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N:\Revenue Strategy\REVENUE RESET\2023-28 Reset\0.01_Project Management\0.000A REVENUE PROPOSAL_31 JAN 2022\0.00A_RESUBMITTED TO AER\FEB 2022\"/>
    </mc:Choice>
  </mc:AlternateContent>
  <bookViews>
    <workbookView xWindow="-28920" yWindow="1875" windowWidth="29040" windowHeight="15720" tabRatio="752"/>
  </bookViews>
  <sheets>
    <sheet name="ToC" sheetId="3" r:id="rId1"/>
    <sheet name="Inflation" sheetId="5" r:id="rId2"/>
    <sheet name="General" sheetId="7" r:id="rId3"/>
    <sheet name="Forecast_Capex_Input" sheetId="9" r:id="rId4"/>
    <sheet name="Overheads" sheetId="19" r:id="rId5"/>
    <sheet name="Contin_Proj_Input" sheetId="18" r:id="rId6"/>
    <sheet name="Current_Period_Capex_Input" sheetId="17" r:id="rId7"/>
    <sheet name="Capex_Forecast" sheetId="11" r:id="rId8"/>
    <sheet name="Capex_Outputs" sheetId="12" r:id="rId9"/>
    <sheet name="RIN_Outputs" sheetId="20" r:id="rId10"/>
    <sheet name="Project_Outputs" sheetId="21" r:id="rId11"/>
    <sheet name="PTRM_Outputs" sheetId="13" r:id="rId12"/>
    <sheet name="LookupTab" sheetId="6" r:id="rId13"/>
    <sheet name="Checks" sheetId="10" r:id="rId14"/>
  </sheets>
  <definedNames>
    <definedName name="_xlnm._FilterDatabase" localSheetId="7" hidden="1">Capex_Forecast!$C$10:$EC$1010</definedName>
    <definedName name="_xlnm._FilterDatabase" localSheetId="5" hidden="1">Contin_Proj_Input!$C$8:$S$83</definedName>
    <definedName name="_xlnm._FilterDatabase" localSheetId="3" hidden="1">Forecast_Capex_Input!$C$11:$CI$286</definedName>
    <definedName name="_xlnm._FilterDatabase" localSheetId="10" hidden="1">Project_Outputs!$C$7:$AA$219</definedName>
    <definedName name="AC_Asset_Class">General!$E$84:$E$103</definedName>
    <definedName name="AC_PTRM_Class">General!$E$158:$E$207</definedName>
    <definedName name="AC_RIN_Lvl_1">General!$E$41:$E$48</definedName>
    <definedName name="AC_RIN_Lvl_2">General!$E$53:$E$65</definedName>
    <definedName name="AC_RIN_Lvl_3">General!$E$70:$E$79</definedName>
    <definedName name="Augex">LookupTab!$H$17</definedName>
    <definedName name="Augex_Driver">General!$E$108:$E$114</definedName>
    <definedName name="Cash_Timing">LookupTab!$H$43:$H$44</definedName>
    <definedName name="End_Period">LookupTab!$H$44</definedName>
    <definedName name="Esc_Category_List">General!$E$33:$E$34</definedName>
    <definedName name="Fleet_And_Property">LookupTab!$H$19</definedName>
    <definedName name="Fleet_Property">General!$E$119:$E$139</definedName>
    <definedName name="IC_Category_List">General!$E$25:$E$26</definedName>
    <definedName name="ICT">LookupTab!$H$18</definedName>
    <definedName name="ICT_Category">General!$E$262:$E$270</definedName>
    <definedName name="Inc_CP">General!$F$18</definedName>
    <definedName name="Inc_NCIPAP">General!$F$17</definedName>
    <definedName name="Index_Period">LookupTab!$J$47:$AQ$47</definedName>
    <definedName name="Mid_Period">LookupTab!$H$43</definedName>
    <definedName name="Million">LookupTab!$H$13</definedName>
    <definedName name="Model_Name">General!$E$12</definedName>
    <definedName name="Mths_In_Yr">LookupTab!$H$12</definedName>
    <definedName name="NA">LookupTab!$H$15</definedName>
    <definedName name="NCIPAP">LookupTab!$H$20</definedName>
    <definedName name="No">LookupTab!$H$32</definedName>
    <definedName name="Nominal">LookupTab!$H$11</definedName>
    <definedName name="Project_Program">LookupTab!$H$39:$H$40</definedName>
    <definedName name="Repex">LookupTab!$H$16</definedName>
    <definedName name="Repex_SC_1">General!$E$220:$E$237</definedName>
    <definedName name="Repex_SC_2">General!$E$242:$E$257</definedName>
    <definedName name="Round_DP">LookupTab!$H$14</definedName>
    <definedName name="Start_Year">LookupTab!$H$8</definedName>
    <definedName name="Timing_Adj">LookupTab!$I$43:$I$44</definedName>
    <definedName name="True_False">LookupTab!$H$35:$H$36</definedName>
    <definedName name="Unit_Dollar">LookupTab!$H$24</definedName>
    <definedName name="Unit_Dollar_M">LookupTab!$H$26</definedName>
    <definedName name="Unit_Dollar_Thousand">LookupTab!$H$25</definedName>
    <definedName name="Unit_Index">LookupTab!$H$27</definedName>
    <definedName name="Unit_Name">LookupTab!$H$28</definedName>
    <definedName name="Unit_Perc">LookupTab!$H$23</definedName>
    <definedName name="WkBk_Err_Chk">Checks!$J$19</definedName>
    <definedName name="Yes">LookupTab!$H$31</definedName>
    <definedName name="Yes_No">LookupTab!$H$31:$H$32</definedName>
  </definedNames>
  <calcPr calcId="162913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010" i="11" l="1" a="1"/>
  <c r="R1010" i="11"/>
  <c r="R1009" i="11" a="1"/>
  <c r="R1009" i="11"/>
  <c r="R1008" i="11" a="1"/>
  <c r="R1008" i="11"/>
  <c r="R1007" i="11"/>
  <c r="R1007" i="11" a="1"/>
  <c r="R1006" i="11" a="1"/>
  <c r="R1006" i="11"/>
  <c r="R1005" i="11" a="1"/>
  <c r="R1005" i="11"/>
  <c r="R1004" i="11" a="1"/>
  <c r="R1004" i="11"/>
  <c r="R1003" i="11"/>
  <c r="R1003" i="11" a="1"/>
  <c r="R1002" i="11" a="1"/>
  <c r="R1002" i="11"/>
  <c r="R1001" i="11" a="1"/>
  <c r="R1001" i="11"/>
  <c r="R1000" i="11" a="1"/>
  <c r="R1000" i="11"/>
  <c r="R999" i="11"/>
  <c r="R999" i="11" a="1"/>
  <c r="R998" i="11" a="1"/>
  <c r="R998" i="11"/>
  <c r="R997" i="11" a="1"/>
  <c r="R997" i="11"/>
  <c r="R996" i="11" a="1"/>
  <c r="R996" i="11"/>
  <c r="R995" i="11"/>
  <c r="R995" i="11" a="1"/>
  <c r="R994" i="11" a="1"/>
  <c r="R994" i="11"/>
  <c r="R993" i="11" a="1"/>
  <c r="R993" i="11"/>
  <c r="R992" i="11" a="1"/>
  <c r="R992" i="11"/>
  <c r="R991" i="11"/>
  <c r="R991" i="11" a="1"/>
  <c r="R990" i="11" a="1"/>
  <c r="R990" i="11"/>
  <c r="R989" i="11" a="1"/>
  <c r="R989" i="11"/>
  <c r="R988" i="11" a="1"/>
  <c r="R988" i="11"/>
  <c r="R987" i="11"/>
  <c r="R987" i="11" a="1"/>
  <c r="R986" i="11" a="1"/>
  <c r="R986" i="11"/>
  <c r="R985" i="11" a="1"/>
  <c r="R985" i="11"/>
  <c r="R984" i="11" a="1"/>
  <c r="R984" i="11"/>
  <c r="R983" i="11"/>
  <c r="R983" i="11" a="1"/>
  <c r="R982" i="11" a="1"/>
  <c r="R982" i="11"/>
  <c r="R981" i="11" a="1"/>
  <c r="R981" i="11"/>
  <c r="R980" i="11" a="1"/>
  <c r="R980" i="11"/>
  <c r="R979" i="11"/>
  <c r="R979" i="11" a="1"/>
  <c r="R978" i="11" a="1"/>
  <c r="R978" i="11"/>
  <c r="R977" i="11" a="1"/>
  <c r="R977" i="11"/>
  <c r="R976" i="11" a="1"/>
  <c r="R976" i="11"/>
  <c r="R975" i="11"/>
  <c r="R975" i="11" a="1"/>
  <c r="R974" i="11" a="1"/>
  <c r="R974" i="11"/>
  <c r="R973" i="11" a="1"/>
  <c r="R973" i="11"/>
  <c r="R972" i="11" a="1"/>
  <c r="R972" i="11"/>
  <c r="R971" i="11"/>
  <c r="R971" i="11" a="1"/>
  <c r="R970" i="11" a="1"/>
  <c r="R970" i="11"/>
  <c r="R969" i="11" a="1"/>
  <c r="R969" i="11"/>
  <c r="R968" i="11" a="1"/>
  <c r="R968" i="11"/>
  <c r="R967" i="11"/>
  <c r="R967" i="11" a="1"/>
  <c r="R966" i="11" a="1"/>
  <c r="R966" i="11"/>
  <c r="R965" i="11" a="1"/>
  <c r="R965" i="11"/>
  <c r="R964" i="11" a="1"/>
  <c r="R964" i="11"/>
  <c r="R963" i="11"/>
  <c r="R963" i="11" a="1"/>
  <c r="R962" i="11" a="1"/>
  <c r="R962" i="11"/>
  <c r="R961" i="11" a="1"/>
  <c r="R961" i="11"/>
  <c r="R960" i="11" a="1"/>
  <c r="R960" i="11"/>
  <c r="R959" i="11" a="1"/>
  <c r="R959" i="11"/>
  <c r="R958" i="11" a="1"/>
  <c r="R958" i="11"/>
  <c r="R957" i="11" a="1"/>
  <c r="R957" i="11"/>
  <c r="R956" i="11" a="1"/>
  <c r="R956" i="11"/>
  <c r="R955" i="11" a="1"/>
  <c r="R955" i="11"/>
  <c r="R954" i="11" a="1"/>
  <c r="R954" i="11"/>
  <c r="R953" i="11" a="1"/>
  <c r="R953" i="11"/>
  <c r="R952" i="11" a="1"/>
  <c r="R952" i="11"/>
  <c r="R951" i="11"/>
  <c r="R951" i="11" a="1"/>
  <c r="R950" i="11" a="1"/>
  <c r="R950" i="11"/>
  <c r="R949" i="11" a="1"/>
  <c r="R949" i="11"/>
  <c r="R948" i="11" a="1"/>
  <c r="R948" i="11"/>
  <c r="R947" i="11"/>
  <c r="R947" i="11" a="1"/>
  <c r="R946" i="11" a="1"/>
  <c r="R946" i="11"/>
  <c r="R945" i="11" a="1"/>
  <c r="R945" i="11"/>
  <c r="R944" i="11" a="1"/>
  <c r="R944" i="11"/>
  <c r="R943" i="11" a="1"/>
  <c r="R943" i="11"/>
  <c r="R942" i="11" a="1"/>
  <c r="R942" i="11"/>
  <c r="R941" i="11" a="1"/>
  <c r="R941" i="11"/>
  <c r="R940" i="11" a="1"/>
  <c r="R940" i="11"/>
  <c r="R939" i="11" a="1"/>
  <c r="R939" i="11"/>
  <c r="R938" i="11" a="1"/>
  <c r="R938" i="11"/>
  <c r="R937" i="11" a="1"/>
  <c r="R937" i="11"/>
  <c r="R936" i="11" a="1"/>
  <c r="R936" i="11"/>
  <c r="R935" i="11" a="1"/>
  <c r="R935" i="11"/>
  <c r="R934" i="11" a="1"/>
  <c r="R934" i="11"/>
  <c r="R933" i="11" a="1"/>
  <c r="R933" i="11"/>
  <c r="R932" i="11" a="1"/>
  <c r="R932" i="11"/>
  <c r="R931" i="11"/>
  <c r="R931" i="11" a="1"/>
  <c r="R930" i="11" a="1"/>
  <c r="R930" i="11"/>
  <c r="R929" i="11" a="1"/>
  <c r="R929" i="11"/>
  <c r="R928" i="11" a="1"/>
  <c r="R928" i="11"/>
  <c r="R927" i="11" a="1"/>
  <c r="R927" i="11"/>
  <c r="R926" i="11" a="1"/>
  <c r="R926" i="11"/>
  <c r="R925" i="11" a="1"/>
  <c r="R925" i="11"/>
  <c r="R924" i="11" a="1"/>
  <c r="R924" i="11"/>
  <c r="R923" i="11" a="1"/>
  <c r="R923" i="11"/>
  <c r="R922" i="11" a="1"/>
  <c r="R922" i="11"/>
  <c r="R921" i="11" a="1"/>
  <c r="R921" i="11"/>
  <c r="R920" i="11" a="1"/>
  <c r="R920" i="11"/>
  <c r="R919" i="11"/>
  <c r="R919" i="11" a="1"/>
  <c r="R918" i="11" a="1"/>
  <c r="R918" i="11"/>
  <c r="R917" i="11" a="1"/>
  <c r="R917" i="11"/>
  <c r="R916" i="11" a="1"/>
  <c r="R916" i="11"/>
  <c r="R915" i="11"/>
  <c r="R915" i="11" a="1"/>
  <c r="R914" i="11" a="1"/>
  <c r="R914" i="11"/>
  <c r="R913" i="11" a="1"/>
  <c r="R913" i="11"/>
  <c r="R912" i="11" a="1"/>
  <c r="R912" i="11"/>
  <c r="R911" i="11" a="1"/>
  <c r="R911" i="11"/>
  <c r="R910" i="11" a="1"/>
  <c r="R910" i="11"/>
  <c r="R909" i="11" a="1"/>
  <c r="R909" i="11"/>
  <c r="R908" i="11" a="1"/>
  <c r="R908" i="11"/>
  <c r="R907" i="11" a="1"/>
  <c r="R907" i="11"/>
  <c r="R906" i="11" a="1"/>
  <c r="R906" i="11"/>
  <c r="R905" i="11" a="1"/>
  <c r="R905" i="11"/>
  <c r="R904" i="11" a="1"/>
  <c r="R904" i="11"/>
  <c r="R903" i="11" a="1"/>
  <c r="R903" i="11"/>
  <c r="R902" i="11" a="1"/>
  <c r="R902" i="11"/>
  <c r="R901" i="11" a="1"/>
  <c r="R901" i="11"/>
  <c r="R900" i="11" a="1"/>
  <c r="R900" i="11"/>
  <c r="R899" i="11"/>
  <c r="R899" i="11" a="1"/>
  <c r="R898" i="11" a="1"/>
  <c r="R898" i="11"/>
  <c r="R897" i="11" a="1"/>
  <c r="R897" i="11"/>
  <c r="R896" i="11" a="1"/>
  <c r="R896" i="11"/>
  <c r="R895" i="11" a="1"/>
  <c r="R895" i="11"/>
  <c r="R894" i="11" a="1"/>
  <c r="R894" i="11"/>
  <c r="R893" i="11" a="1"/>
  <c r="R893" i="11"/>
  <c r="R892" i="11" a="1"/>
  <c r="R892" i="11"/>
  <c r="R891" i="11" a="1"/>
  <c r="R891" i="11"/>
  <c r="R890" i="11" a="1"/>
  <c r="R890" i="11"/>
  <c r="R889" i="11" a="1"/>
  <c r="R889" i="11"/>
  <c r="R888" i="11" a="1"/>
  <c r="R888" i="11"/>
  <c r="R887" i="11" a="1"/>
  <c r="R887" i="11"/>
  <c r="R886" i="11" a="1"/>
  <c r="R886" i="11"/>
  <c r="R885" i="11" a="1"/>
  <c r="R885" i="11"/>
  <c r="R884" i="11" a="1"/>
  <c r="R884" i="11"/>
  <c r="R883" i="11"/>
  <c r="R883" i="11" a="1"/>
  <c r="R882" i="11" a="1"/>
  <c r="R882" i="11"/>
  <c r="R881" i="11" a="1"/>
  <c r="R881" i="11"/>
  <c r="R880" i="11" a="1"/>
  <c r="R880" i="11"/>
  <c r="R879" i="11" a="1"/>
  <c r="R879" i="11"/>
  <c r="R878" i="11" a="1"/>
  <c r="R878" i="11"/>
  <c r="R877" i="11" a="1"/>
  <c r="R877" i="11"/>
  <c r="R876" i="11" a="1"/>
  <c r="R876" i="11"/>
  <c r="R875" i="11" a="1"/>
  <c r="R875" i="11"/>
  <c r="R874" i="11" a="1"/>
  <c r="R874" i="11"/>
  <c r="R873" i="11" a="1"/>
  <c r="R873" i="11"/>
  <c r="R872" i="11" a="1"/>
  <c r="R872" i="11"/>
  <c r="R871" i="11" a="1"/>
  <c r="R871" i="11"/>
  <c r="R870" i="11" a="1"/>
  <c r="R870" i="11"/>
  <c r="R869" i="11" a="1"/>
  <c r="R869" i="11"/>
  <c r="R868" i="11" a="1"/>
  <c r="R868" i="11"/>
  <c r="R867" i="11"/>
  <c r="R867" i="11" a="1"/>
  <c r="R866" i="11" a="1"/>
  <c r="R866" i="11"/>
  <c r="R865" i="11" a="1"/>
  <c r="R865" i="11"/>
  <c r="R864" i="11" a="1"/>
  <c r="R864" i="11"/>
  <c r="R863" i="11" a="1"/>
  <c r="R863" i="11"/>
  <c r="R862" i="11" a="1"/>
  <c r="R862" i="11"/>
  <c r="R861" i="11" a="1"/>
  <c r="R861" i="11"/>
  <c r="R860" i="11" a="1"/>
  <c r="R860" i="11"/>
  <c r="R859" i="11" a="1"/>
  <c r="R859" i="11"/>
  <c r="R858" i="11" a="1"/>
  <c r="R858" i="11"/>
  <c r="R857" i="11" a="1"/>
  <c r="R857" i="11"/>
  <c r="R856" i="11" a="1"/>
  <c r="R856" i="11"/>
  <c r="R855" i="11" a="1"/>
  <c r="R855" i="11"/>
  <c r="R854" i="11" a="1"/>
  <c r="R854" i="11"/>
  <c r="R853" i="11" a="1"/>
  <c r="R853" i="11"/>
  <c r="R852" i="11" a="1"/>
  <c r="R852" i="11"/>
  <c r="R851" i="11"/>
  <c r="R851" i="11" a="1"/>
  <c r="R850" i="11" a="1"/>
  <c r="R850" i="11"/>
  <c r="R849" i="11" a="1"/>
  <c r="R849" i="11"/>
  <c r="R848" i="11" a="1"/>
  <c r="R848" i="11"/>
  <c r="R847" i="11"/>
  <c r="R847" i="11" a="1"/>
  <c r="R846" i="11" a="1"/>
  <c r="R846" i="11"/>
  <c r="R845" i="11" a="1"/>
  <c r="R845" i="11"/>
  <c r="R844" i="11" a="1"/>
  <c r="R844" i="11"/>
  <c r="R843" i="11"/>
  <c r="R843" i="11" a="1"/>
  <c r="R842" i="11" a="1"/>
  <c r="R842" i="11"/>
  <c r="R841" i="11" a="1"/>
  <c r="R841" i="11"/>
  <c r="R840" i="11" a="1"/>
  <c r="R840" i="11"/>
  <c r="R839" i="11" a="1"/>
  <c r="R839" i="11"/>
  <c r="R838" i="11" a="1"/>
  <c r="R838" i="11"/>
  <c r="R837" i="11" a="1"/>
  <c r="R837" i="11"/>
  <c r="R836" i="11" a="1"/>
  <c r="R836" i="11"/>
  <c r="R835" i="11"/>
  <c r="R835" i="11" a="1"/>
  <c r="R834" i="11" a="1"/>
  <c r="R834" i="11"/>
  <c r="R833" i="11" a="1"/>
  <c r="R833" i="11"/>
  <c r="R832" i="11" a="1"/>
  <c r="R832" i="11"/>
  <c r="R831" i="11" a="1"/>
  <c r="R831" i="11"/>
  <c r="R830" i="11" a="1"/>
  <c r="R830" i="11"/>
  <c r="R829" i="11" a="1"/>
  <c r="R829" i="11"/>
  <c r="R828" i="11" a="1"/>
  <c r="R828" i="11"/>
  <c r="R827" i="11" a="1"/>
  <c r="R827" i="11"/>
  <c r="R826" i="11" a="1"/>
  <c r="R826" i="11"/>
  <c r="R825" i="11" a="1"/>
  <c r="R825" i="11"/>
  <c r="R824" i="11" a="1"/>
  <c r="R824" i="11"/>
  <c r="R823" i="11"/>
  <c r="R823" i="11" a="1"/>
  <c r="R822" i="11" a="1"/>
  <c r="R822" i="11"/>
  <c r="R821" i="11" a="1"/>
  <c r="R821" i="11"/>
  <c r="R820" i="11" a="1"/>
  <c r="R820" i="11"/>
  <c r="R819" i="11"/>
  <c r="R819" i="11" a="1"/>
  <c r="R818" i="11" a="1"/>
  <c r="R818" i="11"/>
  <c r="R817" i="11" a="1"/>
  <c r="R817" i="11"/>
  <c r="R816" i="11" a="1"/>
  <c r="R816" i="11"/>
  <c r="R815" i="11"/>
  <c r="R815" i="11" a="1"/>
  <c r="R814" i="11" a="1"/>
  <c r="R814" i="11"/>
  <c r="R813" i="11" a="1"/>
  <c r="R813" i="11"/>
  <c r="R812" i="11" a="1"/>
  <c r="R812" i="11"/>
  <c r="R811" i="11"/>
  <c r="R811" i="11" a="1"/>
  <c r="R810" i="11" a="1"/>
  <c r="R810" i="11"/>
  <c r="R809" i="11" a="1"/>
  <c r="R809" i="11"/>
  <c r="R808" i="11" a="1"/>
  <c r="R808" i="11"/>
  <c r="R807" i="11" a="1"/>
  <c r="R807" i="11"/>
  <c r="R806" i="11" a="1"/>
  <c r="R806" i="11"/>
  <c r="R805" i="11" a="1"/>
  <c r="R805" i="11"/>
  <c r="R804" i="11" a="1"/>
  <c r="R804" i="11"/>
  <c r="R803" i="11"/>
  <c r="R803" i="11" a="1"/>
  <c r="R802" i="11" a="1"/>
  <c r="R802" i="11"/>
  <c r="R801" i="11" a="1"/>
  <c r="R801" i="11"/>
  <c r="R800" i="11" a="1"/>
  <c r="R800" i="11"/>
  <c r="R799" i="11" a="1"/>
  <c r="R799" i="11"/>
  <c r="R798" i="11" a="1"/>
  <c r="R798" i="11"/>
  <c r="R797" i="11" a="1"/>
  <c r="R797" i="11"/>
  <c r="R796" i="11" a="1"/>
  <c r="R796" i="11"/>
  <c r="R795" i="11" a="1"/>
  <c r="R795" i="11"/>
  <c r="R794" i="11" a="1"/>
  <c r="R794" i="11"/>
  <c r="R793" i="11" a="1"/>
  <c r="R793" i="11"/>
  <c r="R792" i="11" a="1"/>
  <c r="R792" i="11"/>
  <c r="R791" i="11" a="1"/>
  <c r="R791" i="11"/>
  <c r="R790" i="11" a="1"/>
  <c r="R790" i="11"/>
  <c r="R789" i="11" a="1"/>
  <c r="R789" i="11"/>
  <c r="R788" i="11" a="1"/>
  <c r="R788" i="11"/>
  <c r="R787" i="11"/>
  <c r="R787" i="11" a="1"/>
  <c r="R786" i="11" a="1"/>
  <c r="R786" i="11"/>
  <c r="R785" i="11" a="1"/>
  <c r="R785" i="11"/>
  <c r="R784" i="11" a="1"/>
  <c r="R784" i="11"/>
  <c r="R783" i="11"/>
  <c r="R783" i="11" a="1"/>
  <c r="R782" i="11" a="1"/>
  <c r="R782" i="11"/>
  <c r="R781" i="11" a="1"/>
  <c r="R781" i="11"/>
  <c r="R780" i="11" a="1"/>
  <c r="R780" i="11"/>
  <c r="R779" i="11"/>
  <c r="R779" i="11" a="1"/>
  <c r="R778" i="11" a="1"/>
  <c r="R778" i="11"/>
  <c r="R777" i="11" a="1"/>
  <c r="R777" i="11"/>
  <c r="R776" i="11" a="1"/>
  <c r="R776" i="11"/>
  <c r="R775" i="11" a="1"/>
  <c r="R775" i="11"/>
  <c r="R774" i="11" a="1"/>
  <c r="R774" i="11"/>
  <c r="R773" i="11" a="1"/>
  <c r="R773" i="11"/>
  <c r="R772" i="11" a="1"/>
  <c r="R772" i="11"/>
  <c r="R771" i="11"/>
  <c r="R771" i="11" a="1"/>
  <c r="R770" i="11" a="1"/>
  <c r="R770" i="11"/>
  <c r="R769" i="11" a="1"/>
  <c r="R769" i="11"/>
  <c r="R768" i="11" a="1"/>
  <c r="R768" i="11"/>
  <c r="R767" i="11" a="1"/>
  <c r="R767" i="11"/>
  <c r="R766" i="11" a="1"/>
  <c r="R766" i="11"/>
  <c r="R765" i="11" a="1"/>
  <c r="R765" i="11"/>
  <c r="R764" i="11" a="1"/>
  <c r="R764" i="11"/>
  <c r="R763" i="11" a="1"/>
  <c r="R763" i="11"/>
  <c r="R762" i="11" a="1"/>
  <c r="R762" i="11"/>
  <c r="R761" i="11" a="1"/>
  <c r="R761" i="11"/>
  <c r="R760" i="11" a="1"/>
  <c r="R760" i="11"/>
  <c r="R759" i="11" a="1"/>
  <c r="R759" i="11"/>
  <c r="R758" i="11" a="1"/>
  <c r="R758" i="11"/>
  <c r="R757" i="11" a="1"/>
  <c r="R757" i="11"/>
  <c r="R756" i="11" a="1"/>
  <c r="R756" i="11"/>
  <c r="R755" i="11"/>
  <c r="R755" i="11" a="1"/>
  <c r="R754" i="11" a="1"/>
  <c r="R754" i="11"/>
  <c r="R753" i="11" a="1"/>
  <c r="R753" i="11"/>
  <c r="R752" i="11" a="1"/>
  <c r="R752" i="11"/>
  <c r="R751" i="11"/>
  <c r="R751" i="11" a="1"/>
  <c r="R750" i="11" a="1"/>
  <c r="R750" i="11"/>
  <c r="R749" i="11" a="1"/>
  <c r="R749" i="11"/>
  <c r="R748" i="11" a="1"/>
  <c r="R748" i="11"/>
  <c r="R747" i="11"/>
  <c r="R747" i="11" a="1"/>
  <c r="R746" i="11" a="1"/>
  <c r="R746" i="11"/>
  <c r="R745" i="11" a="1"/>
  <c r="R745" i="11"/>
  <c r="R744" i="11" a="1"/>
  <c r="R744" i="11"/>
  <c r="R743" i="11" a="1"/>
  <c r="R743" i="11"/>
  <c r="R742" i="11" a="1"/>
  <c r="R742" i="11"/>
  <c r="R741" i="11" a="1"/>
  <c r="R741" i="11"/>
  <c r="R740" i="11" a="1"/>
  <c r="R740" i="11"/>
  <c r="R739" i="11"/>
  <c r="R739" i="11" a="1"/>
  <c r="R738" i="11" a="1"/>
  <c r="R738" i="11"/>
  <c r="R737" i="11" a="1"/>
  <c r="R737" i="11"/>
  <c r="R736" i="11" a="1"/>
  <c r="R736" i="11"/>
  <c r="R735" i="11" a="1"/>
  <c r="R735" i="11"/>
  <c r="R734" i="11" a="1"/>
  <c r="R734" i="11"/>
  <c r="R733" i="11" a="1"/>
  <c r="R733" i="11"/>
  <c r="R732" i="11" a="1"/>
  <c r="R732" i="11"/>
  <c r="R731" i="11" a="1"/>
  <c r="R731" i="11"/>
  <c r="R730" i="11" a="1"/>
  <c r="R730" i="11"/>
  <c r="R729" i="11" a="1"/>
  <c r="R729" i="11"/>
  <c r="R728" i="11" a="1"/>
  <c r="R728" i="11"/>
  <c r="R727" i="11" a="1"/>
  <c r="R727" i="11"/>
  <c r="R726" i="11" a="1"/>
  <c r="R726" i="11"/>
  <c r="R725" i="11" a="1"/>
  <c r="R725" i="11"/>
  <c r="R724" i="11" a="1"/>
  <c r="R724" i="11"/>
  <c r="R723" i="11"/>
  <c r="R723" i="11" a="1"/>
  <c r="R722" i="11" a="1"/>
  <c r="R722" i="11"/>
  <c r="R721" i="11" a="1"/>
  <c r="R721" i="11"/>
  <c r="R720" i="11" a="1"/>
  <c r="R720" i="11"/>
  <c r="R719" i="11"/>
  <c r="R719" i="11" a="1"/>
  <c r="R718" i="11" a="1"/>
  <c r="R718" i="11"/>
  <c r="R717" i="11" a="1"/>
  <c r="R717" i="11"/>
  <c r="R716" i="11" a="1"/>
  <c r="R716" i="11"/>
  <c r="R715" i="11"/>
  <c r="R715" i="11" a="1"/>
  <c r="R714" i="11" a="1"/>
  <c r="R714" i="11"/>
  <c r="R713" i="11" a="1"/>
  <c r="R713" i="11"/>
  <c r="R712" i="11" a="1"/>
  <c r="R712" i="11"/>
  <c r="R711" i="11" a="1"/>
  <c r="R711" i="11"/>
  <c r="R710" i="11" a="1"/>
  <c r="R710" i="11"/>
  <c r="R709" i="11" a="1"/>
  <c r="R709" i="11"/>
  <c r="R708" i="11" a="1"/>
  <c r="R708" i="11"/>
  <c r="R707" i="11"/>
  <c r="R707" i="11" a="1"/>
  <c r="R706" i="11" a="1"/>
  <c r="R706" i="11"/>
  <c r="R705" i="11" a="1"/>
  <c r="R705" i="11"/>
  <c r="R704" i="11" a="1"/>
  <c r="R704" i="11"/>
  <c r="R703" i="11" a="1"/>
  <c r="R703" i="11"/>
  <c r="R702" i="11" a="1"/>
  <c r="R702" i="11"/>
  <c r="R701" i="11" a="1"/>
  <c r="R701" i="11"/>
  <c r="R700" i="11" a="1"/>
  <c r="R700" i="11"/>
  <c r="R699" i="11" a="1"/>
  <c r="R699" i="11"/>
  <c r="R698" i="11" a="1"/>
  <c r="R698" i="11"/>
  <c r="R697" i="11" a="1"/>
  <c r="R697" i="11"/>
  <c r="R696" i="11" a="1"/>
  <c r="R696" i="11"/>
  <c r="R695" i="11" a="1"/>
  <c r="R695" i="11"/>
  <c r="R694" i="11" a="1"/>
  <c r="R694" i="11"/>
  <c r="R693" i="11" a="1"/>
  <c r="R693" i="11"/>
  <c r="R692" i="11" a="1"/>
  <c r="R692" i="11"/>
  <c r="R691" i="11"/>
  <c r="R691" i="11" a="1"/>
  <c r="R690" i="11" a="1"/>
  <c r="R690" i="11"/>
  <c r="R689" i="11" a="1"/>
  <c r="R689" i="11"/>
  <c r="R688" i="11" a="1"/>
  <c r="R688" i="11"/>
  <c r="R687" i="11"/>
  <c r="R687" i="11" a="1"/>
  <c r="R686" i="11" a="1"/>
  <c r="R686" i="11"/>
  <c r="R685" i="11" a="1"/>
  <c r="R685" i="11"/>
  <c r="R684" i="11" a="1"/>
  <c r="R684" i="11"/>
  <c r="R683" i="11"/>
  <c r="R683" i="11" a="1"/>
  <c r="R682" i="11" a="1"/>
  <c r="R682" i="11"/>
  <c r="R681" i="11" a="1"/>
  <c r="R681" i="11"/>
  <c r="R680" i="11" a="1"/>
  <c r="R680" i="11"/>
  <c r="R679" i="11" a="1"/>
  <c r="R679" i="11"/>
  <c r="R678" i="11" a="1"/>
  <c r="R678" i="11"/>
  <c r="R677" i="11" a="1"/>
  <c r="R677" i="11"/>
  <c r="R676" i="11" a="1"/>
  <c r="R676" i="11"/>
  <c r="R675" i="11"/>
  <c r="R675" i="11" a="1"/>
  <c r="R674" i="11" a="1"/>
  <c r="R674" i="11"/>
  <c r="R673" i="11" a="1"/>
  <c r="R673" i="11"/>
  <c r="R672" i="11" a="1"/>
  <c r="R672" i="11"/>
  <c r="R671" i="11" a="1"/>
  <c r="R671" i="11"/>
  <c r="R670" i="11" a="1"/>
  <c r="R670" i="11"/>
  <c r="R669" i="11"/>
  <c r="R669" i="11" a="1"/>
  <c r="R668" i="11" a="1"/>
  <c r="R668" i="11"/>
  <c r="R667" i="11" a="1"/>
  <c r="R667" i="11"/>
  <c r="R666" i="11" a="1"/>
  <c r="R666" i="11"/>
  <c r="R665" i="11"/>
  <c r="R665" i="11" a="1"/>
  <c r="R664" i="11" a="1"/>
  <c r="R664" i="11"/>
  <c r="R663" i="11" a="1"/>
  <c r="R663" i="11"/>
  <c r="R662" i="11" a="1"/>
  <c r="R662" i="11"/>
  <c r="R661" i="11"/>
  <c r="R661" i="11" a="1"/>
  <c r="R660" i="11" a="1"/>
  <c r="R660" i="11"/>
  <c r="R659" i="11" a="1"/>
  <c r="R659" i="11"/>
  <c r="R658" i="11" a="1"/>
  <c r="R658" i="11"/>
  <c r="R657" i="11"/>
  <c r="R657" i="11" a="1"/>
  <c r="R656" i="11" a="1"/>
  <c r="R656" i="11"/>
  <c r="R655" i="11" a="1"/>
  <c r="R655" i="11"/>
  <c r="R654" i="11" a="1"/>
  <c r="R654" i="11"/>
  <c r="R653" i="11" a="1"/>
  <c r="R653" i="11"/>
  <c r="R652" i="11" a="1"/>
  <c r="R652" i="11"/>
  <c r="R651" i="11" a="1"/>
  <c r="R651" i="11"/>
  <c r="R650" i="11" a="1"/>
  <c r="R650" i="11"/>
  <c r="R649" i="11" a="1"/>
  <c r="R649" i="11"/>
  <c r="R648" i="11" a="1"/>
  <c r="R648" i="11"/>
  <c r="R647" i="11" a="1"/>
  <c r="R647" i="11"/>
  <c r="R646" i="11" a="1"/>
  <c r="R646" i="11"/>
  <c r="R645" i="11" a="1"/>
  <c r="R645" i="11"/>
  <c r="R644" i="11" a="1"/>
  <c r="R644" i="11"/>
  <c r="R643" i="11" a="1"/>
  <c r="R643" i="11"/>
  <c r="R642" i="11" a="1"/>
  <c r="R642" i="11"/>
  <c r="R641" i="11" a="1"/>
  <c r="R641" i="11"/>
  <c r="R640" i="11" a="1"/>
  <c r="R640" i="11"/>
  <c r="R639" i="11" a="1"/>
  <c r="R639" i="11"/>
  <c r="R638" i="11" a="1"/>
  <c r="R638" i="11"/>
  <c r="R637" i="11" a="1"/>
  <c r="R637" i="11"/>
  <c r="R636" i="11" a="1"/>
  <c r="R636" i="11"/>
  <c r="R635" i="11" a="1"/>
  <c r="R635" i="11"/>
  <c r="R634" i="11" a="1"/>
  <c r="R634" i="11"/>
  <c r="R633" i="11" a="1"/>
  <c r="R633" i="11"/>
  <c r="R632" i="11" a="1"/>
  <c r="R632" i="11"/>
  <c r="R631" i="11" a="1"/>
  <c r="R631" i="11"/>
  <c r="R630" i="11" a="1"/>
  <c r="R630" i="11"/>
  <c r="R629" i="11" a="1"/>
  <c r="R629" i="11"/>
  <c r="R628" i="11" a="1"/>
  <c r="R628" i="11"/>
  <c r="R627" i="11" a="1"/>
  <c r="R627" i="11"/>
  <c r="R626" i="11" a="1"/>
  <c r="R626" i="11"/>
  <c r="R625" i="11" a="1"/>
  <c r="R625" i="11"/>
  <c r="R624" i="11" a="1"/>
  <c r="R624" i="11"/>
  <c r="R623" i="11" a="1"/>
  <c r="R623" i="11"/>
  <c r="R622" i="11" a="1"/>
  <c r="R622" i="11"/>
  <c r="R621" i="11" a="1"/>
  <c r="R621" i="11"/>
  <c r="R620" i="11" a="1"/>
  <c r="R620" i="11"/>
  <c r="R619" i="11" a="1"/>
  <c r="R619" i="11"/>
  <c r="R618" i="11" a="1"/>
  <c r="R618" i="11"/>
  <c r="R617" i="11" a="1"/>
  <c r="R617" i="11"/>
  <c r="R616" i="11" a="1"/>
  <c r="R616" i="11"/>
  <c r="R615" i="11" a="1"/>
  <c r="R615" i="11"/>
  <c r="R614" i="11" a="1"/>
  <c r="R614" i="11"/>
  <c r="R613" i="11" a="1"/>
  <c r="R613" i="11"/>
  <c r="R612" i="11" a="1"/>
  <c r="R612" i="11"/>
  <c r="R611" i="11" a="1"/>
  <c r="R611" i="11"/>
  <c r="R610" i="11" a="1"/>
  <c r="R610" i="11"/>
  <c r="R609" i="11" a="1"/>
  <c r="R609" i="11"/>
  <c r="R608" i="11" a="1"/>
  <c r="R608" i="11"/>
  <c r="R607" i="11" a="1"/>
  <c r="R607" i="11"/>
  <c r="R606" i="11" a="1"/>
  <c r="R606" i="11"/>
  <c r="R605" i="11" a="1"/>
  <c r="R605" i="11"/>
  <c r="R604" i="11" a="1"/>
  <c r="R604" i="11"/>
  <c r="R603" i="11" a="1"/>
  <c r="R603" i="11"/>
  <c r="R602" i="11" a="1"/>
  <c r="R602" i="11"/>
  <c r="R601" i="11" a="1"/>
  <c r="R601" i="11"/>
  <c r="R600" i="11" a="1"/>
  <c r="R600" i="11"/>
  <c r="R599" i="11" a="1"/>
  <c r="R599" i="11"/>
  <c r="R598" i="11" a="1"/>
  <c r="R598" i="11"/>
  <c r="R597" i="11" a="1"/>
  <c r="R597" i="11"/>
  <c r="R596" i="11" a="1"/>
  <c r="R596" i="11"/>
  <c r="R595" i="11" a="1"/>
  <c r="R595" i="11"/>
  <c r="R594" i="11" a="1"/>
  <c r="R594" i="11"/>
  <c r="R593" i="11" a="1"/>
  <c r="R593" i="11"/>
  <c r="R592" i="11" a="1"/>
  <c r="R592" i="11"/>
  <c r="R591" i="11" a="1"/>
  <c r="R591" i="11"/>
  <c r="R590" i="11" a="1"/>
  <c r="R590" i="11"/>
  <c r="R589" i="11" a="1"/>
  <c r="R589" i="11"/>
  <c r="R588" i="11" a="1"/>
  <c r="R588" i="11"/>
  <c r="R587" i="11" a="1"/>
  <c r="R587" i="11"/>
  <c r="R586" i="11" a="1"/>
  <c r="R586" i="11"/>
  <c r="R585" i="11" a="1"/>
  <c r="R585" i="11"/>
  <c r="R584" i="11" a="1"/>
  <c r="R584" i="11"/>
  <c r="R583" i="11" a="1"/>
  <c r="R583" i="11"/>
  <c r="R582" i="11" a="1"/>
  <c r="R582" i="11"/>
  <c r="R581" i="11" a="1"/>
  <c r="R581" i="11"/>
  <c r="R580" i="11" a="1"/>
  <c r="R580" i="11"/>
  <c r="R579" i="11" a="1"/>
  <c r="R579" i="11"/>
  <c r="R578" i="11" a="1"/>
  <c r="R578" i="11"/>
  <c r="R577" i="11" a="1"/>
  <c r="R577" i="11"/>
  <c r="R576" i="11" a="1"/>
  <c r="R576" i="11"/>
  <c r="R575" i="11" a="1"/>
  <c r="R575" i="11"/>
  <c r="R574" i="11" a="1"/>
  <c r="R574" i="11"/>
  <c r="R573" i="11" a="1"/>
  <c r="R573" i="11"/>
  <c r="R572" i="11" a="1"/>
  <c r="R572" i="11"/>
  <c r="R571" i="11" a="1"/>
  <c r="R571" i="11"/>
  <c r="R570" i="11" a="1"/>
  <c r="R570" i="11"/>
  <c r="R569" i="11" a="1"/>
  <c r="R569" i="11"/>
  <c r="R568" i="11" a="1"/>
  <c r="R568" i="11"/>
  <c r="R567" i="11" a="1"/>
  <c r="R567" i="11"/>
  <c r="R566" i="11" a="1"/>
  <c r="R566" i="11"/>
  <c r="R565" i="11" a="1"/>
  <c r="R565" i="11"/>
  <c r="R564" i="11" a="1"/>
  <c r="R564" i="11"/>
  <c r="R563" i="11" a="1"/>
  <c r="R563" i="11"/>
  <c r="R562" i="11" a="1"/>
  <c r="R562" i="11"/>
  <c r="R561" i="11" a="1"/>
  <c r="R561" i="11"/>
  <c r="R560" i="11" a="1"/>
  <c r="R560" i="11"/>
  <c r="R559" i="11" a="1"/>
  <c r="R559" i="11"/>
  <c r="R558" i="11" a="1"/>
  <c r="R558" i="11"/>
  <c r="R557" i="11" a="1"/>
  <c r="R557" i="11"/>
  <c r="R556" i="11" a="1"/>
  <c r="R556" i="11"/>
  <c r="R555" i="11" a="1"/>
  <c r="R555" i="11"/>
  <c r="R554" i="11" a="1"/>
  <c r="R554" i="11"/>
  <c r="R553" i="11" a="1"/>
  <c r="R553" i="11"/>
  <c r="R552" i="11" a="1"/>
  <c r="R552" i="11"/>
  <c r="R551" i="11" a="1"/>
  <c r="R551" i="11"/>
  <c r="R550" i="11" a="1"/>
  <c r="R550" i="11"/>
  <c r="R549" i="11" a="1"/>
  <c r="R549" i="11"/>
  <c r="R548" i="11" a="1"/>
  <c r="R548" i="11"/>
  <c r="R547" i="11" a="1"/>
  <c r="R547" i="11"/>
  <c r="R546" i="11" a="1"/>
  <c r="R546" i="11"/>
  <c r="R545" i="11" a="1"/>
  <c r="R545" i="11"/>
  <c r="R544" i="11" a="1"/>
  <c r="R544" i="11"/>
  <c r="R543" i="11" a="1"/>
  <c r="R543" i="11"/>
  <c r="R542" i="11" a="1"/>
  <c r="R542" i="11"/>
  <c r="R541" i="11" a="1"/>
  <c r="R541" i="11"/>
  <c r="R540" i="11" a="1"/>
  <c r="R540" i="11"/>
  <c r="R539" i="11" a="1"/>
  <c r="R539" i="11"/>
  <c r="R538" i="11" a="1"/>
  <c r="R538" i="11"/>
  <c r="R537" i="11" a="1"/>
  <c r="R537" i="11"/>
  <c r="R536" i="11" a="1"/>
  <c r="R536" i="11"/>
  <c r="R535" i="11" a="1"/>
  <c r="R535" i="11"/>
  <c r="R534" i="11" a="1"/>
  <c r="R534" i="11"/>
  <c r="R533" i="11" a="1"/>
  <c r="R533" i="11"/>
  <c r="R532" i="11" a="1"/>
  <c r="R532" i="11"/>
  <c r="R531" i="11" a="1"/>
  <c r="R531" i="11"/>
  <c r="R530" i="11" a="1"/>
  <c r="R530" i="11"/>
  <c r="R529" i="11" a="1"/>
  <c r="R529" i="11"/>
  <c r="R528" i="11" a="1"/>
  <c r="R528" i="11"/>
  <c r="R527" i="11" a="1"/>
  <c r="R527" i="11"/>
  <c r="R526" i="11" a="1"/>
  <c r="R526" i="11"/>
  <c r="R525" i="11" a="1"/>
  <c r="R525" i="11"/>
  <c r="R524" i="11" a="1"/>
  <c r="R524" i="11"/>
  <c r="R523" i="11" a="1"/>
  <c r="R523" i="11"/>
  <c r="R522" i="11" a="1"/>
  <c r="R522" i="11"/>
  <c r="R521" i="11" a="1"/>
  <c r="R521" i="11"/>
  <c r="R520" i="11" a="1"/>
  <c r="R520" i="11"/>
  <c r="R519" i="11" a="1"/>
  <c r="R519" i="11"/>
  <c r="R518" i="11" a="1"/>
  <c r="R518" i="11"/>
  <c r="R517" i="11" a="1"/>
  <c r="R517" i="11"/>
  <c r="R516" i="11" a="1"/>
  <c r="R516" i="11"/>
  <c r="R515" i="11" a="1"/>
  <c r="R515" i="11"/>
  <c r="R514" i="11" a="1"/>
  <c r="R514" i="11"/>
  <c r="R513" i="11" a="1"/>
  <c r="R513" i="11"/>
  <c r="R512" i="11" a="1"/>
  <c r="R512" i="11"/>
  <c r="R511" i="11" a="1"/>
  <c r="R511" i="11"/>
  <c r="R510" i="11" a="1"/>
  <c r="R510" i="11"/>
  <c r="R509" i="11" a="1"/>
  <c r="R509" i="11"/>
  <c r="R508" i="11" a="1"/>
  <c r="R508" i="11"/>
  <c r="R507" i="11" a="1"/>
  <c r="R507" i="11"/>
  <c r="R506" i="11" a="1"/>
  <c r="R506" i="11"/>
  <c r="R505" i="11" a="1"/>
  <c r="R505" i="11"/>
  <c r="R504" i="11" a="1"/>
  <c r="R504" i="11"/>
  <c r="R503" i="11" a="1"/>
  <c r="R503" i="11"/>
  <c r="R502" i="11" a="1"/>
  <c r="R502" i="11"/>
  <c r="R501" i="11" a="1"/>
  <c r="R501" i="11"/>
  <c r="R500" i="11" a="1"/>
  <c r="R500" i="11"/>
  <c r="R499" i="11" a="1"/>
  <c r="R499" i="11"/>
  <c r="R498" i="11" a="1"/>
  <c r="R498" i="11"/>
  <c r="R497" i="11" a="1"/>
  <c r="R497" i="11"/>
  <c r="R496" i="11" a="1"/>
  <c r="R496" i="11"/>
  <c r="R495" i="11" a="1"/>
  <c r="R495" i="11"/>
  <c r="R494" i="11" a="1"/>
  <c r="R494" i="11"/>
  <c r="R493" i="11" a="1"/>
  <c r="R493" i="11"/>
  <c r="R492" i="11" a="1"/>
  <c r="R492" i="11"/>
  <c r="R491" i="11" a="1"/>
  <c r="R491" i="11"/>
  <c r="R490" i="11" a="1"/>
  <c r="R490" i="11"/>
  <c r="R489" i="11" a="1"/>
  <c r="R489" i="11"/>
  <c r="R488" i="11" a="1"/>
  <c r="R488" i="11"/>
  <c r="R487" i="11" a="1"/>
  <c r="R487" i="11"/>
  <c r="R486" i="11" a="1"/>
  <c r="R486" i="11"/>
  <c r="R485" i="11" a="1"/>
  <c r="R485" i="11"/>
  <c r="R484" i="11" a="1"/>
  <c r="R484" i="11"/>
  <c r="R483" i="11" a="1"/>
  <c r="R483" i="11"/>
  <c r="R482" i="11" a="1"/>
  <c r="R482" i="11"/>
  <c r="R481" i="11" a="1"/>
  <c r="R481" i="11"/>
  <c r="R480" i="11" a="1"/>
  <c r="R480" i="11"/>
  <c r="R479" i="11" a="1"/>
  <c r="R479" i="11"/>
  <c r="R478" i="11" a="1"/>
  <c r="R478" i="11"/>
  <c r="R477" i="11" a="1"/>
  <c r="R477" i="11"/>
  <c r="R476" i="11" a="1"/>
  <c r="R476" i="11"/>
  <c r="R475" i="11" a="1"/>
  <c r="R475" i="11"/>
  <c r="R474" i="11" a="1"/>
  <c r="R474" i="11"/>
  <c r="R473" i="11" a="1"/>
  <c r="R473" i="11"/>
  <c r="R472" i="11" a="1"/>
  <c r="R472" i="11"/>
  <c r="R471" i="11" a="1"/>
  <c r="R471" i="11"/>
  <c r="R470" i="11" a="1"/>
  <c r="R470" i="11"/>
  <c r="R469" i="11" a="1"/>
  <c r="R469" i="11"/>
  <c r="R468" i="11" a="1"/>
  <c r="R468" i="11"/>
  <c r="R467" i="11" a="1"/>
  <c r="R467" i="11"/>
  <c r="R466" i="11" a="1"/>
  <c r="R466" i="11"/>
  <c r="R465" i="11" a="1"/>
  <c r="R465" i="11"/>
  <c r="R464" i="11" a="1"/>
  <c r="R464" i="11"/>
  <c r="R463" i="11" a="1"/>
  <c r="R463" i="11"/>
  <c r="R462" i="11" a="1"/>
  <c r="R462" i="11"/>
  <c r="R461" i="11" a="1"/>
  <c r="R461" i="11"/>
  <c r="R460" i="11" a="1"/>
  <c r="R460" i="11"/>
  <c r="R459" i="11" a="1"/>
  <c r="R459" i="11"/>
  <c r="R458" i="11" a="1"/>
  <c r="R458" i="11"/>
  <c r="R457" i="11" a="1"/>
  <c r="R457" i="11"/>
  <c r="R456" i="11" a="1"/>
  <c r="R456" i="11"/>
  <c r="R455" i="11" a="1"/>
  <c r="R455" i="11"/>
  <c r="R454" i="11" a="1"/>
  <c r="R454" i="11"/>
  <c r="R453" i="11" a="1"/>
  <c r="R453" i="11"/>
  <c r="R452" i="11" a="1"/>
  <c r="R452" i="11"/>
  <c r="R451" i="11" a="1"/>
  <c r="R451" i="11"/>
  <c r="R450" i="11" a="1"/>
  <c r="R450" i="11"/>
  <c r="R449" i="11" a="1"/>
  <c r="R449" i="11"/>
  <c r="R448" i="11" a="1"/>
  <c r="R448" i="11"/>
  <c r="R447" i="11" a="1"/>
  <c r="R447" i="11"/>
  <c r="R446" i="11" a="1"/>
  <c r="R446" i="11"/>
  <c r="R445" i="11" a="1"/>
  <c r="R445" i="11"/>
  <c r="R444" i="11" a="1"/>
  <c r="R444" i="11"/>
  <c r="R443" i="11" a="1"/>
  <c r="R443" i="11"/>
  <c r="R442" i="11" a="1"/>
  <c r="R442" i="11"/>
  <c r="R441" i="11" a="1"/>
  <c r="R441" i="11"/>
  <c r="R440" i="11" a="1"/>
  <c r="R440" i="11"/>
  <c r="R439" i="11" a="1"/>
  <c r="R439" i="11"/>
  <c r="R438" i="11" a="1"/>
  <c r="R438" i="11"/>
  <c r="R437" i="11" a="1"/>
  <c r="R437" i="11"/>
  <c r="R436" i="11" a="1"/>
  <c r="R436" i="11"/>
  <c r="R435" i="11" a="1"/>
  <c r="R435" i="11"/>
  <c r="R434" i="11" a="1"/>
  <c r="R434" i="11"/>
  <c r="R433" i="11" a="1"/>
  <c r="R433" i="11"/>
  <c r="R432" i="11" a="1"/>
  <c r="R432" i="11"/>
  <c r="R431" i="11" a="1"/>
  <c r="R431" i="11"/>
  <c r="R430" i="11" a="1"/>
  <c r="R430" i="11"/>
  <c r="R429" i="11" a="1"/>
  <c r="R429" i="11"/>
  <c r="R428" i="11" a="1"/>
  <c r="R428" i="11"/>
  <c r="R427" i="11" a="1"/>
  <c r="R427" i="11"/>
  <c r="R426" i="11" a="1"/>
  <c r="R426" i="11"/>
  <c r="R425" i="11" a="1"/>
  <c r="R425" i="11"/>
  <c r="R424" i="11" a="1"/>
  <c r="R424" i="11"/>
  <c r="R423" i="11" a="1"/>
  <c r="R423" i="11"/>
  <c r="R422" i="11" a="1"/>
  <c r="R422" i="11"/>
  <c r="R421" i="11" a="1"/>
  <c r="R421" i="11"/>
  <c r="R420" i="11" a="1"/>
  <c r="R420" i="11"/>
  <c r="R419" i="11" a="1"/>
  <c r="R419" i="11"/>
  <c r="R418" i="11" a="1"/>
  <c r="R418" i="11"/>
  <c r="R417" i="11" a="1"/>
  <c r="R417" i="11"/>
  <c r="R416" i="11" a="1"/>
  <c r="R416" i="11"/>
  <c r="R415" i="11" a="1"/>
  <c r="R415" i="11"/>
  <c r="R414" i="11" a="1"/>
  <c r="R414" i="11"/>
  <c r="R413" i="11" a="1"/>
  <c r="R413" i="11"/>
  <c r="R412" i="11" a="1"/>
  <c r="R412" i="11"/>
  <c r="R411" i="11" a="1"/>
  <c r="R411" i="11"/>
  <c r="R410" i="11" a="1"/>
  <c r="R410" i="11"/>
  <c r="R409" i="11" a="1"/>
  <c r="R409" i="11"/>
  <c r="R408" i="11" a="1"/>
  <c r="R408" i="11"/>
  <c r="R407" i="11" a="1"/>
  <c r="R407" i="11"/>
  <c r="R406" i="11" a="1"/>
  <c r="R406" i="11"/>
  <c r="R405" i="11" a="1"/>
  <c r="R405" i="11"/>
  <c r="R404" i="11" a="1"/>
  <c r="R404" i="11"/>
  <c r="R403" i="11" a="1"/>
  <c r="R403" i="11"/>
  <c r="R402" i="11" a="1"/>
  <c r="R402" i="11"/>
  <c r="R401" i="11" a="1"/>
  <c r="R401" i="11"/>
  <c r="R400" i="11" a="1"/>
  <c r="R400" i="11"/>
  <c r="R399" i="11" a="1"/>
  <c r="R399" i="11"/>
  <c r="R398" i="11" a="1"/>
  <c r="R398" i="11"/>
  <c r="R397" i="11" a="1"/>
  <c r="R397" i="11"/>
  <c r="R396" i="11" a="1"/>
  <c r="R396" i="11"/>
  <c r="R395" i="11" a="1"/>
  <c r="R395" i="11"/>
  <c r="R394" i="11" a="1"/>
  <c r="R394" i="11"/>
  <c r="R393" i="11" a="1"/>
  <c r="R393" i="11"/>
  <c r="R392" i="11" a="1"/>
  <c r="R392" i="11"/>
  <c r="R391" i="11" a="1"/>
  <c r="R391" i="11"/>
  <c r="R390" i="11" a="1"/>
  <c r="R390" i="11"/>
  <c r="R389" i="11" a="1"/>
  <c r="R389" i="11"/>
  <c r="R388" i="11" a="1"/>
  <c r="R388" i="11"/>
  <c r="R387" i="11" a="1"/>
  <c r="R387" i="11"/>
  <c r="R386" i="11" a="1"/>
  <c r="R386" i="11"/>
  <c r="R385" i="11" a="1"/>
  <c r="R385" i="11"/>
  <c r="R384" i="11" a="1"/>
  <c r="R384" i="11"/>
  <c r="R383" i="11" a="1"/>
  <c r="R383" i="11"/>
  <c r="R382" i="11" a="1"/>
  <c r="R382" i="11"/>
  <c r="R381" i="11" a="1"/>
  <c r="R381" i="11"/>
  <c r="R380" i="11" a="1"/>
  <c r="R380" i="11"/>
  <c r="R379" i="11" a="1"/>
  <c r="R379" i="11"/>
  <c r="R378" i="11" a="1"/>
  <c r="R378" i="11"/>
  <c r="R377" i="11" a="1"/>
  <c r="R377" i="11"/>
  <c r="R376" i="11" a="1"/>
  <c r="R376" i="11"/>
  <c r="R375" i="11" a="1"/>
  <c r="R375" i="11"/>
  <c r="R374" i="11" a="1"/>
  <c r="R374" i="11"/>
  <c r="R373" i="11" a="1"/>
  <c r="R373" i="11"/>
  <c r="R372" i="11" a="1"/>
  <c r="R372" i="11"/>
  <c r="R371" i="11" a="1"/>
  <c r="R371" i="11"/>
  <c r="R370" i="11" a="1"/>
  <c r="R370" i="11"/>
  <c r="R369" i="11" a="1"/>
  <c r="R369" i="11"/>
  <c r="R368" i="11" a="1"/>
  <c r="R368" i="11"/>
  <c r="R367" i="11" a="1"/>
  <c r="R367" i="11"/>
  <c r="R366" i="11" a="1"/>
  <c r="R366" i="11"/>
  <c r="R365" i="11" a="1"/>
  <c r="R365" i="11"/>
  <c r="R364" i="11"/>
  <c r="R364" i="11" a="1"/>
  <c r="R363" i="11" a="1"/>
  <c r="R363" i="11"/>
  <c r="R362" i="11" a="1"/>
  <c r="R362" i="11"/>
  <c r="R361" i="11" a="1"/>
  <c r="R361" i="11"/>
  <c r="R360" i="11"/>
  <c r="R360" i="11" a="1"/>
  <c r="R359" i="11" a="1"/>
  <c r="R359" i="11"/>
  <c r="R358" i="11" a="1"/>
  <c r="R358" i="11"/>
  <c r="R357" i="11" a="1"/>
  <c r="R357" i="11"/>
  <c r="R356" i="11"/>
  <c r="R356" i="11" a="1"/>
  <c r="R355" i="11" a="1"/>
  <c r="R355" i="11"/>
  <c r="R354" i="11" a="1"/>
  <c r="R354" i="11"/>
  <c r="R353" i="11" a="1"/>
  <c r="R353" i="11"/>
  <c r="R352" i="11" a="1"/>
  <c r="R352" i="11"/>
  <c r="R351" i="11" a="1"/>
  <c r="R351" i="11"/>
  <c r="R350" i="11" a="1"/>
  <c r="R350" i="11"/>
  <c r="R349" i="11" a="1"/>
  <c r="R349" i="11"/>
  <c r="R348" i="11" a="1"/>
  <c r="R348" i="11"/>
  <c r="R347" i="11" a="1"/>
  <c r="R347" i="11"/>
  <c r="R346" i="11" a="1"/>
  <c r="R346" i="11"/>
  <c r="R345" i="11" a="1"/>
  <c r="R345" i="11"/>
  <c r="R344" i="11" a="1"/>
  <c r="R344" i="11"/>
  <c r="R343" i="11" a="1"/>
  <c r="R343" i="11"/>
  <c r="R342" i="11" a="1"/>
  <c r="R342" i="11"/>
  <c r="R341" i="11" a="1"/>
  <c r="R341" i="11"/>
  <c r="R340" i="11" a="1"/>
  <c r="R340" i="11"/>
  <c r="R339" i="11" a="1"/>
  <c r="R339" i="11"/>
  <c r="R338" i="11" a="1"/>
  <c r="R338" i="11"/>
  <c r="R337" i="11" a="1"/>
  <c r="R337" i="11"/>
  <c r="R336" i="11" a="1"/>
  <c r="R336" i="11"/>
  <c r="R335" i="11" a="1"/>
  <c r="R335" i="11"/>
  <c r="R334" i="11" a="1"/>
  <c r="R334" i="11"/>
  <c r="R333" i="11" a="1"/>
  <c r="R333" i="11"/>
  <c r="R332" i="11" a="1"/>
  <c r="R332" i="11"/>
  <c r="R331" i="11" a="1"/>
  <c r="R331" i="11"/>
  <c r="R330" i="11" a="1"/>
  <c r="R330" i="11"/>
  <c r="R329" i="11" a="1"/>
  <c r="R329" i="11"/>
  <c r="R328" i="11" a="1"/>
  <c r="R328" i="11"/>
  <c r="R327" i="11" a="1"/>
  <c r="R327" i="11"/>
  <c r="R326" i="11" a="1"/>
  <c r="R326" i="11"/>
  <c r="R325" i="11" a="1"/>
  <c r="R325" i="11"/>
  <c r="R324" i="11" a="1"/>
  <c r="R324" i="11"/>
  <c r="R323" i="11" a="1"/>
  <c r="R323" i="11"/>
  <c r="R322" i="11" a="1"/>
  <c r="R322" i="11"/>
  <c r="R321" i="11" a="1"/>
  <c r="R321" i="11"/>
  <c r="R320" i="11" a="1"/>
  <c r="R320" i="11"/>
  <c r="R319" i="11" a="1"/>
  <c r="R319" i="11"/>
  <c r="R318" i="11" a="1"/>
  <c r="R318" i="11"/>
  <c r="R317" i="11" a="1"/>
  <c r="R317" i="11"/>
  <c r="R316" i="11" a="1"/>
  <c r="R316" i="11"/>
  <c r="R315" i="11" a="1"/>
  <c r="R315" i="11"/>
  <c r="R314" i="11" a="1"/>
  <c r="R314" i="11"/>
  <c r="R313" i="11" a="1"/>
  <c r="R313" i="11"/>
  <c r="R312" i="11" a="1"/>
  <c r="R312" i="11"/>
  <c r="R311" i="11" a="1"/>
  <c r="R311" i="11"/>
  <c r="R310" i="11" a="1"/>
  <c r="R310" i="11"/>
  <c r="R309" i="11" a="1"/>
  <c r="R309" i="11"/>
  <c r="R308" i="11" a="1"/>
  <c r="R308" i="11"/>
  <c r="R307" i="11" a="1"/>
  <c r="R307" i="11"/>
  <c r="R306" i="11" a="1"/>
  <c r="R306" i="11"/>
  <c r="R305" i="11" a="1"/>
  <c r="R305" i="11"/>
  <c r="R304" i="11" a="1"/>
  <c r="R304" i="11"/>
  <c r="R303" i="11" a="1"/>
  <c r="R303" i="11"/>
  <c r="R302" i="11" a="1"/>
  <c r="R302" i="11"/>
  <c r="R301" i="11" a="1"/>
  <c r="R301" i="11"/>
  <c r="R300" i="11" a="1"/>
  <c r="R300" i="11"/>
  <c r="R299" i="11" a="1"/>
  <c r="R299" i="11"/>
  <c r="R298" i="11" a="1"/>
  <c r="R298" i="11"/>
  <c r="R297" i="11" a="1"/>
  <c r="R297" i="11"/>
  <c r="R296" i="11" a="1"/>
  <c r="R296" i="11"/>
  <c r="R295" i="11" a="1"/>
  <c r="R295" i="11"/>
  <c r="R294" i="11" a="1"/>
  <c r="R294" i="11"/>
  <c r="R293" i="11" a="1"/>
  <c r="R293" i="11"/>
  <c r="R292" i="11" a="1"/>
  <c r="R292" i="11"/>
  <c r="R291" i="11" a="1"/>
  <c r="R291" i="11"/>
  <c r="R290" i="11" a="1"/>
  <c r="R290" i="11"/>
  <c r="R289" i="11" a="1"/>
  <c r="R289" i="11"/>
  <c r="R288" i="11" a="1"/>
  <c r="R288" i="11"/>
  <c r="R287" i="11" a="1"/>
  <c r="R287" i="11"/>
  <c r="R286" i="11" a="1"/>
  <c r="R286" i="11"/>
  <c r="R285" i="11" a="1"/>
  <c r="R285" i="11"/>
  <c r="R284" i="11" a="1"/>
  <c r="R284" i="11"/>
  <c r="R283" i="11" a="1"/>
  <c r="R283" i="11"/>
  <c r="R282" i="11" a="1"/>
  <c r="R282" i="11"/>
  <c r="R281" i="11" a="1"/>
  <c r="R281" i="11"/>
  <c r="R280" i="11" a="1"/>
  <c r="R280" i="11"/>
  <c r="R279" i="11" a="1"/>
  <c r="R279" i="11"/>
  <c r="R278" i="11" a="1"/>
  <c r="R278" i="11"/>
  <c r="R277" i="11" a="1"/>
  <c r="R277" i="11"/>
  <c r="R276" i="11" a="1"/>
  <c r="R276" i="11"/>
  <c r="R275" i="11" a="1"/>
  <c r="R275" i="11"/>
  <c r="R274" i="11" a="1"/>
  <c r="R274" i="11"/>
  <c r="R273" i="11" a="1"/>
  <c r="R273" i="11"/>
  <c r="R272" i="11" a="1"/>
  <c r="R272" i="11"/>
  <c r="R271" i="11" a="1"/>
  <c r="R271" i="11"/>
  <c r="R270" i="11" a="1"/>
  <c r="R270" i="11"/>
  <c r="R269" i="11" a="1"/>
  <c r="R269" i="11"/>
  <c r="R268" i="11" a="1"/>
  <c r="R268" i="11"/>
  <c r="R267" i="11" a="1"/>
  <c r="R267" i="11"/>
  <c r="R266" i="11" a="1"/>
  <c r="R266" i="11"/>
  <c r="R265" i="11" a="1"/>
  <c r="R265" i="11"/>
  <c r="R264" i="11" a="1"/>
  <c r="R264" i="11"/>
  <c r="R263" i="11" a="1"/>
  <c r="R263" i="11"/>
  <c r="R262" i="11" a="1"/>
  <c r="R262" i="11"/>
  <c r="R261" i="11" a="1"/>
  <c r="R261" i="11"/>
  <c r="R260" i="11" a="1"/>
  <c r="R260" i="11"/>
  <c r="R259" i="11" a="1"/>
  <c r="R259" i="11"/>
  <c r="R258" i="11" a="1"/>
  <c r="R258" i="11"/>
  <c r="R257" i="11" a="1"/>
  <c r="R257" i="11"/>
  <c r="R256" i="11" a="1"/>
  <c r="R256" i="11"/>
  <c r="R255" i="11" a="1"/>
  <c r="R255" i="11"/>
  <c r="R254" i="11" a="1"/>
  <c r="R254" i="11"/>
  <c r="R253" i="11" a="1"/>
  <c r="R253" i="11"/>
  <c r="R252" i="11" a="1"/>
  <c r="R252" i="11"/>
  <c r="R251" i="11" a="1"/>
  <c r="R251" i="11"/>
  <c r="R250" i="11" a="1"/>
  <c r="R250" i="11"/>
  <c r="R249" i="11" a="1"/>
  <c r="R249" i="11"/>
  <c r="R248" i="11" a="1"/>
  <c r="R248" i="11"/>
  <c r="R247" i="11" a="1"/>
  <c r="R247" i="11"/>
  <c r="R246" i="11" a="1"/>
  <c r="R246" i="11"/>
  <c r="R245" i="11" a="1"/>
  <c r="R245" i="11"/>
  <c r="R244" i="11" a="1"/>
  <c r="R244" i="11"/>
  <c r="R243" i="11" a="1"/>
  <c r="R243" i="11"/>
  <c r="R242" i="11" a="1"/>
  <c r="R242" i="11"/>
  <c r="R241" i="11" a="1"/>
  <c r="R241" i="11"/>
  <c r="R240" i="11" a="1"/>
  <c r="R240" i="11"/>
  <c r="R239" i="11" a="1"/>
  <c r="R239" i="11"/>
  <c r="R238" i="11" a="1"/>
  <c r="R238" i="11"/>
  <c r="R237" i="11" a="1"/>
  <c r="R237" i="11"/>
  <c r="R236" i="11" a="1"/>
  <c r="R236" i="11"/>
  <c r="R235" i="11" a="1"/>
  <c r="R235" i="11"/>
  <c r="R234" i="11" a="1"/>
  <c r="R234" i="11"/>
  <c r="R233" i="11" a="1"/>
  <c r="R233" i="11"/>
  <c r="R232" i="11" a="1"/>
  <c r="R232" i="11"/>
  <c r="R231" i="11" a="1"/>
  <c r="R231" i="11"/>
  <c r="R230" i="11" a="1"/>
  <c r="R230" i="11"/>
  <c r="R229" i="11" a="1"/>
  <c r="R229" i="11"/>
  <c r="R228" i="11" a="1"/>
  <c r="R228" i="11"/>
  <c r="R227" i="11" a="1"/>
  <c r="R227" i="11"/>
  <c r="R226" i="11" a="1"/>
  <c r="R226" i="11"/>
  <c r="R225" i="11" a="1"/>
  <c r="R225" i="11"/>
  <c r="R224" i="11" a="1"/>
  <c r="R224" i="11"/>
  <c r="R223" i="11" a="1"/>
  <c r="R223" i="11"/>
  <c r="R222" i="11" a="1"/>
  <c r="R222" i="11"/>
  <c r="R221" i="11" a="1"/>
  <c r="R221" i="11"/>
  <c r="R220" i="11" a="1"/>
  <c r="R220" i="11"/>
  <c r="R219" i="11" a="1"/>
  <c r="R219" i="11"/>
  <c r="R218" i="11" a="1"/>
  <c r="R218" i="11"/>
  <c r="R217" i="11" a="1"/>
  <c r="R217" i="11"/>
  <c r="R216" i="11" a="1"/>
  <c r="R216" i="11"/>
  <c r="R215" i="11" a="1"/>
  <c r="R215" i="11"/>
  <c r="R214" i="11" a="1"/>
  <c r="R214" i="11"/>
  <c r="R213" i="11" a="1"/>
  <c r="R213" i="11"/>
  <c r="R212" i="11" a="1"/>
  <c r="R212" i="11"/>
  <c r="R211" i="11" a="1"/>
  <c r="R211" i="11"/>
  <c r="R210" i="11" a="1"/>
  <c r="R210" i="11"/>
  <c r="R209" i="11" a="1"/>
  <c r="R209" i="11"/>
  <c r="R208" i="11" a="1"/>
  <c r="R208" i="11"/>
  <c r="R207" i="11" a="1"/>
  <c r="R207" i="11"/>
  <c r="R206" i="11" a="1"/>
  <c r="R206" i="11"/>
  <c r="R205" i="11" a="1"/>
  <c r="R205" i="11"/>
  <c r="R204" i="11" a="1"/>
  <c r="R204" i="11"/>
  <c r="R203" i="11" a="1"/>
  <c r="R203" i="11"/>
  <c r="R202" i="11" a="1"/>
  <c r="R202" i="11"/>
  <c r="R201" i="11" a="1"/>
  <c r="R201" i="11"/>
  <c r="R200" i="11" a="1"/>
  <c r="R200" i="11"/>
  <c r="R199" i="11" a="1"/>
  <c r="R199" i="11"/>
  <c r="R198" i="11" a="1"/>
  <c r="R198" i="11"/>
  <c r="R197" i="11" a="1"/>
  <c r="R197" i="11"/>
  <c r="R196" i="11" a="1"/>
  <c r="R196" i="11"/>
  <c r="R195" i="11" a="1"/>
  <c r="R195" i="11"/>
  <c r="R194" i="11" a="1"/>
  <c r="R194" i="11"/>
  <c r="R193" i="11" a="1"/>
  <c r="R193" i="11"/>
  <c r="R192" i="11" a="1"/>
  <c r="R192" i="11"/>
  <c r="R191" i="11" a="1"/>
  <c r="R191" i="11"/>
  <c r="R190" i="11" a="1"/>
  <c r="R190" i="11"/>
  <c r="R189" i="11" a="1"/>
  <c r="R189" i="11"/>
  <c r="R188" i="11" a="1"/>
  <c r="R188" i="11"/>
  <c r="R187" i="11" a="1"/>
  <c r="R187" i="11"/>
  <c r="R186" i="11" a="1"/>
  <c r="R186" i="11"/>
  <c r="R185" i="11" a="1"/>
  <c r="R185" i="11"/>
  <c r="R184" i="11" a="1"/>
  <c r="R184" i="11"/>
  <c r="R183" i="11" a="1"/>
  <c r="R183" i="11"/>
  <c r="R182" i="11" a="1"/>
  <c r="R182" i="11"/>
  <c r="R181" i="11" a="1"/>
  <c r="R181" i="11"/>
  <c r="R180" i="11" a="1"/>
  <c r="R180" i="11"/>
  <c r="R179" i="11" a="1"/>
  <c r="R179" i="11"/>
  <c r="R178" i="11" a="1"/>
  <c r="R178" i="11"/>
  <c r="R177" i="11" a="1"/>
  <c r="R177" i="11"/>
  <c r="R176" i="11" a="1"/>
  <c r="R176" i="11"/>
  <c r="R175" i="11" a="1"/>
  <c r="R175" i="11"/>
  <c r="R174" i="11" a="1"/>
  <c r="R174" i="11"/>
  <c r="R173" i="11" a="1"/>
  <c r="R173" i="11"/>
  <c r="R172" i="11" a="1"/>
  <c r="R172" i="11"/>
  <c r="R171" i="11" a="1"/>
  <c r="R171" i="11"/>
  <c r="R170" i="11" a="1"/>
  <c r="R170" i="11"/>
  <c r="R169" i="11" a="1"/>
  <c r="R169" i="11"/>
  <c r="R168" i="11" a="1"/>
  <c r="R168" i="11"/>
  <c r="R167" i="11" a="1"/>
  <c r="R167" i="11"/>
  <c r="R166" i="11" a="1"/>
  <c r="R166" i="11"/>
  <c r="R165" i="11" a="1"/>
  <c r="R165" i="11"/>
  <c r="R164" i="11" a="1"/>
  <c r="R164" i="11"/>
  <c r="R163" i="11" a="1"/>
  <c r="R163" i="11"/>
  <c r="R162" i="11" a="1"/>
  <c r="R162" i="11"/>
  <c r="R161" i="11" a="1"/>
  <c r="R161" i="11"/>
  <c r="R160" i="11" a="1"/>
  <c r="R160" i="11"/>
  <c r="R159" i="11" a="1"/>
  <c r="R159" i="11"/>
  <c r="R158" i="11" a="1"/>
  <c r="R158" i="11"/>
  <c r="R157" i="11" a="1"/>
  <c r="R157" i="11"/>
  <c r="R156" i="11" a="1"/>
  <c r="R156" i="11"/>
  <c r="R155" i="11" a="1"/>
  <c r="R155" i="11"/>
  <c r="R154" i="11" a="1"/>
  <c r="R154" i="11"/>
  <c r="R153" i="11" a="1"/>
  <c r="R153" i="11"/>
  <c r="R152" i="11" a="1"/>
  <c r="R152" i="11"/>
  <c r="R151" i="11" a="1"/>
  <c r="R151" i="11"/>
  <c r="R150" i="11" a="1"/>
  <c r="R150" i="11"/>
  <c r="R149" i="11" a="1"/>
  <c r="R149" i="11"/>
  <c r="R148" i="11"/>
  <c r="R148" i="11" a="1"/>
  <c r="R147" i="11" a="1"/>
  <c r="R147" i="11"/>
  <c r="R146" i="11" a="1"/>
  <c r="R146" i="11"/>
  <c r="R145" i="11" a="1"/>
  <c r="R145" i="11"/>
  <c r="R144" i="11"/>
  <c r="R144" i="11" a="1"/>
  <c r="R143" i="11" a="1"/>
  <c r="R143" i="11"/>
  <c r="R142" i="11" a="1"/>
  <c r="R142" i="11"/>
  <c r="R141" i="11" a="1"/>
  <c r="R141" i="11"/>
  <c r="R140" i="11" a="1"/>
  <c r="R140" i="11"/>
  <c r="R139" i="11" a="1"/>
  <c r="R139" i="11"/>
  <c r="R138" i="11" a="1"/>
  <c r="R138" i="11"/>
  <c r="R137" i="11" a="1"/>
  <c r="R137" i="11"/>
  <c r="R136" i="11" a="1"/>
  <c r="R136" i="11"/>
  <c r="R135" i="11" a="1"/>
  <c r="R135" i="11"/>
  <c r="R134" i="11" a="1"/>
  <c r="R134" i="11"/>
  <c r="R133" i="11" a="1"/>
  <c r="R133" i="11"/>
  <c r="R132" i="11"/>
  <c r="R132" i="11" a="1"/>
  <c r="R131" i="11" a="1"/>
  <c r="R131" i="11"/>
  <c r="R130" i="11" a="1"/>
  <c r="R130" i="11"/>
  <c r="R129" i="11" a="1"/>
  <c r="R129" i="11"/>
  <c r="R128" i="11" a="1"/>
  <c r="R128" i="11"/>
  <c r="R127" i="11" a="1"/>
  <c r="R127" i="11"/>
  <c r="R126" i="11" a="1"/>
  <c r="R126" i="11"/>
  <c r="R125" i="11" a="1"/>
  <c r="R125" i="11"/>
  <c r="R124" i="11"/>
  <c r="R124" i="11" a="1"/>
  <c r="R123" i="11" a="1"/>
  <c r="R123" i="11"/>
  <c r="R122" i="11" a="1"/>
  <c r="R122" i="11"/>
  <c r="R121" i="11" a="1"/>
  <c r="R121" i="11"/>
  <c r="R120" i="11" a="1"/>
  <c r="R120" i="11"/>
  <c r="R119" i="11" a="1"/>
  <c r="R119" i="11"/>
  <c r="R118" i="11" a="1"/>
  <c r="R118" i="11"/>
  <c r="R117" i="11" a="1"/>
  <c r="R117" i="11"/>
  <c r="R116" i="11"/>
  <c r="R116" i="11" a="1"/>
  <c r="R115" i="11" a="1"/>
  <c r="R115" i="11"/>
  <c r="R114" i="11" a="1"/>
  <c r="R114" i="11"/>
  <c r="R113" i="11" a="1"/>
  <c r="R113" i="11"/>
  <c r="R112" i="11"/>
  <c r="R112" i="11" a="1"/>
  <c r="R111" i="11" a="1"/>
  <c r="R111" i="11"/>
  <c r="R110" i="11" a="1"/>
  <c r="R110" i="11"/>
  <c r="R109" i="11" a="1"/>
  <c r="R109" i="11"/>
  <c r="R108" i="11" a="1"/>
  <c r="R108" i="11"/>
  <c r="R107" i="11" a="1"/>
  <c r="R107" i="11"/>
  <c r="R106" i="11" a="1"/>
  <c r="R106" i="11"/>
  <c r="R105" i="11" a="1"/>
  <c r="R105" i="11"/>
  <c r="R104" i="11" a="1"/>
  <c r="R104" i="11"/>
  <c r="R103" i="11" a="1"/>
  <c r="R103" i="11"/>
  <c r="R102" i="11" a="1"/>
  <c r="R102" i="11"/>
  <c r="R101" i="11" a="1"/>
  <c r="R101" i="11"/>
  <c r="R100" i="11"/>
  <c r="R100" i="11" a="1"/>
  <c r="R99" i="11" a="1"/>
  <c r="R99" i="11"/>
  <c r="R98" i="11" a="1"/>
  <c r="R98" i="11"/>
  <c r="R97" i="11" a="1"/>
  <c r="R97" i="11"/>
  <c r="R96" i="11" a="1"/>
  <c r="R96" i="11"/>
  <c r="R95" i="11" a="1"/>
  <c r="R95" i="11"/>
  <c r="R94" i="11" a="1"/>
  <c r="R94" i="11"/>
  <c r="R93" i="11" a="1"/>
  <c r="R93" i="11"/>
  <c r="R92" i="11"/>
  <c r="R92" i="11" a="1"/>
  <c r="R91" i="11" a="1"/>
  <c r="R91" i="11"/>
  <c r="R90" i="11" a="1"/>
  <c r="R90" i="11"/>
  <c r="R89" i="11" a="1"/>
  <c r="R89" i="11"/>
  <c r="R88" i="11" a="1"/>
  <c r="R88" i="11"/>
  <c r="R87" i="11" a="1"/>
  <c r="R87" i="11"/>
  <c r="R86" i="11" a="1"/>
  <c r="R86" i="11"/>
  <c r="R85" i="11" a="1"/>
  <c r="R85" i="11"/>
  <c r="R84" i="11"/>
  <c r="R84" i="11" a="1"/>
  <c r="R83" i="11" a="1"/>
  <c r="R83" i="11"/>
  <c r="R82" i="11" a="1"/>
  <c r="R82" i="11"/>
  <c r="R81" i="11" a="1"/>
  <c r="R81" i="11"/>
  <c r="R80" i="11"/>
  <c r="R80" i="11" a="1"/>
  <c r="R79" i="11" a="1"/>
  <c r="R79" i="11"/>
  <c r="R78" i="11" a="1"/>
  <c r="R78" i="11"/>
  <c r="R77" i="11" a="1"/>
  <c r="R77" i="11"/>
  <c r="R76" i="11" a="1"/>
  <c r="R76" i="11"/>
  <c r="R75" i="11" a="1"/>
  <c r="R75" i="11"/>
  <c r="R74" i="11" a="1"/>
  <c r="R74" i="11"/>
  <c r="R73" i="11" a="1"/>
  <c r="R73" i="11"/>
  <c r="R72" i="11" a="1"/>
  <c r="R72" i="11"/>
  <c r="R71" i="11" a="1"/>
  <c r="R71" i="11"/>
  <c r="R70" i="11" a="1"/>
  <c r="R70" i="11"/>
  <c r="R69" i="11" a="1"/>
  <c r="R69" i="11"/>
  <c r="R68" i="11"/>
  <c r="R68" i="11" a="1"/>
  <c r="R67" i="11" a="1"/>
  <c r="R67" i="11"/>
  <c r="R66" i="11" a="1"/>
  <c r="R66" i="11"/>
  <c r="R65" i="11" a="1"/>
  <c r="R65" i="11"/>
  <c r="R64" i="11" a="1"/>
  <c r="R64" i="11"/>
  <c r="R63" i="11" a="1"/>
  <c r="R63" i="11"/>
  <c r="R62" i="11" a="1"/>
  <c r="R62" i="11"/>
  <c r="R61" i="11" a="1"/>
  <c r="R61" i="11"/>
  <c r="R60" i="11"/>
  <c r="R60" i="11" a="1"/>
  <c r="R59" i="11" a="1"/>
  <c r="R59" i="11"/>
  <c r="R58" i="11" a="1"/>
  <c r="R58" i="11"/>
  <c r="R57" i="11" a="1"/>
  <c r="R57" i="11"/>
  <c r="R56" i="11" a="1"/>
  <c r="R56" i="11"/>
  <c r="R55" i="11" a="1"/>
  <c r="R55" i="11"/>
  <c r="R54" i="11" a="1"/>
  <c r="R54" i="11"/>
  <c r="R53" i="11" a="1"/>
  <c r="R53" i="11"/>
  <c r="R52" i="11" a="1"/>
  <c r="R52" i="11"/>
  <c r="R51" i="11" a="1"/>
  <c r="R51" i="11"/>
  <c r="R50" i="11" a="1"/>
  <c r="R50" i="11"/>
  <c r="R49" i="11" a="1"/>
  <c r="R49" i="11"/>
  <c r="R48" i="11"/>
  <c r="R48" i="11" a="1"/>
  <c r="R47" i="11" a="1"/>
  <c r="R47" i="11"/>
  <c r="R46" i="11" a="1"/>
  <c r="R46" i="11"/>
  <c r="R45" i="11" a="1"/>
  <c r="R45" i="11"/>
  <c r="R44" i="11" a="1"/>
  <c r="R44" i="11"/>
  <c r="R43" i="11" a="1"/>
  <c r="R43" i="11"/>
  <c r="R42" i="11" a="1"/>
  <c r="R42" i="11"/>
  <c r="R41" i="11" a="1"/>
  <c r="R41" i="11"/>
  <c r="R40" i="11" a="1"/>
  <c r="R40" i="11"/>
  <c r="R39" i="11" a="1"/>
  <c r="R39" i="11"/>
  <c r="R38" i="11" a="1"/>
  <c r="R38" i="11"/>
  <c r="R37" i="11" a="1"/>
  <c r="R37" i="11"/>
  <c r="R36" i="11"/>
  <c r="R36" i="11" a="1"/>
  <c r="R35" i="11" a="1"/>
  <c r="R35" i="11"/>
  <c r="R34" i="11" a="1"/>
  <c r="R34" i="11"/>
  <c r="R33" i="11" a="1"/>
  <c r="R33" i="11"/>
  <c r="R32" i="11"/>
  <c r="R32" i="11" a="1"/>
  <c r="R31" i="11" a="1"/>
  <c r="R31" i="11"/>
  <c r="R30" i="11" a="1"/>
  <c r="R30" i="11"/>
  <c r="R29" i="11" a="1"/>
  <c r="R29" i="11"/>
  <c r="R28" i="11"/>
  <c r="R28" i="11" a="1"/>
  <c r="R27" i="11" a="1"/>
  <c r="R27" i="11"/>
  <c r="R26" i="11" a="1"/>
  <c r="R26" i="11"/>
  <c r="R25" i="11"/>
  <c r="R25" i="11" a="1"/>
  <c r="R24" i="11"/>
  <c r="R24" i="11" a="1"/>
  <c r="R23" i="11" a="1"/>
  <c r="R23" i="11"/>
  <c r="R22" i="11" a="1"/>
  <c r="R22" i="11"/>
  <c r="R21" i="11"/>
  <c r="R21" i="11" a="1"/>
  <c r="R20" i="11"/>
  <c r="R20" i="11" a="1"/>
  <c r="R19" i="11" a="1"/>
  <c r="R19" i="11"/>
  <c r="R18" i="11" a="1"/>
  <c r="R18" i="11"/>
  <c r="R17" i="11"/>
  <c r="R17" i="11" a="1"/>
  <c r="R16" i="11"/>
  <c r="R16" i="11" a="1"/>
  <c r="R15" i="11" a="1"/>
  <c r="R15" i="11"/>
  <c r="R14" i="11" a="1"/>
  <c r="R14" i="11"/>
  <c r="R13" i="11"/>
  <c r="R13" i="11" a="1"/>
  <c r="R12" i="11"/>
  <c r="R12" i="11" a="1"/>
  <c r="R11" i="11" a="1"/>
  <c r="R11" i="11"/>
  <c r="D130" i="17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F142" i="12"/>
  <c r="H142" i="12"/>
  <c r="F143" i="12"/>
  <c r="H143" i="12"/>
  <c r="F144" i="12"/>
  <c r="H144" i="12"/>
  <c r="F145" i="12"/>
  <c r="H145" i="12"/>
  <c r="F146" i="12"/>
  <c r="H146" i="12"/>
  <c r="F147" i="12"/>
  <c r="H147" i="12"/>
  <c r="F148" i="12"/>
  <c r="H148" i="12"/>
  <c r="F149" i="12"/>
  <c r="H149" i="12"/>
  <c r="F150" i="12"/>
  <c r="H150" i="12"/>
  <c r="F151" i="12"/>
  <c r="H151" i="12"/>
  <c r="F152" i="12"/>
  <c r="H152" i="12"/>
  <c r="F153" i="12"/>
  <c r="H153" i="12"/>
  <c r="F154" i="12"/>
  <c r="H154" i="12"/>
  <c r="F155" i="12"/>
  <c r="H155" i="12"/>
  <c r="F156" i="12"/>
  <c r="H156" i="12"/>
  <c r="F157" i="12"/>
  <c r="H157" i="12"/>
  <c r="F158" i="12"/>
  <c r="H158" i="12"/>
  <c r="F159" i="12"/>
  <c r="H159" i="12"/>
  <c r="F160" i="12"/>
  <c r="H160" i="12"/>
  <c r="F161" i="12"/>
  <c r="H161" i="12"/>
  <c r="F162" i="12"/>
  <c r="H162" i="12"/>
  <c r="O162" i="12"/>
  <c r="P162" i="12"/>
  <c r="F163" i="12"/>
  <c r="H163" i="12"/>
  <c r="F164" i="12"/>
  <c r="H164" i="12"/>
  <c r="F165" i="12"/>
  <c r="H165" i="12"/>
  <c r="F168" i="12"/>
  <c r="G168" i="12"/>
  <c r="H168" i="12"/>
  <c r="F169" i="12"/>
  <c r="G169" i="12"/>
  <c r="H169" i="12"/>
  <c r="I130" i="19"/>
  <c r="H130" i="19"/>
  <c r="G130" i="19"/>
  <c r="I128" i="19"/>
  <c r="H128" i="19"/>
  <c r="G128" i="19"/>
  <c r="I127" i="19"/>
  <c r="H127" i="19"/>
  <c r="G127" i="19"/>
  <c r="I126" i="19"/>
  <c r="H126" i="19"/>
  <c r="G126" i="19"/>
  <c r="J114" i="19"/>
  <c r="J112" i="19"/>
  <c r="J104" i="19"/>
  <c r="J102" i="19"/>
  <c r="P100" i="19"/>
  <c r="O100" i="19"/>
  <c r="O97" i="19"/>
  <c r="P99" i="19"/>
  <c r="O99" i="19"/>
  <c r="P98" i="19"/>
  <c r="O98" i="19"/>
  <c r="P97" i="19"/>
  <c r="P128" i="19"/>
  <c r="O128" i="19"/>
  <c r="I119" i="19"/>
  <c r="H119" i="19"/>
  <c r="G119" i="19"/>
  <c r="I112" i="19"/>
  <c r="H112" i="19"/>
  <c r="G112" i="19"/>
  <c r="I110" i="19"/>
  <c r="H110" i="19"/>
  <c r="G110" i="19"/>
  <c r="I109" i="19"/>
  <c r="H109" i="19"/>
  <c r="G109" i="19"/>
  <c r="I102" i="19"/>
  <c r="H102" i="19"/>
  <c r="G102" i="19"/>
  <c r="J95" i="19"/>
  <c r="J94" i="19"/>
  <c r="J93" i="19"/>
  <c r="J92" i="19"/>
  <c r="I95" i="19"/>
  <c r="H95" i="19"/>
  <c r="I94" i="19"/>
  <c r="H94" i="19"/>
  <c r="I93" i="19"/>
  <c r="H93" i="19"/>
  <c r="I92" i="19"/>
  <c r="H92" i="19"/>
  <c r="G98" i="19"/>
  <c r="H98" i="19"/>
  <c r="I98" i="19"/>
  <c r="G99" i="19"/>
  <c r="H99" i="19"/>
  <c r="I99" i="19"/>
  <c r="G100" i="19"/>
  <c r="H100" i="19"/>
  <c r="I100" i="19"/>
  <c r="I97" i="19"/>
  <c r="H97" i="19"/>
  <c r="G97" i="19"/>
  <c r="I132" i="19"/>
  <c r="H132" i="19"/>
  <c r="G132" i="19"/>
  <c r="I121" i="19"/>
  <c r="H121" i="19"/>
  <c r="G121" i="19"/>
  <c r="I114" i="19"/>
  <c r="H114" i="19"/>
  <c r="G114" i="19"/>
  <c r="I104" i="19"/>
  <c r="H104" i="19"/>
  <c r="G104" i="19"/>
  <c r="R128" i="19"/>
  <c r="S128" i="19"/>
  <c r="T128" i="19"/>
  <c r="U128" i="19"/>
  <c r="Q128" i="19"/>
  <c r="U118" i="19"/>
  <c r="T118" i="19"/>
  <c r="S118" i="19"/>
  <c r="R118" i="19"/>
  <c r="Q118" i="19"/>
  <c r="P118" i="19"/>
  <c r="O118" i="19"/>
  <c r="J110" i="19"/>
  <c r="U108" i="19"/>
  <c r="T108" i="19"/>
  <c r="S108" i="19"/>
  <c r="R108" i="19"/>
  <c r="Q108" i="19"/>
  <c r="P108" i="19"/>
  <c r="O108" i="19"/>
  <c r="T99" i="19"/>
  <c r="U91" i="19"/>
  <c r="T91" i="19"/>
  <c r="S91" i="19"/>
  <c r="R91" i="19"/>
  <c r="Q91" i="19"/>
  <c r="P91" i="19"/>
  <c r="O91" i="19"/>
  <c r="N91" i="19"/>
  <c r="O112" i="19"/>
  <c r="O127" i="19"/>
  <c r="O57" i="19"/>
  <c r="O102" i="19"/>
  <c r="O126" i="19"/>
  <c r="P102" i="19"/>
  <c r="P126" i="19"/>
  <c r="P112" i="19"/>
  <c r="P127" i="19"/>
  <c r="T97" i="19"/>
  <c r="R100" i="19"/>
  <c r="Q98" i="19"/>
  <c r="S99" i="19"/>
  <c r="U100" i="19"/>
  <c r="R97" i="19"/>
  <c r="U97" i="19"/>
  <c r="Q99" i="19"/>
  <c r="S100" i="19"/>
  <c r="Q97" i="19"/>
  <c r="S98" i="19"/>
  <c r="U99" i="19"/>
  <c r="R99" i="19"/>
  <c r="T100" i="19"/>
  <c r="R98" i="19"/>
  <c r="T98" i="19"/>
  <c r="U98" i="19"/>
  <c r="Q100" i="19"/>
  <c r="S97" i="19"/>
  <c r="A121" i="19"/>
  <c r="P130" i="19"/>
  <c r="P55" i="19"/>
  <c r="O130" i="19"/>
  <c r="O55" i="19"/>
  <c r="S102" i="19"/>
  <c r="S126" i="19"/>
  <c r="Q102" i="19"/>
  <c r="U102" i="19"/>
  <c r="T102" i="19"/>
  <c r="R102" i="19"/>
  <c r="U126" i="19"/>
  <c r="R126" i="19"/>
  <c r="T126" i="19"/>
  <c r="Q126" i="19"/>
  <c r="U112" i="19"/>
  <c r="T112" i="19"/>
  <c r="S112" i="19"/>
  <c r="R112" i="19"/>
  <c r="Q112" i="19"/>
  <c r="R127" i="19"/>
  <c r="R130" i="19"/>
  <c r="R55" i="19"/>
  <c r="Q127" i="19"/>
  <c r="Q130" i="19"/>
  <c r="Q55" i="19"/>
  <c r="S127" i="19"/>
  <c r="S130" i="19"/>
  <c r="S55" i="19"/>
  <c r="T127" i="19"/>
  <c r="T130" i="19"/>
  <c r="T55" i="19"/>
  <c r="U127" i="19"/>
  <c r="U130" i="19"/>
  <c r="U55" i="19"/>
  <c r="U125" i="19"/>
  <c r="T125" i="19"/>
  <c r="S125" i="19"/>
  <c r="R125" i="19"/>
  <c r="Q125" i="19"/>
  <c r="P125" i="19"/>
  <c r="O125" i="19"/>
  <c r="F79" i="20"/>
  <c r="H79" i="20"/>
  <c r="F80" i="20"/>
  <c r="H80" i="20"/>
  <c r="F81" i="20"/>
  <c r="H81" i="20"/>
  <c r="C82" i="20"/>
  <c r="C81" i="20"/>
  <c r="C80" i="20"/>
  <c r="C79" i="20"/>
  <c r="C78" i="20"/>
  <c r="C77" i="20"/>
  <c r="C76" i="20"/>
  <c r="C75" i="20"/>
  <c r="C70" i="20"/>
  <c r="C69" i="20"/>
  <c r="C68" i="20"/>
  <c r="H70" i="20"/>
  <c r="F70" i="20"/>
  <c r="H69" i="20"/>
  <c r="F69" i="20"/>
  <c r="H68" i="20"/>
  <c r="F68" i="20"/>
  <c r="H57" i="20"/>
  <c r="F57" i="20"/>
  <c r="H56" i="20"/>
  <c r="F56" i="20"/>
  <c r="H55" i="20"/>
  <c r="F55" i="20"/>
  <c r="J3" i="18"/>
  <c r="J4" i="18"/>
  <c r="D16" i="5"/>
  <c r="D17" i="5"/>
  <c r="S10" i="11"/>
  <c r="J130" i="17"/>
  <c r="Q125" i="17"/>
  <c r="Q67" i="17"/>
  <c r="Q9" i="17"/>
  <c r="N130" i="17"/>
  <c r="M130" i="17"/>
  <c r="L130" i="17"/>
  <c r="K130" i="17"/>
  <c r="H132" i="17"/>
  <c r="G132" i="17"/>
  <c r="F132" i="17"/>
  <c r="F130" i="17"/>
  <c r="F129" i="17"/>
  <c r="O129" i="17"/>
  <c r="O128" i="17"/>
  <c r="H128" i="17"/>
  <c r="H129" i="17"/>
  <c r="H130" i="17"/>
  <c r="G128" i="17"/>
  <c r="G129" i="17"/>
  <c r="G130" i="17"/>
  <c r="F128" i="17"/>
  <c r="E128" i="17"/>
  <c r="E129" i="17"/>
  <c r="C128" i="17"/>
  <c r="C129" i="17"/>
  <c r="F127" i="17"/>
  <c r="O127" i="17"/>
  <c r="O130" i="17"/>
  <c r="D113" i="13"/>
  <c r="D60" i="13"/>
  <c r="H19" i="12"/>
  <c r="F19" i="12"/>
  <c r="H18" i="12"/>
  <c r="F18" i="12"/>
  <c r="H16" i="12"/>
  <c r="F16" i="12"/>
  <c r="H22" i="12"/>
  <c r="F22" i="12"/>
  <c r="H20" i="12"/>
  <c r="F20" i="12"/>
  <c r="D19" i="12"/>
  <c r="D18" i="12"/>
  <c r="J17" i="10"/>
  <c r="J10" i="10"/>
  <c r="C17" i="10"/>
  <c r="C15" i="10"/>
  <c r="C14" i="10"/>
  <c r="C12" i="10"/>
  <c r="C11" i="10"/>
  <c r="C10" i="10"/>
  <c r="C9" i="10"/>
  <c r="C8" i="10"/>
  <c r="C7" i="10"/>
  <c r="C6" i="10"/>
  <c r="AD6" i="11"/>
  <c r="I69" i="18"/>
  <c r="S69" i="18"/>
  <c r="I70" i="18"/>
  <c r="S70" i="18"/>
  <c r="I71" i="18"/>
  <c r="S71" i="18"/>
  <c r="I72" i="18"/>
  <c r="S72" i="18"/>
  <c r="I73" i="18"/>
  <c r="S73" i="18"/>
  <c r="I74" i="18"/>
  <c r="S74" i="18"/>
  <c r="I75" i="18"/>
  <c r="S75" i="18"/>
  <c r="I76" i="18"/>
  <c r="S76" i="18"/>
  <c r="I77" i="18"/>
  <c r="S77" i="18"/>
  <c r="I78" i="18"/>
  <c r="S78" i="18"/>
  <c r="I79" i="18"/>
  <c r="S79" i="18"/>
  <c r="I80" i="18"/>
  <c r="S80" i="18"/>
  <c r="I81" i="18"/>
  <c r="S81" i="18"/>
  <c r="I82" i="18"/>
  <c r="S82" i="18"/>
  <c r="I83" i="18"/>
  <c r="S83" i="18"/>
  <c r="B1" i="12"/>
  <c r="B1" i="13"/>
  <c r="D95" i="12"/>
  <c r="D80" i="12"/>
  <c r="D62" i="12"/>
  <c r="D47" i="12"/>
  <c r="D4" i="18"/>
  <c r="G55" i="19"/>
  <c r="G46" i="19"/>
  <c r="G45" i="19"/>
  <c r="F20" i="19"/>
  <c r="F21" i="19"/>
  <c r="F22" i="19"/>
  <c r="F23" i="19"/>
  <c r="F24" i="19"/>
  <c r="F25" i="19"/>
  <c r="F26" i="19"/>
  <c r="F31" i="19"/>
  <c r="F32" i="19"/>
  <c r="F33" i="19"/>
  <c r="F34" i="19"/>
  <c r="F35" i="19"/>
  <c r="F36" i="19"/>
  <c r="F37" i="19"/>
  <c r="F38" i="19"/>
  <c r="D4" i="3"/>
  <c r="B4" i="3"/>
  <c r="D4" i="5"/>
  <c r="J6" i="10"/>
  <c r="D4" i="7"/>
  <c r="J7" i="10"/>
  <c r="F60" i="7"/>
  <c r="F65" i="7"/>
  <c r="F70" i="7"/>
  <c r="F85" i="7"/>
  <c r="F94" i="7"/>
  <c r="F101" i="7"/>
  <c r="F102" i="7"/>
  <c r="F119" i="7"/>
  <c r="F120" i="7"/>
  <c r="F46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C34" i="3"/>
  <c r="C35" i="3"/>
  <c r="C36" i="3"/>
  <c r="C37" i="3"/>
  <c r="C38" i="3"/>
  <c r="D21" i="3"/>
  <c r="D20" i="3"/>
  <c r="D17" i="3"/>
  <c r="D18" i="3"/>
  <c r="D15" i="3"/>
  <c r="D13" i="3"/>
  <c r="D14" i="3"/>
  <c r="D11" i="3"/>
  <c r="D12" i="3"/>
  <c r="D9" i="3"/>
  <c r="D10" i="3"/>
  <c r="D19" i="3"/>
  <c r="C16" i="10"/>
  <c r="C13" i="10"/>
  <c r="F89" i="7"/>
  <c r="F55" i="7"/>
  <c r="F86" i="7"/>
  <c r="F48" i="7"/>
  <c r="F114" i="7"/>
  <c r="F78" i="7"/>
  <c r="F109" i="7"/>
  <c r="F73" i="7"/>
  <c r="F45" i="7"/>
  <c r="F100" i="7"/>
  <c r="F84" i="7"/>
  <c r="F64" i="7"/>
  <c r="F44" i="7"/>
  <c r="F97" i="7"/>
  <c r="F63" i="7"/>
  <c r="F43" i="7"/>
  <c r="F113" i="7"/>
  <c r="F93" i="7"/>
  <c r="F77" i="7"/>
  <c r="F57" i="7"/>
  <c r="F112" i="7"/>
  <c r="F92" i="7"/>
  <c r="F76" i="7"/>
  <c r="F56" i="7"/>
  <c r="F111" i="7"/>
  <c r="F99" i="7"/>
  <c r="F91" i="7"/>
  <c r="F75" i="7"/>
  <c r="F62" i="7"/>
  <c r="F54" i="7"/>
  <c r="F42" i="7"/>
  <c r="F110" i="7"/>
  <c r="F98" i="7"/>
  <c r="F90" i="7"/>
  <c r="F74" i="7"/>
  <c r="F61" i="7"/>
  <c r="F53" i="7"/>
  <c r="F41" i="7"/>
  <c r="F108" i="7"/>
  <c r="F96" i="7"/>
  <c r="F88" i="7"/>
  <c r="F72" i="7"/>
  <c r="F59" i="7"/>
  <c r="F47" i="7"/>
  <c r="F103" i="7"/>
  <c r="F95" i="7"/>
  <c r="F87" i="7"/>
  <c r="F79" i="7"/>
  <c r="F71" i="7"/>
  <c r="F58" i="7"/>
  <c r="H121" i="17"/>
  <c r="G121" i="17"/>
  <c r="F121" i="17"/>
  <c r="H63" i="17"/>
  <c r="G63" i="17"/>
  <c r="F63" i="17"/>
  <c r="A132" i="17"/>
  <c r="J61" i="17"/>
  <c r="N119" i="17"/>
  <c r="M119" i="17"/>
  <c r="L119" i="17"/>
  <c r="K119" i="17"/>
  <c r="J119" i="17"/>
  <c r="O118" i="17"/>
  <c r="O117" i="17"/>
  <c r="O116" i="17"/>
  <c r="O115" i="17"/>
  <c r="O114" i="17"/>
  <c r="O113" i="17"/>
  <c r="O112" i="17"/>
  <c r="O111" i="17"/>
  <c r="O110" i="17"/>
  <c r="O109" i="17"/>
  <c r="O108" i="17"/>
  <c r="O107" i="17"/>
  <c r="O106" i="17"/>
  <c r="O105" i="17"/>
  <c r="O104" i="17"/>
  <c r="O103" i="17"/>
  <c r="O102" i="17"/>
  <c r="O101" i="17"/>
  <c r="O100" i="17"/>
  <c r="O99" i="17"/>
  <c r="O98" i="17"/>
  <c r="O97" i="17"/>
  <c r="O96" i="17"/>
  <c r="O95" i="17"/>
  <c r="O94" i="17"/>
  <c r="O93" i="17"/>
  <c r="O92" i="17"/>
  <c r="O91" i="17"/>
  <c r="O90" i="17"/>
  <c r="O89" i="17"/>
  <c r="O88" i="17"/>
  <c r="O87" i="17"/>
  <c r="O86" i="17"/>
  <c r="O85" i="17"/>
  <c r="O84" i="17"/>
  <c r="O83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F119" i="17"/>
  <c r="D119" i="17"/>
  <c r="F118" i="17"/>
  <c r="D118" i="17"/>
  <c r="F117" i="17"/>
  <c r="D117" i="17"/>
  <c r="F116" i="17"/>
  <c r="D116" i="17"/>
  <c r="F115" i="17"/>
  <c r="D115" i="17"/>
  <c r="F114" i="17"/>
  <c r="D114" i="17"/>
  <c r="F113" i="17"/>
  <c r="D113" i="17"/>
  <c r="F112" i="17"/>
  <c r="D112" i="17"/>
  <c r="F111" i="17"/>
  <c r="D111" i="17"/>
  <c r="F110" i="17"/>
  <c r="D110" i="17"/>
  <c r="F109" i="17"/>
  <c r="D109" i="17"/>
  <c r="F108" i="17"/>
  <c r="D108" i="17"/>
  <c r="F107" i="17"/>
  <c r="D107" i="17"/>
  <c r="F106" i="17"/>
  <c r="D106" i="17"/>
  <c r="F105" i="17"/>
  <c r="D105" i="17"/>
  <c r="F104" i="17"/>
  <c r="D104" i="17"/>
  <c r="F103" i="17"/>
  <c r="D103" i="17"/>
  <c r="F102" i="17"/>
  <c r="D102" i="17"/>
  <c r="F101" i="17"/>
  <c r="D101" i="17"/>
  <c r="F100" i="17"/>
  <c r="D100" i="17"/>
  <c r="F99" i="17"/>
  <c r="D99" i="17"/>
  <c r="F98" i="17"/>
  <c r="D98" i="17"/>
  <c r="F97" i="17"/>
  <c r="D97" i="17"/>
  <c r="F96" i="17"/>
  <c r="D96" i="17"/>
  <c r="F95" i="17"/>
  <c r="D95" i="17"/>
  <c r="F94" i="17"/>
  <c r="D94" i="17"/>
  <c r="F93" i="17"/>
  <c r="D93" i="17"/>
  <c r="F92" i="17"/>
  <c r="D92" i="17"/>
  <c r="F91" i="17"/>
  <c r="D91" i="17"/>
  <c r="F90" i="17"/>
  <c r="D90" i="17"/>
  <c r="F89" i="17"/>
  <c r="D89" i="17"/>
  <c r="F88" i="17"/>
  <c r="D88" i="17"/>
  <c r="F87" i="17"/>
  <c r="D87" i="17"/>
  <c r="F86" i="17"/>
  <c r="D86" i="17"/>
  <c r="F85" i="17"/>
  <c r="D85" i="17"/>
  <c r="F84" i="17"/>
  <c r="D84" i="17"/>
  <c r="F83" i="17"/>
  <c r="D83" i="17"/>
  <c r="F82" i="17"/>
  <c r="D82" i="17"/>
  <c r="F81" i="17"/>
  <c r="D81" i="17"/>
  <c r="F80" i="17"/>
  <c r="D80" i="17"/>
  <c r="F79" i="17"/>
  <c r="D79" i="17"/>
  <c r="F78" i="17"/>
  <c r="D78" i="17"/>
  <c r="F77" i="17"/>
  <c r="D77" i="17"/>
  <c r="F76" i="17"/>
  <c r="D76" i="17"/>
  <c r="F75" i="17"/>
  <c r="D75" i="17"/>
  <c r="F74" i="17"/>
  <c r="D74" i="17"/>
  <c r="F73" i="17"/>
  <c r="D73" i="17"/>
  <c r="F72" i="17"/>
  <c r="D72" i="17"/>
  <c r="F71" i="17"/>
  <c r="D71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F70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D70" i="17"/>
  <c r="C70" i="17"/>
  <c r="C71" i="17"/>
  <c r="C72" i="17"/>
  <c r="C73" i="17"/>
  <c r="C74" i="17"/>
  <c r="C75" i="17"/>
  <c r="C76" i="17"/>
  <c r="C77" i="17"/>
  <c r="C78" i="17"/>
  <c r="C79" i="17"/>
  <c r="F69" i="17"/>
  <c r="D69" i="17"/>
  <c r="D6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F61" i="17"/>
  <c r="F60" i="17"/>
  <c r="D60" i="17"/>
  <c r="F59" i="17"/>
  <c r="D59" i="17"/>
  <c r="F58" i="17"/>
  <c r="D58" i="17"/>
  <c r="F57" i="17"/>
  <c r="D57" i="17"/>
  <c r="F56" i="17"/>
  <c r="D56" i="17"/>
  <c r="F55" i="17"/>
  <c r="D55" i="17"/>
  <c r="F54" i="17"/>
  <c r="D54" i="17"/>
  <c r="F53" i="17"/>
  <c r="D53" i="17"/>
  <c r="F52" i="17"/>
  <c r="D52" i="17"/>
  <c r="F51" i="17"/>
  <c r="D51" i="17"/>
  <c r="F50" i="17"/>
  <c r="D50" i="17"/>
  <c r="F49" i="17"/>
  <c r="D49" i="17"/>
  <c r="F48" i="17"/>
  <c r="D48" i="17"/>
  <c r="F47" i="17"/>
  <c r="D47" i="17"/>
  <c r="F46" i="17"/>
  <c r="D46" i="17"/>
  <c r="F45" i="17"/>
  <c r="D45" i="17"/>
  <c r="F44" i="17"/>
  <c r="D44" i="17"/>
  <c r="F43" i="17"/>
  <c r="D43" i="17"/>
  <c r="F42" i="17"/>
  <c r="D42" i="17"/>
  <c r="F41" i="17"/>
  <c r="D41" i="17"/>
  <c r="F40" i="17"/>
  <c r="D40" i="17"/>
  <c r="F39" i="17"/>
  <c r="D39" i="17"/>
  <c r="F38" i="17"/>
  <c r="D38" i="17"/>
  <c r="F37" i="17"/>
  <c r="D37" i="17"/>
  <c r="F36" i="17"/>
  <c r="D36" i="17"/>
  <c r="F35" i="17"/>
  <c r="D35" i="17"/>
  <c r="F34" i="17"/>
  <c r="D34" i="17"/>
  <c r="F33" i="17"/>
  <c r="D33" i="17"/>
  <c r="F32" i="17"/>
  <c r="D32" i="17"/>
  <c r="F31" i="17"/>
  <c r="D31" i="17"/>
  <c r="F30" i="17"/>
  <c r="D30" i="17"/>
  <c r="F29" i="17"/>
  <c r="D29" i="17"/>
  <c r="F28" i="17"/>
  <c r="D28" i="17"/>
  <c r="F27" i="17"/>
  <c r="D27" i="17"/>
  <c r="F26" i="17"/>
  <c r="D26" i="17"/>
  <c r="F25" i="17"/>
  <c r="D25" i="17"/>
  <c r="F24" i="17"/>
  <c r="D24" i="17"/>
  <c r="F23" i="17"/>
  <c r="D23" i="17"/>
  <c r="F22" i="17"/>
  <c r="D22" i="17"/>
  <c r="F21" i="17"/>
  <c r="D21" i="17"/>
  <c r="F20" i="17"/>
  <c r="D20" i="17"/>
  <c r="F19" i="17"/>
  <c r="D19" i="17"/>
  <c r="F18" i="17"/>
  <c r="D18" i="17"/>
  <c r="F17" i="17"/>
  <c r="D17" i="17"/>
  <c r="F16" i="17"/>
  <c r="D16" i="17"/>
  <c r="F15" i="17"/>
  <c r="D15" i="17"/>
  <c r="F14" i="17"/>
  <c r="D14" i="17"/>
  <c r="F13" i="17"/>
  <c r="D13" i="17"/>
  <c r="F12" i="17"/>
  <c r="D12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F11" i="17"/>
  <c r="D11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A121" i="17"/>
  <c r="O119" i="17"/>
  <c r="DV10" i="11"/>
  <c r="DW10" i="11"/>
  <c r="DX10" i="11"/>
  <c r="DY10" i="11"/>
  <c r="DZ10" i="11"/>
  <c r="EA10" i="11"/>
  <c r="EB10" i="11"/>
  <c r="DR10" i="11"/>
  <c r="DQ10" i="11"/>
  <c r="DP10" i="11"/>
  <c r="DO10" i="11"/>
  <c r="DG10" i="11"/>
  <c r="DH10" i="11"/>
  <c r="DI10" i="11"/>
  <c r="DJ10" i="11"/>
  <c r="DK10" i="11"/>
  <c r="J11" i="5"/>
  <c r="AA7" i="18"/>
  <c r="AB7" i="18"/>
  <c r="AB8" i="18"/>
  <c r="K7" i="18"/>
  <c r="L7" i="18"/>
  <c r="S64" i="18"/>
  <c r="S65" i="18"/>
  <c r="S66" i="18"/>
  <c r="S67" i="18"/>
  <c r="S68" i="18"/>
  <c r="M262" i="21"/>
  <c r="L262" i="21"/>
  <c r="K262" i="21"/>
  <c r="J262" i="21"/>
  <c r="I262" i="21"/>
  <c r="H262" i="21"/>
  <c r="G262" i="21"/>
  <c r="F262" i="21"/>
  <c r="E262" i="21"/>
  <c r="D229" i="21"/>
  <c r="C229" i="21"/>
  <c r="M229" i="21"/>
  <c r="L229" i="21"/>
  <c r="K229" i="21"/>
  <c r="J229" i="21"/>
  <c r="I229" i="21"/>
  <c r="H229" i="21"/>
  <c r="M221" i="21"/>
  <c r="L221" i="21"/>
  <c r="K221" i="21"/>
  <c r="J221" i="21"/>
  <c r="I221" i="21"/>
  <c r="H221" i="21"/>
  <c r="G221" i="21"/>
  <c r="F221" i="21"/>
  <c r="E221" i="21"/>
  <c r="M7" i="21"/>
  <c r="D7" i="21"/>
  <c r="C7" i="21"/>
  <c r="V10" i="9"/>
  <c r="V11" i="9"/>
  <c r="J9" i="20"/>
  <c r="AI11" i="9" a="1"/>
  <c r="AI11" i="9"/>
  <c r="BF8" i="9"/>
  <c r="D15" i="5"/>
  <c r="U4" i="18"/>
  <c r="B5" i="21"/>
  <c r="B4" i="21"/>
  <c r="B3" i="21"/>
  <c r="B2" i="21"/>
  <c r="H191" i="13"/>
  <c r="G191" i="13"/>
  <c r="F191" i="13"/>
  <c r="Q10" i="11"/>
  <c r="R10" i="11"/>
  <c r="H168" i="13"/>
  <c r="F168" i="13"/>
  <c r="H167" i="13"/>
  <c r="F167" i="13"/>
  <c r="D167" i="13"/>
  <c r="H166" i="13"/>
  <c r="F166" i="13"/>
  <c r="D166" i="13"/>
  <c r="H165" i="13"/>
  <c r="F165" i="13"/>
  <c r="D165" i="13"/>
  <c r="H164" i="13"/>
  <c r="F164" i="13"/>
  <c r="D164" i="13"/>
  <c r="H163" i="13"/>
  <c r="F163" i="13"/>
  <c r="D163" i="13"/>
  <c r="H162" i="13"/>
  <c r="F162" i="13"/>
  <c r="D162" i="13"/>
  <c r="H161" i="13"/>
  <c r="F161" i="13"/>
  <c r="D161" i="13"/>
  <c r="H160" i="13"/>
  <c r="F160" i="13"/>
  <c r="D160" i="13"/>
  <c r="H159" i="13"/>
  <c r="F159" i="13"/>
  <c r="D159" i="13"/>
  <c r="H158" i="13"/>
  <c r="F158" i="13"/>
  <c r="D158" i="13"/>
  <c r="H157" i="13"/>
  <c r="F157" i="13"/>
  <c r="D157" i="13"/>
  <c r="H156" i="13"/>
  <c r="F156" i="13"/>
  <c r="D156" i="13"/>
  <c r="H155" i="13"/>
  <c r="F155" i="13"/>
  <c r="D155" i="13"/>
  <c r="H154" i="13"/>
  <c r="F154" i="13"/>
  <c r="D154" i="13"/>
  <c r="H153" i="13"/>
  <c r="F153" i="13"/>
  <c r="D153" i="13"/>
  <c r="H152" i="13"/>
  <c r="F152" i="13"/>
  <c r="D152" i="13"/>
  <c r="H151" i="13"/>
  <c r="F151" i="13"/>
  <c r="D151" i="13"/>
  <c r="H150" i="13"/>
  <c r="F150" i="13"/>
  <c r="D150" i="13"/>
  <c r="H149" i="13"/>
  <c r="F149" i="13"/>
  <c r="D149" i="13"/>
  <c r="H148" i="13"/>
  <c r="F148" i="13"/>
  <c r="D148" i="13"/>
  <c r="H147" i="13"/>
  <c r="F147" i="13"/>
  <c r="D147" i="13"/>
  <c r="H146" i="13"/>
  <c r="F146" i="13"/>
  <c r="D146" i="13"/>
  <c r="H145" i="13"/>
  <c r="F145" i="13"/>
  <c r="D145" i="13"/>
  <c r="H144" i="13"/>
  <c r="F144" i="13"/>
  <c r="D144" i="13"/>
  <c r="H143" i="13"/>
  <c r="F143" i="13"/>
  <c r="D143" i="13"/>
  <c r="H142" i="13"/>
  <c r="F142" i="13"/>
  <c r="D142" i="13"/>
  <c r="H141" i="13"/>
  <c r="F141" i="13"/>
  <c r="D141" i="13"/>
  <c r="H140" i="13"/>
  <c r="F140" i="13"/>
  <c r="D140" i="13"/>
  <c r="H139" i="13"/>
  <c r="F139" i="13"/>
  <c r="D139" i="13"/>
  <c r="H138" i="13"/>
  <c r="F138" i="13"/>
  <c r="D138" i="13"/>
  <c r="H137" i="13"/>
  <c r="F137" i="13"/>
  <c r="D137" i="13"/>
  <c r="H136" i="13"/>
  <c r="F136" i="13"/>
  <c r="D136" i="13"/>
  <c r="H135" i="13"/>
  <c r="F135" i="13"/>
  <c r="D135" i="13"/>
  <c r="H134" i="13"/>
  <c r="F134" i="13"/>
  <c r="D134" i="13"/>
  <c r="H133" i="13"/>
  <c r="F133" i="13"/>
  <c r="D133" i="13"/>
  <c r="H132" i="13"/>
  <c r="F132" i="13"/>
  <c r="D132" i="13"/>
  <c r="H131" i="13"/>
  <c r="F131" i="13"/>
  <c r="D131" i="13"/>
  <c r="H130" i="13"/>
  <c r="F130" i="13"/>
  <c r="D130" i="13"/>
  <c r="H129" i="13"/>
  <c r="F129" i="13"/>
  <c r="D129" i="13"/>
  <c r="H128" i="13"/>
  <c r="F128" i="13"/>
  <c r="D128" i="13"/>
  <c r="H127" i="13"/>
  <c r="F127" i="13"/>
  <c r="D127" i="13"/>
  <c r="H126" i="13"/>
  <c r="F126" i="13"/>
  <c r="D126" i="13"/>
  <c r="H125" i="13"/>
  <c r="F125" i="13"/>
  <c r="D125" i="13"/>
  <c r="H124" i="13"/>
  <c r="F124" i="13"/>
  <c r="D124" i="13"/>
  <c r="H123" i="13"/>
  <c r="F123" i="13"/>
  <c r="D123" i="13"/>
  <c r="H122" i="13"/>
  <c r="F122" i="13"/>
  <c r="D122" i="13"/>
  <c r="H121" i="13"/>
  <c r="F121" i="13"/>
  <c r="D121" i="13"/>
  <c r="H120" i="13"/>
  <c r="F120" i="13"/>
  <c r="D120" i="13"/>
  <c r="H119" i="13"/>
  <c r="F119" i="13"/>
  <c r="D119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H118" i="13"/>
  <c r="F118" i="13"/>
  <c r="D118" i="13"/>
  <c r="E139" i="7"/>
  <c r="G138" i="7"/>
  <c r="G214" i="7"/>
  <c r="M11" i="9"/>
  <c r="L7" i="21"/>
  <c r="G267" i="7"/>
  <c r="G268" i="7"/>
  <c r="G269" i="7"/>
  <c r="G270" i="7"/>
  <c r="G266" i="7"/>
  <c r="G265" i="7"/>
  <c r="G264" i="7"/>
  <c r="G263" i="7"/>
  <c r="D263" i="7"/>
  <c r="D264" i="7"/>
  <c r="D265" i="7"/>
  <c r="D266" i="7"/>
  <c r="D267" i="7"/>
  <c r="D268" i="7"/>
  <c r="D269" i="7"/>
  <c r="D270" i="7"/>
  <c r="G262" i="7"/>
  <c r="G256" i="7"/>
  <c r="G236" i="7"/>
  <c r="L11" i="9"/>
  <c r="K11" i="9"/>
  <c r="J7" i="21"/>
  <c r="J11" i="9"/>
  <c r="I7" i="21"/>
  <c r="G257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G24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7" i="7"/>
  <c r="G222" i="7"/>
  <c r="G221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G220" i="7"/>
  <c r="C106" i="20"/>
  <c r="H109" i="20"/>
  <c r="G109" i="20"/>
  <c r="F109" i="20"/>
  <c r="H107" i="20"/>
  <c r="F107" i="20"/>
  <c r="H106" i="20"/>
  <c r="F106" i="20"/>
  <c r="H105" i="20"/>
  <c r="F105" i="20"/>
  <c r="P92" i="20"/>
  <c r="D92" i="20"/>
  <c r="H97" i="20"/>
  <c r="F97" i="20"/>
  <c r="H96" i="20"/>
  <c r="F96" i="20"/>
  <c r="H95" i="20"/>
  <c r="F95" i="20"/>
  <c r="H94" i="20"/>
  <c r="F94" i="20"/>
  <c r="H93" i="20"/>
  <c r="F93" i="20"/>
  <c r="H92" i="20"/>
  <c r="F92" i="20"/>
  <c r="O97" i="20"/>
  <c r="O94" i="20"/>
  <c r="O93" i="20"/>
  <c r="D97" i="20"/>
  <c r="D96" i="20"/>
  <c r="D91" i="20"/>
  <c r="D90" i="20"/>
  <c r="H100" i="20"/>
  <c r="G100" i="20"/>
  <c r="F100" i="20"/>
  <c r="H98" i="20"/>
  <c r="F98" i="20"/>
  <c r="H91" i="20"/>
  <c r="F91" i="20"/>
  <c r="C91" i="20"/>
  <c r="C92" i="20"/>
  <c r="C93" i="20"/>
  <c r="C94" i="20"/>
  <c r="C95" i="20"/>
  <c r="C96" i="20"/>
  <c r="C97" i="20"/>
  <c r="H90" i="20"/>
  <c r="F90" i="20"/>
  <c r="C71" i="20"/>
  <c r="C67" i="20"/>
  <c r="C66" i="20"/>
  <c r="C65" i="20"/>
  <c r="C64" i="20"/>
  <c r="H85" i="20"/>
  <c r="G85" i="20"/>
  <c r="F85" i="20"/>
  <c r="H83" i="20"/>
  <c r="F83" i="20"/>
  <c r="H82" i="20"/>
  <c r="F82" i="20"/>
  <c r="H78" i="20"/>
  <c r="F78" i="20"/>
  <c r="H77" i="20"/>
  <c r="F77" i="20"/>
  <c r="H76" i="20"/>
  <c r="F76" i="20"/>
  <c r="P75" i="20"/>
  <c r="H75" i="20"/>
  <c r="F75" i="20"/>
  <c r="H72" i="20"/>
  <c r="F72" i="20"/>
  <c r="H71" i="20"/>
  <c r="F71" i="20"/>
  <c r="H67" i="20"/>
  <c r="F67" i="20"/>
  <c r="H66" i="20"/>
  <c r="F66" i="20"/>
  <c r="H65" i="20"/>
  <c r="F65" i="20"/>
  <c r="P64" i="20"/>
  <c r="H64" i="20"/>
  <c r="F64" i="20"/>
  <c r="P51" i="20"/>
  <c r="H58" i="20"/>
  <c r="F58" i="20"/>
  <c r="H54" i="20"/>
  <c r="F54" i="20"/>
  <c r="H53" i="20"/>
  <c r="F53" i="20"/>
  <c r="H61" i="20"/>
  <c r="G61" i="20"/>
  <c r="F61" i="20"/>
  <c r="H59" i="20"/>
  <c r="F59" i="20"/>
  <c r="H52" i="20"/>
  <c r="F52" i="20"/>
  <c r="H51" i="20"/>
  <c r="F51" i="20"/>
  <c r="P31" i="20"/>
  <c r="H43" i="20"/>
  <c r="F43" i="20"/>
  <c r="H42" i="20"/>
  <c r="F42" i="20"/>
  <c r="H41" i="20"/>
  <c r="F41" i="20"/>
  <c r="H40" i="20"/>
  <c r="F40" i="20"/>
  <c r="H39" i="20"/>
  <c r="F39" i="20"/>
  <c r="H38" i="20"/>
  <c r="F38" i="20"/>
  <c r="H37" i="20"/>
  <c r="F37" i="20"/>
  <c r="H36" i="20"/>
  <c r="F36" i="20"/>
  <c r="H35" i="20"/>
  <c r="F35" i="20"/>
  <c r="H34" i="20"/>
  <c r="F34" i="20"/>
  <c r="H33" i="20"/>
  <c r="F33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H46" i="20"/>
  <c r="G46" i="20"/>
  <c r="F46" i="20"/>
  <c r="H44" i="20"/>
  <c r="F44" i="20"/>
  <c r="H32" i="20"/>
  <c r="F32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H31" i="20"/>
  <c r="F31" i="20"/>
  <c r="P23" i="20"/>
  <c r="Q22" i="20"/>
  <c r="P22" i="20"/>
  <c r="P21" i="20"/>
  <c r="H24" i="20"/>
  <c r="F24" i="20"/>
  <c r="H23" i="20"/>
  <c r="F23" i="20"/>
  <c r="H26" i="20"/>
  <c r="G26" i="20"/>
  <c r="F26" i="20"/>
  <c r="H22" i="20"/>
  <c r="F22" i="20"/>
  <c r="C22" i="20"/>
  <c r="C23" i="20"/>
  <c r="H21" i="20"/>
  <c r="F21" i="20"/>
  <c r="H16" i="20"/>
  <c r="G16" i="20"/>
  <c r="F16" i="20"/>
  <c r="H14" i="20"/>
  <c r="F14" i="20"/>
  <c r="H13" i="20"/>
  <c r="F13" i="20"/>
  <c r="H12" i="20"/>
  <c r="F12" i="20"/>
  <c r="H11" i="20"/>
  <c r="F11" i="20"/>
  <c r="C11" i="20"/>
  <c r="C12" i="20"/>
  <c r="C13" i="20"/>
  <c r="H10" i="20"/>
  <c r="F10" i="20"/>
  <c r="B5" i="20"/>
  <c r="B4" i="20"/>
  <c r="B3" i="20"/>
  <c r="B2" i="20"/>
  <c r="I85" i="19"/>
  <c r="H85" i="19"/>
  <c r="G85" i="19"/>
  <c r="I84" i="19"/>
  <c r="H84" i="19"/>
  <c r="G84" i="19"/>
  <c r="G79" i="19"/>
  <c r="I79" i="19"/>
  <c r="G80" i="19"/>
  <c r="I80" i="19"/>
  <c r="I45" i="19"/>
  <c r="I46" i="19"/>
  <c r="H45" i="19"/>
  <c r="H46" i="19"/>
  <c r="B4" i="19"/>
  <c r="G78" i="19"/>
  <c r="I78" i="19"/>
  <c r="I77" i="19"/>
  <c r="G77" i="19"/>
  <c r="G83" i="19"/>
  <c r="H83" i="19"/>
  <c r="I83" i="19"/>
  <c r="I82" i="19"/>
  <c r="H82" i="19"/>
  <c r="G82" i="19"/>
  <c r="B4" i="10"/>
  <c r="B3" i="10"/>
  <c r="B2" i="10"/>
  <c r="L47" i="6"/>
  <c r="M47" i="6"/>
  <c r="J47" i="6"/>
  <c r="B5" i="6"/>
  <c r="B3" i="6"/>
  <c r="B2" i="6"/>
  <c r="H186" i="13"/>
  <c r="G186" i="13"/>
  <c r="F186" i="13"/>
  <c r="D183" i="13"/>
  <c r="D182" i="13"/>
  <c r="H178" i="13"/>
  <c r="G178" i="13"/>
  <c r="F178" i="13"/>
  <c r="D175" i="13"/>
  <c r="D174" i="13"/>
  <c r="H113" i="13"/>
  <c r="F113" i="13"/>
  <c r="H112" i="13"/>
  <c r="F112" i="13"/>
  <c r="D112" i="13"/>
  <c r="H111" i="13"/>
  <c r="F111" i="13"/>
  <c r="D111" i="13"/>
  <c r="H110" i="13"/>
  <c r="F110" i="13"/>
  <c r="D110" i="13"/>
  <c r="H109" i="13"/>
  <c r="F109" i="13"/>
  <c r="D109" i="13"/>
  <c r="H108" i="13"/>
  <c r="F108" i="13"/>
  <c r="D108" i="13"/>
  <c r="H107" i="13"/>
  <c r="F107" i="13"/>
  <c r="D107" i="13"/>
  <c r="H106" i="13"/>
  <c r="F106" i="13"/>
  <c r="D106" i="13"/>
  <c r="H105" i="13"/>
  <c r="F105" i="13"/>
  <c r="D105" i="13"/>
  <c r="H104" i="13"/>
  <c r="F104" i="13"/>
  <c r="D104" i="13"/>
  <c r="H103" i="13"/>
  <c r="F103" i="13"/>
  <c r="D103" i="13"/>
  <c r="H102" i="13"/>
  <c r="F102" i="13"/>
  <c r="D102" i="13"/>
  <c r="H101" i="13"/>
  <c r="F101" i="13"/>
  <c r="D101" i="13"/>
  <c r="H100" i="13"/>
  <c r="F100" i="13"/>
  <c r="D100" i="13"/>
  <c r="H99" i="13"/>
  <c r="F99" i="13"/>
  <c r="D99" i="13"/>
  <c r="H98" i="13"/>
  <c r="F98" i="13"/>
  <c r="D98" i="13"/>
  <c r="H97" i="13"/>
  <c r="F97" i="13"/>
  <c r="D97" i="13"/>
  <c r="H96" i="13"/>
  <c r="F96" i="13"/>
  <c r="D96" i="13"/>
  <c r="H95" i="13"/>
  <c r="F95" i="13"/>
  <c r="D95" i="13"/>
  <c r="H94" i="13"/>
  <c r="F94" i="13"/>
  <c r="D94" i="13"/>
  <c r="H93" i="13"/>
  <c r="F93" i="13"/>
  <c r="D93" i="13"/>
  <c r="H92" i="13"/>
  <c r="F92" i="13"/>
  <c r="D92" i="13"/>
  <c r="H91" i="13"/>
  <c r="F91" i="13"/>
  <c r="D91" i="13"/>
  <c r="H90" i="13"/>
  <c r="F90" i="13"/>
  <c r="D90" i="13"/>
  <c r="H89" i="13"/>
  <c r="F89" i="13"/>
  <c r="D89" i="13"/>
  <c r="H88" i="13"/>
  <c r="F88" i="13"/>
  <c r="D88" i="13"/>
  <c r="H87" i="13"/>
  <c r="F87" i="13"/>
  <c r="D87" i="13"/>
  <c r="H86" i="13"/>
  <c r="F86" i="13"/>
  <c r="D86" i="13"/>
  <c r="H85" i="13"/>
  <c r="F85" i="13"/>
  <c r="D85" i="13"/>
  <c r="H84" i="13"/>
  <c r="F84" i="13"/>
  <c r="D84" i="13"/>
  <c r="H83" i="13"/>
  <c r="F83" i="13"/>
  <c r="D83" i="13"/>
  <c r="H82" i="13"/>
  <c r="F82" i="13"/>
  <c r="D82" i="13"/>
  <c r="H81" i="13"/>
  <c r="F81" i="13"/>
  <c r="D81" i="13"/>
  <c r="H80" i="13"/>
  <c r="F80" i="13"/>
  <c r="D80" i="13"/>
  <c r="H79" i="13"/>
  <c r="F79" i="13"/>
  <c r="D79" i="13"/>
  <c r="H78" i="13"/>
  <c r="F78" i="13"/>
  <c r="D78" i="13"/>
  <c r="H77" i="13"/>
  <c r="F77" i="13"/>
  <c r="D77" i="13"/>
  <c r="H76" i="13"/>
  <c r="F76" i="13"/>
  <c r="D76" i="13"/>
  <c r="H75" i="13"/>
  <c r="F75" i="13"/>
  <c r="D75" i="13"/>
  <c r="H74" i="13"/>
  <c r="F74" i="13"/>
  <c r="D74" i="13"/>
  <c r="H73" i="13"/>
  <c r="F73" i="13"/>
  <c r="D73" i="13"/>
  <c r="H72" i="13"/>
  <c r="F72" i="13"/>
  <c r="D72" i="13"/>
  <c r="H71" i="13"/>
  <c r="F71" i="13"/>
  <c r="D71" i="13"/>
  <c r="H70" i="13"/>
  <c r="F70" i="13"/>
  <c r="D70" i="13"/>
  <c r="H69" i="13"/>
  <c r="F69" i="13"/>
  <c r="D69" i="13"/>
  <c r="H68" i="13"/>
  <c r="F68" i="13"/>
  <c r="D68" i="13"/>
  <c r="H67" i="13"/>
  <c r="F67" i="13"/>
  <c r="D67" i="13"/>
  <c r="H66" i="13"/>
  <c r="F66" i="13"/>
  <c r="D66" i="13"/>
  <c r="H65" i="13"/>
  <c r="F65" i="13"/>
  <c r="D65" i="13"/>
  <c r="H64" i="13"/>
  <c r="F64" i="13"/>
  <c r="D64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H63" i="13"/>
  <c r="F63" i="13"/>
  <c r="D63" i="13"/>
  <c r="H60" i="13"/>
  <c r="F60" i="13"/>
  <c r="H59" i="13"/>
  <c r="F59" i="13"/>
  <c r="D59" i="13"/>
  <c r="H58" i="13"/>
  <c r="F58" i="13"/>
  <c r="D58" i="13"/>
  <c r="H57" i="13"/>
  <c r="F57" i="13"/>
  <c r="D57" i="13"/>
  <c r="H56" i="13"/>
  <c r="F56" i="13"/>
  <c r="D56" i="13"/>
  <c r="H55" i="13"/>
  <c r="F55" i="13"/>
  <c r="D55" i="13"/>
  <c r="H54" i="13"/>
  <c r="F54" i="13"/>
  <c r="D54" i="13"/>
  <c r="H53" i="13"/>
  <c r="F53" i="13"/>
  <c r="D53" i="13"/>
  <c r="H52" i="13"/>
  <c r="F52" i="13"/>
  <c r="D52" i="13"/>
  <c r="H51" i="13"/>
  <c r="F51" i="13"/>
  <c r="D51" i="13"/>
  <c r="H50" i="13"/>
  <c r="F50" i="13"/>
  <c r="D50" i="13"/>
  <c r="H49" i="13"/>
  <c r="F49" i="13"/>
  <c r="D49" i="13"/>
  <c r="H48" i="13"/>
  <c r="F48" i="13"/>
  <c r="D48" i="13"/>
  <c r="H47" i="13"/>
  <c r="F47" i="13"/>
  <c r="D47" i="13"/>
  <c r="H46" i="13"/>
  <c r="F46" i="13"/>
  <c r="D46" i="13"/>
  <c r="H45" i="13"/>
  <c r="F45" i="13"/>
  <c r="D45" i="13"/>
  <c r="H44" i="13"/>
  <c r="F44" i="13"/>
  <c r="D44" i="13"/>
  <c r="H43" i="13"/>
  <c r="F43" i="13"/>
  <c r="D43" i="13"/>
  <c r="H42" i="13"/>
  <c r="F42" i="13"/>
  <c r="D42" i="13"/>
  <c r="H41" i="13"/>
  <c r="F41" i="13"/>
  <c r="D41" i="13"/>
  <c r="H40" i="13"/>
  <c r="F40" i="13"/>
  <c r="D40" i="13"/>
  <c r="H39" i="13"/>
  <c r="F39" i="13"/>
  <c r="D39" i="13"/>
  <c r="H38" i="13"/>
  <c r="F38" i="13"/>
  <c r="D38" i="13"/>
  <c r="H37" i="13"/>
  <c r="F37" i="13"/>
  <c r="D37" i="13"/>
  <c r="H36" i="13"/>
  <c r="F36" i="13"/>
  <c r="D36" i="13"/>
  <c r="H35" i="13"/>
  <c r="F35" i="13"/>
  <c r="D35" i="13"/>
  <c r="H34" i="13"/>
  <c r="F34" i="13"/>
  <c r="D34" i="13"/>
  <c r="H33" i="13"/>
  <c r="F33" i="13"/>
  <c r="D33" i="13"/>
  <c r="H32" i="13"/>
  <c r="F32" i="13"/>
  <c r="D32" i="13"/>
  <c r="H31" i="13"/>
  <c r="F31" i="13"/>
  <c r="D31" i="13"/>
  <c r="H30" i="13"/>
  <c r="F30" i="13"/>
  <c r="D30" i="13"/>
  <c r="H29" i="13"/>
  <c r="F29" i="13"/>
  <c r="D29" i="13"/>
  <c r="H28" i="13"/>
  <c r="F28" i="13"/>
  <c r="D28" i="13"/>
  <c r="H27" i="13"/>
  <c r="F27" i="13"/>
  <c r="D27" i="13"/>
  <c r="H26" i="13"/>
  <c r="F26" i="13"/>
  <c r="D26" i="13"/>
  <c r="H25" i="13"/>
  <c r="F25" i="13"/>
  <c r="D25" i="13"/>
  <c r="H24" i="13"/>
  <c r="F24" i="13"/>
  <c r="D24" i="13"/>
  <c r="H23" i="13"/>
  <c r="F23" i="13"/>
  <c r="D23" i="13"/>
  <c r="H22" i="13"/>
  <c r="F22" i="13"/>
  <c r="D22" i="13"/>
  <c r="H21" i="13"/>
  <c r="F21" i="13"/>
  <c r="D21" i="13"/>
  <c r="H20" i="13"/>
  <c r="F20" i="13"/>
  <c r="D20" i="13"/>
  <c r="H19" i="13"/>
  <c r="F19" i="13"/>
  <c r="D19" i="13"/>
  <c r="H18" i="13"/>
  <c r="F18" i="13"/>
  <c r="D18" i="13"/>
  <c r="H17" i="13"/>
  <c r="F17" i="13"/>
  <c r="D17" i="13"/>
  <c r="H16" i="13"/>
  <c r="F16" i="13"/>
  <c r="D16" i="13"/>
  <c r="H15" i="13"/>
  <c r="F15" i="13"/>
  <c r="D15" i="13"/>
  <c r="H14" i="13"/>
  <c r="F14" i="13"/>
  <c r="D14" i="13"/>
  <c r="H13" i="13"/>
  <c r="F13" i="13"/>
  <c r="D13" i="13"/>
  <c r="H12" i="13"/>
  <c r="F12" i="13"/>
  <c r="D12" i="13"/>
  <c r="H11" i="13"/>
  <c r="F11" i="13"/>
  <c r="D11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H10" i="13"/>
  <c r="F10" i="13"/>
  <c r="D10" i="13"/>
  <c r="B5" i="13"/>
  <c r="B4" i="13"/>
  <c r="B3" i="13"/>
  <c r="B2" i="13"/>
  <c r="H137" i="12"/>
  <c r="G137" i="12"/>
  <c r="F137" i="12"/>
  <c r="D134" i="12"/>
  <c r="D133" i="12"/>
  <c r="H95" i="12"/>
  <c r="F95" i="12"/>
  <c r="H94" i="12"/>
  <c r="F94" i="12"/>
  <c r="D94" i="12"/>
  <c r="H93" i="12"/>
  <c r="F93" i="12"/>
  <c r="D93" i="12"/>
  <c r="H92" i="12"/>
  <c r="F92" i="12"/>
  <c r="D92" i="12"/>
  <c r="H91" i="12"/>
  <c r="F91" i="12"/>
  <c r="D91" i="12"/>
  <c r="H90" i="12"/>
  <c r="F90" i="12"/>
  <c r="D90" i="12"/>
  <c r="H89" i="12"/>
  <c r="F89" i="12"/>
  <c r="D89" i="12"/>
  <c r="H88" i="12"/>
  <c r="F88" i="12"/>
  <c r="D88" i="12"/>
  <c r="H87" i="12"/>
  <c r="F87" i="12"/>
  <c r="D87" i="12"/>
  <c r="H86" i="12"/>
  <c r="F86" i="12"/>
  <c r="D86" i="12"/>
  <c r="C86" i="12"/>
  <c r="C87" i="12"/>
  <c r="C88" i="12"/>
  <c r="C89" i="12"/>
  <c r="C90" i="12"/>
  <c r="C91" i="12"/>
  <c r="C92" i="12"/>
  <c r="C93" i="12"/>
  <c r="C94" i="12"/>
  <c r="H85" i="12"/>
  <c r="F85" i="12"/>
  <c r="D85" i="12"/>
  <c r="H129" i="12"/>
  <c r="G129" i="12"/>
  <c r="F129" i="12"/>
  <c r="D126" i="12"/>
  <c r="D125" i="12"/>
  <c r="H80" i="12"/>
  <c r="F80" i="12"/>
  <c r="H79" i="12"/>
  <c r="F79" i="12"/>
  <c r="D79" i="12"/>
  <c r="H78" i="12"/>
  <c r="F78" i="12"/>
  <c r="D78" i="12"/>
  <c r="H77" i="12"/>
  <c r="F77" i="12"/>
  <c r="D77" i="12"/>
  <c r="H76" i="12"/>
  <c r="F76" i="12"/>
  <c r="D76" i="12"/>
  <c r="H75" i="12"/>
  <c r="F75" i="12"/>
  <c r="D75" i="12"/>
  <c r="H74" i="12"/>
  <c r="F74" i="12"/>
  <c r="D74" i="12"/>
  <c r="H73" i="12"/>
  <c r="F73" i="12"/>
  <c r="D73" i="12"/>
  <c r="H72" i="12"/>
  <c r="F72" i="12"/>
  <c r="D72" i="12"/>
  <c r="H71" i="12"/>
  <c r="F71" i="12"/>
  <c r="D71" i="12"/>
  <c r="H70" i="12"/>
  <c r="F70" i="12"/>
  <c r="D70" i="12"/>
  <c r="H69" i="12"/>
  <c r="F69" i="12"/>
  <c r="D69" i="12"/>
  <c r="H68" i="12"/>
  <c r="F68" i="12"/>
  <c r="D68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H67" i="12"/>
  <c r="F67" i="12"/>
  <c r="D67" i="12"/>
  <c r="H121" i="12"/>
  <c r="G121" i="12"/>
  <c r="F121" i="12"/>
  <c r="D118" i="12"/>
  <c r="D117" i="12"/>
  <c r="H62" i="12"/>
  <c r="F62" i="12"/>
  <c r="H61" i="12"/>
  <c r="F61" i="12"/>
  <c r="D61" i="12"/>
  <c r="H60" i="12"/>
  <c r="F60" i="12"/>
  <c r="D60" i="12"/>
  <c r="D106" i="20"/>
  <c r="H59" i="12"/>
  <c r="F59" i="12"/>
  <c r="D59" i="12"/>
  <c r="D105" i="20"/>
  <c r="H58" i="12"/>
  <c r="F58" i="12"/>
  <c r="D58" i="12"/>
  <c r="H57" i="12"/>
  <c r="F57" i="12"/>
  <c r="D57" i="12"/>
  <c r="H56" i="12"/>
  <c r="F56" i="12"/>
  <c r="D56" i="12"/>
  <c r="H55" i="12"/>
  <c r="F55" i="12"/>
  <c r="D55" i="12"/>
  <c r="C55" i="12"/>
  <c r="C56" i="12"/>
  <c r="C57" i="12"/>
  <c r="C58" i="12"/>
  <c r="C59" i="12"/>
  <c r="C60" i="12"/>
  <c r="C61" i="12"/>
  <c r="H54" i="12"/>
  <c r="F54" i="12"/>
  <c r="D54" i="12"/>
  <c r="H113" i="12"/>
  <c r="G113" i="12"/>
  <c r="F113" i="12"/>
  <c r="D110" i="12"/>
  <c r="D109" i="12"/>
  <c r="H47" i="12"/>
  <c r="F47" i="12"/>
  <c r="H46" i="12"/>
  <c r="F46" i="12"/>
  <c r="D46" i="12"/>
  <c r="H45" i="12"/>
  <c r="F45" i="12"/>
  <c r="D45" i="12"/>
  <c r="H44" i="12"/>
  <c r="F44" i="12"/>
  <c r="D44" i="12"/>
  <c r="H43" i="12"/>
  <c r="F43" i="12"/>
  <c r="D43" i="12"/>
  <c r="H42" i="12"/>
  <c r="F42" i="12"/>
  <c r="D42" i="12"/>
  <c r="H41" i="12"/>
  <c r="F41" i="12"/>
  <c r="D41" i="12"/>
  <c r="H40" i="12"/>
  <c r="F40" i="12"/>
  <c r="D40" i="12"/>
  <c r="H39" i="12"/>
  <c r="F39" i="12"/>
  <c r="D39" i="12"/>
  <c r="H38" i="12"/>
  <c r="F38" i="12"/>
  <c r="D38" i="12"/>
  <c r="H37" i="12"/>
  <c r="F37" i="12"/>
  <c r="D37" i="12"/>
  <c r="H36" i="12"/>
  <c r="F36" i="12"/>
  <c r="D36" i="12"/>
  <c r="H35" i="12"/>
  <c r="F35" i="12"/>
  <c r="D35" i="12"/>
  <c r="H34" i="12"/>
  <c r="F34" i="12"/>
  <c r="D34" i="12"/>
  <c r="H33" i="12"/>
  <c r="F33" i="12"/>
  <c r="D33" i="12"/>
  <c r="H32" i="12"/>
  <c r="F32" i="12"/>
  <c r="D32" i="12"/>
  <c r="H31" i="12"/>
  <c r="F31" i="12"/>
  <c r="D31" i="12"/>
  <c r="H30" i="12"/>
  <c r="F30" i="12"/>
  <c r="D30" i="12"/>
  <c r="H29" i="12"/>
  <c r="F29" i="12"/>
  <c r="D29" i="12"/>
  <c r="H28" i="12"/>
  <c r="F28" i="12"/>
  <c r="D28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H27" i="12"/>
  <c r="F27" i="12"/>
  <c r="D27" i="12"/>
  <c r="H105" i="12"/>
  <c r="G105" i="12"/>
  <c r="F105" i="12"/>
  <c r="D102" i="12"/>
  <c r="D101" i="12"/>
  <c r="H14" i="12"/>
  <c r="F14" i="12"/>
  <c r="H13" i="12"/>
  <c r="F13" i="12"/>
  <c r="D13" i="12"/>
  <c r="C13" i="12"/>
  <c r="H12" i="12"/>
  <c r="F12" i="12"/>
  <c r="D12" i="12"/>
  <c r="B5" i="12"/>
  <c r="B4" i="12"/>
  <c r="B3" i="12"/>
  <c r="B2" i="12"/>
  <c r="D16" i="3"/>
  <c r="C11" i="11"/>
  <c r="C12" i="11"/>
  <c r="DU10" i="11"/>
  <c r="DN10" i="11"/>
  <c r="DF10" i="11"/>
  <c r="AD10" i="11"/>
  <c r="AC10" i="11"/>
  <c r="T10" i="11"/>
  <c r="G10" i="11"/>
  <c r="E10" i="11"/>
  <c r="DT8" i="11"/>
  <c r="DM8" i="11"/>
  <c r="DE8" i="11"/>
  <c r="BP8" i="11"/>
  <c r="U8" i="11"/>
  <c r="I6" i="11"/>
  <c r="H6" i="11"/>
  <c r="G103" i="13"/>
  <c r="G6" i="11"/>
  <c r="F6" i="11"/>
  <c r="I5" i="11"/>
  <c r="H5" i="11"/>
  <c r="G5" i="11"/>
  <c r="F5" i="11"/>
  <c r="B5" i="11"/>
  <c r="B4" i="11"/>
  <c r="B3" i="11"/>
  <c r="B2" i="11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B5" i="18"/>
  <c r="B4" i="18"/>
  <c r="B3" i="18"/>
  <c r="B2" i="18"/>
  <c r="B5" i="17"/>
  <c r="B4" i="17"/>
  <c r="B3" i="17"/>
  <c r="B2" i="17"/>
  <c r="C12" i="9"/>
  <c r="T11" i="9"/>
  <c r="S11" i="9"/>
  <c r="U10" i="11"/>
  <c r="I11" i="9"/>
  <c r="H7" i="21"/>
  <c r="H11" i="9"/>
  <c r="G11" i="9"/>
  <c r="F7" i="21"/>
  <c r="F11" i="9"/>
  <c r="E7" i="21"/>
  <c r="AJ10" i="9"/>
  <c r="AJ11" i="9" a="1"/>
  <c r="AJ11" i="9"/>
  <c r="BF9" i="9"/>
  <c r="B5" i="9"/>
  <c r="B4" i="9"/>
  <c r="B3" i="9"/>
  <c r="B2" i="9"/>
  <c r="I73" i="19"/>
  <c r="G73" i="19"/>
  <c r="E73" i="19"/>
  <c r="I72" i="19"/>
  <c r="G72" i="19"/>
  <c r="I71" i="19"/>
  <c r="G71" i="19"/>
  <c r="I68" i="19"/>
  <c r="G68" i="19"/>
  <c r="I67" i="19"/>
  <c r="G67" i="19"/>
  <c r="I66" i="19"/>
  <c r="G66" i="19"/>
  <c r="I61" i="19"/>
  <c r="G61" i="19"/>
  <c r="E61" i="19"/>
  <c r="I60" i="19"/>
  <c r="G60" i="19"/>
  <c r="I59" i="19"/>
  <c r="G59" i="19"/>
  <c r="I56" i="19"/>
  <c r="H56" i="19"/>
  <c r="I55" i="19"/>
  <c r="H55" i="19"/>
  <c r="I50" i="19"/>
  <c r="G50" i="19"/>
  <c r="I49" i="19"/>
  <c r="G49" i="19"/>
  <c r="K46" i="19"/>
  <c r="Q38" i="19"/>
  <c r="I38" i="19"/>
  <c r="G38" i="19"/>
  <c r="E38" i="19"/>
  <c r="I37" i="19"/>
  <c r="G37" i="19"/>
  <c r="E37" i="19"/>
  <c r="I36" i="19"/>
  <c r="G36" i="19"/>
  <c r="I35" i="19"/>
  <c r="G35" i="19"/>
  <c r="I34" i="19"/>
  <c r="G34" i="19"/>
  <c r="I33" i="19"/>
  <c r="G33" i="19"/>
  <c r="I32" i="19"/>
  <c r="G32" i="19"/>
  <c r="I31" i="19"/>
  <c r="G31" i="19"/>
  <c r="I30" i="19"/>
  <c r="G30" i="19"/>
  <c r="Q29" i="19"/>
  <c r="P29" i="19"/>
  <c r="S27" i="19"/>
  <c r="R27" i="19"/>
  <c r="Q27" i="19"/>
  <c r="O27" i="19"/>
  <c r="I27" i="19"/>
  <c r="H27" i="19"/>
  <c r="G27" i="19"/>
  <c r="S26" i="19"/>
  <c r="R26" i="19"/>
  <c r="I26" i="19"/>
  <c r="H26" i="19"/>
  <c r="G26" i="19"/>
  <c r="I25" i="19"/>
  <c r="H25" i="19"/>
  <c r="G25" i="19"/>
  <c r="E25" i="19"/>
  <c r="E36" i="19"/>
  <c r="I24" i="19"/>
  <c r="H24" i="19"/>
  <c r="G24" i="19"/>
  <c r="E24" i="19"/>
  <c r="E49" i="19"/>
  <c r="S23" i="19"/>
  <c r="R23" i="19"/>
  <c r="I23" i="19"/>
  <c r="H23" i="19"/>
  <c r="G23" i="19"/>
  <c r="E23" i="19"/>
  <c r="E34" i="19"/>
  <c r="S22" i="19"/>
  <c r="R22" i="19"/>
  <c r="I22" i="19"/>
  <c r="H22" i="19"/>
  <c r="G22" i="19"/>
  <c r="E22" i="19"/>
  <c r="E33" i="19"/>
  <c r="S21" i="19"/>
  <c r="R21" i="19"/>
  <c r="I21" i="19"/>
  <c r="H21" i="19"/>
  <c r="G21" i="19"/>
  <c r="E21" i="19"/>
  <c r="E32" i="19"/>
  <c r="S20" i="19"/>
  <c r="R20" i="19"/>
  <c r="I20" i="19"/>
  <c r="H20" i="19"/>
  <c r="G20" i="19"/>
  <c r="E20" i="19"/>
  <c r="E31" i="19"/>
  <c r="S19" i="19"/>
  <c r="R19" i="19"/>
  <c r="I19" i="19"/>
  <c r="H19" i="19"/>
  <c r="G19" i="19"/>
  <c r="E19" i="19"/>
  <c r="E30" i="19"/>
  <c r="Q18" i="19"/>
  <c r="K48" i="19"/>
  <c r="P18" i="19"/>
  <c r="B5" i="19"/>
  <c r="B3" i="19"/>
  <c r="B2" i="19"/>
  <c r="D18" i="5"/>
  <c r="E12" i="19"/>
  <c r="D6" i="11"/>
  <c r="K14" i="5"/>
  <c r="J14" i="5"/>
  <c r="F11" i="5"/>
  <c r="F10" i="5"/>
  <c r="K9" i="5"/>
  <c r="J9" i="5"/>
  <c r="B5" i="5"/>
  <c r="B4" i="5"/>
  <c r="B3" i="5"/>
  <c r="B2" i="5"/>
  <c r="G215" i="7"/>
  <c r="G213" i="7"/>
  <c r="D213" i="7"/>
  <c r="D214" i="7"/>
  <c r="D215" i="7"/>
  <c r="G212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G158" i="7"/>
  <c r="G153" i="7"/>
  <c r="G152" i="7"/>
  <c r="G151" i="7"/>
  <c r="G150" i="7"/>
  <c r="G149" i="7"/>
  <c r="G148" i="7"/>
  <c r="G147" i="7"/>
  <c r="G146" i="7"/>
  <c r="G145" i="7"/>
  <c r="D145" i="7"/>
  <c r="D146" i="7"/>
  <c r="D147" i="7"/>
  <c r="D148" i="7"/>
  <c r="D149" i="7"/>
  <c r="D150" i="7"/>
  <c r="D151" i="7"/>
  <c r="D152" i="7"/>
  <c r="D153" i="7"/>
  <c r="G144" i="7"/>
  <c r="G139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G119" i="7"/>
  <c r="G114" i="7"/>
  <c r="E114" i="7"/>
  <c r="G113" i="7"/>
  <c r="G112" i="7"/>
  <c r="G110" i="7"/>
  <c r="G109" i="7"/>
  <c r="D109" i="7"/>
  <c r="D110" i="7"/>
  <c r="D111" i="7"/>
  <c r="D112" i="7"/>
  <c r="D113" i="7"/>
  <c r="D114" i="7"/>
  <c r="G108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G84" i="7"/>
  <c r="G79" i="7"/>
  <c r="G78" i="7"/>
  <c r="G77" i="7"/>
  <c r="G76" i="7"/>
  <c r="G75" i="7"/>
  <c r="G74" i="7"/>
  <c r="G73" i="7"/>
  <c r="G72" i="7"/>
  <c r="G71" i="7"/>
  <c r="D71" i="7"/>
  <c r="D72" i="7"/>
  <c r="D73" i="7"/>
  <c r="D74" i="7"/>
  <c r="D75" i="7"/>
  <c r="D76" i="7"/>
  <c r="D77" i="7"/>
  <c r="D78" i="7"/>
  <c r="D79" i="7"/>
  <c r="G70" i="7"/>
  <c r="G65" i="7"/>
  <c r="G64" i="7"/>
  <c r="G63" i="7"/>
  <c r="G62" i="7"/>
  <c r="G61" i="7"/>
  <c r="G60" i="7"/>
  <c r="G59" i="7"/>
  <c r="G58" i="7"/>
  <c r="G57" i="7"/>
  <c r="G56" i="7"/>
  <c r="G55" i="7"/>
  <c r="G54" i="7"/>
  <c r="D54" i="7"/>
  <c r="D55" i="7"/>
  <c r="D56" i="7"/>
  <c r="D57" i="7"/>
  <c r="D58" i="7"/>
  <c r="D59" i="7"/>
  <c r="D60" i="7"/>
  <c r="D61" i="7"/>
  <c r="D62" i="7"/>
  <c r="D63" i="7"/>
  <c r="D64" i="7"/>
  <c r="D65" i="7"/>
  <c r="G53" i="7"/>
  <c r="G48" i="7"/>
  <c r="G47" i="7"/>
  <c r="G46" i="7"/>
  <c r="G45" i="7"/>
  <c r="G44" i="7"/>
  <c r="G43" i="7"/>
  <c r="G42" i="7"/>
  <c r="D42" i="7"/>
  <c r="D43" i="7"/>
  <c r="D44" i="7"/>
  <c r="D45" i="7"/>
  <c r="D46" i="7"/>
  <c r="D47" i="7"/>
  <c r="D48" i="7"/>
  <c r="G41" i="7"/>
  <c r="M34" i="7"/>
  <c r="N34" i="7"/>
  <c r="G34" i="7"/>
  <c r="E34" i="7"/>
  <c r="D34" i="7"/>
  <c r="G33" i="7"/>
  <c r="E33" i="7"/>
  <c r="G26" i="7"/>
  <c r="D26" i="7"/>
  <c r="G25" i="7"/>
  <c r="B5" i="7"/>
  <c r="B2" i="7"/>
  <c r="C10" i="3"/>
  <c r="C11" i="3"/>
  <c r="C12" i="3"/>
  <c r="C13" i="3"/>
  <c r="C14" i="3"/>
  <c r="C15" i="3"/>
  <c r="C16" i="3"/>
  <c r="B7" i="3"/>
  <c r="B5" i="3"/>
  <c r="B3" i="3"/>
  <c r="B2" i="3"/>
  <c r="I67" i="18"/>
  <c r="I66" i="18"/>
  <c r="I68" i="18"/>
  <c r="L9" i="5"/>
  <c r="N47" i="6"/>
  <c r="M9" i="5"/>
  <c r="L14" i="5"/>
  <c r="AC10" i="9"/>
  <c r="AC11" i="9"/>
  <c r="Q126" i="17"/>
  <c r="J62" i="13"/>
  <c r="J107" i="12"/>
  <c r="J131" i="12"/>
  <c r="J188" i="13"/>
  <c r="J104" i="20"/>
  <c r="J30" i="20"/>
  <c r="J89" i="20"/>
  <c r="J172" i="13"/>
  <c r="J11" i="12"/>
  <c r="J84" i="12"/>
  <c r="J26" i="12"/>
  <c r="J9" i="13"/>
  <c r="J53" i="12"/>
  <c r="J180" i="13"/>
  <c r="J63" i="20"/>
  <c r="J115" i="12"/>
  <c r="J117" i="13"/>
  <c r="J66" i="12"/>
  <c r="J167" i="12"/>
  <c r="J141" i="12"/>
  <c r="J126" i="17"/>
  <c r="J20" i="20"/>
  <c r="J99" i="12"/>
  <c r="J123" i="12"/>
  <c r="J50" i="20"/>
  <c r="AG10" i="11"/>
  <c r="AN10" i="11"/>
  <c r="J74" i="20"/>
  <c r="C17" i="3"/>
  <c r="C18" i="3"/>
  <c r="C19" i="3"/>
  <c r="C20" i="3"/>
  <c r="C21" i="3"/>
  <c r="E35" i="19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49" i="11"/>
  <c r="C250" i="11"/>
  <c r="C251" i="11"/>
  <c r="C252" i="11"/>
  <c r="C253" i="11"/>
  <c r="C254" i="11"/>
  <c r="C255" i="11"/>
  <c r="C256" i="11"/>
  <c r="C257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327" i="11"/>
  <c r="C328" i="11"/>
  <c r="C329" i="11"/>
  <c r="C330" i="11"/>
  <c r="C331" i="11"/>
  <c r="C332" i="11"/>
  <c r="C333" i="11"/>
  <c r="C334" i="11"/>
  <c r="C335" i="11"/>
  <c r="C336" i="11"/>
  <c r="C337" i="1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3" i="11"/>
  <c r="C364" i="11"/>
  <c r="C365" i="11"/>
  <c r="C366" i="11"/>
  <c r="C367" i="11"/>
  <c r="C368" i="11"/>
  <c r="C369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5" i="11"/>
  <c r="C396" i="11"/>
  <c r="C397" i="11"/>
  <c r="C398" i="11"/>
  <c r="C399" i="11"/>
  <c r="C400" i="11"/>
  <c r="C401" i="11"/>
  <c r="C402" i="11"/>
  <c r="C403" i="11"/>
  <c r="C404" i="11"/>
  <c r="C405" i="11"/>
  <c r="C406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9" i="11"/>
  <c r="C420" i="11"/>
  <c r="C421" i="11"/>
  <c r="C422" i="11"/>
  <c r="C423" i="11"/>
  <c r="C424" i="11"/>
  <c r="C425" i="11"/>
  <c r="C426" i="11"/>
  <c r="C427" i="11"/>
  <c r="C428" i="11"/>
  <c r="C429" i="11"/>
  <c r="C430" i="11"/>
  <c r="C431" i="11"/>
  <c r="C432" i="11"/>
  <c r="C433" i="11"/>
  <c r="C434" i="11"/>
  <c r="C435" i="11"/>
  <c r="C436" i="11"/>
  <c r="C437" i="11"/>
  <c r="C438" i="11"/>
  <c r="C439" i="11"/>
  <c r="C440" i="11"/>
  <c r="C441" i="11"/>
  <c r="C442" i="11"/>
  <c r="C443" i="11"/>
  <c r="C444" i="11"/>
  <c r="C445" i="11"/>
  <c r="C446" i="11"/>
  <c r="C447" i="11"/>
  <c r="C448" i="11"/>
  <c r="C449" i="11"/>
  <c r="C450" i="11"/>
  <c r="C451" i="11"/>
  <c r="C452" i="11"/>
  <c r="C453" i="11"/>
  <c r="C454" i="11"/>
  <c r="C455" i="11"/>
  <c r="C456" i="11"/>
  <c r="C457" i="11"/>
  <c r="C458" i="11"/>
  <c r="C459" i="11"/>
  <c r="C460" i="11"/>
  <c r="C461" i="11"/>
  <c r="C462" i="11"/>
  <c r="C463" i="11"/>
  <c r="C464" i="11"/>
  <c r="C465" i="11"/>
  <c r="C466" i="11"/>
  <c r="C467" i="11"/>
  <c r="C468" i="11"/>
  <c r="C469" i="11"/>
  <c r="C470" i="11"/>
  <c r="C471" i="11"/>
  <c r="C472" i="11"/>
  <c r="C473" i="11"/>
  <c r="C474" i="11"/>
  <c r="C475" i="11"/>
  <c r="C476" i="11"/>
  <c r="C477" i="11"/>
  <c r="C478" i="11"/>
  <c r="C479" i="11"/>
  <c r="C480" i="11"/>
  <c r="C481" i="11"/>
  <c r="C482" i="11"/>
  <c r="C483" i="11"/>
  <c r="C484" i="11"/>
  <c r="C485" i="11"/>
  <c r="C486" i="11"/>
  <c r="C487" i="11"/>
  <c r="C488" i="11"/>
  <c r="C489" i="11"/>
  <c r="C490" i="11"/>
  <c r="C491" i="11"/>
  <c r="C492" i="11"/>
  <c r="C493" i="11"/>
  <c r="C494" i="11"/>
  <c r="C495" i="11"/>
  <c r="C496" i="11"/>
  <c r="C497" i="11"/>
  <c r="C498" i="11"/>
  <c r="C499" i="11"/>
  <c r="C500" i="11"/>
  <c r="C501" i="11"/>
  <c r="C502" i="11"/>
  <c r="C503" i="11"/>
  <c r="C504" i="11"/>
  <c r="C505" i="11"/>
  <c r="C506" i="11"/>
  <c r="C507" i="11"/>
  <c r="C508" i="11"/>
  <c r="C509" i="11"/>
  <c r="C510" i="11"/>
  <c r="C511" i="11"/>
  <c r="C512" i="11"/>
  <c r="C513" i="11"/>
  <c r="C514" i="11"/>
  <c r="C515" i="11"/>
  <c r="C516" i="11"/>
  <c r="C517" i="11"/>
  <c r="C518" i="11"/>
  <c r="C519" i="11"/>
  <c r="C520" i="11"/>
  <c r="C521" i="11"/>
  <c r="C522" i="11"/>
  <c r="C523" i="11"/>
  <c r="C524" i="11"/>
  <c r="C525" i="11"/>
  <c r="C526" i="11"/>
  <c r="C527" i="11"/>
  <c r="C528" i="11"/>
  <c r="C529" i="11"/>
  <c r="C530" i="11"/>
  <c r="C531" i="11"/>
  <c r="C532" i="11"/>
  <c r="C533" i="11"/>
  <c r="C534" i="11"/>
  <c r="C535" i="11"/>
  <c r="C536" i="11"/>
  <c r="C537" i="11"/>
  <c r="C538" i="11"/>
  <c r="C539" i="11"/>
  <c r="C540" i="11"/>
  <c r="C541" i="11"/>
  <c r="C542" i="11"/>
  <c r="C543" i="11"/>
  <c r="C544" i="11"/>
  <c r="C545" i="11"/>
  <c r="C546" i="11"/>
  <c r="C547" i="11"/>
  <c r="C548" i="11"/>
  <c r="C549" i="11"/>
  <c r="C550" i="11"/>
  <c r="C551" i="11"/>
  <c r="C552" i="11"/>
  <c r="C553" i="11"/>
  <c r="C554" i="11"/>
  <c r="C555" i="11"/>
  <c r="C556" i="11"/>
  <c r="C557" i="11"/>
  <c r="C558" i="11"/>
  <c r="C559" i="11"/>
  <c r="C560" i="11"/>
  <c r="C561" i="11"/>
  <c r="C562" i="11"/>
  <c r="C563" i="11"/>
  <c r="C564" i="11"/>
  <c r="C565" i="11"/>
  <c r="C566" i="11"/>
  <c r="C567" i="11"/>
  <c r="C568" i="11"/>
  <c r="C569" i="11"/>
  <c r="C570" i="11"/>
  <c r="C571" i="11"/>
  <c r="C572" i="11"/>
  <c r="C573" i="11"/>
  <c r="C574" i="11"/>
  <c r="C575" i="11"/>
  <c r="C576" i="11"/>
  <c r="C577" i="11"/>
  <c r="C578" i="11"/>
  <c r="C579" i="11"/>
  <c r="C580" i="11"/>
  <c r="C581" i="11"/>
  <c r="C582" i="11"/>
  <c r="C583" i="11"/>
  <c r="C584" i="11"/>
  <c r="C585" i="11"/>
  <c r="C586" i="11"/>
  <c r="C587" i="11"/>
  <c r="C588" i="11"/>
  <c r="C589" i="11"/>
  <c r="C590" i="11"/>
  <c r="C591" i="11"/>
  <c r="C592" i="11"/>
  <c r="C593" i="11"/>
  <c r="C594" i="11"/>
  <c r="C595" i="11"/>
  <c r="C596" i="11"/>
  <c r="C597" i="11"/>
  <c r="C598" i="11"/>
  <c r="C599" i="11"/>
  <c r="C600" i="11"/>
  <c r="C601" i="11"/>
  <c r="C602" i="11"/>
  <c r="C603" i="11"/>
  <c r="C604" i="11"/>
  <c r="C605" i="11"/>
  <c r="C606" i="11"/>
  <c r="C607" i="11"/>
  <c r="C608" i="11"/>
  <c r="C609" i="11"/>
  <c r="C610" i="11"/>
  <c r="C611" i="11"/>
  <c r="C612" i="11"/>
  <c r="C613" i="11"/>
  <c r="C614" i="11"/>
  <c r="C615" i="11"/>
  <c r="C616" i="11"/>
  <c r="C617" i="11"/>
  <c r="C618" i="11"/>
  <c r="C619" i="11"/>
  <c r="C620" i="11"/>
  <c r="C621" i="11"/>
  <c r="C622" i="11"/>
  <c r="C623" i="11"/>
  <c r="C624" i="11"/>
  <c r="C625" i="11"/>
  <c r="C626" i="11"/>
  <c r="C627" i="11"/>
  <c r="C628" i="11"/>
  <c r="C629" i="11"/>
  <c r="C630" i="11"/>
  <c r="C631" i="11"/>
  <c r="C632" i="11"/>
  <c r="C633" i="11"/>
  <c r="C634" i="11"/>
  <c r="C635" i="11"/>
  <c r="C636" i="11"/>
  <c r="C637" i="11"/>
  <c r="C638" i="11"/>
  <c r="C639" i="11"/>
  <c r="C640" i="11"/>
  <c r="C641" i="11"/>
  <c r="C642" i="11"/>
  <c r="C643" i="11"/>
  <c r="C644" i="11"/>
  <c r="C645" i="11"/>
  <c r="C646" i="11"/>
  <c r="C647" i="11"/>
  <c r="C648" i="11"/>
  <c r="C649" i="11"/>
  <c r="C650" i="11"/>
  <c r="C651" i="11"/>
  <c r="C652" i="11"/>
  <c r="C653" i="11"/>
  <c r="C654" i="11"/>
  <c r="C655" i="11"/>
  <c r="C656" i="11"/>
  <c r="C657" i="11"/>
  <c r="C658" i="11"/>
  <c r="C659" i="11"/>
  <c r="C660" i="11"/>
  <c r="C661" i="11"/>
  <c r="C662" i="11"/>
  <c r="C663" i="11"/>
  <c r="C664" i="11"/>
  <c r="C665" i="11"/>
  <c r="C666" i="11"/>
  <c r="C667" i="11"/>
  <c r="C668" i="11"/>
  <c r="C669" i="11"/>
  <c r="C670" i="11"/>
  <c r="C671" i="11"/>
  <c r="C672" i="11"/>
  <c r="C673" i="11"/>
  <c r="C674" i="11"/>
  <c r="C675" i="11"/>
  <c r="C676" i="11"/>
  <c r="C677" i="11"/>
  <c r="C678" i="11"/>
  <c r="C679" i="11"/>
  <c r="C680" i="11"/>
  <c r="C681" i="11"/>
  <c r="C682" i="11"/>
  <c r="C683" i="11"/>
  <c r="C684" i="11"/>
  <c r="C685" i="11"/>
  <c r="C686" i="11"/>
  <c r="C687" i="11"/>
  <c r="C688" i="11"/>
  <c r="C689" i="11"/>
  <c r="C690" i="11"/>
  <c r="C691" i="11"/>
  <c r="C692" i="11"/>
  <c r="C693" i="11"/>
  <c r="C694" i="11"/>
  <c r="C695" i="11"/>
  <c r="C696" i="11"/>
  <c r="C697" i="11"/>
  <c r="C698" i="11"/>
  <c r="C699" i="11"/>
  <c r="C700" i="11"/>
  <c r="C701" i="11"/>
  <c r="C702" i="11"/>
  <c r="C703" i="11"/>
  <c r="C704" i="11"/>
  <c r="C705" i="11"/>
  <c r="C706" i="11"/>
  <c r="C707" i="11"/>
  <c r="C708" i="11"/>
  <c r="C709" i="11"/>
  <c r="C710" i="11"/>
  <c r="C711" i="11"/>
  <c r="C712" i="11"/>
  <c r="C713" i="11"/>
  <c r="C714" i="11"/>
  <c r="C715" i="11"/>
  <c r="C716" i="11"/>
  <c r="C717" i="11"/>
  <c r="C718" i="11"/>
  <c r="C719" i="11"/>
  <c r="C720" i="11"/>
  <c r="C721" i="11"/>
  <c r="C722" i="11"/>
  <c r="C723" i="11"/>
  <c r="C724" i="11"/>
  <c r="C725" i="11"/>
  <c r="C726" i="11"/>
  <c r="C727" i="11"/>
  <c r="C728" i="11"/>
  <c r="C729" i="11"/>
  <c r="C730" i="11"/>
  <c r="C731" i="11"/>
  <c r="C732" i="11"/>
  <c r="C733" i="11"/>
  <c r="C734" i="11"/>
  <c r="C735" i="11"/>
  <c r="C736" i="11"/>
  <c r="C737" i="11"/>
  <c r="C738" i="11"/>
  <c r="C739" i="11"/>
  <c r="C740" i="11"/>
  <c r="C741" i="11"/>
  <c r="C742" i="11"/>
  <c r="C743" i="11"/>
  <c r="C744" i="11"/>
  <c r="C745" i="11"/>
  <c r="C746" i="11"/>
  <c r="C747" i="11"/>
  <c r="C748" i="11"/>
  <c r="C749" i="11"/>
  <c r="C750" i="11"/>
  <c r="C751" i="11"/>
  <c r="C752" i="11"/>
  <c r="C753" i="11"/>
  <c r="C754" i="11"/>
  <c r="C755" i="11"/>
  <c r="C756" i="11"/>
  <c r="C757" i="11"/>
  <c r="C758" i="11"/>
  <c r="C759" i="11"/>
  <c r="C760" i="11"/>
  <c r="C761" i="11"/>
  <c r="C762" i="11"/>
  <c r="C763" i="11"/>
  <c r="C764" i="11"/>
  <c r="C765" i="11"/>
  <c r="C766" i="11"/>
  <c r="C767" i="11"/>
  <c r="C768" i="11"/>
  <c r="C769" i="11"/>
  <c r="C770" i="11"/>
  <c r="C771" i="11"/>
  <c r="C772" i="11"/>
  <c r="C773" i="11"/>
  <c r="C774" i="11"/>
  <c r="C775" i="11"/>
  <c r="C776" i="11"/>
  <c r="C777" i="11"/>
  <c r="C778" i="11"/>
  <c r="C779" i="11"/>
  <c r="C780" i="11"/>
  <c r="C781" i="11"/>
  <c r="C782" i="11"/>
  <c r="C783" i="11"/>
  <c r="C784" i="11"/>
  <c r="C785" i="11"/>
  <c r="C786" i="11"/>
  <c r="C787" i="11"/>
  <c r="C788" i="11"/>
  <c r="C789" i="11"/>
  <c r="C790" i="11"/>
  <c r="C791" i="11"/>
  <c r="C792" i="11"/>
  <c r="C793" i="11"/>
  <c r="C794" i="11"/>
  <c r="C795" i="11"/>
  <c r="C796" i="11"/>
  <c r="C797" i="11"/>
  <c r="C798" i="11"/>
  <c r="C799" i="11"/>
  <c r="C800" i="11"/>
  <c r="C801" i="11"/>
  <c r="C802" i="11"/>
  <c r="C803" i="11"/>
  <c r="C804" i="11"/>
  <c r="C805" i="11"/>
  <c r="C806" i="11"/>
  <c r="C807" i="11"/>
  <c r="C808" i="11"/>
  <c r="C809" i="11"/>
  <c r="C810" i="11"/>
  <c r="C811" i="11"/>
  <c r="C812" i="11"/>
  <c r="C813" i="11"/>
  <c r="C814" i="11"/>
  <c r="C815" i="11"/>
  <c r="C816" i="11"/>
  <c r="C817" i="11"/>
  <c r="C818" i="11"/>
  <c r="C819" i="11"/>
  <c r="C820" i="11"/>
  <c r="C821" i="11"/>
  <c r="C822" i="11"/>
  <c r="C823" i="11"/>
  <c r="C824" i="11"/>
  <c r="C825" i="11"/>
  <c r="C826" i="11"/>
  <c r="C827" i="11"/>
  <c r="C828" i="11"/>
  <c r="C829" i="11"/>
  <c r="C830" i="11"/>
  <c r="C831" i="11"/>
  <c r="C832" i="11"/>
  <c r="C833" i="11"/>
  <c r="C834" i="11"/>
  <c r="C835" i="11"/>
  <c r="C836" i="11"/>
  <c r="C837" i="11"/>
  <c r="C838" i="11"/>
  <c r="C839" i="11"/>
  <c r="C840" i="11"/>
  <c r="C841" i="11"/>
  <c r="C842" i="11"/>
  <c r="C843" i="11"/>
  <c r="C844" i="11"/>
  <c r="C845" i="11"/>
  <c r="C846" i="11"/>
  <c r="C847" i="11"/>
  <c r="C848" i="11"/>
  <c r="C849" i="11"/>
  <c r="C850" i="11"/>
  <c r="C851" i="11"/>
  <c r="C852" i="11"/>
  <c r="C853" i="11"/>
  <c r="C854" i="11"/>
  <c r="C855" i="11"/>
  <c r="C856" i="11"/>
  <c r="C857" i="11"/>
  <c r="C858" i="11"/>
  <c r="C859" i="11"/>
  <c r="C860" i="11"/>
  <c r="C861" i="11"/>
  <c r="C862" i="11"/>
  <c r="C863" i="11"/>
  <c r="C864" i="11"/>
  <c r="C865" i="11"/>
  <c r="C866" i="11"/>
  <c r="C867" i="11"/>
  <c r="C868" i="11"/>
  <c r="C869" i="11"/>
  <c r="C870" i="11"/>
  <c r="C871" i="11"/>
  <c r="C872" i="11"/>
  <c r="C873" i="11"/>
  <c r="C874" i="11"/>
  <c r="C875" i="11"/>
  <c r="C876" i="11"/>
  <c r="C877" i="11"/>
  <c r="C878" i="11"/>
  <c r="C879" i="11"/>
  <c r="C880" i="11"/>
  <c r="C881" i="11"/>
  <c r="C882" i="11"/>
  <c r="C883" i="11"/>
  <c r="C884" i="11"/>
  <c r="C885" i="11"/>
  <c r="C886" i="11"/>
  <c r="C887" i="11"/>
  <c r="C888" i="11"/>
  <c r="C889" i="11"/>
  <c r="C890" i="11"/>
  <c r="C891" i="11"/>
  <c r="C892" i="11"/>
  <c r="C893" i="11"/>
  <c r="C894" i="11"/>
  <c r="C895" i="11"/>
  <c r="C896" i="11"/>
  <c r="C897" i="11"/>
  <c r="C898" i="11"/>
  <c r="C899" i="11"/>
  <c r="C900" i="11"/>
  <c r="C901" i="11"/>
  <c r="C902" i="11"/>
  <c r="C903" i="11"/>
  <c r="C904" i="11"/>
  <c r="C905" i="11"/>
  <c r="C906" i="11"/>
  <c r="C907" i="11"/>
  <c r="C908" i="11"/>
  <c r="C909" i="11"/>
  <c r="C910" i="11"/>
  <c r="C911" i="11"/>
  <c r="C912" i="11"/>
  <c r="C913" i="11"/>
  <c r="C914" i="11"/>
  <c r="C915" i="11"/>
  <c r="C916" i="11"/>
  <c r="C917" i="11"/>
  <c r="C918" i="11"/>
  <c r="C919" i="11"/>
  <c r="C920" i="11"/>
  <c r="C921" i="11"/>
  <c r="C922" i="11"/>
  <c r="C923" i="11"/>
  <c r="C924" i="11"/>
  <c r="C925" i="11"/>
  <c r="C926" i="11"/>
  <c r="C927" i="11"/>
  <c r="C928" i="11"/>
  <c r="C929" i="11"/>
  <c r="C930" i="11"/>
  <c r="C931" i="11"/>
  <c r="C932" i="11"/>
  <c r="C933" i="11"/>
  <c r="C934" i="11"/>
  <c r="C935" i="11"/>
  <c r="C936" i="11"/>
  <c r="C937" i="11"/>
  <c r="C938" i="11"/>
  <c r="C939" i="11"/>
  <c r="C940" i="11"/>
  <c r="C941" i="11"/>
  <c r="C942" i="11"/>
  <c r="C943" i="11"/>
  <c r="C944" i="11"/>
  <c r="C945" i="11"/>
  <c r="C946" i="11"/>
  <c r="C947" i="11"/>
  <c r="C948" i="11"/>
  <c r="C949" i="11"/>
  <c r="C950" i="11"/>
  <c r="C951" i="11"/>
  <c r="C952" i="11"/>
  <c r="C953" i="11"/>
  <c r="C954" i="11"/>
  <c r="C955" i="11"/>
  <c r="C956" i="11"/>
  <c r="C957" i="11"/>
  <c r="C958" i="11"/>
  <c r="C959" i="11"/>
  <c r="C960" i="11"/>
  <c r="C961" i="11"/>
  <c r="C962" i="11"/>
  <c r="C963" i="11"/>
  <c r="C964" i="11"/>
  <c r="C965" i="11"/>
  <c r="C966" i="11"/>
  <c r="C967" i="11"/>
  <c r="C968" i="11"/>
  <c r="C969" i="11"/>
  <c r="C970" i="11"/>
  <c r="C971" i="11"/>
  <c r="C972" i="11"/>
  <c r="C973" i="11"/>
  <c r="C974" i="11"/>
  <c r="C975" i="11"/>
  <c r="C976" i="11"/>
  <c r="C977" i="11"/>
  <c r="C978" i="11"/>
  <c r="C979" i="11"/>
  <c r="C980" i="11"/>
  <c r="C981" i="11"/>
  <c r="C982" i="11"/>
  <c r="C983" i="11"/>
  <c r="C984" i="11"/>
  <c r="C985" i="11"/>
  <c r="C986" i="11"/>
  <c r="C987" i="11"/>
  <c r="C988" i="11"/>
  <c r="C989" i="11"/>
  <c r="C990" i="11"/>
  <c r="C991" i="11"/>
  <c r="C992" i="11"/>
  <c r="C993" i="11"/>
  <c r="C994" i="11"/>
  <c r="C995" i="11"/>
  <c r="C996" i="11"/>
  <c r="C997" i="11"/>
  <c r="C998" i="11"/>
  <c r="C999" i="11"/>
  <c r="C1000" i="11"/>
  <c r="C1001" i="11"/>
  <c r="C1002" i="11"/>
  <c r="C1003" i="11"/>
  <c r="C1004" i="11"/>
  <c r="C1005" i="11"/>
  <c r="C1006" i="11"/>
  <c r="C1007" i="11"/>
  <c r="C1008" i="11"/>
  <c r="C1009" i="11"/>
  <c r="C1010" i="11"/>
  <c r="P93" i="20"/>
  <c r="P94" i="20"/>
  <c r="P95" i="20"/>
  <c r="D95" i="20"/>
  <c r="G50" i="13"/>
  <c r="G129" i="13"/>
  <c r="G18" i="12"/>
  <c r="G20" i="12"/>
  <c r="G22" i="12"/>
  <c r="G16" i="12"/>
  <c r="G19" i="12"/>
  <c r="G75" i="13"/>
  <c r="D93" i="20"/>
  <c r="AU8" i="11"/>
  <c r="G122" i="13"/>
  <c r="AN8" i="11"/>
  <c r="O6" i="21"/>
  <c r="G158" i="13"/>
  <c r="V7" i="18"/>
  <c r="E50" i="19"/>
  <c r="M14" i="5"/>
  <c r="W7" i="18"/>
  <c r="L8" i="18"/>
  <c r="W8" i="18"/>
  <c r="M7" i="18"/>
  <c r="K8" i="18"/>
  <c r="O47" i="6"/>
  <c r="J10" i="17"/>
  <c r="J68" i="17"/>
  <c r="Q68" i="17"/>
  <c r="Q10" i="17"/>
  <c r="AK10" i="9"/>
  <c r="AK11" i="9" a="1"/>
  <c r="AK11" i="9"/>
  <c r="BN8" i="9"/>
  <c r="G69" i="12"/>
  <c r="G139" i="13"/>
  <c r="G79" i="12"/>
  <c r="G30" i="12"/>
  <c r="G59" i="13"/>
  <c r="G43" i="13"/>
  <c r="G10" i="20"/>
  <c r="G11" i="20"/>
  <c r="G12" i="20"/>
  <c r="G13" i="20"/>
  <c r="G14" i="20"/>
  <c r="G56" i="12"/>
  <c r="G16" i="13"/>
  <c r="G108" i="13"/>
  <c r="CJ8" i="11"/>
  <c r="G125" i="13"/>
  <c r="G37" i="12"/>
  <c r="G167" i="13"/>
  <c r="G59" i="12"/>
  <c r="G27" i="13"/>
  <c r="CX8" i="11"/>
  <c r="G36" i="12"/>
  <c r="G137" i="13"/>
  <c r="G113" i="13"/>
  <c r="G77" i="12"/>
  <c r="G93" i="13"/>
  <c r="H31" i="19"/>
  <c r="H33" i="19"/>
  <c r="G151" i="13"/>
  <c r="G45" i="12"/>
  <c r="G67" i="13"/>
  <c r="G123" i="13"/>
  <c r="G161" i="13"/>
  <c r="G25" i="13"/>
  <c r="G34" i="13"/>
  <c r="CC8" i="11"/>
  <c r="G105" i="20"/>
  <c r="G106" i="20"/>
  <c r="G107" i="20"/>
  <c r="G12" i="12"/>
  <c r="G38" i="13"/>
  <c r="G83" i="13"/>
  <c r="G20" i="13"/>
  <c r="G162" i="13"/>
  <c r="G17" i="13"/>
  <c r="G121" i="13"/>
  <c r="G51" i="13"/>
  <c r="G156" i="13"/>
  <c r="G44" i="12"/>
  <c r="H80" i="19"/>
  <c r="G30" i="13"/>
  <c r="G80" i="12"/>
  <c r="BV8" i="11"/>
  <c r="G124" i="13"/>
  <c r="G33" i="13"/>
  <c r="G120" i="13"/>
  <c r="G91" i="12"/>
  <c r="G89" i="12"/>
  <c r="G95" i="12"/>
  <c r="G32" i="12"/>
  <c r="G87" i="13"/>
  <c r="G54" i="13"/>
  <c r="G88" i="13"/>
  <c r="G118" i="13"/>
  <c r="H67" i="19"/>
  <c r="G35" i="13"/>
  <c r="G79" i="13"/>
  <c r="G24" i="13"/>
  <c r="G27" i="12"/>
  <c r="H79" i="19"/>
  <c r="G47" i="12"/>
  <c r="G40" i="12"/>
  <c r="G31" i="12"/>
  <c r="G89" i="13"/>
  <c r="G104" i="13"/>
  <c r="G90" i="20"/>
  <c r="G91" i="20"/>
  <c r="G92" i="20"/>
  <c r="G93" i="20"/>
  <c r="G94" i="20"/>
  <c r="G95" i="20"/>
  <c r="G96" i="20"/>
  <c r="G97" i="20"/>
  <c r="G98" i="20"/>
  <c r="G109" i="13"/>
  <c r="G61" i="12"/>
  <c r="G42" i="13"/>
  <c r="G28" i="13"/>
  <c r="G90" i="12"/>
  <c r="G14" i="12"/>
  <c r="G29" i="13"/>
  <c r="G62" i="12"/>
  <c r="G92" i="12"/>
  <c r="G64" i="20"/>
  <c r="G65" i="20"/>
  <c r="G66" i="20"/>
  <c r="G67" i="20"/>
  <c r="G163" i="13"/>
  <c r="G136" i="13"/>
  <c r="G23" i="13"/>
  <c r="G150" i="13"/>
  <c r="G19" i="13"/>
  <c r="G133" i="13"/>
  <c r="G160" i="13"/>
  <c r="H78" i="19"/>
  <c r="G70" i="13"/>
  <c r="G49" i="13"/>
  <c r="G166" i="13"/>
  <c r="G111" i="13"/>
  <c r="G15" i="13"/>
  <c r="G94" i="13"/>
  <c r="G10" i="13"/>
  <c r="G119" i="13"/>
  <c r="G165" i="13"/>
  <c r="G80" i="13"/>
  <c r="G72" i="13"/>
  <c r="G64" i="13"/>
  <c r="G90" i="13"/>
  <c r="H50" i="19"/>
  <c r="G68" i="13"/>
  <c r="G153" i="13"/>
  <c r="H72" i="19"/>
  <c r="G94" i="12"/>
  <c r="G72" i="12"/>
  <c r="G41" i="12"/>
  <c r="G78" i="13"/>
  <c r="G21" i="20"/>
  <c r="G22" i="20"/>
  <c r="G23" i="20"/>
  <c r="G24" i="20"/>
  <c r="G149" i="13"/>
  <c r="G73" i="13"/>
  <c r="G65" i="13"/>
  <c r="G77" i="13"/>
  <c r="G87" i="12"/>
  <c r="G38" i="12"/>
  <c r="G34" i="12"/>
  <c r="G85" i="12"/>
  <c r="G54" i="12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107" i="13"/>
  <c r="G52" i="13"/>
  <c r="G43" i="12"/>
  <c r="G138" i="13"/>
  <c r="G18" i="13"/>
  <c r="G93" i="12"/>
  <c r="G68" i="12"/>
  <c r="G128" i="13"/>
  <c r="G134" i="13"/>
  <c r="G60" i="13"/>
  <c r="G70" i="12"/>
  <c r="H49" i="19"/>
  <c r="G47" i="13"/>
  <c r="G67" i="12"/>
  <c r="G58" i="13"/>
  <c r="G126" i="13"/>
  <c r="G164" i="13"/>
  <c r="G98" i="13"/>
  <c r="G130" i="13"/>
  <c r="G135" i="13"/>
  <c r="G86" i="13"/>
  <c r="G140" i="13"/>
  <c r="G28" i="12"/>
  <c r="H60" i="19"/>
  <c r="G76" i="13"/>
  <c r="G71" i="12"/>
  <c r="G99" i="13"/>
  <c r="G13" i="13"/>
  <c r="G81" i="13"/>
  <c r="G42" i="12"/>
  <c r="G31" i="13"/>
  <c r="G145" i="13"/>
  <c r="G51" i="20"/>
  <c r="G52" i="20"/>
  <c r="G53" i="20"/>
  <c r="G54" i="20"/>
  <c r="G35" i="12"/>
  <c r="CQ8" i="11"/>
  <c r="G48" i="13"/>
  <c r="G88" i="12"/>
  <c r="G44" i="13"/>
  <c r="G147" i="13"/>
  <c r="H73" i="19"/>
  <c r="G40" i="13"/>
  <c r="G152" i="13"/>
  <c r="G112" i="13"/>
  <c r="G39" i="12"/>
  <c r="G142" i="13"/>
  <c r="G75" i="12"/>
  <c r="G26" i="13"/>
  <c r="G86" i="12"/>
  <c r="H66" i="19"/>
  <c r="G76" i="12"/>
  <c r="G82" i="13"/>
  <c r="G41" i="13"/>
  <c r="G69" i="13"/>
  <c r="H30" i="19"/>
  <c r="G148" i="13"/>
  <c r="G106" i="13"/>
  <c r="G143" i="13"/>
  <c r="H59" i="19"/>
  <c r="G74" i="12"/>
  <c r="G100" i="13"/>
  <c r="G36" i="13"/>
  <c r="H71" i="19"/>
  <c r="H37" i="19"/>
  <c r="G92" i="13"/>
  <c r="BB8" i="11"/>
  <c r="G159" i="13"/>
  <c r="H36" i="19"/>
  <c r="G102" i="13"/>
  <c r="G84" i="13"/>
  <c r="BI8" i="11"/>
  <c r="V6" i="21"/>
  <c r="G168" i="13"/>
  <c r="G45" i="13"/>
  <c r="G33" i="12"/>
  <c r="G71" i="13"/>
  <c r="G12" i="13"/>
  <c r="G96" i="13"/>
  <c r="G55" i="12"/>
  <c r="G55" i="13"/>
  <c r="G46" i="12"/>
  <c r="G21" i="13"/>
  <c r="G95" i="13"/>
  <c r="H68" i="19"/>
  <c r="G73" i="12"/>
  <c r="G57" i="13"/>
  <c r="G22" i="13"/>
  <c r="G37" i="13"/>
  <c r="H77" i="19"/>
  <c r="H32" i="19"/>
  <c r="G132" i="13"/>
  <c r="G146" i="13"/>
  <c r="H61" i="19"/>
  <c r="G56" i="13"/>
  <c r="G14" i="13"/>
  <c r="G39" i="13"/>
  <c r="G60" i="12"/>
  <c r="G141" i="13"/>
  <c r="G101" i="13"/>
  <c r="G110" i="13"/>
  <c r="G58" i="12"/>
  <c r="G63" i="13"/>
  <c r="G29" i="12"/>
  <c r="G127" i="13"/>
  <c r="AG8" i="11"/>
  <c r="G155" i="13"/>
  <c r="H34" i="19"/>
  <c r="G91" i="13"/>
  <c r="G46" i="13"/>
  <c r="G74" i="13"/>
  <c r="G144" i="13"/>
  <c r="G75" i="20"/>
  <c r="G76" i="20"/>
  <c r="G77" i="20"/>
  <c r="G78" i="20"/>
  <c r="G131" i="13"/>
  <c r="H38" i="19"/>
  <c r="G97" i="13"/>
  <c r="G57" i="12"/>
  <c r="G157" i="13"/>
  <c r="G13" i="12"/>
  <c r="G78" i="12"/>
  <c r="G66" i="13"/>
  <c r="G105" i="13"/>
  <c r="G11" i="13"/>
  <c r="G32" i="13"/>
  <c r="G53" i="13"/>
  <c r="G85" i="13"/>
  <c r="H35" i="19"/>
  <c r="G154" i="13"/>
  <c r="M33" i="7"/>
  <c r="N33" i="7"/>
  <c r="O33" i="7"/>
  <c r="P33" i="7"/>
  <c r="Q33" i="7"/>
  <c r="R33" i="7"/>
  <c r="S33" i="7"/>
  <c r="O34" i="7"/>
  <c r="P34" i="7"/>
  <c r="Q34" i="7"/>
  <c r="R34" i="7"/>
  <c r="S34" i="7"/>
  <c r="K11" i="5"/>
  <c r="L11" i="5"/>
  <c r="W10" i="9"/>
  <c r="AD10" i="9"/>
  <c r="AD11" i="9"/>
  <c r="R126" i="17"/>
  <c r="J10" i="11"/>
  <c r="N10" i="11"/>
  <c r="M10" i="11"/>
  <c r="AL10" i="9"/>
  <c r="I10" i="11"/>
  <c r="P10" i="11"/>
  <c r="O7" i="21"/>
  <c r="AU10" i="11"/>
  <c r="G7" i="21"/>
  <c r="K10" i="11"/>
  <c r="K7" i="21"/>
  <c r="O10" i="11"/>
  <c r="C8" i="21"/>
  <c r="C13" i="9"/>
  <c r="L10" i="11"/>
  <c r="X10" i="9"/>
  <c r="W11" i="9"/>
  <c r="K141" i="12"/>
  <c r="K167" i="12"/>
  <c r="K126" i="17"/>
  <c r="D58" i="20"/>
  <c r="D71" i="20"/>
  <c r="D81" i="20"/>
  <c r="D82" i="20"/>
  <c r="D70" i="20"/>
  <c r="D57" i="20"/>
  <c r="G82" i="20"/>
  <c r="G83" i="20"/>
  <c r="G79" i="20"/>
  <c r="G80" i="20"/>
  <c r="G81" i="20"/>
  <c r="G71" i="20"/>
  <c r="G72" i="20"/>
  <c r="G68" i="20"/>
  <c r="G69" i="20"/>
  <c r="G70" i="20"/>
  <c r="G58" i="20"/>
  <c r="G59" i="20"/>
  <c r="G55" i="20"/>
  <c r="G56" i="20"/>
  <c r="G57" i="20"/>
  <c r="D94" i="20"/>
  <c r="N9" i="5"/>
  <c r="N14" i="5"/>
  <c r="P47" i="6"/>
  <c r="V8" i="18"/>
  <c r="X7" i="18"/>
  <c r="M8" i="18"/>
  <c r="X8" i="18"/>
  <c r="N7" i="18"/>
  <c r="K10" i="17"/>
  <c r="K68" i="17"/>
  <c r="R68" i="17"/>
  <c r="R10" i="17"/>
  <c r="AL11" i="9" a="1"/>
  <c r="AL11" i="9"/>
  <c r="BU8" i="9"/>
  <c r="AM10" i="9"/>
  <c r="C9" i="21"/>
  <c r="C14" i="9"/>
  <c r="K180" i="13"/>
  <c r="K26" i="12"/>
  <c r="K188" i="13"/>
  <c r="K62" i="13"/>
  <c r="K53" i="12"/>
  <c r="K172" i="13"/>
  <c r="K63" i="20"/>
  <c r="K84" i="12"/>
  <c r="K115" i="12"/>
  <c r="K107" i="12"/>
  <c r="K11" i="12"/>
  <c r="K50" i="20"/>
  <c r="K66" i="12"/>
  <c r="K131" i="12"/>
  <c r="K89" i="20"/>
  <c r="K74" i="20"/>
  <c r="K20" i="20"/>
  <c r="K117" i="13"/>
  <c r="K123" i="12"/>
  <c r="K99" i="12"/>
  <c r="K104" i="20"/>
  <c r="K9" i="13"/>
  <c r="K30" i="20"/>
  <c r="AH10" i="11"/>
  <c r="AO10" i="11"/>
  <c r="K9" i="20"/>
  <c r="BB10" i="11"/>
  <c r="BI10" i="11"/>
  <c r="Y10" i="9"/>
  <c r="X11" i="9"/>
  <c r="AE10" i="9"/>
  <c r="AE11" i="9"/>
  <c r="S126" i="17"/>
  <c r="M11" i="5"/>
  <c r="L167" i="12"/>
  <c r="L141" i="12"/>
  <c r="L126" i="17"/>
  <c r="N8" i="18"/>
  <c r="Y8" i="18"/>
  <c r="Y7" i="18"/>
  <c r="O7" i="18"/>
  <c r="O14" i="5"/>
  <c r="Q47" i="6"/>
  <c r="O9" i="5"/>
  <c r="S68" i="17"/>
  <c r="S10" i="17"/>
  <c r="L68" i="17"/>
  <c r="L10" i="17"/>
  <c r="AN10" i="9"/>
  <c r="AM11" i="9" a="1"/>
  <c r="AM11" i="9"/>
  <c r="BU9" i="9"/>
  <c r="L107" i="12"/>
  <c r="L180" i="13"/>
  <c r="L63" i="20"/>
  <c r="L53" i="12"/>
  <c r="L89" i="20"/>
  <c r="L99" i="12"/>
  <c r="L26" i="12"/>
  <c r="L115" i="12"/>
  <c r="L62" i="13"/>
  <c r="L123" i="12"/>
  <c r="L50" i="20"/>
  <c r="L131" i="12"/>
  <c r="L9" i="20"/>
  <c r="L172" i="13"/>
  <c r="L188" i="13"/>
  <c r="L66" i="12"/>
  <c r="AI10" i="11"/>
  <c r="AP10" i="11"/>
  <c r="L84" i="12"/>
  <c r="L74" i="20"/>
  <c r="L30" i="20"/>
  <c r="L20" i="20"/>
  <c r="L104" i="20"/>
  <c r="L117" i="13"/>
  <c r="L11" i="12"/>
  <c r="L9" i="13"/>
  <c r="P7" i="21"/>
  <c r="AV10" i="11"/>
  <c r="Z10" i="9"/>
  <c r="Y11" i="9"/>
  <c r="AF10" i="9"/>
  <c r="AF11" i="9"/>
  <c r="T126" i="17"/>
  <c r="C10" i="21"/>
  <c r="C15" i="9"/>
  <c r="V7" i="21"/>
  <c r="BV10" i="11"/>
  <c r="CC10" i="11"/>
  <c r="CJ10" i="11"/>
  <c r="BP10" i="11"/>
  <c r="N11" i="5"/>
  <c r="M167" i="12"/>
  <c r="M141" i="12"/>
  <c r="M126" i="17"/>
  <c r="L70" i="20"/>
  <c r="M70" i="20"/>
  <c r="N70" i="20"/>
  <c r="K70" i="20"/>
  <c r="J70" i="20"/>
  <c r="O57" i="20"/>
  <c r="K54" i="19"/>
  <c r="K18" i="19"/>
  <c r="P14" i="5"/>
  <c r="K11" i="19"/>
  <c r="K29" i="19"/>
  <c r="P9" i="5"/>
  <c r="R47" i="6"/>
  <c r="O8" i="18"/>
  <c r="Z7" i="18"/>
  <c r="T68" i="17"/>
  <c r="T10" i="17"/>
  <c r="M10" i="17"/>
  <c r="M68" i="17"/>
  <c r="AN11" i="9" a="1"/>
  <c r="AN11" i="9"/>
  <c r="BU10" i="9"/>
  <c r="AO10" i="9"/>
  <c r="C16" i="9"/>
  <c r="C11" i="21"/>
  <c r="BJ10" i="11"/>
  <c r="BC10" i="11"/>
  <c r="M30" i="20"/>
  <c r="M117" i="13"/>
  <c r="M84" i="12"/>
  <c r="M63" i="20"/>
  <c r="M66" i="12"/>
  <c r="M131" i="12"/>
  <c r="M89" i="20"/>
  <c r="M74" i="20"/>
  <c r="M99" i="12"/>
  <c r="M188" i="13"/>
  <c r="M50" i="20"/>
  <c r="M104" i="20"/>
  <c r="M180" i="13"/>
  <c r="M26" i="12"/>
  <c r="M62" i="13"/>
  <c r="M9" i="20"/>
  <c r="M53" i="12"/>
  <c r="M107" i="12"/>
  <c r="AJ10" i="11"/>
  <c r="AQ10" i="11"/>
  <c r="M11" i="12"/>
  <c r="M115" i="12"/>
  <c r="M20" i="20"/>
  <c r="M9" i="13"/>
  <c r="M172" i="13"/>
  <c r="M123" i="12"/>
  <c r="CQ10" i="11"/>
  <c r="CX10" i="11"/>
  <c r="Z11" i="9"/>
  <c r="AA10" i="9"/>
  <c r="AG10" i="9"/>
  <c r="AG11" i="9"/>
  <c r="U126" i="17"/>
  <c r="V126" i="17"/>
  <c r="Q7" i="21"/>
  <c r="AW10" i="11"/>
  <c r="O11" i="5"/>
  <c r="N167" i="12"/>
  <c r="P167" i="12"/>
  <c r="N141" i="12"/>
  <c r="P141" i="12"/>
  <c r="N126" i="17"/>
  <c r="O126" i="17"/>
  <c r="O70" i="20"/>
  <c r="Z8" i="18"/>
  <c r="P8" i="18"/>
  <c r="AA8" i="18"/>
  <c r="L29" i="19"/>
  <c r="Q14" i="5"/>
  <c r="L11" i="19"/>
  <c r="L18" i="19"/>
  <c r="S47" i="6"/>
  <c r="L54" i="19"/>
  <c r="Q9" i="5"/>
  <c r="U68" i="17"/>
  <c r="V68" i="17"/>
  <c r="U10" i="17"/>
  <c r="V10" i="17"/>
  <c r="N10" i="17"/>
  <c r="O10" i="17"/>
  <c r="N68" i="17"/>
  <c r="O68" i="17"/>
  <c r="AP10" i="9"/>
  <c r="AO11" i="9" a="1"/>
  <c r="AO11" i="9"/>
  <c r="N50" i="20"/>
  <c r="O50" i="20"/>
  <c r="AK10" i="11"/>
  <c r="AR10" i="11"/>
  <c r="N62" i="13"/>
  <c r="N123" i="12"/>
  <c r="N26" i="12"/>
  <c r="O26" i="12"/>
  <c r="N99" i="12"/>
  <c r="N131" i="12"/>
  <c r="N84" i="12"/>
  <c r="O84" i="12"/>
  <c r="N172" i="13"/>
  <c r="N63" i="20"/>
  <c r="O63" i="20"/>
  <c r="N115" i="12"/>
  <c r="N180" i="13"/>
  <c r="AA11" i="9"/>
  <c r="AL10" i="11"/>
  <c r="AS10" i="11"/>
  <c r="N104" i="20"/>
  <c r="O104" i="20"/>
  <c r="N9" i="20"/>
  <c r="O9" i="20"/>
  <c r="N30" i="20"/>
  <c r="O30" i="20"/>
  <c r="N11" i="12"/>
  <c r="O11" i="12"/>
  <c r="N117" i="13"/>
  <c r="N89" i="20"/>
  <c r="O89" i="20"/>
  <c r="N188" i="13"/>
  <c r="N9" i="13"/>
  <c r="O9" i="13"/>
  <c r="N66" i="12"/>
  <c r="O66" i="12"/>
  <c r="N107" i="12"/>
  <c r="N74" i="20"/>
  <c r="O74" i="20"/>
  <c r="N20" i="20"/>
  <c r="O20" i="20"/>
  <c r="N53" i="12"/>
  <c r="O53" i="12"/>
  <c r="BD10" i="11"/>
  <c r="BK10" i="11"/>
  <c r="W7" i="21"/>
  <c r="BW10" i="11"/>
  <c r="CD10" i="11"/>
  <c r="CK10" i="11"/>
  <c r="BQ10" i="11"/>
  <c r="R7" i="21"/>
  <c r="AX10" i="11"/>
  <c r="C17" i="9"/>
  <c r="C12" i="21"/>
  <c r="P11" i="5"/>
  <c r="M54" i="19"/>
  <c r="T47" i="6"/>
  <c r="M29" i="19"/>
  <c r="R14" i="5"/>
  <c r="M11" i="19"/>
  <c r="M18" i="19"/>
  <c r="R9" i="5"/>
  <c r="AP11" i="9" a="1"/>
  <c r="AP11" i="9"/>
  <c r="BF10" i="9"/>
  <c r="BF11" i="9"/>
  <c r="AQ10" i="9"/>
  <c r="O99" i="12"/>
  <c r="O107" i="12"/>
  <c r="O131" i="12"/>
  <c r="O123" i="12"/>
  <c r="O115" i="12"/>
  <c r="C18" i="9"/>
  <c r="C13" i="21"/>
  <c r="O188" i="13"/>
  <c r="O180" i="13"/>
  <c r="O117" i="13"/>
  <c r="O62" i="13"/>
  <c r="O172" i="13"/>
  <c r="BE10" i="11"/>
  <c r="BL10" i="11"/>
  <c r="X7" i="21"/>
  <c r="BX10" i="11"/>
  <c r="CE10" i="11"/>
  <c r="CL10" i="11"/>
  <c r="BR10" i="11"/>
  <c r="S7" i="21"/>
  <c r="AY10" i="11"/>
  <c r="CR10" i="11"/>
  <c r="CY10" i="11"/>
  <c r="T7" i="21"/>
  <c r="AZ10" i="11"/>
  <c r="Q11" i="5"/>
  <c r="N54" i="19"/>
  <c r="N18" i="19"/>
  <c r="U47" i="6"/>
  <c r="S9" i="5"/>
  <c r="S14" i="5"/>
  <c r="N11" i="19"/>
  <c r="N29" i="19"/>
  <c r="L32" i="7"/>
  <c r="AQ11" i="9" a="1"/>
  <c r="AQ11" i="9"/>
  <c r="AR10" i="9"/>
  <c r="BF10" i="11"/>
  <c r="BM10" i="11"/>
  <c r="BG10" i="11"/>
  <c r="BN10" i="11"/>
  <c r="CS10" i="11"/>
  <c r="CZ10" i="11"/>
  <c r="Y7" i="21"/>
  <c r="BY10" i="11"/>
  <c r="CF10" i="11"/>
  <c r="CM10" i="11"/>
  <c r="BS10" i="11"/>
  <c r="C19" i="9"/>
  <c r="C14" i="21"/>
  <c r="R11" i="5"/>
  <c r="O54" i="19"/>
  <c r="T14" i="5"/>
  <c r="O11" i="19"/>
  <c r="M24" i="7"/>
  <c r="M32" i="7"/>
  <c r="V47" i="6"/>
  <c r="T9" i="5"/>
  <c r="O29" i="19"/>
  <c r="O18" i="19"/>
  <c r="AR11" i="9" a="1"/>
  <c r="AR11" i="9"/>
  <c r="BN9" i="9"/>
  <c r="BN11" i="9"/>
  <c r="AS10" i="9"/>
  <c r="C15" i="21"/>
  <c r="C20" i="9"/>
  <c r="CA10" i="11"/>
  <c r="CH10" i="11"/>
  <c r="CO10" i="11"/>
  <c r="AA7" i="21"/>
  <c r="CT10" i="11"/>
  <c r="DA10" i="11"/>
  <c r="Z7" i="21"/>
  <c r="BZ10" i="11"/>
  <c r="CG10" i="11"/>
  <c r="CN10" i="11"/>
  <c r="BT10" i="11"/>
  <c r="S11" i="5"/>
  <c r="O16" i="5" a="1"/>
  <c r="O16" i="5"/>
  <c r="W16" i="5" a="1"/>
  <c r="W16" i="5"/>
  <c r="L3" i="18"/>
  <c r="P16" i="5" a="1"/>
  <c r="P16" i="5"/>
  <c r="X16" i="5" a="1"/>
  <c r="X16" i="5"/>
  <c r="M3" i="18"/>
  <c r="S16" i="5" a="1"/>
  <c r="S16" i="5"/>
  <c r="Q16" i="5" a="1"/>
  <c r="Q16" i="5"/>
  <c r="Y16" i="5" a="1"/>
  <c r="Y16" i="5"/>
  <c r="N3" i="18"/>
  <c r="K16" i="5" a="1"/>
  <c r="K16" i="5"/>
  <c r="J16" i="5" a="1"/>
  <c r="J16" i="5"/>
  <c r="R16" i="5" a="1"/>
  <c r="R16" i="5"/>
  <c r="Z16" i="5" a="1"/>
  <c r="Z16" i="5"/>
  <c r="O3" i="18"/>
  <c r="L16" i="5" a="1"/>
  <c r="L16" i="5"/>
  <c r="T16" i="5" a="1"/>
  <c r="T16" i="5"/>
  <c r="N16" i="5" a="1"/>
  <c r="N16" i="5"/>
  <c r="M16" i="5" a="1"/>
  <c r="M16" i="5"/>
  <c r="U16" i="5" a="1"/>
  <c r="U16" i="5"/>
  <c r="V16" i="5" a="1"/>
  <c r="V16" i="5"/>
  <c r="K3" i="18"/>
  <c r="W47" i="6"/>
  <c r="U14" i="5"/>
  <c r="U9" i="5"/>
  <c r="N32" i="7"/>
  <c r="N24" i="7"/>
  <c r="P54" i="19"/>
  <c r="AS11" i="9" a="1"/>
  <c r="AS11" i="9"/>
  <c r="AT10" i="9"/>
  <c r="DC10" i="11"/>
  <c r="CV10" i="11"/>
  <c r="CU10" i="11"/>
  <c r="DB10" i="11"/>
  <c r="C16" i="21"/>
  <c r="C21" i="9"/>
  <c r="T11" i="5"/>
  <c r="X47" i="6"/>
  <c r="Q70" i="19"/>
  <c r="V14" i="5"/>
  <c r="Q54" i="19"/>
  <c r="V9" i="5"/>
  <c r="Q65" i="19"/>
  <c r="O32" i="7"/>
  <c r="Q58" i="19"/>
  <c r="O24" i="7"/>
  <c r="AT11" i="9" a="1"/>
  <c r="AT11" i="9"/>
  <c r="AU10" i="9"/>
  <c r="C17" i="21"/>
  <c r="C22" i="9"/>
  <c r="U11" i="5"/>
  <c r="Y47" i="6"/>
  <c r="P32" i="7"/>
  <c r="W9" i="5"/>
  <c r="P24" i="7"/>
  <c r="R70" i="19"/>
  <c r="R54" i="19"/>
  <c r="W14" i="5"/>
  <c r="R65" i="19"/>
  <c r="R58" i="19"/>
  <c r="AV10" i="9"/>
  <c r="AU11" i="9" a="1"/>
  <c r="AU11" i="9"/>
  <c r="C23" i="9"/>
  <c r="C18" i="21"/>
  <c r="M18" i="5" a="1"/>
  <c r="M18" i="5"/>
  <c r="U15" i="5" a="1"/>
  <c r="U15" i="5"/>
  <c r="P15" i="5" a="1"/>
  <c r="P15" i="5"/>
  <c r="T15" i="5" a="1"/>
  <c r="T15" i="5"/>
  <c r="K18" i="5" a="1"/>
  <c r="K18" i="5"/>
  <c r="K15" i="5" a="1"/>
  <c r="K15" i="5"/>
  <c r="O15" i="5" a="1"/>
  <c r="O15" i="5"/>
  <c r="U18" i="5" a="1"/>
  <c r="U18" i="5"/>
  <c r="O18" i="5" a="1"/>
  <c r="O18" i="5"/>
  <c r="Q15" i="5" a="1"/>
  <c r="Q15" i="5"/>
  <c r="N15" i="5" a="1"/>
  <c r="N15" i="5"/>
  <c r="M15" i="5" a="1"/>
  <c r="M15" i="5"/>
  <c r="R15" i="5" a="1"/>
  <c r="R15" i="5"/>
  <c r="J18" i="5" a="1"/>
  <c r="J18" i="5"/>
  <c r="S15" i="5" a="1"/>
  <c r="S15" i="5"/>
  <c r="L18" i="5" a="1"/>
  <c r="L18" i="5"/>
  <c r="L15" i="5" a="1"/>
  <c r="L15" i="5"/>
  <c r="N18" i="5" a="1"/>
  <c r="N18" i="5"/>
  <c r="Q18" i="5" a="1"/>
  <c r="Q18" i="5"/>
  <c r="Y15" i="5" a="1"/>
  <c r="Y15" i="5"/>
  <c r="W15" i="5" a="1"/>
  <c r="W15" i="5"/>
  <c r="X15" i="5" a="1"/>
  <c r="X15" i="5"/>
  <c r="Z15" i="5" a="1"/>
  <c r="Z15" i="5"/>
  <c r="R18" i="5" a="1"/>
  <c r="R18" i="5"/>
  <c r="P18" i="5" a="1"/>
  <c r="P18" i="5"/>
  <c r="K12" i="19"/>
  <c r="S18" i="5" a="1"/>
  <c r="S18" i="5"/>
  <c r="V15" i="5" a="1"/>
  <c r="V15" i="5"/>
  <c r="T18" i="5" a="1"/>
  <c r="T18" i="5"/>
  <c r="J15" i="5" a="1"/>
  <c r="J15" i="5"/>
  <c r="AA4" i="18"/>
  <c r="AB4" i="18"/>
  <c r="S54" i="19"/>
  <c r="X14" i="5"/>
  <c r="S65" i="19"/>
  <c r="X9" i="5"/>
  <c r="Q32" i="7"/>
  <c r="S58" i="19"/>
  <c r="Q24" i="7"/>
  <c r="Z47" i="6"/>
  <c r="S70" i="19"/>
  <c r="AV11" i="9" a="1"/>
  <c r="AV11" i="9"/>
  <c r="AW10" i="9"/>
  <c r="C24" i="9"/>
  <c r="C19" i="21"/>
  <c r="M12" i="19"/>
  <c r="O12" i="19"/>
  <c r="L12" i="19"/>
  <c r="N12" i="19"/>
  <c r="AK6" i="11"/>
  <c r="Z4" i="18"/>
  <c r="X4" i="18"/>
  <c r="AI6" i="11"/>
  <c r="W4" i="18"/>
  <c r="AH6" i="11"/>
  <c r="AJ6" i="11"/>
  <c r="Y4" i="18"/>
  <c r="AG6" i="11"/>
  <c r="V4" i="18"/>
  <c r="X70" i="18"/>
  <c r="X72" i="18"/>
  <c r="X74" i="18"/>
  <c r="X76" i="18"/>
  <c r="X78" i="18"/>
  <c r="X80" i="18"/>
  <c r="X82" i="18"/>
  <c r="X75" i="18"/>
  <c r="X77" i="18"/>
  <c r="X71" i="18"/>
  <c r="X73" i="18"/>
  <c r="X81" i="18"/>
  <c r="X83" i="18"/>
  <c r="X69" i="18"/>
  <c r="X79" i="18"/>
  <c r="AB69" i="18"/>
  <c r="AB71" i="18"/>
  <c r="AB73" i="18"/>
  <c r="AB75" i="18"/>
  <c r="AB77" i="18"/>
  <c r="AB79" i="18"/>
  <c r="AB81" i="18"/>
  <c r="AB83" i="18"/>
  <c r="AB76" i="18"/>
  <c r="AB82" i="18"/>
  <c r="AB70" i="18"/>
  <c r="AB72" i="18"/>
  <c r="AB74" i="18"/>
  <c r="AB78" i="18"/>
  <c r="AB80" i="18"/>
  <c r="Y77" i="18"/>
  <c r="Y79" i="18"/>
  <c r="Y69" i="18"/>
  <c r="Y70" i="18"/>
  <c r="Y72" i="18"/>
  <c r="Y74" i="18"/>
  <c r="Y76" i="18"/>
  <c r="Y78" i="18"/>
  <c r="Y80" i="18"/>
  <c r="Y82" i="18"/>
  <c r="Y75" i="18"/>
  <c r="Y71" i="18"/>
  <c r="Y73" i="18"/>
  <c r="Y81" i="18"/>
  <c r="Y83" i="18"/>
  <c r="Z69" i="18"/>
  <c r="Z71" i="18"/>
  <c r="Z73" i="18"/>
  <c r="Z75" i="18"/>
  <c r="Z77" i="18"/>
  <c r="Z79" i="18"/>
  <c r="Z81" i="18"/>
  <c r="Z83" i="18"/>
  <c r="Z70" i="18"/>
  <c r="Z72" i="18"/>
  <c r="Z74" i="18"/>
  <c r="Z76" i="18"/>
  <c r="Z78" i="18"/>
  <c r="Z80" i="18"/>
  <c r="Z82" i="18"/>
  <c r="V70" i="18"/>
  <c r="V72" i="18"/>
  <c r="V74" i="18"/>
  <c r="V76" i="18"/>
  <c r="V78" i="18"/>
  <c r="V80" i="18"/>
  <c r="V82" i="18"/>
  <c r="V69" i="18"/>
  <c r="V71" i="18"/>
  <c r="V73" i="18"/>
  <c r="V75" i="18"/>
  <c r="V77" i="18"/>
  <c r="V79" i="18"/>
  <c r="V81" i="18"/>
  <c r="V83" i="18"/>
  <c r="W70" i="18"/>
  <c r="W72" i="18"/>
  <c r="W74" i="18"/>
  <c r="W76" i="18"/>
  <c r="W78" i="18"/>
  <c r="W80" i="18"/>
  <c r="W82" i="18"/>
  <c r="W69" i="18"/>
  <c r="W71" i="18"/>
  <c r="W73" i="18"/>
  <c r="W75" i="18"/>
  <c r="W77" i="18"/>
  <c r="W79" i="18"/>
  <c r="W81" i="18"/>
  <c r="W83" i="18"/>
  <c r="AA69" i="18"/>
  <c r="AA71" i="18"/>
  <c r="AA73" i="18"/>
  <c r="AA75" i="18"/>
  <c r="AA77" i="18"/>
  <c r="AA79" i="18"/>
  <c r="AA81" i="18"/>
  <c r="AA83" i="18"/>
  <c r="AA70" i="18"/>
  <c r="AA72" i="18"/>
  <c r="AA74" i="18"/>
  <c r="AA76" i="18"/>
  <c r="AA78" i="18"/>
  <c r="AA80" i="18"/>
  <c r="AA82" i="18"/>
  <c r="T70" i="19"/>
  <c r="Y14" i="5"/>
  <c r="R32" i="7"/>
  <c r="T58" i="19"/>
  <c r="T65" i="19"/>
  <c r="AA47" i="6"/>
  <c r="R24" i="7"/>
  <c r="T54" i="19"/>
  <c r="Y9" i="5"/>
  <c r="O37" i="19"/>
  <c r="O32" i="19"/>
  <c r="O30" i="19"/>
  <c r="O33" i="19"/>
  <c r="O31" i="19"/>
  <c r="O35" i="19"/>
  <c r="O36" i="19"/>
  <c r="O34" i="19"/>
  <c r="AX10" i="9"/>
  <c r="AW11" i="9" a="1"/>
  <c r="AW11" i="9"/>
  <c r="C25" i="9"/>
  <c r="C20" i="21"/>
  <c r="Y67" i="18"/>
  <c r="Y66" i="18"/>
  <c r="Y68" i="18"/>
  <c r="X66" i="18"/>
  <c r="X67" i="18"/>
  <c r="X68" i="18"/>
  <c r="Z68" i="18"/>
  <c r="Z67" i="18"/>
  <c r="Z66" i="18"/>
  <c r="V68" i="18"/>
  <c r="V66" i="18"/>
  <c r="V67" i="18"/>
  <c r="W68" i="18"/>
  <c r="W66" i="18"/>
  <c r="W67" i="18"/>
  <c r="AD81" i="18"/>
  <c r="AD69" i="18"/>
  <c r="AD73" i="18"/>
  <c r="AD71" i="18"/>
  <c r="AD82" i="18"/>
  <c r="AD80" i="18"/>
  <c r="AD83" i="18"/>
  <c r="AD78" i="18"/>
  <c r="AD76" i="18"/>
  <c r="AD79" i="18"/>
  <c r="AD74" i="18"/>
  <c r="AD77" i="18"/>
  <c r="AD72" i="18"/>
  <c r="AD75" i="18"/>
  <c r="AD70" i="18"/>
  <c r="U54" i="19"/>
  <c r="Z14" i="5"/>
  <c r="S32" i="7"/>
  <c r="Z9" i="5"/>
  <c r="U58" i="19"/>
  <c r="S24" i="7"/>
  <c r="U65" i="19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AO47" i="6"/>
  <c r="AP47" i="6"/>
  <c r="AQ47" i="6"/>
  <c r="U70" i="19"/>
  <c r="O38" i="19"/>
  <c r="AY10" i="9"/>
  <c r="AX11" i="9" a="1"/>
  <c r="AX11" i="9"/>
  <c r="C26" i="9"/>
  <c r="C21" i="21"/>
  <c r="AD68" i="18"/>
  <c r="AB67" i="18"/>
  <c r="AB68" i="18"/>
  <c r="AB66" i="18"/>
  <c r="AA66" i="18"/>
  <c r="AA68" i="18"/>
  <c r="AA67" i="18"/>
  <c r="AD66" i="18"/>
  <c r="AD67" i="18"/>
  <c r="AY11" i="9" a="1"/>
  <c r="AY11" i="9"/>
  <c r="AZ10" i="9"/>
  <c r="C27" i="9"/>
  <c r="C22" i="21"/>
  <c r="BA10" i="9"/>
  <c r="AZ11" i="9" a="1"/>
  <c r="AZ11" i="9"/>
  <c r="C23" i="21"/>
  <c r="C28" i="9"/>
  <c r="BB10" i="9"/>
  <c r="BB11" i="9" a="1"/>
  <c r="BB11" i="9"/>
  <c r="BA11" i="9" a="1"/>
  <c r="BA11" i="9"/>
  <c r="C24" i="21"/>
  <c r="C29" i="9"/>
  <c r="C25" i="21"/>
  <c r="C30" i="9"/>
  <c r="C26" i="21"/>
  <c r="C31" i="9"/>
  <c r="C32" i="9"/>
  <c r="C27" i="21"/>
  <c r="C33" i="9"/>
  <c r="C28" i="21"/>
  <c r="C34" i="9"/>
  <c r="C29" i="21"/>
  <c r="C35" i="9"/>
  <c r="C30" i="21"/>
  <c r="C31" i="21"/>
  <c r="C36" i="9"/>
  <c r="C32" i="21"/>
  <c r="C37" i="9"/>
  <c r="C33" i="21"/>
  <c r="C38" i="9"/>
  <c r="C39" i="9"/>
  <c r="C34" i="21"/>
  <c r="C40" i="9"/>
  <c r="C35" i="21"/>
  <c r="C41" i="9"/>
  <c r="C36" i="21"/>
  <c r="C42" i="9"/>
  <c r="C37" i="21"/>
  <c r="C43" i="9"/>
  <c r="C38" i="21"/>
  <c r="C39" i="21"/>
  <c r="C44" i="9"/>
  <c r="C40" i="21"/>
  <c r="C45" i="9"/>
  <c r="C41" i="21"/>
  <c r="C46" i="9"/>
  <c r="C47" i="9"/>
  <c r="C42" i="21"/>
  <c r="C48" i="9"/>
  <c r="C43" i="21"/>
  <c r="C49" i="9"/>
  <c r="C44" i="21"/>
  <c r="C50" i="9"/>
  <c r="C45" i="21"/>
  <c r="C51" i="9"/>
  <c r="C46" i="21"/>
  <c r="C47" i="21"/>
  <c r="C52" i="9"/>
  <c r="C48" i="21"/>
  <c r="C53" i="9"/>
  <c r="C49" i="21"/>
  <c r="C54" i="9"/>
  <c r="C55" i="9"/>
  <c r="C50" i="21"/>
  <c r="C56" i="9"/>
  <c r="C51" i="21"/>
  <c r="C57" i="9"/>
  <c r="C52" i="21"/>
  <c r="C58" i="9"/>
  <c r="C53" i="21"/>
  <c r="C59" i="9"/>
  <c r="C54" i="21"/>
  <c r="C55" i="21"/>
  <c r="C60" i="9"/>
  <c r="C56" i="21"/>
  <c r="C61" i="9"/>
  <c r="C57" i="21"/>
  <c r="C62" i="9"/>
  <c r="C58" i="21"/>
  <c r="C63" i="9"/>
  <c r="C64" i="9"/>
  <c r="C59" i="21"/>
  <c r="C65" i="9"/>
  <c r="C60" i="21"/>
  <c r="C66" i="9"/>
  <c r="C61" i="21"/>
  <c r="C67" i="9"/>
  <c r="C62" i="21"/>
  <c r="C63" i="21"/>
  <c r="C68" i="9"/>
  <c r="C64" i="21"/>
  <c r="C69" i="9"/>
  <c r="C65" i="21"/>
  <c r="C70" i="9"/>
  <c r="C66" i="21"/>
  <c r="C71" i="9"/>
  <c r="C72" i="9"/>
  <c r="C67" i="21"/>
  <c r="C73" i="9"/>
  <c r="C68" i="21"/>
  <c r="C74" i="9"/>
  <c r="C69" i="21"/>
  <c r="C75" i="9"/>
  <c r="C70" i="21"/>
  <c r="C71" i="21"/>
  <c r="C76" i="9"/>
  <c r="C72" i="21"/>
  <c r="C77" i="9"/>
  <c r="C73" i="21"/>
  <c r="C78" i="9"/>
  <c r="C74" i="21"/>
  <c r="C79" i="9"/>
  <c r="C80" i="9"/>
  <c r="C75" i="21"/>
  <c r="C81" i="9"/>
  <c r="C76" i="21"/>
  <c r="C82" i="9"/>
  <c r="C77" i="21"/>
  <c r="C83" i="9"/>
  <c r="C78" i="21"/>
  <c r="C79" i="21"/>
  <c r="C84" i="9"/>
  <c r="C80" i="21"/>
  <c r="C85" i="9"/>
  <c r="C81" i="21"/>
  <c r="C86" i="9"/>
  <c r="C87" i="9"/>
  <c r="C82" i="21"/>
  <c r="C88" i="9"/>
  <c r="C83" i="21"/>
  <c r="C89" i="9"/>
  <c r="C84" i="21"/>
  <c r="C90" i="9"/>
  <c r="C85" i="21"/>
  <c r="C91" i="9"/>
  <c r="C86" i="21"/>
  <c r="C87" i="21"/>
  <c r="C92" i="9"/>
  <c r="C88" i="21"/>
  <c r="C93" i="9"/>
  <c r="C89" i="21"/>
  <c r="C94" i="9"/>
  <c r="C90" i="21"/>
  <c r="C95" i="9"/>
  <c r="C96" i="9"/>
  <c r="C91" i="21"/>
  <c r="C97" i="9"/>
  <c r="C92" i="21"/>
  <c r="C98" i="9"/>
  <c r="C93" i="21"/>
  <c r="C99" i="9"/>
  <c r="C94" i="21"/>
  <c r="C95" i="21"/>
  <c r="C100" i="9"/>
  <c r="C96" i="21"/>
  <c r="C101" i="9"/>
  <c r="C97" i="21"/>
  <c r="C102" i="9"/>
  <c r="C103" i="9"/>
  <c r="C98" i="21"/>
  <c r="C104" i="9"/>
  <c r="C99" i="21"/>
  <c r="C105" i="9"/>
  <c r="C100" i="21"/>
  <c r="C106" i="9"/>
  <c r="C101" i="21"/>
  <c r="C107" i="9"/>
  <c r="C102" i="21"/>
  <c r="C103" i="21"/>
  <c r="C108" i="9"/>
  <c r="C104" i="21"/>
  <c r="C109" i="9"/>
  <c r="C105" i="21"/>
  <c r="C110" i="9"/>
  <c r="C111" i="9"/>
  <c r="C106" i="21"/>
  <c r="C112" i="9"/>
  <c r="C107" i="21"/>
  <c r="C113" i="9"/>
  <c r="C108" i="21"/>
  <c r="C114" i="9"/>
  <c r="C109" i="21"/>
  <c r="C115" i="9"/>
  <c r="C110" i="21"/>
  <c r="C111" i="21"/>
  <c r="C116" i="9"/>
  <c r="C112" i="21"/>
  <c r="C117" i="9"/>
  <c r="C113" i="21"/>
  <c r="C118" i="9"/>
  <c r="C119" i="9"/>
  <c r="C114" i="21"/>
  <c r="C120" i="9"/>
  <c r="C115" i="21"/>
  <c r="C121" i="9"/>
  <c r="C116" i="21"/>
  <c r="C122" i="9"/>
  <c r="C117" i="21"/>
  <c r="C123" i="9"/>
  <c r="C118" i="21"/>
  <c r="C119" i="21"/>
  <c r="C124" i="9"/>
  <c r="C120" i="21"/>
  <c r="C125" i="9"/>
  <c r="C121" i="21"/>
  <c r="C126" i="9"/>
  <c r="C122" i="21"/>
  <c r="C127" i="9"/>
  <c r="C128" i="9"/>
  <c r="C123" i="21"/>
  <c r="C129" i="9"/>
  <c r="C124" i="21"/>
  <c r="C130" i="9"/>
  <c r="C125" i="21"/>
  <c r="C131" i="9"/>
  <c r="C126" i="21"/>
  <c r="C127" i="21"/>
  <c r="C132" i="9"/>
  <c r="C128" i="21"/>
  <c r="C133" i="9"/>
  <c r="C129" i="21"/>
  <c r="C134" i="9"/>
  <c r="C130" i="21"/>
  <c r="C135" i="9"/>
  <c r="C136" i="9"/>
  <c r="C131" i="21"/>
  <c r="C137" i="9"/>
  <c r="C132" i="21"/>
  <c r="C138" i="9"/>
  <c r="C133" i="21"/>
  <c r="C139" i="9"/>
  <c r="C134" i="21"/>
  <c r="C135" i="21"/>
  <c r="C140" i="9"/>
  <c r="C136" i="21"/>
  <c r="C141" i="9"/>
  <c r="C137" i="21"/>
  <c r="C142" i="9"/>
  <c r="C138" i="21"/>
  <c r="C143" i="9"/>
  <c r="C144" i="9"/>
  <c r="C139" i="21"/>
  <c r="C145" i="9"/>
  <c r="C140" i="21"/>
  <c r="C146" i="9"/>
  <c r="C141" i="21"/>
  <c r="C147" i="9"/>
  <c r="C142" i="21"/>
  <c r="C143" i="21"/>
  <c r="C148" i="9"/>
  <c r="C144" i="21"/>
  <c r="C149" i="9"/>
  <c r="C145" i="21"/>
  <c r="C150" i="9"/>
  <c r="C151" i="9"/>
  <c r="C146" i="21"/>
  <c r="C152" i="9"/>
  <c r="C147" i="21"/>
  <c r="C153" i="9"/>
  <c r="C148" i="21"/>
  <c r="C154" i="9"/>
  <c r="C149" i="21"/>
  <c r="C155" i="9"/>
  <c r="C150" i="21"/>
  <c r="C151" i="21"/>
  <c r="C156" i="9"/>
  <c r="C152" i="21"/>
  <c r="C157" i="9"/>
  <c r="C153" i="21"/>
  <c r="C158" i="9"/>
  <c r="C154" i="21"/>
  <c r="C159" i="9"/>
  <c r="C160" i="9"/>
  <c r="C155" i="21"/>
  <c r="C161" i="9"/>
  <c r="C156" i="21"/>
  <c r="C162" i="9"/>
  <c r="C157" i="21"/>
  <c r="C158" i="21"/>
  <c r="C163" i="9"/>
  <c r="C159" i="21"/>
  <c r="C164" i="9"/>
  <c r="C165" i="9"/>
  <c r="C160" i="21"/>
  <c r="C166" i="9"/>
  <c r="C161" i="21"/>
  <c r="C162" i="21"/>
  <c r="C167" i="9"/>
  <c r="C168" i="9"/>
  <c r="C163" i="21"/>
  <c r="C169" i="9"/>
  <c r="C164" i="21"/>
  <c r="C170" i="9"/>
  <c r="C165" i="21"/>
  <c r="C166" i="21"/>
  <c r="C171" i="9"/>
  <c r="C167" i="21"/>
  <c r="C172" i="9"/>
  <c r="C173" i="9"/>
  <c r="C168" i="21"/>
  <c r="C174" i="9"/>
  <c r="C169" i="21"/>
  <c r="C170" i="21"/>
  <c r="C175" i="9"/>
  <c r="C176" i="9"/>
  <c r="C171" i="21"/>
  <c r="C177" i="9"/>
  <c r="C172" i="21"/>
  <c r="C178" i="9"/>
  <c r="C173" i="21"/>
  <c r="C174" i="21"/>
  <c r="C179" i="9"/>
  <c r="C175" i="21"/>
  <c r="C180" i="9"/>
  <c r="C181" i="9"/>
  <c r="C176" i="21"/>
  <c r="C182" i="9"/>
  <c r="C177" i="21"/>
  <c r="C178" i="21"/>
  <c r="C183" i="9"/>
  <c r="C184" i="9"/>
  <c r="C179" i="21"/>
  <c r="C185" i="9"/>
  <c r="C180" i="21"/>
  <c r="C186" i="9"/>
  <c r="C181" i="21"/>
  <c r="C182" i="21"/>
  <c r="C187" i="9"/>
  <c r="C183" i="21"/>
  <c r="C188" i="9"/>
  <c r="C189" i="9"/>
  <c r="C184" i="21"/>
  <c r="C190" i="9"/>
  <c r="C185" i="21"/>
  <c r="C186" i="21"/>
  <c r="C191" i="9"/>
  <c r="C192" i="9"/>
  <c r="C187" i="21"/>
  <c r="C193" i="9"/>
  <c r="C188" i="21"/>
  <c r="C194" i="9"/>
  <c r="C189" i="21"/>
  <c r="C190" i="21"/>
  <c r="C195" i="9"/>
  <c r="C191" i="21"/>
  <c r="C196" i="9"/>
  <c r="C197" i="9"/>
  <c r="C192" i="21"/>
  <c r="C198" i="9"/>
  <c r="C193" i="21"/>
  <c r="C194" i="21"/>
  <c r="C199" i="9"/>
  <c r="C200" i="9"/>
  <c r="C195" i="21"/>
  <c r="C201" i="9"/>
  <c r="C196" i="21"/>
  <c r="C202" i="9"/>
  <c r="C197" i="21"/>
  <c r="C198" i="21"/>
  <c r="C203" i="9"/>
  <c r="C199" i="21"/>
  <c r="C204" i="9"/>
  <c r="C205" i="9"/>
  <c r="C200" i="21"/>
  <c r="C206" i="9"/>
  <c r="C201" i="21"/>
  <c r="C202" i="21"/>
  <c r="C207" i="9"/>
  <c r="C208" i="9"/>
  <c r="C203" i="21"/>
  <c r="C209" i="9"/>
  <c r="C204" i="21"/>
  <c r="C210" i="9"/>
  <c r="C205" i="21"/>
  <c r="C206" i="21"/>
  <c r="C211" i="9"/>
  <c r="C207" i="21"/>
  <c r="C212" i="9"/>
  <c r="C213" i="9"/>
  <c r="C208" i="21"/>
  <c r="C214" i="9"/>
  <c r="C209" i="21"/>
  <c r="C210" i="21"/>
  <c r="C215" i="9"/>
  <c r="C216" i="9"/>
  <c r="C211" i="21"/>
  <c r="C217" i="9"/>
  <c r="C212" i="21"/>
  <c r="C218" i="9"/>
  <c r="C213" i="21"/>
  <c r="C219" i="9"/>
  <c r="C214" i="21"/>
  <c r="C215" i="21"/>
  <c r="C220" i="9"/>
  <c r="C216" i="21"/>
  <c r="C221" i="9"/>
  <c r="C217" i="21"/>
  <c r="C222" i="9"/>
  <c r="C218" i="21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19" i="21"/>
  <c r="O21" i="17"/>
  <c r="O23" i="17"/>
  <c r="O29" i="17"/>
  <c r="O60" i="17"/>
  <c r="O52" i="17"/>
  <c r="O44" i="17"/>
  <c r="O30" i="17"/>
  <c r="O27" i="17"/>
  <c r="O57" i="17"/>
  <c r="O51" i="17"/>
  <c r="O17" i="17"/>
  <c r="O20" i="17"/>
  <c r="O56" i="17"/>
  <c r="O13" i="17"/>
  <c r="O24" i="17"/>
  <c r="O49" i="17"/>
  <c r="O46" i="17"/>
  <c r="O50" i="17"/>
  <c r="O31" i="17"/>
  <c r="O53" i="17"/>
  <c r="O43" i="17"/>
  <c r="O28" i="17"/>
  <c r="O16" i="17"/>
  <c r="O47" i="17"/>
  <c r="O14" i="17"/>
  <c r="O42" i="17"/>
  <c r="O26" i="17"/>
  <c r="O15" i="17"/>
  <c r="O55" i="17"/>
  <c r="O18" i="17"/>
  <c r="O39" i="17"/>
  <c r="O54" i="17"/>
  <c r="O19" i="17"/>
  <c r="O22" i="17"/>
  <c r="O25" i="17"/>
  <c r="O45" i="17"/>
  <c r="O12" i="17"/>
  <c r="O11" i="17"/>
  <c r="O48" i="17"/>
  <c r="M61" i="17"/>
  <c r="O37" i="17"/>
  <c r="O38" i="17"/>
  <c r="N61" i="17"/>
  <c r="L61" i="17"/>
  <c r="O58" i="17"/>
  <c r="O33" i="17"/>
  <c r="O35" i="17"/>
  <c r="O41" i="17"/>
  <c r="K61" i="17"/>
  <c r="O36" i="17"/>
  <c r="O40" i="17"/>
  <c r="O32" i="17"/>
  <c r="O34" i="17"/>
  <c r="A63" i="17"/>
  <c r="D4" i="17"/>
  <c r="J11" i="10"/>
  <c r="S63" i="18"/>
  <c r="O59" i="17"/>
  <c r="O61" i="17"/>
  <c r="O56" i="19"/>
  <c r="P56" i="19"/>
  <c r="Q57" i="19"/>
  <c r="P57" i="19"/>
  <c r="Q56" i="19"/>
  <c r="R57" i="19"/>
  <c r="R56" i="19"/>
  <c r="S57" i="19"/>
  <c r="S56" i="19"/>
  <c r="T57" i="19"/>
  <c r="T56" i="19"/>
  <c r="U57" i="19"/>
  <c r="U56" i="19"/>
  <c r="AB65" i="18"/>
  <c r="AA65" i="18"/>
  <c r="Z64" i="18"/>
  <c r="Y64" i="18"/>
  <c r="X64" i="18"/>
  <c r="W64" i="18"/>
  <c r="AB63" i="18"/>
  <c r="AA63" i="18"/>
  <c r="W63" i="18"/>
  <c r="AA62" i="18"/>
  <c r="Z62" i="18"/>
  <c r="Y62" i="18"/>
  <c r="X62" i="18"/>
  <c r="W62" i="18"/>
  <c r="Y61" i="18"/>
  <c r="Z61" i="18"/>
  <c r="AB61" i="18"/>
  <c r="X61" i="18"/>
  <c r="W61" i="18"/>
  <c r="AA61" i="18"/>
  <c r="W60" i="18"/>
  <c r="X60" i="18"/>
  <c r="AA60" i="18"/>
  <c r="Z60" i="18"/>
  <c r="AB60" i="18"/>
  <c r="Y60" i="18"/>
  <c r="I61" i="18"/>
  <c r="V61" i="18"/>
  <c r="AD61" i="18"/>
  <c r="V63" i="18"/>
  <c r="I60" i="18"/>
  <c r="V60" i="18"/>
  <c r="AD60" i="18"/>
  <c r="V65" i="18"/>
  <c r="CJ286" i="9"/>
  <c r="CJ285" i="9"/>
  <c r="CJ284" i="9"/>
  <c r="CJ283" i="9"/>
  <c r="CJ282" i="9"/>
  <c r="CJ281" i="9"/>
  <c r="CJ280" i="9"/>
  <c r="CJ279" i="9"/>
  <c r="CJ278" i="9"/>
  <c r="CJ277" i="9"/>
  <c r="CJ276" i="9"/>
  <c r="CJ275" i="9"/>
  <c r="CJ274" i="9"/>
  <c r="CJ273" i="9"/>
  <c r="CJ270" i="9"/>
  <c r="CJ266" i="9"/>
  <c r="CJ262" i="9"/>
  <c r="CJ258" i="9"/>
  <c r="CJ256" i="9"/>
  <c r="CJ254" i="9"/>
  <c r="CJ252" i="9"/>
  <c r="CJ250" i="9"/>
  <c r="CJ248" i="9"/>
  <c r="CJ246" i="9"/>
  <c r="CJ269" i="9"/>
  <c r="CJ265" i="9"/>
  <c r="CJ261" i="9"/>
  <c r="CJ244" i="9"/>
  <c r="CJ243" i="9"/>
  <c r="CJ242" i="9"/>
  <c r="CJ241" i="9"/>
  <c r="CJ240" i="9"/>
  <c r="CJ239" i="9"/>
  <c r="CJ238" i="9"/>
  <c r="CJ237" i="9"/>
  <c r="CJ236" i="9"/>
  <c r="CJ235" i="9"/>
  <c r="CJ234" i="9"/>
  <c r="CJ233" i="9"/>
  <c r="CJ232" i="9"/>
  <c r="CJ231" i="9"/>
  <c r="CJ230" i="9"/>
  <c r="CJ268" i="9"/>
  <c r="CJ264" i="9"/>
  <c r="CJ260" i="9"/>
  <c r="CJ267" i="9"/>
  <c r="CJ263" i="9"/>
  <c r="CJ259" i="9"/>
  <c r="CJ255" i="9"/>
  <c r="CJ247" i="9"/>
  <c r="K219" i="21"/>
  <c r="K218" i="21"/>
  <c r="K217" i="21"/>
  <c r="K216" i="21"/>
  <c r="K215" i="21"/>
  <c r="K214" i="21"/>
  <c r="K213" i="21"/>
  <c r="K212" i="21"/>
  <c r="CJ227" i="9"/>
  <c r="J219" i="21"/>
  <c r="J218" i="21"/>
  <c r="J217" i="21"/>
  <c r="J216" i="21"/>
  <c r="J215" i="21"/>
  <c r="J214" i="21"/>
  <c r="J213" i="21"/>
  <c r="J212" i="21"/>
  <c r="CJ257" i="9"/>
  <c r="CJ249" i="9"/>
  <c r="CJ229" i="9"/>
  <c r="CJ251" i="9"/>
  <c r="CJ225" i="9"/>
  <c r="CJ224" i="9"/>
  <c r="CJ253" i="9"/>
  <c r="CJ245" i="9"/>
  <c r="E219" i="21"/>
  <c r="E218" i="21"/>
  <c r="E217" i="21"/>
  <c r="E216" i="21"/>
  <c r="E215" i="21"/>
  <c r="E214" i="21"/>
  <c r="L218" i="21"/>
  <c r="L214" i="21"/>
  <c r="CJ228" i="9"/>
  <c r="CJ226" i="9"/>
  <c r="L219" i="21"/>
  <c r="L215" i="21"/>
  <c r="E213" i="21"/>
  <c r="E212" i="21"/>
  <c r="CJ272" i="9"/>
  <c r="L216" i="21"/>
  <c r="CJ271" i="9"/>
  <c r="L217" i="21"/>
  <c r="L212" i="21"/>
  <c r="L213" i="21"/>
  <c r="AA64" i="18"/>
  <c r="W65" i="18"/>
  <c r="AB62" i="18"/>
  <c r="X63" i="18"/>
  <c r="AB64" i="18"/>
  <c r="X65" i="18"/>
  <c r="Y63" i="18"/>
  <c r="Y65" i="18"/>
  <c r="Z63" i="18"/>
  <c r="Z65" i="18"/>
  <c r="I63" i="18"/>
  <c r="AD65" i="18"/>
  <c r="I65" i="18"/>
  <c r="AD63" i="18"/>
  <c r="H167" i="21"/>
  <c r="L202" i="21"/>
  <c r="L205" i="21"/>
  <c r="L208" i="21"/>
  <c r="E206" i="21"/>
  <c r="J203" i="21"/>
  <c r="J207" i="21"/>
  <c r="J211" i="21"/>
  <c r="K204" i="21"/>
  <c r="K208" i="21"/>
  <c r="L206" i="21"/>
  <c r="J167" i="21"/>
  <c r="L150" i="21"/>
  <c r="E207" i="21"/>
  <c r="G202" i="21"/>
  <c r="CJ206" i="9"/>
  <c r="CJ210" i="9"/>
  <c r="G206" i="21"/>
  <c r="CJ214" i="9"/>
  <c r="G210" i="21"/>
  <c r="CJ218" i="9"/>
  <c r="G214" i="21"/>
  <c r="G218" i="21"/>
  <c r="CJ222" i="9"/>
  <c r="G167" i="21"/>
  <c r="F167" i="21"/>
  <c r="E208" i="21"/>
  <c r="J204" i="21"/>
  <c r="J208" i="21"/>
  <c r="K201" i="21"/>
  <c r="K205" i="21"/>
  <c r="K209" i="21"/>
  <c r="F150" i="21"/>
  <c r="L209" i="21"/>
  <c r="L201" i="21"/>
  <c r="L167" i="21"/>
  <c r="E201" i="21"/>
  <c r="E209" i="21"/>
  <c r="G203" i="21"/>
  <c r="CJ207" i="9"/>
  <c r="G207" i="21"/>
  <c r="CJ211" i="9"/>
  <c r="CJ215" i="9"/>
  <c r="G211" i="21"/>
  <c r="G215" i="21"/>
  <c r="CJ219" i="9"/>
  <c r="CJ223" i="9"/>
  <c r="G219" i="21"/>
  <c r="L210" i="21"/>
  <c r="E202" i="21"/>
  <c r="E210" i="21"/>
  <c r="J201" i="21"/>
  <c r="J205" i="21"/>
  <c r="J209" i="21"/>
  <c r="K202" i="21"/>
  <c r="K206" i="21"/>
  <c r="K210" i="21"/>
  <c r="G150" i="21"/>
  <c r="CJ154" i="9"/>
  <c r="L203" i="21"/>
  <c r="E150" i="21"/>
  <c r="E203" i="21"/>
  <c r="E211" i="21"/>
  <c r="G204" i="21"/>
  <c r="CJ208" i="9"/>
  <c r="CJ212" i="9"/>
  <c r="G208" i="21"/>
  <c r="CJ216" i="9"/>
  <c r="G212" i="21"/>
  <c r="G216" i="21"/>
  <c r="CJ220" i="9"/>
  <c r="L207" i="21"/>
  <c r="E204" i="21"/>
  <c r="J202" i="21"/>
  <c r="J206" i="21"/>
  <c r="J210" i="21"/>
  <c r="K203" i="21"/>
  <c r="K207" i="21"/>
  <c r="K211" i="21"/>
  <c r="L211" i="21"/>
  <c r="K167" i="21"/>
  <c r="L204" i="21"/>
  <c r="E167" i="21"/>
  <c r="E205" i="21"/>
  <c r="CJ205" i="9"/>
  <c r="G201" i="21"/>
  <c r="G205" i="21"/>
  <c r="CJ209" i="9"/>
  <c r="CJ213" i="9"/>
  <c r="G209" i="21"/>
  <c r="G213" i="21"/>
  <c r="CJ217" i="9"/>
  <c r="G217" i="21"/>
  <c r="CJ221" i="9"/>
  <c r="I62" i="18"/>
  <c r="V62" i="18"/>
  <c r="AD62" i="18"/>
  <c r="I64" i="18"/>
  <c r="V64" i="18"/>
  <c r="AD64" i="18"/>
  <c r="O58" i="20"/>
  <c r="L71" i="20"/>
  <c r="K71" i="20"/>
  <c r="M71" i="20"/>
  <c r="N71" i="20"/>
  <c r="J71" i="20"/>
  <c r="O71" i="20"/>
  <c r="S18" i="18"/>
  <c r="S10" i="18"/>
  <c r="S17" i="18"/>
  <c r="S12" i="18"/>
  <c r="S61" i="18"/>
  <c r="S26" i="18"/>
  <c r="S29" i="18"/>
  <c r="S28" i="18"/>
  <c r="S62" i="18"/>
  <c r="S15" i="18"/>
  <c r="S21" i="18"/>
  <c r="S27" i="18"/>
  <c r="S23" i="18"/>
  <c r="S13" i="18"/>
  <c r="S22" i="18"/>
  <c r="S20" i="18"/>
  <c r="S24" i="18"/>
  <c r="S60" i="18"/>
  <c r="S14" i="18"/>
  <c r="S16" i="18"/>
  <c r="S19" i="18"/>
  <c r="S9" i="18"/>
  <c r="T20" i="18"/>
  <c r="T19" i="18"/>
  <c r="T12" i="18"/>
  <c r="T10" i="18"/>
  <c r="T13" i="18"/>
  <c r="T15" i="18"/>
  <c r="T14" i="18"/>
  <c r="T23" i="18"/>
  <c r="T29" i="18"/>
  <c r="T17" i="18"/>
  <c r="T22" i="18"/>
  <c r="T27" i="18"/>
  <c r="T16" i="18"/>
  <c r="T25" i="18"/>
  <c r="T21" i="18"/>
  <c r="T24" i="18"/>
  <c r="T28" i="18"/>
  <c r="T18" i="18"/>
  <c r="T9" i="18"/>
  <c r="T11" i="18"/>
  <c r="T26" i="18"/>
  <c r="P3" i="18"/>
  <c r="Q3" i="18"/>
  <c r="A104" i="19"/>
  <c r="W10" i="5"/>
  <c r="V11" i="5"/>
  <c r="X10" i="5"/>
  <c r="W11" i="5"/>
  <c r="V18" i="5" a="1"/>
  <c r="V18" i="5"/>
  <c r="Y10" i="5"/>
  <c r="Q98" i="17"/>
  <c r="Q53" i="17"/>
  <c r="Q79" i="17"/>
  <c r="Q100" i="17"/>
  <c r="Q59" i="17"/>
  <c r="Q14" i="17"/>
  <c r="Q13" i="17"/>
  <c r="Q18" i="17"/>
  <c r="Q54" i="17"/>
  <c r="Q57" i="17"/>
  <c r="Q69" i="17"/>
  <c r="Q58" i="17"/>
  <c r="Q108" i="17"/>
  <c r="Q24" i="17"/>
  <c r="Q115" i="17"/>
  <c r="Q48" i="17"/>
  <c r="Q50" i="17"/>
  <c r="Q73" i="17"/>
  <c r="Q28" i="17"/>
  <c r="Q92" i="17"/>
  <c r="Q38" i="17"/>
  <c r="Q12" i="17"/>
  <c r="Q93" i="17"/>
  <c r="Q15" i="17"/>
  <c r="Q39" i="17"/>
  <c r="Q116" i="17"/>
  <c r="Q30" i="17"/>
  <c r="Q86" i="17"/>
  <c r="Q88" i="17"/>
  <c r="Q94" i="17"/>
  <c r="Q114" i="17"/>
  <c r="Q87" i="17"/>
  <c r="Q37" i="17"/>
  <c r="Q60" i="17"/>
  <c r="Q51" i="17"/>
  <c r="Q46" i="17"/>
  <c r="Q95" i="17"/>
  <c r="Q90" i="17"/>
  <c r="Q17" i="17"/>
  <c r="Q41" i="17"/>
  <c r="Q52" i="17"/>
  <c r="Q44" i="17"/>
  <c r="Q33" i="17"/>
  <c r="Q31" i="17"/>
  <c r="Q101" i="17"/>
  <c r="Q107" i="17"/>
  <c r="Q36" i="17"/>
  <c r="Q21" i="17"/>
  <c r="Q43" i="17"/>
  <c r="Q45" i="17"/>
  <c r="Q96" i="17"/>
  <c r="Q105" i="17"/>
  <c r="Q11" i="17"/>
  <c r="Q27" i="17"/>
  <c r="Q82" i="17"/>
  <c r="Q16" i="17"/>
  <c r="Q40" i="17"/>
  <c r="Q34" i="17"/>
  <c r="Q85" i="17"/>
  <c r="Q26" i="17"/>
  <c r="Q109" i="17"/>
  <c r="Q20" i="17"/>
  <c r="Q55" i="17"/>
  <c r="Q42" i="17"/>
  <c r="Q89" i="17"/>
  <c r="Q110" i="17"/>
  <c r="Q113" i="17"/>
  <c r="Q117" i="17"/>
  <c r="Q77" i="17"/>
  <c r="Q78" i="17"/>
  <c r="Q76" i="17"/>
  <c r="Q49" i="17"/>
  <c r="Q70" i="17"/>
  <c r="Q129" i="17"/>
  <c r="Q25" i="17"/>
  <c r="Q83" i="17"/>
  <c r="Q128" i="17"/>
  <c r="Q103" i="17"/>
  <c r="Q112" i="17"/>
  <c r="Q22" i="17"/>
  <c r="Q29" i="17"/>
  <c r="Q111" i="17"/>
  <c r="Q56" i="17"/>
  <c r="Q35" i="17"/>
  <c r="Q47" i="17"/>
  <c r="Q106" i="17"/>
  <c r="Q127" i="17"/>
  <c r="Q84" i="17"/>
  <c r="Q19" i="17"/>
  <c r="Q23" i="17"/>
  <c r="Q91" i="17"/>
  <c r="Q81" i="17"/>
  <c r="Q74" i="17"/>
  <c r="Q75" i="17"/>
  <c r="Q99" i="17"/>
  <c r="Q102" i="17"/>
  <c r="Q71" i="17"/>
  <c r="Q104" i="17"/>
  <c r="Q118" i="17"/>
  <c r="Q32" i="17"/>
  <c r="Q80" i="17"/>
  <c r="Q72" i="17"/>
  <c r="Q97" i="17"/>
  <c r="X11" i="5"/>
  <c r="W18" i="5" a="1"/>
  <c r="W18" i="5"/>
  <c r="Z10" i="5"/>
  <c r="O17" i="5" a="1"/>
  <c r="O17" i="5"/>
  <c r="J17" i="5" a="1"/>
  <c r="J17" i="5"/>
  <c r="P17" i="5" a="1"/>
  <c r="P17" i="5"/>
  <c r="Y17" i="5" a="1"/>
  <c r="Y17" i="5"/>
  <c r="N4" i="18"/>
  <c r="Q17" i="5" a="1"/>
  <c r="Q17" i="5"/>
  <c r="S17" i="5" a="1"/>
  <c r="S17" i="5"/>
  <c r="R17" i="5" a="1"/>
  <c r="R17" i="5"/>
  <c r="V17" i="5" a="1"/>
  <c r="V17" i="5"/>
  <c r="K4" i="18"/>
  <c r="X17" i="5" a="1"/>
  <c r="X17" i="5"/>
  <c r="M4" i="18"/>
  <c r="Z17" i="5" a="1"/>
  <c r="Z17" i="5"/>
  <c r="O4" i="18"/>
  <c r="T17" i="5" a="1"/>
  <c r="T17" i="5"/>
  <c r="Y11" i="5"/>
  <c r="M17" i="5" a="1"/>
  <c r="M17" i="5"/>
  <c r="N17" i="5" a="1"/>
  <c r="N17" i="5"/>
  <c r="X18" i="5" a="1"/>
  <c r="X18" i="5"/>
  <c r="K17" i="5" a="1"/>
  <c r="K17" i="5"/>
  <c r="U17" i="5" a="1"/>
  <c r="U17" i="5"/>
  <c r="L17" i="5" a="1"/>
  <c r="L17" i="5"/>
  <c r="W17" i="5" a="1"/>
  <c r="W17" i="5"/>
  <c r="L4" i="18"/>
  <c r="Q61" i="17"/>
  <c r="Q119" i="17"/>
  <c r="Q130" i="17"/>
  <c r="R69" i="17"/>
  <c r="R100" i="17"/>
  <c r="R32" i="17"/>
  <c r="R103" i="17"/>
  <c r="R30" i="17"/>
  <c r="R73" i="17"/>
  <c r="R78" i="17"/>
  <c r="R55" i="17"/>
  <c r="R88" i="17"/>
  <c r="R128" i="17"/>
  <c r="R18" i="17"/>
  <c r="R28" i="17"/>
  <c r="R34" i="17"/>
  <c r="R72" i="17"/>
  <c r="R35" i="17"/>
  <c r="R46" i="17"/>
  <c r="R17" i="17"/>
  <c r="R24" i="17"/>
  <c r="R31" i="17"/>
  <c r="R86" i="17"/>
  <c r="R108" i="17"/>
  <c r="R57" i="17"/>
  <c r="R111" i="17"/>
  <c r="R83" i="17"/>
  <c r="R92" i="17"/>
  <c r="R47" i="17"/>
  <c r="R14" i="17"/>
  <c r="R59" i="17"/>
  <c r="R74" i="17"/>
  <c r="R90" i="17"/>
  <c r="R89" i="17"/>
  <c r="R127" i="17"/>
  <c r="R129" i="17"/>
  <c r="R49" i="17"/>
  <c r="R110" i="17"/>
  <c r="R50" i="17"/>
  <c r="R38" i="17"/>
  <c r="R102" i="17"/>
  <c r="R26" i="17"/>
  <c r="R116" i="17"/>
  <c r="R52" i="17"/>
  <c r="R27" i="17"/>
  <c r="R81" i="17"/>
  <c r="R12" i="17"/>
  <c r="R13" i="17"/>
  <c r="R87" i="17"/>
  <c r="R77" i="17"/>
  <c r="R95" i="17"/>
  <c r="R94" i="17"/>
  <c r="R54" i="17"/>
  <c r="R99" i="17"/>
  <c r="R48" i="17"/>
  <c r="R82" i="17"/>
  <c r="R101" i="17"/>
  <c r="R93" i="17"/>
  <c r="R79" i="17"/>
  <c r="R80" i="17"/>
  <c r="R70" i="17"/>
  <c r="R114" i="17"/>
  <c r="R25" i="17"/>
  <c r="R45" i="17"/>
  <c r="R109" i="17"/>
  <c r="R97" i="17"/>
  <c r="R113" i="17"/>
  <c r="R37" i="17"/>
  <c r="R60" i="17"/>
  <c r="R115" i="17"/>
  <c r="R76" i="17"/>
  <c r="R11" i="17"/>
  <c r="R29" i="17"/>
  <c r="R42" i="17"/>
  <c r="R40" i="17"/>
  <c r="R21" i="17"/>
  <c r="R84" i="17"/>
  <c r="R107" i="17"/>
  <c r="R58" i="17"/>
  <c r="R19" i="17"/>
  <c r="R112" i="17"/>
  <c r="R85" i="17"/>
  <c r="R36" i="17"/>
  <c r="R96" i="17"/>
  <c r="R41" i="17"/>
  <c r="R20" i="17"/>
  <c r="R56" i="17"/>
  <c r="R33" i="17"/>
  <c r="R43" i="17"/>
  <c r="R117" i="17"/>
  <c r="R98" i="17"/>
  <c r="R71" i="17"/>
  <c r="R106" i="17"/>
  <c r="R75" i="17"/>
  <c r="R118" i="17"/>
  <c r="R51" i="17"/>
  <c r="R104" i="17"/>
  <c r="R39" i="17"/>
  <c r="R23" i="17"/>
  <c r="R22" i="17"/>
  <c r="R15" i="17"/>
  <c r="R44" i="17"/>
  <c r="R91" i="17"/>
  <c r="R53" i="17"/>
  <c r="R105" i="17"/>
  <c r="R16" i="17"/>
  <c r="R119" i="17"/>
  <c r="R130" i="17"/>
  <c r="S83" i="17"/>
  <c r="S89" i="17"/>
  <c r="S59" i="17"/>
  <c r="S74" i="17"/>
  <c r="S112" i="17"/>
  <c r="S108" i="17"/>
  <c r="S55" i="17"/>
  <c r="S117" i="17"/>
  <c r="S104" i="17"/>
  <c r="S52" i="17"/>
  <c r="S77" i="17"/>
  <c r="S71" i="17"/>
  <c r="S127" i="17"/>
  <c r="S110" i="17"/>
  <c r="S90" i="17"/>
  <c r="S48" i="17"/>
  <c r="S91" i="17"/>
  <c r="S98" i="17"/>
  <c r="S38" i="17"/>
  <c r="S21" i="17"/>
  <c r="S16" i="17"/>
  <c r="S23" i="17"/>
  <c r="S54" i="17"/>
  <c r="S111" i="17"/>
  <c r="S101" i="17"/>
  <c r="S73" i="17"/>
  <c r="S29" i="17"/>
  <c r="S27" i="17"/>
  <c r="S45" i="17"/>
  <c r="S87" i="17"/>
  <c r="S39" i="17"/>
  <c r="S76" i="17"/>
  <c r="S103" i="17"/>
  <c r="S11" i="17"/>
  <c r="S94" i="17"/>
  <c r="S46" i="17"/>
  <c r="S51" i="17"/>
  <c r="S28" i="17"/>
  <c r="S15" i="17"/>
  <c r="S19" i="17"/>
  <c r="S92" i="17"/>
  <c r="S102" i="17"/>
  <c r="S80" i="17"/>
  <c r="S12" i="17"/>
  <c r="S43" i="17"/>
  <c r="S105" i="17"/>
  <c r="S69" i="17"/>
  <c r="S118" i="17"/>
  <c r="S86" i="17"/>
  <c r="S81" i="17"/>
  <c r="S128" i="17"/>
  <c r="S32" i="17"/>
  <c r="S107" i="17"/>
  <c r="S75" i="17"/>
  <c r="S114" i="17"/>
  <c r="S56" i="17"/>
  <c r="S37" i="17"/>
  <c r="S113" i="17"/>
  <c r="S85" i="17"/>
  <c r="S42" i="17"/>
  <c r="S53" i="17"/>
  <c r="S79" i="17"/>
  <c r="S24" i="17"/>
  <c r="S115" i="17"/>
  <c r="S57" i="17"/>
  <c r="S70" i="17"/>
  <c r="S47" i="17"/>
  <c r="S44" i="17"/>
  <c r="S50" i="17"/>
  <c r="S33" i="17"/>
  <c r="S99" i="17"/>
  <c r="S40" i="17"/>
  <c r="S26" i="17"/>
  <c r="S93" i="17"/>
  <c r="S17" i="17"/>
  <c r="S100" i="17"/>
  <c r="S109" i="17"/>
  <c r="S34" i="17"/>
  <c r="S96" i="17"/>
  <c r="S88" i="17"/>
  <c r="S116" i="17"/>
  <c r="S84" i="17"/>
  <c r="S129" i="17"/>
  <c r="S36" i="17"/>
  <c r="S14" i="17"/>
  <c r="S25" i="17"/>
  <c r="S97" i="17"/>
  <c r="S58" i="17"/>
  <c r="S49" i="17"/>
  <c r="S78" i="17"/>
  <c r="S13" i="17"/>
  <c r="S35" i="17"/>
  <c r="S22" i="17"/>
  <c r="S60" i="17"/>
  <c r="S82" i="17"/>
  <c r="S18" i="17"/>
  <c r="S72" i="17"/>
  <c r="S31" i="17"/>
  <c r="S106" i="17"/>
  <c r="S95" i="17"/>
  <c r="S41" i="17"/>
  <c r="S20" i="17"/>
  <c r="S30" i="17"/>
  <c r="Z11" i="5"/>
  <c r="Z18" i="5" a="1"/>
  <c r="Z18" i="5"/>
  <c r="Y18" i="5" a="1"/>
  <c r="Y18" i="5"/>
  <c r="R61" i="17"/>
  <c r="P4" i="18"/>
  <c r="T45" i="17"/>
  <c r="T85" i="17"/>
  <c r="T22" i="17"/>
  <c r="T129" i="17"/>
  <c r="T89" i="17"/>
  <c r="T76" i="17"/>
  <c r="T92" i="17"/>
  <c r="T87" i="17"/>
  <c r="T111" i="17"/>
  <c r="T43" i="17"/>
  <c r="T25" i="17"/>
  <c r="T41" i="17"/>
  <c r="T33" i="17"/>
  <c r="T58" i="17"/>
  <c r="T26" i="17"/>
  <c r="T42" i="17"/>
  <c r="T59" i="17"/>
  <c r="T96" i="17"/>
  <c r="T47" i="17"/>
  <c r="T14" i="17"/>
  <c r="T100" i="17"/>
  <c r="T109" i="17"/>
  <c r="T82" i="17"/>
  <c r="T39" i="17"/>
  <c r="T73" i="17"/>
  <c r="T27" i="17"/>
  <c r="T91" i="17"/>
  <c r="T49" i="17"/>
  <c r="T74" i="17"/>
  <c r="T78" i="17"/>
  <c r="T38" i="17"/>
  <c r="T83" i="17"/>
  <c r="T40" i="17"/>
  <c r="T50" i="17"/>
  <c r="T60" i="17"/>
  <c r="T52" i="17"/>
  <c r="T104" i="17"/>
  <c r="T20" i="17"/>
  <c r="T11" i="17"/>
  <c r="T127" i="17"/>
  <c r="T21" i="17"/>
  <c r="T97" i="17"/>
  <c r="T12" i="17"/>
  <c r="T16" i="17"/>
  <c r="T102" i="17"/>
  <c r="T53" i="17"/>
  <c r="T19" i="17"/>
  <c r="T18" i="17"/>
  <c r="T15" i="17"/>
  <c r="T28" i="17"/>
  <c r="T71" i="17"/>
  <c r="T54" i="17"/>
  <c r="T114" i="17"/>
  <c r="T81" i="17"/>
  <c r="T55" i="17"/>
  <c r="T24" i="17"/>
  <c r="T32" i="17"/>
  <c r="T34" i="17"/>
  <c r="T80" i="17"/>
  <c r="T51" i="17"/>
  <c r="T57" i="17"/>
  <c r="T118" i="17"/>
  <c r="T75" i="17"/>
  <c r="T107" i="17"/>
  <c r="T93" i="17"/>
  <c r="T35" i="17"/>
  <c r="T29" i="17"/>
  <c r="T117" i="17"/>
  <c r="T98" i="17"/>
  <c r="T77" i="17"/>
  <c r="T44" i="17"/>
  <c r="T48" i="17"/>
  <c r="T115" i="17"/>
  <c r="T116" i="17"/>
  <c r="T94" i="17"/>
  <c r="T95" i="17"/>
  <c r="T31" i="17"/>
  <c r="T110" i="17"/>
  <c r="T72" i="17"/>
  <c r="T103" i="17"/>
  <c r="T86" i="17"/>
  <c r="T88" i="17"/>
  <c r="T106" i="17"/>
  <c r="T30" i="17"/>
  <c r="T69" i="17"/>
  <c r="T46" i="17"/>
  <c r="T113" i="17"/>
  <c r="T101" i="17"/>
  <c r="T112" i="17"/>
  <c r="T23" i="17"/>
  <c r="T13" i="17"/>
  <c r="T105" i="17"/>
  <c r="T70" i="17"/>
  <c r="T99" i="17"/>
  <c r="T128" i="17"/>
  <c r="T36" i="17"/>
  <c r="T90" i="17"/>
  <c r="T56" i="17"/>
  <c r="T84" i="17"/>
  <c r="T17" i="17"/>
  <c r="T108" i="17"/>
  <c r="T37" i="17"/>
  <c r="T79" i="17"/>
  <c r="U31" i="17"/>
  <c r="U24" i="17"/>
  <c r="U94" i="17"/>
  <c r="U29" i="17"/>
  <c r="U69" i="17"/>
  <c r="U97" i="17"/>
  <c r="U117" i="17"/>
  <c r="U71" i="17"/>
  <c r="U26" i="17"/>
  <c r="U106" i="17"/>
  <c r="U12" i="17"/>
  <c r="U111" i="17"/>
  <c r="U86" i="17"/>
  <c r="U11" i="17"/>
  <c r="U73" i="17"/>
  <c r="U90" i="17"/>
  <c r="U80" i="17"/>
  <c r="U113" i="17"/>
  <c r="U81" i="17"/>
  <c r="U28" i="17"/>
  <c r="U45" i="17"/>
  <c r="U109" i="17"/>
  <c r="U92" i="17"/>
  <c r="U96" i="17"/>
  <c r="U25" i="17"/>
  <c r="U21" i="17"/>
  <c r="U33" i="17"/>
  <c r="U36" i="17"/>
  <c r="U39" i="17"/>
  <c r="U56" i="17"/>
  <c r="U82" i="17"/>
  <c r="U14" i="17"/>
  <c r="U22" i="17"/>
  <c r="U103" i="17"/>
  <c r="U44" i="17"/>
  <c r="U107" i="17"/>
  <c r="U42" i="17"/>
  <c r="U43" i="17"/>
  <c r="U102" i="17"/>
  <c r="U116" i="17"/>
  <c r="U46" i="17"/>
  <c r="U70" i="17"/>
  <c r="U128" i="17"/>
  <c r="U104" i="17"/>
  <c r="U76" i="17"/>
  <c r="U35" i="17"/>
  <c r="U89" i="17"/>
  <c r="U19" i="17"/>
  <c r="U51" i="17"/>
  <c r="U38" i="17"/>
  <c r="U88" i="17"/>
  <c r="U30" i="17"/>
  <c r="U105" i="17"/>
  <c r="U59" i="17"/>
  <c r="U47" i="17"/>
  <c r="U17" i="17"/>
  <c r="U84" i="17"/>
  <c r="U23" i="17"/>
  <c r="U114" i="17"/>
  <c r="U55" i="17"/>
  <c r="U118" i="17"/>
  <c r="U78" i="17"/>
  <c r="U99" i="17"/>
  <c r="U95" i="17"/>
  <c r="U77" i="17"/>
  <c r="U15" i="17"/>
  <c r="U53" i="17"/>
  <c r="U110" i="17"/>
  <c r="U20" i="17"/>
  <c r="U41" i="17"/>
  <c r="U115" i="17"/>
  <c r="U83" i="17"/>
  <c r="U101" i="17"/>
  <c r="U79" i="17"/>
  <c r="U49" i="17"/>
  <c r="U127" i="17"/>
  <c r="U60" i="17"/>
  <c r="U72" i="17"/>
  <c r="U58" i="17"/>
  <c r="U75" i="17"/>
  <c r="U27" i="17"/>
  <c r="U50" i="17"/>
  <c r="U108" i="17"/>
  <c r="U40" i="17"/>
  <c r="U98" i="17"/>
  <c r="U91" i="17"/>
  <c r="U54" i="17"/>
  <c r="U18" i="17"/>
  <c r="U13" i="17"/>
  <c r="U85" i="17"/>
  <c r="U57" i="17"/>
  <c r="U16" i="17"/>
  <c r="U129" i="17"/>
  <c r="U32" i="17"/>
  <c r="U100" i="17"/>
  <c r="U34" i="17"/>
  <c r="U52" i="17"/>
  <c r="U48" i="17"/>
  <c r="U37" i="17"/>
  <c r="U112" i="17"/>
  <c r="U87" i="17"/>
  <c r="U93" i="17"/>
  <c r="U74" i="17"/>
  <c r="S119" i="17"/>
  <c r="S130" i="17"/>
  <c r="Q4" i="18"/>
  <c r="S61" i="17"/>
  <c r="V71" i="17"/>
  <c r="V98" i="17"/>
  <c r="V92" i="17"/>
  <c r="V94" i="17"/>
  <c r="V39" i="17"/>
  <c r="V69" i="17"/>
  <c r="V89" i="17"/>
  <c r="V95" i="17"/>
  <c r="V14" i="17"/>
  <c r="V58" i="17"/>
  <c r="V41" i="17"/>
  <c r="V111" i="17"/>
  <c r="V128" i="17"/>
  <c r="V116" i="17"/>
  <c r="V96" i="17"/>
  <c r="V35" i="17"/>
  <c r="V90" i="17"/>
  <c r="V43" i="17"/>
  <c r="V72" i="17"/>
  <c r="V32" i="17"/>
  <c r="V91" i="17"/>
  <c r="V60" i="17"/>
  <c r="V29" i="17"/>
  <c r="V30" i="17"/>
  <c r="V99" i="17"/>
  <c r="V77" i="17"/>
  <c r="V105" i="17"/>
  <c r="V129" i="17"/>
  <c r="V15" i="17"/>
  <c r="V114" i="17"/>
  <c r="V110" i="17"/>
  <c r="V55" i="17"/>
  <c r="V50" i="17"/>
  <c r="U61" i="17"/>
  <c r="V78" i="17"/>
  <c r="V46" i="17"/>
  <c r="V118" i="17"/>
  <c r="V81" i="17"/>
  <c r="V53" i="17"/>
  <c r="V20" i="17"/>
  <c r="V109" i="17"/>
  <c r="V76" i="17"/>
  <c r="V59" i="17"/>
  <c r="V52" i="17"/>
  <c r="V84" i="17"/>
  <c r="U119" i="17"/>
  <c r="U130" i="17"/>
  <c r="V108" i="17"/>
  <c r="V70" i="17"/>
  <c r="T119" i="17"/>
  <c r="T130" i="17"/>
  <c r="V31" i="17"/>
  <c r="V57" i="17"/>
  <c r="V102" i="17"/>
  <c r="V74" i="17"/>
  <c r="V100" i="17"/>
  <c r="V33" i="17"/>
  <c r="V17" i="17"/>
  <c r="V117" i="17"/>
  <c r="V51" i="17"/>
  <c r="V54" i="17"/>
  <c r="V49" i="17"/>
  <c r="V13" i="17"/>
  <c r="V106" i="17"/>
  <c r="V80" i="17"/>
  <c r="V12" i="17"/>
  <c r="V47" i="17"/>
  <c r="V25" i="17"/>
  <c r="V22" i="17"/>
  <c r="V37" i="17"/>
  <c r="V56" i="17"/>
  <c r="V23" i="17"/>
  <c r="V88" i="17"/>
  <c r="V28" i="17"/>
  <c r="V97" i="17"/>
  <c r="V27" i="17"/>
  <c r="V11" i="17"/>
  <c r="V112" i="17"/>
  <c r="V86" i="17"/>
  <c r="V115" i="17"/>
  <c r="V21" i="17"/>
  <c r="V73" i="17"/>
  <c r="V45" i="17"/>
  <c r="V93" i="17"/>
  <c r="V85" i="17"/>
  <c r="V101" i="17"/>
  <c r="V16" i="17"/>
  <c r="V34" i="17"/>
  <c r="V104" i="17"/>
  <c r="V36" i="17"/>
  <c r="V103" i="17"/>
  <c r="V48" i="17"/>
  <c r="V107" i="17"/>
  <c r="V24" i="17"/>
  <c r="V18" i="17"/>
  <c r="V127" i="17"/>
  <c r="V83" i="17"/>
  <c r="V42" i="17"/>
  <c r="V87" i="17"/>
  <c r="V40" i="17"/>
  <c r="V79" i="17"/>
  <c r="V113" i="17"/>
  <c r="V44" i="17"/>
  <c r="V75" i="17"/>
  <c r="V19" i="17"/>
  <c r="T61" i="17"/>
  <c r="V82" i="17"/>
  <c r="V26" i="17"/>
  <c r="V38" i="17"/>
  <c r="V119" i="17"/>
  <c r="V130" i="17"/>
  <c r="V61" i="17"/>
  <c r="A114" i="19"/>
  <c r="A132" i="19"/>
  <c r="BF274" i="9"/>
  <c r="BF241" i="9"/>
  <c r="BF285" i="9"/>
  <c r="BF238" i="9"/>
  <c r="BF257" i="9"/>
  <c r="BF253" i="9"/>
  <c r="BF218" i="9"/>
  <c r="BF261" i="9"/>
  <c r="BF248" i="9"/>
  <c r="BF247" i="9"/>
  <c r="BF234" i="9"/>
  <c r="BF237" i="9"/>
  <c r="BF267" i="9"/>
  <c r="BF242" i="9"/>
  <c r="BF272" i="9"/>
  <c r="BF246" i="9"/>
  <c r="BF244" i="9"/>
  <c r="BF231" i="9"/>
  <c r="BF225" i="9"/>
  <c r="BF284" i="9"/>
  <c r="BF283" i="9"/>
  <c r="BF273" i="9"/>
  <c r="BF256" i="9"/>
  <c r="BF229" i="9"/>
  <c r="BF278" i="9"/>
  <c r="BF260" i="9"/>
  <c r="BF220" i="9"/>
  <c r="BF250" i="9"/>
  <c r="BF227" i="9"/>
  <c r="BF235" i="9"/>
  <c r="BF216" i="9"/>
  <c r="BN239" i="9"/>
  <c r="BF249" i="9"/>
  <c r="BN217" i="9"/>
  <c r="BN228" i="9"/>
  <c r="BF243" i="9"/>
  <c r="BN216" i="9"/>
  <c r="BN218" i="9"/>
  <c r="BU248" i="9"/>
  <c r="BU227" i="9"/>
  <c r="BN227" i="9"/>
  <c r="BN235" i="9"/>
  <c r="BN257" i="9"/>
  <c r="BU241" i="9"/>
  <c r="BN241" i="9"/>
  <c r="BN234" i="9"/>
  <c r="BU272" i="9"/>
  <c r="BU277" i="9"/>
  <c r="BU270" i="9"/>
  <c r="BU232" i="9"/>
  <c r="BU247" i="9"/>
  <c r="BU234" i="9"/>
  <c r="BU276" i="9"/>
  <c r="BU245" i="9"/>
  <c r="BU258" i="9"/>
  <c r="BU283" i="9"/>
  <c r="BU238" i="9"/>
  <c r="BU262" i="9"/>
  <c r="BU219" i="9"/>
  <c r="BU224" i="9"/>
  <c r="BU286" i="9"/>
  <c r="BU271" i="9"/>
  <c r="BU226" i="9"/>
  <c r="BU254" i="9"/>
  <c r="BU279" i="9"/>
  <c r="BU263" i="9"/>
  <c r="BU255" i="9"/>
  <c r="BU259" i="9"/>
  <c r="BD284" i="9"/>
  <c r="BU229" i="9"/>
  <c r="BF240" i="9"/>
  <c r="CG285" i="9"/>
  <c r="CH285" i="9"/>
  <c r="BU233" i="9"/>
  <c r="BU240" i="9"/>
  <c r="BU278" i="9"/>
  <c r="BU250" i="9"/>
  <c r="BU218" i="9"/>
  <c r="BF268" i="9"/>
  <c r="BD268" i="9"/>
  <c r="CG268" i="9"/>
  <c r="CH268" i="9"/>
  <c r="BN225" i="9"/>
  <c r="BN223" i="9"/>
  <c r="BF228" i="9"/>
  <c r="CG228" i="9"/>
  <c r="CH228" i="9"/>
  <c r="BD228" i="9"/>
  <c r="BN236" i="9"/>
  <c r="BF259" i="9"/>
  <c r="BD227" i="9"/>
  <c r="BD285" i="9"/>
  <c r="BF233" i="9"/>
  <c r="BD233" i="9"/>
  <c r="CG233" i="9"/>
  <c r="CH233" i="9"/>
  <c r="CG256" i="9"/>
  <c r="CH256" i="9"/>
  <c r="BN261" i="9"/>
  <c r="BU269" i="9"/>
  <c r="BU221" i="9"/>
  <c r="BU280" i="9"/>
  <c r="CG278" i="9"/>
  <c r="CH278" i="9"/>
  <c r="BD237" i="9"/>
  <c r="BU237" i="9"/>
  <c r="BU285" i="9"/>
  <c r="BU261" i="9"/>
  <c r="BU253" i="9"/>
  <c r="BU216" i="9"/>
  <c r="BF279" i="9"/>
  <c r="CG279" i="9"/>
  <c r="CH279" i="9"/>
  <c r="BD279" i="9"/>
  <c r="BF266" i="9"/>
  <c r="BN267" i="9"/>
  <c r="BN248" i="9"/>
  <c r="BN245" i="9"/>
  <c r="BF255" i="9"/>
  <c r="BN280" i="9"/>
  <c r="BD278" i="9"/>
  <c r="CG234" i="9"/>
  <c r="CH234" i="9"/>
  <c r="CG261" i="9"/>
  <c r="CH261" i="9"/>
  <c r="BU266" i="9"/>
  <c r="BU239" i="9"/>
  <c r="BU256" i="9"/>
  <c r="BF219" i="9"/>
  <c r="BD219" i="9"/>
  <c r="CG219" i="9"/>
  <c r="CH219" i="9"/>
  <c r="BF277" i="9"/>
  <c r="CG277" i="9"/>
  <c r="CH277" i="9"/>
  <c r="BD277" i="9"/>
  <c r="BU274" i="9"/>
  <c r="BU252" i="9"/>
  <c r="BF263" i="9"/>
  <c r="BF252" i="9"/>
  <c r="BN256" i="9"/>
  <c r="CG280" i="9"/>
  <c r="CH280" i="9"/>
  <c r="BF280" i="9"/>
  <c r="BD280" i="9"/>
  <c r="BN232" i="9"/>
  <c r="BN277" i="9"/>
  <c r="BN286" i="9"/>
  <c r="BU217" i="9"/>
  <c r="BF224" i="9"/>
  <c r="BN264" i="9"/>
  <c r="BD256" i="9"/>
  <c r="CG284" i="9"/>
  <c r="CH284" i="9"/>
  <c r="BD234" i="9"/>
  <c r="BD218" i="9"/>
  <c r="BU264" i="9"/>
  <c r="BF245" i="9"/>
  <c r="BD245" i="9"/>
  <c r="CG245" i="9"/>
  <c r="CH245" i="9"/>
  <c r="BU228" i="9"/>
  <c r="BN243" i="9"/>
  <c r="BU225" i="9"/>
  <c r="CG283" i="9"/>
  <c r="CH283" i="9"/>
  <c r="BF251" i="9"/>
  <c r="BD251" i="9"/>
  <c r="CG251" i="9"/>
  <c r="CH251" i="9"/>
  <c r="BD262" i="9"/>
  <c r="BF262" i="9"/>
  <c r="CG262" i="9"/>
  <c r="CH262" i="9"/>
  <c r="BU251" i="9"/>
  <c r="BF236" i="9"/>
  <c r="CG236" i="9"/>
  <c r="CH236" i="9"/>
  <c r="BD236" i="9"/>
  <c r="CG252" i="9"/>
  <c r="CH252" i="9"/>
  <c r="BF221" i="9"/>
  <c r="BN258" i="9"/>
  <c r="BF265" i="9"/>
  <c r="BD265" i="9"/>
  <c r="BN281" i="9"/>
  <c r="BN233" i="9"/>
  <c r="BN219" i="9"/>
  <c r="BF269" i="9"/>
  <c r="BF275" i="9"/>
  <c r="CG240" i="9"/>
  <c r="CH240" i="9"/>
  <c r="CG237" i="9"/>
  <c r="CH237" i="9"/>
  <c r="CG218" i="9"/>
  <c r="CH218" i="9"/>
  <c r="BU282" i="9"/>
  <c r="BN259" i="9"/>
  <c r="BF230" i="9"/>
  <c r="BD230" i="9"/>
  <c r="CG230" i="9"/>
  <c r="CH230" i="9"/>
  <c r="BD260" i="9"/>
  <c r="BU260" i="9"/>
  <c r="BN247" i="9"/>
  <c r="BU235" i="9"/>
  <c r="BU244" i="9"/>
  <c r="BU223" i="9"/>
  <c r="BN226" i="9"/>
  <c r="BF254" i="9"/>
  <c r="CG254" i="9"/>
  <c r="CH254" i="9"/>
  <c r="BD254" i="9"/>
  <c r="BU243" i="9"/>
  <c r="BF232" i="9"/>
  <c r="BD232" i="9"/>
  <c r="CG232" i="9"/>
  <c r="CH232" i="9"/>
  <c r="BN268" i="9"/>
  <c r="BF282" i="9"/>
  <c r="BN273" i="9"/>
  <c r="BN246" i="9"/>
  <c r="BN240" i="9"/>
  <c r="BD240" i="9"/>
  <c r="BD248" i="9"/>
  <c r="BD269" i="9"/>
  <c r="CG271" i="9"/>
  <c r="CH271" i="9"/>
  <c r="BN282" i="9"/>
  <c r="BD281" i="9"/>
  <c r="BF281" i="9"/>
  <c r="CG281" i="9"/>
  <c r="CH281" i="9"/>
  <c r="BF223" i="9"/>
  <c r="BD223" i="9"/>
  <c r="CG223" i="9"/>
  <c r="CH223" i="9"/>
  <c r="BU257" i="9"/>
  <c r="BD231" i="9"/>
  <c r="CG226" i="9"/>
  <c r="CH226" i="9"/>
  <c r="BD226" i="9"/>
  <c r="BF226" i="9"/>
  <c r="BN229" i="9"/>
  <c r="BN237" i="9"/>
  <c r="BN270" i="9"/>
  <c r="BD239" i="9"/>
  <c r="BF239" i="9"/>
  <c r="CG239" i="9"/>
  <c r="CH239" i="9"/>
  <c r="BN285" i="9"/>
  <c r="BN253" i="9"/>
  <c r="BN265" i="9"/>
  <c r="BN254" i="9"/>
  <c r="BN252" i="9"/>
  <c r="BU265" i="9"/>
  <c r="BD229" i="9"/>
  <c r="BD243" i="9"/>
  <c r="CG217" i="9"/>
  <c r="CH217" i="9"/>
  <c r="BN224" i="9"/>
  <c r="CG275" i="9"/>
  <c r="CH275" i="9"/>
  <c r="BF286" i="9"/>
  <c r="CG286" i="9"/>
  <c r="CH286" i="9"/>
  <c r="BD286" i="9"/>
  <c r="BD238" i="9"/>
  <c r="BN274" i="9"/>
  <c r="BD272" i="9"/>
  <c r="BU220" i="9"/>
  <c r="CG250" i="9"/>
  <c r="CH250" i="9"/>
  <c r="BU231" i="9"/>
  <c r="BU281" i="9"/>
  <c r="BU273" i="9"/>
  <c r="BU284" i="9"/>
  <c r="BU242" i="9"/>
  <c r="BF271" i="9"/>
  <c r="BD271" i="9"/>
  <c r="BF264" i="9"/>
  <c r="CG264" i="9"/>
  <c r="CH264" i="9"/>
  <c r="BD264" i="9"/>
  <c r="BU222" i="9"/>
  <c r="BF217" i="9"/>
  <c r="BD270" i="9"/>
  <c r="CG270" i="9"/>
  <c r="CH270" i="9"/>
  <c r="BF270" i="9"/>
  <c r="BN222" i="9"/>
  <c r="BN269" i="9"/>
  <c r="BN275" i="9"/>
  <c r="CG227" i="9"/>
  <c r="CH227" i="9"/>
  <c r="BD283" i="9"/>
  <c r="CG225" i="9"/>
  <c r="CH225" i="9"/>
  <c r="CG247" i="9"/>
  <c r="CH247" i="9"/>
  <c r="CG248" i="9"/>
  <c r="CH248" i="9"/>
  <c r="CG241" i="9"/>
  <c r="CH241" i="9"/>
  <c r="CG243" i="9"/>
  <c r="CH243" i="9"/>
  <c r="BN221" i="9"/>
  <c r="BF276" i="9"/>
  <c r="BD276" i="9"/>
  <c r="CG276" i="9"/>
  <c r="CH276" i="9"/>
  <c r="BN263" i="9"/>
  <c r="BN266" i="9"/>
  <c r="BU249" i="9"/>
  <c r="BN255" i="9"/>
  <c r="BU275" i="9"/>
  <c r="BU268" i="9"/>
  <c r="BU267" i="9"/>
  <c r="BU230" i="9"/>
  <c r="BU246" i="9"/>
  <c r="BN242" i="9"/>
  <c r="BU236" i="9"/>
  <c r="BN260" i="9"/>
  <c r="BN278" i="9"/>
  <c r="BN220" i="9"/>
  <c r="BN244" i="9"/>
  <c r="BN251" i="9"/>
  <c r="BN230" i="9"/>
  <c r="BN276" i="9"/>
  <c r="BN262" i="9"/>
  <c r="BN249" i="9"/>
  <c r="BN284" i="9"/>
  <c r="BN279" i="9"/>
  <c r="BF222" i="9"/>
  <c r="BD222" i="9"/>
  <c r="CG222" i="9"/>
  <c r="CH222" i="9"/>
  <c r="BD216" i="9"/>
  <c r="BD250" i="9"/>
  <c r="CG260" i="9"/>
  <c r="CH260" i="9"/>
  <c r="CG229" i="9"/>
  <c r="CH229" i="9"/>
  <c r="BD225" i="9"/>
  <c r="BD261" i="9"/>
  <c r="BD241" i="9"/>
  <c r="BS228" i="9"/>
  <c r="BL238" i="9"/>
  <c r="BL241" i="9"/>
  <c r="CC257" i="9"/>
  <c r="BS241" i="9"/>
  <c r="BS216" i="9"/>
  <c r="BL229" i="9"/>
  <c r="BN211" i="9"/>
  <c r="BN212" i="9"/>
  <c r="BU212" i="9"/>
  <c r="BN208" i="9"/>
  <c r="BN213" i="9"/>
  <c r="BN205" i="9"/>
  <c r="BU205" i="9"/>
  <c r="BU213" i="9"/>
  <c r="BS278" i="9"/>
  <c r="CG269" i="9"/>
  <c r="CH269" i="9"/>
  <c r="CG272" i="9"/>
  <c r="CH272" i="9"/>
  <c r="CG266" i="9"/>
  <c r="CH266" i="9"/>
  <c r="BL274" i="9"/>
  <c r="BL231" i="9"/>
  <c r="BS234" i="9"/>
  <c r="BD217" i="9"/>
  <c r="BN283" i="9"/>
  <c r="BS235" i="9"/>
  <c r="BS263" i="9"/>
  <c r="CG265" i="9"/>
  <c r="CH265" i="9"/>
  <c r="CG255" i="9"/>
  <c r="CH255" i="9"/>
  <c r="BU211" i="9"/>
  <c r="CC274" i="9"/>
  <c r="BN272" i="9"/>
  <c r="BL259" i="9"/>
  <c r="BD253" i="9"/>
  <c r="BL224" i="9"/>
  <c r="BL258" i="9"/>
  <c r="BS218" i="9"/>
  <c r="BL282" i="9"/>
  <c r="CG216" i="9"/>
  <c r="CH216" i="9"/>
  <c r="BS217" i="9"/>
  <c r="BL283" i="9"/>
  <c r="BL273" i="9"/>
  <c r="CG259" i="9"/>
  <c r="CH259" i="9"/>
  <c r="BD242" i="9"/>
  <c r="BD282" i="9"/>
  <c r="BU210" i="9"/>
  <c r="BL237" i="9"/>
  <c r="CC218" i="9"/>
  <c r="CC246" i="9"/>
  <c r="BL218" i="9"/>
  <c r="BL216" i="9"/>
  <c r="BL246" i="9"/>
  <c r="BL284" i="9"/>
  <c r="BS257" i="9"/>
  <c r="BL239" i="9"/>
  <c r="BL220" i="9"/>
  <c r="CG246" i="9"/>
  <c r="CH246" i="9"/>
  <c r="BS242" i="9"/>
  <c r="BS224" i="9"/>
  <c r="BS282" i="9"/>
  <c r="CG244" i="9"/>
  <c r="CH244" i="9"/>
  <c r="BN250" i="9"/>
  <c r="BD224" i="9"/>
  <c r="CG263" i="9"/>
  <c r="CH263" i="9"/>
  <c r="CG231" i="9"/>
  <c r="CH231" i="9"/>
  <c r="BD255" i="9"/>
  <c r="BD274" i="9"/>
  <c r="BD259" i="9"/>
  <c r="CG220" i="9"/>
  <c r="CH220" i="9"/>
  <c r="BF211" i="9"/>
  <c r="BD211" i="9"/>
  <c r="CG211" i="9"/>
  <c r="CH211" i="9"/>
  <c r="CC267" i="9"/>
  <c r="BL228" i="9"/>
  <c r="CC273" i="9"/>
  <c r="BL235" i="9"/>
  <c r="BL285" i="9"/>
  <c r="BS247" i="9"/>
  <c r="BS265" i="9"/>
  <c r="BS255" i="9"/>
  <c r="BL267" i="9"/>
  <c r="BS250" i="9"/>
  <c r="BS238" i="9"/>
  <c r="BN238" i="9"/>
  <c r="BD273" i="9"/>
  <c r="CG282" i="9"/>
  <c r="CH282" i="9"/>
  <c r="BS260" i="9"/>
  <c r="BS243" i="9"/>
  <c r="CG224" i="9"/>
  <c r="CH224" i="9"/>
  <c r="BS220" i="9"/>
  <c r="BS237" i="9"/>
  <c r="CC280" i="9"/>
  <c r="CG208" i="9"/>
  <c r="CH208" i="9"/>
  <c r="BD208" i="9"/>
  <c r="BF208" i="9"/>
  <c r="BL243" i="9"/>
  <c r="BL261" i="9"/>
  <c r="BS274" i="9"/>
  <c r="CC265" i="9"/>
  <c r="CC253" i="9"/>
  <c r="BL250" i="9"/>
  <c r="CC258" i="9"/>
  <c r="CC217" i="9"/>
  <c r="CC282" i="9"/>
  <c r="BS253" i="9"/>
  <c r="BS269" i="9"/>
  <c r="BL225" i="9"/>
  <c r="BL260" i="9"/>
  <c r="CG253" i="9"/>
  <c r="CH253" i="9"/>
  <c r="BS271" i="9"/>
  <c r="CG235" i="9"/>
  <c r="CH235" i="9"/>
  <c r="CG238" i="9"/>
  <c r="CH238" i="9"/>
  <c r="BD221" i="9"/>
  <c r="BD263" i="9"/>
  <c r="CG257" i="9"/>
  <c r="CH257" i="9"/>
  <c r="BD220" i="9"/>
  <c r="BS232" i="9"/>
  <c r="BD257" i="9"/>
  <c r="BN271" i="9"/>
  <c r="CG274" i="9"/>
  <c r="CH274" i="9"/>
  <c r="BS226" i="9"/>
  <c r="CC242" i="9"/>
  <c r="BL247" i="9"/>
  <c r="CC248" i="9"/>
  <c r="CC241" i="9"/>
  <c r="BS240" i="9"/>
  <c r="BS227" i="9"/>
  <c r="BL275" i="9"/>
  <c r="BS230" i="9"/>
  <c r="BL248" i="9"/>
  <c r="BL265" i="9"/>
  <c r="CG221" i="9"/>
  <c r="CH221" i="9"/>
  <c r="CG249" i="9"/>
  <c r="CH249" i="9"/>
  <c r="BL269" i="9"/>
  <c r="BL221" i="9"/>
  <c r="BL217" i="9"/>
  <c r="BL257" i="9"/>
  <c r="BL255" i="9"/>
  <c r="BL227" i="9"/>
  <c r="BS261" i="9"/>
  <c r="BL240" i="9"/>
  <c r="BL244" i="9"/>
  <c r="BL242" i="9"/>
  <c r="BD258" i="9"/>
  <c r="CG258" i="9"/>
  <c r="CH258" i="9"/>
  <c r="BF258" i="9"/>
  <c r="BD275" i="9"/>
  <c r="CC239" i="9"/>
  <c r="BD249" i="9"/>
  <c r="BD246" i="9"/>
  <c r="BD267" i="9"/>
  <c r="BF210" i="9"/>
  <c r="BF212" i="9"/>
  <c r="CG212" i="9"/>
  <c r="CH212" i="9"/>
  <c r="BD212" i="9"/>
  <c r="BL234" i="9"/>
  <c r="CC220" i="9"/>
  <c r="BL249" i="9"/>
  <c r="CC243" i="9"/>
  <c r="BL278" i="9"/>
  <c r="CC227" i="9"/>
  <c r="BS239" i="9"/>
  <c r="BS283" i="9"/>
  <c r="BS248" i="9"/>
  <c r="CG242" i="9"/>
  <c r="CH242" i="9"/>
  <c r="BS272" i="9"/>
  <c r="BD252" i="9"/>
  <c r="BS246" i="9"/>
  <c r="BS258" i="9"/>
  <c r="BS222" i="9"/>
  <c r="CG273" i="9"/>
  <c r="CH273" i="9"/>
  <c r="CC249" i="9"/>
  <c r="BN210" i="9"/>
  <c r="BF213" i="9"/>
  <c r="CG213" i="9"/>
  <c r="CH213" i="9"/>
  <c r="BD213" i="9"/>
  <c r="BU208" i="9"/>
  <c r="CG205" i="9"/>
  <c r="CH205" i="9"/>
  <c r="BD205" i="9"/>
  <c r="BF205" i="9"/>
  <c r="BL272" i="9"/>
  <c r="CC237" i="9"/>
  <c r="CC272" i="9"/>
  <c r="CC235" i="9"/>
  <c r="BL256" i="9"/>
  <c r="CC244" i="9"/>
  <c r="BL232" i="9"/>
  <c r="BL280" i="9"/>
  <c r="BS275" i="9"/>
  <c r="BL253" i="9"/>
  <c r="BS256" i="9"/>
  <c r="BL266" i="9"/>
  <c r="BS252" i="9"/>
  <c r="BS266" i="9"/>
  <c r="BD247" i="9"/>
  <c r="BS231" i="9"/>
  <c r="BN231" i="9"/>
  <c r="BS259" i="9"/>
  <c r="BD235" i="9"/>
  <c r="CG267" i="9"/>
  <c r="CH267" i="9"/>
  <c r="BD266" i="9"/>
  <c r="BD244" i="9"/>
  <c r="BL222" i="9"/>
  <c r="BS286" i="9"/>
  <c r="BL263" i="9"/>
  <c r="CC275" i="9"/>
  <c r="BS284" i="9"/>
  <c r="BS244" i="9"/>
  <c r="BS268" i="9"/>
  <c r="BN209" i="9"/>
  <c r="BN207" i="9"/>
  <c r="BU207" i="9"/>
  <c r="BN206" i="9"/>
  <c r="BU214" i="9"/>
  <c r="BN214" i="9"/>
  <c r="BN215" i="9"/>
  <c r="BU215" i="9"/>
  <c r="BS267" i="9"/>
  <c r="CC284" i="9"/>
  <c r="BS279" i="9"/>
  <c r="BS233" i="9"/>
  <c r="BL230" i="9"/>
  <c r="BL245" i="9"/>
  <c r="BL254" i="9"/>
  <c r="BS262" i="9"/>
  <c r="BS225" i="9"/>
  <c r="BS280" i="9"/>
  <c r="BS281" i="9"/>
  <c r="CC232" i="9"/>
  <c r="CC240" i="9"/>
  <c r="BS219" i="9"/>
  <c r="CC233" i="9"/>
  <c r="BS245" i="9"/>
  <c r="CC254" i="9"/>
  <c r="BL236" i="9"/>
  <c r="BL279" i="9"/>
  <c r="CC226" i="9"/>
  <c r="BL233" i="9"/>
  <c r="BL270" i="9"/>
  <c r="CC256" i="9"/>
  <c r="BS276" i="9"/>
  <c r="BS277" i="9"/>
  <c r="CC225" i="9"/>
  <c r="BS229" i="9"/>
  <c r="BS249" i="9"/>
  <c r="BL223" i="9"/>
  <c r="BS223" i="9"/>
  <c r="BS273" i="9"/>
  <c r="BL277" i="9"/>
  <c r="BL281" i="9"/>
  <c r="BL268" i="9"/>
  <c r="CC223" i="9"/>
  <c r="CC238" i="9"/>
  <c r="CC279" i="9"/>
  <c r="CC224" i="9"/>
  <c r="CC259" i="9"/>
  <c r="CC229" i="9"/>
  <c r="CC269" i="9"/>
  <c r="BL251" i="9"/>
  <c r="BL271" i="9"/>
  <c r="BS251" i="9"/>
  <c r="BL262" i="9"/>
  <c r="CG210" i="9"/>
  <c r="CH210" i="9"/>
  <c r="BD215" i="9"/>
  <c r="CG215" i="9"/>
  <c r="CH215" i="9"/>
  <c r="BF215" i="9"/>
  <c r="CC285" i="9"/>
  <c r="CC271" i="9"/>
  <c r="BL219" i="9"/>
  <c r="CC266" i="9"/>
  <c r="CC277" i="9"/>
  <c r="BL264" i="9"/>
  <c r="CC276" i="9"/>
  <c r="CC236" i="9"/>
  <c r="CC245" i="9"/>
  <c r="BS285" i="9"/>
  <c r="CG214" i="9"/>
  <c r="CH214" i="9"/>
  <c r="BD214" i="9"/>
  <c r="BF214" i="9"/>
  <c r="CC263" i="9"/>
  <c r="CC281" i="9"/>
  <c r="CC222" i="9"/>
  <c r="BL252" i="9"/>
  <c r="CC252" i="9"/>
  <c r="BU209" i="9"/>
  <c r="CC228" i="9"/>
  <c r="CC234" i="9"/>
  <c r="BL276" i="9"/>
  <c r="CC251" i="9"/>
  <c r="CC255" i="9"/>
  <c r="CC286" i="9"/>
  <c r="CC230" i="9"/>
  <c r="CC221" i="9"/>
  <c r="BS270" i="9"/>
  <c r="CC216" i="9"/>
  <c r="CC264" i="9"/>
  <c r="CC260" i="9"/>
  <c r="BS264" i="9"/>
  <c r="BD206" i="9"/>
  <c r="BF206" i="9"/>
  <c r="CG206" i="9"/>
  <c r="CH206" i="9"/>
  <c r="BU206" i="9"/>
  <c r="CG209" i="9"/>
  <c r="CH209" i="9"/>
  <c r="BD209" i="9"/>
  <c r="BF209" i="9"/>
  <c r="CC219" i="9"/>
  <c r="CC247" i="9"/>
  <c r="CC283" i="9"/>
  <c r="BL286" i="9"/>
  <c r="CC231" i="9"/>
  <c r="CC278" i="9"/>
  <c r="CC268" i="9"/>
  <c r="BS210" i="9"/>
  <c r="BS221" i="9"/>
  <c r="CG207" i="9"/>
  <c r="CH207" i="9"/>
  <c r="BF207" i="9"/>
  <c r="BD207" i="9"/>
  <c r="CC262" i="9"/>
  <c r="CC250" i="9"/>
  <c r="BL226" i="9"/>
  <c r="BS236" i="9"/>
  <c r="CC261" i="9"/>
  <c r="CC270" i="9"/>
  <c r="BS254" i="9"/>
  <c r="BD210" i="9"/>
  <c r="BS212" i="9"/>
  <c r="BL205" i="9"/>
  <c r="BL211" i="9"/>
  <c r="BS211" i="9"/>
  <c r="BS208" i="9"/>
  <c r="BL208" i="9"/>
  <c r="CC210" i="9"/>
  <c r="CC212" i="9"/>
  <c r="BL213" i="9"/>
  <c r="CC211" i="9"/>
  <c r="CC213" i="9"/>
  <c r="BS205" i="9"/>
  <c r="BL212" i="9"/>
  <c r="CC205" i="9"/>
  <c r="BL210" i="9"/>
  <c r="CC208" i="9"/>
  <c r="BS213" i="9"/>
  <c r="BL214" i="9"/>
  <c r="BS207" i="9"/>
  <c r="CC214" i="9"/>
  <c r="BL209" i="9"/>
  <c r="BS209" i="9"/>
  <c r="CC215" i="9"/>
  <c r="BS214" i="9"/>
  <c r="CC207" i="9"/>
  <c r="BS215" i="9"/>
  <c r="CC206" i="9"/>
  <c r="BL207" i="9"/>
  <c r="CC209" i="9"/>
  <c r="BL215" i="9"/>
  <c r="BS206" i="9"/>
  <c r="BL206" i="9"/>
  <c r="K31" i="19"/>
  <c r="K32" i="19"/>
  <c r="K35" i="19"/>
  <c r="K36" i="19"/>
  <c r="K34" i="19"/>
  <c r="K33" i="19"/>
  <c r="K30" i="19"/>
  <c r="K37" i="19"/>
  <c r="K38" i="19"/>
  <c r="K27" i="19"/>
  <c r="M31" i="19"/>
  <c r="M32" i="19"/>
  <c r="M33" i="19"/>
  <c r="L31" i="19"/>
  <c r="L32" i="19"/>
  <c r="L33" i="19"/>
  <c r="M30" i="19"/>
  <c r="L30" i="19"/>
  <c r="N33" i="19"/>
  <c r="P33" i="19"/>
  <c r="Q33" i="19"/>
  <c r="P22" i="19"/>
  <c r="Q22" i="19"/>
  <c r="N31" i="19"/>
  <c r="P31" i="19"/>
  <c r="Q31" i="19"/>
  <c r="P20" i="19"/>
  <c r="Q20" i="19"/>
  <c r="N34" i="19"/>
  <c r="N35" i="19"/>
  <c r="N32" i="19"/>
  <c r="P32" i="19"/>
  <c r="Q32" i="19"/>
  <c r="P21" i="19"/>
  <c r="Q21" i="19"/>
  <c r="N36" i="19"/>
  <c r="P19" i="19"/>
  <c r="N30" i="19"/>
  <c r="L36" i="19"/>
  <c r="M37" i="19"/>
  <c r="M35" i="19"/>
  <c r="M34" i="19"/>
  <c r="L35" i="19"/>
  <c r="L37" i="19"/>
  <c r="M36" i="19"/>
  <c r="N27" i="19"/>
  <c r="P36" i="19"/>
  <c r="Q36" i="19"/>
  <c r="K50" i="19"/>
  <c r="L50" i="19"/>
  <c r="P24" i="19"/>
  <c r="Q24" i="19"/>
  <c r="P35" i="19"/>
  <c r="Q35" i="19"/>
  <c r="K49" i="19"/>
  <c r="M49" i="19"/>
  <c r="M27" i="19"/>
  <c r="P25" i="19"/>
  <c r="Q25" i="19"/>
  <c r="M38" i="19"/>
  <c r="N37" i="19"/>
  <c r="P37" i="19"/>
  <c r="Q37" i="19"/>
  <c r="P26" i="19"/>
  <c r="Q26" i="19"/>
  <c r="P30" i="19"/>
  <c r="Q19" i="19"/>
  <c r="M50" i="19"/>
  <c r="N38" i="19"/>
  <c r="L49" i="19"/>
  <c r="S59" i="19"/>
  <c r="Q30" i="19"/>
  <c r="T59" i="19"/>
  <c r="S60" i="19"/>
  <c r="R60" i="19"/>
  <c r="T60" i="19"/>
  <c r="Q60" i="19"/>
  <c r="U60" i="19"/>
  <c r="U59" i="19"/>
  <c r="Q59" i="19"/>
  <c r="R59" i="19"/>
  <c r="L34" i="19"/>
  <c r="P23" i="19"/>
  <c r="L27" i="19"/>
  <c r="R61" i="19"/>
  <c r="S61" i="19"/>
  <c r="T61" i="19"/>
  <c r="U61" i="19"/>
  <c r="Q61" i="19"/>
  <c r="Q23" i="19"/>
  <c r="R25" i="19" a="1"/>
  <c r="R25" i="19"/>
  <c r="P27" i="19"/>
  <c r="R24" i="19" a="1"/>
  <c r="R24" i="19"/>
  <c r="P34" i="19"/>
  <c r="L38" i="19"/>
  <c r="Q34" i="19"/>
  <c r="P38" i="19"/>
  <c r="N49" i="19" a="1"/>
  <c r="N49" i="19"/>
  <c r="O49" i="19"/>
  <c r="N50" i="19" a="1"/>
  <c r="N50" i="19"/>
  <c r="O50" i="19"/>
  <c r="S24" i="19"/>
  <c r="S25" i="19"/>
  <c r="F203" i="21"/>
  <c r="T215" i="9"/>
  <c r="F204" i="21"/>
  <c r="T205" i="9"/>
  <c r="T207" i="9"/>
  <c r="F205" i="21"/>
  <c r="T209" i="9"/>
  <c r="T212" i="9"/>
  <c r="F210" i="21"/>
  <c r="F211" i="21"/>
  <c r="T211" i="9"/>
  <c r="F209" i="21"/>
  <c r="F207" i="21"/>
  <c r="F206" i="21"/>
  <c r="F208" i="21"/>
  <c r="T214" i="9"/>
  <c r="F202" i="21"/>
  <c r="T210" i="9"/>
  <c r="F201" i="21"/>
  <c r="T208" i="9"/>
  <c r="T213" i="9"/>
  <c r="T206" i="9"/>
  <c r="AA206" i="9"/>
  <c r="D209" i="21"/>
  <c r="D202" i="21"/>
  <c r="AA205" i="9"/>
  <c r="AA212" i="9"/>
  <c r="AA210" i="9"/>
  <c r="D205" i="21"/>
  <c r="D207" i="21"/>
  <c r="AA215" i="9"/>
  <c r="AA209" i="9"/>
  <c r="D201" i="21"/>
  <c r="AA208" i="9"/>
  <c r="D204" i="21"/>
  <c r="D206" i="21"/>
  <c r="D211" i="21"/>
  <c r="AA214" i="9"/>
  <c r="AA207" i="9"/>
  <c r="AA213" i="9"/>
  <c r="D203" i="21"/>
  <c r="D210" i="21"/>
  <c r="AA211" i="9"/>
  <c r="D208" i="21"/>
  <c r="T276" i="9"/>
  <c r="T284" i="9"/>
  <c r="T282" i="9"/>
  <c r="T271" i="9"/>
  <c r="T262" i="9"/>
  <c r="T258" i="9"/>
  <c r="T253" i="9"/>
  <c r="T278" i="9"/>
  <c r="T275" i="9"/>
  <c r="T263" i="9"/>
  <c r="T260" i="9"/>
  <c r="T281" i="9"/>
  <c r="T279" i="9"/>
  <c r="T274" i="9"/>
  <c r="T272" i="9"/>
  <c r="T286" i="9"/>
  <c r="AA285" i="9"/>
  <c r="T268" i="9"/>
  <c r="T266" i="9"/>
  <c r="AA280" i="9"/>
  <c r="AA269" i="9"/>
  <c r="T261" i="9"/>
  <c r="T259" i="9"/>
  <c r="T257" i="9"/>
  <c r="T250" i="9"/>
  <c r="T238" i="9"/>
  <c r="T233" i="9"/>
  <c r="T230" i="9"/>
  <c r="F212" i="21"/>
  <c r="T280" i="9"/>
  <c r="T269" i="9"/>
  <c r="T256" i="9"/>
  <c r="T249" i="9"/>
  <c r="T247" i="9"/>
  <c r="T225" i="9"/>
  <c r="AA265" i="9"/>
  <c r="T246" i="9"/>
  <c r="T245" i="9"/>
  <c r="T243" i="9"/>
  <c r="T242" i="9"/>
  <c r="T229" i="9"/>
  <c r="F217" i="21"/>
  <c r="F214" i="21"/>
  <c r="T217" i="9"/>
  <c r="AA271" i="9"/>
  <c r="T265" i="9"/>
  <c r="T248" i="9"/>
  <c r="T244" i="9"/>
  <c r="T235" i="9"/>
  <c r="T232" i="9"/>
  <c r="T231" i="9"/>
  <c r="T227" i="9"/>
  <c r="T224" i="9"/>
  <c r="F219" i="21"/>
  <c r="F218" i="21"/>
  <c r="T255" i="9"/>
  <c r="T254" i="9"/>
  <c r="T251" i="9"/>
  <c r="AA283" i="9"/>
  <c r="T237" i="9"/>
  <c r="T285" i="9"/>
  <c r="T283" i="9"/>
  <c r="AA255" i="9"/>
  <c r="T240" i="9"/>
  <c r="T234" i="9"/>
  <c r="T226" i="9"/>
  <c r="F215" i="21"/>
  <c r="AA216" i="9"/>
  <c r="AA277" i="9"/>
  <c r="T270" i="9"/>
  <c r="T264" i="9"/>
  <c r="AA261" i="9"/>
  <c r="AA218" i="9"/>
  <c r="F213" i="21"/>
  <c r="T216" i="9"/>
  <c r="T277" i="9"/>
  <c r="AA259" i="9"/>
  <c r="T252" i="9"/>
  <c r="T239" i="9"/>
  <c r="T236" i="9"/>
  <c r="T221" i="9"/>
  <c r="AA220" i="9"/>
  <c r="AA219" i="9"/>
  <c r="T218" i="9"/>
  <c r="AA282" i="9"/>
  <c r="T220" i="9"/>
  <c r="T219" i="9"/>
  <c r="T273" i="9"/>
  <c r="AA241" i="9"/>
  <c r="AA228" i="9"/>
  <c r="AA223" i="9"/>
  <c r="T267" i="9"/>
  <c r="AA237" i="9"/>
  <c r="T222" i="9"/>
  <c r="F216" i="21"/>
  <c r="T223" i="9"/>
  <c r="T241" i="9"/>
  <c r="T228" i="9"/>
  <c r="AA267" i="9"/>
  <c r="AA253" i="9"/>
  <c r="I212" i="21"/>
  <c r="H212" i="21"/>
  <c r="H214" i="21"/>
  <c r="I214" i="21"/>
  <c r="H216" i="21"/>
  <c r="AA230" i="9"/>
  <c r="AA257" i="9"/>
  <c r="AA250" i="9"/>
  <c r="AA262" i="9"/>
  <c r="AA238" i="9"/>
  <c r="D214" i="21"/>
  <c r="AA252" i="9"/>
  <c r="AA227" i="9"/>
  <c r="AA244" i="9"/>
  <c r="AA242" i="9"/>
  <c r="AA245" i="9"/>
  <c r="AA264" i="9"/>
  <c r="AA254" i="9"/>
  <c r="AA278" i="9"/>
  <c r="AA286" i="9"/>
  <c r="AA279" i="9"/>
  <c r="D212" i="21"/>
  <c r="AA233" i="9"/>
  <c r="AA240" i="9"/>
  <c r="AA224" i="9"/>
  <c r="AA268" i="9"/>
  <c r="AA251" i="9"/>
  <c r="AA273" i="9"/>
  <c r="AA284" i="9"/>
  <c r="D216" i="21"/>
  <c r="AA221" i="9"/>
  <c r="AA231" i="9"/>
  <c r="D213" i="21"/>
  <c r="AA247" i="9"/>
  <c r="AA281" i="9"/>
  <c r="D217" i="21"/>
  <c r="AA226" i="9"/>
  <c r="AA234" i="9"/>
  <c r="AA270" i="9"/>
  <c r="AA235" i="9"/>
  <c r="AA248" i="9"/>
  <c r="AA217" i="9"/>
  <c r="AA229" i="9"/>
  <c r="AA243" i="9"/>
  <c r="AA246" i="9"/>
  <c r="AA225" i="9"/>
  <c r="AA249" i="9"/>
  <c r="AA272" i="9"/>
  <c r="AA260" i="9"/>
  <c r="AA263" i="9"/>
  <c r="AA275" i="9"/>
  <c r="AA276" i="9"/>
  <c r="AA258" i="9"/>
  <c r="AA222" i="9"/>
  <c r="AA239" i="9"/>
  <c r="AA232" i="9"/>
  <c r="AA274" i="9"/>
  <c r="D218" i="21"/>
  <c r="D219" i="21"/>
  <c r="AA236" i="9"/>
  <c r="D215" i="21"/>
  <c r="AA266" i="9"/>
  <c r="AA256" i="9"/>
  <c r="I213" i="21"/>
  <c r="H213" i="21"/>
  <c r="H217" i="21"/>
  <c r="I215" i="21"/>
  <c r="H215" i="21"/>
  <c r="I219" i="21"/>
  <c r="H219" i="21"/>
  <c r="I216" i="21"/>
  <c r="I217" i="21"/>
  <c r="H218" i="21"/>
  <c r="I218" i="21"/>
  <c r="H208" i="21"/>
  <c r="H206" i="21"/>
  <c r="H204" i="21"/>
  <c r="H207" i="21"/>
  <c r="H209" i="21"/>
  <c r="H150" i="21"/>
  <c r="I150" i="21"/>
  <c r="H201" i="21"/>
  <c r="I206" i="21"/>
  <c r="I204" i="21"/>
  <c r="I209" i="21"/>
  <c r="I207" i="21"/>
  <c r="I208" i="21"/>
  <c r="I201" i="21"/>
  <c r="H202" i="21"/>
  <c r="H205" i="21"/>
  <c r="I167" i="21"/>
  <c r="H203" i="21"/>
  <c r="H211" i="21"/>
  <c r="H210" i="21"/>
  <c r="I202" i="21"/>
  <c r="I205" i="21"/>
  <c r="I203" i="21"/>
  <c r="I211" i="21"/>
  <c r="I210" i="21"/>
  <c r="Z58" i="18"/>
  <c r="AB59" i="18"/>
  <c r="T71" i="9"/>
  <c r="F148" i="21"/>
  <c r="T164" i="9"/>
  <c r="AB44" i="18"/>
  <c r="T93" i="9"/>
  <c r="F44" i="21"/>
  <c r="F45" i="21"/>
  <c r="F125" i="21"/>
  <c r="F163" i="21"/>
  <c r="X34" i="18"/>
  <c r="Y46" i="18"/>
  <c r="AB33" i="18"/>
  <c r="T148" i="9"/>
  <c r="AB10" i="18"/>
  <c r="T88" i="9"/>
  <c r="T59" i="9"/>
  <c r="Y35" i="18"/>
  <c r="F155" i="21"/>
  <c r="X32" i="18"/>
  <c r="AB34" i="18"/>
  <c r="AA39" i="18"/>
  <c r="T38" i="9"/>
  <c r="T101" i="9"/>
  <c r="W18" i="18"/>
  <c r="F63" i="21"/>
  <c r="Z34" i="18"/>
  <c r="X33" i="18"/>
  <c r="F69" i="21"/>
  <c r="T28" i="9"/>
  <c r="F137" i="21"/>
  <c r="Y31" i="18"/>
  <c r="AB54" i="18"/>
  <c r="F97" i="21"/>
  <c r="F117" i="21"/>
  <c r="F146" i="21"/>
  <c r="T165" i="9"/>
  <c r="AB57" i="18"/>
  <c r="Z16" i="18"/>
  <c r="W31" i="18"/>
  <c r="AB30" i="18"/>
  <c r="F188" i="21"/>
  <c r="Y55" i="18"/>
  <c r="X57" i="18"/>
  <c r="AB49" i="18"/>
  <c r="F128" i="21"/>
  <c r="AA32" i="18"/>
  <c r="W54" i="18"/>
  <c r="Y27" i="18"/>
  <c r="Z15" i="18"/>
  <c r="T202" i="9"/>
  <c r="F119" i="21"/>
  <c r="F181" i="21"/>
  <c r="F38" i="21"/>
  <c r="W55" i="18"/>
  <c r="AA58" i="18"/>
  <c r="F68" i="21"/>
  <c r="F149" i="21"/>
  <c r="T43" i="9"/>
  <c r="T37" i="9"/>
  <c r="X26" i="18"/>
  <c r="Z40" i="18"/>
  <c r="T58" i="9"/>
  <c r="T82" i="9"/>
  <c r="F53" i="21"/>
  <c r="F99" i="21"/>
  <c r="T48" i="9"/>
  <c r="T105" i="9"/>
  <c r="F121" i="21"/>
  <c r="F94" i="21"/>
  <c r="F131" i="21"/>
  <c r="F193" i="21"/>
  <c r="Y20" i="18"/>
  <c r="F20" i="21"/>
  <c r="Z10" i="18"/>
  <c r="T138" i="9"/>
  <c r="W45" i="18"/>
  <c r="T41" i="9"/>
  <c r="Z13" i="18"/>
  <c r="Y53" i="18"/>
  <c r="T198" i="9"/>
  <c r="W16" i="18"/>
  <c r="F132" i="21"/>
  <c r="AB42" i="18"/>
  <c r="F107" i="21"/>
  <c r="AA18" i="18"/>
  <c r="Y30" i="18"/>
  <c r="T181" i="9"/>
  <c r="F180" i="21"/>
  <c r="F154" i="21"/>
  <c r="T49" i="9"/>
  <c r="F61" i="21"/>
  <c r="F31" i="21"/>
  <c r="T81" i="9"/>
  <c r="T183" i="9"/>
  <c r="W34" i="18"/>
  <c r="F111" i="21"/>
  <c r="Y32" i="18"/>
  <c r="F17" i="21"/>
  <c r="AA29" i="18"/>
  <c r="T130" i="9"/>
  <c r="X39" i="18"/>
  <c r="T197" i="9"/>
  <c r="F168" i="21"/>
  <c r="T13" i="9"/>
  <c r="F92" i="21"/>
  <c r="F109" i="21"/>
  <c r="T176" i="9"/>
  <c r="T179" i="9"/>
  <c r="F93" i="21"/>
  <c r="T190" i="9"/>
  <c r="AA46" i="18"/>
  <c r="X24" i="18"/>
  <c r="AA42" i="18"/>
  <c r="Z30" i="18"/>
  <c r="Y57" i="18"/>
  <c r="W48" i="18"/>
  <c r="F176" i="21"/>
  <c r="AB24" i="18"/>
  <c r="Z43" i="18"/>
  <c r="X17" i="18"/>
  <c r="AA19" i="18"/>
  <c r="T135" i="9"/>
  <c r="F96" i="21"/>
  <c r="Z41" i="18"/>
  <c r="F179" i="21"/>
  <c r="F151" i="21"/>
  <c r="X55" i="18"/>
  <c r="AA17" i="18"/>
  <c r="X49" i="18"/>
  <c r="T153" i="9"/>
  <c r="F9" i="21"/>
  <c r="W17" i="18"/>
  <c r="T118" i="9"/>
  <c r="X15" i="18"/>
  <c r="Y10" i="18"/>
  <c r="AB35" i="18"/>
  <c r="AA45" i="18"/>
  <c r="T36" i="9"/>
  <c r="F139" i="21"/>
  <c r="W46" i="18"/>
  <c r="X38" i="18"/>
  <c r="T125" i="9"/>
  <c r="W41" i="18"/>
  <c r="F197" i="21"/>
  <c r="W14" i="18"/>
  <c r="Z23" i="18"/>
  <c r="F171" i="21"/>
  <c r="X50" i="18"/>
  <c r="T102" i="9"/>
  <c r="F98" i="21"/>
  <c r="F18" i="21"/>
  <c r="X27" i="18"/>
  <c r="W32" i="18"/>
  <c r="F104" i="21"/>
  <c r="F174" i="21"/>
  <c r="W42" i="18"/>
  <c r="AA36" i="18"/>
  <c r="T56" i="9"/>
  <c r="T45" i="9"/>
  <c r="AA56" i="18"/>
  <c r="F57" i="21"/>
  <c r="T12" i="9"/>
  <c r="F82" i="21"/>
  <c r="T27" i="9"/>
  <c r="AB31" i="18"/>
  <c r="X36" i="18"/>
  <c r="F147" i="21"/>
  <c r="T139" i="9"/>
  <c r="T72" i="9"/>
  <c r="AA40" i="18"/>
  <c r="AB13" i="18"/>
  <c r="F42" i="21"/>
  <c r="Y33" i="18"/>
  <c r="F190" i="21"/>
  <c r="T145" i="9"/>
  <c r="AA20" i="18"/>
  <c r="Z20" i="18"/>
  <c r="AA51" i="18"/>
  <c r="F101" i="21"/>
  <c r="W36" i="18"/>
  <c r="T168" i="9"/>
  <c r="T114" i="9"/>
  <c r="X12" i="18"/>
  <c r="W57" i="18"/>
  <c r="T103" i="9"/>
  <c r="T119" i="9"/>
  <c r="F124" i="21"/>
  <c r="T157" i="9"/>
  <c r="AA27" i="18"/>
  <c r="F80" i="21"/>
  <c r="Y51" i="18"/>
  <c r="T107" i="9"/>
  <c r="T151" i="9"/>
  <c r="Z46" i="18"/>
  <c r="W28" i="18"/>
  <c r="F62" i="21"/>
  <c r="T84" i="9"/>
  <c r="F152" i="21"/>
  <c r="F140" i="21"/>
  <c r="F178" i="21"/>
  <c r="F32" i="21"/>
  <c r="F123" i="21"/>
  <c r="F85" i="21"/>
  <c r="T131" i="9"/>
  <c r="Y28" i="18"/>
  <c r="W40" i="18"/>
  <c r="AB28" i="18"/>
  <c r="X53" i="18"/>
  <c r="Z24" i="18"/>
  <c r="T126" i="9"/>
  <c r="F35" i="21"/>
  <c r="AB26" i="18"/>
  <c r="Z38" i="18"/>
  <c r="T169" i="9"/>
  <c r="W15" i="18"/>
  <c r="X14" i="18"/>
  <c r="T170" i="9"/>
  <c r="F172" i="21"/>
  <c r="Y38" i="18"/>
  <c r="T144" i="9"/>
  <c r="AB48" i="18"/>
  <c r="Y15" i="18"/>
  <c r="AB23" i="18"/>
  <c r="T117" i="9"/>
  <c r="F21" i="21"/>
  <c r="F60" i="21"/>
  <c r="X45" i="18"/>
  <c r="AA12" i="18"/>
  <c r="Y12" i="18"/>
  <c r="F46" i="21"/>
  <c r="Z57" i="18"/>
  <c r="T175" i="9"/>
  <c r="Z22" i="18"/>
  <c r="T146" i="9"/>
  <c r="F184" i="21"/>
  <c r="Z44" i="18"/>
  <c r="F87" i="21"/>
  <c r="X18" i="18"/>
  <c r="AA37" i="9"/>
  <c r="T25" i="9"/>
  <c r="F8" i="21"/>
  <c r="F76" i="21"/>
  <c r="AA14" i="18"/>
  <c r="F36" i="21"/>
  <c r="F11" i="21"/>
  <c r="T69" i="9"/>
  <c r="T44" i="9"/>
  <c r="AB53" i="18"/>
  <c r="T98" i="9"/>
  <c r="F56" i="21"/>
  <c r="AA49" i="18"/>
  <c r="Z14" i="18"/>
  <c r="Z26" i="18"/>
  <c r="W13" i="18"/>
  <c r="T149" i="9"/>
  <c r="X37" i="18"/>
  <c r="W56" i="18"/>
  <c r="X41" i="18"/>
  <c r="W35" i="18"/>
  <c r="Z55" i="18"/>
  <c r="AA34" i="18"/>
  <c r="X56" i="18"/>
  <c r="T143" i="9"/>
  <c r="T18" i="9"/>
  <c r="AA50" i="18"/>
  <c r="F166" i="21"/>
  <c r="AB38" i="18"/>
  <c r="F13" i="21"/>
  <c r="T134" i="9"/>
  <c r="Z56" i="18"/>
  <c r="T159" i="9"/>
  <c r="Z28" i="18"/>
  <c r="Z31" i="18"/>
  <c r="W50" i="18"/>
  <c r="T113" i="9"/>
  <c r="T111" i="9"/>
  <c r="Z33" i="18"/>
  <c r="T160" i="9"/>
  <c r="AB36" i="18"/>
  <c r="Z54" i="18"/>
  <c r="Z35" i="18"/>
  <c r="T124" i="9"/>
  <c r="T19" i="9"/>
  <c r="T182" i="9"/>
  <c r="Z17" i="18"/>
  <c r="T62" i="9"/>
  <c r="T32" i="9"/>
  <c r="W49" i="18"/>
  <c r="F55" i="21"/>
  <c r="T201" i="9"/>
  <c r="F118" i="21"/>
  <c r="X31" i="18"/>
  <c r="T172" i="9"/>
  <c r="F138" i="21"/>
  <c r="Y41" i="18"/>
  <c r="F162" i="21"/>
  <c r="T154" i="9"/>
  <c r="F16" i="21"/>
  <c r="F102" i="21"/>
  <c r="F59" i="21"/>
  <c r="T109" i="9"/>
  <c r="T22" i="9"/>
  <c r="W23" i="18"/>
  <c r="AB15" i="18"/>
  <c r="AB47" i="18"/>
  <c r="F195" i="21"/>
  <c r="F183" i="21"/>
  <c r="F89" i="21"/>
  <c r="F25" i="21"/>
  <c r="T132" i="9"/>
  <c r="F103" i="21"/>
  <c r="Y43" i="18"/>
  <c r="T95" i="9"/>
  <c r="T133" i="9"/>
  <c r="Z12" i="18"/>
  <c r="T34" i="9"/>
  <c r="T115" i="9"/>
  <c r="Z48" i="18"/>
  <c r="Z47" i="18"/>
  <c r="AA15" i="18"/>
  <c r="F49" i="21"/>
  <c r="Z32" i="18"/>
  <c r="AB40" i="18"/>
  <c r="T74" i="9"/>
  <c r="T83" i="9"/>
  <c r="T152" i="9"/>
  <c r="Y26" i="18"/>
  <c r="T203" i="9"/>
  <c r="F160" i="21"/>
  <c r="Y42" i="18"/>
  <c r="F33" i="21"/>
  <c r="T121" i="9"/>
  <c r="AA10" i="18"/>
  <c r="F74" i="21"/>
  <c r="T79" i="9"/>
  <c r="F136" i="21"/>
  <c r="Z37" i="18"/>
  <c r="W33" i="18"/>
  <c r="T97" i="9"/>
  <c r="T55" i="9"/>
  <c r="AA31" i="18"/>
  <c r="F192" i="21"/>
  <c r="T161" i="9"/>
  <c r="T23" i="9"/>
  <c r="F191" i="21"/>
  <c r="F114" i="21"/>
  <c r="T60" i="9"/>
  <c r="AB22" i="18"/>
  <c r="F15" i="21"/>
  <c r="F157" i="21"/>
  <c r="AA30" i="18"/>
  <c r="T147" i="9"/>
  <c r="T16" i="9"/>
  <c r="T192" i="9"/>
  <c r="AA176" i="9"/>
  <c r="F169" i="21"/>
  <c r="Y54" i="18"/>
  <c r="T96" i="9"/>
  <c r="F182" i="21"/>
  <c r="W59" i="18"/>
  <c r="F95" i="21"/>
  <c r="X30" i="18"/>
  <c r="T180" i="9"/>
  <c r="Y39" i="18"/>
  <c r="T61" i="9"/>
  <c r="W27" i="18"/>
  <c r="T90" i="9"/>
  <c r="T171" i="9"/>
  <c r="T66" i="9"/>
  <c r="Z27" i="18"/>
  <c r="F81" i="21"/>
  <c r="Y24" i="18"/>
  <c r="T17" i="9"/>
  <c r="AA55" i="18"/>
  <c r="F145" i="21"/>
  <c r="F189" i="21"/>
  <c r="Y19" i="18"/>
  <c r="X13" i="18"/>
  <c r="AA65" i="9"/>
  <c r="F43" i="21"/>
  <c r="F185" i="21"/>
  <c r="T42" i="9"/>
  <c r="AB16" i="18"/>
  <c r="T87" i="9"/>
  <c r="T40" i="9"/>
  <c r="T127" i="9"/>
  <c r="AA87" i="9"/>
  <c r="Z39" i="18"/>
  <c r="F88" i="21"/>
  <c r="F133" i="21"/>
  <c r="AA125" i="9"/>
  <c r="AA91" i="9"/>
  <c r="F135" i="21"/>
  <c r="T51" i="9"/>
  <c r="Z59" i="18"/>
  <c r="T30" i="9"/>
  <c r="AA38" i="18"/>
  <c r="F10" i="21"/>
  <c r="Z50" i="18"/>
  <c r="T116" i="9"/>
  <c r="T78" i="9"/>
  <c r="W10" i="18"/>
  <c r="AB56" i="18"/>
  <c r="Y50" i="18"/>
  <c r="AA33" i="18"/>
  <c r="F27" i="21"/>
  <c r="T137" i="9"/>
  <c r="Y40" i="18"/>
  <c r="F23" i="21"/>
  <c r="X20" i="18"/>
  <c r="Y47" i="18"/>
  <c r="Y44" i="18"/>
  <c r="F90" i="21"/>
  <c r="X43" i="18"/>
  <c r="F100" i="21"/>
  <c r="AB39" i="18"/>
  <c r="AB37" i="18"/>
  <c r="W47" i="18"/>
  <c r="F187" i="21"/>
  <c r="Y58" i="18"/>
  <c r="F77" i="21"/>
  <c r="AB19" i="18"/>
  <c r="AA29" i="9"/>
  <c r="T120" i="9"/>
  <c r="T188" i="9"/>
  <c r="F200" i="21"/>
  <c r="T186" i="9"/>
  <c r="X22" i="18"/>
  <c r="Y13" i="18"/>
  <c r="T57" i="9"/>
  <c r="X21" i="18"/>
  <c r="F134" i="21"/>
  <c r="T50" i="9"/>
  <c r="AB18" i="18"/>
  <c r="T24" i="9"/>
  <c r="T92" i="9"/>
  <c r="T108" i="9"/>
  <c r="Z45" i="18"/>
  <c r="T26" i="9"/>
  <c r="T122" i="9"/>
  <c r="T67" i="9"/>
  <c r="Z36" i="18"/>
  <c r="F47" i="21"/>
  <c r="W52" i="18"/>
  <c r="T64" i="9"/>
  <c r="F72" i="21"/>
  <c r="T77" i="9"/>
  <c r="T99" i="9"/>
  <c r="Y34" i="18"/>
  <c r="Y23" i="18"/>
  <c r="F30" i="21"/>
  <c r="F159" i="21"/>
  <c r="F58" i="21"/>
  <c r="F83" i="21"/>
  <c r="W58" i="18"/>
  <c r="T194" i="9"/>
  <c r="Y21" i="18"/>
  <c r="AB32" i="18"/>
  <c r="X23" i="18"/>
  <c r="T162" i="9"/>
  <c r="F39" i="21"/>
  <c r="W29" i="18"/>
  <c r="AA21" i="18"/>
  <c r="AA134" i="9"/>
  <c r="X10" i="18"/>
  <c r="AB29" i="18"/>
  <c r="Y17" i="18"/>
  <c r="T29" i="9"/>
  <c r="F86" i="21"/>
  <c r="AB43" i="18"/>
  <c r="F161" i="21"/>
  <c r="AB51" i="18"/>
  <c r="F14" i="21"/>
  <c r="F165" i="21"/>
  <c r="F144" i="21"/>
  <c r="AA194" i="9"/>
  <c r="T85" i="9"/>
  <c r="T100" i="9"/>
  <c r="F199" i="21"/>
  <c r="W26" i="18"/>
  <c r="W51" i="18"/>
  <c r="T14" i="9"/>
  <c r="AA53" i="18"/>
  <c r="AB17" i="18"/>
  <c r="T89" i="9"/>
  <c r="AB20" i="18"/>
  <c r="F108" i="21"/>
  <c r="T199" i="9"/>
  <c r="F110" i="21"/>
  <c r="AB45" i="18"/>
  <c r="AA23" i="18"/>
  <c r="F194" i="21"/>
  <c r="T94" i="9"/>
  <c r="Z42" i="18"/>
  <c r="T150" i="9"/>
  <c r="AA55" i="9"/>
  <c r="F170" i="21"/>
  <c r="T104" i="9"/>
  <c r="X51" i="18"/>
  <c r="T20" i="9"/>
  <c r="AA184" i="9"/>
  <c r="F91" i="21"/>
  <c r="F41" i="21"/>
  <c r="T195" i="9"/>
  <c r="X58" i="18"/>
  <c r="F29" i="21"/>
  <c r="AB12" i="18"/>
  <c r="F65" i="21"/>
  <c r="Y18" i="18"/>
  <c r="W38" i="18"/>
  <c r="T33" i="9"/>
  <c r="F24" i="21"/>
  <c r="Z49" i="18"/>
  <c r="W24" i="18"/>
  <c r="F156" i="21"/>
  <c r="Y56" i="18"/>
  <c r="W12" i="18"/>
  <c r="T80" i="9"/>
  <c r="X40" i="18"/>
  <c r="X46" i="18"/>
  <c r="F34" i="21"/>
  <c r="F26" i="21"/>
  <c r="AA16" i="18"/>
  <c r="F115" i="21"/>
  <c r="T110" i="9"/>
  <c r="Y59" i="18"/>
  <c r="X35" i="18"/>
  <c r="F127" i="21"/>
  <c r="W22" i="18"/>
  <c r="AA35" i="18"/>
  <c r="F122" i="21"/>
  <c r="F129" i="21"/>
  <c r="T174" i="9"/>
  <c r="F158" i="21"/>
  <c r="F73" i="21"/>
  <c r="T123" i="9"/>
  <c r="X47" i="18"/>
  <c r="X19" i="18"/>
  <c r="F75" i="21"/>
  <c r="T189" i="9"/>
  <c r="T35" i="9"/>
  <c r="T54" i="9"/>
  <c r="AA26" i="18"/>
  <c r="F71" i="21"/>
  <c r="AA37" i="18"/>
  <c r="AA13" i="18"/>
  <c r="AA47" i="18"/>
  <c r="F106" i="21"/>
  <c r="F198" i="21"/>
  <c r="W30" i="18"/>
  <c r="Z18" i="18"/>
  <c r="Y22" i="18"/>
  <c r="F141" i="21"/>
  <c r="F143" i="21"/>
  <c r="F105" i="21"/>
  <c r="W39" i="18"/>
  <c r="AB58" i="18"/>
  <c r="T31" i="9"/>
  <c r="T196" i="9"/>
  <c r="T163" i="9"/>
  <c r="X59" i="18"/>
  <c r="F196" i="21"/>
  <c r="T136" i="9"/>
  <c r="F67" i="21"/>
  <c r="Z29" i="18"/>
  <c r="Z52" i="18"/>
  <c r="X29" i="18"/>
  <c r="W53" i="18"/>
  <c r="AA45" i="9"/>
  <c r="Y14" i="18"/>
  <c r="T193" i="9"/>
  <c r="F84" i="21"/>
  <c r="F64" i="21"/>
  <c r="T155" i="9"/>
  <c r="W44" i="18"/>
  <c r="F40" i="21"/>
  <c r="Z53" i="18"/>
  <c r="T187" i="9"/>
  <c r="F19" i="21"/>
  <c r="F37" i="21"/>
  <c r="AA135" i="9"/>
  <c r="T21" i="9"/>
  <c r="T65" i="9"/>
  <c r="Y36" i="18"/>
  <c r="T185" i="9"/>
  <c r="F78" i="21"/>
  <c r="F164" i="21"/>
  <c r="T75" i="9"/>
  <c r="T46" i="9"/>
  <c r="F126" i="21"/>
  <c r="T178" i="9"/>
  <c r="F112" i="21"/>
  <c r="Y37" i="18"/>
  <c r="F70" i="21"/>
  <c r="T63" i="9"/>
  <c r="F28" i="21"/>
  <c r="T47" i="9"/>
  <c r="T70" i="9"/>
  <c r="AA141" i="9"/>
  <c r="Y45" i="18"/>
  <c r="Y49" i="18"/>
  <c r="T158" i="9"/>
  <c r="F48" i="21"/>
  <c r="F52" i="21"/>
  <c r="AA107" i="9"/>
  <c r="T52" i="9"/>
  <c r="F130" i="21"/>
  <c r="AA86" i="9"/>
  <c r="T91" i="9"/>
  <c r="F120" i="21"/>
  <c r="AB55" i="18"/>
  <c r="F22" i="21"/>
  <c r="AB14" i="18"/>
  <c r="F116" i="21"/>
  <c r="T140" i="9"/>
  <c r="AA52" i="18"/>
  <c r="T86" i="9"/>
  <c r="X28" i="18"/>
  <c r="F54" i="21"/>
  <c r="T142" i="9"/>
  <c r="T177" i="9"/>
  <c r="AA109" i="9"/>
  <c r="AA193" i="9"/>
  <c r="AB52" i="18"/>
  <c r="T73" i="9"/>
  <c r="T173" i="9"/>
  <c r="F153" i="21"/>
  <c r="F12" i="21"/>
  <c r="AA51" i="9"/>
  <c r="AA72" i="9"/>
  <c r="W20" i="18"/>
  <c r="T68" i="9"/>
  <c r="T200" i="9"/>
  <c r="AB27" i="18"/>
  <c r="W21" i="18"/>
  <c r="F50" i="21"/>
  <c r="AA108" i="9"/>
  <c r="T204" i="9"/>
  <c r="T106" i="9"/>
  <c r="AA198" i="9"/>
  <c r="F142" i="21"/>
  <c r="AA43" i="18"/>
  <c r="AB41" i="18"/>
  <c r="F51" i="21"/>
  <c r="X54" i="18"/>
  <c r="T128" i="9"/>
  <c r="AA57" i="18"/>
  <c r="W43" i="18"/>
  <c r="T53" i="9"/>
  <c r="AB21" i="18"/>
  <c r="AA158" i="9"/>
  <c r="F113" i="21"/>
  <c r="T166" i="9"/>
  <c r="AA59" i="18"/>
  <c r="F173" i="21"/>
  <c r="F175" i="21"/>
  <c r="X44" i="18"/>
  <c r="F186" i="21"/>
  <c r="AA54" i="18"/>
  <c r="AA41" i="18"/>
  <c r="AA44" i="9"/>
  <c r="X48" i="18"/>
  <c r="T184" i="9"/>
  <c r="Z51" i="18"/>
  <c r="T156" i="9"/>
  <c r="AA48" i="9"/>
  <c r="F66" i="21"/>
  <c r="F177" i="21"/>
  <c r="T76" i="9"/>
  <c r="AA13" i="9"/>
  <c r="T112" i="9"/>
  <c r="AA14" i="9"/>
  <c r="T39" i="9"/>
  <c r="AB50" i="18"/>
  <c r="Y16" i="18"/>
  <c r="AA105" i="9"/>
  <c r="Y52" i="18"/>
  <c r="AA98" i="9"/>
  <c r="Y48" i="18"/>
  <c r="AB46" i="18"/>
  <c r="Y29" i="18"/>
  <c r="W19" i="18"/>
  <c r="AA122" i="9"/>
  <c r="T141" i="9"/>
  <c r="F79" i="21"/>
  <c r="AA48" i="18"/>
  <c r="Z19" i="18"/>
  <c r="T191" i="9"/>
  <c r="AA44" i="18"/>
  <c r="X52" i="18"/>
  <c r="Z21" i="18"/>
  <c r="T15" i="9"/>
  <c r="X42" i="18"/>
  <c r="AA28" i="18"/>
  <c r="AA67" i="9"/>
  <c r="T129" i="9"/>
  <c r="AA90" i="9"/>
  <c r="AA24" i="18"/>
  <c r="AA22" i="18"/>
  <c r="AA169" i="9"/>
  <c r="T167" i="9"/>
  <c r="X16" i="18"/>
  <c r="W37" i="18"/>
  <c r="E137" i="21"/>
  <c r="E45" i="21"/>
  <c r="E94" i="21"/>
  <c r="E132" i="21"/>
  <c r="E87" i="21"/>
  <c r="E147" i="21"/>
  <c r="E8" i="21"/>
  <c r="E154" i="21"/>
  <c r="E36" i="21"/>
  <c r="E152" i="21"/>
  <c r="E9" i="21"/>
  <c r="E140" i="21"/>
  <c r="E18" i="21"/>
  <c r="E32" i="21"/>
  <c r="E85" i="21"/>
  <c r="E168" i="21"/>
  <c r="E60" i="21"/>
  <c r="E114" i="21"/>
  <c r="E160" i="21"/>
  <c r="E162" i="21"/>
  <c r="E59" i="21"/>
  <c r="E88" i="21"/>
  <c r="E133" i="21"/>
  <c r="E182" i="21"/>
  <c r="E89" i="21"/>
  <c r="E25" i="21"/>
  <c r="E49" i="21"/>
  <c r="E192" i="21"/>
  <c r="E170" i="21"/>
  <c r="E200" i="21"/>
  <c r="J150" i="21"/>
  <c r="E127" i="21"/>
  <c r="E81" i="21"/>
  <c r="E24" i="21"/>
  <c r="E66" i="21"/>
  <c r="E106" i="21"/>
  <c r="E34" i="21"/>
  <c r="E105" i="21"/>
  <c r="E52" i="21"/>
  <c r="E78" i="21"/>
  <c r="E175" i="21"/>
  <c r="E186" i="21"/>
  <c r="AA47" i="9"/>
  <c r="AA192" i="9"/>
  <c r="I199" i="21"/>
  <c r="H163" i="21"/>
  <c r="I185" i="21"/>
  <c r="E143" i="21"/>
  <c r="E40" i="21"/>
  <c r="E191" i="21"/>
  <c r="E10" i="21"/>
  <c r="E176" i="21"/>
  <c r="E95" i="21"/>
  <c r="E183" i="21"/>
  <c r="E33" i="21"/>
  <c r="E188" i="21"/>
  <c r="E155" i="21"/>
  <c r="E181" i="21"/>
  <c r="E197" i="21"/>
  <c r="E146" i="21"/>
  <c r="E163" i="21"/>
  <c r="A108" i="9"/>
  <c r="D104" i="21"/>
  <c r="A33" i="9"/>
  <c r="D29" i="21"/>
  <c r="D71" i="21"/>
  <c r="A75" i="9"/>
  <c r="D55" i="21"/>
  <c r="A59" i="9"/>
  <c r="A19" i="9"/>
  <c r="D15" i="21"/>
  <c r="A94" i="9"/>
  <c r="D90" i="21"/>
  <c r="A85" i="9"/>
  <c r="D81" i="21"/>
  <c r="D30" i="21"/>
  <c r="A34" i="9"/>
  <c r="AA200" i="9"/>
  <c r="A125" i="9"/>
  <c r="D121" i="21"/>
  <c r="AA63" i="9"/>
  <c r="D60" i="21"/>
  <c r="A64" i="9"/>
  <c r="D58" i="21"/>
  <c r="A62" i="9"/>
  <c r="D56" i="21"/>
  <c r="A60" i="9"/>
  <c r="D76" i="21"/>
  <c r="A80" i="9"/>
  <c r="AA131" i="9"/>
  <c r="AA144" i="9"/>
  <c r="AA33" i="9"/>
  <c r="AA147" i="9"/>
  <c r="A28" i="9"/>
  <c r="D24" i="21"/>
  <c r="AA99" i="9"/>
  <c r="AA89" i="9"/>
  <c r="AA191" i="9"/>
  <c r="A102" i="9"/>
  <c r="D98" i="21"/>
  <c r="I15" i="18"/>
  <c r="V15" i="18"/>
  <c r="AD15" i="18"/>
  <c r="A131" i="9"/>
  <c r="D127" i="21"/>
  <c r="A189" i="9"/>
  <c r="D185" i="21"/>
  <c r="A68" i="9"/>
  <c r="D64" i="21"/>
  <c r="AA58" i="9"/>
  <c r="D122" i="21"/>
  <c r="A126" i="9"/>
  <c r="A66" i="9"/>
  <c r="D62" i="21"/>
  <c r="A169" i="9"/>
  <c r="D165" i="21"/>
  <c r="A158" i="9"/>
  <c r="D154" i="21"/>
  <c r="AA88" i="9"/>
  <c r="A17" i="9"/>
  <c r="D13" i="21"/>
  <c r="D158" i="21"/>
  <c r="A162" i="9"/>
  <c r="AA123" i="9"/>
  <c r="A134" i="9"/>
  <c r="D130" i="21"/>
  <c r="A98" i="9"/>
  <c r="D94" i="21"/>
  <c r="AA170" i="9"/>
  <c r="A89" i="9"/>
  <c r="D85" i="21"/>
  <c r="D166" i="21"/>
  <c r="A170" i="9"/>
  <c r="A13" i="9"/>
  <c r="D9" i="21"/>
  <c r="AA25" i="9"/>
  <c r="AA16" i="9"/>
  <c r="I23" i="18"/>
  <c r="V23" i="18"/>
  <c r="AD23" i="18"/>
  <c r="D89" i="21"/>
  <c r="A93" i="9"/>
  <c r="AA190" i="9"/>
  <c r="D99" i="21"/>
  <c r="A103" i="9"/>
  <c r="D12" i="21"/>
  <c r="A16" i="9"/>
  <c r="D82" i="21"/>
  <c r="A86" i="9"/>
  <c r="AA186" i="9"/>
  <c r="AA202" i="9"/>
  <c r="AA82" i="9"/>
  <c r="A156" i="9"/>
  <c r="D152" i="21"/>
  <c r="D38" i="21"/>
  <c r="A42" i="9"/>
  <c r="E142" i="21"/>
  <c r="E14" i="21"/>
  <c r="E129" i="21"/>
  <c r="K150" i="21"/>
  <c r="E77" i="21"/>
  <c r="E118" i="21"/>
  <c r="E136" i="21"/>
  <c r="E13" i="21"/>
  <c r="E157" i="21"/>
  <c r="E104" i="21"/>
  <c r="E190" i="21"/>
  <c r="E62" i="21"/>
  <c r="E31" i="21"/>
  <c r="E180" i="21"/>
  <c r="E80" i="21"/>
  <c r="E184" i="21"/>
  <c r="E131" i="21"/>
  <c r="E149" i="21"/>
  <c r="D193" i="21"/>
  <c r="A197" i="9"/>
  <c r="D186" i="21"/>
  <c r="A190" i="9"/>
  <c r="D160" i="21"/>
  <c r="A164" i="9"/>
  <c r="I34" i="18"/>
  <c r="S34" i="18"/>
  <c r="V34" i="18"/>
  <c r="AD34" i="18"/>
  <c r="D40" i="21"/>
  <c r="A44" i="9"/>
  <c r="AA195" i="9"/>
  <c r="AA85" i="9"/>
  <c r="D107" i="21"/>
  <c r="A111" i="9"/>
  <c r="D144" i="21"/>
  <c r="A148" i="9"/>
  <c r="A96" i="9"/>
  <c r="D92" i="21"/>
  <c r="D163" i="21"/>
  <c r="A167" i="9"/>
  <c r="A76" i="9"/>
  <c r="D72" i="21"/>
  <c r="D17" i="21"/>
  <c r="A21" i="9"/>
  <c r="D59" i="21"/>
  <c r="A63" i="9"/>
  <c r="AA183" i="9"/>
  <c r="D80" i="21"/>
  <c r="A84" i="9"/>
  <c r="A139" i="9"/>
  <c r="D135" i="21"/>
  <c r="I18" i="18"/>
  <c r="V18" i="18"/>
  <c r="AD18" i="18"/>
  <c r="A55" i="9"/>
  <c r="D51" i="21"/>
  <c r="I22" i="18"/>
  <c r="V22" i="18"/>
  <c r="AD22" i="18"/>
  <c r="A150" i="9"/>
  <c r="D146" i="21"/>
  <c r="A35" i="9"/>
  <c r="D31" i="21"/>
  <c r="A79" i="9"/>
  <c r="D75" i="21"/>
  <c r="AA97" i="9"/>
  <c r="AA81" i="9"/>
  <c r="D67" i="21"/>
  <c r="A71" i="9"/>
  <c r="AA174" i="9"/>
  <c r="A159" i="9"/>
  <c r="D155" i="21"/>
  <c r="AA130" i="9"/>
  <c r="AA155" i="9"/>
  <c r="AA96" i="9"/>
  <c r="AA77" i="9"/>
  <c r="AA102" i="9"/>
  <c r="D136" i="21"/>
  <c r="A140" i="9"/>
  <c r="A179" i="9"/>
  <c r="D175" i="21"/>
  <c r="A171" i="9"/>
  <c r="D167" i="21"/>
  <c r="AA69" i="9"/>
  <c r="AA143" i="9"/>
  <c r="D45" i="21"/>
  <c r="A49" i="9"/>
  <c r="AA138" i="9"/>
  <c r="AA53" i="9"/>
  <c r="AA132" i="9"/>
  <c r="I20" i="18"/>
  <c r="V20" i="18"/>
  <c r="AD20" i="18"/>
  <c r="D172" i="21"/>
  <c r="A176" i="9"/>
  <c r="A122" i="9"/>
  <c r="D118" i="21"/>
  <c r="A114" i="9"/>
  <c r="D110" i="21"/>
  <c r="A112" i="9"/>
  <c r="D108" i="21"/>
  <c r="AA40" i="9"/>
  <c r="A82" i="9"/>
  <c r="D78" i="21"/>
  <c r="G76" i="21"/>
  <c r="CJ80" i="9"/>
  <c r="K9" i="21"/>
  <c r="J8" i="21"/>
  <c r="I9" i="21"/>
  <c r="H8" i="21"/>
  <c r="K13" i="21"/>
  <c r="L11" i="21"/>
  <c r="E196" i="21"/>
  <c r="CJ62" i="9"/>
  <c r="G58" i="21"/>
  <c r="J11" i="21"/>
  <c r="E26" i="21"/>
  <c r="E23" i="21"/>
  <c r="E173" i="21"/>
  <c r="E165" i="21"/>
  <c r="E48" i="21"/>
  <c r="E37" i="21"/>
  <c r="E198" i="21"/>
  <c r="E75" i="21"/>
  <c r="E64" i="21"/>
  <c r="E22" i="21"/>
  <c r="E71" i="21"/>
  <c r="E82" i="21"/>
  <c r="E109" i="21"/>
  <c r="E174" i="21"/>
  <c r="E17" i="21"/>
  <c r="G9" i="21"/>
  <c r="CJ13" i="9"/>
  <c r="CJ15" i="9"/>
  <c r="G11" i="21"/>
  <c r="E61" i="21"/>
  <c r="E96" i="21"/>
  <c r="A39" i="9"/>
  <c r="D35" i="21"/>
  <c r="D34" i="21"/>
  <c r="A38" i="9"/>
  <c r="D14" i="21"/>
  <c r="A18" i="9"/>
  <c r="AA137" i="9"/>
  <c r="I12" i="18"/>
  <c r="V12" i="18"/>
  <c r="AD12" i="18"/>
  <c r="D200" i="21"/>
  <c r="A204" i="9"/>
  <c r="AA18" i="9"/>
  <c r="A83" i="9"/>
  <c r="D79" i="21"/>
  <c r="AA66" i="9"/>
  <c r="D191" i="21"/>
  <c r="A195" i="9"/>
  <c r="D86" i="21"/>
  <c r="A90" i="9"/>
  <c r="I58" i="18"/>
  <c r="S58" i="18"/>
  <c r="V58" i="18"/>
  <c r="AD58" i="18"/>
  <c r="V48" i="18"/>
  <c r="AD48" i="18"/>
  <c r="I48" i="18"/>
  <c r="S48" i="18"/>
  <c r="I16" i="18"/>
  <c r="V16" i="18"/>
  <c r="AD16" i="18"/>
  <c r="I19" i="18"/>
  <c r="V19" i="18"/>
  <c r="AD19" i="18"/>
  <c r="D46" i="21"/>
  <c r="A50" i="9"/>
  <c r="AA103" i="9"/>
  <c r="AA149" i="9"/>
  <c r="AA196" i="9"/>
  <c r="AA26" i="9"/>
  <c r="A202" i="9"/>
  <c r="D198" i="21"/>
  <c r="AA54" i="9"/>
  <c r="D22" i="21"/>
  <c r="A26" i="9"/>
  <c r="AA120" i="9"/>
  <c r="A69" i="9"/>
  <c r="D65" i="21"/>
  <c r="I10" i="18"/>
  <c r="V10" i="18"/>
  <c r="AD10" i="18"/>
  <c r="A154" i="9"/>
  <c r="D150" i="21"/>
  <c r="AA139" i="9"/>
  <c r="AA115" i="9"/>
  <c r="AA12" i="9"/>
  <c r="D87" i="21"/>
  <c r="A91" i="9"/>
  <c r="A105" i="9"/>
  <c r="D101" i="21"/>
  <c r="AA128" i="9"/>
  <c r="D148" i="21"/>
  <c r="A152" i="9"/>
  <c r="V47" i="18"/>
  <c r="AD47" i="18"/>
  <c r="I47" i="18"/>
  <c r="S47" i="18"/>
  <c r="AA188" i="9"/>
  <c r="D199" i="21"/>
  <c r="A203" i="9"/>
  <c r="D36" i="21"/>
  <c r="A40" i="9"/>
  <c r="AA75" i="9"/>
  <c r="A41" i="9"/>
  <c r="D37" i="21"/>
  <c r="A163" i="9"/>
  <c r="D159" i="21"/>
  <c r="I27" i="18"/>
  <c r="V27" i="18"/>
  <c r="AD27" i="18"/>
  <c r="D120" i="21"/>
  <c r="A124" i="9"/>
  <c r="AA24" i="9"/>
  <c r="AA116" i="9"/>
  <c r="A123" i="9"/>
  <c r="D119" i="21"/>
  <c r="D68" i="21"/>
  <c r="A72" i="9"/>
  <c r="A182" i="9"/>
  <c r="D178" i="21"/>
  <c r="A23" i="9"/>
  <c r="D19" i="21"/>
  <c r="G199" i="21"/>
  <c r="CJ203" i="9"/>
  <c r="I13" i="21"/>
  <c r="H13" i="21"/>
  <c r="L29" i="21"/>
  <c r="E19" i="21"/>
  <c r="E177" i="21"/>
  <c r="E83" i="21"/>
  <c r="E134" i="21"/>
  <c r="E58" i="21"/>
  <c r="E156" i="21"/>
  <c r="E86" i="21"/>
  <c r="E115" i="21"/>
  <c r="E72" i="21"/>
  <c r="E199" i="21"/>
  <c r="E47" i="21"/>
  <c r="E55" i="21"/>
  <c r="E185" i="21"/>
  <c r="E102" i="21"/>
  <c r="E138" i="21"/>
  <c r="E21" i="21"/>
  <c r="E93" i="21"/>
  <c r="E111" i="21"/>
  <c r="E171" i="21"/>
  <c r="E107" i="21"/>
  <c r="E124" i="21"/>
  <c r="E125" i="21"/>
  <c r="E121" i="21"/>
  <c r="E128" i="21"/>
  <c r="A153" i="9"/>
  <c r="D149" i="21"/>
  <c r="D142" i="21"/>
  <c r="A146" i="9"/>
  <c r="D105" i="21"/>
  <c r="A109" i="9"/>
  <c r="I46" i="18"/>
  <c r="S46" i="18"/>
  <c r="V46" i="18"/>
  <c r="AD46" i="18"/>
  <c r="D74" i="21"/>
  <c r="A78" i="9"/>
  <c r="A92" i="9"/>
  <c r="D88" i="21"/>
  <c r="D27" i="21"/>
  <c r="A31" i="9"/>
  <c r="AA140" i="9"/>
  <c r="V32" i="18"/>
  <c r="AD32" i="18"/>
  <c r="I32" i="18"/>
  <c r="S32" i="18"/>
  <c r="A99" i="9"/>
  <c r="D95" i="21"/>
  <c r="AA100" i="9"/>
  <c r="AA151" i="9"/>
  <c r="AA145" i="9"/>
  <c r="D25" i="21"/>
  <c r="A29" i="9"/>
  <c r="A188" i="9"/>
  <c r="D184" i="21"/>
  <c r="AA30" i="9"/>
  <c r="V45" i="18"/>
  <c r="AD45" i="18"/>
  <c r="I45" i="18"/>
  <c r="S45" i="18"/>
  <c r="AA175" i="9"/>
  <c r="D134" i="21"/>
  <c r="A138" i="9"/>
  <c r="AA70" i="9"/>
  <c r="Z9" i="18"/>
  <c r="AA113" i="9"/>
  <c r="A133" i="9"/>
  <c r="D129" i="21"/>
  <c r="I33" i="18"/>
  <c r="S33" i="18"/>
  <c r="V33" i="18"/>
  <c r="AD33" i="18"/>
  <c r="AA101" i="9"/>
  <c r="D116" i="21"/>
  <c r="A120" i="9"/>
  <c r="AA153" i="9"/>
  <c r="A155" i="9"/>
  <c r="D151" i="21"/>
  <c r="I26" i="18"/>
  <c r="V26" i="18"/>
  <c r="AD26" i="18"/>
  <c r="D162" i="21"/>
  <c r="A166" i="9"/>
  <c r="AA46" i="9"/>
  <c r="D161" i="21"/>
  <c r="A165" i="9"/>
  <c r="D77" i="21"/>
  <c r="A81" i="9"/>
  <c r="AA163" i="9"/>
  <c r="AA178" i="9"/>
  <c r="AA162" i="9"/>
  <c r="AA19" i="9"/>
  <c r="AA68" i="9"/>
  <c r="AA142" i="9"/>
  <c r="AA84" i="9"/>
  <c r="D32" i="21"/>
  <c r="A36" i="9"/>
  <c r="A24" i="9"/>
  <c r="D20" i="21"/>
  <c r="AA9" i="18"/>
  <c r="AA148" i="9"/>
  <c r="A52" i="9"/>
  <c r="D48" i="21"/>
  <c r="AA73" i="9"/>
  <c r="A119" i="9"/>
  <c r="D115" i="21"/>
  <c r="AA49" i="9"/>
  <c r="AA20" i="9"/>
  <c r="AA80" i="9"/>
  <c r="I42" i="18"/>
  <c r="S42" i="18"/>
  <c r="V42" i="18"/>
  <c r="AD42" i="18"/>
  <c r="D170" i="21"/>
  <c r="A174" i="9"/>
  <c r="AA56" i="9"/>
  <c r="L13" i="21"/>
  <c r="H11" i="21"/>
  <c r="CJ35" i="9"/>
  <c r="G31" i="21"/>
  <c r="E153" i="21"/>
  <c r="E194" i="21"/>
  <c r="E159" i="21"/>
  <c r="E161" i="21"/>
  <c r="E39" i="21"/>
  <c r="E41" i="21"/>
  <c r="E135" i="21"/>
  <c r="E189" i="21"/>
  <c r="E74" i="21"/>
  <c r="E139" i="21"/>
  <c r="E99" i="21"/>
  <c r="E56" i="21"/>
  <c r="E69" i="21"/>
  <c r="E53" i="21"/>
  <c r="E11" i="21"/>
  <c r="E179" i="21"/>
  <c r="B240" i="21"/>
  <c r="B232" i="21"/>
  <c r="B233" i="21"/>
  <c r="B255" i="21"/>
  <c r="B230" i="21"/>
  <c r="B247" i="21"/>
  <c r="B234" i="21"/>
  <c r="B258" i="21"/>
  <c r="B238" i="21"/>
  <c r="B249" i="21"/>
  <c r="B231" i="21"/>
  <c r="B259" i="21"/>
  <c r="B242" i="21"/>
  <c r="B236" i="21"/>
  <c r="B254" i="21"/>
  <c r="B256" i="21"/>
  <c r="B235" i="21"/>
  <c r="B241" i="21"/>
  <c r="B253" i="21"/>
  <c r="B257" i="21"/>
  <c r="B252" i="21"/>
  <c r="B239" i="21"/>
  <c r="B244" i="21"/>
  <c r="B260" i="21"/>
  <c r="B246" i="21"/>
  <c r="B237" i="21"/>
  <c r="B248" i="21"/>
  <c r="B243" i="21"/>
  <c r="B251" i="21"/>
  <c r="B245" i="21"/>
  <c r="B250" i="21"/>
  <c r="E44" i="21"/>
  <c r="D102" i="21"/>
  <c r="A106" i="9"/>
  <c r="AA177" i="9"/>
  <c r="D176" i="21"/>
  <c r="A180" i="9"/>
  <c r="V38" i="18"/>
  <c r="AD38" i="18"/>
  <c r="I38" i="18"/>
  <c r="S38" i="18"/>
  <c r="AA156" i="9"/>
  <c r="A101" i="9"/>
  <c r="D97" i="21"/>
  <c r="A67" i="9"/>
  <c r="D63" i="21"/>
  <c r="V56" i="18"/>
  <c r="AD56" i="18"/>
  <c r="I56" i="18"/>
  <c r="S56" i="18"/>
  <c r="AA201" i="9"/>
  <c r="A132" i="9"/>
  <c r="D128" i="21"/>
  <c r="AA38" i="9"/>
  <c r="D117" i="21"/>
  <c r="A121" i="9"/>
  <c r="I35" i="18"/>
  <c r="S35" i="18"/>
  <c r="V35" i="18"/>
  <c r="AD35" i="18"/>
  <c r="I41" i="18"/>
  <c r="S41" i="18"/>
  <c r="V41" i="18"/>
  <c r="AD41" i="18"/>
  <c r="AA117" i="9"/>
  <c r="A77" i="9"/>
  <c r="D73" i="21"/>
  <c r="W9" i="18"/>
  <c r="D188" i="21"/>
  <c r="A192" i="9"/>
  <c r="AA22" i="9"/>
  <c r="AA172" i="9"/>
  <c r="A47" i="9"/>
  <c r="D43" i="21"/>
  <c r="AA112" i="9"/>
  <c r="AA187" i="9"/>
  <c r="A200" i="9"/>
  <c r="D196" i="21"/>
  <c r="AA74" i="9"/>
  <c r="A128" i="9"/>
  <c r="D124" i="21"/>
  <c r="AA104" i="9"/>
  <c r="A196" i="9"/>
  <c r="D192" i="21"/>
  <c r="AA78" i="9"/>
  <c r="AA159" i="9"/>
  <c r="AA76" i="9"/>
  <c r="D181" i="21"/>
  <c r="A185" i="9"/>
  <c r="D53" i="21"/>
  <c r="A57" i="9"/>
  <c r="AA36" i="9"/>
  <c r="AA111" i="9"/>
  <c r="AA110" i="9"/>
  <c r="D69" i="21"/>
  <c r="A73" i="9"/>
  <c r="D125" i="21"/>
  <c r="A129" i="9"/>
  <c r="AA146" i="9"/>
  <c r="AA114" i="9"/>
  <c r="AA28" i="9"/>
  <c r="D50" i="21"/>
  <c r="A54" i="9"/>
  <c r="AA204" i="9"/>
  <c r="D133" i="21"/>
  <c r="A137" i="9"/>
  <c r="D18" i="21"/>
  <c r="A22" i="9"/>
  <c r="A56" i="9"/>
  <c r="D52" i="21"/>
  <c r="A12" i="9"/>
  <c r="D8" i="21"/>
  <c r="A209" i="9"/>
  <c r="A210" i="9"/>
  <c r="A207" i="9"/>
  <c r="A213" i="9"/>
  <c r="A215" i="9"/>
  <c r="A211" i="9"/>
  <c r="A205" i="9"/>
  <c r="A206" i="9"/>
  <c r="A212" i="9"/>
  <c r="A214" i="9"/>
  <c r="A208" i="9"/>
  <c r="A255" i="9"/>
  <c r="A275" i="9"/>
  <c r="A264" i="9"/>
  <c r="A224" i="9"/>
  <c r="A250" i="9"/>
  <c r="A258" i="9"/>
  <c r="A274" i="9"/>
  <c r="A245" i="9"/>
  <c r="A225" i="9"/>
  <c r="A229" i="9"/>
  <c r="A243" i="9"/>
  <c r="A286" i="9"/>
  <c r="A251" i="9"/>
  <c r="A231" i="9"/>
  <c r="A271" i="9"/>
  <c r="A216" i="9"/>
  <c r="A278" i="9"/>
  <c r="A279" i="9"/>
  <c r="A221" i="9"/>
  <c r="A239" i="9"/>
  <c r="A240" i="9"/>
  <c r="A236" i="9"/>
  <c r="A267" i="9"/>
  <c r="A281" i="9"/>
  <c r="A223" i="9"/>
  <c r="A244" i="9"/>
  <c r="A242" i="9"/>
  <c r="A284" i="9"/>
  <c r="A228" i="9"/>
  <c r="A273" i="9"/>
  <c r="A259" i="9"/>
  <c r="A235" i="9"/>
  <c r="A272" i="9"/>
  <c r="A283" i="9"/>
  <c r="A280" i="9"/>
  <c r="A227" i="9"/>
  <c r="A268" i="9"/>
  <c r="A220" i="9"/>
  <c r="A248" i="9"/>
  <c r="A254" i="9"/>
  <c r="A270" i="9"/>
  <c r="A222" i="9"/>
  <c r="A260" i="9"/>
  <c r="A238" i="9"/>
  <c r="A247" i="9"/>
  <c r="A252" i="9"/>
  <c r="A262" i="9"/>
  <c r="A246" i="9"/>
  <c r="A276" i="9"/>
  <c r="A230" i="9"/>
  <c r="A277" i="9"/>
  <c r="A232" i="9"/>
  <c r="A219" i="9"/>
  <c r="A234" i="9"/>
  <c r="A269" i="9"/>
  <c r="A241" i="9"/>
  <c r="A256" i="9"/>
  <c r="A261" i="9"/>
  <c r="A217" i="9"/>
  <c r="A237" i="9"/>
  <c r="A263" i="9"/>
  <c r="A226" i="9"/>
  <c r="A285" i="9"/>
  <c r="A265" i="9"/>
  <c r="A218" i="9"/>
  <c r="A282" i="9"/>
  <c r="A257" i="9"/>
  <c r="A249" i="9"/>
  <c r="A233" i="9"/>
  <c r="A253" i="9"/>
  <c r="A266" i="9"/>
  <c r="AA173" i="9"/>
  <c r="D106" i="21"/>
  <c r="A110" i="9"/>
  <c r="AA160" i="9"/>
  <c r="AA71" i="9"/>
  <c r="AA42" i="9"/>
  <c r="AA152" i="9"/>
  <c r="A46" i="9"/>
  <c r="D42" i="21"/>
  <c r="J13" i="21"/>
  <c r="E79" i="21"/>
  <c r="E113" i="21"/>
  <c r="E28" i="21"/>
  <c r="E27" i="21"/>
  <c r="E158" i="21"/>
  <c r="E108" i="21"/>
  <c r="E91" i="21"/>
  <c r="E38" i="21"/>
  <c r="E46" i="21"/>
  <c r="E15" i="21"/>
  <c r="E92" i="21"/>
  <c r="E123" i="21"/>
  <c r="E178" i="21"/>
  <c r="E151" i="21"/>
  <c r="E20" i="21"/>
  <c r="E148" i="21"/>
  <c r="E193" i="21"/>
  <c r="I36" i="18"/>
  <c r="S36" i="18"/>
  <c r="V36" i="18"/>
  <c r="AD36" i="18"/>
  <c r="AA126" i="9"/>
  <c r="A118" i="9"/>
  <c r="D114" i="21"/>
  <c r="A53" i="9"/>
  <c r="D49" i="21"/>
  <c r="AA124" i="9"/>
  <c r="D96" i="21"/>
  <c r="A100" i="9"/>
  <c r="A15" i="9"/>
  <c r="D11" i="21"/>
  <c r="I57" i="18"/>
  <c r="S57" i="18"/>
  <c r="V57" i="18"/>
  <c r="AD57" i="18"/>
  <c r="D83" i="21"/>
  <c r="A87" i="9"/>
  <c r="AA57" i="9"/>
  <c r="AA39" i="9"/>
  <c r="V43" i="18"/>
  <c r="AD43" i="18"/>
  <c r="I43" i="18"/>
  <c r="S43" i="18"/>
  <c r="I37" i="18"/>
  <c r="S37" i="18"/>
  <c r="V37" i="18"/>
  <c r="AD37" i="18"/>
  <c r="D137" i="21"/>
  <c r="A141" i="9"/>
  <c r="V51" i="18"/>
  <c r="AD51" i="18"/>
  <c r="I51" i="18"/>
  <c r="S51" i="18"/>
  <c r="AA133" i="9"/>
  <c r="AA83" i="9"/>
  <c r="AA136" i="9"/>
  <c r="I30" i="18"/>
  <c r="S30" i="18"/>
  <c r="V30" i="18"/>
  <c r="I55" i="18"/>
  <c r="S55" i="18"/>
  <c r="V55" i="18"/>
  <c r="AD55" i="18"/>
  <c r="A181" i="9"/>
  <c r="D177" i="21"/>
  <c r="D153" i="21"/>
  <c r="A157" i="9"/>
  <c r="A136" i="9"/>
  <c r="D132" i="21"/>
  <c r="D91" i="21"/>
  <c r="A95" i="9"/>
  <c r="V24" i="18"/>
  <c r="AD24" i="18"/>
  <c r="I24" i="18"/>
  <c r="A144" i="9"/>
  <c r="D140" i="21"/>
  <c r="AA197" i="9"/>
  <c r="AA150" i="9"/>
  <c r="AA161" i="9"/>
  <c r="AA182" i="9"/>
  <c r="AA93" i="9"/>
  <c r="D164" i="21"/>
  <c r="A168" i="9"/>
  <c r="AA180" i="9"/>
  <c r="AA121" i="9"/>
  <c r="AA203" i="9"/>
  <c r="AA189" i="9"/>
  <c r="AA21" i="9"/>
  <c r="A45" i="9"/>
  <c r="D41" i="21"/>
  <c r="D180" i="21"/>
  <c r="A184" i="9"/>
  <c r="D26" i="21"/>
  <c r="A30" i="9"/>
  <c r="Y9" i="18"/>
  <c r="AA165" i="9"/>
  <c r="I59" i="18"/>
  <c r="S59" i="18"/>
  <c r="V59" i="18"/>
  <c r="AD59" i="18"/>
  <c r="AA164" i="9"/>
  <c r="A61" i="9"/>
  <c r="D57" i="21"/>
  <c r="AA31" i="9"/>
  <c r="I54" i="18"/>
  <c r="S54" i="18"/>
  <c r="V54" i="18"/>
  <c r="AD54" i="18"/>
  <c r="G163" i="21"/>
  <c r="J122" i="21"/>
  <c r="H111" i="21"/>
  <c r="E84" i="21"/>
  <c r="E120" i="21"/>
  <c r="E126" i="21"/>
  <c r="K8" i="21"/>
  <c r="I8" i="21"/>
  <c r="G90" i="21"/>
  <c r="CJ94" i="9"/>
  <c r="CJ87" i="9"/>
  <c r="G83" i="21"/>
  <c r="E130" i="21"/>
  <c r="E54" i="21"/>
  <c r="E70" i="21"/>
  <c r="E73" i="21"/>
  <c r="E110" i="21"/>
  <c r="E65" i="21"/>
  <c r="E187" i="21"/>
  <c r="E35" i="21"/>
  <c r="E144" i="21"/>
  <c r="E195" i="21"/>
  <c r="K169" i="21"/>
  <c r="E169" i="21"/>
  <c r="E43" i="21"/>
  <c r="E166" i="21"/>
  <c r="E57" i="21"/>
  <c r="E145" i="21"/>
  <c r="E101" i="21"/>
  <c r="E172" i="21"/>
  <c r="E76" i="21"/>
  <c r="E119" i="21"/>
  <c r="E63" i="21"/>
  <c r="E117" i="21"/>
  <c r="E97" i="21"/>
  <c r="E68" i="21"/>
  <c r="D112" i="21"/>
  <c r="A116" i="9"/>
  <c r="D111" i="21"/>
  <c r="A115" i="9"/>
  <c r="V39" i="18"/>
  <c r="AD39" i="18"/>
  <c r="I39" i="18"/>
  <c r="S39" i="18"/>
  <c r="A107" i="9"/>
  <c r="D103" i="21"/>
  <c r="AA199" i="9"/>
  <c r="I50" i="18"/>
  <c r="S50" i="18"/>
  <c r="V50" i="18"/>
  <c r="AD50" i="18"/>
  <c r="X9" i="18"/>
  <c r="A127" i="9"/>
  <c r="D123" i="21"/>
  <c r="D197" i="21"/>
  <c r="A201" i="9"/>
  <c r="D126" i="21"/>
  <c r="A130" i="9"/>
  <c r="A191" i="9"/>
  <c r="D187" i="21"/>
  <c r="D100" i="21"/>
  <c r="A104" i="9"/>
  <c r="D109" i="21"/>
  <c r="A113" i="9"/>
  <c r="I53" i="18"/>
  <c r="S53" i="18"/>
  <c r="V53" i="18"/>
  <c r="AD53" i="18"/>
  <c r="A160" i="9"/>
  <c r="D156" i="21"/>
  <c r="V17" i="18"/>
  <c r="AD17" i="18"/>
  <c r="I17" i="18"/>
  <c r="D70" i="21"/>
  <c r="A74" i="9"/>
  <c r="AA41" i="9"/>
  <c r="AA92" i="9"/>
  <c r="I28" i="18"/>
  <c r="V28" i="18"/>
  <c r="AD28" i="18"/>
  <c r="A51" i="9"/>
  <c r="D47" i="21"/>
  <c r="D147" i="21"/>
  <c r="A151" i="9"/>
  <c r="A37" i="9"/>
  <c r="D33" i="21"/>
  <c r="D183" i="21"/>
  <c r="A187" i="9"/>
  <c r="D10" i="21"/>
  <c r="A14" i="9"/>
  <c r="A32" i="9"/>
  <c r="D28" i="21"/>
  <c r="D168" i="21"/>
  <c r="A172" i="9"/>
  <c r="A183" i="9"/>
  <c r="D179" i="21"/>
  <c r="D21" i="21"/>
  <c r="A25" i="9"/>
  <c r="AA50" i="9"/>
  <c r="AA15" i="9"/>
  <c r="AA62" i="9"/>
  <c r="I31" i="18"/>
  <c r="S31" i="18"/>
  <c r="V31" i="18"/>
  <c r="AD31" i="18"/>
  <c r="D138" i="21"/>
  <c r="A142" i="9"/>
  <c r="I14" i="18"/>
  <c r="V14" i="18"/>
  <c r="AD14" i="18"/>
  <c r="AA17" i="9"/>
  <c r="A58" i="9"/>
  <c r="D54" i="21"/>
  <c r="A97" i="9"/>
  <c r="D93" i="21"/>
  <c r="AA79" i="9"/>
  <c r="D157" i="21"/>
  <c r="A161" i="9"/>
  <c r="D145" i="21"/>
  <c r="A149" i="9"/>
  <c r="D169" i="21"/>
  <c r="A173" i="9"/>
  <c r="D44" i="21"/>
  <c r="A48" i="9"/>
  <c r="I9" i="18"/>
  <c r="V9" i="18"/>
  <c r="I49" i="18"/>
  <c r="S49" i="18"/>
  <c r="V49" i="18"/>
  <c r="AD49" i="18"/>
  <c r="I13" i="18"/>
  <c r="V13" i="18"/>
  <c r="AD13" i="18"/>
  <c r="D171" i="21"/>
  <c r="A175" i="9"/>
  <c r="AA106" i="9"/>
  <c r="D113" i="21"/>
  <c r="A117" i="9"/>
  <c r="D61" i="21"/>
  <c r="A65" i="9"/>
  <c r="D190" i="21"/>
  <c r="A194" i="9"/>
  <c r="A193" i="9"/>
  <c r="D189" i="21"/>
  <c r="I21" i="18"/>
  <c r="V21" i="18"/>
  <c r="AD21" i="18"/>
  <c r="D84" i="21"/>
  <c r="A88" i="9"/>
  <c r="A198" i="9"/>
  <c r="D194" i="21"/>
  <c r="AA119" i="9"/>
  <c r="K11" i="21"/>
  <c r="E50" i="21"/>
  <c r="E67" i="21"/>
  <c r="E164" i="21"/>
  <c r="E12" i="21"/>
  <c r="E141" i="21"/>
  <c r="E112" i="21"/>
  <c r="E116" i="21"/>
  <c r="E51" i="21"/>
  <c r="E30" i="21"/>
  <c r="E122" i="21"/>
  <c r="E29" i="21"/>
  <c r="E100" i="21"/>
  <c r="E90" i="21"/>
  <c r="E103" i="21"/>
  <c r="E16" i="21"/>
  <c r="E98" i="21"/>
  <c r="E42" i="21"/>
  <c r="D174" i="21"/>
  <c r="A178" i="9"/>
  <c r="I40" i="18"/>
  <c r="S40" i="18"/>
  <c r="V40" i="18"/>
  <c r="AD40" i="18"/>
  <c r="AA154" i="9"/>
  <c r="AA34" i="9"/>
  <c r="A199" i="9"/>
  <c r="D195" i="21"/>
  <c r="A145" i="9"/>
  <c r="D141" i="21"/>
  <c r="AA27" i="9"/>
  <c r="AA166" i="9"/>
  <c r="D66" i="21"/>
  <c r="A70" i="9"/>
  <c r="A177" i="9"/>
  <c r="D173" i="21"/>
  <c r="AB9" i="18"/>
  <c r="A43" i="9"/>
  <c r="D39" i="21"/>
  <c r="V52" i="18"/>
  <c r="AD52" i="18"/>
  <c r="I52" i="18"/>
  <c r="S52" i="18"/>
  <c r="D143" i="21"/>
  <c r="A147" i="9"/>
  <c r="AA94" i="9"/>
  <c r="AA179" i="9"/>
  <c r="A143" i="9"/>
  <c r="D139" i="21"/>
  <c r="AA181" i="9"/>
  <c r="AA129" i="9"/>
  <c r="AA60" i="9"/>
  <c r="AA52" i="9"/>
  <c r="AA61" i="9"/>
  <c r="AA23" i="9"/>
  <c r="D131" i="21"/>
  <c r="A135" i="9"/>
  <c r="I44" i="18"/>
  <c r="S44" i="18"/>
  <c r="V44" i="18"/>
  <c r="AD44" i="18"/>
  <c r="AA185" i="9"/>
  <c r="A186" i="9"/>
  <c r="D182" i="21"/>
  <c r="V29" i="18"/>
  <c r="AD29" i="18"/>
  <c r="I29" i="18"/>
  <c r="AA32" i="9"/>
  <c r="A27" i="9"/>
  <c r="D23" i="21"/>
  <c r="D16" i="21"/>
  <c r="A20" i="9"/>
  <c r="AA35" i="9"/>
  <c r="AA64" i="9"/>
  <c r="AA43" i="9"/>
  <c r="AA95" i="9"/>
  <c r="AA118" i="9"/>
  <c r="AA59" i="9"/>
  <c r="AA127" i="9"/>
  <c r="I38" i="21"/>
  <c r="J111" i="21"/>
  <c r="K148" i="21"/>
  <c r="I95" i="21"/>
  <c r="K146" i="21"/>
  <c r="H188" i="21"/>
  <c r="L135" i="21"/>
  <c r="J176" i="21"/>
  <c r="H139" i="21"/>
  <c r="J143" i="21"/>
  <c r="K128" i="21"/>
  <c r="H53" i="21"/>
  <c r="H128" i="21"/>
  <c r="H145" i="21"/>
  <c r="J119" i="21"/>
  <c r="BU154" i="9"/>
  <c r="K16" i="21"/>
  <c r="L16" i="21"/>
  <c r="L122" i="21"/>
  <c r="K108" i="21"/>
  <c r="H74" i="21"/>
  <c r="L98" i="21"/>
  <c r="H77" i="21"/>
  <c r="J126" i="21"/>
  <c r="BN12" i="9"/>
  <c r="I148" i="21"/>
  <c r="L44" i="21"/>
  <c r="J44" i="21"/>
  <c r="K193" i="21"/>
  <c r="K123" i="21"/>
  <c r="J38" i="21"/>
  <c r="K174" i="21"/>
  <c r="K120" i="21"/>
  <c r="L120" i="21"/>
  <c r="I166" i="21"/>
  <c r="J134" i="21"/>
  <c r="J139" i="21"/>
  <c r="J106" i="21"/>
  <c r="H50" i="21"/>
  <c r="BU14" i="9"/>
  <c r="L20" i="21"/>
  <c r="L108" i="21"/>
  <c r="J54" i="21"/>
  <c r="T44" i="18"/>
  <c r="BU48" i="9"/>
  <c r="BN161" i="9"/>
  <c r="BN171" i="9"/>
  <c r="BN154" i="9"/>
  <c r="BU15" i="9"/>
  <c r="H165" i="21"/>
  <c r="H155" i="21"/>
  <c r="I184" i="21"/>
  <c r="H171" i="21"/>
  <c r="I192" i="21"/>
  <c r="I193" i="21"/>
  <c r="H164" i="21"/>
  <c r="I190" i="21"/>
  <c r="I186" i="21"/>
  <c r="H161" i="21"/>
  <c r="H153" i="21"/>
  <c r="I181" i="21"/>
  <c r="I194" i="21"/>
  <c r="H159" i="21"/>
  <c r="H157" i="21"/>
  <c r="I189" i="21"/>
  <c r="H158" i="21"/>
  <c r="H151" i="21"/>
  <c r="I183" i="21"/>
  <c r="I191" i="21"/>
  <c r="H169" i="21"/>
  <c r="I187" i="21"/>
  <c r="I195" i="21"/>
  <c r="H156" i="21"/>
  <c r="I180" i="21"/>
  <c r="I198" i="21"/>
  <c r="I188" i="21"/>
  <c r="H166" i="21"/>
  <c r="I197" i="21"/>
  <c r="I39" i="21"/>
  <c r="K78" i="21"/>
  <c r="I46" i="21"/>
  <c r="BF50" i="9"/>
  <c r="K58" i="21"/>
  <c r="J16" i="21"/>
  <c r="I31" i="21"/>
  <c r="I11" i="21"/>
  <c r="G170" i="21"/>
  <c r="CJ174" i="9"/>
  <c r="BU114" i="9"/>
  <c r="K163" i="21"/>
  <c r="BN145" i="9"/>
  <c r="CG48" i="9"/>
  <c r="CH48" i="9"/>
  <c r="BF48" i="9"/>
  <c r="BD48" i="9"/>
  <c r="BF114" i="9"/>
  <c r="CG114" i="9"/>
  <c r="CH114" i="9"/>
  <c r="BD114" i="9"/>
  <c r="K161" i="21"/>
  <c r="L58" i="21"/>
  <c r="J76" i="21"/>
  <c r="K76" i="21"/>
  <c r="K73" i="21"/>
  <c r="H199" i="21"/>
  <c r="I90" i="21"/>
  <c r="J185" i="21"/>
  <c r="L83" i="21"/>
  <c r="K31" i="21"/>
  <c r="I122" i="21"/>
  <c r="L31" i="21"/>
  <c r="H82" i="21"/>
  <c r="CG154" i="9"/>
  <c r="CH154" i="9"/>
  <c r="BD154" i="9"/>
  <c r="BF154" i="9"/>
  <c r="H9" i="21"/>
  <c r="H115" i="21"/>
  <c r="H125" i="21"/>
  <c r="G114" i="21"/>
  <c r="CJ118" i="9"/>
  <c r="L33" i="21"/>
  <c r="G45" i="21"/>
  <c r="CJ49" i="9"/>
  <c r="L190" i="21"/>
  <c r="G87" i="21"/>
  <c r="CJ91" i="9"/>
  <c r="K127" i="21"/>
  <c r="K187" i="21"/>
  <c r="H136" i="21"/>
  <c r="L51" i="21"/>
  <c r="J83" i="21"/>
  <c r="J195" i="21"/>
  <c r="L127" i="21"/>
  <c r="I74" i="21"/>
  <c r="H174" i="21"/>
  <c r="H90" i="21"/>
  <c r="I97" i="21"/>
  <c r="G186" i="21"/>
  <c r="CJ190" i="9"/>
  <c r="H183" i="21"/>
  <c r="I176" i="21"/>
  <c r="L77" i="21"/>
  <c r="K195" i="21"/>
  <c r="J97" i="21"/>
  <c r="K157" i="21"/>
  <c r="CJ185" i="9"/>
  <c r="G181" i="21"/>
  <c r="I156" i="21"/>
  <c r="L146" i="21"/>
  <c r="K136" i="21"/>
  <c r="H148" i="21"/>
  <c r="L187" i="21"/>
  <c r="L104" i="21"/>
  <c r="L141" i="21"/>
  <c r="I120" i="21"/>
  <c r="J51" i="21"/>
  <c r="L99" i="21"/>
  <c r="J74" i="21"/>
  <c r="I56" i="21"/>
  <c r="H108" i="21"/>
  <c r="H123" i="21"/>
  <c r="L38" i="21"/>
  <c r="I44" i="21"/>
  <c r="CJ115" i="9"/>
  <c r="G111" i="21"/>
  <c r="AD30" i="18"/>
  <c r="C251" i="21" a="1"/>
  <c r="C251" i="21"/>
  <c r="E251" i="21" a="1"/>
  <c r="E251" i="21"/>
  <c r="C252" i="21" a="1"/>
  <c r="C252" i="21"/>
  <c r="E252" i="21" a="1"/>
  <c r="E252" i="21"/>
  <c r="C242" i="21" a="1"/>
  <c r="C242" i="21"/>
  <c r="E242" i="21" a="1"/>
  <c r="E242" i="21"/>
  <c r="C230" i="21" a="1"/>
  <c r="C230" i="21"/>
  <c r="E230" i="21" a="1"/>
  <c r="E230" i="21"/>
  <c r="CJ139" i="9"/>
  <c r="G135" i="21"/>
  <c r="T33" i="18"/>
  <c r="G21" i="21"/>
  <c r="CJ25" i="9"/>
  <c r="T58" i="18"/>
  <c r="J90" i="21"/>
  <c r="L118" i="21"/>
  <c r="BN146" i="9"/>
  <c r="K35" i="21"/>
  <c r="H76" i="21"/>
  <c r="L90" i="21"/>
  <c r="H185" i="21"/>
  <c r="K29" i="21"/>
  <c r="K143" i="21"/>
  <c r="CJ36" i="9"/>
  <c r="G32" i="21"/>
  <c r="CJ164" i="9"/>
  <c r="G160" i="21"/>
  <c r="BF42" i="9"/>
  <c r="J58" i="21"/>
  <c r="J161" i="21"/>
  <c r="H83" i="21"/>
  <c r="CG145" i="9"/>
  <c r="CH145" i="9"/>
  <c r="BD145" i="9"/>
  <c r="BF145" i="9"/>
  <c r="BN114" i="9"/>
  <c r="BU17" i="9"/>
  <c r="L76" i="21"/>
  <c r="K185" i="21"/>
  <c r="I83" i="21"/>
  <c r="L46" i="21"/>
  <c r="L143" i="21"/>
  <c r="CJ136" i="9"/>
  <c r="G132" i="21"/>
  <c r="G140" i="21"/>
  <c r="CJ144" i="9"/>
  <c r="L24" i="21"/>
  <c r="L136" i="21"/>
  <c r="H99" i="21"/>
  <c r="I121" i="21"/>
  <c r="H131" i="21"/>
  <c r="L174" i="21"/>
  <c r="H93" i="21"/>
  <c r="L121" i="21"/>
  <c r="L97" i="21"/>
  <c r="I174" i="21"/>
  <c r="K77" i="21"/>
  <c r="K23" i="21"/>
  <c r="L139" i="21"/>
  <c r="J173" i="21"/>
  <c r="K135" i="21"/>
  <c r="H135" i="21"/>
  <c r="L111" i="21"/>
  <c r="H33" i="21"/>
  <c r="K95" i="21"/>
  <c r="J21" i="21"/>
  <c r="I119" i="21"/>
  <c r="K110" i="21"/>
  <c r="K141" i="21"/>
  <c r="I82" i="21"/>
  <c r="L126" i="21"/>
  <c r="K21" i="21"/>
  <c r="BF15" i="9"/>
  <c r="I141" i="21"/>
  <c r="L189" i="21"/>
  <c r="L193" i="21"/>
  <c r="I123" i="21"/>
  <c r="J123" i="21"/>
  <c r="K38" i="21"/>
  <c r="L144" i="21"/>
  <c r="CJ123" i="9"/>
  <c r="G119" i="21"/>
  <c r="T54" i="18"/>
  <c r="T73" i="18"/>
  <c r="T80" i="18"/>
  <c r="T82" i="18"/>
  <c r="T67" i="18"/>
  <c r="T61" i="18"/>
  <c r="T83" i="18"/>
  <c r="T62" i="18"/>
  <c r="T64" i="18"/>
  <c r="T70" i="18"/>
  <c r="T71" i="18"/>
  <c r="T69" i="18"/>
  <c r="T66" i="18"/>
  <c r="T63" i="18"/>
  <c r="T78" i="18"/>
  <c r="T72" i="18"/>
  <c r="T68" i="18"/>
  <c r="T30" i="18"/>
  <c r="T75" i="18"/>
  <c r="T76" i="18"/>
  <c r="T65" i="18"/>
  <c r="T81" i="18"/>
  <c r="T77" i="18"/>
  <c r="T79" i="18"/>
  <c r="T60" i="18"/>
  <c r="T74" i="18"/>
  <c r="G148" i="21"/>
  <c r="CJ152" i="9"/>
  <c r="E243" i="21" a="1"/>
  <c r="E243" i="21"/>
  <c r="C243" i="21" a="1"/>
  <c r="C243" i="21"/>
  <c r="C257" i="21" a="1"/>
  <c r="C257" i="21"/>
  <c r="E257" i="21" a="1"/>
  <c r="E257" i="21"/>
  <c r="C259" i="21" a="1"/>
  <c r="C259" i="21"/>
  <c r="E259" i="21" a="1"/>
  <c r="E259" i="21"/>
  <c r="C255" i="21" a="1"/>
  <c r="C255" i="21"/>
  <c r="E255" i="21" a="1"/>
  <c r="E255" i="21"/>
  <c r="G47" i="21"/>
  <c r="CJ51" i="9"/>
  <c r="G174" i="21"/>
  <c r="CJ178" i="9"/>
  <c r="BF124" i="9"/>
  <c r="K83" i="21"/>
  <c r="G89" i="21"/>
  <c r="CJ93" i="9"/>
  <c r="J189" i="21"/>
  <c r="L198" i="21"/>
  <c r="K144" i="21"/>
  <c r="H124" i="21"/>
  <c r="J187" i="21"/>
  <c r="CJ141" i="9"/>
  <c r="G137" i="21"/>
  <c r="K24" i="21"/>
  <c r="L80" i="21"/>
  <c r="J131" i="21"/>
  <c r="K12" i="21"/>
  <c r="H194" i="21"/>
  <c r="I126" i="21"/>
  <c r="K176" i="21"/>
  <c r="J115" i="21"/>
  <c r="BD15" i="9"/>
  <c r="H10" i="21"/>
  <c r="K188" i="21"/>
  <c r="I173" i="21"/>
  <c r="I98" i="21"/>
  <c r="K122" i="21"/>
  <c r="L156" i="21"/>
  <c r="H177" i="21"/>
  <c r="H119" i="21"/>
  <c r="J148" i="21"/>
  <c r="K67" i="21"/>
  <c r="J144" i="21"/>
  <c r="L67" i="21"/>
  <c r="H51" i="21"/>
  <c r="K74" i="21"/>
  <c r="H44" i="21"/>
  <c r="G115" i="21"/>
  <c r="CJ119" i="9"/>
  <c r="T53" i="18"/>
  <c r="T39" i="18"/>
  <c r="CJ28" i="9"/>
  <c r="G24" i="21"/>
  <c r="E248" i="21" a="1"/>
  <c r="E248" i="21"/>
  <c r="C248" i="21" a="1"/>
  <c r="C248" i="21"/>
  <c r="E253" i="21" a="1"/>
  <c r="E253" i="21"/>
  <c r="C253" i="21" a="1"/>
  <c r="C253" i="21"/>
  <c r="C231" i="21" a="1"/>
  <c r="C231" i="21"/>
  <c r="E231" i="21" a="1"/>
  <c r="E231" i="21"/>
  <c r="E233" i="21" a="1"/>
  <c r="E233" i="21"/>
  <c r="C233" i="21" a="1"/>
  <c r="C233" i="21"/>
  <c r="T46" i="18"/>
  <c r="CJ33" i="9"/>
  <c r="G29" i="21"/>
  <c r="T34" i="18"/>
  <c r="BF143" i="9"/>
  <c r="L9" i="21"/>
  <c r="BD171" i="9"/>
  <c r="BF171" i="9"/>
  <c r="CG171" i="9"/>
  <c r="CH171" i="9"/>
  <c r="BU145" i="9"/>
  <c r="BU146" i="9"/>
  <c r="BN48" i="9"/>
  <c r="BU161" i="9"/>
  <c r="BN17" i="9"/>
  <c r="I58" i="21"/>
  <c r="I76" i="21"/>
  <c r="J199" i="21"/>
  <c r="BN14" i="9"/>
  <c r="K183" i="21"/>
  <c r="J29" i="21"/>
  <c r="BF12" i="9"/>
  <c r="CG12" i="9"/>
  <c r="CH12" i="9"/>
  <c r="BD12" i="9"/>
  <c r="BU12" i="9"/>
  <c r="H16" i="21"/>
  <c r="J92" i="21"/>
  <c r="I27" i="21"/>
  <c r="G196" i="21"/>
  <c r="CJ200" i="9"/>
  <c r="J10" i="21"/>
  <c r="J9" i="21"/>
  <c r="G69" i="21"/>
  <c r="CJ73" i="9"/>
  <c r="G154" i="21"/>
  <c r="CJ158" i="9"/>
  <c r="CJ79" i="9"/>
  <c r="G75" i="21"/>
  <c r="J198" i="21"/>
  <c r="J33" i="21"/>
  <c r="K149" i="21"/>
  <c r="CJ204" i="9"/>
  <c r="G200" i="21"/>
  <c r="H187" i="21"/>
  <c r="J136" i="21"/>
  <c r="J174" i="21"/>
  <c r="I80" i="21"/>
  <c r="I128" i="21"/>
  <c r="J128" i="21"/>
  <c r="J23" i="21"/>
  <c r="L57" i="21"/>
  <c r="L10" i="21"/>
  <c r="J82" i="21"/>
  <c r="J142" i="21"/>
  <c r="H21" i="21"/>
  <c r="H67" i="21"/>
  <c r="K97" i="21"/>
  <c r="J98" i="21"/>
  <c r="H198" i="21"/>
  <c r="I47" i="21"/>
  <c r="I164" i="21"/>
  <c r="BN15" i="9"/>
  <c r="L173" i="21"/>
  <c r="G98" i="21"/>
  <c r="CJ102" i="9"/>
  <c r="CJ101" i="9"/>
  <c r="G97" i="21"/>
  <c r="H24" i="21"/>
  <c r="T37" i="18"/>
  <c r="CJ24" i="9"/>
  <c r="G20" i="21"/>
  <c r="C237" i="21" a="1"/>
  <c r="C237" i="21"/>
  <c r="E237" i="21" a="1"/>
  <c r="E237" i="21"/>
  <c r="C241" i="21" a="1"/>
  <c r="C241" i="21"/>
  <c r="E241" i="21" a="1"/>
  <c r="E241" i="21"/>
  <c r="C249" i="21" a="1"/>
  <c r="C249" i="21"/>
  <c r="E249" i="21" a="1"/>
  <c r="E249" i="21"/>
  <c r="E232" i="21" a="1"/>
  <c r="E232" i="21"/>
  <c r="C232" i="21" a="1"/>
  <c r="C232" i="21"/>
  <c r="T45" i="18"/>
  <c r="T47" i="18"/>
  <c r="CJ16" i="9"/>
  <c r="G12" i="21"/>
  <c r="CJ86" i="9"/>
  <c r="G82" i="21"/>
  <c r="G104" i="21"/>
  <c r="CJ108" i="9"/>
  <c r="L84" i="21"/>
  <c r="K90" i="21"/>
  <c r="I163" i="21"/>
  <c r="L163" i="21"/>
  <c r="I106" i="21"/>
  <c r="H46" i="21"/>
  <c r="H84" i="21"/>
  <c r="J31" i="21"/>
  <c r="G36" i="21"/>
  <c r="CJ40" i="9"/>
  <c r="G85" i="21"/>
  <c r="CJ89" i="9"/>
  <c r="L23" i="21"/>
  <c r="K47" i="21"/>
  <c r="J121" i="21"/>
  <c r="K126" i="21"/>
  <c r="K121" i="21"/>
  <c r="I57" i="21"/>
  <c r="H29" i="21"/>
  <c r="L128" i="21"/>
  <c r="H31" i="21"/>
  <c r="K53" i="21"/>
  <c r="CJ110" i="9"/>
  <c r="G106" i="21"/>
  <c r="L183" i="21"/>
  <c r="J12" i="21"/>
  <c r="L176" i="21"/>
  <c r="J17" i="21"/>
  <c r="I20" i="21"/>
  <c r="L103" i="21"/>
  <c r="L157" i="21"/>
  <c r="J164" i="21"/>
  <c r="K27" i="21"/>
  <c r="I146" i="21"/>
  <c r="K98" i="21"/>
  <c r="J172" i="21"/>
  <c r="L172" i="21"/>
  <c r="J24" i="21"/>
  <c r="H126" i="21"/>
  <c r="J104" i="21"/>
  <c r="L110" i="21"/>
  <c r="K111" i="21"/>
  <c r="K173" i="21"/>
  <c r="T52" i="18"/>
  <c r="CJ126" i="9"/>
  <c r="G122" i="21"/>
  <c r="T43" i="18"/>
  <c r="C246" i="21" a="1"/>
  <c r="C246" i="21"/>
  <c r="E246" i="21" a="1"/>
  <c r="E246" i="21"/>
  <c r="E235" i="21" a="1"/>
  <c r="E235" i="21"/>
  <c r="C235" i="21" a="1"/>
  <c r="C235" i="21"/>
  <c r="C238" i="21" a="1"/>
  <c r="C238" i="21"/>
  <c r="E238" i="21" a="1"/>
  <c r="E238" i="21"/>
  <c r="C240" i="21" a="1"/>
  <c r="C240" i="21"/>
  <c r="E240" i="21" a="1"/>
  <c r="E240" i="21"/>
  <c r="T32" i="18"/>
  <c r="CJ12" i="9"/>
  <c r="G8" i="21"/>
  <c r="G13" i="21"/>
  <c r="CJ17" i="9"/>
  <c r="G185" i="21"/>
  <c r="CJ189" i="9"/>
  <c r="L82" i="21"/>
  <c r="CJ150" i="9"/>
  <c r="G146" i="21"/>
  <c r="CJ147" i="9"/>
  <c r="G143" i="21"/>
  <c r="BF17" i="9"/>
  <c r="CG17" i="9"/>
  <c r="CH17" i="9"/>
  <c r="BD17" i="9"/>
  <c r="K199" i="21"/>
  <c r="H78" i="21"/>
  <c r="H122" i="21"/>
  <c r="G59" i="21"/>
  <c r="CJ63" i="9"/>
  <c r="CJ22" i="9"/>
  <c r="G18" i="21"/>
  <c r="G49" i="21"/>
  <c r="CJ53" i="9"/>
  <c r="L115" i="21"/>
  <c r="G105" i="21"/>
  <c r="CJ109" i="9"/>
  <c r="CJ137" i="9"/>
  <c r="G133" i="21"/>
  <c r="H149" i="21"/>
  <c r="G168" i="21"/>
  <c r="CJ172" i="9"/>
  <c r="L119" i="21"/>
  <c r="I138" i="21"/>
  <c r="G65" i="21"/>
  <c r="CJ69" i="9"/>
  <c r="CJ56" i="9"/>
  <c r="G52" i="21"/>
  <c r="CJ98" i="9"/>
  <c r="G94" i="21"/>
  <c r="I23" i="21"/>
  <c r="H23" i="21"/>
  <c r="H56" i="21"/>
  <c r="H12" i="21"/>
  <c r="I29" i="21"/>
  <c r="J53" i="21"/>
  <c r="I143" i="21"/>
  <c r="I10" i="21"/>
  <c r="K10" i="21"/>
  <c r="I115" i="21"/>
  <c r="I21" i="21"/>
  <c r="J103" i="21"/>
  <c r="J188" i="21"/>
  <c r="K115" i="21"/>
  <c r="H173" i="21"/>
  <c r="H146" i="21"/>
  <c r="H98" i="21"/>
  <c r="H172" i="21"/>
  <c r="I172" i="21"/>
  <c r="H95" i="21"/>
  <c r="J64" i="21"/>
  <c r="I136" i="21"/>
  <c r="L148" i="21"/>
  <c r="I64" i="21"/>
  <c r="K104" i="21"/>
  <c r="J193" i="21"/>
  <c r="I108" i="21"/>
  <c r="I144" i="21"/>
  <c r="T40" i="18"/>
  <c r="T49" i="18"/>
  <c r="AD9" i="18"/>
  <c r="CJ176" i="9"/>
  <c r="G172" i="21"/>
  <c r="T59" i="18"/>
  <c r="T36" i="18"/>
  <c r="T41" i="18"/>
  <c r="T38" i="18"/>
  <c r="C260" i="21" a="1"/>
  <c r="C260" i="21"/>
  <c r="E260" i="21" a="1"/>
  <c r="E260" i="21"/>
  <c r="C256" i="21" a="1"/>
  <c r="C256" i="21"/>
  <c r="E256" i="21" a="1"/>
  <c r="E256" i="21"/>
  <c r="C258" i="21" a="1"/>
  <c r="C258" i="21"/>
  <c r="E258" i="21" a="1"/>
  <c r="E258" i="21"/>
  <c r="L8" i="21"/>
  <c r="G157" i="21"/>
  <c r="CJ161" i="9"/>
  <c r="CG161" i="9"/>
  <c r="CH161" i="9"/>
  <c r="BF161" i="9"/>
  <c r="BD161" i="9"/>
  <c r="J163" i="21"/>
  <c r="I16" i="21"/>
  <c r="CJ29" i="9"/>
  <c r="G25" i="21"/>
  <c r="I33" i="21"/>
  <c r="CJ186" i="9"/>
  <c r="G182" i="21"/>
  <c r="K106" i="21"/>
  <c r="CJ85" i="9"/>
  <c r="G81" i="21"/>
  <c r="H138" i="21"/>
  <c r="K44" i="21"/>
  <c r="CJ166" i="9"/>
  <c r="G162" i="21"/>
  <c r="K194" i="21"/>
  <c r="BN103" i="9"/>
  <c r="J99" i="21"/>
  <c r="K151" i="21"/>
  <c r="I127" i="21"/>
  <c r="I53" i="21"/>
  <c r="J194" i="21"/>
  <c r="G41" i="21"/>
  <c r="CJ45" i="9"/>
  <c r="H121" i="21"/>
  <c r="J183" i="21"/>
  <c r="I77" i="21"/>
  <c r="J166" i="21"/>
  <c r="H195" i="21"/>
  <c r="J77" i="21"/>
  <c r="H176" i="21"/>
  <c r="K139" i="21"/>
  <c r="J135" i="21"/>
  <c r="K20" i="21"/>
  <c r="I103" i="21"/>
  <c r="J67" i="21"/>
  <c r="H97" i="21"/>
  <c r="I157" i="21"/>
  <c r="I67" i="21"/>
  <c r="J146" i="21"/>
  <c r="L12" i="21"/>
  <c r="H104" i="21"/>
  <c r="I111" i="21"/>
  <c r="L50" i="21"/>
  <c r="L164" i="21"/>
  <c r="H189" i="21"/>
  <c r="J56" i="21"/>
  <c r="CJ140" i="9"/>
  <c r="G136" i="21"/>
  <c r="T31" i="18"/>
  <c r="T50" i="18"/>
  <c r="T51" i="18"/>
  <c r="T57" i="18"/>
  <c r="T56" i="18"/>
  <c r="E250" i="21" a="1"/>
  <c r="E250" i="21"/>
  <c r="C250" i="21" a="1"/>
  <c r="C250" i="21"/>
  <c r="C244" i="21" a="1"/>
  <c r="C244" i="21"/>
  <c r="E244" i="21" a="1"/>
  <c r="E244" i="21"/>
  <c r="C254" i="21" a="1"/>
  <c r="C254" i="21"/>
  <c r="E254" i="21" a="1"/>
  <c r="E254" i="21"/>
  <c r="E234" i="21" a="1"/>
  <c r="E234" i="21"/>
  <c r="C234" i="21" a="1"/>
  <c r="C234" i="21"/>
  <c r="CJ131" i="9"/>
  <c r="G127" i="21"/>
  <c r="T48" i="18"/>
  <c r="CJ14" i="9"/>
  <c r="G10" i="21"/>
  <c r="H58" i="21"/>
  <c r="H19" i="21"/>
  <c r="L185" i="21"/>
  <c r="L199" i="21"/>
  <c r="G72" i="21"/>
  <c r="CJ76" i="9"/>
  <c r="BN143" i="9"/>
  <c r="BF78" i="9"/>
  <c r="H71" i="21"/>
  <c r="J27" i="21"/>
  <c r="K82" i="21"/>
  <c r="G152" i="21"/>
  <c r="CJ156" i="9"/>
  <c r="G30" i="21"/>
  <c r="CJ34" i="9"/>
  <c r="BU171" i="9"/>
  <c r="CJ52" i="9"/>
  <c r="G48" i="21"/>
  <c r="CJ64" i="9"/>
  <c r="G60" i="21"/>
  <c r="I51" i="21"/>
  <c r="K99" i="21"/>
  <c r="I24" i="21"/>
  <c r="L194" i="21"/>
  <c r="J127" i="21"/>
  <c r="H47" i="21"/>
  <c r="H143" i="21"/>
  <c r="L169" i="21"/>
  <c r="K166" i="21"/>
  <c r="J57" i="21"/>
  <c r="L166" i="21"/>
  <c r="I12" i="21"/>
  <c r="J46" i="21"/>
  <c r="I135" i="21"/>
  <c r="H20" i="21"/>
  <c r="H103" i="21"/>
  <c r="L188" i="21"/>
  <c r="K164" i="21"/>
  <c r="J157" i="21"/>
  <c r="K172" i="21"/>
  <c r="K134" i="21"/>
  <c r="L53" i="21"/>
  <c r="K119" i="21"/>
  <c r="L21" i="21"/>
  <c r="I104" i="21"/>
  <c r="L47" i="21"/>
  <c r="K125" i="21"/>
  <c r="L56" i="21"/>
  <c r="L125" i="21"/>
  <c r="J125" i="21"/>
  <c r="CJ107" i="9"/>
  <c r="G103" i="21"/>
  <c r="CJ20" i="9"/>
  <c r="G16" i="21"/>
  <c r="T55" i="18"/>
  <c r="A11" i="9"/>
  <c r="T35" i="18"/>
  <c r="E245" i="21" a="1"/>
  <c r="E245" i="21"/>
  <c r="C245" i="21" a="1"/>
  <c r="C245" i="21"/>
  <c r="C239" i="21" a="1"/>
  <c r="C239" i="21"/>
  <c r="E239" i="21" a="1"/>
  <c r="E239" i="21"/>
  <c r="E236" i="21" a="1"/>
  <c r="E236" i="21"/>
  <c r="C236" i="21" a="1"/>
  <c r="C236" i="21"/>
  <c r="C247" i="21" a="1"/>
  <c r="C247" i="21"/>
  <c r="E247" i="21" a="1"/>
  <c r="E247" i="21"/>
  <c r="T42" i="18"/>
  <c r="H127" i="21"/>
  <c r="BF14" i="9"/>
  <c r="BD14" i="9"/>
  <c r="CG14" i="9"/>
  <c r="CH14" i="9"/>
  <c r="BF25" i="9"/>
  <c r="BU173" i="9"/>
  <c r="BU24" i="9"/>
  <c r="BN140" i="9"/>
  <c r="BU42" i="9"/>
  <c r="BN181" i="9"/>
  <c r="J26" i="21"/>
  <c r="BN126" i="9"/>
  <c r="BN139" i="9"/>
  <c r="BN78" i="9"/>
  <c r="BU78" i="9"/>
  <c r="BN160" i="9"/>
  <c r="BN87" i="9"/>
  <c r="BN203" i="9"/>
  <c r="BN187" i="9"/>
  <c r="J34" i="21"/>
  <c r="BN115" i="9"/>
  <c r="BN132" i="9"/>
  <c r="BU203" i="9"/>
  <c r="J14" i="21"/>
  <c r="J22" i="21"/>
  <c r="BN150" i="9"/>
  <c r="BN178" i="9"/>
  <c r="BN170" i="9"/>
  <c r="BN202" i="9"/>
  <c r="J147" i="21"/>
  <c r="J37" i="21"/>
  <c r="J130" i="21"/>
  <c r="BU193" i="9"/>
  <c r="J81" i="21"/>
  <c r="J89" i="21"/>
  <c r="J94" i="21"/>
  <c r="BN33" i="9"/>
  <c r="BF33" i="9"/>
  <c r="BU31" i="9"/>
  <c r="BN20" i="9"/>
  <c r="BU189" i="9"/>
  <c r="BU101" i="9"/>
  <c r="BN130" i="9"/>
  <c r="BN28" i="9"/>
  <c r="CG81" i="9"/>
  <c r="CH81" i="9"/>
  <c r="P268" i="21"/>
  <c r="Q268" i="21"/>
  <c r="BN42" i="9"/>
  <c r="BD143" i="9"/>
  <c r="L95" i="21"/>
  <c r="BU130" i="9"/>
  <c r="V268" i="21"/>
  <c r="BN123" i="9"/>
  <c r="BU57" i="9"/>
  <c r="L123" i="21"/>
  <c r="H27" i="21"/>
  <c r="BN176" i="9"/>
  <c r="BN75" i="9"/>
  <c r="BN108" i="9"/>
  <c r="BU108" i="9"/>
  <c r="H193" i="21"/>
  <c r="BN107" i="9"/>
  <c r="CG50" i="9"/>
  <c r="CH50" i="9"/>
  <c r="S268" i="21"/>
  <c r="I169" i="21"/>
  <c r="H120" i="21"/>
  <c r="K103" i="21"/>
  <c r="R268" i="21"/>
  <c r="BN142" i="9"/>
  <c r="BU70" i="9"/>
  <c r="BN122" i="9"/>
  <c r="BU157" i="9"/>
  <c r="BF58" i="9"/>
  <c r="BU58" i="9"/>
  <c r="K142" i="21"/>
  <c r="L142" i="21"/>
  <c r="L54" i="21"/>
  <c r="I54" i="21"/>
  <c r="J108" i="21"/>
  <c r="J110" i="21"/>
  <c r="H110" i="21"/>
  <c r="J20" i="21"/>
  <c r="J50" i="21"/>
  <c r="I50" i="21"/>
  <c r="J141" i="21"/>
  <c r="I93" i="21"/>
  <c r="BN62" i="9"/>
  <c r="BN80" i="9"/>
  <c r="BF167" i="9"/>
  <c r="BU119" i="9"/>
  <c r="BU168" i="9"/>
  <c r="BF28" i="9"/>
  <c r="BD50" i="9"/>
  <c r="BU80" i="9"/>
  <c r="BN77" i="9"/>
  <c r="BN39" i="9"/>
  <c r="BU13" i="9"/>
  <c r="BN193" i="9"/>
  <c r="BU86" i="9"/>
  <c r="BU28" i="9"/>
  <c r="BU139" i="9"/>
  <c r="BU50" i="9"/>
  <c r="BN50" i="9"/>
  <c r="J47" i="21"/>
  <c r="BN57" i="9"/>
  <c r="BN81" i="9"/>
  <c r="BN197" i="9"/>
  <c r="BU148" i="9"/>
  <c r="BF170" i="9"/>
  <c r="BN37" i="9"/>
  <c r="BU60" i="9"/>
  <c r="CG139" i="9"/>
  <c r="CH139" i="9"/>
  <c r="BN147" i="9"/>
  <c r="BU77" i="9"/>
  <c r="BU75" i="9"/>
  <c r="BU131" i="9"/>
  <c r="BU33" i="9"/>
  <c r="BU176" i="9"/>
  <c r="H160" i="21"/>
  <c r="H162" i="21"/>
  <c r="I196" i="21"/>
  <c r="H170" i="21"/>
  <c r="I182" i="21"/>
  <c r="H168" i="21"/>
  <c r="I200" i="21"/>
  <c r="H154" i="21"/>
  <c r="H152" i="21"/>
  <c r="BD13" i="9"/>
  <c r="CG13" i="9"/>
  <c r="CH13" i="9"/>
  <c r="CI13" i="9"/>
  <c r="BF13" i="9"/>
  <c r="J200" i="21"/>
  <c r="BN16" i="9"/>
  <c r="BL14" i="9"/>
  <c r="K32" i="21"/>
  <c r="H49" i="21"/>
  <c r="H30" i="21"/>
  <c r="J69" i="21"/>
  <c r="I72" i="21"/>
  <c r="I159" i="21"/>
  <c r="H37" i="21"/>
  <c r="BU199" i="9"/>
  <c r="BF199" i="9"/>
  <c r="L101" i="21"/>
  <c r="L184" i="21"/>
  <c r="BF189" i="9"/>
  <c r="BD189" i="9"/>
  <c r="BN189" i="9"/>
  <c r="BF23" i="9"/>
  <c r="BU133" i="9"/>
  <c r="H94" i="21"/>
  <c r="L52" i="21"/>
  <c r="L75" i="21"/>
  <c r="I75" i="21"/>
  <c r="J160" i="21"/>
  <c r="L65" i="21"/>
  <c r="J45" i="21"/>
  <c r="J133" i="21"/>
  <c r="J32" i="21"/>
  <c r="L32" i="21"/>
  <c r="BF131" i="9"/>
  <c r="I18" i="21"/>
  <c r="H59" i="21"/>
  <c r="I30" i="21"/>
  <c r="I105" i="21"/>
  <c r="L154" i="21"/>
  <c r="K36" i="21"/>
  <c r="I152" i="21"/>
  <c r="K69" i="21"/>
  <c r="K72" i="21"/>
  <c r="H25" i="21"/>
  <c r="I170" i="21"/>
  <c r="K114" i="21"/>
  <c r="L70" i="21"/>
  <c r="K196" i="21"/>
  <c r="J162" i="21"/>
  <c r="J168" i="21"/>
  <c r="H79" i="21"/>
  <c r="L186" i="21"/>
  <c r="L41" i="21"/>
  <c r="L159" i="21"/>
  <c r="K37" i="21"/>
  <c r="J101" i="21"/>
  <c r="J181" i="21"/>
  <c r="K43" i="21"/>
  <c r="J91" i="21"/>
  <c r="I91" i="21"/>
  <c r="H91" i="21"/>
  <c r="BD150" i="9"/>
  <c r="BF150" i="9"/>
  <c r="CG150" i="9"/>
  <c r="CH150" i="9"/>
  <c r="BU122" i="9"/>
  <c r="K113" i="21"/>
  <c r="BF178" i="9"/>
  <c r="L22" i="21"/>
  <c r="I22" i="21"/>
  <c r="CG112" i="9"/>
  <c r="CH112" i="9"/>
  <c r="BF112" i="9"/>
  <c r="BD112" i="9"/>
  <c r="BF192" i="9"/>
  <c r="BD192" i="9"/>
  <c r="CG192" i="9"/>
  <c r="CH192" i="9"/>
  <c r="BN192" i="9"/>
  <c r="BF102" i="9"/>
  <c r="I129" i="21"/>
  <c r="BU87" i="9"/>
  <c r="I178" i="21"/>
  <c r="BN152" i="9"/>
  <c r="BN129" i="9"/>
  <c r="BU129" i="9"/>
  <c r="I19" i="21"/>
  <c r="H40" i="21"/>
  <c r="CG181" i="9"/>
  <c r="CH181" i="9"/>
  <c r="BF181" i="9"/>
  <c r="BD181" i="9"/>
  <c r="I153" i="21"/>
  <c r="BF132" i="9"/>
  <c r="BD132" i="9"/>
  <c r="CG132" i="9"/>
  <c r="CH132" i="9"/>
  <c r="BU197" i="9"/>
  <c r="CG198" i="9"/>
  <c r="CH198" i="9"/>
  <c r="BD198" i="9"/>
  <c r="BF198" i="9"/>
  <c r="J39" i="21"/>
  <c r="H39" i="21"/>
  <c r="K92" i="21"/>
  <c r="BF101" i="9"/>
  <c r="J62" i="21"/>
  <c r="H62" i="21"/>
  <c r="I55" i="21"/>
  <c r="J55" i="21"/>
  <c r="G153" i="21"/>
  <c r="CG78" i="9"/>
  <c r="CH78" i="9"/>
  <c r="H197" i="21"/>
  <c r="J197" i="21"/>
  <c r="L61" i="21"/>
  <c r="CJ135" i="9"/>
  <c r="G131" i="21"/>
  <c r="J117" i="21"/>
  <c r="L17" i="21"/>
  <c r="I96" i="21"/>
  <c r="J120" i="21"/>
  <c r="CJ184" i="9"/>
  <c r="G180" i="21"/>
  <c r="CJ181" i="9"/>
  <c r="G177" i="21"/>
  <c r="CJ97" i="9"/>
  <c r="G93" i="21"/>
  <c r="L107" i="21"/>
  <c r="G57" i="21"/>
  <c r="CJ61" i="9"/>
  <c r="J100" i="21"/>
  <c r="I100" i="21"/>
  <c r="G73" i="21"/>
  <c r="CJ77" i="9"/>
  <c r="G66" i="21"/>
  <c r="CJ70" i="9"/>
  <c r="CJ116" i="9"/>
  <c r="G112" i="21"/>
  <c r="G155" i="21"/>
  <c r="CJ159" i="9"/>
  <c r="V264" i="21"/>
  <c r="V269" i="21"/>
  <c r="G92" i="21"/>
  <c r="CJ96" i="9"/>
  <c r="G26" i="21"/>
  <c r="CJ30" i="9"/>
  <c r="CJ169" i="9"/>
  <c r="G165" i="21"/>
  <c r="K80" i="21"/>
  <c r="G80" i="21"/>
  <c r="CJ84" i="9"/>
  <c r="K124" i="21"/>
  <c r="J145" i="21"/>
  <c r="G141" i="21"/>
  <c r="CJ145" i="9"/>
  <c r="G179" i="21"/>
  <c r="CJ183" i="9"/>
  <c r="CG15" i="9"/>
  <c r="CH15" i="9"/>
  <c r="CG42" i="9"/>
  <c r="CH42" i="9"/>
  <c r="J191" i="21"/>
  <c r="CJ195" i="9"/>
  <c r="G191" i="21"/>
  <c r="I99" i="21"/>
  <c r="R265" i="21"/>
  <c r="R262" i="21"/>
  <c r="R273" i="21"/>
  <c r="BF62" i="9"/>
  <c r="CG62" i="9"/>
  <c r="CH62" i="9"/>
  <c r="BD62" i="9"/>
  <c r="BN43" i="9"/>
  <c r="K132" i="21"/>
  <c r="J30" i="21"/>
  <c r="L196" i="21"/>
  <c r="K112" i="21"/>
  <c r="BU169" i="9"/>
  <c r="BF39" i="9"/>
  <c r="CG39" i="9"/>
  <c r="CH39" i="9"/>
  <c r="BD39" i="9"/>
  <c r="BF116" i="9"/>
  <c r="CG116" i="9"/>
  <c r="CH116" i="9"/>
  <c r="BD116" i="9"/>
  <c r="K94" i="21"/>
  <c r="J85" i="21"/>
  <c r="J48" i="21"/>
  <c r="H65" i="21"/>
  <c r="H200" i="21"/>
  <c r="BF148" i="9"/>
  <c r="CG148" i="9"/>
  <c r="CH148" i="9"/>
  <c r="BD148" i="9"/>
  <c r="H133" i="21"/>
  <c r="I132" i="21"/>
  <c r="CG131" i="9"/>
  <c r="CH131" i="9"/>
  <c r="I49" i="21"/>
  <c r="J105" i="21"/>
  <c r="K140" i="21"/>
  <c r="L87" i="21"/>
  <c r="H87" i="21"/>
  <c r="J72" i="21"/>
  <c r="K89" i="21"/>
  <c r="J114" i="21"/>
  <c r="H196" i="21"/>
  <c r="I162" i="21"/>
  <c r="J60" i="21"/>
  <c r="I60" i="21"/>
  <c r="L34" i="21"/>
  <c r="K101" i="21"/>
  <c r="H43" i="21"/>
  <c r="I15" i="21"/>
  <c r="L43" i="21"/>
  <c r="BN102" i="9"/>
  <c r="BF123" i="9"/>
  <c r="BD123" i="9"/>
  <c r="CG123" i="9"/>
  <c r="CH123" i="9"/>
  <c r="I14" i="21"/>
  <c r="H130" i="21"/>
  <c r="BF54" i="9"/>
  <c r="BD54" i="9"/>
  <c r="CG54" i="9"/>
  <c r="CH54" i="9"/>
  <c r="BN125" i="9"/>
  <c r="BD131" i="9"/>
  <c r="BU115" i="9"/>
  <c r="BF71" i="9"/>
  <c r="CG71" i="9"/>
  <c r="CH71" i="9"/>
  <c r="BD71" i="9"/>
  <c r="H179" i="21"/>
  <c r="BN163" i="9"/>
  <c r="H73" i="21"/>
  <c r="BD87" i="9"/>
  <c r="CG87" i="9"/>
  <c r="CH87" i="9"/>
  <c r="BF87" i="9"/>
  <c r="K28" i="21"/>
  <c r="BS103" i="9"/>
  <c r="BF152" i="9"/>
  <c r="BD152" i="9"/>
  <c r="CG152" i="9"/>
  <c r="CH152" i="9"/>
  <c r="L28" i="21"/>
  <c r="J165" i="21"/>
  <c r="I116" i="21"/>
  <c r="K40" i="21"/>
  <c r="K26" i="21"/>
  <c r="I26" i="21"/>
  <c r="BN68" i="9"/>
  <c r="L39" i="21"/>
  <c r="K39" i="21"/>
  <c r="BF168" i="9"/>
  <c r="BU140" i="9"/>
  <c r="I35" i="21"/>
  <c r="I62" i="21"/>
  <c r="L62" i="21"/>
  <c r="CJ59" i="9"/>
  <c r="G55" i="21"/>
  <c r="CJ197" i="9"/>
  <c r="G193" i="21"/>
  <c r="K63" i="21"/>
  <c r="G184" i="21"/>
  <c r="CJ188" i="9"/>
  <c r="H61" i="21"/>
  <c r="J61" i="21"/>
  <c r="CJ148" i="9"/>
  <c r="G144" i="21"/>
  <c r="L96" i="21"/>
  <c r="J180" i="21"/>
  <c r="J149" i="21"/>
  <c r="G149" i="21"/>
  <c r="CJ153" i="9"/>
  <c r="J93" i="21"/>
  <c r="K100" i="21"/>
  <c r="L73" i="21"/>
  <c r="I66" i="21"/>
  <c r="O264" i="21"/>
  <c r="O269" i="21"/>
  <c r="L92" i="21"/>
  <c r="K165" i="21"/>
  <c r="K190" i="21"/>
  <c r="K86" i="21"/>
  <c r="L102" i="21"/>
  <c r="K145" i="21"/>
  <c r="H68" i="21"/>
  <c r="H141" i="21"/>
  <c r="I42" i="21"/>
  <c r="G192" i="21"/>
  <c r="CJ196" i="9"/>
  <c r="H106" i="21"/>
  <c r="BD42" i="9"/>
  <c r="H191" i="21"/>
  <c r="L109" i="21"/>
  <c r="Q265" i="21"/>
  <c r="Q262" i="21"/>
  <c r="Q273" i="21"/>
  <c r="CJ41" i="9"/>
  <c r="G37" i="21"/>
  <c r="H182" i="21"/>
  <c r="H18" i="21"/>
  <c r="L105" i="21"/>
  <c r="L72" i="21"/>
  <c r="H52" i="21"/>
  <c r="K87" i="21"/>
  <c r="L168" i="21"/>
  <c r="BN169" i="9"/>
  <c r="I48" i="21"/>
  <c r="K200" i="21"/>
  <c r="I45" i="21"/>
  <c r="I133" i="21"/>
  <c r="H32" i="21"/>
  <c r="L132" i="21"/>
  <c r="L49" i="21"/>
  <c r="K18" i="21"/>
  <c r="I59" i="21"/>
  <c r="L59" i="21"/>
  <c r="H137" i="21"/>
  <c r="H105" i="21"/>
  <c r="J154" i="21"/>
  <c r="I154" i="21"/>
  <c r="J36" i="21"/>
  <c r="L152" i="21"/>
  <c r="CG193" i="9"/>
  <c r="CH193" i="9"/>
  <c r="BF193" i="9"/>
  <c r="BD193" i="9"/>
  <c r="H69" i="21"/>
  <c r="H72" i="21"/>
  <c r="K25" i="21"/>
  <c r="L25" i="21"/>
  <c r="L89" i="21"/>
  <c r="H89" i="21"/>
  <c r="L81" i="21"/>
  <c r="L114" i="21"/>
  <c r="J196" i="21"/>
  <c r="L60" i="21"/>
  <c r="K60" i="21"/>
  <c r="K186" i="21"/>
  <c r="L37" i="21"/>
  <c r="K129" i="21"/>
  <c r="K181" i="21"/>
  <c r="J192" i="21"/>
  <c r="J43" i="21"/>
  <c r="K91" i="21"/>
  <c r="L91" i="21"/>
  <c r="K175" i="21"/>
  <c r="I161" i="21"/>
  <c r="I88" i="21"/>
  <c r="K14" i="21"/>
  <c r="CG125" i="9"/>
  <c r="CH125" i="9"/>
  <c r="BD125" i="9"/>
  <c r="BF125" i="9"/>
  <c r="J151" i="21"/>
  <c r="BU112" i="9"/>
  <c r="BU125" i="9"/>
  <c r="BU71" i="9"/>
  <c r="BN31" i="9"/>
  <c r="BD176" i="9"/>
  <c r="CG176" i="9"/>
  <c r="CH176" i="9"/>
  <c r="BF176" i="9"/>
  <c r="BN148" i="9"/>
  <c r="BU37" i="9"/>
  <c r="BF37" i="9"/>
  <c r="CG37" i="9"/>
  <c r="CH37" i="9"/>
  <c r="BD37" i="9"/>
  <c r="BU160" i="9"/>
  <c r="L158" i="21"/>
  <c r="BD60" i="9"/>
  <c r="BF60" i="9"/>
  <c r="CG60" i="9"/>
  <c r="CH60" i="9"/>
  <c r="BU167" i="9"/>
  <c r="K15" i="21"/>
  <c r="K66" i="21"/>
  <c r="BF51" i="9"/>
  <c r="L78" i="21"/>
  <c r="I112" i="21"/>
  <c r="I78" i="21"/>
  <c r="L35" i="21"/>
  <c r="BF140" i="9"/>
  <c r="CG140" i="9"/>
  <c r="CH140" i="9"/>
  <c r="BD140" i="9"/>
  <c r="I142" i="21"/>
  <c r="H55" i="21"/>
  <c r="K138" i="21"/>
  <c r="CJ142" i="9"/>
  <c r="G138" i="21"/>
  <c r="J184" i="21"/>
  <c r="G197" i="21"/>
  <c r="CJ201" i="9"/>
  <c r="CJ65" i="9"/>
  <c r="G61" i="21"/>
  <c r="G189" i="21"/>
  <c r="CJ193" i="9"/>
  <c r="G130" i="21"/>
  <c r="CJ134" i="9"/>
  <c r="H144" i="21"/>
  <c r="G22" i="21"/>
  <c r="CJ26" i="9"/>
  <c r="CJ78" i="9"/>
  <c r="G74" i="21"/>
  <c r="H54" i="21"/>
  <c r="BD28" i="9"/>
  <c r="J177" i="21"/>
  <c r="J107" i="21"/>
  <c r="G100" i="21"/>
  <c r="CJ104" i="9"/>
  <c r="G159" i="21"/>
  <c r="CJ163" i="9"/>
  <c r="CI12" i="9"/>
  <c r="J95" i="21"/>
  <c r="R264" i="21"/>
  <c r="R269" i="21"/>
  <c r="G126" i="21"/>
  <c r="CJ130" i="9"/>
  <c r="G151" i="21"/>
  <c r="CJ155" i="9"/>
  <c r="I86" i="21"/>
  <c r="K102" i="21"/>
  <c r="G123" i="21"/>
  <c r="CJ127" i="9"/>
  <c r="J68" i="21"/>
  <c r="L42" i="21"/>
  <c r="H42" i="21"/>
  <c r="L192" i="21"/>
  <c r="CJ92" i="9"/>
  <c r="G88" i="21"/>
  <c r="K191" i="21"/>
  <c r="G183" i="21"/>
  <c r="CJ187" i="9"/>
  <c r="CJ68" i="9"/>
  <c r="G64" i="21"/>
  <c r="P265" i="21"/>
  <c r="P262" i="21"/>
  <c r="BF32" i="9"/>
  <c r="J75" i="21"/>
  <c r="BS15" i="9"/>
  <c r="K85" i="21"/>
  <c r="K105" i="21"/>
  <c r="I79" i="21"/>
  <c r="BU94" i="9"/>
  <c r="BL15" i="9"/>
  <c r="BF183" i="9"/>
  <c r="BU39" i="9"/>
  <c r="CG189" i="9"/>
  <c r="CH189" i="9"/>
  <c r="I85" i="21"/>
  <c r="H75" i="21"/>
  <c r="K160" i="21"/>
  <c r="H45" i="21"/>
  <c r="K133" i="21"/>
  <c r="I32" i="21"/>
  <c r="J132" i="21"/>
  <c r="J49" i="21"/>
  <c r="K30" i="21"/>
  <c r="I137" i="21"/>
  <c r="K154" i="21"/>
  <c r="J152" i="21"/>
  <c r="J140" i="21"/>
  <c r="L69" i="21"/>
  <c r="J25" i="21"/>
  <c r="J170" i="21"/>
  <c r="BN175" i="9"/>
  <c r="I114" i="21"/>
  <c r="BN168" i="9"/>
  <c r="L162" i="21"/>
  <c r="BU142" i="9"/>
  <c r="H41" i="21"/>
  <c r="L106" i="21"/>
  <c r="H101" i="21"/>
  <c r="H184" i="21"/>
  <c r="H181" i="21"/>
  <c r="BU150" i="9"/>
  <c r="L15" i="21"/>
  <c r="L14" i="21"/>
  <c r="CG203" i="9"/>
  <c r="CH203" i="9"/>
  <c r="BF203" i="9"/>
  <c r="BD203" i="9"/>
  <c r="L79" i="21"/>
  <c r="H22" i="21"/>
  <c r="J73" i="21"/>
  <c r="L147" i="21"/>
  <c r="K179" i="21"/>
  <c r="BU132" i="9"/>
  <c r="I73" i="21"/>
  <c r="BU187" i="9"/>
  <c r="CG126" i="9"/>
  <c r="CH126" i="9"/>
  <c r="BF126" i="9"/>
  <c r="BD126" i="9"/>
  <c r="H28" i="21"/>
  <c r="BF160" i="9"/>
  <c r="BD160" i="9"/>
  <c r="CG160" i="9"/>
  <c r="CH160" i="9"/>
  <c r="J116" i="21"/>
  <c r="J71" i="21"/>
  <c r="H116" i="21"/>
  <c r="I179" i="21"/>
  <c r="L153" i="21"/>
  <c r="J118" i="21"/>
  <c r="BU147" i="9"/>
  <c r="H66" i="21"/>
  <c r="J112" i="21"/>
  <c r="CJ146" i="9"/>
  <c r="G142" i="21"/>
  <c r="J171" i="21"/>
  <c r="K189" i="21"/>
  <c r="G77" i="21"/>
  <c r="CJ81" i="9"/>
  <c r="G44" i="21"/>
  <c r="CJ48" i="9"/>
  <c r="K117" i="21"/>
  <c r="G117" i="21"/>
  <c r="CJ121" i="9"/>
  <c r="CJ44" i="9"/>
  <c r="G40" i="21"/>
  <c r="CJ120" i="9"/>
  <c r="G116" i="21"/>
  <c r="K22" i="21"/>
  <c r="CJ177" i="9"/>
  <c r="G173" i="21"/>
  <c r="H17" i="21"/>
  <c r="CJ100" i="9"/>
  <c r="G96" i="21"/>
  <c r="L74" i="21"/>
  <c r="CJ58" i="9"/>
  <c r="G54" i="21"/>
  <c r="CJ50" i="9"/>
  <c r="G46" i="21"/>
  <c r="CG28" i="9"/>
  <c r="CH28" i="9"/>
  <c r="K180" i="21"/>
  <c r="K156" i="21"/>
  <c r="I107" i="21"/>
  <c r="L100" i="21"/>
  <c r="CJ198" i="9"/>
  <c r="G194" i="21"/>
  <c r="P264" i="21"/>
  <c r="Q269" i="21"/>
  <c r="CJ151" i="9"/>
  <c r="G147" i="21"/>
  <c r="H80" i="21"/>
  <c r="H86" i="21"/>
  <c r="J102" i="21"/>
  <c r="L124" i="21"/>
  <c r="CJ191" i="9"/>
  <c r="G187" i="21"/>
  <c r="I68" i="21"/>
  <c r="CJ72" i="9"/>
  <c r="G68" i="21"/>
  <c r="J42" i="21"/>
  <c r="CJ39" i="9"/>
  <c r="G35" i="21"/>
  <c r="H88" i="21"/>
  <c r="L191" i="21"/>
  <c r="L64" i="21"/>
  <c r="S265" i="21"/>
  <c r="S262" i="21"/>
  <c r="S273" i="21"/>
  <c r="CJ179" i="9"/>
  <c r="G175" i="21"/>
  <c r="CJ88" i="9"/>
  <c r="G84" i="21"/>
  <c r="CG146" i="9"/>
  <c r="CH146" i="9"/>
  <c r="BD146" i="9"/>
  <c r="BF146" i="9"/>
  <c r="BU183" i="9"/>
  <c r="K52" i="21"/>
  <c r="I160" i="21"/>
  <c r="I69" i="21"/>
  <c r="BF82" i="9"/>
  <c r="CG169" i="9"/>
  <c r="CH169" i="9"/>
  <c r="BD169" i="9"/>
  <c r="BF169" i="9"/>
  <c r="K48" i="21"/>
  <c r="L45" i="21"/>
  <c r="L140" i="21"/>
  <c r="BU43" i="9"/>
  <c r="L160" i="21"/>
  <c r="BU62" i="9"/>
  <c r="BN94" i="9"/>
  <c r="BF94" i="9"/>
  <c r="BN116" i="9"/>
  <c r="BN167" i="9"/>
  <c r="BN183" i="9"/>
  <c r="CG75" i="9"/>
  <c r="CH75" i="9"/>
  <c r="BD75" i="9"/>
  <c r="BF75" i="9"/>
  <c r="BF43" i="9"/>
  <c r="BD43" i="9"/>
  <c r="J52" i="21"/>
  <c r="I52" i="21"/>
  <c r="L182" i="21"/>
  <c r="BN13" i="9"/>
  <c r="I65" i="21"/>
  <c r="L200" i="21"/>
  <c r="H132" i="21"/>
  <c r="K49" i="21"/>
  <c r="L18" i="21"/>
  <c r="J59" i="21"/>
  <c r="L30" i="21"/>
  <c r="J137" i="21"/>
  <c r="H36" i="21"/>
  <c r="K152" i="21"/>
  <c r="L170" i="21"/>
  <c r="I81" i="21"/>
  <c r="H114" i="21"/>
  <c r="I70" i="21"/>
  <c r="K162" i="21"/>
  <c r="K168" i="21"/>
  <c r="K41" i="21"/>
  <c r="K184" i="21"/>
  <c r="I113" i="21"/>
  <c r="J15" i="21"/>
  <c r="CG178" i="9"/>
  <c r="CH178" i="9"/>
  <c r="L130" i="21"/>
  <c r="H175" i="21"/>
  <c r="BF202" i="9"/>
  <c r="I43" i="21"/>
  <c r="I130" i="21"/>
  <c r="BF108" i="9"/>
  <c r="BD108" i="9"/>
  <c r="CG108" i="9"/>
  <c r="CH108" i="9"/>
  <c r="H14" i="21"/>
  <c r="CG16" i="9"/>
  <c r="CH16" i="9"/>
  <c r="BD16" i="9"/>
  <c r="BF16" i="9"/>
  <c r="K84" i="21"/>
  <c r="BN119" i="9"/>
  <c r="BD115" i="9"/>
  <c r="CG115" i="9"/>
  <c r="CH115" i="9"/>
  <c r="BF115" i="9"/>
  <c r="BU123" i="9"/>
  <c r="L129" i="21"/>
  <c r="BD187" i="9"/>
  <c r="BF187" i="9"/>
  <c r="CG187" i="9"/>
  <c r="CH187" i="9"/>
  <c r="K147" i="21"/>
  <c r="BN71" i="9"/>
  <c r="BU16" i="9"/>
  <c r="BU126" i="9"/>
  <c r="L165" i="21"/>
  <c r="BU81" i="9"/>
  <c r="J19" i="21"/>
  <c r="L19" i="21"/>
  <c r="BU170" i="9"/>
  <c r="J153" i="21"/>
  <c r="L40" i="21"/>
  <c r="BF197" i="9"/>
  <c r="BD197" i="9"/>
  <c r="CG197" i="9"/>
  <c r="CH197" i="9"/>
  <c r="BF107" i="9"/>
  <c r="BF27" i="9"/>
  <c r="BF147" i="9"/>
  <c r="CG147" i="9"/>
  <c r="CH147" i="9"/>
  <c r="BD147" i="9"/>
  <c r="J78" i="21"/>
  <c r="J178" i="21"/>
  <c r="BU25" i="9"/>
  <c r="BU198" i="9"/>
  <c r="H142" i="21"/>
  <c r="CJ66" i="9"/>
  <c r="G62" i="21"/>
  <c r="G134" i="21"/>
  <c r="CJ138" i="9"/>
  <c r="L55" i="21"/>
  <c r="L138" i="21"/>
  <c r="L171" i="21"/>
  <c r="I171" i="21"/>
  <c r="G67" i="21"/>
  <c r="CJ71" i="9"/>
  <c r="CJ19" i="9"/>
  <c r="G15" i="21"/>
  <c r="L197" i="21"/>
  <c r="G56" i="21"/>
  <c r="CJ60" i="9"/>
  <c r="CJ114" i="9"/>
  <c r="G110" i="21"/>
  <c r="CG167" i="9"/>
  <c r="CH167" i="9"/>
  <c r="L131" i="21"/>
  <c r="I117" i="21"/>
  <c r="H117" i="21"/>
  <c r="J40" i="21"/>
  <c r="K116" i="21"/>
  <c r="K17" i="21"/>
  <c r="H96" i="21"/>
  <c r="K54" i="21"/>
  <c r="K46" i="21"/>
  <c r="L149" i="21"/>
  <c r="J156" i="21"/>
  <c r="L93" i="21"/>
  <c r="H107" i="21"/>
  <c r="CJ111" i="9"/>
  <c r="G107" i="21"/>
  <c r="CJ199" i="9"/>
  <c r="G195" i="21"/>
  <c r="K51" i="21"/>
  <c r="H118" i="21"/>
  <c r="CG143" i="9"/>
  <c r="CH143" i="9"/>
  <c r="G95" i="21"/>
  <c r="CJ99" i="9"/>
  <c r="Q264" i="21"/>
  <c r="S269" i="21"/>
  <c r="BD139" i="9"/>
  <c r="H147" i="21"/>
  <c r="J190" i="21"/>
  <c r="J86" i="21"/>
  <c r="I102" i="21"/>
  <c r="G102" i="21"/>
  <c r="CJ106" i="9"/>
  <c r="I124" i="21"/>
  <c r="G27" i="21"/>
  <c r="CJ31" i="9"/>
  <c r="L145" i="21"/>
  <c r="G42" i="21"/>
  <c r="CJ46" i="9"/>
  <c r="H35" i="21"/>
  <c r="G79" i="21"/>
  <c r="CJ83" i="9"/>
  <c r="CJ74" i="9"/>
  <c r="G70" i="21"/>
  <c r="J109" i="21"/>
  <c r="BD80" i="9"/>
  <c r="CG80" i="9"/>
  <c r="CH80" i="9"/>
  <c r="BF80" i="9"/>
  <c r="I94" i="21"/>
  <c r="K65" i="21"/>
  <c r="L137" i="21"/>
  <c r="L36" i="21"/>
  <c r="H140" i="21"/>
  <c r="BF175" i="9"/>
  <c r="BD175" i="9"/>
  <c r="CG175" i="9"/>
  <c r="CH175" i="9"/>
  <c r="CG77" i="9"/>
  <c r="CH77" i="9"/>
  <c r="BD77" i="9"/>
  <c r="BF77" i="9"/>
  <c r="BN70" i="9"/>
  <c r="BU116" i="9"/>
  <c r="BF70" i="9"/>
  <c r="BD70" i="9"/>
  <c r="CG70" i="9"/>
  <c r="CH70" i="9"/>
  <c r="BS154" i="9"/>
  <c r="L94" i="21"/>
  <c r="H85" i="21"/>
  <c r="J182" i="21"/>
  <c r="K182" i="21"/>
  <c r="L48" i="21"/>
  <c r="J65" i="21"/>
  <c r="K45" i="21"/>
  <c r="L133" i="21"/>
  <c r="J28" i="21"/>
  <c r="J18" i="21"/>
  <c r="K137" i="21"/>
  <c r="BF119" i="9"/>
  <c r="BD119" i="9"/>
  <c r="CG119" i="9"/>
  <c r="CH119" i="9"/>
  <c r="I36" i="21"/>
  <c r="I140" i="21"/>
  <c r="J87" i="21"/>
  <c r="I25" i="21"/>
  <c r="K170" i="21"/>
  <c r="I89" i="21"/>
  <c r="BU175" i="9"/>
  <c r="J70" i="21"/>
  <c r="BF142" i="9"/>
  <c r="CG142" i="9"/>
  <c r="CH142" i="9"/>
  <c r="BD142" i="9"/>
  <c r="H60" i="21"/>
  <c r="H112" i="21"/>
  <c r="H192" i="21"/>
  <c r="BN199" i="9"/>
  <c r="H129" i="21"/>
  <c r="I101" i="21"/>
  <c r="L181" i="21"/>
  <c r="I175" i="21"/>
  <c r="L175" i="21"/>
  <c r="J113" i="21"/>
  <c r="L88" i="21"/>
  <c r="K88" i="21"/>
  <c r="K70" i="21"/>
  <c r="BU51" i="9"/>
  <c r="BU54" i="9"/>
  <c r="BU20" i="9"/>
  <c r="BN58" i="9"/>
  <c r="BU103" i="9"/>
  <c r="BU192" i="9"/>
  <c r="K34" i="21"/>
  <c r="CG57" i="9"/>
  <c r="CH57" i="9"/>
  <c r="BD57" i="9"/>
  <c r="BF57" i="9"/>
  <c r="I147" i="21"/>
  <c r="K158" i="21"/>
  <c r="K71" i="21"/>
  <c r="I158" i="21"/>
  <c r="I40" i="21"/>
  <c r="I71" i="21"/>
  <c r="BU181" i="9"/>
  <c r="K153" i="21"/>
  <c r="K118" i="21"/>
  <c r="J66" i="21"/>
  <c r="BN198" i="9"/>
  <c r="L66" i="21"/>
  <c r="K178" i="21"/>
  <c r="BN24" i="9"/>
  <c r="BF24" i="9"/>
  <c r="CG24" i="9"/>
  <c r="CH24" i="9"/>
  <c r="BD24" i="9"/>
  <c r="K62" i="21"/>
  <c r="L134" i="21"/>
  <c r="H134" i="21"/>
  <c r="J138" i="21"/>
  <c r="K171" i="21"/>
  <c r="CJ175" i="9"/>
  <c r="G171" i="21"/>
  <c r="O268" i="21"/>
  <c r="J63" i="21"/>
  <c r="I63" i="21"/>
  <c r="BD170" i="9"/>
  <c r="H15" i="21"/>
  <c r="G33" i="21"/>
  <c r="CJ37" i="9"/>
  <c r="K56" i="21"/>
  <c r="I110" i="21"/>
  <c r="BD167" i="9"/>
  <c r="K131" i="21"/>
  <c r="G166" i="21"/>
  <c r="CJ170" i="9"/>
  <c r="L117" i="21"/>
  <c r="G164" i="21"/>
  <c r="G176" i="21"/>
  <c r="CJ180" i="9"/>
  <c r="G78" i="21"/>
  <c r="CJ82" i="9"/>
  <c r="BD33" i="9"/>
  <c r="L180" i="21"/>
  <c r="H180" i="21"/>
  <c r="L177" i="21"/>
  <c r="CJ132" i="9"/>
  <c r="G128" i="21"/>
  <c r="L195" i="21"/>
  <c r="I155" i="21"/>
  <c r="CJ143" i="9"/>
  <c r="G139" i="21"/>
  <c r="P269" i="21"/>
  <c r="BF139" i="9"/>
  <c r="G14" i="21"/>
  <c r="CJ18" i="9"/>
  <c r="CJ43" i="9"/>
  <c r="G39" i="21"/>
  <c r="G118" i="21"/>
  <c r="CJ122" i="9"/>
  <c r="H190" i="21"/>
  <c r="G86" i="21"/>
  <c r="CJ90" i="9"/>
  <c r="G124" i="21"/>
  <c r="CJ128" i="9"/>
  <c r="L27" i="21"/>
  <c r="G169" i="21"/>
  <c r="CJ173" i="9"/>
  <c r="I145" i="21"/>
  <c r="CJ75" i="9"/>
  <c r="G71" i="21"/>
  <c r="K79" i="21"/>
  <c r="BF74" i="9"/>
  <c r="BU143" i="9"/>
  <c r="K109" i="21"/>
  <c r="G178" i="21"/>
  <c r="CJ182" i="9"/>
  <c r="CJ23" i="9"/>
  <c r="G19" i="21"/>
  <c r="G113" i="21"/>
  <c r="CJ117" i="9"/>
  <c r="K75" i="21"/>
  <c r="H48" i="21"/>
  <c r="H70" i="21"/>
  <c r="I168" i="21"/>
  <c r="J79" i="21"/>
  <c r="J186" i="21"/>
  <c r="J41" i="21"/>
  <c r="I41" i="21"/>
  <c r="K192" i="21"/>
  <c r="I34" i="21"/>
  <c r="I37" i="21"/>
  <c r="BU102" i="9"/>
  <c r="J175" i="21"/>
  <c r="BU202" i="9"/>
  <c r="K130" i="21"/>
  <c r="H113" i="21"/>
  <c r="H186" i="21"/>
  <c r="L113" i="21"/>
  <c r="CG122" i="9"/>
  <c r="CH122" i="9"/>
  <c r="BD122" i="9"/>
  <c r="BF122" i="9"/>
  <c r="L161" i="21"/>
  <c r="J84" i="21"/>
  <c r="BF31" i="9"/>
  <c r="BD31" i="9"/>
  <c r="CG31" i="9"/>
  <c r="CH31" i="9"/>
  <c r="I84" i="21"/>
  <c r="I151" i="21"/>
  <c r="BN86" i="9"/>
  <c r="J129" i="21"/>
  <c r="BF81" i="9"/>
  <c r="BD81" i="9"/>
  <c r="J158" i="21"/>
  <c r="K19" i="21"/>
  <c r="L26" i="21"/>
  <c r="BN35" i="9"/>
  <c r="BD35" i="9"/>
  <c r="BF35" i="9"/>
  <c r="CG35" i="9"/>
  <c r="CH35" i="9"/>
  <c r="BF157" i="9"/>
  <c r="BD157" i="9"/>
  <c r="CG157" i="9"/>
  <c r="CH157" i="9"/>
  <c r="CG129" i="9"/>
  <c r="CH129" i="9"/>
  <c r="BF130" i="9"/>
  <c r="CG130" i="9"/>
  <c r="CH130" i="9"/>
  <c r="BD130" i="9"/>
  <c r="BU163" i="9"/>
  <c r="L151" i="21"/>
  <c r="BF173" i="9"/>
  <c r="CG173" i="9"/>
  <c r="CH173" i="9"/>
  <c r="BD173" i="9"/>
  <c r="I92" i="21"/>
  <c r="H92" i="21"/>
  <c r="L112" i="21"/>
  <c r="K55" i="21"/>
  <c r="G125" i="21"/>
  <c r="CJ129" i="9"/>
  <c r="H63" i="21"/>
  <c r="CJ67" i="9"/>
  <c r="G63" i="21"/>
  <c r="CG170" i="9"/>
  <c r="CH170" i="9"/>
  <c r="K33" i="21"/>
  <c r="CJ27" i="9"/>
  <c r="G23" i="21"/>
  <c r="K61" i="21"/>
  <c r="G161" i="21"/>
  <c r="CJ165" i="9"/>
  <c r="G108" i="21"/>
  <c r="CJ112" i="9"/>
  <c r="G34" i="21"/>
  <c r="CJ38" i="9"/>
  <c r="CJ47" i="9"/>
  <c r="G43" i="21"/>
  <c r="G198" i="21"/>
  <c r="CJ202" i="9"/>
  <c r="CJ21" i="9"/>
  <c r="G17" i="21"/>
  <c r="K96" i="21"/>
  <c r="CG58" i="9"/>
  <c r="CH58" i="9"/>
  <c r="CJ133" i="9"/>
  <c r="G129" i="21"/>
  <c r="CG33" i="9"/>
  <c r="CH33" i="9"/>
  <c r="I177" i="21"/>
  <c r="G156" i="21"/>
  <c r="CJ160" i="9"/>
  <c r="K57" i="21"/>
  <c r="CJ55" i="9"/>
  <c r="G51" i="21"/>
  <c r="H100" i="21"/>
  <c r="L155" i="21"/>
  <c r="K155" i="21"/>
  <c r="I139" i="21"/>
  <c r="CJ105" i="9"/>
  <c r="G101" i="21"/>
  <c r="I118" i="21"/>
  <c r="J124" i="21"/>
  <c r="CJ42" i="9"/>
  <c r="G38" i="21"/>
  <c r="J169" i="21"/>
  <c r="G145" i="21"/>
  <c r="CJ149" i="9"/>
  <c r="L68" i="21"/>
  <c r="G50" i="21"/>
  <c r="CJ54" i="9"/>
  <c r="L71" i="21"/>
  <c r="G28" i="21"/>
  <c r="CJ32" i="9"/>
  <c r="H64" i="21"/>
  <c r="H109" i="21"/>
  <c r="O265" i="21"/>
  <c r="O262" i="21"/>
  <c r="L85" i="21"/>
  <c r="I87" i="21"/>
  <c r="H81" i="21"/>
  <c r="K59" i="21"/>
  <c r="K81" i="21"/>
  <c r="CG101" i="9"/>
  <c r="CH101" i="9"/>
  <c r="BN51" i="9"/>
  <c r="J179" i="21"/>
  <c r="BF86" i="9"/>
  <c r="BN131" i="9"/>
  <c r="L179" i="21"/>
  <c r="CG107" i="9"/>
  <c r="CH107" i="9"/>
  <c r="L178" i="21"/>
  <c r="I165" i="21"/>
  <c r="H178" i="21"/>
  <c r="BU152" i="9"/>
  <c r="BF129" i="9"/>
  <c r="BD129" i="9"/>
  <c r="L116" i="21"/>
  <c r="H26" i="21"/>
  <c r="BU35" i="9"/>
  <c r="J88" i="21"/>
  <c r="J159" i="21"/>
  <c r="K159" i="21"/>
  <c r="J35" i="21"/>
  <c r="I134" i="21"/>
  <c r="I125" i="21"/>
  <c r="L63" i="21"/>
  <c r="BD78" i="9"/>
  <c r="K197" i="21"/>
  <c r="I61" i="21"/>
  <c r="I131" i="21"/>
  <c r="CJ125" i="9"/>
  <c r="G121" i="21"/>
  <c r="G158" i="21"/>
  <c r="CJ162" i="9"/>
  <c r="H34" i="21"/>
  <c r="G188" i="21"/>
  <c r="CJ192" i="9"/>
  <c r="K198" i="21"/>
  <c r="I17" i="21"/>
  <c r="J96" i="21"/>
  <c r="G120" i="21"/>
  <c r="CJ124" i="9"/>
  <c r="G91" i="21"/>
  <c r="CJ95" i="9"/>
  <c r="BD58" i="9"/>
  <c r="I149" i="21"/>
  <c r="K177" i="21"/>
  <c r="K93" i="21"/>
  <c r="K107" i="21"/>
  <c r="H57" i="21"/>
  <c r="J155" i="21"/>
  <c r="G53" i="21"/>
  <c r="CJ57" i="9"/>
  <c r="S264" i="21"/>
  <c r="CJ194" i="9"/>
  <c r="G190" i="21"/>
  <c r="J80" i="21"/>
  <c r="L86" i="21"/>
  <c r="H102" i="21"/>
  <c r="H38" i="21"/>
  <c r="K68" i="21"/>
  <c r="K50" i="21"/>
  <c r="K42" i="21"/>
  <c r="I28" i="21"/>
  <c r="K64" i="21"/>
  <c r="I109" i="21"/>
  <c r="G109" i="21"/>
  <c r="CJ113" i="9"/>
  <c r="G99" i="21"/>
  <c r="CJ103" i="9"/>
  <c r="V265" i="21"/>
  <c r="V262" i="21"/>
  <c r="BN82" i="9"/>
  <c r="BU82" i="9"/>
  <c r="BF96" i="9"/>
  <c r="BU26" i="9"/>
  <c r="BN92" i="9"/>
  <c r="BD44" i="9"/>
  <c r="BN162" i="9"/>
  <c r="BN182" i="9"/>
  <c r="BN133" i="9"/>
  <c r="BN165" i="9"/>
  <c r="BN47" i="9"/>
  <c r="BU117" i="9"/>
  <c r="BU196" i="9"/>
  <c r="BU95" i="9"/>
  <c r="BN74" i="9"/>
  <c r="BS140" i="9"/>
  <c r="BU74" i="9"/>
  <c r="BN151" i="9"/>
  <c r="BN83" i="9"/>
  <c r="BN41" i="9"/>
  <c r="BN22" i="9"/>
  <c r="BN29" i="9"/>
  <c r="BN174" i="9"/>
  <c r="BU52" i="9"/>
  <c r="BN69" i="9"/>
  <c r="BU137" i="9"/>
  <c r="BN141" i="9"/>
  <c r="BN93" i="9"/>
  <c r="BU89" i="9"/>
  <c r="BN200" i="9"/>
  <c r="BN98" i="9"/>
  <c r="BN56" i="9"/>
  <c r="BU56" i="9"/>
  <c r="BN164" i="9"/>
  <c r="BN63" i="9"/>
  <c r="BN40" i="9"/>
  <c r="BN134" i="9"/>
  <c r="BU64" i="9"/>
  <c r="BN49" i="9"/>
  <c r="BU156" i="9"/>
  <c r="BN73" i="9"/>
  <c r="BU118" i="9"/>
  <c r="BL143" i="9"/>
  <c r="BS181" i="9"/>
  <c r="P270" i="21"/>
  <c r="V270" i="21"/>
  <c r="BN54" i="9"/>
  <c r="S270" i="21"/>
  <c r="Q270" i="21"/>
  <c r="CC160" i="9"/>
  <c r="R270" i="21"/>
  <c r="BN112" i="9"/>
  <c r="BS197" i="9"/>
  <c r="BN173" i="9"/>
  <c r="BS42" i="9"/>
  <c r="BL130" i="9"/>
  <c r="Q266" i="21"/>
  <c r="BN27" i="9"/>
  <c r="BN60" i="9"/>
  <c r="S266" i="21"/>
  <c r="CI14" i="9"/>
  <c r="CI15" i="9"/>
  <c r="T265" i="21"/>
  <c r="BN157" i="9"/>
  <c r="P266" i="21"/>
  <c r="BU172" i="9"/>
  <c r="BU200" i="9"/>
  <c r="BU182" i="9"/>
  <c r="BN101" i="9"/>
  <c r="BL42" i="9"/>
  <c r="BS112" i="9"/>
  <c r="BS202" i="9"/>
  <c r="BL33" i="9"/>
  <c r="BL187" i="9"/>
  <c r="BS132" i="9"/>
  <c r="BN166" i="9"/>
  <c r="BU110" i="9"/>
  <c r="BN18" i="9"/>
  <c r="BU179" i="9"/>
  <c r="BL71" i="9"/>
  <c r="BS170" i="9"/>
  <c r="BN118" i="9"/>
  <c r="BU166" i="9"/>
  <c r="CC15" i="9"/>
  <c r="CC147" i="9"/>
  <c r="CC150" i="9"/>
  <c r="BU45" i="9"/>
  <c r="BS148" i="9"/>
  <c r="BD151" i="9"/>
  <c r="BN155" i="9"/>
  <c r="BU178" i="9"/>
  <c r="BD183" i="9"/>
  <c r="CG199" i="9"/>
  <c r="CH199" i="9"/>
  <c r="BL178" i="9"/>
  <c r="BS43" i="9"/>
  <c r="CG47" i="9"/>
  <c r="CH47" i="9"/>
  <c r="BU96" i="9"/>
  <c r="BS12" i="9"/>
  <c r="BU120" i="9"/>
  <c r="BS143" i="9"/>
  <c r="CC75" i="9"/>
  <c r="BS114" i="9"/>
  <c r="BS60" i="9"/>
  <c r="BS122" i="9"/>
  <c r="BL17" i="9"/>
  <c r="BS176" i="9"/>
  <c r="BL12" i="9"/>
  <c r="BN179" i="9"/>
  <c r="BF117" i="9"/>
  <c r="CC173" i="9"/>
  <c r="BL23" i="9"/>
  <c r="BL114" i="9"/>
  <c r="BS37" i="9"/>
  <c r="BS27" i="9"/>
  <c r="BU49" i="9"/>
  <c r="BN64" i="9"/>
  <c r="BU40" i="9"/>
  <c r="BU164" i="9"/>
  <c r="BN34" i="9"/>
  <c r="BL171" i="9"/>
  <c r="BN144" i="9"/>
  <c r="BU109" i="9"/>
  <c r="BU165" i="9"/>
  <c r="BD51" i="9"/>
  <c r="CG85" i="9"/>
  <c r="CH85" i="9"/>
  <c r="BD85" i="9"/>
  <c r="BD63" i="9"/>
  <c r="CG63" i="9"/>
  <c r="CH63" i="9"/>
  <c r="BF63" i="9"/>
  <c r="CC86" i="9"/>
  <c r="BL115" i="9"/>
  <c r="BL50" i="9"/>
  <c r="BL145" i="9"/>
  <c r="CC143" i="9"/>
  <c r="BS183" i="9"/>
  <c r="CC152" i="9"/>
  <c r="BS139" i="9"/>
  <c r="CC163" i="9"/>
  <c r="BS150" i="9"/>
  <c r="BS129" i="9"/>
  <c r="BS147" i="9"/>
  <c r="CC197" i="9"/>
  <c r="BS130" i="9"/>
  <c r="CC81" i="9"/>
  <c r="BL35" i="9"/>
  <c r="BN85" i="9"/>
  <c r="BN76" i="9"/>
  <c r="BN172" i="9"/>
  <c r="BF156" i="9"/>
  <c r="BD156" i="9"/>
  <c r="CG156" i="9"/>
  <c r="CH156" i="9"/>
  <c r="BF49" i="9"/>
  <c r="CG49" i="9"/>
  <c r="CH49" i="9"/>
  <c r="BD49" i="9"/>
  <c r="BU34" i="9"/>
  <c r="CC171" i="9"/>
  <c r="CC28" i="9"/>
  <c r="BU144" i="9"/>
  <c r="BF141" i="9"/>
  <c r="BU69" i="9"/>
  <c r="CG69" i="9"/>
  <c r="CH69" i="9"/>
  <c r="BD69" i="9"/>
  <c r="BF69" i="9"/>
  <c r="BF174" i="9"/>
  <c r="BD174" i="9"/>
  <c r="CG174" i="9"/>
  <c r="CH174" i="9"/>
  <c r="BU174" i="9"/>
  <c r="BU29" i="9"/>
  <c r="BN109" i="9"/>
  <c r="BF109" i="9"/>
  <c r="BD109" i="9"/>
  <c r="CG109" i="9"/>
  <c r="CH109" i="9"/>
  <c r="BU83" i="9"/>
  <c r="BU85" i="9"/>
  <c r="CG88" i="9"/>
  <c r="CH88" i="9"/>
  <c r="BN45" i="9"/>
  <c r="BU188" i="9"/>
  <c r="BS102" i="9"/>
  <c r="BU151" i="9"/>
  <c r="BN190" i="9"/>
  <c r="BF30" i="9"/>
  <c r="BF196" i="9"/>
  <c r="BN96" i="9"/>
  <c r="BF165" i="9"/>
  <c r="BN149" i="9"/>
  <c r="BN59" i="9"/>
  <c r="BU153" i="9"/>
  <c r="BU90" i="9"/>
  <c r="BN100" i="9"/>
  <c r="T268" i="21"/>
  <c r="O270" i="21"/>
  <c r="BN180" i="9"/>
  <c r="BF47" i="9"/>
  <c r="CG43" i="9"/>
  <c r="CH43" i="9"/>
  <c r="BN127" i="9"/>
  <c r="BU194" i="9"/>
  <c r="BN111" i="9"/>
  <c r="BN72" i="9"/>
  <c r="BU107" i="9"/>
  <c r="CG44" i="9"/>
  <c r="CH44" i="9"/>
  <c r="O266" i="21"/>
  <c r="T264" i="21"/>
  <c r="BD101" i="9"/>
  <c r="BD199" i="9"/>
  <c r="BF88" i="9"/>
  <c r="BD88" i="9"/>
  <c r="BN36" i="9"/>
  <c r="BS94" i="9"/>
  <c r="BN19" i="9"/>
  <c r="BN196" i="9"/>
  <c r="CC14" i="9"/>
  <c r="BF190" i="9"/>
  <c r="CG190" i="9"/>
  <c r="CH190" i="9"/>
  <c r="BD190" i="9"/>
  <c r="BF92" i="9"/>
  <c r="CG92" i="9"/>
  <c r="CH92" i="9"/>
  <c r="BD92" i="9"/>
  <c r="BU46" i="9"/>
  <c r="BN90" i="9"/>
  <c r="BU84" i="9"/>
  <c r="BN177" i="9"/>
  <c r="BD47" i="9"/>
  <c r="BU113" i="9"/>
  <c r="BF20" i="9"/>
  <c r="CG20" i="9"/>
  <c r="CH20" i="9"/>
  <c r="BD20" i="9"/>
  <c r="BU106" i="9"/>
  <c r="BU68" i="9"/>
  <c r="BF85" i="9"/>
  <c r="BL124" i="9"/>
  <c r="BL24" i="9"/>
  <c r="BS50" i="9"/>
  <c r="BS198" i="9"/>
  <c r="BL181" i="9"/>
  <c r="BL197" i="9"/>
  <c r="BS31" i="9"/>
  <c r="BL48" i="9"/>
  <c r="BS163" i="9"/>
  <c r="BS54" i="9"/>
  <c r="BL116" i="9"/>
  <c r="BS157" i="9"/>
  <c r="CC178" i="9"/>
  <c r="CC51" i="9"/>
  <c r="CC202" i="9"/>
  <c r="CC114" i="9"/>
  <c r="CC71" i="9"/>
  <c r="BS24" i="9"/>
  <c r="CC132" i="9"/>
  <c r="CC42" i="9"/>
  <c r="BS17" i="9"/>
  <c r="BL81" i="9"/>
  <c r="BU136" i="9"/>
  <c r="CG200" i="9"/>
  <c r="CH200" i="9"/>
  <c r="BD200" i="9"/>
  <c r="BF200" i="9"/>
  <c r="BU73" i="9"/>
  <c r="BF164" i="9"/>
  <c r="CG164" i="9"/>
  <c r="CH164" i="9"/>
  <c r="BD164" i="9"/>
  <c r="BU186" i="9"/>
  <c r="BL27" i="9"/>
  <c r="BF89" i="9"/>
  <c r="CG89" i="9"/>
  <c r="CH89" i="9"/>
  <c r="BD89" i="9"/>
  <c r="CG144" i="9"/>
  <c r="CH144" i="9"/>
  <c r="BF144" i="9"/>
  <c r="BD144" i="9"/>
  <c r="CG141" i="9"/>
  <c r="CH141" i="9"/>
  <c r="BD141" i="9"/>
  <c r="CG204" i="9"/>
  <c r="CH204" i="9"/>
  <c r="BD204" i="9"/>
  <c r="BF204" i="9"/>
  <c r="BS16" i="9"/>
  <c r="BF83" i="9"/>
  <c r="CG83" i="9"/>
  <c r="CH83" i="9"/>
  <c r="BD83" i="9"/>
  <c r="BU105" i="9"/>
  <c r="BN188" i="9"/>
  <c r="BL28" i="9"/>
  <c r="BS81" i="9"/>
  <c r="BF179" i="9"/>
  <c r="CG179" i="9"/>
  <c r="CH179" i="9"/>
  <c r="BD179" i="9"/>
  <c r="BU18" i="9"/>
  <c r="BF151" i="9"/>
  <c r="CC107" i="9"/>
  <c r="BN95" i="9"/>
  <c r="BN26" i="9"/>
  <c r="BU92" i="9"/>
  <c r="BD86" i="9"/>
  <c r="BN195" i="9"/>
  <c r="BN46" i="9"/>
  <c r="BN184" i="9"/>
  <c r="BU180" i="9"/>
  <c r="BN67" i="9"/>
  <c r="BD94" i="9"/>
  <c r="BD82" i="9"/>
  <c r="BU55" i="9"/>
  <c r="CG183" i="9"/>
  <c r="CH183" i="9"/>
  <c r="BN191" i="9"/>
  <c r="BN97" i="9"/>
  <c r="BF66" i="9"/>
  <c r="CG51" i="9"/>
  <c r="CH51" i="9"/>
  <c r="BU61" i="9"/>
  <c r="BU138" i="9"/>
  <c r="BU99" i="9"/>
  <c r="BD93" i="9"/>
  <c r="BF93" i="9"/>
  <c r="CG93" i="9"/>
  <c r="CH93" i="9"/>
  <c r="CG110" i="9"/>
  <c r="CH110" i="9"/>
  <c r="BD110" i="9"/>
  <c r="BF110" i="9"/>
  <c r="CC145" i="9"/>
  <c r="BL20" i="9"/>
  <c r="BL132" i="9"/>
  <c r="BS58" i="9"/>
  <c r="BL192" i="9"/>
  <c r="CC58" i="9"/>
  <c r="BS146" i="9"/>
  <c r="CC181" i="9"/>
  <c r="BS115" i="9"/>
  <c r="BL125" i="9"/>
  <c r="BS71" i="9"/>
  <c r="BL139" i="9"/>
  <c r="CC112" i="9"/>
  <c r="BL157" i="9"/>
  <c r="CC120" i="9"/>
  <c r="CC87" i="9"/>
  <c r="BS152" i="9"/>
  <c r="BL102" i="9"/>
  <c r="CC24" i="9"/>
  <c r="CC161" i="9"/>
  <c r="BS35" i="9"/>
  <c r="CC17" i="9"/>
  <c r="BS168" i="9"/>
  <c r="BL86" i="9"/>
  <c r="BU76" i="9"/>
  <c r="BF73" i="9"/>
  <c r="CG166" i="9"/>
  <c r="CH166" i="9"/>
  <c r="BD166" i="9"/>
  <c r="BF166" i="9"/>
  <c r="BU158" i="9"/>
  <c r="CG22" i="9"/>
  <c r="CH22" i="9"/>
  <c r="BF22" i="9"/>
  <c r="BD22" i="9"/>
  <c r="BU204" i="9"/>
  <c r="BN79" i="9"/>
  <c r="BF38" i="9"/>
  <c r="BN88" i="9"/>
  <c r="BU93" i="9"/>
  <c r="BF188" i="9"/>
  <c r="CG188" i="9"/>
  <c r="CH188" i="9"/>
  <c r="BD188" i="9"/>
  <c r="BU41" i="9"/>
  <c r="BN185" i="9"/>
  <c r="CC16" i="9"/>
  <c r="BU155" i="9"/>
  <c r="BF162" i="9"/>
  <c r="BD162" i="9"/>
  <c r="CG162" i="9"/>
  <c r="CH162" i="9"/>
  <c r="BU23" i="9"/>
  <c r="CG30" i="9"/>
  <c r="CH30" i="9"/>
  <c r="BL107" i="9"/>
  <c r="CG86" i="9"/>
  <c r="CH86" i="9"/>
  <c r="BF103" i="9"/>
  <c r="BD103" i="9"/>
  <c r="CG103" i="9"/>
  <c r="CH103" i="9"/>
  <c r="BU100" i="9"/>
  <c r="CG66" i="9"/>
  <c r="CH66" i="9"/>
  <c r="BD165" i="9"/>
  <c r="BU177" i="9"/>
  <c r="CG94" i="9"/>
  <c r="CH94" i="9"/>
  <c r="BD96" i="9"/>
  <c r="CG82" i="9"/>
  <c r="CH82" i="9"/>
  <c r="P273" i="21"/>
  <c r="CI16" i="9"/>
  <c r="BN65" i="9"/>
  <c r="BN106" i="9"/>
  <c r="BN138" i="9"/>
  <c r="BD168" i="9"/>
  <c r="BU124" i="9"/>
  <c r="BN21" i="9"/>
  <c r="BF98" i="9"/>
  <c r="BD98" i="9"/>
  <c r="CG98" i="9"/>
  <c r="CH98" i="9"/>
  <c r="BL126" i="9"/>
  <c r="BS25" i="9"/>
  <c r="CC183" i="9"/>
  <c r="CC146" i="9"/>
  <c r="BS145" i="9"/>
  <c r="CC50" i="9"/>
  <c r="CC48" i="9"/>
  <c r="BS203" i="9"/>
  <c r="CC70" i="9"/>
  <c r="BS78" i="9"/>
  <c r="BS70" i="9"/>
  <c r="CC102" i="9"/>
  <c r="BS187" i="9"/>
  <c r="BL122" i="9"/>
  <c r="BS161" i="9"/>
  <c r="CC108" i="9"/>
  <c r="BS14" i="9"/>
  <c r="BN136" i="9"/>
  <c r="CG73" i="9"/>
  <c r="CH73" i="9"/>
  <c r="BD73" i="9"/>
  <c r="CG64" i="9"/>
  <c r="CH64" i="9"/>
  <c r="BF64" i="9"/>
  <c r="BD64" i="9"/>
  <c r="BS171" i="9"/>
  <c r="BD34" i="9"/>
  <c r="CG34" i="9"/>
  <c r="CH34" i="9"/>
  <c r="BF34" i="9"/>
  <c r="BN186" i="9"/>
  <c r="BD36" i="9"/>
  <c r="BF36" i="9"/>
  <c r="CG36" i="9"/>
  <c r="CH36" i="9"/>
  <c r="BU91" i="9"/>
  <c r="BN158" i="9"/>
  <c r="BN52" i="9"/>
  <c r="BN110" i="9"/>
  <c r="BS199" i="9"/>
  <c r="BF185" i="9"/>
  <c r="BD185" i="9"/>
  <c r="BU53" i="9"/>
  <c r="BU32" i="9"/>
  <c r="BF95" i="9"/>
  <c r="CG95" i="9"/>
  <c r="CH95" i="9"/>
  <c r="BD95" i="9"/>
  <c r="BF19" i="9"/>
  <c r="CG19" i="9"/>
  <c r="CH19" i="9"/>
  <c r="BD19" i="9"/>
  <c r="BL101" i="9"/>
  <c r="BF26" i="9"/>
  <c r="CG26" i="9"/>
  <c r="CH26" i="9"/>
  <c r="BD26" i="9"/>
  <c r="BU149" i="9"/>
  <c r="BN201" i="9"/>
  <c r="BU59" i="9"/>
  <c r="O273" i="21"/>
  <c r="CG165" i="9"/>
  <c r="CH165" i="9"/>
  <c r="BN84" i="9"/>
  <c r="BN159" i="9"/>
  <c r="BD202" i="9"/>
  <c r="CG96" i="9"/>
  <c r="CH96" i="9"/>
  <c r="BN194" i="9"/>
  <c r="BN113" i="9"/>
  <c r="BU191" i="9"/>
  <c r="CI17" i="9"/>
  <c r="BU21" i="9"/>
  <c r="BU135" i="9"/>
  <c r="BU121" i="9"/>
  <c r="CG168" i="9"/>
  <c r="CH168" i="9"/>
  <c r="V266" i="21"/>
  <c r="CC126" i="9"/>
  <c r="BL152" i="9"/>
  <c r="CC187" i="9"/>
  <c r="BL129" i="9"/>
  <c r="BL140" i="9"/>
  <c r="BD76" i="9"/>
  <c r="CG76" i="9"/>
  <c r="CH76" i="9"/>
  <c r="BF136" i="9"/>
  <c r="BD136" i="9"/>
  <c r="CG136" i="9"/>
  <c r="CH136" i="9"/>
  <c r="BD118" i="9"/>
  <c r="BF118" i="9"/>
  <c r="CG118" i="9"/>
  <c r="CH118" i="9"/>
  <c r="BU63" i="9"/>
  <c r="BF56" i="9"/>
  <c r="BD56" i="9"/>
  <c r="CG56" i="9"/>
  <c r="CH56" i="9"/>
  <c r="BN91" i="9"/>
  <c r="BD91" i="9"/>
  <c r="CG91" i="9"/>
  <c r="CH91" i="9"/>
  <c r="BF91" i="9"/>
  <c r="BF158" i="9"/>
  <c r="CG158" i="9"/>
  <c r="CH158" i="9"/>
  <c r="BF137" i="9"/>
  <c r="BD137" i="9"/>
  <c r="CG137" i="9"/>
  <c r="CH137" i="9"/>
  <c r="CG52" i="9"/>
  <c r="CH52" i="9"/>
  <c r="BD52" i="9"/>
  <c r="BF52" i="9"/>
  <c r="BU22" i="9"/>
  <c r="BU79" i="9"/>
  <c r="BN204" i="9"/>
  <c r="BD53" i="9"/>
  <c r="BF53" i="9"/>
  <c r="BL37" i="9"/>
  <c r="CC131" i="9"/>
  <c r="CC12" i="9"/>
  <c r="BD155" i="9"/>
  <c r="CG155" i="9"/>
  <c r="CH155" i="9"/>
  <c r="BF155" i="9"/>
  <c r="BN120" i="9"/>
  <c r="BU44" i="9"/>
  <c r="BU190" i="9"/>
  <c r="BS107" i="9"/>
  <c r="BL16" i="9"/>
  <c r="BU195" i="9"/>
  <c r="BD74" i="9"/>
  <c r="BN128" i="9"/>
  <c r="BU159" i="9"/>
  <c r="BU184" i="9"/>
  <c r="BU67" i="9"/>
  <c r="BD107" i="9"/>
  <c r="BU127" i="9"/>
  <c r="BN23" i="9"/>
  <c r="BU72" i="9"/>
  <c r="R266" i="21"/>
  <c r="BU97" i="9"/>
  <c r="BF135" i="9"/>
  <c r="CG102" i="9"/>
  <c r="CH102" i="9"/>
  <c r="BD178" i="9"/>
  <c r="BF79" i="9"/>
  <c r="BD79" i="9"/>
  <c r="CG79" i="9"/>
  <c r="CH79" i="9"/>
  <c r="CC133" i="9"/>
  <c r="CC198" i="9"/>
  <c r="CC25" i="9"/>
  <c r="BL173" i="9"/>
  <c r="CC170" i="9"/>
  <c r="BS126" i="9"/>
  <c r="CC54" i="9"/>
  <c r="CC125" i="9"/>
  <c r="CC78" i="9"/>
  <c r="BL78" i="9"/>
  <c r="BS87" i="9"/>
  <c r="CC157" i="9"/>
  <c r="BL203" i="9"/>
  <c r="BL150" i="9"/>
  <c r="BS51" i="9"/>
  <c r="BL60" i="9"/>
  <c r="BS48" i="9"/>
  <c r="BL94" i="9"/>
  <c r="CC176" i="9"/>
  <c r="BS23" i="9"/>
  <c r="CC140" i="9"/>
  <c r="BS160" i="9"/>
  <c r="CC35" i="9"/>
  <c r="BF172" i="9"/>
  <c r="CG172" i="9"/>
  <c r="CH172" i="9"/>
  <c r="BD172" i="9"/>
  <c r="BN156" i="9"/>
  <c r="BF40" i="9"/>
  <c r="BD40" i="9"/>
  <c r="BD29" i="9"/>
  <c r="CG29" i="9"/>
  <c r="CH29" i="9"/>
  <c r="BF29" i="9"/>
  <c r="BU88" i="9"/>
  <c r="BD45" i="9"/>
  <c r="BF45" i="9"/>
  <c r="CG45" i="9"/>
  <c r="CH45" i="9"/>
  <c r="BF105" i="9"/>
  <c r="BD105" i="9"/>
  <c r="CG105" i="9"/>
  <c r="CH105" i="9"/>
  <c r="BN105" i="9"/>
  <c r="CG41" i="9"/>
  <c r="CH41" i="9"/>
  <c r="BF41" i="9"/>
  <c r="BD41" i="9"/>
  <c r="BN53" i="9"/>
  <c r="CG53" i="9"/>
  <c r="CH53" i="9"/>
  <c r="BU19" i="9"/>
  <c r="CC154" i="9"/>
  <c r="BN44" i="9"/>
  <c r="BU162" i="9"/>
  <c r="BU30" i="9"/>
  <c r="BS119" i="9"/>
  <c r="CC37" i="9"/>
  <c r="BU201" i="9"/>
  <c r="T262" i="21"/>
  <c r="CG74" i="9"/>
  <c r="CH74" i="9"/>
  <c r="BU128" i="9"/>
  <c r="CG151" i="9"/>
  <c r="CH151" i="9"/>
  <c r="CG202" i="9"/>
  <c r="CH202" i="9"/>
  <c r="BU104" i="9"/>
  <c r="BN104" i="9"/>
  <c r="BN135" i="9"/>
  <c r="BF44" i="9"/>
  <c r="T269" i="21"/>
  <c r="BN61" i="9"/>
  <c r="BU66" i="9"/>
  <c r="BD102" i="9"/>
  <c r="BN55" i="9"/>
  <c r="BL112" i="9"/>
  <c r="BL75" i="9"/>
  <c r="BL25" i="9"/>
  <c r="BL57" i="9"/>
  <c r="BS57" i="9"/>
  <c r="BL54" i="9"/>
  <c r="BL198" i="9"/>
  <c r="CC192" i="9"/>
  <c r="BL146" i="9"/>
  <c r="BS68" i="9"/>
  <c r="BS125" i="9"/>
  <c r="BS173" i="9"/>
  <c r="BS116" i="9"/>
  <c r="BS178" i="9"/>
  <c r="BL87" i="9"/>
  <c r="CC115" i="9"/>
  <c r="BL58" i="9"/>
  <c r="CC203" i="9"/>
  <c r="BL161" i="9"/>
  <c r="BF76" i="9"/>
  <c r="BL154" i="9"/>
  <c r="CG134" i="9"/>
  <c r="CH134" i="9"/>
  <c r="CG40" i="9"/>
  <c r="CH40" i="9"/>
  <c r="BF186" i="9"/>
  <c r="CG186" i="9"/>
  <c r="CH186" i="9"/>
  <c r="BD186" i="9"/>
  <c r="BN89" i="9"/>
  <c r="BU98" i="9"/>
  <c r="BU141" i="9"/>
  <c r="BN137" i="9"/>
  <c r="BU36" i="9"/>
  <c r="BU38" i="9"/>
  <c r="BU185" i="9"/>
  <c r="BN117" i="9"/>
  <c r="BN38" i="9"/>
  <c r="BU47" i="9"/>
  <c r="BF134" i="9"/>
  <c r="BD134" i="9"/>
  <c r="BS28" i="9"/>
  <c r="CG18" i="9"/>
  <c r="CH18" i="9"/>
  <c r="BD18" i="9"/>
  <c r="BF18" i="9"/>
  <c r="BS131" i="9"/>
  <c r="BF182" i="9"/>
  <c r="CG182" i="9"/>
  <c r="CH182" i="9"/>
  <c r="BD182" i="9"/>
  <c r="BS142" i="9"/>
  <c r="BF120" i="9"/>
  <c r="BD120" i="9"/>
  <c r="CG120" i="9"/>
  <c r="CH120" i="9"/>
  <c r="BN30" i="9"/>
  <c r="BL147" i="9"/>
  <c r="BN153" i="9"/>
  <c r="BF127" i="9"/>
  <c r="BU111" i="9"/>
  <c r="BN25" i="9"/>
  <c r="CG25" i="9"/>
  <c r="CH25" i="9"/>
  <c r="BD25" i="9"/>
  <c r="BU65" i="9"/>
  <c r="BN121" i="9"/>
  <c r="BN99" i="9"/>
  <c r="BL170" i="9"/>
  <c r="BL202" i="9"/>
  <c r="BS167" i="9"/>
  <c r="BS20" i="9"/>
  <c r="BS13" i="9"/>
  <c r="BS80" i="9"/>
  <c r="BL80" i="9"/>
  <c r="Q274" i="21"/>
  <c r="BL51" i="9"/>
  <c r="S274" i="21"/>
  <c r="R274" i="21"/>
  <c r="P274" i="21"/>
  <c r="BS96" i="9"/>
  <c r="O274" i="21"/>
  <c r="A273" i="21"/>
  <c r="BL95" i="9"/>
  <c r="T266" i="21"/>
  <c r="BS189" i="9"/>
  <c r="BS77" i="9"/>
  <c r="CC39" i="9"/>
  <c r="CC57" i="9"/>
  <c r="CC130" i="9"/>
  <c r="BD27" i="9"/>
  <c r="CG27" i="9"/>
  <c r="CH27" i="9"/>
  <c r="BU27" i="9"/>
  <c r="BS74" i="9"/>
  <c r="CC20" i="9"/>
  <c r="BS30" i="9"/>
  <c r="BL190" i="9"/>
  <c r="BL176" i="9"/>
  <c r="BL96" i="9"/>
  <c r="CC129" i="9"/>
  <c r="BL160" i="9"/>
  <c r="BL31" i="9"/>
  <c r="BS33" i="9"/>
  <c r="BS192" i="9"/>
  <c r="BD158" i="9"/>
  <c r="BS62" i="9"/>
  <c r="CC77" i="9"/>
  <c r="BL77" i="9"/>
  <c r="CC169" i="9"/>
  <c r="BL120" i="9"/>
  <c r="CC13" i="9"/>
  <c r="CC199" i="9"/>
  <c r="BL131" i="9"/>
  <c r="BL133" i="9"/>
  <c r="BS120" i="9"/>
  <c r="CC168" i="9"/>
  <c r="CG138" i="9"/>
  <c r="CH138" i="9"/>
  <c r="BF138" i="9"/>
  <c r="BD138" i="9"/>
  <c r="BF194" i="9"/>
  <c r="CG194" i="9"/>
  <c r="CH194" i="9"/>
  <c r="BD194" i="9"/>
  <c r="CG67" i="9"/>
  <c r="CH67" i="9"/>
  <c r="BD67" i="9"/>
  <c r="BF67" i="9"/>
  <c r="BF84" i="9"/>
  <c r="CG84" i="9"/>
  <c r="CH84" i="9"/>
  <c r="BD84" i="9"/>
  <c r="CG195" i="9"/>
  <c r="CH195" i="9"/>
  <c r="BF195" i="9"/>
  <c r="BD195" i="9"/>
  <c r="CG117" i="9"/>
  <c r="CH117" i="9"/>
  <c r="BL103" i="9"/>
  <c r="BL66" i="9"/>
  <c r="T270" i="21"/>
  <c r="BD196" i="9"/>
  <c r="CG90" i="9"/>
  <c r="CH90" i="9"/>
  <c r="BD90" i="9"/>
  <c r="BF90" i="9"/>
  <c r="BD59" i="9"/>
  <c r="BF59" i="9"/>
  <c r="CG59" i="9"/>
  <c r="CH59" i="9"/>
  <c r="BL39" i="9"/>
  <c r="BL142" i="9"/>
  <c r="BL108" i="9"/>
  <c r="BS108" i="9"/>
  <c r="CC23" i="9"/>
  <c r="BL74" i="9"/>
  <c r="BF99" i="9"/>
  <c r="BD99" i="9"/>
  <c r="CG99" i="9"/>
  <c r="CH99" i="9"/>
  <c r="CI19" i="9"/>
  <c r="CG185" i="9"/>
  <c r="CH185" i="9"/>
  <c r="BF55" i="9"/>
  <c r="BD55" i="9"/>
  <c r="CG55" i="9"/>
  <c r="CH55" i="9"/>
  <c r="BD38" i="9"/>
  <c r="BF177" i="9"/>
  <c r="BD177" i="9"/>
  <c r="CG177" i="9"/>
  <c r="CH177" i="9"/>
  <c r="CC80" i="9"/>
  <c r="BS204" i="9"/>
  <c r="CC122" i="9"/>
  <c r="BL193" i="9"/>
  <c r="BL53" i="9"/>
  <c r="CC142" i="9"/>
  <c r="BS85" i="9"/>
  <c r="CC85" i="9"/>
  <c r="CC32" i="9"/>
  <c r="CC116" i="9"/>
  <c r="BL183" i="9"/>
  <c r="BS75" i="9"/>
  <c r="BS95" i="9"/>
  <c r="CC66" i="9"/>
  <c r="BF201" i="9"/>
  <c r="CG201" i="9"/>
  <c r="CH201" i="9"/>
  <c r="BD201" i="9"/>
  <c r="BD23" i="9"/>
  <c r="CG38" i="9"/>
  <c r="CH38" i="9"/>
  <c r="BD121" i="9"/>
  <c r="BF121" i="9"/>
  <c r="CG121" i="9"/>
  <c r="CH121" i="9"/>
  <c r="CG61" i="9"/>
  <c r="CH61" i="9"/>
  <c r="BD61" i="9"/>
  <c r="BF61" i="9"/>
  <c r="CG111" i="9"/>
  <c r="CH111" i="9"/>
  <c r="BF111" i="9"/>
  <c r="BD111" i="9"/>
  <c r="BF21" i="9"/>
  <c r="BD21" i="9"/>
  <c r="CG21" i="9"/>
  <c r="CH21" i="9"/>
  <c r="BF153" i="9"/>
  <c r="CG153" i="9"/>
  <c r="CH153" i="9"/>
  <c r="BD153" i="9"/>
  <c r="BD30" i="9"/>
  <c r="CG23" i="9"/>
  <c r="CH23" i="9"/>
  <c r="BS82" i="9"/>
  <c r="BS93" i="9"/>
  <c r="BS169" i="9"/>
  <c r="BL189" i="9"/>
  <c r="BL167" i="9"/>
  <c r="BL43" i="9"/>
  <c r="CC148" i="9"/>
  <c r="CC193" i="9"/>
  <c r="BL70" i="9"/>
  <c r="CC134" i="9"/>
  <c r="CC60" i="9"/>
  <c r="BF100" i="9"/>
  <c r="BD100" i="9"/>
  <c r="CG100" i="9"/>
  <c r="CH100" i="9"/>
  <c r="CG133" i="9"/>
  <c r="CH133" i="9"/>
  <c r="BF133" i="9"/>
  <c r="BD133" i="9"/>
  <c r="CG180" i="9"/>
  <c r="CH180" i="9"/>
  <c r="BD180" i="9"/>
  <c r="BF180" i="9"/>
  <c r="BF65" i="9"/>
  <c r="BD65" i="9"/>
  <c r="CG65" i="9"/>
  <c r="CH65" i="9"/>
  <c r="CC95" i="9"/>
  <c r="CC96" i="9"/>
  <c r="CC167" i="9"/>
  <c r="CC62" i="9"/>
  <c r="BS26" i="9"/>
  <c r="CC33" i="9"/>
  <c r="BL32" i="9"/>
  <c r="BS193" i="9"/>
  <c r="BL148" i="9"/>
  <c r="BL175" i="9"/>
  <c r="CC123" i="9"/>
  <c r="CC139" i="9"/>
  <c r="BF113" i="9"/>
  <c r="BD113" i="9"/>
  <c r="CG113" i="9"/>
  <c r="CH113" i="9"/>
  <c r="BD127" i="9"/>
  <c r="CG127" i="9"/>
  <c r="CH127" i="9"/>
  <c r="CC103" i="9"/>
  <c r="CG128" i="9"/>
  <c r="CH128" i="9"/>
  <c r="BD128" i="9"/>
  <c r="BF128" i="9"/>
  <c r="BD66" i="9"/>
  <c r="BN66" i="9"/>
  <c r="BF149" i="9"/>
  <c r="CG149" i="9"/>
  <c r="CH149" i="9"/>
  <c r="BD149" i="9"/>
  <c r="BF68" i="9"/>
  <c r="CG68" i="9"/>
  <c r="CH68" i="9"/>
  <c r="BD68" i="9"/>
  <c r="BL26" i="9"/>
  <c r="CC175" i="9"/>
  <c r="BL199" i="9"/>
  <c r="BL168" i="9"/>
  <c r="CC31" i="9"/>
  <c r="BL119" i="9"/>
  <c r="CC101" i="9"/>
  <c r="CC119" i="9"/>
  <c r="BS19" i="9"/>
  <c r="BN32" i="9"/>
  <c r="BD32" i="9"/>
  <c r="CG32" i="9"/>
  <c r="CH32" i="9"/>
  <c r="CG106" i="9"/>
  <c r="CH106" i="9"/>
  <c r="BD106" i="9"/>
  <c r="BF106" i="9"/>
  <c r="BD135" i="9"/>
  <c r="CG135" i="9"/>
  <c r="CH135" i="9"/>
  <c r="BN124" i="9"/>
  <c r="BD124" i="9"/>
  <c r="CG124" i="9"/>
  <c r="CH124" i="9"/>
  <c r="BD163" i="9"/>
  <c r="BF163" i="9"/>
  <c r="CG163" i="9"/>
  <c r="CH163" i="9"/>
  <c r="BF184" i="9"/>
  <c r="CG184" i="9"/>
  <c r="CH184" i="9"/>
  <c r="BD184" i="9"/>
  <c r="BS190" i="9"/>
  <c r="BU134" i="9"/>
  <c r="BL169" i="9"/>
  <c r="CC189" i="9"/>
  <c r="CC43" i="9"/>
  <c r="BL62" i="9"/>
  <c r="CC82" i="9"/>
  <c r="BL82" i="9"/>
  <c r="BS92" i="9"/>
  <c r="CC94" i="9"/>
  <c r="BS175" i="9"/>
  <c r="BS123" i="9"/>
  <c r="BL13" i="9"/>
  <c r="BS158" i="9"/>
  <c r="BL123" i="9"/>
  <c r="BS39" i="9"/>
  <c r="BS32" i="9"/>
  <c r="BL165" i="9"/>
  <c r="BF97" i="9"/>
  <c r="CG97" i="9"/>
  <c r="CH97" i="9"/>
  <c r="BD97" i="9"/>
  <c r="BS86" i="9"/>
  <c r="BF72" i="9"/>
  <c r="BD72" i="9"/>
  <c r="CG72" i="9"/>
  <c r="CH72" i="9"/>
  <c r="BF104" i="9"/>
  <c r="CG104" i="9"/>
  <c r="CH104" i="9"/>
  <c r="BD104" i="9"/>
  <c r="BD191" i="9"/>
  <c r="CG191" i="9"/>
  <c r="CH191" i="9"/>
  <c r="BF191" i="9"/>
  <c r="BF159" i="9"/>
  <c r="BD159" i="9"/>
  <c r="CG159" i="9"/>
  <c r="CH159" i="9"/>
  <c r="CG46" i="9"/>
  <c r="CH46" i="9"/>
  <c r="BF46" i="9"/>
  <c r="BD46" i="9"/>
  <c r="BS101" i="9"/>
  <c r="CI20" i="9"/>
  <c r="CG196" i="9"/>
  <c r="CH196" i="9"/>
  <c r="BD117" i="9"/>
  <c r="CI18" i="9"/>
  <c r="CC151" i="9"/>
  <c r="BS155" i="9"/>
  <c r="CC155" i="9"/>
  <c r="BL151" i="9"/>
  <c r="BL117" i="9"/>
  <c r="BS165" i="9"/>
  <c r="BL196" i="9"/>
  <c r="BS69" i="9"/>
  <c r="BL19" i="9"/>
  <c r="CC200" i="9"/>
  <c r="BS40" i="9"/>
  <c r="BS110" i="9"/>
  <c r="BL185" i="9"/>
  <c r="BS188" i="9"/>
  <c r="CC141" i="9"/>
  <c r="BS172" i="9"/>
  <c r="BS29" i="9"/>
  <c r="BL89" i="9"/>
  <c r="A274" i="21"/>
  <c r="CI24" i="9"/>
  <c r="CI28" i="9"/>
  <c r="CI30" i="9"/>
  <c r="CI25" i="9"/>
  <c r="CI29" i="9"/>
  <c r="CI21" i="9"/>
  <c r="CI45" i="9"/>
  <c r="CI39" i="9"/>
  <c r="CI49" i="9"/>
  <c r="CI23" i="9"/>
  <c r="CI42" i="9"/>
  <c r="CI160" i="9"/>
  <c r="CI32" i="9"/>
  <c r="CI68" i="9"/>
  <c r="CI33" i="9"/>
  <c r="CI219" i="9"/>
  <c r="CI71" i="9"/>
  <c r="CI51" i="9"/>
  <c r="CI164" i="9"/>
  <c r="CI144" i="9"/>
  <c r="CI40" i="9"/>
  <c r="CI53" i="9"/>
  <c r="CE4" i="9"/>
  <c r="D4" i="9"/>
  <c r="J8" i="10"/>
  <c r="BS133" i="9"/>
  <c r="CC98" i="9"/>
  <c r="BL144" i="9"/>
  <c r="BL76" i="9"/>
  <c r="CC174" i="9"/>
  <c r="BS151" i="9"/>
  <c r="BL45" i="9"/>
  <c r="CC88" i="9"/>
  <c r="BS79" i="9"/>
  <c r="CC45" i="9"/>
  <c r="CC185" i="9"/>
  <c r="CC64" i="9"/>
  <c r="BS36" i="9"/>
  <c r="CC27" i="9"/>
  <c r="CC41" i="9"/>
  <c r="CI72" i="9"/>
  <c r="CI37" i="9"/>
  <c r="CI184" i="9"/>
  <c r="BS98" i="9"/>
  <c r="CC166" i="9"/>
  <c r="CC26" i="9"/>
  <c r="CC69" i="9"/>
  <c r="BS134" i="9"/>
  <c r="BL166" i="9"/>
  <c r="BL34" i="9"/>
  <c r="CC137" i="9"/>
  <c r="BL56" i="9"/>
  <c r="CC89" i="9"/>
  <c r="BL158" i="9"/>
  <c r="BL156" i="9"/>
  <c r="BL141" i="9"/>
  <c r="BL38" i="9"/>
  <c r="CC83" i="9"/>
  <c r="CC76" i="9"/>
  <c r="BS109" i="9"/>
  <c r="BS137" i="9"/>
  <c r="BS200" i="9"/>
  <c r="CC19" i="9"/>
  <c r="CC93" i="9"/>
  <c r="BL179" i="9"/>
  <c r="BL30" i="9"/>
  <c r="BL98" i="9"/>
  <c r="CI232" i="9"/>
  <c r="CC100" i="9"/>
  <c r="BL67" i="9"/>
  <c r="CI91" i="9"/>
  <c r="CI92" i="9"/>
  <c r="CI208" i="9"/>
  <c r="BS67" i="9"/>
  <c r="BS97" i="9"/>
  <c r="CC195" i="9"/>
  <c r="CI123" i="9"/>
  <c r="CI275" i="9"/>
  <c r="CI63" i="9"/>
  <c r="BL159" i="9"/>
  <c r="CI167" i="9"/>
  <c r="CI214" i="9"/>
  <c r="CI66" i="9"/>
  <c r="CI250" i="9"/>
  <c r="CI148" i="9"/>
  <c r="CI43" i="9"/>
  <c r="CI118" i="9"/>
  <c r="CI254" i="9"/>
  <c r="CI65" i="9"/>
  <c r="CI224" i="9"/>
  <c r="CI231" i="9"/>
  <c r="CI117" i="9"/>
  <c r="CI83" i="9"/>
  <c r="CI243" i="9"/>
  <c r="CI175" i="9"/>
  <c r="CI153" i="9"/>
  <c r="CI35" i="9"/>
  <c r="CI38" i="9"/>
  <c r="CI180" i="9"/>
  <c r="CC191" i="9"/>
  <c r="CI79" i="9"/>
  <c r="CI27" i="9"/>
  <c r="BS59" i="9"/>
  <c r="BL65" i="9"/>
  <c r="CI273" i="9"/>
  <c r="CI26" i="9"/>
  <c r="CI238" i="9"/>
  <c r="BS88" i="9"/>
  <c r="BL47" i="9"/>
  <c r="CC196" i="9"/>
  <c r="BL18" i="9"/>
  <c r="CC47" i="9"/>
  <c r="CC190" i="9"/>
  <c r="CC162" i="9"/>
  <c r="BS177" i="9"/>
  <c r="CI157" i="9"/>
  <c r="CI162" i="9"/>
  <c r="CC97" i="9"/>
  <c r="CI190" i="9"/>
  <c r="BL195" i="9"/>
  <c r="CC113" i="9"/>
  <c r="BL191" i="9"/>
  <c r="CI54" i="9"/>
  <c r="CI125" i="9"/>
  <c r="CI237" i="9"/>
  <c r="CI246" i="9"/>
  <c r="CI271" i="9"/>
  <c r="CI143" i="9"/>
  <c r="CI146" i="9"/>
  <c r="CI201" i="9"/>
  <c r="CI81" i="9"/>
  <c r="CI48" i="9"/>
  <c r="CI211" i="9"/>
  <c r="CC153" i="9"/>
  <c r="CI265" i="9"/>
  <c r="CC149" i="9"/>
  <c r="CC61" i="9"/>
  <c r="BL149" i="9"/>
  <c r="CC135" i="9"/>
  <c r="CI133" i="9"/>
  <c r="CI170" i="9"/>
  <c r="CI147" i="9"/>
  <c r="CI226" i="9"/>
  <c r="BL135" i="9"/>
  <c r="CI90" i="9"/>
  <c r="CI75" i="9"/>
  <c r="BL83" i="9"/>
  <c r="CC92" i="9"/>
  <c r="CI127" i="9"/>
  <c r="BL121" i="9"/>
  <c r="CI135" i="9"/>
  <c r="CI93" i="9"/>
  <c r="CI244" i="9"/>
  <c r="CI74" i="9"/>
  <c r="CC104" i="9"/>
  <c r="CI262" i="9"/>
  <c r="BL55" i="9"/>
  <c r="CI172" i="9"/>
  <c r="BL90" i="9"/>
  <c r="CC52" i="9"/>
  <c r="CC40" i="9"/>
  <c r="BL91" i="9"/>
  <c r="BL36" i="9"/>
  <c r="BL64" i="9"/>
  <c r="BL164" i="9"/>
  <c r="CC158" i="9"/>
  <c r="BS41" i="9"/>
  <c r="BS105" i="9"/>
  <c r="BS141" i="9"/>
  <c r="CI122" i="9"/>
  <c r="CI134" i="9"/>
  <c r="CI105" i="9"/>
  <c r="CI223" i="9"/>
  <c r="BL84" i="9"/>
  <c r="CI188" i="9"/>
  <c r="BS106" i="9"/>
  <c r="CI239" i="9"/>
  <c r="CI109" i="9"/>
  <c r="CI57" i="9"/>
  <c r="CI107" i="9"/>
  <c r="CI77" i="9"/>
  <c r="BL72" i="9"/>
  <c r="CI119" i="9"/>
  <c r="CI182" i="9"/>
  <c r="CI116" i="9"/>
  <c r="CI62" i="9"/>
  <c r="CI168" i="9"/>
  <c r="CC65" i="9"/>
  <c r="CC90" i="9"/>
  <c r="CI60" i="9"/>
  <c r="CI216" i="9"/>
  <c r="CI285" i="9"/>
  <c r="CI253" i="9"/>
  <c r="CC111" i="9"/>
  <c r="CI137" i="9"/>
  <c r="CI151" i="9"/>
  <c r="CI252" i="9"/>
  <c r="CI106" i="9"/>
  <c r="CI283" i="9"/>
  <c r="CI100" i="9"/>
  <c r="CC180" i="9"/>
  <c r="CI120" i="9"/>
  <c r="CI163" i="9"/>
  <c r="CI229" i="9"/>
  <c r="CI31" i="9"/>
  <c r="BL21" i="9"/>
  <c r="CI154" i="9"/>
  <c r="BS127" i="9"/>
  <c r="CC159" i="9"/>
  <c r="BL29" i="9"/>
  <c r="CC22" i="9"/>
  <c r="BL79" i="9"/>
  <c r="BL118" i="9"/>
  <c r="CC73" i="9"/>
  <c r="BL22" i="9"/>
  <c r="CC156" i="9"/>
  <c r="BL174" i="9"/>
  <c r="BS118" i="9"/>
  <c r="BS144" i="9"/>
  <c r="CC172" i="9"/>
  <c r="BS63" i="9"/>
  <c r="CC144" i="9"/>
  <c r="BL186" i="9"/>
  <c r="BL88" i="9"/>
  <c r="CC136" i="9"/>
  <c r="BS89" i="9"/>
  <c r="CC63" i="9"/>
  <c r="BL110" i="9"/>
  <c r="BL188" i="9"/>
  <c r="BL105" i="9"/>
  <c r="CC165" i="9"/>
  <c r="BS44" i="9"/>
  <c r="BS21" i="9"/>
  <c r="CI189" i="9"/>
  <c r="BS104" i="9"/>
  <c r="CC194" i="9"/>
  <c r="CI284" i="9"/>
  <c r="CI47" i="9"/>
  <c r="CI131" i="9"/>
  <c r="CI139" i="9"/>
  <c r="BL194" i="9"/>
  <c r="CI84" i="9"/>
  <c r="BS117" i="9"/>
  <c r="CI222" i="9"/>
  <c r="CI247" i="9"/>
  <c r="CI158" i="9"/>
  <c r="CI177" i="9"/>
  <c r="CI217" i="9"/>
  <c r="CI145" i="9"/>
  <c r="CI165" i="9"/>
  <c r="CI173" i="9"/>
  <c r="BS84" i="9"/>
  <c r="CI64" i="9"/>
  <c r="CC38" i="9"/>
  <c r="CI207" i="9"/>
  <c r="CI161" i="9"/>
  <c r="CI104" i="9"/>
  <c r="CI276" i="9"/>
  <c r="CI121" i="9"/>
  <c r="CI286" i="9"/>
  <c r="CI59" i="9"/>
  <c r="CI166" i="9"/>
  <c r="CI113" i="9"/>
  <c r="CI138" i="9"/>
  <c r="CI266" i="9"/>
  <c r="CI46" i="9"/>
  <c r="CI95" i="9"/>
  <c r="CI178" i="9"/>
  <c r="CI179" i="9"/>
  <c r="CI169" i="9"/>
  <c r="CI272" i="9"/>
  <c r="CI267" i="9"/>
  <c r="CI264" i="9"/>
  <c r="CI96" i="9"/>
  <c r="CI255" i="9"/>
  <c r="CC59" i="9"/>
  <c r="BL106" i="9"/>
  <c r="CI198" i="9"/>
  <c r="CI249" i="9"/>
  <c r="CI69" i="9"/>
  <c r="CC46" i="9"/>
  <c r="CI102" i="9"/>
  <c r="BS185" i="9"/>
  <c r="BS159" i="9"/>
  <c r="BL127" i="9"/>
  <c r="CI94" i="9"/>
  <c r="CC201" i="9"/>
  <c r="CI257" i="9"/>
  <c r="CI149" i="9"/>
  <c r="BL61" i="9"/>
  <c r="CI89" i="9"/>
  <c r="BS65" i="9"/>
  <c r="BL177" i="9"/>
  <c r="BS194" i="9"/>
  <c r="CI204" i="9"/>
  <c r="BS61" i="9"/>
  <c r="BS179" i="9"/>
  <c r="BL49" i="9"/>
  <c r="BL200" i="9"/>
  <c r="CC204" i="9"/>
  <c r="BL52" i="9"/>
  <c r="BL85" i="9"/>
  <c r="BL137" i="9"/>
  <c r="BL63" i="9"/>
  <c r="BS136" i="9"/>
  <c r="CC34" i="9"/>
  <c r="BS73" i="9"/>
  <c r="CC164" i="9"/>
  <c r="BS45" i="9"/>
  <c r="CC105" i="9"/>
  <c r="BS91" i="9"/>
  <c r="BS164" i="9"/>
  <c r="BS52" i="9"/>
  <c r="BL41" i="9"/>
  <c r="CC117" i="9"/>
  <c r="BS22" i="9"/>
  <c r="CC18" i="9"/>
  <c r="CC74" i="9"/>
  <c r="CC182" i="9"/>
  <c r="BL162" i="9"/>
  <c r="BS182" i="9"/>
  <c r="CC30" i="9"/>
  <c r="CC179" i="9"/>
  <c r="CI205" i="9"/>
  <c r="CC67" i="9"/>
  <c r="CI209" i="9"/>
  <c r="BL46" i="9"/>
  <c r="CI85" i="9"/>
  <c r="BS135" i="9"/>
  <c r="CI56" i="9"/>
  <c r="BL163" i="9"/>
  <c r="BS124" i="9"/>
  <c r="CI245" i="9"/>
  <c r="CC72" i="9"/>
  <c r="BL138" i="9"/>
  <c r="CI200" i="9"/>
  <c r="CI203" i="9"/>
  <c r="CI213" i="9"/>
  <c r="CI233" i="9"/>
  <c r="CI58" i="9"/>
  <c r="CC106" i="9"/>
  <c r="CI67" i="9"/>
  <c r="BL68" i="9"/>
  <c r="CI140" i="9"/>
  <c r="CI114" i="9"/>
  <c r="BL113" i="9"/>
  <c r="BS121" i="9"/>
  <c r="BL184" i="9"/>
  <c r="CI268" i="9"/>
  <c r="CI34" i="9"/>
  <c r="CI50" i="9"/>
  <c r="BL111" i="9"/>
  <c r="CI234" i="9"/>
  <c r="CI22" i="9"/>
  <c r="CI128" i="9"/>
  <c r="CC55" i="9"/>
  <c r="CI278" i="9"/>
  <c r="CI130" i="9"/>
  <c r="BS149" i="9"/>
  <c r="CI221" i="9"/>
  <c r="CI87" i="9"/>
  <c r="CI155" i="9"/>
  <c r="CI73" i="9"/>
  <c r="CI192" i="9"/>
  <c r="BL109" i="9"/>
  <c r="BL136" i="9"/>
  <c r="CC118" i="9"/>
  <c r="BL69" i="9"/>
  <c r="BL93" i="9"/>
  <c r="BL204" i="9"/>
  <c r="BS64" i="9"/>
  <c r="BS156" i="9"/>
  <c r="BS34" i="9"/>
  <c r="BS186" i="9"/>
  <c r="CC188" i="9"/>
  <c r="BS174" i="9"/>
  <c r="BL134" i="9"/>
  <c r="BS47" i="9"/>
  <c r="BL155" i="9"/>
  <c r="BS18" i="9"/>
  <c r="BL182" i="9"/>
  <c r="BS162" i="9"/>
  <c r="CC44" i="9"/>
  <c r="BS38" i="9"/>
  <c r="CI277" i="9"/>
  <c r="BL59" i="9"/>
  <c r="BS153" i="9"/>
  <c r="CI52" i="9"/>
  <c r="CI111" i="9"/>
  <c r="CI78" i="9"/>
  <c r="CI235" i="9"/>
  <c r="CC184" i="9"/>
  <c r="CI88" i="9"/>
  <c r="CI159" i="9"/>
  <c r="CI195" i="9"/>
  <c r="CC84" i="9"/>
  <c r="CI55" i="9"/>
  <c r="CI152" i="9"/>
  <c r="CI132" i="9"/>
  <c r="CI156" i="9"/>
  <c r="BS191" i="9"/>
  <c r="BS138" i="9"/>
  <c r="CI202" i="9"/>
  <c r="CI212" i="9"/>
  <c r="CI176" i="9"/>
  <c r="CI263" i="9"/>
  <c r="BS195" i="9"/>
  <c r="CC99" i="9"/>
  <c r="CC177" i="9"/>
  <c r="CI185" i="9"/>
  <c r="CC128" i="9"/>
  <c r="BL100" i="9"/>
  <c r="CI82" i="9"/>
  <c r="CI280" i="9"/>
  <c r="CI259" i="9"/>
  <c r="CI41" i="9"/>
  <c r="CC121" i="9"/>
  <c r="CI112" i="9"/>
  <c r="CI171" i="9"/>
  <c r="CI186" i="9"/>
  <c r="CI174" i="9"/>
  <c r="CI274" i="9"/>
  <c r="CC36" i="9"/>
  <c r="BL172" i="9"/>
  <c r="BL40" i="9"/>
  <c r="CC110" i="9"/>
  <c r="CC49" i="9"/>
  <c r="CC53" i="9"/>
  <c r="CI61" i="9"/>
  <c r="CI80" i="9"/>
  <c r="BS128" i="9"/>
  <c r="BS99" i="9"/>
  <c r="BS180" i="9"/>
  <c r="BS46" i="9"/>
  <c r="CI196" i="9"/>
  <c r="CI215" i="9"/>
  <c r="CI183" i="9"/>
  <c r="CI197" i="9"/>
  <c r="CI110" i="9"/>
  <c r="CI76" i="9"/>
  <c r="CI270" i="9"/>
  <c r="BS111" i="9"/>
  <c r="BS66" i="9"/>
  <c r="BL128" i="9"/>
  <c r="CI97" i="9"/>
  <c r="CI227" i="9"/>
  <c r="CI256" i="9"/>
  <c r="CC68" i="9"/>
  <c r="CI129" i="9"/>
  <c r="BL180" i="9"/>
  <c r="CC127" i="9"/>
  <c r="BS55" i="9"/>
  <c r="CI142" i="9"/>
  <c r="BL99" i="9"/>
  <c r="BS100" i="9"/>
  <c r="CI230" i="9"/>
  <c r="CI141" i="9"/>
  <c r="CI206" i="9"/>
  <c r="BS184" i="9"/>
  <c r="CI241" i="9"/>
  <c r="BL201" i="9"/>
  <c r="BL153" i="9"/>
  <c r="CI248" i="9"/>
  <c r="CI44" i="9"/>
  <c r="CI98" i="9"/>
  <c r="CI199" i="9"/>
  <c r="CI279" i="9"/>
  <c r="CI126" i="9"/>
  <c r="CC29" i="9"/>
  <c r="BS56" i="9"/>
  <c r="CC56" i="9"/>
  <c r="CC109" i="9"/>
  <c r="CC91" i="9"/>
  <c r="CC79" i="9"/>
  <c r="BL73" i="9"/>
  <c r="BS166" i="9"/>
  <c r="BS49" i="9"/>
  <c r="CC186" i="9"/>
  <c r="BS76" i="9"/>
  <c r="BS83" i="9"/>
  <c r="BS53" i="9"/>
  <c r="BL44" i="9"/>
  <c r="BL92" i="9"/>
  <c r="BS90" i="9"/>
  <c r="CI187" i="9"/>
  <c r="CC124" i="9"/>
  <c r="CI191" i="9"/>
  <c r="CI181" i="9"/>
  <c r="BS72" i="9"/>
  <c r="CC138" i="9"/>
  <c r="CI115" i="9"/>
  <c r="CI281" i="9"/>
  <c r="CC21" i="9"/>
  <c r="CI228" i="9"/>
  <c r="BL97" i="9"/>
  <c r="CI150" i="9"/>
  <c r="BS201" i="9"/>
  <c r="CI260" i="9"/>
  <c r="CI136" i="9"/>
  <c r="CI210" i="9"/>
  <c r="CI86" i="9"/>
  <c r="CI194" i="9"/>
  <c r="CI193" i="9"/>
  <c r="CI36" i="9"/>
  <c r="BL104" i="9"/>
  <c r="CI103" i="9"/>
  <c r="CI101" i="9"/>
  <c r="CI225" i="9"/>
  <c r="CI218" i="9"/>
  <c r="CI236" i="9"/>
  <c r="CI99" i="9"/>
  <c r="BS196" i="9"/>
  <c r="CI261" i="9"/>
  <c r="CI108" i="9"/>
  <c r="CI269" i="9"/>
  <c r="CI251" i="9"/>
  <c r="CI242" i="9"/>
  <c r="CI282" i="9"/>
  <c r="CI70" i="9"/>
  <c r="BS113" i="9"/>
  <c r="CI240" i="9"/>
  <c r="CI258" i="9"/>
  <c r="CI220" i="9"/>
  <c r="CI124" i="9"/>
  <c r="E1014" i="11"/>
  <c r="X55" i="11"/>
  <c r="X33" i="11"/>
  <c r="X353" i="11"/>
  <c r="X161" i="11"/>
  <c r="X446" i="11"/>
  <c r="X394" i="11"/>
  <c r="X708" i="11"/>
  <c r="X105" i="11"/>
  <c r="X857" i="11"/>
  <c r="X841" i="11"/>
  <c r="X651" i="11"/>
  <c r="X766" i="11"/>
  <c r="X87" i="11"/>
  <c r="X654" i="11"/>
  <c r="X930" i="11"/>
  <c r="X562" i="11"/>
  <c r="X337" i="11"/>
  <c r="X26" i="11"/>
  <c r="X58" i="11"/>
  <c r="X291" i="11"/>
  <c r="X509" i="11"/>
  <c r="X172" i="11"/>
  <c r="X69" i="11"/>
  <c r="X192" i="11"/>
  <c r="X894" i="11"/>
  <c r="X638" i="11"/>
  <c r="X656" i="11"/>
  <c r="X462" i="11"/>
  <c r="X820" i="11"/>
  <c r="X314" i="11"/>
  <c r="X405" i="11"/>
  <c r="X328" i="11"/>
  <c r="X347" i="11"/>
  <c r="X289" i="11"/>
  <c r="X513" i="11"/>
  <c r="X247" i="11"/>
  <c r="X491" i="11"/>
  <c r="X568" i="11"/>
  <c r="X827" i="11"/>
  <c r="X580" i="11"/>
  <c r="X565" i="11"/>
  <c r="X717" i="11"/>
  <c r="X990" i="11"/>
  <c r="X671" i="11"/>
  <c r="X373" i="11"/>
  <c r="X757" i="11"/>
  <c r="X572" i="11"/>
  <c r="X24" i="11"/>
  <c r="X21" i="11"/>
  <c r="X200" i="11"/>
  <c r="X126" i="11"/>
  <c r="X525" i="11"/>
  <c r="X635" i="11"/>
  <c r="X750" i="11"/>
  <c r="X518" i="11"/>
  <c r="X812" i="11"/>
  <c r="X849" i="11"/>
  <c r="X711" i="11"/>
  <c r="X922" i="11"/>
  <c r="X473" i="11"/>
  <c r="X744" i="11"/>
  <c r="X844" i="11"/>
  <c r="X948" i="11"/>
  <c r="X25" i="11"/>
  <c r="X369" i="11"/>
  <c r="X452" i="11"/>
  <c r="X212" i="11"/>
  <c r="X406" i="11"/>
  <c r="X817" i="11"/>
  <c r="X114" i="11"/>
  <c r="X217" i="11"/>
  <c r="X846" i="11"/>
  <c r="X648" i="11"/>
  <c r="X792" i="11"/>
  <c r="X955" i="11"/>
  <c r="X145" i="11"/>
  <c r="X907" i="11"/>
  <c r="X712" i="11"/>
  <c r="X494" i="11"/>
  <c r="X20" i="11"/>
  <c r="X296" i="11"/>
  <c r="X123" i="11"/>
  <c r="X167" i="11"/>
  <c r="X488" i="11"/>
  <c r="X569" i="11"/>
  <c r="X694" i="11"/>
  <c r="X698" i="11"/>
  <c r="X753" i="11"/>
  <c r="X666" i="11"/>
  <c r="X807" i="11"/>
  <c r="X575" i="11"/>
  <c r="X845" i="11"/>
  <c r="X970" i="11"/>
  <c r="X465" i="11"/>
  <c r="X336" i="11"/>
  <c r="X370" i="11"/>
  <c r="X141" i="11"/>
  <c r="X158" i="11"/>
  <c r="X535" i="11"/>
  <c r="X432" i="11"/>
  <c r="X72" i="11"/>
  <c r="X308" i="11"/>
  <c r="X867" i="11"/>
  <c r="X882" i="11"/>
  <c r="X963" i="11"/>
  <c r="X607" i="11"/>
  <c r="X794" i="11"/>
  <c r="X546" i="11"/>
  <c r="X559" i="11"/>
  <c r="X228" i="11"/>
  <c r="X48" i="11"/>
  <c r="X323" i="11"/>
  <c r="X873" i="11"/>
  <c r="X250" i="11"/>
  <c r="X449" i="11"/>
  <c r="X770" i="11"/>
  <c r="X995" i="11"/>
  <c r="X1010" i="11"/>
  <c r="X747" i="11"/>
  <c r="X705" i="11"/>
  <c r="X815" i="11"/>
  <c r="X264" i="11"/>
  <c r="X269" i="11"/>
  <c r="X982" i="11"/>
  <c r="X665" i="11"/>
  <c r="X138" i="11"/>
  <c r="X823" i="11"/>
  <c r="X140" i="11"/>
  <c r="X321" i="11"/>
  <c r="X517" i="11"/>
  <c r="X219" i="11"/>
  <c r="X239" i="11"/>
  <c r="X306" i="11"/>
  <c r="X880" i="11"/>
  <c r="X675" i="11"/>
  <c r="X824" i="11"/>
  <c r="X433" i="11"/>
  <c r="X680" i="11"/>
  <c r="X538" i="11"/>
  <c r="X916" i="11"/>
  <c r="X588" i="11"/>
  <c r="X836" i="11"/>
  <c r="X267" i="11"/>
  <c r="X136" i="11"/>
  <c r="X276" i="11"/>
  <c r="X436" i="11"/>
  <c r="X843" i="11"/>
  <c r="X101" i="11"/>
  <c r="X206" i="11"/>
  <c r="X831" i="11"/>
  <c r="X818" i="11"/>
  <c r="X848" i="11"/>
  <c r="X653" i="11"/>
  <c r="X144" i="11"/>
  <c r="X402" i="11"/>
  <c r="X945" i="11"/>
  <c r="X331" i="11"/>
  <c r="X326" i="11"/>
  <c r="X297" i="11"/>
  <c r="X122" i="11"/>
  <c r="X179" i="11"/>
  <c r="X510" i="11"/>
  <c r="X89" i="11"/>
  <c r="X690" i="11"/>
  <c r="X961" i="11"/>
  <c r="X681" i="11"/>
  <c r="X933" i="11"/>
  <c r="X662" i="11"/>
  <c r="X960" i="11"/>
  <c r="X833" i="11"/>
  <c r="X557" i="11"/>
  <c r="X778" i="11"/>
  <c r="X243" i="11"/>
  <c r="X450" i="11"/>
  <c r="X77" i="11"/>
  <c r="X320" i="11"/>
  <c r="X441" i="11"/>
  <c r="X272" i="11"/>
  <c r="X79" i="11"/>
  <c r="X304" i="11"/>
  <c r="X643" i="11"/>
  <c r="X835" i="11"/>
  <c r="X858" i="11"/>
  <c r="X825" i="11"/>
  <c r="X479" i="11"/>
  <c r="X444" i="11"/>
  <c r="X629" i="11"/>
  <c r="X327" i="11"/>
  <c r="X97" i="11"/>
  <c r="X341" i="11"/>
  <c r="X160" i="11"/>
  <c r="X262" i="11"/>
  <c r="X472" i="11"/>
  <c r="X926" i="11"/>
  <c r="X84" i="11"/>
  <c r="X630" i="11"/>
  <c r="X646" i="11"/>
  <c r="X730" i="11"/>
  <c r="X669" i="11"/>
  <c r="X260" i="11"/>
  <c r="X316" i="11"/>
  <c r="X597" i="11"/>
  <c r="X415" i="11"/>
  <c r="X816" i="11"/>
  <c r="X47" i="11"/>
  <c r="X290" i="11"/>
  <c r="X155" i="11"/>
  <c r="X476" i="11"/>
  <c r="X396" i="11"/>
  <c r="X170" i="11"/>
  <c r="X544" i="11"/>
  <c r="X842" i="11"/>
  <c r="X578" i="11"/>
  <c r="X587" i="11"/>
  <c r="X909" i="11"/>
  <c r="X625" i="11"/>
  <c r="X860" i="11"/>
  <c r="X965" i="11"/>
  <c r="X875" i="11"/>
  <c r="X354" i="11"/>
  <c r="X27" i="11"/>
  <c r="X64" i="11"/>
  <c r="X299" i="11"/>
  <c r="X534" i="11"/>
  <c r="X746" i="11"/>
  <c r="X91" i="11"/>
  <c r="X202" i="11"/>
  <c r="X577" i="11"/>
  <c r="X639" i="11"/>
  <c r="X611" i="11"/>
  <c r="X756" i="11"/>
  <c r="X378" i="11"/>
  <c r="X492" i="11"/>
  <c r="X806" i="11"/>
  <c r="X391" i="11"/>
  <c r="X307" i="11"/>
  <c r="X34" i="11"/>
  <c r="X127" i="11"/>
  <c r="X189" i="11"/>
  <c r="X543" i="11"/>
  <c r="X810" i="11"/>
  <c r="X311" i="11"/>
  <c r="X571" i="11"/>
  <c r="X670" i="11"/>
  <c r="X786" i="11"/>
  <c r="X697" i="11"/>
  <c r="X732" i="11"/>
  <c r="X801" i="11"/>
  <c r="X944" i="11"/>
  <c r="X427" i="11"/>
  <c r="X342" i="11"/>
  <c r="X365" i="11"/>
  <c r="X417" i="11"/>
  <c r="X236" i="11"/>
  <c r="X443" i="11"/>
  <c r="X734" i="11"/>
  <c r="X59" i="11"/>
  <c r="X207" i="11"/>
  <c r="X623" i="11"/>
  <c r="X805" i="11"/>
  <c r="X906" i="11"/>
  <c r="X616" i="11"/>
  <c r="X420" i="11"/>
  <c r="X456" i="11"/>
  <c r="X988" i="11"/>
  <c r="X400" i="11"/>
  <c r="X660" i="11"/>
  <c r="X229" i="11"/>
  <c r="X182" i="11"/>
  <c r="X985" i="11"/>
  <c r="X477" i="11"/>
  <c r="X529" i="11"/>
  <c r="X93" i="11"/>
  <c r="X211" i="11"/>
  <c r="X984" i="11"/>
  <c r="X911" i="11"/>
  <c r="X902" i="11"/>
  <c r="X377" i="11"/>
  <c r="X278" i="11"/>
  <c r="X748" i="11"/>
  <c r="X434" i="11"/>
  <c r="X531" i="11"/>
  <c r="X11" i="11"/>
  <c r="X73" i="11"/>
  <c r="X135" i="11"/>
  <c r="X524" i="11"/>
  <c r="X382" i="11"/>
  <c r="X1007" i="11"/>
  <c r="X486" i="11"/>
  <c r="X775" i="11"/>
  <c r="X626" i="11"/>
  <c r="X567" i="11"/>
  <c r="X966" i="11"/>
  <c r="X939" i="11"/>
  <c r="X466" i="11"/>
  <c r="X593" i="11"/>
  <c r="X595" i="11"/>
  <c r="X143" i="11"/>
  <c r="X45" i="11"/>
  <c r="X181" i="11"/>
  <c r="X422" i="11"/>
  <c r="X407" i="11"/>
  <c r="X380" i="11"/>
  <c r="X113" i="11"/>
  <c r="X209" i="11"/>
  <c r="X759" i="11"/>
  <c r="X602" i="11"/>
  <c r="X754" i="11"/>
  <c r="X208" i="11"/>
  <c r="X974" i="11"/>
  <c r="X80" i="11"/>
  <c r="X969" i="11"/>
  <c r="X927" i="11"/>
  <c r="X361" i="11"/>
  <c r="X235" i="11"/>
  <c r="X132" i="11"/>
  <c r="X171" i="11"/>
  <c r="X503" i="11"/>
  <c r="X622" i="11"/>
  <c r="X379" i="11"/>
  <c r="X869" i="11"/>
  <c r="X855" i="11"/>
  <c r="X978" i="11"/>
  <c r="X924" i="11"/>
  <c r="X884" i="11"/>
  <c r="X190" i="11"/>
  <c r="X74" i="11"/>
  <c r="X854" i="11"/>
  <c r="X360" i="11"/>
  <c r="X256" i="11"/>
  <c r="X157" i="11"/>
  <c r="X512" i="11"/>
  <c r="X453" i="11"/>
  <c r="X640" i="11"/>
  <c r="X241" i="11"/>
  <c r="X66" i="11"/>
  <c r="X956" i="11"/>
  <c r="X677" i="11"/>
  <c r="X683" i="11"/>
  <c r="X674" i="11"/>
  <c r="X460" i="11"/>
  <c r="X620" i="11"/>
  <c r="X872" i="11"/>
  <c r="X547" i="11"/>
  <c r="X14" i="11"/>
  <c r="X319" i="11"/>
  <c r="X553" i="11"/>
  <c r="X821" i="11"/>
  <c r="X480" i="11"/>
  <c r="X549" i="11"/>
  <c r="X106" i="11"/>
  <c r="X196" i="11"/>
  <c r="X663" i="11"/>
  <c r="X949" i="11"/>
  <c r="X570" i="11"/>
  <c r="X76" i="11"/>
  <c r="X152" i="11"/>
  <c r="X282" i="11"/>
  <c r="X943" i="11"/>
  <c r="X885" i="11"/>
  <c r="X346" i="11"/>
  <c r="X232" i="11"/>
  <c r="X154" i="11"/>
  <c r="X533" i="11"/>
  <c r="X470" i="11"/>
  <c r="X418" i="11"/>
  <c r="X641" i="11"/>
  <c r="X618" i="11"/>
  <c r="X731" i="11"/>
  <c r="X576" i="11"/>
  <c r="X596" i="11"/>
  <c r="X796" i="11"/>
  <c r="X385" i="11"/>
  <c r="X967" i="11"/>
  <c r="X975" i="11"/>
  <c r="X17" i="11"/>
  <c r="X28" i="11"/>
  <c r="X121" i="11"/>
  <c r="X376" i="11"/>
  <c r="X411" i="11"/>
  <c r="X581" i="11"/>
  <c r="X100" i="11"/>
  <c r="X203" i="11"/>
  <c r="X689" i="11"/>
  <c r="X742" i="11"/>
  <c r="X584" i="11"/>
  <c r="X205" i="11"/>
  <c r="X151" i="11"/>
  <c r="X371" i="11"/>
  <c r="X743" i="11"/>
  <c r="X390" i="11"/>
  <c r="X351" i="11"/>
  <c r="X234" i="11"/>
  <c r="X164" i="11"/>
  <c r="X249" i="11"/>
  <c r="X542" i="11"/>
  <c r="X592" i="11"/>
  <c r="X425" i="11"/>
  <c r="X688" i="11"/>
  <c r="X582" i="11"/>
  <c r="X776" i="11"/>
  <c r="X865" i="11"/>
  <c r="X302" i="11"/>
  <c r="X274" i="11"/>
  <c r="X461" i="11"/>
  <c r="X763" i="11"/>
  <c r="X46" i="11"/>
  <c r="X357" i="11"/>
  <c r="X139" i="11"/>
  <c r="X532" i="11"/>
  <c r="X408" i="11"/>
  <c r="X932" i="11"/>
  <c r="X762" i="11"/>
  <c r="X176" i="11"/>
  <c r="X601" i="11"/>
  <c r="X655" i="11"/>
  <c r="X1004" i="11"/>
  <c r="X901" i="11"/>
  <c r="X784" i="11"/>
  <c r="X760" i="11"/>
  <c r="X733" i="11"/>
  <c r="X910" i="11"/>
  <c r="X165" i="11"/>
  <c r="X287" i="11"/>
  <c r="X780" i="11"/>
  <c r="X374" i="11"/>
  <c r="X508" i="11"/>
  <c r="X275" i="11"/>
  <c r="X82" i="11"/>
  <c r="X197" i="11"/>
  <c r="X897" i="11"/>
  <c r="X787" i="11"/>
  <c r="X729" i="11"/>
  <c r="X870" i="11"/>
  <c r="X149" i="11"/>
  <c r="X459" i="11"/>
  <c r="X679" i="11"/>
  <c r="X273" i="11"/>
  <c r="X345" i="11"/>
  <c r="X285" i="11"/>
  <c r="X159" i="11"/>
  <c r="X169" i="11"/>
  <c r="X514" i="11"/>
  <c r="X739" i="11"/>
  <c r="X75" i="11"/>
  <c r="X636" i="11"/>
  <c r="X755" i="11"/>
  <c r="X904" i="11"/>
  <c r="X637" i="11"/>
  <c r="X706" i="11"/>
  <c r="X216" i="11"/>
  <c r="X876" i="11"/>
  <c r="X591" i="11"/>
  <c r="X344" i="11"/>
  <c r="X295" i="11"/>
  <c r="X174" i="11"/>
  <c r="X163" i="11"/>
  <c r="X498" i="11"/>
  <c r="X364" i="11"/>
  <c r="X60" i="11"/>
  <c r="X309" i="11"/>
  <c r="X893" i="11"/>
  <c r="X942" i="11"/>
  <c r="X758" i="11"/>
  <c r="X998" i="11"/>
  <c r="X487" i="11"/>
  <c r="X950" i="11"/>
  <c r="X589" i="11"/>
  <c r="X399" i="11"/>
  <c r="X43" i="11"/>
  <c r="X37" i="11"/>
  <c r="X131" i="11"/>
  <c r="X252" i="11"/>
  <c r="X431" i="11"/>
  <c r="X448" i="11"/>
  <c r="X68" i="11"/>
  <c r="X798" i="11"/>
  <c r="X692" i="11"/>
  <c r="X713" i="11"/>
  <c r="X773" i="11"/>
  <c r="X259" i="11"/>
  <c r="X268" i="11"/>
  <c r="X555" i="11"/>
  <c r="X478" i="11"/>
  <c r="X678" i="11"/>
  <c r="X12" i="11"/>
  <c r="X343" i="11"/>
  <c r="X404" i="11"/>
  <c r="X482" i="11"/>
  <c r="X397" i="11"/>
  <c r="X246" i="11"/>
  <c r="X632" i="11"/>
  <c r="X851" i="11"/>
  <c r="X709" i="11"/>
  <c r="X613" i="11"/>
  <c r="X913" i="11"/>
  <c r="X426" i="11"/>
  <c r="X887" i="11"/>
  <c r="X951" i="11"/>
  <c r="X862" i="11"/>
  <c r="X41" i="11"/>
  <c r="X233" i="11"/>
  <c r="X119" i="11"/>
  <c r="X150" i="11"/>
  <c r="X527" i="11"/>
  <c r="X896" i="11"/>
  <c r="X108" i="11"/>
  <c r="X210" i="11"/>
  <c r="X853" i="11"/>
  <c r="X652" i="11"/>
  <c r="X781" i="11"/>
  <c r="X779" i="11"/>
  <c r="X280" i="11"/>
  <c r="X745" i="11"/>
  <c r="X564" i="11"/>
  <c r="X738" i="11"/>
  <c r="X31" i="11"/>
  <c r="X230" i="11"/>
  <c r="X120" i="11"/>
  <c r="X185" i="11"/>
  <c r="X526" i="11"/>
  <c r="X599" i="11"/>
  <c r="X980" i="11"/>
  <c r="X605" i="11"/>
  <c r="X621" i="11"/>
  <c r="X556" i="11"/>
  <c r="X561" i="11"/>
  <c r="X899" i="11"/>
  <c r="X194" i="11"/>
  <c r="X504" i="11"/>
  <c r="X981" i="11"/>
  <c r="X866" i="11"/>
  <c r="X32" i="11"/>
  <c r="X153" i="11"/>
  <c r="X286" i="11"/>
  <c r="X423" i="11"/>
  <c r="X737" i="11"/>
  <c r="X63" i="11"/>
  <c r="X300" i="11"/>
  <c r="X590" i="11"/>
  <c r="X604" i="11"/>
  <c r="X685" i="11"/>
  <c r="X585" i="11"/>
  <c r="X515" i="11"/>
  <c r="X248" i="11"/>
  <c r="X617" i="11"/>
  <c r="X401" i="11"/>
  <c r="X23" i="11"/>
  <c r="X49" i="11"/>
  <c r="X579" i="11"/>
  <c r="X310" i="11"/>
  <c r="X428" i="11"/>
  <c r="X859" i="11"/>
  <c r="X99" i="11"/>
  <c r="X723" i="11"/>
  <c r="X603" i="11"/>
  <c r="X672" i="11"/>
  <c r="X573" i="11"/>
  <c r="X699" i="11"/>
  <c r="X574" i="11"/>
  <c r="X424" i="11"/>
  <c r="X403" i="11"/>
  <c r="X1000" i="11"/>
  <c r="X720" i="11"/>
  <c r="X322" i="11"/>
  <c r="X191" i="11"/>
  <c r="X536" i="11"/>
  <c r="X383" i="11"/>
  <c r="X539" i="11"/>
  <c r="X864" i="11"/>
  <c r="X918" i="11"/>
  <c r="X1003" i="11"/>
  <c r="X782" i="11"/>
  <c r="X971" i="11"/>
  <c r="X481" i="11"/>
  <c r="X184" i="11"/>
  <c r="X793" i="11"/>
  <c r="X954" i="11"/>
  <c r="X356" i="11"/>
  <c r="X56" i="11"/>
  <c r="X615" i="11"/>
  <c r="X284" i="11"/>
  <c r="X451" i="11"/>
  <c r="X1008" i="11"/>
  <c r="X62" i="11"/>
  <c r="X201" i="11"/>
  <c r="X703" i="11"/>
  <c r="X839" i="11"/>
  <c r="X724" i="11"/>
  <c r="X499" i="11"/>
  <c r="X727" i="11"/>
  <c r="X244" i="11"/>
  <c r="X964" i="11"/>
  <c r="X332" i="11"/>
  <c r="X22" i="11"/>
  <c r="X292" i="11"/>
  <c r="X728" i="11"/>
  <c r="X175" i="11"/>
  <c r="X537" i="11"/>
  <c r="X707" i="11"/>
  <c r="X439" i="11"/>
  <c r="X919" i="11"/>
  <c r="X765" i="11"/>
  <c r="X715" i="11"/>
  <c r="X624" i="11"/>
  <c r="X769" i="11"/>
  <c r="X86" i="11"/>
  <c r="X791" i="11"/>
  <c r="X497" i="11"/>
  <c r="X340" i="11"/>
  <c r="X42" i="11"/>
  <c r="X764" i="11"/>
  <c r="X254" i="11"/>
  <c r="X506" i="11"/>
  <c r="X71" i="11"/>
  <c r="X240" i="11"/>
  <c r="X301" i="11"/>
  <c r="X633" i="11"/>
  <c r="X938" i="11"/>
  <c r="X959" i="11"/>
  <c r="X716" i="11"/>
  <c r="X879" i="11"/>
  <c r="X429" i="11"/>
  <c r="X548" i="11"/>
  <c r="X878" i="11"/>
  <c r="X50" i="11"/>
  <c r="X231" i="11"/>
  <c r="X541" i="11"/>
  <c r="X251" i="11"/>
  <c r="X413" i="11"/>
  <c r="X496" i="11"/>
  <c r="X102" i="11"/>
  <c r="X740" i="11"/>
  <c r="X803" i="11"/>
  <c r="X751" i="11"/>
  <c r="X829" i="11"/>
  <c r="X266" i="11"/>
  <c r="X271" i="11"/>
  <c r="X768" i="11"/>
  <c r="X888" i="11"/>
  <c r="X813" i="11"/>
  <c r="X156" i="11"/>
  <c r="X358" i="11"/>
  <c r="X188" i="11"/>
  <c r="X483" i="11"/>
  <c r="X386" i="11"/>
  <c r="X560" i="11"/>
  <c r="X701" i="11"/>
  <c r="X983" i="11"/>
  <c r="X696" i="11"/>
  <c r="X940" i="11"/>
  <c r="X977" i="11"/>
  <c r="X700" i="11"/>
  <c r="X550" i="11"/>
  <c r="X968" i="11"/>
  <c r="X788" i="11"/>
  <c r="X355" i="11"/>
  <c r="X52" i="11"/>
  <c r="X67" i="11"/>
  <c r="X325" i="11"/>
  <c r="X467" i="11"/>
  <c r="X528" i="11"/>
  <c r="X70" i="11"/>
  <c r="X193" i="11"/>
  <c r="X673" i="11"/>
  <c r="X1006" i="11"/>
  <c r="X877" i="11"/>
  <c r="X722" i="11"/>
  <c r="X668" i="11"/>
  <c r="X238" i="11"/>
  <c r="X979" i="11"/>
  <c r="X226" i="11"/>
  <c r="X54" i="11"/>
  <c r="X258" i="11"/>
  <c r="X410" i="11"/>
  <c r="X180" i="11"/>
  <c r="X500" i="11"/>
  <c r="X363" i="11"/>
  <c r="X976" i="11"/>
  <c r="X987" i="11"/>
  <c r="X837" i="11"/>
  <c r="X772" i="11"/>
  <c r="X861" i="11"/>
  <c r="X991" i="11"/>
  <c r="X372" i="11"/>
  <c r="X657" i="11"/>
  <c r="X686" i="11"/>
  <c r="X30" i="11"/>
  <c r="X44" i="11"/>
  <c r="X130" i="11"/>
  <c r="X339" i="11"/>
  <c r="X412" i="11"/>
  <c r="X886" i="11"/>
  <c r="X946" i="11"/>
  <c r="X384" i="11"/>
  <c r="X972" i="11"/>
  <c r="X664" i="11"/>
  <c r="X883" i="11"/>
  <c r="X952" i="11"/>
  <c r="X204" i="11"/>
  <c r="X485" i="11"/>
  <c r="X840" i="11"/>
  <c r="X608" i="11"/>
  <c r="X18" i="11"/>
  <c r="X368" i="11"/>
  <c r="X134" i="11"/>
  <c r="X104" i="11"/>
  <c r="X540" i="11"/>
  <c r="X789" i="11"/>
  <c r="X92" i="11"/>
  <c r="X218" i="11"/>
  <c r="X1009" i="11"/>
  <c r="X826" i="11"/>
  <c r="X682" i="11"/>
  <c r="X551" i="11"/>
  <c r="X148" i="11"/>
  <c r="X116" i="11"/>
  <c r="X484" i="11"/>
  <c r="X224" i="11"/>
  <c r="X35" i="11"/>
  <c r="X324" i="11"/>
  <c r="X388" i="11"/>
  <c r="X505" i="11"/>
  <c r="X440" i="11"/>
  <c r="X83" i="11"/>
  <c r="X455" i="11"/>
  <c r="X850" i="11"/>
  <c r="X752" i="11"/>
  <c r="X937" i="11"/>
  <c r="X996" i="11"/>
  <c r="X442" i="11"/>
  <c r="X871" i="11"/>
  <c r="X464" i="11"/>
  <c r="X261" i="11"/>
  <c r="X334" i="11"/>
  <c r="X367" i="11"/>
  <c r="X118" i="11"/>
  <c r="X350" i="11"/>
  <c r="X516" i="11"/>
  <c r="X502" i="11"/>
  <c r="X96" i="11"/>
  <c r="X303" i="11"/>
  <c r="X598" i="11"/>
  <c r="X799" i="11"/>
  <c r="X609" i="11"/>
  <c r="X725" i="11"/>
  <c r="X177" i="11"/>
  <c r="X802" i="11"/>
  <c r="X600" i="11"/>
  <c r="X222" i="11"/>
  <c r="X257" i="11"/>
  <c r="X223" i="11"/>
  <c r="X124" i="11"/>
  <c r="X183" i="11"/>
  <c r="X545" i="11"/>
  <c r="X631" i="11"/>
  <c r="X863" i="11"/>
  <c r="X628" i="11"/>
  <c r="X735" i="11"/>
  <c r="X925" i="11"/>
  <c r="X856" i="11"/>
  <c r="X649" i="11"/>
  <c r="X111" i="11"/>
  <c r="X414" i="11"/>
  <c r="X469" i="11"/>
  <c r="X29" i="11"/>
  <c r="X57" i="11"/>
  <c r="X1002" i="11"/>
  <c r="X125" i="11"/>
  <c r="X522" i="11"/>
  <c r="X85" i="11"/>
  <c r="X650" i="11"/>
  <c r="X828" i="11"/>
  <c r="X935" i="11"/>
  <c r="X1001" i="11"/>
  <c r="X610" i="11"/>
  <c r="X375" i="11"/>
  <c r="X695" i="11"/>
  <c r="X166" i="11"/>
  <c r="X606" i="11"/>
  <c r="X614" i="11"/>
  <c r="X13" i="11"/>
  <c r="X288" i="11"/>
  <c r="X137" i="11"/>
  <c r="X237" i="11"/>
  <c r="X454" i="11"/>
  <c r="X989" i="11"/>
  <c r="X103" i="11"/>
  <c r="X215" i="11"/>
  <c r="X684" i="11"/>
  <c r="X804" i="11"/>
  <c r="X912" i="11"/>
  <c r="X905" i="11"/>
  <c r="X147" i="11"/>
  <c r="X392" i="11"/>
  <c r="X749" i="11"/>
  <c r="X330" i="11"/>
  <c r="X362" i="11"/>
  <c r="X338" i="11"/>
  <c r="X761" i="11"/>
  <c r="X186" i="11"/>
  <c r="X520" i="11"/>
  <c r="X501" i="11"/>
  <c r="X693" i="11"/>
  <c r="X993" i="11"/>
  <c r="X710" i="11"/>
  <c r="X914" i="11"/>
  <c r="X808" i="11"/>
  <c r="X958" i="11"/>
  <c r="X265" i="11"/>
  <c r="X941" i="11"/>
  <c r="X908" i="11"/>
  <c r="X312" i="11"/>
  <c r="X15" i="11"/>
  <c r="X65" i="11"/>
  <c r="X294" i="11"/>
  <c r="X421" i="11"/>
  <c r="X986" i="11"/>
  <c r="X98" i="11"/>
  <c r="X313" i="11"/>
  <c r="X726" i="11"/>
  <c r="X811" i="11"/>
  <c r="X785" i="11"/>
  <c r="X947" i="11"/>
  <c r="X475" i="11"/>
  <c r="X992" i="11"/>
  <c r="X936" i="11"/>
  <c r="X221" i="11"/>
  <c r="X53" i="11"/>
  <c r="X349" i="11"/>
  <c r="X129" i="11"/>
  <c r="X245" i="11"/>
  <c r="X457" i="11"/>
  <c r="X447" i="11"/>
  <c r="X107" i="11"/>
  <c r="X777" i="11"/>
  <c r="X566" i="11"/>
  <c r="X767" i="11"/>
  <c r="X830" i="11"/>
  <c r="X263" i="11"/>
  <c r="X270" i="11"/>
  <c r="X704" i="11"/>
  <c r="X819" i="11"/>
  <c r="X741" i="11"/>
  <c r="X36" i="11"/>
  <c r="X359" i="11"/>
  <c r="X435" i="11"/>
  <c r="X437" i="11"/>
  <c r="X389" i="11"/>
  <c r="X931" i="11"/>
  <c r="X178" i="11"/>
  <c r="X702" i="11"/>
  <c r="X647" i="11"/>
  <c r="X714" i="11"/>
  <c r="X809" i="11"/>
  <c r="X774" i="11"/>
  <c r="X558" i="11"/>
  <c r="X928" i="11"/>
  <c r="X999" i="11"/>
  <c r="X117" i="11"/>
  <c r="X381" i="11"/>
  <c r="X953" i="11"/>
  <c r="X227" i="11"/>
  <c r="X511" i="11"/>
  <c r="X644" i="11"/>
  <c r="X112" i="11"/>
  <c r="X199" i="11"/>
  <c r="X874" i="11"/>
  <c r="X1005" i="11"/>
  <c r="X900" i="11"/>
  <c r="X519" i="11"/>
  <c r="X146" i="11"/>
  <c r="X718" i="11"/>
  <c r="X493" i="11"/>
  <c r="X225" i="11"/>
  <c r="X283" i="11"/>
  <c r="X255" i="11"/>
  <c r="X419" i="11"/>
  <c r="X430" i="11"/>
  <c r="X387" i="11"/>
  <c r="X687" i="11"/>
  <c r="X962" i="11"/>
  <c r="X834" i="11"/>
  <c r="X917" i="11"/>
  <c r="X895" i="11"/>
  <c r="X973" i="11"/>
  <c r="X822" i="11"/>
  <c r="X619" i="11"/>
  <c r="X109" i="11"/>
  <c r="X279" i="11"/>
  <c r="X16" i="11"/>
  <c r="X40" i="11"/>
  <c r="X409" i="11"/>
  <c r="X128" i="11"/>
  <c r="X495" i="11"/>
  <c r="X489" i="11"/>
  <c r="X90" i="11"/>
  <c r="X318" i="11"/>
  <c r="X892" i="11"/>
  <c r="X612" i="11"/>
  <c r="X814" i="11"/>
  <c r="X173" i="11"/>
  <c r="X507" i="11"/>
  <c r="X891" i="11"/>
  <c r="X832" i="11"/>
  <c r="X115" i="11"/>
  <c r="X39" i="11"/>
  <c r="X293" i="11"/>
  <c r="X142" i="11"/>
  <c r="X366" i="11"/>
  <c r="X463" i="11"/>
  <c r="X317" i="11"/>
  <c r="X61" i="11"/>
  <c r="X214" i="11"/>
  <c r="X920" i="11"/>
  <c r="X868" i="11"/>
  <c r="X719" i="11"/>
  <c r="X187" i="11"/>
  <c r="X634" i="11"/>
  <c r="X934" i="11"/>
  <c r="X889" i="11"/>
  <c r="X797" i="11"/>
  <c r="X333" i="11"/>
  <c r="X352" i="11"/>
  <c r="X521" i="11"/>
  <c r="X490" i="11"/>
  <c r="X393" i="11"/>
  <c r="X220" i="11"/>
  <c r="X95" i="11"/>
  <c r="X994" i="11"/>
  <c r="X583" i="11"/>
  <c r="X721" i="11"/>
  <c r="X890" i="11"/>
  <c r="X81" i="11"/>
  <c r="X445" i="11"/>
  <c r="X881" i="11"/>
  <c r="X468" i="11"/>
  <c r="X281" i="11"/>
  <c r="X19" i="11"/>
  <c r="X162" i="11"/>
  <c r="X315" i="11"/>
  <c r="X471" i="11"/>
  <c r="X398" i="11"/>
  <c r="X94" i="11"/>
  <c r="X213" i="11"/>
  <c r="X921" i="11"/>
  <c r="X838" i="11"/>
  <c r="X903" i="11"/>
  <c r="X586" i="11"/>
  <c r="X923" i="11"/>
  <c r="X736" i="11"/>
  <c r="X957" i="11"/>
  <c r="X594" i="11"/>
  <c r="X642" i="11"/>
  <c r="X348" i="11"/>
  <c r="X133" i="11"/>
  <c r="X168" i="11"/>
  <c r="X474" i="11"/>
  <c r="X458" i="11"/>
  <c r="X847" i="11"/>
  <c r="X790" i="11"/>
  <c r="X898" i="11"/>
  <c r="X667" i="11"/>
  <c r="X691" i="11"/>
  <c r="X659" i="11"/>
  <c r="X795" i="11"/>
  <c r="X676" i="11"/>
  <c r="X800" i="11"/>
  <c r="X298" i="11"/>
  <c r="X51" i="11"/>
  <c r="X658" i="11"/>
  <c r="X335" i="11"/>
  <c r="X416" i="11"/>
  <c r="X554" i="11"/>
  <c r="X242" i="11"/>
  <c r="X305" i="11"/>
  <c r="X852" i="11"/>
  <c r="X552" i="11"/>
  <c r="X771" i="11"/>
  <c r="X929" i="11"/>
  <c r="X110" i="11"/>
  <c r="X438" i="11"/>
  <c r="X627" i="11"/>
  <c r="X329" i="11"/>
  <c r="X38" i="11"/>
  <c r="X253" i="11"/>
  <c r="X530" i="11"/>
  <c r="X395" i="11"/>
  <c r="X523" i="11"/>
  <c r="X915" i="11"/>
  <c r="X88" i="11"/>
  <c r="X198" i="11"/>
  <c r="X997" i="11"/>
  <c r="X563" i="11"/>
  <c r="X783" i="11"/>
  <c r="X195" i="11"/>
  <c r="X277" i="11"/>
  <c r="X78" i="11"/>
  <c r="X661" i="11"/>
  <c r="X645" i="11"/>
  <c r="I898" i="11" a="1"/>
  <c r="I898" i="11"/>
  <c r="V898" i="11"/>
  <c r="K898" i="11" a="1"/>
  <c r="K898" i="11"/>
  <c r="AC898" i="11"/>
  <c r="AE898" i="11"/>
  <c r="O898" i="11" a="1"/>
  <c r="O898" i="11"/>
  <c r="Q898" i="11" a="1"/>
  <c r="Q898" i="11"/>
  <c r="Z898" i="11" a="1"/>
  <c r="Z898" i="11"/>
  <c r="L898" i="11" a="1"/>
  <c r="L898" i="11"/>
  <c r="S898" i="11" a="1"/>
  <c r="S898" i="11"/>
  <c r="M898" i="11" a="1"/>
  <c r="M898" i="11"/>
  <c r="N898" i="11" a="1"/>
  <c r="N898" i="11"/>
  <c r="D898" i="11" a="1"/>
  <c r="D898" i="11"/>
  <c r="J898" i="11" a="1"/>
  <c r="J898" i="11"/>
  <c r="P898" i="11" a="1"/>
  <c r="P898" i="11"/>
  <c r="E898" i="11" a="1"/>
  <c r="E898" i="11"/>
  <c r="S645" i="11" a="1"/>
  <c r="S645" i="11"/>
  <c r="L645" i="11" a="1"/>
  <c r="L645" i="11"/>
  <c r="I645" i="11" a="1"/>
  <c r="I645" i="11"/>
  <c r="V645" i="11"/>
  <c r="O645" i="11" a="1"/>
  <c r="O645" i="11"/>
  <c r="P645" i="11" a="1"/>
  <c r="P645" i="11"/>
  <c r="D645" i="11" a="1"/>
  <c r="D645" i="11"/>
  <c r="E645" i="11" a="1"/>
  <c r="E645" i="11"/>
  <c r="Q645" i="11" a="1"/>
  <c r="Q645" i="11"/>
  <c r="J645" i="11" a="1"/>
  <c r="J645" i="11"/>
  <c r="N645" i="11" a="1"/>
  <c r="N645" i="11"/>
  <c r="M645" i="11" a="1"/>
  <c r="M645" i="11"/>
  <c r="Z645" i="11" a="1"/>
  <c r="Z645" i="11"/>
  <c r="K645" i="11" a="1"/>
  <c r="K645" i="11"/>
  <c r="AC645" i="11"/>
  <c r="AE645" i="11"/>
  <c r="Q198" i="11" a="1"/>
  <c r="Q198" i="11"/>
  <c r="N198" i="11" a="1"/>
  <c r="N198" i="11"/>
  <c r="O198" i="11" a="1"/>
  <c r="O198" i="11"/>
  <c r="J198" i="11" a="1"/>
  <c r="J198" i="11"/>
  <c r="Z198" i="11" a="1"/>
  <c r="Z198" i="11"/>
  <c r="L198" i="11" a="1"/>
  <c r="L198" i="11"/>
  <c r="M198" i="11" a="1"/>
  <c r="M198" i="11"/>
  <c r="D198" i="11" a="1"/>
  <c r="D198" i="11"/>
  <c r="P198" i="11" a="1"/>
  <c r="P198" i="11"/>
  <c r="I198" i="11" a="1"/>
  <c r="I198" i="11"/>
  <c r="V198" i="11"/>
  <c r="K198" i="11" a="1"/>
  <c r="K198" i="11"/>
  <c r="AC198" i="11"/>
  <c r="AE198" i="11"/>
  <c r="S198" i="11" a="1"/>
  <c r="S198" i="11"/>
  <c r="E198" i="11" a="1"/>
  <c r="E198" i="11"/>
  <c r="Y199" i="11" a="1"/>
  <c r="Y199" i="11"/>
  <c r="Z329" i="11" a="1"/>
  <c r="Z329" i="11"/>
  <c r="P329" i="11" a="1"/>
  <c r="P329" i="11"/>
  <c r="L329" i="11" a="1"/>
  <c r="L329" i="11"/>
  <c r="K329" i="11" a="1"/>
  <c r="K329" i="11"/>
  <c r="J329" i="11" a="1"/>
  <c r="J329" i="11"/>
  <c r="O329" i="11" a="1"/>
  <c r="O329" i="11"/>
  <c r="S329" i="11" a="1"/>
  <c r="S329" i="11"/>
  <c r="M329" i="11" a="1"/>
  <c r="M329" i="11"/>
  <c r="Q329" i="11" a="1"/>
  <c r="Q329" i="11"/>
  <c r="E329" i="11" a="1"/>
  <c r="E329" i="11"/>
  <c r="I329" i="11" a="1"/>
  <c r="I329" i="11"/>
  <c r="V329" i="11"/>
  <c r="D329" i="11" a="1"/>
  <c r="D329" i="11"/>
  <c r="N329" i="11" a="1"/>
  <c r="N329" i="11"/>
  <c r="Z305" i="11" a="1"/>
  <c r="Z305" i="11"/>
  <c r="L305" i="11" a="1"/>
  <c r="L305" i="11"/>
  <c r="S305" i="11" a="1"/>
  <c r="S305" i="11"/>
  <c r="D305" i="11" a="1"/>
  <c r="D305" i="11"/>
  <c r="M305" i="11" a="1"/>
  <c r="M305" i="11"/>
  <c r="J305" i="11" a="1"/>
  <c r="J305" i="11"/>
  <c r="N305" i="11" a="1"/>
  <c r="N305" i="11"/>
  <c r="E305" i="11" a="1"/>
  <c r="E305" i="11"/>
  <c r="O305" i="11" a="1"/>
  <c r="O305" i="11"/>
  <c r="Q305" i="11" a="1"/>
  <c r="Q305" i="11"/>
  <c r="I305" i="11" a="1"/>
  <c r="I305" i="11"/>
  <c r="V305" i="11"/>
  <c r="K305" i="11" a="1"/>
  <c r="K305" i="11"/>
  <c r="AC305" i="11"/>
  <c r="AE305" i="11"/>
  <c r="P305" i="11" a="1"/>
  <c r="P305" i="11"/>
  <c r="E800" i="11" a="1"/>
  <c r="E800" i="11"/>
  <c r="K800" i="11" a="1"/>
  <c r="K800" i="11"/>
  <c r="AC800" i="11"/>
  <c r="AE800" i="11"/>
  <c r="D800" i="11" a="1"/>
  <c r="D800" i="11"/>
  <c r="P800" i="11" a="1"/>
  <c r="P800" i="11"/>
  <c r="O800" i="11" a="1"/>
  <c r="O800" i="11"/>
  <c r="M800" i="11" a="1"/>
  <c r="M800" i="11"/>
  <c r="N800" i="11" a="1"/>
  <c r="N800" i="11"/>
  <c r="Z800" i="11" a="1"/>
  <c r="Z800" i="11"/>
  <c r="I800" i="11" a="1"/>
  <c r="I800" i="11"/>
  <c r="V800" i="11"/>
  <c r="Q800" i="11" a="1"/>
  <c r="Q800" i="11"/>
  <c r="S800" i="11" a="1"/>
  <c r="S800" i="11"/>
  <c r="J800" i="11" a="1"/>
  <c r="J800" i="11"/>
  <c r="L800" i="11" a="1"/>
  <c r="L800" i="11"/>
  <c r="S847" i="11" a="1"/>
  <c r="S847" i="11"/>
  <c r="N847" i="11" a="1"/>
  <c r="N847" i="11"/>
  <c r="I847" i="11" a="1"/>
  <c r="I847" i="11"/>
  <c r="V847" i="11"/>
  <c r="Z847" i="11" a="1"/>
  <c r="Z847" i="11"/>
  <c r="P847" i="11" a="1"/>
  <c r="P847" i="11"/>
  <c r="K847" i="11" a="1"/>
  <c r="K847" i="11"/>
  <c r="AC847" i="11"/>
  <c r="AE847" i="11"/>
  <c r="J847" i="11" a="1"/>
  <c r="J847" i="11"/>
  <c r="O847" i="11" a="1"/>
  <c r="O847" i="11"/>
  <c r="L847" i="11" a="1"/>
  <c r="L847" i="11"/>
  <c r="M847" i="11" a="1"/>
  <c r="M847" i="11"/>
  <c r="D847" i="11" a="1"/>
  <c r="D847" i="11"/>
  <c r="Q847" i="11" a="1"/>
  <c r="Q847" i="11"/>
  <c r="E847" i="11" a="1"/>
  <c r="E847" i="11"/>
  <c r="M957" i="11" a="1"/>
  <c r="M957" i="11"/>
  <c r="J957" i="11" a="1"/>
  <c r="J957" i="11"/>
  <c r="L957" i="11" a="1"/>
  <c r="L957" i="11"/>
  <c r="E957" i="11" a="1"/>
  <c r="E957" i="11"/>
  <c r="S957" i="11" a="1"/>
  <c r="S957" i="11"/>
  <c r="N957" i="11" a="1"/>
  <c r="N957" i="11"/>
  <c r="K957" i="11" a="1"/>
  <c r="K957" i="11"/>
  <c r="AC957" i="11"/>
  <c r="AE957" i="11"/>
  <c r="Z957" i="11" a="1"/>
  <c r="Z957" i="11"/>
  <c r="Q957" i="11" a="1"/>
  <c r="Q957" i="11"/>
  <c r="P957" i="11" a="1"/>
  <c r="P957" i="11"/>
  <c r="I957" i="11" a="1"/>
  <c r="I957" i="11"/>
  <c r="V957" i="11"/>
  <c r="D957" i="11" a="1"/>
  <c r="D957" i="11"/>
  <c r="O957" i="11" a="1"/>
  <c r="O957" i="11"/>
  <c r="M94" i="11" a="1"/>
  <c r="M94" i="11"/>
  <c r="L94" i="11" a="1"/>
  <c r="L94" i="11"/>
  <c r="D94" i="11" a="1"/>
  <c r="D94" i="11"/>
  <c r="Y95" i="11" a="1"/>
  <c r="Y95" i="11"/>
  <c r="Y96" i="11" a="1"/>
  <c r="Y96" i="11"/>
  <c r="F96" i="11" a="1"/>
  <c r="F96" i="11"/>
  <c r="I94" i="11" a="1"/>
  <c r="I94" i="11"/>
  <c r="V94" i="11"/>
  <c r="K94" i="11" a="1"/>
  <c r="K94" i="11"/>
  <c r="AC94" i="11"/>
  <c r="AE94" i="11"/>
  <c r="E94" i="11" a="1"/>
  <c r="E94" i="11"/>
  <c r="S94" i="11" a="1"/>
  <c r="S94" i="11"/>
  <c r="P94" i="11" a="1"/>
  <c r="P94" i="11"/>
  <c r="N94" i="11" a="1"/>
  <c r="N94" i="11"/>
  <c r="J94" i="11" a="1"/>
  <c r="J94" i="11"/>
  <c r="Z94" i="11" a="1"/>
  <c r="Z94" i="11"/>
  <c r="O94" i="11" a="1"/>
  <c r="O94" i="11"/>
  <c r="Q94" i="11" a="1"/>
  <c r="Q94" i="11"/>
  <c r="Q881" i="11" a="1"/>
  <c r="Q881" i="11"/>
  <c r="E881" i="11" a="1"/>
  <c r="E881" i="11"/>
  <c r="O881" i="11" a="1"/>
  <c r="O881" i="11"/>
  <c r="Z881" i="11" a="1"/>
  <c r="Z881" i="11"/>
  <c r="N881" i="11" a="1"/>
  <c r="N881" i="11"/>
  <c r="P881" i="11" a="1"/>
  <c r="P881" i="11"/>
  <c r="L881" i="11" a="1"/>
  <c r="L881" i="11"/>
  <c r="S881" i="11" a="1"/>
  <c r="S881" i="11"/>
  <c r="I881" i="11" a="1"/>
  <c r="I881" i="11"/>
  <c r="V881" i="11"/>
  <c r="K881" i="11" a="1"/>
  <c r="K881" i="11"/>
  <c r="AC881" i="11"/>
  <c r="AE881" i="11"/>
  <c r="J881" i="11" a="1"/>
  <c r="J881" i="11"/>
  <c r="M881" i="11" a="1"/>
  <c r="M881" i="11"/>
  <c r="D881" i="11" a="1"/>
  <c r="D881" i="11"/>
  <c r="E220" i="11" a="1"/>
  <c r="E220" i="11"/>
  <c r="L220" i="11" a="1"/>
  <c r="L220" i="11"/>
  <c r="Y221" i="11" a="1"/>
  <c r="Y221" i="11"/>
  <c r="Z220" i="11" a="1"/>
  <c r="Z220" i="11"/>
  <c r="D220" i="11" a="1"/>
  <c r="D220" i="11"/>
  <c r="J220" i="11" a="1"/>
  <c r="J220" i="11"/>
  <c r="S220" i="11" a="1"/>
  <c r="S220" i="11"/>
  <c r="N220" i="11" a="1"/>
  <c r="N220" i="11"/>
  <c r="M220" i="11" a="1"/>
  <c r="M220" i="11"/>
  <c r="O220" i="11" a="1"/>
  <c r="O220" i="11"/>
  <c r="Q220" i="11" a="1"/>
  <c r="Q220" i="11"/>
  <c r="I220" i="11" a="1"/>
  <c r="I220" i="11"/>
  <c r="V220" i="11"/>
  <c r="K220" i="11" a="1"/>
  <c r="K220" i="11"/>
  <c r="AC220" i="11"/>
  <c r="AE220" i="11"/>
  <c r="P220" i="11" a="1"/>
  <c r="P220" i="11"/>
  <c r="Z934" i="11" a="1"/>
  <c r="Z934" i="11"/>
  <c r="Q934" i="11" a="1"/>
  <c r="Q934" i="11"/>
  <c r="L934" i="11" a="1"/>
  <c r="L934" i="11"/>
  <c r="I934" i="11" a="1"/>
  <c r="I934" i="11"/>
  <c r="V934" i="11"/>
  <c r="O934" i="11" a="1"/>
  <c r="O934" i="11"/>
  <c r="J934" i="11" a="1"/>
  <c r="J934" i="11"/>
  <c r="N934" i="11" a="1"/>
  <c r="N934" i="11"/>
  <c r="M934" i="11" a="1"/>
  <c r="M934" i="11"/>
  <c r="D934" i="11" a="1"/>
  <c r="D934" i="11"/>
  <c r="K934" i="11" a="1"/>
  <c r="K934" i="11"/>
  <c r="AC934" i="11"/>
  <c r="AE934" i="11"/>
  <c r="E934" i="11" a="1"/>
  <c r="E934" i="11"/>
  <c r="S934" i="11" a="1"/>
  <c r="S934" i="11"/>
  <c r="P934" i="11" a="1"/>
  <c r="P934" i="11"/>
  <c r="N317" i="11" a="1"/>
  <c r="N317" i="11"/>
  <c r="K317" i="11" a="1"/>
  <c r="K317" i="11"/>
  <c r="AC317" i="11"/>
  <c r="AE317" i="11"/>
  <c r="J317" i="11" a="1"/>
  <c r="J317" i="11"/>
  <c r="M317" i="11" a="1"/>
  <c r="M317" i="11"/>
  <c r="I317" i="11" a="1"/>
  <c r="I317" i="11"/>
  <c r="V317" i="11"/>
  <c r="Q317" i="11" a="1"/>
  <c r="Q317" i="11"/>
  <c r="O317" i="11" a="1"/>
  <c r="O317" i="11"/>
  <c r="S317" i="11" a="1"/>
  <c r="S317" i="11"/>
  <c r="Z317" i="11" a="1"/>
  <c r="Z317" i="11"/>
  <c r="L317" i="11" a="1"/>
  <c r="L317" i="11"/>
  <c r="E317" i="11" a="1"/>
  <c r="E317" i="11"/>
  <c r="P317" i="11" a="1"/>
  <c r="P317" i="11"/>
  <c r="D317" i="11" a="1"/>
  <c r="D317" i="11"/>
  <c r="J891" i="11" a="1"/>
  <c r="J891" i="11"/>
  <c r="D891" i="11" a="1"/>
  <c r="D891" i="11"/>
  <c r="I891" i="11" a="1"/>
  <c r="I891" i="11"/>
  <c r="V891" i="11"/>
  <c r="E891" i="11" a="1"/>
  <c r="E891" i="11"/>
  <c r="M891" i="11" a="1"/>
  <c r="M891" i="11"/>
  <c r="K891" i="11" a="1"/>
  <c r="K891" i="11"/>
  <c r="AC891" i="11"/>
  <c r="AE891" i="11"/>
  <c r="Z891" i="11" a="1"/>
  <c r="Z891" i="11"/>
  <c r="P891" i="11" a="1"/>
  <c r="P891" i="11"/>
  <c r="L891" i="11" a="1"/>
  <c r="L891" i="11"/>
  <c r="O891" i="11" a="1"/>
  <c r="O891" i="11"/>
  <c r="Q891" i="11" a="1"/>
  <c r="Q891" i="11"/>
  <c r="S891" i="11" a="1"/>
  <c r="S891" i="11"/>
  <c r="N891" i="11" a="1"/>
  <c r="N891" i="11"/>
  <c r="S489" i="11" a="1"/>
  <c r="S489" i="11"/>
  <c r="O489" i="11" a="1"/>
  <c r="O489" i="11"/>
  <c r="I489" i="11" a="1"/>
  <c r="I489" i="11"/>
  <c r="V489" i="11"/>
  <c r="J489" i="11" a="1"/>
  <c r="J489" i="11"/>
  <c r="L489" i="11" a="1"/>
  <c r="L489" i="11"/>
  <c r="Q489" i="11" a="1"/>
  <c r="Q489" i="11"/>
  <c r="E489" i="11" a="1"/>
  <c r="E489" i="11"/>
  <c r="M489" i="11" a="1"/>
  <c r="M489" i="11"/>
  <c r="Z489" i="11" a="1"/>
  <c r="Z489" i="11"/>
  <c r="K489" i="11" a="1"/>
  <c r="K489" i="11"/>
  <c r="P489" i="11" a="1"/>
  <c r="P489" i="11"/>
  <c r="N489" i="11" a="1"/>
  <c r="N489" i="11"/>
  <c r="D489" i="11" a="1"/>
  <c r="D489" i="11"/>
  <c r="M619" i="11" a="1"/>
  <c r="M619" i="11"/>
  <c r="K619" i="11" a="1"/>
  <c r="K619" i="11"/>
  <c r="AC619" i="11"/>
  <c r="AE619" i="11"/>
  <c r="E619" i="11" a="1"/>
  <c r="E619" i="11"/>
  <c r="P619" i="11" a="1"/>
  <c r="P619" i="11"/>
  <c r="N619" i="11" a="1"/>
  <c r="N619" i="11"/>
  <c r="D619" i="11" a="1"/>
  <c r="D619" i="11"/>
  <c r="S619" i="11" a="1"/>
  <c r="S619" i="11"/>
  <c r="J619" i="11" a="1"/>
  <c r="J619" i="11"/>
  <c r="O619" i="11" a="1"/>
  <c r="O619" i="11"/>
  <c r="L619" i="11" a="1"/>
  <c r="L619" i="11"/>
  <c r="Z619" i="11" a="1"/>
  <c r="Z619" i="11"/>
  <c r="Q619" i="11" a="1"/>
  <c r="Q619" i="11"/>
  <c r="I619" i="11" a="1"/>
  <c r="I619" i="11"/>
  <c r="V619" i="11"/>
  <c r="E387" i="11" a="1"/>
  <c r="E387" i="11"/>
  <c r="I387" i="11" a="1"/>
  <c r="I387" i="11"/>
  <c r="V387" i="11"/>
  <c r="O387" i="11" a="1"/>
  <c r="O387" i="11"/>
  <c r="J387" i="11" a="1"/>
  <c r="J387" i="11"/>
  <c r="S387" i="11" a="1"/>
  <c r="S387" i="11"/>
  <c r="P387" i="11" a="1"/>
  <c r="P387" i="11"/>
  <c r="K387" i="11" a="1"/>
  <c r="K387" i="11"/>
  <c r="AC387" i="11"/>
  <c r="AE387" i="11"/>
  <c r="Q387" i="11" a="1"/>
  <c r="Q387" i="11"/>
  <c r="M387" i="11" a="1"/>
  <c r="M387" i="11"/>
  <c r="Z387" i="11" a="1"/>
  <c r="Z387" i="11"/>
  <c r="D387" i="11" a="1"/>
  <c r="D387" i="11"/>
  <c r="N387" i="11" a="1"/>
  <c r="N387" i="11"/>
  <c r="L387" i="11" a="1"/>
  <c r="L387" i="11"/>
  <c r="Z146" i="11" a="1"/>
  <c r="Z146" i="11"/>
  <c r="E146" i="11" a="1"/>
  <c r="E146" i="11"/>
  <c r="L146" i="11" a="1"/>
  <c r="L146" i="11"/>
  <c r="I146" i="11" a="1"/>
  <c r="I146" i="11"/>
  <c r="V146" i="11"/>
  <c r="D146" i="11" a="1"/>
  <c r="D146" i="11"/>
  <c r="M146" i="11" a="1"/>
  <c r="M146" i="11"/>
  <c r="P146" i="11" a="1"/>
  <c r="P146" i="11"/>
  <c r="K146" i="11" a="1"/>
  <c r="K146" i="11"/>
  <c r="AC146" i="11"/>
  <c r="AE146" i="11"/>
  <c r="Q146" i="11" a="1"/>
  <c r="Q146" i="11"/>
  <c r="O146" i="11" a="1"/>
  <c r="O146" i="11"/>
  <c r="J146" i="11" a="1"/>
  <c r="J146" i="11"/>
  <c r="N146" i="11" a="1"/>
  <c r="N146" i="11"/>
  <c r="S146" i="11" a="1"/>
  <c r="S146" i="11"/>
  <c r="Y147" i="11" a="1"/>
  <c r="Y147" i="11"/>
  <c r="S511" i="11" a="1"/>
  <c r="S511" i="11"/>
  <c r="D511" i="11" a="1"/>
  <c r="D511" i="11"/>
  <c r="Z511" i="11" a="1"/>
  <c r="Z511" i="11"/>
  <c r="O511" i="11" a="1"/>
  <c r="O511" i="11"/>
  <c r="E511" i="11" a="1"/>
  <c r="E511" i="11"/>
  <c r="J511" i="11" a="1"/>
  <c r="J511" i="11"/>
  <c r="N511" i="11" a="1"/>
  <c r="N511" i="11"/>
  <c r="P511" i="11" a="1"/>
  <c r="P511" i="11"/>
  <c r="M511" i="11" a="1"/>
  <c r="M511" i="11"/>
  <c r="Q511" i="11" a="1"/>
  <c r="Q511" i="11"/>
  <c r="K511" i="11" a="1"/>
  <c r="K511" i="11"/>
  <c r="AC511" i="11"/>
  <c r="AE511" i="11"/>
  <c r="I511" i="11" a="1"/>
  <c r="I511" i="11"/>
  <c r="V511" i="11"/>
  <c r="L511" i="11" a="1"/>
  <c r="L511" i="11"/>
  <c r="I774" i="11" a="1"/>
  <c r="I774" i="11"/>
  <c r="V774" i="11"/>
  <c r="K774" i="11" a="1"/>
  <c r="K774" i="11"/>
  <c r="AC774" i="11"/>
  <c r="AE774" i="11"/>
  <c r="S774" i="11" a="1"/>
  <c r="S774" i="11"/>
  <c r="Z774" i="11" a="1"/>
  <c r="Z774" i="11"/>
  <c r="P774" i="11" a="1"/>
  <c r="P774" i="11"/>
  <c r="N774" i="11" a="1"/>
  <c r="N774" i="11"/>
  <c r="O774" i="11" a="1"/>
  <c r="O774" i="11"/>
  <c r="Q774" i="11" a="1"/>
  <c r="Q774" i="11"/>
  <c r="J774" i="11" a="1"/>
  <c r="J774" i="11"/>
  <c r="D774" i="11" a="1"/>
  <c r="D774" i="11"/>
  <c r="E774" i="11" a="1"/>
  <c r="E774" i="11"/>
  <c r="M774" i="11" a="1"/>
  <c r="M774" i="11"/>
  <c r="L774" i="11" a="1"/>
  <c r="L774" i="11"/>
  <c r="K437" i="11" a="1"/>
  <c r="K437" i="11"/>
  <c r="Q437" i="11" a="1"/>
  <c r="Q437" i="11"/>
  <c r="S437" i="11" a="1"/>
  <c r="S437" i="11"/>
  <c r="P437" i="11" a="1"/>
  <c r="P437" i="11"/>
  <c r="J437" i="11" a="1"/>
  <c r="J437" i="11"/>
  <c r="L437" i="11" a="1"/>
  <c r="L437" i="11"/>
  <c r="I437" i="11" a="1"/>
  <c r="I437" i="11"/>
  <c r="V437" i="11"/>
  <c r="Z437" i="11" a="1"/>
  <c r="Z437" i="11"/>
  <c r="N437" i="11" a="1"/>
  <c r="N437" i="11"/>
  <c r="E437" i="11" a="1"/>
  <c r="E437" i="11"/>
  <c r="M437" i="11" a="1"/>
  <c r="M437" i="11"/>
  <c r="O437" i="11" a="1"/>
  <c r="O437" i="11"/>
  <c r="D437" i="11" a="1"/>
  <c r="D437" i="11"/>
  <c r="I263" i="11" a="1"/>
  <c r="I263" i="11"/>
  <c r="V263" i="11"/>
  <c r="O263" i="11" a="1"/>
  <c r="O263" i="11"/>
  <c r="S263" i="11" a="1"/>
  <c r="S263" i="11"/>
  <c r="P263" i="11" a="1"/>
  <c r="P263" i="11"/>
  <c r="Z263" i="11" a="1"/>
  <c r="Z263" i="11"/>
  <c r="J263" i="11" a="1"/>
  <c r="J263" i="11"/>
  <c r="D263" i="11" a="1"/>
  <c r="D263" i="11"/>
  <c r="L263" i="11" a="1"/>
  <c r="L263" i="11"/>
  <c r="M263" i="11" a="1"/>
  <c r="M263" i="11"/>
  <c r="N263" i="11" a="1"/>
  <c r="N263" i="11"/>
  <c r="Q263" i="11" a="1"/>
  <c r="Q263" i="11"/>
  <c r="E263" i="11" a="1"/>
  <c r="E263" i="11"/>
  <c r="K263" i="11" a="1"/>
  <c r="K263" i="11"/>
  <c r="AC263" i="11"/>
  <c r="AE263" i="11"/>
  <c r="P245" i="11" a="1"/>
  <c r="P245" i="11"/>
  <c r="N245" i="11" a="1"/>
  <c r="N245" i="11"/>
  <c r="Q245" i="11" a="1"/>
  <c r="Q245" i="11"/>
  <c r="K245" i="11" a="1"/>
  <c r="K245" i="11"/>
  <c r="AC245" i="11"/>
  <c r="AE245" i="11"/>
  <c r="Z245" i="11" a="1"/>
  <c r="Z245" i="11"/>
  <c r="M245" i="11" a="1"/>
  <c r="M245" i="11"/>
  <c r="O245" i="11" a="1"/>
  <c r="O245" i="11"/>
  <c r="E245" i="11" a="1"/>
  <c r="E245" i="11"/>
  <c r="L245" i="11" a="1"/>
  <c r="L245" i="11"/>
  <c r="I245" i="11" a="1"/>
  <c r="I245" i="11"/>
  <c r="V245" i="11"/>
  <c r="D245" i="11" a="1"/>
  <c r="D245" i="11"/>
  <c r="S245" i="11" a="1"/>
  <c r="S245" i="11"/>
  <c r="J245" i="11" a="1"/>
  <c r="J245" i="11"/>
  <c r="M947" i="11" a="1"/>
  <c r="M947" i="11"/>
  <c r="I947" i="11" a="1"/>
  <c r="I947" i="11"/>
  <c r="V947" i="11"/>
  <c r="K947" i="11" a="1"/>
  <c r="K947" i="11"/>
  <c r="AC947" i="11"/>
  <c r="AE947" i="11"/>
  <c r="J947" i="11" a="1"/>
  <c r="J947" i="11"/>
  <c r="D947" i="11" a="1"/>
  <c r="D947" i="11"/>
  <c r="L947" i="11" a="1"/>
  <c r="L947" i="11"/>
  <c r="Z947" i="11" a="1"/>
  <c r="Z947" i="11"/>
  <c r="E947" i="11" a="1"/>
  <c r="E947" i="11"/>
  <c r="S947" i="11" a="1"/>
  <c r="S947" i="11"/>
  <c r="P947" i="11" a="1"/>
  <c r="P947" i="11"/>
  <c r="N947" i="11" a="1"/>
  <c r="N947" i="11"/>
  <c r="Q947" i="11" a="1"/>
  <c r="Q947" i="11"/>
  <c r="O947" i="11" a="1"/>
  <c r="O947" i="11"/>
  <c r="K294" i="11" a="1"/>
  <c r="K294" i="11"/>
  <c r="AC294" i="11"/>
  <c r="AE294" i="11"/>
  <c r="I294" i="11" a="1"/>
  <c r="I294" i="11"/>
  <c r="V294" i="11"/>
  <c r="Q294" i="11" a="1"/>
  <c r="Q294" i="11"/>
  <c r="E294" i="11" a="1"/>
  <c r="E294" i="11"/>
  <c r="P294" i="11" a="1"/>
  <c r="P294" i="11"/>
  <c r="N294" i="11" a="1"/>
  <c r="N294" i="11"/>
  <c r="M294" i="11" a="1"/>
  <c r="M294" i="11"/>
  <c r="O294" i="11" a="1"/>
  <c r="O294" i="11"/>
  <c r="Z294" i="11" a="1"/>
  <c r="Z294" i="11"/>
  <c r="J294" i="11" a="1"/>
  <c r="J294" i="11"/>
  <c r="L294" i="11" a="1"/>
  <c r="L294" i="11"/>
  <c r="D294" i="11" a="1"/>
  <c r="D294" i="11"/>
  <c r="S294" i="11" a="1"/>
  <c r="S294" i="11"/>
  <c r="P808" i="11" a="1"/>
  <c r="P808" i="11"/>
  <c r="M808" i="11" a="1"/>
  <c r="M808" i="11"/>
  <c r="Z808" i="11" a="1"/>
  <c r="Z808" i="11"/>
  <c r="J808" i="11" a="1"/>
  <c r="J808" i="11"/>
  <c r="I808" i="11" a="1"/>
  <c r="I808" i="11"/>
  <c r="V808" i="11"/>
  <c r="L808" i="11" a="1"/>
  <c r="L808" i="11"/>
  <c r="Q808" i="11" a="1"/>
  <c r="Q808" i="11"/>
  <c r="D808" i="11" a="1"/>
  <c r="D808" i="11"/>
  <c r="E808" i="11" a="1"/>
  <c r="E808" i="11"/>
  <c r="O808" i="11" a="1"/>
  <c r="O808" i="11"/>
  <c r="K808" i="11" a="1"/>
  <c r="K808" i="11"/>
  <c r="AC808" i="11"/>
  <c r="AE808" i="11"/>
  <c r="N808" i="11" a="1"/>
  <c r="N808" i="11"/>
  <c r="S808" i="11" a="1"/>
  <c r="S808" i="11"/>
  <c r="M761" i="11" a="1"/>
  <c r="M761" i="11"/>
  <c r="K761" i="11" a="1"/>
  <c r="K761" i="11"/>
  <c r="AC761" i="11"/>
  <c r="AE761" i="11"/>
  <c r="E761" i="11" a="1"/>
  <c r="E761" i="11"/>
  <c r="P761" i="11" a="1"/>
  <c r="P761" i="11"/>
  <c r="L761" i="11" a="1"/>
  <c r="L761" i="11"/>
  <c r="Z761" i="11" a="1"/>
  <c r="Z761" i="11"/>
  <c r="D761" i="11" a="1"/>
  <c r="D761" i="11"/>
  <c r="N761" i="11" a="1"/>
  <c r="N761" i="11"/>
  <c r="I761" i="11" a="1"/>
  <c r="I761" i="11"/>
  <c r="V761" i="11"/>
  <c r="J761" i="11" a="1"/>
  <c r="J761" i="11"/>
  <c r="O761" i="11" a="1"/>
  <c r="O761" i="11"/>
  <c r="S761" i="11" a="1"/>
  <c r="S761" i="11"/>
  <c r="Q761" i="11" a="1"/>
  <c r="Q761" i="11"/>
  <c r="L912" i="11" a="1"/>
  <c r="L912" i="11"/>
  <c r="J912" i="11" a="1"/>
  <c r="J912" i="11"/>
  <c r="D912" i="11" a="1"/>
  <c r="D912" i="11"/>
  <c r="S912" i="11" a="1"/>
  <c r="S912" i="11"/>
  <c r="O912" i="11" a="1"/>
  <c r="O912" i="11"/>
  <c r="I912" i="11" a="1"/>
  <c r="I912" i="11"/>
  <c r="V912" i="11"/>
  <c r="E912" i="11" a="1"/>
  <c r="E912" i="11"/>
  <c r="Z912" i="11" a="1"/>
  <c r="Z912" i="11"/>
  <c r="P912" i="11" a="1"/>
  <c r="P912" i="11"/>
  <c r="Q912" i="11" a="1"/>
  <c r="Q912" i="11"/>
  <c r="N912" i="11" a="1"/>
  <c r="N912" i="11"/>
  <c r="M912" i="11" a="1"/>
  <c r="M912" i="11"/>
  <c r="K912" i="11" a="1"/>
  <c r="K912" i="11"/>
  <c r="AC912" i="11"/>
  <c r="AE912" i="11"/>
  <c r="E137" i="11" a="1"/>
  <c r="E137" i="11"/>
  <c r="N137" i="11" a="1"/>
  <c r="N137" i="11"/>
  <c r="Z137" i="11" a="1"/>
  <c r="Z137" i="11"/>
  <c r="I137" i="11" a="1"/>
  <c r="I137" i="11"/>
  <c r="V137" i="11"/>
  <c r="S137" i="11" a="1"/>
  <c r="S137" i="11"/>
  <c r="P137" i="11" a="1"/>
  <c r="P137" i="11"/>
  <c r="K137" i="11" a="1"/>
  <c r="K137" i="11"/>
  <c r="AC137" i="11"/>
  <c r="AE137" i="11"/>
  <c r="D137" i="11" a="1"/>
  <c r="D137" i="11"/>
  <c r="Q137" i="11" a="1"/>
  <c r="Q137" i="11"/>
  <c r="L137" i="11" a="1"/>
  <c r="L137" i="11"/>
  <c r="O137" i="11" a="1"/>
  <c r="O137" i="11"/>
  <c r="M137" i="11" a="1"/>
  <c r="M137" i="11"/>
  <c r="J137" i="11" a="1"/>
  <c r="J137" i="11"/>
  <c r="J610" i="11" a="1"/>
  <c r="J610" i="11"/>
  <c r="S610" i="11" a="1"/>
  <c r="S610" i="11"/>
  <c r="Z610" i="11" a="1"/>
  <c r="Z610" i="11"/>
  <c r="N610" i="11" a="1"/>
  <c r="N610" i="11"/>
  <c r="P610" i="11" a="1"/>
  <c r="P610" i="11"/>
  <c r="E610" i="11" a="1"/>
  <c r="E610" i="11"/>
  <c r="Q610" i="11" a="1"/>
  <c r="Q610" i="11"/>
  <c r="I610" i="11" a="1"/>
  <c r="I610" i="11"/>
  <c r="V610" i="11"/>
  <c r="D610" i="11" a="1"/>
  <c r="D610" i="11"/>
  <c r="M610" i="11" a="1"/>
  <c r="M610" i="11"/>
  <c r="K610" i="11" a="1"/>
  <c r="K610" i="11"/>
  <c r="AC610" i="11"/>
  <c r="AE610" i="11"/>
  <c r="L610" i="11" a="1"/>
  <c r="L610" i="11"/>
  <c r="O610" i="11" a="1"/>
  <c r="O610" i="11"/>
  <c r="K1002" i="11" a="1"/>
  <c r="K1002" i="11"/>
  <c r="AC1002" i="11"/>
  <c r="AE1002" i="11"/>
  <c r="S1002" i="11" a="1"/>
  <c r="S1002" i="11"/>
  <c r="D1002" i="11" a="1"/>
  <c r="D1002" i="11"/>
  <c r="J1002" i="11" a="1"/>
  <c r="J1002" i="11"/>
  <c r="N1002" i="11" a="1"/>
  <c r="N1002" i="11"/>
  <c r="Q1002" i="11" a="1"/>
  <c r="Q1002" i="11"/>
  <c r="L1002" i="11" a="1"/>
  <c r="L1002" i="11"/>
  <c r="P1002" i="11" a="1"/>
  <c r="P1002" i="11"/>
  <c r="M1002" i="11" a="1"/>
  <c r="M1002" i="11"/>
  <c r="O1002" i="11" a="1"/>
  <c r="O1002" i="11"/>
  <c r="Z1002" i="11" a="1"/>
  <c r="Z1002" i="11"/>
  <c r="I1002" i="11" a="1"/>
  <c r="I1002" i="11"/>
  <c r="V1002" i="11"/>
  <c r="E1002" i="11" a="1"/>
  <c r="E1002" i="11"/>
  <c r="L925" i="11" a="1"/>
  <c r="L925" i="11"/>
  <c r="E925" i="11" a="1"/>
  <c r="E925" i="11"/>
  <c r="S925" i="11" a="1"/>
  <c r="S925" i="11"/>
  <c r="Q925" i="11" a="1"/>
  <c r="Q925" i="11"/>
  <c r="O925" i="11" a="1"/>
  <c r="O925" i="11"/>
  <c r="K925" i="11" a="1"/>
  <c r="K925" i="11"/>
  <c r="AC925" i="11"/>
  <c r="AE925" i="11"/>
  <c r="N925" i="11" a="1"/>
  <c r="N925" i="11"/>
  <c r="M925" i="11" a="1"/>
  <c r="M925" i="11"/>
  <c r="D925" i="11" a="1"/>
  <c r="D925" i="11"/>
  <c r="I925" i="11" a="1"/>
  <c r="I925" i="11"/>
  <c r="V925" i="11"/>
  <c r="Z925" i="11" a="1"/>
  <c r="Z925" i="11"/>
  <c r="P925" i="11" a="1"/>
  <c r="P925" i="11"/>
  <c r="J925" i="11" a="1"/>
  <c r="J925" i="11"/>
  <c r="D223" i="11" a="1"/>
  <c r="D223" i="11"/>
  <c r="L223" i="11" a="1"/>
  <c r="L223" i="11"/>
  <c r="J223" i="11" a="1"/>
  <c r="J223" i="11"/>
  <c r="E223" i="11" a="1"/>
  <c r="E223" i="11"/>
  <c r="K223" i="11" a="1"/>
  <c r="K223" i="11"/>
  <c r="AC223" i="11"/>
  <c r="AE223" i="11"/>
  <c r="Q223" i="11" a="1"/>
  <c r="Q223" i="11"/>
  <c r="Z223" i="11" a="1"/>
  <c r="Z223" i="11"/>
  <c r="P223" i="11" a="1"/>
  <c r="P223" i="11"/>
  <c r="M223" i="11" a="1"/>
  <c r="M223" i="11"/>
  <c r="N223" i="11" a="1"/>
  <c r="N223" i="11"/>
  <c r="S223" i="11" a="1"/>
  <c r="S223" i="11"/>
  <c r="O223" i="11" a="1"/>
  <c r="O223" i="11"/>
  <c r="I223" i="11" a="1"/>
  <c r="I223" i="11"/>
  <c r="V223" i="11"/>
  <c r="L799" i="11" a="1"/>
  <c r="L799" i="11"/>
  <c r="Q799" i="11" a="1"/>
  <c r="Q799" i="11"/>
  <c r="S799" i="11" a="1"/>
  <c r="S799" i="11"/>
  <c r="O799" i="11" a="1"/>
  <c r="O799" i="11"/>
  <c r="M799" i="11" a="1"/>
  <c r="M799" i="11"/>
  <c r="J799" i="11" a="1"/>
  <c r="J799" i="11"/>
  <c r="I799" i="11" a="1"/>
  <c r="I799" i="11"/>
  <c r="V799" i="11"/>
  <c r="K799" i="11" a="1"/>
  <c r="K799" i="11"/>
  <c r="AC799" i="11"/>
  <c r="AE799" i="11"/>
  <c r="E799" i="11" a="1"/>
  <c r="E799" i="11"/>
  <c r="P799" i="11" a="1"/>
  <c r="P799" i="11"/>
  <c r="N799" i="11" a="1"/>
  <c r="N799" i="11"/>
  <c r="Z799" i="11" a="1"/>
  <c r="Z799" i="11"/>
  <c r="D799" i="11" a="1"/>
  <c r="D799" i="11"/>
  <c r="P367" i="11" a="1"/>
  <c r="P367" i="11"/>
  <c r="K367" i="11" a="1"/>
  <c r="K367" i="11"/>
  <c r="Z367" i="11" a="1"/>
  <c r="Z367" i="11"/>
  <c r="N367" i="11" a="1"/>
  <c r="N367" i="11"/>
  <c r="D367" i="11" a="1"/>
  <c r="D367" i="11"/>
  <c r="M367" i="11" a="1"/>
  <c r="M367" i="11"/>
  <c r="I367" i="11" a="1"/>
  <c r="I367" i="11"/>
  <c r="V367" i="11"/>
  <c r="O367" i="11" a="1"/>
  <c r="O367" i="11"/>
  <c r="E367" i="11" a="1"/>
  <c r="E367" i="11"/>
  <c r="S367" i="11" a="1"/>
  <c r="S367" i="11"/>
  <c r="J367" i="11" a="1"/>
  <c r="J367" i="11"/>
  <c r="Q367" i="11" a="1"/>
  <c r="Q367" i="11"/>
  <c r="L367" i="11" a="1"/>
  <c r="L367" i="11"/>
  <c r="L752" i="11" a="1"/>
  <c r="L752" i="11"/>
  <c r="E752" i="11" a="1"/>
  <c r="E752" i="11"/>
  <c r="S752" i="11" a="1"/>
  <c r="S752" i="11"/>
  <c r="K752" i="11" a="1"/>
  <c r="K752" i="11"/>
  <c r="AC752" i="11"/>
  <c r="AE752" i="11"/>
  <c r="J752" i="11" a="1"/>
  <c r="J752" i="11"/>
  <c r="M752" i="11" a="1"/>
  <c r="M752" i="11"/>
  <c r="I752" i="11" a="1"/>
  <c r="I752" i="11"/>
  <c r="V752" i="11"/>
  <c r="D752" i="11" a="1"/>
  <c r="D752" i="11"/>
  <c r="Z752" i="11" a="1"/>
  <c r="Z752" i="11"/>
  <c r="O752" i="11" a="1"/>
  <c r="O752" i="11"/>
  <c r="Q752" i="11" a="1"/>
  <c r="Q752" i="11"/>
  <c r="P752" i="11" a="1"/>
  <c r="P752" i="11"/>
  <c r="N752" i="11" a="1"/>
  <c r="N752" i="11"/>
  <c r="M35" i="11" a="1"/>
  <c r="M35" i="11"/>
  <c r="L35" i="11" a="1"/>
  <c r="L35" i="11"/>
  <c r="O35" i="11" a="1"/>
  <c r="O35" i="11"/>
  <c r="J35" i="11" a="1"/>
  <c r="J35" i="11"/>
  <c r="D35" i="11" a="1"/>
  <c r="D35" i="11"/>
  <c r="E35" i="11" a="1"/>
  <c r="E35" i="11"/>
  <c r="I35" i="11" a="1"/>
  <c r="I35" i="11"/>
  <c r="V35" i="11"/>
  <c r="N35" i="11" a="1"/>
  <c r="N35" i="11"/>
  <c r="P35" i="11" a="1"/>
  <c r="P35" i="11"/>
  <c r="Q35" i="11" a="1"/>
  <c r="Q35" i="11"/>
  <c r="S35" i="11" a="1"/>
  <c r="S35" i="11"/>
  <c r="K35" i="11" a="1"/>
  <c r="K35" i="11"/>
  <c r="Z35" i="11" a="1"/>
  <c r="Z35" i="11"/>
  <c r="L1009" i="11" a="1"/>
  <c r="L1009" i="11"/>
  <c r="P1009" i="11" a="1"/>
  <c r="P1009" i="11"/>
  <c r="S1009" i="11" a="1"/>
  <c r="S1009" i="11"/>
  <c r="D1009" i="11" a="1"/>
  <c r="D1009" i="11"/>
  <c r="O1009" i="11" a="1"/>
  <c r="O1009" i="11"/>
  <c r="Q1009" i="11" a="1"/>
  <c r="Q1009" i="11"/>
  <c r="Z1009" i="11" a="1"/>
  <c r="Z1009" i="11"/>
  <c r="E1009" i="11" a="1"/>
  <c r="E1009" i="11"/>
  <c r="I1009" i="11" a="1"/>
  <c r="I1009" i="11"/>
  <c r="V1009" i="11"/>
  <c r="K1009" i="11" a="1"/>
  <c r="K1009" i="11"/>
  <c r="AC1009" i="11"/>
  <c r="AE1009" i="11"/>
  <c r="N1009" i="11" a="1"/>
  <c r="N1009" i="11"/>
  <c r="J1009" i="11" a="1"/>
  <c r="J1009" i="11"/>
  <c r="M1009" i="11" a="1"/>
  <c r="M1009" i="11"/>
  <c r="P18" i="11" a="1"/>
  <c r="P18" i="11"/>
  <c r="I18" i="11" a="1"/>
  <c r="I18" i="11"/>
  <c r="V18" i="11"/>
  <c r="J18" i="11" a="1"/>
  <c r="J18" i="11"/>
  <c r="M18" i="11" a="1"/>
  <c r="M18" i="11"/>
  <c r="Z18" i="11" a="1"/>
  <c r="Z18" i="11"/>
  <c r="N18" i="11" a="1"/>
  <c r="N18" i="11"/>
  <c r="Q18" i="11" a="1"/>
  <c r="Q18" i="11"/>
  <c r="L18" i="11" a="1"/>
  <c r="L18" i="11"/>
  <c r="Y19" i="11" a="1"/>
  <c r="Y19" i="11"/>
  <c r="Y20" i="11" a="1"/>
  <c r="Y20" i="11"/>
  <c r="O18" i="11" a="1"/>
  <c r="O18" i="11"/>
  <c r="K18" i="11" a="1"/>
  <c r="K18" i="11"/>
  <c r="AC18" i="11"/>
  <c r="AE18" i="11"/>
  <c r="E18" i="11" a="1"/>
  <c r="E18" i="11"/>
  <c r="S18" i="11" a="1"/>
  <c r="S18" i="11"/>
  <c r="D18" i="11" a="1"/>
  <c r="D18" i="11"/>
  <c r="D972" i="11" a="1"/>
  <c r="D972" i="11"/>
  <c r="Z972" i="11" a="1"/>
  <c r="Z972" i="11"/>
  <c r="O972" i="11" a="1"/>
  <c r="O972" i="11"/>
  <c r="K972" i="11" a="1"/>
  <c r="K972" i="11"/>
  <c r="AC972" i="11"/>
  <c r="AE972" i="11"/>
  <c r="L972" i="11" a="1"/>
  <c r="L972" i="11"/>
  <c r="Q972" i="11" a="1"/>
  <c r="Q972" i="11"/>
  <c r="E972" i="11" a="1"/>
  <c r="E972" i="11"/>
  <c r="P972" i="11" a="1"/>
  <c r="P972" i="11"/>
  <c r="M972" i="11" a="1"/>
  <c r="M972" i="11"/>
  <c r="J972" i="11" a="1"/>
  <c r="J972" i="11"/>
  <c r="N972" i="11" a="1"/>
  <c r="N972" i="11"/>
  <c r="S972" i="11" a="1"/>
  <c r="S972" i="11"/>
  <c r="I972" i="11" a="1"/>
  <c r="I972" i="11"/>
  <c r="V972" i="11"/>
  <c r="Q30" i="11" a="1"/>
  <c r="Q30" i="11"/>
  <c r="K30" i="11" a="1"/>
  <c r="K30" i="11"/>
  <c r="AC30" i="11"/>
  <c r="AE30" i="11"/>
  <c r="I30" i="11" a="1"/>
  <c r="I30" i="11"/>
  <c r="V30" i="11"/>
  <c r="P30" i="11" a="1"/>
  <c r="P30" i="11"/>
  <c r="N30" i="11" a="1"/>
  <c r="N30" i="11"/>
  <c r="Z30" i="11" a="1"/>
  <c r="Z30" i="11"/>
  <c r="S30" i="11" a="1"/>
  <c r="S30" i="11"/>
  <c r="E30" i="11" a="1"/>
  <c r="E30" i="11"/>
  <c r="J30" i="11" a="1"/>
  <c r="J30" i="11"/>
  <c r="O30" i="11" a="1"/>
  <c r="O30" i="11"/>
  <c r="M30" i="11" a="1"/>
  <c r="M30" i="11"/>
  <c r="L30" i="11" a="1"/>
  <c r="L30" i="11"/>
  <c r="Y31" i="11" a="1"/>
  <c r="Y31" i="11"/>
  <c r="D30" i="11" a="1"/>
  <c r="D30" i="11"/>
  <c r="S987" i="11" a="1"/>
  <c r="S987" i="11"/>
  <c r="L987" i="11" a="1"/>
  <c r="L987" i="11"/>
  <c r="K987" i="11" a="1"/>
  <c r="K987" i="11"/>
  <c r="AC987" i="11"/>
  <c r="AE987" i="11"/>
  <c r="P987" i="11" a="1"/>
  <c r="P987" i="11"/>
  <c r="E987" i="11" a="1"/>
  <c r="E987" i="11"/>
  <c r="I987" i="11" a="1"/>
  <c r="I987" i="11"/>
  <c r="V987" i="11"/>
  <c r="D987" i="11" a="1"/>
  <c r="D987" i="11"/>
  <c r="N987" i="11" a="1"/>
  <c r="N987" i="11"/>
  <c r="J987" i="11" a="1"/>
  <c r="J987" i="11"/>
  <c r="Z987" i="11" a="1"/>
  <c r="Z987" i="11"/>
  <c r="Q987" i="11" a="1"/>
  <c r="Q987" i="11"/>
  <c r="M987" i="11" a="1"/>
  <c r="M987" i="11"/>
  <c r="O987" i="11" a="1"/>
  <c r="O987" i="11"/>
  <c r="M226" i="11" a="1"/>
  <c r="M226" i="11"/>
  <c r="O226" i="11" a="1"/>
  <c r="O226" i="11"/>
  <c r="E226" i="11" a="1"/>
  <c r="E226" i="11"/>
  <c r="Y227" i="11" a="1"/>
  <c r="Y227" i="11"/>
  <c r="Y228" i="11" a="1"/>
  <c r="Y228" i="11"/>
  <c r="J226" i="11" a="1"/>
  <c r="J226" i="11"/>
  <c r="S226" i="11" a="1"/>
  <c r="S226" i="11"/>
  <c r="P226" i="11" a="1"/>
  <c r="P226" i="11"/>
  <c r="Z226" i="11" a="1"/>
  <c r="Z226" i="11"/>
  <c r="D226" i="11" a="1"/>
  <c r="D226" i="11"/>
  <c r="K226" i="11" a="1"/>
  <c r="K226" i="11"/>
  <c r="AC226" i="11"/>
  <c r="AE226" i="11"/>
  <c r="N226" i="11" a="1"/>
  <c r="N226" i="11"/>
  <c r="I226" i="11" a="1"/>
  <c r="I226" i="11"/>
  <c r="V226" i="11"/>
  <c r="L226" i="11" a="1"/>
  <c r="L226" i="11"/>
  <c r="Q226" i="11" a="1"/>
  <c r="Q226" i="11"/>
  <c r="L193" i="11" a="1"/>
  <c r="L193" i="11"/>
  <c r="M193" i="11" a="1"/>
  <c r="M193" i="11"/>
  <c r="Q193" i="11" a="1"/>
  <c r="Q193" i="11"/>
  <c r="N193" i="11" a="1"/>
  <c r="N193" i="11"/>
  <c r="J193" i="11" a="1"/>
  <c r="J193" i="11"/>
  <c r="Z193" i="11" a="1"/>
  <c r="Z193" i="11"/>
  <c r="I193" i="11" a="1"/>
  <c r="I193" i="11"/>
  <c r="V193" i="11"/>
  <c r="S193" i="11" a="1"/>
  <c r="S193" i="11"/>
  <c r="D193" i="11" a="1"/>
  <c r="D193" i="11"/>
  <c r="P193" i="11" a="1"/>
  <c r="P193" i="11"/>
  <c r="E193" i="11" a="1"/>
  <c r="E193" i="11"/>
  <c r="K193" i="11" a="1"/>
  <c r="K193" i="11"/>
  <c r="AC193" i="11"/>
  <c r="AE193" i="11"/>
  <c r="O193" i="11" a="1"/>
  <c r="O193" i="11"/>
  <c r="J788" i="11" a="1"/>
  <c r="J788" i="11"/>
  <c r="O788" i="11" a="1"/>
  <c r="O788" i="11"/>
  <c r="E788" i="11" a="1"/>
  <c r="E788" i="11"/>
  <c r="D788" i="11" a="1"/>
  <c r="D788" i="11"/>
  <c r="S788" i="11" a="1"/>
  <c r="S788" i="11"/>
  <c r="M788" i="11" a="1"/>
  <c r="M788" i="11"/>
  <c r="Q788" i="11" a="1"/>
  <c r="Q788" i="11"/>
  <c r="K788" i="11" a="1"/>
  <c r="K788" i="11"/>
  <c r="AC788" i="11"/>
  <c r="AE788" i="11"/>
  <c r="N788" i="11" a="1"/>
  <c r="N788" i="11"/>
  <c r="P788" i="11" a="1"/>
  <c r="P788" i="11"/>
  <c r="L788" i="11" a="1"/>
  <c r="L788" i="11"/>
  <c r="I788" i="11" a="1"/>
  <c r="I788" i="11"/>
  <c r="V788" i="11"/>
  <c r="Z788" i="11" a="1"/>
  <c r="Z788" i="11"/>
  <c r="L701" i="11" a="1"/>
  <c r="L701" i="11"/>
  <c r="Q701" i="11" a="1"/>
  <c r="Q701" i="11"/>
  <c r="Z701" i="11" a="1"/>
  <c r="Z701" i="11"/>
  <c r="O701" i="11" a="1"/>
  <c r="O701" i="11"/>
  <c r="S701" i="11" a="1"/>
  <c r="S701" i="11"/>
  <c r="M701" i="11" a="1"/>
  <c r="M701" i="11"/>
  <c r="K701" i="11" a="1"/>
  <c r="K701" i="11"/>
  <c r="AC701" i="11"/>
  <c r="AE701" i="11"/>
  <c r="E701" i="11" a="1"/>
  <c r="E701" i="11"/>
  <c r="D701" i="11" a="1"/>
  <c r="D701" i="11"/>
  <c r="P701" i="11" a="1"/>
  <c r="P701" i="11"/>
  <c r="N701" i="11" a="1"/>
  <c r="N701" i="11"/>
  <c r="J701" i="11" a="1"/>
  <c r="J701" i="11"/>
  <c r="I701" i="11" a="1"/>
  <c r="I701" i="11"/>
  <c r="V701" i="11"/>
  <c r="O888" i="11" a="1"/>
  <c r="O888" i="11"/>
  <c r="Z888" i="11" a="1"/>
  <c r="Z888" i="11"/>
  <c r="S888" i="11" a="1"/>
  <c r="S888" i="11"/>
  <c r="Q888" i="11" a="1"/>
  <c r="Q888" i="11"/>
  <c r="K888" i="11" a="1"/>
  <c r="K888" i="11"/>
  <c r="AC888" i="11"/>
  <c r="AE888" i="11"/>
  <c r="J888" i="11" a="1"/>
  <c r="J888" i="11"/>
  <c r="P888" i="11" a="1"/>
  <c r="P888" i="11"/>
  <c r="E888" i="11" a="1"/>
  <c r="E888" i="11"/>
  <c r="N888" i="11" a="1"/>
  <c r="N888" i="11"/>
  <c r="D888" i="11" a="1"/>
  <c r="D888" i="11"/>
  <c r="I888" i="11" a="1"/>
  <c r="I888" i="11"/>
  <c r="V888" i="11"/>
  <c r="L888" i="11" a="1"/>
  <c r="L888" i="11"/>
  <c r="M888" i="11" a="1"/>
  <c r="M888" i="11"/>
  <c r="I102" i="11" a="1"/>
  <c r="I102" i="11"/>
  <c r="V102" i="11"/>
  <c r="O102" i="11" a="1"/>
  <c r="O102" i="11"/>
  <c r="L102" i="11" a="1"/>
  <c r="L102" i="11"/>
  <c r="K102" i="11" a="1"/>
  <c r="K102" i="11"/>
  <c r="AC102" i="11"/>
  <c r="AE102" i="11"/>
  <c r="D102" i="11" a="1"/>
  <c r="D102" i="11"/>
  <c r="Q102" i="11" a="1"/>
  <c r="Q102" i="11"/>
  <c r="P102" i="11" a="1"/>
  <c r="P102" i="11"/>
  <c r="S102" i="11" a="1"/>
  <c r="S102" i="11"/>
  <c r="Y103" i="11" a="1"/>
  <c r="Y103" i="11"/>
  <c r="E102" i="11" a="1"/>
  <c r="E102" i="11"/>
  <c r="J102" i="11" a="1"/>
  <c r="J102" i="11"/>
  <c r="M102" i="11" a="1"/>
  <c r="M102" i="11"/>
  <c r="N102" i="11" a="1"/>
  <c r="N102" i="11"/>
  <c r="Z102" i="11" a="1"/>
  <c r="Z102" i="11"/>
  <c r="D548" i="11" a="1"/>
  <c r="D548" i="11"/>
  <c r="S548" i="11" a="1"/>
  <c r="S548" i="11"/>
  <c r="Z548" i="11" a="1"/>
  <c r="Z548" i="11"/>
  <c r="E548" i="11" a="1"/>
  <c r="E548" i="11"/>
  <c r="J548" i="11" a="1"/>
  <c r="J548" i="11"/>
  <c r="I548" i="11" a="1"/>
  <c r="I548" i="11"/>
  <c r="V548" i="11"/>
  <c r="M548" i="11" a="1"/>
  <c r="M548" i="11"/>
  <c r="K548" i="11" a="1"/>
  <c r="K548" i="11"/>
  <c r="AC548" i="11"/>
  <c r="AE548" i="11"/>
  <c r="Q548" i="11" a="1"/>
  <c r="Q548" i="11"/>
  <c r="L548" i="11" a="1"/>
  <c r="L548" i="11"/>
  <c r="N548" i="11" a="1"/>
  <c r="N548" i="11"/>
  <c r="O548" i="11" a="1"/>
  <c r="O548" i="11"/>
  <c r="P548" i="11" a="1"/>
  <c r="P548" i="11"/>
  <c r="O240" i="11" a="1"/>
  <c r="O240" i="11"/>
  <c r="S240" i="11" a="1"/>
  <c r="S240" i="11"/>
  <c r="K240" i="11" a="1"/>
  <c r="K240" i="11"/>
  <c r="AC240" i="11"/>
  <c r="AE240" i="11"/>
  <c r="I240" i="11" a="1"/>
  <c r="I240" i="11"/>
  <c r="V240" i="11"/>
  <c r="Q240" i="11" a="1"/>
  <c r="Q240" i="11"/>
  <c r="L240" i="11" a="1"/>
  <c r="L240" i="11"/>
  <c r="P240" i="11" a="1"/>
  <c r="P240" i="11"/>
  <c r="N240" i="11" a="1"/>
  <c r="N240" i="11"/>
  <c r="D240" i="11" a="1"/>
  <c r="D240" i="11"/>
  <c r="Z240" i="11" a="1"/>
  <c r="Z240" i="11"/>
  <c r="J240" i="11" a="1"/>
  <c r="J240" i="11"/>
  <c r="M240" i="11" a="1"/>
  <c r="M240" i="11"/>
  <c r="E240" i="11" a="1"/>
  <c r="E240" i="11"/>
  <c r="Y241" i="11" a="1"/>
  <c r="Y241" i="11"/>
  <c r="Z791" i="11" a="1"/>
  <c r="Z791" i="11"/>
  <c r="P791" i="11" a="1"/>
  <c r="P791" i="11"/>
  <c r="I791" i="11" a="1"/>
  <c r="I791" i="11"/>
  <c r="V791" i="11"/>
  <c r="M791" i="11" a="1"/>
  <c r="M791" i="11"/>
  <c r="Q791" i="11" a="1"/>
  <c r="Q791" i="11"/>
  <c r="O791" i="11" a="1"/>
  <c r="O791" i="11"/>
  <c r="K791" i="11" a="1"/>
  <c r="K791" i="11"/>
  <c r="AC791" i="11"/>
  <c r="AE791" i="11"/>
  <c r="D791" i="11" a="1"/>
  <c r="D791" i="11"/>
  <c r="N791" i="11" a="1"/>
  <c r="N791" i="11"/>
  <c r="J791" i="11" a="1"/>
  <c r="J791" i="11"/>
  <c r="E791" i="11" a="1"/>
  <c r="E791" i="11"/>
  <c r="S791" i="11" a="1"/>
  <c r="S791" i="11"/>
  <c r="L791" i="11" a="1"/>
  <c r="L791" i="11"/>
  <c r="L707" i="11" a="1"/>
  <c r="L707" i="11"/>
  <c r="K707" i="11" a="1"/>
  <c r="K707" i="11"/>
  <c r="AC707" i="11"/>
  <c r="AE707" i="11"/>
  <c r="D707" i="11" a="1"/>
  <c r="D707" i="11"/>
  <c r="E707" i="11" a="1"/>
  <c r="E707" i="11"/>
  <c r="N707" i="11" a="1"/>
  <c r="N707" i="11"/>
  <c r="Z707" i="11" a="1"/>
  <c r="Z707" i="11"/>
  <c r="I707" i="11" a="1"/>
  <c r="I707" i="11"/>
  <c r="V707" i="11"/>
  <c r="M707" i="11" a="1"/>
  <c r="M707" i="11"/>
  <c r="O707" i="11" a="1"/>
  <c r="O707" i="11"/>
  <c r="Q707" i="11" a="1"/>
  <c r="Q707" i="11"/>
  <c r="J707" i="11" a="1"/>
  <c r="J707" i="11"/>
  <c r="S707" i="11" a="1"/>
  <c r="S707" i="11"/>
  <c r="P707" i="11" a="1"/>
  <c r="P707" i="11"/>
  <c r="I244" i="11" a="1"/>
  <c r="I244" i="11"/>
  <c r="V244" i="11"/>
  <c r="Y245" i="11" a="1"/>
  <c r="Y245" i="11"/>
  <c r="Q244" i="11" a="1"/>
  <c r="Q244" i="11"/>
  <c r="S244" i="11" a="1"/>
  <c r="S244" i="11"/>
  <c r="P244" i="11" a="1"/>
  <c r="P244" i="11"/>
  <c r="Z244" i="11" a="1"/>
  <c r="Z244" i="11"/>
  <c r="D244" i="11" a="1"/>
  <c r="D244" i="11"/>
  <c r="M244" i="11" a="1"/>
  <c r="M244" i="11"/>
  <c r="K244" i="11" a="1"/>
  <c r="K244" i="11"/>
  <c r="AC244" i="11"/>
  <c r="AE244" i="11"/>
  <c r="J244" i="11" a="1"/>
  <c r="J244" i="11"/>
  <c r="O244" i="11" a="1"/>
  <c r="O244" i="11"/>
  <c r="L244" i="11" a="1"/>
  <c r="L244" i="11"/>
  <c r="N244" i="11" a="1"/>
  <c r="N244" i="11"/>
  <c r="E244" i="11" a="1"/>
  <c r="E244" i="11"/>
  <c r="P1008" i="11" a="1"/>
  <c r="P1008" i="11"/>
  <c r="N1008" i="11" a="1"/>
  <c r="N1008" i="11"/>
  <c r="M1008" i="11" a="1"/>
  <c r="M1008" i="11"/>
  <c r="Q1008" i="11" a="1"/>
  <c r="Q1008" i="11"/>
  <c r="Z1008" i="11" a="1"/>
  <c r="Z1008" i="11"/>
  <c r="E1008" i="11" a="1"/>
  <c r="E1008" i="11"/>
  <c r="O1008" i="11" a="1"/>
  <c r="O1008" i="11"/>
  <c r="D1008" i="11" a="1"/>
  <c r="D1008" i="11"/>
  <c r="J1008" i="11" a="1"/>
  <c r="J1008" i="11"/>
  <c r="S1008" i="11" a="1"/>
  <c r="S1008" i="11"/>
  <c r="I1008" i="11" a="1"/>
  <c r="I1008" i="11"/>
  <c r="V1008" i="11"/>
  <c r="L1008" i="11" a="1"/>
  <c r="L1008" i="11"/>
  <c r="K1008" i="11" a="1"/>
  <c r="K1008" i="11"/>
  <c r="AC1008" i="11"/>
  <c r="AE1008" i="11"/>
  <c r="E184" i="11" a="1"/>
  <c r="E184" i="11"/>
  <c r="M184" i="11" a="1"/>
  <c r="M184" i="11"/>
  <c r="P184" i="11" a="1"/>
  <c r="P184" i="11"/>
  <c r="D184" i="11" a="1"/>
  <c r="D184" i="11"/>
  <c r="I184" i="11" a="1"/>
  <c r="I184" i="11"/>
  <c r="V184" i="11"/>
  <c r="N184" i="11" a="1"/>
  <c r="N184" i="11"/>
  <c r="S184" i="11" a="1"/>
  <c r="S184" i="11"/>
  <c r="Q184" i="11" a="1"/>
  <c r="Q184" i="11"/>
  <c r="O184" i="11" a="1"/>
  <c r="O184" i="11"/>
  <c r="L184" i="11" a="1"/>
  <c r="L184" i="11"/>
  <c r="K184" i="11" a="1"/>
  <c r="K184" i="11"/>
  <c r="AC184" i="11"/>
  <c r="AE184" i="11"/>
  <c r="Z184" i="11" a="1"/>
  <c r="Z184" i="11"/>
  <c r="J184" i="11" a="1"/>
  <c r="J184" i="11"/>
  <c r="Z383" i="11" a="1"/>
  <c r="Z383" i="11"/>
  <c r="J383" i="11" a="1"/>
  <c r="J383" i="11"/>
  <c r="S383" i="11" a="1"/>
  <c r="S383" i="11"/>
  <c r="L383" i="11" a="1"/>
  <c r="L383" i="11"/>
  <c r="O383" i="11" a="1"/>
  <c r="O383" i="11"/>
  <c r="K383" i="11" a="1"/>
  <c r="K383" i="11"/>
  <c r="AC383" i="11"/>
  <c r="AE383" i="11"/>
  <c r="D383" i="11" a="1"/>
  <c r="D383" i="11"/>
  <c r="E383" i="11" a="1"/>
  <c r="E383" i="11"/>
  <c r="M383" i="11" a="1"/>
  <c r="M383" i="11"/>
  <c r="N383" i="11" a="1"/>
  <c r="N383" i="11"/>
  <c r="P383" i="11" a="1"/>
  <c r="P383" i="11"/>
  <c r="Q383" i="11" a="1"/>
  <c r="Q383" i="11"/>
  <c r="I383" i="11" a="1"/>
  <c r="I383" i="11"/>
  <c r="V383" i="11"/>
  <c r="S574" i="11" a="1"/>
  <c r="S574" i="11"/>
  <c r="J574" i="11" a="1"/>
  <c r="J574" i="11"/>
  <c r="M574" i="11" a="1"/>
  <c r="M574" i="11"/>
  <c r="L574" i="11" a="1"/>
  <c r="L574" i="11"/>
  <c r="K574" i="11" a="1"/>
  <c r="K574" i="11"/>
  <c r="AC574" i="11"/>
  <c r="AE574" i="11"/>
  <c r="N574" i="11" a="1"/>
  <c r="N574" i="11"/>
  <c r="Q574" i="11" a="1"/>
  <c r="Q574" i="11"/>
  <c r="Z574" i="11" a="1"/>
  <c r="Z574" i="11"/>
  <c r="D574" i="11" a="1"/>
  <c r="D574" i="11"/>
  <c r="P574" i="11" a="1"/>
  <c r="P574" i="11"/>
  <c r="E574" i="11" a="1"/>
  <c r="E574" i="11"/>
  <c r="O574" i="11" a="1"/>
  <c r="O574" i="11"/>
  <c r="I574" i="11" a="1"/>
  <c r="I574" i="11"/>
  <c r="V574" i="11"/>
  <c r="S428" i="11" a="1"/>
  <c r="S428" i="11"/>
  <c r="N428" i="11" a="1"/>
  <c r="N428" i="11"/>
  <c r="J428" i="11" a="1"/>
  <c r="J428" i="11"/>
  <c r="Z428" i="11" a="1"/>
  <c r="Z428" i="11"/>
  <c r="I428" i="11" a="1"/>
  <c r="I428" i="11"/>
  <c r="V428" i="11"/>
  <c r="L428" i="11" a="1"/>
  <c r="L428" i="11"/>
  <c r="E428" i="11" a="1"/>
  <c r="E428" i="11"/>
  <c r="D428" i="11" a="1"/>
  <c r="D428" i="11"/>
  <c r="O428" i="11" a="1"/>
  <c r="O428" i="11"/>
  <c r="P428" i="11" a="1"/>
  <c r="P428" i="11"/>
  <c r="Q428" i="11" a="1"/>
  <c r="Q428" i="11"/>
  <c r="M428" i="11" a="1"/>
  <c r="M428" i="11"/>
  <c r="K428" i="11" a="1"/>
  <c r="K428" i="11"/>
  <c r="AC428" i="11"/>
  <c r="AE428" i="11"/>
  <c r="Q515" i="11" a="1"/>
  <c r="Q515" i="11"/>
  <c r="D515" i="11" a="1"/>
  <c r="D515" i="11"/>
  <c r="S515" i="11" a="1"/>
  <c r="S515" i="11"/>
  <c r="K515" i="11" a="1"/>
  <c r="K515" i="11"/>
  <c r="AC515" i="11"/>
  <c r="AE515" i="11"/>
  <c r="L515" i="11" a="1"/>
  <c r="L515" i="11"/>
  <c r="J515" i="11" a="1"/>
  <c r="J515" i="11"/>
  <c r="E515" i="11" a="1"/>
  <c r="E515" i="11"/>
  <c r="Z515" i="11" a="1"/>
  <c r="Z515" i="11"/>
  <c r="M515" i="11" a="1"/>
  <c r="M515" i="11"/>
  <c r="N515" i="11" a="1"/>
  <c r="N515" i="11"/>
  <c r="P515" i="11" a="1"/>
  <c r="P515" i="11"/>
  <c r="I515" i="11" a="1"/>
  <c r="I515" i="11"/>
  <c r="V515" i="11"/>
  <c r="O515" i="11" a="1"/>
  <c r="O515" i="11"/>
  <c r="N423" i="11" a="1"/>
  <c r="N423" i="11"/>
  <c r="Q423" i="11" a="1"/>
  <c r="Q423" i="11"/>
  <c r="P423" i="11" a="1"/>
  <c r="P423" i="11"/>
  <c r="L423" i="11" a="1"/>
  <c r="L423" i="11"/>
  <c r="S423" i="11" a="1"/>
  <c r="S423" i="11"/>
  <c r="D423" i="11" a="1"/>
  <c r="D423" i="11"/>
  <c r="M423" i="11" a="1"/>
  <c r="M423" i="11"/>
  <c r="K423" i="11" a="1"/>
  <c r="K423" i="11"/>
  <c r="AC423" i="11"/>
  <c r="AE423" i="11"/>
  <c r="J423" i="11" a="1"/>
  <c r="J423" i="11"/>
  <c r="O423" i="11" a="1"/>
  <c r="O423" i="11"/>
  <c r="Z423" i="11" a="1"/>
  <c r="Z423" i="11"/>
  <c r="E423" i="11" a="1"/>
  <c r="E423" i="11"/>
  <c r="I423" i="11" a="1"/>
  <c r="I423" i="11"/>
  <c r="V423" i="11"/>
  <c r="K899" i="11" a="1"/>
  <c r="K899" i="11"/>
  <c r="AC899" i="11"/>
  <c r="AE899" i="11"/>
  <c r="D899" i="11" a="1"/>
  <c r="D899" i="11"/>
  <c r="S899" i="11" a="1"/>
  <c r="S899" i="11"/>
  <c r="I899" i="11" a="1"/>
  <c r="I899" i="11"/>
  <c r="V899" i="11"/>
  <c r="Q899" i="11" a="1"/>
  <c r="Q899" i="11"/>
  <c r="P899" i="11" a="1"/>
  <c r="P899" i="11"/>
  <c r="M899" i="11" a="1"/>
  <c r="M899" i="11"/>
  <c r="O899" i="11" a="1"/>
  <c r="O899" i="11"/>
  <c r="Z899" i="11" a="1"/>
  <c r="Z899" i="11"/>
  <c r="L899" i="11" a="1"/>
  <c r="L899" i="11"/>
  <c r="J899" i="11" a="1"/>
  <c r="J899" i="11"/>
  <c r="N899" i="11" a="1"/>
  <c r="N899" i="11"/>
  <c r="E899" i="11" a="1"/>
  <c r="E899" i="11"/>
  <c r="L185" i="11" a="1"/>
  <c r="L185" i="11"/>
  <c r="Q185" i="11" a="1"/>
  <c r="Q185" i="11"/>
  <c r="D185" i="11" a="1"/>
  <c r="D185" i="11"/>
  <c r="O185" i="11" a="1"/>
  <c r="O185" i="11"/>
  <c r="Z185" i="11" a="1"/>
  <c r="Z185" i="11"/>
  <c r="E185" i="11" a="1"/>
  <c r="E185" i="11"/>
  <c r="P185" i="11" a="1"/>
  <c r="P185" i="11"/>
  <c r="M185" i="11" a="1"/>
  <c r="M185" i="11"/>
  <c r="J185" i="11" a="1"/>
  <c r="J185" i="11"/>
  <c r="S185" i="11" a="1"/>
  <c r="S185" i="11"/>
  <c r="N185" i="11" a="1"/>
  <c r="N185" i="11"/>
  <c r="I185" i="11" a="1"/>
  <c r="I185" i="11"/>
  <c r="V185" i="11"/>
  <c r="K185" i="11" a="1"/>
  <c r="K185" i="11"/>
  <c r="AC185" i="11"/>
  <c r="AE185" i="11"/>
  <c r="M779" i="11" a="1"/>
  <c r="M779" i="11"/>
  <c r="S779" i="11" a="1"/>
  <c r="S779" i="11"/>
  <c r="I779" i="11" a="1"/>
  <c r="I779" i="11"/>
  <c r="V779" i="11"/>
  <c r="E779" i="11" a="1"/>
  <c r="E779" i="11"/>
  <c r="L779" i="11" a="1"/>
  <c r="L779" i="11"/>
  <c r="N779" i="11" a="1"/>
  <c r="N779" i="11"/>
  <c r="K779" i="11" a="1"/>
  <c r="K779" i="11"/>
  <c r="AC779" i="11"/>
  <c r="AE779" i="11"/>
  <c r="Z779" i="11" a="1"/>
  <c r="Z779" i="11"/>
  <c r="Q779" i="11" a="1"/>
  <c r="Q779" i="11"/>
  <c r="P779" i="11" a="1"/>
  <c r="P779" i="11"/>
  <c r="O779" i="11" a="1"/>
  <c r="O779" i="11"/>
  <c r="J779" i="11" a="1"/>
  <c r="J779" i="11"/>
  <c r="D779" i="11" a="1"/>
  <c r="D779" i="11"/>
  <c r="M150" i="11" a="1"/>
  <c r="M150" i="11"/>
  <c r="E150" i="11" a="1"/>
  <c r="E150" i="11"/>
  <c r="K150" i="11" a="1"/>
  <c r="K150" i="11"/>
  <c r="AC150" i="11"/>
  <c r="AE150" i="11"/>
  <c r="J150" i="11" a="1"/>
  <c r="J150" i="11"/>
  <c r="Z150" i="11" a="1"/>
  <c r="Z150" i="11"/>
  <c r="L150" i="11" a="1"/>
  <c r="L150" i="11"/>
  <c r="Q150" i="11" a="1"/>
  <c r="Q150" i="11"/>
  <c r="D150" i="11" a="1"/>
  <c r="D150" i="11"/>
  <c r="N150" i="11" a="1"/>
  <c r="N150" i="11"/>
  <c r="P150" i="11" a="1"/>
  <c r="P150" i="11"/>
  <c r="O150" i="11" a="1"/>
  <c r="O150" i="11"/>
  <c r="S150" i="11" a="1"/>
  <c r="S150" i="11"/>
  <c r="I150" i="11" a="1"/>
  <c r="I150" i="11"/>
  <c r="V150" i="11"/>
  <c r="Z913" i="11" a="1"/>
  <c r="Z913" i="11"/>
  <c r="P913" i="11" a="1"/>
  <c r="P913" i="11"/>
  <c r="J913" i="11" a="1"/>
  <c r="J913" i="11"/>
  <c r="S913" i="11" a="1"/>
  <c r="S913" i="11"/>
  <c r="E913" i="11" a="1"/>
  <c r="E913" i="11"/>
  <c r="I913" i="11" a="1"/>
  <c r="I913" i="11"/>
  <c r="V913" i="11"/>
  <c r="N913" i="11" a="1"/>
  <c r="N913" i="11"/>
  <c r="L913" i="11" a="1"/>
  <c r="L913" i="11"/>
  <c r="M913" i="11" a="1"/>
  <c r="M913" i="11"/>
  <c r="Q913" i="11" a="1"/>
  <c r="Q913" i="11"/>
  <c r="D913" i="11" a="1"/>
  <c r="D913" i="11"/>
  <c r="O913" i="11" a="1"/>
  <c r="O913" i="11"/>
  <c r="K913" i="11" a="1"/>
  <c r="K913" i="11"/>
  <c r="AC913" i="11"/>
  <c r="AE913" i="11"/>
  <c r="D404" i="11" a="1"/>
  <c r="D404" i="11"/>
  <c r="S404" i="11" a="1"/>
  <c r="S404" i="11"/>
  <c r="M404" i="11" a="1"/>
  <c r="M404" i="11"/>
  <c r="P404" i="11" a="1"/>
  <c r="P404" i="11"/>
  <c r="Q404" i="11" a="1"/>
  <c r="Q404" i="11"/>
  <c r="Z404" i="11" a="1"/>
  <c r="Z404" i="11"/>
  <c r="L404" i="11" a="1"/>
  <c r="L404" i="11"/>
  <c r="O404" i="11" a="1"/>
  <c r="O404" i="11"/>
  <c r="E404" i="11" a="1"/>
  <c r="E404" i="11"/>
  <c r="K404" i="11" a="1"/>
  <c r="K404" i="11"/>
  <c r="AC404" i="11"/>
  <c r="AE404" i="11"/>
  <c r="J404" i="11" a="1"/>
  <c r="J404" i="11"/>
  <c r="I404" i="11" a="1"/>
  <c r="I404" i="11"/>
  <c r="V404" i="11"/>
  <c r="N404" i="11" a="1"/>
  <c r="N404" i="11"/>
  <c r="N773" i="11" a="1"/>
  <c r="N773" i="11"/>
  <c r="D773" i="11" a="1"/>
  <c r="D773" i="11"/>
  <c r="Z773" i="11" a="1"/>
  <c r="Z773" i="11"/>
  <c r="Q773" i="11" a="1"/>
  <c r="Q773" i="11"/>
  <c r="O773" i="11" a="1"/>
  <c r="O773" i="11"/>
  <c r="L773" i="11" a="1"/>
  <c r="L773" i="11"/>
  <c r="P773" i="11" a="1"/>
  <c r="P773" i="11"/>
  <c r="E773" i="11" a="1"/>
  <c r="E773" i="11"/>
  <c r="S773" i="11" a="1"/>
  <c r="S773" i="11"/>
  <c r="J773" i="11" a="1"/>
  <c r="J773" i="11"/>
  <c r="K773" i="11" a="1"/>
  <c r="K773" i="11"/>
  <c r="AC773" i="11"/>
  <c r="AE773" i="11"/>
  <c r="I773" i="11" a="1"/>
  <c r="I773" i="11"/>
  <c r="V773" i="11"/>
  <c r="M773" i="11" a="1"/>
  <c r="M773" i="11"/>
  <c r="J131" i="11" a="1"/>
  <c r="J131" i="11"/>
  <c r="O131" i="11" a="1"/>
  <c r="O131" i="11"/>
  <c r="P131" i="11" a="1"/>
  <c r="P131" i="11"/>
  <c r="M131" i="11" a="1"/>
  <c r="M131" i="11"/>
  <c r="Q131" i="11" a="1"/>
  <c r="Q131" i="11"/>
  <c r="D131" i="11" a="1"/>
  <c r="D131" i="11"/>
  <c r="E131" i="11" a="1"/>
  <c r="E131" i="11"/>
  <c r="K131" i="11" a="1"/>
  <c r="K131" i="11"/>
  <c r="AC131" i="11"/>
  <c r="AE131" i="11"/>
  <c r="I131" i="11" a="1"/>
  <c r="I131" i="11"/>
  <c r="V131" i="11"/>
  <c r="S131" i="11" a="1"/>
  <c r="S131" i="11"/>
  <c r="Z131" i="11" a="1"/>
  <c r="Z131" i="11"/>
  <c r="L131" i="11" a="1"/>
  <c r="L131" i="11"/>
  <c r="N131" i="11" a="1"/>
  <c r="N131" i="11"/>
  <c r="J758" i="11" a="1"/>
  <c r="J758" i="11"/>
  <c r="K758" i="11" a="1"/>
  <c r="K758" i="11"/>
  <c r="AC758" i="11"/>
  <c r="AE758" i="11"/>
  <c r="N758" i="11" a="1"/>
  <c r="N758" i="11"/>
  <c r="E758" i="11" a="1"/>
  <c r="E758" i="11"/>
  <c r="D758" i="11" a="1"/>
  <c r="D758" i="11"/>
  <c r="P758" i="11" a="1"/>
  <c r="P758" i="11"/>
  <c r="Q758" i="11" a="1"/>
  <c r="Q758" i="11"/>
  <c r="O758" i="11" a="1"/>
  <c r="O758" i="11"/>
  <c r="L758" i="11" a="1"/>
  <c r="L758" i="11"/>
  <c r="I758" i="11" a="1"/>
  <c r="I758" i="11"/>
  <c r="V758" i="11"/>
  <c r="Z758" i="11" a="1"/>
  <c r="Z758" i="11"/>
  <c r="S758" i="11" a="1"/>
  <c r="S758" i="11"/>
  <c r="M758" i="11" a="1"/>
  <c r="M758" i="11"/>
  <c r="J174" i="11" a="1"/>
  <c r="J174" i="11"/>
  <c r="I174" i="11" a="1"/>
  <c r="I174" i="11"/>
  <c r="V174" i="11"/>
  <c r="O174" i="11" a="1"/>
  <c r="O174" i="11"/>
  <c r="S174" i="11" a="1"/>
  <c r="S174" i="11"/>
  <c r="L174" i="11" a="1"/>
  <c r="L174" i="11"/>
  <c r="E174" i="11" a="1"/>
  <c r="E174" i="11"/>
  <c r="K174" i="11" a="1"/>
  <c r="K174" i="11"/>
  <c r="AC174" i="11"/>
  <c r="AE174" i="11"/>
  <c r="D174" i="11" a="1"/>
  <c r="D174" i="11"/>
  <c r="Z174" i="11" a="1"/>
  <c r="Z174" i="11"/>
  <c r="P174" i="11" a="1"/>
  <c r="P174" i="11"/>
  <c r="M174" i="11" a="1"/>
  <c r="M174" i="11"/>
  <c r="N174" i="11" a="1"/>
  <c r="N174" i="11"/>
  <c r="Q174" i="11" a="1"/>
  <c r="Q174" i="11"/>
  <c r="Y175" i="11" a="1"/>
  <c r="Y175" i="11"/>
  <c r="Y176" i="11" a="1"/>
  <c r="Y176" i="11"/>
  <c r="I904" i="11" a="1"/>
  <c r="I904" i="11"/>
  <c r="V904" i="11"/>
  <c r="N904" i="11" a="1"/>
  <c r="N904" i="11"/>
  <c r="S904" i="11" a="1"/>
  <c r="S904" i="11"/>
  <c r="E904" i="11" a="1"/>
  <c r="E904" i="11"/>
  <c r="Z904" i="11" a="1"/>
  <c r="Z904" i="11"/>
  <c r="M904" i="11" a="1"/>
  <c r="M904" i="11"/>
  <c r="P904" i="11" a="1"/>
  <c r="P904" i="11"/>
  <c r="L904" i="11" a="1"/>
  <c r="L904" i="11"/>
  <c r="J904" i="11" a="1"/>
  <c r="J904" i="11"/>
  <c r="D904" i="11" a="1"/>
  <c r="D904" i="11"/>
  <c r="O904" i="11" a="1"/>
  <c r="O904" i="11"/>
  <c r="Q904" i="11" a="1"/>
  <c r="Q904" i="11"/>
  <c r="K904" i="11" a="1"/>
  <c r="K904" i="11"/>
  <c r="AC904" i="11"/>
  <c r="AE904" i="11"/>
  <c r="E285" i="11" a="1"/>
  <c r="E285" i="11"/>
  <c r="I285" i="11" a="1"/>
  <c r="I285" i="11"/>
  <c r="V285" i="11"/>
  <c r="O285" i="11" a="1"/>
  <c r="O285" i="11"/>
  <c r="P285" i="11" a="1"/>
  <c r="P285" i="11"/>
  <c r="Q285" i="11" a="1"/>
  <c r="Q285" i="11"/>
  <c r="J285" i="11" a="1"/>
  <c r="J285" i="11"/>
  <c r="S285" i="11" a="1"/>
  <c r="S285" i="11"/>
  <c r="L285" i="11" a="1"/>
  <c r="L285" i="11"/>
  <c r="N285" i="11" a="1"/>
  <c r="N285" i="11"/>
  <c r="Z285" i="11" a="1"/>
  <c r="Z285" i="11"/>
  <c r="K285" i="11" a="1"/>
  <c r="K285" i="11"/>
  <c r="AC285" i="11"/>
  <c r="AE285" i="11"/>
  <c r="D285" i="11" a="1"/>
  <c r="D285" i="11"/>
  <c r="M285" i="11" a="1"/>
  <c r="M285" i="11"/>
  <c r="E787" i="11" a="1"/>
  <c r="E787" i="11"/>
  <c r="P787" i="11" a="1"/>
  <c r="P787" i="11"/>
  <c r="Z787" i="11" a="1"/>
  <c r="Z787" i="11"/>
  <c r="L787" i="11" a="1"/>
  <c r="L787" i="11"/>
  <c r="O787" i="11" a="1"/>
  <c r="O787" i="11"/>
  <c r="I787" i="11" a="1"/>
  <c r="I787" i="11"/>
  <c r="V787" i="11"/>
  <c r="S787" i="11" a="1"/>
  <c r="S787" i="11"/>
  <c r="J787" i="11" a="1"/>
  <c r="J787" i="11"/>
  <c r="D787" i="11" a="1"/>
  <c r="D787" i="11"/>
  <c r="N787" i="11" a="1"/>
  <c r="N787" i="11"/>
  <c r="M787" i="11" a="1"/>
  <c r="M787" i="11"/>
  <c r="Q787" i="11" a="1"/>
  <c r="Q787" i="11"/>
  <c r="K787" i="11" a="1"/>
  <c r="K787" i="11"/>
  <c r="AC787" i="11"/>
  <c r="AE787" i="11"/>
  <c r="I287" i="11" a="1"/>
  <c r="I287" i="11"/>
  <c r="V287" i="11"/>
  <c r="K287" i="11" a="1"/>
  <c r="K287" i="11"/>
  <c r="AC287" i="11"/>
  <c r="AE287" i="11"/>
  <c r="O287" i="11" a="1"/>
  <c r="O287" i="11"/>
  <c r="N287" i="11" a="1"/>
  <c r="N287" i="11"/>
  <c r="D287" i="11" a="1"/>
  <c r="D287" i="11"/>
  <c r="Q287" i="11" a="1"/>
  <c r="Q287" i="11"/>
  <c r="M287" i="11" a="1"/>
  <c r="M287" i="11"/>
  <c r="J287" i="11" a="1"/>
  <c r="J287" i="11"/>
  <c r="S287" i="11" a="1"/>
  <c r="S287" i="11"/>
  <c r="L287" i="11" a="1"/>
  <c r="L287" i="11"/>
  <c r="Z287" i="11" a="1"/>
  <c r="Z287" i="11"/>
  <c r="E287" i="11" a="1"/>
  <c r="E287" i="11"/>
  <c r="P287" i="11" a="1"/>
  <c r="P287" i="11"/>
  <c r="Z655" i="11" a="1"/>
  <c r="Z655" i="11"/>
  <c r="K655" i="11" a="1"/>
  <c r="K655" i="11"/>
  <c r="AC655" i="11"/>
  <c r="AE655" i="11"/>
  <c r="L655" i="11" a="1"/>
  <c r="L655" i="11"/>
  <c r="I655" i="11" a="1"/>
  <c r="I655" i="11"/>
  <c r="V655" i="11"/>
  <c r="N655" i="11" a="1"/>
  <c r="N655" i="11"/>
  <c r="P655" i="11" a="1"/>
  <c r="P655" i="11"/>
  <c r="O655" i="11" a="1"/>
  <c r="O655" i="11"/>
  <c r="S655" i="11" a="1"/>
  <c r="S655" i="11"/>
  <c r="Q655" i="11" a="1"/>
  <c r="Q655" i="11"/>
  <c r="D655" i="11" a="1"/>
  <c r="D655" i="11"/>
  <c r="E655" i="11" a="1"/>
  <c r="E655" i="11"/>
  <c r="J655" i="11" a="1"/>
  <c r="J655" i="11"/>
  <c r="M655" i="11" a="1"/>
  <c r="M655" i="11"/>
  <c r="D357" i="11" a="1"/>
  <c r="D357" i="11"/>
  <c r="Q357" i="11" a="1"/>
  <c r="Q357" i="11"/>
  <c r="O357" i="11" a="1"/>
  <c r="O357" i="11"/>
  <c r="K357" i="11" a="1"/>
  <c r="K357" i="11"/>
  <c r="AC357" i="11"/>
  <c r="AE357" i="11"/>
  <c r="E357" i="11" a="1"/>
  <c r="E357" i="11"/>
  <c r="L357" i="11" a="1"/>
  <c r="L357" i="11"/>
  <c r="J357" i="11" a="1"/>
  <c r="J357" i="11"/>
  <c r="M357" i="11" a="1"/>
  <c r="M357" i="11"/>
  <c r="P357" i="11" a="1"/>
  <c r="P357" i="11"/>
  <c r="I357" i="11" a="1"/>
  <c r="I357" i="11"/>
  <c r="V357" i="11"/>
  <c r="Z357" i="11" a="1"/>
  <c r="Z357" i="11"/>
  <c r="S357" i="11" a="1"/>
  <c r="S357" i="11"/>
  <c r="N357" i="11" a="1"/>
  <c r="N357" i="11"/>
  <c r="N582" i="11" a="1"/>
  <c r="N582" i="11"/>
  <c r="S582" i="11" a="1"/>
  <c r="S582" i="11"/>
  <c r="K582" i="11" a="1"/>
  <c r="K582" i="11"/>
  <c r="AC582" i="11"/>
  <c r="AE582" i="11"/>
  <c r="J582" i="11" a="1"/>
  <c r="J582" i="11"/>
  <c r="D582" i="11" a="1"/>
  <c r="D582" i="11"/>
  <c r="P582" i="11" a="1"/>
  <c r="P582" i="11"/>
  <c r="Z582" i="11" a="1"/>
  <c r="Z582" i="11"/>
  <c r="E582" i="11" a="1"/>
  <c r="E582" i="11"/>
  <c r="Q582" i="11" a="1"/>
  <c r="Q582" i="11"/>
  <c r="M582" i="11" a="1"/>
  <c r="M582" i="11"/>
  <c r="O582" i="11" a="1"/>
  <c r="O582" i="11"/>
  <c r="L582" i="11" a="1"/>
  <c r="L582" i="11"/>
  <c r="I582" i="11" a="1"/>
  <c r="I582" i="11"/>
  <c r="V582" i="11"/>
  <c r="E351" i="11" a="1"/>
  <c r="E351" i="11"/>
  <c r="O351" i="11" a="1"/>
  <c r="O351" i="11"/>
  <c r="S351" i="11" a="1"/>
  <c r="S351" i="11"/>
  <c r="J351" i="11" a="1"/>
  <c r="J351" i="11"/>
  <c r="K351" i="11" a="1"/>
  <c r="K351" i="11"/>
  <c r="P351" i="11" a="1"/>
  <c r="P351" i="11"/>
  <c r="Q351" i="11" a="1"/>
  <c r="Q351" i="11"/>
  <c r="D351" i="11" a="1"/>
  <c r="D351" i="11"/>
  <c r="L351" i="11" a="1"/>
  <c r="L351" i="11"/>
  <c r="Z351" i="11" a="1"/>
  <c r="Z351" i="11"/>
  <c r="I351" i="11" a="1"/>
  <c r="I351" i="11"/>
  <c r="V351" i="11"/>
  <c r="N351" i="11" a="1"/>
  <c r="N351" i="11"/>
  <c r="M351" i="11" a="1"/>
  <c r="M351" i="11"/>
  <c r="O689" i="11" a="1"/>
  <c r="O689" i="11"/>
  <c r="P689" i="11" a="1"/>
  <c r="P689" i="11"/>
  <c r="J689" i="11" a="1"/>
  <c r="J689" i="11"/>
  <c r="I689" i="11" a="1"/>
  <c r="I689" i="11"/>
  <c r="V689" i="11"/>
  <c r="Z689" i="11" a="1"/>
  <c r="Z689" i="11"/>
  <c r="E689" i="11" a="1"/>
  <c r="E689" i="11"/>
  <c r="D689" i="11" a="1"/>
  <c r="D689" i="11"/>
  <c r="M689" i="11" a="1"/>
  <c r="M689" i="11"/>
  <c r="S689" i="11" a="1"/>
  <c r="S689" i="11"/>
  <c r="L689" i="11" a="1"/>
  <c r="L689" i="11"/>
  <c r="N689" i="11" a="1"/>
  <c r="N689" i="11"/>
  <c r="K689" i="11" a="1"/>
  <c r="K689" i="11"/>
  <c r="AC689" i="11"/>
  <c r="AE689" i="11"/>
  <c r="Q689" i="11" a="1"/>
  <c r="Q689" i="11"/>
  <c r="L17" i="11" a="1"/>
  <c r="L17" i="11"/>
  <c r="I17" i="11" a="1"/>
  <c r="I17" i="11"/>
  <c r="V17" i="11"/>
  <c r="E17" i="11" a="1"/>
  <c r="E17" i="11"/>
  <c r="Z17" i="11" a="1"/>
  <c r="Z17" i="11"/>
  <c r="S17" i="11" a="1"/>
  <c r="S17" i="11"/>
  <c r="P17" i="11" a="1"/>
  <c r="P17" i="11"/>
  <c r="Q17" i="11" a="1"/>
  <c r="Q17" i="11"/>
  <c r="N17" i="11" a="1"/>
  <c r="N17" i="11"/>
  <c r="K17" i="11" a="1"/>
  <c r="K17" i="11"/>
  <c r="AC17" i="11"/>
  <c r="AE17" i="11"/>
  <c r="J17" i="11" a="1"/>
  <c r="J17" i="11"/>
  <c r="D17" i="11" a="1"/>
  <c r="D17" i="11"/>
  <c r="M17" i="11" a="1"/>
  <c r="M17" i="11"/>
  <c r="O17" i="11" a="1"/>
  <c r="O17" i="11"/>
  <c r="I618" i="11" a="1"/>
  <c r="I618" i="11"/>
  <c r="V618" i="11"/>
  <c r="E618" i="11" a="1"/>
  <c r="E618" i="11"/>
  <c r="S618" i="11" a="1"/>
  <c r="S618" i="11"/>
  <c r="N618" i="11" a="1"/>
  <c r="N618" i="11"/>
  <c r="L618" i="11" a="1"/>
  <c r="L618" i="11"/>
  <c r="P618" i="11" a="1"/>
  <c r="P618" i="11"/>
  <c r="D618" i="11" a="1"/>
  <c r="D618" i="11"/>
  <c r="K618" i="11" a="1"/>
  <c r="K618" i="11"/>
  <c r="AC618" i="11"/>
  <c r="AE618" i="11"/>
  <c r="Z618" i="11" a="1"/>
  <c r="Z618" i="11"/>
  <c r="M618" i="11" a="1"/>
  <c r="M618" i="11"/>
  <c r="O618" i="11" a="1"/>
  <c r="O618" i="11"/>
  <c r="J618" i="11" a="1"/>
  <c r="J618" i="11"/>
  <c r="Q618" i="11" a="1"/>
  <c r="Q618" i="11"/>
  <c r="N885" i="11" a="1"/>
  <c r="N885" i="11"/>
  <c r="Q885" i="11" a="1"/>
  <c r="Q885" i="11"/>
  <c r="J885" i="11" a="1"/>
  <c r="J885" i="11"/>
  <c r="I885" i="11" a="1"/>
  <c r="I885" i="11"/>
  <c r="V885" i="11"/>
  <c r="K885" i="11" a="1"/>
  <c r="K885" i="11"/>
  <c r="AC885" i="11"/>
  <c r="AE885" i="11"/>
  <c r="M885" i="11" a="1"/>
  <c r="M885" i="11"/>
  <c r="Z885" i="11" a="1"/>
  <c r="Z885" i="11"/>
  <c r="L885" i="11" a="1"/>
  <c r="L885" i="11"/>
  <c r="P885" i="11" a="1"/>
  <c r="P885" i="11"/>
  <c r="E885" i="11" a="1"/>
  <c r="E885" i="11"/>
  <c r="D885" i="11" a="1"/>
  <c r="D885" i="11"/>
  <c r="S885" i="11" a="1"/>
  <c r="S885" i="11"/>
  <c r="O885" i="11" a="1"/>
  <c r="O885" i="11"/>
  <c r="J196" i="11" a="1"/>
  <c r="J196" i="11"/>
  <c r="Y197" i="11" a="1"/>
  <c r="Y197" i="11"/>
  <c r="Y198" i="11" a="1"/>
  <c r="Y198" i="11"/>
  <c r="E196" i="11" a="1"/>
  <c r="E196" i="11"/>
  <c r="S196" i="11" a="1"/>
  <c r="S196" i="11"/>
  <c r="P196" i="11" a="1"/>
  <c r="P196" i="11"/>
  <c r="I196" i="11" a="1"/>
  <c r="I196" i="11"/>
  <c r="V196" i="11"/>
  <c r="D196" i="11" a="1"/>
  <c r="D196" i="11"/>
  <c r="K196" i="11" a="1"/>
  <c r="K196" i="11"/>
  <c r="AC196" i="11"/>
  <c r="AE196" i="11"/>
  <c r="M196" i="11" a="1"/>
  <c r="M196" i="11"/>
  <c r="Z196" i="11" a="1"/>
  <c r="Z196" i="11"/>
  <c r="O196" i="11" a="1"/>
  <c r="O196" i="11"/>
  <c r="Q196" i="11" a="1"/>
  <c r="Q196" i="11"/>
  <c r="N196" i="11" a="1"/>
  <c r="N196" i="11"/>
  <c r="L196" i="11" a="1"/>
  <c r="L196" i="11"/>
  <c r="L547" i="11" a="1"/>
  <c r="L547" i="11"/>
  <c r="N547" i="11" a="1"/>
  <c r="N547" i="11"/>
  <c r="Z547" i="11" a="1"/>
  <c r="Z547" i="11"/>
  <c r="Q547" i="11" a="1"/>
  <c r="Q547" i="11"/>
  <c r="K547" i="11" a="1"/>
  <c r="K547" i="11"/>
  <c r="AC547" i="11"/>
  <c r="AE547" i="11"/>
  <c r="P547" i="11" a="1"/>
  <c r="P547" i="11"/>
  <c r="M547" i="11" a="1"/>
  <c r="M547" i="11"/>
  <c r="E547" i="11" a="1"/>
  <c r="E547" i="11"/>
  <c r="D547" i="11" a="1"/>
  <c r="D547" i="11"/>
  <c r="O547" i="11" a="1"/>
  <c r="O547" i="11"/>
  <c r="J547" i="11" a="1"/>
  <c r="J547" i="11"/>
  <c r="S547" i="11" a="1"/>
  <c r="S547" i="11"/>
  <c r="I547" i="11" a="1"/>
  <c r="I547" i="11"/>
  <c r="V547" i="11"/>
  <c r="O66" i="11" a="1"/>
  <c r="O66" i="11"/>
  <c r="N66" i="11" a="1"/>
  <c r="N66" i="11"/>
  <c r="D66" i="11" a="1"/>
  <c r="D66" i="11"/>
  <c r="L66" i="11" a="1"/>
  <c r="L66" i="11"/>
  <c r="M66" i="11" a="1"/>
  <c r="M66" i="11"/>
  <c r="S66" i="11" a="1"/>
  <c r="S66" i="11"/>
  <c r="Q66" i="11" a="1"/>
  <c r="Q66" i="11"/>
  <c r="Z66" i="11" a="1"/>
  <c r="Z66" i="11"/>
  <c r="E66" i="11" a="1"/>
  <c r="E66" i="11"/>
  <c r="K66" i="11" a="1"/>
  <c r="K66" i="11"/>
  <c r="AC66" i="11"/>
  <c r="AE66" i="11"/>
  <c r="Y67" i="11" a="1"/>
  <c r="Y67" i="11"/>
  <c r="Y68" i="11" a="1"/>
  <c r="Y68" i="11"/>
  <c r="P66" i="11" a="1"/>
  <c r="P66" i="11"/>
  <c r="I66" i="11" a="1"/>
  <c r="I66" i="11"/>
  <c r="V66" i="11"/>
  <c r="J66" i="11" a="1"/>
  <c r="J66" i="11"/>
  <c r="Q854" i="11" a="1"/>
  <c r="Q854" i="11"/>
  <c r="P854" i="11" a="1"/>
  <c r="P854" i="11"/>
  <c r="Z854" i="11" a="1"/>
  <c r="Z854" i="11"/>
  <c r="E854" i="11" a="1"/>
  <c r="E854" i="11"/>
  <c r="L854" i="11" a="1"/>
  <c r="L854" i="11"/>
  <c r="M854" i="11" a="1"/>
  <c r="M854" i="11"/>
  <c r="O854" i="11" a="1"/>
  <c r="O854" i="11"/>
  <c r="K854" i="11" a="1"/>
  <c r="K854" i="11"/>
  <c r="AC854" i="11"/>
  <c r="AE854" i="11"/>
  <c r="I854" i="11" a="1"/>
  <c r="I854" i="11"/>
  <c r="V854" i="11"/>
  <c r="D854" i="11" a="1"/>
  <c r="D854" i="11"/>
  <c r="S854" i="11" a="1"/>
  <c r="S854" i="11"/>
  <c r="N854" i="11" a="1"/>
  <c r="N854" i="11"/>
  <c r="J854" i="11" a="1"/>
  <c r="J854" i="11"/>
  <c r="L379" i="11" a="1"/>
  <c r="L379" i="11"/>
  <c r="M379" i="11" a="1"/>
  <c r="M379" i="11"/>
  <c r="J379" i="11" a="1"/>
  <c r="J379" i="11"/>
  <c r="I379" i="11" a="1"/>
  <c r="I379" i="11"/>
  <c r="V379" i="11"/>
  <c r="Z379" i="11" a="1"/>
  <c r="Z379" i="11"/>
  <c r="S379" i="11" a="1"/>
  <c r="S379" i="11"/>
  <c r="P379" i="11" a="1"/>
  <c r="P379" i="11"/>
  <c r="N379" i="11" a="1"/>
  <c r="N379" i="11"/>
  <c r="Q379" i="11" a="1"/>
  <c r="Q379" i="11"/>
  <c r="K379" i="11" a="1"/>
  <c r="K379" i="11"/>
  <c r="D379" i="11" a="1"/>
  <c r="D379" i="11"/>
  <c r="E379" i="11" a="1"/>
  <c r="E379" i="11"/>
  <c r="O379" i="11" a="1"/>
  <c r="O379" i="11"/>
  <c r="K969" i="11" a="1"/>
  <c r="K969" i="11"/>
  <c r="AC969" i="11"/>
  <c r="AE969" i="11"/>
  <c r="J969" i="11" a="1"/>
  <c r="J969" i="11"/>
  <c r="L969" i="11" a="1"/>
  <c r="L969" i="11"/>
  <c r="O969" i="11" a="1"/>
  <c r="O969" i="11"/>
  <c r="D969" i="11" a="1"/>
  <c r="D969" i="11"/>
  <c r="S969" i="11" a="1"/>
  <c r="S969" i="11"/>
  <c r="P969" i="11" a="1"/>
  <c r="P969" i="11"/>
  <c r="E969" i="11" a="1"/>
  <c r="E969" i="11"/>
  <c r="I969" i="11" a="1"/>
  <c r="I969" i="11"/>
  <c r="V969" i="11"/>
  <c r="M969" i="11" a="1"/>
  <c r="M969" i="11"/>
  <c r="N969" i="11" a="1"/>
  <c r="N969" i="11"/>
  <c r="Z969" i="11" a="1"/>
  <c r="Z969" i="11"/>
  <c r="Q969" i="11" a="1"/>
  <c r="Q969" i="11"/>
  <c r="D113" i="11" a="1"/>
  <c r="D113" i="11"/>
  <c r="P113" i="11" a="1"/>
  <c r="P113" i="11"/>
  <c r="M113" i="11" a="1"/>
  <c r="M113" i="11"/>
  <c r="S113" i="11" a="1"/>
  <c r="S113" i="11"/>
  <c r="E113" i="11" a="1"/>
  <c r="E113" i="11"/>
  <c r="I113" i="11" a="1"/>
  <c r="I113" i="11"/>
  <c r="V113" i="11"/>
  <c r="J113" i="11" a="1"/>
  <c r="J113" i="11"/>
  <c r="L113" i="11" a="1"/>
  <c r="L113" i="11"/>
  <c r="O113" i="11" a="1"/>
  <c r="O113" i="11"/>
  <c r="Z113" i="11" a="1"/>
  <c r="Z113" i="11"/>
  <c r="K113" i="11" a="1"/>
  <c r="K113" i="11"/>
  <c r="AC113" i="11"/>
  <c r="AE113" i="11"/>
  <c r="Q113" i="11" a="1"/>
  <c r="Q113" i="11"/>
  <c r="N113" i="11" a="1"/>
  <c r="N113" i="11"/>
  <c r="N593" i="11" a="1"/>
  <c r="N593" i="11"/>
  <c r="L593" i="11" a="1"/>
  <c r="L593" i="11"/>
  <c r="K593" i="11" a="1"/>
  <c r="K593" i="11"/>
  <c r="AC593" i="11"/>
  <c r="AE593" i="11"/>
  <c r="I593" i="11" a="1"/>
  <c r="I593" i="11"/>
  <c r="V593" i="11"/>
  <c r="Z593" i="11" a="1"/>
  <c r="Z593" i="11"/>
  <c r="M593" i="11" a="1"/>
  <c r="M593" i="11"/>
  <c r="O593" i="11" a="1"/>
  <c r="O593" i="11"/>
  <c r="S593" i="11" a="1"/>
  <c r="S593" i="11"/>
  <c r="J593" i="11" a="1"/>
  <c r="J593" i="11"/>
  <c r="D593" i="11" a="1"/>
  <c r="D593" i="11"/>
  <c r="E593" i="11" a="1"/>
  <c r="E593" i="11"/>
  <c r="P593" i="11" a="1"/>
  <c r="P593" i="11"/>
  <c r="Q593" i="11" a="1"/>
  <c r="Q593" i="11"/>
  <c r="L1007" i="11" a="1"/>
  <c r="L1007" i="11"/>
  <c r="K1007" i="11" a="1"/>
  <c r="K1007" i="11"/>
  <c r="AC1007" i="11"/>
  <c r="AE1007" i="11"/>
  <c r="S1007" i="11" a="1"/>
  <c r="S1007" i="11"/>
  <c r="J1007" i="11" a="1"/>
  <c r="J1007" i="11"/>
  <c r="E1007" i="11" a="1"/>
  <c r="E1007" i="11"/>
  <c r="Z1007" i="11" a="1"/>
  <c r="Z1007" i="11"/>
  <c r="Q1007" i="11" a="1"/>
  <c r="Q1007" i="11"/>
  <c r="I1007" i="11" a="1"/>
  <c r="I1007" i="11"/>
  <c r="V1007" i="11"/>
  <c r="D1007" i="11" a="1"/>
  <c r="D1007" i="11"/>
  <c r="N1007" i="11" a="1"/>
  <c r="N1007" i="11"/>
  <c r="P1007" i="11" a="1"/>
  <c r="P1007" i="11"/>
  <c r="M1007" i="11" a="1"/>
  <c r="M1007" i="11"/>
  <c r="O1007" i="11" a="1"/>
  <c r="O1007" i="11"/>
  <c r="D748" i="11" a="1"/>
  <c r="D748" i="11"/>
  <c r="I748" i="11" a="1"/>
  <c r="I748" i="11"/>
  <c r="V748" i="11"/>
  <c r="K748" i="11" a="1"/>
  <c r="K748" i="11"/>
  <c r="AC748" i="11"/>
  <c r="AE748" i="11"/>
  <c r="L748" i="11" a="1"/>
  <c r="L748" i="11"/>
  <c r="M748" i="11" a="1"/>
  <c r="M748" i="11"/>
  <c r="O748" i="11" a="1"/>
  <c r="O748" i="11"/>
  <c r="J748" i="11" a="1"/>
  <c r="J748" i="11"/>
  <c r="Q748" i="11" a="1"/>
  <c r="Q748" i="11"/>
  <c r="N748" i="11" a="1"/>
  <c r="N748" i="11"/>
  <c r="S748" i="11" a="1"/>
  <c r="S748" i="11"/>
  <c r="Z748" i="11" a="1"/>
  <c r="Z748" i="11"/>
  <c r="E748" i="11" a="1"/>
  <c r="E748" i="11"/>
  <c r="P748" i="11" a="1"/>
  <c r="P748" i="11"/>
  <c r="O529" i="11" a="1"/>
  <c r="O529" i="11"/>
  <c r="D529" i="11" a="1"/>
  <c r="D529" i="11"/>
  <c r="E529" i="11" a="1"/>
  <c r="E529" i="11"/>
  <c r="M529" i="11" a="1"/>
  <c r="M529" i="11"/>
  <c r="Z529" i="11" a="1"/>
  <c r="Z529" i="11"/>
  <c r="I529" i="11" a="1"/>
  <c r="I529" i="11"/>
  <c r="V529" i="11"/>
  <c r="N529" i="11" a="1"/>
  <c r="N529" i="11"/>
  <c r="L529" i="11" a="1"/>
  <c r="L529" i="11"/>
  <c r="J529" i="11" a="1"/>
  <c r="J529" i="11"/>
  <c r="Q529" i="11" a="1"/>
  <c r="Q529" i="11"/>
  <c r="P529" i="11" a="1"/>
  <c r="P529" i="11"/>
  <c r="S529" i="11" a="1"/>
  <c r="S529" i="11"/>
  <c r="K529" i="11" a="1"/>
  <c r="K529" i="11"/>
  <c r="AC529" i="11"/>
  <c r="AE529" i="11"/>
  <c r="D456" i="11" a="1"/>
  <c r="D456" i="11"/>
  <c r="Y457" i="11" a="1"/>
  <c r="Y457" i="11"/>
  <c r="Y458" i="11" a="1"/>
  <c r="Y458" i="11"/>
  <c r="O456" i="11" a="1"/>
  <c r="O456" i="11"/>
  <c r="S456" i="11" a="1"/>
  <c r="S456" i="11"/>
  <c r="Z456" i="11" a="1"/>
  <c r="Z456" i="11"/>
  <c r="N456" i="11" a="1"/>
  <c r="N456" i="11"/>
  <c r="K456" i="11" a="1"/>
  <c r="K456" i="11"/>
  <c r="AC456" i="11"/>
  <c r="AE456" i="11"/>
  <c r="I456" i="11" a="1"/>
  <c r="I456" i="11"/>
  <c r="V456" i="11"/>
  <c r="J456" i="11" a="1"/>
  <c r="J456" i="11"/>
  <c r="M456" i="11" a="1"/>
  <c r="M456" i="11"/>
  <c r="L456" i="11" a="1"/>
  <c r="L456" i="11"/>
  <c r="Q456" i="11" a="1"/>
  <c r="Q456" i="11"/>
  <c r="E456" i="11" a="1"/>
  <c r="E456" i="11"/>
  <c r="P456" i="11" a="1"/>
  <c r="P456" i="11"/>
  <c r="L734" i="11" a="1"/>
  <c r="L734" i="11"/>
  <c r="N734" i="11" a="1"/>
  <c r="N734" i="11"/>
  <c r="J734" i="11" a="1"/>
  <c r="J734" i="11"/>
  <c r="P734" i="11" a="1"/>
  <c r="P734" i="11"/>
  <c r="E734" i="11" a="1"/>
  <c r="E734" i="11"/>
  <c r="O734" i="11" a="1"/>
  <c r="O734" i="11"/>
  <c r="I734" i="11" a="1"/>
  <c r="I734" i="11"/>
  <c r="V734" i="11"/>
  <c r="Q734" i="11" a="1"/>
  <c r="Q734" i="11"/>
  <c r="D734" i="11" a="1"/>
  <c r="D734" i="11"/>
  <c r="S734" i="11" a="1"/>
  <c r="S734" i="11"/>
  <c r="Z734" i="11" a="1"/>
  <c r="Z734" i="11"/>
  <c r="M734" i="11" a="1"/>
  <c r="M734" i="11"/>
  <c r="K734" i="11" a="1"/>
  <c r="K734" i="11"/>
  <c r="AC734" i="11"/>
  <c r="AE734" i="11"/>
  <c r="Z801" i="11" a="1"/>
  <c r="Z801" i="11"/>
  <c r="D801" i="11" a="1"/>
  <c r="D801" i="11"/>
  <c r="S801" i="11" a="1"/>
  <c r="S801" i="11"/>
  <c r="J801" i="11" a="1"/>
  <c r="J801" i="11"/>
  <c r="E801" i="11" a="1"/>
  <c r="E801" i="11"/>
  <c r="O801" i="11" a="1"/>
  <c r="O801" i="11"/>
  <c r="L801" i="11" a="1"/>
  <c r="L801" i="11"/>
  <c r="N801" i="11" a="1"/>
  <c r="N801" i="11"/>
  <c r="Q801" i="11" a="1"/>
  <c r="Q801" i="11"/>
  <c r="I801" i="11" a="1"/>
  <c r="I801" i="11"/>
  <c r="V801" i="11"/>
  <c r="P801" i="11" a="1"/>
  <c r="P801" i="11"/>
  <c r="K801" i="11" a="1"/>
  <c r="K801" i="11"/>
  <c r="AC801" i="11"/>
  <c r="AE801" i="11"/>
  <c r="M801" i="11" a="1"/>
  <c r="M801" i="11"/>
  <c r="Z543" i="11" a="1"/>
  <c r="Z543" i="11"/>
  <c r="S543" i="11" a="1"/>
  <c r="S543" i="11"/>
  <c r="I543" i="11" a="1"/>
  <c r="I543" i="11"/>
  <c r="V543" i="11"/>
  <c r="D543" i="11" a="1"/>
  <c r="D543" i="11"/>
  <c r="N543" i="11" a="1"/>
  <c r="N543" i="11"/>
  <c r="K543" i="11" a="1"/>
  <c r="K543" i="11"/>
  <c r="AC543" i="11"/>
  <c r="AE543" i="11"/>
  <c r="Q543" i="11" a="1"/>
  <c r="Q543" i="11"/>
  <c r="M543" i="11" a="1"/>
  <c r="M543" i="11"/>
  <c r="P543" i="11" a="1"/>
  <c r="P543" i="11"/>
  <c r="O543" i="11" a="1"/>
  <c r="O543" i="11"/>
  <c r="L543" i="11" a="1"/>
  <c r="L543" i="11"/>
  <c r="E543" i="11" a="1"/>
  <c r="E543" i="11"/>
  <c r="J543" i="11" a="1"/>
  <c r="J543" i="11"/>
  <c r="N378" i="11" a="1"/>
  <c r="N378" i="11"/>
  <c r="O378" i="11" a="1"/>
  <c r="O378" i="11"/>
  <c r="Z378" i="11" a="1"/>
  <c r="Z378" i="11"/>
  <c r="D378" i="11" a="1"/>
  <c r="D378" i="11"/>
  <c r="E378" i="11" a="1"/>
  <c r="E378" i="11"/>
  <c r="K378" i="11" a="1"/>
  <c r="K378" i="11"/>
  <c r="AC378" i="11"/>
  <c r="AE378" i="11"/>
  <c r="P378" i="11" a="1"/>
  <c r="P378" i="11"/>
  <c r="M378" i="11" a="1"/>
  <c r="M378" i="11"/>
  <c r="Y379" i="11" a="1"/>
  <c r="Y379" i="11"/>
  <c r="I378" i="11" a="1"/>
  <c r="I378" i="11"/>
  <c r="V378" i="11"/>
  <c r="S378" i="11" a="1"/>
  <c r="S378" i="11"/>
  <c r="J378" i="11" a="1"/>
  <c r="J378" i="11"/>
  <c r="Q378" i="11" a="1"/>
  <c r="Q378" i="11"/>
  <c r="L378" i="11" a="1"/>
  <c r="L378" i="11"/>
  <c r="I534" i="11" a="1"/>
  <c r="I534" i="11"/>
  <c r="V534" i="11"/>
  <c r="J534" i="11" a="1"/>
  <c r="J534" i="11"/>
  <c r="Q534" i="11" a="1"/>
  <c r="Q534" i="11"/>
  <c r="D534" i="11" a="1"/>
  <c r="D534" i="11"/>
  <c r="P534" i="11" a="1"/>
  <c r="P534" i="11"/>
  <c r="Z534" i="11" a="1"/>
  <c r="Z534" i="11"/>
  <c r="E534" i="11" a="1"/>
  <c r="E534" i="11"/>
  <c r="N534" i="11" a="1"/>
  <c r="N534" i="11"/>
  <c r="O534" i="11" a="1"/>
  <c r="O534" i="11"/>
  <c r="K534" i="11" a="1"/>
  <c r="K534" i="11"/>
  <c r="AC534" i="11"/>
  <c r="AE534" i="11"/>
  <c r="L534" i="11" a="1"/>
  <c r="L534" i="11"/>
  <c r="S534" i="11" a="1"/>
  <c r="S534" i="11"/>
  <c r="M534" i="11" a="1"/>
  <c r="M534" i="11"/>
  <c r="K625" i="11" a="1"/>
  <c r="K625" i="11"/>
  <c r="AC625" i="11"/>
  <c r="AE625" i="11"/>
  <c r="Q625" i="11" a="1"/>
  <c r="Q625" i="11"/>
  <c r="M625" i="11" a="1"/>
  <c r="M625" i="11"/>
  <c r="S625" i="11" a="1"/>
  <c r="S625" i="11"/>
  <c r="Z625" i="11" a="1"/>
  <c r="Z625" i="11"/>
  <c r="E625" i="11" a="1"/>
  <c r="E625" i="11"/>
  <c r="N625" i="11" a="1"/>
  <c r="N625" i="11"/>
  <c r="P625" i="11" a="1"/>
  <c r="P625" i="11"/>
  <c r="L625" i="11" a="1"/>
  <c r="L625" i="11"/>
  <c r="D625" i="11" a="1"/>
  <c r="D625" i="11"/>
  <c r="I625" i="11" a="1"/>
  <c r="I625" i="11"/>
  <c r="V625" i="11"/>
  <c r="O625" i="11" a="1"/>
  <c r="O625" i="11"/>
  <c r="J625" i="11" a="1"/>
  <c r="J625" i="11"/>
  <c r="M476" i="11" a="1"/>
  <c r="M476" i="11"/>
  <c r="Y477" i="11" a="1"/>
  <c r="Y477" i="11"/>
  <c r="Y478" i="11" a="1"/>
  <c r="Y478" i="11"/>
  <c r="P476" i="11" a="1"/>
  <c r="P476" i="11"/>
  <c r="K476" i="11" a="1"/>
  <c r="K476" i="11"/>
  <c r="AC476" i="11"/>
  <c r="AE476" i="11"/>
  <c r="E476" i="11" a="1"/>
  <c r="E476" i="11"/>
  <c r="O476" i="11" a="1"/>
  <c r="O476" i="11"/>
  <c r="S476" i="11" a="1"/>
  <c r="S476" i="11"/>
  <c r="N476" i="11" a="1"/>
  <c r="N476" i="11"/>
  <c r="I476" i="11" a="1"/>
  <c r="I476" i="11"/>
  <c r="V476" i="11"/>
  <c r="Q476" i="11" a="1"/>
  <c r="Q476" i="11"/>
  <c r="J476" i="11" a="1"/>
  <c r="J476" i="11"/>
  <c r="D476" i="11" a="1"/>
  <c r="D476" i="11"/>
  <c r="L476" i="11" a="1"/>
  <c r="L476" i="11"/>
  <c r="Z476" i="11" a="1"/>
  <c r="Z476" i="11"/>
  <c r="N260" i="11" a="1"/>
  <c r="N260" i="11"/>
  <c r="D260" i="11" a="1"/>
  <c r="D260" i="11"/>
  <c r="M260" i="11" a="1"/>
  <c r="M260" i="11"/>
  <c r="S260" i="11" a="1"/>
  <c r="S260" i="11"/>
  <c r="Z260" i="11" a="1"/>
  <c r="Z260" i="11"/>
  <c r="O260" i="11" a="1"/>
  <c r="O260" i="11"/>
  <c r="E260" i="11" a="1"/>
  <c r="E260" i="11"/>
  <c r="J260" i="11" a="1"/>
  <c r="J260" i="11"/>
  <c r="P260" i="11" a="1"/>
  <c r="P260" i="11"/>
  <c r="L260" i="11" a="1"/>
  <c r="L260" i="11"/>
  <c r="Q260" i="11" a="1"/>
  <c r="Q260" i="11"/>
  <c r="I260" i="11" a="1"/>
  <c r="I260" i="11"/>
  <c r="V260" i="11"/>
  <c r="K260" i="11" a="1"/>
  <c r="K260" i="11"/>
  <c r="AC260" i="11"/>
  <c r="AE260" i="11"/>
  <c r="K262" i="11" a="1"/>
  <c r="K262" i="11"/>
  <c r="AC262" i="11"/>
  <c r="AE262" i="11"/>
  <c r="D262" i="11" a="1"/>
  <c r="D262" i="11"/>
  <c r="J262" i="11" a="1"/>
  <c r="J262" i="11"/>
  <c r="M262" i="11" a="1"/>
  <c r="M262" i="11"/>
  <c r="N262" i="11" a="1"/>
  <c r="N262" i="11"/>
  <c r="Y263" i="11" a="1"/>
  <c r="Y263" i="11"/>
  <c r="L262" i="11" a="1"/>
  <c r="L262" i="11"/>
  <c r="Q262" i="11" a="1"/>
  <c r="Q262" i="11"/>
  <c r="P262" i="11" a="1"/>
  <c r="P262" i="11"/>
  <c r="S262" i="11" a="1"/>
  <c r="S262" i="11"/>
  <c r="E262" i="11" a="1"/>
  <c r="E262" i="11"/>
  <c r="Z262" i="11" a="1"/>
  <c r="Z262" i="11"/>
  <c r="I262" i="11" a="1"/>
  <c r="I262" i="11"/>
  <c r="V262" i="11"/>
  <c r="O262" i="11" a="1"/>
  <c r="O262" i="11"/>
  <c r="O825" i="11" a="1"/>
  <c r="O825" i="11"/>
  <c r="E825" i="11" a="1"/>
  <c r="E825" i="11"/>
  <c r="Z825" i="11" a="1"/>
  <c r="Z825" i="11"/>
  <c r="S825" i="11" a="1"/>
  <c r="S825" i="11"/>
  <c r="P825" i="11" a="1"/>
  <c r="P825" i="11"/>
  <c r="J825" i="11" a="1"/>
  <c r="J825" i="11"/>
  <c r="M825" i="11" a="1"/>
  <c r="M825" i="11"/>
  <c r="I825" i="11" a="1"/>
  <c r="I825" i="11"/>
  <c r="V825" i="11"/>
  <c r="N825" i="11" a="1"/>
  <c r="N825" i="11"/>
  <c r="D825" i="11" a="1"/>
  <c r="D825" i="11"/>
  <c r="L825" i="11" a="1"/>
  <c r="L825" i="11"/>
  <c r="K825" i="11" a="1"/>
  <c r="K825" i="11"/>
  <c r="AC825" i="11"/>
  <c r="AE825" i="11"/>
  <c r="Q825" i="11" a="1"/>
  <c r="Q825" i="11"/>
  <c r="K320" i="11" a="1"/>
  <c r="K320" i="11"/>
  <c r="AC320" i="11"/>
  <c r="AE320" i="11"/>
  <c r="I320" i="11" a="1"/>
  <c r="I320" i="11"/>
  <c r="V320" i="11"/>
  <c r="P320" i="11" a="1"/>
  <c r="P320" i="11"/>
  <c r="O320" i="11" a="1"/>
  <c r="O320" i="11"/>
  <c r="L320" i="11" a="1"/>
  <c r="L320" i="11"/>
  <c r="N320" i="11" a="1"/>
  <c r="N320" i="11"/>
  <c r="Z320" i="11" a="1"/>
  <c r="Z320" i="11"/>
  <c r="Q320" i="11" a="1"/>
  <c r="Q320" i="11"/>
  <c r="J320" i="11" a="1"/>
  <c r="J320" i="11"/>
  <c r="E320" i="11" a="1"/>
  <c r="E320" i="11"/>
  <c r="Y321" i="11" a="1"/>
  <c r="Y321" i="11"/>
  <c r="Y322" i="11" a="1"/>
  <c r="Y322" i="11"/>
  <c r="S320" i="11" a="1"/>
  <c r="S320" i="11"/>
  <c r="D320" i="11" a="1"/>
  <c r="D320" i="11"/>
  <c r="M320" i="11" a="1"/>
  <c r="M320" i="11"/>
  <c r="I662" i="11" a="1"/>
  <c r="I662" i="11"/>
  <c r="V662" i="11"/>
  <c r="N662" i="11" a="1"/>
  <c r="N662" i="11"/>
  <c r="O662" i="11" a="1"/>
  <c r="O662" i="11"/>
  <c r="Z662" i="11" a="1"/>
  <c r="Z662" i="11"/>
  <c r="L662" i="11" a="1"/>
  <c r="L662" i="11"/>
  <c r="K662" i="11" a="1"/>
  <c r="K662" i="11"/>
  <c r="AC662" i="11"/>
  <c r="AE662" i="11"/>
  <c r="M662" i="11" a="1"/>
  <c r="M662" i="11"/>
  <c r="E662" i="11" a="1"/>
  <c r="E662" i="11"/>
  <c r="J662" i="11" a="1"/>
  <c r="J662" i="11"/>
  <c r="S662" i="11" a="1"/>
  <c r="S662" i="11"/>
  <c r="D662" i="11" a="1"/>
  <c r="D662" i="11"/>
  <c r="Q662" i="11" a="1"/>
  <c r="Q662" i="11"/>
  <c r="P662" i="11" a="1"/>
  <c r="P662" i="11"/>
  <c r="K122" i="11" a="1"/>
  <c r="K122" i="11"/>
  <c r="AC122" i="11"/>
  <c r="AE122" i="11"/>
  <c r="Z122" i="11" a="1"/>
  <c r="Z122" i="11"/>
  <c r="S122" i="11" a="1"/>
  <c r="S122" i="11"/>
  <c r="P122" i="11" a="1"/>
  <c r="P122" i="11"/>
  <c r="J122" i="11" a="1"/>
  <c r="J122" i="11"/>
  <c r="M122" i="11" a="1"/>
  <c r="M122" i="11"/>
  <c r="N122" i="11" a="1"/>
  <c r="N122" i="11"/>
  <c r="D122" i="11" a="1"/>
  <c r="D122" i="11"/>
  <c r="I122" i="11" a="1"/>
  <c r="I122" i="11"/>
  <c r="V122" i="11"/>
  <c r="Q122" i="11" a="1"/>
  <c r="Q122" i="11"/>
  <c r="E122" i="11" a="1"/>
  <c r="E122" i="11"/>
  <c r="O122" i="11" a="1"/>
  <c r="O122" i="11"/>
  <c r="Y123" i="11" a="1"/>
  <c r="Y123" i="11"/>
  <c r="L122" i="11" a="1"/>
  <c r="L122" i="11"/>
  <c r="J848" i="11" a="1"/>
  <c r="J848" i="11"/>
  <c r="D848" i="11" a="1"/>
  <c r="D848" i="11"/>
  <c r="E848" i="11" a="1"/>
  <c r="E848" i="11"/>
  <c r="P848" i="11" a="1"/>
  <c r="P848" i="11"/>
  <c r="Q848" i="11" a="1"/>
  <c r="Q848" i="11"/>
  <c r="I848" i="11" a="1"/>
  <c r="I848" i="11"/>
  <c r="V848" i="11"/>
  <c r="L848" i="11" a="1"/>
  <c r="L848" i="11"/>
  <c r="S848" i="11" a="1"/>
  <c r="S848" i="11"/>
  <c r="Z848" i="11" a="1"/>
  <c r="Z848" i="11"/>
  <c r="N848" i="11" a="1"/>
  <c r="N848" i="11"/>
  <c r="O848" i="11" a="1"/>
  <c r="O848" i="11"/>
  <c r="K848" i="11" a="1"/>
  <c r="K848" i="11"/>
  <c r="AC848" i="11"/>
  <c r="AE848" i="11"/>
  <c r="M848" i="11" a="1"/>
  <c r="M848" i="11"/>
  <c r="D136" i="11" a="1"/>
  <c r="D136" i="11"/>
  <c r="Z136" i="11" a="1"/>
  <c r="Z136" i="11"/>
  <c r="M136" i="11" a="1"/>
  <c r="M136" i="11"/>
  <c r="O136" i="11" a="1"/>
  <c r="O136" i="11"/>
  <c r="E136" i="11" a="1"/>
  <c r="E136" i="11"/>
  <c r="L136" i="11" a="1"/>
  <c r="L136" i="11"/>
  <c r="P136" i="11" a="1"/>
  <c r="P136" i="11"/>
  <c r="J136" i="11" a="1"/>
  <c r="J136" i="11"/>
  <c r="Q136" i="11" a="1"/>
  <c r="Q136" i="11"/>
  <c r="N136" i="11" a="1"/>
  <c r="N136" i="11"/>
  <c r="S136" i="11" a="1"/>
  <c r="S136" i="11"/>
  <c r="K136" i="11" a="1"/>
  <c r="K136" i="11"/>
  <c r="AC136" i="11"/>
  <c r="AE136" i="11"/>
  <c r="I136" i="11" a="1"/>
  <c r="I136" i="11"/>
  <c r="V136" i="11"/>
  <c r="E824" i="11" a="1"/>
  <c r="E824" i="11"/>
  <c r="S824" i="11" a="1"/>
  <c r="S824" i="11"/>
  <c r="L824" i="11" a="1"/>
  <c r="L824" i="11"/>
  <c r="J824" i="11" a="1"/>
  <c r="J824" i="11"/>
  <c r="Q824" i="11" a="1"/>
  <c r="Q824" i="11"/>
  <c r="O824" i="11" a="1"/>
  <c r="O824" i="11"/>
  <c r="I824" i="11" a="1"/>
  <c r="I824" i="11"/>
  <c r="V824" i="11"/>
  <c r="P824" i="11" a="1"/>
  <c r="P824" i="11"/>
  <c r="K824" i="11" a="1"/>
  <c r="K824" i="11"/>
  <c r="AC824" i="11"/>
  <c r="AE824" i="11"/>
  <c r="Z824" i="11" a="1"/>
  <c r="Z824" i="11"/>
  <c r="M824" i="11" a="1"/>
  <c r="M824" i="11"/>
  <c r="N824" i="11" a="1"/>
  <c r="N824" i="11"/>
  <c r="D824" i="11" a="1"/>
  <c r="D824" i="11"/>
  <c r="S140" i="11" a="1"/>
  <c r="S140" i="11"/>
  <c r="L140" i="11" a="1"/>
  <c r="L140" i="11"/>
  <c r="Q140" i="11" a="1"/>
  <c r="Q140" i="11"/>
  <c r="J140" i="11" a="1"/>
  <c r="J140" i="11"/>
  <c r="N140" i="11" a="1"/>
  <c r="N140" i="11"/>
  <c r="Z140" i="11" a="1"/>
  <c r="Z140" i="11"/>
  <c r="I140" i="11" a="1"/>
  <c r="I140" i="11"/>
  <c r="V140" i="11"/>
  <c r="O140" i="11" a="1"/>
  <c r="O140" i="11"/>
  <c r="P140" i="11" a="1"/>
  <c r="P140" i="11"/>
  <c r="D140" i="11" a="1"/>
  <c r="D140" i="11"/>
  <c r="K140" i="11" a="1"/>
  <c r="K140" i="11"/>
  <c r="AC140" i="11"/>
  <c r="AE140" i="11"/>
  <c r="E140" i="11" a="1"/>
  <c r="E140" i="11"/>
  <c r="M140" i="11" a="1"/>
  <c r="M140" i="11"/>
  <c r="K705" i="11" a="1"/>
  <c r="K705" i="11"/>
  <c r="AC705" i="11"/>
  <c r="AE705" i="11"/>
  <c r="D705" i="11" a="1"/>
  <c r="D705" i="11"/>
  <c r="M705" i="11" a="1"/>
  <c r="M705" i="11"/>
  <c r="I705" i="11" a="1"/>
  <c r="I705" i="11"/>
  <c r="V705" i="11"/>
  <c r="Z705" i="11" a="1"/>
  <c r="Z705" i="11"/>
  <c r="Q705" i="11" a="1"/>
  <c r="Q705" i="11"/>
  <c r="O705" i="11" a="1"/>
  <c r="O705" i="11"/>
  <c r="P705" i="11" a="1"/>
  <c r="P705" i="11"/>
  <c r="S705" i="11" a="1"/>
  <c r="S705" i="11"/>
  <c r="E705" i="11" a="1"/>
  <c r="E705" i="11"/>
  <c r="N705" i="11" a="1"/>
  <c r="N705" i="11"/>
  <c r="J705" i="11" a="1"/>
  <c r="J705" i="11"/>
  <c r="L705" i="11" a="1"/>
  <c r="L705" i="11"/>
  <c r="K323" i="11" a="1"/>
  <c r="K323" i="11"/>
  <c r="AC323" i="11"/>
  <c r="AE323" i="11"/>
  <c r="E323" i="11" a="1"/>
  <c r="E323" i="11"/>
  <c r="Q323" i="11" a="1"/>
  <c r="Q323" i="11"/>
  <c r="I323" i="11" a="1"/>
  <c r="I323" i="11"/>
  <c r="V323" i="11"/>
  <c r="J323" i="11" a="1"/>
  <c r="J323" i="11"/>
  <c r="Z323" i="11" a="1"/>
  <c r="Z323" i="11"/>
  <c r="D323" i="11" a="1"/>
  <c r="D323" i="11"/>
  <c r="O323" i="11" a="1"/>
  <c r="O323" i="11"/>
  <c r="N323" i="11" a="1"/>
  <c r="N323" i="11"/>
  <c r="P323" i="11" a="1"/>
  <c r="P323" i="11"/>
  <c r="M323" i="11" a="1"/>
  <c r="M323" i="11"/>
  <c r="L323" i="11" a="1"/>
  <c r="L323" i="11"/>
  <c r="S323" i="11" a="1"/>
  <c r="S323" i="11"/>
  <c r="S882" i="11" a="1"/>
  <c r="S882" i="11"/>
  <c r="I882" i="11" a="1"/>
  <c r="I882" i="11"/>
  <c r="V882" i="11"/>
  <c r="K882" i="11" a="1"/>
  <c r="K882" i="11"/>
  <c r="AC882" i="11"/>
  <c r="AE882" i="11"/>
  <c r="M882" i="11" a="1"/>
  <c r="M882" i="11"/>
  <c r="J882" i="11" a="1"/>
  <c r="J882" i="11"/>
  <c r="L882" i="11" a="1"/>
  <c r="L882" i="11"/>
  <c r="O882" i="11" a="1"/>
  <c r="O882" i="11"/>
  <c r="Z882" i="11" a="1"/>
  <c r="Z882" i="11"/>
  <c r="P882" i="11" a="1"/>
  <c r="P882" i="11"/>
  <c r="N882" i="11" a="1"/>
  <c r="N882" i="11"/>
  <c r="Q882" i="11" a="1"/>
  <c r="Q882" i="11"/>
  <c r="E882" i="11" a="1"/>
  <c r="E882" i="11"/>
  <c r="D882" i="11" a="1"/>
  <c r="D882" i="11"/>
  <c r="L370" i="11" a="1"/>
  <c r="L370" i="11"/>
  <c r="Q370" i="11" a="1"/>
  <c r="Q370" i="11"/>
  <c r="K370" i="11" a="1"/>
  <c r="K370" i="11"/>
  <c r="AC370" i="11"/>
  <c r="AE370" i="11"/>
  <c r="I370" i="11" a="1"/>
  <c r="I370" i="11"/>
  <c r="V370" i="11"/>
  <c r="Z370" i="11" a="1"/>
  <c r="Z370" i="11"/>
  <c r="N370" i="11" a="1"/>
  <c r="N370" i="11"/>
  <c r="S370" i="11" a="1"/>
  <c r="S370" i="11"/>
  <c r="P370" i="11" a="1"/>
  <c r="P370" i="11"/>
  <c r="D370" i="11" a="1"/>
  <c r="D370" i="11"/>
  <c r="E370" i="11" a="1"/>
  <c r="E370" i="11"/>
  <c r="O370" i="11" a="1"/>
  <c r="O370" i="11"/>
  <c r="J370" i="11" a="1"/>
  <c r="J370" i="11"/>
  <c r="M370" i="11" a="1"/>
  <c r="M370" i="11"/>
  <c r="Y371" i="11" a="1"/>
  <c r="Y371" i="11"/>
  <c r="S753" i="11" a="1"/>
  <c r="S753" i="11"/>
  <c r="L753" i="11" a="1"/>
  <c r="L753" i="11"/>
  <c r="O753" i="11" a="1"/>
  <c r="O753" i="11"/>
  <c r="Q753" i="11" a="1"/>
  <c r="Q753" i="11"/>
  <c r="I753" i="11" a="1"/>
  <c r="I753" i="11"/>
  <c r="V753" i="11"/>
  <c r="M753" i="11" a="1"/>
  <c r="M753" i="11"/>
  <c r="D753" i="11" a="1"/>
  <c r="D753" i="11"/>
  <c r="N753" i="11" a="1"/>
  <c r="N753" i="11"/>
  <c r="P753" i="11" a="1"/>
  <c r="P753" i="11"/>
  <c r="Z753" i="11" a="1"/>
  <c r="Z753" i="11"/>
  <c r="E753" i="11" a="1"/>
  <c r="E753" i="11"/>
  <c r="K753" i="11" a="1"/>
  <c r="K753" i="11"/>
  <c r="AC753" i="11"/>
  <c r="AE753" i="11"/>
  <c r="J753" i="11" a="1"/>
  <c r="J753" i="11"/>
  <c r="Q20" i="11" a="1"/>
  <c r="Q20" i="11"/>
  <c r="Y21" i="11" a="1"/>
  <c r="Y21" i="11"/>
  <c r="M20" i="11" a="1"/>
  <c r="M20" i="11"/>
  <c r="Z20" i="11" a="1"/>
  <c r="Z20" i="11"/>
  <c r="L20" i="11" a="1"/>
  <c r="L20" i="11"/>
  <c r="J20" i="11" a="1"/>
  <c r="J20" i="11"/>
  <c r="K20" i="11" a="1"/>
  <c r="K20" i="11"/>
  <c r="AC20" i="11"/>
  <c r="AE20" i="11"/>
  <c r="P20" i="11" a="1"/>
  <c r="P20" i="11"/>
  <c r="D20" i="11" a="1"/>
  <c r="D20" i="11"/>
  <c r="I20" i="11" a="1"/>
  <c r="I20" i="11"/>
  <c r="V20" i="11"/>
  <c r="N20" i="11" a="1"/>
  <c r="N20" i="11"/>
  <c r="S20" i="11" a="1"/>
  <c r="S20" i="11"/>
  <c r="E20" i="11" a="1"/>
  <c r="E20" i="11"/>
  <c r="O20" i="11" a="1"/>
  <c r="O20" i="11"/>
  <c r="Q846" i="11" a="1"/>
  <c r="Q846" i="11"/>
  <c r="K846" i="11" a="1"/>
  <c r="K846" i="11"/>
  <c r="AC846" i="11"/>
  <c r="AE846" i="11"/>
  <c r="L846" i="11" a="1"/>
  <c r="L846" i="11"/>
  <c r="P846" i="11" a="1"/>
  <c r="P846" i="11"/>
  <c r="E846" i="11" a="1"/>
  <c r="E846" i="11"/>
  <c r="O846" i="11" a="1"/>
  <c r="O846" i="11"/>
  <c r="I846" i="11" a="1"/>
  <c r="I846" i="11"/>
  <c r="V846" i="11"/>
  <c r="S846" i="11" a="1"/>
  <c r="S846" i="11"/>
  <c r="N846" i="11" a="1"/>
  <c r="N846" i="11"/>
  <c r="Z846" i="11" a="1"/>
  <c r="Z846" i="11"/>
  <c r="J846" i="11" a="1"/>
  <c r="J846" i="11"/>
  <c r="M846" i="11" a="1"/>
  <c r="M846" i="11"/>
  <c r="D846" i="11" a="1"/>
  <c r="D846" i="11"/>
  <c r="N25" i="11" a="1"/>
  <c r="N25" i="11"/>
  <c r="P25" i="11" a="1"/>
  <c r="P25" i="11"/>
  <c r="K25" i="11" a="1"/>
  <c r="K25" i="11"/>
  <c r="AC25" i="11"/>
  <c r="AE25" i="11"/>
  <c r="E25" i="11" a="1"/>
  <c r="E25" i="11"/>
  <c r="Q25" i="11" a="1"/>
  <c r="Q25" i="11"/>
  <c r="Z25" i="11" a="1"/>
  <c r="Z25" i="11"/>
  <c r="M25" i="11" a="1"/>
  <c r="M25" i="11"/>
  <c r="O25" i="11" a="1"/>
  <c r="O25" i="11"/>
  <c r="L25" i="11" a="1"/>
  <c r="L25" i="11"/>
  <c r="D25" i="11" a="1"/>
  <c r="D25" i="11"/>
  <c r="I25" i="11" a="1"/>
  <c r="I25" i="11"/>
  <c r="V25" i="11"/>
  <c r="J25" i="11" a="1"/>
  <c r="J25" i="11"/>
  <c r="S25" i="11" a="1"/>
  <c r="S25" i="11"/>
  <c r="J812" i="11" a="1"/>
  <c r="J812" i="11"/>
  <c r="N812" i="11" a="1"/>
  <c r="N812" i="11"/>
  <c r="L812" i="11" a="1"/>
  <c r="L812" i="11"/>
  <c r="D812" i="11" a="1"/>
  <c r="D812" i="11"/>
  <c r="Q812" i="11" a="1"/>
  <c r="Q812" i="11"/>
  <c r="E812" i="11" a="1"/>
  <c r="E812" i="11"/>
  <c r="P812" i="11" a="1"/>
  <c r="P812" i="11"/>
  <c r="S812" i="11" a="1"/>
  <c r="S812" i="11"/>
  <c r="O812" i="11" a="1"/>
  <c r="O812" i="11"/>
  <c r="I812" i="11" a="1"/>
  <c r="I812" i="11"/>
  <c r="V812" i="11"/>
  <c r="M812" i="11" a="1"/>
  <c r="M812" i="11"/>
  <c r="Z812" i="11" a="1"/>
  <c r="Z812" i="11"/>
  <c r="K812" i="11" a="1"/>
  <c r="K812" i="11"/>
  <c r="AC812" i="11"/>
  <c r="AE812" i="11"/>
  <c r="K24" i="11" a="1"/>
  <c r="K24" i="11"/>
  <c r="AC24" i="11"/>
  <c r="AE24" i="11"/>
  <c r="Y25" i="11" a="1"/>
  <c r="Y25" i="11"/>
  <c r="Y26" i="11" a="1"/>
  <c r="Y26" i="11"/>
  <c r="S24" i="11" a="1"/>
  <c r="S24" i="11"/>
  <c r="Z24" i="11" a="1"/>
  <c r="Z24" i="11"/>
  <c r="I24" i="11" a="1"/>
  <c r="I24" i="11"/>
  <c r="V24" i="11"/>
  <c r="Q24" i="11" a="1"/>
  <c r="Q24" i="11"/>
  <c r="M24" i="11" a="1"/>
  <c r="M24" i="11"/>
  <c r="D24" i="11" a="1"/>
  <c r="D24" i="11"/>
  <c r="J24" i="11" a="1"/>
  <c r="J24" i="11"/>
  <c r="P24" i="11" a="1"/>
  <c r="P24" i="11"/>
  <c r="O24" i="11" a="1"/>
  <c r="O24" i="11"/>
  <c r="N24" i="11" a="1"/>
  <c r="N24" i="11"/>
  <c r="L24" i="11" a="1"/>
  <c r="L24" i="11"/>
  <c r="E24" i="11" a="1"/>
  <c r="E24" i="11"/>
  <c r="Z580" i="11" a="1"/>
  <c r="Z580" i="11"/>
  <c r="K580" i="11" a="1"/>
  <c r="K580" i="11"/>
  <c r="AC580" i="11"/>
  <c r="AE580" i="11"/>
  <c r="L580" i="11" a="1"/>
  <c r="L580" i="11"/>
  <c r="E580" i="11" a="1"/>
  <c r="E580" i="11"/>
  <c r="S580" i="11" a="1"/>
  <c r="S580" i="11"/>
  <c r="J580" i="11" a="1"/>
  <c r="J580" i="11"/>
  <c r="D580" i="11" a="1"/>
  <c r="D580" i="11"/>
  <c r="I580" i="11" a="1"/>
  <c r="I580" i="11"/>
  <c r="V580" i="11"/>
  <c r="O580" i="11" a="1"/>
  <c r="O580" i="11"/>
  <c r="Q580" i="11" a="1"/>
  <c r="Q580" i="11"/>
  <c r="M580" i="11" a="1"/>
  <c r="M580" i="11"/>
  <c r="P580" i="11" a="1"/>
  <c r="P580" i="11"/>
  <c r="N580" i="11" a="1"/>
  <c r="N580" i="11"/>
  <c r="Z328" i="11" a="1"/>
  <c r="Z328" i="11"/>
  <c r="J328" i="11" a="1"/>
  <c r="J328" i="11"/>
  <c r="N328" i="11" a="1"/>
  <c r="N328" i="11"/>
  <c r="O328" i="11" a="1"/>
  <c r="O328" i="11"/>
  <c r="I328" i="11" a="1"/>
  <c r="I328" i="11"/>
  <c r="V328" i="11"/>
  <c r="S328" i="11" a="1"/>
  <c r="S328" i="11"/>
  <c r="L328" i="11" a="1"/>
  <c r="L328" i="11"/>
  <c r="D328" i="11" a="1"/>
  <c r="D328" i="11"/>
  <c r="Q328" i="11" a="1"/>
  <c r="Q328" i="11"/>
  <c r="Y329" i="11" a="1"/>
  <c r="Y329" i="11"/>
  <c r="Y330" i="11" a="1"/>
  <c r="Y330" i="11"/>
  <c r="K328" i="11" a="1"/>
  <c r="K328" i="11"/>
  <c r="AC328" i="11"/>
  <c r="AE328" i="11"/>
  <c r="E328" i="11" a="1"/>
  <c r="E328" i="11"/>
  <c r="M328" i="11" a="1"/>
  <c r="M328" i="11"/>
  <c r="P328" i="11" a="1"/>
  <c r="P328" i="11"/>
  <c r="S192" i="11" a="1"/>
  <c r="S192" i="11"/>
  <c r="E192" i="11" a="1"/>
  <c r="E192" i="11"/>
  <c r="L192" i="11" a="1"/>
  <c r="L192" i="11"/>
  <c r="P192" i="11" a="1"/>
  <c r="P192" i="11"/>
  <c r="O192" i="11" a="1"/>
  <c r="O192" i="11"/>
  <c r="J192" i="11" a="1"/>
  <c r="J192" i="11"/>
  <c r="D192" i="11" a="1"/>
  <c r="D192" i="11"/>
  <c r="K192" i="11" a="1"/>
  <c r="K192" i="11"/>
  <c r="AC192" i="11"/>
  <c r="AE192" i="11"/>
  <c r="I192" i="11" a="1"/>
  <c r="I192" i="11"/>
  <c r="V192" i="11"/>
  <c r="Q192" i="11" a="1"/>
  <c r="Q192" i="11"/>
  <c r="N192" i="11" a="1"/>
  <c r="N192" i="11"/>
  <c r="M192" i="11" a="1"/>
  <c r="M192" i="11"/>
  <c r="Y193" i="11" a="1"/>
  <c r="Y193" i="11"/>
  <c r="Z192" i="11" a="1"/>
  <c r="Z192" i="11"/>
  <c r="N562" i="11" a="1"/>
  <c r="N562" i="11"/>
  <c r="E562" i="11" a="1"/>
  <c r="E562" i="11"/>
  <c r="Q562" i="11" a="1"/>
  <c r="Q562" i="11"/>
  <c r="L562" i="11" a="1"/>
  <c r="L562" i="11"/>
  <c r="J562" i="11" a="1"/>
  <c r="J562" i="11"/>
  <c r="S562" i="11" a="1"/>
  <c r="S562" i="11"/>
  <c r="Z562" i="11" a="1"/>
  <c r="Z562" i="11"/>
  <c r="K562" i="11" a="1"/>
  <c r="K562" i="11"/>
  <c r="AC562" i="11"/>
  <c r="AE562" i="11"/>
  <c r="M562" i="11" a="1"/>
  <c r="M562" i="11"/>
  <c r="I562" i="11" a="1"/>
  <c r="I562" i="11"/>
  <c r="V562" i="11"/>
  <c r="O562" i="11" a="1"/>
  <c r="O562" i="11"/>
  <c r="P562" i="11" a="1"/>
  <c r="P562" i="11"/>
  <c r="D562" i="11" a="1"/>
  <c r="D562" i="11"/>
  <c r="D105" i="11" a="1"/>
  <c r="D105" i="11"/>
  <c r="K105" i="11" a="1"/>
  <c r="K105" i="11"/>
  <c r="AC105" i="11"/>
  <c r="AE105" i="11"/>
  <c r="Q105" i="11" a="1"/>
  <c r="Q105" i="11"/>
  <c r="M105" i="11" a="1"/>
  <c r="M105" i="11"/>
  <c r="L105" i="11" a="1"/>
  <c r="L105" i="11"/>
  <c r="Z105" i="11" a="1"/>
  <c r="Z105" i="11"/>
  <c r="N105" i="11" a="1"/>
  <c r="N105" i="11"/>
  <c r="S105" i="11" a="1"/>
  <c r="S105" i="11"/>
  <c r="P105" i="11" a="1"/>
  <c r="P105" i="11"/>
  <c r="O105" i="11" a="1"/>
  <c r="O105" i="11"/>
  <c r="I105" i="11" a="1"/>
  <c r="I105" i="11"/>
  <c r="V105" i="11"/>
  <c r="J105" i="11" a="1"/>
  <c r="J105" i="11"/>
  <c r="E105" i="11" a="1"/>
  <c r="E105" i="11"/>
  <c r="D51" i="11" a="1"/>
  <c r="D51" i="11"/>
  <c r="K51" i="11" a="1"/>
  <c r="K51" i="11"/>
  <c r="AC51" i="11"/>
  <c r="AE51" i="11"/>
  <c r="P51" i="11" a="1"/>
  <c r="P51" i="11"/>
  <c r="E51" i="11" a="1"/>
  <c r="E51" i="11"/>
  <c r="S51" i="11" a="1"/>
  <c r="S51" i="11"/>
  <c r="Q51" i="11" a="1"/>
  <c r="Q51" i="11"/>
  <c r="I51" i="11" a="1"/>
  <c r="I51" i="11"/>
  <c r="V51" i="11"/>
  <c r="N51" i="11" a="1"/>
  <c r="N51" i="11"/>
  <c r="J51" i="11" a="1"/>
  <c r="J51" i="11"/>
  <c r="Z51" i="11" a="1"/>
  <c r="Z51" i="11"/>
  <c r="L51" i="11" a="1"/>
  <c r="L51" i="11"/>
  <c r="O51" i="11" a="1"/>
  <c r="O51" i="11"/>
  <c r="M51" i="11" a="1"/>
  <c r="M51" i="11"/>
  <c r="Z661" i="11" a="1"/>
  <c r="Z661" i="11"/>
  <c r="M661" i="11" a="1"/>
  <c r="M661" i="11"/>
  <c r="N661" i="11" a="1"/>
  <c r="N661" i="11"/>
  <c r="P661" i="11" a="1"/>
  <c r="P661" i="11"/>
  <c r="L661" i="11" a="1"/>
  <c r="L661" i="11"/>
  <c r="Q661" i="11" a="1"/>
  <c r="Q661" i="11"/>
  <c r="J661" i="11" a="1"/>
  <c r="J661" i="11"/>
  <c r="D661" i="11" a="1"/>
  <c r="D661" i="11"/>
  <c r="O661" i="11" a="1"/>
  <c r="O661" i="11"/>
  <c r="S661" i="11" a="1"/>
  <c r="S661" i="11"/>
  <c r="K661" i="11" a="1"/>
  <c r="K661" i="11"/>
  <c r="AC661" i="11"/>
  <c r="AE661" i="11"/>
  <c r="I661" i="11" a="1"/>
  <c r="I661" i="11"/>
  <c r="V661" i="11"/>
  <c r="E661" i="11" a="1"/>
  <c r="E661" i="11"/>
  <c r="S88" i="11" a="1"/>
  <c r="S88" i="11"/>
  <c r="Z88" i="11" a="1"/>
  <c r="Z88" i="11"/>
  <c r="E88" i="11" a="1"/>
  <c r="E88" i="11"/>
  <c r="D88" i="11" a="1"/>
  <c r="D88" i="11"/>
  <c r="N88" i="11" a="1"/>
  <c r="N88" i="11"/>
  <c r="L88" i="11" a="1"/>
  <c r="L88" i="11"/>
  <c r="P88" i="11" a="1"/>
  <c r="P88" i="11"/>
  <c r="K88" i="11" a="1"/>
  <c r="K88" i="11"/>
  <c r="AC88" i="11"/>
  <c r="AE88" i="11"/>
  <c r="I88" i="11" a="1"/>
  <c r="I88" i="11"/>
  <c r="V88" i="11"/>
  <c r="M88" i="11" a="1"/>
  <c r="M88" i="11"/>
  <c r="J88" i="11" a="1"/>
  <c r="J88" i="11"/>
  <c r="O88" i="11" a="1"/>
  <c r="O88" i="11"/>
  <c r="Y89" i="11" a="1"/>
  <c r="Y89" i="11"/>
  <c r="Q88" i="11" a="1"/>
  <c r="Q88" i="11"/>
  <c r="P627" i="11" a="1"/>
  <c r="P627" i="11"/>
  <c r="Z627" i="11" a="1"/>
  <c r="Z627" i="11"/>
  <c r="J627" i="11" a="1"/>
  <c r="J627" i="11"/>
  <c r="K627" i="11" a="1"/>
  <c r="K627" i="11"/>
  <c r="AC627" i="11"/>
  <c r="AE627" i="11"/>
  <c r="S627" i="11" a="1"/>
  <c r="S627" i="11"/>
  <c r="D627" i="11" a="1"/>
  <c r="D627" i="11"/>
  <c r="Q627" i="11" a="1"/>
  <c r="Q627" i="11"/>
  <c r="L627" i="11" a="1"/>
  <c r="L627" i="11"/>
  <c r="I627" i="11" a="1"/>
  <c r="I627" i="11"/>
  <c r="V627" i="11"/>
  <c r="N627" i="11" a="1"/>
  <c r="N627" i="11"/>
  <c r="O627" i="11" a="1"/>
  <c r="O627" i="11"/>
  <c r="M627" i="11" a="1"/>
  <c r="M627" i="11"/>
  <c r="E627" i="11" a="1"/>
  <c r="E627" i="11"/>
  <c r="L242" i="11" a="1"/>
  <c r="L242" i="11"/>
  <c r="N242" i="11" a="1"/>
  <c r="N242" i="11"/>
  <c r="O242" i="11" a="1"/>
  <c r="O242" i="11"/>
  <c r="Z242" i="11" a="1"/>
  <c r="Z242" i="11"/>
  <c r="Y243" i="11" a="1"/>
  <c r="Y243" i="11"/>
  <c r="Y244" i="11" a="1"/>
  <c r="Y244" i="11"/>
  <c r="E242" i="11" a="1"/>
  <c r="E242" i="11"/>
  <c r="D242" i="11" a="1"/>
  <c r="D242" i="11"/>
  <c r="J242" i="11" a="1"/>
  <c r="J242" i="11"/>
  <c r="K242" i="11" a="1"/>
  <c r="K242" i="11"/>
  <c r="AC242" i="11"/>
  <c r="AE242" i="11"/>
  <c r="S242" i="11" a="1"/>
  <c r="S242" i="11"/>
  <c r="M242" i="11" a="1"/>
  <c r="M242" i="11"/>
  <c r="I242" i="11" a="1"/>
  <c r="I242" i="11"/>
  <c r="V242" i="11"/>
  <c r="Q242" i="11" a="1"/>
  <c r="Q242" i="11"/>
  <c r="P242" i="11" a="1"/>
  <c r="P242" i="11"/>
  <c r="Q676" i="11" a="1"/>
  <c r="Q676" i="11"/>
  <c r="L676" i="11" a="1"/>
  <c r="L676" i="11"/>
  <c r="K676" i="11" a="1"/>
  <c r="K676" i="11"/>
  <c r="AC676" i="11"/>
  <c r="AE676" i="11"/>
  <c r="Z676" i="11" a="1"/>
  <c r="Z676" i="11"/>
  <c r="J676" i="11" a="1"/>
  <c r="J676" i="11"/>
  <c r="I676" i="11" a="1"/>
  <c r="I676" i="11"/>
  <c r="V676" i="11"/>
  <c r="O676" i="11" a="1"/>
  <c r="O676" i="11"/>
  <c r="S676" i="11" a="1"/>
  <c r="S676" i="11"/>
  <c r="M676" i="11" a="1"/>
  <c r="M676" i="11"/>
  <c r="D676" i="11" a="1"/>
  <c r="D676" i="11"/>
  <c r="E676" i="11" a="1"/>
  <c r="E676" i="11"/>
  <c r="P676" i="11" a="1"/>
  <c r="P676" i="11"/>
  <c r="N676" i="11" a="1"/>
  <c r="N676" i="11"/>
  <c r="P458" i="11" a="1"/>
  <c r="P458" i="11"/>
  <c r="Z458" i="11" a="1"/>
  <c r="Z458" i="11"/>
  <c r="J458" i="11" a="1"/>
  <c r="J458" i="11"/>
  <c r="D458" i="11" a="1"/>
  <c r="D458" i="11"/>
  <c r="E458" i="11" a="1"/>
  <c r="E458" i="11"/>
  <c r="N458" i="11" a="1"/>
  <c r="N458" i="11"/>
  <c r="L458" i="11" a="1"/>
  <c r="L458" i="11"/>
  <c r="Y459" i="11" a="1"/>
  <c r="Y459" i="11"/>
  <c r="O458" i="11" a="1"/>
  <c r="O458" i="11"/>
  <c r="I458" i="11" a="1"/>
  <c r="I458" i="11"/>
  <c r="V458" i="11"/>
  <c r="K458" i="11" a="1"/>
  <c r="K458" i="11"/>
  <c r="AC458" i="11"/>
  <c r="AE458" i="11"/>
  <c r="S458" i="11" a="1"/>
  <c r="S458" i="11"/>
  <c r="M458" i="11" a="1"/>
  <c r="M458" i="11"/>
  <c r="Q458" i="11" a="1"/>
  <c r="Q458" i="11"/>
  <c r="K736" i="11" a="1"/>
  <c r="K736" i="11"/>
  <c r="AC736" i="11"/>
  <c r="AE736" i="11"/>
  <c r="D736" i="11" a="1"/>
  <c r="D736" i="11"/>
  <c r="S736" i="11" a="1"/>
  <c r="S736" i="11"/>
  <c r="M736" i="11" a="1"/>
  <c r="M736" i="11"/>
  <c r="E736" i="11" a="1"/>
  <c r="E736" i="11"/>
  <c r="Q736" i="11" a="1"/>
  <c r="Q736" i="11"/>
  <c r="P736" i="11" a="1"/>
  <c r="P736" i="11"/>
  <c r="L736" i="11" a="1"/>
  <c r="L736" i="11"/>
  <c r="N736" i="11" a="1"/>
  <c r="N736" i="11"/>
  <c r="I736" i="11" a="1"/>
  <c r="I736" i="11"/>
  <c r="V736" i="11"/>
  <c r="Z736" i="11" a="1"/>
  <c r="Z736" i="11"/>
  <c r="J736" i="11" a="1"/>
  <c r="J736" i="11"/>
  <c r="O736" i="11" a="1"/>
  <c r="O736" i="11"/>
  <c r="P398" i="11" a="1"/>
  <c r="P398" i="11"/>
  <c r="D398" i="11" a="1"/>
  <c r="D398" i="11"/>
  <c r="S398" i="11" a="1"/>
  <c r="S398" i="11"/>
  <c r="Q398" i="11" a="1"/>
  <c r="Q398" i="11"/>
  <c r="O398" i="11" a="1"/>
  <c r="O398" i="11"/>
  <c r="Z398" i="11" a="1"/>
  <c r="Z398" i="11"/>
  <c r="M398" i="11" a="1"/>
  <c r="M398" i="11"/>
  <c r="J398" i="11" a="1"/>
  <c r="J398" i="11"/>
  <c r="L398" i="11" a="1"/>
  <c r="L398" i="11"/>
  <c r="N398" i="11" a="1"/>
  <c r="N398" i="11"/>
  <c r="E398" i="11" a="1"/>
  <c r="E398" i="11"/>
  <c r="K398" i="11" a="1"/>
  <c r="K398" i="11"/>
  <c r="I398" i="11" a="1"/>
  <c r="I398" i="11"/>
  <c r="V398" i="11"/>
  <c r="O445" i="11" a="1"/>
  <c r="O445" i="11"/>
  <c r="Z445" i="11" a="1"/>
  <c r="Z445" i="11"/>
  <c r="K445" i="11" a="1"/>
  <c r="K445" i="11"/>
  <c r="AC445" i="11"/>
  <c r="AE445" i="11"/>
  <c r="Q445" i="11" a="1"/>
  <c r="Q445" i="11"/>
  <c r="M445" i="11" a="1"/>
  <c r="M445" i="11"/>
  <c r="N445" i="11" a="1"/>
  <c r="N445" i="11"/>
  <c r="I445" i="11" a="1"/>
  <c r="I445" i="11"/>
  <c r="V445" i="11"/>
  <c r="P445" i="11" a="1"/>
  <c r="P445" i="11"/>
  <c r="S445" i="11" a="1"/>
  <c r="S445" i="11"/>
  <c r="J445" i="11" a="1"/>
  <c r="J445" i="11"/>
  <c r="L445" i="11" a="1"/>
  <c r="L445" i="11"/>
  <c r="E445" i="11" a="1"/>
  <c r="E445" i="11"/>
  <c r="D445" i="11" a="1"/>
  <c r="D445" i="11"/>
  <c r="M393" i="11" a="1"/>
  <c r="M393" i="11"/>
  <c r="J393" i="11" a="1"/>
  <c r="J393" i="11"/>
  <c r="D393" i="11" a="1"/>
  <c r="D393" i="11"/>
  <c r="E393" i="11" a="1"/>
  <c r="E393" i="11"/>
  <c r="Q393" i="11" a="1"/>
  <c r="Q393" i="11"/>
  <c r="N393" i="11" a="1"/>
  <c r="N393" i="11"/>
  <c r="O393" i="11" a="1"/>
  <c r="O393" i="11"/>
  <c r="L393" i="11" a="1"/>
  <c r="L393" i="11"/>
  <c r="Z393" i="11" a="1"/>
  <c r="Z393" i="11"/>
  <c r="I393" i="11" a="1"/>
  <c r="I393" i="11"/>
  <c r="V393" i="11"/>
  <c r="P393" i="11" a="1"/>
  <c r="P393" i="11"/>
  <c r="S393" i="11" a="1"/>
  <c r="S393" i="11"/>
  <c r="K393" i="11" a="1"/>
  <c r="K393" i="11"/>
  <c r="L634" i="11" a="1"/>
  <c r="L634" i="11"/>
  <c r="S634" i="11" a="1"/>
  <c r="S634" i="11"/>
  <c r="P634" i="11" a="1"/>
  <c r="P634" i="11"/>
  <c r="M634" i="11" a="1"/>
  <c r="M634" i="11"/>
  <c r="I634" i="11" a="1"/>
  <c r="I634" i="11"/>
  <c r="V634" i="11"/>
  <c r="Q634" i="11" a="1"/>
  <c r="Q634" i="11"/>
  <c r="E634" i="11" a="1"/>
  <c r="E634" i="11"/>
  <c r="D634" i="11" a="1"/>
  <c r="D634" i="11"/>
  <c r="K634" i="11" a="1"/>
  <c r="K634" i="11"/>
  <c r="AC634" i="11"/>
  <c r="AE634" i="11"/>
  <c r="Z634" i="11" a="1"/>
  <c r="Z634" i="11"/>
  <c r="O634" i="11" a="1"/>
  <c r="O634" i="11"/>
  <c r="N634" i="11" a="1"/>
  <c r="N634" i="11"/>
  <c r="J634" i="11" a="1"/>
  <c r="J634" i="11"/>
  <c r="M463" i="11" a="1"/>
  <c r="M463" i="11"/>
  <c r="L463" i="11" a="1"/>
  <c r="L463" i="11"/>
  <c r="D463" i="11" a="1"/>
  <c r="D463" i="11"/>
  <c r="J463" i="11" a="1"/>
  <c r="J463" i="11"/>
  <c r="S463" i="11" a="1"/>
  <c r="S463" i="11"/>
  <c r="Q463" i="11" a="1"/>
  <c r="Q463" i="11"/>
  <c r="K463" i="11" a="1"/>
  <c r="K463" i="11"/>
  <c r="I463" i="11" a="1"/>
  <c r="I463" i="11"/>
  <c r="V463" i="11"/>
  <c r="Z463" i="11" a="1"/>
  <c r="Z463" i="11"/>
  <c r="O463" i="11" a="1"/>
  <c r="O463" i="11"/>
  <c r="E463" i="11" a="1"/>
  <c r="E463" i="11"/>
  <c r="P463" i="11" a="1"/>
  <c r="P463" i="11"/>
  <c r="N463" i="11" a="1"/>
  <c r="N463" i="11"/>
  <c r="Z507" i="11" a="1"/>
  <c r="Z507" i="11"/>
  <c r="I507" i="11" a="1"/>
  <c r="I507" i="11"/>
  <c r="V507" i="11"/>
  <c r="O507" i="11" a="1"/>
  <c r="O507" i="11"/>
  <c r="P507" i="11" a="1"/>
  <c r="P507" i="11"/>
  <c r="N507" i="11" a="1"/>
  <c r="N507" i="11"/>
  <c r="K507" i="11" a="1"/>
  <c r="K507" i="11"/>
  <c r="AC507" i="11"/>
  <c r="AE507" i="11"/>
  <c r="Q507" i="11" a="1"/>
  <c r="Q507" i="11"/>
  <c r="D507" i="11" a="1"/>
  <c r="D507" i="11"/>
  <c r="S507" i="11" a="1"/>
  <c r="S507" i="11"/>
  <c r="J507" i="11" a="1"/>
  <c r="J507" i="11"/>
  <c r="E507" i="11" a="1"/>
  <c r="E507" i="11"/>
  <c r="L507" i="11" a="1"/>
  <c r="L507" i="11"/>
  <c r="M507" i="11" a="1"/>
  <c r="M507" i="11"/>
  <c r="M495" i="11" a="1"/>
  <c r="M495" i="11"/>
  <c r="Z495" i="11" a="1"/>
  <c r="Z495" i="11"/>
  <c r="J495" i="11" a="1"/>
  <c r="J495" i="11"/>
  <c r="O495" i="11" a="1"/>
  <c r="O495" i="11"/>
  <c r="N495" i="11" a="1"/>
  <c r="N495" i="11"/>
  <c r="E495" i="11" a="1"/>
  <c r="E495" i="11"/>
  <c r="K495" i="11" a="1"/>
  <c r="K495" i="11"/>
  <c r="P495" i="11" a="1"/>
  <c r="P495" i="11"/>
  <c r="I495" i="11" a="1"/>
  <c r="I495" i="11"/>
  <c r="V495" i="11"/>
  <c r="S495" i="11" a="1"/>
  <c r="S495" i="11"/>
  <c r="L495" i="11" a="1"/>
  <c r="L495" i="11"/>
  <c r="Q495" i="11" a="1"/>
  <c r="Q495" i="11"/>
  <c r="D495" i="11" a="1"/>
  <c r="D495" i="11"/>
  <c r="P822" i="11" a="1"/>
  <c r="P822" i="11"/>
  <c r="K822" i="11" a="1"/>
  <c r="K822" i="11"/>
  <c r="AC822" i="11"/>
  <c r="AE822" i="11"/>
  <c r="N822" i="11" a="1"/>
  <c r="N822" i="11"/>
  <c r="I822" i="11" a="1"/>
  <c r="I822" i="11"/>
  <c r="V822" i="11"/>
  <c r="Q822" i="11" a="1"/>
  <c r="Q822" i="11"/>
  <c r="L822" i="11" a="1"/>
  <c r="L822" i="11"/>
  <c r="S822" i="11" a="1"/>
  <c r="S822" i="11"/>
  <c r="M822" i="11" a="1"/>
  <c r="M822" i="11"/>
  <c r="Z822" i="11" a="1"/>
  <c r="Z822" i="11"/>
  <c r="E822" i="11" a="1"/>
  <c r="E822" i="11"/>
  <c r="O822" i="11" a="1"/>
  <c r="O822" i="11"/>
  <c r="J822" i="11" a="1"/>
  <c r="J822" i="11"/>
  <c r="D822" i="11" a="1"/>
  <c r="D822" i="11"/>
  <c r="K430" i="11" a="1"/>
  <c r="K430" i="11"/>
  <c r="AC430" i="11"/>
  <c r="AE430" i="11"/>
  <c r="S430" i="11" a="1"/>
  <c r="S430" i="11"/>
  <c r="M430" i="11" a="1"/>
  <c r="M430" i="11"/>
  <c r="Q430" i="11" a="1"/>
  <c r="Q430" i="11"/>
  <c r="J430" i="11" a="1"/>
  <c r="J430" i="11"/>
  <c r="N430" i="11" a="1"/>
  <c r="N430" i="11"/>
  <c r="Z430" i="11" a="1"/>
  <c r="Z430" i="11"/>
  <c r="I430" i="11" a="1"/>
  <c r="I430" i="11"/>
  <c r="V430" i="11"/>
  <c r="P430" i="11" a="1"/>
  <c r="P430" i="11"/>
  <c r="L430" i="11" a="1"/>
  <c r="L430" i="11"/>
  <c r="E430" i="11" a="1"/>
  <c r="E430" i="11"/>
  <c r="D430" i="11" a="1"/>
  <c r="D430" i="11"/>
  <c r="O430" i="11" a="1"/>
  <c r="O430" i="11"/>
  <c r="Y431" i="11" a="1"/>
  <c r="Y431" i="11"/>
  <c r="Y432" i="11" a="1"/>
  <c r="Y432" i="11"/>
  <c r="Z519" i="11" a="1"/>
  <c r="Z519" i="11"/>
  <c r="S519" i="11" a="1"/>
  <c r="S519" i="11"/>
  <c r="M519" i="11" a="1"/>
  <c r="M519" i="11"/>
  <c r="P519" i="11" a="1"/>
  <c r="P519" i="11"/>
  <c r="L519" i="11" a="1"/>
  <c r="L519" i="11"/>
  <c r="K519" i="11" a="1"/>
  <c r="K519" i="11"/>
  <c r="AC519" i="11"/>
  <c r="AE519" i="11"/>
  <c r="I519" i="11" a="1"/>
  <c r="I519" i="11"/>
  <c r="V519" i="11"/>
  <c r="O519" i="11" a="1"/>
  <c r="O519" i="11"/>
  <c r="N519" i="11" a="1"/>
  <c r="N519" i="11"/>
  <c r="Q519" i="11" a="1"/>
  <c r="Q519" i="11"/>
  <c r="D519" i="11" a="1"/>
  <c r="D519" i="11"/>
  <c r="J519" i="11" a="1"/>
  <c r="J519" i="11"/>
  <c r="E519" i="11" a="1"/>
  <c r="E519" i="11"/>
  <c r="N227" i="11" a="1"/>
  <c r="N227" i="11"/>
  <c r="K227" i="11" a="1"/>
  <c r="K227" i="11"/>
  <c r="M227" i="11" a="1"/>
  <c r="M227" i="11"/>
  <c r="J227" i="11" a="1"/>
  <c r="J227" i="11"/>
  <c r="Z227" i="11" a="1"/>
  <c r="Z227" i="11"/>
  <c r="O227" i="11" a="1"/>
  <c r="O227" i="11"/>
  <c r="I227" i="11" a="1"/>
  <c r="I227" i="11"/>
  <c r="V227" i="11"/>
  <c r="Q227" i="11" a="1"/>
  <c r="Q227" i="11"/>
  <c r="D227" i="11" a="1"/>
  <c r="D227" i="11"/>
  <c r="S227" i="11" a="1"/>
  <c r="S227" i="11"/>
  <c r="L227" i="11" a="1"/>
  <c r="L227" i="11"/>
  <c r="P227" i="11" a="1"/>
  <c r="P227" i="11"/>
  <c r="E227" i="11" a="1"/>
  <c r="E227" i="11"/>
  <c r="S809" i="11" a="1"/>
  <c r="S809" i="11"/>
  <c r="K809" i="11" a="1"/>
  <c r="K809" i="11"/>
  <c r="AC809" i="11"/>
  <c r="AE809" i="11"/>
  <c r="P809" i="11" a="1"/>
  <c r="P809" i="11"/>
  <c r="Z809" i="11" a="1"/>
  <c r="Z809" i="11"/>
  <c r="O809" i="11" a="1"/>
  <c r="O809" i="11"/>
  <c r="J809" i="11" a="1"/>
  <c r="J809" i="11"/>
  <c r="L809" i="11" a="1"/>
  <c r="L809" i="11"/>
  <c r="E809" i="11" a="1"/>
  <c r="E809" i="11"/>
  <c r="I809" i="11" a="1"/>
  <c r="I809" i="11"/>
  <c r="V809" i="11"/>
  <c r="Q809" i="11" a="1"/>
  <c r="Q809" i="11"/>
  <c r="N809" i="11" a="1"/>
  <c r="N809" i="11"/>
  <c r="D809" i="11" a="1"/>
  <c r="D809" i="11"/>
  <c r="M809" i="11" a="1"/>
  <c r="M809" i="11"/>
  <c r="N435" i="11" a="1"/>
  <c r="N435" i="11"/>
  <c r="K435" i="11" a="1"/>
  <c r="K435" i="11"/>
  <c r="P435" i="11" a="1"/>
  <c r="P435" i="11"/>
  <c r="L435" i="11" a="1"/>
  <c r="L435" i="11"/>
  <c r="I435" i="11" a="1"/>
  <c r="I435" i="11"/>
  <c r="V435" i="11"/>
  <c r="Z435" i="11" a="1"/>
  <c r="Z435" i="11"/>
  <c r="O435" i="11" a="1"/>
  <c r="O435" i="11"/>
  <c r="J435" i="11" a="1"/>
  <c r="J435" i="11"/>
  <c r="E435" i="11" a="1"/>
  <c r="E435" i="11"/>
  <c r="D435" i="11" a="1"/>
  <c r="D435" i="11"/>
  <c r="M435" i="11" a="1"/>
  <c r="M435" i="11"/>
  <c r="S435" i="11" a="1"/>
  <c r="S435" i="11"/>
  <c r="Q435" i="11" a="1"/>
  <c r="Q435" i="11"/>
  <c r="Z830" i="11" a="1"/>
  <c r="Z830" i="11"/>
  <c r="Q830" i="11" a="1"/>
  <c r="Q830" i="11"/>
  <c r="S830" i="11" a="1"/>
  <c r="S830" i="11"/>
  <c r="I830" i="11" a="1"/>
  <c r="I830" i="11"/>
  <c r="V830" i="11"/>
  <c r="M830" i="11" a="1"/>
  <c r="M830" i="11"/>
  <c r="O830" i="11" a="1"/>
  <c r="O830" i="11"/>
  <c r="N830" i="11" a="1"/>
  <c r="N830" i="11"/>
  <c r="J830" i="11" a="1"/>
  <c r="J830" i="11"/>
  <c r="D830" i="11" a="1"/>
  <c r="D830" i="11"/>
  <c r="E830" i="11" a="1"/>
  <c r="E830" i="11"/>
  <c r="P830" i="11" a="1"/>
  <c r="P830" i="11"/>
  <c r="K830" i="11" a="1"/>
  <c r="K830" i="11"/>
  <c r="AC830" i="11"/>
  <c r="AE830" i="11"/>
  <c r="L830" i="11" a="1"/>
  <c r="L830" i="11"/>
  <c r="K129" i="11" a="1"/>
  <c r="K129" i="11"/>
  <c r="AC129" i="11"/>
  <c r="AE129" i="11"/>
  <c r="J129" i="11" a="1"/>
  <c r="J129" i="11"/>
  <c r="I129" i="11" a="1"/>
  <c r="I129" i="11"/>
  <c r="V129" i="11"/>
  <c r="M129" i="11" a="1"/>
  <c r="M129" i="11"/>
  <c r="N129" i="11" a="1"/>
  <c r="N129" i="11"/>
  <c r="S129" i="11" a="1"/>
  <c r="S129" i="11"/>
  <c r="Q129" i="11" a="1"/>
  <c r="Q129" i="11"/>
  <c r="Z129" i="11" a="1"/>
  <c r="Z129" i="11"/>
  <c r="E129" i="11" a="1"/>
  <c r="E129" i="11"/>
  <c r="O129" i="11" a="1"/>
  <c r="O129" i="11"/>
  <c r="P129" i="11" a="1"/>
  <c r="P129" i="11"/>
  <c r="D129" i="11" a="1"/>
  <c r="D129" i="11"/>
  <c r="L129" i="11" a="1"/>
  <c r="L129" i="11"/>
  <c r="Q785" i="11" a="1"/>
  <c r="Q785" i="11"/>
  <c r="E785" i="11" a="1"/>
  <c r="E785" i="11"/>
  <c r="S785" i="11" a="1"/>
  <c r="S785" i="11"/>
  <c r="Z785" i="11" a="1"/>
  <c r="Z785" i="11"/>
  <c r="P785" i="11" a="1"/>
  <c r="P785" i="11"/>
  <c r="D785" i="11" a="1"/>
  <c r="D785" i="11"/>
  <c r="L785" i="11" a="1"/>
  <c r="L785" i="11"/>
  <c r="I785" i="11" a="1"/>
  <c r="I785" i="11"/>
  <c r="V785" i="11"/>
  <c r="J785" i="11" a="1"/>
  <c r="J785" i="11"/>
  <c r="N785" i="11" a="1"/>
  <c r="N785" i="11"/>
  <c r="K785" i="11" a="1"/>
  <c r="K785" i="11"/>
  <c r="AC785" i="11"/>
  <c r="AE785" i="11"/>
  <c r="M785" i="11" a="1"/>
  <c r="M785" i="11"/>
  <c r="O785" i="11" a="1"/>
  <c r="O785" i="11"/>
  <c r="O65" i="11" a="1"/>
  <c r="O65" i="11"/>
  <c r="J65" i="11" a="1"/>
  <c r="J65" i="11"/>
  <c r="Q65" i="11" a="1"/>
  <c r="Q65" i="11"/>
  <c r="E65" i="11" a="1"/>
  <c r="E65" i="11"/>
  <c r="S65" i="11" a="1"/>
  <c r="S65" i="11"/>
  <c r="L65" i="11" a="1"/>
  <c r="L65" i="11"/>
  <c r="Z65" i="11" a="1"/>
  <c r="Z65" i="11"/>
  <c r="M65" i="11" a="1"/>
  <c r="M65" i="11"/>
  <c r="D65" i="11" a="1"/>
  <c r="D65" i="11"/>
  <c r="I65" i="11" a="1"/>
  <c r="I65" i="11"/>
  <c r="V65" i="11"/>
  <c r="N65" i="11" a="1"/>
  <c r="N65" i="11"/>
  <c r="K65" i="11" a="1"/>
  <c r="K65" i="11"/>
  <c r="AC65" i="11"/>
  <c r="AE65" i="11"/>
  <c r="P65" i="11" a="1"/>
  <c r="P65" i="11"/>
  <c r="D914" i="11" a="1"/>
  <c r="D914" i="11"/>
  <c r="P914" i="11" a="1"/>
  <c r="P914" i="11"/>
  <c r="O914" i="11" a="1"/>
  <c r="O914" i="11"/>
  <c r="N914" i="11" a="1"/>
  <c r="N914" i="11"/>
  <c r="Z914" i="11" a="1"/>
  <c r="Z914" i="11"/>
  <c r="M914" i="11" a="1"/>
  <c r="M914" i="11"/>
  <c r="L914" i="11" a="1"/>
  <c r="L914" i="11"/>
  <c r="J914" i="11" a="1"/>
  <c r="J914" i="11"/>
  <c r="Q914" i="11" a="1"/>
  <c r="Q914" i="11"/>
  <c r="S914" i="11" a="1"/>
  <c r="S914" i="11"/>
  <c r="I914" i="11" a="1"/>
  <c r="I914" i="11"/>
  <c r="V914" i="11"/>
  <c r="K914" i="11" a="1"/>
  <c r="K914" i="11"/>
  <c r="AC914" i="11"/>
  <c r="AE914" i="11"/>
  <c r="E914" i="11" a="1"/>
  <c r="E914" i="11"/>
  <c r="P338" i="11" a="1"/>
  <c r="P338" i="11"/>
  <c r="N338" i="11" a="1"/>
  <c r="N338" i="11"/>
  <c r="I338" i="11" a="1"/>
  <c r="I338" i="11"/>
  <c r="V338" i="11"/>
  <c r="J338" i="11" a="1"/>
  <c r="J338" i="11"/>
  <c r="O338" i="11" a="1"/>
  <c r="O338" i="11"/>
  <c r="Q338" i="11" a="1"/>
  <c r="Q338" i="11"/>
  <c r="D338" i="11" a="1"/>
  <c r="D338" i="11"/>
  <c r="Y339" i="11" a="1"/>
  <c r="Y339" i="11"/>
  <c r="M338" i="11" a="1"/>
  <c r="M338" i="11"/>
  <c r="S338" i="11" a="1"/>
  <c r="S338" i="11"/>
  <c r="K338" i="11" a="1"/>
  <c r="K338" i="11"/>
  <c r="AC338" i="11"/>
  <c r="AE338" i="11"/>
  <c r="L338" i="11" a="1"/>
  <c r="L338" i="11"/>
  <c r="Z338" i="11" a="1"/>
  <c r="Z338" i="11"/>
  <c r="E338" i="11" a="1"/>
  <c r="E338" i="11"/>
  <c r="S804" i="11" a="1"/>
  <c r="S804" i="11"/>
  <c r="M804" i="11" a="1"/>
  <c r="M804" i="11"/>
  <c r="D804" i="11" a="1"/>
  <c r="D804" i="11"/>
  <c r="P804" i="11" a="1"/>
  <c r="P804" i="11"/>
  <c r="Q804" i="11" a="1"/>
  <c r="Q804" i="11"/>
  <c r="L804" i="11" a="1"/>
  <c r="L804" i="11"/>
  <c r="E804" i="11" a="1"/>
  <c r="E804" i="11"/>
  <c r="Z804" i="11" a="1"/>
  <c r="Z804" i="11"/>
  <c r="J804" i="11" a="1"/>
  <c r="J804" i="11"/>
  <c r="K804" i="11" a="1"/>
  <c r="K804" i="11"/>
  <c r="AC804" i="11"/>
  <c r="AE804" i="11"/>
  <c r="O804" i="11" a="1"/>
  <c r="O804" i="11"/>
  <c r="I804" i="11" a="1"/>
  <c r="I804" i="11"/>
  <c r="V804" i="11"/>
  <c r="N804" i="11" a="1"/>
  <c r="N804" i="11"/>
  <c r="D288" i="11" a="1"/>
  <c r="D288" i="11"/>
  <c r="S288" i="11" a="1"/>
  <c r="S288" i="11"/>
  <c r="P288" i="11" a="1"/>
  <c r="P288" i="11"/>
  <c r="O288" i="11" a="1"/>
  <c r="O288" i="11"/>
  <c r="I288" i="11" a="1"/>
  <c r="I288" i="11"/>
  <c r="V288" i="11"/>
  <c r="Z288" i="11" a="1"/>
  <c r="Z288" i="11"/>
  <c r="K288" i="11" a="1"/>
  <c r="K288" i="11"/>
  <c r="AC288" i="11"/>
  <c r="AE288" i="11"/>
  <c r="J288" i="11" a="1"/>
  <c r="J288" i="11"/>
  <c r="N288" i="11" a="1"/>
  <c r="N288" i="11"/>
  <c r="M288" i="11" a="1"/>
  <c r="M288" i="11"/>
  <c r="L288" i="11" a="1"/>
  <c r="L288" i="11"/>
  <c r="E288" i="11" a="1"/>
  <c r="E288" i="11"/>
  <c r="Q288" i="11" a="1"/>
  <c r="Q288" i="11"/>
  <c r="Y289" i="11" a="1"/>
  <c r="Y289" i="11"/>
  <c r="I1001" i="11" a="1"/>
  <c r="I1001" i="11"/>
  <c r="V1001" i="11"/>
  <c r="K1001" i="11" a="1"/>
  <c r="K1001" i="11"/>
  <c r="AC1001" i="11"/>
  <c r="AE1001" i="11"/>
  <c r="N1001" i="11" a="1"/>
  <c r="N1001" i="11"/>
  <c r="M1001" i="11" a="1"/>
  <c r="M1001" i="11"/>
  <c r="Z1001" i="11" a="1"/>
  <c r="Z1001" i="11"/>
  <c r="E1001" i="11" a="1"/>
  <c r="E1001" i="11"/>
  <c r="P1001" i="11" a="1"/>
  <c r="P1001" i="11"/>
  <c r="J1001" i="11" a="1"/>
  <c r="J1001" i="11"/>
  <c r="O1001" i="11" a="1"/>
  <c r="O1001" i="11"/>
  <c r="L1001" i="11" a="1"/>
  <c r="L1001" i="11"/>
  <c r="Q1001" i="11" a="1"/>
  <c r="Q1001" i="11"/>
  <c r="S1001" i="11" a="1"/>
  <c r="S1001" i="11"/>
  <c r="D1001" i="11" a="1"/>
  <c r="D1001" i="11"/>
  <c r="Z57" i="11" a="1"/>
  <c r="Z57" i="11"/>
  <c r="I57" i="11" a="1"/>
  <c r="I57" i="11"/>
  <c r="V57" i="11"/>
  <c r="P57" i="11" a="1"/>
  <c r="P57" i="11"/>
  <c r="M57" i="11" a="1"/>
  <c r="M57" i="11"/>
  <c r="K57" i="11" a="1"/>
  <c r="K57" i="11"/>
  <c r="AC57" i="11"/>
  <c r="AE57" i="11"/>
  <c r="J57" i="11" a="1"/>
  <c r="J57" i="11"/>
  <c r="O57" i="11" a="1"/>
  <c r="O57" i="11"/>
  <c r="Q57" i="11" a="1"/>
  <c r="Q57" i="11"/>
  <c r="D57" i="11" a="1"/>
  <c r="D57" i="11"/>
  <c r="L57" i="11" a="1"/>
  <c r="L57" i="11"/>
  <c r="E57" i="11" a="1"/>
  <c r="E57" i="11"/>
  <c r="S57" i="11" a="1"/>
  <c r="S57" i="11"/>
  <c r="N57" i="11" a="1"/>
  <c r="N57" i="11"/>
  <c r="P735" i="11" a="1"/>
  <c r="P735" i="11"/>
  <c r="S735" i="11" a="1"/>
  <c r="S735" i="11"/>
  <c r="M735" i="11" a="1"/>
  <c r="M735" i="11"/>
  <c r="Z735" i="11" a="1"/>
  <c r="Z735" i="11"/>
  <c r="L735" i="11" a="1"/>
  <c r="L735" i="11"/>
  <c r="E735" i="11" a="1"/>
  <c r="E735" i="11"/>
  <c r="N735" i="11" a="1"/>
  <c r="N735" i="11"/>
  <c r="K735" i="11" a="1"/>
  <c r="K735" i="11"/>
  <c r="AC735" i="11"/>
  <c r="AE735" i="11"/>
  <c r="O735" i="11" a="1"/>
  <c r="O735" i="11"/>
  <c r="Q735" i="11" a="1"/>
  <c r="Q735" i="11"/>
  <c r="J735" i="11" a="1"/>
  <c r="J735" i="11"/>
  <c r="I735" i="11" a="1"/>
  <c r="I735" i="11"/>
  <c r="V735" i="11"/>
  <c r="D735" i="11" a="1"/>
  <c r="D735" i="11"/>
  <c r="L257" i="11" a="1"/>
  <c r="L257" i="11"/>
  <c r="S257" i="11" a="1"/>
  <c r="S257" i="11"/>
  <c r="J257" i="11" a="1"/>
  <c r="J257" i="11"/>
  <c r="Q257" i="11" a="1"/>
  <c r="Q257" i="11"/>
  <c r="O257" i="11" a="1"/>
  <c r="O257" i="11"/>
  <c r="Z257" i="11" a="1"/>
  <c r="Z257" i="11"/>
  <c r="E257" i="11" a="1"/>
  <c r="E257" i="11"/>
  <c r="N257" i="11" a="1"/>
  <c r="N257" i="11"/>
  <c r="P257" i="11" a="1"/>
  <c r="P257" i="11"/>
  <c r="D257" i="11" a="1"/>
  <c r="D257" i="11"/>
  <c r="K257" i="11" a="1"/>
  <c r="K257" i="11"/>
  <c r="AC257" i="11"/>
  <c r="AE257" i="11"/>
  <c r="M257" i="11" a="1"/>
  <c r="M257" i="11"/>
  <c r="I257" i="11" a="1"/>
  <c r="I257" i="11"/>
  <c r="V257" i="11"/>
  <c r="M598" i="11" a="1"/>
  <c r="M598" i="11"/>
  <c r="D598" i="11" a="1"/>
  <c r="D598" i="11"/>
  <c r="P598" i="11" a="1"/>
  <c r="P598" i="11"/>
  <c r="S598" i="11" a="1"/>
  <c r="S598" i="11"/>
  <c r="L598" i="11" a="1"/>
  <c r="L598" i="11"/>
  <c r="I598" i="11" a="1"/>
  <c r="I598" i="11"/>
  <c r="V598" i="11"/>
  <c r="E598" i="11" a="1"/>
  <c r="E598" i="11"/>
  <c r="O598" i="11" a="1"/>
  <c r="O598" i="11"/>
  <c r="Q598" i="11" a="1"/>
  <c r="Q598" i="11"/>
  <c r="N598" i="11" a="1"/>
  <c r="N598" i="11"/>
  <c r="K598" i="11" a="1"/>
  <c r="K598" i="11"/>
  <c r="AC598" i="11"/>
  <c r="AE598" i="11"/>
  <c r="Z598" i="11" a="1"/>
  <c r="Z598" i="11"/>
  <c r="J598" i="11" a="1"/>
  <c r="J598" i="11"/>
  <c r="Z334" i="11" a="1"/>
  <c r="Z334" i="11"/>
  <c r="K334" i="11" a="1"/>
  <c r="K334" i="11"/>
  <c r="AC334" i="11"/>
  <c r="AE334" i="11"/>
  <c r="E334" i="11" a="1"/>
  <c r="E334" i="11"/>
  <c r="P334" i="11" a="1"/>
  <c r="P334" i="11"/>
  <c r="N334" i="11" a="1"/>
  <c r="N334" i="11"/>
  <c r="M334" i="11" a="1"/>
  <c r="M334" i="11"/>
  <c r="Y335" i="11" a="1"/>
  <c r="Y335" i="11"/>
  <c r="Y336" i="11" a="1"/>
  <c r="Y336" i="11"/>
  <c r="I334" i="11" a="1"/>
  <c r="I334" i="11"/>
  <c r="V334" i="11"/>
  <c r="S334" i="11" a="1"/>
  <c r="S334" i="11"/>
  <c r="J334" i="11" a="1"/>
  <c r="J334" i="11"/>
  <c r="D334" i="11" a="1"/>
  <c r="D334" i="11"/>
  <c r="L334" i="11" a="1"/>
  <c r="L334" i="11"/>
  <c r="O334" i="11" a="1"/>
  <c r="O334" i="11"/>
  <c r="Q334" i="11" a="1"/>
  <c r="Q334" i="11"/>
  <c r="S850" i="11" a="1"/>
  <c r="S850" i="11"/>
  <c r="N850" i="11" a="1"/>
  <c r="N850" i="11"/>
  <c r="L850" i="11" a="1"/>
  <c r="L850" i="11"/>
  <c r="D850" i="11" a="1"/>
  <c r="D850" i="11"/>
  <c r="Z850" i="11" a="1"/>
  <c r="Z850" i="11"/>
  <c r="I850" i="11" a="1"/>
  <c r="I850" i="11"/>
  <c r="V850" i="11"/>
  <c r="P850" i="11" a="1"/>
  <c r="P850" i="11"/>
  <c r="E850" i="11" a="1"/>
  <c r="E850" i="11"/>
  <c r="M850" i="11" a="1"/>
  <c r="M850" i="11"/>
  <c r="O850" i="11" a="1"/>
  <c r="O850" i="11"/>
  <c r="Q850" i="11" a="1"/>
  <c r="Q850" i="11"/>
  <c r="K850" i="11" a="1"/>
  <c r="K850" i="11"/>
  <c r="AC850" i="11"/>
  <c r="AE850" i="11"/>
  <c r="J850" i="11" a="1"/>
  <c r="J850" i="11"/>
  <c r="S224" i="11" a="1"/>
  <c r="S224" i="11"/>
  <c r="P224" i="11" a="1"/>
  <c r="P224" i="11"/>
  <c r="J224" i="11" a="1"/>
  <c r="J224" i="11"/>
  <c r="E224" i="11" a="1"/>
  <c r="E224" i="11"/>
  <c r="Z224" i="11" a="1"/>
  <c r="Z224" i="11"/>
  <c r="Y225" i="11" a="1"/>
  <c r="Y225" i="11"/>
  <c r="Y226" i="11" a="1"/>
  <c r="Y226" i="11"/>
  <c r="D224" i="11" a="1"/>
  <c r="D224" i="11"/>
  <c r="Q224" i="11" a="1"/>
  <c r="Q224" i="11"/>
  <c r="I224" i="11" a="1"/>
  <c r="I224" i="11"/>
  <c r="V224" i="11"/>
  <c r="O224" i="11" a="1"/>
  <c r="O224" i="11"/>
  <c r="M224" i="11" a="1"/>
  <c r="M224" i="11"/>
  <c r="N224" i="11" a="1"/>
  <c r="N224" i="11"/>
  <c r="K224" i="11" a="1"/>
  <c r="K224" i="11"/>
  <c r="AC224" i="11"/>
  <c r="AE224" i="11"/>
  <c r="L224" i="11" a="1"/>
  <c r="L224" i="11"/>
  <c r="Q218" i="11" a="1"/>
  <c r="Q218" i="11"/>
  <c r="P218" i="11" a="1"/>
  <c r="P218" i="11"/>
  <c r="S218" i="11" a="1"/>
  <c r="S218" i="11"/>
  <c r="I218" i="11" a="1"/>
  <c r="I218" i="11"/>
  <c r="V218" i="11"/>
  <c r="J218" i="11" a="1"/>
  <c r="J218" i="11"/>
  <c r="M218" i="11" a="1"/>
  <c r="M218" i="11"/>
  <c r="N218" i="11" a="1"/>
  <c r="N218" i="11"/>
  <c r="O218" i="11" a="1"/>
  <c r="O218" i="11"/>
  <c r="D218" i="11" a="1"/>
  <c r="D218" i="11"/>
  <c r="L218" i="11" a="1"/>
  <c r="L218" i="11"/>
  <c r="Z218" i="11" a="1"/>
  <c r="Z218" i="11"/>
  <c r="E218" i="11" a="1"/>
  <c r="E218" i="11"/>
  <c r="K218" i="11" a="1"/>
  <c r="K218" i="11"/>
  <c r="AC218" i="11"/>
  <c r="AE218" i="11"/>
  <c r="K608" i="11" a="1"/>
  <c r="K608" i="11"/>
  <c r="AC608" i="11"/>
  <c r="AE608" i="11"/>
  <c r="E608" i="11" a="1"/>
  <c r="E608" i="11"/>
  <c r="N608" i="11" a="1"/>
  <c r="N608" i="11"/>
  <c r="L608" i="11" a="1"/>
  <c r="L608" i="11"/>
  <c r="Q608" i="11" a="1"/>
  <c r="Q608" i="11"/>
  <c r="I608" i="11" a="1"/>
  <c r="I608" i="11"/>
  <c r="V608" i="11"/>
  <c r="D608" i="11" a="1"/>
  <c r="D608" i="11"/>
  <c r="P608" i="11" a="1"/>
  <c r="P608" i="11"/>
  <c r="O608" i="11" a="1"/>
  <c r="O608" i="11"/>
  <c r="S608" i="11" a="1"/>
  <c r="S608" i="11"/>
  <c r="Z608" i="11" a="1"/>
  <c r="Z608" i="11"/>
  <c r="J608" i="11" a="1"/>
  <c r="J608" i="11"/>
  <c r="M608" i="11" a="1"/>
  <c r="M608" i="11"/>
  <c r="I384" i="11" a="1"/>
  <c r="I384" i="11"/>
  <c r="V384" i="11"/>
  <c r="E384" i="11" a="1"/>
  <c r="E384" i="11"/>
  <c r="S384" i="11" a="1"/>
  <c r="S384" i="11"/>
  <c r="M384" i="11" a="1"/>
  <c r="M384" i="11"/>
  <c r="Q384" i="11" a="1"/>
  <c r="Q384" i="11"/>
  <c r="O384" i="11" a="1"/>
  <c r="O384" i="11"/>
  <c r="N384" i="11" a="1"/>
  <c r="N384" i="11"/>
  <c r="J384" i="11" a="1"/>
  <c r="J384" i="11"/>
  <c r="K384" i="11" a="1"/>
  <c r="K384" i="11"/>
  <c r="AC384" i="11"/>
  <c r="AE384" i="11"/>
  <c r="L384" i="11" a="1"/>
  <c r="L384" i="11"/>
  <c r="P384" i="11" a="1"/>
  <c r="P384" i="11"/>
  <c r="D384" i="11" a="1"/>
  <c r="D384" i="11"/>
  <c r="Z384" i="11" a="1"/>
  <c r="Z384" i="11"/>
  <c r="Z686" i="11" a="1"/>
  <c r="Z686" i="11"/>
  <c r="O686" i="11" a="1"/>
  <c r="O686" i="11"/>
  <c r="Q686" i="11" a="1"/>
  <c r="Q686" i="11"/>
  <c r="L686" i="11" a="1"/>
  <c r="L686" i="11"/>
  <c r="I686" i="11" a="1"/>
  <c r="I686" i="11"/>
  <c r="V686" i="11"/>
  <c r="D686" i="11" a="1"/>
  <c r="D686" i="11"/>
  <c r="J686" i="11" a="1"/>
  <c r="J686" i="11"/>
  <c r="M686" i="11" a="1"/>
  <c r="M686" i="11"/>
  <c r="N686" i="11" a="1"/>
  <c r="N686" i="11"/>
  <c r="P686" i="11" a="1"/>
  <c r="P686" i="11"/>
  <c r="E686" i="11" a="1"/>
  <c r="E686" i="11"/>
  <c r="K686" i="11" a="1"/>
  <c r="K686" i="11"/>
  <c r="AC686" i="11"/>
  <c r="AE686" i="11"/>
  <c r="S686" i="11" a="1"/>
  <c r="S686" i="11"/>
  <c r="S976" i="11" a="1"/>
  <c r="S976" i="11"/>
  <c r="M976" i="11" a="1"/>
  <c r="M976" i="11"/>
  <c r="L976" i="11" a="1"/>
  <c r="L976" i="11"/>
  <c r="I976" i="11" a="1"/>
  <c r="I976" i="11"/>
  <c r="V976" i="11"/>
  <c r="K976" i="11" a="1"/>
  <c r="K976" i="11"/>
  <c r="AC976" i="11"/>
  <c r="AE976" i="11"/>
  <c r="P976" i="11" a="1"/>
  <c r="P976" i="11"/>
  <c r="E976" i="11" a="1"/>
  <c r="E976" i="11"/>
  <c r="Q976" i="11" a="1"/>
  <c r="Q976" i="11"/>
  <c r="J976" i="11" a="1"/>
  <c r="J976" i="11"/>
  <c r="O976" i="11" a="1"/>
  <c r="O976" i="11"/>
  <c r="Z976" i="11" a="1"/>
  <c r="Z976" i="11"/>
  <c r="D976" i="11" a="1"/>
  <c r="D976" i="11"/>
  <c r="N976" i="11" a="1"/>
  <c r="N976" i="11"/>
  <c r="E979" i="11" a="1"/>
  <c r="E979" i="11"/>
  <c r="I979" i="11" a="1"/>
  <c r="I979" i="11"/>
  <c r="V979" i="11"/>
  <c r="S979" i="11" a="1"/>
  <c r="S979" i="11"/>
  <c r="K979" i="11" a="1"/>
  <c r="K979" i="11"/>
  <c r="AC979" i="11"/>
  <c r="AE979" i="11"/>
  <c r="M979" i="11" a="1"/>
  <c r="M979" i="11"/>
  <c r="Q979" i="11" a="1"/>
  <c r="Q979" i="11"/>
  <c r="J979" i="11" a="1"/>
  <c r="J979" i="11"/>
  <c r="D979" i="11" a="1"/>
  <c r="D979" i="11"/>
  <c r="P979" i="11" a="1"/>
  <c r="P979" i="11"/>
  <c r="O979" i="11" a="1"/>
  <c r="O979" i="11"/>
  <c r="Z979" i="11" a="1"/>
  <c r="Z979" i="11"/>
  <c r="N979" i="11" a="1"/>
  <c r="N979" i="11"/>
  <c r="L979" i="11" a="1"/>
  <c r="L979" i="11"/>
  <c r="I70" i="11" a="1"/>
  <c r="I70" i="11"/>
  <c r="V70" i="11"/>
  <c r="D70" i="11" a="1"/>
  <c r="D70" i="11"/>
  <c r="L70" i="11" a="1"/>
  <c r="L70" i="11"/>
  <c r="Y71" i="11" a="1"/>
  <c r="Y71" i="11"/>
  <c r="S70" i="11" a="1"/>
  <c r="S70" i="11"/>
  <c r="P70" i="11" a="1"/>
  <c r="P70" i="11"/>
  <c r="O70" i="11" a="1"/>
  <c r="O70" i="11"/>
  <c r="E70" i="11" a="1"/>
  <c r="E70" i="11"/>
  <c r="N70" i="11" a="1"/>
  <c r="N70" i="11"/>
  <c r="Q70" i="11" a="1"/>
  <c r="Q70" i="11"/>
  <c r="M70" i="11" a="1"/>
  <c r="M70" i="11"/>
  <c r="Z70" i="11" a="1"/>
  <c r="Z70" i="11"/>
  <c r="K70" i="11" a="1"/>
  <c r="K70" i="11"/>
  <c r="AC70" i="11"/>
  <c r="AE70" i="11"/>
  <c r="J70" i="11" a="1"/>
  <c r="J70" i="11"/>
  <c r="Q968" i="11" a="1"/>
  <c r="Q968" i="11"/>
  <c r="J968" i="11" a="1"/>
  <c r="J968" i="11"/>
  <c r="M968" i="11" a="1"/>
  <c r="M968" i="11"/>
  <c r="L968" i="11" a="1"/>
  <c r="L968" i="11"/>
  <c r="P968" i="11" a="1"/>
  <c r="P968" i="11"/>
  <c r="N968" i="11" a="1"/>
  <c r="N968" i="11"/>
  <c r="D968" i="11" a="1"/>
  <c r="D968" i="11"/>
  <c r="E968" i="11" a="1"/>
  <c r="E968" i="11"/>
  <c r="S968" i="11" a="1"/>
  <c r="S968" i="11"/>
  <c r="I968" i="11" a="1"/>
  <c r="I968" i="11"/>
  <c r="V968" i="11"/>
  <c r="Z968" i="11" a="1"/>
  <c r="Z968" i="11"/>
  <c r="O968" i="11" a="1"/>
  <c r="O968" i="11"/>
  <c r="K968" i="11" a="1"/>
  <c r="K968" i="11"/>
  <c r="AC968" i="11"/>
  <c r="AE968" i="11"/>
  <c r="I560" i="11" a="1"/>
  <c r="I560" i="11"/>
  <c r="V560" i="11"/>
  <c r="S560" i="11" a="1"/>
  <c r="S560" i="11"/>
  <c r="Q560" i="11" a="1"/>
  <c r="Q560" i="11"/>
  <c r="J560" i="11" a="1"/>
  <c r="J560" i="11"/>
  <c r="E560" i="11" a="1"/>
  <c r="E560" i="11"/>
  <c r="N560" i="11" a="1"/>
  <c r="N560" i="11"/>
  <c r="D560" i="11" a="1"/>
  <c r="D560" i="11"/>
  <c r="K560" i="11" a="1"/>
  <c r="K560" i="11"/>
  <c r="AC560" i="11"/>
  <c r="AE560" i="11"/>
  <c r="Z560" i="11" a="1"/>
  <c r="Z560" i="11"/>
  <c r="P560" i="11" a="1"/>
  <c r="P560" i="11"/>
  <c r="L560" i="11" a="1"/>
  <c r="L560" i="11"/>
  <c r="O560" i="11" a="1"/>
  <c r="O560" i="11"/>
  <c r="M560" i="11" a="1"/>
  <c r="M560" i="11"/>
  <c r="S768" i="11" a="1"/>
  <c r="S768" i="11"/>
  <c r="M768" i="11" a="1"/>
  <c r="M768" i="11"/>
  <c r="N768" i="11" a="1"/>
  <c r="N768" i="11"/>
  <c r="O768" i="11" a="1"/>
  <c r="O768" i="11"/>
  <c r="D768" i="11" a="1"/>
  <c r="D768" i="11"/>
  <c r="L768" i="11" a="1"/>
  <c r="L768" i="11"/>
  <c r="Q768" i="11" a="1"/>
  <c r="Q768" i="11"/>
  <c r="I768" i="11" a="1"/>
  <c r="I768" i="11"/>
  <c r="V768" i="11"/>
  <c r="Z768" i="11" a="1"/>
  <c r="Z768" i="11"/>
  <c r="P768" i="11" a="1"/>
  <c r="P768" i="11"/>
  <c r="J768" i="11" a="1"/>
  <c r="J768" i="11"/>
  <c r="K768" i="11" a="1"/>
  <c r="K768" i="11"/>
  <c r="AC768" i="11"/>
  <c r="AE768" i="11"/>
  <c r="E768" i="11" a="1"/>
  <c r="E768" i="11"/>
  <c r="Q496" i="11" a="1"/>
  <c r="Q496" i="11"/>
  <c r="N496" i="11" a="1"/>
  <c r="N496" i="11"/>
  <c r="E496" i="11" a="1"/>
  <c r="E496" i="11"/>
  <c r="O496" i="11" a="1"/>
  <c r="O496" i="11"/>
  <c r="J496" i="11" a="1"/>
  <c r="J496" i="11"/>
  <c r="I496" i="11" a="1"/>
  <c r="I496" i="11"/>
  <c r="V496" i="11"/>
  <c r="Y497" i="11" a="1"/>
  <c r="Y497" i="11"/>
  <c r="Z496" i="11" a="1"/>
  <c r="Z496" i="11"/>
  <c r="L496" i="11" a="1"/>
  <c r="L496" i="11"/>
  <c r="S496" i="11" a="1"/>
  <c r="S496" i="11"/>
  <c r="M496" i="11" a="1"/>
  <c r="M496" i="11"/>
  <c r="P496" i="11" a="1"/>
  <c r="P496" i="11"/>
  <c r="K496" i="11" a="1"/>
  <c r="K496" i="11"/>
  <c r="AC496" i="11"/>
  <c r="AE496" i="11"/>
  <c r="D496" i="11" a="1"/>
  <c r="D496" i="11"/>
  <c r="D429" i="11" a="1"/>
  <c r="D429" i="11"/>
  <c r="P429" i="11" a="1"/>
  <c r="P429" i="11"/>
  <c r="Z429" i="11" a="1"/>
  <c r="Z429" i="11"/>
  <c r="L429" i="11" a="1"/>
  <c r="L429" i="11"/>
  <c r="K429" i="11" a="1"/>
  <c r="K429" i="11"/>
  <c r="AC429" i="11"/>
  <c r="AE429" i="11"/>
  <c r="O429" i="11" a="1"/>
  <c r="O429" i="11"/>
  <c r="J429" i="11" a="1"/>
  <c r="J429" i="11"/>
  <c r="E429" i="11" a="1"/>
  <c r="E429" i="11"/>
  <c r="Q429" i="11" a="1"/>
  <c r="Q429" i="11"/>
  <c r="M429" i="11" a="1"/>
  <c r="M429" i="11"/>
  <c r="N429" i="11" a="1"/>
  <c r="N429" i="11"/>
  <c r="S429" i="11" a="1"/>
  <c r="S429" i="11"/>
  <c r="I429" i="11" a="1"/>
  <c r="I429" i="11"/>
  <c r="V429" i="11"/>
  <c r="S71" i="11" a="1"/>
  <c r="S71" i="11"/>
  <c r="J71" i="11" a="1"/>
  <c r="J71" i="11"/>
  <c r="D71" i="11" a="1"/>
  <c r="D71" i="11"/>
  <c r="I71" i="11" a="1"/>
  <c r="I71" i="11"/>
  <c r="V71" i="11"/>
  <c r="P71" i="11" a="1"/>
  <c r="P71" i="11"/>
  <c r="M71" i="11" a="1"/>
  <c r="M71" i="11"/>
  <c r="Q71" i="11" a="1"/>
  <c r="Q71" i="11"/>
  <c r="Z71" i="11" a="1"/>
  <c r="Z71" i="11"/>
  <c r="K71" i="11" a="1"/>
  <c r="K71" i="11"/>
  <c r="AC71" i="11"/>
  <c r="AE71" i="11"/>
  <c r="E71" i="11" a="1"/>
  <c r="E71" i="11"/>
  <c r="N71" i="11" a="1"/>
  <c r="N71" i="11"/>
  <c r="O71" i="11" a="1"/>
  <c r="O71" i="11"/>
  <c r="L71" i="11" a="1"/>
  <c r="L71" i="11"/>
  <c r="M86" i="11" a="1"/>
  <c r="M86" i="11"/>
  <c r="J86" i="11" a="1"/>
  <c r="J86" i="11"/>
  <c r="D86" i="11" a="1"/>
  <c r="D86" i="11"/>
  <c r="K86" i="11" a="1"/>
  <c r="K86" i="11"/>
  <c r="AC86" i="11"/>
  <c r="AE86" i="11"/>
  <c r="E86" i="11" a="1"/>
  <c r="E86" i="11"/>
  <c r="Y87" i="11" a="1"/>
  <c r="Y87" i="11"/>
  <c r="I86" i="11" a="1"/>
  <c r="I86" i="11"/>
  <c r="V86" i="11"/>
  <c r="S86" i="11" a="1"/>
  <c r="S86" i="11"/>
  <c r="O86" i="11" a="1"/>
  <c r="O86" i="11"/>
  <c r="P86" i="11" a="1"/>
  <c r="P86" i="11"/>
  <c r="Q86" i="11" a="1"/>
  <c r="Q86" i="11"/>
  <c r="L86" i="11" a="1"/>
  <c r="L86" i="11"/>
  <c r="N86" i="11" a="1"/>
  <c r="N86" i="11"/>
  <c r="Z86" i="11" a="1"/>
  <c r="Z86" i="11"/>
  <c r="Q537" i="11" a="1"/>
  <c r="Q537" i="11"/>
  <c r="P537" i="11" a="1"/>
  <c r="P537" i="11"/>
  <c r="K537" i="11" a="1"/>
  <c r="K537" i="11"/>
  <c r="AC537" i="11"/>
  <c r="AE537" i="11"/>
  <c r="J537" i="11" a="1"/>
  <c r="J537" i="11"/>
  <c r="Z537" i="11" a="1"/>
  <c r="Z537" i="11"/>
  <c r="N537" i="11" a="1"/>
  <c r="N537" i="11"/>
  <c r="M537" i="11" a="1"/>
  <c r="M537" i="11"/>
  <c r="S537" i="11" a="1"/>
  <c r="S537" i="11"/>
  <c r="I537" i="11" a="1"/>
  <c r="I537" i="11"/>
  <c r="V537" i="11"/>
  <c r="O537" i="11" a="1"/>
  <c r="O537" i="11"/>
  <c r="D537" i="11" a="1"/>
  <c r="D537" i="11"/>
  <c r="E537" i="11" a="1"/>
  <c r="E537" i="11"/>
  <c r="L537" i="11" a="1"/>
  <c r="L537" i="11"/>
  <c r="D727" i="11" a="1"/>
  <c r="D727" i="11"/>
  <c r="S727" i="11" a="1"/>
  <c r="S727" i="11"/>
  <c r="O727" i="11" a="1"/>
  <c r="O727" i="11"/>
  <c r="K727" i="11" a="1"/>
  <c r="K727" i="11"/>
  <c r="AC727" i="11"/>
  <c r="AE727" i="11"/>
  <c r="M727" i="11" a="1"/>
  <c r="M727" i="11"/>
  <c r="I727" i="11" a="1"/>
  <c r="I727" i="11"/>
  <c r="V727" i="11"/>
  <c r="N727" i="11" a="1"/>
  <c r="N727" i="11"/>
  <c r="E727" i="11" a="1"/>
  <c r="E727" i="11"/>
  <c r="Q727" i="11" a="1"/>
  <c r="Q727" i="11"/>
  <c r="Z727" i="11" a="1"/>
  <c r="Z727" i="11"/>
  <c r="L727" i="11" a="1"/>
  <c r="L727" i="11"/>
  <c r="J727" i="11" a="1"/>
  <c r="J727" i="11"/>
  <c r="P727" i="11" a="1"/>
  <c r="P727" i="11"/>
  <c r="Q451" i="11" a="1"/>
  <c r="Q451" i="11"/>
  <c r="S451" i="11" a="1"/>
  <c r="S451" i="11"/>
  <c r="M451" i="11" a="1"/>
  <c r="M451" i="11"/>
  <c r="Z451" i="11" a="1"/>
  <c r="Z451" i="11"/>
  <c r="E451" i="11" a="1"/>
  <c r="E451" i="11"/>
  <c r="O451" i="11" a="1"/>
  <c r="O451" i="11"/>
  <c r="N451" i="11" a="1"/>
  <c r="N451" i="11"/>
  <c r="P451" i="11" a="1"/>
  <c r="P451" i="11"/>
  <c r="I451" i="11" a="1"/>
  <c r="I451" i="11"/>
  <c r="V451" i="11"/>
  <c r="D451" i="11" a="1"/>
  <c r="D451" i="11"/>
  <c r="J451" i="11" a="1"/>
  <c r="J451" i="11"/>
  <c r="K451" i="11" a="1"/>
  <c r="K451" i="11"/>
  <c r="L451" i="11" a="1"/>
  <c r="L451" i="11"/>
  <c r="I481" i="11" a="1"/>
  <c r="I481" i="11"/>
  <c r="V481" i="11"/>
  <c r="L481" i="11" a="1"/>
  <c r="L481" i="11"/>
  <c r="O481" i="11" a="1"/>
  <c r="O481" i="11"/>
  <c r="S481" i="11" a="1"/>
  <c r="S481" i="11"/>
  <c r="K481" i="11" a="1"/>
  <c r="K481" i="11"/>
  <c r="N481" i="11" a="1"/>
  <c r="N481" i="11"/>
  <c r="D481" i="11" a="1"/>
  <c r="D481" i="11"/>
  <c r="Z481" i="11" a="1"/>
  <c r="Z481" i="11"/>
  <c r="P481" i="11" a="1"/>
  <c r="P481" i="11"/>
  <c r="J481" i="11" a="1"/>
  <c r="J481" i="11"/>
  <c r="Q481" i="11" a="1"/>
  <c r="Q481" i="11"/>
  <c r="M481" i="11" a="1"/>
  <c r="M481" i="11"/>
  <c r="E481" i="11" a="1"/>
  <c r="E481" i="11"/>
  <c r="S536" i="11" a="1"/>
  <c r="S536" i="11"/>
  <c r="N536" i="11" a="1"/>
  <c r="N536" i="11"/>
  <c r="J536" i="11" a="1"/>
  <c r="J536" i="11"/>
  <c r="Q536" i="11" a="1"/>
  <c r="Q536" i="11"/>
  <c r="K536" i="11" a="1"/>
  <c r="K536" i="11"/>
  <c r="AC536" i="11"/>
  <c r="AE536" i="11"/>
  <c r="D536" i="11" a="1"/>
  <c r="D536" i="11"/>
  <c r="M536" i="11" a="1"/>
  <c r="M536" i="11"/>
  <c r="I536" i="11" a="1"/>
  <c r="I536" i="11"/>
  <c r="V536" i="11"/>
  <c r="P536" i="11" a="1"/>
  <c r="P536" i="11"/>
  <c r="L536" i="11" a="1"/>
  <c r="L536" i="11"/>
  <c r="O536" i="11" a="1"/>
  <c r="O536" i="11"/>
  <c r="Z536" i="11" a="1"/>
  <c r="Z536" i="11"/>
  <c r="E536" i="11" a="1"/>
  <c r="E536" i="11"/>
  <c r="K699" i="11" a="1"/>
  <c r="K699" i="11"/>
  <c r="AC699" i="11"/>
  <c r="AE699" i="11"/>
  <c r="E699" i="11" a="1"/>
  <c r="E699" i="11"/>
  <c r="Q699" i="11" a="1"/>
  <c r="Q699" i="11"/>
  <c r="O699" i="11" a="1"/>
  <c r="O699" i="11"/>
  <c r="L699" i="11" a="1"/>
  <c r="L699" i="11"/>
  <c r="P699" i="11" a="1"/>
  <c r="P699" i="11"/>
  <c r="I699" i="11" a="1"/>
  <c r="I699" i="11"/>
  <c r="V699" i="11"/>
  <c r="N699" i="11" a="1"/>
  <c r="N699" i="11"/>
  <c r="Z699" i="11" a="1"/>
  <c r="Z699" i="11"/>
  <c r="S699" i="11" a="1"/>
  <c r="S699" i="11"/>
  <c r="J699" i="11" a="1"/>
  <c r="J699" i="11"/>
  <c r="M699" i="11" a="1"/>
  <c r="M699" i="11"/>
  <c r="D699" i="11" a="1"/>
  <c r="D699" i="11"/>
  <c r="Q310" i="11" a="1"/>
  <c r="Q310" i="11"/>
  <c r="M310" i="11" a="1"/>
  <c r="M310" i="11"/>
  <c r="K310" i="11" a="1"/>
  <c r="K310" i="11"/>
  <c r="AC310" i="11"/>
  <c r="AE310" i="11"/>
  <c r="E310" i="11" a="1"/>
  <c r="E310" i="11"/>
  <c r="L310" i="11" a="1"/>
  <c r="L310" i="11"/>
  <c r="S310" i="11" a="1"/>
  <c r="S310" i="11"/>
  <c r="J310" i="11" a="1"/>
  <c r="J310" i="11"/>
  <c r="N310" i="11" a="1"/>
  <c r="N310" i="11"/>
  <c r="P310" i="11" a="1"/>
  <c r="P310" i="11"/>
  <c r="I310" i="11" a="1"/>
  <c r="I310" i="11"/>
  <c r="V310" i="11"/>
  <c r="Y311" i="11" a="1"/>
  <c r="Y311" i="11"/>
  <c r="Y312" i="11" a="1"/>
  <c r="Y312" i="11"/>
  <c r="D310" i="11" a="1"/>
  <c r="D310" i="11"/>
  <c r="Z310" i="11" a="1"/>
  <c r="Z310" i="11"/>
  <c r="O310" i="11" a="1"/>
  <c r="O310" i="11"/>
  <c r="S585" i="11" a="1"/>
  <c r="S585" i="11"/>
  <c r="J585" i="11" a="1"/>
  <c r="J585" i="11"/>
  <c r="E585" i="11" a="1"/>
  <c r="E585" i="11"/>
  <c r="Q585" i="11" a="1"/>
  <c r="Q585" i="11"/>
  <c r="K585" i="11" a="1"/>
  <c r="K585" i="11"/>
  <c r="AC585" i="11"/>
  <c r="AE585" i="11"/>
  <c r="Z585" i="11" a="1"/>
  <c r="Z585" i="11"/>
  <c r="I585" i="11" a="1"/>
  <c r="I585" i="11"/>
  <c r="V585" i="11"/>
  <c r="N585" i="11" a="1"/>
  <c r="N585" i="11"/>
  <c r="D585" i="11" a="1"/>
  <c r="D585" i="11"/>
  <c r="O585" i="11" a="1"/>
  <c r="O585" i="11"/>
  <c r="M585" i="11" a="1"/>
  <c r="M585" i="11"/>
  <c r="L585" i="11" a="1"/>
  <c r="L585" i="11"/>
  <c r="P585" i="11" a="1"/>
  <c r="P585" i="11"/>
  <c r="D286" i="11" a="1"/>
  <c r="D286" i="11"/>
  <c r="L286" i="11" a="1"/>
  <c r="L286" i="11"/>
  <c r="S286" i="11" a="1"/>
  <c r="S286" i="11"/>
  <c r="N286" i="11" a="1"/>
  <c r="N286" i="11"/>
  <c r="J286" i="11" a="1"/>
  <c r="J286" i="11"/>
  <c r="I286" i="11" a="1"/>
  <c r="I286" i="11"/>
  <c r="V286" i="11"/>
  <c r="P286" i="11" a="1"/>
  <c r="P286" i="11"/>
  <c r="M286" i="11" a="1"/>
  <c r="M286" i="11"/>
  <c r="Q286" i="11" a="1"/>
  <c r="Q286" i="11"/>
  <c r="E286" i="11" a="1"/>
  <c r="E286" i="11"/>
  <c r="K286" i="11" a="1"/>
  <c r="K286" i="11"/>
  <c r="AC286" i="11"/>
  <c r="AE286" i="11"/>
  <c r="O286" i="11" a="1"/>
  <c r="O286" i="11"/>
  <c r="Z286" i="11" a="1"/>
  <c r="Z286" i="11"/>
  <c r="Y287" i="11" a="1"/>
  <c r="Y287" i="11"/>
  <c r="L561" i="11" a="1"/>
  <c r="L561" i="11"/>
  <c r="O561" i="11" a="1"/>
  <c r="O561" i="11"/>
  <c r="K561" i="11" a="1"/>
  <c r="K561" i="11"/>
  <c r="AC561" i="11"/>
  <c r="AE561" i="11"/>
  <c r="D561" i="11" a="1"/>
  <c r="D561" i="11"/>
  <c r="J561" i="11" a="1"/>
  <c r="J561" i="11"/>
  <c r="S561" i="11" a="1"/>
  <c r="S561" i="11"/>
  <c r="Q561" i="11" a="1"/>
  <c r="Q561" i="11"/>
  <c r="N561" i="11" a="1"/>
  <c r="N561" i="11"/>
  <c r="E561" i="11" a="1"/>
  <c r="E561" i="11"/>
  <c r="M561" i="11" a="1"/>
  <c r="M561" i="11"/>
  <c r="Z561" i="11" a="1"/>
  <c r="Z561" i="11"/>
  <c r="P561" i="11" a="1"/>
  <c r="P561" i="11"/>
  <c r="I561" i="11" a="1"/>
  <c r="I561" i="11"/>
  <c r="V561" i="11"/>
  <c r="D120" i="11" a="1"/>
  <c r="D120" i="11"/>
  <c r="O120" i="11" a="1"/>
  <c r="O120" i="11"/>
  <c r="N120" i="11" a="1"/>
  <c r="N120" i="11"/>
  <c r="J120" i="11" a="1"/>
  <c r="J120" i="11"/>
  <c r="E120" i="11" a="1"/>
  <c r="E120" i="11"/>
  <c r="L120" i="11" a="1"/>
  <c r="L120" i="11"/>
  <c r="M120" i="11" a="1"/>
  <c r="M120" i="11"/>
  <c r="Y121" i="11" a="1"/>
  <c r="Y121" i="11"/>
  <c r="I120" i="11" a="1"/>
  <c r="I120" i="11"/>
  <c r="V120" i="11"/>
  <c r="S120" i="11" a="1"/>
  <c r="S120" i="11"/>
  <c r="Q120" i="11" a="1"/>
  <c r="Q120" i="11"/>
  <c r="K120" i="11" a="1"/>
  <c r="K120" i="11"/>
  <c r="AC120" i="11"/>
  <c r="AE120" i="11"/>
  <c r="P120" i="11" a="1"/>
  <c r="P120" i="11"/>
  <c r="Z120" i="11" a="1"/>
  <c r="Z120" i="11"/>
  <c r="P781" i="11" a="1"/>
  <c r="P781" i="11"/>
  <c r="L781" i="11" a="1"/>
  <c r="L781" i="11"/>
  <c r="N781" i="11" a="1"/>
  <c r="N781" i="11"/>
  <c r="S781" i="11" a="1"/>
  <c r="S781" i="11"/>
  <c r="D781" i="11" a="1"/>
  <c r="D781" i="11"/>
  <c r="O781" i="11" a="1"/>
  <c r="O781" i="11"/>
  <c r="Z781" i="11" a="1"/>
  <c r="Z781" i="11"/>
  <c r="M781" i="11" a="1"/>
  <c r="M781" i="11"/>
  <c r="K781" i="11" a="1"/>
  <c r="K781" i="11"/>
  <c r="AC781" i="11"/>
  <c r="AE781" i="11"/>
  <c r="E781" i="11" a="1"/>
  <c r="E781" i="11"/>
  <c r="Q781" i="11" a="1"/>
  <c r="Q781" i="11"/>
  <c r="I781" i="11" a="1"/>
  <c r="I781" i="11"/>
  <c r="V781" i="11"/>
  <c r="J781" i="11" a="1"/>
  <c r="J781" i="11"/>
  <c r="S119" i="11" a="1"/>
  <c r="S119" i="11"/>
  <c r="Q119" i="11" a="1"/>
  <c r="Q119" i="11"/>
  <c r="K119" i="11" a="1"/>
  <c r="K119" i="11"/>
  <c r="L119" i="11" a="1"/>
  <c r="L119" i="11"/>
  <c r="Z119" i="11" a="1"/>
  <c r="Z119" i="11"/>
  <c r="D119" i="11" a="1"/>
  <c r="D119" i="11"/>
  <c r="M119" i="11" a="1"/>
  <c r="M119" i="11"/>
  <c r="P119" i="11" a="1"/>
  <c r="P119" i="11"/>
  <c r="J119" i="11" a="1"/>
  <c r="J119" i="11"/>
  <c r="E119" i="11" a="1"/>
  <c r="E119" i="11"/>
  <c r="O119" i="11" a="1"/>
  <c r="O119" i="11"/>
  <c r="N119" i="11" a="1"/>
  <c r="N119" i="11"/>
  <c r="I119" i="11" a="1"/>
  <c r="I119" i="11"/>
  <c r="V119" i="11"/>
  <c r="D613" i="11" a="1"/>
  <c r="D613" i="11"/>
  <c r="J613" i="11" a="1"/>
  <c r="J613" i="11"/>
  <c r="O613" i="11" a="1"/>
  <c r="O613" i="11"/>
  <c r="N613" i="11" a="1"/>
  <c r="N613" i="11"/>
  <c r="Q613" i="11" a="1"/>
  <c r="Q613" i="11"/>
  <c r="E613" i="11" a="1"/>
  <c r="E613" i="11"/>
  <c r="P613" i="11" a="1"/>
  <c r="P613" i="11"/>
  <c r="Z613" i="11" a="1"/>
  <c r="Z613" i="11"/>
  <c r="M613" i="11" a="1"/>
  <c r="M613" i="11"/>
  <c r="L613" i="11" a="1"/>
  <c r="L613" i="11"/>
  <c r="I613" i="11" a="1"/>
  <c r="I613" i="11"/>
  <c r="V613" i="11"/>
  <c r="K613" i="11" a="1"/>
  <c r="K613" i="11"/>
  <c r="AC613" i="11"/>
  <c r="AE613" i="11"/>
  <c r="S613" i="11" a="1"/>
  <c r="S613" i="11"/>
  <c r="S343" i="11" a="1"/>
  <c r="S343" i="11"/>
  <c r="Q343" i="11" a="1"/>
  <c r="Q343" i="11"/>
  <c r="N343" i="11" a="1"/>
  <c r="N343" i="11"/>
  <c r="M343" i="11" a="1"/>
  <c r="M343" i="11"/>
  <c r="O343" i="11" a="1"/>
  <c r="O343" i="11"/>
  <c r="E343" i="11" a="1"/>
  <c r="E343" i="11"/>
  <c r="P343" i="11" a="1"/>
  <c r="P343" i="11"/>
  <c r="L343" i="11" a="1"/>
  <c r="L343" i="11"/>
  <c r="Z343" i="11" a="1"/>
  <c r="Z343" i="11"/>
  <c r="J343" i="11" a="1"/>
  <c r="J343" i="11"/>
  <c r="K343" i="11" a="1"/>
  <c r="K343" i="11"/>
  <c r="AC343" i="11"/>
  <c r="AE343" i="11"/>
  <c r="I343" i="11" a="1"/>
  <c r="I343" i="11"/>
  <c r="V343" i="11"/>
  <c r="D343" i="11" a="1"/>
  <c r="D343" i="11"/>
  <c r="L713" i="11" a="1"/>
  <c r="L713" i="11"/>
  <c r="O713" i="11" a="1"/>
  <c r="O713" i="11"/>
  <c r="S713" i="11" a="1"/>
  <c r="S713" i="11"/>
  <c r="E713" i="11" a="1"/>
  <c r="E713" i="11"/>
  <c r="D713" i="11" a="1"/>
  <c r="D713" i="11"/>
  <c r="N713" i="11" a="1"/>
  <c r="N713" i="11"/>
  <c r="Q713" i="11" a="1"/>
  <c r="Q713" i="11"/>
  <c r="M713" i="11" a="1"/>
  <c r="M713" i="11"/>
  <c r="Z713" i="11" a="1"/>
  <c r="Z713" i="11"/>
  <c r="J713" i="11" a="1"/>
  <c r="J713" i="11"/>
  <c r="I713" i="11" a="1"/>
  <c r="I713" i="11"/>
  <c r="V713" i="11"/>
  <c r="K713" i="11" a="1"/>
  <c r="K713" i="11"/>
  <c r="AC713" i="11"/>
  <c r="AE713" i="11"/>
  <c r="P713" i="11" a="1"/>
  <c r="P713" i="11"/>
  <c r="M37" i="11" a="1"/>
  <c r="M37" i="11"/>
  <c r="L37" i="11" a="1"/>
  <c r="L37" i="11"/>
  <c r="I37" i="11" a="1"/>
  <c r="I37" i="11"/>
  <c r="V37" i="11"/>
  <c r="K37" i="11" a="1"/>
  <c r="K37" i="11"/>
  <c r="AC37" i="11"/>
  <c r="AE37" i="11"/>
  <c r="J37" i="11" a="1"/>
  <c r="J37" i="11"/>
  <c r="S37" i="11" a="1"/>
  <c r="S37" i="11"/>
  <c r="O37" i="11" a="1"/>
  <c r="O37" i="11"/>
  <c r="D37" i="11" a="1"/>
  <c r="D37" i="11"/>
  <c r="P37" i="11" a="1"/>
  <c r="P37" i="11"/>
  <c r="Q37" i="11" a="1"/>
  <c r="Q37" i="11"/>
  <c r="N37" i="11" a="1"/>
  <c r="N37" i="11"/>
  <c r="Z37" i="11" a="1"/>
  <c r="Z37" i="11"/>
  <c r="E37" i="11" a="1"/>
  <c r="E37" i="11"/>
  <c r="K942" i="11" a="1"/>
  <c r="K942" i="11"/>
  <c r="AC942" i="11"/>
  <c r="AE942" i="11"/>
  <c r="J942" i="11" a="1"/>
  <c r="J942" i="11"/>
  <c r="Z942" i="11" a="1"/>
  <c r="Z942" i="11"/>
  <c r="M942" i="11" a="1"/>
  <c r="M942" i="11"/>
  <c r="E942" i="11" a="1"/>
  <c r="E942" i="11"/>
  <c r="L942" i="11" a="1"/>
  <c r="L942" i="11"/>
  <c r="N942" i="11" a="1"/>
  <c r="N942" i="11"/>
  <c r="Q942" i="11" a="1"/>
  <c r="Q942" i="11"/>
  <c r="P942" i="11" a="1"/>
  <c r="P942" i="11"/>
  <c r="O942" i="11" a="1"/>
  <c r="O942" i="11"/>
  <c r="I942" i="11" a="1"/>
  <c r="I942" i="11"/>
  <c r="V942" i="11"/>
  <c r="S942" i="11" a="1"/>
  <c r="S942" i="11"/>
  <c r="D942" i="11" a="1"/>
  <c r="D942" i="11"/>
  <c r="L295" i="11" a="1"/>
  <c r="L295" i="11"/>
  <c r="D295" i="11" a="1"/>
  <c r="D295" i="11"/>
  <c r="O295" i="11" a="1"/>
  <c r="O295" i="11"/>
  <c r="M295" i="11" a="1"/>
  <c r="M295" i="11"/>
  <c r="I295" i="11" a="1"/>
  <c r="I295" i="11"/>
  <c r="V295" i="11"/>
  <c r="E295" i="11" a="1"/>
  <c r="E295" i="11"/>
  <c r="J295" i="11" a="1"/>
  <c r="J295" i="11"/>
  <c r="N295" i="11" a="1"/>
  <c r="N295" i="11"/>
  <c r="Q295" i="11" a="1"/>
  <c r="Q295" i="11"/>
  <c r="K295" i="11" a="1"/>
  <c r="K295" i="11"/>
  <c r="AC295" i="11"/>
  <c r="AE295" i="11"/>
  <c r="P295" i="11" a="1"/>
  <c r="P295" i="11"/>
  <c r="Z295" i="11" a="1"/>
  <c r="Z295" i="11"/>
  <c r="S295" i="11" a="1"/>
  <c r="S295" i="11"/>
  <c r="Z755" i="11" a="1"/>
  <c r="Z755" i="11"/>
  <c r="J755" i="11" a="1"/>
  <c r="J755" i="11"/>
  <c r="E755" i="11" a="1"/>
  <c r="E755" i="11"/>
  <c r="D755" i="11" a="1"/>
  <c r="D755" i="11"/>
  <c r="K755" i="11" a="1"/>
  <c r="K755" i="11"/>
  <c r="AC755" i="11"/>
  <c r="AE755" i="11"/>
  <c r="P755" i="11" a="1"/>
  <c r="P755" i="11"/>
  <c r="S755" i="11" a="1"/>
  <c r="S755" i="11"/>
  <c r="N755" i="11" a="1"/>
  <c r="N755" i="11"/>
  <c r="M755" i="11" a="1"/>
  <c r="M755" i="11"/>
  <c r="L755" i="11" a="1"/>
  <c r="L755" i="11"/>
  <c r="I755" i="11" a="1"/>
  <c r="I755" i="11"/>
  <c r="V755" i="11"/>
  <c r="O755" i="11" a="1"/>
  <c r="O755" i="11"/>
  <c r="Q755" i="11" a="1"/>
  <c r="Q755" i="11"/>
  <c r="N345" i="11" a="1"/>
  <c r="N345" i="11"/>
  <c r="M345" i="11" a="1"/>
  <c r="M345" i="11"/>
  <c r="Q345" i="11" a="1"/>
  <c r="Q345" i="11"/>
  <c r="K345" i="11" a="1"/>
  <c r="K345" i="11"/>
  <c r="AC345" i="11"/>
  <c r="AE345" i="11"/>
  <c r="E345" i="11" a="1"/>
  <c r="E345" i="11"/>
  <c r="I345" i="11" a="1"/>
  <c r="I345" i="11"/>
  <c r="V345" i="11"/>
  <c r="S345" i="11" a="1"/>
  <c r="S345" i="11"/>
  <c r="L345" i="11" a="1"/>
  <c r="L345" i="11"/>
  <c r="P345" i="11" a="1"/>
  <c r="P345" i="11"/>
  <c r="Z345" i="11" a="1"/>
  <c r="Z345" i="11"/>
  <c r="J345" i="11" a="1"/>
  <c r="J345" i="11"/>
  <c r="D345" i="11" a="1"/>
  <c r="D345" i="11"/>
  <c r="O345" i="11" a="1"/>
  <c r="O345" i="11"/>
  <c r="L897" i="11" a="1"/>
  <c r="L897" i="11"/>
  <c r="J897" i="11" a="1"/>
  <c r="J897" i="11"/>
  <c r="S897" i="11" a="1"/>
  <c r="S897" i="11"/>
  <c r="E897" i="11" a="1"/>
  <c r="E897" i="11"/>
  <c r="O897" i="11" a="1"/>
  <c r="O897" i="11"/>
  <c r="D897" i="11" a="1"/>
  <c r="D897" i="11"/>
  <c r="I897" i="11" a="1"/>
  <c r="I897" i="11"/>
  <c r="V897" i="11"/>
  <c r="M897" i="11" a="1"/>
  <c r="M897" i="11"/>
  <c r="P897" i="11" a="1"/>
  <c r="P897" i="11"/>
  <c r="K897" i="11" a="1"/>
  <c r="K897" i="11"/>
  <c r="AC897" i="11"/>
  <c r="AE897" i="11"/>
  <c r="Q897" i="11" a="1"/>
  <c r="Q897" i="11"/>
  <c r="Z897" i="11" a="1"/>
  <c r="Z897" i="11"/>
  <c r="N897" i="11" a="1"/>
  <c r="N897" i="11"/>
  <c r="K165" i="11" a="1"/>
  <c r="K165" i="11"/>
  <c r="AC165" i="11"/>
  <c r="AE165" i="11"/>
  <c r="Q165" i="11" a="1"/>
  <c r="Q165" i="11"/>
  <c r="O165" i="11" a="1"/>
  <c r="O165" i="11"/>
  <c r="D165" i="11" a="1"/>
  <c r="D165" i="11"/>
  <c r="S165" i="11" a="1"/>
  <c r="S165" i="11"/>
  <c r="N165" i="11" a="1"/>
  <c r="N165" i="11"/>
  <c r="Z165" i="11" a="1"/>
  <c r="Z165" i="11"/>
  <c r="J165" i="11" a="1"/>
  <c r="J165" i="11"/>
  <c r="P165" i="11" a="1"/>
  <c r="P165" i="11"/>
  <c r="L165" i="11" a="1"/>
  <c r="L165" i="11"/>
  <c r="I165" i="11" a="1"/>
  <c r="I165" i="11"/>
  <c r="V165" i="11"/>
  <c r="E165" i="11" a="1"/>
  <c r="E165" i="11"/>
  <c r="M165" i="11" a="1"/>
  <c r="M165" i="11"/>
  <c r="Z601" i="11" a="1"/>
  <c r="Z601" i="11"/>
  <c r="O601" i="11" a="1"/>
  <c r="O601" i="11"/>
  <c r="D601" i="11" a="1"/>
  <c r="D601" i="11"/>
  <c r="M601" i="11" a="1"/>
  <c r="M601" i="11"/>
  <c r="I601" i="11" a="1"/>
  <c r="I601" i="11"/>
  <c r="V601" i="11"/>
  <c r="L601" i="11" a="1"/>
  <c r="L601" i="11"/>
  <c r="S601" i="11" a="1"/>
  <c r="S601" i="11"/>
  <c r="P601" i="11" a="1"/>
  <c r="P601" i="11"/>
  <c r="N601" i="11" a="1"/>
  <c r="N601" i="11"/>
  <c r="Q601" i="11" a="1"/>
  <c r="Q601" i="11"/>
  <c r="K601" i="11" a="1"/>
  <c r="K601" i="11"/>
  <c r="AC601" i="11"/>
  <c r="AE601" i="11"/>
  <c r="J601" i="11" a="1"/>
  <c r="J601" i="11"/>
  <c r="E601" i="11" a="1"/>
  <c r="E601" i="11"/>
  <c r="J46" i="11" a="1"/>
  <c r="J46" i="11"/>
  <c r="Q46" i="11" a="1"/>
  <c r="Q46" i="11"/>
  <c r="P46" i="11" a="1"/>
  <c r="P46" i="11"/>
  <c r="Z46" i="11" a="1"/>
  <c r="Z46" i="11"/>
  <c r="Y47" i="11" a="1"/>
  <c r="Y47" i="11"/>
  <c r="Y48" i="11" a="1"/>
  <c r="Y48" i="11"/>
  <c r="M46" i="11" a="1"/>
  <c r="M46" i="11"/>
  <c r="S46" i="11" a="1"/>
  <c r="S46" i="11"/>
  <c r="D46" i="11" a="1"/>
  <c r="D46" i="11"/>
  <c r="I46" i="11" a="1"/>
  <c r="I46" i="11"/>
  <c r="V46" i="11"/>
  <c r="N46" i="11" a="1"/>
  <c r="N46" i="11"/>
  <c r="O46" i="11" a="1"/>
  <c r="O46" i="11"/>
  <c r="E46" i="11" a="1"/>
  <c r="E46" i="11"/>
  <c r="K46" i="11" a="1"/>
  <c r="K46" i="11"/>
  <c r="AC46" i="11"/>
  <c r="AE46" i="11"/>
  <c r="L46" i="11" a="1"/>
  <c r="L46" i="11"/>
  <c r="J688" i="11" a="1"/>
  <c r="J688" i="11"/>
  <c r="M688" i="11" a="1"/>
  <c r="M688" i="11"/>
  <c r="E688" i="11" a="1"/>
  <c r="E688" i="11"/>
  <c r="Z688" i="11" a="1"/>
  <c r="Z688" i="11"/>
  <c r="Q688" i="11" a="1"/>
  <c r="Q688" i="11"/>
  <c r="N688" i="11" a="1"/>
  <c r="N688" i="11"/>
  <c r="L688" i="11" a="1"/>
  <c r="L688" i="11"/>
  <c r="I688" i="11" a="1"/>
  <c r="I688" i="11"/>
  <c r="V688" i="11"/>
  <c r="O688" i="11" a="1"/>
  <c r="O688" i="11"/>
  <c r="P688" i="11" a="1"/>
  <c r="P688" i="11"/>
  <c r="D688" i="11" a="1"/>
  <c r="D688" i="11"/>
  <c r="S688" i="11" a="1"/>
  <c r="S688" i="11"/>
  <c r="K688" i="11" a="1"/>
  <c r="K688" i="11"/>
  <c r="AC688" i="11"/>
  <c r="AE688" i="11"/>
  <c r="S390" i="11" a="1"/>
  <c r="S390" i="11"/>
  <c r="K390" i="11" a="1"/>
  <c r="K390" i="11"/>
  <c r="O390" i="11" a="1"/>
  <c r="O390" i="11"/>
  <c r="I390" i="11" a="1"/>
  <c r="I390" i="11"/>
  <c r="V390" i="11"/>
  <c r="L390" i="11" a="1"/>
  <c r="L390" i="11"/>
  <c r="D390" i="11" a="1"/>
  <c r="D390" i="11"/>
  <c r="J390" i="11" a="1"/>
  <c r="J390" i="11"/>
  <c r="M390" i="11" a="1"/>
  <c r="M390" i="11"/>
  <c r="E390" i="11" a="1"/>
  <c r="E390" i="11"/>
  <c r="Z390" i="11" a="1"/>
  <c r="Z390" i="11"/>
  <c r="P390" i="11" a="1"/>
  <c r="P390" i="11"/>
  <c r="Q390" i="11" a="1"/>
  <c r="Q390" i="11"/>
  <c r="N390" i="11" a="1"/>
  <c r="N390" i="11"/>
  <c r="K203" i="11" a="1"/>
  <c r="K203" i="11"/>
  <c r="AC203" i="11"/>
  <c r="AE203" i="11"/>
  <c r="I203" i="11" a="1"/>
  <c r="I203" i="11"/>
  <c r="V203" i="11"/>
  <c r="N203" i="11" a="1"/>
  <c r="N203" i="11"/>
  <c r="J203" i="11" a="1"/>
  <c r="J203" i="11"/>
  <c r="S203" i="11" a="1"/>
  <c r="S203" i="11"/>
  <c r="Q203" i="11" a="1"/>
  <c r="Q203" i="11"/>
  <c r="D203" i="11" a="1"/>
  <c r="D203" i="11"/>
  <c r="L203" i="11" a="1"/>
  <c r="L203" i="11"/>
  <c r="Z203" i="11" a="1"/>
  <c r="Z203" i="11"/>
  <c r="M203" i="11" a="1"/>
  <c r="M203" i="11"/>
  <c r="P203" i="11" a="1"/>
  <c r="P203" i="11"/>
  <c r="E203" i="11" a="1"/>
  <c r="E203" i="11"/>
  <c r="O203" i="11" a="1"/>
  <c r="O203" i="11"/>
  <c r="S975" i="11" a="1"/>
  <c r="S975" i="11"/>
  <c r="N975" i="11" a="1"/>
  <c r="N975" i="11"/>
  <c r="P975" i="11" a="1"/>
  <c r="P975" i="11"/>
  <c r="J975" i="11" a="1"/>
  <c r="J975" i="11"/>
  <c r="Q975" i="11" a="1"/>
  <c r="Q975" i="11"/>
  <c r="K975" i="11" a="1"/>
  <c r="K975" i="11"/>
  <c r="AC975" i="11"/>
  <c r="AE975" i="11"/>
  <c r="I975" i="11" a="1"/>
  <c r="I975" i="11"/>
  <c r="V975" i="11"/>
  <c r="D975" i="11" a="1"/>
  <c r="D975" i="11"/>
  <c r="L975" i="11" a="1"/>
  <c r="L975" i="11"/>
  <c r="M975" i="11" a="1"/>
  <c r="M975" i="11"/>
  <c r="Z975" i="11" a="1"/>
  <c r="Z975" i="11"/>
  <c r="E975" i="11" a="1"/>
  <c r="E975" i="11"/>
  <c r="O975" i="11" a="1"/>
  <c r="O975" i="11"/>
  <c r="S641" i="11" a="1"/>
  <c r="S641" i="11"/>
  <c r="O641" i="11" a="1"/>
  <c r="O641" i="11"/>
  <c r="Z641" i="11" a="1"/>
  <c r="Z641" i="11"/>
  <c r="D641" i="11" a="1"/>
  <c r="D641" i="11"/>
  <c r="L641" i="11" a="1"/>
  <c r="L641" i="11"/>
  <c r="E641" i="11" a="1"/>
  <c r="E641" i="11"/>
  <c r="K641" i="11" a="1"/>
  <c r="K641" i="11"/>
  <c r="AC641" i="11"/>
  <c r="AE641" i="11"/>
  <c r="J641" i="11" a="1"/>
  <c r="J641" i="11"/>
  <c r="Q641" i="11" a="1"/>
  <c r="Q641" i="11"/>
  <c r="M641" i="11" a="1"/>
  <c r="M641" i="11"/>
  <c r="I641" i="11" a="1"/>
  <c r="I641" i="11"/>
  <c r="V641" i="11"/>
  <c r="N641" i="11" a="1"/>
  <c r="N641" i="11"/>
  <c r="P641" i="11" a="1"/>
  <c r="P641" i="11"/>
  <c r="S943" i="11" a="1"/>
  <c r="S943" i="11"/>
  <c r="M943" i="11" a="1"/>
  <c r="M943" i="11"/>
  <c r="K943" i="11" a="1"/>
  <c r="K943" i="11"/>
  <c r="AC943" i="11"/>
  <c r="AE943" i="11"/>
  <c r="E943" i="11" a="1"/>
  <c r="E943" i="11"/>
  <c r="N943" i="11" a="1"/>
  <c r="N943" i="11"/>
  <c r="D943" i="11" a="1"/>
  <c r="D943" i="11"/>
  <c r="Z943" i="11" a="1"/>
  <c r="Z943" i="11"/>
  <c r="Q943" i="11" a="1"/>
  <c r="Q943" i="11"/>
  <c r="P943" i="11" a="1"/>
  <c r="P943" i="11"/>
  <c r="J943" i="11" a="1"/>
  <c r="J943" i="11"/>
  <c r="L943" i="11" a="1"/>
  <c r="L943" i="11"/>
  <c r="O943" i="11" a="1"/>
  <c r="O943" i="11"/>
  <c r="I943" i="11" a="1"/>
  <c r="I943" i="11"/>
  <c r="V943" i="11"/>
  <c r="J106" i="11" a="1"/>
  <c r="J106" i="11"/>
  <c r="S106" i="11" a="1"/>
  <c r="S106" i="11"/>
  <c r="M106" i="11" a="1"/>
  <c r="M106" i="11"/>
  <c r="Z106" i="11" a="1"/>
  <c r="Z106" i="11"/>
  <c r="L106" i="11" a="1"/>
  <c r="L106" i="11"/>
  <c r="I106" i="11" a="1"/>
  <c r="I106" i="11"/>
  <c r="V106" i="11"/>
  <c r="D106" i="11" a="1"/>
  <c r="D106" i="11"/>
  <c r="O106" i="11" a="1"/>
  <c r="O106" i="11"/>
  <c r="E106" i="11" a="1"/>
  <c r="E106" i="11"/>
  <c r="P106" i="11" a="1"/>
  <c r="P106" i="11"/>
  <c r="Q106" i="11" a="1"/>
  <c r="Q106" i="11"/>
  <c r="N106" i="11" a="1"/>
  <c r="N106" i="11"/>
  <c r="K106" i="11" a="1"/>
  <c r="K106" i="11"/>
  <c r="AC106" i="11"/>
  <c r="AE106" i="11"/>
  <c r="Y107" i="11" a="1"/>
  <c r="Y107" i="11"/>
  <c r="Y108" i="11" a="1"/>
  <c r="Y108" i="11"/>
  <c r="E872" i="11" a="1"/>
  <c r="E872" i="11"/>
  <c r="P872" i="11" a="1"/>
  <c r="P872" i="11"/>
  <c r="J872" i="11" a="1"/>
  <c r="J872" i="11"/>
  <c r="O872" i="11" a="1"/>
  <c r="O872" i="11"/>
  <c r="Q872" i="11" a="1"/>
  <c r="Q872" i="11"/>
  <c r="S872" i="11" a="1"/>
  <c r="S872" i="11"/>
  <c r="K872" i="11" a="1"/>
  <c r="K872" i="11"/>
  <c r="AC872" i="11"/>
  <c r="AE872" i="11"/>
  <c r="L872" i="11" a="1"/>
  <c r="L872" i="11"/>
  <c r="I872" i="11" a="1"/>
  <c r="I872" i="11"/>
  <c r="V872" i="11"/>
  <c r="D872" i="11" a="1"/>
  <c r="D872" i="11"/>
  <c r="Z872" i="11" a="1"/>
  <c r="Z872" i="11"/>
  <c r="M872" i="11" a="1"/>
  <c r="M872" i="11"/>
  <c r="N872" i="11" a="1"/>
  <c r="N872" i="11"/>
  <c r="L241" i="11" a="1"/>
  <c r="L241" i="11"/>
  <c r="Z241" i="11" a="1"/>
  <c r="Z241" i="11"/>
  <c r="N241" i="11" a="1"/>
  <c r="N241" i="11"/>
  <c r="Q241" i="11" a="1"/>
  <c r="Q241" i="11"/>
  <c r="D241" i="11" a="1"/>
  <c r="D241" i="11"/>
  <c r="K241" i="11" a="1"/>
  <c r="K241" i="11"/>
  <c r="AC241" i="11"/>
  <c r="AE241" i="11"/>
  <c r="E241" i="11" a="1"/>
  <c r="E241" i="11"/>
  <c r="M241" i="11" a="1"/>
  <c r="M241" i="11"/>
  <c r="I241" i="11" a="1"/>
  <c r="I241" i="11"/>
  <c r="V241" i="11"/>
  <c r="J241" i="11" a="1"/>
  <c r="J241" i="11"/>
  <c r="P241" i="11" a="1"/>
  <c r="P241" i="11"/>
  <c r="S241" i="11" a="1"/>
  <c r="S241" i="11"/>
  <c r="O241" i="11" a="1"/>
  <c r="O241" i="11"/>
  <c r="M74" i="11" a="1"/>
  <c r="M74" i="11"/>
  <c r="E74" i="11" a="1"/>
  <c r="E74" i="11"/>
  <c r="J74" i="11" a="1"/>
  <c r="J74" i="11"/>
  <c r="I74" i="11" a="1"/>
  <c r="I74" i="11"/>
  <c r="V74" i="11"/>
  <c r="K74" i="11" a="1"/>
  <c r="K74" i="11"/>
  <c r="AC74" i="11"/>
  <c r="AE74" i="11"/>
  <c r="D74" i="11" a="1"/>
  <c r="D74" i="11"/>
  <c r="Q74" i="11" a="1"/>
  <c r="Q74" i="11"/>
  <c r="O74" i="11" a="1"/>
  <c r="O74" i="11"/>
  <c r="N74" i="11" a="1"/>
  <c r="N74" i="11"/>
  <c r="P74" i="11" a="1"/>
  <c r="P74" i="11"/>
  <c r="Y75" i="11" a="1"/>
  <c r="Y75" i="11"/>
  <c r="Y76" i="11" a="1"/>
  <c r="Y76" i="11"/>
  <c r="Z74" i="11" a="1"/>
  <c r="Z74" i="11"/>
  <c r="S74" i="11" a="1"/>
  <c r="S74" i="11"/>
  <c r="L74" i="11" a="1"/>
  <c r="L74" i="11"/>
  <c r="P622" i="11" a="1"/>
  <c r="P622" i="11"/>
  <c r="Q622" i="11" a="1"/>
  <c r="Q622" i="11"/>
  <c r="D622" i="11" a="1"/>
  <c r="D622" i="11"/>
  <c r="L622" i="11" a="1"/>
  <c r="L622" i="11"/>
  <c r="I622" i="11" a="1"/>
  <c r="I622" i="11"/>
  <c r="V622" i="11"/>
  <c r="S622" i="11" a="1"/>
  <c r="S622" i="11"/>
  <c r="N622" i="11" a="1"/>
  <c r="N622" i="11"/>
  <c r="Z622" i="11" a="1"/>
  <c r="Z622" i="11"/>
  <c r="K622" i="11" a="1"/>
  <c r="K622" i="11"/>
  <c r="AC622" i="11"/>
  <c r="AE622" i="11"/>
  <c r="O622" i="11" a="1"/>
  <c r="O622" i="11"/>
  <c r="E622" i="11" a="1"/>
  <c r="E622" i="11"/>
  <c r="M622" i="11" a="1"/>
  <c r="M622" i="11"/>
  <c r="J622" i="11" a="1"/>
  <c r="J622" i="11"/>
  <c r="O80" i="11" a="1"/>
  <c r="O80" i="11"/>
  <c r="Y81" i="11" a="1"/>
  <c r="Y81" i="11"/>
  <c r="Y82" i="11" a="1"/>
  <c r="Y82" i="11"/>
  <c r="D80" i="11" a="1"/>
  <c r="D80" i="11"/>
  <c r="S80" i="11" a="1"/>
  <c r="S80" i="11"/>
  <c r="P80" i="11" a="1"/>
  <c r="P80" i="11"/>
  <c r="L80" i="11" a="1"/>
  <c r="L80" i="11"/>
  <c r="I80" i="11" a="1"/>
  <c r="I80" i="11"/>
  <c r="V80" i="11"/>
  <c r="Z80" i="11" a="1"/>
  <c r="Z80" i="11"/>
  <c r="N80" i="11" a="1"/>
  <c r="N80" i="11"/>
  <c r="E80" i="11" a="1"/>
  <c r="E80" i="11"/>
  <c r="J80" i="11" a="1"/>
  <c r="J80" i="11"/>
  <c r="K80" i="11" a="1"/>
  <c r="K80" i="11"/>
  <c r="AC80" i="11"/>
  <c r="AE80" i="11"/>
  <c r="Q80" i="11" a="1"/>
  <c r="Q80" i="11"/>
  <c r="M80" i="11" a="1"/>
  <c r="M80" i="11"/>
  <c r="I380" i="11" a="1"/>
  <c r="I380" i="11"/>
  <c r="V380" i="11"/>
  <c r="L380" i="11" a="1"/>
  <c r="L380" i="11"/>
  <c r="N380" i="11" a="1"/>
  <c r="N380" i="11"/>
  <c r="S380" i="11" a="1"/>
  <c r="S380" i="11"/>
  <c r="Z380" i="11" a="1"/>
  <c r="Z380" i="11"/>
  <c r="D380" i="11" a="1"/>
  <c r="D380" i="11"/>
  <c r="E380" i="11" a="1"/>
  <c r="E380" i="11"/>
  <c r="M380" i="11" a="1"/>
  <c r="M380" i="11"/>
  <c r="Q380" i="11" a="1"/>
  <c r="Q380" i="11"/>
  <c r="K380" i="11" a="1"/>
  <c r="K380" i="11"/>
  <c r="O380" i="11" a="1"/>
  <c r="O380" i="11"/>
  <c r="P380" i="11" a="1"/>
  <c r="P380" i="11"/>
  <c r="J380" i="11" a="1"/>
  <c r="J380" i="11"/>
  <c r="M466" i="11" a="1"/>
  <c r="M466" i="11"/>
  <c r="E466" i="11" a="1"/>
  <c r="E466" i="11"/>
  <c r="Y467" i="11" a="1"/>
  <c r="Y467" i="11"/>
  <c r="Y468" i="11" a="1"/>
  <c r="Y468" i="11"/>
  <c r="I466" i="11" a="1"/>
  <c r="I466" i="11"/>
  <c r="V466" i="11"/>
  <c r="J466" i="11" a="1"/>
  <c r="J466" i="11"/>
  <c r="L466" i="11" a="1"/>
  <c r="L466" i="11"/>
  <c r="D466" i="11" a="1"/>
  <c r="D466" i="11"/>
  <c r="N466" i="11" a="1"/>
  <c r="N466" i="11"/>
  <c r="K466" i="11" a="1"/>
  <c r="K466" i="11"/>
  <c r="AC466" i="11"/>
  <c r="AE466" i="11"/>
  <c r="Z466" i="11" a="1"/>
  <c r="Z466" i="11"/>
  <c r="O466" i="11" a="1"/>
  <c r="O466" i="11"/>
  <c r="P466" i="11" a="1"/>
  <c r="P466" i="11"/>
  <c r="Q466" i="11" a="1"/>
  <c r="Q466" i="11"/>
  <c r="S466" i="11" a="1"/>
  <c r="S466" i="11"/>
  <c r="J382" i="11" a="1"/>
  <c r="J382" i="11"/>
  <c r="Z382" i="11" a="1"/>
  <c r="Z382" i="11"/>
  <c r="E382" i="11" a="1"/>
  <c r="E382" i="11"/>
  <c r="L382" i="11" a="1"/>
  <c r="L382" i="11"/>
  <c r="O382" i="11" a="1"/>
  <c r="O382" i="11"/>
  <c r="K382" i="11" a="1"/>
  <c r="K382" i="11"/>
  <c r="AC382" i="11"/>
  <c r="AE382" i="11"/>
  <c r="I382" i="11" a="1"/>
  <c r="I382" i="11"/>
  <c r="V382" i="11"/>
  <c r="S382" i="11" a="1"/>
  <c r="S382" i="11"/>
  <c r="M382" i="11" a="1"/>
  <c r="M382" i="11"/>
  <c r="Q382" i="11" a="1"/>
  <c r="Q382" i="11"/>
  <c r="D382" i="11" a="1"/>
  <c r="D382" i="11"/>
  <c r="N382" i="11" a="1"/>
  <c r="N382" i="11"/>
  <c r="P382" i="11" a="1"/>
  <c r="P382" i="11"/>
  <c r="S278" i="11" a="1"/>
  <c r="S278" i="11"/>
  <c r="Z278" i="11" a="1"/>
  <c r="Z278" i="11"/>
  <c r="L278" i="11" a="1"/>
  <c r="L278" i="11"/>
  <c r="Y279" i="11" a="1"/>
  <c r="Y279" i="11"/>
  <c r="I278" i="11" a="1"/>
  <c r="I278" i="11"/>
  <c r="V278" i="11"/>
  <c r="K278" i="11" a="1"/>
  <c r="K278" i="11"/>
  <c r="AC278" i="11"/>
  <c r="AE278" i="11"/>
  <c r="M278" i="11" a="1"/>
  <c r="M278" i="11"/>
  <c r="O278" i="11" a="1"/>
  <c r="O278" i="11"/>
  <c r="Q278" i="11" a="1"/>
  <c r="Q278" i="11"/>
  <c r="P278" i="11" a="1"/>
  <c r="P278" i="11"/>
  <c r="E278" i="11" a="1"/>
  <c r="E278" i="11"/>
  <c r="J278" i="11" a="1"/>
  <c r="J278" i="11"/>
  <c r="D278" i="11" a="1"/>
  <c r="D278" i="11"/>
  <c r="N278" i="11" a="1"/>
  <c r="N278" i="11"/>
  <c r="Z477" i="11" a="1"/>
  <c r="Z477" i="11"/>
  <c r="D477" i="11" a="1"/>
  <c r="D477" i="11"/>
  <c r="P477" i="11" a="1"/>
  <c r="P477" i="11"/>
  <c r="O477" i="11" a="1"/>
  <c r="O477" i="11"/>
  <c r="K477" i="11" a="1"/>
  <c r="K477" i="11"/>
  <c r="AC477" i="11"/>
  <c r="AE477" i="11"/>
  <c r="BS477" i="11" a="1"/>
  <c r="BS477" i="11"/>
  <c r="BS478" i="11" a="1"/>
  <c r="BS478" i="11"/>
  <c r="BS479" i="11" a="1"/>
  <c r="BS479" i="11"/>
  <c r="BS480" i="11" a="1"/>
  <c r="BS480" i="11"/>
  <c r="BS481" i="11" a="1"/>
  <c r="BS481" i="11"/>
  <c r="BS482" i="11" a="1"/>
  <c r="BS482" i="11"/>
  <c r="BS483" i="11" a="1"/>
  <c r="BS483" i="11"/>
  <c r="BS484" i="11" a="1"/>
  <c r="BS484" i="11"/>
  <c r="BS485" i="11" a="1"/>
  <c r="BS485" i="11"/>
  <c r="BS486" i="11" a="1"/>
  <c r="BS486" i="11"/>
  <c r="BS487" i="11" a="1"/>
  <c r="BS487" i="11"/>
  <c r="BS488" i="11" a="1"/>
  <c r="BS488" i="11"/>
  <c r="BS489" i="11" a="1"/>
  <c r="BS489" i="11"/>
  <c r="BS490" i="11" a="1"/>
  <c r="BS490" i="11"/>
  <c r="BS491" i="11" a="1"/>
  <c r="BS491" i="11"/>
  <c r="BS492" i="11" a="1"/>
  <c r="BS492" i="11"/>
  <c r="BS493" i="11" a="1"/>
  <c r="BS493" i="11"/>
  <c r="BS494" i="11" a="1"/>
  <c r="BS494" i="11"/>
  <c r="BS495" i="11" a="1"/>
  <c r="BS495" i="11"/>
  <c r="BS496" i="11" a="1"/>
  <c r="BS496" i="11"/>
  <c r="BS497" i="11" a="1"/>
  <c r="BS497" i="11"/>
  <c r="BS498" i="11" a="1"/>
  <c r="BS498" i="11"/>
  <c r="BS499" i="11" a="1"/>
  <c r="BS499" i="11"/>
  <c r="BS500" i="11" a="1"/>
  <c r="BS500" i="11"/>
  <c r="BS501" i="11" a="1"/>
  <c r="BS501" i="11"/>
  <c r="BS502" i="11" a="1"/>
  <c r="BS502" i="11"/>
  <c r="BS503" i="11" a="1"/>
  <c r="BS503" i="11"/>
  <c r="BS504" i="11" a="1"/>
  <c r="BS504" i="11"/>
  <c r="BS505" i="11" a="1"/>
  <c r="BS505" i="11"/>
  <c r="BS506" i="11" a="1"/>
  <c r="BS506" i="11"/>
  <c r="BS507" i="11" a="1"/>
  <c r="BS507" i="11"/>
  <c r="BS508" i="11" a="1"/>
  <c r="BS508" i="11"/>
  <c r="BS509" i="11" a="1"/>
  <c r="BS509" i="11"/>
  <c r="BS510" i="11" a="1"/>
  <c r="BS510" i="11"/>
  <c r="BS511" i="11" a="1"/>
  <c r="BS511" i="11"/>
  <c r="BS512" i="11" a="1"/>
  <c r="BS512" i="11"/>
  <c r="BS513" i="11" a="1"/>
  <c r="BS513" i="11"/>
  <c r="BS514" i="11" a="1"/>
  <c r="BS514" i="11"/>
  <c r="BS515" i="11" a="1"/>
  <c r="BS515" i="11"/>
  <c r="BS516" i="11" a="1"/>
  <c r="BS516" i="11"/>
  <c r="BS517" i="11" a="1"/>
  <c r="BS517" i="11"/>
  <c r="BS518" i="11" a="1"/>
  <c r="BS518" i="11"/>
  <c r="BS519" i="11" a="1"/>
  <c r="BS519" i="11"/>
  <c r="BS520" i="11" a="1"/>
  <c r="BS520" i="11"/>
  <c r="BS521" i="11" a="1"/>
  <c r="BS521" i="11"/>
  <c r="BS522" i="11" a="1"/>
  <c r="BS522" i="11"/>
  <c r="BS523" i="11" a="1"/>
  <c r="BS523" i="11"/>
  <c r="BS524" i="11" a="1"/>
  <c r="BS524" i="11"/>
  <c r="BS525" i="11" a="1"/>
  <c r="BS525" i="11"/>
  <c r="BS526" i="11" a="1"/>
  <c r="BS526" i="11"/>
  <c r="BS527" i="11" a="1"/>
  <c r="BS527" i="11"/>
  <c r="BS528" i="11" a="1"/>
  <c r="BS528" i="11"/>
  <c r="BS529" i="11" a="1"/>
  <c r="BS529" i="11"/>
  <c r="BS530" i="11" a="1"/>
  <c r="BS530" i="11"/>
  <c r="BS531" i="11" a="1"/>
  <c r="BS531" i="11"/>
  <c r="BS532" i="11" a="1"/>
  <c r="BS532" i="11"/>
  <c r="BS533" i="11" a="1"/>
  <c r="BS533" i="11"/>
  <c r="BS534" i="11" a="1"/>
  <c r="BS534" i="11"/>
  <c r="BS535" i="11" a="1"/>
  <c r="BS535" i="11"/>
  <c r="BS536" i="11" a="1"/>
  <c r="BS536" i="11"/>
  <c r="BS537" i="11" a="1"/>
  <c r="BS537" i="11"/>
  <c r="BS538" i="11" a="1"/>
  <c r="BS538" i="11"/>
  <c r="BS539" i="11" a="1"/>
  <c r="BS539" i="11"/>
  <c r="BS540" i="11" a="1"/>
  <c r="BS540" i="11"/>
  <c r="BS541" i="11" a="1"/>
  <c r="BS541" i="11"/>
  <c r="BS542" i="11" a="1"/>
  <c r="BS542" i="11"/>
  <c r="BS543" i="11" a="1"/>
  <c r="BS543" i="11"/>
  <c r="BS544" i="11" a="1"/>
  <c r="BS544" i="11"/>
  <c r="BS545" i="11" a="1"/>
  <c r="BS545" i="11"/>
  <c r="BS546" i="11" a="1"/>
  <c r="BS546" i="11"/>
  <c r="BS547" i="11" a="1"/>
  <c r="BS547" i="11"/>
  <c r="BS548" i="11" a="1"/>
  <c r="BS548" i="11"/>
  <c r="BS549" i="11" a="1"/>
  <c r="BS549" i="11"/>
  <c r="BS550" i="11" a="1"/>
  <c r="BS550" i="11"/>
  <c r="BS551" i="11" a="1"/>
  <c r="BS551" i="11"/>
  <c r="BS552" i="11" a="1"/>
  <c r="BS552" i="11"/>
  <c r="BS553" i="11" a="1"/>
  <c r="BS553" i="11"/>
  <c r="BS554" i="11" a="1"/>
  <c r="BS554" i="11"/>
  <c r="BS555" i="11" a="1"/>
  <c r="BS555" i="11"/>
  <c r="BS556" i="11" a="1"/>
  <c r="BS556" i="11"/>
  <c r="BS557" i="11" a="1"/>
  <c r="BS557" i="11"/>
  <c r="BS558" i="11" a="1"/>
  <c r="BS558" i="11"/>
  <c r="BS559" i="11" a="1"/>
  <c r="BS559" i="11"/>
  <c r="BS560" i="11" a="1"/>
  <c r="BS560" i="11"/>
  <c r="BS561" i="11" a="1"/>
  <c r="BS561" i="11"/>
  <c r="BS562" i="11" a="1"/>
  <c r="BS562" i="11"/>
  <c r="BS563" i="11" a="1"/>
  <c r="BS563" i="11"/>
  <c r="BS564" i="11" a="1"/>
  <c r="BS564" i="11"/>
  <c r="BS565" i="11" a="1"/>
  <c r="BS565" i="11"/>
  <c r="BS566" i="11" a="1"/>
  <c r="BS566" i="11"/>
  <c r="BS567" i="11" a="1"/>
  <c r="BS567" i="11"/>
  <c r="BS568" i="11" a="1"/>
  <c r="BS568" i="11"/>
  <c r="BS569" i="11" a="1"/>
  <c r="BS569" i="11"/>
  <c r="BS570" i="11" a="1"/>
  <c r="BS570" i="11"/>
  <c r="BS571" i="11" a="1"/>
  <c r="BS571" i="11"/>
  <c r="BS572" i="11" a="1"/>
  <c r="BS572" i="11"/>
  <c r="BS573" i="11" a="1"/>
  <c r="BS573" i="11"/>
  <c r="BS574" i="11" a="1"/>
  <c r="BS574" i="11"/>
  <c r="BS575" i="11" a="1"/>
  <c r="BS575" i="11"/>
  <c r="BS576" i="11" a="1"/>
  <c r="BS576" i="11"/>
  <c r="BS577" i="11" a="1"/>
  <c r="BS577" i="11"/>
  <c r="BS578" i="11" a="1"/>
  <c r="BS578" i="11"/>
  <c r="BS579" i="11" a="1"/>
  <c r="BS579" i="11"/>
  <c r="BS580" i="11" a="1"/>
  <c r="BS580" i="11"/>
  <c r="BS581" i="11" a="1"/>
  <c r="BS581" i="11"/>
  <c r="BS582" i="11" a="1"/>
  <c r="BS582" i="11"/>
  <c r="BS583" i="11" a="1"/>
  <c r="BS583" i="11"/>
  <c r="BS584" i="11" a="1"/>
  <c r="BS584" i="11"/>
  <c r="BS585" i="11" a="1"/>
  <c r="BS585" i="11"/>
  <c r="BS586" i="11" a="1"/>
  <c r="BS586" i="11"/>
  <c r="BS587" i="11" a="1"/>
  <c r="BS587" i="11"/>
  <c r="BS588" i="11" a="1"/>
  <c r="BS588" i="11"/>
  <c r="BS589" i="11" a="1"/>
  <c r="BS589" i="11"/>
  <c r="BS590" i="11" a="1"/>
  <c r="BS590" i="11"/>
  <c r="BS591" i="11" a="1"/>
  <c r="BS591" i="11"/>
  <c r="BS592" i="11" a="1"/>
  <c r="BS592" i="11"/>
  <c r="BS593" i="11" a="1"/>
  <c r="BS593" i="11"/>
  <c r="BS594" i="11" a="1"/>
  <c r="BS594" i="11"/>
  <c r="BS595" i="11" a="1"/>
  <c r="BS595" i="11"/>
  <c r="BS596" i="11" a="1"/>
  <c r="BS596" i="11"/>
  <c r="BS597" i="11" a="1"/>
  <c r="BS597" i="11"/>
  <c r="BS598" i="11" a="1"/>
  <c r="BS598" i="11"/>
  <c r="BS599" i="11" a="1"/>
  <c r="BS599" i="11"/>
  <c r="BS600" i="11" a="1"/>
  <c r="BS600" i="11"/>
  <c r="BS601" i="11" a="1"/>
  <c r="BS601" i="11"/>
  <c r="BS602" i="11" a="1"/>
  <c r="BS602" i="11"/>
  <c r="BS603" i="11" a="1"/>
  <c r="BS603" i="11"/>
  <c r="BS604" i="11" a="1"/>
  <c r="BS604" i="11"/>
  <c r="BS605" i="11" a="1"/>
  <c r="BS605" i="11"/>
  <c r="BS606" i="11" a="1"/>
  <c r="BS606" i="11"/>
  <c r="BS607" i="11" a="1"/>
  <c r="BS607" i="11"/>
  <c r="BS608" i="11" a="1"/>
  <c r="BS608" i="11"/>
  <c r="BS609" i="11" a="1"/>
  <c r="BS609" i="11"/>
  <c r="BS610" i="11" a="1"/>
  <c r="BS610" i="11"/>
  <c r="BS611" i="11" a="1"/>
  <c r="BS611" i="11"/>
  <c r="BS612" i="11" a="1"/>
  <c r="BS612" i="11"/>
  <c r="BS613" i="11" a="1"/>
  <c r="BS613" i="11"/>
  <c r="BS614" i="11" a="1"/>
  <c r="BS614" i="11"/>
  <c r="BS615" i="11" a="1"/>
  <c r="BS615" i="11"/>
  <c r="BS616" i="11" a="1"/>
  <c r="BS616" i="11"/>
  <c r="BS617" i="11" a="1"/>
  <c r="BS617" i="11"/>
  <c r="BS618" i="11" a="1"/>
  <c r="BS618" i="11"/>
  <c r="BS619" i="11" a="1"/>
  <c r="BS619" i="11"/>
  <c r="BS620" i="11" a="1"/>
  <c r="BS620" i="11"/>
  <c r="BS621" i="11" a="1"/>
  <c r="BS621" i="11"/>
  <c r="BS622" i="11" a="1"/>
  <c r="BS622" i="11"/>
  <c r="BS623" i="11" a="1"/>
  <c r="BS623" i="11"/>
  <c r="BS624" i="11" a="1"/>
  <c r="BS624" i="11"/>
  <c r="BS625" i="11" a="1"/>
  <c r="BS625" i="11"/>
  <c r="BS626" i="11" a="1"/>
  <c r="BS626" i="11"/>
  <c r="BS627" i="11" a="1"/>
  <c r="BS627" i="11"/>
  <c r="BS628" i="11" a="1"/>
  <c r="BS628" i="11"/>
  <c r="BS629" i="11" a="1"/>
  <c r="BS629" i="11"/>
  <c r="BS630" i="11" a="1"/>
  <c r="BS630" i="11"/>
  <c r="BS631" i="11" a="1"/>
  <c r="BS631" i="11"/>
  <c r="BS632" i="11" a="1"/>
  <c r="BS632" i="11"/>
  <c r="BS633" i="11" a="1"/>
  <c r="BS633" i="11"/>
  <c r="BS634" i="11" a="1"/>
  <c r="BS634" i="11"/>
  <c r="BS635" i="11" a="1"/>
  <c r="BS635" i="11"/>
  <c r="BS636" i="11" a="1"/>
  <c r="BS636" i="11"/>
  <c r="BS637" i="11" a="1"/>
  <c r="BS637" i="11"/>
  <c r="BS638" i="11" a="1"/>
  <c r="BS638" i="11"/>
  <c r="BS639" i="11" a="1"/>
  <c r="BS639" i="11"/>
  <c r="BS640" i="11" a="1"/>
  <c r="BS640" i="11"/>
  <c r="BS641" i="11" a="1"/>
  <c r="BS641" i="11"/>
  <c r="BS642" i="11" a="1"/>
  <c r="BS642" i="11"/>
  <c r="BS643" i="11" a="1"/>
  <c r="BS643" i="11"/>
  <c r="BS644" i="11" a="1"/>
  <c r="BS644" i="11"/>
  <c r="BS645" i="11" a="1"/>
  <c r="BS645" i="11"/>
  <c r="BS646" i="11" a="1"/>
  <c r="BS646" i="11"/>
  <c r="BS647" i="11" a="1"/>
  <c r="BS647" i="11"/>
  <c r="BS648" i="11" a="1"/>
  <c r="BS648" i="11"/>
  <c r="BS649" i="11" a="1"/>
  <c r="BS649" i="11"/>
  <c r="BS650" i="11" a="1"/>
  <c r="BS650" i="11"/>
  <c r="BS651" i="11" a="1"/>
  <c r="BS651" i="11"/>
  <c r="BS652" i="11" a="1"/>
  <c r="BS652" i="11"/>
  <c r="BS653" i="11" a="1"/>
  <c r="BS653" i="11"/>
  <c r="BS654" i="11" a="1"/>
  <c r="BS654" i="11"/>
  <c r="BS655" i="11" a="1"/>
  <c r="BS655" i="11"/>
  <c r="BS656" i="11" a="1"/>
  <c r="BS656" i="11"/>
  <c r="BS657" i="11" a="1"/>
  <c r="BS657" i="11"/>
  <c r="BS658" i="11" a="1"/>
  <c r="BS658" i="11"/>
  <c r="BS659" i="11" a="1"/>
  <c r="BS659" i="11"/>
  <c r="BS660" i="11" a="1"/>
  <c r="BS660" i="11"/>
  <c r="BS661" i="11" a="1"/>
  <c r="BS661" i="11"/>
  <c r="BS662" i="11" a="1"/>
  <c r="BS662" i="11"/>
  <c r="BS663" i="11" a="1"/>
  <c r="BS663" i="11"/>
  <c r="BS664" i="11" a="1"/>
  <c r="BS664" i="11"/>
  <c r="BS665" i="11" a="1"/>
  <c r="BS665" i="11"/>
  <c r="BS666" i="11" a="1"/>
  <c r="BS666" i="11"/>
  <c r="BS667" i="11" a="1"/>
  <c r="BS667" i="11"/>
  <c r="BS668" i="11" a="1"/>
  <c r="BS668" i="11"/>
  <c r="BS669" i="11" a="1"/>
  <c r="BS669" i="11"/>
  <c r="BS670" i="11" a="1"/>
  <c r="BS670" i="11"/>
  <c r="BS671" i="11" a="1"/>
  <c r="BS671" i="11"/>
  <c r="BS672" i="11" a="1"/>
  <c r="BS672" i="11"/>
  <c r="BS673" i="11" a="1"/>
  <c r="BS673" i="11"/>
  <c r="BS674" i="11" a="1"/>
  <c r="BS674" i="11"/>
  <c r="BS675" i="11" a="1"/>
  <c r="BS675" i="11"/>
  <c r="BS676" i="11" a="1"/>
  <c r="BS676" i="11"/>
  <c r="BS677" i="11" a="1"/>
  <c r="BS677" i="11"/>
  <c r="BS678" i="11" a="1"/>
  <c r="BS678" i="11"/>
  <c r="BS679" i="11" a="1"/>
  <c r="BS679" i="11"/>
  <c r="BS680" i="11" a="1"/>
  <c r="BS680" i="11"/>
  <c r="BS681" i="11" a="1"/>
  <c r="BS681" i="11"/>
  <c r="BS682" i="11" a="1"/>
  <c r="BS682" i="11"/>
  <c r="BS683" i="11" a="1"/>
  <c r="BS683" i="11"/>
  <c r="BS684" i="11" a="1"/>
  <c r="BS684" i="11"/>
  <c r="BS685" i="11" a="1"/>
  <c r="BS685" i="11"/>
  <c r="BS686" i="11" a="1"/>
  <c r="BS686" i="11"/>
  <c r="BS687" i="11" a="1"/>
  <c r="BS687" i="11"/>
  <c r="BS688" i="11" a="1"/>
  <c r="BS688" i="11"/>
  <c r="BS689" i="11" a="1"/>
  <c r="BS689" i="11"/>
  <c r="BS690" i="11" a="1"/>
  <c r="BS690" i="11"/>
  <c r="BS691" i="11" a="1"/>
  <c r="BS691" i="11"/>
  <c r="BS692" i="11" a="1"/>
  <c r="BS692" i="11"/>
  <c r="BS693" i="11" a="1"/>
  <c r="BS693" i="11"/>
  <c r="BS694" i="11" a="1"/>
  <c r="BS694" i="11"/>
  <c r="BS695" i="11" a="1"/>
  <c r="BS695" i="11"/>
  <c r="BS696" i="11" a="1"/>
  <c r="BS696" i="11"/>
  <c r="BS697" i="11" a="1"/>
  <c r="BS697" i="11"/>
  <c r="BS698" i="11" a="1"/>
  <c r="BS698" i="11"/>
  <c r="BS699" i="11" a="1"/>
  <c r="BS699" i="11"/>
  <c r="BS700" i="11" a="1"/>
  <c r="BS700" i="11"/>
  <c r="BS701" i="11" a="1"/>
  <c r="BS701" i="11"/>
  <c r="BS702" i="11" a="1"/>
  <c r="BS702" i="11"/>
  <c r="BS703" i="11" a="1"/>
  <c r="BS703" i="11"/>
  <c r="BS704" i="11" a="1"/>
  <c r="BS704" i="11"/>
  <c r="BS705" i="11" a="1"/>
  <c r="BS705" i="11"/>
  <c r="BS706" i="11" a="1"/>
  <c r="BS706" i="11"/>
  <c r="BS707" i="11" a="1"/>
  <c r="BS707" i="11"/>
  <c r="BS708" i="11" a="1"/>
  <c r="BS708" i="11"/>
  <c r="BS709" i="11" a="1"/>
  <c r="BS709" i="11"/>
  <c r="BS710" i="11" a="1"/>
  <c r="BS710" i="11"/>
  <c r="BS711" i="11" a="1"/>
  <c r="BS711" i="11"/>
  <c r="BS712" i="11" a="1"/>
  <c r="BS712" i="11"/>
  <c r="BS713" i="11" a="1"/>
  <c r="BS713" i="11"/>
  <c r="BS714" i="11" a="1"/>
  <c r="BS714" i="11"/>
  <c r="BS715" i="11" a="1"/>
  <c r="BS715" i="11"/>
  <c r="BS716" i="11" a="1"/>
  <c r="BS716" i="11"/>
  <c r="BS717" i="11" a="1"/>
  <c r="BS717" i="11"/>
  <c r="BS718" i="11" a="1"/>
  <c r="BS718" i="11"/>
  <c r="BS719" i="11" a="1"/>
  <c r="BS719" i="11"/>
  <c r="BS720" i="11" a="1"/>
  <c r="BS720" i="11"/>
  <c r="BS721" i="11" a="1"/>
  <c r="BS721" i="11"/>
  <c r="BS722" i="11" a="1"/>
  <c r="BS722" i="11"/>
  <c r="BS723" i="11" a="1"/>
  <c r="BS723" i="11"/>
  <c r="BS724" i="11" a="1"/>
  <c r="BS724" i="11"/>
  <c r="BS725" i="11" a="1"/>
  <c r="BS725" i="11"/>
  <c r="BS726" i="11" a="1"/>
  <c r="BS726" i="11"/>
  <c r="BS727" i="11" a="1"/>
  <c r="BS727" i="11"/>
  <c r="BS728" i="11" a="1"/>
  <c r="BS728" i="11"/>
  <c r="BS729" i="11" a="1"/>
  <c r="BS729" i="11"/>
  <c r="BS730" i="11" a="1"/>
  <c r="BS730" i="11"/>
  <c r="BS731" i="11" a="1"/>
  <c r="BS731" i="11"/>
  <c r="BS732" i="11" a="1"/>
  <c r="BS732" i="11"/>
  <c r="BS733" i="11" a="1"/>
  <c r="BS733" i="11"/>
  <c r="BS734" i="11" a="1"/>
  <c r="BS734" i="11"/>
  <c r="BS735" i="11" a="1"/>
  <c r="BS735" i="11"/>
  <c r="BS736" i="11" a="1"/>
  <c r="BS736" i="11"/>
  <c r="BS737" i="11" a="1"/>
  <c r="BS737" i="11"/>
  <c r="BS738" i="11" a="1"/>
  <c r="BS738" i="11"/>
  <c r="BS739" i="11" a="1"/>
  <c r="BS739" i="11"/>
  <c r="BS740" i="11" a="1"/>
  <c r="BS740" i="11"/>
  <c r="BS741" i="11" a="1"/>
  <c r="BS741" i="11"/>
  <c r="BS742" i="11" a="1"/>
  <c r="BS742" i="11"/>
  <c r="BS743" i="11" a="1"/>
  <c r="BS743" i="11"/>
  <c r="BS744" i="11" a="1"/>
  <c r="BS744" i="11"/>
  <c r="BS745" i="11" a="1"/>
  <c r="BS745" i="11"/>
  <c r="BS746" i="11" a="1"/>
  <c r="BS746" i="11"/>
  <c r="BS747" i="11" a="1"/>
  <c r="BS747" i="11"/>
  <c r="BS748" i="11" a="1"/>
  <c r="BS748" i="11"/>
  <c r="BS749" i="11" a="1"/>
  <c r="BS749" i="11"/>
  <c r="BS750" i="11" a="1"/>
  <c r="BS750" i="11"/>
  <c r="BS751" i="11" a="1"/>
  <c r="BS751" i="11"/>
  <c r="BS752" i="11" a="1"/>
  <c r="BS752" i="11"/>
  <c r="BS753" i="11" a="1"/>
  <c r="BS753" i="11"/>
  <c r="BS754" i="11" a="1"/>
  <c r="BS754" i="11"/>
  <c r="BS755" i="11" a="1"/>
  <c r="BS755" i="11"/>
  <c r="BS756" i="11" a="1"/>
  <c r="BS756" i="11"/>
  <c r="BS757" i="11" a="1"/>
  <c r="BS757" i="11"/>
  <c r="BS758" i="11" a="1"/>
  <c r="BS758" i="11"/>
  <c r="BS759" i="11" a="1"/>
  <c r="BS759" i="11"/>
  <c r="BS760" i="11" a="1"/>
  <c r="BS760" i="11"/>
  <c r="BS761" i="11" a="1"/>
  <c r="BS761" i="11"/>
  <c r="BS762" i="11" a="1"/>
  <c r="BS762" i="11"/>
  <c r="BS763" i="11" a="1"/>
  <c r="BS763" i="11"/>
  <c r="BS764" i="11" a="1"/>
  <c r="BS764" i="11"/>
  <c r="BS765" i="11" a="1"/>
  <c r="BS765" i="11"/>
  <c r="BS766" i="11" a="1"/>
  <c r="BS766" i="11"/>
  <c r="BS767" i="11" a="1"/>
  <c r="BS767" i="11"/>
  <c r="BS768" i="11" a="1"/>
  <c r="BS768" i="11"/>
  <c r="BS769" i="11" a="1"/>
  <c r="BS769" i="11"/>
  <c r="BS770" i="11" a="1"/>
  <c r="BS770" i="11"/>
  <c r="BS771" i="11" a="1"/>
  <c r="BS771" i="11"/>
  <c r="BS772" i="11" a="1"/>
  <c r="BS772" i="11"/>
  <c r="BS773" i="11" a="1"/>
  <c r="BS773" i="11"/>
  <c r="BS774" i="11" a="1"/>
  <c r="BS774" i="11"/>
  <c r="BS775" i="11" a="1"/>
  <c r="BS775" i="11"/>
  <c r="BS776" i="11" a="1"/>
  <c r="BS776" i="11"/>
  <c r="BS777" i="11" a="1"/>
  <c r="BS777" i="11"/>
  <c r="BS778" i="11" a="1"/>
  <c r="BS778" i="11"/>
  <c r="BS779" i="11" a="1"/>
  <c r="BS779" i="11"/>
  <c r="BS780" i="11" a="1"/>
  <c r="BS780" i="11"/>
  <c r="BS781" i="11" a="1"/>
  <c r="BS781" i="11"/>
  <c r="BS782" i="11" a="1"/>
  <c r="BS782" i="11"/>
  <c r="BS783" i="11" a="1"/>
  <c r="BS783" i="11"/>
  <c r="BS784" i="11" a="1"/>
  <c r="BS784" i="11"/>
  <c r="BS785" i="11" a="1"/>
  <c r="BS785" i="11"/>
  <c r="BS786" i="11" a="1"/>
  <c r="BS786" i="11"/>
  <c r="BS787" i="11" a="1"/>
  <c r="BS787" i="11"/>
  <c r="BS788" i="11" a="1"/>
  <c r="BS788" i="11"/>
  <c r="BS789" i="11" a="1"/>
  <c r="BS789" i="11"/>
  <c r="BS790" i="11" a="1"/>
  <c r="BS790" i="11"/>
  <c r="BS791" i="11" a="1"/>
  <c r="BS791" i="11"/>
  <c r="BS792" i="11" a="1"/>
  <c r="BS792" i="11"/>
  <c r="BS793" i="11" a="1"/>
  <c r="BS793" i="11"/>
  <c r="BS794" i="11" a="1"/>
  <c r="BS794" i="11"/>
  <c r="BS795" i="11" a="1"/>
  <c r="BS795" i="11"/>
  <c r="BS796" i="11" a="1"/>
  <c r="BS796" i="11"/>
  <c r="BS797" i="11" a="1"/>
  <c r="BS797" i="11"/>
  <c r="BS798" i="11" a="1"/>
  <c r="BS798" i="11"/>
  <c r="BS799" i="11" a="1"/>
  <c r="BS799" i="11"/>
  <c r="BS800" i="11" a="1"/>
  <c r="BS800" i="11"/>
  <c r="BS801" i="11" a="1"/>
  <c r="BS801" i="11"/>
  <c r="BS802" i="11" a="1"/>
  <c r="BS802" i="11"/>
  <c r="BS803" i="11" a="1"/>
  <c r="BS803" i="11"/>
  <c r="BS804" i="11" a="1"/>
  <c r="BS804" i="11"/>
  <c r="BS805" i="11" a="1"/>
  <c r="BS805" i="11"/>
  <c r="BS806" i="11" a="1"/>
  <c r="BS806" i="11"/>
  <c r="BS807" i="11" a="1"/>
  <c r="BS807" i="11"/>
  <c r="BS808" i="11" a="1"/>
  <c r="BS808" i="11"/>
  <c r="BS809" i="11" a="1"/>
  <c r="BS809" i="11"/>
  <c r="BS810" i="11" a="1"/>
  <c r="BS810" i="11"/>
  <c r="BS811" i="11" a="1"/>
  <c r="BS811" i="11"/>
  <c r="BS812" i="11" a="1"/>
  <c r="BS812" i="11"/>
  <c r="BS813" i="11" a="1"/>
  <c r="BS813" i="11"/>
  <c r="BS814" i="11" a="1"/>
  <c r="BS814" i="11"/>
  <c r="BS815" i="11" a="1"/>
  <c r="BS815" i="11"/>
  <c r="BS816" i="11" a="1"/>
  <c r="BS816" i="11"/>
  <c r="BS817" i="11" a="1"/>
  <c r="BS817" i="11"/>
  <c r="BS818" i="11" a="1"/>
  <c r="BS818" i="11"/>
  <c r="BS819" i="11" a="1"/>
  <c r="BS819" i="11"/>
  <c r="BS820" i="11" a="1"/>
  <c r="BS820" i="11"/>
  <c r="BS821" i="11" a="1"/>
  <c r="BS821" i="11"/>
  <c r="BS822" i="11" a="1"/>
  <c r="BS822" i="11"/>
  <c r="BS823" i="11" a="1"/>
  <c r="BS823" i="11"/>
  <c r="BS824" i="11" a="1"/>
  <c r="BS824" i="11"/>
  <c r="BS825" i="11" a="1"/>
  <c r="BS825" i="11"/>
  <c r="BS826" i="11" a="1"/>
  <c r="BS826" i="11"/>
  <c r="BS827" i="11" a="1"/>
  <c r="BS827" i="11"/>
  <c r="BS828" i="11" a="1"/>
  <c r="BS828" i="11"/>
  <c r="BS829" i="11" a="1"/>
  <c r="BS829" i="11"/>
  <c r="BS830" i="11" a="1"/>
  <c r="BS830" i="11"/>
  <c r="BS831" i="11" a="1"/>
  <c r="BS831" i="11"/>
  <c r="BS832" i="11" a="1"/>
  <c r="BS832" i="11"/>
  <c r="BS833" i="11" a="1"/>
  <c r="BS833" i="11"/>
  <c r="BS834" i="11" a="1"/>
  <c r="BS834" i="11"/>
  <c r="BS835" i="11" a="1"/>
  <c r="BS835" i="11"/>
  <c r="BS836" i="11" a="1"/>
  <c r="BS836" i="11"/>
  <c r="BS837" i="11" a="1"/>
  <c r="BS837" i="11"/>
  <c r="BS838" i="11" a="1"/>
  <c r="BS838" i="11"/>
  <c r="BS839" i="11" a="1"/>
  <c r="BS839" i="11"/>
  <c r="BS840" i="11" a="1"/>
  <c r="BS840" i="11"/>
  <c r="BS841" i="11" a="1"/>
  <c r="BS841" i="11"/>
  <c r="BS842" i="11" a="1"/>
  <c r="BS842" i="11"/>
  <c r="BS843" i="11" a="1"/>
  <c r="BS843" i="11"/>
  <c r="BS844" i="11" a="1"/>
  <c r="BS844" i="11"/>
  <c r="BS845" i="11" a="1"/>
  <c r="BS845" i="11"/>
  <c r="BS846" i="11" a="1"/>
  <c r="BS846" i="11"/>
  <c r="BS847" i="11" a="1"/>
  <c r="BS847" i="11"/>
  <c r="BS848" i="11" a="1"/>
  <c r="BS848" i="11"/>
  <c r="BS849" i="11" a="1"/>
  <c r="BS849" i="11"/>
  <c r="BS850" i="11" a="1"/>
  <c r="BS850" i="11"/>
  <c r="BS851" i="11" a="1"/>
  <c r="BS851" i="11"/>
  <c r="BS852" i="11" a="1"/>
  <c r="BS852" i="11"/>
  <c r="BS853" i="11" a="1"/>
  <c r="BS853" i="11"/>
  <c r="BS854" i="11" a="1"/>
  <c r="BS854" i="11"/>
  <c r="BS855" i="11" a="1"/>
  <c r="BS855" i="11"/>
  <c r="BS856" i="11" a="1"/>
  <c r="BS856" i="11"/>
  <c r="BS857" i="11" a="1"/>
  <c r="BS857" i="11"/>
  <c r="BS858" i="11" a="1"/>
  <c r="BS858" i="11"/>
  <c r="BS859" i="11" a="1"/>
  <c r="BS859" i="11"/>
  <c r="BS860" i="11" a="1"/>
  <c r="BS860" i="11"/>
  <c r="BS861" i="11" a="1"/>
  <c r="BS861" i="11"/>
  <c r="BS862" i="11" a="1"/>
  <c r="BS862" i="11"/>
  <c r="BS863" i="11" a="1"/>
  <c r="BS863" i="11"/>
  <c r="BS864" i="11" a="1"/>
  <c r="BS864" i="11"/>
  <c r="BS865" i="11" a="1"/>
  <c r="BS865" i="11"/>
  <c r="BS866" i="11" a="1"/>
  <c r="BS866" i="11"/>
  <c r="BS867" i="11" a="1"/>
  <c r="BS867" i="11"/>
  <c r="BS868" i="11" a="1"/>
  <c r="BS868" i="11"/>
  <c r="BS869" i="11" a="1"/>
  <c r="BS869" i="11"/>
  <c r="BS870" i="11" a="1"/>
  <c r="BS870" i="11"/>
  <c r="BS871" i="11" a="1"/>
  <c r="BS871" i="11"/>
  <c r="BS872" i="11" a="1"/>
  <c r="BS872" i="11"/>
  <c r="BS873" i="11" a="1"/>
  <c r="BS873" i="11"/>
  <c r="BS874" i="11" a="1"/>
  <c r="BS874" i="11"/>
  <c r="BS875" i="11" a="1"/>
  <c r="BS875" i="11"/>
  <c r="BS876" i="11" a="1"/>
  <c r="BS876" i="11"/>
  <c r="BS877" i="11" a="1"/>
  <c r="BS877" i="11"/>
  <c r="BS878" i="11" a="1"/>
  <c r="BS878" i="11"/>
  <c r="BS879" i="11" a="1"/>
  <c r="BS879" i="11"/>
  <c r="BS880" i="11" a="1"/>
  <c r="BS880" i="11"/>
  <c r="BS881" i="11" a="1"/>
  <c r="BS881" i="11"/>
  <c r="BS882" i="11" a="1"/>
  <c r="BS882" i="11"/>
  <c r="BS883" i="11" a="1"/>
  <c r="BS883" i="11"/>
  <c r="BS884" i="11" a="1"/>
  <c r="BS884" i="11"/>
  <c r="BS885" i="11" a="1"/>
  <c r="BS885" i="11"/>
  <c r="BS886" i="11" a="1"/>
  <c r="BS886" i="11"/>
  <c r="BS887" i="11" a="1"/>
  <c r="BS887" i="11"/>
  <c r="BS888" i="11" a="1"/>
  <c r="BS888" i="11"/>
  <c r="BS889" i="11" a="1"/>
  <c r="BS889" i="11"/>
  <c r="BS890" i="11" a="1"/>
  <c r="BS890" i="11"/>
  <c r="BS891" i="11" a="1"/>
  <c r="BS891" i="11"/>
  <c r="BS892" i="11" a="1"/>
  <c r="BS892" i="11"/>
  <c r="BS893" i="11" a="1"/>
  <c r="BS893" i="11"/>
  <c r="BS894" i="11" a="1"/>
  <c r="BS894" i="11"/>
  <c r="BS895" i="11" a="1"/>
  <c r="BS895" i="11"/>
  <c r="BS896" i="11" a="1"/>
  <c r="BS896" i="11"/>
  <c r="BS897" i="11" a="1"/>
  <c r="BS897" i="11"/>
  <c r="BS898" i="11" a="1"/>
  <c r="BS898" i="11"/>
  <c r="BS899" i="11" a="1"/>
  <c r="BS899" i="11"/>
  <c r="BS900" i="11" a="1"/>
  <c r="BS900" i="11"/>
  <c r="BS901" i="11" a="1"/>
  <c r="BS901" i="11"/>
  <c r="BS902" i="11" a="1"/>
  <c r="BS902" i="11"/>
  <c r="BS903" i="11" a="1"/>
  <c r="BS903" i="11"/>
  <c r="BS904" i="11" a="1"/>
  <c r="BS904" i="11"/>
  <c r="BS905" i="11" a="1"/>
  <c r="BS905" i="11"/>
  <c r="BS906" i="11" a="1"/>
  <c r="BS906" i="11"/>
  <c r="BS907" i="11" a="1"/>
  <c r="BS907" i="11"/>
  <c r="BS908" i="11" a="1"/>
  <c r="BS908" i="11"/>
  <c r="BS909" i="11" a="1"/>
  <c r="BS909" i="11"/>
  <c r="BS910" i="11" a="1"/>
  <c r="BS910" i="11"/>
  <c r="BS911" i="11" a="1"/>
  <c r="BS911" i="11"/>
  <c r="BS912" i="11" a="1"/>
  <c r="BS912" i="11"/>
  <c r="BS913" i="11" a="1"/>
  <c r="BS913" i="11"/>
  <c r="BS914" i="11" a="1"/>
  <c r="BS914" i="11"/>
  <c r="BS915" i="11" a="1"/>
  <c r="BS915" i="11"/>
  <c r="BS916" i="11" a="1"/>
  <c r="BS916" i="11"/>
  <c r="BS917" i="11" a="1"/>
  <c r="BS917" i="11"/>
  <c r="BS918" i="11" a="1"/>
  <c r="BS918" i="11"/>
  <c r="BS919" i="11" a="1"/>
  <c r="BS919" i="11"/>
  <c r="BS920" i="11" a="1"/>
  <c r="BS920" i="11"/>
  <c r="BS921" i="11" a="1"/>
  <c r="BS921" i="11"/>
  <c r="BS922" i="11" a="1"/>
  <c r="BS922" i="11"/>
  <c r="BS923" i="11" a="1"/>
  <c r="BS923" i="11"/>
  <c r="BS924" i="11" a="1"/>
  <c r="BS924" i="11"/>
  <c r="BS925" i="11" a="1"/>
  <c r="BS925" i="11"/>
  <c r="BS926" i="11" a="1"/>
  <c r="BS926" i="11"/>
  <c r="BS927" i="11" a="1"/>
  <c r="BS927" i="11"/>
  <c r="BS928" i="11" a="1"/>
  <c r="BS928" i="11"/>
  <c r="BS929" i="11" a="1"/>
  <c r="BS929" i="11"/>
  <c r="BS930" i="11" a="1"/>
  <c r="BS930" i="11"/>
  <c r="BS931" i="11" a="1"/>
  <c r="BS931" i="11"/>
  <c r="BS932" i="11" a="1"/>
  <c r="BS932" i="11"/>
  <c r="BS933" i="11" a="1"/>
  <c r="BS933" i="11"/>
  <c r="BS934" i="11" a="1"/>
  <c r="BS934" i="11"/>
  <c r="BS935" i="11" a="1"/>
  <c r="BS935" i="11"/>
  <c r="BS936" i="11" a="1"/>
  <c r="BS936" i="11"/>
  <c r="BS937" i="11" a="1"/>
  <c r="BS937" i="11"/>
  <c r="BS938" i="11" a="1"/>
  <c r="BS938" i="11"/>
  <c r="BS939" i="11" a="1"/>
  <c r="BS939" i="11"/>
  <c r="BS940" i="11" a="1"/>
  <c r="BS940" i="11"/>
  <c r="BS941" i="11" a="1"/>
  <c r="BS941" i="11"/>
  <c r="BS942" i="11" a="1"/>
  <c r="BS942" i="11"/>
  <c r="BS943" i="11" a="1"/>
  <c r="BS943" i="11"/>
  <c r="BS944" i="11" a="1"/>
  <c r="BS944" i="11"/>
  <c r="BS945" i="11" a="1"/>
  <c r="BS945" i="11"/>
  <c r="BS946" i="11" a="1"/>
  <c r="BS946" i="11"/>
  <c r="BS947" i="11" a="1"/>
  <c r="BS947" i="11"/>
  <c r="BS948" i="11" a="1"/>
  <c r="BS948" i="11"/>
  <c r="BS949" i="11" a="1"/>
  <c r="BS949" i="11"/>
  <c r="BS950" i="11" a="1"/>
  <c r="BS950" i="11"/>
  <c r="BS951" i="11" a="1"/>
  <c r="BS951" i="11"/>
  <c r="BS952" i="11" a="1"/>
  <c r="BS952" i="11"/>
  <c r="BS953" i="11" a="1"/>
  <c r="BS953" i="11"/>
  <c r="BS954" i="11" a="1"/>
  <c r="BS954" i="11"/>
  <c r="BS955" i="11" a="1"/>
  <c r="BS955" i="11"/>
  <c r="BS956" i="11" a="1"/>
  <c r="BS956" i="11"/>
  <c r="BS957" i="11" a="1"/>
  <c r="BS957" i="11"/>
  <c r="BS958" i="11" a="1"/>
  <c r="BS958" i="11"/>
  <c r="BS959" i="11" a="1"/>
  <c r="BS959" i="11"/>
  <c r="BS960" i="11" a="1"/>
  <c r="BS960" i="11"/>
  <c r="BS961" i="11" a="1"/>
  <c r="BS961" i="11"/>
  <c r="BS962" i="11" a="1"/>
  <c r="BS962" i="11"/>
  <c r="BS963" i="11" a="1"/>
  <c r="BS963" i="11"/>
  <c r="BS964" i="11" a="1"/>
  <c r="BS964" i="11"/>
  <c r="BS965" i="11" a="1"/>
  <c r="BS965" i="11"/>
  <c r="BS966" i="11" a="1"/>
  <c r="BS966" i="11"/>
  <c r="BS967" i="11" a="1"/>
  <c r="BS967" i="11"/>
  <c r="BS968" i="11" a="1"/>
  <c r="BS968" i="11"/>
  <c r="BS969" i="11" a="1"/>
  <c r="BS969" i="11"/>
  <c r="BS970" i="11" a="1"/>
  <c r="BS970" i="11"/>
  <c r="BS971" i="11" a="1"/>
  <c r="BS971" i="11"/>
  <c r="BS972" i="11" a="1"/>
  <c r="BS972" i="11"/>
  <c r="BS973" i="11" a="1"/>
  <c r="BS973" i="11"/>
  <c r="BS974" i="11" a="1"/>
  <c r="BS974" i="11"/>
  <c r="BS975" i="11" a="1"/>
  <c r="BS975" i="11"/>
  <c r="BS976" i="11" a="1"/>
  <c r="BS976" i="11"/>
  <c r="BS977" i="11" a="1"/>
  <c r="BS977" i="11"/>
  <c r="BS978" i="11" a="1"/>
  <c r="BS978" i="11"/>
  <c r="BS979" i="11" a="1"/>
  <c r="BS979" i="11"/>
  <c r="BS980" i="11" a="1"/>
  <c r="BS980" i="11"/>
  <c r="BS981" i="11" a="1"/>
  <c r="BS981" i="11"/>
  <c r="BS982" i="11" a="1"/>
  <c r="BS982" i="11"/>
  <c r="BS983" i="11" a="1"/>
  <c r="BS983" i="11"/>
  <c r="BS984" i="11" a="1"/>
  <c r="BS984" i="11"/>
  <c r="BS985" i="11" a="1"/>
  <c r="BS985" i="11"/>
  <c r="BS986" i="11" a="1"/>
  <c r="BS986" i="11"/>
  <c r="BS987" i="11" a="1"/>
  <c r="BS987" i="11"/>
  <c r="BS988" i="11" a="1"/>
  <c r="BS988" i="11"/>
  <c r="BS989" i="11" a="1"/>
  <c r="BS989" i="11"/>
  <c r="BS990" i="11" a="1"/>
  <c r="BS990" i="11"/>
  <c r="BS991" i="11" a="1"/>
  <c r="BS991" i="11"/>
  <c r="BS992" i="11" a="1"/>
  <c r="BS992" i="11"/>
  <c r="BS993" i="11" a="1"/>
  <c r="BS993" i="11"/>
  <c r="BS994" i="11" a="1"/>
  <c r="BS994" i="11"/>
  <c r="BS995" i="11" a="1"/>
  <c r="BS995" i="11"/>
  <c r="BS996" i="11" a="1"/>
  <c r="BS996" i="11"/>
  <c r="BS997" i="11" a="1"/>
  <c r="BS997" i="11"/>
  <c r="BS998" i="11" a="1"/>
  <c r="BS998" i="11"/>
  <c r="BS999" i="11" a="1"/>
  <c r="BS999" i="11"/>
  <c r="BS1000" i="11" a="1"/>
  <c r="BS1000" i="11"/>
  <c r="BS1001" i="11" a="1"/>
  <c r="BS1001" i="11"/>
  <c r="BS1002" i="11" a="1"/>
  <c r="BS1002" i="11"/>
  <c r="BS1003" i="11" a="1"/>
  <c r="BS1003" i="11"/>
  <c r="BS1004" i="11" a="1"/>
  <c r="BS1004" i="11"/>
  <c r="BS1005" i="11" a="1"/>
  <c r="BS1005" i="11"/>
  <c r="BS1006" i="11" a="1"/>
  <c r="BS1006" i="11"/>
  <c r="BS1007" i="11" a="1"/>
  <c r="BS1007" i="11"/>
  <c r="BS1008" i="11" a="1"/>
  <c r="BS1008" i="11"/>
  <c r="BS1009" i="11" a="1"/>
  <c r="BS1009" i="11"/>
  <c r="BS1010" i="11" a="1"/>
  <c r="BS1010" i="11"/>
  <c r="N477" i="11" a="1"/>
  <c r="N477" i="11"/>
  <c r="S477" i="11" a="1"/>
  <c r="S477" i="11"/>
  <c r="J477" i="11" a="1"/>
  <c r="J477" i="11"/>
  <c r="I477" i="11" a="1"/>
  <c r="I477" i="11"/>
  <c r="V477" i="11"/>
  <c r="M477" i="11" a="1"/>
  <c r="M477" i="11"/>
  <c r="L477" i="11" a="1"/>
  <c r="L477" i="11"/>
  <c r="Q477" i="11" a="1"/>
  <c r="Q477" i="11"/>
  <c r="E477" i="11" a="1"/>
  <c r="E477" i="11"/>
  <c r="M420" i="11" a="1"/>
  <c r="M420" i="11"/>
  <c r="S420" i="11" a="1"/>
  <c r="S420" i="11"/>
  <c r="Q420" i="11" a="1"/>
  <c r="Q420" i="11"/>
  <c r="N420" i="11" a="1"/>
  <c r="N420" i="11"/>
  <c r="E420" i="11" a="1"/>
  <c r="E420" i="11"/>
  <c r="I420" i="11" a="1"/>
  <c r="I420" i="11"/>
  <c r="V420" i="11"/>
  <c r="D420" i="11" a="1"/>
  <c r="D420" i="11"/>
  <c r="Z420" i="11" a="1"/>
  <c r="Z420" i="11"/>
  <c r="K420" i="11" a="1"/>
  <c r="K420" i="11"/>
  <c r="AC420" i="11"/>
  <c r="AE420" i="11"/>
  <c r="O420" i="11" a="1"/>
  <c r="O420" i="11"/>
  <c r="L420" i="11" a="1"/>
  <c r="L420" i="11"/>
  <c r="J420" i="11" a="1"/>
  <c r="J420" i="11"/>
  <c r="P420" i="11" a="1"/>
  <c r="P420" i="11"/>
  <c r="N443" i="11" a="1"/>
  <c r="N443" i="11"/>
  <c r="S443" i="11" a="1"/>
  <c r="S443" i="11"/>
  <c r="D443" i="11" a="1"/>
  <c r="D443" i="11"/>
  <c r="I443" i="11" a="1"/>
  <c r="I443" i="11"/>
  <c r="V443" i="11"/>
  <c r="M443" i="11" a="1"/>
  <c r="M443" i="11"/>
  <c r="Q443" i="11" a="1"/>
  <c r="Q443" i="11"/>
  <c r="J443" i="11" a="1"/>
  <c r="J443" i="11"/>
  <c r="L443" i="11" a="1"/>
  <c r="L443" i="11"/>
  <c r="P443" i="11" a="1"/>
  <c r="P443" i="11"/>
  <c r="Z443" i="11" a="1"/>
  <c r="Z443" i="11"/>
  <c r="K443" i="11" a="1"/>
  <c r="K443" i="11"/>
  <c r="E443" i="11" a="1"/>
  <c r="E443" i="11"/>
  <c r="O443" i="11" a="1"/>
  <c r="O443" i="11"/>
  <c r="M732" i="11" a="1"/>
  <c r="M732" i="11"/>
  <c r="J732" i="11" a="1"/>
  <c r="J732" i="11"/>
  <c r="K732" i="11" a="1"/>
  <c r="K732" i="11"/>
  <c r="AC732" i="11"/>
  <c r="AE732" i="11"/>
  <c r="I732" i="11" a="1"/>
  <c r="I732" i="11"/>
  <c r="V732" i="11"/>
  <c r="Q732" i="11" a="1"/>
  <c r="Q732" i="11"/>
  <c r="Z732" i="11" a="1"/>
  <c r="Z732" i="11"/>
  <c r="N732" i="11" a="1"/>
  <c r="N732" i="11"/>
  <c r="E732" i="11" a="1"/>
  <c r="E732" i="11"/>
  <c r="S732" i="11" a="1"/>
  <c r="S732" i="11"/>
  <c r="D732" i="11" a="1"/>
  <c r="D732" i="11"/>
  <c r="L732" i="11" a="1"/>
  <c r="L732" i="11"/>
  <c r="P732" i="11" a="1"/>
  <c r="P732" i="11"/>
  <c r="O732" i="11" a="1"/>
  <c r="O732" i="11"/>
  <c r="E189" i="11" a="1"/>
  <c r="E189" i="11"/>
  <c r="K189" i="11" a="1"/>
  <c r="K189" i="11"/>
  <c r="AC189" i="11"/>
  <c r="AE189" i="11"/>
  <c r="N189" i="11" a="1"/>
  <c r="N189" i="11"/>
  <c r="Z189" i="11" a="1"/>
  <c r="Z189" i="11"/>
  <c r="D189" i="11" a="1"/>
  <c r="D189" i="11"/>
  <c r="M189" i="11" a="1"/>
  <c r="M189" i="11"/>
  <c r="P189" i="11" a="1"/>
  <c r="P189" i="11"/>
  <c r="J189" i="11" a="1"/>
  <c r="J189" i="11"/>
  <c r="Q189" i="11" a="1"/>
  <c r="Q189" i="11"/>
  <c r="O189" i="11" a="1"/>
  <c r="O189" i="11"/>
  <c r="S189" i="11" a="1"/>
  <c r="S189" i="11"/>
  <c r="I189" i="11" a="1"/>
  <c r="I189" i="11"/>
  <c r="V189" i="11"/>
  <c r="L189" i="11" a="1"/>
  <c r="L189" i="11"/>
  <c r="P756" i="11" a="1"/>
  <c r="P756" i="11"/>
  <c r="L756" i="11" a="1"/>
  <c r="L756" i="11"/>
  <c r="J756" i="11" a="1"/>
  <c r="J756" i="11"/>
  <c r="Q756" i="11" a="1"/>
  <c r="Q756" i="11"/>
  <c r="E756" i="11" a="1"/>
  <c r="E756" i="11"/>
  <c r="D756" i="11" a="1"/>
  <c r="D756" i="11"/>
  <c r="Z756" i="11" a="1"/>
  <c r="Z756" i="11"/>
  <c r="I756" i="11" a="1"/>
  <c r="I756" i="11"/>
  <c r="V756" i="11"/>
  <c r="S756" i="11" a="1"/>
  <c r="S756" i="11"/>
  <c r="O756" i="11" a="1"/>
  <c r="O756" i="11"/>
  <c r="K756" i="11" a="1"/>
  <c r="K756" i="11"/>
  <c r="AC756" i="11"/>
  <c r="AE756" i="11"/>
  <c r="N756" i="11" a="1"/>
  <c r="N756" i="11"/>
  <c r="M756" i="11" a="1"/>
  <c r="M756" i="11"/>
  <c r="Z299" i="11" a="1"/>
  <c r="Z299" i="11"/>
  <c r="E299" i="11" a="1"/>
  <c r="E299" i="11"/>
  <c r="Q299" i="11" a="1"/>
  <c r="Q299" i="11"/>
  <c r="L299" i="11" a="1"/>
  <c r="L299" i="11"/>
  <c r="P299" i="11" a="1"/>
  <c r="P299" i="11"/>
  <c r="S299" i="11" a="1"/>
  <c r="S299" i="11"/>
  <c r="D299" i="11" a="1"/>
  <c r="D299" i="11"/>
  <c r="N299" i="11" a="1"/>
  <c r="N299" i="11"/>
  <c r="M299" i="11" a="1"/>
  <c r="M299" i="11"/>
  <c r="J299" i="11" a="1"/>
  <c r="J299" i="11"/>
  <c r="O299" i="11" a="1"/>
  <c r="O299" i="11"/>
  <c r="K299" i="11" a="1"/>
  <c r="K299" i="11"/>
  <c r="AC299" i="11"/>
  <c r="AE299" i="11"/>
  <c r="I299" i="11" a="1"/>
  <c r="I299" i="11"/>
  <c r="V299" i="11"/>
  <c r="J909" i="11" a="1"/>
  <c r="J909" i="11"/>
  <c r="O909" i="11" a="1"/>
  <c r="O909" i="11"/>
  <c r="S909" i="11" a="1"/>
  <c r="S909" i="11"/>
  <c r="Q909" i="11" a="1"/>
  <c r="Q909" i="11"/>
  <c r="I909" i="11" a="1"/>
  <c r="I909" i="11"/>
  <c r="V909" i="11"/>
  <c r="P909" i="11" a="1"/>
  <c r="P909" i="11"/>
  <c r="L909" i="11" a="1"/>
  <c r="L909" i="11"/>
  <c r="N909" i="11" a="1"/>
  <c r="N909" i="11"/>
  <c r="Z909" i="11" a="1"/>
  <c r="Z909" i="11"/>
  <c r="K909" i="11" a="1"/>
  <c r="K909" i="11"/>
  <c r="AC909" i="11"/>
  <c r="AE909" i="11"/>
  <c r="M909" i="11" a="1"/>
  <c r="M909" i="11"/>
  <c r="D909" i="11" a="1"/>
  <c r="D909" i="11"/>
  <c r="E909" i="11" a="1"/>
  <c r="E909" i="11"/>
  <c r="J155" i="11" a="1"/>
  <c r="J155" i="11"/>
  <c r="Q155" i="11" a="1"/>
  <c r="Q155" i="11"/>
  <c r="O155" i="11" a="1"/>
  <c r="O155" i="11"/>
  <c r="N155" i="11" a="1"/>
  <c r="N155" i="11"/>
  <c r="P155" i="11" a="1"/>
  <c r="P155" i="11"/>
  <c r="I155" i="11" a="1"/>
  <c r="I155" i="11"/>
  <c r="V155" i="11"/>
  <c r="K155" i="11" a="1"/>
  <c r="K155" i="11"/>
  <c r="AC155" i="11"/>
  <c r="AE155" i="11"/>
  <c r="E155" i="11" a="1"/>
  <c r="E155" i="11"/>
  <c r="S155" i="11" a="1"/>
  <c r="S155" i="11"/>
  <c r="Z155" i="11" a="1"/>
  <c r="Z155" i="11"/>
  <c r="L155" i="11" a="1"/>
  <c r="L155" i="11"/>
  <c r="M155" i="11" a="1"/>
  <c r="M155" i="11"/>
  <c r="D155" i="11" a="1"/>
  <c r="D155" i="11"/>
  <c r="L669" i="11" a="1"/>
  <c r="L669" i="11"/>
  <c r="M669" i="11" a="1"/>
  <c r="M669" i="11"/>
  <c r="S669" i="11" a="1"/>
  <c r="S669" i="11"/>
  <c r="Z669" i="11" a="1"/>
  <c r="Z669" i="11"/>
  <c r="E669" i="11" a="1"/>
  <c r="E669" i="11"/>
  <c r="P669" i="11" a="1"/>
  <c r="P669" i="11"/>
  <c r="O669" i="11" a="1"/>
  <c r="O669" i="11"/>
  <c r="D669" i="11" a="1"/>
  <c r="D669" i="11"/>
  <c r="J669" i="11" a="1"/>
  <c r="J669" i="11"/>
  <c r="K669" i="11" a="1"/>
  <c r="K669" i="11"/>
  <c r="AC669" i="11"/>
  <c r="AE669" i="11"/>
  <c r="Q669" i="11" a="1"/>
  <c r="Q669" i="11"/>
  <c r="I669" i="11" a="1"/>
  <c r="I669" i="11"/>
  <c r="V669" i="11"/>
  <c r="N669" i="11" a="1"/>
  <c r="N669" i="11"/>
  <c r="O160" i="11" a="1"/>
  <c r="O160" i="11"/>
  <c r="K160" i="11" a="1"/>
  <c r="K160" i="11"/>
  <c r="AC160" i="11"/>
  <c r="AE160" i="11"/>
  <c r="M160" i="11" a="1"/>
  <c r="M160" i="11"/>
  <c r="Z160" i="11" a="1"/>
  <c r="Z160" i="11"/>
  <c r="P160" i="11" a="1"/>
  <c r="P160" i="11"/>
  <c r="L160" i="11" a="1"/>
  <c r="L160" i="11"/>
  <c r="E160" i="11" a="1"/>
  <c r="E160" i="11"/>
  <c r="Q160" i="11" a="1"/>
  <c r="Q160" i="11"/>
  <c r="N160" i="11" a="1"/>
  <c r="N160" i="11"/>
  <c r="I160" i="11" a="1"/>
  <c r="I160" i="11"/>
  <c r="V160" i="11"/>
  <c r="D160" i="11" a="1"/>
  <c r="D160" i="11"/>
  <c r="S160" i="11" a="1"/>
  <c r="S160" i="11"/>
  <c r="J160" i="11" a="1"/>
  <c r="J160" i="11"/>
  <c r="P858" i="11" a="1"/>
  <c r="P858" i="11"/>
  <c r="I858" i="11" a="1"/>
  <c r="I858" i="11"/>
  <c r="V858" i="11"/>
  <c r="M858" i="11" a="1"/>
  <c r="M858" i="11"/>
  <c r="S858" i="11" a="1"/>
  <c r="S858" i="11"/>
  <c r="J858" i="11" a="1"/>
  <c r="J858" i="11"/>
  <c r="L858" i="11" a="1"/>
  <c r="L858" i="11"/>
  <c r="Q858" i="11" a="1"/>
  <c r="Q858" i="11"/>
  <c r="D858" i="11" a="1"/>
  <c r="D858" i="11"/>
  <c r="N858" i="11" a="1"/>
  <c r="N858" i="11"/>
  <c r="O858" i="11" a="1"/>
  <c r="O858" i="11"/>
  <c r="Z858" i="11" a="1"/>
  <c r="Z858" i="11"/>
  <c r="K858" i="11" a="1"/>
  <c r="K858" i="11"/>
  <c r="AC858" i="11"/>
  <c r="AE858" i="11"/>
  <c r="E858" i="11" a="1"/>
  <c r="E858" i="11"/>
  <c r="P77" i="11" a="1"/>
  <c r="P77" i="11"/>
  <c r="I77" i="11" a="1"/>
  <c r="I77" i="11"/>
  <c r="V77" i="11"/>
  <c r="S77" i="11" a="1"/>
  <c r="S77" i="11"/>
  <c r="L77" i="11" a="1"/>
  <c r="L77" i="11"/>
  <c r="K77" i="11" a="1"/>
  <c r="K77" i="11"/>
  <c r="AC77" i="11"/>
  <c r="AE77" i="11"/>
  <c r="J77" i="11" a="1"/>
  <c r="J77" i="11"/>
  <c r="N77" i="11" a="1"/>
  <c r="N77" i="11"/>
  <c r="Q77" i="11" a="1"/>
  <c r="Q77" i="11"/>
  <c r="D77" i="11" a="1"/>
  <c r="D77" i="11"/>
  <c r="M77" i="11" a="1"/>
  <c r="M77" i="11"/>
  <c r="Z77" i="11" a="1"/>
  <c r="Z77" i="11"/>
  <c r="E77" i="11" a="1"/>
  <c r="E77" i="11"/>
  <c r="O77" i="11" a="1"/>
  <c r="O77" i="11"/>
  <c r="N933" i="11" a="1"/>
  <c r="N933" i="11"/>
  <c r="D933" i="11" a="1"/>
  <c r="D933" i="11"/>
  <c r="L933" i="11" a="1"/>
  <c r="L933" i="11"/>
  <c r="J933" i="11" a="1"/>
  <c r="J933" i="11"/>
  <c r="O933" i="11" a="1"/>
  <c r="O933" i="11"/>
  <c r="Q933" i="11" a="1"/>
  <c r="Q933" i="11"/>
  <c r="I933" i="11" a="1"/>
  <c r="I933" i="11"/>
  <c r="V933" i="11"/>
  <c r="P933" i="11" a="1"/>
  <c r="P933" i="11"/>
  <c r="K933" i="11" a="1"/>
  <c r="K933" i="11"/>
  <c r="AC933" i="11"/>
  <c r="AE933" i="11"/>
  <c r="M933" i="11" a="1"/>
  <c r="M933" i="11"/>
  <c r="E933" i="11" a="1"/>
  <c r="E933" i="11"/>
  <c r="S933" i="11" a="1"/>
  <c r="S933" i="11"/>
  <c r="Z933" i="11" a="1"/>
  <c r="Z933" i="11"/>
  <c r="I297" i="11" a="1"/>
  <c r="I297" i="11"/>
  <c r="V297" i="11"/>
  <c r="S297" i="11" a="1"/>
  <c r="S297" i="11"/>
  <c r="N297" i="11" a="1"/>
  <c r="N297" i="11"/>
  <c r="P297" i="11" a="1"/>
  <c r="P297" i="11"/>
  <c r="E297" i="11" a="1"/>
  <c r="E297" i="11"/>
  <c r="M297" i="11" a="1"/>
  <c r="M297" i="11"/>
  <c r="Q297" i="11" a="1"/>
  <c r="Q297" i="11"/>
  <c r="L297" i="11" a="1"/>
  <c r="L297" i="11"/>
  <c r="D297" i="11" a="1"/>
  <c r="D297" i="11"/>
  <c r="Z297" i="11" a="1"/>
  <c r="Z297" i="11"/>
  <c r="O297" i="11" a="1"/>
  <c r="O297" i="11"/>
  <c r="K297" i="11" a="1"/>
  <c r="K297" i="11"/>
  <c r="AC297" i="11"/>
  <c r="AE297" i="11"/>
  <c r="J297" i="11" a="1"/>
  <c r="J297" i="11"/>
  <c r="E818" i="11" a="1"/>
  <c r="E818" i="11"/>
  <c r="J818" i="11" a="1"/>
  <c r="J818" i="11"/>
  <c r="D818" i="11" a="1"/>
  <c r="D818" i="11"/>
  <c r="S818" i="11" a="1"/>
  <c r="S818" i="11"/>
  <c r="I818" i="11" a="1"/>
  <c r="I818" i="11"/>
  <c r="V818" i="11"/>
  <c r="M818" i="11" a="1"/>
  <c r="M818" i="11"/>
  <c r="L818" i="11" a="1"/>
  <c r="L818" i="11"/>
  <c r="N818" i="11" a="1"/>
  <c r="N818" i="11"/>
  <c r="O818" i="11" a="1"/>
  <c r="O818" i="11"/>
  <c r="K818" i="11" a="1"/>
  <c r="K818" i="11"/>
  <c r="AC818" i="11"/>
  <c r="AE818" i="11"/>
  <c r="Z818" i="11" a="1"/>
  <c r="Z818" i="11"/>
  <c r="Q818" i="11" a="1"/>
  <c r="Q818" i="11"/>
  <c r="P818" i="11" a="1"/>
  <c r="P818" i="11"/>
  <c r="P267" i="11" a="1"/>
  <c r="P267" i="11"/>
  <c r="L267" i="11" a="1"/>
  <c r="L267" i="11"/>
  <c r="D267" i="11" a="1"/>
  <c r="D267" i="11"/>
  <c r="I267" i="11" a="1"/>
  <c r="I267" i="11"/>
  <c r="V267" i="11"/>
  <c r="O267" i="11" a="1"/>
  <c r="O267" i="11"/>
  <c r="J267" i="11" a="1"/>
  <c r="J267" i="11"/>
  <c r="M267" i="11" a="1"/>
  <c r="M267" i="11"/>
  <c r="S267" i="11" a="1"/>
  <c r="S267" i="11"/>
  <c r="K267" i="11" a="1"/>
  <c r="K267" i="11"/>
  <c r="AC267" i="11"/>
  <c r="AE267" i="11"/>
  <c r="Z267" i="11" a="1"/>
  <c r="Z267" i="11"/>
  <c r="E267" i="11" a="1"/>
  <c r="E267" i="11"/>
  <c r="Q267" i="11" a="1"/>
  <c r="Q267" i="11"/>
  <c r="N267" i="11" a="1"/>
  <c r="N267" i="11"/>
  <c r="Q675" i="11" a="1"/>
  <c r="Q675" i="11"/>
  <c r="E675" i="11" a="1"/>
  <c r="E675" i="11"/>
  <c r="P675" i="11" a="1"/>
  <c r="P675" i="11"/>
  <c r="O675" i="11" a="1"/>
  <c r="O675" i="11"/>
  <c r="I675" i="11" a="1"/>
  <c r="I675" i="11"/>
  <c r="V675" i="11"/>
  <c r="S675" i="11" a="1"/>
  <c r="S675" i="11"/>
  <c r="D675" i="11" a="1"/>
  <c r="D675" i="11"/>
  <c r="N675" i="11" a="1"/>
  <c r="N675" i="11"/>
  <c r="L675" i="11" a="1"/>
  <c r="L675" i="11"/>
  <c r="K675" i="11" a="1"/>
  <c r="K675" i="11"/>
  <c r="AC675" i="11"/>
  <c r="AE675" i="11"/>
  <c r="J675" i="11" a="1"/>
  <c r="J675" i="11"/>
  <c r="Z675" i="11" a="1"/>
  <c r="Z675" i="11"/>
  <c r="M675" i="11" a="1"/>
  <c r="M675" i="11"/>
  <c r="K823" i="11" a="1"/>
  <c r="K823" i="11"/>
  <c r="AC823" i="11"/>
  <c r="AE823" i="11"/>
  <c r="D823" i="11" a="1"/>
  <c r="D823" i="11"/>
  <c r="E823" i="11" a="1"/>
  <c r="E823" i="11"/>
  <c r="Z823" i="11" a="1"/>
  <c r="Z823" i="11"/>
  <c r="I823" i="11" a="1"/>
  <c r="I823" i="11"/>
  <c r="V823" i="11"/>
  <c r="L823" i="11" a="1"/>
  <c r="L823" i="11"/>
  <c r="Q823" i="11" a="1"/>
  <c r="Q823" i="11"/>
  <c r="O823" i="11" a="1"/>
  <c r="O823" i="11"/>
  <c r="M823" i="11" a="1"/>
  <c r="M823" i="11"/>
  <c r="J823" i="11" a="1"/>
  <c r="J823" i="11"/>
  <c r="P823" i="11" a="1"/>
  <c r="P823" i="11"/>
  <c r="S823" i="11" a="1"/>
  <c r="S823" i="11"/>
  <c r="N823" i="11" a="1"/>
  <c r="N823" i="11"/>
  <c r="D747" i="11" a="1"/>
  <c r="D747" i="11"/>
  <c r="L747" i="11" a="1"/>
  <c r="L747" i="11"/>
  <c r="P747" i="11" a="1"/>
  <c r="P747" i="11"/>
  <c r="Z747" i="11" a="1"/>
  <c r="Z747" i="11"/>
  <c r="Q747" i="11" a="1"/>
  <c r="Q747" i="11"/>
  <c r="O747" i="11" a="1"/>
  <c r="O747" i="11"/>
  <c r="M747" i="11" a="1"/>
  <c r="M747" i="11"/>
  <c r="I747" i="11" a="1"/>
  <c r="I747" i="11"/>
  <c r="V747" i="11"/>
  <c r="N747" i="11" a="1"/>
  <c r="N747" i="11"/>
  <c r="J747" i="11" a="1"/>
  <c r="J747" i="11"/>
  <c r="E747" i="11" a="1"/>
  <c r="E747" i="11"/>
  <c r="S747" i="11" a="1"/>
  <c r="S747" i="11"/>
  <c r="K747" i="11" a="1"/>
  <c r="K747" i="11"/>
  <c r="AC747" i="11"/>
  <c r="AE747" i="11"/>
  <c r="N48" i="11" a="1"/>
  <c r="N48" i="11"/>
  <c r="Q48" i="11" a="1"/>
  <c r="Q48" i="11"/>
  <c r="I48" i="11" a="1"/>
  <c r="I48" i="11"/>
  <c r="V48" i="11"/>
  <c r="D48" i="11" a="1"/>
  <c r="D48" i="11"/>
  <c r="O48" i="11" a="1"/>
  <c r="O48" i="11"/>
  <c r="Y49" i="11" a="1"/>
  <c r="Y49" i="11"/>
  <c r="K48" i="11" a="1"/>
  <c r="K48" i="11"/>
  <c r="AC48" i="11"/>
  <c r="AE48" i="11"/>
  <c r="S48" i="11" a="1"/>
  <c r="S48" i="11"/>
  <c r="E48" i="11" a="1"/>
  <c r="E48" i="11"/>
  <c r="P48" i="11" a="1"/>
  <c r="P48" i="11"/>
  <c r="L48" i="11" a="1"/>
  <c r="L48" i="11"/>
  <c r="M48" i="11" a="1"/>
  <c r="M48" i="11"/>
  <c r="Z48" i="11" a="1"/>
  <c r="Z48" i="11"/>
  <c r="J48" i="11" a="1"/>
  <c r="J48" i="11"/>
  <c r="J867" i="11" a="1"/>
  <c r="J867" i="11"/>
  <c r="Q867" i="11" a="1"/>
  <c r="Q867" i="11"/>
  <c r="S867" i="11" a="1"/>
  <c r="S867" i="11"/>
  <c r="L867" i="11" a="1"/>
  <c r="L867" i="11"/>
  <c r="M867" i="11" a="1"/>
  <c r="M867" i="11"/>
  <c r="Z867" i="11" a="1"/>
  <c r="Z867" i="11"/>
  <c r="O867" i="11" a="1"/>
  <c r="O867" i="11"/>
  <c r="N867" i="11" a="1"/>
  <c r="N867" i="11"/>
  <c r="K867" i="11" a="1"/>
  <c r="K867" i="11"/>
  <c r="AC867" i="11"/>
  <c r="AE867" i="11"/>
  <c r="D867" i="11" a="1"/>
  <c r="D867" i="11"/>
  <c r="P867" i="11" a="1"/>
  <c r="P867" i="11"/>
  <c r="E867" i="11" a="1"/>
  <c r="E867" i="11"/>
  <c r="I867" i="11" a="1"/>
  <c r="I867" i="11"/>
  <c r="V867" i="11"/>
  <c r="K336" i="11" a="1"/>
  <c r="K336" i="11"/>
  <c r="AC336" i="11"/>
  <c r="AE336" i="11"/>
  <c r="Y337" i="11" a="1"/>
  <c r="Y337" i="11"/>
  <c r="S336" i="11" a="1"/>
  <c r="S336" i="11"/>
  <c r="J336" i="11" a="1"/>
  <c r="J336" i="11"/>
  <c r="Z336" i="11" a="1"/>
  <c r="Z336" i="11"/>
  <c r="O336" i="11" a="1"/>
  <c r="O336" i="11"/>
  <c r="L336" i="11" a="1"/>
  <c r="L336" i="11"/>
  <c r="I336" i="11" a="1"/>
  <c r="I336" i="11"/>
  <c r="V336" i="11"/>
  <c r="Q336" i="11" a="1"/>
  <c r="Q336" i="11"/>
  <c r="P336" i="11" a="1"/>
  <c r="P336" i="11"/>
  <c r="E336" i="11" a="1"/>
  <c r="E336" i="11"/>
  <c r="M336" i="11" a="1"/>
  <c r="M336" i="11"/>
  <c r="N336" i="11" a="1"/>
  <c r="N336" i="11"/>
  <c r="D336" i="11" a="1"/>
  <c r="D336" i="11"/>
  <c r="Z698" i="11" a="1"/>
  <c r="Z698" i="11"/>
  <c r="N698" i="11" a="1"/>
  <c r="N698" i="11"/>
  <c r="Q698" i="11" a="1"/>
  <c r="Q698" i="11"/>
  <c r="E698" i="11" a="1"/>
  <c r="E698" i="11"/>
  <c r="D698" i="11" a="1"/>
  <c r="D698" i="11"/>
  <c r="M698" i="11" a="1"/>
  <c r="M698" i="11"/>
  <c r="O698" i="11" a="1"/>
  <c r="O698" i="11"/>
  <c r="P698" i="11" a="1"/>
  <c r="P698" i="11"/>
  <c r="S698" i="11" a="1"/>
  <c r="S698" i="11"/>
  <c r="I698" i="11" a="1"/>
  <c r="I698" i="11"/>
  <c r="V698" i="11"/>
  <c r="K698" i="11" a="1"/>
  <c r="K698" i="11"/>
  <c r="AC698" i="11"/>
  <c r="AE698" i="11"/>
  <c r="L698" i="11" a="1"/>
  <c r="L698" i="11"/>
  <c r="J698" i="11" a="1"/>
  <c r="J698" i="11"/>
  <c r="N494" i="11" a="1"/>
  <c r="N494" i="11"/>
  <c r="K494" i="11" a="1"/>
  <c r="K494" i="11"/>
  <c r="AC494" i="11"/>
  <c r="AE494" i="11"/>
  <c r="M494" i="11" a="1"/>
  <c r="M494" i="11"/>
  <c r="E494" i="11" a="1"/>
  <c r="E494" i="11"/>
  <c r="I494" i="11" a="1"/>
  <c r="I494" i="11"/>
  <c r="V494" i="11"/>
  <c r="Z494" i="11" a="1"/>
  <c r="Z494" i="11"/>
  <c r="L494" i="11" a="1"/>
  <c r="L494" i="11"/>
  <c r="S494" i="11" a="1"/>
  <c r="S494" i="11"/>
  <c r="D494" i="11" a="1"/>
  <c r="D494" i="11"/>
  <c r="Y495" i="11" a="1"/>
  <c r="Y495" i="11"/>
  <c r="J494" i="11" a="1"/>
  <c r="J494" i="11"/>
  <c r="O494" i="11" a="1"/>
  <c r="O494" i="11"/>
  <c r="Q494" i="11" a="1"/>
  <c r="Q494" i="11"/>
  <c r="P494" i="11" a="1"/>
  <c r="P494" i="11"/>
  <c r="I217" i="11" a="1"/>
  <c r="I217" i="11"/>
  <c r="V217" i="11"/>
  <c r="L217" i="11" a="1"/>
  <c r="L217" i="11"/>
  <c r="K217" i="11" a="1"/>
  <c r="K217" i="11"/>
  <c r="AC217" i="11"/>
  <c r="AE217" i="11"/>
  <c r="S217" i="11" a="1"/>
  <c r="S217" i="11"/>
  <c r="M217" i="11" a="1"/>
  <c r="M217" i="11"/>
  <c r="O217" i="11" a="1"/>
  <c r="O217" i="11"/>
  <c r="D217" i="11" a="1"/>
  <c r="D217" i="11"/>
  <c r="N217" i="11" a="1"/>
  <c r="N217" i="11"/>
  <c r="Q217" i="11" a="1"/>
  <c r="Q217" i="11"/>
  <c r="E217" i="11" a="1"/>
  <c r="E217" i="11"/>
  <c r="Z217" i="11" a="1"/>
  <c r="Z217" i="11"/>
  <c r="P217" i="11" a="1"/>
  <c r="P217" i="11"/>
  <c r="J217" i="11" a="1"/>
  <c r="J217" i="11"/>
  <c r="J948" i="11" a="1"/>
  <c r="J948" i="11"/>
  <c r="O948" i="11" a="1"/>
  <c r="O948" i="11"/>
  <c r="M948" i="11" a="1"/>
  <c r="M948" i="11"/>
  <c r="N948" i="11" a="1"/>
  <c r="N948" i="11"/>
  <c r="Q948" i="11" a="1"/>
  <c r="Q948" i="11"/>
  <c r="D948" i="11" a="1"/>
  <c r="D948" i="11"/>
  <c r="S948" i="11" a="1"/>
  <c r="S948" i="11"/>
  <c r="P948" i="11" a="1"/>
  <c r="P948" i="11"/>
  <c r="Z948" i="11" a="1"/>
  <c r="Z948" i="11"/>
  <c r="E948" i="11" a="1"/>
  <c r="E948" i="11"/>
  <c r="L948" i="11" a="1"/>
  <c r="L948" i="11"/>
  <c r="I948" i="11" a="1"/>
  <c r="I948" i="11"/>
  <c r="V948" i="11"/>
  <c r="K948" i="11" a="1"/>
  <c r="K948" i="11"/>
  <c r="AC948" i="11"/>
  <c r="AE948" i="11"/>
  <c r="O518" i="11" a="1"/>
  <c r="O518" i="11"/>
  <c r="L518" i="11" a="1"/>
  <c r="L518" i="11"/>
  <c r="J518" i="11" a="1"/>
  <c r="J518" i="11"/>
  <c r="M518" i="11" a="1"/>
  <c r="M518" i="11"/>
  <c r="K518" i="11" a="1"/>
  <c r="K518" i="11"/>
  <c r="AC518" i="11"/>
  <c r="AE518" i="11"/>
  <c r="D518" i="11" a="1"/>
  <c r="D518" i="11"/>
  <c r="N518" i="11" a="1"/>
  <c r="N518" i="11"/>
  <c r="E518" i="11" a="1"/>
  <c r="E518" i="11"/>
  <c r="P518" i="11" a="1"/>
  <c r="P518" i="11"/>
  <c r="I518" i="11" a="1"/>
  <c r="I518" i="11"/>
  <c r="V518" i="11"/>
  <c r="Z518" i="11" a="1"/>
  <c r="Z518" i="11"/>
  <c r="S518" i="11" a="1"/>
  <c r="S518" i="11"/>
  <c r="Q518" i="11" a="1"/>
  <c r="Q518" i="11"/>
  <c r="L572" i="11" a="1"/>
  <c r="L572" i="11"/>
  <c r="Z572" i="11" a="1"/>
  <c r="Z572" i="11"/>
  <c r="E572" i="11" a="1"/>
  <c r="E572" i="11"/>
  <c r="P572" i="11" a="1"/>
  <c r="P572" i="11"/>
  <c r="K572" i="11" a="1"/>
  <c r="K572" i="11"/>
  <c r="AC572" i="11"/>
  <c r="AE572" i="11"/>
  <c r="I572" i="11" a="1"/>
  <c r="I572" i="11"/>
  <c r="V572" i="11"/>
  <c r="N572" i="11" a="1"/>
  <c r="N572" i="11"/>
  <c r="O572" i="11" a="1"/>
  <c r="O572" i="11"/>
  <c r="J572" i="11" a="1"/>
  <c r="J572" i="11"/>
  <c r="S572" i="11" a="1"/>
  <c r="S572" i="11"/>
  <c r="M572" i="11" a="1"/>
  <c r="M572" i="11"/>
  <c r="Q572" i="11" a="1"/>
  <c r="Q572" i="11"/>
  <c r="D572" i="11" a="1"/>
  <c r="D572" i="11"/>
  <c r="K827" i="11" a="1"/>
  <c r="K827" i="11"/>
  <c r="AC827" i="11"/>
  <c r="AE827" i="11"/>
  <c r="I827" i="11" a="1"/>
  <c r="I827" i="11"/>
  <c r="V827" i="11"/>
  <c r="Q827" i="11" a="1"/>
  <c r="Q827" i="11"/>
  <c r="O827" i="11" a="1"/>
  <c r="O827" i="11"/>
  <c r="Z827" i="11" a="1"/>
  <c r="Z827" i="11"/>
  <c r="M827" i="11" a="1"/>
  <c r="M827" i="11"/>
  <c r="S827" i="11" a="1"/>
  <c r="S827" i="11"/>
  <c r="E827" i="11" a="1"/>
  <c r="E827" i="11"/>
  <c r="P827" i="11" a="1"/>
  <c r="P827" i="11"/>
  <c r="N827" i="11" a="1"/>
  <c r="N827" i="11"/>
  <c r="D827" i="11" a="1"/>
  <c r="D827" i="11"/>
  <c r="L827" i="11" a="1"/>
  <c r="L827" i="11"/>
  <c r="J827" i="11" a="1"/>
  <c r="J827" i="11"/>
  <c r="E405" i="11" a="1"/>
  <c r="E405" i="11"/>
  <c r="L405" i="11" a="1"/>
  <c r="L405" i="11"/>
  <c r="S405" i="11" a="1"/>
  <c r="S405" i="11"/>
  <c r="D405" i="11" a="1"/>
  <c r="D405" i="11"/>
  <c r="M405" i="11" a="1"/>
  <c r="M405" i="11"/>
  <c r="O405" i="11" a="1"/>
  <c r="O405" i="11"/>
  <c r="P405" i="11" a="1"/>
  <c r="P405" i="11"/>
  <c r="Q405" i="11" a="1"/>
  <c r="Q405" i="11"/>
  <c r="I405" i="11" a="1"/>
  <c r="I405" i="11"/>
  <c r="V405" i="11"/>
  <c r="N405" i="11" a="1"/>
  <c r="N405" i="11"/>
  <c r="K405" i="11" a="1"/>
  <c r="K405" i="11"/>
  <c r="J405" i="11" a="1"/>
  <c r="J405" i="11"/>
  <c r="Z405" i="11" a="1"/>
  <c r="Z405" i="11"/>
  <c r="S69" i="11" a="1"/>
  <c r="S69" i="11"/>
  <c r="N69" i="11" a="1"/>
  <c r="N69" i="11"/>
  <c r="M69" i="11" a="1"/>
  <c r="M69" i="11"/>
  <c r="Z69" i="11" a="1"/>
  <c r="Z69" i="11"/>
  <c r="J69" i="11" a="1"/>
  <c r="J69" i="11"/>
  <c r="P69" i="11" a="1"/>
  <c r="P69" i="11"/>
  <c r="L69" i="11" a="1"/>
  <c r="L69" i="11"/>
  <c r="K69" i="11" a="1"/>
  <c r="K69" i="11"/>
  <c r="AC69" i="11"/>
  <c r="AE69" i="11"/>
  <c r="I69" i="11" a="1"/>
  <c r="I69" i="11"/>
  <c r="V69" i="11"/>
  <c r="O69" i="11" a="1"/>
  <c r="O69" i="11"/>
  <c r="D69" i="11" a="1"/>
  <c r="D69" i="11"/>
  <c r="Q69" i="11" a="1"/>
  <c r="Q69" i="11"/>
  <c r="E69" i="11" a="1"/>
  <c r="E69" i="11"/>
  <c r="I930" i="11" a="1"/>
  <c r="I930" i="11"/>
  <c r="V930" i="11"/>
  <c r="E930" i="11" a="1"/>
  <c r="E930" i="11"/>
  <c r="K930" i="11" a="1"/>
  <c r="K930" i="11"/>
  <c r="AC930" i="11"/>
  <c r="AE930" i="11"/>
  <c r="J930" i="11" a="1"/>
  <c r="J930" i="11"/>
  <c r="D930" i="11" a="1"/>
  <c r="D930" i="11"/>
  <c r="Z930" i="11" a="1"/>
  <c r="Z930" i="11"/>
  <c r="L930" i="11" a="1"/>
  <c r="L930" i="11"/>
  <c r="Q930" i="11" a="1"/>
  <c r="Q930" i="11"/>
  <c r="P930" i="11" a="1"/>
  <c r="P930" i="11"/>
  <c r="N930" i="11" a="1"/>
  <c r="N930" i="11"/>
  <c r="S930" i="11" a="1"/>
  <c r="S930" i="11"/>
  <c r="O930" i="11" a="1"/>
  <c r="O930" i="11"/>
  <c r="M930" i="11" a="1"/>
  <c r="M930" i="11"/>
  <c r="P708" i="11" a="1"/>
  <c r="P708" i="11"/>
  <c r="Q708" i="11" a="1"/>
  <c r="Q708" i="11"/>
  <c r="N708" i="11" a="1"/>
  <c r="N708" i="11"/>
  <c r="O708" i="11" a="1"/>
  <c r="O708" i="11"/>
  <c r="I708" i="11" a="1"/>
  <c r="I708" i="11"/>
  <c r="V708" i="11"/>
  <c r="S708" i="11" a="1"/>
  <c r="S708" i="11"/>
  <c r="J708" i="11" a="1"/>
  <c r="J708" i="11"/>
  <c r="L708" i="11" a="1"/>
  <c r="L708" i="11"/>
  <c r="M708" i="11" a="1"/>
  <c r="M708" i="11"/>
  <c r="Z708" i="11" a="1"/>
  <c r="Z708" i="11"/>
  <c r="E708" i="11" a="1"/>
  <c r="E708" i="11"/>
  <c r="D708" i="11" a="1"/>
  <c r="D708" i="11"/>
  <c r="K708" i="11" a="1"/>
  <c r="K708" i="11"/>
  <c r="AC708" i="11"/>
  <c r="AE708" i="11"/>
  <c r="E915" i="11" a="1"/>
  <c r="E915" i="11"/>
  <c r="K915" i="11" a="1"/>
  <c r="K915" i="11"/>
  <c r="AC915" i="11"/>
  <c r="AE915" i="11"/>
  <c r="D915" i="11" a="1"/>
  <c r="D915" i="11"/>
  <c r="Z915" i="11" a="1"/>
  <c r="Z915" i="11"/>
  <c r="N915" i="11" a="1"/>
  <c r="N915" i="11"/>
  <c r="Q915" i="11" a="1"/>
  <c r="Q915" i="11"/>
  <c r="J915" i="11" a="1"/>
  <c r="J915" i="11"/>
  <c r="I915" i="11" a="1"/>
  <c r="I915" i="11"/>
  <c r="V915" i="11"/>
  <c r="O915" i="11" a="1"/>
  <c r="O915" i="11"/>
  <c r="L915" i="11" a="1"/>
  <c r="L915" i="11"/>
  <c r="P915" i="11" a="1"/>
  <c r="P915" i="11"/>
  <c r="S915" i="11" a="1"/>
  <c r="S915" i="11"/>
  <c r="M915" i="11" a="1"/>
  <c r="M915" i="11"/>
  <c r="P795" i="11" a="1"/>
  <c r="P795" i="11"/>
  <c r="L795" i="11" a="1"/>
  <c r="L795" i="11"/>
  <c r="O795" i="11" a="1"/>
  <c r="O795" i="11"/>
  <c r="Q795" i="11" a="1"/>
  <c r="Q795" i="11"/>
  <c r="E795" i="11" a="1"/>
  <c r="E795" i="11"/>
  <c r="S795" i="11" a="1"/>
  <c r="S795" i="11"/>
  <c r="J795" i="11" a="1"/>
  <c r="J795" i="11"/>
  <c r="K795" i="11" a="1"/>
  <c r="K795" i="11"/>
  <c r="AC795" i="11"/>
  <c r="AE795" i="11"/>
  <c r="Z795" i="11" a="1"/>
  <c r="Z795" i="11"/>
  <c r="I795" i="11" a="1"/>
  <c r="I795" i="11"/>
  <c r="V795" i="11"/>
  <c r="N795" i="11" a="1"/>
  <c r="N795" i="11"/>
  <c r="M795" i="11" a="1"/>
  <c r="M795" i="11"/>
  <c r="D795" i="11" a="1"/>
  <c r="D795" i="11"/>
  <c r="M471" i="11" a="1"/>
  <c r="M471" i="11"/>
  <c r="N471" i="11" a="1"/>
  <c r="N471" i="11"/>
  <c r="I471" i="11" a="1"/>
  <c r="I471" i="11"/>
  <c r="V471" i="11"/>
  <c r="J471" i="11" a="1"/>
  <c r="J471" i="11"/>
  <c r="D471" i="11" a="1"/>
  <c r="D471" i="11"/>
  <c r="K471" i="11" a="1"/>
  <c r="K471" i="11"/>
  <c r="S471" i="11" a="1"/>
  <c r="S471" i="11"/>
  <c r="Z471" i="11" a="1"/>
  <c r="Z471" i="11"/>
  <c r="O471" i="11" a="1"/>
  <c r="O471" i="11"/>
  <c r="L471" i="11" a="1"/>
  <c r="L471" i="11"/>
  <c r="Q471" i="11" a="1"/>
  <c r="Q471" i="11"/>
  <c r="E471" i="11" a="1"/>
  <c r="E471" i="11"/>
  <c r="P471" i="11" a="1"/>
  <c r="P471" i="11"/>
  <c r="M81" i="11" a="1"/>
  <c r="M81" i="11"/>
  <c r="J81" i="11" a="1"/>
  <c r="J81" i="11"/>
  <c r="O81" i="11" a="1"/>
  <c r="O81" i="11"/>
  <c r="D81" i="11" a="1"/>
  <c r="D81" i="11"/>
  <c r="P81" i="11" a="1"/>
  <c r="P81" i="11"/>
  <c r="Z81" i="11" a="1"/>
  <c r="Z81" i="11"/>
  <c r="Q81" i="11" a="1"/>
  <c r="Q81" i="11"/>
  <c r="L81" i="11" a="1"/>
  <c r="L81" i="11"/>
  <c r="K81" i="11" a="1"/>
  <c r="K81" i="11"/>
  <c r="I81" i="11" a="1"/>
  <c r="I81" i="11"/>
  <c r="V81" i="11"/>
  <c r="N81" i="11" a="1"/>
  <c r="N81" i="11"/>
  <c r="E81" i="11" a="1"/>
  <c r="E81" i="11"/>
  <c r="S81" i="11" a="1"/>
  <c r="S81" i="11"/>
  <c r="M490" i="11" a="1"/>
  <c r="M490" i="11"/>
  <c r="N490" i="11" a="1"/>
  <c r="N490" i="11"/>
  <c r="Z490" i="11" a="1"/>
  <c r="Z490" i="11"/>
  <c r="D490" i="11" a="1"/>
  <c r="D490" i="11"/>
  <c r="I490" i="11" a="1"/>
  <c r="I490" i="11"/>
  <c r="V490" i="11"/>
  <c r="Q490" i="11" a="1"/>
  <c r="Q490" i="11"/>
  <c r="E490" i="11" a="1"/>
  <c r="E490" i="11"/>
  <c r="K490" i="11" a="1"/>
  <c r="K490" i="11"/>
  <c r="AC490" i="11"/>
  <c r="AE490" i="11"/>
  <c r="S490" i="11" a="1"/>
  <c r="S490" i="11"/>
  <c r="P490" i="11" a="1"/>
  <c r="P490" i="11"/>
  <c r="J490" i="11" a="1"/>
  <c r="J490" i="11"/>
  <c r="L490" i="11" a="1"/>
  <c r="L490" i="11"/>
  <c r="O490" i="11" a="1"/>
  <c r="O490" i="11"/>
  <c r="Y491" i="11" a="1"/>
  <c r="Y491" i="11"/>
  <c r="Y492" i="11" a="1"/>
  <c r="Y492" i="11"/>
  <c r="Q187" i="11" a="1"/>
  <c r="Q187" i="11"/>
  <c r="P187" i="11" a="1"/>
  <c r="P187" i="11"/>
  <c r="J187" i="11" a="1"/>
  <c r="J187" i="11"/>
  <c r="D187" i="11" a="1"/>
  <c r="D187" i="11"/>
  <c r="N187" i="11" a="1"/>
  <c r="N187" i="11"/>
  <c r="S187" i="11" a="1"/>
  <c r="S187" i="11"/>
  <c r="E187" i="11" a="1"/>
  <c r="E187" i="11"/>
  <c r="O187" i="11" a="1"/>
  <c r="O187" i="11"/>
  <c r="M187" i="11" a="1"/>
  <c r="M187" i="11"/>
  <c r="I187" i="11" a="1"/>
  <c r="I187" i="11"/>
  <c r="V187" i="11"/>
  <c r="K187" i="11" a="1"/>
  <c r="K187" i="11"/>
  <c r="AC187" i="11"/>
  <c r="AE187" i="11"/>
  <c r="Z187" i="11" a="1"/>
  <c r="Z187" i="11"/>
  <c r="L187" i="11" a="1"/>
  <c r="L187" i="11"/>
  <c r="K366" i="11" a="1"/>
  <c r="K366" i="11"/>
  <c r="AC366" i="11"/>
  <c r="AE366" i="11"/>
  <c r="E366" i="11" a="1"/>
  <c r="E366" i="11"/>
  <c r="N366" i="11" a="1"/>
  <c r="N366" i="11"/>
  <c r="S366" i="11" a="1"/>
  <c r="S366" i="11"/>
  <c r="L366" i="11" a="1"/>
  <c r="L366" i="11"/>
  <c r="Q366" i="11" a="1"/>
  <c r="Q366" i="11"/>
  <c r="P366" i="11" a="1"/>
  <c r="P366" i="11"/>
  <c r="J366" i="11" a="1"/>
  <c r="J366" i="11"/>
  <c r="D366" i="11" a="1"/>
  <c r="D366" i="11"/>
  <c r="Z366" i="11" a="1"/>
  <c r="Z366" i="11"/>
  <c r="M366" i="11" a="1"/>
  <c r="M366" i="11"/>
  <c r="O366" i="11" a="1"/>
  <c r="O366" i="11"/>
  <c r="I366" i="11" a="1"/>
  <c r="I366" i="11"/>
  <c r="V366" i="11"/>
  <c r="Y367" i="11" a="1"/>
  <c r="Y367" i="11"/>
  <c r="I173" i="11" a="1"/>
  <c r="I173" i="11"/>
  <c r="V173" i="11"/>
  <c r="Q173" i="11" a="1"/>
  <c r="Q173" i="11"/>
  <c r="E173" i="11" a="1"/>
  <c r="E173" i="11"/>
  <c r="D173" i="11" a="1"/>
  <c r="D173" i="11"/>
  <c r="S173" i="11" a="1"/>
  <c r="S173" i="11"/>
  <c r="N173" i="11" a="1"/>
  <c r="N173" i="11"/>
  <c r="K173" i="11" a="1"/>
  <c r="K173" i="11"/>
  <c r="AC173" i="11"/>
  <c r="AE173" i="11"/>
  <c r="M173" i="11" a="1"/>
  <c r="M173" i="11"/>
  <c r="Z173" i="11" a="1"/>
  <c r="Z173" i="11"/>
  <c r="L173" i="11" a="1"/>
  <c r="L173" i="11"/>
  <c r="O173" i="11" a="1"/>
  <c r="O173" i="11"/>
  <c r="P173" i="11" a="1"/>
  <c r="P173" i="11"/>
  <c r="J173" i="11" a="1"/>
  <c r="J173" i="11"/>
  <c r="P128" i="11" a="1"/>
  <c r="P128" i="11"/>
  <c r="K128" i="11" a="1"/>
  <c r="K128" i="11"/>
  <c r="AC128" i="11"/>
  <c r="AE128" i="11"/>
  <c r="I128" i="11" a="1"/>
  <c r="I128" i="11"/>
  <c r="V128" i="11"/>
  <c r="N128" i="11" a="1"/>
  <c r="N128" i="11"/>
  <c r="Y129" i="11" a="1"/>
  <c r="Y129" i="11"/>
  <c r="Q128" i="11" a="1"/>
  <c r="Q128" i="11"/>
  <c r="S128" i="11" a="1"/>
  <c r="S128" i="11"/>
  <c r="Z128" i="11" a="1"/>
  <c r="Z128" i="11"/>
  <c r="D128" i="11" a="1"/>
  <c r="D128" i="11"/>
  <c r="M128" i="11" a="1"/>
  <c r="M128" i="11"/>
  <c r="O128" i="11" a="1"/>
  <c r="O128" i="11"/>
  <c r="J128" i="11" a="1"/>
  <c r="J128" i="11"/>
  <c r="E128" i="11" a="1"/>
  <c r="E128" i="11"/>
  <c r="L128" i="11" a="1"/>
  <c r="L128" i="11"/>
  <c r="E973" i="11" a="1"/>
  <c r="E973" i="11"/>
  <c r="J973" i="11" a="1"/>
  <c r="J973" i="11"/>
  <c r="I973" i="11" a="1"/>
  <c r="I973" i="11"/>
  <c r="V973" i="11"/>
  <c r="K973" i="11" a="1"/>
  <c r="K973" i="11"/>
  <c r="AC973" i="11"/>
  <c r="AE973" i="11"/>
  <c r="N973" i="11" a="1"/>
  <c r="N973" i="11"/>
  <c r="O973" i="11" a="1"/>
  <c r="O973" i="11"/>
  <c r="Z973" i="11" a="1"/>
  <c r="Z973" i="11"/>
  <c r="M973" i="11" a="1"/>
  <c r="M973" i="11"/>
  <c r="P973" i="11" a="1"/>
  <c r="P973" i="11"/>
  <c r="S973" i="11" a="1"/>
  <c r="S973" i="11"/>
  <c r="Q973" i="11" a="1"/>
  <c r="Q973" i="11"/>
  <c r="D973" i="11" a="1"/>
  <c r="D973" i="11"/>
  <c r="L973" i="11" a="1"/>
  <c r="L973" i="11"/>
  <c r="S419" i="11" a="1"/>
  <c r="S419" i="11"/>
  <c r="L419" i="11" a="1"/>
  <c r="L419" i="11"/>
  <c r="E419" i="11" a="1"/>
  <c r="E419" i="11"/>
  <c r="I419" i="11" a="1"/>
  <c r="I419" i="11"/>
  <c r="V419" i="11"/>
  <c r="M419" i="11" a="1"/>
  <c r="M419" i="11"/>
  <c r="N419" i="11" a="1"/>
  <c r="N419" i="11"/>
  <c r="P419" i="11" a="1"/>
  <c r="P419" i="11"/>
  <c r="K419" i="11" a="1"/>
  <c r="K419" i="11"/>
  <c r="AC419" i="11"/>
  <c r="AE419" i="11"/>
  <c r="J419" i="11" a="1"/>
  <c r="J419" i="11"/>
  <c r="D419" i="11" a="1"/>
  <c r="D419" i="11"/>
  <c r="Q419" i="11" a="1"/>
  <c r="Q419" i="11"/>
  <c r="Z419" i="11" a="1"/>
  <c r="Z419" i="11"/>
  <c r="O419" i="11" a="1"/>
  <c r="O419" i="11"/>
  <c r="D900" i="11" a="1"/>
  <c r="D900" i="11"/>
  <c r="P900" i="11" a="1"/>
  <c r="P900" i="11"/>
  <c r="N900" i="11" a="1"/>
  <c r="N900" i="11"/>
  <c r="Z900" i="11" a="1"/>
  <c r="Z900" i="11"/>
  <c r="M900" i="11" a="1"/>
  <c r="M900" i="11"/>
  <c r="J900" i="11" a="1"/>
  <c r="J900" i="11"/>
  <c r="L900" i="11" a="1"/>
  <c r="L900" i="11"/>
  <c r="K900" i="11" a="1"/>
  <c r="K900" i="11"/>
  <c r="AC900" i="11"/>
  <c r="AE900" i="11"/>
  <c r="S900" i="11" a="1"/>
  <c r="S900" i="11"/>
  <c r="O900" i="11" a="1"/>
  <c r="O900" i="11"/>
  <c r="Q900" i="11" a="1"/>
  <c r="Q900" i="11"/>
  <c r="E900" i="11" a="1"/>
  <c r="E900" i="11"/>
  <c r="I900" i="11" a="1"/>
  <c r="I900" i="11"/>
  <c r="V900" i="11"/>
  <c r="K953" i="11" a="1"/>
  <c r="K953" i="11"/>
  <c r="AC953" i="11"/>
  <c r="AE953" i="11"/>
  <c r="I953" i="11" a="1"/>
  <c r="I953" i="11"/>
  <c r="V953" i="11"/>
  <c r="O953" i="11" a="1"/>
  <c r="O953" i="11"/>
  <c r="E953" i="11" a="1"/>
  <c r="E953" i="11"/>
  <c r="J953" i="11" a="1"/>
  <c r="J953" i="11"/>
  <c r="M953" i="11" a="1"/>
  <c r="M953" i="11"/>
  <c r="S953" i="11" a="1"/>
  <c r="S953" i="11"/>
  <c r="P953" i="11" a="1"/>
  <c r="P953" i="11"/>
  <c r="Z953" i="11" a="1"/>
  <c r="Z953" i="11"/>
  <c r="N953" i="11" a="1"/>
  <c r="N953" i="11"/>
  <c r="Q953" i="11" a="1"/>
  <c r="Q953" i="11"/>
  <c r="D953" i="11" a="1"/>
  <c r="D953" i="11"/>
  <c r="L953" i="11" a="1"/>
  <c r="L953" i="11"/>
  <c r="M714" i="11" a="1"/>
  <c r="M714" i="11"/>
  <c r="J714" i="11" a="1"/>
  <c r="J714" i="11"/>
  <c r="O714" i="11" a="1"/>
  <c r="O714" i="11"/>
  <c r="Q714" i="11" a="1"/>
  <c r="Q714" i="11"/>
  <c r="D714" i="11" a="1"/>
  <c r="D714" i="11"/>
  <c r="L714" i="11" a="1"/>
  <c r="L714" i="11"/>
  <c r="N714" i="11" a="1"/>
  <c r="N714" i="11"/>
  <c r="S714" i="11" a="1"/>
  <c r="S714" i="11"/>
  <c r="Z714" i="11" a="1"/>
  <c r="Z714" i="11"/>
  <c r="P714" i="11" a="1"/>
  <c r="P714" i="11"/>
  <c r="K714" i="11" a="1"/>
  <c r="K714" i="11"/>
  <c r="AC714" i="11"/>
  <c r="AE714" i="11"/>
  <c r="I714" i="11" a="1"/>
  <c r="I714" i="11"/>
  <c r="V714" i="11"/>
  <c r="E714" i="11" a="1"/>
  <c r="E714" i="11"/>
  <c r="D359" i="11" a="1"/>
  <c r="D359" i="11"/>
  <c r="I359" i="11" a="1"/>
  <c r="I359" i="11"/>
  <c r="V359" i="11"/>
  <c r="K359" i="11" a="1"/>
  <c r="K359" i="11"/>
  <c r="AC359" i="11"/>
  <c r="AE359" i="11"/>
  <c r="L359" i="11" a="1"/>
  <c r="L359" i="11"/>
  <c r="P359" i="11" a="1"/>
  <c r="P359" i="11"/>
  <c r="Q359" i="11" a="1"/>
  <c r="Q359" i="11"/>
  <c r="Z359" i="11" a="1"/>
  <c r="Z359" i="11"/>
  <c r="S359" i="11" a="1"/>
  <c r="S359" i="11"/>
  <c r="J359" i="11" a="1"/>
  <c r="J359" i="11"/>
  <c r="M359" i="11" a="1"/>
  <c r="M359" i="11"/>
  <c r="E359" i="11" a="1"/>
  <c r="E359" i="11"/>
  <c r="O359" i="11" a="1"/>
  <c r="O359" i="11"/>
  <c r="N359" i="11" a="1"/>
  <c r="N359" i="11"/>
  <c r="Q767" i="11" a="1"/>
  <c r="Q767" i="11"/>
  <c r="I767" i="11" a="1"/>
  <c r="I767" i="11"/>
  <c r="V767" i="11"/>
  <c r="S767" i="11" a="1"/>
  <c r="S767" i="11"/>
  <c r="J767" i="11" a="1"/>
  <c r="J767" i="11"/>
  <c r="L767" i="11" a="1"/>
  <c r="L767" i="11"/>
  <c r="N767" i="11" a="1"/>
  <c r="N767" i="11"/>
  <c r="O767" i="11" a="1"/>
  <c r="O767" i="11"/>
  <c r="M767" i="11" a="1"/>
  <c r="M767" i="11"/>
  <c r="P767" i="11" a="1"/>
  <c r="P767" i="11"/>
  <c r="E767" i="11" a="1"/>
  <c r="E767" i="11"/>
  <c r="D767" i="11" a="1"/>
  <c r="D767" i="11"/>
  <c r="Z767" i="11" a="1"/>
  <c r="Z767" i="11"/>
  <c r="K767" i="11" a="1"/>
  <c r="K767" i="11"/>
  <c r="AC767" i="11"/>
  <c r="AE767" i="11"/>
  <c r="P349" i="11" a="1"/>
  <c r="P349" i="11"/>
  <c r="E349" i="11" a="1"/>
  <c r="E349" i="11"/>
  <c r="K349" i="11" a="1"/>
  <c r="K349" i="11"/>
  <c r="AC349" i="11"/>
  <c r="AE349" i="11"/>
  <c r="L349" i="11" a="1"/>
  <c r="L349" i="11"/>
  <c r="O349" i="11" a="1"/>
  <c r="O349" i="11"/>
  <c r="Q349" i="11" a="1"/>
  <c r="Q349" i="11"/>
  <c r="M349" i="11" a="1"/>
  <c r="M349" i="11"/>
  <c r="N349" i="11" a="1"/>
  <c r="N349" i="11"/>
  <c r="J349" i="11" a="1"/>
  <c r="J349" i="11"/>
  <c r="I349" i="11" a="1"/>
  <c r="I349" i="11"/>
  <c r="V349" i="11"/>
  <c r="D349" i="11" a="1"/>
  <c r="D349" i="11"/>
  <c r="S349" i="11" a="1"/>
  <c r="S349" i="11"/>
  <c r="Z349" i="11" a="1"/>
  <c r="Z349" i="11"/>
  <c r="J811" i="11" a="1"/>
  <c r="J811" i="11"/>
  <c r="Z811" i="11" a="1"/>
  <c r="Z811" i="11"/>
  <c r="I811" i="11" a="1"/>
  <c r="I811" i="11"/>
  <c r="V811" i="11"/>
  <c r="S811" i="11" a="1"/>
  <c r="S811" i="11"/>
  <c r="D811" i="11" a="1"/>
  <c r="D811" i="11"/>
  <c r="L811" i="11" a="1"/>
  <c r="L811" i="11"/>
  <c r="E811" i="11" a="1"/>
  <c r="E811" i="11"/>
  <c r="P811" i="11" a="1"/>
  <c r="P811" i="11"/>
  <c r="N811" i="11" a="1"/>
  <c r="N811" i="11"/>
  <c r="M811" i="11" a="1"/>
  <c r="M811" i="11"/>
  <c r="K811" i="11" a="1"/>
  <c r="K811" i="11"/>
  <c r="AC811" i="11"/>
  <c r="AE811" i="11"/>
  <c r="O811" i="11" a="1"/>
  <c r="O811" i="11"/>
  <c r="Q811" i="11" a="1"/>
  <c r="Q811" i="11"/>
  <c r="Z15" i="11" a="1"/>
  <c r="Z15" i="11"/>
  <c r="J15" i="11" a="1"/>
  <c r="J15" i="11"/>
  <c r="S15" i="11" a="1"/>
  <c r="S15" i="11"/>
  <c r="N15" i="11" a="1"/>
  <c r="N15" i="11"/>
  <c r="M15" i="11" a="1"/>
  <c r="M15" i="11"/>
  <c r="L15" i="11" a="1"/>
  <c r="L15" i="11"/>
  <c r="P15" i="11" a="1"/>
  <c r="P15" i="11"/>
  <c r="O15" i="11" a="1"/>
  <c r="O15" i="11"/>
  <c r="E15" i="11" a="1"/>
  <c r="E15" i="11"/>
  <c r="D15" i="11" a="1"/>
  <c r="D15" i="11"/>
  <c r="Q15" i="11" a="1"/>
  <c r="Q15" i="11"/>
  <c r="K15" i="11" a="1"/>
  <c r="K15" i="11"/>
  <c r="I15" i="11" a="1"/>
  <c r="I15" i="11"/>
  <c r="V15" i="11"/>
  <c r="Q710" i="11" a="1"/>
  <c r="Q710" i="11"/>
  <c r="K710" i="11" a="1"/>
  <c r="K710" i="11"/>
  <c r="AC710" i="11"/>
  <c r="AE710" i="11"/>
  <c r="S710" i="11" a="1"/>
  <c r="S710" i="11"/>
  <c r="I710" i="11" a="1"/>
  <c r="I710" i="11"/>
  <c r="V710" i="11"/>
  <c r="D710" i="11" a="1"/>
  <c r="D710" i="11"/>
  <c r="P710" i="11" a="1"/>
  <c r="P710" i="11"/>
  <c r="O710" i="11" a="1"/>
  <c r="O710" i="11"/>
  <c r="L710" i="11" a="1"/>
  <c r="L710" i="11"/>
  <c r="Z710" i="11" a="1"/>
  <c r="Z710" i="11"/>
  <c r="J710" i="11" a="1"/>
  <c r="J710" i="11"/>
  <c r="E710" i="11" a="1"/>
  <c r="E710" i="11"/>
  <c r="N710" i="11" a="1"/>
  <c r="N710" i="11"/>
  <c r="M710" i="11" a="1"/>
  <c r="M710" i="11"/>
  <c r="P362" i="11" a="1"/>
  <c r="P362" i="11"/>
  <c r="K362" i="11" a="1"/>
  <c r="K362" i="11"/>
  <c r="AC362" i="11"/>
  <c r="AE362" i="11"/>
  <c r="I362" i="11" a="1"/>
  <c r="I362" i="11"/>
  <c r="V362" i="11"/>
  <c r="N362" i="11" a="1"/>
  <c r="N362" i="11"/>
  <c r="Y363" i="11" a="1"/>
  <c r="Y363" i="11"/>
  <c r="Q362" i="11" a="1"/>
  <c r="Q362" i="11"/>
  <c r="S362" i="11" a="1"/>
  <c r="S362" i="11"/>
  <c r="Z362" i="11" a="1"/>
  <c r="Z362" i="11"/>
  <c r="D362" i="11" a="1"/>
  <c r="D362" i="11"/>
  <c r="L362" i="11" a="1"/>
  <c r="L362" i="11"/>
  <c r="M362" i="11" a="1"/>
  <c r="M362" i="11"/>
  <c r="E362" i="11" a="1"/>
  <c r="E362" i="11"/>
  <c r="J362" i="11" a="1"/>
  <c r="J362" i="11"/>
  <c r="O362" i="11" a="1"/>
  <c r="O362" i="11"/>
  <c r="J684" i="11" a="1"/>
  <c r="J684" i="11"/>
  <c r="N684" i="11" a="1"/>
  <c r="N684" i="11"/>
  <c r="D684" i="11" a="1"/>
  <c r="D684" i="11"/>
  <c r="O684" i="11" a="1"/>
  <c r="O684" i="11"/>
  <c r="Q684" i="11" a="1"/>
  <c r="Q684" i="11"/>
  <c r="K684" i="11" a="1"/>
  <c r="K684" i="11"/>
  <c r="AC684" i="11"/>
  <c r="AE684" i="11"/>
  <c r="L684" i="11" a="1"/>
  <c r="L684" i="11"/>
  <c r="E684" i="11" a="1"/>
  <c r="E684" i="11"/>
  <c r="I684" i="11" a="1"/>
  <c r="I684" i="11"/>
  <c r="V684" i="11"/>
  <c r="M684" i="11" a="1"/>
  <c r="M684" i="11"/>
  <c r="S684" i="11" a="1"/>
  <c r="S684" i="11"/>
  <c r="Z684" i="11" a="1"/>
  <c r="Z684" i="11"/>
  <c r="P684" i="11" a="1"/>
  <c r="P684" i="11"/>
  <c r="S13" i="11" a="1"/>
  <c r="S13" i="11"/>
  <c r="Q13" i="11" a="1"/>
  <c r="Q13" i="11"/>
  <c r="E13" i="11" a="1"/>
  <c r="E13" i="11"/>
  <c r="D13" i="11" a="1"/>
  <c r="D13" i="11"/>
  <c r="M13" i="11" a="1"/>
  <c r="M13" i="11"/>
  <c r="BT13" i="11" a="1"/>
  <c r="BT13" i="11"/>
  <c r="BT14" i="11" a="1"/>
  <c r="BT14" i="11"/>
  <c r="BT15" i="11" a="1"/>
  <c r="BT15" i="11"/>
  <c r="BT16" i="11" a="1"/>
  <c r="BT16" i="11"/>
  <c r="BT17" i="11" a="1"/>
  <c r="BT17" i="11"/>
  <c r="BT18" i="11" a="1"/>
  <c r="BT18" i="11"/>
  <c r="N13" i="11" a="1"/>
  <c r="N13" i="11"/>
  <c r="BP13" i="11" a="1"/>
  <c r="BP13" i="11"/>
  <c r="BP14" i="11" a="1"/>
  <c r="BP14" i="11"/>
  <c r="BP15" i="11" a="1"/>
  <c r="BP15" i="11"/>
  <c r="BP16" i="11" a="1"/>
  <c r="BP16" i="11"/>
  <c r="BP17" i="11" a="1"/>
  <c r="BP17" i="11"/>
  <c r="BP18" i="11" a="1"/>
  <c r="BP18" i="11"/>
  <c r="BP19" i="11" a="1"/>
  <c r="BP19" i="11"/>
  <c r="BP20" i="11" a="1"/>
  <c r="BP20" i="11"/>
  <c r="BP21" i="11" a="1"/>
  <c r="BP21" i="11"/>
  <c r="BP22" i="11" a="1"/>
  <c r="BP22" i="11"/>
  <c r="BP23" i="11" a="1"/>
  <c r="BP23" i="11"/>
  <c r="BP24" i="11" a="1"/>
  <c r="BP24" i="11"/>
  <c r="BP25" i="11" a="1"/>
  <c r="BP25" i="11"/>
  <c r="BP26" i="11" a="1"/>
  <c r="BP26" i="11"/>
  <c r="BP27" i="11" a="1"/>
  <c r="BP27" i="11"/>
  <c r="BP28" i="11" a="1"/>
  <c r="BP28" i="11"/>
  <c r="BP29" i="11" a="1"/>
  <c r="BP29" i="11"/>
  <c r="BP30" i="11" a="1"/>
  <c r="BP30" i="11"/>
  <c r="BP31" i="11" a="1"/>
  <c r="BP31" i="11"/>
  <c r="BP32" i="11" a="1"/>
  <c r="BP32" i="11"/>
  <c r="BP33" i="11" a="1"/>
  <c r="BP33" i="11"/>
  <c r="BP34" i="11" a="1"/>
  <c r="BP34" i="11"/>
  <c r="BP35" i="11" a="1"/>
  <c r="BP35" i="11"/>
  <c r="BP36" i="11" a="1"/>
  <c r="BP36" i="11"/>
  <c r="BP37" i="11" a="1"/>
  <c r="BP37" i="11"/>
  <c r="BP38" i="11" a="1"/>
  <c r="BP38" i="11"/>
  <c r="BP39" i="11" a="1"/>
  <c r="BP39" i="11"/>
  <c r="BP40" i="11" a="1"/>
  <c r="BP40" i="11"/>
  <c r="BP41" i="11" a="1"/>
  <c r="BP41" i="11"/>
  <c r="BP42" i="11" a="1"/>
  <c r="BP42" i="11"/>
  <c r="BP43" i="11" a="1"/>
  <c r="BP43" i="11"/>
  <c r="BP44" i="11" a="1"/>
  <c r="BP44" i="11"/>
  <c r="BP45" i="11" a="1"/>
  <c r="BP45" i="11"/>
  <c r="BP46" i="11" a="1"/>
  <c r="BP46" i="11"/>
  <c r="BP47" i="11" a="1"/>
  <c r="BP47" i="11"/>
  <c r="BP48" i="11" a="1"/>
  <c r="BP48" i="11"/>
  <c r="BP49" i="11" a="1"/>
  <c r="BP49" i="11"/>
  <c r="BP50" i="11" a="1"/>
  <c r="BP50" i="11"/>
  <c r="BP51" i="11" a="1"/>
  <c r="BP51" i="11"/>
  <c r="BP52" i="11" a="1"/>
  <c r="BP52" i="11"/>
  <c r="BP53" i="11" a="1"/>
  <c r="BP53" i="11"/>
  <c r="BP54" i="11" a="1"/>
  <c r="BP54" i="11"/>
  <c r="BP55" i="11" a="1"/>
  <c r="BP55" i="11"/>
  <c r="BP56" i="11" a="1"/>
  <c r="BP56" i="11"/>
  <c r="BP57" i="11" a="1"/>
  <c r="BP57" i="11"/>
  <c r="BP58" i="11" a="1"/>
  <c r="BP58" i="11"/>
  <c r="BP59" i="11" a="1"/>
  <c r="BP59" i="11"/>
  <c r="BP60" i="11" a="1"/>
  <c r="BP60" i="11"/>
  <c r="BP61" i="11" a="1"/>
  <c r="BP61" i="11"/>
  <c r="BP62" i="11" a="1"/>
  <c r="BP62" i="11"/>
  <c r="BP63" i="11" a="1"/>
  <c r="BP63" i="11"/>
  <c r="BP64" i="11" a="1"/>
  <c r="BP64" i="11"/>
  <c r="BP65" i="11" a="1"/>
  <c r="BP65" i="11"/>
  <c r="BP66" i="11" a="1"/>
  <c r="BP66" i="11"/>
  <c r="BP67" i="11" a="1"/>
  <c r="BP67" i="11"/>
  <c r="BP68" i="11" a="1"/>
  <c r="BP68" i="11"/>
  <c r="BP69" i="11" a="1"/>
  <c r="BP69" i="11"/>
  <c r="BP70" i="11" a="1"/>
  <c r="BP70" i="11"/>
  <c r="BP71" i="11" a="1"/>
  <c r="BP71" i="11"/>
  <c r="BP72" i="11" a="1"/>
  <c r="BP72" i="11"/>
  <c r="BP73" i="11" a="1"/>
  <c r="BP73" i="11"/>
  <c r="BP74" i="11" a="1"/>
  <c r="BP74" i="11"/>
  <c r="BP75" i="11" a="1"/>
  <c r="BP75" i="11"/>
  <c r="BP76" i="11" a="1"/>
  <c r="BP76" i="11"/>
  <c r="BP77" i="11" a="1"/>
  <c r="BP77" i="11"/>
  <c r="BP78" i="11" a="1"/>
  <c r="BP78" i="11"/>
  <c r="BP79" i="11" a="1"/>
  <c r="BP79" i="11"/>
  <c r="BP80" i="11" a="1"/>
  <c r="BP80" i="11"/>
  <c r="BP81" i="11" a="1"/>
  <c r="BP81" i="11"/>
  <c r="BP82" i="11" a="1"/>
  <c r="BP82" i="11"/>
  <c r="BP83" i="11" a="1"/>
  <c r="BP83" i="11"/>
  <c r="BP84" i="11" a="1"/>
  <c r="BP84" i="11"/>
  <c r="BP85" i="11" a="1"/>
  <c r="BP85" i="11"/>
  <c r="BP86" i="11" a="1"/>
  <c r="BP86" i="11"/>
  <c r="BP87" i="11" a="1"/>
  <c r="BP87" i="11"/>
  <c r="BP88" i="11" a="1"/>
  <c r="BP88" i="11"/>
  <c r="BP89" i="11" a="1"/>
  <c r="BP89" i="11"/>
  <c r="BP90" i="11" a="1"/>
  <c r="BP90" i="11"/>
  <c r="BP91" i="11" a="1"/>
  <c r="BP91" i="11"/>
  <c r="BP92" i="11" a="1"/>
  <c r="BP92" i="11"/>
  <c r="BP93" i="11" a="1"/>
  <c r="BP93" i="11"/>
  <c r="BP94" i="11" a="1"/>
  <c r="BP94" i="11"/>
  <c r="BP95" i="11" a="1"/>
  <c r="BP95" i="11"/>
  <c r="BP96" i="11" a="1"/>
  <c r="BP96" i="11"/>
  <c r="BP97" i="11" a="1"/>
  <c r="BP97" i="11"/>
  <c r="BP98" i="11" a="1"/>
  <c r="BP98" i="11"/>
  <c r="BP99" i="11" a="1"/>
  <c r="BP99" i="11"/>
  <c r="BP100" i="11" a="1"/>
  <c r="BP100" i="11"/>
  <c r="BP101" i="11" a="1"/>
  <c r="BP101" i="11"/>
  <c r="BP102" i="11" a="1"/>
  <c r="BP102" i="11"/>
  <c r="BP103" i="11" a="1"/>
  <c r="BP103" i="11"/>
  <c r="BP104" i="11" a="1"/>
  <c r="BP104" i="11"/>
  <c r="BP105" i="11" a="1"/>
  <c r="BP105" i="11"/>
  <c r="BP106" i="11" a="1"/>
  <c r="BP106" i="11"/>
  <c r="BP107" i="11" a="1"/>
  <c r="BP107" i="11"/>
  <c r="BP108" i="11" a="1"/>
  <c r="BP108" i="11"/>
  <c r="BP109" i="11" a="1"/>
  <c r="BP109" i="11"/>
  <c r="BP110" i="11" a="1"/>
  <c r="BP110" i="11"/>
  <c r="BP111" i="11" a="1"/>
  <c r="BP111" i="11"/>
  <c r="BP112" i="11" a="1"/>
  <c r="BP112" i="11"/>
  <c r="BP113" i="11" a="1"/>
  <c r="BP113" i="11"/>
  <c r="BP114" i="11" a="1"/>
  <c r="BP114" i="11"/>
  <c r="BP115" i="11" a="1"/>
  <c r="BP115" i="11"/>
  <c r="BP116" i="11" a="1"/>
  <c r="BP116" i="11"/>
  <c r="BP117" i="11" a="1"/>
  <c r="BP117" i="11"/>
  <c r="BP118" i="11" a="1"/>
  <c r="BP118" i="11"/>
  <c r="BP119" i="11" a="1"/>
  <c r="BP119" i="11"/>
  <c r="BP120" i="11" a="1"/>
  <c r="BP120" i="11"/>
  <c r="BP121" i="11" a="1"/>
  <c r="BP121" i="11"/>
  <c r="BP122" i="11" a="1"/>
  <c r="BP122" i="11"/>
  <c r="BP123" i="11" a="1"/>
  <c r="BP123" i="11"/>
  <c r="BP124" i="11" a="1"/>
  <c r="BP124" i="11"/>
  <c r="BP125" i="11" a="1"/>
  <c r="BP125" i="11"/>
  <c r="BP126" i="11" a="1"/>
  <c r="BP126" i="11"/>
  <c r="BP127" i="11" a="1"/>
  <c r="BP127" i="11"/>
  <c r="BP128" i="11" a="1"/>
  <c r="BP128" i="11"/>
  <c r="BP129" i="11" a="1"/>
  <c r="BP129" i="11"/>
  <c r="BP130" i="11" a="1"/>
  <c r="BP130" i="11"/>
  <c r="BP131" i="11" a="1"/>
  <c r="BP131" i="11"/>
  <c r="BP132" i="11" a="1"/>
  <c r="BP132" i="11"/>
  <c r="BP133" i="11" a="1"/>
  <c r="BP133" i="11"/>
  <c r="BP134" i="11" a="1"/>
  <c r="BP134" i="11"/>
  <c r="BP135" i="11" a="1"/>
  <c r="BP135" i="11"/>
  <c r="BP136" i="11" a="1"/>
  <c r="BP136" i="11"/>
  <c r="BP137" i="11" a="1"/>
  <c r="BP137" i="11"/>
  <c r="BP138" i="11" a="1"/>
  <c r="BP138" i="11"/>
  <c r="BP139" i="11" a="1"/>
  <c r="BP139" i="11"/>
  <c r="BP140" i="11" a="1"/>
  <c r="BP140" i="11"/>
  <c r="BP141" i="11" a="1"/>
  <c r="BP141" i="11"/>
  <c r="BP142" i="11" a="1"/>
  <c r="BP142" i="11"/>
  <c r="BP143" i="11" a="1"/>
  <c r="BP143" i="11"/>
  <c r="BP144" i="11" a="1"/>
  <c r="BP144" i="11"/>
  <c r="BP145" i="11" a="1"/>
  <c r="BP145" i="11"/>
  <c r="BP146" i="11" a="1"/>
  <c r="BP146" i="11"/>
  <c r="BP147" i="11" a="1"/>
  <c r="BP147" i="11"/>
  <c r="BP148" i="11" a="1"/>
  <c r="BP148" i="11"/>
  <c r="BP149" i="11" a="1"/>
  <c r="BP149" i="11"/>
  <c r="BP150" i="11" a="1"/>
  <c r="BP150" i="11"/>
  <c r="BP151" i="11" a="1"/>
  <c r="BP151" i="11"/>
  <c r="BP152" i="11" a="1"/>
  <c r="BP152" i="11"/>
  <c r="BP153" i="11" a="1"/>
  <c r="BP153" i="11"/>
  <c r="BP154" i="11" a="1"/>
  <c r="BP154" i="11"/>
  <c r="BP155" i="11" a="1"/>
  <c r="BP155" i="11"/>
  <c r="BP156" i="11" a="1"/>
  <c r="BP156" i="11"/>
  <c r="BP157" i="11" a="1"/>
  <c r="BP157" i="11"/>
  <c r="BP158" i="11" a="1"/>
  <c r="BP158" i="11"/>
  <c r="BP159" i="11" a="1"/>
  <c r="BP159" i="11"/>
  <c r="BP160" i="11" a="1"/>
  <c r="BP160" i="11"/>
  <c r="BP161" i="11" a="1"/>
  <c r="BP161" i="11"/>
  <c r="BP162" i="11" a="1"/>
  <c r="BP162" i="11"/>
  <c r="BP163" i="11" a="1"/>
  <c r="BP163" i="11"/>
  <c r="BP164" i="11" a="1"/>
  <c r="BP164" i="11"/>
  <c r="BP165" i="11" a="1"/>
  <c r="BP165" i="11"/>
  <c r="BP166" i="11" a="1"/>
  <c r="BP166" i="11"/>
  <c r="BP167" i="11" a="1"/>
  <c r="BP167" i="11"/>
  <c r="BP168" i="11" a="1"/>
  <c r="BP168" i="11"/>
  <c r="BP169" i="11" a="1"/>
  <c r="BP169" i="11"/>
  <c r="BP170" i="11" a="1"/>
  <c r="BP170" i="11"/>
  <c r="BP171" i="11" a="1"/>
  <c r="BP171" i="11"/>
  <c r="BP172" i="11" a="1"/>
  <c r="BP172" i="11"/>
  <c r="BP173" i="11" a="1"/>
  <c r="BP173" i="11"/>
  <c r="BP174" i="11" a="1"/>
  <c r="BP174" i="11"/>
  <c r="BP175" i="11" a="1"/>
  <c r="BP175" i="11"/>
  <c r="BP176" i="11" a="1"/>
  <c r="BP176" i="11"/>
  <c r="BP177" i="11" a="1"/>
  <c r="BP177" i="11"/>
  <c r="BP178" i="11" a="1"/>
  <c r="BP178" i="11"/>
  <c r="BP179" i="11" a="1"/>
  <c r="BP179" i="11"/>
  <c r="BP180" i="11" a="1"/>
  <c r="BP180" i="11"/>
  <c r="BP181" i="11" a="1"/>
  <c r="BP181" i="11"/>
  <c r="BP182" i="11" a="1"/>
  <c r="BP182" i="11"/>
  <c r="BP183" i="11" a="1"/>
  <c r="BP183" i="11"/>
  <c r="BP184" i="11" a="1"/>
  <c r="BP184" i="11"/>
  <c r="BP185" i="11" a="1"/>
  <c r="BP185" i="11"/>
  <c r="BP186" i="11" a="1"/>
  <c r="BP186" i="11"/>
  <c r="BP187" i="11" a="1"/>
  <c r="BP187" i="11"/>
  <c r="BP188" i="11" a="1"/>
  <c r="BP188" i="11"/>
  <c r="BP189" i="11" a="1"/>
  <c r="BP189" i="11"/>
  <c r="BP190" i="11" a="1"/>
  <c r="BP190" i="11"/>
  <c r="BP191" i="11" a="1"/>
  <c r="BP191" i="11"/>
  <c r="BP192" i="11" a="1"/>
  <c r="BP192" i="11"/>
  <c r="BP193" i="11" a="1"/>
  <c r="BP193" i="11"/>
  <c r="BP194" i="11" a="1"/>
  <c r="BP194" i="11"/>
  <c r="BP195" i="11" a="1"/>
  <c r="BP195" i="11"/>
  <c r="BP196" i="11" a="1"/>
  <c r="BP196" i="11"/>
  <c r="BP197" i="11" a="1"/>
  <c r="BP197" i="11"/>
  <c r="BP198" i="11" a="1"/>
  <c r="BP198" i="11"/>
  <c r="BP199" i="11" a="1"/>
  <c r="BP199" i="11"/>
  <c r="BP200" i="11" a="1"/>
  <c r="BP200" i="11"/>
  <c r="BP201" i="11" a="1"/>
  <c r="BP201" i="11"/>
  <c r="BP202" i="11" a="1"/>
  <c r="BP202" i="11"/>
  <c r="BP203" i="11" a="1"/>
  <c r="BP203" i="11"/>
  <c r="BP204" i="11" a="1"/>
  <c r="BP204" i="11"/>
  <c r="BP205" i="11" a="1"/>
  <c r="BP205" i="11"/>
  <c r="BP206" i="11" a="1"/>
  <c r="BP206" i="11"/>
  <c r="BP207" i="11" a="1"/>
  <c r="BP207" i="11"/>
  <c r="BP208" i="11" a="1"/>
  <c r="BP208" i="11"/>
  <c r="BP209" i="11" a="1"/>
  <c r="BP209" i="11"/>
  <c r="BP210" i="11" a="1"/>
  <c r="BP210" i="11"/>
  <c r="BP211" i="11" a="1"/>
  <c r="BP211" i="11"/>
  <c r="BP212" i="11" a="1"/>
  <c r="BP212" i="11"/>
  <c r="BP213" i="11" a="1"/>
  <c r="BP213" i="11"/>
  <c r="BP214" i="11" a="1"/>
  <c r="BP214" i="11"/>
  <c r="BP215" i="11" a="1"/>
  <c r="BP215" i="11"/>
  <c r="BP216" i="11" a="1"/>
  <c r="BP216" i="11"/>
  <c r="BP217" i="11" a="1"/>
  <c r="BP217" i="11"/>
  <c r="BP218" i="11" a="1"/>
  <c r="BP218" i="11"/>
  <c r="BP219" i="11" a="1"/>
  <c r="BP219" i="11"/>
  <c r="BP220" i="11" a="1"/>
  <c r="BP220" i="11"/>
  <c r="BP221" i="11" a="1"/>
  <c r="BP221" i="11"/>
  <c r="BP222" i="11" a="1"/>
  <c r="BP222" i="11"/>
  <c r="BP223" i="11" a="1"/>
  <c r="BP223" i="11"/>
  <c r="BP224" i="11" a="1"/>
  <c r="BP224" i="11"/>
  <c r="BP225" i="11" a="1"/>
  <c r="BP225" i="11"/>
  <c r="BP226" i="11" a="1"/>
  <c r="BP226" i="11"/>
  <c r="BP227" i="11" a="1"/>
  <c r="BP227" i="11"/>
  <c r="BP228" i="11" a="1"/>
  <c r="BP228" i="11"/>
  <c r="BP229" i="11" a="1"/>
  <c r="BP229" i="11"/>
  <c r="BP230" i="11" a="1"/>
  <c r="BP230" i="11"/>
  <c r="BP231" i="11" a="1"/>
  <c r="BP231" i="11"/>
  <c r="BP232" i="11" a="1"/>
  <c r="BP232" i="11"/>
  <c r="BP233" i="11" a="1"/>
  <c r="BP233" i="11"/>
  <c r="BP234" i="11" a="1"/>
  <c r="BP234" i="11"/>
  <c r="BP235" i="11" a="1"/>
  <c r="BP235" i="11"/>
  <c r="BP236" i="11" a="1"/>
  <c r="BP236" i="11"/>
  <c r="BP237" i="11" a="1"/>
  <c r="BP237" i="11"/>
  <c r="BP238" i="11" a="1"/>
  <c r="BP238" i="11"/>
  <c r="BP239" i="11" a="1"/>
  <c r="BP239" i="11"/>
  <c r="BP240" i="11" a="1"/>
  <c r="BP240" i="11"/>
  <c r="BP241" i="11" a="1"/>
  <c r="BP241" i="11"/>
  <c r="BP242" i="11" a="1"/>
  <c r="BP242" i="11"/>
  <c r="BP243" i="11" a="1"/>
  <c r="BP243" i="11"/>
  <c r="BP244" i="11" a="1"/>
  <c r="BP244" i="11"/>
  <c r="BP245" i="11" a="1"/>
  <c r="BP245" i="11"/>
  <c r="BP246" i="11" a="1"/>
  <c r="BP246" i="11"/>
  <c r="BP247" i="11" a="1"/>
  <c r="BP247" i="11"/>
  <c r="BP248" i="11" a="1"/>
  <c r="BP248" i="11"/>
  <c r="BP249" i="11" a="1"/>
  <c r="BP249" i="11"/>
  <c r="BP250" i="11" a="1"/>
  <c r="BP250" i="11"/>
  <c r="BP251" i="11" a="1"/>
  <c r="BP251" i="11"/>
  <c r="BP252" i="11" a="1"/>
  <c r="BP252" i="11"/>
  <c r="BP253" i="11" a="1"/>
  <c r="BP253" i="11"/>
  <c r="BP254" i="11" a="1"/>
  <c r="BP254" i="11"/>
  <c r="BP255" i="11" a="1"/>
  <c r="BP255" i="11"/>
  <c r="BP256" i="11" a="1"/>
  <c r="BP256" i="11"/>
  <c r="BP257" i="11" a="1"/>
  <c r="BP257" i="11"/>
  <c r="BP258" i="11" a="1"/>
  <c r="BP258" i="11"/>
  <c r="BP259" i="11" a="1"/>
  <c r="BP259" i="11"/>
  <c r="BP260" i="11" a="1"/>
  <c r="BP260" i="11"/>
  <c r="BP261" i="11" a="1"/>
  <c r="BP261" i="11"/>
  <c r="BP262" i="11" a="1"/>
  <c r="BP262" i="11"/>
  <c r="BP263" i="11" a="1"/>
  <c r="BP263" i="11"/>
  <c r="BP264" i="11" a="1"/>
  <c r="BP264" i="11"/>
  <c r="BP265" i="11" a="1"/>
  <c r="BP265" i="11"/>
  <c r="BP266" i="11" a="1"/>
  <c r="BP266" i="11"/>
  <c r="BP267" i="11" a="1"/>
  <c r="BP267" i="11"/>
  <c r="BP268" i="11" a="1"/>
  <c r="BP268" i="11"/>
  <c r="BP269" i="11" a="1"/>
  <c r="BP269" i="11"/>
  <c r="BP270" i="11" a="1"/>
  <c r="BP270" i="11"/>
  <c r="BP271" i="11" a="1"/>
  <c r="BP271" i="11"/>
  <c r="BP272" i="11" a="1"/>
  <c r="BP272" i="11"/>
  <c r="BP273" i="11" a="1"/>
  <c r="BP273" i="11"/>
  <c r="BP274" i="11" a="1"/>
  <c r="BP274" i="11"/>
  <c r="BP275" i="11" a="1"/>
  <c r="BP275" i="11"/>
  <c r="BP276" i="11" a="1"/>
  <c r="BP276" i="11"/>
  <c r="BP277" i="11" a="1"/>
  <c r="BP277" i="11"/>
  <c r="BP278" i="11" a="1"/>
  <c r="BP278" i="11"/>
  <c r="BP279" i="11" a="1"/>
  <c r="BP279" i="11"/>
  <c r="BP280" i="11" a="1"/>
  <c r="BP280" i="11"/>
  <c r="BP281" i="11" a="1"/>
  <c r="BP281" i="11"/>
  <c r="BP282" i="11" a="1"/>
  <c r="BP282" i="11"/>
  <c r="BP283" i="11" a="1"/>
  <c r="BP283" i="11"/>
  <c r="BP284" i="11" a="1"/>
  <c r="BP284" i="11"/>
  <c r="BP285" i="11" a="1"/>
  <c r="BP285" i="11"/>
  <c r="BP286" i="11" a="1"/>
  <c r="BP286" i="11"/>
  <c r="BP287" i="11" a="1"/>
  <c r="BP287" i="11"/>
  <c r="BP288" i="11" a="1"/>
  <c r="BP288" i="11"/>
  <c r="BP289" i="11" a="1"/>
  <c r="BP289" i="11"/>
  <c r="BP290" i="11" a="1"/>
  <c r="BP290" i="11"/>
  <c r="BP291" i="11" a="1"/>
  <c r="BP291" i="11"/>
  <c r="BP292" i="11" a="1"/>
  <c r="BP292" i="11"/>
  <c r="BP293" i="11" a="1"/>
  <c r="BP293" i="11"/>
  <c r="BP294" i="11" a="1"/>
  <c r="BP294" i="11"/>
  <c r="BP295" i="11" a="1"/>
  <c r="BP295" i="11"/>
  <c r="BP296" i="11" a="1"/>
  <c r="BP296" i="11"/>
  <c r="BP297" i="11" a="1"/>
  <c r="BP297" i="11"/>
  <c r="BP298" i="11" a="1"/>
  <c r="BP298" i="11"/>
  <c r="BP299" i="11" a="1"/>
  <c r="BP299" i="11"/>
  <c r="BP300" i="11" a="1"/>
  <c r="BP300" i="11"/>
  <c r="BP301" i="11" a="1"/>
  <c r="BP301" i="11"/>
  <c r="BP302" i="11" a="1"/>
  <c r="BP302" i="11"/>
  <c r="BP303" i="11" a="1"/>
  <c r="BP303" i="11"/>
  <c r="BP304" i="11" a="1"/>
  <c r="BP304" i="11"/>
  <c r="BP305" i="11" a="1"/>
  <c r="BP305" i="11"/>
  <c r="BP306" i="11" a="1"/>
  <c r="BP306" i="11"/>
  <c r="BP307" i="11" a="1"/>
  <c r="BP307" i="11"/>
  <c r="BP308" i="11" a="1"/>
  <c r="BP308" i="11"/>
  <c r="BP309" i="11" a="1"/>
  <c r="BP309" i="11"/>
  <c r="BP310" i="11" a="1"/>
  <c r="BP310" i="11"/>
  <c r="BP311" i="11" a="1"/>
  <c r="BP311" i="11"/>
  <c r="BP312" i="11" a="1"/>
  <c r="BP312" i="11"/>
  <c r="BP313" i="11" a="1"/>
  <c r="BP313" i="11"/>
  <c r="BP314" i="11" a="1"/>
  <c r="BP314" i="11"/>
  <c r="BP315" i="11" a="1"/>
  <c r="BP315" i="11"/>
  <c r="BP316" i="11" a="1"/>
  <c r="BP316" i="11"/>
  <c r="BP317" i="11" a="1"/>
  <c r="BP317" i="11"/>
  <c r="BP318" i="11" a="1"/>
  <c r="BP318" i="11"/>
  <c r="BP319" i="11" a="1"/>
  <c r="BP319" i="11"/>
  <c r="BP320" i="11" a="1"/>
  <c r="BP320" i="11"/>
  <c r="BP321" i="11" a="1"/>
  <c r="BP321" i="11"/>
  <c r="BP322" i="11" a="1"/>
  <c r="BP322" i="11"/>
  <c r="BP323" i="11" a="1"/>
  <c r="BP323" i="11"/>
  <c r="BP324" i="11" a="1"/>
  <c r="BP324" i="11"/>
  <c r="BP325" i="11" a="1"/>
  <c r="BP325" i="11"/>
  <c r="BP326" i="11" a="1"/>
  <c r="BP326" i="11"/>
  <c r="BP327" i="11" a="1"/>
  <c r="BP327" i="11"/>
  <c r="BP328" i="11" a="1"/>
  <c r="BP328" i="11"/>
  <c r="BP329" i="11" a="1"/>
  <c r="BP329" i="11"/>
  <c r="BP330" i="11" a="1"/>
  <c r="BP330" i="11"/>
  <c r="BP331" i="11" a="1"/>
  <c r="BP331" i="11"/>
  <c r="BP332" i="11" a="1"/>
  <c r="BP332" i="11"/>
  <c r="BP333" i="11" a="1"/>
  <c r="BP333" i="11"/>
  <c r="BP334" i="11" a="1"/>
  <c r="BP334" i="11"/>
  <c r="BP335" i="11" a="1"/>
  <c r="BP335" i="11"/>
  <c r="BP336" i="11" a="1"/>
  <c r="BP336" i="11"/>
  <c r="BP337" i="11" a="1"/>
  <c r="BP337" i="11"/>
  <c r="BP338" i="11" a="1"/>
  <c r="BP338" i="11"/>
  <c r="BP339" i="11" a="1"/>
  <c r="BP339" i="11"/>
  <c r="BP340" i="11" a="1"/>
  <c r="BP340" i="11"/>
  <c r="BP341" i="11" a="1"/>
  <c r="BP341" i="11"/>
  <c r="BP342" i="11" a="1"/>
  <c r="BP342" i="11"/>
  <c r="BP343" i="11" a="1"/>
  <c r="BP343" i="11"/>
  <c r="BP344" i="11" a="1"/>
  <c r="BP344" i="11"/>
  <c r="BP345" i="11" a="1"/>
  <c r="BP345" i="11"/>
  <c r="BP346" i="11" a="1"/>
  <c r="BP346" i="11"/>
  <c r="BP347" i="11" a="1"/>
  <c r="BP347" i="11"/>
  <c r="BP348" i="11" a="1"/>
  <c r="BP348" i="11"/>
  <c r="BP349" i="11" a="1"/>
  <c r="BP349" i="11"/>
  <c r="BP350" i="11" a="1"/>
  <c r="BP350" i="11"/>
  <c r="BP351" i="11" a="1"/>
  <c r="BP351" i="11"/>
  <c r="BP352" i="11" a="1"/>
  <c r="BP352" i="11"/>
  <c r="BP353" i="11" a="1"/>
  <c r="BP353" i="11"/>
  <c r="BP354" i="11" a="1"/>
  <c r="BP354" i="11"/>
  <c r="BP355" i="11" a="1"/>
  <c r="BP355" i="11"/>
  <c r="BP356" i="11" a="1"/>
  <c r="BP356" i="11"/>
  <c r="BP357" i="11" a="1"/>
  <c r="BP357" i="11"/>
  <c r="BP358" i="11" a="1"/>
  <c r="BP358" i="11"/>
  <c r="BP359" i="11" a="1"/>
  <c r="BP359" i="11"/>
  <c r="BP360" i="11" a="1"/>
  <c r="BP360" i="11"/>
  <c r="BP361" i="11" a="1"/>
  <c r="BP361" i="11"/>
  <c r="BP362" i="11" a="1"/>
  <c r="BP362" i="11"/>
  <c r="BP363" i="11" a="1"/>
  <c r="BP363" i="11"/>
  <c r="BP364" i="11" a="1"/>
  <c r="BP364" i="11"/>
  <c r="BP365" i="11" a="1"/>
  <c r="BP365" i="11"/>
  <c r="BP366" i="11" a="1"/>
  <c r="BP366" i="11"/>
  <c r="BP367" i="11" a="1"/>
  <c r="BP367" i="11"/>
  <c r="BP368" i="11" a="1"/>
  <c r="BP368" i="11"/>
  <c r="BP369" i="11" a="1"/>
  <c r="BP369" i="11"/>
  <c r="BP370" i="11" a="1"/>
  <c r="BP370" i="11"/>
  <c r="BP371" i="11" a="1"/>
  <c r="BP371" i="11"/>
  <c r="BP372" i="11" a="1"/>
  <c r="BP372" i="11"/>
  <c r="BP373" i="11" a="1"/>
  <c r="BP373" i="11"/>
  <c r="BP374" i="11" a="1"/>
  <c r="BP374" i="11"/>
  <c r="BP375" i="11" a="1"/>
  <c r="BP375" i="11"/>
  <c r="BP376" i="11" a="1"/>
  <c r="BP376" i="11"/>
  <c r="BP377" i="11" a="1"/>
  <c r="BP377" i="11"/>
  <c r="BP378" i="11" a="1"/>
  <c r="BP378" i="11"/>
  <c r="BP387" i="11" a="1"/>
  <c r="BP387" i="11"/>
  <c r="BP388" i="11" a="1"/>
  <c r="BP388" i="11"/>
  <c r="BP389" i="11" a="1"/>
  <c r="BP389" i="11"/>
  <c r="BP390" i="11" a="1"/>
  <c r="BP390" i="11"/>
  <c r="BP391" i="11" a="1"/>
  <c r="BP391" i="11"/>
  <c r="BP392" i="11" a="1"/>
  <c r="BP392" i="11"/>
  <c r="BP393" i="11" a="1"/>
  <c r="BP393" i="11"/>
  <c r="BP394" i="11" a="1"/>
  <c r="BP394" i="11"/>
  <c r="BP395" i="11" a="1"/>
  <c r="BP395" i="11"/>
  <c r="BP396" i="11" a="1"/>
  <c r="BP396" i="11"/>
  <c r="BP397" i="11" a="1"/>
  <c r="BP397" i="11"/>
  <c r="BP398" i="11" a="1"/>
  <c r="BP398" i="11"/>
  <c r="BP399" i="11" a="1"/>
  <c r="BP399" i="11"/>
  <c r="BP400" i="11" a="1"/>
  <c r="BP400" i="11"/>
  <c r="BP401" i="11" a="1"/>
  <c r="BP401" i="11"/>
  <c r="BP402" i="11" a="1"/>
  <c r="BP402" i="11"/>
  <c r="BP403" i="11" a="1"/>
  <c r="BP403" i="11"/>
  <c r="BP404" i="11" a="1"/>
  <c r="BP404" i="11"/>
  <c r="BP405" i="11" a="1"/>
  <c r="BP405" i="11"/>
  <c r="BP406" i="11" a="1"/>
  <c r="BP406" i="11"/>
  <c r="BP407" i="11" a="1"/>
  <c r="BP407" i="11"/>
  <c r="BP408" i="11" a="1"/>
  <c r="BP408" i="11"/>
  <c r="BP409" i="11" a="1"/>
  <c r="BP409" i="11"/>
  <c r="BP410" i="11" a="1"/>
  <c r="BP410" i="11"/>
  <c r="BP411" i="11" a="1"/>
  <c r="BP411" i="11"/>
  <c r="BP412" i="11" a="1"/>
  <c r="BP412" i="11"/>
  <c r="BP413" i="11" a="1"/>
  <c r="BP413" i="11"/>
  <c r="BP414" i="11" a="1"/>
  <c r="BP414" i="11"/>
  <c r="BP415" i="11" a="1"/>
  <c r="BP415" i="11"/>
  <c r="BP416" i="11" a="1"/>
  <c r="BP416" i="11"/>
  <c r="BP417" i="11" a="1"/>
  <c r="BP417" i="11"/>
  <c r="BP418" i="11" a="1"/>
  <c r="BP418" i="11"/>
  <c r="BP425" i="11" a="1"/>
  <c r="BP425" i="11"/>
  <c r="BP426" i="11" a="1"/>
  <c r="BP426" i="11"/>
  <c r="BP427" i="11" a="1"/>
  <c r="BP427" i="11"/>
  <c r="BP428" i="11" a="1"/>
  <c r="BP428" i="11"/>
  <c r="BP429" i="11" a="1"/>
  <c r="BP429" i="11"/>
  <c r="BP430" i="11" a="1"/>
  <c r="BP430" i="11"/>
  <c r="BP433" i="11" a="1"/>
  <c r="BP433" i="11"/>
  <c r="BP434" i="11" a="1"/>
  <c r="BP434" i="11"/>
  <c r="BP435" i="11" a="1"/>
  <c r="BP435" i="11"/>
  <c r="BP436" i="11" a="1"/>
  <c r="BP436" i="11"/>
  <c r="BP437" i="11" a="1"/>
  <c r="BP437" i="11"/>
  <c r="BP438" i="11" a="1"/>
  <c r="BP438" i="11"/>
  <c r="BP439" i="11" a="1"/>
  <c r="BP439" i="11"/>
  <c r="BP440" i="11" a="1"/>
  <c r="BP440" i="11"/>
  <c r="BP441" i="11" a="1"/>
  <c r="BP441" i="11"/>
  <c r="BP442" i="11" a="1"/>
  <c r="BP442" i="11"/>
  <c r="BP443" i="11" a="1"/>
  <c r="BP443" i="11"/>
  <c r="BP444" i="11" a="1"/>
  <c r="BP444" i="11"/>
  <c r="BP445" i="11" a="1"/>
  <c r="BP445" i="11"/>
  <c r="BP446" i="11" a="1"/>
  <c r="BP446" i="11"/>
  <c r="BP447" i="11" a="1"/>
  <c r="BP447" i="11"/>
  <c r="BP448" i="11" a="1"/>
  <c r="BP448" i="11"/>
  <c r="BP449" i="11" a="1"/>
  <c r="BP449" i="11"/>
  <c r="BP450" i="11" a="1"/>
  <c r="BP450" i="11"/>
  <c r="BP451" i="11" a="1"/>
  <c r="BP451" i="11"/>
  <c r="BP452" i="11" a="1"/>
  <c r="BP452" i="11"/>
  <c r="BP453" i="11" a="1"/>
  <c r="BP453" i="11"/>
  <c r="BP454" i="11" a="1"/>
  <c r="BP454" i="11"/>
  <c r="BP455" i="11" a="1"/>
  <c r="BP455" i="11"/>
  <c r="BP456" i="11" a="1"/>
  <c r="BP456" i="11"/>
  <c r="BP457" i="11" a="1"/>
  <c r="BP457" i="11"/>
  <c r="BP458" i="11" a="1"/>
  <c r="BP458" i="11"/>
  <c r="BP459" i="11" a="1"/>
  <c r="BP459" i="11"/>
  <c r="BP460" i="11" a="1"/>
  <c r="BP460" i="11"/>
  <c r="BP461" i="11" a="1"/>
  <c r="BP461" i="11"/>
  <c r="BP462" i="11" a="1"/>
  <c r="BP462" i="11"/>
  <c r="BP463" i="11" a="1"/>
  <c r="BP463" i="11"/>
  <c r="BP464" i="11" a="1"/>
  <c r="BP464" i="11"/>
  <c r="O13" i="11" a="1"/>
  <c r="O13" i="11"/>
  <c r="K13" i="11" a="1"/>
  <c r="K13" i="11"/>
  <c r="J13" i="11" a="1"/>
  <c r="J13" i="11"/>
  <c r="Z13" i="11" a="1"/>
  <c r="Z13" i="11"/>
  <c r="BQ13" i="11" a="1"/>
  <c r="BQ13" i="11"/>
  <c r="BQ14" i="11" a="1"/>
  <c r="BQ14" i="11"/>
  <c r="BQ15" i="11" a="1"/>
  <c r="BQ15" i="11"/>
  <c r="BQ16" i="11" a="1"/>
  <c r="BQ16" i="11"/>
  <c r="BQ17" i="11" a="1"/>
  <c r="BQ17" i="11"/>
  <c r="BQ18" i="11" a="1"/>
  <c r="BQ18" i="11"/>
  <c r="BR13" i="11" a="1"/>
  <c r="BR13" i="11"/>
  <c r="BR14" i="11" a="1"/>
  <c r="BR14" i="11"/>
  <c r="BR15" i="11" a="1"/>
  <c r="BR15" i="11"/>
  <c r="BR16" i="11" a="1"/>
  <c r="BR16" i="11"/>
  <c r="BR17" i="11" a="1"/>
  <c r="BR17" i="11"/>
  <c r="BR18" i="11" a="1"/>
  <c r="BR18" i="11"/>
  <c r="BR19" i="11" a="1"/>
  <c r="BR19" i="11"/>
  <c r="BR20" i="11" a="1"/>
  <c r="BR20" i="11"/>
  <c r="BR21" i="11" a="1"/>
  <c r="BR21" i="11"/>
  <c r="BR22" i="11" a="1"/>
  <c r="BR22" i="11"/>
  <c r="BR23" i="11" a="1"/>
  <c r="BR23" i="11"/>
  <c r="BR24" i="11" a="1"/>
  <c r="BR24" i="11"/>
  <c r="BR25" i="11" a="1"/>
  <c r="BR25" i="11"/>
  <c r="BR26" i="11" a="1"/>
  <c r="BR26" i="11"/>
  <c r="BR27" i="11" a="1"/>
  <c r="BR27" i="11"/>
  <c r="BR28" i="11" a="1"/>
  <c r="BR28" i="11"/>
  <c r="BR29" i="11" a="1"/>
  <c r="BR29" i="11"/>
  <c r="BR30" i="11" a="1"/>
  <c r="BR30" i="11"/>
  <c r="BR31" i="11" a="1"/>
  <c r="BR31" i="11"/>
  <c r="BR32" i="11" a="1"/>
  <c r="BR32" i="11"/>
  <c r="BR33" i="11" a="1"/>
  <c r="BR33" i="11"/>
  <c r="BR34" i="11" a="1"/>
  <c r="BR34" i="11"/>
  <c r="BR35" i="11" a="1"/>
  <c r="BR35" i="11"/>
  <c r="BR36" i="11" a="1"/>
  <c r="BR36" i="11"/>
  <c r="BR37" i="11" a="1"/>
  <c r="BR37" i="11"/>
  <c r="BR38" i="11" a="1"/>
  <c r="BR38" i="11"/>
  <c r="BR39" i="11" a="1"/>
  <c r="BR39" i="11"/>
  <c r="BR40" i="11" a="1"/>
  <c r="BR40" i="11"/>
  <c r="BR41" i="11" a="1"/>
  <c r="BR41" i="11"/>
  <c r="BR42" i="11" a="1"/>
  <c r="BR42" i="11"/>
  <c r="BR43" i="11" a="1"/>
  <c r="BR43" i="11"/>
  <c r="BR44" i="11" a="1"/>
  <c r="BR44" i="11"/>
  <c r="BR45" i="11" a="1"/>
  <c r="BR45" i="11"/>
  <c r="BR46" i="11" a="1"/>
  <c r="BR46" i="11"/>
  <c r="BR47" i="11" a="1"/>
  <c r="BR47" i="11"/>
  <c r="BR48" i="11" a="1"/>
  <c r="BR48" i="11"/>
  <c r="BR49" i="11" a="1"/>
  <c r="BR49" i="11"/>
  <c r="BR50" i="11" a="1"/>
  <c r="BR50" i="11"/>
  <c r="BR51" i="11" a="1"/>
  <c r="BR51" i="11"/>
  <c r="BR52" i="11" a="1"/>
  <c r="BR52" i="11"/>
  <c r="BR53" i="11" a="1"/>
  <c r="BR53" i="11"/>
  <c r="BR54" i="11" a="1"/>
  <c r="BR54" i="11"/>
  <c r="BR55" i="11" a="1"/>
  <c r="BR55" i="11"/>
  <c r="BR56" i="11" a="1"/>
  <c r="BR56" i="11"/>
  <c r="BR57" i="11" a="1"/>
  <c r="BR57" i="11"/>
  <c r="BR58" i="11" a="1"/>
  <c r="BR58" i="11"/>
  <c r="BR59" i="11" a="1"/>
  <c r="BR59" i="11"/>
  <c r="BR60" i="11" a="1"/>
  <c r="BR60" i="11"/>
  <c r="BR61" i="11" a="1"/>
  <c r="BR61" i="11"/>
  <c r="BR62" i="11" a="1"/>
  <c r="BR62" i="11"/>
  <c r="BR63" i="11" a="1"/>
  <c r="BR63" i="11"/>
  <c r="BR64" i="11" a="1"/>
  <c r="BR64" i="11"/>
  <c r="BR65" i="11" a="1"/>
  <c r="BR65" i="11"/>
  <c r="BR66" i="11" a="1"/>
  <c r="BR66" i="11"/>
  <c r="BR67" i="11" a="1"/>
  <c r="BR67" i="11"/>
  <c r="BR68" i="11" a="1"/>
  <c r="BR68" i="11"/>
  <c r="BR69" i="11" a="1"/>
  <c r="BR69" i="11"/>
  <c r="BR70" i="11" a="1"/>
  <c r="BR70" i="11"/>
  <c r="BR71" i="11" a="1"/>
  <c r="BR71" i="11"/>
  <c r="BR72" i="11" a="1"/>
  <c r="BR72" i="11"/>
  <c r="BR73" i="11" a="1"/>
  <c r="BR73" i="11"/>
  <c r="BR74" i="11" a="1"/>
  <c r="BR74" i="11"/>
  <c r="BR75" i="11" a="1"/>
  <c r="BR75" i="11"/>
  <c r="BR76" i="11" a="1"/>
  <c r="BR76" i="11"/>
  <c r="BR77" i="11" a="1"/>
  <c r="BR77" i="11"/>
  <c r="BR78" i="11" a="1"/>
  <c r="BR78" i="11"/>
  <c r="BR79" i="11" a="1"/>
  <c r="BR79" i="11"/>
  <c r="BR80" i="11" a="1"/>
  <c r="BR80" i="11"/>
  <c r="BR81" i="11" a="1"/>
  <c r="BR81" i="11"/>
  <c r="BR82" i="11" a="1"/>
  <c r="BR82" i="11"/>
  <c r="BR83" i="11" a="1"/>
  <c r="BR83" i="11"/>
  <c r="BR84" i="11" a="1"/>
  <c r="BR84" i="11"/>
  <c r="BR85" i="11" a="1"/>
  <c r="BR85" i="11"/>
  <c r="BR86" i="11" a="1"/>
  <c r="BR86" i="11"/>
  <c r="BR87" i="11" a="1"/>
  <c r="BR87" i="11"/>
  <c r="BR88" i="11" a="1"/>
  <c r="BR88" i="11"/>
  <c r="BR89" i="11" a="1"/>
  <c r="BR89" i="11"/>
  <c r="BR90" i="11" a="1"/>
  <c r="BR90" i="11"/>
  <c r="BR91" i="11" a="1"/>
  <c r="BR91" i="11"/>
  <c r="BR92" i="11" a="1"/>
  <c r="BR92" i="11"/>
  <c r="BR93" i="11" a="1"/>
  <c r="BR93" i="11"/>
  <c r="BR94" i="11" a="1"/>
  <c r="BR94" i="11"/>
  <c r="L13" i="11" a="1"/>
  <c r="L13" i="11"/>
  <c r="I13" i="11" a="1"/>
  <c r="I13" i="11"/>
  <c r="V13" i="11"/>
  <c r="P13" i="11" a="1"/>
  <c r="P13" i="11"/>
  <c r="L935" i="11" a="1"/>
  <c r="L935" i="11"/>
  <c r="P935" i="11" a="1"/>
  <c r="P935" i="11"/>
  <c r="N935" i="11" a="1"/>
  <c r="N935" i="11"/>
  <c r="E935" i="11" a="1"/>
  <c r="E935" i="11"/>
  <c r="I935" i="11" a="1"/>
  <c r="I935" i="11"/>
  <c r="V935" i="11"/>
  <c r="K935" i="11" a="1"/>
  <c r="K935" i="11"/>
  <c r="AC935" i="11"/>
  <c r="AE935" i="11"/>
  <c r="Z935" i="11" a="1"/>
  <c r="Z935" i="11"/>
  <c r="S935" i="11" a="1"/>
  <c r="S935" i="11"/>
  <c r="D935" i="11" a="1"/>
  <c r="D935" i="11"/>
  <c r="Q935" i="11" a="1"/>
  <c r="Q935" i="11"/>
  <c r="O935" i="11" a="1"/>
  <c r="O935" i="11"/>
  <c r="J935" i="11" a="1"/>
  <c r="J935" i="11"/>
  <c r="M935" i="11" a="1"/>
  <c r="M935" i="11"/>
  <c r="E29" i="11" a="1"/>
  <c r="E29" i="11"/>
  <c r="M29" i="11" a="1"/>
  <c r="M29" i="11"/>
  <c r="Z29" i="11" a="1"/>
  <c r="Z29" i="11"/>
  <c r="I29" i="11" a="1"/>
  <c r="I29" i="11"/>
  <c r="V29" i="11"/>
  <c r="O29" i="11" a="1"/>
  <c r="O29" i="11"/>
  <c r="N29" i="11" a="1"/>
  <c r="N29" i="11"/>
  <c r="J29" i="11" a="1"/>
  <c r="J29" i="11"/>
  <c r="S29" i="11" a="1"/>
  <c r="S29" i="11"/>
  <c r="L29" i="11" a="1"/>
  <c r="L29" i="11"/>
  <c r="D29" i="11" a="1"/>
  <c r="D29" i="11"/>
  <c r="K29" i="11" a="1"/>
  <c r="K29" i="11"/>
  <c r="AC29" i="11"/>
  <c r="AE29" i="11"/>
  <c r="P29" i="11" a="1"/>
  <c r="P29" i="11"/>
  <c r="Q29" i="11" a="1"/>
  <c r="Q29" i="11"/>
  <c r="Z628" i="11" a="1"/>
  <c r="Z628" i="11"/>
  <c r="S628" i="11" a="1"/>
  <c r="S628" i="11"/>
  <c r="E628" i="11" a="1"/>
  <c r="E628" i="11"/>
  <c r="N628" i="11" a="1"/>
  <c r="N628" i="11"/>
  <c r="I628" i="11" a="1"/>
  <c r="I628" i="11"/>
  <c r="V628" i="11"/>
  <c r="D628" i="11" a="1"/>
  <c r="D628" i="11"/>
  <c r="P628" i="11" a="1"/>
  <c r="P628" i="11"/>
  <c r="L628" i="11" a="1"/>
  <c r="L628" i="11"/>
  <c r="J628" i="11" a="1"/>
  <c r="J628" i="11"/>
  <c r="K628" i="11" a="1"/>
  <c r="K628" i="11"/>
  <c r="AC628" i="11"/>
  <c r="AE628" i="11"/>
  <c r="O628" i="11" a="1"/>
  <c r="O628" i="11"/>
  <c r="M628" i="11" a="1"/>
  <c r="M628" i="11"/>
  <c r="Q628" i="11" a="1"/>
  <c r="Q628" i="11"/>
  <c r="O222" i="11" a="1"/>
  <c r="O222" i="11"/>
  <c r="K222" i="11" a="1"/>
  <c r="K222" i="11"/>
  <c r="AC222" i="11"/>
  <c r="AE222" i="11"/>
  <c r="M222" i="11" a="1"/>
  <c r="M222" i="11"/>
  <c r="L222" i="11" a="1"/>
  <c r="L222" i="11"/>
  <c r="E222" i="11" a="1"/>
  <c r="E222" i="11"/>
  <c r="Q222" i="11" a="1"/>
  <c r="Q222" i="11"/>
  <c r="J222" i="11" a="1"/>
  <c r="J222" i="11"/>
  <c r="P222" i="11" a="1"/>
  <c r="P222" i="11"/>
  <c r="Z222" i="11" a="1"/>
  <c r="Z222" i="11"/>
  <c r="S222" i="11" a="1"/>
  <c r="S222" i="11"/>
  <c r="N222" i="11" a="1"/>
  <c r="N222" i="11"/>
  <c r="D222" i="11" a="1"/>
  <c r="D222" i="11"/>
  <c r="I222" i="11" a="1"/>
  <c r="I222" i="11"/>
  <c r="V222" i="11"/>
  <c r="P303" i="11" a="1"/>
  <c r="P303" i="11"/>
  <c r="Q303" i="11" a="1"/>
  <c r="Q303" i="11"/>
  <c r="K303" i="11" a="1"/>
  <c r="K303" i="11"/>
  <c r="AC303" i="11"/>
  <c r="AE303" i="11"/>
  <c r="N303" i="11" a="1"/>
  <c r="N303" i="11"/>
  <c r="L303" i="11" a="1"/>
  <c r="L303" i="11"/>
  <c r="J303" i="11" a="1"/>
  <c r="J303" i="11"/>
  <c r="E303" i="11" a="1"/>
  <c r="E303" i="11"/>
  <c r="D303" i="11" a="1"/>
  <c r="D303" i="11"/>
  <c r="M303" i="11" a="1"/>
  <c r="M303" i="11"/>
  <c r="S303" i="11" a="1"/>
  <c r="S303" i="11"/>
  <c r="O303" i="11" a="1"/>
  <c r="O303" i="11"/>
  <c r="I303" i="11" a="1"/>
  <c r="I303" i="11"/>
  <c r="V303" i="11"/>
  <c r="Z303" i="11" a="1"/>
  <c r="Z303" i="11"/>
  <c r="E261" i="11" a="1"/>
  <c r="E261" i="11"/>
  <c r="D261" i="11" a="1"/>
  <c r="D261" i="11"/>
  <c r="K261" i="11" a="1"/>
  <c r="K261" i="11"/>
  <c r="AC261" i="11"/>
  <c r="AE261" i="11"/>
  <c r="L261" i="11" a="1"/>
  <c r="L261" i="11"/>
  <c r="M261" i="11" a="1"/>
  <c r="M261" i="11"/>
  <c r="Q261" i="11" a="1"/>
  <c r="Q261" i="11"/>
  <c r="N261" i="11" a="1"/>
  <c r="N261" i="11"/>
  <c r="Z261" i="11" a="1"/>
  <c r="Z261" i="11"/>
  <c r="S261" i="11" a="1"/>
  <c r="S261" i="11"/>
  <c r="I261" i="11" a="1"/>
  <c r="I261" i="11"/>
  <c r="V261" i="11"/>
  <c r="P261" i="11" a="1"/>
  <c r="P261" i="11"/>
  <c r="J261" i="11" a="1"/>
  <c r="J261" i="11"/>
  <c r="O261" i="11" a="1"/>
  <c r="O261" i="11"/>
  <c r="Z455" i="11" a="1"/>
  <c r="Z455" i="11"/>
  <c r="D455" i="11" a="1"/>
  <c r="D455" i="11"/>
  <c r="O455" i="11" a="1"/>
  <c r="O455" i="11"/>
  <c r="M455" i="11" a="1"/>
  <c r="M455" i="11"/>
  <c r="P455" i="11" a="1"/>
  <c r="P455" i="11"/>
  <c r="E455" i="11" a="1"/>
  <c r="E455" i="11"/>
  <c r="I455" i="11" a="1"/>
  <c r="I455" i="11"/>
  <c r="V455" i="11"/>
  <c r="L455" i="11" a="1"/>
  <c r="L455" i="11"/>
  <c r="BR455" i="11" a="1"/>
  <c r="BR455" i="11"/>
  <c r="BR456" i="11" a="1"/>
  <c r="BR456" i="11"/>
  <c r="BR457" i="11" a="1"/>
  <c r="BR457" i="11"/>
  <c r="BR458" i="11" a="1"/>
  <c r="BR458" i="11"/>
  <c r="BR459" i="11" a="1"/>
  <c r="BR459" i="11"/>
  <c r="BR460" i="11" a="1"/>
  <c r="BR460" i="11"/>
  <c r="BR461" i="11" a="1"/>
  <c r="BR461" i="11"/>
  <c r="BR462" i="11" a="1"/>
  <c r="BR462" i="11"/>
  <c r="BR463" i="11" a="1"/>
  <c r="BR463" i="11"/>
  <c r="BR464" i="11" a="1"/>
  <c r="BR464" i="11"/>
  <c r="BR465" i="11" a="1"/>
  <c r="BR465" i="11"/>
  <c r="BR466" i="11" a="1"/>
  <c r="BR466" i="11"/>
  <c r="N455" i="11" a="1"/>
  <c r="N455" i="11"/>
  <c r="S455" i="11" a="1"/>
  <c r="S455" i="11"/>
  <c r="J455" i="11" a="1"/>
  <c r="J455" i="11"/>
  <c r="Q455" i="11" a="1"/>
  <c r="Q455" i="11"/>
  <c r="K455" i="11" a="1"/>
  <c r="K455" i="11"/>
  <c r="Z484" i="11" a="1"/>
  <c r="Z484" i="11"/>
  <c r="D484" i="11" a="1"/>
  <c r="D484" i="11"/>
  <c r="Y485" i="11" a="1"/>
  <c r="Y485" i="11"/>
  <c r="K484" i="11" a="1"/>
  <c r="K484" i="11"/>
  <c r="AC484" i="11"/>
  <c r="AE484" i="11"/>
  <c r="I484" i="11" a="1"/>
  <c r="I484" i="11"/>
  <c r="V484" i="11"/>
  <c r="L484" i="11" a="1"/>
  <c r="L484" i="11"/>
  <c r="S484" i="11" a="1"/>
  <c r="S484" i="11"/>
  <c r="J484" i="11" a="1"/>
  <c r="J484" i="11"/>
  <c r="O484" i="11" a="1"/>
  <c r="O484" i="11"/>
  <c r="M484" i="11" a="1"/>
  <c r="M484" i="11"/>
  <c r="N484" i="11" a="1"/>
  <c r="N484" i="11"/>
  <c r="Q484" i="11" a="1"/>
  <c r="Q484" i="11"/>
  <c r="P484" i="11" a="1"/>
  <c r="P484" i="11"/>
  <c r="E484" i="11" a="1"/>
  <c r="E484" i="11"/>
  <c r="K92" i="11" a="1"/>
  <c r="K92" i="11"/>
  <c r="AC92" i="11"/>
  <c r="AE92" i="11"/>
  <c r="D92" i="11" a="1"/>
  <c r="D92" i="11"/>
  <c r="N92" i="11" a="1"/>
  <c r="N92" i="11"/>
  <c r="L92" i="11" a="1"/>
  <c r="L92" i="11"/>
  <c r="I92" i="11" a="1"/>
  <c r="I92" i="11"/>
  <c r="V92" i="11"/>
  <c r="Z92" i="11" a="1"/>
  <c r="Z92" i="11"/>
  <c r="P92" i="11" a="1"/>
  <c r="P92" i="11"/>
  <c r="O92" i="11" a="1"/>
  <c r="O92" i="11"/>
  <c r="E92" i="11" a="1"/>
  <c r="E92" i="11"/>
  <c r="Y93" i="11" a="1"/>
  <c r="Y93" i="11"/>
  <c r="Q92" i="11" a="1"/>
  <c r="Q92" i="11"/>
  <c r="S92" i="11" a="1"/>
  <c r="S92" i="11"/>
  <c r="J92" i="11" a="1"/>
  <c r="J92" i="11"/>
  <c r="M92" i="11" a="1"/>
  <c r="M92" i="11"/>
  <c r="O840" i="11" a="1"/>
  <c r="O840" i="11"/>
  <c r="Q840" i="11" a="1"/>
  <c r="Q840" i="11"/>
  <c r="Z840" i="11" a="1"/>
  <c r="Z840" i="11"/>
  <c r="M840" i="11" a="1"/>
  <c r="M840" i="11"/>
  <c r="D840" i="11" a="1"/>
  <c r="D840" i="11"/>
  <c r="S840" i="11" a="1"/>
  <c r="S840" i="11"/>
  <c r="N840" i="11" a="1"/>
  <c r="N840" i="11"/>
  <c r="E840" i="11" a="1"/>
  <c r="E840" i="11"/>
  <c r="J840" i="11" a="1"/>
  <c r="J840" i="11"/>
  <c r="K840" i="11" a="1"/>
  <c r="K840" i="11"/>
  <c r="AC840" i="11"/>
  <c r="AE840" i="11"/>
  <c r="I840" i="11" a="1"/>
  <c r="I840" i="11"/>
  <c r="V840" i="11"/>
  <c r="L840" i="11" a="1"/>
  <c r="L840" i="11"/>
  <c r="P840" i="11" a="1"/>
  <c r="P840" i="11"/>
  <c r="E946" i="11" a="1"/>
  <c r="E946" i="11"/>
  <c r="K946" i="11" a="1"/>
  <c r="K946" i="11"/>
  <c r="AC946" i="11"/>
  <c r="AE946" i="11"/>
  <c r="P946" i="11" a="1"/>
  <c r="P946" i="11"/>
  <c r="D946" i="11" a="1"/>
  <c r="D946" i="11"/>
  <c r="S946" i="11" a="1"/>
  <c r="S946" i="11"/>
  <c r="O946" i="11" a="1"/>
  <c r="O946" i="11"/>
  <c r="L946" i="11" a="1"/>
  <c r="L946" i="11"/>
  <c r="M946" i="11" a="1"/>
  <c r="M946" i="11"/>
  <c r="Q946" i="11" a="1"/>
  <c r="Q946" i="11"/>
  <c r="Z946" i="11" a="1"/>
  <c r="Z946" i="11"/>
  <c r="N946" i="11" a="1"/>
  <c r="N946" i="11"/>
  <c r="J946" i="11" a="1"/>
  <c r="J946" i="11"/>
  <c r="I946" i="11" a="1"/>
  <c r="I946" i="11"/>
  <c r="V946" i="11"/>
  <c r="L657" i="11" a="1"/>
  <c r="L657" i="11"/>
  <c r="K657" i="11" a="1"/>
  <c r="K657" i="11"/>
  <c r="AC657" i="11"/>
  <c r="AE657" i="11"/>
  <c r="E657" i="11" a="1"/>
  <c r="E657" i="11"/>
  <c r="Q657" i="11" a="1"/>
  <c r="Q657" i="11"/>
  <c r="N657" i="11" a="1"/>
  <c r="N657" i="11"/>
  <c r="P657" i="11" a="1"/>
  <c r="P657" i="11"/>
  <c r="I657" i="11" a="1"/>
  <c r="I657" i="11"/>
  <c r="V657" i="11"/>
  <c r="M657" i="11" a="1"/>
  <c r="M657" i="11"/>
  <c r="S657" i="11" a="1"/>
  <c r="S657" i="11"/>
  <c r="O657" i="11" a="1"/>
  <c r="O657" i="11"/>
  <c r="D657" i="11" a="1"/>
  <c r="D657" i="11"/>
  <c r="J657" i="11" a="1"/>
  <c r="J657" i="11"/>
  <c r="Z657" i="11" a="1"/>
  <c r="Z657" i="11"/>
  <c r="O363" i="11" a="1"/>
  <c r="O363" i="11"/>
  <c r="K363" i="11" a="1"/>
  <c r="K363" i="11"/>
  <c r="AC363" i="11"/>
  <c r="AE363" i="11"/>
  <c r="D363" i="11" a="1"/>
  <c r="D363" i="11"/>
  <c r="S363" i="11" a="1"/>
  <c r="S363" i="11"/>
  <c r="I363" i="11" a="1"/>
  <c r="I363" i="11"/>
  <c r="V363" i="11"/>
  <c r="P363" i="11" a="1"/>
  <c r="P363" i="11"/>
  <c r="E363" i="11" a="1"/>
  <c r="E363" i="11"/>
  <c r="M363" i="11" a="1"/>
  <c r="M363" i="11"/>
  <c r="Q363" i="11" a="1"/>
  <c r="Q363" i="11"/>
  <c r="Z363" i="11" a="1"/>
  <c r="Z363" i="11"/>
  <c r="J363" i="11" a="1"/>
  <c r="J363" i="11"/>
  <c r="N363" i="11" a="1"/>
  <c r="N363" i="11"/>
  <c r="L363" i="11" a="1"/>
  <c r="L363" i="11"/>
  <c r="E238" i="11" a="1"/>
  <c r="E238" i="11"/>
  <c r="O238" i="11" a="1"/>
  <c r="O238" i="11"/>
  <c r="S238" i="11" a="1"/>
  <c r="S238" i="11"/>
  <c r="J238" i="11" a="1"/>
  <c r="J238" i="11"/>
  <c r="Q238" i="11" a="1"/>
  <c r="Q238" i="11"/>
  <c r="M238" i="11" a="1"/>
  <c r="M238" i="11"/>
  <c r="P238" i="11" a="1"/>
  <c r="P238" i="11"/>
  <c r="L238" i="11" a="1"/>
  <c r="L238" i="11"/>
  <c r="K238" i="11" a="1"/>
  <c r="K238" i="11"/>
  <c r="AC238" i="11"/>
  <c r="AE238" i="11"/>
  <c r="I238" i="11" a="1"/>
  <c r="I238" i="11"/>
  <c r="V238" i="11"/>
  <c r="D238" i="11" a="1"/>
  <c r="D238" i="11"/>
  <c r="N238" i="11" a="1"/>
  <c r="N238" i="11"/>
  <c r="Y239" i="11" a="1"/>
  <c r="Y239" i="11"/>
  <c r="Z238" i="11" a="1"/>
  <c r="Z238" i="11"/>
  <c r="M528" i="11" a="1"/>
  <c r="M528" i="11"/>
  <c r="L528" i="11" a="1"/>
  <c r="L528" i="11"/>
  <c r="S528" i="11" a="1"/>
  <c r="S528" i="11"/>
  <c r="D528" i="11" a="1"/>
  <c r="D528" i="11"/>
  <c r="K528" i="11" a="1"/>
  <c r="K528" i="11"/>
  <c r="AC528" i="11"/>
  <c r="AE528" i="11"/>
  <c r="I528" i="11" a="1"/>
  <c r="I528" i="11"/>
  <c r="V528" i="11"/>
  <c r="J528" i="11" a="1"/>
  <c r="J528" i="11"/>
  <c r="N528" i="11" a="1"/>
  <c r="N528" i="11"/>
  <c r="O528" i="11" a="1"/>
  <c r="O528" i="11"/>
  <c r="Z528" i="11" a="1"/>
  <c r="Z528" i="11"/>
  <c r="Q528" i="11" a="1"/>
  <c r="Q528" i="11"/>
  <c r="E528" i="11" a="1"/>
  <c r="E528" i="11"/>
  <c r="P528" i="11" a="1"/>
  <c r="P528" i="11"/>
  <c r="Z550" i="11" a="1"/>
  <c r="Z550" i="11"/>
  <c r="Q550" i="11" a="1"/>
  <c r="Q550" i="11"/>
  <c r="E550" i="11" a="1"/>
  <c r="E550" i="11"/>
  <c r="D550" i="11" a="1"/>
  <c r="D550" i="11"/>
  <c r="J550" i="11" a="1"/>
  <c r="J550" i="11"/>
  <c r="I550" i="11" a="1"/>
  <c r="I550" i="11"/>
  <c r="V550" i="11"/>
  <c r="P550" i="11" a="1"/>
  <c r="P550" i="11"/>
  <c r="N550" i="11" a="1"/>
  <c r="N550" i="11"/>
  <c r="K550" i="11" a="1"/>
  <c r="K550" i="11"/>
  <c r="AC550" i="11"/>
  <c r="AE550" i="11"/>
  <c r="L550" i="11" a="1"/>
  <c r="L550" i="11"/>
  <c r="M550" i="11" a="1"/>
  <c r="M550" i="11"/>
  <c r="S550" i="11" a="1"/>
  <c r="S550" i="11"/>
  <c r="O550" i="11" a="1"/>
  <c r="O550" i="11"/>
  <c r="Z386" i="11" a="1"/>
  <c r="Z386" i="11"/>
  <c r="I386" i="11" a="1"/>
  <c r="I386" i="11"/>
  <c r="V386" i="11"/>
  <c r="M386" i="11" a="1"/>
  <c r="M386" i="11"/>
  <c r="L386" i="11" a="1"/>
  <c r="L386" i="11"/>
  <c r="J386" i="11" a="1"/>
  <c r="J386" i="11"/>
  <c r="D386" i="11" a="1"/>
  <c r="D386" i="11"/>
  <c r="N386" i="11" a="1"/>
  <c r="N386" i="11"/>
  <c r="E386" i="11" a="1"/>
  <c r="E386" i="11"/>
  <c r="Q386" i="11" a="1"/>
  <c r="Q386" i="11"/>
  <c r="O386" i="11" a="1"/>
  <c r="O386" i="11"/>
  <c r="Y387" i="11" a="1"/>
  <c r="Y387" i="11"/>
  <c r="K386" i="11" a="1"/>
  <c r="K386" i="11"/>
  <c r="AC386" i="11"/>
  <c r="AE386" i="11"/>
  <c r="S386" i="11" a="1"/>
  <c r="S386" i="11"/>
  <c r="P386" i="11" a="1"/>
  <c r="P386" i="11"/>
  <c r="D271" i="11" a="1"/>
  <c r="D271" i="11"/>
  <c r="P271" i="11" a="1"/>
  <c r="P271" i="11"/>
  <c r="L271" i="11" a="1"/>
  <c r="L271" i="11"/>
  <c r="K271" i="11" a="1"/>
  <c r="K271" i="11"/>
  <c r="M271" i="11" a="1"/>
  <c r="M271" i="11"/>
  <c r="O271" i="11" a="1"/>
  <c r="O271" i="11"/>
  <c r="S271" i="11" a="1"/>
  <c r="S271" i="11"/>
  <c r="E271" i="11" a="1"/>
  <c r="E271" i="11"/>
  <c r="J271" i="11" a="1"/>
  <c r="J271" i="11"/>
  <c r="N271" i="11" a="1"/>
  <c r="N271" i="11"/>
  <c r="I271" i="11" a="1"/>
  <c r="I271" i="11"/>
  <c r="V271" i="11"/>
  <c r="Z271" i="11" a="1"/>
  <c r="Z271" i="11"/>
  <c r="Q271" i="11" a="1"/>
  <c r="Q271" i="11"/>
  <c r="I413" i="11" a="1"/>
  <c r="I413" i="11"/>
  <c r="V413" i="11"/>
  <c r="Q413" i="11" a="1"/>
  <c r="Q413" i="11"/>
  <c r="L413" i="11" a="1"/>
  <c r="L413" i="11"/>
  <c r="Z413" i="11" a="1"/>
  <c r="Z413" i="11"/>
  <c r="O413" i="11" a="1"/>
  <c r="O413" i="11"/>
  <c r="S413" i="11" a="1"/>
  <c r="S413" i="11"/>
  <c r="E413" i="11" a="1"/>
  <c r="E413" i="11"/>
  <c r="D413" i="11" a="1"/>
  <c r="D413" i="11"/>
  <c r="N413" i="11" a="1"/>
  <c r="N413" i="11"/>
  <c r="P413" i="11" a="1"/>
  <c r="P413" i="11"/>
  <c r="K413" i="11" a="1"/>
  <c r="K413" i="11"/>
  <c r="AC413" i="11"/>
  <c r="AE413" i="11"/>
  <c r="J413" i="11" a="1"/>
  <c r="J413" i="11"/>
  <c r="M413" i="11" a="1"/>
  <c r="M413" i="11"/>
  <c r="M879" i="11" a="1"/>
  <c r="M879" i="11"/>
  <c r="N879" i="11" a="1"/>
  <c r="N879" i="11"/>
  <c r="D879" i="11" a="1"/>
  <c r="D879" i="11"/>
  <c r="Z879" i="11" a="1"/>
  <c r="Z879" i="11"/>
  <c r="P879" i="11" a="1"/>
  <c r="P879" i="11"/>
  <c r="I879" i="11" a="1"/>
  <c r="I879" i="11"/>
  <c r="V879" i="11"/>
  <c r="O879" i="11" a="1"/>
  <c r="O879" i="11"/>
  <c r="L879" i="11" a="1"/>
  <c r="L879" i="11"/>
  <c r="S879" i="11" a="1"/>
  <c r="S879" i="11"/>
  <c r="J879" i="11" a="1"/>
  <c r="J879" i="11"/>
  <c r="K879" i="11" a="1"/>
  <c r="K879" i="11"/>
  <c r="AC879" i="11"/>
  <c r="AE879" i="11"/>
  <c r="Q879" i="11" a="1"/>
  <c r="Q879" i="11"/>
  <c r="E879" i="11" a="1"/>
  <c r="E879" i="11"/>
  <c r="I506" i="11" a="1"/>
  <c r="I506" i="11"/>
  <c r="V506" i="11"/>
  <c r="N506" i="11" a="1"/>
  <c r="N506" i="11"/>
  <c r="J506" i="11" a="1"/>
  <c r="J506" i="11"/>
  <c r="D506" i="11" a="1"/>
  <c r="D506" i="11"/>
  <c r="K506" i="11" a="1"/>
  <c r="K506" i="11"/>
  <c r="AC506" i="11"/>
  <c r="AE506" i="11"/>
  <c r="M506" i="11" a="1"/>
  <c r="M506" i="11"/>
  <c r="Z506" i="11" a="1"/>
  <c r="Z506" i="11"/>
  <c r="Q506" i="11" a="1"/>
  <c r="Q506" i="11"/>
  <c r="Y507" i="11" a="1"/>
  <c r="Y507" i="11"/>
  <c r="P506" i="11" a="1"/>
  <c r="P506" i="11"/>
  <c r="S506" i="11" a="1"/>
  <c r="S506" i="11"/>
  <c r="E506" i="11" a="1"/>
  <c r="E506" i="11"/>
  <c r="L506" i="11" a="1"/>
  <c r="L506" i="11"/>
  <c r="O506" i="11" a="1"/>
  <c r="O506" i="11"/>
  <c r="L769" i="11" a="1"/>
  <c r="L769" i="11"/>
  <c r="P769" i="11" a="1"/>
  <c r="P769" i="11"/>
  <c r="D769" i="11" a="1"/>
  <c r="D769" i="11"/>
  <c r="K769" i="11" a="1"/>
  <c r="K769" i="11"/>
  <c r="AC769" i="11"/>
  <c r="AE769" i="11"/>
  <c r="Z769" i="11" a="1"/>
  <c r="Z769" i="11"/>
  <c r="Q769" i="11" a="1"/>
  <c r="Q769" i="11"/>
  <c r="S769" i="11" a="1"/>
  <c r="S769" i="11"/>
  <c r="N769" i="11" a="1"/>
  <c r="N769" i="11"/>
  <c r="I769" i="11" a="1"/>
  <c r="I769" i="11"/>
  <c r="V769" i="11"/>
  <c r="O769" i="11" a="1"/>
  <c r="O769" i="11"/>
  <c r="M769" i="11" a="1"/>
  <c r="M769" i="11"/>
  <c r="J769" i="11" a="1"/>
  <c r="J769" i="11"/>
  <c r="E769" i="11" a="1"/>
  <c r="E769" i="11"/>
  <c r="I175" i="11" a="1"/>
  <c r="I175" i="11"/>
  <c r="V175" i="11"/>
  <c r="D175" i="11" a="1"/>
  <c r="D175" i="11"/>
  <c r="Q175" i="11" a="1"/>
  <c r="Q175" i="11"/>
  <c r="S175" i="11" a="1"/>
  <c r="S175" i="11"/>
  <c r="J175" i="11" a="1"/>
  <c r="J175" i="11"/>
  <c r="P175" i="11" a="1"/>
  <c r="P175" i="11"/>
  <c r="Z175" i="11" a="1"/>
  <c r="Z175" i="11"/>
  <c r="E175" i="11" a="1"/>
  <c r="E175" i="11"/>
  <c r="O175" i="11" a="1"/>
  <c r="O175" i="11"/>
  <c r="L175" i="11" a="1"/>
  <c r="L175" i="11"/>
  <c r="K175" i="11" a="1"/>
  <c r="K175" i="11"/>
  <c r="AC175" i="11"/>
  <c r="AE175" i="11"/>
  <c r="N175" i="11" a="1"/>
  <c r="N175" i="11"/>
  <c r="M175" i="11" a="1"/>
  <c r="M175" i="11"/>
  <c r="K499" i="11" a="1"/>
  <c r="K499" i="11"/>
  <c r="AC499" i="11"/>
  <c r="AE499" i="11"/>
  <c r="N499" i="11" a="1"/>
  <c r="N499" i="11"/>
  <c r="J499" i="11" a="1"/>
  <c r="J499" i="11"/>
  <c r="D499" i="11" a="1"/>
  <c r="D499" i="11"/>
  <c r="Q499" i="11" a="1"/>
  <c r="Q499" i="11"/>
  <c r="Z499" i="11" a="1"/>
  <c r="Z499" i="11"/>
  <c r="I499" i="11" a="1"/>
  <c r="I499" i="11"/>
  <c r="V499" i="11"/>
  <c r="M499" i="11" a="1"/>
  <c r="M499" i="11"/>
  <c r="E499" i="11" a="1"/>
  <c r="E499" i="11"/>
  <c r="P499" i="11" a="1"/>
  <c r="P499" i="11"/>
  <c r="L499" i="11" a="1"/>
  <c r="L499" i="11"/>
  <c r="S499" i="11" a="1"/>
  <c r="S499" i="11"/>
  <c r="O499" i="11" a="1"/>
  <c r="O499" i="11"/>
  <c r="S284" i="11" a="1"/>
  <c r="S284" i="11"/>
  <c r="O284" i="11" a="1"/>
  <c r="O284" i="11"/>
  <c r="J284" i="11" a="1"/>
  <c r="J284" i="11"/>
  <c r="P284" i="11" a="1"/>
  <c r="P284" i="11"/>
  <c r="Q284" i="11" a="1"/>
  <c r="Q284" i="11"/>
  <c r="D284" i="11" a="1"/>
  <c r="D284" i="11"/>
  <c r="L284" i="11" a="1"/>
  <c r="L284" i="11"/>
  <c r="E284" i="11" a="1"/>
  <c r="E284" i="11"/>
  <c r="Z284" i="11" a="1"/>
  <c r="Z284" i="11"/>
  <c r="N284" i="11" a="1"/>
  <c r="N284" i="11"/>
  <c r="K284" i="11" a="1"/>
  <c r="K284" i="11"/>
  <c r="AC284" i="11"/>
  <c r="AE284" i="11"/>
  <c r="M284" i="11" a="1"/>
  <c r="M284" i="11"/>
  <c r="I284" i="11" a="1"/>
  <c r="I284" i="11"/>
  <c r="V284" i="11"/>
  <c r="P971" i="11" a="1"/>
  <c r="P971" i="11"/>
  <c r="E971" i="11" a="1"/>
  <c r="E971" i="11"/>
  <c r="S971" i="11" a="1"/>
  <c r="S971" i="11"/>
  <c r="L971" i="11" a="1"/>
  <c r="L971" i="11"/>
  <c r="I971" i="11" a="1"/>
  <c r="I971" i="11"/>
  <c r="V971" i="11"/>
  <c r="K971" i="11" a="1"/>
  <c r="K971" i="11"/>
  <c r="AC971" i="11"/>
  <c r="AE971" i="11"/>
  <c r="Q971" i="11" a="1"/>
  <c r="Q971" i="11"/>
  <c r="N971" i="11" a="1"/>
  <c r="N971" i="11"/>
  <c r="D971" i="11" a="1"/>
  <c r="D971" i="11"/>
  <c r="M971" i="11" a="1"/>
  <c r="M971" i="11"/>
  <c r="J971" i="11" a="1"/>
  <c r="J971" i="11"/>
  <c r="O971" i="11" a="1"/>
  <c r="O971" i="11"/>
  <c r="Z971" i="11" a="1"/>
  <c r="Z971" i="11"/>
  <c r="D191" i="11" a="1"/>
  <c r="D191" i="11"/>
  <c r="O191" i="11" a="1"/>
  <c r="O191" i="11"/>
  <c r="Z191" i="11" a="1"/>
  <c r="Z191" i="11"/>
  <c r="M191" i="11" a="1"/>
  <c r="M191" i="11"/>
  <c r="L191" i="11" a="1"/>
  <c r="L191" i="11"/>
  <c r="I191" i="11" a="1"/>
  <c r="I191" i="11"/>
  <c r="V191" i="11"/>
  <c r="K191" i="11" a="1"/>
  <c r="K191" i="11"/>
  <c r="AC191" i="11"/>
  <c r="AE191" i="11"/>
  <c r="P191" i="11" a="1"/>
  <c r="P191" i="11"/>
  <c r="S191" i="11" a="1"/>
  <c r="S191" i="11"/>
  <c r="Q191" i="11" a="1"/>
  <c r="Q191" i="11"/>
  <c r="E191" i="11" a="1"/>
  <c r="E191" i="11"/>
  <c r="J191" i="11" a="1"/>
  <c r="J191" i="11"/>
  <c r="N191" i="11" a="1"/>
  <c r="N191" i="11"/>
  <c r="L573" i="11" a="1"/>
  <c r="L573" i="11"/>
  <c r="E573" i="11" a="1"/>
  <c r="E573" i="11"/>
  <c r="I573" i="11" a="1"/>
  <c r="I573" i="11"/>
  <c r="V573" i="11"/>
  <c r="N573" i="11" a="1"/>
  <c r="N573" i="11"/>
  <c r="Q573" i="11" a="1"/>
  <c r="Q573" i="11"/>
  <c r="S573" i="11" a="1"/>
  <c r="S573" i="11"/>
  <c r="P573" i="11" a="1"/>
  <c r="P573" i="11"/>
  <c r="O573" i="11" a="1"/>
  <c r="O573" i="11"/>
  <c r="J573" i="11" a="1"/>
  <c r="J573" i="11"/>
  <c r="K573" i="11" a="1"/>
  <c r="K573" i="11"/>
  <c r="AC573" i="11"/>
  <c r="AE573" i="11"/>
  <c r="D573" i="11" a="1"/>
  <c r="D573" i="11"/>
  <c r="M573" i="11" a="1"/>
  <c r="M573" i="11"/>
  <c r="Z573" i="11" a="1"/>
  <c r="Z573" i="11"/>
  <c r="P579" i="11" a="1"/>
  <c r="P579" i="11"/>
  <c r="I579" i="11" a="1"/>
  <c r="I579" i="11"/>
  <c r="V579" i="11"/>
  <c r="Z579" i="11" a="1"/>
  <c r="Z579" i="11"/>
  <c r="E579" i="11" a="1"/>
  <c r="E579" i="11"/>
  <c r="M579" i="11" a="1"/>
  <c r="M579" i="11"/>
  <c r="D579" i="11" a="1"/>
  <c r="D579" i="11"/>
  <c r="N579" i="11" a="1"/>
  <c r="N579" i="11"/>
  <c r="O579" i="11" a="1"/>
  <c r="O579" i="11"/>
  <c r="K579" i="11" a="1"/>
  <c r="K579" i="11"/>
  <c r="AC579" i="11"/>
  <c r="AE579" i="11"/>
  <c r="S579" i="11" a="1"/>
  <c r="S579" i="11"/>
  <c r="L579" i="11" a="1"/>
  <c r="L579" i="11"/>
  <c r="J579" i="11" a="1"/>
  <c r="J579" i="11"/>
  <c r="Q579" i="11" a="1"/>
  <c r="Q579" i="11"/>
  <c r="M685" i="11" a="1"/>
  <c r="M685" i="11"/>
  <c r="K685" i="11" a="1"/>
  <c r="K685" i="11"/>
  <c r="AC685" i="11"/>
  <c r="AE685" i="11"/>
  <c r="L685" i="11" a="1"/>
  <c r="L685" i="11"/>
  <c r="Q685" i="11" a="1"/>
  <c r="Q685" i="11"/>
  <c r="O685" i="11" a="1"/>
  <c r="O685" i="11"/>
  <c r="Z685" i="11" a="1"/>
  <c r="Z685" i="11"/>
  <c r="I685" i="11" a="1"/>
  <c r="I685" i="11"/>
  <c r="V685" i="11"/>
  <c r="P685" i="11" a="1"/>
  <c r="P685" i="11"/>
  <c r="E685" i="11" a="1"/>
  <c r="E685" i="11"/>
  <c r="S685" i="11" a="1"/>
  <c r="S685" i="11"/>
  <c r="J685" i="11" a="1"/>
  <c r="J685" i="11"/>
  <c r="N685" i="11" a="1"/>
  <c r="N685" i="11"/>
  <c r="D685" i="11" a="1"/>
  <c r="D685" i="11"/>
  <c r="S153" i="11" a="1"/>
  <c r="S153" i="11"/>
  <c r="J153" i="11" a="1"/>
  <c r="J153" i="11"/>
  <c r="M153" i="11" a="1"/>
  <c r="M153" i="11"/>
  <c r="L153" i="11" a="1"/>
  <c r="L153" i="11"/>
  <c r="Z153" i="11" a="1"/>
  <c r="Z153" i="11"/>
  <c r="P153" i="11" a="1"/>
  <c r="P153" i="11"/>
  <c r="N153" i="11" a="1"/>
  <c r="N153" i="11"/>
  <c r="I153" i="11" a="1"/>
  <c r="I153" i="11"/>
  <c r="V153" i="11"/>
  <c r="K153" i="11" a="1"/>
  <c r="K153" i="11"/>
  <c r="Q153" i="11" a="1"/>
  <c r="Q153" i="11"/>
  <c r="E153" i="11" a="1"/>
  <c r="E153" i="11"/>
  <c r="O153" i="11" a="1"/>
  <c r="O153" i="11"/>
  <c r="D153" i="11" a="1"/>
  <c r="D153" i="11"/>
  <c r="K556" i="11" a="1"/>
  <c r="K556" i="11"/>
  <c r="AC556" i="11"/>
  <c r="AE556" i="11"/>
  <c r="P556" i="11" a="1"/>
  <c r="P556" i="11"/>
  <c r="S556" i="11" a="1"/>
  <c r="S556" i="11"/>
  <c r="J556" i="11" a="1"/>
  <c r="J556" i="11"/>
  <c r="O556" i="11" a="1"/>
  <c r="O556" i="11"/>
  <c r="E556" i="11" a="1"/>
  <c r="E556" i="11"/>
  <c r="L556" i="11" a="1"/>
  <c r="L556" i="11"/>
  <c r="N556" i="11" a="1"/>
  <c r="N556" i="11"/>
  <c r="I556" i="11" a="1"/>
  <c r="I556" i="11"/>
  <c r="V556" i="11"/>
  <c r="Q556" i="11" a="1"/>
  <c r="Q556" i="11"/>
  <c r="D556" i="11" a="1"/>
  <c r="D556" i="11"/>
  <c r="M556" i="11" a="1"/>
  <c r="M556" i="11"/>
  <c r="Z556" i="11" a="1"/>
  <c r="Z556" i="11"/>
  <c r="L230" i="11" a="1"/>
  <c r="L230" i="11"/>
  <c r="Z230" i="11" a="1"/>
  <c r="Z230" i="11"/>
  <c r="E230" i="11" a="1"/>
  <c r="E230" i="11"/>
  <c r="O230" i="11" a="1"/>
  <c r="O230" i="11"/>
  <c r="N230" i="11" a="1"/>
  <c r="N230" i="11"/>
  <c r="Y231" i="11" a="1"/>
  <c r="Y231" i="11"/>
  <c r="Y232" i="11" a="1"/>
  <c r="Y232" i="11"/>
  <c r="I230" i="11" a="1"/>
  <c r="I230" i="11"/>
  <c r="V230" i="11"/>
  <c r="S230" i="11" a="1"/>
  <c r="S230" i="11"/>
  <c r="P230" i="11" a="1"/>
  <c r="P230" i="11"/>
  <c r="D230" i="11" a="1"/>
  <c r="D230" i="11"/>
  <c r="J230" i="11" a="1"/>
  <c r="J230" i="11"/>
  <c r="M230" i="11" a="1"/>
  <c r="M230" i="11"/>
  <c r="K230" i="11" a="1"/>
  <c r="K230" i="11"/>
  <c r="AC230" i="11"/>
  <c r="AE230" i="11"/>
  <c r="Q230" i="11" a="1"/>
  <c r="Q230" i="11"/>
  <c r="P652" i="11" a="1"/>
  <c r="P652" i="11"/>
  <c r="J652" i="11" a="1"/>
  <c r="J652" i="11"/>
  <c r="S652" i="11" a="1"/>
  <c r="S652" i="11"/>
  <c r="L652" i="11" a="1"/>
  <c r="L652" i="11"/>
  <c r="D652" i="11" a="1"/>
  <c r="D652" i="11"/>
  <c r="E652" i="11" a="1"/>
  <c r="E652" i="11"/>
  <c r="O652" i="11" a="1"/>
  <c r="O652" i="11"/>
  <c r="K652" i="11" a="1"/>
  <c r="K652" i="11"/>
  <c r="AC652" i="11"/>
  <c r="AE652" i="11"/>
  <c r="N652" i="11" a="1"/>
  <c r="N652" i="11"/>
  <c r="I652" i="11" a="1"/>
  <c r="I652" i="11"/>
  <c r="V652" i="11"/>
  <c r="M652" i="11" a="1"/>
  <c r="M652" i="11"/>
  <c r="Z652" i="11" a="1"/>
  <c r="Z652" i="11"/>
  <c r="Q652" i="11" a="1"/>
  <c r="Q652" i="11"/>
  <c r="N233" i="11" a="1"/>
  <c r="N233" i="11"/>
  <c r="J233" i="11" a="1"/>
  <c r="J233" i="11"/>
  <c r="Q233" i="11" a="1"/>
  <c r="Q233" i="11"/>
  <c r="L233" i="11" a="1"/>
  <c r="L233" i="11"/>
  <c r="Z233" i="11" a="1"/>
  <c r="Z233" i="11"/>
  <c r="K233" i="11" a="1"/>
  <c r="K233" i="11"/>
  <c r="AC233" i="11"/>
  <c r="AE233" i="11"/>
  <c r="O233" i="11" a="1"/>
  <c r="O233" i="11"/>
  <c r="M233" i="11" a="1"/>
  <c r="M233" i="11"/>
  <c r="I233" i="11" a="1"/>
  <c r="I233" i="11"/>
  <c r="V233" i="11"/>
  <c r="S233" i="11" a="1"/>
  <c r="S233" i="11"/>
  <c r="P233" i="11" a="1"/>
  <c r="P233" i="11"/>
  <c r="E233" i="11" a="1"/>
  <c r="E233" i="11"/>
  <c r="D233" i="11" a="1"/>
  <c r="D233" i="11"/>
  <c r="E709" i="11" a="1"/>
  <c r="E709" i="11"/>
  <c r="Z709" i="11" a="1"/>
  <c r="Z709" i="11"/>
  <c r="N709" i="11" a="1"/>
  <c r="N709" i="11"/>
  <c r="K709" i="11" a="1"/>
  <c r="K709" i="11"/>
  <c r="AC709" i="11"/>
  <c r="AE709" i="11"/>
  <c r="O709" i="11" a="1"/>
  <c r="O709" i="11"/>
  <c r="Q709" i="11" a="1"/>
  <c r="Q709" i="11"/>
  <c r="L709" i="11" a="1"/>
  <c r="L709" i="11"/>
  <c r="P709" i="11" a="1"/>
  <c r="P709" i="11"/>
  <c r="M709" i="11" a="1"/>
  <c r="M709" i="11"/>
  <c r="D709" i="11" a="1"/>
  <c r="D709" i="11"/>
  <c r="S709" i="11" a="1"/>
  <c r="S709" i="11"/>
  <c r="J709" i="11" a="1"/>
  <c r="J709" i="11"/>
  <c r="I709" i="11" a="1"/>
  <c r="I709" i="11"/>
  <c r="V709" i="11"/>
  <c r="Q12" i="11" a="1"/>
  <c r="Q12" i="11"/>
  <c r="N12" i="11" a="1"/>
  <c r="N12" i="11"/>
  <c r="L12" i="11" a="1"/>
  <c r="L12" i="11"/>
  <c r="D12" i="11" a="1"/>
  <c r="D12" i="11"/>
  <c r="Z12" i="11" a="1"/>
  <c r="Z12" i="11"/>
  <c r="K12" i="11" a="1"/>
  <c r="K12" i="11"/>
  <c r="AC12" i="11"/>
  <c r="AE12" i="11"/>
  <c r="Y13" i="11" a="1"/>
  <c r="Y13" i="11"/>
  <c r="O12" i="11" a="1"/>
  <c r="O12" i="11"/>
  <c r="P12" i="11" a="1"/>
  <c r="P12" i="11"/>
  <c r="M12" i="11" a="1"/>
  <c r="M12" i="11"/>
  <c r="S12" i="11" a="1"/>
  <c r="S12" i="11"/>
  <c r="J12" i="11" a="1"/>
  <c r="J12" i="11"/>
  <c r="I12" i="11" a="1"/>
  <c r="I12" i="11"/>
  <c r="V12" i="11"/>
  <c r="E12" i="11" a="1"/>
  <c r="E12" i="11"/>
  <c r="S692" i="11" a="1"/>
  <c r="S692" i="11"/>
  <c r="P692" i="11" a="1"/>
  <c r="P692" i="11"/>
  <c r="K692" i="11" a="1"/>
  <c r="K692" i="11"/>
  <c r="AC692" i="11"/>
  <c r="AE692" i="11"/>
  <c r="J692" i="11" a="1"/>
  <c r="J692" i="11"/>
  <c r="I692" i="11" a="1"/>
  <c r="I692" i="11"/>
  <c r="V692" i="11"/>
  <c r="Z692" i="11" a="1"/>
  <c r="Z692" i="11"/>
  <c r="O692" i="11" a="1"/>
  <c r="O692" i="11"/>
  <c r="E692" i="11" a="1"/>
  <c r="E692" i="11"/>
  <c r="M692" i="11" a="1"/>
  <c r="M692" i="11"/>
  <c r="Q692" i="11" a="1"/>
  <c r="Q692" i="11"/>
  <c r="L692" i="11" a="1"/>
  <c r="L692" i="11"/>
  <c r="D692" i="11" a="1"/>
  <c r="D692" i="11"/>
  <c r="N692" i="11" a="1"/>
  <c r="N692" i="11"/>
  <c r="P43" i="11" a="1"/>
  <c r="P43" i="11"/>
  <c r="D43" i="11" a="1"/>
  <c r="D43" i="11"/>
  <c r="S43" i="11" a="1"/>
  <c r="S43" i="11"/>
  <c r="N43" i="11" a="1"/>
  <c r="N43" i="11"/>
  <c r="I43" i="11" a="1"/>
  <c r="I43" i="11"/>
  <c r="V43" i="11"/>
  <c r="E43" i="11" a="1"/>
  <c r="E43" i="11"/>
  <c r="L43" i="11" a="1"/>
  <c r="L43" i="11"/>
  <c r="O43" i="11" a="1"/>
  <c r="O43" i="11"/>
  <c r="J43" i="11" a="1"/>
  <c r="J43" i="11"/>
  <c r="M43" i="11" a="1"/>
  <c r="M43" i="11"/>
  <c r="K43" i="11" a="1"/>
  <c r="K43" i="11"/>
  <c r="AC43" i="11"/>
  <c r="AE43" i="11"/>
  <c r="Z43" i="11" a="1"/>
  <c r="Z43" i="11"/>
  <c r="Q43" i="11" a="1"/>
  <c r="Q43" i="11"/>
  <c r="K893" i="11" a="1"/>
  <c r="K893" i="11"/>
  <c r="AC893" i="11"/>
  <c r="AE893" i="11"/>
  <c r="J893" i="11" a="1"/>
  <c r="J893" i="11"/>
  <c r="Q893" i="11" a="1"/>
  <c r="Q893" i="11"/>
  <c r="O893" i="11" a="1"/>
  <c r="O893" i="11"/>
  <c r="M893" i="11" a="1"/>
  <c r="M893" i="11"/>
  <c r="Z893" i="11" a="1"/>
  <c r="Z893" i="11"/>
  <c r="S893" i="11" a="1"/>
  <c r="S893" i="11"/>
  <c r="N893" i="11" a="1"/>
  <c r="N893" i="11"/>
  <c r="P893" i="11" a="1"/>
  <c r="P893" i="11"/>
  <c r="L893" i="11" a="1"/>
  <c r="L893" i="11"/>
  <c r="E893" i="11" a="1"/>
  <c r="E893" i="11"/>
  <c r="D893" i="11" a="1"/>
  <c r="D893" i="11"/>
  <c r="I893" i="11" a="1"/>
  <c r="I893" i="11"/>
  <c r="V893" i="11"/>
  <c r="S344" i="11" a="1"/>
  <c r="S344" i="11"/>
  <c r="L344" i="11" a="1"/>
  <c r="L344" i="11"/>
  <c r="Q344" i="11" a="1"/>
  <c r="Q344" i="11"/>
  <c r="N344" i="11" a="1"/>
  <c r="N344" i="11"/>
  <c r="J344" i="11" a="1"/>
  <c r="J344" i="11"/>
  <c r="E344" i="11" a="1"/>
  <c r="E344" i="11"/>
  <c r="O344" i="11" a="1"/>
  <c r="O344" i="11"/>
  <c r="M344" i="11" a="1"/>
  <c r="M344" i="11"/>
  <c r="P344" i="11" a="1"/>
  <c r="P344" i="11"/>
  <c r="Y345" i="11" a="1"/>
  <c r="Y345" i="11"/>
  <c r="Z344" i="11" a="1"/>
  <c r="Z344" i="11"/>
  <c r="D344" i="11" a="1"/>
  <c r="D344" i="11"/>
  <c r="K344" i="11" a="1"/>
  <c r="K344" i="11"/>
  <c r="AC344" i="11"/>
  <c r="AE344" i="11"/>
  <c r="I344" i="11" a="1"/>
  <c r="I344" i="11"/>
  <c r="V344" i="11"/>
  <c r="J636" i="11" a="1"/>
  <c r="J636" i="11"/>
  <c r="E636" i="11" a="1"/>
  <c r="E636" i="11"/>
  <c r="S636" i="11" a="1"/>
  <c r="S636" i="11"/>
  <c r="O636" i="11" a="1"/>
  <c r="O636" i="11"/>
  <c r="P636" i="11" a="1"/>
  <c r="P636" i="11"/>
  <c r="L636" i="11" a="1"/>
  <c r="L636" i="11"/>
  <c r="D636" i="11" a="1"/>
  <c r="D636" i="11"/>
  <c r="M636" i="11" a="1"/>
  <c r="M636" i="11"/>
  <c r="Q636" i="11" a="1"/>
  <c r="Q636" i="11"/>
  <c r="Z636" i="11" a="1"/>
  <c r="Z636" i="11"/>
  <c r="N636" i="11" a="1"/>
  <c r="N636" i="11"/>
  <c r="K636" i="11" a="1"/>
  <c r="K636" i="11"/>
  <c r="AC636" i="11"/>
  <c r="AE636" i="11"/>
  <c r="I636" i="11" a="1"/>
  <c r="I636" i="11"/>
  <c r="V636" i="11"/>
  <c r="Z273" i="11" a="1"/>
  <c r="Z273" i="11"/>
  <c r="I273" i="11" a="1"/>
  <c r="I273" i="11"/>
  <c r="V273" i="11"/>
  <c r="J273" i="11" a="1"/>
  <c r="J273" i="11"/>
  <c r="P273" i="11" a="1"/>
  <c r="P273" i="11"/>
  <c r="S273" i="11" a="1"/>
  <c r="S273" i="11"/>
  <c r="L273" i="11" a="1"/>
  <c r="L273" i="11"/>
  <c r="M273" i="11" a="1"/>
  <c r="M273" i="11"/>
  <c r="Q273" i="11" a="1"/>
  <c r="Q273" i="11"/>
  <c r="K273" i="11" a="1"/>
  <c r="K273" i="11"/>
  <c r="AC273" i="11"/>
  <c r="AE273" i="11"/>
  <c r="E273" i="11" a="1"/>
  <c r="E273" i="11"/>
  <c r="D273" i="11" a="1"/>
  <c r="D273" i="11"/>
  <c r="O273" i="11" a="1"/>
  <c r="O273" i="11"/>
  <c r="N273" i="11" a="1"/>
  <c r="N273" i="11"/>
  <c r="K197" i="11" a="1"/>
  <c r="K197" i="11"/>
  <c r="O197" i="11" a="1"/>
  <c r="O197" i="11"/>
  <c r="P197" i="11" a="1"/>
  <c r="P197" i="11"/>
  <c r="D197" i="11" a="1"/>
  <c r="D197" i="11"/>
  <c r="L197" i="11" a="1"/>
  <c r="L197" i="11"/>
  <c r="E197" i="11" a="1"/>
  <c r="E197" i="11"/>
  <c r="Q197" i="11" a="1"/>
  <c r="Q197" i="11"/>
  <c r="M197" i="11" a="1"/>
  <c r="M197" i="11"/>
  <c r="I197" i="11" a="1"/>
  <c r="I197" i="11"/>
  <c r="V197" i="11"/>
  <c r="S197" i="11" a="1"/>
  <c r="S197" i="11"/>
  <c r="Z197" i="11" a="1"/>
  <c r="Z197" i="11"/>
  <c r="J197" i="11" a="1"/>
  <c r="J197" i="11"/>
  <c r="N197" i="11" a="1"/>
  <c r="N197" i="11"/>
  <c r="M910" i="11" a="1"/>
  <c r="M910" i="11"/>
  <c r="S910" i="11" a="1"/>
  <c r="S910" i="11"/>
  <c r="J910" i="11" a="1"/>
  <c r="J910" i="11"/>
  <c r="I910" i="11" a="1"/>
  <c r="I910" i="11"/>
  <c r="V910" i="11"/>
  <c r="L910" i="11" a="1"/>
  <c r="L910" i="11"/>
  <c r="Q910" i="11" a="1"/>
  <c r="Q910" i="11"/>
  <c r="P910" i="11" a="1"/>
  <c r="P910" i="11"/>
  <c r="Z910" i="11" a="1"/>
  <c r="Z910" i="11"/>
  <c r="E910" i="11" a="1"/>
  <c r="E910" i="11"/>
  <c r="O910" i="11" a="1"/>
  <c r="O910" i="11"/>
  <c r="D910" i="11" a="1"/>
  <c r="D910" i="11"/>
  <c r="K910" i="11" a="1"/>
  <c r="K910" i="11"/>
  <c r="AC910" i="11"/>
  <c r="AE910" i="11"/>
  <c r="N910" i="11" a="1"/>
  <c r="N910" i="11"/>
  <c r="K176" i="11" a="1"/>
  <c r="K176" i="11"/>
  <c r="AC176" i="11"/>
  <c r="AE176" i="11"/>
  <c r="S176" i="11" a="1"/>
  <c r="S176" i="11"/>
  <c r="N176" i="11" a="1"/>
  <c r="N176" i="11"/>
  <c r="M176" i="11" a="1"/>
  <c r="M176" i="11"/>
  <c r="Z176" i="11" a="1"/>
  <c r="Z176" i="11"/>
  <c r="I176" i="11" a="1"/>
  <c r="I176" i="11"/>
  <c r="V176" i="11"/>
  <c r="E176" i="11" a="1"/>
  <c r="E176" i="11"/>
  <c r="D176" i="11" a="1"/>
  <c r="D176" i="11"/>
  <c r="P176" i="11" a="1"/>
  <c r="P176" i="11"/>
  <c r="Q176" i="11" a="1"/>
  <c r="Q176" i="11"/>
  <c r="J176" i="11" a="1"/>
  <c r="J176" i="11"/>
  <c r="O176" i="11" a="1"/>
  <c r="O176" i="11"/>
  <c r="L176" i="11" a="1"/>
  <c r="L176" i="11"/>
  <c r="Y177" i="11" a="1"/>
  <c r="Y177" i="11"/>
  <c r="Y178" i="11" a="1"/>
  <c r="Y178" i="11"/>
  <c r="N763" i="11" a="1"/>
  <c r="N763" i="11"/>
  <c r="J763" i="11" a="1"/>
  <c r="J763" i="11"/>
  <c r="P763" i="11" a="1"/>
  <c r="P763" i="11"/>
  <c r="S763" i="11" a="1"/>
  <c r="S763" i="11"/>
  <c r="Z763" i="11" a="1"/>
  <c r="Z763" i="11"/>
  <c r="E763" i="11" a="1"/>
  <c r="E763" i="11"/>
  <c r="M763" i="11" a="1"/>
  <c r="M763" i="11"/>
  <c r="K763" i="11" a="1"/>
  <c r="K763" i="11"/>
  <c r="AC763" i="11"/>
  <c r="AE763" i="11"/>
  <c r="Q763" i="11" a="1"/>
  <c r="Q763" i="11"/>
  <c r="D763" i="11" a="1"/>
  <c r="D763" i="11"/>
  <c r="L763" i="11" a="1"/>
  <c r="L763" i="11"/>
  <c r="O763" i="11" a="1"/>
  <c r="O763" i="11"/>
  <c r="I763" i="11" a="1"/>
  <c r="I763" i="11"/>
  <c r="V763" i="11"/>
  <c r="N425" i="11" a="1"/>
  <c r="N425" i="11"/>
  <c r="D425" i="11" a="1"/>
  <c r="D425" i="11"/>
  <c r="P425" i="11" a="1"/>
  <c r="P425" i="11"/>
  <c r="E425" i="11" a="1"/>
  <c r="E425" i="11"/>
  <c r="M425" i="11" a="1"/>
  <c r="M425" i="11"/>
  <c r="Z425" i="11" a="1"/>
  <c r="Z425" i="11"/>
  <c r="O425" i="11" a="1"/>
  <c r="O425" i="11"/>
  <c r="S425" i="11" a="1"/>
  <c r="S425" i="11"/>
  <c r="I425" i="11" a="1"/>
  <c r="I425" i="11"/>
  <c r="V425" i="11"/>
  <c r="K425" i="11" a="1"/>
  <c r="K425" i="11"/>
  <c r="J425" i="11" a="1"/>
  <c r="J425" i="11"/>
  <c r="Q425" i="11" a="1"/>
  <c r="Q425" i="11"/>
  <c r="L425" i="11" a="1"/>
  <c r="L425" i="11"/>
  <c r="D743" i="11" a="1"/>
  <c r="D743" i="11"/>
  <c r="E743" i="11" a="1"/>
  <c r="E743" i="11"/>
  <c r="M743" i="11" a="1"/>
  <c r="M743" i="11"/>
  <c r="J743" i="11" a="1"/>
  <c r="J743" i="11"/>
  <c r="I743" i="11" a="1"/>
  <c r="I743" i="11"/>
  <c r="V743" i="11"/>
  <c r="N743" i="11" a="1"/>
  <c r="N743" i="11"/>
  <c r="O743" i="11" a="1"/>
  <c r="O743" i="11"/>
  <c r="Q743" i="11" a="1"/>
  <c r="Q743" i="11"/>
  <c r="P743" i="11" a="1"/>
  <c r="P743" i="11"/>
  <c r="Z743" i="11" a="1"/>
  <c r="Z743" i="11"/>
  <c r="L743" i="11" a="1"/>
  <c r="L743" i="11"/>
  <c r="S743" i="11" a="1"/>
  <c r="S743" i="11"/>
  <c r="K743" i="11" a="1"/>
  <c r="K743" i="11"/>
  <c r="AC743" i="11"/>
  <c r="AE743" i="11"/>
  <c r="M100" i="11" a="1"/>
  <c r="M100" i="11"/>
  <c r="I100" i="11" a="1"/>
  <c r="I100" i="11"/>
  <c r="V100" i="11"/>
  <c r="D100" i="11" a="1"/>
  <c r="D100" i="11"/>
  <c r="O100" i="11" a="1"/>
  <c r="O100" i="11"/>
  <c r="E100" i="11" a="1"/>
  <c r="E100" i="11"/>
  <c r="K100" i="11" a="1"/>
  <c r="K100" i="11"/>
  <c r="AC100" i="11"/>
  <c r="AE100" i="11"/>
  <c r="Q100" i="11" a="1"/>
  <c r="Q100" i="11"/>
  <c r="L100" i="11" a="1"/>
  <c r="L100" i="11"/>
  <c r="N100" i="11" a="1"/>
  <c r="N100" i="11"/>
  <c r="Y101" i="11" a="1"/>
  <c r="Y101" i="11"/>
  <c r="S100" i="11" a="1"/>
  <c r="S100" i="11"/>
  <c r="J100" i="11" a="1"/>
  <c r="J100" i="11"/>
  <c r="Z100" i="11" a="1"/>
  <c r="Z100" i="11"/>
  <c r="P100" i="11" a="1"/>
  <c r="P100" i="11"/>
  <c r="Q967" i="11" a="1"/>
  <c r="Q967" i="11"/>
  <c r="K967" i="11" a="1"/>
  <c r="K967" i="11"/>
  <c r="AC967" i="11"/>
  <c r="AE967" i="11"/>
  <c r="M967" i="11" a="1"/>
  <c r="M967" i="11"/>
  <c r="L967" i="11" a="1"/>
  <c r="L967" i="11"/>
  <c r="E967" i="11" a="1"/>
  <c r="E967" i="11"/>
  <c r="P967" i="11" a="1"/>
  <c r="P967" i="11"/>
  <c r="O967" i="11" a="1"/>
  <c r="O967" i="11"/>
  <c r="J967" i="11" a="1"/>
  <c r="J967" i="11"/>
  <c r="Z967" i="11" a="1"/>
  <c r="Z967" i="11"/>
  <c r="I967" i="11" a="1"/>
  <c r="I967" i="11"/>
  <c r="V967" i="11"/>
  <c r="S967" i="11" a="1"/>
  <c r="S967" i="11"/>
  <c r="N967" i="11" a="1"/>
  <c r="N967" i="11"/>
  <c r="D967" i="11" a="1"/>
  <c r="D967" i="11"/>
  <c r="N418" i="11" a="1"/>
  <c r="N418" i="11"/>
  <c r="L418" i="11" a="1"/>
  <c r="L418" i="11"/>
  <c r="Q418" i="11" a="1"/>
  <c r="Q418" i="11"/>
  <c r="D418" i="11" a="1"/>
  <c r="D418" i="11"/>
  <c r="K418" i="11" a="1"/>
  <c r="K418" i="11"/>
  <c r="AC418" i="11"/>
  <c r="AE418" i="11"/>
  <c r="M418" i="11" a="1"/>
  <c r="M418" i="11"/>
  <c r="E418" i="11" a="1"/>
  <c r="E418" i="11"/>
  <c r="I418" i="11" a="1"/>
  <c r="I418" i="11"/>
  <c r="V418" i="11"/>
  <c r="Y419" i="11" a="1"/>
  <c r="Y419" i="11"/>
  <c r="J418" i="11" a="1"/>
  <c r="J418" i="11"/>
  <c r="S418" i="11" a="1"/>
  <c r="S418" i="11"/>
  <c r="Z418" i="11" a="1"/>
  <c r="Z418" i="11"/>
  <c r="P418" i="11" a="1"/>
  <c r="P418" i="11"/>
  <c r="O418" i="11" a="1"/>
  <c r="O418" i="11"/>
  <c r="L282" i="11" a="1"/>
  <c r="L282" i="11"/>
  <c r="N282" i="11" a="1"/>
  <c r="N282" i="11"/>
  <c r="M282" i="11" a="1"/>
  <c r="M282" i="11"/>
  <c r="Y283" i="11" a="1"/>
  <c r="Y283" i="11"/>
  <c r="O282" i="11" a="1"/>
  <c r="O282" i="11"/>
  <c r="D282" i="11" a="1"/>
  <c r="D282" i="11"/>
  <c r="K282" i="11" a="1"/>
  <c r="K282" i="11"/>
  <c r="AC282" i="11"/>
  <c r="AE282" i="11"/>
  <c r="E282" i="11" a="1"/>
  <c r="E282" i="11"/>
  <c r="Q282" i="11" a="1"/>
  <c r="Q282" i="11"/>
  <c r="Z282" i="11" a="1"/>
  <c r="Z282" i="11"/>
  <c r="S282" i="11" a="1"/>
  <c r="S282" i="11"/>
  <c r="P282" i="11" a="1"/>
  <c r="P282" i="11"/>
  <c r="I282" i="11" a="1"/>
  <c r="I282" i="11"/>
  <c r="V282" i="11"/>
  <c r="J282" i="11" a="1"/>
  <c r="J282" i="11"/>
  <c r="S549" i="11" a="1"/>
  <c r="S549" i="11"/>
  <c r="Q549" i="11" a="1"/>
  <c r="Q549" i="11"/>
  <c r="O549" i="11" a="1"/>
  <c r="O549" i="11"/>
  <c r="M549" i="11" a="1"/>
  <c r="M549" i="11"/>
  <c r="Z549" i="11" a="1"/>
  <c r="Z549" i="11"/>
  <c r="I549" i="11" a="1"/>
  <c r="I549" i="11"/>
  <c r="V549" i="11"/>
  <c r="K549" i="11" a="1"/>
  <c r="K549" i="11"/>
  <c r="AC549" i="11"/>
  <c r="AE549" i="11"/>
  <c r="E549" i="11" a="1"/>
  <c r="E549" i="11"/>
  <c r="P549" i="11" a="1"/>
  <c r="P549" i="11"/>
  <c r="L549" i="11" a="1"/>
  <c r="L549" i="11"/>
  <c r="N549" i="11" a="1"/>
  <c r="N549" i="11"/>
  <c r="D549" i="11" a="1"/>
  <c r="D549" i="11"/>
  <c r="J549" i="11" a="1"/>
  <c r="J549" i="11"/>
  <c r="P620" i="11" a="1"/>
  <c r="P620" i="11"/>
  <c r="Z620" i="11" a="1"/>
  <c r="Z620" i="11"/>
  <c r="S620" i="11" a="1"/>
  <c r="S620" i="11"/>
  <c r="K620" i="11" a="1"/>
  <c r="K620" i="11"/>
  <c r="AC620" i="11"/>
  <c r="AE620" i="11"/>
  <c r="J620" i="11" a="1"/>
  <c r="J620" i="11"/>
  <c r="I620" i="11" a="1"/>
  <c r="I620" i="11"/>
  <c r="V620" i="11"/>
  <c r="E620" i="11" a="1"/>
  <c r="E620" i="11"/>
  <c r="N620" i="11" a="1"/>
  <c r="N620" i="11"/>
  <c r="M620" i="11" a="1"/>
  <c r="M620" i="11"/>
  <c r="O620" i="11" a="1"/>
  <c r="O620" i="11"/>
  <c r="Q620" i="11" a="1"/>
  <c r="Q620" i="11"/>
  <c r="L620" i="11" a="1"/>
  <c r="L620" i="11"/>
  <c r="D620" i="11" a="1"/>
  <c r="D620" i="11"/>
  <c r="J640" i="11" a="1"/>
  <c r="J640" i="11"/>
  <c r="D640" i="11" a="1"/>
  <c r="D640" i="11"/>
  <c r="Q640" i="11" a="1"/>
  <c r="Q640" i="11"/>
  <c r="M640" i="11" a="1"/>
  <c r="M640" i="11"/>
  <c r="O640" i="11" a="1"/>
  <c r="O640" i="11"/>
  <c r="I640" i="11" a="1"/>
  <c r="I640" i="11"/>
  <c r="V640" i="11"/>
  <c r="P640" i="11" a="1"/>
  <c r="P640" i="11"/>
  <c r="L640" i="11" a="1"/>
  <c r="L640" i="11"/>
  <c r="S640" i="11" a="1"/>
  <c r="S640" i="11"/>
  <c r="E640" i="11" a="1"/>
  <c r="E640" i="11"/>
  <c r="Z640" i="11" a="1"/>
  <c r="Z640" i="11"/>
  <c r="K640" i="11" a="1"/>
  <c r="K640" i="11"/>
  <c r="AC640" i="11"/>
  <c r="AE640" i="11"/>
  <c r="N640" i="11" a="1"/>
  <c r="N640" i="11"/>
  <c r="D190" i="11" a="1"/>
  <c r="D190" i="11"/>
  <c r="E190" i="11" a="1"/>
  <c r="E190" i="11"/>
  <c r="J190" i="11" a="1"/>
  <c r="J190" i="11"/>
  <c r="M190" i="11" a="1"/>
  <c r="M190" i="11"/>
  <c r="L190" i="11" a="1"/>
  <c r="L190" i="11"/>
  <c r="S190" i="11" a="1"/>
  <c r="S190" i="11"/>
  <c r="Z190" i="11" a="1"/>
  <c r="Z190" i="11"/>
  <c r="K190" i="11" a="1"/>
  <c r="K190" i="11"/>
  <c r="AC190" i="11"/>
  <c r="AE190" i="11"/>
  <c r="Q190" i="11" a="1"/>
  <c r="Q190" i="11"/>
  <c r="Y191" i="11" a="1"/>
  <c r="Y191" i="11"/>
  <c r="I190" i="11" a="1"/>
  <c r="I190" i="11"/>
  <c r="V190" i="11"/>
  <c r="N190" i="11" a="1"/>
  <c r="N190" i="11"/>
  <c r="O190" i="11" a="1"/>
  <c r="O190" i="11"/>
  <c r="P190" i="11" a="1"/>
  <c r="P190" i="11"/>
  <c r="E503" i="11" a="1"/>
  <c r="E503" i="11"/>
  <c r="P503" i="11" a="1"/>
  <c r="P503" i="11"/>
  <c r="S503" i="11" a="1"/>
  <c r="S503" i="11"/>
  <c r="O503" i="11" a="1"/>
  <c r="O503" i="11"/>
  <c r="M503" i="11" a="1"/>
  <c r="M503" i="11"/>
  <c r="Z503" i="11" a="1"/>
  <c r="Z503" i="11"/>
  <c r="L503" i="11" a="1"/>
  <c r="L503" i="11"/>
  <c r="J503" i="11" a="1"/>
  <c r="J503" i="11"/>
  <c r="K503" i="11" a="1"/>
  <c r="K503" i="11"/>
  <c r="AC503" i="11"/>
  <c r="AE503" i="11"/>
  <c r="N503" i="11" a="1"/>
  <c r="N503" i="11"/>
  <c r="Q503" i="11" a="1"/>
  <c r="Q503" i="11"/>
  <c r="D503" i="11" a="1"/>
  <c r="D503" i="11"/>
  <c r="I503" i="11" a="1"/>
  <c r="I503" i="11"/>
  <c r="V503" i="11"/>
  <c r="D974" i="11" a="1"/>
  <c r="D974" i="11"/>
  <c r="N974" i="11" a="1"/>
  <c r="N974" i="11"/>
  <c r="O974" i="11" a="1"/>
  <c r="O974" i="11"/>
  <c r="Z974" i="11" a="1"/>
  <c r="Z974" i="11"/>
  <c r="Q974" i="11" a="1"/>
  <c r="Q974" i="11"/>
  <c r="E974" i="11" a="1"/>
  <c r="E974" i="11"/>
  <c r="P974" i="11" a="1"/>
  <c r="P974" i="11"/>
  <c r="M974" i="11" a="1"/>
  <c r="M974" i="11"/>
  <c r="J974" i="11" a="1"/>
  <c r="J974" i="11"/>
  <c r="L974" i="11" a="1"/>
  <c r="L974" i="11"/>
  <c r="I974" i="11" a="1"/>
  <c r="I974" i="11"/>
  <c r="V974" i="11"/>
  <c r="K974" i="11" a="1"/>
  <c r="K974" i="11"/>
  <c r="AC974" i="11"/>
  <c r="AE974" i="11"/>
  <c r="S974" i="11" a="1"/>
  <c r="S974" i="11"/>
  <c r="L407" i="11" a="1"/>
  <c r="L407" i="11"/>
  <c r="Q407" i="11" a="1"/>
  <c r="Q407" i="11"/>
  <c r="Z407" i="11" a="1"/>
  <c r="Z407" i="11"/>
  <c r="I407" i="11" a="1"/>
  <c r="I407" i="11"/>
  <c r="V407" i="11"/>
  <c r="J407" i="11" a="1"/>
  <c r="J407" i="11"/>
  <c r="P407" i="11" a="1"/>
  <c r="P407" i="11"/>
  <c r="O407" i="11" a="1"/>
  <c r="O407" i="11"/>
  <c r="E407" i="11" a="1"/>
  <c r="E407" i="11"/>
  <c r="N407" i="11" a="1"/>
  <c r="N407" i="11"/>
  <c r="K407" i="11" a="1"/>
  <c r="K407" i="11"/>
  <c r="AC407" i="11"/>
  <c r="AE407" i="11"/>
  <c r="D407" i="11" a="1"/>
  <c r="D407" i="11"/>
  <c r="BT407" i="11" a="1"/>
  <c r="BT407" i="11"/>
  <c r="BT408" i="11" a="1"/>
  <c r="BT408" i="11"/>
  <c r="BT409" i="11" a="1"/>
  <c r="BT409" i="11"/>
  <c r="BT410" i="11" a="1"/>
  <c r="BT410" i="11"/>
  <c r="BT411" i="11" a="1"/>
  <c r="BT411" i="11"/>
  <c r="BT412" i="11" a="1"/>
  <c r="BT412" i="11"/>
  <c r="BT413" i="11" a="1"/>
  <c r="BT413" i="11"/>
  <c r="BT414" i="11" a="1"/>
  <c r="BT414" i="11"/>
  <c r="BT415" i="11" a="1"/>
  <c r="BT415" i="11"/>
  <c r="BT416" i="11" a="1"/>
  <c r="BT416" i="11"/>
  <c r="BT417" i="11" a="1"/>
  <c r="BT417" i="11"/>
  <c r="BT418" i="11" a="1"/>
  <c r="BT418" i="11"/>
  <c r="BT425" i="11" a="1"/>
  <c r="BT425" i="11"/>
  <c r="BT426" i="11" a="1"/>
  <c r="BT426" i="11"/>
  <c r="BT427" i="11" a="1"/>
  <c r="BT427" i="11"/>
  <c r="BT428" i="11" a="1"/>
  <c r="BT428" i="11"/>
  <c r="BT429" i="11" a="1"/>
  <c r="BT429" i="11"/>
  <c r="BT430" i="11" a="1"/>
  <c r="BT430" i="11"/>
  <c r="BT433" i="11" a="1"/>
  <c r="BT433" i="11"/>
  <c r="BT434" i="11" a="1"/>
  <c r="BT434" i="11"/>
  <c r="BT435" i="11" a="1"/>
  <c r="BT435" i="11"/>
  <c r="BT436" i="11" a="1"/>
  <c r="BT436" i="11"/>
  <c r="BT437" i="11" a="1"/>
  <c r="BT437" i="11"/>
  <c r="BT438" i="11" a="1"/>
  <c r="BT438" i="11"/>
  <c r="BT439" i="11" a="1"/>
  <c r="BT439" i="11"/>
  <c r="BT440" i="11" a="1"/>
  <c r="BT440" i="11"/>
  <c r="BT441" i="11" a="1"/>
  <c r="BT441" i="11"/>
  <c r="BT442" i="11" a="1"/>
  <c r="BT442" i="11"/>
  <c r="BT443" i="11" a="1"/>
  <c r="BT443" i="11"/>
  <c r="BT444" i="11" a="1"/>
  <c r="BT444" i="11"/>
  <c r="BT445" i="11" a="1"/>
  <c r="BT445" i="11"/>
  <c r="BT446" i="11" a="1"/>
  <c r="BT446" i="11"/>
  <c r="BT447" i="11" a="1"/>
  <c r="BT447" i="11"/>
  <c r="BT448" i="11" a="1"/>
  <c r="BT448" i="11"/>
  <c r="BT449" i="11" a="1"/>
  <c r="BT449" i="11"/>
  <c r="BT450" i="11" a="1"/>
  <c r="BT450" i="11"/>
  <c r="BT451" i="11" a="1"/>
  <c r="BT451" i="11"/>
  <c r="BT452" i="11" a="1"/>
  <c r="BT452" i="11"/>
  <c r="BT453" i="11" a="1"/>
  <c r="BT453" i="11"/>
  <c r="BT454" i="11" a="1"/>
  <c r="BT454" i="11"/>
  <c r="BT455" i="11" a="1"/>
  <c r="BT455" i="11"/>
  <c r="BT456" i="11" a="1"/>
  <c r="BT456" i="11"/>
  <c r="BT457" i="11" a="1"/>
  <c r="BT457" i="11"/>
  <c r="BT458" i="11" a="1"/>
  <c r="BT458" i="11"/>
  <c r="BT459" i="11" a="1"/>
  <c r="BT459" i="11"/>
  <c r="BT460" i="11" a="1"/>
  <c r="BT460" i="11"/>
  <c r="BT461" i="11" a="1"/>
  <c r="BT461" i="11"/>
  <c r="BT462" i="11" a="1"/>
  <c r="BT462" i="11"/>
  <c r="BT463" i="11" a="1"/>
  <c r="BT463" i="11"/>
  <c r="BT464" i="11" a="1"/>
  <c r="BT464" i="11"/>
  <c r="S407" i="11" a="1"/>
  <c r="S407" i="11"/>
  <c r="M407" i="11" a="1"/>
  <c r="M407" i="11"/>
  <c r="I939" i="11" a="1"/>
  <c r="I939" i="11"/>
  <c r="V939" i="11"/>
  <c r="E939" i="11" a="1"/>
  <c r="E939" i="11"/>
  <c r="S939" i="11" a="1"/>
  <c r="S939" i="11"/>
  <c r="D939" i="11" a="1"/>
  <c r="D939" i="11"/>
  <c r="K939" i="11" a="1"/>
  <c r="K939" i="11"/>
  <c r="AC939" i="11"/>
  <c r="AE939" i="11"/>
  <c r="M939" i="11" a="1"/>
  <c r="M939" i="11"/>
  <c r="N939" i="11" a="1"/>
  <c r="N939" i="11"/>
  <c r="Z939" i="11" a="1"/>
  <c r="Z939" i="11"/>
  <c r="L939" i="11" a="1"/>
  <c r="L939" i="11"/>
  <c r="Q939" i="11" a="1"/>
  <c r="Q939" i="11"/>
  <c r="J939" i="11" a="1"/>
  <c r="J939" i="11"/>
  <c r="P939" i="11" a="1"/>
  <c r="P939" i="11"/>
  <c r="O939" i="11" a="1"/>
  <c r="O939" i="11"/>
  <c r="M524" i="11" a="1"/>
  <c r="M524" i="11"/>
  <c r="J524" i="11" a="1"/>
  <c r="J524" i="11"/>
  <c r="E524" i="11" a="1"/>
  <c r="E524" i="11"/>
  <c r="K524" i="11" a="1"/>
  <c r="K524" i="11"/>
  <c r="AC524" i="11"/>
  <c r="AE524" i="11"/>
  <c r="N524" i="11" a="1"/>
  <c r="N524" i="11"/>
  <c r="O524" i="11" a="1"/>
  <c r="O524" i="11"/>
  <c r="D524" i="11" a="1"/>
  <c r="D524" i="11"/>
  <c r="P524" i="11" a="1"/>
  <c r="P524" i="11"/>
  <c r="Q524" i="11" a="1"/>
  <c r="Q524" i="11"/>
  <c r="I524" i="11" a="1"/>
  <c r="I524" i="11"/>
  <c r="V524" i="11"/>
  <c r="L524" i="11" a="1"/>
  <c r="L524" i="11"/>
  <c r="Z524" i="11" a="1"/>
  <c r="Z524" i="11"/>
  <c r="S524" i="11" a="1"/>
  <c r="S524" i="11"/>
  <c r="N377" i="11" a="1"/>
  <c r="N377" i="11"/>
  <c r="S377" i="11" a="1"/>
  <c r="S377" i="11"/>
  <c r="Z377" i="11" a="1"/>
  <c r="Z377" i="11"/>
  <c r="P377" i="11" a="1"/>
  <c r="P377" i="11"/>
  <c r="D377" i="11" a="1"/>
  <c r="D377" i="11"/>
  <c r="L377" i="11" a="1"/>
  <c r="L377" i="11"/>
  <c r="E377" i="11" a="1"/>
  <c r="E377" i="11"/>
  <c r="M377" i="11" a="1"/>
  <c r="M377" i="11"/>
  <c r="O377" i="11" a="1"/>
  <c r="O377" i="11"/>
  <c r="J377" i="11" a="1"/>
  <c r="J377" i="11"/>
  <c r="I377" i="11" a="1"/>
  <c r="I377" i="11"/>
  <c r="V377" i="11"/>
  <c r="K377" i="11" a="1"/>
  <c r="K377" i="11"/>
  <c r="AC377" i="11"/>
  <c r="AE377" i="11"/>
  <c r="Q377" i="11" a="1"/>
  <c r="Q377" i="11"/>
  <c r="O985" i="11" a="1"/>
  <c r="O985" i="11"/>
  <c r="Q985" i="11" a="1"/>
  <c r="Q985" i="11"/>
  <c r="K985" i="11" a="1"/>
  <c r="K985" i="11"/>
  <c r="AC985" i="11"/>
  <c r="AE985" i="11"/>
  <c r="Z985" i="11" a="1"/>
  <c r="Z985" i="11"/>
  <c r="P985" i="11" a="1"/>
  <c r="P985" i="11"/>
  <c r="D985" i="11" a="1"/>
  <c r="D985" i="11"/>
  <c r="S985" i="11" a="1"/>
  <c r="S985" i="11"/>
  <c r="E985" i="11" a="1"/>
  <c r="E985" i="11"/>
  <c r="J985" i="11" a="1"/>
  <c r="J985" i="11"/>
  <c r="N985" i="11" a="1"/>
  <c r="N985" i="11"/>
  <c r="I985" i="11" a="1"/>
  <c r="I985" i="11"/>
  <c r="V985" i="11"/>
  <c r="M985" i="11" a="1"/>
  <c r="M985" i="11"/>
  <c r="L985" i="11" a="1"/>
  <c r="L985" i="11"/>
  <c r="O616" i="11" a="1"/>
  <c r="O616" i="11"/>
  <c r="L616" i="11" a="1"/>
  <c r="L616" i="11"/>
  <c r="Q616" i="11" a="1"/>
  <c r="Q616" i="11"/>
  <c r="D616" i="11" a="1"/>
  <c r="D616" i="11"/>
  <c r="J616" i="11" a="1"/>
  <c r="J616" i="11"/>
  <c r="Z616" i="11" a="1"/>
  <c r="Z616" i="11"/>
  <c r="I616" i="11" a="1"/>
  <c r="I616" i="11"/>
  <c r="V616" i="11"/>
  <c r="K616" i="11" a="1"/>
  <c r="K616" i="11"/>
  <c r="AC616" i="11"/>
  <c r="AE616" i="11"/>
  <c r="S616" i="11" a="1"/>
  <c r="S616" i="11"/>
  <c r="N616" i="11" a="1"/>
  <c r="N616" i="11"/>
  <c r="M616" i="11" a="1"/>
  <c r="M616" i="11"/>
  <c r="P616" i="11" a="1"/>
  <c r="P616" i="11"/>
  <c r="E616" i="11" a="1"/>
  <c r="E616" i="11"/>
  <c r="I236" i="11" a="1"/>
  <c r="I236" i="11"/>
  <c r="V236" i="11"/>
  <c r="L236" i="11" a="1"/>
  <c r="L236" i="11"/>
  <c r="N236" i="11" a="1"/>
  <c r="N236" i="11"/>
  <c r="D236" i="11" a="1"/>
  <c r="D236" i="11"/>
  <c r="J236" i="11" a="1"/>
  <c r="J236" i="11"/>
  <c r="K236" i="11" a="1"/>
  <c r="K236" i="11"/>
  <c r="AC236" i="11"/>
  <c r="AE236" i="11"/>
  <c r="O236" i="11" a="1"/>
  <c r="O236" i="11"/>
  <c r="P236" i="11" a="1"/>
  <c r="P236" i="11"/>
  <c r="M236" i="11" a="1"/>
  <c r="M236" i="11"/>
  <c r="Q236" i="11" a="1"/>
  <c r="Q236" i="11"/>
  <c r="Y237" i="11" a="1"/>
  <c r="Y237" i="11"/>
  <c r="Y238" i="11" a="1"/>
  <c r="Y238" i="11"/>
  <c r="S236" i="11" a="1"/>
  <c r="S236" i="11"/>
  <c r="E236" i="11" a="1"/>
  <c r="E236" i="11"/>
  <c r="Z236" i="11" a="1"/>
  <c r="Z236" i="11"/>
  <c r="J697" i="11" a="1"/>
  <c r="J697" i="11"/>
  <c r="N697" i="11" a="1"/>
  <c r="N697" i="11"/>
  <c r="S697" i="11" a="1"/>
  <c r="S697" i="11"/>
  <c r="O697" i="11" a="1"/>
  <c r="O697" i="11"/>
  <c r="D697" i="11" a="1"/>
  <c r="D697" i="11"/>
  <c r="I697" i="11" a="1"/>
  <c r="I697" i="11"/>
  <c r="V697" i="11"/>
  <c r="M697" i="11" a="1"/>
  <c r="M697" i="11"/>
  <c r="E697" i="11" a="1"/>
  <c r="E697" i="11"/>
  <c r="Q697" i="11" a="1"/>
  <c r="Q697" i="11"/>
  <c r="L697" i="11" a="1"/>
  <c r="L697" i="11"/>
  <c r="P697" i="11" a="1"/>
  <c r="P697" i="11"/>
  <c r="K697" i="11" a="1"/>
  <c r="K697" i="11"/>
  <c r="AC697" i="11"/>
  <c r="AE697" i="11"/>
  <c r="Z697" i="11" a="1"/>
  <c r="Z697" i="11"/>
  <c r="S127" i="11" a="1"/>
  <c r="S127" i="11"/>
  <c r="K127" i="11" a="1"/>
  <c r="K127" i="11"/>
  <c r="Q127" i="11" a="1"/>
  <c r="Q127" i="11"/>
  <c r="M127" i="11" a="1"/>
  <c r="M127" i="11"/>
  <c r="P127" i="11" a="1"/>
  <c r="P127" i="11"/>
  <c r="O127" i="11" a="1"/>
  <c r="O127" i="11"/>
  <c r="L127" i="11" a="1"/>
  <c r="L127" i="11"/>
  <c r="E127" i="11" a="1"/>
  <c r="E127" i="11"/>
  <c r="N127" i="11" a="1"/>
  <c r="N127" i="11"/>
  <c r="Z127" i="11" a="1"/>
  <c r="Z127" i="11"/>
  <c r="D127" i="11" a="1"/>
  <c r="D127" i="11"/>
  <c r="J127" i="11" a="1"/>
  <c r="J127" i="11"/>
  <c r="I127" i="11" a="1"/>
  <c r="I127" i="11"/>
  <c r="V127" i="11"/>
  <c r="K611" i="11" a="1"/>
  <c r="K611" i="11"/>
  <c r="AC611" i="11"/>
  <c r="AE611" i="11"/>
  <c r="I611" i="11" a="1"/>
  <c r="I611" i="11"/>
  <c r="V611" i="11"/>
  <c r="J611" i="11" a="1"/>
  <c r="J611" i="11"/>
  <c r="S611" i="11" a="1"/>
  <c r="S611" i="11"/>
  <c r="Q611" i="11" a="1"/>
  <c r="Q611" i="11"/>
  <c r="P611" i="11" a="1"/>
  <c r="P611" i="11"/>
  <c r="O611" i="11" a="1"/>
  <c r="O611" i="11"/>
  <c r="D611" i="11" a="1"/>
  <c r="D611" i="11"/>
  <c r="N611" i="11" a="1"/>
  <c r="N611" i="11"/>
  <c r="Z611" i="11" a="1"/>
  <c r="Z611" i="11"/>
  <c r="M611" i="11" a="1"/>
  <c r="M611" i="11"/>
  <c r="L611" i="11" a="1"/>
  <c r="L611" i="11"/>
  <c r="E611" i="11" a="1"/>
  <c r="E611" i="11"/>
  <c r="J64" i="11" a="1"/>
  <c r="J64" i="11"/>
  <c r="I64" i="11" a="1"/>
  <c r="I64" i="11"/>
  <c r="V64" i="11"/>
  <c r="L64" i="11" a="1"/>
  <c r="L64" i="11"/>
  <c r="K64" i="11" a="1"/>
  <c r="K64" i="11"/>
  <c r="AC64" i="11"/>
  <c r="AE64" i="11"/>
  <c r="D64" i="11" a="1"/>
  <c r="D64" i="11"/>
  <c r="Q64" i="11" a="1"/>
  <c r="Q64" i="11"/>
  <c r="P64" i="11" a="1"/>
  <c r="P64" i="11"/>
  <c r="Y65" i="11" a="1"/>
  <c r="Y65" i="11"/>
  <c r="Z64" i="11" a="1"/>
  <c r="Z64" i="11"/>
  <c r="S64" i="11" a="1"/>
  <c r="S64" i="11"/>
  <c r="E64" i="11" a="1"/>
  <c r="E64" i="11"/>
  <c r="O64" i="11" a="1"/>
  <c r="O64" i="11"/>
  <c r="N64" i="11" a="1"/>
  <c r="N64" i="11"/>
  <c r="M64" i="11" a="1"/>
  <c r="M64" i="11"/>
  <c r="I587" i="11" a="1"/>
  <c r="I587" i="11"/>
  <c r="V587" i="11"/>
  <c r="D587" i="11" a="1"/>
  <c r="D587" i="11"/>
  <c r="E587" i="11" a="1"/>
  <c r="E587" i="11"/>
  <c r="Q587" i="11" a="1"/>
  <c r="Q587" i="11"/>
  <c r="P587" i="11" a="1"/>
  <c r="P587" i="11"/>
  <c r="M587" i="11" a="1"/>
  <c r="M587" i="11"/>
  <c r="J587" i="11" a="1"/>
  <c r="J587" i="11"/>
  <c r="N587" i="11" a="1"/>
  <c r="N587" i="11"/>
  <c r="O587" i="11" a="1"/>
  <c r="O587" i="11"/>
  <c r="L587" i="11" a="1"/>
  <c r="L587" i="11"/>
  <c r="K587" i="11" a="1"/>
  <c r="K587" i="11"/>
  <c r="AC587" i="11"/>
  <c r="AE587" i="11"/>
  <c r="Z587" i="11" a="1"/>
  <c r="Z587" i="11"/>
  <c r="S587" i="11" a="1"/>
  <c r="S587" i="11"/>
  <c r="S290" i="11" a="1"/>
  <c r="S290" i="11"/>
  <c r="D290" i="11" a="1"/>
  <c r="D290" i="11"/>
  <c r="L290" i="11" a="1"/>
  <c r="L290" i="11"/>
  <c r="N290" i="11" a="1"/>
  <c r="N290" i="11"/>
  <c r="Z290" i="11" a="1"/>
  <c r="Z290" i="11"/>
  <c r="O290" i="11" a="1"/>
  <c r="O290" i="11"/>
  <c r="P290" i="11" a="1"/>
  <c r="P290" i="11"/>
  <c r="K290" i="11" a="1"/>
  <c r="K290" i="11"/>
  <c r="AC290" i="11"/>
  <c r="AE290" i="11"/>
  <c r="Q290" i="11" a="1"/>
  <c r="Q290" i="11"/>
  <c r="M290" i="11" a="1"/>
  <c r="M290" i="11"/>
  <c r="J290" i="11" a="1"/>
  <c r="J290" i="11"/>
  <c r="E290" i="11" a="1"/>
  <c r="E290" i="11"/>
  <c r="I290" i="11" a="1"/>
  <c r="I290" i="11"/>
  <c r="V290" i="11"/>
  <c r="K730" i="11" a="1"/>
  <c r="K730" i="11"/>
  <c r="AC730" i="11"/>
  <c r="AE730" i="11"/>
  <c r="D730" i="11" a="1"/>
  <c r="D730" i="11"/>
  <c r="Z730" i="11" a="1"/>
  <c r="Z730" i="11"/>
  <c r="E730" i="11" a="1"/>
  <c r="E730" i="11"/>
  <c r="O730" i="11" a="1"/>
  <c r="O730" i="11"/>
  <c r="L730" i="11" a="1"/>
  <c r="L730" i="11"/>
  <c r="J730" i="11" a="1"/>
  <c r="J730" i="11"/>
  <c r="N730" i="11" a="1"/>
  <c r="N730" i="11"/>
  <c r="M730" i="11" a="1"/>
  <c r="M730" i="11"/>
  <c r="P730" i="11" a="1"/>
  <c r="P730" i="11"/>
  <c r="I730" i="11" a="1"/>
  <c r="I730" i="11"/>
  <c r="V730" i="11"/>
  <c r="S730" i="11" a="1"/>
  <c r="S730" i="11"/>
  <c r="Q730" i="11" a="1"/>
  <c r="Q730" i="11"/>
  <c r="O341" i="11" a="1"/>
  <c r="O341" i="11"/>
  <c r="L341" i="11" a="1"/>
  <c r="L341" i="11"/>
  <c r="J341" i="11" a="1"/>
  <c r="J341" i="11"/>
  <c r="M341" i="11" a="1"/>
  <c r="M341" i="11"/>
  <c r="P341" i="11" a="1"/>
  <c r="P341" i="11"/>
  <c r="I341" i="11" a="1"/>
  <c r="I341" i="11"/>
  <c r="V341" i="11"/>
  <c r="S341" i="11" a="1"/>
  <c r="S341" i="11"/>
  <c r="Q341" i="11" a="1"/>
  <c r="Q341" i="11"/>
  <c r="D341" i="11" a="1"/>
  <c r="D341" i="11"/>
  <c r="Z341" i="11" a="1"/>
  <c r="Z341" i="11"/>
  <c r="N341" i="11" a="1"/>
  <c r="N341" i="11"/>
  <c r="E341" i="11" a="1"/>
  <c r="E341" i="11"/>
  <c r="K341" i="11" a="1"/>
  <c r="K341" i="11"/>
  <c r="AC341" i="11"/>
  <c r="AE341" i="11"/>
  <c r="M835" i="11" a="1"/>
  <c r="M835" i="11"/>
  <c r="K835" i="11" a="1"/>
  <c r="K835" i="11"/>
  <c r="AC835" i="11"/>
  <c r="AE835" i="11"/>
  <c r="S835" i="11" a="1"/>
  <c r="S835" i="11"/>
  <c r="P835" i="11" a="1"/>
  <c r="P835" i="11"/>
  <c r="D835" i="11" a="1"/>
  <c r="D835" i="11"/>
  <c r="E835" i="11" a="1"/>
  <c r="E835" i="11"/>
  <c r="L835" i="11" a="1"/>
  <c r="L835" i="11"/>
  <c r="O835" i="11" a="1"/>
  <c r="O835" i="11"/>
  <c r="N835" i="11" a="1"/>
  <c r="N835" i="11"/>
  <c r="Q835" i="11" a="1"/>
  <c r="Q835" i="11"/>
  <c r="I835" i="11" a="1"/>
  <c r="I835" i="11"/>
  <c r="V835" i="11"/>
  <c r="J835" i="11" a="1"/>
  <c r="J835" i="11"/>
  <c r="Z835" i="11" a="1"/>
  <c r="Z835" i="11"/>
  <c r="Z450" i="11" a="1"/>
  <c r="Z450" i="11"/>
  <c r="D450" i="11" a="1"/>
  <c r="D450" i="11"/>
  <c r="Q450" i="11" a="1"/>
  <c r="Q450" i="11"/>
  <c r="P450" i="11" a="1"/>
  <c r="P450" i="11"/>
  <c r="J450" i="11" a="1"/>
  <c r="J450" i="11"/>
  <c r="K450" i="11" a="1"/>
  <c r="K450" i="11"/>
  <c r="AC450" i="11"/>
  <c r="AE450" i="11"/>
  <c r="O450" i="11" a="1"/>
  <c r="O450" i="11"/>
  <c r="E450" i="11" a="1"/>
  <c r="E450" i="11"/>
  <c r="S450" i="11" a="1"/>
  <c r="S450" i="11"/>
  <c r="N450" i="11" a="1"/>
  <c r="N450" i="11"/>
  <c r="I450" i="11" a="1"/>
  <c r="I450" i="11"/>
  <c r="V450" i="11"/>
  <c r="L450" i="11" a="1"/>
  <c r="L450" i="11"/>
  <c r="M450" i="11" a="1"/>
  <c r="M450" i="11"/>
  <c r="Y451" i="11" a="1"/>
  <c r="Y451" i="11"/>
  <c r="M681" i="11" a="1"/>
  <c r="M681" i="11"/>
  <c r="J681" i="11" a="1"/>
  <c r="J681" i="11"/>
  <c r="L681" i="11" a="1"/>
  <c r="L681" i="11"/>
  <c r="K681" i="11" a="1"/>
  <c r="K681" i="11"/>
  <c r="AC681" i="11"/>
  <c r="AE681" i="11"/>
  <c r="P681" i="11" a="1"/>
  <c r="P681" i="11"/>
  <c r="D681" i="11" a="1"/>
  <c r="D681" i="11"/>
  <c r="S681" i="11" a="1"/>
  <c r="S681" i="11"/>
  <c r="E681" i="11" a="1"/>
  <c r="E681" i="11"/>
  <c r="Q681" i="11" a="1"/>
  <c r="Q681" i="11"/>
  <c r="I681" i="11" a="1"/>
  <c r="I681" i="11"/>
  <c r="V681" i="11"/>
  <c r="N681" i="11" a="1"/>
  <c r="N681" i="11"/>
  <c r="O681" i="11" a="1"/>
  <c r="O681" i="11"/>
  <c r="Z681" i="11" a="1"/>
  <c r="Z681" i="11"/>
  <c r="J326" i="11" a="1"/>
  <c r="J326" i="11"/>
  <c r="Q326" i="11" a="1"/>
  <c r="Q326" i="11"/>
  <c r="K326" i="11" a="1"/>
  <c r="K326" i="11"/>
  <c r="AC326" i="11"/>
  <c r="AE326" i="11"/>
  <c r="Z326" i="11" a="1"/>
  <c r="Z326" i="11"/>
  <c r="N326" i="11" a="1"/>
  <c r="N326" i="11"/>
  <c r="M326" i="11" a="1"/>
  <c r="M326" i="11"/>
  <c r="I326" i="11" a="1"/>
  <c r="I326" i="11"/>
  <c r="V326" i="11"/>
  <c r="E326" i="11" a="1"/>
  <c r="E326" i="11"/>
  <c r="O326" i="11" a="1"/>
  <c r="O326" i="11"/>
  <c r="P326" i="11" a="1"/>
  <c r="P326" i="11"/>
  <c r="Y327" i="11" a="1"/>
  <c r="Y327" i="11"/>
  <c r="Y328" i="11" a="1"/>
  <c r="Y328" i="11"/>
  <c r="S326" i="11" a="1"/>
  <c r="S326" i="11"/>
  <c r="L326" i="11" a="1"/>
  <c r="L326" i="11"/>
  <c r="D326" i="11" a="1"/>
  <c r="D326" i="11"/>
  <c r="Q831" i="11" a="1"/>
  <c r="Q831" i="11"/>
  <c r="S831" i="11" a="1"/>
  <c r="S831" i="11"/>
  <c r="N831" i="11" a="1"/>
  <c r="N831" i="11"/>
  <c r="D831" i="11" a="1"/>
  <c r="D831" i="11"/>
  <c r="I831" i="11" a="1"/>
  <c r="I831" i="11"/>
  <c r="V831" i="11"/>
  <c r="L831" i="11" a="1"/>
  <c r="L831" i="11"/>
  <c r="P831" i="11" a="1"/>
  <c r="P831" i="11"/>
  <c r="J831" i="11" a="1"/>
  <c r="J831" i="11"/>
  <c r="M831" i="11" a="1"/>
  <c r="M831" i="11"/>
  <c r="E831" i="11" a="1"/>
  <c r="E831" i="11"/>
  <c r="O831" i="11" a="1"/>
  <c r="O831" i="11"/>
  <c r="K831" i="11" a="1"/>
  <c r="K831" i="11"/>
  <c r="AC831" i="11"/>
  <c r="AE831" i="11"/>
  <c r="Z831" i="11" a="1"/>
  <c r="Z831" i="11"/>
  <c r="Q836" i="11" a="1"/>
  <c r="Q836" i="11"/>
  <c r="D836" i="11" a="1"/>
  <c r="D836" i="11"/>
  <c r="I836" i="11" a="1"/>
  <c r="I836" i="11"/>
  <c r="V836" i="11"/>
  <c r="S836" i="11" a="1"/>
  <c r="S836" i="11"/>
  <c r="Z836" i="11" a="1"/>
  <c r="Z836" i="11"/>
  <c r="N836" i="11" a="1"/>
  <c r="N836" i="11"/>
  <c r="L836" i="11" a="1"/>
  <c r="L836" i="11"/>
  <c r="J836" i="11" a="1"/>
  <c r="J836" i="11"/>
  <c r="P836" i="11" a="1"/>
  <c r="P836" i="11"/>
  <c r="O836" i="11" a="1"/>
  <c r="O836" i="11"/>
  <c r="M836" i="11" a="1"/>
  <c r="M836" i="11"/>
  <c r="E836" i="11" a="1"/>
  <c r="E836" i="11"/>
  <c r="K836" i="11" a="1"/>
  <c r="K836" i="11"/>
  <c r="AC836" i="11"/>
  <c r="AE836" i="11"/>
  <c r="P880" i="11" a="1"/>
  <c r="P880" i="11"/>
  <c r="N880" i="11" a="1"/>
  <c r="N880" i="11"/>
  <c r="E880" i="11" a="1"/>
  <c r="E880" i="11"/>
  <c r="D880" i="11" a="1"/>
  <c r="D880" i="11"/>
  <c r="L880" i="11" a="1"/>
  <c r="L880" i="11"/>
  <c r="S880" i="11" a="1"/>
  <c r="S880" i="11"/>
  <c r="J880" i="11" a="1"/>
  <c r="J880" i="11"/>
  <c r="Z880" i="11" a="1"/>
  <c r="Z880" i="11"/>
  <c r="K880" i="11" a="1"/>
  <c r="K880" i="11"/>
  <c r="AC880" i="11"/>
  <c r="AE880" i="11"/>
  <c r="M880" i="11" a="1"/>
  <c r="M880" i="11"/>
  <c r="I880" i="11" a="1"/>
  <c r="I880" i="11"/>
  <c r="V880" i="11"/>
  <c r="Q880" i="11" a="1"/>
  <c r="Q880" i="11"/>
  <c r="O880" i="11" a="1"/>
  <c r="O880" i="11"/>
  <c r="Z138" i="11" a="1"/>
  <c r="Z138" i="11"/>
  <c r="E138" i="11" a="1"/>
  <c r="E138" i="11"/>
  <c r="M138" i="11" a="1"/>
  <c r="M138" i="11"/>
  <c r="L138" i="11" a="1"/>
  <c r="L138" i="11"/>
  <c r="J138" i="11" a="1"/>
  <c r="J138" i="11"/>
  <c r="Y139" i="11" a="1"/>
  <c r="Y139" i="11"/>
  <c r="N138" i="11" a="1"/>
  <c r="N138" i="11"/>
  <c r="S138" i="11" a="1"/>
  <c r="S138" i="11"/>
  <c r="I138" i="11" a="1"/>
  <c r="I138" i="11"/>
  <c r="V138" i="11"/>
  <c r="K138" i="11" a="1"/>
  <c r="K138" i="11"/>
  <c r="AC138" i="11"/>
  <c r="AE138" i="11"/>
  <c r="P138" i="11" a="1"/>
  <c r="P138" i="11"/>
  <c r="O138" i="11" a="1"/>
  <c r="O138" i="11"/>
  <c r="Q138" i="11" a="1"/>
  <c r="Q138" i="11"/>
  <c r="D138" i="11" a="1"/>
  <c r="D138" i="11"/>
  <c r="S1010" i="11" a="1"/>
  <c r="S1010" i="11"/>
  <c r="D1010" i="11" a="1"/>
  <c r="D1010" i="11"/>
  <c r="K1010" i="11" a="1"/>
  <c r="K1010" i="11"/>
  <c r="AC1010" i="11"/>
  <c r="AE1010" i="11"/>
  <c r="J1010" i="11" a="1"/>
  <c r="J1010" i="11"/>
  <c r="P1010" i="11" a="1"/>
  <c r="P1010" i="11"/>
  <c r="I1010" i="11" a="1"/>
  <c r="I1010" i="11"/>
  <c r="V1010" i="11"/>
  <c r="Q1010" i="11" a="1"/>
  <c r="Q1010" i="11"/>
  <c r="O1010" i="11" a="1"/>
  <c r="O1010" i="11"/>
  <c r="L1010" i="11" a="1"/>
  <c r="L1010" i="11"/>
  <c r="M1010" i="11" a="1"/>
  <c r="M1010" i="11"/>
  <c r="E1010" i="11" a="1"/>
  <c r="E1010" i="11"/>
  <c r="Z1010" i="11" a="1"/>
  <c r="Z1010" i="11"/>
  <c r="N1010" i="11" a="1"/>
  <c r="N1010" i="11"/>
  <c r="D228" i="11" a="1"/>
  <c r="D228" i="11"/>
  <c r="E228" i="11" a="1"/>
  <c r="E228" i="11"/>
  <c r="Q228" i="11" a="1"/>
  <c r="Q228" i="11"/>
  <c r="Y229" i="11" a="1"/>
  <c r="Y229" i="11"/>
  <c r="Y230" i="11" a="1"/>
  <c r="Y230" i="11"/>
  <c r="P228" i="11" a="1"/>
  <c r="P228" i="11"/>
  <c r="K228" i="11" a="1"/>
  <c r="K228" i="11"/>
  <c r="AC228" i="11"/>
  <c r="AE228" i="11"/>
  <c r="O228" i="11" a="1"/>
  <c r="O228" i="11"/>
  <c r="S228" i="11" a="1"/>
  <c r="S228" i="11"/>
  <c r="I228" i="11" a="1"/>
  <c r="I228" i="11"/>
  <c r="V228" i="11"/>
  <c r="Z228" i="11" a="1"/>
  <c r="Z228" i="11"/>
  <c r="J228" i="11" a="1"/>
  <c r="J228" i="11"/>
  <c r="L228" i="11" a="1"/>
  <c r="L228" i="11"/>
  <c r="N228" i="11" a="1"/>
  <c r="N228" i="11"/>
  <c r="M228" i="11" a="1"/>
  <c r="M228" i="11"/>
  <c r="K308" i="11" a="1"/>
  <c r="K308" i="11"/>
  <c r="AC308" i="11"/>
  <c r="AE308" i="11"/>
  <c r="E308" i="11" a="1"/>
  <c r="E308" i="11"/>
  <c r="Z308" i="11" a="1"/>
  <c r="Z308" i="11"/>
  <c r="Y309" i="11" a="1"/>
  <c r="Y309" i="11"/>
  <c r="Y310" i="11" a="1"/>
  <c r="Y310" i="11"/>
  <c r="Q308" i="11" a="1"/>
  <c r="Q308" i="11"/>
  <c r="S308" i="11" a="1"/>
  <c r="S308" i="11"/>
  <c r="N308" i="11" a="1"/>
  <c r="N308" i="11"/>
  <c r="I308" i="11" a="1"/>
  <c r="I308" i="11"/>
  <c r="V308" i="11"/>
  <c r="D308" i="11" a="1"/>
  <c r="D308" i="11"/>
  <c r="M308" i="11" a="1"/>
  <c r="M308" i="11"/>
  <c r="O308" i="11" a="1"/>
  <c r="O308" i="11"/>
  <c r="P308" i="11" a="1"/>
  <c r="P308" i="11"/>
  <c r="L308" i="11" a="1"/>
  <c r="L308" i="11"/>
  <c r="J308" i="11" a="1"/>
  <c r="J308" i="11"/>
  <c r="N465" i="11" a="1"/>
  <c r="N465" i="11"/>
  <c r="K465" i="11" a="1"/>
  <c r="K465" i="11"/>
  <c r="AC465" i="11"/>
  <c r="AE465" i="11"/>
  <c r="M465" i="11" a="1"/>
  <c r="M465" i="11"/>
  <c r="L465" i="11" a="1"/>
  <c r="L465" i="11"/>
  <c r="P465" i="11" a="1"/>
  <c r="P465" i="11"/>
  <c r="Q465" i="11" a="1"/>
  <c r="Q465" i="11"/>
  <c r="BT465" i="11" a="1"/>
  <c r="BT465" i="11"/>
  <c r="BT466" i="11" a="1"/>
  <c r="BT466" i="11"/>
  <c r="BT467" i="11" a="1"/>
  <c r="BT467" i="11"/>
  <c r="BT468" i="11" a="1"/>
  <c r="BT468" i="11"/>
  <c r="BT469" i="11" a="1"/>
  <c r="BT469" i="11"/>
  <c r="BT470" i="11" a="1"/>
  <c r="BT470" i="11"/>
  <c r="BT471" i="11" a="1"/>
  <c r="BT471" i="11"/>
  <c r="BT472" i="11" a="1"/>
  <c r="BT472" i="11"/>
  <c r="BT473" i="11" a="1"/>
  <c r="BT473" i="11"/>
  <c r="BT474" i="11" a="1"/>
  <c r="BT474" i="11"/>
  <c r="BT475" i="11" a="1"/>
  <c r="BT475" i="11"/>
  <c r="BT476" i="11" a="1"/>
  <c r="BT476" i="11"/>
  <c r="BT477" i="11" a="1"/>
  <c r="BT477" i="11"/>
  <c r="BT478" i="11" a="1"/>
  <c r="BT478" i="11"/>
  <c r="BT479" i="11" a="1"/>
  <c r="BT479" i="11"/>
  <c r="BT480" i="11" a="1"/>
  <c r="BT480" i="11"/>
  <c r="BT481" i="11" a="1"/>
  <c r="BT481" i="11"/>
  <c r="BT482" i="11" a="1"/>
  <c r="BT482" i="11"/>
  <c r="BT483" i="11" a="1"/>
  <c r="BT483" i="11"/>
  <c r="BT484" i="11" a="1"/>
  <c r="BT484" i="11"/>
  <c r="BT485" i="11" a="1"/>
  <c r="BT485" i="11"/>
  <c r="BT486" i="11" a="1"/>
  <c r="BT486" i="11"/>
  <c r="BT487" i="11" a="1"/>
  <c r="BT487" i="11"/>
  <c r="BT488" i="11" a="1"/>
  <c r="BT488" i="11"/>
  <c r="BT489" i="11" a="1"/>
  <c r="BT489" i="11"/>
  <c r="BT490" i="11" a="1"/>
  <c r="BT490" i="11"/>
  <c r="BT491" i="11" a="1"/>
  <c r="BT491" i="11"/>
  <c r="BT492" i="11" a="1"/>
  <c r="BT492" i="11"/>
  <c r="BT493" i="11" a="1"/>
  <c r="BT493" i="11"/>
  <c r="BT494" i="11" a="1"/>
  <c r="BT494" i="11"/>
  <c r="BT495" i="11" a="1"/>
  <c r="BT495" i="11"/>
  <c r="BT496" i="11" a="1"/>
  <c r="BT496" i="11"/>
  <c r="BT497" i="11" a="1"/>
  <c r="BT497" i="11"/>
  <c r="BT498" i="11" a="1"/>
  <c r="BT498" i="11"/>
  <c r="BT499" i="11" a="1"/>
  <c r="BT499" i="11"/>
  <c r="BT500" i="11" a="1"/>
  <c r="BT500" i="11"/>
  <c r="BT501" i="11" a="1"/>
  <c r="BT501" i="11"/>
  <c r="BT502" i="11" a="1"/>
  <c r="BT502" i="11"/>
  <c r="BT503" i="11" a="1"/>
  <c r="BT503" i="11"/>
  <c r="BT504" i="11" a="1"/>
  <c r="BT504" i="11"/>
  <c r="BT505" i="11" a="1"/>
  <c r="BT505" i="11"/>
  <c r="BT506" i="11" a="1"/>
  <c r="BT506" i="11"/>
  <c r="BT507" i="11" a="1"/>
  <c r="BT507" i="11"/>
  <c r="BT508" i="11" a="1"/>
  <c r="BT508" i="11"/>
  <c r="BT509" i="11" a="1"/>
  <c r="BT509" i="11"/>
  <c r="BT510" i="11" a="1"/>
  <c r="BT510" i="11"/>
  <c r="BT511" i="11" a="1"/>
  <c r="BT511" i="11"/>
  <c r="BT512" i="11" a="1"/>
  <c r="BT512" i="11"/>
  <c r="BT513" i="11" a="1"/>
  <c r="BT513" i="11"/>
  <c r="BT514" i="11" a="1"/>
  <c r="BT514" i="11"/>
  <c r="BT515" i="11" a="1"/>
  <c r="BT515" i="11"/>
  <c r="BT516" i="11" a="1"/>
  <c r="BT516" i="11"/>
  <c r="BT517" i="11" a="1"/>
  <c r="BT517" i="11"/>
  <c r="BT518" i="11" a="1"/>
  <c r="BT518" i="11"/>
  <c r="BT519" i="11" a="1"/>
  <c r="BT519" i="11"/>
  <c r="BT520" i="11" a="1"/>
  <c r="BT520" i="11"/>
  <c r="BT521" i="11" a="1"/>
  <c r="BT521" i="11"/>
  <c r="BT522" i="11" a="1"/>
  <c r="BT522" i="11"/>
  <c r="BT523" i="11" a="1"/>
  <c r="BT523" i="11"/>
  <c r="BT524" i="11" a="1"/>
  <c r="BT524" i="11"/>
  <c r="BT525" i="11" a="1"/>
  <c r="BT525" i="11"/>
  <c r="BT526" i="11" a="1"/>
  <c r="BT526" i="11"/>
  <c r="BT527" i="11" a="1"/>
  <c r="BT527" i="11"/>
  <c r="BT528" i="11" a="1"/>
  <c r="BT528" i="11"/>
  <c r="BT529" i="11" a="1"/>
  <c r="BT529" i="11"/>
  <c r="BT530" i="11" a="1"/>
  <c r="BT530" i="11"/>
  <c r="BT531" i="11" a="1"/>
  <c r="BT531" i="11"/>
  <c r="BT532" i="11" a="1"/>
  <c r="BT532" i="11"/>
  <c r="BT533" i="11" a="1"/>
  <c r="BT533" i="11"/>
  <c r="BT534" i="11" a="1"/>
  <c r="BT534" i="11"/>
  <c r="BT535" i="11" a="1"/>
  <c r="BT535" i="11"/>
  <c r="BT536" i="11" a="1"/>
  <c r="BT536" i="11"/>
  <c r="BT537" i="11" a="1"/>
  <c r="BT537" i="11"/>
  <c r="BT538" i="11" a="1"/>
  <c r="BT538" i="11"/>
  <c r="BT539" i="11" a="1"/>
  <c r="BT539" i="11"/>
  <c r="BT540" i="11" a="1"/>
  <c r="BT540" i="11"/>
  <c r="BT541" i="11" a="1"/>
  <c r="BT541" i="11"/>
  <c r="BT542" i="11" a="1"/>
  <c r="BT542" i="11"/>
  <c r="BT543" i="11" a="1"/>
  <c r="BT543" i="11"/>
  <c r="BT544" i="11" a="1"/>
  <c r="BT544" i="11"/>
  <c r="BT545" i="11" a="1"/>
  <c r="BT545" i="11"/>
  <c r="BT546" i="11" a="1"/>
  <c r="BT546" i="11"/>
  <c r="BT547" i="11" a="1"/>
  <c r="BT547" i="11"/>
  <c r="BT548" i="11" a="1"/>
  <c r="BT548" i="11"/>
  <c r="BT549" i="11" a="1"/>
  <c r="BT549" i="11"/>
  <c r="BT550" i="11" a="1"/>
  <c r="BT550" i="11"/>
  <c r="BT551" i="11" a="1"/>
  <c r="BT551" i="11"/>
  <c r="BT552" i="11" a="1"/>
  <c r="BT552" i="11"/>
  <c r="BT553" i="11" a="1"/>
  <c r="BT553" i="11"/>
  <c r="BT554" i="11" a="1"/>
  <c r="BT554" i="11"/>
  <c r="BT555" i="11" a="1"/>
  <c r="BT555" i="11"/>
  <c r="BT556" i="11" a="1"/>
  <c r="BT556" i="11"/>
  <c r="BT557" i="11" a="1"/>
  <c r="BT557" i="11"/>
  <c r="BT558" i="11" a="1"/>
  <c r="BT558" i="11"/>
  <c r="BT559" i="11" a="1"/>
  <c r="BT559" i="11"/>
  <c r="BT560" i="11" a="1"/>
  <c r="BT560" i="11"/>
  <c r="BT561" i="11" a="1"/>
  <c r="BT561" i="11"/>
  <c r="BT562" i="11" a="1"/>
  <c r="BT562" i="11"/>
  <c r="BT563" i="11" a="1"/>
  <c r="BT563" i="11"/>
  <c r="BT564" i="11" a="1"/>
  <c r="BT564" i="11"/>
  <c r="BT565" i="11" a="1"/>
  <c r="BT565" i="11"/>
  <c r="BT566" i="11" a="1"/>
  <c r="BT566" i="11"/>
  <c r="BT567" i="11" a="1"/>
  <c r="BT567" i="11"/>
  <c r="BT568" i="11" a="1"/>
  <c r="BT568" i="11"/>
  <c r="BT569" i="11" a="1"/>
  <c r="BT569" i="11"/>
  <c r="BT570" i="11" a="1"/>
  <c r="BT570" i="11"/>
  <c r="BT571" i="11" a="1"/>
  <c r="BT571" i="11"/>
  <c r="BT572" i="11" a="1"/>
  <c r="BT572" i="11"/>
  <c r="BT573" i="11" a="1"/>
  <c r="BT573" i="11"/>
  <c r="BT574" i="11" a="1"/>
  <c r="BT574" i="11"/>
  <c r="BT575" i="11" a="1"/>
  <c r="BT575" i="11"/>
  <c r="BT576" i="11" a="1"/>
  <c r="BT576" i="11"/>
  <c r="BT577" i="11" a="1"/>
  <c r="BT577" i="11"/>
  <c r="BT578" i="11" a="1"/>
  <c r="BT578" i="11"/>
  <c r="BT579" i="11" a="1"/>
  <c r="BT579" i="11"/>
  <c r="BT580" i="11" a="1"/>
  <c r="BT580" i="11"/>
  <c r="BT581" i="11" a="1"/>
  <c r="BT581" i="11"/>
  <c r="BT582" i="11" a="1"/>
  <c r="BT582" i="11"/>
  <c r="BT583" i="11" a="1"/>
  <c r="BT583" i="11"/>
  <c r="BT584" i="11" a="1"/>
  <c r="BT584" i="11"/>
  <c r="BT585" i="11" a="1"/>
  <c r="BT585" i="11"/>
  <c r="BT586" i="11" a="1"/>
  <c r="BT586" i="11"/>
  <c r="BT587" i="11" a="1"/>
  <c r="BT587" i="11"/>
  <c r="BT588" i="11" a="1"/>
  <c r="BT588" i="11"/>
  <c r="BT589" i="11" a="1"/>
  <c r="BT589" i="11"/>
  <c r="BT590" i="11" a="1"/>
  <c r="BT590" i="11"/>
  <c r="BT591" i="11" a="1"/>
  <c r="BT591" i="11"/>
  <c r="BT592" i="11" a="1"/>
  <c r="BT592" i="11"/>
  <c r="BT593" i="11" a="1"/>
  <c r="BT593" i="11"/>
  <c r="BT594" i="11" a="1"/>
  <c r="BT594" i="11"/>
  <c r="BT595" i="11" a="1"/>
  <c r="BT595" i="11"/>
  <c r="BT596" i="11" a="1"/>
  <c r="BT596" i="11"/>
  <c r="BT597" i="11" a="1"/>
  <c r="BT597" i="11"/>
  <c r="BT598" i="11" a="1"/>
  <c r="BT598" i="11"/>
  <c r="BT599" i="11" a="1"/>
  <c r="BT599" i="11"/>
  <c r="BT600" i="11" a="1"/>
  <c r="BT600" i="11"/>
  <c r="BT601" i="11" a="1"/>
  <c r="BT601" i="11"/>
  <c r="BT602" i="11" a="1"/>
  <c r="BT602" i="11"/>
  <c r="BT603" i="11" a="1"/>
  <c r="BT603" i="11"/>
  <c r="BT604" i="11" a="1"/>
  <c r="BT604" i="11"/>
  <c r="BT605" i="11" a="1"/>
  <c r="BT605" i="11"/>
  <c r="BT606" i="11" a="1"/>
  <c r="BT606" i="11"/>
  <c r="BT607" i="11" a="1"/>
  <c r="BT607" i="11"/>
  <c r="BT608" i="11" a="1"/>
  <c r="BT608" i="11"/>
  <c r="BT609" i="11" a="1"/>
  <c r="BT609" i="11"/>
  <c r="BT610" i="11" a="1"/>
  <c r="BT610" i="11"/>
  <c r="BT611" i="11" a="1"/>
  <c r="BT611" i="11"/>
  <c r="BT612" i="11" a="1"/>
  <c r="BT612" i="11"/>
  <c r="BT613" i="11" a="1"/>
  <c r="BT613" i="11"/>
  <c r="BT614" i="11" a="1"/>
  <c r="BT614" i="11"/>
  <c r="BT615" i="11" a="1"/>
  <c r="BT615" i="11"/>
  <c r="BT616" i="11" a="1"/>
  <c r="BT616" i="11"/>
  <c r="BT617" i="11" a="1"/>
  <c r="BT617" i="11"/>
  <c r="BT618" i="11" a="1"/>
  <c r="BT618" i="11"/>
  <c r="BT619" i="11" a="1"/>
  <c r="BT619" i="11"/>
  <c r="BT620" i="11" a="1"/>
  <c r="BT620" i="11"/>
  <c r="BT621" i="11" a="1"/>
  <c r="BT621" i="11"/>
  <c r="BT622" i="11" a="1"/>
  <c r="BT622" i="11"/>
  <c r="BT623" i="11" a="1"/>
  <c r="BT623" i="11"/>
  <c r="BT624" i="11" a="1"/>
  <c r="BT624" i="11"/>
  <c r="BT625" i="11" a="1"/>
  <c r="BT625" i="11"/>
  <c r="BT626" i="11" a="1"/>
  <c r="BT626" i="11"/>
  <c r="BT627" i="11" a="1"/>
  <c r="BT627" i="11"/>
  <c r="BT628" i="11" a="1"/>
  <c r="BT628" i="11"/>
  <c r="BT629" i="11" a="1"/>
  <c r="BT629" i="11"/>
  <c r="BT630" i="11" a="1"/>
  <c r="BT630" i="11"/>
  <c r="BT631" i="11" a="1"/>
  <c r="BT631" i="11"/>
  <c r="BT632" i="11" a="1"/>
  <c r="BT632" i="11"/>
  <c r="BT633" i="11" a="1"/>
  <c r="BT633" i="11"/>
  <c r="BT634" i="11" a="1"/>
  <c r="BT634" i="11"/>
  <c r="BT635" i="11" a="1"/>
  <c r="BT635" i="11"/>
  <c r="BT636" i="11" a="1"/>
  <c r="BT636" i="11"/>
  <c r="BT637" i="11" a="1"/>
  <c r="BT637" i="11"/>
  <c r="BT638" i="11" a="1"/>
  <c r="BT638" i="11"/>
  <c r="BT639" i="11" a="1"/>
  <c r="BT639" i="11"/>
  <c r="BT640" i="11" a="1"/>
  <c r="BT640" i="11"/>
  <c r="BT641" i="11" a="1"/>
  <c r="BT641" i="11"/>
  <c r="BT642" i="11" a="1"/>
  <c r="BT642" i="11"/>
  <c r="BT643" i="11" a="1"/>
  <c r="BT643" i="11"/>
  <c r="BT644" i="11" a="1"/>
  <c r="BT644" i="11"/>
  <c r="BT645" i="11" a="1"/>
  <c r="BT645" i="11"/>
  <c r="BT646" i="11" a="1"/>
  <c r="BT646" i="11"/>
  <c r="BT647" i="11" a="1"/>
  <c r="BT647" i="11"/>
  <c r="BT648" i="11" a="1"/>
  <c r="BT648" i="11"/>
  <c r="BT649" i="11" a="1"/>
  <c r="BT649" i="11"/>
  <c r="BT650" i="11" a="1"/>
  <c r="BT650" i="11"/>
  <c r="BT651" i="11" a="1"/>
  <c r="BT651" i="11"/>
  <c r="BT652" i="11" a="1"/>
  <c r="BT652" i="11"/>
  <c r="BT653" i="11" a="1"/>
  <c r="BT653" i="11"/>
  <c r="BT654" i="11" a="1"/>
  <c r="BT654" i="11"/>
  <c r="BT655" i="11" a="1"/>
  <c r="BT655" i="11"/>
  <c r="BT656" i="11" a="1"/>
  <c r="BT656" i="11"/>
  <c r="BT657" i="11" a="1"/>
  <c r="BT657" i="11"/>
  <c r="BT658" i="11" a="1"/>
  <c r="BT658" i="11"/>
  <c r="BT659" i="11" a="1"/>
  <c r="BT659" i="11"/>
  <c r="BT660" i="11" a="1"/>
  <c r="BT660" i="11"/>
  <c r="BT661" i="11" a="1"/>
  <c r="BT661" i="11"/>
  <c r="BT662" i="11" a="1"/>
  <c r="BT662" i="11"/>
  <c r="BT663" i="11" a="1"/>
  <c r="BT663" i="11"/>
  <c r="BT664" i="11" a="1"/>
  <c r="BT664" i="11"/>
  <c r="BT665" i="11" a="1"/>
  <c r="BT665" i="11"/>
  <c r="BT666" i="11" a="1"/>
  <c r="BT666" i="11"/>
  <c r="BT667" i="11" a="1"/>
  <c r="BT667" i="11"/>
  <c r="BT668" i="11" a="1"/>
  <c r="BT668" i="11"/>
  <c r="BT669" i="11" a="1"/>
  <c r="BT669" i="11"/>
  <c r="BT670" i="11" a="1"/>
  <c r="BT670" i="11"/>
  <c r="BT671" i="11" a="1"/>
  <c r="BT671" i="11"/>
  <c r="BT672" i="11" a="1"/>
  <c r="BT672" i="11"/>
  <c r="BT673" i="11" a="1"/>
  <c r="BT673" i="11"/>
  <c r="BT674" i="11" a="1"/>
  <c r="BT674" i="11"/>
  <c r="BT675" i="11" a="1"/>
  <c r="BT675" i="11"/>
  <c r="BT676" i="11" a="1"/>
  <c r="BT676" i="11"/>
  <c r="BT677" i="11" a="1"/>
  <c r="BT677" i="11"/>
  <c r="BT678" i="11" a="1"/>
  <c r="BT678" i="11"/>
  <c r="BT679" i="11" a="1"/>
  <c r="BT679" i="11"/>
  <c r="BT680" i="11" a="1"/>
  <c r="BT680" i="11"/>
  <c r="BT681" i="11" a="1"/>
  <c r="BT681" i="11"/>
  <c r="BT682" i="11" a="1"/>
  <c r="BT682" i="11"/>
  <c r="BT683" i="11" a="1"/>
  <c r="BT683" i="11"/>
  <c r="BT684" i="11" a="1"/>
  <c r="BT684" i="11"/>
  <c r="BT685" i="11" a="1"/>
  <c r="BT685" i="11"/>
  <c r="BT686" i="11" a="1"/>
  <c r="BT686" i="11"/>
  <c r="BT687" i="11" a="1"/>
  <c r="BT687" i="11"/>
  <c r="BT688" i="11" a="1"/>
  <c r="BT688" i="11"/>
  <c r="BT689" i="11" a="1"/>
  <c r="BT689" i="11"/>
  <c r="BT690" i="11" a="1"/>
  <c r="BT690" i="11"/>
  <c r="BT691" i="11" a="1"/>
  <c r="BT691" i="11"/>
  <c r="BT692" i="11" a="1"/>
  <c r="BT692" i="11"/>
  <c r="BT693" i="11" a="1"/>
  <c r="BT693" i="11"/>
  <c r="BT694" i="11" a="1"/>
  <c r="BT694" i="11"/>
  <c r="BT695" i="11" a="1"/>
  <c r="BT695" i="11"/>
  <c r="BT696" i="11" a="1"/>
  <c r="BT696" i="11"/>
  <c r="BT697" i="11" a="1"/>
  <c r="BT697" i="11"/>
  <c r="BT698" i="11" a="1"/>
  <c r="BT698" i="11"/>
  <c r="BT699" i="11" a="1"/>
  <c r="BT699" i="11"/>
  <c r="BT700" i="11" a="1"/>
  <c r="BT700" i="11"/>
  <c r="BT701" i="11" a="1"/>
  <c r="BT701" i="11"/>
  <c r="BT702" i="11" a="1"/>
  <c r="BT702" i="11"/>
  <c r="BT703" i="11" a="1"/>
  <c r="BT703" i="11"/>
  <c r="BT704" i="11" a="1"/>
  <c r="BT704" i="11"/>
  <c r="BT705" i="11" a="1"/>
  <c r="BT705" i="11"/>
  <c r="BT706" i="11" a="1"/>
  <c r="BT706" i="11"/>
  <c r="BT707" i="11" a="1"/>
  <c r="BT707" i="11"/>
  <c r="BT708" i="11" a="1"/>
  <c r="BT708" i="11"/>
  <c r="BT709" i="11" a="1"/>
  <c r="BT709" i="11"/>
  <c r="BT710" i="11" a="1"/>
  <c r="BT710" i="11"/>
  <c r="BT711" i="11" a="1"/>
  <c r="BT711" i="11"/>
  <c r="BT712" i="11" a="1"/>
  <c r="BT712" i="11"/>
  <c r="BT713" i="11" a="1"/>
  <c r="BT713" i="11"/>
  <c r="BT714" i="11" a="1"/>
  <c r="BT714" i="11"/>
  <c r="BT715" i="11" a="1"/>
  <c r="BT715" i="11"/>
  <c r="BT716" i="11" a="1"/>
  <c r="BT716" i="11"/>
  <c r="BT717" i="11" a="1"/>
  <c r="BT717" i="11"/>
  <c r="BT718" i="11" a="1"/>
  <c r="BT718" i="11"/>
  <c r="BT719" i="11" a="1"/>
  <c r="BT719" i="11"/>
  <c r="BT720" i="11" a="1"/>
  <c r="BT720" i="11"/>
  <c r="BT721" i="11" a="1"/>
  <c r="BT721" i="11"/>
  <c r="BT722" i="11" a="1"/>
  <c r="BT722" i="11"/>
  <c r="BT723" i="11" a="1"/>
  <c r="BT723" i="11"/>
  <c r="BT724" i="11" a="1"/>
  <c r="BT724" i="11"/>
  <c r="BT725" i="11" a="1"/>
  <c r="BT725" i="11"/>
  <c r="BT726" i="11" a="1"/>
  <c r="BT726" i="11"/>
  <c r="BT727" i="11" a="1"/>
  <c r="BT727" i="11"/>
  <c r="BT728" i="11" a="1"/>
  <c r="BT728" i="11"/>
  <c r="BT729" i="11" a="1"/>
  <c r="BT729" i="11"/>
  <c r="BT730" i="11" a="1"/>
  <c r="BT730" i="11"/>
  <c r="BT731" i="11" a="1"/>
  <c r="BT731" i="11"/>
  <c r="BT732" i="11" a="1"/>
  <c r="BT732" i="11"/>
  <c r="BT733" i="11" a="1"/>
  <c r="BT733" i="11"/>
  <c r="BT734" i="11" a="1"/>
  <c r="BT734" i="11"/>
  <c r="BT735" i="11" a="1"/>
  <c r="BT735" i="11"/>
  <c r="BT736" i="11" a="1"/>
  <c r="BT736" i="11"/>
  <c r="BT737" i="11" a="1"/>
  <c r="BT737" i="11"/>
  <c r="BT738" i="11" a="1"/>
  <c r="BT738" i="11"/>
  <c r="BT739" i="11" a="1"/>
  <c r="BT739" i="11"/>
  <c r="BT740" i="11" a="1"/>
  <c r="BT740" i="11"/>
  <c r="BT741" i="11" a="1"/>
  <c r="BT741" i="11"/>
  <c r="BT742" i="11" a="1"/>
  <c r="BT742" i="11"/>
  <c r="BT743" i="11" a="1"/>
  <c r="BT743" i="11"/>
  <c r="BT744" i="11" a="1"/>
  <c r="BT744" i="11"/>
  <c r="BT745" i="11" a="1"/>
  <c r="BT745" i="11"/>
  <c r="BT746" i="11" a="1"/>
  <c r="BT746" i="11"/>
  <c r="BT747" i="11" a="1"/>
  <c r="BT747" i="11"/>
  <c r="BT748" i="11" a="1"/>
  <c r="BT748" i="11"/>
  <c r="BT749" i="11" a="1"/>
  <c r="BT749" i="11"/>
  <c r="BT750" i="11" a="1"/>
  <c r="BT750" i="11"/>
  <c r="BT751" i="11" a="1"/>
  <c r="BT751" i="11"/>
  <c r="BT752" i="11" a="1"/>
  <c r="BT752" i="11"/>
  <c r="BT753" i="11" a="1"/>
  <c r="BT753" i="11"/>
  <c r="BT754" i="11" a="1"/>
  <c r="BT754" i="11"/>
  <c r="BT755" i="11" a="1"/>
  <c r="BT755" i="11"/>
  <c r="BT756" i="11" a="1"/>
  <c r="BT756" i="11"/>
  <c r="BT757" i="11" a="1"/>
  <c r="BT757" i="11"/>
  <c r="BT758" i="11" a="1"/>
  <c r="BT758" i="11"/>
  <c r="BT759" i="11" a="1"/>
  <c r="BT759" i="11"/>
  <c r="BT760" i="11" a="1"/>
  <c r="BT760" i="11"/>
  <c r="BT761" i="11" a="1"/>
  <c r="BT761" i="11"/>
  <c r="BT762" i="11" a="1"/>
  <c r="BT762" i="11"/>
  <c r="BT763" i="11" a="1"/>
  <c r="BT763" i="11"/>
  <c r="BT764" i="11" a="1"/>
  <c r="BT764" i="11"/>
  <c r="BT765" i="11" a="1"/>
  <c r="BT765" i="11"/>
  <c r="BT766" i="11" a="1"/>
  <c r="BT766" i="11"/>
  <c r="BT767" i="11" a="1"/>
  <c r="BT767" i="11"/>
  <c r="BT768" i="11" a="1"/>
  <c r="BT768" i="11"/>
  <c r="BT769" i="11" a="1"/>
  <c r="BT769" i="11"/>
  <c r="BT770" i="11" a="1"/>
  <c r="BT770" i="11"/>
  <c r="BT771" i="11" a="1"/>
  <c r="BT771" i="11"/>
  <c r="BT772" i="11" a="1"/>
  <c r="BT772" i="11"/>
  <c r="BT773" i="11" a="1"/>
  <c r="BT773" i="11"/>
  <c r="BT774" i="11" a="1"/>
  <c r="BT774" i="11"/>
  <c r="BT775" i="11" a="1"/>
  <c r="BT775" i="11"/>
  <c r="BT776" i="11" a="1"/>
  <c r="BT776" i="11"/>
  <c r="BT777" i="11" a="1"/>
  <c r="BT777" i="11"/>
  <c r="BT778" i="11" a="1"/>
  <c r="BT778" i="11"/>
  <c r="BT779" i="11" a="1"/>
  <c r="BT779" i="11"/>
  <c r="BT780" i="11" a="1"/>
  <c r="BT780" i="11"/>
  <c r="BT781" i="11" a="1"/>
  <c r="BT781" i="11"/>
  <c r="BT782" i="11" a="1"/>
  <c r="BT782" i="11"/>
  <c r="BT783" i="11" a="1"/>
  <c r="BT783" i="11"/>
  <c r="BT784" i="11" a="1"/>
  <c r="BT784" i="11"/>
  <c r="BT785" i="11" a="1"/>
  <c r="BT785" i="11"/>
  <c r="BT786" i="11" a="1"/>
  <c r="BT786" i="11"/>
  <c r="BT787" i="11" a="1"/>
  <c r="BT787" i="11"/>
  <c r="BT788" i="11" a="1"/>
  <c r="BT788" i="11"/>
  <c r="BT789" i="11" a="1"/>
  <c r="BT789" i="11"/>
  <c r="BT790" i="11" a="1"/>
  <c r="BT790" i="11"/>
  <c r="BT791" i="11" a="1"/>
  <c r="BT791" i="11"/>
  <c r="BT792" i="11" a="1"/>
  <c r="BT792" i="11"/>
  <c r="BT793" i="11" a="1"/>
  <c r="BT793" i="11"/>
  <c r="BT794" i="11" a="1"/>
  <c r="BT794" i="11"/>
  <c r="BT795" i="11" a="1"/>
  <c r="BT795" i="11"/>
  <c r="BT796" i="11" a="1"/>
  <c r="BT796" i="11"/>
  <c r="BT797" i="11" a="1"/>
  <c r="BT797" i="11"/>
  <c r="BT798" i="11" a="1"/>
  <c r="BT798" i="11"/>
  <c r="BT799" i="11" a="1"/>
  <c r="BT799" i="11"/>
  <c r="BT800" i="11" a="1"/>
  <c r="BT800" i="11"/>
  <c r="BT801" i="11" a="1"/>
  <c r="BT801" i="11"/>
  <c r="BT802" i="11" a="1"/>
  <c r="BT802" i="11"/>
  <c r="BT803" i="11" a="1"/>
  <c r="BT803" i="11"/>
  <c r="BT804" i="11" a="1"/>
  <c r="BT804" i="11"/>
  <c r="BT805" i="11" a="1"/>
  <c r="BT805" i="11"/>
  <c r="BT806" i="11" a="1"/>
  <c r="BT806" i="11"/>
  <c r="BT807" i="11" a="1"/>
  <c r="BT807" i="11"/>
  <c r="BT808" i="11" a="1"/>
  <c r="BT808" i="11"/>
  <c r="BT809" i="11" a="1"/>
  <c r="BT809" i="11"/>
  <c r="BT810" i="11" a="1"/>
  <c r="BT810" i="11"/>
  <c r="BT811" i="11" a="1"/>
  <c r="BT811" i="11"/>
  <c r="BT812" i="11" a="1"/>
  <c r="BT812" i="11"/>
  <c r="BT813" i="11" a="1"/>
  <c r="BT813" i="11"/>
  <c r="BT814" i="11" a="1"/>
  <c r="BT814" i="11"/>
  <c r="BT815" i="11" a="1"/>
  <c r="BT815" i="11"/>
  <c r="BT816" i="11" a="1"/>
  <c r="BT816" i="11"/>
  <c r="BT817" i="11" a="1"/>
  <c r="BT817" i="11"/>
  <c r="BT818" i="11" a="1"/>
  <c r="BT818" i="11"/>
  <c r="BT819" i="11" a="1"/>
  <c r="BT819" i="11"/>
  <c r="BT820" i="11" a="1"/>
  <c r="BT820" i="11"/>
  <c r="BT821" i="11" a="1"/>
  <c r="BT821" i="11"/>
  <c r="BT822" i="11" a="1"/>
  <c r="BT822" i="11"/>
  <c r="BT823" i="11" a="1"/>
  <c r="BT823" i="11"/>
  <c r="BT824" i="11" a="1"/>
  <c r="BT824" i="11"/>
  <c r="BT825" i="11" a="1"/>
  <c r="BT825" i="11"/>
  <c r="BT826" i="11" a="1"/>
  <c r="BT826" i="11"/>
  <c r="BT827" i="11" a="1"/>
  <c r="BT827" i="11"/>
  <c r="BT828" i="11" a="1"/>
  <c r="BT828" i="11"/>
  <c r="BT829" i="11" a="1"/>
  <c r="BT829" i="11"/>
  <c r="BT830" i="11" a="1"/>
  <c r="BT830" i="11"/>
  <c r="BT831" i="11" a="1"/>
  <c r="BT831" i="11"/>
  <c r="BT832" i="11" a="1"/>
  <c r="BT832" i="11"/>
  <c r="BT833" i="11" a="1"/>
  <c r="BT833" i="11"/>
  <c r="BT834" i="11" a="1"/>
  <c r="BT834" i="11"/>
  <c r="BT835" i="11" a="1"/>
  <c r="BT835" i="11"/>
  <c r="BT836" i="11" a="1"/>
  <c r="BT836" i="11"/>
  <c r="BT837" i="11" a="1"/>
  <c r="BT837" i="11"/>
  <c r="BT838" i="11" a="1"/>
  <c r="BT838" i="11"/>
  <c r="BT839" i="11" a="1"/>
  <c r="BT839" i="11"/>
  <c r="BT840" i="11" a="1"/>
  <c r="BT840" i="11"/>
  <c r="BT841" i="11" a="1"/>
  <c r="BT841" i="11"/>
  <c r="BT842" i="11" a="1"/>
  <c r="BT842" i="11"/>
  <c r="BT843" i="11" a="1"/>
  <c r="BT843" i="11"/>
  <c r="BT844" i="11" a="1"/>
  <c r="BT844" i="11"/>
  <c r="BT845" i="11" a="1"/>
  <c r="BT845" i="11"/>
  <c r="BT846" i="11" a="1"/>
  <c r="BT846" i="11"/>
  <c r="BT847" i="11" a="1"/>
  <c r="BT847" i="11"/>
  <c r="BT848" i="11" a="1"/>
  <c r="BT848" i="11"/>
  <c r="BT849" i="11" a="1"/>
  <c r="BT849" i="11"/>
  <c r="BT850" i="11" a="1"/>
  <c r="BT850" i="11"/>
  <c r="BT851" i="11" a="1"/>
  <c r="BT851" i="11"/>
  <c r="BT852" i="11" a="1"/>
  <c r="BT852" i="11"/>
  <c r="BT853" i="11" a="1"/>
  <c r="BT853" i="11"/>
  <c r="BT854" i="11" a="1"/>
  <c r="BT854" i="11"/>
  <c r="BT855" i="11" a="1"/>
  <c r="BT855" i="11"/>
  <c r="BT856" i="11" a="1"/>
  <c r="BT856" i="11"/>
  <c r="BT857" i="11" a="1"/>
  <c r="BT857" i="11"/>
  <c r="BT858" i="11" a="1"/>
  <c r="BT858" i="11"/>
  <c r="BT859" i="11" a="1"/>
  <c r="BT859" i="11"/>
  <c r="BT860" i="11" a="1"/>
  <c r="BT860" i="11"/>
  <c r="BT861" i="11" a="1"/>
  <c r="BT861" i="11"/>
  <c r="BT862" i="11" a="1"/>
  <c r="BT862" i="11"/>
  <c r="BT863" i="11" a="1"/>
  <c r="BT863" i="11"/>
  <c r="BT864" i="11" a="1"/>
  <c r="BT864" i="11"/>
  <c r="BT865" i="11" a="1"/>
  <c r="BT865" i="11"/>
  <c r="BT866" i="11" a="1"/>
  <c r="BT866" i="11"/>
  <c r="BT867" i="11" a="1"/>
  <c r="BT867" i="11"/>
  <c r="BT868" i="11" a="1"/>
  <c r="BT868" i="11"/>
  <c r="BT869" i="11" a="1"/>
  <c r="BT869" i="11"/>
  <c r="BT870" i="11" a="1"/>
  <c r="BT870" i="11"/>
  <c r="BT871" i="11" a="1"/>
  <c r="BT871" i="11"/>
  <c r="BT872" i="11" a="1"/>
  <c r="BT872" i="11"/>
  <c r="BT873" i="11" a="1"/>
  <c r="BT873" i="11"/>
  <c r="BT874" i="11" a="1"/>
  <c r="BT874" i="11"/>
  <c r="BT875" i="11" a="1"/>
  <c r="BT875" i="11"/>
  <c r="BT876" i="11" a="1"/>
  <c r="BT876" i="11"/>
  <c r="BT877" i="11" a="1"/>
  <c r="BT877" i="11"/>
  <c r="BT878" i="11" a="1"/>
  <c r="BT878" i="11"/>
  <c r="BT879" i="11" a="1"/>
  <c r="BT879" i="11"/>
  <c r="BT880" i="11" a="1"/>
  <c r="BT880" i="11"/>
  <c r="BT881" i="11" a="1"/>
  <c r="BT881" i="11"/>
  <c r="BT882" i="11" a="1"/>
  <c r="BT882" i="11"/>
  <c r="BT883" i="11" a="1"/>
  <c r="BT883" i="11"/>
  <c r="BT884" i="11" a="1"/>
  <c r="BT884" i="11"/>
  <c r="BT885" i="11" a="1"/>
  <c r="BT885" i="11"/>
  <c r="BT886" i="11" a="1"/>
  <c r="BT886" i="11"/>
  <c r="BT887" i="11" a="1"/>
  <c r="BT887" i="11"/>
  <c r="BT888" i="11" a="1"/>
  <c r="BT888" i="11"/>
  <c r="BT889" i="11" a="1"/>
  <c r="BT889" i="11"/>
  <c r="BT890" i="11" a="1"/>
  <c r="BT890" i="11"/>
  <c r="BT891" i="11" a="1"/>
  <c r="BT891" i="11"/>
  <c r="BT892" i="11" a="1"/>
  <c r="BT892" i="11"/>
  <c r="BT893" i="11" a="1"/>
  <c r="BT893" i="11"/>
  <c r="BT894" i="11" a="1"/>
  <c r="BT894" i="11"/>
  <c r="BT895" i="11" a="1"/>
  <c r="BT895" i="11"/>
  <c r="BT896" i="11" a="1"/>
  <c r="BT896" i="11"/>
  <c r="BT897" i="11" a="1"/>
  <c r="BT897" i="11"/>
  <c r="BT898" i="11" a="1"/>
  <c r="BT898" i="11"/>
  <c r="BT899" i="11" a="1"/>
  <c r="BT899" i="11"/>
  <c r="BT900" i="11" a="1"/>
  <c r="BT900" i="11"/>
  <c r="BT901" i="11" a="1"/>
  <c r="BT901" i="11"/>
  <c r="BT902" i="11" a="1"/>
  <c r="BT902" i="11"/>
  <c r="BT903" i="11" a="1"/>
  <c r="BT903" i="11"/>
  <c r="BT904" i="11" a="1"/>
  <c r="BT904" i="11"/>
  <c r="BT905" i="11" a="1"/>
  <c r="BT905" i="11"/>
  <c r="BT906" i="11" a="1"/>
  <c r="BT906" i="11"/>
  <c r="BT907" i="11" a="1"/>
  <c r="BT907" i="11"/>
  <c r="BT908" i="11" a="1"/>
  <c r="BT908" i="11"/>
  <c r="BT909" i="11" a="1"/>
  <c r="BT909" i="11"/>
  <c r="BT910" i="11" a="1"/>
  <c r="BT910" i="11"/>
  <c r="BT911" i="11" a="1"/>
  <c r="BT911" i="11"/>
  <c r="BT912" i="11" a="1"/>
  <c r="BT912" i="11"/>
  <c r="BT913" i="11" a="1"/>
  <c r="BT913" i="11"/>
  <c r="BT914" i="11" a="1"/>
  <c r="BT914" i="11"/>
  <c r="BT915" i="11" a="1"/>
  <c r="BT915" i="11"/>
  <c r="BT916" i="11" a="1"/>
  <c r="BT916" i="11"/>
  <c r="BT917" i="11" a="1"/>
  <c r="BT917" i="11"/>
  <c r="BT918" i="11" a="1"/>
  <c r="BT918" i="11"/>
  <c r="BT919" i="11" a="1"/>
  <c r="BT919" i="11"/>
  <c r="BT920" i="11" a="1"/>
  <c r="BT920" i="11"/>
  <c r="BT921" i="11" a="1"/>
  <c r="BT921" i="11"/>
  <c r="BT922" i="11" a="1"/>
  <c r="BT922" i="11"/>
  <c r="BT923" i="11" a="1"/>
  <c r="BT923" i="11"/>
  <c r="BT924" i="11" a="1"/>
  <c r="BT924" i="11"/>
  <c r="BT925" i="11" a="1"/>
  <c r="BT925" i="11"/>
  <c r="BT926" i="11" a="1"/>
  <c r="BT926" i="11"/>
  <c r="BT927" i="11" a="1"/>
  <c r="BT927" i="11"/>
  <c r="BT928" i="11" a="1"/>
  <c r="BT928" i="11"/>
  <c r="BT929" i="11" a="1"/>
  <c r="BT929" i="11"/>
  <c r="BT930" i="11" a="1"/>
  <c r="BT930" i="11"/>
  <c r="BT931" i="11" a="1"/>
  <c r="BT931" i="11"/>
  <c r="BT932" i="11" a="1"/>
  <c r="BT932" i="11"/>
  <c r="BT933" i="11" a="1"/>
  <c r="BT933" i="11"/>
  <c r="BT934" i="11" a="1"/>
  <c r="BT934" i="11"/>
  <c r="BT935" i="11" a="1"/>
  <c r="BT935" i="11"/>
  <c r="BT936" i="11" a="1"/>
  <c r="BT936" i="11"/>
  <c r="BT937" i="11" a="1"/>
  <c r="BT937" i="11"/>
  <c r="BT938" i="11" a="1"/>
  <c r="BT938" i="11"/>
  <c r="BT939" i="11" a="1"/>
  <c r="BT939" i="11"/>
  <c r="BT940" i="11" a="1"/>
  <c r="BT940" i="11"/>
  <c r="BT941" i="11" a="1"/>
  <c r="BT941" i="11"/>
  <c r="BT942" i="11" a="1"/>
  <c r="BT942" i="11"/>
  <c r="BT943" i="11" a="1"/>
  <c r="BT943" i="11"/>
  <c r="BT944" i="11" a="1"/>
  <c r="BT944" i="11"/>
  <c r="BT945" i="11" a="1"/>
  <c r="BT945" i="11"/>
  <c r="BT946" i="11" a="1"/>
  <c r="BT946" i="11"/>
  <c r="BT947" i="11" a="1"/>
  <c r="BT947" i="11"/>
  <c r="BT948" i="11" a="1"/>
  <c r="BT948" i="11"/>
  <c r="BT949" i="11" a="1"/>
  <c r="BT949" i="11"/>
  <c r="BT950" i="11" a="1"/>
  <c r="BT950" i="11"/>
  <c r="BT951" i="11" a="1"/>
  <c r="BT951" i="11"/>
  <c r="BT952" i="11" a="1"/>
  <c r="BT952" i="11"/>
  <c r="BT953" i="11" a="1"/>
  <c r="BT953" i="11"/>
  <c r="BT954" i="11" a="1"/>
  <c r="BT954" i="11"/>
  <c r="BT955" i="11" a="1"/>
  <c r="BT955" i="11"/>
  <c r="BT956" i="11" a="1"/>
  <c r="BT956" i="11"/>
  <c r="BT957" i="11" a="1"/>
  <c r="BT957" i="11"/>
  <c r="BT958" i="11" a="1"/>
  <c r="BT958" i="11"/>
  <c r="BT959" i="11" a="1"/>
  <c r="BT959" i="11"/>
  <c r="BT960" i="11" a="1"/>
  <c r="BT960" i="11"/>
  <c r="BT961" i="11" a="1"/>
  <c r="BT961" i="11"/>
  <c r="BT962" i="11" a="1"/>
  <c r="BT962" i="11"/>
  <c r="BT963" i="11" a="1"/>
  <c r="BT963" i="11"/>
  <c r="BT964" i="11" a="1"/>
  <c r="BT964" i="11"/>
  <c r="BT965" i="11" a="1"/>
  <c r="BT965" i="11"/>
  <c r="BT966" i="11" a="1"/>
  <c r="BT966" i="11"/>
  <c r="BT967" i="11" a="1"/>
  <c r="BT967" i="11"/>
  <c r="BT968" i="11" a="1"/>
  <c r="BT968" i="11"/>
  <c r="BT969" i="11" a="1"/>
  <c r="BT969" i="11"/>
  <c r="BT970" i="11" a="1"/>
  <c r="BT970" i="11"/>
  <c r="BT971" i="11" a="1"/>
  <c r="BT971" i="11"/>
  <c r="BT972" i="11" a="1"/>
  <c r="BT972" i="11"/>
  <c r="BT973" i="11" a="1"/>
  <c r="BT973" i="11"/>
  <c r="BT974" i="11" a="1"/>
  <c r="BT974" i="11"/>
  <c r="BT975" i="11" a="1"/>
  <c r="BT975" i="11"/>
  <c r="BT976" i="11" a="1"/>
  <c r="BT976" i="11"/>
  <c r="BT977" i="11" a="1"/>
  <c r="BT977" i="11"/>
  <c r="BT978" i="11" a="1"/>
  <c r="BT978" i="11"/>
  <c r="BT979" i="11" a="1"/>
  <c r="BT979" i="11"/>
  <c r="BT980" i="11" a="1"/>
  <c r="BT980" i="11"/>
  <c r="BT981" i="11" a="1"/>
  <c r="BT981" i="11"/>
  <c r="BT982" i="11" a="1"/>
  <c r="BT982" i="11"/>
  <c r="BT983" i="11" a="1"/>
  <c r="BT983" i="11"/>
  <c r="BT984" i="11" a="1"/>
  <c r="BT984" i="11"/>
  <c r="BT985" i="11" a="1"/>
  <c r="BT985" i="11"/>
  <c r="BT986" i="11" a="1"/>
  <c r="BT986" i="11"/>
  <c r="BT987" i="11" a="1"/>
  <c r="BT987" i="11"/>
  <c r="BT988" i="11" a="1"/>
  <c r="BT988" i="11"/>
  <c r="BT989" i="11" a="1"/>
  <c r="BT989" i="11"/>
  <c r="BT990" i="11" a="1"/>
  <c r="BT990" i="11"/>
  <c r="BT991" i="11" a="1"/>
  <c r="BT991" i="11"/>
  <c r="BT992" i="11" a="1"/>
  <c r="BT992" i="11"/>
  <c r="BT993" i="11" a="1"/>
  <c r="BT993" i="11"/>
  <c r="BT994" i="11" a="1"/>
  <c r="BT994" i="11"/>
  <c r="BT995" i="11" a="1"/>
  <c r="BT995" i="11"/>
  <c r="BT996" i="11" a="1"/>
  <c r="BT996" i="11"/>
  <c r="BT997" i="11" a="1"/>
  <c r="BT997" i="11"/>
  <c r="BT998" i="11" a="1"/>
  <c r="BT998" i="11"/>
  <c r="BT999" i="11" a="1"/>
  <c r="BT999" i="11"/>
  <c r="BT1000" i="11" a="1"/>
  <c r="BT1000" i="11"/>
  <c r="BT1001" i="11" a="1"/>
  <c r="BT1001" i="11"/>
  <c r="BT1002" i="11" a="1"/>
  <c r="BT1002" i="11"/>
  <c r="BT1003" i="11" a="1"/>
  <c r="BT1003" i="11"/>
  <c r="BT1004" i="11" a="1"/>
  <c r="BT1004" i="11"/>
  <c r="BT1005" i="11" a="1"/>
  <c r="BT1005" i="11"/>
  <c r="BT1006" i="11" a="1"/>
  <c r="BT1006" i="11"/>
  <c r="BT1007" i="11" a="1"/>
  <c r="BT1007" i="11"/>
  <c r="BT1008" i="11" a="1"/>
  <c r="BT1008" i="11"/>
  <c r="BT1009" i="11" a="1"/>
  <c r="BT1009" i="11"/>
  <c r="BT1010" i="11" a="1"/>
  <c r="BT1010" i="11"/>
  <c r="O465" i="11" a="1"/>
  <c r="O465" i="11"/>
  <c r="J465" i="11" a="1"/>
  <c r="J465" i="11"/>
  <c r="D465" i="11" a="1"/>
  <c r="D465" i="11"/>
  <c r="BP465" i="11" a="1"/>
  <c r="BP465" i="11"/>
  <c r="BP466" i="11" a="1"/>
  <c r="BP466" i="11"/>
  <c r="S465" i="11" a="1"/>
  <c r="S465" i="11"/>
  <c r="Z465" i="11" a="1"/>
  <c r="Z465" i="11"/>
  <c r="I465" i="11" a="1"/>
  <c r="I465" i="11"/>
  <c r="V465" i="11"/>
  <c r="E465" i="11" a="1"/>
  <c r="E465" i="11"/>
  <c r="N694" i="11" a="1"/>
  <c r="N694" i="11"/>
  <c r="L694" i="11" a="1"/>
  <c r="L694" i="11"/>
  <c r="K694" i="11" a="1"/>
  <c r="K694" i="11"/>
  <c r="AC694" i="11"/>
  <c r="AE694" i="11"/>
  <c r="J694" i="11" a="1"/>
  <c r="J694" i="11"/>
  <c r="D694" i="11" a="1"/>
  <c r="D694" i="11"/>
  <c r="O694" i="11" a="1"/>
  <c r="O694" i="11"/>
  <c r="S694" i="11" a="1"/>
  <c r="S694" i="11"/>
  <c r="Q694" i="11" a="1"/>
  <c r="Q694" i="11"/>
  <c r="E694" i="11" a="1"/>
  <c r="E694" i="11"/>
  <c r="M694" i="11" a="1"/>
  <c r="M694" i="11"/>
  <c r="Z694" i="11" a="1"/>
  <c r="Z694" i="11"/>
  <c r="I694" i="11" a="1"/>
  <c r="I694" i="11"/>
  <c r="V694" i="11"/>
  <c r="P694" i="11" a="1"/>
  <c r="P694" i="11"/>
  <c r="I712" i="11" a="1"/>
  <c r="I712" i="11"/>
  <c r="V712" i="11"/>
  <c r="S712" i="11" a="1"/>
  <c r="S712" i="11"/>
  <c r="K712" i="11" a="1"/>
  <c r="K712" i="11"/>
  <c r="AC712" i="11"/>
  <c r="AE712" i="11"/>
  <c r="M712" i="11" a="1"/>
  <c r="M712" i="11"/>
  <c r="J712" i="11" a="1"/>
  <c r="J712" i="11"/>
  <c r="L712" i="11" a="1"/>
  <c r="L712" i="11"/>
  <c r="E712" i="11" a="1"/>
  <c r="E712" i="11"/>
  <c r="D712" i="11" a="1"/>
  <c r="D712" i="11"/>
  <c r="P712" i="11" a="1"/>
  <c r="P712" i="11"/>
  <c r="Z712" i="11" a="1"/>
  <c r="Z712" i="11"/>
  <c r="Q712" i="11" a="1"/>
  <c r="Q712" i="11"/>
  <c r="O712" i="11" a="1"/>
  <c r="O712" i="11"/>
  <c r="N712" i="11" a="1"/>
  <c r="N712" i="11"/>
  <c r="O114" i="11" a="1"/>
  <c r="O114" i="11"/>
  <c r="P114" i="11" a="1"/>
  <c r="P114" i="11"/>
  <c r="I114" i="11" a="1"/>
  <c r="I114" i="11"/>
  <c r="V114" i="11"/>
  <c r="M114" i="11" a="1"/>
  <c r="M114" i="11"/>
  <c r="N114" i="11" a="1"/>
  <c r="N114" i="11"/>
  <c r="J114" i="11" a="1"/>
  <c r="J114" i="11"/>
  <c r="D114" i="11" a="1"/>
  <c r="D114" i="11"/>
  <c r="Z114" i="11" a="1"/>
  <c r="Z114" i="11"/>
  <c r="S114" i="11" a="1"/>
  <c r="S114" i="11"/>
  <c r="E114" i="11" a="1"/>
  <c r="E114" i="11"/>
  <c r="Q114" i="11" a="1"/>
  <c r="Q114" i="11"/>
  <c r="Y115" i="11" a="1"/>
  <c r="Y115" i="11"/>
  <c r="Y116" i="11" a="1"/>
  <c r="Y116" i="11"/>
  <c r="K114" i="11" a="1"/>
  <c r="K114" i="11"/>
  <c r="AC114" i="11"/>
  <c r="AE114" i="11"/>
  <c r="L114" i="11" a="1"/>
  <c r="L114" i="11"/>
  <c r="P844" i="11" a="1"/>
  <c r="P844" i="11"/>
  <c r="L844" i="11" a="1"/>
  <c r="L844" i="11"/>
  <c r="N844" i="11" a="1"/>
  <c r="N844" i="11"/>
  <c r="Q844" i="11" a="1"/>
  <c r="Q844" i="11"/>
  <c r="D844" i="11" a="1"/>
  <c r="D844" i="11"/>
  <c r="M844" i="11" a="1"/>
  <c r="M844" i="11"/>
  <c r="O844" i="11" a="1"/>
  <c r="O844" i="11"/>
  <c r="I844" i="11" a="1"/>
  <c r="I844" i="11"/>
  <c r="V844" i="11"/>
  <c r="K844" i="11" a="1"/>
  <c r="K844" i="11"/>
  <c r="AC844" i="11"/>
  <c r="AE844" i="11"/>
  <c r="E844" i="11" a="1"/>
  <c r="E844" i="11"/>
  <c r="Z844" i="11" a="1"/>
  <c r="Z844" i="11"/>
  <c r="J844" i="11" a="1"/>
  <c r="J844" i="11"/>
  <c r="S844" i="11" a="1"/>
  <c r="S844" i="11"/>
  <c r="J750" i="11" a="1"/>
  <c r="J750" i="11"/>
  <c r="D750" i="11" a="1"/>
  <c r="D750" i="11"/>
  <c r="M750" i="11" a="1"/>
  <c r="M750" i="11"/>
  <c r="Q750" i="11" a="1"/>
  <c r="Q750" i="11"/>
  <c r="N750" i="11" a="1"/>
  <c r="N750" i="11"/>
  <c r="L750" i="11" a="1"/>
  <c r="L750" i="11"/>
  <c r="Z750" i="11" a="1"/>
  <c r="Z750" i="11"/>
  <c r="K750" i="11" a="1"/>
  <c r="K750" i="11"/>
  <c r="AC750" i="11"/>
  <c r="AE750" i="11"/>
  <c r="I750" i="11" a="1"/>
  <c r="I750" i="11"/>
  <c r="V750" i="11"/>
  <c r="S750" i="11" a="1"/>
  <c r="S750" i="11"/>
  <c r="E750" i="11" a="1"/>
  <c r="E750" i="11"/>
  <c r="O750" i="11" a="1"/>
  <c r="O750" i="11"/>
  <c r="P750" i="11" a="1"/>
  <c r="P750" i="11"/>
  <c r="M757" i="11" a="1"/>
  <c r="M757" i="11"/>
  <c r="L757" i="11" a="1"/>
  <c r="L757" i="11"/>
  <c r="S757" i="11" a="1"/>
  <c r="S757" i="11"/>
  <c r="N757" i="11" a="1"/>
  <c r="N757" i="11"/>
  <c r="I757" i="11" a="1"/>
  <c r="I757" i="11"/>
  <c r="V757" i="11"/>
  <c r="O757" i="11" a="1"/>
  <c r="O757" i="11"/>
  <c r="Q757" i="11" a="1"/>
  <c r="Q757" i="11"/>
  <c r="K757" i="11" a="1"/>
  <c r="K757" i="11"/>
  <c r="AC757" i="11"/>
  <c r="AE757" i="11"/>
  <c r="D757" i="11" a="1"/>
  <c r="D757" i="11"/>
  <c r="Z757" i="11" a="1"/>
  <c r="Z757" i="11"/>
  <c r="E757" i="11" a="1"/>
  <c r="E757" i="11"/>
  <c r="P757" i="11" a="1"/>
  <c r="P757" i="11"/>
  <c r="J757" i="11" a="1"/>
  <c r="J757" i="11"/>
  <c r="Q568" i="11" a="1"/>
  <c r="Q568" i="11"/>
  <c r="K568" i="11" a="1"/>
  <c r="K568" i="11"/>
  <c r="AC568" i="11"/>
  <c r="AE568" i="11"/>
  <c r="N568" i="11" a="1"/>
  <c r="N568" i="11"/>
  <c r="I568" i="11" a="1"/>
  <c r="I568" i="11"/>
  <c r="V568" i="11"/>
  <c r="D568" i="11" a="1"/>
  <c r="D568" i="11"/>
  <c r="S568" i="11" a="1"/>
  <c r="S568" i="11"/>
  <c r="P568" i="11" a="1"/>
  <c r="P568" i="11"/>
  <c r="Z568" i="11" a="1"/>
  <c r="Z568" i="11"/>
  <c r="O568" i="11" a="1"/>
  <c r="O568" i="11"/>
  <c r="J568" i="11" a="1"/>
  <c r="J568" i="11"/>
  <c r="L568" i="11" a="1"/>
  <c r="L568" i="11"/>
  <c r="M568" i="11" a="1"/>
  <c r="M568" i="11"/>
  <c r="E568" i="11" a="1"/>
  <c r="E568" i="11"/>
  <c r="E314" i="11" a="1"/>
  <c r="E314" i="11"/>
  <c r="N314" i="11" a="1"/>
  <c r="N314" i="11"/>
  <c r="P314" i="11" a="1"/>
  <c r="P314" i="11"/>
  <c r="Y315" i="11" a="1"/>
  <c r="Y315" i="11"/>
  <c r="Y316" i="11" a="1"/>
  <c r="Y316" i="11"/>
  <c r="O314" i="11" a="1"/>
  <c r="O314" i="11"/>
  <c r="S314" i="11" a="1"/>
  <c r="S314" i="11"/>
  <c r="L314" i="11" a="1"/>
  <c r="L314" i="11"/>
  <c r="D314" i="11" a="1"/>
  <c r="D314" i="11"/>
  <c r="K314" i="11" a="1"/>
  <c r="K314" i="11"/>
  <c r="AC314" i="11"/>
  <c r="AE314" i="11"/>
  <c r="M314" i="11" a="1"/>
  <c r="M314" i="11"/>
  <c r="I314" i="11" a="1"/>
  <c r="I314" i="11"/>
  <c r="V314" i="11"/>
  <c r="Z314" i="11" a="1"/>
  <c r="Z314" i="11"/>
  <c r="Q314" i="11" a="1"/>
  <c r="Q314" i="11"/>
  <c r="J314" i="11" a="1"/>
  <c r="J314" i="11"/>
  <c r="L172" i="11" a="1"/>
  <c r="L172" i="11"/>
  <c r="K172" i="11" a="1"/>
  <c r="K172" i="11"/>
  <c r="AC172" i="11"/>
  <c r="AE172" i="11"/>
  <c r="D172" i="11" a="1"/>
  <c r="D172" i="11"/>
  <c r="O172" i="11" a="1"/>
  <c r="O172" i="11"/>
  <c r="Q172" i="11" a="1"/>
  <c r="Q172" i="11"/>
  <c r="J172" i="11" a="1"/>
  <c r="J172" i="11"/>
  <c r="P172" i="11" a="1"/>
  <c r="P172" i="11"/>
  <c r="S172" i="11" a="1"/>
  <c r="S172" i="11"/>
  <c r="Z172" i="11" a="1"/>
  <c r="Z172" i="11"/>
  <c r="N172" i="11" a="1"/>
  <c r="N172" i="11"/>
  <c r="I172" i="11" a="1"/>
  <c r="I172" i="11"/>
  <c r="V172" i="11"/>
  <c r="E172" i="11" a="1"/>
  <c r="E172" i="11"/>
  <c r="M172" i="11" a="1"/>
  <c r="M172" i="11"/>
  <c r="M654" i="11" a="1"/>
  <c r="M654" i="11"/>
  <c r="N654" i="11" a="1"/>
  <c r="N654" i="11"/>
  <c r="Q654" i="11" a="1"/>
  <c r="Q654" i="11"/>
  <c r="J654" i="11" a="1"/>
  <c r="J654" i="11"/>
  <c r="P654" i="11" a="1"/>
  <c r="P654" i="11"/>
  <c r="O654" i="11" a="1"/>
  <c r="O654" i="11"/>
  <c r="Z654" i="11" a="1"/>
  <c r="Z654" i="11"/>
  <c r="E654" i="11" a="1"/>
  <c r="E654" i="11"/>
  <c r="L654" i="11" a="1"/>
  <c r="L654" i="11"/>
  <c r="K654" i="11" a="1"/>
  <c r="K654" i="11"/>
  <c r="AC654" i="11"/>
  <c r="AE654" i="11"/>
  <c r="I654" i="11" a="1"/>
  <c r="I654" i="11"/>
  <c r="V654" i="11"/>
  <c r="S654" i="11" a="1"/>
  <c r="S654" i="11"/>
  <c r="D654" i="11" a="1"/>
  <c r="D654" i="11"/>
  <c r="E394" i="11" a="1"/>
  <c r="E394" i="11"/>
  <c r="L394" i="11" a="1"/>
  <c r="L394" i="11"/>
  <c r="Q394" i="11" a="1"/>
  <c r="Q394" i="11"/>
  <c r="K394" i="11" a="1"/>
  <c r="K394" i="11"/>
  <c r="M394" i="11" a="1"/>
  <c r="M394" i="11"/>
  <c r="J394" i="11" a="1"/>
  <c r="J394" i="11"/>
  <c r="N394" i="11" a="1"/>
  <c r="N394" i="11"/>
  <c r="P394" i="11" a="1"/>
  <c r="P394" i="11"/>
  <c r="D394" i="11" a="1"/>
  <c r="D394" i="11"/>
  <c r="I394" i="11" a="1"/>
  <c r="I394" i="11"/>
  <c r="V394" i="11"/>
  <c r="S394" i="11" a="1"/>
  <c r="S394" i="11"/>
  <c r="Z394" i="11" a="1"/>
  <c r="Z394" i="11"/>
  <c r="O394" i="11" a="1"/>
  <c r="O394" i="11"/>
  <c r="S438" i="11" a="1"/>
  <c r="S438" i="11"/>
  <c r="Q438" i="11" a="1"/>
  <c r="Q438" i="11"/>
  <c r="N438" i="11" a="1"/>
  <c r="N438" i="11"/>
  <c r="O438" i="11" a="1"/>
  <c r="O438" i="11"/>
  <c r="P438" i="11" a="1"/>
  <c r="P438" i="11"/>
  <c r="I438" i="11" a="1"/>
  <c r="I438" i="11"/>
  <c r="V438" i="11"/>
  <c r="D438" i="11" a="1"/>
  <c r="D438" i="11"/>
  <c r="E438" i="11" a="1"/>
  <c r="E438" i="11"/>
  <c r="M438" i="11" a="1"/>
  <c r="M438" i="11"/>
  <c r="L438" i="11" a="1"/>
  <c r="L438" i="11"/>
  <c r="K438" i="11" a="1"/>
  <c r="K438" i="11"/>
  <c r="Z438" i="11" a="1"/>
  <c r="Z438" i="11"/>
  <c r="J438" i="11" a="1"/>
  <c r="J438" i="11"/>
  <c r="S923" i="11" a="1"/>
  <c r="S923" i="11"/>
  <c r="J923" i="11" a="1"/>
  <c r="J923" i="11"/>
  <c r="P923" i="11" a="1"/>
  <c r="P923" i="11"/>
  <c r="Q923" i="11" a="1"/>
  <c r="Q923" i="11"/>
  <c r="K923" i="11" a="1"/>
  <c r="K923" i="11"/>
  <c r="AC923" i="11"/>
  <c r="AE923" i="11"/>
  <c r="D923" i="11" a="1"/>
  <c r="D923" i="11"/>
  <c r="M923" i="11" a="1"/>
  <c r="M923" i="11"/>
  <c r="L923" i="11" a="1"/>
  <c r="L923" i="11"/>
  <c r="N923" i="11" a="1"/>
  <c r="N923" i="11"/>
  <c r="Z923" i="11" a="1"/>
  <c r="Z923" i="11"/>
  <c r="O923" i="11" a="1"/>
  <c r="O923" i="11"/>
  <c r="I923" i="11" a="1"/>
  <c r="I923" i="11"/>
  <c r="V923" i="11"/>
  <c r="E923" i="11" a="1"/>
  <c r="E923" i="11"/>
  <c r="L277" i="11" a="1"/>
  <c r="L277" i="11"/>
  <c r="O277" i="11" a="1"/>
  <c r="O277" i="11"/>
  <c r="I277" i="11" a="1"/>
  <c r="I277" i="11"/>
  <c r="V277" i="11"/>
  <c r="K277" i="11" a="1"/>
  <c r="K277" i="11"/>
  <c r="AC277" i="11"/>
  <c r="AE277" i="11"/>
  <c r="S277" i="11" a="1"/>
  <c r="S277" i="11"/>
  <c r="P277" i="11" a="1"/>
  <c r="P277" i="11"/>
  <c r="M277" i="11" a="1"/>
  <c r="M277" i="11"/>
  <c r="Z277" i="11" a="1"/>
  <c r="Z277" i="11"/>
  <c r="D277" i="11" a="1"/>
  <c r="D277" i="11"/>
  <c r="Q277" i="11" a="1"/>
  <c r="Q277" i="11"/>
  <c r="E277" i="11" a="1"/>
  <c r="E277" i="11"/>
  <c r="J277" i="11" a="1"/>
  <c r="J277" i="11"/>
  <c r="N277" i="11" a="1"/>
  <c r="N277" i="11"/>
  <c r="N523" i="11" a="1"/>
  <c r="N523" i="11"/>
  <c r="E523" i="11" a="1"/>
  <c r="E523" i="11"/>
  <c r="M523" i="11" a="1"/>
  <c r="M523" i="11"/>
  <c r="O523" i="11" a="1"/>
  <c r="O523" i="11"/>
  <c r="L523" i="11" a="1"/>
  <c r="L523" i="11"/>
  <c r="I523" i="11" a="1"/>
  <c r="I523" i="11"/>
  <c r="V523" i="11"/>
  <c r="Q523" i="11" a="1"/>
  <c r="Q523" i="11"/>
  <c r="S523" i="11" a="1"/>
  <c r="S523" i="11"/>
  <c r="K523" i="11" a="1"/>
  <c r="K523" i="11"/>
  <c r="AC523" i="11"/>
  <c r="AE523" i="11"/>
  <c r="J523" i="11" a="1"/>
  <c r="J523" i="11"/>
  <c r="D523" i="11" a="1"/>
  <c r="D523" i="11"/>
  <c r="P523" i="11" a="1"/>
  <c r="P523" i="11"/>
  <c r="Z523" i="11" a="1"/>
  <c r="Z523" i="11"/>
  <c r="N110" i="11" a="1"/>
  <c r="N110" i="11"/>
  <c r="M110" i="11" a="1"/>
  <c r="M110" i="11"/>
  <c r="J110" i="11" a="1"/>
  <c r="J110" i="11"/>
  <c r="D110" i="11" a="1"/>
  <c r="D110" i="11"/>
  <c r="L110" i="11" a="1"/>
  <c r="L110" i="11"/>
  <c r="P110" i="11" a="1"/>
  <c r="P110" i="11"/>
  <c r="E110" i="11" a="1"/>
  <c r="E110" i="11"/>
  <c r="Q110" i="11" a="1"/>
  <c r="Q110" i="11"/>
  <c r="Y111" i="11" a="1"/>
  <c r="Y111" i="11"/>
  <c r="I110" i="11" a="1"/>
  <c r="I110" i="11"/>
  <c r="V110" i="11"/>
  <c r="S110" i="11" a="1"/>
  <c r="S110" i="11"/>
  <c r="Z110" i="11" a="1"/>
  <c r="Z110" i="11"/>
  <c r="K110" i="11" a="1"/>
  <c r="K110" i="11"/>
  <c r="AC110" i="11"/>
  <c r="AE110" i="11"/>
  <c r="O110" i="11" a="1"/>
  <c r="O110" i="11"/>
  <c r="Q416" i="11" a="1"/>
  <c r="Q416" i="11"/>
  <c r="S416" i="11" a="1"/>
  <c r="S416" i="11"/>
  <c r="K416" i="11" a="1"/>
  <c r="K416" i="11"/>
  <c r="AC416" i="11"/>
  <c r="AE416" i="11"/>
  <c r="I416" i="11" a="1"/>
  <c r="I416" i="11"/>
  <c r="V416" i="11"/>
  <c r="N416" i="11" a="1"/>
  <c r="N416" i="11"/>
  <c r="Z416" i="11" a="1"/>
  <c r="Z416" i="11"/>
  <c r="D416" i="11" a="1"/>
  <c r="D416" i="11"/>
  <c r="P416" i="11" a="1"/>
  <c r="P416" i="11"/>
  <c r="E416" i="11" a="1"/>
  <c r="E416" i="11"/>
  <c r="M416" i="11" a="1"/>
  <c r="M416" i="11"/>
  <c r="J416" i="11" a="1"/>
  <c r="J416" i="11"/>
  <c r="O416" i="11" a="1"/>
  <c r="O416" i="11"/>
  <c r="L416" i="11" a="1"/>
  <c r="L416" i="11"/>
  <c r="K659" i="11" a="1"/>
  <c r="K659" i="11"/>
  <c r="AC659" i="11"/>
  <c r="AE659" i="11"/>
  <c r="Q659" i="11" a="1"/>
  <c r="Q659" i="11"/>
  <c r="D659" i="11" a="1"/>
  <c r="D659" i="11"/>
  <c r="S659" i="11" a="1"/>
  <c r="S659" i="11"/>
  <c r="J659" i="11" a="1"/>
  <c r="J659" i="11"/>
  <c r="I659" i="11" a="1"/>
  <c r="I659" i="11"/>
  <c r="V659" i="11"/>
  <c r="N659" i="11" a="1"/>
  <c r="N659" i="11"/>
  <c r="E659" i="11" a="1"/>
  <c r="E659" i="11"/>
  <c r="O659" i="11" a="1"/>
  <c r="O659" i="11"/>
  <c r="P659" i="11" a="1"/>
  <c r="P659" i="11"/>
  <c r="M659" i="11" a="1"/>
  <c r="M659" i="11"/>
  <c r="Z659" i="11" a="1"/>
  <c r="Z659" i="11"/>
  <c r="L659" i="11" a="1"/>
  <c r="L659" i="11"/>
  <c r="L168" i="11" a="1"/>
  <c r="L168" i="11"/>
  <c r="M168" i="11" a="1"/>
  <c r="M168" i="11"/>
  <c r="I168" i="11" a="1"/>
  <c r="I168" i="11"/>
  <c r="V168" i="11"/>
  <c r="O168" i="11" a="1"/>
  <c r="O168" i="11"/>
  <c r="E168" i="11" a="1"/>
  <c r="E168" i="11"/>
  <c r="Q168" i="11" a="1"/>
  <c r="Q168" i="11"/>
  <c r="S168" i="11" a="1"/>
  <c r="S168" i="11"/>
  <c r="J168" i="11" a="1"/>
  <c r="J168" i="11"/>
  <c r="Z168" i="11" a="1"/>
  <c r="Z168" i="11"/>
  <c r="N168" i="11" a="1"/>
  <c r="N168" i="11"/>
  <c r="P168" i="11" a="1"/>
  <c r="P168" i="11"/>
  <c r="K168" i="11" a="1"/>
  <c r="K168" i="11"/>
  <c r="AC168" i="11"/>
  <c r="AE168" i="11"/>
  <c r="D168" i="11" a="1"/>
  <c r="D168" i="11"/>
  <c r="Z586" i="11" a="1"/>
  <c r="Z586" i="11"/>
  <c r="O586" i="11" a="1"/>
  <c r="O586" i="11"/>
  <c r="L586" i="11" a="1"/>
  <c r="L586" i="11"/>
  <c r="K586" i="11" a="1"/>
  <c r="K586" i="11"/>
  <c r="AC586" i="11"/>
  <c r="AE586" i="11"/>
  <c r="M586" i="11" a="1"/>
  <c r="M586" i="11"/>
  <c r="I586" i="11" a="1"/>
  <c r="I586" i="11"/>
  <c r="V586" i="11"/>
  <c r="D586" i="11" a="1"/>
  <c r="D586" i="11"/>
  <c r="P586" i="11" a="1"/>
  <c r="P586" i="11"/>
  <c r="E586" i="11" a="1"/>
  <c r="E586" i="11"/>
  <c r="S586" i="11" a="1"/>
  <c r="S586" i="11"/>
  <c r="J586" i="11" a="1"/>
  <c r="J586" i="11"/>
  <c r="Q586" i="11" a="1"/>
  <c r="Q586" i="11"/>
  <c r="N586" i="11" a="1"/>
  <c r="N586" i="11"/>
  <c r="N315" i="11" a="1"/>
  <c r="N315" i="11"/>
  <c r="I315" i="11" a="1"/>
  <c r="I315" i="11"/>
  <c r="V315" i="11"/>
  <c r="K315" i="11" a="1"/>
  <c r="K315" i="11"/>
  <c r="D315" i="11" a="1"/>
  <c r="D315" i="11"/>
  <c r="L315" i="11" a="1"/>
  <c r="L315" i="11"/>
  <c r="J315" i="11" a="1"/>
  <c r="J315" i="11"/>
  <c r="P315" i="11" a="1"/>
  <c r="P315" i="11"/>
  <c r="E315" i="11" a="1"/>
  <c r="E315" i="11"/>
  <c r="O315" i="11" a="1"/>
  <c r="O315" i="11"/>
  <c r="Q315" i="11" a="1"/>
  <c r="Q315" i="11"/>
  <c r="S315" i="11" a="1"/>
  <c r="S315" i="11"/>
  <c r="Z315" i="11" a="1"/>
  <c r="Z315" i="11"/>
  <c r="M315" i="11" a="1"/>
  <c r="M315" i="11"/>
  <c r="N890" i="11" a="1"/>
  <c r="N890" i="11"/>
  <c r="S890" i="11" a="1"/>
  <c r="S890" i="11"/>
  <c r="M890" i="11" a="1"/>
  <c r="M890" i="11"/>
  <c r="P890" i="11" a="1"/>
  <c r="P890" i="11"/>
  <c r="O890" i="11" a="1"/>
  <c r="O890" i="11"/>
  <c r="D890" i="11" a="1"/>
  <c r="D890" i="11"/>
  <c r="E890" i="11" a="1"/>
  <c r="E890" i="11"/>
  <c r="Q890" i="11" a="1"/>
  <c r="Q890" i="11"/>
  <c r="J890" i="11" a="1"/>
  <c r="J890" i="11"/>
  <c r="L890" i="11" a="1"/>
  <c r="L890" i="11"/>
  <c r="K890" i="11" a="1"/>
  <c r="K890" i="11"/>
  <c r="AC890" i="11"/>
  <c r="AE890" i="11"/>
  <c r="I890" i="11" a="1"/>
  <c r="I890" i="11"/>
  <c r="V890" i="11"/>
  <c r="Z890" i="11" a="1"/>
  <c r="Z890" i="11"/>
  <c r="Q521" i="11" a="1"/>
  <c r="Q521" i="11"/>
  <c r="O521" i="11" a="1"/>
  <c r="O521" i="11"/>
  <c r="P521" i="11" a="1"/>
  <c r="P521" i="11"/>
  <c r="J521" i="11" a="1"/>
  <c r="J521" i="11"/>
  <c r="M521" i="11" a="1"/>
  <c r="M521" i="11"/>
  <c r="Z521" i="11" a="1"/>
  <c r="Z521" i="11"/>
  <c r="K521" i="11" a="1"/>
  <c r="K521" i="11"/>
  <c r="AC521" i="11"/>
  <c r="AE521" i="11"/>
  <c r="N521" i="11" a="1"/>
  <c r="N521" i="11"/>
  <c r="D521" i="11" a="1"/>
  <c r="D521" i="11"/>
  <c r="S521" i="11" a="1"/>
  <c r="S521" i="11"/>
  <c r="L521" i="11" a="1"/>
  <c r="L521" i="11"/>
  <c r="I521" i="11" a="1"/>
  <c r="I521" i="11"/>
  <c r="V521" i="11"/>
  <c r="E521" i="11" a="1"/>
  <c r="E521" i="11"/>
  <c r="P719" i="11" a="1"/>
  <c r="P719" i="11"/>
  <c r="K719" i="11" a="1"/>
  <c r="K719" i="11"/>
  <c r="AC719" i="11"/>
  <c r="AE719" i="11"/>
  <c r="Z719" i="11" a="1"/>
  <c r="Z719" i="11"/>
  <c r="O719" i="11" a="1"/>
  <c r="O719" i="11"/>
  <c r="E719" i="11" a="1"/>
  <c r="E719" i="11"/>
  <c r="I719" i="11" a="1"/>
  <c r="I719" i="11"/>
  <c r="V719" i="11"/>
  <c r="Q719" i="11" a="1"/>
  <c r="Q719" i="11"/>
  <c r="D719" i="11" a="1"/>
  <c r="D719" i="11"/>
  <c r="L719" i="11" a="1"/>
  <c r="L719" i="11"/>
  <c r="N719" i="11" a="1"/>
  <c r="N719" i="11"/>
  <c r="M719" i="11" a="1"/>
  <c r="M719" i="11"/>
  <c r="S719" i="11" a="1"/>
  <c r="S719" i="11"/>
  <c r="J719" i="11" a="1"/>
  <c r="J719" i="11"/>
  <c r="Q142" i="11" a="1"/>
  <c r="Q142" i="11"/>
  <c r="J142" i="11" a="1"/>
  <c r="J142" i="11"/>
  <c r="S142" i="11" a="1"/>
  <c r="S142" i="11"/>
  <c r="L142" i="11" a="1"/>
  <c r="L142" i="11"/>
  <c r="D142" i="11" a="1"/>
  <c r="D142" i="11"/>
  <c r="O142" i="11" a="1"/>
  <c r="O142" i="11"/>
  <c r="E142" i="11" a="1"/>
  <c r="E142" i="11"/>
  <c r="P142" i="11" a="1"/>
  <c r="P142" i="11"/>
  <c r="M142" i="11" a="1"/>
  <c r="M142" i="11"/>
  <c r="Z142" i="11" a="1"/>
  <c r="Z142" i="11"/>
  <c r="N142" i="11" a="1"/>
  <c r="N142" i="11"/>
  <c r="I142" i="11" a="1"/>
  <c r="I142" i="11"/>
  <c r="V142" i="11"/>
  <c r="Y143" i="11" a="1"/>
  <c r="Y143" i="11"/>
  <c r="K142" i="11" a="1"/>
  <c r="K142" i="11"/>
  <c r="AC142" i="11"/>
  <c r="AE142" i="11"/>
  <c r="E814" i="11" a="1"/>
  <c r="E814" i="11"/>
  <c r="S814" i="11" a="1"/>
  <c r="S814" i="11"/>
  <c r="Z814" i="11" a="1"/>
  <c r="Z814" i="11"/>
  <c r="Q814" i="11" a="1"/>
  <c r="Q814" i="11"/>
  <c r="N814" i="11" a="1"/>
  <c r="N814" i="11"/>
  <c r="O814" i="11" a="1"/>
  <c r="O814" i="11"/>
  <c r="M814" i="11" a="1"/>
  <c r="M814" i="11"/>
  <c r="K814" i="11" a="1"/>
  <c r="K814" i="11"/>
  <c r="AC814" i="11"/>
  <c r="AE814" i="11"/>
  <c r="P814" i="11" a="1"/>
  <c r="P814" i="11"/>
  <c r="D814" i="11" a="1"/>
  <c r="D814" i="11"/>
  <c r="I814" i="11" a="1"/>
  <c r="I814" i="11"/>
  <c r="V814" i="11"/>
  <c r="L814" i="11" a="1"/>
  <c r="L814" i="11"/>
  <c r="J814" i="11" a="1"/>
  <c r="J814" i="11"/>
  <c r="I409" i="11" a="1"/>
  <c r="I409" i="11"/>
  <c r="V409" i="11"/>
  <c r="M409" i="11" a="1"/>
  <c r="M409" i="11"/>
  <c r="E409" i="11" a="1"/>
  <c r="E409" i="11"/>
  <c r="S409" i="11" a="1"/>
  <c r="S409" i="11"/>
  <c r="O409" i="11" a="1"/>
  <c r="O409" i="11"/>
  <c r="Z409" i="11" a="1"/>
  <c r="Z409" i="11"/>
  <c r="J409" i="11" a="1"/>
  <c r="J409" i="11"/>
  <c r="P409" i="11" a="1"/>
  <c r="P409" i="11"/>
  <c r="L409" i="11" a="1"/>
  <c r="L409" i="11"/>
  <c r="D409" i="11" a="1"/>
  <c r="D409" i="11"/>
  <c r="K409" i="11" a="1"/>
  <c r="K409" i="11"/>
  <c r="AC409" i="11"/>
  <c r="AE409" i="11"/>
  <c r="N409" i="11" a="1"/>
  <c r="N409" i="11"/>
  <c r="Q409" i="11" a="1"/>
  <c r="Q409" i="11"/>
  <c r="Z895" i="11" a="1"/>
  <c r="Z895" i="11"/>
  <c r="K895" i="11" a="1"/>
  <c r="K895" i="11"/>
  <c r="AC895" i="11"/>
  <c r="AE895" i="11"/>
  <c r="O895" i="11" a="1"/>
  <c r="O895" i="11"/>
  <c r="Q895" i="11" a="1"/>
  <c r="Q895" i="11"/>
  <c r="M895" i="11" a="1"/>
  <c r="M895" i="11"/>
  <c r="N895" i="11" a="1"/>
  <c r="N895" i="11"/>
  <c r="P895" i="11" a="1"/>
  <c r="P895" i="11"/>
  <c r="L895" i="11" a="1"/>
  <c r="L895" i="11"/>
  <c r="J895" i="11" a="1"/>
  <c r="J895" i="11"/>
  <c r="S895" i="11" a="1"/>
  <c r="S895" i="11"/>
  <c r="E895" i="11" a="1"/>
  <c r="E895" i="11"/>
  <c r="I895" i="11" a="1"/>
  <c r="I895" i="11"/>
  <c r="V895" i="11"/>
  <c r="D895" i="11" a="1"/>
  <c r="D895" i="11"/>
  <c r="Q255" i="11" a="1"/>
  <c r="Q255" i="11"/>
  <c r="L255" i="11" a="1"/>
  <c r="L255" i="11"/>
  <c r="Z255" i="11" a="1"/>
  <c r="Z255" i="11"/>
  <c r="K255" i="11" a="1"/>
  <c r="K255" i="11"/>
  <c r="AC255" i="11"/>
  <c r="AE255" i="11"/>
  <c r="N255" i="11" a="1"/>
  <c r="N255" i="11"/>
  <c r="P255" i="11" a="1"/>
  <c r="P255" i="11"/>
  <c r="I255" i="11" a="1"/>
  <c r="I255" i="11"/>
  <c r="V255" i="11"/>
  <c r="J255" i="11" a="1"/>
  <c r="J255" i="11"/>
  <c r="O255" i="11" a="1"/>
  <c r="O255" i="11"/>
  <c r="D255" i="11" a="1"/>
  <c r="D255" i="11"/>
  <c r="S255" i="11" a="1"/>
  <c r="S255" i="11"/>
  <c r="M255" i="11" a="1"/>
  <c r="M255" i="11"/>
  <c r="E255" i="11" a="1"/>
  <c r="E255" i="11"/>
  <c r="S1005" i="11" a="1"/>
  <c r="S1005" i="11"/>
  <c r="O1005" i="11" a="1"/>
  <c r="O1005" i="11"/>
  <c r="E1005" i="11" a="1"/>
  <c r="E1005" i="11"/>
  <c r="L1005" i="11" a="1"/>
  <c r="L1005" i="11"/>
  <c r="I1005" i="11" a="1"/>
  <c r="I1005" i="11"/>
  <c r="V1005" i="11"/>
  <c r="J1005" i="11" a="1"/>
  <c r="J1005" i="11"/>
  <c r="Q1005" i="11" a="1"/>
  <c r="Q1005" i="11"/>
  <c r="D1005" i="11" a="1"/>
  <c r="D1005" i="11"/>
  <c r="M1005" i="11" a="1"/>
  <c r="M1005" i="11"/>
  <c r="N1005" i="11" a="1"/>
  <c r="N1005" i="11"/>
  <c r="P1005" i="11" a="1"/>
  <c r="P1005" i="11"/>
  <c r="Z1005" i="11" a="1"/>
  <c r="Z1005" i="11"/>
  <c r="K1005" i="11" a="1"/>
  <c r="K1005" i="11"/>
  <c r="AC1005" i="11"/>
  <c r="AE1005" i="11"/>
  <c r="M381" i="11" a="1"/>
  <c r="M381" i="11"/>
  <c r="P381" i="11" a="1"/>
  <c r="P381" i="11"/>
  <c r="S381" i="11" a="1"/>
  <c r="S381" i="11"/>
  <c r="O381" i="11" a="1"/>
  <c r="O381" i="11"/>
  <c r="L381" i="11" a="1"/>
  <c r="L381" i="11"/>
  <c r="I381" i="11" a="1"/>
  <c r="I381" i="11"/>
  <c r="V381" i="11"/>
  <c r="J381" i="11" a="1"/>
  <c r="J381" i="11"/>
  <c r="Z381" i="11" a="1"/>
  <c r="Z381" i="11"/>
  <c r="K381" i="11" a="1"/>
  <c r="K381" i="11"/>
  <c r="AC381" i="11"/>
  <c r="AE381" i="11"/>
  <c r="E381" i="11" a="1"/>
  <c r="E381" i="11"/>
  <c r="Q381" i="11" a="1"/>
  <c r="Q381" i="11"/>
  <c r="N381" i="11" a="1"/>
  <c r="N381" i="11"/>
  <c r="D381" i="11" a="1"/>
  <c r="D381" i="11"/>
  <c r="D647" i="11" a="1"/>
  <c r="D647" i="11"/>
  <c r="S647" i="11" a="1"/>
  <c r="S647" i="11"/>
  <c r="M647" i="11" a="1"/>
  <c r="M647" i="11"/>
  <c r="Q647" i="11" a="1"/>
  <c r="Q647" i="11"/>
  <c r="J647" i="11" a="1"/>
  <c r="J647" i="11"/>
  <c r="Z647" i="11" a="1"/>
  <c r="Z647" i="11"/>
  <c r="P647" i="11" a="1"/>
  <c r="P647" i="11"/>
  <c r="O647" i="11" a="1"/>
  <c r="O647" i="11"/>
  <c r="K647" i="11" a="1"/>
  <c r="K647" i="11"/>
  <c r="AC647" i="11"/>
  <c r="AE647" i="11"/>
  <c r="I647" i="11" a="1"/>
  <c r="I647" i="11"/>
  <c r="V647" i="11"/>
  <c r="N647" i="11" a="1"/>
  <c r="N647" i="11"/>
  <c r="E647" i="11" a="1"/>
  <c r="E647" i="11"/>
  <c r="L647" i="11" a="1"/>
  <c r="L647" i="11"/>
  <c r="J36" i="11" a="1"/>
  <c r="J36" i="11"/>
  <c r="K36" i="11" a="1"/>
  <c r="K36" i="11"/>
  <c r="AC36" i="11"/>
  <c r="AE36" i="11"/>
  <c r="E36" i="11" a="1"/>
  <c r="E36" i="11"/>
  <c r="S36" i="11" a="1"/>
  <c r="S36" i="11"/>
  <c r="N36" i="11" a="1"/>
  <c r="N36" i="11"/>
  <c r="I36" i="11" a="1"/>
  <c r="I36" i="11"/>
  <c r="V36" i="11"/>
  <c r="M36" i="11" a="1"/>
  <c r="M36" i="11"/>
  <c r="O36" i="11" a="1"/>
  <c r="O36" i="11"/>
  <c r="Q36" i="11" a="1"/>
  <c r="Q36" i="11"/>
  <c r="Z36" i="11" a="1"/>
  <c r="Z36" i="11"/>
  <c r="D36" i="11" a="1"/>
  <c r="D36" i="11"/>
  <c r="P36" i="11" a="1"/>
  <c r="P36" i="11"/>
  <c r="L36" i="11" a="1"/>
  <c r="L36" i="11"/>
  <c r="P566" i="11" a="1"/>
  <c r="P566" i="11"/>
  <c r="K566" i="11" a="1"/>
  <c r="K566" i="11"/>
  <c r="AC566" i="11"/>
  <c r="AE566" i="11"/>
  <c r="I566" i="11" a="1"/>
  <c r="I566" i="11"/>
  <c r="V566" i="11"/>
  <c r="L566" i="11" a="1"/>
  <c r="L566" i="11"/>
  <c r="M566" i="11" a="1"/>
  <c r="M566" i="11"/>
  <c r="O566" i="11" a="1"/>
  <c r="O566" i="11"/>
  <c r="Z566" i="11" a="1"/>
  <c r="Z566" i="11"/>
  <c r="S566" i="11" a="1"/>
  <c r="S566" i="11"/>
  <c r="Q566" i="11" a="1"/>
  <c r="Q566" i="11"/>
  <c r="J566" i="11" a="1"/>
  <c r="J566" i="11"/>
  <c r="D566" i="11" a="1"/>
  <c r="D566" i="11"/>
  <c r="N566" i="11" a="1"/>
  <c r="N566" i="11"/>
  <c r="E566" i="11" a="1"/>
  <c r="E566" i="11"/>
  <c r="D53" i="11" a="1"/>
  <c r="D53" i="11"/>
  <c r="Z53" i="11" a="1"/>
  <c r="Z53" i="11"/>
  <c r="K53" i="11" a="1"/>
  <c r="K53" i="11"/>
  <c r="J53" i="11" a="1"/>
  <c r="J53" i="11"/>
  <c r="N53" i="11" a="1"/>
  <c r="N53" i="11"/>
  <c r="Q53" i="11" a="1"/>
  <c r="Q53" i="11"/>
  <c r="I53" i="11" a="1"/>
  <c r="I53" i="11"/>
  <c r="V53" i="11"/>
  <c r="S53" i="11" a="1"/>
  <c r="S53" i="11"/>
  <c r="P53" i="11" a="1"/>
  <c r="P53" i="11"/>
  <c r="L53" i="11" a="1"/>
  <c r="L53" i="11"/>
  <c r="O53" i="11" a="1"/>
  <c r="O53" i="11"/>
  <c r="M53" i="11" a="1"/>
  <c r="M53" i="11"/>
  <c r="E53" i="11" a="1"/>
  <c r="E53" i="11"/>
  <c r="I726" i="11" a="1"/>
  <c r="I726" i="11"/>
  <c r="V726" i="11"/>
  <c r="Q726" i="11" a="1"/>
  <c r="Q726" i="11"/>
  <c r="J726" i="11" a="1"/>
  <c r="J726" i="11"/>
  <c r="O726" i="11" a="1"/>
  <c r="O726" i="11"/>
  <c r="D726" i="11" a="1"/>
  <c r="D726" i="11"/>
  <c r="K726" i="11" a="1"/>
  <c r="K726" i="11"/>
  <c r="AC726" i="11"/>
  <c r="AE726" i="11"/>
  <c r="Z726" i="11" a="1"/>
  <c r="Z726" i="11"/>
  <c r="E726" i="11" a="1"/>
  <c r="E726" i="11"/>
  <c r="N726" i="11" a="1"/>
  <c r="N726" i="11"/>
  <c r="L726" i="11" a="1"/>
  <c r="L726" i="11"/>
  <c r="S726" i="11" a="1"/>
  <c r="S726" i="11"/>
  <c r="M726" i="11" a="1"/>
  <c r="M726" i="11"/>
  <c r="P726" i="11" a="1"/>
  <c r="P726" i="11"/>
  <c r="Q312" i="11" a="1"/>
  <c r="Q312" i="11"/>
  <c r="N312" i="11" a="1"/>
  <c r="N312" i="11"/>
  <c r="P312" i="11" a="1"/>
  <c r="P312" i="11"/>
  <c r="Z312" i="11" a="1"/>
  <c r="Z312" i="11"/>
  <c r="I312" i="11" a="1"/>
  <c r="I312" i="11"/>
  <c r="V312" i="11"/>
  <c r="D312" i="11" a="1"/>
  <c r="D312" i="11"/>
  <c r="E312" i="11" a="1"/>
  <c r="E312" i="11"/>
  <c r="O312" i="11" a="1"/>
  <c r="O312" i="11"/>
  <c r="L312" i="11" a="1"/>
  <c r="L312" i="11"/>
  <c r="M312" i="11" a="1"/>
  <c r="M312" i="11"/>
  <c r="S312" i="11" a="1"/>
  <c r="S312" i="11"/>
  <c r="Y313" i="11" a="1"/>
  <c r="Y313" i="11"/>
  <c r="K312" i="11" a="1"/>
  <c r="K312" i="11"/>
  <c r="AC312" i="11"/>
  <c r="AE312" i="11"/>
  <c r="J312" i="11" a="1"/>
  <c r="J312" i="11"/>
  <c r="L993" i="11" a="1"/>
  <c r="L993" i="11"/>
  <c r="K993" i="11" a="1"/>
  <c r="K993" i="11"/>
  <c r="AC993" i="11"/>
  <c r="AE993" i="11"/>
  <c r="N993" i="11" a="1"/>
  <c r="N993" i="11"/>
  <c r="O993" i="11" a="1"/>
  <c r="O993" i="11"/>
  <c r="D993" i="11" a="1"/>
  <c r="D993" i="11"/>
  <c r="I993" i="11" a="1"/>
  <c r="I993" i="11"/>
  <c r="V993" i="11"/>
  <c r="S993" i="11" a="1"/>
  <c r="S993" i="11"/>
  <c r="E993" i="11" a="1"/>
  <c r="E993" i="11"/>
  <c r="M993" i="11" a="1"/>
  <c r="M993" i="11"/>
  <c r="Q993" i="11" a="1"/>
  <c r="Q993" i="11"/>
  <c r="P993" i="11" a="1"/>
  <c r="P993" i="11"/>
  <c r="Z993" i="11" a="1"/>
  <c r="Z993" i="11"/>
  <c r="J993" i="11" a="1"/>
  <c r="J993" i="11"/>
  <c r="E330" i="11" a="1"/>
  <c r="E330" i="11"/>
  <c r="N330" i="11" a="1"/>
  <c r="N330" i="11"/>
  <c r="O330" i="11" a="1"/>
  <c r="O330" i="11"/>
  <c r="P330" i="11" a="1"/>
  <c r="P330" i="11"/>
  <c r="S330" i="11" a="1"/>
  <c r="S330" i="11"/>
  <c r="D330" i="11" a="1"/>
  <c r="D330" i="11"/>
  <c r="M330" i="11" a="1"/>
  <c r="M330" i="11"/>
  <c r="L330" i="11" a="1"/>
  <c r="L330" i="11"/>
  <c r="K330" i="11" a="1"/>
  <c r="K330" i="11"/>
  <c r="AC330" i="11"/>
  <c r="AE330" i="11"/>
  <c r="I330" i="11" a="1"/>
  <c r="I330" i="11"/>
  <c r="V330" i="11"/>
  <c r="Z330" i="11" a="1"/>
  <c r="Z330" i="11"/>
  <c r="J330" i="11" a="1"/>
  <c r="J330" i="11"/>
  <c r="Q330" i="11" a="1"/>
  <c r="Q330" i="11"/>
  <c r="Y331" i="11" a="1"/>
  <c r="Y331" i="11"/>
  <c r="Y332" i="11" a="1"/>
  <c r="Y332" i="11"/>
  <c r="I215" i="11" a="1"/>
  <c r="I215" i="11"/>
  <c r="V215" i="11"/>
  <c r="J215" i="11" a="1"/>
  <c r="J215" i="11"/>
  <c r="Q215" i="11" a="1"/>
  <c r="Q215" i="11"/>
  <c r="M215" i="11" a="1"/>
  <c r="M215" i="11"/>
  <c r="E215" i="11" a="1"/>
  <c r="E215" i="11"/>
  <c r="D215" i="11" a="1"/>
  <c r="D215" i="11"/>
  <c r="N215" i="11" a="1"/>
  <c r="N215" i="11"/>
  <c r="K215" i="11" a="1"/>
  <c r="K215" i="11"/>
  <c r="P215" i="11" a="1"/>
  <c r="P215" i="11"/>
  <c r="O215" i="11" a="1"/>
  <c r="O215" i="11"/>
  <c r="L215" i="11" a="1"/>
  <c r="L215" i="11"/>
  <c r="S215" i="11" a="1"/>
  <c r="S215" i="11"/>
  <c r="Z215" i="11" a="1"/>
  <c r="Z215" i="11"/>
  <c r="D614" i="11" a="1"/>
  <c r="D614" i="11"/>
  <c r="Z614" i="11" a="1"/>
  <c r="Z614" i="11"/>
  <c r="Q614" i="11" a="1"/>
  <c r="Q614" i="11"/>
  <c r="O614" i="11" a="1"/>
  <c r="O614" i="11"/>
  <c r="S614" i="11" a="1"/>
  <c r="S614" i="11"/>
  <c r="L614" i="11" a="1"/>
  <c r="L614" i="11"/>
  <c r="K614" i="11" a="1"/>
  <c r="K614" i="11"/>
  <c r="AC614" i="11"/>
  <c r="AE614" i="11"/>
  <c r="P614" i="11" a="1"/>
  <c r="P614" i="11"/>
  <c r="I614" i="11" a="1"/>
  <c r="I614" i="11"/>
  <c r="V614" i="11"/>
  <c r="M614" i="11" a="1"/>
  <c r="M614" i="11"/>
  <c r="E614" i="11" a="1"/>
  <c r="E614" i="11"/>
  <c r="N614" i="11" a="1"/>
  <c r="N614" i="11"/>
  <c r="J614" i="11" a="1"/>
  <c r="J614" i="11"/>
  <c r="I828" i="11" a="1"/>
  <c r="I828" i="11"/>
  <c r="V828" i="11"/>
  <c r="N828" i="11" a="1"/>
  <c r="N828" i="11"/>
  <c r="O828" i="11" a="1"/>
  <c r="O828" i="11"/>
  <c r="L828" i="11" a="1"/>
  <c r="L828" i="11"/>
  <c r="S828" i="11" a="1"/>
  <c r="S828" i="11"/>
  <c r="K828" i="11" a="1"/>
  <c r="K828" i="11"/>
  <c r="AC828" i="11"/>
  <c r="AE828" i="11"/>
  <c r="J828" i="11" a="1"/>
  <c r="J828" i="11"/>
  <c r="M828" i="11" a="1"/>
  <c r="M828" i="11"/>
  <c r="Q828" i="11" a="1"/>
  <c r="Q828" i="11"/>
  <c r="P828" i="11" a="1"/>
  <c r="P828" i="11"/>
  <c r="Z828" i="11" a="1"/>
  <c r="Z828" i="11"/>
  <c r="D828" i="11" a="1"/>
  <c r="D828" i="11"/>
  <c r="E828" i="11" a="1"/>
  <c r="E828" i="11"/>
  <c r="O469" i="11" a="1"/>
  <c r="O469" i="11"/>
  <c r="Z469" i="11" a="1"/>
  <c r="Z469" i="11"/>
  <c r="D469" i="11" a="1"/>
  <c r="D469" i="11"/>
  <c r="S469" i="11" a="1"/>
  <c r="S469" i="11"/>
  <c r="Q469" i="11" a="1"/>
  <c r="Q469" i="11"/>
  <c r="P469" i="11" a="1"/>
  <c r="P469" i="11"/>
  <c r="M469" i="11" a="1"/>
  <c r="M469" i="11"/>
  <c r="E469" i="11" a="1"/>
  <c r="E469" i="11"/>
  <c r="L469" i="11" a="1"/>
  <c r="L469" i="11"/>
  <c r="I469" i="11" a="1"/>
  <c r="I469" i="11"/>
  <c r="V469" i="11"/>
  <c r="K469" i="11" a="1"/>
  <c r="K469" i="11"/>
  <c r="AC469" i="11"/>
  <c r="AE469" i="11"/>
  <c r="J469" i="11" a="1"/>
  <c r="J469" i="11"/>
  <c r="N469" i="11" a="1"/>
  <c r="N469" i="11"/>
  <c r="E863" i="11" a="1"/>
  <c r="E863" i="11"/>
  <c r="L863" i="11" a="1"/>
  <c r="L863" i="11"/>
  <c r="N863" i="11" a="1"/>
  <c r="N863" i="11"/>
  <c r="J863" i="11" a="1"/>
  <c r="J863" i="11"/>
  <c r="M863" i="11" a="1"/>
  <c r="M863" i="11"/>
  <c r="Q863" i="11" a="1"/>
  <c r="Q863" i="11"/>
  <c r="D863" i="11" a="1"/>
  <c r="D863" i="11"/>
  <c r="Z863" i="11" a="1"/>
  <c r="Z863" i="11"/>
  <c r="I863" i="11" a="1"/>
  <c r="I863" i="11"/>
  <c r="V863" i="11"/>
  <c r="K863" i="11" a="1"/>
  <c r="K863" i="11"/>
  <c r="AC863" i="11"/>
  <c r="AE863" i="11"/>
  <c r="P863" i="11" a="1"/>
  <c r="P863" i="11"/>
  <c r="O863" i="11" a="1"/>
  <c r="O863" i="11"/>
  <c r="S863" i="11" a="1"/>
  <c r="S863" i="11"/>
  <c r="P600" i="11" a="1"/>
  <c r="P600" i="11"/>
  <c r="L600" i="11" a="1"/>
  <c r="L600" i="11"/>
  <c r="Z600" i="11" a="1"/>
  <c r="Z600" i="11"/>
  <c r="M600" i="11" a="1"/>
  <c r="M600" i="11"/>
  <c r="D600" i="11" a="1"/>
  <c r="D600" i="11"/>
  <c r="Q600" i="11" a="1"/>
  <c r="Q600" i="11"/>
  <c r="S600" i="11" a="1"/>
  <c r="S600" i="11"/>
  <c r="I600" i="11" a="1"/>
  <c r="I600" i="11"/>
  <c r="V600" i="11"/>
  <c r="J600" i="11" a="1"/>
  <c r="J600" i="11"/>
  <c r="O600" i="11" a="1"/>
  <c r="O600" i="11"/>
  <c r="N600" i="11" a="1"/>
  <c r="N600" i="11"/>
  <c r="K600" i="11" a="1"/>
  <c r="K600" i="11"/>
  <c r="AC600" i="11"/>
  <c r="AE600" i="11"/>
  <c r="E600" i="11" a="1"/>
  <c r="E600" i="11"/>
  <c r="O96" i="11" a="1"/>
  <c r="O96" i="11"/>
  <c r="N96" i="11" a="1"/>
  <c r="N96" i="11"/>
  <c r="L96" i="11" a="1"/>
  <c r="L96" i="11"/>
  <c r="K96" i="11" a="1"/>
  <c r="K96" i="11"/>
  <c r="AC96" i="11"/>
  <c r="AE96" i="11"/>
  <c r="Z96" i="11" a="1"/>
  <c r="Z96" i="11"/>
  <c r="Y97" i="11" a="1"/>
  <c r="Y97" i="11"/>
  <c r="Q96" i="11" a="1"/>
  <c r="Q96" i="11"/>
  <c r="I96" i="11" a="1"/>
  <c r="I96" i="11"/>
  <c r="V96" i="11"/>
  <c r="D96" i="11" a="1"/>
  <c r="D96" i="11"/>
  <c r="M96" i="11" a="1"/>
  <c r="M96" i="11"/>
  <c r="P96" i="11" a="1"/>
  <c r="P96" i="11"/>
  <c r="E96" i="11" a="1"/>
  <c r="E96" i="11"/>
  <c r="S96" i="11" a="1"/>
  <c r="S96" i="11"/>
  <c r="J96" i="11" a="1"/>
  <c r="J96" i="11"/>
  <c r="E464" i="11" a="1"/>
  <c r="E464" i="11"/>
  <c r="Y465" i="11" a="1"/>
  <c r="Y465" i="11"/>
  <c r="J464" i="11" a="1"/>
  <c r="J464" i="11"/>
  <c r="S464" i="11" a="1"/>
  <c r="S464" i="11"/>
  <c r="N464" i="11" a="1"/>
  <c r="N464" i="11"/>
  <c r="Q464" i="11" a="1"/>
  <c r="Q464" i="11"/>
  <c r="I464" i="11" a="1"/>
  <c r="I464" i="11"/>
  <c r="V464" i="11"/>
  <c r="D464" i="11" a="1"/>
  <c r="D464" i="11"/>
  <c r="O464" i="11" a="1"/>
  <c r="O464" i="11"/>
  <c r="L464" i="11" a="1"/>
  <c r="L464" i="11"/>
  <c r="Z464" i="11" a="1"/>
  <c r="Z464" i="11"/>
  <c r="K464" i="11" a="1"/>
  <c r="K464" i="11"/>
  <c r="AC464" i="11"/>
  <c r="AE464" i="11"/>
  <c r="P464" i="11" a="1"/>
  <c r="P464" i="11"/>
  <c r="M464" i="11" a="1"/>
  <c r="M464" i="11"/>
  <c r="J83" i="11" a="1"/>
  <c r="J83" i="11"/>
  <c r="N83" i="11" a="1"/>
  <c r="N83" i="11"/>
  <c r="M83" i="11" a="1"/>
  <c r="M83" i="11"/>
  <c r="L83" i="11" a="1"/>
  <c r="L83" i="11"/>
  <c r="D83" i="11" a="1"/>
  <c r="D83" i="11"/>
  <c r="Z83" i="11" a="1"/>
  <c r="Z83" i="11"/>
  <c r="O83" i="11" a="1"/>
  <c r="O83" i="11"/>
  <c r="K83" i="11" a="1"/>
  <c r="K83" i="11"/>
  <c r="S83" i="11" a="1"/>
  <c r="S83" i="11"/>
  <c r="Q83" i="11" a="1"/>
  <c r="Q83" i="11"/>
  <c r="I83" i="11" a="1"/>
  <c r="I83" i="11"/>
  <c r="V83" i="11"/>
  <c r="E83" i="11" a="1"/>
  <c r="E83" i="11"/>
  <c r="P83" i="11" a="1"/>
  <c r="P83" i="11"/>
  <c r="I116" i="11" a="1"/>
  <c r="I116" i="11"/>
  <c r="V116" i="11"/>
  <c r="Y117" i="11" a="1"/>
  <c r="Y117" i="11"/>
  <c r="Y118" i="11" a="1"/>
  <c r="Y118" i="11"/>
  <c r="Z116" i="11" a="1"/>
  <c r="Z116" i="11"/>
  <c r="S116" i="11" a="1"/>
  <c r="S116" i="11"/>
  <c r="K116" i="11" a="1"/>
  <c r="K116" i="11"/>
  <c r="AC116" i="11"/>
  <c r="AE116" i="11"/>
  <c r="E116" i="11" a="1"/>
  <c r="E116" i="11"/>
  <c r="O116" i="11" a="1"/>
  <c r="O116" i="11"/>
  <c r="M116" i="11" a="1"/>
  <c r="M116" i="11"/>
  <c r="J116" i="11" a="1"/>
  <c r="J116" i="11"/>
  <c r="L116" i="11" a="1"/>
  <c r="L116" i="11"/>
  <c r="D116" i="11" a="1"/>
  <c r="D116" i="11"/>
  <c r="N116" i="11" a="1"/>
  <c r="N116" i="11"/>
  <c r="P116" i="11" a="1"/>
  <c r="P116" i="11"/>
  <c r="Q116" i="11" a="1"/>
  <c r="Q116" i="11"/>
  <c r="K789" i="11" a="1"/>
  <c r="K789" i="11"/>
  <c r="AC789" i="11"/>
  <c r="AE789" i="11"/>
  <c r="P789" i="11" a="1"/>
  <c r="P789" i="11"/>
  <c r="M789" i="11" a="1"/>
  <c r="M789" i="11"/>
  <c r="S789" i="11" a="1"/>
  <c r="S789" i="11"/>
  <c r="J789" i="11" a="1"/>
  <c r="J789" i="11"/>
  <c r="I789" i="11" a="1"/>
  <c r="I789" i="11"/>
  <c r="V789" i="11"/>
  <c r="O789" i="11" a="1"/>
  <c r="O789" i="11"/>
  <c r="L789" i="11" a="1"/>
  <c r="L789" i="11"/>
  <c r="Z789" i="11" a="1"/>
  <c r="Z789" i="11"/>
  <c r="Q789" i="11" a="1"/>
  <c r="Q789" i="11"/>
  <c r="E789" i="11" a="1"/>
  <c r="E789" i="11"/>
  <c r="D789" i="11" a="1"/>
  <c r="D789" i="11"/>
  <c r="N789" i="11" a="1"/>
  <c r="N789" i="11"/>
  <c r="K485" i="11" a="1"/>
  <c r="K485" i="11"/>
  <c r="AC485" i="11"/>
  <c r="AE485" i="11"/>
  <c r="J485" i="11" a="1"/>
  <c r="J485" i="11"/>
  <c r="Q485" i="11" a="1"/>
  <c r="Q485" i="11"/>
  <c r="L485" i="11" a="1"/>
  <c r="L485" i="11"/>
  <c r="N485" i="11" a="1"/>
  <c r="N485" i="11"/>
  <c r="E485" i="11" a="1"/>
  <c r="E485" i="11"/>
  <c r="Z485" i="11" a="1"/>
  <c r="Z485" i="11"/>
  <c r="P485" i="11" a="1"/>
  <c r="P485" i="11"/>
  <c r="D485" i="11" a="1"/>
  <c r="D485" i="11"/>
  <c r="S485" i="11" a="1"/>
  <c r="S485" i="11"/>
  <c r="O485" i="11" a="1"/>
  <c r="O485" i="11"/>
  <c r="I485" i="11" a="1"/>
  <c r="I485" i="11"/>
  <c r="V485" i="11"/>
  <c r="M485" i="11" a="1"/>
  <c r="M485" i="11"/>
  <c r="K886" i="11" a="1"/>
  <c r="K886" i="11"/>
  <c r="AC886" i="11"/>
  <c r="AE886" i="11"/>
  <c r="J886" i="11" a="1"/>
  <c r="J886" i="11"/>
  <c r="P886" i="11" a="1"/>
  <c r="P886" i="11"/>
  <c r="S886" i="11" a="1"/>
  <c r="S886" i="11"/>
  <c r="I886" i="11" a="1"/>
  <c r="I886" i="11"/>
  <c r="V886" i="11"/>
  <c r="O886" i="11" a="1"/>
  <c r="O886" i="11"/>
  <c r="M886" i="11" a="1"/>
  <c r="M886" i="11"/>
  <c r="Z886" i="11" a="1"/>
  <c r="Z886" i="11"/>
  <c r="L886" i="11" a="1"/>
  <c r="L886" i="11"/>
  <c r="D886" i="11" a="1"/>
  <c r="D886" i="11"/>
  <c r="N886" i="11" a="1"/>
  <c r="N886" i="11"/>
  <c r="Q886" i="11" a="1"/>
  <c r="Q886" i="11"/>
  <c r="E886" i="11" a="1"/>
  <c r="E886" i="11"/>
  <c r="M372" i="11" a="1"/>
  <c r="M372" i="11"/>
  <c r="K372" i="11" a="1"/>
  <c r="K372" i="11"/>
  <c r="AC372" i="11"/>
  <c r="AE372" i="11"/>
  <c r="Z372" i="11" a="1"/>
  <c r="Z372" i="11"/>
  <c r="D372" i="11" a="1"/>
  <c r="D372" i="11"/>
  <c r="S372" i="11" a="1"/>
  <c r="S372" i="11"/>
  <c r="O372" i="11" a="1"/>
  <c r="O372" i="11"/>
  <c r="L372" i="11" a="1"/>
  <c r="L372" i="11"/>
  <c r="Q372" i="11" a="1"/>
  <c r="Q372" i="11"/>
  <c r="E372" i="11" a="1"/>
  <c r="E372" i="11"/>
  <c r="J372" i="11" a="1"/>
  <c r="J372" i="11"/>
  <c r="N372" i="11" a="1"/>
  <c r="N372" i="11"/>
  <c r="I372" i="11" a="1"/>
  <c r="I372" i="11"/>
  <c r="V372" i="11"/>
  <c r="P372" i="11" a="1"/>
  <c r="P372" i="11"/>
  <c r="Q500" i="11" a="1"/>
  <c r="Q500" i="11"/>
  <c r="N500" i="11" a="1"/>
  <c r="N500" i="11"/>
  <c r="Z500" i="11" a="1"/>
  <c r="Z500" i="11"/>
  <c r="Y501" i="11" a="1"/>
  <c r="Y501" i="11"/>
  <c r="Y502" i="11" a="1"/>
  <c r="Y502" i="11"/>
  <c r="O500" i="11" a="1"/>
  <c r="O500" i="11"/>
  <c r="S500" i="11" a="1"/>
  <c r="S500" i="11"/>
  <c r="I500" i="11" a="1"/>
  <c r="I500" i="11"/>
  <c r="V500" i="11"/>
  <c r="E500" i="11" a="1"/>
  <c r="E500" i="11"/>
  <c r="M500" i="11" a="1"/>
  <c r="M500" i="11"/>
  <c r="P500" i="11" a="1"/>
  <c r="P500" i="11"/>
  <c r="D500" i="11" a="1"/>
  <c r="D500" i="11"/>
  <c r="J500" i="11" a="1"/>
  <c r="J500" i="11"/>
  <c r="L500" i="11" a="1"/>
  <c r="L500" i="11"/>
  <c r="K500" i="11" a="1"/>
  <c r="K500" i="11"/>
  <c r="AC500" i="11"/>
  <c r="AE500" i="11"/>
  <c r="J668" i="11" a="1"/>
  <c r="J668" i="11"/>
  <c r="K668" i="11" a="1"/>
  <c r="K668" i="11"/>
  <c r="AC668" i="11"/>
  <c r="AE668" i="11"/>
  <c r="Z668" i="11" a="1"/>
  <c r="Z668" i="11"/>
  <c r="D668" i="11" a="1"/>
  <c r="D668" i="11"/>
  <c r="E668" i="11" a="1"/>
  <c r="E668" i="11"/>
  <c r="P668" i="11" a="1"/>
  <c r="P668" i="11"/>
  <c r="O668" i="11" a="1"/>
  <c r="O668" i="11"/>
  <c r="N668" i="11" a="1"/>
  <c r="N668" i="11"/>
  <c r="L668" i="11" a="1"/>
  <c r="L668" i="11"/>
  <c r="I668" i="11" a="1"/>
  <c r="I668" i="11"/>
  <c r="V668" i="11"/>
  <c r="M668" i="11" a="1"/>
  <c r="M668" i="11"/>
  <c r="S668" i="11" a="1"/>
  <c r="S668" i="11"/>
  <c r="Q668" i="11" a="1"/>
  <c r="Q668" i="11"/>
  <c r="S467" i="11" a="1"/>
  <c r="S467" i="11"/>
  <c r="J467" i="11" a="1"/>
  <c r="J467" i="11"/>
  <c r="BP467" i="11" a="1"/>
  <c r="BP467" i="11"/>
  <c r="BP468" i="11" a="1"/>
  <c r="BP468" i="11"/>
  <c r="BP469" i="11" a="1"/>
  <c r="BP469" i="11"/>
  <c r="BP470" i="11" a="1"/>
  <c r="BP470" i="11"/>
  <c r="BP471" i="11" a="1"/>
  <c r="BP471" i="11"/>
  <c r="BP472" i="11" a="1"/>
  <c r="BP472" i="11"/>
  <c r="BP473" i="11" a="1"/>
  <c r="BP473" i="11"/>
  <c r="BP474" i="11" a="1"/>
  <c r="BP474" i="11"/>
  <c r="BP475" i="11" a="1"/>
  <c r="BP475" i="11"/>
  <c r="BP476" i="11" a="1"/>
  <c r="BP476" i="11"/>
  <c r="BP477" i="11" a="1"/>
  <c r="BP477" i="11"/>
  <c r="BP478" i="11" a="1"/>
  <c r="BP478" i="11"/>
  <c r="BP479" i="11" a="1"/>
  <c r="BP479" i="11"/>
  <c r="BP480" i="11" a="1"/>
  <c r="BP480" i="11"/>
  <c r="BP481" i="11" a="1"/>
  <c r="BP481" i="11"/>
  <c r="BP482" i="11" a="1"/>
  <c r="BP482" i="11"/>
  <c r="BP483" i="11" a="1"/>
  <c r="BP483" i="11"/>
  <c r="BP484" i="11" a="1"/>
  <c r="BP484" i="11"/>
  <c r="BP485" i="11" a="1"/>
  <c r="BP485" i="11"/>
  <c r="BP486" i="11" a="1"/>
  <c r="BP486" i="11"/>
  <c r="BP487" i="11" a="1"/>
  <c r="BP487" i="11"/>
  <c r="BP488" i="11" a="1"/>
  <c r="BP488" i="11"/>
  <c r="BP489" i="11" a="1"/>
  <c r="BP489" i="11"/>
  <c r="BP490" i="11" a="1"/>
  <c r="BP490" i="11"/>
  <c r="BP491" i="11" a="1"/>
  <c r="BP491" i="11"/>
  <c r="BP492" i="11" a="1"/>
  <c r="BP492" i="11"/>
  <c r="BP493" i="11" a="1"/>
  <c r="BP493" i="11"/>
  <c r="BP494" i="11" a="1"/>
  <c r="BP494" i="11"/>
  <c r="BP495" i="11" a="1"/>
  <c r="BP495" i="11"/>
  <c r="BP496" i="11" a="1"/>
  <c r="BP496" i="11"/>
  <c r="BP497" i="11" a="1"/>
  <c r="BP497" i="11"/>
  <c r="BP498" i="11" a="1"/>
  <c r="BP498" i="11"/>
  <c r="BP499" i="11" a="1"/>
  <c r="BP499" i="11"/>
  <c r="BP500" i="11" a="1"/>
  <c r="BP500" i="11"/>
  <c r="BP501" i="11" a="1"/>
  <c r="BP501" i="11"/>
  <c r="BP502" i="11" a="1"/>
  <c r="BP502" i="11"/>
  <c r="BP503" i="11" a="1"/>
  <c r="BP503" i="11"/>
  <c r="BP504" i="11" a="1"/>
  <c r="BP504" i="11"/>
  <c r="BP505" i="11" a="1"/>
  <c r="BP505" i="11"/>
  <c r="BP506" i="11" a="1"/>
  <c r="BP506" i="11"/>
  <c r="BP507" i="11" a="1"/>
  <c r="BP507" i="11"/>
  <c r="BP508" i="11" a="1"/>
  <c r="BP508" i="11"/>
  <c r="BP509" i="11" a="1"/>
  <c r="BP509" i="11"/>
  <c r="BP510" i="11" a="1"/>
  <c r="BP510" i="11"/>
  <c r="BP511" i="11" a="1"/>
  <c r="BP511" i="11"/>
  <c r="BP512" i="11" a="1"/>
  <c r="BP512" i="11"/>
  <c r="BP513" i="11" a="1"/>
  <c r="BP513" i="11"/>
  <c r="BP514" i="11" a="1"/>
  <c r="BP514" i="11"/>
  <c r="BP515" i="11" a="1"/>
  <c r="BP515" i="11"/>
  <c r="BP516" i="11" a="1"/>
  <c r="BP516" i="11"/>
  <c r="BP517" i="11" a="1"/>
  <c r="BP517" i="11"/>
  <c r="BP518" i="11" a="1"/>
  <c r="BP518" i="11"/>
  <c r="BP519" i="11" a="1"/>
  <c r="BP519" i="11"/>
  <c r="BP520" i="11" a="1"/>
  <c r="BP520" i="11"/>
  <c r="BP521" i="11" a="1"/>
  <c r="BP521" i="11"/>
  <c r="BP522" i="11" a="1"/>
  <c r="BP522" i="11"/>
  <c r="BP523" i="11" a="1"/>
  <c r="BP523" i="11"/>
  <c r="BP524" i="11" a="1"/>
  <c r="BP524" i="11"/>
  <c r="BP525" i="11" a="1"/>
  <c r="BP525" i="11"/>
  <c r="BP526" i="11" a="1"/>
  <c r="BP526" i="11"/>
  <c r="BP527" i="11" a="1"/>
  <c r="BP527" i="11"/>
  <c r="BP528" i="11" a="1"/>
  <c r="BP528" i="11"/>
  <c r="BP529" i="11" a="1"/>
  <c r="BP529" i="11"/>
  <c r="BP530" i="11" a="1"/>
  <c r="BP530" i="11"/>
  <c r="BP531" i="11" a="1"/>
  <c r="BP531" i="11"/>
  <c r="BP532" i="11" a="1"/>
  <c r="BP532" i="11"/>
  <c r="BP533" i="11" a="1"/>
  <c r="BP533" i="11"/>
  <c r="BP534" i="11" a="1"/>
  <c r="BP534" i="11"/>
  <c r="BP535" i="11" a="1"/>
  <c r="BP535" i="11"/>
  <c r="BP536" i="11" a="1"/>
  <c r="BP536" i="11"/>
  <c r="BP537" i="11" a="1"/>
  <c r="BP537" i="11"/>
  <c r="BP538" i="11" a="1"/>
  <c r="BP538" i="11"/>
  <c r="BP539" i="11" a="1"/>
  <c r="BP539" i="11"/>
  <c r="BP540" i="11" a="1"/>
  <c r="BP540" i="11"/>
  <c r="BP541" i="11" a="1"/>
  <c r="BP541" i="11"/>
  <c r="BP542" i="11" a="1"/>
  <c r="BP542" i="11"/>
  <c r="BP543" i="11" a="1"/>
  <c r="BP543" i="11"/>
  <c r="BP544" i="11" a="1"/>
  <c r="BP544" i="11"/>
  <c r="BP545" i="11" a="1"/>
  <c r="BP545" i="11"/>
  <c r="BP546" i="11" a="1"/>
  <c r="BP546" i="11"/>
  <c r="BP547" i="11" a="1"/>
  <c r="BP547" i="11"/>
  <c r="BP548" i="11" a="1"/>
  <c r="BP548" i="11"/>
  <c r="BP549" i="11" a="1"/>
  <c r="BP549" i="11"/>
  <c r="BP550" i="11" a="1"/>
  <c r="BP550" i="11"/>
  <c r="BP551" i="11" a="1"/>
  <c r="BP551" i="11"/>
  <c r="BP552" i="11" a="1"/>
  <c r="BP552" i="11"/>
  <c r="BP553" i="11" a="1"/>
  <c r="BP553" i="11"/>
  <c r="BP554" i="11" a="1"/>
  <c r="BP554" i="11"/>
  <c r="BP555" i="11" a="1"/>
  <c r="BP555" i="11"/>
  <c r="BP556" i="11" a="1"/>
  <c r="BP556" i="11"/>
  <c r="BP557" i="11" a="1"/>
  <c r="BP557" i="11"/>
  <c r="BP558" i="11" a="1"/>
  <c r="BP558" i="11"/>
  <c r="BP559" i="11" a="1"/>
  <c r="BP559" i="11"/>
  <c r="BP560" i="11" a="1"/>
  <c r="BP560" i="11"/>
  <c r="BP561" i="11" a="1"/>
  <c r="BP561" i="11"/>
  <c r="BP562" i="11" a="1"/>
  <c r="BP562" i="11"/>
  <c r="BP563" i="11" a="1"/>
  <c r="BP563" i="11"/>
  <c r="BP564" i="11" a="1"/>
  <c r="BP564" i="11"/>
  <c r="BP565" i="11" a="1"/>
  <c r="BP565" i="11"/>
  <c r="BP566" i="11" a="1"/>
  <c r="BP566" i="11"/>
  <c r="BP567" i="11" a="1"/>
  <c r="BP567" i="11"/>
  <c r="BP568" i="11" a="1"/>
  <c r="BP568" i="11"/>
  <c r="BP569" i="11" a="1"/>
  <c r="BP569" i="11"/>
  <c r="BP570" i="11" a="1"/>
  <c r="BP570" i="11"/>
  <c r="BP571" i="11" a="1"/>
  <c r="BP571" i="11"/>
  <c r="BP572" i="11" a="1"/>
  <c r="BP572" i="11"/>
  <c r="BP573" i="11" a="1"/>
  <c r="BP573" i="11"/>
  <c r="BP574" i="11" a="1"/>
  <c r="BP574" i="11"/>
  <c r="BP575" i="11" a="1"/>
  <c r="BP575" i="11"/>
  <c r="BP576" i="11" a="1"/>
  <c r="BP576" i="11"/>
  <c r="BP577" i="11" a="1"/>
  <c r="BP577" i="11"/>
  <c r="BP578" i="11" a="1"/>
  <c r="BP578" i="11"/>
  <c r="BP579" i="11" a="1"/>
  <c r="BP579" i="11"/>
  <c r="BP580" i="11" a="1"/>
  <c r="BP580" i="11"/>
  <c r="BP581" i="11" a="1"/>
  <c r="BP581" i="11"/>
  <c r="BP582" i="11" a="1"/>
  <c r="BP582" i="11"/>
  <c r="BP583" i="11" a="1"/>
  <c r="BP583" i="11"/>
  <c r="BP584" i="11" a="1"/>
  <c r="BP584" i="11"/>
  <c r="BP585" i="11" a="1"/>
  <c r="BP585" i="11"/>
  <c r="BP586" i="11" a="1"/>
  <c r="BP586" i="11"/>
  <c r="BP587" i="11" a="1"/>
  <c r="BP587" i="11"/>
  <c r="BP588" i="11" a="1"/>
  <c r="BP588" i="11"/>
  <c r="BP589" i="11" a="1"/>
  <c r="BP589" i="11"/>
  <c r="BP590" i="11" a="1"/>
  <c r="BP590" i="11"/>
  <c r="BP591" i="11" a="1"/>
  <c r="BP591" i="11"/>
  <c r="BP592" i="11" a="1"/>
  <c r="BP592" i="11"/>
  <c r="BP593" i="11" a="1"/>
  <c r="BP593" i="11"/>
  <c r="BP594" i="11" a="1"/>
  <c r="BP594" i="11"/>
  <c r="BP595" i="11" a="1"/>
  <c r="BP595" i="11"/>
  <c r="BP596" i="11" a="1"/>
  <c r="BP596" i="11"/>
  <c r="BP597" i="11" a="1"/>
  <c r="BP597" i="11"/>
  <c r="BP598" i="11" a="1"/>
  <c r="BP598" i="11"/>
  <c r="BP599" i="11" a="1"/>
  <c r="BP599" i="11"/>
  <c r="BP600" i="11" a="1"/>
  <c r="BP600" i="11"/>
  <c r="BP601" i="11" a="1"/>
  <c r="BP601" i="11"/>
  <c r="BP602" i="11" a="1"/>
  <c r="BP602" i="11"/>
  <c r="BP603" i="11" a="1"/>
  <c r="BP603" i="11"/>
  <c r="BP604" i="11" a="1"/>
  <c r="BP604" i="11"/>
  <c r="BP605" i="11" a="1"/>
  <c r="BP605" i="11"/>
  <c r="BP606" i="11" a="1"/>
  <c r="BP606" i="11"/>
  <c r="BP607" i="11" a="1"/>
  <c r="BP607" i="11"/>
  <c r="BP608" i="11" a="1"/>
  <c r="BP608" i="11"/>
  <c r="BP609" i="11" a="1"/>
  <c r="BP609" i="11"/>
  <c r="BP610" i="11" a="1"/>
  <c r="BP610" i="11"/>
  <c r="BP611" i="11" a="1"/>
  <c r="BP611" i="11"/>
  <c r="BP612" i="11" a="1"/>
  <c r="BP612" i="11"/>
  <c r="BP613" i="11" a="1"/>
  <c r="BP613" i="11"/>
  <c r="BP614" i="11" a="1"/>
  <c r="BP614" i="11"/>
  <c r="BP615" i="11" a="1"/>
  <c r="BP615" i="11"/>
  <c r="BP616" i="11" a="1"/>
  <c r="BP616" i="11"/>
  <c r="BP617" i="11" a="1"/>
  <c r="BP617" i="11"/>
  <c r="BP618" i="11" a="1"/>
  <c r="BP618" i="11"/>
  <c r="BP619" i="11" a="1"/>
  <c r="BP619" i="11"/>
  <c r="BP620" i="11" a="1"/>
  <c r="BP620" i="11"/>
  <c r="BP621" i="11" a="1"/>
  <c r="BP621" i="11"/>
  <c r="BP622" i="11" a="1"/>
  <c r="BP622" i="11"/>
  <c r="BP623" i="11" a="1"/>
  <c r="BP623" i="11"/>
  <c r="BP624" i="11" a="1"/>
  <c r="BP624" i="11"/>
  <c r="BP625" i="11" a="1"/>
  <c r="BP625" i="11"/>
  <c r="BP626" i="11" a="1"/>
  <c r="BP626" i="11"/>
  <c r="BP627" i="11" a="1"/>
  <c r="BP627" i="11"/>
  <c r="BP628" i="11" a="1"/>
  <c r="BP628" i="11"/>
  <c r="BP629" i="11" a="1"/>
  <c r="BP629" i="11"/>
  <c r="BP630" i="11" a="1"/>
  <c r="BP630" i="11"/>
  <c r="BP631" i="11" a="1"/>
  <c r="BP631" i="11"/>
  <c r="BP632" i="11" a="1"/>
  <c r="BP632" i="11"/>
  <c r="BP633" i="11" a="1"/>
  <c r="BP633" i="11"/>
  <c r="BP634" i="11" a="1"/>
  <c r="BP634" i="11"/>
  <c r="BP635" i="11" a="1"/>
  <c r="BP635" i="11"/>
  <c r="BP636" i="11" a="1"/>
  <c r="BP636" i="11"/>
  <c r="BP637" i="11" a="1"/>
  <c r="BP637" i="11"/>
  <c r="BP638" i="11" a="1"/>
  <c r="BP638" i="11"/>
  <c r="BP639" i="11" a="1"/>
  <c r="BP639" i="11"/>
  <c r="BP640" i="11" a="1"/>
  <c r="BP640" i="11"/>
  <c r="BP641" i="11" a="1"/>
  <c r="BP641" i="11"/>
  <c r="BP642" i="11" a="1"/>
  <c r="BP642" i="11"/>
  <c r="BP643" i="11" a="1"/>
  <c r="BP643" i="11"/>
  <c r="BP644" i="11" a="1"/>
  <c r="BP644" i="11"/>
  <c r="BP645" i="11" a="1"/>
  <c r="BP645" i="11"/>
  <c r="BP646" i="11" a="1"/>
  <c r="BP646" i="11"/>
  <c r="BP647" i="11" a="1"/>
  <c r="BP647" i="11"/>
  <c r="BP648" i="11" a="1"/>
  <c r="BP648" i="11"/>
  <c r="BP649" i="11" a="1"/>
  <c r="BP649" i="11"/>
  <c r="BP650" i="11" a="1"/>
  <c r="BP650" i="11"/>
  <c r="BP651" i="11" a="1"/>
  <c r="BP651" i="11"/>
  <c r="BP652" i="11" a="1"/>
  <c r="BP652" i="11"/>
  <c r="BP653" i="11" a="1"/>
  <c r="BP653" i="11"/>
  <c r="BP654" i="11" a="1"/>
  <c r="BP654" i="11"/>
  <c r="BP655" i="11" a="1"/>
  <c r="BP655" i="11"/>
  <c r="BP656" i="11" a="1"/>
  <c r="BP656" i="11"/>
  <c r="BP657" i="11" a="1"/>
  <c r="BP657" i="11"/>
  <c r="BP658" i="11" a="1"/>
  <c r="BP658" i="11"/>
  <c r="BP659" i="11" a="1"/>
  <c r="BP659" i="11"/>
  <c r="BP660" i="11" a="1"/>
  <c r="BP660" i="11"/>
  <c r="BP661" i="11" a="1"/>
  <c r="BP661" i="11"/>
  <c r="BP662" i="11" a="1"/>
  <c r="BP662" i="11"/>
  <c r="BP663" i="11" a="1"/>
  <c r="BP663" i="11"/>
  <c r="BP664" i="11" a="1"/>
  <c r="BP664" i="11"/>
  <c r="BP665" i="11" a="1"/>
  <c r="BP665" i="11"/>
  <c r="BP666" i="11" a="1"/>
  <c r="BP666" i="11"/>
  <c r="BP667" i="11" a="1"/>
  <c r="BP667" i="11"/>
  <c r="BP668" i="11" a="1"/>
  <c r="BP668" i="11"/>
  <c r="BP669" i="11" a="1"/>
  <c r="BP669" i="11"/>
  <c r="BP670" i="11" a="1"/>
  <c r="BP670" i="11"/>
  <c r="BP671" i="11" a="1"/>
  <c r="BP671" i="11"/>
  <c r="BP672" i="11" a="1"/>
  <c r="BP672" i="11"/>
  <c r="BP673" i="11" a="1"/>
  <c r="BP673" i="11"/>
  <c r="BP674" i="11" a="1"/>
  <c r="BP674" i="11"/>
  <c r="BP675" i="11" a="1"/>
  <c r="BP675" i="11"/>
  <c r="BP676" i="11" a="1"/>
  <c r="BP676" i="11"/>
  <c r="BP677" i="11" a="1"/>
  <c r="BP677" i="11"/>
  <c r="BP678" i="11" a="1"/>
  <c r="BP678" i="11"/>
  <c r="BP679" i="11" a="1"/>
  <c r="BP679" i="11"/>
  <c r="BP680" i="11" a="1"/>
  <c r="BP680" i="11"/>
  <c r="BP681" i="11" a="1"/>
  <c r="BP681" i="11"/>
  <c r="BP682" i="11" a="1"/>
  <c r="BP682" i="11"/>
  <c r="BP683" i="11" a="1"/>
  <c r="BP683" i="11"/>
  <c r="BP684" i="11" a="1"/>
  <c r="BP684" i="11"/>
  <c r="BP685" i="11" a="1"/>
  <c r="BP685" i="11"/>
  <c r="BP686" i="11" a="1"/>
  <c r="BP686" i="11"/>
  <c r="BP687" i="11" a="1"/>
  <c r="BP687" i="11"/>
  <c r="BP688" i="11" a="1"/>
  <c r="BP688" i="11"/>
  <c r="BP689" i="11" a="1"/>
  <c r="BP689" i="11"/>
  <c r="BP690" i="11" a="1"/>
  <c r="BP690" i="11"/>
  <c r="BP691" i="11" a="1"/>
  <c r="BP691" i="11"/>
  <c r="BP692" i="11" a="1"/>
  <c r="BP692" i="11"/>
  <c r="BP693" i="11" a="1"/>
  <c r="BP693" i="11"/>
  <c r="BP694" i="11" a="1"/>
  <c r="BP694" i="11"/>
  <c r="BP695" i="11" a="1"/>
  <c r="BP695" i="11"/>
  <c r="BP696" i="11" a="1"/>
  <c r="BP696" i="11"/>
  <c r="BP697" i="11" a="1"/>
  <c r="BP697" i="11"/>
  <c r="BP698" i="11" a="1"/>
  <c r="BP698" i="11"/>
  <c r="BP699" i="11" a="1"/>
  <c r="BP699" i="11"/>
  <c r="BP700" i="11" a="1"/>
  <c r="BP700" i="11"/>
  <c r="BP701" i="11" a="1"/>
  <c r="BP701" i="11"/>
  <c r="BP702" i="11" a="1"/>
  <c r="BP702" i="11"/>
  <c r="BP703" i="11" a="1"/>
  <c r="BP703" i="11"/>
  <c r="BP704" i="11" a="1"/>
  <c r="BP704" i="11"/>
  <c r="BP705" i="11" a="1"/>
  <c r="BP705" i="11"/>
  <c r="BP706" i="11" a="1"/>
  <c r="BP706" i="11"/>
  <c r="BP707" i="11" a="1"/>
  <c r="BP707" i="11"/>
  <c r="BP708" i="11" a="1"/>
  <c r="BP708" i="11"/>
  <c r="BP709" i="11" a="1"/>
  <c r="BP709" i="11"/>
  <c r="BP710" i="11" a="1"/>
  <c r="BP710" i="11"/>
  <c r="BP711" i="11" a="1"/>
  <c r="BP711" i="11"/>
  <c r="BP712" i="11" a="1"/>
  <c r="BP712" i="11"/>
  <c r="BP713" i="11" a="1"/>
  <c r="BP713" i="11"/>
  <c r="BP714" i="11" a="1"/>
  <c r="BP714" i="11"/>
  <c r="BP715" i="11" a="1"/>
  <c r="BP715" i="11"/>
  <c r="BP716" i="11" a="1"/>
  <c r="BP716" i="11"/>
  <c r="BP717" i="11" a="1"/>
  <c r="BP717" i="11"/>
  <c r="BP718" i="11" a="1"/>
  <c r="BP718" i="11"/>
  <c r="BP719" i="11" a="1"/>
  <c r="BP719" i="11"/>
  <c r="BP720" i="11" a="1"/>
  <c r="BP720" i="11"/>
  <c r="BP721" i="11" a="1"/>
  <c r="BP721" i="11"/>
  <c r="BP722" i="11" a="1"/>
  <c r="BP722" i="11"/>
  <c r="BP723" i="11" a="1"/>
  <c r="BP723" i="11"/>
  <c r="BP724" i="11" a="1"/>
  <c r="BP724" i="11"/>
  <c r="BP725" i="11" a="1"/>
  <c r="BP725" i="11"/>
  <c r="BP726" i="11" a="1"/>
  <c r="BP726" i="11"/>
  <c r="BP727" i="11" a="1"/>
  <c r="BP727" i="11"/>
  <c r="BP728" i="11" a="1"/>
  <c r="BP728" i="11"/>
  <c r="BP729" i="11" a="1"/>
  <c r="BP729" i="11"/>
  <c r="BP730" i="11" a="1"/>
  <c r="BP730" i="11"/>
  <c r="BP731" i="11" a="1"/>
  <c r="BP731" i="11"/>
  <c r="BP732" i="11" a="1"/>
  <c r="BP732" i="11"/>
  <c r="BP733" i="11" a="1"/>
  <c r="BP733" i="11"/>
  <c r="BP734" i="11" a="1"/>
  <c r="BP734" i="11"/>
  <c r="BP735" i="11" a="1"/>
  <c r="BP735" i="11"/>
  <c r="BP736" i="11" a="1"/>
  <c r="BP736" i="11"/>
  <c r="BP737" i="11" a="1"/>
  <c r="BP737" i="11"/>
  <c r="BP738" i="11" a="1"/>
  <c r="BP738" i="11"/>
  <c r="BP739" i="11" a="1"/>
  <c r="BP739" i="11"/>
  <c r="BP740" i="11" a="1"/>
  <c r="BP740" i="11"/>
  <c r="BP741" i="11" a="1"/>
  <c r="BP741" i="11"/>
  <c r="BP742" i="11" a="1"/>
  <c r="BP742" i="11"/>
  <c r="BP743" i="11" a="1"/>
  <c r="BP743" i="11"/>
  <c r="BP744" i="11" a="1"/>
  <c r="BP744" i="11"/>
  <c r="BP745" i="11" a="1"/>
  <c r="BP745" i="11"/>
  <c r="BP746" i="11" a="1"/>
  <c r="BP746" i="11"/>
  <c r="BP747" i="11" a="1"/>
  <c r="BP747" i="11"/>
  <c r="BP748" i="11" a="1"/>
  <c r="BP748" i="11"/>
  <c r="BP749" i="11" a="1"/>
  <c r="BP749" i="11"/>
  <c r="BP750" i="11" a="1"/>
  <c r="BP750" i="11"/>
  <c r="BP751" i="11" a="1"/>
  <c r="BP751" i="11"/>
  <c r="BP752" i="11" a="1"/>
  <c r="BP752" i="11"/>
  <c r="BP753" i="11" a="1"/>
  <c r="BP753" i="11"/>
  <c r="BP754" i="11" a="1"/>
  <c r="BP754" i="11"/>
  <c r="BP755" i="11" a="1"/>
  <c r="BP755" i="11"/>
  <c r="BP756" i="11" a="1"/>
  <c r="BP756" i="11"/>
  <c r="BP757" i="11" a="1"/>
  <c r="BP757" i="11"/>
  <c r="BP758" i="11" a="1"/>
  <c r="BP758" i="11"/>
  <c r="BP759" i="11" a="1"/>
  <c r="BP759" i="11"/>
  <c r="BP760" i="11" a="1"/>
  <c r="BP760" i="11"/>
  <c r="BP761" i="11" a="1"/>
  <c r="BP761" i="11"/>
  <c r="BP762" i="11" a="1"/>
  <c r="BP762" i="11"/>
  <c r="BP763" i="11" a="1"/>
  <c r="BP763" i="11"/>
  <c r="BP764" i="11" a="1"/>
  <c r="BP764" i="11"/>
  <c r="BP765" i="11" a="1"/>
  <c r="BP765" i="11"/>
  <c r="BP766" i="11" a="1"/>
  <c r="BP766" i="11"/>
  <c r="BP767" i="11" a="1"/>
  <c r="BP767" i="11"/>
  <c r="BP768" i="11" a="1"/>
  <c r="BP768" i="11"/>
  <c r="BP769" i="11" a="1"/>
  <c r="BP769" i="11"/>
  <c r="BP770" i="11" a="1"/>
  <c r="BP770" i="11"/>
  <c r="BP771" i="11" a="1"/>
  <c r="BP771" i="11"/>
  <c r="BP772" i="11" a="1"/>
  <c r="BP772" i="11"/>
  <c r="BP773" i="11" a="1"/>
  <c r="BP773" i="11"/>
  <c r="BP774" i="11" a="1"/>
  <c r="BP774" i="11"/>
  <c r="BP775" i="11" a="1"/>
  <c r="BP775" i="11"/>
  <c r="BP776" i="11" a="1"/>
  <c r="BP776" i="11"/>
  <c r="BP777" i="11" a="1"/>
  <c r="BP777" i="11"/>
  <c r="BP778" i="11" a="1"/>
  <c r="BP778" i="11"/>
  <c r="BP779" i="11" a="1"/>
  <c r="BP779" i="11"/>
  <c r="BP780" i="11" a="1"/>
  <c r="BP780" i="11"/>
  <c r="BP781" i="11" a="1"/>
  <c r="BP781" i="11"/>
  <c r="BP782" i="11" a="1"/>
  <c r="BP782" i="11"/>
  <c r="BP783" i="11" a="1"/>
  <c r="BP783" i="11"/>
  <c r="BP784" i="11" a="1"/>
  <c r="BP784" i="11"/>
  <c r="BP785" i="11" a="1"/>
  <c r="BP785" i="11"/>
  <c r="BP786" i="11" a="1"/>
  <c r="BP786" i="11"/>
  <c r="BP787" i="11" a="1"/>
  <c r="BP787" i="11"/>
  <c r="BP788" i="11" a="1"/>
  <c r="BP788" i="11"/>
  <c r="BP789" i="11" a="1"/>
  <c r="BP789" i="11"/>
  <c r="BP790" i="11" a="1"/>
  <c r="BP790" i="11"/>
  <c r="BP791" i="11" a="1"/>
  <c r="BP791" i="11"/>
  <c r="BP792" i="11" a="1"/>
  <c r="BP792" i="11"/>
  <c r="BP793" i="11" a="1"/>
  <c r="BP793" i="11"/>
  <c r="BP794" i="11" a="1"/>
  <c r="BP794" i="11"/>
  <c r="BP795" i="11" a="1"/>
  <c r="BP795" i="11"/>
  <c r="BP796" i="11" a="1"/>
  <c r="BP796" i="11"/>
  <c r="BP797" i="11" a="1"/>
  <c r="BP797" i="11"/>
  <c r="BP798" i="11" a="1"/>
  <c r="BP798" i="11"/>
  <c r="BP799" i="11" a="1"/>
  <c r="BP799" i="11"/>
  <c r="BP800" i="11" a="1"/>
  <c r="BP800" i="11"/>
  <c r="BP801" i="11" a="1"/>
  <c r="BP801" i="11"/>
  <c r="BP802" i="11" a="1"/>
  <c r="BP802" i="11"/>
  <c r="BP803" i="11" a="1"/>
  <c r="BP803" i="11"/>
  <c r="BP804" i="11" a="1"/>
  <c r="BP804" i="11"/>
  <c r="BP805" i="11" a="1"/>
  <c r="BP805" i="11"/>
  <c r="BP806" i="11" a="1"/>
  <c r="BP806" i="11"/>
  <c r="BP807" i="11" a="1"/>
  <c r="BP807" i="11"/>
  <c r="BP808" i="11" a="1"/>
  <c r="BP808" i="11"/>
  <c r="BP809" i="11" a="1"/>
  <c r="BP809" i="11"/>
  <c r="BP810" i="11" a="1"/>
  <c r="BP810" i="11"/>
  <c r="BP811" i="11" a="1"/>
  <c r="BP811" i="11"/>
  <c r="BP812" i="11" a="1"/>
  <c r="BP812" i="11"/>
  <c r="BP813" i="11" a="1"/>
  <c r="BP813" i="11"/>
  <c r="BP814" i="11" a="1"/>
  <c r="BP814" i="11"/>
  <c r="BP815" i="11" a="1"/>
  <c r="BP815" i="11"/>
  <c r="BP816" i="11" a="1"/>
  <c r="BP816" i="11"/>
  <c r="BP817" i="11" a="1"/>
  <c r="BP817" i="11"/>
  <c r="BP818" i="11" a="1"/>
  <c r="BP818" i="11"/>
  <c r="BP819" i="11" a="1"/>
  <c r="BP819" i="11"/>
  <c r="BP820" i="11" a="1"/>
  <c r="BP820" i="11"/>
  <c r="BP821" i="11" a="1"/>
  <c r="BP821" i="11"/>
  <c r="BP822" i="11" a="1"/>
  <c r="BP822" i="11"/>
  <c r="BP823" i="11" a="1"/>
  <c r="BP823" i="11"/>
  <c r="BP824" i="11" a="1"/>
  <c r="BP824" i="11"/>
  <c r="BP825" i="11" a="1"/>
  <c r="BP825" i="11"/>
  <c r="BP826" i="11" a="1"/>
  <c r="BP826" i="11"/>
  <c r="BP827" i="11" a="1"/>
  <c r="BP827" i="11"/>
  <c r="BP828" i="11" a="1"/>
  <c r="BP828" i="11"/>
  <c r="BP829" i="11" a="1"/>
  <c r="BP829" i="11"/>
  <c r="BP830" i="11" a="1"/>
  <c r="BP830" i="11"/>
  <c r="BP831" i="11" a="1"/>
  <c r="BP831" i="11"/>
  <c r="BP832" i="11" a="1"/>
  <c r="BP832" i="11"/>
  <c r="BP833" i="11" a="1"/>
  <c r="BP833" i="11"/>
  <c r="BP834" i="11" a="1"/>
  <c r="BP834" i="11"/>
  <c r="BP835" i="11" a="1"/>
  <c r="BP835" i="11"/>
  <c r="BP836" i="11" a="1"/>
  <c r="BP836" i="11"/>
  <c r="BP837" i="11" a="1"/>
  <c r="BP837" i="11"/>
  <c r="BP838" i="11" a="1"/>
  <c r="BP838" i="11"/>
  <c r="BP839" i="11" a="1"/>
  <c r="BP839" i="11"/>
  <c r="BP840" i="11" a="1"/>
  <c r="BP840" i="11"/>
  <c r="BP841" i="11" a="1"/>
  <c r="BP841" i="11"/>
  <c r="BP842" i="11" a="1"/>
  <c r="BP842" i="11"/>
  <c r="BP843" i="11" a="1"/>
  <c r="BP843" i="11"/>
  <c r="BP844" i="11" a="1"/>
  <c r="BP844" i="11"/>
  <c r="BP845" i="11" a="1"/>
  <c r="BP845" i="11"/>
  <c r="BP846" i="11" a="1"/>
  <c r="BP846" i="11"/>
  <c r="BP847" i="11" a="1"/>
  <c r="BP847" i="11"/>
  <c r="BP848" i="11" a="1"/>
  <c r="BP848" i="11"/>
  <c r="BP849" i="11" a="1"/>
  <c r="BP849" i="11"/>
  <c r="BP850" i="11" a="1"/>
  <c r="BP850" i="11"/>
  <c r="BP851" i="11" a="1"/>
  <c r="BP851" i="11"/>
  <c r="BP852" i="11" a="1"/>
  <c r="BP852" i="11"/>
  <c r="BP853" i="11" a="1"/>
  <c r="BP853" i="11"/>
  <c r="BP854" i="11" a="1"/>
  <c r="BP854" i="11"/>
  <c r="BP855" i="11" a="1"/>
  <c r="BP855" i="11"/>
  <c r="BP856" i="11" a="1"/>
  <c r="BP856" i="11"/>
  <c r="BP857" i="11" a="1"/>
  <c r="BP857" i="11"/>
  <c r="BP858" i="11" a="1"/>
  <c r="BP858" i="11"/>
  <c r="BP859" i="11" a="1"/>
  <c r="BP859" i="11"/>
  <c r="BP860" i="11" a="1"/>
  <c r="BP860" i="11"/>
  <c r="BP861" i="11" a="1"/>
  <c r="BP861" i="11"/>
  <c r="BP862" i="11" a="1"/>
  <c r="BP862" i="11"/>
  <c r="BP863" i="11" a="1"/>
  <c r="BP863" i="11"/>
  <c r="BP864" i="11" a="1"/>
  <c r="BP864" i="11"/>
  <c r="BP865" i="11" a="1"/>
  <c r="BP865" i="11"/>
  <c r="BP866" i="11" a="1"/>
  <c r="BP866" i="11"/>
  <c r="BP867" i="11" a="1"/>
  <c r="BP867" i="11"/>
  <c r="BP868" i="11" a="1"/>
  <c r="BP868" i="11"/>
  <c r="BP869" i="11" a="1"/>
  <c r="BP869" i="11"/>
  <c r="BP870" i="11" a="1"/>
  <c r="BP870" i="11"/>
  <c r="BP871" i="11" a="1"/>
  <c r="BP871" i="11"/>
  <c r="BP872" i="11" a="1"/>
  <c r="BP872" i="11"/>
  <c r="BP873" i="11" a="1"/>
  <c r="BP873" i="11"/>
  <c r="BP874" i="11" a="1"/>
  <c r="BP874" i="11"/>
  <c r="BP875" i="11" a="1"/>
  <c r="BP875" i="11"/>
  <c r="BP876" i="11" a="1"/>
  <c r="BP876" i="11"/>
  <c r="BP877" i="11" a="1"/>
  <c r="BP877" i="11"/>
  <c r="BP878" i="11" a="1"/>
  <c r="BP878" i="11"/>
  <c r="BP879" i="11" a="1"/>
  <c r="BP879" i="11"/>
  <c r="BP880" i="11" a="1"/>
  <c r="BP880" i="11"/>
  <c r="BP881" i="11" a="1"/>
  <c r="BP881" i="11"/>
  <c r="BP882" i="11" a="1"/>
  <c r="BP882" i="11"/>
  <c r="BP883" i="11" a="1"/>
  <c r="BP883" i="11"/>
  <c r="BP884" i="11" a="1"/>
  <c r="BP884" i="11"/>
  <c r="BP885" i="11" a="1"/>
  <c r="BP885" i="11"/>
  <c r="BP886" i="11" a="1"/>
  <c r="BP886" i="11"/>
  <c r="BP887" i="11" a="1"/>
  <c r="BP887" i="11"/>
  <c r="BP888" i="11" a="1"/>
  <c r="BP888" i="11"/>
  <c r="BP889" i="11" a="1"/>
  <c r="BP889" i="11"/>
  <c r="BP890" i="11" a="1"/>
  <c r="BP890" i="11"/>
  <c r="BP891" i="11" a="1"/>
  <c r="BP891" i="11"/>
  <c r="BP892" i="11" a="1"/>
  <c r="BP892" i="11"/>
  <c r="BP893" i="11" a="1"/>
  <c r="BP893" i="11"/>
  <c r="BP894" i="11" a="1"/>
  <c r="BP894" i="11"/>
  <c r="BP895" i="11" a="1"/>
  <c r="BP895" i="11"/>
  <c r="BP896" i="11" a="1"/>
  <c r="BP896" i="11"/>
  <c r="BP897" i="11" a="1"/>
  <c r="BP897" i="11"/>
  <c r="BP898" i="11" a="1"/>
  <c r="BP898" i="11"/>
  <c r="BP899" i="11" a="1"/>
  <c r="BP899" i="11"/>
  <c r="BP900" i="11" a="1"/>
  <c r="BP900" i="11"/>
  <c r="BP901" i="11" a="1"/>
  <c r="BP901" i="11"/>
  <c r="BP902" i="11" a="1"/>
  <c r="BP902" i="11"/>
  <c r="BP903" i="11" a="1"/>
  <c r="BP903" i="11"/>
  <c r="BP904" i="11" a="1"/>
  <c r="BP904" i="11"/>
  <c r="BP905" i="11" a="1"/>
  <c r="BP905" i="11"/>
  <c r="BP906" i="11" a="1"/>
  <c r="BP906" i="11"/>
  <c r="BP907" i="11" a="1"/>
  <c r="BP907" i="11"/>
  <c r="BP908" i="11" a="1"/>
  <c r="BP908" i="11"/>
  <c r="BP909" i="11" a="1"/>
  <c r="BP909" i="11"/>
  <c r="BP910" i="11" a="1"/>
  <c r="BP910" i="11"/>
  <c r="BP911" i="11" a="1"/>
  <c r="BP911" i="11"/>
  <c r="BP912" i="11" a="1"/>
  <c r="BP912" i="11"/>
  <c r="BP913" i="11" a="1"/>
  <c r="BP913" i="11"/>
  <c r="BP914" i="11" a="1"/>
  <c r="BP914" i="11"/>
  <c r="BP915" i="11" a="1"/>
  <c r="BP915" i="11"/>
  <c r="BP916" i="11" a="1"/>
  <c r="BP916" i="11"/>
  <c r="BP917" i="11" a="1"/>
  <c r="BP917" i="11"/>
  <c r="BP918" i="11" a="1"/>
  <c r="BP918" i="11"/>
  <c r="BP919" i="11" a="1"/>
  <c r="BP919" i="11"/>
  <c r="BP920" i="11" a="1"/>
  <c r="BP920" i="11"/>
  <c r="BP921" i="11" a="1"/>
  <c r="BP921" i="11"/>
  <c r="BP922" i="11" a="1"/>
  <c r="BP922" i="11"/>
  <c r="BP923" i="11" a="1"/>
  <c r="BP923" i="11"/>
  <c r="BP924" i="11" a="1"/>
  <c r="BP924" i="11"/>
  <c r="BP925" i="11" a="1"/>
  <c r="BP925" i="11"/>
  <c r="BP926" i="11" a="1"/>
  <c r="BP926" i="11"/>
  <c r="BP927" i="11" a="1"/>
  <c r="BP927" i="11"/>
  <c r="BP928" i="11" a="1"/>
  <c r="BP928" i="11"/>
  <c r="BP929" i="11" a="1"/>
  <c r="BP929" i="11"/>
  <c r="BP930" i="11" a="1"/>
  <c r="BP930" i="11"/>
  <c r="BP931" i="11" a="1"/>
  <c r="BP931" i="11"/>
  <c r="BP932" i="11" a="1"/>
  <c r="BP932" i="11"/>
  <c r="BP933" i="11" a="1"/>
  <c r="BP933" i="11"/>
  <c r="BP934" i="11" a="1"/>
  <c r="BP934" i="11"/>
  <c r="BP935" i="11" a="1"/>
  <c r="BP935" i="11"/>
  <c r="BP936" i="11" a="1"/>
  <c r="BP936" i="11"/>
  <c r="BP937" i="11" a="1"/>
  <c r="BP937" i="11"/>
  <c r="BP938" i="11" a="1"/>
  <c r="BP938" i="11"/>
  <c r="BP939" i="11" a="1"/>
  <c r="BP939" i="11"/>
  <c r="BP940" i="11" a="1"/>
  <c r="BP940" i="11"/>
  <c r="BP941" i="11" a="1"/>
  <c r="BP941" i="11"/>
  <c r="BP942" i="11" a="1"/>
  <c r="BP942" i="11"/>
  <c r="BP943" i="11" a="1"/>
  <c r="BP943" i="11"/>
  <c r="BP944" i="11" a="1"/>
  <c r="BP944" i="11"/>
  <c r="BP945" i="11" a="1"/>
  <c r="BP945" i="11"/>
  <c r="BP946" i="11" a="1"/>
  <c r="BP946" i="11"/>
  <c r="BP947" i="11" a="1"/>
  <c r="BP947" i="11"/>
  <c r="BP948" i="11" a="1"/>
  <c r="BP948" i="11"/>
  <c r="BP949" i="11" a="1"/>
  <c r="BP949" i="11"/>
  <c r="BP950" i="11" a="1"/>
  <c r="BP950" i="11"/>
  <c r="BP951" i="11" a="1"/>
  <c r="BP951" i="11"/>
  <c r="BP952" i="11" a="1"/>
  <c r="BP952" i="11"/>
  <c r="BP953" i="11" a="1"/>
  <c r="BP953" i="11"/>
  <c r="BP954" i="11" a="1"/>
  <c r="BP954" i="11"/>
  <c r="BP955" i="11" a="1"/>
  <c r="BP955" i="11"/>
  <c r="BP956" i="11" a="1"/>
  <c r="BP956" i="11"/>
  <c r="BP957" i="11" a="1"/>
  <c r="BP957" i="11"/>
  <c r="BP958" i="11" a="1"/>
  <c r="BP958" i="11"/>
  <c r="BP959" i="11" a="1"/>
  <c r="BP959" i="11"/>
  <c r="BP960" i="11" a="1"/>
  <c r="BP960" i="11"/>
  <c r="BP961" i="11" a="1"/>
  <c r="BP961" i="11"/>
  <c r="BP962" i="11" a="1"/>
  <c r="BP962" i="11"/>
  <c r="BP963" i="11" a="1"/>
  <c r="BP963" i="11"/>
  <c r="BP964" i="11" a="1"/>
  <c r="BP964" i="11"/>
  <c r="BP965" i="11" a="1"/>
  <c r="BP965" i="11"/>
  <c r="BP966" i="11" a="1"/>
  <c r="BP966" i="11"/>
  <c r="BP967" i="11" a="1"/>
  <c r="BP967" i="11"/>
  <c r="BP968" i="11" a="1"/>
  <c r="BP968" i="11"/>
  <c r="BP969" i="11" a="1"/>
  <c r="BP969" i="11"/>
  <c r="BP970" i="11" a="1"/>
  <c r="BP970" i="11"/>
  <c r="BP971" i="11" a="1"/>
  <c r="BP971" i="11"/>
  <c r="BP972" i="11" a="1"/>
  <c r="BP972" i="11"/>
  <c r="BP973" i="11" a="1"/>
  <c r="BP973" i="11"/>
  <c r="BP974" i="11" a="1"/>
  <c r="BP974" i="11"/>
  <c r="BP975" i="11" a="1"/>
  <c r="BP975" i="11"/>
  <c r="BP976" i="11" a="1"/>
  <c r="BP976" i="11"/>
  <c r="BP977" i="11" a="1"/>
  <c r="BP977" i="11"/>
  <c r="BP978" i="11" a="1"/>
  <c r="BP978" i="11"/>
  <c r="BP979" i="11" a="1"/>
  <c r="BP979" i="11"/>
  <c r="BP980" i="11" a="1"/>
  <c r="BP980" i="11"/>
  <c r="BP981" i="11" a="1"/>
  <c r="BP981" i="11"/>
  <c r="BP982" i="11" a="1"/>
  <c r="BP982" i="11"/>
  <c r="BP983" i="11" a="1"/>
  <c r="BP983" i="11"/>
  <c r="BP984" i="11" a="1"/>
  <c r="BP984" i="11"/>
  <c r="BP985" i="11" a="1"/>
  <c r="BP985" i="11"/>
  <c r="BP986" i="11" a="1"/>
  <c r="BP986" i="11"/>
  <c r="BP987" i="11" a="1"/>
  <c r="BP987" i="11"/>
  <c r="BP988" i="11" a="1"/>
  <c r="BP988" i="11"/>
  <c r="BP989" i="11" a="1"/>
  <c r="BP989" i="11"/>
  <c r="BP990" i="11" a="1"/>
  <c r="BP990" i="11"/>
  <c r="BP991" i="11" a="1"/>
  <c r="BP991" i="11"/>
  <c r="BP992" i="11" a="1"/>
  <c r="BP992" i="11"/>
  <c r="BP993" i="11" a="1"/>
  <c r="BP993" i="11"/>
  <c r="BP994" i="11" a="1"/>
  <c r="BP994" i="11"/>
  <c r="BP995" i="11" a="1"/>
  <c r="BP995" i="11"/>
  <c r="BP996" i="11" a="1"/>
  <c r="BP996" i="11"/>
  <c r="BP997" i="11" a="1"/>
  <c r="BP997" i="11"/>
  <c r="BP998" i="11" a="1"/>
  <c r="BP998" i="11"/>
  <c r="BP999" i="11" a="1"/>
  <c r="BP999" i="11"/>
  <c r="BP1000" i="11" a="1"/>
  <c r="BP1000" i="11"/>
  <c r="BP1001" i="11" a="1"/>
  <c r="BP1001" i="11"/>
  <c r="BP1002" i="11" a="1"/>
  <c r="BP1002" i="11"/>
  <c r="BP1003" i="11" a="1"/>
  <c r="BP1003" i="11"/>
  <c r="BP1004" i="11" a="1"/>
  <c r="BP1004" i="11"/>
  <c r="BP1005" i="11" a="1"/>
  <c r="BP1005" i="11"/>
  <c r="BP1006" i="11" a="1"/>
  <c r="BP1006" i="11"/>
  <c r="BP1007" i="11" a="1"/>
  <c r="BP1007" i="11"/>
  <c r="BP1008" i="11" a="1"/>
  <c r="BP1008" i="11"/>
  <c r="BP1009" i="11" a="1"/>
  <c r="BP1009" i="11"/>
  <c r="BP1010" i="11" a="1"/>
  <c r="BP1010" i="11"/>
  <c r="BR467" i="11" a="1"/>
  <c r="BR467" i="11"/>
  <c r="BR468" i="11" a="1"/>
  <c r="BR468" i="11"/>
  <c r="BR469" i="11" a="1"/>
  <c r="BR469" i="11"/>
  <c r="BR470" i="11" a="1"/>
  <c r="BR470" i="11"/>
  <c r="BR471" i="11" a="1"/>
  <c r="BR471" i="11"/>
  <c r="BR472" i="11" a="1"/>
  <c r="BR472" i="11"/>
  <c r="BR473" i="11" a="1"/>
  <c r="BR473" i="11"/>
  <c r="BR474" i="11" a="1"/>
  <c r="BR474" i="11"/>
  <c r="BR475" i="11" a="1"/>
  <c r="BR475" i="11"/>
  <c r="BR476" i="11" a="1"/>
  <c r="BR476" i="11"/>
  <c r="BR477" i="11" a="1"/>
  <c r="BR477" i="11"/>
  <c r="BR478" i="11" a="1"/>
  <c r="BR478" i="11"/>
  <c r="BR479" i="11" a="1"/>
  <c r="BR479" i="11"/>
  <c r="BR480" i="11" a="1"/>
  <c r="BR480" i="11"/>
  <c r="BR481" i="11" a="1"/>
  <c r="BR481" i="11"/>
  <c r="BR482" i="11" a="1"/>
  <c r="BR482" i="11"/>
  <c r="BR483" i="11" a="1"/>
  <c r="BR483" i="11"/>
  <c r="BR484" i="11" a="1"/>
  <c r="BR484" i="11"/>
  <c r="BR485" i="11" a="1"/>
  <c r="BR485" i="11"/>
  <c r="BR486" i="11" a="1"/>
  <c r="BR486" i="11"/>
  <c r="BR487" i="11" a="1"/>
  <c r="BR487" i="11"/>
  <c r="BR488" i="11" a="1"/>
  <c r="BR488" i="11"/>
  <c r="BR489" i="11" a="1"/>
  <c r="BR489" i="11"/>
  <c r="BR490" i="11" a="1"/>
  <c r="BR490" i="11"/>
  <c r="BR491" i="11" a="1"/>
  <c r="BR491" i="11"/>
  <c r="BR492" i="11" a="1"/>
  <c r="BR492" i="11"/>
  <c r="BR493" i="11" a="1"/>
  <c r="BR493" i="11"/>
  <c r="BR494" i="11" a="1"/>
  <c r="BR494" i="11"/>
  <c r="BR495" i="11" a="1"/>
  <c r="BR495" i="11"/>
  <c r="BR496" i="11" a="1"/>
  <c r="BR496" i="11"/>
  <c r="BR497" i="11" a="1"/>
  <c r="BR497" i="11"/>
  <c r="BR498" i="11" a="1"/>
  <c r="BR498" i="11"/>
  <c r="BR499" i="11" a="1"/>
  <c r="BR499" i="11"/>
  <c r="BR500" i="11" a="1"/>
  <c r="BR500" i="11"/>
  <c r="BR501" i="11" a="1"/>
  <c r="BR501" i="11"/>
  <c r="BR502" i="11" a="1"/>
  <c r="BR502" i="11"/>
  <c r="BR503" i="11" a="1"/>
  <c r="BR503" i="11"/>
  <c r="BR504" i="11" a="1"/>
  <c r="BR504" i="11"/>
  <c r="BR505" i="11" a="1"/>
  <c r="BR505" i="11"/>
  <c r="BR506" i="11" a="1"/>
  <c r="BR506" i="11"/>
  <c r="BR507" i="11" a="1"/>
  <c r="BR507" i="11"/>
  <c r="BR508" i="11" a="1"/>
  <c r="BR508" i="11"/>
  <c r="BR509" i="11" a="1"/>
  <c r="BR509" i="11"/>
  <c r="BR510" i="11" a="1"/>
  <c r="BR510" i="11"/>
  <c r="BR511" i="11" a="1"/>
  <c r="BR511" i="11"/>
  <c r="BR512" i="11" a="1"/>
  <c r="BR512" i="11"/>
  <c r="BR513" i="11" a="1"/>
  <c r="BR513" i="11"/>
  <c r="BR514" i="11" a="1"/>
  <c r="BR514" i="11"/>
  <c r="BR515" i="11" a="1"/>
  <c r="BR515" i="11"/>
  <c r="BR516" i="11" a="1"/>
  <c r="BR516" i="11"/>
  <c r="BR517" i="11" a="1"/>
  <c r="BR517" i="11"/>
  <c r="BR518" i="11" a="1"/>
  <c r="BR518" i="11"/>
  <c r="BR519" i="11" a="1"/>
  <c r="BR519" i="11"/>
  <c r="BR520" i="11" a="1"/>
  <c r="BR520" i="11"/>
  <c r="BR521" i="11" a="1"/>
  <c r="BR521" i="11"/>
  <c r="BR522" i="11" a="1"/>
  <c r="BR522" i="11"/>
  <c r="BR523" i="11" a="1"/>
  <c r="BR523" i="11"/>
  <c r="BR524" i="11" a="1"/>
  <c r="BR524" i="11"/>
  <c r="BR525" i="11" a="1"/>
  <c r="BR525" i="11"/>
  <c r="BR526" i="11" a="1"/>
  <c r="BR526" i="11"/>
  <c r="BR527" i="11" a="1"/>
  <c r="BR527" i="11"/>
  <c r="BR528" i="11" a="1"/>
  <c r="BR528" i="11"/>
  <c r="BR529" i="11" a="1"/>
  <c r="BR529" i="11"/>
  <c r="BR530" i="11" a="1"/>
  <c r="BR530" i="11"/>
  <c r="BR531" i="11" a="1"/>
  <c r="BR531" i="11"/>
  <c r="BR532" i="11" a="1"/>
  <c r="BR532" i="11"/>
  <c r="BR533" i="11" a="1"/>
  <c r="BR533" i="11"/>
  <c r="BR534" i="11" a="1"/>
  <c r="BR534" i="11"/>
  <c r="BR535" i="11" a="1"/>
  <c r="BR535" i="11"/>
  <c r="BR536" i="11" a="1"/>
  <c r="BR536" i="11"/>
  <c r="BR537" i="11" a="1"/>
  <c r="BR537" i="11"/>
  <c r="BR538" i="11" a="1"/>
  <c r="BR538" i="11"/>
  <c r="BR539" i="11" a="1"/>
  <c r="BR539" i="11"/>
  <c r="BR540" i="11" a="1"/>
  <c r="BR540" i="11"/>
  <c r="BR541" i="11" a="1"/>
  <c r="BR541" i="11"/>
  <c r="BR542" i="11" a="1"/>
  <c r="BR542" i="11"/>
  <c r="BR543" i="11" a="1"/>
  <c r="BR543" i="11"/>
  <c r="BR544" i="11" a="1"/>
  <c r="BR544" i="11"/>
  <c r="BR545" i="11" a="1"/>
  <c r="BR545" i="11"/>
  <c r="BR546" i="11" a="1"/>
  <c r="BR546" i="11"/>
  <c r="BR547" i="11" a="1"/>
  <c r="BR547" i="11"/>
  <c r="BR548" i="11" a="1"/>
  <c r="BR548" i="11"/>
  <c r="BR549" i="11" a="1"/>
  <c r="BR549" i="11"/>
  <c r="BR550" i="11" a="1"/>
  <c r="BR550" i="11"/>
  <c r="BR551" i="11" a="1"/>
  <c r="BR551" i="11"/>
  <c r="BR552" i="11" a="1"/>
  <c r="BR552" i="11"/>
  <c r="BR553" i="11" a="1"/>
  <c r="BR553" i="11"/>
  <c r="BR554" i="11" a="1"/>
  <c r="BR554" i="11"/>
  <c r="BR555" i="11" a="1"/>
  <c r="BR555" i="11"/>
  <c r="BR556" i="11" a="1"/>
  <c r="BR556" i="11"/>
  <c r="BR557" i="11" a="1"/>
  <c r="BR557" i="11"/>
  <c r="BR558" i="11" a="1"/>
  <c r="BR558" i="11"/>
  <c r="BR559" i="11" a="1"/>
  <c r="BR559" i="11"/>
  <c r="BR560" i="11" a="1"/>
  <c r="BR560" i="11"/>
  <c r="BR561" i="11" a="1"/>
  <c r="BR561" i="11"/>
  <c r="BR562" i="11" a="1"/>
  <c r="BR562" i="11"/>
  <c r="BR563" i="11" a="1"/>
  <c r="BR563" i="11"/>
  <c r="BR564" i="11" a="1"/>
  <c r="BR564" i="11"/>
  <c r="BR565" i="11" a="1"/>
  <c r="BR565" i="11"/>
  <c r="BR566" i="11" a="1"/>
  <c r="BR566" i="11"/>
  <c r="BR567" i="11" a="1"/>
  <c r="BR567" i="11"/>
  <c r="BR568" i="11" a="1"/>
  <c r="BR568" i="11"/>
  <c r="BR569" i="11" a="1"/>
  <c r="BR569" i="11"/>
  <c r="BR570" i="11" a="1"/>
  <c r="BR570" i="11"/>
  <c r="BR571" i="11" a="1"/>
  <c r="BR571" i="11"/>
  <c r="BR572" i="11" a="1"/>
  <c r="BR572" i="11"/>
  <c r="BR573" i="11" a="1"/>
  <c r="BR573" i="11"/>
  <c r="BR574" i="11" a="1"/>
  <c r="BR574" i="11"/>
  <c r="BR575" i="11" a="1"/>
  <c r="BR575" i="11"/>
  <c r="BR576" i="11" a="1"/>
  <c r="BR576" i="11"/>
  <c r="BR577" i="11" a="1"/>
  <c r="BR577" i="11"/>
  <c r="BR578" i="11" a="1"/>
  <c r="BR578" i="11"/>
  <c r="BR579" i="11" a="1"/>
  <c r="BR579" i="11"/>
  <c r="BR580" i="11" a="1"/>
  <c r="BR580" i="11"/>
  <c r="BR581" i="11" a="1"/>
  <c r="BR581" i="11"/>
  <c r="BR582" i="11" a="1"/>
  <c r="BR582" i="11"/>
  <c r="BR583" i="11" a="1"/>
  <c r="BR583" i="11"/>
  <c r="BR584" i="11" a="1"/>
  <c r="BR584" i="11"/>
  <c r="BR585" i="11" a="1"/>
  <c r="BR585" i="11"/>
  <c r="BR586" i="11" a="1"/>
  <c r="BR586" i="11"/>
  <c r="BR587" i="11" a="1"/>
  <c r="BR587" i="11"/>
  <c r="BR588" i="11" a="1"/>
  <c r="BR588" i="11"/>
  <c r="BR589" i="11" a="1"/>
  <c r="BR589" i="11"/>
  <c r="BR590" i="11" a="1"/>
  <c r="BR590" i="11"/>
  <c r="BR591" i="11" a="1"/>
  <c r="BR591" i="11"/>
  <c r="BR592" i="11" a="1"/>
  <c r="BR592" i="11"/>
  <c r="BR593" i="11" a="1"/>
  <c r="BR593" i="11"/>
  <c r="BR594" i="11" a="1"/>
  <c r="BR594" i="11"/>
  <c r="BR595" i="11" a="1"/>
  <c r="BR595" i="11"/>
  <c r="BR596" i="11" a="1"/>
  <c r="BR596" i="11"/>
  <c r="BR597" i="11" a="1"/>
  <c r="BR597" i="11"/>
  <c r="BR598" i="11" a="1"/>
  <c r="BR598" i="11"/>
  <c r="BR599" i="11" a="1"/>
  <c r="BR599" i="11"/>
  <c r="BR600" i="11" a="1"/>
  <c r="BR600" i="11"/>
  <c r="BR601" i="11" a="1"/>
  <c r="BR601" i="11"/>
  <c r="BR602" i="11" a="1"/>
  <c r="BR602" i="11"/>
  <c r="BR603" i="11" a="1"/>
  <c r="BR603" i="11"/>
  <c r="BR604" i="11" a="1"/>
  <c r="BR604" i="11"/>
  <c r="BR605" i="11" a="1"/>
  <c r="BR605" i="11"/>
  <c r="BR606" i="11" a="1"/>
  <c r="BR606" i="11"/>
  <c r="BR607" i="11" a="1"/>
  <c r="BR607" i="11"/>
  <c r="BR608" i="11" a="1"/>
  <c r="BR608" i="11"/>
  <c r="BR609" i="11" a="1"/>
  <c r="BR609" i="11"/>
  <c r="BR610" i="11" a="1"/>
  <c r="BR610" i="11"/>
  <c r="BR611" i="11" a="1"/>
  <c r="BR611" i="11"/>
  <c r="BR612" i="11" a="1"/>
  <c r="BR612" i="11"/>
  <c r="BR613" i="11" a="1"/>
  <c r="BR613" i="11"/>
  <c r="BR614" i="11" a="1"/>
  <c r="BR614" i="11"/>
  <c r="BR615" i="11" a="1"/>
  <c r="BR615" i="11"/>
  <c r="BR616" i="11" a="1"/>
  <c r="BR616" i="11"/>
  <c r="BR617" i="11" a="1"/>
  <c r="BR617" i="11"/>
  <c r="BR618" i="11" a="1"/>
  <c r="BR618" i="11"/>
  <c r="BR619" i="11" a="1"/>
  <c r="BR619" i="11"/>
  <c r="BR620" i="11" a="1"/>
  <c r="BR620" i="11"/>
  <c r="BR621" i="11" a="1"/>
  <c r="BR621" i="11"/>
  <c r="BR622" i="11" a="1"/>
  <c r="BR622" i="11"/>
  <c r="BR623" i="11" a="1"/>
  <c r="BR623" i="11"/>
  <c r="BR624" i="11" a="1"/>
  <c r="BR624" i="11"/>
  <c r="BR625" i="11" a="1"/>
  <c r="BR625" i="11"/>
  <c r="BR626" i="11" a="1"/>
  <c r="BR626" i="11"/>
  <c r="BR627" i="11" a="1"/>
  <c r="BR627" i="11"/>
  <c r="BR628" i="11" a="1"/>
  <c r="BR628" i="11"/>
  <c r="BR629" i="11" a="1"/>
  <c r="BR629" i="11"/>
  <c r="BR630" i="11" a="1"/>
  <c r="BR630" i="11"/>
  <c r="BR631" i="11" a="1"/>
  <c r="BR631" i="11"/>
  <c r="BR632" i="11" a="1"/>
  <c r="BR632" i="11"/>
  <c r="BR633" i="11" a="1"/>
  <c r="BR633" i="11"/>
  <c r="BR634" i="11" a="1"/>
  <c r="BR634" i="11"/>
  <c r="BR635" i="11" a="1"/>
  <c r="BR635" i="11"/>
  <c r="BR636" i="11" a="1"/>
  <c r="BR636" i="11"/>
  <c r="BR637" i="11" a="1"/>
  <c r="BR637" i="11"/>
  <c r="BR638" i="11" a="1"/>
  <c r="BR638" i="11"/>
  <c r="BR639" i="11" a="1"/>
  <c r="BR639" i="11"/>
  <c r="BR640" i="11" a="1"/>
  <c r="BR640" i="11"/>
  <c r="BR641" i="11" a="1"/>
  <c r="BR641" i="11"/>
  <c r="BR642" i="11" a="1"/>
  <c r="BR642" i="11"/>
  <c r="BR643" i="11" a="1"/>
  <c r="BR643" i="11"/>
  <c r="BR644" i="11" a="1"/>
  <c r="BR644" i="11"/>
  <c r="BR645" i="11" a="1"/>
  <c r="BR645" i="11"/>
  <c r="BR646" i="11" a="1"/>
  <c r="BR646" i="11"/>
  <c r="BR647" i="11" a="1"/>
  <c r="BR647" i="11"/>
  <c r="BR648" i="11" a="1"/>
  <c r="BR648" i="11"/>
  <c r="BR649" i="11" a="1"/>
  <c r="BR649" i="11"/>
  <c r="BR650" i="11" a="1"/>
  <c r="BR650" i="11"/>
  <c r="BR651" i="11" a="1"/>
  <c r="BR651" i="11"/>
  <c r="BR652" i="11" a="1"/>
  <c r="BR652" i="11"/>
  <c r="BR653" i="11" a="1"/>
  <c r="BR653" i="11"/>
  <c r="BR654" i="11" a="1"/>
  <c r="BR654" i="11"/>
  <c r="BR655" i="11" a="1"/>
  <c r="BR655" i="11"/>
  <c r="BR656" i="11" a="1"/>
  <c r="BR656" i="11"/>
  <c r="BR657" i="11" a="1"/>
  <c r="BR657" i="11"/>
  <c r="BR658" i="11" a="1"/>
  <c r="BR658" i="11"/>
  <c r="BR659" i="11" a="1"/>
  <c r="BR659" i="11"/>
  <c r="BR660" i="11" a="1"/>
  <c r="BR660" i="11"/>
  <c r="BR661" i="11" a="1"/>
  <c r="BR661" i="11"/>
  <c r="BR662" i="11" a="1"/>
  <c r="BR662" i="11"/>
  <c r="BR663" i="11" a="1"/>
  <c r="BR663" i="11"/>
  <c r="BR664" i="11" a="1"/>
  <c r="BR664" i="11"/>
  <c r="BR665" i="11" a="1"/>
  <c r="BR665" i="11"/>
  <c r="BR666" i="11" a="1"/>
  <c r="BR666" i="11"/>
  <c r="BR667" i="11" a="1"/>
  <c r="BR667" i="11"/>
  <c r="BR668" i="11" a="1"/>
  <c r="BR668" i="11"/>
  <c r="BR669" i="11" a="1"/>
  <c r="BR669" i="11"/>
  <c r="BR670" i="11" a="1"/>
  <c r="BR670" i="11"/>
  <c r="BR671" i="11" a="1"/>
  <c r="BR671" i="11"/>
  <c r="BR672" i="11" a="1"/>
  <c r="BR672" i="11"/>
  <c r="BR673" i="11" a="1"/>
  <c r="BR673" i="11"/>
  <c r="BR674" i="11" a="1"/>
  <c r="BR674" i="11"/>
  <c r="BR675" i="11" a="1"/>
  <c r="BR675" i="11"/>
  <c r="BR676" i="11" a="1"/>
  <c r="BR676" i="11"/>
  <c r="BR677" i="11" a="1"/>
  <c r="BR677" i="11"/>
  <c r="BR678" i="11" a="1"/>
  <c r="BR678" i="11"/>
  <c r="BR679" i="11" a="1"/>
  <c r="BR679" i="11"/>
  <c r="BR680" i="11" a="1"/>
  <c r="BR680" i="11"/>
  <c r="BR681" i="11" a="1"/>
  <c r="BR681" i="11"/>
  <c r="BR682" i="11" a="1"/>
  <c r="BR682" i="11"/>
  <c r="BR683" i="11" a="1"/>
  <c r="BR683" i="11"/>
  <c r="BR684" i="11" a="1"/>
  <c r="BR684" i="11"/>
  <c r="BR685" i="11" a="1"/>
  <c r="BR685" i="11"/>
  <c r="BR686" i="11" a="1"/>
  <c r="BR686" i="11"/>
  <c r="BR687" i="11" a="1"/>
  <c r="BR687" i="11"/>
  <c r="BR688" i="11" a="1"/>
  <c r="BR688" i="11"/>
  <c r="BR689" i="11" a="1"/>
  <c r="BR689" i="11"/>
  <c r="BR690" i="11" a="1"/>
  <c r="BR690" i="11"/>
  <c r="BR691" i="11" a="1"/>
  <c r="BR691" i="11"/>
  <c r="BR692" i="11" a="1"/>
  <c r="BR692" i="11"/>
  <c r="BR693" i="11" a="1"/>
  <c r="BR693" i="11"/>
  <c r="BR694" i="11" a="1"/>
  <c r="BR694" i="11"/>
  <c r="BR695" i="11" a="1"/>
  <c r="BR695" i="11"/>
  <c r="BR696" i="11" a="1"/>
  <c r="BR696" i="11"/>
  <c r="BR697" i="11" a="1"/>
  <c r="BR697" i="11"/>
  <c r="BR698" i="11" a="1"/>
  <c r="BR698" i="11"/>
  <c r="BR699" i="11" a="1"/>
  <c r="BR699" i="11"/>
  <c r="BR700" i="11" a="1"/>
  <c r="BR700" i="11"/>
  <c r="BR701" i="11" a="1"/>
  <c r="BR701" i="11"/>
  <c r="BR702" i="11" a="1"/>
  <c r="BR702" i="11"/>
  <c r="BR703" i="11" a="1"/>
  <c r="BR703" i="11"/>
  <c r="BR704" i="11" a="1"/>
  <c r="BR704" i="11"/>
  <c r="BR705" i="11" a="1"/>
  <c r="BR705" i="11"/>
  <c r="BR706" i="11" a="1"/>
  <c r="BR706" i="11"/>
  <c r="BR707" i="11" a="1"/>
  <c r="BR707" i="11"/>
  <c r="BR708" i="11" a="1"/>
  <c r="BR708" i="11"/>
  <c r="BR709" i="11" a="1"/>
  <c r="BR709" i="11"/>
  <c r="BR710" i="11" a="1"/>
  <c r="BR710" i="11"/>
  <c r="BR711" i="11" a="1"/>
  <c r="BR711" i="11"/>
  <c r="BR712" i="11" a="1"/>
  <c r="BR712" i="11"/>
  <c r="BR713" i="11" a="1"/>
  <c r="BR713" i="11"/>
  <c r="BR714" i="11" a="1"/>
  <c r="BR714" i="11"/>
  <c r="BR715" i="11" a="1"/>
  <c r="BR715" i="11"/>
  <c r="BR716" i="11" a="1"/>
  <c r="BR716" i="11"/>
  <c r="BR717" i="11" a="1"/>
  <c r="BR717" i="11"/>
  <c r="BR718" i="11" a="1"/>
  <c r="BR718" i="11"/>
  <c r="BR719" i="11" a="1"/>
  <c r="BR719" i="11"/>
  <c r="BR720" i="11" a="1"/>
  <c r="BR720" i="11"/>
  <c r="BR721" i="11" a="1"/>
  <c r="BR721" i="11"/>
  <c r="BR722" i="11" a="1"/>
  <c r="BR722" i="11"/>
  <c r="BR723" i="11" a="1"/>
  <c r="BR723" i="11"/>
  <c r="BR724" i="11" a="1"/>
  <c r="BR724" i="11"/>
  <c r="BR725" i="11" a="1"/>
  <c r="BR725" i="11"/>
  <c r="BR726" i="11" a="1"/>
  <c r="BR726" i="11"/>
  <c r="BR727" i="11" a="1"/>
  <c r="BR727" i="11"/>
  <c r="BR728" i="11" a="1"/>
  <c r="BR728" i="11"/>
  <c r="BR729" i="11" a="1"/>
  <c r="BR729" i="11"/>
  <c r="BR730" i="11" a="1"/>
  <c r="BR730" i="11"/>
  <c r="BR731" i="11" a="1"/>
  <c r="BR731" i="11"/>
  <c r="BR732" i="11" a="1"/>
  <c r="BR732" i="11"/>
  <c r="BR733" i="11" a="1"/>
  <c r="BR733" i="11"/>
  <c r="BR734" i="11" a="1"/>
  <c r="BR734" i="11"/>
  <c r="BR735" i="11" a="1"/>
  <c r="BR735" i="11"/>
  <c r="BR736" i="11" a="1"/>
  <c r="BR736" i="11"/>
  <c r="BR737" i="11" a="1"/>
  <c r="BR737" i="11"/>
  <c r="BR738" i="11" a="1"/>
  <c r="BR738" i="11"/>
  <c r="BR739" i="11" a="1"/>
  <c r="BR739" i="11"/>
  <c r="BR740" i="11" a="1"/>
  <c r="BR740" i="11"/>
  <c r="BR741" i="11" a="1"/>
  <c r="BR741" i="11"/>
  <c r="BR742" i="11" a="1"/>
  <c r="BR742" i="11"/>
  <c r="BR743" i="11" a="1"/>
  <c r="BR743" i="11"/>
  <c r="BR744" i="11" a="1"/>
  <c r="BR744" i="11"/>
  <c r="BR745" i="11" a="1"/>
  <c r="BR745" i="11"/>
  <c r="BR746" i="11" a="1"/>
  <c r="BR746" i="11"/>
  <c r="BR747" i="11" a="1"/>
  <c r="BR747" i="11"/>
  <c r="BR748" i="11" a="1"/>
  <c r="BR748" i="11"/>
  <c r="BR749" i="11" a="1"/>
  <c r="BR749" i="11"/>
  <c r="BR750" i="11" a="1"/>
  <c r="BR750" i="11"/>
  <c r="BR751" i="11" a="1"/>
  <c r="BR751" i="11"/>
  <c r="BR752" i="11" a="1"/>
  <c r="BR752" i="11"/>
  <c r="BR753" i="11" a="1"/>
  <c r="BR753" i="11"/>
  <c r="BR754" i="11" a="1"/>
  <c r="BR754" i="11"/>
  <c r="BR755" i="11" a="1"/>
  <c r="BR755" i="11"/>
  <c r="BR756" i="11" a="1"/>
  <c r="BR756" i="11"/>
  <c r="BR757" i="11" a="1"/>
  <c r="BR757" i="11"/>
  <c r="BR758" i="11" a="1"/>
  <c r="BR758" i="11"/>
  <c r="BR759" i="11" a="1"/>
  <c r="BR759" i="11"/>
  <c r="BR760" i="11" a="1"/>
  <c r="BR760" i="11"/>
  <c r="BR761" i="11" a="1"/>
  <c r="BR761" i="11"/>
  <c r="BR762" i="11" a="1"/>
  <c r="BR762" i="11"/>
  <c r="BR763" i="11" a="1"/>
  <c r="BR763" i="11"/>
  <c r="BR764" i="11" a="1"/>
  <c r="BR764" i="11"/>
  <c r="BR765" i="11" a="1"/>
  <c r="BR765" i="11"/>
  <c r="BR766" i="11" a="1"/>
  <c r="BR766" i="11"/>
  <c r="BR767" i="11" a="1"/>
  <c r="BR767" i="11"/>
  <c r="BR768" i="11" a="1"/>
  <c r="BR768" i="11"/>
  <c r="BR769" i="11" a="1"/>
  <c r="BR769" i="11"/>
  <c r="BR770" i="11" a="1"/>
  <c r="BR770" i="11"/>
  <c r="BR771" i="11" a="1"/>
  <c r="BR771" i="11"/>
  <c r="BR772" i="11" a="1"/>
  <c r="BR772" i="11"/>
  <c r="BR773" i="11" a="1"/>
  <c r="BR773" i="11"/>
  <c r="BR774" i="11" a="1"/>
  <c r="BR774" i="11"/>
  <c r="BR775" i="11" a="1"/>
  <c r="BR775" i="11"/>
  <c r="BR776" i="11" a="1"/>
  <c r="BR776" i="11"/>
  <c r="BR777" i="11" a="1"/>
  <c r="BR777" i="11"/>
  <c r="BR778" i="11" a="1"/>
  <c r="BR778" i="11"/>
  <c r="BR779" i="11" a="1"/>
  <c r="BR779" i="11"/>
  <c r="BR780" i="11" a="1"/>
  <c r="BR780" i="11"/>
  <c r="BR781" i="11" a="1"/>
  <c r="BR781" i="11"/>
  <c r="BR782" i="11" a="1"/>
  <c r="BR782" i="11"/>
  <c r="BR783" i="11" a="1"/>
  <c r="BR783" i="11"/>
  <c r="BR784" i="11" a="1"/>
  <c r="BR784" i="11"/>
  <c r="BR785" i="11" a="1"/>
  <c r="BR785" i="11"/>
  <c r="BR786" i="11" a="1"/>
  <c r="BR786" i="11"/>
  <c r="BR787" i="11" a="1"/>
  <c r="BR787" i="11"/>
  <c r="BR788" i="11" a="1"/>
  <c r="BR788" i="11"/>
  <c r="BR789" i="11" a="1"/>
  <c r="BR789" i="11"/>
  <c r="BR790" i="11" a="1"/>
  <c r="BR790" i="11"/>
  <c r="BR791" i="11" a="1"/>
  <c r="BR791" i="11"/>
  <c r="BR792" i="11" a="1"/>
  <c r="BR792" i="11"/>
  <c r="BR793" i="11" a="1"/>
  <c r="BR793" i="11"/>
  <c r="BR794" i="11" a="1"/>
  <c r="BR794" i="11"/>
  <c r="BR795" i="11" a="1"/>
  <c r="BR795" i="11"/>
  <c r="BR796" i="11" a="1"/>
  <c r="BR796" i="11"/>
  <c r="BR797" i="11" a="1"/>
  <c r="BR797" i="11"/>
  <c r="BR798" i="11" a="1"/>
  <c r="BR798" i="11"/>
  <c r="BR799" i="11" a="1"/>
  <c r="BR799" i="11"/>
  <c r="BR800" i="11" a="1"/>
  <c r="BR800" i="11"/>
  <c r="BR801" i="11" a="1"/>
  <c r="BR801" i="11"/>
  <c r="BR802" i="11" a="1"/>
  <c r="BR802" i="11"/>
  <c r="BR803" i="11" a="1"/>
  <c r="BR803" i="11"/>
  <c r="BR804" i="11" a="1"/>
  <c r="BR804" i="11"/>
  <c r="BR805" i="11" a="1"/>
  <c r="BR805" i="11"/>
  <c r="BR806" i="11" a="1"/>
  <c r="BR806" i="11"/>
  <c r="BR807" i="11" a="1"/>
  <c r="BR807" i="11"/>
  <c r="BR808" i="11" a="1"/>
  <c r="BR808" i="11"/>
  <c r="BR809" i="11" a="1"/>
  <c r="BR809" i="11"/>
  <c r="BR810" i="11" a="1"/>
  <c r="BR810" i="11"/>
  <c r="BR811" i="11" a="1"/>
  <c r="BR811" i="11"/>
  <c r="BR812" i="11" a="1"/>
  <c r="BR812" i="11"/>
  <c r="BR813" i="11" a="1"/>
  <c r="BR813" i="11"/>
  <c r="BR814" i="11" a="1"/>
  <c r="BR814" i="11"/>
  <c r="BR815" i="11" a="1"/>
  <c r="BR815" i="11"/>
  <c r="BR816" i="11" a="1"/>
  <c r="BR816" i="11"/>
  <c r="BR817" i="11" a="1"/>
  <c r="BR817" i="11"/>
  <c r="BR818" i="11" a="1"/>
  <c r="BR818" i="11"/>
  <c r="BR819" i="11" a="1"/>
  <c r="BR819" i="11"/>
  <c r="BR820" i="11" a="1"/>
  <c r="BR820" i="11"/>
  <c r="BR821" i="11" a="1"/>
  <c r="BR821" i="11"/>
  <c r="BR822" i="11" a="1"/>
  <c r="BR822" i="11"/>
  <c r="BR823" i="11" a="1"/>
  <c r="BR823" i="11"/>
  <c r="BR824" i="11" a="1"/>
  <c r="BR824" i="11"/>
  <c r="BR825" i="11" a="1"/>
  <c r="BR825" i="11"/>
  <c r="BR826" i="11" a="1"/>
  <c r="BR826" i="11"/>
  <c r="BR827" i="11" a="1"/>
  <c r="BR827" i="11"/>
  <c r="BR828" i="11" a="1"/>
  <c r="BR828" i="11"/>
  <c r="BR829" i="11" a="1"/>
  <c r="BR829" i="11"/>
  <c r="BR830" i="11" a="1"/>
  <c r="BR830" i="11"/>
  <c r="BR831" i="11" a="1"/>
  <c r="BR831" i="11"/>
  <c r="BR832" i="11" a="1"/>
  <c r="BR832" i="11"/>
  <c r="BR833" i="11" a="1"/>
  <c r="BR833" i="11"/>
  <c r="BR834" i="11" a="1"/>
  <c r="BR834" i="11"/>
  <c r="BR835" i="11" a="1"/>
  <c r="BR835" i="11"/>
  <c r="BR836" i="11" a="1"/>
  <c r="BR836" i="11"/>
  <c r="BR837" i="11" a="1"/>
  <c r="BR837" i="11"/>
  <c r="BR838" i="11" a="1"/>
  <c r="BR838" i="11"/>
  <c r="BR839" i="11" a="1"/>
  <c r="BR839" i="11"/>
  <c r="BR840" i="11" a="1"/>
  <c r="BR840" i="11"/>
  <c r="BR841" i="11" a="1"/>
  <c r="BR841" i="11"/>
  <c r="BR842" i="11" a="1"/>
  <c r="BR842" i="11"/>
  <c r="BR843" i="11" a="1"/>
  <c r="BR843" i="11"/>
  <c r="BR844" i="11" a="1"/>
  <c r="BR844" i="11"/>
  <c r="BR845" i="11" a="1"/>
  <c r="BR845" i="11"/>
  <c r="BR846" i="11" a="1"/>
  <c r="BR846" i="11"/>
  <c r="BR847" i="11" a="1"/>
  <c r="BR847" i="11"/>
  <c r="BR848" i="11" a="1"/>
  <c r="BR848" i="11"/>
  <c r="BR849" i="11" a="1"/>
  <c r="BR849" i="11"/>
  <c r="BR850" i="11" a="1"/>
  <c r="BR850" i="11"/>
  <c r="BR851" i="11" a="1"/>
  <c r="BR851" i="11"/>
  <c r="BR852" i="11" a="1"/>
  <c r="BR852" i="11"/>
  <c r="BR853" i="11" a="1"/>
  <c r="BR853" i="11"/>
  <c r="BR854" i="11" a="1"/>
  <c r="BR854" i="11"/>
  <c r="BR855" i="11" a="1"/>
  <c r="BR855" i="11"/>
  <c r="BR856" i="11" a="1"/>
  <c r="BR856" i="11"/>
  <c r="BR857" i="11" a="1"/>
  <c r="BR857" i="11"/>
  <c r="BR858" i="11" a="1"/>
  <c r="BR858" i="11"/>
  <c r="BR859" i="11" a="1"/>
  <c r="BR859" i="11"/>
  <c r="BR860" i="11" a="1"/>
  <c r="BR860" i="11"/>
  <c r="BR861" i="11" a="1"/>
  <c r="BR861" i="11"/>
  <c r="BR862" i="11" a="1"/>
  <c r="BR862" i="11"/>
  <c r="BR863" i="11" a="1"/>
  <c r="BR863" i="11"/>
  <c r="BR864" i="11" a="1"/>
  <c r="BR864" i="11"/>
  <c r="BR865" i="11" a="1"/>
  <c r="BR865" i="11"/>
  <c r="BR866" i="11" a="1"/>
  <c r="BR866" i="11"/>
  <c r="BR867" i="11" a="1"/>
  <c r="BR867" i="11"/>
  <c r="BR868" i="11" a="1"/>
  <c r="BR868" i="11"/>
  <c r="BR869" i="11" a="1"/>
  <c r="BR869" i="11"/>
  <c r="BR870" i="11" a="1"/>
  <c r="BR870" i="11"/>
  <c r="BR871" i="11" a="1"/>
  <c r="BR871" i="11"/>
  <c r="BR872" i="11" a="1"/>
  <c r="BR872" i="11"/>
  <c r="BR873" i="11" a="1"/>
  <c r="BR873" i="11"/>
  <c r="BR874" i="11" a="1"/>
  <c r="BR874" i="11"/>
  <c r="BR875" i="11" a="1"/>
  <c r="BR875" i="11"/>
  <c r="BR876" i="11" a="1"/>
  <c r="BR876" i="11"/>
  <c r="BR877" i="11" a="1"/>
  <c r="BR877" i="11"/>
  <c r="BR878" i="11" a="1"/>
  <c r="BR878" i="11"/>
  <c r="BR879" i="11" a="1"/>
  <c r="BR879" i="11"/>
  <c r="BR880" i="11" a="1"/>
  <c r="BR880" i="11"/>
  <c r="BR881" i="11" a="1"/>
  <c r="BR881" i="11"/>
  <c r="BR882" i="11" a="1"/>
  <c r="BR882" i="11"/>
  <c r="BR883" i="11" a="1"/>
  <c r="BR883" i="11"/>
  <c r="BR884" i="11" a="1"/>
  <c r="BR884" i="11"/>
  <c r="BR885" i="11" a="1"/>
  <c r="BR885" i="11"/>
  <c r="BR886" i="11" a="1"/>
  <c r="BR886" i="11"/>
  <c r="BR887" i="11" a="1"/>
  <c r="BR887" i="11"/>
  <c r="BR888" i="11" a="1"/>
  <c r="BR888" i="11"/>
  <c r="BR889" i="11" a="1"/>
  <c r="BR889" i="11"/>
  <c r="BR890" i="11" a="1"/>
  <c r="BR890" i="11"/>
  <c r="BR891" i="11" a="1"/>
  <c r="BR891" i="11"/>
  <c r="BR892" i="11" a="1"/>
  <c r="BR892" i="11"/>
  <c r="BR893" i="11" a="1"/>
  <c r="BR893" i="11"/>
  <c r="BR894" i="11" a="1"/>
  <c r="BR894" i="11"/>
  <c r="BR895" i="11" a="1"/>
  <c r="BR895" i="11"/>
  <c r="BR896" i="11" a="1"/>
  <c r="BR896" i="11"/>
  <c r="BR897" i="11" a="1"/>
  <c r="BR897" i="11"/>
  <c r="BR898" i="11" a="1"/>
  <c r="BR898" i="11"/>
  <c r="BR899" i="11" a="1"/>
  <c r="BR899" i="11"/>
  <c r="BR900" i="11" a="1"/>
  <c r="BR900" i="11"/>
  <c r="BR901" i="11" a="1"/>
  <c r="BR901" i="11"/>
  <c r="BR902" i="11" a="1"/>
  <c r="BR902" i="11"/>
  <c r="BR903" i="11" a="1"/>
  <c r="BR903" i="11"/>
  <c r="BR904" i="11" a="1"/>
  <c r="BR904" i="11"/>
  <c r="BR905" i="11" a="1"/>
  <c r="BR905" i="11"/>
  <c r="BR906" i="11" a="1"/>
  <c r="BR906" i="11"/>
  <c r="BR907" i="11" a="1"/>
  <c r="BR907" i="11"/>
  <c r="BR908" i="11" a="1"/>
  <c r="BR908" i="11"/>
  <c r="BR909" i="11" a="1"/>
  <c r="BR909" i="11"/>
  <c r="BR910" i="11" a="1"/>
  <c r="BR910" i="11"/>
  <c r="BR911" i="11" a="1"/>
  <c r="BR911" i="11"/>
  <c r="BR912" i="11" a="1"/>
  <c r="BR912" i="11"/>
  <c r="BR913" i="11" a="1"/>
  <c r="BR913" i="11"/>
  <c r="BR914" i="11" a="1"/>
  <c r="BR914" i="11"/>
  <c r="BR915" i="11" a="1"/>
  <c r="BR915" i="11"/>
  <c r="BR916" i="11" a="1"/>
  <c r="BR916" i="11"/>
  <c r="BR917" i="11" a="1"/>
  <c r="BR917" i="11"/>
  <c r="BR918" i="11" a="1"/>
  <c r="BR918" i="11"/>
  <c r="BR919" i="11" a="1"/>
  <c r="BR919" i="11"/>
  <c r="BR920" i="11" a="1"/>
  <c r="BR920" i="11"/>
  <c r="BR921" i="11" a="1"/>
  <c r="BR921" i="11"/>
  <c r="BR922" i="11" a="1"/>
  <c r="BR922" i="11"/>
  <c r="BR923" i="11" a="1"/>
  <c r="BR923" i="11"/>
  <c r="BR924" i="11" a="1"/>
  <c r="BR924" i="11"/>
  <c r="BR925" i="11" a="1"/>
  <c r="BR925" i="11"/>
  <c r="BR926" i="11" a="1"/>
  <c r="BR926" i="11"/>
  <c r="BR927" i="11" a="1"/>
  <c r="BR927" i="11"/>
  <c r="BR928" i="11" a="1"/>
  <c r="BR928" i="11"/>
  <c r="BR929" i="11" a="1"/>
  <c r="BR929" i="11"/>
  <c r="BR930" i="11" a="1"/>
  <c r="BR930" i="11"/>
  <c r="BR931" i="11" a="1"/>
  <c r="BR931" i="11"/>
  <c r="BR932" i="11" a="1"/>
  <c r="BR932" i="11"/>
  <c r="BR933" i="11" a="1"/>
  <c r="BR933" i="11"/>
  <c r="BR934" i="11" a="1"/>
  <c r="BR934" i="11"/>
  <c r="BR935" i="11" a="1"/>
  <c r="BR935" i="11"/>
  <c r="BR936" i="11" a="1"/>
  <c r="BR936" i="11"/>
  <c r="BR937" i="11" a="1"/>
  <c r="BR937" i="11"/>
  <c r="BR938" i="11" a="1"/>
  <c r="BR938" i="11"/>
  <c r="BR939" i="11" a="1"/>
  <c r="BR939" i="11"/>
  <c r="BR940" i="11" a="1"/>
  <c r="BR940" i="11"/>
  <c r="BR941" i="11" a="1"/>
  <c r="BR941" i="11"/>
  <c r="BR942" i="11" a="1"/>
  <c r="BR942" i="11"/>
  <c r="BR943" i="11" a="1"/>
  <c r="BR943" i="11"/>
  <c r="BR944" i="11" a="1"/>
  <c r="BR944" i="11"/>
  <c r="BR945" i="11" a="1"/>
  <c r="BR945" i="11"/>
  <c r="BR946" i="11" a="1"/>
  <c r="BR946" i="11"/>
  <c r="BR947" i="11" a="1"/>
  <c r="BR947" i="11"/>
  <c r="BR948" i="11" a="1"/>
  <c r="BR948" i="11"/>
  <c r="BR949" i="11" a="1"/>
  <c r="BR949" i="11"/>
  <c r="BR950" i="11" a="1"/>
  <c r="BR950" i="11"/>
  <c r="BR951" i="11" a="1"/>
  <c r="BR951" i="11"/>
  <c r="BR952" i="11" a="1"/>
  <c r="BR952" i="11"/>
  <c r="BR953" i="11" a="1"/>
  <c r="BR953" i="11"/>
  <c r="BR954" i="11" a="1"/>
  <c r="BR954" i="11"/>
  <c r="BR955" i="11" a="1"/>
  <c r="BR955" i="11"/>
  <c r="BR956" i="11" a="1"/>
  <c r="BR956" i="11"/>
  <c r="BR957" i="11" a="1"/>
  <c r="BR957" i="11"/>
  <c r="BR958" i="11" a="1"/>
  <c r="BR958" i="11"/>
  <c r="BR959" i="11" a="1"/>
  <c r="BR959" i="11"/>
  <c r="BR960" i="11" a="1"/>
  <c r="BR960" i="11"/>
  <c r="BR961" i="11" a="1"/>
  <c r="BR961" i="11"/>
  <c r="BR962" i="11" a="1"/>
  <c r="BR962" i="11"/>
  <c r="BR963" i="11" a="1"/>
  <c r="BR963" i="11"/>
  <c r="BR964" i="11" a="1"/>
  <c r="BR964" i="11"/>
  <c r="BR965" i="11" a="1"/>
  <c r="BR965" i="11"/>
  <c r="BR966" i="11" a="1"/>
  <c r="BR966" i="11"/>
  <c r="BR967" i="11" a="1"/>
  <c r="BR967" i="11"/>
  <c r="BR968" i="11" a="1"/>
  <c r="BR968" i="11"/>
  <c r="BR969" i="11" a="1"/>
  <c r="BR969" i="11"/>
  <c r="BR970" i="11" a="1"/>
  <c r="BR970" i="11"/>
  <c r="BR971" i="11" a="1"/>
  <c r="BR971" i="11"/>
  <c r="BR972" i="11" a="1"/>
  <c r="BR972" i="11"/>
  <c r="BR973" i="11" a="1"/>
  <c r="BR973" i="11"/>
  <c r="BR974" i="11" a="1"/>
  <c r="BR974" i="11"/>
  <c r="BR975" i="11" a="1"/>
  <c r="BR975" i="11"/>
  <c r="BR976" i="11" a="1"/>
  <c r="BR976" i="11"/>
  <c r="BR977" i="11" a="1"/>
  <c r="BR977" i="11"/>
  <c r="BR978" i="11" a="1"/>
  <c r="BR978" i="11"/>
  <c r="BR979" i="11" a="1"/>
  <c r="BR979" i="11"/>
  <c r="BR980" i="11" a="1"/>
  <c r="BR980" i="11"/>
  <c r="BR981" i="11" a="1"/>
  <c r="BR981" i="11"/>
  <c r="BR982" i="11" a="1"/>
  <c r="BR982" i="11"/>
  <c r="BR983" i="11" a="1"/>
  <c r="BR983" i="11"/>
  <c r="BR984" i="11" a="1"/>
  <c r="BR984" i="11"/>
  <c r="BR985" i="11" a="1"/>
  <c r="BR985" i="11"/>
  <c r="BR986" i="11" a="1"/>
  <c r="BR986" i="11"/>
  <c r="BR987" i="11" a="1"/>
  <c r="BR987" i="11"/>
  <c r="BR988" i="11" a="1"/>
  <c r="BR988" i="11"/>
  <c r="BR989" i="11" a="1"/>
  <c r="BR989" i="11"/>
  <c r="BR990" i="11" a="1"/>
  <c r="BR990" i="11"/>
  <c r="BR991" i="11" a="1"/>
  <c r="BR991" i="11"/>
  <c r="BR992" i="11" a="1"/>
  <c r="BR992" i="11"/>
  <c r="BR993" i="11" a="1"/>
  <c r="BR993" i="11"/>
  <c r="BR994" i="11" a="1"/>
  <c r="BR994" i="11"/>
  <c r="BR995" i="11" a="1"/>
  <c r="BR995" i="11"/>
  <c r="BR996" i="11" a="1"/>
  <c r="BR996" i="11"/>
  <c r="BR997" i="11" a="1"/>
  <c r="BR997" i="11"/>
  <c r="BR998" i="11" a="1"/>
  <c r="BR998" i="11"/>
  <c r="BR999" i="11" a="1"/>
  <c r="BR999" i="11"/>
  <c r="BR1000" i="11" a="1"/>
  <c r="BR1000" i="11"/>
  <c r="BR1001" i="11" a="1"/>
  <c r="BR1001" i="11"/>
  <c r="BR1002" i="11" a="1"/>
  <c r="BR1002" i="11"/>
  <c r="BR1003" i="11" a="1"/>
  <c r="BR1003" i="11"/>
  <c r="BR1004" i="11" a="1"/>
  <c r="BR1004" i="11"/>
  <c r="BR1005" i="11" a="1"/>
  <c r="BR1005" i="11"/>
  <c r="BR1006" i="11" a="1"/>
  <c r="BR1006" i="11"/>
  <c r="BR1007" i="11" a="1"/>
  <c r="BR1007" i="11"/>
  <c r="BR1008" i="11" a="1"/>
  <c r="BR1008" i="11"/>
  <c r="BR1009" i="11" a="1"/>
  <c r="BR1009" i="11"/>
  <c r="BR1010" i="11" a="1"/>
  <c r="BR1010" i="11"/>
  <c r="M467" i="11" a="1"/>
  <c r="M467" i="11"/>
  <c r="I467" i="11" a="1"/>
  <c r="I467" i="11"/>
  <c r="V467" i="11"/>
  <c r="P467" i="11" a="1"/>
  <c r="P467" i="11"/>
  <c r="L467" i="11" a="1"/>
  <c r="L467" i="11"/>
  <c r="N467" i="11" a="1"/>
  <c r="N467" i="11"/>
  <c r="BS467" i="11" a="1"/>
  <c r="BS467" i="11"/>
  <c r="BS468" i="11" a="1"/>
  <c r="BS468" i="11"/>
  <c r="BS469" i="11" a="1"/>
  <c r="BS469" i="11"/>
  <c r="BS470" i="11" a="1"/>
  <c r="BS470" i="11"/>
  <c r="BS471" i="11" a="1"/>
  <c r="BS471" i="11"/>
  <c r="BS472" i="11" a="1"/>
  <c r="BS472" i="11"/>
  <c r="BS473" i="11" a="1"/>
  <c r="BS473" i="11"/>
  <c r="BS474" i="11" a="1"/>
  <c r="BS474" i="11"/>
  <c r="BS475" i="11" a="1"/>
  <c r="BS475" i="11"/>
  <c r="BS476" i="11" a="1"/>
  <c r="BS476" i="11"/>
  <c r="Q467" i="11" a="1"/>
  <c r="Q467" i="11"/>
  <c r="D467" i="11" a="1"/>
  <c r="D467" i="11"/>
  <c r="Z467" i="11" a="1"/>
  <c r="Z467" i="11"/>
  <c r="E467" i="11" a="1"/>
  <c r="E467" i="11"/>
  <c r="O467" i="11" a="1"/>
  <c r="O467" i="11"/>
  <c r="BQ467" i="11" a="1"/>
  <c r="BQ467" i="11"/>
  <c r="BQ468" i="11" a="1"/>
  <c r="BQ468" i="11"/>
  <c r="BQ469" i="11" a="1"/>
  <c r="BQ469" i="11"/>
  <c r="BQ470" i="11" a="1"/>
  <c r="BQ470" i="11"/>
  <c r="BQ471" i="11" a="1"/>
  <c r="BQ471" i="11"/>
  <c r="BQ472" i="11" a="1"/>
  <c r="BQ472" i="11"/>
  <c r="BQ473" i="11" a="1"/>
  <c r="BQ473" i="11"/>
  <c r="BQ474" i="11" a="1"/>
  <c r="BQ474" i="11"/>
  <c r="BQ475" i="11" a="1"/>
  <c r="BQ475" i="11"/>
  <c r="BQ476" i="11" a="1"/>
  <c r="BQ476" i="11"/>
  <c r="BQ477" i="11" a="1"/>
  <c r="BQ477" i="11"/>
  <c r="BQ478" i="11" a="1"/>
  <c r="BQ478" i="11"/>
  <c r="BQ479" i="11" a="1"/>
  <c r="BQ479" i="11"/>
  <c r="BQ480" i="11" a="1"/>
  <c r="BQ480" i="11"/>
  <c r="BQ481" i="11" a="1"/>
  <c r="BQ481" i="11"/>
  <c r="BQ482" i="11" a="1"/>
  <c r="BQ482" i="11"/>
  <c r="BQ483" i="11" a="1"/>
  <c r="BQ483" i="11"/>
  <c r="BQ484" i="11" a="1"/>
  <c r="BQ484" i="11"/>
  <c r="BQ485" i="11" a="1"/>
  <c r="BQ485" i="11"/>
  <c r="BQ486" i="11" a="1"/>
  <c r="BQ486" i="11"/>
  <c r="BQ487" i="11" a="1"/>
  <c r="BQ487" i="11"/>
  <c r="BQ488" i="11" a="1"/>
  <c r="BQ488" i="11"/>
  <c r="BQ489" i="11" a="1"/>
  <c r="BQ489" i="11"/>
  <c r="BQ490" i="11" a="1"/>
  <c r="BQ490" i="11"/>
  <c r="BQ491" i="11" a="1"/>
  <c r="BQ491" i="11"/>
  <c r="BQ492" i="11" a="1"/>
  <c r="BQ492" i="11"/>
  <c r="BQ493" i="11" a="1"/>
  <c r="BQ493" i="11"/>
  <c r="BQ494" i="11" a="1"/>
  <c r="BQ494" i="11"/>
  <c r="BQ495" i="11" a="1"/>
  <c r="BQ495" i="11"/>
  <c r="BQ496" i="11" a="1"/>
  <c r="BQ496" i="11"/>
  <c r="BQ497" i="11" a="1"/>
  <c r="BQ497" i="11"/>
  <c r="BQ498" i="11" a="1"/>
  <c r="BQ498" i="11"/>
  <c r="BQ499" i="11" a="1"/>
  <c r="BQ499" i="11"/>
  <c r="BQ500" i="11" a="1"/>
  <c r="BQ500" i="11"/>
  <c r="BQ501" i="11" a="1"/>
  <c r="BQ501" i="11"/>
  <c r="BQ502" i="11" a="1"/>
  <c r="BQ502" i="11"/>
  <c r="BQ503" i="11" a="1"/>
  <c r="BQ503" i="11"/>
  <c r="BQ504" i="11" a="1"/>
  <c r="BQ504" i="11"/>
  <c r="BQ505" i="11" a="1"/>
  <c r="BQ505" i="11"/>
  <c r="BQ506" i="11" a="1"/>
  <c r="BQ506" i="11"/>
  <c r="BQ507" i="11" a="1"/>
  <c r="BQ507" i="11"/>
  <c r="BQ508" i="11" a="1"/>
  <c r="BQ508" i="11"/>
  <c r="BQ509" i="11" a="1"/>
  <c r="BQ509" i="11"/>
  <c r="BQ510" i="11" a="1"/>
  <c r="BQ510" i="11"/>
  <c r="BQ511" i="11" a="1"/>
  <c r="BQ511" i="11"/>
  <c r="BQ512" i="11" a="1"/>
  <c r="BQ512" i="11"/>
  <c r="BQ513" i="11" a="1"/>
  <c r="BQ513" i="11"/>
  <c r="BQ514" i="11" a="1"/>
  <c r="BQ514" i="11"/>
  <c r="BQ515" i="11" a="1"/>
  <c r="BQ515" i="11"/>
  <c r="BQ516" i="11" a="1"/>
  <c r="BQ516" i="11"/>
  <c r="BQ517" i="11" a="1"/>
  <c r="BQ517" i="11"/>
  <c r="BQ518" i="11" a="1"/>
  <c r="BQ518" i="11"/>
  <c r="BQ519" i="11" a="1"/>
  <c r="BQ519" i="11"/>
  <c r="BQ520" i="11" a="1"/>
  <c r="BQ520" i="11"/>
  <c r="BQ521" i="11" a="1"/>
  <c r="BQ521" i="11"/>
  <c r="BQ522" i="11" a="1"/>
  <c r="BQ522" i="11"/>
  <c r="BQ523" i="11" a="1"/>
  <c r="BQ523" i="11"/>
  <c r="BQ524" i="11" a="1"/>
  <c r="BQ524" i="11"/>
  <c r="BQ525" i="11" a="1"/>
  <c r="BQ525" i="11"/>
  <c r="BQ526" i="11" a="1"/>
  <c r="BQ526" i="11"/>
  <c r="BQ527" i="11" a="1"/>
  <c r="BQ527" i="11"/>
  <c r="BQ528" i="11" a="1"/>
  <c r="BQ528" i="11"/>
  <c r="BQ529" i="11" a="1"/>
  <c r="BQ529" i="11"/>
  <c r="BQ530" i="11" a="1"/>
  <c r="BQ530" i="11"/>
  <c r="BQ531" i="11" a="1"/>
  <c r="BQ531" i="11"/>
  <c r="BQ532" i="11" a="1"/>
  <c r="BQ532" i="11"/>
  <c r="BQ533" i="11" a="1"/>
  <c r="BQ533" i="11"/>
  <c r="BQ534" i="11" a="1"/>
  <c r="BQ534" i="11"/>
  <c r="BQ535" i="11" a="1"/>
  <c r="BQ535" i="11"/>
  <c r="BQ536" i="11" a="1"/>
  <c r="BQ536" i="11"/>
  <c r="BQ537" i="11" a="1"/>
  <c r="BQ537" i="11"/>
  <c r="BQ538" i="11" a="1"/>
  <c r="BQ538" i="11"/>
  <c r="BQ539" i="11" a="1"/>
  <c r="BQ539" i="11"/>
  <c r="BQ540" i="11" a="1"/>
  <c r="BQ540" i="11"/>
  <c r="BQ541" i="11" a="1"/>
  <c r="BQ541" i="11"/>
  <c r="BQ542" i="11" a="1"/>
  <c r="BQ542" i="11"/>
  <c r="BQ543" i="11" a="1"/>
  <c r="BQ543" i="11"/>
  <c r="BQ544" i="11" a="1"/>
  <c r="BQ544" i="11"/>
  <c r="BQ545" i="11" a="1"/>
  <c r="BQ545" i="11"/>
  <c r="BQ546" i="11" a="1"/>
  <c r="BQ546" i="11"/>
  <c r="BQ547" i="11" a="1"/>
  <c r="BQ547" i="11"/>
  <c r="BQ548" i="11" a="1"/>
  <c r="BQ548" i="11"/>
  <c r="BQ549" i="11" a="1"/>
  <c r="BQ549" i="11"/>
  <c r="BQ550" i="11" a="1"/>
  <c r="BQ550" i="11"/>
  <c r="BQ551" i="11" a="1"/>
  <c r="BQ551" i="11"/>
  <c r="BQ552" i="11" a="1"/>
  <c r="BQ552" i="11"/>
  <c r="BQ553" i="11" a="1"/>
  <c r="BQ553" i="11"/>
  <c r="BQ554" i="11" a="1"/>
  <c r="BQ554" i="11"/>
  <c r="BQ555" i="11" a="1"/>
  <c r="BQ555" i="11"/>
  <c r="BQ556" i="11" a="1"/>
  <c r="BQ556" i="11"/>
  <c r="BQ557" i="11" a="1"/>
  <c r="BQ557" i="11"/>
  <c r="BQ558" i="11" a="1"/>
  <c r="BQ558" i="11"/>
  <c r="BQ559" i="11" a="1"/>
  <c r="BQ559" i="11"/>
  <c r="BQ560" i="11" a="1"/>
  <c r="BQ560" i="11"/>
  <c r="BQ561" i="11" a="1"/>
  <c r="BQ561" i="11"/>
  <c r="BQ562" i="11" a="1"/>
  <c r="BQ562" i="11"/>
  <c r="BQ563" i="11" a="1"/>
  <c r="BQ563" i="11"/>
  <c r="BQ564" i="11" a="1"/>
  <c r="BQ564" i="11"/>
  <c r="BQ565" i="11" a="1"/>
  <c r="BQ565" i="11"/>
  <c r="BQ566" i="11" a="1"/>
  <c r="BQ566" i="11"/>
  <c r="BQ567" i="11" a="1"/>
  <c r="BQ567" i="11"/>
  <c r="BQ568" i="11" a="1"/>
  <c r="BQ568" i="11"/>
  <c r="BQ569" i="11" a="1"/>
  <c r="BQ569" i="11"/>
  <c r="BQ570" i="11" a="1"/>
  <c r="BQ570" i="11"/>
  <c r="BQ571" i="11" a="1"/>
  <c r="BQ571" i="11"/>
  <c r="BQ572" i="11" a="1"/>
  <c r="BQ572" i="11"/>
  <c r="BQ573" i="11" a="1"/>
  <c r="BQ573" i="11"/>
  <c r="BQ574" i="11" a="1"/>
  <c r="BQ574" i="11"/>
  <c r="BQ575" i="11" a="1"/>
  <c r="BQ575" i="11"/>
  <c r="BQ576" i="11" a="1"/>
  <c r="BQ576" i="11"/>
  <c r="BQ577" i="11" a="1"/>
  <c r="BQ577" i="11"/>
  <c r="BQ578" i="11" a="1"/>
  <c r="BQ578" i="11"/>
  <c r="BQ579" i="11" a="1"/>
  <c r="BQ579" i="11"/>
  <c r="BQ580" i="11" a="1"/>
  <c r="BQ580" i="11"/>
  <c r="BQ581" i="11" a="1"/>
  <c r="BQ581" i="11"/>
  <c r="BQ582" i="11" a="1"/>
  <c r="BQ582" i="11"/>
  <c r="BQ583" i="11" a="1"/>
  <c r="BQ583" i="11"/>
  <c r="BQ584" i="11" a="1"/>
  <c r="BQ584" i="11"/>
  <c r="BQ585" i="11" a="1"/>
  <c r="BQ585" i="11"/>
  <c r="BQ586" i="11" a="1"/>
  <c r="BQ586" i="11"/>
  <c r="BQ587" i="11" a="1"/>
  <c r="BQ587" i="11"/>
  <c r="BQ588" i="11" a="1"/>
  <c r="BQ588" i="11"/>
  <c r="BQ589" i="11" a="1"/>
  <c r="BQ589" i="11"/>
  <c r="BQ590" i="11" a="1"/>
  <c r="BQ590" i="11"/>
  <c r="BQ591" i="11" a="1"/>
  <c r="BQ591" i="11"/>
  <c r="BQ592" i="11" a="1"/>
  <c r="BQ592" i="11"/>
  <c r="BQ593" i="11" a="1"/>
  <c r="BQ593" i="11"/>
  <c r="BQ594" i="11" a="1"/>
  <c r="BQ594" i="11"/>
  <c r="BQ595" i="11" a="1"/>
  <c r="BQ595" i="11"/>
  <c r="BQ596" i="11" a="1"/>
  <c r="BQ596" i="11"/>
  <c r="BQ597" i="11" a="1"/>
  <c r="BQ597" i="11"/>
  <c r="BQ598" i="11" a="1"/>
  <c r="BQ598" i="11"/>
  <c r="BQ599" i="11" a="1"/>
  <c r="BQ599" i="11"/>
  <c r="BQ600" i="11" a="1"/>
  <c r="BQ600" i="11"/>
  <c r="BQ601" i="11" a="1"/>
  <c r="BQ601" i="11"/>
  <c r="BQ602" i="11" a="1"/>
  <c r="BQ602" i="11"/>
  <c r="BQ603" i="11" a="1"/>
  <c r="BQ603" i="11"/>
  <c r="BQ604" i="11" a="1"/>
  <c r="BQ604" i="11"/>
  <c r="BQ605" i="11" a="1"/>
  <c r="BQ605" i="11"/>
  <c r="BQ606" i="11" a="1"/>
  <c r="BQ606" i="11"/>
  <c r="BQ607" i="11" a="1"/>
  <c r="BQ607" i="11"/>
  <c r="BQ608" i="11" a="1"/>
  <c r="BQ608" i="11"/>
  <c r="BQ609" i="11" a="1"/>
  <c r="BQ609" i="11"/>
  <c r="BQ610" i="11" a="1"/>
  <c r="BQ610" i="11"/>
  <c r="BQ611" i="11" a="1"/>
  <c r="BQ611" i="11"/>
  <c r="BQ612" i="11" a="1"/>
  <c r="BQ612" i="11"/>
  <c r="BQ613" i="11" a="1"/>
  <c r="BQ613" i="11"/>
  <c r="BQ614" i="11" a="1"/>
  <c r="BQ614" i="11"/>
  <c r="BQ615" i="11" a="1"/>
  <c r="BQ615" i="11"/>
  <c r="BQ616" i="11" a="1"/>
  <c r="BQ616" i="11"/>
  <c r="BQ617" i="11" a="1"/>
  <c r="BQ617" i="11"/>
  <c r="BQ618" i="11" a="1"/>
  <c r="BQ618" i="11"/>
  <c r="BQ619" i="11" a="1"/>
  <c r="BQ619" i="11"/>
  <c r="BQ620" i="11" a="1"/>
  <c r="BQ620" i="11"/>
  <c r="BQ621" i="11" a="1"/>
  <c r="BQ621" i="11"/>
  <c r="BQ622" i="11" a="1"/>
  <c r="BQ622" i="11"/>
  <c r="BQ623" i="11" a="1"/>
  <c r="BQ623" i="11"/>
  <c r="BQ624" i="11" a="1"/>
  <c r="BQ624" i="11"/>
  <c r="BQ625" i="11" a="1"/>
  <c r="BQ625" i="11"/>
  <c r="BQ626" i="11" a="1"/>
  <c r="BQ626" i="11"/>
  <c r="BQ627" i="11" a="1"/>
  <c r="BQ627" i="11"/>
  <c r="BQ628" i="11" a="1"/>
  <c r="BQ628" i="11"/>
  <c r="BQ629" i="11" a="1"/>
  <c r="BQ629" i="11"/>
  <c r="BQ630" i="11" a="1"/>
  <c r="BQ630" i="11"/>
  <c r="BQ631" i="11" a="1"/>
  <c r="BQ631" i="11"/>
  <c r="BQ632" i="11" a="1"/>
  <c r="BQ632" i="11"/>
  <c r="BQ633" i="11" a="1"/>
  <c r="BQ633" i="11"/>
  <c r="BQ634" i="11" a="1"/>
  <c r="BQ634" i="11"/>
  <c r="BQ635" i="11" a="1"/>
  <c r="BQ635" i="11"/>
  <c r="BQ636" i="11" a="1"/>
  <c r="BQ636" i="11"/>
  <c r="BQ637" i="11" a="1"/>
  <c r="BQ637" i="11"/>
  <c r="BQ638" i="11" a="1"/>
  <c r="BQ638" i="11"/>
  <c r="BQ639" i="11" a="1"/>
  <c r="BQ639" i="11"/>
  <c r="BQ640" i="11" a="1"/>
  <c r="BQ640" i="11"/>
  <c r="BQ641" i="11" a="1"/>
  <c r="BQ641" i="11"/>
  <c r="BQ642" i="11" a="1"/>
  <c r="BQ642" i="11"/>
  <c r="BQ643" i="11" a="1"/>
  <c r="BQ643" i="11"/>
  <c r="BQ644" i="11" a="1"/>
  <c r="BQ644" i="11"/>
  <c r="BQ645" i="11" a="1"/>
  <c r="BQ645" i="11"/>
  <c r="BQ646" i="11" a="1"/>
  <c r="BQ646" i="11"/>
  <c r="BQ647" i="11" a="1"/>
  <c r="BQ647" i="11"/>
  <c r="BQ648" i="11" a="1"/>
  <c r="BQ648" i="11"/>
  <c r="BQ649" i="11" a="1"/>
  <c r="BQ649" i="11"/>
  <c r="BQ650" i="11" a="1"/>
  <c r="BQ650" i="11"/>
  <c r="BQ651" i="11" a="1"/>
  <c r="BQ651" i="11"/>
  <c r="BQ652" i="11" a="1"/>
  <c r="BQ652" i="11"/>
  <c r="BQ653" i="11" a="1"/>
  <c r="BQ653" i="11"/>
  <c r="BQ654" i="11" a="1"/>
  <c r="BQ654" i="11"/>
  <c r="BQ655" i="11" a="1"/>
  <c r="BQ655" i="11"/>
  <c r="BQ656" i="11" a="1"/>
  <c r="BQ656" i="11"/>
  <c r="BQ657" i="11" a="1"/>
  <c r="BQ657" i="11"/>
  <c r="BQ658" i="11" a="1"/>
  <c r="BQ658" i="11"/>
  <c r="BQ659" i="11" a="1"/>
  <c r="BQ659" i="11"/>
  <c r="BQ660" i="11" a="1"/>
  <c r="BQ660" i="11"/>
  <c r="BQ661" i="11" a="1"/>
  <c r="BQ661" i="11"/>
  <c r="BQ662" i="11" a="1"/>
  <c r="BQ662" i="11"/>
  <c r="BQ663" i="11" a="1"/>
  <c r="BQ663" i="11"/>
  <c r="BQ664" i="11" a="1"/>
  <c r="BQ664" i="11"/>
  <c r="BQ665" i="11" a="1"/>
  <c r="BQ665" i="11"/>
  <c r="BQ666" i="11" a="1"/>
  <c r="BQ666" i="11"/>
  <c r="BQ667" i="11" a="1"/>
  <c r="BQ667" i="11"/>
  <c r="BQ668" i="11" a="1"/>
  <c r="BQ668" i="11"/>
  <c r="BQ669" i="11" a="1"/>
  <c r="BQ669" i="11"/>
  <c r="BQ670" i="11" a="1"/>
  <c r="BQ670" i="11"/>
  <c r="BQ671" i="11" a="1"/>
  <c r="BQ671" i="11"/>
  <c r="BQ672" i="11" a="1"/>
  <c r="BQ672" i="11"/>
  <c r="BQ673" i="11" a="1"/>
  <c r="BQ673" i="11"/>
  <c r="BQ674" i="11" a="1"/>
  <c r="BQ674" i="11"/>
  <c r="BQ675" i="11" a="1"/>
  <c r="BQ675" i="11"/>
  <c r="BQ676" i="11" a="1"/>
  <c r="BQ676" i="11"/>
  <c r="BQ677" i="11" a="1"/>
  <c r="BQ677" i="11"/>
  <c r="BQ678" i="11" a="1"/>
  <c r="BQ678" i="11"/>
  <c r="BQ679" i="11" a="1"/>
  <c r="BQ679" i="11"/>
  <c r="BQ680" i="11" a="1"/>
  <c r="BQ680" i="11"/>
  <c r="BQ681" i="11" a="1"/>
  <c r="BQ681" i="11"/>
  <c r="BQ682" i="11" a="1"/>
  <c r="BQ682" i="11"/>
  <c r="BQ683" i="11" a="1"/>
  <c r="BQ683" i="11"/>
  <c r="BQ684" i="11" a="1"/>
  <c r="BQ684" i="11"/>
  <c r="BQ685" i="11" a="1"/>
  <c r="BQ685" i="11"/>
  <c r="BQ686" i="11" a="1"/>
  <c r="BQ686" i="11"/>
  <c r="BQ687" i="11" a="1"/>
  <c r="BQ687" i="11"/>
  <c r="BQ688" i="11" a="1"/>
  <c r="BQ688" i="11"/>
  <c r="BQ689" i="11" a="1"/>
  <c r="BQ689" i="11"/>
  <c r="BQ690" i="11" a="1"/>
  <c r="BQ690" i="11"/>
  <c r="BQ691" i="11" a="1"/>
  <c r="BQ691" i="11"/>
  <c r="BQ692" i="11" a="1"/>
  <c r="BQ692" i="11"/>
  <c r="BQ693" i="11" a="1"/>
  <c r="BQ693" i="11"/>
  <c r="BQ694" i="11" a="1"/>
  <c r="BQ694" i="11"/>
  <c r="BQ695" i="11" a="1"/>
  <c r="BQ695" i="11"/>
  <c r="BQ696" i="11" a="1"/>
  <c r="BQ696" i="11"/>
  <c r="BQ697" i="11" a="1"/>
  <c r="BQ697" i="11"/>
  <c r="BQ698" i="11" a="1"/>
  <c r="BQ698" i="11"/>
  <c r="BQ699" i="11" a="1"/>
  <c r="BQ699" i="11"/>
  <c r="BQ700" i="11" a="1"/>
  <c r="BQ700" i="11"/>
  <c r="BQ701" i="11" a="1"/>
  <c r="BQ701" i="11"/>
  <c r="BQ702" i="11" a="1"/>
  <c r="BQ702" i="11"/>
  <c r="BQ703" i="11" a="1"/>
  <c r="BQ703" i="11"/>
  <c r="BQ704" i="11" a="1"/>
  <c r="BQ704" i="11"/>
  <c r="BQ705" i="11" a="1"/>
  <c r="BQ705" i="11"/>
  <c r="BQ706" i="11" a="1"/>
  <c r="BQ706" i="11"/>
  <c r="BQ707" i="11" a="1"/>
  <c r="BQ707" i="11"/>
  <c r="BQ708" i="11" a="1"/>
  <c r="BQ708" i="11"/>
  <c r="BQ709" i="11" a="1"/>
  <c r="BQ709" i="11"/>
  <c r="BQ710" i="11" a="1"/>
  <c r="BQ710" i="11"/>
  <c r="BQ711" i="11" a="1"/>
  <c r="BQ711" i="11"/>
  <c r="BQ712" i="11" a="1"/>
  <c r="BQ712" i="11"/>
  <c r="BQ713" i="11" a="1"/>
  <c r="BQ713" i="11"/>
  <c r="BQ714" i="11" a="1"/>
  <c r="BQ714" i="11"/>
  <c r="BQ715" i="11" a="1"/>
  <c r="BQ715" i="11"/>
  <c r="BQ716" i="11" a="1"/>
  <c r="BQ716" i="11"/>
  <c r="BQ717" i="11" a="1"/>
  <c r="BQ717" i="11"/>
  <c r="BQ718" i="11" a="1"/>
  <c r="BQ718" i="11"/>
  <c r="BQ719" i="11" a="1"/>
  <c r="BQ719" i="11"/>
  <c r="BQ720" i="11" a="1"/>
  <c r="BQ720" i="11"/>
  <c r="BQ721" i="11" a="1"/>
  <c r="BQ721" i="11"/>
  <c r="BQ722" i="11" a="1"/>
  <c r="BQ722" i="11"/>
  <c r="BQ723" i="11" a="1"/>
  <c r="BQ723" i="11"/>
  <c r="BQ724" i="11" a="1"/>
  <c r="BQ724" i="11"/>
  <c r="BQ725" i="11" a="1"/>
  <c r="BQ725" i="11"/>
  <c r="BQ726" i="11" a="1"/>
  <c r="BQ726" i="11"/>
  <c r="BQ727" i="11" a="1"/>
  <c r="BQ727" i="11"/>
  <c r="BQ728" i="11" a="1"/>
  <c r="BQ728" i="11"/>
  <c r="BQ729" i="11" a="1"/>
  <c r="BQ729" i="11"/>
  <c r="BQ730" i="11" a="1"/>
  <c r="BQ730" i="11"/>
  <c r="BQ731" i="11" a="1"/>
  <c r="BQ731" i="11"/>
  <c r="BQ732" i="11" a="1"/>
  <c r="BQ732" i="11"/>
  <c r="BQ733" i="11" a="1"/>
  <c r="BQ733" i="11"/>
  <c r="BQ734" i="11" a="1"/>
  <c r="BQ734" i="11"/>
  <c r="BQ735" i="11" a="1"/>
  <c r="BQ735" i="11"/>
  <c r="BQ736" i="11" a="1"/>
  <c r="BQ736" i="11"/>
  <c r="BQ737" i="11" a="1"/>
  <c r="BQ737" i="11"/>
  <c r="BQ738" i="11" a="1"/>
  <c r="BQ738" i="11"/>
  <c r="BQ739" i="11" a="1"/>
  <c r="BQ739" i="11"/>
  <c r="BQ740" i="11" a="1"/>
  <c r="BQ740" i="11"/>
  <c r="BQ741" i="11" a="1"/>
  <c r="BQ741" i="11"/>
  <c r="BQ742" i="11" a="1"/>
  <c r="BQ742" i="11"/>
  <c r="BQ743" i="11" a="1"/>
  <c r="BQ743" i="11"/>
  <c r="BQ744" i="11" a="1"/>
  <c r="BQ744" i="11"/>
  <c r="BQ745" i="11" a="1"/>
  <c r="BQ745" i="11"/>
  <c r="BQ746" i="11" a="1"/>
  <c r="BQ746" i="11"/>
  <c r="BQ747" i="11" a="1"/>
  <c r="BQ747" i="11"/>
  <c r="BQ748" i="11" a="1"/>
  <c r="BQ748" i="11"/>
  <c r="BQ749" i="11" a="1"/>
  <c r="BQ749" i="11"/>
  <c r="BQ750" i="11" a="1"/>
  <c r="BQ750" i="11"/>
  <c r="BQ751" i="11" a="1"/>
  <c r="BQ751" i="11"/>
  <c r="BQ752" i="11" a="1"/>
  <c r="BQ752" i="11"/>
  <c r="BQ753" i="11" a="1"/>
  <c r="BQ753" i="11"/>
  <c r="BQ754" i="11" a="1"/>
  <c r="BQ754" i="11"/>
  <c r="BQ755" i="11" a="1"/>
  <c r="BQ755" i="11"/>
  <c r="BQ756" i="11" a="1"/>
  <c r="BQ756" i="11"/>
  <c r="BQ757" i="11" a="1"/>
  <c r="BQ757" i="11"/>
  <c r="BQ758" i="11" a="1"/>
  <c r="BQ758" i="11"/>
  <c r="BQ759" i="11" a="1"/>
  <c r="BQ759" i="11"/>
  <c r="BQ760" i="11" a="1"/>
  <c r="BQ760" i="11"/>
  <c r="BQ761" i="11" a="1"/>
  <c r="BQ761" i="11"/>
  <c r="BQ762" i="11" a="1"/>
  <c r="BQ762" i="11"/>
  <c r="BQ763" i="11" a="1"/>
  <c r="BQ763" i="11"/>
  <c r="BQ764" i="11" a="1"/>
  <c r="BQ764" i="11"/>
  <c r="BQ765" i="11" a="1"/>
  <c r="BQ765" i="11"/>
  <c r="BQ766" i="11" a="1"/>
  <c r="BQ766" i="11"/>
  <c r="BQ767" i="11" a="1"/>
  <c r="BQ767" i="11"/>
  <c r="BQ768" i="11" a="1"/>
  <c r="BQ768" i="11"/>
  <c r="BQ769" i="11" a="1"/>
  <c r="BQ769" i="11"/>
  <c r="BQ770" i="11" a="1"/>
  <c r="BQ770" i="11"/>
  <c r="BQ771" i="11" a="1"/>
  <c r="BQ771" i="11"/>
  <c r="BQ772" i="11" a="1"/>
  <c r="BQ772" i="11"/>
  <c r="BQ773" i="11" a="1"/>
  <c r="BQ773" i="11"/>
  <c r="BQ774" i="11" a="1"/>
  <c r="BQ774" i="11"/>
  <c r="BQ775" i="11" a="1"/>
  <c r="BQ775" i="11"/>
  <c r="BQ776" i="11" a="1"/>
  <c r="BQ776" i="11"/>
  <c r="BQ777" i="11" a="1"/>
  <c r="BQ777" i="11"/>
  <c r="BQ778" i="11" a="1"/>
  <c r="BQ778" i="11"/>
  <c r="BQ779" i="11" a="1"/>
  <c r="BQ779" i="11"/>
  <c r="BQ780" i="11" a="1"/>
  <c r="BQ780" i="11"/>
  <c r="BQ781" i="11" a="1"/>
  <c r="BQ781" i="11"/>
  <c r="BQ782" i="11" a="1"/>
  <c r="BQ782" i="11"/>
  <c r="BQ783" i="11" a="1"/>
  <c r="BQ783" i="11"/>
  <c r="BQ784" i="11" a="1"/>
  <c r="BQ784" i="11"/>
  <c r="BQ785" i="11" a="1"/>
  <c r="BQ785" i="11"/>
  <c r="BQ786" i="11" a="1"/>
  <c r="BQ786" i="11"/>
  <c r="BQ787" i="11" a="1"/>
  <c r="BQ787" i="11"/>
  <c r="BQ788" i="11" a="1"/>
  <c r="BQ788" i="11"/>
  <c r="BQ789" i="11" a="1"/>
  <c r="BQ789" i="11"/>
  <c r="BQ790" i="11" a="1"/>
  <c r="BQ790" i="11"/>
  <c r="BQ791" i="11" a="1"/>
  <c r="BQ791" i="11"/>
  <c r="BQ792" i="11" a="1"/>
  <c r="BQ792" i="11"/>
  <c r="BQ793" i="11" a="1"/>
  <c r="BQ793" i="11"/>
  <c r="BQ794" i="11" a="1"/>
  <c r="BQ794" i="11"/>
  <c r="BQ795" i="11" a="1"/>
  <c r="BQ795" i="11"/>
  <c r="BQ796" i="11" a="1"/>
  <c r="BQ796" i="11"/>
  <c r="BQ797" i="11" a="1"/>
  <c r="BQ797" i="11"/>
  <c r="BQ798" i="11" a="1"/>
  <c r="BQ798" i="11"/>
  <c r="BQ799" i="11" a="1"/>
  <c r="BQ799" i="11"/>
  <c r="BQ800" i="11" a="1"/>
  <c r="BQ800" i="11"/>
  <c r="BQ801" i="11" a="1"/>
  <c r="BQ801" i="11"/>
  <c r="BQ802" i="11" a="1"/>
  <c r="BQ802" i="11"/>
  <c r="BQ803" i="11" a="1"/>
  <c r="BQ803" i="11"/>
  <c r="BQ804" i="11" a="1"/>
  <c r="BQ804" i="11"/>
  <c r="BQ805" i="11" a="1"/>
  <c r="BQ805" i="11"/>
  <c r="BQ806" i="11" a="1"/>
  <c r="BQ806" i="11"/>
  <c r="BQ807" i="11" a="1"/>
  <c r="BQ807" i="11"/>
  <c r="BQ808" i="11" a="1"/>
  <c r="BQ808" i="11"/>
  <c r="BQ809" i="11" a="1"/>
  <c r="BQ809" i="11"/>
  <c r="BQ810" i="11" a="1"/>
  <c r="BQ810" i="11"/>
  <c r="BQ811" i="11" a="1"/>
  <c r="BQ811" i="11"/>
  <c r="BQ812" i="11" a="1"/>
  <c r="BQ812" i="11"/>
  <c r="BQ813" i="11" a="1"/>
  <c r="BQ813" i="11"/>
  <c r="BQ814" i="11" a="1"/>
  <c r="BQ814" i="11"/>
  <c r="BQ815" i="11" a="1"/>
  <c r="BQ815" i="11"/>
  <c r="BQ816" i="11" a="1"/>
  <c r="BQ816" i="11"/>
  <c r="BQ817" i="11" a="1"/>
  <c r="BQ817" i="11"/>
  <c r="BQ818" i="11" a="1"/>
  <c r="BQ818" i="11"/>
  <c r="BQ819" i="11" a="1"/>
  <c r="BQ819" i="11"/>
  <c r="BQ820" i="11" a="1"/>
  <c r="BQ820" i="11"/>
  <c r="BQ821" i="11" a="1"/>
  <c r="BQ821" i="11"/>
  <c r="BQ822" i="11" a="1"/>
  <c r="BQ822" i="11"/>
  <c r="BQ823" i="11" a="1"/>
  <c r="BQ823" i="11"/>
  <c r="BQ824" i="11" a="1"/>
  <c r="BQ824" i="11"/>
  <c r="BQ825" i="11" a="1"/>
  <c r="BQ825" i="11"/>
  <c r="BQ826" i="11" a="1"/>
  <c r="BQ826" i="11"/>
  <c r="BQ827" i="11" a="1"/>
  <c r="BQ827" i="11"/>
  <c r="BQ828" i="11" a="1"/>
  <c r="BQ828" i="11"/>
  <c r="BQ829" i="11" a="1"/>
  <c r="BQ829" i="11"/>
  <c r="BQ830" i="11" a="1"/>
  <c r="BQ830" i="11"/>
  <c r="BQ831" i="11" a="1"/>
  <c r="BQ831" i="11"/>
  <c r="BQ832" i="11" a="1"/>
  <c r="BQ832" i="11"/>
  <c r="BQ833" i="11" a="1"/>
  <c r="BQ833" i="11"/>
  <c r="BQ834" i="11" a="1"/>
  <c r="BQ834" i="11"/>
  <c r="BQ835" i="11" a="1"/>
  <c r="BQ835" i="11"/>
  <c r="BQ836" i="11" a="1"/>
  <c r="BQ836" i="11"/>
  <c r="BQ837" i="11" a="1"/>
  <c r="BQ837" i="11"/>
  <c r="BQ838" i="11" a="1"/>
  <c r="BQ838" i="11"/>
  <c r="BQ839" i="11" a="1"/>
  <c r="BQ839" i="11"/>
  <c r="BQ840" i="11" a="1"/>
  <c r="BQ840" i="11"/>
  <c r="BQ841" i="11" a="1"/>
  <c r="BQ841" i="11"/>
  <c r="BQ842" i="11" a="1"/>
  <c r="BQ842" i="11"/>
  <c r="BQ843" i="11" a="1"/>
  <c r="BQ843" i="11"/>
  <c r="BQ844" i="11" a="1"/>
  <c r="BQ844" i="11"/>
  <c r="BQ845" i="11" a="1"/>
  <c r="BQ845" i="11"/>
  <c r="BQ846" i="11" a="1"/>
  <c r="BQ846" i="11"/>
  <c r="BQ847" i="11" a="1"/>
  <c r="BQ847" i="11"/>
  <c r="BQ848" i="11" a="1"/>
  <c r="BQ848" i="11"/>
  <c r="BQ849" i="11" a="1"/>
  <c r="BQ849" i="11"/>
  <c r="BQ850" i="11" a="1"/>
  <c r="BQ850" i="11"/>
  <c r="BQ851" i="11" a="1"/>
  <c r="BQ851" i="11"/>
  <c r="BQ852" i="11" a="1"/>
  <c r="BQ852" i="11"/>
  <c r="BQ853" i="11" a="1"/>
  <c r="BQ853" i="11"/>
  <c r="BQ854" i="11" a="1"/>
  <c r="BQ854" i="11"/>
  <c r="BQ855" i="11" a="1"/>
  <c r="BQ855" i="11"/>
  <c r="BQ856" i="11" a="1"/>
  <c r="BQ856" i="11"/>
  <c r="BQ857" i="11" a="1"/>
  <c r="BQ857" i="11"/>
  <c r="BQ858" i="11" a="1"/>
  <c r="BQ858" i="11"/>
  <c r="BQ859" i="11" a="1"/>
  <c r="BQ859" i="11"/>
  <c r="BQ860" i="11" a="1"/>
  <c r="BQ860" i="11"/>
  <c r="BQ861" i="11" a="1"/>
  <c r="BQ861" i="11"/>
  <c r="BQ862" i="11" a="1"/>
  <c r="BQ862" i="11"/>
  <c r="BQ863" i="11" a="1"/>
  <c r="BQ863" i="11"/>
  <c r="BQ864" i="11" a="1"/>
  <c r="BQ864" i="11"/>
  <c r="BQ865" i="11" a="1"/>
  <c r="BQ865" i="11"/>
  <c r="BQ866" i="11" a="1"/>
  <c r="BQ866" i="11"/>
  <c r="BQ867" i="11" a="1"/>
  <c r="BQ867" i="11"/>
  <c r="BQ868" i="11" a="1"/>
  <c r="BQ868" i="11"/>
  <c r="BQ869" i="11" a="1"/>
  <c r="BQ869" i="11"/>
  <c r="BQ870" i="11" a="1"/>
  <c r="BQ870" i="11"/>
  <c r="BQ871" i="11" a="1"/>
  <c r="BQ871" i="11"/>
  <c r="BQ872" i="11" a="1"/>
  <c r="BQ872" i="11"/>
  <c r="BQ873" i="11" a="1"/>
  <c r="BQ873" i="11"/>
  <c r="BQ874" i="11" a="1"/>
  <c r="BQ874" i="11"/>
  <c r="BQ875" i="11" a="1"/>
  <c r="BQ875" i="11"/>
  <c r="BQ876" i="11" a="1"/>
  <c r="BQ876" i="11"/>
  <c r="BQ877" i="11" a="1"/>
  <c r="BQ877" i="11"/>
  <c r="BQ878" i="11" a="1"/>
  <c r="BQ878" i="11"/>
  <c r="BQ879" i="11" a="1"/>
  <c r="BQ879" i="11"/>
  <c r="BQ880" i="11" a="1"/>
  <c r="BQ880" i="11"/>
  <c r="BQ881" i="11" a="1"/>
  <c r="BQ881" i="11"/>
  <c r="BQ882" i="11" a="1"/>
  <c r="BQ882" i="11"/>
  <c r="BQ883" i="11" a="1"/>
  <c r="BQ883" i="11"/>
  <c r="BQ884" i="11" a="1"/>
  <c r="BQ884" i="11"/>
  <c r="BQ885" i="11" a="1"/>
  <c r="BQ885" i="11"/>
  <c r="BQ886" i="11" a="1"/>
  <c r="BQ886" i="11"/>
  <c r="BQ887" i="11" a="1"/>
  <c r="BQ887" i="11"/>
  <c r="BQ888" i="11" a="1"/>
  <c r="BQ888" i="11"/>
  <c r="BQ889" i="11" a="1"/>
  <c r="BQ889" i="11"/>
  <c r="BQ890" i="11" a="1"/>
  <c r="BQ890" i="11"/>
  <c r="BQ891" i="11" a="1"/>
  <c r="BQ891" i="11"/>
  <c r="BQ892" i="11" a="1"/>
  <c r="BQ892" i="11"/>
  <c r="BQ893" i="11" a="1"/>
  <c r="BQ893" i="11"/>
  <c r="BQ894" i="11" a="1"/>
  <c r="BQ894" i="11"/>
  <c r="BQ895" i="11" a="1"/>
  <c r="BQ895" i="11"/>
  <c r="BQ896" i="11" a="1"/>
  <c r="BQ896" i="11"/>
  <c r="BQ897" i="11" a="1"/>
  <c r="BQ897" i="11"/>
  <c r="BQ898" i="11" a="1"/>
  <c r="BQ898" i="11"/>
  <c r="BQ899" i="11" a="1"/>
  <c r="BQ899" i="11"/>
  <c r="BQ900" i="11" a="1"/>
  <c r="BQ900" i="11"/>
  <c r="BQ901" i="11" a="1"/>
  <c r="BQ901" i="11"/>
  <c r="BQ902" i="11" a="1"/>
  <c r="BQ902" i="11"/>
  <c r="BQ903" i="11" a="1"/>
  <c r="BQ903" i="11"/>
  <c r="BQ904" i="11" a="1"/>
  <c r="BQ904" i="11"/>
  <c r="BQ905" i="11" a="1"/>
  <c r="BQ905" i="11"/>
  <c r="BQ906" i="11" a="1"/>
  <c r="BQ906" i="11"/>
  <c r="BQ907" i="11" a="1"/>
  <c r="BQ907" i="11"/>
  <c r="BQ908" i="11" a="1"/>
  <c r="BQ908" i="11"/>
  <c r="BQ909" i="11" a="1"/>
  <c r="BQ909" i="11"/>
  <c r="BQ910" i="11" a="1"/>
  <c r="BQ910" i="11"/>
  <c r="BQ911" i="11" a="1"/>
  <c r="BQ911" i="11"/>
  <c r="BQ912" i="11" a="1"/>
  <c r="BQ912" i="11"/>
  <c r="BQ913" i="11" a="1"/>
  <c r="BQ913" i="11"/>
  <c r="BQ914" i="11" a="1"/>
  <c r="BQ914" i="11"/>
  <c r="BQ915" i="11" a="1"/>
  <c r="BQ915" i="11"/>
  <c r="BQ916" i="11" a="1"/>
  <c r="BQ916" i="11"/>
  <c r="BQ917" i="11" a="1"/>
  <c r="BQ917" i="11"/>
  <c r="BQ918" i="11" a="1"/>
  <c r="BQ918" i="11"/>
  <c r="BQ919" i="11" a="1"/>
  <c r="BQ919" i="11"/>
  <c r="BQ920" i="11" a="1"/>
  <c r="BQ920" i="11"/>
  <c r="BQ921" i="11" a="1"/>
  <c r="BQ921" i="11"/>
  <c r="BQ922" i="11" a="1"/>
  <c r="BQ922" i="11"/>
  <c r="BQ923" i="11" a="1"/>
  <c r="BQ923" i="11"/>
  <c r="BQ924" i="11" a="1"/>
  <c r="BQ924" i="11"/>
  <c r="BQ925" i="11" a="1"/>
  <c r="BQ925" i="11"/>
  <c r="BQ926" i="11" a="1"/>
  <c r="BQ926" i="11"/>
  <c r="BQ927" i="11" a="1"/>
  <c r="BQ927" i="11"/>
  <c r="BQ928" i="11" a="1"/>
  <c r="BQ928" i="11"/>
  <c r="BQ929" i="11" a="1"/>
  <c r="BQ929" i="11"/>
  <c r="BQ930" i="11" a="1"/>
  <c r="BQ930" i="11"/>
  <c r="BQ931" i="11" a="1"/>
  <c r="BQ931" i="11"/>
  <c r="BQ932" i="11" a="1"/>
  <c r="BQ932" i="11"/>
  <c r="BQ933" i="11" a="1"/>
  <c r="BQ933" i="11"/>
  <c r="BQ934" i="11" a="1"/>
  <c r="BQ934" i="11"/>
  <c r="BQ935" i="11" a="1"/>
  <c r="BQ935" i="11"/>
  <c r="BQ936" i="11" a="1"/>
  <c r="BQ936" i="11"/>
  <c r="BQ937" i="11" a="1"/>
  <c r="BQ937" i="11"/>
  <c r="BQ938" i="11" a="1"/>
  <c r="BQ938" i="11"/>
  <c r="BQ939" i="11" a="1"/>
  <c r="BQ939" i="11"/>
  <c r="BQ940" i="11" a="1"/>
  <c r="BQ940" i="11"/>
  <c r="BQ941" i="11" a="1"/>
  <c r="BQ941" i="11"/>
  <c r="BQ942" i="11" a="1"/>
  <c r="BQ942" i="11"/>
  <c r="BQ943" i="11" a="1"/>
  <c r="BQ943" i="11"/>
  <c r="BQ944" i="11" a="1"/>
  <c r="BQ944" i="11"/>
  <c r="BQ945" i="11" a="1"/>
  <c r="BQ945" i="11"/>
  <c r="BQ946" i="11" a="1"/>
  <c r="BQ946" i="11"/>
  <c r="BQ947" i="11" a="1"/>
  <c r="BQ947" i="11"/>
  <c r="BQ948" i="11" a="1"/>
  <c r="BQ948" i="11"/>
  <c r="BQ949" i="11" a="1"/>
  <c r="BQ949" i="11"/>
  <c r="BQ950" i="11" a="1"/>
  <c r="BQ950" i="11"/>
  <c r="BQ951" i="11" a="1"/>
  <c r="BQ951" i="11"/>
  <c r="BQ952" i="11" a="1"/>
  <c r="BQ952" i="11"/>
  <c r="BQ953" i="11" a="1"/>
  <c r="BQ953" i="11"/>
  <c r="BQ954" i="11" a="1"/>
  <c r="BQ954" i="11"/>
  <c r="BQ955" i="11" a="1"/>
  <c r="BQ955" i="11"/>
  <c r="BQ956" i="11" a="1"/>
  <c r="BQ956" i="11"/>
  <c r="BQ957" i="11" a="1"/>
  <c r="BQ957" i="11"/>
  <c r="BQ958" i="11" a="1"/>
  <c r="BQ958" i="11"/>
  <c r="BQ959" i="11" a="1"/>
  <c r="BQ959" i="11"/>
  <c r="BQ960" i="11" a="1"/>
  <c r="BQ960" i="11"/>
  <c r="BQ961" i="11" a="1"/>
  <c r="BQ961" i="11"/>
  <c r="BQ962" i="11" a="1"/>
  <c r="BQ962" i="11"/>
  <c r="BQ963" i="11" a="1"/>
  <c r="BQ963" i="11"/>
  <c r="BQ964" i="11" a="1"/>
  <c r="BQ964" i="11"/>
  <c r="BQ965" i="11" a="1"/>
  <c r="BQ965" i="11"/>
  <c r="BQ966" i="11" a="1"/>
  <c r="BQ966" i="11"/>
  <c r="BQ967" i="11" a="1"/>
  <c r="BQ967" i="11"/>
  <c r="BQ968" i="11" a="1"/>
  <c r="BQ968" i="11"/>
  <c r="BQ969" i="11" a="1"/>
  <c r="BQ969" i="11"/>
  <c r="BQ970" i="11" a="1"/>
  <c r="BQ970" i="11"/>
  <c r="BQ971" i="11" a="1"/>
  <c r="BQ971" i="11"/>
  <c r="BQ972" i="11" a="1"/>
  <c r="BQ972" i="11"/>
  <c r="BQ973" i="11" a="1"/>
  <c r="BQ973" i="11"/>
  <c r="BQ974" i="11" a="1"/>
  <c r="BQ974" i="11"/>
  <c r="BQ975" i="11" a="1"/>
  <c r="BQ975" i="11"/>
  <c r="BQ976" i="11" a="1"/>
  <c r="BQ976" i="11"/>
  <c r="BQ977" i="11" a="1"/>
  <c r="BQ977" i="11"/>
  <c r="BQ978" i="11" a="1"/>
  <c r="BQ978" i="11"/>
  <c r="BQ979" i="11" a="1"/>
  <c r="BQ979" i="11"/>
  <c r="BQ980" i="11" a="1"/>
  <c r="BQ980" i="11"/>
  <c r="BQ981" i="11" a="1"/>
  <c r="BQ981" i="11"/>
  <c r="BQ982" i="11" a="1"/>
  <c r="BQ982" i="11"/>
  <c r="BQ983" i="11" a="1"/>
  <c r="BQ983" i="11"/>
  <c r="BQ984" i="11" a="1"/>
  <c r="BQ984" i="11"/>
  <c r="BQ985" i="11" a="1"/>
  <c r="BQ985" i="11"/>
  <c r="BQ986" i="11" a="1"/>
  <c r="BQ986" i="11"/>
  <c r="BQ987" i="11" a="1"/>
  <c r="BQ987" i="11"/>
  <c r="BQ988" i="11" a="1"/>
  <c r="BQ988" i="11"/>
  <c r="BQ989" i="11" a="1"/>
  <c r="BQ989" i="11"/>
  <c r="BQ990" i="11" a="1"/>
  <c r="BQ990" i="11"/>
  <c r="BQ991" i="11" a="1"/>
  <c r="BQ991" i="11"/>
  <c r="BQ992" i="11" a="1"/>
  <c r="BQ992" i="11"/>
  <c r="BQ993" i="11" a="1"/>
  <c r="BQ993" i="11"/>
  <c r="BQ994" i="11" a="1"/>
  <c r="BQ994" i="11"/>
  <c r="BQ995" i="11" a="1"/>
  <c r="BQ995" i="11"/>
  <c r="BQ996" i="11" a="1"/>
  <c r="BQ996" i="11"/>
  <c r="BQ997" i="11" a="1"/>
  <c r="BQ997" i="11"/>
  <c r="BQ998" i="11" a="1"/>
  <c r="BQ998" i="11"/>
  <c r="BQ999" i="11" a="1"/>
  <c r="BQ999" i="11"/>
  <c r="BQ1000" i="11" a="1"/>
  <c r="BQ1000" i="11"/>
  <c r="BQ1001" i="11" a="1"/>
  <c r="BQ1001" i="11"/>
  <c r="BQ1002" i="11" a="1"/>
  <c r="BQ1002" i="11"/>
  <c r="BQ1003" i="11" a="1"/>
  <c r="BQ1003" i="11"/>
  <c r="BQ1004" i="11" a="1"/>
  <c r="BQ1004" i="11"/>
  <c r="BQ1005" i="11" a="1"/>
  <c r="BQ1005" i="11"/>
  <c r="BQ1006" i="11" a="1"/>
  <c r="BQ1006" i="11"/>
  <c r="BQ1007" i="11" a="1"/>
  <c r="BQ1007" i="11"/>
  <c r="BQ1008" i="11" a="1"/>
  <c r="BQ1008" i="11"/>
  <c r="BQ1009" i="11" a="1"/>
  <c r="BQ1009" i="11"/>
  <c r="BQ1010" i="11" a="1"/>
  <c r="BQ1010" i="11"/>
  <c r="K467" i="11" a="1"/>
  <c r="K467" i="11"/>
  <c r="K700" i="11" a="1"/>
  <c r="K700" i="11"/>
  <c r="AC700" i="11"/>
  <c r="AE700" i="11"/>
  <c r="Q700" i="11" a="1"/>
  <c r="Q700" i="11"/>
  <c r="O700" i="11" a="1"/>
  <c r="O700" i="11"/>
  <c r="N700" i="11" a="1"/>
  <c r="N700" i="11"/>
  <c r="J700" i="11" a="1"/>
  <c r="J700" i="11"/>
  <c r="Z700" i="11" a="1"/>
  <c r="Z700" i="11"/>
  <c r="P700" i="11" a="1"/>
  <c r="P700" i="11"/>
  <c r="S700" i="11" a="1"/>
  <c r="S700" i="11"/>
  <c r="M700" i="11" a="1"/>
  <c r="M700" i="11"/>
  <c r="E700" i="11" a="1"/>
  <c r="E700" i="11"/>
  <c r="I700" i="11" a="1"/>
  <c r="I700" i="11"/>
  <c r="V700" i="11"/>
  <c r="D700" i="11" a="1"/>
  <c r="D700" i="11"/>
  <c r="L700" i="11" a="1"/>
  <c r="L700" i="11"/>
  <c r="M483" i="11" a="1"/>
  <c r="M483" i="11"/>
  <c r="D483" i="11" a="1"/>
  <c r="D483" i="11"/>
  <c r="K483" i="11" a="1"/>
  <c r="K483" i="11"/>
  <c r="N483" i="11" a="1"/>
  <c r="N483" i="11"/>
  <c r="L483" i="11" a="1"/>
  <c r="L483" i="11"/>
  <c r="I483" i="11" a="1"/>
  <c r="I483" i="11"/>
  <c r="V483" i="11"/>
  <c r="E483" i="11" a="1"/>
  <c r="E483" i="11"/>
  <c r="P483" i="11" a="1"/>
  <c r="P483" i="11"/>
  <c r="Q483" i="11" a="1"/>
  <c r="Q483" i="11"/>
  <c r="S483" i="11" a="1"/>
  <c r="S483" i="11"/>
  <c r="Z483" i="11" a="1"/>
  <c r="Z483" i="11"/>
  <c r="J483" i="11" a="1"/>
  <c r="J483" i="11"/>
  <c r="O483" i="11" a="1"/>
  <c r="O483" i="11"/>
  <c r="Z266" i="11" a="1"/>
  <c r="Z266" i="11"/>
  <c r="K266" i="11" a="1"/>
  <c r="K266" i="11"/>
  <c r="AC266" i="11"/>
  <c r="AE266" i="11"/>
  <c r="O266" i="11" a="1"/>
  <c r="O266" i="11"/>
  <c r="P266" i="11" a="1"/>
  <c r="P266" i="11"/>
  <c r="L266" i="11" a="1"/>
  <c r="L266" i="11"/>
  <c r="E266" i="11" a="1"/>
  <c r="E266" i="11"/>
  <c r="D266" i="11" a="1"/>
  <c r="D266" i="11"/>
  <c r="Q266" i="11" a="1"/>
  <c r="Q266" i="11"/>
  <c r="N266" i="11" a="1"/>
  <c r="N266" i="11"/>
  <c r="I266" i="11" a="1"/>
  <c r="I266" i="11"/>
  <c r="V266" i="11"/>
  <c r="M266" i="11" a="1"/>
  <c r="M266" i="11"/>
  <c r="Y267" i="11" a="1"/>
  <c r="Y267" i="11"/>
  <c r="S266" i="11" a="1"/>
  <c r="S266" i="11"/>
  <c r="J266" i="11" a="1"/>
  <c r="J266" i="11"/>
  <c r="D251" i="11" a="1"/>
  <c r="D251" i="11"/>
  <c r="J251" i="11" a="1"/>
  <c r="J251" i="11"/>
  <c r="K251" i="11" a="1"/>
  <c r="K251" i="11"/>
  <c r="AC251" i="11"/>
  <c r="AE251" i="11"/>
  <c r="S251" i="11" a="1"/>
  <c r="S251" i="11"/>
  <c r="L251" i="11" a="1"/>
  <c r="L251" i="11"/>
  <c r="Q251" i="11" a="1"/>
  <c r="Q251" i="11"/>
  <c r="P251" i="11" a="1"/>
  <c r="P251" i="11"/>
  <c r="N251" i="11" a="1"/>
  <c r="N251" i="11"/>
  <c r="E251" i="11" a="1"/>
  <c r="E251" i="11"/>
  <c r="Z251" i="11" a="1"/>
  <c r="Z251" i="11"/>
  <c r="O251" i="11" a="1"/>
  <c r="O251" i="11"/>
  <c r="I251" i="11" a="1"/>
  <c r="I251" i="11"/>
  <c r="V251" i="11"/>
  <c r="M251" i="11" a="1"/>
  <c r="M251" i="11"/>
  <c r="I716" i="11" a="1"/>
  <c r="I716" i="11"/>
  <c r="V716" i="11"/>
  <c r="M716" i="11" a="1"/>
  <c r="M716" i="11"/>
  <c r="Q716" i="11" a="1"/>
  <c r="Q716" i="11"/>
  <c r="K716" i="11" a="1"/>
  <c r="K716" i="11"/>
  <c r="AC716" i="11"/>
  <c r="AE716" i="11"/>
  <c r="D716" i="11" a="1"/>
  <c r="D716" i="11"/>
  <c r="P716" i="11" a="1"/>
  <c r="P716" i="11"/>
  <c r="S716" i="11" a="1"/>
  <c r="S716" i="11"/>
  <c r="E716" i="11" a="1"/>
  <c r="E716" i="11"/>
  <c r="L716" i="11" a="1"/>
  <c r="L716" i="11"/>
  <c r="Z716" i="11" a="1"/>
  <c r="Z716" i="11"/>
  <c r="O716" i="11" a="1"/>
  <c r="O716" i="11"/>
  <c r="N716" i="11" a="1"/>
  <c r="N716" i="11"/>
  <c r="J716" i="11" a="1"/>
  <c r="J716" i="11"/>
  <c r="L254" i="11" a="1"/>
  <c r="L254" i="11"/>
  <c r="J254" i="11" a="1"/>
  <c r="J254" i="11"/>
  <c r="Q254" i="11" a="1"/>
  <c r="Q254" i="11"/>
  <c r="D254" i="11" a="1"/>
  <c r="D254" i="11"/>
  <c r="M254" i="11" a="1"/>
  <c r="M254" i="11"/>
  <c r="I254" i="11" a="1"/>
  <c r="I254" i="11"/>
  <c r="V254" i="11"/>
  <c r="Y255" i="11" a="1"/>
  <c r="Y255" i="11"/>
  <c r="N254" i="11" a="1"/>
  <c r="N254" i="11"/>
  <c r="S254" i="11" a="1"/>
  <c r="S254" i="11"/>
  <c r="O254" i="11" a="1"/>
  <c r="O254" i="11"/>
  <c r="Z254" i="11" a="1"/>
  <c r="Z254" i="11"/>
  <c r="E254" i="11" a="1"/>
  <c r="E254" i="11"/>
  <c r="P254" i="11" a="1"/>
  <c r="P254" i="11"/>
  <c r="K254" i="11" a="1"/>
  <c r="K254" i="11"/>
  <c r="AC254" i="11"/>
  <c r="AE254" i="11"/>
  <c r="E624" i="11" a="1"/>
  <c r="E624" i="11"/>
  <c r="P624" i="11" a="1"/>
  <c r="P624" i="11"/>
  <c r="Q624" i="11" a="1"/>
  <c r="Q624" i="11"/>
  <c r="O624" i="11" a="1"/>
  <c r="O624" i="11"/>
  <c r="L624" i="11" a="1"/>
  <c r="L624" i="11"/>
  <c r="N624" i="11" a="1"/>
  <c r="N624" i="11"/>
  <c r="I624" i="11" a="1"/>
  <c r="I624" i="11"/>
  <c r="V624" i="11"/>
  <c r="K624" i="11" a="1"/>
  <c r="K624" i="11"/>
  <c r="AC624" i="11"/>
  <c r="AE624" i="11"/>
  <c r="D624" i="11" a="1"/>
  <c r="D624" i="11"/>
  <c r="M624" i="11" a="1"/>
  <c r="M624" i="11"/>
  <c r="S624" i="11" a="1"/>
  <c r="S624" i="11"/>
  <c r="Z624" i="11" a="1"/>
  <c r="Z624" i="11"/>
  <c r="J624" i="11" a="1"/>
  <c r="J624" i="11"/>
  <c r="L728" i="11" a="1"/>
  <c r="L728" i="11"/>
  <c r="S728" i="11" a="1"/>
  <c r="S728" i="11"/>
  <c r="D728" i="11" a="1"/>
  <c r="D728" i="11"/>
  <c r="E728" i="11" a="1"/>
  <c r="E728" i="11"/>
  <c r="K728" i="11" a="1"/>
  <c r="K728" i="11"/>
  <c r="AC728" i="11"/>
  <c r="AE728" i="11"/>
  <c r="J728" i="11" a="1"/>
  <c r="J728" i="11"/>
  <c r="P728" i="11" a="1"/>
  <c r="P728" i="11"/>
  <c r="N728" i="11" a="1"/>
  <c r="N728" i="11"/>
  <c r="O728" i="11" a="1"/>
  <c r="O728" i="11"/>
  <c r="Z728" i="11" a="1"/>
  <c r="Z728" i="11"/>
  <c r="Q728" i="11" a="1"/>
  <c r="Q728" i="11"/>
  <c r="M728" i="11" a="1"/>
  <c r="M728" i="11"/>
  <c r="I728" i="11" a="1"/>
  <c r="I728" i="11"/>
  <c r="V728" i="11"/>
  <c r="I724" i="11" a="1"/>
  <c r="I724" i="11"/>
  <c r="V724" i="11"/>
  <c r="E724" i="11" a="1"/>
  <c r="E724" i="11"/>
  <c r="O724" i="11" a="1"/>
  <c r="O724" i="11"/>
  <c r="N724" i="11" a="1"/>
  <c r="N724" i="11"/>
  <c r="Q724" i="11" a="1"/>
  <c r="Q724" i="11"/>
  <c r="P724" i="11" a="1"/>
  <c r="P724" i="11"/>
  <c r="J724" i="11" a="1"/>
  <c r="J724" i="11"/>
  <c r="S724" i="11" a="1"/>
  <c r="S724" i="11"/>
  <c r="D724" i="11" a="1"/>
  <c r="D724" i="11"/>
  <c r="K724" i="11" a="1"/>
  <c r="K724" i="11"/>
  <c r="AC724" i="11"/>
  <c r="AE724" i="11"/>
  <c r="M724" i="11" a="1"/>
  <c r="M724" i="11"/>
  <c r="L724" i="11" a="1"/>
  <c r="L724" i="11"/>
  <c r="Z724" i="11" a="1"/>
  <c r="Z724" i="11"/>
  <c r="E615" i="11" a="1"/>
  <c r="E615" i="11"/>
  <c r="K615" i="11" a="1"/>
  <c r="K615" i="11"/>
  <c r="AC615" i="11"/>
  <c r="AE615" i="11"/>
  <c r="O615" i="11" a="1"/>
  <c r="O615" i="11"/>
  <c r="S615" i="11" a="1"/>
  <c r="S615" i="11"/>
  <c r="Q615" i="11" a="1"/>
  <c r="Q615" i="11"/>
  <c r="N615" i="11" a="1"/>
  <c r="N615" i="11"/>
  <c r="D615" i="11" a="1"/>
  <c r="D615" i="11"/>
  <c r="P615" i="11" a="1"/>
  <c r="P615" i="11"/>
  <c r="L615" i="11" a="1"/>
  <c r="L615" i="11"/>
  <c r="Z615" i="11" a="1"/>
  <c r="Z615" i="11"/>
  <c r="M615" i="11" a="1"/>
  <c r="M615" i="11"/>
  <c r="J615" i="11" a="1"/>
  <c r="J615" i="11"/>
  <c r="I615" i="11" a="1"/>
  <c r="I615" i="11"/>
  <c r="V615" i="11"/>
  <c r="Q782" i="11" a="1"/>
  <c r="Q782" i="11"/>
  <c r="K782" i="11" a="1"/>
  <c r="K782" i="11"/>
  <c r="AC782" i="11"/>
  <c r="AE782" i="11"/>
  <c r="S782" i="11" a="1"/>
  <c r="S782" i="11"/>
  <c r="M782" i="11" a="1"/>
  <c r="M782" i="11"/>
  <c r="I782" i="11" a="1"/>
  <c r="I782" i="11"/>
  <c r="V782" i="11"/>
  <c r="D782" i="11" a="1"/>
  <c r="D782" i="11"/>
  <c r="L782" i="11" a="1"/>
  <c r="L782" i="11"/>
  <c r="Z782" i="11" a="1"/>
  <c r="Z782" i="11"/>
  <c r="N782" i="11" a="1"/>
  <c r="N782" i="11"/>
  <c r="O782" i="11" a="1"/>
  <c r="O782" i="11"/>
  <c r="E782" i="11" a="1"/>
  <c r="E782" i="11"/>
  <c r="P782" i="11" a="1"/>
  <c r="P782" i="11"/>
  <c r="J782" i="11" a="1"/>
  <c r="J782" i="11"/>
  <c r="S322" i="11" a="1"/>
  <c r="S322" i="11"/>
  <c r="L322" i="11" a="1"/>
  <c r="L322" i="11"/>
  <c r="N322" i="11" a="1"/>
  <c r="N322" i="11"/>
  <c r="Z322" i="11" a="1"/>
  <c r="Z322" i="11"/>
  <c r="J322" i="11" a="1"/>
  <c r="J322" i="11"/>
  <c r="P322" i="11" a="1"/>
  <c r="P322" i="11"/>
  <c r="E322" i="11" a="1"/>
  <c r="E322" i="11"/>
  <c r="O322" i="11" a="1"/>
  <c r="O322" i="11"/>
  <c r="Q322" i="11" a="1"/>
  <c r="Q322" i="11"/>
  <c r="D322" i="11" a="1"/>
  <c r="D322" i="11"/>
  <c r="M322" i="11" a="1"/>
  <c r="M322" i="11"/>
  <c r="K322" i="11" a="1"/>
  <c r="K322" i="11"/>
  <c r="AC322" i="11"/>
  <c r="AE322" i="11"/>
  <c r="Y323" i="11" a="1"/>
  <c r="Y323" i="11"/>
  <c r="I322" i="11" a="1"/>
  <c r="I322" i="11"/>
  <c r="V322" i="11"/>
  <c r="O672" i="11" a="1"/>
  <c r="O672" i="11"/>
  <c r="D672" i="11" a="1"/>
  <c r="D672" i="11"/>
  <c r="S672" i="11" a="1"/>
  <c r="S672" i="11"/>
  <c r="K672" i="11" a="1"/>
  <c r="K672" i="11"/>
  <c r="AC672" i="11"/>
  <c r="AE672" i="11"/>
  <c r="M672" i="11" a="1"/>
  <c r="M672" i="11"/>
  <c r="J672" i="11" a="1"/>
  <c r="J672" i="11"/>
  <c r="P672" i="11" a="1"/>
  <c r="P672" i="11"/>
  <c r="E672" i="11" a="1"/>
  <c r="E672" i="11"/>
  <c r="I672" i="11" a="1"/>
  <c r="I672" i="11"/>
  <c r="V672" i="11"/>
  <c r="Z672" i="11" a="1"/>
  <c r="Z672" i="11"/>
  <c r="N672" i="11" a="1"/>
  <c r="N672" i="11"/>
  <c r="L672" i="11" a="1"/>
  <c r="L672" i="11"/>
  <c r="Q672" i="11" a="1"/>
  <c r="Q672" i="11"/>
  <c r="Z49" i="11" a="1"/>
  <c r="Z49" i="11"/>
  <c r="D49" i="11" a="1"/>
  <c r="D49" i="11"/>
  <c r="N49" i="11" a="1"/>
  <c r="N49" i="11"/>
  <c r="P49" i="11" a="1"/>
  <c r="P49" i="11"/>
  <c r="J49" i="11" a="1"/>
  <c r="J49" i="11"/>
  <c r="M49" i="11" a="1"/>
  <c r="M49" i="11"/>
  <c r="S49" i="11" a="1"/>
  <c r="S49" i="11"/>
  <c r="I49" i="11" a="1"/>
  <c r="I49" i="11"/>
  <c r="V49" i="11"/>
  <c r="E49" i="11" a="1"/>
  <c r="E49" i="11"/>
  <c r="L49" i="11" a="1"/>
  <c r="L49" i="11"/>
  <c r="Q49" i="11" a="1"/>
  <c r="Q49" i="11"/>
  <c r="K49" i="11" a="1"/>
  <c r="K49" i="11"/>
  <c r="O49" i="11" a="1"/>
  <c r="O49" i="11"/>
  <c r="K604" i="11" a="1"/>
  <c r="K604" i="11"/>
  <c r="AC604" i="11"/>
  <c r="AE604" i="11"/>
  <c r="I604" i="11" a="1"/>
  <c r="I604" i="11"/>
  <c r="V604" i="11"/>
  <c r="Z604" i="11" a="1"/>
  <c r="Z604" i="11"/>
  <c r="O604" i="11" a="1"/>
  <c r="O604" i="11"/>
  <c r="P604" i="11" a="1"/>
  <c r="P604" i="11"/>
  <c r="S604" i="11" a="1"/>
  <c r="S604" i="11"/>
  <c r="Q604" i="11" a="1"/>
  <c r="Q604" i="11"/>
  <c r="E604" i="11" a="1"/>
  <c r="E604" i="11"/>
  <c r="N604" i="11" a="1"/>
  <c r="N604" i="11"/>
  <c r="M604" i="11" a="1"/>
  <c r="M604" i="11"/>
  <c r="D604" i="11" a="1"/>
  <c r="D604" i="11"/>
  <c r="L604" i="11" a="1"/>
  <c r="L604" i="11"/>
  <c r="J604" i="11" a="1"/>
  <c r="J604" i="11"/>
  <c r="O32" i="11" a="1"/>
  <c r="O32" i="11"/>
  <c r="I32" i="11" a="1"/>
  <c r="I32" i="11"/>
  <c r="V32" i="11"/>
  <c r="D32" i="11" a="1"/>
  <c r="D32" i="11"/>
  <c r="Z32" i="11" a="1"/>
  <c r="Z32" i="11"/>
  <c r="J32" i="11" a="1"/>
  <c r="J32" i="11"/>
  <c r="M32" i="11" a="1"/>
  <c r="M32" i="11"/>
  <c r="P32" i="11" a="1"/>
  <c r="P32" i="11"/>
  <c r="K32" i="11" a="1"/>
  <c r="K32" i="11"/>
  <c r="AC32" i="11"/>
  <c r="AE32" i="11"/>
  <c r="E32" i="11" a="1"/>
  <c r="E32" i="11"/>
  <c r="S32" i="11" a="1"/>
  <c r="S32" i="11"/>
  <c r="Q32" i="11" a="1"/>
  <c r="Q32" i="11"/>
  <c r="L32" i="11" a="1"/>
  <c r="L32" i="11"/>
  <c r="N32" i="11" a="1"/>
  <c r="N32" i="11"/>
  <c r="S621" i="11" a="1"/>
  <c r="S621" i="11"/>
  <c r="Z621" i="11" a="1"/>
  <c r="Z621" i="11"/>
  <c r="I621" i="11" a="1"/>
  <c r="I621" i="11"/>
  <c r="V621" i="11"/>
  <c r="E621" i="11" a="1"/>
  <c r="E621" i="11"/>
  <c r="M621" i="11" a="1"/>
  <c r="M621" i="11"/>
  <c r="Q621" i="11" a="1"/>
  <c r="Q621" i="11"/>
  <c r="D621" i="11" a="1"/>
  <c r="D621" i="11"/>
  <c r="J621" i="11" a="1"/>
  <c r="J621" i="11"/>
  <c r="P621" i="11" a="1"/>
  <c r="P621" i="11"/>
  <c r="K621" i="11" a="1"/>
  <c r="K621" i="11"/>
  <c r="AC621" i="11"/>
  <c r="AE621" i="11"/>
  <c r="O621" i="11" a="1"/>
  <c r="O621" i="11"/>
  <c r="N621" i="11" a="1"/>
  <c r="N621" i="11"/>
  <c r="L621" i="11" a="1"/>
  <c r="L621" i="11"/>
  <c r="K31" i="11" a="1"/>
  <c r="K31" i="11"/>
  <c r="AC31" i="11"/>
  <c r="AE31" i="11"/>
  <c r="J31" i="11" a="1"/>
  <c r="J31" i="11"/>
  <c r="O31" i="11" a="1"/>
  <c r="O31" i="11"/>
  <c r="D31" i="11" a="1"/>
  <c r="D31" i="11"/>
  <c r="S31" i="11" a="1"/>
  <c r="S31" i="11"/>
  <c r="N31" i="11" a="1"/>
  <c r="N31" i="11"/>
  <c r="Q31" i="11" a="1"/>
  <c r="Q31" i="11"/>
  <c r="E31" i="11" a="1"/>
  <c r="E31" i="11"/>
  <c r="P31" i="11" a="1"/>
  <c r="P31" i="11"/>
  <c r="Z31" i="11" a="1"/>
  <c r="Z31" i="11"/>
  <c r="I31" i="11" a="1"/>
  <c r="I31" i="11"/>
  <c r="V31" i="11"/>
  <c r="M31" i="11" a="1"/>
  <c r="M31" i="11"/>
  <c r="L31" i="11" a="1"/>
  <c r="L31" i="11"/>
  <c r="I853" i="11" a="1"/>
  <c r="I853" i="11"/>
  <c r="V853" i="11"/>
  <c r="Z853" i="11" a="1"/>
  <c r="Z853" i="11"/>
  <c r="S853" i="11" a="1"/>
  <c r="S853" i="11"/>
  <c r="L853" i="11" a="1"/>
  <c r="L853" i="11"/>
  <c r="K853" i="11" a="1"/>
  <c r="K853" i="11"/>
  <c r="AC853" i="11"/>
  <c r="AE853" i="11"/>
  <c r="P853" i="11" a="1"/>
  <c r="P853" i="11"/>
  <c r="Q853" i="11" a="1"/>
  <c r="Q853" i="11"/>
  <c r="M853" i="11" a="1"/>
  <c r="M853" i="11"/>
  <c r="J853" i="11" a="1"/>
  <c r="J853" i="11"/>
  <c r="E853" i="11" a="1"/>
  <c r="E853" i="11"/>
  <c r="D853" i="11" a="1"/>
  <c r="D853" i="11"/>
  <c r="O853" i="11" a="1"/>
  <c r="O853" i="11"/>
  <c r="N853" i="11" a="1"/>
  <c r="N853" i="11"/>
  <c r="Z41" i="11" a="1"/>
  <c r="Z41" i="11"/>
  <c r="J41" i="11" a="1"/>
  <c r="J41" i="11"/>
  <c r="M41" i="11" a="1"/>
  <c r="M41" i="11"/>
  <c r="O41" i="11" a="1"/>
  <c r="O41" i="11"/>
  <c r="D41" i="11" a="1"/>
  <c r="D41" i="11"/>
  <c r="P41" i="11" a="1"/>
  <c r="P41" i="11"/>
  <c r="S41" i="11" a="1"/>
  <c r="S41" i="11"/>
  <c r="E41" i="11" a="1"/>
  <c r="E41" i="11"/>
  <c r="K41" i="11" a="1"/>
  <c r="K41" i="11"/>
  <c r="AC41" i="11"/>
  <c r="AE41" i="11"/>
  <c r="N41" i="11" a="1"/>
  <c r="N41" i="11"/>
  <c r="I41" i="11" a="1"/>
  <c r="I41" i="11"/>
  <c r="V41" i="11"/>
  <c r="Q41" i="11" a="1"/>
  <c r="Q41" i="11"/>
  <c r="L41" i="11" a="1"/>
  <c r="L41" i="11"/>
  <c r="P851" i="11" a="1"/>
  <c r="P851" i="11"/>
  <c r="L851" i="11" a="1"/>
  <c r="L851" i="11"/>
  <c r="E851" i="11" a="1"/>
  <c r="E851" i="11"/>
  <c r="Z851" i="11" a="1"/>
  <c r="Z851" i="11"/>
  <c r="S851" i="11" a="1"/>
  <c r="S851" i="11"/>
  <c r="J851" i="11" a="1"/>
  <c r="J851" i="11"/>
  <c r="K851" i="11" a="1"/>
  <c r="K851" i="11"/>
  <c r="AC851" i="11"/>
  <c r="AE851" i="11"/>
  <c r="N851" i="11" a="1"/>
  <c r="N851" i="11"/>
  <c r="I851" i="11" a="1"/>
  <c r="I851" i="11"/>
  <c r="V851" i="11"/>
  <c r="O851" i="11" a="1"/>
  <c r="O851" i="11"/>
  <c r="M851" i="11" a="1"/>
  <c r="M851" i="11"/>
  <c r="D851" i="11" a="1"/>
  <c r="D851" i="11"/>
  <c r="Q851" i="11" a="1"/>
  <c r="Q851" i="11"/>
  <c r="D678" i="11" a="1"/>
  <c r="D678" i="11"/>
  <c r="J678" i="11" a="1"/>
  <c r="J678" i="11"/>
  <c r="Q678" i="11" a="1"/>
  <c r="Q678" i="11"/>
  <c r="Z678" i="11" a="1"/>
  <c r="Z678" i="11"/>
  <c r="O678" i="11" a="1"/>
  <c r="O678" i="11"/>
  <c r="E678" i="11" a="1"/>
  <c r="E678" i="11"/>
  <c r="K678" i="11" a="1"/>
  <c r="K678" i="11"/>
  <c r="AC678" i="11"/>
  <c r="AE678" i="11"/>
  <c r="P678" i="11" a="1"/>
  <c r="P678" i="11"/>
  <c r="S678" i="11" a="1"/>
  <c r="S678" i="11"/>
  <c r="N678" i="11" a="1"/>
  <c r="N678" i="11"/>
  <c r="I678" i="11" a="1"/>
  <c r="I678" i="11"/>
  <c r="V678" i="11"/>
  <c r="M678" i="11" a="1"/>
  <c r="M678" i="11"/>
  <c r="L678" i="11" a="1"/>
  <c r="L678" i="11"/>
  <c r="J798" i="11" a="1"/>
  <c r="J798" i="11"/>
  <c r="K798" i="11" a="1"/>
  <c r="K798" i="11"/>
  <c r="AC798" i="11"/>
  <c r="AE798" i="11"/>
  <c r="I798" i="11" a="1"/>
  <c r="I798" i="11"/>
  <c r="V798" i="11"/>
  <c r="D798" i="11" a="1"/>
  <c r="D798" i="11"/>
  <c r="N798" i="11" a="1"/>
  <c r="N798" i="11"/>
  <c r="O798" i="11" a="1"/>
  <c r="O798" i="11"/>
  <c r="P798" i="11" a="1"/>
  <c r="P798" i="11"/>
  <c r="L798" i="11" a="1"/>
  <c r="L798" i="11"/>
  <c r="M798" i="11" a="1"/>
  <c r="M798" i="11"/>
  <c r="S798" i="11" a="1"/>
  <c r="S798" i="11"/>
  <c r="E798" i="11" a="1"/>
  <c r="E798" i="11"/>
  <c r="Q798" i="11" a="1"/>
  <c r="Q798" i="11"/>
  <c r="Z798" i="11" a="1"/>
  <c r="Z798" i="11"/>
  <c r="S399" i="11" a="1"/>
  <c r="S399" i="11"/>
  <c r="Z399" i="11" a="1"/>
  <c r="Z399" i="11"/>
  <c r="D399" i="11" a="1"/>
  <c r="D399" i="11"/>
  <c r="M399" i="11" a="1"/>
  <c r="M399" i="11"/>
  <c r="Q399" i="11" a="1"/>
  <c r="Q399" i="11"/>
  <c r="E399" i="11" a="1"/>
  <c r="E399" i="11"/>
  <c r="O399" i="11" a="1"/>
  <c r="O399" i="11"/>
  <c r="J399" i="11" a="1"/>
  <c r="J399" i="11"/>
  <c r="K399" i="11" a="1"/>
  <c r="K399" i="11"/>
  <c r="AC399" i="11"/>
  <c r="AE399" i="11"/>
  <c r="N399" i="11" a="1"/>
  <c r="N399" i="11"/>
  <c r="P399" i="11" a="1"/>
  <c r="P399" i="11"/>
  <c r="I399" i="11" a="1"/>
  <c r="I399" i="11"/>
  <c r="V399" i="11"/>
  <c r="L399" i="11" a="1"/>
  <c r="L399" i="11"/>
  <c r="K309" i="11" a="1"/>
  <c r="K309" i="11"/>
  <c r="P309" i="11" a="1"/>
  <c r="P309" i="11"/>
  <c r="S309" i="11" a="1"/>
  <c r="S309" i="11"/>
  <c r="I309" i="11" a="1"/>
  <c r="I309" i="11"/>
  <c r="V309" i="11"/>
  <c r="J309" i="11" a="1"/>
  <c r="J309" i="11"/>
  <c r="M309" i="11" a="1"/>
  <c r="M309" i="11"/>
  <c r="Z309" i="11" a="1"/>
  <c r="Z309" i="11"/>
  <c r="N309" i="11" a="1"/>
  <c r="N309" i="11"/>
  <c r="Q309" i="11" a="1"/>
  <c r="Q309" i="11"/>
  <c r="O309" i="11" a="1"/>
  <c r="O309" i="11"/>
  <c r="E309" i="11" a="1"/>
  <c r="E309" i="11"/>
  <c r="L309" i="11" a="1"/>
  <c r="L309" i="11"/>
  <c r="D309" i="11" a="1"/>
  <c r="D309" i="11"/>
  <c r="O591" i="11" a="1"/>
  <c r="O591" i="11"/>
  <c r="Z591" i="11" a="1"/>
  <c r="Z591" i="11"/>
  <c r="Q591" i="11" a="1"/>
  <c r="Q591" i="11"/>
  <c r="E591" i="11" a="1"/>
  <c r="E591" i="11"/>
  <c r="P591" i="11" a="1"/>
  <c r="P591" i="11"/>
  <c r="L591" i="11" a="1"/>
  <c r="L591" i="11"/>
  <c r="J591" i="11" a="1"/>
  <c r="J591" i="11"/>
  <c r="M591" i="11" a="1"/>
  <c r="M591" i="11"/>
  <c r="K591" i="11" a="1"/>
  <c r="K591" i="11"/>
  <c r="AC591" i="11"/>
  <c r="AE591" i="11"/>
  <c r="S591" i="11" a="1"/>
  <c r="S591" i="11"/>
  <c r="N591" i="11" a="1"/>
  <c r="N591" i="11"/>
  <c r="I591" i="11" a="1"/>
  <c r="I591" i="11"/>
  <c r="V591" i="11"/>
  <c r="D591" i="11" a="1"/>
  <c r="D591" i="11"/>
  <c r="L75" i="11" a="1"/>
  <c r="L75" i="11"/>
  <c r="J75" i="11" a="1"/>
  <c r="J75" i="11"/>
  <c r="Z75" i="11" a="1"/>
  <c r="Z75" i="11"/>
  <c r="S75" i="11" a="1"/>
  <c r="S75" i="11"/>
  <c r="K75" i="11" a="1"/>
  <c r="K75" i="11"/>
  <c r="AC75" i="11"/>
  <c r="AE75" i="11"/>
  <c r="I75" i="11" a="1"/>
  <c r="I75" i="11"/>
  <c r="V75" i="11"/>
  <c r="P75" i="11" a="1"/>
  <c r="P75" i="11"/>
  <c r="M75" i="11" a="1"/>
  <c r="M75" i="11"/>
  <c r="Q75" i="11" a="1"/>
  <c r="Q75" i="11"/>
  <c r="D75" i="11" a="1"/>
  <c r="D75" i="11"/>
  <c r="E75" i="11" a="1"/>
  <c r="E75" i="11"/>
  <c r="O75" i="11" a="1"/>
  <c r="O75" i="11"/>
  <c r="N75" i="11" a="1"/>
  <c r="N75" i="11"/>
  <c r="P679" i="11" a="1"/>
  <c r="P679" i="11"/>
  <c r="E679" i="11" a="1"/>
  <c r="E679" i="11"/>
  <c r="I679" i="11" a="1"/>
  <c r="I679" i="11"/>
  <c r="V679" i="11"/>
  <c r="D679" i="11" a="1"/>
  <c r="D679" i="11"/>
  <c r="Z679" i="11" a="1"/>
  <c r="Z679" i="11"/>
  <c r="M679" i="11" a="1"/>
  <c r="M679" i="11"/>
  <c r="J679" i="11" a="1"/>
  <c r="J679" i="11"/>
  <c r="Q679" i="11" a="1"/>
  <c r="Q679" i="11"/>
  <c r="O679" i="11" a="1"/>
  <c r="O679" i="11"/>
  <c r="L679" i="11" a="1"/>
  <c r="L679" i="11"/>
  <c r="N679" i="11" a="1"/>
  <c r="N679" i="11"/>
  <c r="K679" i="11" a="1"/>
  <c r="K679" i="11"/>
  <c r="AC679" i="11"/>
  <c r="AE679" i="11"/>
  <c r="S679" i="11" a="1"/>
  <c r="S679" i="11"/>
  <c r="Z82" i="11" a="1"/>
  <c r="Z82" i="11"/>
  <c r="J82" i="11" a="1"/>
  <c r="J82" i="11"/>
  <c r="O82" i="11" a="1"/>
  <c r="O82" i="11"/>
  <c r="P82" i="11" a="1"/>
  <c r="P82" i="11"/>
  <c r="Q82" i="11" a="1"/>
  <c r="Q82" i="11"/>
  <c r="L82" i="11" a="1"/>
  <c r="L82" i="11"/>
  <c r="D82" i="11" a="1"/>
  <c r="D82" i="11"/>
  <c r="E82" i="11" a="1"/>
  <c r="E82" i="11"/>
  <c r="I82" i="11" a="1"/>
  <c r="I82" i="11"/>
  <c r="V82" i="11"/>
  <c r="Y83" i="11" a="1"/>
  <c r="Y83" i="11"/>
  <c r="Y84" i="11" a="1"/>
  <c r="Y84" i="11"/>
  <c r="N82" i="11" a="1"/>
  <c r="N82" i="11"/>
  <c r="S82" i="11" a="1"/>
  <c r="S82" i="11"/>
  <c r="M82" i="11" a="1"/>
  <c r="M82" i="11"/>
  <c r="K82" i="11" a="1"/>
  <c r="K82" i="11"/>
  <c r="AC82" i="11"/>
  <c r="AE82" i="11"/>
  <c r="O733" i="11" a="1"/>
  <c r="O733" i="11"/>
  <c r="M733" i="11" a="1"/>
  <c r="M733" i="11"/>
  <c r="Z733" i="11" a="1"/>
  <c r="Z733" i="11"/>
  <c r="P733" i="11" a="1"/>
  <c r="P733" i="11"/>
  <c r="K733" i="11" a="1"/>
  <c r="K733" i="11"/>
  <c r="AC733" i="11"/>
  <c r="AE733" i="11"/>
  <c r="J733" i="11" a="1"/>
  <c r="J733" i="11"/>
  <c r="I733" i="11" a="1"/>
  <c r="I733" i="11"/>
  <c r="V733" i="11"/>
  <c r="D733" i="11" a="1"/>
  <c r="D733" i="11"/>
  <c r="E733" i="11" a="1"/>
  <c r="E733" i="11"/>
  <c r="Q733" i="11" a="1"/>
  <c r="Q733" i="11"/>
  <c r="N733" i="11" a="1"/>
  <c r="N733" i="11"/>
  <c r="S733" i="11" a="1"/>
  <c r="S733" i="11"/>
  <c r="L733" i="11" a="1"/>
  <c r="L733" i="11"/>
  <c r="S762" i="11" a="1"/>
  <c r="S762" i="11"/>
  <c r="J762" i="11" a="1"/>
  <c r="J762" i="11"/>
  <c r="N762" i="11" a="1"/>
  <c r="N762" i="11"/>
  <c r="E762" i="11" a="1"/>
  <c r="E762" i="11"/>
  <c r="I762" i="11" a="1"/>
  <c r="I762" i="11"/>
  <c r="V762" i="11"/>
  <c r="O762" i="11" a="1"/>
  <c r="O762" i="11"/>
  <c r="Q762" i="11" a="1"/>
  <c r="Q762" i="11"/>
  <c r="P762" i="11" a="1"/>
  <c r="P762" i="11"/>
  <c r="L762" i="11" a="1"/>
  <c r="L762" i="11"/>
  <c r="M762" i="11" a="1"/>
  <c r="M762" i="11"/>
  <c r="D762" i="11" a="1"/>
  <c r="D762" i="11"/>
  <c r="Z762" i="11" a="1"/>
  <c r="Z762" i="11"/>
  <c r="K762" i="11" a="1"/>
  <c r="K762" i="11"/>
  <c r="AC762" i="11"/>
  <c r="AE762" i="11"/>
  <c r="D461" i="11" a="1"/>
  <c r="D461" i="11"/>
  <c r="S461" i="11" a="1"/>
  <c r="S461" i="11"/>
  <c r="M461" i="11" a="1"/>
  <c r="M461" i="11"/>
  <c r="N461" i="11" a="1"/>
  <c r="N461" i="11"/>
  <c r="I461" i="11" a="1"/>
  <c r="I461" i="11"/>
  <c r="V461" i="11"/>
  <c r="Z461" i="11" a="1"/>
  <c r="Z461" i="11"/>
  <c r="K461" i="11" a="1"/>
  <c r="K461" i="11"/>
  <c r="E461" i="11" a="1"/>
  <c r="E461" i="11"/>
  <c r="J461" i="11" a="1"/>
  <c r="J461" i="11"/>
  <c r="Q461" i="11" a="1"/>
  <c r="Q461" i="11"/>
  <c r="O461" i="11" a="1"/>
  <c r="O461" i="11"/>
  <c r="L461" i="11" a="1"/>
  <c r="L461" i="11"/>
  <c r="P461" i="11" a="1"/>
  <c r="P461" i="11"/>
  <c r="D592" i="11" a="1"/>
  <c r="D592" i="11"/>
  <c r="Q592" i="11" a="1"/>
  <c r="Q592" i="11"/>
  <c r="L592" i="11" a="1"/>
  <c r="L592" i="11"/>
  <c r="P592" i="11" a="1"/>
  <c r="P592" i="11"/>
  <c r="S592" i="11" a="1"/>
  <c r="S592" i="11"/>
  <c r="J592" i="11" a="1"/>
  <c r="J592" i="11"/>
  <c r="Z592" i="11" a="1"/>
  <c r="Z592" i="11"/>
  <c r="M592" i="11" a="1"/>
  <c r="M592" i="11"/>
  <c r="O592" i="11" a="1"/>
  <c r="O592" i="11"/>
  <c r="E592" i="11" a="1"/>
  <c r="E592" i="11"/>
  <c r="I592" i="11" a="1"/>
  <c r="I592" i="11"/>
  <c r="V592" i="11"/>
  <c r="N592" i="11" a="1"/>
  <c r="N592" i="11"/>
  <c r="K592" i="11" a="1"/>
  <c r="K592" i="11"/>
  <c r="AC592" i="11"/>
  <c r="AE592" i="11"/>
  <c r="Q371" i="11" a="1"/>
  <c r="Q371" i="11"/>
  <c r="E371" i="11" a="1"/>
  <c r="E371" i="11"/>
  <c r="L371" i="11" a="1"/>
  <c r="L371" i="11"/>
  <c r="K371" i="11" a="1"/>
  <c r="K371" i="11"/>
  <c r="D371" i="11" a="1"/>
  <c r="D371" i="11"/>
  <c r="N371" i="11" a="1"/>
  <c r="N371" i="11"/>
  <c r="S371" i="11" a="1"/>
  <c r="S371" i="11"/>
  <c r="O371" i="11" a="1"/>
  <c r="O371" i="11"/>
  <c r="Z371" i="11" a="1"/>
  <c r="Z371" i="11"/>
  <c r="P371" i="11" a="1"/>
  <c r="P371" i="11"/>
  <c r="J371" i="11" a="1"/>
  <c r="J371" i="11"/>
  <c r="I371" i="11" a="1"/>
  <c r="I371" i="11"/>
  <c r="V371" i="11"/>
  <c r="M371" i="11" a="1"/>
  <c r="M371" i="11"/>
  <c r="Z581" i="11" a="1"/>
  <c r="Z581" i="11"/>
  <c r="K581" i="11" a="1"/>
  <c r="K581" i="11"/>
  <c r="AC581" i="11"/>
  <c r="AE581" i="11"/>
  <c r="L581" i="11" a="1"/>
  <c r="L581" i="11"/>
  <c r="S581" i="11" a="1"/>
  <c r="S581" i="11"/>
  <c r="N581" i="11" a="1"/>
  <c r="N581" i="11"/>
  <c r="E581" i="11" a="1"/>
  <c r="E581" i="11"/>
  <c r="Q581" i="11" a="1"/>
  <c r="Q581" i="11"/>
  <c r="I581" i="11" a="1"/>
  <c r="I581" i="11"/>
  <c r="V581" i="11"/>
  <c r="D581" i="11" a="1"/>
  <c r="D581" i="11"/>
  <c r="O581" i="11" a="1"/>
  <c r="O581" i="11"/>
  <c r="J581" i="11" a="1"/>
  <c r="J581" i="11"/>
  <c r="P581" i="11" a="1"/>
  <c r="P581" i="11"/>
  <c r="M581" i="11" a="1"/>
  <c r="M581" i="11"/>
  <c r="D385" i="11" a="1"/>
  <c r="D385" i="11"/>
  <c r="O385" i="11" a="1"/>
  <c r="O385" i="11"/>
  <c r="L385" i="11" a="1"/>
  <c r="L385" i="11"/>
  <c r="N385" i="11" a="1"/>
  <c r="N385" i="11"/>
  <c r="K385" i="11" a="1"/>
  <c r="K385" i="11"/>
  <c r="AC385" i="11"/>
  <c r="AE385" i="11"/>
  <c r="Q385" i="11" a="1"/>
  <c r="Q385" i="11"/>
  <c r="S385" i="11" a="1"/>
  <c r="S385" i="11"/>
  <c r="I385" i="11" a="1"/>
  <c r="I385" i="11"/>
  <c r="V385" i="11"/>
  <c r="J385" i="11" a="1"/>
  <c r="J385" i="11"/>
  <c r="E385" i="11" a="1"/>
  <c r="E385" i="11"/>
  <c r="Z385" i="11" a="1"/>
  <c r="Z385" i="11"/>
  <c r="M385" i="11" a="1"/>
  <c r="M385" i="11"/>
  <c r="P385" i="11" a="1"/>
  <c r="P385" i="11"/>
  <c r="P470" i="11" a="1"/>
  <c r="P470" i="11"/>
  <c r="E470" i="11" a="1"/>
  <c r="E470" i="11"/>
  <c r="K470" i="11" a="1"/>
  <c r="K470" i="11"/>
  <c r="AC470" i="11"/>
  <c r="AE470" i="11"/>
  <c r="J470" i="11" a="1"/>
  <c r="J470" i="11"/>
  <c r="Z470" i="11" a="1"/>
  <c r="Z470" i="11"/>
  <c r="L470" i="11" a="1"/>
  <c r="L470" i="11"/>
  <c r="Y471" i="11" a="1"/>
  <c r="Y471" i="11"/>
  <c r="I470" i="11" a="1"/>
  <c r="I470" i="11"/>
  <c r="V470" i="11"/>
  <c r="S470" i="11" a="1"/>
  <c r="S470" i="11"/>
  <c r="M470" i="11" a="1"/>
  <c r="M470" i="11"/>
  <c r="D470" i="11" a="1"/>
  <c r="D470" i="11"/>
  <c r="Q470" i="11" a="1"/>
  <c r="Q470" i="11"/>
  <c r="O470" i="11" a="1"/>
  <c r="O470" i="11"/>
  <c r="N470" i="11" a="1"/>
  <c r="N470" i="11"/>
  <c r="P152" i="11" a="1"/>
  <c r="P152" i="11"/>
  <c r="Y153" i="11" a="1"/>
  <c r="Y153" i="11"/>
  <c r="O152" i="11" a="1"/>
  <c r="O152" i="11"/>
  <c r="N152" i="11" a="1"/>
  <c r="N152" i="11"/>
  <c r="E152" i="11" a="1"/>
  <c r="E152" i="11"/>
  <c r="S152" i="11" a="1"/>
  <c r="S152" i="11"/>
  <c r="Q152" i="11" a="1"/>
  <c r="Q152" i="11"/>
  <c r="M152" i="11" a="1"/>
  <c r="M152" i="11"/>
  <c r="Z152" i="11" a="1"/>
  <c r="Z152" i="11"/>
  <c r="D152" i="11" a="1"/>
  <c r="D152" i="11"/>
  <c r="J152" i="11" a="1"/>
  <c r="J152" i="11"/>
  <c r="I152" i="11" a="1"/>
  <c r="I152" i="11"/>
  <c r="V152" i="11"/>
  <c r="K152" i="11" a="1"/>
  <c r="K152" i="11"/>
  <c r="AC152" i="11"/>
  <c r="AE152" i="11"/>
  <c r="L152" i="11" a="1"/>
  <c r="L152" i="11"/>
  <c r="K480" i="11" a="1"/>
  <c r="K480" i="11"/>
  <c r="AC480" i="11"/>
  <c r="AE480" i="11"/>
  <c r="N480" i="11" a="1"/>
  <c r="N480" i="11"/>
  <c r="O480" i="11" a="1"/>
  <c r="O480" i="11"/>
  <c r="E480" i="11" a="1"/>
  <c r="E480" i="11"/>
  <c r="J480" i="11" a="1"/>
  <c r="J480" i="11"/>
  <c r="I480" i="11" a="1"/>
  <c r="I480" i="11"/>
  <c r="V480" i="11"/>
  <c r="P480" i="11" a="1"/>
  <c r="P480" i="11"/>
  <c r="Q480" i="11" a="1"/>
  <c r="Q480" i="11"/>
  <c r="Y481" i="11" a="1"/>
  <c r="Y481" i="11"/>
  <c r="D480" i="11" a="1"/>
  <c r="D480" i="11"/>
  <c r="S480" i="11" a="1"/>
  <c r="S480" i="11"/>
  <c r="M480" i="11" a="1"/>
  <c r="M480" i="11"/>
  <c r="L480" i="11" a="1"/>
  <c r="L480" i="11"/>
  <c r="Z480" i="11" a="1"/>
  <c r="Z480" i="11"/>
  <c r="I460" i="11" a="1"/>
  <c r="I460" i="11"/>
  <c r="V460" i="11"/>
  <c r="S460" i="11" a="1"/>
  <c r="S460" i="11"/>
  <c r="D460" i="11" a="1"/>
  <c r="D460" i="11"/>
  <c r="L460" i="11" a="1"/>
  <c r="L460" i="11"/>
  <c r="N460" i="11" a="1"/>
  <c r="N460" i="11"/>
  <c r="Z460" i="11" a="1"/>
  <c r="Z460" i="11"/>
  <c r="O460" i="11" a="1"/>
  <c r="O460" i="11"/>
  <c r="Q460" i="11" a="1"/>
  <c r="Q460" i="11"/>
  <c r="J460" i="11" a="1"/>
  <c r="J460" i="11"/>
  <c r="M460" i="11" a="1"/>
  <c r="M460" i="11"/>
  <c r="E460" i="11" a="1"/>
  <c r="E460" i="11"/>
  <c r="K460" i="11" a="1"/>
  <c r="K460" i="11"/>
  <c r="AC460" i="11"/>
  <c r="AE460" i="11"/>
  <c r="Y461" i="11" a="1"/>
  <c r="Y461" i="11"/>
  <c r="P460" i="11" a="1"/>
  <c r="P460" i="11"/>
  <c r="L453" i="11" a="1"/>
  <c r="L453" i="11"/>
  <c r="O453" i="11" a="1"/>
  <c r="O453" i="11"/>
  <c r="K453" i="11" a="1"/>
  <c r="K453" i="11"/>
  <c r="AC453" i="11"/>
  <c r="AE453" i="11"/>
  <c r="M453" i="11" a="1"/>
  <c r="M453" i="11"/>
  <c r="P453" i="11" a="1"/>
  <c r="P453" i="11"/>
  <c r="J453" i="11" a="1"/>
  <c r="J453" i="11"/>
  <c r="I453" i="11" a="1"/>
  <c r="I453" i="11"/>
  <c r="V453" i="11"/>
  <c r="E453" i="11" a="1"/>
  <c r="E453" i="11"/>
  <c r="Q453" i="11" a="1"/>
  <c r="Q453" i="11"/>
  <c r="S453" i="11" a="1"/>
  <c r="S453" i="11"/>
  <c r="N453" i="11" a="1"/>
  <c r="N453" i="11"/>
  <c r="D453" i="11" a="1"/>
  <c r="D453" i="11"/>
  <c r="Z453" i="11" a="1"/>
  <c r="Z453" i="11"/>
  <c r="P884" i="11" a="1"/>
  <c r="P884" i="11"/>
  <c r="I884" i="11" a="1"/>
  <c r="I884" i="11"/>
  <c r="V884" i="11"/>
  <c r="O884" i="11" a="1"/>
  <c r="O884" i="11"/>
  <c r="J884" i="11" a="1"/>
  <c r="J884" i="11"/>
  <c r="Q884" i="11" a="1"/>
  <c r="Q884" i="11"/>
  <c r="E884" i="11" a="1"/>
  <c r="E884" i="11"/>
  <c r="D884" i="11" a="1"/>
  <c r="D884" i="11"/>
  <c r="L884" i="11" a="1"/>
  <c r="L884" i="11"/>
  <c r="K884" i="11" a="1"/>
  <c r="K884" i="11"/>
  <c r="AC884" i="11"/>
  <c r="AE884" i="11"/>
  <c r="Z884" i="11" a="1"/>
  <c r="Z884" i="11"/>
  <c r="M884" i="11" a="1"/>
  <c r="M884" i="11"/>
  <c r="N884" i="11" a="1"/>
  <c r="N884" i="11"/>
  <c r="S884" i="11" a="1"/>
  <c r="S884" i="11"/>
  <c r="J171" i="11" a="1"/>
  <c r="J171" i="11"/>
  <c r="N171" i="11" a="1"/>
  <c r="N171" i="11"/>
  <c r="O171" i="11" a="1"/>
  <c r="O171" i="11"/>
  <c r="D171" i="11" a="1"/>
  <c r="D171" i="11"/>
  <c r="L171" i="11" a="1"/>
  <c r="L171" i="11"/>
  <c r="Q171" i="11" a="1"/>
  <c r="Q171" i="11"/>
  <c r="K171" i="11" a="1"/>
  <c r="K171" i="11"/>
  <c r="AC171" i="11"/>
  <c r="AE171" i="11"/>
  <c r="M171" i="11" a="1"/>
  <c r="M171" i="11"/>
  <c r="I171" i="11" a="1"/>
  <c r="I171" i="11"/>
  <c r="V171" i="11"/>
  <c r="S171" i="11" a="1"/>
  <c r="S171" i="11"/>
  <c r="E171" i="11" a="1"/>
  <c r="E171" i="11"/>
  <c r="Z171" i="11" a="1"/>
  <c r="Z171" i="11"/>
  <c r="P171" i="11" a="1"/>
  <c r="P171" i="11"/>
  <c r="K208" i="11" a="1"/>
  <c r="K208" i="11"/>
  <c r="AC208" i="11"/>
  <c r="AE208" i="11"/>
  <c r="S208" i="11" a="1"/>
  <c r="S208" i="11"/>
  <c r="L208" i="11" a="1"/>
  <c r="L208" i="11"/>
  <c r="N208" i="11" a="1"/>
  <c r="N208" i="11"/>
  <c r="O208" i="11" a="1"/>
  <c r="O208" i="11"/>
  <c r="Z208" i="11" a="1"/>
  <c r="Z208" i="11"/>
  <c r="I208" i="11" a="1"/>
  <c r="I208" i="11"/>
  <c r="V208" i="11"/>
  <c r="J208" i="11" a="1"/>
  <c r="J208" i="11"/>
  <c r="M208" i="11" a="1"/>
  <c r="M208" i="11"/>
  <c r="P208" i="11" a="1"/>
  <c r="P208" i="11"/>
  <c r="D208" i="11" a="1"/>
  <c r="D208" i="11"/>
  <c r="Q208" i="11" a="1"/>
  <c r="Q208" i="11"/>
  <c r="E208" i="11" a="1"/>
  <c r="E208" i="11"/>
  <c r="I422" i="11" a="1"/>
  <c r="I422" i="11"/>
  <c r="V422" i="11"/>
  <c r="O422" i="11" a="1"/>
  <c r="O422" i="11"/>
  <c r="Q422" i="11" a="1"/>
  <c r="Q422" i="11"/>
  <c r="M422" i="11" a="1"/>
  <c r="M422" i="11"/>
  <c r="N422" i="11" a="1"/>
  <c r="N422" i="11"/>
  <c r="P422" i="11" a="1"/>
  <c r="P422" i="11"/>
  <c r="E422" i="11" a="1"/>
  <c r="E422" i="11"/>
  <c r="D422" i="11" a="1"/>
  <c r="D422" i="11"/>
  <c r="Y423" i="11" a="1"/>
  <c r="Y423" i="11"/>
  <c r="L422" i="11" a="1"/>
  <c r="L422" i="11"/>
  <c r="Z422" i="11" a="1"/>
  <c r="Z422" i="11"/>
  <c r="J422" i="11" a="1"/>
  <c r="J422" i="11"/>
  <c r="S422" i="11" a="1"/>
  <c r="S422" i="11"/>
  <c r="K422" i="11" a="1"/>
  <c r="K422" i="11"/>
  <c r="AC422" i="11"/>
  <c r="AE422" i="11"/>
  <c r="S966" i="11" a="1"/>
  <c r="S966" i="11"/>
  <c r="Q966" i="11" a="1"/>
  <c r="Q966" i="11"/>
  <c r="D966" i="11" a="1"/>
  <c r="D966" i="11"/>
  <c r="N966" i="11" a="1"/>
  <c r="N966" i="11"/>
  <c r="J966" i="11" a="1"/>
  <c r="J966" i="11"/>
  <c r="O966" i="11" a="1"/>
  <c r="O966" i="11"/>
  <c r="Z966" i="11" a="1"/>
  <c r="Z966" i="11"/>
  <c r="L966" i="11" a="1"/>
  <c r="L966" i="11"/>
  <c r="E966" i="11" a="1"/>
  <c r="E966" i="11"/>
  <c r="K966" i="11" a="1"/>
  <c r="K966" i="11"/>
  <c r="AC966" i="11"/>
  <c r="AE966" i="11"/>
  <c r="P966" i="11" a="1"/>
  <c r="P966" i="11"/>
  <c r="I966" i="11" a="1"/>
  <c r="I966" i="11"/>
  <c r="V966" i="11"/>
  <c r="M966" i="11" a="1"/>
  <c r="M966" i="11"/>
  <c r="L135" i="11" a="1"/>
  <c r="L135" i="11"/>
  <c r="I135" i="11" a="1"/>
  <c r="I135" i="11"/>
  <c r="V135" i="11"/>
  <c r="K135" i="11" a="1"/>
  <c r="K135" i="11"/>
  <c r="AC135" i="11"/>
  <c r="AE135" i="11"/>
  <c r="S135" i="11" a="1"/>
  <c r="S135" i="11"/>
  <c r="O135" i="11" a="1"/>
  <c r="O135" i="11"/>
  <c r="Q135" i="11" a="1"/>
  <c r="Q135" i="11"/>
  <c r="M135" i="11" a="1"/>
  <c r="M135" i="11"/>
  <c r="E135" i="11" a="1"/>
  <c r="E135" i="11"/>
  <c r="N135" i="11" a="1"/>
  <c r="N135" i="11"/>
  <c r="Z135" i="11" a="1"/>
  <c r="Z135" i="11"/>
  <c r="J135" i="11" a="1"/>
  <c r="J135" i="11"/>
  <c r="D135" i="11" a="1"/>
  <c r="D135" i="11"/>
  <c r="P135" i="11" a="1"/>
  <c r="P135" i="11"/>
  <c r="S902" i="11" a="1"/>
  <c r="S902" i="11"/>
  <c r="D902" i="11" a="1"/>
  <c r="D902" i="11"/>
  <c r="Q902" i="11" a="1"/>
  <c r="Q902" i="11"/>
  <c r="J902" i="11" a="1"/>
  <c r="J902" i="11"/>
  <c r="Z902" i="11" a="1"/>
  <c r="Z902" i="11"/>
  <c r="L902" i="11" a="1"/>
  <c r="L902" i="11"/>
  <c r="K902" i="11" a="1"/>
  <c r="K902" i="11"/>
  <c r="AC902" i="11"/>
  <c r="AE902" i="11"/>
  <c r="E902" i="11" a="1"/>
  <c r="E902" i="11"/>
  <c r="P902" i="11" a="1"/>
  <c r="P902" i="11"/>
  <c r="O902" i="11" a="1"/>
  <c r="O902" i="11"/>
  <c r="N902" i="11" a="1"/>
  <c r="N902" i="11"/>
  <c r="M902" i="11" a="1"/>
  <c r="M902" i="11"/>
  <c r="I902" i="11" a="1"/>
  <c r="I902" i="11"/>
  <c r="V902" i="11"/>
  <c r="K182" i="11" a="1"/>
  <c r="K182" i="11"/>
  <c r="AC182" i="11"/>
  <c r="AE182" i="11"/>
  <c r="Y183" i="11" a="1"/>
  <c r="Y183" i="11"/>
  <c r="O182" i="11" a="1"/>
  <c r="O182" i="11"/>
  <c r="S182" i="11" a="1"/>
  <c r="S182" i="11"/>
  <c r="I182" i="11" a="1"/>
  <c r="I182" i="11"/>
  <c r="V182" i="11"/>
  <c r="E182" i="11" a="1"/>
  <c r="E182" i="11"/>
  <c r="N182" i="11" a="1"/>
  <c r="N182" i="11"/>
  <c r="J182" i="11" a="1"/>
  <c r="J182" i="11"/>
  <c r="Q182" i="11" a="1"/>
  <c r="Q182" i="11"/>
  <c r="L182" i="11" a="1"/>
  <c r="L182" i="11"/>
  <c r="P182" i="11" a="1"/>
  <c r="P182" i="11"/>
  <c r="M182" i="11" a="1"/>
  <c r="M182" i="11"/>
  <c r="Z182" i="11" a="1"/>
  <c r="Z182" i="11"/>
  <c r="D182" i="11" a="1"/>
  <c r="D182" i="11"/>
  <c r="Q906" i="11" a="1"/>
  <c r="Q906" i="11"/>
  <c r="J906" i="11" a="1"/>
  <c r="J906" i="11"/>
  <c r="O906" i="11" a="1"/>
  <c r="O906" i="11"/>
  <c r="L906" i="11" a="1"/>
  <c r="L906" i="11"/>
  <c r="N906" i="11" a="1"/>
  <c r="N906" i="11"/>
  <c r="D906" i="11" a="1"/>
  <c r="D906" i="11"/>
  <c r="E906" i="11" a="1"/>
  <c r="E906" i="11"/>
  <c r="M906" i="11" a="1"/>
  <c r="M906" i="11"/>
  <c r="I906" i="11" a="1"/>
  <c r="I906" i="11"/>
  <c r="V906" i="11"/>
  <c r="P906" i="11" a="1"/>
  <c r="P906" i="11"/>
  <c r="S906" i="11" a="1"/>
  <c r="S906" i="11"/>
  <c r="Z906" i="11" a="1"/>
  <c r="Z906" i="11"/>
  <c r="K906" i="11" a="1"/>
  <c r="K906" i="11"/>
  <c r="AC906" i="11"/>
  <c r="AE906" i="11"/>
  <c r="J417" i="11" a="1"/>
  <c r="J417" i="11"/>
  <c r="E417" i="11" a="1"/>
  <c r="E417" i="11"/>
  <c r="D417" i="11" a="1"/>
  <c r="D417" i="11"/>
  <c r="Q417" i="11" a="1"/>
  <c r="Q417" i="11"/>
  <c r="Z417" i="11" a="1"/>
  <c r="Z417" i="11"/>
  <c r="P417" i="11" a="1"/>
  <c r="P417" i="11"/>
  <c r="O417" i="11" a="1"/>
  <c r="O417" i="11"/>
  <c r="M417" i="11" a="1"/>
  <c r="M417" i="11"/>
  <c r="L417" i="11" a="1"/>
  <c r="L417" i="11"/>
  <c r="I417" i="11" a="1"/>
  <c r="I417" i="11"/>
  <c r="V417" i="11"/>
  <c r="K417" i="11" a="1"/>
  <c r="K417" i="11"/>
  <c r="AC417" i="11"/>
  <c r="AE417" i="11"/>
  <c r="S417" i="11" a="1"/>
  <c r="S417" i="11"/>
  <c r="N417" i="11" a="1"/>
  <c r="N417" i="11"/>
  <c r="O786" i="11" a="1"/>
  <c r="O786" i="11"/>
  <c r="S786" i="11" a="1"/>
  <c r="S786" i="11"/>
  <c r="K786" i="11" a="1"/>
  <c r="K786" i="11"/>
  <c r="AC786" i="11"/>
  <c r="AE786" i="11"/>
  <c r="Z786" i="11" a="1"/>
  <c r="Z786" i="11"/>
  <c r="I786" i="11" a="1"/>
  <c r="I786" i="11"/>
  <c r="V786" i="11"/>
  <c r="M786" i="11" a="1"/>
  <c r="M786" i="11"/>
  <c r="D786" i="11" a="1"/>
  <c r="D786" i="11"/>
  <c r="J786" i="11" a="1"/>
  <c r="J786" i="11"/>
  <c r="N786" i="11" a="1"/>
  <c r="N786" i="11"/>
  <c r="Q786" i="11" a="1"/>
  <c r="Q786" i="11"/>
  <c r="P786" i="11" a="1"/>
  <c r="P786" i="11"/>
  <c r="L786" i="11" a="1"/>
  <c r="L786" i="11"/>
  <c r="E786" i="11" a="1"/>
  <c r="E786" i="11"/>
  <c r="P34" i="11" a="1"/>
  <c r="P34" i="11"/>
  <c r="D34" i="11" a="1"/>
  <c r="D34" i="11"/>
  <c r="S34" i="11" a="1"/>
  <c r="S34" i="11"/>
  <c r="Z34" i="11" a="1"/>
  <c r="Z34" i="11"/>
  <c r="E34" i="11" a="1"/>
  <c r="E34" i="11"/>
  <c r="M34" i="11" a="1"/>
  <c r="M34" i="11"/>
  <c r="L34" i="11" a="1"/>
  <c r="L34" i="11"/>
  <c r="Q34" i="11" a="1"/>
  <c r="Q34" i="11"/>
  <c r="N34" i="11" a="1"/>
  <c r="N34" i="11"/>
  <c r="O34" i="11" a="1"/>
  <c r="O34" i="11"/>
  <c r="I34" i="11" a="1"/>
  <c r="I34" i="11"/>
  <c r="V34" i="11"/>
  <c r="Y35" i="11" a="1"/>
  <c r="Y35" i="11"/>
  <c r="K34" i="11" a="1"/>
  <c r="K34" i="11"/>
  <c r="AC34" i="11"/>
  <c r="AE34" i="11"/>
  <c r="J34" i="11" a="1"/>
  <c r="J34" i="11"/>
  <c r="S639" i="11" a="1"/>
  <c r="S639" i="11"/>
  <c r="Q639" i="11" a="1"/>
  <c r="Q639" i="11"/>
  <c r="P639" i="11" a="1"/>
  <c r="P639" i="11"/>
  <c r="J639" i="11" a="1"/>
  <c r="J639" i="11"/>
  <c r="L639" i="11" a="1"/>
  <c r="L639" i="11"/>
  <c r="M639" i="11" a="1"/>
  <c r="M639" i="11"/>
  <c r="I639" i="11" a="1"/>
  <c r="I639" i="11"/>
  <c r="V639" i="11"/>
  <c r="D639" i="11" a="1"/>
  <c r="D639" i="11"/>
  <c r="K639" i="11" a="1"/>
  <c r="K639" i="11"/>
  <c r="AC639" i="11"/>
  <c r="AE639" i="11"/>
  <c r="N639" i="11" a="1"/>
  <c r="N639" i="11"/>
  <c r="O639" i="11" a="1"/>
  <c r="O639" i="11"/>
  <c r="E639" i="11" a="1"/>
  <c r="E639" i="11"/>
  <c r="Z639" i="11" a="1"/>
  <c r="Z639" i="11"/>
  <c r="S27" i="11" a="1"/>
  <c r="S27" i="11"/>
  <c r="Q27" i="11" a="1"/>
  <c r="Q27" i="11"/>
  <c r="P27" i="11" a="1"/>
  <c r="P27" i="11"/>
  <c r="D27" i="11" a="1"/>
  <c r="D27" i="11"/>
  <c r="L27" i="11" a="1"/>
  <c r="L27" i="11"/>
  <c r="I27" i="11" a="1"/>
  <c r="I27" i="11"/>
  <c r="V27" i="11"/>
  <c r="Z27" i="11" a="1"/>
  <c r="Z27" i="11"/>
  <c r="M27" i="11" a="1"/>
  <c r="M27" i="11"/>
  <c r="K27" i="11" a="1"/>
  <c r="K27" i="11"/>
  <c r="N27" i="11" a="1"/>
  <c r="N27" i="11"/>
  <c r="O27" i="11" a="1"/>
  <c r="O27" i="11"/>
  <c r="E27" i="11" a="1"/>
  <c r="E27" i="11"/>
  <c r="J27" i="11" a="1"/>
  <c r="J27" i="11"/>
  <c r="D578" i="11" a="1"/>
  <c r="D578" i="11"/>
  <c r="N578" i="11" a="1"/>
  <c r="N578" i="11"/>
  <c r="S578" i="11" a="1"/>
  <c r="S578" i="11"/>
  <c r="P578" i="11" a="1"/>
  <c r="P578" i="11"/>
  <c r="J578" i="11" a="1"/>
  <c r="J578" i="11"/>
  <c r="E578" i="11" a="1"/>
  <c r="E578" i="11"/>
  <c r="K578" i="11" a="1"/>
  <c r="K578" i="11"/>
  <c r="AC578" i="11"/>
  <c r="AE578" i="11"/>
  <c r="I578" i="11" a="1"/>
  <c r="I578" i="11"/>
  <c r="V578" i="11"/>
  <c r="O578" i="11" a="1"/>
  <c r="O578" i="11"/>
  <c r="L578" i="11" a="1"/>
  <c r="L578" i="11"/>
  <c r="M578" i="11" a="1"/>
  <c r="M578" i="11"/>
  <c r="Z578" i="11" a="1"/>
  <c r="Z578" i="11"/>
  <c r="Q578" i="11" a="1"/>
  <c r="Q578" i="11"/>
  <c r="J47" i="11" a="1"/>
  <c r="J47" i="11"/>
  <c r="L47" i="11" a="1"/>
  <c r="L47" i="11"/>
  <c r="Z47" i="11" a="1"/>
  <c r="Z47" i="11"/>
  <c r="Q47" i="11" a="1"/>
  <c r="Q47" i="11"/>
  <c r="S47" i="11" a="1"/>
  <c r="S47" i="11"/>
  <c r="D47" i="11" a="1"/>
  <c r="D47" i="11"/>
  <c r="O47" i="11" a="1"/>
  <c r="O47" i="11"/>
  <c r="P47" i="11" a="1"/>
  <c r="P47" i="11"/>
  <c r="I47" i="11" a="1"/>
  <c r="I47" i="11"/>
  <c r="V47" i="11"/>
  <c r="E47" i="11" a="1"/>
  <c r="E47" i="11"/>
  <c r="N47" i="11" a="1"/>
  <c r="N47" i="11"/>
  <c r="M47" i="11" a="1"/>
  <c r="M47" i="11"/>
  <c r="K47" i="11" a="1"/>
  <c r="K47" i="11"/>
  <c r="Q646" i="11" a="1"/>
  <c r="Q646" i="11"/>
  <c r="N646" i="11" a="1"/>
  <c r="N646" i="11"/>
  <c r="J646" i="11" a="1"/>
  <c r="J646" i="11"/>
  <c r="E646" i="11" a="1"/>
  <c r="E646" i="11"/>
  <c r="M646" i="11" a="1"/>
  <c r="M646" i="11"/>
  <c r="S646" i="11" a="1"/>
  <c r="S646" i="11"/>
  <c r="P646" i="11" a="1"/>
  <c r="P646" i="11"/>
  <c r="D646" i="11" a="1"/>
  <c r="D646" i="11"/>
  <c r="Z646" i="11" a="1"/>
  <c r="Z646" i="11"/>
  <c r="I646" i="11" a="1"/>
  <c r="I646" i="11"/>
  <c r="V646" i="11"/>
  <c r="O646" i="11" a="1"/>
  <c r="O646" i="11"/>
  <c r="K646" i="11" a="1"/>
  <c r="K646" i="11"/>
  <c r="AC646" i="11"/>
  <c r="AE646" i="11"/>
  <c r="L646" i="11" a="1"/>
  <c r="L646" i="11"/>
  <c r="S97" i="11" a="1"/>
  <c r="S97" i="11"/>
  <c r="Q97" i="11" a="1"/>
  <c r="Q97" i="11"/>
  <c r="I97" i="11" a="1"/>
  <c r="I97" i="11"/>
  <c r="V97" i="11"/>
  <c r="K97" i="11" a="1"/>
  <c r="K97" i="11"/>
  <c r="AC97" i="11"/>
  <c r="AE97" i="11"/>
  <c r="Z97" i="11" a="1"/>
  <c r="Z97" i="11"/>
  <c r="D97" i="11" a="1"/>
  <c r="D97" i="11"/>
  <c r="L97" i="11" a="1"/>
  <c r="L97" i="11"/>
  <c r="P97" i="11" a="1"/>
  <c r="P97" i="11"/>
  <c r="N97" i="11" a="1"/>
  <c r="N97" i="11"/>
  <c r="J97" i="11" a="1"/>
  <c r="J97" i="11"/>
  <c r="E97" i="11" a="1"/>
  <c r="E97" i="11"/>
  <c r="M97" i="11" a="1"/>
  <c r="M97" i="11"/>
  <c r="O97" i="11" a="1"/>
  <c r="O97" i="11"/>
  <c r="I643" i="11" a="1"/>
  <c r="I643" i="11"/>
  <c r="V643" i="11"/>
  <c r="K643" i="11" a="1"/>
  <c r="K643" i="11"/>
  <c r="AC643" i="11"/>
  <c r="AE643" i="11"/>
  <c r="J643" i="11" a="1"/>
  <c r="J643" i="11"/>
  <c r="N643" i="11" a="1"/>
  <c r="N643" i="11"/>
  <c r="Z643" i="11" a="1"/>
  <c r="Z643" i="11"/>
  <c r="Q643" i="11" a="1"/>
  <c r="Q643" i="11"/>
  <c r="L643" i="11" a="1"/>
  <c r="L643" i="11"/>
  <c r="E643" i="11" a="1"/>
  <c r="E643" i="11"/>
  <c r="M643" i="11" a="1"/>
  <c r="M643" i="11"/>
  <c r="P643" i="11" a="1"/>
  <c r="P643" i="11"/>
  <c r="S643" i="11" a="1"/>
  <c r="S643" i="11"/>
  <c r="O643" i="11" a="1"/>
  <c r="O643" i="11"/>
  <c r="D643" i="11" a="1"/>
  <c r="D643" i="11"/>
  <c r="P243" i="11" a="1"/>
  <c r="P243" i="11"/>
  <c r="K243" i="11" a="1"/>
  <c r="K243" i="11"/>
  <c r="AC243" i="11"/>
  <c r="AE243" i="11"/>
  <c r="Q243" i="11" a="1"/>
  <c r="Q243" i="11"/>
  <c r="O243" i="11" a="1"/>
  <c r="O243" i="11"/>
  <c r="Z243" i="11" a="1"/>
  <c r="Z243" i="11"/>
  <c r="E243" i="11" a="1"/>
  <c r="E243" i="11"/>
  <c r="L243" i="11" a="1"/>
  <c r="L243" i="11"/>
  <c r="N243" i="11" a="1"/>
  <c r="N243" i="11"/>
  <c r="I243" i="11" a="1"/>
  <c r="I243" i="11"/>
  <c r="V243" i="11"/>
  <c r="S243" i="11" a="1"/>
  <c r="S243" i="11"/>
  <c r="M243" i="11" a="1"/>
  <c r="M243" i="11"/>
  <c r="J243" i="11" a="1"/>
  <c r="J243" i="11"/>
  <c r="D243" i="11" a="1"/>
  <c r="D243" i="11"/>
  <c r="N961" i="11" a="1"/>
  <c r="N961" i="11"/>
  <c r="D961" i="11" a="1"/>
  <c r="D961" i="11"/>
  <c r="Z961" i="11" a="1"/>
  <c r="Z961" i="11"/>
  <c r="L961" i="11" a="1"/>
  <c r="L961" i="11"/>
  <c r="K961" i="11" a="1"/>
  <c r="K961" i="11"/>
  <c r="AC961" i="11"/>
  <c r="AE961" i="11"/>
  <c r="J961" i="11" a="1"/>
  <c r="J961" i="11"/>
  <c r="I961" i="11" a="1"/>
  <c r="I961" i="11"/>
  <c r="V961" i="11"/>
  <c r="M961" i="11" a="1"/>
  <c r="M961" i="11"/>
  <c r="S961" i="11" a="1"/>
  <c r="S961" i="11"/>
  <c r="Q961" i="11" a="1"/>
  <c r="Q961" i="11"/>
  <c r="E961" i="11" a="1"/>
  <c r="E961" i="11"/>
  <c r="P961" i="11" a="1"/>
  <c r="P961" i="11"/>
  <c r="O961" i="11" a="1"/>
  <c r="O961" i="11"/>
  <c r="M331" i="11" a="1"/>
  <c r="M331" i="11"/>
  <c r="Z331" i="11" a="1"/>
  <c r="Z331" i="11"/>
  <c r="Q331" i="11" a="1"/>
  <c r="Q331" i="11"/>
  <c r="O331" i="11" a="1"/>
  <c r="O331" i="11"/>
  <c r="I331" i="11" a="1"/>
  <c r="I331" i="11"/>
  <c r="V331" i="11"/>
  <c r="E331" i="11" a="1"/>
  <c r="E331" i="11"/>
  <c r="K331" i="11" a="1"/>
  <c r="K331" i="11"/>
  <c r="AC331" i="11"/>
  <c r="AE331" i="11"/>
  <c r="N331" i="11" a="1"/>
  <c r="N331" i="11"/>
  <c r="D331" i="11" a="1"/>
  <c r="D331" i="11"/>
  <c r="P331" i="11" a="1"/>
  <c r="P331" i="11"/>
  <c r="L331" i="11" a="1"/>
  <c r="L331" i="11"/>
  <c r="S331" i="11" a="1"/>
  <c r="S331" i="11"/>
  <c r="J331" i="11" a="1"/>
  <c r="J331" i="11"/>
  <c r="O206" i="11" a="1"/>
  <c r="O206" i="11"/>
  <c r="Z206" i="11" a="1"/>
  <c r="Z206" i="11"/>
  <c r="L206" i="11" a="1"/>
  <c r="L206" i="11"/>
  <c r="E206" i="11" a="1"/>
  <c r="E206" i="11"/>
  <c r="I206" i="11" a="1"/>
  <c r="I206" i="11"/>
  <c r="V206" i="11"/>
  <c r="P206" i="11" a="1"/>
  <c r="P206" i="11"/>
  <c r="Q206" i="11" a="1"/>
  <c r="Q206" i="11"/>
  <c r="D206" i="11" a="1"/>
  <c r="D206" i="11"/>
  <c r="N206" i="11" a="1"/>
  <c r="N206" i="11"/>
  <c r="K206" i="11" a="1"/>
  <c r="K206" i="11"/>
  <c r="AC206" i="11"/>
  <c r="AE206" i="11"/>
  <c r="J206" i="11" a="1"/>
  <c r="J206" i="11"/>
  <c r="Y207" i="11" a="1"/>
  <c r="Y207" i="11"/>
  <c r="S206" i="11" a="1"/>
  <c r="S206" i="11"/>
  <c r="M206" i="11" a="1"/>
  <c r="M206" i="11"/>
  <c r="L588" i="11" a="1"/>
  <c r="L588" i="11"/>
  <c r="M588" i="11" a="1"/>
  <c r="M588" i="11"/>
  <c r="N588" i="11" a="1"/>
  <c r="N588" i="11"/>
  <c r="Z588" i="11" a="1"/>
  <c r="Z588" i="11"/>
  <c r="P588" i="11" a="1"/>
  <c r="P588" i="11"/>
  <c r="K588" i="11" a="1"/>
  <c r="K588" i="11"/>
  <c r="AC588" i="11"/>
  <c r="AE588" i="11"/>
  <c r="I588" i="11" a="1"/>
  <c r="I588" i="11"/>
  <c r="V588" i="11"/>
  <c r="Q588" i="11" a="1"/>
  <c r="Q588" i="11"/>
  <c r="J588" i="11" a="1"/>
  <c r="J588" i="11"/>
  <c r="E588" i="11" a="1"/>
  <c r="E588" i="11"/>
  <c r="S588" i="11" a="1"/>
  <c r="S588" i="11"/>
  <c r="D588" i="11" a="1"/>
  <c r="D588" i="11"/>
  <c r="O588" i="11" a="1"/>
  <c r="O588" i="11"/>
  <c r="E306" i="11" a="1"/>
  <c r="E306" i="11"/>
  <c r="D306" i="11" a="1"/>
  <c r="D306" i="11"/>
  <c r="N306" i="11" a="1"/>
  <c r="N306" i="11"/>
  <c r="J306" i="11" a="1"/>
  <c r="J306" i="11"/>
  <c r="I306" i="11" a="1"/>
  <c r="I306" i="11"/>
  <c r="V306" i="11"/>
  <c r="L306" i="11" a="1"/>
  <c r="L306" i="11"/>
  <c r="Q306" i="11" a="1"/>
  <c r="Q306" i="11"/>
  <c r="O306" i="11" a="1"/>
  <c r="O306" i="11"/>
  <c r="M306" i="11" a="1"/>
  <c r="M306" i="11"/>
  <c r="K306" i="11" a="1"/>
  <c r="K306" i="11"/>
  <c r="AC306" i="11"/>
  <c r="AE306" i="11"/>
  <c r="P306" i="11" a="1"/>
  <c r="P306" i="11"/>
  <c r="Y307" i="11" a="1"/>
  <c r="Y307" i="11"/>
  <c r="Y308" i="11" a="1"/>
  <c r="Y308" i="11"/>
  <c r="S306" i="11" a="1"/>
  <c r="S306" i="11"/>
  <c r="Z306" i="11" a="1"/>
  <c r="Z306" i="11"/>
  <c r="O665" i="11" a="1"/>
  <c r="O665" i="11"/>
  <c r="I665" i="11" a="1"/>
  <c r="I665" i="11"/>
  <c r="V665" i="11"/>
  <c r="D665" i="11" a="1"/>
  <c r="D665" i="11"/>
  <c r="E665" i="11" a="1"/>
  <c r="E665" i="11"/>
  <c r="J665" i="11" a="1"/>
  <c r="J665" i="11"/>
  <c r="Z665" i="11" a="1"/>
  <c r="Z665" i="11"/>
  <c r="N665" i="11" a="1"/>
  <c r="N665" i="11"/>
  <c r="Q665" i="11" a="1"/>
  <c r="Q665" i="11"/>
  <c r="L665" i="11" a="1"/>
  <c r="L665" i="11"/>
  <c r="P665" i="11" a="1"/>
  <c r="P665" i="11"/>
  <c r="S665" i="11" a="1"/>
  <c r="S665" i="11"/>
  <c r="M665" i="11" a="1"/>
  <c r="M665" i="11"/>
  <c r="K665" i="11" a="1"/>
  <c r="K665" i="11"/>
  <c r="AC665" i="11"/>
  <c r="AE665" i="11"/>
  <c r="N995" i="11" a="1"/>
  <c r="N995" i="11"/>
  <c r="J995" i="11" a="1"/>
  <c r="J995" i="11"/>
  <c r="L995" i="11" a="1"/>
  <c r="L995" i="11"/>
  <c r="D995" i="11" a="1"/>
  <c r="D995" i="11"/>
  <c r="M995" i="11" a="1"/>
  <c r="M995" i="11"/>
  <c r="P995" i="11" a="1"/>
  <c r="P995" i="11"/>
  <c r="O995" i="11" a="1"/>
  <c r="O995" i="11"/>
  <c r="I995" i="11" a="1"/>
  <c r="I995" i="11"/>
  <c r="V995" i="11"/>
  <c r="Z995" i="11" a="1"/>
  <c r="Z995" i="11"/>
  <c r="K995" i="11" a="1"/>
  <c r="K995" i="11"/>
  <c r="AC995" i="11"/>
  <c r="AE995" i="11"/>
  <c r="S995" i="11" a="1"/>
  <c r="S995" i="11"/>
  <c r="E995" i="11" a="1"/>
  <c r="E995" i="11"/>
  <c r="Q995" i="11" a="1"/>
  <c r="Q995" i="11"/>
  <c r="O559" i="11" a="1"/>
  <c r="O559" i="11"/>
  <c r="J559" i="11" a="1"/>
  <c r="J559" i="11"/>
  <c r="Q559" i="11" a="1"/>
  <c r="Q559" i="11"/>
  <c r="P559" i="11" a="1"/>
  <c r="P559" i="11"/>
  <c r="I559" i="11" a="1"/>
  <c r="I559" i="11"/>
  <c r="V559" i="11"/>
  <c r="L559" i="11" a="1"/>
  <c r="L559" i="11"/>
  <c r="N559" i="11" a="1"/>
  <c r="N559" i="11"/>
  <c r="S559" i="11" a="1"/>
  <c r="S559" i="11"/>
  <c r="K559" i="11" a="1"/>
  <c r="K559" i="11"/>
  <c r="AC559" i="11"/>
  <c r="AE559" i="11"/>
  <c r="Z559" i="11" a="1"/>
  <c r="Z559" i="11"/>
  <c r="M559" i="11" a="1"/>
  <c r="M559" i="11"/>
  <c r="E559" i="11" a="1"/>
  <c r="E559" i="11"/>
  <c r="D559" i="11" a="1"/>
  <c r="D559" i="11"/>
  <c r="M72" i="11" a="1"/>
  <c r="M72" i="11"/>
  <c r="O72" i="11" a="1"/>
  <c r="O72" i="11"/>
  <c r="I72" i="11" a="1"/>
  <c r="I72" i="11"/>
  <c r="V72" i="11"/>
  <c r="Z72" i="11" a="1"/>
  <c r="Z72" i="11"/>
  <c r="Q72" i="11" a="1"/>
  <c r="Q72" i="11"/>
  <c r="E72" i="11" a="1"/>
  <c r="E72" i="11"/>
  <c r="S72" i="11" a="1"/>
  <c r="S72" i="11"/>
  <c r="P72" i="11" a="1"/>
  <c r="P72" i="11"/>
  <c r="K72" i="11" a="1"/>
  <c r="K72" i="11"/>
  <c r="AC72" i="11"/>
  <c r="AE72" i="11"/>
  <c r="J72" i="11" a="1"/>
  <c r="J72" i="11"/>
  <c r="D72" i="11" a="1"/>
  <c r="D72" i="11"/>
  <c r="L72" i="11" a="1"/>
  <c r="L72" i="11"/>
  <c r="Y73" i="11" a="1"/>
  <c r="Y73" i="11"/>
  <c r="Y74" i="11" a="1"/>
  <c r="Y74" i="11"/>
  <c r="N72" i="11" a="1"/>
  <c r="N72" i="11"/>
  <c r="Q970" i="11" a="1"/>
  <c r="Q970" i="11"/>
  <c r="J970" i="11" a="1"/>
  <c r="J970" i="11"/>
  <c r="M970" i="11" a="1"/>
  <c r="M970" i="11"/>
  <c r="S970" i="11" a="1"/>
  <c r="S970" i="11"/>
  <c r="L970" i="11" a="1"/>
  <c r="L970" i="11"/>
  <c r="O970" i="11" a="1"/>
  <c r="O970" i="11"/>
  <c r="P970" i="11" a="1"/>
  <c r="P970" i="11"/>
  <c r="E970" i="11" a="1"/>
  <c r="E970" i="11"/>
  <c r="N970" i="11" a="1"/>
  <c r="N970" i="11"/>
  <c r="D970" i="11" a="1"/>
  <c r="D970" i="11"/>
  <c r="I970" i="11" a="1"/>
  <c r="I970" i="11"/>
  <c r="V970" i="11"/>
  <c r="K970" i="11" a="1"/>
  <c r="K970" i="11"/>
  <c r="AC970" i="11"/>
  <c r="AE970" i="11"/>
  <c r="Z970" i="11" a="1"/>
  <c r="Z970" i="11"/>
  <c r="M569" i="11" a="1"/>
  <c r="M569" i="11"/>
  <c r="P569" i="11" a="1"/>
  <c r="P569" i="11"/>
  <c r="D569" i="11" a="1"/>
  <c r="D569" i="11"/>
  <c r="S569" i="11" a="1"/>
  <c r="S569" i="11"/>
  <c r="Z569" i="11" a="1"/>
  <c r="Z569" i="11"/>
  <c r="Q569" i="11" a="1"/>
  <c r="Q569" i="11"/>
  <c r="I569" i="11" a="1"/>
  <c r="I569" i="11"/>
  <c r="V569" i="11"/>
  <c r="E569" i="11" a="1"/>
  <c r="E569" i="11"/>
  <c r="J569" i="11" a="1"/>
  <c r="J569" i="11"/>
  <c r="N569" i="11" a="1"/>
  <c r="N569" i="11"/>
  <c r="O569" i="11" a="1"/>
  <c r="O569" i="11"/>
  <c r="L569" i="11" a="1"/>
  <c r="L569" i="11"/>
  <c r="K569" i="11" a="1"/>
  <c r="K569" i="11"/>
  <c r="AC569" i="11"/>
  <c r="AE569" i="11"/>
  <c r="L907" i="11" a="1"/>
  <c r="L907" i="11"/>
  <c r="Q907" i="11" a="1"/>
  <c r="Q907" i="11"/>
  <c r="I907" i="11" a="1"/>
  <c r="I907" i="11"/>
  <c r="V907" i="11"/>
  <c r="Z907" i="11" a="1"/>
  <c r="Z907" i="11"/>
  <c r="P907" i="11" a="1"/>
  <c r="P907" i="11"/>
  <c r="D907" i="11" a="1"/>
  <c r="D907" i="11"/>
  <c r="E907" i="11" a="1"/>
  <c r="E907" i="11"/>
  <c r="M907" i="11" a="1"/>
  <c r="M907" i="11"/>
  <c r="N907" i="11" a="1"/>
  <c r="N907" i="11"/>
  <c r="O907" i="11" a="1"/>
  <c r="O907" i="11"/>
  <c r="J907" i="11" a="1"/>
  <c r="J907" i="11"/>
  <c r="S907" i="11" a="1"/>
  <c r="S907" i="11"/>
  <c r="K907" i="11" a="1"/>
  <c r="K907" i="11"/>
  <c r="AC907" i="11"/>
  <c r="AE907" i="11"/>
  <c r="M817" i="11" a="1"/>
  <c r="M817" i="11"/>
  <c r="D817" i="11" a="1"/>
  <c r="D817" i="11"/>
  <c r="O817" i="11" a="1"/>
  <c r="O817" i="11"/>
  <c r="I817" i="11" a="1"/>
  <c r="I817" i="11"/>
  <c r="V817" i="11"/>
  <c r="L817" i="11" a="1"/>
  <c r="L817" i="11"/>
  <c r="Z817" i="11" a="1"/>
  <c r="Z817" i="11"/>
  <c r="Q817" i="11" a="1"/>
  <c r="Q817" i="11"/>
  <c r="N817" i="11" a="1"/>
  <c r="N817" i="11"/>
  <c r="S817" i="11" a="1"/>
  <c r="S817" i="11"/>
  <c r="J817" i="11" a="1"/>
  <c r="J817" i="11"/>
  <c r="E817" i="11" a="1"/>
  <c r="E817" i="11"/>
  <c r="K817" i="11" a="1"/>
  <c r="K817" i="11"/>
  <c r="AC817" i="11"/>
  <c r="AE817" i="11"/>
  <c r="P817" i="11" a="1"/>
  <c r="P817" i="11"/>
  <c r="D744" i="11" a="1"/>
  <c r="D744" i="11"/>
  <c r="J744" i="11" a="1"/>
  <c r="J744" i="11"/>
  <c r="K744" i="11" a="1"/>
  <c r="K744" i="11"/>
  <c r="AC744" i="11"/>
  <c r="AE744" i="11"/>
  <c r="O744" i="11" a="1"/>
  <c r="O744" i="11"/>
  <c r="E744" i="11" a="1"/>
  <c r="E744" i="11"/>
  <c r="Z744" i="11" a="1"/>
  <c r="Z744" i="11"/>
  <c r="M744" i="11" a="1"/>
  <c r="M744" i="11"/>
  <c r="I744" i="11" a="1"/>
  <c r="I744" i="11"/>
  <c r="V744" i="11"/>
  <c r="L744" i="11" a="1"/>
  <c r="L744" i="11"/>
  <c r="S744" i="11" a="1"/>
  <c r="S744" i="11"/>
  <c r="P744" i="11" a="1"/>
  <c r="P744" i="11"/>
  <c r="Q744" i="11" a="1"/>
  <c r="Q744" i="11"/>
  <c r="N744" i="11" a="1"/>
  <c r="N744" i="11"/>
  <c r="E635" i="11" a="1"/>
  <c r="E635" i="11"/>
  <c r="K635" i="11" a="1"/>
  <c r="K635" i="11"/>
  <c r="AC635" i="11"/>
  <c r="AE635" i="11"/>
  <c r="J635" i="11" a="1"/>
  <c r="J635" i="11"/>
  <c r="D635" i="11" a="1"/>
  <c r="D635" i="11"/>
  <c r="M635" i="11" a="1"/>
  <c r="M635" i="11"/>
  <c r="O635" i="11" a="1"/>
  <c r="O635" i="11"/>
  <c r="P635" i="11" a="1"/>
  <c r="P635" i="11"/>
  <c r="S635" i="11" a="1"/>
  <c r="S635" i="11"/>
  <c r="Z635" i="11" a="1"/>
  <c r="Z635" i="11"/>
  <c r="N635" i="11" a="1"/>
  <c r="N635" i="11"/>
  <c r="Q635" i="11" a="1"/>
  <c r="Q635" i="11"/>
  <c r="I635" i="11" a="1"/>
  <c r="I635" i="11"/>
  <c r="V635" i="11"/>
  <c r="L635" i="11" a="1"/>
  <c r="L635" i="11"/>
  <c r="O373" i="11" a="1"/>
  <c r="O373" i="11"/>
  <c r="Z373" i="11" a="1"/>
  <c r="Z373" i="11"/>
  <c r="P373" i="11" a="1"/>
  <c r="P373" i="11"/>
  <c r="E373" i="11" a="1"/>
  <c r="E373" i="11"/>
  <c r="I373" i="11" a="1"/>
  <c r="I373" i="11"/>
  <c r="V373" i="11"/>
  <c r="D373" i="11" a="1"/>
  <c r="D373" i="11"/>
  <c r="K373" i="11" a="1"/>
  <c r="K373" i="11"/>
  <c r="J373" i="11" a="1"/>
  <c r="J373" i="11"/>
  <c r="M373" i="11" a="1"/>
  <c r="M373" i="11"/>
  <c r="Q373" i="11" a="1"/>
  <c r="Q373" i="11"/>
  <c r="S373" i="11" a="1"/>
  <c r="S373" i="11"/>
  <c r="N373" i="11" a="1"/>
  <c r="N373" i="11"/>
  <c r="L373" i="11" a="1"/>
  <c r="L373" i="11"/>
  <c r="S491" i="11" a="1"/>
  <c r="S491" i="11"/>
  <c r="J491" i="11" a="1"/>
  <c r="J491" i="11"/>
  <c r="K491" i="11" a="1"/>
  <c r="K491" i="11"/>
  <c r="AC491" i="11"/>
  <c r="AE491" i="11"/>
  <c r="O491" i="11" a="1"/>
  <c r="O491" i="11"/>
  <c r="D491" i="11" a="1"/>
  <c r="D491" i="11"/>
  <c r="L491" i="11" a="1"/>
  <c r="L491" i="11"/>
  <c r="Q491" i="11" a="1"/>
  <c r="Q491" i="11"/>
  <c r="E491" i="11" a="1"/>
  <c r="E491" i="11"/>
  <c r="P491" i="11" a="1"/>
  <c r="P491" i="11"/>
  <c r="Z491" i="11" a="1"/>
  <c r="Z491" i="11"/>
  <c r="N491" i="11" a="1"/>
  <c r="N491" i="11"/>
  <c r="M491" i="11" a="1"/>
  <c r="M491" i="11"/>
  <c r="I491" i="11" a="1"/>
  <c r="I491" i="11"/>
  <c r="V491" i="11"/>
  <c r="N820" i="11" a="1"/>
  <c r="N820" i="11"/>
  <c r="I820" i="11" a="1"/>
  <c r="I820" i="11"/>
  <c r="V820" i="11"/>
  <c r="S820" i="11" a="1"/>
  <c r="S820" i="11"/>
  <c r="E820" i="11" a="1"/>
  <c r="E820" i="11"/>
  <c r="L820" i="11" a="1"/>
  <c r="L820" i="11"/>
  <c r="K820" i="11" a="1"/>
  <c r="K820" i="11"/>
  <c r="AC820" i="11"/>
  <c r="AE820" i="11"/>
  <c r="P820" i="11" a="1"/>
  <c r="P820" i="11"/>
  <c r="Z820" i="11" a="1"/>
  <c r="Z820" i="11"/>
  <c r="J820" i="11" a="1"/>
  <c r="J820" i="11"/>
  <c r="Q820" i="11" a="1"/>
  <c r="Q820" i="11"/>
  <c r="M820" i="11" a="1"/>
  <c r="M820" i="11"/>
  <c r="O820" i="11" a="1"/>
  <c r="O820" i="11"/>
  <c r="D820" i="11" a="1"/>
  <c r="D820" i="11"/>
  <c r="N509" i="11" a="1"/>
  <c r="N509" i="11"/>
  <c r="K509" i="11" a="1"/>
  <c r="K509" i="11"/>
  <c r="AC509" i="11"/>
  <c r="AE509" i="11"/>
  <c r="Q509" i="11" a="1"/>
  <c r="Q509" i="11"/>
  <c r="P509" i="11" a="1"/>
  <c r="P509" i="11"/>
  <c r="L509" i="11" a="1"/>
  <c r="L509" i="11"/>
  <c r="E509" i="11" a="1"/>
  <c r="E509" i="11"/>
  <c r="S509" i="11" a="1"/>
  <c r="S509" i="11"/>
  <c r="M509" i="11" a="1"/>
  <c r="M509" i="11"/>
  <c r="O509" i="11" a="1"/>
  <c r="O509" i="11"/>
  <c r="Z509" i="11" a="1"/>
  <c r="Z509" i="11"/>
  <c r="J509" i="11" a="1"/>
  <c r="J509" i="11"/>
  <c r="I509" i="11" a="1"/>
  <c r="I509" i="11"/>
  <c r="V509" i="11"/>
  <c r="D509" i="11" a="1"/>
  <c r="D509" i="11"/>
  <c r="M87" i="11" a="1"/>
  <c r="M87" i="11"/>
  <c r="P87" i="11" a="1"/>
  <c r="P87" i="11"/>
  <c r="J87" i="11" a="1"/>
  <c r="J87" i="11"/>
  <c r="S87" i="11" a="1"/>
  <c r="S87" i="11"/>
  <c r="E87" i="11" a="1"/>
  <c r="E87" i="11"/>
  <c r="Z87" i="11" a="1"/>
  <c r="Z87" i="11"/>
  <c r="Q87" i="11" a="1"/>
  <c r="Q87" i="11"/>
  <c r="O87" i="11" a="1"/>
  <c r="O87" i="11"/>
  <c r="K87" i="11" a="1"/>
  <c r="K87" i="11"/>
  <c r="AC87" i="11"/>
  <c r="AE87" i="11"/>
  <c r="D87" i="11" a="1"/>
  <c r="D87" i="11"/>
  <c r="N87" i="11" a="1"/>
  <c r="N87" i="11"/>
  <c r="I87" i="11" a="1"/>
  <c r="I87" i="11"/>
  <c r="V87" i="11"/>
  <c r="L87" i="11" a="1"/>
  <c r="L87" i="11"/>
  <c r="N446" i="11" a="1"/>
  <c r="N446" i="11"/>
  <c r="L446" i="11" a="1"/>
  <c r="L446" i="11"/>
  <c r="S446" i="11" a="1"/>
  <c r="S446" i="11"/>
  <c r="K446" i="11" a="1"/>
  <c r="K446" i="11"/>
  <c r="AC446" i="11"/>
  <c r="AE446" i="11"/>
  <c r="J446" i="11" a="1"/>
  <c r="J446" i="11"/>
  <c r="Z446" i="11" a="1"/>
  <c r="Z446" i="11"/>
  <c r="M446" i="11" a="1"/>
  <c r="M446" i="11"/>
  <c r="D446" i="11" a="1"/>
  <c r="D446" i="11"/>
  <c r="Q446" i="11" a="1"/>
  <c r="Q446" i="11"/>
  <c r="Y447" i="11" a="1"/>
  <c r="Y447" i="11"/>
  <c r="I446" i="11" a="1"/>
  <c r="I446" i="11"/>
  <c r="V446" i="11"/>
  <c r="E446" i="11" a="1"/>
  <c r="E446" i="11"/>
  <c r="P446" i="11" a="1"/>
  <c r="P446" i="11"/>
  <c r="O446" i="11" a="1"/>
  <c r="O446" i="11"/>
  <c r="E78" i="11" a="1"/>
  <c r="E78" i="11"/>
  <c r="I78" i="11" a="1"/>
  <c r="I78" i="11"/>
  <c r="V78" i="11"/>
  <c r="Q78" i="11" a="1"/>
  <c r="Q78" i="11"/>
  <c r="Z78" i="11" a="1"/>
  <c r="Z78" i="11"/>
  <c r="D78" i="11" a="1"/>
  <c r="D78" i="11"/>
  <c r="Y79" i="11" a="1"/>
  <c r="Y79" i="11"/>
  <c r="Y80" i="11" a="1"/>
  <c r="Y80" i="11"/>
  <c r="K78" i="11" a="1"/>
  <c r="K78" i="11"/>
  <c r="AC78" i="11"/>
  <c r="AE78" i="11"/>
  <c r="S78" i="11" a="1"/>
  <c r="S78" i="11"/>
  <c r="J78" i="11" a="1"/>
  <c r="J78" i="11"/>
  <c r="M78" i="11" a="1"/>
  <c r="M78" i="11"/>
  <c r="N78" i="11" a="1"/>
  <c r="N78" i="11"/>
  <c r="P78" i="11" a="1"/>
  <c r="P78" i="11"/>
  <c r="L78" i="11" a="1"/>
  <c r="L78" i="11"/>
  <c r="O78" i="11" a="1"/>
  <c r="O78" i="11"/>
  <c r="D554" i="11" a="1"/>
  <c r="D554" i="11"/>
  <c r="K554" i="11" a="1"/>
  <c r="K554" i="11"/>
  <c r="AC554" i="11"/>
  <c r="AE554" i="11"/>
  <c r="J554" i="11" a="1"/>
  <c r="J554" i="11"/>
  <c r="P554" i="11" a="1"/>
  <c r="P554" i="11"/>
  <c r="S554" i="11" a="1"/>
  <c r="S554" i="11"/>
  <c r="M554" i="11" a="1"/>
  <c r="M554" i="11"/>
  <c r="N554" i="11" a="1"/>
  <c r="N554" i="11"/>
  <c r="O554" i="11" a="1"/>
  <c r="O554" i="11"/>
  <c r="Q554" i="11" a="1"/>
  <c r="Q554" i="11"/>
  <c r="L554" i="11" a="1"/>
  <c r="L554" i="11"/>
  <c r="E554" i="11" a="1"/>
  <c r="E554" i="11"/>
  <c r="Z554" i="11" a="1"/>
  <c r="Z554" i="11"/>
  <c r="I554" i="11" a="1"/>
  <c r="I554" i="11"/>
  <c r="V554" i="11"/>
  <c r="D195" i="11" a="1"/>
  <c r="D195" i="11"/>
  <c r="S195" i="11" a="1"/>
  <c r="S195" i="11"/>
  <c r="M195" i="11" a="1"/>
  <c r="M195" i="11"/>
  <c r="L195" i="11" a="1"/>
  <c r="L195" i="11"/>
  <c r="N195" i="11" a="1"/>
  <c r="N195" i="11"/>
  <c r="Q195" i="11" a="1"/>
  <c r="Q195" i="11"/>
  <c r="O195" i="11" a="1"/>
  <c r="O195" i="11"/>
  <c r="K195" i="11" a="1"/>
  <c r="K195" i="11"/>
  <c r="AC195" i="11"/>
  <c r="AE195" i="11"/>
  <c r="I195" i="11" a="1"/>
  <c r="I195" i="11"/>
  <c r="V195" i="11"/>
  <c r="E195" i="11" a="1"/>
  <c r="E195" i="11"/>
  <c r="Z195" i="11" a="1"/>
  <c r="Z195" i="11"/>
  <c r="P195" i="11" a="1"/>
  <c r="P195" i="11"/>
  <c r="J195" i="11" a="1"/>
  <c r="J195" i="11"/>
  <c r="P395" i="11" a="1"/>
  <c r="P395" i="11"/>
  <c r="O395" i="11" a="1"/>
  <c r="O395" i="11"/>
  <c r="L395" i="11" a="1"/>
  <c r="L395" i="11"/>
  <c r="J395" i="11" a="1"/>
  <c r="J395" i="11"/>
  <c r="S395" i="11" a="1"/>
  <c r="S395" i="11"/>
  <c r="E395" i="11" a="1"/>
  <c r="E395" i="11"/>
  <c r="K395" i="11" a="1"/>
  <c r="K395" i="11"/>
  <c r="AC395" i="11"/>
  <c r="AE395" i="11"/>
  <c r="M395" i="11" a="1"/>
  <c r="M395" i="11"/>
  <c r="N395" i="11" a="1"/>
  <c r="N395" i="11"/>
  <c r="Z395" i="11" a="1"/>
  <c r="Z395" i="11"/>
  <c r="D395" i="11" a="1"/>
  <c r="D395" i="11"/>
  <c r="I395" i="11" a="1"/>
  <c r="I395" i="11"/>
  <c r="V395" i="11"/>
  <c r="Q395" i="11" a="1"/>
  <c r="Q395" i="11"/>
  <c r="Z929" i="11" a="1"/>
  <c r="Z929" i="11"/>
  <c r="I929" i="11" a="1"/>
  <c r="I929" i="11"/>
  <c r="V929" i="11"/>
  <c r="O929" i="11" a="1"/>
  <c r="O929" i="11"/>
  <c r="J929" i="11" a="1"/>
  <c r="J929" i="11"/>
  <c r="M929" i="11" a="1"/>
  <c r="M929" i="11"/>
  <c r="D929" i="11" a="1"/>
  <c r="D929" i="11"/>
  <c r="E929" i="11" a="1"/>
  <c r="E929" i="11"/>
  <c r="L929" i="11" a="1"/>
  <c r="L929" i="11"/>
  <c r="S929" i="11" a="1"/>
  <c r="S929" i="11"/>
  <c r="P929" i="11" a="1"/>
  <c r="P929" i="11"/>
  <c r="Q929" i="11" a="1"/>
  <c r="Q929" i="11"/>
  <c r="N929" i="11" a="1"/>
  <c r="N929" i="11"/>
  <c r="K929" i="11" a="1"/>
  <c r="K929" i="11"/>
  <c r="AC929" i="11"/>
  <c r="AE929" i="11"/>
  <c r="Q335" i="11" a="1"/>
  <c r="Q335" i="11"/>
  <c r="L335" i="11" a="1"/>
  <c r="L335" i="11"/>
  <c r="O335" i="11" a="1"/>
  <c r="O335" i="11"/>
  <c r="Z335" i="11" a="1"/>
  <c r="Z335" i="11"/>
  <c r="N335" i="11" a="1"/>
  <c r="N335" i="11"/>
  <c r="K335" i="11" a="1"/>
  <c r="K335" i="11"/>
  <c r="AC335" i="11"/>
  <c r="AE335" i="11"/>
  <c r="M335" i="11" a="1"/>
  <c r="M335" i="11"/>
  <c r="J335" i="11" a="1"/>
  <c r="J335" i="11"/>
  <c r="P335" i="11" a="1"/>
  <c r="P335" i="11"/>
  <c r="E335" i="11" a="1"/>
  <c r="E335" i="11"/>
  <c r="D335" i="11" a="1"/>
  <c r="D335" i="11"/>
  <c r="S335" i="11" a="1"/>
  <c r="S335" i="11"/>
  <c r="I335" i="11" a="1"/>
  <c r="I335" i="11"/>
  <c r="V335" i="11"/>
  <c r="Z691" i="11" a="1"/>
  <c r="Z691" i="11"/>
  <c r="Q691" i="11" a="1"/>
  <c r="Q691" i="11"/>
  <c r="N691" i="11" a="1"/>
  <c r="N691" i="11"/>
  <c r="S691" i="11" a="1"/>
  <c r="S691" i="11"/>
  <c r="J691" i="11" a="1"/>
  <c r="J691" i="11"/>
  <c r="I691" i="11" a="1"/>
  <c r="I691" i="11"/>
  <c r="V691" i="11"/>
  <c r="E691" i="11" a="1"/>
  <c r="E691" i="11"/>
  <c r="P691" i="11" a="1"/>
  <c r="P691" i="11"/>
  <c r="M691" i="11" a="1"/>
  <c r="M691" i="11"/>
  <c r="D691" i="11" a="1"/>
  <c r="D691" i="11"/>
  <c r="K691" i="11" a="1"/>
  <c r="K691" i="11"/>
  <c r="AC691" i="11"/>
  <c r="AE691" i="11"/>
  <c r="O691" i="11" a="1"/>
  <c r="O691" i="11"/>
  <c r="L691" i="11" a="1"/>
  <c r="L691" i="11"/>
  <c r="E133" i="11" a="1"/>
  <c r="E133" i="11"/>
  <c r="S133" i="11" a="1"/>
  <c r="S133" i="11"/>
  <c r="D133" i="11" a="1"/>
  <c r="D133" i="11"/>
  <c r="J133" i="11" a="1"/>
  <c r="J133" i="11"/>
  <c r="K133" i="11" a="1"/>
  <c r="K133" i="11"/>
  <c r="AC133" i="11"/>
  <c r="AE133" i="11"/>
  <c r="O133" i="11" a="1"/>
  <c r="O133" i="11"/>
  <c r="Z133" i="11" a="1"/>
  <c r="Z133" i="11"/>
  <c r="I133" i="11" a="1"/>
  <c r="I133" i="11"/>
  <c r="V133" i="11"/>
  <c r="M133" i="11" a="1"/>
  <c r="M133" i="11"/>
  <c r="L133" i="11" a="1"/>
  <c r="L133" i="11"/>
  <c r="N133" i="11" a="1"/>
  <c r="N133" i="11"/>
  <c r="P133" i="11" a="1"/>
  <c r="P133" i="11"/>
  <c r="Q133" i="11" a="1"/>
  <c r="Q133" i="11"/>
  <c r="N903" i="11" a="1"/>
  <c r="N903" i="11"/>
  <c r="K903" i="11" a="1"/>
  <c r="K903" i="11"/>
  <c r="AC903" i="11"/>
  <c r="AE903" i="11"/>
  <c r="O903" i="11" a="1"/>
  <c r="O903" i="11"/>
  <c r="Q903" i="11" a="1"/>
  <c r="Q903" i="11"/>
  <c r="L903" i="11" a="1"/>
  <c r="L903" i="11"/>
  <c r="E903" i="11" a="1"/>
  <c r="E903" i="11"/>
  <c r="S903" i="11" a="1"/>
  <c r="S903" i="11"/>
  <c r="P903" i="11" a="1"/>
  <c r="P903" i="11"/>
  <c r="M903" i="11" a="1"/>
  <c r="M903" i="11"/>
  <c r="D903" i="11" a="1"/>
  <c r="D903" i="11"/>
  <c r="J903" i="11" a="1"/>
  <c r="J903" i="11"/>
  <c r="I903" i="11" a="1"/>
  <c r="I903" i="11"/>
  <c r="V903" i="11"/>
  <c r="Z903" i="11" a="1"/>
  <c r="Z903" i="11"/>
  <c r="Z162" i="11" a="1"/>
  <c r="Z162" i="11"/>
  <c r="S162" i="11" a="1"/>
  <c r="S162" i="11"/>
  <c r="D162" i="11" a="1"/>
  <c r="D162" i="11"/>
  <c r="O162" i="11" a="1"/>
  <c r="O162" i="11"/>
  <c r="M162" i="11" a="1"/>
  <c r="M162" i="11"/>
  <c r="Y163" i="11" a="1"/>
  <c r="Y163" i="11"/>
  <c r="K162" i="11" a="1"/>
  <c r="K162" i="11"/>
  <c r="AC162" i="11"/>
  <c r="AE162" i="11"/>
  <c r="Q162" i="11" a="1"/>
  <c r="Q162" i="11"/>
  <c r="E162" i="11" a="1"/>
  <c r="E162" i="11"/>
  <c r="J162" i="11" a="1"/>
  <c r="J162" i="11"/>
  <c r="P162" i="11" a="1"/>
  <c r="P162" i="11"/>
  <c r="N162" i="11" a="1"/>
  <c r="N162" i="11"/>
  <c r="L162" i="11" a="1"/>
  <c r="L162" i="11"/>
  <c r="I162" i="11" a="1"/>
  <c r="I162" i="11"/>
  <c r="V162" i="11"/>
  <c r="Q721" i="11" a="1"/>
  <c r="Q721" i="11"/>
  <c r="D721" i="11" a="1"/>
  <c r="D721" i="11"/>
  <c r="S721" i="11" a="1"/>
  <c r="S721" i="11"/>
  <c r="K721" i="11" a="1"/>
  <c r="K721" i="11"/>
  <c r="AC721" i="11"/>
  <c r="AE721" i="11"/>
  <c r="P721" i="11" a="1"/>
  <c r="P721" i="11"/>
  <c r="O721" i="11" a="1"/>
  <c r="O721" i="11"/>
  <c r="Z721" i="11" a="1"/>
  <c r="Z721" i="11"/>
  <c r="J721" i="11" a="1"/>
  <c r="J721" i="11"/>
  <c r="L721" i="11" a="1"/>
  <c r="L721" i="11"/>
  <c r="N721" i="11" a="1"/>
  <c r="N721" i="11"/>
  <c r="I721" i="11" a="1"/>
  <c r="I721" i="11"/>
  <c r="V721" i="11"/>
  <c r="E721" i="11" a="1"/>
  <c r="E721" i="11"/>
  <c r="M721" i="11" a="1"/>
  <c r="M721" i="11"/>
  <c r="O352" i="11" a="1"/>
  <c r="O352" i="11"/>
  <c r="L352" i="11" a="1"/>
  <c r="L352" i="11"/>
  <c r="J352" i="11" a="1"/>
  <c r="J352" i="11"/>
  <c r="K352" i="11" a="1"/>
  <c r="K352" i="11"/>
  <c r="AC352" i="11"/>
  <c r="AE352" i="11"/>
  <c r="M352" i="11" a="1"/>
  <c r="M352" i="11"/>
  <c r="Y353" i="11" a="1"/>
  <c r="Y353" i="11"/>
  <c r="Y354" i="11" a="1"/>
  <c r="Y354" i="11"/>
  <c r="E352" i="11" a="1"/>
  <c r="E352" i="11"/>
  <c r="S352" i="11" a="1"/>
  <c r="S352" i="11"/>
  <c r="N352" i="11" a="1"/>
  <c r="N352" i="11"/>
  <c r="Q352" i="11" a="1"/>
  <c r="Q352" i="11"/>
  <c r="D352" i="11" a="1"/>
  <c r="D352" i="11"/>
  <c r="P352" i="11" a="1"/>
  <c r="P352" i="11"/>
  <c r="Z352" i="11" a="1"/>
  <c r="Z352" i="11"/>
  <c r="I352" i="11" a="1"/>
  <c r="I352" i="11"/>
  <c r="V352" i="11"/>
  <c r="I868" i="11" a="1"/>
  <c r="I868" i="11"/>
  <c r="V868" i="11"/>
  <c r="O868" i="11" a="1"/>
  <c r="O868" i="11"/>
  <c r="P868" i="11" a="1"/>
  <c r="P868" i="11"/>
  <c r="Q868" i="11" a="1"/>
  <c r="Q868" i="11"/>
  <c r="N868" i="11" a="1"/>
  <c r="N868" i="11"/>
  <c r="K868" i="11" a="1"/>
  <c r="K868" i="11"/>
  <c r="AC868" i="11"/>
  <c r="AE868" i="11"/>
  <c r="S868" i="11" a="1"/>
  <c r="S868" i="11"/>
  <c r="E868" i="11" a="1"/>
  <c r="E868" i="11"/>
  <c r="L868" i="11" a="1"/>
  <c r="L868" i="11"/>
  <c r="J868" i="11" a="1"/>
  <c r="J868" i="11"/>
  <c r="M868" i="11" a="1"/>
  <c r="M868" i="11"/>
  <c r="Z868" i="11" a="1"/>
  <c r="Z868" i="11"/>
  <c r="D868" i="11" a="1"/>
  <c r="D868" i="11"/>
  <c r="I293" i="11" a="1"/>
  <c r="I293" i="11"/>
  <c r="V293" i="11"/>
  <c r="P293" i="11" a="1"/>
  <c r="P293" i="11"/>
  <c r="D293" i="11" a="1"/>
  <c r="D293" i="11"/>
  <c r="Z293" i="11" a="1"/>
  <c r="Z293" i="11"/>
  <c r="M293" i="11" a="1"/>
  <c r="M293" i="11"/>
  <c r="E293" i="11" a="1"/>
  <c r="E293" i="11"/>
  <c r="O293" i="11" a="1"/>
  <c r="O293" i="11"/>
  <c r="J293" i="11" a="1"/>
  <c r="J293" i="11"/>
  <c r="L293" i="11" a="1"/>
  <c r="L293" i="11"/>
  <c r="N293" i="11" a="1"/>
  <c r="N293" i="11"/>
  <c r="K293" i="11" a="1"/>
  <c r="K293" i="11"/>
  <c r="AC293" i="11"/>
  <c r="AE293" i="11"/>
  <c r="S293" i="11" a="1"/>
  <c r="S293" i="11"/>
  <c r="Q293" i="11" a="1"/>
  <c r="Q293" i="11"/>
  <c r="I612" i="11" a="1"/>
  <c r="I612" i="11"/>
  <c r="V612" i="11"/>
  <c r="D612" i="11" a="1"/>
  <c r="D612" i="11"/>
  <c r="O612" i="11" a="1"/>
  <c r="O612" i="11"/>
  <c r="E612" i="11" a="1"/>
  <c r="E612" i="11"/>
  <c r="Q612" i="11" a="1"/>
  <c r="Q612" i="11"/>
  <c r="M612" i="11" a="1"/>
  <c r="M612" i="11"/>
  <c r="P612" i="11" a="1"/>
  <c r="P612" i="11"/>
  <c r="Z612" i="11" a="1"/>
  <c r="Z612" i="11"/>
  <c r="L612" i="11" a="1"/>
  <c r="L612" i="11"/>
  <c r="K612" i="11" a="1"/>
  <c r="K612" i="11"/>
  <c r="AC612" i="11"/>
  <c r="AE612" i="11"/>
  <c r="N612" i="11" a="1"/>
  <c r="N612" i="11"/>
  <c r="S612" i="11" a="1"/>
  <c r="S612" i="11"/>
  <c r="J612" i="11" a="1"/>
  <c r="J612" i="11"/>
  <c r="K40" i="11" a="1"/>
  <c r="K40" i="11"/>
  <c r="AC40" i="11"/>
  <c r="AE40" i="11"/>
  <c r="S40" i="11" a="1"/>
  <c r="S40" i="11"/>
  <c r="Q40" i="11" a="1"/>
  <c r="Q40" i="11"/>
  <c r="I40" i="11" a="1"/>
  <c r="I40" i="11"/>
  <c r="V40" i="11"/>
  <c r="M40" i="11" a="1"/>
  <c r="M40" i="11"/>
  <c r="Z40" i="11" a="1"/>
  <c r="Z40" i="11"/>
  <c r="D40" i="11" a="1"/>
  <c r="D40" i="11"/>
  <c r="O40" i="11" a="1"/>
  <c r="O40" i="11"/>
  <c r="L40" i="11" a="1"/>
  <c r="L40" i="11"/>
  <c r="J40" i="11" a="1"/>
  <c r="J40" i="11"/>
  <c r="E40" i="11" a="1"/>
  <c r="E40" i="11"/>
  <c r="P40" i="11" a="1"/>
  <c r="P40" i="11"/>
  <c r="N40" i="11" a="1"/>
  <c r="N40" i="11"/>
  <c r="Y41" i="11" a="1"/>
  <c r="Y41" i="11"/>
  <c r="S917" i="11" a="1"/>
  <c r="S917" i="11"/>
  <c r="M917" i="11" a="1"/>
  <c r="M917" i="11"/>
  <c r="J917" i="11" a="1"/>
  <c r="J917" i="11"/>
  <c r="Z917" i="11" a="1"/>
  <c r="Z917" i="11"/>
  <c r="D917" i="11" a="1"/>
  <c r="D917" i="11"/>
  <c r="I917" i="11" a="1"/>
  <c r="I917" i="11"/>
  <c r="V917" i="11"/>
  <c r="L917" i="11" a="1"/>
  <c r="L917" i="11"/>
  <c r="Q917" i="11" a="1"/>
  <c r="Q917" i="11"/>
  <c r="N917" i="11" a="1"/>
  <c r="N917" i="11"/>
  <c r="P917" i="11" a="1"/>
  <c r="P917" i="11"/>
  <c r="O917" i="11" a="1"/>
  <c r="O917" i="11"/>
  <c r="K917" i="11" a="1"/>
  <c r="K917" i="11"/>
  <c r="AC917" i="11"/>
  <c r="AE917" i="11"/>
  <c r="E917" i="11" a="1"/>
  <c r="E917" i="11"/>
  <c r="E283" i="11" a="1"/>
  <c r="E283" i="11"/>
  <c r="I283" i="11" a="1"/>
  <c r="I283" i="11"/>
  <c r="V283" i="11"/>
  <c r="O283" i="11" a="1"/>
  <c r="O283" i="11"/>
  <c r="Q283" i="11" a="1"/>
  <c r="Q283" i="11"/>
  <c r="D283" i="11" a="1"/>
  <c r="D283" i="11"/>
  <c r="P283" i="11" a="1"/>
  <c r="P283" i="11"/>
  <c r="S283" i="11" a="1"/>
  <c r="S283" i="11"/>
  <c r="K283" i="11" a="1"/>
  <c r="K283" i="11"/>
  <c r="AC283" i="11"/>
  <c r="AE283" i="11"/>
  <c r="N283" i="11" a="1"/>
  <c r="N283" i="11"/>
  <c r="Z283" i="11" a="1"/>
  <c r="Z283" i="11"/>
  <c r="J283" i="11" a="1"/>
  <c r="J283" i="11"/>
  <c r="L283" i="11" a="1"/>
  <c r="L283" i="11"/>
  <c r="M283" i="11" a="1"/>
  <c r="M283" i="11"/>
  <c r="S874" i="11" a="1"/>
  <c r="S874" i="11"/>
  <c r="K874" i="11" a="1"/>
  <c r="K874" i="11"/>
  <c r="AC874" i="11"/>
  <c r="AE874" i="11"/>
  <c r="L874" i="11" a="1"/>
  <c r="L874" i="11"/>
  <c r="Z874" i="11" a="1"/>
  <c r="Z874" i="11"/>
  <c r="O874" i="11" a="1"/>
  <c r="O874" i="11"/>
  <c r="Q874" i="11" a="1"/>
  <c r="Q874" i="11"/>
  <c r="D874" i="11" a="1"/>
  <c r="D874" i="11"/>
  <c r="M874" i="11" a="1"/>
  <c r="M874" i="11"/>
  <c r="I874" i="11" a="1"/>
  <c r="I874" i="11"/>
  <c r="V874" i="11"/>
  <c r="P874" i="11" a="1"/>
  <c r="P874" i="11"/>
  <c r="N874" i="11" a="1"/>
  <c r="N874" i="11"/>
  <c r="E874" i="11" a="1"/>
  <c r="E874" i="11"/>
  <c r="J874" i="11" a="1"/>
  <c r="J874" i="11"/>
  <c r="S117" i="11" a="1"/>
  <c r="S117" i="11"/>
  <c r="Z117" i="11" a="1"/>
  <c r="Z117" i="11"/>
  <c r="P117" i="11" a="1"/>
  <c r="P117" i="11"/>
  <c r="M117" i="11" a="1"/>
  <c r="M117" i="11"/>
  <c r="E117" i="11" a="1"/>
  <c r="E117" i="11"/>
  <c r="O117" i="11" a="1"/>
  <c r="O117" i="11"/>
  <c r="Q117" i="11" a="1"/>
  <c r="Q117" i="11"/>
  <c r="L117" i="11" a="1"/>
  <c r="L117" i="11"/>
  <c r="J117" i="11" a="1"/>
  <c r="J117" i="11"/>
  <c r="I117" i="11" a="1"/>
  <c r="I117" i="11"/>
  <c r="V117" i="11"/>
  <c r="K117" i="11" a="1"/>
  <c r="K117" i="11"/>
  <c r="D117" i="11" a="1"/>
  <c r="D117" i="11"/>
  <c r="N117" i="11" a="1"/>
  <c r="N117" i="11"/>
  <c r="S702" i="11" a="1"/>
  <c r="S702" i="11"/>
  <c r="L702" i="11" a="1"/>
  <c r="L702" i="11"/>
  <c r="O702" i="11" a="1"/>
  <c r="O702" i="11"/>
  <c r="Q702" i="11" a="1"/>
  <c r="Q702" i="11"/>
  <c r="M702" i="11" a="1"/>
  <c r="M702" i="11"/>
  <c r="E702" i="11" a="1"/>
  <c r="E702" i="11"/>
  <c r="D702" i="11" a="1"/>
  <c r="D702" i="11"/>
  <c r="N702" i="11" a="1"/>
  <c r="N702" i="11"/>
  <c r="I702" i="11" a="1"/>
  <c r="I702" i="11"/>
  <c r="V702" i="11"/>
  <c r="K702" i="11" a="1"/>
  <c r="K702" i="11"/>
  <c r="AC702" i="11"/>
  <c r="AE702" i="11"/>
  <c r="Z702" i="11" a="1"/>
  <c r="Z702" i="11"/>
  <c r="J702" i="11" a="1"/>
  <c r="J702" i="11"/>
  <c r="P702" i="11" a="1"/>
  <c r="P702" i="11"/>
  <c r="I741" i="11" a="1"/>
  <c r="I741" i="11"/>
  <c r="V741" i="11"/>
  <c r="Q741" i="11" a="1"/>
  <c r="Q741" i="11"/>
  <c r="O741" i="11" a="1"/>
  <c r="O741" i="11"/>
  <c r="S741" i="11" a="1"/>
  <c r="S741" i="11"/>
  <c r="Z741" i="11" a="1"/>
  <c r="Z741" i="11"/>
  <c r="E741" i="11" a="1"/>
  <c r="E741" i="11"/>
  <c r="J741" i="11" a="1"/>
  <c r="J741" i="11"/>
  <c r="M741" i="11" a="1"/>
  <c r="M741" i="11"/>
  <c r="L741" i="11" a="1"/>
  <c r="L741" i="11"/>
  <c r="D741" i="11" a="1"/>
  <c r="D741" i="11"/>
  <c r="K741" i="11" a="1"/>
  <c r="K741" i="11"/>
  <c r="AC741" i="11"/>
  <c r="AE741" i="11"/>
  <c r="N741" i="11" a="1"/>
  <c r="N741" i="11"/>
  <c r="P741" i="11" a="1"/>
  <c r="P741" i="11"/>
  <c r="Z777" i="11" a="1"/>
  <c r="Z777" i="11"/>
  <c r="O777" i="11" a="1"/>
  <c r="O777" i="11"/>
  <c r="L777" i="11" a="1"/>
  <c r="L777" i="11"/>
  <c r="M777" i="11" a="1"/>
  <c r="M777" i="11"/>
  <c r="D777" i="11" a="1"/>
  <c r="D777" i="11"/>
  <c r="J777" i="11" a="1"/>
  <c r="J777" i="11"/>
  <c r="K777" i="11" a="1"/>
  <c r="K777" i="11"/>
  <c r="AC777" i="11"/>
  <c r="AE777" i="11"/>
  <c r="N777" i="11" a="1"/>
  <c r="N777" i="11"/>
  <c r="Q777" i="11" a="1"/>
  <c r="Q777" i="11"/>
  <c r="S777" i="11" a="1"/>
  <c r="S777" i="11"/>
  <c r="E777" i="11" a="1"/>
  <c r="E777" i="11"/>
  <c r="P777" i="11" a="1"/>
  <c r="P777" i="11"/>
  <c r="I777" i="11" a="1"/>
  <c r="I777" i="11"/>
  <c r="V777" i="11"/>
  <c r="N221" i="11" a="1"/>
  <c r="N221" i="11"/>
  <c r="O221" i="11" a="1"/>
  <c r="O221" i="11"/>
  <c r="J221" i="11" a="1"/>
  <c r="J221" i="11"/>
  <c r="E221" i="11" a="1"/>
  <c r="E221" i="11"/>
  <c r="Q221" i="11" a="1"/>
  <c r="Q221" i="11"/>
  <c r="D221" i="11" a="1"/>
  <c r="D221" i="11"/>
  <c r="I221" i="11" a="1"/>
  <c r="I221" i="11"/>
  <c r="V221" i="11"/>
  <c r="P221" i="11" a="1"/>
  <c r="P221" i="11"/>
  <c r="M221" i="11" a="1"/>
  <c r="M221" i="11"/>
  <c r="K221" i="11" a="1"/>
  <c r="K221" i="11"/>
  <c r="S221" i="11" a="1"/>
  <c r="S221" i="11"/>
  <c r="Z221" i="11" a="1"/>
  <c r="Z221" i="11"/>
  <c r="L221" i="11" a="1"/>
  <c r="L221" i="11"/>
  <c r="N313" i="11" a="1"/>
  <c r="N313" i="11"/>
  <c r="E313" i="11" a="1"/>
  <c r="E313" i="11"/>
  <c r="Q313" i="11" a="1"/>
  <c r="Q313" i="11"/>
  <c r="P313" i="11" a="1"/>
  <c r="P313" i="11"/>
  <c r="I313" i="11" a="1"/>
  <c r="I313" i="11"/>
  <c r="V313" i="11"/>
  <c r="D313" i="11" a="1"/>
  <c r="D313" i="11"/>
  <c r="J313" i="11" a="1"/>
  <c r="J313" i="11"/>
  <c r="K313" i="11" a="1"/>
  <c r="K313" i="11"/>
  <c r="O313" i="11" a="1"/>
  <c r="O313" i="11"/>
  <c r="L313" i="11" a="1"/>
  <c r="L313" i="11"/>
  <c r="M313" i="11" a="1"/>
  <c r="M313" i="11"/>
  <c r="S313" i="11" a="1"/>
  <c r="S313" i="11"/>
  <c r="Z313" i="11" a="1"/>
  <c r="Z313" i="11"/>
  <c r="K908" i="11" a="1"/>
  <c r="K908" i="11"/>
  <c r="AC908" i="11"/>
  <c r="AE908" i="11"/>
  <c r="J908" i="11" a="1"/>
  <c r="J908" i="11"/>
  <c r="N908" i="11" a="1"/>
  <c r="N908" i="11"/>
  <c r="Z908" i="11" a="1"/>
  <c r="Z908" i="11"/>
  <c r="L908" i="11" a="1"/>
  <c r="L908" i="11"/>
  <c r="I908" i="11" a="1"/>
  <c r="I908" i="11"/>
  <c r="V908" i="11"/>
  <c r="E908" i="11" a="1"/>
  <c r="E908" i="11"/>
  <c r="O908" i="11" a="1"/>
  <c r="O908" i="11"/>
  <c r="P908" i="11" a="1"/>
  <c r="P908" i="11"/>
  <c r="Q908" i="11" a="1"/>
  <c r="Q908" i="11"/>
  <c r="S908" i="11" a="1"/>
  <c r="S908" i="11"/>
  <c r="M908" i="11" a="1"/>
  <c r="M908" i="11"/>
  <c r="D908" i="11" a="1"/>
  <c r="D908" i="11"/>
  <c r="Q693" i="11" a="1"/>
  <c r="Q693" i="11"/>
  <c r="Z693" i="11" a="1"/>
  <c r="Z693" i="11"/>
  <c r="P693" i="11" a="1"/>
  <c r="P693" i="11"/>
  <c r="O693" i="11" a="1"/>
  <c r="O693" i="11"/>
  <c r="I693" i="11" a="1"/>
  <c r="I693" i="11"/>
  <c r="V693" i="11"/>
  <c r="S693" i="11" a="1"/>
  <c r="S693" i="11"/>
  <c r="K693" i="11" a="1"/>
  <c r="K693" i="11"/>
  <c r="AC693" i="11"/>
  <c r="AE693" i="11"/>
  <c r="J693" i="11" a="1"/>
  <c r="J693" i="11"/>
  <c r="L693" i="11" a="1"/>
  <c r="L693" i="11"/>
  <c r="M693" i="11" a="1"/>
  <c r="M693" i="11"/>
  <c r="E693" i="11" a="1"/>
  <c r="E693" i="11"/>
  <c r="N693" i="11" a="1"/>
  <c r="N693" i="11"/>
  <c r="D693" i="11" a="1"/>
  <c r="D693" i="11"/>
  <c r="E749" i="11" a="1"/>
  <c r="E749" i="11"/>
  <c r="S749" i="11" a="1"/>
  <c r="S749" i="11"/>
  <c r="M749" i="11" a="1"/>
  <c r="M749" i="11"/>
  <c r="L749" i="11" a="1"/>
  <c r="L749" i="11"/>
  <c r="P749" i="11" a="1"/>
  <c r="P749" i="11"/>
  <c r="Q749" i="11" a="1"/>
  <c r="Q749" i="11"/>
  <c r="O749" i="11" a="1"/>
  <c r="O749" i="11"/>
  <c r="D749" i="11" a="1"/>
  <c r="D749" i="11"/>
  <c r="N749" i="11" a="1"/>
  <c r="N749" i="11"/>
  <c r="Z749" i="11" a="1"/>
  <c r="Z749" i="11"/>
  <c r="J749" i="11" a="1"/>
  <c r="J749" i="11"/>
  <c r="K749" i="11" a="1"/>
  <c r="K749" i="11"/>
  <c r="AC749" i="11"/>
  <c r="AE749" i="11"/>
  <c r="I749" i="11" a="1"/>
  <c r="I749" i="11"/>
  <c r="V749" i="11"/>
  <c r="L103" i="11" a="1"/>
  <c r="L103" i="11"/>
  <c r="E103" i="11" a="1"/>
  <c r="E103" i="11"/>
  <c r="P103" i="11" a="1"/>
  <c r="P103" i="11"/>
  <c r="Q103" i="11" a="1"/>
  <c r="Q103" i="11"/>
  <c r="O103" i="11" a="1"/>
  <c r="O103" i="11"/>
  <c r="S103" i="11" a="1"/>
  <c r="S103" i="11"/>
  <c r="J103" i="11" a="1"/>
  <c r="J103" i="11"/>
  <c r="D103" i="11" a="1"/>
  <c r="D103" i="11"/>
  <c r="M103" i="11" a="1"/>
  <c r="M103" i="11"/>
  <c r="I103" i="11" a="1"/>
  <c r="I103" i="11"/>
  <c r="V103" i="11"/>
  <c r="K103" i="11" a="1"/>
  <c r="K103" i="11"/>
  <c r="AC103" i="11"/>
  <c r="AE103" i="11"/>
  <c r="Z103" i="11" a="1"/>
  <c r="Z103" i="11"/>
  <c r="N103" i="11" a="1"/>
  <c r="N103" i="11"/>
  <c r="Y104" i="11" a="1"/>
  <c r="Y104" i="11"/>
  <c r="P606" i="11" a="1"/>
  <c r="P606" i="11"/>
  <c r="D606" i="11" a="1"/>
  <c r="D606" i="11"/>
  <c r="E606" i="11" a="1"/>
  <c r="E606" i="11"/>
  <c r="J606" i="11" a="1"/>
  <c r="J606" i="11"/>
  <c r="O606" i="11" a="1"/>
  <c r="O606" i="11"/>
  <c r="K606" i="11" a="1"/>
  <c r="K606" i="11"/>
  <c r="AC606" i="11"/>
  <c r="AE606" i="11"/>
  <c r="Z606" i="11" a="1"/>
  <c r="Z606" i="11"/>
  <c r="I606" i="11" a="1"/>
  <c r="I606" i="11"/>
  <c r="V606" i="11"/>
  <c r="S606" i="11" a="1"/>
  <c r="S606" i="11"/>
  <c r="N606" i="11" a="1"/>
  <c r="N606" i="11"/>
  <c r="Q606" i="11" a="1"/>
  <c r="Q606" i="11"/>
  <c r="L606" i="11" a="1"/>
  <c r="L606" i="11"/>
  <c r="M606" i="11" a="1"/>
  <c r="M606" i="11"/>
  <c r="Z650" i="11" a="1"/>
  <c r="Z650" i="11"/>
  <c r="S650" i="11" a="1"/>
  <c r="S650" i="11"/>
  <c r="O650" i="11" a="1"/>
  <c r="O650" i="11"/>
  <c r="I650" i="11" a="1"/>
  <c r="I650" i="11"/>
  <c r="V650" i="11"/>
  <c r="P650" i="11" a="1"/>
  <c r="P650" i="11"/>
  <c r="L650" i="11" a="1"/>
  <c r="L650" i="11"/>
  <c r="M650" i="11" a="1"/>
  <c r="M650" i="11"/>
  <c r="D650" i="11" a="1"/>
  <c r="D650" i="11"/>
  <c r="J650" i="11" a="1"/>
  <c r="J650" i="11"/>
  <c r="K650" i="11" a="1"/>
  <c r="K650" i="11"/>
  <c r="AC650" i="11"/>
  <c r="AE650" i="11"/>
  <c r="Q650" i="11" a="1"/>
  <c r="Q650" i="11"/>
  <c r="E650" i="11" a="1"/>
  <c r="E650" i="11"/>
  <c r="N650" i="11" a="1"/>
  <c r="N650" i="11"/>
  <c r="J414" i="11" a="1"/>
  <c r="J414" i="11"/>
  <c r="Q414" i="11" a="1"/>
  <c r="Q414" i="11"/>
  <c r="O414" i="11" a="1"/>
  <c r="O414" i="11"/>
  <c r="P414" i="11" a="1"/>
  <c r="P414" i="11"/>
  <c r="L414" i="11" a="1"/>
  <c r="L414" i="11"/>
  <c r="K414" i="11" a="1"/>
  <c r="K414" i="11"/>
  <c r="AC414" i="11"/>
  <c r="AE414" i="11"/>
  <c r="S414" i="11" a="1"/>
  <c r="S414" i="11"/>
  <c r="Z414" i="11" a="1"/>
  <c r="Z414" i="11"/>
  <c r="N414" i="11" a="1"/>
  <c r="N414" i="11"/>
  <c r="D414" i="11" a="1"/>
  <c r="D414" i="11"/>
  <c r="E414" i="11" a="1"/>
  <c r="E414" i="11"/>
  <c r="I414" i="11" a="1"/>
  <c r="I414" i="11"/>
  <c r="V414" i="11"/>
  <c r="M414" i="11" a="1"/>
  <c r="M414" i="11"/>
  <c r="Y415" i="11" a="1"/>
  <c r="Y415" i="11"/>
  <c r="N631" i="11" a="1"/>
  <c r="N631" i="11"/>
  <c r="S631" i="11" a="1"/>
  <c r="S631" i="11"/>
  <c r="L631" i="11" a="1"/>
  <c r="L631" i="11"/>
  <c r="E631" i="11" a="1"/>
  <c r="E631" i="11"/>
  <c r="Q631" i="11" a="1"/>
  <c r="Q631" i="11"/>
  <c r="O631" i="11" a="1"/>
  <c r="O631" i="11"/>
  <c r="J631" i="11" a="1"/>
  <c r="J631" i="11"/>
  <c r="P631" i="11" a="1"/>
  <c r="P631" i="11"/>
  <c r="I631" i="11" a="1"/>
  <c r="I631" i="11"/>
  <c r="V631" i="11"/>
  <c r="Z631" i="11" a="1"/>
  <c r="Z631" i="11"/>
  <c r="K631" i="11" a="1"/>
  <c r="K631" i="11"/>
  <c r="AC631" i="11"/>
  <c r="AE631" i="11"/>
  <c r="D631" i="11" a="1"/>
  <c r="D631" i="11"/>
  <c r="M631" i="11" a="1"/>
  <c r="M631" i="11"/>
  <c r="P802" i="11" a="1"/>
  <c r="P802" i="11"/>
  <c r="S802" i="11" a="1"/>
  <c r="S802" i="11"/>
  <c r="I802" i="11" a="1"/>
  <c r="I802" i="11"/>
  <c r="V802" i="11"/>
  <c r="K802" i="11" a="1"/>
  <c r="K802" i="11"/>
  <c r="AC802" i="11"/>
  <c r="AE802" i="11"/>
  <c r="N802" i="11" a="1"/>
  <c r="N802" i="11"/>
  <c r="D802" i="11" a="1"/>
  <c r="D802" i="11"/>
  <c r="J802" i="11" a="1"/>
  <c r="J802" i="11"/>
  <c r="L802" i="11" a="1"/>
  <c r="L802" i="11"/>
  <c r="O802" i="11" a="1"/>
  <c r="O802" i="11"/>
  <c r="Q802" i="11" a="1"/>
  <c r="Q802" i="11"/>
  <c r="Z802" i="11" a="1"/>
  <c r="Z802" i="11"/>
  <c r="M802" i="11" a="1"/>
  <c r="M802" i="11"/>
  <c r="E802" i="11" a="1"/>
  <c r="E802" i="11"/>
  <c r="L502" i="11" a="1"/>
  <c r="L502" i="11"/>
  <c r="Z502" i="11" a="1"/>
  <c r="Z502" i="11"/>
  <c r="Q502" i="11" a="1"/>
  <c r="Q502" i="11"/>
  <c r="Y503" i="11" a="1"/>
  <c r="Y503" i="11"/>
  <c r="E502" i="11" a="1"/>
  <c r="E502" i="11"/>
  <c r="S502" i="11" a="1"/>
  <c r="S502" i="11"/>
  <c r="D502" i="11" a="1"/>
  <c r="D502" i="11"/>
  <c r="J502" i="11" a="1"/>
  <c r="J502" i="11"/>
  <c r="I502" i="11" a="1"/>
  <c r="I502" i="11"/>
  <c r="V502" i="11"/>
  <c r="N502" i="11" a="1"/>
  <c r="N502" i="11"/>
  <c r="P502" i="11" a="1"/>
  <c r="P502" i="11"/>
  <c r="M502" i="11" a="1"/>
  <c r="M502" i="11"/>
  <c r="K502" i="11" a="1"/>
  <c r="K502" i="11"/>
  <c r="AC502" i="11"/>
  <c r="AE502" i="11"/>
  <c r="O502" i="11" a="1"/>
  <c r="O502" i="11"/>
  <c r="Q871" i="11" a="1"/>
  <c r="Q871" i="11"/>
  <c r="J871" i="11" a="1"/>
  <c r="J871" i="11"/>
  <c r="E871" i="11" a="1"/>
  <c r="E871" i="11"/>
  <c r="N871" i="11" a="1"/>
  <c r="N871" i="11"/>
  <c r="Z871" i="11" a="1"/>
  <c r="Z871" i="11"/>
  <c r="S871" i="11" a="1"/>
  <c r="S871" i="11"/>
  <c r="D871" i="11" a="1"/>
  <c r="D871" i="11"/>
  <c r="L871" i="11" a="1"/>
  <c r="L871" i="11"/>
  <c r="O871" i="11" a="1"/>
  <c r="O871" i="11"/>
  <c r="I871" i="11" a="1"/>
  <c r="I871" i="11"/>
  <c r="V871" i="11"/>
  <c r="M871" i="11" a="1"/>
  <c r="M871" i="11"/>
  <c r="K871" i="11" a="1"/>
  <c r="K871" i="11"/>
  <c r="AC871" i="11"/>
  <c r="AE871" i="11"/>
  <c r="P871" i="11" a="1"/>
  <c r="P871" i="11"/>
  <c r="Z440" i="11" a="1"/>
  <c r="Z440" i="11"/>
  <c r="Q440" i="11" a="1"/>
  <c r="Q440" i="11"/>
  <c r="D440" i="11" a="1"/>
  <c r="D440" i="11"/>
  <c r="Y441" i="11" a="1"/>
  <c r="Y441" i="11"/>
  <c r="Y442" i="11" a="1"/>
  <c r="Y442" i="11"/>
  <c r="J440" i="11" a="1"/>
  <c r="J440" i="11"/>
  <c r="S440" i="11" a="1"/>
  <c r="S440" i="11"/>
  <c r="E440" i="11" a="1"/>
  <c r="E440" i="11"/>
  <c r="N440" i="11" a="1"/>
  <c r="N440" i="11"/>
  <c r="O440" i="11" a="1"/>
  <c r="O440" i="11"/>
  <c r="K440" i="11" a="1"/>
  <c r="K440" i="11"/>
  <c r="AC440" i="11"/>
  <c r="AE440" i="11"/>
  <c r="L440" i="11" a="1"/>
  <c r="L440" i="11"/>
  <c r="M440" i="11" a="1"/>
  <c r="M440" i="11"/>
  <c r="P440" i="11" a="1"/>
  <c r="P440" i="11"/>
  <c r="I440" i="11" a="1"/>
  <c r="I440" i="11"/>
  <c r="V440" i="11"/>
  <c r="K148" i="11" a="1"/>
  <c r="K148" i="11"/>
  <c r="AC148" i="11"/>
  <c r="AE148" i="11"/>
  <c r="I148" i="11" a="1"/>
  <c r="I148" i="11"/>
  <c r="V148" i="11"/>
  <c r="O148" i="11" a="1"/>
  <c r="O148" i="11"/>
  <c r="S148" i="11" a="1"/>
  <c r="S148" i="11"/>
  <c r="L148" i="11" a="1"/>
  <c r="L148" i="11"/>
  <c r="M148" i="11" a="1"/>
  <c r="M148" i="11"/>
  <c r="Z148" i="11" a="1"/>
  <c r="Z148" i="11"/>
  <c r="E148" i="11" a="1"/>
  <c r="E148" i="11"/>
  <c r="Q148" i="11" a="1"/>
  <c r="Q148" i="11"/>
  <c r="P148" i="11" a="1"/>
  <c r="P148" i="11"/>
  <c r="D148" i="11" a="1"/>
  <c r="D148" i="11"/>
  <c r="J148" i="11" a="1"/>
  <c r="J148" i="11"/>
  <c r="N148" i="11" a="1"/>
  <c r="N148" i="11"/>
  <c r="Y149" i="11" a="1"/>
  <c r="Y149" i="11"/>
  <c r="L540" i="11" a="1"/>
  <c r="L540" i="11"/>
  <c r="E540" i="11" a="1"/>
  <c r="E540" i="11"/>
  <c r="N540" i="11" a="1"/>
  <c r="N540" i="11"/>
  <c r="I540" i="11" a="1"/>
  <c r="I540" i="11"/>
  <c r="V540" i="11"/>
  <c r="D540" i="11" a="1"/>
  <c r="D540" i="11"/>
  <c r="O540" i="11" a="1"/>
  <c r="O540" i="11"/>
  <c r="Z540" i="11" a="1"/>
  <c r="Z540" i="11"/>
  <c r="P540" i="11" a="1"/>
  <c r="P540" i="11"/>
  <c r="Q540" i="11" a="1"/>
  <c r="Q540" i="11"/>
  <c r="S540" i="11" a="1"/>
  <c r="S540" i="11"/>
  <c r="J540" i="11" a="1"/>
  <c r="J540" i="11"/>
  <c r="K540" i="11" a="1"/>
  <c r="K540" i="11"/>
  <c r="AC540" i="11"/>
  <c r="AE540" i="11"/>
  <c r="M540" i="11" a="1"/>
  <c r="M540" i="11"/>
  <c r="K204" i="11" a="1"/>
  <c r="K204" i="11"/>
  <c r="AC204" i="11"/>
  <c r="AE204" i="11"/>
  <c r="D204" i="11" a="1"/>
  <c r="D204" i="11"/>
  <c r="M204" i="11" a="1"/>
  <c r="M204" i="11"/>
  <c r="N204" i="11" a="1"/>
  <c r="N204" i="11"/>
  <c r="J204" i="11" a="1"/>
  <c r="J204" i="11"/>
  <c r="Q204" i="11" a="1"/>
  <c r="Q204" i="11"/>
  <c r="E204" i="11" a="1"/>
  <c r="E204" i="11"/>
  <c r="S204" i="11" a="1"/>
  <c r="S204" i="11"/>
  <c r="P204" i="11" a="1"/>
  <c r="P204" i="11"/>
  <c r="O204" i="11" a="1"/>
  <c r="O204" i="11"/>
  <c r="Y205" i="11" a="1"/>
  <c r="Y205" i="11"/>
  <c r="Z204" i="11" a="1"/>
  <c r="Z204" i="11"/>
  <c r="L204" i="11" a="1"/>
  <c r="L204" i="11"/>
  <c r="I204" i="11" a="1"/>
  <c r="I204" i="11"/>
  <c r="V204" i="11"/>
  <c r="I412" i="11" a="1"/>
  <c r="I412" i="11"/>
  <c r="V412" i="11"/>
  <c r="L412" i="11" a="1"/>
  <c r="L412" i="11"/>
  <c r="E412" i="11" a="1"/>
  <c r="E412" i="11"/>
  <c r="N412" i="11" a="1"/>
  <c r="N412" i="11"/>
  <c r="J412" i="11" a="1"/>
  <c r="J412" i="11"/>
  <c r="S412" i="11" a="1"/>
  <c r="S412" i="11"/>
  <c r="P412" i="11" a="1"/>
  <c r="P412" i="11"/>
  <c r="O412" i="11" a="1"/>
  <c r="O412" i="11"/>
  <c r="Q412" i="11" a="1"/>
  <c r="Q412" i="11"/>
  <c r="Z412" i="11" a="1"/>
  <c r="Z412" i="11"/>
  <c r="K412" i="11" a="1"/>
  <c r="K412" i="11"/>
  <c r="AC412" i="11"/>
  <c r="AE412" i="11"/>
  <c r="D412" i="11" a="1"/>
  <c r="D412" i="11"/>
  <c r="M412" i="11" a="1"/>
  <c r="M412" i="11"/>
  <c r="P991" i="11" a="1"/>
  <c r="P991" i="11"/>
  <c r="E991" i="11" a="1"/>
  <c r="E991" i="11"/>
  <c r="D991" i="11" a="1"/>
  <c r="D991" i="11"/>
  <c r="J991" i="11" a="1"/>
  <c r="J991" i="11"/>
  <c r="S991" i="11" a="1"/>
  <c r="S991" i="11"/>
  <c r="L991" i="11" a="1"/>
  <c r="L991" i="11"/>
  <c r="I991" i="11" a="1"/>
  <c r="I991" i="11"/>
  <c r="V991" i="11"/>
  <c r="O991" i="11" a="1"/>
  <c r="O991" i="11"/>
  <c r="M991" i="11" a="1"/>
  <c r="M991" i="11"/>
  <c r="N991" i="11" a="1"/>
  <c r="N991" i="11"/>
  <c r="Z991" i="11" a="1"/>
  <c r="Z991" i="11"/>
  <c r="K991" i="11" a="1"/>
  <c r="K991" i="11"/>
  <c r="AC991" i="11"/>
  <c r="AE991" i="11"/>
  <c r="Q991" i="11" a="1"/>
  <c r="Q991" i="11"/>
  <c r="L180" i="11" a="1"/>
  <c r="L180" i="11"/>
  <c r="S180" i="11" a="1"/>
  <c r="S180" i="11"/>
  <c r="M180" i="11" a="1"/>
  <c r="M180" i="11"/>
  <c r="D180" i="11" a="1"/>
  <c r="D180" i="11"/>
  <c r="J180" i="11" a="1"/>
  <c r="J180" i="11"/>
  <c r="K180" i="11" a="1"/>
  <c r="K180" i="11"/>
  <c r="AC180" i="11"/>
  <c r="AE180" i="11"/>
  <c r="O180" i="11" a="1"/>
  <c r="O180" i="11"/>
  <c r="N180" i="11" a="1"/>
  <c r="N180" i="11"/>
  <c r="Q180" i="11" a="1"/>
  <c r="Q180" i="11"/>
  <c r="P180" i="11" a="1"/>
  <c r="P180" i="11"/>
  <c r="Z180" i="11" a="1"/>
  <c r="Z180" i="11"/>
  <c r="I180" i="11" a="1"/>
  <c r="I180" i="11"/>
  <c r="V180" i="11"/>
  <c r="E180" i="11" a="1"/>
  <c r="E180" i="11"/>
  <c r="Q722" i="11" a="1"/>
  <c r="Q722" i="11"/>
  <c r="I722" i="11" a="1"/>
  <c r="I722" i="11"/>
  <c r="V722" i="11"/>
  <c r="L722" i="11" a="1"/>
  <c r="L722" i="11"/>
  <c r="O722" i="11" a="1"/>
  <c r="O722" i="11"/>
  <c r="J722" i="11" a="1"/>
  <c r="J722" i="11"/>
  <c r="D722" i="11" a="1"/>
  <c r="D722" i="11"/>
  <c r="M722" i="11" a="1"/>
  <c r="M722" i="11"/>
  <c r="E722" i="11" a="1"/>
  <c r="E722" i="11"/>
  <c r="S722" i="11" a="1"/>
  <c r="S722" i="11"/>
  <c r="Z722" i="11" a="1"/>
  <c r="Z722" i="11"/>
  <c r="N722" i="11" a="1"/>
  <c r="N722" i="11"/>
  <c r="P722" i="11" a="1"/>
  <c r="P722" i="11"/>
  <c r="K722" i="11" a="1"/>
  <c r="K722" i="11"/>
  <c r="AC722" i="11"/>
  <c r="AE722" i="11"/>
  <c r="S325" i="11" a="1"/>
  <c r="S325" i="11"/>
  <c r="Q325" i="11" a="1"/>
  <c r="Q325" i="11"/>
  <c r="L325" i="11" a="1"/>
  <c r="L325" i="11"/>
  <c r="O325" i="11" a="1"/>
  <c r="O325" i="11"/>
  <c r="N325" i="11" a="1"/>
  <c r="N325" i="11"/>
  <c r="M325" i="11" a="1"/>
  <c r="M325" i="11"/>
  <c r="J325" i="11" a="1"/>
  <c r="J325" i="11"/>
  <c r="Z325" i="11" a="1"/>
  <c r="Z325" i="11"/>
  <c r="P325" i="11" a="1"/>
  <c r="P325" i="11"/>
  <c r="K325" i="11" a="1"/>
  <c r="K325" i="11"/>
  <c r="D325" i="11" a="1"/>
  <c r="D325" i="11"/>
  <c r="E325" i="11" a="1"/>
  <c r="E325" i="11"/>
  <c r="I325" i="11" a="1"/>
  <c r="I325" i="11"/>
  <c r="V325" i="11"/>
  <c r="Q977" i="11" a="1"/>
  <c r="Q977" i="11"/>
  <c r="M977" i="11" a="1"/>
  <c r="M977" i="11"/>
  <c r="E977" i="11" a="1"/>
  <c r="E977" i="11"/>
  <c r="O977" i="11" a="1"/>
  <c r="O977" i="11"/>
  <c r="S977" i="11" a="1"/>
  <c r="S977" i="11"/>
  <c r="I977" i="11" a="1"/>
  <c r="I977" i="11"/>
  <c r="V977" i="11"/>
  <c r="Z977" i="11" a="1"/>
  <c r="Z977" i="11"/>
  <c r="K977" i="11" a="1"/>
  <c r="K977" i="11"/>
  <c r="AC977" i="11"/>
  <c r="AE977" i="11"/>
  <c r="L977" i="11" a="1"/>
  <c r="L977" i="11"/>
  <c r="N977" i="11" a="1"/>
  <c r="N977" i="11"/>
  <c r="D977" i="11" a="1"/>
  <c r="D977" i="11"/>
  <c r="J977" i="11" a="1"/>
  <c r="J977" i="11"/>
  <c r="P977" i="11" a="1"/>
  <c r="P977" i="11"/>
  <c r="L188" i="11" a="1"/>
  <c r="L188" i="11"/>
  <c r="D188" i="11" a="1"/>
  <c r="D188" i="11"/>
  <c r="K188" i="11" a="1"/>
  <c r="K188" i="11"/>
  <c r="AC188" i="11"/>
  <c r="AE188" i="11"/>
  <c r="P188" i="11" a="1"/>
  <c r="P188" i="11"/>
  <c r="N188" i="11" a="1"/>
  <c r="N188" i="11"/>
  <c r="I188" i="11" a="1"/>
  <c r="I188" i="11"/>
  <c r="V188" i="11"/>
  <c r="S188" i="11" a="1"/>
  <c r="S188" i="11"/>
  <c r="Q188" i="11" a="1"/>
  <c r="Q188" i="11"/>
  <c r="J188" i="11" a="1"/>
  <c r="J188" i="11"/>
  <c r="O188" i="11" a="1"/>
  <c r="O188" i="11"/>
  <c r="Z188" i="11" a="1"/>
  <c r="Z188" i="11"/>
  <c r="E188" i="11" a="1"/>
  <c r="E188" i="11"/>
  <c r="M188" i="11" a="1"/>
  <c r="M188" i="11"/>
  <c r="Z829" i="11" a="1"/>
  <c r="Z829" i="11"/>
  <c r="I829" i="11" a="1"/>
  <c r="I829" i="11"/>
  <c r="V829" i="11"/>
  <c r="L829" i="11" a="1"/>
  <c r="L829" i="11"/>
  <c r="Q829" i="11" a="1"/>
  <c r="Q829" i="11"/>
  <c r="S829" i="11" a="1"/>
  <c r="S829" i="11"/>
  <c r="P829" i="11" a="1"/>
  <c r="P829" i="11"/>
  <c r="O829" i="11" a="1"/>
  <c r="O829" i="11"/>
  <c r="N829" i="11" a="1"/>
  <c r="N829" i="11"/>
  <c r="J829" i="11" a="1"/>
  <c r="J829" i="11"/>
  <c r="M829" i="11" a="1"/>
  <c r="M829" i="11"/>
  <c r="K829" i="11" a="1"/>
  <c r="K829" i="11"/>
  <c r="AC829" i="11"/>
  <c r="AE829" i="11"/>
  <c r="E829" i="11" a="1"/>
  <c r="E829" i="11"/>
  <c r="D829" i="11" a="1"/>
  <c r="D829" i="11"/>
  <c r="S541" i="11" a="1"/>
  <c r="S541" i="11"/>
  <c r="K541" i="11" a="1"/>
  <c r="K541" i="11"/>
  <c r="AC541" i="11"/>
  <c r="AE541" i="11"/>
  <c r="I541" i="11" a="1"/>
  <c r="I541" i="11"/>
  <c r="V541" i="11"/>
  <c r="N541" i="11" a="1"/>
  <c r="N541" i="11"/>
  <c r="J541" i="11" a="1"/>
  <c r="J541" i="11"/>
  <c r="L541" i="11" a="1"/>
  <c r="L541" i="11"/>
  <c r="Q541" i="11" a="1"/>
  <c r="Q541" i="11"/>
  <c r="E541" i="11" a="1"/>
  <c r="E541" i="11"/>
  <c r="Z541" i="11" a="1"/>
  <c r="Z541" i="11"/>
  <c r="D541" i="11" a="1"/>
  <c r="D541" i="11"/>
  <c r="P541" i="11" a="1"/>
  <c r="P541" i="11"/>
  <c r="M541" i="11" a="1"/>
  <c r="M541" i="11"/>
  <c r="O541" i="11" a="1"/>
  <c r="O541" i="11"/>
  <c r="N959" i="11" a="1"/>
  <c r="N959" i="11"/>
  <c r="S959" i="11" a="1"/>
  <c r="S959" i="11"/>
  <c r="Q959" i="11" a="1"/>
  <c r="Q959" i="11"/>
  <c r="E959" i="11" a="1"/>
  <c r="E959" i="11"/>
  <c r="K959" i="11" a="1"/>
  <c r="K959" i="11"/>
  <c r="AC959" i="11"/>
  <c r="AE959" i="11"/>
  <c r="I959" i="11" a="1"/>
  <c r="I959" i="11"/>
  <c r="V959" i="11"/>
  <c r="J959" i="11" a="1"/>
  <c r="J959" i="11"/>
  <c r="O959" i="11" a="1"/>
  <c r="O959" i="11"/>
  <c r="D959" i="11" a="1"/>
  <c r="D959" i="11"/>
  <c r="L959" i="11" a="1"/>
  <c r="L959" i="11"/>
  <c r="P959" i="11" a="1"/>
  <c r="P959" i="11"/>
  <c r="M959" i="11" a="1"/>
  <c r="M959" i="11"/>
  <c r="Z959" i="11" a="1"/>
  <c r="Z959" i="11"/>
  <c r="L764" i="11" a="1"/>
  <c r="L764" i="11"/>
  <c r="J764" i="11" a="1"/>
  <c r="J764" i="11"/>
  <c r="I764" i="11" a="1"/>
  <c r="I764" i="11"/>
  <c r="V764" i="11"/>
  <c r="Z764" i="11" a="1"/>
  <c r="Z764" i="11"/>
  <c r="M764" i="11" a="1"/>
  <c r="M764" i="11"/>
  <c r="Q764" i="11" a="1"/>
  <c r="Q764" i="11"/>
  <c r="S764" i="11" a="1"/>
  <c r="S764" i="11"/>
  <c r="O764" i="11" a="1"/>
  <c r="O764" i="11"/>
  <c r="N764" i="11" a="1"/>
  <c r="N764" i="11"/>
  <c r="E764" i="11" a="1"/>
  <c r="E764" i="11"/>
  <c r="K764" i="11" a="1"/>
  <c r="K764" i="11"/>
  <c r="AC764" i="11"/>
  <c r="AE764" i="11"/>
  <c r="D764" i="11" a="1"/>
  <c r="D764" i="11"/>
  <c r="P764" i="11" a="1"/>
  <c r="P764" i="11"/>
  <c r="D715" i="11" a="1"/>
  <c r="D715" i="11"/>
  <c r="I715" i="11" a="1"/>
  <c r="I715" i="11"/>
  <c r="V715" i="11"/>
  <c r="L715" i="11" a="1"/>
  <c r="L715" i="11"/>
  <c r="P715" i="11" a="1"/>
  <c r="P715" i="11"/>
  <c r="N715" i="11" a="1"/>
  <c r="N715" i="11"/>
  <c r="Z715" i="11" a="1"/>
  <c r="Z715" i="11"/>
  <c r="K715" i="11" a="1"/>
  <c r="K715" i="11"/>
  <c r="AC715" i="11"/>
  <c r="AE715" i="11"/>
  <c r="Q715" i="11" a="1"/>
  <c r="Q715" i="11"/>
  <c r="J715" i="11" a="1"/>
  <c r="J715" i="11"/>
  <c r="M715" i="11" a="1"/>
  <c r="M715" i="11"/>
  <c r="E715" i="11" a="1"/>
  <c r="E715" i="11"/>
  <c r="S715" i="11" a="1"/>
  <c r="S715" i="11"/>
  <c r="O715" i="11" a="1"/>
  <c r="O715" i="11"/>
  <c r="S292" i="11" a="1"/>
  <c r="S292" i="11"/>
  <c r="P292" i="11" a="1"/>
  <c r="P292" i="11"/>
  <c r="E292" i="11" a="1"/>
  <c r="E292" i="11"/>
  <c r="J292" i="11" a="1"/>
  <c r="J292" i="11"/>
  <c r="Q292" i="11" a="1"/>
  <c r="Q292" i="11"/>
  <c r="N292" i="11" a="1"/>
  <c r="N292" i="11"/>
  <c r="D292" i="11" a="1"/>
  <c r="D292" i="11"/>
  <c r="L292" i="11" a="1"/>
  <c r="L292" i="11"/>
  <c r="O292" i="11" a="1"/>
  <c r="O292" i="11"/>
  <c r="Z292" i="11" a="1"/>
  <c r="Z292" i="11"/>
  <c r="Y293" i="11" a="1"/>
  <c r="Y293" i="11"/>
  <c r="K292" i="11" a="1"/>
  <c r="K292" i="11"/>
  <c r="AC292" i="11"/>
  <c r="AE292" i="11"/>
  <c r="I292" i="11" a="1"/>
  <c r="I292" i="11"/>
  <c r="V292" i="11"/>
  <c r="M292" i="11" a="1"/>
  <c r="M292" i="11"/>
  <c r="Q839" i="11" a="1"/>
  <c r="Q839" i="11"/>
  <c r="I839" i="11" a="1"/>
  <c r="I839" i="11"/>
  <c r="V839" i="11"/>
  <c r="O839" i="11" a="1"/>
  <c r="O839" i="11"/>
  <c r="E839" i="11" a="1"/>
  <c r="E839" i="11"/>
  <c r="N839" i="11" a="1"/>
  <c r="N839" i="11"/>
  <c r="S839" i="11" a="1"/>
  <c r="S839" i="11"/>
  <c r="Z839" i="11" a="1"/>
  <c r="Z839" i="11"/>
  <c r="K839" i="11" a="1"/>
  <c r="K839" i="11"/>
  <c r="AC839" i="11"/>
  <c r="AE839" i="11"/>
  <c r="M839" i="11" a="1"/>
  <c r="M839" i="11"/>
  <c r="P839" i="11" a="1"/>
  <c r="P839" i="11"/>
  <c r="L839" i="11" a="1"/>
  <c r="L839" i="11"/>
  <c r="D839" i="11" a="1"/>
  <c r="D839" i="11"/>
  <c r="J839" i="11" a="1"/>
  <c r="J839" i="11"/>
  <c r="L56" i="11" a="1"/>
  <c r="L56" i="11"/>
  <c r="J56" i="11" a="1"/>
  <c r="J56" i="11"/>
  <c r="P56" i="11" a="1"/>
  <c r="P56" i="11"/>
  <c r="N56" i="11" a="1"/>
  <c r="N56" i="11"/>
  <c r="M56" i="11" a="1"/>
  <c r="M56" i="11"/>
  <c r="Y57" i="11" a="1"/>
  <c r="Y57" i="11"/>
  <c r="O56" i="11" a="1"/>
  <c r="O56" i="11"/>
  <c r="I56" i="11" a="1"/>
  <c r="I56" i="11"/>
  <c r="V56" i="11"/>
  <c r="E56" i="11" a="1"/>
  <c r="E56" i="11"/>
  <c r="K56" i="11" a="1"/>
  <c r="K56" i="11"/>
  <c r="AC56" i="11"/>
  <c r="AE56" i="11"/>
  <c r="S56" i="11" a="1"/>
  <c r="S56" i="11"/>
  <c r="Q56" i="11" a="1"/>
  <c r="Q56" i="11"/>
  <c r="D56" i="11" a="1"/>
  <c r="D56" i="11"/>
  <c r="Z56" i="11" a="1"/>
  <c r="Z56" i="11"/>
  <c r="S1003" i="11" a="1"/>
  <c r="S1003" i="11"/>
  <c r="N1003" i="11" a="1"/>
  <c r="N1003" i="11"/>
  <c r="M1003" i="11" a="1"/>
  <c r="M1003" i="11"/>
  <c r="Q1003" i="11" a="1"/>
  <c r="Q1003" i="11"/>
  <c r="L1003" i="11" a="1"/>
  <c r="L1003" i="11"/>
  <c r="J1003" i="11" a="1"/>
  <c r="J1003" i="11"/>
  <c r="P1003" i="11" a="1"/>
  <c r="P1003" i="11"/>
  <c r="Z1003" i="11" a="1"/>
  <c r="Z1003" i="11"/>
  <c r="D1003" i="11" a="1"/>
  <c r="D1003" i="11"/>
  <c r="I1003" i="11" a="1"/>
  <c r="I1003" i="11"/>
  <c r="V1003" i="11"/>
  <c r="E1003" i="11" a="1"/>
  <c r="E1003" i="11"/>
  <c r="K1003" i="11" a="1"/>
  <c r="K1003" i="11"/>
  <c r="AC1003" i="11"/>
  <c r="AE1003" i="11"/>
  <c r="O1003" i="11" a="1"/>
  <c r="O1003" i="11"/>
  <c r="J720" i="11" a="1"/>
  <c r="J720" i="11"/>
  <c r="E720" i="11" a="1"/>
  <c r="E720" i="11"/>
  <c r="D720" i="11" a="1"/>
  <c r="D720" i="11"/>
  <c r="I720" i="11" a="1"/>
  <c r="I720" i="11"/>
  <c r="V720" i="11"/>
  <c r="P720" i="11" a="1"/>
  <c r="P720" i="11"/>
  <c r="Q720" i="11" a="1"/>
  <c r="Q720" i="11"/>
  <c r="Z720" i="11" a="1"/>
  <c r="Z720" i="11"/>
  <c r="K720" i="11" a="1"/>
  <c r="K720" i="11"/>
  <c r="AC720" i="11"/>
  <c r="AE720" i="11"/>
  <c r="N720" i="11" a="1"/>
  <c r="N720" i="11"/>
  <c r="S720" i="11" a="1"/>
  <c r="S720" i="11"/>
  <c r="O720" i="11" a="1"/>
  <c r="O720" i="11"/>
  <c r="M720" i="11" a="1"/>
  <c r="M720" i="11"/>
  <c r="L720" i="11" a="1"/>
  <c r="L720" i="11"/>
  <c r="O603" i="11" a="1"/>
  <c r="O603" i="11"/>
  <c r="N603" i="11" a="1"/>
  <c r="N603" i="11"/>
  <c r="E603" i="11" a="1"/>
  <c r="E603" i="11"/>
  <c r="D603" i="11" a="1"/>
  <c r="D603" i="11"/>
  <c r="Q603" i="11" a="1"/>
  <c r="Q603" i="11"/>
  <c r="Z603" i="11" a="1"/>
  <c r="Z603" i="11"/>
  <c r="L603" i="11" a="1"/>
  <c r="L603" i="11"/>
  <c r="I603" i="11" a="1"/>
  <c r="I603" i="11"/>
  <c r="V603" i="11"/>
  <c r="K603" i="11" a="1"/>
  <c r="K603" i="11"/>
  <c r="AC603" i="11"/>
  <c r="AE603" i="11"/>
  <c r="J603" i="11" a="1"/>
  <c r="J603" i="11"/>
  <c r="M603" i="11" a="1"/>
  <c r="M603" i="11"/>
  <c r="P603" i="11" a="1"/>
  <c r="P603" i="11"/>
  <c r="S603" i="11" a="1"/>
  <c r="S603" i="11"/>
  <c r="D23" i="11" a="1"/>
  <c r="D23" i="11"/>
  <c r="M23" i="11" a="1"/>
  <c r="M23" i="11"/>
  <c r="S23" i="11" a="1"/>
  <c r="S23" i="11"/>
  <c r="E23" i="11" a="1"/>
  <c r="E23" i="11"/>
  <c r="L23" i="11" a="1"/>
  <c r="L23" i="11"/>
  <c r="N23" i="11" a="1"/>
  <c r="N23" i="11"/>
  <c r="K23" i="11" a="1"/>
  <c r="K23" i="11"/>
  <c r="AC23" i="11"/>
  <c r="AE23" i="11"/>
  <c r="J23" i="11" a="1"/>
  <c r="J23" i="11"/>
  <c r="P23" i="11" a="1"/>
  <c r="P23" i="11"/>
  <c r="Z23" i="11" a="1"/>
  <c r="Z23" i="11"/>
  <c r="I23" i="11" a="1"/>
  <c r="I23" i="11"/>
  <c r="V23" i="11"/>
  <c r="Q23" i="11" a="1"/>
  <c r="Q23" i="11"/>
  <c r="O23" i="11" a="1"/>
  <c r="O23" i="11"/>
  <c r="Z590" i="11" a="1"/>
  <c r="Z590" i="11"/>
  <c r="S590" i="11" a="1"/>
  <c r="S590" i="11"/>
  <c r="J590" i="11" a="1"/>
  <c r="J590" i="11"/>
  <c r="K590" i="11" a="1"/>
  <c r="K590" i="11"/>
  <c r="AC590" i="11"/>
  <c r="AE590" i="11"/>
  <c r="M590" i="11" a="1"/>
  <c r="M590" i="11"/>
  <c r="Q590" i="11" a="1"/>
  <c r="Q590" i="11"/>
  <c r="L590" i="11" a="1"/>
  <c r="L590" i="11"/>
  <c r="E590" i="11" a="1"/>
  <c r="E590" i="11"/>
  <c r="D590" i="11" a="1"/>
  <c r="D590" i="11"/>
  <c r="I590" i="11" a="1"/>
  <c r="I590" i="11"/>
  <c r="V590" i="11"/>
  <c r="N590" i="11" a="1"/>
  <c r="N590" i="11"/>
  <c r="O590" i="11" a="1"/>
  <c r="O590" i="11"/>
  <c r="P590" i="11" a="1"/>
  <c r="P590" i="11"/>
  <c r="Q866" i="11" a="1"/>
  <c r="Q866" i="11"/>
  <c r="K866" i="11" a="1"/>
  <c r="K866" i="11"/>
  <c r="AC866" i="11"/>
  <c r="AE866" i="11"/>
  <c r="D866" i="11" a="1"/>
  <c r="D866" i="11"/>
  <c r="Z866" i="11" a="1"/>
  <c r="Z866" i="11"/>
  <c r="M866" i="11" a="1"/>
  <c r="M866" i="11"/>
  <c r="P866" i="11" a="1"/>
  <c r="P866" i="11"/>
  <c r="S866" i="11" a="1"/>
  <c r="S866" i="11"/>
  <c r="L866" i="11" a="1"/>
  <c r="L866" i="11"/>
  <c r="J866" i="11" a="1"/>
  <c r="J866" i="11"/>
  <c r="E866" i="11" a="1"/>
  <c r="E866" i="11"/>
  <c r="O866" i="11" a="1"/>
  <c r="O866" i="11"/>
  <c r="I866" i="11" a="1"/>
  <c r="I866" i="11"/>
  <c r="V866" i="11"/>
  <c r="N866" i="11" a="1"/>
  <c r="N866" i="11"/>
  <c r="Z605" i="11" a="1"/>
  <c r="Z605" i="11"/>
  <c r="M605" i="11" a="1"/>
  <c r="M605" i="11"/>
  <c r="D605" i="11" a="1"/>
  <c r="D605" i="11"/>
  <c r="O605" i="11" a="1"/>
  <c r="O605" i="11"/>
  <c r="J605" i="11" a="1"/>
  <c r="J605" i="11"/>
  <c r="I605" i="11" a="1"/>
  <c r="I605" i="11"/>
  <c r="V605" i="11"/>
  <c r="L605" i="11" a="1"/>
  <c r="L605" i="11"/>
  <c r="P605" i="11" a="1"/>
  <c r="P605" i="11"/>
  <c r="K605" i="11" a="1"/>
  <c r="K605" i="11"/>
  <c r="AC605" i="11"/>
  <c r="AE605" i="11"/>
  <c r="S605" i="11" a="1"/>
  <c r="S605" i="11"/>
  <c r="Q605" i="11" a="1"/>
  <c r="Q605" i="11"/>
  <c r="N605" i="11" a="1"/>
  <c r="N605" i="11"/>
  <c r="E605" i="11" a="1"/>
  <c r="E605" i="11"/>
  <c r="M738" i="11" a="1"/>
  <c r="M738" i="11"/>
  <c r="S738" i="11" a="1"/>
  <c r="S738" i="11"/>
  <c r="O738" i="11" a="1"/>
  <c r="O738" i="11"/>
  <c r="J738" i="11" a="1"/>
  <c r="J738" i="11"/>
  <c r="Z738" i="11" a="1"/>
  <c r="Z738" i="11"/>
  <c r="L738" i="11" a="1"/>
  <c r="L738" i="11"/>
  <c r="Q738" i="11" a="1"/>
  <c r="Q738" i="11"/>
  <c r="E738" i="11" a="1"/>
  <c r="E738" i="11"/>
  <c r="N738" i="11" a="1"/>
  <c r="N738" i="11"/>
  <c r="D738" i="11" a="1"/>
  <c r="D738" i="11"/>
  <c r="I738" i="11" a="1"/>
  <c r="I738" i="11"/>
  <c r="V738" i="11"/>
  <c r="K738" i="11" a="1"/>
  <c r="K738" i="11"/>
  <c r="AC738" i="11"/>
  <c r="AE738" i="11"/>
  <c r="P738" i="11" a="1"/>
  <c r="P738" i="11"/>
  <c r="S210" i="11" a="1"/>
  <c r="S210" i="11"/>
  <c r="P210" i="11" a="1"/>
  <c r="P210" i="11"/>
  <c r="K210" i="11" a="1"/>
  <c r="K210" i="11"/>
  <c r="AC210" i="11"/>
  <c r="AE210" i="11"/>
  <c r="M210" i="11" a="1"/>
  <c r="M210" i="11"/>
  <c r="Q210" i="11" a="1"/>
  <c r="Q210" i="11"/>
  <c r="N210" i="11" a="1"/>
  <c r="N210" i="11"/>
  <c r="E210" i="11" a="1"/>
  <c r="E210" i="11"/>
  <c r="D210" i="11" a="1"/>
  <c r="D210" i="11"/>
  <c r="L210" i="11" a="1"/>
  <c r="L210" i="11"/>
  <c r="I210" i="11" a="1"/>
  <c r="I210" i="11"/>
  <c r="V210" i="11"/>
  <c r="O210" i="11" a="1"/>
  <c r="O210" i="11"/>
  <c r="J210" i="11" a="1"/>
  <c r="J210" i="11"/>
  <c r="Z210" i="11" a="1"/>
  <c r="Z210" i="11"/>
  <c r="Y211" i="11" a="1"/>
  <c r="Y211" i="11"/>
  <c r="Y212" i="11" a="1"/>
  <c r="Y212" i="11"/>
  <c r="Q862" i="11" a="1"/>
  <c r="Q862" i="11"/>
  <c r="I862" i="11" a="1"/>
  <c r="I862" i="11"/>
  <c r="V862" i="11"/>
  <c r="L862" i="11" a="1"/>
  <c r="L862" i="11"/>
  <c r="O862" i="11" a="1"/>
  <c r="O862" i="11"/>
  <c r="N862" i="11" a="1"/>
  <c r="N862" i="11"/>
  <c r="K862" i="11" a="1"/>
  <c r="K862" i="11"/>
  <c r="AC862" i="11"/>
  <c r="AE862" i="11"/>
  <c r="S862" i="11" a="1"/>
  <c r="S862" i="11"/>
  <c r="P862" i="11" a="1"/>
  <c r="P862" i="11"/>
  <c r="E862" i="11" a="1"/>
  <c r="E862" i="11"/>
  <c r="M862" i="11" a="1"/>
  <c r="M862" i="11"/>
  <c r="J862" i="11" a="1"/>
  <c r="J862" i="11"/>
  <c r="D862" i="11" a="1"/>
  <c r="D862" i="11"/>
  <c r="Z862" i="11" a="1"/>
  <c r="Z862" i="11"/>
  <c r="D632" i="11" a="1"/>
  <c r="D632" i="11"/>
  <c r="S632" i="11" a="1"/>
  <c r="S632" i="11"/>
  <c r="E632" i="11" a="1"/>
  <c r="E632" i="11"/>
  <c r="Q632" i="11" a="1"/>
  <c r="Q632" i="11"/>
  <c r="P632" i="11" a="1"/>
  <c r="P632" i="11"/>
  <c r="Z632" i="11" a="1"/>
  <c r="Z632" i="11"/>
  <c r="J632" i="11" a="1"/>
  <c r="J632" i="11"/>
  <c r="N632" i="11" a="1"/>
  <c r="N632" i="11"/>
  <c r="K632" i="11" a="1"/>
  <c r="K632" i="11"/>
  <c r="AC632" i="11"/>
  <c r="AE632" i="11"/>
  <c r="I632" i="11" a="1"/>
  <c r="I632" i="11"/>
  <c r="V632" i="11"/>
  <c r="M632" i="11" a="1"/>
  <c r="M632" i="11"/>
  <c r="L632" i="11" a="1"/>
  <c r="L632" i="11"/>
  <c r="O632" i="11" a="1"/>
  <c r="O632" i="11"/>
  <c r="L478" i="11" a="1"/>
  <c r="L478" i="11"/>
  <c r="D478" i="11" a="1"/>
  <c r="D478" i="11"/>
  <c r="Y479" i="11" a="1"/>
  <c r="Y479" i="11"/>
  <c r="Y480" i="11" a="1"/>
  <c r="Y480" i="11"/>
  <c r="Q478" i="11" a="1"/>
  <c r="Q478" i="11"/>
  <c r="S478" i="11" a="1"/>
  <c r="S478" i="11"/>
  <c r="O478" i="11" a="1"/>
  <c r="O478" i="11"/>
  <c r="P478" i="11" a="1"/>
  <c r="P478" i="11"/>
  <c r="J478" i="11" a="1"/>
  <c r="J478" i="11"/>
  <c r="E478" i="11" a="1"/>
  <c r="E478" i="11"/>
  <c r="I478" i="11" a="1"/>
  <c r="I478" i="11"/>
  <c r="V478" i="11"/>
  <c r="Z478" i="11" a="1"/>
  <c r="Z478" i="11"/>
  <c r="N478" i="11" a="1"/>
  <c r="N478" i="11"/>
  <c r="K478" i="11" a="1"/>
  <c r="K478" i="11"/>
  <c r="AC478" i="11"/>
  <c r="AE478" i="11"/>
  <c r="M478" i="11" a="1"/>
  <c r="M478" i="11"/>
  <c r="M68" i="11" a="1"/>
  <c r="M68" i="11"/>
  <c r="P68" i="11" a="1"/>
  <c r="P68" i="11"/>
  <c r="E68" i="11" a="1"/>
  <c r="E68" i="11"/>
  <c r="D68" i="11" a="1"/>
  <c r="D68" i="11"/>
  <c r="O68" i="11" a="1"/>
  <c r="O68" i="11"/>
  <c r="Y69" i="11" a="1"/>
  <c r="Y69" i="11"/>
  <c r="K68" i="11" a="1"/>
  <c r="K68" i="11"/>
  <c r="AC68" i="11"/>
  <c r="AE68" i="11"/>
  <c r="S68" i="11" a="1"/>
  <c r="S68" i="11"/>
  <c r="Q68" i="11" a="1"/>
  <c r="Q68" i="11"/>
  <c r="J68" i="11" a="1"/>
  <c r="J68" i="11"/>
  <c r="L68" i="11" a="1"/>
  <c r="L68" i="11"/>
  <c r="N68" i="11" a="1"/>
  <c r="N68" i="11"/>
  <c r="I68" i="11" a="1"/>
  <c r="I68" i="11"/>
  <c r="V68" i="11"/>
  <c r="Z68" i="11" a="1"/>
  <c r="Z68" i="11"/>
  <c r="M589" i="11" a="1"/>
  <c r="M589" i="11"/>
  <c r="K589" i="11" a="1"/>
  <c r="K589" i="11"/>
  <c r="AC589" i="11"/>
  <c r="AE589" i="11"/>
  <c r="N589" i="11" a="1"/>
  <c r="N589" i="11"/>
  <c r="L589" i="11" a="1"/>
  <c r="L589" i="11"/>
  <c r="P589" i="11" a="1"/>
  <c r="P589" i="11"/>
  <c r="J589" i="11" a="1"/>
  <c r="J589" i="11"/>
  <c r="E589" i="11" a="1"/>
  <c r="E589" i="11"/>
  <c r="Z589" i="11" a="1"/>
  <c r="Z589" i="11"/>
  <c r="Q589" i="11" a="1"/>
  <c r="Q589" i="11"/>
  <c r="S589" i="11" a="1"/>
  <c r="S589" i="11"/>
  <c r="I589" i="11" a="1"/>
  <c r="I589" i="11"/>
  <c r="V589" i="11"/>
  <c r="O589" i="11" a="1"/>
  <c r="O589" i="11"/>
  <c r="D589" i="11" a="1"/>
  <c r="D589" i="11"/>
  <c r="O60" i="11" a="1"/>
  <c r="O60" i="11"/>
  <c r="Z60" i="11" a="1"/>
  <c r="Z60" i="11"/>
  <c r="E60" i="11" a="1"/>
  <c r="E60" i="11"/>
  <c r="I60" i="11" a="1"/>
  <c r="I60" i="11"/>
  <c r="V60" i="11"/>
  <c r="J60" i="11" a="1"/>
  <c r="J60" i="11"/>
  <c r="Q60" i="11" a="1"/>
  <c r="Q60" i="11"/>
  <c r="P60" i="11" a="1"/>
  <c r="P60" i="11"/>
  <c r="L60" i="11" a="1"/>
  <c r="L60" i="11"/>
  <c r="D60" i="11" a="1"/>
  <c r="D60" i="11"/>
  <c r="Y61" i="11" a="1"/>
  <c r="Y61" i="11"/>
  <c r="Y62" i="11" a="1"/>
  <c r="Y62" i="11"/>
  <c r="M60" i="11" a="1"/>
  <c r="M60" i="11"/>
  <c r="N60" i="11" a="1"/>
  <c r="N60" i="11"/>
  <c r="S60" i="11" a="1"/>
  <c r="S60" i="11"/>
  <c r="K60" i="11" a="1"/>
  <c r="K60" i="11"/>
  <c r="AC60" i="11"/>
  <c r="AE60" i="11"/>
  <c r="I876" i="11" a="1"/>
  <c r="I876" i="11"/>
  <c r="V876" i="11"/>
  <c r="K876" i="11" a="1"/>
  <c r="K876" i="11"/>
  <c r="AC876" i="11"/>
  <c r="AE876" i="11"/>
  <c r="E876" i="11" a="1"/>
  <c r="E876" i="11"/>
  <c r="N876" i="11" a="1"/>
  <c r="N876" i="11"/>
  <c r="J876" i="11" a="1"/>
  <c r="J876" i="11"/>
  <c r="D876" i="11" a="1"/>
  <c r="D876" i="11"/>
  <c r="O876" i="11" a="1"/>
  <c r="O876" i="11"/>
  <c r="P876" i="11" a="1"/>
  <c r="P876" i="11"/>
  <c r="S876" i="11" a="1"/>
  <c r="S876" i="11"/>
  <c r="M876" i="11" a="1"/>
  <c r="M876" i="11"/>
  <c r="Q876" i="11" a="1"/>
  <c r="Q876" i="11"/>
  <c r="Z876" i="11" a="1"/>
  <c r="Z876" i="11"/>
  <c r="L876" i="11" a="1"/>
  <c r="L876" i="11"/>
  <c r="N739" i="11" a="1"/>
  <c r="N739" i="11"/>
  <c r="P739" i="11" a="1"/>
  <c r="P739" i="11"/>
  <c r="O739" i="11" a="1"/>
  <c r="O739" i="11"/>
  <c r="M739" i="11" a="1"/>
  <c r="M739" i="11"/>
  <c r="Z739" i="11" a="1"/>
  <c r="Z739" i="11"/>
  <c r="D739" i="11" a="1"/>
  <c r="D739" i="11"/>
  <c r="E739" i="11" a="1"/>
  <c r="E739" i="11"/>
  <c r="Q739" i="11" a="1"/>
  <c r="Q739" i="11"/>
  <c r="S739" i="11" a="1"/>
  <c r="S739" i="11"/>
  <c r="K739" i="11" a="1"/>
  <c r="K739" i="11"/>
  <c r="AC739" i="11"/>
  <c r="AE739" i="11"/>
  <c r="L739" i="11" a="1"/>
  <c r="L739" i="11"/>
  <c r="I739" i="11" a="1"/>
  <c r="I739" i="11"/>
  <c r="V739" i="11"/>
  <c r="J739" i="11" a="1"/>
  <c r="J739" i="11"/>
  <c r="D459" i="11" a="1"/>
  <c r="D459" i="11"/>
  <c r="N459" i="11" a="1"/>
  <c r="N459" i="11"/>
  <c r="P459" i="11" a="1"/>
  <c r="P459" i="11"/>
  <c r="M459" i="11" a="1"/>
  <c r="M459" i="11"/>
  <c r="L459" i="11" a="1"/>
  <c r="L459" i="11"/>
  <c r="Z459" i="11" a="1"/>
  <c r="Z459" i="11"/>
  <c r="I459" i="11" a="1"/>
  <c r="I459" i="11"/>
  <c r="V459" i="11"/>
  <c r="J459" i="11" a="1"/>
  <c r="J459" i="11"/>
  <c r="K459" i="11" a="1"/>
  <c r="K459" i="11"/>
  <c r="E459" i="11" a="1"/>
  <c r="E459" i="11"/>
  <c r="Q459" i="11" a="1"/>
  <c r="Q459" i="11"/>
  <c r="O459" i="11" a="1"/>
  <c r="O459" i="11"/>
  <c r="S459" i="11" a="1"/>
  <c r="S459" i="11"/>
  <c r="P275" i="11" a="1"/>
  <c r="P275" i="11"/>
  <c r="J275" i="11" a="1"/>
  <c r="J275" i="11"/>
  <c r="Z275" i="11" a="1"/>
  <c r="Z275" i="11"/>
  <c r="I275" i="11" a="1"/>
  <c r="I275" i="11"/>
  <c r="V275" i="11"/>
  <c r="L275" i="11" a="1"/>
  <c r="L275" i="11"/>
  <c r="D275" i="11" a="1"/>
  <c r="D275" i="11"/>
  <c r="K275" i="11" a="1"/>
  <c r="K275" i="11"/>
  <c r="AC275" i="11"/>
  <c r="AE275" i="11"/>
  <c r="Q275" i="11" a="1"/>
  <c r="Q275" i="11"/>
  <c r="E275" i="11" a="1"/>
  <c r="E275" i="11"/>
  <c r="N275" i="11" a="1"/>
  <c r="N275" i="11"/>
  <c r="M275" i="11" a="1"/>
  <c r="M275" i="11"/>
  <c r="O275" i="11" a="1"/>
  <c r="O275" i="11"/>
  <c r="S275" i="11" a="1"/>
  <c r="S275" i="11"/>
  <c r="Q760" i="11" a="1"/>
  <c r="Q760" i="11"/>
  <c r="P760" i="11" a="1"/>
  <c r="P760" i="11"/>
  <c r="E760" i="11" a="1"/>
  <c r="E760" i="11"/>
  <c r="Z760" i="11" a="1"/>
  <c r="Z760" i="11"/>
  <c r="N760" i="11" a="1"/>
  <c r="N760" i="11"/>
  <c r="I760" i="11" a="1"/>
  <c r="I760" i="11"/>
  <c r="V760" i="11"/>
  <c r="D760" i="11" a="1"/>
  <c r="D760" i="11"/>
  <c r="S760" i="11" a="1"/>
  <c r="S760" i="11"/>
  <c r="K760" i="11" a="1"/>
  <c r="K760" i="11"/>
  <c r="AC760" i="11"/>
  <c r="AE760" i="11"/>
  <c r="L760" i="11" a="1"/>
  <c r="L760" i="11"/>
  <c r="O760" i="11" a="1"/>
  <c r="O760" i="11"/>
  <c r="M760" i="11" a="1"/>
  <c r="M760" i="11"/>
  <c r="J760" i="11" a="1"/>
  <c r="J760" i="11"/>
  <c r="E932" i="11" a="1"/>
  <c r="E932" i="11"/>
  <c r="I932" i="11" a="1"/>
  <c r="I932" i="11"/>
  <c r="V932" i="11"/>
  <c r="J932" i="11" a="1"/>
  <c r="J932" i="11"/>
  <c r="P932" i="11" a="1"/>
  <c r="P932" i="11"/>
  <c r="O932" i="11" a="1"/>
  <c r="O932" i="11"/>
  <c r="D932" i="11" a="1"/>
  <c r="D932" i="11"/>
  <c r="Q932" i="11" a="1"/>
  <c r="Q932" i="11"/>
  <c r="N932" i="11" a="1"/>
  <c r="N932" i="11"/>
  <c r="Z932" i="11" a="1"/>
  <c r="Z932" i="11"/>
  <c r="L932" i="11" a="1"/>
  <c r="L932" i="11"/>
  <c r="M932" i="11" a="1"/>
  <c r="M932" i="11"/>
  <c r="S932" i="11" a="1"/>
  <c r="S932" i="11"/>
  <c r="K932" i="11" a="1"/>
  <c r="K932" i="11"/>
  <c r="AC932" i="11"/>
  <c r="AE932" i="11"/>
  <c r="L274" i="11" a="1"/>
  <c r="L274" i="11"/>
  <c r="O274" i="11" a="1"/>
  <c r="O274" i="11"/>
  <c r="D274" i="11" a="1"/>
  <c r="D274" i="11"/>
  <c r="I274" i="11" a="1"/>
  <c r="I274" i="11"/>
  <c r="V274" i="11"/>
  <c r="K274" i="11" a="1"/>
  <c r="K274" i="11"/>
  <c r="AC274" i="11"/>
  <c r="AE274" i="11"/>
  <c r="P274" i="11" a="1"/>
  <c r="P274" i="11"/>
  <c r="S274" i="11" a="1"/>
  <c r="S274" i="11"/>
  <c r="E274" i="11" a="1"/>
  <c r="E274" i="11"/>
  <c r="Q274" i="11" a="1"/>
  <c r="Q274" i="11"/>
  <c r="J274" i="11" a="1"/>
  <c r="J274" i="11"/>
  <c r="Z274" i="11" a="1"/>
  <c r="Z274" i="11"/>
  <c r="Y275" i="11" a="1"/>
  <c r="Y275" i="11"/>
  <c r="N274" i="11" a="1"/>
  <c r="N274" i="11"/>
  <c r="M274" i="11" a="1"/>
  <c r="M274" i="11"/>
  <c r="S542" i="11" a="1"/>
  <c r="S542" i="11"/>
  <c r="D542" i="11" a="1"/>
  <c r="D542" i="11"/>
  <c r="P542" i="11" a="1"/>
  <c r="P542" i="11"/>
  <c r="J542" i="11" a="1"/>
  <c r="J542" i="11"/>
  <c r="Z542" i="11" a="1"/>
  <c r="Z542" i="11"/>
  <c r="M542" i="11" a="1"/>
  <c r="M542" i="11"/>
  <c r="I542" i="11" a="1"/>
  <c r="I542" i="11"/>
  <c r="V542" i="11"/>
  <c r="Q542" i="11" a="1"/>
  <c r="Q542" i="11"/>
  <c r="L542" i="11" a="1"/>
  <c r="L542" i="11"/>
  <c r="N542" i="11" a="1"/>
  <c r="N542" i="11"/>
  <c r="E542" i="11" a="1"/>
  <c r="E542" i="11"/>
  <c r="O542" i="11" a="1"/>
  <c r="O542" i="11"/>
  <c r="K542" i="11" a="1"/>
  <c r="K542" i="11"/>
  <c r="AC542" i="11"/>
  <c r="AE542" i="11"/>
  <c r="E151" i="11" a="1"/>
  <c r="E151" i="11"/>
  <c r="Q151" i="11" a="1"/>
  <c r="Q151" i="11"/>
  <c r="Z151" i="11" a="1"/>
  <c r="Z151" i="11"/>
  <c r="L151" i="11" a="1"/>
  <c r="L151" i="11"/>
  <c r="I151" i="11" a="1"/>
  <c r="I151" i="11"/>
  <c r="V151" i="11"/>
  <c r="M151" i="11" a="1"/>
  <c r="M151" i="11"/>
  <c r="O151" i="11" a="1"/>
  <c r="O151" i="11"/>
  <c r="D151" i="11" a="1"/>
  <c r="D151" i="11"/>
  <c r="P151" i="11" a="1"/>
  <c r="P151" i="11"/>
  <c r="K151" i="11" a="1"/>
  <c r="K151" i="11"/>
  <c r="AC151" i="11"/>
  <c r="AE151" i="11"/>
  <c r="J151" i="11" a="1"/>
  <c r="J151" i="11"/>
  <c r="N151" i="11" a="1"/>
  <c r="N151" i="11"/>
  <c r="S151" i="11" a="1"/>
  <c r="S151" i="11"/>
  <c r="P411" i="11" a="1"/>
  <c r="P411" i="11"/>
  <c r="J411" i="11" a="1"/>
  <c r="J411" i="11"/>
  <c r="N411" i="11" a="1"/>
  <c r="N411" i="11"/>
  <c r="Z411" i="11" a="1"/>
  <c r="Z411" i="11"/>
  <c r="M411" i="11" a="1"/>
  <c r="M411" i="11"/>
  <c r="L411" i="11" a="1"/>
  <c r="L411" i="11"/>
  <c r="D411" i="11" a="1"/>
  <c r="D411" i="11"/>
  <c r="I411" i="11" a="1"/>
  <c r="I411" i="11"/>
  <c r="V411" i="11"/>
  <c r="K411" i="11" a="1"/>
  <c r="K411" i="11"/>
  <c r="AC411" i="11"/>
  <c r="AE411" i="11"/>
  <c r="E411" i="11" a="1"/>
  <c r="E411" i="11"/>
  <c r="S411" i="11" a="1"/>
  <c r="S411" i="11"/>
  <c r="Q411" i="11" a="1"/>
  <c r="Q411" i="11"/>
  <c r="O411" i="11" a="1"/>
  <c r="O411" i="11"/>
  <c r="P796" i="11" a="1"/>
  <c r="P796" i="11"/>
  <c r="M796" i="11" a="1"/>
  <c r="M796" i="11"/>
  <c r="S796" i="11" a="1"/>
  <c r="S796" i="11"/>
  <c r="I796" i="11" a="1"/>
  <c r="I796" i="11"/>
  <c r="V796" i="11"/>
  <c r="Q796" i="11" a="1"/>
  <c r="Q796" i="11"/>
  <c r="O796" i="11" a="1"/>
  <c r="O796" i="11"/>
  <c r="N796" i="11" a="1"/>
  <c r="N796" i="11"/>
  <c r="K796" i="11" a="1"/>
  <c r="K796" i="11"/>
  <c r="AC796" i="11"/>
  <c r="AE796" i="11"/>
  <c r="Z796" i="11" a="1"/>
  <c r="Z796" i="11"/>
  <c r="E796" i="11" a="1"/>
  <c r="E796" i="11"/>
  <c r="D796" i="11" a="1"/>
  <c r="D796" i="11"/>
  <c r="J796" i="11" a="1"/>
  <c r="J796" i="11"/>
  <c r="L796" i="11" a="1"/>
  <c r="L796" i="11"/>
  <c r="Q533" i="11" a="1"/>
  <c r="Q533" i="11"/>
  <c r="Z533" i="11" a="1"/>
  <c r="Z533" i="11"/>
  <c r="K533" i="11" a="1"/>
  <c r="K533" i="11"/>
  <c r="AC533" i="11"/>
  <c r="AE533" i="11"/>
  <c r="E533" i="11" a="1"/>
  <c r="E533" i="11"/>
  <c r="I533" i="11" a="1"/>
  <c r="I533" i="11"/>
  <c r="V533" i="11"/>
  <c r="N533" i="11" a="1"/>
  <c r="N533" i="11"/>
  <c r="S533" i="11" a="1"/>
  <c r="S533" i="11"/>
  <c r="J533" i="11" a="1"/>
  <c r="J533" i="11"/>
  <c r="L533" i="11" a="1"/>
  <c r="L533" i="11"/>
  <c r="M533" i="11" a="1"/>
  <c r="M533" i="11"/>
  <c r="P533" i="11" a="1"/>
  <c r="P533" i="11"/>
  <c r="D533" i="11" a="1"/>
  <c r="D533" i="11"/>
  <c r="O533" i="11" a="1"/>
  <c r="O533" i="11"/>
  <c r="N76" i="11" a="1"/>
  <c r="N76" i="11"/>
  <c r="J76" i="11" a="1"/>
  <c r="J76" i="11"/>
  <c r="E76" i="11" a="1"/>
  <c r="E76" i="11"/>
  <c r="S76" i="11" a="1"/>
  <c r="S76" i="11"/>
  <c r="M76" i="11" a="1"/>
  <c r="M76" i="11"/>
  <c r="I76" i="11" a="1"/>
  <c r="I76" i="11"/>
  <c r="V76" i="11"/>
  <c r="K76" i="11" a="1"/>
  <c r="K76" i="11"/>
  <c r="AC76" i="11"/>
  <c r="AE76" i="11"/>
  <c r="Z76" i="11" a="1"/>
  <c r="Z76" i="11"/>
  <c r="Q76" i="11" a="1"/>
  <c r="Q76" i="11"/>
  <c r="O76" i="11" a="1"/>
  <c r="O76" i="11"/>
  <c r="P76" i="11" a="1"/>
  <c r="P76" i="11"/>
  <c r="L76" i="11" a="1"/>
  <c r="L76" i="11"/>
  <c r="D76" i="11" a="1"/>
  <c r="D76" i="11"/>
  <c r="Y77" i="11" a="1"/>
  <c r="Y77" i="11"/>
  <c r="J821" i="11" a="1"/>
  <c r="J821" i="11"/>
  <c r="Z821" i="11" a="1"/>
  <c r="Z821" i="11"/>
  <c r="D821" i="11" a="1"/>
  <c r="D821" i="11"/>
  <c r="N821" i="11" a="1"/>
  <c r="N821" i="11"/>
  <c r="O821" i="11" a="1"/>
  <c r="O821" i="11"/>
  <c r="Q821" i="11" a="1"/>
  <c r="Q821" i="11"/>
  <c r="M821" i="11" a="1"/>
  <c r="M821" i="11"/>
  <c r="K821" i="11" a="1"/>
  <c r="K821" i="11"/>
  <c r="AC821" i="11"/>
  <c r="AE821" i="11"/>
  <c r="S821" i="11" a="1"/>
  <c r="S821" i="11"/>
  <c r="L821" i="11" a="1"/>
  <c r="L821" i="11"/>
  <c r="I821" i="11" a="1"/>
  <c r="I821" i="11"/>
  <c r="V821" i="11"/>
  <c r="E821" i="11" a="1"/>
  <c r="E821" i="11"/>
  <c r="P821" i="11" a="1"/>
  <c r="P821" i="11"/>
  <c r="O674" i="11" a="1"/>
  <c r="O674" i="11"/>
  <c r="Z674" i="11" a="1"/>
  <c r="Z674" i="11"/>
  <c r="D674" i="11" a="1"/>
  <c r="D674" i="11"/>
  <c r="Q674" i="11" a="1"/>
  <c r="Q674" i="11"/>
  <c r="J674" i="11" a="1"/>
  <c r="J674" i="11"/>
  <c r="P674" i="11" a="1"/>
  <c r="P674" i="11"/>
  <c r="I674" i="11" a="1"/>
  <c r="I674" i="11"/>
  <c r="V674" i="11"/>
  <c r="N674" i="11" a="1"/>
  <c r="N674" i="11"/>
  <c r="L674" i="11" a="1"/>
  <c r="L674" i="11"/>
  <c r="M674" i="11" a="1"/>
  <c r="M674" i="11"/>
  <c r="K674" i="11" a="1"/>
  <c r="K674" i="11"/>
  <c r="AC674" i="11"/>
  <c r="AE674" i="11"/>
  <c r="S674" i="11" a="1"/>
  <c r="S674" i="11"/>
  <c r="E674" i="11" a="1"/>
  <c r="E674" i="11"/>
  <c r="J512" i="11" a="1"/>
  <c r="J512" i="11"/>
  <c r="K512" i="11" a="1"/>
  <c r="K512" i="11"/>
  <c r="AC512" i="11"/>
  <c r="AE512" i="11"/>
  <c r="S512" i="11" a="1"/>
  <c r="S512" i="11"/>
  <c r="N512" i="11" a="1"/>
  <c r="N512" i="11"/>
  <c r="E512" i="11" a="1"/>
  <c r="E512" i="11"/>
  <c r="I512" i="11" a="1"/>
  <c r="I512" i="11"/>
  <c r="V512" i="11"/>
  <c r="D512" i="11" a="1"/>
  <c r="D512" i="11"/>
  <c r="Z512" i="11" a="1"/>
  <c r="Z512" i="11"/>
  <c r="Q512" i="11" a="1"/>
  <c r="Q512" i="11"/>
  <c r="O512" i="11" a="1"/>
  <c r="O512" i="11"/>
  <c r="L512" i="11" a="1"/>
  <c r="L512" i="11"/>
  <c r="P512" i="11" a="1"/>
  <c r="P512" i="11"/>
  <c r="M512" i="11" a="1"/>
  <c r="M512" i="11"/>
  <c r="D924" i="11" a="1"/>
  <c r="D924" i="11"/>
  <c r="E924" i="11" a="1"/>
  <c r="E924" i="11"/>
  <c r="M924" i="11" a="1"/>
  <c r="M924" i="11"/>
  <c r="J924" i="11" a="1"/>
  <c r="J924" i="11"/>
  <c r="S924" i="11" a="1"/>
  <c r="S924" i="11"/>
  <c r="K924" i="11" a="1"/>
  <c r="K924" i="11"/>
  <c r="AC924" i="11"/>
  <c r="AE924" i="11"/>
  <c r="N924" i="11" a="1"/>
  <c r="N924" i="11"/>
  <c r="I924" i="11" a="1"/>
  <c r="I924" i="11"/>
  <c r="V924" i="11"/>
  <c r="L924" i="11" a="1"/>
  <c r="L924" i="11"/>
  <c r="Z924" i="11" a="1"/>
  <c r="Z924" i="11"/>
  <c r="O924" i="11" a="1"/>
  <c r="O924" i="11"/>
  <c r="Q924" i="11" a="1"/>
  <c r="Q924" i="11"/>
  <c r="P924" i="11" a="1"/>
  <c r="P924" i="11"/>
  <c r="J132" i="11" a="1"/>
  <c r="J132" i="11"/>
  <c r="Z132" i="11" a="1"/>
  <c r="Z132" i="11"/>
  <c r="O132" i="11" a="1"/>
  <c r="O132" i="11"/>
  <c r="Y133" i="11" a="1"/>
  <c r="Y133" i="11"/>
  <c r="M132" i="11" a="1"/>
  <c r="M132" i="11"/>
  <c r="E132" i="11" a="1"/>
  <c r="E132" i="11"/>
  <c r="I132" i="11" a="1"/>
  <c r="I132" i="11"/>
  <c r="V132" i="11"/>
  <c r="N132" i="11" a="1"/>
  <c r="N132" i="11"/>
  <c r="K132" i="11" a="1"/>
  <c r="K132" i="11"/>
  <c r="AC132" i="11"/>
  <c r="AE132" i="11"/>
  <c r="L132" i="11" a="1"/>
  <c r="L132" i="11"/>
  <c r="P132" i="11" a="1"/>
  <c r="P132" i="11"/>
  <c r="S132" i="11" a="1"/>
  <c r="S132" i="11"/>
  <c r="D132" i="11" a="1"/>
  <c r="D132" i="11"/>
  <c r="Q132" i="11" a="1"/>
  <c r="Q132" i="11"/>
  <c r="Q754" i="11" a="1"/>
  <c r="Q754" i="11"/>
  <c r="P754" i="11" a="1"/>
  <c r="P754" i="11"/>
  <c r="N754" i="11" a="1"/>
  <c r="N754" i="11"/>
  <c r="K754" i="11" a="1"/>
  <c r="K754" i="11"/>
  <c r="AC754" i="11"/>
  <c r="AE754" i="11"/>
  <c r="O754" i="11" a="1"/>
  <c r="O754" i="11"/>
  <c r="L754" i="11" a="1"/>
  <c r="L754" i="11"/>
  <c r="I754" i="11" a="1"/>
  <c r="I754" i="11"/>
  <c r="V754" i="11"/>
  <c r="J754" i="11" a="1"/>
  <c r="J754" i="11"/>
  <c r="E754" i="11" a="1"/>
  <c r="E754" i="11"/>
  <c r="D754" i="11" a="1"/>
  <c r="D754" i="11"/>
  <c r="S754" i="11" a="1"/>
  <c r="S754" i="11"/>
  <c r="Z754" i="11" a="1"/>
  <c r="Z754" i="11"/>
  <c r="M754" i="11" a="1"/>
  <c r="M754" i="11"/>
  <c r="K181" i="11" a="1"/>
  <c r="K181" i="11"/>
  <c r="AC181" i="11"/>
  <c r="AE181" i="11"/>
  <c r="E181" i="11" a="1"/>
  <c r="E181" i="11"/>
  <c r="N181" i="11" a="1"/>
  <c r="N181" i="11"/>
  <c r="Q181" i="11" a="1"/>
  <c r="Q181" i="11"/>
  <c r="I181" i="11" a="1"/>
  <c r="I181" i="11"/>
  <c r="V181" i="11"/>
  <c r="M181" i="11" a="1"/>
  <c r="M181" i="11"/>
  <c r="J181" i="11" a="1"/>
  <c r="J181" i="11"/>
  <c r="S181" i="11" a="1"/>
  <c r="S181" i="11"/>
  <c r="O181" i="11" a="1"/>
  <c r="O181" i="11"/>
  <c r="L181" i="11" a="1"/>
  <c r="L181" i="11"/>
  <c r="P181" i="11" a="1"/>
  <c r="P181" i="11"/>
  <c r="Z181" i="11" a="1"/>
  <c r="Z181" i="11"/>
  <c r="D181" i="11" a="1"/>
  <c r="D181" i="11"/>
  <c r="Z567" i="11" a="1"/>
  <c r="Z567" i="11"/>
  <c r="L567" i="11" a="1"/>
  <c r="L567" i="11"/>
  <c r="E567" i="11" a="1"/>
  <c r="E567" i="11"/>
  <c r="I567" i="11" a="1"/>
  <c r="I567" i="11"/>
  <c r="V567" i="11"/>
  <c r="J567" i="11" a="1"/>
  <c r="J567" i="11"/>
  <c r="N567" i="11" a="1"/>
  <c r="N567" i="11"/>
  <c r="K567" i="11" a="1"/>
  <c r="K567" i="11"/>
  <c r="AC567" i="11"/>
  <c r="AE567" i="11"/>
  <c r="O567" i="11" a="1"/>
  <c r="O567" i="11"/>
  <c r="D567" i="11" a="1"/>
  <c r="D567" i="11"/>
  <c r="P567" i="11" a="1"/>
  <c r="P567" i="11"/>
  <c r="Q567" i="11" a="1"/>
  <c r="Q567" i="11"/>
  <c r="S567" i="11" a="1"/>
  <c r="S567" i="11"/>
  <c r="M567" i="11" a="1"/>
  <c r="M567" i="11"/>
  <c r="K73" i="11" a="1"/>
  <c r="K73" i="11"/>
  <c r="AC73" i="11"/>
  <c r="AE73" i="11"/>
  <c r="I73" i="11" a="1"/>
  <c r="I73" i="11"/>
  <c r="V73" i="11"/>
  <c r="O73" i="11" a="1"/>
  <c r="O73" i="11"/>
  <c r="M73" i="11" a="1"/>
  <c r="M73" i="11"/>
  <c r="Q73" i="11" a="1"/>
  <c r="Q73" i="11"/>
  <c r="D73" i="11" a="1"/>
  <c r="D73" i="11"/>
  <c r="L73" i="11" a="1"/>
  <c r="L73" i="11"/>
  <c r="J73" i="11" a="1"/>
  <c r="J73" i="11"/>
  <c r="Z73" i="11" a="1"/>
  <c r="Z73" i="11"/>
  <c r="N73" i="11" a="1"/>
  <c r="N73" i="11"/>
  <c r="S73" i="11" a="1"/>
  <c r="S73" i="11"/>
  <c r="E73" i="11" a="1"/>
  <c r="E73" i="11"/>
  <c r="P73" i="11" a="1"/>
  <c r="P73" i="11"/>
  <c r="D911" i="11" a="1"/>
  <c r="D911" i="11"/>
  <c r="Q911" i="11" a="1"/>
  <c r="Q911" i="11"/>
  <c r="E911" i="11" a="1"/>
  <c r="E911" i="11"/>
  <c r="I911" i="11" a="1"/>
  <c r="I911" i="11"/>
  <c r="V911" i="11"/>
  <c r="N911" i="11" a="1"/>
  <c r="N911" i="11"/>
  <c r="J911" i="11" a="1"/>
  <c r="J911" i="11"/>
  <c r="P911" i="11" a="1"/>
  <c r="P911" i="11"/>
  <c r="L911" i="11" a="1"/>
  <c r="L911" i="11"/>
  <c r="K911" i="11" a="1"/>
  <c r="K911" i="11"/>
  <c r="AC911" i="11"/>
  <c r="AE911" i="11"/>
  <c r="M911" i="11" a="1"/>
  <c r="M911" i="11"/>
  <c r="O911" i="11" a="1"/>
  <c r="O911" i="11"/>
  <c r="Z911" i="11" a="1"/>
  <c r="Z911" i="11"/>
  <c r="S911" i="11" a="1"/>
  <c r="S911" i="11"/>
  <c r="O229" i="11" a="1"/>
  <c r="O229" i="11"/>
  <c r="S229" i="11" a="1"/>
  <c r="S229" i="11"/>
  <c r="D229" i="11" a="1"/>
  <c r="D229" i="11"/>
  <c r="I229" i="11" a="1"/>
  <c r="I229" i="11"/>
  <c r="V229" i="11"/>
  <c r="M229" i="11" a="1"/>
  <c r="M229" i="11"/>
  <c r="P229" i="11" a="1"/>
  <c r="P229" i="11"/>
  <c r="K229" i="11" a="1"/>
  <c r="K229" i="11"/>
  <c r="AC229" i="11"/>
  <c r="AE229" i="11"/>
  <c r="J229" i="11" a="1"/>
  <c r="J229" i="11"/>
  <c r="L229" i="11" a="1"/>
  <c r="L229" i="11"/>
  <c r="E229" i="11" a="1"/>
  <c r="E229" i="11"/>
  <c r="Z229" i="11" a="1"/>
  <c r="Z229" i="11"/>
  <c r="Q229" i="11" a="1"/>
  <c r="Q229" i="11"/>
  <c r="N229" i="11" a="1"/>
  <c r="N229" i="11"/>
  <c r="P805" i="11" a="1"/>
  <c r="P805" i="11"/>
  <c r="D805" i="11" a="1"/>
  <c r="D805" i="11"/>
  <c r="N805" i="11" a="1"/>
  <c r="N805" i="11"/>
  <c r="I805" i="11" a="1"/>
  <c r="I805" i="11"/>
  <c r="V805" i="11"/>
  <c r="S805" i="11" a="1"/>
  <c r="S805" i="11"/>
  <c r="L805" i="11" a="1"/>
  <c r="L805" i="11"/>
  <c r="E805" i="11" a="1"/>
  <c r="E805" i="11"/>
  <c r="Z805" i="11" a="1"/>
  <c r="Z805" i="11"/>
  <c r="M805" i="11" a="1"/>
  <c r="M805" i="11"/>
  <c r="K805" i="11" a="1"/>
  <c r="K805" i="11"/>
  <c r="AC805" i="11"/>
  <c r="AE805" i="11"/>
  <c r="O805" i="11" a="1"/>
  <c r="O805" i="11"/>
  <c r="Q805" i="11" a="1"/>
  <c r="Q805" i="11"/>
  <c r="J805" i="11" a="1"/>
  <c r="J805" i="11"/>
  <c r="M365" i="11" a="1"/>
  <c r="M365" i="11"/>
  <c r="I365" i="11" a="1"/>
  <c r="I365" i="11"/>
  <c r="V365" i="11"/>
  <c r="Q365" i="11" a="1"/>
  <c r="Q365" i="11"/>
  <c r="L365" i="11" a="1"/>
  <c r="L365" i="11"/>
  <c r="J365" i="11" a="1"/>
  <c r="J365" i="11"/>
  <c r="S365" i="11" a="1"/>
  <c r="S365" i="11"/>
  <c r="O365" i="11" a="1"/>
  <c r="O365" i="11"/>
  <c r="Z365" i="11" a="1"/>
  <c r="Z365" i="11"/>
  <c r="E365" i="11" a="1"/>
  <c r="E365" i="11"/>
  <c r="D365" i="11" a="1"/>
  <c r="D365" i="11"/>
  <c r="K365" i="11" a="1"/>
  <c r="K365" i="11"/>
  <c r="N365" i="11" a="1"/>
  <c r="N365" i="11"/>
  <c r="P365" i="11" a="1"/>
  <c r="P365" i="11"/>
  <c r="N670" i="11" a="1"/>
  <c r="N670" i="11"/>
  <c r="L670" i="11" a="1"/>
  <c r="L670" i="11"/>
  <c r="M670" i="11" a="1"/>
  <c r="M670" i="11"/>
  <c r="K670" i="11" a="1"/>
  <c r="K670" i="11"/>
  <c r="AC670" i="11"/>
  <c r="AE670" i="11"/>
  <c r="J670" i="11" a="1"/>
  <c r="J670" i="11"/>
  <c r="Z670" i="11" a="1"/>
  <c r="Z670" i="11"/>
  <c r="I670" i="11" a="1"/>
  <c r="I670" i="11"/>
  <c r="V670" i="11"/>
  <c r="P670" i="11" a="1"/>
  <c r="P670" i="11"/>
  <c r="S670" i="11" a="1"/>
  <c r="S670" i="11"/>
  <c r="E670" i="11" a="1"/>
  <c r="E670" i="11"/>
  <c r="Q670" i="11" a="1"/>
  <c r="Q670" i="11"/>
  <c r="D670" i="11" a="1"/>
  <c r="D670" i="11"/>
  <c r="O670" i="11" a="1"/>
  <c r="O670" i="11"/>
  <c r="K307" i="11" a="1"/>
  <c r="K307" i="11"/>
  <c r="O307" i="11" a="1"/>
  <c r="O307" i="11"/>
  <c r="D307" i="11" a="1"/>
  <c r="D307" i="11"/>
  <c r="Q307" i="11" a="1"/>
  <c r="Q307" i="11"/>
  <c r="S307" i="11" a="1"/>
  <c r="S307" i="11"/>
  <c r="P307" i="11" a="1"/>
  <c r="P307" i="11"/>
  <c r="E307" i="11" a="1"/>
  <c r="E307" i="11"/>
  <c r="I307" i="11" a="1"/>
  <c r="I307" i="11"/>
  <c r="V307" i="11"/>
  <c r="Z307" i="11" a="1"/>
  <c r="Z307" i="11"/>
  <c r="L307" i="11" a="1"/>
  <c r="L307" i="11"/>
  <c r="M307" i="11" a="1"/>
  <c r="M307" i="11"/>
  <c r="N307" i="11" a="1"/>
  <c r="N307" i="11"/>
  <c r="J307" i="11" a="1"/>
  <c r="J307" i="11"/>
  <c r="D577" i="11" a="1"/>
  <c r="D577" i="11"/>
  <c r="Q577" i="11" a="1"/>
  <c r="Q577" i="11"/>
  <c r="I577" i="11" a="1"/>
  <c r="I577" i="11"/>
  <c r="V577" i="11"/>
  <c r="O577" i="11" a="1"/>
  <c r="O577" i="11"/>
  <c r="L577" i="11" a="1"/>
  <c r="L577" i="11"/>
  <c r="P577" i="11" a="1"/>
  <c r="P577" i="11"/>
  <c r="S577" i="11" a="1"/>
  <c r="S577" i="11"/>
  <c r="K577" i="11" a="1"/>
  <c r="K577" i="11"/>
  <c r="AC577" i="11"/>
  <c r="AE577" i="11"/>
  <c r="Z577" i="11" a="1"/>
  <c r="Z577" i="11"/>
  <c r="J577" i="11" a="1"/>
  <c r="J577" i="11"/>
  <c r="E577" i="11" a="1"/>
  <c r="E577" i="11"/>
  <c r="M577" i="11" a="1"/>
  <c r="M577" i="11"/>
  <c r="N577" i="11" a="1"/>
  <c r="N577" i="11"/>
  <c r="K354" i="11" a="1"/>
  <c r="K354" i="11"/>
  <c r="AC354" i="11"/>
  <c r="AE354" i="11"/>
  <c r="Y355" i="11" a="1"/>
  <c r="Y355" i="11"/>
  <c r="I354" i="11" a="1"/>
  <c r="I354" i="11"/>
  <c r="V354" i="11"/>
  <c r="S354" i="11" a="1"/>
  <c r="S354" i="11"/>
  <c r="Q354" i="11" a="1"/>
  <c r="Q354" i="11"/>
  <c r="O354" i="11" a="1"/>
  <c r="O354" i="11"/>
  <c r="P354" i="11" a="1"/>
  <c r="P354" i="11"/>
  <c r="L354" i="11" a="1"/>
  <c r="L354" i="11"/>
  <c r="N354" i="11" a="1"/>
  <c r="N354" i="11"/>
  <c r="D354" i="11" a="1"/>
  <c r="D354" i="11"/>
  <c r="E354" i="11" a="1"/>
  <c r="E354" i="11"/>
  <c r="Z354" i="11" a="1"/>
  <c r="Z354" i="11"/>
  <c r="J354" i="11" a="1"/>
  <c r="J354" i="11"/>
  <c r="M354" i="11" a="1"/>
  <c r="M354" i="11"/>
  <c r="Z842" i="11" a="1"/>
  <c r="Z842" i="11"/>
  <c r="N842" i="11" a="1"/>
  <c r="N842" i="11"/>
  <c r="E842" i="11" a="1"/>
  <c r="E842" i="11"/>
  <c r="S842" i="11" a="1"/>
  <c r="S842" i="11"/>
  <c r="J842" i="11" a="1"/>
  <c r="J842" i="11"/>
  <c r="Q842" i="11" a="1"/>
  <c r="Q842" i="11"/>
  <c r="M842" i="11" a="1"/>
  <c r="M842" i="11"/>
  <c r="D842" i="11" a="1"/>
  <c r="D842" i="11"/>
  <c r="P842" i="11" a="1"/>
  <c r="P842" i="11"/>
  <c r="K842" i="11" a="1"/>
  <c r="K842" i="11"/>
  <c r="AC842" i="11"/>
  <c r="AE842" i="11"/>
  <c r="L842" i="11" a="1"/>
  <c r="L842" i="11"/>
  <c r="O842" i="11" a="1"/>
  <c r="O842" i="11"/>
  <c r="I842" i="11" a="1"/>
  <c r="I842" i="11"/>
  <c r="V842" i="11"/>
  <c r="P816" i="11" a="1"/>
  <c r="P816" i="11"/>
  <c r="J816" i="11" a="1"/>
  <c r="J816" i="11"/>
  <c r="K816" i="11" a="1"/>
  <c r="K816" i="11"/>
  <c r="AC816" i="11"/>
  <c r="AE816" i="11"/>
  <c r="D816" i="11" a="1"/>
  <c r="D816" i="11"/>
  <c r="L816" i="11" a="1"/>
  <c r="L816" i="11"/>
  <c r="I816" i="11" a="1"/>
  <c r="I816" i="11"/>
  <c r="V816" i="11"/>
  <c r="Z816" i="11" a="1"/>
  <c r="Z816" i="11"/>
  <c r="M816" i="11" a="1"/>
  <c r="M816" i="11"/>
  <c r="N816" i="11" a="1"/>
  <c r="N816" i="11"/>
  <c r="S816" i="11" a="1"/>
  <c r="S816" i="11"/>
  <c r="Q816" i="11" a="1"/>
  <c r="Q816" i="11"/>
  <c r="O816" i="11" a="1"/>
  <c r="O816" i="11"/>
  <c r="E816" i="11" a="1"/>
  <c r="E816" i="11"/>
  <c r="Z630" i="11" a="1"/>
  <c r="Z630" i="11"/>
  <c r="L630" i="11" a="1"/>
  <c r="L630" i="11"/>
  <c r="S630" i="11" a="1"/>
  <c r="S630" i="11"/>
  <c r="K630" i="11" a="1"/>
  <c r="K630" i="11"/>
  <c r="AC630" i="11"/>
  <c r="AE630" i="11"/>
  <c r="E630" i="11" a="1"/>
  <c r="E630" i="11"/>
  <c r="P630" i="11" a="1"/>
  <c r="P630" i="11"/>
  <c r="M630" i="11" a="1"/>
  <c r="M630" i="11"/>
  <c r="N630" i="11" a="1"/>
  <c r="N630" i="11"/>
  <c r="Q630" i="11" a="1"/>
  <c r="Q630" i="11"/>
  <c r="D630" i="11" a="1"/>
  <c r="D630" i="11"/>
  <c r="O630" i="11" a="1"/>
  <c r="O630" i="11"/>
  <c r="J630" i="11" a="1"/>
  <c r="J630" i="11"/>
  <c r="I630" i="11" a="1"/>
  <c r="I630" i="11"/>
  <c r="V630" i="11"/>
  <c r="K327" i="11" a="1"/>
  <c r="K327" i="11"/>
  <c r="AC327" i="11"/>
  <c r="AE327" i="11"/>
  <c r="J327" i="11" a="1"/>
  <c r="J327" i="11"/>
  <c r="Z327" i="11" a="1"/>
  <c r="Z327" i="11"/>
  <c r="L327" i="11" a="1"/>
  <c r="L327" i="11"/>
  <c r="P327" i="11" a="1"/>
  <c r="P327" i="11"/>
  <c r="D327" i="11" a="1"/>
  <c r="D327" i="11"/>
  <c r="M327" i="11" a="1"/>
  <c r="M327" i="11"/>
  <c r="E327" i="11" a="1"/>
  <c r="E327" i="11"/>
  <c r="S327" i="11" a="1"/>
  <c r="S327" i="11"/>
  <c r="I327" i="11" a="1"/>
  <c r="I327" i="11"/>
  <c r="V327" i="11"/>
  <c r="Q327" i="11" a="1"/>
  <c r="Q327" i="11"/>
  <c r="O327" i="11" a="1"/>
  <c r="O327" i="11"/>
  <c r="N327" i="11" a="1"/>
  <c r="N327" i="11"/>
  <c r="K304" i="11" a="1"/>
  <c r="K304" i="11"/>
  <c r="AC304" i="11"/>
  <c r="AE304" i="11"/>
  <c r="E304" i="11" a="1"/>
  <c r="E304" i="11"/>
  <c r="L304" i="11" a="1"/>
  <c r="L304" i="11"/>
  <c r="Y305" i="11" a="1"/>
  <c r="Y305" i="11"/>
  <c r="N304" i="11" a="1"/>
  <c r="N304" i="11"/>
  <c r="J304" i="11" a="1"/>
  <c r="J304" i="11"/>
  <c r="Z304" i="11" a="1"/>
  <c r="Z304" i="11"/>
  <c r="Q304" i="11" a="1"/>
  <c r="Q304" i="11"/>
  <c r="S304" i="11" a="1"/>
  <c r="S304" i="11"/>
  <c r="O304" i="11" a="1"/>
  <c r="O304" i="11"/>
  <c r="M304" i="11" a="1"/>
  <c r="M304" i="11"/>
  <c r="D304" i="11" a="1"/>
  <c r="D304" i="11"/>
  <c r="I304" i="11" a="1"/>
  <c r="I304" i="11"/>
  <c r="V304" i="11"/>
  <c r="P304" i="11" a="1"/>
  <c r="P304" i="11"/>
  <c r="J778" i="11" a="1"/>
  <c r="J778" i="11"/>
  <c r="P778" i="11" a="1"/>
  <c r="P778" i="11"/>
  <c r="D778" i="11" a="1"/>
  <c r="D778" i="11"/>
  <c r="I778" i="11" a="1"/>
  <c r="I778" i="11"/>
  <c r="V778" i="11"/>
  <c r="Z778" i="11" a="1"/>
  <c r="Z778" i="11"/>
  <c r="N778" i="11" a="1"/>
  <c r="N778" i="11"/>
  <c r="O778" i="11" a="1"/>
  <c r="O778" i="11"/>
  <c r="L778" i="11" a="1"/>
  <c r="L778" i="11"/>
  <c r="Q778" i="11" a="1"/>
  <c r="Q778" i="11"/>
  <c r="K778" i="11" a="1"/>
  <c r="K778" i="11"/>
  <c r="AC778" i="11"/>
  <c r="AE778" i="11"/>
  <c r="M778" i="11" a="1"/>
  <c r="M778" i="11"/>
  <c r="S778" i="11" a="1"/>
  <c r="S778" i="11"/>
  <c r="E778" i="11" a="1"/>
  <c r="E778" i="11"/>
  <c r="D690" i="11" a="1"/>
  <c r="D690" i="11"/>
  <c r="K690" i="11" a="1"/>
  <c r="K690" i="11"/>
  <c r="AC690" i="11"/>
  <c r="AE690" i="11"/>
  <c r="S690" i="11" a="1"/>
  <c r="S690" i="11"/>
  <c r="J690" i="11" a="1"/>
  <c r="J690" i="11"/>
  <c r="Q690" i="11" a="1"/>
  <c r="Q690" i="11"/>
  <c r="L690" i="11" a="1"/>
  <c r="L690" i="11"/>
  <c r="I690" i="11" a="1"/>
  <c r="I690" i="11"/>
  <c r="V690" i="11"/>
  <c r="Z690" i="11" a="1"/>
  <c r="Z690" i="11"/>
  <c r="M690" i="11" a="1"/>
  <c r="M690" i="11"/>
  <c r="E690" i="11" a="1"/>
  <c r="E690" i="11"/>
  <c r="P690" i="11" a="1"/>
  <c r="P690" i="11"/>
  <c r="N690" i="11" a="1"/>
  <c r="N690" i="11"/>
  <c r="O690" i="11" a="1"/>
  <c r="O690" i="11"/>
  <c r="S945" i="11" a="1"/>
  <c r="S945" i="11"/>
  <c r="I945" i="11" a="1"/>
  <c r="I945" i="11"/>
  <c r="V945" i="11"/>
  <c r="L945" i="11" a="1"/>
  <c r="L945" i="11"/>
  <c r="K945" i="11" a="1"/>
  <c r="K945" i="11"/>
  <c r="AC945" i="11"/>
  <c r="AE945" i="11"/>
  <c r="D945" i="11" a="1"/>
  <c r="D945" i="11"/>
  <c r="P945" i="11" a="1"/>
  <c r="P945" i="11"/>
  <c r="O945" i="11" a="1"/>
  <c r="O945" i="11"/>
  <c r="N945" i="11" a="1"/>
  <c r="N945" i="11"/>
  <c r="E945" i="11" a="1"/>
  <c r="E945" i="11"/>
  <c r="J945" i="11" a="1"/>
  <c r="J945" i="11"/>
  <c r="Z945" i="11" a="1"/>
  <c r="Z945" i="11"/>
  <c r="M945" i="11" a="1"/>
  <c r="M945" i="11"/>
  <c r="Q945" i="11" a="1"/>
  <c r="Q945" i="11"/>
  <c r="N101" i="11" a="1"/>
  <c r="N101" i="11"/>
  <c r="M101" i="11" a="1"/>
  <c r="M101" i="11"/>
  <c r="E101" i="11" a="1"/>
  <c r="E101" i="11"/>
  <c r="P101" i="11" a="1"/>
  <c r="P101" i="11"/>
  <c r="K101" i="11" a="1"/>
  <c r="K101" i="11"/>
  <c r="AC101" i="11"/>
  <c r="AE101" i="11"/>
  <c r="Z101" i="11" a="1"/>
  <c r="Z101" i="11"/>
  <c r="O101" i="11" a="1"/>
  <c r="O101" i="11"/>
  <c r="I101" i="11" a="1"/>
  <c r="I101" i="11"/>
  <c r="V101" i="11"/>
  <c r="L101" i="11" a="1"/>
  <c r="L101" i="11"/>
  <c r="D101" i="11" a="1"/>
  <c r="D101" i="11"/>
  <c r="J101" i="11" a="1"/>
  <c r="J101" i="11"/>
  <c r="S101" i="11" a="1"/>
  <c r="S101" i="11"/>
  <c r="Q101" i="11" a="1"/>
  <c r="Q101" i="11"/>
  <c r="O916" i="11" a="1"/>
  <c r="O916" i="11"/>
  <c r="J916" i="11" a="1"/>
  <c r="J916" i="11"/>
  <c r="E916" i="11" a="1"/>
  <c r="E916" i="11"/>
  <c r="I916" i="11" a="1"/>
  <c r="I916" i="11"/>
  <c r="V916" i="11"/>
  <c r="S916" i="11" a="1"/>
  <c r="S916" i="11"/>
  <c r="Z916" i="11" a="1"/>
  <c r="Z916" i="11"/>
  <c r="L916" i="11" a="1"/>
  <c r="L916" i="11"/>
  <c r="D916" i="11" a="1"/>
  <c r="D916" i="11"/>
  <c r="N916" i="11" a="1"/>
  <c r="N916" i="11"/>
  <c r="M916" i="11" a="1"/>
  <c r="M916" i="11"/>
  <c r="Q916" i="11" a="1"/>
  <c r="Q916" i="11"/>
  <c r="P916" i="11" a="1"/>
  <c r="P916" i="11"/>
  <c r="K916" i="11" a="1"/>
  <c r="K916" i="11"/>
  <c r="AC916" i="11"/>
  <c r="AE916" i="11"/>
  <c r="S239" i="11" a="1"/>
  <c r="S239" i="11"/>
  <c r="L239" i="11" a="1"/>
  <c r="L239" i="11"/>
  <c r="K239" i="11" a="1"/>
  <c r="K239" i="11"/>
  <c r="AC239" i="11"/>
  <c r="AE239" i="11"/>
  <c r="P239" i="11" a="1"/>
  <c r="P239" i="11"/>
  <c r="N239" i="11" a="1"/>
  <c r="N239" i="11"/>
  <c r="D239" i="11" a="1"/>
  <c r="D239" i="11"/>
  <c r="I239" i="11" a="1"/>
  <c r="I239" i="11"/>
  <c r="V239" i="11"/>
  <c r="M239" i="11" a="1"/>
  <c r="M239" i="11"/>
  <c r="E239" i="11" a="1"/>
  <c r="E239" i="11"/>
  <c r="Q239" i="11" a="1"/>
  <c r="Q239" i="11"/>
  <c r="O239" i="11" a="1"/>
  <c r="O239" i="11"/>
  <c r="J239" i="11" a="1"/>
  <c r="J239" i="11"/>
  <c r="Z239" i="11" a="1"/>
  <c r="Z239" i="11"/>
  <c r="N982" i="11" a="1"/>
  <c r="N982" i="11"/>
  <c r="K982" i="11" a="1"/>
  <c r="K982" i="11"/>
  <c r="AC982" i="11"/>
  <c r="AE982" i="11"/>
  <c r="O982" i="11" a="1"/>
  <c r="O982" i="11"/>
  <c r="Q982" i="11" a="1"/>
  <c r="Q982" i="11"/>
  <c r="J982" i="11" a="1"/>
  <c r="J982" i="11"/>
  <c r="Z982" i="11" a="1"/>
  <c r="Z982" i="11"/>
  <c r="M982" i="11" a="1"/>
  <c r="M982" i="11"/>
  <c r="L982" i="11" a="1"/>
  <c r="L982" i="11"/>
  <c r="S982" i="11" a="1"/>
  <c r="S982" i="11"/>
  <c r="D982" i="11" a="1"/>
  <c r="D982" i="11"/>
  <c r="E982" i="11" a="1"/>
  <c r="E982" i="11"/>
  <c r="I982" i="11" a="1"/>
  <c r="I982" i="11"/>
  <c r="V982" i="11"/>
  <c r="P982" i="11" a="1"/>
  <c r="P982" i="11"/>
  <c r="O770" i="11" a="1"/>
  <c r="O770" i="11"/>
  <c r="P770" i="11" a="1"/>
  <c r="P770" i="11"/>
  <c r="N770" i="11" a="1"/>
  <c r="N770" i="11"/>
  <c r="J770" i="11" a="1"/>
  <c r="J770" i="11"/>
  <c r="M770" i="11" a="1"/>
  <c r="M770" i="11"/>
  <c r="Q770" i="11" a="1"/>
  <c r="Q770" i="11"/>
  <c r="L770" i="11" a="1"/>
  <c r="L770" i="11"/>
  <c r="S770" i="11" a="1"/>
  <c r="S770" i="11"/>
  <c r="E770" i="11" a="1"/>
  <c r="E770" i="11"/>
  <c r="D770" i="11" a="1"/>
  <c r="D770" i="11"/>
  <c r="Z770" i="11" a="1"/>
  <c r="Z770" i="11"/>
  <c r="K770" i="11" a="1"/>
  <c r="K770" i="11"/>
  <c r="AC770" i="11"/>
  <c r="AE770" i="11"/>
  <c r="I770" i="11" a="1"/>
  <c r="I770" i="11"/>
  <c r="V770" i="11"/>
  <c r="S546" i="11" a="1"/>
  <c r="S546" i="11"/>
  <c r="Z546" i="11" a="1"/>
  <c r="Z546" i="11"/>
  <c r="E546" i="11" a="1"/>
  <c r="E546" i="11"/>
  <c r="L546" i="11" a="1"/>
  <c r="L546" i="11"/>
  <c r="J546" i="11" a="1"/>
  <c r="J546" i="11"/>
  <c r="N546" i="11" a="1"/>
  <c r="N546" i="11"/>
  <c r="D546" i="11" a="1"/>
  <c r="D546" i="11"/>
  <c r="P546" i="11" a="1"/>
  <c r="P546" i="11"/>
  <c r="M546" i="11" a="1"/>
  <c r="M546" i="11"/>
  <c r="O546" i="11" a="1"/>
  <c r="O546" i="11"/>
  <c r="I546" i="11" a="1"/>
  <c r="I546" i="11"/>
  <c r="V546" i="11"/>
  <c r="Q546" i="11" a="1"/>
  <c r="Q546" i="11"/>
  <c r="K546" i="11" a="1"/>
  <c r="K546" i="11"/>
  <c r="AC546" i="11"/>
  <c r="AE546" i="11"/>
  <c r="Z432" i="11" a="1"/>
  <c r="Z432" i="11"/>
  <c r="Y433" i="11" a="1"/>
  <c r="Y433" i="11"/>
  <c r="S432" i="11" a="1"/>
  <c r="S432" i="11"/>
  <c r="N432" i="11" a="1"/>
  <c r="N432" i="11"/>
  <c r="O432" i="11" a="1"/>
  <c r="O432" i="11"/>
  <c r="D432" i="11" a="1"/>
  <c r="D432" i="11"/>
  <c r="I432" i="11" a="1"/>
  <c r="I432" i="11"/>
  <c r="V432" i="11"/>
  <c r="E432" i="11" a="1"/>
  <c r="E432" i="11"/>
  <c r="J432" i="11" a="1"/>
  <c r="J432" i="11"/>
  <c r="M432" i="11" a="1"/>
  <c r="M432" i="11"/>
  <c r="Q432" i="11" a="1"/>
  <c r="Q432" i="11"/>
  <c r="P432" i="11" a="1"/>
  <c r="P432" i="11"/>
  <c r="L432" i="11" a="1"/>
  <c r="L432" i="11"/>
  <c r="K432" i="11" a="1"/>
  <c r="K432" i="11"/>
  <c r="S845" i="11" a="1"/>
  <c r="S845" i="11"/>
  <c r="K845" i="11" a="1"/>
  <c r="K845" i="11"/>
  <c r="AC845" i="11"/>
  <c r="AE845" i="11"/>
  <c r="E845" i="11" a="1"/>
  <c r="E845" i="11"/>
  <c r="Z845" i="11" a="1"/>
  <c r="Z845" i="11"/>
  <c r="N845" i="11" a="1"/>
  <c r="N845" i="11"/>
  <c r="I845" i="11" a="1"/>
  <c r="I845" i="11"/>
  <c r="V845" i="11"/>
  <c r="J845" i="11" a="1"/>
  <c r="J845" i="11"/>
  <c r="O845" i="11" a="1"/>
  <c r="O845" i="11"/>
  <c r="D845" i="11" a="1"/>
  <c r="D845" i="11"/>
  <c r="P845" i="11" a="1"/>
  <c r="P845" i="11"/>
  <c r="L845" i="11" a="1"/>
  <c r="L845" i="11"/>
  <c r="Q845" i="11" a="1"/>
  <c r="Q845" i="11"/>
  <c r="M845" i="11" a="1"/>
  <c r="M845" i="11"/>
  <c r="N488" i="11" a="1"/>
  <c r="N488" i="11"/>
  <c r="J488" i="11" a="1"/>
  <c r="J488" i="11"/>
  <c r="E488" i="11" a="1"/>
  <c r="E488" i="11"/>
  <c r="O488" i="11" a="1"/>
  <c r="O488" i="11"/>
  <c r="S488" i="11" a="1"/>
  <c r="S488" i="11"/>
  <c r="Q488" i="11" a="1"/>
  <c r="Q488" i="11"/>
  <c r="P488" i="11" a="1"/>
  <c r="P488" i="11"/>
  <c r="D488" i="11" a="1"/>
  <c r="D488" i="11"/>
  <c r="M488" i="11" a="1"/>
  <c r="M488" i="11"/>
  <c r="Z488" i="11" a="1"/>
  <c r="Z488" i="11"/>
  <c r="K488" i="11" a="1"/>
  <c r="K488" i="11"/>
  <c r="AC488" i="11"/>
  <c r="AE488" i="11"/>
  <c r="I488" i="11" a="1"/>
  <c r="I488" i="11"/>
  <c r="V488" i="11"/>
  <c r="L488" i="11" a="1"/>
  <c r="L488" i="11"/>
  <c r="Y489" i="11" a="1"/>
  <c r="Y489" i="11"/>
  <c r="Z145" i="11" a="1"/>
  <c r="Z145" i="11"/>
  <c r="D145" i="11" a="1"/>
  <c r="D145" i="11"/>
  <c r="N145" i="11" a="1"/>
  <c r="N145" i="11"/>
  <c r="S145" i="11" a="1"/>
  <c r="S145" i="11"/>
  <c r="P145" i="11" a="1"/>
  <c r="P145" i="11"/>
  <c r="E145" i="11" a="1"/>
  <c r="E145" i="11"/>
  <c r="K145" i="11" a="1"/>
  <c r="K145" i="11"/>
  <c r="AC145" i="11"/>
  <c r="AE145" i="11"/>
  <c r="J145" i="11" a="1"/>
  <c r="J145" i="11"/>
  <c r="Q145" i="11" a="1"/>
  <c r="Q145" i="11"/>
  <c r="M145" i="11" a="1"/>
  <c r="M145" i="11"/>
  <c r="L145" i="11" a="1"/>
  <c r="L145" i="11"/>
  <c r="O145" i="11" a="1"/>
  <c r="O145" i="11"/>
  <c r="I145" i="11" a="1"/>
  <c r="I145" i="11"/>
  <c r="V145" i="11"/>
  <c r="L406" i="11" a="1"/>
  <c r="L406" i="11"/>
  <c r="D406" i="11" a="1"/>
  <c r="D406" i="11"/>
  <c r="E406" i="11" a="1"/>
  <c r="E406" i="11"/>
  <c r="N406" i="11" a="1"/>
  <c r="N406" i="11"/>
  <c r="Y407" i="11" a="1"/>
  <c r="Y407" i="11"/>
  <c r="O406" i="11" a="1"/>
  <c r="O406" i="11"/>
  <c r="Z406" i="11" a="1"/>
  <c r="Z406" i="11"/>
  <c r="J406" i="11" a="1"/>
  <c r="J406" i="11"/>
  <c r="M406" i="11" a="1"/>
  <c r="M406" i="11"/>
  <c r="S406" i="11" a="1"/>
  <c r="S406" i="11"/>
  <c r="Q406" i="11" a="1"/>
  <c r="Q406" i="11"/>
  <c r="I406" i="11" a="1"/>
  <c r="I406" i="11"/>
  <c r="V406" i="11"/>
  <c r="K406" i="11" a="1"/>
  <c r="K406" i="11"/>
  <c r="P406" i="11" a="1"/>
  <c r="P406" i="11"/>
  <c r="O473" i="11" a="1"/>
  <c r="O473" i="11"/>
  <c r="M473" i="11" a="1"/>
  <c r="M473" i="11"/>
  <c r="K473" i="11" a="1"/>
  <c r="K473" i="11"/>
  <c r="AC473" i="11"/>
  <c r="AE473" i="11"/>
  <c r="P473" i="11" a="1"/>
  <c r="P473" i="11"/>
  <c r="I473" i="11" a="1"/>
  <c r="I473" i="11"/>
  <c r="V473" i="11"/>
  <c r="Z473" i="11" a="1"/>
  <c r="Z473" i="11"/>
  <c r="N473" i="11" a="1"/>
  <c r="N473" i="11"/>
  <c r="S473" i="11" a="1"/>
  <c r="S473" i="11"/>
  <c r="E473" i="11" a="1"/>
  <c r="E473" i="11"/>
  <c r="J473" i="11" a="1"/>
  <c r="J473" i="11"/>
  <c r="L473" i="11" a="1"/>
  <c r="L473" i="11"/>
  <c r="D473" i="11" a="1"/>
  <c r="D473" i="11"/>
  <c r="Q473" i="11" a="1"/>
  <c r="Q473" i="11"/>
  <c r="J525" i="11" a="1"/>
  <c r="J525" i="11"/>
  <c r="N525" i="11" a="1"/>
  <c r="N525" i="11"/>
  <c r="S525" i="11" a="1"/>
  <c r="S525" i="11"/>
  <c r="M525" i="11" a="1"/>
  <c r="M525" i="11"/>
  <c r="K525" i="11" a="1"/>
  <c r="K525" i="11"/>
  <c r="AC525" i="11"/>
  <c r="AE525" i="11"/>
  <c r="Q525" i="11" a="1"/>
  <c r="Q525" i="11"/>
  <c r="O525" i="11" a="1"/>
  <c r="O525" i="11"/>
  <c r="I525" i="11" a="1"/>
  <c r="I525" i="11"/>
  <c r="V525" i="11"/>
  <c r="Z525" i="11" a="1"/>
  <c r="Z525" i="11"/>
  <c r="L525" i="11" a="1"/>
  <c r="L525" i="11"/>
  <c r="D525" i="11" a="1"/>
  <c r="D525" i="11"/>
  <c r="P525" i="11" a="1"/>
  <c r="P525" i="11"/>
  <c r="E525" i="11" a="1"/>
  <c r="E525" i="11"/>
  <c r="E671" i="11" a="1"/>
  <c r="E671" i="11"/>
  <c r="P671" i="11" a="1"/>
  <c r="P671" i="11"/>
  <c r="J671" i="11" a="1"/>
  <c r="J671" i="11"/>
  <c r="M671" i="11" a="1"/>
  <c r="M671" i="11"/>
  <c r="L671" i="11" a="1"/>
  <c r="L671" i="11"/>
  <c r="S671" i="11" a="1"/>
  <c r="S671" i="11"/>
  <c r="Z671" i="11" a="1"/>
  <c r="Z671" i="11"/>
  <c r="K671" i="11" a="1"/>
  <c r="K671" i="11"/>
  <c r="AC671" i="11"/>
  <c r="AE671" i="11"/>
  <c r="I671" i="11" a="1"/>
  <c r="I671" i="11"/>
  <c r="V671" i="11"/>
  <c r="D671" i="11" a="1"/>
  <c r="D671" i="11"/>
  <c r="N671" i="11" a="1"/>
  <c r="N671" i="11"/>
  <c r="O671" i="11" a="1"/>
  <c r="O671" i="11"/>
  <c r="Q671" i="11" a="1"/>
  <c r="Q671" i="11"/>
  <c r="I247" i="11" a="1"/>
  <c r="I247" i="11"/>
  <c r="V247" i="11"/>
  <c r="L247" i="11" a="1"/>
  <c r="L247" i="11"/>
  <c r="K247" i="11" a="1"/>
  <c r="K247" i="11"/>
  <c r="AC247" i="11"/>
  <c r="AE247" i="11"/>
  <c r="J247" i="11" a="1"/>
  <c r="J247" i="11"/>
  <c r="P247" i="11" a="1"/>
  <c r="P247" i="11"/>
  <c r="Z247" i="11" a="1"/>
  <c r="Z247" i="11"/>
  <c r="E247" i="11" a="1"/>
  <c r="E247" i="11"/>
  <c r="S247" i="11" a="1"/>
  <c r="S247" i="11"/>
  <c r="D247" i="11" a="1"/>
  <c r="D247" i="11"/>
  <c r="N247" i="11" a="1"/>
  <c r="N247" i="11"/>
  <c r="M247" i="11" a="1"/>
  <c r="M247" i="11"/>
  <c r="O247" i="11" a="1"/>
  <c r="O247" i="11"/>
  <c r="Q247" i="11" a="1"/>
  <c r="Q247" i="11"/>
  <c r="E462" i="11" a="1"/>
  <c r="E462" i="11"/>
  <c r="M462" i="11" a="1"/>
  <c r="M462" i="11"/>
  <c r="P462" i="11" a="1"/>
  <c r="P462" i="11"/>
  <c r="K462" i="11" a="1"/>
  <c r="K462" i="11"/>
  <c r="AC462" i="11"/>
  <c r="AE462" i="11"/>
  <c r="N462" i="11" a="1"/>
  <c r="N462" i="11"/>
  <c r="L462" i="11" a="1"/>
  <c r="L462" i="11"/>
  <c r="D462" i="11" a="1"/>
  <c r="D462" i="11"/>
  <c r="J462" i="11" a="1"/>
  <c r="J462" i="11"/>
  <c r="I462" i="11" a="1"/>
  <c r="I462" i="11"/>
  <c r="V462" i="11"/>
  <c r="Z462" i="11" a="1"/>
  <c r="Z462" i="11"/>
  <c r="Y463" i="11" a="1"/>
  <c r="Y463" i="11"/>
  <c r="S462" i="11" a="1"/>
  <c r="S462" i="11"/>
  <c r="Q462" i="11" a="1"/>
  <c r="Q462" i="11"/>
  <c r="O462" i="11" a="1"/>
  <c r="O462" i="11"/>
  <c r="M291" i="11" a="1"/>
  <c r="M291" i="11"/>
  <c r="Z291" i="11" a="1"/>
  <c r="Z291" i="11"/>
  <c r="S291" i="11" a="1"/>
  <c r="S291" i="11"/>
  <c r="O291" i="11" a="1"/>
  <c r="O291" i="11"/>
  <c r="N291" i="11" a="1"/>
  <c r="N291" i="11"/>
  <c r="E291" i="11" a="1"/>
  <c r="E291" i="11"/>
  <c r="I291" i="11" a="1"/>
  <c r="I291" i="11"/>
  <c r="V291" i="11"/>
  <c r="P291" i="11" a="1"/>
  <c r="P291" i="11"/>
  <c r="J291" i="11" a="1"/>
  <c r="J291" i="11"/>
  <c r="Q291" i="11" a="1"/>
  <c r="Q291" i="11"/>
  <c r="K291" i="11" a="1"/>
  <c r="K291" i="11"/>
  <c r="AC291" i="11"/>
  <c r="AE291" i="11"/>
  <c r="L291" i="11" a="1"/>
  <c r="L291" i="11"/>
  <c r="D291" i="11" a="1"/>
  <c r="D291" i="11"/>
  <c r="N766" i="11" a="1"/>
  <c r="N766" i="11"/>
  <c r="P766" i="11" a="1"/>
  <c r="P766" i="11"/>
  <c r="Q766" i="11" a="1"/>
  <c r="Q766" i="11"/>
  <c r="I766" i="11" a="1"/>
  <c r="I766" i="11"/>
  <c r="V766" i="11"/>
  <c r="Z766" i="11" a="1"/>
  <c r="Z766" i="11"/>
  <c r="D766" i="11" a="1"/>
  <c r="D766" i="11"/>
  <c r="K766" i="11" a="1"/>
  <c r="K766" i="11"/>
  <c r="AC766" i="11"/>
  <c r="AE766" i="11"/>
  <c r="L766" i="11" a="1"/>
  <c r="L766" i="11"/>
  <c r="M766" i="11" a="1"/>
  <c r="M766" i="11"/>
  <c r="J766" i="11" a="1"/>
  <c r="J766" i="11"/>
  <c r="S766" i="11" a="1"/>
  <c r="S766" i="11"/>
  <c r="E766" i="11" a="1"/>
  <c r="E766" i="11"/>
  <c r="O766" i="11" a="1"/>
  <c r="O766" i="11"/>
  <c r="Z161" i="11" a="1"/>
  <c r="Z161" i="11"/>
  <c r="J161" i="11" a="1"/>
  <c r="J161" i="11"/>
  <c r="Q161" i="11" a="1"/>
  <c r="Q161" i="11"/>
  <c r="K161" i="11" a="1"/>
  <c r="K161" i="11"/>
  <c r="AC161" i="11"/>
  <c r="AE161" i="11"/>
  <c r="S161" i="11" a="1"/>
  <c r="S161" i="11"/>
  <c r="D161" i="11" a="1"/>
  <c r="D161" i="11"/>
  <c r="E161" i="11" a="1"/>
  <c r="E161" i="11"/>
  <c r="N161" i="11" a="1"/>
  <c r="N161" i="11"/>
  <c r="I161" i="11" a="1"/>
  <c r="I161" i="11"/>
  <c r="V161" i="11"/>
  <c r="M161" i="11" a="1"/>
  <c r="M161" i="11"/>
  <c r="L161" i="11" a="1"/>
  <c r="L161" i="11"/>
  <c r="O161" i="11" a="1"/>
  <c r="O161" i="11"/>
  <c r="P161" i="11" a="1"/>
  <c r="P161" i="11"/>
  <c r="K563" i="11" a="1"/>
  <c r="K563" i="11"/>
  <c r="AC563" i="11"/>
  <c r="AE563" i="11"/>
  <c r="L563" i="11" a="1"/>
  <c r="L563" i="11"/>
  <c r="Z563" i="11" a="1"/>
  <c r="Z563" i="11"/>
  <c r="I563" i="11" a="1"/>
  <c r="I563" i="11"/>
  <c r="V563" i="11"/>
  <c r="P563" i="11" a="1"/>
  <c r="P563" i="11"/>
  <c r="N563" i="11" a="1"/>
  <c r="N563" i="11"/>
  <c r="O563" i="11" a="1"/>
  <c r="O563" i="11"/>
  <c r="S563" i="11" a="1"/>
  <c r="S563" i="11"/>
  <c r="M563" i="11" a="1"/>
  <c r="M563" i="11"/>
  <c r="D563" i="11" a="1"/>
  <c r="D563" i="11"/>
  <c r="E563" i="11" a="1"/>
  <c r="E563" i="11"/>
  <c r="J563" i="11" a="1"/>
  <c r="J563" i="11"/>
  <c r="Q563" i="11" a="1"/>
  <c r="Q563" i="11"/>
  <c r="K474" i="11" a="1"/>
  <c r="K474" i="11"/>
  <c r="AC474" i="11"/>
  <c r="AE474" i="11"/>
  <c r="I474" i="11" a="1"/>
  <c r="I474" i="11"/>
  <c r="V474" i="11"/>
  <c r="D474" i="11" a="1"/>
  <c r="D474" i="11"/>
  <c r="P474" i="11" a="1"/>
  <c r="P474" i="11"/>
  <c r="L474" i="11" a="1"/>
  <c r="L474" i="11"/>
  <c r="Y475" i="11" a="1"/>
  <c r="Y475" i="11"/>
  <c r="Z474" i="11" a="1"/>
  <c r="Z474" i="11"/>
  <c r="J474" i="11" a="1"/>
  <c r="J474" i="11"/>
  <c r="S474" i="11" a="1"/>
  <c r="S474" i="11"/>
  <c r="O474" i="11" a="1"/>
  <c r="O474" i="11"/>
  <c r="N474" i="11" a="1"/>
  <c r="N474" i="11"/>
  <c r="E474" i="11" a="1"/>
  <c r="E474" i="11"/>
  <c r="Q474" i="11" a="1"/>
  <c r="Q474" i="11"/>
  <c r="M474" i="11" a="1"/>
  <c r="M474" i="11"/>
  <c r="D783" i="11" a="1"/>
  <c r="D783" i="11"/>
  <c r="L783" i="11" a="1"/>
  <c r="L783" i="11"/>
  <c r="Z783" i="11" a="1"/>
  <c r="Z783" i="11"/>
  <c r="P783" i="11" a="1"/>
  <c r="P783" i="11"/>
  <c r="K783" i="11" a="1"/>
  <c r="K783" i="11"/>
  <c r="AC783" i="11"/>
  <c r="AE783" i="11"/>
  <c r="Q783" i="11" a="1"/>
  <c r="Q783" i="11"/>
  <c r="M783" i="11" a="1"/>
  <c r="M783" i="11"/>
  <c r="I783" i="11" a="1"/>
  <c r="I783" i="11"/>
  <c r="V783" i="11"/>
  <c r="E783" i="11" a="1"/>
  <c r="E783" i="11"/>
  <c r="N783" i="11" a="1"/>
  <c r="N783" i="11"/>
  <c r="J783" i="11" a="1"/>
  <c r="J783" i="11"/>
  <c r="S783" i="11" a="1"/>
  <c r="S783" i="11"/>
  <c r="O783" i="11" a="1"/>
  <c r="O783" i="11"/>
  <c r="P530" i="11" a="1"/>
  <c r="P530" i="11"/>
  <c r="S530" i="11" a="1"/>
  <c r="S530" i="11"/>
  <c r="Q530" i="11" a="1"/>
  <c r="Q530" i="11"/>
  <c r="M530" i="11" a="1"/>
  <c r="M530" i="11"/>
  <c r="L530" i="11" a="1"/>
  <c r="L530" i="11"/>
  <c r="E530" i="11" a="1"/>
  <c r="E530" i="11"/>
  <c r="K530" i="11" a="1"/>
  <c r="K530" i="11"/>
  <c r="AC530" i="11"/>
  <c r="AE530" i="11"/>
  <c r="O530" i="11" a="1"/>
  <c r="O530" i="11"/>
  <c r="I530" i="11" a="1"/>
  <c r="I530" i="11"/>
  <c r="V530" i="11"/>
  <c r="N530" i="11" a="1"/>
  <c r="N530" i="11"/>
  <c r="D530" i="11" a="1"/>
  <c r="D530" i="11"/>
  <c r="J530" i="11" a="1"/>
  <c r="J530" i="11"/>
  <c r="Z530" i="11" a="1"/>
  <c r="Z530" i="11"/>
  <c r="N771" i="11" a="1"/>
  <c r="N771" i="11"/>
  <c r="Z771" i="11" a="1"/>
  <c r="Z771" i="11"/>
  <c r="M771" i="11" a="1"/>
  <c r="M771" i="11"/>
  <c r="E771" i="11" a="1"/>
  <c r="E771" i="11"/>
  <c r="S771" i="11" a="1"/>
  <c r="S771" i="11"/>
  <c r="O771" i="11" a="1"/>
  <c r="O771" i="11"/>
  <c r="L771" i="11" a="1"/>
  <c r="L771" i="11"/>
  <c r="D771" i="11" a="1"/>
  <c r="D771" i="11"/>
  <c r="I771" i="11" a="1"/>
  <c r="I771" i="11"/>
  <c r="V771" i="11"/>
  <c r="K771" i="11" a="1"/>
  <c r="K771" i="11"/>
  <c r="AC771" i="11"/>
  <c r="AE771" i="11"/>
  <c r="J771" i="11" a="1"/>
  <c r="J771" i="11"/>
  <c r="Q771" i="11" a="1"/>
  <c r="Q771" i="11"/>
  <c r="P771" i="11" a="1"/>
  <c r="P771" i="11"/>
  <c r="O658" i="11" a="1"/>
  <c r="O658" i="11"/>
  <c r="J658" i="11" a="1"/>
  <c r="J658" i="11"/>
  <c r="L658" i="11" a="1"/>
  <c r="L658" i="11"/>
  <c r="D658" i="11" a="1"/>
  <c r="D658" i="11"/>
  <c r="Z658" i="11" a="1"/>
  <c r="Z658" i="11"/>
  <c r="E658" i="11" a="1"/>
  <c r="E658" i="11"/>
  <c r="I658" i="11" a="1"/>
  <c r="I658" i="11"/>
  <c r="V658" i="11"/>
  <c r="K658" i="11" a="1"/>
  <c r="K658" i="11"/>
  <c r="AC658" i="11"/>
  <c r="AE658" i="11"/>
  <c r="S658" i="11" a="1"/>
  <c r="S658" i="11"/>
  <c r="Q658" i="11" a="1"/>
  <c r="Q658" i="11"/>
  <c r="M658" i="11" a="1"/>
  <c r="M658" i="11"/>
  <c r="N658" i="11" a="1"/>
  <c r="N658" i="11"/>
  <c r="P658" i="11" a="1"/>
  <c r="P658" i="11"/>
  <c r="K667" i="11" a="1"/>
  <c r="K667" i="11"/>
  <c r="AC667" i="11"/>
  <c r="AE667" i="11"/>
  <c r="N667" i="11" a="1"/>
  <c r="N667" i="11"/>
  <c r="M667" i="11" a="1"/>
  <c r="M667" i="11"/>
  <c r="Q667" i="11" a="1"/>
  <c r="Q667" i="11"/>
  <c r="D667" i="11" a="1"/>
  <c r="D667" i="11"/>
  <c r="J667" i="11" a="1"/>
  <c r="J667" i="11"/>
  <c r="L667" i="11" a="1"/>
  <c r="L667" i="11"/>
  <c r="E667" i="11" a="1"/>
  <c r="E667" i="11"/>
  <c r="Z667" i="11" a="1"/>
  <c r="Z667" i="11"/>
  <c r="S667" i="11" a="1"/>
  <c r="S667" i="11"/>
  <c r="I667" i="11" a="1"/>
  <c r="I667" i="11"/>
  <c r="V667" i="11"/>
  <c r="O667" i="11" a="1"/>
  <c r="O667" i="11"/>
  <c r="P667" i="11" a="1"/>
  <c r="P667" i="11"/>
  <c r="J348" i="11" a="1"/>
  <c r="J348" i="11"/>
  <c r="P348" i="11" a="1"/>
  <c r="P348" i="11"/>
  <c r="I348" i="11" a="1"/>
  <c r="I348" i="11"/>
  <c r="V348" i="11"/>
  <c r="O348" i="11" a="1"/>
  <c r="O348" i="11"/>
  <c r="L348" i="11" a="1"/>
  <c r="L348" i="11"/>
  <c r="E348" i="11" a="1"/>
  <c r="E348" i="11"/>
  <c r="Z348" i="11" a="1"/>
  <c r="Z348" i="11"/>
  <c r="M348" i="11" a="1"/>
  <c r="M348" i="11"/>
  <c r="D348" i="11" a="1"/>
  <c r="D348" i="11"/>
  <c r="N348" i="11" a="1"/>
  <c r="N348" i="11"/>
  <c r="Y349" i="11" a="1"/>
  <c r="Y349" i="11"/>
  <c r="Q348" i="11" a="1"/>
  <c r="Q348" i="11"/>
  <c r="S348" i="11" a="1"/>
  <c r="S348" i="11"/>
  <c r="K348" i="11" a="1"/>
  <c r="K348" i="11"/>
  <c r="AC348" i="11"/>
  <c r="AE348" i="11"/>
  <c r="Z838" i="11" a="1"/>
  <c r="Z838" i="11"/>
  <c r="I838" i="11" a="1"/>
  <c r="I838" i="11"/>
  <c r="V838" i="11"/>
  <c r="S838" i="11" a="1"/>
  <c r="S838" i="11"/>
  <c r="L838" i="11" a="1"/>
  <c r="L838" i="11"/>
  <c r="N838" i="11" a="1"/>
  <c r="N838" i="11"/>
  <c r="Q838" i="11" a="1"/>
  <c r="Q838" i="11"/>
  <c r="K838" i="11" a="1"/>
  <c r="K838" i="11"/>
  <c r="AC838" i="11"/>
  <c r="AE838" i="11"/>
  <c r="O838" i="11" a="1"/>
  <c r="O838" i="11"/>
  <c r="E838" i="11" a="1"/>
  <c r="E838" i="11"/>
  <c r="D838" i="11" a="1"/>
  <c r="D838" i="11"/>
  <c r="P838" i="11" a="1"/>
  <c r="P838" i="11"/>
  <c r="J838" i="11" a="1"/>
  <c r="J838" i="11"/>
  <c r="M838" i="11" a="1"/>
  <c r="M838" i="11"/>
  <c r="Q19" i="11" a="1"/>
  <c r="Q19" i="11"/>
  <c r="L19" i="11" a="1"/>
  <c r="L19" i="11"/>
  <c r="P19" i="11" a="1"/>
  <c r="P19" i="11"/>
  <c r="BQ19" i="11" a="1"/>
  <c r="BQ19" i="11"/>
  <c r="BQ20" i="11" a="1"/>
  <c r="BQ20" i="11"/>
  <c r="BQ21" i="11" a="1"/>
  <c r="BQ21" i="11"/>
  <c r="BQ22" i="11" a="1"/>
  <c r="BQ22" i="11"/>
  <c r="BQ23" i="11" a="1"/>
  <c r="BQ23" i="11"/>
  <c r="BQ24" i="11" a="1"/>
  <c r="BQ24" i="11"/>
  <c r="BQ25" i="11" a="1"/>
  <c r="BQ25" i="11"/>
  <c r="BQ26" i="11" a="1"/>
  <c r="BQ26" i="11"/>
  <c r="BQ27" i="11" a="1"/>
  <c r="BQ27" i="11"/>
  <c r="BQ28" i="11" a="1"/>
  <c r="BQ28" i="11"/>
  <c r="BQ29" i="11" a="1"/>
  <c r="BQ29" i="11"/>
  <c r="BQ30" i="11" a="1"/>
  <c r="BQ30" i="11"/>
  <c r="BQ31" i="11" a="1"/>
  <c r="BQ31" i="11"/>
  <c r="BQ32" i="11" a="1"/>
  <c r="BQ32" i="11"/>
  <c r="BQ33" i="11" a="1"/>
  <c r="BQ33" i="11"/>
  <c r="BQ34" i="11" a="1"/>
  <c r="BQ34" i="11"/>
  <c r="BQ35" i="11" a="1"/>
  <c r="BQ35" i="11"/>
  <c r="BQ36" i="11" a="1"/>
  <c r="BQ36" i="11"/>
  <c r="BQ37" i="11" a="1"/>
  <c r="BQ37" i="11"/>
  <c r="BQ38" i="11" a="1"/>
  <c r="BQ38" i="11"/>
  <c r="BQ39" i="11" a="1"/>
  <c r="BQ39" i="11"/>
  <c r="BQ40" i="11" a="1"/>
  <c r="BQ40" i="11"/>
  <c r="BQ41" i="11" a="1"/>
  <c r="BQ41" i="11"/>
  <c r="BQ42" i="11" a="1"/>
  <c r="BQ42" i="11"/>
  <c r="BQ43" i="11" a="1"/>
  <c r="BQ43" i="11"/>
  <c r="BQ44" i="11" a="1"/>
  <c r="BQ44" i="11"/>
  <c r="BQ45" i="11" a="1"/>
  <c r="BQ45" i="11"/>
  <c r="BQ46" i="11" a="1"/>
  <c r="BQ46" i="11"/>
  <c r="BQ47" i="11" a="1"/>
  <c r="BQ47" i="11"/>
  <c r="BQ48" i="11" a="1"/>
  <c r="BQ48" i="11"/>
  <c r="BQ49" i="11" a="1"/>
  <c r="BQ49" i="11"/>
  <c r="BQ50" i="11" a="1"/>
  <c r="BQ50" i="11"/>
  <c r="BQ51" i="11" a="1"/>
  <c r="BQ51" i="11"/>
  <c r="BQ52" i="11" a="1"/>
  <c r="BQ52" i="11"/>
  <c r="BQ53" i="11" a="1"/>
  <c r="BQ53" i="11"/>
  <c r="BQ54" i="11" a="1"/>
  <c r="BQ54" i="11"/>
  <c r="BQ55" i="11" a="1"/>
  <c r="BQ55" i="11"/>
  <c r="BQ56" i="11" a="1"/>
  <c r="BQ56" i="11"/>
  <c r="BQ57" i="11" a="1"/>
  <c r="BQ57" i="11"/>
  <c r="BQ58" i="11" a="1"/>
  <c r="BQ58" i="11"/>
  <c r="BQ59" i="11" a="1"/>
  <c r="BQ59" i="11"/>
  <c r="BQ60" i="11" a="1"/>
  <c r="BQ60" i="11"/>
  <c r="BQ61" i="11" a="1"/>
  <c r="BQ61" i="11"/>
  <c r="BQ62" i="11" a="1"/>
  <c r="BQ62" i="11"/>
  <c r="BQ63" i="11" a="1"/>
  <c r="BQ63" i="11"/>
  <c r="BQ64" i="11" a="1"/>
  <c r="BQ64" i="11"/>
  <c r="BQ65" i="11" a="1"/>
  <c r="BQ65" i="11"/>
  <c r="BQ66" i="11" a="1"/>
  <c r="BQ66" i="11"/>
  <c r="BQ67" i="11" a="1"/>
  <c r="BQ67" i="11"/>
  <c r="BQ68" i="11" a="1"/>
  <c r="BQ68" i="11"/>
  <c r="BQ69" i="11" a="1"/>
  <c r="BQ69" i="11"/>
  <c r="BQ70" i="11" a="1"/>
  <c r="BQ70" i="11"/>
  <c r="BQ71" i="11" a="1"/>
  <c r="BQ71" i="11"/>
  <c r="BQ72" i="11" a="1"/>
  <c r="BQ72" i="11"/>
  <c r="BQ73" i="11" a="1"/>
  <c r="BQ73" i="11"/>
  <c r="BQ74" i="11" a="1"/>
  <c r="BQ74" i="11"/>
  <c r="BQ75" i="11" a="1"/>
  <c r="BQ75" i="11"/>
  <c r="BQ76" i="11" a="1"/>
  <c r="BQ76" i="11"/>
  <c r="BQ77" i="11" a="1"/>
  <c r="BQ77" i="11"/>
  <c r="BQ78" i="11" a="1"/>
  <c r="BQ78" i="11"/>
  <c r="BQ79" i="11" a="1"/>
  <c r="BQ79" i="11"/>
  <c r="BQ80" i="11" a="1"/>
  <c r="BQ80" i="11"/>
  <c r="BQ81" i="11" a="1"/>
  <c r="BQ81" i="11"/>
  <c r="BQ82" i="11" a="1"/>
  <c r="BQ82" i="11"/>
  <c r="BQ83" i="11" a="1"/>
  <c r="BQ83" i="11"/>
  <c r="BQ84" i="11" a="1"/>
  <c r="BQ84" i="11"/>
  <c r="BQ85" i="11" a="1"/>
  <c r="BQ85" i="11"/>
  <c r="BQ86" i="11" a="1"/>
  <c r="BQ86" i="11"/>
  <c r="BQ87" i="11" a="1"/>
  <c r="BQ87" i="11"/>
  <c r="BQ88" i="11" a="1"/>
  <c r="BQ88" i="11"/>
  <c r="BQ89" i="11" a="1"/>
  <c r="BQ89" i="11"/>
  <c r="BQ90" i="11" a="1"/>
  <c r="BQ90" i="11"/>
  <c r="BQ91" i="11" a="1"/>
  <c r="BQ91" i="11"/>
  <c r="BQ92" i="11" a="1"/>
  <c r="BQ92" i="11"/>
  <c r="BQ93" i="11" a="1"/>
  <c r="BQ93" i="11"/>
  <c r="BQ94" i="11" a="1"/>
  <c r="BQ94" i="11"/>
  <c r="BQ95" i="11" a="1"/>
  <c r="BQ95" i="11"/>
  <c r="BQ96" i="11" a="1"/>
  <c r="BQ96" i="11"/>
  <c r="BQ97" i="11" a="1"/>
  <c r="BQ97" i="11"/>
  <c r="BQ98" i="11" a="1"/>
  <c r="BQ98" i="11"/>
  <c r="BQ99" i="11" a="1"/>
  <c r="BQ99" i="11"/>
  <c r="BQ100" i="11" a="1"/>
  <c r="BQ100" i="11"/>
  <c r="BQ101" i="11" a="1"/>
  <c r="BQ101" i="11"/>
  <c r="BQ102" i="11" a="1"/>
  <c r="BQ102" i="11"/>
  <c r="BQ103" i="11" a="1"/>
  <c r="BQ103" i="11"/>
  <c r="BQ104" i="11" a="1"/>
  <c r="BQ104" i="11"/>
  <c r="BQ105" i="11" a="1"/>
  <c r="BQ105" i="11"/>
  <c r="BQ106" i="11" a="1"/>
  <c r="BQ106" i="11"/>
  <c r="BQ107" i="11" a="1"/>
  <c r="BQ107" i="11"/>
  <c r="BQ108" i="11" a="1"/>
  <c r="BQ108" i="11"/>
  <c r="BQ109" i="11" a="1"/>
  <c r="BQ109" i="11"/>
  <c r="BQ110" i="11" a="1"/>
  <c r="BQ110" i="11"/>
  <c r="BQ111" i="11" a="1"/>
  <c r="BQ111" i="11"/>
  <c r="BQ112" i="11" a="1"/>
  <c r="BQ112" i="11"/>
  <c r="BQ113" i="11" a="1"/>
  <c r="BQ113" i="11"/>
  <c r="BQ114" i="11" a="1"/>
  <c r="BQ114" i="11"/>
  <c r="BQ115" i="11" a="1"/>
  <c r="BQ115" i="11"/>
  <c r="BQ116" i="11" a="1"/>
  <c r="BQ116" i="11"/>
  <c r="BQ117" i="11" a="1"/>
  <c r="BQ117" i="11"/>
  <c r="BQ118" i="11" a="1"/>
  <c r="BQ118" i="11"/>
  <c r="BQ119" i="11" a="1"/>
  <c r="BQ119" i="11"/>
  <c r="BQ120" i="11" a="1"/>
  <c r="BQ120" i="11"/>
  <c r="BQ121" i="11" a="1"/>
  <c r="BQ121" i="11"/>
  <c r="BQ122" i="11" a="1"/>
  <c r="BQ122" i="11"/>
  <c r="BQ123" i="11" a="1"/>
  <c r="BQ123" i="11"/>
  <c r="BQ124" i="11" a="1"/>
  <c r="BQ124" i="11"/>
  <c r="BQ125" i="11" a="1"/>
  <c r="BQ125" i="11"/>
  <c r="BQ126" i="11" a="1"/>
  <c r="BQ126" i="11"/>
  <c r="BQ127" i="11" a="1"/>
  <c r="BQ127" i="11"/>
  <c r="BQ128" i="11" a="1"/>
  <c r="BQ128" i="11"/>
  <c r="BQ129" i="11" a="1"/>
  <c r="BQ129" i="11"/>
  <c r="BQ130" i="11" a="1"/>
  <c r="BQ130" i="11"/>
  <c r="BQ131" i="11" a="1"/>
  <c r="BQ131" i="11"/>
  <c r="BQ132" i="11" a="1"/>
  <c r="BQ132" i="11"/>
  <c r="BQ133" i="11" a="1"/>
  <c r="BQ133" i="11"/>
  <c r="BQ134" i="11" a="1"/>
  <c r="BQ134" i="11"/>
  <c r="BQ135" i="11" a="1"/>
  <c r="BQ135" i="11"/>
  <c r="BQ136" i="11" a="1"/>
  <c r="BQ136" i="11"/>
  <c r="BQ137" i="11" a="1"/>
  <c r="BQ137" i="11"/>
  <c r="BQ138" i="11" a="1"/>
  <c r="BQ138" i="11"/>
  <c r="BQ139" i="11" a="1"/>
  <c r="BQ139" i="11"/>
  <c r="BQ140" i="11" a="1"/>
  <c r="BQ140" i="11"/>
  <c r="BQ141" i="11" a="1"/>
  <c r="BQ141" i="11"/>
  <c r="BQ142" i="11" a="1"/>
  <c r="BQ142" i="11"/>
  <c r="BQ143" i="11" a="1"/>
  <c r="BQ143" i="11"/>
  <c r="BQ144" i="11" a="1"/>
  <c r="BQ144" i="11"/>
  <c r="BQ145" i="11" a="1"/>
  <c r="BQ145" i="11"/>
  <c r="BQ146" i="11" a="1"/>
  <c r="BQ146" i="11"/>
  <c r="BQ147" i="11" a="1"/>
  <c r="BQ147" i="11"/>
  <c r="BQ148" i="11" a="1"/>
  <c r="BQ148" i="11"/>
  <c r="BQ149" i="11" a="1"/>
  <c r="BQ149" i="11"/>
  <c r="BQ150" i="11" a="1"/>
  <c r="BQ150" i="11"/>
  <c r="BQ151" i="11" a="1"/>
  <c r="BQ151" i="11"/>
  <c r="BQ152" i="11" a="1"/>
  <c r="BQ152" i="11"/>
  <c r="BQ153" i="11" a="1"/>
  <c r="BQ153" i="11"/>
  <c r="BQ154" i="11" a="1"/>
  <c r="BQ154" i="11"/>
  <c r="BQ155" i="11" a="1"/>
  <c r="BQ155" i="11"/>
  <c r="BQ156" i="11" a="1"/>
  <c r="BQ156" i="11"/>
  <c r="BQ157" i="11" a="1"/>
  <c r="BQ157" i="11"/>
  <c r="BQ158" i="11" a="1"/>
  <c r="BQ158" i="11"/>
  <c r="BQ159" i="11" a="1"/>
  <c r="BQ159" i="11"/>
  <c r="BQ160" i="11" a="1"/>
  <c r="BQ160" i="11"/>
  <c r="BQ161" i="11" a="1"/>
  <c r="BQ161" i="11"/>
  <c r="BQ162" i="11" a="1"/>
  <c r="BQ162" i="11"/>
  <c r="BQ163" i="11" a="1"/>
  <c r="BQ163" i="11"/>
  <c r="BQ164" i="11" a="1"/>
  <c r="BQ164" i="11"/>
  <c r="BQ165" i="11" a="1"/>
  <c r="BQ165" i="11"/>
  <c r="BQ166" i="11" a="1"/>
  <c r="BQ166" i="11"/>
  <c r="BQ167" i="11" a="1"/>
  <c r="BQ167" i="11"/>
  <c r="BQ168" i="11" a="1"/>
  <c r="BQ168" i="11"/>
  <c r="BQ169" i="11" a="1"/>
  <c r="BQ169" i="11"/>
  <c r="BQ170" i="11" a="1"/>
  <c r="BQ170" i="11"/>
  <c r="BQ171" i="11" a="1"/>
  <c r="BQ171" i="11"/>
  <c r="BQ172" i="11" a="1"/>
  <c r="BQ172" i="11"/>
  <c r="BQ173" i="11" a="1"/>
  <c r="BQ173" i="11"/>
  <c r="BQ174" i="11" a="1"/>
  <c r="BQ174" i="11"/>
  <c r="BQ175" i="11" a="1"/>
  <c r="BQ175" i="11"/>
  <c r="BQ176" i="11" a="1"/>
  <c r="BQ176" i="11"/>
  <c r="BQ177" i="11" a="1"/>
  <c r="BQ177" i="11"/>
  <c r="BQ178" i="11" a="1"/>
  <c r="BQ178" i="11"/>
  <c r="BQ179" i="11" a="1"/>
  <c r="BQ179" i="11"/>
  <c r="BQ180" i="11" a="1"/>
  <c r="BQ180" i="11"/>
  <c r="BQ181" i="11" a="1"/>
  <c r="BQ181" i="11"/>
  <c r="BQ182" i="11" a="1"/>
  <c r="BQ182" i="11"/>
  <c r="BQ183" i="11" a="1"/>
  <c r="BQ183" i="11"/>
  <c r="BQ184" i="11" a="1"/>
  <c r="BQ184" i="11"/>
  <c r="BQ185" i="11" a="1"/>
  <c r="BQ185" i="11"/>
  <c r="BQ186" i="11" a="1"/>
  <c r="BQ186" i="11"/>
  <c r="BQ187" i="11" a="1"/>
  <c r="BQ187" i="11"/>
  <c r="BQ188" i="11" a="1"/>
  <c r="BQ188" i="11"/>
  <c r="BQ189" i="11" a="1"/>
  <c r="BQ189" i="11"/>
  <c r="BQ190" i="11" a="1"/>
  <c r="BQ190" i="11"/>
  <c r="BQ191" i="11" a="1"/>
  <c r="BQ191" i="11"/>
  <c r="BQ192" i="11" a="1"/>
  <c r="BQ192" i="11"/>
  <c r="BQ193" i="11" a="1"/>
  <c r="BQ193" i="11"/>
  <c r="BQ194" i="11" a="1"/>
  <c r="BQ194" i="11"/>
  <c r="BQ195" i="11" a="1"/>
  <c r="BQ195" i="11"/>
  <c r="BQ196" i="11" a="1"/>
  <c r="BQ196" i="11"/>
  <c r="BQ197" i="11" a="1"/>
  <c r="BQ197" i="11"/>
  <c r="BQ198" i="11" a="1"/>
  <c r="BQ198" i="11"/>
  <c r="BQ199" i="11" a="1"/>
  <c r="BQ199" i="11"/>
  <c r="BQ200" i="11" a="1"/>
  <c r="BQ200" i="11"/>
  <c r="BQ201" i="11" a="1"/>
  <c r="BQ201" i="11"/>
  <c r="BQ202" i="11" a="1"/>
  <c r="BQ202" i="11"/>
  <c r="BQ203" i="11" a="1"/>
  <c r="BQ203" i="11"/>
  <c r="BQ204" i="11" a="1"/>
  <c r="BQ204" i="11"/>
  <c r="BQ205" i="11" a="1"/>
  <c r="BQ205" i="11"/>
  <c r="BQ206" i="11" a="1"/>
  <c r="BQ206" i="11"/>
  <c r="BQ207" i="11" a="1"/>
  <c r="BQ207" i="11"/>
  <c r="BQ208" i="11" a="1"/>
  <c r="BQ208" i="11"/>
  <c r="BQ209" i="11" a="1"/>
  <c r="BQ209" i="11"/>
  <c r="BQ210" i="11" a="1"/>
  <c r="BQ210" i="11"/>
  <c r="BQ211" i="11" a="1"/>
  <c r="BQ211" i="11"/>
  <c r="BQ212" i="11" a="1"/>
  <c r="BQ212" i="11"/>
  <c r="BQ213" i="11" a="1"/>
  <c r="BQ213" i="11"/>
  <c r="BQ214" i="11" a="1"/>
  <c r="BQ214" i="11"/>
  <c r="BQ215" i="11" a="1"/>
  <c r="BQ215" i="11"/>
  <c r="BQ216" i="11" a="1"/>
  <c r="BQ216" i="11"/>
  <c r="BQ217" i="11" a="1"/>
  <c r="BQ217" i="11"/>
  <c r="BQ218" i="11" a="1"/>
  <c r="BQ218" i="11"/>
  <c r="BQ219" i="11" a="1"/>
  <c r="BQ219" i="11"/>
  <c r="BQ220" i="11" a="1"/>
  <c r="BQ220" i="11"/>
  <c r="BQ221" i="11" a="1"/>
  <c r="BQ221" i="11"/>
  <c r="BQ222" i="11" a="1"/>
  <c r="BQ222" i="11"/>
  <c r="BQ223" i="11" a="1"/>
  <c r="BQ223" i="11"/>
  <c r="BQ224" i="11" a="1"/>
  <c r="BQ224" i="11"/>
  <c r="BQ225" i="11" a="1"/>
  <c r="BQ225" i="11"/>
  <c r="BQ226" i="11" a="1"/>
  <c r="BQ226" i="11"/>
  <c r="BQ227" i="11" a="1"/>
  <c r="BQ227" i="11"/>
  <c r="BQ228" i="11" a="1"/>
  <c r="BQ228" i="11"/>
  <c r="BQ229" i="11" a="1"/>
  <c r="BQ229" i="11"/>
  <c r="BQ230" i="11" a="1"/>
  <c r="BQ230" i="11"/>
  <c r="BQ231" i="11" a="1"/>
  <c r="BQ231" i="11"/>
  <c r="BQ232" i="11" a="1"/>
  <c r="BQ232" i="11"/>
  <c r="BQ233" i="11" a="1"/>
  <c r="BQ233" i="11"/>
  <c r="BQ234" i="11" a="1"/>
  <c r="BQ234" i="11"/>
  <c r="BQ235" i="11" a="1"/>
  <c r="BQ235" i="11"/>
  <c r="BQ236" i="11" a="1"/>
  <c r="BQ236" i="11"/>
  <c r="BQ237" i="11" a="1"/>
  <c r="BQ237" i="11"/>
  <c r="BQ238" i="11" a="1"/>
  <c r="BQ238" i="11"/>
  <c r="BQ239" i="11" a="1"/>
  <c r="BQ239" i="11"/>
  <c r="BQ240" i="11" a="1"/>
  <c r="BQ240" i="11"/>
  <c r="BQ241" i="11" a="1"/>
  <c r="BQ241" i="11"/>
  <c r="BQ242" i="11" a="1"/>
  <c r="BQ242" i="11"/>
  <c r="BQ243" i="11" a="1"/>
  <c r="BQ243" i="11"/>
  <c r="BQ244" i="11" a="1"/>
  <c r="BQ244" i="11"/>
  <c r="BQ245" i="11" a="1"/>
  <c r="BQ245" i="11"/>
  <c r="BQ246" i="11" a="1"/>
  <c r="BQ246" i="11"/>
  <c r="BQ247" i="11" a="1"/>
  <c r="BQ247" i="11"/>
  <c r="BQ248" i="11" a="1"/>
  <c r="BQ248" i="11"/>
  <c r="BQ249" i="11" a="1"/>
  <c r="BQ249" i="11"/>
  <c r="BQ250" i="11" a="1"/>
  <c r="BQ250" i="11"/>
  <c r="BQ251" i="11" a="1"/>
  <c r="BQ251" i="11"/>
  <c r="BQ252" i="11" a="1"/>
  <c r="BQ252" i="11"/>
  <c r="BQ253" i="11" a="1"/>
  <c r="BQ253" i="11"/>
  <c r="BQ254" i="11" a="1"/>
  <c r="BQ254" i="11"/>
  <c r="BQ255" i="11" a="1"/>
  <c r="BQ255" i="11"/>
  <c r="BQ256" i="11" a="1"/>
  <c r="BQ256" i="11"/>
  <c r="BQ257" i="11" a="1"/>
  <c r="BQ257" i="11"/>
  <c r="BQ258" i="11" a="1"/>
  <c r="BQ258" i="11"/>
  <c r="BQ259" i="11" a="1"/>
  <c r="BQ259" i="11"/>
  <c r="BQ260" i="11" a="1"/>
  <c r="BQ260" i="11"/>
  <c r="BQ261" i="11" a="1"/>
  <c r="BQ261" i="11"/>
  <c r="BQ262" i="11" a="1"/>
  <c r="BQ262" i="11"/>
  <c r="BQ263" i="11" a="1"/>
  <c r="BQ263" i="11"/>
  <c r="BQ264" i="11" a="1"/>
  <c r="BQ264" i="11"/>
  <c r="BQ265" i="11" a="1"/>
  <c r="BQ265" i="11"/>
  <c r="BQ266" i="11" a="1"/>
  <c r="BQ266" i="11"/>
  <c r="BQ267" i="11" a="1"/>
  <c r="BQ267" i="11"/>
  <c r="BQ268" i="11" a="1"/>
  <c r="BQ268" i="11"/>
  <c r="BQ269" i="11" a="1"/>
  <c r="BQ269" i="11"/>
  <c r="BQ270" i="11" a="1"/>
  <c r="BQ270" i="11"/>
  <c r="BQ271" i="11" a="1"/>
  <c r="BQ271" i="11"/>
  <c r="BQ272" i="11" a="1"/>
  <c r="BQ272" i="11"/>
  <c r="BQ273" i="11" a="1"/>
  <c r="BQ273" i="11"/>
  <c r="BQ274" i="11" a="1"/>
  <c r="BQ274" i="11"/>
  <c r="BQ275" i="11" a="1"/>
  <c r="BQ275" i="11"/>
  <c r="BQ276" i="11" a="1"/>
  <c r="BQ276" i="11"/>
  <c r="BQ277" i="11" a="1"/>
  <c r="BQ277" i="11"/>
  <c r="BQ278" i="11" a="1"/>
  <c r="BQ278" i="11"/>
  <c r="BQ279" i="11" a="1"/>
  <c r="BQ279" i="11"/>
  <c r="BQ280" i="11" a="1"/>
  <c r="BQ280" i="11"/>
  <c r="BQ281" i="11" a="1"/>
  <c r="BQ281" i="11"/>
  <c r="BQ282" i="11" a="1"/>
  <c r="BQ282" i="11"/>
  <c r="BQ283" i="11" a="1"/>
  <c r="BQ283" i="11"/>
  <c r="BQ284" i="11" a="1"/>
  <c r="BQ284" i="11"/>
  <c r="BQ285" i="11" a="1"/>
  <c r="BQ285" i="11"/>
  <c r="BQ286" i="11" a="1"/>
  <c r="BQ286" i="11"/>
  <c r="BQ287" i="11" a="1"/>
  <c r="BQ287" i="11"/>
  <c r="BQ288" i="11" a="1"/>
  <c r="BQ288" i="11"/>
  <c r="BQ289" i="11" a="1"/>
  <c r="BQ289" i="11"/>
  <c r="BQ290" i="11" a="1"/>
  <c r="BQ290" i="11"/>
  <c r="BQ291" i="11" a="1"/>
  <c r="BQ291" i="11"/>
  <c r="BQ292" i="11" a="1"/>
  <c r="BQ292" i="11"/>
  <c r="BQ293" i="11" a="1"/>
  <c r="BQ293" i="11"/>
  <c r="BQ294" i="11" a="1"/>
  <c r="BQ294" i="11"/>
  <c r="BQ295" i="11" a="1"/>
  <c r="BQ295" i="11"/>
  <c r="BQ296" i="11" a="1"/>
  <c r="BQ296" i="11"/>
  <c r="BQ297" i="11" a="1"/>
  <c r="BQ297" i="11"/>
  <c r="BQ298" i="11" a="1"/>
  <c r="BQ298" i="11"/>
  <c r="BQ299" i="11" a="1"/>
  <c r="BQ299" i="11"/>
  <c r="BQ300" i="11" a="1"/>
  <c r="BQ300" i="11"/>
  <c r="BQ301" i="11" a="1"/>
  <c r="BQ301" i="11"/>
  <c r="BQ302" i="11" a="1"/>
  <c r="BQ302" i="11"/>
  <c r="BQ303" i="11" a="1"/>
  <c r="BQ303" i="11"/>
  <c r="BQ304" i="11" a="1"/>
  <c r="BQ304" i="11"/>
  <c r="BQ305" i="11" a="1"/>
  <c r="BQ305" i="11"/>
  <c r="BQ306" i="11" a="1"/>
  <c r="BQ306" i="11"/>
  <c r="BQ307" i="11" a="1"/>
  <c r="BQ307" i="11"/>
  <c r="BQ308" i="11" a="1"/>
  <c r="BQ308" i="11"/>
  <c r="BQ309" i="11" a="1"/>
  <c r="BQ309" i="11"/>
  <c r="BQ310" i="11" a="1"/>
  <c r="BQ310" i="11"/>
  <c r="BQ311" i="11" a="1"/>
  <c r="BQ311" i="11"/>
  <c r="BQ312" i="11" a="1"/>
  <c r="BQ312" i="11"/>
  <c r="BQ313" i="11" a="1"/>
  <c r="BQ313" i="11"/>
  <c r="BQ314" i="11" a="1"/>
  <c r="BQ314" i="11"/>
  <c r="BQ315" i="11" a="1"/>
  <c r="BQ315" i="11"/>
  <c r="BQ316" i="11" a="1"/>
  <c r="BQ316" i="11"/>
  <c r="BQ317" i="11" a="1"/>
  <c r="BQ317" i="11"/>
  <c r="BQ318" i="11" a="1"/>
  <c r="BQ318" i="11"/>
  <c r="BQ319" i="11" a="1"/>
  <c r="BQ319" i="11"/>
  <c r="BQ320" i="11" a="1"/>
  <c r="BQ320" i="11"/>
  <c r="BQ321" i="11" a="1"/>
  <c r="BQ321" i="11"/>
  <c r="BQ322" i="11" a="1"/>
  <c r="BQ322" i="11"/>
  <c r="BQ323" i="11" a="1"/>
  <c r="BQ323" i="11"/>
  <c r="BQ324" i="11" a="1"/>
  <c r="BQ324" i="11"/>
  <c r="BQ325" i="11" a="1"/>
  <c r="BQ325" i="11"/>
  <c r="BQ326" i="11" a="1"/>
  <c r="BQ326" i="11"/>
  <c r="BQ327" i="11" a="1"/>
  <c r="BQ327" i="11"/>
  <c r="BQ328" i="11" a="1"/>
  <c r="BQ328" i="11"/>
  <c r="BQ329" i="11" a="1"/>
  <c r="BQ329" i="11"/>
  <c r="BQ330" i="11" a="1"/>
  <c r="BQ330" i="11"/>
  <c r="BQ331" i="11" a="1"/>
  <c r="BQ331" i="11"/>
  <c r="BQ332" i="11" a="1"/>
  <c r="BQ332" i="11"/>
  <c r="BQ333" i="11" a="1"/>
  <c r="BQ333" i="11"/>
  <c r="BQ334" i="11" a="1"/>
  <c r="BQ334" i="11"/>
  <c r="BQ335" i="11" a="1"/>
  <c r="BQ335" i="11"/>
  <c r="BQ336" i="11" a="1"/>
  <c r="BQ336" i="11"/>
  <c r="BQ337" i="11" a="1"/>
  <c r="BQ337" i="11"/>
  <c r="BQ338" i="11" a="1"/>
  <c r="BQ338" i="11"/>
  <c r="BQ339" i="11" a="1"/>
  <c r="BQ339" i="11"/>
  <c r="BQ340" i="11" a="1"/>
  <c r="BQ340" i="11"/>
  <c r="BQ341" i="11" a="1"/>
  <c r="BQ341" i="11"/>
  <c r="BQ342" i="11" a="1"/>
  <c r="BQ342" i="11"/>
  <c r="BQ343" i="11" a="1"/>
  <c r="BQ343" i="11"/>
  <c r="BQ344" i="11" a="1"/>
  <c r="BQ344" i="11"/>
  <c r="BQ345" i="11" a="1"/>
  <c r="BQ345" i="11"/>
  <c r="BQ346" i="11" a="1"/>
  <c r="BQ346" i="11"/>
  <c r="BQ347" i="11" a="1"/>
  <c r="BQ347" i="11"/>
  <c r="BQ348" i="11" a="1"/>
  <c r="BQ348" i="11"/>
  <c r="BQ349" i="11" a="1"/>
  <c r="BQ349" i="11"/>
  <c r="BQ350" i="11" a="1"/>
  <c r="BQ350" i="11"/>
  <c r="BQ351" i="11" a="1"/>
  <c r="BQ351" i="11"/>
  <c r="BQ352" i="11" a="1"/>
  <c r="BQ352" i="11"/>
  <c r="BQ353" i="11" a="1"/>
  <c r="BQ353" i="11"/>
  <c r="BQ354" i="11" a="1"/>
  <c r="BQ354" i="11"/>
  <c r="BQ355" i="11" a="1"/>
  <c r="BQ355" i="11"/>
  <c r="BQ356" i="11" a="1"/>
  <c r="BQ356" i="11"/>
  <c r="BQ357" i="11" a="1"/>
  <c r="BQ357" i="11"/>
  <c r="BQ358" i="11" a="1"/>
  <c r="BQ358" i="11"/>
  <c r="BQ359" i="11" a="1"/>
  <c r="BQ359" i="11"/>
  <c r="BQ360" i="11" a="1"/>
  <c r="BQ360" i="11"/>
  <c r="BQ361" i="11" a="1"/>
  <c r="BQ361" i="11"/>
  <c r="BQ362" i="11" a="1"/>
  <c r="BQ362" i="11"/>
  <c r="BQ363" i="11" a="1"/>
  <c r="BQ363" i="11"/>
  <c r="BQ364" i="11" a="1"/>
  <c r="BQ364" i="11"/>
  <c r="BQ365" i="11" a="1"/>
  <c r="BQ365" i="11"/>
  <c r="BQ366" i="11" a="1"/>
  <c r="BQ366" i="11"/>
  <c r="BQ367" i="11" a="1"/>
  <c r="BQ367" i="11"/>
  <c r="BQ368" i="11" a="1"/>
  <c r="BQ368" i="11"/>
  <c r="BQ369" i="11" a="1"/>
  <c r="BQ369" i="11"/>
  <c r="BQ370" i="11" a="1"/>
  <c r="BQ370" i="11"/>
  <c r="BQ371" i="11" a="1"/>
  <c r="BQ371" i="11"/>
  <c r="BQ372" i="11" a="1"/>
  <c r="BQ372" i="11"/>
  <c r="BQ373" i="11" a="1"/>
  <c r="BQ373" i="11"/>
  <c r="BQ374" i="11" a="1"/>
  <c r="BQ374" i="11"/>
  <c r="BQ375" i="11" a="1"/>
  <c r="BQ375" i="11"/>
  <c r="BQ376" i="11" a="1"/>
  <c r="BQ376" i="11"/>
  <c r="BQ377" i="11" a="1"/>
  <c r="BQ377" i="11"/>
  <c r="BQ378" i="11" a="1"/>
  <c r="BQ378" i="11"/>
  <c r="BQ387" i="11" a="1"/>
  <c r="BQ387" i="11"/>
  <c r="BQ388" i="11" a="1"/>
  <c r="BQ388" i="11"/>
  <c r="BQ389" i="11" a="1"/>
  <c r="BQ389" i="11"/>
  <c r="BQ390" i="11" a="1"/>
  <c r="BQ390" i="11"/>
  <c r="BQ391" i="11" a="1"/>
  <c r="BQ391" i="11"/>
  <c r="BQ392" i="11" a="1"/>
  <c r="BQ392" i="11"/>
  <c r="BQ393" i="11" a="1"/>
  <c r="BQ393" i="11"/>
  <c r="BQ394" i="11" a="1"/>
  <c r="BQ394" i="11"/>
  <c r="BQ395" i="11" a="1"/>
  <c r="BQ395" i="11"/>
  <c r="BQ396" i="11" a="1"/>
  <c r="BQ396" i="11"/>
  <c r="BQ397" i="11" a="1"/>
  <c r="BQ397" i="11"/>
  <c r="BQ398" i="11" a="1"/>
  <c r="BQ398" i="11"/>
  <c r="BQ399" i="11" a="1"/>
  <c r="BQ399" i="11"/>
  <c r="BQ400" i="11" a="1"/>
  <c r="BQ400" i="11"/>
  <c r="BQ401" i="11" a="1"/>
  <c r="BQ401" i="11"/>
  <c r="BQ402" i="11" a="1"/>
  <c r="BQ402" i="11"/>
  <c r="BQ403" i="11" a="1"/>
  <c r="BQ403" i="11"/>
  <c r="BQ404" i="11" a="1"/>
  <c r="BQ404" i="11"/>
  <c r="BQ405" i="11" a="1"/>
  <c r="BQ405" i="11"/>
  <c r="BQ406" i="11" a="1"/>
  <c r="BQ406" i="11"/>
  <c r="BQ407" i="11" a="1"/>
  <c r="BQ407" i="11"/>
  <c r="BQ408" i="11" a="1"/>
  <c r="BQ408" i="11"/>
  <c r="BQ409" i="11" a="1"/>
  <c r="BQ409" i="11"/>
  <c r="BQ410" i="11" a="1"/>
  <c r="BQ410" i="11"/>
  <c r="BQ411" i="11" a="1"/>
  <c r="BQ411" i="11"/>
  <c r="BQ412" i="11" a="1"/>
  <c r="BQ412" i="11"/>
  <c r="BQ413" i="11" a="1"/>
  <c r="BQ413" i="11"/>
  <c r="BQ414" i="11" a="1"/>
  <c r="BQ414" i="11"/>
  <c r="BQ415" i="11" a="1"/>
  <c r="BQ415" i="11"/>
  <c r="BQ416" i="11" a="1"/>
  <c r="BQ416" i="11"/>
  <c r="BQ417" i="11" a="1"/>
  <c r="BQ417" i="11"/>
  <c r="BQ418" i="11" a="1"/>
  <c r="BQ418" i="11"/>
  <c r="BQ425" i="11" a="1"/>
  <c r="BQ425" i="11"/>
  <c r="BQ426" i="11" a="1"/>
  <c r="BQ426" i="11"/>
  <c r="BQ427" i="11" a="1"/>
  <c r="BQ427" i="11"/>
  <c r="BQ428" i="11" a="1"/>
  <c r="BQ428" i="11"/>
  <c r="BQ429" i="11" a="1"/>
  <c r="BQ429" i="11"/>
  <c r="BQ430" i="11" a="1"/>
  <c r="BQ430" i="11"/>
  <c r="BQ433" i="11" a="1"/>
  <c r="BQ433" i="11"/>
  <c r="BQ434" i="11" a="1"/>
  <c r="BQ434" i="11"/>
  <c r="BQ435" i="11" a="1"/>
  <c r="BQ435" i="11"/>
  <c r="BQ436" i="11" a="1"/>
  <c r="BQ436" i="11"/>
  <c r="BQ437" i="11" a="1"/>
  <c r="BQ437" i="11"/>
  <c r="BQ438" i="11" a="1"/>
  <c r="BQ438" i="11"/>
  <c r="BQ439" i="11" a="1"/>
  <c r="BQ439" i="11"/>
  <c r="BQ440" i="11" a="1"/>
  <c r="BQ440" i="11"/>
  <c r="BQ441" i="11" a="1"/>
  <c r="BQ441" i="11"/>
  <c r="BQ442" i="11" a="1"/>
  <c r="BQ442" i="11"/>
  <c r="BQ443" i="11" a="1"/>
  <c r="BQ443" i="11"/>
  <c r="BQ444" i="11" a="1"/>
  <c r="BQ444" i="11"/>
  <c r="BQ445" i="11" a="1"/>
  <c r="BQ445" i="11"/>
  <c r="BQ446" i="11" a="1"/>
  <c r="BQ446" i="11"/>
  <c r="BQ447" i="11" a="1"/>
  <c r="BQ447" i="11"/>
  <c r="BQ448" i="11" a="1"/>
  <c r="BQ448" i="11"/>
  <c r="BQ449" i="11" a="1"/>
  <c r="BQ449" i="11"/>
  <c r="BQ450" i="11" a="1"/>
  <c r="BQ450" i="11"/>
  <c r="BQ451" i="11" a="1"/>
  <c r="BQ451" i="11"/>
  <c r="BQ452" i="11" a="1"/>
  <c r="BQ452" i="11"/>
  <c r="BQ453" i="11" a="1"/>
  <c r="BQ453" i="11"/>
  <c r="BQ454" i="11" a="1"/>
  <c r="BQ454" i="11"/>
  <c r="BQ455" i="11" a="1"/>
  <c r="BQ455" i="11"/>
  <c r="BQ456" i="11" a="1"/>
  <c r="BQ456" i="11"/>
  <c r="BQ457" i="11" a="1"/>
  <c r="BQ457" i="11"/>
  <c r="BQ458" i="11" a="1"/>
  <c r="BQ458" i="11"/>
  <c r="BQ459" i="11" a="1"/>
  <c r="BQ459" i="11"/>
  <c r="BQ460" i="11" a="1"/>
  <c r="BQ460" i="11"/>
  <c r="BQ461" i="11" a="1"/>
  <c r="BQ461" i="11"/>
  <c r="BQ462" i="11" a="1"/>
  <c r="BQ462" i="11"/>
  <c r="BQ463" i="11" a="1"/>
  <c r="BQ463" i="11"/>
  <c r="BQ464" i="11" a="1"/>
  <c r="BQ464" i="11"/>
  <c r="BQ465" i="11" a="1"/>
  <c r="BQ465" i="11"/>
  <c r="BQ466" i="11" a="1"/>
  <c r="BQ466" i="11"/>
  <c r="BT19" i="11" a="1"/>
  <c r="BT19" i="11"/>
  <c r="BT20" i="11" a="1"/>
  <c r="BT20" i="11"/>
  <c r="BT21" i="11" a="1"/>
  <c r="BT21" i="11"/>
  <c r="BT22" i="11" a="1"/>
  <c r="BT22" i="11"/>
  <c r="BT23" i="11" a="1"/>
  <c r="BT23" i="11"/>
  <c r="BT24" i="11" a="1"/>
  <c r="BT24" i="11"/>
  <c r="BT25" i="11" a="1"/>
  <c r="BT25" i="11"/>
  <c r="BT26" i="11" a="1"/>
  <c r="BT26" i="11"/>
  <c r="BT27" i="11" a="1"/>
  <c r="BT27" i="11"/>
  <c r="BT28" i="11" a="1"/>
  <c r="BT28" i="11"/>
  <c r="BT29" i="11" a="1"/>
  <c r="BT29" i="11"/>
  <c r="BT30" i="11" a="1"/>
  <c r="BT30" i="11"/>
  <c r="BT31" i="11" a="1"/>
  <c r="BT31" i="11"/>
  <c r="BT32" i="11" a="1"/>
  <c r="BT32" i="11"/>
  <c r="BT33" i="11" a="1"/>
  <c r="BT33" i="11"/>
  <c r="BT34" i="11" a="1"/>
  <c r="BT34" i="11"/>
  <c r="BT35" i="11" a="1"/>
  <c r="BT35" i="11"/>
  <c r="BT36" i="11" a="1"/>
  <c r="BT36" i="11"/>
  <c r="BT37" i="11" a="1"/>
  <c r="BT37" i="11"/>
  <c r="BT38" i="11" a="1"/>
  <c r="BT38" i="11"/>
  <c r="BT39" i="11" a="1"/>
  <c r="BT39" i="11"/>
  <c r="BT40" i="11" a="1"/>
  <c r="BT40" i="11"/>
  <c r="BT41" i="11" a="1"/>
  <c r="BT41" i="11"/>
  <c r="BT42" i="11" a="1"/>
  <c r="BT42" i="11"/>
  <c r="BT43" i="11" a="1"/>
  <c r="BT43" i="11"/>
  <c r="BT44" i="11" a="1"/>
  <c r="BT44" i="11"/>
  <c r="BT45" i="11" a="1"/>
  <c r="BT45" i="11"/>
  <c r="BT46" i="11" a="1"/>
  <c r="BT46" i="11"/>
  <c r="BT47" i="11" a="1"/>
  <c r="BT47" i="11"/>
  <c r="BT48" i="11" a="1"/>
  <c r="BT48" i="11"/>
  <c r="BT49" i="11" a="1"/>
  <c r="BT49" i="11"/>
  <c r="BT50" i="11" a="1"/>
  <c r="BT50" i="11"/>
  <c r="BT51" i="11" a="1"/>
  <c r="BT51" i="11"/>
  <c r="BT52" i="11" a="1"/>
  <c r="BT52" i="11"/>
  <c r="BT53" i="11" a="1"/>
  <c r="BT53" i="11"/>
  <c r="BT54" i="11" a="1"/>
  <c r="BT54" i="11"/>
  <c r="BT55" i="11" a="1"/>
  <c r="BT55" i="11"/>
  <c r="BT56" i="11" a="1"/>
  <c r="BT56" i="11"/>
  <c r="BT57" i="11" a="1"/>
  <c r="BT57" i="11"/>
  <c r="BT58" i="11" a="1"/>
  <c r="BT58" i="11"/>
  <c r="BT59" i="11" a="1"/>
  <c r="BT59" i="11"/>
  <c r="BT60" i="11" a="1"/>
  <c r="BT60" i="11"/>
  <c r="BT61" i="11" a="1"/>
  <c r="BT61" i="11"/>
  <c r="BT62" i="11" a="1"/>
  <c r="BT62" i="11"/>
  <c r="BT63" i="11" a="1"/>
  <c r="BT63" i="11"/>
  <c r="BT64" i="11" a="1"/>
  <c r="BT64" i="11"/>
  <c r="BT65" i="11" a="1"/>
  <c r="BT65" i="11"/>
  <c r="BT66" i="11" a="1"/>
  <c r="BT66" i="11"/>
  <c r="BT67" i="11" a="1"/>
  <c r="BT67" i="11"/>
  <c r="BT68" i="11" a="1"/>
  <c r="BT68" i="11"/>
  <c r="BT69" i="11" a="1"/>
  <c r="BT69" i="11"/>
  <c r="BT70" i="11" a="1"/>
  <c r="BT70" i="11"/>
  <c r="BT71" i="11" a="1"/>
  <c r="BT71" i="11"/>
  <c r="BT72" i="11" a="1"/>
  <c r="BT72" i="11"/>
  <c r="BT73" i="11" a="1"/>
  <c r="BT73" i="11"/>
  <c r="BT74" i="11" a="1"/>
  <c r="BT74" i="11"/>
  <c r="BT75" i="11" a="1"/>
  <c r="BT75" i="11"/>
  <c r="BT76" i="11" a="1"/>
  <c r="BT76" i="11"/>
  <c r="BT77" i="11" a="1"/>
  <c r="BT77" i="11"/>
  <c r="BT78" i="11" a="1"/>
  <c r="BT78" i="11"/>
  <c r="BT79" i="11" a="1"/>
  <c r="BT79" i="11"/>
  <c r="BT80" i="11" a="1"/>
  <c r="BT80" i="11"/>
  <c r="BT81" i="11" a="1"/>
  <c r="BT81" i="11"/>
  <c r="BT82" i="11" a="1"/>
  <c r="BT82" i="11"/>
  <c r="BT83" i="11" a="1"/>
  <c r="BT83" i="11"/>
  <c r="BT84" i="11" a="1"/>
  <c r="BT84" i="11"/>
  <c r="BT85" i="11" a="1"/>
  <c r="BT85" i="11"/>
  <c r="BT86" i="11" a="1"/>
  <c r="BT86" i="11"/>
  <c r="BT87" i="11" a="1"/>
  <c r="BT87" i="11"/>
  <c r="BT88" i="11" a="1"/>
  <c r="BT88" i="11"/>
  <c r="BT89" i="11" a="1"/>
  <c r="BT89" i="11"/>
  <c r="BT90" i="11" a="1"/>
  <c r="BT90" i="11"/>
  <c r="BT91" i="11" a="1"/>
  <c r="BT91" i="11"/>
  <c r="BT92" i="11" a="1"/>
  <c r="BT92" i="11"/>
  <c r="BT93" i="11" a="1"/>
  <c r="BT93" i="11"/>
  <c r="BT94" i="11" a="1"/>
  <c r="BT94" i="11"/>
  <c r="BT95" i="11" a="1"/>
  <c r="BT95" i="11"/>
  <c r="BT96" i="11" a="1"/>
  <c r="BT96" i="11"/>
  <c r="BT97" i="11" a="1"/>
  <c r="BT97" i="11"/>
  <c r="BT98" i="11" a="1"/>
  <c r="BT98" i="11"/>
  <c r="BT99" i="11" a="1"/>
  <c r="BT99" i="11"/>
  <c r="BT100" i="11" a="1"/>
  <c r="BT100" i="11"/>
  <c r="BT101" i="11" a="1"/>
  <c r="BT101" i="11"/>
  <c r="BT102" i="11" a="1"/>
  <c r="BT102" i="11"/>
  <c r="BT103" i="11" a="1"/>
  <c r="BT103" i="11"/>
  <c r="BT104" i="11" a="1"/>
  <c r="BT104" i="11"/>
  <c r="BT105" i="11" a="1"/>
  <c r="BT105" i="11"/>
  <c r="BT106" i="11" a="1"/>
  <c r="BT106" i="11"/>
  <c r="BT107" i="11" a="1"/>
  <c r="BT107" i="11"/>
  <c r="BT108" i="11" a="1"/>
  <c r="BT108" i="11"/>
  <c r="BT109" i="11" a="1"/>
  <c r="BT109" i="11"/>
  <c r="BT110" i="11" a="1"/>
  <c r="BT110" i="11"/>
  <c r="BT111" i="11" a="1"/>
  <c r="BT111" i="11"/>
  <c r="BT112" i="11" a="1"/>
  <c r="BT112" i="11"/>
  <c r="BT113" i="11" a="1"/>
  <c r="BT113" i="11"/>
  <c r="BT114" i="11" a="1"/>
  <c r="BT114" i="11"/>
  <c r="BT115" i="11" a="1"/>
  <c r="BT115" i="11"/>
  <c r="BT116" i="11" a="1"/>
  <c r="BT116" i="11"/>
  <c r="BT117" i="11" a="1"/>
  <c r="BT117" i="11"/>
  <c r="BT118" i="11" a="1"/>
  <c r="BT118" i="11"/>
  <c r="BT119" i="11" a="1"/>
  <c r="BT119" i="11"/>
  <c r="BT120" i="11" a="1"/>
  <c r="BT120" i="11"/>
  <c r="BT121" i="11" a="1"/>
  <c r="BT121" i="11"/>
  <c r="BT122" i="11" a="1"/>
  <c r="BT122" i="11"/>
  <c r="BT123" i="11" a="1"/>
  <c r="BT123" i="11"/>
  <c r="BT124" i="11" a="1"/>
  <c r="BT124" i="11"/>
  <c r="BT125" i="11" a="1"/>
  <c r="BT125" i="11"/>
  <c r="BT126" i="11" a="1"/>
  <c r="BT126" i="11"/>
  <c r="BT127" i="11" a="1"/>
  <c r="BT127" i="11"/>
  <c r="BT128" i="11" a="1"/>
  <c r="BT128" i="11"/>
  <c r="BT129" i="11" a="1"/>
  <c r="BT129" i="11"/>
  <c r="BT130" i="11" a="1"/>
  <c r="BT130" i="11"/>
  <c r="BT131" i="11" a="1"/>
  <c r="BT131" i="11"/>
  <c r="BT132" i="11" a="1"/>
  <c r="BT132" i="11"/>
  <c r="BT133" i="11" a="1"/>
  <c r="BT133" i="11"/>
  <c r="BT134" i="11" a="1"/>
  <c r="BT134" i="11"/>
  <c r="BT135" i="11" a="1"/>
  <c r="BT135" i="11"/>
  <c r="BT136" i="11" a="1"/>
  <c r="BT136" i="11"/>
  <c r="BT137" i="11" a="1"/>
  <c r="BT137" i="11"/>
  <c r="BT138" i="11" a="1"/>
  <c r="BT138" i="11"/>
  <c r="BT139" i="11" a="1"/>
  <c r="BT139" i="11"/>
  <c r="BT140" i="11" a="1"/>
  <c r="BT140" i="11"/>
  <c r="BT141" i="11" a="1"/>
  <c r="BT141" i="11"/>
  <c r="BT142" i="11" a="1"/>
  <c r="BT142" i="11"/>
  <c r="BT143" i="11" a="1"/>
  <c r="BT143" i="11"/>
  <c r="BT144" i="11" a="1"/>
  <c r="BT144" i="11"/>
  <c r="BT145" i="11" a="1"/>
  <c r="BT145" i="11"/>
  <c r="BT146" i="11" a="1"/>
  <c r="BT146" i="11"/>
  <c r="BT147" i="11" a="1"/>
  <c r="BT147" i="11"/>
  <c r="BT148" i="11" a="1"/>
  <c r="BT148" i="11"/>
  <c r="BT149" i="11" a="1"/>
  <c r="BT149" i="11"/>
  <c r="BT150" i="11" a="1"/>
  <c r="BT150" i="11"/>
  <c r="BT151" i="11" a="1"/>
  <c r="BT151" i="11"/>
  <c r="BT152" i="11" a="1"/>
  <c r="BT152" i="11"/>
  <c r="BT153" i="11" a="1"/>
  <c r="BT153" i="11"/>
  <c r="BT154" i="11" a="1"/>
  <c r="BT154" i="11"/>
  <c r="BT155" i="11" a="1"/>
  <c r="BT155" i="11"/>
  <c r="BT156" i="11" a="1"/>
  <c r="BT156" i="11"/>
  <c r="BT157" i="11" a="1"/>
  <c r="BT157" i="11"/>
  <c r="BT158" i="11" a="1"/>
  <c r="BT158" i="11"/>
  <c r="BT159" i="11" a="1"/>
  <c r="BT159" i="11"/>
  <c r="BT160" i="11" a="1"/>
  <c r="BT160" i="11"/>
  <c r="BT161" i="11" a="1"/>
  <c r="BT161" i="11"/>
  <c r="BT162" i="11" a="1"/>
  <c r="BT162" i="11"/>
  <c r="BT163" i="11" a="1"/>
  <c r="BT163" i="11"/>
  <c r="BT164" i="11" a="1"/>
  <c r="BT164" i="11"/>
  <c r="BT165" i="11" a="1"/>
  <c r="BT165" i="11"/>
  <c r="BT166" i="11" a="1"/>
  <c r="BT166" i="11"/>
  <c r="BT167" i="11" a="1"/>
  <c r="BT167" i="11"/>
  <c r="BT168" i="11" a="1"/>
  <c r="BT168" i="11"/>
  <c r="BT169" i="11" a="1"/>
  <c r="BT169" i="11"/>
  <c r="BT170" i="11" a="1"/>
  <c r="BT170" i="11"/>
  <c r="BT171" i="11" a="1"/>
  <c r="BT171" i="11"/>
  <c r="BT172" i="11" a="1"/>
  <c r="BT172" i="11"/>
  <c r="BT173" i="11" a="1"/>
  <c r="BT173" i="11"/>
  <c r="BT174" i="11" a="1"/>
  <c r="BT174" i="11"/>
  <c r="BT175" i="11" a="1"/>
  <c r="BT175" i="11"/>
  <c r="BT176" i="11" a="1"/>
  <c r="BT176" i="11"/>
  <c r="BT177" i="11" a="1"/>
  <c r="BT177" i="11"/>
  <c r="BT178" i="11" a="1"/>
  <c r="BT178" i="11"/>
  <c r="BT179" i="11" a="1"/>
  <c r="BT179" i="11"/>
  <c r="BT180" i="11" a="1"/>
  <c r="BT180" i="11"/>
  <c r="BT181" i="11" a="1"/>
  <c r="BT181" i="11"/>
  <c r="BT182" i="11" a="1"/>
  <c r="BT182" i="11"/>
  <c r="BT183" i="11" a="1"/>
  <c r="BT183" i="11"/>
  <c r="BT184" i="11" a="1"/>
  <c r="BT184" i="11"/>
  <c r="BT185" i="11" a="1"/>
  <c r="BT185" i="11"/>
  <c r="BT186" i="11" a="1"/>
  <c r="BT186" i="11"/>
  <c r="BT187" i="11" a="1"/>
  <c r="BT187" i="11"/>
  <c r="BT188" i="11" a="1"/>
  <c r="BT188" i="11"/>
  <c r="BT189" i="11" a="1"/>
  <c r="BT189" i="11"/>
  <c r="BT190" i="11" a="1"/>
  <c r="BT190" i="11"/>
  <c r="BT191" i="11" a="1"/>
  <c r="BT191" i="11"/>
  <c r="BT192" i="11" a="1"/>
  <c r="BT192" i="11"/>
  <c r="BT193" i="11" a="1"/>
  <c r="BT193" i="11"/>
  <c r="BT194" i="11" a="1"/>
  <c r="BT194" i="11"/>
  <c r="BT195" i="11" a="1"/>
  <c r="BT195" i="11"/>
  <c r="BT196" i="11" a="1"/>
  <c r="BT196" i="11"/>
  <c r="BT197" i="11" a="1"/>
  <c r="BT197" i="11"/>
  <c r="BT198" i="11" a="1"/>
  <c r="BT198" i="11"/>
  <c r="BT199" i="11" a="1"/>
  <c r="BT199" i="11"/>
  <c r="BT200" i="11" a="1"/>
  <c r="BT200" i="11"/>
  <c r="BT201" i="11" a="1"/>
  <c r="BT201" i="11"/>
  <c r="BT202" i="11" a="1"/>
  <c r="BT202" i="11"/>
  <c r="BT203" i="11" a="1"/>
  <c r="BT203" i="11"/>
  <c r="BT204" i="11" a="1"/>
  <c r="BT204" i="11"/>
  <c r="BT205" i="11" a="1"/>
  <c r="BT205" i="11"/>
  <c r="BT206" i="11" a="1"/>
  <c r="BT206" i="11"/>
  <c r="BT207" i="11" a="1"/>
  <c r="BT207" i="11"/>
  <c r="BT208" i="11" a="1"/>
  <c r="BT208" i="11"/>
  <c r="BT209" i="11" a="1"/>
  <c r="BT209" i="11"/>
  <c r="BT210" i="11" a="1"/>
  <c r="BT210" i="11"/>
  <c r="BT211" i="11" a="1"/>
  <c r="BT211" i="11"/>
  <c r="BT212" i="11" a="1"/>
  <c r="BT212" i="11"/>
  <c r="BT213" i="11" a="1"/>
  <c r="BT213" i="11"/>
  <c r="BT214" i="11" a="1"/>
  <c r="BT214" i="11"/>
  <c r="BT215" i="11" a="1"/>
  <c r="BT215" i="11"/>
  <c r="BT216" i="11" a="1"/>
  <c r="BT216" i="11"/>
  <c r="BT217" i="11" a="1"/>
  <c r="BT217" i="11"/>
  <c r="BT218" i="11" a="1"/>
  <c r="BT218" i="11"/>
  <c r="BT219" i="11" a="1"/>
  <c r="BT219" i="11"/>
  <c r="BT220" i="11" a="1"/>
  <c r="BT220" i="11"/>
  <c r="BT221" i="11" a="1"/>
  <c r="BT221" i="11"/>
  <c r="BT222" i="11" a="1"/>
  <c r="BT222" i="11"/>
  <c r="BT223" i="11" a="1"/>
  <c r="BT223" i="11"/>
  <c r="BT224" i="11" a="1"/>
  <c r="BT224" i="11"/>
  <c r="BT225" i="11" a="1"/>
  <c r="BT225" i="11"/>
  <c r="BT226" i="11" a="1"/>
  <c r="BT226" i="11"/>
  <c r="BT227" i="11" a="1"/>
  <c r="BT227" i="11"/>
  <c r="BT228" i="11" a="1"/>
  <c r="BT228" i="11"/>
  <c r="BT229" i="11" a="1"/>
  <c r="BT229" i="11"/>
  <c r="BT230" i="11" a="1"/>
  <c r="BT230" i="11"/>
  <c r="BT231" i="11" a="1"/>
  <c r="BT231" i="11"/>
  <c r="BT232" i="11" a="1"/>
  <c r="BT232" i="11"/>
  <c r="BT233" i="11" a="1"/>
  <c r="BT233" i="11"/>
  <c r="BT234" i="11" a="1"/>
  <c r="BT234" i="11"/>
  <c r="BT235" i="11" a="1"/>
  <c r="BT235" i="11"/>
  <c r="BT236" i="11" a="1"/>
  <c r="BT236" i="11"/>
  <c r="BT237" i="11" a="1"/>
  <c r="BT237" i="11"/>
  <c r="BT238" i="11" a="1"/>
  <c r="BT238" i="11"/>
  <c r="BT239" i="11" a="1"/>
  <c r="BT239" i="11"/>
  <c r="BT240" i="11" a="1"/>
  <c r="BT240" i="11"/>
  <c r="BT241" i="11" a="1"/>
  <c r="BT241" i="11"/>
  <c r="BT242" i="11" a="1"/>
  <c r="BT242" i="11"/>
  <c r="BT243" i="11" a="1"/>
  <c r="BT243" i="11"/>
  <c r="BT244" i="11" a="1"/>
  <c r="BT244" i="11"/>
  <c r="BT245" i="11" a="1"/>
  <c r="BT245" i="11"/>
  <c r="BT246" i="11" a="1"/>
  <c r="BT246" i="11"/>
  <c r="BT247" i="11" a="1"/>
  <c r="BT247" i="11"/>
  <c r="BT248" i="11" a="1"/>
  <c r="BT248" i="11"/>
  <c r="BT249" i="11" a="1"/>
  <c r="BT249" i="11"/>
  <c r="BT250" i="11" a="1"/>
  <c r="BT250" i="11"/>
  <c r="BT251" i="11" a="1"/>
  <c r="BT251" i="11"/>
  <c r="BT252" i="11" a="1"/>
  <c r="BT252" i="11"/>
  <c r="BT253" i="11" a="1"/>
  <c r="BT253" i="11"/>
  <c r="BT254" i="11" a="1"/>
  <c r="BT254" i="11"/>
  <c r="BT255" i="11" a="1"/>
  <c r="BT255" i="11"/>
  <c r="BT256" i="11" a="1"/>
  <c r="BT256" i="11"/>
  <c r="BT257" i="11" a="1"/>
  <c r="BT257" i="11"/>
  <c r="BT258" i="11" a="1"/>
  <c r="BT258" i="11"/>
  <c r="BT259" i="11" a="1"/>
  <c r="BT259" i="11"/>
  <c r="BT260" i="11" a="1"/>
  <c r="BT260" i="11"/>
  <c r="BT261" i="11" a="1"/>
  <c r="BT261" i="11"/>
  <c r="BT262" i="11" a="1"/>
  <c r="BT262" i="11"/>
  <c r="BT263" i="11" a="1"/>
  <c r="BT263" i="11"/>
  <c r="BT264" i="11" a="1"/>
  <c r="BT264" i="11"/>
  <c r="BT265" i="11" a="1"/>
  <c r="BT265" i="11"/>
  <c r="BT266" i="11" a="1"/>
  <c r="BT266" i="11"/>
  <c r="BT267" i="11" a="1"/>
  <c r="BT267" i="11"/>
  <c r="BT268" i="11" a="1"/>
  <c r="BT268" i="11"/>
  <c r="BT269" i="11" a="1"/>
  <c r="BT269" i="11"/>
  <c r="BT270" i="11" a="1"/>
  <c r="BT270" i="11"/>
  <c r="BT271" i="11" a="1"/>
  <c r="BT271" i="11"/>
  <c r="BT272" i="11" a="1"/>
  <c r="BT272" i="11"/>
  <c r="BT273" i="11" a="1"/>
  <c r="BT273" i="11"/>
  <c r="BT274" i="11" a="1"/>
  <c r="BT274" i="11"/>
  <c r="BT275" i="11" a="1"/>
  <c r="BT275" i="11"/>
  <c r="BT276" i="11" a="1"/>
  <c r="BT276" i="11"/>
  <c r="BT277" i="11" a="1"/>
  <c r="BT277" i="11"/>
  <c r="BT278" i="11" a="1"/>
  <c r="BT278" i="11"/>
  <c r="BT279" i="11" a="1"/>
  <c r="BT279" i="11"/>
  <c r="BT280" i="11" a="1"/>
  <c r="BT280" i="11"/>
  <c r="BT281" i="11" a="1"/>
  <c r="BT281" i="11"/>
  <c r="BT282" i="11" a="1"/>
  <c r="BT282" i="11"/>
  <c r="BT283" i="11" a="1"/>
  <c r="BT283" i="11"/>
  <c r="BT284" i="11" a="1"/>
  <c r="BT284" i="11"/>
  <c r="BT285" i="11" a="1"/>
  <c r="BT285" i="11"/>
  <c r="BT286" i="11" a="1"/>
  <c r="BT286" i="11"/>
  <c r="BT287" i="11" a="1"/>
  <c r="BT287" i="11"/>
  <c r="BT288" i="11" a="1"/>
  <c r="BT288" i="11"/>
  <c r="BT289" i="11" a="1"/>
  <c r="BT289" i="11"/>
  <c r="BT290" i="11" a="1"/>
  <c r="BT290" i="11"/>
  <c r="BT291" i="11" a="1"/>
  <c r="BT291" i="11"/>
  <c r="BT292" i="11" a="1"/>
  <c r="BT292" i="11"/>
  <c r="BT293" i="11" a="1"/>
  <c r="BT293" i="11"/>
  <c r="BT294" i="11" a="1"/>
  <c r="BT294" i="11"/>
  <c r="BT295" i="11" a="1"/>
  <c r="BT295" i="11"/>
  <c r="BT296" i="11" a="1"/>
  <c r="BT296" i="11"/>
  <c r="BT297" i="11" a="1"/>
  <c r="BT297" i="11"/>
  <c r="BT298" i="11" a="1"/>
  <c r="BT298" i="11"/>
  <c r="BT299" i="11" a="1"/>
  <c r="BT299" i="11"/>
  <c r="BT300" i="11" a="1"/>
  <c r="BT300" i="11"/>
  <c r="BT301" i="11" a="1"/>
  <c r="BT301" i="11"/>
  <c r="BT302" i="11" a="1"/>
  <c r="BT302" i="11"/>
  <c r="BT303" i="11" a="1"/>
  <c r="BT303" i="11"/>
  <c r="BT304" i="11" a="1"/>
  <c r="BT304" i="11"/>
  <c r="BT305" i="11" a="1"/>
  <c r="BT305" i="11"/>
  <c r="BT306" i="11" a="1"/>
  <c r="BT306" i="11"/>
  <c r="BT307" i="11" a="1"/>
  <c r="BT307" i="11"/>
  <c r="BT308" i="11" a="1"/>
  <c r="BT308" i="11"/>
  <c r="BT309" i="11" a="1"/>
  <c r="BT309" i="11"/>
  <c r="BT310" i="11" a="1"/>
  <c r="BT310" i="11"/>
  <c r="BT311" i="11" a="1"/>
  <c r="BT311" i="11"/>
  <c r="BT312" i="11" a="1"/>
  <c r="BT312" i="11"/>
  <c r="BT313" i="11" a="1"/>
  <c r="BT313" i="11"/>
  <c r="BT314" i="11" a="1"/>
  <c r="BT314" i="11"/>
  <c r="BT315" i="11" a="1"/>
  <c r="BT315" i="11"/>
  <c r="BT316" i="11" a="1"/>
  <c r="BT316" i="11"/>
  <c r="BT317" i="11" a="1"/>
  <c r="BT317" i="11"/>
  <c r="BT318" i="11" a="1"/>
  <c r="BT318" i="11"/>
  <c r="BT319" i="11" a="1"/>
  <c r="BT319" i="11"/>
  <c r="BT320" i="11" a="1"/>
  <c r="BT320" i="11"/>
  <c r="BT321" i="11" a="1"/>
  <c r="BT321" i="11"/>
  <c r="BT322" i="11" a="1"/>
  <c r="BT322" i="11"/>
  <c r="BT323" i="11" a="1"/>
  <c r="BT323" i="11"/>
  <c r="BT324" i="11" a="1"/>
  <c r="BT324" i="11"/>
  <c r="BT325" i="11" a="1"/>
  <c r="BT325" i="11"/>
  <c r="BT326" i="11" a="1"/>
  <c r="BT326" i="11"/>
  <c r="BT327" i="11" a="1"/>
  <c r="BT327" i="11"/>
  <c r="BT328" i="11" a="1"/>
  <c r="BT328" i="11"/>
  <c r="BT329" i="11" a="1"/>
  <c r="BT329" i="11"/>
  <c r="BT330" i="11" a="1"/>
  <c r="BT330" i="11"/>
  <c r="BT331" i="11" a="1"/>
  <c r="BT331" i="11"/>
  <c r="BT332" i="11" a="1"/>
  <c r="BT332" i="11"/>
  <c r="BT333" i="11" a="1"/>
  <c r="BT333" i="11"/>
  <c r="BT334" i="11" a="1"/>
  <c r="BT334" i="11"/>
  <c r="BT335" i="11" a="1"/>
  <c r="BT335" i="11"/>
  <c r="BT336" i="11" a="1"/>
  <c r="BT336" i="11"/>
  <c r="BT337" i="11" a="1"/>
  <c r="BT337" i="11"/>
  <c r="BT338" i="11" a="1"/>
  <c r="BT338" i="11"/>
  <c r="BT339" i="11" a="1"/>
  <c r="BT339" i="11"/>
  <c r="BT340" i="11" a="1"/>
  <c r="BT340" i="11"/>
  <c r="BT341" i="11" a="1"/>
  <c r="BT341" i="11"/>
  <c r="BT342" i="11" a="1"/>
  <c r="BT342" i="11"/>
  <c r="BT343" i="11" a="1"/>
  <c r="BT343" i="11"/>
  <c r="BT344" i="11" a="1"/>
  <c r="BT344" i="11"/>
  <c r="BT345" i="11" a="1"/>
  <c r="BT345" i="11"/>
  <c r="BT346" i="11" a="1"/>
  <c r="BT346" i="11"/>
  <c r="BT347" i="11" a="1"/>
  <c r="BT347" i="11"/>
  <c r="BT348" i="11" a="1"/>
  <c r="BT348" i="11"/>
  <c r="BT349" i="11" a="1"/>
  <c r="BT349" i="11"/>
  <c r="BT350" i="11" a="1"/>
  <c r="BT350" i="11"/>
  <c r="BT351" i="11" a="1"/>
  <c r="BT351" i="11"/>
  <c r="BT352" i="11" a="1"/>
  <c r="BT352" i="11"/>
  <c r="BT353" i="11" a="1"/>
  <c r="BT353" i="11"/>
  <c r="BT354" i="11" a="1"/>
  <c r="BT354" i="11"/>
  <c r="BT355" i="11" a="1"/>
  <c r="BT355" i="11"/>
  <c r="BT356" i="11" a="1"/>
  <c r="BT356" i="11"/>
  <c r="BT357" i="11" a="1"/>
  <c r="BT357" i="11"/>
  <c r="BT358" i="11" a="1"/>
  <c r="BT358" i="11"/>
  <c r="BT359" i="11" a="1"/>
  <c r="BT359" i="11"/>
  <c r="BT360" i="11" a="1"/>
  <c r="BT360" i="11"/>
  <c r="BT361" i="11" a="1"/>
  <c r="BT361" i="11"/>
  <c r="BT362" i="11" a="1"/>
  <c r="BT362" i="11"/>
  <c r="BT363" i="11" a="1"/>
  <c r="BT363" i="11"/>
  <c r="BT364" i="11" a="1"/>
  <c r="BT364" i="11"/>
  <c r="BT365" i="11" a="1"/>
  <c r="BT365" i="11"/>
  <c r="BT366" i="11" a="1"/>
  <c r="BT366" i="11"/>
  <c r="BT367" i="11" a="1"/>
  <c r="BT367" i="11"/>
  <c r="BT368" i="11" a="1"/>
  <c r="BT368" i="11"/>
  <c r="BT369" i="11" a="1"/>
  <c r="BT369" i="11"/>
  <c r="BT370" i="11" a="1"/>
  <c r="BT370" i="11"/>
  <c r="BT371" i="11" a="1"/>
  <c r="BT371" i="11"/>
  <c r="BT372" i="11" a="1"/>
  <c r="BT372" i="11"/>
  <c r="BT373" i="11" a="1"/>
  <c r="BT373" i="11"/>
  <c r="BT374" i="11" a="1"/>
  <c r="BT374" i="11"/>
  <c r="BT375" i="11" a="1"/>
  <c r="BT375" i="11"/>
  <c r="BT376" i="11" a="1"/>
  <c r="BT376" i="11"/>
  <c r="BT377" i="11" a="1"/>
  <c r="BT377" i="11"/>
  <c r="BT378" i="11" a="1"/>
  <c r="BT378" i="11"/>
  <c r="BT387" i="11" a="1"/>
  <c r="BT387" i="11"/>
  <c r="BT388" i="11" a="1"/>
  <c r="BT388" i="11"/>
  <c r="BT389" i="11" a="1"/>
  <c r="BT389" i="11"/>
  <c r="BT390" i="11" a="1"/>
  <c r="BT390" i="11"/>
  <c r="BT391" i="11" a="1"/>
  <c r="BT391" i="11"/>
  <c r="BT392" i="11" a="1"/>
  <c r="BT392" i="11"/>
  <c r="BT393" i="11" a="1"/>
  <c r="BT393" i="11"/>
  <c r="BT394" i="11" a="1"/>
  <c r="BT394" i="11"/>
  <c r="BT395" i="11" a="1"/>
  <c r="BT395" i="11"/>
  <c r="BT396" i="11" a="1"/>
  <c r="BT396" i="11"/>
  <c r="BT397" i="11" a="1"/>
  <c r="BT397" i="11"/>
  <c r="BT398" i="11" a="1"/>
  <c r="BT398" i="11"/>
  <c r="BT399" i="11" a="1"/>
  <c r="BT399" i="11"/>
  <c r="BT400" i="11" a="1"/>
  <c r="BT400" i="11"/>
  <c r="BT401" i="11" a="1"/>
  <c r="BT401" i="11"/>
  <c r="BT402" i="11" a="1"/>
  <c r="BT402" i="11"/>
  <c r="BT403" i="11" a="1"/>
  <c r="BT403" i="11"/>
  <c r="BT404" i="11" a="1"/>
  <c r="BT404" i="11"/>
  <c r="BT405" i="11" a="1"/>
  <c r="BT405" i="11"/>
  <c r="BT406" i="11" a="1"/>
  <c r="BT406" i="11"/>
  <c r="Z19" i="11" a="1"/>
  <c r="Z19" i="11"/>
  <c r="K19" i="11" a="1"/>
  <c r="K19" i="11"/>
  <c r="AC19" i="11"/>
  <c r="AE19" i="11"/>
  <c r="E19" i="11" a="1"/>
  <c r="E19" i="11"/>
  <c r="N19" i="11" a="1"/>
  <c r="N19" i="11"/>
  <c r="O19" i="11" a="1"/>
  <c r="O19" i="11"/>
  <c r="M19" i="11" a="1"/>
  <c r="M19" i="11"/>
  <c r="J19" i="11" a="1"/>
  <c r="J19" i="11"/>
  <c r="D19" i="11" a="1"/>
  <c r="D19" i="11"/>
  <c r="I19" i="11" a="1"/>
  <c r="I19" i="11"/>
  <c r="V19" i="11"/>
  <c r="S19" i="11" a="1"/>
  <c r="S19" i="11"/>
  <c r="E583" i="11" a="1"/>
  <c r="E583" i="11"/>
  <c r="L583" i="11" a="1"/>
  <c r="L583" i="11"/>
  <c r="P583" i="11" a="1"/>
  <c r="P583" i="11"/>
  <c r="N583" i="11" a="1"/>
  <c r="N583" i="11"/>
  <c r="Q583" i="11" a="1"/>
  <c r="Q583" i="11"/>
  <c r="S583" i="11" a="1"/>
  <c r="S583" i="11"/>
  <c r="Z583" i="11" a="1"/>
  <c r="Z583" i="11"/>
  <c r="D583" i="11" a="1"/>
  <c r="D583" i="11"/>
  <c r="I583" i="11" a="1"/>
  <c r="I583" i="11"/>
  <c r="V583" i="11"/>
  <c r="O583" i="11" a="1"/>
  <c r="O583" i="11"/>
  <c r="M583" i="11" a="1"/>
  <c r="M583" i="11"/>
  <c r="K583" i="11" a="1"/>
  <c r="K583" i="11"/>
  <c r="AC583" i="11"/>
  <c r="AE583" i="11"/>
  <c r="J583" i="11" a="1"/>
  <c r="J583" i="11"/>
  <c r="D333" i="11" a="1"/>
  <c r="D333" i="11"/>
  <c r="M333" i="11" a="1"/>
  <c r="M333" i="11"/>
  <c r="N333" i="11" a="1"/>
  <c r="N333" i="11"/>
  <c r="E333" i="11" a="1"/>
  <c r="E333" i="11"/>
  <c r="S333" i="11" a="1"/>
  <c r="S333" i="11"/>
  <c r="O333" i="11" a="1"/>
  <c r="O333" i="11"/>
  <c r="I333" i="11" a="1"/>
  <c r="I333" i="11"/>
  <c r="V333" i="11"/>
  <c r="J333" i="11" a="1"/>
  <c r="J333" i="11"/>
  <c r="P333" i="11" a="1"/>
  <c r="P333" i="11"/>
  <c r="K333" i="11" a="1"/>
  <c r="K333" i="11"/>
  <c r="Q333" i="11" a="1"/>
  <c r="Q333" i="11"/>
  <c r="L333" i="11" a="1"/>
  <c r="L333" i="11"/>
  <c r="Z333" i="11" a="1"/>
  <c r="Z333" i="11"/>
  <c r="Q920" i="11" a="1"/>
  <c r="Q920" i="11"/>
  <c r="E920" i="11" a="1"/>
  <c r="E920" i="11"/>
  <c r="K920" i="11" a="1"/>
  <c r="K920" i="11"/>
  <c r="AC920" i="11"/>
  <c r="AE920" i="11"/>
  <c r="P920" i="11" a="1"/>
  <c r="P920" i="11"/>
  <c r="Z920" i="11" a="1"/>
  <c r="Z920" i="11"/>
  <c r="M920" i="11" a="1"/>
  <c r="M920" i="11"/>
  <c r="S920" i="11" a="1"/>
  <c r="S920" i="11"/>
  <c r="O920" i="11" a="1"/>
  <c r="O920" i="11"/>
  <c r="J920" i="11" a="1"/>
  <c r="J920" i="11"/>
  <c r="I920" i="11" a="1"/>
  <c r="I920" i="11"/>
  <c r="V920" i="11"/>
  <c r="L920" i="11" a="1"/>
  <c r="L920" i="11"/>
  <c r="N920" i="11" a="1"/>
  <c r="N920" i="11"/>
  <c r="D920" i="11" a="1"/>
  <c r="D920" i="11"/>
  <c r="Q39" i="11" a="1"/>
  <c r="Q39" i="11"/>
  <c r="K39" i="11" a="1"/>
  <c r="K39" i="11"/>
  <c r="Z39" i="11" a="1"/>
  <c r="Z39" i="11"/>
  <c r="P39" i="11" a="1"/>
  <c r="P39" i="11"/>
  <c r="M39" i="11" a="1"/>
  <c r="M39" i="11"/>
  <c r="J39" i="11" a="1"/>
  <c r="J39" i="11"/>
  <c r="E39" i="11" a="1"/>
  <c r="E39" i="11"/>
  <c r="D39" i="11" a="1"/>
  <c r="D39" i="11"/>
  <c r="O39" i="11" a="1"/>
  <c r="O39" i="11"/>
  <c r="L39" i="11" a="1"/>
  <c r="L39" i="11"/>
  <c r="N39" i="11" a="1"/>
  <c r="N39" i="11"/>
  <c r="S39" i="11" a="1"/>
  <c r="S39" i="11"/>
  <c r="I39" i="11" a="1"/>
  <c r="I39" i="11"/>
  <c r="V39" i="11"/>
  <c r="P892" i="11" a="1"/>
  <c r="P892" i="11"/>
  <c r="K892" i="11" a="1"/>
  <c r="K892" i="11"/>
  <c r="AC892" i="11"/>
  <c r="AE892" i="11"/>
  <c r="Q892" i="11" a="1"/>
  <c r="Q892" i="11"/>
  <c r="L892" i="11" a="1"/>
  <c r="L892" i="11"/>
  <c r="M892" i="11" a="1"/>
  <c r="M892" i="11"/>
  <c r="O892" i="11" a="1"/>
  <c r="O892" i="11"/>
  <c r="J892" i="11" a="1"/>
  <c r="J892" i="11"/>
  <c r="S892" i="11" a="1"/>
  <c r="S892" i="11"/>
  <c r="E892" i="11" a="1"/>
  <c r="E892" i="11"/>
  <c r="N892" i="11" a="1"/>
  <c r="N892" i="11"/>
  <c r="I892" i="11" a="1"/>
  <c r="I892" i="11"/>
  <c r="V892" i="11"/>
  <c r="D892" i="11" a="1"/>
  <c r="D892" i="11"/>
  <c r="Z892" i="11" a="1"/>
  <c r="Z892" i="11"/>
  <c r="S16" i="11" a="1"/>
  <c r="S16" i="11"/>
  <c r="D16" i="11" a="1"/>
  <c r="D16" i="11"/>
  <c r="P16" i="11" a="1"/>
  <c r="P16" i="11"/>
  <c r="N16" i="11" a="1"/>
  <c r="N16" i="11"/>
  <c r="O16" i="11" a="1"/>
  <c r="O16" i="11"/>
  <c r="E16" i="11" a="1"/>
  <c r="E16" i="11"/>
  <c r="L16" i="11" a="1"/>
  <c r="L16" i="11"/>
  <c r="K16" i="11" a="1"/>
  <c r="K16" i="11"/>
  <c r="AC16" i="11"/>
  <c r="AE16" i="11"/>
  <c r="Z16" i="11" a="1"/>
  <c r="Z16" i="11"/>
  <c r="I16" i="11" a="1"/>
  <c r="I16" i="11"/>
  <c r="V16" i="11"/>
  <c r="J16" i="11" a="1"/>
  <c r="J16" i="11"/>
  <c r="M16" i="11" a="1"/>
  <c r="M16" i="11"/>
  <c r="Y17" i="11" a="1"/>
  <c r="Y17" i="11"/>
  <c r="Q16" i="11" a="1"/>
  <c r="Q16" i="11"/>
  <c r="M834" i="11" a="1"/>
  <c r="M834" i="11"/>
  <c r="Z834" i="11" a="1"/>
  <c r="Z834" i="11"/>
  <c r="K834" i="11" a="1"/>
  <c r="K834" i="11"/>
  <c r="AC834" i="11"/>
  <c r="AE834" i="11"/>
  <c r="P834" i="11" a="1"/>
  <c r="P834" i="11"/>
  <c r="D834" i="11" a="1"/>
  <c r="D834" i="11"/>
  <c r="L834" i="11" a="1"/>
  <c r="L834" i="11"/>
  <c r="I834" i="11" a="1"/>
  <c r="I834" i="11"/>
  <c r="V834" i="11"/>
  <c r="S834" i="11" a="1"/>
  <c r="S834" i="11"/>
  <c r="O834" i="11" a="1"/>
  <c r="O834" i="11"/>
  <c r="Q834" i="11" a="1"/>
  <c r="Q834" i="11"/>
  <c r="J834" i="11" a="1"/>
  <c r="J834" i="11"/>
  <c r="N834" i="11" a="1"/>
  <c r="N834" i="11"/>
  <c r="E834" i="11" a="1"/>
  <c r="E834" i="11"/>
  <c r="Z225" i="11" a="1"/>
  <c r="Z225" i="11"/>
  <c r="J225" i="11" a="1"/>
  <c r="J225" i="11"/>
  <c r="P225" i="11" a="1"/>
  <c r="P225" i="11"/>
  <c r="O225" i="11" a="1"/>
  <c r="O225" i="11"/>
  <c r="N225" i="11" a="1"/>
  <c r="N225" i="11"/>
  <c r="E225" i="11" a="1"/>
  <c r="E225" i="11"/>
  <c r="S225" i="11" a="1"/>
  <c r="S225" i="11"/>
  <c r="D225" i="11" a="1"/>
  <c r="D225" i="11"/>
  <c r="L225" i="11" a="1"/>
  <c r="L225" i="11"/>
  <c r="Q225" i="11" a="1"/>
  <c r="Q225" i="11"/>
  <c r="K225" i="11" a="1"/>
  <c r="K225" i="11"/>
  <c r="AC225" i="11"/>
  <c r="AE225" i="11"/>
  <c r="I225" i="11" a="1"/>
  <c r="I225" i="11"/>
  <c r="V225" i="11"/>
  <c r="M225" i="11" a="1"/>
  <c r="M225" i="11"/>
  <c r="P199" i="11" a="1"/>
  <c r="P199" i="11"/>
  <c r="I199" i="11" a="1"/>
  <c r="I199" i="11"/>
  <c r="V199" i="11"/>
  <c r="N199" i="11" a="1"/>
  <c r="N199" i="11"/>
  <c r="Q199" i="11" a="1"/>
  <c r="Q199" i="11"/>
  <c r="J199" i="11" a="1"/>
  <c r="J199" i="11"/>
  <c r="L199" i="11" a="1"/>
  <c r="L199" i="11"/>
  <c r="K199" i="11" a="1"/>
  <c r="K199" i="11"/>
  <c r="AC199" i="11"/>
  <c r="AE199" i="11"/>
  <c r="S199" i="11" a="1"/>
  <c r="S199" i="11"/>
  <c r="Z199" i="11" a="1"/>
  <c r="Z199" i="11"/>
  <c r="D199" i="11" a="1"/>
  <c r="D199" i="11"/>
  <c r="O199" i="11" a="1"/>
  <c r="O199" i="11"/>
  <c r="M199" i="11" a="1"/>
  <c r="M199" i="11"/>
  <c r="E199" i="11" a="1"/>
  <c r="E199" i="11"/>
  <c r="E999" i="11" a="1"/>
  <c r="E999" i="11"/>
  <c r="D999" i="11" a="1"/>
  <c r="D999" i="11"/>
  <c r="N999" i="11" a="1"/>
  <c r="N999" i="11"/>
  <c r="I999" i="11" a="1"/>
  <c r="I999" i="11"/>
  <c r="V999" i="11"/>
  <c r="O999" i="11" a="1"/>
  <c r="O999" i="11"/>
  <c r="K999" i="11" a="1"/>
  <c r="K999" i="11"/>
  <c r="AC999" i="11"/>
  <c r="AE999" i="11"/>
  <c r="P999" i="11" a="1"/>
  <c r="P999" i="11"/>
  <c r="L999" i="11" a="1"/>
  <c r="L999" i="11"/>
  <c r="M999" i="11" a="1"/>
  <c r="M999" i="11"/>
  <c r="Z999" i="11" a="1"/>
  <c r="Z999" i="11"/>
  <c r="S999" i="11" a="1"/>
  <c r="S999" i="11"/>
  <c r="J999" i="11" a="1"/>
  <c r="J999" i="11"/>
  <c r="Q999" i="11" a="1"/>
  <c r="Q999" i="11"/>
  <c r="I178" i="11" a="1"/>
  <c r="I178" i="11"/>
  <c r="V178" i="11"/>
  <c r="P178" i="11" a="1"/>
  <c r="P178" i="11"/>
  <c r="M178" i="11" a="1"/>
  <c r="M178" i="11"/>
  <c r="Q178" i="11" a="1"/>
  <c r="Q178" i="11"/>
  <c r="J178" i="11" a="1"/>
  <c r="J178" i="11"/>
  <c r="K178" i="11" a="1"/>
  <c r="K178" i="11"/>
  <c r="AC178" i="11"/>
  <c r="AE178" i="11"/>
  <c r="Z178" i="11" a="1"/>
  <c r="Z178" i="11"/>
  <c r="D178" i="11" a="1"/>
  <c r="D178" i="11"/>
  <c r="Y179" i="11" a="1"/>
  <c r="Y179" i="11"/>
  <c r="N178" i="11" a="1"/>
  <c r="N178" i="11"/>
  <c r="S178" i="11" a="1"/>
  <c r="S178" i="11"/>
  <c r="E178" i="11" a="1"/>
  <c r="E178" i="11"/>
  <c r="L178" i="11" a="1"/>
  <c r="L178" i="11"/>
  <c r="O178" i="11" a="1"/>
  <c r="O178" i="11"/>
  <c r="M819" i="11" a="1"/>
  <c r="M819" i="11"/>
  <c r="L819" i="11" a="1"/>
  <c r="L819" i="11"/>
  <c r="E819" i="11" a="1"/>
  <c r="E819" i="11"/>
  <c r="O819" i="11" a="1"/>
  <c r="O819" i="11"/>
  <c r="Z819" i="11" a="1"/>
  <c r="Z819" i="11"/>
  <c r="K819" i="11" a="1"/>
  <c r="K819" i="11"/>
  <c r="AC819" i="11"/>
  <c r="AE819" i="11"/>
  <c r="I819" i="11" a="1"/>
  <c r="I819" i="11"/>
  <c r="V819" i="11"/>
  <c r="N819" i="11" a="1"/>
  <c r="N819" i="11"/>
  <c r="J819" i="11" a="1"/>
  <c r="J819" i="11"/>
  <c r="P819" i="11" a="1"/>
  <c r="P819" i="11"/>
  <c r="Q819" i="11" a="1"/>
  <c r="Q819" i="11"/>
  <c r="S819" i="11" a="1"/>
  <c r="S819" i="11"/>
  <c r="D819" i="11" a="1"/>
  <c r="D819" i="11"/>
  <c r="O107" i="11" a="1"/>
  <c r="O107" i="11"/>
  <c r="Z107" i="11" a="1"/>
  <c r="Z107" i="11"/>
  <c r="Q107" i="11" a="1"/>
  <c r="Q107" i="11"/>
  <c r="L107" i="11" a="1"/>
  <c r="L107" i="11"/>
  <c r="S107" i="11" a="1"/>
  <c r="S107" i="11"/>
  <c r="J107" i="11" a="1"/>
  <c r="J107" i="11"/>
  <c r="I107" i="11" a="1"/>
  <c r="I107" i="11"/>
  <c r="V107" i="11"/>
  <c r="N107" i="11" a="1"/>
  <c r="N107" i="11"/>
  <c r="K107" i="11" a="1"/>
  <c r="K107" i="11"/>
  <c r="AC107" i="11"/>
  <c r="AE107" i="11"/>
  <c r="P107" i="11" a="1"/>
  <c r="P107" i="11"/>
  <c r="D107" i="11" a="1"/>
  <c r="D107" i="11"/>
  <c r="M107" i="11" a="1"/>
  <c r="M107" i="11"/>
  <c r="E107" i="11" a="1"/>
  <c r="E107" i="11"/>
  <c r="D936" i="11" a="1"/>
  <c r="D936" i="11"/>
  <c r="Q936" i="11" a="1"/>
  <c r="Q936" i="11"/>
  <c r="O936" i="11" a="1"/>
  <c r="O936" i="11"/>
  <c r="L936" i="11" a="1"/>
  <c r="L936" i="11"/>
  <c r="J936" i="11" a="1"/>
  <c r="J936" i="11"/>
  <c r="S936" i="11" a="1"/>
  <c r="S936" i="11"/>
  <c r="K936" i="11" a="1"/>
  <c r="K936" i="11"/>
  <c r="AC936" i="11"/>
  <c r="AE936" i="11"/>
  <c r="I936" i="11" a="1"/>
  <c r="I936" i="11"/>
  <c r="V936" i="11"/>
  <c r="P936" i="11" a="1"/>
  <c r="P936" i="11"/>
  <c r="M936" i="11" a="1"/>
  <c r="M936" i="11"/>
  <c r="E936" i="11" a="1"/>
  <c r="E936" i="11"/>
  <c r="Z936" i="11" a="1"/>
  <c r="Z936" i="11"/>
  <c r="N936" i="11" a="1"/>
  <c r="N936" i="11"/>
  <c r="E98" i="11" a="1"/>
  <c r="E98" i="11"/>
  <c r="Y99" i="11" a="1"/>
  <c r="Y99" i="11"/>
  <c r="Y100" i="11" a="1"/>
  <c r="Y100" i="11"/>
  <c r="O98" i="11" a="1"/>
  <c r="O98" i="11"/>
  <c r="S98" i="11" a="1"/>
  <c r="S98" i="11"/>
  <c r="L98" i="11" a="1"/>
  <c r="L98" i="11"/>
  <c r="Z98" i="11" a="1"/>
  <c r="Z98" i="11"/>
  <c r="M98" i="11" a="1"/>
  <c r="M98" i="11"/>
  <c r="P98" i="11" a="1"/>
  <c r="P98" i="11"/>
  <c r="I98" i="11" a="1"/>
  <c r="I98" i="11"/>
  <c r="V98" i="11"/>
  <c r="N98" i="11" a="1"/>
  <c r="N98" i="11"/>
  <c r="D98" i="11" a="1"/>
  <c r="D98" i="11"/>
  <c r="J98" i="11" a="1"/>
  <c r="J98" i="11"/>
  <c r="K98" i="11" a="1"/>
  <c r="K98" i="11"/>
  <c r="AC98" i="11"/>
  <c r="AE98" i="11"/>
  <c r="Q98" i="11" a="1"/>
  <c r="Q98" i="11"/>
  <c r="P941" i="11" a="1"/>
  <c r="P941" i="11"/>
  <c r="L941" i="11" a="1"/>
  <c r="L941" i="11"/>
  <c r="D941" i="11" a="1"/>
  <c r="D941" i="11"/>
  <c r="E941" i="11" a="1"/>
  <c r="E941" i="11"/>
  <c r="K941" i="11" a="1"/>
  <c r="K941" i="11"/>
  <c r="AC941" i="11"/>
  <c r="AE941" i="11"/>
  <c r="S941" i="11" a="1"/>
  <c r="S941" i="11"/>
  <c r="O941" i="11" a="1"/>
  <c r="O941" i="11"/>
  <c r="M941" i="11" a="1"/>
  <c r="M941" i="11"/>
  <c r="I941" i="11" a="1"/>
  <c r="I941" i="11"/>
  <c r="V941" i="11"/>
  <c r="N941" i="11" a="1"/>
  <c r="N941" i="11"/>
  <c r="J941" i="11" a="1"/>
  <c r="J941" i="11"/>
  <c r="Q941" i="11" a="1"/>
  <c r="Q941" i="11"/>
  <c r="Z941" i="11" a="1"/>
  <c r="Z941" i="11"/>
  <c r="N501" i="11" a="1"/>
  <c r="N501" i="11"/>
  <c r="Q501" i="11" a="1"/>
  <c r="Q501" i="11"/>
  <c r="E501" i="11" a="1"/>
  <c r="E501" i="11"/>
  <c r="O501" i="11" a="1"/>
  <c r="O501" i="11"/>
  <c r="I501" i="11" a="1"/>
  <c r="I501" i="11"/>
  <c r="V501" i="11"/>
  <c r="L501" i="11" a="1"/>
  <c r="L501" i="11"/>
  <c r="P501" i="11" a="1"/>
  <c r="P501" i="11"/>
  <c r="S501" i="11" a="1"/>
  <c r="S501" i="11"/>
  <c r="Z501" i="11" a="1"/>
  <c r="Z501" i="11"/>
  <c r="M501" i="11" a="1"/>
  <c r="M501" i="11"/>
  <c r="D501" i="11" a="1"/>
  <c r="D501" i="11"/>
  <c r="K501" i="11" a="1"/>
  <c r="K501" i="11"/>
  <c r="AC501" i="11"/>
  <c r="AE501" i="11"/>
  <c r="J501" i="11" a="1"/>
  <c r="J501" i="11"/>
  <c r="Z392" i="11" a="1"/>
  <c r="Z392" i="11"/>
  <c r="M392" i="11" a="1"/>
  <c r="M392" i="11"/>
  <c r="O392" i="11" a="1"/>
  <c r="O392" i="11"/>
  <c r="Q392" i="11" a="1"/>
  <c r="Q392" i="11"/>
  <c r="K392" i="11" a="1"/>
  <c r="K392" i="11"/>
  <c r="AC392" i="11"/>
  <c r="AE392" i="11"/>
  <c r="J392" i="11" a="1"/>
  <c r="J392" i="11"/>
  <c r="I392" i="11" a="1"/>
  <c r="I392" i="11"/>
  <c r="V392" i="11"/>
  <c r="E392" i="11" a="1"/>
  <c r="E392" i="11"/>
  <c r="N392" i="11" a="1"/>
  <c r="N392" i="11"/>
  <c r="P392" i="11" a="1"/>
  <c r="P392" i="11"/>
  <c r="Y393" i="11" a="1"/>
  <c r="Y393" i="11"/>
  <c r="D392" i="11" a="1"/>
  <c r="D392" i="11"/>
  <c r="S392" i="11" a="1"/>
  <c r="S392" i="11"/>
  <c r="L392" i="11" a="1"/>
  <c r="L392" i="11"/>
  <c r="Q989" i="11" a="1"/>
  <c r="Q989" i="11"/>
  <c r="P989" i="11" a="1"/>
  <c r="P989" i="11"/>
  <c r="S989" i="11" a="1"/>
  <c r="S989" i="11"/>
  <c r="L989" i="11" a="1"/>
  <c r="L989" i="11"/>
  <c r="O989" i="11" a="1"/>
  <c r="O989" i="11"/>
  <c r="J989" i="11" a="1"/>
  <c r="J989" i="11"/>
  <c r="Z989" i="11" a="1"/>
  <c r="Z989" i="11"/>
  <c r="D989" i="11" a="1"/>
  <c r="D989" i="11"/>
  <c r="E989" i="11" a="1"/>
  <c r="E989" i="11"/>
  <c r="K989" i="11" a="1"/>
  <c r="K989" i="11"/>
  <c r="AC989" i="11"/>
  <c r="AE989" i="11"/>
  <c r="N989" i="11" a="1"/>
  <c r="N989" i="11"/>
  <c r="M989" i="11" a="1"/>
  <c r="M989" i="11"/>
  <c r="I989" i="11" a="1"/>
  <c r="I989" i="11"/>
  <c r="V989" i="11"/>
  <c r="E166" i="11" a="1"/>
  <c r="E166" i="11"/>
  <c r="K166" i="11" a="1"/>
  <c r="K166" i="11"/>
  <c r="AC166" i="11"/>
  <c r="AE166" i="11"/>
  <c r="L166" i="11" a="1"/>
  <c r="L166" i="11"/>
  <c r="P166" i="11" a="1"/>
  <c r="P166" i="11"/>
  <c r="D166" i="11" a="1"/>
  <c r="D166" i="11"/>
  <c r="O166" i="11" a="1"/>
  <c r="O166" i="11"/>
  <c r="M166" i="11" a="1"/>
  <c r="M166" i="11"/>
  <c r="Z166" i="11" a="1"/>
  <c r="Z166" i="11"/>
  <c r="Y167" i="11" a="1"/>
  <c r="Y167" i="11"/>
  <c r="J166" i="11" a="1"/>
  <c r="J166" i="11"/>
  <c r="S166" i="11" a="1"/>
  <c r="S166" i="11"/>
  <c r="N166" i="11" a="1"/>
  <c r="N166" i="11"/>
  <c r="I166" i="11" a="1"/>
  <c r="I166" i="11"/>
  <c r="V166" i="11"/>
  <c r="Q166" i="11" a="1"/>
  <c r="Q166" i="11"/>
  <c r="K85" i="11" a="1"/>
  <c r="K85" i="11"/>
  <c r="O85" i="11" a="1"/>
  <c r="O85" i="11"/>
  <c r="Q85" i="11" a="1"/>
  <c r="Q85" i="11"/>
  <c r="I85" i="11" a="1"/>
  <c r="I85" i="11"/>
  <c r="V85" i="11"/>
  <c r="M85" i="11" a="1"/>
  <c r="M85" i="11"/>
  <c r="Z85" i="11" a="1"/>
  <c r="Z85" i="11"/>
  <c r="J85" i="11" a="1"/>
  <c r="J85" i="11"/>
  <c r="N85" i="11" a="1"/>
  <c r="N85" i="11"/>
  <c r="P85" i="11" a="1"/>
  <c r="P85" i="11"/>
  <c r="D85" i="11" a="1"/>
  <c r="D85" i="11"/>
  <c r="L85" i="11" a="1"/>
  <c r="L85" i="11"/>
  <c r="S85" i="11" a="1"/>
  <c r="S85" i="11"/>
  <c r="E85" i="11" a="1"/>
  <c r="E85" i="11"/>
  <c r="L111" i="11" a="1"/>
  <c r="L111" i="11"/>
  <c r="Z111" i="11" a="1"/>
  <c r="Z111" i="11"/>
  <c r="M111" i="11" a="1"/>
  <c r="M111" i="11"/>
  <c r="P111" i="11" a="1"/>
  <c r="P111" i="11"/>
  <c r="S111" i="11" a="1"/>
  <c r="S111" i="11"/>
  <c r="N111" i="11" a="1"/>
  <c r="N111" i="11"/>
  <c r="Q111" i="11" a="1"/>
  <c r="Q111" i="11"/>
  <c r="K111" i="11" a="1"/>
  <c r="K111" i="11"/>
  <c r="AC111" i="11"/>
  <c r="AE111" i="11"/>
  <c r="J111" i="11" a="1"/>
  <c r="J111" i="11"/>
  <c r="E111" i="11" a="1"/>
  <c r="E111" i="11"/>
  <c r="O111" i="11" a="1"/>
  <c r="O111" i="11"/>
  <c r="I111" i="11" a="1"/>
  <c r="I111" i="11"/>
  <c r="V111" i="11"/>
  <c r="D111" i="11" a="1"/>
  <c r="D111" i="11"/>
  <c r="D545" i="11" a="1"/>
  <c r="D545" i="11"/>
  <c r="S545" i="11" a="1"/>
  <c r="S545" i="11"/>
  <c r="Z545" i="11" a="1"/>
  <c r="Z545" i="11"/>
  <c r="K545" i="11" a="1"/>
  <c r="K545" i="11"/>
  <c r="AC545" i="11"/>
  <c r="AE545" i="11"/>
  <c r="P545" i="11" a="1"/>
  <c r="P545" i="11"/>
  <c r="I545" i="11" a="1"/>
  <c r="I545" i="11"/>
  <c r="V545" i="11"/>
  <c r="Q545" i="11" a="1"/>
  <c r="Q545" i="11"/>
  <c r="M545" i="11" a="1"/>
  <c r="M545" i="11"/>
  <c r="O545" i="11" a="1"/>
  <c r="O545" i="11"/>
  <c r="L545" i="11" a="1"/>
  <c r="L545" i="11"/>
  <c r="E545" i="11" a="1"/>
  <c r="E545" i="11"/>
  <c r="N545" i="11" a="1"/>
  <c r="N545" i="11"/>
  <c r="J545" i="11" a="1"/>
  <c r="J545" i="11"/>
  <c r="S177" i="11" a="1"/>
  <c r="S177" i="11"/>
  <c r="L177" i="11" a="1"/>
  <c r="L177" i="11"/>
  <c r="D177" i="11" a="1"/>
  <c r="D177" i="11"/>
  <c r="M177" i="11" a="1"/>
  <c r="M177" i="11"/>
  <c r="K177" i="11" a="1"/>
  <c r="K177" i="11"/>
  <c r="Q177" i="11" a="1"/>
  <c r="Q177" i="11"/>
  <c r="O177" i="11" a="1"/>
  <c r="O177" i="11"/>
  <c r="Z177" i="11" a="1"/>
  <c r="Z177" i="11"/>
  <c r="N177" i="11" a="1"/>
  <c r="N177" i="11"/>
  <c r="E177" i="11" a="1"/>
  <c r="E177" i="11"/>
  <c r="J177" i="11" a="1"/>
  <c r="J177" i="11"/>
  <c r="I177" i="11" a="1"/>
  <c r="I177" i="11"/>
  <c r="V177" i="11"/>
  <c r="P177" i="11" a="1"/>
  <c r="P177" i="11"/>
  <c r="L516" i="11" a="1"/>
  <c r="L516" i="11"/>
  <c r="M516" i="11" a="1"/>
  <c r="M516" i="11"/>
  <c r="I516" i="11" a="1"/>
  <c r="I516" i="11"/>
  <c r="V516" i="11"/>
  <c r="K516" i="11" a="1"/>
  <c r="K516" i="11"/>
  <c r="AC516" i="11"/>
  <c r="AE516" i="11"/>
  <c r="Q516" i="11" a="1"/>
  <c r="Q516" i="11"/>
  <c r="E516" i="11" a="1"/>
  <c r="E516" i="11"/>
  <c r="S516" i="11" a="1"/>
  <c r="S516" i="11"/>
  <c r="Z516" i="11" a="1"/>
  <c r="Z516" i="11"/>
  <c r="N516" i="11" a="1"/>
  <c r="N516" i="11"/>
  <c r="P516" i="11" a="1"/>
  <c r="P516" i="11"/>
  <c r="D516" i="11" a="1"/>
  <c r="D516" i="11"/>
  <c r="O516" i="11" a="1"/>
  <c r="O516" i="11"/>
  <c r="J516" i="11" a="1"/>
  <c r="J516" i="11"/>
  <c r="E442" i="11" a="1"/>
  <c r="E442" i="11"/>
  <c r="M442" i="11" a="1"/>
  <c r="M442" i="11"/>
  <c r="Z442" i="11" a="1"/>
  <c r="Z442" i="11"/>
  <c r="K442" i="11" a="1"/>
  <c r="K442" i="11"/>
  <c r="J442" i="11" a="1"/>
  <c r="J442" i="11"/>
  <c r="N442" i="11" a="1"/>
  <c r="N442" i="11"/>
  <c r="D442" i="11" a="1"/>
  <c r="D442" i="11"/>
  <c r="P442" i="11" a="1"/>
  <c r="P442" i="11"/>
  <c r="L442" i="11" a="1"/>
  <c r="L442" i="11"/>
  <c r="Q442" i="11" a="1"/>
  <c r="Q442" i="11"/>
  <c r="Y443" i="11" a="1"/>
  <c r="Y443" i="11"/>
  <c r="I442" i="11" a="1"/>
  <c r="I442" i="11"/>
  <c r="V442" i="11"/>
  <c r="S442" i="11" a="1"/>
  <c r="S442" i="11"/>
  <c r="O442" i="11" a="1"/>
  <c r="O442" i="11"/>
  <c r="I505" i="11" a="1"/>
  <c r="I505" i="11"/>
  <c r="V505" i="11"/>
  <c r="S505" i="11" a="1"/>
  <c r="S505" i="11"/>
  <c r="E505" i="11" a="1"/>
  <c r="E505" i="11"/>
  <c r="L505" i="11" a="1"/>
  <c r="L505" i="11"/>
  <c r="O505" i="11" a="1"/>
  <c r="O505" i="11"/>
  <c r="N505" i="11" a="1"/>
  <c r="N505" i="11"/>
  <c r="K505" i="11" a="1"/>
  <c r="K505" i="11"/>
  <c r="AC505" i="11"/>
  <c r="AE505" i="11"/>
  <c r="P505" i="11" a="1"/>
  <c r="P505" i="11"/>
  <c r="M505" i="11" a="1"/>
  <c r="M505" i="11"/>
  <c r="D505" i="11" a="1"/>
  <c r="D505" i="11"/>
  <c r="Q505" i="11" a="1"/>
  <c r="Q505" i="11"/>
  <c r="J505" i="11" a="1"/>
  <c r="J505" i="11"/>
  <c r="Z505" i="11" a="1"/>
  <c r="Z505" i="11"/>
  <c r="Q551" i="11" a="1"/>
  <c r="Q551" i="11"/>
  <c r="I551" i="11" a="1"/>
  <c r="I551" i="11"/>
  <c r="V551" i="11"/>
  <c r="D551" i="11" a="1"/>
  <c r="D551" i="11"/>
  <c r="E551" i="11" a="1"/>
  <c r="E551" i="11"/>
  <c r="S551" i="11" a="1"/>
  <c r="S551" i="11"/>
  <c r="K551" i="11" a="1"/>
  <c r="K551" i="11"/>
  <c r="AC551" i="11"/>
  <c r="AE551" i="11"/>
  <c r="P551" i="11" a="1"/>
  <c r="P551" i="11"/>
  <c r="J551" i="11" a="1"/>
  <c r="J551" i="11"/>
  <c r="L551" i="11" a="1"/>
  <c r="L551" i="11"/>
  <c r="Z551" i="11" a="1"/>
  <c r="Z551" i="11"/>
  <c r="O551" i="11" a="1"/>
  <c r="O551" i="11"/>
  <c r="M551" i="11" a="1"/>
  <c r="M551" i="11"/>
  <c r="N551" i="11" a="1"/>
  <c r="N551" i="11"/>
  <c r="O104" i="11" a="1"/>
  <c r="O104" i="11"/>
  <c r="M104" i="11" a="1"/>
  <c r="M104" i="11"/>
  <c r="Z104" i="11" a="1"/>
  <c r="Z104" i="11"/>
  <c r="Q104" i="11" a="1"/>
  <c r="Q104" i="11"/>
  <c r="D104" i="11" a="1"/>
  <c r="D104" i="11"/>
  <c r="E104" i="11" a="1"/>
  <c r="E104" i="11"/>
  <c r="I104" i="11" a="1"/>
  <c r="I104" i="11"/>
  <c r="V104" i="11"/>
  <c r="P104" i="11" a="1"/>
  <c r="P104" i="11"/>
  <c r="S104" i="11" a="1"/>
  <c r="S104" i="11"/>
  <c r="J104" i="11" a="1"/>
  <c r="J104" i="11"/>
  <c r="L104" i="11" a="1"/>
  <c r="L104" i="11"/>
  <c r="N104" i="11" a="1"/>
  <c r="N104" i="11"/>
  <c r="K104" i="11" a="1"/>
  <c r="K104" i="11"/>
  <c r="AC104" i="11"/>
  <c r="AE104" i="11"/>
  <c r="Y105" i="11" a="1"/>
  <c r="Y105" i="11"/>
  <c r="L952" i="11" a="1"/>
  <c r="L952" i="11"/>
  <c r="E952" i="11" a="1"/>
  <c r="E952" i="11"/>
  <c r="S952" i="11" a="1"/>
  <c r="S952" i="11"/>
  <c r="O952" i="11" a="1"/>
  <c r="O952" i="11"/>
  <c r="D952" i="11" a="1"/>
  <c r="D952" i="11"/>
  <c r="N952" i="11" a="1"/>
  <c r="N952" i="11"/>
  <c r="I952" i="11" a="1"/>
  <c r="I952" i="11"/>
  <c r="V952" i="11"/>
  <c r="M952" i="11" a="1"/>
  <c r="M952" i="11"/>
  <c r="J952" i="11" a="1"/>
  <c r="J952" i="11"/>
  <c r="Q952" i="11" a="1"/>
  <c r="Q952" i="11"/>
  <c r="P952" i="11" a="1"/>
  <c r="P952" i="11"/>
  <c r="Z952" i="11" a="1"/>
  <c r="Z952" i="11"/>
  <c r="K952" i="11" a="1"/>
  <c r="K952" i="11"/>
  <c r="AC952" i="11"/>
  <c r="AE952" i="11"/>
  <c r="K339" i="11" a="1"/>
  <c r="K339" i="11"/>
  <c r="AC339" i="11"/>
  <c r="AE339" i="11"/>
  <c r="P339" i="11" a="1"/>
  <c r="P339" i="11"/>
  <c r="Q339" i="11" a="1"/>
  <c r="Q339" i="11"/>
  <c r="M339" i="11" a="1"/>
  <c r="M339" i="11"/>
  <c r="E339" i="11" a="1"/>
  <c r="E339" i="11"/>
  <c r="Z339" i="11" a="1"/>
  <c r="Z339" i="11"/>
  <c r="D339" i="11" a="1"/>
  <c r="D339" i="11"/>
  <c r="S339" i="11" a="1"/>
  <c r="S339" i="11"/>
  <c r="O339" i="11" a="1"/>
  <c r="O339" i="11"/>
  <c r="I339" i="11" a="1"/>
  <c r="I339" i="11"/>
  <c r="V339" i="11"/>
  <c r="J339" i="11" a="1"/>
  <c r="J339" i="11"/>
  <c r="N339" i="11" a="1"/>
  <c r="N339" i="11"/>
  <c r="L339" i="11" a="1"/>
  <c r="L339" i="11"/>
  <c r="D861" i="11" a="1"/>
  <c r="D861" i="11"/>
  <c r="N861" i="11" a="1"/>
  <c r="N861" i="11"/>
  <c r="L861" i="11" a="1"/>
  <c r="L861" i="11"/>
  <c r="I861" i="11" a="1"/>
  <c r="I861" i="11"/>
  <c r="V861" i="11"/>
  <c r="E861" i="11" a="1"/>
  <c r="E861" i="11"/>
  <c r="J861" i="11" a="1"/>
  <c r="J861" i="11"/>
  <c r="Z861" i="11" a="1"/>
  <c r="Z861" i="11"/>
  <c r="M861" i="11" a="1"/>
  <c r="M861" i="11"/>
  <c r="Q861" i="11" a="1"/>
  <c r="Q861" i="11"/>
  <c r="K861" i="11" a="1"/>
  <c r="K861" i="11"/>
  <c r="AC861" i="11"/>
  <c r="AE861" i="11"/>
  <c r="P861" i="11" a="1"/>
  <c r="P861" i="11"/>
  <c r="S861" i="11" a="1"/>
  <c r="S861" i="11"/>
  <c r="O861" i="11" a="1"/>
  <c r="O861" i="11"/>
  <c r="S410" i="11" a="1"/>
  <c r="S410" i="11"/>
  <c r="D410" i="11" a="1"/>
  <c r="D410" i="11"/>
  <c r="Q410" i="11" a="1"/>
  <c r="Q410" i="11"/>
  <c r="L410" i="11" a="1"/>
  <c r="L410" i="11"/>
  <c r="Z410" i="11" a="1"/>
  <c r="Z410" i="11"/>
  <c r="J410" i="11" a="1"/>
  <c r="J410" i="11"/>
  <c r="P410" i="11" a="1"/>
  <c r="P410" i="11"/>
  <c r="O410" i="11" a="1"/>
  <c r="O410" i="11"/>
  <c r="I410" i="11" a="1"/>
  <c r="I410" i="11"/>
  <c r="V410" i="11"/>
  <c r="E410" i="11" a="1"/>
  <c r="E410" i="11"/>
  <c r="N410" i="11" a="1"/>
  <c r="N410" i="11"/>
  <c r="M410" i="11" a="1"/>
  <c r="M410" i="11"/>
  <c r="K410" i="11" a="1"/>
  <c r="K410" i="11"/>
  <c r="AC410" i="11"/>
  <c r="AE410" i="11"/>
  <c r="Y411" i="11" a="1"/>
  <c r="Y411" i="11"/>
  <c r="Q877" i="11" a="1"/>
  <c r="Q877" i="11"/>
  <c r="Z877" i="11" a="1"/>
  <c r="Z877" i="11"/>
  <c r="P877" i="11" a="1"/>
  <c r="P877" i="11"/>
  <c r="O877" i="11" a="1"/>
  <c r="O877" i="11"/>
  <c r="S877" i="11" a="1"/>
  <c r="S877" i="11"/>
  <c r="K877" i="11" a="1"/>
  <c r="K877" i="11"/>
  <c r="AC877" i="11"/>
  <c r="AE877" i="11"/>
  <c r="D877" i="11" a="1"/>
  <c r="D877" i="11"/>
  <c r="E877" i="11" a="1"/>
  <c r="E877" i="11"/>
  <c r="L877" i="11" a="1"/>
  <c r="L877" i="11"/>
  <c r="M877" i="11" a="1"/>
  <c r="M877" i="11"/>
  <c r="I877" i="11" a="1"/>
  <c r="I877" i="11"/>
  <c r="V877" i="11"/>
  <c r="J877" i="11" a="1"/>
  <c r="J877" i="11"/>
  <c r="N877" i="11" a="1"/>
  <c r="N877" i="11"/>
  <c r="S67" i="11" a="1"/>
  <c r="S67" i="11"/>
  <c r="K67" i="11" a="1"/>
  <c r="K67" i="11"/>
  <c r="AC67" i="11"/>
  <c r="AE67" i="11"/>
  <c r="P67" i="11" a="1"/>
  <c r="P67" i="11"/>
  <c r="I67" i="11" a="1"/>
  <c r="I67" i="11"/>
  <c r="V67" i="11"/>
  <c r="Z67" i="11" a="1"/>
  <c r="Z67" i="11"/>
  <c r="L67" i="11" a="1"/>
  <c r="L67" i="11"/>
  <c r="O67" i="11" a="1"/>
  <c r="O67" i="11"/>
  <c r="D67" i="11" a="1"/>
  <c r="D67" i="11"/>
  <c r="Q67" i="11" a="1"/>
  <c r="Q67" i="11"/>
  <c r="M67" i="11" a="1"/>
  <c r="M67" i="11"/>
  <c r="N67" i="11" a="1"/>
  <c r="N67" i="11"/>
  <c r="E67" i="11" a="1"/>
  <c r="E67" i="11"/>
  <c r="J67" i="11" a="1"/>
  <c r="J67" i="11"/>
  <c r="E940" i="11" a="1"/>
  <c r="E940" i="11"/>
  <c r="S940" i="11" a="1"/>
  <c r="S940" i="11"/>
  <c r="M940" i="11" a="1"/>
  <c r="M940" i="11"/>
  <c r="L940" i="11" a="1"/>
  <c r="L940" i="11"/>
  <c r="P940" i="11" a="1"/>
  <c r="P940" i="11"/>
  <c r="Q940" i="11" a="1"/>
  <c r="Q940" i="11"/>
  <c r="Z940" i="11" a="1"/>
  <c r="Z940" i="11"/>
  <c r="D940" i="11" a="1"/>
  <c r="D940" i="11"/>
  <c r="J940" i="11" a="1"/>
  <c r="J940" i="11"/>
  <c r="N940" i="11" a="1"/>
  <c r="N940" i="11"/>
  <c r="O940" i="11" a="1"/>
  <c r="O940" i="11"/>
  <c r="I940" i="11" a="1"/>
  <c r="I940" i="11"/>
  <c r="V940" i="11"/>
  <c r="K940" i="11" a="1"/>
  <c r="K940" i="11"/>
  <c r="AC940" i="11"/>
  <c r="AE940" i="11"/>
  <c r="M358" i="11" a="1"/>
  <c r="M358" i="11"/>
  <c r="Y359" i="11" a="1"/>
  <c r="Y359" i="11"/>
  <c r="E358" i="11" a="1"/>
  <c r="E358" i="11"/>
  <c r="S358" i="11" a="1"/>
  <c r="S358" i="11"/>
  <c r="J358" i="11" a="1"/>
  <c r="J358" i="11"/>
  <c r="Q358" i="11" a="1"/>
  <c r="Q358" i="11"/>
  <c r="N358" i="11" a="1"/>
  <c r="N358" i="11"/>
  <c r="Z358" i="11" a="1"/>
  <c r="Z358" i="11"/>
  <c r="I358" i="11" a="1"/>
  <c r="I358" i="11"/>
  <c r="V358" i="11"/>
  <c r="O358" i="11" a="1"/>
  <c r="O358" i="11"/>
  <c r="L358" i="11" a="1"/>
  <c r="L358" i="11"/>
  <c r="D358" i="11" a="1"/>
  <c r="D358" i="11"/>
  <c r="K358" i="11" a="1"/>
  <c r="K358" i="11"/>
  <c r="AC358" i="11"/>
  <c r="AE358" i="11"/>
  <c r="P358" i="11" a="1"/>
  <c r="P358" i="11"/>
  <c r="I751" i="11" a="1"/>
  <c r="I751" i="11"/>
  <c r="V751" i="11"/>
  <c r="S751" i="11" a="1"/>
  <c r="S751" i="11"/>
  <c r="M751" i="11" a="1"/>
  <c r="M751" i="11"/>
  <c r="J751" i="11" a="1"/>
  <c r="J751" i="11"/>
  <c r="P751" i="11" a="1"/>
  <c r="P751" i="11"/>
  <c r="K751" i="11" a="1"/>
  <c r="K751" i="11"/>
  <c r="AC751" i="11"/>
  <c r="AE751" i="11"/>
  <c r="N751" i="11" a="1"/>
  <c r="N751" i="11"/>
  <c r="O751" i="11" a="1"/>
  <c r="O751" i="11"/>
  <c r="Z751" i="11" a="1"/>
  <c r="Z751" i="11"/>
  <c r="D751" i="11" a="1"/>
  <c r="D751" i="11"/>
  <c r="E751" i="11" a="1"/>
  <c r="E751" i="11"/>
  <c r="Q751" i="11" a="1"/>
  <c r="Q751" i="11"/>
  <c r="L751" i="11" a="1"/>
  <c r="L751" i="11"/>
  <c r="N231" i="11" a="1"/>
  <c r="N231" i="11"/>
  <c r="S231" i="11" a="1"/>
  <c r="S231" i="11"/>
  <c r="Z231" i="11" a="1"/>
  <c r="Z231" i="11"/>
  <c r="L231" i="11" a="1"/>
  <c r="L231" i="11"/>
  <c r="E231" i="11" a="1"/>
  <c r="E231" i="11"/>
  <c r="J231" i="11" a="1"/>
  <c r="J231" i="11"/>
  <c r="O231" i="11" a="1"/>
  <c r="O231" i="11"/>
  <c r="P231" i="11" a="1"/>
  <c r="P231" i="11"/>
  <c r="D231" i="11" a="1"/>
  <c r="D231" i="11"/>
  <c r="Q231" i="11" a="1"/>
  <c r="Q231" i="11"/>
  <c r="I231" i="11" a="1"/>
  <c r="I231" i="11"/>
  <c r="V231" i="11"/>
  <c r="M231" i="11" a="1"/>
  <c r="M231" i="11"/>
  <c r="K231" i="11" a="1"/>
  <c r="K231" i="11"/>
  <c r="AC231" i="11"/>
  <c r="AE231" i="11"/>
  <c r="L938" i="11" a="1"/>
  <c r="L938" i="11"/>
  <c r="J938" i="11" a="1"/>
  <c r="J938" i="11"/>
  <c r="K938" i="11" a="1"/>
  <c r="K938" i="11"/>
  <c r="AC938" i="11"/>
  <c r="AE938" i="11"/>
  <c r="M938" i="11" a="1"/>
  <c r="M938" i="11"/>
  <c r="Q938" i="11" a="1"/>
  <c r="Q938" i="11"/>
  <c r="P938" i="11" a="1"/>
  <c r="P938" i="11"/>
  <c r="D938" i="11" a="1"/>
  <c r="D938" i="11"/>
  <c r="Z938" i="11" a="1"/>
  <c r="Z938" i="11"/>
  <c r="O938" i="11" a="1"/>
  <c r="O938" i="11"/>
  <c r="I938" i="11" a="1"/>
  <c r="I938" i="11"/>
  <c r="V938" i="11"/>
  <c r="E938" i="11" a="1"/>
  <c r="E938" i="11"/>
  <c r="S938" i="11" a="1"/>
  <c r="S938" i="11"/>
  <c r="N938" i="11" a="1"/>
  <c r="N938" i="11"/>
  <c r="I42" i="11" a="1"/>
  <c r="I42" i="11"/>
  <c r="V42" i="11"/>
  <c r="Y43" i="11" a="1"/>
  <c r="Y43" i="11"/>
  <c r="D42" i="11" a="1"/>
  <c r="D42" i="11"/>
  <c r="K42" i="11" a="1"/>
  <c r="K42" i="11"/>
  <c r="AC42" i="11"/>
  <c r="AE42" i="11"/>
  <c r="P42" i="11" a="1"/>
  <c r="P42" i="11"/>
  <c r="S42" i="11" a="1"/>
  <c r="S42" i="11"/>
  <c r="M42" i="11" a="1"/>
  <c r="M42" i="11"/>
  <c r="O42" i="11" a="1"/>
  <c r="O42" i="11"/>
  <c r="Q42" i="11" a="1"/>
  <c r="Q42" i="11"/>
  <c r="N42" i="11" a="1"/>
  <c r="N42" i="11"/>
  <c r="E42" i="11" a="1"/>
  <c r="E42" i="11"/>
  <c r="Z42" i="11" a="1"/>
  <c r="Z42" i="11"/>
  <c r="L42" i="11" a="1"/>
  <c r="L42" i="11"/>
  <c r="J42" i="11" a="1"/>
  <c r="J42" i="11"/>
  <c r="P765" i="11" a="1"/>
  <c r="P765" i="11"/>
  <c r="J765" i="11" a="1"/>
  <c r="J765" i="11"/>
  <c r="O765" i="11" a="1"/>
  <c r="O765" i="11"/>
  <c r="L765" i="11" a="1"/>
  <c r="L765" i="11"/>
  <c r="Z765" i="11" a="1"/>
  <c r="Z765" i="11"/>
  <c r="D765" i="11" a="1"/>
  <c r="D765" i="11"/>
  <c r="E765" i="11" a="1"/>
  <c r="E765" i="11"/>
  <c r="Q765" i="11" a="1"/>
  <c r="Q765" i="11"/>
  <c r="M765" i="11" a="1"/>
  <c r="M765" i="11"/>
  <c r="K765" i="11" a="1"/>
  <c r="K765" i="11"/>
  <c r="AC765" i="11"/>
  <c r="AE765" i="11"/>
  <c r="S765" i="11" a="1"/>
  <c r="S765" i="11"/>
  <c r="I765" i="11" a="1"/>
  <c r="I765" i="11"/>
  <c r="V765" i="11"/>
  <c r="N765" i="11" a="1"/>
  <c r="N765" i="11"/>
  <c r="D22" i="11" a="1"/>
  <c r="D22" i="11"/>
  <c r="M22" i="11" a="1"/>
  <c r="M22" i="11"/>
  <c r="J22" i="11" a="1"/>
  <c r="J22" i="11"/>
  <c r="I22" i="11" a="1"/>
  <c r="I22" i="11"/>
  <c r="V22" i="11"/>
  <c r="K22" i="11" a="1"/>
  <c r="K22" i="11"/>
  <c r="AC22" i="11"/>
  <c r="AE22" i="11"/>
  <c r="L22" i="11" a="1"/>
  <c r="L22" i="11"/>
  <c r="O22" i="11" a="1"/>
  <c r="O22" i="11"/>
  <c r="Q22" i="11" a="1"/>
  <c r="Q22" i="11"/>
  <c r="Y23" i="11" a="1"/>
  <c r="Y23" i="11"/>
  <c r="Z22" i="11" a="1"/>
  <c r="Z22" i="11"/>
  <c r="S22" i="11" a="1"/>
  <c r="S22" i="11"/>
  <c r="N22" i="11" a="1"/>
  <c r="N22" i="11"/>
  <c r="P22" i="11" a="1"/>
  <c r="P22" i="11"/>
  <c r="E22" i="11" a="1"/>
  <c r="E22" i="11"/>
  <c r="P703" i="11" a="1"/>
  <c r="P703" i="11"/>
  <c r="J703" i="11" a="1"/>
  <c r="J703" i="11"/>
  <c r="D703" i="11" a="1"/>
  <c r="D703" i="11"/>
  <c r="K703" i="11" a="1"/>
  <c r="K703" i="11"/>
  <c r="AC703" i="11"/>
  <c r="AE703" i="11"/>
  <c r="S703" i="11" a="1"/>
  <c r="S703" i="11"/>
  <c r="I703" i="11" a="1"/>
  <c r="I703" i="11"/>
  <c r="V703" i="11"/>
  <c r="Q703" i="11" a="1"/>
  <c r="Q703" i="11"/>
  <c r="O703" i="11" a="1"/>
  <c r="O703" i="11"/>
  <c r="E703" i="11" a="1"/>
  <c r="E703" i="11"/>
  <c r="M703" i="11" a="1"/>
  <c r="M703" i="11"/>
  <c r="L703" i="11" a="1"/>
  <c r="L703" i="11"/>
  <c r="Z703" i="11" a="1"/>
  <c r="Z703" i="11"/>
  <c r="N703" i="11" a="1"/>
  <c r="N703" i="11"/>
  <c r="Q356" i="11" a="1"/>
  <c r="Q356" i="11"/>
  <c r="L356" i="11" a="1"/>
  <c r="L356" i="11"/>
  <c r="P356" i="11" a="1"/>
  <c r="P356" i="11"/>
  <c r="Y357" i="11" a="1"/>
  <c r="Y357" i="11"/>
  <c r="S356" i="11" a="1"/>
  <c r="S356" i="11"/>
  <c r="J356" i="11" a="1"/>
  <c r="J356" i="11"/>
  <c r="K356" i="11" a="1"/>
  <c r="K356" i="11"/>
  <c r="AC356" i="11"/>
  <c r="AE356" i="11"/>
  <c r="N356" i="11" a="1"/>
  <c r="N356" i="11"/>
  <c r="M356" i="11" a="1"/>
  <c r="M356" i="11"/>
  <c r="D356" i="11" a="1"/>
  <c r="D356" i="11"/>
  <c r="E356" i="11" a="1"/>
  <c r="E356" i="11"/>
  <c r="I356" i="11" a="1"/>
  <c r="I356" i="11"/>
  <c r="V356" i="11"/>
  <c r="Z356" i="11" a="1"/>
  <c r="Z356" i="11"/>
  <c r="O356" i="11" a="1"/>
  <c r="O356" i="11"/>
  <c r="E918" i="11" a="1"/>
  <c r="E918" i="11"/>
  <c r="O918" i="11" a="1"/>
  <c r="O918" i="11"/>
  <c r="Z918" i="11" a="1"/>
  <c r="Z918" i="11"/>
  <c r="I918" i="11" a="1"/>
  <c r="I918" i="11"/>
  <c r="V918" i="11"/>
  <c r="J918" i="11" a="1"/>
  <c r="J918" i="11"/>
  <c r="D918" i="11" a="1"/>
  <c r="D918" i="11"/>
  <c r="S918" i="11" a="1"/>
  <c r="S918" i="11"/>
  <c r="L918" i="11" a="1"/>
  <c r="L918" i="11"/>
  <c r="N918" i="11" a="1"/>
  <c r="N918" i="11"/>
  <c r="K918" i="11" a="1"/>
  <c r="K918" i="11"/>
  <c r="AC918" i="11"/>
  <c r="AE918" i="11"/>
  <c r="M918" i="11" a="1"/>
  <c r="M918" i="11"/>
  <c r="P918" i="11" a="1"/>
  <c r="P918" i="11"/>
  <c r="Q918" i="11" a="1"/>
  <c r="Q918" i="11"/>
  <c r="Q1000" i="11" a="1"/>
  <c r="Q1000" i="11"/>
  <c r="O1000" i="11" a="1"/>
  <c r="O1000" i="11"/>
  <c r="N1000" i="11" a="1"/>
  <c r="N1000" i="11"/>
  <c r="S1000" i="11" a="1"/>
  <c r="S1000" i="11"/>
  <c r="D1000" i="11" a="1"/>
  <c r="D1000" i="11"/>
  <c r="J1000" i="11" a="1"/>
  <c r="J1000" i="11"/>
  <c r="P1000" i="11" a="1"/>
  <c r="P1000" i="11"/>
  <c r="M1000" i="11" a="1"/>
  <c r="M1000" i="11"/>
  <c r="L1000" i="11" a="1"/>
  <c r="L1000" i="11"/>
  <c r="I1000" i="11" a="1"/>
  <c r="I1000" i="11"/>
  <c r="V1000" i="11"/>
  <c r="K1000" i="11" a="1"/>
  <c r="K1000" i="11"/>
  <c r="AC1000" i="11"/>
  <c r="AE1000" i="11"/>
  <c r="E1000" i="11" a="1"/>
  <c r="E1000" i="11"/>
  <c r="Z1000" i="11" a="1"/>
  <c r="Z1000" i="11"/>
  <c r="K723" i="11" a="1"/>
  <c r="K723" i="11"/>
  <c r="AC723" i="11"/>
  <c r="AE723" i="11"/>
  <c r="N723" i="11" a="1"/>
  <c r="N723" i="11"/>
  <c r="D723" i="11" a="1"/>
  <c r="D723" i="11"/>
  <c r="O723" i="11" a="1"/>
  <c r="O723" i="11"/>
  <c r="Z723" i="11" a="1"/>
  <c r="Z723" i="11"/>
  <c r="E723" i="11" a="1"/>
  <c r="E723" i="11"/>
  <c r="Q723" i="11" a="1"/>
  <c r="Q723" i="11"/>
  <c r="M723" i="11" a="1"/>
  <c r="M723" i="11"/>
  <c r="S723" i="11" a="1"/>
  <c r="S723" i="11"/>
  <c r="I723" i="11" a="1"/>
  <c r="I723" i="11"/>
  <c r="V723" i="11"/>
  <c r="J723" i="11" a="1"/>
  <c r="J723" i="11"/>
  <c r="P723" i="11" a="1"/>
  <c r="P723" i="11"/>
  <c r="L723" i="11" a="1"/>
  <c r="L723" i="11"/>
  <c r="S401" i="11" a="1"/>
  <c r="S401" i="11"/>
  <c r="N401" i="11" a="1"/>
  <c r="N401" i="11"/>
  <c r="P401" i="11" a="1"/>
  <c r="P401" i="11"/>
  <c r="Q401" i="11" a="1"/>
  <c r="Q401" i="11"/>
  <c r="J401" i="11" a="1"/>
  <c r="J401" i="11"/>
  <c r="I401" i="11" a="1"/>
  <c r="I401" i="11"/>
  <c r="V401" i="11"/>
  <c r="E401" i="11" a="1"/>
  <c r="E401" i="11"/>
  <c r="O401" i="11" a="1"/>
  <c r="O401" i="11"/>
  <c r="L401" i="11" a="1"/>
  <c r="L401" i="11"/>
  <c r="K401" i="11" a="1"/>
  <c r="K401" i="11"/>
  <c r="AC401" i="11"/>
  <c r="AE401" i="11"/>
  <c r="Z401" i="11" a="1"/>
  <c r="Z401" i="11"/>
  <c r="D401" i="11" a="1"/>
  <c r="D401" i="11"/>
  <c r="D51" i="20"/>
  <c r="M401" i="11" a="1"/>
  <c r="M401" i="11"/>
  <c r="S300" i="11" a="1"/>
  <c r="S300" i="11"/>
  <c r="P300" i="11" a="1"/>
  <c r="P300" i="11"/>
  <c r="I300" i="11" a="1"/>
  <c r="I300" i="11"/>
  <c r="V300" i="11"/>
  <c r="O300" i="11" a="1"/>
  <c r="O300" i="11"/>
  <c r="K300" i="11" a="1"/>
  <c r="K300" i="11"/>
  <c r="AC300" i="11"/>
  <c r="AE300" i="11"/>
  <c r="D300" i="11" a="1"/>
  <c r="D300" i="11"/>
  <c r="J300" i="11" a="1"/>
  <c r="J300" i="11"/>
  <c r="Q300" i="11" a="1"/>
  <c r="Q300" i="11"/>
  <c r="L300" i="11" a="1"/>
  <c r="L300" i="11"/>
  <c r="Z300" i="11" a="1"/>
  <c r="Z300" i="11"/>
  <c r="N300" i="11" a="1"/>
  <c r="N300" i="11"/>
  <c r="M300" i="11" a="1"/>
  <c r="M300" i="11"/>
  <c r="Y301" i="11" a="1"/>
  <c r="Y301" i="11"/>
  <c r="Y302" i="11" a="1"/>
  <c r="Y302" i="11"/>
  <c r="E300" i="11" a="1"/>
  <c r="E300" i="11"/>
  <c r="L981" i="11" a="1"/>
  <c r="L981" i="11"/>
  <c r="K981" i="11" a="1"/>
  <c r="K981" i="11"/>
  <c r="AC981" i="11"/>
  <c r="AE981" i="11"/>
  <c r="O981" i="11" a="1"/>
  <c r="O981" i="11"/>
  <c r="I981" i="11" a="1"/>
  <c r="I981" i="11"/>
  <c r="V981" i="11"/>
  <c r="E981" i="11" a="1"/>
  <c r="E981" i="11"/>
  <c r="Z981" i="11" a="1"/>
  <c r="Z981" i="11"/>
  <c r="Q981" i="11" a="1"/>
  <c r="Q981" i="11"/>
  <c r="S981" i="11" a="1"/>
  <c r="S981" i="11"/>
  <c r="P981" i="11" a="1"/>
  <c r="P981" i="11"/>
  <c r="D981" i="11" a="1"/>
  <c r="D981" i="11"/>
  <c r="N981" i="11" a="1"/>
  <c r="N981" i="11"/>
  <c r="M981" i="11" a="1"/>
  <c r="M981" i="11"/>
  <c r="J981" i="11" a="1"/>
  <c r="J981" i="11"/>
  <c r="E980" i="11" a="1"/>
  <c r="E980" i="11"/>
  <c r="L980" i="11" a="1"/>
  <c r="L980" i="11"/>
  <c r="J980" i="11" a="1"/>
  <c r="J980" i="11"/>
  <c r="I980" i="11" a="1"/>
  <c r="I980" i="11"/>
  <c r="V980" i="11"/>
  <c r="Q980" i="11" a="1"/>
  <c r="Q980" i="11"/>
  <c r="S980" i="11" a="1"/>
  <c r="S980" i="11"/>
  <c r="Z980" i="11" a="1"/>
  <c r="Z980" i="11"/>
  <c r="P980" i="11" a="1"/>
  <c r="P980" i="11"/>
  <c r="K980" i="11" a="1"/>
  <c r="K980" i="11"/>
  <c r="AC980" i="11"/>
  <c r="AE980" i="11"/>
  <c r="O980" i="11" a="1"/>
  <c r="O980" i="11"/>
  <c r="M980" i="11" a="1"/>
  <c r="M980" i="11"/>
  <c r="N980" i="11" a="1"/>
  <c r="N980" i="11"/>
  <c r="D980" i="11" a="1"/>
  <c r="D980" i="11"/>
  <c r="P564" i="11" a="1"/>
  <c r="P564" i="11"/>
  <c r="O564" i="11" a="1"/>
  <c r="O564" i="11"/>
  <c r="K564" i="11" a="1"/>
  <c r="K564" i="11"/>
  <c r="AC564" i="11"/>
  <c r="AE564" i="11"/>
  <c r="N564" i="11" a="1"/>
  <c r="N564" i="11"/>
  <c r="Q564" i="11" a="1"/>
  <c r="Q564" i="11"/>
  <c r="E564" i="11" a="1"/>
  <c r="E564" i="11"/>
  <c r="J564" i="11" a="1"/>
  <c r="J564" i="11"/>
  <c r="D564" i="11" a="1"/>
  <c r="D564" i="11"/>
  <c r="L564" i="11" a="1"/>
  <c r="L564" i="11"/>
  <c r="M564" i="11" a="1"/>
  <c r="M564" i="11"/>
  <c r="Z564" i="11" a="1"/>
  <c r="Z564" i="11"/>
  <c r="S564" i="11" a="1"/>
  <c r="S564" i="11"/>
  <c r="I564" i="11" a="1"/>
  <c r="I564" i="11"/>
  <c r="V564" i="11"/>
  <c r="Q108" i="11" a="1"/>
  <c r="Q108" i="11"/>
  <c r="N108" i="11" a="1"/>
  <c r="N108" i="11"/>
  <c r="E108" i="11" a="1"/>
  <c r="E108" i="11"/>
  <c r="L108" i="11" a="1"/>
  <c r="L108" i="11"/>
  <c r="D108" i="11" a="1"/>
  <c r="D108" i="11"/>
  <c r="I108" i="11" a="1"/>
  <c r="I108" i="11"/>
  <c r="V108" i="11"/>
  <c r="M108" i="11" a="1"/>
  <c r="M108" i="11"/>
  <c r="S108" i="11" a="1"/>
  <c r="S108" i="11"/>
  <c r="O108" i="11" a="1"/>
  <c r="O108" i="11"/>
  <c r="K108" i="11" a="1"/>
  <c r="K108" i="11"/>
  <c r="AC108" i="11"/>
  <c r="AE108" i="11"/>
  <c r="Y109" i="11" a="1"/>
  <c r="Y109" i="11"/>
  <c r="Y110" i="11" a="1"/>
  <c r="Y110" i="11"/>
  <c r="Z108" i="11" a="1"/>
  <c r="Z108" i="11"/>
  <c r="J108" i="11" a="1"/>
  <c r="J108" i="11"/>
  <c r="P108" i="11" a="1"/>
  <c r="P108" i="11"/>
  <c r="I951" i="11" a="1"/>
  <c r="I951" i="11"/>
  <c r="V951" i="11"/>
  <c r="O951" i="11" a="1"/>
  <c r="O951" i="11"/>
  <c r="K951" i="11" a="1"/>
  <c r="K951" i="11"/>
  <c r="AC951" i="11"/>
  <c r="AE951" i="11"/>
  <c r="J951" i="11" a="1"/>
  <c r="J951" i="11"/>
  <c r="Q951" i="11" a="1"/>
  <c r="Q951" i="11"/>
  <c r="S951" i="11" a="1"/>
  <c r="S951" i="11"/>
  <c r="E951" i="11" a="1"/>
  <c r="E951" i="11"/>
  <c r="P951" i="11" a="1"/>
  <c r="P951" i="11"/>
  <c r="N951" i="11" a="1"/>
  <c r="N951" i="11"/>
  <c r="L951" i="11" a="1"/>
  <c r="L951" i="11"/>
  <c r="M951" i="11" a="1"/>
  <c r="M951" i="11"/>
  <c r="D951" i="11" a="1"/>
  <c r="D951" i="11"/>
  <c r="Z951" i="11" a="1"/>
  <c r="Z951" i="11"/>
  <c r="O246" i="11" a="1"/>
  <c r="O246" i="11"/>
  <c r="Z246" i="11" a="1"/>
  <c r="Z246" i="11"/>
  <c r="N246" i="11" a="1"/>
  <c r="N246" i="11"/>
  <c r="K246" i="11" a="1"/>
  <c r="K246" i="11"/>
  <c r="AC246" i="11"/>
  <c r="AE246" i="11"/>
  <c r="L246" i="11" a="1"/>
  <c r="L246" i="11"/>
  <c r="I246" i="11" a="1"/>
  <c r="I246" i="11"/>
  <c r="V246" i="11"/>
  <c r="J246" i="11" a="1"/>
  <c r="J246" i="11"/>
  <c r="S246" i="11" a="1"/>
  <c r="S246" i="11"/>
  <c r="Q246" i="11" a="1"/>
  <c r="Q246" i="11"/>
  <c r="M246" i="11" a="1"/>
  <c r="M246" i="11"/>
  <c r="E246" i="11" a="1"/>
  <c r="E246" i="11"/>
  <c r="P246" i="11" a="1"/>
  <c r="P246" i="11"/>
  <c r="D246" i="11" a="1"/>
  <c r="D246" i="11"/>
  <c r="Y247" i="11" a="1"/>
  <c r="Y247" i="11"/>
  <c r="L555" i="11" a="1"/>
  <c r="L555" i="11"/>
  <c r="O555" i="11" a="1"/>
  <c r="O555" i="11"/>
  <c r="S555" i="11" a="1"/>
  <c r="S555" i="11"/>
  <c r="N555" i="11" a="1"/>
  <c r="N555" i="11"/>
  <c r="K555" i="11" a="1"/>
  <c r="K555" i="11"/>
  <c r="AC555" i="11"/>
  <c r="AE555" i="11"/>
  <c r="J555" i="11" a="1"/>
  <c r="J555" i="11"/>
  <c r="E555" i="11" a="1"/>
  <c r="E555" i="11"/>
  <c r="I555" i="11" a="1"/>
  <c r="I555" i="11"/>
  <c r="V555" i="11"/>
  <c r="D555" i="11" a="1"/>
  <c r="D555" i="11"/>
  <c r="Q555" i="11" a="1"/>
  <c r="Q555" i="11"/>
  <c r="P555" i="11" a="1"/>
  <c r="P555" i="11"/>
  <c r="M555" i="11" a="1"/>
  <c r="M555" i="11"/>
  <c r="Z555" i="11" a="1"/>
  <c r="Z555" i="11"/>
  <c r="D448" i="11" a="1"/>
  <c r="D448" i="11"/>
  <c r="M448" i="11" a="1"/>
  <c r="M448" i="11"/>
  <c r="Z448" i="11" a="1"/>
  <c r="Z448" i="11"/>
  <c r="Q448" i="11" a="1"/>
  <c r="Q448" i="11"/>
  <c r="S448" i="11" a="1"/>
  <c r="S448" i="11"/>
  <c r="J448" i="11" a="1"/>
  <c r="J448" i="11"/>
  <c r="L448" i="11" a="1"/>
  <c r="L448" i="11"/>
  <c r="N448" i="11" a="1"/>
  <c r="N448" i="11"/>
  <c r="I448" i="11" a="1"/>
  <c r="I448" i="11"/>
  <c r="V448" i="11"/>
  <c r="E448" i="11" a="1"/>
  <c r="E448" i="11"/>
  <c r="K448" i="11" a="1"/>
  <c r="K448" i="11"/>
  <c r="AC448" i="11"/>
  <c r="AE448" i="11"/>
  <c r="O448" i="11" a="1"/>
  <c r="O448" i="11"/>
  <c r="P448" i="11" a="1"/>
  <c r="P448" i="11"/>
  <c r="Q950" i="11" a="1"/>
  <c r="Q950" i="11"/>
  <c r="I950" i="11" a="1"/>
  <c r="I950" i="11"/>
  <c r="V950" i="11"/>
  <c r="N950" i="11" a="1"/>
  <c r="N950" i="11"/>
  <c r="J950" i="11" a="1"/>
  <c r="J950" i="11"/>
  <c r="Z950" i="11" a="1"/>
  <c r="Z950" i="11"/>
  <c r="P950" i="11" a="1"/>
  <c r="P950" i="11"/>
  <c r="D950" i="11" a="1"/>
  <c r="D950" i="11"/>
  <c r="S950" i="11" a="1"/>
  <c r="S950" i="11"/>
  <c r="O950" i="11" a="1"/>
  <c r="O950" i="11"/>
  <c r="K950" i="11" a="1"/>
  <c r="K950" i="11"/>
  <c r="AC950" i="11"/>
  <c r="AE950" i="11"/>
  <c r="M950" i="11" a="1"/>
  <c r="M950" i="11"/>
  <c r="E950" i="11" a="1"/>
  <c r="E950" i="11"/>
  <c r="L950" i="11" a="1"/>
  <c r="L950" i="11"/>
  <c r="Z364" i="11" a="1"/>
  <c r="Z364" i="11"/>
  <c r="I364" i="11" a="1"/>
  <c r="I364" i="11"/>
  <c r="V364" i="11"/>
  <c r="K364" i="11" a="1"/>
  <c r="K364" i="11"/>
  <c r="AC364" i="11"/>
  <c r="AE364" i="11"/>
  <c r="D364" i="11" a="1"/>
  <c r="D364" i="11"/>
  <c r="Q364" i="11" a="1"/>
  <c r="Q364" i="11"/>
  <c r="J364" i="11" a="1"/>
  <c r="J364" i="11"/>
  <c r="S364" i="11" a="1"/>
  <c r="S364" i="11"/>
  <c r="Y365" i="11" a="1"/>
  <c r="Y365" i="11"/>
  <c r="L364" i="11" a="1"/>
  <c r="L364" i="11"/>
  <c r="N364" i="11" a="1"/>
  <c r="N364" i="11"/>
  <c r="O364" i="11" a="1"/>
  <c r="O364" i="11"/>
  <c r="P364" i="11" a="1"/>
  <c r="P364" i="11"/>
  <c r="E364" i="11" a="1"/>
  <c r="E364" i="11"/>
  <c r="M364" i="11" a="1"/>
  <c r="M364" i="11"/>
  <c r="Q216" i="11" a="1"/>
  <c r="Q216" i="11"/>
  <c r="K216" i="11" a="1"/>
  <c r="K216" i="11"/>
  <c r="AC216" i="11"/>
  <c r="AE216" i="11"/>
  <c r="E216" i="11" a="1"/>
  <c r="E216" i="11"/>
  <c r="S216" i="11" a="1"/>
  <c r="S216" i="11"/>
  <c r="Z216" i="11" a="1"/>
  <c r="Z216" i="11"/>
  <c r="P216" i="11" a="1"/>
  <c r="P216" i="11"/>
  <c r="L216" i="11" a="1"/>
  <c r="L216" i="11"/>
  <c r="D216" i="11" a="1"/>
  <c r="D216" i="11"/>
  <c r="O216" i="11" a="1"/>
  <c r="O216" i="11"/>
  <c r="I216" i="11" a="1"/>
  <c r="I216" i="11"/>
  <c r="V216" i="11"/>
  <c r="J216" i="11" a="1"/>
  <c r="J216" i="11"/>
  <c r="M216" i="11" a="1"/>
  <c r="M216" i="11"/>
  <c r="N216" i="11" a="1"/>
  <c r="N216" i="11"/>
  <c r="Y217" i="11" a="1"/>
  <c r="Y217" i="11"/>
  <c r="K514" i="11" a="1"/>
  <c r="K514" i="11"/>
  <c r="AC514" i="11"/>
  <c r="AE514" i="11"/>
  <c r="E514" i="11" a="1"/>
  <c r="E514" i="11"/>
  <c r="I514" i="11" a="1"/>
  <c r="I514" i="11"/>
  <c r="V514" i="11"/>
  <c r="M514" i="11" a="1"/>
  <c r="M514" i="11"/>
  <c r="S514" i="11" a="1"/>
  <c r="S514" i="11"/>
  <c r="J514" i="11" a="1"/>
  <c r="J514" i="11"/>
  <c r="P514" i="11" a="1"/>
  <c r="P514" i="11"/>
  <c r="N514" i="11" a="1"/>
  <c r="N514" i="11"/>
  <c r="L514" i="11" a="1"/>
  <c r="L514" i="11"/>
  <c r="Z514" i="11" a="1"/>
  <c r="Z514" i="11"/>
  <c r="O514" i="11" a="1"/>
  <c r="O514" i="11"/>
  <c r="D514" i="11" a="1"/>
  <c r="D514" i="11"/>
  <c r="Q514" i="11" a="1"/>
  <c r="Q514" i="11"/>
  <c r="E149" i="11" a="1"/>
  <c r="E149" i="11"/>
  <c r="S149" i="11" a="1"/>
  <c r="S149" i="11"/>
  <c r="Z149" i="11" a="1"/>
  <c r="Z149" i="11"/>
  <c r="Q149" i="11" a="1"/>
  <c r="Q149" i="11"/>
  <c r="P149" i="11" a="1"/>
  <c r="P149" i="11"/>
  <c r="O149" i="11" a="1"/>
  <c r="O149" i="11"/>
  <c r="M149" i="11" a="1"/>
  <c r="M149" i="11"/>
  <c r="L149" i="11" a="1"/>
  <c r="L149" i="11"/>
  <c r="J149" i="11" a="1"/>
  <c r="J149" i="11"/>
  <c r="I149" i="11" a="1"/>
  <c r="I149" i="11"/>
  <c r="V149" i="11"/>
  <c r="N149" i="11" a="1"/>
  <c r="N149" i="11"/>
  <c r="D149" i="11" a="1"/>
  <c r="D149" i="11"/>
  <c r="K149" i="11" a="1"/>
  <c r="K149" i="11"/>
  <c r="AC149" i="11"/>
  <c r="AE149" i="11"/>
  <c r="J508" i="11" a="1"/>
  <c r="J508" i="11"/>
  <c r="L508" i="11" a="1"/>
  <c r="L508" i="11"/>
  <c r="S508" i="11" a="1"/>
  <c r="S508" i="11"/>
  <c r="M508" i="11" a="1"/>
  <c r="M508" i="11"/>
  <c r="K508" i="11" a="1"/>
  <c r="K508" i="11"/>
  <c r="AC508" i="11"/>
  <c r="AE508" i="11"/>
  <c r="D508" i="11" a="1"/>
  <c r="D508" i="11"/>
  <c r="P508" i="11" a="1"/>
  <c r="P508" i="11"/>
  <c r="Q508" i="11" a="1"/>
  <c r="Q508" i="11"/>
  <c r="O508" i="11" a="1"/>
  <c r="O508" i="11"/>
  <c r="Z508" i="11" a="1"/>
  <c r="Z508" i="11"/>
  <c r="I508" i="11" a="1"/>
  <c r="I508" i="11"/>
  <c r="V508" i="11"/>
  <c r="N508" i="11" a="1"/>
  <c r="N508" i="11"/>
  <c r="E508" i="11" a="1"/>
  <c r="E508" i="11"/>
  <c r="P784" i="11" a="1"/>
  <c r="P784" i="11"/>
  <c r="M784" i="11" a="1"/>
  <c r="M784" i="11"/>
  <c r="E784" i="11" a="1"/>
  <c r="E784" i="11"/>
  <c r="Q784" i="11" a="1"/>
  <c r="Q784" i="11"/>
  <c r="S784" i="11" a="1"/>
  <c r="S784" i="11"/>
  <c r="O784" i="11" a="1"/>
  <c r="O784" i="11"/>
  <c r="D784" i="11" a="1"/>
  <c r="D784" i="11"/>
  <c r="N784" i="11" a="1"/>
  <c r="N784" i="11"/>
  <c r="Z784" i="11" a="1"/>
  <c r="Z784" i="11"/>
  <c r="I784" i="11" a="1"/>
  <c r="I784" i="11"/>
  <c r="V784" i="11"/>
  <c r="J784" i="11" a="1"/>
  <c r="J784" i="11"/>
  <c r="K784" i="11" a="1"/>
  <c r="K784" i="11"/>
  <c r="AC784" i="11"/>
  <c r="AE784" i="11"/>
  <c r="L784" i="11" a="1"/>
  <c r="L784" i="11"/>
  <c r="K408" i="11" a="1"/>
  <c r="K408" i="11"/>
  <c r="AC408" i="11"/>
  <c r="AE408" i="11"/>
  <c r="N408" i="11" a="1"/>
  <c r="N408" i="11"/>
  <c r="P408" i="11" a="1"/>
  <c r="P408" i="11"/>
  <c r="J408" i="11" a="1"/>
  <c r="J408" i="11"/>
  <c r="I408" i="11" a="1"/>
  <c r="I408" i="11"/>
  <c r="V408" i="11"/>
  <c r="M408" i="11" a="1"/>
  <c r="M408" i="11"/>
  <c r="S408" i="11" a="1"/>
  <c r="S408" i="11"/>
  <c r="L408" i="11" a="1"/>
  <c r="L408" i="11"/>
  <c r="Z408" i="11" a="1"/>
  <c r="Z408" i="11"/>
  <c r="O408" i="11" a="1"/>
  <c r="O408" i="11"/>
  <c r="Q408" i="11" a="1"/>
  <c r="Q408" i="11"/>
  <c r="D408" i="11" a="1"/>
  <c r="D408" i="11"/>
  <c r="E408" i="11" a="1"/>
  <c r="E408" i="11"/>
  <c r="M302" i="11" a="1"/>
  <c r="M302" i="11"/>
  <c r="O302" i="11" a="1"/>
  <c r="O302" i="11"/>
  <c r="K302" i="11" a="1"/>
  <c r="K302" i="11"/>
  <c r="AC302" i="11"/>
  <c r="AE302" i="11"/>
  <c r="Z302" i="11" a="1"/>
  <c r="Z302" i="11"/>
  <c r="L302" i="11" a="1"/>
  <c r="L302" i="11"/>
  <c r="E302" i="11" a="1"/>
  <c r="E302" i="11"/>
  <c r="D302" i="11" a="1"/>
  <c r="D302" i="11"/>
  <c r="I302" i="11" a="1"/>
  <c r="I302" i="11"/>
  <c r="V302" i="11"/>
  <c r="N302" i="11" a="1"/>
  <c r="N302" i="11"/>
  <c r="Y303" i="11" a="1"/>
  <c r="Y303" i="11"/>
  <c r="Q302" i="11" a="1"/>
  <c r="Q302" i="11"/>
  <c r="S302" i="11" a="1"/>
  <c r="S302" i="11"/>
  <c r="J302" i="11" a="1"/>
  <c r="J302" i="11"/>
  <c r="P302" i="11" a="1"/>
  <c r="P302" i="11"/>
  <c r="J249" i="11" a="1"/>
  <c r="J249" i="11"/>
  <c r="N249" i="11" a="1"/>
  <c r="N249" i="11"/>
  <c r="L249" i="11" a="1"/>
  <c r="L249" i="11"/>
  <c r="I249" i="11" a="1"/>
  <c r="I249" i="11"/>
  <c r="V249" i="11"/>
  <c r="D249" i="11" a="1"/>
  <c r="D249" i="11"/>
  <c r="P249" i="11" a="1"/>
  <c r="P249" i="11"/>
  <c r="K249" i="11" a="1"/>
  <c r="K249" i="11"/>
  <c r="AC249" i="11"/>
  <c r="AE249" i="11"/>
  <c r="Q249" i="11" a="1"/>
  <c r="Q249" i="11"/>
  <c r="M249" i="11" a="1"/>
  <c r="M249" i="11"/>
  <c r="Z249" i="11" a="1"/>
  <c r="Z249" i="11"/>
  <c r="O249" i="11" a="1"/>
  <c r="O249" i="11"/>
  <c r="S249" i="11" a="1"/>
  <c r="S249" i="11"/>
  <c r="E249" i="11" a="1"/>
  <c r="E249" i="11"/>
  <c r="K205" i="11" a="1"/>
  <c r="K205" i="11"/>
  <c r="I205" i="11" a="1"/>
  <c r="I205" i="11"/>
  <c r="V205" i="11"/>
  <c r="L205" i="11" a="1"/>
  <c r="L205" i="11"/>
  <c r="E205" i="11" a="1"/>
  <c r="E205" i="11"/>
  <c r="N205" i="11" a="1"/>
  <c r="N205" i="11"/>
  <c r="O205" i="11" a="1"/>
  <c r="O205" i="11"/>
  <c r="Z205" i="11" a="1"/>
  <c r="Z205" i="11"/>
  <c r="D205" i="11" a="1"/>
  <c r="D205" i="11"/>
  <c r="P205" i="11" a="1"/>
  <c r="P205" i="11"/>
  <c r="S205" i="11" a="1"/>
  <c r="S205" i="11"/>
  <c r="Q205" i="11" a="1"/>
  <c r="Q205" i="11"/>
  <c r="M205" i="11" a="1"/>
  <c r="M205" i="11"/>
  <c r="J205" i="11" a="1"/>
  <c r="J205" i="11"/>
  <c r="M376" i="11" a="1"/>
  <c r="M376" i="11"/>
  <c r="S376" i="11" a="1"/>
  <c r="S376" i="11"/>
  <c r="K376" i="11" a="1"/>
  <c r="K376" i="11"/>
  <c r="AC376" i="11"/>
  <c r="AE376" i="11"/>
  <c r="I376" i="11" a="1"/>
  <c r="I376" i="11"/>
  <c r="V376" i="11"/>
  <c r="N376" i="11" a="1"/>
  <c r="N376" i="11"/>
  <c r="O376" i="11" a="1"/>
  <c r="O376" i="11"/>
  <c r="J376" i="11" a="1"/>
  <c r="J376" i="11"/>
  <c r="E376" i="11" a="1"/>
  <c r="E376" i="11"/>
  <c r="P376" i="11" a="1"/>
  <c r="P376" i="11"/>
  <c r="Q376" i="11" a="1"/>
  <c r="Q376" i="11"/>
  <c r="D376" i="11" a="1"/>
  <c r="D376" i="11"/>
  <c r="L376" i="11" a="1"/>
  <c r="L376" i="11"/>
  <c r="Z376" i="11" a="1"/>
  <c r="Z376" i="11"/>
  <c r="S596" i="11" a="1"/>
  <c r="S596" i="11"/>
  <c r="M596" i="11" a="1"/>
  <c r="M596" i="11"/>
  <c r="Z596" i="11" a="1"/>
  <c r="Z596" i="11"/>
  <c r="D596" i="11" a="1"/>
  <c r="D596" i="11"/>
  <c r="P596" i="11" a="1"/>
  <c r="P596" i="11"/>
  <c r="Q596" i="11" a="1"/>
  <c r="Q596" i="11"/>
  <c r="O596" i="11" a="1"/>
  <c r="O596" i="11"/>
  <c r="I596" i="11" a="1"/>
  <c r="I596" i="11"/>
  <c r="V596" i="11"/>
  <c r="N596" i="11" a="1"/>
  <c r="N596" i="11"/>
  <c r="K596" i="11" a="1"/>
  <c r="K596" i="11"/>
  <c r="AC596" i="11"/>
  <c r="AE596" i="11"/>
  <c r="L596" i="11" a="1"/>
  <c r="L596" i="11"/>
  <c r="E596" i="11" a="1"/>
  <c r="E596" i="11"/>
  <c r="J596" i="11" a="1"/>
  <c r="J596" i="11"/>
  <c r="N154" i="11" a="1"/>
  <c r="N154" i="11"/>
  <c r="Y155" i="11" a="1"/>
  <c r="Y155" i="11"/>
  <c r="P154" i="11" a="1"/>
  <c r="P154" i="11"/>
  <c r="S154" i="11" a="1"/>
  <c r="S154" i="11"/>
  <c r="D154" i="11" a="1"/>
  <c r="D154" i="11"/>
  <c r="J154" i="11" a="1"/>
  <c r="J154" i="11"/>
  <c r="Q154" i="11" a="1"/>
  <c r="Q154" i="11"/>
  <c r="M154" i="11" a="1"/>
  <c r="M154" i="11"/>
  <c r="O154" i="11" a="1"/>
  <c r="O154" i="11"/>
  <c r="L154" i="11" a="1"/>
  <c r="L154" i="11"/>
  <c r="Z154" i="11" a="1"/>
  <c r="Z154" i="11"/>
  <c r="K154" i="11" a="1"/>
  <c r="K154" i="11"/>
  <c r="AC154" i="11"/>
  <c r="AE154" i="11"/>
  <c r="I154" i="11" a="1"/>
  <c r="I154" i="11"/>
  <c r="V154" i="11"/>
  <c r="E154" i="11" a="1"/>
  <c r="E154" i="11"/>
  <c r="D570" i="11" a="1"/>
  <c r="D570" i="11"/>
  <c r="N570" i="11" a="1"/>
  <c r="N570" i="11"/>
  <c r="S570" i="11" a="1"/>
  <c r="S570" i="11"/>
  <c r="M570" i="11" a="1"/>
  <c r="M570" i="11"/>
  <c r="I570" i="11" a="1"/>
  <c r="I570" i="11"/>
  <c r="V570" i="11"/>
  <c r="K570" i="11" a="1"/>
  <c r="K570" i="11"/>
  <c r="AC570" i="11"/>
  <c r="AE570" i="11"/>
  <c r="Q570" i="11" a="1"/>
  <c r="Q570" i="11"/>
  <c r="O570" i="11" a="1"/>
  <c r="O570" i="11"/>
  <c r="P570" i="11" a="1"/>
  <c r="P570" i="11"/>
  <c r="L570" i="11" a="1"/>
  <c r="L570" i="11"/>
  <c r="Z570" i="11" a="1"/>
  <c r="Z570" i="11"/>
  <c r="J570" i="11" a="1"/>
  <c r="J570" i="11"/>
  <c r="E570" i="11" a="1"/>
  <c r="E570" i="11"/>
  <c r="E553" i="11" a="1"/>
  <c r="E553" i="11"/>
  <c r="N553" i="11" a="1"/>
  <c r="N553" i="11"/>
  <c r="D553" i="11" a="1"/>
  <c r="D553" i="11"/>
  <c r="O553" i="11" a="1"/>
  <c r="O553" i="11"/>
  <c r="S553" i="11" a="1"/>
  <c r="S553" i="11"/>
  <c r="P553" i="11" a="1"/>
  <c r="P553" i="11"/>
  <c r="M553" i="11" a="1"/>
  <c r="M553" i="11"/>
  <c r="L553" i="11" a="1"/>
  <c r="L553" i="11"/>
  <c r="Q553" i="11" a="1"/>
  <c r="Q553" i="11"/>
  <c r="Z553" i="11" a="1"/>
  <c r="Z553" i="11"/>
  <c r="K553" i="11" a="1"/>
  <c r="K553" i="11"/>
  <c r="AC553" i="11"/>
  <c r="AE553" i="11"/>
  <c r="J553" i="11" a="1"/>
  <c r="J553" i="11"/>
  <c r="I553" i="11" a="1"/>
  <c r="I553" i="11"/>
  <c r="V553" i="11"/>
  <c r="K683" i="11" a="1"/>
  <c r="K683" i="11"/>
  <c r="AC683" i="11"/>
  <c r="AE683" i="11"/>
  <c r="Q683" i="11" a="1"/>
  <c r="Q683" i="11"/>
  <c r="Z683" i="11" a="1"/>
  <c r="Z683" i="11"/>
  <c r="E683" i="11" a="1"/>
  <c r="E683" i="11"/>
  <c r="I683" i="11" a="1"/>
  <c r="I683" i="11"/>
  <c r="V683" i="11"/>
  <c r="M683" i="11" a="1"/>
  <c r="M683" i="11"/>
  <c r="N683" i="11" a="1"/>
  <c r="N683" i="11"/>
  <c r="D683" i="11" a="1"/>
  <c r="D683" i="11"/>
  <c r="O683" i="11" a="1"/>
  <c r="O683" i="11"/>
  <c r="J683" i="11" a="1"/>
  <c r="J683" i="11"/>
  <c r="P683" i="11" a="1"/>
  <c r="P683" i="11"/>
  <c r="S683" i="11" a="1"/>
  <c r="S683" i="11"/>
  <c r="L683" i="11" a="1"/>
  <c r="L683" i="11"/>
  <c r="N157" i="11" a="1"/>
  <c r="N157" i="11"/>
  <c r="L157" i="11" a="1"/>
  <c r="L157" i="11"/>
  <c r="I157" i="11" a="1"/>
  <c r="I157" i="11"/>
  <c r="V157" i="11"/>
  <c r="J157" i="11" a="1"/>
  <c r="J157" i="11"/>
  <c r="O157" i="11" a="1"/>
  <c r="O157" i="11"/>
  <c r="K157" i="11" a="1"/>
  <c r="K157" i="11"/>
  <c r="AC157" i="11"/>
  <c r="AE157" i="11"/>
  <c r="E157" i="11" a="1"/>
  <c r="E157" i="11"/>
  <c r="Z157" i="11" a="1"/>
  <c r="Z157" i="11"/>
  <c r="P157" i="11" a="1"/>
  <c r="P157" i="11"/>
  <c r="Q157" i="11" a="1"/>
  <c r="Q157" i="11"/>
  <c r="M157" i="11" a="1"/>
  <c r="M157" i="11"/>
  <c r="S157" i="11" a="1"/>
  <c r="S157" i="11"/>
  <c r="D157" i="11" a="1"/>
  <c r="D157" i="11"/>
  <c r="E978" i="11" a="1"/>
  <c r="E978" i="11"/>
  <c r="P978" i="11" a="1"/>
  <c r="P978" i="11"/>
  <c r="Z978" i="11" a="1"/>
  <c r="Z978" i="11"/>
  <c r="O978" i="11" a="1"/>
  <c r="O978" i="11"/>
  <c r="K978" i="11" a="1"/>
  <c r="K978" i="11"/>
  <c r="AC978" i="11"/>
  <c r="AE978" i="11"/>
  <c r="S978" i="11" a="1"/>
  <c r="S978" i="11"/>
  <c r="D978" i="11" a="1"/>
  <c r="D978" i="11"/>
  <c r="I978" i="11" a="1"/>
  <c r="I978" i="11"/>
  <c r="V978" i="11"/>
  <c r="N978" i="11" a="1"/>
  <c r="N978" i="11"/>
  <c r="Q978" i="11" a="1"/>
  <c r="Q978" i="11"/>
  <c r="M978" i="11" a="1"/>
  <c r="M978" i="11"/>
  <c r="L978" i="11" a="1"/>
  <c r="L978" i="11"/>
  <c r="J978" i="11" a="1"/>
  <c r="J978" i="11"/>
  <c r="L235" i="11" a="1"/>
  <c r="L235" i="11"/>
  <c r="P235" i="11" a="1"/>
  <c r="P235" i="11"/>
  <c r="Q235" i="11" a="1"/>
  <c r="Q235" i="11"/>
  <c r="E235" i="11" a="1"/>
  <c r="E235" i="11"/>
  <c r="O235" i="11" a="1"/>
  <c r="O235" i="11"/>
  <c r="S235" i="11" a="1"/>
  <c r="S235" i="11"/>
  <c r="N235" i="11" a="1"/>
  <c r="N235" i="11"/>
  <c r="M235" i="11" a="1"/>
  <c r="M235" i="11"/>
  <c r="J235" i="11" a="1"/>
  <c r="J235" i="11"/>
  <c r="K235" i="11" a="1"/>
  <c r="K235" i="11"/>
  <c r="AC235" i="11"/>
  <c r="AE235" i="11"/>
  <c r="D235" i="11" a="1"/>
  <c r="D235" i="11"/>
  <c r="I235" i="11" a="1"/>
  <c r="I235" i="11"/>
  <c r="V235" i="11"/>
  <c r="Z235" i="11" a="1"/>
  <c r="Z235" i="11"/>
  <c r="I602" i="11" a="1"/>
  <c r="I602" i="11"/>
  <c r="V602" i="11"/>
  <c r="Z602" i="11" a="1"/>
  <c r="Z602" i="11"/>
  <c r="M602" i="11" a="1"/>
  <c r="M602" i="11"/>
  <c r="E602" i="11" a="1"/>
  <c r="E602" i="11"/>
  <c r="Q602" i="11" a="1"/>
  <c r="Q602" i="11"/>
  <c r="N602" i="11" a="1"/>
  <c r="N602" i="11"/>
  <c r="J602" i="11" a="1"/>
  <c r="J602" i="11"/>
  <c r="K602" i="11" a="1"/>
  <c r="K602" i="11"/>
  <c r="AC602" i="11"/>
  <c r="AE602" i="11"/>
  <c r="P602" i="11" a="1"/>
  <c r="P602" i="11"/>
  <c r="O602" i="11" a="1"/>
  <c r="O602" i="11"/>
  <c r="L602" i="11" a="1"/>
  <c r="L602" i="11"/>
  <c r="S602" i="11" a="1"/>
  <c r="S602" i="11"/>
  <c r="D602" i="11" a="1"/>
  <c r="D602" i="11"/>
  <c r="D45" i="11" a="1"/>
  <c r="D45" i="11"/>
  <c r="K45" i="11" a="1"/>
  <c r="K45" i="11"/>
  <c r="AC45" i="11"/>
  <c r="AE45" i="11"/>
  <c r="N45" i="11" a="1"/>
  <c r="N45" i="11"/>
  <c r="E45" i="11" a="1"/>
  <c r="E45" i="11"/>
  <c r="S45" i="11" a="1"/>
  <c r="S45" i="11"/>
  <c r="P45" i="11" a="1"/>
  <c r="P45" i="11"/>
  <c r="Q45" i="11" a="1"/>
  <c r="Q45" i="11"/>
  <c r="J45" i="11" a="1"/>
  <c r="J45" i="11"/>
  <c r="L45" i="11" a="1"/>
  <c r="L45" i="11"/>
  <c r="M45" i="11" a="1"/>
  <c r="M45" i="11"/>
  <c r="O45" i="11" a="1"/>
  <c r="O45" i="11"/>
  <c r="Z45" i="11" a="1"/>
  <c r="Z45" i="11"/>
  <c r="I45" i="11" a="1"/>
  <c r="I45" i="11"/>
  <c r="V45" i="11"/>
  <c r="J626" i="11" a="1"/>
  <c r="J626" i="11"/>
  <c r="D626" i="11" a="1"/>
  <c r="D626" i="11"/>
  <c r="K626" i="11" a="1"/>
  <c r="K626" i="11"/>
  <c r="AC626" i="11"/>
  <c r="AE626" i="11"/>
  <c r="I626" i="11" a="1"/>
  <c r="I626" i="11"/>
  <c r="V626" i="11"/>
  <c r="N626" i="11" a="1"/>
  <c r="N626" i="11"/>
  <c r="Z626" i="11" a="1"/>
  <c r="Z626" i="11"/>
  <c r="O626" i="11" a="1"/>
  <c r="O626" i="11"/>
  <c r="E626" i="11" a="1"/>
  <c r="E626" i="11"/>
  <c r="S626" i="11" a="1"/>
  <c r="S626" i="11"/>
  <c r="Q626" i="11" a="1"/>
  <c r="Q626" i="11"/>
  <c r="P626" i="11" a="1"/>
  <c r="P626" i="11"/>
  <c r="L626" i="11" a="1"/>
  <c r="L626" i="11"/>
  <c r="M626" i="11" a="1"/>
  <c r="M626" i="11"/>
  <c r="K11" i="11" a="1"/>
  <c r="K11" i="11"/>
  <c r="Z11" i="11" a="1"/>
  <c r="Z11" i="11"/>
  <c r="BT11" i="11" a="1"/>
  <c r="BT11" i="11"/>
  <c r="BT12" i="11" a="1"/>
  <c r="BT12" i="11"/>
  <c r="Q11" i="11" a="1"/>
  <c r="Q11" i="11"/>
  <c r="L11" i="11" a="1"/>
  <c r="L11" i="11"/>
  <c r="M11" i="11" a="1"/>
  <c r="M11" i="11"/>
  <c r="I11" i="11" a="1"/>
  <c r="I11" i="11"/>
  <c r="P11" i="11" a="1"/>
  <c r="P11" i="11"/>
  <c r="BP11" i="11" a="1"/>
  <c r="BP11" i="11"/>
  <c r="BP12" i="11" a="1"/>
  <c r="BP12" i="11"/>
  <c r="J11" i="11" a="1"/>
  <c r="J11" i="11"/>
  <c r="O11" i="11" a="1"/>
  <c r="O11" i="11"/>
  <c r="S11" i="11" a="1"/>
  <c r="S11" i="11"/>
  <c r="BR11" i="11" a="1"/>
  <c r="BR11" i="11"/>
  <c r="BR12" i="11" a="1"/>
  <c r="BR12" i="11"/>
  <c r="D11" i="11" a="1"/>
  <c r="D11" i="11"/>
  <c r="BQ11" i="11" a="1"/>
  <c r="BQ11" i="11"/>
  <c r="BQ12" i="11" a="1"/>
  <c r="BQ12" i="11"/>
  <c r="E11" i="11" a="1"/>
  <c r="E11" i="11"/>
  <c r="Y11" i="11" a="1"/>
  <c r="Y11" i="11"/>
  <c r="Y12" i="11" a="1"/>
  <c r="Y12" i="11"/>
  <c r="N11" i="11" a="1"/>
  <c r="N11" i="11"/>
  <c r="BS11" i="11" a="1"/>
  <c r="BS11" i="11"/>
  <c r="BS12" i="11" a="1"/>
  <c r="BS12" i="11"/>
  <c r="BS13" i="11" a="1"/>
  <c r="BS13" i="11"/>
  <c r="BS14" i="11" a="1"/>
  <c r="BS14" i="11"/>
  <c r="BS15" i="11" a="1"/>
  <c r="BS15" i="11"/>
  <c r="BS16" i="11" a="1"/>
  <c r="BS16" i="11"/>
  <c r="BS17" i="11" a="1"/>
  <c r="BS17" i="11"/>
  <c r="BS18" i="11" a="1"/>
  <c r="BS18" i="11"/>
  <c r="BS19" i="11" a="1"/>
  <c r="BS19" i="11"/>
  <c r="BS20" i="11" a="1"/>
  <c r="BS20" i="11"/>
  <c r="BS21" i="11" a="1"/>
  <c r="BS21" i="11"/>
  <c r="BS22" i="11" a="1"/>
  <c r="BS22" i="11"/>
  <c r="BS23" i="11" a="1"/>
  <c r="BS23" i="11"/>
  <c r="BS24" i="11" a="1"/>
  <c r="BS24" i="11"/>
  <c r="BS25" i="11" a="1"/>
  <c r="BS25" i="11"/>
  <c r="BS26" i="11" a="1"/>
  <c r="BS26" i="11"/>
  <c r="BS27" i="11" a="1"/>
  <c r="BS27" i="11"/>
  <c r="BS28" i="11" a="1"/>
  <c r="BS28" i="11"/>
  <c r="BS29" i="11" a="1"/>
  <c r="BS29" i="11"/>
  <c r="BS30" i="11" a="1"/>
  <c r="BS30" i="11"/>
  <c r="BS31" i="11" a="1"/>
  <c r="BS31" i="11"/>
  <c r="BS32" i="11" a="1"/>
  <c r="BS32" i="11"/>
  <c r="BS33" i="11" a="1"/>
  <c r="BS33" i="11"/>
  <c r="BS34" i="11" a="1"/>
  <c r="BS34" i="11"/>
  <c r="BS35" i="11" a="1"/>
  <c r="BS35" i="11"/>
  <c r="BS36" i="11" a="1"/>
  <c r="BS36" i="11"/>
  <c r="BS37" i="11" a="1"/>
  <c r="BS37" i="11"/>
  <c r="BS38" i="11" a="1"/>
  <c r="BS38" i="11"/>
  <c r="BS39" i="11" a="1"/>
  <c r="BS39" i="11"/>
  <c r="BS40" i="11" a="1"/>
  <c r="BS40" i="11"/>
  <c r="BS41" i="11" a="1"/>
  <c r="BS41" i="11"/>
  <c r="BS42" i="11" a="1"/>
  <c r="BS42" i="11"/>
  <c r="BS43" i="11" a="1"/>
  <c r="BS43" i="11"/>
  <c r="BS44" i="11" a="1"/>
  <c r="BS44" i="11"/>
  <c r="BS45" i="11" a="1"/>
  <c r="BS45" i="11"/>
  <c r="BS46" i="11" a="1"/>
  <c r="BS46" i="11"/>
  <c r="BS47" i="11" a="1"/>
  <c r="BS47" i="11"/>
  <c r="BS48" i="11" a="1"/>
  <c r="BS48" i="11"/>
  <c r="BS49" i="11" a="1"/>
  <c r="BS49" i="11"/>
  <c r="BS50" i="11" a="1"/>
  <c r="BS50" i="11"/>
  <c r="BS51" i="11" a="1"/>
  <c r="BS51" i="11"/>
  <c r="BS52" i="11" a="1"/>
  <c r="BS52" i="11"/>
  <c r="BS53" i="11" a="1"/>
  <c r="BS53" i="11"/>
  <c r="BS54" i="11" a="1"/>
  <c r="BS54" i="11"/>
  <c r="BS55" i="11" a="1"/>
  <c r="BS55" i="11"/>
  <c r="BS56" i="11" a="1"/>
  <c r="BS56" i="11"/>
  <c r="BS57" i="11" a="1"/>
  <c r="BS57" i="11"/>
  <c r="BS58" i="11" a="1"/>
  <c r="BS58" i="11"/>
  <c r="BS59" i="11" a="1"/>
  <c r="BS59" i="11"/>
  <c r="BS60" i="11" a="1"/>
  <c r="BS60" i="11"/>
  <c r="BS61" i="11" a="1"/>
  <c r="BS61" i="11"/>
  <c r="BS62" i="11" a="1"/>
  <c r="BS62" i="11"/>
  <c r="BS63" i="11" a="1"/>
  <c r="BS63" i="11"/>
  <c r="BS64" i="11" a="1"/>
  <c r="BS64" i="11"/>
  <c r="BS65" i="11" a="1"/>
  <c r="BS65" i="11"/>
  <c r="BS66" i="11" a="1"/>
  <c r="BS66" i="11"/>
  <c r="BS67" i="11" a="1"/>
  <c r="BS67" i="11"/>
  <c r="BS68" i="11" a="1"/>
  <c r="BS68" i="11"/>
  <c r="BS69" i="11" a="1"/>
  <c r="BS69" i="11"/>
  <c r="BS70" i="11" a="1"/>
  <c r="BS70" i="11"/>
  <c r="BS71" i="11" a="1"/>
  <c r="BS71" i="11"/>
  <c r="BS72" i="11" a="1"/>
  <c r="BS72" i="11"/>
  <c r="BS73" i="11" a="1"/>
  <c r="BS73" i="11"/>
  <c r="BS74" i="11" a="1"/>
  <c r="BS74" i="11"/>
  <c r="BS75" i="11" a="1"/>
  <c r="BS75" i="11"/>
  <c r="BS76" i="11" a="1"/>
  <c r="BS76" i="11"/>
  <c r="BS77" i="11" a="1"/>
  <c r="BS77" i="11"/>
  <c r="BS78" i="11" a="1"/>
  <c r="BS78" i="11"/>
  <c r="BS79" i="11" a="1"/>
  <c r="BS79" i="11"/>
  <c r="BS80" i="11" a="1"/>
  <c r="BS80" i="11"/>
  <c r="BS81" i="11" a="1"/>
  <c r="BS81" i="11"/>
  <c r="BS82" i="11" a="1"/>
  <c r="BS82" i="11"/>
  <c r="BS83" i="11" a="1"/>
  <c r="BS83" i="11"/>
  <c r="BS84" i="11" a="1"/>
  <c r="BS84" i="11"/>
  <c r="BS85" i="11" a="1"/>
  <c r="BS85" i="11"/>
  <c r="BS86" i="11" a="1"/>
  <c r="BS86" i="11"/>
  <c r="BS87" i="11" a="1"/>
  <c r="BS87" i="11"/>
  <c r="BS88" i="11" a="1"/>
  <c r="BS88" i="11"/>
  <c r="BS89" i="11" a="1"/>
  <c r="BS89" i="11"/>
  <c r="BS90" i="11" a="1"/>
  <c r="BS90" i="11"/>
  <c r="BS91" i="11" a="1"/>
  <c r="BS91" i="11"/>
  <c r="BS92" i="11" a="1"/>
  <c r="BS92" i="11"/>
  <c r="BS93" i="11" a="1"/>
  <c r="BS93" i="11"/>
  <c r="BS94" i="11" a="1"/>
  <c r="BS94" i="11"/>
  <c r="E984" i="11" a="1"/>
  <c r="E984" i="11"/>
  <c r="M984" i="11" a="1"/>
  <c r="M984" i="11"/>
  <c r="N984" i="11" a="1"/>
  <c r="N984" i="11"/>
  <c r="I984" i="11" a="1"/>
  <c r="I984" i="11"/>
  <c r="V984" i="11"/>
  <c r="Z984" i="11" a="1"/>
  <c r="Z984" i="11"/>
  <c r="S984" i="11" a="1"/>
  <c r="S984" i="11"/>
  <c r="J984" i="11" a="1"/>
  <c r="J984" i="11"/>
  <c r="L984" i="11" a="1"/>
  <c r="L984" i="11"/>
  <c r="D984" i="11" a="1"/>
  <c r="D984" i="11"/>
  <c r="Q984" i="11" a="1"/>
  <c r="Q984" i="11"/>
  <c r="K984" i="11" a="1"/>
  <c r="K984" i="11"/>
  <c r="AC984" i="11"/>
  <c r="AE984" i="11"/>
  <c r="O984" i="11" a="1"/>
  <c r="O984" i="11"/>
  <c r="P984" i="11" a="1"/>
  <c r="P984" i="11"/>
  <c r="K660" i="11" a="1"/>
  <c r="K660" i="11"/>
  <c r="AC660" i="11"/>
  <c r="AE660" i="11"/>
  <c r="D660" i="11" a="1"/>
  <c r="D660" i="11"/>
  <c r="E660" i="11" a="1"/>
  <c r="E660" i="11"/>
  <c r="N660" i="11" a="1"/>
  <c r="N660" i="11"/>
  <c r="M660" i="11" a="1"/>
  <c r="M660" i="11"/>
  <c r="P660" i="11" a="1"/>
  <c r="P660" i="11"/>
  <c r="L660" i="11" a="1"/>
  <c r="L660" i="11"/>
  <c r="J660" i="11" a="1"/>
  <c r="J660" i="11"/>
  <c r="O660" i="11" a="1"/>
  <c r="O660" i="11"/>
  <c r="Q660" i="11" a="1"/>
  <c r="Q660" i="11"/>
  <c r="S660" i="11" a="1"/>
  <c r="S660" i="11"/>
  <c r="I660" i="11" a="1"/>
  <c r="I660" i="11"/>
  <c r="V660" i="11"/>
  <c r="Z660" i="11" a="1"/>
  <c r="Z660" i="11"/>
  <c r="K623" i="11" a="1"/>
  <c r="K623" i="11"/>
  <c r="AC623" i="11"/>
  <c r="AE623" i="11"/>
  <c r="S623" i="11" a="1"/>
  <c r="S623" i="11"/>
  <c r="D623" i="11" a="1"/>
  <c r="D623" i="11"/>
  <c r="Z623" i="11" a="1"/>
  <c r="Z623" i="11"/>
  <c r="P623" i="11" a="1"/>
  <c r="P623" i="11"/>
  <c r="N623" i="11" a="1"/>
  <c r="N623" i="11"/>
  <c r="M623" i="11" a="1"/>
  <c r="M623" i="11"/>
  <c r="O623" i="11" a="1"/>
  <c r="O623" i="11"/>
  <c r="J623" i="11" a="1"/>
  <c r="J623" i="11"/>
  <c r="I623" i="11" a="1"/>
  <c r="I623" i="11"/>
  <c r="V623" i="11"/>
  <c r="E623" i="11" a="1"/>
  <c r="E623" i="11"/>
  <c r="L623" i="11" a="1"/>
  <c r="L623" i="11"/>
  <c r="Q623" i="11" a="1"/>
  <c r="Q623" i="11"/>
  <c r="O342" i="11" a="1"/>
  <c r="O342" i="11"/>
  <c r="Y343" i="11" a="1"/>
  <c r="Y343" i="11"/>
  <c r="J342" i="11" a="1"/>
  <c r="J342" i="11"/>
  <c r="S342" i="11" a="1"/>
  <c r="S342" i="11"/>
  <c r="L342" i="11" a="1"/>
  <c r="L342" i="11"/>
  <c r="K342" i="11" a="1"/>
  <c r="K342" i="11"/>
  <c r="AC342" i="11"/>
  <c r="AE342" i="11"/>
  <c r="Q342" i="11" a="1"/>
  <c r="Q342" i="11"/>
  <c r="M342" i="11" a="1"/>
  <c r="M342" i="11"/>
  <c r="Z342" i="11" a="1"/>
  <c r="Z342" i="11"/>
  <c r="I342" i="11" a="1"/>
  <c r="I342" i="11"/>
  <c r="V342" i="11"/>
  <c r="E342" i="11" a="1"/>
  <c r="E342" i="11"/>
  <c r="D342" i="11" a="1"/>
  <c r="D342" i="11"/>
  <c r="N342" i="11" a="1"/>
  <c r="N342" i="11"/>
  <c r="P342" i="11" a="1"/>
  <c r="P342" i="11"/>
  <c r="I571" i="11" a="1"/>
  <c r="I571" i="11"/>
  <c r="V571" i="11"/>
  <c r="L571" i="11" a="1"/>
  <c r="L571" i="11"/>
  <c r="N571" i="11" a="1"/>
  <c r="N571" i="11"/>
  <c r="M571" i="11" a="1"/>
  <c r="M571" i="11"/>
  <c r="E571" i="11" a="1"/>
  <c r="E571" i="11"/>
  <c r="P571" i="11" a="1"/>
  <c r="P571" i="11"/>
  <c r="S571" i="11" a="1"/>
  <c r="S571" i="11"/>
  <c r="O571" i="11" a="1"/>
  <c r="O571" i="11"/>
  <c r="D571" i="11" a="1"/>
  <c r="D571" i="11"/>
  <c r="Q571" i="11" a="1"/>
  <c r="Q571" i="11"/>
  <c r="Z571" i="11" a="1"/>
  <c r="Z571" i="11"/>
  <c r="J571" i="11" a="1"/>
  <c r="J571" i="11"/>
  <c r="K571" i="11" a="1"/>
  <c r="K571" i="11"/>
  <c r="AC571" i="11"/>
  <c r="AE571" i="11"/>
  <c r="K391" i="11" a="1"/>
  <c r="K391" i="11"/>
  <c r="Q391" i="11" a="1"/>
  <c r="Q391" i="11"/>
  <c r="M391" i="11" a="1"/>
  <c r="M391" i="11"/>
  <c r="E391" i="11" a="1"/>
  <c r="E391" i="11"/>
  <c r="D391" i="11" a="1"/>
  <c r="D391" i="11"/>
  <c r="P391" i="11" a="1"/>
  <c r="P391" i="11"/>
  <c r="Z391" i="11" a="1"/>
  <c r="Z391" i="11"/>
  <c r="I391" i="11" a="1"/>
  <c r="I391" i="11"/>
  <c r="V391" i="11"/>
  <c r="O391" i="11" a="1"/>
  <c r="O391" i="11"/>
  <c r="J391" i="11" a="1"/>
  <c r="J391" i="11"/>
  <c r="S391" i="11" a="1"/>
  <c r="S391" i="11"/>
  <c r="N391" i="11" a="1"/>
  <c r="N391" i="11"/>
  <c r="L391" i="11" a="1"/>
  <c r="L391" i="11"/>
  <c r="D202" i="11" a="1"/>
  <c r="D202" i="11"/>
  <c r="K202" i="11" a="1"/>
  <c r="K202" i="11"/>
  <c r="AC202" i="11"/>
  <c r="AE202" i="11"/>
  <c r="Q202" i="11" a="1"/>
  <c r="Q202" i="11"/>
  <c r="N202" i="11" a="1"/>
  <c r="N202" i="11"/>
  <c r="S202" i="11" a="1"/>
  <c r="S202" i="11"/>
  <c r="Z202" i="11" a="1"/>
  <c r="Z202" i="11"/>
  <c r="J202" i="11" a="1"/>
  <c r="J202" i="11"/>
  <c r="L202" i="11" a="1"/>
  <c r="L202" i="11"/>
  <c r="E202" i="11" a="1"/>
  <c r="E202" i="11"/>
  <c r="I202" i="11" a="1"/>
  <c r="I202" i="11"/>
  <c r="V202" i="11"/>
  <c r="O202" i="11" a="1"/>
  <c r="O202" i="11"/>
  <c r="M202" i="11" a="1"/>
  <c r="M202" i="11"/>
  <c r="P202" i="11" a="1"/>
  <c r="P202" i="11"/>
  <c r="D875" i="11" a="1"/>
  <c r="D875" i="11"/>
  <c r="Z875" i="11" a="1"/>
  <c r="Z875" i="11"/>
  <c r="S875" i="11" a="1"/>
  <c r="S875" i="11"/>
  <c r="J875" i="11" a="1"/>
  <c r="J875" i="11"/>
  <c r="N875" i="11" a="1"/>
  <c r="N875" i="11"/>
  <c r="M875" i="11" a="1"/>
  <c r="M875" i="11"/>
  <c r="Q875" i="11" a="1"/>
  <c r="Q875" i="11"/>
  <c r="P875" i="11" a="1"/>
  <c r="P875" i="11"/>
  <c r="O875" i="11" a="1"/>
  <c r="O875" i="11"/>
  <c r="I875" i="11" a="1"/>
  <c r="I875" i="11"/>
  <c r="V875" i="11"/>
  <c r="E875" i="11" a="1"/>
  <c r="E875" i="11"/>
  <c r="L875" i="11" a="1"/>
  <c r="L875" i="11"/>
  <c r="K875" i="11" a="1"/>
  <c r="K875" i="11"/>
  <c r="AC875" i="11"/>
  <c r="AE875" i="11"/>
  <c r="K544" i="11" a="1"/>
  <c r="K544" i="11"/>
  <c r="AC544" i="11"/>
  <c r="AE544" i="11"/>
  <c r="O544" i="11" a="1"/>
  <c r="O544" i="11"/>
  <c r="J544" i="11" a="1"/>
  <c r="J544" i="11"/>
  <c r="M544" i="11" a="1"/>
  <c r="M544" i="11"/>
  <c r="S544" i="11" a="1"/>
  <c r="S544" i="11"/>
  <c r="Q544" i="11" a="1"/>
  <c r="Q544" i="11"/>
  <c r="P544" i="11" a="1"/>
  <c r="P544" i="11"/>
  <c r="Z544" i="11" a="1"/>
  <c r="Z544" i="11"/>
  <c r="E544" i="11" a="1"/>
  <c r="E544" i="11"/>
  <c r="N544" i="11" a="1"/>
  <c r="N544" i="11"/>
  <c r="D544" i="11" a="1"/>
  <c r="D544" i="11"/>
  <c r="I544" i="11" a="1"/>
  <c r="I544" i="11"/>
  <c r="V544" i="11"/>
  <c r="L544" i="11" a="1"/>
  <c r="L544" i="11"/>
  <c r="J415" i="11" a="1"/>
  <c r="J415" i="11"/>
  <c r="E415" i="11" a="1"/>
  <c r="E415" i="11"/>
  <c r="S415" i="11" a="1"/>
  <c r="S415" i="11"/>
  <c r="P415" i="11" a="1"/>
  <c r="P415" i="11"/>
  <c r="K415" i="11" a="1"/>
  <c r="K415" i="11"/>
  <c r="AC415" i="11"/>
  <c r="AE415" i="11"/>
  <c r="D415" i="11" a="1"/>
  <c r="D415" i="11"/>
  <c r="N415" i="11" a="1"/>
  <c r="N415" i="11"/>
  <c r="L415" i="11" a="1"/>
  <c r="L415" i="11"/>
  <c r="O415" i="11" a="1"/>
  <c r="O415" i="11"/>
  <c r="I415" i="11" a="1"/>
  <c r="I415" i="11"/>
  <c r="V415" i="11"/>
  <c r="Z415" i="11" a="1"/>
  <c r="Z415" i="11"/>
  <c r="Q415" i="11" a="1"/>
  <c r="Q415" i="11"/>
  <c r="M415" i="11" a="1"/>
  <c r="M415" i="11"/>
  <c r="Q84" i="11" a="1"/>
  <c r="Q84" i="11"/>
  <c r="O84" i="11" a="1"/>
  <c r="O84" i="11"/>
  <c r="P84" i="11" a="1"/>
  <c r="P84" i="11"/>
  <c r="E84" i="11" a="1"/>
  <c r="E84" i="11"/>
  <c r="Z84" i="11" a="1"/>
  <c r="Z84" i="11"/>
  <c r="N84" i="11" a="1"/>
  <c r="N84" i="11"/>
  <c r="J84" i="11" a="1"/>
  <c r="J84" i="11"/>
  <c r="S84" i="11" a="1"/>
  <c r="S84" i="11"/>
  <c r="L84" i="11" a="1"/>
  <c r="L84" i="11"/>
  <c r="I84" i="11" a="1"/>
  <c r="I84" i="11"/>
  <c r="V84" i="11"/>
  <c r="M84" i="11" a="1"/>
  <c r="M84" i="11"/>
  <c r="K84" i="11" a="1"/>
  <c r="K84" i="11"/>
  <c r="AC84" i="11"/>
  <c r="AE84" i="11"/>
  <c r="D84" i="11" a="1"/>
  <c r="D84" i="11"/>
  <c r="Y85" i="11" a="1"/>
  <c r="Y85" i="11"/>
  <c r="J629" i="11" a="1"/>
  <c r="J629" i="11"/>
  <c r="S629" i="11" a="1"/>
  <c r="S629" i="11"/>
  <c r="K629" i="11" a="1"/>
  <c r="K629" i="11"/>
  <c r="AC629" i="11"/>
  <c r="AE629" i="11"/>
  <c r="E629" i="11" a="1"/>
  <c r="E629" i="11"/>
  <c r="D629" i="11" a="1"/>
  <c r="D629" i="11"/>
  <c r="M629" i="11" a="1"/>
  <c r="M629" i="11"/>
  <c r="N629" i="11" a="1"/>
  <c r="N629" i="11"/>
  <c r="I629" i="11" a="1"/>
  <c r="I629" i="11"/>
  <c r="V629" i="11"/>
  <c r="Q629" i="11" a="1"/>
  <c r="Q629" i="11"/>
  <c r="L629" i="11" a="1"/>
  <c r="L629" i="11"/>
  <c r="Z629" i="11" a="1"/>
  <c r="Z629" i="11"/>
  <c r="P629" i="11" a="1"/>
  <c r="P629" i="11"/>
  <c r="O629" i="11" a="1"/>
  <c r="O629" i="11"/>
  <c r="N79" i="11" a="1"/>
  <c r="N79" i="11"/>
  <c r="P79" i="11" a="1"/>
  <c r="P79" i="11"/>
  <c r="L79" i="11" a="1"/>
  <c r="L79" i="11"/>
  <c r="M79" i="11" a="1"/>
  <c r="M79" i="11"/>
  <c r="K79" i="11" a="1"/>
  <c r="K79" i="11"/>
  <c r="AC79" i="11"/>
  <c r="AE79" i="11"/>
  <c r="Z79" i="11" a="1"/>
  <c r="Z79" i="11"/>
  <c r="O79" i="11" a="1"/>
  <c r="O79" i="11"/>
  <c r="D79" i="11" a="1"/>
  <c r="D79" i="11"/>
  <c r="S79" i="11" a="1"/>
  <c r="S79" i="11"/>
  <c r="E79" i="11" a="1"/>
  <c r="E79" i="11"/>
  <c r="Q79" i="11" a="1"/>
  <c r="Q79" i="11"/>
  <c r="I79" i="11" a="1"/>
  <c r="I79" i="11"/>
  <c r="V79" i="11"/>
  <c r="J79" i="11" a="1"/>
  <c r="J79" i="11"/>
  <c r="M557" i="11" a="1"/>
  <c r="M557" i="11"/>
  <c r="D557" i="11" a="1"/>
  <c r="D557" i="11"/>
  <c r="S557" i="11" a="1"/>
  <c r="S557" i="11"/>
  <c r="Z557" i="11" a="1"/>
  <c r="Z557" i="11"/>
  <c r="N557" i="11" a="1"/>
  <c r="N557" i="11"/>
  <c r="K557" i="11" a="1"/>
  <c r="K557" i="11"/>
  <c r="AC557" i="11"/>
  <c r="AE557" i="11"/>
  <c r="I557" i="11" a="1"/>
  <c r="I557" i="11"/>
  <c r="V557" i="11"/>
  <c r="J557" i="11" a="1"/>
  <c r="J557" i="11"/>
  <c r="O557" i="11" a="1"/>
  <c r="O557" i="11"/>
  <c r="L557" i="11" a="1"/>
  <c r="L557" i="11"/>
  <c r="E557" i="11" a="1"/>
  <c r="E557" i="11"/>
  <c r="Q557" i="11" a="1"/>
  <c r="Q557" i="11"/>
  <c r="P557" i="11" a="1"/>
  <c r="P557" i="11"/>
  <c r="Q89" i="11" a="1"/>
  <c r="Q89" i="11"/>
  <c r="L89" i="11" a="1"/>
  <c r="L89" i="11"/>
  <c r="N89" i="11" a="1"/>
  <c r="N89" i="11"/>
  <c r="M89" i="11" a="1"/>
  <c r="M89" i="11"/>
  <c r="K89" i="11" a="1"/>
  <c r="K89" i="11"/>
  <c r="AC89" i="11"/>
  <c r="AE89" i="11"/>
  <c r="Z89" i="11" a="1"/>
  <c r="Z89" i="11"/>
  <c r="O89" i="11" a="1"/>
  <c r="O89" i="11"/>
  <c r="P89" i="11" a="1"/>
  <c r="P89" i="11"/>
  <c r="S89" i="11" a="1"/>
  <c r="S89" i="11"/>
  <c r="D89" i="11" a="1"/>
  <c r="D89" i="11"/>
  <c r="I89" i="11" a="1"/>
  <c r="I89" i="11"/>
  <c r="V89" i="11"/>
  <c r="E89" i="11" a="1"/>
  <c r="E89" i="11"/>
  <c r="J89" i="11" a="1"/>
  <c r="J89" i="11"/>
  <c r="Y403" i="11" a="1"/>
  <c r="Y403" i="11"/>
  <c r="K402" i="11" a="1"/>
  <c r="K402" i="11"/>
  <c r="AC402" i="11"/>
  <c r="AE402" i="11"/>
  <c r="S402" i="11" a="1"/>
  <c r="S402" i="11"/>
  <c r="N402" i="11" a="1"/>
  <c r="N402" i="11"/>
  <c r="Q402" i="11" a="1"/>
  <c r="Q402" i="11"/>
  <c r="M402" i="11" a="1"/>
  <c r="M402" i="11"/>
  <c r="D402" i="11" a="1"/>
  <c r="D402" i="11"/>
  <c r="I402" i="11" a="1"/>
  <c r="I402" i="11"/>
  <c r="V402" i="11"/>
  <c r="P402" i="11" a="1"/>
  <c r="P402" i="11"/>
  <c r="E402" i="11" a="1"/>
  <c r="E402" i="11"/>
  <c r="O402" i="11" a="1"/>
  <c r="O402" i="11"/>
  <c r="J402" i="11" a="1"/>
  <c r="J402" i="11"/>
  <c r="Z402" i="11" a="1"/>
  <c r="Z402" i="11"/>
  <c r="L402" i="11" a="1"/>
  <c r="L402" i="11"/>
  <c r="N843" i="11" a="1"/>
  <c r="N843" i="11"/>
  <c r="M843" i="11" a="1"/>
  <c r="M843" i="11"/>
  <c r="L843" i="11" a="1"/>
  <c r="L843" i="11"/>
  <c r="K843" i="11" a="1"/>
  <c r="K843" i="11"/>
  <c r="AC843" i="11"/>
  <c r="AE843" i="11"/>
  <c r="Q843" i="11" a="1"/>
  <c r="Q843" i="11"/>
  <c r="O843" i="11" a="1"/>
  <c r="O843" i="11"/>
  <c r="S843" i="11" a="1"/>
  <c r="S843" i="11"/>
  <c r="I843" i="11" a="1"/>
  <c r="I843" i="11"/>
  <c r="V843" i="11"/>
  <c r="P843" i="11" a="1"/>
  <c r="P843" i="11"/>
  <c r="Z843" i="11" a="1"/>
  <c r="Z843" i="11"/>
  <c r="J843" i="11" a="1"/>
  <c r="J843" i="11"/>
  <c r="E843" i="11" a="1"/>
  <c r="E843" i="11"/>
  <c r="D843" i="11" a="1"/>
  <c r="D843" i="11"/>
  <c r="Z538" i="11" a="1"/>
  <c r="Z538" i="11"/>
  <c r="E538" i="11" a="1"/>
  <c r="E538" i="11"/>
  <c r="S538" i="11" a="1"/>
  <c r="S538" i="11"/>
  <c r="P538" i="11" a="1"/>
  <c r="P538" i="11"/>
  <c r="J538" i="11" a="1"/>
  <c r="J538" i="11"/>
  <c r="M538" i="11" a="1"/>
  <c r="M538" i="11"/>
  <c r="O538" i="11" a="1"/>
  <c r="O538" i="11"/>
  <c r="N538" i="11" a="1"/>
  <c r="N538" i="11"/>
  <c r="Q538" i="11" a="1"/>
  <c r="Q538" i="11"/>
  <c r="D538" i="11" a="1"/>
  <c r="D538" i="11"/>
  <c r="K538" i="11" a="1"/>
  <c r="K538" i="11"/>
  <c r="AC538" i="11"/>
  <c r="AE538" i="11"/>
  <c r="I538" i="11" a="1"/>
  <c r="I538" i="11"/>
  <c r="V538" i="11"/>
  <c r="L538" i="11" a="1"/>
  <c r="L538" i="11"/>
  <c r="D219" i="11" a="1"/>
  <c r="D219" i="11"/>
  <c r="E219" i="11" a="1"/>
  <c r="E219" i="11"/>
  <c r="P219" i="11" a="1"/>
  <c r="P219" i="11"/>
  <c r="M219" i="11" a="1"/>
  <c r="M219" i="11"/>
  <c r="N219" i="11" a="1"/>
  <c r="N219" i="11"/>
  <c r="I219" i="11" a="1"/>
  <c r="I219" i="11"/>
  <c r="V219" i="11"/>
  <c r="O219" i="11" a="1"/>
  <c r="O219" i="11"/>
  <c r="S219" i="11" a="1"/>
  <c r="S219" i="11"/>
  <c r="Z219" i="11" a="1"/>
  <c r="Z219" i="11"/>
  <c r="K219" i="11" a="1"/>
  <c r="K219" i="11"/>
  <c r="AC219" i="11"/>
  <c r="AE219" i="11"/>
  <c r="J219" i="11" a="1"/>
  <c r="J219" i="11"/>
  <c r="L219" i="11" a="1"/>
  <c r="L219" i="11"/>
  <c r="Q219" i="11" a="1"/>
  <c r="Q219" i="11"/>
  <c r="Q269" i="11" a="1"/>
  <c r="Q269" i="11"/>
  <c r="D269" i="11" a="1"/>
  <c r="D269" i="11"/>
  <c r="P269" i="11" a="1"/>
  <c r="P269" i="11"/>
  <c r="S269" i="11" a="1"/>
  <c r="S269" i="11"/>
  <c r="O269" i="11" a="1"/>
  <c r="O269" i="11"/>
  <c r="K269" i="11" a="1"/>
  <c r="K269" i="11"/>
  <c r="AC269" i="11"/>
  <c r="AE269" i="11"/>
  <c r="L269" i="11" a="1"/>
  <c r="L269" i="11"/>
  <c r="M269" i="11" a="1"/>
  <c r="M269" i="11"/>
  <c r="I269" i="11" a="1"/>
  <c r="I269" i="11"/>
  <c r="V269" i="11"/>
  <c r="Z269" i="11" a="1"/>
  <c r="Z269" i="11"/>
  <c r="E269" i="11" a="1"/>
  <c r="E269" i="11"/>
  <c r="J269" i="11" a="1"/>
  <c r="J269" i="11"/>
  <c r="N269" i="11" a="1"/>
  <c r="N269" i="11"/>
  <c r="M449" i="11" a="1"/>
  <c r="M449" i="11"/>
  <c r="O449" i="11" a="1"/>
  <c r="O449" i="11"/>
  <c r="Z449" i="11" a="1"/>
  <c r="Z449" i="11"/>
  <c r="J449" i="11" a="1"/>
  <c r="J449" i="11"/>
  <c r="S449" i="11" a="1"/>
  <c r="S449" i="11"/>
  <c r="L449" i="11" a="1"/>
  <c r="L449" i="11"/>
  <c r="Q449" i="11" a="1"/>
  <c r="Q449" i="11"/>
  <c r="E449" i="11" a="1"/>
  <c r="E449" i="11"/>
  <c r="P449" i="11" a="1"/>
  <c r="P449" i="11"/>
  <c r="K449" i="11" a="1"/>
  <c r="K449" i="11"/>
  <c r="AC449" i="11"/>
  <c r="AE449" i="11"/>
  <c r="I449" i="11" a="1"/>
  <c r="I449" i="11"/>
  <c r="V449" i="11"/>
  <c r="D449" i="11" a="1"/>
  <c r="D449" i="11"/>
  <c r="N449" i="11" a="1"/>
  <c r="N449" i="11"/>
  <c r="I794" i="11" a="1"/>
  <c r="I794" i="11"/>
  <c r="V794" i="11"/>
  <c r="Z794" i="11" a="1"/>
  <c r="Z794" i="11"/>
  <c r="E794" i="11" a="1"/>
  <c r="E794" i="11"/>
  <c r="Q794" i="11" a="1"/>
  <c r="Q794" i="11"/>
  <c r="M794" i="11" a="1"/>
  <c r="M794" i="11"/>
  <c r="N794" i="11" a="1"/>
  <c r="N794" i="11"/>
  <c r="P794" i="11" a="1"/>
  <c r="P794" i="11"/>
  <c r="K794" i="11" a="1"/>
  <c r="K794" i="11"/>
  <c r="AC794" i="11"/>
  <c r="AE794" i="11"/>
  <c r="S794" i="11" a="1"/>
  <c r="S794" i="11"/>
  <c r="J794" i="11" a="1"/>
  <c r="J794" i="11"/>
  <c r="L794" i="11" a="1"/>
  <c r="L794" i="11"/>
  <c r="D794" i="11" a="1"/>
  <c r="D794" i="11"/>
  <c r="O794" i="11" a="1"/>
  <c r="O794" i="11"/>
  <c r="O535" i="11" a="1"/>
  <c r="O535" i="11"/>
  <c r="M535" i="11" a="1"/>
  <c r="M535" i="11"/>
  <c r="I535" i="11" a="1"/>
  <c r="I535" i="11"/>
  <c r="V535" i="11"/>
  <c r="J535" i="11" a="1"/>
  <c r="J535" i="11"/>
  <c r="N535" i="11" a="1"/>
  <c r="N535" i="11"/>
  <c r="K535" i="11" a="1"/>
  <c r="K535" i="11"/>
  <c r="AC535" i="11"/>
  <c r="AE535" i="11"/>
  <c r="Z535" i="11" a="1"/>
  <c r="Z535" i="11"/>
  <c r="E535" i="11" a="1"/>
  <c r="E535" i="11"/>
  <c r="P535" i="11" a="1"/>
  <c r="P535" i="11"/>
  <c r="Q535" i="11" a="1"/>
  <c r="Q535" i="11"/>
  <c r="D535" i="11" a="1"/>
  <c r="D535" i="11"/>
  <c r="S535" i="11" a="1"/>
  <c r="S535" i="11"/>
  <c r="L535" i="11" a="1"/>
  <c r="L535" i="11"/>
  <c r="J575" i="11" a="1"/>
  <c r="J575" i="11"/>
  <c r="D575" i="11" a="1"/>
  <c r="D575" i="11"/>
  <c r="E575" i="11" a="1"/>
  <c r="E575" i="11"/>
  <c r="O575" i="11" a="1"/>
  <c r="O575" i="11"/>
  <c r="L575" i="11" a="1"/>
  <c r="L575" i="11"/>
  <c r="Z575" i="11" a="1"/>
  <c r="Z575" i="11"/>
  <c r="Q575" i="11" a="1"/>
  <c r="Q575" i="11"/>
  <c r="K575" i="11" a="1"/>
  <c r="K575" i="11"/>
  <c r="AC575" i="11"/>
  <c r="AE575" i="11"/>
  <c r="I575" i="11" a="1"/>
  <c r="I575" i="11"/>
  <c r="V575" i="11"/>
  <c r="N575" i="11" a="1"/>
  <c r="N575" i="11"/>
  <c r="S575" i="11" a="1"/>
  <c r="S575" i="11"/>
  <c r="P575" i="11" a="1"/>
  <c r="P575" i="11"/>
  <c r="M575" i="11" a="1"/>
  <c r="M575" i="11"/>
  <c r="M167" i="11" a="1"/>
  <c r="M167" i="11"/>
  <c r="Z167" i="11" a="1"/>
  <c r="Z167" i="11"/>
  <c r="I167" i="11" a="1"/>
  <c r="I167" i="11"/>
  <c r="V167" i="11"/>
  <c r="K167" i="11" a="1"/>
  <c r="K167" i="11"/>
  <c r="AC167" i="11"/>
  <c r="AE167" i="11"/>
  <c r="O167" i="11" a="1"/>
  <c r="O167" i="11"/>
  <c r="Q167" i="11" a="1"/>
  <c r="Q167" i="11"/>
  <c r="L167" i="11" a="1"/>
  <c r="L167" i="11"/>
  <c r="D167" i="11" a="1"/>
  <c r="D167" i="11"/>
  <c r="S167" i="11" a="1"/>
  <c r="S167" i="11"/>
  <c r="J167" i="11" a="1"/>
  <c r="J167" i="11"/>
  <c r="E167" i="11" a="1"/>
  <c r="E167" i="11"/>
  <c r="P167" i="11" a="1"/>
  <c r="P167" i="11"/>
  <c r="N167" i="11" a="1"/>
  <c r="N167" i="11"/>
  <c r="M955" i="11" a="1"/>
  <c r="M955" i="11"/>
  <c r="S955" i="11" a="1"/>
  <c r="S955" i="11"/>
  <c r="I955" i="11" a="1"/>
  <c r="I955" i="11"/>
  <c r="V955" i="11"/>
  <c r="E955" i="11" a="1"/>
  <c r="E955" i="11"/>
  <c r="D955" i="11" a="1"/>
  <c r="D955" i="11"/>
  <c r="O955" i="11" a="1"/>
  <c r="O955" i="11"/>
  <c r="N955" i="11" a="1"/>
  <c r="N955" i="11"/>
  <c r="J955" i="11" a="1"/>
  <c r="J955" i="11"/>
  <c r="Z955" i="11" a="1"/>
  <c r="Z955" i="11"/>
  <c r="P955" i="11" a="1"/>
  <c r="P955" i="11"/>
  <c r="L955" i="11" a="1"/>
  <c r="L955" i="11"/>
  <c r="Q955" i="11" a="1"/>
  <c r="Q955" i="11"/>
  <c r="K955" i="11" a="1"/>
  <c r="K955" i="11"/>
  <c r="AC955" i="11"/>
  <c r="AE955" i="11"/>
  <c r="E212" i="11" a="1"/>
  <c r="E212" i="11"/>
  <c r="P212" i="11" a="1"/>
  <c r="P212" i="11"/>
  <c r="D212" i="11" a="1"/>
  <c r="D212" i="11"/>
  <c r="Y213" i="11" a="1"/>
  <c r="Y213" i="11"/>
  <c r="Y214" i="11" a="1"/>
  <c r="Y214" i="11"/>
  <c r="J212" i="11" a="1"/>
  <c r="J212" i="11"/>
  <c r="O212" i="11" a="1"/>
  <c r="O212" i="11"/>
  <c r="N212" i="11" a="1"/>
  <c r="N212" i="11"/>
  <c r="S212" i="11" a="1"/>
  <c r="S212" i="11"/>
  <c r="I212" i="11" a="1"/>
  <c r="I212" i="11"/>
  <c r="V212" i="11"/>
  <c r="Q212" i="11" a="1"/>
  <c r="Q212" i="11"/>
  <c r="Z212" i="11" a="1"/>
  <c r="Z212" i="11"/>
  <c r="L212" i="11" a="1"/>
  <c r="L212" i="11"/>
  <c r="K212" i="11" a="1"/>
  <c r="K212" i="11"/>
  <c r="AC212" i="11"/>
  <c r="AE212" i="11"/>
  <c r="M212" i="11" a="1"/>
  <c r="M212" i="11"/>
  <c r="K922" i="11" a="1"/>
  <c r="K922" i="11"/>
  <c r="AC922" i="11"/>
  <c r="AE922" i="11"/>
  <c r="N922" i="11" a="1"/>
  <c r="N922" i="11"/>
  <c r="M922" i="11" a="1"/>
  <c r="M922" i="11"/>
  <c r="P922" i="11" a="1"/>
  <c r="P922" i="11"/>
  <c r="D922" i="11" a="1"/>
  <c r="D922" i="11"/>
  <c r="Z922" i="11" a="1"/>
  <c r="Z922" i="11"/>
  <c r="L922" i="11" a="1"/>
  <c r="L922" i="11"/>
  <c r="O922" i="11" a="1"/>
  <c r="O922" i="11"/>
  <c r="S922" i="11" a="1"/>
  <c r="S922" i="11"/>
  <c r="Q922" i="11" a="1"/>
  <c r="Q922" i="11"/>
  <c r="E922" i="11" a="1"/>
  <c r="E922" i="11"/>
  <c r="J922" i="11" a="1"/>
  <c r="J922" i="11"/>
  <c r="I922" i="11" a="1"/>
  <c r="I922" i="11"/>
  <c r="V922" i="11"/>
  <c r="I126" i="11" a="1"/>
  <c r="I126" i="11"/>
  <c r="V126" i="11"/>
  <c r="K126" i="11" a="1"/>
  <c r="K126" i="11"/>
  <c r="AC126" i="11"/>
  <c r="AE126" i="11"/>
  <c r="L126" i="11" a="1"/>
  <c r="L126" i="11"/>
  <c r="D126" i="11" a="1"/>
  <c r="D126" i="11"/>
  <c r="P126" i="11" a="1"/>
  <c r="P126" i="11"/>
  <c r="N126" i="11" a="1"/>
  <c r="N126" i="11"/>
  <c r="Y127" i="11" a="1"/>
  <c r="Y127" i="11"/>
  <c r="Q126" i="11" a="1"/>
  <c r="Q126" i="11"/>
  <c r="S126" i="11" a="1"/>
  <c r="S126" i="11"/>
  <c r="E126" i="11" a="1"/>
  <c r="E126" i="11"/>
  <c r="Z126" i="11" a="1"/>
  <c r="Z126" i="11"/>
  <c r="J126" i="11" a="1"/>
  <c r="J126" i="11"/>
  <c r="M126" i="11" a="1"/>
  <c r="M126" i="11"/>
  <c r="O126" i="11" a="1"/>
  <c r="O126" i="11"/>
  <c r="M990" i="11" a="1"/>
  <c r="M990" i="11"/>
  <c r="E990" i="11" a="1"/>
  <c r="E990" i="11"/>
  <c r="O990" i="11" a="1"/>
  <c r="O990" i="11"/>
  <c r="D990" i="11" a="1"/>
  <c r="D990" i="11"/>
  <c r="J990" i="11" a="1"/>
  <c r="J990" i="11"/>
  <c r="S990" i="11" a="1"/>
  <c r="S990" i="11"/>
  <c r="I990" i="11" a="1"/>
  <c r="I990" i="11"/>
  <c r="V990" i="11"/>
  <c r="Z990" i="11" a="1"/>
  <c r="Z990" i="11"/>
  <c r="P990" i="11" a="1"/>
  <c r="P990" i="11"/>
  <c r="Q990" i="11" a="1"/>
  <c r="Q990" i="11"/>
  <c r="N990" i="11" a="1"/>
  <c r="N990" i="11"/>
  <c r="K990" i="11" a="1"/>
  <c r="K990" i="11"/>
  <c r="AC990" i="11"/>
  <c r="AE990" i="11"/>
  <c r="L990" i="11" a="1"/>
  <c r="L990" i="11"/>
  <c r="L513" i="11" a="1"/>
  <c r="L513" i="11"/>
  <c r="K513" i="11" a="1"/>
  <c r="K513" i="11"/>
  <c r="AC513" i="11"/>
  <c r="AE513" i="11"/>
  <c r="E513" i="11" a="1"/>
  <c r="E513" i="11"/>
  <c r="N513" i="11" a="1"/>
  <c r="N513" i="11"/>
  <c r="O513" i="11" a="1"/>
  <c r="O513" i="11"/>
  <c r="J513" i="11" a="1"/>
  <c r="J513" i="11"/>
  <c r="I513" i="11" a="1"/>
  <c r="I513" i="11"/>
  <c r="V513" i="11"/>
  <c r="M513" i="11" a="1"/>
  <c r="M513" i="11"/>
  <c r="Q513" i="11" a="1"/>
  <c r="Q513" i="11"/>
  <c r="P513" i="11" a="1"/>
  <c r="P513" i="11"/>
  <c r="S513" i="11" a="1"/>
  <c r="S513" i="11"/>
  <c r="Z513" i="11" a="1"/>
  <c r="Z513" i="11"/>
  <c r="D513" i="11" a="1"/>
  <c r="D513" i="11"/>
  <c r="J656" i="11" a="1"/>
  <c r="J656" i="11"/>
  <c r="M656" i="11" a="1"/>
  <c r="M656" i="11"/>
  <c r="D656" i="11" a="1"/>
  <c r="D656" i="11"/>
  <c r="L656" i="11" a="1"/>
  <c r="L656" i="11"/>
  <c r="O656" i="11" a="1"/>
  <c r="O656" i="11"/>
  <c r="Z656" i="11" a="1"/>
  <c r="Z656" i="11"/>
  <c r="I656" i="11" a="1"/>
  <c r="I656" i="11"/>
  <c r="V656" i="11"/>
  <c r="E656" i="11" a="1"/>
  <c r="E656" i="11"/>
  <c r="N656" i="11" a="1"/>
  <c r="N656" i="11"/>
  <c r="P656" i="11" a="1"/>
  <c r="P656" i="11"/>
  <c r="S656" i="11" a="1"/>
  <c r="S656" i="11"/>
  <c r="K656" i="11" a="1"/>
  <c r="K656" i="11"/>
  <c r="AC656" i="11"/>
  <c r="AE656" i="11"/>
  <c r="Q656" i="11" a="1"/>
  <c r="Q656" i="11"/>
  <c r="S58" i="11" a="1"/>
  <c r="S58" i="11"/>
  <c r="D58" i="11" a="1"/>
  <c r="D58" i="11"/>
  <c r="J58" i="11" a="1"/>
  <c r="J58" i="11"/>
  <c r="O58" i="11" a="1"/>
  <c r="O58" i="11"/>
  <c r="Q58" i="11" a="1"/>
  <c r="Q58" i="11"/>
  <c r="E58" i="11" a="1"/>
  <c r="E58" i="11"/>
  <c r="L58" i="11" a="1"/>
  <c r="L58" i="11"/>
  <c r="K58" i="11" a="1"/>
  <c r="K58" i="11"/>
  <c r="AC58" i="11"/>
  <c r="AE58" i="11"/>
  <c r="Z58" i="11" a="1"/>
  <c r="Z58" i="11"/>
  <c r="I58" i="11" a="1"/>
  <c r="I58" i="11"/>
  <c r="V58" i="11"/>
  <c r="M58" i="11" a="1"/>
  <c r="M58" i="11"/>
  <c r="N58" i="11" a="1"/>
  <c r="N58" i="11"/>
  <c r="P58" i="11" a="1"/>
  <c r="P58" i="11"/>
  <c r="M651" i="11" a="1"/>
  <c r="M651" i="11"/>
  <c r="J651" i="11" a="1"/>
  <c r="J651" i="11"/>
  <c r="N651" i="11" a="1"/>
  <c r="N651" i="11"/>
  <c r="S651" i="11" a="1"/>
  <c r="S651" i="11"/>
  <c r="Z651" i="11" a="1"/>
  <c r="Z651" i="11"/>
  <c r="I651" i="11" a="1"/>
  <c r="I651" i="11"/>
  <c r="V651" i="11"/>
  <c r="L651" i="11" a="1"/>
  <c r="L651" i="11"/>
  <c r="P651" i="11" a="1"/>
  <c r="P651" i="11"/>
  <c r="Q651" i="11" a="1"/>
  <c r="Q651" i="11"/>
  <c r="E651" i="11" a="1"/>
  <c r="E651" i="11"/>
  <c r="K651" i="11" a="1"/>
  <c r="K651" i="11"/>
  <c r="AC651" i="11"/>
  <c r="AE651" i="11"/>
  <c r="O651" i="11" a="1"/>
  <c r="O651" i="11"/>
  <c r="D651" i="11" a="1"/>
  <c r="D651" i="11"/>
  <c r="M353" i="11" a="1"/>
  <c r="M353" i="11"/>
  <c r="P353" i="11" a="1"/>
  <c r="P353" i="11"/>
  <c r="D353" i="11" a="1"/>
  <c r="D353" i="11"/>
  <c r="K353" i="11" a="1"/>
  <c r="K353" i="11"/>
  <c r="AC353" i="11"/>
  <c r="AE353" i="11"/>
  <c r="E353" i="11" a="1"/>
  <c r="E353" i="11"/>
  <c r="N353" i="11" a="1"/>
  <c r="N353" i="11"/>
  <c r="S353" i="11" a="1"/>
  <c r="S353" i="11"/>
  <c r="Q353" i="11" a="1"/>
  <c r="Q353" i="11"/>
  <c r="L353" i="11" a="1"/>
  <c r="L353" i="11"/>
  <c r="I353" i="11" a="1"/>
  <c r="I353" i="11"/>
  <c r="V353" i="11"/>
  <c r="Z353" i="11" a="1"/>
  <c r="Z353" i="11"/>
  <c r="O353" i="11" a="1"/>
  <c r="O353" i="11"/>
  <c r="J353" i="11" a="1"/>
  <c r="J353" i="11"/>
  <c r="K253" i="11" a="1"/>
  <c r="K253" i="11"/>
  <c r="AC253" i="11"/>
  <c r="AE253" i="11"/>
  <c r="Z253" i="11" a="1"/>
  <c r="Z253" i="11"/>
  <c r="N253" i="11" a="1"/>
  <c r="N253" i="11"/>
  <c r="Q253" i="11" a="1"/>
  <c r="Q253" i="11"/>
  <c r="I253" i="11" a="1"/>
  <c r="I253" i="11"/>
  <c r="V253" i="11"/>
  <c r="E253" i="11" a="1"/>
  <c r="E253" i="11"/>
  <c r="D253" i="11" a="1"/>
  <c r="D253" i="11"/>
  <c r="P253" i="11" a="1"/>
  <c r="P253" i="11"/>
  <c r="J253" i="11" a="1"/>
  <c r="J253" i="11"/>
  <c r="M253" i="11" a="1"/>
  <c r="M253" i="11"/>
  <c r="O253" i="11" a="1"/>
  <c r="O253" i="11"/>
  <c r="S253" i="11" a="1"/>
  <c r="S253" i="11"/>
  <c r="L253" i="11" a="1"/>
  <c r="L253" i="11"/>
  <c r="Q642" i="11" a="1"/>
  <c r="Q642" i="11"/>
  <c r="N642" i="11" a="1"/>
  <c r="N642" i="11"/>
  <c r="P642" i="11" a="1"/>
  <c r="P642" i="11"/>
  <c r="K642" i="11" a="1"/>
  <c r="K642" i="11"/>
  <c r="AC642" i="11"/>
  <c r="AE642" i="11"/>
  <c r="I642" i="11" a="1"/>
  <c r="I642" i="11"/>
  <c r="V642" i="11"/>
  <c r="D642" i="11" a="1"/>
  <c r="D642" i="11"/>
  <c r="S642" i="11" a="1"/>
  <c r="S642" i="11"/>
  <c r="O642" i="11" a="1"/>
  <c r="O642" i="11"/>
  <c r="M642" i="11" a="1"/>
  <c r="M642" i="11"/>
  <c r="Z642" i="11" a="1"/>
  <c r="Z642" i="11"/>
  <c r="E642" i="11" a="1"/>
  <c r="E642" i="11"/>
  <c r="J642" i="11" a="1"/>
  <c r="J642" i="11"/>
  <c r="L642" i="11" a="1"/>
  <c r="L642" i="11"/>
  <c r="E281" i="11" a="1"/>
  <c r="E281" i="11"/>
  <c r="O281" i="11" a="1"/>
  <c r="O281" i="11"/>
  <c r="Z281" i="11" a="1"/>
  <c r="Z281" i="11"/>
  <c r="L281" i="11" a="1"/>
  <c r="L281" i="11"/>
  <c r="N281" i="11" a="1"/>
  <c r="N281" i="11"/>
  <c r="J281" i="11" a="1"/>
  <c r="J281" i="11"/>
  <c r="D281" i="11" a="1"/>
  <c r="D281" i="11"/>
  <c r="I281" i="11" a="1"/>
  <c r="I281" i="11"/>
  <c r="V281" i="11"/>
  <c r="P281" i="11" a="1"/>
  <c r="P281" i="11"/>
  <c r="M281" i="11" a="1"/>
  <c r="M281" i="11"/>
  <c r="K281" i="11" a="1"/>
  <c r="K281" i="11"/>
  <c r="AC281" i="11"/>
  <c r="AE281" i="11"/>
  <c r="Q281" i="11" a="1"/>
  <c r="Q281" i="11"/>
  <c r="S281" i="11" a="1"/>
  <c r="S281" i="11"/>
  <c r="P994" i="11" a="1"/>
  <c r="P994" i="11"/>
  <c r="K994" i="11" a="1"/>
  <c r="K994" i="11"/>
  <c r="AC994" i="11"/>
  <c r="AE994" i="11"/>
  <c r="I994" i="11" a="1"/>
  <c r="I994" i="11"/>
  <c r="V994" i="11"/>
  <c r="M994" i="11" a="1"/>
  <c r="M994" i="11"/>
  <c r="J994" i="11" a="1"/>
  <c r="J994" i="11"/>
  <c r="O994" i="11" a="1"/>
  <c r="O994" i="11"/>
  <c r="S994" i="11" a="1"/>
  <c r="S994" i="11"/>
  <c r="Z994" i="11" a="1"/>
  <c r="Z994" i="11"/>
  <c r="D994" i="11" a="1"/>
  <c r="D994" i="11"/>
  <c r="Q994" i="11" a="1"/>
  <c r="Q994" i="11"/>
  <c r="L994" i="11" a="1"/>
  <c r="L994" i="11"/>
  <c r="N994" i="11" a="1"/>
  <c r="N994" i="11"/>
  <c r="E994" i="11" a="1"/>
  <c r="E994" i="11"/>
  <c r="M797" i="11" a="1"/>
  <c r="M797" i="11"/>
  <c r="J797" i="11" a="1"/>
  <c r="J797" i="11"/>
  <c r="S797" i="11" a="1"/>
  <c r="S797" i="11"/>
  <c r="K797" i="11" a="1"/>
  <c r="K797" i="11"/>
  <c r="AC797" i="11"/>
  <c r="AE797" i="11"/>
  <c r="O797" i="11" a="1"/>
  <c r="O797" i="11"/>
  <c r="P797" i="11" a="1"/>
  <c r="P797" i="11"/>
  <c r="Q797" i="11" a="1"/>
  <c r="Q797" i="11"/>
  <c r="I797" i="11" a="1"/>
  <c r="I797" i="11"/>
  <c r="V797" i="11"/>
  <c r="L797" i="11" a="1"/>
  <c r="L797" i="11"/>
  <c r="Z797" i="11" a="1"/>
  <c r="Z797" i="11"/>
  <c r="E797" i="11" a="1"/>
  <c r="E797" i="11"/>
  <c r="N797" i="11" a="1"/>
  <c r="N797" i="11"/>
  <c r="D797" i="11" a="1"/>
  <c r="D797" i="11"/>
  <c r="S214" i="11" a="1"/>
  <c r="S214" i="11"/>
  <c r="L214" i="11" a="1"/>
  <c r="L214" i="11"/>
  <c r="Q214" i="11" a="1"/>
  <c r="Q214" i="11"/>
  <c r="E214" i="11" a="1"/>
  <c r="E214" i="11"/>
  <c r="K214" i="11" a="1"/>
  <c r="K214" i="11"/>
  <c r="AC214" i="11"/>
  <c r="AE214" i="11"/>
  <c r="P214" i="11" a="1"/>
  <c r="P214" i="11"/>
  <c r="D214" i="11" a="1"/>
  <c r="D214" i="11"/>
  <c r="N214" i="11" a="1"/>
  <c r="N214" i="11"/>
  <c r="Z214" i="11" a="1"/>
  <c r="Z214" i="11"/>
  <c r="O214" i="11" a="1"/>
  <c r="O214" i="11"/>
  <c r="M214" i="11" a="1"/>
  <c r="M214" i="11"/>
  <c r="I214" i="11" a="1"/>
  <c r="I214" i="11"/>
  <c r="V214" i="11"/>
  <c r="Y215" i="11" a="1"/>
  <c r="Y215" i="11"/>
  <c r="J214" i="11" a="1"/>
  <c r="J214" i="11"/>
  <c r="P115" i="11" a="1"/>
  <c r="P115" i="11"/>
  <c r="L115" i="11" a="1"/>
  <c r="L115" i="11"/>
  <c r="Z115" i="11" a="1"/>
  <c r="Z115" i="11"/>
  <c r="K115" i="11" a="1"/>
  <c r="K115" i="11"/>
  <c r="S115" i="11" a="1"/>
  <c r="S115" i="11"/>
  <c r="N115" i="11" a="1"/>
  <c r="N115" i="11"/>
  <c r="M115" i="11" a="1"/>
  <c r="M115" i="11"/>
  <c r="I115" i="11" a="1"/>
  <c r="I115" i="11"/>
  <c r="V115" i="11"/>
  <c r="J115" i="11" a="1"/>
  <c r="J115" i="11"/>
  <c r="D115" i="11" a="1"/>
  <c r="D115" i="11"/>
  <c r="E115" i="11" a="1"/>
  <c r="E115" i="11"/>
  <c r="Q115" i="11" a="1"/>
  <c r="Q115" i="11"/>
  <c r="O115" i="11" a="1"/>
  <c r="O115" i="11"/>
  <c r="K318" i="11" a="1"/>
  <c r="K318" i="11"/>
  <c r="AC318" i="11"/>
  <c r="AE318" i="11"/>
  <c r="Q318" i="11" a="1"/>
  <c r="Q318" i="11"/>
  <c r="L318" i="11" a="1"/>
  <c r="L318" i="11"/>
  <c r="Y319" i="11" a="1"/>
  <c r="Y319" i="11"/>
  <c r="D318" i="11" a="1"/>
  <c r="D318" i="11"/>
  <c r="S318" i="11" a="1"/>
  <c r="S318" i="11"/>
  <c r="O318" i="11" a="1"/>
  <c r="O318" i="11"/>
  <c r="Z318" i="11" a="1"/>
  <c r="Z318" i="11"/>
  <c r="J318" i="11" a="1"/>
  <c r="J318" i="11"/>
  <c r="M318" i="11" a="1"/>
  <c r="M318" i="11"/>
  <c r="P318" i="11" a="1"/>
  <c r="P318" i="11"/>
  <c r="E318" i="11" a="1"/>
  <c r="E318" i="11"/>
  <c r="I318" i="11" a="1"/>
  <c r="I318" i="11"/>
  <c r="V318" i="11"/>
  <c r="N318" i="11" a="1"/>
  <c r="N318" i="11"/>
  <c r="P279" i="11" a="1"/>
  <c r="P279" i="11"/>
  <c r="J279" i="11" a="1"/>
  <c r="J279" i="11"/>
  <c r="O279" i="11" a="1"/>
  <c r="O279" i="11"/>
  <c r="S279" i="11" a="1"/>
  <c r="S279" i="11"/>
  <c r="N279" i="11" a="1"/>
  <c r="N279" i="11"/>
  <c r="Q279" i="11" a="1"/>
  <c r="Q279" i="11"/>
  <c r="M279" i="11" a="1"/>
  <c r="M279" i="11"/>
  <c r="D279" i="11" a="1"/>
  <c r="D279" i="11"/>
  <c r="I279" i="11" a="1"/>
  <c r="I279" i="11"/>
  <c r="V279" i="11"/>
  <c r="E279" i="11" a="1"/>
  <c r="E279" i="11"/>
  <c r="L279" i="11" a="1"/>
  <c r="L279" i="11"/>
  <c r="Z279" i="11" a="1"/>
  <c r="Z279" i="11"/>
  <c r="K279" i="11" a="1"/>
  <c r="K279" i="11"/>
  <c r="AC279" i="11"/>
  <c r="AE279" i="11"/>
  <c r="O962" i="11" a="1"/>
  <c r="O962" i="11"/>
  <c r="Q962" i="11" a="1"/>
  <c r="Q962" i="11"/>
  <c r="M962" i="11" a="1"/>
  <c r="M962" i="11"/>
  <c r="N962" i="11" a="1"/>
  <c r="N962" i="11"/>
  <c r="L962" i="11" a="1"/>
  <c r="L962" i="11"/>
  <c r="I962" i="11" a="1"/>
  <c r="I962" i="11"/>
  <c r="V962" i="11"/>
  <c r="P962" i="11" a="1"/>
  <c r="P962" i="11"/>
  <c r="Z962" i="11" a="1"/>
  <c r="Z962" i="11"/>
  <c r="K962" i="11" a="1"/>
  <c r="K962" i="11"/>
  <c r="AC962" i="11"/>
  <c r="AE962" i="11"/>
  <c r="D962" i="11" a="1"/>
  <c r="D962" i="11"/>
  <c r="E962" i="11" a="1"/>
  <c r="E962" i="11"/>
  <c r="S962" i="11" a="1"/>
  <c r="S962" i="11"/>
  <c r="J962" i="11" a="1"/>
  <c r="J962" i="11"/>
  <c r="P493" i="11" a="1"/>
  <c r="P493" i="11"/>
  <c r="D493" i="11" a="1"/>
  <c r="D493" i="11"/>
  <c r="M493" i="11" a="1"/>
  <c r="M493" i="11"/>
  <c r="K493" i="11" a="1"/>
  <c r="K493" i="11"/>
  <c r="Z493" i="11" a="1"/>
  <c r="Z493" i="11"/>
  <c r="S493" i="11" a="1"/>
  <c r="S493" i="11"/>
  <c r="N493" i="11" a="1"/>
  <c r="N493" i="11"/>
  <c r="Q493" i="11" a="1"/>
  <c r="Q493" i="11"/>
  <c r="I493" i="11" a="1"/>
  <c r="I493" i="11"/>
  <c r="V493" i="11"/>
  <c r="J493" i="11" a="1"/>
  <c r="J493" i="11"/>
  <c r="E493" i="11" a="1"/>
  <c r="E493" i="11"/>
  <c r="L493" i="11" a="1"/>
  <c r="L493" i="11"/>
  <c r="O493" i="11" a="1"/>
  <c r="O493" i="11"/>
  <c r="I112" i="11" a="1"/>
  <c r="I112" i="11"/>
  <c r="V112" i="11"/>
  <c r="P112" i="11" a="1"/>
  <c r="P112" i="11"/>
  <c r="M112" i="11" a="1"/>
  <c r="M112" i="11"/>
  <c r="Y113" i="11" a="1"/>
  <c r="Y113" i="11"/>
  <c r="L112" i="11" a="1"/>
  <c r="L112" i="11"/>
  <c r="S112" i="11" a="1"/>
  <c r="S112" i="11"/>
  <c r="E112" i="11" a="1"/>
  <c r="E112" i="11"/>
  <c r="J112" i="11" a="1"/>
  <c r="J112" i="11"/>
  <c r="N112" i="11" a="1"/>
  <c r="N112" i="11"/>
  <c r="O112" i="11" a="1"/>
  <c r="O112" i="11"/>
  <c r="K112" i="11" a="1"/>
  <c r="K112" i="11"/>
  <c r="AC112" i="11"/>
  <c r="AE112" i="11"/>
  <c r="D112" i="11" a="1"/>
  <c r="D112" i="11"/>
  <c r="Q112" i="11" a="1"/>
  <c r="Q112" i="11"/>
  <c r="Z112" i="11" a="1"/>
  <c r="Z112" i="11"/>
  <c r="I928" i="11" a="1"/>
  <c r="I928" i="11"/>
  <c r="V928" i="11"/>
  <c r="D928" i="11" a="1"/>
  <c r="D928" i="11"/>
  <c r="P928" i="11" a="1"/>
  <c r="P928" i="11"/>
  <c r="M928" i="11" a="1"/>
  <c r="M928" i="11"/>
  <c r="Q928" i="11" a="1"/>
  <c r="Q928" i="11"/>
  <c r="N928" i="11" a="1"/>
  <c r="N928" i="11"/>
  <c r="S928" i="11" a="1"/>
  <c r="S928" i="11"/>
  <c r="K928" i="11" a="1"/>
  <c r="K928" i="11"/>
  <c r="AC928" i="11"/>
  <c r="AE928" i="11"/>
  <c r="J928" i="11" a="1"/>
  <c r="J928" i="11"/>
  <c r="E928" i="11" a="1"/>
  <c r="E928" i="11"/>
  <c r="Z928" i="11" a="1"/>
  <c r="Z928" i="11"/>
  <c r="L928" i="11" a="1"/>
  <c r="L928" i="11"/>
  <c r="O928" i="11" a="1"/>
  <c r="O928" i="11"/>
  <c r="M931" i="11" a="1"/>
  <c r="M931" i="11"/>
  <c r="I931" i="11" a="1"/>
  <c r="I931" i="11"/>
  <c r="V931" i="11"/>
  <c r="E931" i="11" a="1"/>
  <c r="E931" i="11"/>
  <c r="P931" i="11" a="1"/>
  <c r="P931" i="11"/>
  <c r="L931" i="11" a="1"/>
  <c r="L931" i="11"/>
  <c r="Z931" i="11" a="1"/>
  <c r="Z931" i="11"/>
  <c r="Q931" i="11" a="1"/>
  <c r="Q931" i="11"/>
  <c r="S931" i="11" a="1"/>
  <c r="S931" i="11"/>
  <c r="D931" i="11" a="1"/>
  <c r="D931" i="11"/>
  <c r="N931" i="11" a="1"/>
  <c r="N931" i="11"/>
  <c r="O931" i="11" a="1"/>
  <c r="O931" i="11"/>
  <c r="J931" i="11" a="1"/>
  <c r="J931" i="11"/>
  <c r="K931" i="11" a="1"/>
  <c r="K931" i="11"/>
  <c r="AC931" i="11"/>
  <c r="AE931" i="11"/>
  <c r="N704" i="11" a="1"/>
  <c r="N704" i="11"/>
  <c r="M704" i="11" a="1"/>
  <c r="M704" i="11"/>
  <c r="Z704" i="11" a="1"/>
  <c r="Z704" i="11"/>
  <c r="E704" i="11" a="1"/>
  <c r="E704" i="11"/>
  <c r="K704" i="11" a="1"/>
  <c r="K704" i="11"/>
  <c r="AC704" i="11"/>
  <c r="AE704" i="11"/>
  <c r="L704" i="11" a="1"/>
  <c r="L704" i="11"/>
  <c r="O704" i="11" a="1"/>
  <c r="O704" i="11"/>
  <c r="J704" i="11" a="1"/>
  <c r="J704" i="11"/>
  <c r="S704" i="11" a="1"/>
  <c r="S704" i="11"/>
  <c r="P704" i="11" a="1"/>
  <c r="P704" i="11"/>
  <c r="D704" i="11" a="1"/>
  <c r="D704" i="11"/>
  <c r="Q704" i="11" a="1"/>
  <c r="Q704" i="11"/>
  <c r="I704" i="11" a="1"/>
  <c r="I704" i="11"/>
  <c r="V704" i="11"/>
  <c r="K447" i="11" a="1"/>
  <c r="K447" i="11"/>
  <c r="AC447" i="11"/>
  <c r="AE447" i="11"/>
  <c r="L447" i="11" a="1"/>
  <c r="L447" i="11"/>
  <c r="D447" i="11" a="1"/>
  <c r="D447" i="11"/>
  <c r="P447" i="11" a="1"/>
  <c r="P447" i="11"/>
  <c r="O447" i="11" a="1"/>
  <c r="O447" i="11"/>
  <c r="I447" i="11" a="1"/>
  <c r="I447" i="11"/>
  <c r="V447" i="11"/>
  <c r="J447" i="11" a="1"/>
  <c r="J447" i="11"/>
  <c r="M447" i="11" a="1"/>
  <c r="M447" i="11"/>
  <c r="Z447" i="11" a="1"/>
  <c r="Z447" i="11"/>
  <c r="S447" i="11" a="1"/>
  <c r="S447" i="11"/>
  <c r="E447" i="11" a="1"/>
  <c r="E447" i="11"/>
  <c r="N447" i="11" a="1"/>
  <c r="N447" i="11"/>
  <c r="Q447" i="11" a="1"/>
  <c r="Q447" i="11"/>
  <c r="S992" i="11" a="1"/>
  <c r="S992" i="11"/>
  <c r="Z992" i="11" a="1"/>
  <c r="Z992" i="11"/>
  <c r="M992" i="11" a="1"/>
  <c r="M992" i="11"/>
  <c r="N992" i="11" a="1"/>
  <c r="N992" i="11"/>
  <c r="P992" i="11" a="1"/>
  <c r="P992" i="11"/>
  <c r="O992" i="11" a="1"/>
  <c r="O992" i="11"/>
  <c r="J992" i="11" a="1"/>
  <c r="J992" i="11"/>
  <c r="K992" i="11" a="1"/>
  <c r="K992" i="11"/>
  <c r="AC992" i="11"/>
  <c r="AE992" i="11"/>
  <c r="D992" i="11" a="1"/>
  <c r="D992" i="11"/>
  <c r="I992" i="11" a="1"/>
  <c r="I992" i="11"/>
  <c r="V992" i="11"/>
  <c r="Q992" i="11" a="1"/>
  <c r="Q992" i="11"/>
  <c r="E992" i="11" a="1"/>
  <c r="E992" i="11"/>
  <c r="L992" i="11" a="1"/>
  <c r="L992" i="11"/>
  <c r="L986" i="11" a="1"/>
  <c r="L986" i="11"/>
  <c r="S986" i="11" a="1"/>
  <c r="S986" i="11"/>
  <c r="Q986" i="11" a="1"/>
  <c r="Q986" i="11"/>
  <c r="I986" i="11" a="1"/>
  <c r="I986" i="11"/>
  <c r="V986" i="11"/>
  <c r="J986" i="11" a="1"/>
  <c r="J986" i="11"/>
  <c r="N986" i="11" a="1"/>
  <c r="N986" i="11"/>
  <c r="K986" i="11" a="1"/>
  <c r="K986" i="11"/>
  <c r="AC986" i="11"/>
  <c r="AE986" i="11"/>
  <c r="O986" i="11" a="1"/>
  <c r="O986" i="11"/>
  <c r="E986" i="11" a="1"/>
  <c r="E986" i="11"/>
  <c r="D986" i="11" a="1"/>
  <c r="D986" i="11"/>
  <c r="P986" i="11" a="1"/>
  <c r="P986" i="11"/>
  <c r="Z986" i="11" a="1"/>
  <c r="Z986" i="11"/>
  <c r="M986" i="11" a="1"/>
  <c r="M986" i="11"/>
  <c r="K265" i="11" a="1"/>
  <c r="K265" i="11"/>
  <c r="AC265" i="11"/>
  <c r="AE265" i="11"/>
  <c r="L265" i="11" a="1"/>
  <c r="L265" i="11"/>
  <c r="M265" i="11" a="1"/>
  <c r="M265" i="11"/>
  <c r="D265" i="11" a="1"/>
  <c r="D265" i="11"/>
  <c r="P265" i="11" a="1"/>
  <c r="P265" i="11"/>
  <c r="J265" i="11" a="1"/>
  <c r="J265" i="11"/>
  <c r="Z265" i="11" a="1"/>
  <c r="Z265" i="11"/>
  <c r="O265" i="11" a="1"/>
  <c r="O265" i="11"/>
  <c r="S265" i="11" a="1"/>
  <c r="S265" i="11"/>
  <c r="N265" i="11" a="1"/>
  <c r="N265" i="11"/>
  <c r="Q265" i="11" a="1"/>
  <c r="Q265" i="11"/>
  <c r="I265" i="11" a="1"/>
  <c r="I265" i="11"/>
  <c r="V265" i="11"/>
  <c r="E265" i="11" a="1"/>
  <c r="E265" i="11"/>
  <c r="O520" i="11" a="1"/>
  <c r="O520" i="11"/>
  <c r="I520" i="11" a="1"/>
  <c r="I520" i="11"/>
  <c r="V520" i="11"/>
  <c r="M520" i="11" a="1"/>
  <c r="M520" i="11"/>
  <c r="S520" i="11" a="1"/>
  <c r="S520" i="11"/>
  <c r="N520" i="11" a="1"/>
  <c r="N520" i="11"/>
  <c r="Q520" i="11" a="1"/>
  <c r="Q520" i="11"/>
  <c r="E520" i="11" a="1"/>
  <c r="E520" i="11"/>
  <c r="D520" i="11" a="1"/>
  <c r="D520" i="11"/>
  <c r="J520" i="11" a="1"/>
  <c r="J520" i="11"/>
  <c r="K520" i="11" a="1"/>
  <c r="K520" i="11"/>
  <c r="AC520" i="11"/>
  <c r="AE520" i="11"/>
  <c r="L520" i="11" a="1"/>
  <c r="L520" i="11"/>
  <c r="P520" i="11" a="1"/>
  <c r="P520" i="11"/>
  <c r="Z520" i="11" a="1"/>
  <c r="Z520" i="11"/>
  <c r="Q147" i="11" a="1"/>
  <c r="Q147" i="11"/>
  <c r="E147" i="11" a="1"/>
  <c r="E147" i="11"/>
  <c r="K147" i="11" a="1"/>
  <c r="K147" i="11"/>
  <c r="AC147" i="11"/>
  <c r="AE147" i="11"/>
  <c r="D147" i="11" a="1"/>
  <c r="D147" i="11"/>
  <c r="J147" i="11" a="1"/>
  <c r="J147" i="11"/>
  <c r="Z147" i="11" a="1"/>
  <c r="Z147" i="11"/>
  <c r="N147" i="11" a="1"/>
  <c r="N147" i="11"/>
  <c r="O147" i="11" a="1"/>
  <c r="O147" i="11"/>
  <c r="I147" i="11" a="1"/>
  <c r="I147" i="11"/>
  <c r="V147" i="11"/>
  <c r="P147" i="11" a="1"/>
  <c r="P147" i="11"/>
  <c r="S147" i="11" a="1"/>
  <c r="S147" i="11"/>
  <c r="M147" i="11" a="1"/>
  <c r="M147" i="11"/>
  <c r="L147" i="11" a="1"/>
  <c r="L147" i="11"/>
  <c r="P454" i="11" a="1"/>
  <c r="P454" i="11"/>
  <c r="O454" i="11" a="1"/>
  <c r="O454" i="11"/>
  <c r="M454" i="11" a="1"/>
  <c r="M454" i="11"/>
  <c r="E454" i="11" a="1"/>
  <c r="E454" i="11"/>
  <c r="Z454" i="11" a="1"/>
  <c r="Z454" i="11"/>
  <c r="I454" i="11" a="1"/>
  <c r="I454" i="11"/>
  <c r="V454" i="11"/>
  <c r="K454" i="11" a="1"/>
  <c r="K454" i="11"/>
  <c r="AC454" i="11"/>
  <c r="AE454" i="11"/>
  <c r="L454" i="11" a="1"/>
  <c r="L454" i="11"/>
  <c r="Y455" i="11" a="1"/>
  <c r="Y455" i="11"/>
  <c r="Q454" i="11" a="1"/>
  <c r="Q454" i="11"/>
  <c r="S454" i="11" a="1"/>
  <c r="S454" i="11"/>
  <c r="D454" i="11" a="1"/>
  <c r="D454" i="11"/>
  <c r="J454" i="11" a="1"/>
  <c r="J454" i="11"/>
  <c r="N454" i="11" a="1"/>
  <c r="N454" i="11"/>
  <c r="J695" i="11" a="1"/>
  <c r="J695" i="11"/>
  <c r="L695" i="11" a="1"/>
  <c r="L695" i="11"/>
  <c r="S695" i="11" a="1"/>
  <c r="S695" i="11"/>
  <c r="Z695" i="11" a="1"/>
  <c r="Z695" i="11"/>
  <c r="M695" i="11" a="1"/>
  <c r="M695" i="11"/>
  <c r="I695" i="11" a="1"/>
  <c r="I695" i="11"/>
  <c r="V695" i="11"/>
  <c r="P695" i="11" a="1"/>
  <c r="P695" i="11"/>
  <c r="N695" i="11" a="1"/>
  <c r="N695" i="11"/>
  <c r="D695" i="11" a="1"/>
  <c r="D695" i="11"/>
  <c r="O695" i="11" a="1"/>
  <c r="O695" i="11"/>
  <c r="E695" i="11" a="1"/>
  <c r="E695" i="11"/>
  <c r="Q695" i="11" a="1"/>
  <c r="Q695" i="11"/>
  <c r="K695" i="11" a="1"/>
  <c r="K695" i="11"/>
  <c r="AC695" i="11"/>
  <c r="AE695" i="11"/>
  <c r="D522" i="11" a="1"/>
  <c r="D522" i="11"/>
  <c r="L522" i="11" a="1"/>
  <c r="L522" i="11"/>
  <c r="I522" i="11" a="1"/>
  <c r="I522" i="11"/>
  <c r="V522" i="11"/>
  <c r="E522" i="11" a="1"/>
  <c r="E522" i="11"/>
  <c r="Q522" i="11" a="1"/>
  <c r="Q522" i="11"/>
  <c r="O522" i="11" a="1"/>
  <c r="O522" i="11"/>
  <c r="J522" i="11" a="1"/>
  <c r="J522" i="11"/>
  <c r="S522" i="11" a="1"/>
  <c r="S522" i="11"/>
  <c r="Z522" i="11" a="1"/>
  <c r="Z522" i="11"/>
  <c r="P522" i="11" a="1"/>
  <c r="P522" i="11"/>
  <c r="N522" i="11" a="1"/>
  <c r="N522" i="11"/>
  <c r="M522" i="11" a="1"/>
  <c r="M522" i="11"/>
  <c r="K522" i="11" a="1"/>
  <c r="K522" i="11"/>
  <c r="AC522" i="11"/>
  <c r="AE522" i="11"/>
  <c r="Z649" i="11" a="1"/>
  <c r="Z649" i="11"/>
  <c r="E649" i="11" a="1"/>
  <c r="E649" i="11"/>
  <c r="N649" i="11" a="1"/>
  <c r="N649" i="11"/>
  <c r="Q649" i="11" a="1"/>
  <c r="Q649" i="11"/>
  <c r="M649" i="11" a="1"/>
  <c r="M649" i="11"/>
  <c r="K649" i="11" a="1"/>
  <c r="K649" i="11"/>
  <c r="AC649" i="11"/>
  <c r="AE649" i="11"/>
  <c r="D649" i="11" a="1"/>
  <c r="D649" i="11"/>
  <c r="S649" i="11" a="1"/>
  <c r="S649" i="11"/>
  <c r="I649" i="11" a="1"/>
  <c r="I649" i="11"/>
  <c r="V649" i="11"/>
  <c r="O649" i="11" a="1"/>
  <c r="O649" i="11"/>
  <c r="L649" i="11" a="1"/>
  <c r="L649" i="11"/>
  <c r="P649" i="11" a="1"/>
  <c r="P649" i="11"/>
  <c r="J649" i="11" a="1"/>
  <c r="J649" i="11"/>
  <c r="N183" i="11" a="1"/>
  <c r="N183" i="11"/>
  <c r="S183" i="11" a="1"/>
  <c r="S183" i="11"/>
  <c r="M183" i="11" a="1"/>
  <c r="M183" i="11"/>
  <c r="J183" i="11" a="1"/>
  <c r="J183" i="11"/>
  <c r="Z183" i="11" a="1"/>
  <c r="Z183" i="11"/>
  <c r="O183" i="11" a="1"/>
  <c r="O183" i="11"/>
  <c r="D183" i="11" a="1"/>
  <c r="D183" i="11"/>
  <c r="L183" i="11" a="1"/>
  <c r="L183" i="11"/>
  <c r="E183" i="11" a="1"/>
  <c r="E183" i="11"/>
  <c r="P183" i="11" a="1"/>
  <c r="P183" i="11"/>
  <c r="I183" i="11" a="1"/>
  <c r="I183" i="11"/>
  <c r="V183" i="11"/>
  <c r="Q183" i="11" a="1"/>
  <c r="Q183" i="11"/>
  <c r="K183" i="11" a="1"/>
  <c r="K183" i="11"/>
  <c r="AC183" i="11"/>
  <c r="AE183" i="11"/>
  <c r="N725" i="11" a="1"/>
  <c r="N725" i="11"/>
  <c r="J725" i="11" a="1"/>
  <c r="J725" i="11"/>
  <c r="E725" i="11" a="1"/>
  <c r="E725" i="11"/>
  <c r="O725" i="11" a="1"/>
  <c r="O725" i="11"/>
  <c r="I725" i="11" a="1"/>
  <c r="I725" i="11"/>
  <c r="V725" i="11"/>
  <c r="D725" i="11" a="1"/>
  <c r="D725" i="11"/>
  <c r="Q725" i="11" a="1"/>
  <c r="Q725" i="11"/>
  <c r="L725" i="11" a="1"/>
  <c r="L725" i="11"/>
  <c r="K725" i="11" a="1"/>
  <c r="K725" i="11"/>
  <c r="AC725" i="11"/>
  <c r="AE725" i="11"/>
  <c r="S725" i="11" a="1"/>
  <c r="S725" i="11"/>
  <c r="P725" i="11" a="1"/>
  <c r="P725" i="11"/>
  <c r="Z725" i="11" a="1"/>
  <c r="Z725" i="11"/>
  <c r="M725" i="11" a="1"/>
  <c r="M725" i="11"/>
  <c r="S350" i="11" a="1"/>
  <c r="S350" i="11"/>
  <c r="M350" i="11" a="1"/>
  <c r="M350" i="11"/>
  <c r="I350" i="11" a="1"/>
  <c r="I350" i="11"/>
  <c r="V350" i="11"/>
  <c r="K350" i="11" a="1"/>
  <c r="K350" i="11"/>
  <c r="AC350" i="11"/>
  <c r="AE350" i="11"/>
  <c r="O350" i="11" a="1"/>
  <c r="O350" i="11"/>
  <c r="N350" i="11" a="1"/>
  <c r="N350" i="11"/>
  <c r="L350" i="11" a="1"/>
  <c r="L350" i="11"/>
  <c r="Q350" i="11" a="1"/>
  <c r="Q350" i="11"/>
  <c r="J350" i="11" a="1"/>
  <c r="J350" i="11"/>
  <c r="D350" i="11" a="1"/>
  <c r="D350" i="11"/>
  <c r="E350" i="11" a="1"/>
  <c r="E350" i="11"/>
  <c r="Z350" i="11" a="1"/>
  <c r="Z350" i="11"/>
  <c r="Y351" i="11" a="1"/>
  <c r="Y351" i="11"/>
  <c r="P350" i="11" a="1"/>
  <c r="P350" i="11"/>
  <c r="M996" i="11" a="1"/>
  <c r="M996" i="11"/>
  <c r="K996" i="11" a="1"/>
  <c r="K996" i="11"/>
  <c r="AC996" i="11"/>
  <c r="AE996" i="11"/>
  <c r="E996" i="11" a="1"/>
  <c r="E996" i="11"/>
  <c r="Q996" i="11" a="1"/>
  <c r="Q996" i="11"/>
  <c r="L996" i="11" a="1"/>
  <c r="L996" i="11"/>
  <c r="I996" i="11" a="1"/>
  <c r="I996" i="11"/>
  <c r="V996" i="11"/>
  <c r="Z996" i="11" a="1"/>
  <c r="Z996" i="11"/>
  <c r="J996" i="11" a="1"/>
  <c r="J996" i="11"/>
  <c r="O996" i="11" a="1"/>
  <c r="O996" i="11"/>
  <c r="S996" i="11" a="1"/>
  <c r="S996" i="11"/>
  <c r="P996" i="11" a="1"/>
  <c r="P996" i="11"/>
  <c r="D996" i="11" a="1"/>
  <c r="D996" i="11"/>
  <c r="N996" i="11" a="1"/>
  <c r="N996" i="11"/>
  <c r="S388" i="11" a="1"/>
  <c r="S388" i="11"/>
  <c r="N388" i="11" a="1"/>
  <c r="N388" i="11"/>
  <c r="O388" i="11" a="1"/>
  <c r="O388" i="11"/>
  <c r="J388" i="11" a="1"/>
  <c r="J388" i="11"/>
  <c r="P388" i="11" a="1"/>
  <c r="P388" i="11"/>
  <c r="I388" i="11" a="1"/>
  <c r="I388" i="11"/>
  <c r="V388" i="11"/>
  <c r="K388" i="11" a="1"/>
  <c r="K388" i="11"/>
  <c r="AC388" i="11"/>
  <c r="AE388" i="11"/>
  <c r="M388" i="11" a="1"/>
  <c r="M388" i="11"/>
  <c r="Z388" i="11" a="1"/>
  <c r="Z388" i="11"/>
  <c r="Q388" i="11" a="1"/>
  <c r="Q388" i="11"/>
  <c r="D388" i="11" a="1"/>
  <c r="D388" i="11"/>
  <c r="L388" i="11" a="1"/>
  <c r="L388" i="11"/>
  <c r="Y389" i="11" a="1"/>
  <c r="Y389" i="11"/>
  <c r="E388" i="11" a="1"/>
  <c r="E388" i="11"/>
  <c r="E682" i="11" a="1"/>
  <c r="E682" i="11"/>
  <c r="N682" i="11" a="1"/>
  <c r="N682" i="11"/>
  <c r="S682" i="11" a="1"/>
  <c r="S682" i="11"/>
  <c r="Z682" i="11" a="1"/>
  <c r="Z682" i="11"/>
  <c r="J682" i="11" a="1"/>
  <c r="J682" i="11"/>
  <c r="O682" i="11" a="1"/>
  <c r="O682" i="11"/>
  <c r="P682" i="11" a="1"/>
  <c r="P682" i="11"/>
  <c r="D682" i="11" a="1"/>
  <c r="D682" i="11"/>
  <c r="I682" i="11" a="1"/>
  <c r="I682" i="11"/>
  <c r="V682" i="11"/>
  <c r="L682" i="11" a="1"/>
  <c r="L682" i="11"/>
  <c r="Q682" i="11" a="1"/>
  <c r="Q682" i="11"/>
  <c r="K682" i="11" a="1"/>
  <c r="K682" i="11"/>
  <c r="AC682" i="11"/>
  <c r="AE682" i="11"/>
  <c r="M682" i="11" a="1"/>
  <c r="M682" i="11"/>
  <c r="L134" i="11" a="1"/>
  <c r="L134" i="11"/>
  <c r="Z134" i="11" a="1"/>
  <c r="Z134" i="11"/>
  <c r="I134" i="11" a="1"/>
  <c r="I134" i="11"/>
  <c r="V134" i="11"/>
  <c r="Q134" i="11" a="1"/>
  <c r="Q134" i="11"/>
  <c r="O134" i="11" a="1"/>
  <c r="O134" i="11"/>
  <c r="N134" i="11" a="1"/>
  <c r="N134" i="11"/>
  <c r="P134" i="11" a="1"/>
  <c r="P134" i="11"/>
  <c r="S134" i="11" a="1"/>
  <c r="S134" i="11"/>
  <c r="J134" i="11" a="1"/>
  <c r="J134" i="11"/>
  <c r="E134" i="11" a="1"/>
  <c r="E134" i="11"/>
  <c r="D134" i="11" a="1"/>
  <c r="D134" i="11"/>
  <c r="M134" i="11" a="1"/>
  <c r="M134" i="11"/>
  <c r="Y135" i="11" a="1"/>
  <c r="Y135" i="11"/>
  <c r="K134" i="11" a="1"/>
  <c r="K134" i="11"/>
  <c r="AC134" i="11"/>
  <c r="AE134" i="11"/>
  <c r="O883" i="11" a="1"/>
  <c r="O883" i="11"/>
  <c r="K883" i="11" a="1"/>
  <c r="K883" i="11"/>
  <c r="AC883" i="11"/>
  <c r="AE883" i="11"/>
  <c r="M883" i="11" a="1"/>
  <c r="M883" i="11"/>
  <c r="Z883" i="11" a="1"/>
  <c r="Z883" i="11"/>
  <c r="S883" i="11" a="1"/>
  <c r="S883" i="11"/>
  <c r="I883" i="11" a="1"/>
  <c r="I883" i="11"/>
  <c r="V883" i="11"/>
  <c r="L883" i="11" a="1"/>
  <c r="L883" i="11"/>
  <c r="P883" i="11" a="1"/>
  <c r="P883" i="11"/>
  <c r="N883" i="11" a="1"/>
  <c r="N883" i="11"/>
  <c r="Q883" i="11" a="1"/>
  <c r="Q883" i="11"/>
  <c r="E883" i="11" a="1"/>
  <c r="E883" i="11"/>
  <c r="D883" i="11" a="1"/>
  <c r="D883" i="11"/>
  <c r="J883" i="11" a="1"/>
  <c r="J883" i="11"/>
  <c r="S130" i="11" a="1"/>
  <c r="S130" i="11"/>
  <c r="Q130" i="11" a="1"/>
  <c r="Q130" i="11"/>
  <c r="I130" i="11" a="1"/>
  <c r="I130" i="11"/>
  <c r="V130" i="11"/>
  <c r="J130" i="11" a="1"/>
  <c r="J130" i="11"/>
  <c r="K130" i="11" a="1"/>
  <c r="K130" i="11"/>
  <c r="AC130" i="11"/>
  <c r="AE130" i="11"/>
  <c r="P130" i="11" a="1"/>
  <c r="P130" i="11"/>
  <c r="O130" i="11" a="1"/>
  <c r="O130" i="11"/>
  <c r="M130" i="11" a="1"/>
  <c r="M130" i="11"/>
  <c r="D130" i="11" a="1"/>
  <c r="D130" i="11"/>
  <c r="Z130" i="11" a="1"/>
  <c r="Z130" i="11"/>
  <c r="E130" i="11" a="1"/>
  <c r="E130" i="11"/>
  <c r="N130" i="11" a="1"/>
  <c r="N130" i="11"/>
  <c r="L130" i="11" a="1"/>
  <c r="L130" i="11"/>
  <c r="Y131" i="11" a="1"/>
  <c r="Y131" i="11"/>
  <c r="J772" i="11" a="1"/>
  <c r="J772" i="11"/>
  <c r="O772" i="11" a="1"/>
  <c r="O772" i="11"/>
  <c r="Z772" i="11" a="1"/>
  <c r="Z772" i="11"/>
  <c r="Q772" i="11" a="1"/>
  <c r="Q772" i="11"/>
  <c r="P772" i="11" a="1"/>
  <c r="P772" i="11"/>
  <c r="N772" i="11" a="1"/>
  <c r="N772" i="11"/>
  <c r="K772" i="11" a="1"/>
  <c r="K772" i="11"/>
  <c r="AC772" i="11"/>
  <c r="AE772" i="11"/>
  <c r="S772" i="11" a="1"/>
  <c r="S772" i="11"/>
  <c r="D772" i="11" a="1"/>
  <c r="D772" i="11"/>
  <c r="L772" i="11" a="1"/>
  <c r="L772" i="11"/>
  <c r="I772" i="11" a="1"/>
  <c r="I772" i="11"/>
  <c r="V772" i="11"/>
  <c r="M772" i="11" a="1"/>
  <c r="M772" i="11"/>
  <c r="E772" i="11" a="1"/>
  <c r="E772" i="11"/>
  <c r="N258" i="11" a="1"/>
  <c r="N258" i="11"/>
  <c r="I258" i="11" a="1"/>
  <c r="I258" i="11"/>
  <c r="V258" i="11"/>
  <c r="E258" i="11" a="1"/>
  <c r="E258" i="11"/>
  <c r="O258" i="11" a="1"/>
  <c r="O258" i="11"/>
  <c r="J258" i="11" a="1"/>
  <c r="J258" i="11"/>
  <c r="Q258" i="11" a="1"/>
  <c r="Q258" i="11"/>
  <c r="L258" i="11" a="1"/>
  <c r="L258" i="11"/>
  <c r="Z258" i="11" a="1"/>
  <c r="Z258" i="11"/>
  <c r="Y259" i="11" a="1"/>
  <c r="Y259" i="11"/>
  <c r="M258" i="11" a="1"/>
  <c r="M258" i="11"/>
  <c r="S258" i="11" a="1"/>
  <c r="S258" i="11"/>
  <c r="D258" i="11" a="1"/>
  <c r="D258" i="11"/>
  <c r="K258" i="11" a="1"/>
  <c r="K258" i="11"/>
  <c r="AC258" i="11"/>
  <c r="AE258" i="11"/>
  <c r="P258" i="11" a="1"/>
  <c r="P258" i="11"/>
  <c r="D1006" i="11" a="1"/>
  <c r="D1006" i="11"/>
  <c r="N1006" i="11" a="1"/>
  <c r="N1006" i="11"/>
  <c r="K1006" i="11" a="1"/>
  <c r="K1006" i="11"/>
  <c r="AC1006" i="11"/>
  <c r="AE1006" i="11"/>
  <c r="S1006" i="11" a="1"/>
  <c r="S1006" i="11"/>
  <c r="L1006" i="11" a="1"/>
  <c r="L1006" i="11"/>
  <c r="J1006" i="11" a="1"/>
  <c r="J1006" i="11"/>
  <c r="Q1006" i="11" a="1"/>
  <c r="Q1006" i="11"/>
  <c r="P1006" i="11" a="1"/>
  <c r="P1006" i="11"/>
  <c r="E1006" i="11" a="1"/>
  <c r="E1006" i="11"/>
  <c r="Z1006" i="11" a="1"/>
  <c r="Z1006" i="11"/>
  <c r="I1006" i="11" a="1"/>
  <c r="I1006" i="11"/>
  <c r="V1006" i="11"/>
  <c r="M1006" i="11" a="1"/>
  <c r="M1006" i="11"/>
  <c r="O1006" i="11" a="1"/>
  <c r="O1006" i="11"/>
  <c r="P52" i="11" a="1"/>
  <c r="P52" i="11"/>
  <c r="E52" i="11" a="1"/>
  <c r="E52" i="11"/>
  <c r="K52" i="11" a="1"/>
  <c r="K52" i="11"/>
  <c r="AC52" i="11"/>
  <c r="AE52" i="11"/>
  <c r="M52" i="11" a="1"/>
  <c r="M52" i="11"/>
  <c r="J52" i="11" a="1"/>
  <c r="J52" i="11"/>
  <c r="Q52" i="11" a="1"/>
  <c r="Q52" i="11"/>
  <c r="O52" i="11" a="1"/>
  <c r="O52" i="11"/>
  <c r="Z52" i="11" a="1"/>
  <c r="Z52" i="11"/>
  <c r="Y53" i="11" a="1"/>
  <c r="Y53" i="11"/>
  <c r="I52" i="11" a="1"/>
  <c r="I52" i="11"/>
  <c r="V52" i="11"/>
  <c r="S52" i="11" a="1"/>
  <c r="S52" i="11"/>
  <c r="L52" i="11" a="1"/>
  <c r="L52" i="11"/>
  <c r="N52" i="11" a="1"/>
  <c r="N52" i="11"/>
  <c r="D52" i="11" a="1"/>
  <c r="D52" i="11"/>
  <c r="Z696" i="11" a="1"/>
  <c r="Z696" i="11"/>
  <c r="P696" i="11" a="1"/>
  <c r="P696" i="11"/>
  <c r="E696" i="11" a="1"/>
  <c r="E696" i="11"/>
  <c r="Q696" i="11" a="1"/>
  <c r="Q696" i="11"/>
  <c r="N696" i="11" a="1"/>
  <c r="N696" i="11"/>
  <c r="I696" i="11" a="1"/>
  <c r="I696" i="11"/>
  <c r="V696" i="11"/>
  <c r="L696" i="11" a="1"/>
  <c r="L696" i="11"/>
  <c r="J696" i="11" a="1"/>
  <c r="J696" i="11"/>
  <c r="D696" i="11" a="1"/>
  <c r="D696" i="11"/>
  <c r="O696" i="11" a="1"/>
  <c r="O696" i="11"/>
  <c r="M696" i="11" a="1"/>
  <c r="M696" i="11"/>
  <c r="S696" i="11" a="1"/>
  <c r="S696" i="11"/>
  <c r="K696" i="11" a="1"/>
  <c r="K696" i="11"/>
  <c r="AC696" i="11"/>
  <c r="AE696" i="11"/>
  <c r="N156" i="11" a="1"/>
  <c r="N156" i="11"/>
  <c r="S156" i="11" a="1"/>
  <c r="S156" i="11"/>
  <c r="K156" i="11" a="1"/>
  <c r="K156" i="11"/>
  <c r="AC156" i="11"/>
  <c r="AE156" i="11"/>
  <c r="J156" i="11" a="1"/>
  <c r="J156" i="11"/>
  <c r="P156" i="11" a="1"/>
  <c r="P156" i="11"/>
  <c r="O156" i="11" a="1"/>
  <c r="O156" i="11"/>
  <c r="D156" i="11" a="1"/>
  <c r="D156" i="11"/>
  <c r="I156" i="11" a="1"/>
  <c r="I156" i="11"/>
  <c r="V156" i="11"/>
  <c r="L156" i="11" a="1"/>
  <c r="L156" i="11"/>
  <c r="E156" i="11" a="1"/>
  <c r="E156" i="11"/>
  <c r="Q156" i="11" a="1"/>
  <c r="Q156" i="11"/>
  <c r="M156" i="11" a="1"/>
  <c r="M156" i="11"/>
  <c r="Z156" i="11" a="1"/>
  <c r="Z156" i="11"/>
  <c r="D803" i="11" a="1"/>
  <c r="D803" i="11"/>
  <c r="J803" i="11" a="1"/>
  <c r="J803" i="11"/>
  <c r="M803" i="11" a="1"/>
  <c r="M803" i="11"/>
  <c r="I803" i="11" a="1"/>
  <c r="I803" i="11"/>
  <c r="V803" i="11"/>
  <c r="K803" i="11" a="1"/>
  <c r="K803" i="11"/>
  <c r="AC803" i="11"/>
  <c r="AE803" i="11"/>
  <c r="N803" i="11" a="1"/>
  <c r="N803" i="11"/>
  <c r="L803" i="11" a="1"/>
  <c r="L803" i="11"/>
  <c r="P803" i="11" a="1"/>
  <c r="P803" i="11"/>
  <c r="Q803" i="11" a="1"/>
  <c r="Q803" i="11"/>
  <c r="E803" i="11" a="1"/>
  <c r="E803" i="11"/>
  <c r="O803" i="11" a="1"/>
  <c r="O803" i="11"/>
  <c r="S803" i="11" a="1"/>
  <c r="S803" i="11"/>
  <c r="Z803" i="11" a="1"/>
  <c r="Z803" i="11"/>
  <c r="N50" i="11" a="1"/>
  <c r="N50" i="11"/>
  <c r="J50" i="11" a="1"/>
  <c r="J50" i="11"/>
  <c r="E50" i="11" a="1"/>
  <c r="E50" i="11"/>
  <c r="P50" i="11" a="1"/>
  <c r="P50" i="11"/>
  <c r="Q50" i="11" a="1"/>
  <c r="Q50" i="11"/>
  <c r="S50" i="11" a="1"/>
  <c r="S50" i="11"/>
  <c r="Z50" i="11" a="1"/>
  <c r="Z50" i="11"/>
  <c r="K50" i="11" a="1"/>
  <c r="K50" i="11"/>
  <c r="AC50" i="11"/>
  <c r="AE50" i="11"/>
  <c r="O50" i="11" a="1"/>
  <c r="O50" i="11"/>
  <c r="M50" i="11" a="1"/>
  <c r="M50" i="11"/>
  <c r="I50" i="11" a="1"/>
  <c r="I50" i="11"/>
  <c r="V50" i="11"/>
  <c r="D50" i="11" a="1"/>
  <c r="D50" i="11"/>
  <c r="L50" i="11" a="1"/>
  <c r="L50" i="11"/>
  <c r="P633" i="11" a="1"/>
  <c r="P633" i="11"/>
  <c r="E633" i="11" a="1"/>
  <c r="E633" i="11"/>
  <c r="L633" i="11" a="1"/>
  <c r="L633" i="11"/>
  <c r="O633" i="11" a="1"/>
  <c r="O633" i="11"/>
  <c r="D633" i="11" a="1"/>
  <c r="D633" i="11"/>
  <c r="Q633" i="11" a="1"/>
  <c r="Q633" i="11"/>
  <c r="K633" i="11" a="1"/>
  <c r="K633" i="11"/>
  <c r="AC633" i="11"/>
  <c r="AE633" i="11"/>
  <c r="I633" i="11" a="1"/>
  <c r="I633" i="11"/>
  <c r="V633" i="11"/>
  <c r="S633" i="11" a="1"/>
  <c r="S633" i="11"/>
  <c r="N633" i="11" a="1"/>
  <c r="N633" i="11"/>
  <c r="J633" i="11" a="1"/>
  <c r="J633" i="11"/>
  <c r="M633" i="11" a="1"/>
  <c r="M633" i="11"/>
  <c r="Z633" i="11" a="1"/>
  <c r="Z633" i="11"/>
  <c r="N340" i="11" a="1"/>
  <c r="N340" i="11"/>
  <c r="S340" i="11" a="1"/>
  <c r="S340" i="11"/>
  <c r="I340" i="11" a="1"/>
  <c r="I340" i="11"/>
  <c r="V340" i="11"/>
  <c r="L340" i="11" a="1"/>
  <c r="L340" i="11"/>
  <c r="Z340" i="11" a="1"/>
  <c r="Z340" i="11"/>
  <c r="M340" i="11" a="1"/>
  <c r="M340" i="11"/>
  <c r="K340" i="11" a="1"/>
  <c r="K340" i="11"/>
  <c r="AC340" i="11"/>
  <c r="AE340" i="11"/>
  <c r="D340" i="11" a="1"/>
  <c r="D340" i="11"/>
  <c r="O340" i="11" a="1"/>
  <c r="O340" i="11"/>
  <c r="Q340" i="11" a="1"/>
  <c r="Q340" i="11"/>
  <c r="P340" i="11" a="1"/>
  <c r="P340" i="11"/>
  <c r="E340" i="11" a="1"/>
  <c r="E340" i="11"/>
  <c r="J340" i="11" a="1"/>
  <c r="J340" i="11"/>
  <c r="Y341" i="11" a="1"/>
  <c r="Y341" i="11"/>
  <c r="E919" i="11" a="1"/>
  <c r="E919" i="11"/>
  <c r="I919" i="11" a="1"/>
  <c r="I919" i="11"/>
  <c r="V919" i="11"/>
  <c r="M919" i="11" a="1"/>
  <c r="M919" i="11"/>
  <c r="S919" i="11" a="1"/>
  <c r="S919" i="11"/>
  <c r="Q919" i="11" a="1"/>
  <c r="Q919" i="11"/>
  <c r="K919" i="11" a="1"/>
  <c r="K919" i="11"/>
  <c r="AC919" i="11"/>
  <c r="AE919" i="11"/>
  <c r="N919" i="11" a="1"/>
  <c r="N919" i="11"/>
  <c r="P919" i="11" a="1"/>
  <c r="P919" i="11"/>
  <c r="L919" i="11" a="1"/>
  <c r="L919" i="11"/>
  <c r="Z919" i="11" a="1"/>
  <c r="Z919" i="11"/>
  <c r="J919" i="11" a="1"/>
  <c r="J919" i="11"/>
  <c r="D919" i="11" a="1"/>
  <c r="D919" i="11"/>
  <c r="O919" i="11" a="1"/>
  <c r="O919" i="11"/>
  <c r="E332" i="11" a="1"/>
  <c r="E332" i="11"/>
  <c r="N332" i="11" a="1"/>
  <c r="N332" i="11"/>
  <c r="J332" i="11" a="1"/>
  <c r="J332" i="11"/>
  <c r="O332" i="11" a="1"/>
  <c r="O332" i="11"/>
  <c r="K332" i="11" a="1"/>
  <c r="K332" i="11"/>
  <c r="AC332" i="11"/>
  <c r="AE332" i="11"/>
  <c r="M332" i="11" a="1"/>
  <c r="M332" i="11"/>
  <c r="Y333" i="11" a="1"/>
  <c r="Y333" i="11"/>
  <c r="I332" i="11" a="1"/>
  <c r="I332" i="11"/>
  <c r="V332" i="11"/>
  <c r="L332" i="11" a="1"/>
  <c r="L332" i="11"/>
  <c r="P332" i="11" a="1"/>
  <c r="P332" i="11"/>
  <c r="S332" i="11" a="1"/>
  <c r="S332" i="11"/>
  <c r="D332" i="11" a="1"/>
  <c r="D332" i="11"/>
  <c r="Z332" i="11" a="1"/>
  <c r="Z332" i="11"/>
  <c r="Q332" i="11" a="1"/>
  <c r="Q332" i="11"/>
  <c r="L201" i="11" a="1"/>
  <c r="L201" i="11"/>
  <c r="M201" i="11" a="1"/>
  <c r="M201" i="11"/>
  <c r="J201" i="11" a="1"/>
  <c r="J201" i="11"/>
  <c r="P201" i="11" a="1"/>
  <c r="P201" i="11"/>
  <c r="Q201" i="11" a="1"/>
  <c r="Q201" i="11"/>
  <c r="O201" i="11" a="1"/>
  <c r="O201" i="11"/>
  <c r="K201" i="11" a="1"/>
  <c r="K201" i="11"/>
  <c r="S201" i="11" a="1"/>
  <c r="S201" i="11"/>
  <c r="E201" i="11" a="1"/>
  <c r="E201" i="11"/>
  <c r="Z201" i="11" a="1"/>
  <c r="Z201" i="11"/>
  <c r="I201" i="11" a="1"/>
  <c r="I201" i="11"/>
  <c r="V201" i="11"/>
  <c r="D201" i="11" a="1"/>
  <c r="D201" i="11"/>
  <c r="N201" i="11" a="1"/>
  <c r="N201" i="11"/>
  <c r="S954" i="11" a="1"/>
  <c r="S954" i="11"/>
  <c r="O954" i="11" a="1"/>
  <c r="O954" i="11"/>
  <c r="I954" i="11" a="1"/>
  <c r="I954" i="11"/>
  <c r="V954" i="11"/>
  <c r="M954" i="11" a="1"/>
  <c r="M954" i="11"/>
  <c r="N954" i="11" a="1"/>
  <c r="N954" i="11"/>
  <c r="Z954" i="11" a="1"/>
  <c r="Z954" i="11"/>
  <c r="L954" i="11" a="1"/>
  <c r="L954" i="11"/>
  <c r="P954" i="11" a="1"/>
  <c r="P954" i="11"/>
  <c r="E954" i="11" a="1"/>
  <c r="E954" i="11"/>
  <c r="Q954" i="11" a="1"/>
  <c r="Q954" i="11"/>
  <c r="D954" i="11" a="1"/>
  <c r="D954" i="11"/>
  <c r="J954" i="11" a="1"/>
  <c r="J954" i="11"/>
  <c r="K954" i="11" a="1"/>
  <c r="K954" i="11"/>
  <c r="AC954" i="11"/>
  <c r="AE954" i="11"/>
  <c r="P864" i="11" a="1"/>
  <c r="P864" i="11"/>
  <c r="E864" i="11" a="1"/>
  <c r="E864" i="11"/>
  <c r="L864" i="11" a="1"/>
  <c r="L864" i="11"/>
  <c r="N864" i="11" a="1"/>
  <c r="N864" i="11"/>
  <c r="S864" i="11" a="1"/>
  <c r="S864" i="11"/>
  <c r="I864" i="11" a="1"/>
  <c r="I864" i="11"/>
  <c r="V864" i="11"/>
  <c r="D864" i="11" a="1"/>
  <c r="D864" i="11"/>
  <c r="M864" i="11" a="1"/>
  <c r="M864" i="11"/>
  <c r="K864" i="11" a="1"/>
  <c r="K864" i="11"/>
  <c r="AC864" i="11"/>
  <c r="AE864" i="11"/>
  <c r="Z864" i="11" a="1"/>
  <c r="Z864" i="11"/>
  <c r="J864" i="11" a="1"/>
  <c r="J864" i="11"/>
  <c r="Q864" i="11" a="1"/>
  <c r="Q864" i="11"/>
  <c r="O864" i="11" a="1"/>
  <c r="O864" i="11"/>
  <c r="E403" i="11" a="1"/>
  <c r="E403" i="11"/>
  <c r="Q403" i="11" a="1"/>
  <c r="Q403" i="11"/>
  <c r="S403" i="11" a="1"/>
  <c r="S403" i="11"/>
  <c r="K403" i="11" a="1"/>
  <c r="K403" i="11"/>
  <c r="L403" i="11" a="1"/>
  <c r="L403" i="11"/>
  <c r="N403" i="11" a="1"/>
  <c r="N403" i="11"/>
  <c r="P403" i="11" a="1"/>
  <c r="P403" i="11"/>
  <c r="J403" i="11" a="1"/>
  <c r="J403" i="11"/>
  <c r="O403" i="11" a="1"/>
  <c r="O403" i="11"/>
  <c r="Z403" i="11" a="1"/>
  <c r="Z403" i="11"/>
  <c r="M403" i="11" a="1"/>
  <c r="M403" i="11"/>
  <c r="D403" i="11" a="1"/>
  <c r="D403" i="11"/>
  <c r="I403" i="11" a="1"/>
  <c r="I403" i="11"/>
  <c r="V403" i="11"/>
  <c r="J99" i="11" a="1"/>
  <c r="J99" i="11"/>
  <c r="E99" i="11" a="1"/>
  <c r="E99" i="11"/>
  <c r="D99" i="11" a="1"/>
  <c r="D99" i="11"/>
  <c r="Z99" i="11" a="1"/>
  <c r="Z99" i="11"/>
  <c r="N99" i="11" a="1"/>
  <c r="N99" i="11"/>
  <c r="P99" i="11" a="1"/>
  <c r="P99" i="11"/>
  <c r="K99" i="11" a="1"/>
  <c r="K99" i="11"/>
  <c r="I99" i="11" a="1"/>
  <c r="I99" i="11"/>
  <c r="V99" i="11"/>
  <c r="S99" i="11" a="1"/>
  <c r="S99" i="11"/>
  <c r="M99" i="11" a="1"/>
  <c r="M99" i="11"/>
  <c r="L99" i="11" a="1"/>
  <c r="L99" i="11"/>
  <c r="Q99" i="11" a="1"/>
  <c r="Q99" i="11"/>
  <c r="O99" i="11" a="1"/>
  <c r="O99" i="11"/>
  <c r="I617" i="11" a="1"/>
  <c r="I617" i="11"/>
  <c r="V617" i="11"/>
  <c r="P617" i="11" a="1"/>
  <c r="P617" i="11"/>
  <c r="E617" i="11" a="1"/>
  <c r="E617" i="11"/>
  <c r="K617" i="11" a="1"/>
  <c r="K617" i="11"/>
  <c r="AC617" i="11"/>
  <c r="AE617" i="11"/>
  <c r="Z617" i="11" a="1"/>
  <c r="Z617" i="11"/>
  <c r="L617" i="11" a="1"/>
  <c r="L617" i="11"/>
  <c r="N617" i="11" a="1"/>
  <c r="N617" i="11"/>
  <c r="O617" i="11" a="1"/>
  <c r="O617" i="11"/>
  <c r="J617" i="11" a="1"/>
  <c r="J617" i="11"/>
  <c r="S617" i="11" a="1"/>
  <c r="S617" i="11"/>
  <c r="M617" i="11" a="1"/>
  <c r="M617" i="11"/>
  <c r="Q617" i="11" a="1"/>
  <c r="Q617" i="11"/>
  <c r="D617" i="11" a="1"/>
  <c r="D617" i="11"/>
  <c r="M63" i="11" a="1"/>
  <c r="M63" i="11"/>
  <c r="S63" i="11" a="1"/>
  <c r="S63" i="11"/>
  <c r="Z63" i="11" a="1"/>
  <c r="Z63" i="11"/>
  <c r="O63" i="11" a="1"/>
  <c r="O63" i="11"/>
  <c r="P63" i="11" a="1"/>
  <c r="P63" i="11"/>
  <c r="K63" i="11" a="1"/>
  <c r="K63" i="11"/>
  <c r="D63" i="11" a="1"/>
  <c r="D63" i="11"/>
  <c r="E63" i="11" a="1"/>
  <c r="E63" i="11"/>
  <c r="N63" i="11" a="1"/>
  <c r="N63" i="11"/>
  <c r="Q63" i="11" a="1"/>
  <c r="Q63" i="11"/>
  <c r="L63" i="11" a="1"/>
  <c r="L63" i="11"/>
  <c r="I63" i="11" a="1"/>
  <c r="I63" i="11"/>
  <c r="V63" i="11"/>
  <c r="J63" i="11" a="1"/>
  <c r="J63" i="11"/>
  <c r="K504" i="11" a="1"/>
  <c r="K504" i="11"/>
  <c r="AC504" i="11"/>
  <c r="AE504" i="11"/>
  <c r="M504" i="11" a="1"/>
  <c r="M504" i="11"/>
  <c r="J504" i="11" a="1"/>
  <c r="J504" i="11"/>
  <c r="D504" i="11" a="1"/>
  <c r="D504" i="11"/>
  <c r="O504" i="11" a="1"/>
  <c r="O504" i="11"/>
  <c r="Z504" i="11" a="1"/>
  <c r="Z504" i="11"/>
  <c r="I504" i="11" a="1"/>
  <c r="I504" i="11"/>
  <c r="V504" i="11"/>
  <c r="P504" i="11" a="1"/>
  <c r="P504" i="11"/>
  <c r="L504" i="11" a="1"/>
  <c r="L504" i="11"/>
  <c r="Q504" i="11" a="1"/>
  <c r="Q504" i="11"/>
  <c r="S504" i="11" a="1"/>
  <c r="S504" i="11"/>
  <c r="N504" i="11" a="1"/>
  <c r="N504" i="11"/>
  <c r="Y505" i="11" a="1"/>
  <c r="Y505" i="11"/>
  <c r="E504" i="11" a="1"/>
  <c r="E504" i="11"/>
  <c r="L599" i="11" a="1"/>
  <c r="L599" i="11"/>
  <c r="J599" i="11" a="1"/>
  <c r="J599" i="11"/>
  <c r="S599" i="11" a="1"/>
  <c r="S599" i="11"/>
  <c r="Q599" i="11" a="1"/>
  <c r="Q599" i="11"/>
  <c r="M599" i="11" a="1"/>
  <c r="M599" i="11"/>
  <c r="I599" i="11" a="1"/>
  <c r="I599" i="11"/>
  <c r="V599" i="11"/>
  <c r="N599" i="11" a="1"/>
  <c r="N599" i="11"/>
  <c r="E599" i="11" a="1"/>
  <c r="E599" i="11"/>
  <c r="Z599" i="11" a="1"/>
  <c r="Z599" i="11"/>
  <c r="D599" i="11" a="1"/>
  <c r="D599" i="11"/>
  <c r="P599" i="11" a="1"/>
  <c r="P599" i="11"/>
  <c r="O599" i="11" a="1"/>
  <c r="O599" i="11"/>
  <c r="K599" i="11" a="1"/>
  <c r="K599" i="11"/>
  <c r="AC599" i="11"/>
  <c r="AE599" i="11"/>
  <c r="Z745" i="11" a="1"/>
  <c r="Z745" i="11"/>
  <c r="I745" i="11" a="1"/>
  <c r="I745" i="11"/>
  <c r="V745" i="11"/>
  <c r="M745" i="11" a="1"/>
  <c r="M745" i="11"/>
  <c r="J745" i="11" a="1"/>
  <c r="J745" i="11"/>
  <c r="Q745" i="11" a="1"/>
  <c r="Q745" i="11"/>
  <c r="K745" i="11" a="1"/>
  <c r="K745" i="11"/>
  <c r="AC745" i="11"/>
  <c r="AE745" i="11"/>
  <c r="E745" i="11" a="1"/>
  <c r="E745" i="11"/>
  <c r="P745" i="11" a="1"/>
  <c r="P745" i="11"/>
  <c r="O745" i="11" a="1"/>
  <c r="O745" i="11"/>
  <c r="S745" i="11" a="1"/>
  <c r="S745" i="11"/>
  <c r="L745" i="11" a="1"/>
  <c r="L745" i="11"/>
  <c r="N745" i="11" a="1"/>
  <c r="N745" i="11"/>
  <c r="D745" i="11" a="1"/>
  <c r="D745" i="11"/>
  <c r="O896" i="11" a="1"/>
  <c r="O896" i="11"/>
  <c r="Z896" i="11" a="1"/>
  <c r="Z896" i="11"/>
  <c r="J896" i="11" a="1"/>
  <c r="J896" i="11"/>
  <c r="N896" i="11" a="1"/>
  <c r="N896" i="11"/>
  <c r="L896" i="11" a="1"/>
  <c r="L896" i="11"/>
  <c r="M896" i="11" a="1"/>
  <c r="M896" i="11"/>
  <c r="E896" i="11" a="1"/>
  <c r="E896" i="11"/>
  <c r="D896" i="11" a="1"/>
  <c r="D896" i="11"/>
  <c r="Q896" i="11" a="1"/>
  <c r="Q896" i="11"/>
  <c r="I896" i="11" a="1"/>
  <c r="I896" i="11"/>
  <c r="V896" i="11"/>
  <c r="S896" i="11" a="1"/>
  <c r="S896" i="11"/>
  <c r="K896" i="11" a="1"/>
  <c r="K896" i="11"/>
  <c r="AC896" i="11"/>
  <c r="AE896" i="11"/>
  <c r="P896" i="11" a="1"/>
  <c r="P896" i="11"/>
  <c r="M887" i="11" a="1"/>
  <c r="M887" i="11"/>
  <c r="Z887" i="11" a="1"/>
  <c r="Z887" i="11"/>
  <c r="S887" i="11" a="1"/>
  <c r="S887" i="11"/>
  <c r="P887" i="11" a="1"/>
  <c r="P887" i="11"/>
  <c r="I887" i="11" a="1"/>
  <c r="I887" i="11"/>
  <c r="V887" i="11"/>
  <c r="E887" i="11" a="1"/>
  <c r="E887" i="11"/>
  <c r="N887" i="11" a="1"/>
  <c r="N887" i="11"/>
  <c r="J887" i="11" a="1"/>
  <c r="J887" i="11"/>
  <c r="O887" i="11" a="1"/>
  <c r="O887" i="11"/>
  <c r="D887" i="11" a="1"/>
  <c r="D887" i="11"/>
  <c r="K887" i="11" a="1"/>
  <c r="K887" i="11"/>
  <c r="AC887" i="11"/>
  <c r="AE887" i="11"/>
  <c r="Q887" i="11" a="1"/>
  <c r="Q887" i="11"/>
  <c r="L887" i="11" a="1"/>
  <c r="L887" i="11"/>
  <c r="D397" i="11" a="1"/>
  <c r="D397" i="11"/>
  <c r="L397" i="11" a="1"/>
  <c r="L397" i="11"/>
  <c r="Q397" i="11" a="1"/>
  <c r="Q397" i="11"/>
  <c r="M397" i="11" a="1"/>
  <c r="M397" i="11"/>
  <c r="I397" i="11" a="1"/>
  <c r="I397" i="11"/>
  <c r="V397" i="11"/>
  <c r="P397" i="11" a="1"/>
  <c r="P397" i="11"/>
  <c r="K397" i="11" a="1"/>
  <c r="K397" i="11"/>
  <c r="S397" i="11" a="1"/>
  <c r="S397" i="11"/>
  <c r="N397" i="11" a="1"/>
  <c r="N397" i="11"/>
  <c r="O397" i="11" a="1"/>
  <c r="O397" i="11"/>
  <c r="J397" i="11" a="1"/>
  <c r="J397" i="11"/>
  <c r="E397" i="11" a="1"/>
  <c r="E397" i="11"/>
  <c r="Z397" i="11" a="1"/>
  <c r="Z397" i="11"/>
  <c r="S268" i="11" a="1"/>
  <c r="S268" i="11"/>
  <c r="M268" i="11" a="1"/>
  <c r="M268" i="11"/>
  <c r="E268" i="11" a="1"/>
  <c r="E268" i="11"/>
  <c r="Q268" i="11" a="1"/>
  <c r="Q268" i="11"/>
  <c r="I268" i="11" a="1"/>
  <c r="I268" i="11"/>
  <c r="V268" i="11"/>
  <c r="D268" i="11" a="1"/>
  <c r="D268" i="11"/>
  <c r="O268" i="11" a="1"/>
  <c r="O268" i="11"/>
  <c r="N268" i="11" a="1"/>
  <c r="N268" i="11"/>
  <c r="K268" i="11" a="1"/>
  <c r="K268" i="11"/>
  <c r="AC268" i="11"/>
  <c r="AE268" i="11"/>
  <c r="P268" i="11" a="1"/>
  <c r="P268" i="11"/>
  <c r="L268" i="11" a="1"/>
  <c r="L268" i="11"/>
  <c r="J268" i="11" a="1"/>
  <c r="J268" i="11"/>
  <c r="Z268" i="11" a="1"/>
  <c r="Z268" i="11"/>
  <c r="S431" i="11" a="1"/>
  <c r="S431" i="11"/>
  <c r="J431" i="11" a="1"/>
  <c r="J431" i="11"/>
  <c r="Z431" i="11" a="1"/>
  <c r="Z431" i="11"/>
  <c r="N431" i="11" a="1"/>
  <c r="N431" i="11"/>
  <c r="M431" i="11" a="1"/>
  <c r="M431" i="11"/>
  <c r="D431" i="11" a="1"/>
  <c r="D431" i="11"/>
  <c r="Q431" i="11" a="1"/>
  <c r="Q431" i="11"/>
  <c r="E431" i="11" a="1"/>
  <c r="E431" i="11"/>
  <c r="K431" i="11" a="1"/>
  <c r="K431" i="11"/>
  <c r="P431" i="11" a="1"/>
  <c r="P431" i="11"/>
  <c r="I431" i="11" a="1"/>
  <c r="I431" i="11"/>
  <c r="V431" i="11"/>
  <c r="O431" i="11" a="1"/>
  <c r="O431" i="11"/>
  <c r="L431" i="11" a="1"/>
  <c r="L431" i="11"/>
  <c r="D487" i="11" a="1"/>
  <c r="D487" i="11"/>
  <c r="O487" i="11" a="1"/>
  <c r="O487" i="11"/>
  <c r="K487" i="11" a="1"/>
  <c r="K487" i="11"/>
  <c r="I487" i="11" a="1"/>
  <c r="I487" i="11"/>
  <c r="V487" i="11"/>
  <c r="Q487" i="11" a="1"/>
  <c r="Q487" i="11"/>
  <c r="Z487" i="11" a="1"/>
  <c r="Z487" i="11"/>
  <c r="J487" i="11" a="1"/>
  <c r="J487" i="11"/>
  <c r="S487" i="11" a="1"/>
  <c r="S487" i="11"/>
  <c r="P487" i="11" a="1"/>
  <c r="P487" i="11"/>
  <c r="N487" i="11" a="1"/>
  <c r="N487" i="11"/>
  <c r="E487" i="11" a="1"/>
  <c r="E487" i="11"/>
  <c r="L487" i="11" a="1"/>
  <c r="L487" i="11"/>
  <c r="M487" i="11" a="1"/>
  <c r="M487" i="11"/>
  <c r="J498" i="11" a="1"/>
  <c r="J498" i="11"/>
  <c r="P498" i="11" a="1"/>
  <c r="P498" i="11"/>
  <c r="Q498" i="11" a="1"/>
  <c r="Q498" i="11"/>
  <c r="N498" i="11" a="1"/>
  <c r="N498" i="11"/>
  <c r="Y499" i="11" a="1"/>
  <c r="Y499" i="11"/>
  <c r="O498" i="11" a="1"/>
  <c r="O498" i="11"/>
  <c r="E498" i="11" a="1"/>
  <c r="E498" i="11"/>
  <c r="L498" i="11" a="1"/>
  <c r="L498" i="11"/>
  <c r="S498" i="11" a="1"/>
  <c r="S498" i="11"/>
  <c r="K498" i="11" a="1"/>
  <c r="K498" i="11"/>
  <c r="AC498" i="11"/>
  <c r="AE498" i="11"/>
  <c r="M498" i="11" a="1"/>
  <c r="M498" i="11"/>
  <c r="D498" i="11" a="1"/>
  <c r="D498" i="11"/>
  <c r="I498" i="11" a="1"/>
  <c r="I498" i="11"/>
  <c r="V498" i="11"/>
  <c r="Z498" i="11" a="1"/>
  <c r="Z498" i="11"/>
  <c r="N706" i="11" a="1"/>
  <c r="N706" i="11"/>
  <c r="Z706" i="11" a="1"/>
  <c r="Z706" i="11"/>
  <c r="S706" i="11" a="1"/>
  <c r="S706" i="11"/>
  <c r="E706" i="11" a="1"/>
  <c r="E706" i="11"/>
  <c r="K706" i="11" a="1"/>
  <c r="K706" i="11"/>
  <c r="AC706" i="11"/>
  <c r="AE706" i="11"/>
  <c r="M706" i="11" a="1"/>
  <c r="M706" i="11"/>
  <c r="J706" i="11" a="1"/>
  <c r="J706" i="11"/>
  <c r="L706" i="11" a="1"/>
  <c r="L706" i="11"/>
  <c r="D706" i="11" a="1"/>
  <c r="D706" i="11"/>
  <c r="O706" i="11" a="1"/>
  <c r="O706" i="11"/>
  <c r="Q706" i="11" a="1"/>
  <c r="Q706" i="11"/>
  <c r="I706" i="11" a="1"/>
  <c r="I706" i="11"/>
  <c r="V706" i="11"/>
  <c r="P706" i="11" a="1"/>
  <c r="P706" i="11"/>
  <c r="Z169" i="11" a="1"/>
  <c r="Z169" i="11"/>
  <c r="N169" i="11" a="1"/>
  <c r="N169" i="11"/>
  <c r="D169" i="11" a="1"/>
  <c r="D169" i="11"/>
  <c r="I169" i="11" a="1"/>
  <c r="I169" i="11"/>
  <c r="V169" i="11"/>
  <c r="M169" i="11" a="1"/>
  <c r="M169" i="11"/>
  <c r="Q169" i="11" a="1"/>
  <c r="Q169" i="11"/>
  <c r="L169" i="11" a="1"/>
  <c r="L169" i="11"/>
  <c r="P169" i="11" a="1"/>
  <c r="P169" i="11"/>
  <c r="K169" i="11" a="1"/>
  <c r="K169" i="11"/>
  <c r="AC169" i="11"/>
  <c r="AE169" i="11"/>
  <c r="E169" i="11" a="1"/>
  <c r="E169" i="11"/>
  <c r="J169" i="11" a="1"/>
  <c r="J169" i="11"/>
  <c r="O169" i="11" a="1"/>
  <c r="O169" i="11"/>
  <c r="S169" i="11" a="1"/>
  <c r="S169" i="11"/>
  <c r="Z870" i="11" a="1"/>
  <c r="Z870" i="11"/>
  <c r="S870" i="11" a="1"/>
  <c r="S870" i="11"/>
  <c r="N870" i="11" a="1"/>
  <c r="N870" i="11"/>
  <c r="E870" i="11" a="1"/>
  <c r="E870" i="11"/>
  <c r="K870" i="11" a="1"/>
  <c r="K870" i="11"/>
  <c r="AC870" i="11"/>
  <c r="AE870" i="11"/>
  <c r="O870" i="11" a="1"/>
  <c r="O870" i="11"/>
  <c r="Q870" i="11" a="1"/>
  <c r="Q870" i="11"/>
  <c r="I870" i="11" a="1"/>
  <c r="I870" i="11"/>
  <c r="V870" i="11"/>
  <c r="J870" i="11" a="1"/>
  <c r="J870" i="11"/>
  <c r="L870" i="11" a="1"/>
  <c r="L870" i="11"/>
  <c r="D870" i="11" a="1"/>
  <c r="D870" i="11"/>
  <c r="P870" i="11" a="1"/>
  <c r="P870" i="11"/>
  <c r="M870" i="11" a="1"/>
  <c r="M870" i="11"/>
  <c r="P374" i="11" a="1"/>
  <c r="P374" i="11"/>
  <c r="J374" i="11" a="1"/>
  <c r="J374" i="11"/>
  <c r="S374" i="11" a="1"/>
  <c r="S374" i="11"/>
  <c r="L374" i="11" a="1"/>
  <c r="L374" i="11"/>
  <c r="I374" i="11" a="1"/>
  <c r="I374" i="11"/>
  <c r="V374" i="11"/>
  <c r="O374" i="11" a="1"/>
  <c r="O374" i="11"/>
  <c r="E374" i="11" a="1"/>
  <c r="E374" i="11"/>
  <c r="D374" i="11" a="1"/>
  <c r="D374" i="11"/>
  <c r="N374" i="11" a="1"/>
  <c r="N374" i="11"/>
  <c r="Q374" i="11" a="1"/>
  <c r="Q374" i="11"/>
  <c r="M374" i="11" a="1"/>
  <c r="M374" i="11"/>
  <c r="Z374" i="11" a="1"/>
  <c r="Z374" i="11"/>
  <c r="K374" i="11" a="1"/>
  <c r="K374" i="11"/>
  <c r="AC374" i="11"/>
  <c r="AE374" i="11"/>
  <c r="L901" i="11" a="1"/>
  <c r="L901" i="11"/>
  <c r="S901" i="11" a="1"/>
  <c r="S901" i="11"/>
  <c r="E901" i="11" a="1"/>
  <c r="E901" i="11"/>
  <c r="J901" i="11" a="1"/>
  <c r="J901" i="11"/>
  <c r="Q901" i="11" a="1"/>
  <c r="Q901" i="11"/>
  <c r="I901" i="11" a="1"/>
  <c r="I901" i="11"/>
  <c r="V901" i="11"/>
  <c r="O901" i="11" a="1"/>
  <c r="O901" i="11"/>
  <c r="N901" i="11" a="1"/>
  <c r="N901" i="11"/>
  <c r="D901" i="11" a="1"/>
  <c r="D901" i="11"/>
  <c r="P901" i="11" a="1"/>
  <c r="P901" i="11"/>
  <c r="M901" i="11" a="1"/>
  <c r="M901" i="11"/>
  <c r="Z901" i="11" a="1"/>
  <c r="Z901" i="11"/>
  <c r="K901" i="11" a="1"/>
  <c r="K901" i="11"/>
  <c r="AC901" i="11"/>
  <c r="AE901" i="11"/>
  <c r="E532" i="11" a="1"/>
  <c r="E532" i="11"/>
  <c r="S532" i="11" a="1"/>
  <c r="S532" i="11"/>
  <c r="L532" i="11" a="1"/>
  <c r="L532" i="11"/>
  <c r="D532" i="11" a="1"/>
  <c r="D532" i="11"/>
  <c r="I532" i="11" a="1"/>
  <c r="I532" i="11"/>
  <c r="V532" i="11"/>
  <c r="O532" i="11" a="1"/>
  <c r="O532" i="11"/>
  <c r="M532" i="11" a="1"/>
  <c r="M532" i="11"/>
  <c r="N532" i="11" a="1"/>
  <c r="N532" i="11"/>
  <c r="J532" i="11" a="1"/>
  <c r="J532" i="11"/>
  <c r="K532" i="11" a="1"/>
  <c r="K532" i="11"/>
  <c r="AC532" i="11"/>
  <c r="AE532" i="11"/>
  <c r="Q532" i="11" a="1"/>
  <c r="Q532" i="11"/>
  <c r="P532" i="11" a="1"/>
  <c r="P532" i="11"/>
  <c r="Z532" i="11" a="1"/>
  <c r="Z532" i="11"/>
  <c r="J865" i="11" a="1"/>
  <c r="J865" i="11"/>
  <c r="Q865" i="11" a="1"/>
  <c r="Q865" i="11"/>
  <c r="E865" i="11" a="1"/>
  <c r="E865" i="11"/>
  <c r="P865" i="11" a="1"/>
  <c r="P865" i="11"/>
  <c r="Z865" i="11" a="1"/>
  <c r="Z865" i="11"/>
  <c r="M865" i="11" a="1"/>
  <c r="M865" i="11"/>
  <c r="K865" i="11" a="1"/>
  <c r="K865" i="11"/>
  <c r="AC865" i="11"/>
  <c r="AE865" i="11"/>
  <c r="O865" i="11" a="1"/>
  <c r="O865" i="11"/>
  <c r="S865" i="11" a="1"/>
  <c r="S865" i="11"/>
  <c r="N865" i="11" a="1"/>
  <c r="N865" i="11"/>
  <c r="I865" i="11" a="1"/>
  <c r="I865" i="11"/>
  <c r="V865" i="11"/>
  <c r="L865" i="11" a="1"/>
  <c r="L865" i="11"/>
  <c r="D865" i="11" a="1"/>
  <c r="D865" i="11"/>
  <c r="K164" i="11" a="1"/>
  <c r="K164" i="11"/>
  <c r="AC164" i="11"/>
  <c r="AE164" i="11"/>
  <c r="L164" i="11" a="1"/>
  <c r="L164" i="11"/>
  <c r="M164" i="11" a="1"/>
  <c r="M164" i="11"/>
  <c r="E164" i="11" a="1"/>
  <c r="E164" i="11"/>
  <c r="J164" i="11" a="1"/>
  <c r="J164" i="11"/>
  <c r="O164" i="11" a="1"/>
  <c r="O164" i="11"/>
  <c r="P164" i="11" a="1"/>
  <c r="P164" i="11"/>
  <c r="D164" i="11" a="1"/>
  <c r="D164" i="11"/>
  <c r="S164" i="11" a="1"/>
  <c r="S164" i="11"/>
  <c r="Q164" i="11" a="1"/>
  <c r="Q164" i="11"/>
  <c r="I164" i="11" a="1"/>
  <c r="I164" i="11"/>
  <c r="V164" i="11"/>
  <c r="N164" i="11" a="1"/>
  <c r="N164" i="11"/>
  <c r="Z164" i="11" a="1"/>
  <c r="Z164" i="11"/>
  <c r="L584" i="11" a="1"/>
  <c r="L584" i="11"/>
  <c r="Z584" i="11" a="1"/>
  <c r="Z584" i="11"/>
  <c r="N584" i="11" a="1"/>
  <c r="N584" i="11"/>
  <c r="P584" i="11" a="1"/>
  <c r="P584" i="11"/>
  <c r="I584" i="11" a="1"/>
  <c r="I584" i="11"/>
  <c r="V584" i="11"/>
  <c r="D584" i="11" a="1"/>
  <c r="D584" i="11"/>
  <c r="M584" i="11" a="1"/>
  <c r="M584" i="11"/>
  <c r="E584" i="11" a="1"/>
  <c r="E584" i="11"/>
  <c r="Q584" i="11" a="1"/>
  <c r="Q584" i="11"/>
  <c r="S584" i="11" a="1"/>
  <c r="S584" i="11"/>
  <c r="K584" i="11" a="1"/>
  <c r="K584" i="11"/>
  <c r="AC584" i="11"/>
  <c r="AE584" i="11"/>
  <c r="O584" i="11" a="1"/>
  <c r="O584" i="11"/>
  <c r="J584" i="11" a="1"/>
  <c r="J584" i="11"/>
  <c r="Z121" i="11" a="1"/>
  <c r="Z121" i="11"/>
  <c r="Q121" i="11" a="1"/>
  <c r="Q121" i="11"/>
  <c r="L121" i="11" a="1"/>
  <c r="L121" i="11"/>
  <c r="I121" i="11" a="1"/>
  <c r="I121" i="11"/>
  <c r="V121" i="11"/>
  <c r="S121" i="11" a="1"/>
  <c r="S121" i="11"/>
  <c r="P121" i="11" a="1"/>
  <c r="P121" i="11"/>
  <c r="E121" i="11" a="1"/>
  <c r="E121" i="11"/>
  <c r="J121" i="11" a="1"/>
  <c r="J121" i="11"/>
  <c r="M121" i="11" a="1"/>
  <c r="M121" i="11"/>
  <c r="N121" i="11" a="1"/>
  <c r="N121" i="11"/>
  <c r="K121" i="11" a="1"/>
  <c r="K121" i="11"/>
  <c r="O121" i="11" a="1"/>
  <c r="O121" i="11"/>
  <c r="D121" i="11" a="1"/>
  <c r="D121" i="11"/>
  <c r="Z576" i="11" a="1"/>
  <c r="Z576" i="11"/>
  <c r="K576" i="11" a="1"/>
  <c r="K576" i="11"/>
  <c r="AC576" i="11"/>
  <c r="AE576" i="11"/>
  <c r="E576" i="11" a="1"/>
  <c r="E576" i="11"/>
  <c r="I576" i="11" a="1"/>
  <c r="I576" i="11"/>
  <c r="V576" i="11"/>
  <c r="Q576" i="11" a="1"/>
  <c r="Q576" i="11"/>
  <c r="J576" i="11" a="1"/>
  <c r="J576" i="11"/>
  <c r="O576" i="11" a="1"/>
  <c r="O576" i="11"/>
  <c r="M576" i="11" a="1"/>
  <c r="M576" i="11"/>
  <c r="L576" i="11" a="1"/>
  <c r="L576" i="11"/>
  <c r="N576" i="11" a="1"/>
  <c r="N576" i="11"/>
  <c r="S576" i="11" a="1"/>
  <c r="S576" i="11"/>
  <c r="P576" i="11" a="1"/>
  <c r="P576" i="11"/>
  <c r="D576" i="11" a="1"/>
  <c r="D576" i="11"/>
  <c r="P232" i="11" a="1"/>
  <c r="P232" i="11"/>
  <c r="S232" i="11" a="1"/>
  <c r="S232" i="11"/>
  <c r="O232" i="11" a="1"/>
  <c r="O232" i="11"/>
  <c r="K232" i="11" a="1"/>
  <c r="K232" i="11"/>
  <c r="AC232" i="11"/>
  <c r="AE232" i="11"/>
  <c r="D232" i="11" a="1"/>
  <c r="D232" i="11"/>
  <c r="E232" i="11" a="1"/>
  <c r="E232" i="11"/>
  <c r="J232" i="11" a="1"/>
  <c r="J232" i="11"/>
  <c r="Q232" i="11" a="1"/>
  <c r="Q232" i="11"/>
  <c r="Z232" i="11" a="1"/>
  <c r="Z232" i="11"/>
  <c r="I232" i="11" a="1"/>
  <c r="I232" i="11"/>
  <c r="V232" i="11"/>
  <c r="N232" i="11" a="1"/>
  <c r="N232" i="11"/>
  <c r="L232" i="11" a="1"/>
  <c r="L232" i="11"/>
  <c r="M232" i="11" a="1"/>
  <c r="M232" i="11"/>
  <c r="Y233" i="11" a="1"/>
  <c r="Y233" i="11"/>
  <c r="K949" i="11" a="1"/>
  <c r="K949" i="11"/>
  <c r="AC949" i="11"/>
  <c r="AE949" i="11"/>
  <c r="O949" i="11" a="1"/>
  <c r="O949" i="11"/>
  <c r="L949" i="11" a="1"/>
  <c r="L949" i="11"/>
  <c r="D949" i="11" a="1"/>
  <c r="D949" i="11"/>
  <c r="E949" i="11" a="1"/>
  <c r="E949" i="11"/>
  <c r="Z949" i="11" a="1"/>
  <c r="Z949" i="11"/>
  <c r="M949" i="11" a="1"/>
  <c r="M949" i="11"/>
  <c r="J949" i="11" a="1"/>
  <c r="J949" i="11"/>
  <c r="N949" i="11" a="1"/>
  <c r="N949" i="11"/>
  <c r="Q949" i="11" a="1"/>
  <c r="Q949" i="11"/>
  <c r="S949" i="11" a="1"/>
  <c r="S949" i="11"/>
  <c r="I949" i="11" a="1"/>
  <c r="I949" i="11"/>
  <c r="V949" i="11"/>
  <c r="P949" i="11" a="1"/>
  <c r="P949" i="11"/>
  <c r="N319" i="11" a="1"/>
  <c r="N319" i="11"/>
  <c r="S319" i="11" a="1"/>
  <c r="S319" i="11"/>
  <c r="K319" i="11" a="1"/>
  <c r="K319" i="11"/>
  <c r="AC319" i="11"/>
  <c r="AE319" i="11"/>
  <c r="I319" i="11" a="1"/>
  <c r="I319" i="11"/>
  <c r="V319" i="11"/>
  <c r="Z319" i="11" a="1"/>
  <c r="Z319" i="11"/>
  <c r="O319" i="11" a="1"/>
  <c r="O319" i="11"/>
  <c r="E319" i="11" a="1"/>
  <c r="E319" i="11"/>
  <c r="L319" i="11" a="1"/>
  <c r="L319" i="11"/>
  <c r="D319" i="11" a="1"/>
  <c r="D319" i="11"/>
  <c r="M319" i="11" a="1"/>
  <c r="M319" i="11"/>
  <c r="P319" i="11" a="1"/>
  <c r="P319" i="11"/>
  <c r="Q319" i="11" a="1"/>
  <c r="Q319" i="11"/>
  <c r="J319" i="11" a="1"/>
  <c r="J319" i="11"/>
  <c r="P677" i="11" a="1"/>
  <c r="P677" i="11"/>
  <c r="J677" i="11" a="1"/>
  <c r="J677" i="11"/>
  <c r="Q677" i="11" a="1"/>
  <c r="Q677" i="11"/>
  <c r="L677" i="11" a="1"/>
  <c r="L677" i="11"/>
  <c r="O677" i="11" a="1"/>
  <c r="O677" i="11"/>
  <c r="S677" i="11" a="1"/>
  <c r="S677" i="11"/>
  <c r="D677" i="11" a="1"/>
  <c r="D677" i="11"/>
  <c r="I677" i="11" a="1"/>
  <c r="I677" i="11"/>
  <c r="V677" i="11"/>
  <c r="M677" i="11" a="1"/>
  <c r="M677" i="11"/>
  <c r="E677" i="11" a="1"/>
  <c r="E677" i="11"/>
  <c r="K677" i="11" a="1"/>
  <c r="K677" i="11"/>
  <c r="AC677" i="11"/>
  <c r="AE677" i="11"/>
  <c r="N677" i="11" a="1"/>
  <c r="N677" i="11"/>
  <c r="Z677" i="11" a="1"/>
  <c r="Z677" i="11"/>
  <c r="N256" i="11" a="1"/>
  <c r="N256" i="11"/>
  <c r="O256" i="11" a="1"/>
  <c r="O256" i="11"/>
  <c r="P256" i="11" a="1"/>
  <c r="P256" i="11"/>
  <c r="I256" i="11" a="1"/>
  <c r="I256" i="11"/>
  <c r="V256" i="11"/>
  <c r="D256" i="11" a="1"/>
  <c r="D256" i="11"/>
  <c r="S256" i="11" a="1"/>
  <c r="S256" i="11"/>
  <c r="J256" i="11" a="1"/>
  <c r="J256" i="11"/>
  <c r="Z256" i="11" a="1"/>
  <c r="Z256" i="11"/>
  <c r="M256" i="11" a="1"/>
  <c r="M256" i="11"/>
  <c r="Q256" i="11" a="1"/>
  <c r="Q256" i="11"/>
  <c r="L256" i="11" a="1"/>
  <c r="L256" i="11"/>
  <c r="E256" i="11" a="1"/>
  <c r="E256" i="11"/>
  <c r="K256" i="11" a="1"/>
  <c r="K256" i="11"/>
  <c r="AC256" i="11"/>
  <c r="AE256" i="11"/>
  <c r="S855" i="11" a="1"/>
  <c r="S855" i="11"/>
  <c r="E855" i="11" a="1"/>
  <c r="E855" i="11"/>
  <c r="Z855" i="11" a="1"/>
  <c r="Z855" i="11"/>
  <c r="O855" i="11" a="1"/>
  <c r="O855" i="11"/>
  <c r="D855" i="11" a="1"/>
  <c r="D855" i="11"/>
  <c r="L855" i="11" a="1"/>
  <c r="L855" i="11"/>
  <c r="N855" i="11" a="1"/>
  <c r="N855" i="11"/>
  <c r="Q855" i="11" a="1"/>
  <c r="Q855" i="11"/>
  <c r="J855" i="11" a="1"/>
  <c r="J855" i="11"/>
  <c r="M855" i="11" a="1"/>
  <c r="M855" i="11"/>
  <c r="P855" i="11" a="1"/>
  <c r="P855" i="11"/>
  <c r="K855" i="11" a="1"/>
  <c r="K855" i="11"/>
  <c r="AC855" i="11"/>
  <c r="AE855" i="11"/>
  <c r="I855" i="11" a="1"/>
  <c r="I855" i="11"/>
  <c r="V855" i="11"/>
  <c r="L361" i="11" a="1"/>
  <c r="L361" i="11"/>
  <c r="D361" i="11" a="1"/>
  <c r="D361" i="11"/>
  <c r="I361" i="11" a="1"/>
  <c r="I361" i="11"/>
  <c r="V361" i="11"/>
  <c r="M361" i="11" a="1"/>
  <c r="M361" i="11"/>
  <c r="K361" i="11" a="1"/>
  <c r="K361" i="11"/>
  <c r="AC361" i="11"/>
  <c r="AE361" i="11"/>
  <c r="S361" i="11" a="1"/>
  <c r="S361" i="11"/>
  <c r="J361" i="11" a="1"/>
  <c r="J361" i="11"/>
  <c r="O361" i="11" a="1"/>
  <c r="O361" i="11"/>
  <c r="E361" i="11" a="1"/>
  <c r="E361" i="11"/>
  <c r="P361" i="11" a="1"/>
  <c r="P361" i="11"/>
  <c r="N361" i="11" a="1"/>
  <c r="N361" i="11"/>
  <c r="Z361" i="11" a="1"/>
  <c r="Z361" i="11"/>
  <c r="Q361" i="11" a="1"/>
  <c r="Q361" i="11"/>
  <c r="M759" i="11" a="1"/>
  <c r="M759" i="11"/>
  <c r="K759" i="11" a="1"/>
  <c r="K759" i="11"/>
  <c r="AC759" i="11"/>
  <c r="AE759" i="11"/>
  <c r="E759" i="11" a="1"/>
  <c r="E759" i="11"/>
  <c r="P759" i="11" a="1"/>
  <c r="P759" i="11"/>
  <c r="Z759" i="11" a="1"/>
  <c r="Z759" i="11"/>
  <c r="I759" i="11" a="1"/>
  <c r="I759" i="11"/>
  <c r="V759" i="11"/>
  <c r="J759" i="11" a="1"/>
  <c r="J759" i="11"/>
  <c r="Q759" i="11" a="1"/>
  <c r="Q759" i="11"/>
  <c r="D759" i="11" a="1"/>
  <c r="D759" i="11"/>
  <c r="O759" i="11" a="1"/>
  <c r="O759" i="11"/>
  <c r="N759" i="11" a="1"/>
  <c r="N759" i="11"/>
  <c r="S759" i="11" a="1"/>
  <c r="S759" i="11"/>
  <c r="L759" i="11" a="1"/>
  <c r="L759" i="11"/>
  <c r="K143" i="11" a="1"/>
  <c r="K143" i="11"/>
  <c r="AC143" i="11"/>
  <c r="AE143" i="11"/>
  <c r="S143" i="11" a="1"/>
  <c r="S143" i="11"/>
  <c r="Z143" i="11" a="1"/>
  <c r="Z143" i="11"/>
  <c r="I143" i="11" a="1"/>
  <c r="I143" i="11"/>
  <c r="V143" i="11"/>
  <c r="M143" i="11" a="1"/>
  <c r="M143" i="11"/>
  <c r="O143" i="11" a="1"/>
  <c r="O143" i="11"/>
  <c r="D143" i="11" a="1"/>
  <c r="D143" i="11"/>
  <c r="J143" i="11" a="1"/>
  <c r="J143" i="11"/>
  <c r="L143" i="11" a="1"/>
  <c r="L143" i="11"/>
  <c r="N143" i="11" a="1"/>
  <c r="N143" i="11"/>
  <c r="E143" i="11" a="1"/>
  <c r="E143" i="11"/>
  <c r="Q143" i="11" a="1"/>
  <c r="Q143" i="11"/>
  <c r="P143" i="11" a="1"/>
  <c r="P143" i="11"/>
  <c r="M775" i="11" a="1"/>
  <c r="M775" i="11"/>
  <c r="K775" i="11" a="1"/>
  <c r="K775" i="11"/>
  <c r="AC775" i="11"/>
  <c r="AE775" i="11"/>
  <c r="S775" i="11" a="1"/>
  <c r="S775" i="11"/>
  <c r="O775" i="11" a="1"/>
  <c r="O775" i="11"/>
  <c r="L775" i="11" a="1"/>
  <c r="L775" i="11"/>
  <c r="E775" i="11" a="1"/>
  <c r="E775" i="11"/>
  <c r="I775" i="11" a="1"/>
  <c r="I775" i="11"/>
  <c r="V775" i="11"/>
  <c r="J775" i="11" a="1"/>
  <c r="J775" i="11"/>
  <c r="Z775" i="11" a="1"/>
  <c r="Z775" i="11"/>
  <c r="Q775" i="11" a="1"/>
  <c r="Q775" i="11"/>
  <c r="P775" i="11" a="1"/>
  <c r="P775" i="11"/>
  <c r="N775" i="11" a="1"/>
  <c r="N775" i="11"/>
  <c r="D775" i="11" a="1"/>
  <c r="D775" i="11"/>
  <c r="P531" i="11" a="1"/>
  <c r="P531" i="11"/>
  <c r="S531" i="11" a="1"/>
  <c r="S531" i="11"/>
  <c r="K531" i="11" a="1"/>
  <c r="K531" i="11"/>
  <c r="AC531" i="11"/>
  <c r="AE531" i="11"/>
  <c r="E531" i="11" a="1"/>
  <c r="E531" i="11"/>
  <c r="O531" i="11" a="1"/>
  <c r="O531" i="11"/>
  <c r="M531" i="11" a="1"/>
  <c r="M531" i="11"/>
  <c r="Z531" i="11" a="1"/>
  <c r="Z531" i="11"/>
  <c r="N531" i="11" a="1"/>
  <c r="N531" i="11"/>
  <c r="I531" i="11" a="1"/>
  <c r="I531" i="11"/>
  <c r="V531" i="11"/>
  <c r="L531" i="11" a="1"/>
  <c r="L531" i="11"/>
  <c r="Q531" i="11" a="1"/>
  <c r="Q531" i="11"/>
  <c r="J531" i="11" a="1"/>
  <c r="J531" i="11"/>
  <c r="D531" i="11" a="1"/>
  <c r="D531" i="11"/>
  <c r="P211" i="11" a="1"/>
  <c r="P211" i="11"/>
  <c r="S211" i="11" a="1"/>
  <c r="S211" i="11"/>
  <c r="N211" i="11" a="1"/>
  <c r="N211" i="11"/>
  <c r="Z211" i="11" a="1"/>
  <c r="Z211" i="11"/>
  <c r="Q211" i="11" a="1"/>
  <c r="Q211" i="11"/>
  <c r="D211" i="11" a="1"/>
  <c r="D211" i="11"/>
  <c r="L211" i="11" a="1"/>
  <c r="L211" i="11"/>
  <c r="I211" i="11" a="1"/>
  <c r="I211" i="11"/>
  <c r="V211" i="11"/>
  <c r="O211" i="11" a="1"/>
  <c r="O211" i="11"/>
  <c r="E211" i="11" a="1"/>
  <c r="E211" i="11"/>
  <c r="M211" i="11" a="1"/>
  <c r="M211" i="11"/>
  <c r="K211" i="11" a="1"/>
  <c r="K211" i="11"/>
  <c r="J211" i="11" a="1"/>
  <c r="J211" i="11"/>
  <c r="Z400" i="11" a="1"/>
  <c r="Z400" i="11"/>
  <c r="J400" i="11" a="1"/>
  <c r="J400" i="11"/>
  <c r="L400" i="11" a="1"/>
  <c r="L400" i="11"/>
  <c r="K400" i="11" a="1"/>
  <c r="K400" i="11"/>
  <c r="AC400" i="11"/>
  <c r="AE400" i="11"/>
  <c r="P400" i="11" a="1"/>
  <c r="P400" i="11"/>
  <c r="O400" i="11" a="1"/>
  <c r="O400" i="11"/>
  <c r="M400" i="11" a="1"/>
  <c r="M400" i="11"/>
  <c r="Y401" i="11" a="1"/>
  <c r="Y401" i="11"/>
  <c r="E400" i="11" a="1"/>
  <c r="E400" i="11"/>
  <c r="S400" i="11" a="1"/>
  <c r="S400" i="11"/>
  <c r="Q400" i="11" a="1"/>
  <c r="Q400" i="11"/>
  <c r="I400" i="11" a="1"/>
  <c r="I400" i="11"/>
  <c r="V400" i="11"/>
  <c r="D400" i="11" a="1"/>
  <c r="D400" i="11"/>
  <c r="N400" i="11" a="1"/>
  <c r="N400" i="11"/>
  <c r="Q207" i="11" a="1"/>
  <c r="Q207" i="11"/>
  <c r="M207" i="11" a="1"/>
  <c r="M207" i="11"/>
  <c r="Z207" i="11" a="1"/>
  <c r="Z207" i="11"/>
  <c r="K207" i="11" a="1"/>
  <c r="K207" i="11"/>
  <c r="AC207" i="11"/>
  <c r="AE207" i="11"/>
  <c r="N207" i="11" a="1"/>
  <c r="N207" i="11"/>
  <c r="L207" i="11" a="1"/>
  <c r="L207" i="11"/>
  <c r="D207" i="11" a="1"/>
  <c r="D207" i="11"/>
  <c r="J207" i="11" a="1"/>
  <c r="J207" i="11"/>
  <c r="P207" i="11" a="1"/>
  <c r="P207" i="11"/>
  <c r="E207" i="11" a="1"/>
  <c r="E207" i="11"/>
  <c r="S207" i="11" a="1"/>
  <c r="S207" i="11"/>
  <c r="I207" i="11" a="1"/>
  <c r="I207" i="11"/>
  <c r="V207" i="11"/>
  <c r="O207" i="11" a="1"/>
  <c r="O207" i="11"/>
  <c r="N427" i="11" a="1"/>
  <c r="N427" i="11"/>
  <c r="E427" i="11" a="1"/>
  <c r="E427" i="11"/>
  <c r="K427" i="11" a="1"/>
  <c r="K427" i="11"/>
  <c r="M427" i="11" a="1"/>
  <c r="M427" i="11"/>
  <c r="I427" i="11" a="1"/>
  <c r="I427" i="11"/>
  <c r="V427" i="11"/>
  <c r="O427" i="11" a="1"/>
  <c r="O427" i="11"/>
  <c r="P427" i="11" a="1"/>
  <c r="P427" i="11"/>
  <c r="J427" i="11" a="1"/>
  <c r="J427" i="11"/>
  <c r="D427" i="11" a="1"/>
  <c r="D427" i="11"/>
  <c r="Q427" i="11" a="1"/>
  <c r="Q427" i="11"/>
  <c r="L427" i="11" a="1"/>
  <c r="L427" i="11"/>
  <c r="S427" i="11" a="1"/>
  <c r="S427" i="11"/>
  <c r="Z427" i="11" a="1"/>
  <c r="Z427" i="11"/>
  <c r="K311" i="11" a="1"/>
  <c r="K311" i="11"/>
  <c r="Q311" i="11" a="1"/>
  <c r="Q311" i="11"/>
  <c r="D311" i="11" a="1"/>
  <c r="D311" i="11"/>
  <c r="L311" i="11" a="1"/>
  <c r="L311" i="11"/>
  <c r="N311" i="11" a="1"/>
  <c r="N311" i="11"/>
  <c r="J311" i="11" a="1"/>
  <c r="J311" i="11"/>
  <c r="S311" i="11" a="1"/>
  <c r="S311" i="11"/>
  <c r="Z311" i="11" a="1"/>
  <c r="Z311" i="11"/>
  <c r="P311" i="11" a="1"/>
  <c r="P311" i="11"/>
  <c r="E311" i="11" a="1"/>
  <c r="E311" i="11"/>
  <c r="O311" i="11" a="1"/>
  <c r="O311" i="11"/>
  <c r="I311" i="11" a="1"/>
  <c r="I311" i="11"/>
  <c r="V311" i="11"/>
  <c r="M311" i="11" a="1"/>
  <c r="M311" i="11"/>
  <c r="N806" i="11" a="1"/>
  <c r="N806" i="11"/>
  <c r="Z806" i="11" a="1"/>
  <c r="Z806" i="11"/>
  <c r="M806" i="11" a="1"/>
  <c r="M806" i="11"/>
  <c r="D806" i="11" a="1"/>
  <c r="D806" i="11"/>
  <c r="Q806" i="11" a="1"/>
  <c r="Q806" i="11"/>
  <c r="S806" i="11" a="1"/>
  <c r="S806" i="11"/>
  <c r="P806" i="11" a="1"/>
  <c r="P806" i="11"/>
  <c r="L806" i="11" a="1"/>
  <c r="L806" i="11"/>
  <c r="K806" i="11" a="1"/>
  <c r="K806" i="11"/>
  <c r="AC806" i="11"/>
  <c r="AE806" i="11"/>
  <c r="E806" i="11" a="1"/>
  <c r="E806" i="11"/>
  <c r="I806" i="11" a="1"/>
  <c r="I806" i="11"/>
  <c r="V806" i="11"/>
  <c r="J806" i="11" a="1"/>
  <c r="J806" i="11"/>
  <c r="O806" i="11" a="1"/>
  <c r="O806" i="11"/>
  <c r="K91" i="11" a="1"/>
  <c r="K91" i="11"/>
  <c r="AC91" i="11"/>
  <c r="AE91" i="11"/>
  <c r="L91" i="11" a="1"/>
  <c r="L91" i="11"/>
  <c r="P91" i="11" a="1"/>
  <c r="P91" i="11"/>
  <c r="I91" i="11" a="1"/>
  <c r="I91" i="11"/>
  <c r="V91" i="11"/>
  <c r="E91" i="11" a="1"/>
  <c r="E91" i="11"/>
  <c r="O91" i="11" a="1"/>
  <c r="O91" i="11"/>
  <c r="J91" i="11" a="1"/>
  <c r="J91" i="11"/>
  <c r="Q91" i="11" a="1"/>
  <c r="Q91" i="11"/>
  <c r="N91" i="11" a="1"/>
  <c r="N91" i="11"/>
  <c r="S91" i="11" a="1"/>
  <c r="S91" i="11"/>
  <c r="D91" i="11" a="1"/>
  <c r="D91" i="11"/>
  <c r="M91" i="11" a="1"/>
  <c r="M91" i="11"/>
  <c r="Z91" i="11" a="1"/>
  <c r="Z91" i="11"/>
  <c r="P965" i="11" a="1"/>
  <c r="P965" i="11"/>
  <c r="M965" i="11" a="1"/>
  <c r="M965" i="11"/>
  <c r="Q965" i="11" a="1"/>
  <c r="Q965" i="11"/>
  <c r="D965" i="11" a="1"/>
  <c r="D965" i="11"/>
  <c r="O965" i="11" a="1"/>
  <c r="O965" i="11"/>
  <c r="S965" i="11" a="1"/>
  <c r="S965" i="11"/>
  <c r="K965" i="11" a="1"/>
  <c r="K965" i="11"/>
  <c r="AC965" i="11"/>
  <c r="AE965" i="11"/>
  <c r="I965" i="11" a="1"/>
  <c r="I965" i="11"/>
  <c r="V965" i="11"/>
  <c r="N965" i="11" a="1"/>
  <c r="N965" i="11"/>
  <c r="J965" i="11" a="1"/>
  <c r="J965" i="11"/>
  <c r="L965" i="11" a="1"/>
  <c r="L965" i="11"/>
  <c r="E965" i="11" a="1"/>
  <c r="E965" i="11"/>
  <c r="Z965" i="11" a="1"/>
  <c r="Z965" i="11"/>
  <c r="K170" i="11" a="1"/>
  <c r="K170" i="11"/>
  <c r="AC170" i="11"/>
  <c r="AE170" i="11"/>
  <c r="I170" i="11" a="1"/>
  <c r="I170" i="11"/>
  <c r="V170" i="11"/>
  <c r="S170" i="11" a="1"/>
  <c r="S170" i="11"/>
  <c r="P170" i="11" a="1"/>
  <c r="P170" i="11"/>
  <c r="J170" i="11" a="1"/>
  <c r="J170" i="11"/>
  <c r="L170" i="11" a="1"/>
  <c r="L170" i="11"/>
  <c r="D170" i="11" a="1"/>
  <c r="D170" i="11"/>
  <c r="Q170" i="11" a="1"/>
  <c r="Q170" i="11"/>
  <c r="E170" i="11" a="1"/>
  <c r="E170" i="11"/>
  <c r="Z170" i="11" a="1"/>
  <c r="Z170" i="11"/>
  <c r="M170" i="11" a="1"/>
  <c r="M170" i="11"/>
  <c r="N170" i="11" a="1"/>
  <c r="N170" i="11"/>
  <c r="O170" i="11" a="1"/>
  <c r="O170" i="11"/>
  <c r="Y171" i="11" a="1"/>
  <c r="Y171" i="11"/>
  <c r="M597" i="11" a="1"/>
  <c r="M597" i="11"/>
  <c r="D597" i="11" a="1"/>
  <c r="D597" i="11"/>
  <c r="I597" i="11" a="1"/>
  <c r="I597" i="11"/>
  <c r="V597" i="11"/>
  <c r="L597" i="11" a="1"/>
  <c r="L597" i="11"/>
  <c r="S597" i="11" a="1"/>
  <c r="S597" i="11"/>
  <c r="Q597" i="11" a="1"/>
  <c r="Q597" i="11"/>
  <c r="J597" i="11" a="1"/>
  <c r="J597" i="11"/>
  <c r="E597" i="11" a="1"/>
  <c r="E597" i="11"/>
  <c r="O597" i="11" a="1"/>
  <c r="O597" i="11"/>
  <c r="Z597" i="11" a="1"/>
  <c r="Z597" i="11"/>
  <c r="K597" i="11" a="1"/>
  <c r="K597" i="11"/>
  <c r="AC597" i="11"/>
  <c r="AE597" i="11"/>
  <c r="P597" i="11" a="1"/>
  <c r="P597" i="11"/>
  <c r="N597" i="11" a="1"/>
  <c r="N597" i="11"/>
  <c r="M926" i="11" a="1"/>
  <c r="M926" i="11"/>
  <c r="J926" i="11" a="1"/>
  <c r="J926" i="11"/>
  <c r="Z926" i="11" a="1"/>
  <c r="Z926" i="11"/>
  <c r="D926" i="11" a="1"/>
  <c r="D926" i="11"/>
  <c r="E926" i="11" a="1"/>
  <c r="E926" i="11"/>
  <c r="S926" i="11" a="1"/>
  <c r="S926" i="11"/>
  <c r="Q926" i="11" a="1"/>
  <c r="Q926" i="11"/>
  <c r="P926" i="11" a="1"/>
  <c r="P926" i="11"/>
  <c r="K926" i="11" a="1"/>
  <c r="K926" i="11"/>
  <c r="AC926" i="11"/>
  <c r="AE926" i="11"/>
  <c r="N926" i="11" a="1"/>
  <c r="N926" i="11"/>
  <c r="O926" i="11" a="1"/>
  <c r="O926" i="11"/>
  <c r="I926" i="11" a="1"/>
  <c r="I926" i="11"/>
  <c r="V926" i="11"/>
  <c r="L926" i="11" a="1"/>
  <c r="L926" i="11"/>
  <c r="P444" i="11" a="1"/>
  <c r="P444" i="11"/>
  <c r="Q444" i="11" a="1"/>
  <c r="Q444" i="11"/>
  <c r="I444" i="11" a="1"/>
  <c r="I444" i="11"/>
  <c r="V444" i="11"/>
  <c r="K444" i="11" a="1"/>
  <c r="K444" i="11"/>
  <c r="AC444" i="11"/>
  <c r="AE444" i="11"/>
  <c r="L444" i="11" a="1"/>
  <c r="L444" i="11"/>
  <c r="O444" i="11" a="1"/>
  <c r="O444" i="11"/>
  <c r="Z444" i="11" a="1"/>
  <c r="Z444" i="11"/>
  <c r="J444" i="11" a="1"/>
  <c r="J444" i="11"/>
  <c r="E444" i="11" a="1"/>
  <c r="E444" i="11"/>
  <c r="N444" i="11" a="1"/>
  <c r="N444" i="11"/>
  <c r="D444" i="11" a="1"/>
  <c r="D444" i="11"/>
  <c r="S444" i="11" a="1"/>
  <c r="S444" i="11"/>
  <c r="M444" i="11" a="1"/>
  <c r="M444" i="11"/>
  <c r="J272" i="11" a="1"/>
  <c r="J272" i="11"/>
  <c r="Z272" i="11" a="1"/>
  <c r="Z272" i="11"/>
  <c r="D272" i="11" a="1"/>
  <c r="D272" i="11"/>
  <c r="L272" i="11" a="1"/>
  <c r="L272" i="11"/>
  <c r="E272" i="11" a="1"/>
  <c r="E272" i="11"/>
  <c r="P272" i="11" a="1"/>
  <c r="P272" i="11"/>
  <c r="O272" i="11" a="1"/>
  <c r="O272" i="11"/>
  <c r="M272" i="11" a="1"/>
  <c r="M272" i="11"/>
  <c r="S272" i="11" a="1"/>
  <c r="S272" i="11"/>
  <c r="I272" i="11" a="1"/>
  <c r="I272" i="11"/>
  <c r="V272" i="11"/>
  <c r="N272" i="11" a="1"/>
  <c r="N272" i="11"/>
  <c r="K272" i="11" a="1"/>
  <c r="K272" i="11"/>
  <c r="AC272" i="11"/>
  <c r="AE272" i="11"/>
  <c r="Q272" i="11" a="1"/>
  <c r="Q272" i="11"/>
  <c r="P833" i="11" a="1"/>
  <c r="P833" i="11"/>
  <c r="M833" i="11" a="1"/>
  <c r="M833" i="11"/>
  <c r="J833" i="11" a="1"/>
  <c r="J833" i="11"/>
  <c r="D833" i="11" a="1"/>
  <c r="D833" i="11"/>
  <c r="N833" i="11" a="1"/>
  <c r="N833" i="11"/>
  <c r="Z833" i="11" a="1"/>
  <c r="Z833" i="11"/>
  <c r="Q833" i="11" a="1"/>
  <c r="Q833" i="11"/>
  <c r="K833" i="11" a="1"/>
  <c r="K833" i="11"/>
  <c r="AC833" i="11"/>
  <c r="AE833" i="11"/>
  <c r="I833" i="11" a="1"/>
  <c r="I833" i="11"/>
  <c r="V833" i="11"/>
  <c r="E833" i="11" a="1"/>
  <c r="E833" i="11"/>
  <c r="S833" i="11" a="1"/>
  <c r="S833" i="11"/>
  <c r="L833" i="11" a="1"/>
  <c r="L833" i="11"/>
  <c r="O833" i="11" a="1"/>
  <c r="O833" i="11"/>
  <c r="Q510" i="11" a="1"/>
  <c r="Q510" i="11"/>
  <c r="K510" i="11" a="1"/>
  <c r="K510" i="11"/>
  <c r="AC510" i="11"/>
  <c r="AE510" i="11"/>
  <c r="S510" i="11" a="1"/>
  <c r="S510" i="11"/>
  <c r="N510" i="11" a="1"/>
  <c r="N510" i="11"/>
  <c r="L510" i="11" a="1"/>
  <c r="L510" i="11"/>
  <c r="E510" i="11" a="1"/>
  <c r="E510" i="11"/>
  <c r="M510" i="11" a="1"/>
  <c r="M510" i="11"/>
  <c r="P510" i="11" a="1"/>
  <c r="P510" i="11"/>
  <c r="I510" i="11" a="1"/>
  <c r="I510" i="11"/>
  <c r="V510" i="11"/>
  <c r="Z510" i="11" a="1"/>
  <c r="Z510" i="11"/>
  <c r="D510" i="11" a="1"/>
  <c r="D510" i="11"/>
  <c r="J510" i="11" a="1"/>
  <c r="J510" i="11"/>
  <c r="O510" i="11" a="1"/>
  <c r="O510" i="11"/>
  <c r="D144" i="11" a="1"/>
  <c r="D144" i="11"/>
  <c r="S144" i="11" a="1"/>
  <c r="S144" i="11"/>
  <c r="E144" i="11" a="1"/>
  <c r="E144" i="11"/>
  <c r="M144" i="11" a="1"/>
  <c r="M144" i="11"/>
  <c r="O144" i="11" a="1"/>
  <c r="O144" i="11"/>
  <c r="Q144" i="11" a="1"/>
  <c r="Q144" i="11"/>
  <c r="I144" i="11" a="1"/>
  <c r="I144" i="11"/>
  <c r="V144" i="11"/>
  <c r="P144" i="11" a="1"/>
  <c r="P144" i="11"/>
  <c r="L144" i="11" a="1"/>
  <c r="L144" i="11"/>
  <c r="K144" i="11" a="1"/>
  <c r="K144" i="11"/>
  <c r="AC144" i="11"/>
  <c r="AE144" i="11"/>
  <c r="N144" i="11" a="1"/>
  <c r="N144" i="11"/>
  <c r="J144" i="11" a="1"/>
  <c r="J144" i="11"/>
  <c r="Z144" i="11" a="1"/>
  <c r="Z144" i="11"/>
  <c r="E436" i="11" a="1"/>
  <c r="E436" i="11"/>
  <c r="Y437" i="11" a="1"/>
  <c r="Y437" i="11"/>
  <c r="O436" i="11" a="1"/>
  <c r="O436" i="11"/>
  <c r="S436" i="11" a="1"/>
  <c r="S436" i="11"/>
  <c r="J436" i="11" a="1"/>
  <c r="J436" i="11"/>
  <c r="K436" i="11" a="1"/>
  <c r="K436" i="11"/>
  <c r="AC436" i="11"/>
  <c r="AE436" i="11"/>
  <c r="M436" i="11" a="1"/>
  <c r="M436" i="11"/>
  <c r="Q436" i="11" a="1"/>
  <c r="Q436" i="11"/>
  <c r="D436" i="11" a="1"/>
  <c r="D436" i="11"/>
  <c r="L436" i="11" a="1"/>
  <c r="L436" i="11"/>
  <c r="P436" i="11" a="1"/>
  <c r="P436" i="11"/>
  <c r="N436" i="11" a="1"/>
  <c r="N436" i="11"/>
  <c r="Z436" i="11" a="1"/>
  <c r="Z436" i="11"/>
  <c r="I436" i="11" a="1"/>
  <c r="I436" i="11"/>
  <c r="V436" i="11"/>
  <c r="P680" i="11" a="1"/>
  <c r="P680" i="11"/>
  <c r="I680" i="11" a="1"/>
  <c r="I680" i="11"/>
  <c r="V680" i="11"/>
  <c r="L680" i="11" a="1"/>
  <c r="L680" i="11"/>
  <c r="E680" i="11" a="1"/>
  <c r="E680" i="11"/>
  <c r="S680" i="11" a="1"/>
  <c r="S680" i="11"/>
  <c r="N680" i="11" a="1"/>
  <c r="N680" i="11"/>
  <c r="Z680" i="11" a="1"/>
  <c r="Z680" i="11"/>
  <c r="O680" i="11" a="1"/>
  <c r="O680" i="11"/>
  <c r="K680" i="11" a="1"/>
  <c r="K680" i="11"/>
  <c r="AC680" i="11"/>
  <c r="AE680" i="11"/>
  <c r="M680" i="11" a="1"/>
  <c r="M680" i="11"/>
  <c r="Q680" i="11" a="1"/>
  <c r="Q680" i="11"/>
  <c r="J680" i="11" a="1"/>
  <c r="J680" i="11"/>
  <c r="D680" i="11" a="1"/>
  <c r="D680" i="11"/>
  <c r="Z517" i="11" a="1"/>
  <c r="Z517" i="11"/>
  <c r="M517" i="11" a="1"/>
  <c r="M517" i="11"/>
  <c r="P517" i="11" a="1"/>
  <c r="P517" i="11"/>
  <c r="I517" i="11" a="1"/>
  <c r="I517" i="11"/>
  <c r="V517" i="11"/>
  <c r="Q517" i="11" a="1"/>
  <c r="Q517" i="11"/>
  <c r="O517" i="11" a="1"/>
  <c r="O517" i="11"/>
  <c r="S517" i="11" a="1"/>
  <c r="S517" i="11"/>
  <c r="N517" i="11" a="1"/>
  <c r="N517" i="11"/>
  <c r="L517" i="11" a="1"/>
  <c r="L517" i="11"/>
  <c r="D517" i="11" a="1"/>
  <c r="D517" i="11"/>
  <c r="E517" i="11" a="1"/>
  <c r="E517" i="11"/>
  <c r="J517" i="11" a="1"/>
  <c r="J517" i="11"/>
  <c r="K517" i="11" a="1"/>
  <c r="K517" i="11"/>
  <c r="AC517" i="11"/>
  <c r="AE517" i="11"/>
  <c r="L264" i="11" a="1"/>
  <c r="L264" i="11"/>
  <c r="S264" i="11" a="1"/>
  <c r="S264" i="11"/>
  <c r="M264" i="11" a="1"/>
  <c r="M264" i="11"/>
  <c r="J264" i="11" a="1"/>
  <c r="J264" i="11"/>
  <c r="D264" i="11" a="1"/>
  <c r="D264" i="11"/>
  <c r="Q264" i="11" a="1"/>
  <c r="Q264" i="11"/>
  <c r="E264" i="11" a="1"/>
  <c r="E264" i="11"/>
  <c r="N264" i="11" a="1"/>
  <c r="N264" i="11"/>
  <c r="I264" i="11" a="1"/>
  <c r="I264" i="11"/>
  <c r="V264" i="11"/>
  <c r="O264" i="11" a="1"/>
  <c r="O264" i="11"/>
  <c r="P264" i="11" a="1"/>
  <c r="P264" i="11"/>
  <c r="Z264" i="11" a="1"/>
  <c r="Z264" i="11"/>
  <c r="K264" i="11" a="1"/>
  <c r="K264" i="11"/>
  <c r="AC264" i="11"/>
  <c r="AE264" i="11"/>
  <c r="S250" i="11" a="1"/>
  <c r="S250" i="11"/>
  <c r="O250" i="11" a="1"/>
  <c r="O250" i="11"/>
  <c r="N250" i="11" a="1"/>
  <c r="N250" i="11"/>
  <c r="Y251" i="11" a="1"/>
  <c r="Y251" i="11"/>
  <c r="M250" i="11" a="1"/>
  <c r="M250" i="11"/>
  <c r="Z250" i="11" a="1"/>
  <c r="Z250" i="11"/>
  <c r="D250" i="11" a="1"/>
  <c r="D250" i="11"/>
  <c r="L250" i="11" a="1"/>
  <c r="L250" i="11"/>
  <c r="K250" i="11" a="1"/>
  <c r="K250" i="11"/>
  <c r="AC250" i="11"/>
  <c r="AE250" i="11"/>
  <c r="P250" i="11" a="1"/>
  <c r="P250" i="11"/>
  <c r="J250" i="11" a="1"/>
  <c r="J250" i="11"/>
  <c r="E250" i="11" a="1"/>
  <c r="E250" i="11"/>
  <c r="Q250" i="11" a="1"/>
  <c r="Q250" i="11"/>
  <c r="I250" i="11" a="1"/>
  <c r="I250" i="11"/>
  <c r="V250" i="11"/>
  <c r="E607" i="11" a="1"/>
  <c r="E607" i="11"/>
  <c r="L607" i="11" a="1"/>
  <c r="L607" i="11"/>
  <c r="I607" i="11" a="1"/>
  <c r="I607" i="11"/>
  <c r="V607" i="11"/>
  <c r="K607" i="11" a="1"/>
  <c r="K607" i="11"/>
  <c r="AC607" i="11"/>
  <c r="AE607" i="11"/>
  <c r="S607" i="11" a="1"/>
  <c r="S607" i="11"/>
  <c r="M607" i="11" a="1"/>
  <c r="M607" i="11"/>
  <c r="O607" i="11" a="1"/>
  <c r="O607" i="11"/>
  <c r="P607" i="11" a="1"/>
  <c r="P607" i="11"/>
  <c r="D607" i="11" a="1"/>
  <c r="D607" i="11"/>
  <c r="Q607" i="11" a="1"/>
  <c r="Q607" i="11"/>
  <c r="N607" i="11" a="1"/>
  <c r="N607" i="11"/>
  <c r="J607" i="11" a="1"/>
  <c r="J607" i="11"/>
  <c r="Z607" i="11" a="1"/>
  <c r="Z607" i="11"/>
  <c r="D158" i="11" a="1"/>
  <c r="D158" i="11"/>
  <c r="J158" i="11" a="1"/>
  <c r="J158" i="11"/>
  <c r="E158" i="11" a="1"/>
  <c r="E158" i="11"/>
  <c r="L158" i="11" a="1"/>
  <c r="L158" i="11"/>
  <c r="I158" i="11" a="1"/>
  <c r="I158" i="11"/>
  <c r="V158" i="11"/>
  <c r="O158" i="11" a="1"/>
  <c r="O158" i="11"/>
  <c r="N158" i="11" a="1"/>
  <c r="N158" i="11"/>
  <c r="K158" i="11" a="1"/>
  <c r="K158" i="11"/>
  <c r="AC158" i="11"/>
  <c r="AE158" i="11"/>
  <c r="Y159" i="11" a="1"/>
  <c r="Y159" i="11"/>
  <c r="S158" i="11" a="1"/>
  <c r="S158" i="11"/>
  <c r="M158" i="11" a="1"/>
  <c r="M158" i="11"/>
  <c r="Z158" i="11" a="1"/>
  <c r="Z158" i="11"/>
  <c r="Q158" i="11" a="1"/>
  <c r="Q158" i="11"/>
  <c r="P158" i="11" a="1"/>
  <c r="P158" i="11"/>
  <c r="L807" i="11" a="1"/>
  <c r="L807" i="11"/>
  <c r="N807" i="11" a="1"/>
  <c r="N807" i="11"/>
  <c r="Z807" i="11" a="1"/>
  <c r="Z807" i="11"/>
  <c r="J807" i="11" a="1"/>
  <c r="J807" i="11"/>
  <c r="P807" i="11" a="1"/>
  <c r="P807" i="11"/>
  <c r="K807" i="11" a="1"/>
  <c r="K807" i="11"/>
  <c r="AC807" i="11"/>
  <c r="AE807" i="11"/>
  <c r="S807" i="11" a="1"/>
  <c r="S807" i="11"/>
  <c r="I807" i="11" a="1"/>
  <c r="I807" i="11"/>
  <c r="V807" i="11"/>
  <c r="E807" i="11" a="1"/>
  <c r="E807" i="11"/>
  <c r="D807" i="11" a="1"/>
  <c r="D807" i="11"/>
  <c r="O807" i="11" a="1"/>
  <c r="O807" i="11"/>
  <c r="M807" i="11" a="1"/>
  <c r="M807" i="11"/>
  <c r="Q807" i="11" a="1"/>
  <c r="Q807" i="11"/>
  <c r="J123" i="11" a="1"/>
  <c r="J123" i="11"/>
  <c r="E123" i="11" a="1"/>
  <c r="E123" i="11"/>
  <c r="D123" i="11" a="1"/>
  <c r="D123" i="11"/>
  <c r="I123" i="11" a="1"/>
  <c r="I123" i="11"/>
  <c r="V123" i="11"/>
  <c r="L123" i="11" a="1"/>
  <c r="L123" i="11"/>
  <c r="K123" i="11" a="1"/>
  <c r="K123" i="11"/>
  <c r="AC123" i="11"/>
  <c r="AE123" i="11"/>
  <c r="Z123" i="11" a="1"/>
  <c r="Z123" i="11"/>
  <c r="M123" i="11" a="1"/>
  <c r="M123" i="11"/>
  <c r="S123" i="11" a="1"/>
  <c r="S123" i="11"/>
  <c r="P123" i="11" a="1"/>
  <c r="P123" i="11"/>
  <c r="N123" i="11" a="1"/>
  <c r="N123" i="11"/>
  <c r="O123" i="11" a="1"/>
  <c r="O123" i="11"/>
  <c r="Q123" i="11" a="1"/>
  <c r="Q123" i="11"/>
  <c r="E792" i="11" a="1"/>
  <c r="E792" i="11"/>
  <c r="O792" i="11" a="1"/>
  <c r="O792" i="11"/>
  <c r="D792" i="11" a="1"/>
  <c r="D792" i="11"/>
  <c r="L792" i="11" a="1"/>
  <c r="L792" i="11"/>
  <c r="J792" i="11" a="1"/>
  <c r="J792" i="11"/>
  <c r="K792" i="11" a="1"/>
  <c r="K792" i="11"/>
  <c r="AC792" i="11"/>
  <c r="AE792" i="11"/>
  <c r="I792" i="11" a="1"/>
  <c r="I792" i="11"/>
  <c r="V792" i="11"/>
  <c r="Q792" i="11" a="1"/>
  <c r="Q792" i="11"/>
  <c r="M792" i="11" a="1"/>
  <c r="M792" i="11"/>
  <c r="P792" i="11" a="1"/>
  <c r="P792" i="11"/>
  <c r="S792" i="11" a="1"/>
  <c r="S792" i="11"/>
  <c r="Z792" i="11" a="1"/>
  <c r="Z792" i="11"/>
  <c r="N792" i="11" a="1"/>
  <c r="N792" i="11"/>
  <c r="L452" i="11" a="1"/>
  <c r="L452" i="11"/>
  <c r="I452" i="11" a="1"/>
  <c r="I452" i="11"/>
  <c r="V452" i="11"/>
  <c r="Q452" i="11" a="1"/>
  <c r="Q452" i="11"/>
  <c r="P452" i="11" a="1"/>
  <c r="P452" i="11"/>
  <c r="M452" i="11" a="1"/>
  <c r="M452" i="11"/>
  <c r="K452" i="11" a="1"/>
  <c r="K452" i="11"/>
  <c r="AC452" i="11"/>
  <c r="AE452" i="11"/>
  <c r="Z452" i="11" a="1"/>
  <c r="Z452" i="11"/>
  <c r="J452" i="11" a="1"/>
  <c r="J452" i="11"/>
  <c r="D452" i="11" a="1"/>
  <c r="D452" i="11"/>
  <c r="N452" i="11" a="1"/>
  <c r="N452" i="11"/>
  <c r="O452" i="11" a="1"/>
  <c r="O452" i="11"/>
  <c r="Y453" i="11" a="1"/>
  <c r="Y453" i="11"/>
  <c r="S452" i="11" a="1"/>
  <c r="S452" i="11"/>
  <c r="E452" i="11" a="1"/>
  <c r="E452" i="11"/>
  <c r="I711" i="11" a="1"/>
  <c r="I711" i="11"/>
  <c r="V711" i="11"/>
  <c r="Q711" i="11" a="1"/>
  <c r="Q711" i="11"/>
  <c r="J711" i="11" a="1"/>
  <c r="J711" i="11"/>
  <c r="S711" i="11" a="1"/>
  <c r="S711" i="11"/>
  <c r="O711" i="11" a="1"/>
  <c r="O711" i="11"/>
  <c r="N711" i="11" a="1"/>
  <c r="N711" i="11"/>
  <c r="D711" i="11" a="1"/>
  <c r="D711" i="11"/>
  <c r="L711" i="11" a="1"/>
  <c r="L711" i="11"/>
  <c r="Z711" i="11" a="1"/>
  <c r="Z711" i="11"/>
  <c r="E711" i="11" a="1"/>
  <c r="E711" i="11"/>
  <c r="M711" i="11" a="1"/>
  <c r="M711" i="11"/>
  <c r="K711" i="11" a="1"/>
  <c r="K711" i="11"/>
  <c r="AC711" i="11"/>
  <c r="AE711" i="11"/>
  <c r="P711" i="11" a="1"/>
  <c r="P711" i="11"/>
  <c r="Z200" i="11" a="1"/>
  <c r="Z200" i="11"/>
  <c r="K200" i="11" a="1"/>
  <c r="K200" i="11"/>
  <c r="AC200" i="11"/>
  <c r="AE200" i="11"/>
  <c r="E200" i="11" a="1"/>
  <c r="E200" i="11"/>
  <c r="D200" i="11" a="1"/>
  <c r="D200" i="11"/>
  <c r="O200" i="11" a="1"/>
  <c r="O200" i="11"/>
  <c r="Y201" i="11" a="1"/>
  <c r="Y201" i="11"/>
  <c r="J200" i="11" a="1"/>
  <c r="J200" i="11"/>
  <c r="S200" i="11" a="1"/>
  <c r="S200" i="11"/>
  <c r="N200" i="11" a="1"/>
  <c r="N200" i="11"/>
  <c r="Q200" i="11" a="1"/>
  <c r="Q200" i="11"/>
  <c r="P200" i="11" a="1"/>
  <c r="P200" i="11"/>
  <c r="I200" i="11" a="1"/>
  <c r="I200" i="11"/>
  <c r="V200" i="11"/>
  <c r="M200" i="11" a="1"/>
  <c r="M200" i="11"/>
  <c r="L200" i="11" a="1"/>
  <c r="L200" i="11"/>
  <c r="E717" i="11" a="1"/>
  <c r="E717" i="11"/>
  <c r="K717" i="11" a="1"/>
  <c r="K717" i="11"/>
  <c r="AC717" i="11"/>
  <c r="AE717" i="11"/>
  <c r="Z717" i="11" a="1"/>
  <c r="Z717" i="11"/>
  <c r="D717" i="11" a="1"/>
  <c r="D717" i="11"/>
  <c r="J717" i="11" a="1"/>
  <c r="J717" i="11"/>
  <c r="O717" i="11" a="1"/>
  <c r="O717" i="11"/>
  <c r="M717" i="11" a="1"/>
  <c r="M717" i="11"/>
  <c r="N717" i="11" a="1"/>
  <c r="N717" i="11"/>
  <c r="L717" i="11" a="1"/>
  <c r="L717" i="11"/>
  <c r="P717" i="11" a="1"/>
  <c r="P717" i="11"/>
  <c r="S717" i="11" a="1"/>
  <c r="S717" i="11"/>
  <c r="I717" i="11" a="1"/>
  <c r="I717" i="11"/>
  <c r="V717" i="11"/>
  <c r="Q717" i="11" a="1"/>
  <c r="Q717" i="11"/>
  <c r="D289" i="11" a="1"/>
  <c r="D289" i="11"/>
  <c r="O289" i="11" a="1"/>
  <c r="O289" i="11"/>
  <c r="S289" i="11" a="1"/>
  <c r="S289" i="11"/>
  <c r="K289" i="11" a="1"/>
  <c r="K289" i="11"/>
  <c r="AC289" i="11"/>
  <c r="AE289" i="11"/>
  <c r="P289" i="11" a="1"/>
  <c r="P289" i="11"/>
  <c r="Q289" i="11" a="1"/>
  <c r="Q289" i="11"/>
  <c r="M289" i="11" a="1"/>
  <c r="M289" i="11"/>
  <c r="J289" i="11" a="1"/>
  <c r="J289" i="11"/>
  <c r="N289" i="11" a="1"/>
  <c r="N289" i="11"/>
  <c r="I289" i="11" a="1"/>
  <c r="I289" i="11"/>
  <c r="V289" i="11"/>
  <c r="Z289" i="11" a="1"/>
  <c r="Z289" i="11"/>
  <c r="L289" i="11" a="1"/>
  <c r="L289" i="11"/>
  <c r="E289" i="11" a="1"/>
  <c r="E289" i="11"/>
  <c r="J638" i="11" a="1"/>
  <c r="J638" i="11"/>
  <c r="Z638" i="11" a="1"/>
  <c r="Z638" i="11"/>
  <c r="K638" i="11" a="1"/>
  <c r="K638" i="11"/>
  <c r="AC638" i="11"/>
  <c r="AE638" i="11"/>
  <c r="E638" i="11" a="1"/>
  <c r="E638" i="11"/>
  <c r="L638" i="11" a="1"/>
  <c r="L638" i="11"/>
  <c r="Q638" i="11" a="1"/>
  <c r="Q638" i="11"/>
  <c r="M638" i="11" a="1"/>
  <c r="M638" i="11"/>
  <c r="N638" i="11" a="1"/>
  <c r="N638" i="11"/>
  <c r="I638" i="11" a="1"/>
  <c r="I638" i="11"/>
  <c r="V638" i="11"/>
  <c r="S638" i="11" a="1"/>
  <c r="S638" i="11"/>
  <c r="P638" i="11" a="1"/>
  <c r="P638" i="11"/>
  <c r="O638" i="11" a="1"/>
  <c r="O638" i="11"/>
  <c r="D638" i="11" a="1"/>
  <c r="D638" i="11"/>
  <c r="P26" i="11" a="1"/>
  <c r="P26" i="11"/>
  <c r="K26" i="11" a="1"/>
  <c r="K26" i="11"/>
  <c r="AC26" i="11"/>
  <c r="AE26" i="11"/>
  <c r="O26" i="11" a="1"/>
  <c r="O26" i="11"/>
  <c r="I26" i="11" a="1"/>
  <c r="I26" i="11"/>
  <c r="V26" i="11"/>
  <c r="Q26" i="11" a="1"/>
  <c r="Q26" i="11"/>
  <c r="D26" i="11" a="1"/>
  <c r="D26" i="11"/>
  <c r="L26" i="11" a="1"/>
  <c r="L26" i="11"/>
  <c r="N26" i="11" a="1"/>
  <c r="N26" i="11"/>
  <c r="Z26" i="11" a="1"/>
  <c r="Z26" i="11"/>
  <c r="Y27" i="11" a="1"/>
  <c r="Y27" i="11"/>
  <c r="S26" i="11" a="1"/>
  <c r="S26" i="11"/>
  <c r="E26" i="11" a="1"/>
  <c r="E26" i="11"/>
  <c r="M26" i="11" a="1"/>
  <c r="M26" i="11"/>
  <c r="J26" i="11" a="1"/>
  <c r="J26" i="11"/>
  <c r="Z841" i="11" a="1"/>
  <c r="Z841" i="11"/>
  <c r="L841" i="11" a="1"/>
  <c r="L841" i="11"/>
  <c r="P841" i="11" a="1"/>
  <c r="P841" i="11"/>
  <c r="O841" i="11" a="1"/>
  <c r="O841" i="11"/>
  <c r="N841" i="11" a="1"/>
  <c r="N841" i="11"/>
  <c r="I841" i="11" a="1"/>
  <c r="I841" i="11"/>
  <c r="V841" i="11"/>
  <c r="K841" i="11" a="1"/>
  <c r="K841" i="11"/>
  <c r="AC841" i="11"/>
  <c r="AE841" i="11"/>
  <c r="J841" i="11" a="1"/>
  <c r="J841" i="11"/>
  <c r="E841" i="11" a="1"/>
  <c r="E841" i="11"/>
  <c r="M841" i="11" a="1"/>
  <c r="M841" i="11"/>
  <c r="D841" i="11" a="1"/>
  <c r="D841" i="11"/>
  <c r="S841" i="11" a="1"/>
  <c r="S841" i="11"/>
  <c r="Q841" i="11" a="1"/>
  <c r="Q841" i="11"/>
  <c r="Z33" i="11" a="1"/>
  <c r="Z33" i="11"/>
  <c r="K33" i="11" a="1"/>
  <c r="K33" i="11"/>
  <c r="AC33" i="11"/>
  <c r="AE33" i="11"/>
  <c r="I33" i="11" a="1"/>
  <c r="I33" i="11"/>
  <c r="V33" i="11"/>
  <c r="S33" i="11" a="1"/>
  <c r="S33" i="11"/>
  <c r="D33" i="11" a="1"/>
  <c r="D33" i="11"/>
  <c r="L33" i="11" a="1"/>
  <c r="L33" i="11"/>
  <c r="N33" i="11" a="1"/>
  <c r="N33" i="11"/>
  <c r="P33" i="11" a="1"/>
  <c r="P33" i="11"/>
  <c r="J33" i="11" a="1"/>
  <c r="J33" i="11"/>
  <c r="E33" i="11" a="1"/>
  <c r="E33" i="11"/>
  <c r="O33" i="11" a="1"/>
  <c r="O33" i="11"/>
  <c r="Q33" i="11" a="1"/>
  <c r="Q33" i="11"/>
  <c r="M33" i="11" a="1"/>
  <c r="M33" i="11"/>
  <c r="Q552" i="11" a="1"/>
  <c r="Q552" i="11"/>
  <c r="S552" i="11" a="1"/>
  <c r="S552" i="11"/>
  <c r="E552" i="11" a="1"/>
  <c r="E552" i="11"/>
  <c r="K552" i="11" a="1"/>
  <c r="K552" i="11"/>
  <c r="AC552" i="11"/>
  <c r="AE552" i="11"/>
  <c r="M552" i="11" a="1"/>
  <c r="M552" i="11"/>
  <c r="O552" i="11" a="1"/>
  <c r="O552" i="11"/>
  <c r="J552" i="11" a="1"/>
  <c r="J552" i="11"/>
  <c r="P552" i="11" a="1"/>
  <c r="P552" i="11"/>
  <c r="N552" i="11" a="1"/>
  <c r="N552" i="11"/>
  <c r="Z552" i="11" a="1"/>
  <c r="Z552" i="11"/>
  <c r="L552" i="11" a="1"/>
  <c r="L552" i="11"/>
  <c r="D552" i="11" a="1"/>
  <c r="D552" i="11"/>
  <c r="I552" i="11" a="1"/>
  <c r="I552" i="11"/>
  <c r="V552" i="11"/>
  <c r="E921" i="11" a="1"/>
  <c r="E921" i="11"/>
  <c r="Z921" i="11" a="1"/>
  <c r="Z921" i="11"/>
  <c r="D921" i="11" a="1"/>
  <c r="D921" i="11"/>
  <c r="L921" i="11" a="1"/>
  <c r="L921" i="11"/>
  <c r="O921" i="11" a="1"/>
  <c r="O921" i="11"/>
  <c r="K921" i="11" a="1"/>
  <c r="K921" i="11"/>
  <c r="AC921" i="11"/>
  <c r="AE921" i="11"/>
  <c r="M921" i="11" a="1"/>
  <c r="M921" i="11"/>
  <c r="S921" i="11" a="1"/>
  <c r="S921" i="11"/>
  <c r="P921" i="11" a="1"/>
  <c r="P921" i="11"/>
  <c r="N921" i="11" a="1"/>
  <c r="N921" i="11"/>
  <c r="Q921" i="11" a="1"/>
  <c r="Q921" i="11"/>
  <c r="J921" i="11" a="1"/>
  <c r="J921" i="11"/>
  <c r="I921" i="11" a="1"/>
  <c r="I921" i="11"/>
  <c r="V921" i="11"/>
  <c r="P997" i="11" a="1"/>
  <c r="P997" i="11"/>
  <c r="N997" i="11" a="1"/>
  <c r="N997" i="11"/>
  <c r="K997" i="11" a="1"/>
  <c r="K997" i="11"/>
  <c r="AC997" i="11"/>
  <c r="AE997" i="11"/>
  <c r="S997" i="11" a="1"/>
  <c r="S997" i="11"/>
  <c r="E997" i="11" a="1"/>
  <c r="E997" i="11"/>
  <c r="D997" i="11" a="1"/>
  <c r="D997" i="11"/>
  <c r="O997" i="11" a="1"/>
  <c r="O997" i="11"/>
  <c r="I997" i="11" a="1"/>
  <c r="I997" i="11"/>
  <c r="V997" i="11"/>
  <c r="Q997" i="11" a="1"/>
  <c r="Q997" i="11"/>
  <c r="M997" i="11" a="1"/>
  <c r="M997" i="11"/>
  <c r="L997" i="11" a="1"/>
  <c r="L997" i="11"/>
  <c r="Z997" i="11" a="1"/>
  <c r="Z997" i="11"/>
  <c r="J997" i="11" a="1"/>
  <c r="J997" i="11"/>
  <c r="L38" i="11" a="1"/>
  <c r="L38" i="11"/>
  <c r="P38" i="11" a="1"/>
  <c r="P38" i="11"/>
  <c r="N38" i="11" a="1"/>
  <c r="N38" i="11"/>
  <c r="I38" i="11" a="1"/>
  <c r="I38" i="11"/>
  <c r="V38" i="11"/>
  <c r="K38" i="11" a="1"/>
  <c r="K38" i="11"/>
  <c r="AC38" i="11"/>
  <c r="AE38" i="11"/>
  <c r="O38" i="11" a="1"/>
  <c r="O38" i="11"/>
  <c r="D38" i="11" a="1"/>
  <c r="D38" i="11"/>
  <c r="Y39" i="11" a="1"/>
  <c r="Y39" i="11"/>
  <c r="M38" i="11" a="1"/>
  <c r="M38" i="11"/>
  <c r="S38" i="11" a="1"/>
  <c r="S38" i="11"/>
  <c r="Z38" i="11" a="1"/>
  <c r="Z38" i="11"/>
  <c r="Q38" i="11" a="1"/>
  <c r="Q38" i="11"/>
  <c r="E38" i="11" a="1"/>
  <c r="E38" i="11"/>
  <c r="J38" i="11" a="1"/>
  <c r="J38" i="11"/>
  <c r="Z852" i="11" a="1"/>
  <c r="Z852" i="11"/>
  <c r="N852" i="11" a="1"/>
  <c r="N852" i="11"/>
  <c r="E852" i="11" a="1"/>
  <c r="E852" i="11"/>
  <c r="J852" i="11" a="1"/>
  <c r="J852" i="11"/>
  <c r="Q852" i="11" a="1"/>
  <c r="Q852" i="11"/>
  <c r="L852" i="11" a="1"/>
  <c r="L852" i="11"/>
  <c r="O852" i="11" a="1"/>
  <c r="O852" i="11"/>
  <c r="K852" i="11" a="1"/>
  <c r="K852" i="11"/>
  <c r="AC852" i="11"/>
  <c r="AE852" i="11"/>
  <c r="P852" i="11" a="1"/>
  <c r="P852" i="11"/>
  <c r="M852" i="11" a="1"/>
  <c r="M852" i="11"/>
  <c r="I852" i="11" a="1"/>
  <c r="I852" i="11"/>
  <c r="V852" i="11"/>
  <c r="S852" i="11" a="1"/>
  <c r="S852" i="11"/>
  <c r="D852" i="11" a="1"/>
  <c r="D852" i="11"/>
  <c r="E298" i="11" a="1"/>
  <c r="E298" i="11"/>
  <c r="S298" i="11" a="1"/>
  <c r="S298" i="11"/>
  <c r="L298" i="11" a="1"/>
  <c r="L298" i="11"/>
  <c r="O298" i="11" a="1"/>
  <c r="O298" i="11"/>
  <c r="P298" i="11" a="1"/>
  <c r="P298" i="11"/>
  <c r="M298" i="11" a="1"/>
  <c r="M298" i="11"/>
  <c r="Z298" i="11" a="1"/>
  <c r="Z298" i="11"/>
  <c r="J298" i="11" a="1"/>
  <c r="J298" i="11"/>
  <c r="K298" i="11" a="1"/>
  <c r="K298" i="11"/>
  <c r="AC298" i="11"/>
  <c r="AE298" i="11"/>
  <c r="I298" i="11" a="1"/>
  <c r="I298" i="11"/>
  <c r="V298" i="11"/>
  <c r="D298" i="11" a="1"/>
  <c r="D298" i="11"/>
  <c r="Q298" i="11" a="1"/>
  <c r="Q298" i="11"/>
  <c r="N298" i="11" a="1"/>
  <c r="N298" i="11"/>
  <c r="Q790" i="11" a="1"/>
  <c r="Q790" i="11"/>
  <c r="K790" i="11" a="1"/>
  <c r="K790" i="11"/>
  <c r="AC790" i="11"/>
  <c r="AE790" i="11"/>
  <c r="S790" i="11" a="1"/>
  <c r="S790" i="11"/>
  <c r="I790" i="11" a="1"/>
  <c r="I790" i="11"/>
  <c r="V790" i="11"/>
  <c r="O790" i="11" a="1"/>
  <c r="O790" i="11"/>
  <c r="P790" i="11" a="1"/>
  <c r="P790" i="11"/>
  <c r="E790" i="11" a="1"/>
  <c r="E790" i="11"/>
  <c r="Z790" i="11" a="1"/>
  <c r="Z790" i="11"/>
  <c r="D790" i="11" a="1"/>
  <c r="D790" i="11"/>
  <c r="N790" i="11" a="1"/>
  <c r="N790" i="11"/>
  <c r="M790" i="11" a="1"/>
  <c r="M790" i="11"/>
  <c r="J790" i="11" a="1"/>
  <c r="J790" i="11"/>
  <c r="L790" i="11" a="1"/>
  <c r="L790" i="11"/>
  <c r="J594" i="11" a="1"/>
  <c r="J594" i="11"/>
  <c r="P594" i="11" a="1"/>
  <c r="P594" i="11"/>
  <c r="I594" i="11" a="1"/>
  <c r="I594" i="11"/>
  <c r="V594" i="11"/>
  <c r="M594" i="11" a="1"/>
  <c r="M594" i="11"/>
  <c r="Q594" i="11" a="1"/>
  <c r="Q594" i="11"/>
  <c r="S594" i="11" a="1"/>
  <c r="S594" i="11"/>
  <c r="D594" i="11" a="1"/>
  <c r="D594" i="11"/>
  <c r="L594" i="11" a="1"/>
  <c r="L594" i="11"/>
  <c r="Z594" i="11" a="1"/>
  <c r="Z594" i="11"/>
  <c r="O594" i="11" a="1"/>
  <c r="O594" i="11"/>
  <c r="N594" i="11" a="1"/>
  <c r="N594" i="11"/>
  <c r="E594" i="11" a="1"/>
  <c r="E594" i="11"/>
  <c r="K594" i="11" a="1"/>
  <c r="K594" i="11"/>
  <c r="AC594" i="11"/>
  <c r="AE594" i="11"/>
  <c r="L213" i="11" a="1"/>
  <c r="L213" i="11"/>
  <c r="K213" i="11" a="1"/>
  <c r="K213" i="11"/>
  <c r="AC213" i="11"/>
  <c r="AE213" i="11"/>
  <c r="Q213" i="11" a="1"/>
  <c r="Q213" i="11"/>
  <c r="P213" i="11" a="1"/>
  <c r="P213" i="11"/>
  <c r="J213" i="11" a="1"/>
  <c r="J213" i="11"/>
  <c r="E213" i="11" a="1"/>
  <c r="E213" i="11"/>
  <c r="D213" i="11" a="1"/>
  <c r="D213" i="11"/>
  <c r="M213" i="11" a="1"/>
  <c r="M213" i="11"/>
  <c r="S213" i="11" a="1"/>
  <c r="S213" i="11"/>
  <c r="BR213" i="11" a="1"/>
  <c r="BR213" i="11"/>
  <c r="BR214" i="11" a="1"/>
  <c r="BR214" i="11"/>
  <c r="BR215" i="11" a="1"/>
  <c r="BR215" i="11"/>
  <c r="BR216" i="11" a="1"/>
  <c r="BR216" i="11"/>
  <c r="BR217" i="11" a="1"/>
  <c r="BR217" i="11"/>
  <c r="BR218" i="11" a="1"/>
  <c r="BR218" i="11"/>
  <c r="BR219" i="11" a="1"/>
  <c r="BR219" i="11"/>
  <c r="BR220" i="11" a="1"/>
  <c r="BR220" i="11"/>
  <c r="BR221" i="11" a="1"/>
  <c r="BR221" i="11"/>
  <c r="BR222" i="11" a="1"/>
  <c r="BR222" i="11"/>
  <c r="BR223" i="11" a="1"/>
  <c r="BR223" i="11"/>
  <c r="BR224" i="11" a="1"/>
  <c r="BR224" i="11"/>
  <c r="BR225" i="11" a="1"/>
  <c r="BR225" i="11"/>
  <c r="BR226" i="11" a="1"/>
  <c r="BR226" i="11"/>
  <c r="BR227" i="11" a="1"/>
  <c r="BR227" i="11"/>
  <c r="BR228" i="11" a="1"/>
  <c r="BR228" i="11"/>
  <c r="BR229" i="11" a="1"/>
  <c r="BR229" i="11"/>
  <c r="BR230" i="11" a="1"/>
  <c r="BR230" i="11"/>
  <c r="BR231" i="11" a="1"/>
  <c r="BR231" i="11"/>
  <c r="BR232" i="11" a="1"/>
  <c r="BR232" i="11"/>
  <c r="BR233" i="11" a="1"/>
  <c r="BR233" i="11"/>
  <c r="BR234" i="11" a="1"/>
  <c r="BR234" i="11"/>
  <c r="BR235" i="11" a="1"/>
  <c r="BR235" i="11"/>
  <c r="BR236" i="11" a="1"/>
  <c r="BR236" i="11"/>
  <c r="BR237" i="11" a="1"/>
  <c r="BR237" i="11"/>
  <c r="BR238" i="11" a="1"/>
  <c r="BR238" i="11"/>
  <c r="BR239" i="11" a="1"/>
  <c r="BR239" i="11"/>
  <c r="BR240" i="11" a="1"/>
  <c r="BR240" i="11"/>
  <c r="BR241" i="11" a="1"/>
  <c r="BR241" i="11"/>
  <c r="BR242" i="11" a="1"/>
  <c r="BR242" i="11"/>
  <c r="BR243" i="11" a="1"/>
  <c r="BR243" i="11"/>
  <c r="BR244" i="11" a="1"/>
  <c r="BR244" i="11"/>
  <c r="BR245" i="11" a="1"/>
  <c r="BR245" i="11"/>
  <c r="BR246" i="11" a="1"/>
  <c r="BR246" i="11"/>
  <c r="BR247" i="11" a="1"/>
  <c r="BR247" i="11"/>
  <c r="BR248" i="11" a="1"/>
  <c r="BR248" i="11"/>
  <c r="BR249" i="11" a="1"/>
  <c r="BR249" i="11"/>
  <c r="BR250" i="11" a="1"/>
  <c r="BR250" i="11"/>
  <c r="BR251" i="11" a="1"/>
  <c r="BR251" i="11"/>
  <c r="BR252" i="11" a="1"/>
  <c r="BR252" i="11"/>
  <c r="BR253" i="11" a="1"/>
  <c r="BR253" i="11"/>
  <c r="BR254" i="11" a="1"/>
  <c r="BR254" i="11"/>
  <c r="BR255" i="11" a="1"/>
  <c r="BR255" i="11"/>
  <c r="BR256" i="11" a="1"/>
  <c r="BR256" i="11"/>
  <c r="BR257" i="11" a="1"/>
  <c r="BR257" i="11"/>
  <c r="BR258" i="11" a="1"/>
  <c r="BR258" i="11"/>
  <c r="BR259" i="11" a="1"/>
  <c r="BR259" i="11"/>
  <c r="BR260" i="11" a="1"/>
  <c r="BR260" i="11"/>
  <c r="BR261" i="11" a="1"/>
  <c r="BR261" i="11"/>
  <c r="BR262" i="11" a="1"/>
  <c r="BR262" i="11"/>
  <c r="BR263" i="11" a="1"/>
  <c r="BR263" i="11"/>
  <c r="BR264" i="11" a="1"/>
  <c r="BR264" i="11"/>
  <c r="BR265" i="11" a="1"/>
  <c r="BR265" i="11"/>
  <c r="BR266" i="11" a="1"/>
  <c r="BR266" i="11"/>
  <c r="BR267" i="11" a="1"/>
  <c r="BR267" i="11"/>
  <c r="BR268" i="11" a="1"/>
  <c r="BR268" i="11"/>
  <c r="BR269" i="11" a="1"/>
  <c r="BR269" i="11"/>
  <c r="BR270" i="11" a="1"/>
  <c r="BR270" i="11"/>
  <c r="BR271" i="11" a="1"/>
  <c r="BR271" i="11"/>
  <c r="BR272" i="11" a="1"/>
  <c r="BR272" i="11"/>
  <c r="BR273" i="11" a="1"/>
  <c r="BR273" i="11"/>
  <c r="BR274" i="11" a="1"/>
  <c r="BR274" i="11"/>
  <c r="BR275" i="11" a="1"/>
  <c r="BR275" i="11"/>
  <c r="BR276" i="11" a="1"/>
  <c r="BR276" i="11"/>
  <c r="BR277" i="11" a="1"/>
  <c r="BR277" i="11"/>
  <c r="BR278" i="11" a="1"/>
  <c r="BR278" i="11"/>
  <c r="BR279" i="11" a="1"/>
  <c r="BR279" i="11"/>
  <c r="BR280" i="11" a="1"/>
  <c r="BR280" i="11"/>
  <c r="BR281" i="11" a="1"/>
  <c r="BR281" i="11"/>
  <c r="BR282" i="11" a="1"/>
  <c r="BR282" i="11"/>
  <c r="BR283" i="11" a="1"/>
  <c r="BR283" i="11"/>
  <c r="BR284" i="11" a="1"/>
  <c r="BR284" i="11"/>
  <c r="BR285" i="11" a="1"/>
  <c r="BR285" i="11"/>
  <c r="BR286" i="11" a="1"/>
  <c r="BR286" i="11"/>
  <c r="BR287" i="11" a="1"/>
  <c r="BR287" i="11"/>
  <c r="BR288" i="11" a="1"/>
  <c r="BR288" i="11"/>
  <c r="BR289" i="11" a="1"/>
  <c r="BR289" i="11"/>
  <c r="BR290" i="11" a="1"/>
  <c r="BR290" i="11"/>
  <c r="BR291" i="11" a="1"/>
  <c r="BR291" i="11"/>
  <c r="BR292" i="11" a="1"/>
  <c r="BR292" i="11"/>
  <c r="BR293" i="11" a="1"/>
  <c r="BR293" i="11"/>
  <c r="BR294" i="11" a="1"/>
  <c r="BR294" i="11"/>
  <c r="BR295" i="11" a="1"/>
  <c r="BR295" i="11"/>
  <c r="BR296" i="11" a="1"/>
  <c r="BR296" i="11"/>
  <c r="BR297" i="11" a="1"/>
  <c r="BR297" i="11"/>
  <c r="BR298" i="11" a="1"/>
  <c r="BR298" i="11"/>
  <c r="BR299" i="11" a="1"/>
  <c r="BR299" i="11"/>
  <c r="BR300" i="11" a="1"/>
  <c r="BR300" i="11"/>
  <c r="BR301" i="11" a="1"/>
  <c r="BR301" i="11"/>
  <c r="BR302" i="11" a="1"/>
  <c r="BR302" i="11"/>
  <c r="BR303" i="11" a="1"/>
  <c r="BR303" i="11"/>
  <c r="BR304" i="11" a="1"/>
  <c r="BR304" i="11"/>
  <c r="BR305" i="11" a="1"/>
  <c r="BR305" i="11"/>
  <c r="BR306" i="11" a="1"/>
  <c r="BR306" i="11"/>
  <c r="BR307" i="11" a="1"/>
  <c r="BR307" i="11"/>
  <c r="BR308" i="11" a="1"/>
  <c r="BR308" i="11"/>
  <c r="BR309" i="11" a="1"/>
  <c r="BR309" i="11"/>
  <c r="BR310" i="11" a="1"/>
  <c r="BR310" i="11"/>
  <c r="BR311" i="11" a="1"/>
  <c r="BR311" i="11"/>
  <c r="BR312" i="11" a="1"/>
  <c r="BR312" i="11"/>
  <c r="BR313" i="11" a="1"/>
  <c r="BR313" i="11"/>
  <c r="BR314" i="11" a="1"/>
  <c r="BR314" i="11"/>
  <c r="BR315" i="11" a="1"/>
  <c r="BR315" i="11"/>
  <c r="BR316" i="11" a="1"/>
  <c r="BR316" i="11"/>
  <c r="BR317" i="11" a="1"/>
  <c r="BR317" i="11"/>
  <c r="BR318" i="11" a="1"/>
  <c r="BR318" i="11"/>
  <c r="BR319" i="11" a="1"/>
  <c r="BR319" i="11"/>
  <c r="BR320" i="11" a="1"/>
  <c r="BR320" i="11"/>
  <c r="BR321" i="11" a="1"/>
  <c r="BR321" i="11"/>
  <c r="BR322" i="11" a="1"/>
  <c r="BR322" i="11"/>
  <c r="BR323" i="11" a="1"/>
  <c r="BR323" i="11"/>
  <c r="BR324" i="11" a="1"/>
  <c r="BR324" i="11"/>
  <c r="BR325" i="11" a="1"/>
  <c r="BR325" i="11"/>
  <c r="BR326" i="11" a="1"/>
  <c r="BR326" i="11"/>
  <c r="BR327" i="11" a="1"/>
  <c r="BR327" i="11"/>
  <c r="BR328" i="11" a="1"/>
  <c r="BR328" i="11"/>
  <c r="BR329" i="11" a="1"/>
  <c r="BR329" i="11"/>
  <c r="BR330" i="11" a="1"/>
  <c r="BR330" i="11"/>
  <c r="BR331" i="11" a="1"/>
  <c r="BR331" i="11"/>
  <c r="BR332" i="11" a="1"/>
  <c r="BR332" i="11"/>
  <c r="BR333" i="11" a="1"/>
  <c r="BR333" i="11"/>
  <c r="BR334" i="11" a="1"/>
  <c r="BR334" i="11"/>
  <c r="BR335" i="11" a="1"/>
  <c r="BR335" i="11"/>
  <c r="BR336" i="11" a="1"/>
  <c r="BR336" i="11"/>
  <c r="BR337" i="11" a="1"/>
  <c r="BR337" i="11"/>
  <c r="BR338" i="11" a="1"/>
  <c r="BR338" i="11"/>
  <c r="BR339" i="11" a="1"/>
  <c r="BR339" i="11"/>
  <c r="BR340" i="11" a="1"/>
  <c r="BR340" i="11"/>
  <c r="BR341" i="11" a="1"/>
  <c r="BR341" i="11"/>
  <c r="BR342" i="11" a="1"/>
  <c r="BR342" i="11"/>
  <c r="BR343" i="11" a="1"/>
  <c r="BR343" i="11"/>
  <c r="BR344" i="11" a="1"/>
  <c r="BR344" i="11"/>
  <c r="BR345" i="11" a="1"/>
  <c r="BR345" i="11"/>
  <c r="BR346" i="11" a="1"/>
  <c r="BR346" i="11"/>
  <c r="BR347" i="11" a="1"/>
  <c r="BR347" i="11"/>
  <c r="BR348" i="11" a="1"/>
  <c r="BR348" i="11"/>
  <c r="BR349" i="11" a="1"/>
  <c r="BR349" i="11"/>
  <c r="BR350" i="11" a="1"/>
  <c r="BR350" i="11"/>
  <c r="BR351" i="11" a="1"/>
  <c r="BR351" i="11"/>
  <c r="BR352" i="11" a="1"/>
  <c r="BR352" i="11"/>
  <c r="BR353" i="11" a="1"/>
  <c r="BR353" i="11"/>
  <c r="BR354" i="11" a="1"/>
  <c r="BR354" i="11"/>
  <c r="BR355" i="11" a="1"/>
  <c r="BR355" i="11"/>
  <c r="BR356" i="11" a="1"/>
  <c r="BR356" i="11"/>
  <c r="BR357" i="11" a="1"/>
  <c r="BR357" i="11"/>
  <c r="BR358" i="11" a="1"/>
  <c r="BR358" i="11"/>
  <c r="BR359" i="11" a="1"/>
  <c r="BR359" i="11"/>
  <c r="BR360" i="11" a="1"/>
  <c r="BR360" i="11"/>
  <c r="BR361" i="11" a="1"/>
  <c r="BR361" i="11"/>
  <c r="BR362" i="11" a="1"/>
  <c r="BR362" i="11"/>
  <c r="BR363" i="11" a="1"/>
  <c r="BR363" i="11"/>
  <c r="BR364" i="11" a="1"/>
  <c r="BR364" i="11"/>
  <c r="BR365" i="11" a="1"/>
  <c r="BR365" i="11"/>
  <c r="BR366" i="11" a="1"/>
  <c r="BR366" i="11"/>
  <c r="BR367" i="11" a="1"/>
  <c r="BR367" i="11"/>
  <c r="BR368" i="11" a="1"/>
  <c r="BR368" i="11"/>
  <c r="BR369" i="11" a="1"/>
  <c r="BR369" i="11"/>
  <c r="BR370" i="11" a="1"/>
  <c r="BR370" i="11"/>
  <c r="BR371" i="11" a="1"/>
  <c r="BR371" i="11"/>
  <c r="BR372" i="11" a="1"/>
  <c r="BR372" i="11"/>
  <c r="BR373" i="11" a="1"/>
  <c r="BR373" i="11"/>
  <c r="BR374" i="11" a="1"/>
  <c r="BR374" i="11"/>
  <c r="BR375" i="11" a="1"/>
  <c r="BR375" i="11"/>
  <c r="BR376" i="11" a="1"/>
  <c r="BR376" i="11"/>
  <c r="BR377" i="11" a="1"/>
  <c r="BR377" i="11"/>
  <c r="BR378" i="11" a="1"/>
  <c r="BR378" i="11"/>
  <c r="BR387" i="11" a="1"/>
  <c r="BR387" i="11"/>
  <c r="BR388" i="11" a="1"/>
  <c r="BR388" i="11"/>
  <c r="BR389" i="11" a="1"/>
  <c r="BR389" i="11"/>
  <c r="BR390" i="11" a="1"/>
  <c r="BR390" i="11"/>
  <c r="BR391" i="11" a="1"/>
  <c r="BR391" i="11"/>
  <c r="BR392" i="11" a="1"/>
  <c r="BR392" i="11"/>
  <c r="BR393" i="11" a="1"/>
  <c r="BR393" i="11"/>
  <c r="BR394" i="11" a="1"/>
  <c r="BR394" i="11"/>
  <c r="BR395" i="11" a="1"/>
  <c r="BR395" i="11"/>
  <c r="BR396" i="11" a="1"/>
  <c r="BR396" i="11"/>
  <c r="BR397" i="11" a="1"/>
  <c r="BR397" i="11"/>
  <c r="BR398" i="11" a="1"/>
  <c r="BR398" i="11"/>
  <c r="BR399" i="11" a="1"/>
  <c r="BR399" i="11"/>
  <c r="BR400" i="11" a="1"/>
  <c r="BR400" i="11"/>
  <c r="BR401" i="11" a="1"/>
  <c r="BR401" i="11"/>
  <c r="BR402" i="11" a="1"/>
  <c r="BR402" i="11"/>
  <c r="BR403" i="11" a="1"/>
  <c r="BR403" i="11"/>
  <c r="BR404" i="11" a="1"/>
  <c r="BR404" i="11"/>
  <c r="BR405" i="11" a="1"/>
  <c r="BR405" i="11"/>
  <c r="BR406" i="11" a="1"/>
  <c r="BR406" i="11"/>
  <c r="BR407" i="11" a="1"/>
  <c r="BR407" i="11"/>
  <c r="BR408" i="11" a="1"/>
  <c r="BR408" i="11"/>
  <c r="BR409" i="11" a="1"/>
  <c r="BR409" i="11"/>
  <c r="BR410" i="11" a="1"/>
  <c r="BR410" i="11"/>
  <c r="BR411" i="11" a="1"/>
  <c r="BR411" i="11"/>
  <c r="BR412" i="11" a="1"/>
  <c r="BR412" i="11"/>
  <c r="BR413" i="11" a="1"/>
  <c r="BR413" i="11"/>
  <c r="BR414" i="11" a="1"/>
  <c r="BR414" i="11"/>
  <c r="BR415" i="11" a="1"/>
  <c r="BR415" i="11"/>
  <c r="BR416" i="11" a="1"/>
  <c r="BR416" i="11"/>
  <c r="BR417" i="11" a="1"/>
  <c r="BR417" i="11"/>
  <c r="BR418" i="11" a="1"/>
  <c r="BR418" i="11"/>
  <c r="BR425" i="11" a="1"/>
  <c r="BR425" i="11"/>
  <c r="BR426" i="11" a="1"/>
  <c r="BR426" i="11"/>
  <c r="BR427" i="11" a="1"/>
  <c r="BR427" i="11"/>
  <c r="BR428" i="11" a="1"/>
  <c r="BR428" i="11"/>
  <c r="BR429" i="11" a="1"/>
  <c r="BR429" i="11"/>
  <c r="BR430" i="11" a="1"/>
  <c r="BR430" i="11"/>
  <c r="BR433" i="11" a="1"/>
  <c r="BR433" i="11"/>
  <c r="BR434" i="11" a="1"/>
  <c r="BR434" i="11"/>
  <c r="BR435" i="11" a="1"/>
  <c r="BR435" i="11"/>
  <c r="BR436" i="11" a="1"/>
  <c r="BR436" i="11"/>
  <c r="BR437" i="11" a="1"/>
  <c r="BR437" i="11"/>
  <c r="BR438" i="11" a="1"/>
  <c r="BR438" i="11"/>
  <c r="BR439" i="11" a="1"/>
  <c r="BR439" i="11"/>
  <c r="BR440" i="11" a="1"/>
  <c r="BR440" i="11"/>
  <c r="BR441" i="11" a="1"/>
  <c r="BR441" i="11"/>
  <c r="BR442" i="11" a="1"/>
  <c r="BR442" i="11"/>
  <c r="BR443" i="11" a="1"/>
  <c r="BR443" i="11"/>
  <c r="BR444" i="11" a="1"/>
  <c r="BR444" i="11"/>
  <c r="BR445" i="11" a="1"/>
  <c r="BR445" i="11"/>
  <c r="BR446" i="11" a="1"/>
  <c r="BR446" i="11"/>
  <c r="BR447" i="11" a="1"/>
  <c r="BR447" i="11"/>
  <c r="BR448" i="11" a="1"/>
  <c r="BR448" i="11"/>
  <c r="BR449" i="11" a="1"/>
  <c r="BR449" i="11"/>
  <c r="BR450" i="11" a="1"/>
  <c r="BR450" i="11"/>
  <c r="BR451" i="11" a="1"/>
  <c r="BR451" i="11"/>
  <c r="BR452" i="11" a="1"/>
  <c r="BR452" i="11"/>
  <c r="BR453" i="11" a="1"/>
  <c r="BR453" i="11"/>
  <c r="BR454" i="11" a="1"/>
  <c r="BR454" i="11"/>
  <c r="I213" i="11" a="1"/>
  <c r="I213" i="11"/>
  <c r="V213" i="11"/>
  <c r="N213" i="11" a="1"/>
  <c r="N213" i="11"/>
  <c r="Z213" i="11" a="1"/>
  <c r="Z213" i="11"/>
  <c r="O213" i="11" a="1"/>
  <c r="O213" i="11"/>
  <c r="S468" i="11" a="1"/>
  <c r="S468" i="11"/>
  <c r="J468" i="11" a="1"/>
  <c r="J468" i="11"/>
  <c r="N468" i="11" a="1"/>
  <c r="N468" i="11"/>
  <c r="D468" i="11" a="1"/>
  <c r="D468" i="11"/>
  <c r="I468" i="11" a="1"/>
  <c r="I468" i="11"/>
  <c r="V468" i="11"/>
  <c r="Q468" i="11" a="1"/>
  <c r="Q468" i="11"/>
  <c r="O468" i="11" a="1"/>
  <c r="O468" i="11"/>
  <c r="Z468" i="11" a="1"/>
  <c r="Z468" i="11"/>
  <c r="L468" i="11" a="1"/>
  <c r="L468" i="11"/>
  <c r="P468" i="11" a="1"/>
  <c r="P468" i="11"/>
  <c r="E468" i="11" a="1"/>
  <c r="E468" i="11"/>
  <c r="M468" i="11" a="1"/>
  <c r="M468" i="11"/>
  <c r="K468" i="11" a="1"/>
  <c r="K468" i="11"/>
  <c r="AC468" i="11"/>
  <c r="AE468" i="11"/>
  <c r="Y469" i="11" a="1"/>
  <c r="Y469" i="11"/>
  <c r="Q95" i="11" a="1"/>
  <c r="Q95" i="11"/>
  <c r="BS95" i="11" a="1"/>
  <c r="BS95" i="11"/>
  <c r="BS96" i="11" a="1"/>
  <c r="BS96" i="11"/>
  <c r="BS97" i="11" a="1"/>
  <c r="BS97" i="11"/>
  <c r="BS98" i="11" a="1"/>
  <c r="BS98" i="11"/>
  <c r="BS99" i="11" a="1"/>
  <c r="BS99" i="11"/>
  <c r="BS100" i="11" a="1"/>
  <c r="BS100" i="11"/>
  <c r="BS101" i="11" a="1"/>
  <c r="BS101" i="11"/>
  <c r="BS102" i="11" a="1"/>
  <c r="BS102" i="11"/>
  <c r="BS103" i="11" a="1"/>
  <c r="BS103" i="11"/>
  <c r="BS104" i="11" a="1"/>
  <c r="BS104" i="11"/>
  <c r="BS105" i="11" a="1"/>
  <c r="BS105" i="11"/>
  <c r="BS106" i="11" a="1"/>
  <c r="BS106" i="11"/>
  <c r="BS107" i="11" a="1"/>
  <c r="BS107" i="11"/>
  <c r="BS108" i="11" a="1"/>
  <c r="BS108" i="11"/>
  <c r="BS109" i="11" a="1"/>
  <c r="BS109" i="11"/>
  <c r="BS110" i="11" a="1"/>
  <c r="BS110" i="11"/>
  <c r="BS111" i="11" a="1"/>
  <c r="BS111" i="11"/>
  <c r="BS112" i="11" a="1"/>
  <c r="BS112" i="11"/>
  <c r="BS113" i="11" a="1"/>
  <c r="BS113" i="11"/>
  <c r="BS114" i="11" a="1"/>
  <c r="BS114" i="11"/>
  <c r="BS115" i="11" a="1"/>
  <c r="BS115" i="11"/>
  <c r="BS116" i="11" a="1"/>
  <c r="BS116" i="11"/>
  <c r="BS117" i="11" a="1"/>
  <c r="BS117" i="11"/>
  <c r="BS118" i="11" a="1"/>
  <c r="BS118" i="11"/>
  <c r="BS119" i="11" a="1"/>
  <c r="BS119" i="11"/>
  <c r="BS120" i="11" a="1"/>
  <c r="BS120" i="11"/>
  <c r="BS121" i="11" a="1"/>
  <c r="BS121" i="11"/>
  <c r="BS122" i="11" a="1"/>
  <c r="BS122" i="11"/>
  <c r="BS123" i="11" a="1"/>
  <c r="BS123" i="11"/>
  <c r="BS124" i="11" a="1"/>
  <c r="BS124" i="11"/>
  <c r="BS125" i="11" a="1"/>
  <c r="BS125" i="11"/>
  <c r="BS126" i="11" a="1"/>
  <c r="BS126" i="11"/>
  <c r="BS127" i="11" a="1"/>
  <c r="BS127" i="11"/>
  <c r="BS128" i="11" a="1"/>
  <c r="BS128" i="11"/>
  <c r="BS129" i="11" a="1"/>
  <c r="BS129" i="11"/>
  <c r="BS130" i="11" a="1"/>
  <c r="BS130" i="11"/>
  <c r="BS131" i="11" a="1"/>
  <c r="BS131" i="11"/>
  <c r="BS132" i="11" a="1"/>
  <c r="BS132" i="11"/>
  <c r="BS133" i="11" a="1"/>
  <c r="BS133" i="11"/>
  <c r="BS134" i="11" a="1"/>
  <c r="BS134" i="11"/>
  <c r="BS135" i="11" a="1"/>
  <c r="BS135" i="11"/>
  <c r="BS136" i="11" a="1"/>
  <c r="BS136" i="11"/>
  <c r="BS137" i="11" a="1"/>
  <c r="BS137" i="11"/>
  <c r="BS138" i="11" a="1"/>
  <c r="BS138" i="11"/>
  <c r="BS139" i="11" a="1"/>
  <c r="BS139" i="11"/>
  <c r="BS140" i="11" a="1"/>
  <c r="BS140" i="11"/>
  <c r="BS141" i="11" a="1"/>
  <c r="BS141" i="11"/>
  <c r="BS142" i="11" a="1"/>
  <c r="BS142" i="11"/>
  <c r="BS143" i="11" a="1"/>
  <c r="BS143" i="11"/>
  <c r="BS144" i="11" a="1"/>
  <c r="BS144" i="11"/>
  <c r="BS145" i="11" a="1"/>
  <c r="BS145" i="11"/>
  <c r="BS146" i="11" a="1"/>
  <c r="BS146" i="11"/>
  <c r="BS147" i="11" a="1"/>
  <c r="BS147" i="11"/>
  <c r="BS148" i="11" a="1"/>
  <c r="BS148" i="11"/>
  <c r="BS149" i="11" a="1"/>
  <c r="BS149" i="11"/>
  <c r="BS150" i="11" a="1"/>
  <c r="BS150" i="11"/>
  <c r="BS151" i="11" a="1"/>
  <c r="BS151" i="11"/>
  <c r="BS152" i="11" a="1"/>
  <c r="BS152" i="11"/>
  <c r="BS153" i="11" a="1"/>
  <c r="BS153" i="11"/>
  <c r="BS154" i="11" a="1"/>
  <c r="BS154" i="11"/>
  <c r="BS155" i="11" a="1"/>
  <c r="BS155" i="11"/>
  <c r="BS156" i="11" a="1"/>
  <c r="BS156" i="11"/>
  <c r="BS157" i="11" a="1"/>
  <c r="BS157" i="11"/>
  <c r="BS158" i="11" a="1"/>
  <c r="BS158" i="11"/>
  <c r="BS159" i="11" a="1"/>
  <c r="BS159" i="11"/>
  <c r="BS160" i="11" a="1"/>
  <c r="BS160" i="11"/>
  <c r="BS161" i="11" a="1"/>
  <c r="BS161" i="11"/>
  <c r="BS162" i="11" a="1"/>
  <c r="BS162" i="11"/>
  <c r="BS163" i="11" a="1"/>
  <c r="BS163" i="11"/>
  <c r="BS164" i="11" a="1"/>
  <c r="BS164" i="11"/>
  <c r="BS165" i="11" a="1"/>
  <c r="BS165" i="11"/>
  <c r="BS166" i="11" a="1"/>
  <c r="BS166" i="11"/>
  <c r="BS167" i="11" a="1"/>
  <c r="BS167" i="11"/>
  <c r="BS168" i="11" a="1"/>
  <c r="BS168" i="11"/>
  <c r="BS169" i="11" a="1"/>
  <c r="BS169" i="11"/>
  <c r="BS170" i="11" a="1"/>
  <c r="BS170" i="11"/>
  <c r="BS171" i="11" a="1"/>
  <c r="BS171" i="11"/>
  <c r="BS172" i="11" a="1"/>
  <c r="BS172" i="11"/>
  <c r="BS173" i="11" a="1"/>
  <c r="BS173" i="11"/>
  <c r="BS174" i="11" a="1"/>
  <c r="BS174" i="11"/>
  <c r="BS175" i="11" a="1"/>
  <c r="BS175" i="11"/>
  <c r="BS176" i="11" a="1"/>
  <c r="BS176" i="11"/>
  <c r="BS177" i="11" a="1"/>
  <c r="BS177" i="11"/>
  <c r="BS178" i="11" a="1"/>
  <c r="BS178" i="11"/>
  <c r="BS179" i="11" a="1"/>
  <c r="BS179" i="11"/>
  <c r="BS180" i="11" a="1"/>
  <c r="BS180" i="11"/>
  <c r="BS181" i="11" a="1"/>
  <c r="BS181" i="11"/>
  <c r="BS182" i="11" a="1"/>
  <c r="BS182" i="11"/>
  <c r="BS183" i="11" a="1"/>
  <c r="BS183" i="11"/>
  <c r="BS184" i="11" a="1"/>
  <c r="BS184" i="11"/>
  <c r="BS185" i="11" a="1"/>
  <c r="BS185" i="11"/>
  <c r="BS186" i="11" a="1"/>
  <c r="BS186" i="11"/>
  <c r="BS187" i="11" a="1"/>
  <c r="BS187" i="11"/>
  <c r="BS188" i="11" a="1"/>
  <c r="BS188" i="11"/>
  <c r="BS189" i="11" a="1"/>
  <c r="BS189" i="11"/>
  <c r="BS190" i="11" a="1"/>
  <c r="BS190" i="11"/>
  <c r="BS191" i="11" a="1"/>
  <c r="BS191" i="11"/>
  <c r="BS192" i="11" a="1"/>
  <c r="BS192" i="11"/>
  <c r="BS193" i="11" a="1"/>
  <c r="BS193" i="11"/>
  <c r="BS194" i="11" a="1"/>
  <c r="BS194" i="11"/>
  <c r="BS195" i="11" a="1"/>
  <c r="BS195" i="11"/>
  <c r="BS196" i="11" a="1"/>
  <c r="BS196" i="11"/>
  <c r="BS197" i="11" a="1"/>
  <c r="BS197" i="11"/>
  <c r="BS198" i="11" a="1"/>
  <c r="BS198" i="11"/>
  <c r="BS199" i="11" a="1"/>
  <c r="BS199" i="11"/>
  <c r="BS200" i="11" a="1"/>
  <c r="BS200" i="11"/>
  <c r="BS201" i="11" a="1"/>
  <c r="BS201" i="11"/>
  <c r="BS202" i="11" a="1"/>
  <c r="BS202" i="11"/>
  <c r="BS203" i="11" a="1"/>
  <c r="BS203" i="11"/>
  <c r="BS204" i="11" a="1"/>
  <c r="BS204" i="11"/>
  <c r="BS205" i="11" a="1"/>
  <c r="BS205" i="11"/>
  <c r="BS206" i="11" a="1"/>
  <c r="BS206" i="11"/>
  <c r="BS207" i="11" a="1"/>
  <c r="BS207" i="11"/>
  <c r="BS208" i="11" a="1"/>
  <c r="BS208" i="11"/>
  <c r="BS209" i="11" a="1"/>
  <c r="BS209" i="11"/>
  <c r="BS210" i="11" a="1"/>
  <c r="BS210" i="11"/>
  <c r="BS211" i="11" a="1"/>
  <c r="BS211" i="11"/>
  <c r="BS212" i="11" a="1"/>
  <c r="BS212" i="11"/>
  <c r="BS213" i="11" a="1"/>
  <c r="BS213" i="11"/>
  <c r="BS214" i="11" a="1"/>
  <c r="BS214" i="11"/>
  <c r="BS215" i="11" a="1"/>
  <c r="BS215" i="11"/>
  <c r="BS216" i="11" a="1"/>
  <c r="BS216" i="11"/>
  <c r="BS217" i="11" a="1"/>
  <c r="BS217" i="11"/>
  <c r="BS218" i="11" a="1"/>
  <c r="BS218" i="11"/>
  <c r="BS219" i="11" a="1"/>
  <c r="BS219" i="11"/>
  <c r="BS220" i="11" a="1"/>
  <c r="BS220" i="11"/>
  <c r="BS221" i="11" a="1"/>
  <c r="BS221" i="11"/>
  <c r="BS222" i="11" a="1"/>
  <c r="BS222" i="11"/>
  <c r="BS223" i="11" a="1"/>
  <c r="BS223" i="11"/>
  <c r="BS224" i="11" a="1"/>
  <c r="BS224" i="11"/>
  <c r="BS225" i="11" a="1"/>
  <c r="BS225" i="11"/>
  <c r="BS226" i="11" a="1"/>
  <c r="BS226" i="11"/>
  <c r="BS227" i="11" a="1"/>
  <c r="BS227" i="11"/>
  <c r="BS228" i="11" a="1"/>
  <c r="BS228" i="11"/>
  <c r="BS229" i="11" a="1"/>
  <c r="BS229" i="11"/>
  <c r="BS230" i="11" a="1"/>
  <c r="BS230" i="11"/>
  <c r="BS231" i="11" a="1"/>
  <c r="BS231" i="11"/>
  <c r="BS232" i="11" a="1"/>
  <c r="BS232" i="11"/>
  <c r="BS233" i="11" a="1"/>
  <c r="BS233" i="11"/>
  <c r="BS234" i="11" a="1"/>
  <c r="BS234" i="11"/>
  <c r="BS235" i="11" a="1"/>
  <c r="BS235" i="11"/>
  <c r="BS236" i="11" a="1"/>
  <c r="BS236" i="11"/>
  <c r="BS237" i="11" a="1"/>
  <c r="BS237" i="11"/>
  <c r="BS238" i="11" a="1"/>
  <c r="BS238" i="11"/>
  <c r="BS239" i="11" a="1"/>
  <c r="BS239" i="11"/>
  <c r="BS240" i="11" a="1"/>
  <c r="BS240" i="11"/>
  <c r="BS241" i="11" a="1"/>
  <c r="BS241" i="11"/>
  <c r="BS242" i="11" a="1"/>
  <c r="BS242" i="11"/>
  <c r="BS243" i="11" a="1"/>
  <c r="BS243" i="11"/>
  <c r="BS244" i="11" a="1"/>
  <c r="BS244" i="11"/>
  <c r="BS245" i="11" a="1"/>
  <c r="BS245" i="11"/>
  <c r="BS246" i="11" a="1"/>
  <c r="BS246" i="11"/>
  <c r="BS247" i="11" a="1"/>
  <c r="BS247" i="11"/>
  <c r="BS248" i="11" a="1"/>
  <c r="BS248" i="11"/>
  <c r="BS249" i="11" a="1"/>
  <c r="BS249" i="11"/>
  <c r="BS250" i="11" a="1"/>
  <c r="BS250" i="11"/>
  <c r="BS251" i="11" a="1"/>
  <c r="BS251" i="11"/>
  <c r="BS252" i="11" a="1"/>
  <c r="BS252" i="11"/>
  <c r="BS253" i="11" a="1"/>
  <c r="BS253" i="11"/>
  <c r="BS254" i="11" a="1"/>
  <c r="BS254" i="11"/>
  <c r="BS255" i="11" a="1"/>
  <c r="BS255" i="11"/>
  <c r="BS256" i="11" a="1"/>
  <c r="BS256" i="11"/>
  <c r="BS257" i="11" a="1"/>
  <c r="BS257" i="11"/>
  <c r="BS258" i="11" a="1"/>
  <c r="BS258" i="11"/>
  <c r="BS259" i="11" a="1"/>
  <c r="BS259" i="11"/>
  <c r="BS260" i="11" a="1"/>
  <c r="BS260" i="11"/>
  <c r="BS261" i="11" a="1"/>
  <c r="BS261" i="11"/>
  <c r="BS262" i="11" a="1"/>
  <c r="BS262" i="11"/>
  <c r="BS263" i="11" a="1"/>
  <c r="BS263" i="11"/>
  <c r="BS264" i="11" a="1"/>
  <c r="BS264" i="11"/>
  <c r="BS265" i="11" a="1"/>
  <c r="BS265" i="11"/>
  <c r="BS266" i="11" a="1"/>
  <c r="BS266" i="11"/>
  <c r="BS267" i="11" a="1"/>
  <c r="BS267" i="11"/>
  <c r="BS268" i="11" a="1"/>
  <c r="BS268" i="11"/>
  <c r="BS269" i="11" a="1"/>
  <c r="BS269" i="11"/>
  <c r="BS270" i="11" a="1"/>
  <c r="BS270" i="11"/>
  <c r="BS271" i="11" a="1"/>
  <c r="BS271" i="11"/>
  <c r="BS272" i="11" a="1"/>
  <c r="BS272" i="11"/>
  <c r="BS273" i="11" a="1"/>
  <c r="BS273" i="11"/>
  <c r="BS274" i="11" a="1"/>
  <c r="BS274" i="11"/>
  <c r="BS275" i="11" a="1"/>
  <c r="BS275" i="11"/>
  <c r="BS276" i="11" a="1"/>
  <c r="BS276" i="11"/>
  <c r="BS277" i="11" a="1"/>
  <c r="BS277" i="11"/>
  <c r="BS278" i="11" a="1"/>
  <c r="BS278" i="11"/>
  <c r="BS279" i="11" a="1"/>
  <c r="BS279" i="11"/>
  <c r="BS280" i="11" a="1"/>
  <c r="BS280" i="11"/>
  <c r="BS281" i="11" a="1"/>
  <c r="BS281" i="11"/>
  <c r="BS282" i="11" a="1"/>
  <c r="BS282" i="11"/>
  <c r="BS283" i="11" a="1"/>
  <c r="BS283" i="11"/>
  <c r="BS284" i="11" a="1"/>
  <c r="BS284" i="11"/>
  <c r="BS285" i="11" a="1"/>
  <c r="BS285" i="11"/>
  <c r="BS286" i="11" a="1"/>
  <c r="BS286" i="11"/>
  <c r="BS287" i="11" a="1"/>
  <c r="BS287" i="11"/>
  <c r="BS288" i="11" a="1"/>
  <c r="BS288" i="11"/>
  <c r="BS289" i="11" a="1"/>
  <c r="BS289" i="11"/>
  <c r="BS290" i="11" a="1"/>
  <c r="BS290" i="11"/>
  <c r="BS291" i="11" a="1"/>
  <c r="BS291" i="11"/>
  <c r="BS292" i="11" a="1"/>
  <c r="BS292" i="11"/>
  <c r="BS293" i="11" a="1"/>
  <c r="BS293" i="11"/>
  <c r="BS294" i="11" a="1"/>
  <c r="BS294" i="11"/>
  <c r="BS295" i="11" a="1"/>
  <c r="BS295" i="11"/>
  <c r="BS296" i="11" a="1"/>
  <c r="BS296" i="11"/>
  <c r="BS297" i="11" a="1"/>
  <c r="BS297" i="11"/>
  <c r="BS298" i="11" a="1"/>
  <c r="BS298" i="11"/>
  <c r="BS299" i="11" a="1"/>
  <c r="BS299" i="11"/>
  <c r="BS300" i="11" a="1"/>
  <c r="BS300" i="11"/>
  <c r="BS301" i="11" a="1"/>
  <c r="BS301" i="11"/>
  <c r="BS302" i="11" a="1"/>
  <c r="BS302" i="11"/>
  <c r="BS303" i="11" a="1"/>
  <c r="BS303" i="11"/>
  <c r="BS304" i="11" a="1"/>
  <c r="BS304" i="11"/>
  <c r="BS305" i="11" a="1"/>
  <c r="BS305" i="11"/>
  <c r="BS306" i="11" a="1"/>
  <c r="BS306" i="11"/>
  <c r="BS307" i="11" a="1"/>
  <c r="BS307" i="11"/>
  <c r="BS308" i="11" a="1"/>
  <c r="BS308" i="11"/>
  <c r="BS309" i="11" a="1"/>
  <c r="BS309" i="11"/>
  <c r="BS310" i="11" a="1"/>
  <c r="BS310" i="11"/>
  <c r="BS311" i="11" a="1"/>
  <c r="BS311" i="11"/>
  <c r="BS312" i="11" a="1"/>
  <c r="BS312" i="11"/>
  <c r="BS313" i="11" a="1"/>
  <c r="BS313" i="11"/>
  <c r="BS314" i="11" a="1"/>
  <c r="BS314" i="11"/>
  <c r="BS315" i="11" a="1"/>
  <c r="BS315" i="11"/>
  <c r="BS316" i="11" a="1"/>
  <c r="BS316" i="11"/>
  <c r="BS317" i="11" a="1"/>
  <c r="BS317" i="11"/>
  <c r="BS318" i="11" a="1"/>
  <c r="BS318" i="11"/>
  <c r="BS319" i="11" a="1"/>
  <c r="BS319" i="11"/>
  <c r="BS320" i="11" a="1"/>
  <c r="BS320" i="11"/>
  <c r="BS321" i="11" a="1"/>
  <c r="BS321" i="11"/>
  <c r="BS322" i="11" a="1"/>
  <c r="BS322" i="11"/>
  <c r="BS323" i="11" a="1"/>
  <c r="BS323" i="11"/>
  <c r="BS324" i="11" a="1"/>
  <c r="BS324" i="11"/>
  <c r="BS325" i="11" a="1"/>
  <c r="BS325" i="11"/>
  <c r="BS326" i="11" a="1"/>
  <c r="BS326" i="11"/>
  <c r="BS327" i="11" a="1"/>
  <c r="BS327" i="11"/>
  <c r="BS328" i="11" a="1"/>
  <c r="BS328" i="11"/>
  <c r="BS329" i="11" a="1"/>
  <c r="BS329" i="11"/>
  <c r="BS330" i="11" a="1"/>
  <c r="BS330" i="11"/>
  <c r="BS331" i="11" a="1"/>
  <c r="BS331" i="11"/>
  <c r="BS332" i="11" a="1"/>
  <c r="BS332" i="11"/>
  <c r="BS333" i="11" a="1"/>
  <c r="BS333" i="11"/>
  <c r="BS334" i="11" a="1"/>
  <c r="BS334" i="11"/>
  <c r="BS335" i="11" a="1"/>
  <c r="BS335" i="11"/>
  <c r="BS336" i="11" a="1"/>
  <c r="BS336" i="11"/>
  <c r="BS337" i="11" a="1"/>
  <c r="BS337" i="11"/>
  <c r="BS338" i="11" a="1"/>
  <c r="BS338" i="11"/>
  <c r="BS339" i="11" a="1"/>
  <c r="BS339" i="11"/>
  <c r="BS340" i="11" a="1"/>
  <c r="BS340" i="11"/>
  <c r="BS341" i="11" a="1"/>
  <c r="BS341" i="11"/>
  <c r="BS342" i="11" a="1"/>
  <c r="BS342" i="11"/>
  <c r="BS343" i="11" a="1"/>
  <c r="BS343" i="11"/>
  <c r="BS344" i="11" a="1"/>
  <c r="BS344" i="11"/>
  <c r="BS345" i="11" a="1"/>
  <c r="BS345" i="11"/>
  <c r="BS346" i="11" a="1"/>
  <c r="BS346" i="11"/>
  <c r="BS347" i="11" a="1"/>
  <c r="BS347" i="11"/>
  <c r="BS348" i="11" a="1"/>
  <c r="BS348" i="11"/>
  <c r="BS349" i="11" a="1"/>
  <c r="BS349" i="11"/>
  <c r="BS350" i="11" a="1"/>
  <c r="BS350" i="11"/>
  <c r="BS351" i="11" a="1"/>
  <c r="BS351" i="11"/>
  <c r="BS352" i="11" a="1"/>
  <c r="BS352" i="11"/>
  <c r="BS353" i="11" a="1"/>
  <c r="BS353" i="11"/>
  <c r="BS354" i="11" a="1"/>
  <c r="BS354" i="11"/>
  <c r="BS355" i="11" a="1"/>
  <c r="BS355" i="11"/>
  <c r="BS356" i="11" a="1"/>
  <c r="BS356" i="11"/>
  <c r="BS357" i="11" a="1"/>
  <c r="BS357" i="11"/>
  <c r="BS358" i="11" a="1"/>
  <c r="BS358" i="11"/>
  <c r="BS359" i="11" a="1"/>
  <c r="BS359" i="11"/>
  <c r="BS360" i="11" a="1"/>
  <c r="BS360" i="11"/>
  <c r="BS361" i="11" a="1"/>
  <c r="BS361" i="11"/>
  <c r="BS362" i="11" a="1"/>
  <c r="BS362" i="11"/>
  <c r="BS363" i="11" a="1"/>
  <c r="BS363" i="11"/>
  <c r="BS364" i="11" a="1"/>
  <c r="BS364" i="11"/>
  <c r="BS365" i="11" a="1"/>
  <c r="BS365" i="11"/>
  <c r="BS366" i="11" a="1"/>
  <c r="BS366" i="11"/>
  <c r="BS367" i="11" a="1"/>
  <c r="BS367" i="11"/>
  <c r="BS368" i="11" a="1"/>
  <c r="BS368" i="11"/>
  <c r="BS369" i="11" a="1"/>
  <c r="BS369" i="11"/>
  <c r="BS370" i="11" a="1"/>
  <c r="BS370" i="11"/>
  <c r="BS371" i="11" a="1"/>
  <c r="BS371" i="11"/>
  <c r="BS372" i="11" a="1"/>
  <c r="BS372" i="11"/>
  <c r="BS373" i="11" a="1"/>
  <c r="BS373" i="11"/>
  <c r="BS374" i="11" a="1"/>
  <c r="BS374" i="11"/>
  <c r="BS375" i="11" a="1"/>
  <c r="BS375" i="11"/>
  <c r="BS376" i="11" a="1"/>
  <c r="BS376" i="11"/>
  <c r="BS377" i="11" a="1"/>
  <c r="BS377" i="11"/>
  <c r="BS378" i="11" a="1"/>
  <c r="BS378" i="11"/>
  <c r="BS387" i="11" a="1"/>
  <c r="BS387" i="11"/>
  <c r="BS388" i="11" a="1"/>
  <c r="BS388" i="11"/>
  <c r="BS389" i="11" a="1"/>
  <c r="BS389" i="11"/>
  <c r="BS390" i="11" a="1"/>
  <c r="BS390" i="11"/>
  <c r="BS391" i="11" a="1"/>
  <c r="BS391" i="11"/>
  <c r="BS392" i="11" a="1"/>
  <c r="BS392" i="11"/>
  <c r="BS393" i="11" a="1"/>
  <c r="BS393" i="11"/>
  <c r="BS394" i="11" a="1"/>
  <c r="BS394" i="11"/>
  <c r="BS395" i="11" a="1"/>
  <c r="BS395" i="11"/>
  <c r="BS396" i="11" a="1"/>
  <c r="BS396" i="11"/>
  <c r="BS397" i="11" a="1"/>
  <c r="BS397" i="11"/>
  <c r="BS398" i="11" a="1"/>
  <c r="BS398" i="11"/>
  <c r="BS399" i="11" a="1"/>
  <c r="BS399" i="11"/>
  <c r="BS400" i="11" a="1"/>
  <c r="BS400" i="11"/>
  <c r="BS401" i="11" a="1"/>
  <c r="BS401" i="11"/>
  <c r="BS402" i="11" a="1"/>
  <c r="BS402" i="11"/>
  <c r="BS403" i="11" a="1"/>
  <c r="BS403" i="11"/>
  <c r="BS404" i="11" a="1"/>
  <c r="BS404" i="11"/>
  <c r="BS405" i="11" a="1"/>
  <c r="BS405" i="11"/>
  <c r="BS406" i="11" a="1"/>
  <c r="BS406" i="11"/>
  <c r="BS407" i="11" a="1"/>
  <c r="BS407" i="11"/>
  <c r="BS408" i="11" a="1"/>
  <c r="BS408" i="11"/>
  <c r="BS409" i="11" a="1"/>
  <c r="BS409" i="11"/>
  <c r="BS410" i="11" a="1"/>
  <c r="BS410" i="11"/>
  <c r="BS411" i="11" a="1"/>
  <c r="BS411" i="11"/>
  <c r="BS412" i="11" a="1"/>
  <c r="BS412" i="11"/>
  <c r="BS413" i="11" a="1"/>
  <c r="BS413" i="11"/>
  <c r="BS414" i="11" a="1"/>
  <c r="BS414" i="11"/>
  <c r="BS415" i="11" a="1"/>
  <c r="BS415" i="11"/>
  <c r="BS416" i="11" a="1"/>
  <c r="BS416" i="11"/>
  <c r="BS417" i="11" a="1"/>
  <c r="BS417" i="11"/>
  <c r="BS418" i="11" a="1"/>
  <c r="BS418" i="11"/>
  <c r="BS425" i="11" a="1"/>
  <c r="BS425" i="11"/>
  <c r="BS426" i="11" a="1"/>
  <c r="BS426" i="11"/>
  <c r="BS427" i="11" a="1"/>
  <c r="BS427" i="11"/>
  <c r="BS428" i="11" a="1"/>
  <c r="BS428" i="11"/>
  <c r="BS429" i="11" a="1"/>
  <c r="BS429" i="11"/>
  <c r="BS430" i="11" a="1"/>
  <c r="BS430" i="11"/>
  <c r="BS433" i="11" a="1"/>
  <c r="BS433" i="11"/>
  <c r="BS434" i="11" a="1"/>
  <c r="BS434" i="11"/>
  <c r="BS435" i="11" a="1"/>
  <c r="BS435" i="11"/>
  <c r="BS436" i="11" a="1"/>
  <c r="BS436" i="11"/>
  <c r="BS437" i="11" a="1"/>
  <c r="BS437" i="11"/>
  <c r="BS438" i="11" a="1"/>
  <c r="BS438" i="11"/>
  <c r="BS439" i="11" a="1"/>
  <c r="BS439" i="11"/>
  <c r="BS440" i="11" a="1"/>
  <c r="BS440" i="11"/>
  <c r="BS441" i="11" a="1"/>
  <c r="BS441" i="11"/>
  <c r="BS442" i="11" a="1"/>
  <c r="BS442" i="11"/>
  <c r="BS443" i="11" a="1"/>
  <c r="BS443" i="11"/>
  <c r="BS444" i="11" a="1"/>
  <c r="BS444" i="11"/>
  <c r="BS445" i="11" a="1"/>
  <c r="BS445" i="11"/>
  <c r="BS446" i="11" a="1"/>
  <c r="BS446" i="11"/>
  <c r="BS447" i="11" a="1"/>
  <c r="BS447" i="11"/>
  <c r="BS448" i="11" a="1"/>
  <c r="BS448" i="11"/>
  <c r="BS449" i="11" a="1"/>
  <c r="BS449" i="11"/>
  <c r="BS450" i="11" a="1"/>
  <c r="BS450" i="11"/>
  <c r="BS451" i="11" a="1"/>
  <c r="BS451" i="11"/>
  <c r="BS452" i="11" a="1"/>
  <c r="BS452" i="11"/>
  <c r="BS453" i="11" a="1"/>
  <c r="BS453" i="11"/>
  <c r="BS454" i="11" a="1"/>
  <c r="BS454" i="11"/>
  <c r="BS455" i="11" a="1"/>
  <c r="BS455" i="11"/>
  <c r="BS456" i="11" a="1"/>
  <c r="BS456" i="11"/>
  <c r="BS457" i="11" a="1"/>
  <c r="BS457" i="11"/>
  <c r="BS458" i="11" a="1"/>
  <c r="BS458" i="11"/>
  <c r="BS459" i="11" a="1"/>
  <c r="BS459" i="11"/>
  <c r="BS460" i="11" a="1"/>
  <c r="BS460" i="11"/>
  <c r="BS461" i="11" a="1"/>
  <c r="BS461" i="11"/>
  <c r="BS462" i="11" a="1"/>
  <c r="BS462" i="11"/>
  <c r="BS463" i="11" a="1"/>
  <c r="BS463" i="11"/>
  <c r="BS464" i="11" a="1"/>
  <c r="BS464" i="11"/>
  <c r="BS465" i="11" a="1"/>
  <c r="BS465" i="11"/>
  <c r="BS466" i="11" a="1"/>
  <c r="BS466" i="11"/>
  <c r="E95" i="11" a="1"/>
  <c r="E95" i="11"/>
  <c r="BR95" i="11" a="1"/>
  <c r="BR95" i="11"/>
  <c r="BR96" i="11" a="1"/>
  <c r="BR96" i="11"/>
  <c r="BR97" i="11" a="1"/>
  <c r="BR97" i="11"/>
  <c r="BR98" i="11" a="1"/>
  <c r="BR98" i="11"/>
  <c r="BR99" i="11" a="1"/>
  <c r="BR99" i="11"/>
  <c r="BR100" i="11" a="1"/>
  <c r="BR100" i="11"/>
  <c r="BR101" i="11" a="1"/>
  <c r="BR101" i="11"/>
  <c r="BR102" i="11" a="1"/>
  <c r="BR102" i="11"/>
  <c r="BR103" i="11" a="1"/>
  <c r="BR103" i="11"/>
  <c r="BR104" i="11" a="1"/>
  <c r="BR104" i="11"/>
  <c r="BR105" i="11" a="1"/>
  <c r="BR105" i="11"/>
  <c r="BR106" i="11" a="1"/>
  <c r="BR106" i="11"/>
  <c r="BR107" i="11" a="1"/>
  <c r="BR107" i="11"/>
  <c r="BR108" i="11" a="1"/>
  <c r="BR108" i="11"/>
  <c r="BR109" i="11" a="1"/>
  <c r="BR109" i="11"/>
  <c r="BR110" i="11" a="1"/>
  <c r="BR110" i="11"/>
  <c r="BR111" i="11" a="1"/>
  <c r="BR111" i="11"/>
  <c r="BR112" i="11" a="1"/>
  <c r="BR112" i="11"/>
  <c r="BR113" i="11" a="1"/>
  <c r="BR113" i="11"/>
  <c r="BR114" i="11" a="1"/>
  <c r="BR114" i="11"/>
  <c r="BR115" i="11" a="1"/>
  <c r="BR115" i="11"/>
  <c r="BR116" i="11" a="1"/>
  <c r="BR116" i="11"/>
  <c r="BR117" i="11" a="1"/>
  <c r="BR117" i="11"/>
  <c r="BR118" i="11" a="1"/>
  <c r="BR118" i="11"/>
  <c r="BR119" i="11" a="1"/>
  <c r="BR119" i="11"/>
  <c r="BR120" i="11" a="1"/>
  <c r="BR120" i="11"/>
  <c r="BR121" i="11" a="1"/>
  <c r="BR121" i="11"/>
  <c r="BR122" i="11" a="1"/>
  <c r="BR122" i="11"/>
  <c r="BR123" i="11" a="1"/>
  <c r="BR123" i="11"/>
  <c r="BR124" i="11" a="1"/>
  <c r="BR124" i="11"/>
  <c r="BR125" i="11" a="1"/>
  <c r="BR125" i="11"/>
  <c r="BR126" i="11" a="1"/>
  <c r="BR126" i="11"/>
  <c r="BR127" i="11" a="1"/>
  <c r="BR127" i="11"/>
  <c r="BR128" i="11" a="1"/>
  <c r="BR128" i="11"/>
  <c r="BR129" i="11" a="1"/>
  <c r="BR129" i="11"/>
  <c r="BR130" i="11" a="1"/>
  <c r="BR130" i="11"/>
  <c r="BR131" i="11" a="1"/>
  <c r="BR131" i="11"/>
  <c r="BR132" i="11" a="1"/>
  <c r="BR132" i="11"/>
  <c r="BR133" i="11" a="1"/>
  <c r="BR133" i="11"/>
  <c r="BR134" i="11" a="1"/>
  <c r="BR134" i="11"/>
  <c r="BR135" i="11" a="1"/>
  <c r="BR135" i="11"/>
  <c r="BR136" i="11" a="1"/>
  <c r="BR136" i="11"/>
  <c r="BR137" i="11" a="1"/>
  <c r="BR137" i="11"/>
  <c r="BR138" i="11" a="1"/>
  <c r="BR138" i="11"/>
  <c r="BR139" i="11" a="1"/>
  <c r="BR139" i="11"/>
  <c r="BR140" i="11" a="1"/>
  <c r="BR140" i="11"/>
  <c r="BR141" i="11" a="1"/>
  <c r="BR141" i="11"/>
  <c r="BR142" i="11" a="1"/>
  <c r="BR142" i="11"/>
  <c r="BR143" i="11" a="1"/>
  <c r="BR143" i="11"/>
  <c r="BR144" i="11" a="1"/>
  <c r="BR144" i="11"/>
  <c r="BR145" i="11" a="1"/>
  <c r="BR145" i="11"/>
  <c r="BR146" i="11" a="1"/>
  <c r="BR146" i="11"/>
  <c r="BR147" i="11" a="1"/>
  <c r="BR147" i="11"/>
  <c r="BR148" i="11" a="1"/>
  <c r="BR148" i="11"/>
  <c r="BR149" i="11" a="1"/>
  <c r="BR149" i="11"/>
  <c r="BR150" i="11" a="1"/>
  <c r="BR150" i="11"/>
  <c r="BR151" i="11" a="1"/>
  <c r="BR151" i="11"/>
  <c r="BR152" i="11" a="1"/>
  <c r="BR152" i="11"/>
  <c r="BR153" i="11" a="1"/>
  <c r="BR153" i="11"/>
  <c r="BR154" i="11" a="1"/>
  <c r="BR154" i="11"/>
  <c r="BR155" i="11" a="1"/>
  <c r="BR155" i="11"/>
  <c r="BR156" i="11" a="1"/>
  <c r="BR156" i="11"/>
  <c r="BR157" i="11" a="1"/>
  <c r="BR157" i="11"/>
  <c r="BR158" i="11" a="1"/>
  <c r="BR158" i="11"/>
  <c r="BR159" i="11" a="1"/>
  <c r="BR159" i="11"/>
  <c r="BR160" i="11" a="1"/>
  <c r="BR160" i="11"/>
  <c r="BR161" i="11" a="1"/>
  <c r="BR161" i="11"/>
  <c r="BR162" i="11" a="1"/>
  <c r="BR162" i="11"/>
  <c r="BR163" i="11" a="1"/>
  <c r="BR163" i="11"/>
  <c r="BR164" i="11" a="1"/>
  <c r="BR164" i="11"/>
  <c r="BR165" i="11" a="1"/>
  <c r="BR165" i="11"/>
  <c r="BR166" i="11" a="1"/>
  <c r="BR166" i="11"/>
  <c r="BR167" i="11" a="1"/>
  <c r="BR167" i="11"/>
  <c r="BR168" i="11" a="1"/>
  <c r="BR168" i="11"/>
  <c r="BR169" i="11" a="1"/>
  <c r="BR169" i="11"/>
  <c r="BR170" i="11" a="1"/>
  <c r="BR170" i="11"/>
  <c r="BR171" i="11" a="1"/>
  <c r="BR171" i="11"/>
  <c r="BR172" i="11" a="1"/>
  <c r="BR172" i="11"/>
  <c r="BR173" i="11" a="1"/>
  <c r="BR173" i="11"/>
  <c r="BR174" i="11" a="1"/>
  <c r="BR174" i="11"/>
  <c r="BR175" i="11" a="1"/>
  <c r="BR175" i="11"/>
  <c r="BR176" i="11" a="1"/>
  <c r="BR176" i="11"/>
  <c r="BR177" i="11" a="1"/>
  <c r="BR177" i="11"/>
  <c r="BR178" i="11" a="1"/>
  <c r="BR178" i="11"/>
  <c r="BR179" i="11" a="1"/>
  <c r="BR179" i="11"/>
  <c r="BR180" i="11" a="1"/>
  <c r="BR180" i="11"/>
  <c r="BR181" i="11" a="1"/>
  <c r="BR181" i="11"/>
  <c r="BR182" i="11" a="1"/>
  <c r="BR182" i="11"/>
  <c r="BR183" i="11" a="1"/>
  <c r="BR183" i="11"/>
  <c r="BR184" i="11" a="1"/>
  <c r="BR184" i="11"/>
  <c r="BR185" i="11" a="1"/>
  <c r="BR185" i="11"/>
  <c r="BR186" i="11" a="1"/>
  <c r="BR186" i="11"/>
  <c r="BR187" i="11" a="1"/>
  <c r="BR187" i="11"/>
  <c r="BR188" i="11" a="1"/>
  <c r="BR188" i="11"/>
  <c r="BR189" i="11" a="1"/>
  <c r="BR189" i="11"/>
  <c r="BR190" i="11" a="1"/>
  <c r="BR190" i="11"/>
  <c r="BR191" i="11" a="1"/>
  <c r="BR191" i="11"/>
  <c r="BR192" i="11" a="1"/>
  <c r="BR192" i="11"/>
  <c r="BR193" i="11" a="1"/>
  <c r="BR193" i="11"/>
  <c r="BR194" i="11" a="1"/>
  <c r="BR194" i="11"/>
  <c r="BR195" i="11" a="1"/>
  <c r="BR195" i="11"/>
  <c r="BR196" i="11" a="1"/>
  <c r="BR196" i="11"/>
  <c r="BR197" i="11" a="1"/>
  <c r="BR197" i="11"/>
  <c r="BR198" i="11" a="1"/>
  <c r="BR198" i="11"/>
  <c r="BR199" i="11" a="1"/>
  <c r="BR199" i="11"/>
  <c r="BR200" i="11" a="1"/>
  <c r="BR200" i="11"/>
  <c r="BR201" i="11" a="1"/>
  <c r="BR201" i="11"/>
  <c r="BR202" i="11" a="1"/>
  <c r="BR202" i="11"/>
  <c r="BR203" i="11" a="1"/>
  <c r="BR203" i="11"/>
  <c r="BR204" i="11" a="1"/>
  <c r="BR204" i="11"/>
  <c r="BR205" i="11" a="1"/>
  <c r="BR205" i="11"/>
  <c r="BR206" i="11" a="1"/>
  <c r="BR206" i="11"/>
  <c r="BR207" i="11" a="1"/>
  <c r="BR207" i="11"/>
  <c r="BR208" i="11" a="1"/>
  <c r="BR208" i="11"/>
  <c r="BR209" i="11" a="1"/>
  <c r="BR209" i="11"/>
  <c r="BR210" i="11" a="1"/>
  <c r="BR210" i="11"/>
  <c r="BR211" i="11" a="1"/>
  <c r="BR211" i="11"/>
  <c r="BR212" i="11" a="1"/>
  <c r="BR212" i="11"/>
  <c r="S95" i="11" a="1"/>
  <c r="S95" i="11"/>
  <c r="L95" i="11" a="1"/>
  <c r="L95" i="11"/>
  <c r="N95" i="11" a="1"/>
  <c r="N95" i="11"/>
  <c r="Z95" i="11" a="1"/>
  <c r="Z95" i="11"/>
  <c r="J95" i="11" a="1"/>
  <c r="J95" i="11"/>
  <c r="D95" i="11" a="1"/>
  <c r="D95" i="11"/>
  <c r="M95" i="11" a="1"/>
  <c r="M95" i="11"/>
  <c r="I95" i="11" a="1"/>
  <c r="I95" i="11"/>
  <c r="V95" i="11"/>
  <c r="K95" i="11" a="1"/>
  <c r="K95" i="11"/>
  <c r="AC95" i="11"/>
  <c r="AE95" i="11"/>
  <c r="P95" i="11" a="1"/>
  <c r="P95" i="11"/>
  <c r="O95" i="11" a="1"/>
  <c r="O95" i="11"/>
  <c r="Z889" i="11" a="1"/>
  <c r="Z889" i="11"/>
  <c r="Q889" i="11" a="1"/>
  <c r="Q889" i="11"/>
  <c r="O889" i="11" a="1"/>
  <c r="O889" i="11"/>
  <c r="P889" i="11" a="1"/>
  <c r="P889" i="11"/>
  <c r="J889" i="11" a="1"/>
  <c r="J889" i="11"/>
  <c r="L889" i="11" a="1"/>
  <c r="L889" i="11"/>
  <c r="K889" i="11" a="1"/>
  <c r="K889" i="11"/>
  <c r="AC889" i="11"/>
  <c r="AE889" i="11"/>
  <c r="M889" i="11" a="1"/>
  <c r="M889" i="11"/>
  <c r="N889" i="11" a="1"/>
  <c r="N889" i="11"/>
  <c r="E889" i="11" a="1"/>
  <c r="E889" i="11"/>
  <c r="S889" i="11" a="1"/>
  <c r="S889" i="11"/>
  <c r="I889" i="11" a="1"/>
  <c r="I889" i="11"/>
  <c r="V889" i="11"/>
  <c r="D889" i="11" a="1"/>
  <c r="D889" i="11"/>
  <c r="N61" i="11" a="1"/>
  <c r="N61" i="11"/>
  <c r="I61" i="11" a="1"/>
  <c r="I61" i="11"/>
  <c r="V61" i="11"/>
  <c r="Q61" i="11" a="1"/>
  <c r="Q61" i="11"/>
  <c r="P61" i="11" a="1"/>
  <c r="P61" i="11"/>
  <c r="Z61" i="11" a="1"/>
  <c r="Z61" i="11"/>
  <c r="D61" i="11" a="1"/>
  <c r="D61" i="11"/>
  <c r="K61" i="11" a="1"/>
  <c r="K61" i="11"/>
  <c r="AC61" i="11"/>
  <c r="AE61" i="11"/>
  <c r="M61" i="11" a="1"/>
  <c r="M61" i="11"/>
  <c r="E61" i="11" a="1"/>
  <c r="E61" i="11"/>
  <c r="L61" i="11" a="1"/>
  <c r="L61" i="11"/>
  <c r="O61" i="11" a="1"/>
  <c r="O61" i="11"/>
  <c r="S61" i="11" a="1"/>
  <c r="S61" i="11"/>
  <c r="J61" i="11" a="1"/>
  <c r="J61" i="11"/>
  <c r="Z832" i="11" a="1"/>
  <c r="Z832" i="11"/>
  <c r="S832" i="11" a="1"/>
  <c r="S832" i="11"/>
  <c r="Q832" i="11" a="1"/>
  <c r="Q832" i="11"/>
  <c r="P832" i="11" a="1"/>
  <c r="P832" i="11"/>
  <c r="L832" i="11" a="1"/>
  <c r="L832" i="11"/>
  <c r="E832" i="11" a="1"/>
  <c r="E832" i="11"/>
  <c r="D832" i="11" a="1"/>
  <c r="D832" i="11"/>
  <c r="M832" i="11" a="1"/>
  <c r="M832" i="11"/>
  <c r="K832" i="11" a="1"/>
  <c r="K832" i="11"/>
  <c r="AC832" i="11"/>
  <c r="AE832" i="11"/>
  <c r="N832" i="11" a="1"/>
  <c r="N832" i="11"/>
  <c r="I832" i="11" a="1"/>
  <c r="I832" i="11"/>
  <c r="V832" i="11"/>
  <c r="J832" i="11" a="1"/>
  <c r="J832" i="11"/>
  <c r="O832" i="11" a="1"/>
  <c r="O832" i="11"/>
  <c r="N90" i="11" a="1"/>
  <c r="N90" i="11"/>
  <c r="E90" i="11" a="1"/>
  <c r="E90" i="11"/>
  <c r="S90" i="11" a="1"/>
  <c r="S90" i="11"/>
  <c r="I90" i="11" a="1"/>
  <c r="I90" i="11"/>
  <c r="V90" i="11"/>
  <c r="Q90" i="11" a="1"/>
  <c r="Q90" i="11"/>
  <c r="L90" i="11" a="1"/>
  <c r="L90" i="11"/>
  <c r="Z90" i="11" a="1"/>
  <c r="Z90" i="11"/>
  <c r="K90" i="11" a="1"/>
  <c r="K90" i="11"/>
  <c r="AC90" i="11"/>
  <c r="AE90" i="11"/>
  <c r="M90" i="11" a="1"/>
  <c r="M90" i="11"/>
  <c r="P90" i="11" a="1"/>
  <c r="P90" i="11"/>
  <c r="J90" i="11" a="1"/>
  <c r="J90" i="11"/>
  <c r="D90" i="11" a="1"/>
  <c r="D90" i="11"/>
  <c r="O90" i="11" a="1"/>
  <c r="O90" i="11"/>
  <c r="Y91" i="11" a="1"/>
  <c r="Y91" i="11"/>
  <c r="S109" i="11" a="1"/>
  <c r="S109" i="11"/>
  <c r="N109" i="11" a="1"/>
  <c r="N109" i="11"/>
  <c r="L109" i="11" a="1"/>
  <c r="L109" i="11"/>
  <c r="K109" i="11" a="1"/>
  <c r="K109" i="11"/>
  <c r="AC109" i="11"/>
  <c r="AE109" i="11"/>
  <c r="Z109" i="11" a="1"/>
  <c r="Z109" i="11"/>
  <c r="E109" i="11" a="1"/>
  <c r="E109" i="11"/>
  <c r="J109" i="11" a="1"/>
  <c r="J109" i="11"/>
  <c r="M109" i="11" a="1"/>
  <c r="M109" i="11"/>
  <c r="Q109" i="11" a="1"/>
  <c r="Q109" i="11"/>
  <c r="D109" i="11" a="1"/>
  <c r="D109" i="11"/>
  <c r="I109" i="11" a="1"/>
  <c r="I109" i="11"/>
  <c r="V109" i="11"/>
  <c r="P109" i="11" a="1"/>
  <c r="P109" i="11"/>
  <c r="O109" i="11" a="1"/>
  <c r="O109" i="11"/>
  <c r="P687" i="11" a="1"/>
  <c r="P687" i="11"/>
  <c r="Z687" i="11" a="1"/>
  <c r="Z687" i="11"/>
  <c r="S687" i="11" a="1"/>
  <c r="S687" i="11"/>
  <c r="I687" i="11" a="1"/>
  <c r="I687" i="11"/>
  <c r="V687" i="11"/>
  <c r="L687" i="11" a="1"/>
  <c r="L687" i="11"/>
  <c r="J687" i="11" a="1"/>
  <c r="J687" i="11"/>
  <c r="K687" i="11" a="1"/>
  <c r="K687" i="11"/>
  <c r="AC687" i="11"/>
  <c r="AE687" i="11"/>
  <c r="E687" i="11" a="1"/>
  <c r="E687" i="11"/>
  <c r="N687" i="11" a="1"/>
  <c r="N687" i="11"/>
  <c r="D687" i="11" a="1"/>
  <c r="D687" i="11"/>
  <c r="M687" i="11" a="1"/>
  <c r="M687" i="11"/>
  <c r="O687" i="11" a="1"/>
  <c r="O687" i="11"/>
  <c r="Q687" i="11" a="1"/>
  <c r="Q687" i="11"/>
  <c r="S718" i="11" a="1"/>
  <c r="S718" i="11"/>
  <c r="Z718" i="11" a="1"/>
  <c r="Z718" i="11"/>
  <c r="M718" i="11" a="1"/>
  <c r="M718" i="11"/>
  <c r="J718" i="11" a="1"/>
  <c r="J718" i="11"/>
  <c r="I718" i="11" a="1"/>
  <c r="I718" i="11"/>
  <c r="V718" i="11"/>
  <c r="K718" i="11" a="1"/>
  <c r="K718" i="11"/>
  <c r="AC718" i="11"/>
  <c r="AE718" i="11"/>
  <c r="N718" i="11" a="1"/>
  <c r="N718" i="11"/>
  <c r="Q718" i="11" a="1"/>
  <c r="Q718" i="11"/>
  <c r="L718" i="11" a="1"/>
  <c r="L718" i="11"/>
  <c r="E718" i="11" a="1"/>
  <c r="E718" i="11"/>
  <c r="D718" i="11" a="1"/>
  <c r="D718" i="11"/>
  <c r="O718" i="11" a="1"/>
  <c r="O718" i="11"/>
  <c r="P718" i="11" a="1"/>
  <c r="P718" i="11"/>
  <c r="N644" i="11" a="1"/>
  <c r="N644" i="11"/>
  <c r="J644" i="11" a="1"/>
  <c r="J644" i="11"/>
  <c r="S644" i="11" a="1"/>
  <c r="S644" i="11"/>
  <c r="D644" i="11" a="1"/>
  <c r="D644" i="11"/>
  <c r="O644" i="11" a="1"/>
  <c r="O644" i="11"/>
  <c r="I644" i="11" a="1"/>
  <c r="I644" i="11"/>
  <c r="V644" i="11"/>
  <c r="K644" i="11" a="1"/>
  <c r="K644" i="11"/>
  <c r="AC644" i="11"/>
  <c r="AE644" i="11"/>
  <c r="E644" i="11" a="1"/>
  <c r="E644" i="11"/>
  <c r="Q644" i="11" a="1"/>
  <c r="Q644" i="11"/>
  <c r="Z644" i="11" a="1"/>
  <c r="Z644" i="11"/>
  <c r="M644" i="11" a="1"/>
  <c r="M644" i="11"/>
  <c r="P644" i="11" a="1"/>
  <c r="P644" i="11"/>
  <c r="L644" i="11" a="1"/>
  <c r="L644" i="11"/>
  <c r="O558" i="11" a="1"/>
  <c r="O558" i="11"/>
  <c r="J558" i="11" a="1"/>
  <c r="J558" i="11"/>
  <c r="S558" i="11" a="1"/>
  <c r="S558" i="11"/>
  <c r="N558" i="11" a="1"/>
  <c r="N558" i="11"/>
  <c r="P558" i="11" a="1"/>
  <c r="P558" i="11"/>
  <c r="D558" i="11" a="1"/>
  <c r="D558" i="11"/>
  <c r="K558" i="11" a="1"/>
  <c r="K558" i="11"/>
  <c r="AC558" i="11"/>
  <c r="AE558" i="11"/>
  <c r="I558" i="11" a="1"/>
  <c r="I558" i="11"/>
  <c r="V558" i="11"/>
  <c r="M558" i="11" a="1"/>
  <c r="M558" i="11"/>
  <c r="L558" i="11" a="1"/>
  <c r="L558" i="11"/>
  <c r="E558" i="11" a="1"/>
  <c r="E558" i="11"/>
  <c r="Z558" i="11" a="1"/>
  <c r="Z558" i="11"/>
  <c r="Q558" i="11" a="1"/>
  <c r="Q558" i="11"/>
  <c r="Q389" i="11" a="1"/>
  <c r="Q389" i="11"/>
  <c r="M389" i="11" a="1"/>
  <c r="M389" i="11"/>
  <c r="J389" i="11" a="1"/>
  <c r="J389" i="11"/>
  <c r="P389" i="11" a="1"/>
  <c r="P389" i="11"/>
  <c r="S389" i="11" a="1"/>
  <c r="S389" i="11"/>
  <c r="L389" i="11" a="1"/>
  <c r="L389" i="11"/>
  <c r="K389" i="11" a="1"/>
  <c r="K389" i="11"/>
  <c r="D389" i="11" a="1"/>
  <c r="D389" i="11"/>
  <c r="O389" i="11" a="1"/>
  <c r="O389" i="11"/>
  <c r="N389" i="11" a="1"/>
  <c r="N389" i="11"/>
  <c r="I389" i="11" a="1"/>
  <c r="I389" i="11"/>
  <c r="V389" i="11"/>
  <c r="E389" i="11" a="1"/>
  <c r="E389" i="11"/>
  <c r="Z389" i="11" a="1"/>
  <c r="Z389" i="11"/>
  <c r="E270" i="11" a="1"/>
  <c r="E270" i="11"/>
  <c r="Z270" i="11" a="1"/>
  <c r="Z270" i="11"/>
  <c r="K270" i="11" a="1"/>
  <c r="K270" i="11"/>
  <c r="AC270" i="11"/>
  <c r="AE270" i="11"/>
  <c r="Y271" i="11" a="1"/>
  <c r="Y271" i="11"/>
  <c r="Q270" i="11" a="1"/>
  <c r="Q270" i="11"/>
  <c r="D270" i="11" a="1"/>
  <c r="D270" i="11"/>
  <c r="M270" i="11" a="1"/>
  <c r="M270" i="11"/>
  <c r="S270" i="11" a="1"/>
  <c r="S270" i="11"/>
  <c r="N270" i="11" a="1"/>
  <c r="N270" i="11"/>
  <c r="J270" i="11" a="1"/>
  <c r="J270" i="11"/>
  <c r="I270" i="11" a="1"/>
  <c r="I270" i="11"/>
  <c r="V270" i="11"/>
  <c r="L270" i="11" a="1"/>
  <c r="L270" i="11"/>
  <c r="P270" i="11" a="1"/>
  <c r="P270" i="11"/>
  <c r="O270" i="11" a="1"/>
  <c r="O270" i="11"/>
  <c r="I457" i="11" a="1"/>
  <c r="I457" i="11"/>
  <c r="V457" i="11"/>
  <c r="P457" i="11" a="1"/>
  <c r="P457" i="11"/>
  <c r="K457" i="11" a="1"/>
  <c r="K457" i="11"/>
  <c r="N457" i="11" a="1"/>
  <c r="N457" i="11"/>
  <c r="Z457" i="11" a="1"/>
  <c r="Z457" i="11"/>
  <c r="J457" i="11" a="1"/>
  <c r="J457" i="11"/>
  <c r="M457" i="11" a="1"/>
  <c r="M457" i="11"/>
  <c r="E457" i="11" a="1"/>
  <c r="E457" i="11"/>
  <c r="Q457" i="11" a="1"/>
  <c r="Q457" i="11"/>
  <c r="O457" i="11" a="1"/>
  <c r="O457" i="11"/>
  <c r="D457" i="11" a="1"/>
  <c r="D457" i="11"/>
  <c r="S457" i="11" a="1"/>
  <c r="S457" i="11"/>
  <c r="L457" i="11" a="1"/>
  <c r="L457" i="11"/>
  <c r="N475" i="11" a="1"/>
  <c r="N475" i="11"/>
  <c r="D475" i="11" a="1"/>
  <c r="D475" i="11"/>
  <c r="I475" i="11" a="1"/>
  <c r="I475" i="11"/>
  <c r="V475" i="11"/>
  <c r="K475" i="11" a="1"/>
  <c r="K475" i="11"/>
  <c r="O475" i="11" a="1"/>
  <c r="O475" i="11"/>
  <c r="Q475" i="11" a="1"/>
  <c r="Q475" i="11"/>
  <c r="L475" i="11" a="1"/>
  <c r="L475" i="11"/>
  <c r="P475" i="11" a="1"/>
  <c r="P475" i="11"/>
  <c r="Z475" i="11" a="1"/>
  <c r="Z475" i="11"/>
  <c r="S475" i="11" a="1"/>
  <c r="S475" i="11"/>
  <c r="E475" i="11" a="1"/>
  <c r="E475" i="11"/>
  <c r="M475" i="11" a="1"/>
  <c r="M475" i="11"/>
  <c r="J475" i="11" a="1"/>
  <c r="J475" i="11"/>
  <c r="Z421" i="11" a="1"/>
  <c r="Z421" i="11"/>
  <c r="L421" i="11" a="1"/>
  <c r="L421" i="11"/>
  <c r="I421" i="11" a="1"/>
  <c r="I421" i="11"/>
  <c r="V421" i="11"/>
  <c r="O421" i="11" a="1"/>
  <c r="O421" i="11"/>
  <c r="K421" i="11" a="1"/>
  <c r="K421" i="11"/>
  <c r="AC421" i="11"/>
  <c r="AE421" i="11"/>
  <c r="E421" i="11" a="1"/>
  <c r="E421" i="11"/>
  <c r="M421" i="11" a="1"/>
  <c r="M421" i="11"/>
  <c r="N421" i="11" a="1"/>
  <c r="N421" i="11"/>
  <c r="Q421" i="11" a="1"/>
  <c r="Q421" i="11"/>
  <c r="J421" i="11" a="1"/>
  <c r="J421" i="11"/>
  <c r="S421" i="11" a="1"/>
  <c r="S421" i="11"/>
  <c r="D421" i="11" a="1"/>
  <c r="D421" i="11"/>
  <c r="P421" i="11" a="1"/>
  <c r="P421" i="11"/>
  <c r="I958" i="11" a="1"/>
  <c r="I958" i="11"/>
  <c r="V958" i="11"/>
  <c r="L958" i="11" a="1"/>
  <c r="L958" i="11"/>
  <c r="O958" i="11" a="1"/>
  <c r="O958" i="11"/>
  <c r="Q958" i="11" a="1"/>
  <c r="Q958" i="11"/>
  <c r="J958" i="11" a="1"/>
  <c r="J958" i="11"/>
  <c r="Z958" i="11" a="1"/>
  <c r="Z958" i="11"/>
  <c r="K958" i="11" a="1"/>
  <c r="K958" i="11"/>
  <c r="AC958" i="11"/>
  <c r="AE958" i="11"/>
  <c r="E958" i="11" a="1"/>
  <c r="E958" i="11"/>
  <c r="S958" i="11" a="1"/>
  <c r="S958" i="11"/>
  <c r="N958" i="11" a="1"/>
  <c r="N958" i="11"/>
  <c r="D958" i="11" a="1"/>
  <c r="D958" i="11"/>
  <c r="M958" i="11" a="1"/>
  <c r="M958" i="11"/>
  <c r="P958" i="11" a="1"/>
  <c r="P958" i="11"/>
  <c r="E186" i="11" a="1"/>
  <c r="E186" i="11"/>
  <c r="D186" i="11" a="1"/>
  <c r="D186" i="11"/>
  <c r="J186" i="11" a="1"/>
  <c r="J186" i="11"/>
  <c r="S186" i="11" a="1"/>
  <c r="S186" i="11"/>
  <c r="K186" i="11" a="1"/>
  <c r="K186" i="11"/>
  <c r="AC186" i="11"/>
  <c r="AE186" i="11"/>
  <c r="M186" i="11" a="1"/>
  <c r="M186" i="11"/>
  <c r="N186" i="11" a="1"/>
  <c r="N186" i="11"/>
  <c r="Q186" i="11" a="1"/>
  <c r="Q186" i="11"/>
  <c r="O186" i="11" a="1"/>
  <c r="O186" i="11"/>
  <c r="Z186" i="11" a="1"/>
  <c r="Z186" i="11"/>
  <c r="P186" i="11" a="1"/>
  <c r="P186" i="11"/>
  <c r="I186" i="11" a="1"/>
  <c r="I186" i="11"/>
  <c r="V186" i="11"/>
  <c r="Y187" i="11" a="1"/>
  <c r="Y187" i="11"/>
  <c r="L186" i="11" a="1"/>
  <c r="L186" i="11"/>
  <c r="M905" i="11" a="1"/>
  <c r="M905" i="11"/>
  <c r="Q905" i="11" a="1"/>
  <c r="Q905" i="11"/>
  <c r="P905" i="11" a="1"/>
  <c r="P905" i="11"/>
  <c r="O905" i="11" a="1"/>
  <c r="O905" i="11"/>
  <c r="I905" i="11" a="1"/>
  <c r="I905" i="11"/>
  <c r="V905" i="11"/>
  <c r="N905" i="11" a="1"/>
  <c r="N905" i="11"/>
  <c r="Z905" i="11" a="1"/>
  <c r="Z905" i="11"/>
  <c r="K905" i="11" a="1"/>
  <c r="K905" i="11"/>
  <c r="AC905" i="11"/>
  <c r="AE905" i="11"/>
  <c r="E905" i="11" a="1"/>
  <c r="E905" i="11"/>
  <c r="L905" i="11" a="1"/>
  <c r="L905" i="11"/>
  <c r="J905" i="11" a="1"/>
  <c r="J905" i="11"/>
  <c r="S905" i="11" a="1"/>
  <c r="S905" i="11"/>
  <c r="D905" i="11" a="1"/>
  <c r="D905" i="11"/>
  <c r="Q237" i="11" a="1"/>
  <c r="Q237" i="11"/>
  <c r="I237" i="11" a="1"/>
  <c r="I237" i="11"/>
  <c r="V237" i="11"/>
  <c r="M237" i="11" a="1"/>
  <c r="M237" i="11"/>
  <c r="L237" i="11" a="1"/>
  <c r="L237" i="11"/>
  <c r="D237" i="11" a="1"/>
  <c r="D237" i="11"/>
  <c r="K237" i="11" a="1"/>
  <c r="K237" i="11"/>
  <c r="Z237" i="11" a="1"/>
  <c r="Z237" i="11"/>
  <c r="N237" i="11" a="1"/>
  <c r="N237" i="11"/>
  <c r="E237" i="11" a="1"/>
  <c r="E237" i="11"/>
  <c r="J237" i="11" a="1"/>
  <c r="J237" i="11"/>
  <c r="P237" i="11" a="1"/>
  <c r="P237" i="11"/>
  <c r="S237" i="11" a="1"/>
  <c r="S237" i="11"/>
  <c r="O237" i="11" a="1"/>
  <c r="O237" i="11"/>
  <c r="N375" i="11" a="1"/>
  <c r="N375" i="11"/>
  <c r="M375" i="11" a="1"/>
  <c r="M375" i="11"/>
  <c r="J375" i="11" a="1"/>
  <c r="J375" i="11"/>
  <c r="E375" i="11" a="1"/>
  <c r="E375" i="11"/>
  <c r="S375" i="11" a="1"/>
  <c r="S375" i="11"/>
  <c r="Z375" i="11" a="1"/>
  <c r="Z375" i="11"/>
  <c r="D375" i="11" a="1"/>
  <c r="D375" i="11"/>
  <c r="I375" i="11" a="1"/>
  <c r="I375" i="11"/>
  <c r="V375" i="11"/>
  <c r="L375" i="11" a="1"/>
  <c r="L375" i="11"/>
  <c r="K375" i="11" a="1"/>
  <c r="K375" i="11"/>
  <c r="AC375" i="11"/>
  <c r="AE375" i="11"/>
  <c r="O375" i="11" a="1"/>
  <c r="O375" i="11"/>
  <c r="P375" i="11" a="1"/>
  <c r="P375" i="11"/>
  <c r="Q375" i="11" a="1"/>
  <c r="Q375" i="11"/>
  <c r="N125" i="11" a="1"/>
  <c r="N125" i="11"/>
  <c r="P125" i="11" a="1"/>
  <c r="P125" i="11"/>
  <c r="K125" i="11" a="1"/>
  <c r="K125" i="11"/>
  <c r="M125" i="11" a="1"/>
  <c r="M125" i="11"/>
  <c r="S125" i="11" a="1"/>
  <c r="S125" i="11"/>
  <c r="D125" i="11" a="1"/>
  <c r="D125" i="11"/>
  <c r="J125" i="11" a="1"/>
  <c r="J125" i="11"/>
  <c r="O125" i="11" a="1"/>
  <c r="O125" i="11"/>
  <c r="E125" i="11" a="1"/>
  <c r="E125" i="11"/>
  <c r="Q125" i="11" a="1"/>
  <c r="Q125" i="11"/>
  <c r="L125" i="11" a="1"/>
  <c r="L125" i="11"/>
  <c r="Z125" i="11" a="1"/>
  <c r="Z125" i="11"/>
  <c r="I125" i="11" a="1"/>
  <c r="I125" i="11"/>
  <c r="V125" i="11"/>
  <c r="D856" i="11" a="1"/>
  <c r="D856" i="11"/>
  <c r="Q856" i="11" a="1"/>
  <c r="Q856" i="11"/>
  <c r="L856" i="11" a="1"/>
  <c r="L856" i="11"/>
  <c r="E856" i="11" a="1"/>
  <c r="E856" i="11"/>
  <c r="M856" i="11" a="1"/>
  <c r="M856" i="11"/>
  <c r="I856" i="11" a="1"/>
  <c r="I856" i="11"/>
  <c r="V856" i="11"/>
  <c r="J856" i="11" a="1"/>
  <c r="J856" i="11"/>
  <c r="S856" i="11" a="1"/>
  <c r="S856" i="11"/>
  <c r="K856" i="11" a="1"/>
  <c r="K856" i="11"/>
  <c r="AC856" i="11"/>
  <c r="AE856" i="11"/>
  <c r="Z856" i="11" a="1"/>
  <c r="Z856" i="11"/>
  <c r="P856" i="11" a="1"/>
  <c r="P856" i="11"/>
  <c r="O856" i="11" a="1"/>
  <c r="O856" i="11"/>
  <c r="N856" i="11" a="1"/>
  <c r="N856" i="11"/>
  <c r="N124" i="11" a="1"/>
  <c r="N124" i="11"/>
  <c r="I124" i="11" a="1"/>
  <c r="I124" i="11"/>
  <c r="V124" i="11"/>
  <c r="O124" i="11" a="1"/>
  <c r="O124" i="11"/>
  <c r="D124" i="11" a="1"/>
  <c r="D124" i="11"/>
  <c r="L124" i="11" a="1"/>
  <c r="L124" i="11"/>
  <c r="Y125" i="11" a="1"/>
  <c r="Y125" i="11"/>
  <c r="Y126" i="11" a="1"/>
  <c r="Y126" i="11"/>
  <c r="E124" i="11" a="1"/>
  <c r="E124" i="11"/>
  <c r="P124" i="11" a="1"/>
  <c r="P124" i="11"/>
  <c r="Z124" i="11" a="1"/>
  <c r="Z124" i="11"/>
  <c r="J124" i="11" a="1"/>
  <c r="J124" i="11"/>
  <c r="K124" i="11" a="1"/>
  <c r="K124" i="11"/>
  <c r="AC124" i="11"/>
  <c r="AE124" i="11"/>
  <c r="M124" i="11" a="1"/>
  <c r="M124" i="11"/>
  <c r="Q124" i="11" a="1"/>
  <c r="Q124" i="11"/>
  <c r="S124" i="11" a="1"/>
  <c r="S124" i="11"/>
  <c r="E609" i="11" a="1"/>
  <c r="E609" i="11"/>
  <c r="M609" i="11" a="1"/>
  <c r="M609" i="11"/>
  <c r="D609" i="11" a="1"/>
  <c r="D609" i="11"/>
  <c r="J609" i="11" a="1"/>
  <c r="J609" i="11"/>
  <c r="I609" i="11" a="1"/>
  <c r="I609" i="11"/>
  <c r="V609" i="11"/>
  <c r="O609" i="11" a="1"/>
  <c r="O609" i="11"/>
  <c r="S609" i="11" a="1"/>
  <c r="S609" i="11"/>
  <c r="Q609" i="11" a="1"/>
  <c r="Q609" i="11"/>
  <c r="P609" i="11" a="1"/>
  <c r="P609" i="11"/>
  <c r="Z609" i="11" a="1"/>
  <c r="Z609" i="11"/>
  <c r="K609" i="11" a="1"/>
  <c r="K609" i="11"/>
  <c r="AC609" i="11"/>
  <c r="AE609" i="11"/>
  <c r="N609" i="11" a="1"/>
  <c r="N609" i="11"/>
  <c r="L609" i="11" a="1"/>
  <c r="L609" i="11"/>
  <c r="E118" i="11" a="1"/>
  <c r="E118" i="11"/>
  <c r="K118" i="11" a="1"/>
  <c r="K118" i="11"/>
  <c r="AC118" i="11"/>
  <c r="AE118" i="11"/>
  <c r="I118" i="11" a="1"/>
  <c r="I118" i="11"/>
  <c r="V118" i="11"/>
  <c r="L118" i="11" a="1"/>
  <c r="L118" i="11"/>
  <c r="Z118" i="11" a="1"/>
  <c r="Z118" i="11"/>
  <c r="M118" i="11" a="1"/>
  <c r="M118" i="11"/>
  <c r="D118" i="11" a="1"/>
  <c r="D118" i="11"/>
  <c r="J118" i="11" a="1"/>
  <c r="J118" i="11"/>
  <c r="O118" i="11" a="1"/>
  <c r="O118" i="11"/>
  <c r="Q118" i="11" a="1"/>
  <c r="Q118" i="11"/>
  <c r="Y119" i="11" a="1"/>
  <c r="Y119" i="11"/>
  <c r="P118" i="11" a="1"/>
  <c r="P118" i="11"/>
  <c r="S118" i="11" a="1"/>
  <c r="S118" i="11"/>
  <c r="N118" i="11" a="1"/>
  <c r="N118" i="11"/>
  <c r="O937" i="11" a="1"/>
  <c r="O937" i="11"/>
  <c r="K937" i="11" a="1"/>
  <c r="K937" i="11"/>
  <c r="AC937" i="11"/>
  <c r="AE937" i="11"/>
  <c r="M937" i="11" a="1"/>
  <c r="M937" i="11"/>
  <c r="J937" i="11" a="1"/>
  <c r="J937" i="11"/>
  <c r="E937" i="11" a="1"/>
  <c r="E937" i="11"/>
  <c r="S937" i="11" a="1"/>
  <c r="S937" i="11"/>
  <c r="I937" i="11" a="1"/>
  <c r="I937" i="11"/>
  <c r="V937" i="11"/>
  <c r="Q937" i="11" a="1"/>
  <c r="Q937" i="11"/>
  <c r="P937" i="11" a="1"/>
  <c r="P937" i="11"/>
  <c r="L937" i="11" a="1"/>
  <c r="L937" i="11"/>
  <c r="D937" i="11" a="1"/>
  <c r="D937" i="11"/>
  <c r="Z937" i="11" a="1"/>
  <c r="Z937" i="11"/>
  <c r="N937" i="11" a="1"/>
  <c r="N937" i="11"/>
  <c r="O324" i="11" a="1"/>
  <c r="O324" i="11"/>
  <c r="K324" i="11" a="1"/>
  <c r="K324" i="11"/>
  <c r="AC324" i="11"/>
  <c r="AE324" i="11"/>
  <c r="I324" i="11" a="1"/>
  <c r="I324" i="11"/>
  <c r="V324" i="11"/>
  <c r="D324" i="11" a="1"/>
  <c r="D324" i="11"/>
  <c r="Z324" i="11" a="1"/>
  <c r="Z324" i="11"/>
  <c r="P324" i="11" a="1"/>
  <c r="P324" i="11"/>
  <c r="N324" i="11" a="1"/>
  <c r="N324" i="11"/>
  <c r="L324" i="11" a="1"/>
  <c r="L324" i="11"/>
  <c r="M324" i="11" a="1"/>
  <c r="M324" i="11"/>
  <c r="E324" i="11" a="1"/>
  <c r="E324" i="11"/>
  <c r="J324" i="11" a="1"/>
  <c r="J324" i="11"/>
  <c r="Y325" i="11" a="1"/>
  <c r="Y325" i="11"/>
  <c r="S324" i="11" a="1"/>
  <c r="S324" i="11"/>
  <c r="Q324" i="11" a="1"/>
  <c r="Q324" i="11"/>
  <c r="Q826" i="11" a="1"/>
  <c r="Q826" i="11"/>
  <c r="I826" i="11" a="1"/>
  <c r="I826" i="11"/>
  <c r="V826" i="11"/>
  <c r="Z826" i="11" a="1"/>
  <c r="Z826" i="11"/>
  <c r="P826" i="11" a="1"/>
  <c r="P826" i="11"/>
  <c r="J826" i="11" a="1"/>
  <c r="J826" i="11"/>
  <c r="N826" i="11" a="1"/>
  <c r="N826" i="11"/>
  <c r="D826" i="11" a="1"/>
  <c r="D826" i="11"/>
  <c r="K826" i="11" a="1"/>
  <c r="K826" i="11"/>
  <c r="AC826" i="11"/>
  <c r="AE826" i="11"/>
  <c r="S826" i="11" a="1"/>
  <c r="S826" i="11"/>
  <c r="E826" i="11" a="1"/>
  <c r="E826" i="11"/>
  <c r="M826" i="11" a="1"/>
  <c r="M826" i="11"/>
  <c r="O826" i="11" a="1"/>
  <c r="O826" i="11"/>
  <c r="L826" i="11" a="1"/>
  <c r="L826" i="11"/>
  <c r="I368" i="11" a="1"/>
  <c r="I368" i="11"/>
  <c r="V368" i="11"/>
  <c r="O368" i="11" a="1"/>
  <c r="O368" i="11"/>
  <c r="S368" i="11" a="1"/>
  <c r="S368" i="11"/>
  <c r="K368" i="11" a="1"/>
  <c r="K368" i="11"/>
  <c r="AC368" i="11"/>
  <c r="AE368" i="11"/>
  <c r="D368" i="11" a="1"/>
  <c r="D368" i="11"/>
  <c r="J368" i="11" a="1"/>
  <c r="J368" i="11"/>
  <c r="P368" i="11" a="1"/>
  <c r="P368" i="11"/>
  <c r="N368" i="11" a="1"/>
  <c r="N368" i="11"/>
  <c r="Q368" i="11" a="1"/>
  <c r="Q368" i="11"/>
  <c r="L368" i="11" a="1"/>
  <c r="L368" i="11"/>
  <c r="E368" i="11" a="1"/>
  <c r="E368" i="11"/>
  <c r="Y369" i="11" a="1"/>
  <c r="Y369" i="11"/>
  <c r="M368" i="11" a="1"/>
  <c r="M368" i="11"/>
  <c r="Z368" i="11" a="1"/>
  <c r="Z368" i="11"/>
  <c r="D664" i="11" a="1"/>
  <c r="D664" i="11"/>
  <c r="O664" i="11" a="1"/>
  <c r="O664" i="11"/>
  <c r="J664" i="11" a="1"/>
  <c r="J664" i="11"/>
  <c r="S664" i="11" a="1"/>
  <c r="S664" i="11"/>
  <c r="L664" i="11" a="1"/>
  <c r="L664" i="11"/>
  <c r="N664" i="11" a="1"/>
  <c r="N664" i="11"/>
  <c r="K664" i="11" a="1"/>
  <c r="K664" i="11"/>
  <c r="AC664" i="11"/>
  <c r="AE664" i="11"/>
  <c r="P664" i="11" a="1"/>
  <c r="P664" i="11"/>
  <c r="Z664" i="11" a="1"/>
  <c r="Z664" i="11"/>
  <c r="E664" i="11" a="1"/>
  <c r="E664" i="11"/>
  <c r="I664" i="11" a="1"/>
  <c r="I664" i="11"/>
  <c r="V664" i="11"/>
  <c r="Q664" i="11" a="1"/>
  <c r="Q664" i="11"/>
  <c r="M664" i="11" a="1"/>
  <c r="M664" i="11"/>
  <c r="K44" i="11" a="1"/>
  <c r="K44" i="11"/>
  <c r="AC44" i="11"/>
  <c r="AE44" i="11"/>
  <c r="M44" i="11" a="1"/>
  <c r="M44" i="11"/>
  <c r="P44" i="11" a="1"/>
  <c r="P44" i="11"/>
  <c r="E44" i="11" a="1"/>
  <c r="E44" i="11"/>
  <c r="Q44" i="11" a="1"/>
  <c r="Q44" i="11"/>
  <c r="J44" i="11" a="1"/>
  <c r="J44" i="11"/>
  <c r="S44" i="11" a="1"/>
  <c r="S44" i="11"/>
  <c r="N44" i="11" a="1"/>
  <c r="N44" i="11"/>
  <c r="Z44" i="11" a="1"/>
  <c r="Z44" i="11"/>
  <c r="O44" i="11" a="1"/>
  <c r="O44" i="11"/>
  <c r="I44" i="11" a="1"/>
  <c r="I44" i="11"/>
  <c r="V44" i="11"/>
  <c r="D44" i="11" a="1"/>
  <c r="D44" i="11"/>
  <c r="L44" i="11" a="1"/>
  <c r="L44" i="11"/>
  <c r="E837" i="11" a="1"/>
  <c r="E837" i="11"/>
  <c r="K837" i="11" a="1"/>
  <c r="K837" i="11"/>
  <c r="AC837" i="11"/>
  <c r="AE837" i="11"/>
  <c r="M837" i="11" a="1"/>
  <c r="M837" i="11"/>
  <c r="O837" i="11" a="1"/>
  <c r="O837" i="11"/>
  <c r="S837" i="11" a="1"/>
  <c r="S837" i="11"/>
  <c r="Z837" i="11" a="1"/>
  <c r="Z837" i="11"/>
  <c r="L837" i="11" a="1"/>
  <c r="L837" i="11"/>
  <c r="Q837" i="11" a="1"/>
  <c r="Q837" i="11"/>
  <c r="P837" i="11" a="1"/>
  <c r="P837" i="11"/>
  <c r="D837" i="11" a="1"/>
  <c r="D837" i="11"/>
  <c r="J837" i="11" a="1"/>
  <c r="J837" i="11"/>
  <c r="N837" i="11" a="1"/>
  <c r="N837" i="11"/>
  <c r="I837" i="11" a="1"/>
  <c r="I837" i="11"/>
  <c r="V837" i="11"/>
  <c r="O54" i="11" a="1"/>
  <c r="O54" i="11"/>
  <c r="L54" i="11" a="1"/>
  <c r="L54" i="11"/>
  <c r="D54" i="11" a="1"/>
  <c r="D54" i="11"/>
  <c r="K54" i="11" a="1"/>
  <c r="K54" i="11"/>
  <c r="AC54" i="11"/>
  <c r="AE54" i="11"/>
  <c r="P54" i="11" a="1"/>
  <c r="P54" i="11"/>
  <c r="E54" i="11" a="1"/>
  <c r="E54" i="11"/>
  <c r="N54" i="11" a="1"/>
  <c r="N54" i="11"/>
  <c r="S54" i="11" a="1"/>
  <c r="S54" i="11"/>
  <c r="I54" i="11" a="1"/>
  <c r="I54" i="11"/>
  <c r="V54" i="11"/>
  <c r="Q54" i="11" a="1"/>
  <c r="Q54" i="11"/>
  <c r="M54" i="11" a="1"/>
  <c r="M54" i="11"/>
  <c r="Z54" i="11" a="1"/>
  <c r="Z54" i="11"/>
  <c r="J54" i="11" a="1"/>
  <c r="J54" i="11"/>
  <c r="Q673" i="11" a="1"/>
  <c r="Q673" i="11"/>
  <c r="I673" i="11" a="1"/>
  <c r="I673" i="11"/>
  <c r="V673" i="11"/>
  <c r="L673" i="11" a="1"/>
  <c r="L673" i="11"/>
  <c r="E673" i="11" a="1"/>
  <c r="E673" i="11"/>
  <c r="D673" i="11" a="1"/>
  <c r="D673" i="11"/>
  <c r="N673" i="11" a="1"/>
  <c r="N673" i="11"/>
  <c r="M673" i="11" a="1"/>
  <c r="M673" i="11"/>
  <c r="O673" i="11" a="1"/>
  <c r="O673" i="11"/>
  <c r="J673" i="11" a="1"/>
  <c r="J673" i="11"/>
  <c r="K673" i="11" a="1"/>
  <c r="K673" i="11"/>
  <c r="AC673" i="11"/>
  <c r="AE673" i="11"/>
  <c r="Z673" i="11" a="1"/>
  <c r="Z673" i="11"/>
  <c r="S673" i="11" a="1"/>
  <c r="S673" i="11"/>
  <c r="P673" i="11" a="1"/>
  <c r="P673" i="11"/>
  <c r="K355" i="11" a="1"/>
  <c r="K355" i="11"/>
  <c r="AC355" i="11"/>
  <c r="AE355" i="11"/>
  <c r="I355" i="11" a="1"/>
  <c r="I355" i="11"/>
  <c r="V355" i="11"/>
  <c r="Q355" i="11" a="1"/>
  <c r="Q355" i="11"/>
  <c r="P355" i="11" a="1"/>
  <c r="P355" i="11"/>
  <c r="D355" i="11" a="1"/>
  <c r="D355" i="11"/>
  <c r="N355" i="11" a="1"/>
  <c r="N355" i="11"/>
  <c r="M355" i="11" a="1"/>
  <c r="M355" i="11"/>
  <c r="S355" i="11" a="1"/>
  <c r="S355" i="11"/>
  <c r="J355" i="11" a="1"/>
  <c r="J355" i="11"/>
  <c r="Z355" i="11" a="1"/>
  <c r="Z355" i="11"/>
  <c r="O355" i="11" a="1"/>
  <c r="O355" i="11"/>
  <c r="E355" i="11" a="1"/>
  <c r="E355" i="11"/>
  <c r="L355" i="11" a="1"/>
  <c r="L355" i="11"/>
  <c r="K983" i="11" a="1"/>
  <c r="K983" i="11"/>
  <c r="AC983" i="11"/>
  <c r="AE983" i="11"/>
  <c r="I983" i="11" a="1"/>
  <c r="I983" i="11"/>
  <c r="V983" i="11"/>
  <c r="N983" i="11" a="1"/>
  <c r="N983" i="11"/>
  <c r="O983" i="11" a="1"/>
  <c r="O983" i="11"/>
  <c r="L983" i="11" a="1"/>
  <c r="L983" i="11"/>
  <c r="M983" i="11" a="1"/>
  <c r="M983" i="11"/>
  <c r="J983" i="11" a="1"/>
  <c r="J983" i="11"/>
  <c r="S983" i="11" a="1"/>
  <c r="S983" i="11"/>
  <c r="P983" i="11" a="1"/>
  <c r="P983" i="11"/>
  <c r="D983" i="11" a="1"/>
  <c r="D983" i="11"/>
  <c r="E983" i="11" a="1"/>
  <c r="E983" i="11"/>
  <c r="Q983" i="11" a="1"/>
  <c r="Q983" i="11"/>
  <c r="Z983" i="11" a="1"/>
  <c r="Z983" i="11"/>
  <c r="Q813" i="11" a="1"/>
  <c r="Q813" i="11"/>
  <c r="Z813" i="11" a="1"/>
  <c r="Z813" i="11"/>
  <c r="L813" i="11" a="1"/>
  <c r="L813" i="11"/>
  <c r="N813" i="11" a="1"/>
  <c r="N813" i="11"/>
  <c r="K813" i="11" a="1"/>
  <c r="K813" i="11"/>
  <c r="AC813" i="11"/>
  <c r="AE813" i="11"/>
  <c r="J813" i="11" a="1"/>
  <c r="J813" i="11"/>
  <c r="S813" i="11" a="1"/>
  <c r="S813" i="11"/>
  <c r="I813" i="11" a="1"/>
  <c r="I813" i="11"/>
  <c r="V813" i="11"/>
  <c r="D813" i="11" a="1"/>
  <c r="D813" i="11"/>
  <c r="M813" i="11" a="1"/>
  <c r="M813" i="11"/>
  <c r="P813" i="11" a="1"/>
  <c r="P813" i="11"/>
  <c r="O813" i="11" a="1"/>
  <c r="O813" i="11"/>
  <c r="E813" i="11" a="1"/>
  <c r="E813" i="11"/>
  <c r="S740" i="11" a="1"/>
  <c r="S740" i="11"/>
  <c r="E740" i="11" a="1"/>
  <c r="E740" i="11"/>
  <c r="I740" i="11" a="1"/>
  <c r="I740" i="11"/>
  <c r="V740" i="11"/>
  <c r="D740" i="11" a="1"/>
  <c r="D740" i="11"/>
  <c r="J740" i="11" a="1"/>
  <c r="J740" i="11"/>
  <c r="M740" i="11" a="1"/>
  <c r="M740" i="11"/>
  <c r="O740" i="11" a="1"/>
  <c r="O740" i="11"/>
  <c r="Z740" i="11" a="1"/>
  <c r="Z740" i="11"/>
  <c r="P740" i="11" a="1"/>
  <c r="P740" i="11"/>
  <c r="N740" i="11" a="1"/>
  <c r="N740" i="11"/>
  <c r="L740" i="11" a="1"/>
  <c r="L740" i="11"/>
  <c r="Q740" i="11" a="1"/>
  <c r="Q740" i="11"/>
  <c r="K740" i="11" a="1"/>
  <c r="K740" i="11"/>
  <c r="AC740" i="11"/>
  <c r="AE740" i="11"/>
  <c r="O878" i="11" a="1"/>
  <c r="O878" i="11"/>
  <c r="K878" i="11" a="1"/>
  <c r="K878" i="11"/>
  <c r="AC878" i="11"/>
  <c r="AE878" i="11"/>
  <c r="I878" i="11" a="1"/>
  <c r="I878" i="11"/>
  <c r="V878" i="11"/>
  <c r="J878" i="11" a="1"/>
  <c r="J878" i="11"/>
  <c r="S878" i="11" a="1"/>
  <c r="S878" i="11"/>
  <c r="Q878" i="11" a="1"/>
  <c r="Q878" i="11"/>
  <c r="Z878" i="11" a="1"/>
  <c r="Z878" i="11"/>
  <c r="L878" i="11" a="1"/>
  <c r="L878" i="11"/>
  <c r="M878" i="11" a="1"/>
  <c r="M878" i="11"/>
  <c r="P878" i="11" a="1"/>
  <c r="P878" i="11"/>
  <c r="E878" i="11" a="1"/>
  <c r="E878" i="11"/>
  <c r="D878" i="11" a="1"/>
  <c r="D878" i="11"/>
  <c r="N878" i="11" a="1"/>
  <c r="N878" i="11"/>
  <c r="K301" i="11" a="1"/>
  <c r="K301" i="11"/>
  <c r="AC301" i="11"/>
  <c r="AE301" i="11"/>
  <c r="D301" i="11" a="1"/>
  <c r="D301" i="11"/>
  <c r="O301" i="11" a="1"/>
  <c r="O301" i="11"/>
  <c r="N301" i="11" a="1"/>
  <c r="N301" i="11"/>
  <c r="S301" i="11" a="1"/>
  <c r="S301" i="11"/>
  <c r="Z301" i="11" a="1"/>
  <c r="Z301" i="11"/>
  <c r="I301" i="11" a="1"/>
  <c r="I301" i="11"/>
  <c r="V301" i="11"/>
  <c r="Q301" i="11" a="1"/>
  <c r="Q301" i="11"/>
  <c r="M301" i="11" a="1"/>
  <c r="M301" i="11"/>
  <c r="P301" i="11" a="1"/>
  <c r="P301" i="11"/>
  <c r="J301" i="11" a="1"/>
  <c r="J301" i="11"/>
  <c r="L301" i="11" a="1"/>
  <c r="L301" i="11"/>
  <c r="E301" i="11" a="1"/>
  <c r="E301" i="11"/>
  <c r="S497" i="11" a="1"/>
  <c r="S497" i="11"/>
  <c r="J497" i="11" a="1"/>
  <c r="J497" i="11"/>
  <c r="E497" i="11" a="1"/>
  <c r="E497" i="11"/>
  <c r="O497" i="11" a="1"/>
  <c r="O497" i="11"/>
  <c r="L497" i="11" a="1"/>
  <c r="L497" i="11"/>
  <c r="I497" i="11" a="1"/>
  <c r="I497" i="11"/>
  <c r="V497" i="11"/>
  <c r="M497" i="11" a="1"/>
  <c r="M497" i="11"/>
  <c r="P497" i="11" a="1"/>
  <c r="P497" i="11"/>
  <c r="N497" i="11" a="1"/>
  <c r="N497" i="11"/>
  <c r="Z497" i="11" a="1"/>
  <c r="Z497" i="11"/>
  <c r="D497" i="11" a="1"/>
  <c r="D497" i="11"/>
  <c r="Q497" i="11" a="1"/>
  <c r="Q497" i="11"/>
  <c r="K497" i="11" a="1"/>
  <c r="K497" i="11"/>
  <c r="AC497" i="11"/>
  <c r="AE497" i="11"/>
  <c r="S439" i="11" a="1"/>
  <c r="S439" i="11"/>
  <c r="E439" i="11" a="1"/>
  <c r="E439" i="11"/>
  <c r="M439" i="11" a="1"/>
  <c r="M439" i="11"/>
  <c r="O439" i="11" a="1"/>
  <c r="O439" i="11"/>
  <c r="J439" i="11" a="1"/>
  <c r="J439" i="11"/>
  <c r="D439" i="11" a="1"/>
  <c r="D439" i="11"/>
  <c r="Z439" i="11" a="1"/>
  <c r="Z439" i="11"/>
  <c r="L439" i="11" a="1"/>
  <c r="L439" i="11"/>
  <c r="K439" i="11" a="1"/>
  <c r="K439" i="11"/>
  <c r="Q439" i="11" a="1"/>
  <c r="Q439" i="11"/>
  <c r="P439" i="11" a="1"/>
  <c r="P439" i="11"/>
  <c r="I439" i="11" a="1"/>
  <c r="I439" i="11"/>
  <c r="V439" i="11"/>
  <c r="N439" i="11" a="1"/>
  <c r="N439" i="11"/>
  <c r="O964" i="11" a="1"/>
  <c r="O964" i="11"/>
  <c r="L964" i="11" a="1"/>
  <c r="L964" i="11"/>
  <c r="E964" i="11" a="1"/>
  <c r="E964" i="11"/>
  <c r="J964" i="11" a="1"/>
  <c r="J964" i="11"/>
  <c r="P964" i="11" a="1"/>
  <c r="P964" i="11"/>
  <c r="N964" i="11" a="1"/>
  <c r="N964" i="11"/>
  <c r="Z964" i="11" a="1"/>
  <c r="Z964" i="11"/>
  <c r="S964" i="11" a="1"/>
  <c r="S964" i="11"/>
  <c r="D964" i="11" a="1"/>
  <c r="D964" i="11"/>
  <c r="I964" i="11" a="1"/>
  <c r="I964" i="11"/>
  <c r="V964" i="11"/>
  <c r="M964" i="11" a="1"/>
  <c r="M964" i="11"/>
  <c r="Q964" i="11" a="1"/>
  <c r="Q964" i="11"/>
  <c r="K964" i="11" a="1"/>
  <c r="K964" i="11"/>
  <c r="AC964" i="11"/>
  <c r="AE964" i="11"/>
  <c r="S62" i="11" a="1"/>
  <c r="S62" i="11"/>
  <c r="Q62" i="11" a="1"/>
  <c r="Q62" i="11"/>
  <c r="N62" i="11" a="1"/>
  <c r="N62" i="11"/>
  <c r="M62" i="11" a="1"/>
  <c r="M62" i="11"/>
  <c r="E62" i="11" a="1"/>
  <c r="E62" i="11"/>
  <c r="J62" i="11" a="1"/>
  <c r="J62" i="11"/>
  <c r="Y63" i="11" a="1"/>
  <c r="Y63" i="11"/>
  <c r="O62" i="11" a="1"/>
  <c r="O62" i="11"/>
  <c r="K62" i="11" a="1"/>
  <c r="K62" i="11"/>
  <c r="AC62" i="11"/>
  <c r="AE62" i="11"/>
  <c r="L62" i="11" a="1"/>
  <c r="L62" i="11"/>
  <c r="P62" i="11" a="1"/>
  <c r="P62" i="11"/>
  <c r="D62" i="11" a="1"/>
  <c r="D62" i="11"/>
  <c r="I62" i="11" a="1"/>
  <c r="I62" i="11"/>
  <c r="V62" i="11"/>
  <c r="Z62" i="11" a="1"/>
  <c r="Z62" i="11"/>
  <c r="D793" i="11" a="1"/>
  <c r="D793" i="11"/>
  <c r="L793" i="11" a="1"/>
  <c r="L793" i="11"/>
  <c r="O793" i="11" a="1"/>
  <c r="O793" i="11"/>
  <c r="Z793" i="11" a="1"/>
  <c r="Z793" i="11"/>
  <c r="Q793" i="11" a="1"/>
  <c r="Q793" i="11"/>
  <c r="J793" i="11" a="1"/>
  <c r="J793" i="11"/>
  <c r="M793" i="11" a="1"/>
  <c r="M793" i="11"/>
  <c r="S793" i="11" a="1"/>
  <c r="S793" i="11"/>
  <c r="P793" i="11" a="1"/>
  <c r="P793" i="11"/>
  <c r="E793" i="11" a="1"/>
  <c r="E793" i="11"/>
  <c r="I793" i="11" a="1"/>
  <c r="I793" i="11"/>
  <c r="V793" i="11"/>
  <c r="N793" i="11" a="1"/>
  <c r="N793" i="11"/>
  <c r="K793" i="11" a="1"/>
  <c r="K793" i="11"/>
  <c r="AC793" i="11"/>
  <c r="AE793" i="11"/>
  <c r="S539" i="11" a="1"/>
  <c r="S539" i="11"/>
  <c r="L539" i="11" a="1"/>
  <c r="L539" i="11"/>
  <c r="D539" i="11" a="1"/>
  <c r="D539" i="11"/>
  <c r="N539" i="11" a="1"/>
  <c r="N539" i="11"/>
  <c r="O539" i="11" a="1"/>
  <c r="O539" i="11"/>
  <c r="P539" i="11" a="1"/>
  <c r="P539" i="11"/>
  <c r="K539" i="11" a="1"/>
  <c r="K539" i="11"/>
  <c r="AC539" i="11"/>
  <c r="AE539" i="11"/>
  <c r="I539" i="11" a="1"/>
  <c r="I539" i="11"/>
  <c r="V539" i="11"/>
  <c r="E539" i="11" a="1"/>
  <c r="E539" i="11"/>
  <c r="M539" i="11" a="1"/>
  <c r="M539" i="11"/>
  <c r="Q539" i="11" a="1"/>
  <c r="Q539" i="11"/>
  <c r="Z539" i="11" a="1"/>
  <c r="Z539" i="11"/>
  <c r="J539" i="11" a="1"/>
  <c r="J539" i="11"/>
  <c r="Q424" i="11" a="1"/>
  <c r="Q424" i="11"/>
  <c r="I424" i="11" a="1"/>
  <c r="I424" i="11"/>
  <c r="V424" i="11"/>
  <c r="J424" i="11" a="1"/>
  <c r="J424" i="11"/>
  <c r="P424" i="11" a="1"/>
  <c r="P424" i="11"/>
  <c r="S424" i="11" a="1"/>
  <c r="S424" i="11"/>
  <c r="E424" i="11" a="1"/>
  <c r="E424" i="11"/>
  <c r="K424" i="11" a="1"/>
  <c r="K424" i="11"/>
  <c r="AC424" i="11"/>
  <c r="AE424" i="11"/>
  <c r="M424" i="11" a="1"/>
  <c r="M424" i="11"/>
  <c r="O424" i="11" a="1"/>
  <c r="O424" i="11"/>
  <c r="D424" i="11" a="1"/>
  <c r="D424" i="11"/>
  <c r="Z424" i="11" a="1"/>
  <c r="Z424" i="11"/>
  <c r="N424" i="11" a="1"/>
  <c r="N424" i="11"/>
  <c r="L424" i="11" a="1"/>
  <c r="L424" i="11"/>
  <c r="Y425" i="11" a="1"/>
  <c r="Y425" i="11"/>
  <c r="M859" i="11" a="1"/>
  <c r="M859" i="11"/>
  <c r="P859" i="11" a="1"/>
  <c r="P859" i="11"/>
  <c r="E859" i="11" a="1"/>
  <c r="E859" i="11"/>
  <c r="S859" i="11" a="1"/>
  <c r="S859" i="11"/>
  <c r="O859" i="11" a="1"/>
  <c r="O859" i="11"/>
  <c r="J859" i="11" a="1"/>
  <c r="J859" i="11"/>
  <c r="Q859" i="11" a="1"/>
  <c r="Q859" i="11"/>
  <c r="N859" i="11" a="1"/>
  <c r="N859" i="11"/>
  <c r="D859" i="11" a="1"/>
  <c r="D859" i="11"/>
  <c r="Z859" i="11" a="1"/>
  <c r="Z859" i="11"/>
  <c r="K859" i="11" a="1"/>
  <c r="K859" i="11"/>
  <c r="AC859" i="11"/>
  <c r="AE859" i="11"/>
  <c r="I859" i="11" a="1"/>
  <c r="I859" i="11"/>
  <c r="V859" i="11"/>
  <c r="L859" i="11" a="1"/>
  <c r="L859" i="11"/>
  <c r="M248" i="11" a="1"/>
  <c r="M248" i="11"/>
  <c r="L248" i="11" a="1"/>
  <c r="L248" i="11"/>
  <c r="J248" i="11" a="1"/>
  <c r="J248" i="11"/>
  <c r="K248" i="11" a="1"/>
  <c r="K248" i="11"/>
  <c r="AC248" i="11"/>
  <c r="AE248" i="11"/>
  <c r="N248" i="11" a="1"/>
  <c r="N248" i="11"/>
  <c r="E248" i="11" a="1"/>
  <c r="E248" i="11"/>
  <c r="S248" i="11" a="1"/>
  <c r="S248" i="11"/>
  <c r="P248" i="11" a="1"/>
  <c r="P248" i="11"/>
  <c r="Q248" i="11" a="1"/>
  <c r="Q248" i="11"/>
  <c r="D248" i="11" a="1"/>
  <c r="D248" i="11"/>
  <c r="I248" i="11" a="1"/>
  <c r="I248" i="11"/>
  <c r="V248" i="11"/>
  <c r="O248" i="11" a="1"/>
  <c r="O248" i="11"/>
  <c r="Z248" i="11" a="1"/>
  <c r="Z248" i="11"/>
  <c r="E737" i="11" a="1"/>
  <c r="E737" i="11"/>
  <c r="P737" i="11" a="1"/>
  <c r="P737" i="11"/>
  <c r="K737" i="11" a="1"/>
  <c r="K737" i="11"/>
  <c r="AC737" i="11"/>
  <c r="AE737" i="11"/>
  <c r="M737" i="11" a="1"/>
  <c r="M737" i="11"/>
  <c r="J737" i="11" a="1"/>
  <c r="J737" i="11"/>
  <c r="I737" i="11" a="1"/>
  <c r="I737" i="11"/>
  <c r="V737" i="11"/>
  <c r="L737" i="11" a="1"/>
  <c r="L737" i="11"/>
  <c r="Z737" i="11" a="1"/>
  <c r="Z737" i="11"/>
  <c r="Q737" i="11" a="1"/>
  <c r="Q737" i="11"/>
  <c r="N737" i="11" a="1"/>
  <c r="N737" i="11"/>
  <c r="D737" i="11" a="1"/>
  <c r="D737" i="11"/>
  <c r="S737" i="11" a="1"/>
  <c r="S737" i="11"/>
  <c r="O737" i="11" a="1"/>
  <c r="O737" i="11"/>
  <c r="D194" i="11" a="1"/>
  <c r="D194" i="11"/>
  <c r="O194" i="11" a="1"/>
  <c r="O194" i="11"/>
  <c r="K194" i="11" a="1"/>
  <c r="K194" i="11"/>
  <c r="AC194" i="11"/>
  <c r="AE194" i="11"/>
  <c r="I194" i="11" a="1"/>
  <c r="I194" i="11"/>
  <c r="V194" i="11"/>
  <c r="M194" i="11" a="1"/>
  <c r="M194" i="11"/>
  <c r="E194" i="11" a="1"/>
  <c r="E194" i="11"/>
  <c r="J194" i="11" a="1"/>
  <c r="J194" i="11"/>
  <c r="N194" i="11" a="1"/>
  <c r="N194" i="11"/>
  <c r="Q194" i="11" a="1"/>
  <c r="Q194" i="11"/>
  <c r="Z194" i="11" a="1"/>
  <c r="Z194" i="11"/>
  <c r="Y195" i="11" a="1"/>
  <c r="Y195" i="11"/>
  <c r="L194" i="11" a="1"/>
  <c r="L194" i="11"/>
  <c r="S194" i="11" a="1"/>
  <c r="S194" i="11"/>
  <c r="P194" i="11" a="1"/>
  <c r="P194" i="11"/>
  <c r="S526" i="11" a="1"/>
  <c r="S526" i="11"/>
  <c r="Q526" i="11" a="1"/>
  <c r="Q526" i="11"/>
  <c r="E526" i="11" a="1"/>
  <c r="E526" i="11"/>
  <c r="M526" i="11" a="1"/>
  <c r="M526" i="11"/>
  <c r="P526" i="11" a="1"/>
  <c r="P526" i="11"/>
  <c r="Z526" i="11" a="1"/>
  <c r="Z526" i="11"/>
  <c r="K526" i="11" a="1"/>
  <c r="K526" i="11"/>
  <c r="AC526" i="11"/>
  <c r="AE526" i="11"/>
  <c r="J526" i="11" a="1"/>
  <c r="J526" i="11"/>
  <c r="O526" i="11" a="1"/>
  <c r="O526" i="11"/>
  <c r="I526" i="11" a="1"/>
  <c r="I526" i="11"/>
  <c r="V526" i="11"/>
  <c r="L526" i="11" a="1"/>
  <c r="L526" i="11"/>
  <c r="N526" i="11" a="1"/>
  <c r="N526" i="11"/>
  <c r="D526" i="11" a="1"/>
  <c r="D526" i="11"/>
  <c r="D280" i="11" a="1"/>
  <c r="D280" i="11"/>
  <c r="E280" i="11" a="1"/>
  <c r="E280" i="11"/>
  <c r="O280" i="11" a="1"/>
  <c r="O280" i="11"/>
  <c r="J280" i="11" a="1"/>
  <c r="J280" i="11"/>
  <c r="I280" i="11" a="1"/>
  <c r="I280" i="11"/>
  <c r="V280" i="11"/>
  <c r="M280" i="11" a="1"/>
  <c r="M280" i="11"/>
  <c r="P280" i="11" a="1"/>
  <c r="P280" i="11"/>
  <c r="Q280" i="11" a="1"/>
  <c r="Q280" i="11"/>
  <c r="K280" i="11" a="1"/>
  <c r="K280" i="11"/>
  <c r="AC280" i="11"/>
  <c r="AE280" i="11"/>
  <c r="Z280" i="11" a="1"/>
  <c r="Z280" i="11"/>
  <c r="N280" i="11" a="1"/>
  <c r="N280" i="11"/>
  <c r="S280" i="11" a="1"/>
  <c r="S280" i="11"/>
  <c r="L280" i="11" a="1"/>
  <c r="L280" i="11"/>
  <c r="N527" i="11" a="1"/>
  <c r="N527" i="11"/>
  <c r="M527" i="11" a="1"/>
  <c r="M527" i="11"/>
  <c r="L527" i="11" a="1"/>
  <c r="L527" i="11"/>
  <c r="S527" i="11" a="1"/>
  <c r="S527" i="11"/>
  <c r="E527" i="11" a="1"/>
  <c r="E527" i="11"/>
  <c r="Z527" i="11" a="1"/>
  <c r="Z527" i="11"/>
  <c r="Q527" i="11" a="1"/>
  <c r="Q527" i="11"/>
  <c r="D527" i="11" a="1"/>
  <c r="D527" i="11"/>
  <c r="K527" i="11" a="1"/>
  <c r="K527" i="11"/>
  <c r="AC527" i="11"/>
  <c r="AE527" i="11"/>
  <c r="O527" i="11" a="1"/>
  <c r="O527" i="11"/>
  <c r="P527" i="11" a="1"/>
  <c r="P527" i="11"/>
  <c r="I527" i="11" a="1"/>
  <c r="I527" i="11"/>
  <c r="V527" i="11"/>
  <c r="J527" i="11" a="1"/>
  <c r="J527" i="11"/>
  <c r="Y427" i="11" a="1"/>
  <c r="Y427" i="11"/>
  <c r="N426" i="11" a="1"/>
  <c r="N426" i="11"/>
  <c r="S426" i="11" a="1"/>
  <c r="S426" i="11"/>
  <c r="E426" i="11" a="1"/>
  <c r="E426" i="11"/>
  <c r="J426" i="11" a="1"/>
  <c r="J426" i="11"/>
  <c r="M426" i="11" a="1"/>
  <c r="M426" i="11"/>
  <c r="I426" i="11" a="1"/>
  <c r="I426" i="11"/>
  <c r="V426" i="11"/>
  <c r="D426" i="11" a="1"/>
  <c r="D426" i="11"/>
  <c r="O426" i="11" a="1"/>
  <c r="O426" i="11"/>
  <c r="Z426" i="11" a="1"/>
  <c r="Z426" i="11"/>
  <c r="K426" i="11" a="1"/>
  <c r="K426" i="11"/>
  <c r="AC426" i="11"/>
  <c r="AE426" i="11"/>
  <c r="P426" i="11" a="1"/>
  <c r="P426" i="11"/>
  <c r="Q426" i="11" a="1"/>
  <c r="Q426" i="11"/>
  <c r="L426" i="11" a="1"/>
  <c r="L426" i="11"/>
  <c r="J482" i="11" a="1"/>
  <c r="J482" i="11"/>
  <c r="M482" i="11" a="1"/>
  <c r="M482" i="11"/>
  <c r="Y483" i="11" a="1"/>
  <c r="Y483" i="11"/>
  <c r="E482" i="11" a="1"/>
  <c r="E482" i="11"/>
  <c r="P482" i="11" a="1"/>
  <c r="P482" i="11"/>
  <c r="Z482" i="11" a="1"/>
  <c r="Z482" i="11"/>
  <c r="S482" i="11" a="1"/>
  <c r="S482" i="11"/>
  <c r="I482" i="11" a="1"/>
  <c r="I482" i="11"/>
  <c r="V482" i="11"/>
  <c r="D482" i="11" a="1"/>
  <c r="D482" i="11"/>
  <c r="N482" i="11" a="1"/>
  <c r="N482" i="11"/>
  <c r="Q482" i="11" a="1"/>
  <c r="Q482" i="11"/>
  <c r="L482" i="11" a="1"/>
  <c r="L482" i="11"/>
  <c r="O482" i="11" a="1"/>
  <c r="O482" i="11"/>
  <c r="K482" i="11" a="1"/>
  <c r="K482" i="11"/>
  <c r="AC482" i="11"/>
  <c r="AE482" i="11"/>
  <c r="L259" i="11" a="1"/>
  <c r="L259" i="11"/>
  <c r="E259" i="11" a="1"/>
  <c r="E259" i="11"/>
  <c r="O259" i="11" a="1"/>
  <c r="O259" i="11"/>
  <c r="N259" i="11" a="1"/>
  <c r="N259" i="11"/>
  <c r="K259" i="11" a="1"/>
  <c r="K259" i="11"/>
  <c r="AC259" i="11"/>
  <c r="AE259" i="11"/>
  <c r="M259" i="11" a="1"/>
  <c r="M259" i="11"/>
  <c r="Z259" i="11" a="1"/>
  <c r="Z259" i="11"/>
  <c r="P259" i="11" a="1"/>
  <c r="P259" i="11"/>
  <c r="J259" i="11" a="1"/>
  <c r="J259" i="11"/>
  <c r="Q259" i="11" a="1"/>
  <c r="Q259" i="11"/>
  <c r="D259" i="11" a="1"/>
  <c r="D259" i="11"/>
  <c r="S259" i="11" a="1"/>
  <c r="S259" i="11"/>
  <c r="I259" i="11" a="1"/>
  <c r="I259" i="11"/>
  <c r="V259" i="11"/>
  <c r="S252" i="11" a="1"/>
  <c r="S252" i="11"/>
  <c r="Q252" i="11" a="1"/>
  <c r="Q252" i="11"/>
  <c r="Z252" i="11" a="1"/>
  <c r="Z252" i="11"/>
  <c r="M252" i="11" a="1"/>
  <c r="M252" i="11"/>
  <c r="N252" i="11" a="1"/>
  <c r="N252" i="11"/>
  <c r="J252" i="11" a="1"/>
  <c r="J252" i="11"/>
  <c r="E252" i="11" a="1"/>
  <c r="E252" i="11"/>
  <c r="L252" i="11" a="1"/>
  <c r="L252" i="11"/>
  <c r="I252" i="11" a="1"/>
  <c r="I252" i="11"/>
  <c r="V252" i="11"/>
  <c r="P252" i="11" a="1"/>
  <c r="P252" i="11"/>
  <c r="K252" i="11" a="1"/>
  <c r="K252" i="11"/>
  <c r="AC252" i="11"/>
  <c r="AE252" i="11"/>
  <c r="D252" i="11" a="1"/>
  <c r="D252" i="11"/>
  <c r="O252" i="11" a="1"/>
  <c r="O252" i="11"/>
  <c r="K998" i="11" a="1"/>
  <c r="K998" i="11"/>
  <c r="AC998" i="11"/>
  <c r="AE998" i="11"/>
  <c r="M998" i="11" a="1"/>
  <c r="M998" i="11"/>
  <c r="S998" i="11" a="1"/>
  <c r="S998" i="11"/>
  <c r="N998" i="11" a="1"/>
  <c r="N998" i="11"/>
  <c r="Q998" i="11" a="1"/>
  <c r="Q998" i="11"/>
  <c r="P998" i="11" a="1"/>
  <c r="P998" i="11"/>
  <c r="J998" i="11" a="1"/>
  <c r="J998" i="11"/>
  <c r="O998" i="11" a="1"/>
  <c r="O998" i="11"/>
  <c r="I998" i="11" a="1"/>
  <c r="I998" i="11"/>
  <c r="V998" i="11"/>
  <c r="D998" i="11" a="1"/>
  <c r="D998" i="11"/>
  <c r="E998" i="11" a="1"/>
  <c r="E998" i="11"/>
  <c r="L998" i="11" a="1"/>
  <c r="L998" i="11"/>
  <c r="Z998" i="11" a="1"/>
  <c r="Z998" i="11"/>
  <c r="E163" i="11" a="1"/>
  <c r="E163" i="11"/>
  <c r="L163" i="11" a="1"/>
  <c r="L163" i="11"/>
  <c r="P163" i="11" a="1"/>
  <c r="P163" i="11"/>
  <c r="Q163" i="11" a="1"/>
  <c r="Q163" i="11"/>
  <c r="S163" i="11" a="1"/>
  <c r="S163" i="11"/>
  <c r="K163" i="11" a="1"/>
  <c r="K163" i="11"/>
  <c r="I163" i="11" a="1"/>
  <c r="I163" i="11"/>
  <c r="V163" i="11"/>
  <c r="D163" i="11" a="1"/>
  <c r="D163" i="11"/>
  <c r="M163" i="11" a="1"/>
  <c r="M163" i="11"/>
  <c r="Z163" i="11" a="1"/>
  <c r="Z163" i="11"/>
  <c r="N163" i="11" a="1"/>
  <c r="N163" i="11"/>
  <c r="O163" i="11" a="1"/>
  <c r="O163" i="11"/>
  <c r="J163" i="11" a="1"/>
  <c r="J163" i="11"/>
  <c r="J637" i="11" a="1"/>
  <c r="J637" i="11"/>
  <c r="E637" i="11" a="1"/>
  <c r="E637" i="11"/>
  <c r="P637" i="11" a="1"/>
  <c r="P637" i="11"/>
  <c r="Z637" i="11" a="1"/>
  <c r="Z637" i="11"/>
  <c r="M637" i="11" a="1"/>
  <c r="M637" i="11"/>
  <c r="O637" i="11" a="1"/>
  <c r="O637" i="11"/>
  <c r="Q637" i="11" a="1"/>
  <c r="Q637" i="11"/>
  <c r="L637" i="11" a="1"/>
  <c r="L637" i="11"/>
  <c r="I637" i="11" a="1"/>
  <c r="I637" i="11"/>
  <c r="V637" i="11"/>
  <c r="S637" i="11" a="1"/>
  <c r="S637" i="11"/>
  <c r="D637" i="11" a="1"/>
  <c r="D637" i="11"/>
  <c r="N637" i="11" a="1"/>
  <c r="N637" i="11"/>
  <c r="K637" i="11" a="1"/>
  <c r="K637" i="11"/>
  <c r="AC637" i="11"/>
  <c r="AE637" i="11"/>
  <c r="N159" i="11" a="1"/>
  <c r="N159" i="11"/>
  <c r="J159" i="11" a="1"/>
  <c r="J159" i="11"/>
  <c r="E159" i="11" a="1"/>
  <c r="E159" i="11"/>
  <c r="D159" i="11" a="1"/>
  <c r="D159" i="11"/>
  <c r="Q159" i="11" a="1"/>
  <c r="Q159" i="11"/>
  <c r="O159" i="11" a="1"/>
  <c r="O159" i="11"/>
  <c r="M159" i="11" a="1"/>
  <c r="M159" i="11"/>
  <c r="S159" i="11" a="1"/>
  <c r="S159" i="11"/>
  <c r="K159" i="11" a="1"/>
  <c r="K159" i="11"/>
  <c r="Z159" i="11" a="1"/>
  <c r="Z159" i="11"/>
  <c r="I159" i="11" a="1"/>
  <c r="I159" i="11"/>
  <c r="V159" i="11"/>
  <c r="L159" i="11" a="1"/>
  <c r="L159" i="11"/>
  <c r="P159" i="11" a="1"/>
  <c r="P159" i="11"/>
  <c r="L729" i="11" a="1"/>
  <c r="L729" i="11"/>
  <c r="M729" i="11" a="1"/>
  <c r="M729" i="11"/>
  <c r="Z729" i="11" a="1"/>
  <c r="Z729" i="11"/>
  <c r="Q729" i="11" a="1"/>
  <c r="Q729" i="11"/>
  <c r="E729" i="11" a="1"/>
  <c r="E729" i="11"/>
  <c r="K729" i="11" a="1"/>
  <c r="K729" i="11"/>
  <c r="AC729" i="11"/>
  <c r="AE729" i="11"/>
  <c r="O729" i="11" a="1"/>
  <c r="O729" i="11"/>
  <c r="D729" i="11" a="1"/>
  <c r="D729" i="11"/>
  <c r="I729" i="11" a="1"/>
  <c r="I729" i="11"/>
  <c r="V729" i="11"/>
  <c r="P729" i="11" a="1"/>
  <c r="P729" i="11"/>
  <c r="J729" i="11" a="1"/>
  <c r="J729" i="11"/>
  <c r="N729" i="11" a="1"/>
  <c r="N729" i="11"/>
  <c r="S729" i="11" a="1"/>
  <c r="S729" i="11"/>
  <c r="N780" i="11" a="1"/>
  <c r="N780" i="11"/>
  <c r="L780" i="11" a="1"/>
  <c r="L780" i="11"/>
  <c r="P780" i="11" a="1"/>
  <c r="P780" i="11"/>
  <c r="J780" i="11" a="1"/>
  <c r="J780" i="11"/>
  <c r="E780" i="11" a="1"/>
  <c r="E780" i="11"/>
  <c r="D780" i="11" a="1"/>
  <c r="D780" i="11"/>
  <c r="I780" i="11" a="1"/>
  <c r="I780" i="11"/>
  <c r="V780" i="11"/>
  <c r="Z780" i="11" a="1"/>
  <c r="Z780" i="11"/>
  <c r="M780" i="11" a="1"/>
  <c r="M780" i="11"/>
  <c r="K780" i="11" a="1"/>
  <c r="K780" i="11"/>
  <c r="AC780" i="11"/>
  <c r="AE780" i="11"/>
  <c r="Q780" i="11" a="1"/>
  <c r="Q780" i="11"/>
  <c r="S780" i="11" a="1"/>
  <c r="S780" i="11"/>
  <c r="O780" i="11" a="1"/>
  <c r="O780" i="11"/>
  <c r="I1004" i="11" a="1"/>
  <c r="I1004" i="11"/>
  <c r="V1004" i="11"/>
  <c r="Z1004" i="11" a="1"/>
  <c r="Z1004" i="11"/>
  <c r="L1004" i="11" a="1"/>
  <c r="L1004" i="11"/>
  <c r="N1004" i="11" a="1"/>
  <c r="N1004" i="11"/>
  <c r="P1004" i="11" a="1"/>
  <c r="P1004" i="11"/>
  <c r="O1004" i="11" a="1"/>
  <c r="O1004" i="11"/>
  <c r="M1004" i="11" a="1"/>
  <c r="M1004" i="11"/>
  <c r="K1004" i="11" a="1"/>
  <c r="K1004" i="11"/>
  <c r="AC1004" i="11"/>
  <c r="AE1004" i="11"/>
  <c r="D1004" i="11" a="1"/>
  <c r="D1004" i="11"/>
  <c r="J1004" i="11" a="1"/>
  <c r="J1004" i="11"/>
  <c r="Q1004" i="11" a="1"/>
  <c r="Q1004" i="11"/>
  <c r="S1004" i="11" a="1"/>
  <c r="S1004" i="11"/>
  <c r="E1004" i="11" a="1"/>
  <c r="E1004" i="11"/>
  <c r="S139" i="11" a="1"/>
  <c r="S139" i="11"/>
  <c r="L139" i="11" a="1"/>
  <c r="L139" i="11"/>
  <c r="Q139" i="11" a="1"/>
  <c r="Q139" i="11"/>
  <c r="Z139" i="11" a="1"/>
  <c r="Z139" i="11"/>
  <c r="I139" i="11" a="1"/>
  <c r="I139" i="11"/>
  <c r="V139" i="11"/>
  <c r="D139" i="11" a="1"/>
  <c r="D139" i="11"/>
  <c r="K139" i="11" a="1"/>
  <c r="K139" i="11"/>
  <c r="AC139" i="11"/>
  <c r="AE139" i="11"/>
  <c r="J139" i="11" a="1"/>
  <c r="J139" i="11"/>
  <c r="P139" i="11" a="1"/>
  <c r="P139" i="11"/>
  <c r="N139" i="11" a="1"/>
  <c r="N139" i="11"/>
  <c r="O139" i="11" a="1"/>
  <c r="O139" i="11"/>
  <c r="M139" i="11" a="1"/>
  <c r="M139" i="11"/>
  <c r="E139" i="11" a="1"/>
  <c r="E139" i="11"/>
  <c r="N776" i="11" a="1"/>
  <c r="N776" i="11"/>
  <c r="Q776" i="11" a="1"/>
  <c r="Q776" i="11"/>
  <c r="J776" i="11" a="1"/>
  <c r="J776" i="11"/>
  <c r="L776" i="11" a="1"/>
  <c r="L776" i="11"/>
  <c r="S776" i="11" a="1"/>
  <c r="S776" i="11"/>
  <c r="O776" i="11" a="1"/>
  <c r="O776" i="11"/>
  <c r="D776" i="11" a="1"/>
  <c r="D776" i="11"/>
  <c r="P776" i="11" a="1"/>
  <c r="P776" i="11"/>
  <c r="E776" i="11" a="1"/>
  <c r="E776" i="11"/>
  <c r="I776" i="11" a="1"/>
  <c r="I776" i="11"/>
  <c r="V776" i="11"/>
  <c r="K776" i="11" a="1"/>
  <c r="K776" i="11"/>
  <c r="AC776" i="11"/>
  <c r="AE776" i="11"/>
  <c r="M776" i="11" a="1"/>
  <c r="M776" i="11"/>
  <c r="Z776" i="11" a="1"/>
  <c r="Z776" i="11"/>
  <c r="E234" i="11" a="1"/>
  <c r="E234" i="11"/>
  <c r="D234" i="11" a="1"/>
  <c r="D234" i="11"/>
  <c r="O234" i="11" a="1"/>
  <c r="O234" i="11"/>
  <c r="Y235" i="11" a="1"/>
  <c r="Y235" i="11"/>
  <c r="J234" i="11" a="1"/>
  <c r="J234" i="11"/>
  <c r="S234" i="11" a="1"/>
  <c r="S234" i="11"/>
  <c r="M234" i="11" a="1"/>
  <c r="M234" i="11"/>
  <c r="Q234" i="11" a="1"/>
  <c r="Q234" i="11"/>
  <c r="K234" i="11" a="1"/>
  <c r="K234" i="11"/>
  <c r="AC234" i="11"/>
  <c r="AE234" i="11"/>
  <c r="P234" i="11" a="1"/>
  <c r="P234" i="11"/>
  <c r="Z234" i="11" a="1"/>
  <c r="Z234" i="11"/>
  <c r="I234" i="11" a="1"/>
  <c r="I234" i="11"/>
  <c r="V234" i="11"/>
  <c r="N234" i="11" a="1"/>
  <c r="N234" i="11"/>
  <c r="L234" i="11" a="1"/>
  <c r="L234" i="11"/>
  <c r="I742" i="11" a="1"/>
  <c r="I742" i="11"/>
  <c r="V742" i="11"/>
  <c r="E742" i="11" a="1"/>
  <c r="E742" i="11"/>
  <c r="J742" i="11" a="1"/>
  <c r="J742" i="11"/>
  <c r="L742" i="11" a="1"/>
  <c r="L742" i="11"/>
  <c r="N742" i="11" a="1"/>
  <c r="N742" i="11"/>
  <c r="M742" i="11" a="1"/>
  <c r="M742" i="11"/>
  <c r="D742" i="11" a="1"/>
  <c r="D742" i="11"/>
  <c r="Z742" i="11" a="1"/>
  <c r="Z742" i="11"/>
  <c r="P742" i="11" a="1"/>
  <c r="P742" i="11"/>
  <c r="Q742" i="11" a="1"/>
  <c r="Q742" i="11"/>
  <c r="O742" i="11" a="1"/>
  <c r="O742" i="11"/>
  <c r="S742" i="11" a="1"/>
  <c r="S742" i="11"/>
  <c r="K742" i="11" a="1"/>
  <c r="K742" i="11"/>
  <c r="AC742" i="11"/>
  <c r="AE742" i="11"/>
  <c r="D28" i="11" a="1"/>
  <c r="D28" i="11"/>
  <c r="M28" i="11" a="1"/>
  <c r="M28" i="11"/>
  <c r="O28" i="11" a="1"/>
  <c r="O28" i="11"/>
  <c r="I28" i="11" a="1"/>
  <c r="I28" i="11"/>
  <c r="V28" i="11"/>
  <c r="E28" i="11" a="1"/>
  <c r="E28" i="11"/>
  <c r="P28" i="11" a="1"/>
  <c r="P28" i="11"/>
  <c r="Q28" i="11" a="1"/>
  <c r="Q28" i="11"/>
  <c r="S28" i="11" a="1"/>
  <c r="S28" i="11"/>
  <c r="Z28" i="11" a="1"/>
  <c r="Z28" i="11"/>
  <c r="K28" i="11" a="1"/>
  <c r="K28" i="11"/>
  <c r="AC28" i="11"/>
  <c r="AE28" i="11"/>
  <c r="L28" i="11" a="1"/>
  <c r="L28" i="11"/>
  <c r="N28" i="11" a="1"/>
  <c r="N28" i="11"/>
  <c r="J28" i="11" a="1"/>
  <c r="J28" i="11"/>
  <c r="Q731" i="11" a="1"/>
  <c r="Q731" i="11"/>
  <c r="N731" i="11" a="1"/>
  <c r="N731" i="11"/>
  <c r="J731" i="11" a="1"/>
  <c r="J731" i="11"/>
  <c r="Z731" i="11" a="1"/>
  <c r="Z731" i="11"/>
  <c r="K731" i="11" a="1"/>
  <c r="K731" i="11"/>
  <c r="AC731" i="11"/>
  <c r="AE731" i="11"/>
  <c r="S731" i="11" a="1"/>
  <c r="S731" i="11"/>
  <c r="P731" i="11" a="1"/>
  <c r="P731" i="11"/>
  <c r="D731" i="11" a="1"/>
  <c r="D731" i="11"/>
  <c r="I731" i="11" a="1"/>
  <c r="I731" i="11"/>
  <c r="V731" i="11"/>
  <c r="E731" i="11" a="1"/>
  <c r="E731" i="11"/>
  <c r="M731" i="11" a="1"/>
  <c r="M731" i="11"/>
  <c r="L731" i="11" a="1"/>
  <c r="L731" i="11"/>
  <c r="O731" i="11" a="1"/>
  <c r="O731" i="11"/>
  <c r="S346" i="11" a="1"/>
  <c r="S346" i="11"/>
  <c r="M346" i="11" a="1"/>
  <c r="M346" i="11"/>
  <c r="I346" i="11" a="1"/>
  <c r="I346" i="11"/>
  <c r="V346" i="11"/>
  <c r="J346" i="11" a="1"/>
  <c r="J346" i="11"/>
  <c r="P346" i="11" a="1"/>
  <c r="P346" i="11"/>
  <c r="D346" i="11" a="1"/>
  <c r="D346" i="11"/>
  <c r="Q346" i="11" a="1"/>
  <c r="Q346" i="11"/>
  <c r="O346" i="11" a="1"/>
  <c r="O346" i="11"/>
  <c r="L346" i="11" a="1"/>
  <c r="L346" i="11"/>
  <c r="Z346" i="11" a="1"/>
  <c r="Z346" i="11"/>
  <c r="E346" i="11" a="1"/>
  <c r="E346" i="11"/>
  <c r="K346" i="11" a="1"/>
  <c r="K346" i="11"/>
  <c r="AC346" i="11"/>
  <c r="AE346" i="11"/>
  <c r="Y347" i="11" a="1"/>
  <c r="Y347" i="11"/>
  <c r="N346" i="11" a="1"/>
  <c r="N346" i="11"/>
  <c r="J663" i="11" a="1"/>
  <c r="J663" i="11"/>
  <c r="Q663" i="11" a="1"/>
  <c r="Q663" i="11"/>
  <c r="L663" i="11" a="1"/>
  <c r="L663" i="11"/>
  <c r="M663" i="11" a="1"/>
  <c r="M663" i="11"/>
  <c r="D663" i="11" a="1"/>
  <c r="D663" i="11"/>
  <c r="O663" i="11" a="1"/>
  <c r="O663" i="11"/>
  <c r="S663" i="11" a="1"/>
  <c r="S663" i="11"/>
  <c r="E663" i="11" a="1"/>
  <c r="E663" i="11"/>
  <c r="N663" i="11" a="1"/>
  <c r="N663" i="11"/>
  <c r="I663" i="11" a="1"/>
  <c r="I663" i="11"/>
  <c r="V663" i="11"/>
  <c r="P663" i="11" a="1"/>
  <c r="P663" i="11"/>
  <c r="Z663" i="11" a="1"/>
  <c r="Z663" i="11"/>
  <c r="K663" i="11" a="1"/>
  <c r="K663" i="11"/>
  <c r="AC663" i="11"/>
  <c r="AE663" i="11"/>
  <c r="E14" i="11" a="1"/>
  <c r="E14" i="11"/>
  <c r="D14" i="11" a="1"/>
  <c r="D14" i="11"/>
  <c r="P14" i="11" a="1"/>
  <c r="P14" i="11"/>
  <c r="M14" i="11" a="1"/>
  <c r="M14" i="11"/>
  <c r="K14" i="11" a="1"/>
  <c r="K14" i="11"/>
  <c r="AC14" i="11"/>
  <c r="AE14" i="11"/>
  <c r="I14" i="11" a="1"/>
  <c r="I14" i="11"/>
  <c r="V14" i="11"/>
  <c r="J14" i="11" a="1"/>
  <c r="J14" i="11"/>
  <c r="N14" i="11" a="1"/>
  <c r="N14" i="11"/>
  <c r="Z14" i="11" a="1"/>
  <c r="Z14" i="11"/>
  <c r="Q14" i="11" a="1"/>
  <c r="Q14" i="11"/>
  <c r="Y15" i="11" a="1"/>
  <c r="Y15" i="11"/>
  <c r="L14" i="11" a="1"/>
  <c r="L14" i="11"/>
  <c r="S14" i="11" a="1"/>
  <c r="S14" i="11"/>
  <c r="O14" i="11" a="1"/>
  <c r="O14" i="11"/>
  <c r="J956" i="11" a="1"/>
  <c r="J956" i="11"/>
  <c r="I956" i="11" a="1"/>
  <c r="I956" i="11"/>
  <c r="V956" i="11"/>
  <c r="N956" i="11" a="1"/>
  <c r="N956" i="11"/>
  <c r="P956" i="11" a="1"/>
  <c r="P956" i="11"/>
  <c r="M956" i="11" a="1"/>
  <c r="M956" i="11"/>
  <c r="S956" i="11" a="1"/>
  <c r="S956" i="11"/>
  <c r="L956" i="11" a="1"/>
  <c r="L956" i="11"/>
  <c r="Q956" i="11" a="1"/>
  <c r="Q956" i="11"/>
  <c r="Z956" i="11" a="1"/>
  <c r="Z956" i="11"/>
  <c r="K956" i="11" a="1"/>
  <c r="K956" i="11"/>
  <c r="AC956" i="11"/>
  <c r="AE956" i="11"/>
  <c r="D956" i="11" a="1"/>
  <c r="D956" i="11"/>
  <c r="O956" i="11" a="1"/>
  <c r="O956" i="11"/>
  <c r="E956" i="11" a="1"/>
  <c r="E956" i="11"/>
  <c r="J360" i="11" a="1"/>
  <c r="J360" i="11"/>
  <c r="Y361" i="11" a="1"/>
  <c r="Y361" i="11"/>
  <c r="M360" i="11" a="1"/>
  <c r="M360" i="11"/>
  <c r="S360" i="11" a="1"/>
  <c r="S360" i="11"/>
  <c r="P360" i="11" a="1"/>
  <c r="P360" i="11"/>
  <c r="D360" i="11" a="1"/>
  <c r="D360" i="11"/>
  <c r="O360" i="11" a="1"/>
  <c r="O360" i="11"/>
  <c r="Z360" i="11" a="1"/>
  <c r="Z360" i="11"/>
  <c r="K360" i="11" a="1"/>
  <c r="K360" i="11"/>
  <c r="AC360" i="11"/>
  <c r="AE360" i="11"/>
  <c r="N360" i="11" a="1"/>
  <c r="N360" i="11"/>
  <c r="E360" i="11" a="1"/>
  <c r="E360" i="11"/>
  <c r="L360" i="11" a="1"/>
  <c r="L360" i="11"/>
  <c r="I360" i="11" a="1"/>
  <c r="I360" i="11"/>
  <c r="V360" i="11"/>
  <c r="Q360" i="11" a="1"/>
  <c r="Q360" i="11"/>
  <c r="D869" i="11" a="1"/>
  <c r="D869" i="11"/>
  <c r="Q869" i="11" a="1"/>
  <c r="Q869" i="11"/>
  <c r="O869" i="11" a="1"/>
  <c r="O869" i="11"/>
  <c r="S869" i="11" a="1"/>
  <c r="S869" i="11"/>
  <c r="J869" i="11" a="1"/>
  <c r="J869" i="11"/>
  <c r="I869" i="11" a="1"/>
  <c r="I869" i="11"/>
  <c r="V869" i="11"/>
  <c r="M869" i="11" a="1"/>
  <c r="M869" i="11"/>
  <c r="Z869" i="11" a="1"/>
  <c r="Z869" i="11"/>
  <c r="P869" i="11" a="1"/>
  <c r="P869" i="11"/>
  <c r="N869" i="11" a="1"/>
  <c r="N869" i="11"/>
  <c r="L869" i="11" a="1"/>
  <c r="L869" i="11"/>
  <c r="E869" i="11" a="1"/>
  <c r="E869" i="11"/>
  <c r="K869" i="11" a="1"/>
  <c r="K869" i="11"/>
  <c r="AC869" i="11"/>
  <c r="AE869" i="11"/>
  <c r="Z927" i="11" a="1"/>
  <c r="Z927" i="11"/>
  <c r="K927" i="11" a="1"/>
  <c r="K927" i="11"/>
  <c r="AC927" i="11"/>
  <c r="AE927" i="11"/>
  <c r="M927" i="11" a="1"/>
  <c r="M927" i="11"/>
  <c r="J927" i="11" a="1"/>
  <c r="J927" i="11"/>
  <c r="N927" i="11" a="1"/>
  <c r="N927" i="11"/>
  <c r="P927" i="11" a="1"/>
  <c r="P927" i="11"/>
  <c r="O927" i="11" a="1"/>
  <c r="O927" i="11"/>
  <c r="L927" i="11" a="1"/>
  <c r="L927" i="11"/>
  <c r="I927" i="11" a="1"/>
  <c r="I927" i="11"/>
  <c r="V927" i="11"/>
  <c r="E927" i="11" a="1"/>
  <c r="E927" i="11"/>
  <c r="S927" i="11" a="1"/>
  <c r="S927" i="11"/>
  <c r="Q927" i="11" a="1"/>
  <c r="Q927" i="11"/>
  <c r="D927" i="11" a="1"/>
  <c r="D927" i="11"/>
  <c r="O209" i="11" a="1"/>
  <c r="O209" i="11"/>
  <c r="L209" i="11" a="1"/>
  <c r="L209" i="11"/>
  <c r="Q209" i="11" a="1"/>
  <c r="Q209" i="11"/>
  <c r="I209" i="11" a="1"/>
  <c r="I209" i="11"/>
  <c r="V209" i="11"/>
  <c r="S209" i="11" a="1"/>
  <c r="S209" i="11"/>
  <c r="N209" i="11" a="1"/>
  <c r="N209" i="11"/>
  <c r="D209" i="11" a="1"/>
  <c r="D209" i="11"/>
  <c r="E209" i="11" a="1"/>
  <c r="E209" i="11"/>
  <c r="Z209" i="11" a="1"/>
  <c r="Z209" i="11"/>
  <c r="J209" i="11" a="1"/>
  <c r="J209" i="11"/>
  <c r="P209" i="11" a="1"/>
  <c r="P209" i="11"/>
  <c r="M209" i="11" a="1"/>
  <c r="M209" i="11"/>
  <c r="K209" i="11" a="1"/>
  <c r="K209" i="11"/>
  <c r="AC209" i="11"/>
  <c r="AE209" i="11"/>
  <c r="S595" i="11" a="1"/>
  <c r="S595" i="11"/>
  <c r="Z595" i="11" a="1"/>
  <c r="Z595" i="11"/>
  <c r="E595" i="11" a="1"/>
  <c r="E595" i="11"/>
  <c r="O595" i="11" a="1"/>
  <c r="O595" i="11"/>
  <c r="N595" i="11" a="1"/>
  <c r="N595" i="11"/>
  <c r="P595" i="11" a="1"/>
  <c r="P595" i="11"/>
  <c r="L595" i="11" a="1"/>
  <c r="L595" i="11"/>
  <c r="Q595" i="11" a="1"/>
  <c r="Q595" i="11"/>
  <c r="K595" i="11" a="1"/>
  <c r="K595" i="11"/>
  <c r="AC595" i="11"/>
  <c r="AE595" i="11"/>
  <c r="M595" i="11" a="1"/>
  <c r="M595" i="11"/>
  <c r="J595" i="11" a="1"/>
  <c r="J595" i="11"/>
  <c r="I595" i="11" a="1"/>
  <c r="I595" i="11"/>
  <c r="V595" i="11"/>
  <c r="D595" i="11" a="1"/>
  <c r="D595" i="11"/>
  <c r="S486" i="11" a="1"/>
  <c r="S486" i="11"/>
  <c r="O486" i="11" a="1"/>
  <c r="O486" i="11"/>
  <c r="J486" i="11" a="1"/>
  <c r="J486" i="11"/>
  <c r="E486" i="11" a="1"/>
  <c r="E486" i="11"/>
  <c r="M486" i="11" a="1"/>
  <c r="M486" i="11"/>
  <c r="K486" i="11" a="1"/>
  <c r="K486" i="11"/>
  <c r="AC486" i="11"/>
  <c r="AE486" i="11"/>
  <c r="N486" i="11" a="1"/>
  <c r="N486" i="11"/>
  <c r="Z486" i="11" a="1"/>
  <c r="Z486" i="11"/>
  <c r="Q486" i="11" a="1"/>
  <c r="Q486" i="11"/>
  <c r="L486" i="11" a="1"/>
  <c r="L486" i="11"/>
  <c r="I486" i="11" a="1"/>
  <c r="I486" i="11"/>
  <c r="V486" i="11"/>
  <c r="P486" i="11" a="1"/>
  <c r="P486" i="11"/>
  <c r="D486" i="11" a="1"/>
  <c r="D486" i="11"/>
  <c r="Y487" i="11" a="1"/>
  <c r="Y487" i="11"/>
  <c r="L434" i="11" a="1"/>
  <c r="L434" i="11"/>
  <c r="I434" i="11" a="1"/>
  <c r="I434" i="11"/>
  <c r="V434" i="11"/>
  <c r="E434" i="11" a="1"/>
  <c r="E434" i="11"/>
  <c r="N434" i="11" a="1"/>
  <c r="N434" i="11"/>
  <c r="K434" i="11" a="1"/>
  <c r="K434" i="11"/>
  <c r="AC434" i="11"/>
  <c r="AE434" i="11"/>
  <c r="O434" i="11" a="1"/>
  <c r="O434" i="11"/>
  <c r="P434" i="11" a="1"/>
  <c r="P434" i="11"/>
  <c r="D434" i="11" a="1"/>
  <c r="D434" i="11"/>
  <c r="J434" i="11" a="1"/>
  <c r="J434" i="11"/>
  <c r="M434" i="11" a="1"/>
  <c r="M434" i="11"/>
  <c r="S434" i="11" a="1"/>
  <c r="S434" i="11"/>
  <c r="Z434" i="11" a="1"/>
  <c r="Z434" i="11"/>
  <c r="Q434" i="11" a="1"/>
  <c r="Q434" i="11"/>
  <c r="S93" i="11" a="1"/>
  <c r="S93" i="11"/>
  <c r="O93" i="11" a="1"/>
  <c r="O93" i="11"/>
  <c r="K93" i="11" a="1"/>
  <c r="K93" i="11"/>
  <c r="AC93" i="11"/>
  <c r="AE93" i="11"/>
  <c r="I93" i="11" a="1"/>
  <c r="I93" i="11"/>
  <c r="V93" i="11"/>
  <c r="P93" i="11" a="1"/>
  <c r="P93" i="11"/>
  <c r="D93" i="11" a="1"/>
  <c r="D93" i="11"/>
  <c r="Q93" i="11" a="1"/>
  <c r="Q93" i="11"/>
  <c r="M93" i="11" a="1"/>
  <c r="M93" i="11"/>
  <c r="Z93" i="11" a="1"/>
  <c r="Z93" i="11"/>
  <c r="E93" i="11" a="1"/>
  <c r="E93" i="11"/>
  <c r="L93" i="11" a="1"/>
  <c r="L93" i="11"/>
  <c r="J93" i="11" a="1"/>
  <c r="J93" i="11"/>
  <c r="N93" i="11" a="1"/>
  <c r="N93" i="11"/>
  <c r="L988" i="11" a="1"/>
  <c r="L988" i="11"/>
  <c r="P988" i="11" a="1"/>
  <c r="P988" i="11"/>
  <c r="D988" i="11" a="1"/>
  <c r="D988" i="11"/>
  <c r="O988" i="11" a="1"/>
  <c r="O988" i="11"/>
  <c r="N988" i="11" a="1"/>
  <c r="N988" i="11"/>
  <c r="J988" i="11" a="1"/>
  <c r="J988" i="11"/>
  <c r="M988" i="11" a="1"/>
  <c r="M988" i="11"/>
  <c r="I988" i="11" a="1"/>
  <c r="I988" i="11"/>
  <c r="V988" i="11"/>
  <c r="K988" i="11" a="1"/>
  <c r="K988" i="11"/>
  <c r="AC988" i="11"/>
  <c r="AE988" i="11"/>
  <c r="Z988" i="11" a="1"/>
  <c r="Z988" i="11"/>
  <c r="Q988" i="11" a="1"/>
  <c r="Q988" i="11"/>
  <c r="E988" i="11" a="1"/>
  <c r="E988" i="11"/>
  <c r="S988" i="11" a="1"/>
  <c r="S988" i="11"/>
  <c r="P59" i="11" a="1"/>
  <c r="P59" i="11"/>
  <c r="N59" i="11" a="1"/>
  <c r="N59" i="11"/>
  <c r="D59" i="11" a="1"/>
  <c r="D59" i="11"/>
  <c r="M59" i="11" a="1"/>
  <c r="M59" i="11"/>
  <c r="Z59" i="11" a="1"/>
  <c r="Z59" i="11"/>
  <c r="S59" i="11" a="1"/>
  <c r="S59" i="11"/>
  <c r="K59" i="11" a="1"/>
  <c r="K59" i="11"/>
  <c r="AC59" i="11"/>
  <c r="AE59" i="11"/>
  <c r="I59" i="11" a="1"/>
  <c r="I59" i="11"/>
  <c r="V59" i="11"/>
  <c r="J59" i="11" a="1"/>
  <c r="J59" i="11"/>
  <c r="L59" i="11" a="1"/>
  <c r="L59" i="11"/>
  <c r="E59" i="11" a="1"/>
  <c r="E59" i="11"/>
  <c r="Q59" i="11" a="1"/>
  <c r="Q59" i="11"/>
  <c r="O59" i="11" a="1"/>
  <c r="O59" i="11"/>
  <c r="J944" i="11" a="1"/>
  <c r="J944" i="11"/>
  <c r="L944" i="11" a="1"/>
  <c r="L944" i="11"/>
  <c r="P944" i="11" a="1"/>
  <c r="P944" i="11"/>
  <c r="M944" i="11" a="1"/>
  <c r="M944" i="11"/>
  <c r="S944" i="11" a="1"/>
  <c r="S944" i="11"/>
  <c r="D944" i="11" a="1"/>
  <c r="D944" i="11"/>
  <c r="I944" i="11" a="1"/>
  <c r="I944" i="11"/>
  <c r="V944" i="11"/>
  <c r="E944" i="11" a="1"/>
  <c r="E944" i="11"/>
  <c r="Z944" i="11" a="1"/>
  <c r="Z944" i="11"/>
  <c r="Q944" i="11" a="1"/>
  <c r="Q944" i="11"/>
  <c r="N944" i="11" a="1"/>
  <c r="N944" i="11"/>
  <c r="K944" i="11" a="1"/>
  <c r="K944" i="11"/>
  <c r="AC944" i="11"/>
  <c r="AE944" i="11"/>
  <c r="O944" i="11" a="1"/>
  <c r="O944" i="11"/>
  <c r="S810" i="11" a="1"/>
  <c r="S810" i="11"/>
  <c r="N810" i="11" a="1"/>
  <c r="N810" i="11"/>
  <c r="P810" i="11" a="1"/>
  <c r="P810" i="11"/>
  <c r="Q810" i="11" a="1"/>
  <c r="Q810" i="11"/>
  <c r="I810" i="11" a="1"/>
  <c r="I810" i="11"/>
  <c r="V810" i="11"/>
  <c r="J810" i="11" a="1"/>
  <c r="J810" i="11"/>
  <c r="M810" i="11" a="1"/>
  <c r="M810" i="11"/>
  <c r="K810" i="11" a="1"/>
  <c r="K810" i="11"/>
  <c r="AC810" i="11"/>
  <c r="AE810" i="11"/>
  <c r="O810" i="11" a="1"/>
  <c r="O810" i="11"/>
  <c r="E810" i="11" a="1"/>
  <c r="E810" i="11"/>
  <c r="Z810" i="11" a="1"/>
  <c r="Z810" i="11"/>
  <c r="D810" i="11" a="1"/>
  <c r="D810" i="11"/>
  <c r="L810" i="11" a="1"/>
  <c r="L810" i="11"/>
  <c r="S492" i="11" a="1"/>
  <c r="S492" i="11"/>
  <c r="N492" i="11" a="1"/>
  <c r="N492" i="11"/>
  <c r="J492" i="11" a="1"/>
  <c r="J492" i="11"/>
  <c r="O492" i="11" a="1"/>
  <c r="O492" i="11"/>
  <c r="L492" i="11" a="1"/>
  <c r="L492" i="11"/>
  <c r="Z492" i="11" a="1"/>
  <c r="Z492" i="11"/>
  <c r="M492" i="11" a="1"/>
  <c r="M492" i="11"/>
  <c r="E492" i="11" a="1"/>
  <c r="E492" i="11"/>
  <c r="Q492" i="11" a="1"/>
  <c r="Q492" i="11"/>
  <c r="D492" i="11" a="1"/>
  <c r="D492" i="11"/>
  <c r="I492" i="11" a="1"/>
  <c r="I492" i="11"/>
  <c r="V492" i="11"/>
  <c r="Y493" i="11" a="1"/>
  <c r="Y493" i="11"/>
  <c r="K492" i="11" a="1"/>
  <c r="K492" i="11"/>
  <c r="AC492" i="11"/>
  <c r="AE492" i="11"/>
  <c r="P492" i="11" a="1"/>
  <c r="P492" i="11"/>
  <c r="P746" i="11" a="1"/>
  <c r="P746" i="11"/>
  <c r="O746" i="11" a="1"/>
  <c r="O746" i="11"/>
  <c r="J746" i="11" a="1"/>
  <c r="J746" i="11"/>
  <c r="I746" i="11" a="1"/>
  <c r="I746" i="11"/>
  <c r="V746" i="11"/>
  <c r="L746" i="11" a="1"/>
  <c r="L746" i="11"/>
  <c r="N746" i="11" a="1"/>
  <c r="N746" i="11"/>
  <c r="M746" i="11" a="1"/>
  <c r="M746" i="11"/>
  <c r="Q746" i="11" a="1"/>
  <c r="Q746" i="11"/>
  <c r="E746" i="11" a="1"/>
  <c r="E746" i="11"/>
  <c r="Z746" i="11" a="1"/>
  <c r="Z746" i="11"/>
  <c r="D746" i="11" a="1"/>
  <c r="D746" i="11"/>
  <c r="K746" i="11" a="1"/>
  <c r="K746" i="11"/>
  <c r="AC746" i="11"/>
  <c r="AE746" i="11"/>
  <c r="S746" i="11" a="1"/>
  <c r="S746" i="11"/>
  <c r="O860" i="11" a="1"/>
  <c r="O860" i="11"/>
  <c r="M860" i="11" a="1"/>
  <c r="M860" i="11"/>
  <c r="J860" i="11" a="1"/>
  <c r="J860" i="11"/>
  <c r="N860" i="11" a="1"/>
  <c r="N860" i="11"/>
  <c r="Q860" i="11" a="1"/>
  <c r="Q860" i="11"/>
  <c r="Z860" i="11" a="1"/>
  <c r="Z860" i="11"/>
  <c r="E860" i="11" a="1"/>
  <c r="E860" i="11"/>
  <c r="I860" i="11" a="1"/>
  <c r="I860" i="11"/>
  <c r="V860" i="11"/>
  <c r="P860" i="11" a="1"/>
  <c r="P860" i="11"/>
  <c r="D860" i="11" a="1"/>
  <c r="D860" i="11"/>
  <c r="K860" i="11" a="1"/>
  <c r="K860" i="11"/>
  <c r="AC860" i="11"/>
  <c r="AE860" i="11"/>
  <c r="S860" i="11" a="1"/>
  <c r="S860" i="11"/>
  <c r="L860" i="11" a="1"/>
  <c r="L860" i="11"/>
  <c r="S396" i="11" a="1"/>
  <c r="S396" i="11"/>
  <c r="L396" i="11" a="1"/>
  <c r="L396" i="11"/>
  <c r="Q396" i="11" a="1"/>
  <c r="Q396" i="11"/>
  <c r="E396" i="11" a="1"/>
  <c r="E396" i="11"/>
  <c r="M396" i="11" a="1"/>
  <c r="M396" i="11"/>
  <c r="P396" i="11" a="1"/>
  <c r="P396" i="11"/>
  <c r="D396" i="11" a="1"/>
  <c r="D396" i="11"/>
  <c r="O396" i="11" a="1"/>
  <c r="O396" i="11"/>
  <c r="K396" i="11" a="1"/>
  <c r="K396" i="11"/>
  <c r="I396" i="11" a="1"/>
  <c r="I396" i="11"/>
  <c r="V396" i="11"/>
  <c r="Y397" i="11" a="1"/>
  <c r="Y397" i="11"/>
  <c r="J396" i="11" a="1"/>
  <c r="J396" i="11"/>
  <c r="Z396" i="11" a="1"/>
  <c r="Z396" i="11"/>
  <c r="N396" i="11" a="1"/>
  <c r="N396" i="11"/>
  <c r="E316" i="11" a="1"/>
  <c r="E316" i="11"/>
  <c r="K316" i="11" a="1"/>
  <c r="K316" i="11"/>
  <c r="AC316" i="11"/>
  <c r="AE316" i="11"/>
  <c r="M316" i="11" a="1"/>
  <c r="M316" i="11"/>
  <c r="P316" i="11" a="1"/>
  <c r="P316" i="11"/>
  <c r="L316" i="11" a="1"/>
  <c r="L316" i="11"/>
  <c r="D316" i="11" a="1"/>
  <c r="D316" i="11"/>
  <c r="Y317" i="11" a="1"/>
  <c r="Y317" i="11"/>
  <c r="N316" i="11" a="1"/>
  <c r="N316" i="11"/>
  <c r="Q316" i="11" a="1"/>
  <c r="Q316" i="11"/>
  <c r="I316" i="11" a="1"/>
  <c r="I316" i="11"/>
  <c r="V316" i="11"/>
  <c r="Z316" i="11" a="1"/>
  <c r="Z316" i="11"/>
  <c r="J316" i="11" a="1"/>
  <c r="J316" i="11"/>
  <c r="S316" i="11" a="1"/>
  <c r="S316" i="11"/>
  <c r="O316" i="11" a="1"/>
  <c r="O316" i="11"/>
  <c r="K472" i="11" a="1"/>
  <c r="K472" i="11"/>
  <c r="AC472" i="11"/>
  <c r="AE472" i="11"/>
  <c r="S472" i="11" a="1"/>
  <c r="S472" i="11"/>
  <c r="J472" i="11" a="1"/>
  <c r="J472" i="11"/>
  <c r="P472" i="11" a="1"/>
  <c r="P472" i="11"/>
  <c r="O472" i="11" a="1"/>
  <c r="O472" i="11"/>
  <c r="M472" i="11" a="1"/>
  <c r="M472" i="11"/>
  <c r="I472" i="11" a="1"/>
  <c r="I472" i="11"/>
  <c r="V472" i="11"/>
  <c r="Y473" i="11" a="1"/>
  <c r="Y473" i="11"/>
  <c r="L472" i="11" a="1"/>
  <c r="L472" i="11"/>
  <c r="D472" i="11" a="1"/>
  <c r="D472" i="11"/>
  <c r="Z472" i="11" a="1"/>
  <c r="Z472" i="11"/>
  <c r="E472" i="11" a="1"/>
  <c r="E472" i="11"/>
  <c r="N472" i="11" a="1"/>
  <c r="N472" i="11"/>
  <c r="Q472" i="11" a="1"/>
  <c r="Q472" i="11"/>
  <c r="Q479" i="11" a="1"/>
  <c r="Q479" i="11"/>
  <c r="L479" i="11" a="1"/>
  <c r="L479" i="11"/>
  <c r="N479" i="11" a="1"/>
  <c r="N479" i="11"/>
  <c r="S479" i="11" a="1"/>
  <c r="S479" i="11"/>
  <c r="Z479" i="11" a="1"/>
  <c r="Z479" i="11"/>
  <c r="J479" i="11" a="1"/>
  <c r="J479" i="11"/>
  <c r="D479" i="11" a="1"/>
  <c r="D479" i="11"/>
  <c r="O479" i="11" a="1"/>
  <c r="O479" i="11"/>
  <c r="M479" i="11" a="1"/>
  <c r="M479" i="11"/>
  <c r="P479" i="11" a="1"/>
  <c r="P479" i="11"/>
  <c r="E479" i="11" a="1"/>
  <c r="E479" i="11"/>
  <c r="I479" i="11" a="1"/>
  <c r="I479" i="11"/>
  <c r="V479" i="11"/>
  <c r="K479" i="11" a="1"/>
  <c r="K479" i="11"/>
  <c r="S441" i="11" a="1"/>
  <c r="S441" i="11"/>
  <c r="O441" i="11" a="1"/>
  <c r="O441" i="11"/>
  <c r="J441" i="11" a="1"/>
  <c r="J441" i="11"/>
  <c r="D441" i="11" a="1"/>
  <c r="D441" i="11"/>
  <c r="E441" i="11" a="1"/>
  <c r="E441" i="11"/>
  <c r="M441" i="11" a="1"/>
  <c r="M441" i="11"/>
  <c r="P441" i="11" a="1"/>
  <c r="P441" i="11"/>
  <c r="N441" i="11" a="1"/>
  <c r="N441" i="11"/>
  <c r="L441" i="11" a="1"/>
  <c r="L441" i="11"/>
  <c r="K441" i="11" a="1"/>
  <c r="K441" i="11"/>
  <c r="Z441" i="11" a="1"/>
  <c r="Z441" i="11"/>
  <c r="I441" i="11" a="1"/>
  <c r="I441" i="11"/>
  <c r="V441" i="11"/>
  <c r="Q441" i="11" a="1"/>
  <c r="Q441" i="11"/>
  <c r="E960" i="11" a="1"/>
  <c r="E960" i="11"/>
  <c r="L960" i="11" a="1"/>
  <c r="L960" i="11"/>
  <c r="Z960" i="11" a="1"/>
  <c r="Z960" i="11"/>
  <c r="D960" i="11" a="1"/>
  <c r="D960" i="11"/>
  <c r="S960" i="11" a="1"/>
  <c r="S960" i="11"/>
  <c r="Q960" i="11" a="1"/>
  <c r="Q960" i="11"/>
  <c r="M960" i="11" a="1"/>
  <c r="M960" i="11"/>
  <c r="I960" i="11" a="1"/>
  <c r="I960" i="11"/>
  <c r="V960" i="11"/>
  <c r="P960" i="11" a="1"/>
  <c r="P960" i="11"/>
  <c r="O960" i="11" a="1"/>
  <c r="O960" i="11"/>
  <c r="J960" i="11" a="1"/>
  <c r="J960" i="11"/>
  <c r="K960" i="11" a="1"/>
  <c r="K960" i="11"/>
  <c r="AC960" i="11"/>
  <c r="AE960" i="11"/>
  <c r="N960" i="11" a="1"/>
  <c r="N960" i="11"/>
  <c r="E179" i="11" a="1"/>
  <c r="E179" i="11"/>
  <c r="O179" i="11" a="1"/>
  <c r="O179" i="11"/>
  <c r="S179" i="11" a="1"/>
  <c r="S179" i="11"/>
  <c r="K179" i="11" a="1"/>
  <c r="K179" i="11"/>
  <c r="AC179" i="11"/>
  <c r="AE179" i="11"/>
  <c r="M179" i="11" a="1"/>
  <c r="M179" i="11"/>
  <c r="P179" i="11" a="1"/>
  <c r="P179" i="11"/>
  <c r="Q179" i="11" a="1"/>
  <c r="Q179" i="11"/>
  <c r="Z179" i="11" a="1"/>
  <c r="Z179" i="11"/>
  <c r="L179" i="11" a="1"/>
  <c r="L179" i="11"/>
  <c r="D179" i="11" a="1"/>
  <c r="D179" i="11"/>
  <c r="J179" i="11" a="1"/>
  <c r="J179" i="11"/>
  <c r="N179" i="11" a="1"/>
  <c r="N179" i="11"/>
  <c r="I179" i="11" a="1"/>
  <c r="I179" i="11"/>
  <c r="V179" i="11"/>
  <c r="Z653" i="11" a="1"/>
  <c r="Z653" i="11"/>
  <c r="E653" i="11" a="1"/>
  <c r="E653" i="11"/>
  <c r="J653" i="11" a="1"/>
  <c r="J653" i="11"/>
  <c r="O653" i="11" a="1"/>
  <c r="O653" i="11"/>
  <c r="P653" i="11" a="1"/>
  <c r="P653" i="11"/>
  <c r="Q653" i="11" a="1"/>
  <c r="Q653" i="11"/>
  <c r="D653" i="11" a="1"/>
  <c r="D653" i="11"/>
  <c r="K653" i="11" a="1"/>
  <c r="K653" i="11"/>
  <c r="AC653" i="11"/>
  <c r="AE653" i="11"/>
  <c r="N653" i="11" a="1"/>
  <c r="N653" i="11"/>
  <c r="I653" i="11" a="1"/>
  <c r="I653" i="11"/>
  <c r="V653" i="11"/>
  <c r="L653" i="11" a="1"/>
  <c r="L653" i="11"/>
  <c r="S653" i="11" a="1"/>
  <c r="S653" i="11"/>
  <c r="M653" i="11" a="1"/>
  <c r="M653" i="11"/>
  <c r="M276" i="11" a="1"/>
  <c r="M276" i="11"/>
  <c r="S276" i="11" a="1"/>
  <c r="S276" i="11"/>
  <c r="I276" i="11" a="1"/>
  <c r="I276" i="11"/>
  <c r="V276" i="11"/>
  <c r="Q276" i="11" a="1"/>
  <c r="Q276" i="11"/>
  <c r="P276" i="11" a="1"/>
  <c r="P276" i="11"/>
  <c r="Z276" i="11" a="1"/>
  <c r="Z276" i="11"/>
  <c r="D276" i="11" a="1"/>
  <c r="D276" i="11"/>
  <c r="O276" i="11" a="1"/>
  <c r="O276" i="11"/>
  <c r="L276" i="11" a="1"/>
  <c r="L276" i="11"/>
  <c r="J276" i="11" a="1"/>
  <c r="J276" i="11"/>
  <c r="K276" i="11" a="1"/>
  <c r="K276" i="11"/>
  <c r="AC276" i="11"/>
  <c r="AE276" i="11"/>
  <c r="E276" i="11" a="1"/>
  <c r="E276" i="11"/>
  <c r="N276" i="11" a="1"/>
  <c r="N276" i="11"/>
  <c r="E433" i="11" a="1"/>
  <c r="E433" i="11"/>
  <c r="K433" i="11" a="1"/>
  <c r="K433" i="11"/>
  <c r="D433" i="11" a="1"/>
  <c r="D433" i="11"/>
  <c r="Q433" i="11" a="1"/>
  <c r="Q433" i="11"/>
  <c r="L433" i="11" a="1"/>
  <c r="L433" i="11"/>
  <c r="P433" i="11" a="1"/>
  <c r="P433" i="11"/>
  <c r="N433" i="11" a="1"/>
  <c r="N433" i="11"/>
  <c r="S433" i="11" a="1"/>
  <c r="S433" i="11"/>
  <c r="Z433" i="11" a="1"/>
  <c r="Z433" i="11"/>
  <c r="I433" i="11" a="1"/>
  <c r="I433" i="11"/>
  <c r="V433" i="11"/>
  <c r="M433" i="11" a="1"/>
  <c r="M433" i="11"/>
  <c r="J433" i="11" a="1"/>
  <c r="J433" i="11"/>
  <c r="O433" i="11" a="1"/>
  <c r="O433" i="11"/>
  <c r="N321" i="11" a="1"/>
  <c r="N321" i="11"/>
  <c r="E321" i="11" a="1"/>
  <c r="E321" i="11"/>
  <c r="S321" i="11" a="1"/>
  <c r="S321" i="11"/>
  <c r="P321" i="11" a="1"/>
  <c r="P321" i="11"/>
  <c r="D321" i="11" a="1"/>
  <c r="D321" i="11"/>
  <c r="K321" i="11" a="1"/>
  <c r="K321" i="11"/>
  <c r="AC321" i="11"/>
  <c r="AE321" i="11"/>
  <c r="M321" i="11" a="1"/>
  <c r="M321" i="11"/>
  <c r="O321" i="11" a="1"/>
  <c r="O321" i="11"/>
  <c r="J321" i="11" a="1"/>
  <c r="J321" i="11"/>
  <c r="Q321" i="11" a="1"/>
  <c r="Q321" i="11"/>
  <c r="I321" i="11" a="1"/>
  <c r="I321" i="11"/>
  <c r="V321" i="11"/>
  <c r="L321" i="11" a="1"/>
  <c r="L321" i="11"/>
  <c r="Z321" i="11" a="1"/>
  <c r="Z321" i="11"/>
  <c r="Q815" i="11" a="1"/>
  <c r="Q815" i="11"/>
  <c r="N815" i="11" a="1"/>
  <c r="N815" i="11"/>
  <c r="I815" i="11" a="1"/>
  <c r="I815" i="11"/>
  <c r="V815" i="11"/>
  <c r="P815" i="11" a="1"/>
  <c r="P815" i="11"/>
  <c r="O815" i="11" a="1"/>
  <c r="O815" i="11"/>
  <c r="K815" i="11" a="1"/>
  <c r="K815" i="11"/>
  <c r="AC815" i="11"/>
  <c r="AE815" i="11"/>
  <c r="J815" i="11" a="1"/>
  <c r="J815" i="11"/>
  <c r="D815" i="11" a="1"/>
  <c r="D815" i="11"/>
  <c r="Z815" i="11" a="1"/>
  <c r="Z815" i="11"/>
  <c r="M815" i="11" a="1"/>
  <c r="M815" i="11"/>
  <c r="L815" i="11" a="1"/>
  <c r="L815" i="11"/>
  <c r="S815" i="11" a="1"/>
  <c r="S815" i="11"/>
  <c r="E815" i="11" a="1"/>
  <c r="E815" i="11"/>
  <c r="S873" i="11" a="1"/>
  <c r="S873" i="11"/>
  <c r="D873" i="11" a="1"/>
  <c r="D873" i="11"/>
  <c r="L873" i="11" a="1"/>
  <c r="L873" i="11"/>
  <c r="E873" i="11" a="1"/>
  <c r="E873" i="11"/>
  <c r="I873" i="11" a="1"/>
  <c r="I873" i="11"/>
  <c r="V873" i="11"/>
  <c r="Z873" i="11" a="1"/>
  <c r="Z873" i="11"/>
  <c r="J873" i="11" a="1"/>
  <c r="J873" i="11"/>
  <c r="Q873" i="11" a="1"/>
  <c r="Q873" i="11"/>
  <c r="N873" i="11" a="1"/>
  <c r="N873" i="11"/>
  <c r="K873" i="11" a="1"/>
  <c r="K873" i="11"/>
  <c r="AC873" i="11"/>
  <c r="AE873" i="11"/>
  <c r="P873" i="11" a="1"/>
  <c r="P873" i="11"/>
  <c r="M873" i="11" a="1"/>
  <c r="M873" i="11"/>
  <c r="O873" i="11" a="1"/>
  <c r="O873" i="11"/>
  <c r="L963" i="11" a="1"/>
  <c r="L963" i="11"/>
  <c r="D963" i="11" a="1"/>
  <c r="D963" i="11"/>
  <c r="E963" i="11" a="1"/>
  <c r="E963" i="11"/>
  <c r="S963" i="11" a="1"/>
  <c r="S963" i="11"/>
  <c r="Z963" i="11" a="1"/>
  <c r="Z963" i="11"/>
  <c r="O963" i="11" a="1"/>
  <c r="O963" i="11"/>
  <c r="P963" i="11" a="1"/>
  <c r="P963" i="11"/>
  <c r="N963" i="11" a="1"/>
  <c r="N963" i="11"/>
  <c r="Q963" i="11" a="1"/>
  <c r="Q963" i="11"/>
  <c r="J963" i="11" a="1"/>
  <c r="J963" i="11"/>
  <c r="K963" i="11" a="1"/>
  <c r="K963" i="11"/>
  <c r="AC963" i="11"/>
  <c r="AE963" i="11"/>
  <c r="M963" i="11" a="1"/>
  <c r="M963" i="11"/>
  <c r="I963" i="11" a="1"/>
  <c r="I963" i="11"/>
  <c r="V963" i="11"/>
  <c r="E141" i="11" a="1"/>
  <c r="E141" i="11"/>
  <c r="P141" i="11" a="1"/>
  <c r="P141" i="11"/>
  <c r="J141" i="11" a="1"/>
  <c r="J141" i="11"/>
  <c r="Z141" i="11" a="1"/>
  <c r="Z141" i="11"/>
  <c r="O141" i="11" a="1"/>
  <c r="O141" i="11"/>
  <c r="D141" i="11" a="1"/>
  <c r="D141" i="11"/>
  <c r="L141" i="11" a="1"/>
  <c r="L141" i="11"/>
  <c r="Q141" i="11" a="1"/>
  <c r="Q141" i="11"/>
  <c r="M141" i="11" a="1"/>
  <c r="M141" i="11"/>
  <c r="K141" i="11" a="1"/>
  <c r="K141" i="11"/>
  <c r="AC141" i="11"/>
  <c r="AE141" i="11"/>
  <c r="N141" i="11" a="1"/>
  <c r="N141" i="11"/>
  <c r="I141" i="11" a="1"/>
  <c r="I141" i="11"/>
  <c r="V141" i="11"/>
  <c r="S141" i="11" a="1"/>
  <c r="S141" i="11"/>
  <c r="E666" i="11" a="1"/>
  <c r="E666" i="11"/>
  <c r="Z666" i="11" a="1"/>
  <c r="Z666" i="11"/>
  <c r="D666" i="11" a="1"/>
  <c r="D666" i="11"/>
  <c r="S666" i="11" a="1"/>
  <c r="S666" i="11"/>
  <c r="J666" i="11" a="1"/>
  <c r="J666" i="11"/>
  <c r="M666" i="11" a="1"/>
  <c r="M666" i="11"/>
  <c r="L666" i="11" a="1"/>
  <c r="L666" i="11"/>
  <c r="N666" i="11" a="1"/>
  <c r="N666" i="11"/>
  <c r="O666" i="11" a="1"/>
  <c r="O666" i="11"/>
  <c r="Q666" i="11" a="1"/>
  <c r="Q666" i="11"/>
  <c r="K666" i="11" a="1"/>
  <c r="K666" i="11"/>
  <c r="AC666" i="11"/>
  <c r="AE666" i="11"/>
  <c r="I666" i="11" a="1"/>
  <c r="I666" i="11"/>
  <c r="V666" i="11"/>
  <c r="P666" i="11" a="1"/>
  <c r="P666" i="11"/>
  <c r="I296" i="11" a="1"/>
  <c r="I296" i="11"/>
  <c r="V296" i="11"/>
  <c r="O296" i="11" a="1"/>
  <c r="O296" i="11"/>
  <c r="E296" i="11" a="1"/>
  <c r="E296" i="11"/>
  <c r="L296" i="11" a="1"/>
  <c r="L296" i="11"/>
  <c r="S296" i="11" a="1"/>
  <c r="S296" i="11"/>
  <c r="Q296" i="11" a="1"/>
  <c r="Q296" i="11"/>
  <c r="K296" i="11" a="1"/>
  <c r="K296" i="11"/>
  <c r="AC296" i="11"/>
  <c r="AE296" i="11"/>
  <c r="D296" i="11" a="1"/>
  <c r="D296" i="11"/>
  <c r="J296" i="11" a="1"/>
  <c r="J296" i="11"/>
  <c r="M296" i="11" a="1"/>
  <c r="M296" i="11"/>
  <c r="Z296" i="11" a="1"/>
  <c r="Z296" i="11"/>
  <c r="N296" i="11" a="1"/>
  <c r="N296" i="11"/>
  <c r="Y297" i="11" a="1"/>
  <c r="Y297" i="11"/>
  <c r="P296" i="11" a="1"/>
  <c r="P296" i="11"/>
  <c r="M648" i="11" a="1"/>
  <c r="M648" i="11"/>
  <c r="P648" i="11" a="1"/>
  <c r="P648" i="11"/>
  <c r="I648" i="11" a="1"/>
  <c r="I648" i="11"/>
  <c r="V648" i="11"/>
  <c r="E648" i="11" a="1"/>
  <c r="E648" i="11"/>
  <c r="Z648" i="11" a="1"/>
  <c r="Z648" i="11"/>
  <c r="D648" i="11" a="1"/>
  <c r="D648" i="11"/>
  <c r="S648" i="11" a="1"/>
  <c r="S648" i="11"/>
  <c r="Q648" i="11" a="1"/>
  <c r="Q648" i="11"/>
  <c r="O648" i="11" a="1"/>
  <c r="O648" i="11"/>
  <c r="K648" i="11" a="1"/>
  <c r="K648" i="11"/>
  <c r="AC648" i="11"/>
  <c r="AE648" i="11"/>
  <c r="N648" i="11" a="1"/>
  <c r="N648" i="11"/>
  <c r="L648" i="11" a="1"/>
  <c r="L648" i="11"/>
  <c r="J648" i="11" a="1"/>
  <c r="J648" i="11"/>
  <c r="D369" i="11" a="1"/>
  <c r="D369" i="11"/>
  <c r="M369" i="11" a="1"/>
  <c r="M369" i="11"/>
  <c r="S369" i="11" a="1"/>
  <c r="S369" i="11"/>
  <c r="O369" i="11" a="1"/>
  <c r="O369" i="11"/>
  <c r="Z369" i="11" a="1"/>
  <c r="Z369" i="11"/>
  <c r="E369" i="11" a="1"/>
  <c r="E369" i="11"/>
  <c r="K369" i="11" a="1"/>
  <c r="K369" i="11"/>
  <c r="J369" i="11" a="1"/>
  <c r="J369" i="11"/>
  <c r="Q369" i="11" a="1"/>
  <c r="Q369" i="11"/>
  <c r="P369" i="11" a="1"/>
  <c r="P369" i="11"/>
  <c r="N369" i="11" a="1"/>
  <c r="N369" i="11"/>
  <c r="I369" i="11" a="1"/>
  <c r="I369" i="11"/>
  <c r="V369" i="11"/>
  <c r="L369" i="11" a="1"/>
  <c r="L369" i="11"/>
  <c r="J849" i="11" a="1"/>
  <c r="J849" i="11"/>
  <c r="S849" i="11" a="1"/>
  <c r="S849" i="11"/>
  <c r="D849" i="11" a="1"/>
  <c r="D849" i="11"/>
  <c r="E849" i="11" a="1"/>
  <c r="E849" i="11"/>
  <c r="O849" i="11" a="1"/>
  <c r="O849" i="11"/>
  <c r="N849" i="11" a="1"/>
  <c r="N849" i="11"/>
  <c r="I849" i="11" a="1"/>
  <c r="I849" i="11"/>
  <c r="V849" i="11"/>
  <c r="M849" i="11" a="1"/>
  <c r="M849" i="11"/>
  <c r="Q849" i="11" a="1"/>
  <c r="Q849" i="11"/>
  <c r="P849" i="11" a="1"/>
  <c r="P849" i="11"/>
  <c r="K849" i="11" a="1"/>
  <c r="K849" i="11"/>
  <c r="AC849" i="11"/>
  <c r="AE849" i="11"/>
  <c r="Z849" i="11" a="1"/>
  <c r="Z849" i="11"/>
  <c r="L849" i="11" a="1"/>
  <c r="L849" i="11"/>
  <c r="L21" i="11" a="1"/>
  <c r="L21" i="11"/>
  <c r="D21" i="11" a="1"/>
  <c r="D21" i="11"/>
  <c r="O21" i="11" a="1"/>
  <c r="O21" i="11"/>
  <c r="K21" i="11" a="1"/>
  <c r="K21" i="11"/>
  <c r="AC21" i="11"/>
  <c r="AE21" i="11"/>
  <c r="S21" i="11" a="1"/>
  <c r="S21" i="11"/>
  <c r="Q21" i="11" a="1"/>
  <c r="Q21" i="11"/>
  <c r="E21" i="11" a="1"/>
  <c r="E21" i="11"/>
  <c r="I21" i="11" a="1"/>
  <c r="I21" i="11"/>
  <c r="V21" i="11"/>
  <c r="Z21" i="11" a="1"/>
  <c r="Z21" i="11"/>
  <c r="M21" i="11" a="1"/>
  <c r="M21" i="11"/>
  <c r="P21" i="11" a="1"/>
  <c r="P21" i="11"/>
  <c r="N21" i="11" a="1"/>
  <c r="N21" i="11"/>
  <c r="J21" i="11" a="1"/>
  <c r="J21" i="11"/>
  <c r="S565" i="11" a="1"/>
  <c r="S565" i="11"/>
  <c r="J565" i="11" a="1"/>
  <c r="J565" i="11"/>
  <c r="Z565" i="11" a="1"/>
  <c r="Z565" i="11"/>
  <c r="M565" i="11" a="1"/>
  <c r="M565" i="11"/>
  <c r="I565" i="11" a="1"/>
  <c r="I565" i="11"/>
  <c r="V565" i="11"/>
  <c r="N565" i="11" a="1"/>
  <c r="N565" i="11"/>
  <c r="O565" i="11" a="1"/>
  <c r="O565" i="11"/>
  <c r="D565" i="11" a="1"/>
  <c r="D565" i="11"/>
  <c r="Q565" i="11" a="1"/>
  <c r="Q565" i="11"/>
  <c r="K565" i="11" a="1"/>
  <c r="K565" i="11"/>
  <c r="AC565" i="11"/>
  <c r="AE565" i="11"/>
  <c r="L565" i="11" a="1"/>
  <c r="L565" i="11"/>
  <c r="P565" i="11" a="1"/>
  <c r="P565" i="11"/>
  <c r="E565" i="11" a="1"/>
  <c r="E565" i="11"/>
  <c r="S347" i="11" a="1"/>
  <c r="S347" i="11"/>
  <c r="K347" i="11" a="1"/>
  <c r="K347" i="11"/>
  <c r="AC347" i="11"/>
  <c r="AE347" i="11"/>
  <c r="Q347" i="11" a="1"/>
  <c r="Q347" i="11"/>
  <c r="I347" i="11" a="1"/>
  <c r="I347" i="11"/>
  <c r="V347" i="11"/>
  <c r="O347" i="11" a="1"/>
  <c r="O347" i="11"/>
  <c r="L347" i="11" a="1"/>
  <c r="L347" i="11"/>
  <c r="N347" i="11" a="1"/>
  <c r="N347" i="11"/>
  <c r="E347" i="11" a="1"/>
  <c r="E347" i="11"/>
  <c r="Z347" i="11" a="1"/>
  <c r="Z347" i="11"/>
  <c r="M347" i="11" a="1"/>
  <c r="M347" i="11"/>
  <c r="D347" i="11" a="1"/>
  <c r="D347" i="11"/>
  <c r="J347" i="11" a="1"/>
  <c r="J347" i="11"/>
  <c r="P347" i="11" a="1"/>
  <c r="P347" i="11"/>
  <c r="O894" i="11" a="1"/>
  <c r="O894" i="11"/>
  <c r="L894" i="11" a="1"/>
  <c r="L894" i="11"/>
  <c r="P894" i="11" a="1"/>
  <c r="P894" i="11"/>
  <c r="J894" i="11" a="1"/>
  <c r="J894" i="11"/>
  <c r="S894" i="11" a="1"/>
  <c r="S894" i="11"/>
  <c r="E894" i="11" a="1"/>
  <c r="E894" i="11"/>
  <c r="Z894" i="11" a="1"/>
  <c r="Z894" i="11"/>
  <c r="Q894" i="11" a="1"/>
  <c r="Q894" i="11"/>
  <c r="N894" i="11" a="1"/>
  <c r="N894" i="11"/>
  <c r="K894" i="11" a="1"/>
  <c r="K894" i="11"/>
  <c r="AC894" i="11"/>
  <c r="AE894" i="11"/>
  <c r="M894" i="11" a="1"/>
  <c r="M894" i="11"/>
  <c r="I894" i="11" a="1"/>
  <c r="I894" i="11"/>
  <c r="V894" i="11"/>
  <c r="D894" i="11" a="1"/>
  <c r="D894" i="11"/>
  <c r="E337" i="11" a="1"/>
  <c r="E337" i="11"/>
  <c r="P337" i="11" a="1"/>
  <c r="P337" i="11"/>
  <c r="I337" i="11" a="1"/>
  <c r="I337" i="11"/>
  <c r="V337" i="11"/>
  <c r="L337" i="11" a="1"/>
  <c r="L337" i="11"/>
  <c r="K337" i="11" a="1"/>
  <c r="K337" i="11"/>
  <c r="AC337" i="11"/>
  <c r="AE337" i="11"/>
  <c r="J337" i="11" a="1"/>
  <c r="J337" i="11"/>
  <c r="O337" i="11" a="1"/>
  <c r="O337" i="11"/>
  <c r="N337" i="11" a="1"/>
  <c r="N337" i="11"/>
  <c r="Q337" i="11" a="1"/>
  <c r="Q337" i="11"/>
  <c r="S337" i="11" a="1"/>
  <c r="S337" i="11"/>
  <c r="Z337" i="11" a="1"/>
  <c r="Z337" i="11"/>
  <c r="M337" i="11" a="1"/>
  <c r="M337" i="11"/>
  <c r="D337" i="11" a="1"/>
  <c r="D337" i="11"/>
  <c r="Z857" i="11" a="1"/>
  <c r="Z857" i="11"/>
  <c r="E857" i="11" a="1"/>
  <c r="E857" i="11"/>
  <c r="Q857" i="11" a="1"/>
  <c r="Q857" i="11"/>
  <c r="O857" i="11" a="1"/>
  <c r="O857" i="11"/>
  <c r="M857" i="11" a="1"/>
  <c r="M857" i="11"/>
  <c r="S857" i="11" a="1"/>
  <c r="S857" i="11"/>
  <c r="J857" i="11" a="1"/>
  <c r="J857" i="11"/>
  <c r="K857" i="11" a="1"/>
  <c r="K857" i="11"/>
  <c r="AC857" i="11"/>
  <c r="AE857" i="11"/>
  <c r="D857" i="11" a="1"/>
  <c r="D857" i="11"/>
  <c r="N857" i="11" a="1"/>
  <c r="N857" i="11"/>
  <c r="L857" i="11" a="1"/>
  <c r="L857" i="11"/>
  <c r="I857" i="11" a="1"/>
  <c r="I857" i="11"/>
  <c r="V857" i="11"/>
  <c r="P857" i="11" a="1"/>
  <c r="P857" i="11"/>
  <c r="Z55" i="11" a="1"/>
  <c r="Z55" i="11"/>
  <c r="E55" i="11" a="1"/>
  <c r="E55" i="11"/>
  <c r="K55" i="11" a="1"/>
  <c r="K55" i="11"/>
  <c r="AC55" i="11"/>
  <c r="AE55" i="11"/>
  <c r="I55" i="11" a="1"/>
  <c r="I55" i="11"/>
  <c r="V55" i="11"/>
  <c r="Q55" i="11" a="1"/>
  <c r="Q55" i="11"/>
  <c r="D55" i="11" a="1"/>
  <c r="D55" i="11"/>
  <c r="N55" i="11" a="1"/>
  <c r="N55" i="11"/>
  <c r="M55" i="11" a="1"/>
  <c r="M55" i="11"/>
  <c r="J55" i="11" a="1"/>
  <c r="J55" i="11"/>
  <c r="S55" i="11" a="1"/>
  <c r="S55" i="11"/>
  <c r="L55" i="11" a="1"/>
  <c r="L55" i="11"/>
  <c r="P55" i="11" a="1"/>
  <c r="P55" i="11"/>
  <c r="O55" i="11" a="1"/>
  <c r="O55" i="11"/>
  <c r="Y434" i="11" a="1"/>
  <c r="Y434" i="11"/>
  <c r="AA434" i="11" a="1"/>
  <c r="AA434" i="11"/>
  <c r="AA493" i="11" a="1"/>
  <c r="AA493" i="11"/>
  <c r="F493" i="11" a="1"/>
  <c r="F493" i="11"/>
  <c r="Y494" i="11" a="1"/>
  <c r="Y494" i="11"/>
  <c r="ED857" i="11"/>
  <c r="BW894" i="11"/>
  <c r="CK894" i="11"/>
  <c r="BV894" i="11"/>
  <c r="BX894" i="11"/>
  <c r="CJ894" i="11"/>
  <c r="BY894" i="11"/>
  <c r="CQ894" i="11"/>
  <c r="CS894" i="11"/>
  <c r="CE894" i="11"/>
  <c r="CG894" i="11"/>
  <c r="CN894" i="11"/>
  <c r="CL894" i="11"/>
  <c r="CR894" i="11"/>
  <c r="BZ894" i="11"/>
  <c r="CM894" i="11"/>
  <c r="CF894" i="11"/>
  <c r="CT894" i="11"/>
  <c r="CC894" i="11"/>
  <c r="CD894" i="11"/>
  <c r="CU894" i="11"/>
  <c r="CU565" i="11"/>
  <c r="CR565" i="11"/>
  <c r="CS565" i="11"/>
  <c r="CC565" i="11"/>
  <c r="CN565" i="11"/>
  <c r="CG565" i="11"/>
  <c r="CL565" i="11"/>
  <c r="CF565" i="11"/>
  <c r="CJ565" i="11"/>
  <c r="CD565" i="11"/>
  <c r="CK565" i="11"/>
  <c r="CE565" i="11"/>
  <c r="BV565" i="11"/>
  <c r="CT565" i="11"/>
  <c r="CQ565" i="11"/>
  <c r="CM565" i="11"/>
  <c r="ED873" i="11"/>
  <c r="AC396" i="11"/>
  <c r="AE396" i="11"/>
  <c r="ED860" i="11"/>
  <c r="ED988" i="11"/>
  <c r="ED93" i="11"/>
  <c r="ED526" i="11"/>
  <c r="CC740" i="11"/>
  <c r="BW740" i="11"/>
  <c r="CU740" i="11"/>
  <c r="CN740" i="11"/>
  <c r="CM740" i="11"/>
  <c r="CD740" i="11"/>
  <c r="CJ740" i="11"/>
  <c r="CE740" i="11"/>
  <c r="BV740" i="11"/>
  <c r="BX740" i="11"/>
  <c r="CG740" i="11"/>
  <c r="CQ740" i="11"/>
  <c r="CL740" i="11"/>
  <c r="CF740" i="11"/>
  <c r="BY740" i="11"/>
  <c r="BZ740" i="11"/>
  <c r="CT740" i="11"/>
  <c r="CR740" i="11"/>
  <c r="CK740" i="11"/>
  <c r="CS740" i="11"/>
  <c r="CS813" i="11"/>
  <c r="CT813" i="11"/>
  <c r="CC813" i="11"/>
  <c r="CU813" i="11"/>
  <c r="CJ813" i="11"/>
  <c r="CR813" i="11"/>
  <c r="BV813" i="11"/>
  <c r="CQ813" i="11"/>
  <c r="CM813" i="11"/>
  <c r="CE813" i="11"/>
  <c r="CL813" i="11"/>
  <c r="CF813" i="11"/>
  <c r="CN813" i="11"/>
  <c r="CD813" i="11"/>
  <c r="CK813" i="11"/>
  <c r="CG813" i="11"/>
  <c r="ED983" i="11"/>
  <c r="ED826" i="11"/>
  <c r="ED272" i="11"/>
  <c r="AC211" i="11"/>
  <c r="AE211" i="11"/>
  <c r="ED211" i="11"/>
  <c r="Y352" i="11" a="1"/>
  <c r="Y352" i="11"/>
  <c r="AA351" i="11" a="1"/>
  <c r="AA351" i="11"/>
  <c r="F351" i="11" a="1"/>
  <c r="F351" i="11"/>
  <c r="ED316" i="11"/>
  <c r="ED179" i="11"/>
  <c r="CL810" i="11"/>
  <c r="CG810" i="11"/>
  <c r="CR810" i="11"/>
  <c r="CF810" i="11"/>
  <c r="CC810" i="11"/>
  <c r="CD810" i="11"/>
  <c r="BZ810" i="11"/>
  <c r="CE810" i="11"/>
  <c r="CT810" i="11"/>
  <c r="BV810" i="11"/>
  <c r="CS810" i="11"/>
  <c r="CJ810" i="11"/>
  <c r="CK810" i="11"/>
  <c r="CM810" i="11"/>
  <c r="CU810" i="11"/>
  <c r="CN810" i="11"/>
  <c r="CQ810" i="11"/>
  <c r="F15" i="11" a="1"/>
  <c r="F15" i="11"/>
  <c r="AA15" i="11" a="1"/>
  <c r="AA15" i="11"/>
  <c r="Y16" i="11" a="1"/>
  <c r="Y16" i="11"/>
  <c r="BV663" i="11"/>
  <c r="CF663" i="11"/>
  <c r="CS663" i="11"/>
  <c r="CD663" i="11"/>
  <c r="CM663" i="11"/>
  <c r="CC663" i="11"/>
  <c r="CQ663" i="11"/>
  <c r="CK663" i="11"/>
  <c r="CJ663" i="11"/>
  <c r="CT663" i="11"/>
  <c r="CN663" i="11"/>
  <c r="CE663" i="11"/>
  <c r="CR663" i="11"/>
  <c r="CG663" i="11"/>
  <c r="CU663" i="11"/>
  <c r="CL663" i="11"/>
  <c r="ED194" i="11"/>
  <c r="Y426" i="11" a="1"/>
  <c r="Y426" i="11"/>
  <c r="Y428" i="11" a="1"/>
  <c r="Y428" i="11"/>
  <c r="F425" i="11" a="1"/>
  <c r="F425" i="11"/>
  <c r="AA425" i="11" a="1"/>
  <c r="AA425" i="11"/>
  <c r="CK837" i="11"/>
  <c r="CG837" i="11"/>
  <c r="CR837" i="11"/>
  <c r="BV837" i="11"/>
  <c r="CS837" i="11"/>
  <c r="CU837" i="11"/>
  <c r="CE837" i="11"/>
  <c r="CF837" i="11"/>
  <c r="BZ837" i="11"/>
  <c r="BY837" i="11"/>
  <c r="CM837" i="11"/>
  <c r="CD837" i="11"/>
  <c r="BW837" i="11"/>
  <c r="CQ837" i="11"/>
  <c r="CT837" i="11"/>
  <c r="CN837" i="11"/>
  <c r="BX837" i="11"/>
  <c r="CL837" i="11"/>
  <c r="CJ837" i="11"/>
  <c r="CC837" i="11"/>
  <c r="ED958" i="11"/>
  <c r="ED95" i="11"/>
  <c r="U96" i="11" a="1"/>
  <c r="U96" i="11"/>
  <c r="AB96" i="11"/>
  <c r="ED677" i="11"/>
  <c r="ED169" i="11"/>
  <c r="ED268" i="11"/>
  <c r="ED55" i="11"/>
  <c r="BZ963" i="11"/>
  <c r="CU963" i="11"/>
  <c r="CD963" i="11"/>
  <c r="BY963" i="11"/>
  <c r="CE963" i="11"/>
  <c r="CT963" i="11"/>
  <c r="CM963" i="11"/>
  <c r="CK963" i="11"/>
  <c r="CC963" i="11"/>
  <c r="CQ963" i="11"/>
  <c r="BV963" i="11"/>
  <c r="BX963" i="11"/>
  <c r="CL963" i="11"/>
  <c r="BW963" i="11"/>
  <c r="CN963" i="11"/>
  <c r="CJ963" i="11"/>
  <c r="CS963" i="11"/>
  <c r="CR963" i="11"/>
  <c r="CG963" i="11"/>
  <c r="CF963" i="11"/>
  <c r="ED648" i="11"/>
  <c r="AC433" i="11"/>
  <c r="AE433" i="11"/>
  <c r="M168" i="21"/>
  <c r="CJ960" i="11"/>
  <c r="CE960" i="11"/>
  <c r="CQ960" i="11"/>
  <c r="CF960" i="11"/>
  <c r="CC960" i="11"/>
  <c r="CL960" i="11"/>
  <c r="BV960" i="11"/>
  <c r="BX960" i="11"/>
  <c r="BZ960" i="11"/>
  <c r="CS960" i="11"/>
  <c r="CK960" i="11"/>
  <c r="CM960" i="11"/>
  <c r="BW960" i="11"/>
  <c r="CU960" i="11"/>
  <c r="CG960" i="11"/>
  <c r="CT960" i="11"/>
  <c r="BY960" i="11"/>
  <c r="CR960" i="11"/>
  <c r="CD960" i="11"/>
  <c r="CN960" i="11"/>
  <c r="F487" i="11" a="1"/>
  <c r="F487" i="11"/>
  <c r="AA487" i="11" a="1"/>
  <c r="AA487" i="11"/>
  <c r="Y488" i="11" a="1"/>
  <c r="Y488" i="11"/>
  <c r="ED44" i="11"/>
  <c r="CS680" i="11"/>
  <c r="CD680" i="11"/>
  <c r="CM680" i="11"/>
  <c r="CT680" i="11"/>
  <c r="CN680" i="11"/>
  <c r="CU680" i="11"/>
  <c r="CJ680" i="11"/>
  <c r="CR680" i="11"/>
  <c r="CK680" i="11"/>
  <c r="CC680" i="11"/>
  <c r="CL680" i="11"/>
  <c r="CG680" i="11"/>
  <c r="CQ680" i="11"/>
  <c r="CF680" i="11"/>
  <c r="BV680" i="11"/>
  <c r="CE680" i="11"/>
  <c r="CQ926" i="11"/>
  <c r="CN926" i="11"/>
  <c r="CL926" i="11"/>
  <c r="CD926" i="11"/>
  <c r="CJ926" i="11"/>
  <c r="CR926" i="11"/>
  <c r="CM926" i="11"/>
  <c r="CT926" i="11"/>
  <c r="BZ926" i="11"/>
  <c r="CE926" i="11"/>
  <c r="BW926" i="11"/>
  <c r="CC926" i="11"/>
  <c r="CF926" i="11"/>
  <c r="BV926" i="11"/>
  <c r="CG926" i="11"/>
  <c r="BX926" i="11"/>
  <c r="CS926" i="11"/>
  <c r="CK926" i="11"/>
  <c r="CU926" i="11"/>
  <c r="BY926" i="11"/>
  <c r="F135" i="11" a="1"/>
  <c r="F135" i="11"/>
  <c r="AA135" i="11" a="1"/>
  <c r="AA135" i="11"/>
  <c r="ED183" i="11"/>
  <c r="CQ746" i="11"/>
  <c r="CU746" i="11"/>
  <c r="CC746" i="11"/>
  <c r="CS746" i="11"/>
  <c r="CT746" i="11"/>
  <c r="CR746" i="11"/>
  <c r="CN746" i="11"/>
  <c r="CE746" i="11"/>
  <c r="CM746" i="11"/>
  <c r="CG746" i="11"/>
  <c r="CJ746" i="11"/>
  <c r="CF746" i="11"/>
  <c r="BV746" i="11"/>
  <c r="CK746" i="11"/>
  <c r="CL746" i="11"/>
  <c r="CD746" i="11"/>
  <c r="CE988" i="11"/>
  <c r="BV988" i="11"/>
  <c r="CU988" i="11"/>
  <c r="BX988" i="11"/>
  <c r="CF988" i="11"/>
  <c r="CG988" i="11"/>
  <c r="CL988" i="11"/>
  <c r="CQ988" i="11"/>
  <c r="CS988" i="11"/>
  <c r="BZ988" i="11"/>
  <c r="CC988" i="11"/>
  <c r="CD988" i="11"/>
  <c r="CN988" i="11"/>
  <c r="CT988" i="11"/>
  <c r="CK988" i="11"/>
  <c r="CR988" i="11"/>
  <c r="CM988" i="11"/>
  <c r="BY988" i="11"/>
  <c r="BW988" i="11"/>
  <c r="CJ988" i="11"/>
  <c r="ED565" i="11"/>
  <c r="AC479" i="11"/>
  <c r="AE479" i="11"/>
  <c r="ED479" i="11"/>
  <c r="ED595" i="11"/>
  <c r="CT927" i="11"/>
  <c r="CQ927" i="11"/>
  <c r="CM927" i="11"/>
  <c r="CF927" i="11"/>
  <c r="CS927" i="11"/>
  <c r="BV927" i="11"/>
  <c r="CL927" i="11"/>
  <c r="BZ927" i="11"/>
  <c r="CC927" i="11"/>
  <c r="CN927" i="11"/>
  <c r="CK927" i="11"/>
  <c r="BW927" i="11"/>
  <c r="CR927" i="11"/>
  <c r="BY927" i="11"/>
  <c r="CG927" i="11"/>
  <c r="CD927" i="11"/>
  <c r="CE927" i="11"/>
  <c r="CU927" i="11"/>
  <c r="BX927" i="11"/>
  <c r="CJ927" i="11"/>
  <c r="ED927" i="11"/>
  <c r="Y362" i="11" a="1"/>
  <c r="Y362" i="11"/>
  <c r="AA361" i="11" a="1"/>
  <c r="AA361" i="11"/>
  <c r="F361" i="11" a="1"/>
  <c r="F361" i="11"/>
  <c r="F238" i="11" a="1"/>
  <c r="F238" i="11"/>
  <c r="AA201" i="11" a="1"/>
  <c r="AA201" i="11"/>
  <c r="F201" i="11" a="1"/>
  <c r="F201" i="11"/>
  <c r="ED319" i="11"/>
  <c r="CU857" i="11"/>
  <c r="CN857" i="11"/>
  <c r="CC857" i="11"/>
  <c r="BV857" i="11"/>
  <c r="CR857" i="11"/>
  <c r="CG857" i="11"/>
  <c r="BY857" i="11"/>
  <c r="CL857" i="11"/>
  <c r="CQ857" i="11"/>
  <c r="BX857" i="11"/>
  <c r="CJ857" i="11"/>
  <c r="CD857" i="11"/>
  <c r="BZ857" i="11"/>
  <c r="CF857" i="11"/>
  <c r="CK857" i="11"/>
  <c r="BW857" i="11"/>
  <c r="CS857" i="11"/>
  <c r="CM857" i="11"/>
  <c r="CT857" i="11"/>
  <c r="CE857" i="11"/>
  <c r="ED894" i="11"/>
  <c r="ED141" i="11"/>
  <c r="BZ526" i="11"/>
  <c r="CQ526" i="11"/>
  <c r="BX526" i="11"/>
  <c r="CS526" i="11"/>
  <c r="CK526" i="11"/>
  <c r="CT526" i="11"/>
  <c r="CL526" i="11"/>
  <c r="CU526" i="11"/>
  <c r="CM526" i="11"/>
  <c r="CJ526" i="11"/>
  <c r="BY526" i="11"/>
  <c r="CN526" i="11"/>
  <c r="BW526" i="11"/>
  <c r="CR526" i="11"/>
  <c r="BV526" i="11"/>
  <c r="CC526" i="11"/>
  <c r="ED878" i="11"/>
  <c r="ED740" i="11"/>
  <c r="AC63" i="11"/>
  <c r="AE63" i="11"/>
  <c r="ED63" i="11"/>
  <c r="ED258" i="11"/>
  <c r="ED522" i="11"/>
  <c r="Y236" i="11" a="1"/>
  <c r="Y236" i="11"/>
  <c r="AA235" i="11" a="1"/>
  <c r="AA235" i="11"/>
  <c r="F235" i="11" a="1"/>
  <c r="F235" i="11"/>
  <c r="ED776" i="11"/>
  <c r="D56" i="20"/>
  <c r="D80" i="20"/>
  <c r="D69" i="20"/>
  <c r="CJ673" i="11"/>
  <c r="CD673" i="11"/>
  <c r="CK673" i="11"/>
  <c r="CS673" i="11"/>
  <c r="BV673" i="11"/>
  <c r="CU673" i="11"/>
  <c r="CL673" i="11"/>
  <c r="CQ673" i="11"/>
  <c r="CT673" i="11"/>
  <c r="CC673" i="11"/>
  <c r="CR673" i="11"/>
  <c r="CE673" i="11"/>
  <c r="CN673" i="11"/>
  <c r="CF673" i="11"/>
  <c r="CM673" i="11"/>
  <c r="CG673" i="11"/>
  <c r="BY532" i="11"/>
  <c r="CQ532" i="11"/>
  <c r="BW532" i="11"/>
  <c r="CS532" i="11"/>
  <c r="CN532" i="11"/>
  <c r="CR532" i="11"/>
  <c r="CK532" i="11"/>
  <c r="CU532" i="11"/>
  <c r="CM532" i="11"/>
  <c r="BZ532" i="11"/>
  <c r="CL532" i="11"/>
  <c r="BV532" i="11"/>
  <c r="CJ532" i="11"/>
  <c r="BX532" i="11"/>
  <c r="CT532" i="11"/>
  <c r="CC532" i="11"/>
  <c r="BV772" i="11"/>
  <c r="CT772" i="11"/>
  <c r="CF772" i="11"/>
  <c r="CR772" i="11"/>
  <c r="BX772" i="11"/>
  <c r="CE772" i="11"/>
  <c r="CJ772" i="11"/>
  <c r="CK772" i="11"/>
  <c r="CD772" i="11"/>
  <c r="BW772" i="11"/>
  <c r="CC772" i="11"/>
  <c r="CS772" i="11"/>
  <c r="BY772" i="11"/>
  <c r="CL772" i="11"/>
  <c r="CM772" i="11"/>
  <c r="BZ772" i="11"/>
  <c r="CN772" i="11"/>
  <c r="CQ772" i="11"/>
  <c r="CU772" i="11"/>
  <c r="CG772" i="11"/>
  <c r="AA389" i="11" a="1"/>
  <c r="AA389" i="11"/>
  <c r="F389" i="11" a="1"/>
  <c r="F389" i="11"/>
  <c r="ED666" i="11"/>
  <c r="CQ653" i="11"/>
  <c r="BV653" i="11"/>
  <c r="CU653" i="11"/>
  <c r="CS653" i="11"/>
  <c r="CC653" i="11"/>
  <c r="CF653" i="11"/>
  <c r="CR653" i="11"/>
  <c r="CD653" i="11"/>
  <c r="CJ653" i="11"/>
  <c r="CG653" i="11"/>
  <c r="CK653" i="11"/>
  <c r="CE653" i="11"/>
  <c r="CN653" i="11"/>
  <c r="CT653" i="11"/>
  <c r="CL653" i="11"/>
  <c r="CM653" i="11"/>
  <c r="F397" i="11" a="1"/>
  <c r="F397" i="11"/>
  <c r="AA397" i="11" a="1"/>
  <c r="AA397" i="11"/>
  <c r="CR742" i="11"/>
  <c r="CG742" i="11"/>
  <c r="BV742" i="11"/>
  <c r="CE742" i="11"/>
  <c r="CT742" i="11"/>
  <c r="CU742" i="11"/>
  <c r="CK742" i="11"/>
  <c r="CQ742" i="11"/>
  <c r="CJ742" i="11"/>
  <c r="CN742" i="11"/>
  <c r="CD742" i="11"/>
  <c r="CF742" i="11"/>
  <c r="CL742" i="11"/>
  <c r="CS742" i="11"/>
  <c r="CM742" i="11"/>
  <c r="CC742" i="11"/>
  <c r="ED539" i="11"/>
  <c r="CN965" i="11"/>
  <c r="CE965" i="11"/>
  <c r="BZ965" i="11"/>
  <c r="BW965" i="11"/>
  <c r="CL965" i="11"/>
  <c r="CQ965" i="11"/>
  <c r="CR965" i="11"/>
  <c r="CK965" i="11"/>
  <c r="CS965" i="11"/>
  <c r="CT965" i="11"/>
  <c r="CG965" i="11"/>
  <c r="CD965" i="11"/>
  <c r="CM965" i="11"/>
  <c r="CJ965" i="11"/>
  <c r="CF965" i="11"/>
  <c r="BX965" i="11"/>
  <c r="BV965" i="11"/>
  <c r="CC965" i="11"/>
  <c r="BY965" i="11"/>
  <c r="CU965" i="11"/>
  <c r="ED21" i="11"/>
  <c r="ED849" i="11"/>
  <c r="CC849" i="11"/>
  <c r="CG849" i="11"/>
  <c r="BZ849" i="11"/>
  <c r="CD849" i="11"/>
  <c r="CE849" i="11"/>
  <c r="CU849" i="11"/>
  <c r="BW849" i="11"/>
  <c r="BV849" i="11"/>
  <c r="BX849" i="11"/>
  <c r="CQ849" i="11"/>
  <c r="CF849" i="11"/>
  <c r="CT849" i="11"/>
  <c r="CJ849" i="11"/>
  <c r="CM849" i="11"/>
  <c r="BY849" i="11"/>
  <c r="CL849" i="11"/>
  <c r="CR849" i="11"/>
  <c r="CS849" i="11"/>
  <c r="CK849" i="11"/>
  <c r="CN849" i="11"/>
  <c r="CC666" i="11"/>
  <c r="CF666" i="11"/>
  <c r="CM666" i="11"/>
  <c r="CG666" i="11"/>
  <c r="CK666" i="11"/>
  <c r="CD666" i="11"/>
  <c r="CQ666" i="11"/>
  <c r="CT666" i="11"/>
  <c r="CJ666" i="11"/>
  <c r="CL666" i="11"/>
  <c r="BV666" i="11"/>
  <c r="CU666" i="11"/>
  <c r="CR666" i="11"/>
  <c r="CN666" i="11"/>
  <c r="CS666" i="11"/>
  <c r="CE666" i="11"/>
  <c r="F322" i="11" a="1"/>
  <c r="F322" i="11"/>
  <c r="ED276" i="11"/>
  <c r="CJ776" i="11"/>
  <c r="CE776" i="11"/>
  <c r="CQ776" i="11"/>
  <c r="CR776" i="11"/>
  <c r="CK776" i="11"/>
  <c r="CD776" i="11"/>
  <c r="CF776" i="11"/>
  <c r="CM776" i="11"/>
  <c r="CG776" i="11"/>
  <c r="CN776" i="11"/>
  <c r="CT776" i="11"/>
  <c r="CU776" i="11"/>
  <c r="CS776" i="11"/>
  <c r="BV776" i="11"/>
  <c r="CC776" i="11"/>
  <c r="CL776" i="11"/>
  <c r="AC159" i="11"/>
  <c r="AE159" i="11"/>
  <c r="ED159" i="11"/>
  <c r="BZ998" i="11"/>
  <c r="CT998" i="11"/>
  <c r="CJ998" i="11"/>
  <c r="CR998" i="11"/>
  <c r="CQ998" i="11"/>
  <c r="BW998" i="11"/>
  <c r="CS998" i="11"/>
  <c r="BV998" i="11"/>
  <c r="CN998" i="11"/>
  <c r="CG998" i="11"/>
  <c r="CC998" i="11"/>
  <c r="BX998" i="11"/>
  <c r="CK998" i="11"/>
  <c r="BY998" i="11"/>
  <c r="CE998" i="11"/>
  <c r="CL998" i="11"/>
  <c r="CF998" i="11"/>
  <c r="CM998" i="11"/>
  <c r="CD998" i="11"/>
  <c r="CU998" i="11"/>
  <c r="AA483" i="11" a="1"/>
  <c r="AA483" i="11"/>
  <c r="F483" i="11" a="1"/>
  <c r="F483" i="11"/>
  <c r="Y484" i="11" a="1"/>
  <c r="Y484" i="11"/>
  <c r="CM793" i="11"/>
  <c r="CD793" i="11"/>
  <c r="CR793" i="11"/>
  <c r="CG793" i="11"/>
  <c r="CC793" i="11"/>
  <c r="CE793" i="11"/>
  <c r="CJ793" i="11"/>
  <c r="CF793" i="11"/>
  <c r="CN793" i="11"/>
  <c r="BV793" i="11"/>
  <c r="CU793" i="11"/>
  <c r="CS793" i="11"/>
  <c r="CK793" i="11"/>
  <c r="CQ793" i="11"/>
  <c r="CT793" i="11"/>
  <c r="CL793" i="11"/>
  <c r="ED497" i="11"/>
  <c r="F126" i="11" a="1"/>
  <c r="F126" i="11"/>
  <c r="ED792" i="11"/>
  <c r="F251" i="11" a="1"/>
  <c r="F251" i="11"/>
  <c r="AA251" i="11" a="1"/>
  <c r="AA251" i="11"/>
  <c r="CE576" i="11"/>
  <c r="BV576" i="11"/>
  <c r="CR576" i="11"/>
  <c r="CD576" i="11"/>
  <c r="CM576" i="11"/>
  <c r="CL576" i="11"/>
  <c r="CG576" i="11"/>
  <c r="CK576" i="11"/>
  <c r="CC576" i="11"/>
  <c r="CJ576" i="11"/>
  <c r="CN576" i="11"/>
  <c r="CU576" i="11"/>
  <c r="CT576" i="11"/>
  <c r="CF576" i="11"/>
  <c r="BX576" i="11"/>
  <c r="CS576" i="11"/>
  <c r="CQ576" i="11"/>
  <c r="ED696" i="11"/>
  <c r="CN637" i="11"/>
  <c r="CS637" i="11"/>
  <c r="CC637" i="11"/>
  <c r="CF637" i="11"/>
  <c r="CU637" i="11"/>
  <c r="CE637" i="11"/>
  <c r="CJ637" i="11"/>
  <c r="CQ637" i="11"/>
  <c r="CG637" i="11"/>
  <c r="CK637" i="11"/>
  <c r="CD637" i="11"/>
  <c r="BV637" i="11"/>
  <c r="CR637" i="11"/>
  <c r="CT637" i="11"/>
  <c r="CM637" i="11"/>
  <c r="CL637" i="11"/>
  <c r="CQ737" i="11"/>
  <c r="CM737" i="11"/>
  <c r="CR737" i="11"/>
  <c r="CG737" i="11"/>
  <c r="CT737" i="11"/>
  <c r="CF737" i="11"/>
  <c r="CK737" i="11"/>
  <c r="CD737" i="11"/>
  <c r="CJ737" i="11"/>
  <c r="CS737" i="11"/>
  <c r="CL737" i="11"/>
  <c r="BV737" i="11"/>
  <c r="CC737" i="11"/>
  <c r="CN737" i="11"/>
  <c r="CU737" i="11"/>
  <c r="CE737" i="11"/>
  <c r="BY539" i="11"/>
  <c r="CF539" i="11"/>
  <c r="CS539" i="11"/>
  <c r="BX539" i="11"/>
  <c r="CN539" i="11"/>
  <c r="CQ539" i="11"/>
  <c r="BW539" i="11"/>
  <c r="CK539" i="11"/>
  <c r="CR539" i="11"/>
  <c r="BZ539" i="11"/>
  <c r="CJ539" i="11"/>
  <c r="CG539" i="11"/>
  <c r="CM539" i="11"/>
  <c r="CD539" i="11"/>
  <c r="CL539" i="11"/>
  <c r="CC539" i="11"/>
  <c r="CT539" i="11"/>
  <c r="BV539" i="11"/>
  <c r="CE539" i="11"/>
  <c r="CU539" i="11"/>
  <c r="ED186" i="11"/>
  <c r="D77" i="20"/>
  <c r="D66" i="20"/>
  <c r="D53" i="20"/>
  <c r="AC475" i="11"/>
  <c r="AE475" i="11"/>
  <c r="ED475" i="11"/>
  <c r="AA271" i="11" a="1"/>
  <c r="AA271" i="11"/>
  <c r="F271" i="11" a="1"/>
  <c r="F271" i="11"/>
  <c r="CS558" i="11"/>
  <c r="CD558" i="11"/>
  <c r="CR558" i="11"/>
  <c r="CE558" i="11"/>
  <c r="CQ558" i="11"/>
  <c r="CK558" i="11"/>
  <c r="CT558" i="11"/>
  <c r="CC558" i="11"/>
  <c r="CN558" i="11"/>
  <c r="CJ558" i="11"/>
  <c r="CU558" i="11"/>
  <c r="CM558" i="11"/>
  <c r="CG558" i="11"/>
  <c r="BV558" i="11"/>
  <c r="CF558" i="11"/>
  <c r="CL558" i="11"/>
  <c r="BW558" i="11"/>
  <c r="ED109" i="11"/>
  <c r="CM594" i="11"/>
  <c r="CF594" i="11"/>
  <c r="CU594" i="11"/>
  <c r="CE594" i="11"/>
  <c r="CR594" i="11"/>
  <c r="CD594" i="11"/>
  <c r="CC594" i="11"/>
  <c r="CG594" i="11"/>
  <c r="CN594" i="11"/>
  <c r="CL594" i="11"/>
  <c r="BV594" i="11"/>
  <c r="CJ594" i="11"/>
  <c r="CK594" i="11"/>
  <c r="CQ594" i="11"/>
  <c r="CS594" i="11"/>
  <c r="CT594" i="11"/>
  <c r="ED38" i="11"/>
  <c r="ED552" i="11"/>
  <c r="CJ638" i="11"/>
  <c r="CL638" i="11"/>
  <c r="CE638" i="11"/>
  <c r="CS638" i="11"/>
  <c r="BZ638" i="11"/>
  <c r="CT638" i="11"/>
  <c r="BY638" i="11"/>
  <c r="CC638" i="11"/>
  <c r="CK638" i="11"/>
  <c r="BX638" i="11"/>
  <c r="CR638" i="11"/>
  <c r="CN638" i="11"/>
  <c r="CQ638" i="11"/>
  <c r="CG638" i="11"/>
  <c r="BW638" i="11"/>
  <c r="CU638" i="11"/>
  <c r="CD638" i="11"/>
  <c r="BV638" i="11"/>
  <c r="CM638" i="11"/>
  <c r="CF638" i="11"/>
  <c r="AA453" i="11" a="1"/>
  <c r="AA453" i="11"/>
  <c r="F453" i="11" a="1"/>
  <c r="F453" i="11"/>
  <c r="Y454" i="11" a="1"/>
  <c r="Y454" i="11"/>
  <c r="ED144" i="11"/>
  <c r="ED510" i="11"/>
  <c r="CQ806" i="11"/>
  <c r="CT806" i="11"/>
  <c r="CS806" i="11"/>
  <c r="CR806" i="11"/>
  <c r="CJ806" i="11"/>
  <c r="CK806" i="11"/>
  <c r="CM806" i="11"/>
  <c r="BV806" i="11"/>
  <c r="CD806" i="11"/>
  <c r="CL806" i="11"/>
  <c r="CU806" i="11"/>
  <c r="CF806" i="11"/>
  <c r="CG806" i="11"/>
  <c r="CC806" i="11"/>
  <c r="CE806" i="11"/>
  <c r="CN806" i="11"/>
  <c r="AC427" i="11"/>
  <c r="AE427" i="11"/>
  <c r="ED531" i="11"/>
  <c r="CM759" i="11"/>
  <c r="CJ759" i="11"/>
  <c r="CC759" i="11"/>
  <c r="CL759" i="11"/>
  <c r="CS759" i="11"/>
  <c r="CD759" i="11"/>
  <c r="BV759" i="11"/>
  <c r="CE759" i="11"/>
  <c r="CT759" i="11"/>
  <c r="CG759" i="11"/>
  <c r="CU759" i="11"/>
  <c r="CR759" i="11"/>
  <c r="CF759" i="11"/>
  <c r="CN759" i="11"/>
  <c r="CQ759" i="11"/>
  <c r="CK759" i="11"/>
  <c r="CQ855" i="11"/>
  <c r="CM855" i="11"/>
  <c r="CC855" i="11"/>
  <c r="CL855" i="11"/>
  <c r="CG855" i="11"/>
  <c r="CJ855" i="11"/>
  <c r="BY855" i="11"/>
  <c r="CD855" i="11"/>
  <c r="BW855" i="11"/>
  <c r="CS855" i="11"/>
  <c r="CT855" i="11"/>
  <c r="CF855" i="11"/>
  <c r="BX855" i="11"/>
  <c r="CN855" i="11"/>
  <c r="CU855" i="11"/>
  <c r="BV855" i="11"/>
  <c r="CK855" i="11"/>
  <c r="CR855" i="11"/>
  <c r="CE855" i="11"/>
  <c r="BZ855" i="11"/>
  <c r="ED949" i="11"/>
  <c r="F432" i="11" a="1"/>
  <c r="F432" i="11"/>
  <c r="CG887" i="11"/>
  <c r="CN887" i="11"/>
  <c r="BW887" i="11"/>
  <c r="BV887" i="11"/>
  <c r="CK887" i="11"/>
  <c r="CJ887" i="11"/>
  <c r="CF887" i="11"/>
  <c r="CR887" i="11"/>
  <c r="CD887" i="11"/>
  <c r="CS887" i="11"/>
  <c r="BY887" i="11"/>
  <c r="BX887" i="11"/>
  <c r="BZ887" i="11"/>
  <c r="CE887" i="11"/>
  <c r="CU887" i="11"/>
  <c r="CQ887" i="11"/>
  <c r="CT887" i="11"/>
  <c r="CC887" i="11"/>
  <c r="CM887" i="11"/>
  <c r="CL887" i="11"/>
  <c r="CN745" i="11"/>
  <c r="CE745" i="11"/>
  <c r="CL745" i="11"/>
  <c r="CQ745" i="11"/>
  <c r="CS745" i="11"/>
  <c r="CM745" i="11"/>
  <c r="CU745" i="11"/>
  <c r="CJ745" i="11"/>
  <c r="CT745" i="11"/>
  <c r="CR745" i="11"/>
  <c r="CK745" i="11"/>
  <c r="CF745" i="11"/>
  <c r="CC745" i="11"/>
  <c r="CD745" i="11"/>
  <c r="BV745" i="11"/>
  <c r="CG745" i="11"/>
  <c r="AA505" i="11" a="1"/>
  <c r="AA505" i="11"/>
  <c r="F505" i="11" a="1"/>
  <c r="F505" i="11"/>
  <c r="AC403" i="11"/>
  <c r="AE403" i="11"/>
  <c r="CC696" i="11"/>
  <c r="CL696" i="11"/>
  <c r="CT696" i="11"/>
  <c r="BZ696" i="11"/>
  <c r="CM696" i="11"/>
  <c r="CN696" i="11"/>
  <c r="CR696" i="11"/>
  <c r="CE696" i="11"/>
  <c r="BW696" i="11"/>
  <c r="CQ696" i="11"/>
  <c r="CF696" i="11"/>
  <c r="CK696" i="11"/>
  <c r="BY696" i="11"/>
  <c r="CD696" i="11"/>
  <c r="BV696" i="11"/>
  <c r="CJ696" i="11"/>
  <c r="CG696" i="11"/>
  <c r="CU696" i="11"/>
  <c r="BX696" i="11"/>
  <c r="CS696" i="11"/>
  <c r="BW883" i="11"/>
  <c r="CU883" i="11"/>
  <c r="CN883" i="11"/>
  <c r="CC883" i="11"/>
  <c r="BV883" i="11"/>
  <c r="CF883" i="11"/>
  <c r="CK883" i="11"/>
  <c r="BX883" i="11"/>
  <c r="CS883" i="11"/>
  <c r="CE883" i="11"/>
  <c r="CJ883" i="11"/>
  <c r="CD883" i="11"/>
  <c r="BZ883" i="11"/>
  <c r="CR883" i="11"/>
  <c r="CG883" i="11"/>
  <c r="CM883" i="11"/>
  <c r="CL883" i="11"/>
  <c r="BY883" i="11"/>
  <c r="CQ883" i="11"/>
  <c r="CT883" i="11"/>
  <c r="BY996" i="11"/>
  <c r="CR996" i="11"/>
  <c r="CU996" i="11"/>
  <c r="BV996" i="11"/>
  <c r="CN996" i="11"/>
  <c r="CT996" i="11"/>
  <c r="CQ996" i="11"/>
  <c r="CL996" i="11"/>
  <c r="CG996" i="11"/>
  <c r="BZ996" i="11"/>
  <c r="CD996" i="11"/>
  <c r="CJ996" i="11"/>
  <c r="CM996" i="11"/>
  <c r="CC996" i="11"/>
  <c r="BW996" i="11"/>
  <c r="CF996" i="11"/>
  <c r="CS996" i="11"/>
  <c r="CE996" i="11"/>
  <c r="CK996" i="11"/>
  <c r="BX996" i="11"/>
  <c r="ED147" i="11"/>
  <c r="ED520" i="11"/>
  <c r="BW931" i="11"/>
  <c r="CG931" i="11"/>
  <c r="CD931" i="11"/>
  <c r="BY931" i="11"/>
  <c r="CE931" i="11"/>
  <c r="CC931" i="11"/>
  <c r="CR931" i="11"/>
  <c r="CU931" i="11"/>
  <c r="BX931" i="11"/>
  <c r="CJ931" i="11"/>
  <c r="BV931" i="11"/>
  <c r="CN931" i="11"/>
  <c r="CF931" i="11"/>
  <c r="CQ931" i="11"/>
  <c r="BZ931" i="11"/>
  <c r="CS931" i="11"/>
  <c r="CM931" i="11"/>
  <c r="CL931" i="11"/>
  <c r="CT931" i="11"/>
  <c r="CK931" i="11"/>
  <c r="CM928" i="11"/>
  <c r="CD928" i="11"/>
  <c r="CU928" i="11"/>
  <c r="CK928" i="11"/>
  <c r="BY928" i="11"/>
  <c r="CG928" i="11"/>
  <c r="CR928" i="11"/>
  <c r="CF928" i="11"/>
  <c r="CS928" i="11"/>
  <c r="CN928" i="11"/>
  <c r="CT928" i="11"/>
  <c r="BW928" i="11"/>
  <c r="BV928" i="11"/>
  <c r="CE928" i="11"/>
  <c r="BZ928" i="11"/>
  <c r="BX928" i="11"/>
  <c r="CL928" i="11"/>
  <c r="CQ928" i="11"/>
  <c r="CC928" i="11"/>
  <c r="CJ928" i="11"/>
  <c r="CE962" i="11"/>
  <c r="CF962" i="11"/>
  <c r="CL962" i="11"/>
  <c r="CJ962" i="11"/>
  <c r="CG962" i="11"/>
  <c r="CC962" i="11"/>
  <c r="CT962" i="11"/>
  <c r="BW962" i="11"/>
  <c r="CR962" i="11"/>
  <c r="CS962" i="11"/>
  <c r="CQ962" i="11"/>
  <c r="BZ962" i="11"/>
  <c r="CD962" i="11"/>
  <c r="BX962" i="11"/>
  <c r="CK962" i="11"/>
  <c r="CN962" i="11"/>
  <c r="CU962" i="11"/>
  <c r="CM962" i="11"/>
  <c r="BV962" i="11"/>
  <c r="BY962" i="11"/>
  <c r="BV651" i="11"/>
  <c r="CG651" i="11"/>
  <c r="CK651" i="11"/>
  <c r="CD651" i="11"/>
  <c r="CR651" i="11"/>
  <c r="CF651" i="11"/>
  <c r="CT651" i="11"/>
  <c r="CJ651" i="11"/>
  <c r="CM651" i="11"/>
  <c r="CL651" i="11"/>
  <c r="CN651" i="11"/>
  <c r="CU651" i="11"/>
  <c r="CS651" i="11"/>
  <c r="CC651" i="11"/>
  <c r="CQ651" i="11"/>
  <c r="CE651" i="11"/>
  <c r="ED513" i="11"/>
  <c r="CM575" i="11"/>
  <c r="CJ575" i="11"/>
  <c r="CQ575" i="11"/>
  <c r="CU575" i="11"/>
  <c r="CN575" i="11"/>
  <c r="CF575" i="11"/>
  <c r="CS575" i="11"/>
  <c r="CG575" i="11"/>
  <c r="CC575" i="11"/>
  <c r="CD575" i="11"/>
  <c r="CK575" i="11"/>
  <c r="CE575" i="11"/>
  <c r="CR575" i="11"/>
  <c r="CT575" i="11"/>
  <c r="CL575" i="11"/>
  <c r="BV575" i="11"/>
  <c r="CK794" i="11"/>
  <c r="CN794" i="11"/>
  <c r="CU794" i="11"/>
  <c r="CM794" i="11"/>
  <c r="CJ794" i="11"/>
  <c r="CG794" i="11"/>
  <c r="BV794" i="11"/>
  <c r="CD794" i="11"/>
  <c r="CC794" i="11"/>
  <c r="CF794" i="11"/>
  <c r="CL794" i="11"/>
  <c r="CT794" i="11"/>
  <c r="CE794" i="11"/>
  <c r="CS794" i="11"/>
  <c r="CR794" i="11"/>
  <c r="CQ794" i="11"/>
  <c r="F80" i="11" a="1"/>
  <c r="F80" i="11"/>
  <c r="BY544" i="11"/>
  <c r="CK544" i="11"/>
  <c r="CS544" i="11"/>
  <c r="BX544" i="11"/>
  <c r="CM544" i="11"/>
  <c r="CU544" i="11"/>
  <c r="BZ544" i="11"/>
  <c r="CL544" i="11"/>
  <c r="CF544" i="11"/>
  <c r="CN544" i="11"/>
  <c r="CC544" i="11"/>
  <c r="CJ544" i="11"/>
  <c r="CD544" i="11"/>
  <c r="CQ544" i="11"/>
  <c r="BV544" i="11"/>
  <c r="CG544" i="11"/>
  <c r="CT544" i="11"/>
  <c r="BW544" i="11"/>
  <c r="CE544" i="11"/>
  <c r="CR544" i="11"/>
  <c r="ED202" i="11"/>
  <c r="AA343" i="11" a="1"/>
  <c r="AA343" i="11"/>
  <c r="F343" i="11" a="1"/>
  <c r="F343" i="11"/>
  <c r="Y344" i="11" a="1"/>
  <c r="Y344" i="11"/>
  <c r="CR984" i="11"/>
  <c r="BW984" i="11"/>
  <c r="CS984" i="11"/>
  <c r="CF984" i="11"/>
  <c r="CN984" i="11"/>
  <c r="BZ984" i="11"/>
  <c r="CM984" i="11"/>
  <c r="BX984" i="11"/>
  <c r="CQ984" i="11"/>
  <c r="CK984" i="11"/>
  <c r="CT984" i="11"/>
  <c r="BV984" i="11"/>
  <c r="CD984" i="11"/>
  <c r="CU984" i="11"/>
  <c r="CC984" i="11"/>
  <c r="CJ984" i="11"/>
  <c r="BY984" i="11"/>
  <c r="CE984" i="11"/>
  <c r="CG984" i="11"/>
  <c r="CL984" i="11"/>
  <c r="CC626" i="11"/>
  <c r="CD626" i="11"/>
  <c r="BV626" i="11"/>
  <c r="CE626" i="11"/>
  <c r="CQ626" i="11"/>
  <c r="CR626" i="11"/>
  <c r="CU626" i="11"/>
  <c r="CN626" i="11"/>
  <c r="CJ626" i="11"/>
  <c r="CM626" i="11"/>
  <c r="CS626" i="11"/>
  <c r="CL626" i="11"/>
  <c r="CK626" i="11"/>
  <c r="CF626" i="11"/>
  <c r="CT626" i="11"/>
  <c r="CG626" i="11"/>
  <c r="ED602" i="11"/>
  <c r="ED157" i="11"/>
  <c r="ED570" i="11"/>
  <c r="CE508" i="11"/>
  <c r="CK508" i="11"/>
  <c r="BZ508" i="11"/>
  <c r="CD508" i="11"/>
  <c r="CQ508" i="11"/>
  <c r="BV508" i="11"/>
  <c r="CJ508" i="11"/>
  <c r="CR508" i="11"/>
  <c r="BW508" i="11"/>
  <c r="CM508" i="11"/>
  <c r="CT508" i="11"/>
  <c r="BY508" i="11"/>
  <c r="CS508" i="11"/>
  <c r="BX508" i="11"/>
  <c r="CU508" i="11"/>
  <c r="CC508" i="11"/>
  <c r="CF508" i="11"/>
  <c r="CG508" i="11"/>
  <c r="CL508" i="11"/>
  <c r="CN508" i="11"/>
  <c r="ED508" i="11"/>
  <c r="ED364" i="11"/>
  <c r="ED950" i="11"/>
  <c r="ED108" i="11"/>
  <c r="ED564" i="11"/>
  <c r="ED981" i="11"/>
  <c r="ED938" i="11"/>
  <c r="AA359" i="11" a="1"/>
  <c r="AA359" i="11"/>
  <c r="F359" i="11" a="1"/>
  <c r="F359" i="11"/>
  <c r="Y360" i="11" a="1"/>
  <c r="Y360" i="11"/>
  <c r="ED67" i="11"/>
  <c r="ED111" i="11"/>
  <c r="F502" i="11" a="1"/>
  <c r="F502" i="11"/>
  <c r="ED98" i="11"/>
  <c r="ED178" i="11"/>
  <c r="ED999" i="11"/>
  <c r="CT658" i="11"/>
  <c r="CF658" i="11"/>
  <c r="BV658" i="11"/>
  <c r="CD658" i="11"/>
  <c r="CC658" i="11"/>
  <c r="CG658" i="11"/>
  <c r="CS658" i="11"/>
  <c r="CE658" i="11"/>
  <c r="CQ658" i="11"/>
  <c r="CN658" i="11"/>
  <c r="CL658" i="11"/>
  <c r="CU658" i="11"/>
  <c r="CK658" i="11"/>
  <c r="CR658" i="11"/>
  <c r="CJ658" i="11"/>
  <c r="CM658" i="11"/>
  <c r="BY530" i="11"/>
  <c r="CK530" i="11"/>
  <c r="CQ530" i="11"/>
  <c r="CU530" i="11"/>
  <c r="BW530" i="11"/>
  <c r="CC530" i="11"/>
  <c r="CS530" i="11"/>
  <c r="CM530" i="11"/>
  <c r="CN530" i="11"/>
  <c r="CR530" i="11"/>
  <c r="CT530" i="11"/>
  <c r="CJ530" i="11"/>
  <c r="BZ530" i="11"/>
  <c r="CL530" i="11"/>
  <c r="BX530" i="11"/>
  <c r="BV530" i="11"/>
  <c r="CK766" i="11"/>
  <c r="CR766" i="11"/>
  <c r="CU766" i="11"/>
  <c r="CQ766" i="11"/>
  <c r="CS766" i="11"/>
  <c r="CL766" i="11"/>
  <c r="CC766" i="11"/>
  <c r="CE766" i="11"/>
  <c r="CJ766" i="11"/>
  <c r="CF766" i="11"/>
  <c r="BV766" i="11"/>
  <c r="CD766" i="11"/>
  <c r="CN766" i="11"/>
  <c r="CG766" i="11"/>
  <c r="CM766" i="11"/>
  <c r="CT766" i="11"/>
  <c r="BW525" i="11"/>
  <c r="CM525" i="11"/>
  <c r="CT525" i="11"/>
  <c r="BY525" i="11"/>
  <c r="CN525" i="11"/>
  <c r="CC525" i="11"/>
  <c r="CJ525" i="11"/>
  <c r="CF525" i="11"/>
  <c r="CL525" i="11"/>
  <c r="CG525" i="11"/>
  <c r="CS525" i="11"/>
  <c r="CD525" i="11"/>
  <c r="CU525" i="11"/>
  <c r="BZ525" i="11"/>
  <c r="CE525" i="11"/>
  <c r="CR525" i="11"/>
  <c r="BX525" i="11"/>
  <c r="CK525" i="11"/>
  <c r="CQ525" i="11"/>
  <c r="BV525" i="11"/>
  <c r="ED525" i="11"/>
  <c r="ED488" i="11"/>
  <c r="BW546" i="11"/>
  <c r="CC546" i="11"/>
  <c r="CQ546" i="11"/>
  <c r="BY546" i="11"/>
  <c r="CL546" i="11"/>
  <c r="CU546" i="11"/>
  <c r="BX546" i="11"/>
  <c r="CN546" i="11"/>
  <c r="CS546" i="11"/>
  <c r="BZ546" i="11"/>
  <c r="CM546" i="11"/>
  <c r="CD546" i="11"/>
  <c r="CJ546" i="11"/>
  <c r="CF546" i="11"/>
  <c r="CK546" i="11"/>
  <c r="CG546" i="11"/>
  <c r="CR546" i="11"/>
  <c r="BV546" i="11"/>
  <c r="CE546" i="11"/>
  <c r="CT546" i="11"/>
  <c r="ED945" i="11"/>
  <c r="ED816" i="11"/>
  <c r="CC670" i="11"/>
  <c r="CN670" i="11"/>
  <c r="CK670" i="11"/>
  <c r="CG670" i="11"/>
  <c r="CJ670" i="11"/>
  <c r="CE670" i="11"/>
  <c r="CM670" i="11"/>
  <c r="CF670" i="11"/>
  <c r="CQ670" i="11"/>
  <c r="CD670" i="11"/>
  <c r="BV670" i="11"/>
  <c r="CT670" i="11"/>
  <c r="CR670" i="11"/>
  <c r="CL670" i="11"/>
  <c r="CU670" i="11"/>
  <c r="CS670" i="11"/>
  <c r="ED73" i="11"/>
  <c r="ED151" i="11"/>
  <c r="CL932" i="11"/>
  <c r="CJ932" i="11"/>
  <c r="CF932" i="11"/>
  <c r="CT932" i="11"/>
  <c r="CG932" i="11"/>
  <c r="CM932" i="11"/>
  <c r="CD932" i="11"/>
  <c r="CN932" i="11"/>
  <c r="CK932" i="11"/>
  <c r="BZ932" i="11"/>
  <c r="CR932" i="11"/>
  <c r="BY932" i="11"/>
  <c r="BX932" i="11"/>
  <c r="BW932" i="11"/>
  <c r="CQ932" i="11"/>
  <c r="CU932" i="11"/>
  <c r="CE932" i="11"/>
  <c r="CC932" i="11"/>
  <c r="CS932" i="11"/>
  <c r="BV932" i="11"/>
  <c r="CR648" i="11"/>
  <c r="CG648" i="11"/>
  <c r="BV648" i="11"/>
  <c r="CD648" i="11"/>
  <c r="CM648" i="11"/>
  <c r="CE648" i="11"/>
  <c r="CL648" i="11"/>
  <c r="CF648" i="11"/>
  <c r="CU648" i="11"/>
  <c r="CS648" i="11"/>
  <c r="CJ648" i="11"/>
  <c r="CC648" i="11"/>
  <c r="CK648" i="11"/>
  <c r="CT648" i="11"/>
  <c r="CN648" i="11"/>
  <c r="CQ648" i="11"/>
  <c r="ED963" i="11"/>
  <c r="CE873" i="11"/>
  <c r="CS873" i="11"/>
  <c r="BX873" i="11"/>
  <c r="BW873" i="11"/>
  <c r="CT873" i="11"/>
  <c r="CF873" i="11"/>
  <c r="CQ873" i="11"/>
  <c r="CD873" i="11"/>
  <c r="CG873" i="11"/>
  <c r="CM873" i="11"/>
  <c r="BZ873" i="11"/>
  <c r="CN873" i="11"/>
  <c r="CR873" i="11"/>
  <c r="BY873" i="11"/>
  <c r="CU873" i="11"/>
  <c r="CJ873" i="11"/>
  <c r="CL873" i="11"/>
  <c r="CK873" i="11"/>
  <c r="CC873" i="11"/>
  <c r="BV873" i="11"/>
  <c r="AC441" i="11"/>
  <c r="AE441" i="11"/>
  <c r="M170" i="21"/>
  <c r="ED234" i="11"/>
  <c r="ED1004" i="11"/>
  <c r="ED998" i="11"/>
  <c r="Y64" i="11" a="1"/>
  <c r="Y64" i="11"/>
  <c r="F63" i="11" a="1"/>
  <c r="F63" i="11"/>
  <c r="AA63" i="11" a="1"/>
  <c r="AA63" i="11"/>
  <c r="F302" i="11" a="1"/>
  <c r="F302" i="11"/>
  <c r="Y326" i="11" a="1"/>
  <c r="Y326" i="11"/>
  <c r="F326" i="11" a="1"/>
  <c r="F326" i="11"/>
  <c r="F325" i="11" a="1"/>
  <c r="F325" i="11"/>
  <c r="AA325" i="11" a="1"/>
  <c r="AA325" i="11"/>
  <c r="Y120" i="11" a="1"/>
  <c r="Y120" i="11"/>
  <c r="F120" i="11" a="1"/>
  <c r="F120" i="11"/>
  <c r="AA119" i="11" a="1"/>
  <c r="AA119" i="11"/>
  <c r="F119" i="11" a="1"/>
  <c r="F119" i="11"/>
  <c r="ED124" i="11"/>
  <c r="CQ856" i="11"/>
  <c r="CM856" i="11"/>
  <c r="CE856" i="11"/>
  <c r="CR856" i="11"/>
  <c r="CK856" i="11"/>
  <c r="CC856" i="11"/>
  <c r="CG856" i="11"/>
  <c r="BX856" i="11"/>
  <c r="CJ856" i="11"/>
  <c r="CU856" i="11"/>
  <c r="BW856" i="11"/>
  <c r="CF856" i="11"/>
  <c r="BY856" i="11"/>
  <c r="BZ856" i="11"/>
  <c r="CD856" i="11"/>
  <c r="CL856" i="11"/>
  <c r="CS856" i="11"/>
  <c r="CT856" i="11"/>
  <c r="CN856" i="11"/>
  <c r="BV856" i="11"/>
  <c r="AC457" i="11"/>
  <c r="AE457" i="11"/>
  <c r="ED457" i="11"/>
  <c r="ED270" i="11"/>
  <c r="BV718" i="11"/>
  <c r="CT718" i="11"/>
  <c r="CK718" i="11"/>
  <c r="CL718" i="11"/>
  <c r="CM718" i="11"/>
  <c r="CN718" i="11"/>
  <c r="CQ718" i="11"/>
  <c r="CU718" i="11"/>
  <c r="CS718" i="11"/>
  <c r="CE718" i="11"/>
  <c r="CR718" i="11"/>
  <c r="CD718" i="11"/>
  <c r="CJ718" i="11"/>
  <c r="CF718" i="11"/>
  <c r="CC718" i="11"/>
  <c r="CG718" i="11"/>
  <c r="BY889" i="11"/>
  <c r="CQ889" i="11"/>
  <c r="CR889" i="11"/>
  <c r="CE889" i="11"/>
  <c r="BV889" i="11"/>
  <c r="CJ889" i="11"/>
  <c r="BX889" i="11"/>
  <c r="CN889" i="11"/>
  <c r="CD889" i="11"/>
  <c r="BZ889" i="11"/>
  <c r="CU889" i="11"/>
  <c r="CS889" i="11"/>
  <c r="CK889" i="11"/>
  <c r="CL889" i="11"/>
  <c r="BW889" i="11"/>
  <c r="CG889" i="11"/>
  <c r="CC889" i="11"/>
  <c r="CT889" i="11"/>
  <c r="CM889" i="11"/>
  <c r="CF889" i="11"/>
  <c r="CS552" i="11"/>
  <c r="CU552" i="11"/>
  <c r="CQ552" i="11"/>
  <c r="BV552" i="11"/>
  <c r="CJ552" i="11"/>
  <c r="CF552" i="11"/>
  <c r="CL552" i="11"/>
  <c r="CK552" i="11"/>
  <c r="CM552" i="11"/>
  <c r="CG552" i="11"/>
  <c r="CC552" i="11"/>
  <c r="CN552" i="11"/>
  <c r="CT552" i="11"/>
  <c r="CR552" i="11"/>
  <c r="CD552" i="11"/>
  <c r="CE552" i="11"/>
  <c r="CN711" i="11"/>
  <c r="CQ711" i="11"/>
  <c r="CT711" i="11"/>
  <c r="CS711" i="11"/>
  <c r="CM711" i="11"/>
  <c r="CU711" i="11"/>
  <c r="CJ711" i="11"/>
  <c r="BV711" i="11"/>
  <c r="CK711" i="11"/>
  <c r="CD711" i="11"/>
  <c r="CL711" i="11"/>
  <c r="CE711" i="11"/>
  <c r="CC711" i="11"/>
  <c r="CF711" i="11"/>
  <c r="CR711" i="11"/>
  <c r="CG711" i="11"/>
  <c r="F159" i="11" a="1"/>
  <c r="F159" i="11"/>
  <c r="AA159" i="11" a="1"/>
  <c r="AA159" i="11"/>
  <c r="ED250" i="11"/>
  <c r="ED680" i="11"/>
  <c r="AA437" i="11" a="1"/>
  <c r="AA437" i="11"/>
  <c r="F437" i="11" a="1"/>
  <c r="F437" i="11"/>
  <c r="CN833" i="11"/>
  <c r="BW833" i="11"/>
  <c r="BX833" i="11"/>
  <c r="CS833" i="11"/>
  <c r="CQ833" i="11"/>
  <c r="BY833" i="11"/>
  <c r="CG833" i="11"/>
  <c r="CT833" i="11"/>
  <c r="CU833" i="11"/>
  <c r="CE833" i="11"/>
  <c r="CF833" i="11"/>
  <c r="BV833" i="11"/>
  <c r="CK833" i="11"/>
  <c r="CC833" i="11"/>
  <c r="CM833" i="11"/>
  <c r="BZ833" i="11"/>
  <c r="CD833" i="11"/>
  <c r="CL833" i="11"/>
  <c r="CR833" i="11"/>
  <c r="CJ833" i="11"/>
  <c r="ED926" i="11"/>
  <c r="ED806" i="11"/>
  <c r="AC311" i="11"/>
  <c r="AE311" i="11"/>
  <c r="ED311" i="11"/>
  <c r="ED775" i="11"/>
  <c r="ED759" i="11"/>
  <c r="ED865" i="11"/>
  <c r="F499" i="11" a="1"/>
  <c r="F499" i="11"/>
  <c r="AA499" i="11" a="1"/>
  <c r="AA499" i="11"/>
  <c r="Y500" i="11" a="1"/>
  <c r="Y500" i="11"/>
  <c r="ED745" i="11"/>
  <c r="ED617" i="11"/>
  <c r="CR864" i="11"/>
  <c r="BV864" i="11"/>
  <c r="BX864" i="11"/>
  <c r="CE864" i="11"/>
  <c r="CS864" i="11"/>
  <c r="CM864" i="11"/>
  <c r="CJ864" i="11"/>
  <c r="BZ864" i="11"/>
  <c r="CN864" i="11"/>
  <c r="BY864" i="11"/>
  <c r="CQ864" i="11"/>
  <c r="CG864" i="11"/>
  <c r="CU864" i="11"/>
  <c r="CK864" i="11"/>
  <c r="CC864" i="11"/>
  <c r="CL864" i="11"/>
  <c r="BW864" i="11"/>
  <c r="CD864" i="11"/>
  <c r="CT864" i="11"/>
  <c r="CF864" i="11"/>
  <c r="CJ803" i="11"/>
  <c r="CD803" i="11"/>
  <c r="CK803" i="11"/>
  <c r="CC803" i="11"/>
  <c r="CT803" i="11"/>
  <c r="CL803" i="11"/>
  <c r="CN803" i="11"/>
  <c r="CM803" i="11"/>
  <c r="BV803" i="11"/>
  <c r="CU803" i="11"/>
  <c r="CR803" i="11"/>
  <c r="CE803" i="11"/>
  <c r="CQ803" i="11"/>
  <c r="CF803" i="11"/>
  <c r="CS803" i="11"/>
  <c r="CG803" i="11"/>
  <c r="ED156" i="11"/>
  <c r="ED52" i="11"/>
  <c r="ED1006" i="11"/>
  <c r="CM725" i="11"/>
  <c r="CF725" i="11"/>
  <c r="CJ725" i="11"/>
  <c r="CG725" i="11"/>
  <c r="CK725" i="11"/>
  <c r="CE725" i="11"/>
  <c r="CL725" i="11"/>
  <c r="CD725" i="11"/>
  <c r="CC725" i="11"/>
  <c r="CT725" i="11"/>
  <c r="CN725" i="11"/>
  <c r="CQ725" i="11"/>
  <c r="CR725" i="11"/>
  <c r="BV725" i="11"/>
  <c r="CS725" i="11"/>
  <c r="CU725" i="11"/>
  <c r="CQ649" i="11"/>
  <c r="CF649" i="11"/>
  <c r="CJ649" i="11"/>
  <c r="CE649" i="11"/>
  <c r="CK649" i="11"/>
  <c r="CG649" i="11"/>
  <c r="CM649" i="11"/>
  <c r="CD649" i="11"/>
  <c r="BV649" i="11"/>
  <c r="CU649" i="11"/>
  <c r="CN649" i="11"/>
  <c r="CL649" i="11"/>
  <c r="CT649" i="11"/>
  <c r="CC649" i="11"/>
  <c r="CS649" i="11"/>
  <c r="CR649" i="11"/>
  <c r="CR695" i="11"/>
  <c r="CG695" i="11"/>
  <c r="BV695" i="11"/>
  <c r="CE695" i="11"/>
  <c r="CS695" i="11"/>
  <c r="CF695" i="11"/>
  <c r="CK695" i="11"/>
  <c r="CT695" i="11"/>
  <c r="CM695" i="11"/>
  <c r="CJ695" i="11"/>
  <c r="CN695" i="11"/>
  <c r="CL695" i="11"/>
  <c r="CU695" i="11"/>
  <c r="CQ695" i="11"/>
  <c r="CC695" i="11"/>
  <c r="CD695" i="11"/>
  <c r="ED994" i="11"/>
  <c r="F354" i="11" a="1"/>
  <c r="F354" i="11"/>
  <c r="CN990" i="11"/>
  <c r="CC990" i="11"/>
  <c r="CJ990" i="11"/>
  <c r="CR990" i="11"/>
  <c r="CK990" i="11"/>
  <c r="CE990" i="11"/>
  <c r="CF990" i="11"/>
  <c r="CG990" i="11"/>
  <c r="BV990" i="11"/>
  <c r="CU990" i="11"/>
  <c r="CD990" i="11"/>
  <c r="CQ990" i="11"/>
  <c r="CL990" i="11"/>
  <c r="CM990" i="11"/>
  <c r="BW990" i="11"/>
  <c r="BY990" i="11"/>
  <c r="BX990" i="11"/>
  <c r="CS990" i="11"/>
  <c r="BZ990" i="11"/>
  <c r="CT990" i="11"/>
  <c r="ED126" i="11"/>
  <c r="ED219" i="11"/>
  <c r="BW538" i="11"/>
  <c r="CK538" i="11"/>
  <c r="CS538" i="11"/>
  <c r="BY538" i="11"/>
  <c r="CJ538" i="11"/>
  <c r="CU538" i="11"/>
  <c r="BX538" i="11"/>
  <c r="CL538" i="11"/>
  <c r="CC538" i="11"/>
  <c r="CM538" i="11"/>
  <c r="CF538" i="11"/>
  <c r="CN538" i="11"/>
  <c r="CE538" i="11"/>
  <c r="CQ538" i="11"/>
  <c r="BZ538" i="11"/>
  <c r="CD538" i="11"/>
  <c r="CT538" i="11"/>
  <c r="BV538" i="11"/>
  <c r="CG538" i="11"/>
  <c r="CR538" i="11"/>
  <c r="AA403" i="11" a="1"/>
  <c r="AA403" i="11"/>
  <c r="F403" i="11" a="1"/>
  <c r="F403" i="11"/>
  <c r="ED544" i="11"/>
  <c r="AC391" i="11"/>
  <c r="AE391" i="11"/>
  <c r="ED623" i="11"/>
  <c r="ED660" i="11"/>
  <c r="V11" i="11"/>
  <c r="ED978" i="11"/>
  <c r="CN570" i="11"/>
  <c r="CG570" i="11"/>
  <c r="CU570" i="11"/>
  <c r="CT570" i="11"/>
  <c r="CQ570" i="11"/>
  <c r="CR570" i="11"/>
  <c r="CS570" i="11"/>
  <c r="CM570" i="11"/>
  <c r="CL570" i="11"/>
  <c r="BV570" i="11"/>
  <c r="CK570" i="11"/>
  <c r="CE570" i="11"/>
  <c r="CC570" i="11"/>
  <c r="CJ570" i="11"/>
  <c r="CF570" i="11"/>
  <c r="CD570" i="11"/>
  <c r="ED784" i="11"/>
  <c r="ED980" i="11"/>
  <c r="CL980" i="11"/>
  <c r="CT980" i="11"/>
  <c r="CJ980" i="11"/>
  <c r="CM980" i="11"/>
  <c r="CS980" i="11"/>
  <c r="CU980" i="11"/>
  <c r="BV980" i="11"/>
  <c r="BX980" i="11"/>
  <c r="CN980" i="11"/>
  <c r="CF980" i="11"/>
  <c r="CC980" i="11"/>
  <c r="BW980" i="11"/>
  <c r="CE980" i="11"/>
  <c r="CQ980" i="11"/>
  <c r="BZ980" i="11"/>
  <c r="CR980" i="11"/>
  <c r="CD980" i="11"/>
  <c r="CK980" i="11"/>
  <c r="BY980" i="11"/>
  <c r="CG980" i="11"/>
  <c r="ED723" i="11"/>
  <c r="ED918" i="11"/>
  <c r="CU703" i="11"/>
  <c r="CK703" i="11"/>
  <c r="BV703" i="11"/>
  <c r="CR703" i="11"/>
  <c r="CN703" i="11"/>
  <c r="CC703" i="11"/>
  <c r="CL703" i="11"/>
  <c r="CD703" i="11"/>
  <c r="CM703" i="11"/>
  <c r="CE703" i="11"/>
  <c r="CS703" i="11"/>
  <c r="CF703" i="11"/>
  <c r="CQ703" i="11"/>
  <c r="CG703" i="11"/>
  <c r="CJ703" i="11"/>
  <c r="CT703" i="11"/>
  <c r="Y24" i="11" a="1"/>
  <c r="Y24" i="11"/>
  <c r="F23" i="11" a="1"/>
  <c r="F23" i="11"/>
  <c r="AA23" i="11" a="1"/>
  <c r="AA23" i="11"/>
  <c r="ED765" i="11"/>
  <c r="F43" i="11" a="1"/>
  <c r="F43" i="11"/>
  <c r="AA43" i="11" a="1"/>
  <c r="AA43" i="11"/>
  <c r="CJ940" i="11"/>
  <c r="CE940" i="11"/>
  <c r="CN940" i="11"/>
  <c r="BY940" i="11"/>
  <c r="CQ940" i="11"/>
  <c r="BX940" i="11"/>
  <c r="BV940" i="11"/>
  <c r="CL940" i="11"/>
  <c r="CM940" i="11"/>
  <c r="CD940" i="11"/>
  <c r="CT940" i="11"/>
  <c r="CU940" i="11"/>
  <c r="CC940" i="11"/>
  <c r="CR940" i="11"/>
  <c r="BW940" i="11"/>
  <c r="BZ940" i="11"/>
  <c r="CK940" i="11"/>
  <c r="CF940" i="11"/>
  <c r="CS940" i="11"/>
  <c r="CG940" i="11"/>
  <c r="ED505" i="11"/>
  <c r="ED920" i="11"/>
  <c r="AC333" i="11"/>
  <c r="AE333" i="11"/>
  <c r="ED333" i="11"/>
  <c r="ED783" i="11"/>
  <c r="BV563" i="11"/>
  <c r="CL563" i="11"/>
  <c r="CR563" i="11"/>
  <c r="CQ563" i="11"/>
  <c r="CT563" i="11"/>
  <c r="CF563" i="11"/>
  <c r="CG563" i="11"/>
  <c r="CJ563" i="11"/>
  <c r="CM563" i="11"/>
  <c r="CE563" i="11"/>
  <c r="CS563" i="11"/>
  <c r="CN563" i="11"/>
  <c r="CC563" i="11"/>
  <c r="CU563" i="11"/>
  <c r="CK563" i="11"/>
  <c r="CD563" i="11"/>
  <c r="ED161" i="11"/>
  <c r="ED291" i="11"/>
  <c r="F463" i="11" a="1"/>
  <c r="F463" i="11"/>
  <c r="AA463" i="11" a="1"/>
  <c r="AA463" i="11"/>
  <c r="Y464" i="11" a="1"/>
  <c r="Y464" i="11"/>
  <c r="ED473" i="11"/>
  <c r="CQ845" i="11"/>
  <c r="CC845" i="11"/>
  <c r="CR845" i="11"/>
  <c r="BY845" i="11"/>
  <c r="CK845" i="11"/>
  <c r="CF845" i="11"/>
  <c r="CU845" i="11"/>
  <c r="CS845" i="11"/>
  <c r="CM845" i="11"/>
  <c r="BZ845" i="11"/>
  <c r="CL845" i="11"/>
  <c r="CN845" i="11"/>
  <c r="CD845" i="11"/>
  <c r="CE845" i="11"/>
  <c r="BX845" i="11"/>
  <c r="CT845" i="11"/>
  <c r="CG845" i="11"/>
  <c r="CJ845" i="11"/>
  <c r="BV845" i="11"/>
  <c r="BW845" i="11"/>
  <c r="F433" i="11" a="1"/>
  <c r="F433" i="11"/>
  <c r="AA433" i="11" a="1"/>
  <c r="AA433" i="11"/>
  <c r="BV770" i="11"/>
  <c r="CC770" i="11"/>
  <c r="CF770" i="11"/>
  <c r="CQ770" i="11"/>
  <c r="CM770" i="11"/>
  <c r="CE770" i="11"/>
  <c r="CS770" i="11"/>
  <c r="CR770" i="11"/>
  <c r="CG770" i="11"/>
  <c r="CN770" i="11"/>
  <c r="CJ770" i="11"/>
  <c r="BW770" i="11"/>
  <c r="BX770" i="11"/>
  <c r="CL770" i="11"/>
  <c r="CU770" i="11"/>
  <c r="CT770" i="11"/>
  <c r="CK770" i="11"/>
  <c r="BY770" i="11"/>
  <c r="BZ770" i="11"/>
  <c r="CD770" i="11"/>
  <c r="ED982" i="11"/>
  <c r="AC365" i="11"/>
  <c r="AE365" i="11"/>
  <c r="ED365" i="11"/>
  <c r="CQ805" i="11"/>
  <c r="CG805" i="11"/>
  <c r="CK805" i="11"/>
  <c r="CD805" i="11"/>
  <c r="CC805" i="11"/>
  <c r="CT805" i="11"/>
  <c r="CL805" i="11"/>
  <c r="CS805" i="11"/>
  <c r="CU805" i="11"/>
  <c r="BV805" i="11"/>
  <c r="CM805" i="11"/>
  <c r="CR805" i="11"/>
  <c r="CN805" i="11"/>
  <c r="CF805" i="11"/>
  <c r="CJ805" i="11"/>
  <c r="CE805" i="11"/>
  <c r="CS567" i="11"/>
  <c r="CK567" i="11"/>
  <c r="CQ567" i="11"/>
  <c r="CJ567" i="11"/>
  <c r="CU567" i="11"/>
  <c r="CT567" i="11"/>
  <c r="CM567" i="11"/>
  <c r="CG567" i="11"/>
  <c r="CL567" i="11"/>
  <c r="CE567" i="11"/>
  <c r="BV567" i="11"/>
  <c r="CF567" i="11"/>
  <c r="CD567" i="11"/>
  <c r="CC567" i="11"/>
  <c r="CN567" i="11"/>
  <c r="CR567" i="11"/>
  <c r="AA133" i="11" a="1"/>
  <c r="AA133" i="11"/>
  <c r="F133" i="11" a="1"/>
  <c r="F133" i="11"/>
  <c r="Y134" i="11" a="1"/>
  <c r="Y134" i="11"/>
  <c r="Y136" i="11" a="1"/>
  <c r="Y136" i="11"/>
  <c r="F211" i="11" a="1"/>
  <c r="F211" i="11"/>
  <c r="AA211" i="11" a="1"/>
  <c r="AA211" i="11"/>
  <c r="AA212" i="11" a="1"/>
  <c r="AA212" i="11"/>
  <c r="Y370" i="11" a="1"/>
  <c r="Y370" i="11"/>
  <c r="AA369" i="11" a="1"/>
  <c r="AA369" i="11"/>
  <c r="F369" i="11" a="1"/>
  <c r="F369" i="11"/>
  <c r="ED609" i="11"/>
  <c r="AC125" i="11"/>
  <c r="AE125" i="11"/>
  <c r="ED125" i="11"/>
  <c r="ED90" i="11"/>
  <c r="ED832" i="11"/>
  <c r="CE852" i="11"/>
  <c r="BY852" i="11"/>
  <c r="CK852" i="11"/>
  <c r="CU852" i="11"/>
  <c r="BV852" i="11"/>
  <c r="BW852" i="11"/>
  <c r="CS852" i="11"/>
  <c r="CQ852" i="11"/>
  <c r="CN852" i="11"/>
  <c r="CC852" i="11"/>
  <c r="CR852" i="11"/>
  <c r="BZ852" i="11"/>
  <c r="CM852" i="11"/>
  <c r="CT852" i="11"/>
  <c r="CF852" i="11"/>
  <c r="BX852" i="11"/>
  <c r="CG852" i="11"/>
  <c r="CD852" i="11"/>
  <c r="CL852" i="11"/>
  <c r="CJ852" i="11"/>
  <c r="ED997" i="11"/>
  <c r="ED33" i="11"/>
  <c r="ED638" i="11"/>
  <c r="ED717" i="11"/>
  <c r="ED200" i="11"/>
  <c r="CN807" i="11"/>
  <c r="CC807" i="11"/>
  <c r="CJ807" i="11"/>
  <c r="CM807" i="11"/>
  <c r="CR807" i="11"/>
  <c r="CL807" i="11"/>
  <c r="BV807" i="11"/>
  <c r="CU807" i="11"/>
  <c r="CQ807" i="11"/>
  <c r="CE807" i="11"/>
  <c r="CK807" i="11"/>
  <c r="CG807" i="11"/>
  <c r="CT807" i="11"/>
  <c r="CD807" i="11"/>
  <c r="CS807" i="11"/>
  <c r="CF807" i="11"/>
  <c r="ED158" i="11"/>
  <c r="CQ607" i="11"/>
  <c r="CK607" i="11"/>
  <c r="CU607" i="11"/>
  <c r="CM607" i="11"/>
  <c r="CJ607" i="11"/>
  <c r="CD607" i="11"/>
  <c r="CR607" i="11"/>
  <c r="CF607" i="11"/>
  <c r="CN607" i="11"/>
  <c r="CE607" i="11"/>
  <c r="BV607" i="11"/>
  <c r="CG607" i="11"/>
  <c r="CC607" i="11"/>
  <c r="CS607" i="11"/>
  <c r="CL607" i="11"/>
  <c r="CT607" i="11"/>
  <c r="BV597" i="11"/>
  <c r="CU597" i="11"/>
  <c r="CR597" i="11"/>
  <c r="CN597" i="11"/>
  <c r="CQ597" i="11"/>
  <c r="CD597" i="11"/>
  <c r="CM597" i="11"/>
  <c r="CF597" i="11"/>
  <c r="CT597" i="11"/>
  <c r="CG597" i="11"/>
  <c r="CL597" i="11"/>
  <c r="CE597" i="11"/>
  <c r="CK597" i="11"/>
  <c r="CS597" i="11"/>
  <c r="CJ597" i="11"/>
  <c r="CC597" i="11"/>
  <c r="ED170" i="11"/>
  <c r="ED91" i="11"/>
  <c r="ED143" i="11"/>
  <c r="F233" i="11" a="1"/>
  <c r="F233" i="11"/>
  <c r="AA233" i="11" a="1"/>
  <c r="AA233" i="11"/>
  <c r="Y234" i="11" a="1"/>
  <c r="Y234" i="11"/>
  <c r="ED901" i="11"/>
  <c r="ED706" i="11"/>
  <c r="ED896" i="11"/>
  <c r="ED599" i="11"/>
  <c r="CL617" i="11"/>
  <c r="CE617" i="11"/>
  <c r="CR617" i="11"/>
  <c r="CK617" i="11"/>
  <c r="CT617" i="11"/>
  <c r="BV617" i="11"/>
  <c r="CQ617" i="11"/>
  <c r="CG617" i="11"/>
  <c r="CN617" i="11"/>
  <c r="CF617" i="11"/>
  <c r="CJ617" i="11"/>
  <c r="CS617" i="11"/>
  <c r="CM617" i="11"/>
  <c r="CU617" i="11"/>
  <c r="CC617" i="11"/>
  <c r="CD617" i="11"/>
  <c r="ED864" i="11"/>
  <c r="CU633" i="11"/>
  <c r="CE633" i="11"/>
  <c r="CS633" i="11"/>
  <c r="CF633" i="11"/>
  <c r="CK633" i="11"/>
  <c r="CD633" i="11"/>
  <c r="CL633" i="11"/>
  <c r="CQ633" i="11"/>
  <c r="CT633" i="11"/>
  <c r="CJ633" i="11"/>
  <c r="CM633" i="11"/>
  <c r="CR633" i="11"/>
  <c r="CC633" i="11"/>
  <c r="CN633" i="11"/>
  <c r="BV633" i="11"/>
  <c r="CG633" i="11"/>
  <c r="AA53" i="11" a="1"/>
  <c r="AA53" i="11"/>
  <c r="F53" i="11" a="1"/>
  <c r="F53" i="11"/>
  <c r="AA259" i="11" a="1"/>
  <c r="AA259" i="11"/>
  <c r="F259" i="11" a="1"/>
  <c r="F259" i="11"/>
  <c r="ED883" i="11"/>
  <c r="ED996" i="11"/>
  <c r="ED725" i="11"/>
  <c r="Y456" i="11" a="1"/>
  <c r="Y456" i="11"/>
  <c r="F456" i="11" a="1"/>
  <c r="F456" i="11"/>
  <c r="AA455" i="11" a="1"/>
  <c r="AA455" i="11"/>
  <c r="F455" i="11" a="1"/>
  <c r="F455" i="11"/>
  <c r="ED265" i="11"/>
  <c r="CF986" i="11"/>
  <c r="CN986" i="11"/>
  <c r="BY986" i="11"/>
  <c r="CT986" i="11"/>
  <c r="CS986" i="11"/>
  <c r="BW986" i="11"/>
  <c r="CG986" i="11"/>
  <c r="CM986" i="11"/>
  <c r="BZ986" i="11"/>
  <c r="CD986" i="11"/>
  <c r="BX986" i="11"/>
  <c r="CQ986" i="11"/>
  <c r="CU986" i="11"/>
  <c r="CL986" i="11"/>
  <c r="CC986" i="11"/>
  <c r="CE986" i="11"/>
  <c r="BV986" i="11"/>
  <c r="CR986" i="11"/>
  <c r="CK986" i="11"/>
  <c r="CJ986" i="11"/>
  <c r="ED992" i="11"/>
  <c r="ED447" i="11"/>
  <c r="ED962" i="11"/>
  <c r="ED318" i="11"/>
  <c r="ED253" i="11"/>
  <c r="ED58" i="11"/>
  <c r="CJ656" i="11"/>
  <c r="CG656" i="11"/>
  <c r="CU656" i="11"/>
  <c r="CE656" i="11"/>
  <c r="CQ656" i="11"/>
  <c r="CT656" i="11"/>
  <c r="CM656" i="11"/>
  <c r="CK656" i="11"/>
  <c r="CC656" i="11"/>
  <c r="CL656" i="11"/>
  <c r="CR656" i="11"/>
  <c r="CN656" i="11"/>
  <c r="BV656" i="11"/>
  <c r="CF656" i="11"/>
  <c r="CS656" i="11"/>
  <c r="CD656" i="11"/>
  <c r="ED922" i="11"/>
  <c r="CD535" i="11"/>
  <c r="CR535" i="11"/>
  <c r="BX535" i="11"/>
  <c r="CG535" i="11"/>
  <c r="CQ535" i="11"/>
  <c r="BZ535" i="11"/>
  <c r="CE535" i="11"/>
  <c r="CS535" i="11"/>
  <c r="BW535" i="11"/>
  <c r="CL535" i="11"/>
  <c r="CT535" i="11"/>
  <c r="BV535" i="11"/>
  <c r="CM535" i="11"/>
  <c r="CU535" i="11"/>
  <c r="BY535" i="11"/>
  <c r="CN535" i="11"/>
  <c r="CC535" i="11"/>
  <c r="CJ535" i="11"/>
  <c r="CF535" i="11"/>
  <c r="CK535" i="11"/>
  <c r="M210" i="21"/>
  <c r="M204" i="21"/>
  <c r="M207" i="21"/>
  <c r="M206" i="21"/>
  <c r="M205" i="21"/>
  <c r="M202" i="21"/>
  <c r="M203" i="21"/>
  <c r="M211" i="21"/>
  <c r="M209" i="21"/>
  <c r="M208" i="21"/>
  <c r="M201" i="21"/>
  <c r="M215" i="21"/>
  <c r="M219" i="21"/>
  <c r="M213" i="21"/>
  <c r="M216" i="21"/>
  <c r="M217" i="21"/>
  <c r="M214" i="21"/>
  <c r="M218" i="21"/>
  <c r="M212" i="21"/>
  <c r="M33" i="21"/>
  <c r="M20" i="21"/>
  <c r="M92" i="21"/>
  <c r="M125" i="21"/>
  <c r="M144" i="21"/>
  <c r="M172" i="21"/>
  <c r="M146" i="21"/>
  <c r="M127" i="21"/>
  <c r="M126" i="21"/>
  <c r="M198" i="21"/>
  <c r="M60" i="21"/>
  <c r="M49" i="21"/>
  <c r="M187" i="21"/>
  <c r="M41" i="21"/>
  <c r="M114" i="21"/>
  <c r="M184" i="21"/>
  <c r="M143" i="21"/>
  <c r="M28" i="21"/>
  <c r="M119" i="21"/>
  <c r="M31" i="21"/>
  <c r="M147" i="21"/>
  <c r="M32" i="21"/>
  <c r="M200" i="21"/>
  <c r="M99" i="21"/>
  <c r="M88" i="21"/>
  <c r="M13" i="21"/>
  <c r="M180" i="21"/>
  <c r="M186" i="21"/>
  <c r="M52" i="21"/>
  <c r="M163" i="21"/>
  <c r="M190" i="21"/>
  <c r="M140" i="21"/>
  <c r="M14" i="21"/>
  <c r="M182" i="21"/>
  <c r="M132" i="21"/>
  <c r="M12" i="21"/>
  <c r="M90" i="21"/>
  <c r="M47" i="21"/>
  <c r="M136" i="21"/>
  <c r="M160" i="21"/>
  <c r="M111" i="21"/>
  <c r="M116" i="21"/>
  <c r="M108" i="21"/>
  <c r="M81" i="21"/>
  <c r="M110" i="21"/>
  <c r="M44" i="21"/>
  <c r="M117" i="21"/>
  <c r="M134" i="21"/>
  <c r="M46" i="21"/>
  <c r="M35" i="21"/>
  <c r="M66" i="21"/>
  <c r="M42" i="21"/>
  <c r="M161" i="21"/>
  <c r="M95" i="21"/>
  <c r="M130" i="21"/>
  <c r="M113" i="21"/>
  <c r="M26" i="21"/>
  <c r="M25" i="21"/>
  <c r="M72" i="21"/>
  <c r="M148" i="21"/>
  <c r="M135" i="21"/>
  <c r="M196" i="21"/>
  <c r="M104" i="21"/>
  <c r="M63" i="21"/>
  <c r="M48" i="21"/>
  <c r="M101" i="21"/>
  <c r="M79" i="21"/>
  <c r="M128" i="21"/>
  <c r="M97" i="21"/>
  <c r="M199" i="21"/>
  <c r="M78" i="21"/>
  <c r="M50" i="21"/>
  <c r="M11" i="21"/>
  <c r="M197" i="21"/>
  <c r="M51" i="21"/>
  <c r="M61" i="21"/>
  <c r="M76" i="21"/>
  <c r="M73" i="21"/>
  <c r="M86" i="21"/>
  <c r="M67" i="21"/>
  <c r="M158" i="21"/>
  <c r="M30" i="21"/>
  <c r="M21" i="21"/>
  <c r="M57" i="21"/>
  <c r="M107" i="21"/>
  <c r="M100" i="21"/>
  <c r="M103" i="21"/>
  <c r="M77" i="21"/>
  <c r="M74" i="21"/>
  <c r="M137" i="21"/>
  <c r="M193" i="21"/>
  <c r="M118" i="21"/>
  <c r="M43" i="21"/>
  <c r="M102" i="21"/>
  <c r="M62" i="21"/>
  <c r="M138" i="21"/>
  <c r="M96" i="21"/>
  <c r="M105" i="21"/>
  <c r="M139" i="21"/>
  <c r="M15" i="21"/>
  <c r="M39" i="21"/>
  <c r="M69" i="21"/>
  <c r="M80" i="21"/>
  <c r="M94" i="21"/>
  <c r="M106" i="21"/>
  <c r="M34" i="21"/>
  <c r="M64" i="21"/>
  <c r="M29" i="21"/>
  <c r="M83" i="21"/>
  <c r="M17" i="21"/>
  <c r="M141" i="21"/>
  <c r="M145" i="21"/>
  <c r="M115" i="21"/>
  <c r="M174" i="21"/>
  <c r="M112" i="21"/>
  <c r="M40" i="21"/>
  <c r="ED154" i="11"/>
  <c r="CJ596" i="11"/>
  <c r="CQ596" i="11"/>
  <c r="CN596" i="11"/>
  <c r="CD596" i="11"/>
  <c r="CK596" i="11"/>
  <c r="CF596" i="11"/>
  <c r="CL596" i="11"/>
  <c r="CE596" i="11"/>
  <c r="CM596" i="11"/>
  <c r="CU596" i="11"/>
  <c r="CS596" i="11"/>
  <c r="CR596" i="11"/>
  <c r="CC596" i="11"/>
  <c r="BV596" i="11"/>
  <c r="CG596" i="11"/>
  <c r="ED216" i="11"/>
  <c r="BX918" i="11"/>
  <c r="CS918" i="11"/>
  <c r="CG918" i="11"/>
  <c r="CU918" i="11"/>
  <c r="CK918" i="11"/>
  <c r="CC918" i="11"/>
  <c r="CQ918" i="11"/>
  <c r="CN918" i="11"/>
  <c r="CD918" i="11"/>
  <c r="CJ918" i="11"/>
  <c r="BV918" i="11"/>
  <c r="CF918" i="11"/>
  <c r="CT918" i="11"/>
  <c r="CM918" i="11"/>
  <c r="CE918" i="11"/>
  <c r="CR918" i="11"/>
  <c r="BY918" i="11"/>
  <c r="BW918" i="11"/>
  <c r="BZ918" i="11"/>
  <c r="CL918" i="11"/>
  <c r="BZ877" i="11"/>
  <c r="CM877" i="11"/>
  <c r="BX877" i="11"/>
  <c r="CD877" i="11"/>
  <c r="CJ877" i="11"/>
  <c r="CU877" i="11"/>
  <c r="CL877" i="11"/>
  <c r="CS877" i="11"/>
  <c r="CG877" i="11"/>
  <c r="CC877" i="11"/>
  <c r="CT877" i="11"/>
  <c r="BY877" i="11"/>
  <c r="BW877" i="11"/>
  <c r="CK877" i="11"/>
  <c r="BV877" i="11"/>
  <c r="CR877" i="11"/>
  <c r="CF877" i="11"/>
  <c r="CE877" i="11"/>
  <c r="CN877" i="11"/>
  <c r="CQ877" i="11"/>
  <c r="Y106" i="11" a="1"/>
  <c r="Y106" i="11"/>
  <c r="F105" i="11" a="1"/>
  <c r="F105" i="11"/>
  <c r="AA105" i="11" a="1"/>
  <c r="AA105" i="11"/>
  <c r="Y506" i="11" a="1"/>
  <c r="Y506" i="11"/>
  <c r="Y180" i="11" a="1"/>
  <c r="Y180" i="11"/>
  <c r="F178" i="11" a="1"/>
  <c r="F178" i="11"/>
  <c r="ED501" i="11"/>
  <c r="ED941" i="11"/>
  <c r="CJ936" i="11"/>
  <c r="BX936" i="11"/>
  <c r="CU936" i="11"/>
  <c r="BZ936" i="11"/>
  <c r="CS936" i="11"/>
  <c r="CM936" i="11"/>
  <c r="CQ936" i="11"/>
  <c r="CC936" i="11"/>
  <c r="CG936" i="11"/>
  <c r="CD936" i="11"/>
  <c r="CK936" i="11"/>
  <c r="BW936" i="11"/>
  <c r="BY936" i="11"/>
  <c r="CL936" i="11"/>
  <c r="CR936" i="11"/>
  <c r="CN936" i="11"/>
  <c r="CT936" i="11"/>
  <c r="BV936" i="11"/>
  <c r="CE936" i="11"/>
  <c r="CF936" i="11"/>
  <c r="ED225" i="11"/>
  <c r="ED834" i="11"/>
  <c r="ED892" i="11"/>
  <c r="AC39" i="11"/>
  <c r="AE39" i="11"/>
  <c r="ED39" i="11"/>
  <c r="CS920" i="11"/>
  <c r="CN920" i="11"/>
  <c r="CR920" i="11"/>
  <c r="CT920" i="11"/>
  <c r="BY920" i="11"/>
  <c r="CK920" i="11"/>
  <c r="CD920" i="11"/>
  <c r="BV920" i="11"/>
  <c r="CU920" i="11"/>
  <c r="CC920" i="11"/>
  <c r="CQ920" i="11"/>
  <c r="BX920" i="11"/>
  <c r="CE920" i="11"/>
  <c r="CF920" i="11"/>
  <c r="CM920" i="11"/>
  <c r="BZ920" i="11"/>
  <c r="CG920" i="11"/>
  <c r="CJ920" i="11"/>
  <c r="BW920" i="11"/>
  <c r="CL920" i="11"/>
  <c r="AA349" i="11" a="1"/>
  <c r="AA349" i="11"/>
  <c r="F349" i="11" a="1"/>
  <c r="F349" i="11"/>
  <c r="Y350" i="11" a="1"/>
  <c r="Y350" i="11"/>
  <c r="F350" i="11" a="1"/>
  <c r="F350" i="11"/>
  <c r="CU771" i="11"/>
  <c r="CE771" i="11"/>
  <c r="CC771" i="11"/>
  <c r="CF771" i="11"/>
  <c r="CJ771" i="11"/>
  <c r="CD771" i="11"/>
  <c r="CM771" i="11"/>
  <c r="CT771" i="11"/>
  <c r="CL771" i="11"/>
  <c r="CR771" i="11"/>
  <c r="CQ771" i="11"/>
  <c r="BV771" i="11"/>
  <c r="CK771" i="11"/>
  <c r="CS771" i="11"/>
  <c r="CG771" i="11"/>
  <c r="CN771" i="11"/>
  <c r="ED247" i="11"/>
  <c r="ED845" i="11"/>
  <c r="ED842" i="11"/>
  <c r="CL842" i="11"/>
  <c r="BZ842" i="11"/>
  <c r="CJ842" i="11"/>
  <c r="CM842" i="11"/>
  <c r="CE842" i="11"/>
  <c r="CT842" i="11"/>
  <c r="CG842" i="11"/>
  <c r="BV842" i="11"/>
  <c r="BX842" i="11"/>
  <c r="CU842" i="11"/>
  <c r="CD842" i="11"/>
  <c r="CS842" i="11"/>
  <c r="CF842" i="11"/>
  <c r="CN842" i="11"/>
  <c r="CQ842" i="11"/>
  <c r="CR842" i="11"/>
  <c r="CC842" i="11"/>
  <c r="CK842" i="11"/>
  <c r="BY842" i="11"/>
  <c r="BW842" i="11"/>
  <c r="BX911" i="11"/>
  <c r="CD911" i="11"/>
  <c r="BW911" i="11"/>
  <c r="CG911" i="11"/>
  <c r="BV911" i="11"/>
  <c r="CF911" i="11"/>
  <c r="CT911" i="11"/>
  <c r="CJ911" i="11"/>
  <c r="CC911" i="11"/>
  <c r="CL911" i="11"/>
  <c r="BZ911" i="11"/>
  <c r="CS911" i="11"/>
  <c r="CE911" i="11"/>
  <c r="CM911" i="11"/>
  <c r="CK911" i="11"/>
  <c r="CN911" i="11"/>
  <c r="CR911" i="11"/>
  <c r="BY911" i="11"/>
  <c r="CQ911" i="11"/>
  <c r="CU911" i="11"/>
  <c r="F74" i="11" a="1"/>
  <c r="F74" i="11"/>
  <c r="ED674" i="11"/>
  <c r="BY533" i="11"/>
  <c r="CK533" i="11"/>
  <c r="CU533" i="11"/>
  <c r="BX533" i="11"/>
  <c r="CJ533" i="11"/>
  <c r="CF533" i="11"/>
  <c r="CL533" i="11"/>
  <c r="CD533" i="11"/>
  <c r="CN533" i="11"/>
  <c r="CC533" i="11"/>
  <c r="CQ533" i="11"/>
  <c r="BV533" i="11"/>
  <c r="CE533" i="11"/>
  <c r="CT533" i="11"/>
  <c r="BW533" i="11"/>
  <c r="CG533" i="11"/>
  <c r="CS533" i="11"/>
  <c r="BZ533" i="11"/>
  <c r="CM533" i="11"/>
  <c r="CR533" i="11"/>
  <c r="CS796" i="11"/>
  <c r="CJ796" i="11"/>
  <c r="CL796" i="11"/>
  <c r="CG796" i="11"/>
  <c r="CF796" i="11"/>
  <c r="CR796" i="11"/>
  <c r="CN796" i="11"/>
  <c r="CM796" i="11"/>
  <c r="BZ796" i="11"/>
  <c r="CK796" i="11"/>
  <c r="CC796" i="11"/>
  <c r="CT796" i="11"/>
  <c r="BV796" i="11"/>
  <c r="CQ796" i="11"/>
  <c r="CD796" i="11"/>
  <c r="CE796" i="11"/>
  <c r="CU796" i="11"/>
  <c r="ED720" i="11"/>
  <c r="ED139" i="11"/>
  <c r="ED729" i="11"/>
  <c r="BX527" i="11"/>
  <c r="CK527" i="11"/>
  <c r="CQ527" i="11"/>
  <c r="BZ527" i="11"/>
  <c r="CL527" i="11"/>
  <c r="CS527" i="11"/>
  <c r="BY527" i="11"/>
  <c r="CN527" i="11"/>
  <c r="CD527" i="11"/>
  <c r="CM527" i="11"/>
  <c r="CF527" i="11"/>
  <c r="CJ527" i="11"/>
  <c r="CG527" i="11"/>
  <c r="CT527" i="11"/>
  <c r="CE527" i="11"/>
  <c r="CU527" i="11"/>
  <c r="BW527" i="11"/>
  <c r="CC527" i="11"/>
  <c r="CR527" i="11"/>
  <c r="BV527" i="11"/>
  <c r="ED793" i="11"/>
  <c r="ED964" i="11"/>
  <c r="ED813" i="11"/>
  <c r="ED54" i="11"/>
  <c r="CE826" i="11"/>
  <c r="CR826" i="11"/>
  <c r="BY826" i="11"/>
  <c r="BZ826" i="11"/>
  <c r="BW826" i="11"/>
  <c r="CK826" i="11"/>
  <c r="CG826" i="11"/>
  <c r="CJ826" i="11"/>
  <c r="CF826" i="11"/>
  <c r="BV826" i="11"/>
  <c r="CQ826" i="11"/>
  <c r="CM826" i="11"/>
  <c r="CD826" i="11"/>
  <c r="CN826" i="11"/>
  <c r="CT826" i="11"/>
  <c r="CU826" i="11"/>
  <c r="CC826" i="11"/>
  <c r="CS826" i="11"/>
  <c r="CL826" i="11"/>
  <c r="BX826" i="11"/>
  <c r="ED324" i="11"/>
  <c r="ED937" i="11"/>
  <c r="ED118" i="11"/>
  <c r="ED856" i="11"/>
  <c r="CL905" i="11"/>
  <c r="BW905" i="11"/>
  <c r="CJ905" i="11"/>
  <c r="BY905" i="11"/>
  <c r="BX905" i="11"/>
  <c r="CN905" i="11"/>
  <c r="BV905" i="11"/>
  <c r="CC905" i="11"/>
  <c r="CD905" i="11"/>
  <c r="CE905" i="11"/>
  <c r="CR905" i="11"/>
  <c r="CF905" i="11"/>
  <c r="CT905" i="11"/>
  <c r="CM905" i="11"/>
  <c r="CQ905" i="11"/>
  <c r="CS905" i="11"/>
  <c r="CU905" i="11"/>
  <c r="CK905" i="11"/>
  <c r="CG905" i="11"/>
  <c r="BZ905" i="11"/>
  <c r="CT644" i="11"/>
  <c r="CE644" i="11"/>
  <c r="CS644" i="11"/>
  <c r="CD644" i="11"/>
  <c r="CJ644" i="11"/>
  <c r="CL644" i="11"/>
  <c r="CK644" i="11"/>
  <c r="CN644" i="11"/>
  <c r="BV644" i="11"/>
  <c r="CM644" i="11"/>
  <c r="CR644" i="11"/>
  <c r="CQ644" i="11"/>
  <c r="CC644" i="11"/>
  <c r="CG644" i="11"/>
  <c r="CF644" i="11"/>
  <c r="CU644" i="11"/>
  <c r="BV687" i="11"/>
  <c r="CD687" i="11"/>
  <c r="CT687" i="11"/>
  <c r="CG687" i="11"/>
  <c r="CL687" i="11"/>
  <c r="CJ687" i="11"/>
  <c r="CU687" i="11"/>
  <c r="CS687" i="11"/>
  <c r="CQ687" i="11"/>
  <c r="CR687" i="11"/>
  <c r="CK687" i="11"/>
  <c r="CC687" i="11"/>
  <c r="CM687" i="11"/>
  <c r="CE687" i="11"/>
  <c r="CN687" i="11"/>
  <c r="CF687" i="11"/>
  <c r="ED61" i="11"/>
  <c r="ED213" i="11"/>
  <c r="ED790" i="11"/>
  <c r="ED298" i="11"/>
  <c r="CT841" i="11"/>
  <c r="CR841" i="11"/>
  <c r="CM841" i="11"/>
  <c r="CN841" i="11"/>
  <c r="BV841" i="11"/>
  <c r="BX841" i="11"/>
  <c r="CS841" i="11"/>
  <c r="CL841" i="11"/>
  <c r="CC841" i="11"/>
  <c r="CD841" i="11"/>
  <c r="CU841" i="11"/>
  <c r="BY841" i="11"/>
  <c r="CK841" i="11"/>
  <c r="CQ841" i="11"/>
  <c r="BZ841" i="11"/>
  <c r="BW841" i="11"/>
  <c r="CF841" i="11"/>
  <c r="CJ841" i="11"/>
  <c r="CG841" i="11"/>
  <c r="CE841" i="11"/>
  <c r="F27" i="11" a="1"/>
  <c r="F27" i="11"/>
  <c r="AA27" i="11" a="1"/>
  <c r="AA27" i="11"/>
  <c r="Y28" i="11" a="1"/>
  <c r="Y28" i="11"/>
  <c r="ED26" i="11"/>
  <c r="CQ717" i="11"/>
  <c r="CE717" i="11"/>
  <c r="BV717" i="11"/>
  <c r="CT717" i="11"/>
  <c r="CK717" i="11"/>
  <c r="CJ717" i="11"/>
  <c r="CU717" i="11"/>
  <c r="CN717" i="11"/>
  <c r="CR717" i="11"/>
  <c r="CM717" i="11"/>
  <c r="CL717" i="11"/>
  <c r="CG717" i="11"/>
  <c r="CC717" i="11"/>
  <c r="CF717" i="11"/>
  <c r="CS717" i="11"/>
  <c r="CD717" i="11"/>
  <c r="CR792" i="11"/>
  <c r="CF792" i="11"/>
  <c r="CC792" i="11"/>
  <c r="CD792" i="11"/>
  <c r="CS792" i="11"/>
  <c r="CT792" i="11"/>
  <c r="CQ792" i="11"/>
  <c r="CL792" i="11"/>
  <c r="CK792" i="11"/>
  <c r="CU792" i="11"/>
  <c r="CM792" i="11"/>
  <c r="CN792" i="11"/>
  <c r="CJ792" i="11"/>
  <c r="CG792" i="11"/>
  <c r="BV792" i="11"/>
  <c r="CE792" i="11"/>
  <c r="ED833" i="11"/>
  <c r="ED965" i="11"/>
  <c r="F401" i="11" a="1"/>
  <c r="F401" i="11"/>
  <c r="AA401" i="11" a="1"/>
  <c r="AA401" i="11"/>
  <c r="ED870" i="11"/>
  <c r="ED887" i="11"/>
  <c r="CM954" i="11"/>
  <c r="BZ954" i="11"/>
  <c r="CG954" i="11"/>
  <c r="CT954" i="11"/>
  <c r="CN954" i="11"/>
  <c r="CK954" i="11"/>
  <c r="CJ954" i="11"/>
  <c r="CE954" i="11"/>
  <c r="CR954" i="11"/>
  <c r="CS954" i="11"/>
  <c r="CF954" i="11"/>
  <c r="BV954" i="11"/>
  <c r="CU954" i="11"/>
  <c r="BX954" i="11"/>
  <c r="CD954" i="11"/>
  <c r="CQ954" i="11"/>
  <c r="BY954" i="11"/>
  <c r="CC954" i="11"/>
  <c r="CL954" i="11"/>
  <c r="BW954" i="11"/>
  <c r="BY919" i="11"/>
  <c r="BZ919" i="11"/>
  <c r="CD919" i="11"/>
  <c r="BW919" i="11"/>
  <c r="BX919" i="11"/>
  <c r="CG919" i="11"/>
  <c r="CL919" i="11"/>
  <c r="CT919" i="11"/>
  <c r="CJ919" i="11"/>
  <c r="BV919" i="11"/>
  <c r="CF919" i="11"/>
  <c r="CS919" i="11"/>
  <c r="CN919" i="11"/>
  <c r="CQ919" i="11"/>
  <c r="CM919" i="11"/>
  <c r="CU919" i="11"/>
  <c r="CR919" i="11"/>
  <c r="CC919" i="11"/>
  <c r="CK919" i="11"/>
  <c r="CE919" i="11"/>
  <c r="ED50" i="11"/>
  <c r="CC1006" i="11"/>
  <c r="BX1006" i="11"/>
  <c r="CL1006" i="11"/>
  <c r="BV1006" i="11"/>
  <c r="CT1006" i="11"/>
  <c r="CR1006" i="11"/>
  <c r="CJ1006" i="11"/>
  <c r="BW1006" i="11"/>
  <c r="CN1006" i="11"/>
  <c r="CD1006" i="11"/>
  <c r="CK1006" i="11"/>
  <c r="BZ1006" i="11"/>
  <c r="CF1006" i="11"/>
  <c r="CG1006" i="11"/>
  <c r="CU1006" i="11"/>
  <c r="BY1006" i="11"/>
  <c r="CS1006" i="11"/>
  <c r="CM1006" i="11"/>
  <c r="CQ1006" i="11"/>
  <c r="CE1006" i="11"/>
  <c r="CJ682" i="11"/>
  <c r="CQ682" i="11"/>
  <c r="CT682" i="11"/>
  <c r="BY682" i="11"/>
  <c r="CR682" i="11"/>
  <c r="BV682" i="11"/>
  <c r="CC682" i="11"/>
  <c r="CS682" i="11"/>
  <c r="CK682" i="11"/>
  <c r="CU682" i="11"/>
  <c r="CE682" i="11"/>
  <c r="CN682" i="11"/>
  <c r="CL682" i="11"/>
  <c r="CF682" i="11"/>
  <c r="BZ682" i="11"/>
  <c r="BX682" i="11"/>
  <c r="CD682" i="11"/>
  <c r="CM682" i="11"/>
  <c r="BW682" i="11"/>
  <c r="CG682" i="11"/>
  <c r="BZ520" i="11"/>
  <c r="CF520" i="11"/>
  <c r="CU520" i="11"/>
  <c r="BX520" i="11"/>
  <c r="CD520" i="11"/>
  <c r="CS520" i="11"/>
  <c r="BV520" i="11"/>
  <c r="CL520" i="11"/>
  <c r="CQ520" i="11"/>
  <c r="BY520" i="11"/>
  <c r="CJ520" i="11"/>
  <c r="CR520" i="11"/>
  <c r="BW520" i="11"/>
  <c r="CN520" i="11"/>
  <c r="CG520" i="11"/>
  <c r="CM520" i="11"/>
  <c r="CC520" i="11"/>
  <c r="CK520" i="11"/>
  <c r="CE520" i="11"/>
  <c r="CT520" i="11"/>
  <c r="ED928" i="11"/>
  <c r="AA127" i="11" a="1"/>
  <c r="AA127" i="11"/>
  <c r="F127" i="11" a="1"/>
  <c r="F127" i="11"/>
  <c r="Y128" i="11" a="1"/>
  <c r="Y128" i="11"/>
  <c r="ED575" i="11"/>
  <c r="ED794" i="11"/>
  <c r="F12" i="11" a="1"/>
  <c r="F12" i="11"/>
  <c r="BV683" i="11"/>
  <c r="CE683" i="11"/>
  <c r="CJ683" i="11"/>
  <c r="CD683" i="11"/>
  <c r="CN683" i="11"/>
  <c r="CG683" i="11"/>
  <c r="CM683" i="11"/>
  <c r="CF683" i="11"/>
  <c r="CR683" i="11"/>
  <c r="CT683" i="11"/>
  <c r="CS683" i="11"/>
  <c r="CQ683" i="11"/>
  <c r="CK683" i="11"/>
  <c r="CU683" i="11"/>
  <c r="CL683" i="11"/>
  <c r="CC683" i="11"/>
  <c r="ED553" i="11"/>
  <c r="ED302" i="11"/>
  <c r="CJ784" i="11"/>
  <c r="CS784" i="11"/>
  <c r="CU784" i="11"/>
  <c r="CK784" i="11"/>
  <c r="CM784" i="11"/>
  <c r="CF784" i="11"/>
  <c r="BV784" i="11"/>
  <c r="CD784" i="11"/>
  <c r="CN784" i="11"/>
  <c r="CG784" i="11"/>
  <c r="CL784" i="11"/>
  <c r="CR784" i="11"/>
  <c r="CC784" i="11"/>
  <c r="CQ784" i="11"/>
  <c r="CT784" i="11"/>
  <c r="CE784" i="11"/>
  <c r="BY514" i="11"/>
  <c r="CJ514" i="11"/>
  <c r="CS514" i="11"/>
  <c r="BW514" i="11"/>
  <c r="CM514" i="11"/>
  <c r="CU514" i="11"/>
  <c r="BZ514" i="11"/>
  <c r="CL514" i="11"/>
  <c r="CC514" i="11"/>
  <c r="CN514" i="11"/>
  <c r="CF514" i="11"/>
  <c r="CK514" i="11"/>
  <c r="CE514" i="11"/>
  <c r="CQ514" i="11"/>
  <c r="BX514" i="11"/>
  <c r="CG514" i="11"/>
  <c r="CR514" i="11"/>
  <c r="BV514" i="11"/>
  <c r="CD514" i="11"/>
  <c r="CT514" i="11"/>
  <c r="Y366" i="11" a="1"/>
  <c r="Y366" i="11"/>
  <c r="F366" i="11" a="1"/>
  <c r="F366" i="11"/>
  <c r="AA365" i="11" a="1"/>
  <c r="AA365" i="11"/>
  <c r="F365" i="11" a="1"/>
  <c r="F365" i="11"/>
  <c r="BV555" i="11"/>
  <c r="CQ555" i="11"/>
  <c r="CC555" i="11"/>
  <c r="CM555" i="11"/>
  <c r="CR555" i="11"/>
  <c r="CK555" i="11"/>
  <c r="CJ555" i="11"/>
  <c r="CE555" i="11"/>
  <c r="CU555" i="11"/>
  <c r="CD555" i="11"/>
  <c r="CL555" i="11"/>
  <c r="CS555" i="11"/>
  <c r="CT555" i="11"/>
  <c r="CN555" i="11"/>
  <c r="CG555" i="11"/>
  <c r="CF555" i="11"/>
  <c r="CD951" i="11"/>
  <c r="CC951" i="11"/>
  <c r="CJ951" i="11"/>
  <c r="CK951" i="11"/>
  <c r="CF951" i="11"/>
  <c r="CG951" i="11"/>
  <c r="CQ951" i="11"/>
  <c r="CS951" i="11"/>
  <c r="BY951" i="11"/>
  <c r="BW951" i="11"/>
  <c r="CT951" i="11"/>
  <c r="BV951" i="11"/>
  <c r="CE951" i="11"/>
  <c r="CL951" i="11"/>
  <c r="BZ951" i="11"/>
  <c r="CR951" i="11"/>
  <c r="BX951" i="11"/>
  <c r="CM951" i="11"/>
  <c r="CU951" i="11"/>
  <c r="CN951" i="11"/>
  <c r="F68" i="11" a="1"/>
  <c r="F68" i="11"/>
  <c r="F411" i="11" a="1"/>
  <c r="F411" i="11"/>
  <c r="AA411" i="11" a="1"/>
  <c r="AA411" i="11"/>
  <c r="ED952" i="11"/>
  <c r="ED104" i="11"/>
  <c r="ED551" i="11"/>
  <c r="CF516" i="11"/>
  <c r="CQ516" i="11"/>
  <c r="BV516" i="11"/>
  <c r="CG516" i="11"/>
  <c r="CR516" i="11"/>
  <c r="BW516" i="11"/>
  <c r="CC516" i="11"/>
  <c r="CS516" i="11"/>
  <c r="BZ516" i="11"/>
  <c r="CL516" i="11"/>
  <c r="CU516" i="11"/>
  <c r="BY516" i="11"/>
  <c r="CJ516" i="11"/>
  <c r="CT516" i="11"/>
  <c r="BX516" i="11"/>
  <c r="CN516" i="11"/>
  <c r="CE516" i="11"/>
  <c r="CM516" i="11"/>
  <c r="CD516" i="11"/>
  <c r="CK516" i="11"/>
  <c r="AC177" i="11"/>
  <c r="AE177" i="11"/>
  <c r="ED177" i="11"/>
  <c r="AA393" i="11" a="1"/>
  <c r="AA393" i="11"/>
  <c r="F393" i="11" a="1"/>
  <c r="F393" i="11"/>
  <c r="BV941" i="11"/>
  <c r="CS941" i="11"/>
  <c r="CR941" i="11"/>
  <c r="BW941" i="11"/>
  <c r="CD941" i="11"/>
  <c r="CL941" i="11"/>
  <c r="CU941" i="11"/>
  <c r="CC941" i="11"/>
  <c r="CE941" i="11"/>
  <c r="CJ941" i="11"/>
  <c r="CT941" i="11"/>
  <c r="CG941" i="11"/>
  <c r="BX941" i="11"/>
  <c r="CM941" i="11"/>
  <c r="BZ941" i="11"/>
  <c r="CQ941" i="11"/>
  <c r="BY941" i="11"/>
  <c r="CF941" i="11"/>
  <c r="CN941" i="11"/>
  <c r="CK941" i="11"/>
  <c r="BV819" i="11"/>
  <c r="CS819" i="11"/>
  <c r="CM819" i="11"/>
  <c r="CJ819" i="11"/>
  <c r="CQ819" i="11"/>
  <c r="CR819" i="11"/>
  <c r="CC819" i="11"/>
  <c r="CF819" i="11"/>
  <c r="CK819" i="11"/>
  <c r="CD819" i="11"/>
  <c r="CN819" i="11"/>
  <c r="CE819" i="11"/>
  <c r="CL819" i="11"/>
  <c r="CT819" i="11"/>
  <c r="CU819" i="11"/>
  <c r="CG819" i="11"/>
  <c r="CG892" i="11"/>
  <c r="CU892" i="11"/>
  <c r="CF892" i="11"/>
  <c r="CS892" i="11"/>
  <c r="BY892" i="11"/>
  <c r="BV892" i="11"/>
  <c r="CL892" i="11"/>
  <c r="CJ892" i="11"/>
  <c r="CN892" i="11"/>
  <c r="CR892" i="11"/>
  <c r="CQ892" i="11"/>
  <c r="BZ892" i="11"/>
  <c r="CM892" i="11"/>
  <c r="CK892" i="11"/>
  <c r="CC892" i="11"/>
  <c r="BW892" i="11"/>
  <c r="BX892" i="11"/>
  <c r="CD892" i="11"/>
  <c r="CE892" i="11"/>
  <c r="CT892" i="11"/>
  <c r="CM583" i="11"/>
  <c r="CR583" i="11"/>
  <c r="CT583" i="11"/>
  <c r="CS583" i="11"/>
  <c r="BV583" i="11"/>
  <c r="CN583" i="11"/>
  <c r="CJ583" i="11"/>
  <c r="CU583" i="11"/>
  <c r="CQ583" i="11"/>
  <c r="CF583" i="11"/>
  <c r="CC583" i="11"/>
  <c r="CD583" i="11"/>
  <c r="CL583" i="11"/>
  <c r="CK583" i="11"/>
  <c r="CG583" i="11"/>
  <c r="CE583" i="11"/>
  <c r="ED771" i="11"/>
  <c r="ED101" i="11"/>
  <c r="CR778" i="11"/>
  <c r="CM778" i="11"/>
  <c r="CQ778" i="11"/>
  <c r="CT778" i="11"/>
  <c r="CN778" i="11"/>
  <c r="CJ778" i="11"/>
  <c r="CK778" i="11"/>
  <c r="CG778" i="11"/>
  <c r="CC778" i="11"/>
  <c r="CE778" i="11"/>
  <c r="CU778" i="11"/>
  <c r="CF778" i="11"/>
  <c r="BV778" i="11"/>
  <c r="CL778" i="11"/>
  <c r="CS778" i="11"/>
  <c r="CD778" i="11"/>
  <c r="ED304" i="11"/>
  <c r="ED577" i="11"/>
  <c r="ED533" i="11"/>
  <c r="BW876" i="11"/>
  <c r="CQ876" i="11"/>
  <c r="CU876" i="11"/>
  <c r="CC876" i="11"/>
  <c r="CL876" i="11"/>
  <c r="BX876" i="11"/>
  <c r="CM876" i="11"/>
  <c r="CD876" i="11"/>
  <c r="CG876" i="11"/>
  <c r="BZ876" i="11"/>
  <c r="CF876" i="11"/>
  <c r="CE876" i="11"/>
  <c r="CN876" i="11"/>
  <c r="BY876" i="11"/>
  <c r="BV876" i="11"/>
  <c r="CR876" i="11"/>
  <c r="CS876" i="11"/>
  <c r="CJ876" i="11"/>
  <c r="CT876" i="11"/>
  <c r="CK876" i="11"/>
  <c r="CS590" i="11"/>
  <c r="CG590" i="11"/>
  <c r="CQ590" i="11"/>
  <c r="CM590" i="11"/>
  <c r="CR590" i="11"/>
  <c r="CK590" i="11"/>
  <c r="BV590" i="11"/>
  <c r="CF590" i="11"/>
  <c r="CU590" i="11"/>
  <c r="CD590" i="11"/>
  <c r="CT590" i="11"/>
  <c r="CL590" i="11"/>
  <c r="CJ590" i="11"/>
  <c r="CC590" i="11"/>
  <c r="CN590" i="11"/>
  <c r="CE590" i="11"/>
  <c r="Y474" i="11" a="1"/>
  <c r="Y474" i="11"/>
  <c r="F473" i="11" a="1"/>
  <c r="F473" i="11"/>
  <c r="AA473" i="11" a="1"/>
  <c r="AA473" i="11"/>
  <c r="AA317" i="11" a="1"/>
  <c r="AA317" i="11"/>
  <c r="F317" i="11" a="1"/>
  <c r="F317" i="11"/>
  <c r="Y318" i="11" a="1"/>
  <c r="Y318" i="11"/>
  <c r="CF860" i="11"/>
  <c r="BX860" i="11"/>
  <c r="BW860" i="11"/>
  <c r="CN860" i="11"/>
  <c r="CC860" i="11"/>
  <c r="CU860" i="11"/>
  <c r="CD860" i="11"/>
  <c r="CS860" i="11"/>
  <c r="CR860" i="11"/>
  <c r="CL860" i="11"/>
  <c r="BZ860" i="11"/>
  <c r="BY860" i="11"/>
  <c r="CM860" i="11"/>
  <c r="BV860" i="11"/>
  <c r="CQ860" i="11"/>
  <c r="CT860" i="11"/>
  <c r="CK860" i="11"/>
  <c r="CG860" i="11"/>
  <c r="CJ860" i="11"/>
  <c r="CE860" i="11"/>
  <c r="ED810" i="11"/>
  <c r="CQ944" i="11"/>
  <c r="CN944" i="11"/>
  <c r="CM944" i="11"/>
  <c r="CD944" i="11"/>
  <c r="BZ944" i="11"/>
  <c r="CG944" i="11"/>
  <c r="CE944" i="11"/>
  <c r="CT944" i="11"/>
  <c r="BY944" i="11"/>
  <c r="BV944" i="11"/>
  <c r="CU944" i="11"/>
  <c r="BX944" i="11"/>
  <c r="CS944" i="11"/>
  <c r="CJ944" i="11"/>
  <c r="CC944" i="11"/>
  <c r="CK944" i="11"/>
  <c r="BW944" i="11"/>
  <c r="CR944" i="11"/>
  <c r="CL944" i="11"/>
  <c r="CF944" i="11"/>
  <c r="ED59" i="11"/>
  <c r="ED486" i="11"/>
  <c r="ED209" i="11"/>
  <c r="ED869" i="11"/>
  <c r="CT956" i="11"/>
  <c r="CN956" i="11"/>
  <c r="CE956" i="11"/>
  <c r="CK956" i="11"/>
  <c r="CS956" i="11"/>
  <c r="CU956" i="11"/>
  <c r="CQ956" i="11"/>
  <c r="CR956" i="11"/>
  <c r="CC956" i="11"/>
  <c r="BZ956" i="11"/>
  <c r="BW956" i="11"/>
  <c r="CJ956" i="11"/>
  <c r="CG956" i="11"/>
  <c r="BV956" i="11"/>
  <c r="CD956" i="11"/>
  <c r="BX956" i="11"/>
  <c r="CF956" i="11"/>
  <c r="BY956" i="11"/>
  <c r="CL956" i="11"/>
  <c r="CM956" i="11"/>
  <c r="ED14" i="11"/>
  <c r="ED663" i="11"/>
  <c r="Y348" i="11" a="1"/>
  <c r="Y348" i="11"/>
  <c r="F348" i="11" a="1"/>
  <c r="F348" i="11"/>
  <c r="AA347" i="11" a="1"/>
  <c r="AA347" i="11"/>
  <c r="F347" i="11" a="1"/>
  <c r="F347" i="11"/>
  <c r="ED731" i="11"/>
  <c r="ED742" i="11"/>
  <c r="CL1004" i="11"/>
  <c r="CM1004" i="11"/>
  <c r="BZ1004" i="11"/>
  <c r="CK1004" i="11"/>
  <c r="CR1004" i="11"/>
  <c r="CF1004" i="11"/>
  <c r="BV1004" i="11"/>
  <c r="CS1004" i="11"/>
  <c r="CN1004" i="11"/>
  <c r="CC1004" i="11"/>
  <c r="CE1004" i="11"/>
  <c r="BY1004" i="11"/>
  <c r="BX1004" i="11"/>
  <c r="CJ1004" i="11"/>
  <c r="BW1004" i="11"/>
  <c r="CQ1004" i="11"/>
  <c r="CU1004" i="11"/>
  <c r="CG1004" i="11"/>
  <c r="CD1004" i="11"/>
  <c r="CT1004" i="11"/>
  <c r="CS729" i="11"/>
  <c r="CL729" i="11"/>
  <c r="CT729" i="11"/>
  <c r="CR729" i="11"/>
  <c r="CU729" i="11"/>
  <c r="CN729" i="11"/>
  <c r="CK729" i="11"/>
  <c r="BV729" i="11"/>
  <c r="CG729" i="11"/>
  <c r="CE729" i="11"/>
  <c r="CJ729" i="11"/>
  <c r="CF729" i="11"/>
  <c r="CQ729" i="11"/>
  <c r="CD729" i="11"/>
  <c r="CC729" i="11"/>
  <c r="CM729" i="11"/>
  <c r="ED637" i="11"/>
  <c r="AC163" i="11"/>
  <c r="AE163" i="11"/>
  <c r="ED259" i="11"/>
  <c r="CF878" i="11"/>
  <c r="CL878" i="11"/>
  <c r="CN878" i="11"/>
  <c r="CM878" i="11"/>
  <c r="CJ878" i="11"/>
  <c r="CU878" i="11"/>
  <c r="CC878" i="11"/>
  <c r="CK878" i="11"/>
  <c r="BW878" i="11"/>
  <c r="BX878" i="11"/>
  <c r="CQ878" i="11"/>
  <c r="CG878" i="11"/>
  <c r="BZ878" i="11"/>
  <c r="CE878" i="11"/>
  <c r="BV878" i="11"/>
  <c r="BY878" i="11"/>
  <c r="CT878" i="11"/>
  <c r="CR878" i="11"/>
  <c r="CS878" i="11"/>
  <c r="CD878" i="11"/>
  <c r="BV983" i="11"/>
  <c r="BX983" i="11"/>
  <c r="CC983" i="11"/>
  <c r="CJ983" i="11"/>
  <c r="CL983" i="11"/>
  <c r="CE983" i="11"/>
  <c r="CM983" i="11"/>
  <c r="CR983" i="11"/>
  <c r="CQ983" i="11"/>
  <c r="BZ983" i="11"/>
  <c r="BY983" i="11"/>
  <c r="CU983" i="11"/>
  <c r="CS983" i="11"/>
  <c r="CG983" i="11"/>
  <c r="CN983" i="11"/>
  <c r="BW983" i="11"/>
  <c r="CK983" i="11"/>
  <c r="CF983" i="11"/>
  <c r="CD983" i="11"/>
  <c r="CT983" i="11"/>
  <c r="ED673" i="11"/>
  <c r="CT664" i="11"/>
  <c r="CF664" i="11"/>
  <c r="CJ664" i="11"/>
  <c r="CE664" i="11"/>
  <c r="CQ664" i="11"/>
  <c r="BZ664" i="11"/>
  <c r="CD664" i="11"/>
  <c r="CU664" i="11"/>
  <c r="CL664" i="11"/>
  <c r="CC664" i="11"/>
  <c r="CR664" i="11"/>
  <c r="CS664" i="11"/>
  <c r="CN664" i="11"/>
  <c r="BV664" i="11"/>
  <c r="CG664" i="11"/>
  <c r="CM664" i="11"/>
  <c r="CK664" i="11"/>
  <c r="CK609" i="11"/>
  <c r="CL609" i="11"/>
  <c r="CR609" i="11"/>
  <c r="BV609" i="11"/>
  <c r="CT609" i="11"/>
  <c r="CG609" i="11"/>
  <c r="CJ609" i="11"/>
  <c r="CE609" i="11"/>
  <c r="CQ609" i="11"/>
  <c r="CD609" i="11"/>
  <c r="CC609" i="11"/>
  <c r="CF609" i="11"/>
  <c r="CM609" i="11"/>
  <c r="CN609" i="11"/>
  <c r="CS609" i="11"/>
  <c r="CU609" i="11"/>
  <c r="ED644" i="11"/>
  <c r="ED687" i="11"/>
  <c r="F91" i="11" a="1"/>
  <c r="F91" i="11"/>
  <c r="AA91" i="11" a="1"/>
  <c r="AA91" i="11"/>
  <c r="F62" i="11" a="1"/>
  <c r="F62" i="11"/>
  <c r="ED889" i="11"/>
  <c r="ED852" i="11"/>
  <c r="CF921" i="11"/>
  <c r="BW921" i="11"/>
  <c r="CR921" i="11"/>
  <c r="CE921" i="11"/>
  <c r="CG921" i="11"/>
  <c r="BY921" i="11"/>
  <c r="CT921" i="11"/>
  <c r="BX921" i="11"/>
  <c r="CD921" i="11"/>
  <c r="CQ921" i="11"/>
  <c r="CU921" i="11"/>
  <c r="BZ921" i="11"/>
  <c r="CS921" i="11"/>
  <c r="CK921" i="11"/>
  <c r="CC921" i="11"/>
  <c r="CL921" i="11"/>
  <c r="CM921" i="11"/>
  <c r="CN921" i="11"/>
  <c r="CJ921" i="11"/>
  <c r="BV921" i="11"/>
  <c r="ED123" i="11"/>
  <c r="CD510" i="11"/>
  <c r="CL510" i="11"/>
  <c r="CG510" i="11"/>
  <c r="CM510" i="11"/>
  <c r="CC510" i="11"/>
  <c r="CQ510" i="11"/>
  <c r="BW510" i="11"/>
  <c r="CE510" i="11"/>
  <c r="CT510" i="11"/>
  <c r="BV510" i="11"/>
  <c r="CF510" i="11"/>
  <c r="CU510" i="11"/>
  <c r="BZ510" i="11"/>
  <c r="CN510" i="11"/>
  <c r="CR510" i="11"/>
  <c r="BX510" i="11"/>
  <c r="CJ510" i="11"/>
  <c r="CS510" i="11"/>
  <c r="BY510" i="11"/>
  <c r="CK510" i="11"/>
  <c r="F171" i="11" a="1"/>
  <c r="F171" i="11"/>
  <c r="AA171" i="11" a="1"/>
  <c r="AA171" i="11"/>
  <c r="Y92" i="11" a="1"/>
  <c r="Y92" i="11"/>
  <c r="F312" i="11" a="1"/>
  <c r="F312" i="11"/>
  <c r="F212" i="11" a="1"/>
  <c r="F212" i="11"/>
  <c r="CC775" i="11"/>
  <c r="CD775" i="11"/>
  <c r="CK775" i="11"/>
  <c r="CG775" i="11"/>
  <c r="CS775" i="11"/>
  <c r="CE775" i="11"/>
  <c r="CM775" i="11"/>
  <c r="CN775" i="11"/>
  <c r="CJ775" i="11"/>
  <c r="CT775" i="11"/>
  <c r="CQ775" i="11"/>
  <c r="CR775" i="11"/>
  <c r="CL775" i="11"/>
  <c r="CU775" i="11"/>
  <c r="BV775" i="11"/>
  <c r="CF775" i="11"/>
  <c r="ED256" i="11"/>
  <c r="BW949" i="11"/>
  <c r="CL949" i="11"/>
  <c r="CK949" i="11"/>
  <c r="CG949" i="11"/>
  <c r="BV949" i="11"/>
  <c r="CD949" i="11"/>
  <c r="CJ949" i="11"/>
  <c r="CF949" i="11"/>
  <c r="CM949" i="11"/>
  <c r="CC949" i="11"/>
  <c r="BY949" i="11"/>
  <c r="CQ949" i="11"/>
  <c r="CS949" i="11"/>
  <c r="BX949" i="11"/>
  <c r="BZ949" i="11"/>
  <c r="CN949" i="11"/>
  <c r="CU949" i="11"/>
  <c r="CE949" i="11"/>
  <c r="CR949" i="11"/>
  <c r="CT949" i="11"/>
  <c r="ED232" i="11"/>
  <c r="AC121" i="11"/>
  <c r="AE121" i="11"/>
  <c r="ED121" i="11"/>
  <c r="ED584" i="11"/>
  <c r="BZ870" i="11"/>
  <c r="CR870" i="11"/>
  <c r="BV870" i="11"/>
  <c r="CJ870" i="11"/>
  <c r="BX870" i="11"/>
  <c r="CQ870" i="11"/>
  <c r="CE870" i="11"/>
  <c r="CU870" i="11"/>
  <c r="CM870" i="11"/>
  <c r="CG870" i="11"/>
  <c r="BW870" i="11"/>
  <c r="CS870" i="11"/>
  <c r="CD870" i="11"/>
  <c r="CN870" i="11"/>
  <c r="CK870" i="11"/>
  <c r="CF870" i="11"/>
  <c r="BY870" i="11"/>
  <c r="CT870" i="11"/>
  <c r="CL870" i="11"/>
  <c r="CC870" i="11"/>
  <c r="CU706" i="11"/>
  <c r="CM706" i="11"/>
  <c r="CQ706" i="11"/>
  <c r="CG706" i="11"/>
  <c r="CN706" i="11"/>
  <c r="BV706" i="11"/>
  <c r="BX706" i="11"/>
  <c r="CE706" i="11"/>
  <c r="CK706" i="11"/>
  <c r="CJ706" i="11"/>
  <c r="CS706" i="11"/>
  <c r="CL706" i="11"/>
  <c r="BZ706" i="11"/>
  <c r="CR706" i="11"/>
  <c r="CT706" i="11"/>
  <c r="CF706" i="11"/>
  <c r="CC706" i="11"/>
  <c r="CD706" i="11"/>
  <c r="ED498" i="11"/>
  <c r="AC487" i="11"/>
  <c r="AE487" i="11"/>
  <c r="ED487" i="11"/>
  <c r="ED504" i="11"/>
  <c r="AC201" i="11"/>
  <c r="AE201" i="11"/>
  <c r="ED201" i="11"/>
  <c r="F333" i="11" a="1"/>
  <c r="F333" i="11"/>
  <c r="AA333" i="11" a="1"/>
  <c r="AA333" i="11"/>
  <c r="ED772" i="11"/>
  <c r="ED986" i="11"/>
  <c r="F116" i="11" a="1"/>
  <c r="F116" i="11"/>
  <c r="ED535" i="11"/>
  <c r="ED269" i="11"/>
  <c r="ED557" i="11"/>
  <c r="ED79" i="11"/>
  <c r="Y86" i="11" a="1"/>
  <c r="Y86" i="11"/>
  <c r="F86" i="11" a="1"/>
  <c r="F86" i="11"/>
  <c r="F85" i="11" a="1"/>
  <c r="F85" i="11"/>
  <c r="AA85" i="11" a="1"/>
  <c r="AA85" i="11"/>
  <c r="M162" i="21"/>
  <c r="ED875" i="11"/>
  <c r="CR602" i="11"/>
  <c r="CE602" i="11"/>
  <c r="CS602" i="11"/>
  <c r="CD602" i="11"/>
  <c r="BV602" i="11"/>
  <c r="CF602" i="11"/>
  <c r="CL602" i="11"/>
  <c r="CG602" i="11"/>
  <c r="CK602" i="11"/>
  <c r="CT602" i="11"/>
  <c r="CJ602" i="11"/>
  <c r="CU602" i="11"/>
  <c r="CN602" i="11"/>
  <c r="CM602" i="11"/>
  <c r="CQ602" i="11"/>
  <c r="CC602" i="11"/>
  <c r="ED235" i="11"/>
  <c r="ED596" i="11"/>
  <c r="F303" i="11" a="1"/>
  <c r="F303" i="11"/>
  <c r="AA303" i="11" a="1"/>
  <c r="AA303" i="11"/>
  <c r="Y304" i="11" a="1"/>
  <c r="Y304" i="11"/>
  <c r="ED514" i="11"/>
  <c r="F247" i="11" a="1"/>
  <c r="F247" i="11"/>
  <c r="AA247" i="11" a="1"/>
  <c r="AA247" i="11"/>
  <c r="Y402" i="11" a="1"/>
  <c r="Y402" i="11"/>
  <c r="CR723" i="11"/>
  <c r="CG723" i="11"/>
  <c r="CL723" i="11"/>
  <c r="CF723" i="11"/>
  <c r="BV723" i="11"/>
  <c r="CE723" i="11"/>
  <c r="CJ723" i="11"/>
  <c r="CN723" i="11"/>
  <c r="CK723" i="11"/>
  <c r="CS723" i="11"/>
  <c r="CM723" i="11"/>
  <c r="CD723" i="11"/>
  <c r="CU723" i="11"/>
  <c r="CT723" i="11"/>
  <c r="CQ723" i="11"/>
  <c r="CC723" i="11"/>
  <c r="CC765" i="11"/>
  <c r="CF765" i="11"/>
  <c r="CJ765" i="11"/>
  <c r="CD765" i="11"/>
  <c r="CU765" i="11"/>
  <c r="CE765" i="11"/>
  <c r="CQ765" i="11"/>
  <c r="CT765" i="11"/>
  <c r="CK765" i="11"/>
  <c r="CN765" i="11"/>
  <c r="CS765" i="11"/>
  <c r="CL765" i="11"/>
  <c r="BV765" i="11"/>
  <c r="CM765" i="11"/>
  <c r="CR765" i="11"/>
  <c r="CG765" i="11"/>
  <c r="F232" i="11" a="1"/>
  <c r="F232" i="11"/>
  <c r="ED751" i="11"/>
  <c r="ED940" i="11"/>
  <c r="ED877" i="11"/>
  <c r="BZ861" i="11"/>
  <c r="CD861" i="11"/>
  <c r="CT861" i="11"/>
  <c r="BV861" i="11"/>
  <c r="CE861" i="11"/>
  <c r="CS861" i="11"/>
  <c r="CU861" i="11"/>
  <c r="BY861" i="11"/>
  <c r="CK861" i="11"/>
  <c r="CN861" i="11"/>
  <c r="BX861" i="11"/>
  <c r="CG861" i="11"/>
  <c r="CJ861" i="11"/>
  <c r="CR861" i="11"/>
  <c r="CQ861" i="11"/>
  <c r="CM861" i="11"/>
  <c r="CL861" i="11"/>
  <c r="BW861" i="11"/>
  <c r="CF861" i="11"/>
  <c r="CC861" i="11"/>
  <c r="ED166" i="11"/>
  <c r="AA99" i="11" a="1"/>
  <c r="AA99" i="11"/>
  <c r="AA100" i="11" a="1"/>
  <c r="AA100" i="11"/>
  <c r="F99" i="11" a="1"/>
  <c r="F99" i="11"/>
  <c r="AA179" i="11" a="1"/>
  <c r="AA179" i="11"/>
  <c r="F179" i="11" a="1"/>
  <c r="F179" i="11"/>
  <c r="ED16" i="11"/>
  <c r="CF838" i="11"/>
  <c r="CR838" i="11"/>
  <c r="CK838" i="11"/>
  <c r="CN838" i="11"/>
  <c r="CT838" i="11"/>
  <c r="CC838" i="11"/>
  <c r="CJ838" i="11"/>
  <c r="CE838" i="11"/>
  <c r="CU838" i="11"/>
  <c r="CQ838" i="11"/>
  <c r="CS838" i="11"/>
  <c r="BY838" i="11"/>
  <c r="CG838" i="11"/>
  <c r="BV838" i="11"/>
  <c r="CD838" i="11"/>
  <c r="BZ838" i="11"/>
  <c r="CL838" i="11"/>
  <c r="BX838" i="11"/>
  <c r="BW838" i="11"/>
  <c r="CM838" i="11"/>
  <c r="CQ783" i="11"/>
  <c r="CE783" i="11"/>
  <c r="CU783" i="11"/>
  <c r="CF783" i="11"/>
  <c r="BV783" i="11"/>
  <c r="CT783" i="11"/>
  <c r="CR783" i="11"/>
  <c r="CN783" i="11"/>
  <c r="CL783" i="11"/>
  <c r="CM783" i="11"/>
  <c r="CC783" i="11"/>
  <c r="CS783" i="11"/>
  <c r="CK783" i="11"/>
  <c r="CG783" i="11"/>
  <c r="CD783" i="11"/>
  <c r="CJ783" i="11"/>
  <c r="ED563" i="11"/>
  <c r="ED671" i="11"/>
  <c r="CQ671" i="11"/>
  <c r="CT671" i="11"/>
  <c r="CR671" i="11"/>
  <c r="CL671" i="11"/>
  <c r="CC671" i="11"/>
  <c r="CJ671" i="11"/>
  <c r="BV671" i="11"/>
  <c r="CU671" i="11"/>
  <c r="CS671" i="11"/>
  <c r="CF671" i="11"/>
  <c r="CK671" i="11"/>
  <c r="CD671" i="11"/>
  <c r="CM671" i="11"/>
  <c r="CE671" i="11"/>
  <c r="CN671" i="11"/>
  <c r="CG671" i="11"/>
  <c r="ED145" i="11"/>
  <c r="AC432" i="11"/>
  <c r="AE432" i="11"/>
  <c r="ED916" i="11"/>
  <c r="BW630" i="11"/>
  <c r="CU630" i="11"/>
  <c r="CD630" i="11"/>
  <c r="CK630" i="11"/>
  <c r="BV630" i="11"/>
  <c r="BX630" i="11"/>
  <c r="CQ630" i="11"/>
  <c r="CL630" i="11"/>
  <c r="CF630" i="11"/>
  <c r="CJ630" i="11"/>
  <c r="CG630" i="11"/>
  <c r="CM630" i="11"/>
  <c r="CC630" i="11"/>
  <c r="CE630" i="11"/>
  <c r="CT630" i="11"/>
  <c r="CN630" i="11"/>
  <c r="CS630" i="11"/>
  <c r="BZ630" i="11"/>
  <c r="CR630" i="11"/>
  <c r="F230" i="11" a="1"/>
  <c r="F230" i="11"/>
  <c r="ED229" i="11"/>
  <c r="ED132" i="11"/>
  <c r="ED796" i="11"/>
  <c r="ED739" i="11"/>
  <c r="ED876" i="11"/>
  <c r="AC369" i="11"/>
  <c r="AE369" i="11"/>
  <c r="ED296" i="11"/>
  <c r="ED653" i="11"/>
  <c r="F442" i="11" a="1"/>
  <c r="F442" i="11"/>
  <c r="F480" i="11" a="1"/>
  <c r="F480" i="11"/>
  <c r="CT869" i="11"/>
  <c r="BX869" i="11"/>
  <c r="BW869" i="11"/>
  <c r="CK869" i="11"/>
  <c r="BV869" i="11"/>
  <c r="CR869" i="11"/>
  <c r="CU869" i="11"/>
  <c r="CC869" i="11"/>
  <c r="BY869" i="11"/>
  <c r="CD869" i="11"/>
  <c r="CS869" i="11"/>
  <c r="CN869" i="11"/>
  <c r="CM869" i="11"/>
  <c r="CQ869" i="11"/>
  <c r="CJ869" i="11"/>
  <c r="CG869" i="11"/>
  <c r="BZ869" i="11"/>
  <c r="CF869" i="11"/>
  <c r="CL869" i="11"/>
  <c r="CE869" i="11"/>
  <c r="CM780" i="11"/>
  <c r="CN780" i="11"/>
  <c r="CC780" i="11"/>
  <c r="CG780" i="11"/>
  <c r="CU780" i="11"/>
  <c r="CJ780" i="11"/>
  <c r="CQ780" i="11"/>
  <c r="CF780" i="11"/>
  <c r="CK780" i="11"/>
  <c r="CD780" i="11"/>
  <c r="CS780" i="11"/>
  <c r="CE780" i="11"/>
  <c r="BV780" i="11"/>
  <c r="CR780" i="11"/>
  <c r="CL780" i="11"/>
  <c r="AA195" i="11" a="1"/>
  <c r="AA195" i="11"/>
  <c r="F195" i="11" a="1"/>
  <c r="F195" i="11"/>
  <c r="Y196" i="11" a="1"/>
  <c r="Y196" i="11"/>
  <c r="ED737" i="11"/>
  <c r="ED248" i="11"/>
  <c r="ED859" i="11"/>
  <c r="CQ859" i="11"/>
  <c r="CN859" i="11"/>
  <c r="BV859" i="11"/>
  <c r="CS859" i="11"/>
  <c r="CE859" i="11"/>
  <c r="CU859" i="11"/>
  <c r="CT859" i="11"/>
  <c r="CG859" i="11"/>
  <c r="CM859" i="11"/>
  <c r="CR859" i="11"/>
  <c r="BY859" i="11"/>
  <c r="CD859" i="11"/>
  <c r="BZ859" i="11"/>
  <c r="CL859" i="11"/>
  <c r="CF859" i="11"/>
  <c r="BW859" i="11"/>
  <c r="CK859" i="11"/>
  <c r="BX859" i="11"/>
  <c r="CC859" i="11"/>
  <c r="CJ859" i="11"/>
  <c r="CQ964" i="11"/>
  <c r="CR964" i="11"/>
  <c r="CC964" i="11"/>
  <c r="BX964" i="11"/>
  <c r="CF964" i="11"/>
  <c r="BV964" i="11"/>
  <c r="CG964" i="11"/>
  <c r="CL964" i="11"/>
  <c r="BZ964" i="11"/>
  <c r="BW964" i="11"/>
  <c r="CU964" i="11"/>
  <c r="CN964" i="11"/>
  <c r="CK964" i="11"/>
  <c r="CT964" i="11"/>
  <c r="CD964" i="11"/>
  <c r="CE964" i="11"/>
  <c r="CS964" i="11"/>
  <c r="BY964" i="11"/>
  <c r="CM964" i="11"/>
  <c r="CJ964" i="11"/>
  <c r="ED837" i="11"/>
  <c r="ED905" i="11"/>
  <c r="CR958" i="11"/>
  <c r="CS958" i="11"/>
  <c r="CN958" i="11"/>
  <c r="CU958" i="11"/>
  <c r="CJ958" i="11"/>
  <c r="CC958" i="11"/>
  <c r="CT958" i="11"/>
  <c r="CD958" i="11"/>
  <c r="CG958" i="11"/>
  <c r="CL958" i="11"/>
  <c r="CE958" i="11"/>
  <c r="BV958" i="11"/>
  <c r="BX958" i="11"/>
  <c r="BZ958" i="11"/>
  <c r="CQ958" i="11"/>
  <c r="CK958" i="11"/>
  <c r="CM958" i="11"/>
  <c r="BY958" i="11"/>
  <c r="CF958" i="11"/>
  <c r="BW958" i="11"/>
  <c r="F458" i="11" a="1"/>
  <c r="F458" i="11"/>
  <c r="AC389" i="11"/>
  <c r="AE389" i="11"/>
  <c r="ED558" i="11"/>
  <c r="ED718" i="11"/>
  <c r="F110" i="11" a="1"/>
  <c r="F110" i="11"/>
  <c r="BV832" i="11"/>
  <c r="CQ832" i="11"/>
  <c r="BZ832" i="11"/>
  <c r="CN832" i="11"/>
  <c r="CC832" i="11"/>
  <c r="BY832" i="11"/>
  <c r="CU832" i="11"/>
  <c r="CS832" i="11"/>
  <c r="CG832" i="11"/>
  <c r="CM832" i="11"/>
  <c r="CK832" i="11"/>
  <c r="CR832" i="11"/>
  <c r="CJ832" i="11"/>
  <c r="BX832" i="11"/>
  <c r="CE832" i="11"/>
  <c r="CF832" i="11"/>
  <c r="BW832" i="11"/>
  <c r="CT832" i="11"/>
  <c r="CL832" i="11"/>
  <c r="CD832" i="11"/>
  <c r="Y470" i="11" a="1"/>
  <c r="Y470" i="11"/>
  <c r="F469" i="11" a="1"/>
  <c r="F469" i="11"/>
  <c r="AA469" i="11" a="1"/>
  <c r="AA469" i="11"/>
  <c r="F214" i="11" a="1"/>
  <c r="F214" i="11"/>
  <c r="CK790" i="11"/>
  <c r="CU790" i="11"/>
  <c r="CF790" i="11"/>
  <c r="CS790" i="11"/>
  <c r="CE790" i="11"/>
  <c r="CN790" i="11"/>
  <c r="CD790" i="11"/>
  <c r="CR790" i="11"/>
  <c r="CM790" i="11"/>
  <c r="CG790" i="11"/>
  <c r="CL790" i="11"/>
  <c r="CT790" i="11"/>
  <c r="CQ790" i="11"/>
  <c r="CJ790" i="11"/>
  <c r="CC790" i="11"/>
  <c r="BV790" i="11"/>
  <c r="Y40" i="11" a="1"/>
  <c r="Y40" i="11"/>
  <c r="AA39" i="11" a="1"/>
  <c r="AA39" i="11"/>
  <c r="F39" i="11" a="1"/>
  <c r="F39" i="11"/>
  <c r="ED841" i="11"/>
  <c r="ED807" i="11"/>
  <c r="ED264" i="11"/>
  <c r="ED517" i="11"/>
  <c r="ED361" i="11"/>
  <c r="ED855" i="11"/>
  <c r="CF865" i="11"/>
  <c r="CK865" i="11"/>
  <c r="BY865" i="11"/>
  <c r="CD865" i="11"/>
  <c r="BV865" i="11"/>
  <c r="CQ865" i="11"/>
  <c r="BZ865" i="11"/>
  <c r="CL865" i="11"/>
  <c r="CJ865" i="11"/>
  <c r="CE865" i="11"/>
  <c r="CT865" i="11"/>
  <c r="BX865" i="11"/>
  <c r="CN865" i="11"/>
  <c r="BW865" i="11"/>
  <c r="CS865" i="11"/>
  <c r="CG865" i="11"/>
  <c r="CC865" i="11"/>
  <c r="CR865" i="11"/>
  <c r="CM865" i="11"/>
  <c r="CU865" i="11"/>
  <c r="ED532" i="11"/>
  <c r="CR901" i="11"/>
  <c r="CN901" i="11"/>
  <c r="CK901" i="11"/>
  <c r="CG901" i="11"/>
  <c r="CD901" i="11"/>
  <c r="BX901" i="11"/>
  <c r="BV901" i="11"/>
  <c r="CC901" i="11"/>
  <c r="CJ901" i="11"/>
  <c r="BY901" i="11"/>
  <c r="CS901" i="11"/>
  <c r="CE901" i="11"/>
  <c r="CQ901" i="11"/>
  <c r="CF901" i="11"/>
  <c r="BZ901" i="11"/>
  <c r="CL901" i="11"/>
  <c r="CM901" i="11"/>
  <c r="CT901" i="11"/>
  <c r="CU901" i="11"/>
  <c r="BW901" i="11"/>
  <c r="AC431" i="11"/>
  <c r="AE431" i="11"/>
  <c r="AC99" i="11"/>
  <c r="AE99" i="11"/>
  <c r="ED99" i="11"/>
  <c r="ED919" i="11"/>
  <c r="AA341" i="11" a="1"/>
  <c r="AA341" i="11"/>
  <c r="F341" i="11" a="1"/>
  <c r="F341" i="11"/>
  <c r="Y342" i="11" a="1"/>
  <c r="Y342" i="11"/>
  <c r="ED633" i="11"/>
  <c r="AA131" i="11" a="1"/>
  <c r="AA131" i="11"/>
  <c r="F131" i="11" a="1"/>
  <c r="F131" i="11"/>
  <c r="Y132" i="11" a="1"/>
  <c r="Y132" i="11"/>
  <c r="ED134" i="11"/>
  <c r="ED649" i="11"/>
  <c r="ED931" i="11"/>
  <c r="ED279" i="11"/>
  <c r="Y216" i="11" a="1"/>
  <c r="Y216" i="11"/>
  <c r="Y218" i="11" a="1"/>
  <c r="Y218" i="11"/>
  <c r="F215" i="11" a="1"/>
  <c r="F215" i="11"/>
  <c r="AA215" i="11" a="1"/>
  <c r="AA215" i="11"/>
  <c r="CS994" i="11"/>
  <c r="BY994" i="11"/>
  <c r="CQ994" i="11"/>
  <c r="CE994" i="11"/>
  <c r="CM994" i="11"/>
  <c r="CG994" i="11"/>
  <c r="CJ994" i="11"/>
  <c r="CR994" i="11"/>
  <c r="CF994" i="11"/>
  <c r="CT994" i="11"/>
  <c r="BV994" i="11"/>
  <c r="CL994" i="11"/>
  <c r="BZ994" i="11"/>
  <c r="CD994" i="11"/>
  <c r="BX994" i="11"/>
  <c r="CU994" i="11"/>
  <c r="CK994" i="11"/>
  <c r="CC994" i="11"/>
  <c r="CN994" i="11"/>
  <c r="BW994" i="11"/>
  <c r="ED212" i="11"/>
  <c r="ED955" i="11"/>
  <c r="ED89" i="11"/>
  <c r="ED571" i="11"/>
  <c r="CC571" i="11"/>
  <c r="CF571" i="11"/>
  <c r="CS571" i="11"/>
  <c r="CE571" i="11"/>
  <c r="CN571" i="11"/>
  <c r="CQ571" i="11"/>
  <c r="CR571" i="11"/>
  <c r="CK571" i="11"/>
  <c r="CJ571" i="11"/>
  <c r="CL571" i="11"/>
  <c r="CU571" i="11"/>
  <c r="BV571" i="11"/>
  <c r="CM571" i="11"/>
  <c r="CG571" i="11"/>
  <c r="CT571" i="11"/>
  <c r="CD571" i="11"/>
  <c r="ED626" i="11"/>
  <c r="F155" i="11" a="1"/>
  <c r="F155" i="11"/>
  <c r="AA155" i="11" a="1"/>
  <c r="AA155" i="11"/>
  <c r="AC205" i="11"/>
  <c r="AE205" i="11"/>
  <c r="AA217" i="11" a="1"/>
  <c r="AA217" i="11"/>
  <c r="F217" i="11" a="1"/>
  <c r="F217" i="11"/>
  <c r="ED555" i="11"/>
  <c r="CT564" i="11"/>
  <c r="CF564" i="11"/>
  <c r="CC564" i="11"/>
  <c r="BV564" i="11"/>
  <c r="CL564" i="11"/>
  <c r="CU564" i="11"/>
  <c r="CN564" i="11"/>
  <c r="CJ564" i="11"/>
  <c r="CR564" i="11"/>
  <c r="CE564" i="11"/>
  <c r="CQ564" i="11"/>
  <c r="CG564" i="11"/>
  <c r="CS564" i="11"/>
  <c r="CK564" i="11"/>
  <c r="CM564" i="11"/>
  <c r="CD564" i="11"/>
  <c r="CG981" i="11"/>
  <c r="CT981" i="11"/>
  <c r="CR981" i="11"/>
  <c r="CM981" i="11"/>
  <c r="CF981" i="11"/>
  <c r="BV981" i="11"/>
  <c r="BX981" i="11"/>
  <c r="CU981" i="11"/>
  <c r="CS981" i="11"/>
  <c r="CN981" i="11"/>
  <c r="CC981" i="11"/>
  <c r="BZ981" i="11"/>
  <c r="CE981" i="11"/>
  <c r="BW981" i="11"/>
  <c r="CL981" i="11"/>
  <c r="CQ981" i="11"/>
  <c r="CJ981" i="11"/>
  <c r="CD981" i="11"/>
  <c r="CK981" i="11"/>
  <c r="BY981" i="11"/>
  <c r="AA301" i="11" a="1"/>
  <c r="AA301" i="11"/>
  <c r="F301" i="11" a="1"/>
  <c r="F301" i="11"/>
  <c r="ED231" i="11"/>
  <c r="CJ551" i="11"/>
  <c r="CL551" i="11"/>
  <c r="CS551" i="11"/>
  <c r="CN551" i="11"/>
  <c r="CK551" i="11"/>
  <c r="CD551" i="11"/>
  <c r="CM551" i="11"/>
  <c r="CE551" i="11"/>
  <c r="CQ551" i="11"/>
  <c r="CF551" i="11"/>
  <c r="CR551" i="11"/>
  <c r="CG551" i="11"/>
  <c r="CT551" i="11"/>
  <c r="CU551" i="11"/>
  <c r="BV551" i="11"/>
  <c r="CC551" i="11"/>
  <c r="F443" i="11" a="1"/>
  <c r="F443" i="11"/>
  <c r="AA443" i="11" a="1"/>
  <c r="AA443" i="11"/>
  <c r="Y444" i="11" a="1"/>
  <c r="Y444" i="11"/>
  <c r="AC442" i="11"/>
  <c r="AE442" i="11"/>
  <c r="ED516" i="11"/>
  <c r="ED545" i="11"/>
  <c r="F167" i="11" a="1"/>
  <c r="F167" i="11"/>
  <c r="AA167" i="11" a="1"/>
  <c r="AA167" i="11"/>
  <c r="ED989" i="11"/>
  <c r="ED107" i="11"/>
  <c r="CR999" i="11"/>
  <c r="CD999" i="11"/>
  <c r="CG999" i="11"/>
  <c r="BY999" i="11"/>
  <c r="CE999" i="11"/>
  <c r="CS999" i="11"/>
  <c r="CF999" i="11"/>
  <c r="CC999" i="11"/>
  <c r="CK999" i="11"/>
  <c r="CT999" i="11"/>
  <c r="BX999" i="11"/>
  <c r="BV999" i="11"/>
  <c r="CQ999" i="11"/>
  <c r="BW999" i="11"/>
  <c r="CU999" i="11"/>
  <c r="CL999" i="11"/>
  <c r="CM999" i="11"/>
  <c r="CJ999" i="11"/>
  <c r="CN999" i="11"/>
  <c r="BZ999" i="11"/>
  <c r="ED199" i="11"/>
  <c r="Y334" i="11" a="1"/>
  <c r="Y334" i="11"/>
  <c r="F20" i="11" a="1"/>
  <c r="F20" i="11"/>
  <c r="CU667" i="11"/>
  <c r="CQ667" i="11"/>
  <c r="CC667" i="11"/>
  <c r="CF667" i="11"/>
  <c r="CT667" i="11"/>
  <c r="CE667" i="11"/>
  <c r="BV667" i="11"/>
  <c r="CG667" i="11"/>
  <c r="CS667" i="11"/>
  <c r="CD667" i="11"/>
  <c r="CK667" i="11"/>
  <c r="CL667" i="11"/>
  <c r="CJ667" i="11"/>
  <c r="CM667" i="11"/>
  <c r="CN667" i="11"/>
  <c r="CR667" i="11"/>
  <c r="ED667" i="11"/>
  <c r="F489" i="11" a="1"/>
  <c r="F489" i="11"/>
  <c r="AA489" i="11" a="1"/>
  <c r="AA489" i="11"/>
  <c r="Y490" i="11" a="1"/>
  <c r="Y490" i="11"/>
  <c r="ED546" i="11"/>
  <c r="CK816" i="11"/>
  <c r="CT816" i="11"/>
  <c r="CN816" i="11"/>
  <c r="CC816" i="11"/>
  <c r="CL816" i="11"/>
  <c r="CQ816" i="11"/>
  <c r="CM816" i="11"/>
  <c r="CU816" i="11"/>
  <c r="CJ816" i="11"/>
  <c r="CD816" i="11"/>
  <c r="BV816" i="11"/>
  <c r="CE816" i="11"/>
  <c r="CS816" i="11"/>
  <c r="CF816" i="11"/>
  <c r="CR816" i="11"/>
  <c r="CG816" i="11"/>
  <c r="ED805" i="11"/>
  <c r="ED567" i="11"/>
  <c r="CK760" i="11"/>
  <c r="CF760" i="11"/>
  <c r="CL760" i="11"/>
  <c r="CS760" i="11"/>
  <c r="CQ760" i="11"/>
  <c r="CD760" i="11"/>
  <c r="CR760" i="11"/>
  <c r="CG760" i="11"/>
  <c r="CT760" i="11"/>
  <c r="BV760" i="11"/>
  <c r="CJ760" i="11"/>
  <c r="CM760" i="11"/>
  <c r="CN760" i="11"/>
  <c r="CU760" i="11"/>
  <c r="CC760" i="11"/>
  <c r="CE760" i="11"/>
  <c r="AA61" i="11" a="1"/>
  <c r="AA61" i="11"/>
  <c r="F61" i="11" a="1"/>
  <c r="F61" i="11"/>
  <c r="ED589" i="11"/>
  <c r="F84" i="11" a="1"/>
  <c r="F84" i="11"/>
  <c r="BZ992" i="11"/>
  <c r="CG992" i="11"/>
  <c r="CJ992" i="11"/>
  <c r="CU992" i="11"/>
  <c r="CR992" i="11"/>
  <c r="CF992" i="11"/>
  <c r="BW992" i="11"/>
  <c r="CD992" i="11"/>
  <c r="BY992" i="11"/>
  <c r="CC992" i="11"/>
  <c r="CM992" i="11"/>
  <c r="BX992" i="11"/>
  <c r="CL992" i="11"/>
  <c r="CT992" i="11"/>
  <c r="CN992" i="11"/>
  <c r="CK992" i="11"/>
  <c r="CQ992" i="11"/>
  <c r="CE992" i="11"/>
  <c r="CS992" i="11"/>
  <c r="BV992" i="11"/>
  <c r="ED704" i="11"/>
  <c r="ED214" i="11"/>
  <c r="ED656" i="11"/>
  <c r="ED990" i="11"/>
  <c r="BY955" i="11"/>
  <c r="CT955" i="11"/>
  <c r="CD955" i="11"/>
  <c r="CC955" i="11"/>
  <c r="BV955" i="11"/>
  <c r="CU955" i="11"/>
  <c r="CR955" i="11"/>
  <c r="CQ955" i="11"/>
  <c r="CJ955" i="11"/>
  <c r="CG955" i="11"/>
  <c r="CL955" i="11"/>
  <c r="CS955" i="11"/>
  <c r="BW955" i="11"/>
  <c r="CN955" i="11"/>
  <c r="CF955" i="11"/>
  <c r="CM955" i="11"/>
  <c r="CE955" i="11"/>
  <c r="BX955" i="11"/>
  <c r="CK955" i="11"/>
  <c r="BZ955" i="11"/>
  <c r="ED167" i="11"/>
  <c r="CT843" i="11"/>
  <c r="CM843" i="11"/>
  <c r="CE843" i="11"/>
  <c r="CQ843" i="11"/>
  <c r="CK843" i="11"/>
  <c r="BX843" i="11"/>
  <c r="CF843" i="11"/>
  <c r="CN843" i="11"/>
  <c r="CG843" i="11"/>
  <c r="CL843" i="11"/>
  <c r="CD843" i="11"/>
  <c r="CU843" i="11"/>
  <c r="CR843" i="11"/>
  <c r="CC843" i="11"/>
  <c r="BW843" i="11"/>
  <c r="CJ843" i="11"/>
  <c r="BZ843" i="11"/>
  <c r="BY843" i="11"/>
  <c r="BV843" i="11"/>
  <c r="CS843" i="11"/>
  <c r="CU629" i="11"/>
  <c r="CE629" i="11"/>
  <c r="CC629" i="11"/>
  <c r="CD629" i="11"/>
  <c r="CQ629" i="11"/>
  <c r="CS629" i="11"/>
  <c r="CJ629" i="11"/>
  <c r="CN629" i="11"/>
  <c r="CM629" i="11"/>
  <c r="CT629" i="11"/>
  <c r="CK629" i="11"/>
  <c r="BV629" i="11"/>
  <c r="CL629" i="11"/>
  <c r="CG629" i="11"/>
  <c r="CR629" i="11"/>
  <c r="CF629" i="11"/>
  <c r="ED84" i="11"/>
  <c r="BY875" i="11"/>
  <c r="CT875" i="11"/>
  <c r="CG875" i="11"/>
  <c r="CQ875" i="11"/>
  <c r="CN875" i="11"/>
  <c r="CJ875" i="11"/>
  <c r="CL875" i="11"/>
  <c r="CK875" i="11"/>
  <c r="CS875" i="11"/>
  <c r="CD875" i="11"/>
  <c r="BW875" i="11"/>
  <c r="BV875" i="11"/>
  <c r="CC875" i="11"/>
  <c r="BZ875" i="11"/>
  <c r="CF875" i="11"/>
  <c r="BX875" i="11"/>
  <c r="CM875" i="11"/>
  <c r="CR875" i="11"/>
  <c r="CE875" i="11"/>
  <c r="CU875" i="11"/>
  <c r="ED984" i="11"/>
  <c r="ED45" i="11"/>
  <c r="CU978" i="11"/>
  <c r="CT978" i="11"/>
  <c r="CN978" i="11"/>
  <c r="CD978" i="11"/>
  <c r="CK978" i="11"/>
  <c r="CG978" i="11"/>
  <c r="CC978" i="11"/>
  <c r="BX978" i="11"/>
  <c r="CM978" i="11"/>
  <c r="BZ978" i="11"/>
  <c r="CE978" i="11"/>
  <c r="BV978" i="11"/>
  <c r="CF978" i="11"/>
  <c r="BY978" i="11"/>
  <c r="BW978" i="11"/>
  <c r="CL978" i="11"/>
  <c r="CQ978" i="11"/>
  <c r="CR978" i="11"/>
  <c r="CS978" i="11"/>
  <c r="CJ978" i="11"/>
  <c r="ED683" i="11"/>
  <c r="CN553" i="11"/>
  <c r="CU553" i="11"/>
  <c r="CS553" i="11"/>
  <c r="CR553" i="11"/>
  <c r="BV553" i="11"/>
  <c r="CG553" i="11"/>
  <c r="CM553" i="11"/>
  <c r="CD553" i="11"/>
  <c r="CC553" i="11"/>
  <c r="CF553" i="11"/>
  <c r="CL553" i="11"/>
  <c r="CT553" i="11"/>
  <c r="CK553" i="11"/>
  <c r="CJ553" i="11"/>
  <c r="CQ553" i="11"/>
  <c r="CE553" i="11"/>
  <c r="ED249" i="11"/>
  <c r="BX950" i="11"/>
  <c r="CF950" i="11"/>
  <c r="CK950" i="11"/>
  <c r="CE950" i="11"/>
  <c r="CN950" i="11"/>
  <c r="CQ950" i="11"/>
  <c r="CG950" i="11"/>
  <c r="CD950" i="11"/>
  <c r="CJ950" i="11"/>
  <c r="BY950" i="11"/>
  <c r="CT950" i="11"/>
  <c r="CM950" i="11"/>
  <c r="CR950" i="11"/>
  <c r="CU950" i="11"/>
  <c r="CL950" i="11"/>
  <c r="BW950" i="11"/>
  <c r="BZ950" i="11"/>
  <c r="CS950" i="11"/>
  <c r="CC950" i="11"/>
  <c r="BV950" i="11"/>
  <c r="ED300" i="11"/>
  <c r="BZ1000" i="11"/>
  <c r="BX1000" i="11"/>
  <c r="BY1000" i="11"/>
  <c r="CR1000" i="11"/>
  <c r="CC1000" i="11"/>
  <c r="CF1000" i="11"/>
  <c r="BV1000" i="11"/>
  <c r="CM1000" i="11"/>
  <c r="CN1000" i="11"/>
  <c r="CT1000" i="11"/>
  <c r="BW1000" i="11"/>
  <c r="CK1000" i="11"/>
  <c r="CG1000" i="11"/>
  <c r="CQ1000" i="11"/>
  <c r="CL1000" i="11"/>
  <c r="CD1000" i="11"/>
  <c r="CU1000" i="11"/>
  <c r="CS1000" i="11"/>
  <c r="CJ1000" i="11"/>
  <c r="CE1000" i="11"/>
  <c r="ED703" i="11"/>
  <c r="ED22" i="11"/>
  <c r="BY545" i="11"/>
  <c r="CC545" i="11"/>
  <c r="CS545" i="11"/>
  <c r="BV545" i="11"/>
  <c r="CM545" i="11"/>
  <c r="CQ545" i="11"/>
  <c r="BW545" i="11"/>
  <c r="CL545" i="11"/>
  <c r="CR545" i="11"/>
  <c r="BX545" i="11"/>
  <c r="CJ545" i="11"/>
  <c r="CD545" i="11"/>
  <c r="CN545" i="11"/>
  <c r="CG545" i="11"/>
  <c r="CK545" i="11"/>
  <c r="CE545" i="11"/>
  <c r="CT545" i="11"/>
  <c r="BZ545" i="11"/>
  <c r="CF545" i="11"/>
  <c r="CU545" i="11"/>
  <c r="AC85" i="11"/>
  <c r="AE85" i="11"/>
  <c r="ED85" i="11"/>
  <c r="CU989" i="11"/>
  <c r="CM989" i="11"/>
  <c r="CC989" i="11"/>
  <c r="CK989" i="11"/>
  <c r="CR989" i="11"/>
  <c r="CT989" i="11"/>
  <c r="BZ989" i="11"/>
  <c r="CE989" i="11"/>
  <c r="CG989" i="11"/>
  <c r="BV989" i="11"/>
  <c r="CJ989" i="11"/>
  <c r="CQ989" i="11"/>
  <c r="BY989" i="11"/>
  <c r="CF989" i="11"/>
  <c r="CL989" i="11"/>
  <c r="BW989" i="11"/>
  <c r="CD989" i="11"/>
  <c r="CS989" i="11"/>
  <c r="BX989" i="11"/>
  <c r="CN989" i="11"/>
  <c r="ED936" i="11"/>
  <c r="F226" i="11" a="1"/>
  <c r="F226" i="11"/>
  <c r="ED19" i="11"/>
  <c r="ED658" i="11"/>
  <c r="ED766" i="11"/>
  <c r="AC406" i="11"/>
  <c r="AE406" i="11"/>
  <c r="AA407" i="11" a="1"/>
  <c r="AA407" i="11"/>
  <c r="F407" i="11" a="1"/>
  <c r="F407" i="11"/>
  <c r="ED770" i="11"/>
  <c r="ED778" i="11"/>
  <c r="ED327" i="11"/>
  <c r="Y356" i="11" a="1"/>
  <c r="Y356" i="11"/>
  <c r="F356" i="11" a="1"/>
  <c r="F356" i="11"/>
  <c r="AA355" i="11" a="1"/>
  <c r="AA355" i="11"/>
  <c r="F355" i="11" a="1"/>
  <c r="F355" i="11"/>
  <c r="ED670" i="11"/>
  <c r="ED181" i="11"/>
  <c r="ED754" i="11"/>
  <c r="CF542" i="11"/>
  <c r="CM542" i="11"/>
  <c r="BW542" i="11"/>
  <c r="CD542" i="11"/>
  <c r="CS542" i="11"/>
  <c r="BY542" i="11"/>
  <c r="CE542" i="11"/>
  <c r="CU542" i="11"/>
  <c r="BX542" i="11"/>
  <c r="CN542" i="11"/>
  <c r="CR542" i="11"/>
  <c r="BV542" i="11"/>
  <c r="CJ542" i="11"/>
  <c r="CG542" i="11"/>
  <c r="CK542" i="11"/>
  <c r="CT542" i="11"/>
  <c r="BZ542" i="11"/>
  <c r="CC542" i="11"/>
  <c r="CL542" i="11"/>
  <c r="CQ542" i="11"/>
  <c r="AA275" i="11" a="1"/>
  <c r="AA275" i="11"/>
  <c r="F275" i="11" a="1"/>
  <c r="F275" i="11"/>
  <c r="ED632" i="11"/>
  <c r="CF862" i="11"/>
  <c r="CL862" i="11"/>
  <c r="CC862" i="11"/>
  <c r="CQ862" i="11"/>
  <c r="BV862" i="11"/>
  <c r="CD862" i="11"/>
  <c r="CJ862" i="11"/>
  <c r="CK862" i="11"/>
  <c r="CG862" i="11"/>
  <c r="CT862" i="11"/>
  <c r="CS862" i="11"/>
  <c r="CU862" i="11"/>
  <c r="CN862" i="11"/>
  <c r="BX862" i="11"/>
  <c r="CM862" i="11"/>
  <c r="BZ862" i="11"/>
  <c r="BY862" i="11"/>
  <c r="CR862" i="11"/>
  <c r="CE862" i="11"/>
  <c r="BW862" i="11"/>
  <c r="ED605" i="11"/>
  <c r="AA297" i="11" a="1"/>
  <c r="AA297" i="11"/>
  <c r="F297" i="11" a="1"/>
  <c r="F297" i="11"/>
  <c r="CC815" i="11"/>
  <c r="CE815" i="11"/>
  <c r="CN815" i="11"/>
  <c r="CT815" i="11"/>
  <c r="CL815" i="11"/>
  <c r="BV815" i="11"/>
  <c r="CS815" i="11"/>
  <c r="CR815" i="11"/>
  <c r="CQ815" i="11"/>
  <c r="CU815" i="11"/>
  <c r="CK815" i="11"/>
  <c r="CF815" i="11"/>
  <c r="CJ815" i="11"/>
  <c r="CG815" i="11"/>
  <c r="CM815" i="11"/>
  <c r="CD815" i="11"/>
  <c r="ED815" i="11"/>
  <c r="ED321" i="11"/>
  <c r="ED960" i="11"/>
  <c r="ED746" i="11"/>
  <c r="ED492" i="11"/>
  <c r="ED944" i="11"/>
  <c r="CN595" i="11"/>
  <c r="CE595" i="11"/>
  <c r="CK595" i="11"/>
  <c r="CF595" i="11"/>
  <c r="CM595" i="11"/>
  <c r="CD595" i="11"/>
  <c r="CU595" i="11"/>
  <c r="CT595" i="11"/>
  <c r="CQ595" i="11"/>
  <c r="CR595" i="11"/>
  <c r="CS595" i="11"/>
  <c r="CJ595" i="11"/>
  <c r="CL595" i="11"/>
  <c r="BV595" i="11"/>
  <c r="CC595" i="11"/>
  <c r="CG595" i="11"/>
  <c r="ED956" i="11"/>
  <c r="CN731" i="11"/>
  <c r="BV731" i="11"/>
  <c r="CJ731" i="11"/>
  <c r="CC731" i="11"/>
  <c r="CS731" i="11"/>
  <c r="CT731" i="11"/>
  <c r="CU731" i="11"/>
  <c r="CG731" i="11"/>
  <c r="CF731" i="11"/>
  <c r="CR731" i="11"/>
  <c r="CE731" i="11"/>
  <c r="CK731" i="11"/>
  <c r="CD731" i="11"/>
  <c r="CL731" i="11"/>
  <c r="CQ731" i="11"/>
  <c r="CM731" i="11"/>
  <c r="ED28" i="11"/>
  <c r="ED780" i="11"/>
  <c r="ED252" i="11"/>
  <c r="AA427" i="11" a="1"/>
  <c r="AA427" i="11"/>
  <c r="F427" i="11" a="1"/>
  <c r="F427" i="11"/>
  <c r="ED527" i="11"/>
  <c r="ED280" i="11"/>
  <c r="ED62" i="11"/>
  <c r="AC439" i="11"/>
  <c r="AE439" i="11"/>
  <c r="ED301" i="11"/>
  <c r="ED664" i="11"/>
  <c r="BW937" i="11"/>
  <c r="CQ937" i="11"/>
  <c r="CN937" i="11"/>
  <c r="CF937" i="11"/>
  <c r="BX937" i="11"/>
  <c r="CK937" i="11"/>
  <c r="BY937" i="11"/>
  <c r="BV937" i="11"/>
  <c r="CJ937" i="11"/>
  <c r="BZ937" i="11"/>
  <c r="CD937" i="11"/>
  <c r="CG937" i="11"/>
  <c r="CC937" i="11"/>
  <c r="CM937" i="11"/>
  <c r="CL937" i="11"/>
  <c r="CU937" i="11"/>
  <c r="CS937" i="11"/>
  <c r="CT937" i="11"/>
  <c r="CE937" i="11"/>
  <c r="CR937" i="11"/>
  <c r="AA125" i="11" a="1"/>
  <c r="AA125" i="11"/>
  <c r="F125" i="11" a="1"/>
  <c r="F125" i="11"/>
  <c r="AC237" i="11"/>
  <c r="AE237" i="11"/>
  <c r="ED237" i="11"/>
  <c r="F187" i="11" a="1"/>
  <c r="F187" i="11"/>
  <c r="AA187" i="11" a="1"/>
  <c r="AA187" i="11"/>
  <c r="ED594" i="11"/>
  <c r="CT997" i="11"/>
  <c r="CM997" i="11"/>
  <c r="CU997" i="11"/>
  <c r="BW997" i="11"/>
  <c r="CN997" i="11"/>
  <c r="CL997" i="11"/>
  <c r="CE997" i="11"/>
  <c r="CF997" i="11"/>
  <c r="CQ997" i="11"/>
  <c r="CG997" i="11"/>
  <c r="CJ997" i="11"/>
  <c r="CS997" i="11"/>
  <c r="BY997" i="11"/>
  <c r="BX997" i="11"/>
  <c r="CD997" i="11"/>
  <c r="BV997" i="11"/>
  <c r="BZ997" i="11"/>
  <c r="CK997" i="11"/>
  <c r="CC997" i="11"/>
  <c r="CR997" i="11"/>
  <c r="ED921" i="11"/>
  <c r="ED289" i="11"/>
  <c r="ED711" i="11"/>
  <c r="ED607" i="11"/>
  <c r="CF517" i="11"/>
  <c r="CK517" i="11"/>
  <c r="CD517" i="11"/>
  <c r="CR517" i="11"/>
  <c r="BY517" i="11"/>
  <c r="CC517" i="11"/>
  <c r="CT517" i="11"/>
  <c r="BV517" i="11"/>
  <c r="CG517" i="11"/>
  <c r="CU517" i="11"/>
  <c r="BZ517" i="11"/>
  <c r="CL517" i="11"/>
  <c r="CS517" i="11"/>
  <c r="BX517" i="11"/>
  <c r="CM517" i="11"/>
  <c r="CQ517" i="11"/>
  <c r="BW517" i="11"/>
  <c r="CN517" i="11"/>
  <c r="CE517" i="11"/>
  <c r="CJ517" i="11"/>
  <c r="ED597" i="11"/>
  <c r="ED207" i="11"/>
  <c r="BX531" i="11"/>
  <c r="CG531" i="11"/>
  <c r="CQ531" i="11"/>
  <c r="BW531" i="11"/>
  <c r="CN531" i="11"/>
  <c r="CS531" i="11"/>
  <c r="BY531" i="11"/>
  <c r="CJ531" i="11"/>
  <c r="CU531" i="11"/>
  <c r="BZ531" i="11"/>
  <c r="CL531" i="11"/>
  <c r="CF531" i="11"/>
  <c r="CM531" i="11"/>
  <c r="CD531" i="11"/>
  <c r="CK531" i="11"/>
  <c r="CC531" i="11"/>
  <c r="CT531" i="11"/>
  <c r="CE531" i="11"/>
  <c r="CR531" i="11"/>
  <c r="BV531" i="11"/>
  <c r="CN677" i="11"/>
  <c r="CQ677" i="11"/>
  <c r="CC677" i="11"/>
  <c r="CT677" i="11"/>
  <c r="CU677" i="11"/>
  <c r="CS677" i="11"/>
  <c r="CJ677" i="11"/>
  <c r="CK677" i="11"/>
  <c r="CM677" i="11"/>
  <c r="CD677" i="11"/>
  <c r="CL677" i="11"/>
  <c r="CG677" i="11"/>
  <c r="BV677" i="11"/>
  <c r="CR677" i="11"/>
  <c r="CE677" i="11"/>
  <c r="CF677" i="11"/>
  <c r="ED576" i="11"/>
  <c r="CK584" i="11"/>
  <c r="CG584" i="11"/>
  <c r="BV584" i="11"/>
  <c r="CF584" i="11"/>
  <c r="CJ584" i="11"/>
  <c r="CE584" i="11"/>
  <c r="CT584" i="11"/>
  <c r="CS584" i="11"/>
  <c r="CN584" i="11"/>
  <c r="CC584" i="11"/>
  <c r="CM584" i="11"/>
  <c r="CU584" i="11"/>
  <c r="CQ584" i="11"/>
  <c r="CD584" i="11"/>
  <c r="CR584" i="11"/>
  <c r="CL584" i="11"/>
  <c r="ED164" i="11"/>
  <c r="AC397" i="11"/>
  <c r="AE397" i="11"/>
  <c r="CC896" i="11"/>
  <c r="CS896" i="11"/>
  <c r="CK896" i="11"/>
  <c r="BX896" i="11"/>
  <c r="CR896" i="11"/>
  <c r="BW896" i="11"/>
  <c r="CD896" i="11"/>
  <c r="CN896" i="11"/>
  <c r="BZ896" i="11"/>
  <c r="CG896" i="11"/>
  <c r="CF896" i="11"/>
  <c r="CU896" i="11"/>
  <c r="BV896" i="11"/>
  <c r="BY896" i="11"/>
  <c r="CM896" i="11"/>
  <c r="CL896" i="11"/>
  <c r="CQ896" i="11"/>
  <c r="CJ896" i="11"/>
  <c r="CT896" i="11"/>
  <c r="CE896" i="11"/>
  <c r="CJ599" i="11"/>
  <c r="CG599" i="11"/>
  <c r="CM599" i="11"/>
  <c r="CT599" i="11"/>
  <c r="CN599" i="11"/>
  <c r="CL599" i="11"/>
  <c r="CK599" i="11"/>
  <c r="CS599" i="11"/>
  <c r="CC599" i="11"/>
  <c r="CQ599" i="11"/>
  <c r="CU599" i="11"/>
  <c r="CD599" i="11"/>
  <c r="BV599" i="11"/>
  <c r="CE599" i="11"/>
  <c r="CR599" i="11"/>
  <c r="CF599" i="11"/>
  <c r="F100" i="11" a="1"/>
  <c r="F100" i="11"/>
  <c r="ED954" i="11"/>
  <c r="ED332" i="11"/>
  <c r="ED803" i="11"/>
  <c r="ED130" i="11"/>
  <c r="ED682" i="11"/>
  <c r="BZ522" i="11"/>
  <c r="CD522" i="11"/>
  <c r="CU522" i="11"/>
  <c r="BX522" i="11"/>
  <c r="CJ522" i="11"/>
  <c r="CR522" i="11"/>
  <c r="BW522" i="11"/>
  <c r="CN522" i="11"/>
  <c r="CT522" i="11"/>
  <c r="BY522" i="11"/>
  <c r="CM522" i="11"/>
  <c r="CG522" i="11"/>
  <c r="CK522" i="11"/>
  <c r="CE522" i="11"/>
  <c r="CL522" i="11"/>
  <c r="CC522" i="11"/>
  <c r="CS522" i="11"/>
  <c r="BV522" i="11"/>
  <c r="CF522" i="11"/>
  <c r="CQ522" i="11"/>
  <c r="ED695" i="11"/>
  <c r="CM704" i="11"/>
  <c r="CK704" i="11"/>
  <c r="CQ704" i="11"/>
  <c r="CD704" i="11"/>
  <c r="CR704" i="11"/>
  <c r="CF704" i="11"/>
  <c r="CJ704" i="11"/>
  <c r="CE704" i="11"/>
  <c r="CC704" i="11"/>
  <c r="CG704" i="11"/>
  <c r="CN704" i="11"/>
  <c r="CT704" i="11"/>
  <c r="CL704" i="11"/>
  <c r="CU704" i="11"/>
  <c r="CS704" i="11"/>
  <c r="BV704" i="11"/>
  <c r="ED112" i="11"/>
  <c r="Y114" i="11" a="1"/>
  <c r="Y114" i="11"/>
  <c r="F113" i="11" a="1"/>
  <c r="F113" i="11"/>
  <c r="AA113" i="11" a="1"/>
  <c r="AA113" i="11"/>
  <c r="AC493" i="11"/>
  <c r="AE493" i="11"/>
  <c r="Y320" i="11" a="1"/>
  <c r="Y320" i="11"/>
  <c r="AA319" i="11" a="1"/>
  <c r="AA319" i="11"/>
  <c r="F319" i="11" a="1"/>
  <c r="F319" i="11"/>
  <c r="AC115" i="11"/>
  <c r="AE115" i="11"/>
  <c r="ED115" i="11"/>
  <c r="CM797" i="11"/>
  <c r="CC797" i="11"/>
  <c r="CU797" i="11"/>
  <c r="CQ797" i="11"/>
  <c r="CR797" i="11"/>
  <c r="CN797" i="11"/>
  <c r="CJ797" i="11"/>
  <c r="CF797" i="11"/>
  <c r="CT797" i="11"/>
  <c r="CG797" i="11"/>
  <c r="CS797" i="11"/>
  <c r="CD797" i="11"/>
  <c r="CL797" i="11"/>
  <c r="CK797" i="11"/>
  <c r="BV797" i="11"/>
  <c r="CE797" i="11"/>
  <c r="ED797" i="11"/>
  <c r="ED281" i="11"/>
  <c r="BZ642" i="11"/>
  <c r="CS642" i="11"/>
  <c r="CG642" i="11"/>
  <c r="CR642" i="11"/>
  <c r="CU642" i="11"/>
  <c r="CE642" i="11"/>
  <c r="CN642" i="11"/>
  <c r="CQ642" i="11"/>
  <c r="CM642" i="11"/>
  <c r="CT642" i="11"/>
  <c r="BY642" i="11"/>
  <c r="CC642" i="11"/>
  <c r="CK642" i="11"/>
  <c r="BX642" i="11"/>
  <c r="BW642" i="11"/>
  <c r="CL642" i="11"/>
  <c r="BV642" i="11"/>
  <c r="CJ642" i="11"/>
  <c r="CD642" i="11"/>
  <c r="CF642" i="11"/>
  <c r="ED642" i="11"/>
  <c r="ED651" i="11"/>
  <c r="CG513" i="11"/>
  <c r="CJ513" i="11"/>
  <c r="CD513" i="11"/>
  <c r="CK513" i="11"/>
  <c r="CE513" i="11"/>
  <c r="CS513" i="11"/>
  <c r="BZ513" i="11"/>
  <c r="CF513" i="11"/>
  <c r="CT513" i="11"/>
  <c r="BY513" i="11"/>
  <c r="CC513" i="11"/>
  <c r="CQ513" i="11"/>
  <c r="BV513" i="11"/>
  <c r="CM513" i="11"/>
  <c r="CU513" i="11"/>
  <c r="BX513" i="11"/>
  <c r="CL513" i="11"/>
  <c r="CR513" i="11"/>
  <c r="BW513" i="11"/>
  <c r="CN513" i="11"/>
  <c r="BY922" i="11"/>
  <c r="CN922" i="11"/>
  <c r="CR922" i="11"/>
  <c r="CG922" i="11"/>
  <c r="CM922" i="11"/>
  <c r="CL922" i="11"/>
  <c r="CK922" i="11"/>
  <c r="CE922" i="11"/>
  <c r="CJ922" i="11"/>
  <c r="CC922" i="11"/>
  <c r="BX922" i="11"/>
  <c r="CS922" i="11"/>
  <c r="CD922" i="11"/>
  <c r="BW922" i="11"/>
  <c r="CQ922" i="11"/>
  <c r="BZ922" i="11"/>
  <c r="CU922" i="11"/>
  <c r="CF922" i="11"/>
  <c r="BV922" i="11"/>
  <c r="CT922" i="11"/>
  <c r="F213" i="11" a="1"/>
  <c r="F213" i="11"/>
  <c r="AA213" i="11" a="1"/>
  <c r="AA213" i="11"/>
  <c r="ED538" i="11"/>
  <c r="ED843" i="11"/>
  <c r="CS557" i="11"/>
  <c r="BZ557" i="11"/>
  <c r="CT557" i="11"/>
  <c r="CD557" i="11"/>
  <c r="CK557" i="11"/>
  <c r="CG557" i="11"/>
  <c r="CQ557" i="11"/>
  <c r="CE557" i="11"/>
  <c r="CM557" i="11"/>
  <c r="CJ557" i="11"/>
  <c r="CF557" i="11"/>
  <c r="BV557" i="11"/>
  <c r="CR557" i="11"/>
  <c r="CL557" i="11"/>
  <c r="CC557" i="11"/>
  <c r="CN557" i="11"/>
  <c r="CU557" i="11"/>
  <c r="ED629" i="11"/>
  <c r="CK623" i="11"/>
  <c r="CR623" i="11"/>
  <c r="CJ623" i="11"/>
  <c r="BV623" i="11"/>
  <c r="CM623" i="11"/>
  <c r="CG623" i="11"/>
  <c r="CL623" i="11"/>
  <c r="CF623" i="11"/>
  <c r="CN623" i="11"/>
  <c r="CE623" i="11"/>
  <c r="CC623" i="11"/>
  <c r="CT623" i="11"/>
  <c r="CD623" i="11"/>
  <c r="CQ623" i="11"/>
  <c r="CS623" i="11"/>
  <c r="CU623" i="11"/>
  <c r="CC660" i="11"/>
  <c r="CM660" i="11"/>
  <c r="CR660" i="11"/>
  <c r="CK660" i="11"/>
  <c r="CN660" i="11"/>
  <c r="CD660" i="11"/>
  <c r="CS660" i="11"/>
  <c r="CF660" i="11"/>
  <c r="BZ660" i="11"/>
  <c r="CQ660" i="11"/>
  <c r="CE660" i="11"/>
  <c r="CL660" i="11"/>
  <c r="CU660" i="11"/>
  <c r="CG660" i="11"/>
  <c r="CJ660" i="11"/>
  <c r="CT660" i="11"/>
  <c r="BV660" i="11"/>
  <c r="AA11" i="11" a="1"/>
  <c r="AA11" i="11"/>
  <c r="F11" i="11" a="1"/>
  <c r="F11" i="11"/>
  <c r="AC11" i="11"/>
  <c r="ED149" i="11"/>
  <c r="ED246" i="11"/>
  <c r="ED951" i="11"/>
  <c r="F109" i="11" a="1"/>
  <c r="F109" i="11"/>
  <c r="AA109" i="11" a="1"/>
  <c r="AA109" i="11"/>
  <c r="ED1000" i="11"/>
  <c r="Y358" i="11" a="1"/>
  <c r="Y358" i="11"/>
  <c r="AA357" i="11" a="1"/>
  <c r="AA357" i="11"/>
  <c r="F357" i="11" a="1"/>
  <c r="F357" i="11"/>
  <c r="ED42" i="11"/>
  <c r="CJ938" i="11"/>
  <c r="CS938" i="11"/>
  <c r="BY938" i="11"/>
  <c r="CE938" i="11"/>
  <c r="CG938" i="11"/>
  <c r="CC938" i="11"/>
  <c r="BX938" i="11"/>
  <c r="CT938" i="11"/>
  <c r="BW938" i="11"/>
  <c r="CQ938" i="11"/>
  <c r="CF938" i="11"/>
  <c r="BV938" i="11"/>
  <c r="CM938" i="11"/>
  <c r="CL938" i="11"/>
  <c r="CR938" i="11"/>
  <c r="CN938" i="11"/>
  <c r="BZ938" i="11"/>
  <c r="CD938" i="11"/>
  <c r="CK938" i="11"/>
  <c r="CU938" i="11"/>
  <c r="CQ751" i="11"/>
  <c r="CG751" i="11"/>
  <c r="CT751" i="11"/>
  <c r="CR751" i="11"/>
  <c r="CC751" i="11"/>
  <c r="CU751" i="11"/>
  <c r="CK751" i="11"/>
  <c r="CS751" i="11"/>
  <c r="CL751" i="11"/>
  <c r="CN751" i="11"/>
  <c r="BV751" i="11"/>
  <c r="CF751" i="11"/>
  <c r="CJ751" i="11"/>
  <c r="CD751" i="11"/>
  <c r="CM751" i="11"/>
  <c r="CE751" i="11"/>
  <c r="ED861" i="11"/>
  <c r="CU952" i="11"/>
  <c r="CD952" i="11"/>
  <c r="CR952" i="11"/>
  <c r="CC952" i="11"/>
  <c r="CE952" i="11"/>
  <c r="CN952" i="11"/>
  <c r="BZ952" i="11"/>
  <c r="BY952" i="11"/>
  <c r="BW952" i="11"/>
  <c r="CK952" i="11"/>
  <c r="CQ952" i="11"/>
  <c r="CF952" i="11"/>
  <c r="BX952" i="11"/>
  <c r="CG952" i="11"/>
  <c r="CL952" i="11"/>
  <c r="CT952" i="11"/>
  <c r="CS952" i="11"/>
  <c r="BV952" i="11"/>
  <c r="CM952" i="11"/>
  <c r="CJ952" i="11"/>
  <c r="F108" i="11" a="1"/>
  <c r="F108" i="11"/>
  <c r="ED819" i="11"/>
  <c r="BY834" i="11"/>
  <c r="BW834" i="11"/>
  <c r="CF834" i="11"/>
  <c r="CD834" i="11"/>
  <c r="CE834" i="11"/>
  <c r="CR834" i="11"/>
  <c r="CN834" i="11"/>
  <c r="CL834" i="11"/>
  <c r="CJ834" i="11"/>
  <c r="CS834" i="11"/>
  <c r="CT834" i="11"/>
  <c r="BV834" i="11"/>
  <c r="BX834" i="11"/>
  <c r="CK834" i="11"/>
  <c r="CM834" i="11"/>
  <c r="CQ834" i="11"/>
  <c r="CG834" i="11"/>
  <c r="BZ834" i="11"/>
  <c r="CU834" i="11"/>
  <c r="CC834" i="11"/>
  <c r="Y18" i="11" a="1"/>
  <c r="Y18" i="11"/>
  <c r="F17" i="11" a="1"/>
  <c r="F17" i="11"/>
  <c r="AA17" i="11" a="1"/>
  <c r="AA17" i="11"/>
  <c r="ED583" i="11"/>
  <c r="ED838" i="11"/>
  <c r="ED530" i="11"/>
  <c r="Y476" i="11" a="1"/>
  <c r="Y476" i="11"/>
  <c r="AA475" i="11" a="1"/>
  <c r="AA475" i="11"/>
  <c r="F475" i="11" a="1"/>
  <c r="F475" i="11"/>
  <c r="CN982" i="11"/>
  <c r="BX982" i="11"/>
  <c r="CQ982" i="11"/>
  <c r="CL982" i="11"/>
  <c r="CE982" i="11"/>
  <c r="BV982" i="11"/>
  <c r="CJ982" i="11"/>
  <c r="CC982" i="11"/>
  <c r="CR982" i="11"/>
  <c r="BZ982" i="11"/>
  <c r="CK982" i="11"/>
  <c r="CS982" i="11"/>
  <c r="CM982" i="11"/>
  <c r="CG982" i="11"/>
  <c r="CT982" i="11"/>
  <c r="BW982" i="11"/>
  <c r="CD982" i="11"/>
  <c r="BY982" i="11"/>
  <c r="CU982" i="11"/>
  <c r="CF982" i="11"/>
  <c r="ED239" i="11"/>
  <c r="CG916" i="11"/>
  <c r="CJ916" i="11"/>
  <c r="CC916" i="11"/>
  <c r="BZ916" i="11"/>
  <c r="CU916" i="11"/>
  <c r="CQ916" i="11"/>
  <c r="CR916" i="11"/>
  <c r="CD916" i="11"/>
  <c r="BW916" i="11"/>
  <c r="CE916" i="11"/>
  <c r="CT916" i="11"/>
  <c r="BV916" i="11"/>
  <c r="CK916" i="11"/>
  <c r="CF916" i="11"/>
  <c r="CM916" i="11"/>
  <c r="BX916" i="11"/>
  <c r="CS916" i="11"/>
  <c r="CL916" i="11"/>
  <c r="CN916" i="11"/>
  <c r="BY916" i="11"/>
  <c r="CK738" i="11"/>
  <c r="BV738" i="11"/>
  <c r="CQ738" i="11"/>
  <c r="CF738" i="11"/>
  <c r="CN738" i="11"/>
  <c r="CE738" i="11"/>
  <c r="CL738" i="11"/>
  <c r="CD738" i="11"/>
  <c r="CM738" i="11"/>
  <c r="CG738" i="11"/>
  <c r="CC738" i="11"/>
  <c r="CT738" i="11"/>
  <c r="CJ738" i="11"/>
  <c r="CR738" i="11"/>
  <c r="CU738" i="11"/>
  <c r="CS738" i="11"/>
  <c r="AA57" i="11" a="1"/>
  <c r="AA57" i="11"/>
  <c r="F57" i="11" a="1"/>
  <c r="F57" i="11"/>
  <c r="ED959" i="11"/>
  <c r="ED991" i="11"/>
  <c r="ED540" i="11"/>
  <c r="ED871" i="11"/>
  <c r="ED802" i="11"/>
  <c r="CM631" i="11"/>
  <c r="CF631" i="11"/>
  <c r="CU631" i="11"/>
  <c r="CD631" i="11"/>
  <c r="CN631" i="11"/>
  <c r="CG631" i="11"/>
  <c r="CL631" i="11"/>
  <c r="CE631" i="11"/>
  <c r="CC631" i="11"/>
  <c r="CK631" i="11"/>
  <c r="CT631" i="11"/>
  <c r="BV631" i="11"/>
  <c r="CJ631" i="11"/>
  <c r="CR631" i="11"/>
  <c r="CS631" i="11"/>
  <c r="CQ631" i="11"/>
  <c r="CT650" i="11"/>
  <c r="BV650" i="11"/>
  <c r="CJ650" i="11"/>
  <c r="CR650" i="11"/>
  <c r="CS650" i="11"/>
  <c r="CM650" i="11"/>
  <c r="CK650" i="11"/>
  <c r="CD650" i="11"/>
  <c r="CU650" i="11"/>
  <c r="CG650" i="11"/>
  <c r="CN650" i="11"/>
  <c r="CE650" i="11"/>
  <c r="CL650" i="11"/>
  <c r="CF650" i="11"/>
  <c r="CC650" i="11"/>
  <c r="CQ650" i="11"/>
  <c r="ED749" i="11"/>
  <c r="CC777" i="11"/>
  <c r="CE777" i="11"/>
  <c r="CR777" i="11"/>
  <c r="CG777" i="11"/>
  <c r="CK777" i="11"/>
  <c r="CF777" i="11"/>
  <c r="CU777" i="11"/>
  <c r="CD777" i="11"/>
  <c r="CL777" i="11"/>
  <c r="BV777" i="11"/>
  <c r="CM777" i="11"/>
  <c r="CN777" i="11"/>
  <c r="CQ777" i="11"/>
  <c r="CT777" i="11"/>
  <c r="CS777" i="11"/>
  <c r="CJ777" i="11"/>
  <c r="ED741" i="11"/>
  <c r="AC117" i="11"/>
  <c r="AE117" i="11"/>
  <c r="ED117" i="11"/>
  <c r="ED612" i="11"/>
  <c r="ED903" i="11"/>
  <c r="ED554" i="11"/>
  <c r="F447" i="11" a="1"/>
  <c r="F447" i="11"/>
  <c r="AA447" i="11" a="1"/>
  <c r="AA447" i="11"/>
  <c r="CJ635" i="11"/>
  <c r="CF635" i="11"/>
  <c r="CK635" i="11"/>
  <c r="CD635" i="11"/>
  <c r="BV635" i="11"/>
  <c r="CG635" i="11"/>
  <c r="CT635" i="11"/>
  <c r="CE635" i="11"/>
  <c r="CN635" i="11"/>
  <c r="CR635" i="11"/>
  <c r="CL635" i="11"/>
  <c r="CU635" i="11"/>
  <c r="CQ635" i="11"/>
  <c r="CC635" i="11"/>
  <c r="CS635" i="11"/>
  <c r="CM635" i="11"/>
  <c r="ED559" i="11"/>
  <c r="ED331" i="11"/>
  <c r="F48" i="11" a="1"/>
  <c r="F48" i="11"/>
  <c r="BW578" i="11"/>
  <c r="CS578" i="11"/>
  <c r="CT578" i="11"/>
  <c r="CR578" i="11"/>
  <c r="CJ578" i="11"/>
  <c r="BX578" i="11"/>
  <c r="CU578" i="11"/>
  <c r="BY578" i="11"/>
  <c r="CC578" i="11"/>
  <c r="CN578" i="11"/>
  <c r="CE578" i="11"/>
  <c r="BZ578" i="11"/>
  <c r="CK578" i="11"/>
  <c r="CD578" i="11"/>
  <c r="CM578" i="11"/>
  <c r="CL578" i="11"/>
  <c r="CG578" i="11"/>
  <c r="BV578" i="11"/>
  <c r="CQ578" i="11"/>
  <c r="CF578" i="11"/>
  <c r="BY906" i="11"/>
  <c r="CG906" i="11"/>
  <c r="CF906" i="11"/>
  <c r="CR906" i="11"/>
  <c r="CJ906" i="11"/>
  <c r="BV906" i="11"/>
  <c r="CD906" i="11"/>
  <c r="CS906" i="11"/>
  <c r="CE906" i="11"/>
  <c r="BX906" i="11"/>
  <c r="BZ906" i="11"/>
  <c r="CT906" i="11"/>
  <c r="CL906" i="11"/>
  <c r="CU906" i="11"/>
  <c r="CC906" i="11"/>
  <c r="BW906" i="11"/>
  <c r="CM906" i="11"/>
  <c r="CN906" i="11"/>
  <c r="CQ906" i="11"/>
  <c r="CK906" i="11"/>
  <c r="ED171" i="11"/>
  <c r="F461" i="11" a="1"/>
  <c r="F461" i="11"/>
  <c r="AA461" i="11" a="1"/>
  <c r="AA461" i="11"/>
  <c r="ED152" i="11"/>
  <c r="ED733" i="11"/>
  <c r="ED679" i="11"/>
  <c r="CJ591" i="11"/>
  <c r="BV591" i="11"/>
  <c r="CQ591" i="11"/>
  <c r="CG591" i="11"/>
  <c r="CC591" i="11"/>
  <c r="CE591" i="11"/>
  <c r="CR591" i="11"/>
  <c r="CF591" i="11"/>
  <c r="CK591" i="11"/>
  <c r="CT591" i="11"/>
  <c r="CM591" i="11"/>
  <c r="CS591" i="11"/>
  <c r="CU591" i="11"/>
  <c r="CN591" i="11"/>
  <c r="CL591" i="11"/>
  <c r="CD591" i="11"/>
  <c r="ED853" i="11"/>
  <c r="CQ621" i="11"/>
  <c r="CF621" i="11"/>
  <c r="CL621" i="11"/>
  <c r="CN621" i="11"/>
  <c r="CK621" i="11"/>
  <c r="CJ621" i="11"/>
  <c r="CU621" i="11"/>
  <c r="CS621" i="11"/>
  <c r="CR621" i="11"/>
  <c r="CT621" i="11"/>
  <c r="BV621" i="11"/>
  <c r="CE621" i="11"/>
  <c r="CC621" i="11"/>
  <c r="CG621" i="11"/>
  <c r="CM621" i="11"/>
  <c r="CD621" i="11"/>
  <c r="ED322" i="11"/>
  <c r="ED728" i="11"/>
  <c r="ED886" i="11"/>
  <c r="AC83" i="11"/>
  <c r="AE83" i="11"/>
  <c r="ED83" i="11"/>
  <c r="ED614" i="11"/>
  <c r="F316" i="11" a="1"/>
  <c r="F316" i="11"/>
  <c r="Y66" i="11" a="1"/>
  <c r="Y66" i="11"/>
  <c r="AA65" i="11" a="1"/>
  <c r="AA65" i="11"/>
  <c r="F65" i="11" a="1"/>
  <c r="F65" i="11"/>
  <c r="CN528" i="11"/>
  <c r="BZ528" i="11"/>
  <c r="CM528" i="11"/>
  <c r="BW528" i="11"/>
  <c r="CU528" i="11"/>
  <c r="BX528" i="11"/>
  <c r="CS528" i="11"/>
  <c r="BY528" i="11"/>
  <c r="CT528" i="11"/>
  <c r="CJ528" i="11"/>
  <c r="CR528" i="11"/>
  <c r="CK528" i="11"/>
  <c r="CQ528" i="11"/>
  <c r="CL528" i="11"/>
  <c r="BV528" i="11"/>
  <c r="CC528" i="11"/>
  <c r="ED528" i="11"/>
  <c r="CL945" i="11"/>
  <c r="CF945" i="11"/>
  <c r="CE945" i="11"/>
  <c r="CK945" i="11"/>
  <c r="CC945" i="11"/>
  <c r="CN945" i="11"/>
  <c r="CQ945" i="11"/>
  <c r="CR945" i="11"/>
  <c r="BX945" i="11"/>
  <c r="BW945" i="11"/>
  <c r="CS945" i="11"/>
  <c r="CD945" i="11"/>
  <c r="BY945" i="11"/>
  <c r="CT945" i="11"/>
  <c r="BZ945" i="11"/>
  <c r="BV945" i="11"/>
  <c r="CM945" i="11"/>
  <c r="CG945" i="11"/>
  <c r="CJ945" i="11"/>
  <c r="CU945" i="11"/>
  <c r="CL690" i="11"/>
  <c r="CT690" i="11"/>
  <c r="CM690" i="11"/>
  <c r="CR690" i="11"/>
  <c r="CK690" i="11"/>
  <c r="BV690" i="11"/>
  <c r="CU690" i="11"/>
  <c r="CQ690" i="11"/>
  <c r="CJ690" i="11"/>
  <c r="CE690" i="11"/>
  <c r="CS690" i="11"/>
  <c r="CD690" i="11"/>
  <c r="CN690" i="11"/>
  <c r="CF690" i="11"/>
  <c r="CC690" i="11"/>
  <c r="CG690" i="11"/>
  <c r="ED690" i="11"/>
  <c r="AC307" i="11"/>
  <c r="AE307" i="11"/>
  <c r="ED307" i="11"/>
  <c r="ED821" i="11"/>
  <c r="ED275" i="11"/>
  <c r="CN739" i="11"/>
  <c r="CG739" i="11"/>
  <c r="BV739" i="11"/>
  <c r="CE739" i="11"/>
  <c r="CU739" i="11"/>
  <c r="CD739" i="11"/>
  <c r="CR739" i="11"/>
  <c r="CF739" i="11"/>
  <c r="CJ739" i="11"/>
  <c r="CM739" i="11"/>
  <c r="CL739" i="11"/>
  <c r="CC739" i="11"/>
  <c r="CK739" i="11"/>
  <c r="CS739" i="11"/>
  <c r="CQ739" i="11"/>
  <c r="CT739" i="11"/>
  <c r="ED60" i="11"/>
  <c r="CM589" i="11"/>
  <c r="CF589" i="11"/>
  <c r="CS589" i="11"/>
  <c r="CN589" i="11"/>
  <c r="CT589" i="11"/>
  <c r="CR589" i="11"/>
  <c r="CL589" i="11"/>
  <c r="CC589" i="11"/>
  <c r="CU589" i="11"/>
  <c r="CE589" i="11"/>
  <c r="CG589" i="11"/>
  <c r="CD589" i="11"/>
  <c r="BV589" i="11"/>
  <c r="CQ589" i="11"/>
  <c r="CJ589" i="11"/>
  <c r="CK589" i="11"/>
  <c r="ED68" i="11"/>
  <c r="ED862" i="11"/>
  <c r="CR605" i="11"/>
  <c r="CM605" i="11"/>
  <c r="CJ605" i="11"/>
  <c r="CG605" i="11"/>
  <c r="CU605" i="11"/>
  <c r="CE605" i="11"/>
  <c r="CN605" i="11"/>
  <c r="CF605" i="11"/>
  <c r="CL605" i="11"/>
  <c r="CD605" i="11"/>
  <c r="BV605" i="11"/>
  <c r="CK605" i="11"/>
  <c r="CT605" i="11"/>
  <c r="CC605" i="11"/>
  <c r="CQ605" i="11"/>
  <c r="CS605" i="11"/>
  <c r="ED1003" i="11"/>
  <c r="BW839" i="11"/>
  <c r="BY839" i="11"/>
  <c r="CU839" i="11"/>
  <c r="CG839" i="11"/>
  <c r="CE839" i="11"/>
  <c r="BX839" i="11"/>
  <c r="BV839" i="11"/>
  <c r="CC839" i="11"/>
  <c r="CS839" i="11"/>
  <c r="CK839" i="11"/>
  <c r="CM839" i="11"/>
  <c r="CT839" i="11"/>
  <c r="CR839" i="11"/>
  <c r="CF839" i="11"/>
  <c r="CD839" i="11"/>
  <c r="CJ839" i="11"/>
  <c r="CN839" i="11"/>
  <c r="BZ839" i="11"/>
  <c r="CQ839" i="11"/>
  <c r="CL839" i="11"/>
  <c r="ED292" i="11"/>
  <c r="BY829" i="11"/>
  <c r="BZ829" i="11"/>
  <c r="CG829" i="11"/>
  <c r="CU829" i="11"/>
  <c r="CD829" i="11"/>
  <c r="CS829" i="11"/>
  <c r="CL829" i="11"/>
  <c r="BW829" i="11"/>
  <c r="CE829" i="11"/>
  <c r="CQ829" i="11"/>
  <c r="BV829" i="11"/>
  <c r="CN829" i="11"/>
  <c r="CK829" i="11"/>
  <c r="BX829" i="11"/>
  <c r="CM829" i="11"/>
  <c r="CJ829" i="11"/>
  <c r="CC829" i="11"/>
  <c r="CT829" i="11"/>
  <c r="CR829" i="11"/>
  <c r="CF829" i="11"/>
  <c r="Y206" i="11" a="1"/>
  <c r="Y206" i="11"/>
  <c r="AA205" i="11" a="1"/>
  <c r="AA205" i="11"/>
  <c r="F205" i="11" a="1"/>
  <c r="F205" i="11"/>
  <c r="AA441" i="11" a="1"/>
  <c r="AA441" i="11"/>
  <c r="F441" i="11" a="1"/>
  <c r="F441" i="11"/>
  <c r="Y504" i="11" a="1"/>
  <c r="Y504" i="11"/>
  <c r="AA503" i="11" a="1"/>
  <c r="AA503" i="11"/>
  <c r="F503" i="11" a="1"/>
  <c r="F503" i="11"/>
  <c r="ED631" i="11"/>
  <c r="ED103" i="11"/>
  <c r="CU693" i="11"/>
  <c r="CC693" i="11"/>
  <c r="CQ693" i="11"/>
  <c r="CR693" i="11"/>
  <c r="CL693" i="11"/>
  <c r="CG693" i="11"/>
  <c r="CJ693" i="11"/>
  <c r="CF693" i="11"/>
  <c r="CN693" i="11"/>
  <c r="CD693" i="11"/>
  <c r="CK693" i="11"/>
  <c r="CE693" i="11"/>
  <c r="BV693" i="11"/>
  <c r="CS693" i="11"/>
  <c r="CM693" i="11"/>
  <c r="CT693" i="11"/>
  <c r="ED702" i="11"/>
  <c r="CL907" i="11"/>
  <c r="BY907" i="11"/>
  <c r="CR907" i="11"/>
  <c r="CU907" i="11"/>
  <c r="CK907" i="11"/>
  <c r="CS907" i="11"/>
  <c r="CF907" i="11"/>
  <c r="BZ907" i="11"/>
  <c r="CJ907" i="11"/>
  <c r="CC907" i="11"/>
  <c r="CT907" i="11"/>
  <c r="BV907" i="11"/>
  <c r="BX907" i="11"/>
  <c r="CM907" i="11"/>
  <c r="BW907" i="11"/>
  <c r="CQ907" i="11"/>
  <c r="CN907" i="11"/>
  <c r="CD907" i="11"/>
  <c r="CE907" i="11"/>
  <c r="CG907" i="11"/>
  <c r="BV569" i="11"/>
  <c r="CD569" i="11"/>
  <c r="CK569" i="11"/>
  <c r="CE569" i="11"/>
  <c r="CU569" i="11"/>
  <c r="CF569" i="11"/>
  <c r="CN569" i="11"/>
  <c r="CM569" i="11"/>
  <c r="CS569" i="11"/>
  <c r="CJ569" i="11"/>
  <c r="CL569" i="11"/>
  <c r="CT569" i="11"/>
  <c r="CC569" i="11"/>
  <c r="CR569" i="11"/>
  <c r="CQ569" i="11"/>
  <c r="CG569" i="11"/>
  <c r="CJ970" i="11"/>
  <c r="CU970" i="11"/>
  <c r="CC970" i="11"/>
  <c r="BV970" i="11"/>
  <c r="BX970" i="11"/>
  <c r="CL970" i="11"/>
  <c r="CQ970" i="11"/>
  <c r="CG970" i="11"/>
  <c r="CE970" i="11"/>
  <c r="CK970" i="11"/>
  <c r="BZ970" i="11"/>
  <c r="CM970" i="11"/>
  <c r="CN970" i="11"/>
  <c r="CR970" i="11"/>
  <c r="CD970" i="11"/>
  <c r="CT970" i="11"/>
  <c r="BW970" i="11"/>
  <c r="CS970" i="11"/>
  <c r="CF970" i="11"/>
  <c r="BY970" i="11"/>
  <c r="F332" i="11" a="1"/>
  <c r="F332" i="11"/>
  <c r="AC47" i="11"/>
  <c r="AE47" i="11"/>
  <c r="ED47" i="11"/>
  <c r="ED34" i="11"/>
  <c r="BV786" i="11"/>
  <c r="CC786" i="11"/>
  <c r="CN786" i="11"/>
  <c r="CM786" i="11"/>
  <c r="CL786" i="11"/>
  <c r="CE786" i="11"/>
  <c r="CJ786" i="11"/>
  <c r="CG786" i="11"/>
  <c r="CU786" i="11"/>
  <c r="CD786" i="11"/>
  <c r="CS786" i="11"/>
  <c r="CR786" i="11"/>
  <c r="CQ786" i="11"/>
  <c r="CT786" i="11"/>
  <c r="CK786" i="11"/>
  <c r="CF786" i="11"/>
  <c r="BV884" i="11"/>
  <c r="CS884" i="11"/>
  <c r="CK884" i="11"/>
  <c r="CC884" i="11"/>
  <c r="CD884" i="11"/>
  <c r="BW884" i="11"/>
  <c r="BZ884" i="11"/>
  <c r="CF884" i="11"/>
  <c r="CG884" i="11"/>
  <c r="BY884" i="11"/>
  <c r="BX884" i="11"/>
  <c r="CQ884" i="11"/>
  <c r="CJ884" i="11"/>
  <c r="CL884" i="11"/>
  <c r="CE884" i="11"/>
  <c r="CU884" i="11"/>
  <c r="CT884" i="11"/>
  <c r="CN884" i="11"/>
  <c r="CR884" i="11"/>
  <c r="CM884" i="11"/>
  <c r="ED470" i="11"/>
  <c r="AC371" i="11"/>
  <c r="AE371" i="11"/>
  <c r="CL762" i="11"/>
  <c r="CU762" i="11"/>
  <c r="BV762" i="11"/>
  <c r="CK762" i="11"/>
  <c r="CS762" i="11"/>
  <c r="CM762" i="11"/>
  <c r="CR762" i="11"/>
  <c r="BZ762" i="11"/>
  <c r="CD762" i="11"/>
  <c r="BW762" i="11"/>
  <c r="CE762" i="11"/>
  <c r="CN762" i="11"/>
  <c r="CF762" i="11"/>
  <c r="CQ762" i="11"/>
  <c r="CT762" i="11"/>
  <c r="CJ762" i="11"/>
  <c r="CG762" i="11"/>
  <c r="CC762" i="11"/>
  <c r="BV798" i="11"/>
  <c r="BZ798" i="11"/>
  <c r="BX798" i="11"/>
  <c r="CU798" i="11"/>
  <c r="CD798" i="11"/>
  <c r="CN798" i="11"/>
  <c r="CR798" i="11"/>
  <c r="CF798" i="11"/>
  <c r="CT798" i="11"/>
  <c r="CJ798" i="11"/>
  <c r="CG798" i="11"/>
  <c r="BY798" i="11"/>
  <c r="CM798" i="11"/>
  <c r="CE798" i="11"/>
  <c r="CS798" i="11"/>
  <c r="CL798" i="11"/>
  <c r="BW798" i="11"/>
  <c r="CQ798" i="11"/>
  <c r="CK798" i="11"/>
  <c r="CC798" i="11"/>
  <c r="AC49" i="11"/>
  <c r="AE49" i="11"/>
  <c r="ED49" i="11"/>
  <c r="ED672" i="11"/>
  <c r="CM728" i="11"/>
  <c r="CS728" i="11"/>
  <c r="CJ728" i="11"/>
  <c r="CT728" i="11"/>
  <c r="CK728" i="11"/>
  <c r="CC728" i="11"/>
  <c r="CL728" i="11"/>
  <c r="CR728" i="11"/>
  <c r="CN728" i="11"/>
  <c r="CE728" i="11"/>
  <c r="CQ728" i="11"/>
  <c r="CD728" i="11"/>
  <c r="BV728" i="11"/>
  <c r="CG728" i="11"/>
  <c r="CU728" i="11"/>
  <c r="CF728" i="11"/>
  <c r="ED716" i="11"/>
  <c r="AA267" i="11" a="1"/>
  <c r="AA267" i="11"/>
  <c r="F267" i="11" a="1"/>
  <c r="F267" i="11"/>
  <c r="BZ828" i="11"/>
  <c r="BX828" i="11"/>
  <c r="CM828" i="11"/>
  <c r="CQ828" i="11"/>
  <c r="CU828" i="11"/>
  <c r="CL828" i="11"/>
  <c r="CT828" i="11"/>
  <c r="CS828" i="11"/>
  <c r="BW828" i="11"/>
  <c r="CC828" i="11"/>
  <c r="CK828" i="11"/>
  <c r="CG828" i="11"/>
  <c r="CJ828" i="11"/>
  <c r="CD828" i="11"/>
  <c r="BV828" i="11"/>
  <c r="CE828" i="11"/>
  <c r="CF828" i="11"/>
  <c r="CN828" i="11"/>
  <c r="BY828" i="11"/>
  <c r="CR828" i="11"/>
  <c r="ED828" i="11"/>
  <c r="BW993" i="11"/>
  <c r="BY993" i="11"/>
  <c r="BV993" i="11"/>
  <c r="CE993" i="11"/>
  <c r="CC993" i="11"/>
  <c r="CS993" i="11"/>
  <c r="CR993" i="11"/>
  <c r="CM993" i="11"/>
  <c r="CN993" i="11"/>
  <c r="CJ993" i="11"/>
  <c r="CU993" i="11"/>
  <c r="CK993" i="11"/>
  <c r="BZ993" i="11"/>
  <c r="CT993" i="11"/>
  <c r="CL993" i="11"/>
  <c r="BX993" i="11"/>
  <c r="CG993" i="11"/>
  <c r="CD993" i="11"/>
  <c r="CF993" i="11"/>
  <c r="CQ993" i="11"/>
  <c r="ED880" i="11"/>
  <c r="ED236" i="11"/>
  <c r="AA77" i="11" a="1"/>
  <c r="AA77" i="11"/>
  <c r="F77" i="11" a="1"/>
  <c r="F77" i="11"/>
  <c r="Y78" i="11" a="1"/>
  <c r="Y78" i="11"/>
  <c r="ED76" i="11"/>
  <c r="Y70" i="11" a="1"/>
  <c r="Y70" i="11"/>
  <c r="F70" i="11" a="1"/>
  <c r="F70" i="11"/>
  <c r="F69" i="11" a="1"/>
  <c r="F69" i="11"/>
  <c r="AA69" i="11" a="1"/>
  <c r="AA69" i="11"/>
  <c r="ED738" i="11"/>
  <c r="ED590" i="11"/>
  <c r="AA293" i="11" a="1"/>
  <c r="AA293" i="11"/>
  <c r="F293" i="11" a="1"/>
  <c r="F293" i="11"/>
  <c r="CC715" i="11"/>
  <c r="BV715" i="11"/>
  <c r="CL715" i="11"/>
  <c r="CJ715" i="11"/>
  <c r="CU715" i="11"/>
  <c r="CD715" i="11"/>
  <c r="CR715" i="11"/>
  <c r="CE715" i="11"/>
  <c r="CQ715" i="11"/>
  <c r="CG715" i="11"/>
  <c r="CM715" i="11"/>
  <c r="CF715" i="11"/>
  <c r="CN715" i="11"/>
  <c r="CS715" i="11"/>
  <c r="CK715" i="11"/>
  <c r="CT715" i="11"/>
  <c r="ED764" i="11"/>
  <c r="BV959" i="11"/>
  <c r="CT959" i="11"/>
  <c r="BY959" i="11"/>
  <c r="CE959" i="11"/>
  <c r="CQ959" i="11"/>
  <c r="CR959" i="11"/>
  <c r="CU959" i="11"/>
  <c r="CK959" i="11"/>
  <c r="BX959" i="11"/>
  <c r="CF959" i="11"/>
  <c r="CS959" i="11"/>
  <c r="CC959" i="11"/>
  <c r="CJ959" i="11"/>
  <c r="CL959" i="11"/>
  <c r="CM959" i="11"/>
  <c r="CN959" i="11"/>
  <c r="CD959" i="11"/>
  <c r="BW959" i="11"/>
  <c r="CG959" i="11"/>
  <c r="BZ959" i="11"/>
  <c r="ED829" i="11"/>
  <c r="AC325" i="11"/>
  <c r="AE325" i="11"/>
  <c r="CS871" i="11"/>
  <c r="CF871" i="11"/>
  <c r="CL871" i="11"/>
  <c r="CU871" i="11"/>
  <c r="CQ871" i="11"/>
  <c r="CK871" i="11"/>
  <c r="BV871" i="11"/>
  <c r="BZ871" i="11"/>
  <c r="CG871" i="11"/>
  <c r="CC871" i="11"/>
  <c r="BY871" i="11"/>
  <c r="CM871" i="11"/>
  <c r="CR871" i="11"/>
  <c r="BW871" i="11"/>
  <c r="CJ871" i="11"/>
  <c r="CN871" i="11"/>
  <c r="CD871" i="11"/>
  <c r="CE871" i="11"/>
  <c r="BX871" i="11"/>
  <c r="CT871" i="11"/>
  <c r="ED650" i="11"/>
  <c r="CJ606" i="11"/>
  <c r="CU606" i="11"/>
  <c r="CK606" i="11"/>
  <c r="CQ606" i="11"/>
  <c r="CN606" i="11"/>
  <c r="BW606" i="11"/>
  <c r="BY606" i="11"/>
  <c r="CF606" i="11"/>
  <c r="BV606" i="11"/>
  <c r="CM606" i="11"/>
  <c r="CD606" i="11"/>
  <c r="CS606" i="11"/>
  <c r="BX606" i="11"/>
  <c r="CG606" i="11"/>
  <c r="CC606" i="11"/>
  <c r="CR606" i="11"/>
  <c r="CE606" i="11"/>
  <c r="CL606" i="11"/>
  <c r="BZ606" i="11"/>
  <c r="CT606" i="11"/>
  <c r="AC221" i="11"/>
  <c r="AE221" i="11"/>
  <c r="ED221" i="11"/>
  <c r="ED874" i="11"/>
  <c r="ED40" i="11"/>
  <c r="CT691" i="11"/>
  <c r="CD691" i="11"/>
  <c r="CS691" i="11"/>
  <c r="CF691" i="11"/>
  <c r="CC691" i="11"/>
  <c r="CG691" i="11"/>
  <c r="CQ691" i="11"/>
  <c r="CE691" i="11"/>
  <c r="CN691" i="11"/>
  <c r="BV691" i="11"/>
  <c r="CL691" i="11"/>
  <c r="CR691" i="11"/>
  <c r="CM691" i="11"/>
  <c r="CK691" i="11"/>
  <c r="CU691" i="11"/>
  <c r="CJ691" i="11"/>
  <c r="ED195" i="11"/>
  <c r="CC509" i="11"/>
  <c r="CJ509" i="11"/>
  <c r="CD509" i="11"/>
  <c r="CR509" i="11"/>
  <c r="BX509" i="11"/>
  <c r="CF509" i="11"/>
  <c r="CU509" i="11"/>
  <c r="BV509" i="11"/>
  <c r="CG509" i="11"/>
  <c r="CS509" i="11"/>
  <c r="BW509" i="11"/>
  <c r="CM509" i="11"/>
  <c r="CQ509" i="11"/>
  <c r="BY509" i="11"/>
  <c r="CK509" i="11"/>
  <c r="CT509" i="11"/>
  <c r="BZ509" i="11"/>
  <c r="CN509" i="11"/>
  <c r="CE509" i="11"/>
  <c r="CL509" i="11"/>
  <c r="ED820" i="11"/>
  <c r="F492" i="11" a="1"/>
  <c r="F492" i="11"/>
  <c r="AC373" i="11"/>
  <c r="AE373" i="11"/>
  <c r="ED588" i="11"/>
  <c r="ED646" i="11"/>
  <c r="BZ646" i="11"/>
  <c r="CQ646" i="11"/>
  <c r="CU646" i="11"/>
  <c r="BY646" i="11"/>
  <c r="CL646" i="11"/>
  <c r="CS646" i="11"/>
  <c r="CJ646" i="11"/>
  <c r="CF646" i="11"/>
  <c r="CM646" i="11"/>
  <c r="BV646" i="11"/>
  <c r="CE646" i="11"/>
  <c r="CN646" i="11"/>
  <c r="CK646" i="11"/>
  <c r="CG646" i="11"/>
  <c r="BX646" i="11"/>
  <c r="BW646" i="11"/>
  <c r="CD646" i="11"/>
  <c r="CC646" i="11"/>
  <c r="CR646" i="11"/>
  <c r="CT646" i="11"/>
  <c r="CJ639" i="11"/>
  <c r="CD639" i="11"/>
  <c r="CQ639" i="11"/>
  <c r="CF639" i="11"/>
  <c r="CK639" i="11"/>
  <c r="CE639" i="11"/>
  <c r="CC639" i="11"/>
  <c r="CT639" i="11"/>
  <c r="CN639" i="11"/>
  <c r="CL639" i="11"/>
  <c r="CS639" i="11"/>
  <c r="CR639" i="11"/>
  <c r="BV639" i="11"/>
  <c r="CU639" i="11"/>
  <c r="CM639" i="11"/>
  <c r="CG639" i="11"/>
  <c r="AA35" i="11" a="1"/>
  <c r="AA35" i="11"/>
  <c r="F35" i="11" a="1"/>
  <c r="F35" i="11"/>
  <c r="ED906" i="11"/>
  <c r="BW851" i="11"/>
  <c r="CU851" i="11"/>
  <c r="CL851" i="11"/>
  <c r="CQ851" i="11"/>
  <c r="BY851" i="11"/>
  <c r="CS851" i="11"/>
  <c r="CM851" i="11"/>
  <c r="CR851" i="11"/>
  <c r="CK851" i="11"/>
  <c r="CD851" i="11"/>
  <c r="CJ851" i="11"/>
  <c r="BZ851" i="11"/>
  <c r="CG851" i="11"/>
  <c r="CE851" i="11"/>
  <c r="BX851" i="11"/>
  <c r="CF851" i="11"/>
  <c r="CC851" i="11"/>
  <c r="BV851" i="11"/>
  <c r="CN851" i="11"/>
  <c r="CT851" i="11"/>
  <c r="CF853" i="11"/>
  <c r="CK853" i="11"/>
  <c r="BW853" i="11"/>
  <c r="CL853" i="11"/>
  <c r="CJ853" i="11"/>
  <c r="BZ853" i="11"/>
  <c r="CN853" i="11"/>
  <c r="BV853" i="11"/>
  <c r="CS853" i="11"/>
  <c r="BX853" i="11"/>
  <c r="CQ853" i="11"/>
  <c r="BY853" i="11"/>
  <c r="CR853" i="11"/>
  <c r="CD853" i="11"/>
  <c r="CM853" i="11"/>
  <c r="CC853" i="11"/>
  <c r="CE853" i="11"/>
  <c r="CG853" i="11"/>
  <c r="CT853" i="11"/>
  <c r="CU853" i="11"/>
  <c r="ED621" i="11"/>
  <c r="CK782" i="11"/>
  <c r="CQ782" i="11"/>
  <c r="CL782" i="11"/>
  <c r="CR782" i="11"/>
  <c r="CC782" i="11"/>
  <c r="CU782" i="11"/>
  <c r="CF782" i="11"/>
  <c r="CG782" i="11"/>
  <c r="CE782" i="11"/>
  <c r="CN782" i="11"/>
  <c r="CD782" i="11"/>
  <c r="BV782" i="11"/>
  <c r="CT782" i="11"/>
  <c r="CM782" i="11"/>
  <c r="CS782" i="11"/>
  <c r="CJ782" i="11"/>
  <c r="ED724" i="11"/>
  <c r="ED251" i="11"/>
  <c r="AC483" i="11"/>
  <c r="AE483" i="11"/>
  <c r="ED483" i="11"/>
  <c r="CU700" i="11"/>
  <c r="BX700" i="11"/>
  <c r="CJ700" i="11"/>
  <c r="BZ700" i="11"/>
  <c r="CQ700" i="11"/>
  <c r="CN700" i="11"/>
  <c r="CR700" i="11"/>
  <c r="CG700" i="11"/>
  <c r="CC700" i="11"/>
  <c r="CL700" i="11"/>
  <c r="CK700" i="11"/>
  <c r="BY700" i="11"/>
  <c r="CD700" i="11"/>
  <c r="BV700" i="11"/>
  <c r="CE700" i="11"/>
  <c r="CM700" i="11"/>
  <c r="CF700" i="11"/>
  <c r="BW700" i="11"/>
  <c r="CT700" i="11"/>
  <c r="CS700" i="11"/>
  <c r="ED500" i="11"/>
  <c r="ED116" i="11"/>
  <c r="Y98" i="11" a="1"/>
  <c r="Y98" i="11"/>
  <c r="F97" i="11" a="1"/>
  <c r="F97" i="11"/>
  <c r="AA97" i="11" a="1"/>
  <c r="AA97" i="11"/>
  <c r="CC600" i="11"/>
  <c r="CL600" i="11"/>
  <c r="BY600" i="11"/>
  <c r="CQ600" i="11"/>
  <c r="CU600" i="11"/>
  <c r="BX600" i="11"/>
  <c r="BV600" i="11"/>
  <c r="CG600" i="11"/>
  <c r="CK600" i="11"/>
  <c r="CF600" i="11"/>
  <c r="CJ600" i="11"/>
  <c r="CE600" i="11"/>
  <c r="CD600" i="11"/>
  <c r="CN600" i="11"/>
  <c r="CS600" i="11"/>
  <c r="CT600" i="11"/>
  <c r="CR600" i="11"/>
  <c r="CM600" i="11"/>
  <c r="CS726" i="11"/>
  <c r="CG726" i="11"/>
  <c r="CK726" i="11"/>
  <c r="CQ726" i="11"/>
  <c r="CD726" i="11"/>
  <c r="CC726" i="11"/>
  <c r="CM726" i="11"/>
  <c r="CE726" i="11"/>
  <c r="CU726" i="11"/>
  <c r="BY726" i="11"/>
  <c r="CR726" i="11"/>
  <c r="CJ726" i="11"/>
  <c r="BX726" i="11"/>
  <c r="CT726" i="11"/>
  <c r="BV726" i="11"/>
  <c r="CL726" i="11"/>
  <c r="BW726" i="11"/>
  <c r="CN726" i="11"/>
  <c r="BZ726" i="11"/>
  <c r="CF726" i="11"/>
  <c r="ED549" i="11"/>
  <c r="ED29" i="11"/>
  <c r="F308" i="11" a="1"/>
  <c r="F308" i="11"/>
  <c r="ED924" i="11"/>
  <c r="CJ674" i="11"/>
  <c r="CU674" i="11"/>
  <c r="CN674" i="11"/>
  <c r="CS674" i="11"/>
  <c r="CC674" i="11"/>
  <c r="CQ674" i="11"/>
  <c r="CT674" i="11"/>
  <c r="CE674" i="11"/>
  <c r="CM674" i="11"/>
  <c r="CD674" i="11"/>
  <c r="BV674" i="11"/>
  <c r="CG674" i="11"/>
  <c r="CL674" i="11"/>
  <c r="CF674" i="11"/>
  <c r="CK674" i="11"/>
  <c r="CR674" i="11"/>
  <c r="ED542" i="11"/>
  <c r="ED932" i="11"/>
  <c r="F479" i="11" a="1"/>
  <c r="F479" i="11"/>
  <c r="AA479" i="11" a="1"/>
  <c r="AA479" i="11"/>
  <c r="CJ603" i="11"/>
  <c r="CN603" i="11"/>
  <c r="CU603" i="11"/>
  <c r="CM603" i="11"/>
  <c r="CL603" i="11"/>
  <c r="BV603" i="11"/>
  <c r="CQ603" i="11"/>
  <c r="CE603" i="11"/>
  <c r="CK603" i="11"/>
  <c r="CD603" i="11"/>
  <c r="CT603" i="11"/>
  <c r="CG603" i="11"/>
  <c r="CS603" i="11"/>
  <c r="CF603" i="11"/>
  <c r="CR603" i="11"/>
  <c r="CC603" i="11"/>
  <c r="CC1003" i="11"/>
  <c r="CS1003" i="11"/>
  <c r="CD1003" i="11"/>
  <c r="CE1003" i="11"/>
  <c r="BW1003" i="11"/>
  <c r="CM1003" i="11"/>
  <c r="CT1003" i="11"/>
  <c r="CR1003" i="11"/>
  <c r="CN1003" i="11"/>
  <c r="BX1003" i="11"/>
  <c r="BV1003" i="11"/>
  <c r="CF1003" i="11"/>
  <c r="BZ1003" i="11"/>
  <c r="BY1003" i="11"/>
  <c r="CL1003" i="11"/>
  <c r="CG1003" i="11"/>
  <c r="CQ1003" i="11"/>
  <c r="CU1003" i="11"/>
  <c r="CK1003" i="11"/>
  <c r="CJ1003" i="11"/>
  <c r="ED56" i="11"/>
  <c r="CM764" i="11"/>
  <c r="CT764" i="11"/>
  <c r="CC764" i="11"/>
  <c r="CN764" i="11"/>
  <c r="BV764" i="11"/>
  <c r="CQ764" i="11"/>
  <c r="CR764" i="11"/>
  <c r="CK764" i="11"/>
  <c r="CU764" i="11"/>
  <c r="CF764" i="11"/>
  <c r="CS764" i="11"/>
  <c r="CE764" i="11"/>
  <c r="CJ764" i="11"/>
  <c r="CD764" i="11"/>
  <c r="CL764" i="11"/>
  <c r="CG764" i="11"/>
  <c r="ED188" i="11"/>
  <c r="CF977" i="11"/>
  <c r="BZ977" i="11"/>
  <c r="CQ977" i="11"/>
  <c r="CS977" i="11"/>
  <c r="BW977" i="11"/>
  <c r="CT977" i="11"/>
  <c r="CK977" i="11"/>
  <c r="CL977" i="11"/>
  <c r="CJ977" i="11"/>
  <c r="CD977" i="11"/>
  <c r="CU977" i="11"/>
  <c r="BY977" i="11"/>
  <c r="CE977" i="11"/>
  <c r="CG977" i="11"/>
  <c r="CC977" i="11"/>
  <c r="CN977" i="11"/>
  <c r="CR977" i="11"/>
  <c r="CM977" i="11"/>
  <c r="BX977" i="11"/>
  <c r="BV977" i="11"/>
  <c r="CM991" i="11"/>
  <c r="CQ991" i="11"/>
  <c r="BY991" i="11"/>
  <c r="BW991" i="11"/>
  <c r="BX991" i="11"/>
  <c r="CJ991" i="11"/>
  <c r="CD991" i="11"/>
  <c r="CK991" i="11"/>
  <c r="CS991" i="11"/>
  <c r="CF991" i="11"/>
  <c r="CT991" i="11"/>
  <c r="CE991" i="11"/>
  <c r="BZ991" i="11"/>
  <c r="CL991" i="11"/>
  <c r="CG991" i="11"/>
  <c r="CR991" i="11"/>
  <c r="CC991" i="11"/>
  <c r="BV991" i="11"/>
  <c r="CU991" i="11"/>
  <c r="CN991" i="11"/>
  <c r="BY540" i="11"/>
  <c r="CN540" i="11"/>
  <c r="CE540" i="11"/>
  <c r="CJ540" i="11"/>
  <c r="CD540" i="11"/>
  <c r="CC540" i="11"/>
  <c r="CS540" i="11"/>
  <c r="BV540" i="11"/>
  <c r="CQ540" i="11"/>
  <c r="BZ540" i="11"/>
  <c r="CT540" i="11"/>
  <c r="BW540" i="11"/>
  <c r="CR540" i="11"/>
  <c r="CG540" i="11"/>
  <c r="CU540" i="11"/>
  <c r="CF540" i="11"/>
  <c r="CL540" i="11"/>
  <c r="CM540" i="11"/>
  <c r="BX540" i="11"/>
  <c r="CK540" i="11"/>
  <c r="ED908" i="11"/>
  <c r="AC313" i="11"/>
  <c r="AE313" i="11"/>
  <c r="ED313" i="11"/>
  <c r="CJ868" i="11"/>
  <c r="CU868" i="11"/>
  <c r="CQ868" i="11"/>
  <c r="CR868" i="11"/>
  <c r="CD868" i="11"/>
  <c r="BW868" i="11"/>
  <c r="BY868" i="11"/>
  <c r="BV868" i="11"/>
  <c r="CF868" i="11"/>
  <c r="CC868" i="11"/>
  <c r="BZ868" i="11"/>
  <c r="CS868" i="11"/>
  <c r="CG868" i="11"/>
  <c r="CL868" i="11"/>
  <c r="CT868" i="11"/>
  <c r="CM868" i="11"/>
  <c r="BX868" i="11"/>
  <c r="CK868" i="11"/>
  <c r="CN868" i="11"/>
  <c r="CE868" i="11"/>
  <c r="ED162" i="11"/>
  <c r="BX903" i="11"/>
  <c r="CQ903" i="11"/>
  <c r="CR903" i="11"/>
  <c r="CG903" i="11"/>
  <c r="CJ903" i="11"/>
  <c r="CC903" i="11"/>
  <c r="BW903" i="11"/>
  <c r="CL903" i="11"/>
  <c r="CE903" i="11"/>
  <c r="CT903" i="11"/>
  <c r="BV903" i="11"/>
  <c r="CS903" i="11"/>
  <c r="BY903" i="11"/>
  <c r="CF903" i="11"/>
  <c r="CK903" i="11"/>
  <c r="CN903" i="11"/>
  <c r="CM903" i="11"/>
  <c r="CD903" i="11"/>
  <c r="BZ903" i="11"/>
  <c r="CU903" i="11"/>
  <c r="F336" i="11" a="1"/>
  <c r="F336" i="11"/>
  <c r="BX929" i="11"/>
  <c r="BW929" i="11"/>
  <c r="CQ929" i="11"/>
  <c r="CT929" i="11"/>
  <c r="CJ929" i="11"/>
  <c r="CE929" i="11"/>
  <c r="BV929" i="11"/>
  <c r="CS929" i="11"/>
  <c r="CR929" i="11"/>
  <c r="CC929" i="11"/>
  <c r="CN929" i="11"/>
  <c r="CF929" i="11"/>
  <c r="CK929" i="11"/>
  <c r="CM929" i="11"/>
  <c r="BY929" i="11"/>
  <c r="BZ929" i="11"/>
  <c r="CD929" i="11"/>
  <c r="CU929" i="11"/>
  <c r="CL929" i="11"/>
  <c r="CG929" i="11"/>
  <c r="ED78" i="11"/>
  <c r="BY744" i="11"/>
  <c r="BW744" i="11"/>
  <c r="BV744" i="11"/>
  <c r="CU744" i="11"/>
  <c r="CF744" i="11"/>
  <c r="CJ744" i="11"/>
  <c r="CM744" i="11"/>
  <c r="CE744" i="11"/>
  <c r="CK744" i="11"/>
  <c r="CR744" i="11"/>
  <c r="CG744" i="11"/>
  <c r="CT744" i="11"/>
  <c r="BX744" i="11"/>
  <c r="CD744" i="11"/>
  <c r="CL744" i="11"/>
  <c r="CQ744" i="11"/>
  <c r="CC744" i="11"/>
  <c r="CN744" i="11"/>
  <c r="CS744" i="11"/>
  <c r="BZ744" i="11"/>
  <c r="ED907" i="11"/>
  <c r="ED569" i="11"/>
  <c r="F73" i="11" a="1"/>
  <c r="F73" i="11"/>
  <c r="AA73" i="11" a="1"/>
  <c r="AA73" i="11"/>
  <c r="ED665" i="11"/>
  <c r="ED961" i="11"/>
  <c r="ED97" i="11"/>
  <c r="ED581" i="11"/>
  <c r="CR592" i="11"/>
  <c r="BZ592" i="11"/>
  <c r="CE592" i="11"/>
  <c r="CT592" i="11"/>
  <c r="BX592" i="11"/>
  <c r="CG592" i="11"/>
  <c r="CQ592" i="11"/>
  <c r="CK592" i="11"/>
  <c r="CF592" i="11"/>
  <c r="CD592" i="11"/>
  <c r="CC592" i="11"/>
  <c r="CU592" i="11"/>
  <c r="BY592" i="11"/>
  <c r="BW592" i="11"/>
  <c r="CM592" i="11"/>
  <c r="CL592" i="11"/>
  <c r="CS592" i="11"/>
  <c r="BV592" i="11"/>
  <c r="CN592" i="11"/>
  <c r="CJ592" i="11"/>
  <c r="F83" i="11" a="1"/>
  <c r="F83" i="11"/>
  <c r="AA83" i="11" a="1"/>
  <c r="AA83" i="11"/>
  <c r="CK679" i="11"/>
  <c r="CT679" i="11"/>
  <c r="CS679" i="11"/>
  <c r="CF679" i="11"/>
  <c r="CR679" i="11"/>
  <c r="CE679" i="11"/>
  <c r="CM679" i="11"/>
  <c r="CG679" i="11"/>
  <c r="CN679" i="11"/>
  <c r="CL679" i="11"/>
  <c r="CQ679" i="11"/>
  <c r="CJ679" i="11"/>
  <c r="BV679" i="11"/>
  <c r="CU679" i="11"/>
  <c r="CC679" i="11"/>
  <c r="CD679" i="11"/>
  <c r="ED591" i="11"/>
  <c r="ED798" i="11"/>
  <c r="ED41" i="11"/>
  <c r="ED604" i="11"/>
  <c r="ED782" i="11"/>
  <c r="ED615" i="11"/>
  <c r="BV724" i="11"/>
  <c r="CE724" i="11"/>
  <c r="CQ724" i="11"/>
  <c r="CS724" i="11"/>
  <c r="CF724" i="11"/>
  <c r="CR724" i="11"/>
  <c r="CC724" i="11"/>
  <c r="CU724" i="11"/>
  <c r="CM724" i="11"/>
  <c r="CT724" i="11"/>
  <c r="CL724" i="11"/>
  <c r="CK724" i="11"/>
  <c r="CN724" i="11"/>
  <c r="CD724" i="11"/>
  <c r="CJ724" i="11"/>
  <c r="CG724" i="11"/>
  <c r="ED266" i="11"/>
  <c r="ED600" i="11"/>
  <c r="BX614" i="11"/>
  <c r="CL614" i="11"/>
  <c r="CQ614" i="11"/>
  <c r="BY614" i="11"/>
  <c r="CU614" i="11"/>
  <c r="CN614" i="11"/>
  <c r="CC614" i="11"/>
  <c r="CM614" i="11"/>
  <c r="CD614" i="11"/>
  <c r="CK614" i="11"/>
  <c r="BW614" i="11"/>
  <c r="CE614" i="11"/>
  <c r="CS614" i="11"/>
  <c r="CJ614" i="11"/>
  <c r="CG614" i="11"/>
  <c r="CR614" i="11"/>
  <c r="BV614" i="11"/>
  <c r="CF614" i="11"/>
  <c r="BZ614" i="11"/>
  <c r="CT614" i="11"/>
  <c r="AC53" i="11"/>
  <c r="AE53" i="11"/>
  <c r="ED36" i="11"/>
  <c r="ED844" i="11"/>
  <c r="ED114" i="11"/>
  <c r="Y486" i="11" a="1"/>
  <c r="Y486" i="11"/>
  <c r="F485" i="11" a="1"/>
  <c r="F485" i="11"/>
  <c r="AA485" i="11" a="1"/>
  <c r="AA485" i="11"/>
  <c r="F328" i="11" a="1"/>
  <c r="F328" i="11"/>
  <c r="CD512" i="11"/>
  <c r="CR512" i="11"/>
  <c r="BX512" i="11"/>
  <c r="CE512" i="11"/>
  <c r="CQ512" i="11"/>
  <c r="BY512" i="11"/>
  <c r="CG512" i="11"/>
  <c r="CT512" i="11"/>
  <c r="BZ512" i="11"/>
  <c r="CL512" i="11"/>
  <c r="CS512" i="11"/>
  <c r="BV512" i="11"/>
  <c r="CM512" i="11"/>
  <c r="CU512" i="11"/>
  <c r="CF512" i="11"/>
  <c r="CN512" i="11"/>
  <c r="BW512" i="11"/>
  <c r="CC512" i="11"/>
  <c r="CJ512" i="11"/>
  <c r="CK512" i="11"/>
  <c r="CQ821" i="11"/>
  <c r="CS821" i="11"/>
  <c r="CJ821" i="11"/>
  <c r="CM821" i="11"/>
  <c r="BV821" i="11"/>
  <c r="CT821" i="11"/>
  <c r="CU821" i="11"/>
  <c r="CC821" i="11"/>
  <c r="CN821" i="11"/>
  <c r="CE821" i="11"/>
  <c r="CK821" i="11"/>
  <c r="CF821" i="11"/>
  <c r="CL821" i="11"/>
  <c r="CR821" i="11"/>
  <c r="CD821" i="11"/>
  <c r="CG821" i="11"/>
  <c r="ED274" i="11"/>
  <c r="CT632" i="11"/>
  <c r="BV632" i="11"/>
  <c r="CJ632" i="11"/>
  <c r="CG632" i="11"/>
  <c r="CC632" i="11"/>
  <c r="CN632" i="11"/>
  <c r="CE632" i="11"/>
  <c r="CL632" i="11"/>
  <c r="CD632" i="11"/>
  <c r="CS632" i="11"/>
  <c r="CF632" i="11"/>
  <c r="CQ632" i="11"/>
  <c r="CU632" i="11"/>
  <c r="CM632" i="11"/>
  <c r="CR632" i="11"/>
  <c r="CK632" i="11"/>
  <c r="ED210" i="11"/>
  <c r="BW720" i="11"/>
  <c r="CR720" i="11"/>
  <c r="CF720" i="11"/>
  <c r="CQ720" i="11"/>
  <c r="CK720" i="11"/>
  <c r="CG720" i="11"/>
  <c r="CL720" i="11"/>
  <c r="BX720" i="11"/>
  <c r="CD720" i="11"/>
  <c r="CU720" i="11"/>
  <c r="BY720" i="11"/>
  <c r="CE720" i="11"/>
  <c r="BZ720" i="11"/>
  <c r="BV720" i="11"/>
  <c r="CT720" i="11"/>
  <c r="CS720" i="11"/>
  <c r="CC720" i="11"/>
  <c r="CJ720" i="11"/>
  <c r="CM720" i="11"/>
  <c r="CN720" i="11"/>
  <c r="ED541" i="11"/>
  <c r="ED204" i="11"/>
  <c r="ED148" i="11"/>
  <c r="CC749" i="11"/>
  <c r="CS749" i="11"/>
  <c r="CM749" i="11"/>
  <c r="CK749" i="11"/>
  <c r="CR749" i="11"/>
  <c r="CF749" i="11"/>
  <c r="CU749" i="11"/>
  <c r="CE749" i="11"/>
  <c r="BV749" i="11"/>
  <c r="CD749" i="11"/>
  <c r="CJ749" i="11"/>
  <c r="CG749" i="11"/>
  <c r="CQ749" i="11"/>
  <c r="CL749" i="11"/>
  <c r="CN749" i="11"/>
  <c r="ED777" i="11"/>
  <c r="ED283" i="11"/>
  <c r="AA41" i="11" a="1"/>
  <c r="AA41" i="11"/>
  <c r="F41" i="11" a="1"/>
  <c r="F41" i="11"/>
  <c r="AA353" i="11" a="1"/>
  <c r="AA353" i="11"/>
  <c r="F353" i="11" a="1"/>
  <c r="F353" i="11"/>
  <c r="F163" i="11" a="1"/>
  <c r="F163" i="11"/>
  <c r="AA163" i="11" a="1"/>
  <c r="AA163" i="11"/>
  <c r="ED929" i="11"/>
  <c r="AA79" i="11" a="1"/>
  <c r="AA79" i="11"/>
  <c r="F79" i="11" a="1"/>
  <c r="F79" i="11"/>
  <c r="CK820" i="11"/>
  <c r="CE820" i="11"/>
  <c r="CQ820" i="11"/>
  <c r="CG820" i="11"/>
  <c r="CM820" i="11"/>
  <c r="CT820" i="11"/>
  <c r="CC820" i="11"/>
  <c r="CU820" i="11"/>
  <c r="CN820" i="11"/>
  <c r="CR820" i="11"/>
  <c r="CS820" i="11"/>
  <c r="CJ820" i="11"/>
  <c r="CL820" i="11"/>
  <c r="CF820" i="11"/>
  <c r="BV820" i="11"/>
  <c r="CD820" i="11"/>
  <c r="ED817" i="11"/>
  <c r="CC559" i="11"/>
  <c r="CU559" i="11"/>
  <c r="BW559" i="11"/>
  <c r="CK559" i="11"/>
  <c r="CQ559" i="11"/>
  <c r="CT559" i="11"/>
  <c r="CS559" i="11"/>
  <c r="CL559" i="11"/>
  <c r="CM559" i="11"/>
  <c r="CD559" i="11"/>
  <c r="BV559" i="11"/>
  <c r="CG559" i="11"/>
  <c r="CJ559" i="11"/>
  <c r="CE559" i="11"/>
  <c r="CR559" i="11"/>
  <c r="CF559" i="11"/>
  <c r="CN559" i="11"/>
  <c r="BZ559" i="11"/>
  <c r="BZ995" i="11"/>
  <c r="BW995" i="11"/>
  <c r="BV995" i="11"/>
  <c r="CS995" i="11"/>
  <c r="CG995" i="11"/>
  <c r="CL995" i="11"/>
  <c r="CJ995" i="11"/>
  <c r="CQ995" i="11"/>
  <c r="CD995" i="11"/>
  <c r="BY995" i="11"/>
  <c r="CC995" i="11"/>
  <c r="CM995" i="11"/>
  <c r="CR995" i="11"/>
  <c r="CU995" i="11"/>
  <c r="CF995" i="11"/>
  <c r="CN995" i="11"/>
  <c r="CK995" i="11"/>
  <c r="CE995" i="11"/>
  <c r="CT995" i="11"/>
  <c r="BX995" i="11"/>
  <c r="F307" i="11" a="1"/>
  <c r="F307" i="11"/>
  <c r="AA307" i="11" a="1"/>
  <c r="AA307" i="11"/>
  <c r="F207" i="11" a="1"/>
  <c r="F207" i="11"/>
  <c r="AA207" i="11" a="1"/>
  <c r="AA207" i="11"/>
  <c r="ED786" i="11"/>
  <c r="ED135" i="11"/>
  <c r="ED966" i="11"/>
  <c r="ED453" i="11"/>
  <c r="AA481" i="11" a="1"/>
  <c r="AA481" i="11"/>
  <c r="F481" i="11" a="1"/>
  <c r="F481" i="11"/>
  <c r="Y482" i="11" a="1"/>
  <c r="Y482" i="11"/>
  <c r="F153" i="11" a="1"/>
  <c r="F153" i="11"/>
  <c r="AA153" i="11" a="1"/>
  <c r="AA153" i="11"/>
  <c r="Y154" i="11" a="1"/>
  <c r="Y154" i="11"/>
  <c r="CS733" i="11"/>
  <c r="CM733" i="11"/>
  <c r="CU733" i="11"/>
  <c r="CF733" i="11"/>
  <c r="CR733" i="11"/>
  <c r="CG733" i="11"/>
  <c r="CJ733" i="11"/>
  <c r="CE733" i="11"/>
  <c r="CC733" i="11"/>
  <c r="CL733" i="11"/>
  <c r="BV733" i="11"/>
  <c r="CN733" i="11"/>
  <c r="CQ733" i="11"/>
  <c r="CK733" i="11"/>
  <c r="CD733" i="11"/>
  <c r="AC309" i="11"/>
  <c r="AE309" i="11"/>
  <c r="ED309" i="11"/>
  <c r="ED31" i="11"/>
  <c r="CU604" i="11"/>
  <c r="CL604" i="11"/>
  <c r="CT604" i="11"/>
  <c r="CS604" i="11"/>
  <c r="CM604" i="11"/>
  <c r="CK604" i="11"/>
  <c r="CR604" i="11"/>
  <c r="CD604" i="11"/>
  <c r="CN604" i="11"/>
  <c r="CG604" i="11"/>
  <c r="CC604" i="11"/>
  <c r="CE604" i="11"/>
  <c r="BV604" i="11"/>
  <c r="CF604" i="11"/>
  <c r="CQ604" i="11"/>
  <c r="CJ604" i="11"/>
  <c r="CT672" i="11"/>
  <c r="CK672" i="11"/>
  <c r="CS672" i="11"/>
  <c r="CN672" i="11"/>
  <c r="CD672" i="11"/>
  <c r="CC672" i="11"/>
  <c r="BY672" i="11"/>
  <c r="BX672" i="11"/>
  <c r="CG672" i="11"/>
  <c r="CJ672" i="11"/>
  <c r="CE672" i="11"/>
  <c r="CR672" i="11"/>
  <c r="CF672" i="11"/>
  <c r="CM672" i="11"/>
  <c r="CU672" i="11"/>
  <c r="BW672" i="11"/>
  <c r="BZ672" i="11"/>
  <c r="BV672" i="11"/>
  <c r="CQ672" i="11"/>
  <c r="CL672" i="11"/>
  <c r="BV615" i="11"/>
  <c r="CG615" i="11"/>
  <c r="CU615" i="11"/>
  <c r="CF615" i="11"/>
  <c r="CS615" i="11"/>
  <c r="CD615" i="11"/>
  <c r="CN615" i="11"/>
  <c r="CJ615" i="11"/>
  <c r="CR615" i="11"/>
  <c r="CC615" i="11"/>
  <c r="CQ615" i="11"/>
  <c r="CT615" i="11"/>
  <c r="CM615" i="11"/>
  <c r="CK615" i="11"/>
  <c r="CL615" i="11"/>
  <c r="CE615" i="11"/>
  <c r="ED624" i="11"/>
  <c r="BY624" i="11"/>
  <c r="CR624" i="11"/>
  <c r="CE624" i="11"/>
  <c r="BV624" i="11"/>
  <c r="BX624" i="11"/>
  <c r="CF624" i="11"/>
  <c r="BZ624" i="11"/>
  <c r="CN624" i="11"/>
  <c r="CT624" i="11"/>
  <c r="CU624" i="11"/>
  <c r="CK624" i="11"/>
  <c r="BW624" i="11"/>
  <c r="CJ624" i="11"/>
  <c r="CM624" i="11"/>
  <c r="CS624" i="11"/>
  <c r="CC624" i="11"/>
  <c r="CG624" i="11"/>
  <c r="CL624" i="11"/>
  <c r="CQ624" i="11"/>
  <c r="CD624" i="11"/>
  <c r="ED700" i="11"/>
  <c r="BV668" i="11"/>
  <c r="CJ668" i="11"/>
  <c r="CG668" i="11"/>
  <c r="CQ668" i="11"/>
  <c r="CT668" i="11"/>
  <c r="CC668" i="11"/>
  <c r="CN668" i="11"/>
  <c r="CK668" i="11"/>
  <c r="CR668" i="11"/>
  <c r="CF668" i="11"/>
  <c r="CM668" i="11"/>
  <c r="CD668" i="11"/>
  <c r="CL668" i="11"/>
  <c r="CE668" i="11"/>
  <c r="CU668" i="11"/>
  <c r="CS668" i="11"/>
  <c r="CK886" i="11"/>
  <c r="BX886" i="11"/>
  <c r="CQ886" i="11"/>
  <c r="CS886" i="11"/>
  <c r="CJ886" i="11"/>
  <c r="BY886" i="11"/>
  <c r="BV886" i="11"/>
  <c r="CD886" i="11"/>
  <c r="CG886" i="11"/>
  <c r="CE886" i="11"/>
  <c r="CL886" i="11"/>
  <c r="CN886" i="11"/>
  <c r="CT886" i="11"/>
  <c r="CR886" i="11"/>
  <c r="CF886" i="11"/>
  <c r="BZ886" i="11"/>
  <c r="BW886" i="11"/>
  <c r="CM886" i="11"/>
  <c r="CC886" i="11"/>
  <c r="CU886" i="11"/>
  <c r="CC789" i="11"/>
  <c r="CR789" i="11"/>
  <c r="CS789" i="11"/>
  <c r="CF789" i="11"/>
  <c r="CK789" i="11"/>
  <c r="CD789" i="11"/>
  <c r="CU789" i="11"/>
  <c r="CE789" i="11"/>
  <c r="CM789" i="11"/>
  <c r="CG789" i="11"/>
  <c r="CN789" i="11"/>
  <c r="CJ789" i="11"/>
  <c r="BV789" i="11"/>
  <c r="CQ789" i="11"/>
  <c r="CT789" i="11"/>
  <c r="CL789" i="11"/>
  <c r="ED96" i="11"/>
  <c r="ED330" i="11"/>
  <c r="ED142" i="11"/>
  <c r="AC271" i="11"/>
  <c r="AE271" i="11"/>
  <c r="ED271" i="11"/>
  <c r="BW866" i="11"/>
  <c r="CN866" i="11"/>
  <c r="BY866" i="11"/>
  <c r="CC866" i="11"/>
  <c r="CG866" i="11"/>
  <c r="CJ866" i="11"/>
  <c r="CR866" i="11"/>
  <c r="CT866" i="11"/>
  <c r="CU866" i="11"/>
  <c r="CS866" i="11"/>
  <c r="CD866" i="11"/>
  <c r="BX866" i="11"/>
  <c r="CK866" i="11"/>
  <c r="CM866" i="11"/>
  <c r="CQ866" i="11"/>
  <c r="BZ866" i="11"/>
  <c r="CE866" i="11"/>
  <c r="CF866" i="11"/>
  <c r="CL866" i="11"/>
  <c r="BV866" i="11"/>
  <c r="ED866" i="11"/>
  <c r="ED603" i="11"/>
  <c r="ED839" i="11"/>
  <c r="CG541" i="11"/>
  <c r="CJ541" i="11"/>
  <c r="CF541" i="11"/>
  <c r="CU541" i="11"/>
  <c r="BX541" i="11"/>
  <c r="CD541" i="11"/>
  <c r="CS541" i="11"/>
  <c r="BY541" i="11"/>
  <c r="CE541" i="11"/>
  <c r="CT541" i="11"/>
  <c r="BW541" i="11"/>
  <c r="CL541" i="11"/>
  <c r="CQ541" i="11"/>
  <c r="CC541" i="11"/>
  <c r="CM541" i="11"/>
  <c r="CK541" i="11"/>
  <c r="CN541" i="11"/>
  <c r="CR541" i="11"/>
  <c r="BV541" i="11"/>
  <c r="BZ541" i="11"/>
  <c r="ED977" i="11"/>
  <c r="CJ722" i="11"/>
  <c r="CF722" i="11"/>
  <c r="CQ722" i="11"/>
  <c r="CG722" i="11"/>
  <c r="CC722" i="11"/>
  <c r="CK722" i="11"/>
  <c r="BV722" i="11"/>
  <c r="CM722" i="11"/>
  <c r="CN722" i="11"/>
  <c r="CR722" i="11"/>
  <c r="CS722" i="11"/>
  <c r="CL722" i="11"/>
  <c r="CU722" i="11"/>
  <c r="CE722" i="11"/>
  <c r="CT722" i="11"/>
  <c r="CD722" i="11"/>
  <c r="BY908" i="11"/>
  <c r="CN908" i="11"/>
  <c r="BZ908" i="11"/>
  <c r="BX908" i="11"/>
  <c r="CE908" i="11"/>
  <c r="CJ908" i="11"/>
  <c r="CC908" i="11"/>
  <c r="CQ908" i="11"/>
  <c r="CR908" i="11"/>
  <c r="BW908" i="11"/>
  <c r="CT908" i="11"/>
  <c r="CL908" i="11"/>
  <c r="BV908" i="11"/>
  <c r="CM908" i="11"/>
  <c r="CD908" i="11"/>
  <c r="CG908" i="11"/>
  <c r="CK908" i="11"/>
  <c r="CS908" i="11"/>
  <c r="CF908" i="11"/>
  <c r="CU908" i="11"/>
  <c r="F118" i="11" a="1"/>
  <c r="F118" i="11"/>
  <c r="ED868" i="11"/>
  <c r="ED133" i="11"/>
  <c r="ED744" i="11"/>
  <c r="CU817" i="11"/>
  <c r="CS817" i="11"/>
  <c r="CM817" i="11"/>
  <c r="CD817" i="11"/>
  <c r="CL817" i="11"/>
  <c r="CE817" i="11"/>
  <c r="CJ817" i="11"/>
  <c r="CG817" i="11"/>
  <c r="CR817" i="11"/>
  <c r="CF817" i="11"/>
  <c r="CQ817" i="11"/>
  <c r="CC817" i="11"/>
  <c r="CK817" i="11"/>
  <c r="CT817" i="11"/>
  <c r="CN817" i="11"/>
  <c r="BV817" i="11"/>
  <c r="ED970" i="11"/>
  <c r="CS665" i="11"/>
  <c r="CG665" i="11"/>
  <c r="CN665" i="11"/>
  <c r="CE665" i="11"/>
  <c r="CL665" i="11"/>
  <c r="CF665" i="11"/>
  <c r="CJ665" i="11"/>
  <c r="CQ665" i="11"/>
  <c r="CC665" i="11"/>
  <c r="BV665" i="11"/>
  <c r="CK665" i="11"/>
  <c r="CT665" i="11"/>
  <c r="CM665" i="11"/>
  <c r="CR665" i="11"/>
  <c r="CU665" i="11"/>
  <c r="CD665" i="11"/>
  <c r="CM961" i="11"/>
  <c r="CU961" i="11"/>
  <c r="CS961" i="11"/>
  <c r="BW961" i="11"/>
  <c r="CQ961" i="11"/>
  <c r="CJ961" i="11"/>
  <c r="CN961" i="11"/>
  <c r="CG961" i="11"/>
  <c r="BV961" i="11"/>
  <c r="BX961" i="11"/>
  <c r="BY961" i="11"/>
  <c r="CK961" i="11"/>
  <c r="CD961" i="11"/>
  <c r="CE961" i="11"/>
  <c r="BZ961" i="11"/>
  <c r="CR961" i="11"/>
  <c r="CL961" i="11"/>
  <c r="CT961" i="11"/>
  <c r="CF961" i="11"/>
  <c r="CC961" i="11"/>
  <c r="ED243" i="11"/>
  <c r="AC27" i="11"/>
  <c r="AE27" i="11"/>
  <c r="F183" i="11" a="1"/>
  <c r="F183" i="11"/>
  <c r="AA183" i="11" a="1"/>
  <c r="AA183" i="11"/>
  <c r="CU966" i="11"/>
  <c r="CS966" i="11"/>
  <c r="CR966" i="11"/>
  <c r="CQ966" i="11"/>
  <c r="CT966" i="11"/>
  <c r="CE966" i="11"/>
  <c r="CK966" i="11"/>
  <c r="BX966" i="11"/>
  <c r="CC966" i="11"/>
  <c r="BW966" i="11"/>
  <c r="CL966" i="11"/>
  <c r="CJ966" i="11"/>
  <c r="CG966" i="11"/>
  <c r="CN966" i="11"/>
  <c r="CF966" i="11"/>
  <c r="BZ966" i="11"/>
  <c r="CD966" i="11"/>
  <c r="BV966" i="11"/>
  <c r="CM966" i="11"/>
  <c r="BY966" i="11"/>
  <c r="F423" i="11" a="1"/>
  <c r="F423" i="11"/>
  <c r="AA423" i="11" a="1"/>
  <c r="AA423" i="11"/>
  <c r="Y424" i="11" a="1"/>
  <c r="Y424" i="11"/>
  <c r="AA471" i="11" a="1"/>
  <c r="AA471" i="11"/>
  <c r="F471" i="11" a="1"/>
  <c r="F471" i="11"/>
  <c r="Y472" i="11" a="1"/>
  <c r="Y472" i="11"/>
  <c r="AC461" i="11"/>
  <c r="AE461" i="11"/>
  <c r="ED461" i="11"/>
  <c r="ED32" i="11"/>
  <c r="F255" i="11" a="1"/>
  <c r="F255" i="11"/>
  <c r="AA255" i="11" a="1"/>
  <c r="AA255" i="11"/>
  <c r="CJ716" i="11"/>
  <c r="BV716" i="11"/>
  <c r="CN716" i="11"/>
  <c r="CD716" i="11"/>
  <c r="CQ716" i="11"/>
  <c r="CE716" i="11"/>
  <c r="CK716" i="11"/>
  <c r="CG716" i="11"/>
  <c r="CL716" i="11"/>
  <c r="CF716" i="11"/>
  <c r="CT716" i="11"/>
  <c r="CC716" i="11"/>
  <c r="CM716" i="11"/>
  <c r="CR716" i="11"/>
  <c r="CU716" i="11"/>
  <c r="CS716" i="11"/>
  <c r="F501" i="11" a="1"/>
  <c r="F501" i="11"/>
  <c r="AA501" i="11" a="1"/>
  <c r="AA501" i="11"/>
  <c r="ED863" i="11"/>
  <c r="AC215" i="11"/>
  <c r="AE215" i="11"/>
  <c r="ED215" i="11"/>
  <c r="CT814" i="11"/>
  <c r="BV814" i="11"/>
  <c r="CQ814" i="11"/>
  <c r="CD814" i="11"/>
  <c r="CM814" i="11"/>
  <c r="CF814" i="11"/>
  <c r="CU814" i="11"/>
  <c r="CE814" i="11"/>
  <c r="CC814" i="11"/>
  <c r="CG814" i="11"/>
  <c r="CK814" i="11"/>
  <c r="CL814" i="11"/>
  <c r="CJ814" i="11"/>
  <c r="CS814" i="11"/>
  <c r="CN814" i="11"/>
  <c r="CR814" i="11"/>
  <c r="CT659" i="11"/>
  <c r="CJ659" i="11"/>
  <c r="CS659" i="11"/>
  <c r="CC659" i="11"/>
  <c r="CL659" i="11"/>
  <c r="CK659" i="11"/>
  <c r="CU659" i="11"/>
  <c r="CF659" i="11"/>
  <c r="CR659" i="11"/>
  <c r="CD659" i="11"/>
  <c r="CQ659" i="11"/>
  <c r="CG659" i="11"/>
  <c r="BV659" i="11"/>
  <c r="CE659" i="11"/>
  <c r="CN659" i="11"/>
  <c r="CM659" i="11"/>
  <c r="ED659" i="11"/>
  <c r="F149" i="11" a="1"/>
  <c r="F149" i="11"/>
  <c r="AA149" i="11" a="1"/>
  <c r="AA149" i="11"/>
  <c r="AA415" i="11" a="1"/>
  <c r="AA415" i="11"/>
  <c r="F415" i="11" a="1"/>
  <c r="F415" i="11"/>
  <c r="F104" i="11" a="1"/>
  <c r="F104" i="11"/>
  <c r="ED693" i="11"/>
  <c r="CK741" i="11"/>
  <c r="CN741" i="11"/>
  <c r="CL741" i="11"/>
  <c r="CJ741" i="11"/>
  <c r="BV741" i="11"/>
  <c r="CC741" i="11"/>
  <c r="CU741" i="11"/>
  <c r="CF741" i="11"/>
  <c r="CQ741" i="11"/>
  <c r="CG741" i="11"/>
  <c r="CS741" i="11"/>
  <c r="CD741" i="11"/>
  <c r="CR741" i="11"/>
  <c r="CT741" i="11"/>
  <c r="CM741" i="11"/>
  <c r="CE741" i="11"/>
  <c r="CT702" i="11"/>
  <c r="CE702" i="11"/>
  <c r="CC702" i="11"/>
  <c r="CQ702" i="11"/>
  <c r="CR702" i="11"/>
  <c r="CM702" i="11"/>
  <c r="BV702" i="11"/>
  <c r="CN702" i="11"/>
  <c r="CS702" i="11"/>
  <c r="CL702" i="11"/>
  <c r="CJ702" i="11"/>
  <c r="CG702" i="11"/>
  <c r="CK702" i="11"/>
  <c r="CF702" i="11"/>
  <c r="CU702" i="11"/>
  <c r="CD702" i="11"/>
  <c r="BY917" i="11"/>
  <c r="CC917" i="11"/>
  <c r="CQ917" i="11"/>
  <c r="BV917" i="11"/>
  <c r="CS917" i="11"/>
  <c r="CT917" i="11"/>
  <c r="CN917" i="11"/>
  <c r="CD917" i="11"/>
  <c r="BZ917" i="11"/>
  <c r="CL917" i="11"/>
  <c r="CM917" i="11"/>
  <c r="BW917" i="11"/>
  <c r="CJ917" i="11"/>
  <c r="CR917" i="11"/>
  <c r="BX917" i="11"/>
  <c r="CG917" i="11"/>
  <c r="CK917" i="11"/>
  <c r="CF917" i="11"/>
  <c r="CE917" i="11"/>
  <c r="CU917" i="11"/>
  <c r="CS721" i="11"/>
  <c r="CD721" i="11"/>
  <c r="CL721" i="11"/>
  <c r="CG721" i="11"/>
  <c r="CK721" i="11"/>
  <c r="CE721" i="11"/>
  <c r="CM721" i="11"/>
  <c r="CF721" i="11"/>
  <c r="CC721" i="11"/>
  <c r="CN721" i="11"/>
  <c r="CJ721" i="11"/>
  <c r="CU721" i="11"/>
  <c r="CR721" i="11"/>
  <c r="BV721" i="11"/>
  <c r="CQ721" i="11"/>
  <c r="CT721" i="11"/>
  <c r="ED721" i="11"/>
  <c r="ED691" i="11"/>
  <c r="CQ554" i="11"/>
  <c r="CN554" i="11"/>
  <c r="BV554" i="11"/>
  <c r="CS554" i="11"/>
  <c r="CD554" i="11"/>
  <c r="CU554" i="11"/>
  <c r="CG554" i="11"/>
  <c r="CL554" i="11"/>
  <c r="CK554" i="11"/>
  <c r="CE554" i="11"/>
  <c r="CF554" i="11"/>
  <c r="CJ554" i="11"/>
  <c r="CT554" i="11"/>
  <c r="CM554" i="11"/>
  <c r="CR554" i="11"/>
  <c r="CC554" i="11"/>
  <c r="ED509" i="11"/>
  <c r="ED491" i="11"/>
  <c r="ED635" i="11"/>
  <c r="ED995" i="11"/>
  <c r="CJ588" i="11"/>
  <c r="CE588" i="11"/>
  <c r="CN588" i="11"/>
  <c r="CG588" i="11"/>
  <c r="CM588" i="11"/>
  <c r="CF588" i="11"/>
  <c r="BV588" i="11"/>
  <c r="CD588" i="11"/>
  <c r="CT588" i="11"/>
  <c r="CR588" i="11"/>
  <c r="CU588" i="11"/>
  <c r="CS588" i="11"/>
  <c r="CK588" i="11"/>
  <c r="CC588" i="11"/>
  <c r="CL588" i="11"/>
  <c r="CQ588" i="11"/>
  <c r="ED206" i="11"/>
  <c r="F244" i="11" a="1"/>
  <c r="F244" i="11"/>
  <c r="ED643" i="11"/>
  <c r="ED639" i="11"/>
  <c r="ED182" i="11"/>
  <c r="CU902" i="11"/>
  <c r="BY902" i="11"/>
  <c r="CM902" i="11"/>
  <c r="CL902" i="11"/>
  <c r="CS902" i="11"/>
  <c r="BV902" i="11"/>
  <c r="CJ902" i="11"/>
  <c r="CT902" i="11"/>
  <c r="CQ902" i="11"/>
  <c r="CF902" i="11"/>
  <c r="BX902" i="11"/>
  <c r="CR902" i="11"/>
  <c r="BZ902" i="11"/>
  <c r="CC902" i="11"/>
  <c r="CE902" i="11"/>
  <c r="CG902" i="11"/>
  <c r="BW902" i="11"/>
  <c r="CD902" i="11"/>
  <c r="CK902" i="11"/>
  <c r="CN902" i="11"/>
  <c r="D54" i="20"/>
  <c r="D67" i="20"/>
  <c r="D78" i="20"/>
  <c r="ED208" i="11"/>
  <c r="ED884" i="11"/>
  <c r="Y462" i="11" a="1"/>
  <c r="Y462" i="11"/>
  <c r="ED82" i="11"/>
  <c r="F76" i="11" a="1"/>
  <c r="F76" i="11"/>
  <c r="F310" i="11" a="1"/>
  <c r="F310" i="11"/>
  <c r="ED678" i="11"/>
  <c r="ED851" i="11"/>
  <c r="Y50" i="11" a="1"/>
  <c r="Y50" i="11"/>
  <c r="ED254" i="11"/>
  <c r="F468" i="11" a="1"/>
  <c r="F468" i="11"/>
  <c r="F117" i="11" a="1"/>
  <c r="F117" i="11"/>
  <c r="AA117" i="11" a="1"/>
  <c r="AA117" i="11"/>
  <c r="AA118" i="11" a="1"/>
  <c r="AA118" i="11"/>
  <c r="F465" i="11" a="1"/>
  <c r="F465" i="11"/>
  <c r="AA465" i="11" a="1"/>
  <c r="AA465" i="11"/>
  <c r="Y466" i="11" a="1"/>
  <c r="Y466" i="11"/>
  <c r="ED521" i="11"/>
  <c r="ED750" i="11"/>
  <c r="CN697" i="11"/>
  <c r="BV697" i="11"/>
  <c r="CR697" i="11"/>
  <c r="CM697" i="11"/>
  <c r="CC697" i="11"/>
  <c r="CG697" i="11"/>
  <c r="CK697" i="11"/>
  <c r="CE697" i="11"/>
  <c r="CL697" i="11"/>
  <c r="CD697" i="11"/>
  <c r="CQ697" i="11"/>
  <c r="CF697" i="11"/>
  <c r="CU697" i="11"/>
  <c r="CS697" i="11"/>
  <c r="CJ697" i="11"/>
  <c r="CT697" i="11"/>
  <c r="F305" i="11" a="1"/>
  <c r="F305" i="11"/>
  <c r="AA305" i="11" a="1"/>
  <c r="AA305" i="11"/>
  <c r="Y306" i="11" a="1"/>
  <c r="Y306" i="11"/>
  <c r="F306" i="11" a="1"/>
  <c r="F306" i="11"/>
  <c r="ED630" i="11"/>
  <c r="CS577" i="11"/>
  <c r="CN577" i="11"/>
  <c r="CK577" i="11"/>
  <c r="CM577" i="11"/>
  <c r="CC577" i="11"/>
  <c r="CL577" i="11"/>
  <c r="CQ577" i="11"/>
  <c r="CU577" i="11"/>
  <c r="CF577" i="11"/>
  <c r="CJ577" i="11"/>
  <c r="CE577" i="11"/>
  <c r="BV577" i="11"/>
  <c r="CG577" i="11"/>
  <c r="CR577" i="11"/>
  <c r="CD577" i="11"/>
  <c r="ED911" i="11"/>
  <c r="CR754" i="11"/>
  <c r="CM754" i="11"/>
  <c r="CG754" i="11"/>
  <c r="CK754" i="11"/>
  <c r="BY754" i="11"/>
  <c r="CT754" i="11"/>
  <c r="CJ754" i="11"/>
  <c r="CQ754" i="11"/>
  <c r="CC754" i="11"/>
  <c r="CS754" i="11"/>
  <c r="CL754" i="11"/>
  <c r="BW754" i="11"/>
  <c r="BV754" i="11"/>
  <c r="CF754" i="11"/>
  <c r="CU754" i="11"/>
  <c r="CN754" i="11"/>
  <c r="CD754" i="11"/>
  <c r="BX754" i="11"/>
  <c r="BZ754" i="11"/>
  <c r="CE754" i="11"/>
  <c r="CN924" i="11"/>
  <c r="CM924" i="11"/>
  <c r="CE924" i="11"/>
  <c r="CL924" i="11"/>
  <c r="CU924" i="11"/>
  <c r="BY924" i="11"/>
  <c r="CG924" i="11"/>
  <c r="CC924" i="11"/>
  <c r="CS924" i="11"/>
  <c r="CD924" i="11"/>
  <c r="CK924" i="11"/>
  <c r="BV924" i="11"/>
  <c r="CJ924" i="11"/>
  <c r="CQ924" i="11"/>
  <c r="CF924" i="11"/>
  <c r="BZ924" i="11"/>
  <c r="BW924" i="11"/>
  <c r="CR924" i="11"/>
  <c r="CT924" i="11"/>
  <c r="BX924" i="11"/>
  <c r="ED512" i="11"/>
  <c r="ED760" i="11"/>
  <c r="AC459" i="11"/>
  <c r="AE459" i="11"/>
  <c r="ED459" i="11"/>
  <c r="ED23" i="11"/>
  <c r="ED715" i="11"/>
  <c r="ED722" i="11"/>
  <c r="ED180" i="11"/>
  <c r="ED502" i="11"/>
  <c r="BV802" i="11"/>
  <c r="BZ802" i="11"/>
  <c r="CD802" i="11"/>
  <c r="BX802" i="11"/>
  <c r="BW802" i="11"/>
  <c r="CF802" i="11"/>
  <c r="CL802" i="11"/>
  <c r="CS802" i="11"/>
  <c r="CT802" i="11"/>
  <c r="CJ802" i="11"/>
  <c r="CC802" i="11"/>
  <c r="CQ802" i="11"/>
  <c r="CK802" i="11"/>
  <c r="CU802" i="11"/>
  <c r="BY802" i="11"/>
  <c r="CR802" i="11"/>
  <c r="CE802" i="11"/>
  <c r="CN802" i="11"/>
  <c r="CM802" i="11"/>
  <c r="CG802" i="11"/>
  <c r="ED606" i="11"/>
  <c r="CJ874" i="11"/>
  <c r="CU874" i="11"/>
  <c r="CG874" i="11"/>
  <c r="CM874" i="11"/>
  <c r="CC874" i="11"/>
  <c r="CR874" i="11"/>
  <c r="CF874" i="11"/>
  <c r="CL874" i="11"/>
  <c r="BV874" i="11"/>
  <c r="CS874" i="11"/>
  <c r="CD874" i="11"/>
  <c r="BX874" i="11"/>
  <c r="CQ874" i="11"/>
  <c r="BW874" i="11"/>
  <c r="CT874" i="11"/>
  <c r="CN874" i="11"/>
  <c r="CE874" i="11"/>
  <c r="BY874" i="11"/>
  <c r="BZ874" i="11"/>
  <c r="CK874" i="11"/>
  <c r="ED917" i="11"/>
  <c r="CC612" i="11"/>
  <c r="BY612" i="11"/>
  <c r="CE612" i="11"/>
  <c r="BZ612" i="11"/>
  <c r="CU612" i="11"/>
  <c r="CF612" i="11"/>
  <c r="CQ612" i="11"/>
  <c r="BW612" i="11"/>
  <c r="CD612" i="11"/>
  <c r="BX612" i="11"/>
  <c r="CK612" i="11"/>
  <c r="CT612" i="11"/>
  <c r="CR612" i="11"/>
  <c r="CL612" i="11"/>
  <c r="CJ612" i="11"/>
  <c r="BV612" i="11"/>
  <c r="CN612" i="11"/>
  <c r="CM612" i="11"/>
  <c r="CG612" i="11"/>
  <c r="CS612" i="11"/>
  <c r="ED293" i="11"/>
  <c r="ED87" i="11"/>
  <c r="ED72" i="11"/>
  <c r="ED306" i="11"/>
  <c r="BV643" i="11"/>
  <c r="CN643" i="11"/>
  <c r="CR643" i="11"/>
  <c r="CE643" i="11"/>
  <c r="CL643" i="11"/>
  <c r="CF643" i="11"/>
  <c r="CQ643" i="11"/>
  <c r="CG643" i="11"/>
  <c r="CM643" i="11"/>
  <c r="CD643" i="11"/>
  <c r="CK643" i="11"/>
  <c r="CC643" i="11"/>
  <c r="CJ643" i="11"/>
  <c r="CU643" i="11"/>
  <c r="CS643" i="11"/>
  <c r="CT643" i="11"/>
  <c r="ED578" i="11"/>
  <c r="ED902" i="11"/>
  <c r="CC581" i="11"/>
  <c r="CK581" i="11"/>
  <c r="CS581" i="11"/>
  <c r="CQ581" i="11"/>
  <c r="CR581" i="11"/>
  <c r="BV581" i="11"/>
  <c r="CM581" i="11"/>
  <c r="CT581" i="11"/>
  <c r="CJ581" i="11"/>
  <c r="CF581" i="11"/>
  <c r="CL581" i="11"/>
  <c r="CE581" i="11"/>
  <c r="CU581" i="11"/>
  <c r="CG581" i="11"/>
  <c r="CN581" i="11"/>
  <c r="CD581" i="11"/>
  <c r="ED592" i="11"/>
  <c r="ED762" i="11"/>
  <c r="ED75" i="11"/>
  <c r="CS678" i="11"/>
  <c r="CG678" i="11"/>
  <c r="CM678" i="11"/>
  <c r="CE678" i="11"/>
  <c r="CL678" i="11"/>
  <c r="CK678" i="11"/>
  <c r="CU678" i="11"/>
  <c r="BV678" i="11"/>
  <c r="CR678" i="11"/>
  <c r="CQ678" i="11"/>
  <c r="CT678" i="11"/>
  <c r="CC678" i="11"/>
  <c r="CJ678" i="11"/>
  <c r="CN678" i="11"/>
  <c r="CF678" i="11"/>
  <c r="CD678" i="11"/>
  <c r="Y42" i="11" a="1"/>
  <c r="Y42" i="11"/>
  <c r="Y324" i="11" a="1"/>
  <c r="Y324" i="11"/>
  <c r="F323" i="11" a="1"/>
  <c r="F323" i="11"/>
  <c r="AA323" i="11" a="1"/>
  <c r="AA323" i="11"/>
  <c r="AC467" i="11"/>
  <c r="AE467" i="11"/>
  <c r="ED467" i="11"/>
  <c r="ED668" i="11"/>
  <c r="ED789" i="11"/>
  <c r="CM863" i="11"/>
  <c r="CK863" i="11"/>
  <c r="CS863" i="11"/>
  <c r="CN863" i="11"/>
  <c r="BV863" i="11"/>
  <c r="CG863" i="11"/>
  <c r="CL863" i="11"/>
  <c r="CF863" i="11"/>
  <c r="BZ863" i="11"/>
  <c r="BY863" i="11"/>
  <c r="CU863" i="11"/>
  <c r="CR863" i="11"/>
  <c r="CE863" i="11"/>
  <c r="CT863" i="11"/>
  <c r="BX863" i="11"/>
  <c r="CJ863" i="11"/>
  <c r="CC863" i="11"/>
  <c r="BW863" i="11"/>
  <c r="CD863" i="11"/>
  <c r="CQ863" i="11"/>
  <c r="AA331" i="11" a="1"/>
  <c r="AA331" i="11"/>
  <c r="F331" i="11" a="1"/>
  <c r="F331" i="11"/>
  <c r="CJ684" i="11"/>
  <c r="BX684" i="11"/>
  <c r="CC684" i="11"/>
  <c r="CR684" i="11"/>
  <c r="CU684" i="11"/>
  <c r="CN684" i="11"/>
  <c r="BV684" i="11"/>
  <c r="CE684" i="11"/>
  <c r="BY684" i="11"/>
  <c r="CL684" i="11"/>
  <c r="CD684" i="11"/>
  <c r="BZ684" i="11"/>
  <c r="CS684" i="11"/>
  <c r="CF684" i="11"/>
  <c r="BW684" i="11"/>
  <c r="CK684" i="11"/>
  <c r="CG684" i="11"/>
  <c r="CQ684" i="11"/>
  <c r="CM684" i="11"/>
  <c r="CT684" i="11"/>
  <c r="F367" i="11" a="1"/>
  <c r="F367" i="11"/>
  <c r="AA367" i="11" a="1"/>
  <c r="AA367" i="11"/>
  <c r="Y368" i="11" a="1"/>
  <c r="Y368" i="11"/>
  <c r="AA491" i="11" a="1"/>
  <c r="AA491" i="11"/>
  <c r="AA492" i="11" a="1"/>
  <c r="AA492" i="11"/>
  <c r="F491" i="11" a="1"/>
  <c r="F491" i="11"/>
  <c r="F82" i="11" a="1"/>
  <c r="F82" i="11"/>
  <c r="ED518" i="11"/>
  <c r="ED948" i="11"/>
  <c r="F49" i="11" a="1"/>
  <c r="F49" i="11"/>
  <c r="AA49" i="11" a="1"/>
  <c r="AA49" i="11"/>
  <c r="ED747" i="11"/>
  <c r="BW858" i="11"/>
  <c r="CR858" i="11"/>
  <c r="CG858" i="11"/>
  <c r="BV858" i="11"/>
  <c r="CL858" i="11"/>
  <c r="BX858" i="11"/>
  <c r="CJ858" i="11"/>
  <c r="CE858" i="11"/>
  <c r="CT858" i="11"/>
  <c r="CM858" i="11"/>
  <c r="CK858" i="11"/>
  <c r="CD858" i="11"/>
  <c r="CS858" i="11"/>
  <c r="CU858" i="11"/>
  <c r="CC858" i="11"/>
  <c r="BZ858" i="11"/>
  <c r="CN858" i="11"/>
  <c r="CQ858" i="11"/>
  <c r="CF858" i="11"/>
  <c r="BY858" i="11"/>
  <c r="ED299" i="11"/>
  <c r="CJ756" i="11"/>
  <c r="CU756" i="11"/>
  <c r="CR756" i="11"/>
  <c r="CC756" i="11"/>
  <c r="CQ756" i="11"/>
  <c r="CS756" i="11"/>
  <c r="CL756" i="11"/>
  <c r="CD756" i="11"/>
  <c r="CK756" i="11"/>
  <c r="CG756" i="11"/>
  <c r="BV756" i="11"/>
  <c r="CF756" i="11"/>
  <c r="CN756" i="11"/>
  <c r="CM756" i="11"/>
  <c r="CT756" i="11"/>
  <c r="CE756" i="11"/>
  <c r="ED278" i="11"/>
  <c r="ED80" i="11"/>
  <c r="F75" i="11" a="1"/>
  <c r="F75" i="11"/>
  <c r="AA75" i="11" a="1"/>
  <c r="AA75" i="11"/>
  <c r="AA76" i="11" a="1"/>
  <c r="AA76" i="11"/>
  <c r="AA107" i="11" a="1"/>
  <c r="AA107" i="11"/>
  <c r="F107" i="11" a="1"/>
  <c r="F107" i="11"/>
  <c r="Y498" i="11" a="1"/>
  <c r="Y498" i="11"/>
  <c r="F497" i="11" a="1"/>
  <c r="F497" i="11"/>
  <c r="AA497" i="11" a="1"/>
  <c r="AA497" i="11"/>
  <c r="ED830" i="11"/>
  <c r="CQ736" i="11"/>
  <c r="CF736" i="11"/>
  <c r="CR736" i="11"/>
  <c r="CL736" i="11"/>
  <c r="BV736" i="11"/>
  <c r="CK736" i="11"/>
  <c r="CM736" i="11"/>
  <c r="CG736" i="11"/>
  <c r="CT736" i="11"/>
  <c r="CS736" i="11"/>
  <c r="CE736" i="11"/>
  <c r="CU736" i="11"/>
  <c r="CN736" i="11"/>
  <c r="CD736" i="11"/>
  <c r="CC736" i="11"/>
  <c r="CJ736" i="11"/>
  <c r="ED814" i="11"/>
  <c r="BX890" i="11"/>
  <c r="CF890" i="11"/>
  <c r="CU890" i="11"/>
  <c r="CE890" i="11"/>
  <c r="CT890" i="11"/>
  <c r="CQ890" i="11"/>
  <c r="CR890" i="11"/>
  <c r="CS890" i="11"/>
  <c r="BV890" i="11"/>
  <c r="CL890" i="11"/>
  <c r="CG890" i="11"/>
  <c r="BZ890" i="11"/>
  <c r="CC890" i="11"/>
  <c r="CK890" i="11"/>
  <c r="BY890" i="11"/>
  <c r="BW890" i="11"/>
  <c r="CM890" i="11"/>
  <c r="CN890" i="11"/>
  <c r="CJ890" i="11"/>
  <c r="CD890" i="11"/>
  <c r="BV654" i="11"/>
  <c r="CD654" i="11"/>
  <c r="CU654" i="11"/>
  <c r="CG654" i="11"/>
  <c r="BW654" i="11"/>
  <c r="CF654" i="11"/>
  <c r="CQ654" i="11"/>
  <c r="CR654" i="11"/>
  <c r="CE654" i="11"/>
  <c r="CM654" i="11"/>
  <c r="CN654" i="11"/>
  <c r="CJ654" i="11"/>
  <c r="CS654" i="11"/>
  <c r="CC654" i="11"/>
  <c r="CL654" i="11"/>
  <c r="CK654" i="11"/>
  <c r="CT654" i="11"/>
  <c r="ED757" i="11"/>
  <c r="CM712" i="11"/>
  <c r="BY712" i="11"/>
  <c r="CG712" i="11"/>
  <c r="CR712" i="11"/>
  <c r="CK712" i="11"/>
  <c r="CT712" i="11"/>
  <c r="BV712" i="11"/>
  <c r="CL712" i="11"/>
  <c r="CQ712" i="11"/>
  <c r="CS712" i="11"/>
  <c r="CC712" i="11"/>
  <c r="BX712" i="11"/>
  <c r="CU712" i="11"/>
  <c r="CE712" i="11"/>
  <c r="BZ712" i="11"/>
  <c r="CJ712" i="11"/>
  <c r="CF712" i="11"/>
  <c r="BW712" i="11"/>
  <c r="CN712" i="11"/>
  <c r="CD712" i="11"/>
  <c r="ED308" i="11"/>
  <c r="CN681" i="11"/>
  <c r="CF681" i="11"/>
  <c r="CK681" i="11"/>
  <c r="CT681" i="11"/>
  <c r="CM681" i="11"/>
  <c r="CC681" i="11"/>
  <c r="CS681" i="11"/>
  <c r="CU681" i="11"/>
  <c r="CL681" i="11"/>
  <c r="CR681" i="11"/>
  <c r="BV681" i="11"/>
  <c r="CD681" i="11"/>
  <c r="CJ681" i="11"/>
  <c r="CQ681" i="11"/>
  <c r="CE681" i="11"/>
  <c r="CG681" i="11"/>
  <c r="ED290" i="11"/>
  <c r="CN616" i="11"/>
  <c r="CL616" i="11"/>
  <c r="CG616" i="11"/>
  <c r="CU616" i="11"/>
  <c r="CM616" i="11"/>
  <c r="CE616" i="11"/>
  <c r="BY616" i="11"/>
  <c r="CJ616" i="11"/>
  <c r="CF616" i="11"/>
  <c r="BW616" i="11"/>
  <c r="CT616" i="11"/>
  <c r="CQ616" i="11"/>
  <c r="CC616" i="11"/>
  <c r="CR616" i="11"/>
  <c r="CS616" i="11"/>
  <c r="BV616" i="11"/>
  <c r="BX616" i="11"/>
  <c r="BZ616" i="11"/>
  <c r="CK616" i="11"/>
  <c r="CD616" i="11"/>
  <c r="ED939" i="11"/>
  <c r="ED100" i="11"/>
  <c r="ED743" i="11"/>
  <c r="ED910" i="11"/>
  <c r="ED636" i="11"/>
  <c r="ED709" i="11"/>
  <c r="CM579" i="11"/>
  <c r="CF579" i="11"/>
  <c r="CL579" i="11"/>
  <c r="CG579" i="11"/>
  <c r="CJ579" i="11"/>
  <c r="CD579" i="11"/>
  <c r="CN579" i="11"/>
  <c r="BV579" i="11"/>
  <c r="CT579" i="11"/>
  <c r="CS579" i="11"/>
  <c r="CK579" i="11"/>
  <c r="CC579" i="11"/>
  <c r="CU579" i="11"/>
  <c r="CR579" i="11"/>
  <c r="CQ579" i="11"/>
  <c r="CE579" i="11"/>
  <c r="ED175" i="11"/>
  <c r="ED769" i="11"/>
  <c r="ED879" i="11"/>
  <c r="F387" i="11" a="1"/>
  <c r="F387" i="11"/>
  <c r="AA387" i="11" a="1"/>
  <c r="AA387" i="11"/>
  <c r="Y388" i="11" a="1"/>
  <c r="Y388" i="11"/>
  <c r="CN550" i="11"/>
  <c r="CQ550" i="11"/>
  <c r="CJ550" i="11"/>
  <c r="BV550" i="11"/>
  <c r="CC550" i="11"/>
  <c r="CL550" i="11"/>
  <c r="CS550" i="11"/>
  <c r="CR550" i="11"/>
  <c r="CE550" i="11"/>
  <c r="CM550" i="11"/>
  <c r="CF550" i="11"/>
  <c r="CK550" i="11"/>
  <c r="CG550" i="11"/>
  <c r="CU550" i="11"/>
  <c r="CD550" i="11"/>
  <c r="CU657" i="11"/>
  <c r="CG657" i="11"/>
  <c r="CC657" i="11"/>
  <c r="CF657" i="11"/>
  <c r="BV657" i="11"/>
  <c r="CE657" i="11"/>
  <c r="CT657" i="11"/>
  <c r="CD657" i="11"/>
  <c r="CN657" i="11"/>
  <c r="CR657" i="11"/>
  <c r="CQ657" i="11"/>
  <c r="CS657" i="11"/>
  <c r="CL657" i="11"/>
  <c r="CM657" i="11"/>
  <c r="CJ657" i="11"/>
  <c r="CK657" i="11"/>
  <c r="ED840" i="11"/>
  <c r="ED261" i="11"/>
  <c r="ED303" i="11"/>
  <c r="ED628" i="11"/>
  <c r="CN628" i="11"/>
  <c r="CQ628" i="11"/>
  <c r="CF628" i="11"/>
  <c r="BV628" i="11"/>
  <c r="CK628" i="11"/>
  <c r="CE628" i="11"/>
  <c r="CU628" i="11"/>
  <c r="CM628" i="11"/>
  <c r="CD628" i="11"/>
  <c r="BZ628" i="11"/>
  <c r="CR628" i="11"/>
  <c r="CS628" i="11"/>
  <c r="CJ628" i="11"/>
  <c r="BX628" i="11"/>
  <c r="CL628" i="11"/>
  <c r="CT628" i="11"/>
  <c r="CC628" i="11"/>
  <c r="BY628" i="11"/>
  <c r="BW628" i="11"/>
  <c r="CG628" i="11"/>
  <c r="Y364" i="11" a="1"/>
  <c r="Y364" i="11"/>
  <c r="F363" i="11" a="1"/>
  <c r="F363" i="11"/>
  <c r="AA363" i="11" a="1"/>
  <c r="AA363" i="11"/>
  <c r="ED767" i="11"/>
  <c r="CN714" i="11"/>
  <c r="CJ714" i="11"/>
  <c r="CK714" i="11"/>
  <c r="CR714" i="11"/>
  <c r="CQ714" i="11"/>
  <c r="CU714" i="11"/>
  <c r="CC714" i="11"/>
  <c r="BV714" i="11"/>
  <c r="CS714" i="11"/>
  <c r="CD714" i="11"/>
  <c r="CL714" i="11"/>
  <c r="CG714" i="11"/>
  <c r="CT714" i="11"/>
  <c r="CE714" i="11"/>
  <c r="CM714" i="11"/>
  <c r="CF714" i="11"/>
  <c r="Y130" i="11" a="1"/>
  <c r="Y130" i="11"/>
  <c r="F130" i="11" a="1"/>
  <c r="F130" i="11"/>
  <c r="F129" i="11" a="1"/>
  <c r="F129" i="11"/>
  <c r="AA129" i="11" a="1"/>
  <c r="AA129" i="11"/>
  <c r="AC471" i="11"/>
  <c r="AE471" i="11"/>
  <c r="ED471" i="11"/>
  <c r="CM795" i="11"/>
  <c r="CD795" i="11"/>
  <c r="CU795" i="11"/>
  <c r="CG795" i="11"/>
  <c r="CC795" i="11"/>
  <c r="CE795" i="11"/>
  <c r="CK795" i="11"/>
  <c r="CT795" i="11"/>
  <c r="CQ795" i="11"/>
  <c r="CN795" i="11"/>
  <c r="BV795" i="11"/>
  <c r="CJ795" i="11"/>
  <c r="CS795" i="11"/>
  <c r="CF795" i="11"/>
  <c r="CL795" i="11"/>
  <c r="CR795" i="11"/>
  <c r="ED708" i="11"/>
  <c r="ED572" i="11"/>
  <c r="CE867" i="11"/>
  <c r="CN867" i="11"/>
  <c r="CG867" i="11"/>
  <c r="CD867" i="11"/>
  <c r="CM867" i="11"/>
  <c r="CC867" i="11"/>
  <c r="BX867" i="11"/>
  <c r="BZ867" i="11"/>
  <c r="CU867" i="11"/>
  <c r="CT867" i="11"/>
  <c r="CK867" i="11"/>
  <c r="CL867" i="11"/>
  <c r="BV867" i="11"/>
  <c r="CS867" i="11"/>
  <c r="BW867" i="11"/>
  <c r="CF867" i="11"/>
  <c r="BY867" i="11"/>
  <c r="CJ867" i="11"/>
  <c r="CQ867" i="11"/>
  <c r="CR867" i="11"/>
  <c r="ED297" i="11"/>
  <c r="ED77" i="11"/>
  <c r="ED858" i="11"/>
  <c r="CL669" i="11"/>
  <c r="CR669" i="11"/>
  <c r="BV669" i="11"/>
  <c r="CM669" i="11"/>
  <c r="CQ669" i="11"/>
  <c r="CK669" i="11"/>
  <c r="CJ669" i="11"/>
  <c r="CF669" i="11"/>
  <c r="CU669" i="11"/>
  <c r="CG669" i="11"/>
  <c r="CC669" i="11"/>
  <c r="CE669" i="11"/>
  <c r="CS669" i="11"/>
  <c r="CD669" i="11"/>
  <c r="CN669" i="11"/>
  <c r="CT669" i="11"/>
  <c r="AC443" i="11"/>
  <c r="AE443" i="11"/>
  <c r="ED477" i="11"/>
  <c r="F467" i="11" a="1"/>
  <c r="F467" i="11"/>
  <c r="AA467" i="11" a="1"/>
  <c r="AA467" i="11"/>
  <c r="CJ622" i="11"/>
  <c r="CG622" i="11"/>
  <c r="CU622" i="11"/>
  <c r="CE622" i="11"/>
  <c r="CN622" i="11"/>
  <c r="CS622" i="11"/>
  <c r="CQ622" i="11"/>
  <c r="CR622" i="11"/>
  <c r="CC622" i="11"/>
  <c r="CT622" i="11"/>
  <c r="BV622" i="11"/>
  <c r="CF622" i="11"/>
  <c r="CM622" i="11"/>
  <c r="CL622" i="11"/>
  <c r="CK622" i="11"/>
  <c r="CD622" i="11"/>
  <c r="ED106" i="11"/>
  <c r="CN975" i="11"/>
  <c r="CM975" i="11"/>
  <c r="CE975" i="11"/>
  <c r="CF975" i="11"/>
  <c r="CS975" i="11"/>
  <c r="BZ975" i="11"/>
  <c r="CL975" i="11"/>
  <c r="CU975" i="11"/>
  <c r="BV975" i="11"/>
  <c r="CC975" i="11"/>
  <c r="BY975" i="11"/>
  <c r="BX975" i="11"/>
  <c r="CR975" i="11"/>
  <c r="CJ975" i="11"/>
  <c r="CQ975" i="11"/>
  <c r="CD975" i="11"/>
  <c r="CK975" i="11"/>
  <c r="CT975" i="11"/>
  <c r="BW975" i="11"/>
  <c r="CG975" i="11"/>
  <c r="ED295" i="11"/>
  <c r="ED560" i="11"/>
  <c r="CE979" i="11"/>
  <c r="CM979" i="11"/>
  <c r="CU979" i="11"/>
  <c r="BV979" i="11"/>
  <c r="BW979" i="11"/>
  <c r="CF979" i="11"/>
  <c r="CD979" i="11"/>
  <c r="BZ979" i="11"/>
  <c r="CQ979" i="11"/>
  <c r="CS979" i="11"/>
  <c r="CR979" i="11"/>
  <c r="BX979" i="11"/>
  <c r="CG979" i="11"/>
  <c r="CL979" i="11"/>
  <c r="CK979" i="11"/>
  <c r="BY979" i="11"/>
  <c r="CJ979" i="11"/>
  <c r="CN979" i="11"/>
  <c r="CT979" i="11"/>
  <c r="CC979" i="11"/>
  <c r="F451" i="11" a="1"/>
  <c r="F451" i="11"/>
  <c r="AA451" i="11" a="1"/>
  <c r="AA451" i="11"/>
  <c r="Y452" i="11" a="1"/>
  <c r="Y452" i="11"/>
  <c r="CS611" i="11"/>
  <c r="CE611" i="11"/>
  <c r="BV611" i="11"/>
  <c r="CF611" i="11"/>
  <c r="CT611" i="11"/>
  <c r="CL611" i="11"/>
  <c r="CK611" i="11"/>
  <c r="CU611" i="11"/>
  <c r="CC611" i="11"/>
  <c r="CM611" i="11"/>
  <c r="CQ611" i="11"/>
  <c r="CR611" i="11"/>
  <c r="CJ611" i="11"/>
  <c r="CD611" i="11"/>
  <c r="CN611" i="11"/>
  <c r="CG611" i="11"/>
  <c r="CC974" i="11"/>
  <c r="CT974" i="11"/>
  <c r="CR974" i="11"/>
  <c r="CG974" i="11"/>
  <c r="BX974" i="11"/>
  <c r="BY974" i="11"/>
  <c r="CQ974" i="11"/>
  <c r="CD974" i="11"/>
  <c r="BV974" i="11"/>
  <c r="BZ974" i="11"/>
  <c r="CK974" i="11"/>
  <c r="CE974" i="11"/>
  <c r="CU974" i="11"/>
  <c r="CN974" i="11"/>
  <c r="CL974" i="11"/>
  <c r="CF974" i="11"/>
  <c r="CM974" i="11"/>
  <c r="CS974" i="11"/>
  <c r="CJ974" i="11"/>
  <c r="BW974" i="11"/>
  <c r="BX967" i="11"/>
  <c r="CU967" i="11"/>
  <c r="CK967" i="11"/>
  <c r="CL967" i="11"/>
  <c r="CR967" i="11"/>
  <c r="BZ967" i="11"/>
  <c r="BW967" i="11"/>
  <c r="CT967" i="11"/>
  <c r="CN967" i="11"/>
  <c r="CF967" i="11"/>
  <c r="CC967" i="11"/>
  <c r="CQ967" i="11"/>
  <c r="CG967" i="11"/>
  <c r="CM967" i="11"/>
  <c r="BY967" i="11"/>
  <c r="CS967" i="11"/>
  <c r="BV967" i="11"/>
  <c r="CE967" i="11"/>
  <c r="CJ967" i="11"/>
  <c r="CD967" i="11"/>
  <c r="BX893" i="11"/>
  <c r="CF893" i="11"/>
  <c r="CN893" i="11"/>
  <c r="CE893" i="11"/>
  <c r="BZ893" i="11"/>
  <c r="BW893" i="11"/>
  <c r="CJ893" i="11"/>
  <c r="CM893" i="11"/>
  <c r="CQ893" i="11"/>
  <c r="CT893" i="11"/>
  <c r="CU893" i="11"/>
  <c r="CK893" i="11"/>
  <c r="CL893" i="11"/>
  <c r="BY893" i="11"/>
  <c r="CG893" i="11"/>
  <c r="CC893" i="11"/>
  <c r="CS893" i="11"/>
  <c r="CR893" i="11"/>
  <c r="BV893" i="11"/>
  <c r="CD893" i="11"/>
  <c r="ED43" i="11"/>
  <c r="ED573" i="11"/>
  <c r="CT573" i="11"/>
  <c r="CG573" i="11"/>
  <c r="CQ573" i="11"/>
  <c r="CE573" i="11"/>
  <c r="CJ573" i="11"/>
  <c r="CD573" i="11"/>
  <c r="CK573" i="11"/>
  <c r="CF573" i="11"/>
  <c r="BV573" i="11"/>
  <c r="CL573" i="11"/>
  <c r="CN573" i="11"/>
  <c r="CC573" i="11"/>
  <c r="CU573" i="11"/>
  <c r="CR573" i="11"/>
  <c r="CS573" i="11"/>
  <c r="CM573" i="11"/>
  <c r="ED284" i="11"/>
  <c r="ED657" i="11"/>
  <c r="ED946" i="11"/>
  <c r="Y94" i="11" a="1"/>
  <c r="Y94" i="11"/>
  <c r="F93" i="11" a="1"/>
  <c r="F93" i="11"/>
  <c r="AA93" i="11" a="1"/>
  <c r="AA93" i="11"/>
  <c r="ED222" i="11"/>
  <c r="ED684" i="11"/>
  <c r="AC15" i="11"/>
  <c r="AE15" i="11"/>
  <c r="ED15" i="11"/>
  <c r="CT900" i="11"/>
  <c r="BY900" i="11"/>
  <c r="BZ900" i="11"/>
  <c r="CN900" i="11"/>
  <c r="CG900" i="11"/>
  <c r="CC900" i="11"/>
  <c r="CK900" i="11"/>
  <c r="CM900" i="11"/>
  <c r="CS900" i="11"/>
  <c r="CD900" i="11"/>
  <c r="CR900" i="11"/>
  <c r="CF900" i="11"/>
  <c r="BV900" i="11"/>
  <c r="BX900" i="11"/>
  <c r="CU900" i="11"/>
  <c r="CE900" i="11"/>
  <c r="CL900" i="11"/>
  <c r="CJ900" i="11"/>
  <c r="CQ900" i="11"/>
  <c r="BW900" i="11"/>
  <c r="ED973" i="11"/>
  <c r="CC698" i="11"/>
  <c r="BV698" i="11"/>
  <c r="CJ698" i="11"/>
  <c r="CD698" i="11"/>
  <c r="CQ698" i="11"/>
  <c r="CF698" i="11"/>
  <c r="BX698" i="11"/>
  <c r="BY698" i="11"/>
  <c r="CG698" i="11"/>
  <c r="CK698" i="11"/>
  <c r="CN698" i="11"/>
  <c r="CE698" i="11"/>
  <c r="CU698" i="11"/>
  <c r="BZ698" i="11"/>
  <c r="CS698" i="11"/>
  <c r="BW698" i="11"/>
  <c r="CM698" i="11"/>
  <c r="CR698" i="11"/>
  <c r="CL698" i="11"/>
  <c r="CT698" i="11"/>
  <c r="CU747" i="11"/>
  <c r="CF747" i="11"/>
  <c r="CM747" i="11"/>
  <c r="CQ747" i="11"/>
  <c r="CC747" i="11"/>
  <c r="CS747" i="11"/>
  <c r="CK747" i="11"/>
  <c r="CL747" i="11"/>
  <c r="CR747" i="11"/>
  <c r="BV747" i="11"/>
  <c r="CD747" i="11"/>
  <c r="CN747" i="11"/>
  <c r="CE747" i="11"/>
  <c r="CJ747" i="11"/>
  <c r="CG747" i="11"/>
  <c r="CC823" i="11"/>
  <c r="CD823" i="11"/>
  <c r="CS823" i="11"/>
  <c r="CR823" i="11"/>
  <c r="CQ823" i="11"/>
  <c r="CL823" i="11"/>
  <c r="CM823" i="11"/>
  <c r="CN823" i="11"/>
  <c r="CK823" i="11"/>
  <c r="CU823" i="11"/>
  <c r="CJ823" i="11"/>
  <c r="CG823" i="11"/>
  <c r="BV823" i="11"/>
  <c r="CE823" i="11"/>
  <c r="CT823" i="11"/>
  <c r="CF823" i="11"/>
  <c r="CF933" i="11"/>
  <c r="CR933" i="11"/>
  <c r="CG933" i="11"/>
  <c r="CK933" i="11"/>
  <c r="CS933" i="11"/>
  <c r="CL933" i="11"/>
  <c r="CU933" i="11"/>
  <c r="CQ933" i="11"/>
  <c r="CM933" i="11"/>
  <c r="BZ933" i="11"/>
  <c r="CD933" i="11"/>
  <c r="BY933" i="11"/>
  <c r="CN933" i="11"/>
  <c r="CE933" i="11"/>
  <c r="CJ933" i="11"/>
  <c r="BV933" i="11"/>
  <c r="BW933" i="11"/>
  <c r="BX933" i="11"/>
  <c r="CC933" i="11"/>
  <c r="CT933" i="11"/>
  <c r="ED756" i="11"/>
  <c r="ED732" i="11"/>
  <c r="F279" i="11" a="1"/>
  <c r="F279" i="11"/>
  <c r="AA279" i="11" a="1"/>
  <c r="AA279" i="11"/>
  <c r="AC380" i="11"/>
  <c r="AE380" i="11"/>
  <c r="F81" i="11" a="1"/>
  <c r="F81" i="11"/>
  <c r="AA81" i="11" a="1"/>
  <c r="AA81" i="11"/>
  <c r="CL601" i="11"/>
  <c r="CT601" i="11"/>
  <c r="CC601" i="11"/>
  <c r="CK601" i="11"/>
  <c r="CR601" i="11"/>
  <c r="CG601" i="11"/>
  <c r="CU601" i="11"/>
  <c r="CE601" i="11"/>
  <c r="CM601" i="11"/>
  <c r="CF601" i="11"/>
  <c r="CN601" i="11"/>
  <c r="BV601" i="11"/>
  <c r="CQ601" i="11"/>
  <c r="CJ601" i="11"/>
  <c r="CD601" i="11"/>
  <c r="CS601" i="11"/>
  <c r="CT897" i="11"/>
  <c r="BZ897" i="11"/>
  <c r="CN897" i="11"/>
  <c r="CK897" i="11"/>
  <c r="CD897" i="11"/>
  <c r="CJ897" i="11"/>
  <c r="CC897" i="11"/>
  <c r="CF897" i="11"/>
  <c r="BY897" i="11"/>
  <c r="CS897" i="11"/>
  <c r="CL897" i="11"/>
  <c r="CQ897" i="11"/>
  <c r="BV897" i="11"/>
  <c r="CU897" i="11"/>
  <c r="CE897" i="11"/>
  <c r="BW897" i="11"/>
  <c r="BX897" i="11"/>
  <c r="CR897" i="11"/>
  <c r="CM897" i="11"/>
  <c r="CG897" i="11"/>
  <c r="F330" i="11" a="1"/>
  <c r="F330" i="11"/>
  <c r="ED726" i="11"/>
  <c r="CM566" i="11"/>
  <c r="BW566" i="11"/>
  <c r="CC566" i="11"/>
  <c r="CK566" i="11"/>
  <c r="BZ566" i="11"/>
  <c r="CU566" i="11"/>
  <c r="CQ566" i="11"/>
  <c r="CL566" i="11"/>
  <c r="CN566" i="11"/>
  <c r="CG566" i="11"/>
  <c r="BY566" i="11"/>
  <c r="BX566" i="11"/>
  <c r="CF566" i="11"/>
  <c r="BV566" i="11"/>
  <c r="CR566" i="11"/>
  <c r="CE566" i="11"/>
  <c r="CJ566" i="11"/>
  <c r="CS566" i="11"/>
  <c r="CD566" i="11"/>
  <c r="ED1005" i="11"/>
  <c r="F143" i="11" a="1"/>
  <c r="F143" i="11"/>
  <c r="AA143" i="11" a="1"/>
  <c r="AA143" i="11"/>
  <c r="CK719" i="11"/>
  <c r="CU719" i="11"/>
  <c r="CC719" i="11"/>
  <c r="CM719" i="11"/>
  <c r="CS719" i="11"/>
  <c r="CF719" i="11"/>
  <c r="BV719" i="11"/>
  <c r="CE719" i="11"/>
  <c r="CQ719" i="11"/>
  <c r="CD719" i="11"/>
  <c r="CT719" i="11"/>
  <c r="CG719" i="11"/>
  <c r="CL719" i="11"/>
  <c r="CJ719" i="11"/>
  <c r="CN719" i="11"/>
  <c r="CR719" i="11"/>
  <c r="BY521" i="11"/>
  <c r="CK521" i="11"/>
  <c r="CC521" i="11"/>
  <c r="CL521" i="11"/>
  <c r="CF521" i="11"/>
  <c r="CM521" i="11"/>
  <c r="CD521" i="11"/>
  <c r="CS521" i="11"/>
  <c r="BV521" i="11"/>
  <c r="CG521" i="11"/>
  <c r="CQ521" i="11"/>
  <c r="BZ521" i="11"/>
  <c r="CE521" i="11"/>
  <c r="CU521" i="11"/>
  <c r="CJ521" i="11"/>
  <c r="CR521" i="11"/>
  <c r="CT521" i="11"/>
  <c r="BX521" i="11"/>
  <c r="BW521" i="11"/>
  <c r="CN521" i="11"/>
  <c r="ED110" i="11"/>
  <c r="F115" i="11" a="1"/>
  <c r="F115" i="11"/>
  <c r="AA115" i="11" a="1"/>
  <c r="AA115" i="11"/>
  <c r="AA139" i="11" a="1"/>
  <c r="AA139" i="11"/>
  <c r="F139" i="11" a="1"/>
  <c r="F139" i="11"/>
  <c r="ED836" i="11"/>
  <c r="ED450" i="11"/>
  <c r="CC835" i="11"/>
  <c r="CU835" i="11"/>
  <c r="CM835" i="11"/>
  <c r="CN835" i="11"/>
  <c r="BY835" i="11"/>
  <c r="CR835" i="11"/>
  <c r="CQ835" i="11"/>
  <c r="CT835" i="11"/>
  <c r="CG835" i="11"/>
  <c r="BV835" i="11"/>
  <c r="CD835" i="11"/>
  <c r="BW835" i="11"/>
  <c r="CK835" i="11"/>
  <c r="CS835" i="11"/>
  <c r="CL835" i="11"/>
  <c r="CF835" i="11"/>
  <c r="CJ835" i="11"/>
  <c r="BX835" i="11"/>
  <c r="CE835" i="11"/>
  <c r="BZ835" i="11"/>
  <c r="ED697" i="11"/>
  <c r="F237" i="11" a="1"/>
  <c r="F237" i="11"/>
  <c r="AA237" i="11" a="1"/>
  <c r="AA237" i="11"/>
  <c r="ED524" i="11"/>
  <c r="ED974" i="11"/>
  <c r="ED640" i="11"/>
  <c r="ED620" i="11"/>
  <c r="F283" i="11" a="1"/>
  <c r="F283" i="11"/>
  <c r="AA283" i="11" a="1"/>
  <c r="AA283" i="11"/>
  <c r="AC425" i="11"/>
  <c r="AE425" i="11"/>
  <c r="ED692" i="11"/>
  <c r="AC153" i="11"/>
  <c r="AE153" i="11"/>
  <c r="ED153" i="11"/>
  <c r="CJ685" i="11"/>
  <c r="CR685" i="11"/>
  <c r="CS685" i="11"/>
  <c r="CK685" i="11"/>
  <c r="CQ685" i="11"/>
  <c r="CD685" i="11"/>
  <c r="CT685" i="11"/>
  <c r="CG685" i="11"/>
  <c r="CN685" i="11"/>
  <c r="CE685" i="11"/>
  <c r="CL685" i="11"/>
  <c r="CF685" i="11"/>
  <c r="CM685" i="11"/>
  <c r="BV685" i="11"/>
  <c r="CC685" i="11"/>
  <c r="CU685" i="11"/>
  <c r="ED685" i="11"/>
  <c r="ED579" i="11"/>
  <c r="BW971" i="11"/>
  <c r="CQ971" i="11"/>
  <c r="CE971" i="11"/>
  <c r="CT971" i="11"/>
  <c r="CC971" i="11"/>
  <c r="CG971" i="11"/>
  <c r="CL971" i="11"/>
  <c r="CM971" i="11"/>
  <c r="CR971" i="11"/>
  <c r="BZ971" i="11"/>
  <c r="BY971" i="11"/>
  <c r="CS971" i="11"/>
  <c r="CF971" i="11"/>
  <c r="CJ971" i="11"/>
  <c r="CD971" i="11"/>
  <c r="BV971" i="11"/>
  <c r="BX971" i="11"/>
  <c r="CN971" i="11"/>
  <c r="CU971" i="11"/>
  <c r="CK971" i="11"/>
  <c r="AA507" i="11" a="1"/>
  <c r="AA507" i="11"/>
  <c r="F507" i="11" a="1"/>
  <c r="F507" i="11"/>
  <c r="Y508" i="11" a="1"/>
  <c r="Y508" i="11"/>
  <c r="ED550" i="11"/>
  <c r="ED238" i="11"/>
  <c r="CK946" i="11"/>
  <c r="CF946" i="11"/>
  <c r="CD946" i="11"/>
  <c r="CU946" i="11"/>
  <c r="BW946" i="11"/>
  <c r="BV946" i="11"/>
  <c r="CJ946" i="11"/>
  <c r="CC946" i="11"/>
  <c r="CE946" i="11"/>
  <c r="CS946" i="11"/>
  <c r="CQ946" i="11"/>
  <c r="CT946" i="11"/>
  <c r="CL946" i="11"/>
  <c r="BY946" i="11"/>
  <c r="CG946" i="11"/>
  <c r="CR946" i="11"/>
  <c r="CM946" i="11"/>
  <c r="CN946" i="11"/>
  <c r="BX946" i="11"/>
  <c r="BZ946" i="11"/>
  <c r="BX840" i="11"/>
  <c r="CK840" i="11"/>
  <c r="CU840" i="11"/>
  <c r="BY840" i="11"/>
  <c r="CG840" i="11"/>
  <c r="BW840" i="11"/>
  <c r="CQ840" i="11"/>
  <c r="CS840" i="11"/>
  <c r="CL840" i="11"/>
  <c r="CF840" i="11"/>
  <c r="CT840" i="11"/>
  <c r="BZ840" i="11"/>
  <c r="CD840" i="11"/>
  <c r="CR840" i="11"/>
  <c r="CN840" i="11"/>
  <c r="BV840" i="11"/>
  <c r="CC840" i="11"/>
  <c r="CE840" i="11"/>
  <c r="CJ840" i="11"/>
  <c r="CM840" i="11"/>
  <c r="ED92" i="11"/>
  <c r="CS710" i="11"/>
  <c r="CM710" i="11"/>
  <c r="CJ710" i="11"/>
  <c r="BV710" i="11"/>
  <c r="BY710" i="11"/>
  <c r="CD710" i="11"/>
  <c r="CC710" i="11"/>
  <c r="CU710" i="11"/>
  <c r="CN710" i="11"/>
  <c r="CR710" i="11"/>
  <c r="BW710" i="11"/>
  <c r="CG710" i="11"/>
  <c r="CL710" i="11"/>
  <c r="CK710" i="11"/>
  <c r="CE710" i="11"/>
  <c r="CQ710" i="11"/>
  <c r="CT710" i="11"/>
  <c r="CF710" i="11"/>
  <c r="ED811" i="11"/>
  <c r="ED714" i="11"/>
  <c r="BY953" i="11"/>
  <c r="CU953" i="11"/>
  <c r="CC953" i="11"/>
  <c r="BV953" i="11"/>
  <c r="CN953" i="11"/>
  <c r="CL953" i="11"/>
  <c r="CE953" i="11"/>
  <c r="CD953" i="11"/>
  <c r="CJ953" i="11"/>
  <c r="CM953" i="11"/>
  <c r="CK953" i="11"/>
  <c r="BW953" i="11"/>
  <c r="CG953" i="11"/>
  <c r="BX953" i="11"/>
  <c r="CF953" i="11"/>
  <c r="CS953" i="11"/>
  <c r="BZ953" i="11"/>
  <c r="CR953" i="11"/>
  <c r="CQ953" i="11"/>
  <c r="CT953" i="11"/>
  <c r="ED187" i="11"/>
  <c r="CC708" i="11"/>
  <c r="CN708" i="11"/>
  <c r="CL708" i="11"/>
  <c r="CQ708" i="11"/>
  <c r="CS708" i="11"/>
  <c r="CK708" i="11"/>
  <c r="CM708" i="11"/>
  <c r="CE708" i="11"/>
  <c r="CJ708" i="11"/>
  <c r="CG708" i="11"/>
  <c r="CU708" i="11"/>
  <c r="CD708" i="11"/>
  <c r="BV708" i="11"/>
  <c r="CF708" i="11"/>
  <c r="CR708" i="11"/>
  <c r="CT708" i="11"/>
  <c r="AC405" i="11"/>
  <c r="AE405" i="11"/>
  <c r="CK572" i="11"/>
  <c r="CS572" i="11"/>
  <c r="CU572" i="11"/>
  <c r="BV572" i="11"/>
  <c r="CR572" i="11"/>
  <c r="CE572" i="11"/>
  <c r="CL572" i="11"/>
  <c r="CD572" i="11"/>
  <c r="CC572" i="11"/>
  <c r="CG572" i="11"/>
  <c r="CJ572" i="11"/>
  <c r="CF572" i="11"/>
  <c r="CM572" i="11"/>
  <c r="CQ572" i="11"/>
  <c r="CT572" i="11"/>
  <c r="CN572" i="11"/>
  <c r="ED217" i="11"/>
  <c r="F495" i="11" a="1"/>
  <c r="F495" i="11"/>
  <c r="AA495" i="11" a="1"/>
  <c r="AA495" i="11"/>
  <c r="Y496" i="11" a="1"/>
  <c r="Y496" i="11"/>
  <c r="ED698" i="11"/>
  <c r="ED675" i="11"/>
  <c r="ED818" i="11"/>
  <c r="ED909" i="11"/>
  <c r="ED189" i="11"/>
  <c r="ED466" i="11"/>
  <c r="ED622" i="11"/>
  <c r="ED46" i="11"/>
  <c r="F47" i="11" a="1"/>
  <c r="F47" i="11"/>
  <c r="AA47" i="11" a="1"/>
  <c r="AA47" i="11"/>
  <c r="AA48" i="11" a="1"/>
  <c r="AA48" i="11"/>
  <c r="CR781" i="11"/>
  <c r="CN781" i="11"/>
  <c r="CU781" i="11"/>
  <c r="CG781" i="11"/>
  <c r="BV781" i="11"/>
  <c r="CE781" i="11"/>
  <c r="CQ781" i="11"/>
  <c r="CD781" i="11"/>
  <c r="CS781" i="11"/>
  <c r="CF781" i="11"/>
  <c r="CL781" i="11"/>
  <c r="CT781" i="11"/>
  <c r="CC781" i="11"/>
  <c r="CM781" i="11"/>
  <c r="CJ781" i="11"/>
  <c r="CK781" i="11"/>
  <c r="ED288" i="11"/>
  <c r="ED312" i="11"/>
  <c r="CM647" i="11"/>
  <c r="CR647" i="11"/>
  <c r="CL647" i="11"/>
  <c r="CJ647" i="11"/>
  <c r="CC647" i="11"/>
  <c r="CN647" i="11"/>
  <c r="CQ647" i="11"/>
  <c r="CG647" i="11"/>
  <c r="CK647" i="11"/>
  <c r="CE647" i="11"/>
  <c r="CU647" i="11"/>
  <c r="CF647" i="11"/>
  <c r="BV647" i="11"/>
  <c r="CS647" i="11"/>
  <c r="CT647" i="11"/>
  <c r="CD647" i="11"/>
  <c r="ED586" i="11"/>
  <c r="ED168" i="11"/>
  <c r="CQ923" i="11"/>
  <c r="CT923" i="11"/>
  <c r="CF923" i="11"/>
  <c r="BX923" i="11"/>
  <c r="CG923" i="11"/>
  <c r="CC923" i="11"/>
  <c r="CE923" i="11"/>
  <c r="CK923" i="11"/>
  <c r="BY923" i="11"/>
  <c r="BW923" i="11"/>
  <c r="BV923" i="11"/>
  <c r="CM923" i="11"/>
  <c r="CL923" i="11"/>
  <c r="BZ923" i="11"/>
  <c r="CD923" i="11"/>
  <c r="CR923" i="11"/>
  <c r="CU923" i="11"/>
  <c r="CS923" i="11"/>
  <c r="CN923" i="11"/>
  <c r="CJ923" i="11"/>
  <c r="ED923" i="11"/>
  <c r="AC394" i="11"/>
  <c r="AE394" i="11"/>
  <c r="AA315" i="11" a="1"/>
  <c r="AA315" i="11"/>
  <c r="F315" i="11" a="1"/>
  <c r="F315" i="11"/>
  <c r="CJ568" i="11"/>
  <c r="CK568" i="11"/>
  <c r="CL568" i="11"/>
  <c r="CM568" i="11"/>
  <c r="BV568" i="11"/>
  <c r="CC568" i="11"/>
  <c r="CU568" i="11"/>
  <c r="CE568" i="11"/>
  <c r="CQ568" i="11"/>
  <c r="CF568" i="11"/>
  <c r="CS568" i="11"/>
  <c r="CG568" i="11"/>
  <c r="CT568" i="11"/>
  <c r="CD568" i="11"/>
  <c r="CR568" i="11"/>
  <c r="CN568" i="11"/>
  <c r="ED228" i="11"/>
  <c r="BV836" i="11"/>
  <c r="BW836" i="11"/>
  <c r="CU836" i="11"/>
  <c r="CN836" i="11"/>
  <c r="CR836" i="11"/>
  <c r="CD836" i="11"/>
  <c r="CC836" i="11"/>
  <c r="CM836" i="11"/>
  <c r="CJ836" i="11"/>
  <c r="CS836" i="11"/>
  <c r="CL836" i="11"/>
  <c r="CQ836" i="11"/>
  <c r="BX836" i="11"/>
  <c r="CG836" i="11"/>
  <c r="CT836" i="11"/>
  <c r="BY836" i="11"/>
  <c r="CK836" i="11"/>
  <c r="CE836" i="11"/>
  <c r="CF836" i="11"/>
  <c r="BZ836" i="11"/>
  <c r="ED831" i="11"/>
  <c r="CJ730" i="11"/>
  <c r="CD730" i="11"/>
  <c r="CQ730" i="11"/>
  <c r="CT730" i="11"/>
  <c r="BV730" i="11"/>
  <c r="CU730" i="11"/>
  <c r="CC730" i="11"/>
  <c r="CS730" i="11"/>
  <c r="CR730" i="11"/>
  <c r="CK730" i="11"/>
  <c r="CM730" i="11"/>
  <c r="CF730" i="11"/>
  <c r="CL730" i="11"/>
  <c r="CE730" i="11"/>
  <c r="CN730" i="11"/>
  <c r="CG730" i="11"/>
  <c r="ED64" i="11"/>
  <c r="ED985" i="11"/>
  <c r="BY524" i="11"/>
  <c r="CJ524" i="11"/>
  <c r="CT524" i="11"/>
  <c r="BX524" i="11"/>
  <c r="CM524" i="11"/>
  <c r="CF524" i="11"/>
  <c r="CN524" i="11"/>
  <c r="CD524" i="11"/>
  <c r="CL524" i="11"/>
  <c r="CG524" i="11"/>
  <c r="CR524" i="11"/>
  <c r="BW524" i="11"/>
  <c r="CE524" i="11"/>
  <c r="CQ524" i="11"/>
  <c r="BV524" i="11"/>
  <c r="CC524" i="11"/>
  <c r="CU524" i="11"/>
  <c r="BZ524" i="11"/>
  <c r="CK524" i="11"/>
  <c r="CS524" i="11"/>
  <c r="ED273" i="11"/>
  <c r="CU636" i="11"/>
  <c r="CD636" i="11"/>
  <c r="CL636" i="11"/>
  <c r="CF636" i="11"/>
  <c r="CQ636" i="11"/>
  <c r="CG636" i="11"/>
  <c r="CT636" i="11"/>
  <c r="CE636" i="11"/>
  <c r="CM636" i="11"/>
  <c r="CS636" i="11"/>
  <c r="BV636" i="11"/>
  <c r="CR636" i="11"/>
  <c r="CK636" i="11"/>
  <c r="CJ636" i="11"/>
  <c r="CC636" i="11"/>
  <c r="CN636" i="11"/>
  <c r="Y346" i="11" a="1"/>
  <c r="Y346" i="11"/>
  <c r="F346" i="11" a="1"/>
  <c r="F346" i="11"/>
  <c r="AA345" i="11" a="1"/>
  <c r="AA345" i="11"/>
  <c r="F345" i="11" a="1"/>
  <c r="F345" i="11"/>
  <c r="CS709" i="11"/>
  <c r="CC709" i="11"/>
  <c r="CN709" i="11"/>
  <c r="CL709" i="11"/>
  <c r="CQ709" i="11"/>
  <c r="CR709" i="11"/>
  <c r="CM709" i="11"/>
  <c r="CG709" i="11"/>
  <c r="CU709" i="11"/>
  <c r="CJ709" i="11"/>
  <c r="BV709" i="11"/>
  <c r="CT709" i="11"/>
  <c r="CE709" i="11"/>
  <c r="CD709" i="11"/>
  <c r="CK709" i="11"/>
  <c r="CF709" i="11"/>
  <c r="ED556" i="11"/>
  <c r="ED499" i="11"/>
  <c r="BV767" i="11"/>
  <c r="CM767" i="11"/>
  <c r="CK767" i="11"/>
  <c r="CT767" i="11"/>
  <c r="CR767" i="11"/>
  <c r="CF767" i="11"/>
  <c r="CQ767" i="11"/>
  <c r="CE767" i="11"/>
  <c r="CC767" i="11"/>
  <c r="CG767" i="11"/>
  <c r="CL767" i="11"/>
  <c r="CD767" i="11"/>
  <c r="CN767" i="11"/>
  <c r="CS767" i="11"/>
  <c r="CU767" i="11"/>
  <c r="CJ767" i="11"/>
  <c r="D64" i="20"/>
  <c r="D75" i="20"/>
  <c r="ED930" i="11"/>
  <c r="ED827" i="11"/>
  <c r="BZ948" i="11"/>
  <c r="CM948" i="11"/>
  <c r="CL948" i="11"/>
  <c r="CU948" i="11"/>
  <c r="CQ948" i="11"/>
  <c r="BV948" i="11"/>
  <c r="CF948" i="11"/>
  <c r="CN948" i="11"/>
  <c r="CK948" i="11"/>
  <c r="CC948" i="11"/>
  <c r="CT948" i="11"/>
  <c r="CS948" i="11"/>
  <c r="CG948" i="11"/>
  <c r="CR948" i="11"/>
  <c r="CJ948" i="11"/>
  <c r="BX948" i="11"/>
  <c r="BY948" i="11"/>
  <c r="CE948" i="11"/>
  <c r="BW948" i="11"/>
  <c r="CD948" i="11"/>
  <c r="ED494" i="11"/>
  <c r="Y338" i="11" a="1"/>
  <c r="Y338" i="11"/>
  <c r="F337" i="11" a="1"/>
  <c r="F337" i="11"/>
  <c r="AA337" i="11" a="1"/>
  <c r="AA337" i="11"/>
  <c r="ED823" i="11"/>
  <c r="CU675" i="11"/>
  <c r="CL675" i="11"/>
  <c r="CQ675" i="11"/>
  <c r="CC675" i="11"/>
  <c r="CN675" i="11"/>
  <c r="CF675" i="11"/>
  <c r="CR675" i="11"/>
  <c r="CE675" i="11"/>
  <c r="BV675" i="11"/>
  <c r="CG675" i="11"/>
  <c r="CT675" i="11"/>
  <c r="CD675" i="11"/>
  <c r="CJ675" i="11"/>
  <c r="CS675" i="11"/>
  <c r="CM675" i="11"/>
  <c r="CK675" i="11"/>
  <c r="ED267" i="11"/>
  <c r="ED933" i="11"/>
  <c r="ED160" i="11"/>
  <c r="ED669" i="11"/>
  <c r="ED241" i="11"/>
  <c r="ED641" i="11"/>
  <c r="ED688" i="11"/>
  <c r="ED781" i="11"/>
  <c r="CT561" i="11"/>
  <c r="CG561" i="11"/>
  <c r="CN561" i="11"/>
  <c r="CU561" i="11"/>
  <c r="CQ561" i="11"/>
  <c r="CL561" i="11"/>
  <c r="BV561" i="11"/>
  <c r="CS561" i="11"/>
  <c r="CJ561" i="11"/>
  <c r="CM561" i="11"/>
  <c r="CK561" i="11"/>
  <c r="CF561" i="11"/>
  <c r="CR561" i="11"/>
  <c r="CE561" i="11"/>
  <c r="CC561" i="11"/>
  <c r="CD561" i="11"/>
  <c r="Y314" i="11" a="1"/>
  <c r="Y314" i="11"/>
  <c r="F314" i="11" a="1"/>
  <c r="F314" i="11"/>
  <c r="F313" i="11" a="1"/>
  <c r="F313" i="11"/>
  <c r="AA313" i="11" a="1"/>
  <c r="AA313" i="11"/>
  <c r="ED255" i="11"/>
  <c r="CS895" i="11"/>
  <c r="BV895" i="11"/>
  <c r="CQ895" i="11"/>
  <c r="BX895" i="11"/>
  <c r="BW895" i="11"/>
  <c r="CN895" i="11"/>
  <c r="CL895" i="11"/>
  <c r="CJ895" i="11"/>
  <c r="CG895" i="11"/>
  <c r="BY895" i="11"/>
  <c r="CU895" i="11"/>
  <c r="CK895" i="11"/>
  <c r="CT895" i="11"/>
  <c r="CM895" i="11"/>
  <c r="CD895" i="11"/>
  <c r="CC895" i="11"/>
  <c r="CR895" i="11"/>
  <c r="CE895" i="11"/>
  <c r="BZ895" i="11"/>
  <c r="CF895" i="11"/>
  <c r="ED890" i="11"/>
  <c r="ED277" i="11"/>
  <c r="AC438" i="11"/>
  <c r="AE438" i="11"/>
  <c r="CQ750" i="11"/>
  <c r="CS750" i="11"/>
  <c r="CN750" i="11"/>
  <c r="CL750" i="11"/>
  <c r="CC750" i="11"/>
  <c r="CM750" i="11"/>
  <c r="CJ750" i="11"/>
  <c r="CK750" i="11"/>
  <c r="CU750" i="11"/>
  <c r="CG750" i="11"/>
  <c r="CT750" i="11"/>
  <c r="CE750" i="11"/>
  <c r="CR750" i="11"/>
  <c r="CD750" i="11"/>
  <c r="BV750" i="11"/>
  <c r="CF750" i="11"/>
  <c r="ED712" i="11"/>
  <c r="ED694" i="11"/>
  <c r="BZ1010" i="11"/>
  <c r="CC1010" i="11"/>
  <c r="CK1010" i="11"/>
  <c r="BX1010" i="11"/>
  <c r="BY1010" i="11"/>
  <c r="CN1010" i="11"/>
  <c r="CF1010" i="11"/>
  <c r="BV1010" i="11"/>
  <c r="CQ1010" i="11"/>
  <c r="CE1010" i="11"/>
  <c r="CS1010" i="11"/>
  <c r="CG1010" i="11"/>
  <c r="CL1010" i="11"/>
  <c r="CU1010" i="11"/>
  <c r="CJ1010" i="11"/>
  <c r="CR1010" i="11"/>
  <c r="CT1010" i="11"/>
  <c r="CM1010" i="11"/>
  <c r="BW1010" i="11"/>
  <c r="CD1010" i="11"/>
  <c r="ED1010" i="11"/>
  <c r="F327" i="11" a="1"/>
  <c r="F327" i="11"/>
  <c r="AA327" i="11" a="1"/>
  <c r="AA327" i="11"/>
  <c r="AA328" i="11" a="1"/>
  <c r="AA328" i="11"/>
  <c r="ED681" i="11"/>
  <c r="CQ939" i="11"/>
  <c r="CT939" i="11"/>
  <c r="BZ939" i="11"/>
  <c r="CC939" i="11"/>
  <c r="CS939" i="11"/>
  <c r="CR939" i="11"/>
  <c r="CK939" i="11"/>
  <c r="CF939" i="11"/>
  <c r="CJ939" i="11"/>
  <c r="BX939" i="11"/>
  <c r="CU939" i="11"/>
  <c r="BY939" i="11"/>
  <c r="CL939" i="11"/>
  <c r="CG939" i="11"/>
  <c r="CM939" i="11"/>
  <c r="BV939" i="11"/>
  <c r="CE939" i="11"/>
  <c r="CD939" i="11"/>
  <c r="BW939" i="11"/>
  <c r="CN939" i="11"/>
  <c r="F191" i="11" a="1"/>
  <c r="F191" i="11"/>
  <c r="AA191" i="11" a="1"/>
  <c r="AA191" i="11"/>
  <c r="CM640" i="11"/>
  <c r="CG640" i="11"/>
  <c r="CC640" i="11"/>
  <c r="CQ640" i="11"/>
  <c r="CF640" i="11"/>
  <c r="BW640" i="11"/>
  <c r="CK640" i="11"/>
  <c r="CE640" i="11"/>
  <c r="CS640" i="11"/>
  <c r="BV640" i="11"/>
  <c r="CT640" i="11"/>
  <c r="CN640" i="11"/>
  <c r="BZ640" i="11"/>
  <c r="CL640" i="11"/>
  <c r="CD640" i="11"/>
  <c r="CU640" i="11"/>
  <c r="CJ640" i="11"/>
  <c r="BX640" i="11"/>
  <c r="CR640" i="11"/>
  <c r="AA419" i="11" a="1"/>
  <c r="AA419" i="11"/>
  <c r="F419" i="11" a="1"/>
  <c r="F419" i="11"/>
  <c r="ED967" i="11"/>
  <c r="Y102" i="11" a="1"/>
  <c r="Y102" i="11"/>
  <c r="F102" i="11" a="1"/>
  <c r="F102" i="11"/>
  <c r="AA101" i="11" a="1"/>
  <c r="AA101" i="11"/>
  <c r="F101" i="11" a="1"/>
  <c r="F101" i="11"/>
  <c r="CM743" i="11"/>
  <c r="CG743" i="11"/>
  <c r="CJ743" i="11"/>
  <c r="CN743" i="11"/>
  <c r="CS743" i="11"/>
  <c r="CC743" i="11"/>
  <c r="CR743" i="11"/>
  <c r="CT743" i="11"/>
  <c r="BV743" i="11"/>
  <c r="CU743" i="11"/>
  <c r="CL743" i="11"/>
  <c r="CQ743" i="11"/>
  <c r="CD743" i="11"/>
  <c r="CF743" i="11"/>
  <c r="CK743" i="11"/>
  <c r="CE743" i="11"/>
  <c r="ED763" i="11"/>
  <c r="ED176" i="11"/>
  <c r="CL910" i="11"/>
  <c r="CS910" i="11"/>
  <c r="BX910" i="11"/>
  <c r="BZ910" i="11"/>
  <c r="CE910" i="11"/>
  <c r="CK910" i="11"/>
  <c r="CU910" i="11"/>
  <c r="CD910" i="11"/>
  <c r="CM910" i="11"/>
  <c r="CT910" i="11"/>
  <c r="BW910" i="11"/>
  <c r="CC910" i="11"/>
  <c r="CQ910" i="11"/>
  <c r="CF910" i="11"/>
  <c r="BY910" i="11"/>
  <c r="BV910" i="11"/>
  <c r="CN910" i="11"/>
  <c r="CJ910" i="11"/>
  <c r="CR910" i="11"/>
  <c r="CG910" i="11"/>
  <c r="AC197" i="11"/>
  <c r="AE197" i="11"/>
  <c r="ED197" i="11"/>
  <c r="ED893" i="11"/>
  <c r="CS692" i="11"/>
  <c r="CM692" i="11"/>
  <c r="BV692" i="11"/>
  <c r="CQ692" i="11"/>
  <c r="CT692" i="11"/>
  <c r="CU692" i="11"/>
  <c r="CK692" i="11"/>
  <c r="CJ692" i="11"/>
  <c r="CR692" i="11"/>
  <c r="CF692" i="11"/>
  <c r="CE692" i="11"/>
  <c r="CC692" i="11"/>
  <c r="CD692" i="11"/>
  <c r="CN692" i="11"/>
  <c r="CG692" i="11"/>
  <c r="CL692" i="11"/>
  <c r="AA13" i="11" a="1"/>
  <c r="AA13" i="11"/>
  <c r="F13" i="11" a="1"/>
  <c r="F13" i="11"/>
  <c r="ED652" i="11"/>
  <c r="AC455" i="11"/>
  <c r="AE455" i="11"/>
  <c r="ED455" i="11"/>
  <c r="ED935" i="11"/>
  <c r="Y14" i="11" a="1"/>
  <c r="Y14" i="11"/>
  <c r="AC13" i="11"/>
  <c r="AE13" i="11"/>
  <c r="ED13" i="11"/>
  <c r="ED710" i="11"/>
  <c r="ED128" i="11"/>
  <c r="AC81" i="11"/>
  <c r="AE81" i="11"/>
  <c r="ED81" i="11"/>
  <c r="ED915" i="11"/>
  <c r="CL930" i="11"/>
  <c r="CJ930" i="11"/>
  <c r="CS930" i="11"/>
  <c r="BY930" i="11"/>
  <c r="BZ930" i="11"/>
  <c r="CG930" i="11"/>
  <c r="CR930" i="11"/>
  <c r="BW930" i="11"/>
  <c r="CQ930" i="11"/>
  <c r="CF930" i="11"/>
  <c r="CT930" i="11"/>
  <c r="CE930" i="11"/>
  <c r="CM930" i="11"/>
  <c r="CU930" i="11"/>
  <c r="BV930" i="11"/>
  <c r="CK930" i="11"/>
  <c r="BX930" i="11"/>
  <c r="CD930" i="11"/>
  <c r="CN930" i="11"/>
  <c r="CC930" i="11"/>
  <c r="BV827" i="11"/>
  <c r="CJ827" i="11"/>
  <c r="CE827" i="11"/>
  <c r="CM827" i="11"/>
  <c r="BY827" i="11"/>
  <c r="BZ827" i="11"/>
  <c r="CK827" i="11"/>
  <c r="CL827" i="11"/>
  <c r="CS827" i="11"/>
  <c r="CN827" i="11"/>
  <c r="BW827" i="11"/>
  <c r="CT827" i="11"/>
  <c r="BX827" i="11"/>
  <c r="CD827" i="11"/>
  <c r="CF827" i="11"/>
  <c r="CU827" i="11"/>
  <c r="CR827" i="11"/>
  <c r="CC827" i="11"/>
  <c r="CG827" i="11"/>
  <c r="CQ827" i="11"/>
  <c r="CF518" i="11"/>
  <c r="CK518" i="11"/>
  <c r="CC518" i="11"/>
  <c r="CJ518" i="11"/>
  <c r="CE518" i="11"/>
  <c r="CS518" i="11"/>
  <c r="BV518" i="11"/>
  <c r="CD518" i="11"/>
  <c r="CR518" i="11"/>
  <c r="BY518" i="11"/>
  <c r="CG518" i="11"/>
  <c r="CT518" i="11"/>
  <c r="BX518" i="11"/>
  <c r="CN518" i="11"/>
  <c r="CQ518" i="11"/>
  <c r="BZ518" i="11"/>
  <c r="CM518" i="11"/>
  <c r="CU518" i="11"/>
  <c r="BW518" i="11"/>
  <c r="CL518" i="11"/>
  <c r="ED867" i="11"/>
  <c r="CK818" i="11"/>
  <c r="BW818" i="11"/>
  <c r="CU818" i="11"/>
  <c r="CJ818" i="11"/>
  <c r="CC818" i="11"/>
  <c r="CR818" i="11"/>
  <c r="CL818" i="11"/>
  <c r="CF818" i="11"/>
  <c r="BX818" i="11"/>
  <c r="CQ818" i="11"/>
  <c r="CE818" i="11"/>
  <c r="BZ818" i="11"/>
  <c r="CT818" i="11"/>
  <c r="CG818" i="11"/>
  <c r="BV818" i="11"/>
  <c r="CN818" i="11"/>
  <c r="CD818" i="11"/>
  <c r="CM818" i="11"/>
  <c r="BY818" i="11"/>
  <c r="CS818" i="11"/>
  <c r="CM732" i="11"/>
  <c r="CG732" i="11"/>
  <c r="CT732" i="11"/>
  <c r="CE732" i="11"/>
  <c r="CU732" i="11"/>
  <c r="CF732" i="11"/>
  <c r="CL732" i="11"/>
  <c r="CQ732" i="11"/>
  <c r="CR732" i="11"/>
  <c r="CC732" i="11"/>
  <c r="BV732" i="11"/>
  <c r="CK732" i="11"/>
  <c r="CJ732" i="11"/>
  <c r="CS732" i="11"/>
  <c r="CN732" i="11"/>
  <c r="CD732" i="11"/>
  <c r="D52" i="20"/>
  <c r="D76" i="20"/>
  <c r="D65" i="20"/>
  <c r="CS872" i="11"/>
  <c r="CF872" i="11"/>
  <c r="CM872" i="11"/>
  <c r="CT872" i="11"/>
  <c r="BZ872" i="11"/>
  <c r="BW872" i="11"/>
  <c r="CQ872" i="11"/>
  <c r="CJ872" i="11"/>
  <c r="CU872" i="11"/>
  <c r="CG872" i="11"/>
  <c r="CD872" i="11"/>
  <c r="CN872" i="11"/>
  <c r="CL872" i="11"/>
  <c r="BV872" i="11"/>
  <c r="CE872" i="11"/>
  <c r="CC872" i="11"/>
  <c r="BY872" i="11"/>
  <c r="CR872" i="11"/>
  <c r="BX872" i="11"/>
  <c r="CK872" i="11"/>
  <c r="CJ641" i="11"/>
  <c r="CR641" i="11"/>
  <c r="BV641" i="11"/>
  <c r="CT641" i="11"/>
  <c r="CU641" i="11"/>
  <c r="CK641" i="11"/>
  <c r="CC641" i="11"/>
  <c r="CG641" i="11"/>
  <c r="CN641" i="11"/>
  <c r="CD641" i="11"/>
  <c r="CS641" i="11"/>
  <c r="CQ641" i="11"/>
  <c r="CL641" i="11"/>
  <c r="CM641" i="11"/>
  <c r="CE641" i="11"/>
  <c r="CF641" i="11"/>
  <c r="ED601" i="11"/>
  <c r="ED755" i="11"/>
  <c r="ED608" i="11"/>
  <c r="CM804" i="11"/>
  <c r="CQ804" i="11"/>
  <c r="CU804" i="11"/>
  <c r="BV804" i="11"/>
  <c r="CR804" i="11"/>
  <c r="CN804" i="11"/>
  <c r="CJ804" i="11"/>
  <c r="CF804" i="11"/>
  <c r="CL804" i="11"/>
  <c r="CD804" i="11"/>
  <c r="CC804" i="11"/>
  <c r="CE804" i="11"/>
  <c r="CS804" i="11"/>
  <c r="CG804" i="11"/>
  <c r="CK804" i="11"/>
  <c r="CT804" i="11"/>
  <c r="BW1005" i="11"/>
  <c r="CQ1005" i="11"/>
  <c r="BX1005" i="11"/>
  <c r="CR1005" i="11"/>
  <c r="BY1005" i="11"/>
  <c r="CT1005" i="11"/>
  <c r="CE1005" i="11"/>
  <c r="CC1005" i="11"/>
  <c r="BV1005" i="11"/>
  <c r="CS1005" i="11"/>
  <c r="CG1005" i="11"/>
  <c r="CJ1005" i="11"/>
  <c r="CM1005" i="11"/>
  <c r="BZ1005" i="11"/>
  <c r="CK1005" i="11"/>
  <c r="CD1005" i="11"/>
  <c r="CN1005" i="11"/>
  <c r="CU1005" i="11"/>
  <c r="CL1005" i="11"/>
  <c r="CF1005" i="11"/>
  <c r="AC315" i="11"/>
  <c r="AE315" i="11"/>
  <c r="CJ757" i="11"/>
  <c r="CG757" i="11"/>
  <c r="BV757" i="11"/>
  <c r="CD757" i="11"/>
  <c r="CL757" i="11"/>
  <c r="CN757" i="11"/>
  <c r="CT757" i="11"/>
  <c r="CS757" i="11"/>
  <c r="CK757" i="11"/>
  <c r="CM757" i="11"/>
  <c r="CU757" i="11"/>
  <c r="CC757" i="11"/>
  <c r="CQ757" i="11"/>
  <c r="CE757" i="11"/>
  <c r="CF757" i="11"/>
  <c r="CR757" i="11"/>
  <c r="AA309" i="11" a="1"/>
  <c r="AA309" i="11"/>
  <c r="F309" i="11" a="1"/>
  <c r="F309" i="11"/>
  <c r="F229" i="11" a="1"/>
  <c r="F229" i="11"/>
  <c r="AA229" i="11" a="1"/>
  <c r="AA229" i="11"/>
  <c r="BV880" i="11"/>
  <c r="CU880" i="11"/>
  <c r="CM880" i="11"/>
  <c r="CQ880" i="11"/>
  <c r="BX880" i="11"/>
  <c r="CJ880" i="11"/>
  <c r="CC880" i="11"/>
  <c r="CN880" i="11"/>
  <c r="BY880" i="11"/>
  <c r="CE880" i="11"/>
  <c r="BZ880" i="11"/>
  <c r="CS880" i="11"/>
  <c r="BW880" i="11"/>
  <c r="CD880" i="11"/>
  <c r="CG880" i="11"/>
  <c r="CT880" i="11"/>
  <c r="CL880" i="11"/>
  <c r="CK880" i="11"/>
  <c r="CR880" i="11"/>
  <c r="CF880" i="11"/>
  <c r="BW831" i="11"/>
  <c r="CK831" i="11"/>
  <c r="CG831" i="11"/>
  <c r="CS831" i="11"/>
  <c r="CM831" i="11"/>
  <c r="BV831" i="11"/>
  <c r="BZ831" i="11"/>
  <c r="CQ831" i="11"/>
  <c r="BY831" i="11"/>
  <c r="CD831" i="11"/>
  <c r="CC831" i="11"/>
  <c r="CJ831" i="11"/>
  <c r="CR831" i="11"/>
  <c r="CN831" i="11"/>
  <c r="BX831" i="11"/>
  <c r="CE831" i="11"/>
  <c r="CF831" i="11"/>
  <c r="CU831" i="11"/>
  <c r="CL831" i="11"/>
  <c r="CT831" i="11"/>
  <c r="ED326" i="11"/>
  <c r="ED587" i="11"/>
  <c r="CU587" i="11"/>
  <c r="CD587" i="11"/>
  <c r="CN587" i="11"/>
  <c r="CE587" i="11"/>
  <c r="CC587" i="11"/>
  <c r="CT587" i="11"/>
  <c r="BV587" i="11"/>
  <c r="CK587" i="11"/>
  <c r="CS587" i="11"/>
  <c r="CR587" i="11"/>
  <c r="CL587" i="11"/>
  <c r="CJ587" i="11"/>
  <c r="CQ587" i="11"/>
  <c r="CG587" i="11"/>
  <c r="CF587" i="11"/>
  <c r="CM587" i="11"/>
  <c r="AC127" i="11"/>
  <c r="AE127" i="11"/>
  <c r="ED127" i="11"/>
  <c r="ED503" i="11"/>
  <c r="ED12" i="11"/>
  <c r="ED233" i="11"/>
  <c r="Y192" i="11" a="1"/>
  <c r="Y192" i="11"/>
  <c r="ED191" i="11"/>
  <c r="ED971" i="11"/>
  <c r="F176" i="11" a="1"/>
  <c r="F176" i="11"/>
  <c r="ED953" i="11"/>
  <c r="CG973" i="11"/>
  <c r="CL973" i="11"/>
  <c r="BW973" i="11"/>
  <c r="CM973" i="11"/>
  <c r="BV973" i="11"/>
  <c r="CR973" i="11"/>
  <c r="CF973" i="11"/>
  <c r="CJ973" i="11"/>
  <c r="CS973" i="11"/>
  <c r="CN973" i="11"/>
  <c r="CD973" i="11"/>
  <c r="CT973" i="11"/>
  <c r="BY973" i="11"/>
  <c r="CC973" i="11"/>
  <c r="CQ973" i="11"/>
  <c r="BZ973" i="11"/>
  <c r="CK973" i="11"/>
  <c r="CU973" i="11"/>
  <c r="CE973" i="11"/>
  <c r="BX973" i="11"/>
  <c r="ED490" i="11"/>
  <c r="ED795" i="11"/>
  <c r="CG915" i="11"/>
  <c r="CC915" i="11"/>
  <c r="BV915" i="11"/>
  <c r="BW915" i="11"/>
  <c r="CQ915" i="11"/>
  <c r="BX915" i="11"/>
  <c r="CS915" i="11"/>
  <c r="CL915" i="11"/>
  <c r="BY915" i="11"/>
  <c r="CN915" i="11"/>
  <c r="BZ915" i="11"/>
  <c r="CR915" i="11"/>
  <c r="CJ915" i="11"/>
  <c r="CF915" i="11"/>
  <c r="CE915" i="11"/>
  <c r="CT915" i="11"/>
  <c r="CM915" i="11"/>
  <c r="CU915" i="11"/>
  <c r="CD915" i="11"/>
  <c r="CK915" i="11"/>
  <c r="ED69" i="11"/>
  <c r="ED155" i="11"/>
  <c r="F478" i="11" a="1"/>
  <c r="F478" i="11"/>
  <c r="ED872" i="11"/>
  <c r="ED943" i="11"/>
  <c r="BV699" i="11"/>
  <c r="CD699" i="11"/>
  <c r="CK699" i="11"/>
  <c r="CE699" i="11"/>
  <c r="CU699" i="11"/>
  <c r="CR699" i="11"/>
  <c r="CM699" i="11"/>
  <c r="CT699" i="11"/>
  <c r="CQ699" i="11"/>
  <c r="CL699" i="11"/>
  <c r="CC699" i="11"/>
  <c r="CJ699" i="11"/>
  <c r="CN699" i="11"/>
  <c r="CF699" i="11"/>
  <c r="CS699" i="11"/>
  <c r="CG699" i="11"/>
  <c r="CL968" i="11"/>
  <c r="CF968" i="11"/>
  <c r="BY968" i="11"/>
  <c r="CQ968" i="11"/>
  <c r="CU968" i="11"/>
  <c r="BX968" i="11"/>
  <c r="CN968" i="11"/>
  <c r="CC968" i="11"/>
  <c r="BZ968" i="11"/>
  <c r="CR968" i="11"/>
  <c r="CD968" i="11"/>
  <c r="CK968" i="11"/>
  <c r="BW968" i="11"/>
  <c r="CM968" i="11"/>
  <c r="CE968" i="11"/>
  <c r="CJ968" i="11"/>
  <c r="CT968" i="11"/>
  <c r="CG968" i="11"/>
  <c r="CS968" i="11"/>
  <c r="BV968" i="11"/>
  <c r="ED735" i="11"/>
  <c r="ED993" i="11"/>
  <c r="ED566" i="11"/>
  <c r="ED647" i="11"/>
  <c r="ED895" i="11"/>
  <c r="ED719" i="11"/>
  <c r="CJ586" i="11"/>
  <c r="CF586" i="11"/>
  <c r="CT586" i="11"/>
  <c r="CD586" i="11"/>
  <c r="BV586" i="11"/>
  <c r="CN586" i="11"/>
  <c r="CM586" i="11"/>
  <c r="CU586" i="11"/>
  <c r="CQ586" i="11"/>
  <c r="CR586" i="11"/>
  <c r="CL586" i="11"/>
  <c r="CK586" i="11"/>
  <c r="CC586" i="11"/>
  <c r="CG586" i="11"/>
  <c r="CS586" i="11"/>
  <c r="CE586" i="11"/>
  <c r="Y112" i="11" a="1"/>
  <c r="Y112" i="11"/>
  <c r="F112" i="11" a="1"/>
  <c r="F112" i="11"/>
  <c r="AA111" i="11" a="1"/>
  <c r="AA111" i="11"/>
  <c r="F111" i="11" a="1"/>
  <c r="F111" i="11"/>
  <c r="ED523" i="11"/>
  <c r="BW523" i="11"/>
  <c r="CL523" i="11"/>
  <c r="CT523" i="11"/>
  <c r="BX523" i="11"/>
  <c r="CK523" i="11"/>
  <c r="CR523" i="11"/>
  <c r="BY523" i="11"/>
  <c r="CN523" i="11"/>
  <c r="CF523" i="11"/>
  <c r="CM523" i="11"/>
  <c r="CC523" i="11"/>
  <c r="CJ523" i="11"/>
  <c r="CE523" i="11"/>
  <c r="CU523" i="11"/>
  <c r="CD523" i="11"/>
  <c r="CS523" i="11"/>
  <c r="CQ523" i="11"/>
  <c r="BZ523" i="11"/>
  <c r="BV523" i="11"/>
  <c r="CG523" i="11"/>
  <c r="ED654" i="11"/>
  <c r="ED172" i="11"/>
  <c r="ED314" i="11"/>
  <c r="ED568" i="11"/>
  <c r="CQ844" i="11"/>
  <c r="CJ844" i="11"/>
  <c r="CN844" i="11"/>
  <c r="BX844" i="11"/>
  <c r="CC844" i="11"/>
  <c r="CS844" i="11"/>
  <c r="CR844" i="11"/>
  <c r="CM844" i="11"/>
  <c r="BW844" i="11"/>
  <c r="CU844" i="11"/>
  <c r="BV844" i="11"/>
  <c r="BY844" i="11"/>
  <c r="CE844" i="11"/>
  <c r="CT844" i="11"/>
  <c r="BZ844" i="11"/>
  <c r="CL844" i="11"/>
  <c r="CD844" i="11"/>
  <c r="CK844" i="11"/>
  <c r="CF844" i="11"/>
  <c r="CG844" i="11"/>
  <c r="CL694" i="11"/>
  <c r="CK694" i="11"/>
  <c r="CN694" i="11"/>
  <c r="CU694" i="11"/>
  <c r="BZ694" i="11"/>
  <c r="CC694" i="11"/>
  <c r="BW694" i="11"/>
  <c r="CD694" i="11"/>
  <c r="CQ694" i="11"/>
  <c r="BV694" i="11"/>
  <c r="CG694" i="11"/>
  <c r="BX694" i="11"/>
  <c r="BY694" i="11"/>
  <c r="CF694" i="11"/>
  <c r="CJ694" i="11"/>
  <c r="CR694" i="11"/>
  <c r="CE694" i="11"/>
  <c r="CS694" i="11"/>
  <c r="CM694" i="11"/>
  <c r="CT694" i="11"/>
  <c r="ED465" i="11"/>
  <c r="ED138" i="11"/>
  <c r="ED835" i="11"/>
  <c r="ED730" i="11"/>
  <c r="ED611" i="11"/>
  <c r="ED616" i="11"/>
  <c r="CG985" i="11"/>
  <c r="BW985" i="11"/>
  <c r="CM985" i="11"/>
  <c r="BV985" i="11"/>
  <c r="BX985" i="11"/>
  <c r="CQ985" i="11"/>
  <c r="CR985" i="11"/>
  <c r="CS985" i="11"/>
  <c r="CF985" i="11"/>
  <c r="CD985" i="11"/>
  <c r="CN985" i="11"/>
  <c r="CK985" i="11"/>
  <c r="CC985" i="11"/>
  <c r="CT985" i="11"/>
  <c r="CE985" i="11"/>
  <c r="BY985" i="11"/>
  <c r="CJ985" i="11"/>
  <c r="BZ985" i="11"/>
  <c r="CL985" i="11"/>
  <c r="CU985" i="11"/>
  <c r="ED190" i="11"/>
  <c r="BZ620" i="11"/>
  <c r="CL620" i="11"/>
  <c r="CR620" i="11"/>
  <c r="CC620" i="11"/>
  <c r="BY620" i="11"/>
  <c r="CT620" i="11"/>
  <c r="CN620" i="11"/>
  <c r="BX620" i="11"/>
  <c r="CK620" i="11"/>
  <c r="CJ620" i="11"/>
  <c r="CQ620" i="11"/>
  <c r="CG620" i="11"/>
  <c r="CM620" i="11"/>
  <c r="BV620" i="11"/>
  <c r="CF620" i="11"/>
  <c r="BW620" i="11"/>
  <c r="CS620" i="11"/>
  <c r="CU620" i="11"/>
  <c r="CD620" i="11"/>
  <c r="CE620" i="11"/>
  <c r="BV549" i="11"/>
  <c r="CD549" i="11"/>
  <c r="CU549" i="11"/>
  <c r="CG549" i="11"/>
  <c r="CN549" i="11"/>
  <c r="CF549" i="11"/>
  <c r="CJ549" i="11"/>
  <c r="CR549" i="11"/>
  <c r="CS549" i="11"/>
  <c r="CK549" i="11"/>
  <c r="CQ549" i="11"/>
  <c r="CL549" i="11"/>
  <c r="CT549" i="11"/>
  <c r="CC549" i="11"/>
  <c r="CM549" i="11"/>
  <c r="CE549" i="11"/>
  <c r="ED282" i="11"/>
  <c r="CN763" i="11"/>
  <c r="CE763" i="11"/>
  <c r="CS763" i="11"/>
  <c r="CF763" i="11"/>
  <c r="CL763" i="11"/>
  <c r="CD763" i="11"/>
  <c r="CM763" i="11"/>
  <c r="CJ763" i="11"/>
  <c r="CC763" i="11"/>
  <c r="CU763" i="11"/>
  <c r="CR763" i="11"/>
  <c r="CK763" i="11"/>
  <c r="BV763" i="11"/>
  <c r="CG763" i="11"/>
  <c r="CQ763" i="11"/>
  <c r="CT763" i="11"/>
  <c r="AA177" i="11" a="1"/>
  <c r="AA177" i="11"/>
  <c r="F177" i="11" a="1"/>
  <c r="F177" i="11"/>
  <c r="F198" i="11" a="1"/>
  <c r="F198" i="11"/>
  <c r="CQ652" i="11"/>
  <c r="CJ652" i="11"/>
  <c r="CT652" i="11"/>
  <c r="CK652" i="11"/>
  <c r="BZ652" i="11"/>
  <c r="BW652" i="11"/>
  <c r="BX652" i="11"/>
  <c r="CU652" i="11"/>
  <c r="CL652" i="11"/>
  <c r="CD652" i="11"/>
  <c r="BV652" i="11"/>
  <c r="CR652" i="11"/>
  <c r="CE652" i="11"/>
  <c r="CS652" i="11"/>
  <c r="CN652" i="11"/>
  <c r="CG652" i="11"/>
  <c r="BY652" i="11"/>
  <c r="CC652" i="11"/>
  <c r="CF652" i="11"/>
  <c r="CM652" i="11"/>
  <c r="ED230" i="11"/>
  <c r="AA231" i="11" a="1"/>
  <c r="AA231" i="11"/>
  <c r="F231" i="11" a="1"/>
  <c r="F231" i="11"/>
  <c r="CN556" i="11"/>
  <c r="BW556" i="11"/>
  <c r="CT556" i="11"/>
  <c r="CL556" i="11"/>
  <c r="CM556" i="11"/>
  <c r="CK556" i="11"/>
  <c r="CR556" i="11"/>
  <c r="CJ556" i="11"/>
  <c r="CQ556" i="11"/>
  <c r="BZ556" i="11"/>
  <c r="CD556" i="11"/>
  <c r="BY556" i="11"/>
  <c r="CC556" i="11"/>
  <c r="CE556" i="11"/>
  <c r="BV556" i="11"/>
  <c r="CU556" i="11"/>
  <c r="CF556" i="11"/>
  <c r="BX556" i="11"/>
  <c r="CS556" i="11"/>
  <c r="CG556" i="11"/>
  <c r="BV769" i="11"/>
  <c r="CE769" i="11"/>
  <c r="CQ769" i="11"/>
  <c r="CG769" i="11"/>
  <c r="CJ769" i="11"/>
  <c r="CF769" i="11"/>
  <c r="CN769" i="11"/>
  <c r="CC769" i="11"/>
  <c r="CM769" i="11"/>
  <c r="CL769" i="11"/>
  <c r="CK769" i="11"/>
  <c r="CT769" i="11"/>
  <c r="CS769" i="11"/>
  <c r="CR769" i="11"/>
  <c r="CU769" i="11"/>
  <c r="CD769" i="11"/>
  <c r="ED506" i="11"/>
  <c r="CM879" i="11"/>
  <c r="CG879" i="11"/>
  <c r="CQ879" i="11"/>
  <c r="CF879" i="11"/>
  <c r="CJ879" i="11"/>
  <c r="BY879" i="11"/>
  <c r="CT879" i="11"/>
  <c r="CD879" i="11"/>
  <c r="CK879" i="11"/>
  <c r="CL879" i="11"/>
  <c r="BZ879" i="11"/>
  <c r="CU879" i="11"/>
  <c r="BW879" i="11"/>
  <c r="BV879" i="11"/>
  <c r="CE879" i="11"/>
  <c r="BX879" i="11"/>
  <c r="CC879" i="11"/>
  <c r="CN879" i="11"/>
  <c r="CR879" i="11"/>
  <c r="CS879" i="11"/>
  <c r="Y240" i="11" a="1"/>
  <c r="Y240" i="11"/>
  <c r="AA239" i="11" a="1"/>
  <c r="AA239" i="11"/>
  <c r="F239" i="11" a="1"/>
  <c r="F239" i="11"/>
  <c r="ED484" i="11"/>
  <c r="BZ935" i="11"/>
  <c r="CN935" i="11"/>
  <c r="CU935" i="11"/>
  <c r="CC935" i="11"/>
  <c r="CM935" i="11"/>
  <c r="CD935" i="11"/>
  <c r="CJ935" i="11"/>
  <c r="CR935" i="11"/>
  <c r="CK935" i="11"/>
  <c r="CG935" i="11"/>
  <c r="CE935" i="11"/>
  <c r="BW935" i="11"/>
  <c r="CQ935" i="11"/>
  <c r="BV935" i="11"/>
  <c r="CS935" i="11"/>
  <c r="CL935" i="11"/>
  <c r="CF935" i="11"/>
  <c r="CT935" i="11"/>
  <c r="BX935" i="11"/>
  <c r="BY935" i="11"/>
  <c r="CR811" i="11"/>
  <c r="CG811" i="11"/>
  <c r="CN811" i="11"/>
  <c r="CT811" i="11"/>
  <c r="BV811" i="11"/>
  <c r="CJ811" i="11"/>
  <c r="CK811" i="11"/>
  <c r="CU811" i="11"/>
  <c r="CQ811" i="11"/>
  <c r="CL811" i="11"/>
  <c r="CM811" i="11"/>
  <c r="CE811" i="11"/>
  <c r="CS811" i="11"/>
  <c r="CF811" i="11"/>
  <c r="CC811" i="11"/>
  <c r="CD811" i="11"/>
  <c r="ED900" i="11"/>
  <c r="ED173" i="11"/>
  <c r="ED48" i="11"/>
  <c r="CQ909" i="11"/>
  <c r="CN909" i="11"/>
  <c r="CF909" i="11"/>
  <c r="CK909" i="11"/>
  <c r="BY909" i="11"/>
  <c r="CS909" i="11"/>
  <c r="CU909" i="11"/>
  <c r="CR909" i="11"/>
  <c r="CE909" i="11"/>
  <c r="CJ909" i="11"/>
  <c r="CG909" i="11"/>
  <c r="CD909" i="11"/>
  <c r="CT909" i="11"/>
  <c r="BW909" i="11"/>
  <c r="CM909" i="11"/>
  <c r="BZ909" i="11"/>
  <c r="BX909" i="11"/>
  <c r="CC909" i="11"/>
  <c r="BV909" i="11"/>
  <c r="CL909" i="11"/>
  <c r="ED74" i="11"/>
  <c r="ED975" i="11"/>
  <c r="CS688" i="11"/>
  <c r="CF688" i="11"/>
  <c r="CU688" i="11"/>
  <c r="CN688" i="11"/>
  <c r="CC688" i="11"/>
  <c r="CG688" i="11"/>
  <c r="BW688" i="11"/>
  <c r="CR688" i="11"/>
  <c r="CK688" i="11"/>
  <c r="CJ688" i="11"/>
  <c r="BV688" i="11"/>
  <c r="BY688" i="11"/>
  <c r="CM688" i="11"/>
  <c r="CL688" i="11"/>
  <c r="BZ688" i="11"/>
  <c r="BX688" i="11"/>
  <c r="CD688" i="11"/>
  <c r="CQ688" i="11"/>
  <c r="CE688" i="11"/>
  <c r="CL755" i="11"/>
  <c r="CF755" i="11"/>
  <c r="CQ755" i="11"/>
  <c r="CE755" i="11"/>
  <c r="CM755" i="11"/>
  <c r="CG755" i="11"/>
  <c r="CN755" i="11"/>
  <c r="CD755" i="11"/>
  <c r="CK755" i="11"/>
  <c r="BV755" i="11"/>
  <c r="CS755" i="11"/>
  <c r="CR755" i="11"/>
  <c r="CJ755" i="11"/>
  <c r="CC755" i="11"/>
  <c r="CU755" i="11"/>
  <c r="CT755" i="11"/>
  <c r="ED699" i="11"/>
  <c r="AC398" i="11"/>
  <c r="AE398" i="11"/>
  <c r="ED165" i="11"/>
  <c r="Y288" i="11" a="1"/>
  <c r="Y288" i="11"/>
  <c r="AA287" i="11" a="1"/>
  <c r="AA287" i="11"/>
  <c r="F287" i="11" a="1"/>
  <c r="F287" i="11"/>
  <c r="ED496" i="11"/>
  <c r="BV768" i="11"/>
  <c r="CF768" i="11"/>
  <c r="CQ768" i="11"/>
  <c r="BW768" i="11"/>
  <c r="CD768" i="11"/>
  <c r="CM768" i="11"/>
  <c r="CN768" i="11"/>
  <c r="CG768" i="11"/>
  <c r="CL768" i="11"/>
  <c r="CS768" i="11"/>
  <c r="CE768" i="11"/>
  <c r="CR768" i="11"/>
  <c r="BZ768" i="11"/>
  <c r="CT768" i="11"/>
  <c r="CJ768" i="11"/>
  <c r="BX768" i="11"/>
  <c r="CK768" i="11"/>
  <c r="CC768" i="11"/>
  <c r="BY768" i="11"/>
  <c r="CU768" i="11"/>
  <c r="ED968" i="11"/>
  <c r="ED70" i="11"/>
  <c r="ED218" i="11"/>
  <c r="ED224" i="11"/>
  <c r="AA225" i="11" a="1"/>
  <c r="AA225" i="11"/>
  <c r="F225" i="11" a="1"/>
  <c r="F225" i="11"/>
  <c r="CS1001" i="11"/>
  <c r="CM1001" i="11"/>
  <c r="CT1001" i="11"/>
  <c r="CE1001" i="11"/>
  <c r="BX1001" i="11"/>
  <c r="BW1001" i="11"/>
  <c r="BV1001" i="11"/>
  <c r="CC1001" i="11"/>
  <c r="CN1001" i="11"/>
  <c r="CR1001" i="11"/>
  <c r="CU1001" i="11"/>
  <c r="CL1001" i="11"/>
  <c r="CF1001" i="11"/>
  <c r="CK1001" i="11"/>
  <c r="CG1001" i="11"/>
  <c r="BZ1001" i="11"/>
  <c r="CJ1001" i="11"/>
  <c r="BY1001" i="11"/>
  <c r="CQ1001" i="11"/>
  <c r="CD1001" i="11"/>
  <c r="AC435" i="11"/>
  <c r="AE435" i="11"/>
  <c r="ED809" i="11"/>
  <c r="CN822" i="11"/>
  <c r="CF822" i="11"/>
  <c r="CC822" i="11"/>
  <c r="CE822" i="11"/>
  <c r="CU822" i="11"/>
  <c r="CG822" i="11"/>
  <c r="CJ822" i="11"/>
  <c r="CD822" i="11"/>
  <c r="CM822" i="11"/>
  <c r="CS822" i="11"/>
  <c r="BV822" i="11"/>
  <c r="CT822" i="11"/>
  <c r="CL822" i="11"/>
  <c r="CQ822" i="11"/>
  <c r="CK822" i="11"/>
  <c r="CR822" i="11"/>
  <c r="ED822" i="11"/>
  <c r="ED634" i="11"/>
  <c r="ED88" i="11"/>
  <c r="ED812" i="11"/>
  <c r="BV812" i="11"/>
  <c r="CN812" i="11"/>
  <c r="CF812" i="11"/>
  <c r="BX812" i="11"/>
  <c r="CJ812" i="11"/>
  <c r="CG812" i="11"/>
  <c r="CQ812" i="11"/>
  <c r="CC812" i="11"/>
  <c r="CD812" i="11"/>
  <c r="BZ812" i="11"/>
  <c r="BY812" i="11"/>
  <c r="CT812" i="11"/>
  <c r="CL812" i="11"/>
  <c r="CU812" i="11"/>
  <c r="BW812" i="11"/>
  <c r="CS812" i="11"/>
  <c r="CM812" i="11"/>
  <c r="CK812" i="11"/>
  <c r="CR812" i="11"/>
  <c r="CE812" i="11"/>
  <c r="CJ846" i="11"/>
  <c r="CL846" i="11"/>
  <c r="CM846" i="11"/>
  <c r="CQ846" i="11"/>
  <c r="BW846" i="11"/>
  <c r="CK846" i="11"/>
  <c r="CF846" i="11"/>
  <c r="CR846" i="11"/>
  <c r="CE846" i="11"/>
  <c r="CD846" i="11"/>
  <c r="CT846" i="11"/>
  <c r="BV846" i="11"/>
  <c r="BX846" i="11"/>
  <c r="CG846" i="11"/>
  <c r="BZ846" i="11"/>
  <c r="BY846" i="11"/>
  <c r="CN846" i="11"/>
  <c r="CU846" i="11"/>
  <c r="CC846" i="11"/>
  <c r="CS846" i="11"/>
  <c r="ED140" i="11"/>
  <c r="CL825" i="11"/>
  <c r="BW825" i="11"/>
  <c r="CF825" i="11"/>
  <c r="CC825" i="11"/>
  <c r="CG825" i="11"/>
  <c r="CD825" i="11"/>
  <c r="CS825" i="11"/>
  <c r="CT825" i="11"/>
  <c r="BV825" i="11"/>
  <c r="CE825" i="11"/>
  <c r="CK825" i="11"/>
  <c r="CN825" i="11"/>
  <c r="CU825" i="11"/>
  <c r="BX825" i="11"/>
  <c r="CR825" i="11"/>
  <c r="BZ825" i="11"/>
  <c r="CJ825" i="11"/>
  <c r="CQ825" i="11"/>
  <c r="CM825" i="11"/>
  <c r="BY825" i="11"/>
  <c r="ED625" i="11"/>
  <c r="CQ969" i="11"/>
  <c r="CL969" i="11"/>
  <c r="CU969" i="11"/>
  <c r="CD969" i="11"/>
  <c r="CE969" i="11"/>
  <c r="CN969" i="11"/>
  <c r="CJ969" i="11"/>
  <c r="CM969" i="11"/>
  <c r="BY969" i="11"/>
  <c r="BZ969" i="11"/>
  <c r="CR969" i="11"/>
  <c r="BX969" i="11"/>
  <c r="CT969" i="11"/>
  <c r="CK969" i="11"/>
  <c r="CG969" i="11"/>
  <c r="CS969" i="11"/>
  <c r="BV969" i="11"/>
  <c r="BW969" i="11"/>
  <c r="CC969" i="11"/>
  <c r="CF969" i="11"/>
  <c r="AC351" i="11"/>
  <c r="AE351" i="11"/>
  <c r="ED351" i="11"/>
  <c r="CS655" i="11"/>
  <c r="CQ655" i="11"/>
  <c r="CL655" i="11"/>
  <c r="CJ655" i="11"/>
  <c r="CM655" i="11"/>
  <c r="CR655" i="11"/>
  <c r="CT655" i="11"/>
  <c r="CC655" i="11"/>
  <c r="CK655" i="11"/>
  <c r="CG655" i="11"/>
  <c r="CF655" i="11"/>
  <c r="BV655" i="11"/>
  <c r="CD655" i="11"/>
  <c r="CU655" i="11"/>
  <c r="CE655" i="11"/>
  <c r="CN655" i="11"/>
  <c r="ED150" i="11"/>
  <c r="ED515" i="11"/>
  <c r="CR574" i="11"/>
  <c r="CD574" i="11"/>
  <c r="CL574" i="11"/>
  <c r="CN574" i="11"/>
  <c r="BV574" i="11"/>
  <c r="CS574" i="11"/>
  <c r="CM574" i="11"/>
  <c r="CQ574" i="11"/>
  <c r="CJ574" i="11"/>
  <c r="CF574" i="11"/>
  <c r="CU574" i="11"/>
  <c r="CE574" i="11"/>
  <c r="CK574" i="11"/>
  <c r="CG574" i="11"/>
  <c r="CT574" i="11"/>
  <c r="CC574" i="11"/>
  <c r="AA103" i="11" a="1"/>
  <c r="AA103" i="11"/>
  <c r="F103" i="11" a="1"/>
  <c r="F103" i="11"/>
  <c r="ED226" i="11"/>
  <c r="ED30" i="11"/>
  <c r="CJ799" i="11"/>
  <c r="CE799" i="11"/>
  <c r="BV799" i="11"/>
  <c r="CG799" i="11"/>
  <c r="CR799" i="11"/>
  <c r="CF799" i="11"/>
  <c r="CC799" i="11"/>
  <c r="CD799" i="11"/>
  <c r="CU799" i="11"/>
  <c r="CT799" i="11"/>
  <c r="CN799" i="11"/>
  <c r="CM799" i="11"/>
  <c r="CK799" i="11"/>
  <c r="CL799" i="11"/>
  <c r="CQ799" i="11"/>
  <c r="CS799" i="11"/>
  <c r="ED1002" i="11"/>
  <c r="ED294" i="11"/>
  <c r="AC437" i="11"/>
  <c r="AE437" i="11"/>
  <c r="ED146" i="11"/>
  <c r="CQ645" i="11"/>
  <c r="CF645" i="11"/>
  <c r="CT645" i="11"/>
  <c r="CE645" i="11"/>
  <c r="CM645" i="11"/>
  <c r="CD645" i="11"/>
  <c r="CR645" i="11"/>
  <c r="CL645" i="11"/>
  <c r="CU645" i="11"/>
  <c r="CJ645" i="11"/>
  <c r="CK645" i="11"/>
  <c r="CC645" i="11"/>
  <c r="BV645" i="11"/>
  <c r="CS645" i="11"/>
  <c r="CN645" i="11"/>
  <c r="CG645" i="11"/>
  <c r="BZ536" i="11"/>
  <c r="CN536" i="11"/>
  <c r="CQ536" i="11"/>
  <c r="BW536" i="11"/>
  <c r="CL536" i="11"/>
  <c r="CR536" i="11"/>
  <c r="BY536" i="11"/>
  <c r="CK536" i="11"/>
  <c r="CF536" i="11"/>
  <c r="CM536" i="11"/>
  <c r="CC536" i="11"/>
  <c r="CJ536" i="11"/>
  <c r="CD536" i="11"/>
  <c r="CS536" i="11"/>
  <c r="BV536" i="11"/>
  <c r="CE536" i="11"/>
  <c r="CU536" i="11"/>
  <c r="BX536" i="11"/>
  <c r="CG536" i="11"/>
  <c r="CT536" i="11"/>
  <c r="ED536" i="11"/>
  <c r="AC481" i="11"/>
  <c r="AE481" i="11"/>
  <c r="ED481" i="11"/>
  <c r="Y88" i="11" a="1"/>
  <c r="Y88" i="11"/>
  <c r="AA87" i="11" a="1"/>
  <c r="AA87" i="11"/>
  <c r="F87" i="11" a="1"/>
  <c r="F87" i="11"/>
  <c r="ED768" i="11"/>
  <c r="CJ560" i="11"/>
  <c r="CE560" i="11"/>
  <c r="CU560" i="11"/>
  <c r="CT560" i="11"/>
  <c r="BV560" i="11"/>
  <c r="CK560" i="11"/>
  <c r="CC560" i="11"/>
  <c r="CM560" i="11"/>
  <c r="BX560" i="11"/>
  <c r="CQ560" i="11"/>
  <c r="CG560" i="11"/>
  <c r="CS560" i="11"/>
  <c r="CF560" i="11"/>
  <c r="BW560" i="11"/>
  <c r="BZ560" i="11"/>
  <c r="CL560" i="11"/>
  <c r="BY560" i="11"/>
  <c r="CN560" i="11"/>
  <c r="CR560" i="11"/>
  <c r="CD560" i="11"/>
  <c r="ED976" i="11"/>
  <c r="ED686" i="11"/>
  <c r="ED850" i="11"/>
  <c r="ED57" i="11"/>
  <c r="CN785" i="11"/>
  <c r="CR785" i="11"/>
  <c r="CM785" i="11"/>
  <c r="CQ785" i="11"/>
  <c r="CT785" i="11"/>
  <c r="BV785" i="11"/>
  <c r="CU785" i="11"/>
  <c r="CS785" i="11"/>
  <c r="CL785" i="11"/>
  <c r="CG785" i="11"/>
  <c r="CK785" i="11"/>
  <c r="CF785" i="11"/>
  <c r="CJ785" i="11"/>
  <c r="CD785" i="11"/>
  <c r="CC785" i="11"/>
  <c r="CE785" i="11"/>
  <c r="ED129" i="11"/>
  <c r="ED736" i="11"/>
  <c r="F193" i="11" a="1"/>
  <c r="F193" i="11"/>
  <c r="AA193" i="11" a="1"/>
  <c r="AA193" i="11"/>
  <c r="ED753" i="11"/>
  <c r="CE882" i="11"/>
  <c r="CG882" i="11"/>
  <c r="CN882" i="11"/>
  <c r="CC882" i="11"/>
  <c r="CD882" i="11"/>
  <c r="BX882" i="11"/>
  <c r="BW882" i="11"/>
  <c r="BY882" i="11"/>
  <c r="CS882" i="11"/>
  <c r="CQ882" i="11"/>
  <c r="CM882" i="11"/>
  <c r="CL882" i="11"/>
  <c r="BV882" i="11"/>
  <c r="CR882" i="11"/>
  <c r="BZ882" i="11"/>
  <c r="CU882" i="11"/>
  <c r="CK882" i="11"/>
  <c r="CJ882" i="11"/>
  <c r="CF882" i="11"/>
  <c r="CT882" i="11"/>
  <c r="CC848" i="11"/>
  <c r="BW848" i="11"/>
  <c r="CS848" i="11"/>
  <c r="CK848" i="11"/>
  <c r="BV848" i="11"/>
  <c r="CN848" i="11"/>
  <c r="BY848" i="11"/>
  <c r="BZ848" i="11"/>
  <c r="BX848" i="11"/>
  <c r="CQ848" i="11"/>
  <c r="CM848" i="11"/>
  <c r="CF848" i="11"/>
  <c r="CL848" i="11"/>
  <c r="CD848" i="11"/>
  <c r="CU848" i="11"/>
  <c r="CT848" i="11"/>
  <c r="CJ848" i="11"/>
  <c r="CE848" i="11"/>
  <c r="CR848" i="11"/>
  <c r="CG848" i="11"/>
  <c r="ED320" i="11"/>
  <c r="ED262" i="11"/>
  <c r="BX534" i="11"/>
  <c r="CL534" i="11"/>
  <c r="CR534" i="11"/>
  <c r="BY534" i="11"/>
  <c r="CM534" i="11"/>
  <c r="CU534" i="11"/>
  <c r="BW534" i="11"/>
  <c r="CN534" i="11"/>
  <c r="CC534" i="11"/>
  <c r="CK534" i="11"/>
  <c r="CG534" i="11"/>
  <c r="CJ534" i="11"/>
  <c r="CD534" i="11"/>
  <c r="CS534" i="11"/>
  <c r="BV534" i="11"/>
  <c r="CE534" i="11"/>
  <c r="CT534" i="11"/>
  <c r="BZ534" i="11"/>
  <c r="CF534" i="11"/>
  <c r="CQ534" i="11"/>
  <c r="ED689" i="11"/>
  <c r="ED287" i="11"/>
  <c r="ED758" i="11"/>
  <c r="ED184" i="11"/>
  <c r="ED244" i="11"/>
  <c r="F245" i="11" a="1"/>
  <c r="F245" i="11"/>
  <c r="AA245" i="11" a="1"/>
  <c r="AA245" i="11"/>
  <c r="ED707" i="11"/>
  <c r="ED548" i="11"/>
  <c r="ED788" i="11"/>
  <c r="CK1009" i="11"/>
  <c r="BZ1009" i="11"/>
  <c r="CM1009" i="11"/>
  <c r="CR1009" i="11"/>
  <c r="CG1009" i="11"/>
  <c r="BV1009" i="11"/>
  <c r="BX1009" i="11"/>
  <c r="CS1009" i="11"/>
  <c r="CF1009" i="11"/>
  <c r="CT1009" i="11"/>
  <c r="CD1009" i="11"/>
  <c r="CJ1009" i="11"/>
  <c r="CE1009" i="11"/>
  <c r="CU1009" i="11"/>
  <c r="CN1009" i="11"/>
  <c r="CL1009" i="11"/>
  <c r="BW1009" i="11"/>
  <c r="CQ1009" i="11"/>
  <c r="CC1009" i="11"/>
  <c r="BY1009" i="11"/>
  <c r="ED799" i="11"/>
  <c r="CE912" i="11"/>
  <c r="CT912" i="11"/>
  <c r="CG912" i="11"/>
  <c r="CK912" i="11"/>
  <c r="BV912" i="11"/>
  <c r="BX912" i="11"/>
  <c r="CN912" i="11"/>
  <c r="CF912" i="11"/>
  <c r="CU912" i="11"/>
  <c r="CC912" i="11"/>
  <c r="BW912" i="11"/>
  <c r="CR912" i="11"/>
  <c r="BZ912" i="11"/>
  <c r="CQ912" i="11"/>
  <c r="CS912" i="11"/>
  <c r="CD912" i="11"/>
  <c r="CM912" i="11"/>
  <c r="CL912" i="11"/>
  <c r="BY912" i="11"/>
  <c r="CJ912" i="11"/>
  <c r="BW947" i="11"/>
  <c r="CN947" i="11"/>
  <c r="CF947" i="11"/>
  <c r="BV947" i="11"/>
  <c r="CD947" i="11"/>
  <c r="CR947" i="11"/>
  <c r="BX947" i="11"/>
  <c r="CK947" i="11"/>
  <c r="CQ947" i="11"/>
  <c r="CU947" i="11"/>
  <c r="CL947" i="11"/>
  <c r="CT947" i="11"/>
  <c r="CE947" i="11"/>
  <c r="CC947" i="11"/>
  <c r="CS947" i="11"/>
  <c r="BZ947" i="11"/>
  <c r="CM947" i="11"/>
  <c r="CJ947" i="11"/>
  <c r="CG947" i="11"/>
  <c r="BY947" i="11"/>
  <c r="M154" i="21"/>
  <c r="ED957" i="11"/>
  <c r="Y200" i="11" a="1"/>
  <c r="Y200" i="11"/>
  <c r="F199" i="11" a="1"/>
  <c r="F199" i="11"/>
  <c r="AA199" i="11" a="1"/>
  <c r="AA199" i="11"/>
  <c r="CT613" i="11"/>
  <c r="CU613" i="11"/>
  <c r="BV613" i="11"/>
  <c r="CR613" i="11"/>
  <c r="CQ613" i="11"/>
  <c r="CL613" i="11"/>
  <c r="CF613" i="11"/>
  <c r="CS613" i="11"/>
  <c r="CE613" i="11"/>
  <c r="CK613" i="11"/>
  <c r="CG613" i="11"/>
  <c r="CM613" i="11"/>
  <c r="CC613" i="11"/>
  <c r="CN613" i="11"/>
  <c r="CJ613" i="11"/>
  <c r="CD613" i="11"/>
  <c r="ED585" i="11"/>
  <c r="AC451" i="11"/>
  <c r="AE451" i="11"/>
  <c r="ED451" i="11"/>
  <c r="BZ537" i="11"/>
  <c r="CK537" i="11"/>
  <c r="CD537" i="11"/>
  <c r="CN537" i="11"/>
  <c r="CC537" i="11"/>
  <c r="CL537" i="11"/>
  <c r="CE537" i="11"/>
  <c r="CU537" i="11"/>
  <c r="BW537" i="11"/>
  <c r="CF537" i="11"/>
  <c r="CS537" i="11"/>
  <c r="BV537" i="11"/>
  <c r="CG537" i="11"/>
  <c r="CT537" i="11"/>
  <c r="BY537" i="11"/>
  <c r="CJ537" i="11"/>
  <c r="CQ537" i="11"/>
  <c r="BX537" i="11"/>
  <c r="CM537" i="11"/>
  <c r="CR537" i="11"/>
  <c r="Y72" i="11" a="1"/>
  <c r="Y72" i="11"/>
  <c r="F72" i="11" a="1"/>
  <c r="F72" i="11"/>
  <c r="F71" i="11" a="1"/>
  <c r="F71" i="11"/>
  <c r="AA71" i="11" a="1"/>
  <c r="AA71" i="11"/>
  <c r="ED979" i="11"/>
  <c r="CK686" i="11"/>
  <c r="CN686" i="11"/>
  <c r="CF686" i="11"/>
  <c r="CT686" i="11"/>
  <c r="CL686" i="11"/>
  <c r="BW686" i="11"/>
  <c r="CM686" i="11"/>
  <c r="CC686" i="11"/>
  <c r="CS686" i="11"/>
  <c r="CJ686" i="11"/>
  <c r="CU686" i="11"/>
  <c r="BY686" i="11"/>
  <c r="BV686" i="11"/>
  <c r="CE686" i="11"/>
  <c r="BX686" i="11"/>
  <c r="CQ686" i="11"/>
  <c r="CD686" i="11"/>
  <c r="CR686" i="11"/>
  <c r="BZ686" i="11"/>
  <c r="CG686" i="11"/>
  <c r="ED598" i="11"/>
  <c r="ED804" i="11"/>
  <c r="CS809" i="11"/>
  <c r="CL809" i="11"/>
  <c r="CM809" i="11"/>
  <c r="CG809" i="11"/>
  <c r="BV809" i="11"/>
  <c r="CE809" i="11"/>
  <c r="CJ809" i="11"/>
  <c r="CD809" i="11"/>
  <c r="CC809" i="11"/>
  <c r="CF809" i="11"/>
  <c r="CK809" i="11"/>
  <c r="CT809" i="11"/>
  <c r="CQ809" i="11"/>
  <c r="CU809" i="11"/>
  <c r="CN809" i="11"/>
  <c r="CR809" i="11"/>
  <c r="AC495" i="11"/>
  <c r="AE495" i="11"/>
  <c r="ED495" i="11"/>
  <c r="CK634" i="11"/>
  <c r="CT634" i="11"/>
  <c r="CS634" i="11"/>
  <c r="CU634" i="11"/>
  <c r="CL634" i="11"/>
  <c r="BV634" i="11"/>
  <c r="CG634" i="11"/>
  <c r="BZ634" i="11"/>
  <c r="CC634" i="11"/>
  <c r="CF634" i="11"/>
  <c r="CJ634" i="11"/>
  <c r="CN634" i="11"/>
  <c r="CD634" i="11"/>
  <c r="CM634" i="11"/>
  <c r="CQ634" i="11"/>
  <c r="CE634" i="11"/>
  <c r="BY634" i="11"/>
  <c r="CR634" i="11"/>
  <c r="BX634" i="11"/>
  <c r="BW634" i="11"/>
  <c r="Y460" i="11" a="1"/>
  <c r="Y460" i="11"/>
  <c r="AA459" i="11" a="1"/>
  <c r="AA459" i="11"/>
  <c r="F459" i="11" a="1"/>
  <c r="F459" i="11"/>
  <c r="Y90" i="11" a="1"/>
  <c r="Y90" i="11"/>
  <c r="AA89" i="11" a="1"/>
  <c r="AA89" i="11"/>
  <c r="F89" i="11" a="1"/>
  <c r="F89" i="11"/>
  <c r="CK661" i="11"/>
  <c r="BV661" i="11"/>
  <c r="CN661" i="11"/>
  <c r="CC661" i="11"/>
  <c r="CM661" i="11"/>
  <c r="CG661" i="11"/>
  <c r="CF661" i="11"/>
  <c r="CJ661" i="11"/>
  <c r="CS661" i="11"/>
  <c r="CD661" i="11"/>
  <c r="CQ661" i="11"/>
  <c r="CL661" i="11"/>
  <c r="CT661" i="11"/>
  <c r="CR661" i="11"/>
  <c r="CU661" i="11"/>
  <c r="CE661" i="11"/>
  <c r="ED25" i="11"/>
  <c r="CR753" i="11"/>
  <c r="CF753" i="11"/>
  <c r="BV753" i="11"/>
  <c r="CG753" i="11"/>
  <c r="CS753" i="11"/>
  <c r="CE753" i="11"/>
  <c r="CQ753" i="11"/>
  <c r="CD753" i="11"/>
  <c r="CK753" i="11"/>
  <c r="CT753" i="11"/>
  <c r="CN753" i="11"/>
  <c r="CM753" i="11"/>
  <c r="CJ753" i="11"/>
  <c r="CU753" i="11"/>
  <c r="CL753" i="11"/>
  <c r="CC753" i="11"/>
  <c r="ED882" i="11"/>
  <c r="CC705" i="11"/>
  <c r="CU705" i="11"/>
  <c r="CR705" i="11"/>
  <c r="CM705" i="11"/>
  <c r="CK705" i="11"/>
  <c r="CE705" i="11"/>
  <c r="CL705" i="11"/>
  <c r="CF705" i="11"/>
  <c r="CS705" i="11"/>
  <c r="CG705" i="11"/>
  <c r="CN705" i="11"/>
  <c r="CD705" i="11"/>
  <c r="BV705" i="11"/>
  <c r="CT705" i="11"/>
  <c r="CQ705" i="11"/>
  <c r="CJ705" i="11"/>
  <c r="ED824" i="11"/>
  <c r="ED122" i="11"/>
  <c r="CC662" i="11"/>
  <c r="CF662" i="11"/>
  <c r="CL662" i="11"/>
  <c r="CD662" i="11"/>
  <c r="CU662" i="11"/>
  <c r="CG662" i="11"/>
  <c r="CT662" i="11"/>
  <c r="CJ662" i="11"/>
  <c r="CQ662" i="11"/>
  <c r="CN662" i="11"/>
  <c r="BV662" i="11"/>
  <c r="CK662" i="11"/>
  <c r="CE662" i="11"/>
  <c r="CM662" i="11"/>
  <c r="CR662" i="11"/>
  <c r="CS662" i="11"/>
  <c r="ED547" i="11"/>
  <c r="ED885" i="11"/>
  <c r="ED582" i="11"/>
  <c r="ED655" i="11"/>
  <c r="CJ787" i="11"/>
  <c r="CR787" i="11"/>
  <c r="CC787" i="11"/>
  <c r="CK787" i="11"/>
  <c r="CD787" i="11"/>
  <c r="CU787" i="11"/>
  <c r="CN787" i="11"/>
  <c r="CL787" i="11"/>
  <c r="CF787" i="11"/>
  <c r="CE787" i="11"/>
  <c r="CS787" i="11"/>
  <c r="CG787" i="11"/>
  <c r="CQ787" i="11"/>
  <c r="CM787" i="11"/>
  <c r="CT787" i="11"/>
  <c r="BV787" i="11"/>
  <c r="BW888" i="11"/>
  <c r="CG888" i="11"/>
  <c r="CK888" i="11"/>
  <c r="BZ888" i="11"/>
  <c r="CL888" i="11"/>
  <c r="CQ888" i="11"/>
  <c r="CN888" i="11"/>
  <c r="CJ888" i="11"/>
  <c r="CF888" i="11"/>
  <c r="CC888" i="11"/>
  <c r="BY888" i="11"/>
  <c r="CT888" i="11"/>
  <c r="BV888" i="11"/>
  <c r="CM888" i="11"/>
  <c r="BX888" i="11"/>
  <c r="CR888" i="11"/>
  <c r="CS888" i="11"/>
  <c r="CU888" i="11"/>
  <c r="CD888" i="11"/>
  <c r="CE888" i="11"/>
  <c r="CJ701" i="11"/>
  <c r="CQ701" i="11"/>
  <c r="BV701" i="11"/>
  <c r="CN701" i="11"/>
  <c r="CT701" i="11"/>
  <c r="CF701" i="11"/>
  <c r="CC701" i="11"/>
  <c r="CG701" i="11"/>
  <c r="CE701" i="11"/>
  <c r="CR701" i="11"/>
  <c r="CM701" i="11"/>
  <c r="CS701" i="11"/>
  <c r="CL701" i="11"/>
  <c r="CU701" i="11"/>
  <c r="CK701" i="11"/>
  <c r="CD701" i="11"/>
  <c r="CS972" i="11"/>
  <c r="CM972" i="11"/>
  <c r="CG972" i="11"/>
  <c r="CR972" i="11"/>
  <c r="BY972" i="11"/>
  <c r="CQ972" i="11"/>
  <c r="CL972" i="11"/>
  <c r="CD972" i="11"/>
  <c r="BV972" i="11"/>
  <c r="CU972" i="11"/>
  <c r="CJ972" i="11"/>
  <c r="CE972" i="11"/>
  <c r="BZ972" i="11"/>
  <c r="BW972" i="11"/>
  <c r="CF972" i="11"/>
  <c r="CK972" i="11"/>
  <c r="CN972" i="11"/>
  <c r="BX972" i="11"/>
  <c r="CC972" i="11"/>
  <c r="CT972" i="11"/>
  <c r="CL610" i="11"/>
  <c r="CS610" i="11"/>
  <c r="CT610" i="11"/>
  <c r="CU610" i="11"/>
  <c r="CK610" i="11"/>
  <c r="BX610" i="11"/>
  <c r="CJ610" i="11"/>
  <c r="CN610" i="11"/>
  <c r="BW610" i="11"/>
  <c r="BZ610" i="11"/>
  <c r="CF610" i="11"/>
  <c r="BV610" i="11"/>
  <c r="BY610" i="11"/>
  <c r="CG610" i="11"/>
  <c r="CM610" i="11"/>
  <c r="CR610" i="11"/>
  <c r="CE610" i="11"/>
  <c r="CQ610" i="11"/>
  <c r="CC610" i="11"/>
  <c r="CD610" i="11"/>
  <c r="ED137" i="11"/>
  <c r="Y246" i="11" a="1"/>
  <c r="Y246" i="11"/>
  <c r="Y148" i="11" a="1"/>
  <c r="Y148" i="11"/>
  <c r="AA147" i="11" a="1"/>
  <c r="AA147" i="11"/>
  <c r="F147" i="11" a="1"/>
  <c r="F147" i="11"/>
  <c r="ED891" i="11"/>
  <c r="ED94" i="11"/>
  <c r="BY847" i="11"/>
  <c r="CJ847" i="11"/>
  <c r="CR847" i="11"/>
  <c r="CU847" i="11"/>
  <c r="CN847" i="11"/>
  <c r="CE847" i="11"/>
  <c r="CL847" i="11"/>
  <c r="CS847" i="11"/>
  <c r="BX847" i="11"/>
  <c r="CQ847" i="11"/>
  <c r="BV847" i="11"/>
  <c r="BW847" i="11"/>
  <c r="CF847" i="11"/>
  <c r="CD847" i="11"/>
  <c r="CK847" i="11"/>
  <c r="BZ847" i="11"/>
  <c r="CT847" i="11"/>
  <c r="CC847" i="11"/>
  <c r="CG847" i="11"/>
  <c r="CM847" i="11"/>
  <c r="ED847" i="11"/>
  <c r="ED305" i="11"/>
  <c r="ED645" i="11"/>
  <c r="CL898" i="11"/>
  <c r="CT898" i="11"/>
  <c r="CS898" i="11"/>
  <c r="CC898" i="11"/>
  <c r="BY898" i="11"/>
  <c r="CD898" i="11"/>
  <c r="CE898" i="11"/>
  <c r="CK898" i="11"/>
  <c r="BW898" i="11"/>
  <c r="CN898" i="11"/>
  <c r="CQ898" i="11"/>
  <c r="CU898" i="11"/>
  <c r="BZ898" i="11"/>
  <c r="CF898" i="11"/>
  <c r="CJ898" i="11"/>
  <c r="CG898" i="11"/>
  <c r="BV898" i="11"/>
  <c r="BX898" i="11"/>
  <c r="CR898" i="11"/>
  <c r="CM898" i="11"/>
  <c r="CL942" i="11"/>
  <c r="CQ942" i="11"/>
  <c r="BX942" i="11"/>
  <c r="CG942" i="11"/>
  <c r="CN942" i="11"/>
  <c r="CE942" i="11"/>
  <c r="CR942" i="11"/>
  <c r="CS942" i="11"/>
  <c r="CD942" i="11"/>
  <c r="CC942" i="11"/>
  <c r="CM942" i="11"/>
  <c r="CJ942" i="11"/>
  <c r="CT942" i="11"/>
  <c r="CF942" i="11"/>
  <c r="CK942" i="11"/>
  <c r="CU942" i="11"/>
  <c r="BV942" i="11"/>
  <c r="BY942" i="11"/>
  <c r="BW942" i="11"/>
  <c r="BZ942" i="11"/>
  <c r="ED120" i="11"/>
  <c r="ED561" i="11"/>
  <c r="ED286" i="11"/>
  <c r="F311" i="11" a="1"/>
  <c r="F311" i="11"/>
  <c r="AA311" i="11" a="1"/>
  <c r="AA311" i="11"/>
  <c r="ED310" i="11"/>
  <c r="ED727" i="11"/>
  <c r="ED86" i="11"/>
  <c r="ED257" i="11"/>
  <c r="F228" i="11" a="1"/>
  <c r="F228" i="11"/>
  <c r="AA431" i="11" a="1"/>
  <c r="AA431" i="11"/>
  <c r="F431" i="11" a="1"/>
  <c r="F431" i="11"/>
  <c r="AC463" i="11"/>
  <c r="AE463" i="11"/>
  <c r="AA243" i="11" a="1"/>
  <c r="AA243" i="11"/>
  <c r="F243" i="11" a="1"/>
  <c r="F243" i="11"/>
  <c r="ED328" i="11"/>
  <c r="BV580" i="11"/>
  <c r="CQ580" i="11"/>
  <c r="CK580" i="11"/>
  <c r="CC580" i="11"/>
  <c r="CM580" i="11"/>
  <c r="CR580" i="11"/>
  <c r="CN580" i="11"/>
  <c r="CT580" i="11"/>
  <c r="CS580" i="11"/>
  <c r="CG580" i="11"/>
  <c r="CL580" i="11"/>
  <c r="CF580" i="11"/>
  <c r="CU580" i="11"/>
  <c r="CD580" i="11"/>
  <c r="CE580" i="11"/>
  <c r="CJ580" i="11"/>
  <c r="ED323" i="11"/>
  <c r="ED705" i="11"/>
  <c r="CQ824" i="11"/>
  <c r="CG824" i="11"/>
  <c r="BX824" i="11"/>
  <c r="CL824" i="11"/>
  <c r="CF824" i="11"/>
  <c r="BW824" i="11"/>
  <c r="CU824" i="11"/>
  <c r="CD824" i="11"/>
  <c r="CN824" i="11"/>
  <c r="BY824" i="11"/>
  <c r="CE824" i="11"/>
  <c r="CR824" i="11"/>
  <c r="BZ824" i="11"/>
  <c r="CT824" i="11"/>
  <c r="CK824" i="11"/>
  <c r="CS824" i="11"/>
  <c r="CC824" i="11"/>
  <c r="CJ824" i="11"/>
  <c r="CM824" i="11"/>
  <c r="BV824" i="11"/>
  <c r="CJ625" i="11"/>
  <c r="CF625" i="11"/>
  <c r="CL625" i="11"/>
  <c r="CU625" i="11"/>
  <c r="CM625" i="11"/>
  <c r="CK625" i="11"/>
  <c r="CS625" i="11"/>
  <c r="CD625" i="11"/>
  <c r="CG625" i="11"/>
  <c r="BV625" i="11"/>
  <c r="CE625" i="11"/>
  <c r="CQ625" i="11"/>
  <c r="CT625" i="11"/>
  <c r="CR625" i="11"/>
  <c r="CN625" i="11"/>
  <c r="CC625" i="11"/>
  <c r="ED543" i="11"/>
  <c r="ED734" i="11"/>
  <c r="CR734" i="11"/>
  <c r="CF734" i="11"/>
  <c r="CK734" i="11"/>
  <c r="CD734" i="11"/>
  <c r="CQ734" i="11"/>
  <c r="CT734" i="11"/>
  <c r="BV734" i="11"/>
  <c r="CC734" i="11"/>
  <c r="CM734" i="11"/>
  <c r="CU734" i="11"/>
  <c r="CN734" i="11"/>
  <c r="CS734" i="11"/>
  <c r="CJ734" i="11"/>
  <c r="CG734" i="11"/>
  <c r="CL734" i="11"/>
  <c r="CE734" i="11"/>
  <c r="ED529" i="11"/>
  <c r="F67" i="11" a="1"/>
  <c r="F67" i="11"/>
  <c r="AA67" i="11" a="1"/>
  <c r="AA67" i="11"/>
  <c r="ED131" i="11"/>
  <c r="CQ773" i="11"/>
  <c r="CT773" i="11"/>
  <c r="CM773" i="11"/>
  <c r="CE773" i="11"/>
  <c r="CC773" i="11"/>
  <c r="CD773" i="11"/>
  <c r="CU773" i="11"/>
  <c r="CG773" i="11"/>
  <c r="CJ773" i="11"/>
  <c r="CF773" i="11"/>
  <c r="CN773" i="11"/>
  <c r="CL773" i="11"/>
  <c r="CS773" i="11"/>
  <c r="BV773" i="11"/>
  <c r="CK773" i="11"/>
  <c r="CR773" i="11"/>
  <c r="ED899" i="11"/>
  <c r="ED791" i="11"/>
  <c r="Y242" i="11" a="1"/>
  <c r="Y242" i="11"/>
  <c r="AA241" i="11" a="1"/>
  <c r="AA241" i="11"/>
  <c r="F241" i="11" a="1"/>
  <c r="F241" i="11"/>
  <c r="ED701" i="11"/>
  <c r="Y194" i="11" a="1"/>
  <c r="Y194" i="11"/>
  <c r="ED223" i="11"/>
  <c r="ED925" i="11"/>
  <c r="CC1002" i="11"/>
  <c r="BY1002" i="11"/>
  <c r="CS1002" i="11"/>
  <c r="CL1002" i="11"/>
  <c r="CD1002" i="11"/>
  <c r="CN1002" i="11"/>
  <c r="CK1002" i="11"/>
  <c r="CU1002" i="11"/>
  <c r="BW1002" i="11"/>
  <c r="CR1002" i="11"/>
  <c r="CT1002" i="11"/>
  <c r="BV1002" i="11"/>
  <c r="BZ1002" i="11"/>
  <c r="BX1002" i="11"/>
  <c r="CG1002" i="11"/>
  <c r="CJ1002" i="11"/>
  <c r="CF1002" i="11"/>
  <c r="CQ1002" i="11"/>
  <c r="CM1002" i="11"/>
  <c r="CE1002" i="11"/>
  <c r="ED912" i="11"/>
  <c r="ED263" i="11"/>
  <c r="ED220" i="11"/>
  <c r="CU943" i="11"/>
  <c r="CJ943" i="11"/>
  <c r="CF943" i="11"/>
  <c r="BY943" i="11"/>
  <c r="CL943" i="11"/>
  <c r="BX943" i="11"/>
  <c r="CN943" i="11"/>
  <c r="CS943" i="11"/>
  <c r="BW943" i="11"/>
  <c r="BZ943" i="11"/>
  <c r="CG943" i="11"/>
  <c r="CQ943" i="11"/>
  <c r="CR943" i="11"/>
  <c r="CM943" i="11"/>
  <c r="CD943" i="11"/>
  <c r="CT943" i="11"/>
  <c r="BV943" i="11"/>
  <c r="CK943" i="11"/>
  <c r="CC943" i="11"/>
  <c r="CE943" i="11"/>
  <c r="ED37" i="11"/>
  <c r="ED713" i="11"/>
  <c r="BV713" i="11"/>
  <c r="CC713" i="11"/>
  <c r="CU713" i="11"/>
  <c r="CF713" i="11"/>
  <c r="CT713" i="11"/>
  <c r="CE713" i="11"/>
  <c r="CM713" i="11"/>
  <c r="CG713" i="11"/>
  <c r="CL713" i="11"/>
  <c r="CD713" i="11"/>
  <c r="CS713" i="11"/>
  <c r="CN713" i="11"/>
  <c r="CJ713" i="11"/>
  <c r="CR713" i="11"/>
  <c r="CK713" i="11"/>
  <c r="CQ713" i="11"/>
  <c r="ED613" i="11"/>
  <c r="AC119" i="11"/>
  <c r="AE119" i="11"/>
  <c r="ED119" i="11"/>
  <c r="CC585" i="11"/>
  <c r="CS585" i="11"/>
  <c r="CK585" i="11"/>
  <c r="CQ585" i="11"/>
  <c r="CL585" i="11"/>
  <c r="CG585" i="11"/>
  <c r="BV585" i="11"/>
  <c r="CF585" i="11"/>
  <c r="CU585" i="11"/>
  <c r="CE585" i="11"/>
  <c r="CM585" i="11"/>
  <c r="CD585" i="11"/>
  <c r="CJ585" i="11"/>
  <c r="CT585" i="11"/>
  <c r="CN585" i="11"/>
  <c r="CR585" i="11"/>
  <c r="ED537" i="11"/>
  <c r="ED71" i="11"/>
  <c r="CC608" i="11"/>
  <c r="CK608" i="11"/>
  <c r="CR608" i="11"/>
  <c r="CU608" i="11"/>
  <c r="CL608" i="11"/>
  <c r="CN608" i="11"/>
  <c r="CQ608" i="11"/>
  <c r="CE608" i="11"/>
  <c r="CS608" i="11"/>
  <c r="CD608" i="11"/>
  <c r="CJ608" i="11"/>
  <c r="CF608" i="11"/>
  <c r="BV608" i="11"/>
  <c r="CG608" i="11"/>
  <c r="CM608" i="11"/>
  <c r="CT608" i="11"/>
  <c r="ED334" i="11"/>
  <c r="ED1001" i="11"/>
  <c r="Y340" i="11" a="1"/>
  <c r="Y340" i="11"/>
  <c r="F340" i="11" a="1"/>
  <c r="F340" i="11"/>
  <c r="AA339" i="11" a="1"/>
  <c r="AA339" i="11"/>
  <c r="F339" i="11" a="1"/>
  <c r="F339" i="11"/>
  <c r="CE519" i="11"/>
  <c r="CS519" i="11"/>
  <c r="BZ519" i="11"/>
  <c r="CC519" i="11"/>
  <c r="CU519" i="11"/>
  <c r="BX519" i="11"/>
  <c r="CF519" i="11"/>
  <c r="CT519" i="11"/>
  <c r="BY519" i="11"/>
  <c r="CL519" i="11"/>
  <c r="CQ519" i="11"/>
  <c r="BV519" i="11"/>
  <c r="CN519" i="11"/>
  <c r="CR519" i="11"/>
  <c r="BW519" i="11"/>
  <c r="CJ519" i="11"/>
  <c r="CD519" i="11"/>
  <c r="CM519" i="11"/>
  <c r="CG519" i="11"/>
  <c r="CK519" i="11"/>
  <c r="ED519" i="11"/>
  <c r="ED507" i="11"/>
  <c r="AC393" i="11"/>
  <c r="AE393" i="11"/>
  <c r="CT627" i="11"/>
  <c r="CE627" i="11"/>
  <c r="CM627" i="11"/>
  <c r="CD627" i="11"/>
  <c r="CL627" i="11"/>
  <c r="CG627" i="11"/>
  <c r="CC627" i="11"/>
  <c r="CF627" i="11"/>
  <c r="BV627" i="11"/>
  <c r="CR627" i="11"/>
  <c r="CK627" i="11"/>
  <c r="CQ627" i="11"/>
  <c r="CN627" i="11"/>
  <c r="CJ627" i="11"/>
  <c r="CU627" i="11"/>
  <c r="CS627" i="11"/>
  <c r="ED661" i="11"/>
  <c r="F329" i="11" a="1"/>
  <c r="F329" i="11"/>
  <c r="AA329" i="11" a="1"/>
  <c r="AA329" i="11"/>
  <c r="AA25" i="11" a="1"/>
  <c r="AA25" i="11"/>
  <c r="AA26" i="11" a="1"/>
  <c r="AA26" i="11"/>
  <c r="F25" i="11" a="1"/>
  <c r="F25" i="11"/>
  <c r="ED846" i="11"/>
  <c r="Y22" i="11" a="1"/>
  <c r="Y22" i="11"/>
  <c r="F22" i="11" a="1"/>
  <c r="F22" i="11"/>
  <c r="F21" i="11" a="1"/>
  <c r="F21" i="11"/>
  <c r="AA21" i="11" a="1"/>
  <c r="AA21" i="11"/>
  <c r="ED662" i="11"/>
  <c r="AA263" i="11" a="1"/>
  <c r="AA263" i="11"/>
  <c r="F263" i="11" a="1"/>
  <c r="F263" i="11"/>
  <c r="ED260" i="11"/>
  <c r="BV543" i="11"/>
  <c r="CJ543" i="11"/>
  <c r="CR543" i="11"/>
  <c r="BY543" i="11"/>
  <c r="CL543" i="11"/>
  <c r="CD543" i="11"/>
  <c r="CM543" i="11"/>
  <c r="CF543" i="11"/>
  <c r="CN543" i="11"/>
  <c r="BW543" i="11"/>
  <c r="CE543" i="11"/>
  <c r="CQ543" i="11"/>
  <c r="BZ543" i="11"/>
  <c r="CC543" i="11"/>
  <c r="CT543" i="11"/>
  <c r="BX543" i="11"/>
  <c r="CK543" i="11"/>
  <c r="CS543" i="11"/>
  <c r="CG543" i="11"/>
  <c r="CU543" i="11"/>
  <c r="ED801" i="11"/>
  <c r="CJ801" i="11"/>
  <c r="CU801" i="11"/>
  <c r="CT801" i="11"/>
  <c r="CK801" i="11"/>
  <c r="CC801" i="11"/>
  <c r="CM801" i="11"/>
  <c r="BV801" i="11"/>
  <c r="CN801" i="11"/>
  <c r="CR801" i="11"/>
  <c r="CE801" i="11"/>
  <c r="CL801" i="11"/>
  <c r="CD801" i="11"/>
  <c r="CS801" i="11"/>
  <c r="CG801" i="11"/>
  <c r="CQ801" i="11"/>
  <c r="CF801" i="11"/>
  <c r="CJ748" i="11"/>
  <c r="CK748" i="11"/>
  <c r="CQ748" i="11"/>
  <c r="BV748" i="11"/>
  <c r="CR748" i="11"/>
  <c r="CM748" i="11"/>
  <c r="CN748" i="11"/>
  <c r="CL748" i="11"/>
  <c r="CC748" i="11"/>
  <c r="CF748" i="11"/>
  <c r="CS748" i="11"/>
  <c r="CG748" i="11"/>
  <c r="CU748" i="11"/>
  <c r="CE748" i="11"/>
  <c r="CT748" i="11"/>
  <c r="CD748" i="11"/>
  <c r="CT1007" i="11"/>
  <c r="BY1007" i="11"/>
  <c r="CK1007" i="11"/>
  <c r="CF1007" i="11"/>
  <c r="CG1007" i="11"/>
  <c r="CC1007" i="11"/>
  <c r="BV1007" i="11"/>
  <c r="CD1007" i="11"/>
  <c r="CN1007" i="11"/>
  <c r="BX1007" i="11"/>
  <c r="CM1007" i="11"/>
  <c r="CQ1007" i="11"/>
  <c r="BZ1007" i="11"/>
  <c r="CE1007" i="11"/>
  <c r="CL1007" i="11"/>
  <c r="CR1007" i="11"/>
  <c r="CS1007" i="11"/>
  <c r="CU1007" i="11"/>
  <c r="CJ1007" i="11"/>
  <c r="BW1007" i="11"/>
  <c r="ED113" i="11"/>
  <c r="CR854" i="11"/>
  <c r="CG854" i="11"/>
  <c r="CT854" i="11"/>
  <c r="BX854" i="11"/>
  <c r="BW854" i="11"/>
  <c r="CK854" i="11"/>
  <c r="CU854" i="11"/>
  <c r="CN854" i="11"/>
  <c r="CS854" i="11"/>
  <c r="CQ854" i="11"/>
  <c r="BV854" i="11"/>
  <c r="CC854" i="11"/>
  <c r="BZ854" i="11"/>
  <c r="CL854" i="11"/>
  <c r="CE854" i="11"/>
  <c r="CJ854" i="11"/>
  <c r="CF854" i="11"/>
  <c r="CD854" i="11"/>
  <c r="CM854" i="11"/>
  <c r="BY854" i="11"/>
  <c r="ED66" i="11"/>
  <c r="CM885" i="11"/>
  <c r="CN885" i="11"/>
  <c r="CQ885" i="11"/>
  <c r="CS885" i="11"/>
  <c r="CF885" i="11"/>
  <c r="BV885" i="11"/>
  <c r="BW885" i="11"/>
  <c r="CG885" i="11"/>
  <c r="BY885" i="11"/>
  <c r="CE885" i="11"/>
  <c r="BZ885" i="11"/>
  <c r="CC885" i="11"/>
  <c r="CD885" i="11"/>
  <c r="BX885" i="11"/>
  <c r="CL885" i="11"/>
  <c r="CT885" i="11"/>
  <c r="CJ885" i="11"/>
  <c r="CK885" i="11"/>
  <c r="CR885" i="11"/>
  <c r="CU885" i="11"/>
  <c r="AA175" i="11" a="1"/>
  <c r="AA175" i="11"/>
  <c r="F175" i="11" a="1"/>
  <c r="F175" i="11"/>
  <c r="ED174" i="11"/>
  <c r="ED779" i="11"/>
  <c r="M164" i="21"/>
  <c r="F31" i="11" a="1"/>
  <c r="F31" i="11"/>
  <c r="AA31" i="11" a="1"/>
  <c r="AA31" i="11"/>
  <c r="AC35" i="11"/>
  <c r="AE35" i="11"/>
  <c r="ED35" i="11"/>
  <c r="ED752" i="11"/>
  <c r="CC511" i="11"/>
  <c r="CN511" i="11"/>
  <c r="CF511" i="11"/>
  <c r="CK511" i="11"/>
  <c r="CE511" i="11"/>
  <c r="CQ511" i="11"/>
  <c r="BY511" i="11"/>
  <c r="CD511" i="11"/>
  <c r="CU511" i="11"/>
  <c r="BZ511" i="11"/>
  <c r="CG511" i="11"/>
  <c r="CT511" i="11"/>
  <c r="BX511" i="11"/>
  <c r="CJ511" i="11"/>
  <c r="CR511" i="11"/>
  <c r="BV511" i="11"/>
  <c r="CM511" i="11"/>
  <c r="BW511" i="11"/>
  <c r="CL511" i="11"/>
  <c r="CS511" i="11"/>
  <c r="F95" i="11" a="1"/>
  <c r="F95" i="11"/>
  <c r="AA95" i="11" a="1"/>
  <c r="AA95" i="11"/>
  <c r="CJ957" i="11"/>
  <c r="BX957" i="11"/>
  <c r="CL957" i="11"/>
  <c r="CK957" i="11"/>
  <c r="BV957" i="11"/>
  <c r="CQ957" i="11"/>
  <c r="CG957" i="11"/>
  <c r="CT957" i="11"/>
  <c r="BZ957" i="11"/>
  <c r="BW957" i="11"/>
  <c r="CM957" i="11"/>
  <c r="CS957" i="11"/>
  <c r="BY957" i="11"/>
  <c r="CC957" i="11"/>
  <c r="CD957" i="11"/>
  <c r="CU957" i="11"/>
  <c r="CF957" i="11"/>
  <c r="CR957" i="11"/>
  <c r="CN957" i="11"/>
  <c r="CE957" i="11"/>
  <c r="AC329" i="11"/>
  <c r="AE329" i="11"/>
  <c r="ED329" i="11"/>
  <c r="ED627" i="11"/>
  <c r="ED105" i="11"/>
  <c r="CC562" i="11"/>
  <c r="CG562" i="11"/>
  <c r="CL562" i="11"/>
  <c r="CF562" i="11"/>
  <c r="CJ562" i="11"/>
  <c r="CK562" i="11"/>
  <c r="CN562" i="11"/>
  <c r="CS562" i="11"/>
  <c r="CT562" i="11"/>
  <c r="CU562" i="11"/>
  <c r="CR562" i="11"/>
  <c r="CM562" i="11"/>
  <c r="BV562" i="11"/>
  <c r="CE562" i="11"/>
  <c r="CQ562" i="11"/>
  <c r="CD562" i="11"/>
  <c r="ED580" i="11"/>
  <c r="ED24" i="11"/>
  <c r="Y124" i="11" a="1"/>
  <c r="Y124" i="11"/>
  <c r="F124" i="11" a="1"/>
  <c r="F124" i="11"/>
  <c r="F123" i="11" a="1"/>
  <c r="F123" i="11"/>
  <c r="AA123" i="11" a="1"/>
  <c r="AA123" i="11"/>
  <c r="ED825" i="11"/>
  <c r="ED748" i="11"/>
  <c r="CJ593" i="11"/>
  <c r="CG593" i="11"/>
  <c r="CM593" i="11"/>
  <c r="CD593" i="11"/>
  <c r="CC593" i="11"/>
  <c r="CF593" i="11"/>
  <c r="CS593" i="11"/>
  <c r="CE593" i="11"/>
  <c r="CR593" i="11"/>
  <c r="BV593" i="11"/>
  <c r="CT593" i="11"/>
  <c r="CL593" i="11"/>
  <c r="CK593" i="11"/>
  <c r="CQ593" i="11"/>
  <c r="CN593" i="11"/>
  <c r="CU593" i="11"/>
  <c r="ED593" i="11"/>
  <c r="AC379" i="11"/>
  <c r="AE379" i="11"/>
  <c r="AA197" i="11" a="1"/>
  <c r="AA197" i="11"/>
  <c r="AA198" i="11" a="1"/>
  <c r="AA198" i="11"/>
  <c r="F197" i="11" a="1"/>
  <c r="F197" i="11"/>
  <c r="CS618" i="11"/>
  <c r="CE618" i="11"/>
  <c r="CM618" i="11"/>
  <c r="CC618" i="11"/>
  <c r="CQ618" i="11"/>
  <c r="CN618" i="11"/>
  <c r="CK618" i="11"/>
  <c r="CU618" i="11"/>
  <c r="CL618" i="11"/>
  <c r="BV618" i="11"/>
  <c r="CT618" i="11"/>
  <c r="CG618" i="11"/>
  <c r="CR618" i="11"/>
  <c r="CD618" i="11"/>
  <c r="CJ618" i="11"/>
  <c r="CF618" i="11"/>
  <c r="ED17" i="11"/>
  <c r="CC582" i="11"/>
  <c r="BW582" i="11"/>
  <c r="BX582" i="11"/>
  <c r="BY582" i="11"/>
  <c r="CF582" i="11"/>
  <c r="CT582" i="11"/>
  <c r="CK582" i="11"/>
  <c r="CE582" i="11"/>
  <c r="BZ582" i="11"/>
  <c r="BV582" i="11"/>
  <c r="CM582" i="11"/>
  <c r="CJ582" i="11"/>
  <c r="CR582" i="11"/>
  <c r="CD582" i="11"/>
  <c r="CN582" i="11"/>
  <c r="CG582" i="11"/>
  <c r="CS582" i="11"/>
  <c r="CQ582" i="11"/>
  <c r="CU582" i="11"/>
  <c r="CL582" i="11"/>
  <c r="ED787" i="11"/>
  <c r="ED904" i="11"/>
  <c r="ED913" i="11"/>
  <c r="ED185" i="11"/>
  <c r="BZ515" i="11"/>
  <c r="CJ515" i="11"/>
  <c r="CF515" i="11"/>
  <c r="CK515" i="11"/>
  <c r="CE515" i="11"/>
  <c r="CL515" i="11"/>
  <c r="CG515" i="11"/>
  <c r="CR515" i="11"/>
  <c r="BV515" i="11"/>
  <c r="CC515" i="11"/>
  <c r="CT515" i="11"/>
  <c r="BX515" i="11"/>
  <c r="CD515" i="11"/>
  <c r="CQ515" i="11"/>
  <c r="BY515" i="11"/>
  <c r="CN515" i="11"/>
  <c r="CS515" i="11"/>
  <c r="BW515" i="11"/>
  <c r="CM515" i="11"/>
  <c r="CU515" i="11"/>
  <c r="CN548" i="11"/>
  <c r="BW548" i="11"/>
  <c r="CL548" i="11"/>
  <c r="CM548" i="11"/>
  <c r="CT548" i="11"/>
  <c r="CC548" i="11"/>
  <c r="CR548" i="11"/>
  <c r="BV548" i="11"/>
  <c r="CQ548" i="11"/>
  <c r="CF548" i="11"/>
  <c r="CU548" i="11"/>
  <c r="CE548" i="11"/>
  <c r="CS548" i="11"/>
  <c r="CK548" i="11"/>
  <c r="CG548" i="11"/>
  <c r="CJ548" i="11"/>
  <c r="CD548" i="11"/>
  <c r="ED888" i="11"/>
  <c r="ED193" i="11"/>
  <c r="CE987" i="11"/>
  <c r="CK987" i="11"/>
  <c r="BZ987" i="11"/>
  <c r="CG987" i="11"/>
  <c r="CS987" i="11"/>
  <c r="CC987" i="11"/>
  <c r="CT987" i="11"/>
  <c r="BX987" i="11"/>
  <c r="BY987" i="11"/>
  <c r="CN987" i="11"/>
  <c r="CU987" i="11"/>
  <c r="CF987" i="11"/>
  <c r="BV987" i="11"/>
  <c r="BW987" i="11"/>
  <c r="CJ987" i="11"/>
  <c r="CL987" i="11"/>
  <c r="CR987" i="11"/>
  <c r="CM987" i="11"/>
  <c r="CD987" i="11"/>
  <c r="CQ987" i="11"/>
  <c r="ED972" i="11"/>
  <c r="ED18" i="11"/>
  <c r="ED610" i="11"/>
  <c r="ED808" i="11"/>
  <c r="ED245" i="11"/>
  <c r="ED511" i="11"/>
  <c r="CF891" i="11"/>
  <c r="CL891" i="11"/>
  <c r="CU891" i="11"/>
  <c r="CQ891" i="11"/>
  <c r="CK891" i="11"/>
  <c r="CE891" i="11"/>
  <c r="BZ891" i="11"/>
  <c r="BW891" i="11"/>
  <c r="CS891" i="11"/>
  <c r="BY891" i="11"/>
  <c r="CM891" i="11"/>
  <c r="BV891" i="11"/>
  <c r="CT891" i="11"/>
  <c r="BX891" i="11"/>
  <c r="CR891" i="11"/>
  <c r="CN891" i="11"/>
  <c r="CD891" i="11"/>
  <c r="CC891" i="11"/>
  <c r="CG891" i="11"/>
  <c r="CJ891" i="11"/>
  <c r="CS934" i="11"/>
  <c r="CJ934" i="11"/>
  <c r="CF934" i="11"/>
  <c r="BZ934" i="11"/>
  <c r="BW934" i="11"/>
  <c r="BY934" i="11"/>
  <c r="BV934" i="11"/>
  <c r="BX934" i="11"/>
  <c r="CN934" i="11"/>
  <c r="CM934" i="11"/>
  <c r="CL934" i="11"/>
  <c r="CG934" i="11"/>
  <c r="CU934" i="11"/>
  <c r="CK934" i="11"/>
  <c r="CE934" i="11"/>
  <c r="CR934" i="11"/>
  <c r="CQ934" i="11"/>
  <c r="CD934" i="11"/>
  <c r="CC934" i="11"/>
  <c r="CT934" i="11"/>
  <c r="AA221" i="11" a="1"/>
  <c r="AA221" i="11"/>
  <c r="F221" i="11" a="1"/>
  <c r="F221" i="11"/>
  <c r="ED198" i="11"/>
  <c r="CK850" i="11"/>
  <c r="BV850" i="11"/>
  <c r="CU850" i="11"/>
  <c r="CM850" i="11"/>
  <c r="CS850" i="11"/>
  <c r="CL850" i="11"/>
  <c r="CT850" i="11"/>
  <c r="BW850" i="11"/>
  <c r="CQ850" i="11"/>
  <c r="BX850" i="11"/>
  <c r="CN850" i="11"/>
  <c r="CF850" i="11"/>
  <c r="CR850" i="11"/>
  <c r="BY850" i="11"/>
  <c r="CE850" i="11"/>
  <c r="CD850" i="11"/>
  <c r="CC850" i="11"/>
  <c r="BZ850" i="11"/>
  <c r="CJ850" i="11"/>
  <c r="CG850" i="11"/>
  <c r="AA335" i="11" a="1"/>
  <c r="AA335" i="11"/>
  <c r="F335" i="11" a="1"/>
  <c r="F335" i="11"/>
  <c r="CQ598" i="11"/>
  <c r="CF598" i="11"/>
  <c r="CL598" i="11"/>
  <c r="CE598" i="11"/>
  <c r="CN598" i="11"/>
  <c r="BY598" i="11"/>
  <c r="CG598" i="11"/>
  <c r="CK598" i="11"/>
  <c r="BZ598" i="11"/>
  <c r="CD598" i="11"/>
  <c r="CC598" i="11"/>
  <c r="BX598" i="11"/>
  <c r="CT598" i="11"/>
  <c r="CS598" i="11"/>
  <c r="BV598" i="11"/>
  <c r="CU598" i="11"/>
  <c r="CJ598" i="11"/>
  <c r="CM598" i="11"/>
  <c r="CR598" i="11"/>
  <c r="F289" i="11" a="1"/>
  <c r="F289" i="11"/>
  <c r="AA289" i="11" a="1"/>
  <c r="AA289" i="11"/>
  <c r="CC914" i="11"/>
  <c r="CU914" i="11"/>
  <c r="CQ914" i="11"/>
  <c r="BX914" i="11"/>
  <c r="CR914" i="11"/>
  <c r="CE914" i="11"/>
  <c r="CS914" i="11"/>
  <c r="BZ914" i="11"/>
  <c r="CN914" i="11"/>
  <c r="BW914" i="11"/>
  <c r="CT914" i="11"/>
  <c r="CK914" i="11"/>
  <c r="CJ914" i="11"/>
  <c r="CM914" i="11"/>
  <c r="CL914" i="11"/>
  <c r="CD914" i="11"/>
  <c r="CG914" i="11"/>
  <c r="BV914" i="11"/>
  <c r="BY914" i="11"/>
  <c r="CF914" i="11"/>
  <c r="ED65" i="11"/>
  <c r="BV676" i="11"/>
  <c r="BW676" i="11"/>
  <c r="CF676" i="11"/>
  <c r="CG676" i="11"/>
  <c r="CS676" i="11"/>
  <c r="CR676" i="11"/>
  <c r="CU676" i="11"/>
  <c r="BZ676" i="11"/>
  <c r="BY676" i="11"/>
  <c r="CJ676" i="11"/>
  <c r="CT676" i="11"/>
  <c r="CK676" i="11"/>
  <c r="BX676" i="11"/>
  <c r="CQ676" i="11"/>
  <c r="CM676" i="11"/>
  <c r="CN676" i="11"/>
  <c r="CC676" i="11"/>
  <c r="CE676" i="11"/>
  <c r="CL676" i="11"/>
  <c r="CD676" i="11"/>
  <c r="ED51" i="11"/>
  <c r="ED192" i="11"/>
  <c r="ED20" i="11"/>
  <c r="AA371" i="11" a="1"/>
  <c r="AA371" i="11"/>
  <c r="F371" i="11" a="1"/>
  <c r="F371" i="11"/>
  <c r="AA321" i="11" a="1"/>
  <c r="AA321" i="11"/>
  <c r="F321" i="11" a="1"/>
  <c r="F321" i="11"/>
  <c r="ED534" i="11"/>
  <c r="CF529" i="11"/>
  <c r="CK529" i="11"/>
  <c r="CG529" i="11"/>
  <c r="CU529" i="11"/>
  <c r="CE529" i="11"/>
  <c r="CT529" i="11"/>
  <c r="CD529" i="11"/>
  <c r="CQ529" i="11"/>
  <c r="CM529" i="11"/>
  <c r="CS529" i="11"/>
  <c r="CJ529" i="11"/>
  <c r="CR529" i="11"/>
  <c r="BZ529" i="11"/>
  <c r="CN529" i="11"/>
  <c r="BX529" i="11"/>
  <c r="CL529" i="11"/>
  <c r="CC529" i="11"/>
  <c r="BV529" i="11"/>
  <c r="ED196" i="11"/>
  <c r="CM913" i="11"/>
  <c r="CU913" i="11"/>
  <c r="BV913" i="11"/>
  <c r="CR913" i="11"/>
  <c r="CE913" i="11"/>
  <c r="CT913" i="11"/>
  <c r="CF913" i="11"/>
  <c r="CK913" i="11"/>
  <c r="CS913" i="11"/>
  <c r="CN913" i="11"/>
  <c r="BZ913" i="11"/>
  <c r="CQ913" i="11"/>
  <c r="CJ913" i="11"/>
  <c r="BY913" i="11"/>
  <c r="CG913" i="11"/>
  <c r="CL913" i="11"/>
  <c r="CC913" i="11"/>
  <c r="BX913" i="11"/>
  <c r="BW913" i="11"/>
  <c r="CD913" i="11"/>
  <c r="D79" i="20"/>
  <c r="D55" i="20"/>
  <c r="D68" i="20"/>
  <c r="ED1008" i="11"/>
  <c r="CS1008" i="11"/>
  <c r="CU1008" i="11"/>
  <c r="CQ1008" i="11"/>
  <c r="CF1008" i="11"/>
  <c r="CC1008" i="11"/>
  <c r="BW1008" i="11"/>
  <c r="BX1008" i="11"/>
  <c r="CN1008" i="11"/>
  <c r="CE1008" i="11"/>
  <c r="BZ1008" i="11"/>
  <c r="CR1008" i="11"/>
  <c r="CG1008" i="11"/>
  <c r="CK1008" i="11"/>
  <c r="CJ1008" i="11"/>
  <c r="CD1008" i="11"/>
  <c r="BY1008" i="11"/>
  <c r="CT1008" i="11"/>
  <c r="BV1008" i="11"/>
  <c r="CM1008" i="11"/>
  <c r="CL1008" i="11"/>
  <c r="CM707" i="11"/>
  <c r="CG707" i="11"/>
  <c r="CR707" i="11"/>
  <c r="CT707" i="11"/>
  <c r="CN707" i="11"/>
  <c r="CS707" i="11"/>
  <c r="CQ707" i="11"/>
  <c r="CC707" i="11"/>
  <c r="CU707" i="11"/>
  <c r="CK707" i="11"/>
  <c r="CL707" i="11"/>
  <c r="CE707" i="11"/>
  <c r="CJ707" i="11"/>
  <c r="CF707" i="11"/>
  <c r="BV707" i="11"/>
  <c r="CD707" i="11"/>
  <c r="ED102" i="11"/>
  <c r="BX788" i="11"/>
  <c r="CQ788" i="11"/>
  <c r="CD788" i="11"/>
  <c r="BY788" i="11"/>
  <c r="CL788" i="11"/>
  <c r="CG788" i="11"/>
  <c r="CC788" i="11"/>
  <c r="BW788" i="11"/>
  <c r="CF788" i="11"/>
  <c r="CN788" i="11"/>
  <c r="CS788" i="11"/>
  <c r="CR788" i="11"/>
  <c r="BV788" i="11"/>
  <c r="CJ788" i="11"/>
  <c r="CE788" i="11"/>
  <c r="CK788" i="11"/>
  <c r="CM788" i="11"/>
  <c r="CU788" i="11"/>
  <c r="BZ788" i="11"/>
  <c r="F227" i="11" a="1"/>
  <c r="F227" i="11"/>
  <c r="AA227" i="11" a="1"/>
  <c r="AA227" i="11"/>
  <c r="CN761" i="11"/>
  <c r="CM761" i="11"/>
  <c r="CQ761" i="11"/>
  <c r="CJ761" i="11"/>
  <c r="CL761" i="11"/>
  <c r="CU761" i="11"/>
  <c r="CK761" i="11"/>
  <c r="CD761" i="11"/>
  <c r="BV761" i="11"/>
  <c r="CG761" i="11"/>
  <c r="CR761" i="11"/>
  <c r="CF761" i="11"/>
  <c r="CC761" i="11"/>
  <c r="CE761" i="11"/>
  <c r="CS761" i="11"/>
  <c r="CT761" i="11"/>
  <c r="ED947" i="11"/>
  <c r="CT774" i="11"/>
  <c r="CL774" i="11"/>
  <c r="CU774" i="11"/>
  <c r="CR774" i="11"/>
  <c r="BV774" i="11"/>
  <c r="CM774" i="11"/>
  <c r="CK774" i="11"/>
  <c r="CG774" i="11"/>
  <c r="CC774" i="11"/>
  <c r="CF774" i="11"/>
  <c r="CN774" i="11"/>
  <c r="CD774" i="11"/>
  <c r="CJ774" i="11"/>
  <c r="CQ774" i="11"/>
  <c r="CS774" i="11"/>
  <c r="CE774" i="11"/>
  <c r="CU619" i="11"/>
  <c r="CD619" i="11"/>
  <c r="CN619" i="11"/>
  <c r="CG619" i="11"/>
  <c r="CL619" i="11"/>
  <c r="CM619" i="11"/>
  <c r="CK619" i="11"/>
  <c r="CQ619" i="11"/>
  <c r="CS619" i="11"/>
  <c r="CT619" i="11"/>
  <c r="CC619" i="11"/>
  <c r="BV619" i="11"/>
  <c r="CR619" i="11"/>
  <c r="CF619" i="11"/>
  <c r="CJ619" i="11"/>
  <c r="CE619" i="11"/>
  <c r="AC489" i="11"/>
  <c r="AE489" i="11"/>
  <c r="ED489" i="11"/>
  <c r="ED934" i="11"/>
  <c r="ED881" i="11"/>
  <c r="ED800" i="11"/>
  <c r="ED898" i="11"/>
  <c r="ED203" i="11"/>
  <c r="AC390" i="11"/>
  <c r="AE390" i="11"/>
  <c r="ED897" i="11"/>
  <c r="ED942" i="11"/>
  <c r="Y122" i="11" a="1"/>
  <c r="Y122" i="11"/>
  <c r="F121" i="11" a="1"/>
  <c r="F121" i="11"/>
  <c r="AA121" i="11" a="1"/>
  <c r="AA121" i="11"/>
  <c r="CS727" i="11"/>
  <c r="CF727" i="11"/>
  <c r="CJ727" i="11"/>
  <c r="CL727" i="11"/>
  <c r="CK727" i="11"/>
  <c r="CR727" i="11"/>
  <c r="CU727" i="11"/>
  <c r="CT727" i="11"/>
  <c r="CN727" i="11"/>
  <c r="BV727" i="11"/>
  <c r="CC727" i="11"/>
  <c r="CD727" i="11"/>
  <c r="CM727" i="11"/>
  <c r="CG727" i="11"/>
  <c r="CQ727" i="11"/>
  <c r="CE727" i="11"/>
  <c r="CD976" i="11"/>
  <c r="CT976" i="11"/>
  <c r="CK976" i="11"/>
  <c r="BW976" i="11"/>
  <c r="CS976" i="11"/>
  <c r="CN976" i="11"/>
  <c r="CL976" i="11"/>
  <c r="CF976" i="11"/>
  <c r="BZ976" i="11"/>
  <c r="CR976" i="11"/>
  <c r="BV976" i="11"/>
  <c r="CC976" i="11"/>
  <c r="CJ976" i="11"/>
  <c r="CQ976" i="11"/>
  <c r="CE976" i="11"/>
  <c r="CM976" i="11"/>
  <c r="BY976" i="11"/>
  <c r="CU976" i="11"/>
  <c r="CG976" i="11"/>
  <c r="BX976" i="11"/>
  <c r="CC735" i="11"/>
  <c r="CE735" i="11"/>
  <c r="BV735" i="11"/>
  <c r="CG735" i="11"/>
  <c r="CS735" i="11"/>
  <c r="CF735" i="11"/>
  <c r="CL735" i="11"/>
  <c r="CR735" i="11"/>
  <c r="CJ735" i="11"/>
  <c r="CU735" i="11"/>
  <c r="CM735" i="11"/>
  <c r="CQ735" i="11"/>
  <c r="CT735" i="11"/>
  <c r="CN735" i="11"/>
  <c r="CK735" i="11"/>
  <c r="CD735" i="11"/>
  <c r="ED914" i="11"/>
  <c r="ED785" i="11"/>
  <c r="CF830" i="11"/>
  <c r="CM830" i="11"/>
  <c r="CL830" i="11"/>
  <c r="CK830" i="11"/>
  <c r="CT830" i="11"/>
  <c r="BY830" i="11"/>
  <c r="BV830" i="11"/>
  <c r="CR830" i="11"/>
  <c r="CG830" i="11"/>
  <c r="BZ830" i="11"/>
  <c r="CJ830" i="11"/>
  <c r="CE830" i="11"/>
  <c r="CS830" i="11"/>
  <c r="CU830" i="11"/>
  <c r="BX830" i="11"/>
  <c r="BW830" i="11"/>
  <c r="CQ830" i="11"/>
  <c r="CN830" i="11"/>
  <c r="CC830" i="11"/>
  <c r="CD830" i="11"/>
  <c r="AC227" i="11"/>
  <c r="AE227" i="11"/>
  <c r="ED227" i="11"/>
  <c r="BV507" i="11"/>
  <c r="CN507" i="11"/>
  <c r="CG507" i="11"/>
  <c r="CJ507" i="11"/>
  <c r="CC507" i="11"/>
  <c r="CL507" i="11"/>
  <c r="CE507" i="11"/>
  <c r="CT507" i="11"/>
  <c r="BZ507" i="11"/>
  <c r="CD507" i="11"/>
  <c r="CS507" i="11"/>
  <c r="BX507" i="11"/>
  <c r="CF507" i="11"/>
  <c r="CQ507" i="11"/>
  <c r="BW507" i="11"/>
  <c r="CK507" i="11"/>
  <c r="CR507" i="11"/>
  <c r="BY507" i="11"/>
  <c r="CM507" i="11"/>
  <c r="CU507" i="11"/>
  <c r="ED676" i="11"/>
  <c r="ED242" i="11"/>
  <c r="ED562" i="11"/>
  <c r="F26" i="11" a="1"/>
  <c r="F26" i="11"/>
  <c r="ED136" i="11"/>
  <c r="ED848" i="11"/>
  <c r="F477" i="11" a="1"/>
  <c r="F477" i="11"/>
  <c r="AA477" i="11" a="1"/>
  <c r="AA477" i="11"/>
  <c r="AA478" i="11" a="1"/>
  <c r="AA478" i="11"/>
  <c r="AA379" i="11" a="1"/>
  <c r="AA379" i="11"/>
  <c r="F379" i="11" a="1"/>
  <c r="F379" i="11"/>
  <c r="F457" i="11" a="1"/>
  <c r="F457" i="11"/>
  <c r="AA457" i="11" a="1"/>
  <c r="AA457" i="11"/>
  <c r="ED1007" i="11"/>
  <c r="ED969" i="11"/>
  <c r="ED854" i="11"/>
  <c r="CU547" i="11"/>
  <c r="CF547" i="11"/>
  <c r="CR547" i="11"/>
  <c r="CD547" i="11"/>
  <c r="BV547" i="11"/>
  <c r="CT547" i="11"/>
  <c r="CJ547" i="11"/>
  <c r="CK547" i="11"/>
  <c r="CC547" i="11"/>
  <c r="CM547" i="11"/>
  <c r="CL547" i="11"/>
  <c r="CN547" i="11"/>
  <c r="CG547" i="11"/>
  <c r="CQ547" i="11"/>
  <c r="CE547" i="11"/>
  <c r="ED618" i="11"/>
  <c r="CU689" i="11"/>
  <c r="CG689" i="11"/>
  <c r="CR689" i="11"/>
  <c r="CL689" i="11"/>
  <c r="CC689" i="11"/>
  <c r="CD689" i="11"/>
  <c r="CM689" i="11"/>
  <c r="CN689" i="11"/>
  <c r="CJ689" i="11"/>
  <c r="CF689" i="11"/>
  <c r="CE689" i="11"/>
  <c r="BV689" i="11"/>
  <c r="CS689" i="11"/>
  <c r="CQ689" i="11"/>
  <c r="CT689" i="11"/>
  <c r="CK689" i="11"/>
  <c r="ED285" i="11"/>
  <c r="BY904" i="11"/>
  <c r="CF904" i="11"/>
  <c r="BX904" i="11"/>
  <c r="CU904" i="11"/>
  <c r="CN904" i="11"/>
  <c r="BW904" i="11"/>
  <c r="CM904" i="11"/>
  <c r="BV904" i="11"/>
  <c r="CJ904" i="11"/>
  <c r="CL904" i="11"/>
  <c r="CE904" i="11"/>
  <c r="CG904" i="11"/>
  <c r="CD904" i="11"/>
  <c r="CR904" i="11"/>
  <c r="CK904" i="11"/>
  <c r="CS904" i="11"/>
  <c r="CC904" i="11"/>
  <c r="CT904" i="11"/>
  <c r="CQ904" i="11"/>
  <c r="BZ904" i="11"/>
  <c r="BX758" i="11"/>
  <c r="CN758" i="11"/>
  <c r="CM758" i="11"/>
  <c r="CU758" i="11"/>
  <c r="CC758" i="11"/>
  <c r="BV758" i="11"/>
  <c r="CR758" i="11"/>
  <c r="CD758" i="11"/>
  <c r="CL758" i="11"/>
  <c r="CF758" i="11"/>
  <c r="CJ758" i="11"/>
  <c r="CE758" i="11"/>
  <c r="BZ758" i="11"/>
  <c r="CT758" i="11"/>
  <c r="BY758" i="11"/>
  <c r="CQ758" i="11"/>
  <c r="BW758" i="11"/>
  <c r="CK758" i="11"/>
  <c r="CS758" i="11"/>
  <c r="CG758" i="11"/>
  <c r="ED773" i="11"/>
  <c r="CQ779" i="11"/>
  <c r="CT779" i="11"/>
  <c r="BV779" i="11"/>
  <c r="CN779" i="11"/>
  <c r="CR779" i="11"/>
  <c r="CL779" i="11"/>
  <c r="CC779" i="11"/>
  <c r="CJ779" i="11"/>
  <c r="CU779" i="11"/>
  <c r="CD779" i="11"/>
  <c r="CM779" i="11"/>
  <c r="CF779" i="11"/>
  <c r="CS779" i="11"/>
  <c r="CE779" i="11"/>
  <c r="CK779" i="11"/>
  <c r="CG779" i="11"/>
  <c r="CG899" i="11"/>
  <c r="BV899" i="11"/>
  <c r="CM899" i="11"/>
  <c r="CJ899" i="11"/>
  <c r="CK899" i="11"/>
  <c r="CD899" i="11"/>
  <c r="CT899" i="11"/>
  <c r="BZ899" i="11"/>
  <c r="BY899" i="11"/>
  <c r="CU899" i="11"/>
  <c r="CS899" i="11"/>
  <c r="CC899" i="11"/>
  <c r="CN899" i="11"/>
  <c r="BW899" i="11"/>
  <c r="CF899" i="11"/>
  <c r="CL899" i="11"/>
  <c r="CE899" i="11"/>
  <c r="BX899" i="11"/>
  <c r="CQ899" i="11"/>
  <c r="CR899" i="11"/>
  <c r="ED574" i="11"/>
  <c r="CM791" i="11"/>
  <c r="BV791" i="11"/>
  <c r="CN791" i="11"/>
  <c r="CK791" i="11"/>
  <c r="CQ791" i="11"/>
  <c r="CU791" i="11"/>
  <c r="CT791" i="11"/>
  <c r="CS791" i="11"/>
  <c r="CC791" i="11"/>
  <c r="CE791" i="11"/>
  <c r="CR791" i="11"/>
  <c r="CJ791" i="11"/>
  <c r="CL791" i="11"/>
  <c r="CD791" i="11"/>
  <c r="CG791" i="11"/>
  <c r="CF791" i="11"/>
  <c r="ED240" i="11"/>
  <c r="ED987" i="11"/>
  <c r="F19" i="11" a="1"/>
  <c r="F19" i="11"/>
  <c r="AA19" i="11" a="1"/>
  <c r="AA19" i="11"/>
  <c r="ED1009" i="11"/>
  <c r="CC752" i="11"/>
  <c r="CG752" i="11"/>
  <c r="CL752" i="11"/>
  <c r="CT752" i="11"/>
  <c r="CK752" i="11"/>
  <c r="CQ752" i="11"/>
  <c r="CJ752" i="11"/>
  <c r="CR752" i="11"/>
  <c r="BV752" i="11"/>
  <c r="CN752" i="11"/>
  <c r="CM752" i="11"/>
  <c r="CF752" i="11"/>
  <c r="CS752" i="11"/>
  <c r="CE752" i="11"/>
  <c r="CU752" i="11"/>
  <c r="CD752" i="11"/>
  <c r="AC367" i="11"/>
  <c r="AE367" i="11"/>
  <c r="ED367" i="11"/>
  <c r="BW925" i="11"/>
  <c r="CR925" i="11"/>
  <c r="BY925" i="11"/>
  <c r="CE925" i="11"/>
  <c r="CG925" i="11"/>
  <c r="CU925" i="11"/>
  <c r="CL925" i="11"/>
  <c r="CJ925" i="11"/>
  <c r="CC925" i="11"/>
  <c r="CF925" i="11"/>
  <c r="BZ925" i="11"/>
  <c r="CD925" i="11"/>
  <c r="CK925" i="11"/>
  <c r="BX925" i="11"/>
  <c r="CM925" i="11"/>
  <c r="BV925" i="11"/>
  <c r="CQ925" i="11"/>
  <c r="CN925" i="11"/>
  <c r="CT925" i="11"/>
  <c r="CS925" i="11"/>
  <c r="ED761" i="11"/>
  <c r="CS808" i="11"/>
  <c r="CC808" i="11"/>
  <c r="BY808" i="11"/>
  <c r="BW808" i="11"/>
  <c r="CL808" i="11"/>
  <c r="CM808" i="11"/>
  <c r="CJ808" i="11"/>
  <c r="CU808" i="11"/>
  <c r="CN808" i="11"/>
  <c r="BV808" i="11"/>
  <c r="CE808" i="11"/>
  <c r="CR808" i="11"/>
  <c r="CQ808" i="11"/>
  <c r="CG808" i="11"/>
  <c r="CT808" i="11"/>
  <c r="CD808" i="11"/>
  <c r="CF808" i="11"/>
  <c r="CK808" i="11"/>
  <c r="BZ808" i="11"/>
  <c r="ED774" i="11"/>
  <c r="ED619" i="11"/>
  <c r="ED317" i="11"/>
  <c r="CJ881" i="11"/>
  <c r="CU881" i="11"/>
  <c r="CE881" i="11"/>
  <c r="CQ881" i="11"/>
  <c r="CK881" i="11"/>
  <c r="CD881" i="11"/>
  <c r="CR881" i="11"/>
  <c r="CN881" i="11"/>
  <c r="CL881" i="11"/>
  <c r="BV881" i="11"/>
  <c r="CG881" i="11"/>
  <c r="CT881" i="11"/>
  <c r="BX881" i="11"/>
  <c r="BY881" i="11"/>
  <c r="BW881" i="11"/>
  <c r="CF881" i="11"/>
  <c r="CS881" i="11"/>
  <c r="CC881" i="11"/>
  <c r="BZ881" i="11"/>
  <c r="CM881" i="11"/>
  <c r="CT800" i="11"/>
  <c r="CD800" i="11"/>
  <c r="CS800" i="11"/>
  <c r="CF800" i="11"/>
  <c r="CG800" i="11"/>
  <c r="CK800" i="11"/>
  <c r="CE800" i="11"/>
  <c r="CL800" i="11"/>
  <c r="CN800" i="11"/>
  <c r="CC800" i="11"/>
  <c r="CQ800" i="11"/>
  <c r="CR800" i="11"/>
  <c r="BV800" i="11"/>
  <c r="CM800" i="11"/>
  <c r="CU800" i="11"/>
  <c r="CJ800" i="11"/>
  <c r="F434" i="11" a="1"/>
  <c r="F434" i="11"/>
  <c r="AB434" i="11"/>
  <c r="CZ980" i="11"/>
  <c r="Y435" i="11" a="1"/>
  <c r="Y435" i="11"/>
  <c r="F435" i="11" a="1"/>
  <c r="F435" i="11"/>
  <c r="DB932" i="11"/>
  <c r="DB980" i="11"/>
  <c r="DA695" i="11"/>
  <c r="DB552" i="11"/>
  <c r="CZ766" i="11"/>
  <c r="CY794" i="11"/>
  <c r="M133" i="21"/>
  <c r="CY931" i="11"/>
  <c r="DB928" i="11"/>
  <c r="DA759" i="11"/>
  <c r="DA746" i="11"/>
  <c r="DB575" i="11"/>
  <c r="DA558" i="11"/>
  <c r="CZ986" i="11"/>
  <c r="CO567" i="11"/>
  <c r="CZ565" i="11"/>
  <c r="DA752" i="11"/>
  <c r="DA601" i="11"/>
  <c r="CY565" i="11"/>
  <c r="CZ683" i="11"/>
  <c r="DA1006" i="11"/>
  <c r="CY792" i="11"/>
  <c r="DA672" i="11"/>
  <c r="CZ851" i="11"/>
  <c r="CZ828" i="11"/>
  <c r="CZ618" i="11"/>
  <c r="CZ957" i="11"/>
  <c r="DB652" i="11"/>
  <c r="DA609" i="11"/>
  <c r="CZ792" i="11"/>
  <c r="CY717" i="11"/>
  <c r="CZ576" i="11"/>
  <c r="CZ755" i="11"/>
  <c r="CZ641" i="11"/>
  <c r="CZ827" i="11"/>
  <c r="CY899" i="11"/>
  <c r="DA593" i="11"/>
  <c r="DA661" i="11"/>
  <c r="DB827" i="11"/>
  <c r="DB850" i="11"/>
  <c r="DB947" i="11"/>
  <c r="DB886" i="11"/>
  <c r="CY724" i="11"/>
  <c r="DA989" i="11"/>
  <c r="CZ723" i="11"/>
  <c r="DA678" i="11"/>
  <c r="DB741" i="11"/>
  <c r="DB819" i="11"/>
  <c r="DB941" i="11"/>
  <c r="DB687" i="11"/>
  <c r="CY644" i="11"/>
  <c r="DA764" i="11"/>
  <c r="CY884" i="11"/>
  <c r="CZ982" i="11"/>
  <c r="CY571" i="11"/>
  <c r="CZ805" i="11"/>
  <c r="DA905" i="11"/>
  <c r="DA567" i="11"/>
  <c r="CZ767" i="11"/>
  <c r="CZ781" i="11"/>
  <c r="CY620" i="11"/>
  <c r="DB806" i="11"/>
  <c r="CZ689" i="11"/>
  <c r="CZ1008" i="11"/>
  <c r="CY608" i="11"/>
  <c r="DA625" i="11"/>
  <c r="CY702" i="11"/>
  <c r="DA741" i="11"/>
  <c r="DB744" i="11"/>
  <c r="CY808" i="11"/>
  <c r="CO904" i="11"/>
  <c r="DA689" i="11"/>
  <c r="DB689" i="11"/>
  <c r="DB735" i="11"/>
  <c r="CO529" i="11"/>
  <c r="DB548" i="11"/>
  <c r="DB618" i="11"/>
  <c r="CV957" i="11"/>
  <c r="CO1007" i="11"/>
  <c r="DA543" i="11"/>
  <c r="CA519" i="11"/>
  <c r="CO713" i="11"/>
  <c r="CZ969" i="11"/>
  <c r="CV825" i="11"/>
  <c r="CZ825" i="11"/>
  <c r="CY688" i="11"/>
  <c r="CY556" i="11"/>
  <c r="CY652" i="11"/>
  <c r="CO652" i="11"/>
  <c r="DA579" i="11"/>
  <c r="DB654" i="11"/>
  <c r="DB920" i="11"/>
  <c r="DA959" i="11"/>
  <c r="DB983" i="11"/>
  <c r="CA527" i="11"/>
  <c r="CZ796" i="11"/>
  <c r="DB648" i="11"/>
  <c r="CZ779" i="11"/>
  <c r="CZ599" i="11"/>
  <c r="DB896" i="11"/>
  <c r="CY843" i="11"/>
  <c r="DB551" i="11"/>
  <c r="DA673" i="11"/>
  <c r="DB858" i="11"/>
  <c r="CZ721" i="11"/>
  <c r="DA647" i="11"/>
  <c r="DB946" i="11"/>
  <c r="DA654" i="11"/>
  <c r="CZ745" i="11"/>
  <c r="DA857" i="11"/>
  <c r="CO808" i="11"/>
  <c r="DA899" i="11"/>
  <c r="CZ976" i="11"/>
  <c r="CY987" i="11"/>
  <c r="DB511" i="11"/>
  <c r="CY627" i="11"/>
  <c r="CY580" i="11"/>
  <c r="CV942" i="11"/>
  <c r="DA898" i="11"/>
  <c r="CZ972" i="11"/>
  <c r="DA634" i="11"/>
  <c r="DB560" i="11"/>
  <c r="DB846" i="11"/>
  <c r="DB822" i="11"/>
  <c r="DA763" i="11"/>
  <c r="CZ586" i="11"/>
  <c r="DA641" i="11"/>
  <c r="DB823" i="11"/>
  <c r="CY747" i="11"/>
  <c r="CZ657" i="11"/>
  <c r="DA736" i="11"/>
  <c r="CA754" i="11"/>
  <c r="CY624" i="11"/>
  <c r="CY591" i="11"/>
  <c r="DA630" i="11"/>
  <c r="DA949" i="11"/>
  <c r="DA510" i="11"/>
  <c r="DB510" i="11"/>
  <c r="DA842" i="11"/>
  <c r="DB596" i="11"/>
  <c r="DA965" i="11"/>
  <c r="CY673" i="11"/>
  <c r="CY680" i="11"/>
  <c r="CO963" i="11"/>
  <c r="CY837" i="11"/>
  <c r="CA837" i="11"/>
  <c r="CY869" i="11"/>
  <c r="CO884" i="11"/>
  <c r="CV786" i="11"/>
  <c r="DA578" i="11"/>
  <c r="DA584" i="11"/>
  <c r="CO875" i="11"/>
  <c r="CZ843" i="11"/>
  <c r="DA571" i="11"/>
  <c r="CV790" i="11"/>
  <c r="DB656" i="11"/>
  <c r="DB617" i="11"/>
  <c r="DB597" i="11"/>
  <c r="CV718" i="11"/>
  <c r="DB873" i="11"/>
  <c r="CO530" i="11"/>
  <c r="CV794" i="11"/>
  <c r="CY647" i="11"/>
  <c r="CY733" i="11"/>
  <c r="CO733" i="11"/>
  <c r="CO820" i="11"/>
  <c r="DB820" i="11"/>
  <c r="CY821" i="11"/>
  <c r="CO512" i="11"/>
  <c r="DB614" i="11"/>
  <c r="DA782" i="11"/>
  <c r="CO646" i="11"/>
  <c r="CZ959" i="11"/>
  <c r="CZ569" i="11"/>
  <c r="DB839" i="11"/>
  <c r="CZ642" i="11"/>
  <c r="CY1000" i="11"/>
  <c r="DA983" i="11"/>
  <c r="CA876" i="11"/>
  <c r="CZ778" i="11"/>
  <c r="CY516" i="11"/>
  <c r="CA516" i="11"/>
  <c r="CZ951" i="11"/>
  <c r="CV520" i="11"/>
  <c r="DB919" i="11"/>
  <c r="CV644" i="11"/>
  <c r="DB533" i="11"/>
  <c r="DA936" i="11"/>
  <c r="CV617" i="11"/>
  <c r="CV607" i="11"/>
  <c r="CY746" i="11"/>
  <c r="CY773" i="11"/>
  <c r="CY756" i="11"/>
  <c r="CY908" i="11"/>
  <c r="CY672" i="11"/>
  <c r="DB977" i="11"/>
  <c r="CY639" i="11"/>
  <c r="DB646" i="11"/>
  <c r="CZ691" i="11"/>
  <c r="DB959" i="11"/>
  <c r="CY916" i="11"/>
  <c r="CZ865" i="11"/>
  <c r="CO869" i="11"/>
  <c r="CY765" i="11"/>
  <c r="DA805" i="11"/>
  <c r="CZ849" i="11"/>
  <c r="CZ810" i="11"/>
  <c r="CZ914" i="11"/>
  <c r="CZ846" i="11"/>
  <c r="CY879" i="11"/>
  <c r="DA915" i="11"/>
  <c r="DB880" i="11"/>
  <c r="DB895" i="11"/>
  <c r="CO675" i="11"/>
  <c r="DB767" i="11"/>
  <c r="CO923" i="11"/>
  <c r="CY840" i="11"/>
  <c r="CZ946" i="11"/>
  <c r="CV971" i="11"/>
  <c r="DA685" i="11"/>
  <c r="CO933" i="11"/>
  <c r="CA698" i="11"/>
  <c r="DA612" i="11"/>
  <c r="CV702" i="11"/>
  <c r="CY741" i="11"/>
  <c r="CO741" i="11"/>
  <c r="DB966" i="11"/>
  <c r="CZ604" i="11"/>
  <c r="DA995" i="11"/>
  <c r="DB749" i="11"/>
  <c r="CZ977" i="11"/>
  <c r="CO834" i="11"/>
  <c r="CZ545" i="11"/>
  <c r="CV1000" i="11"/>
  <c r="DA1000" i="11"/>
  <c r="CV978" i="11"/>
  <c r="CY629" i="11"/>
  <c r="CO766" i="11"/>
  <c r="CA984" i="11"/>
  <c r="DB931" i="11"/>
  <c r="DA996" i="11"/>
  <c r="DB891" i="11"/>
  <c r="CZ854" i="11"/>
  <c r="CZ713" i="11"/>
  <c r="CZ943" i="11"/>
  <c r="CO580" i="11"/>
  <c r="DB942" i="11"/>
  <c r="CO705" i="11"/>
  <c r="DA705" i="11"/>
  <c r="CO785" i="11"/>
  <c r="DB763" i="11"/>
  <c r="CY763" i="11"/>
  <c r="CV620" i="11"/>
  <c r="DA586" i="11"/>
  <c r="CA872" i="11"/>
  <c r="DB692" i="11"/>
  <c r="DA910" i="11"/>
  <c r="CZ743" i="11"/>
  <c r="CO1010" i="11"/>
  <c r="CO521" i="11"/>
  <c r="DB714" i="11"/>
  <c r="DB628" i="11"/>
  <c r="CO579" i="11"/>
  <c r="CO890" i="11"/>
  <c r="DB890" i="11"/>
  <c r="DA858" i="11"/>
  <c r="CV684" i="11"/>
  <c r="CO643" i="11"/>
  <c r="CO588" i="11"/>
  <c r="CA908" i="11"/>
  <c r="CZ908" i="11"/>
  <c r="DB868" i="11"/>
  <c r="CY868" i="11"/>
  <c r="DB600" i="11"/>
  <c r="DB606" i="11"/>
  <c r="CZ777" i="11"/>
  <c r="CO660" i="11"/>
  <c r="DB522" i="11"/>
  <c r="CZ964" i="11"/>
  <c r="DB956" i="11"/>
  <c r="CO683" i="11"/>
  <c r="CY826" i="11"/>
  <c r="CZ533" i="11"/>
  <c r="DB538" i="11"/>
  <c r="DA538" i="11"/>
  <c r="DA525" i="11"/>
  <c r="DB984" i="11"/>
  <c r="CO885" i="11"/>
  <c r="CA1009" i="11"/>
  <c r="CV822" i="11"/>
  <c r="DB641" i="11"/>
  <c r="DB579" i="11"/>
  <c r="CO1008" i="11"/>
  <c r="DA912" i="11"/>
  <c r="CY811" i="11"/>
  <c r="DA636" i="11"/>
  <c r="DA521" i="11"/>
  <c r="CA890" i="11"/>
  <c r="CO581" i="11"/>
  <c r="CZ612" i="11"/>
  <c r="DA821" i="11"/>
  <c r="DA700" i="11"/>
  <c r="DB691" i="11"/>
  <c r="CY569" i="11"/>
  <c r="CY631" i="11"/>
  <c r="DA580" i="11"/>
  <c r="DA662" i="11"/>
  <c r="DA947" i="11"/>
  <c r="CO560" i="11"/>
  <c r="CZ763" i="11"/>
  <c r="CA985" i="11"/>
  <c r="DA694" i="11"/>
  <c r="DB586" i="11"/>
  <c r="CY818" i="11"/>
  <c r="CY743" i="11"/>
  <c r="CY933" i="11"/>
  <c r="CO823" i="11"/>
  <c r="DA698" i="11"/>
  <c r="DB917" i="11"/>
  <c r="CV866" i="11"/>
  <c r="DA886" i="11"/>
  <c r="CA886" i="11"/>
  <c r="DB672" i="11"/>
  <c r="CZ764" i="11"/>
  <c r="DA871" i="11"/>
  <c r="DB738" i="11"/>
  <c r="DA916" i="11"/>
  <c r="CV916" i="11"/>
  <c r="CZ808" i="11"/>
  <c r="CY727" i="11"/>
  <c r="CY529" i="11"/>
  <c r="CZ891" i="11"/>
  <c r="CY885" i="11"/>
  <c r="CY854" i="11"/>
  <c r="CA972" i="11"/>
  <c r="CV634" i="11"/>
  <c r="DB634" i="11"/>
  <c r="CZ686" i="11"/>
  <c r="CY1009" i="11"/>
  <c r="CZ785" i="11"/>
  <c r="CO645" i="11"/>
  <c r="DA645" i="11"/>
  <c r="DA799" i="11"/>
  <c r="DA574" i="11"/>
  <c r="CV812" i="11"/>
  <c r="DA755" i="11"/>
  <c r="CA909" i="11"/>
  <c r="DB909" i="11"/>
  <c r="DA909" i="11"/>
  <c r="DA811" i="11"/>
  <c r="CO811" i="11"/>
  <c r="DB935" i="11"/>
  <c r="CA556" i="11"/>
  <c r="CZ727" i="11"/>
  <c r="DA863" i="11"/>
  <c r="CZ665" i="11"/>
  <c r="CY903" i="11"/>
  <c r="DA800" i="11"/>
  <c r="DB519" i="11"/>
  <c r="CY898" i="11"/>
  <c r="CV593" i="11"/>
  <c r="DA534" i="11"/>
  <c r="CZ645" i="11"/>
  <c r="CV518" i="11"/>
  <c r="DB910" i="11"/>
  <c r="CO800" i="11"/>
  <c r="CY752" i="11"/>
  <c r="CY779" i="11"/>
  <c r="DB976" i="11"/>
  <c r="CA976" i="11"/>
  <c r="CO727" i="11"/>
  <c r="CZ619" i="11"/>
  <c r="CV619" i="11"/>
  <c r="CO987" i="11"/>
  <c r="DA548" i="11"/>
  <c r="CO618" i="11"/>
  <c r="DA957" i="11"/>
  <c r="CO957" i="11"/>
  <c r="CZ1007" i="11"/>
  <c r="CZ748" i="11"/>
  <c r="DB801" i="11"/>
  <c r="DA627" i="11"/>
  <c r="DA734" i="11"/>
  <c r="DA942" i="11"/>
  <c r="CZ942" i="11"/>
  <c r="CZ888" i="11"/>
  <c r="DB537" i="11"/>
  <c r="CY848" i="11"/>
  <c r="DB882" i="11"/>
  <c r="CA1005" i="11"/>
  <c r="CV641" i="11"/>
  <c r="CZ750" i="11"/>
  <c r="CY767" i="11"/>
  <c r="DB647" i="11"/>
  <c r="DA710" i="11"/>
  <c r="CV840" i="11"/>
  <c r="CV946" i="11"/>
  <c r="CY946" i="11"/>
  <c r="CO897" i="11"/>
  <c r="CO601" i="11"/>
  <c r="DB601" i="11"/>
  <c r="CZ698" i="11"/>
  <c r="DB669" i="11"/>
  <c r="CZ867" i="11"/>
  <c r="CZ579" i="11"/>
  <c r="CO712" i="11"/>
  <c r="CA612" i="11"/>
  <c r="CO577" i="11"/>
  <c r="DB697" i="11"/>
  <c r="DB588" i="11"/>
  <c r="CY721" i="11"/>
  <c r="DA702" i="11"/>
  <c r="DA966" i="11"/>
  <c r="DB866" i="11"/>
  <c r="CO886" i="11"/>
  <c r="CA995" i="11"/>
  <c r="DA820" i="11"/>
  <c r="CA614" i="11"/>
  <c r="CY614" i="11"/>
  <c r="CV724" i="11"/>
  <c r="CV540" i="11"/>
  <c r="CO977" i="11"/>
  <c r="DA977" i="11"/>
  <c r="CY600" i="11"/>
  <c r="CA700" i="11"/>
  <c r="CY853" i="11"/>
  <c r="CA851" i="11"/>
  <c r="CY851" i="11"/>
  <c r="CY606" i="11"/>
  <c r="CZ884" i="11"/>
  <c r="CY578" i="11"/>
  <c r="CO777" i="11"/>
  <c r="CY777" i="11"/>
  <c r="CY738" i="11"/>
  <c r="CO751" i="11"/>
  <c r="CY788" i="11"/>
  <c r="CZ836" i="11"/>
  <c r="CA967" i="11"/>
  <c r="CZ924" i="11"/>
  <c r="CZ818" i="11"/>
  <c r="DB707" i="11"/>
  <c r="CA914" i="11"/>
  <c r="DB598" i="11"/>
  <c r="DB934" i="11"/>
  <c r="CZ824" i="11"/>
  <c r="DA757" i="11"/>
  <c r="CY640" i="11"/>
  <c r="CZ800" i="11"/>
  <c r="DB881" i="11"/>
  <c r="CZ881" i="11"/>
  <c r="CZ507" i="11"/>
  <c r="CY830" i="11"/>
  <c r="DA707" i="11"/>
  <c r="CA1008" i="11"/>
  <c r="CV850" i="11"/>
  <c r="CZ515" i="11"/>
  <c r="DA582" i="11"/>
  <c r="DB593" i="11"/>
  <c r="CZ625" i="11"/>
  <c r="CY888" i="11"/>
  <c r="CZ809" i="11"/>
  <c r="DB686" i="11"/>
  <c r="DA613" i="11"/>
  <c r="CZ536" i="11"/>
  <c r="DB1001" i="11"/>
  <c r="CA1001" i="11"/>
  <c r="CZ688" i="11"/>
  <c r="CA688" i="11"/>
  <c r="CZ909" i="11"/>
  <c r="CV909" i="11"/>
  <c r="CZ811" i="11"/>
  <c r="CV587" i="11"/>
  <c r="DB831" i="11"/>
  <c r="DB518" i="11"/>
  <c r="DA827" i="11"/>
  <c r="CZ939" i="11"/>
  <c r="CO939" i="11"/>
  <c r="CV939" i="11"/>
  <c r="CV836" i="11"/>
  <c r="CV974" i="11"/>
  <c r="DA979" i="11"/>
  <c r="CZ714" i="11"/>
  <c r="CZ628" i="11"/>
  <c r="DB657" i="11"/>
  <c r="CZ550" i="11"/>
  <c r="CY736" i="11"/>
  <c r="CZ756" i="11"/>
  <c r="CV678" i="11"/>
  <c r="DB678" i="11"/>
  <c r="CV612" i="11"/>
  <c r="CZ802" i="11"/>
  <c r="CA902" i="11"/>
  <c r="DB716" i="11"/>
  <c r="CZ961" i="11"/>
  <c r="CO961" i="11"/>
  <c r="DA665" i="11"/>
  <c r="CY722" i="11"/>
  <c r="DB720" i="11"/>
  <c r="CZ600" i="11"/>
  <c r="DA646" i="11"/>
  <c r="CY691" i="11"/>
  <c r="CY907" i="11"/>
  <c r="CV693" i="11"/>
  <c r="CZ829" i="11"/>
  <c r="DB739" i="11"/>
  <c r="CZ635" i="11"/>
  <c r="CZ834" i="11"/>
  <c r="DA751" i="11"/>
  <c r="DA697" i="11"/>
  <c r="DB529" i="11"/>
  <c r="CY521" i="11"/>
  <c r="CY550" i="11"/>
  <c r="CV735" i="11"/>
  <c r="DA537" i="11"/>
  <c r="CY968" i="11"/>
  <c r="CA900" i="11"/>
  <c r="CY697" i="11"/>
  <c r="DA917" i="11"/>
  <c r="CO541" i="11"/>
  <c r="CV672" i="11"/>
  <c r="CZ672" i="11"/>
  <c r="CO995" i="11"/>
  <c r="CZ820" i="11"/>
  <c r="DB632" i="11"/>
  <c r="CY512" i="11"/>
  <c r="CO724" i="11"/>
  <c r="DA929" i="11"/>
  <c r="CV993" i="11"/>
  <c r="CZ993" i="11"/>
  <c r="DB591" i="11"/>
  <c r="CO631" i="11"/>
  <c r="CZ761" i="11"/>
  <c r="CY678" i="11"/>
  <c r="CO754" i="11"/>
  <c r="CO691" i="11"/>
  <c r="CO589" i="11"/>
  <c r="DB830" i="11"/>
  <c r="CV727" i="11"/>
  <c r="CZ585" i="11"/>
  <c r="DA773" i="11"/>
  <c r="DA925" i="11"/>
  <c r="CO562" i="11"/>
  <c r="CO750" i="11"/>
  <c r="CZ610" i="11"/>
  <c r="CZ562" i="11"/>
  <c r="DA511" i="11"/>
  <c r="CZ801" i="11"/>
  <c r="CO534" i="11"/>
  <c r="CY1001" i="11"/>
  <c r="CO523" i="11"/>
  <c r="CZ685" i="11"/>
  <c r="CY712" i="11"/>
  <c r="DB507" i="11"/>
  <c r="CO537" i="11"/>
  <c r="DA879" i="11"/>
  <c r="CA518" i="11"/>
  <c r="CY692" i="11"/>
  <c r="CZ521" i="11"/>
  <c r="CO573" i="11"/>
  <c r="CY975" i="11"/>
  <c r="CO714" i="11"/>
  <c r="DA756" i="11"/>
  <c r="DB612" i="11"/>
  <c r="DA902" i="11"/>
  <c r="DB665" i="11"/>
  <c r="CO672" i="11"/>
  <c r="DB639" i="11"/>
  <c r="CV798" i="11"/>
  <c r="CY739" i="11"/>
  <c r="CZ751" i="11"/>
  <c r="CA938" i="11"/>
  <c r="CY904" i="11"/>
  <c r="CV689" i="11"/>
  <c r="CY689" i="11"/>
  <c r="DA774" i="11"/>
  <c r="CY676" i="11"/>
  <c r="DB582" i="11"/>
  <c r="CA854" i="11"/>
  <c r="CZ519" i="11"/>
  <c r="DB608" i="11"/>
  <c r="DB1002" i="11"/>
  <c r="CO824" i="11"/>
  <c r="DB824" i="11"/>
  <c r="DB847" i="11"/>
  <c r="CA847" i="11"/>
  <c r="DB661" i="11"/>
  <c r="CY655" i="11"/>
  <c r="DB781" i="11"/>
  <c r="DB710" i="11"/>
  <c r="DB566" i="11"/>
  <c r="DA897" i="11"/>
  <c r="CZ669" i="11"/>
  <c r="CZ858" i="11"/>
  <c r="DA588" i="11"/>
  <c r="CY917" i="11"/>
  <c r="CZ741" i="11"/>
  <c r="DA908" i="11"/>
  <c r="DB995" i="11"/>
  <c r="CY720" i="11"/>
  <c r="DA512" i="11"/>
  <c r="DB512" i="11"/>
  <c r="CV614" i="11"/>
  <c r="CV679" i="11"/>
  <c r="DA592" i="11"/>
  <c r="CZ868" i="11"/>
  <c r="CY991" i="11"/>
  <c r="DB884" i="11"/>
  <c r="CY589" i="11"/>
  <c r="DB952" i="11"/>
  <c r="DA587" i="11"/>
  <c r="CZ518" i="11"/>
  <c r="CZ692" i="11"/>
  <c r="CV743" i="11"/>
  <c r="DA640" i="11"/>
  <c r="CZ675" i="11"/>
  <c r="CO730" i="11"/>
  <c r="CY836" i="11"/>
  <c r="DA835" i="11"/>
  <c r="CV521" i="11"/>
  <c r="DA714" i="11"/>
  <c r="DA712" i="11"/>
  <c r="CO736" i="11"/>
  <c r="DB736" i="11"/>
  <c r="DB756" i="11"/>
  <c r="DA684" i="11"/>
  <c r="CV863" i="11"/>
  <c r="CZ678" i="11"/>
  <c r="DA716" i="11"/>
  <c r="CY929" i="11"/>
  <c r="CO726" i="11"/>
  <c r="CZ700" i="11"/>
  <c r="CV646" i="11"/>
  <c r="CZ509" i="11"/>
  <c r="DA691" i="11"/>
  <c r="DB871" i="11"/>
  <c r="DB993" i="11"/>
  <c r="DA798" i="11"/>
  <c r="DB970" i="11"/>
  <c r="DB569" i="11"/>
  <c r="DB907" i="11"/>
  <c r="CA907" i="11"/>
  <c r="CA829" i="11"/>
  <c r="DB829" i="11"/>
  <c r="DB589" i="11"/>
  <c r="DA635" i="11"/>
  <c r="CY751" i="11"/>
  <c r="CY938" i="11"/>
  <c r="CV938" i="11"/>
  <c r="CZ922" i="11"/>
  <c r="DA522" i="11"/>
  <c r="CZ517" i="11"/>
  <c r="CO997" i="11"/>
  <c r="CV595" i="11"/>
  <c r="DB1000" i="11"/>
  <c r="DA843" i="11"/>
  <c r="CA992" i="11"/>
  <c r="CZ551" i="11"/>
  <c r="DA865" i="11"/>
  <c r="CV783" i="11"/>
  <c r="DB838" i="11"/>
  <c r="CZ921" i="11"/>
  <c r="DB682" i="11"/>
  <c r="DB826" i="11"/>
  <c r="CZ911" i="11"/>
  <c r="DA771" i="11"/>
  <c r="CV920" i="11"/>
  <c r="CY656" i="11"/>
  <c r="CY852" i="11"/>
  <c r="DA940" i="11"/>
  <c r="CY940" i="11"/>
  <c r="CZ940" i="11"/>
  <c r="CV695" i="11"/>
  <c r="DB649" i="11"/>
  <c r="CY711" i="11"/>
  <c r="DA718" i="11"/>
  <c r="CY873" i="11"/>
  <c r="CO546" i="11"/>
  <c r="CY626" i="11"/>
  <c r="CO651" i="11"/>
  <c r="DA928" i="11"/>
  <c r="DB887" i="11"/>
  <c r="CO837" i="11"/>
  <c r="CA740" i="11"/>
  <c r="CY623" i="11"/>
  <c r="CV922" i="11"/>
  <c r="CY513" i="11"/>
  <c r="CA522" i="11"/>
  <c r="CO599" i="11"/>
  <c r="CA896" i="11"/>
  <c r="CV542" i="11"/>
  <c r="CY542" i="11"/>
  <c r="DA553" i="11"/>
  <c r="CZ629" i="11"/>
  <c r="CZ667" i="11"/>
  <c r="CV999" i="11"/>
  <c r="CZ999" i="11"/>
  <c r="CO859" i="11"/>
  <c r="CY859" i="11"/>
  <c r="DA765" i="11"/>
  <c r="DB723" i="11"/>
  <c r="CO602" i="11"/>
  <c r="DA706" i="11"/>
  <c r="CO870" i="11"/>
  <c r="CY609" i="11"/>
  <c r="CO664" i="11"/>
  <c r="CY778" i="11"/>
  <c r="DB778" i="11"/>
  <c r="DA583" i="11"/>
  <c r="CA892" i="11"/>
  <c r="DA941" i="11"/>
  <c r="CO941" i="11"/>
  <c r="CZ516" i="11"/>
  <c r="CO951" i="11"/>
  <c r="CA514" i="11"/>
  <c r="DB784" i="11"/>
  <c r="CY683" i="11"/>
  <c r="CZ682" i="11"/>
  <c r="CO1006" i="11"/>
  <c r="CZ919" i="11"/>
  <c r="CZ954" i="11"/>
  <c r="CO717" i="11"/>
  <c r="CV841" i="11"/>
  <c r="CZ644" i="11"/>
  <c r="CA936" i="11"/>
  <c r="CY936" i="11"/>
  <c r="CA986" i="11"/>
  <c r="DA986" i="11"/>
  <c r="CZ852" i="11"/>
  <c r="DB803" i="11"/>
  <c r="CA889" i="11"/>
  <c r="CA856" i="11"/>
  <c r="DA856" i="11"/>
  <c r="DA648" i="11"/>
  <c r="CY546" i="11"/>
  <c r="DA658" i="11"/>
  <c r="DB794" i="11"/>
  <c r="CV651" i="11"/>
  <c r="CA962" i="11"/>
  <c r="CV962" i="11"/>
  <c r="CA931" i="11"/>
  <c r="DB996" i="11"/>
  <c r="CY759" i="11"/>
  <c r="DB558" i="11"/>
  <c r="DB837" i="11"/>
  <c r="DA813" i="11"/>
  <c r="CZ740" i="11"/>
  <c r="CY584" i="11"/>
  <c r="CZ677" i="11"/>
  <c r="CY937" i="11"/>
  <c r="CZ989" i="11"/>
  <c r="CZ992" i="11"/>
  <c r="CY551" i="11"/>
  <c r="DA981" i="11"/>
  <c r="CO861" i="11"/>
  <c r="CZ861" i="11"/>
  <c r="CZ949" i="11"/>
  <c r="CV775" i="11"/>
  <c r="CV921" i="11"/>
  <c r="CY729" i="11"/>
  <c r="DB1004" i="11"/>
  <c r="DB527" i="11"/>
  <c r="CV911" i="11"/>
  <c r="CV842" i="11"/>
  <c r="DB842" i="11"/>
  <c r="CY567" i="11"/>
  <c r="DB703" i="11"/>
  <c r="CO570" i="11"/>
  <c r="DA889" i="11"/>
  <c r="CY718" i="11"/>
  <c r="CZ856" i="11"/>
  <c r="DA873" i="11"/>
  <c r="DB626" i="11"/>
  <c r="DA984" i="11"/>
  <c r="CZ928" i="11"/>
  <c r="CY883" i="11"/>
  <c r="CO576" i="11"/>
  <c r="DA666" i="11"/>
  <c r="DB513" i="11"/>
  <c r="CV704" i="11"/>
  <c r="DA978" i="11"/>
  <c r="CZ571" i="11"/>
  <c r="CV865" i="11"/>
  <c r="CZ983" i="11"/>
  <c r="CY944" i="11"/>
  <c r="CY951" i="11"/>
  <c r="CY520" i="11"/>
  <c r="CY682" i="11"/>
  <c r="DB717" i="11"/>
  <c r="CY877" i="11"/>
  <c r="CZ596" i="11"/>
  <c r="CO633" i="11"/>
  <c r="CZ633" i="11"/>
  <c r="CV570" i="11"/>
  <c r="CY833" i="11"/>
  <c r="CO883" i="11"/>
  <c r="CV576" i="11"/>
  <c r="CY663" i="11"/>
  <c r="CY740" i="11"/>
  <c r="CY997" i="11"/>
  <c r="CZ997" i="11"/>
  <c r="CO937" i="11"/>
  <c r="DA861" i="11"/>
  <c r="CV826" i="11"/>
  <c r="CZ918" i="11"/>
  <c r="DA535" i="11"/>
  <c r="CZ597" i="11"/>
  <c r="DA563" i="11"/>
  <c r="DA703" i="11"/>
  <c r="CZ570" i="11"/>
  <c r="CA538" i="11"/>
  <c r="CZ525" i="11"/>
  <c r="CO525" i="11"/>
  <c r="CO806" i="11"/>
  <c r="DB594" i="11"/>
  <c r="CY539" i="11"/>
  <c r="CV539" i="11"/>
  <c r="CZ637" i="11"/>
  <c r="CZ742" i="11"/>
  <c r="CO532" i="11"/>
  <c r="DB963" i="11"/>
  <c r="CA963" i="11"/>
  <c r="CZ837" i="11"/>
  <c r="DA557" i="11"/>
  <c r="CA922" i="11"/>
  <c r="CZ522" i="11"/>
  <c r="CO553" i="11"/>
  <c r="DB629" i="11"/>
  <c r="CO760" i="11"/>
  <c r="CZ790" i="11"/>
  <c r="DB859" i="11"/>
  <c r="DA783" i="11"/>
  <c r="CZ765" i="11"/>
  <c r="DB706" i="11"/>
  <c r="DA870" i="11"/>
  <c r="DB664" i="11"/>
  <c r="CY664" i="11"/>
  <c r="DA778" i="11"/>
  <c r="CO516" i="11"/>
  <c r="DB555" i="11"/>
  <c r="DA784" i="11"/>
  <c r="DA683" i="11"/>
  <c r="CZ520" i="11"/>
  <c r="CO520" i="11"/>
  <c r="CY841" i="11"/>
  <c r="CZ687" i="11"/>
  <c r="CO687" i="11"/>
  <c r="DB644" i="11"/>
  <c r="CZ905" i="11"/>
  <c r="CV796" i="11"/>
  <c r="DB807" i="11"/>
  <c r="CA852" i="11"/>
  <c r="DA990" i="11"/>
  <c r="DB766" i="11"/>
  <c r="DB508" i="11"/>
  <c r="CY575" i="11"/>
  <c r="DA806" i="11"/>
  <c r="CV638" i="11"/>
  <c r="DB793" i="11"/>
  <c r="CY998" i="11"/>
  <c r="CO998" i="11"/>
  <c r="CY742" i="11"/>
  <c r="DB772" i="11"/>
  <c r="CZ673" i="11"/>
  <c r="CV989" i="11"/>
  <c r="DB843" i="11"/>
  <c r="CO981" i="11"/>
  <c r="DB981" i="11"/>
  <c r="DA901" i="11"/>
  <c r="CY832" i="11"/>
  <c r="DA859" i="11"/>
  <c r="CY838" i="11"/>
  <c r="CO510" i="11"/>
  <c r="CZ729" i="11"/>
  <c r="DA956" i="11"/>
  <c r="CV944" i="11"/>
  <c r="CZ514" i="11"/>
  <c r="DB954" i="11"/>
  <c r="DA841" i="11"/>
  <c r="CY842" i="11"/>
  <c r="CY771" i="11"/>
  <c r="CZ920" i="11"/>
  <c r="DA877" i="11"/>
  <c r="DB877" i="11"/>
  <c r="CY535" i="11"/>
  <c r="CY617" i="11"/>
  <c r="CZ607" i="11"/>
  <c r="CZ711" i="11"/>
  <c r="CO648" i="11"/>
  <c r="DA638" i="11"/>
  <c r="CY594" i="11"/>
  <c r="DA576" i="11"/>
  <c r="CZ653" i="11"/>
  <c r="CO988" i="11"/>
  <c r="CY988" i="11"/>
  <c r="CY960" i="11"/>
  <c r="G198" i="11" a="1"/>
  <c r="G198" i="11"/>
  <c r="T198" i="11" a="1"/>
  <c r="T198" i="11"/>
  <c r="H198" i="11" a="1"/>
  <c r="H198" i="11"/>
  <c r="T478" i="11" a="1"/>
  <c r="T478" i="11"/>
  <c r="G478" i="11" a="1"/>
  <c r="G478" i="11"/>
  <c r="H478" i="11" a="1"/>
  <c r="H478" i="11"/>
  <c r="AB19" i="11"/>
  <c r="U19" i="11" a="1"/>
  <c r="U19" i="11"/>
  <c r="CY547" i="11"/>
  <c r="CV830" i="11"/>
  <c r="DA830" i="11"/>
  <c r="CY800" i="11"/>
  <c r="CY881" i="11"/>
  <c r="CZ899" i="11"/>
  <c r="CV779" i="11"/>
  <c r="CV758" i="11"/>
  <c r="DB904" i="11"/>
  <c r="DA808" i="11"/>
  <c r="CA925" i="11"/>
  <c r="CO925" i="11"/>
  <c r="DB752" i="11"/>
  <c r="CV791" i="11"/>
  <c r="DB779" i="11"/>
  <c r="CO779" i="11"/>
  <c r="CV904" i="11"/>
  <c r="CZ904" i="11"/>
  <c r="DA547" i="11"/>
  <c r="AB477" i="11"/>
  <c r="U477" i="11" a="1"/>
  <c r="U477" i="11"/>
  <c r="CA507" i="11"/>
  <c r="CA830" i="11"/>
  <c r="CO976" i="11"/>
  <c r="M192" i="21"/>
  <c r="CH774" i="11"/>
  <c r="CX774" i="11"/>
  <c r="CY761" i="11"/>
  <c r="CA788" i="11"/>
  <c r="CY707" i="11"/>
  <c r="CX707" i="11"/>
  <c r="CH707" i="11"/>
  <c r="DB1008" i="11"/>
  <c r="DA1008" i="11"/>
  <c r="CZ529" i="11"/>
  <c r="CH676" i="11"/>
  <c r="CX676" i="11"/>
  <c r="CA676" i="11"/>
  <c r="DA914" i="11"/>
  <c r="CO598" i="11"/>
  <c r="CV598" i="11"/>
  <c r="CZ850" i="11"/>
  <c r="CO891" i="11"/>
  <c r="CA891" i="11"/>
  <c r="CV891" i="11"/>
  <c r="CA987" i="11"/>
  <c r="CZ548" i="11"/>
  <c r="CH515" i="11"/>
  <c r="CX515" i="11"/>
  <c r="CO515" i="11"/>
  <c r="CV582" i="11"/>
  <c r="CA582" i="11"/>
  <c r="CV618" i="11"/>
  <c r="CZ593" i="11"/>
  <c r="AB124" i="11"/>
  <c r="U124" i="11" a="1"/>
  <c r="U124" i="11"/>
  <c r="CV562" i="11"/>
  <c r="CY957" i="11"/>
  <c r="DB957" i="11"/>
  <c r="U95" i="11" a="1"/>
  <c r="U95" i="11"/>
  <c r="AB95" i="11"/>
  <c r="CZ511" i="11"/>
  <c r="CZ885" i="11"/>
  <c r="CV1007" i="11"/>
  <c r="DA1007" i="11"/>
  <c r="DB748" i="11"/>
  <c r="CY801" i="11"/>
  <c r="DB543" i="11"/>
  <c r="CZ543" i="11"/>
  <c r="T25" i="11" a="1"/>
  <c r="T25" i="11"/>
  <c r="G25" i="11" a="1"/>
  <c r="G25" i="11"/>
  <c r="H25" i="11" a="1"/>
  <c r="H25" i="11"/>
  <c r="CZ627" i="11"/>
  <c r="CO608" i="11"/>
  <c r="CO585" i="11"/>
  <c r="CV713" i="11"/>
  <c r="DB713" i="11"/>
  <c r="CV943" i="11"/>
  <c r="CY1002" i="11"/>
  <c r="CZ773" i="11"/>
  <c r="CZ734" i="11"/>
  <c r="CX734" i="11"/>
  <c r="CH734" i="11"/>
  <c r="CX625" i="11"/>
  <c r="CH625" i="11"/>
  <c r="CY625" i="11"/>
  <c r="CY824" i="11"/>
  <c r="DB580" i="11"/>
  <c r="CV580" i="11"/>
  <c r="M179" i="21"/>
  <c r="AB228" i="11"/>
  <c r="U228" i="11" a="1"/>
  <c r="U228" i="11"/>
  <c r="CO942" i="11"/>
  <c r="DB898" i="11"/>
  <c r="DA847" i="11"/>
  <c r="DB610" i="11"/>
  <c r="DA888" i="11"/>
  <c r="DB787" i="11"/>
  <c r="CO662" i="11"/>
  <c r="CZ705" i="11"/>
  <c r="CX753" i="11"/>
  <c r="CH753" i="11"/>
  <c r="CY753" i="11"/>
  <c r="G89" i="11" a="1"/>
  <c r="G89" i="11"/>
  <c r="T89" i="11" a="1"/>
  <c r="T89" i="11"/>
  <c r="H89" i="11" a="1"/>
  <c r="H89" i="11"/>
  <c r="F460" i="11" a="1"/>
  <c r="F460" i="11"/>
  <c r="AA460" i="11" a="1"/>
  <c r="AA460" i="11"/>
  <c r="CY634" i="11"/>
  <c r="CO809" i="11"/>
  <c r="CY686" i="11"/>
  <c r="CZ537" i="11"/>
  <c r="M173" i="21"/>
  <c r="CZ947" i="11"/>
  <c r="CY947" i="11"/>
  <c r="CZ912" i="11"/>
  <c r="CZ534" i="11"/>
  <c r="CZ848" i="11"/>
  <c r="CV848" i="11"/>
  <c r="CH785" i="11"/>
  <c r="CX785" i="11"/>
  <c r="DA560" i="11"/>
  <c r="CA560" i="11"/>
  <c r="CY645" i="11"/>
  <c r="CV799" i="11"/>
  <c r="CX799" i="11"/>
  <c r="CH799" i="11"/>
  <c r="CZ655" i="11"/>
  <c r="DB969" i="11"/>
  <c r="CO969" i="11"/>
  <c r="CY825" i="11"/>
  <c r="CY812" i="11"/>
  <c r="CA812" i="11"/>
  <c r="DB768" i="11"/>
  <c r="CX755" i="11"/>
  <c r="CH755" i="11"/>
  <c r="DB755" i="11"/>
  <c r="CX688" i="11"/>
  <c r="CH688" i="11"/>
  <c r="DB811" i="11"/>
  <c r="CA935" i="11"/>
  <c r="CY935" i="11"/>
  <c r="CV769" i="11"/>
  <c r="G231" i="11" a="1"/>
  <c r="G231" i="11"/>
  <c r="T231" i="11" a="1"/>
  <c r="T231" i="11"/>
  <c r="H231" i="11" a="1"/>
  <c r="H231" i="11"/>
  <c r="AA232" i="11" a="1"/>
  <c r="AA232" i="11"/>
  <c r="CO763" i="11"/>
  <c r="CV985" i="11"/>
  <c r="CY694" i="11"/>
  <c r="DB844" i="11"/>
  <c r="CZ968" i="11"/>
  <c r="CO973" i="11"/>
  <c r="U176" i="11" a="1"/>
  <c r="U176" i="11"/>
  <c r="AB176" i="11"/>
  <c r="CO757" i="11"/>
  <c r="DB1005" i="11"/>
  <c r="CO804" i="11"/>
  <c r="DB791" i="11"/>
  <c r="CA899" i="11"/>
  <c r="CV881" i="11"/>
  <c r="M150" i="21"/>
  <c r="CX752" i="11"/>
  <c r="CH752" i="11"/>
  <c r="CO791" i="11"/>
  <c r="CX779" i="11"/>
  <c r="CH779" i="11"/>
  <c r="CA758" i="11"/>
  <c r="DA904" i="11"/>
  <c r="CX547" i="11"/>
  <c r="CH547" i="11"/>
  <c r="CX976" i="11"/>
  <c r="CH976" i="11"/>
  <c r="CZ774" i="11"/>
  <c r="DB774" i="11"/>
  <c r="CV707" i="11"/>
  <c r="CV1008" i="11"/>
  <c r="DB913" i="11"/>
  <c r="DA913" i="11"/>
  <c r="CV914" i="11"/>
  <c r="U335" i="11" a="1"/>
  <c r="U335" i="11"/>
  <c r="AB335" i="11"/>
  <c r="CX934" i="11"/>
  <c r="CH934" i="11"/>
  <c r="DA934" i="11"/>
  <c r="CV987" i="11"/>
  <c r="DA987" i="11"/>
  <c r="DB987" i="11"/>
  <c r="CA515" i="11"/>
  <c r="CX582" i="11"/>
  <c r="CH582" i="11"/>
  <c r="CH618" i="11"/>
  <c r="CX618" i="11"/>
  <c r="CH957" i="11"/>
  <c r="CX957" i="11"/>
  <c r="M18" i="21"/>
  <c r="U175" i="11" a="1"/>
  <c r="U175" i="11"/>
  <c r="AB175" i="11"/>
  <c r="CX854" i="11"/>
  <c r="CH854" i="11"/>
  <c r="CV748" i="11"/>
  <c r="CO543" i="11"/>
  <c r="AA22" i="11" a="1"/>
  <c r="AA22" i="11"/>
  <c r="T21" i="11" a="1"/>
  <c r="T21" i="11"/>
  <c r="G21" i="11" a="1"/>
  <c r="G21" i="11"/>
  <c r="H21" i="11" a="1"/>
  <c r="H21" i="11"/>
  <c r="G329" i="11" a="1"/>
  <c r="G329" i="11"/>
  <c r="T329" i="11" a="1"/>
  <c r="T329" i="11"/>
  <c r="H329" i="11" a="1"/>
  <c r="H329" i="11"/>
  <c r="AA330" i="11" a="1"/>
  <c r="AA330" i="11"/>
  <c r="CY585" i="11"/>
  <c r="CV585" i="11"/>
  <c r="CX943" i="11"/>
  <c r="CH943" i="11"/>
  <c r="DB943" i="11"/>
  <c r="DA943" i="11"/>
  <c r="CZ1002" i="11"/>
  <c r="CA1002" i="11"/>
  <c r="CO898" i="11"/>
  <c r="CZ898" i="11"/>
  <c r="CO888" i="11"/>
  <c r="CX787" i="11"/>
  <c r="CH787" i="11"/>
  <c r="CV753" i="11"/>
  <c r="F90" i="11" a="1"/>
  <c r="F90" i="11"/>
  <c r="AA90" i="11" a="1"/>
  <c r="AA90" i="11"/>
  <c r="CV686" i="11"/>
  <c r="CX686" i="11"/>
  <c r="CH686" i="11"/>
  <c r="DB613" i="11"/>
  <c r="CA947" i="11"/>
  <c r="CY912" i="11"/>
  <c r="G245" i="11" a="1"/>
  <c r="G245" i="11"/>
  <c r="T245" i="11" a="1"/>
  <c r="T245" i="11"/>
  <c r="H245" i="11" a="1"/>
  <c r="H245" i="11"/>
  <c r="CA534" i="11"/>
  <c r="CO848" i="11"/>
  <c r="CX848" i="11"/>
  <c r="CH848" i="11"/>
  <c r="CA882" i="11"/>
  <c r="CY882" i="11"/>
  <c r="CY785" i="11"/>
  <c r="CY560" i="11"/>
  <c r="CY536" i="11"/>
  <c r="DB574" i="11"/>
  <c r="DB825" i="11"/>
  <c r="CA846" i="11"/>
  <c r="CV846" i="11"/>
  <c r="CX812" i="11"/>
  <c r="CH812" i="11"/>
  <c r="CZ822" i="11"/>
  <c r="DA1001" i="11"/>
  <c r="CO768" i="11"/>
  <c r="CO755" i="11"/>
  <c r="CY909" i="11"/>
  <c r="CA880" i="11"/>
  <c r="CX727" i="11"/>
  <c r="CH727" i="11"/>
  <c r="AB371" i="11"/>
  <c r="U371" i="11" a="1"/>
  <c r="U371" i="11"/>
  <c r="T335" i="11" a="1"/>
  <c r="T335" i="11"/>
  <c r="G335" i="11" a="1"/>
  <c r="G335" i="11"/>
  <c r="H335" i="11" a="1"/>
  <c r="H335" i="11"/>
  <c r="AA336" i="11" a="1"/>
  <c r="AA336" i="11"/>
  <c r="CY934" i="11"/>
  <c r="CO934" i="11"/>
  <c r="CH891" i="11"/>
  <c r="CX891" i="11"/>
  <c r="CZ582" i="11"/>
  <c r="M131" i="21"/>
  <c r="CA957" i="11"/>
  <c r="T175" i="11" a="1"/>
  <c r="T175" i="11"/>
  <c r="G175" i="11" a="1"/>
  <c r="G175" i="11"/>
  <c r="H175" i="11" a="1"/>
  <c r="H175" i="11"/>
  <c r="AA176" i="11" a="1"/>
  <c r="AA176" i="11"/>
  <c r="DB885" i="11"/>
  <c r="DA748" i="11"/>
  <c r="CA543" i="11"/>
  <c r="AB21" i="11"/>
  <c r="U21" i="11" a="1"/>
  <c r="U21" i="11"/>
  <c r="U329" i="11" a="1"/>
  <c r="U329" i="11"/>
  <c r="AB329" i="11"/>
  <c r="CH519" i="11"/>
  <c r="CX519" i="11"/>
  <c r="AB339" i="11"/>
  <c r="U339" i="11" a="1"/>
  <c r="U339" i="11"/>
  <c r="CX608" i="11"/>
  <c r="CH608" i="11"/>
  <c r="CO943" i="11"/>
  <c r="DB734" i="11"/>
  <c r="CX942" i="11"/>
  <c r="CH942" i="11"/>
  <c r="CY610" i="11"/>
  <c r="CA610" i="11"/>
  <c r="CY972" i="11"/>
  <c r="CZ787" i="11"/>
  <c r="DB662" i="11"/>
  <c r="CY705" i="11"/>
  <c r="CZ753" i="11"/>
  <c r="CO634" i="11"/>
  <c r="CV809" i="11"/>
  <c r="CH537" i="11"/>
  <c r="CX537" i="11"/>
  <c r="AB245" i="11"/>
  <c r="U245" i="11" a="1"/>
  <c r="U245" i="11"/>
  <c r="CH882" i="11"/>
  <c r="CX882" i="11"/>
  <c r="U87" i="11" a="1"/>
  <c r="U87" i="11"/>
  <c r="AB87" i="11"/>
  <c r="M188" i="21"/>
  <c r="CO536" i="11"/>
  <c r="CX645" i="11"/>
  <c r="CH645" i="11"/>
  <c r="M142" i="21"/>
  <c r="CH825" i="11"/>
  <c r="CX825" i="11"/>
  <c r="CH846" i="11"/>
  <c r="CX846" i="11"/>
  <c r="CX822" i="11"/>
  <c r="CH822" i="11"/>
  <c r="CZ1001" i="11"/>
  <c r="CX935" i="11"/>
  <c r="CH935" i="11"/>
  <c r="DB879" i="11"/>
  <c r="CX556" i="11"/>
  <c r="CH556" i="11"/>
  <c r="CX652" i="11"/>
  <c r="CH652" i="11"/>
  <c r="CX694" i="11"/>
  <c r="CH694" i="11"/>
  <c r="CO844" i="11"/>
  <c r="CH758" i="11"/>
  <c r="CX758" i="11"/>
  <c r="CX904" i="11"/>
  <c r="CH904" i="11"/>
  <c r="CO619" i="11"/>
  <c r="DB808" i="11"/>
  <c r="CO752" i="11"/>
  <c r="DB758" i="11"/>
  <c r="CZ758" i="11"/>
  <c r="CA904" i="11"/>
  <c r="CX689" i="11"/>
  <c r="CH689" i="11"/>
  <c r="CO547" i="11"/>
  <c r="G457" i="11" a="1"/>
  <c r="G457" i="11"/>
  <c r="T457" i="11" a="1"/>
  <c r="T457" i="11"/>
  <c r="H457" i="11" a="1"/>
  <c r="H457" i="11"/>
  <c r="AA458" i="11" a="1"/>
  <c r="AA458" i="11"/>
  <c r="CV507" i="11"/>
  <c r="CZ830" i="11"/>
  <c r="CZ735" i="11"/>
  <c r="DA727" i="11"/>
  <c r="DA619" i="11"/>
  <c r="CV774" i="11"/>
  <c r="CX761" i="11"/>
  <c r="CH761" i="11"/>
  <c r="CO707" i="11"/>
  <c r="CO913" i="11"/>
  <c r="CZ913" i="11"/>
  <c r="T371" i="11" a="1"/>
  <c r="T371" i="11"/>
  <c r="G371" i="11" a="1"/>
  <c r="G371" i="11"/>
  <c r="H371" i="11" a="1"/>
  <c r="H371" i="11"/>
  <c r="CV676" i="11"/>
  <c r="DB914" i="11"/>
  <c r="CH914" i="11"/>
  <c r="CX914" i="11"/>
  <c r="DA850" i="11"/>
  <c r="CV934" i="11"/>
  <c r="CY891" i="11"/>
  <c r="DA891" i="11"/>
  <c r="CY548" i="11"/>
  <c r="CV548" i="11"/>
  <c r="DB515" i="11"/>
  <c r="CX593" i="11"/>
  <c r="CH593" i="11"/>
  <c r="DA562" i="11"/>
  <c r="CV854" i="11"/>
  <c r="DB854" i="11"/>
  <c r="CX748" i="11"/>
  <c r="CH748" i="11"/>
  <c r="CO748" i="11"/>
  <c r="CO801" i="11"/>
  <c r="AB22" i="11"/>
  <c r="U22" i="11" a="1"/>
  <c r="U22" i="11"/>
  <c r="CX627" i="11"/>
  <c r="CH627" i="11"/>
  <c r="M156" i="21"/>
  <c r="CV519" i="11"/>
  <c r="AA340" i="11" a="1"/>
  <c r="AA340" i="11"/>
  <c r="T339" i="11" a="1"/>
  <c r="T339" i="11"/>
  <c r="G339" i="11" a="1"/>
  <c r="G339" i="11"/>
  <c r="H339" i="11" a="1"/>
  <c r="H339" i="11"/>
  <c r="CZ608" i="11"/>
  <c r="CA943" i="11"/>
  <c r="CV1002" i="11"/>
  <c r="AB241" i="11"/>
  <c r="U241" i="11" a="1"/>
  <c r="U241" i="11"/>
  <c r="CO773" i="11"/>
  <c r="CV773" i="11"/>
  <c r="T67" i="11" a="1"/>
  <c r="T67" i="11"/>
  <c r="G67" i="11" a="1"/>
  <c r="G67" i="11"/>
  <c r="H67" i="11" a="1"/>
  <c r="H67" i="11"/>
  <c r="AA68" i="11" a="1"/>
  <c r="AA68" i="11"/>
  <c r="CO734" i="11"/>
  <c r="CV734" i="11"/>
  <c r="DA824" i="11"/>
  <c r="CZ580" i="11"/>
  <c r="CA942" i="11"/>
  <c r="CY942" i="11"/>
  <c r="CH847" i="11"/>
  <c r="CX847" i="11"/>
  <c r="CV847" i="11"/>
  <c r="CO847" i="11"/>
  <c r="U147" i="11" a="1"/>
  <c r="U147" i="11"/>
  <c r="AB147" i="11"/>
  <c r="CX610" i="11"/>
  <c r="CH610" i="11"/>
  <c r="DA610" i="11"/>
  <c r="DA972" i="11"/>
  <c r="CV701" i="11"/>
  <c r="CV888" i="11"/>
  <c r="DA787" i="11"/>
  <c r="CO787" i="11"/>
  <c r="CZ662" i="11"/>
  <c r="CO753" i="11"/>
  <c r="CX661" i="11"/>
  <c r="CH661" i="11"/>
  <c r="DB809" i="11"/>
  <c r="CA537" i="11"/>
  <c r="CZ613" i="11"/>
  <c r="CO947" i="11"/>
  <c r="CV912" i="11"/>
  <c r="CZ1009" i="11"/>
  <c r="DB1009" i="11"/>
  <c r="CY534" i="11"/>
  <c r="DA882" i="11"/>
  <c r="DA785" i="11"/>
  <c r="CV785" i="11"/>
  <c r="CV560" i="11"/>
  <c r="CZ560" i="11"/>
  <c r="T87" i="11" a="1"/>
  <c r="T87" i="11"/>
  <c r="G87" i="11" a="1"/>
  <c r="G87" i="11"/>
  <c r="H87" i="11" a="1"/>
  <c r="H87" i="11"/>
  <c r="DB536" i="11"/>
  <c r="CX536" i="11"/>
  <c r="CH536" i="11"/>
  <c r="CV536" i="11"/>
  <c r="DB799" i="11"/>
  <c r="CZ574" i="11"/>
  <c r="CO655" i="11"/>
  <c r="DA969" i="11"/>
  <c r="CY969" i="11"/>
  <c r="DA825" i="11"/>
  <c r="CY846" i="11"/>
  <c r="DB812" i="11"/>
  <c r="DA822" i="11"/>
  <c r="CV1001" i="11"/>
  <c r="CY768" i="11"/>
  <c r="AB287" i="11"/>
  <c r="U287" i="11" a="1"/>
  <c r="U287" i="11"/>
  <c r="CV755" i="11"/>
  <c r="CO688" i="11"/>
  <c r="CX909" i="11"/>
  <c r="CH909" i="11"/>
  <c r="CO909" i="11"/>
  <c r="CH811" i="11"/>
  <c r="CX811" i="11"/>
  <c r="CZ935" i="11"/>
  <c r="CY769" i="11"/>
  <c r="CX769" i="11"/>
  <c r="CH769" i="11"/>
  <c r="DB556" i="11"/>
  <c r="CV549" i="11"/>
  <c r="DA620" i="11"/>
  <c r="M93" i="21"/>
  <c r="CX881" i="11"/>
  <c r="CH881" i="11"/>
  <c r="CA881" i="11"/>
  <c r="DB925" i="11"/>
  <c r="CZ791" i="11"/>
  <c r="DB800" i="11"/>
  <c r="CO881" i="11"/>
  <c r="CV808" i="11"/>
  <c r="CY925" i="11"/>
  <c r="CZ925" i="11"/>
  <c r="CZ752" i="11"/>
  <c r="CV752" i="11"/>
  <c r="CX791" i="11"/>
  <c r="CH791" i="11"/>
  <c r="CX899" i="11"/>
  <c r="CH899" i="11"/>
  <c r="CO899" i="11"/>
  <c r="DA779" i="11"/>
  <c r="CO758" i="11"/>
  <c r="AB457" i="11"/>
  <c r="U457" i="11" a="1"/>
  <c r="U457" i="11"/>
  <c r="DA507" i="11"/>
  <c r="CH507" i="11"/>
  <c r="CX507" i="11"/>
  <c r="CX830" i="11"/>
  <c r="CH830" i="11"/>
  <c r="CO830" i="11"/>
  <c r="CO735" i="11"/>
  <c r="CX735" i="11"/>
  <c r="CH735" i="11"/>
  <c r="CY976" i="11"/>
  <c r="CO774" i="11"/>
  <c r="DA761" i="11"/>
  <c r="CO761" i="11"/>
  <c r="G227" i="11" a="1"/>
  <c r="G227" i="11"/>
  <c r="T227" i="11" a="1"/>
  <c r="T227" i="11"/>
  <c r="H227" i="11" a="1"/>
  <c r="H227" i="11"/>
  <c r="CZ707" i="11"/>
  <c r="CY913" i="11"/>
  <c r="CV913" i="11"/>
  <c r="CX529" i="11"/>
  <c r="CH529" i="11"/>
  <c r="DA529" i="11"/>
  <c r="AB321" i="11"/>
  <c r="U321" i="11" a="1"/>
  <c r="U321" i="11"/>
  <c r="CY914" i="11"/>
  <c r="G289" i="11" a="1"/>
  <c r="G289" i="11"/>
  <c r="T289" i="11" a="1"/>
  <c r="T289" i="11"/>
  <c r="H289" i="11" a="1"/>
  <c r="H289" i="11"/>
  <c r="CO850" i="11"/>
  <c r="CZ987" i="11"/>
  <c r="CO548" i="11"/>
  <c r="CV515" i="11"/>
  <c r="CY582" i="11"/>
  <c r="M153" i="21"/>
  <c r="CY593" i="11"/>
  <c r="CH511" i="11"/>
  <c r="CX511" i="11"/>
  <c r="CA885" i="11"/>
  <c r="DA854" i="11"/>
  <c r="CY1007" i="11"/>
  <c r="CY748" i="11"/>
  <c r="DA801" i="11"/>
  <c r="AB263" i="11"/>
  <c r="U263" i="11" a="1"/>
  <c r="U263" i="11"/>
  <c r="CO627" i="11"/>
  <c r="DB627" i="11"/>
  <c r="U340" i="11" a="1"/>
  <c r="U340" i="11"/>
  <c r="AB340" i="11"/>
  <c r="CV608" i="11"/>
  <c r="CX585" i="11"/>
  <c r="CH585" i="11"/>
  <c r="DA713" i="11"/>
  <c r="DA1002" i="11"/>
  <c r="CX1002" i="11"/>
  <c r="CH1002" i="11"/>
  <c r="G241" i="11" a="1"/>
  <c r="G241" i="11"/>
  <c r="T241" i="11" a="1"/>
  <c r="T241" i="11"/>
  <c r="H241" i="11" a="1"/>
  <c r="H241" i="11"/>
  <c r="DB773" i="11"/>
  <c r="AB67" i="11"/>
  <c r="U67" i="11" a="1"/>
  <c r="U67" i="11"/>
  <c r="CY734" i="11"/>
  <c r="CV625" i="11"/>
  <c r="CA824" i="11"/>
  <c r="CX898" i="11"/>
  <c r="CH898" i="11"/>
  <c r="AA148" i="11" a="1"/>
  <c r="AA148" i="11"/>
  <c r="G147" i="11" a="1"/>
  <c r="G147" i="11"/>
  <c r="T147" i="11" a="1"/>
  <c r="T147" i="11"/>
  <c r="H147" i="11" a="1"/>
  <c r="H147" i="11"/>
  <c r="CV610" i="11"/>
  <c r="CV972" i="11"/>
  <c r="CZ701" i="11"/>
  <c r="CO701" i="11"/>
  <c r="CA888" i="11"/>
  <c r="CY662" i="11"/>
  <c r="DB705" i="11"/>
  <c r="DB753" i="11"/>
  <c r="CV661" i="11"/>
  <c r="CX634" i="11"/>
  <c r="CH634" i="11"/>
  <c r="CA686" i="11"/>
  <c r="AA72" i="11" a="1"/>
  <c r="AA72" i="11"/>
  <c r="G71" i="11" a="1"/>
  <c r="G71" i="11"/>
  <c r="T71" i="11" a="1"/>
  <c r="T71" i="11"/>
  <c r="H71" i="11" a="1"/>
  <c r="H71" i="11"/>
  <c r="CY537" i="11"/>
  <c r="CY613" i="11"/>
  <c r="AA200" i="11" a="1"/>
  <c r="AA200" i="11"/>
  <c r="G199" i="11" a="1"/>
  <c r="G199" i="11"/>
  <c r="T199" i="11" a="1"/>
  <c r="T199" i="11"/>
  <c r="H199" i="11" a="1"/>
  <c r="H199" i="11"/>
  <c r="CV947" i="11"/>
  <c r="CA912" i="11"/>
  <c r="CO1009" i="11"/>
  <c r="CV534" i="11"/>
  <c r="CO882" i="11"/>
  <c r="CV882" i="11"/>
  <c r="F88" i="11" a="1"/>
  <c r="F88" i="11"/>
  <c r="AA88" i="11" a="1"/>
  <c r="AA88" i="11"/>
  <c r="DA655" i="11"/>
  <c r="CX969" i="11"/>
  <c r="CH969" i="11"/>
  <c r="CO846" i="11"/>
  <c r="CO812" i="11"/>
  <c r="T287" i="11" a="1"/>
  <c r="T287" i="11"/>
  <c r="G287" i="11" a="1"/>
  <c r="G287" i="11"/>
  <c r="H287" i="11" a="1"/>
  <c r="H287" i="11"/>
  <c r="CY985" i="11"/>
  <c r="DB523" i="11"/>
  <c r="CX699" i="11"/>
  <c r="CH699" i="11"/>
  <c r="DB872" i="11"/>
  <c r="DA872" i="11"/>
  <c r="CA827" i="11"/>
  <c r="CV930" i="11"/>
  <c r="G48" i="11" a="1"/>
  <c r="G48" i="11"/>
  <c r="T48" i="11" a="1"/>
  <c r="T48" i="11"/>
  <c r="H48" i="11" a="1"/>
  <c r="H48" i="11"/>
  <c r="DA881" i="11"/>
  <c r="T19" i="11" a="1"/>
  <c r="T19" i="11"/>
  <c r="G19" i="11" a="1"/>
  <c r="G19" i="11"/>
  <c r="H19" i="11" a="1"/>
  <c r="H19" i="11"/>
  <c r="AA20" i="11" a="1"/>
  <c r="AA20" i="11"/>
  <c r="DA791" i="11"/>
  <c r="CV899" i="11"/>
  <c r="DA758" i="11"/>
  <c r="DB547" i="11"/>
  <c r="AB379" i="11"/>
  <c r="U379" i="11" a="1"/>
  <c r="U379" i="11"/>
  <c r="CO507" i="11"/>
  <c r="CY735" i="11"/>
  <c r="DA976" i="11"/>
  <c r="T121" i="11" a="1"/>
  <c r="T121" i="11"/>
  <c r="G121" i="11" a="1"/>
  <c r="G121" i="11"/>
  <c r="H121" i="11" a="1"/>
  <c r="H121" i="11"/>
  <c r="DB619" i="11"/>
  <c r="CY774" i="11"/>
  <c r="CV761" i="11"/>
  <c r="U227" i="11" a="1"/>
  <c r="U227" i="11"/>
  <c r="AB227" i="11"/>
  <c r="CY1008" i="11"/>
  <c r="CA913" i="11"/>
  <c r="CV529" i="11"/>
  <c r="T321" i="11" a="1"/>
  <c r="T321" i="11"/>
  <c r="G321" i="11" a="1"/>
  <c r="G321" i="11"/>
  <c r="H321" i="11" a="1"/>
  <c r="H321" i="11"/>
  <c r="AA322" i="11" a="1"/>
  <c r="AA322" i="11"/>
  <c r="DB676" i="11"/>
  <c r="AB289" i="11"/>
  <c r="U289" i="11" a="1"/>
  <c r="U289" i="11"/>
  <c r="CZ598" i="11"/>
  <c r="CA850" i="11"/>
  <c r="CZ934" i="11"/>
  <c r="CA934" i="11"/>
  <c r="CY515" i="11"/>
  <c r="DA618" i="11"/>
  <c r="AB197" i="11"/>
  <c r="U197" i="11" a="1"/>
  <c r="U197" i="11"/>
  <c r="DB562" i="11"/>
  <c r="CA511" i="11"/>
  <c r="CY511" i="11"/>
  <c r="DA885" i="11"/>
  <c r="CO854" i="11"/>
  <c r="CA1007" i="11"/>
  <c r="CV801" i="11"/>
  <c r="CH543" i="11"/>
  <c r="CX543" i="11"/>
  <c r="CY543" i="11"/>
  <c r="T263" i="11" a="1"/>
  <c r="T263" i="11"/>
  <c r="G263" i="11" a="1"/>
  <c r="G263" i="11"/>
  <c r="H263" i="11" a="1"/>
  <c r="H263" i="11"/>
  <c r="CY519" i="11"/>
  <c r="DA585" i="11"/>
  <c r="CY943" i="11"/>
  <c r="CO1002" i="11"/>
  <c r="F242" i="11" a="1"/>
  <c r="F242" i="11"/>
  <c r="AA242" i="11" a="1"/>
  <c r="AA242" i="11"/>
  <c r="AB243" i="11"/>
  <c r="U243" i="11" a="1"/>
  <c r="U243" i="11"/>
  <c r="AB431" i="11"/>
  <c r="U431" i="11" a="1"/>
  <c r="U431" i="11"/>
  <c r="T311" i="11" a="1"/>
  <c r="T311" i="11"/>
  <c r="G311" i="11" a="1"/>
  <c r="G311" i="11"/>
  <c r="H311" i="11" a="1"/>
  <c r="H311" i="11"/>
  <c r="AA312" i="11" a="1"/>
  <c r="AA312" i="11"/>
  <c r="CV898" i="11"/>
  <c r="F148" i="11" a="1"/>
  <c r="F148" i="11"/>
  <c r="Y150" i="11" a="1"/>
  <c r="Y150" i="11"/>
  <c r="CY701" i="11"/>
  <c r="DB701" i="11"/>
  <c r="CH705" i="11"/>
  <c r="CX705" i="11"/>
  <c r="CY661" i="11"/>
  <c r="CZ634" i="11"/>
  <c r="DA809" i="11"/>
  <c r="U71" i="11" a="1"/>
  <c r="U71" i="11"/>
  <c r="AB71" i="11"/>
  <c r="CO613" i="11"/>
  <c r="U199" i="11" a="1"/>
  <c r="U199" i="11"/>
  <c r="AB199" i="11"/>
  <c r="CO912" i="11"/>
  <c r="CX1009" i="11"/>
  <c r="CH1009" i="11"/>
  <c r="DB534" i="11"/>
  <c r="CA848" i="11"/>
  <c r="CZ882" i="11"/>
  <c r="T193" i="11" a="1"/>
  <c r="T193" i="11"/>
  <c r="G193" i="11" a="1"/>
  <c r="G193" i="11"/>
  <c r="H193" i="11" a="1"/>
  <c r="H193" i="11"/>
  <c r="DB785" i="11"/>
  <c r="DA536" i="11"/>
  <c r="CV645" i="11"/>
  <c r="CZ799" i="11"/>
  <c r="AB103" i="11"/>
  <c r="U103" i="11" a="1"/>
  <c r="U103" i="11"/>
  <c r="CY574" i="11"/>
  <c r="DB655" i="11"/>
  <c r="CV655" i="11"/>
  <c r="CO825" i="11"/>
  <c r="CA825" i="11"/>
  <c r="CZ812" i="11"/>
  <c r="CY822" i="11"/>
  <c r="CO1001" i="11"/>
  <c r="CZ768" i="11"/>
  <c r="CV768" i="11"/>
  <c r="Y290" i="11" a="1"/>
  <c r="Y290" i="11"/>
  <c r="F288" i="11" a="1"/>
  <c r="F288" i="11"/>
  <c r="AA288" i="11" a="1"/>
  <c r="AA288" i="11"/>
  <c r="T328" i="11" a="1"/>
  <c r="T328" i="11"/>
  <c r="G328" i="11" a="1"/>
  <c r="G328" i="11"/>
  <c r="H328" i="11" a="1"/>
  <c r="H328" i="11"/>
  <c r="CV800" i="11"/>
  <c r="CX619" i="11"/>
  <c r="CH619" i="11"/>
  <c r="CZ788" i="11"/>
  <c r="CX788" i="11"/>
  <c r="CH788" i="11"/>
  <c r="DA676" i="11"/>
  <c r="CX598" i="11"/>
  <c r="CH598" i="11"/>
  <c r="CX850" i="11"/>
  <c r="CH850" i="11"/>
  <c r="U221" i="11" a="1"/>
  <c r="U221" i="11"/>
  <c r="AB221" i="11"/>
  <c r="CX548" i="11"/>
  <c r="CH548" i="11"/>
  <c r="CO582" i="11"/>
  <c r="T197" i="11" a="1"/>
  <c r="T197" i="11"/>
  <c r="G197" i="11" a="1"/>
  <c r="G197" i="11"/>
  <c r="H197" i="11" a="1"/>
  <c r="H197" i="11"/>
  <c r="AA124" i="11" a="1"/>
  <c r="AA124" i="11"/>
  <c r="G123" i="11" a="1"/>
  <c r="G123" i="11"/>
  <c r="T123" i="11" a="1"/>
  <c r="T123" i="11"/>
  <c r="H123" i="11" a="1"/>
  <c r="H123" i="11"/>
  <c r="CX562" i="11"/>
  <c r="CH562" i="11"/>
  <c r="G31" i="11" a="1"/>
  <c r="G31" i="11"/>
  <c r="T31" i="11" a="1"/>
  <c r="T31" i="11"/>
  <c r="H31" i="11" a="1"/>
  <c r="H31" i="11"/>
  <c r="CH885" i="11"/>
  <c r="CX885" i="11"/>
  <c r="CH1007" i="11"/>
  <c r="CX1007" i="11"/>
  <c r="CV627" i="11"/>
  <c r="CO519" i="11"/>
  <c r="M55" i="21"/>
  <c r="CY713" i="11"/>
  <c r="CX713" i="11"/>
  <c r="CH713" i="11"/>
  <c r="CX580" i="11"/>
  <c r="CH580" i="11"/>
  <c r="T243" i="11" a="1"/>
  <c r="T243" i="11"/>
  <c r="G243" i="11" a="1"/>
  <c r="G243" i="11"/>
  <c r="H243" i="11" a="1"/>
  <c r="H243" i="11"/>
  <c r="AA244" i="11" a="1"/>
  <c r="AA244" i="11"/>
  <c r="T431" i="11" a="1"/>
  <c r="T431" i="11"/>
  <c r="G431" i="11" a="1"/>
  <c r="G431" i="11"/>
  <c r="H431" i="11" a="1"/>
  <c r="H431" i="11"/>
  <c r="AA432" i="11" a="1"/>
  <c r="AA432" i="11"/>
  <c r="AB311" i="11"/>
  <c r="U311" i="11" a="1"/>
  <c r="U311" i="11"/>
  <c r="F246" i="11" a="1"/>
  <c r="F246" i="11"/>
  <c r="AA246" i="11" a="1"/>
  <c r="AA246" i="11"/>
  <c r="Y248" i="11" a="1"/>
  <c r="Y248" i="11"/>
  <c r="CX701" i="11"/>
  <c r="CH701" i="11"/>
  <c r="DA753" i="11"/>
  <c r="U459" i="11" a="1"/>
  <c r="U459" i="11"/>
  <c r="AB459" i="11"/>
  <c r="M195" i="21"/>
  <c r="CX809" i="11"/>
  <c r="CH809" i="11"/>
  <c r="DA686" i="11"/>
  <c r="AB72" i="11"/>
  <c r="U72" i="11" a="1"/>
  <c r="U72" i="11"/>
  <c r="CV537" i="11"/>
  <c r="F200" i="11" a="1"/>
  <c r="F200" i="11"/>
  <c r="Y202" i="11" a="1"/>
  <c r="Y202" i="11"/>
  <c r="DB912" i="11"/>
  <c r="CV1009" i="11"/>
  <c r="DB848" i="11"/>
  <c r="DA848" i="11"/>
  <c r="AB193" i="11"/>
  <c r="U193" i="11" a="1"/>
  <c r="U193" i="11"/>
  <c r="CX560" i="11"/>
  <c r="CH560" i="11"/>
  <c r="DB645" i="11"/>
  <c r="M169" i="21"/>
  <c r="CO799" i="11"/>
  <c r="T103" i="11" a="1"/>
  <c r="T103" i="11"/>
  <c r="G103" i="11" a="1"/>
  <c r="G103" i="11"/>
  <c r="H103" i="11" a="1"/>
  <c r="H103" i="11"/>
  <c r="AA104" i="11" a="1"/>
  <c r="AA104" i="11"/>
  <c r="CO574" i="11"/>
  <c r="CA969" i="11"/>
  <c r="CV969" i="11"/>
  <c r="DA846" i="11"/>
  <c r="DA812" i="11"/>
  <c r="CO822" i="11"/>
  <c r="CH1001" i="11"/>
  <c r="CX1001" i="11"/>
  <c r="U225" i="11" a="1"/>
  <c r="U225" i="11"/>
  <c r="AB225" i="11"/>
  <c r="CX768" i="11"/>
  <c r="CH768" i="11"/>
  <c r="DA768" i="11"/>
  <c r="CY755" i="11"/>
  <c r="T239" i="11" a="1"/>
  <c r="T239" i="11"/>
  <c r="G239" i="11" a="1"/>
  <c r="G239" i="11"/>
  <c r="H239" i="11" a="1"/>
  <c r="H239" i="11"/>
  <c r="CA879" i="11"/>
  <c r="CO769" i="11"/>
  <c r="DA556" i="11"/>
  <c r="CV556" i="11"/>
  <c r="U177" i="11" a="1"/>
  <c r="U177" i="11"/>
  <c r="AB177" i="11"/>
  <c r="CA694" i="11"/>
  <c r="CX587" i="11"/>
  <c r="CH587" i="11"/>
  <c r="T379" i="11" a="1"/>
  <c r="T379" i="11"/>
  <c r="G379" i="11" a="1"/>
  <c r="G379" i="11"/>
  <c r="H379" i="11" a="1"/>
  <c r="H379" i="11"/>
  <c r="G26" i="11" a="1"/>
  <c r="G26" i="11"/>
  <c r="T26" i="11" a="1"/>
  <c r="T26" i="11"/>
  <c r="H26" i="11" a="1"/>
  <c r="H26" i="11"/>
  <c r="AB121" i="11"/>
  <c r="U121" i="11" a="1"/>
  <c r="U121" i="11"/>
  <c r="DB761" i="11"/>
  <c r="CX800" i="11"/>
  <c r="CH800" i="11"/>
  <c r="CX808" i="11"/>
  <c r="CH808" i="11"/>
  <c r="CV925" i="11"/>
  <c r="CX925" i="11"/>
  <c r="CH925" i="11"/>
  <c r="CY791" i="11"/>
  <c r="DB899" i="11"/>
  <c r="CY758" i="11"/>
  <c r="CO689" i="11"/>
  <c r="T477" i="11" a="1"/>
  <c r="T477" i="11"/>
  <c r="G477" i="11" a="1"/>
  <c r="G477" i="11"/>
  <c r="H477" i="11" a="1"/>
  <c r="H477" i="11"/>
  <c r="U26" i="11" a="1"/>
  <c r="U26" i="11"/>
  <c r="AB26" i="11"/>
  <c r="CY507" i="11"/>
  <c r="DA735" i="11"/>
  <c r="CV976" i="11"/>
  <c r="DB727" i="11"/>
  <c r="F122" i="11" a="1"/>
  <c r="F122" i="11"/>
  <c r="AA122" i="11" a="1"/>
  <c r="AA122" i="11"/>
  <c r="CY619" i="11"/>
  <c r="CO788" i="11"/>
  <c r="DB788" i="11"/>
  <c r="CH1008" i="11"/>
  <c r="CX1008" i="11"/>
  <c r="CX913" i="11"/>
  <c r="CH913" i="11"/>
  <c r="CZ676" i="11"/>
  <c r="CO676" i="11"/>
  <c r="CO914" i="11"/>
  <c r="CY598" i="11"/>
  <c r="DA598" i="11"/>
  <c r="CY850" i="11"/>
  <c r="T221" i="11" a="1"/>
  <c r="T221" i="11"/>
  <c r="G221" i="11" a="1"/>
  <c r="G221" i="11"/>
  <c r="H221" i="11" a="1"/>
  <c r="H221" i="11"/>
  <c r="CH987" i="11"/>
  <c r="CX987" i="11"/>
  <c r="DA515" i="11"/>
  <c r="CY618" i="11"/>
  <c r="CO593" i="11"/>
  <c r="AB123" i="11"/>
  <c r="U123" i="11" a="1"/>
  <c r="U123" i="11"/>
  <c r="CY562" i="11"/>
  <c r="AA96" i="11" a="1"/>
  <c r="AA96" i="11"/>
  <c r="T95" i="11" a="1"/>
  <c r="T95" i="11"/>
  <c r="G95" i="11" a="1"/>
  <c r="G95" i="11"/>
  <c r="H95" i="11" a="1"/>
  <c r="H95" i="11"/>
  <c r="CO511" i="11"/>
  <c r="CV511" i="11"/>
  <c r="AB31" i="11"/>
  <c r="U31" i="11" a="1"/>
  <c r="U31" i="11"/>
  <c r="CV885" i="11"/>
  <c r="DB1007" i="11"/>
  <c r="CX801" i="11"/>
  <c r="CH801" i="11"/>
  <c r="CV543" i="11"/>
  <c r="U25" i="11" a="1"/>
  <c r="U25" i="11"/>
  <c r="AB25" i="11"/>
  <c r="DA519" i="11"/>
  <c r="DA608" i="11"/>
  <c r="DB585" i="11"/>
  <c r="F194" i="11" a="1"/>
  <c r="F194" i="11"/>
  <c r="AA194" i="11" a="1"/>
  <c r="AA194" i="11"/>
  <c r="CX773" i="11"/>
  <c r="CH773" i="11"/>
  <c r="DB625" i="11"/>
  <c r="CO625" i="11"/>
  <c r="CX824" i="11"/>
  <c r="CH824" i="11"/>
  <c r="CV824" i="11"/>
  <c r="ED463" i="11"/>
  <c r="AA228" i="11" a="1"/>
  <c r="AA228" i="11"/>
  <c r="CA898" i="11"/>
  <c r="CY847" i="11"/>
  <c r="CZ847" i="11"/>
  <c r="CO610" i="11"/>
  <c r="CH972" i="11"/>
  <c r="CX972" i="11"/>
  <c r="CO972" i="11"/>
  <c r="DB972" i="11"/>
  <c r="DA701" i="11"/>
  <c r="CH888" i="11"/>
  <c r="CX888" i="11"/>
  <c r="DB888" i="11"/>
  <c r="CV787" i="11"/>
  <c r="CY787" i="11"/>
  <c r="CV662" i="11"/>
  <c r="CX662" i="11"/>
  <c r="CH662" i="11"/>
  <c r="CV705" i="11"/>
  <c r="CZ661" i="11"/>
  <c r="CO661" i="11"/>
  <c r="AB89" i="11"/>
  <c r="U89" i="11" a="1"/>
  <c r="U89" i="11"/>
  <c r="T459" i="11" a="1"/>
  <c r="T459" i="11"/>
  <c r="G459" i="11" a="1"/>
  <c r="G459" i="11"/>
  <c r="H459" i="11" a="1"/>
  <c r="H459" i="11"/>
  <c r="CA634" i="11"/>
  <c r="CY809" i="11"/>
  <c r="CO686" i="11"/>
  <c r="CX613" i="11"/>
  <c r="CH613" i="11"/>
  <c r="CV613" i="11"/>
  <c r="CX947" i="11"/>
  <c r="CH947" i="11"/>
  <c r="CX912" i="11"/>
  <c r="CH912" i="11"/>
  <c r="DA1009" i="11"/>
  <c r="CH534" i="11"/>
  <c r="CX534" i="11"/>
  <c r="CA536" i="11"/>
  <c r="CY799" i="11"/>
  <c r="CX574" i="11"/>
  <c r="CH574" i="11"/>
  <c r="CV574" i="11"/>
  <c r="CX655" i="11"/>
  <c r="CH655" i="11"/>
  <c r="G225" i="11" a="1"/>
  <c r="G225" i="11"/>
  <c r="T225" i="11" a="1"/>
  <c r="T225" i="11"/>
  <c r="H225" i="11" a="1"/>
  <c r="H225" i="11"/>
  <c r="AA226" i="11" a="1"/>
  <c r="AA226" i="11"/>
  <c r="CA768" i="11"/>
  <c r="DB688" i="11"/>
  <c r="F240" i="11" a="1"/>
  <c r="F240" i="11"/>
  <c r="AA240" i="11" a="1"/>
  <c r="AA240" i="11"/>
  <c r="CO879" i="11"/>
  <c r="CO549" i="11"/>
  <c r="AA112" i="11" a="1"/>
  <c r="AA112" i="11"/>
  <c r="T111" i="11" a="1"/>
  <c r="T111" i="11"/>
  <c r="G111" i="11" a="1"/>
  <c r="G111" i="11"/>
  <c r="H111" i="11" a="1"/>
  <c r="H111" i="11"/>
  <c r="CY586" i="11"/>
  <c r="T76" i="11" a="1"/>
  <c r="T76" i="11"/>
  <c r="G76" i="11" a="1"/>
  <c r="G76" i="11"/>
  <c r="H76" i="11" a="1"/>
  <c r="H76" i="11"/>
  <c r="T492" i="11" a="1"/>
  <c r="T492" i="11"/>
  <c r="G492" i="11" a="1"/>
  <c r="G492" i="11"/>
  <c r="H492" i="11" a="1"/>
  <c r="H492" i="11"/>
  <c r="DA831" i="11"/>
  <c r="G309" i="11" a="1"/>
  <c r="G309" i="11"/>
  <c r="T309" i="11" a="1"/>
  <c r="T309" i="11"/>
  <c r="H309" i="11" a="1"/>
  <c r="H309" i="11"/>
  <c r="M124" i="21"/>
  <c r="CY641" i="11"/>
  <c r="CO732" i="11"/>
  <c r="CX818" i="11"/>
  <c r="CH818" i="11"/>
  <c r="DA518" i="11"/>
  <c r="F14" i="11" a="1"/>
  <c r="F14" i="11"/>
  <c r="AA14" i="11" a="1"/>
  <c r="AA14" i="11"/>
  <c r="CA910" i="11"/>
  <c r="CY910" i="11"/>
  <c r="DA743" i="11"/>
  <c r="CX743" i="11"/>
  <c r="CH743" i="11"/>
  <c r="AB102" i="11"/>
  <c r="U102" i="11" a="1"/>
  <c r="U102" i="11"/>
  <c r="CO640" i="11"/>
  <c r="CV750" i="11"/>
  <c r="CO561" i="11"/>
  <c r="T337" i="11" a="1"/>
  <c r="T337" i="11"/>
  <c r="G337" i="11" a="1"/>
  <c r="G337" i="11"/>
  <c r="H337" i="11" a="1"/>
  <c r="H337" i="11"/>
  <c r="CZ948" i="11"/>
  <c r="CH948" i="11"/>
  <c r="CX948" i="11"/>
  <c r="CO636" i="11"/>
  <c r="DB636" i="11"/>
  <c r="CZ524" i="11"/>
  <c r="CV730" i="11"/>
  <c r="DB836" i="11"/>
  <c r="CV568" i="11"/>
  <c r="CO568" i="11"/>
  <c r="CZ647" i="11"/>
  <c r="CY781" i="11"/>
  <c r="CO708" i="11"/>
  <c r="CX708" i="11"/>
  <c r="CH708" i="11"/>
  <c r="CY953" i="11"/>
  <c r="CY710" i="11"/>
  <c r="CX840" i="11"/>
  <c r="CH840" i="11"/>
  <c r="CO971" i="11"/>
  <c r="DB971" i="11"/>
  <c r="AB283" i="11"/>
  <c r="U283" i="11" a="1"/>
  <c r="U283" i="11"/>
  <c r="T115" i="11" a="1"/>
  <c r="T115" i="11"/>
  <c r="G115" i="11" a="1"/>
  <c r="G115" i="11"/>
  <c r="H115" i="11" a="1"/>
  <c r="H115" i="11"/>
  <c r="AA116" i="11" a="1"/>
  <c r="AA116" i="11"/>
  <c r="CA521" i="11"/>
  <c r="CV719" i="11"/>
  <c r="CA566" i="11"/>
  <c r="DB897" i="11"/>
  <c r="CV897" i="11"/>
  <c r="G81" i="11" a="1"/>
  <c r="G81" i="11"/>
  <c r="T81" i="11" a="1"/>
  <c r="T81" i="11"/>
  <c r="H81" i="11" a="1"/>
  <c r="H81" i="11"/>
  <c r="DA933" i="11"/>
  <c r="CV823" i="11"/>
  <c r="CY698" i="11"/>
  <c r="CV900" i="11"/>
  <c r="DB893" i="11"/>
  <c r="CO893" i="11"/>
  <c r="CO967" i="11"/>
  <c r="CX967" i="11"/>
  <c r="CH967" i="11"/>
  <c r="CA974" i="11"/>
  <c r="CH974" i="11"/>
  <c r="CX974" i="11"/>
  <c r="CV611" i="11"/>
  <c r="DB975" i="11"/>
  <c r="DA975" i="11"/>
  <c r="CV622" i="11"/>
  <c r="AB467" i="11"/>
  <c r="U467" i="11" a="1"/>
  <c r="U467" i="11"/>
  <c r="CY669" i="11"/>
  <c r="CV867" i="11"/>
  <c r="DB867" i="11"/>
  <c r="CX795" i="11"/>
  <c r="CH795" i="11"/>
  <c r="AB129" i="11"/>
  <c r="U129" i="11" a="1"/>
  <c r="U129" i="11"/>
  <c r="DA657" i="11"/>
  <c r="CO550" i="11"/>
  <c r="CY616" i="11"/>
  <c r="CV616" i="11"/>
  <c r="CZ712" i="11"/>
  <c r="CY654" i="11"/>
  <c r="AB107" i="11"/>
  <c r="U107" i="11" a="1"/>
  <c r="U107" i="11"/>
  <c r="T49" i="11" a="1"/>
  <c r="T49" i="11"/>
  <c r="G49" i="11" a="1"/>
  <c r="G49" i="11"/>
  <c r="H49" i="11" a="1"/>
  <c r="H49" i="11"/>
  <c r="U331" i="11" a="1"/>
  <c r="U331" i="11"/>
  <c r="AB331" i="11"/>
  <c r="DB863" i="11"/>
  <c r="CO924" i="11"/>
  <c r="CY754" i="11"/>
  <c r="CX754" i="11"/>
  <c r="CH754" i="11"/>
  <c r="AA306" i="11" a="1"/>
  <c r="AA306" i="11"/>
  <c r="T305" i="11" a="1"/>
  <c r="T305" i="11"/>
  <c r="G305" i="11" a="1"/>
  <c r="G305" i="11"/>
  <c r="H305" i="11" a="1"/>
  <c r="H305" i="11"/>
  <c r="CZ697" i="11"/>
  <c r="AB468" i="11"/>
  <c r="U468" i="11" a="1"/>
  <c r="U468" i="11"/>
  <c r="F50" i="11" a="1"/>
  <c r="F50" i="11"/>
  <c r="AA50" i="11" a="1"/>
  <c r="AA50" i="11"/>
  <c r="Y51" i="11" a="1"/>
  <c r="Y51" i="11"/>
  <c r="U310" i="11" a="1"/>
  <c r="U310" i="11"/>
  <c r="AB310" i="11"/>
  <c r="DB902" i="11"/>
  <c r="CH588" i="11"/>
  <c r="CX588" i="11"/>
  <c r="CX554" i="11"/>
  <c r="CH554" i="11"/>
  <c r="CA917" i="11"/>
  <c r="CZ702" i="11"/>
  <c r="AB149" i="11"/>
  <c r="U149" i="11" a="1"/>
  <c r="U149" i="11"/>
  <c r="CX814" i="11"/>
  <c r="CH814" i="11"/>
  <c r="CH716" i="11"/>
  <c r="CX716" i="11"/>
  <c r="CY716" i="11"/>
  <c r="CY966" i="11"/>
  <c r="CX966" i="11"/>
  <c r="CH966" i="11"/>
  <c r="M16" i="21"/>
  <c r="DB961" i="11"/>
  <c r="CY665" i="11"/>
  <c r="CV665" i="11"/>
  <c r="CV817" i="11"/>
  <c r="CX722" i="11"/>
  <c r="CH722" i="11"/>
  <c r="CZ866" i="11"/>
  <c r="CX624" i="11"/>
  <c r="CH624" i="11"/>
  <c r="CV615" i="11"/>
  <c r="CX604" i="11"/>
  <c r="CH604" i="11"/>
  <c r="G153" i="11" a="1"/>
  <c r="G153" i="11"/>
  <c r="T153" i="11" a="1"/>
  <c r="T153" i="11"/>
  <c r="H153" i="11" a="1"/>
  <c r="H153" i="11"/>
  <c r="CY995" i="11"/>
  <c r="U163" i="11" a="1"/>
  <c r="U163" i="11"/>
  <c r="AB163" i="11"/>
  <c r="CY749" i="11"/>
  <c r="DA720" i="11"/>
  <c r="CV821" i="11"/>
  <c r="CV512" i="11"/>
  <c r="M24" i="21"/>
  <c r="CX679" i="11"/>
  <c r="CH679" i="11"/>
  <c r="AB83" i="11"/>
  <c r="U83" i="11" a="1"/>
  <c r="U83" i="11"/>
  <c r="DA744" i="11"/>
  <c r="CZ929" i="11"/>
  <c r="U336" i="11" a="1"/>
  <c r="U336" i="11"/>
  <c r="AB336" i="11"/>
  <c r="DA903" i="11"/>
  <c r="CX903" i="11"/>
  <c r="CH903" i="11"/>
  <c r="DA868" i="11"/>
  <c r="CO868" i="11"/>
  <c r="CZ540" i="11"/>
  <c r="DB991" i="11"/>
  <c r="CV977" i="11"/>
  <c r="CY764" i="11"/>
  <c r="CV764" i="11"/>
  <c r="CV1003" i="11"/>
  <c r="CX1003" i="11"/>
  <c r="CH1003" i="11"/>
  <c r="CO603" i="11"/>
  <c r="CO674" i="11"/>
  <c r="CZ726" i="11"/>
  <c r="DA600" i="11"/>
  <c r="CO700" i="11"/>
  <c r="CY782" i="11"/>
  <c r="DB853" i="11"/>
  <c r="DA639" i="11"/>
  <c r="DB509" i="11"/>
  <c r="CX509" i="11"/>
  <c r="CH509" i="11"/>
  <c r="DA606" i="11"/>
  <c r="CO871" i="11"/>
  <c r="CA871" i="11"/>
  <c r="M129" i="21"/>
  <c r="U69" i="11" a="1"/>
  <c r="U69" i="11"/>
  <c r="AB69" i="11"/>
  <c r="CO828" i="11"/>
  <c r="CV728" i="11"/>
  <c r="CO728" i="11"/>
  <c r="CX798" i="11"/>
  <c r="CH798" i="11"/>
  <c r="CV762" i="11"/>
  <c r="CA884" i="11"/>
  <c r="CA970" i="11"/>
  <c r="CV907" i="11"/>
  <c r="CO693" i="11"/>
  <c r="F206" i="11" a="1"/>
  <c r="F206" i="11"/>
  <c r="AA206" i="11" a="1"/>
  <c r="AA206" i="11"/>
  <c r="Y208" i="11" a="1"/>
  <c r="Y208" i="11"/>
  <c r="DA839" i="11"/>
  <c r="CX739" i="11"/>
  <c r="CH739" i="11"/>
  <c r="CZ739" i="11"/>
  <c r="CO690" i="11"/>
  <c r="CH945" i="11"/>
  <c r="CX945" i="11"/>
  <c r="CX528" i="11"/>
  <c r="CX621" i="11"/>
  <c r="CH621" i="11"/>
  <c r="DA591" i="11"/>
  <c r="CA906" i="11"/>
  <c r="CA578" i="11"/>
  <c r="CX635" i="11"/>
  <c r="CH635" i="11"/>
  <c r="DB635" i="11"/>
  <c r="CX631" i="11"/>
  <c r="CH631" i="11"/>
  <c r="DA738" i="11"/>
  <c r="CO982" i="11"/>
  <c r="T475" i="11" a="1"/>
  <c r="T475" i="11"/>
  <c r="G475" i="11" a="1"/>
  <c r="G475" i="11"/>
  <c r="H475" i="11" a="1"/>
  <c r="H475" i="11"/>
  <c r="G17" i="11" a="1"/>
  <c r="G17" i="11"/>
  <c r="T17" i="11" a="1"/>
  <c r="T17" i="11"/>
  <c r="H17" i="11" a="1"/>
  <c r="H17" i="11"/>
  <c r="CO952" i="11"/>
  <c r="DA952" i="11"/>
  <c r="CX952" i="11"/>
  <c r="CH952" i="11"/>
  <c r="DB751" i="11"/>
  <c r="CX938" i="11"/>
  <c r="CH938" i="11"/>
  <c r="AB109" i="11"/>
  <c r="U109" i="11" a="1"/>
  <c r="U109" i="11"/>
  <c r="CH513" i="11"/>
  <c r="CX513" i="11"/>
  <c r="M194" i="21"/>
  <c r="CX599" i="11"/>
  <c r="CH599" i="11"/>
  <c r="AB187" i="11"/>
  <c r="U187" i="11" a="1"/>
  <c r="U187" i="11"/>
  <c r="U297" i="11" a="1"/>
  <c r="U297" i="11"/>
  <c r="AB297" i="11"/>
  <c r="CH542" i="11"/>
  <c r="CX542" i="11"/>
  <c r="AA356" i="11" a="1"/>
  <c r="AA356" i="11"/>
  <c r="G355" i="11" a="1"/>
  <c r="G355" i="11"/>
  <c r="T355" i="11" a="1"/>
  <c r="T355" i="11"/>
  <c r="H355" i="11" a="1"/>
  <c r="H355" i="11"/>
  <c r="DA935" i="11"/>
  <c r="CV879" i="11"/>
  <c r="DA769" i="11"/>
  <c r="DA652" i="11"/>
  <c r="CA652" i="11"/>
  <c r="CV763" i="11"/>
  <c r="CY549" i="11"/>
  <c r="CA620" i="11"/>
  <c r="CO985" i="11"/>
  <c r="DA985" i="11"/>
  <c r="DB985" i="11"/>
  <c r="DB694" i="11"/>
  <c r="CY523" i="11"/>
  <c r="CV586" i="11"/>
  <c r="CO586" i="11"/>
  <c r="DA699" i="11"/>
  <c r="U478" i="11" a="1"/>
  <c r="U478" i="11"/>
  <c r="AB478" i="11"/>
  <c r="CZ915" i="11"/>
  <c r="CZ973" i="11"/>
  <c r="CY973" i="11"/>
  <c r="F192" i="11" a="1"/>
  <c r="F192" i="11"/>
  <c r="AA192" i="11" a="1"/>
  <c r="AA192" i="11"/>
  <c r="DB587" i="11"/>
  <c r="CZ831" i="11"/>
  <c r="CV831" i="11"/>
  <c r="DA880" i="11"/>
  <c r="CV880" i="11"/>
  <c r="DB757" i="11"/>
  <c r="DA1005" i="11"/>
  <c r="CO1005" i="11"/>
  <c r="DA804" i="11"/>
  <c r="CO641" i="11"/>
  <c r="CZ732" i="11"/>
  <c r="CO818" i="11"/>
  <c r="CY518" i="11"/>
  <c r="CV827" i="11"/>
  <c r="CH930" i="11"/>
  <c r="CX930" i="11"/>
  <c r="CZ930" i="11"/>
  <c r="M36" i="21"/>
  <c r="CZ640" i="11"/>
  <c r="CY939" i="11"/>
  <c r="CZ1010" i="11"/>
  <c r="CX1010" i="11"/>
  <c r="CH1010" i="11"/>
  <c r="DA750" i="11"/>
  <c r="DA895" i="11"/>
  <c r="CY561" i="11"/>
  <c r="CY675" i="11"/>
  <c r="CH675" i="11"/>
  <c r="CX675" i="11"/>
  <c r="U337" i="11" a="1"/>
  <c r="U337" i="11"/>
  <c r="AB337" i="11"/>
  <c r="CO709" i="11"/>
  <c r="CX709" i="11"/>
  <c r="CH709" i="11"/>
  <c r="CV636" i="11"/>
  <c r="CY730" i="11"/>
  <c r="CZ568" i="11"/>
  <c r="U315" i="11" a="1"/>
  <c r="U315" i="11"/>
  <c r="AB315" i="11"/>
  <c r="CY923" i="11"/>
  <c r="CZ923" i="11"/>
  <c r="CO781" i="11"/>
  <c r="CV781" i="11"/>
  <c r="CV572" i="11"/>
  <c r="CZ572" i="11"/>
  <c r="CZ708" i="11"/>
  <c r="DA953" i="11"/>
  <c r="CZ953" i="11"/>
  <c r="CA840" i="11"/>
  <c r="DA971" i="11"/>
  <c r="CH971" i="11"/>
  <c r="CX971" i="11"/>
  <c r="CV835" i="11"/>
  <c r="U115" i="11" a="1"/>
  <c r="U115" i="11"/>
  <c r="AB115" i="11"/>
  <c r="CZ719" i="11"/>
  <c r="T143" i="11" a="1"/>
  <c r="T143" i="11"/>
  <c r="G143" i="11" a="1"/>
  <c r="G143" i="11"/>
  <c r="H143" i="11" a="1"/>
  <c r="H143" i="11"/>
  <c r="CX601" i="11"/>
  <c r="CH601" i="11"/>
  <c r="AB81" i="11"/>
  <c r="U81" i="11" a="1"/>
  <c r="U81" i="11"/>
  <c r="CA933" i="11"/>
  <c r="CV933" i="11"/>
  <c r="CO698" i="11"/>
  <c r="CO900" i="11"/>
  <c r="CY900" i="11"/>
  <c r="G93" i="11" a="1"/>
  <c r="G93" i="11"/>
  <c r="T93" i="11" a="1"/>
  <c r="T93" i="11"/>
  <c r="H93" i="11" a="1"/>
  <c r="H93" i="11"/>
  <c r="CY573" i="11"/>
  <c r="CZ967" i="11"/>
  <c r="DA967" i="11"/>
  <c r="DA974" i="11"/>
  <c r="CY974" i="11"/>
  <c r="CZ611" i="11"/>
  <c r="CO979" i="11"/>
  <c r="CV979" i="11"/>
  <c r="CZ979" i="11"/>
  <c r="CZ975" i="11"/>
  <c r="CV669" i="11"/>
  <c r="CO867" i="11"/>
  <c r="CO795" i="11"/>
  <c r="DB795" i="11"/>
  <c r="U130" i="11" a="1"/>
  <c r="U130" i="11"/>
  <c r="AB130" i="11"/>
  <c r="CV714" i="11"/>
  <c r="T363" i="11" a="1"/>
  <c r="T363" i="11"/>
  <c r="G363" i="11" a="1"/>
  <c r="G363" i="11"/>
  <c r="H363" i="11" a="1"/>
  <c r="H363" i="11"/>
  <c r="CV657" i="11"/>
  <c r="CX657" i="11"/>
  <c r="CH657" i="11"/>
  <c r="DB616" i="11"/>
  <c r="DA681" i="11"/>
  <c r="CZ654" i="11"/>
  <c r="CV890" i="11"/>
  <c r="CV736" i="11"/>
  <c r="T107" i="11" a="1"/>
  <c r="T107" i="11"/>
  <c r="G107" i="11" a="1"/>
  <c r="G107" i="11"/>
  <c r="H107" i="11" a="1"/>
  <c r="H107" i="11"/>
  <c r="CV756" i="11"/>
  <c r="CY858" i="11"/>
  <c r="CA858" i="11"/>
  <c r="AB49" i="11"/>
  <c r="U49" i="11" a="1"/>
  <c r="U49" i="11"/>
  <c r="CY684" i="11"/>
  <c r="CX684" i="11"/>
  <c r="CH684" i="11"/>
  <c r="G331" i="11" a="1"/>
  <c r="G331" i="11"/>
  <c r="T331" i="11" a="1"/>
  <c r="T331" i="11"/>
  <c r="H331" i="11" a="1"/>
  <c r="H331" i="11"/>
  <c r="CZ863" i="11"/>
  <c r="CA863" i="11"/>
  <c r="CO678" i="11"/>
  <c r="DA581" i="11"/>
  <c r="DB643" i="11"/>
  <c r="DA874" i="11"/>
  <c r="DA802" i="11"/>
  <c r="CA924" i="11"/>
  <c r="CV754" i="11"/>
  <c r="CZ577" i="11"/>
  <c r="AB305" i="11"/>
  <c r="U305" i="11" a="1"/>
  <c r="U305" i="11"/>
  <c r="CO697" i="11"/>
  <c r="CZ902" i="11"/>
  <c r="CO902" i="11"/>
  <c r="DB554" i="11"/>
  <c r="CZ917" i="11"/>
  <c r="CV917" i="11"/>
  <c r="CV741" i="11"/>
  <c r="AB415" i="11"/>
  <c r="U415" i="11" a="1"/>
  <c r="U415" i="11"/>
  <c r="DA659" i="11"/>
  <c r="CZ814" i="11"/>
  <c r="T183" i="11" a="1"/>
  <c r="T183" i="11"/>
  <c r="G183" i="11" a="1"/>
  <c r="G183" i="11"/>
  <c r="H183" i="11" a="1"/>
  <c r="H183" i="11"/>
  <c r="CO665" i="11"/>
  <c r="DA817" i="11"/>
  <c r="DB908" i="11"/>
  <c r="CV908" i="11"/>
  <c r="DB722" i="11"/>
  <c r="CA541" i="11"/>
  <c r="DA541" i="11"/>
  <c r="CO789" i="11"/>
  <c r="DA789" i="11"/>
  <c r="CY886" i="11"/>
  <c r="CH615" i="11"/>
  <c r="CX615" i="11"/>
  <c r="DB615" i="11"/>
  <c r="CX672" i="11"/>
  <c r="CH672" i="11"/>
  <c r="DB604" i="11"/>
  <c r="U153" i="11" a="1"/>
  <c r="U153" i="11"/>
  <c r="AB153" i="11"/>
  <c r="G207" i="11" a="1"/>
  <c r="G207" i="11"/>
  <c r="T207" i="11" a="1"/>
  <c r="T207" i="11"/>
  <c r="H207" i="11" a="1"/>
  <c r="H207" i="11"/>
  <c r="CV995" i="11"/>
  <c r="CY559" i="11"/>
  <c r="U353" i="11" a="1"/>
  <c r="U353" i="11"/>
  <c r="AB353" i="11"/>
  <c r="CX749" i="11"/>
  <c r="CH749" i="11"/>
  <c r="CO720" i="11"/>
  <c r="CX632" i="11"/>
  <c r="CH632" i="11"/>
  <c r="DB821" i="11"/>
  <c r="CX821" i="11"/>
  <c r="CH821" i="11"/>
  <c r="CA512" i="11"/>
  <c r="CZ512" i="11"/>
  <c r="CZ614" i="11"/>
  <c r="CZ724" i="11"/>
  <c r="CZ679" i="11"/>
  <c r="CO592" i="11"/>
  <c r="T73" i="11" a="1"/>
  <c r="T73" i="11"/>
  <c r="G73" i="11" a="1"/>
  <c r="G73" i="11"/>
  <c r="H73" i="11" a="1"/>
  <c r="H73" i="11"/>
  <c r="AA74" i="11" a="1"/>
  <c r="AA74" i="11"/>
  <c r="CO929" i="11"/>
  <c r="CO903" i="11"/>
  <c r="CA868" i="11"/>
  <c r="M123" i="21"/>
  <c r="CO991" i="11"/>
  <c r="CY977" i="11"/>
  <c r="CO764" i="11"/>
  <c r="DB1003" i="11"/>
  <c r="CX603" i="11"/>
  <c r="CH603" i="11"/>
  <c r="CZ603" i="11"/>
  <c r="T479" i="11" a="1"/>
  <c r="T479" i="11"/>
  <c r="G479" i="11" a="1"/>
  <c r="G479" i="11"/>
  <c r="H479" i="11" a="1"/>
  <c r="H479" i="11"/>
  <c r="AA480" i="11" a="1"/>
  <c r="AA480" i="11"/>
  <c r="CZ674" i="11"/>
  <c r="CA726" i="11"/>
  <c r="CX600" i="11"/>
  <c r="CH600" i="11"/>
  <c r="CV782" i="11"/>
  <c r="CZ853" i="11"/>
  <c r="DA853" i="11"/>
  <c r="DB851" i="11"/>
  <c r="CV639" i="11"/>
  <c r="CZ646" i="11"/>
  <c r="AB492" i="11"/>
  <c r="U492" i="11" a="1"/>
  <c r="U492" i="11"/>
  <c r="CA509" i="11"/>
  <c r="CH606" i="11"/>
  <c r="CX606" i="11"/>
  <c r="DB715" i="11"/>
  <c r="AB70" i="11"/>
  <c r="U70" i="11" a="1"/>
  <c r="U70" i="11"/>
  <c r="CH993" i="11"/>
  <c r="CX993" i="11"/>
  <c r="DB828" i="11"/>
  <c r="CV828" i="11"/>
  <c r="CZ728" i="11"/>
  <c r="DB798" i="11"/>
  <c r="DA762" i="11"/>
  <c r="DA884" i="11"/>
  <c r="DA786" i="11"/>
  <c r="DB786" i="11"/>
  <c r="DA970" i="11"/>
  <c r="CX970" i="11"/>
  <c r="CH970" i="11"/>
  <c r="DA907" i="11"/>
  <c r="DB693" i="11"/>
  <c r="U503" i="11" a="1"/>
  <c r="U503" i="11"/>
  <c r="AB503" i="11"/>
  <c r="CZ839" i="11"/>
  <c r="DA605" i="11"/>
  <c r="CX589" i="11"/>
  <c r="CH589" i="11"/>
  <c r="DB690" i="11"/>
  <c r="CV690" i="11"/>
  <c r="CY945" i="11"/>
  <c r="CA528" i="11"/>
  <c r="AB316" i="11"/>
  <c r="U316" i="11" a="1"/>
  <c r="U316" i="11"/>
  <c r="CZ621" i="11"/>
  <c r="CO906" i="11"/>
  <c r="DB578" i="11"/>
  <c r="CX578" i="11"/>
  <c r="CH578" i="11"/>
  <c r="CV635" i="11"/>
  <c r="CX777" i="11"/>
  <c r="CH777" i="11"/>
  <c r="CV650" i="11"/>
  <c r="CY650" i="11"/>
  <c r="CV631" i="11"/>
  <c r="CZ631" i="11"/>
  <c r="CX738" i="11"/>
  <c r="CH738" i="11"/>
  <c r="CV738" i="11"/>
  <c r="DB982" i="11"/>
  <c r="CA982" i="11"/>
  <c r="F476" i="11" a="1"/>
  <c r="F476" i="11"/>
  <c r="AA476" i="11" a="1"/>
  <c r="AA476" i="11"/>
  <c r="U17" i="11" a="1"/>
  <c r="U17" i="11"/>
  <c r="AB17" i="11"/>
  <c r="CV952" i="11"/>
  <c r="CV751" i="11"/>
  <c r="DB938" i="11"/>
  <c r="U357" i="11" a="1"/>
  <c r="U357" i="11"/>
  <c r="AB357" i="11"/>
  <c r="DB660" i="11"/>
  <c r="CY660" i="11"/>
  <c r="CV623" i="11"/>
  <c r="DB623" i="11"/>
  <c r="CO557" i="11"/>
  <c r="G213" i="11" a="1"/>
  <c r="G213" i="11"/>
  <c r="T213" i="11" a="1"/>
  <c r="T213" i="11"/>
  <c r="H213" i="11" a="1"/>
  <c r="H213" i="11"/>
  <c r="AA214" i="11" a="1"/>
  <c r="AA214" i="11"/>
  <c r="CO513" i="11"/>
  <c r="DA642" i="11"/>
  <c r="CX642" i="11"/>
  <c r="CH642" i="11"/>
  <c r="DB797" i="11"/>
  <c r="CX797" i="11"/>
  <c r="CH797" i="11"/>
  <c r="DB704" i="11"/>
  <c r="CO522" i="11"/>
  <c r="DA599" i="11"/>
  <c r="CZ896" i="11"/>
  <c r="DB677" i="11"/>
  <c r="CH531" i="11"/>
  <c r="CX531" i="11"/>
  <c r="CO531" i="11"/>
  <c r="DB517" i="11"/>
  <c r="DA517" i="11"/>
  <c r="CA937" i="11"/>
  <c r="CY731" i="11"/>
  <c r="DB595" i="11"/>
  <c r="DB815" i="11"/>
  <c r="T297" i="11" a="1"/>
  <c r="T297" i="11"/>
  <c r="G297" i="11" a="1"/>
  <c r="G297" i="11"/>
  <c r="H297" i="11" a="1"/>
  <c r="H297" i="11"/>
  <c r="CO862" i="11"/>
  <c r="AB356" i="11"/>
  <c r="U356" i="11" a="1"/>
  <c r="U356" i="11"/>
  <c r="U407" i="11" a="1"/>
  <c r="U407" i="11"/>
  <c r="AB407" i="11"/>
  <c r="CO989" i="11"/>
  <c r="CX989" i="11"/>
  <c r="CH989" i="11"/>
  <c r="CY545" i="11"/>
  <c r="CA545" i="11"/>
  <c r="CX1000" i="11"/>
  <c r="CH1000" i="11"/>
  <c r="CY950" i="11"/>
  <c r="CO978" i="11"/>
  <c r="CA978" i="11"/>
  <c r="CY978" i="11"/>
  <c r="T327" i="11" a="1"/>
  <c r="T327" i="11"/>
  <c r="G327" i="11" a="1"/>
  <c r="G327" i="11"/>
  <c r="H327" i="11" a="1"/>
  <c r="H327" i="11"/>
  <c r="CV1010" i="11"/>
  <c r="CV895" i="11"/>
  <c r="CX561" i="11"/>
  <c r="CH561" i="11"/>
  <c r="CV675" i="11"/>
  <c r="F338" i="11" a="1"/>
  <c r="F338" i="11"/>
  <c r="AA338" i="11" a="1"/>
  <c r="AA338" i="11"/>
  <c r="G315" i="11" a="1"/>
  <c r="G315" i="11"/>
  <c r="T315" i="11" a="1"/>
  <c r="T315" i="11"/>
  <c r="H315" i="11" a="1"/>
  <c r="H315" i="11"/>
  <c r="CX923" i="11"/>
  <c r="CH923" i="11"/>
  <c r="U143" i="11" a="1"/>
  <c r="U143" i="11"/>
  <c r="AB143" i="11"/>
  <c r="AB93" i="11"/>
  <c r="U93" i="11" a="1"/>
  <c r="U93" i="11"/>
  <c r="CX611" i="11"/>
  <c r="CH611" i="11"/>
  <c r="CH975" i="11"/>
  <c r="CX975" i="11"/>
  <c r="U363" i="11" a="1"/>
  <c r="U363" i="11"/>
  <c r="AB363" i="11"/>
  <c r="CH890" i="11"/>
  <c r="CX890" i="11"/>
  <c r="T75" i="11" a="1"/>
  <c r="T75" i="11"/>
  <c r="G75" i="11" a="1"/>
  <c r="G75" i="11"/>
  <c r="H75" i="11" a="1"/>
  <c r="H75" i="11"/>
  <c r="CX756" i="11"/>
  <c r="CH756" i="11"/>
  <c r="T323" i="11" a="1"/>
  <c r="T323" i="11"/>
  <c r="G323" i="11" a="1"/>
  <c r="G323" i="11"/>
  <c r="H323" i="11" a="1"/>
  <c r="H323" i="11"/>
  <c r="CX678" i="11"/>
  <c r="CH678" i="11"/>
  <c r="CH581" i="11"/>
  <c r="CX581" i="11"/>
  <c r="CV643" i="11"/>
  <c r="F466" i="11" a="1"/>
  <c r="F466" i="11"/>
  <c r="AA466" i="11" a="1"/>
  <c r="AA466" i="11"/>
  <c r="U76" i="11" a="1"/>
  <c r="U76" i="11"/>
  <c r="AB76" i="11"/>
  <c r="CX902" i="11"/>
  <c r="CH902" i="11"/>
  <c r="AB244" i="11"/>
  <c r="U244" i="11" a="1"/>
  <c r="U244" i="11"/>
  <c r="DB721" i="11"/>
  <c r="CX917" i="11"/>
  <c r="CH917" i="11"/>
  <c r="G415" i="11" a="1"/>
  <c r="G415" i="11"/>
  <c r="T415" i="11" a="1"/>
  <c r="T415" i="11"/>
  <c r="H415" i="11" a="1"/>
  <c r="H415" i="11"/>
  <c r="T501" i="11" a="1"/>
  <c r="T501" i="11"/>
  <c r="G501" i="11" a="1"/>
  <c r="G501" i="11"/>
  <c r="H501" i="11" a="1"/>
  <c r="H501" i="11"/>
  <c r="AA502" i="11" a="1"/>
  <c r="AA502" i="11"/>
  <c r="AA424" i="11" a="1"/>
  <c r="AA424" i="11"/>
  <c r="F424" i="11" a="1"/>
  <c r="F424" i="11"/>
  <c r="AB183" i="11"/>
  <c r="U183" i="11" a="1"/>
  <c r="U183" i="11"/>
  <c r="CX908" i="11"/>
  <c r="CH908" i="11"/>
  <c r="CV722" i="11"/>
  <c r="M109" i="21"/>
  <c r="DA624" i="11"/>
  <c r="CH733" i="11"/>
  <c r="CX733" i="11"/>
  <c r="F482" i="11" a="1"/>
  <c r="F482" i="11"/>
  <c r="AA482" i="11" a="1"/>
  <c r="AA482" i="11"/>
  <c r="U207" i="11" a="1"/>
  <c r="U207" i="11"/>
  <c r="AB207" i="11"/>
  <c r="CX559" i="11"/>
  <c r="CH559" i="11"/>
  <c r="G353" i="11" a="1"/>
  <c r="G353" i="11"/>
  <c r="T353" i="11" a="1"/>
  <c r="T353" i="11"/>
  <c r="H353" i="11" a="1"/>
  <c r="H353" i="11"/>
  <c r="AA354" i="11" a="1"/>
  <c r="AA354" i="11"/>
  <c r="CZ749" i="11"/>
  <c r="CX720" i="11"/>
  <c r="CH720" i="11"/>
  <c r="CV632" i="11"/>
  <c r="AB328" i="11"/>
  <c r="U328" i="11" a="1"/>
  <c r="U328" i="11"/>
  <c r="CH592" i="11"/>
  <c r="CX592" i="11"/>
  <c r="CZ592" i="11"/>
  <c r="AB73" i="11"/>
  <c r="U73" i="11" a="1"/>
  <c r="U73" i="11"/>
  <c r="CA744" i="11"/>
  <c r="DB929" i="11"/>
  <c r="DB903" i="11"/>
  <c r="CV603" i="11"/>
  <c r="AB479" i="11"/>
  <c r="U479" i="11" a="1"/>
  <c r="U479" i="11"/>
  <c r="CX726" i="11"/>
  <c r="CH726" i="11"/>
  <c r="T97" i="11" a="1"/>
  <c r="T97" i="11"/>
  <c r="G97" i="11" a="1"/>
  <c r="G97" i="11"/>
  <c r="H97" i="11" a="1"/>
  <c r="H97" i="11"/>
  <c r="CX700" i="11"/>
  <c r="CH700" i="11"/>
  <c r="CZ782" i="11"/>
  <c r="CH853" i="11"/>
  <c r="CX853" i="11"/>
  <c r="CA853" i="11"/>
  <c r="CV851" i="11"/>
  <c r="AB35" i="11"/>
  <c r="U35" i="11" a="1"/>
  <c r="U35" i="11"/>
  <c r="CX646" i="11"/>
  <c r="CH646" i="11"/>
  <c r="CA646" i="11"/>
  <c r="CV871" i="11"/>
  <c r="CV715" i="11"/>
  <c r="CX715" i="11"/>
  <c r="CH715" i="11"/>
  <c r="CO798" i="11"/>
  <c r="CO786" i="11"/>
  <c r="CO569" i="11"/>
  <c r="G503" i="11" a="1"/>
  <c r="G503" i="11"/>
  <c r="T503" i="11" a="1"/>
  <c r="T503" i="11"/>
  <c r="H503" i="11" a="1"/>
  <c r="H503" i="11"/>
  <c r="CY829" i="11"/>
  <c r="CV605" i="11"/>
  <c r="CX690" i="11"/>
  <c r="CH690" i="11"/>
  <c r="CO945" i="11"/>
  <c r="CZ945" i="11"/>
  <c r="U65" i="11" a="1"/>
  <c r="U65" i="11"/>
  <c r="AB65" i="11"/>
  <c r="AA316" i="11" a="1"/>
  <c r="AA316" i="11"/>
  <c r="CZ591" i="11"/>
  <c r="AB48" i="11"/>
  <c r="U48" i="11" a="1"/>
  <c r="U48" i="11"/>
  <c r="CY635" i="11"/>
  <c r="CX650" i="11"/>
  <c r="CH650" i="11"/>
  <c r="AB57" i="11"/>
  <c r="U57" i="11" a="1"/>
  <c r="U57" i="11"/>
  <c r="F18" i="11" a="1"/>
  <c r="F18" i="11"/>
  <c r="AA18" i="11" a="1"/>
  <c r="AA18" i="11"/>
  <c r="AB108" i="11"/>
  <c r="U108" i="11" a="1"/>
  <c r="U108" i="11"/>
  <c r="CA952" i="11"/>
  <c r="CY952" i="11"/>
  <c r="CZ938" i="11"/>
  <c r="T357" i="11" a="1"/>
  <c r="T357" i="11"/>
  <c r="G357" i="11" a="1"/>
  <c r="G357" i="11"/>
  <c r="H357" i="11" a="1"/>
  <c r="H357" i="11"/>
  <c r="U213" i="11" a="1"/>
  <c r="U213" i="11"/>
  <c r="AB213" i="11"/>
  <c r="CY922" i="11"/>
  <c r="CY642" i="11"/>
  <c r="DB642" i="11"/>
  <c r="CX704" i="11"/>
  <c r="CH704" i="11"/>
  <c r="CV522" i="11"/>
  <c r="DA896" i="11"/>
  <c r="CX584" i="11"/>
  <c r="CH584" i="11"/>
  <c r="DB584" i="11"/>
  <c r="CX677" i="11"/>
  <c r="CH677" i="11"/>
  <c r="CV517" i="11"/>
  <c r="CA517" i="11"/>
  <c r="M98" i="21"/>
  <c r="CX731" i="11"/>
  <c r="CH731" i="11"/>
  <c r="CO815" i="11"/>
  <c r="CY862" i="11"/>
  <c r="G407" i="11" a="1"/>
  <c r="G407" i="11"/>
  <c r="T407" i="11" a="1"/>
  <c r="T407" i="11"/>
  <c r="H407" i="11" a="1"/>
  <c r="H407" i="11"/>
  <c r="CA989" i="11"/>
  <c r="CZ1000" i="11"/>
  <c r="DB950" i="11"/>
  <c r="CO935" i="11"/>
  <c r="CH879" i="11"/>
  <c r="CX879" i="11"/>
  <c r="DB769" i="11"/>
  <c r="CO556" i="11"/>
  <c r="U231" i="11" a="1"/>
  <c r="U231" i="11"/>
  <c r="AB231" i="11"/>
  <c r="CV652" i="11"/>
  <c r="CZ549" i="11"/>
  <c r="CZ620" i="11"/>
  <c r="DB620" i="11"/>
  <c r="CX620" i="11"/>
  <c r="CH620" i="11"/>
  <c r="CZ985" i="11"/>
  <c r="CZ694" i="11"/>
  <c r="CV694" i="11"/>
  <c r="CZ844" i="11"/>
  <c r="CX844" i="11"/>
  <c r="CH844" i="11"/>
  <c r="CZ523" i="11"/>
  <c r="AB111" i="11"/>
  <c r="U111" i="11" a="1"/>
  <c r="U111" i="11"/>
  <c r="CA968" i="11"/>
  <c r="CV968" i="11"/>
  <c r="CO699" i="11"/>
  <c r="CZ699" i="11"/>
  <c r="CO915" i="11"/>
  <c r="CV915" i="11"/>
  <c r="DB973" i="11"/>
  <c r="CO587" i="11"/>
  <c r="CZ587" i="11"/>
  <c r="CA831" i="11"/>
  <c r="CZ880" i="11"/>
  <c r="CV1005" i="11"/>
  <c r="DB804" i="11"/>
  <c r="CX641" i="11"/>
  <c r="CH641" i="11"/>
  <c r="CY872" i="11"/>
  <c r="CX732" i="11"/>
  <c r="CH732" i="11"/>
  <c r="DB732" i="11"/>
  <c r="CV818" i="11"/>
  <c r="CH827" i="11"/>
  <c r="CX827" i="11"/>
  <c r="CO827" i="11"/>
  <c r="CY930" i="11"/>
  <c r="DA930" i="11"/>
  <c r="CO930" i="11"/>
  <c r="CX692" i="11"/>
  <c r="CH692" i="11"/>
  <c r="CV692" i="11"/>
  <c r="M82" i="21"/>
  <c r="CV910" i="11"/>
  <c r="CZ910" i="11"/>
  <c r="CO743" i="11"/>
  <c r="CA939" i="11"/>
  <c r="DA939" i="11"/>
  <c r="U327" i="11" a="1"/>
  <c r="U327" i="11"/>
  <c r="AB327" i="11"/>
  <c r="CA1010" i="11"/>
  <c r="CY750" i="11"/>
  <c r="CZ895" i="11"/>
  <c r="CA895" i="11"/>
  <c r="CZ561" i="11"/>
  <c r="DB675" i="11"/>
  <c r="CO948" i="11"/>
  <c r="DA948" i="11"/>
  <c r="CH767" i="11"/>
  <c r="CX767" i="11"/>
  <c r="DA709" i="11"/>
  <c r="DB709" i="11"/>
  <c r="U345" i="11" a="1"/>
  <c r="U345" i="11"/>
  <c r="AB345" i="11"/>
  <c r="DB524" i="11"/>
  <c r="CO524" i="11"/>
  <c r="DB730" i="11"/>
  <c r="DA836" i="11"/>
  <c r="CY568" i="11"/>
  <c r="CX568" i="11"/>
  <c r="CH568" i="11"/>
  <c r="DB923" i="11"/>
  <c r="CV647" i="11"/>
  <c r="CX781" i="11"/>
  <c r="CH781" i="11"/>
  <c r="DA572" i="11"/>
  <c r="DA708" i="11"/>
  <c r="DB953" i="11"/>
  <c r="CO710" i="11"/>
  <c r="DA946" i="11"/>
  <c r="F508" i="11" a="1"/>
  <c r="F508" i="11"/>
  <c r="AA508" i="11" a="1"/>
  <c r="AA508" i="11"/>
  <c r="Y509" i="11" a="1"/>
  <c r="Y509" i="11"/>
  <c r="CZ971" i="11"/>
  <c r="CO685" i="11"/>
  <c r="CO719" i="11"/>
  <c r="DA719" i="11"/>
  <c r="CY566" i="11"/>
  <c r="CX566" i="11"/>
  <c r="CH566" i="11"/>
  <c r="CZ933" i="11"/>
  <c r="CY823" i="11"/>
  <c r="DB698" i="11"/>
  <c r="CH698" i="11"/>
  <c r="CX698" i="11"/>
  <c r="CZ900" i="11"/>
  <c r="F94" i="11" a="1"/>
  <c r="F94" i="11"/>
  <c r="AA94" i="11" a="1"/>
  <c r="AA94" i="11"/>
  <c r="CX573" i="11"/>
  <c r="CH573" i="11"/>
  <c r="CZ573" i="11"/>
  <c r="CY893" i="11"/>
  <c r="CZ893" i="11"/>
  <c r="DB611" i="11"/>
  <c r="F452" i="11" a="1"/>
  <c r="F452" i="11"/>
  <c r="AA452" i="11" a="1"/>
  <c r="AA452" i="11"/>
  <c r="CY979" i="11"/>
  <c r="CA975" i="11"/>
  <c r="DA622" i="11"/>
  <c r="CZ622" i="11"/>
  <c r="CX669" i="11"/>
  <c r="CH669" i="11"/>
  <c r="DA867" i="11"/>
  <c r="CY795" i="11"/>
  <c r="F364" i="11" a="1"/>
  <c r="F364" i="11"/>
  <c r="AA364" i="11" a="1"/>
  <c r="AA364" i="11"/>
  <c r="CO628" i="11"/>
  <c r="F388" i="11" a="1"/>
  <c r="F388" i="11"/>
  <c r="AA388" i="11" a="1"/>
  <c r="AA388" i="11"/>
  <c r="Y390" i="11" a="1"/>
  <c r="Y390" i="11"/>
  <c r="CV579" i="11"/>
  <c r="DA616" i="11"/>
  <c r="DB681" i="11"/>
  <c r="CX712" i="11"/>
  <c r="CH712" i="11"/>
  <c r="DB712" i="11"/>
  <c r="CV654" i="11"/>
  <c r="CY890" i="11"/>
  <c r="CZ890" i="11"/>
  <c r="CX736" i="11"/>
  <c r="CH736" i="11"/>
  <c r="U75" i="11" a="1"/>
  <c r="U75" i="11"/>
  <c r="AB75" i="11"/>
  <c r="CV858" i="11"/>
  <c r="U491" i="11" a="1"/>
  <c r="U491" i="11"/>
  <c r="AB491" i="11"/>
  <c r="DB684" i="11"/>
  <c r="CO684" i="11"/>
  <c r="CY863" i="11"/>
  <c r="AB323" i="11"/>
  <c r="U323" i="11" a="1"/>
  <c r="U323" i="11"/>
  <c r="CY581" i="11"/>
  <c r="DA643" i="11"/>
  <c r="CV874" i="11"/>
  <c r="CH874" i="11"/>
  <c r="CX874" i="11"/>
  <c r="DB802" i="11"/>
  <c r="CV802" i="11"/>
  <c r="CY924" i="11"/>
  <c r="DA754" i="11"/>
  <c r="CX697" i="11"/>
  <c r="CH697" i="11"/>
  <c r="T465" i="11" a="1"/>
  <c r="T465" i="11"/>
  <c r="G465" i="11" a="1"/>
  <c r="G465" i="11"/>
  <c r="H465" i="11" a="1"/>
  <c r="H465" i="11"/>
  <c r="CY554" i="11"/>
  <c r="CO721" i="11"/>
  <c r="CZ659" i="11"/>
  <c r="DA814" i="11"/>
  <c r="AB501" i="11"/>
  <c r="U501" i="11" a="1"/>
  <c r="U501" i="11"/>
  <c r="CO716" i="11"/>
  <c r="T423" i="11" a="1"/>
  <c r="T423" i="11"/>
  <c r="G423" i="11" a="1"/>
  <c r="G423" i="11"/>
  <c r="H423" i="11" a="1"/>
  <c r="H423" i="11"/>
  <c r="CZ966" i="11"/>
  <c r="CY961" i="11"/>
  <c r="CV961" i="11"/>
  <c r="DB817" i="11"/>
  <c r="U118" i="11" a="1"/>
  <c r="U118" i="11"/>
  <c r="AB118" i="11"/>
  <c r="CO908" i="11"/>
  <c r="DA722" i="11"/>
  <c r="CZ541" i="11"/>
  <c r="DB541" i="11"/>
  <c r="CO866" i="11"/>
  <c r="DB789" i="11"/>
  <c r="CZ668" i="11"/>
  <c r="CX668" i="11"/>
  <c r="CH668" i="11"/>
  <c r="CO624" i="11"/>
  <c r="CZ615" i="11"/>
  <c r="CO615" i="11"/>
  <c r="CO604" i="11"/>
  <c r="CY604" i="11"/>
  <c r="M121" i="21"/>
  <c r="CZ733" i="11"/>
  <c r="AB481" i="11"/>
  <c r="U481" i="11" a="1"/>
  <c r="U481" i="11"/>
  <c r="T307" i="11" a="1"/>
  <c r="T307" i="11"/>
  <c r="G307" i="11" a="1"/>
  <c r="G307" i="11"/>
  <c r="H307" i="11" a="1"/>
  <c r="H307" i="11"/>
  <c r="DA559" i="11"/>
  <c r="CV820" i="11"/>
  <c r="U41" i="11" a="1"/>
  <c r="U41" i="11"/>
  <c r="AB41" i="11"/>
  <c r="DA632" i="11"/>
  <c r="CO632" i="11"/>
  <c r="CH512" i="11"/>
  <c r="CX512" i="11"/>
  <c r="T485" i="11" a="1"/>
  <c r="T485" i="11"/>
  <c r="G485" i="11" a="1"/>
  <c r="G485" i="11"/>
  <c r="H485" i="11" a="1"/>
  <c r="H485" i="11"/>
  <c r="DA614" i="11"/>
  <c r="DB724" i="11"/>
  <c r="CO679" i="11"/>
  <c r="DA679" i="11"/>
  <c r="CA592" i="11"/>
  <c r="CY592" i="11"/>
  <c r="CV929" i="11"/>
  <c r="CA903" i="11"/>
  <c r="DA540" i="11"/>
  <c r="CA540" i="11"/>
  <c r="CZ991" i="11"/>
  <c r="CX764" i="11"/>
  <c r="CH764" i="11"/>
  <c r="DA603" i="11"/>
  <c r="DA674" i="11"/>
  <c r="CV674" i="11"/>
  <c r="CY726" i="11"/>
  <c r="AB97" i="11"/>
  <c r="U97" i="11" a="1"/>
  <c r="U97" i="11"/>
  <c r="DB700" i="11"/>
  <c r="CO782" i="11"/>
  <c r="DB782" i="11"/>
  <c r="CO851" i="11"/>
  <c r="G35" i="11" a="1"/>
  <c r="G35" i="11"/>
  <c r="T35" i="11" a="1"/>
  <c r="T35" i="11"/>
  <c r="H35" i="11" a="1"/>
  <c r="H35" i="11"/>
  <c r="CO639" i="11"/>
  <c r="CY646" i="11"/>
  <c r="DA509" i="11"/>
  <c r="M91" i="21"/>
  <c r="CO959" i="11"/>
  <c r="CV959" i="11"/>
  <c r="CZ715" i="11"/>
  <c r="U293" i="11" a="1"/>
  <c r="U293" i="11"/>
  <c r="AB293" i="11"/>
  <c r="DA993" i="11"/>
  <c r="CA993" i="11"/>
  <c r="CH828" i="11"/>
  <c r="CX828" i="11"/>
  <c r="DA728" i="11"/>
  <c r="CA798" i="11"/>
  <c r="CZ762" i="11"/>
  <c r="CZ786" i="11"/>
  <c r="CZ970" i="11"/>
  <c r="CO970" i="11"/>
  <c r="CZ693" i="11"/>
  <c r="F504" i="11" a="1"/>
  <c r="F504" i="11"/>
  <c r="AA504" i="11" a="1"/>
  <c r="AA504" i="11"/>
  <c r="DA829" i="11"/>
  <c r="CV839" i="11"/>
  <c r="CX605" i="11"/>
  <c r="CH605" i="11"/>
  <c r="CZ605" i="11"/>
  <c r="CV589" i="11"/>
  <c r="CO739" i="11"/>
  <c r="DA690" i="11"/>
  <c r="DB945" i="11"/>
  <c r="DA945" i="11"/>
  <c r="CV528" i="11"/>
  <c r="T65" i="11" a="1"/>
  <c r="T65" i="11"/>
  <c r="G65" i="11" a="1"/>
  <c r="G65" i="11"/>
  <c r="H65" i="11" a="1"/>
  <c r="H65" i="11"/>
  <c r="M37" i="21"/>
  <c r="DA621" i="11"/>
  <c r="CX591" i="11"/>
  <c r="CH591" i="11"/>
  <c r="G461" i="11" a="1"/>
  <c r="G461" i="11"/>
  <c r="T461" i="11" a="1"/>
  <c r="T461" i="11"/>
  <c r="H461" i="11" a="1"/>
  <c r="H461" i="11"/>
  <c r="CV906" i="11"/>
  <c r="DA906" i="11"/>
  <c r="DA650" i="11"/>
  <c r="DB631" i="11"/>
  <c r="T57" i="11" a="1"/>
  <c r="T57" i="11"/>
  <c r="G57" i="11" a="1"/>
  <c r="G57" i="11"/>
  <c r="H57" i="11" a="1"/>
  <c r="H57" i="11"/>
  <c r="DA982" i="11"/>
  <c r="CX834" i="11"/>
  <c r="CH834" i="11"/>
  <c r="CA834" i="11"/>
  <c r="CY834" i="11"/>
  <c r="AA108" i="11" a="1"/>
  <c r="AA108" i="11"/>
  <c r="DA938" i="11"/>
  <c r="F358" i="11" a="1"/>
  <c r="F358" i="11"/>
  <c r="AA358" i="11" a="1"/>
  <c r="AA358" i="11"/>
  <c r="CZ557" i="11"/>
  <c r="DB922" i="11"/>
  <c r="DA513" i="11"/>
  <c r="CO642" i="11"/>
  <c r="CZ797" i="11"/>
  <c r="DA797" i="11"/>
  <c r="M53" i="21"/>
  <c r="CZ704" i="11"/>
  <c r="T100" i="11" a="1"/>
  <c r="T100" i="11"/>
  <c r="G100" i="11" a="1"/>
  <c r="G100" i="11"/>
  <c r="H100" i="11" a="1"/>
  <c r="H100" i="11"/>
  <c r="CO896" i="11"/>
  <c r="AB125" i="11"/>
  <c r="U125" i="11" a="1"/>
  <c r="U125" i="11"/>
  <c r="CZ731" i="11"/>
  <c r="CO731" i="11"/>
  <c r="CY595" i="11"/>
  <c r="DA815" i="11"/>
  <c r="CA862" i="11"/>
  <c r="CZ542" i="11"/>
  <c r="CY989" i="11"/>
  <c r="DB989" i="11"/>
  <c r="CH545" i="11"/>
  <c r="CX545" i="11"/>
  <c r="CO1000" i="11"/>
  <c r="CV950" i="11"/>
  <c r="CV553" i="11"/>
  <c r="CX910" i="11"/>
  <c r="CH910" i="11"/>
  <c r="DB743" i="11"/>
  <c r="U419" i="11" a="1"/>
  <c r="U419" i="11"/>
  <c r="AB419" i="11"/>
  <c r="DA1010" i="11"/>
  <c r="CH750" i="11"/>
  <c r="CX750" i="11"/>
  <c r="AA314" i="11" a="1"/>
  <c r="AA314" i="11"/>
  <c r="T313" i="11" a="1"/>
  <c r="T313" i="11"/>
  <c r="G313" i="11" a="1"/>
  <c r="G313" i="11"/>
  <c r="H313" i="11" a="1"/>
  <c r="H313" i="11"/>
  <c r="CV561" i="11"/>
  <c r="CA948" i="11"/>
  <c r="CO767" i="11"/>
  <c r="AA346" i="11" a="1"/>
  <c r="AA346" i="11"/>
  <c r="T345" i="11" a="1"/>
  <c r="T345" i="11"/>
  <c r="G345" i="11" a="1"/>
  <c r="G345" i="11"/>
  <c r="H345" i="11" a="1"/>
  <c r="H345" i="11"/>
  <c r="CY636" i="11"/>
  <c r="CX730" i="11"/>
  <c r="CH730" i="11"/>
  <c r="CO572" i="11"/>
  <c r="CA953" i="11"/>
  <c r="DB840" i="11"/>
  <c r="AB507" i="11"/>
  <c r="U507" i="11" a="1"/>
  <c r="U507" i="11"/>
  <c r="DB685" i="11"/>
  <c r="CZ601" i="11"/>
  <c r="CX823" i="11"/>
  <c r="CH823" i="11"/>
  <c r="M10" i="21"/>
  <c r="CV573" i="11"/>
  <c r="CA893" i="11"/>
  <c r="T451" i="11" a="1"/>
  <c r="T451" i="11"/>
  <c r="G451" i="11" a="1"/>
  <c r="G451" i="11"/>
  <c r="H451" i="11" a="1"/>
  <c r="H451" i="11"/>
  <c r="CV795" i="11"/>
  <c r="CY714" i="11"/>
  <c r="CA628" i="11"/>
  <c r="CY657" i="11"/>
  <c r="G387" i="11" a="1"/>
  <c r="G387" i="11"/>
  <c r="T387" i="11" a="1"/>
  <c r="T387" i="11"/>
  <c r="H387" i="11" a="1"/>
  <c r="H387" i="11"/>
  <c r="CY579" i="11"/>
  <c r="CA616" i="11"/>
  <c r="CO616" i="11"/>
  <c r="CZ681" i="11"/>
  <c r="CX654" i="11"/>
  <c r="CH654" i="11"/>
  <c r="AA82" i="11" a="1"/>
  <c r="AA82" i="11"/>
  <c r="T491" i="11" a="1"/>
  <c r="T491" i="11"/>
  <c r="G491" i="11" a="1"/>
  <c r="G491" i="11"/>
  <c r="H491" i="11" a="1"/>
  <c r="H491" i="11"/>
  <c r="CZ684" i="11"/>
  <c r="F324" i="11" a="1"/>
  <c r="F324" i="11"/>
  <c r="AA324" i="11" a="1"/>
  <c r="AA324" i="11"/>
  <c r="CY612" i="11"/>
  <c r="CH612" i="11"/>
  <c r="CX612" i="11"/>
  <c r="CX802" i="11"/>
  <c r="CH802" i="11"/>
  <c r="CY802" i="11"/>
  <c r="M177" i="21"/>
  <c r="AB465" i="11"/>
  <c r="U465" i="11" a="1"/>
  <c r="U465" i="11"/>
  <c r="CZ588" i="11"/>
  <c r="CO554" i="11"/>
  <c r="CH741" i="11"/>
  <c r="CX741" i="11"/>
  <c r="CO814" i="11"/>
  <c r="M178" i="21"/>
  <c r="AB423" i="11"/>
  <c r="U423" i="11" a="1"/>
  <c r="U423" i="11"/>
  <c r="CX961" i="11"/>
  <c r="CH961" i="11"/>
  <c r="CO817" i="11"/>
  <c r="G118" i="11" a="1"/>
  <c r="G118" i="11"/>
  <c r="T118" i="11" a="1"/>
  <c r="T118" i="11"/>
  <c r="H118" i="11" a="1"/>
  <c r="H118" i="11"/>
  <c r="CO722" i="11"/>
  <c r="CX789" i="11"/>
  <c r="CH789" i="11"/>
  <c r="CA624" i="11"/>
  <c r="CV604" i="11"/>
  <c r="G481" i="11" a="1"/>
  <c r="G481" i="11"/>
  <c r="T481" i="11" a="1"/>
  <c r="T481" i="11"/>
  <c r="H481" i="11" a="1"/>
  <c r="H481" i="11"/>
  <c r="AB307" i="11"/>
  <c r="U307" i="11" a="1"/>
  <c r="U307" i="11"/>
  <c r="AA42" i="11" a="1"/>
  <c r="AA42" i="11"/>
  <c r="T41" i="11" a="1"/>
  <c r="T41" i="11"/>
  <c r="G41" i="11" a="1"/>
  <c r="G41" i="11"/>
  <c r="H41" i="11" a="1"/>
  <c r="H41" i="11"/>
  <c r="AB485" i="11"/>
  <c r="U485" i="11" a="1"/>
  <c r="U485" i="11"/>
  <c r="CX724" i="11"/>
  <c r="CH724" i="11"/>
  <c r="CX744" i="11"/>
  <c r="CH744" i="11"/>
  <c r="CX929" i="11"/>
  <c r="CH929" i="11"/>
  <c r="CV903" i="11"/>
  <c r="CH977" i="11"/>
  <c r="CX977" i="11"/>
  <c r="CX674" i="11"/>
  <c r="CH674" i="11"/>
  <c r="U308" i="11" a="1"/>
  <c r="U308" i="11"/>
  <c r="AB308" i="11"/>
  <c r="DA726" i="11"/>
  <c r="CV726" i="11"/>
  <c r="F98" i="11" a="1"/>
  <c r="F98" i="11"/>
  <c r="AA98" i="11" a="1"/>
  <c r="AA98" i="11"/>
  <c r="M189" i="21"/>
  <c r="CV509" i="11"/>
  <c r="CV606" i="11"/>
  <c r="CH959" i="11"/>
  <c r="CX959" i="11"/>
  <c r="T293" i="11" a="1"/>
  <c r="T293" i="11"/>
  <c r="G293" i="11" a="1"/>
  <c r="G293" i="11"/>
  <c r="H293" i="11" a="1"/>
  <c r="H293" i="11"/>
  <c r="CY993" i="11"/>
  <c r="CO993" i="11"/>
  <c r="DA828" i="11"/>
  <c r="CX762" i="11"/>
  <c r="CH762" i="11"/>
  <c r="AB441" i="11"/>
  <c r="U441" i="11" a="1"/>
  <c r="U441" i="11"/>
  <c r="DA739" i="11"/>
  <c r="F66" i="11" a="1"/>
  <c r="F66" i="11"/>
  <c r="AA66" i="11" a="1"/>
  <c r="AA66" i="11"/>
  <c r="CV621" i="11"/>
  <c r="AB461" i="11"/>
  <c r="U461" i="11" a="1"/>
  <c r="U461" i="11"/>
  <c r="DB906" i="11"/>
  <c r="DA777" i="11"/>
  <c r="CA916" i="11"/>
  <c r="CV982" i="11"/>
  <c r="DA834" i="11"/>
  <c r="AE11" i="11"/>
  <c r="AB11" i="11"/>
  <c r="U11" i="11" a="1"/>
  <c r="U11" i="11"/>
  <c r="CZ660" i="11"/>
  <c r="CX623" i="11"/>
  <c r="CH623" i="11"/>
  <c r="CO623" i="11"/>
  <c r="CH557" i="11"/>
  <c r="CX557" i="11"/>
  <c r="CV557" i="11"/>
  <c r="CA642" i="11"/>
  <c r="CO797" i="11"/>
  <c r="U319" i="11" a="1"/>
  <c r="U319" i="11"/>
  <c r="AB319" i="11"/>
  <c r="CO704" i="11"/>
  <c r="CY522" i="11"/>
  <c r="AB100" i="11"/>
  <c r="U100" i="11" a="1"/>
  <c r="U100" i="11"/>
  <c r="CV896" i="11"/>
  <c r="CH896" i="11"/>
  <c r="CX896" i="11"/>
  <c r="CH517" i="11"/>
  <c r="CX517" i="11"/>
  <c r="CX997" i="11"/>
  <c r="CH997" i="11"/>
  <c r="T125" i="11" a="1"/>
  <c r="T125" i="11"/>
  <c r="G125" i="11" a="1"/>
  <c r="G125" i="11"/>
  <c r="H125" i="11" a="1"/>
  <c r="H125" i="11"/>
  <c r="AA126" i="11" a="1"/>
  <c r="AA126" i="11"/>
  <c r="CX937" i="11"/>
  <c r="CH937" i="11"/>
  <c r="CV862" i="11"/>
  <c r="U275" i="11" a="1"/>
  <c r="U275" i="11"/>
  <c r="AB275" i="11"/>
  <c r="DB542" i="11"/>
  <c r="U226" i="11" a="1"/>
  <c r="U226" i="11"/>
  <c r="AB226" i="11"/>
  <c r="DB553" i="11"/>
  <c r="CV811" i="11"/>
  <c r="CV935" i="11"/>
  <c r="U239" i="11" a="1"/>
  <c r="U239" i="11"/>
  <c r="AB239" i="11"/>
  <c r="CZ879" i="11"/>
  <c r="CZ769" i="11"/>
  <c r="CZ556" i="11"/>
  <c r="U198" i="11" a="1"/>
  <c r="U198" i="11"/>
  <c r="AB198" i="11"/>
  <c r="CH549" i="11"/>
  <c r="CX549" i="11"/>
  <c r="DA549" i="11"/>
  <c r="CO620" i="11"/>
  <c r="CH985" i="11"/>
  <c r="CX985" i="11"/>
  <c r="CO694" i="11"/>
  <c r="DA844" i="11"/>
  <c r="CA844" i="11"/>
  <c r="CA523" i="11"/>
  <c r="CH523" i="11"/>
  <c r="CX523" i="11"/>
  <c r="AB112" i="11"/>
  <c r="U112" i="11" a="1"/>
  <c r="U112" i="11"/>
  <c r="CX586" i="11"/>
  <c r="CH586" i="11"/>
  <c r="DB968" i="11"/>
  <c r="DA968" i="11"/>
  <c r="CY699" i="11"/>
  <c r="CY915" i="11"/>
  <c r="CA915" i="11"/>
  <c r="CV973" i="11"/>
  <c r="DA973" i="11"/>
  <c r="CY587" i="11"/>
  <c r="CO831" i="11"/>
  <c r="G229" i="11" a="1"/>
  <c r="G229" i="11"/>
  <c r="T229" i="11" a="1"/>
  <c r="T229" i="11"/>
  <c r="H229" i="11" a="1"/>
  <c r="H229" i="11"/>
  <c r="AA230" i="11" a="1"/>
  <c r="AA230" i="11"/>
  <c r="CZ757" i="11"/>
  <c r="CY1005" i="11"/>
  <c r="CH1005" i="11"/>
  <c r="CX1005" i="11"/>
  <c r="CZ804" i="11"/>
  <c r="CY732" i="11"/>
  <c r="CV732" i="11"/>
  <c r="DA818" i="11"/>
  <c r="CO518" i="11"/>
  <c r="M175" i="21"/>
  <c r="U13" i="11" a="1"/>
  <c r="U13" i="11"/>
  <c r="AB13" i="11"/>
  <c r="DA692" i="11"/>
  <c r="G419" i="11" a="1"/>
  <c r="G419" i="11"/>
  <c r="T419" i="11" a="1"/>
  <c r="T419" i="11"/>
  <c r="H419" i="11" a="1"/>
  <c r="H419" i="11"/>
  <c r="CV640" i="11"/>
  <c r="T191" i="11" a="1"/>
  <c r="T191" i="11"/>
  <c r="G191" i="11" a="1"/>
  <c r="G191" i="11"/>
  <c r="H191" i="11" a="1"/>
  <c r="H191" i="11"/>
  <c r="DB939" i="11"/>
  <c r="CH895" i="11"/>
  <c r="CX895" i="11"/>
  <c r="CO895" i="11"/>
  <c r="AB313" i="11"/>
  <c r="U313" i="11" a="1"/>
  <c r="U313" i="11"/>
  <c r="DA561" i="11"/>
  <c r="DB948" i="11"/>
  <c r="CV948" i="11"/>
  <c r="CV767" i="11"/>
  <c r="CY709" i="11"/>
  <c r="U346" i="11" a="1"/>
  <c r="U346" i="11"/>
  <c r="AB346" i="11"/>
  <c r="CH524" i="11"/>
  <c r="CX524" i="11"/>
  <c r="CY524" i="11"/>
  <c r="CZ730" i="11"/>
  <c r="CO836" i="11"/>
  <c r="CA836" i="11"/>
  <c r="DB568" i="11"/>
  <c r="CA923" i="11"/>
  <c r="DA923" i="11"/>
  <c r="CX647" i="11"/>
  <c r="CH647" i="11"/>
  <c r="G47" i="11" a="1"/>
  <c r="G47" i="11"/>
  <c r="T47" i="11" a="1"/>
  <c r="T47" i="11"/>
  <c r="H47" i="11" a="1"/>
  <c r="H47" i="11"/>
  <c r="F496" i="11" a="1"/>
  <c r="F496" i="11"/>
  <c r="AA496" i="11" a="1"/>
  <c r="AA496" i="11"/>
  <c r="DB572" i="11"/>
  <c r="CY708" i="11"/>
  <c r="CV708" i="11"/>
  <c r="CV953" i="11"/>
  <c r="CH953" i="11"/>
  <c r="CX953" i="11"/>
  <c r="CH946" i="11"/>
  <c r="CX946" i="11"/>
  <c r="G507" i="11" a="1"/>
  <c r="G507" i="11"/>
  <c r="T507" i="11" a="1"/>
  <c r="T507" i="11"/>
  <c r="H507" i="11" a="1"/>
  <c r="H507" i="11"/>
  <c r="CX685" i="11"/>
  <c r="CH685" i="11"/>
  <c r="M68" i="21"/>
  <c r="G237" i="11" a="1"/>
  <c r="G237" i="11"/>
  <c r="T237" i="11" a="1"/>
  <c r="T237" i="11"/>
  <c r="H237" i="11" a="1"/>
  <c r="H237" i="11"/>
  <c r="AA238" i="11" a="1"/>
  <c r="AA238" i="11"/>
  <c r="CZ835" i="11"/>
  <c r="CY835" i="11"/>
  <c r="DB719" i="11"/>
  <c r="CO566" i="11"/>
  <c r="CZ897" i="11"/>
  <c r="CX897" i="11"/>
  <c r="CH897" i="11"/>
  <c r="CY601" i="11"/>
  <c r="G279" i="11" a="1"/>
  <c r="G279" i="11"/>
  <c r="T279" i="11" a="1"/>
  <c r="T279" i="11"/>
  <c r="H279" i="11" a="1"/>
  <c r="H279" i="11"/>
  <c r="DA823" i="11"/>
  <c r="DB747" i="11"/>
  <c r="CX900" i="11"/>
  <c r="CH900" i="11"/>
  <c r="DB573" i="11"/>
  <c r="DA893" i="11"/>
  <c r="CZ974" i="11"/>
  <c r="DB974" i="11"/>
  <c r="CY611" i="11"/>
  <c r="AB451" i="11"/>
  <c r="U451" i="11" a="1"/>
  <c r="U451" i="11"/>
  <c r="DB979" i="11"/>
  <c r="CV975" i="11"/>
  <c r="DB622" i="11"/>
  <c r="M171" i="21"/>
  <c r="CX867" i="11"/>
  <c r="CH867" i="11"/>
  <c r="DA628" i="11"/>
  <c r="CO657" i="11"/>
  <c r="U387" i="11" a="1"/>
  <c r="U387" i="11"/>
  <c r="AB387" i="11"/>
  <c r="CV681" i="11"/>
  <c r="CX681" i="11"/>
  <c r="CH681" i="11"/>
  <c r="CV712" i="11"/>
  <c r="DA890" i="11"/>
  <c r="G497" i="11" a="1"/>
  <c r="G497" i="11"/>
  <c r="T497" i="11" a="1"/>
  <c r="T497" i="11"/>
  <c r="H497" i="11" a="1"/>
  <c r="H497" i="11"/>
  <c r="CO756" i="11"/>
  <c r="U82" i="11" a="1"/>
  <c r="U82" i="11"/>
  <c r="AB82" i="11"/>
  <c r="F368" i="11" a="1"/>
  <c r="F368" i="11"/>
  <c r="AA368" i="11" a="1"/>
  <c r="AA368" i="11"/>
  <c r="Y372" i="11" a="1"/>
  <c r="Y372" i="11"/>
  <c r="CA684" i="11"/>
  <c r="CX863" i="11"/>
  <c r="CH863" i="11"/>
  <c r="M181" i="21"/>
  <c r="F42" i="11" a="1"/>
  <c r="F42" i="11"/>
  <c r="Y44" i="11" a="1"/>
  <c r="Y44" i="11"/>
  <c r="DB581" i="11"/>
  <c r="CX643" i="11"/>
  <c r="CH643" i="11"/>
  <c r="CZ643" i="11"/>
  <c r="CY874" i="11"/>
  <c r="DB874" i="11"/>
  <c r="CO802" i="11"/>
  <c r="CH924" i="11"/>
  <c r="CX924" i="11"/>
  <c r="CZ754" i="11"/>
  <c r="CY577" i="11"/>
  <c r="CV697" i="11"/>
  <c r="T117" i="11" a="1"/>
  <c r="T117" i="11"/>
  <c r="G117" i="11" a="1"/>
  <c r="G117" i="11"/>
  <c r="H117" i="11" a="1"/>
  <c r="H117" i="11"/>
  <c r="DA554" i="11"/>
  <c r="CX721" i="11"/>
  <c r="CH721" i="11"/>
  <c r="DB659" i="11"/>
  <c r="CX659" i="11"/>
  <c r="CH659" i="11"/>
  <c r="CY814" i="11"/>
  <c r="G255" i="11" a="1"/>
  <c r="G255" i="11"/>
  <c r="T255" i="11" a="1"/>
  <c r="T255" i="11"/>
  <c r="H255" i="11" a="1"/>
  <c r="H255" i="11"/>
  <c r="AA472" i="11" a="1"/>
  <c r="AA472" i="11"/>
  <c r="F472" i="11" a="1"/>
  <c r="F472" i="11"/>
  <c r="CO966" i="11"/>
  <c r="CV966" i="11"/>
  <c r="DA961" i="11"/>
  <c r="CZ817" i="11"/>
  <c r="CA866" i="11"/>
  <c r="CX866" i="11"/>
  <c r="CH866" i="11"/>
  <c r="CZ789" i="11"/>
  <c r="CY668" i="11"/>
  <c r="CV668" i="11"/>
  <c r="CV624" i="11"/>
  <c r="CZ624" i="11"/>
  <c r="CY615" i="11"/>
  <c r="CA672" i="11"/>
  <c r="DA604" i="11"/>
  <c r="DB733" i="11"/>
  <c r="CZ559" i="11"/>
  <c r="CA720" i="11"/>
  <c r="CY632" i="11"/>
  <c r="F486" i="11" a="1"/>
  <c r="F486" i="11"/>
  <c r="AA486" i="11" a="1"/>
  <c r="AA486" i="11"/>
  <c r="CV744" i="11"/>
  <c r="CZ744" i="11"/>
  <c r="CZ903" i="11"/>
  <c r="DB540" i="11"/>
  <c r="CH540" i="11"/>
  <c r="CX540" i="11"/>
  <c r="CA991" i="11"/>
  <c r="DA991" i="11"/>
  <c r="CV991" i="11"/>
  <c r="CO1003" i="11"/>
  <c r="DA1003" i="11"/>
  <c r="CZ1003" i="11"/>
  <c r="DB603" i="11"/>
  <c r="DB674" i="11"/>
  <c r="AA308" i="11" a="1"/>
  <c r="AA308" i="11"/>
  <c r="CO853" i="11"/>
  <c r="CX851" i="11"/>
  <c r="CH851" i="11"/>
  <c r="CX639" i="11"/>
  <c r="CH639" i="11"/>
  <c r="CV691" i="11"/>
  <c r="CZ871" i="11"/>
  <c r="CX871" i="11"/>
  <c r="CH871" i="11"/>
  <c r="CY715" i="11"/>
  <c r="AA78" i="11" a="1"/>
  <c r="AA78" i="11"/>
  <c r="F78" i="11" a="1"/>
  <c r="F78" i="11"/>
  <c r="DB728" i="11"/>
  <c r="CX728" i="11"/>
  <c r="CH728" i="11"/>
  <c r="DB762" i="11"/>
  <c r="CY762" i="11"/>
  <c r="CV884" i="11"/>
  <c r="CX884" i="11"/>
  <c r="CH884" i="11"/>
  <c r="M22" i="21"/>
  <c r="CY970" i="11"/>
  <c r="CV970" i="11"/>
  <c r="CV569" i="11"/>
  <c r="CZ907" i="11"/>
  <c r="CY693" i="11"/>
  <c r="CX693" i="11"/>
  <c r="CH693" i="11"/>
  <c r="G441" i="11" a="1"/>
  <c r="G441" i="11"/>
  <c r="T441" i="11" a="1"/>
  <c r="T441" i="11"/>
  <c r="H441" i="11" a="1"/>
  <c r="H441" i="11"/>
  <c r="AA442" i="11" a="1"/>
  <c r="AA442" i="11"/>
  <c r="CV829" i="11"/>
  <c r="DB605" i="11"/>
  <c r="CV739" i="11"/>
  <c r="CY690" i="11"/>
  <c r="CA945" i="11"/>
  <c r="CY621" i="11"/>
  <c r="CV591" i="11"/>
  <c r="CZ906" i="11"/>
  <c r="CO578" i="11"/>
  <c r="CO635" i="11"/>
  <c r="CV777" i="11"/>
  <c r="CZ650" i="11"/>
  <c r="CH916" i="11"/>
  <c r="CX916" i="11"/>
  <c r="CX751" i="11"/>
  <c r="CH751" i="11"/>
  <c r="CO938" i="11"/>
  <c r="G11" i="11" a="1"/>
  <c r="G11" i="11"/>
  <c r="T11" i="11" a="1"/>
  <c r="T11" i="11"/>
  <c r="H11" i="11" a="1"/>
  <c r="H11" i="11"/>
  <c r="AA12" i="11" a="1"/>
  <c r="AA12" i="11"/>
  <c r="CV660" i="11"/>
  <c r="CZ623" i="11"/>
  <c r="DB557" i="11"/>
  <c r="DA922" i="11"/>
  <c r="CX922" i="11"/>
  <c r="CH922" i="11"/>
  <c r="CV642" i="11"/>
  <c r="T319" i="11" a="1"/>
  <c r="T319" i="11"/>
  <c r="G319" i="11" a="1"/>
  <c r="G319" i="11"/>
  <c r="H319" i="11" a="1"/>
  <c r="H319" i="11"/>
  <c r="G113" i="11" a="1"/>
  <c r="G113" i="11"/>
  <c r="T113" i="11" a="1"/>
  <c r="T113" i="11"/>
  <c r="H113" i="11" a="1"/>
  <c r="H113" i="11"/>
  <c r="DA704" i="11"/>
  <c r="CY599" i="11"/>
  <c r="DA677" i="11"/>
  <c r="CA531" i="11"/>
  <c r="DA531" i="11"/>
  <c r="DB997" i="11"/>
  <c r="AB427" i="11"/>
  <c r="U427" i="11" a="1"/>
  <c r="U427" i="11"/>
  <c r="DA731" i="11"/>
  <c r="CO595" i="11"/>
  <c r="DA595" i="11"/>
  <c r="CZ815" i="11"/>
  <c r="T275" i="11" a="1"/>
  <c r="T275" i="11"/>
  <c r="G275" i="11" a="1"/>
  <c r="G275" i="11"/>
  <c r="H275" i="11" a="1"/>
  <c r="H275" i="11"/>
  <c r="CO542" i="11"/>
  <c r="CA950" i="11"/>
  <c r="CZ950" i="11"/>
  <c r="F136" i="11" a="1"/>
  <c r="F136" i="11"/>
  <c r="AA136" i="11" a="1"/>
  <c r="AA136" i="11"/>
  <c r="Y137" i="11" a="1"/>
  <c r="Y137" i="11"/>
  <c r="CV699" i="11"/>
  <c r="CH915" i="11"/>
  <c r="CX915" i="11"/>
  <c r="CH973" i="11"/>
  <c r="CX973" i="11"/>
  <c r="M59" i="21"/>
  <c r="CX831" i="11"/>
  <c r="CH831" i="11"/>
  <c r="CH880" i="11"/>
  <c r="CX880" i="11"/>
  <c r="U229" i="11" a="1"/>
  <c r="U229" i="11"/>
  <c r="AB229" i="11"/>
  <c r="CV757" i="11"/>
  <c r="CZ1005" i="11"/>
  <c r="CX804" i="11"/>
  <c r="CH804" i="11"/>
  <c r="CH872" i="11"/>
  <c r="CX872" i="11"/>
  <c r="CO872" i="11"/>
  <c r="CA818" i="11"/>
  <c r="CH518" i="11"/>
  <c r="CX518" i="11"/>
  <c r="CA930" i="11"/>
  <c r="T13" i="11" a="1"/>
  <c r="T13" i="11"/>
  <c r="G13" i="11" a="1"/>
  <c r="G13" i="11"/>
  <c r="H13" i="11" a="1"/>
  <c r="H13" i="11"/>
  <c r="CO910" i="11"/>
  <c r="U101" i="11" a="1"/>
  <c r="U101" i="11"/>
  <c r="AB101" i="11"/>
  <c r="CX640" i="11"/>
  <c r="CH640" i="11"/>
  <c r="AB191" i="11"/>
  <c r="U191" i="11" a="1"/>
  <c r="U191" i="11"/>
  <c r="CY895" i="11"/>
  <c r="AB314" i="11"/>
  <c r="U314" i="11" a="1"/>
  <c r="U314" i="11"/>
  <c r="CY948" i="11"/>
  <c r="DA767" i="11"/>
  <c r="CZ709" i="11"/>
  <c r="CV709" i="11"/>
  <c r="CZ636" i="11"/>
  <c r="CA524" i="11"/>
  <c r="CO647" i="11"/>
  <c r="DA781" i="11"/>
  <c r="U47" i="11" a="1"/>
  <c r="U47" i="11"/>
  <c r="AB47" i="11"/>
  <c r="G495" i="11" a="1"/>
  <c r="G495" i="11"/>
  <c r="T495" i="11" a="1"/>
  <c r="T495" i="11"/>
  <c r="H495" i="11" a="1"/>
  <c r="H495" i="11"/>
  <c r="CX572" i="11"/>
  <c r="CH572" i="11"/>
  <c r="CV710" i="11"/>
  <c r="CO840" i="11"/>
  <c r="CO946" i="11"/>
  <c r="CA971" i="11"/>
  <c r="CY685" i="11"/>
  <c r="M165" i="21"/>
  <c r="AB237" i="11"/>
  <c r="U237" i="11" a="1"/>
  <c r="U237" i="11"/>
  <c r="CA835" i="11"/>
  <c r="AB139" i="11"/>
  <c r="U139" i="11" a="1"/>
  <c r="U139" i="11"/>
  <c r="CH521" i="11"/>
  <c r="CX521" i="11"/>
  <c r="CX719" i="11"/>
  <c r="CH719" i="11"/>
  <c r="CZ566" i="11"/>
  <c r="AB330" i="11"/>
  <c r="U330" i="11" a="1"/>
  <c r="U330" i="11"/>
  <c r="AB279" i="11"/>
  <c r="U279" i="11" a="1"/>
  <c r="U279" i="11"/>
  <c r="CH933" i="11"/>
  <c r="CX933" i="11"/>
  <c r="DB933" i="11"/>
  <c r="CO747" i="11"/>
  <c r="DB900" i="11"/>
  <c r="CV893" i="11"/>
  <c r="DB967" i="11"/>
  <c r="CO974" i="11"/>
  <c r="CO611" i="11"/>
  <c r="CX979" i="11"/>
  <c r="CH979" i="11"/>
  <c r="CA979" i="11"/>
  <c r="CO975" i="11"/>
  <c r="CX622" i="11"/>
  <c r="CH622" i="11"/>
  <c r="CO622" i="11"/>
  <c r="DA669" i="11"/>
  <c r="CA867" i="11"/>
  <c r="M183" i="21"/>
  <c r="CV628" i="11"/>
  <c r="DB550" i="11"/>
  <c r="CH550" i="11"/>
  <c r="CX550" i="11"/>
  <c r="CX579" i="11"/>
  <c r="CH579" i="11"/>
  <c r="CZ616" i="11"/>
  <c r="CO681" i="11"/>
  <c r="CO654" i="11"/>
  <c r="U497" i="11" a="1"/>
  <c r="U497" i="11"/>
  <c r="AB497" i="11"/>
  <c r="CX858" i="11"/>
  <c r="CH858" i="11"/>
  <c r="CO858" i="11"/>
  <c r="G367" i="11" a="1"/>
  <c r="G367" i="11"/>
  <c r="T367" i="11" a="1"/>
  <c r="T367" i="11"/>
  <c r="H367" i="11" a="1"/>
  <c r="H367" i="11"/>
  <c r="CO863" i="11"/>
  <c r="CO612" i="11"/>
  <c r="CA802" i="11"/>
  <c r="DA924" i="11"/>
  <c r="DB924" i="11"/>
  <c r="DB754" i="11"/>
  <c r="U117" i="11" a="1"/>
  <c r="U117" i="11"/>
  <c r="AB117" i="11"/>
  <c r="F462" i="11" a="1"/>
  <c r="F462" i="11"/>
  <c r="AA462" i="11" a="1"/>
  <c r="AA462" i="11"/>
  <c r="CY902" i="11"/>
  <c r="CV588" i="11"/>
  <c r="CY588" i="11"/>
  <c r="CZ554" i="11"/>
  <c r="DA721" i="11"/>
  <c r="DB702" i="11"/>
  <c r="U104" i="11" a="1"/>
  <c r="U104" i="11"/>
  <c r="AB104" i="11"/>
  <c r="CV659" i="11"/>
  <c r="CV814" i="11"/>
  <c r="M89" i="21"/>
  <c r="CZ716" i="11"/>
  <c r="U255" i="11" a="1"/>
  <c r="U255" i="11"/>
  <c r="AB255" i="11"/>
  <c r="U471" i="11" a="1"/>
  <c r="U471" i="11"/>
  <c r="AB471" i="11"/>
  <c r="CH541" i="11"/>
  <c r="CX541" i="11"/>
  <c r="CY541" i="11"/>
  <c r="CY866" i="11"/>
  <c r="CH886" i="11"/>
  <c r="CX886" i="11"/>
  <c r="CV886" i="11"/>
  <c r="DB668" i="11"/>
  <c r="CX995" i="11"/>
  <c r="CH995" i="11"/>
  <c r="CO559" i="11"/>
  <c r="CV559" i="11"/>
  <c r="CY820" i="11"/>
  <c r="AB79" i="11"/>
  <c r="U79" i="11" a="1"/>
  <c r="U79" i="11"/>
  <c r="CO821" i="11"/>
  <c r="CX614" i="11"/>
  <c r="CH614" i="11"/>
  <c r="DA724" i="11"/>
  <c r="CV592" i="11"/>
  <c r="CV868" i="11"/>
  <c r="CY540" i="11"/>
  <c r="CH991" i="11"/>
  <c r="CX991" i="11"/>
  <c r="DB764" i="11"/>
  <c r="CA1003" i="11"/>
  <c r="CY1003" i="11"/>
  <c r="DB726" i="11"/>
  <c r="CV600" i="11"/>
  <c r="CY700" i="11"/>
  <c r="CV700" i="11"/>
  <c r="CX782" i="11"/>
  <c r="CH782" i="11"/>
  <c r="DA851" i="11"/>
  <c r="CZ639" i="11"/>
  <c r="CY509" i="11"/>
  <c r="CY871" i="11"/>
  <c r="U77" i="11" a="1"/>
  <c r="U77" i="11"/>
  <c r="AB77" i="11"/>
  <c r="CA828" i="11"/>
  <c r="AB267" i="11"/>
  <c r="U267" i="11" a="1"/>
  <c r="U267" i="11"/>
  <c r="CZ798" i="11"/>
  <c r="CO762" i="11"/>
  <c r="AA332" i="11" a="1"/>
  <c r="AA332" i="11"/>
  <c r="DA569" i="11"/>
  <c r="CX907" i="11"/>
  <c r="CH907" i="11"/>
  <c r="AB205" i="11"/>
  <c r="U205" i="11" a="1"/>
  <c r="U205" i="11"/>
  <c r="CX829" i="11"/>
  <c r="CH829" i="11"/>
  <c r="CO839" i="11"/>
  <c r="CH839" i="11"/>
  <c r="CX839" i="11"/>
  <c r="CO605" i="11"/>
  <c r="CV945" i="11"/>
  <c r="CO528" i="11"/>
  <c r="G447" i="11" a="1"/>
  <c r="G447" i="11"/>
  <c r="T447" i="11" a="1"/>
  <c r="T447" i="11"/>
  <c r="H447" i="11" a="1"/>
  <c r="H447" i="11"/>
  <c r="M54" i="21"/>
  <c r="DB777" i="11"/>
  <c r="CO650" i="11"/>
  <c r="CZ738" i="11"/>
  <c r="CZ916" i="11"/>
  <c r="CO916" i="11"/>
  <c r="CY982" i="11"/>
  <c r="DB834" i="11"/>
  <c r="CX660" i="11"/>
  <c r="CH660" i="11"/>
  <c r="CO922" i="11"/>
  <c r="CA513" i="11"/>
  <c r="CZ513" i="11"/>
  <c r="F320" i="11" a="1"/>
  <c r="F320" i="11"/>
  <c r="AA320" i="11" a="1"/>
  <c r="AA320" i="11"/>
  <c r="U113" i="11" a="1"/>
  <c r="U113" i="11"/>
  <c r="AB113" i="11"/>
  <c r="CH522" i="11"/>
  <c r="CX522" i="11"/>
  <c r="CY896" i="11"/>
  <c r="M157" i="21"/>
  <c r="CZ584" i="11"/>
  <c r="CO677" i="11"/>
  <c r="CV531" i="11"/>
  <c r="CV997" i="11"/>
  <c r="CZ937" i="11"/>
  <c r="T427" i="11" a="1"/>
  <c r="T427" i="11"/>
  <c r="G427" i="11" a="1"/>
  <c r="G427" i="11"/>
  <c r="H427" i="11" a="1"/>
  <c r="H427" i="11"/>
  <c r="CA542" i="11"/>
  <c r="M38" i="21"/>
  <c r="CX950" i="11"/>
  <c r="CH950" i="11"/>
  <c r="CZ652" i="11"/>
  <c r="G177" i="11" a="1"/>
  <c r="G177" i="11"/>
  <c r="T177" i="11" a="1"/>
  <c r="T177" i="11"/>
  <c r="H177" i="11" a="1"/>
  <c r="H177" i="11"/>
  <c r="AA178" i="11" a="1"/>
  <c r="AA178" i="11"/>
  <c r="CX763" i="11"/>
  <c r="CH763" i="11"/>
  <c r="DB549" i="11"/>
  <c r="CY844" i="11"/>
  <c r="CV844" i="11"/>
  <c r="CV523" i="11"/>
  <c r="DA523" i="11"/>
  <c r="CO968" i="11"/>
  <c r="CX968" i="11"/>
  <c r="CH968" i="11"/>
  <c r="DB699" i="11"/>
  <c r="DB915" i="11"/>
  <c r="CA973" i="11"/>
  <c r="CY831" i="11"/>
  <c r="CY880" i="11"/>
  <c r="CO880" i="11"/>
  <c r="AB309" i="11"/>
  <c r="U309" i="11" a="1"/>
  <c r="U309" i="11"/>
  <c r="CX757" i="11"/>
  <c r="CH757" i="11"/>
  <c r="CY757" i="11"/>
  <c r="ED315" i="11"/>
  <c r="CY804" i="11"/>
  <c r="CV804" i="11"/>
  <c r="CZ872" i="11"/>
  <c r="CV872" i="11"/>
  <c r="DA732" i="11"/>
  <c r="DB818" i="11"/>
  <c r="CY827" i="11"/>
  <c r="DB930" i="11"/>
  <c r="M9" i="21"/>
  <c r="CO692" i="11"/>
  <c r="AA102" i="11" a="1"/>
  <c r="AA102" i="11"/>
  <c r="T101" i="11" a="1"/>
  <c r="T101" i="11"/>
  <c r="G101" i="11" a="1"/>
  <c r="G101" i="11"/>
  <c r="H101" i="11" a="1"/>
  <c r="H101" i="11"/>
  <c r="DB640" i="11"/>
  <c r="CH939" i="11"/>
  <c r="CX939" i="11"/>
  <c r="CY1010" i="11"/>
  <c r="DB1010" i="11"/>
  <c r="DB750" i="11"/>
  <c r="DB561" i="11"/>
  <c r="DA675" i="11"/>
  <c r="CX636" i="11"/>
  <c r="CH636" i="11"/>
  <c r="CV524" i="11"/>
  <c r="DA524" i="11"/>
  <c r="DA730" i="11"/>
  <c r="CX836" i="11"/>
  <c r="CH836" i="11"/>
  <c r="DA568" i="11"/>
  <c r="CV923" i="11"/>
  <c r="AB495" i="11"/>
  <c r="U495" i="11" a="1"/>
  <c r="U495" i="11"/>
  <c r="CY572" i="11"/>
  <c r="DB708" i="11"/>
  <c r="CO953" i="11"/>
  <c r="CZ710" i="11"/>
  <c r="CX710" i="11"/>
  <c r="CH710" i="11"/>
  <c r="CZ840" i="11"/>
  <c r="DA840" i="11"/>
  <c r="CA946" i="11"/>
  <c r="CY971" i="11"/>
  <c r="CV685" i="11"/>
  <c r="G283" i="11" a="1"/>
  <c r="G283" i="11"/>
  <c r="T283" i="11" a="1"/>
  <c r="T283" i="11"/>
  <c r="H283" i="11" a="1"/>
  <c r="H283" i="11"/>
  <c r="CO835" i="11"/>
  <c r="DB835" i="11"/>
  <c r="CX835" i="11"/>
  <c r="CH835" i="11"/>
  <c r="T139" i="11" a="1"/>
  <c r="T139" i="11"/>
  <c r="G139" i="11" a="1"/>
  <c r="G139" i="11"/>
  <c r="H139" i="11" a="1"/>
  <c r="H139" i="11"/>
  <c r="DB521" i="11"/>
  <c r="CY719" i="11"/>
  <c r="CA897" i="11"/>
  <c r="CY897" i="11"/>
  <c r="CV601" i="11"/>
  <c r="CZ823" i="11"/>
  <c r="CZ747" i="11"/>
  <c r="CX747" i="11"/>
  <c r="CH747" i="11"/>
  <c r="CV698" i="11"/>
  <c r="DA900" i="11"/>
  <c r="DA573" i="11"/>
  <c r="CX893" i="11"/>
  <c r="CH893" i="11"/>
  <c r="CY967" i="11"/>
  <c r="CV967" i="11"/>
  <c r="DA611" i="11"/>
  <c r="CY622" i="11"/>
  <c r="G467" i="11" a="1"/>
  <c r="G467" i="11"/>
  <c r="T467" i="11" a="1"/>
  <c r="T467" i="11"/>
  <c r="H467" i="11" a="1"/>
  <c r="H467" i="11"/>
  <c r="CO669" i="11"/>
  <c r="CY867" i="11"/>
  <c r="DA795" i="11"/>
  <c r="CZ795" i="11"/>
  <c r="AA130" i="11" a="1"/>
  <c r="AA130" i="11"/>
  <c r="G129" i="11" a="1"/>
  <c r="G129" i="11"/>
  <c r="T129" i="11" a="1"/>
  <c r="T129" i="11"/>
  <c r="H129" i="11" a="1"/>
  <c r="H129" i="11"/>
  <c r="CX714" i="11"/>
  <c r="CH714" i="11"/>
  <c r="CX628" i="11"/>
  <c r="CH628" i="11"/>
  <c r="CY628" i="11"/>
  <c r="CX616" i="11"/>
  <c r="CH616" i="11"/>
  <c r="CY681" i="11"/>
  <c r="CA712" i="11"/>
  <c r="CZ736" i="11"/>
  <c r="F498" i="11" a="1"/>
  <c r="F498" i="11"/>
  <c r="AA498" i="11" a="1"/>
  <c r="AA498" i="11"/>
  <c r="AB367" i="11"/>
  <c r="U367" i="11" a="1"/>
  <c r="U367" i="11"/>
  <c r="CZ581" i="11"/>
  <c r="CV581" i="11"/>
  <c r="CY643" i="11"/>
  <c r="CZ874" i="11"/>
  <c r="CA874" i="11"/>
  <c r="CO874" i="11"/>
  <c r="CV924" i="11"/>
  <c r="DB577" i="11"/>
  <c r="CH577" i="11"/>
  <c r="CX577" i="11"/>
  <c r="U306" i="11" a="1"/>
  <c r="U306" i="11"/>
  <c r="AB306" i="11"/>
  <c r="AA468" i="11" a="1"/>
  <c r="AA468" i="11"/>
  <c r="AA310" i="11" a="1"/>
  <c r="AA310" i="11"/>
  <c r="CV902" i="11"/>
  <c r="CV554" i="11"/>
  <c r="CV721" i="11"/>
  <c r="CO917" i="11"/>
  <c r="CO702" i="11"/>
  <c r="CX702" i="11"/>
  <c r="CH702" i="11"/>
  <c r="G149" i="11" a="1"/>
  <c r="G149" i="11"/>
  <c r="T149" i="11" a="1"/>
  <c r="T149" i="11"/>
  <c r="H149" i="11" a="1"/>
  <c r="H149" i="11"/>
  <c r="CY659" i="11"/>
  <c r="CO659" i="11"/>
  <c r="DB814" i="11"/>
  <c r="CV716" i="11"/>
  <c r="G471" i="11" a="1"/>
  <c r="G471" i="11"/>
  <c r="T471" i="11" a="1"/>
  <c r="T471" i="11"/>
  <c r="H471" i="11" a="1"/>
  <c r="H471" i="11"/>
  <c r="CA966" i="11"/>
  <c r="ED27" i="11"/>
  <c r="CA961" i="11"/>
  <c r="CX665" i="11"/>
  <c r="CH665" i="11"/>
  <c r="CX817" i="11"/>
  <c r="CH817" i="11"/>
  <c r="CY817" i="11"/>
  <c r="CZ722" i="11"/>
  <c r="CV541" i="11"/>
  <c r="DA866" i="11"/>
  <c r="CV789" i="11"/>
  <c r="CY789" i="11"/>
  <c r="CZ886" i="11"/>
  <c r="DA668" i="11"/>
  <c r="CO668" i="11"/>
  <c r="DB624" i="11"/>
  <c r="DA615" i="11"/>
  <c r="Y156" i="11" a="1"/>
  <c r="Y156" i="11"/>
  <c r="F154" i="11" a="1"/>
  <c r="F154" i="11"/>
  <c r="AA154" i="11" a="1"/>
  <c r="AA154" i="11"/>
  <c r="CZ995" i="11"/>
  <c r="DB559" i="11"/>
  <c r="CX820" i="11"/>
  <c r="CH820" i="11"/>
  <c r="T79" i="11" a="1"/>
  <c r="T79" i="11"/>
  <c r="G79" i="11" a="1"/>
  <c r="G79" i="11"/>
  <c r="H79" i="11" a="1"/>
  <c r="H79" i="11"/>
  <c r="AA80" i="11" a="1"/>
  <c r="AA80" i="11"/>
  <c r="T163" i="11" a="1"/>
  <c r="T163" i="11"/>
  <c r="G163" i="11" a="1"/>
  <c r="G163" i="11"/>
  <c r="H163" i="11" a="1"/>
  <c r="H163" i="11"/>
  <c r="CO749" i="11"/>
  <c r="CZ720" i="11"/>
  <c r="CV720" i="11"/>
  <c r="CZ632" i="11"/>
  <c r="CZ821" i="11"/>
  <c r="ED53" i="11"/>
  <c r="CO614" i="11"/>
  <c r="CY679" i="11"/>
  <c r="DB679" i="11"/>
  <c r="G83" i="11" a="1"/>
  <c r="G83" i="11"/>
  <c r="T83" i="11" a="1"/>
  <c r="T83" i="11"/>
  <c r="H83" i="11" a="1"/>
  <c r="H83" i="11"/>
  <c r="AA84" i="11" a="1"/>
  <c r="AA84" i="11"/>
  <c r="DB592" i="11"/>
  <c r="CY744" i="11"/>
  <c r="CO744" i="11"/>
  <c r="CA929" i="11"/>
  <c r="CX868" i="11"/>
  <c r="CH868" i="11"/>
  <c r="CO540" i="11"/>
  <c r="CA977" i="11"/>
  <c r="CY603" i="11"/>
  <c r="CY674" i="11"/>
  <c r="CO600" i="11"/>
  <c r="CV853" i="11"/>
  <c r="CO509" i="11"/>
  <c r="CX691" i="11"/>
  <c r="CH691" i="11"/>
  <c r="CZ606" i="11"/>
  <c r="CA606" i="11"/>
  <c r="CO606" i="11"/>
  <c r="ED325" i="11"/>
  <c r="CY959" i="11"/>
  <c r="CA959" i="11"/>
  <c r="DA715" i="11"/>
  <c r="CO715" i="11"/>
  <c r="AA70" i="11" a="1"/>
  <c r="AA70" i="11"/>
  <c r="G69" i="11" a="1"/>
  <c r="G69" i="11"/>
  <c r="T69" i="11" a="1"/>
  <c r="T69" i="11"/>
  <c r="H69" i="11" a="1"/>
  <c r="H69" i="11"/>
  <c r="G77" i="11" a="1"/>
  <c r="G77" i="11"/>
  <c r="T77" i="11" a="1"/>
  <c r="T77" i="11"/>
  <c r="H77" i="11" a="1"/>
  <c r="H77" i="11"/>
  <c r="CY828" i="11"/>
  <c r="T267" i="11" a="1"/>
  <c r="T267" i="11"/>
  <c r="G267" i="11" a="1"/>
  <c r="G267" i="11"/>
  <c r="H267" i="11" a="1"/>
  <c r="H267" i="11"/>
  <c r="CY728" i="11"/>
  <c r="M23" i="21"/>
  <c r="CY798" i="11"/>
  <c r="M152" i="21"/>
  <c r="CY786" i="11"/>
  <c r="CX786" i="11"/>
  <c r="CH786" i="11"/>
  <c r="AB332" i="11"/>
  <c r="U332" i="11" a="1"/>
  <c r="U332" i="11"/>
  <c r="CX569" i="11"/>
  <c r="CH569" i="11"/>
  <c r="CO907" i="11"/>
  <c r="DA693" i="11"/>
  <c r="T205" i="11" a="1"/>
  <c r="T205" i="11"/>
  <c r="G205" i="11" a="1"/>
  <c r="G205" i="11"/>
  <c r="H205" i="11" a="1"/>
  <c r="H205" i="11"/>
  <c r="CO829" i="11"/>
  <c r="CY839" i="11"/>
  <c r="CA839" i="11"/>
  <c r="CY605" i="11"/>
  <c r="CZ589" i="11"/>
  <c r="DA589" i="11"/>
  <c r="M120" i="21"/>
  <c r="CZ690" i="11"/>
  <c r="DB621" i="11"/>
  <c r="CO621" i="11"/>
  <c r="CO591" i="11"/>
  <c r="CH906" i="11"/>
  <c r="CX906" i="11"/>
  <c r="CY906" i="11"/>
  <c r="CV578" i="11"/>
  <c r="CZ578" i="11"/>
  <c r="U447" i="11" a="1"/>
  <c r="U447" i="11"/>
  <c r="AB447" i="11"/>
  <c r="DB650" i="11"/>
  <c r="DA631" i="11"/>
  <c r="CO738" i="11"/>
  <c r="DB916" i="11"/>
  <c r="CX982" i="11"/>
  <c r="CH982" i="11"/>
  <c r="AB475" i="11"/>
  <c r="U475" i="11" a="1"/>
  <c r="U475" i="11"/>
  <c r="CV834" i="11"/>
  <c r="CZ952" i="11"/>
  <c r="G109" i="11" a="1"/>
  <c r="G109" i="11"/>
  <c r="T109" i="11" a="1"/>
  <c r="T109" i="11"/>
  <c r="H109" i="11" a="1"/>
  <c r="H109" i="11"/>
  <c r="AA110" i="11" a="1"/>
  <c r="AA110" i="11"/>
  <c r="DA660" i="11"/>
  <c r="DA623" i="11"/>
  <c r="CY557" i="11"/>
  <c r="CV513" i="11"/>
  <c r="CY797" i="11"/>
  <c r="CV797" i="11"/>
  <c r="ED493" i="11"/>
  <c r="F114" i="11" a="1"/>
  <c r="F114" i="11"/>
  <c r="AA114" i="11" a="1"/>
  <c r="AA114" i="11"/>
  <c r="CY704" i="11"/>
  <c r="CV599" i="11"/>
  <c r="DB599" i="11"/>
  <c r="CV584" i="11"/>
  <c r="CO584" i="11"/>
  <c r="CZ531" i="11"/>
  <c r="DB531" i="11"/>
  <c r="CY517" i="11"/>
  <c r="G187" i="11" a="1"/>
  <c r="G187" i="11"/>
  <c r="T187" i="11" a="1"/>
  <c r="T187" i="11"/>
  <c r="H187" i="11" a="1"/>
  <c r="H187" i="11"/>
  <c r="CV937" i="11"/>
  <c r="CV731" i="11"/>
  <c r="CZ595" i="11"/>
  <c r="CY815" i="11"/>
  <c r="DB862" i="11"/>
  <c r="DA862" i="11"/>
  <c r="U355" i="11" a="1"/>
  <c r="U355" i="11"/>
  <c r="AB355" i="11"/>
  <c r="DB545" i="11"/>
  <c r="CV545" i="11"/>
  <c r="CA1000" i="11"/>
  <c r="DA950" i="11"/>
  <c r="DB978" i="11"/>
  <c r="CA875" i="11"/>
  <c r="CV875" i="11"/>
  <c r="CV955" i="11"/>
  <c r="CH992" i="11"/>
  <c r="CX992" i="11"/>
  <c r="DB992" i="11"/>
  <c r="G61" i="11" a="1"/>
  <c r="G61" i="11"/>
  <c r="T61" i="11" a="1"/>
  <c r="T61" i="11"/>
  <c r="H61" i="11" a="1"/>
  <c r="H61" i="11"/>
  <c r="DA999" i="11"/>
  <c r="DA551" i="11"/>
  <c r="CH981" i="11"/>
  <c r="CX981" i="11"/>
  <c r="CV564" i="11"/>
  <c r="CX564" i="11"/>
  <c r="CH564" i="11"/>
  <c r="M85" i="21"/>
  <c r="DB571" i="11"/>
  <c r="CV571" i="11"/>
  <c r="CX994" i="11"/>
  <c r="CH994" i="11"/>
  <c r="U341" i="11" a="1"/>
  <c r="U341" i="11"/>
  <c r="AB341" i="11"/>
  <c r="M167" i="21"/>
  <c r="CO901" i="11"/>
  <c r="DB865" i="11"/>
  <c r="CX790" i="11"/>
  <c r="CH790" i="11"/>
  <c r="CY790" i="11"/>
  <c r="DA832" i="11"/>
  <c r="U110" i="11" a="1"/>
  <c r="U110" i="11"/>
  <c r="AB110" i="11"/>
  <c r="CY958" i="11"/>
  <c r="CA964" i="11"/>
  <c r="CX780" i="11"/>
  <c r="CH780" i="11"/>
  <c r="CA869" i="11"/>
  <c r="DB630" i="11"/>
  <c r="CY630" i="11"/>
  <c r="CY783" i="11"/>
  <c r="DB765" i="11"/>
  <c r="CY723" i="11"/>
  <c r="DA723" i="11"/>
  <c r="Y404" i="11" a="1"/>
  <c r="Y404" i="11"/>
  <c r="AA402" i="11" a="1"/>
  <c r="AA402" i="11"/>
  <c r="F402" i="11" a="1"/>
  <c r="F402" i="11"/>
  <c r="AB303" i="11"/>
  <c r="U303" i="11" a="1"/>
  <c r="U303" i="11"/>
  <c r="CY706" i="11"/>
  <c r="CO706" i="11"/>
  <c r="CV870" i="11"/>
  <c r="CY949" i="11"/>
  <c r="CO775" i="11"/>
  <c r="CX775" i="11"/>
  <c r="CH775" i="11"/>
  <c r="U171" i="11" a="1"/>
  <c r="U171" i="11"/>
  <c r="AB171" i="11"/>
  <c r="CH510" i="11"/>
  <c r="CX510" i="11"/>
  <c r="CZ609" i="11"/>
  <c r="CV664" i="11"/>
  <c r="CO983" i="11"/>
  <c r="M65" i="21"/>
  <c r="DA729" i="11"/>
  <c r="CV1004" i="11"/>
  <c r="CY956" i="11"/>
  <c r="CV956" i="11"/>
  <c r="CX944" i="11"/>
  <c r="CH944" i="11"/>
  <c r="CZ944" i="11"/>
  <c r="CO860" i="11"/>
  <c r="F474" i="11" a="1"/>
  <c r="F474" i="11"/>
  <c r="AA474" i="11" a="1"/>
  <c r="AA474" i="11"/>
  <c r="CO778" i="11"/>
  <c r="CZ583" i="11"/>
  <c r="CZ819" i="11"/>
  <c r="CO819" i="11"/>
  <c r="CV941" i="11"/>
  <c r="CX941" i="11"/>
  <c r="CH941" i="11"/>
  <c r="DA516" i="11"/>
  <c r="U411" i="11" a="1"/>
  <c r="U411" i="11"/>
  <c r="AB411" i="11"/>
  <c r="DB514" i="11"/>
  <c r="CZ784" i="11"/>
  <c r="CY784" i="11"/>
  <c r="DB683" i="11"/>
  <c r="AB12" i="11"/>
  <c r="U12" i="11" a="1"/>
  <c r="U12" i="11"/>
  <c r="DB520" i="11"/>
  <c r="CA520" i="11"/>
  <c r="CX682" i="11"/>
  <c r="CH682" i="11"/>
  <c r="CV1006" i="11"/>
  <c r="CX919" i="11"/>
  <c r="CH919" i="11"/>
  <c r="CA919" i="11"/>
  <c r="CX954" i="11"/>
  <c r="CH954" i="11"/>
  <c r="DA792" i="11"/>
  <c r="CZ717" i="11"/>
  <c r="CZ841" i="11"/>
  <c r="DA687" i="11"/>
  <c r="CX905" i="11"/>
  <c r="CH905" i="11"/>
  <c r="CX826" i="11"/>
  <c r="CH826" i="11"/>
  <c r="DA826" i="11"/>
  <c r="CZ826" i="11"/>
  <c r="DB796" i="11"/>
  <c r="CY533" i="11"/>
  <c r="CH911" i="11"/>
  <c r="CX911" i="11"/>
  <c r="CZ842" i="11"/>
  <c r="CZ771" i="11"/>
  <c r="CH936" i="11"/>
  <c r="CX936" i="11"/>
  <c r="AB178" i="11"/>
  <c r="U178" i="11" a="1"/>
  <c r="U178" i="11"/>
  <c r="G105" i="11" a="1"/>
  <c r="G105" i="11"/>
  <c r="T105" i="11" a="1"/>
  <c r="T105" i="11"/>
  <c r="H105" i="11" a="1"/>
  <c r="H105" i="11"/>
  <c r="CA877" i="11"/>
  <c r="CA918" i="11"/>
  <c r="DB918" i="11"/>
  <c r="M56" i="21"/>
  <c r="M71" i="21"/>
  <c r="CO535" i="11"/>
  <c r="CX656" i="11"/>
  <c r="CH656" i="11"/>
  <c r="CO656" i="11"/>
  <c r="AB456" i="11"/>
  <c r="U456" i="11" a="1"/>
  <c r="U456" i="11"/>
  <c r="DA617" i="11"/>
  <c r="CZ617" i="11"/>
  <c r="U233" i="11" a="1"/>
  <c r="U233" i="11"/>
  <c r="AB233" i="11"/>
  <c r="CY807" i="11"/>
  <c r="DA852" i="11"/>
  <c r="CO805" i="11"/>
  <c r="M149" i="21"/>
  <c r="G433" i="11" a="1"/>
  <c r="G433" i="11"/>
  <c r="T433" i="11" a="1"/>
  <c r="T433" i="11"/>
  <c r="H433" i="11" a="1"/>
  <c r="H433" i="11"/>
  <c r="CZ845" i="11"/>
  <c r="DA845" i="11"/>
  <c r="CX563" i="11"/>
  <c r="CH563" i="11"/>
  <c r="DB940" i="11"/>
  <c r="CV703" i="11"/>
  <c r="CA980" i="11"/>
  <c r="DA570" i="11"/>
  <c r="G403" i="11" a="1"/>
  <c r="G403" i="11"/>
  <c r="T403" i="11" a="1"/>
  <c r="T403" i="11"/>
  <c r="H403" i="11" a="1"/>
  <c r="H403" i="11"/>
  <c r="CZ538" i="11"/>
  <c r="CO538" i="11"/>
  <c r="CY990" i="11"/>
  <c r="CO990" i="11"/>
  <c r="CV649" i="11"/>
  <c r="CX725" i="11"/>
  <c r="CH725" i="11"/>
  <c r="CY803" i="11"/>
  <c r="CY864" i="11"/>
  <c r="CA864" i="11"/>
  <c r="F500" i="11" a="1"/>
  <c r="F500" i="11"/>
  <c r="AA500" i="11" a="1"/>
  <c r="AA500" i="11"/>
  <c r="CO833" i="11"/>
  <c r="CA833" i="11"/>
  <c r="CO711" i="11"/>
  <c r="CX552" i="11"/>
  <c r="CH552" i="11"/>
  <c r="CV552" i="11"/>
  <c r="CX856" i="11"/>
  <c r="CH856" i="11"/>
  <c r="U302" i="11" a="1"/>
  <c r="U302" i="11"/>
  <c r="AB302" i="11"/>
  <c r="CX873" i="11"/>
  <c r="CH873" i="11"/>
  <c r="CH648" i="11"/>
  <c r="CX648" i="11"/>
  <c r="CY648" i="11"/>
  <c r="CV670" i="11"/>
  <c r="CX670" i="11"/>
  <c r="CH670" i="11"/>
  <c r="CO658" i="11"/>
  <c r="CV508" i="11"/>
  <c r="DA626" i="11"/>
  <c r="G343" i="11" a="1"/>
  <c r="G343" i="11"/>
  <c r="T343" i="11" a="1"/>
  <c r="T343" i="11"/>
  <c r="H343" i="11" a="1"/>
  <c r="H343" i="11"/>
  <c r="CO544" i="11"/>
  <c r="DA794" i="11"/>
  <c r="CO575" i="11"/>
  <c r="CY962" i="11"/>
  <c r="DB962" i="11"/>
  <c r="DA931" i="11"/>
  <c r="CZ931" i="11"/>
  <c r="CY996" i="11"/>
  <c r="DB883" i="11"/>
  <c r="CA696" i="11"/>
  <c r="M159" i="21"/>
  <c r="DA887" i="11"/>
  <c r="AB432" i="11"/>
  <c r="U432" i="11" a="1"/>
  <c r="U432" i="11"/>
  <c r="DA855" i="11"/>
  <c r="CZ759" i="11"/>
  <c r="M166" i="21"/>
  <c r="CZ806" i="11"/>
  <c r="F454" i="11" a="1"/>
  <c r="F454" i="11"/>
  <c r="AA454" i="11" a="1"/>
  <c r="AA454" i="11"/>
  <c r="CH539" i="11"/>
  <c r="CX539" i="11"/>
  <c r="CZ737" i="11"/>
  <c r="CY737" i="11"/>
  <c r="CV637" i="11"/>
  <c r="CY576" i="11"/>
  <c r="CO793" i="11"/>
  <c r="U483" i="11" a="1"/>
  <c r="U483" i="11"/>
  <c r="AB483" i="11"/>
  <c r="CX849" i="11"/>
  <c r="CH849" i="11"/>
  <c r="DB965" i="11"/>
  <c r="DA653" i="11"/>
  <c r="CX532" i="11"/>
  <c r="DB673" i="11"/>
  <c r="CV673" i="11"/>
  <c r="CO857" i="11"/>
  <c r="CX857" i="11"/>
  <c r="CH857" i="11"/>
  <c r="CO927" i="11"/>
  <c r="DA927" i="11"/>
  <c r="DB988" i="11"/>
  <c r="CZ680" i="11"/>
  <c r="CZ960" i="11"/>
  <c r="CZ963" i="11"/>
  <c r="CO663" i="11"/>
  <c r="CX810" i="11"/>
  <c r="CH810" i="11"/>
  <c r="G351" i="11" a="1"/>
  <c r="G351" i="11"/>
  <c r="T351" i="11" a="1"/>
  <c r="T351" i="11"/>
  <c r="H351" i="11" a="1"/>
  <c r="H351" i="11"/>
  <c r="CZ813" i="11"/>
  <c r="DA740" i="11"/>
  <c r="CV565" i="11"/>
  <c r="CY894" i="11"/>
  <c r="CA894" i="11"/>
  <c r="CZ875" i="11"/>
  <c r="DB875" i="11"/>
  <c r="CH629" i="11"/>
  <c r="CX629" i="11"/>
  <c r="CO843" i="11"/>
  <c r="DA955" i="11"/>
  <c r="CV992" i="11"/>
  <c r="CZ760" i="11"/>
  <c r="DB760" i="11"/>
  <c r="DA816" i="11"/>
  <c r="CV816" i="11"/>
  <c r="DB667" i="11"/>
  <c r="G167" i="11" a="1"/>
  <c r="G167" i="11"/>
  <c r="T167" i="11" a="1"/>
  <c r="T167" i="11"/>
  <c r="H167" i="11" a="1"/>
  <c r="H167" i="11"/>
  <c r="CV551" i="11"/>
  <c r="CO551" i="11"/>
  <c r="CY981" i="11"/>
  <c r="CZ564" i="11"/>
  <c r="DA564" i="11"/>
  <c r="G155" i="11" a="1"/>
  <c r="G155" i="11"/>
  <c r="T155" i="11" a="1"/>
  <c r="T155" i="11"/>
  <c r="H155" i="11" a="1"/>
  <c r="H155" i="11"/>
  <c r="DA994" i="11"/>
  <c r="AA132" i="11" a="1"/>
  <c r="AA132" i="11"/>
  <c r="F132" i="11" a="1"/>
  <c r="F132" i="11"/>
  <c r="G341" i="11" a="1"/>
  <c r="G341" i="11"/>
  <c r="T341" i="11" a="1"/>
  <c r="T341" i="11"/>
  <c r="H341" i="11" a="1"/>
  <c r="H341" i="11"/>
  <c r="CX901" i="11"/>
  <c r="CH901" i="11"/>
  <c r="CO790" i="11"/>
  <c r="T469" i="11" a="1"/>
  <c r="T469" i="11"/>
  <c r="G469" i="11" a="1"/>
  <c r="G469" i="11"/>
  <c r="H469" i="11" a="1"/>
  <c r="H469" i="11"/>
  <c r="CZ832" i="11"/>
  <c r="M155" i="21"/>
  <c r="CV958" i="11"/>
  <c r="DA964" i="11"/>
  <c r="CV859" i="11"/>
  <c r="CY780" i="11"/>
  <c r="CZ869" i="11"/>
  <c r="CO630" i="11"/>
  <c r="DA671" i="11"/>
  <c r="DB783" i="11"/>
  <c r="CV838" i="11"/>
  <c r="CV765" i="11"/>
  <c r="CX602" i="11"/>
  <c r="CH602" i="11"/>
  <c r="DB602" i="11"/>
  <c r="CX706" i="11"/>
  <c r="CH706" i="11"/>
  <c r="CY870" i="11"/>
  <c r="CA949" i="11"/>
  <c r="DA775" i="11"/>
  <c r="AB212" i="11"/>
  <c r="U212" i="11" a="1"/>
  <c r="U212" i="11"/>
  <c r="CH921" i="11"/>
  <c r="CX921" i="11"/>
  <c r="CO609" i="11"/>
  <c r="CZ664" i="11"/>
  <c r="CY983" i="11"/>
  <c r="CH983" i="11"/>
  <c r="CX983" i="11"/>
  <c r="CA878" i="11"/>
  <c r="CX878" i="11"/>
  <c r="CH878" i="11"/>
  <c r="CO729" i="11"/>
  <c r="CA1004" i="11"/>
  <c r="CA956" i="11"/>
  <c r="CO944" i="11"/>
  <c r="DB944" i="11"/>
  <c r="DB860" i="11"/>
  <c r="CZ590" i="11"/>
  <c r="DA590" i="11"/>
  <c r="CZ876" i="11"/>
  <c r="CH876" i="11"/>
  <c r="CX876" i="11"/>
  <c r="DB583" i="11"/>
  <c r="CO583" i="11"/>
  <c r="CZ892" i="11"/>
  <c r="CV892" i="11"/>
  <c r="DA892" i="11"/>
  <c r="AB393" i="11"/>
  <c r="U393" i="11" a="1"/>
  <c r="U393" i="11"/>
  <c r="AB68" i="11"/>
  <c r="U68" i="11" a="1"/>
  <c r="U68" i="11"/>
  <c r="DA555" i="11"/>
  <c r="CZ555" i="11"/>
  <c r="AB365" i="11"/>
  <c r="U365" i="11" a="1"/>
  <c r="U365" i="11"/>
  <c r="AA128" i="11" a="1"/>
  <c r="AA128" i="11"/>
  <c r="F128" i="11" a="1"/>
  <c r="F128" i="11"/>
  <c r="DA682" i="11"/>
  <c r="CA682" i="11"/>
  <c r="CY1006" i="11"/>
  <c r="CO919" i="11"/>
  <c r="CV717" i="11"/>
  <c r="DB841" i="11"/>
  <c r="DA644" i="11"/>
  <c r="CV905" i="11"/>
  <c r="CA905" i="11"/>
  <c r="CO826" i="11"/>
  <c r="CZ527" i="11"/>
  <c r="CX796" i="11"/>
  <c r="CH796" i="11"/>
  <c r="CO911" i="11"/>
  <c r="CA920" i="11"/>
  <c r="CV936" i="11"/>
  <c r="AB105" i="11"/>
  <c r="U105" i="11" a="1"/>
  <c r="U105" i="11"/>
  <c r="CO918" i="11"/>
  <c r="CO596" i="11"/>
  <c r="CH535" i="11"/>
  <c r="CX535" i="11"/>
  <c r="CY986" i="11"/>
  <c r="AB53" i="11"/>
  <c r="U53" i="11" a="1"/>
  <c r="U53" i="11"/>
  <c r="CX567" i="11"/>
  <c r="CH567" i="11"/>
  <c r="U433" i="11" a="1"/>
  <c r="U433" i="11"/>
  <c r="AB433" i="11"/>
  <c r="CY845" i="11"/>
  <c r="CV563" i="11"/>
  <c r="CV980" i="11"/>
  <c r="CH990" i="11"/>
  <c r="CX990" i="11"/>
  <c r="CY695" i="11"/>
  <c r="CY649" i="11"/>
  <c r="CY725" i="11"/>
  <c r="CO803" i="11"/>
  <c r="G499" i="11" a="1"/>
  <c r="G499" i="11"/>
  <c r="T499" i="11" a="1"/>
  <c r="T499" i="11"/>
  <c r="H499" i="11" a="1"/>
  <c r="H499" i="11"/>
  <c r="M122" i="21"/>
  <c r="DA833" i="11"/>
  <c r="DA711" i="11"/>
  <c r="CO889" i="11"/>
  <c r="DB718" i="11"/>
  <c r="AB119" i="11"/>
  <c r="U119" i="11" a="1"/>
  <c r="U119" i="11"/>
  <c r="T63" i="11" a="1"/>
  <c r="T63" i="11"/>
  <c r="G63" i="11" a="1"/>
  <c r="G63" i="11"/>
  <c r="H63" i="11" a="1"/>
  <c r="H63" i="11"/>
  <c r="CV932" i="11"/>
  <c r="CY932" i="11"/>
  <c r="DA670" i="11"/>
  <c r="DA546" i="11"/>
  <c r="DA766" i="11"/>
  <c r="CX530" i="11"/>
  <c r="DB658" i="11"/>
  <c r="CY508" i="11"/>
  <c r="CV626" i="11"/>
  <c r="CY984" i="11"/>
  <c r="CZ544" i="11"/>
  <c r="CX544" i="11"/>
  <c r="CH544" i="11"/>
  <c r="AB80" i="11"/>
  <c r="U80" i="11" a="1"/>
  <c r="U80" i="11"/>
  <c r="CX794" i="11"/>
  <c r="CH794" i="11"/>
  <c r="CH575" i="11"/>
  <c r="CX575" i="11"/>
  <c r="CZ651" i="11"/>
  <c r="CO962" i="11"/>
  <c r="CZ996" i="11"/>
  <c r="DA883" i="11"/>
  <c r="CY696" i="11"/>
  <c r="U505" i="11" a="1"/>
  <c r="U505" i="11"/>
  <c r="AB505" i="11"/>
  <c r="CZ887" i="11"/>
  <c r="CO887" i="11"/>
  <c r="CZ855" i="11"/>
  <c r="CX855" i="11"/>
  <c r="CH855" i="11"/>
  <c r="CV759" i="11"/>
  <c r="CX806" i="11"/>
  <c r="CH806" i="11"/>
  <c r="AB453" i="11"/>
  <c r="U453" i="11" a="1"/>
  <c r="U453" i="11"/>
  <c r="DB638" i="11"/>
  <c r="CX558" i="11"/>
  <c r="CH558" i="11"/>
  <c r="CO637" i="11"/>
  <c r="G251" i="11" a="1"/>
  <c r="G251" i="11"/>
  <c r="T251" i="11" a="1"/>
  <c r="T251" i="11"/>
  <c r="H251" i="11" a="1"/>
  <c r="H251" i="11"/>
  <c r="CV793" i="11"/>
  <c r="CZ793" i="11"/>
  <c r="G483" i="11" a="1"/>
  <c r="G483" i="11"/>
  <c r="T483" i="11" a="1"/>
  <c r="T483" i="11"/>
  <c r="H483" i="11" a="1"/>
  <c r="H483" i="11"/>
  <c r="CV998" i="11"/>
  <c r="CX776" i="11"/>
  <c r="CH776" i="11"/>
  <c r="DA776" i="11"/>
  <c r="DB666" i="11"/>
  <c r="CA849" i="11"/>
  <c r="CX965" i="11"/>
  <c r="CH965" i="11"/>
  <c r="CZ965" i="11"/>
  <c r="DA742" i="11"/>
  <c r="CH653" i="11"/>
  <c r="CX653" i="11"/>
  <c r="CO772" i="11"/>
  <c r="CO526" i="11"/>
  <c r="CV526" i="11"/>
  <c r="U238" i="11" a="1"/>
  <c r="U238" i="11"/>
  <c r="AB238" i="11"/>
  <c r="DA988" i="11"/>
  <c r="DB926" i="11"/>
  <c r="CO680" i="11"/>
  <c r="CO960" i="11"/>
  <c r="DA963" i="11"/>
  <c r="DA837" i="11"/>
  <c r="AA16" i="11" a="1"/>
  <c r="AA16" i="11"/>
  <c r="F16" i="11" a="1"/>
  <c r="F16" i="11"/>
  <c r="CO810" i="11"/>
  <c r="DA810" i="11"/>
  <c r="F352" i="11" a="1"/>
  <c r="F352" i="11"/>
  <c r="AA352" i="11" a="1"/>
  <c r="AA352" i="11"/>
  <c r="DB565" i="11"/>
  <c r="CX894" i="11"/>
  <c r="CH894" i="11"/>
  <c r="DB894" i="11"/>
  <c r="CY875" i="11"/>
  <c r="CY992" i="11"/>
  <c r="CX760" i="11"/>
  <c r="CH760" i="11"/>
  <c r="F490" i="11" a="1"/>
  <c r="F490" i="11"/>
  <c r="AA490" i="11" a="1"/>
  <c r="AA490" i="11"/>
  <c r="AB167" i="11"/>
  <c r="U167" i="11" a="1"/>
  <c r="U167" i="11"/>
  <c r="CX551" i="11"/>
  <c r="CH551" i="11"/>
  <c r="F218" i="11" a="1"/>
  <c r="F218" i="11"/>
  <c r="AA218" i="11" a="1"/>
  <c r="AA218" i="11"/>
  <c r="Y219" i="11" a="1"/>
  <c r="Y219" i="11"/>
  <c r="AB155" i="11"/>
  <c r="U155" i="11" a="1"/>
  <c r="U155" i="11"/>
  <c r="G215" i="11" a="1"/>
  <c r="G215" i="11"/>
  <c r="T215" i="11" a="1"/>
  <c r="T215" i="11"/>
  <c r="H215" i="11" a="1"/>
  <c r="H215" i="11"/>
  <c r="AB131" i="11"/>
  <c r="U131" i="11" a="1"/>
  <c r="U131" i="11"/>
  <c r="CA901" i="11"/>
  <c r="U469" i="11" a="1"/>
  <c r="U469" i="11"/>
  <c r="AB469" i="11"/>
  <c r="AB458" i="11"/>
  <c r="U458" i="11" a="1"/>
  <c r="U458" i="11"/>
  <c r="CX958" i="11"/>
  <c r="CH958" i="11"/>
  <c r="CO964" i="11"/>
  <c r="AB442" i="11"/>
  <c r="U442" i="11" a="1"/>
  <c r="U442" i="11"/>
  <c r="CV671" i="11"/>
  <c r="DA838" i="11"/>
  <c r="U179" i="11" a="1"/>
  <c r="U179" i="11"/>
  <c r="AB179" i="11"/>
  <c r="CV861" i="11"/>
  <c r="CV602" i="11"/>
  <c r="U116" i="11" a="1"/>
  <c r="U116" i="11"/>
  <c r="AB116" i="11"/>
  <c r="CZ706" i="11"/>
  <c r="CH870" i="11"/>
  <c r="CX870" i="11"/>
  <c r="CV949" i="11"/>
  <c r="DB949" i="11"/>
  <c r="G212" i="11" a="1"/>
  <c r="G212" i="11"/>
  <c r="T212" i="11" a="1"/>
  <c r="T212" i="11"/>
  <c r="H212" i="11" a="1"/>
  <c r="H212" i="11"/>
  <c r="AA62" i="11" a="1"/>
  <c r="AA62" i="11"/>
  <c r="DB609" i="11"/>
  <c r="CZ878" i="11"/>
  <c r="CO1004" i="11"/>
  <c r="DA1004" i="11"/>
  <c r="U347" i="11" a="1"/>
  <c r="U347" i="11"/>
  <c r="AB347" i="11"/>
  <c r="DA860" i="11"/>
  <c r="DA876" i="11"/>
  <c r="CY892" i="11"/>
  <c r="CY819" i="11"/>
  <c r="G393" i="11" a="1"/>
  <c r="G393" i="11"/>
  <c r="T393" i="11" a="1"/>
  <c r="T393" i="11"/>
  <c r="H393" i="11" a="1"/>
  <c r="H393" i="11"/>
  <c r="CH516" i="11"/>
  <c r="CX516" i="11"/>
  <c r="CV951" i="11"/>
  <c r="CO555" i="11"/>
  <c r="AA366" i="11" a="1"/>
  <c r="AA366" i="11"/>
  <c r="G365" i="11" a="1"/>
  <c r="G365" i="11"/>
  <c r="T365" i="11" a="1"/>
  <c r="T365" i="11"/>
  <c r="H365" i="11" a="1"/>
  <c r="H365" i="11"/>
  <c r="CV514" i="11"/>
  <c r="CV784" i="11"/>
  <c r="CV683" i="11"/>
  <c r="AB127" i="11"/>
  <c r="U127" i="11" a="1"/>
  <c r="U127" i="11"/>
  <c r="CX1006" i="11"/>
  <c r="CH1006" i="11"/>
  <c r="CV954" i="11"/>
  <c r="G401" i="11" a="1"/>
  <c r="G401" i="11"/>
  <c r="T401" i="11" a="1"/>
  <c r="T401" i="11"/>
  <c r="H401" i="11" a="1"/>
  <c r="H401" i="11"/>
  <c r="CO841" i="11"/>
  <c r="CO796" i="11"/>
  <c r="DA533" i="11"/>
  <c r="CO842" i="11"/>
  <c r="AB350" i="11"/>
  <c r="U350" i="11" a="1"/>
  <c r="U350" i="11"/>
  <c r="CY920" i="11"/>
  <c r="M19" i="21"/>
  <c r="AA180" i="11" a="1"/>
  <c r="AA180" i="11"/>
  <c r="F180" i="11" a="1"/>
  <c r="F180" i="11"/>
  <c r="Y181" i="11" a="1"/>
  <c r="Y181" i="11"/>
  <c r="F106" i="11" a="1"/>
  <c r="F106" i="11"/>
  <c r="AA106" i="11" a="1"/>
  <c r="AA106" i="11"/>
  <c r="CO877" i="11"/>
  <c r="CY918" i="11"/>
  <c r="U259" i="11" a="1"/>
  <c r="U259" i="11"/>
  <c r="AB259" i="11"/>
  <c r="T53" i="11" a="1"/>
  <c r="T53" i="11"/>
  <c r="G53" i="11" a="1"/>
  <c r="G53" i="11"/>
  <c r="H53" i="11" a="1"/>
  <c r="H53" i="11"/>
  <c r="AB369" i="11"/>
  <c r="U369" i="11" a="1"/>
  <c r="U369" i="11"/>
  <c r="CH805" i="11"/>
  <c r="CX805" i="11"/>
  <c r="CZ770" i="11"/>
  <c r="G23" i="11" a="1"/>
  <c r="G23" i="11"/>
  <c r="T23" i="11" a="1"/>
  <c r="T23" i="11"/>
  <c r="H23" i="11" a="1"/>
  <c r="H23" i="11"/>
  <c r="CX570" i="11"/>
  <c r="CH570" i="11"/>
  <c r="CA990" i="11"/>
  <c r="CX695" i="11"/>
  <c r="CH695" i="11"/>
  <c r="U499" i="11" a="1"/>
  <c r="U499" i="11"/>
  <c r="AB499" i="11"/>
  <c r="CZ833" i="11"/>
  <c r="CH711" i="11"/>
  <c r="CX711" i="11"/>
  <c r="CX718" i="11"/>
  <c r="CH718" i="11"/>
  <c r="AA120" i="11" a="1"/>
  <c r="AA120" i="11"/>
  <c r="G119" i="11" a="1"/>
  <c r="G119" i="11"/>
  <c r="T119" i="11" a="1"/>
  <c r="T119" i="11"/>
  <c r="H119" i="11" a="1"/>
  <c r="H119" i="11"/>
  <c r="AB63" i="11"/>
  <c r="U63" i="11" a="1"/>
  <c r="U63" i="11"/>
  <c r="CZ873" i="11"/>
  <c r="CX658" i="11"/>
  <c r="CH658" i="11"/>
  <c r="CZ626" i="11"/>
  <c r="CA883" i="11"/>
  <c r="T505" i="11" a="1"/>
  <c r="T505" i="11"/>
  <c r="G505" i="11" a="1"/>
  <c r="G505" i="11"/>
  <c r="H505" i="11" a="1"/>
  <c r="H505" i="11"/>
  <c r="T453" i="11" a="1"/>
  <c r="T453" i="11"/>
  <c r="G453" i="11" a="1"/>
  <c r="G453" i="11"/>
  <c r="H453" i="11" a="1"/>
  <c r="H453" i="11"/>
  <c r="CH594" i="11"/>
  <c r="CX594" i="11"/>
  <c r="AB271" i="11"/>
  <c r="U271" i="11" a="1"/>
  <c r="U271" i="11"/>
  <c r="DA737" i="11"/>
  <c r="U251" i="11" a="1"/>
  <c r="U251" i="11"/>
  <c r="AB251" i="11"/>
  <c r="CX793" i="11"/>
  <c r="CH793" i="11"/>
  <c r="CY776" i="11"/>
  <c r="CA965" i="11"/>
  <c r="T397" i="11" a="1"/>
  <c r="T397" i="11"/>
  <c r="G397" i="11" a="1"/>
  <c r="G397" i="11"/>
  <c r="H397" i="11" a="1"/>
  <c r="H397" i="11"/>
  <c r="U389" i="11" a="1"/>
  <c r="U389" i="11"/>
  <c r="AB389" i="11"/>
  <c r="CZ772" i="11"/>
  <c r="CV857" i="11"/>
  <c r="AB201" i="11"/>
  <c r="U201" i="11" a="1"/>
  <c r="U201" i="11"/>
  <c r="AB361" i="11"/>
  <c r="U361" i="11" a="1"/>
  <c r="U361" i="11"/>
  <c r="CV927" i="11"/>
  <c r="G135" i="11" a="1"/>
  <c r="G135" i="11"/>
  <c r="T135" i="11" a="1"/>
  <c r="T135" i="11"/>
  <c r="H135" i="11" a="1"/>
  <c r="H135" i="11"/>
  <c r="CA926" i="11"/>
  <c r="DA680" i="11"/>
  <c r="CY963" i="11"/>
  <c r="CV663" i="11"/>
  <c r="T15" i="11" a="1"/>
  <c r="T15" i="11"/>
  <c r="G15" i="11" a="1"/>
  <c r="G15" i="11"/>
  <c r="H15" i="11" a="1"/>
  <c r="H15" i="11"/>
  <c r="DB813" i="11"/>
  <c r="CV813" i="11"/>
  <c r="CV740" i="11"/>
  <c r="CZ894" i="11"/>
  <c r="CO950" i="11"/>
  <c r="CZ978" i="11"/>
  <c r="CH843" i="11"/>
  <c r="CX843" i="11"/>
  <c r="CA955" i="11"/>
  <c r="CY760" i="11"/>
  <c r="CZ816" i="11"/>
  <c r="CX816" i="11"/>
  <c r="CH816" i="11"/>
  <c r="G489" i="11" a="1"/>
  <c r="G489" i="11"/>
  <c r="T489" i="11" a="1"/>
  <c r="T489" i="11"/>
  <c r="H489" i="11" a="1"/>
  <c r="H489" i="11"/>
  <c r="CA999" i="11"/>
  <c r="AA444" i="11" a="1"/>
  <c r="AA444" i="11"/>
  <c r="F444" i="11" a="1"/>
  <c r="F444" i="11"/>
  <c r="Y445" i="11" a="1"/>
  <c r="Y445" i="11"/>
  <c r="CV981" i="11"/>
  <c r="CY564" i="11"/>
  <c r="CO564" i="11"/>
  <c r="U217" i="11" a="1"/>
  <c r="U217" i="11"/>
  <c r="AB217" i="11"/>
  <c r="CO994" i="11"/>
  <c r="U215" i="11" a="1"/>
  <c r="U215" i="11"/>
  <c r="AB215" i="11"/>
  <c r="T131" i="11" a="1"/>
  <c r="T131" i="11"/>
  <c r="G131" i="11" a="1"/>
  <c r="G131" i="11"/>
  <c r="H131" i="11" a="1"/>
  <c r="H131" i="11"/>
  <c r="CA865" i="11"/>
  <c r="F470" i="11" a="1"/>
  <c r="F470" i="11"/>
  <c r="AA470" i="11" a="1"/>
  <c r="AA470" i="11"/>
  <c r="CO832" i="11"/>
  <c r="CX832" i="11"/>
  <c r="CH832" i="11"/>
  <c r="CO958" i="11"/>
  <c r="CX964" i="11"/>
  <c r="CH964" i="11"/>
  <c r="F196" i="11" a="1"/>
  <c r="F196" i="11"/>
  <c r="AA196" i="11" a="1"/>
  <c r="AA196" i="11"/>
  <c r="DA869" i="11"/>
  <c r="DB671" i="11"/>
  <c r="CZ838" i="11"/>
  <c r="G179" i="11" a="1"/>
  <c r="G179" i="11"/>
  <c r="T179" i="11" a="1"/>
  <c r="T179" i="11"/>
  <c r="H179" i="11" a="1"/>
  <c r="H179" i="11"/>
  <c r="DA602" i="11"/>
  <c r="AA86" i="11" a="1"/>
  <c r="AA86" i="11"/>
  <c r="G85" i="11" a="1"/>
  <c r="G85" i="11"/>
  <c r="T85" i="11" a="1"/>
  <c r="T85" i="11"/>
  <c r="H85" i="11" a="1"/>
  <c r="H85" i="11"/>
  <c r="CA870" i="11"/>
  <c r="CZ775" i="11"/>
  <c r="U312" i="11" a="1"/>
  <c r="U312" i="11"/>
  <c r="AB312" i="11"/>
  <c r="CA510" i="11"/>
  <c r="DB921" i="11"/>
  <c r="AB62" i="11"/>
  <c r="U62" i="11" a="1"/>
  <c r="U62" i="11"/>
  <c r="CX664" i="11"/>
  <c r="CH664" i="11"/>
  <c r="DA664" i="11"/>
  <c r="CV983" i="11"/>
  <c r="CA983" i="11"/>
  <c r="CO878" i="11"/>
  <c r="DB729" i="11"/>
  <c r="AA348" i="11" a="1"/>
  <c r="AA348" i="11"/>
  <c r="G347" i="11" a="1"/>
  <c r="G347" i="11"/>
  <c r="T347" i="11" a="1"/>
  <c r="T347" i="11"/>
  <c r="H347" i="11" a="1"/>
  <c r="H347" i="11"/>
  <c r="CO956" i="11"/>
  <c r="DA944" i="11"/>
  <c r="F318" i="11" a="1"/>
  <c r="F318" i="11"/>
  <c r="AA318" i="11" a="1"/>
  <c r="AA318" i="11"/>
  <c r="CX590" i="11"/>
  <c r="CH590" i="11"/>
  <c r="CO876" i="11"/>
  <c r="CV876" i="11"/>
  <c r="CV778" i="11"/>
  <c r="DB892" i="11"/>
  <c r="CY941" i="11"/>
  <c r="DB951" i="11"/>
  <c r="AB366" i="11"/>
  <c r="U366" i="11" a="1"/>
  <c r="U366" i="11"/>
  <c r="CX784" i="11"/>
  <c r="CH784" i="11"/>
  <c r="G127" i="11" a="1"/>
  <c r="G127" i="11"/>
  <c r="T127" i="11" a="1"/>
  <c r="T127" i="11"/>
  <c r="H127" i="11" a="1"/>
  <c r="H127" i="11"/>
  <c r="CY954" i="11"/>
  <c r="CO954" i="11"/>
  <c r="AB401" i="11"/>
  <c r="U401" i="11" a="1"/>
  <c r="U401" i="11"/>
  <c r="CV792" i="11"/>
  <c r="CH841" i="11"/>
  <c r="CX841" i="11"/>
  <c r="CX644" i="11"/>
  <c r="CH644" i="11"/>
  <c r="CO644" i="11"/>
  <c r="CO533" i="11"/>
  <c r="U74" i="11" a="1"/>
  <c r="U74" i="11"/>
  <c r="AB74" i="11"/>
  <c r="DA911" i="11"/>
  <c r="DB771" i="11"/>
  <c r="AB349" i="11"/>
  <c r="U349" i="11" a="1"/>
  <c r="U349" i="11"/>
  <c r="DA920" i="11"/>
  <c r="AA506" i="11" a="1"/>
  <c r="AA506" i="11"/>
  <c r="F506" i="11" a="1"/>
  <c r="F506" i="11"/>
  <c r="CV877" i="11"/>
  <c r="CZ535" i="11"/>
  <c r="DA656" i="11"/>
  <c r="T259" i="11" a="1"/>
  <c r="T259" i="11"/>
  <c r="G259" i="11" a="1"/>
  <c r="G259" i="11"/>
  <c r="H259" i="11" a="1"/>
  <c r="H259" i="11"/>
  <c r="DB633" i="11"/>
  <c r="CV633" i="11"/>
  <c r="CX617" i="11"/>
  <c r="CH617" i="11"/>
  <c r="CX597" i="11"/>
  <c r="CH597" i="11"/>
  <c r="DA597" i="11"/>
  <c r="DA607" i="11"/>
  <c r="CO807" i="11"/>
  <c r="CO852" i="11"/>
  <c r="G369" i="11" a="1"/>
  <c r="G369" i="11"/>
  <c r="T369" i="11" a="1"/>
  <c r="T369" i="11"/>
  <c r="H369" i="11" a="1"/>
  <c r="H369" i="11"/>
  <c r="CY805" i="11"/>
  <c r="CA845" i="11"/>
  <c r="CZ563" i="11"/>
  <c r="CO940" i="11"/>
  <c r="AB23" i="11"/>
  <c r="U23" i="11" a="1"/>
  <c r="U23" i="11"/>
  <c r="CZ703" i="11"/>
  <c r="DB990" i="11"/>
  <c r="CX649" i="11"/>
  <c r="CH649" i="11"/>
  <c r="CZ725" i="11"/>
  <c r="CX864" i="11"/>
  <c r="CH864" i="11"/>
  <c r="CO864" i="11"/>
  <c r="CZ552" i="11"/>
  <c r="CZ889" i="11"/>
  <c r="U120" i="11" a="1"/>
  <c r="U120" i="11"/>
  <c r="AB120" i="11"/>
  <c r="F64" i="11" a="1"/>
  <c r="F64" i="11"/>
  <c r="AA64" i="11" a="1"/>
  <c r="AA64" i="11"/>
  <c r="CO873" i="11"/>
  <c r="CZ670" i="11"/>
  <c r="CH525" i="11"/>
  <c r="CX525" i="11"/>
  <c r="CY658" i="11"/>
  <c r="AA360" i="11" a="1"/>
  <c r="AA360" i="11"/>
  <c r="F360" i="11" a="1"/>
  <c r="F360" i="11"/>
  <c r="DA544" i="11"/>
  <c r="CX651" i="11"/>
  <c r="CH651" i="11"/>
  <c r="DA651" i="11"/>
  <c r="DA962" i="11"/>
  <c r="CO931" i="11"/>
  <c r="CX883" i="11"/>
  <c r="CH883" i="11"/>
  <c r="DB745" i="11"/>
  <c r="CO745" i="11"/>
  <c r="CA887" i="11"/>
  <c r="CV855" i="11"/>
  <c r="CV594" i="11"/>
  <c r="T271" i="11" a="1"/>
  <c r="T271" i="11"/>
  <c r="G271" i="11" a="1"/>
  <c r="G271" i="11"/>
  <c r="H271" i="11" a="1"/>
  <c r="H271" i="11"/>
  <c r="CX737" i="11"/>
  <c r="CH737" i="11"/>
  <c r="CX576" i="11"/>
  <c r="CH576" i="11"/>
  <c r="AB126" i="11"/>
  <c r="U126" i="11" a="1"/>
  <c r="U126" i="11"/>
  <c r="CX998" i="11"/>
  <c r="CH998" i="11"/>
  <c r="DB742" i="11"/>
  <c r="U397" i="11" a="1"/>
  <c r="U397" i="11"/>
  <c r="AB397" i="11"/>
  <c r="T389" i="11" a="1"/>
  <c r="T389" i="11"/>
  <c r="G389" i="11" a="1"/>
  <c r="G389" i="11"/>
  <c r="H389" i="11" a="1"/>
  <c r="H389" i="11"/>
  <c r="CX526" i="11"/>
  <c r="G201" i="11" a="1"/>
  <c r="G201" i="11"/>
  <c r="T201" i="11" a="1"/>
  <c r="T201" i="11"/>
  <c r="H201" i="11" a="1"/>
  <c r="H201" i="11"/>
  <c r="T361" i="11" a="1"/>
  <c r="T361" i="11"/>
  <c r="G361" i="11" a="1"/>
  <c r="G361" i="11"/>
  <c r="H361" i="11" a="1"/>
  <c r="H361" i="11"/>
  <c r="CZ927" i="11"/>
  <c r="CX927" i="11"/>
  <c r="CH927" i="11"/>
  <c r="CX988" i="11"/>
  <c r="CH988" i="11"/>
  <c r="CO746" i="11"/>
  <c r="CX746" i="11"/>
  <c r="CH746" i="11"/>
  <c r="AB135" i="11"/>
  <c r="U135" i="11" a="1"/>
  <c r="U135" i="11"/>
  <c r="DA926" i="11"/>
  <c r="CO926" i="11"/>
  <c r="CV680" i="11"/>
  <c r="AA488" i="11" a="1"/>
  <c r="AA488" i="11"/>
  <c r="F488" i="11" a="1"/>
  <c r="F488" i="11"/>
  <c r="DB960" i="11"/>
  <c r="CA960" i="11"/>
  <c r="CV963" i="11"/>
  <c r="CV837" i="11"/>
  <c r="DB663" i="11"/>
  <c r="CX663" i="11"/>
  <c r="CH663" i="11"/>
  <c r="AB15" i="11"/>
  <c r="U15" i="11" a="1"/>
  <c r="U15" i="11"/>
  <c r="DB810" i="11"/>
  <c r="DB740" i="11"/>
  <c r="CX565" i="11"/>
  <c r="CH565" i="11"/>
  <c r="DA894" i="11"/>
  <c r="DA629" i="11"/>
  <c r="CH955" i="11"/>
  <c r="CX955" i="11"/>
  <c r="DA992" i="11"/>
  <c r="CV760" i="11"/>
  <c r="U489" i="11" a="1"/>
  <c r="U489" i="11"/>
  <c r="AB489" i="11"/>
  <c r="CO667" i="11"/>
  <c r="DB999" i="11"/>
  <c r="T443" i="11" a="1"/>
  <c r="T443" i="11"/>
  <c r="G443" i="11" a="1"/>
  <c r="G443" i="11"/>
  <c r="H443" i="11" a="1"/>
  <c r="H443" i="11"/>
  <c r="T217" i="11" a="1"/>
  <c r="T217" i="11"/>
  <c r="G217" i="11" a="1"/>
  <c r="G217" i="11"/>
  <c r="H217" i="11" a="1"/>
  <c r="H217" i="11"/>
  <c r="CY994" i="11"/>
  <c r="DB994" i="11"/>
  <c r="F216" i="11" a="1"/>
  <c r="F216" i="11"/>
  <c r="AA216" i="11" a="1"/>
  <c r="AA216" i="11"/>
  <c r="CV901" i="11"/>
  <c r="CY901" i="11"/>
  <c r="CY865" i="11"/>
  <c r="AB39" i="11"/>
  <c r="U39" i="11" a="1"/>
  <c r="U39" i="11"/>
  <c r="DA790" i="11"/>
  <c r="CA958" i="11"/>
  <c r="AB195" i="11"/>
  <c r="U195" i="11" a="1"/>
  <c r="U195" i="11"/>
  <c r="CV630" i="11"/>
  <c r="CH783" i="11"/>
  <c r="CX783" i="11"/>
  <c r="CO838" i="11"/>
  <c r="AB99" i="11"/>
  <c r="U99" i="11" a="1"/>
  <c r="U99" i="11"/>
  <c r="CX723" i="11"/>
  <c r="CH723" i="11"/>
  <c r="AB85" i="11"/>
  <c r="U85" i="11" a="1"/>
  <c r="U85" i="11"/>
  <c r="G333" i="11" a="1"/>
  <c r="G333" i="11"/>
  <c r="T333" i="11" a="1"/>
  <c r="T333" i="11"/>
  <c r="H333" i="11" a="1"/>
  <c r="H333" i="11"/>
  <c r="M191" i="21"/>
  <c r="DB870" i="11"/>
  <c r="CX949" i="11"/>
  <c r="CH949" i="11"/>
  <c r="CY510" i="11"/>
  <c r="CA921" i="11"/>
  <c r="G91" i="11" a="1"/>
  <c r="G91" i="11"/>
  <c r="T91" i="11" a="1"/>
  <c r="T91" i="11"/>
  <c r="H91" i="11" a="1"/>
  <c r="H91" i="11"/>
  <c r="CY878" i="11"/>
  <c r="DB878" i="11"/>
  <c r="AB348" i="11"/>
  <c r="U348" i="11" a="1"/>
  <c r="U348" i="11"/>
  <c r="CZ956" i="11"/>
  <c r="CV860" i="11"/>
  <c r="CY860" i="11"/>
  <c r="U317" i="11" a="1"/>
  <c r="U317" i="11"/>
  <c r="AB317" i="11"/>
  <c r="CO590" i="11"/>
  <c r="DB876" i="11"/>
  <c r="CY583" i="11"/>
  <c r="CO892" i="11"/>
  <c r="DA819" i="11"/>
  <c r="M75" i="21"/>
  <c r="DA951" i="11"/>
  <c r="CV919" i="11"/>
  <c r="DB792" i="11"/>
  <c r="DA717" i="11"/>
  <c r="CX687" i="11"/>
  <c r="CH687" i="11"/>
  <c r="CO527" i="11"/>
  <c r="CA533" i="11"/>
  <c r="CA911" i="11"/>
  <c r="CX842" i="11"/>
  <c r="CH842" i="11"/>
  <c r="AA350" i="11" a="1"/>
  <c r="AA350" i="11"/>
  <c r="G349" i="11" a="1"/>
  <c r="G349" i="11"/>
  <c r="T349" i="11" a="1"/>
  <c r="T349" i="11"/>
  <c r="H349" i="11" a="1"/>
  <c r="H349" i="11"/>
  <c r="CV918" i="11"/>
  <c r="M151" i="21"/>
  <c r="CV656" i="11"/>
  <c r="CX986" i="11"/>
  <c r="CH986" i="11"/>
  <c r="DB986" i="11"/>
  <c r="CO597" i="11"/>
  <c r="CZ807" i="11"/>
  <c r="CX807" i="11"/>
  <c r="CH807" i="11"/>
  <c r="M58" i="21"/>
  <c r="F370" i="11" a="1"/>
  <c r="F370" i="11"/>
  <c r="AA370" i="11" a="1"/>
  <c r="AA370" i="11"/>
  <c r="F134" i="11" a="1"/>
  <c r="F134" i="11"/>
  <c r="AA134" i="11" a="1"/>
  <c r="AA134" i="11"/>
  <c r="CV567" i="11"/>
  <c r="CY770" i="11"/>
  <c r="CV770" i="11"/>
  <c r="CO845" i="11"/>
  <c r="CX845" i="11"/>
  <c r="CH845" i="11"/>
  <c r="AA464" i="11" a="1"/>
  <c r="AA464" i="11"/>
  <c r="F464" i="11" a="1"/>
  <c r="F464" i="11"/>
  <c r="F24" i="11" a="1"/>
  <c r="F24" i="11"/>
  <c r="AA24" i="11" a="1"/>
  <c r="AA24" i="11"/>
  <c r="CH980" i="11"/>
  <c r="CX980" i="11"/>
  <c r="CO980" i="11"/>
  <c r="CH538" i="11"/>
  <c r="CX538" i="11"/>
  <c r="U354" i="11" a="1"/>
  <c r="U354" i="11"/>
  <c r="AB354" i="11"/>
  <c r="DA803" i="11"/>
  <c r="CY552" i="11"/>
  <c r="CO718" i="11"/>
  <c r="AA326" i="11" a="1"/>
  <c r="AA326" i="11"/>
  <c r="G325" i="11" a="1"/>
  <c r="G325" i="11"/>
  <c r="T325" i="11" a="1"/>
  <c r="T325" i="11"/>
  <c r="H325" i="11" a="1"/>
  <c r="H325" i="11"/>
  <c r="CV873" i="11"/>
  <c r="CV648" i="11"/>
  <c r="CA932" i="11"/>
  <c r="CO670" i="11"/>
  <c r="CZ546" i="11"/>
  <c r="CV546" i="11"/>
  <c r="CX766" i="11"/>
  <c r="CH766" i="11"/>
  <c r="CV530" i="11"/>
  <c r="U359" i="11" a="1"/>
  <c r="U359" i="11"/>
  <c r="AB359" i="11"/>
  <c r="DA508" i="11"/>
  <c r="CZ508" i="11"/>
  <c r="CZ984" i="11"/>
  <c r="DB544" i="11"/>
  <c r="DA575" i="11"/>
  <c r="CZ962" i="11"/>
  <c r="CA928" i="11"/>
  <c r="CV996" i="11"/>
  <c r="CV883" i="11"/>
  <c r="DA696" i="11"/>
  <c r="CA855" i="11"/>
  <c r="CY855" i="11"/>
  <c r="CZ638" i="11"/>
  <c r="CV558" i="11"/>
  <c r="DB539" i="11"/>
  <c r="DB737" i="11"/>
  <c r="DA637" i="11"/>
  <c r="DB998" i="11"/>
  <c r="AB322" i="11"/>
  <c r="U322" i="11" a="1"/>
  <c r="U322" i="11"/>
  <c r="CO666" i="11"/>
  <c r="CX666" i="11"/>
  <c r="CH666" i="11"/>
  <c r="CO849" i="11"/>
  <c r="AA428" i="11" a="1"/>
  <c r="AA428" i="11"/>
  <c r="F428" i="11" a="1"/>
  <c r="F428" i="11"/>
  <c r="Y429" i="11" a="1"/>
  <c r="Y429" i="11"/>
  <c r="CO742" i="11"/>
  <c r="DB653" i="11"/>
  <c r="CA532" i="11"/>
  <c r="U235" i="11" a="1"/>
  <c r="U235" i="11"/>
  <c r="AB235" i="11"/>
  <c r="CA526" i="11"/>
  <c r="T434" i="11" a="1"/>
  <c r="T434" i="11"/>
  <c r="G434" i="11" a="1"/>
  <c r="G434" i="11"/>
  <c r="H434" i="11" a="1"/>
  <c r="H434" i="11"/>
  <c r="F362" i="11" a="1"/>
  <c r="F362" i="11"/>
  <c r="AA362" i="11" a="1"/>
  <c r="AA362" i="11"/>
  <c r="CY927" i="11"/>
  <c r="CA988" i="11"/>
  <c r="DB746" i="11"/>
  <c r="CH926" i="11"/>
  <c r="CX926" i="11"/>
  <c r="CY926" i="11"/>
  <c r="DB680" i="11"/>
  <c r="T487" i="11" a="1"/>
  <c r="T487" i="11"/>
  <c r="G487" i="11" a="1"/>
  <c r="G487" i="11"/>
  <c r="H487" i="11" a="1"/>
  <c r="H487" i="11"/>
  <c r="CH963" i="11"/>
  <c r="CX963" i="11"/>
  <c r="CV810" i="11"/>
  <c r="CY813" i="11"/>
  <c r="CV894" i="11"/>
  <c r="DA875" i="11"/>
  <c r="CO629" i="11"/>
  <c r="CV843" i="11"/>
  <c r="CY955" i="11"/>
  <c r="CY816" i="11"/>
  <c r="DA667" i="11"/>
  <c r="CO999" i="11"/>
  <c r="CY999" i="11"/>
  <c r="U443" i="11" a="1"/>
  <c r="U443" i="11"/>
  <c r="AB443" i="11"/>
  <c r="U301" i="11" a="1"/>
  <c r="U301" i="11"/>
  <c r="AB301" i="11"/>
  <c r="CA981" i="11"/>
  <c r="CO571" i="11"/>
  <c r="CX571" i="11"/>
  <c r="CH571" i="11"/>
  <c r="CZ901" i="11"/>
  <c r="DB901" i="11"/>
  <c r="T39" i="11" a="1"/>
  <c r="T39" i="11"/>
  <c r="G39" i="11" a="1"/>
  <c r="G39" i="11"/>
  <c r="H39" i="11" a="1"/>
  <c r="H39" i="11"/>
  <c r="DB790" i="11"/>
  <c r="DA958" i="11"/>
  <c r="CZ958" i="11"/>
  <c r="CV964" i="11"/>
  <c r="CZ859" i="11"/>
  <c r="G195" i="11" a="1"/>
  <c r="G195" i="11"/>
  <c r="T195" i="11" a="1"/>
  <c r="T195" i="11"/>
  <c r="H195" i="11" a="1"/>
  <c r="H195" i="11"/>
  <c r="CO780" i="11"/>
  <c r="DB869" i="11"/>
  <c r="CH869" i="11"/>
  <c r="CX869" i="11"/>
  <c r="CZ630" i="11"/>
  <c r="CZ671" i="11"/>
  <c r="CO671" i="11"/>
  <c r="CZ783" i="11"/>
  <c r="CA838" i="11"/>
  <c r="CH838" i="11"/>
  <c r="CX838" i="11"/>
  <c r="G99" i="11" a="1"/>
  <c r="G99" i="11"/>
  <c r="T99" i="11" a="1"/>
  <c r="T99" i="11"/>
  <c r="H99" i="11" a="1"/>
  <c r="H99" i="11"/>
  <c r="CX861" i="11"/>
  <c r="CH861" i="11"/>
  <c r="DB861" i="11"/>
  <c r="CA861" i="11"/>
  <c r="CO765" i="11"/>
  <c r="CV723" i="11"/>
  <c r="CO723" i="11"/>
  <c r="T247" i="11" a="1"/>
  <c r="T247" i="11"/>
  <c r="G247" i="11" a="1"/>
  <c r="G247" i="11"/>
  <c r="H247" i="11" a="1"/>
  <c r="H247" i="11"/>
  <c r="CY602" i="11"/>
  <c r="AB86" i="11"/>
  <c r="U86" i="11" a="1"/>
  <c r="U86" i="11"/>
  <c r="U333" i="11" a="1"/>
  <c r="U333" i="11"/>
  <c r="AB333" i="11"/>
  <c r="DB775" i="11"/>
  <c r="AA92" i="11" a="1"/>
  <c r="AA92" i="11"/>
  <c r="F92" i="11" a="1"/>
  <c r="F92" i="11"/>
  <c r="CZ510" i="11"/>
  <c r="CO921" i="11"/>
  <c r="AB91" i="11"/>
  <c r="U91" i="11" a="1"/>
  <c r="U91" i="11"/>
  <c r="CX609" i="11"/>
  <c r="CH609" i="11"/>
  <c r="CV878" i="11"/>
  <c r="CX729" i="11"/>
  <c r="CH729" i="11"/>
  <c r="CY1004" i="11"/>
  <c r="CZ1004" i="11"/>
  <c r="CA944" i="11"/>
  <c r="CA860" i="11"/>
  <c r="G317" i="11" a="1"/>
  <c r="G317" i="11"/>
  <c r="T317" i="11" a="1"/>
  <c r="T317" i="11"/>
  <c r="H317" i="11" a="1"/>
  <c r="H317" i="11"/>
  <c r="CY876" i="11"/>
  <c r="CX778" i="11"/>
  <c r="CH778" i="11"/>
  <c r="CX583" i="11"/>
  <c r="CH583" i="11"/>
  <c r="CH892" i="11"/>
  <c r="CX892" i="11"/>
  <c r="CX819" i="11"/>
  <c r="CH819" i="11"/>
  <c r="DB516" i="11"/>
  <c r="CA951" i="11"/>
  <c r="CY514" i="11"/>
  <c r="DA514" i="11"/>
  <c r="DA520" i="11"/>
  <c r="CV682" i="11"/>
  <c r="DB1006" i="11"/>
  <c r="CO792" i="11"/>
  <c r="CX717" i="11"/>
  <c r="CH717" i="11"/>
  <c r="F28" i="11" a="1"/>
  <c r="F28" i="11"/>
  <c r="AA28" i="11" a="1"/>
  <c r="AA28" i="11"/>
  <c r="Y29" i="11" a="1"/>
  <c r="Y29" i="11"/>
  <c r="DB905" i="11"/>
  <c r="CO905" i="11"/>
  <c r="DA527" i="11"/>
  <c r="CV527" i="11"/>
  <c r="CY796" i="11"/>
  <c r="CV533" i="11"/>
  <c r="DB911" i="11"/>
  <c r="CA842" i="11"/>
  <c r="CO771" i="11"/>
  <c r="CZ936" i="11"/>
  <c r="CZ877" i="11"/>
  <c r="CH877" i="11"/>
  <c r="CX877" i="11"/>
  <c r="CX918" i="11"/>
  <c r="CH918" i="11"/>
  <c r="CH596" i="11"/>
  <c r="CX596" i="11"/>
  <c r="CV535" i="11"/>
  <c r="CZ656" i="11"/>
  <c r="CY633" i="11"/>
  <c r="CY597" i="11"/>
  <c r="CY607" i="11"/>
  <c r="CV807" i="11"/>
  <c r="CH852" i="11"/>
  <c r="CX852" i="11"/>
  <c r="AB133" i="11"/>
  <c r="U133" i="11" a="1"/>
  <c r="U133" i="11"/>
  <c r="CZ567" i="11"/>
  <c r="DB805" i="11"/>
  <c r="CO770" i="11"/>
  <c r="DA770" i="11"/>
  <c r="DB845" i="11"/>
  <c r="CV845" i="11"/>
  <c r="G463" i="11" a="1"/>
  <c r="G463" i="11"/>
  <c r="T463" i="11" a="1"/>
  <c r="T463" i="11"/>
  <c r="H463" i="11" a="1"/>
  <c r="H463" i="11"/>
  <c r="CY563" i="11"/>
  <c r="CO563" i="11"/>
  <c r="CA940" i="11"/>
  <c r="T43" i="11" a="1"/>
  <c r="T43" i="11"/>
  <c r="G43" i="11" a="1"/>
  <c r="G43" i="11"/>
  <c r="H43" i="11" a="1"/>
  <c r="H43" i="11"/>
  <c r="CY703" i="11"/>
  <c r="DA980" i="11"/>
  <c r="DB570" i="11"/>
  <c r="CY538" i="11"/>
  <c r="CZ990" i="11"/>
  <c r="CZ695" i="11"/>
  <c r="CZ649" i="11"/>
  <c r="CV725" i="11"/>
  <c r="DB725" i="11"/>
  <c r="CV803" i="11"/>
  <c r="DB833" i="11"/>
  <c r="U437" i="11" a="1"/>
  <c r="U437" i="11"/>
  <c r="AB437" i="11"/>
  <c r="G159" i="11" a="1"/>
  <c r="G159" i="11"/>
  <c r="T159" i="11" a="1"/>
  <c r="T159" i="11"/>
  <c r="H159" i="11" a="1"/>
  <c r="H159" i="11"/>
  <c r="CV711" i="11"/>
  <c r="DA552" i="11"/>
  <c r="CV889" i="11"/>
  <c r="M176" i="21"/>
  <c r="CO856" i="11"/>
  <c r="CV856" i="11"/>
  <c r="AB325" i="11"/>
  <c r="U325" i="11" a="1"/>
  <c r="U325" i="11"/>
  <c r="DA932" i="11"/>
  <c r="DB670" i="11"/>
  <c r="CA546" i="11"/>
  <c r="CH546" i="11"/>
  <c r="CX546" i="11"/>
  <c r="CA525" i="11"/>
  <c r="CY525" i="11"/>
  <c r="G359" i="11" a="1"/>
  <c r="G359" i="11"/>
  <c r="T359" i="11" a="1"/>
  <c r="T359" i="11"/>
  <c r="H359" i="11" a="1"/>
  <c r="H359" i="11"/>
  <c r="CX508" i="11"/>
  <c r="CH508" i="11"/>
  <c r="CO626" i="11"/>
  <c r="CH626" i="11"/>
  <c r="CX626" i="11"/>
  <c r="CV984" i="11"/>
  <c r="CA544" i="11"/>
  <c r="CZ794" i="11"/>
  <c r="CO794" i="11"/>
  <c r="CY651" i="11"/>
  <c r="CO928" i="11"/>
  <c r="CH996" i="11"/>
  <c r="CX996" i="11"/>
  <c r="CZ883" i="11"/>
  <c r="CV696" i="11"/>
  <c r="CY745" i="11"/>
  <c r="CX887" i="11"/>
  <c r="CH887" i="11"/>
  <c r="CX759" i="11"/>
  <c r="CH759" i="11"/>
  <c r="CA638" i="11"/>
  <c r="CO594" i="11"/>
  <c r="CZ594" i="11"/>
  <c r="CZ558" i="11"/>
  <c r="M185" i="21"/>
  <c r="CZ539" i="11"/>
  <c r="CO539" i="11"/>
  <c r="CY637" i="11"/>
  <c r="CX637" i="11"/>
  <c r="CH637" i="11"/>
  <c r="DB576" i="11"/>
  <c r="CY793" i="11"/>
  <c r="DA998" i="11"/>
  <c r="CV776" i="11"/>
  <c r="CZ666" i="11"/>
  <c r="CY849" i="11"/>
  <c r="CO965" i="11"/>
  <c r="CV965" i="11"/>
  <c r="CX742" i="11"/>
  <c r="CH742" i="11"/>
  <c r="CV742" i="11"/>
  <c r="CO653" i="11"/>
  <c r="CV653" i="11"/>
  <c r="CX772" i="11"/>
  <c r="CH772" i="11"/>
  <c r="DA772" i="11"/>
  <c r="T235" i="11" a="1"/>
  <c r="T235" i="11"/>
  <c r="G235" i="11" a="1"/>
  <c r="G235" i="11"/>
  <c r="H235" i="11" a="1"/>
  <c r="H235" i="11"/>
  <c r="DB857" i="11"/>
  <c r="DB927" i="11"/>
  <c r="CZ988" i="11"/>
  <c r="CV746" i="11"/>
  <c r="AB487" i="11"/>
  <c r="U487" i="11" a="1"/>
  <c r="U487" i="11"/>
  <c r="CX960" i="11"/>
  <c r="CH960" i="11"/>
  <c r="CH837" i="11"/>
  <c r="CX837" i="11"/>
  <c r="T425" i="11" a="1"/>
  <c r="T425" i="11"/>
  <c r="G425" i="11" a="1"/>
  <c r="G425" i="11"/>
  <c r="H425" i="11" a="1"/>
  <c r="H425" i="11"/>
  <c r="CZ663" i="11"/>
  <c r="CO813" i="11"/>
  <c r="CX740" i="11"/>
  <c r="CH740" i="11"/>
  <c r="AA494" i="11" a="1"/>
  <c r="AA494" i="11"/>
  <c r="F494" i="11" a="1"/>
  <c r="F494" i="11"/>
  <c r="CX553" i="11"/>
  <c r="CH553" i="11"/>
  <c r="CA843" i="11"/>
  <c r="DB955" i="11"/>
  <c r="CO816" i="11"/>
  <c r="CX667" i="11"/>
  <c r="CH667" i="11"/>
  <c r="AB20" i="11"/>
  <c r="U20" i="11" a="1"/>
  <c r="U20" i="11"/>
  <c r="T301" i="11" a="1"/>
  <c r="T301" i="11"/>
  <c r="G301" i="11" a="1"/>
  <c r="G301" i="11"/>
  <c r="H301" i="11" a="1"/>
  <c r="H301" i="11"/>
  <c r="CZ981" i="11"/>
  <c r="CZ994" i="11"/>
  <c r="M45" i="21"/>
  <c r="F40" i="11" a="1"/>
  <c r="F40" i="11"/>
  <c r="AA40" i="11" a="1"/>
  <c r="AA40" i="11"/>
  <c r="CV832" i="11"/>
  <c r="AB230" i="11"/>
  <c r="U230" i="11" a="1"/>
  <c r="U230" i="11"/>
  <c r="CH630" i="11"/>
  <c r="CX630" i="11"/>
  <c r="CH671" i="11"/>
  <c r="CX671" i="11"/>
  <c r="AB232" i="11"/>
  <c r="U232" i="11" a="1"/>
  <c r="U232" i="11"/>
  <c r="AB247" i="11"/>
  <c r="U247" i="11" a="1"/>
  <c r="U247" i="11"/>
  <c r="F304" i="11" a="1"/>
  <c r="F304" i="11"/>
  <c r="AA304" i="11" a="1"/>
  <c r="AA304" i="11"/>
  <c r="CX1004" i="11"/>
  <c r="CH1004" i="11"/>
  <c r="CH956" i="11"/>
  <c r="CX956" i="11"/>
  <c r="CX860" i="11"/>
  <c r="CH860" i="11"/>
  <c r="T473" i="11" a="1"/>
  <c r="T473" i="11"/>
  <c r="G473" i="11" a="1"/>
  <c r="G473" i="11"/>
  <c r="H473" i="11" a="1"/>
  <c r="H473" i="11"/>
  <c r="CV590" i="11"/>
  <c r="CH555" i="11"/>
  <c r="CX555" i="11"/>
  <c r="CO514" i="11"/>
  <c r="CH683" i="11"/>
  <c r="CX683" i="11"/>
  <c r="CH520" i="11"/>
  <c r="CX520" i="11"/>
  <c r="CO682" i="11"/>
  <c r="CA954" i="11"/>
  <c r="T27" i="11" a="1"/>
  <c r="T27" i="11"/>
  <c r="G27" i="11" a="1"/>
  <c r="G27" i="11"/>
  <c r="H27" i="11" a="1"/>
  <c r="H27" i="11"/>
  <c r="CY687" i="11"/>
  <c r="CH527" i="11"/>
  <c r="CX527" i="11"/>
  <c r="CH533" i="11"/>
  <c r="CX533" i="11"/>
  <c r="CY596" i="11"/>
  <c r="CA535" i="11"/>
  <c r="DB535" i="11"/>
  <c r="AB455" i="11"/>
  <c r="U455" i="11" a="1"/>
  <c r="U455" i="11"/>
  <c r="CX633" i="11"/>
  <c r="CH633" i="11"/>
  <c r="F234" i="11" a="1"/>
  <c r="F234" i="11"/>
  <c r="AA234" i="11" a="1"/>
  <c r="AA234" i="11"/>
  <c r="CV597" i="11"/>
  <c r="CX607" i="11"/>
  <c r="CH607" i="11"/>
  <c r="CO607" i="11"/>
  <c r="DA807" i="11"/>
  <c r="DB852" i="11"/>
  <c r="T211" i="11" a="1"/>
  <c r="T211" i="11"/>
  <c r="G211" i="11" a="1"/>
  <c r="G211" i="11"/>
  <c r="H211" i="11" a="1"/>
  <c r="H211" i="11"/>
  <c r="T133" i="11" a="1"/>
  <c r="T133" i="11"/>
  <c r="G133" i="11" a="1"/>
  <c r="G133" i="11"/>
  <c r="H133" i="11" a="1"/>
  <c r="H133" i="11"/>
  <c r="CV805" i="11"/>
  <c r="CX770" i="11"/>
  <c r="CH770" i="11"/>
  <c r="U463" i="11" a="1"/>
  <c r="U463" i="11"/>
  <c r="AB463" i="11"/>
  <c r="DB563" i="11"/>
  <c r="U43" i="11" a="1"/>
  <c r="U43" i="11"/>
  <c r="AB43" i="11"/>
  <c r="CO703" i="11"/>
  <c r="CY980" i="11"/>
  <c r="O61" i="12"/>
  <c r="CO649" i="11"/>
  <c r="CO725" i="11"/>
  <c r="CZ803" i="11"/>
  <c r="CX803" i="11"/>
  <c r="CH803" i="11"/>
  <c r="DA864" i="11"/>
  <c r="DB864" i="11"/>
  <c r="CZ864" i="11"/>
  <c r="CX833" i="11"/>
  <c r="CH833" i="11"/>
  <c r="G437" i="11" a="1"/>
  <c r="G437" i="11"/>
  <c r="T437" i="11" a="1"/>
  <c r="T437" i="11"/>
  <c r="H437" i="11" a="1"/>
  <c r="H437" i="11"/>
  <c r="AB159" i="11"/>
  <c r="U159" i="11" a="1"/>
  <c r="U159" i="11"/>
  <c r="CO552" i="11"/>
  <c r="CX889" i="11"/>
  <c r="CH889" i="11"/>
  <c r="CY889" i="11"/>
  <c r="U326" i="11" a="1"/>
  <c r="U326" i="11"/>
  <c r="AB326" i="11"/>
  <c r="CZ648" i="11"/>
  <c r="CX932" i="11"/>
  <c r="CH932" i="11"/>
  <c r="CO932" i="11"/>
  <c r="CV525" i="11"/>
  <c r="CV658" i="11"/>
  <c r="AB502" i="11"/>
  <c r="U502" i="11" a="1"/>
  <c r="U502" i="11"/>
  <c r="CO508" i="11"/>
  <c r="CO984" i="11"/>
  <c r="F344" i="11" a="1"/>
  <c r="F344" i="11"/>
  <c r="AA344" i="11" a="1"/>
  <c r="AA344" i="11"/>
  <c r="CV544" i="11"/>
  <c r="CZ575" i="11"/>
  <c r="CX928" i="11"/>
  <c r="CH928" i="11"/>
  <c r="DB696" i="11"/>
  <c r="CX696" i="11"/>
  <c r="CH696" i="11"/>
  <c r="CH745" i="11"/>
  <c r="CX745" i="11"/>
  <c r="CY887" i="11"/>
  <c r="CO855" i="11"/>
  <c r="DB759" i="11"/>
  <c r="CO759" i="11"/>
  <c r="CY806" i="11"/>
  <c r="CV806" i="11"/>
  <c r="CY638" i="11"/>
  <c r="CO638" i="11"/>
  <c r="CA539" i="11"/>
  <c r="DA539" i="11"/>
  <c r="CA998" i="11"/>
  <c r="CZ776" i="11"/>
  <c r="CV666" i="11"/>
  <c r="DA849" i="11"/>
  <c r="CY653" i="11"/>
  <c r="CV772" i="11"/>
  <c r="CV532" i="11"/>
  <c r="CX673" i="11"/>
  <c r="CH673" i="11"/>
  <c r="F236" i="11" a="1"/>
  <c r="F236" i="11"/>
  <c r="AA236" i="11" a="1"/>
  <c r="AA236" i="11"/>
  <c r="M27" i="21"/>
  <c r="CA927" i="11"/>
  <c r="CV988" i="11"/>
  <c r="CZ746" i="11"/>
  <c r="CZ926" i="11"/>
  <c r="CX680" i="11"/>
  <c r="CH680" i="11"/>
  <c r="DA960" i="11"/>
  <c r="AB425" i="11"/>
  <c r="U425" i="11" a="1"/>
  <c r="U425" i="11"/>
  <c r="CO565" i="11"/>
  <c r="CO894" i="11"/>
  <c r="U493" i="11" a="1"/>
  <c r="U493" i="11"/>
  <c r="AB493" i="11"/>
  <c r="CY677" i="11"/>
  <c r="CV677" i="11"/>
  <c r="CY531" i="11"/>
  <c r="CO517" i="11"/>
  <c r="CA997" i="11"/>
  <c r="DA997" i="11"/>
  <c r="DB937" i="11"/>
  <c r="DA937" i="11"/>
  <c r="DB731" i="11"/>
  <c r="CX595" i="11"/>
  <c r="CH595" i="11"/>
  <c r="CV815" i="11"/>
  <c r="CX815" i="11"/>
  <c r="CH815" i="11"/>
  <c r="CZ862" i="11"/>
  <c r="CH862" i="11"/>
  <c r="CX862" i="11"/>
  <c r="DA542" i="11"/>
  <c r="DA545" i="11"/>
  <c r="CO545" i="11"/>
  <c r="CZ553" i="11"/>
  <c r="CY553" i="11"/>
  <c r="CH978" i="11"/>
  <c r="CX978" i="11"/>
  <c r="CH875" i="11"/>
  <c r="CX875" i="11"/>
  <c r="CV629" i="11"/>
  <c r="CZ955" i="11"/>
  <c r="CO955" i="11"/>
  <c r="CO992" i="11"/>
  <c r="U84" i="11" a="1"/>
  <c r="U84" i="11"/>
  <c r="AB84" i="11"/>
  <c r="U61" i="11" a="1"/>
  <c r="U61" i="11"/>
  <c r="AB61" i="11"/>
  <c r="DA760" i="11"/>
  <c r="DB816" i="11"/>
  <c r="CY667" i="11"/>
  <c r="CV667" i="11"/>
  <c r="F334" i="11" a="1"/>
  <c r="F334" i="11"/>
  <c r="AA334" i="11" a="1"/>
  <c r="AA334" i="11"/>
  <c r="CX999" i="11"/>
  <c r="CH999" i="11"/>
  <c r="DB564" i="11"/>
  <c r="ED205" i="11"/>
  <c r="CA994" i="11"/>
  <c r="CV994" i="11"/>
  <c r="AA342" i="11" a="1"/>
  <c r="AA342" i="11"/>
  <c r="F342" i="11" a="1"/>
  <c r="F342" i="11"/>
  <c r="CH865" i="11"/>
  <c r="CX865" i="11"/>
  <c r="CO865" i="11"/>
  <c r="AB214" i="11"/>
  <c r="U214" i="11" a="1"/>
  <c r="U214" i="11"/>
  <c r="DB832" i="11"/>
  <c r="CA832" i="11"/>
  <c r="DB958" i="11"/>
  <c r="CY964" i="11"/>
  <c r="DB964" i="11"/>
  <c r="CH859" i="11"/>
  <c r="CX859" i="11"/>
  <c r="CA859" i="11"/>
  <c r="CZ780" i="11"/>
  <c r="DB780" i="11"/>
  <c r="CV869" i="11"/>
  <c r="U480" i="11" a="1"/>
  <c r="U480" i="11"/>
  <c r="AB480" i="11"/>
  <c r="CY671" i="11"/>
  <c r="CO783" i="11"/>
  <c r="CY861" i="11"/>
  <c r="CX765" i="11"/>
  <c r="CH765" i="11"/>
  <c r="T303" i="11" a="1"/>
  <c r="T303" i="11"/>
  <c r="G303" i="11" a="1"/>
  <c r="G303" i="11"/>
  <c r="H303" i="11" a="1"/>
  <c r="H303" i="11"/>
  <c r="CZ602" i="11"/>
  <c r="M84" i="21"/>
  <c r="CV706" i="11"/>
  <c r="CZ870" i="11"/>
  <c r="CO949" i="11"/>
  <c r="CY775" i="11"/>
  <c r="G171" i="11" a="1"/>
  <c r="G171" i="11"/>
  <c r="T171" i="11" a="1"/>
  <c r="T171" i="11"/>
  <c r="H171" i="11" a="1"/>
  <c r="H171" i="11"/>
  <c r="CV510" i="11"/>
  <c r="CY921" i="11"/>
  <c r="DA921" i="11"/>
  <c r="CV609" i="11"/>
  <c r="DA878" i="11"/>
  <c r="ED163" i="11"/>
  <c r="CV729" i="11"/>
  <c r="CZ860" i="11"/>
  <c r="U473" i="11" a="1"/>
  <c r="U473" i="11"/>
  <c r="AB473" i="11"/>
  <c r="CY590" i="11"/>
  <c r="DB590" i="11"/>
  <c r="CV583" i="11"/>
  <c r="CV819" i="11"/>
  <c r="CZ941" i="11"/>
  <c r="CA941" i="11"/>
  <c r="CV516" i="11"/>
  <c r="T411" i="11" a="1"/>
  <c r="T411" i="11"/>
  <c r="G411" i="11" a="1"/>
  <c r="G411" i="11"/>
  <c r="H411" i="11" a="1"/>
  <c r="H411" i="11"/>
  <c r="CX951" i="11"/>
  <c r="CH951" i="11"/>
  <c r="CY555" i="11"/>
  <c r="CV555" i="11"/>
  <c r="CH514" i="11"/>
  <c r="CX514" i="11"/>
  <c r="CO784" i="11"/>
  <c r="CZ1006" i="11"/>
  <c r="CA1006" i="11"/>
  <c r="DA919" i="11"/>
  <c r="CY919" i="11"/>
  <c r="DA954" i="11"/>
  <c r="CX792" i="11"/>
  <c r="CH792" i="11"/>
  <c r="U27" i="11" a="1"/>
  <c r="U27" i="11"/>
  <c r="AB27" i="11"/>
  <c r="CA841" i="11"/>
  <c r="CV687" i="11"/>
  <c r="CY905" i="11"/>
  <c r="CA826" i="11"/>
  <c r="CY527" i="11"/>
  <c r="DA796" i="11"/>
  <c r="CY911" i="11"/>
  <c r="CV771" i="11"/>
  <c r="CX771" i="11"/>
  <c r="CH771" i="11"/>
  <c r="CO920" i="11"/>
  <c r="CH920" i="11"/>
  <c r="CX920" i="11"/>
  <c r="DB936" i="11"/>
  <c r="CO936" i="11"/>
  <c r="DA918" i="11"/>
  <c r="CO986" i="11"/>
  <c r="CV986" i="11"/>
  <c r="AA456" i="11" a="1"/>
  <c r="AA456" i="11"/>
  <c r="T455" i="11" a="1"/>
  <c r="T455" i="11"/>
  <c r="G455" i="11" a="1"/>
  <c r="G455" i="11"/>
  <c r="H455" i="11" a="1"/>
  <c r="H455" i="11"/>
  <c r="DA633" i="11"/>
  <c r="CO617" i="11"/>
  <c r="T233" i="11" a="1"/>
  <c r="T233" i="11"/>
  <c r="G233" i="11" a="1"/>
  <c r="G233" i="11"/>
  <c r="H233" i="11" a="1"/>
  <c r="H233" i="11"/>
  <c r="DB607" i="11"/>
  <c r="CV852" i="11"/>
  <c r="U211" i="11" a="1"/>
  <c r="U211" i="11"/>
  <c r="AB211" i="11"/>
  <c r="DB567" i="11"/>
  <c r="DB770" i="11"/>
  <c r="CA770" i="11"/>
  <c r="CX940" i="11"/>
  <c r="CH940" i="11"/>
  <c r="CV940" i="11"/>
  <c r="CX703" i="11"/>
  <c r="CH703" i="11"/>
  <c r="CY570" i="11"/>
  <c r="AB403" i="11"/>
  <c r="U403" i="11" a="1"/>
  <c r="U403" i="11"/>
  <c r="CV538" i="11"/>
  <c r="CV990" i="11"/>
  <c r="CO695" i="11"/>
  <c r="DB695" i="11"/>
  <c r="DA649" i="11"/>
  <c r="DA725" i="11"/>
  <c r="CV864" i="11"/>
  <c r="CV833" i="11"/>
  <c r="DB711" i="11"/>
  <c r="DB889" i="11"/>
  <c r="CZ718" i="11"/>
  <c r="CY856" i="11"/>
  <c r="DB856" i="11"/>
  <c r="AA302" i="11" a="1"/>
  <c r="AA302" i="11"/>
  <c r="CA873" i="11"/>
  <c r="CZ932" i="11"/>
  <c r="CY670" i="11"/>
  <c r="DB546" i="11"/>
  <c r="DB525" i="11"/>
  <c r="CY766" i="11"/>
  <c r="CV766" i="11"/>
  <c r="CA530" i="11"/>
  <c r="CZ658" i="11"/>
  <c r="CA508" i="11"/>
  <c r="CH984" i="11"/>
  <c r="CX984" i="11"/>
  <c r="AB343" i="11"/>
  <c r="U343" i="11" a="1"/>
  <c r="U343" i="11"/>
  <c r="CY544" i="11"/>
  <c r="CV575" i="11"/>
  <c r="DB651" i="11"/>
  <c r="CX962" i="11"/>
  <c r="CH962" i="11"/>
  <c r="CV928" i="11"/>
  <c r="CY928" i="11"/>
  <c r="CV931" i="11"/>
  <c r="CX931" i="11"/>
  <c r="CH931" i="11"/>
  <c r="CO996" i="11"/>
  <c r="CA996" i="11"/>
  <c r="CO696" i="11"/>
  <c r="CZ696" i="11"/>
  <c r="DA745" i="11"/>
  <c r="CV745" i="11"/>
  <c r="CV887" i="11"/>
  <c r="DB855" i="11"/>
  <c r="CH638" i="11"/>
  <c r="CX638" i="11"/>
  <c r="DA594" i="11"/>
  <c r="CO558" i="11"/>
  <c r="CY558" i="11"/>
  <c r="CO737" i="11"/>
  <c r="CV737" i="11"/>
  <c r="DB637" i="11"/>
  <c r="DA793" i="11"/>
  <c r="F484" i="11" a="1"/>
  <c r="F484" i="11"/>
  <c r="AA484" i="11" a="1"/>
  <c r="AA484" i="11"/>
  <c r="CZ998" i="11"/>
  <c r="M70" i="21"/>
  <c r="DB776" i="11"/>
  <c r="CO776" i="11"/>
  <c r="CY666" i="11"/>
  <c r="CV849" i="11"/>
  <c r="DB849" i="11"/>
  <c r="CY965" i="11"/>
  <c r="CY772" i="11"/>
  <c r="CA772" i="11"/>
  <c r="CO673" i="11"/>
  <c r="CZ857" i="11"/>
  <c r="CY857" i="11"/>
  <c r="CA857" i="11"/>
  <c r="CV926" i="11"/>
  <c r="CV960" i="11"/>
  <c r="F426" i="11" a="1"/>
  <c r="F426" i="11"/>
  <c r="AA426" i="11" a="1"/>
  <c r="AA426" i="11"/>
  <c r="DA663" i="11"/>
  <c r="CY810" i="11"/>
  <c r="U351" i="11" a="1"/>
  <c r="U351" i="11"/>
  <c r="AB351" i="11"/>
  <c r="M87" i="21"/>
  <c r="CX813" i="11"/>
  <c r="CH813" i="11"/>
  <c r="CO740" i="11"/>
  <c r="DA565" i="11"/>
  <c r="G493" i="11" a="1"/>
  <c r="G493" i="11"/>
  <c r="T493" i="11" a="1"/>
  <c r="T493" i="11"/>
  <c r="H493" i="11" a="1"/>
  <c r="H493" i="11"/>
  <c r="U434" i="11" a="1"/>
  <c r="U434" i="11"/>
  <c r="Y436" i="11" a="1"/>
  <c r="Y436" i="11"/>
  <c r="AA436" i="11" a="1"/>
  <c r="AA436" i="11"/>
  <c r="AA435" i="11" a="1"/>
  <c r="AA435" i="11"/>
  <c r="T435" i="11" a="1"/>
  <c r="T435" i="11"/>
  <c r="DC680" i="11"/>
  <c r="DC771" i="11"/>
  <c r="DC678" i="11"/>
  <c r="DC763" i="11"/>
  <c r="DC868" i="11"/>
  <c r="DC802" i="11"/>
  <c r="DC996" i="11"/>
  <c r="DC583" i="11"/>
  <c r="DC782" i="11"/>
  <c r="DC808" i="11"/>
  <c r="DC931" i="11"/>
  <c r="DC863" i="11"/>
  <c r="DC673" i="11"/>
  <c r="DC978" i="11"/>
  <c r="DC963" i="11"/>
  <c r="DC920" i="11"/>
  <c r="DC665" i="11"/>
  <c r="DC893" i="11"/>
  <c r="DC751" i="11"/>
  <c r="DC741" i="11"/>
  <c r="DC917" i="11"/>
  <c r="DC913" i="11"/>
  <c r="DC947" i="11"/>
  <c r="DC773" i="11"/>
  <c r="DC765" i="11"/>
  <c r="DC740" i="11"/>
  <c r="DC717" i="11"/>
  <c r="DC778" i="11"/>
  <c r="DC907" i="11"/>
  <c r="DC909" i="11"/>
  <c r="DC756" i="11"/>
  <c r="DC672" i="11"/>
  <c r="DC534" i="11"/>
  <c r="DC801" i="11"/>
  <c r="DC548" i="11"/>
  <c r="DC689" i="11"/>
  <c r="DC595" i="11"/>
  <c r="DC892" i="11"/>
  <c r="DC784" i="11"/>
  <c r="DC982" i="11"/>
  <c r="DC729" i="11"/>
  <c r="DC843" i="11"/>
  <c r="DC600" i="11"/>
  <c r="DC837" i="11"/>
  <c r="DC626" i="11"/>
  <c r="DC609" i="11"/>
  <c r="DC654" i="11"/>
  <c r="DC940" i="11"/>
  <c r="DC683" i="11"/>
  <c r="DC697" i="11"/>
  <c r="DC638" i="11"/>
  <c r="DC838" i="11"/>
  <c r="DC617" i="11"/>
  <c r="DC714" i="11"/>
  <c r="DC691" i="11"/>
  <c r="DC858" i="11"/>
  <c r="DC574" i="11"/>
  <c r="DC949" i="11"/>
  <c r="DC644" i="11"/>
  <c r="DC841" i="11"/>
  <c r="DC647" i="11"/>
  <c r="DC612" i="11"/>
  <c r="DC541" i="11"/>
  <c r="DC951" i="11"/>
  <c r="DC569" i="11"/>
  <c r="DC620" i="11"/>
  <c r="DC987" i="11"/>
  <c r="DC979" i="11"/>
  <c r="DC824" i="11"/>
  <c r="DC529" i="11"/>
  <c r="DC830" i="11"/>
  <c r="DC811" i="11"/>
  <c r="DC508" i="11"/>
  <c r="DC598" i="11"/>
  <c r="DC641" i="11"/>
  <c r="DC580" i="11"/>
  <c r="DC742" i="11"/>
  <c r="DC1002" i="11"/>
  <c r="DC527" i="11"/>
  <c r="DC706" i="11"/>
  <c r="DC985" i="11"/>
  <c r="DC613" i="11"/>
  <c r="DC768" i="11"/>
  <c r="DC984" i="11"/>
  <c r="DC637" i="11"/>
  <c r="DC817" i="11"/>
  <c r="DC710" i="11"/>
  <c r="DC977" i="11"/>
  <c r="DC692" i="11"/>
  <c r="DC655" i="11"/>
  <c r="DC809" i="11"/>
  <c r="DC792" i="11"/>
  <c r="DC829" i="11"/>
  <c r="DC983" i="11"/>
  <c r="DC836" i="11"/>
  <c r="DC579" i="11"/>
  <c r="DC560" i="11"/>
  <c r="DC928" i="11"/>
  <c r="DC803" i="11"/>
  <c r="DC520" i="11"/>
  <c r="DC693" i="11"/>
  <c r="DC884" i="11"/>
  <c r="DC946" i="11"/>
  <c r="DC713" i="11"/>
  <c r="DC511" i="11"/>
  <c r="DC656" i="11"/>
  <c r="DC866" i="11"/>
  <c r="DC859" i="11"/>
  <c r="DC815" i="11"/>
  <c r="DC772" i="11"/>
  <c r="DC869" i="11"/>
  <c r="DC666" i="11"/>
  <c r="DC757" i="11"/>
  <c r="DC660" i="11"/>
  <c r="DC953" i="11"/>
  <c r="DC895" i="11"/>
  <c r="DC698" i="11"/>
  <c r="DC925" i="11"/>
  <c r="DC507" i="11"/>
  <c r="DC957" i="11"/>
  <c r="DC607" i="11"/>
  <c r="DC813" i="11"/>
  <c r="DC962" i="11"/>
  <c r="DC759" i="11"/>
  <c r="DC546" i="11"/>
  <c r="DC877" i="11"/>
  <c r="DC906" i="11"/>
  <c r="DC831" i="11"/>
  <c r="DC1001" i="11"/>
  <c r="DC619" i="11"/>
  <c r="DC899" i="11"/>
  <c r="DC865" i="11"/>
  <c r="DC571" i="11"/>
  <c r="DC927" i="11"/>
  <c r="DC614" i="11"/>
  <c r="DC518" i="11"/>
  <c r="DC681" i="11"/>
  <c r="DC898" i="11"/>
  <c r="DC956" i="11"/>
  <c r="DC876" i="11"/>
  <c r="DC622" i="11"/>
  <c r="DC916" i="11"/>
  <c r="DC728" i="11"/>
  <c r="DC929" i="11"/>
  <c r="DC712" i="11"/>
  <c r="DC662" i="11"/>
  <c r="DC862" i="11"/>
  <c r="DC533" i="11"/>
  <c r="DC819" i="11"/>
  <c r="DC842" i="11"/>
  <c r="DC723" i="11"/>
  <c r="DC616" i="11"/>
  <c r="DC939" i="11"/>
  <c r="DC553" i="11"/>
  <c r="DC746" i="11"/>
  <c r="DC629" i="11"/>
  <c r="DC820" i="11"/>
  <c r="DC886" i="11"/>
  <c r="DC915" i="11"/>
  <c r="DC586" i="11"/>
  <c r="DC961" i="11"/>
  <c r="DC781" i="11"/>
  <c r="DC975" i="11"/>
  <c r="DC972" i="11"/>
  <c r="DC904" i="11"/>
  <c r="U92" i="11" a="1"/>
  <c r="U92" i="11"/>
  <c r="AB92" i="11"/>
  <c r="AR27" i="11" a="1"/>
  <c r="AR27" i="11"/>
  <c r="AQ27" i="11" a="1"/>
  <c r="AQ27" i="11"/>
  <c r="AP27" i="11" a="1"/>
  <c r="AP27" i="11"/>
  <c r="AO27" i="11" a="1"/>
  <c r="AO27" i="11"/>
  <c r="T506" i="11" a="1"/>
  <c r="T506" i="11"/>
  <c r="G506" i="11" a="1"/>
  <c r="G506" i="11"/>
  <c r="H506" i="11" a="1"/>
  <c r="H506" i="11"/>
  <c r="DT127" i="11" a="1"/>
  <c r="DT127" i="11"/>
  <c r="DM127" i="11" a="1"/>
  <c r="DM127" i="11"/>
  <c r="DE127" i="11" a="1"/>
  <c r="DE127" i="11"/>
  <c r="T318" i="11" a="1"/>
  <c r="T318" i="11"/>
  <c r="G318" i="11" a="1"/>
  <c r="G318" i="11"/>
  <c r="H318" i="11" a="1"/>
  <c r="H318" i="11"/>
  <c r="DC594" i="11"/>
  <c r="DC805" i="11"/>
  <c r="AB180" i="11"/>
  <c r="U180" i="11" a="1"/>
  <c r="U180" i="11"/>
  <c r="AR127" i="11" a="1"/>
  <c r="AR127" i="11"/>
  <c r="AQ127" i="11" a="1"/>
  <c r="AQ127" i="11"/>
  <c r="AO127" i="11" a="1"/>
  <c r="AO127" i="11"/>
  <c r="AP127" i="11" a="1"/>
  <c r="AP127" i="11"/>
  <c r="DT365" i="11" a="1"/>
  <c r="DT365" i="11"/>
  <c r="DM365" i="11" a="1"/>
  <c r="DM365" i="11"/>
  <c r="DE365" i="11" a="1"/>
  <c r="DE365" i="11"/>
  <c r="DM393" i="11" a="1"/>
  <c r="DM393" i="11"/>
  <c r="DT393" i="11" a="1"/>
  <c r="DT393" i="11"/>
  <c r="DE393" i="11" a="1"/>
  <c r="DE393" i="11"/>
  <c r="G490" i="11" a="1"/>
  <c r="G490" i="11"/>
  <c r="T490" i="11" a="1"/>
  <c r="T490" i="11"/>
  <c r="H490" i="11" a="1"/>
  <c r="H490" i="11"/>
  <c r="DC544" i="11"/>
  <c r="DC796" i="11"/>
  <c r="AO393" i="11" a="1"/>
  <c r="AO393" i="11"/>
  <c r="AP393" i="11" a="1"/>
  <c r="AP393" i="11"/>
  <c r="AQ393" i="11" a="1"/>
  <c r="AQ393" i="11"/>
  <c r="AR393" i="11" a="1"/>
  <c r="AR393" i="11"/>
  <c r="AN393" i="11" a="1"/>
  <c r="AN393" i="11"/>
  <c r="DE469" i="11" a="1"/>
  <c r="DE469" i="11"/>
  <c r="DT469" i="11" a="1"/>
  <c r="DT469" i="11"/>
  <c r="DM469" i="11" a="1"/>
  <c r="DM469" i="11"/>
  <c r="DE341" i="11" a="1"/>
  <c r="DE341" i="11"/>
  <c r="DT341" i="11" a="1"/>
  <c r="DT341" i="11"/>
  <c r="DM341" i="11" a="1"/>
  <c r="DM341" i="11"/>
  <c r="DC810" i="11"/>
  <c r="AP483" i="11" a="1"/>
  <c r="AP483" i="11"/>
  <c r="AO483" i="11" a="1"/>
  <c r="AO483" i="11"/>
  <c r="AQ483" i="11" a="1"/>
  <c r="AQ483" i="11"/>
  <c r="AR483" i="11" a="1"/>
  <c r="AR483" i="11"/>
  <c r="AN483" i="11" a="1"/>
  <c r="AN483" i="11"/>
  <c r="DC725" i="11"/>
  <c r="AO233" i="11" a="1"/>
  <c r="AO233" i="11"/>
  <c r="AN233" i="11" a="1"/>
  <c r="AN233" i="11"/>
  <c r="AQ233" i="11" a="1"/>
  <c r="AQ233" i="11"/>
  <c r="AR233" i="11" a="1"/>
  <c r="AR233" i="11"/>
  <c r="AP233" i="11" a="1"/>
  <c r="AP233" i="11"/>
  <c r="DC919" i="11"/>
  <c r="AQ303" i="11" a="1"/>
  <c r="AQ303" i="11"/>
  <c r="AP303" i="11" a="1"/>
  <c r="AP303" i="11"/>
  <c r="AR303" i="11" a="1"/>
  <c r="AR303" i="11"/>
  <c r="AO303" i="11" a="1"/>
  <c r="AO303" i="11"/>
  <c r="G70" i="11" a="1"/>
  <c r="G70" i="11"/>
  <c r="T70" i="11" a="1"/>
  <c r="T70" i="11"/>
  <c r="H70" i="11" a="1"/>
  <c r="H70" i="11"/>
  <c r="AR70" i="11" a="1"/>
  <c r="AR70" i="11"/>
  <c r="G498" i="11" a="1"/>
  <c r="G498" i="11"/>
  <c r="T498" i="11" a="1"/>
  <c r="T498" i="11"/>
  <c r="H498" i="11" a="1"/>
  <c r="H498" i="11"/>
  <c r="DM139" i="11" a="1"/>
  <c r="DM139" i="11"/>
  <c r="DT139" i="11" a="1"/>
  <c r="DT139" i="11"/>
  <c r="DE139" i="11" a="1"/>
  <c r="DE139" i="11"/>
  <c r="DM283" i="11" a="1"/>
  <c r="DM283" i="11"/>
  <c r="DE283" i="11" a="1"/>
  <c r="DE283" i="11"/>
  <c r="DT283" i="11" a="1"/>
  <c r="DT283" i="11"/>
  <c r="BZ117" i="11"/>
  <c r="BX117" i="11"/>
  <c r="AN117" i="11" a="1"/>
  <c r="AN117" i="11"/>
  <c r="BY117" i="11"/>
  <c r="BW117" i="11"/>
  <c r="AR101" i="11" a="1"/>
  <c r="AR101" i="11"/>
  <c r="AO101" i="11" a="1"/>
  <c r="AO101" i="11"/>
  <c r="AQ101" i="11" a="1"/>
  <c r="AQ101" i="11"/>
  <c r="AP101" i="11" a="1"/>
  <c r="AP101" i="11"/>
  <c r="T472" i="11" a="1"/>
  <c r="T472" i="11"/>
  <c r="G472" i="11" a="1"/>
  <c r="G472" i="11"/>
  <c r="H472" i="11" a="1"/>
  <c r="H472" i="11"/>
  <c r="T126" i="11" a="1"/>
  <c r="T126" i="11"/>
  <c r="G126" i="11" a="1"/>
  <c r="G126" i="11"/>
  <c r="H126" i="11" a="1"/>
  <c r="H126" i="11"/>
  <c r="BX126" i="11"/>
  <c r="DC557" i="11"/>
  <c r="M8" i="21"/>
  <c r="ED11" i="11"/>
  <c r="DE481" i="11" a="1"/>
  <c r="DE481" i="11"/>
  <c r="DT481" i="11" a="1"/>
  <c r="DT481" i="11"/>
  <c r="DM481" i="11" a="1"/>
  <c r="DM481" i="11"/>
  <c r="G108" i="11" a="1"/>
  <c r="G108" i="11"/>
  <c r="T108" i="11" a="1"/>
  <c r="T108" i="11"/>
  <c r="H108" i="11" a="1"/>
  <c r="H108" i="11"/>
  <c r="AQ108" i="11" a="1"/>
  <c r="AQ108" i="11"/>
  <c r="DE57" i="11" a="1"/>
  <c r="DE57" i="11"/>
  <c r="DM57" i="11" a="1"/>
  <c r="DM57" i="11"/>
  <c r="DT57" i="11" a="1"/>
  <c r="DT57" i="11"/>
  <c r="AN41" i="11" a="1"/>
  <c r="AN41" i="11"/>
  <c r="AQ41" i="11" a="1"/>
  <c r="AQ41" i="11"/>
  <c r="AO41" i="11" a="1"/>
  <c r="AO41" i="11"/>
  <c r="AR41" i="11" a="1"/>
  <c r="AR41" i="11"/>
  <c r="AP41" i="11" a="1"/>
  <c r="AP41" i="11"/>
  <c r="AO501" i="11" a="1"/>
  <c r="AO501" i="11"/>
  <c r="AP501" i="11" a="1"/>
  <c r="AP501" i="11"/>
  <c r="AR501" i="11" a="1"/>
  <c r="AR501" i="11"/>
  <c r="AN501" i="11" a="1"/>
  <c r="AN501" i="11"/>
  <c r="AQ501" i="11" a="1"/>
  <c r="AQ501" i="11"/>
  <c r="DC736" i="11"/>
  <c r="T364" i="11" a="1"/>
  <c r="T364" i="11"/>
  <c r="G364" i="11" a="1"/>
  <c r="G364" i="11"/>
  <c r="H364" i="11" a="1"/>
  <c r="H364" i="11"/>
  <c r="U508" i="11" a="1"/>
  <c r="U508" i="11"/>
  <c r="AB508" i="11"/>
  <c r="DE357" i="11" a="1"/>
  <c r="DE357" i="11"/>
  <c r="DM357" i="11" a="1"/>
  <c r="DM357" i="11"/>
  <c r="DT357" i="11" a="1"/>
  <c r="DT357" i="11"/>
  <c r="U18" i="11" a="1"/>
  <c r="U18" i="11"/>
  <c r="AB18" i="11"/>
  <c r="DC559" i="11"/>
  <c r="DC902" i="11"/>
  <c r="AB338" i="11"/>
  <c r="U338" i="11" a="1"/>
  <c r="U338" i="11"/>
  <c r="DC531" i="11"/>
  <c r="T214" i="11" a="1"/>
  <c r="T214" i="11"/>
  <c r="G214" i="11" a="1"/>
  <c r="G214" i="11"/>
  <c r="H214" i="11" a="1"/>
  <c r="H214" i="11"/>
  <c r="BZ214" i="11"/>
  <c r="BW357" i="11"/>
  <c r="BZ357" i="11"/>
  <c r="BX357" i="11"/>
  <c r="BY357" i="11"/>
  <c r="AB476" i="11"/>
  <c r="U476" i="11" a="1"/>
  <c r="U476" i="11"/>
  <c r="DM207" i="11" a="1"/>
  <c r="DM207" i="11"/>
  <c r="DT207" i="11" a="1"/>
  <c r="DT207" i="11"/>
  <c r="DE207" i="11" a="1"/>
  <c r="DE207" i="11"/>
  <c r="DC684" i="11"/>
  <c r="AR81" i="11" a="1"/>
  <c r="AR81" i="11"/>
  <c r="AP81" i="11" a="1"/>
  <c r="AP81" i="11"/>
  <c r="AO81" i="11" a="1"/>
  <c r="AO81" i="11"/>
  <c r="AQ81" i="11" a="1"/>
  <c r="AQ81" i="11"/>
  <c r="AR337" i="11" a="1"/>
  <c r="AR337" i="11"/>
  <c r="AP337" i="11" a="1"/>
  <c r="AP337" i="11"/>
  <c r="AO337" i="11" a="1"/>
  <c r="AO337" i="11"/>
  <c r="AQ337" i="11" a="1"/>
  <c r="AQ337" i="11"/>
  <c r="AP297" i="11" a="1"/>
  <c r="AP297" i="11"/>
  <c r="AN297" i="11" a="1"/>
  <c r="AN297" i="11"/>
  <c r="AO297" i="11" a="1"/>
  <c r="AO297" i="11"/>
  <c r="AR297" i="11" a="1"/>
  <c r="AR297" i="11"/>
  <c r="AQ297" i="11" a="1"/>
  <c r="AQ297" i="11"/>
  <c r="DC952" i="11"/>
  <c r="DE475" i="11" a="1"/>
  <c r="DE475" i="11"/>
  <c r="DT475" i="11" a="1"/>
  <c r="DT475" i="11"/>
  <c r="DM475" i="11" a="1"/>
  <c r="DM475" i="11"/>
  <c r="U206" i="11" a="1"/>
  <c r="U206" i="11"/>
  <c r="AB206" i="11"/>
  <c r="DC903" i="11"/>
  <c r="AN83" i="11" a="1"/>
  <c r="AN83" i="11"/>
  <c r="BW83" i="11"/>
  <c r="BZ83" i="11"/>
  <c r="BX83" i="11"/>
  <c r="BY83" i="11"/>
  <c r="DC722" i="11"/>
  <c r="T50" i="11" a="1"/>
  <c r="T50" i="11"/>
  <c r="G50" i="11" a="1"/>
  <c r="G50" i="11"/>
  <c r="H50" i="11" a="1"/>
  <c r="H50" i="11"/>
  <c r="T306" i="11" a="1"/>
  <c r="T306" i="11"/>
  <c r="G306" i="11" a="1"/>
  <c r="G306" i="11"/>
  <c r="H306" i="11" a="1"/>
  <c r="H306" i="11"/>
  <c r="AQ306" i="11" a="1"/>
  <c r="AQ306" i="11"/>
  <c r="DC974" i="11"/>
  <c r="G228" i="11" a="1"/>
  <c r="G228" i="11"/>
  <c r="T228" i="11" a="1"/>
  <c r="T228" i="11"/>
  <c r="H228" i="11" a="1"/>
  <c r="H228" i="11"/>
  <c r="AO228" i="11" a="1"/>
  <c r="AO228" i="11"/>
  <c r="G432" i="11" a="1"/>
  <c r="G432" i="11"/>
  <c r="T432" i="11" a="1"/>
  <c r="T432" i="11"/>
  <c r="H432" i="11" a="1"/>
  <c r="H432" i="11"/>
  <c r="DE31" i="11" a="1"/>
  <c r="DE31" i="11"/>
  <c r="DM31" i="11" a="1"/>
  <c r="DM31" i="11"/>
  <c r="DT31" i="11" a="1"/>
  <c r="DT31" i="11"/>
  <c r="AQ199" i="11" a="1"/>
  <c r="AQ199" i="11"/>
  <c r="AO199" i="11" a="1"/>
  <c r="AO199" i="11"/>
  <c r="AR199" i="11" a="1"/>
  <c r="AR199" i="11"/>
  <c r="AP199" i="11" a="1"/>
  <c r="AP199" i="11"/>
  <c r="AA150" i="11" a="1"/>
  <c r="AA150" i="11"/>
  <c r="F150" i="11" a="1"/>
  <c r="F150" i="11"/>
  <c r="Y151" i="11" a="1"/>
  <c r="Y151" i="11"/>
  <c r="DE263" i="11" a="1"/>
  <c r="DE263" i="11"/>
  <c r="DT263" i="11" a="1"/>
  <c r="DT263" i="11"/>
  <c r="DM263" i="11" a="1"/>
  <c r="DM263" i="11"/>
  <c r="BZ289" i="11"/>
  <c r="BW289" i="11"/>
  <c r="BY289" i="11"/>
  <c r="BX289" i="11"/>
  <c r="T88" i="11" a="1"/>
  <c r="T88" i="11"/>
  <c r="G88" i="11" a="1"/>
  <c r="G88" i="11"/>
  <c r="H88" i="11" a="1"/>
  <c r="H88" i="11"/>
  <c r="DM71" i="11" a="1"/>
  <c r="DM71" i="11"/>
  <c r="DE71" i="11" a="1"/>
  <c r="DE71" i="11"/>
  <c r="DT71" i="11" a="1"/>
  <c r="DT71" i="11"/>
  <c r="DC791" i="11"/>
  <c r="DC881" i="11"/>
  <c r="DC769" i="11"/>
  <c r="DC610" i="11"/>
  <c r="DM371" i="11" a="1"/>
  <c r="DM371" i="11"/>
  <c r="DE371" i="11" a="1"/>
  <c r="DE371" i="11"/>
  <c r="DT371" i="11" a="1"/>
  <c r="DT371" i="11"/>
  <c r="BW245" i="11"/>
  <c r="BX245" i="11"/>
  <c r="BZ245" i="11"/>
  <c r="BY245" i="11"/>
  <c r="AN245" i="11" a="1"/>
  <c r="AN245" i="11"/>
  <c r="DT335" i="11" a="1"/>
  <c r="DT335" i="11"/>
  <c r="DM335" i="11" a="1"/>
  <c r="DM335" i="11"/>
  <c r="DE335" i="11" a="1"/>
  <c r="DE335" i="11"/>
  <c r="G330" i="11" a="1"/>
  <c r="G330" i="11"/>
  <c r="T330" i="11" a="1"/>
  <c r="T330" i="11"/>
  <c r="H330" i="11" a="1"/>
  <c r="H330" i="11"/>
  <c r="AQ330" i="11" a="1"/>
  <c r="AQ330" i="11"/>
  <c r="DC582" i="11"/>
  <c r="DC934" i="11"/>
  <c r="DC799" i="11"/>
  <c r="DC753" i="11"/>
  <c r="AO478" i="11" a="1"/>
  <c r="AO478" i="11"/>
  <c r="AB134" i="11"/>
  <c r="U134" i="11" a="1"/>
  <c r="U134" i="11"/>
  <c r="T302" i="11" a="1"/>
  <c r="T302" i="11"/>
  <c r="G302" i="11" a="1"/>
  <c r="G302" i="11"/>
  <c r="H302" i="11" a="1"/>
  <c r="H302" i="11"/>
  <c r="AR302" i="11" a="1"/>
  <c r="AR302" i="11"/>
  <c r="AR463" i="11" a="1"/>
  <c r="AR463" i="11"/>
  <c r="AQ463" i="11" a="1"/>
  <c r="AQ463" i="11"/>
  <c r="AP463" i="11" a="1"/>
  <c r="AP463" i="11"/>
  <c r="AO463" i="11" a="1"/>
  <c r="AO463" i="11"/>
  <c r="AO455" i="11" a="1"/>
  <c r="AO455" i="11"/>
  <c r="AR455" i="11" a="1"/>
  <c r="AR455" i="11"/>
  <c r="AP455" i="11" a="1"/>
  <c r="AP455" i="11"/>
  <c r="AQ455" i="11" a="1"/>
  <c r="AQ455" i="11"/>
  <c r="AR133" i="11" a="1"/>
  <c r="AR133" i="11"/>
  <c r="AP133" i="11" a="1"/>
  <c r="AP133" i="11"/>
  <c r="AQ133" i="11" a="1"/>
  <c r="AQ133" i="11"/>
  <c r="AO133" i="11" a="1"/>
  <c r="AO133" i="11"/>
  <c r="F429" i="11" a="1"/>
  <c r="F429" i="11"/>
  <c r="AA429" i="11" a="1"/>
  <c r="AA429" i="11"/>
  <c r="Y430" i="11" a="1"/>
  <c r="Y430" i="11"/>
  <c r="AP39" i="11" a="1"/>
  <c r="AP39" i="11"/>
  <c r="AQ39" i="11" a="1"/>
  <c r="AQ39" i="11"/>
  <c r="AN39" i="11" a="1"/>
  <c r="AN39" i="11"/>
  <c r="AO39" i="11" a="1"/>
  <c r="AO39" i="11"/>
  <c r="AR39" i="11" a="1"/>
  <c r="AR39" i="11"/>
  <c r="AB216" i="11"/>
  <c r="U216" i="11" a="1"/>
  <c r="U216" i="11"/>
  <c r="DT443" i="11" a="1"/>
  <c r="DT443" i="11"/>
  <c r="DE443" i="11" a="1"/>
  <c r="DE443" i="11"/>
  <c r="DM443" i="11" a="1"/>
  <c r="DM443" i="11"/>
  <c r="AB488" i="11"/>
  <c r="U488" i="11" a="1"/>
  <c r="U488" i="11"/>
  <c r="DE361" i="11" a="1"/>
  <c r="DE361" i="11"/>
  <c r="DM361" i="11" a="1"/>
  <c r="DM361" i="11"/>
  <c r="DT361" i="11" a="1"/>
  <c r="DT361" i="11"/>
  <c r="DC703" i="11"/>
  <c r="DT303" i="11" a="1"/>
  <c r="DT303" i="11"/>
  <c r="DE303" i="11" a="1"/>
  <c r="DE303" i="11"/>
  <c r="DM303" i="11" a="1"/>
  <c r="DM303" i="11"/>
  <c r="AB342" i="11"/>
  <c r="U342" i="11" a="1"/>
  <c r="U342" i="11"/>
  <c r="U344" i="11" a="1"/>
  <c r="U344" i="11"/>
  <c r="AB344" i="11"/>
  <c r="DT437" i="11" a="1"/>
  <c r="DT437" i="11"/>
  <c r="DM437" i="11" a="1"/>
  <c r="DM437" i="11"/>
  <c r="DE437" i="11" a="1"/>
  <c r="DE437" i="11"/>
  <c r="DE473" i="11" a="1"/>
  <c r="DE473" i="11"/>
  <c r="DM473" i="11" a="1"/>
  <c r="DM473" i="11"/>
  <c r="DT473" i="11" a="1"/>
  <c r="DT473" i="11"/>
  <c r="DC1004" i="11"/>
  <c r="G304" i="11" a="1"/>
  <c r="G304" i="11"/>
  <c r="T304" i="11" a="1"/>
  <c r="T304" i="11"/>
  <c r="H304" i="11" a="1"/>
  <c r="H304" i="11"/>
  <c r="DC630" i="11"/>
  <c r="T494" i="11" a="1"/>
  <c r="T494" i="11"/>
  <c r="G494" i="11" a="1"/>
  <c r="G494" i="11"/>
  <c r="H494" i="11" a="1"/>
  <c r="H494" i="11"/>
  <c r="DM425" i="11" a="1"/>
  <c r="DM425" i="11"/>
  <c r="DE425" i="11" a="1"/>
  <c r="DE425" i="11"/>
  <c r="DT425" i="11" a="1"/>
  <c r="DT425" i="11"/>
  <c r="DT235" i="11" a="1"/>
  <c r="DT235" i="11"/>
  <c r="DE235" i="11" a="1"/>
  <c r="DE235" i="11"/>
  <c r="DM235" i="11" a="1"/>
  <c r="DM235" i="11"/>
  <c r="DE359" i="11" a="1"/>
  <c r="DE359" i="11"/>
  <c r="DM359" i="11" a="1"/>
  <c r="DM359" i="11"/>
  <c r="DT359" i="11" a="1"/>
  <c r="DT359" i="11"/>
  <c r="DM43" i="11" a="1"/>
  <c r="DM43" i="11"/>
  <c r="DE43" i="11" a="1"/>
  <c r="DE43" i="11"/>
  <c r="DT43" i="11" a="1"/>
  <c r="DT43" i="11"/>
  <c r="AQ91" i="11" a="1"/>
  <c r="AQ91" i="11"/>
  <c r="AO91" i="11" a="1"/>
  <c r="AO91" i="11"/>
  <c r="AR91" i="11" a="1"/>
  <c r="AR91" i="11"/>
  <c r="AP91" i="11" a="1"/>
  <c r="AP91" i="11"/>
  <c r="BW333" i="11"/>
  <c r="BY333" i="11"/>
  <c r="BZ333" i="11"/>
  <c r="BX333" i="11"/>
  <c r="DC861" i="11"/>
  <c r="T362" i="11" a="1"/>
  <c r="T362" i="11"/>
  <c r="G362" i="11" a="1"/>
  <c r="G362" i="11"/>
  <c r="H362" i="11" a="1"/>
  <c r="H362" i="11"/>
  <c r="BX235" i="11"/>
  <c r="BW235" i="11"/>
  <c r="BY235" i="11"/>
  <c r="BZ235" i="11"/>
  <c r="U428" i="11" a="1"/>
  <c r="U428" i="11"/>
  <c r="AB428" i="11"/>
  <c r="DC538" i="11"/>
  <c r="DE333" i="11" a="1"/>
  <c r="DE333" i="11"/>
  <c r="DT333" i="11" a="1"/>
  <c r="DT333" i="11"/>
  <c r="DM333" i="11" a="1"/>
  <c r="DM333" i="11"/>
  <c r="DC955" i="11"/>
  <c r="T488" i="11" a="1"/>
  <c r="T488" i="11"/>
  <c r="G488" i="11" a="1"/>
  <c r="G488" i="11"/>
  <c r="H488" i="11" a="1"/>
  <c r="H488" i="11"/>
  <c r="DC737" i="11"/>
  <c r="DC651" i="11"/>
  <c r="DC525" i="11"/>
  <c r="AB318" i="11"/>
  <c r="U318" i="11" a="1"/>
  <c r="U318" i="11"/>
  <c r="T196" i="11" a="1"/>
  <c r="T196" i="11"/>
  <c r="G196" i="11" a="1"/>
  <c r="G196" i="11"/>
  <c r="H196" i="11" a="1"/>
  <c r="H196" i="11"/>
  <c r="G470" i="11" a="1"/>
  <c r="G470" i="11"/>
  <c r="T470" i="11" a="1"/>
  <c r="T470" i="11"/>
  <c r="H470" i="11" a="1"/>
  <c r="H470" i="11"/>
  <c r="DE489" i="11" a="1"/>
  <c r="DE489" i="11"/>
  <c r="DM489" i="11" a="1"/>
  <c r="DM489" i="11"/>
  <c r="DT489" i="11" a="1"/>
  <c r="DT489" i="11"/>
  <c r="DT15" i="11" a="1"/>
  <c r="DT15" i="11"/>
  <c r="DE15" i="11" a="1"/>
  <c r="DE15" i="11"/>
  <c r="DM15" i="11" a="1"/>
  <c r="DM15" i="11"/>
  <c r="AR251" i="11" a="1"/>
  <c r="AR251" i="11"/>
  <c r="AP251" i="11" a="1"/>
  <c r="AP251" i="11"/>
  <c r="AO251" i="11" a="1"/>
  <c r="AO251" i="11"/>
  <c r="AQ251" i="11" a="1"/>
  <c r="AQ251" i="11"/>
  <c r="DC658" i="11"/>
  <c r="DC570" i="11"/>
  <c r="G180" i="11" a="1"/>
  <c r="G180" i="11"/>
  <c r="T180" i="11" a="1"/>
  <c r="T180" i="11"/>
  <c r="H180" i="11" a="1"/>
  <c r="H180" i="11"/>
  <c r="G366" i="11" a="1"/>
  <c r="G366" i="11"/>
  <c r="T366" i="11" a="1"/>
  <c r="T366" i="11"/>
  <c r="H366" i="11" a="1"/>
  <c r="H366" i="11"/>
  <c r="AR366" i="11" a="1"/>
  <c r="AR366" i="11"/>
  <c r="AQ469" i="11" a="1"/>
  <c r="AQ469" i="11"/>
  <c r="AR469" i="11" a="1"/>
  <c r="AR469" i="11"/>
  <c r="AP469" i="11" a="1"/>
  <c r="AP469" i="11"/>
  <c r="AO469" i="11" a="1"/>
  <c r="AO469" i="11"/>
  <c r="DT215" i="11" a="1"/>
  <c r="DT215" i="11"/>
  <c r="DE215" i="11" a="1"/>
  <c r="DE215" i="11"/>
  <c r="DM215" i="11" a="1"/>
  <c r="DM215" i="11"/>
  <c r="DC551" i="11"/>
  <c r="U490" i="11" a="1"/>
  <c r="U490" i="11"/>
  <c r="AB490" i="11"/>
  <c r="AB16" i="11"/>
  <c r="U16" i="11" a="1"/>
  <c r="U16" i="11"/>
  <c r="DT251" i="11" a="1"/>
  <c r="DT251" i="11"/>
  <c r="DM251" i="11" a="1"/>
  <c r="DM251" i="11"/>
  <c r="DE251" i="11" a="1"/>
  <c r="DE251" i="11"/>
  <c r="DC575" i="11"/>
  <c r="DT499" i="11" a="1"/>
  <c r="DT499" i="11"/>
  <c r="DM499" i="11" a="1"/>
  <c r="DM499" i="11"/>
  <c r="DE499" i="11" a="1"/>
  <c r="DE499" i="11"/>
  <c r="AP105" i="11" a="1"/>
  <c r="AP105" i="11"/>
  <c r="AQ105" i="11" a="1"/>
  <c r="AQ105" i="11"/>
  <c r="AO105" i="11" a="1"/>
  <c r="AO105" i="11"/>
  <c r="AR105" i="11" a="1"/>
  <c r="AR105" i="11"/>
  <c r="AQ365" i="11" a="1"/>
  <c r="AQ365" i="11"/>
  <c r="AP365" i="11" a="1"/>
  <c r="AP365" i="11"/>
  <c r="AR365" i="11" a="1"/>
  <c r="AR365" i="11"/>
  <c r="AO365" i="11" a="1"/>
  <c r="AO365" i="11"/>
  <c r="AR212" i="11" a="1"/>
  <c r="AR212" i="11"/>
  <c r="AO212" i="11" a="1"/>
  <c r="AO212" i="11"/>
  <c r="AP212" i="11" a="1"/>
  <c r="AP212" i="11"/>
  <c r="AQ212" i="11" a="1"/>
  <c r="AQ212" i="11"/>
  <c r="AB132" i="11"/>
  <c r="U132" i="11" a="1"/>
  <c r="U132" i="11"/>
  <c r="T454" i="11" a="1"/>
  <c r="T454" i="11"/>
  <c r="G454" i="11" a="1"/>
  <c r="G454" i="11"/>
  <c r="H454" i="11" a="1"/>
  <c r="H454" i="11"/>
  <c r="DC648" i="11"/>
  <c r="DM403" i="11" a="1"/>
  <c r="DM403" i="11"/>
  <c r="DE403" i="11" a="1"/>
  <c r="DE403" i="11"/>
  <c r="DT403" i="11" a="1"/>
  <c r="DT403" i="11"/>
  <c r="G474" i="11" a="1"/>
  <c r="G474" i="11"/>
  <c r="T474" i="11" a="1"/>
  <c r="T474" i="11"/>
  <c r="H474" i="11" a="1"/>
  <c r="H474" i="11"/>
  <c r="DC994" i="11"/>
  <c r="DC564" i="11"/>
  <c r="DM187" i="11" a="1"/>
  <c r="DM187" i="11"/>
  <c r="DE187" i="11" a="1"/>
  <c r="DE187" i="11"/>
  <c r="DT187" i="11" a="1"/>
  <c r="DT187" i="11"/>
  <c r="G80" i="11" a="1"/>
  <c r="G80" i="11"/>
  <c r="T80" i="11" a="1"/>
  <c r="T80" i="11"/>
  <c r="H80" i="11" a="1"/>
  <c r="H80" i="11"/>
  <c r="BX80" i="11"/>
  <c r="AB498" i="11"/>
  <c r="U498" i="11" a="1"/>
  <c r="U498" i="11"/>
  <c r="DE129" i="11" a="1"/>
  <c r="DE129" i="11"/>
  <c r="DT129" i="11" a="1"/>
  <c r="DT129" i="11"/>
  <c r="DM129" i="11" a="1"/>
  <c r="DM129" i="11"/>
  <c r="DT467" i="11" a="1"/>
  <c r="DT467" i="11"/>
  <c r="DE467" i="11" a="1"/>
  <c r="DE467" i="11"/>
  <c r="DM467" i="11" a="1"/>
  <c r="DM467" i="11"/>
  <c r="DT101" i="11" a="1"/>
  <c r="DT101" i="11"/>
  <c r="DE101" i="11" a="1"/>
  <c r="DE101" i="11"/>
  <c r="DM101" i="11" a="1"/>
  <c r="DM101" i="11"/>
  <c r="BY113" i="11"/>
  <c r="BW113" i="11"/>
  <c r="BX113" i="11"/>
  <c r="BZ113" i="11"/>
  <c r="DC933" i="11"/>
  <c r="DC719" i="11"/>
  <c r="AA137" i="11" a="1"/>
  <c r="AA137" i="11"/>
  <c r="F137" i="11" a="1"/>
  <c r="F137" i="11"/>
  <c r="Y138" i="11" a="1"/>
  <c r="Y138" i="11"/>
  <c r="DC922" i="11"/>
  <c r="AA44" i="11" a="1"/>
  <c r="AA44" i="11"/>
  <c r="F44" i="11" a="1"/>
  <c r="F44" i="11"/>
  <c r="Y45" i="11" a="1"/>
  <c r="Y45" i="11"/>
  <c r="F372" i="11" a="1"/>
  <c r="F372" i="11"/>
  <c r="AA372" i="11" a="1"/>
  <c r="AA372" i="11"/>
  <c r="Y373" i="11" a="1"/>
  <c r="Y373" i="11"/>
  <c r="DE497" i="11" a="1"/>
  <c r="DE497" i="11"/>
  <c r="DM497" i="11" a="1"/>
  <c r="DM497" i="11"/>
  <c r="DT497" i="11" a="1"/>
  <c r="DT497" i="11"/>
  <c r="DM237" i="11" a="1"/>
  <c r="DM237" i="11"/>
  <c r="DT237" i="11" a="1"/>
  <c r="DT237" i="11"/>
  <c r="DE237" i="11" a="1"/>
  <c r="DE237" i="11"/>
  <c r="DM507" i="11" a="1"/>
  <c r="DM507" i="11"/>
  <c r="DE507" i="11" a="1"/>
  <c r="DE507" i="11"/>
  <c r="DT507" i="11" a="1"/>
  <c r="DT507" i="11"/>
  <c r="DC524" i="11"/>
  <c r="DM419" i="11" a="1"/>
  <c r="DM419" i="11"/>
  <c r="DT419" i="11" a="1"/>
  <c r="DT419" i="11"/>
  <c r="DE419" i="11" a="1"/>
  <c r="DE419" i="11"/>
  <c r="DC724" i="11"/>
  <c r="DM41" i="11" a="1"/>
  <c r="DM41" i="11"/>
  <c r="DE41" i="11" a="1"/>
  <c r="DE41" i="11"/>
  <c r="DT41" i="11" a="1"/>
  <c r="DT41" i="11"/>
  <c r="DM118" i="11" a="1"/>
  <c r="DM118" i="11"/>
  <c r="DE118" i="11" a="1"/>
  <c r="DE118" i="11"/>
  <c r="DT118" i="11" a="1"/>
  <c r="DT118" i="11"/>
  <c r="T324" i="11" a="1"/>
  <c r="T324" i="11"/>
  <c r="G324" i="11" a="1"/>
  <c r="G324" i="11"/>
  <c r="H324" i="11" a="1"/>
  <c r="H324" i="11"/>
  <c r="G82" i="11" a="1"/>
  <c r="G82" i="11"/>
  <c r="T82" i="11" a="1"/>
  <c r="T82" i="11"/>
  <c r="H82" i="11" a="1"/>
  <c r="H82" i="11"/>
  <c r="DC730" i="11"/>
  <c r="T314" i="11" a="1"/>
  <c r="T314" i="11"/>
  <c r="G314" i="11" a="1"/>
  <c r="G314" i="11"/>
  <c r="H314" i="11" a="1"/>
  <c r="H314" i="11"/>
  <c r="AP314" i="11" a="1"/>
  <c r="AP314" i="11"/>
  <c r="DC910" i="11"/>
  <c r="DM461" i="11" a="1"/>
  <c r="DM461" i="11"/>
  <c r="DT461" i="11" a="1"/>
  <c r="DT461" i="11"/>
  <c r="DE461" i="11" a="1"/>
  <c r="DE461" i="11"/>
  <c r="DT65" i="11" a="1"/>
  <c r="DT65" i="11"/>
  <c r="DE65" i="11" a="1"/>
  <c r="DE65" i="11"/>
  <c r="DM65" i="11" a="1"/>
  <c r="DM65" i="11"/>
  <c r="G504" i="11" a="1"/>
  <c r="G504" i="11"/>
  <c r="T504" i="11" a="1"/>
  <c r="T504" i="11"/>
  <c r="H504" i="11" a="1"/>
  <c r="H504" i="11"/>
  <c r="DE35" i="11" a="1"/>
  <c r="DE35" i="11"/>
  <c r="DT35" i="11" a="1"/>
  <c r="DT35" i="11"/>
  <c r="DM35" i="11" a="1"/>
  <c r="DM35" i="11"/>
  <c r="DC764" i="11"/>
  <c r="DT485" i="11" a="1"/>
  <c r="DT485" i="11"/>
  <c r="DM485" i="11" a="1"/>
  <c r="DM485" i="11"/>
  <c r="DE485" i="11" a="1"/>
  <c r="DE485" i="11"/>
  <c r="AB364" i="11"/>
  <c r="U364" i="11" a="1"/>
  <c r="U364" i="11"/>
  <c r="DM407" i="11" a="1"/>
  <c r="DM407" i="11"/>
  <c r="DT407" i="11" a="1"/>
  <c r="DT407" i="11"/>
  <c r="DE407" i="11" a="1"/>
  <c r="DE407" i="11"/>
  <c r="DC677" i="11"/>
  <c r="G316" i="11" a="1"/>
  <c r="G316" i="11"/>
  <c r="T316" i="11" a="1"/>
  <c r="T316" i="11"/>
  <c r="H316" i="11" a="1"/>
  <c r="H316" i="11"/>
  <c r="AN316" i="11" a="1"/>
  <c r="AN316" i="11"/>
  <c r="G502" i="11" a="1"/>
  <c r="G502" i="11"/>
  <c r="T502" i="11" a="1"/>
  <c r="T502" i="11"/>
  <c r="H502" i="11" a="1"/>
  <c r="H502" i="11"/>
  <c r="AR502" i="11" a="1"/>
  <c r="AR502" i="11"/>
  <c r="DC581" i="11"/>
  <c r="DC611" i="11"/>
  <c r="AP143" i="11" a="1"/>
  <c r="AP143" i="11"/>
  <c r="AO143" i="11" a="1"/>
  <c r="AO143" i="11"/>
  <c r="AR143" i="11" a="1"/>
  <c r="AR143" i="11"/>
  <c r="AQ143" i="11" a="1"/>
  <c r="AQ143" i="11"/>
  <c r="AN143" i="11" a="1"/>
  <c r="AN143" i="11"/>
  <c r="DC923" i="11"/>
  <c r="DC578" i="11"/>
  <c r="DC970" i="11"/>
  <c r="DC603" i="11"/>
  <c r="DT107" i="11" a="1"/>
  <c r="DT107" i="11"/>
  <c r="DE107" i="11" a="1"/>
  <c r="DE107" i="11"/>
  <c r="DM107" i="11" a="1"/>
  <c r="DM107" i="11"/>
  <c r="DE363" i="11" a="1"/>
  <c r="DE363" i="11"/>
  <c r="DT363" i="11" a="1"/>
  <c r="DT363" i="11"/>
  <c r="DM363" i="11" a="1"/>
  <c r="DM363" i="11"/>
  <c r="DT93" i="11" a="1"/>
  <c r="DT93" i="11"/>
  <c r="DM93" i="11" a="1"/>
  <c r="DM93" i="11"/>
  <c r="DE93" i="11" a="1"/>
  <c r="DE93" i="11"/>
  <c r="DC675" i="11"/>
  <c r="AO187" i="11" a="1"/>
  <c r="AO187" i="11"/>
  <c r="AR187" i="11" a="1"/>
  <c r="AR187" i="11"/>
  <c r="AQ187" i="11" a="1"/>
  <c r="AQ187" i="11"/>
  <c r="AP187" i="11" a="1"/>
  <c r="AP187" i="11"/>
  <c r="AN187" i="11" a="1"/>
  <c r="AN187" i="11"/>
  <c r="AQ109" i="11" a="1"/>
  <c r="AQ109" i="11"/>
  <c r="AR109" i="11" a="1"/>
  <c r="AR109" i="11"/>
  <c r="AP109" i="11" a="1"/>
  <c r="AP109" i="11"/>
  <c r="AO109" i="11" a="1"/>
  <c r="AO109" i="11"/>
  <c r="DC621" i="11"/>
  <c r="DC798" i="11"/>
  <c r="DC966" i="11"/>
  <c r="AN149" i="11" a="1"/>
  <c r="AN149" i="11"/>
  <c r="AP149" i="11" a="1"/>
  <c r="AP149" i="11"/>
  <c r="AQ149" i="11" a="1"/>
  <c r="AQ149" i="11"/>
  <c r="AO149" i="11" a="1"/>
  <c r="AO149" i="11"/>
  <c r="AR149" i="11" a="1"/>
  <c r="AR149" i="11"/>
  <c r="DC588" i="11"/>
  <c r="AB50" i="11"/>
  <c r="U50" i="11" a="1"/>
  <c r="U50" i="11"/>
  <c r="AQ129" i="11" a="1"/>
  <c r="AQ129" i="11"/>
  <c r="AR129" i="11" a="1"/>
  <c r="AR129" i="11"/>
  <c r="AP129" i="11" a="1"/>
  <c r="AP129" i="11"/>
  <c r="AO129" i="11" a="1"/>
  <c r="AO129" i="11"/>
  <c r="AN129" i="11" a="1"/>
  <c r="AN129" i="11"/>
  <c r="AO467" i="11" a="1"/>
  <c r="AO467" i="11"/>
  <c r="AQ467" i="11" a="1"/>
  <c r="AQ467" i="11"/>
  <c r="AP467" i="11" a="1"/>
  <c r="AP467" i="11"/>
  <c r="AR467" i="11" a="1"/>
  <c r="AR467" i="11"/>
  <c r="DC818" i="11"/>
  <c r="DC912" i="11"/>
  <c r="G194" i="11" a="1"/>
  <c r="G194" i="11"/>
  <c r="T194" i="11" a="1"/>
  <c r="T194" i="11"/>
  <c r="H194" i="11" a="1"/>
  <c r="H194" i="11"/>
  <c r="BZ31" i="11"/>
  <c r="BW31" i="11"/>
  <c r="BX31" i="11"/>
  <c r="BY31" i="11"/>
  <c r="G96" i="11" a="1"/>
  <c r="G96" i="11"/>
  <c r="T96" i="11" a="1"/>
  <c r="T96" i="11"/>
  <c r="H96" i="11" a="1"/>
  <c r="H96" i="11"/>
  <c r="DT26" i="11" a="1"/>
  <c r="DT26" i="11"/>
  <c r="DE26" i="11" a="1"/>
  <c r="DE26" i="11"/>
  <c r="DM26" i="11" a="1"/>
  <c r="DM26" i="11"/>
  <c r="DC587" i="11"/>
  <c r="F202" i="11" a="1"/>
  <c r="F202" i="11"/>
  <c r="AA202" i="11" a="1"/>
  <c r="AA202" i="11"/>
  <c r="Y203" i="11" a="1"/>
  <c r="Y203" i="11"/>
  <c r="DC701" i="11"/>
  <c r="AR221" i="11" a="1"/>
  <c r="AR221" i="11"/>
  <c r="AP221" i="11" a="1"/>
  <c r="AP221" i="11"/>
  <c r="AQ221" i="11" a="1"/>
  <c r="AQ221" i="11"/>
  <c r="AO221" i="11" a="1"/>
  <c r="AO221" i="11"/>
  <c r="AB148" i="11"/>
  <c r="U148" i="11" a="1"/>
  <c r="U148" i="11"/>
  <c r="T20" i="11" a="1"/>
  <c r="T20" i="11"/>
  <c r="G20" i="11" a="1"/>
  <c r="G20" i="11"/>
  <c r="H20" i="11" a="1"/>
  <c r="H20" i="11"/>
  <c r="AO20" i="11" a="1"/>
  <c r="AO20" i="11"/>
  <c r="DE48" i="11" a="1"/>
  <c r="DE48" i="11"/>
  <c r="DM48" i="11" a="1"/>
  <c r="DM48" i="11"/>
  <c r="DT48" i="11" a="1"/>
  <c r="DT48" i="11"/>
  <c r="U88" i="11" a="1"/>
  <c r="U88" i="11"/>
  <c r="AB88" i="11"/>
  <c r="T72" i="11" a="1"/>
  <c r="T72" i="11"/>
  <c r="G72" i="11" a="1"/>
  <c r="G72" i="11"/>
  <c r="H72" i="11" a="1"/>
  <c r="H72" i="11"/>
  <c r="DT241" i="11" a="1"/>
  <c r="DT241" i="11"/>
  <c r="DM241" i="11" a="1"/>
  <c r="DM241" i="11"/>
  <c r="DE241" i="11" a="1"/>
  <c r="DE241" i="11"/>
  <c r="BX321" i="11"/>
  <c r="BW321" i="11"/>
  <c r="BZ321" i="11"/>
  <c r="BY321" i="11"/>
  <c r="DE67" i="11" a="1"/>
  <c r="DE67" i="11"/>
  <c r="DT67" i="11" a="1"/>
  <c r="DT67" i="11"/>
  <c r="DM67" i="11" a="1"/>
  <c r="DM67" i="11"/>
  <c r="DC593" i="11"/>
  <c r="DM457" i="11" a="1"/>
  <c r="DM457" i="11"/>
  <c r="DE457" i="11" a="1"/>
  <c r="DE457" i="11"/>
  <c r="DT457" i="11" a="1"/>
  <c r="DT457" i="11"/>
  <c r="DC758" i="11"/>
  <c r="DC694" i="11"/>
  <c r="AQ339" i="11" a="1"/>
  <c r="AQ339" i="11"/>
  <c r="AO339" i="11" a="1"/>
  <c r="AO339" i="11"/>
  <c r="AR339" i="11" a="1"/>
  <c r="AR339" i="11"/>
  <c r="AP339" i="11" a="1"/>
  <c r="AP339" i="11"/>
  <c r="DC943" i="11"/>
  <c r="T232" i="11" a="1"/>
  <c r="T232" i="11"/>
  <c r="G232" i="11" a="1"/>
  <c r="G232" i="11"/>
  <c r="H232" i="11" a="1"/>
  <c r="H232" i="11"/>
  <c r="AP232" i="11" a="1"/>
  <c r="AP232" i="11"/>
  <c r="G460" i="11" a="1"/>
  <c r="G460" i="11"/>
  <c r="T460" i="11" a="1"/>
  <c r="T460" i="11"/>
  <c r="H460" i="11" a="1"/>
  <c r="H460" i="11"/>
  <c r="DM478" i="11" a="1"/>
  <c r="DM478" i="11"/>
  <c r="DE478" i="11" a="1"/>
  <c r="DE478" i="11"/>
  <c r="DT478" i="11" a="1"/>
  <c r="DT478" i="11"/>
  <c r="AB334" i="11"/>
  <c r="U334" i="11" a="1"/>
  <c r="U334" i="11"/>
  <c r="AQ159" i="11" a="1"/>
  <c r="AQ159" i="11"/>
  <c r="AR159" i="11" a="1"/>
  <c r="AR159" i="11"/>
  <c r="AP159" i="11" a="1"/>
  <c r="AP159" i="11"/>
  <c r="AO159" i="11" a="1"/>
  <c r="AO159" i="11"/>
  <c r="DT325" i="11" a="1"/>
  <c r="DT325" i="11"/>
  <c r="DE325" i="11" a="1"/>
  <c r="DE325" i="11"/>
  <c r="DM325" i="11" a="1"/>
  <c r="DM325" i="11"/>
  <c r="AB426" i="11"/>
  <c r="U426" i="11" a="1"/>
  <c r="U426" i="11"/>
  <c r="DT455" i="11" a="1"/>
  <c r="DT455" i="11"/>
  <c r="DM455" i="11" a="1"/>
  <c r="DM455" i="11"/>
  <c r="DE455" i="11" a="1"/>
  <c r="DE455" i="11"/>
  <c r="AB40" i="11"/>
  <c r="U40" i="11" a="1"/>
  <c r="U40" i="11"/>
  <c r="DE159" i="11" a="1"/>
  <c r="DE159" i="11"/>
  <c r="DT159" i="11" a="1"/>
  <c r="DT159" i="11"/>
  <c r="DM159" i="11" a="1"/>
  <c r="DM159" i="11"/>
  <c r="DC918" i="11"/>
  <c r="AO99" i="11" a="1"/>
  <c r="AO99" i="11"/>
  <c r="AP99" i="11" a="1"/>
  <c r="AP99" i="11"/>
  <c r="AQ99" i="11" a="1"/>
  <c r="AQ99" i="11"/>
  <c r="AR99" i="11" a="1"/>
  <c r="AR99" i="11"/>
  <c r="BW351" i="11"/>
  <c r="BY351" i="11"/>
  <c r="AN351" i="11" a="1"/>
  <c r="AN351" i="11"/>
  <c r="BZ351" i="11"/>
  <c r="BX351" i="11"/>
  <c r="DM233" i="11" a="1"/>
  <c r="DM233" i="11"/>
  <c r="DT233" i="11" a="1"/>
  <c r="DT233" i="11"/>
  <c r="DE233" i="11" a="1"/>
  <c r="DE233" i="11"/>
  <c r="DE301" i="11" a="1"/>
  <c r="DE301" i="11"/>
  <c r="DM301" i="11" a="1"/>
  <c r="DM301" i="11"/>
  <c r="DT301" i="11" a="1"/>
  <c r="DT301" i="11"/>
  <c r="AO85" i="11" a="1"/>
  <c r="AO85" i="11"/>
  <c r="AP85" i="11" a="1"/>
  <c r="AP85" i="11"/>
  <c r="AR85" i="11" a="1"/>
  <c r="AR85" i="11"/>
  <c r="AQ85" i="11" a="1"/>
  <c r="AQ85" i="11"/>
  <c r="AP195" i="11" a="1"/>
  <c r="AP195" i="11"/>
  <c r="AR195" i="11" a="1"/>
  <c r="AR195" i="11"/>
  <c r="AO195" i="11" a="1"/>
  <c r="AO195" i="11"/>
  <c r="AQ195" i="11" a="1"/>
  <c r="AQ195" i="11"/>
  <c r="DM259" i="11" a="1"/>
  <c r="DM259" i="11"/>
  <c r="DE259" i="11" a="1"/>
  <c r="DE259" i="11"/>
  <c r="DT259" i="11" a="1"/>
  <c r="DT259" i="11"/>
  <c r="AP401" i="11" a="1"/>
  <c r="AP401" i="11"/>
  <c r="AR401" i="11" a="1"/>
  <c r="AR401" i="11"/>
  <c r="AO401" i="11" a="1"/>
  <c r="AO401" i="11"/>
  <c r="AQ401" i="11" a="1"/>
  <c r="AQ401" i="11"/>
  <c r="U196" i="11" a="1"/>
  <c r="U196" i="11"/>
  <c r="AB196" i="11"/>
  <c r="AB470" i="11"/>
  <c r="U470" i="11" a="1"/>
  <c r="U470" i="11"/>
  <c r="BW215" i="11"/>
  <c r="BX215" i="11"/>
  <c r="BY215" i="11"/>
  <c r="BZ215" i="11"/>
  <c r="DE119" i="11" a="1"/>
  <c r="DE119" i="11"/>
  <c r="DT119" i="11" a="1"/>
  <c r="DT119" i="11"/>
  <c r="DM119" i="11" a="1"/>
  <c r="DM119" i="11"/>
  <c r="AQ499" i="11" a="1"/>
  <c r="AQ499" i="11"/>
  <c r="AO499" i="11" a="1"/>
  <c r="AO499" i="11"/>
  <c r="AP499" i="11" a="1"/>
  <c r="AP499" i="11"/>
  <c r="AR499" i="11" a="1"/>
  <c r="AR499" i="11"/>
  <c r="AP259" i="11" a="1"/>
  <c r="AP259" i="11"/>
  <c r="AQ259" i="11" a="1"/>
  <c r="AQ259" i="11"/>
  <c r="AR259" i="11" a="1"/>
  <c r="AR259" i="11"/>
  <c r="AO259" i="11" a="1"/>
  <c r="AO259" i="11"/>
  <c r="BY347" i="11"/>
  <c r="BZ347" i="11"/>
  <c r="BX347" i="11"/>
  <c r="BW347" i="11"/>
  <c r="DC894" i="11"/>
  <c r="G16" i="11" a="1"/>
  <c r="G16" i="11"/>
  <c r="T16" i="11" a="1"/>
  <c r="T16" i="11"/>
  <c r="H16" i="11" a="1"/>
  <c r="H16" i="11"/>
  <c r="DC965" i="11"/>
  <c r="DC806" i="11"/>
  <c r="DE63" i="11" a="1"/>
  <c r="DE63" i="11"/>
  <c r="DM63" i="11" a="1"/>
  <c r="DM63" i="11"/>
  <c r="DT63" i="11" a="1"/>
  <c r="DT63" i="11"/>
  <c r="AR53" i="11" a="1"/>
  <c r="AR53" i="11"/>
  <c r="AQ53" i="11" a="1"/>
  <c r="AQ53" i="11"/>
  <c r="AO53" i="11" a="1"/>
  <c r="AO53" i="11"/>
  <c r="AP53" i="11" a="1"/>
  <c r="AP53" i="11"/>
  <c r="G132" i="11" a="1"/>
  <c r="G132" i="11"/>
  <c r="T132" i="11" a="1"/>
  <c r="T132" i="11"/>
  <c r="H132" i="11" a="1"/>
  <c r="H132" i="11"/>
  <c r="U454" i="11" a="1"/>
  <c r="U454" i="11"/>
  <c r="AB454" i="11"/>
  <c r="DC856" i="11"/>
  <c r="T500" i="11" a="1"/>
  <c r="T500" i="11"/>
  <c r="G500" i="11" a="1"/>
  <c r="G500" i="11"/>
  <c r="H500" i="11" a="1"/>
  <c r="H500" i="11"/>
  <c r="DC941" i="11"/>
  <c r="AB474" i="11"/>
  <c r="U474" i="11" a="1"/>
  <c r="U474" i="11"/>
  <c r="DC510" i="11"/>
  <c r="AB402" i="11"/>
  <c r="U402" i="11" a="1"/>
  <c r="U402" i="11"/>
  <c r="AQ475" i="11" a="1"/>
  <c r="AQ475" i="11"/>
  <c r="AP475" i="11" a="1"/>
  <c r="AP475" i="11"/>
  <c r="AO475" i="11" a="1"/>
  <c r="AO475" i="11"/>
  <c r="AR475" i="11" a="1"/>
  <c r="AR475" i="11"/>
  <c r="DT83" i="11" a="1"/>
  <c r="DT83" i="11"/>
  <c r="DE83" i="11" a="1"/>
  <c r="DE83" i="11"/>
  <c r="DM83" i="11" a="1"/>
  <c r="DM83" i="11"/>
  <c r="G130" i="11" a="1"/>
  <c r="G130" i="11"/>
  <c r="T130" i="11" a="1"/>
  <c r="T130" i="11"/>
  <c r="H130" i="11" a="1"/>
  <c r="H130" i="11"/>
  <c r="AR130" i="11" a="1"/>
  <c r="AR130" i="11"/>
  <c r="DC968" i="11"/>
  <c r="DT177" i="11" a="1"/>
  <c r="DT177" i="11"/>
  <c r="DE177" i="11" a="1"/>
  <c r="DE177" i="11"/>
  <c r="DM177" i="11" a="1"/>
  <c r="DM177" i="11"/>
  <c r="DC950" i="11"/>
  <c r="DM427" i="11" a="1"/>
  <c r="DM427" i="11"/>
  <c r="DE427" i="11" a="1"/>
  <c r="DE427" i="11"/>
  <c r="DT427" i="11" a="1"/>
  <c r="DT427" i="11"/>
  <c r="T320" i="11" a="1"/>
  <c r="T320" i="11"/>
  <c r="G320" i="11" a="1"/>
  <c r="G320" i="11"/>
  <c r="H320" i="11" a="1"/>
  <c r="H320" i="11"/>
  <c r="G332" i="11" a="1"/>
  <c r="G332" i="11"/>
  <c r="T332" i="11" a="1"/>
  <c r="T332" i="11"/>
  <c r="H332" i="11" a="1"/>
  <c r="H332" i="11"/>
  <c r="AO471" i="11" a="1"/>
  <c r="AO471" i="11"/>
  <c r="AP471" i="11" a="1"/>
  <c r="AP471" i="11"/>
  <c r="AQ471" i="11" a="1"/>
  <c r="AQ471" i="11"/>
  <c r="AR471" i="11" a="1"/>
  <c r="AR471" i="11"/>
  <c r="DC521" i="11"/>
  <c r="BW47" i="11"/>
  <c r="BY47" i="11"/>
  <c r="BX47" i="11"/>
  <c r="BZ47" i="11"/>
  <c r="T136" i="11" a="1"/>
  <c r="T136" i="11"/>
  <c r="G136" i="11" a="1"/>
  <c r="G136" i="11"/>
  <c r="H136" i="11" a="1"/>
  <c r="H136" i="11"/>
  <c r="DT113" i="11" a="1"/>
  <c r="DT113" i="11"/>
  <c r="DE113" i="11" a="1"/>
  <c r="DE113" i="11"/>
  <c r="DM113" i="11" a="1"/>
  <c r="DM113" i="11"/>
  <c r="DM11" i="11" a="1"/>
  <c r="DM11" i="11"/>
  <c r="DE11" i="11" a="1"/>
  <c r="DE11" i="11"/>
  <c r="DT11" i="11" a="1"/>
  <c r="DT11" i="11"/>
  <c r="U78" i="11" a="1"/>
  <c r="U78" i="11"/>
  <c r="AB78" i="11"/>
  <c r="DC639" i="11"/>
  <c r="DC540" i="11"/>
  <c r="DC721" i="11"/>
  <c r="AB42" i="11"/>
  <c r="U42" i="11" a="1"/>
  <c r="U42" i="11"/>
  <c r="T368" i="11" a="1"/>
  <c r="T368" i="11"/>
  <c r="G368" i="11" a="1"/>
  <c r="G368" i="11"/>
  <c r="H368" i="11" a="1"/>
  <c r="H368" i="11"/>
  <c r="AR387" i="11" a="1"/>
  <c r="AR387" i="11"/>
  <c r="AQ387" i="11" a="1"/>
  <c r="AQ387" i="11"/>
  <c r="AP387" i="11" a="1"/>
  <c r="AP387" i="11"/>
  <c r="AO387" i="11" a="1"/>
  <c r="AO387" i="11"/>
  <c r="G496" i="11" a="1"/>
  <c r="G496" i="11"/>
  <c r="T496" i="11" a="1"/>
  <c r="T496" i="11"/>
  <c r="H496" i="11" a="1"/>
  <c r="H496" i="11"/>
  <c r="AR275" i="11" a="1"/>
  <c r="AR275" i="11"/>
  <c r="AO275" i="11" a="1"/>
  <c r="AO275" i="11"/>
  <c r="AQ275" i="11" a="1"/>
  <c r="AQ275" i="11"/>
  <c r="AP275" i="11" a="1"/>
  <c r="AP275" i="11"/>
  <c r="DT125" i="11" a="1"/>
  <c r="DT125" i="11"/>
  <c r="DE125" i="11" a="1"/>
  <c r="DE125" i="11"/>
  <c r="DM125" i="11" a="1"/>
  <c r="DM125" i="11"/>
  <c r="DC896" i="11"/>
  <c r="AO461" i="11" a="1"/>
  <c r="AO461" i="11"/>
  <c r="AN461" i="11" a="1"/>
  <c r="AN461" i="11"/>
  <c r="AQ461" i="11" a="1"/>
  <c r="AQ461" i="11"/>
  <c r="AP461" i="11" a="1"/>
  <c r="AP461" i="11"/>
  <c r="AR461" i="11" a="1"/>
  <c r="AR461" i="11"/>
  <c r="AQ441" i="11" a="1"/>
  <c r="AQ441" i="11"/>
  <c r="AR441" i="11" a="1"/>
  <c r="AR441" i="11"/>
  <c r="AP441" i="11" a="1"/>
  <c r="AP441" i="11"/>
  <c r="AO441" i="11" a="1"/>
  <c r="AO441" i="11"/>
  <c r="BX485" i="11"/>
  <c r="BY485" i="11"/>
  <c r="BZ485" i="11"/>
  <c r="BW485" i="11"/>
  <c r="U324" i="11" a="1"/>
  <c r="U324" i="11"/>
  <c r="AB324" i="11"/>
  <c r="DC750" i="11"/>
  <c r="DC545" i="11"/>
  <c r="DM100" i="11" a="1"/>
  <c r="DM100" i="11"/>
  <c r="DT100" i="11" a="1"/>
  <c r="DT100" i="11"/>
  <c r="DE100" i="11" a="1"/>
  <c r="DE100" i="11"/>
  <c r="U504" i="11" a="1"/>
  <c r="U504" i="11"/>
  <c r="AB504" i="11"/>
  <c r="DT465" i="11" a="1"/>
  <c r="DT465" i="11"/>
  <c r="DE465" i="11" a="1"/>
  <c r="DE465" i="11"/>
  <c r="DM465" i="11" a="1"/>
  <c r="DM465" i="11"/>
  <c r="BZ491" i="11"/>
  <c r="BX491" i="11"/>
  <c r="BW491" i="11"/>
  <c r="BY491" i="11"/>
  <c r="DC568" i="11"/>
  <c r="BW345" i="11"/>
  <c r="BZ345" i="11"/>
  <c r="BX345" i="11"/>
  <c r="BY345" i="11"/>
  <c r="AN345" i="11" a="1"/>
  <c r="AN345" i="11"/>
  <c r="DC732" i="11"/>
  <c r="AP111" i="11" a="1"/>
  <c r="AP111" i="11"/>
  <c r="AQ111" i="11" a="1"/>
  <c r="AQ111" i="11"/>
  <c r="AR111" i="11" a="1"/>
  <c r="AR111" i="11"/>
  <c r="AO111" i="11" a="1"/>
  <c r="AO111" i="11"/>
  <c r="AN48" i="11" a="1"/>
  <c r="AN48" i="11"/>
  <c r="BZ48" i="11"/>
  <c r="BW48" i="11"/>
  <c r="BX48" i="11"/>
  <c r="BY48" i="11"/>
  <c r="DC853" i="11"/>
  <c r="DE97" i="11" a="1"/>
  <c r="DE97" i="11"/>
  <c r="DM97" i="11" a="1"/>
  <c r="DM97" i="11"/>
  <c r="DT97" i="11" a="1"/>
  <c r="DT97" i="11"/>
  <c r="AR207" i="11" a="1"/>
  <c r="AR207" i="11"/>
  <c r="AO207" i="11" a="1"/>
  <c r="AO207" i="11"/>
  <c r="AP207" i="11" a="1"/>
  <c r="AP207" i="11"/>
  <c r="AQ207" i="11" a="1"/>
  <c r="AQ207" i="11"/>
  <c r="DC908" i="11"/>
  <c r="AQ76" i="11" a="1"/>
  <c r="AQ76" i="11"/>
  <c r="AR76" i="11" a="1"/>
  <c r="AR76" i="11"/>
  <c r="AO76" i="11" a="1"/>
  <c r="AO76" i="11"/>
  <c r="AP76" i="11" a="1"/>
  <c r="AP76" i="11"/>
  <c r="DC797" i="11"/>
  <c r="DC606" i="11"/>
  <c r="DC821" i="11"/>
  <c r="AR153" i="11" a="1"/>
  <c r="AR153" i="11"/>
  <c r="AP153" i="11" a="1"/>
  <c r="AP153" i="11"/>
  <c r="AO153" i="11" a="1"/>
  <c r="AO153" i="11"/>
  <c r="AQ153" i="11" a="1"/>
  <c r="AQ153" i="11"/>
  <c r="AP49" i="11" a="1"/>
  <c r="AP49" i="11"/>
  <c r="AQ49" i="11" a="1"/>
  <c r="AQ49" i="11"/>
  <c r="AO49" i="11" a="1"/>
  <c r="AO49" i="11"/>
  <c r="AR49" i="11" a="1"/>
  <c r="AR49" i="11"/>
  <c r="AQ115" i="11" a="1"/>
  <c r="AQ115" i="11"/>
  <c r="AO115" i="11" a="1"/>
  <c r="AO115" i="11"/>
  <c r="AR115" i="11" a="1"/>
  <c r="AR115" i="11"/>
  <c r="AP115" i="11" a="1"/>
  <c r="AP115" i="11"/>
  <c r="DC1010" i="11"/>
  <c r="DC739" i="11"/>
  <c r="DC624" i="11"/>
  <c r="AR107" i="11" a="1"/>
  <c r="AR107" i="11"/>
  <c r="AN107" i="11" a="1"/>
  <c r="AN107" i="11"/>
  <c r="AO107" i="11" a="1"/>
  <c r="AO107" i="11"/>
  <c r="AP107" i="11" a="1"/>
  <c r="AP107" i="11"/>
  <c r="AQ107" i="11" a="1"/>
  <c r="AQ107" i="11"/>
  <c r="T116" i="11" a="1"/>
  <c r="T116" i="11"/>
  <c r="G116" i="11" a="1"/>
  <c r="G116" i="11"/>
  <c r="H116" i="11" a="1"/>
  <c r="H116" i="11"/>
  <c r="AR116" i="11" a="1"/>
  <c r="AR116" i="11"/>
  <c r="DC708" i="11"/>
  <c r="DC948" i="11"/>
  <c r="DM309" i="11" a="1"/>
  <c r="DM309" i="11"/>
  <c r="DT309" i="11" a="1"/>
  <c r="DT309" i="11"/>
  <c r="DE309" i="11" a="1"/>
  <c r="DE309" i="11"/>
  <c r="T240" i="11" a="1"/>
  <c r="T240" i="11"/>
  <c r="G240" i="11" a="1"/>
  <c r="G240" i="11"/>
  <c r="H240" i="11" a="1"/>
  <c r="H240" i="11"/>
  <c r="DE225" i="11" a="1"/>
  <c r="DE225" i="11"/>
  <c r="DM225" i="11" a="1"/>
  <c r="DM225" i="11"/>
  <c r="DT225" i="11" a="1"/>
  <c r="DT225" i="11"/>
  <c r="U194" i="11" a="1"/>
  <c r="U194" i="11"/>
  <c r="AB194" i="11"/>
  <c r="AP25" i="11" a="1"/>
  <c r="AP25" i="11"/>
  <c r="AQ25" i="11" a="1"/>
  <c r="AQ25" i="11"/>
  <c r="AO25" i="11" a="1"/>
  <c r="AO25" i="11"/>
  <c r="AR25" i="11" a="1"/>
  <c r="AR25" i="11"/>
  <c r="DC1008" i="11"/>
  <c r="AO193" i="11" a="1"/>
  <c r="AO193" i="11"/>
  <c r="AR193" i="11" a="1"/>
  <c r="AR193" i="11"/>
  <c r="AP193" i="11" a="1"/>
  <c r="AP193" i="11"/>
  <c r="AQ193" i="11" a="1"/>
  <c r="AQ193" i="11"/>
  <c r="U200" i="11" a="1"/>
  <c r="U200" i="11"/>
  <c r="AB200" i="11"/>
  <c r="F248" i="11" a="1"/>
  <c r="F248" i="11"/>
  <c r="AA248" i="11" a="1"/>
  <c r="AA248" i="11"/>
  <c r="Y249" i="11" a="1"/>
  <c r="Y249" i="11"/>
  <c r="DM431" i="11" a="1"/>
  <c r="DM431" i="11"/>
  <c r="DT431" i="11" a="1"/>
  <c r="DT431" i="11"/>
  <c r="DE431" i="11" a="1"/>
  <c r="DE431" i="11"/>
  <c r="DC1007" i="11"/>
  <c r="DC562" i="11"/>
  <c r="DM197" i="11" a="1"/>
  <c r="DM197" i="11"/>
  <c r="DT197" i="11" a="1"/>
  <c r="DT197" i="11"/>
  <c r="DE197" i="11" a="1"/>
  <c r="DE197" i="11"/>
  <c r="DC705" i="11"/>
  <c r="AP243" i="11" a="1"/>
  <c r="AP243" i="11"/>
  <c r="AO243" i="11" a="1"/>
  <c r="AO243" i="11"/>
  <c r="AQ243" i="11" a="1"/>
  <c r="AQ243" i="11"/>
  <c r="AR243" i="11" a="1"/>
  <c r="AR243" i="11"/>
  <c r="DC969" i="11"/>
  <c r="DE199" i="11" a="1"/>
  <c r="DE199" i="11"/>
  <c r="DT199" i="11" a="1"/>
  <c r="DT199" i="11"/>
  <c r="DM199" i="11" a="1"/>
  <c r="DM199" i="11"/>
  <c r="DT147" i="11" a="1"/>
  <c r="DT147" i="11"/>
  <c r="DM147" i="11" a="1"/>
  <c r="DM147" i="11"/>
  <c r="DE147" i="11" a="1"/>
  <c r="DE147" i="11"/>
  <c r="DE87" i="11" a="1"/>
  <c r="DE87" i="11"/>
  <c r="DT87" i="11" a="1"/>
  <c r="DT87" i="11"/>
  <c r="DM87" i="11" a="1"/>
  <c r="DM87" i="11"/>
  <c r="BZ147" i="11"/>
  <c r="BW147" i="11"/>
  <c r="BX147" i="11"/>
  <c r="BY147" i="11"/>
  <c r="AN147" i="11" a="1"/>
  <c r="AN147" i="11"/>
  <c r="DC935" i="11"/>
  <c r="DC822" i="11"/>
  <c r="DC891" i="11"/>
  <c r="AO371" i="11" a="1"/>
  <c r="AO371" i="11"/>
  <c r="AQ371" i="11" a="1"/>
  <c r="AQ371" i="11"/>
  <c r="AR371" i="11" a="1"/>
  <c r="AR371" i="11"/>
  <c r="AP371" i="11" a="1"/>
  <c r="AP371" i="11"/>
  <c r="DC727" i="11"/>
  <c r="DC686" i="11"/>
  <c r="U460" i="11" a="1"/>
  <c r="U460" i="11"/>
  <c r="AB460" i="11"/>
  <c r="AR95" i="11" a="1"/>
  <c r="AR95" i="11"/>
  <c r="AP95" i="11" a="1"/>
  <c r="AP95" i="11"/>
  <c r="AO95" i="11" a="1"/>
  <c r="AO95" i="11"/>
  <c r="AQ95" i="11" a="1"/>
  <c r="AQ95" i="11"/>
  <c r="DC707" i="11"/>
  <c r="DT171" i="11" a="1"/>
  <c r="DT171" i="11"/>
  <c r="DM171" i="11" a="1"/>
  <c r="DM171" i="11"/>
  <c r="DE171" i="11" a="1"/>
  <c r="DE171" i="11"/>
  <c r="AQ425" i="11" a="1"/>
  <c r="AQ425" i="11"/>
  <c r="AR425" i="11" a="1"/>
  <c r="AR425" i="11"/>
  <c r="AO425" i="11" a="1"/>
  <c r="AO425" i="11"/>
  <c r="AP425" i="11" a="1"/>
  <c r="AP425" i="11"/>
  <c r="DT493" i="11" a="1"/>
  <c r="DT493" i="11"/>
  <c r="DM493" i="11" a="1"/>
  <c r="DM493" i="11"/>
  <c r="DE493" i="11" a="1"/>
  <c r="DE493" i="11"/>
  <c r="G456" i="11" a="1"/>
  <c r="G456" i="11"/>
  <c r="T456" i="11" a="1"/>
  <c r="T456" i="11"/>
  <c r="H456" i="11" a="1"/>
  <c r="H456" i="11"/>
  <c r="AP456" i="11" a="1"/>
  <c r="AP456" i="11"/>
  <c r="T342" i="11" a="1"/>
  <c r="T342" i="11"/>
  <c r="G342" i="11" a="1"/>
  <c r="G342" i="11"/>
  <c r="H342" i="11" a="1"/>
  <c r="H342" i="11"/>
  <c r="DC696" i="11"/>
  <c r="DC770" i="11"/>
  <c r="T234" i="11" a="1"/>
  <c r="T234" i="11"/>
  <c r="G234" i="11" a="1"/>
  <c r="G234" i="11"/>
  <c r="H234" i="11" a="1"/>
  <c r="H234" i="11"/>
  <c r="DE27" i="11" a="1"/>
  <c r="DE27" i="11"/>
  <c r="DT27" i="11" a="1"/>
  <c r="DT27" i="11"/>
  <c r="DM27" i="11" a="1"/>
  <c r="DM27" i="11"/>
  <c r="AQ301" i="11" a="1"/>
  <c r="AQ301" i="11"/>
  <c r="AP301" i="11" a="1"/>
  <c r="AP301" i="11"/>
  <c r="AO301" i="11" a="1"/>
  <c r="AO301" i="11"/>
  <c r="AN301" i="11" a="1"/>
  <c r="AN301" i="11"/>
  <c r="AR301" i="11" a="1"/>
  <c r="AR301" i="11"/>
  <c r="U362" i="11" a="1"/>
  <c r="U362" i="11"/>
  <c r="AB362" i="11"/>
  <c r="T428" i="11" a="1"/>
  <c r="T428" i="11"/>
  <c r="G428" i="11" a="1"/>
  <c r="G428" i="11"/>
  <c r="H428" i="11" a="1"/>
  <c r="H428" i="11"/>
  <c r="T484" i="11" a="1"/>
  <c r="T484" i="11"/>
  <c r="G484" i="11" a="1"/>
  <c r="G484" i="11"/>
  <c r="H484" i="11" a="1"/>
  <c r="H484" i="11"/>
  <c r="DC514" i="11"/>
  <c r="DC999" i="11"/>
  <c r="DC875" i="11"/>
  <c r="DC889" i="11"/>
  <c r="DC833" i="11"/>
  <c r="AB234" i="11"/>
  <c r="U234" i="11" a="1"/>
  <c r="U234" i="11"/>
  <c r="AO247" i="11" a="1"/>
  <c r="AO247" i="11"/>
  <c r="AQ247" i="11" a="1"/>
  <c r="AQ247" i="11"/>
  <c r="AP247" i="11" a="1"/>
  <c r="AP247" i="11"/>
  <c r="AR247" i="11" a="1"/>
  <c r="AR247" i="11"/>
  <c r="DC852" i="11"/>
  <c r="G28" i="11" a="1"/>
  <c r="G28" i="11"/>
  <c r="T28" i="11" a="1"/>
  <c r="T28" i="11"/>
  <c r="H28" i="11" a="1"/>
  <c r="H28" i="11"/>
  <c r="DC766" i="11"/>
  <c r="AB464" i="11"/>
  <c r="U464" i="11" a="1"/>
  <c r="U464" i="11"/>
  <c r="DC783" i="11"/>
  <c r="DC988" i="11"/>
  <c r="DM389" i="11" a="1"/>
  <c r="DM389" i="11"/>
  <c r="DE389" i="11" a="1"/>
  <c r="DE389" i="11"/>
  <c r="DT389" i="11" a="1"/>
  <c r="DT389" i="11"/>
  <c r="DC998" i="11"/>
  <c r="DT271" i="11" a="1"/>
  <c r="DT271" i="11"/>
  <c r="DE271" i="11" a="1"/>
  <c r="DE271" i="11"/>
  <c r="DM271" i="11" a="1"/>
  <c r="DM271" i="11"/>
  <c r="DC649" i="11"/>
  <c r="DE369" i="11" a="1"/>
  <c r="DE369" i="11"/>
  <c r="DT369" i="11" a="1"/>
  <c r="DT369" i="11"/>
  <c r="DM369" i="11" a="1"/>
  <c r="DM369" i="11"/>
  <c r="DC597" i="11"/>
  <c r="BY349" i="11"/>
  <c r="BW349" i="11"/>
  <c r="BX349" i="11"/>
  <c r="AN349" i="11" a="1"/>
  <c r="AN349" i="11"/>
  <c r="BZ349" i="11"/>
  <c r="DE179" i="11" a="1"/>
  <c r="DE179" i="11"/>
  <c r="DT179" i="11" a="1"/>
  <c r="DT179" i="11"/>
  <c r="DM179" i="11" a="1"/>
  <c r="DM179" i="11"/>
  <c r="AA445" i="11" a="1"/>
  <c r="AA445" i="11"/>
  <c r="F445" i="11" a="1"/>
  <c r="F445" i="11"/>
  <c r="Y446" i="11" a="1"/>
  <c r="Y446" i="11"/>
  <c r="DC816" i="11"/>
  <c r="DM135" i="11" a="1"/>
  <c r="DM135" i="11"/>
  <c r="DT135" i="11" a="1"/>
  <c r="DT135" i="11"/>
  <c r="DE135" i="11" a="1"/>
  <c r="DE135" i="11"/>
  <c r="DT453" i="11" a="1"/>
  <c r="DT453" i="11"/>
  <c r="DE453" i="11" a="1"/>
  <c r="DE453" i="11"/>
  <c r="DM453" i="11" a="1"/>
  <c r="DM453" i="11"/>
  <c r="T120" i="11" a="1"/>
  <c r="T120" i="11"/>
  <c r="G120" i="11" a="1"/>
  <c r="G120" i="11"/>
  <c r="H120" i="11" a="1"/>
  <c r="H120" i="11"/>
  <c r="AO120" i="11" a="1"/>
  <c r="AO120" i="11"/>
  <c r="DM401" i="11" a="1"/>
  <c r="DM401" i="11"/>
  <c r="DT401" i="11" a="1"/>
  <c r="DT401" i="11"/>
  <c r="DE401" i="11" a="1"/>
  <c r="DE401" i="11"/>
  <c r="DT212" i="11" a="1"/>
  <c r="DT212" i="11"/>
  <c r="DE212" i="11" a="1"/>
  <c r="DE212" i="11"/>
  <c r="DM212" i="11" a="1"/>
  <c r="DM212" i="11"/>
  <c r="AR155" i="11" a="1"/>
  <c r="AR155" i="11"/>
  <c r="AQ155" i="11" a="1"/>
  <c r="AQ155" i="11"/>
  <c r="AO155" i="11" a="1"/>
  <c r="AO155" i="11"/>
  <c r="AP155" i="11" a="1"/>
  <c r="AP155" i="11"/>
  <c r="DC760" i="11"/>
  <c r="DM483" i="11" a="1"/>
  <c r="DM483" i="11"/>
  <c r="DE483" i="11" a="1"/>
  <c r="DE483" i="11"/>
  <c r="DT483" i="11" a="1"/>
  <c r="DT483" i="11"/>
  <c r="AO505" i="11" a="1"/>
  <c r="AO505" i="11"/>
  <c r="AN505" i="11" a="1"/>
  <c r="AN505" i="11"/>
  <c r="AR505" i="11" a="1"/>
  <c r="AR505" i="11"/>
  <c r="AP505" i="11" a="1"/>
  <c r="AP505" i="11"/>
  <c r="AQ505" i="11" a="1"/>
  <c r="AQ505" i="11"/>
  <c r="U500" i="11" a="1"/>
  <c r="U500" i="11"/>
  <c r="AB500" i="11"/>
  <c r="DC682" i="11"/>
  <c r="G402" i="11" a="1"/>
  <c r="G402" i="11"/>
  <c r="T402" i="11" a="1"/>
  <c r="T402" i="11"/>
  <c r="H402" i="11" a="1"/>
  <c r="H402" i="11"/>
  <c r="DC981" i="11"/>
  <c r="G114" i="11" a="1"/>
  <c r="G114" i="11"/>
  <c r="T114" i="11" a="1"/>
  <c r="T114" i="11"/>
  <c r="H114" i="11" a="1"/>
  <c r="H114" i="11"/>
  <c r="G110" i="11" a="1"/>
  <c r="G110" i="11"/>
  <c r="T110" i="11" a="1"/>
  <c r="T110" i="11"/>
  <c r="H110" i="11" a="1"/>
  <c r="H110" i="11"/>
  <c r="AR110" i="11" a="1"/>
  <c r="AR110" i="11"/>
  <c r="DM205" i="11" a="1"/>
  <c r="DM205" i="11"/>
  <c r="DT205" i="11" a="1"/>
  <c r="DT205" i="11"/>
  <c r="DE205" i="11" a="1"/>
  <c r="DE205" i="11"/>
  <c r="DE79" i="11" a="1"/>
  <c r="DE79" i="11"/>
  <c r="DT79" i="11" a="1"/>
  <c r="DT79" i="11"/>
  <c r="DM79" i="11" a="1"/>
  <c r="DM79" i="11"/>
  <c r="T154" i="11" a="1"/>
  <c r="T154" i="11"/>
  <c r="G154" i="11" a="1"/>
  <c r="G154" i="11"/>
  <c r="H154" i="11" a="1"/>
  <c r="H154" i="11"/>
  <c r="T310" i="11" a="1"/>
  <c r="T310" i="11"/>
  <c r="G310" i="11" a="1"/>
  <c r="G310" i="11"/>
  <c r="H310" i="11" a="1"/>
  <c r="H310" i="11"/>
  <c r="AR310" i="11" a="1"/>
  <c r="AR310" i="11"/>
  <c r="DC835" i="11"/>
  <c r="DC636" i="11"/>
  <c r="G102" i="11" a="1"/>
  <c r="G102" i="11"/>
  <c r="T102" i="11" a="1"/>
  <c r="T102" i="11"/>
  <c r="H102" i="11" a="1"/>
  <c r="H102" i="11"/>
  <c r="AO102" i="11" a="1"/>
  <c r="AO102" i="11"/>
  <c r="AB320" i="11"/>
  <c r="U320" i="11" a="1"/>
  <c r="U320" i="11"/>
  <c r="DC995" i="11"/>
  <c r="AO497" i="11" a="1"/>
  <c r="AO497" i="11"/>
  <c r="AR497" i="11" a="1"/>
  <c r="AR497" i="11"/>
  <c r="AP497" i="11" a="1"/>
  <c r="AP497" i="11"/>
  <c r="AQ497" i="11" a="1"/>
  <c r="AQ497" i="11"/>
  <c r="AQ279" i="11" a="1"/>
  <c r="AQ279" i="11"/>
  <c r="AR279" i="11" a="1"/>
  <c r="AR279" i="11"/>
  <c r="AP279" i="11" a="1"/>
  <c r="AP279" i="11"/>
  <c r="AO279" i="11" a="1"/>
  <c r="AO279" i="11"/>
  <c r="BW191" i="11"/>
  <c r="AN191" i="11" a="1"/>
  <c r="AN191" i="11"/>
  <c r="BX191" i="11"/>
  <c r="BZ191" i="11"/>
  <c r="BY191" i="11"/>
  <c r="DE13" i="11" a="1"/>
  <c r="DE13" i="11"/>
  <c r="DM13" i="11" a="1"/>
  <c r="DM13" i="11"/>
  <c r="DT13" i="11" a="1"/>
  <c r="DT13" i="11"/>
  <c r="DC872" i="11"/>
  <c r="BZ229" i="11"/>
  <c r="BY229" i="11"/>
  <c r="BX229" i="11"/>
  <c r="BW229" i="11"/>
  <c r="DC973" i="11"/>
  <c r="AB136" i="11"/>
  <c r="U136" i="11" a="1"/>
  <c r="U136" i="11"/>
  <c r="T442" i="11" a="1"/>
  <c r="T442" i="11"/>
  <c r="G442" i="11" a="1"/>
  <c r="G442" i="11"/>
  <c r="H442" i="11" a="1"/>
  <c r="H442" i="11"/>
  <c r="AQ442" i="11" a="1"/>
  <c r="AQ442" i="11"/>
  <c r="G78" i="11" a="1"/>
  <c r="G78" i="11"/>
  <c r="T78" i="11" a="1"/>
  <c r="T78" i="11"/>
  <c r="H78" i="11" a="1"/>
  <c r="H78" i="11"/>
  <c r="G486" i="11" a="1"/>
  <c r="G486" i="11"/>
  <c r="T486" i="11" a="1"/>
  <c r="T486" i="11"/>
  <c r="H486" i="11" a="1"/>
  <c r="H486" i="11"/>
  <c r="DE255" i="11" a="1"/>
  <c r="DE255" i="11"/>
  <c r="DT255" i="11" a="1"/>
  <c r="DT255" i="11"/>
  <c r="DM255" i="11" a="1"/>
  <c r="DM255" i="11"/>
  <c r="U368" i="11" a="1"/>
  <c r="U368" i="11"/>
  <c r="AB368" i="11"/>
  <c r="U496" i="11" a="1"/>
  <c r="U496" i="11"/>
  <c r="AB496" i="11"/>
  <c r="AO313" i="11" a="1"/>
  <c r="AO313" i="11"/>
  <c r="AR313" i="11" a="1"/>
  <c r="AR313" i="11"/>
  <c r="AQ313" i="11" a="1"/>
  <c r="AQ313" i="11"/>
  <c r="AP313" i="11" a="1"/>
  <c r="AP313" i="11"/>
  <c r="T230" i="11" a="1"/>
  <c r="T230" i="11"/>
  <c r="G230" i="11" a="1"/>
  <c r="G230" i="11"/>
  <c r="H230" i="11" a="1"/>
  <c r="H230" i="11"/>
  <c r="DC549" i="11"/>
  <c r="AP239" i="11" a="1"/>
  <c r="AP239" i="11"/>
  <c r="AQ239" i="11" a="1"/>
  <c r="AQ239" i="11"/>
  <c r="AR239" i="11" a="1"/>
  <c r="AR239" i="11"/>
  <c r="AO239" i="11" a="1"/>
  <c r="AO239" i="11"/>
  <c r="BX319" i="11"/>
  <c r="BY319" i="11"/>
  <c r="BZ319" i="11"/>
  <c r="BW319" i="11"/>
  <c r="G42" i="11" a="1"/>
  <c r="G42" i="11"/>
  <c r="T42" i="11" a="1"/>
  <c r="T42" i="11"/>
  <c r="H42" i="11" a="1"/>
  <c r="H42" i="11"/>
  <c r="DC591" i="11"/>
  <c r="BW293" i="11"/>
  <c r="BY293" i="11"/>
  <c r="BZ293" i="11"/>
  <c r="BX293" i="11"/>
  <c r="DC512" i="11"/>
  <c r="DC668" i="11"/>
  <c r="BW323" i="11"/>
  <c r="BZ323" i="11"/>
  <c r="BX323" i="11"/>
  <c r="BY323" i="11"/>
  <c r="AN323" i="11" a="1"/>
  <c r="AN323" i="11"/>
  <c r="F390" i="11" a="1"/>
  <c r="F390" i="11"/>
  <c r="AA390" i="11" a="1"/>
  <c r="AA390" i="11"/>
  <c r="Y391" i="11" a="1"/>
  <c r="Y391" i="11"/>
  <c r="AP327" i="11" a="1"/>
  <c r="AP327" i="11"/>
  <c r="AR327" i="11" a="1"/>
  <c r="AR327" i="11"/>
  <c r="AO327" i="11" a="1"/>
  <c r="AO327" i="11"/>
  <c r="AQ327" i="11" a="1"/>
  <c r="AQ327" i="11"/>
  <c r="DC704" i="11"/>
  <c r="BW213" i="11"/>
  <c r="BZ213" i="11"/>
  <c r="BY213" i="11"/>
  <c r="BX213" i="11"/>
  <c r="AQ57" i="11" a="1"/>
  <c r="AQ57" i="11"/>
  <c r="AR57" i="11" a="1"/>
  <c r="AR57" i="11"/>
  <c r="AO57" i="11" a="1"/>
  <c r="AO57" i="11"/>
  <c r="AP57" i="11" a="1"/>
  <c r="AP57" i="11"/>
  <c r="AN65" i="11" a="1"/>
  <c r="AN65" i="11"/>
  <c r="AP65" i="11" a="1"/>
  <c r="AP65" i="11"/>
  <c r="AQ65" i="11" a="1"/>
  <c r="AQ65" i="11"/>
  <c r="AO65" i="11" a="1"/>
  <c r="AO65" i="11"/>
  <c r="AR65" i="11" a="1"/>
  <c r="AR65" i="11"/>
  <c r="AO328" i="11" a="1"/>
  <c r="AO328" i="11"/>
  <c r="AQ328" i="11" a="1"/>
  <c r="AQ328" i="11"/>
  <c r="AN328" i="11" a="1"/>
  <c r="AN328" i="11"/>
  <c r="AP328" i="11" a="1"/>
  <c r="AP328" i="11"/>
  <c r="AR328" i="11" a="1"/>
  <c r="AR328" i="11"/>
  <c r="G354" i="11" a="1"/>
  <c r="G354" i="11"/>
  <c r="T354" i="11" a="1"/>
  <c r="T354" i="11"/>
  <c r="H354" i="11" a="1"/>
  <c r="H354" i="11"/>
  <c r="AN354" i="11" a="1"/>
  <c r="AN354" i="11"/>
  <c r="DT501" i="11" a="1"/>
  <c r="DT501" i="11"/>
  <c r="DM501" i="11" a="1"/>
  <c r="DM501" i="11"/>
  <c r="DE501" i="11" a="1"/>
  <c r="DE501" i="11"/>
  <c r="G466" i="11" a="1"/>
  <c r="G466" i="11"/>
  <c r="T466" i="11" a="1"/>
  <c r="T466" i="11"/>
  <c r="H466" i="11" a="1"/>
  <c r="H466" i="11"/>
  <c r="AR93" i="11" a="1"/>
  <c r="AR93" i="11"/>
  <c r="AQ93" i="11" a="1"/>
  <c r="AQ93" i="11"/>
  <c r="AP93" i="11" a="1"/>
  <c r="AP93" i="11"/>
  <c r="AO93" i="11" a="1"/>
  <c r="AO93" i="11"/>
  <c r="DC989" i="11"/>
  <c r="DT213" i="11" a="1"/>
  <c r="DT213" i="11"/>
  <c r="DE213" i="11" a="1"/>
  <c r="DE213" i="11"/>
  <c r="DM213" i="11" a="1"/>
  <c r="DM213" i="11"/>
  <c r="DC777" i="11"/>
  <c r="DC993" i="11"/>
  <c r="T480" i="11" a="1"/>
  <c r="T480" i="11"/>
  <c r="G480" i="11" a="1"/>
  <c r="G480" i="11"/>
  <c r="H480" i="11" a="1"/>
  <c r="H480" i="11"/>
  <c r="AO480" i="11" a="1"/>
  <c r="AO480" i="11"/>
  <c r="BZ353" i="11"/>
  <c r="BY353" i="11"/>
  <c r="BX353" i="11"/>
  <c r="AN353" i="11" a="1"/>
  <c r="AN353" i="11"/>
  <c r="BW353" i="11"/>
  <c r="AP415" i="11" a="1"/>
  <c r="AP415" i="11"/>
  <c r="AQ415" i="11" a="1"/>
  <c r="AQ415" i="11"/>
  <c r="AR415" i="11" a="1"/>
  <c r="AR415" i="11"/>
  <c r="AO415" i="11" a="1"/>
  <c r="AO415" i="11"/>
  <c r="DC601" i="11"/>
  <c r="DE355" i="11" a="1"/>
  <c r="DE355" i="11"/>
  <c r="DT355" i="11" a="1"/>
  <c r="DT355" i="11"/>
  <c r="DM355" i="11" a="1"/>
  <c r="DM355" i="11"/>
  <c r="DC513" i="11"/>
  <c r="DC679" i="11"/>
  <c r="DE81" i="11" a="1"/>
  <c r="DE81" i="11"/>
  <c r="DT81" i="11" a="1"/>
  <c r="DT81" i="11"/>
  <c r="DM81" i="11" a="1"/>
  <c r="DM81" i="11"/>
  <c r="T14" i="11" a="1"/>
  <c r="T14" i="11"/>
  <c r="G14" i="11" a="1"/>
  <c r="G14" i="11"/>
  <c r="H14" i="11" a="1"/>
  <c r="H14" i="11"/>
  <c r="U240" i="11" a="1"/>
  <c r="U240" i="11"/>
  <c r="AB240" i="11"/>
  <c r="DC888" i="11"/>
  <c r="BY123" i="11"/>
  <c r="BW123" i="11"/>
  <c r="BX123" i="11"/>
  <c r="BZ123" i="11"/>
  <c r="DC800" i="11"/>
  <c r="DM379" i="11" a="1"/>
  <c r="DM379" i="11"/>
  <c r="DT379" i="11" a="1"/>
  <c r="DT379" i="11"/>
  <c r="DE379" i="11" a="1"/>
  <c r="DE379" i="11"/>
  <c r="BW225" i="11"/>
  <c r="BZ225" i="11"/>
  <c r="BY225" i="11"/>
  <c r="BX225" i="11"/>
  <c r="G246" i="11" a="1"/>
  <c r="G246" i="11"/>
  <c r="T246" i="11" a="1"/>
  <c r="T246" i="11"/>
  <c r="H246" i="11" a="1"/>
  <c r="H246" i="11"/>
  <c r="DC850" i="11"/>
  <c r="DM328" i="11" a="1"/>
  <c r="DM328" i="11"/>
  <c r="DT328" i="11" a="1"/>
  <c r="DT328" i="11"/>
  <c r="DE328" i="11" a="1"/>
  <c r="DE328" i="11"/>
  <c r="AP103" i="11" a="1"/>
  <c r="AP103" i="11"/>
  <c r="AQ103" i="11" a="1"/>
  <c r="AQ103" i="11"/>
  <c r="AR103" i="11" a="1"/>
  <c r="AR103" i="11"/>
  <c r="AO103" i="11" a="1"/>
  <c r="AO103" i="11"/>
  <c r="AQ71" i="11" a="1"/>
  <c r="AQ71" i="11"/>
  <c r="AO71" i="11" a="1"/>
  <c r="AO71" i="11"/>
  <c r="AR71" i="11" a="1"/>
  <c r="AR71" i="11"/>
  <c r="AN71" i="11" a="1"/>
  <c r="AN71" i="11"/>
  <c r="AP71" i="11" a="1"/>
  <c r="AP71" i="11"/>
  <c r="DC543" i="11"/>
  <c r="T322" i="11" a="1"/>
  <c r="T322" i="11"/>
  <c r="G322" i="11" a="1"/>
  <c r="G322" i="11"/>
  <c r="H322" i="11" a="1"/>
  <c r="H322" i="11"/>
  <c r="AR227" i="11" a="1"/>
  <c r="AR227" i="11"/>
  <c r="AP227" i="11" a="1"/>
  <c r="AP227" i="11"/>
  <c r="AQ227" i="11" a="1"/>
  <c r="AQ227" i="11"/>
  <c r="AO227" i="11" a="1"/>
  <c r="AO227" i="11"/>
  <c r="AN227" i="11" a="1"/>
  <c r="AN227" i="11"/>
  <c r="DM121" i="11" a="1"/>
  <c r="DM121" i="11"/>
  <c r="DT121" i="11" a="1"/>
  <c r="DT121" i="11"/>
  <c r="DE121" i="11" a="1"/>
  <c r="DE121" i="11"/>
  <c r="DM19" i="11" a="1"/>
  <c r="DM19" i="11"/>
  <c r="DE19" i="11" a="1"/>
  <c r="DE19" i="11"/>
  <c r="DT19" i="11" a="1"/>
  <c r="DT19" i="11"/>
  <c r="DM287" i="11" a="1"/>
  <c r="DM287" i="11"/>
  <c r="DT287" i="11" a="1"/>
  <c r="DT287" i="11"/>
  <c r="DE287" i="11" a="1"/>
  <c r="DE287" i="11"/>
  <c r="T200" i="11" a="1"/>
  <c r="T200" i="11"/>
  <c r="G200" i="11" a="1"/>
  <c r="G200" i="11"/>
  <c r="H200" i="11" a="1"/>
  <c r="H200" i="11"/>
  <c r="G148" i="11" a="1"/>
  <c r="G148" i="11"/>
  <c r="T148" i="11" a="1"/>
  <c r="T148" i="11"/>
  <c r="H148" i="11" a="1"/>
  <c r="H148" i="11"/>
  <c r="DC735" i="11"/>
  <c r="DC748" i="11"/>
  <c r="DC914" i="11"/>
  <c r="DC652" i="11"/>
  <c r="BX87" i="11"/>
  <c r="BZ87" i="11"/>
  <c r="BW87" i="11"/>
  <c r="BY87" i="11"/>
  <c r="DC537" i="11"/>
  <c r="DC519" i="11"/>
  <c r="DT245" i="11" a="1"/>
  <c r="DT245" i="11"/>
  <c r="DE245" i="11" a="1"/>
  <c r="DE245" i="11"/>
  <c r="DM245" i="11" a="1"/>
  <c r="DM245" i="11"/>
  <c r="DC787" i="11"/>
  <c r="DM329" i="11" a="1"/>
  <c r="DM329" i="11"/>
  <c r="DT329" i="11" a="1"/>
  <c r="DT329" i="11"/>
  <c r="DE329" i="11" a="1"/>
  <c r="DE329" i="11"/>
  <c r="DC854" i="11"/>
  <c r="AO335" i="11" a="1"/>
  <c r="AO335" i="11"/>
  <c r="AP335" i="11" a="1"/>
  <c r="AP335" i="11"/>
  <c r="AQ335" i="11" a="1"/>
  <c r="AQ335" i="11"/>
  <c r="AR335" i="11" a="1"/>
  <c r="AR335" i="11"/>
  <c r="AN335" i="11" a="1"/>
  <c r="AN335" i="11"/>
  <c r="DC752" i="11"/>
  <c r="DT25" i="11" a="1"/>
  <c r="DT25" i="11"/>
  <c r="DM25" i="11" a="1"/>
  <c r="DM25" i="11"/>
  <c r="DE25" i="11" a="1"/>
  <c r="DE25" i="11"/>
  <c r="AQ43" i="11" a="1"/>
  <c r="AQ43" i="11"/>
  <c r="AO43" i="11" a="1"/>
  <c r="AO43" i="11"/>
  <c r="AP43" i="11" a="1"/>
  <c r="AP43" i="11"/>
  <c r="AR43" i="11" a="1"/>
  <c r="AR43" i="11"/>
  <c r="AR493" i="11" a="1"/>
  <c r="AR493" i="11"/>
  <c r="AO493" i="11" a="1"/>
  <c r="AO493" i="11"/>
  <c r="AP493" i="11" a="1"/>
  <c r="AP493" i="11"/>
  <c r="AQ493" i="11" a="1"/>
  <c r="AQ493" i="11"/>
  <c r="G344" i="11" a="1"/>
  <c r="G344" i="11"/>
  <c r="T344" i="11" a="1"/>
  <c r="T344" i="11"/>
  <c r="H344" i="11" a="1"/>
  <c r="H344" i="11"/>
  <c r="DT211" i="11" a="1"/>
  <c r="DT211" i="11"/>
  <c r="DM211" i="11" a="1"/>
  <c r="DM211" i="11"/>
  <c r="DE211" i="11" a="1"/>
  <c r="DE211" i="11"/>
  <c r="AB494" i="11"/>
  <c r="U494" i="11" a="1"/>
  <c r="U494" i="11"/>
  <c r="DT463" i="11" a="1"/>
  <c r="DT463" i="11"/>
  <c r="DM463" i="11" a="1"/>
  <c r="DM463" i="11"/>
  <c r="DE463" i="11" a="1"/>
  <c r="DE463" i="11"/>
  <c r="DE487" i="11" a="1"/>
  <c r="DE487" i="11"/>
  <c r="DM487" i="11" a="1"/>
  <c r="DM487" i="11"/>
  <c r="DT487" i="11" a="1"/>
  <c r="DT487" i="11"/>
  <c r="DM411" i="11" a="1"/>
  <c r="DM411" i="11"/>
  <c r="DT411" i="11" a="1"/>
  <c r="DT411" i="11"/>
  <c r="DE411" i="11" a="1"/>
  <c r="DE411" i="11"/>
  <c r="AB304" i="11"/>
  <c r="U304" i="11" a="1"/>
  <c r="U304" i="11"/>
  <c r="AO437" i="11" a="1"/>
  <c r="AO437" i="11"/>
  <c r="AQ437" i="11" a="1"/>
  <c r="AQ437" i="11"/>
  <c r="AR437" i="11" a="1"/>
  <c r="AR437" i="11"/>
  <c r="AP437" i="11" a="1"/>
  <c r="AP437" i="11"/>
  <c r="F29" i="11" a="1"/>
  <c r="F29" i="11"/>
  <c r="AA29" i="11" a="1"/>
  <c r="AA29" i="11"/>
  <c r="Y30" i="11" a="1"/>
  <c r="Y30" i="11"/>
  <c r="AB484" i="11"/>
  <c r="U484" i="11" a="1"/>
  <c r="U484" i="11"/>
  <c r="AQ403" i="11" a="1"/>
  <c r="AQ403" i="11"/>
  <c r="AO403" i="11" a="1"/>
  <c r="AO403" i="11"/>
  <c r="AP403" i="11" a="1"/>
  <c r="AP403" i="11"/>
  <c r="AR403" i="11" a="1"/>
  <c r="AR403" i="11"/>
  <c r="AQ211" i="11" a="1"/>
  <c r="AQ211" i="11"/>
  <c r="AR211" i="11" a="1"/>
  <c r="AR211" i="11"/>
  <c r="AP211" i="11" a="1"/>
  <c r="AP211" i="11"/>
  <c r="AO211" i="11" a="1"/>
  <c r="AO211" i="11"/>
  <c r="G334" i="11" a="1"/>
  <c r="G334" i="11"/>
  <c r="T334" i="11" a="1"/>
  <c r="T334" i="11"/>
  <c r="H334" i="11" a="1"/>
  <c r="H334" i="11"/>
  <c r="BY61" i="11"/>
  <c r="BZ61" i="11"/>
  <c r="BW61" i="11"/>
  <c r="BX61" i="11"/>
  <c r="DC932" i="11"/>
  <c r="DC555" i="11"/>
  <c r="DC860" i="11"/>
  <c r="DC887" i="11"/>
  <c r="BZ325" i="11"/>
  <c r="BY325" i="11"/>
  <c r="BW325" i="11"/>
  <c r="BX325" i="11"/>
  <c r="AB28" i="11"/>
  <c r="U28" i="11" a="1"/>
  <c r="U28" i="11"/>
  <c r="DE99" i="11" a="1"/>
  <c r="DE99" i="11"/>
  <c r="DT99" i="11" a="1"/>
  <c r="DT99" i="11"/>
  <c r="DM99" i="11" a="1"/>
  <c r="DM99" i="11"/>
  <c r="AP443" i="11" a="1"/>
  <c r="AP443" i="11"/>
  <c r="AR443" i="11" a="1"/>
  <c r="AR443" i="11"/>
  <c r="AQ443" i="11" a="1"/>
  <c r="AQ443" i="11"/>
  <c r="AO443" i="11" a="1"/>
  <c r="AO443" i="11"/>
  <c r="AN443" i="11" a="1"/>
  <c r="AN443" i="11"/>
  <c r="DC926" i="11"/>
  <c r="DE434" i="11" a="1"/>
  <c r="DE434" i="11"/>
  <c r="DM434" i="11" a="1"/>
  <c r="DM434" i="11"/>
  <c r="DT434" i="11" a="1"/>
  <c r="DT434" i="11"/>
  <c r="DC980" i="11"/>
  <c r="T464" i="11" a="1"/>
  <c r="T464" i="11"/>
  <c r="G464" i="11" a="1"/>
  <c r="G464" i="11"/>
  <c r="H464" i="11" a="1"/>
  <c r="H464" i="11"/>
  <c r="G134" i="11" a="1"/>
  <c r="G134" i="11"/>
  <c r="T134" i="11" a="1"/>
  <c r="T134" i="11"/>
  <c r="H134" i="11" a="1"/>
  <c r="H134" i="11"/>
  <c r="DC807" i="11"/>
  <c r="DC986" i="11"/>
  <c r="DE91" i="11" a="1"/>
  <c r="DE91" i="11"/>
  <c r="DM91" i="11" a="1"/>
  <c r="DM91" i="11"/>
  <c r="DT91" i="11" a="1"/>
  <c r="DT91" i="11"/>
  <c r="DT217" i="11" a="1"/>
  <c r="DT217" i="11"/>
  <c r="DM217" i="11" a="1"/>
  <c r="DM217" i="11"/>
  <c r="DE217" i="11" a="1"/>
  <c r="DE217" i="11"/>
  <c r="AR15" i="11" a="1"/>
  <c r="AR15" i="11"/>
  <c r="AQ15" i="11" a="1"/>
  <c r="AQ15" i="11"/>
  <c r="AO15" i="11" a="1"/>
  <c r="AO15" i="11"/>
  <c r="AP15" i="11" a="1"/>
  <c r="AP15" i="11"/>
  <c r="DM201" i="11" a="1"/>
  <c r="DM201" i="11"/>
  <c r="DE201" i="11" a="1"/>
  <c r="DE201" i="11"/>
  <c r="DT201" i="11" a="1"/>
  <c r="DT201" i="11"/>
  <c r="DC883" i="11"/>
  <c r="DC964" i="11"/>
  <c r="AB444" i="11"/>
  <c r="U444" i="11" a="1"/>
  <c r="U444" i="11"/>
  <c r="AR389" i="11" a="1"/>
  <c r="AR389" i="11"/>
  <c r="AP389" i="11" a="1"/>
  <c r="AP389" i="11"/>
  <c r="AO389" i="11" a="1"/>
  <c r="AO389" i="11"/>
  <c r="AQ389" i="11" a="1"/>
  <c r="AQ389" i="11"/>
  <c r="DC516" i="11"/>
  <c r="AO131" i="11" a="1"/>
  <c r="AO131" i="11"/>
  <c r="AQ131" i="11" a="1"/>
  <c r="AQ131" i="11"/>
  <c r="AR131" i="11" a="1"/>
  <c r="AR131" i="11"/>
  <c r="AP131" i="11" a="1"/>
  <c r="AP131" i="11"/>
  <c r="AN167" i="11" a="1"/>
  <c r="AN167" i="11"/>
  <c r="AR167" i="11" a="1"/>
  <c r="AR167" i="11"/>
  <c r="AQ167" i="11" a="1"/>
  <c r="AQ167" i="11"/>
  <c r="AO167" i="11" a="1"/>
  <c r="AO167" i="11"/>
  <c r="AP167" i="11" a="1"/>
  <c r="AP167" i="11"/>
  <c r="DC558" i="11"/>
  <c r="DC794" i="11"/>
  <c r="AQ119" i="11" a="1"/>
  <c r="AQ119" i="11"/>
  <c r="AN119" i="11" a="1"/>
  <c r="AN119" i="11"/>
  <c r="AR119" i="11" a="1"/>
  <c r="AR119" i="11"/>
  <c r="AP119" i="11" a="1"/>
  <c r="AP119" i="11"/>
  <c r="AO119" i="11" a="1"/>
  <c r="AO119" i="11"/>
  <c r="AR433" i="11" a="1"/>
  <c r="AR433" i="11"/>
  <c r="AQ433" i="11" a="1"/>
  <c r="AQ433" i="11"/>
  <c r="AP433" i="11" a="1"/>
  <c r="AP433" i="11"/>
  <c r="AO433" i="11" a="1"/>
  <c r="AO433" i="11"/>
  <c r="DC857" i="11"/>
  <c r="DC873" i="11"/>
  <c r="DT433" i="11" a="1"/>
  <c r="DT433" i="11"/>
  <c r="DE433" i="11" a="1"/>
  <c r="DE433" i="11"/>
  <c r="DM433" i="11" a="1"/>
  <c r="DM433" i="11"/>
  <c r="DT105" i="11" a="1"/>
  <c r="DT105" i="11"/>
  <c r="DE105" i="11" a="1"/>
  <c r="DE105" i="11"/>
  <c r="DM105" i="11" a="1"/>
  <c r="DM105" i="11"/>
  <c r="DC911" i="11"/>
  <c r="DC826" i="11"/>
  <c r="AA404" i="11" a="1"/>
  <c r="AA404" i="11"/>
  <c r="F404" i="11" a="1"/>
  <c r="F404" i="11"/>
  <c r="Y405" i="11" a="1"/>
  <c r="Y405" i="11"/>
  <c r="DT61" i="11" a="1"/>
  <c r="DT61" i="11"/>
  <c r="DM61" i="11" a="1"/>
  <c r="DM61" i="11"/>
  <c r="DE61" i="11" a="1"/>
  <c r="DE61" i="11"/>
  <c r="AB114" i="11"/>
  <c r="U114" i="11" a="1"/>
  <c r="U114" i="11"/>
  <c r="DC786" i="11"/>
  <c r="DE77" i="11" a="1"/>
  <c r="DE77" i="11"/>
  <c r="DM77" i="11" a="1"/>
  <c r="DM77" i="11"/>
  <c r="DT77" i="11" a="1"/>
  <c r="DT77" i="11"/>
  <c r="AB154" i="11"/>
  <c r="U154" i="11" a="1"/>
  <c r="U154" i="11"/>
  <c r="AO367" i="11" a="1"/>
  <c r="AO367" i="11"/>
  <c r="AQ367" i="11" a="1"/>
  <c r="AQ367" i="11"/>
  <c r="AR367" i="11" a="1"/>
  <c r="AR367" i="11"/>
  <c r="AP367" i="11" a="1"/>
  <c r="AP367" i="11"/>
  <c r="DC628" i="11"/>
  <c r="BY205" i="11"/>
  <c r="BZ205" i="11"/>
  <c r="BX205" i="11"/>
  <c r="BW205" i="11"/>
  <c r="AP77" i="11" a="1"/>
  <c r="AP77" i="11"/>
  <c r="AR77" i="11" a="1"/>
  <c r="AR77" i="11"/>
  <c r="AO77" i="11" a="1"/>
  <c r="AO77" i="11"/>
  <c r="AQ77" i="11" a="1"/>
  <c r="AQ77" i="11"/>
  <c r="BW255" i="11"/>
  <c r="BY255" i="11"/>
  <c r="BX255" i="11"/>
  <c r="BZ255" i="11"/>
  <c r="G462" i="11" a="1"/>
  <c r="G462" i="11"/>
  <c r="T462" i="11" a="1"/>
  <c r="T462" i="11"/>
  <c r="H462" i="11" a="1"/>
  <c r="H462" i="11"/>
  <c r="AO139" i="11" a="1"/>
  <c r="AO139" i="11"/>
  <c r="AP139" i="11" a="1"/>
  <c r="AP139" i="11"/>
  <c r="AQ139" i="11" a="1"/>
  <c r="AQ139" i="11"/>
  <c r="AR139" i="11" a="1"/>
  <c r="AR139" i="11"/>
  <c r="DC572" i="11"/>
  <c r="DC880" i="11"/>
  <c r="DT319" i="11" a="1"/>
  <c r="DT319" i="11"/>
  <c r="DM319" i="11" a="1"/>
  <c r="DM319" i="11"/>
  <c r="DE319" i="11" a="1"/>
  <c r="DE319" i="11"/>
  <c r="DC851" i="11"/>
  <c r="U486" i="11" a="1"/>
  <c r="U486" i="11"/>
  <c r="AB486" i="11"/>
  <c r="DT279" i="11" a="1"/>
  <c r="DT279" i="11"/>
  <c r="DM279" i="11" a="1"/>
  <c r="DM279" i="11"/>
  <c r="DE279" i="11" a="1"/>
  <c r="DE279" i="11"/>
  <c r="DT191" i="11" a="1"/>
  <c r="DT191" i="11"/>
  <c r="DM191" i="11" a="1"/>
  <c r="DM191" i="11"/>
  <c r="DE191" i="11" a="1"/>
  <c r="DE191" i="11"/>
  <c r="DC623" i="11"/>
  <c r="DE293" i="11" a="1"/>
  <c r="DE293" i="11"/>
  <c r="DT293" i="11" a="1"/>
  <c r="DT293" i="11"/>
  <c r="DM293" i="11" a="1"/>
  <c r="DM293" i="11"/>
  <c r="AO307" i="11" a="1"/>
  <c r="AO307" i="11"/>
  <c r="AR307" i="11" a="1"/>
  <c r="AR307" i="11"/>
  <c r="AP307" i="11" a="1"/>
  <c r="AP307" i="11"/>
  <c r="AQ307" i="11" a="1"/>
  <c r="AQ307" i="11"/>
  <c r="DC789" i="11"/>
  <c r="DT345" i="11" a="1"/>
  <c r="DT345" i="11"/>
  <c r="DE345" i="11" a="1"/>
  <c r="DE345" i="11"/>
  <c r="DM345" i="11" a="1"/>
  <c r="DM345" i="11"/>
  <c r="BX125" i="11"/>
  <c r="BY125" i="11"/>
  <c r="BZ125" i="11"/>
  <c r="BW125" i="11"/>
  <c r="DC834" i="11"/>
  <c r="DM307" i="11" a="1"/>
  <c r="DM307" i="11"/>
  <c r="DE307" i="11" a="1"/>
  <c r="DE307" i="11"/>
  <c r="DT307" i="11" a="1"/>
  <c r="DT307" i="11"/>
  <c r="DC874" i="11"/>
  <c r="G388" i="11" a="1"/>
  <c r="G388" i="11"/>
  <c r="T388" i="11" a="1"/>
  <c r="T388" i="11"/>
  <c r="H388" i="11" a="1"/>
  <c r="H388" i="11"/>
  <c r="DC573" i="11"/>
  <c r="AR231" i="11" a="1"/>
  <c r="AR231" i="11"/>
  <c r="AO231" i="11" a="1"/>
  <c r="AO231" i="11"/>
  <c r="AP231" i="11" a="1"/>
  <c r="AP231" i="11"/>
  <c r="AQ231" i="11" a="1"/>
  <c r="AQ231" i="11"/>
  <c r="DC584" i="11"/>
  <c r="DE503" i="11" a="1"/>
  <c r="DE503" i="11"/>
  <c r="DM503" i="11" a="1"/>
  <c r="DM503" i="11"/>
  <c r="DT503" i="11" a="1"/>
  <c r="DT503" i="11"/>
  <c r="DC715" i="11"/>
  <c r="AO73" i="11" a="1"/>
  <c r="AO73" i="11"/>
  <c r="AP73" i="11" a="1"/>
  <c r="AP73" i="11"/>
  <c r="AQ73" i="11" a="1"/>
  <c r="AQ73" i="11"/>
  <c r="AR73" i="11" a="1"/>
  <c r="AR73" i="11"/>
  <c r="AP183" i="11" a="1"/>
  <c r="AP183" i="11"/>
  <c r="AO183" i="11" a="1"/>
  <c r="AO183" i="11"/>
  <c r="AR183" i="11" a="1"/>
  <c r="AR183" i="11"/>
  <c r="AQ183" i="11" a="1"/>
  <c r="AQ183" i="11"/>
  <c r="U466" i="11" a="1"/>
  <c r="U466" i="11"/>
  <c r="AB466" i="11"/>
  <c r="DT75" i="11" a="1"/>
  <c r="DT75" i="11"/>
  <c r="DM75" i="11" a="1"/>
  <c r="DM75" i="11"/>
  <c r="DE75" i="11" a="1"/>
  <c r="DE75" i="11"/>
  <c r="AP363" i="11" a="1"/>
  <c r="AP363" i="11"/>
  <c r="AR363" i="11" a="1"/>
  <c r="AR363" i="11"/>
  <c r="AO363" i="11" a="1"/>
  <c r="AO363" i="11"/>
  <c r="AQ363" i="11" a="1"/>
  <c r="AQ363" i="11"/>
  <c r="DM315" i="11" a="1"/>
  <c r="DM315" i="11"/>
  <c r="DT315" i="11" a="1"/>
  <c r="DT315" i="11"/>
  <c r="DE315" i="11" a="1"/>
  <c r="DE315" i="11"/>
  <c r="DC561" i="11"/>
  <c r="DE327" i="11" a="1"/>
  <c r="DE327" i="11"/>
  <c r="DT327" i="11" a="1"/>
  <c r="DT327" i="11"/>
  <c r="DM327" i="11" a="1"/>
  <c r="DM327" i="11"/>
  <c r="DT297" i="11" a="1"/>
  <c r="DT297" i="11"/>
  <c r="DE297" i="11" a="1"/>
  <c r="DE297" i="11"/>
  <c r="DM297" i="11" a="1"/>
  <c r="DM297" i="11"/>
  <c r="AQ503" i="11" a="1"/>
  <c r="AQ503" i="11"/>
  <c r="AR503" i="11" a="1"/>
  <c r="AR503" i="11"/>
  <c r="AP503" i="11" a="1"/>
  <c r="AP503" i="11"/>
  <c r="AO503" i="11" a="1"/>
  <c r="AO503" i="11"/>
  <c r="DC930" i="11"/>
  <c r="AP478" i="11" a="1"/>
  <c r="AP478" i="11"/>
  <c r="AQ478" i="11" a="1"/>
  <c r="AQ478" i="11"/>
  <c r="AR478" i="11" a="1"/>
  <c r="AR478" i="11"/>
  <c r="AN478" i="11" a="1"/>
  <c r="AN478" i="11"/>
  <c r="G356" i="11" a="1"/>
  <c r="G356" i="11"/>
  <c r="T356" i="11" a="1"/>
  <c r="T356" i="11"/>
  <c r="H356" i="11" a="1"/>
  <c r="H356" i="11"/>
  <c r="AP356" i="11" a="1"/>
  <c r="AP356" i="11"/>
  <c r="DC635" i="11"/>
  <c r="DC945" i="11"/>
  <c r="DC1003" i="11"/>
  <c r="DM153" i="11" a="1"/>
  <c r="DM153" i="11"/>
  <c r="DE153" i="11" a="1"/>
  <c r="DE153" i="11"/>
  <c r="DT153" i="11" a="1"/>
  <c r="DT153" i="11"/>
  <c r="DC716" i="11"/>
  <c r="DC754" i="11"/>
  <c r="DC795" i="11"/>
  <c r="DC967" i="11"/>
  <c r="DT115" i="11" a="1"/>
  <c r="DT115" i="11"/>
  <c r="DM115" i="11" a="1"/>
  <c r="DM115" i="11"/>
  <c r="DE115" i="11" a="1"/>
  <c r="DE115" i="11"/>
  <c r="AB14" i="11"/>
  <c r="U14" i="11" a="1"/>
  <c r="U14" i="11"/>
  <c r="DM492" i="11" a="1"/>
  <c r="DM492" i="11"/>
  <c r="DE492" i="11" a="1"/>
  <c r="DE492" i="11"/>
  <c r="DT492" i="11" a="1"/>
  <c r="DT492" i="11"/>
  <c r="DM111" i="11" a="1"/>
  <c r="DM111" i="11"/>
  <c r="DE111" i="11" a="1"/>
  <c r="DE111" i="11"/>
  <c r="DT111" i="11" a="1"/>
  <c r="DT111" i="11"/>
  <c r="AR26" i="11" a="1"/>
  <c r="AR26" i="11"/>
  <c r="AP26" i="11" a="1"/>
  <c r="AP26" i="11"/>
  <c r="AQ26" i="11" a="1"/>
  <c r="AQ26" i="11"/>
  <c r="AO26" i="11" a="1"/>
  <c r="AO26" i="11"/>
  <c r="DT239" i="11" a="1"/>
  <c r="DT239" i="11"/>
  <c r="DM239" i="11" a="1"/>
  <c r="DM239" i="11"/>
  <c r="DE239" i="11" a="1"/>
  <c r="DE239" i="11"/>
  <c r="U246" i="11" a="1"/>
  <c r="U246" i="11"/>
  <c r="AB246" i="11"/>
  <c r="G244" i="11" a="1"/>
  <c r="G244" i="11"/>
  <c r="T244" i="11" a="1"/>
  <c r="T244" i="11"/>
  <c r="H244" i="11" a="1"/>
  <c r="H244" i="11"/>
  <c r="DC885" i="11"/>
  <c r="DE193" i="11" a="1"/>
  <c r="DE193" i="11"/>
  <c r="DM193" i="11" a="1"/>
  <c r="DM193" i="11"/>
  <c r="DT193" i="11" a="1"/>
  <c r="DT193" i="11"/>
  <c r="G312" i="11" a="1"/>
  <c r="G312" i="11"/>
  <c r="T312" i="11" a="1"/>
  <c r="T312" i="11"/>
  <c r="H312" i="11" a="1"/>
  <c r="H312" i="11"/>
  <c r="DC634" i="11"/>
  <c r="AO67" i="11" a="1"/>
  <c r="AO67" i="11"/>
  <c r="AR67" i="11" a="1"/>
  <c r="AR67" i="11"/>
  <c r="AP67" i="11" a="1"/>
  <c r="AP67" i="11"/>
  <c r="AQ67" i="11" a="1"/>
  <c r="AQ67" i="11"/>
  <c r="DM227" i="11" a="1"/>
  <c r="DM227" i="11"/>
  <c r="DE227" i="11" a="1"/>
  <c r="DE227" i="11"/>
  <c r="DT227" i="11" a="1"/>
  <c r="DT227" i="11"/>
  <c r="DM339" i="11" a="1"/>
  <c r="DM339" i="11"/>
  <c r="DE339" i="11" a="1"/>
  <c r="DE339" i="11"/>
  <c r="DT339" i="11" a="1"/>
  <c r="DT339" i="11"/>
  <c r="DC627" i="11"/>
  <c r="DC846" i="11"/>
  <c r="T176" i="11" a="1"/>
  <c r="T176" i="11"/>
  <c r="G176" i="11" a="1"/>
  <c r="G176" i="11"/>
  <c r="H176" i="11" a="1"/>
  <c r="H176" i="11"/>
  <c r="AP176" i="11" a="1"/>
  <c r="AP176" i="11"/>
  <c r="DC812" i="11"/>
  <c r="DE231" i="11" a="1"/>
  <c r="DE231" i="11"/>
  <c r="DT231" i="11" a="1"/>
  <c r="DT231" i="11"/>
  <c r="DM231" i="11" a="1"/>
  <c r="DM231" i="11"/>
  <c r="DC625" i="11"/>
  <c r="DC676" i="11"/>
  <c r="BY489" i="11"/>
  <c r="BZ489" i="11"/>
  <c r="BW489" i="11"/>
  <c r="BX489" i="11"/>
  <c r="AR135" i="11" a="1"/>
  <c r="AR135" i="11"/>
  <c r="AP135" i="11" a="1"/>
  <c r="AP135" i="11"/>
  <c r="AO135" i="11" a="1"/>
  <c r="AO135" i="11"/>
  <c r="AQ135" i="11" a="1"/>
  <c r="AQ135" i="11"/>
  <c r="DM85" i="11" a="1"/>
  <c r="DM85" i="11"/>
  <c r="DE85" i="11" a="1"/>
  <c r="DE85" i="11"/>
  <c r="DT85" i="11" a="1"/>
  <c r="DT85" i="11"/>
  <c r="T444" i="11" a="1"/>
  <c r="T444" i="11"/>
  <c r="G444" i="11" a="1"/>
  <c r="G444" i="11"/>
  <c r="H444" i="11" a="1"/>
  <c r="H444" i="11"/>
  <c r="BY361" i="11"/>
  <c r="AN361" i="11" a="1"/>
  <c r="AN361" i="11"/>
  <c r="BX361" i="11"/>
  <c r="BW361" i="11"/>
  <c r="BZ361" i="11"/>
  <c r="DC718" i="11"/>
  <c r="DC695" i="11"/>
  <c r="G106" i="11" a="1"/>
  <c r="G106" i="11"/>
  <c r="T106" i="11" a="1"/>
  <c r="T106" i="11"/>
  <c r="H106" i="11" a="1"/>
  <c r="H106" i="11"/>
  <c r="DC958" i="11"/>
  <c r="AA219" i="11" a="1"/>
  <c r="AA219" i="11"/>
  <c r="F219" i="11" a="1"/>
  <c r="F219" i="11"/>
  <c r="Y220" i="11" a="1"/>
  <c r="Y220" i="11"/>
  <c r="G352" i="11" a="1"/>
  <c r="G352" i="11"/>
  <c r="T352" i="11" a="1"/>
  <c r="T352" i="11"/>
  <c r="H352" i="11" a="1"/>
  <c r="H352" i="11"/>
  <c r="DC653" i="11"/>
  <c r="DC602" i="11"/>
  <c r="DC901" i="11"/>
  <c r="DC954" i="11"/>
  <c r="AQ171" i="11" a="1"/>
  <c r="AQ171" i="11"/>
  <c r="AR171" i="11" a="1"/>
  <c r="AR171" i="11"/>
  <c r="AO171" i="11" a="1"/>
  <c r="AO171" i="11"/>
  <c r="AP171" i="11" a="1"/>
  <c r="AP171" i="11"/>
  <c r="F156" i="11" a="1"/>
  <c r="F156" i="11"/>
  <c r="AA156" i="11" a="1"/>
  <c r="AA156" i="11"/>
  <c r="Y157" i="11" a="1"/>
  <c r="Y157" i="11"/>
  <c r="DM471" i="11" a="1"/>
  <c r="DM471" i="11"/>
  <c r="DE471" i="11" a="1"/>
  <c r="DE471" i="11"/>
  <c r="DT471" i="11" a="1"/>
  <c r="DT471" i="11"/>
  <c r="DE149" i="11" a="1"/>
  <c r="DE149" i="11"/>
  <c r="DM149" i="11" a="1"/>
  <c r="DM149" i="11"/>
  <c r="DT149" i="11" a="1"/>
  <c r="DT149" i="11"/>
  <c r="G468" i="11" a="1"/>
  <c r="G468" i="11"/>
  <c r="T468" i="11" a="1"/>
  <c r="T468" i="11"/>
  <c r="H468" i="11" a="1"/>
  <c r="H468" i="11"/>
  <c r="AQ468" i="11" a="1"/>
  <c r="AQ468" i="11"/>
  <c r="DE447" i="11" a="1"/>
  <c r="DE447" i="11"/>
  <c r="DM447" i="11" a="1"/>
  <c r="DM447" i="11"/>
  <c r="DT447" i="11" a="1"/>
  <c r="DT447" i="11"/>
  <c r="BW79" i="11"/>
  <c r="BY79" i="11"/>
  <c r="BZ79" i="11"/>
  <c r="BX79" i="11"/>
  <c r="U462" i="11" a="1"/>
  <c r="U462" i="11"/>
  <c r="AB462" i="11"/>
  <c r="DM367" i="11" a="1"/>
  <c r="DM367" i="11"/>
  <c r="DT367" i="11" a="1"/>
  <c r="DT367" i="11"/>
  <c r="DE367" i="11" a="1"/>
  <c r="DE367" i="11"/>
  <c r="AQ427" i="11" a="1"/>
  <c r="AQ427" i="11"/>
  <c r="AN427" i="11" a="1"/>
  <c r="AN427" i="11"/>
  <c r="AO427" i="11" a="1"/>
  <c r="AO427" i="11"/>
  <c r="AR427" i="11" a="1"/>
  <c r="AR427" i="11"/>
  <c r="AP427" i="11" a="1"/>
  <c r="AP427" i="11"/>
  <c r="DC643" i="11"/>
  <c r="DC997" i="11"/>
  <c r="DE387" i="11" a="1"/>
  <c r="DE387" i="11"/>
  <c r="DT387" i="11" a="1"/>
  <c r="DT387" i="11"/>
  <c r="DM387" i="11" a="1"/>
  <c r="DM387" i="11"/>
  <c r="G358" i="11" a="1"/>
  <c r="G358" i="11"/>
  <c r="T358" i="11" a="1"/>
  <c r="T358" i="11"/>
  <c r="H358" i="11" a="1"/>
  <c r="H358" i="11"/>
  <c r="DC828" i="11"/>
  <c r="BY118" i="11"/>
  <c r="BX118" i="11"/>
  <c r="BZ118" i="11"/>
  <c r="BW118" i="11"/>
  <c r="DT423" i="11" a="1"/>
  <c r="DT423" i="11"/>
  <c r="DM423" i="11" a="1"/>
  <c r="DM423" i="11"/>
  <c r="DE423" i="11" a="1"/>
  <c r="DE423" i="11"/>
  <c r="AB388" i="11"/>
  <c r="U388" i="11" a="1"/>
  <c r="U388" i="11"/>
  <c r="T452" i="11" a="1"/>
  <c r="T452" i="11"/>
  <c r="G452" i="11" a="1"/>
  <c r="G452" i="11"/>
  <c r="H452" i="11" a="1"/>
  <c r="H452" i="11"/>
  <c r="T94" i="11" a="1"/>
  <c r="T94" i="11"/>
  <c r="G94" i="11" a="1"/>
  <c r="G94" i="11"/>
  <c r="H94" i="11" a="1"/>
  <c r="H94" i="11"/>
  <c r="DC827" i="11"/>
  <c r="DC646" i="11"/>
  <c r="DC726" i="11"/>
  <c r="G482" i="11" a="1"/>
  <c r="G482" i="11"/>
  <c r="T482" i="11" a="1"/>
  <c r="T482" i="11"/>
  <c r="H482" i="11" a="1"/>
  <c r="H482" i="11"/>
  <c r="DC642" i="11"/>
  <c r="DC738" i="11"/>
  <c r="DT479" i="11" a="1"/>
  <c r="DT479" i="11"/>
  <c r="DM479" i="11" a="1"/>
  <c r="DM479" i="11"/>
  <c r="DE479" i="11" a="1"/>
  <c r="DE479" i="11"/>
  <c r="G74" i="11" a="1"/>
  <c r="G74" i="11"/>
  <c r="T74" i="11" a="1"/>
  <c r="T74" i="11"/>
  <c r="H74" i="11" a="1"/>
  <c r="H74" i="11"/>
  <c r="AQ74" i="11" a="1"/>
  <c r="AQ74" i="11"/>
  <c r="DC632" i="11"/>
  <c r="DT183" i="11" a="1"/>
  <c r="DT183" i="11"/>
  <c r="DE183" i="11" a="1"/>
  <c r="DE183" i="11"/>
  <c r="DM183" i="11" a="1"/>
  <c r="DM183" i="11"/>
  <c r="DC709" i="11"/>
  <c r="DC542" i="11"/>
  <c r="DC599" i="11"/>
  <c r="DC938" i="11"/>
  <c r="DM17" i="11" a="1"/>
  <c r="DM17" i="11"/>
  <c r="DE17" i="11" a="1"/>
  <c r="DE17" i="11"/>
  <c r="DT17" i="11" a="1"/>
  <c r="DT17" i="11"/>
  <c r="AO331" i="11" a="1"/>
  <c r="AO331" i="11"/>
  <c r="AP331" i="11" a="1"/>
  <c r="AP331" i="11"/>
  <c r="AR331" i="11" a="1"/>
  <c r="AR331" i="11"/>
  <c r="AN331" i="11" a="1"/>
  <c r="AN331" i="11"/>
  <c r="AQ331" i="11" a="1"/>
  <c r="AQ331" i="11"/>
  <c r="DC840" i="11"/>
  <c r="DE459" i="11" a="1"/>
  <c r="DE459" i="11"/>
  <c r="DM459" i="11" a="1"/>
  <c r="DM459" i="11"/>
  <c r="DT459" i="11" a="1"/>
  <c r="DT459" i="11"/>
  <c r="T122" i="11" a="1"/>
  <c r="T122" i="11"/>
  <c r="G122" i="11" a="1"/>
  <c r="G122" i="11"/>
  <c r="H122" i="11" a="1"/>
  <c r="H122" i="11"/>
  <c r="AR121" i="11" a="1"/>
  <c r="AR121" i="11"/>
  <c r="AQ121" i="11" a="1"/>
  <c r="AQ121" i="11"/>
  <c r="AP121" i="11" a="1"/>
  <c r="AP121" i="11"/>
  <c r="AO121" i="11" a="1"/>
  <c r="AO121" i="11"/>
  <c r="G104" i="11" a="1"/>
  <c r="G104" i="11"/>
  <c r="T104" i="11" a="1"/>
  <c r="T104" i="11"/>
  <c r="H104" i="11" a="1"/>
  <c r="H104" i="11"/>
  <c r="AO104" i="11" a="1"/>
  <c r="AO104" i="11"/>
  <c r="AP459" i="11" a="1"/>
  <c r="AP459" i="11"/>
  <c r="AO459" i="11" a="1"/>
  <c r="AO459" i="11"/>
  <c r="AQ459" i="11" a="1"/>
  <c r="AQ459" i="11"/>
  <c r="AR459" i="11" a="1"/>
  <c r="AR459" i="11"/>
  <c r="BY311" i="11"/>
  <c r="BX311" i="11"/>
  <c r="BZ311" i="11"/>
  <c r="BW311" i="11"/>
  <c r="G288" i="11" a="1"/>
  <c r="G288" i="11"/>
  <c r="T288" i="11" a="1"/>
  <c r="T288" i="11"/>
  <c r="H288" i="11" a="1"/>
  <c r="H288" i="11"/>
  <c r="DC1009" i="11"/>
  <c r="DE321" i="11" a="1"/>
  <c r="DE321" i="11"/>
  <c r="DM321" i="11" a="1"/>
  <c r="DM321" i="11"/>
  <c r="DT321" i="11" a="1"/>
  <c r="DT321" i="11"/>
  <c r="DC699" i="11"/>
  <c r="AO457" i="11" a="1"/>
  <c r="AO457" i="11"/>
  <c r="AR457" i="11" a="1"/>
  <c r="AR457" i="11"/>
  <c r="AN457" i="11" a="1"/>
  <c r="AN457" i="11"/>
  <c r="AQ457" i="11" a="1"/>
  <c r="AQ457" i="11"/>
  <c r="AP457" i="11" a="1"/>
  <c r="AP457" i="11"/>
  <c r="BZ287" i="11"/>
  <c r="BW287" i="11"/>
  <c r="BX287" i="11"/>
  <c r="BY287" i="11"/>
  <c r="DC847" i="11"/>
  <c r="DC761" i="11"/>
  <c r="DC556" i="11"/>
  <c r="DC645" i="11"/>
  <c r="DC882" i="11"/>
  <c r="DC942" i="11"/>
  <c r="DC848" i="11"/>
  <c r="G90" i="11" a="1"/>
  <c r="G90" i="11"/>
  <c r="T90" i="11" a="1"/>
  <c r="T90" i="11"/>
  <c r="H90" i="11" a="1"/>
  <c r="H90" i="11"/>
  <c r="DT21" i="11" a="1"/>
  <c r="DT21" i="11"/>
  <c r="DM21" i="11" a="1"/>
  <c r="DM21" i="11"/>
  <c r="DE21" i="11" a="1"/>
  <c r="DE21" i="11"/>
  <c r="AR175" i="11" a="1"/>
  <c r="AR175" i="11"/>
  <c r="AQ175" i="11" a="1"/>
  <c r="AQ175" i="11"/>
  <c r="AP175" i="11" a="1"/>
  <c r="AP175" i="11"/>
  <c r="AN175" i="11" a="1"/>
  <c r="AN175" i="11"/>
  <c r="AO175" i="11" a="1"/>
  <c r="AO175" i="11"/>
  <c r="DC618" i="11"/>
  <c r="DC755" i="11"/>
  <c r="DE89" i="11" a="1"/>
  <c r="DE89" i="11"/>
  <c r="DT89" i="11" a="1"/>
  <c r="DT89" i="11"/>
  <c r="DM89" i="11" a="1"/>
  <c r="DM89" i="11"/>
  <c r="DE198" i="11" a="1"/>
  <c r="DE198" i="11"/>
  <c r="DM198" i="11" a="1"/>
  <c r="DM198" i="11"/>
  <c r="DT198" i="11" a="1"/>
  <c r="DT198" i="11"/>
  <c r="G426" i="11" a="1"/>
  <c r="G426" i="11"/>
  <c r="T426" i="11" a="1"/>
  <c r="T426" i="11"/>
  <c r="H426" i="11" a="1"/>
  <c r="H426" i="11"/>
  <c r="AR343" i="11" a="1"/>
  <c r="AR343" i="11"/>
  <c r="AQ343" i="11" a="1"/>
  <c r="AQ343" i="11"/>
  <c r="AO343" i="11" a="1"/>
  <c r="AO343" i="11"/>
  <c r="AP343" i="11" a="1"/>
  <c r="AP343" i="11"/>
  <c r="AR473" i="11" a="1"/>
  <c r="AR473" i="11"/>
  <c r="AP473" i="11" a="1"/>
  <c r="AP473" i="11"/>
  <c r="AO473" i="11" a="1"/>
  <c r="AO473" i="11"/>
  <c r="AQ473" i="11" a="1"/>
  <c r="AQ473" i="11"/>
  <c r="U236" i="11" a="1"/>
  <c r="U236" i="11"/>
  <c r="AB236" i="11"/>
  <c r="DC633" i="11"/>
  <c r="DC960" i="11"/>
  <c r="AP434" i="11" a="1"/>
  <c r="AP434" i="11"/>
  <c r="AQ434" i="11" a="1"/>
  <c r="AQ434" i="11"/>
  <c r="AR434" i="11" a="1"/>
  <c r="AR434" i="11"/>
  <c r="AO434" i="11" a="1"/>
  <c r="AO434" i="11"/>
  <c r="G92" i="11" a="1"/>
  <c r="G92" i="11"/>
  <c r="T92" i="11" a="1"/>
  <c r="T92" i="11"/>
  <c r="H92" i="11" a="1"/>
  <c r="H92" i="11"/>
  <c r="DT195" i="11" a="1"/>
  <c r="DT195" i="11"/>
  <c r="DE195" i="11" a="1"/>
  <c r="DE195" i="11"/>
  <c r="DM195" i="11" a="1"/>
  <c r="DM195" i="11"/>
  <c r="DT39" i="11" a="1"/>
  <c r="DT39" i="11"/>
  <c r="DM39" i="11" a="1"/>
  <c r="DM39" i="11"/>
  <c r="DE39" i="11" a="1"/>
  <c r="DE39" i="11"/>
  <c r="AP359" i="11" a="1"/>
  <c r="AP359" i="11"/>
  <c r="AR359" i="11" a="1"/>
  <c r="AR359" i="11"/>
  <c r="AO359" i="11" a="1"/>
  <c r="AO359" i="11"/>
  <c r="AQ359" i="11" a="1"/>
  <c r="AQ359" i="11"/>
  <c r="AN359" i="11" a="1"/>
  <c r="AN359" i="11"/>
  <c r="T326" i="11" a="1"/>
  <c r="T326" i="11"/>
  <c r="G326" i="11" a="1"/>
  <c r="G326" i="11"/>
  <c r="H326" i="11" a="1"/>
  <c r="H326" i="11"/>
  <c r="T24" i="11" a="1"/>
  <c r="T24" i="11"/>
  <c r="G24" i="11" a="1"/>
  <c r="G24" i="11"/>
  <c r="H24" i="11" a="1"/>
  <c r="H24" i="11"/>
  <c r="DC845" i="11"/>
  <c r="T370" i="11" a="1"/>
  <c r="T370" i="11"/>
  <c r="G370" i="11" a="1"/>
  <c r="G370" i="11"/>
  <c r="H370" i="11" a="1"/>
  <c r="H370" i="11"/>
  <c r="DM349" i="11" a="1"/>
  <c r="DM349" i="11"/>
  <c r="DE349" i="11" a="1"/>
  <c r="DE349" i="11"/>
  <c r="DT349" i="11" a="1"/>
  <c r="DT349" i="11"/>
  <c r="DC687" i="11"/>
  <c r="DC565" i="11"/>
  <c r="AO397" i="11" a="1"/>
  <c r="AO397" i="11"/>
  <c r="AQ397" i="11" a="1"/>
  <c r="AQ397" i="11"/>
  <c r="AR397" i="11" a="1"/>
  <c r="AR397" i="11"/>
  <c r="AP397" i="11" a="1"/>
  <c r="AP397" i="11"/>
  <c r="AB360" i="11"/>
  <c r="U360" i="11" a="1"/>
  <c r="U360" i="11"/>
  <c r="G64" i="11" a="1"/>
  <c r="G64" i="11"/>
  <c r="T64" i="11" a="1"/>
  <c r="T64" i="11"/>
  <c r="H64" i="11" a="1"/>
  <c r="H64" i="11"/>
  <c r="DM347" i="11" a="1"/>
  <c r="DM347" i="11"/>
  <c r="DE347" i="11" a="1"/>
  <c r="DE347" i="11"/>
  <c r="DT347" i="11" a="1"/>
  <c r="DT347" i="11"/>
  <c r="G86" i="11" a="1"/>
  <c r="G86" i="11"/>
  <c r="T86" i="11" a="1"/>
  <c r="T86" i="11"/>
  <c r="H86" i="11" a="1"/>
  <c r="H86" i="11"/>
  <c r="AO86" i="11" a="1"/>
  <c r="AO86" i="11"/>
  <c r="AR217" i="11" a="1"/>
  <c r="AR217" i="11"/>
  <c r="AO217" i="11" a="1"/>
  <c r="AO217" i="11"/>
  <c r="AN217" i="11" a="1"/>
  <c r="AN217" i="11"/>
  <c r="AQ217" i="11" a="1"/>
  <c r="AQ217" i="11"/>
  <c r="AP217" i="11" a="1"/>
  <c r="AP217" i="11"/>
  <c r="DE397" i="11" a="1"/>
  <c r="DE397" i="11"/>
  <c r="DT397" i="11" a="1"/>
  <c r="DT397" i="11"/>
  <c r="DM397" i="11" a="1"/>
  <c r="DM397" i="11"/>
  <c r="AO271" i="11" a="1"/>
  <c r="AO271" i="11"/>
  <c r="AN271" i="11" a="1"/>
  <c r="AN271" i="11"/>
  <c r="AR271" i="11" a="1"/>
  <c r="AR271" i="11"/>
  <c r="AQ271" i="11" a="1"/>
  <c r="AQ271" i="11"/>
  <c r="AP271" i="11" a="1"/>
  <c r="AP271" i="11"/>
  <c r="DT505" i="11" a="1"/>
  <c r="DT505" i="11"/>
  <c r="DM505" i="11" a="1"/>
  <c r="DM505" i="11"/>
  <c r="DE505" i="11" a="1"/>
  <c r="DE505" i="11"/>
  <c r="AO63" i="11" a="1"/>
  <c r="AO63" i="11"/>
  <c r="AQ63" i="11" a="1"/>
  <c r="AQ63" i="11"/>
  <c r="AR63" i="11" a="1"/>
  <c r="AR63" i="11"/>
  <c r="AP63" i="11" a="1"/>
  <c r="AP63" i="11"/>
  <c r="DC711" i="11"/>
  <c r="DM23" i="11" a="1"/>
  <c r="DM23" i="11"/>
  <c r="DT23" i="11" a="1"/>
  <c r="DT23" i="11"/>
  <c r="DE23" i="11" a="1"/>
  <c r="DE23" i="11"/>
  <c r="U106" i="11" a="1"/>
  <c r="U106" i="11"/>
  <c r="AB106" i="11"/>
  <c r="DC1006" i="11"/>
  <c r="T218" i="11" a="1"/>
  <c r="T218" i="11"/>
  <c r="G218" i="11" a="1"/>
  <c r="G218" i="11"/>
  <c r="H218" i="11" a="1"/>
  <c r="H218" i="11"/>
  <c r="U352" i="11" a="1"/>
  <c r="U352" i="11"/>
  <c r="AB352" i="11"/>
  <c r="AP453" i="11" a="1"/>
  <c r="AP453" i="11"/>
  <c r="AR453" i="11" a="1"/>
  <c r="AR453" i="11"/>
  <c r="AQ453" i="11" a="1"/>
  <c r="AQ453" i="11"/>
  <c r="AO453" i="11" a="1"/>
  <c r="AO453" i="11"/>
  <c r="DC855" i="11"/>
  <c r="DC567" i="11"/>
  <c r="DC535" i="11"/>
  <c r="AB128" i="11"/>
  <c r="U128" i="11" a="1"/>
  <c r="U128" i="11"/>
  <c r="DT351" i="11" a="1"/>
  <c r="DT351" i="11"/>
  <c r="DM351" i="11" a="1"/>
  <c r="DM351" i="11"/>
  <c r="DE351" i="11" a="1"/>
  <c r="DE351" i="11"/>
  <c r="DC849" i="11"/>
  <c r="DC539" i="11"/>
  <c r="DM343" i="11" a="1"/>
  <c r="DM343" i="11"/>
  <c r="DT343" i="11" a="1"/>
  <c r="DT343" i="11"/>
  <c r="DE343" i="11" a="1"/>
  <c r="DE343" i="11"/>
  <c r="DC670" i="11"/>
  <c r="DC552" i="11"/>
  <c r="DC944" i="11"/>
  <c r="AQ341" i="11" a="1"/>
  <c r="AQ341" i="11"/>
  <c r="AO341" i="11" a="1"/>
  <c r="AO341" i="11"/>
  <c r="AP341" i="11" a="1"/>
  <c r="AP341" i="11"/>
  <c r="AR341" i="11" a="1"/>
  <c r="AR341" i="11"/>
  <c r="DC992" i="11"/>
  <c r="AQ355" i="11" a="1"/>
  <c r="AQ355" i="11"/>
  <c r="AR355" i="11" a="1"/>
  <c r="AR355" i="11"/>
  <c r="AP355" i="11" a="1"/>
  <c r="AP355" i="11"/>
  <c r="AO355" i="11" a="1"/>
  <c r="AO355" i="11"/>
  <c r="DT109" i="11" a="1"/>
  <c r="DT109" i="11"/>
  <c r="DE109" i="11" a="1"/>
  <c r="DE109" i="11"/>
  <c r="DM109" i="11" a="1"/>
  <c r="DM109" i="11"/>
  <c r="AR495" i="11" a="1"/>
  <c r="AR495" i="11"/>
  <c r="AP495" i="11" a="1"/>
  <c r="AP495" i="11"/>
  <c r="AQ495" i="11" a="1"/>
  <c r="AQ495" i="11"/>
  <c r="AO495" i="11" a="1"/>
  <c r="AO495" i="11"/>
  <c r="DC522" i="11"/>
  <c r="DC991" i="11"/>
  <c r="DC640" i="11"/>
  <c r="DE275" i="11" a="1"/>
  <c r="DE275" i="11"/>
  <c r="DT275" i="11" a="1"/>
  <c r="DT275" i="11"/>
  <c r="DM275" i="11" a="1"/>
  <c r="DM275" i="11"/>
  <c r="DT441" i="11" a="1"/>
  <c r="DT441" i="11"/>
  <c r="DE441" i="11" a="1"/>
  <c r="DE441" i="11"/>
  <c r="DM441" i="11" a="1"/>
  <c r="DM441" i="11"/>
  <c r="DC871" i="11"/>
  <c r="DC659" i="11"/>
  <c r="DC924" i="11"/>
  <c r="AR451" i="11" a="1"/>
  <c r="AR451" i="11"/>
  <c r="AP451" i="11" a="1"/>
  <c r="AP451" i="11"/>
  <c r="AQ451" i="11" a="1"/>
  <c r="AQ451" i="11"/>
  <c r="AO451" i="11" a="1"/>
  <c r="AO451" i="11"/>
  <c r="AN451" i="11" a="1"/>
  <c r="AN451" i="11"/>
  <c r="T238" i="11" a="1"/>
  <c r="T238" i="11"/>
  <c r="G238" i="11" a="1"/>
  <c r="G238" i="11"/>
  <c r="H238" i="11" a="1"/>
  <c r="H238" i="11"/>
  <c r="AO238" i="11" a="1"/>
  <c r="AO238" i="11"/>
  <c r="DC685" i="11"/>
  <c r="DM47" i="11" a="1"/>
  <c r="DM47" i="11"/>
  <c r="DT47" i="11" a="1"/>
  <c r="DT47" i="11"/>
  <c r="DE47" i="11" a="1"/>
  <c r="DE47" i="11"/>
  <c r="AO13" i="11" a="1"/>
  <c r="AO13" i="11"/>
  <c r="AP13" i="11" a="1"/>
  <c r="AP13" i="11"/>
  <c r="AN13" i="11" a="1"/>
  <c r="AN13" i="11"/>
  <c r="AR13" i="11" a="1"/>
  <c r="AR13" i="11"/>
  <c r="AQ13" i="11" a="1"/>
  <c r="AQ13" i="11"/>
  <c r="DM229" i="11" a="1"/>
  <c r="DM229" i="11"/>
  <c r="DE229" i="11" a="1"/>
  <c r="DE229" i="11"/>
  <c r="DT229" i="11" a="1"/>
  <c r="DT229" i="11"/>
  <c r="AQ198" i="11" a="1"/>
  <c r="AQ198" i="11"/>
  <c r="AP198" i="11" a="1"/>
  <c r="AP198" i="11"/>
  <c r="AO198" i="11" a="1"/>
  <c r="AO198" i="11"/>
  <c r="AR198" i="11" a="1"/>
  <c r="AR198" i="11"/>
  <c r="DC517" i="11"/>
  <c r="AR100" i="11" a="1"/>
  <c r="AR100" i="11"/>
  <c r="AQ100" i="11" a="1"/>
  <c r="AQ100" i="11"/>
  <c r="AP100" i="11" a="1"/>
  <c r="AP100" i="11"/>
  <c r="AO100" i="11" a="1"/>
  <c r="AO100" i="11"/>
  <c r="T66" i="11" a="1"/>
  <c r="T66" i="11"/>
  <c r="G66" i="11" a="1"/>
  <c r="G66" i="11"/>
  <c r="H66" i="11" a="1"/>
  <c r="H66" i="11"/>
  <c r="DC762" i="11"/>
  <c r="DC959" i="11"/>
  <c r="G98" i="11" a="1"/>
  <c r="G98" i="11"/>
  <c r="T98" i="11" a="1"/>
  <c r="T98" i="11"/>
  <c r="H98" i="11" a="1"/>
  <c r="H98" i="11"/>
  <c r="DC674" i="11"/>
  <c r="DM451" i="11" a="1"/>
  <c r="DM451" i="11"/>
  <c r="DE451" i="11" a="1"/>
  <c r="DE451" i="11"/>
  <c r="DT451" i="11" a="1"/>
  <c r="DT451" i="11"/>
  <c r="DC823" i="11"/>
  <c r="AQ507" i="11" a="1"/>
  <c r="AQ507" i="11"/>
  <c r="AO507" i="11" a="1"/>
  <c r="AO507" i="11"/>
  <c r="AP507" i="11" a="1"/>
  <c r="AP507" i="11"/>
  <c r="AN507" i="11" a="1"/>
  <c r="AN507" i="11"/>
  <c r="AR507" i="11" a="1"/>
  <c r="AR507" i="11"/>
  <c r="T346" i="11" a="1"/>
  <c r="T346" i="11"/>
  <c r="G346" i="11" a="1"/>
  <c r="G346" i="11"/>
  <c r="H346" i="11" a="1"/>
  <c r="H346" i="11"/>
  <c r="U358" i="11" a="1"/>
  <c r="U358" i="11"/>
  <c r="AB358" i="11"/>
  <c r="DC605" i="11"/>
  <c r="AO97" i="11" a="1"/>
  <c r="AO97" i="11"/>
  <c r="AR97" i="11" a="1"/>
  <c r="AR97" i="11"/>
  <c r="AP97" i="11" a="1"/>
  <c r="AP97" i="11"/>
  <c r="AQ97" i="11" a="1"/>
  <c r="AQ97" i="11"/>
  <c r="AP481" i="11" a="1"/>
  <c r="AP481" i="11"/>
  <c r="AQ481" i="11" a="1"/>
  <c r="AQ481" i="11"/>
  <c r="AR481" i="11" a="1"/>
  <c r="AR481" i="11"/>
  <c r="AO481" i="11" a="1"/>
  <c r="AO481" i="11"/>
  <c r="AQ75" i="11" a="1"/>
  <c r="AQ75" i="11"/>
  <c r="AR75" i="11" a="1"/>
  <c r="AR75" i="11"/>
  <c r="AP75" i="11" a="1"/>
  <c r="AP75" i="11"/>
  <c r="AO75" i="11" a="1"/>
  <c r="AO75" i="11"/>
  <c r="U452" i="11" a="1"/>
  <c r="U452" i="11"/>
  <c r="AB452" i="11"/>
  <c r="AB94" i="11"/>
  <c r="U94" i="11" a="1"/>
  <c r="U94" i="11"/>
  <c r="F509" i="11" a="1"/>
  <c r="F509" i="11"/>
  <c r="AA509" i="11" a="1"/>
  <c r="AA509" i="11"/>
  <c r="Y510" i="11" a="1"/>
  <c r="Y510" i="11"/>
  <c r="DC767" i="11"/>
  <c r="DC731" i="11"/>
  <c r="AP35" i="11" a="1"/>
  <c r="AP35" i="11"/>
  <c r="AO35" i="11" a="1"/>
  <c r="AO35" i="11"/>
  <c r="AR35" i="11" a="1"/>
  <c r="AR35" i="11"/>
  <c r="AQ35" i="11" a="1"/>
  <c r="AQ35" i="11"/>
  <c r="AR479" i="11" a="1"/>
  <c r="AR479" i="11"/>
  <c r="AQ479" i="11" a="1"/>
  <c r="AQ479" i="11"/>
  <c r="AP479" i="11" a="1"/>
  <c r="AP479" i="11"/>
  <c r="AO479" i="11" a="1"/>
  <c r="AO479" i="11"/>
  <c r="DM353" i="11" a="1"/>
  <c r="DM353" i="11"/>
  <c r="DT353" i="11" a="1"/>
  <c r="DT353" i="11"/>
  <c r="DE353" i="11" a="1"/>
  <c r="DE353" i="11"/>
  <c r="AB482" i="11"/>
  <c r="U482" i="11" a="1"/>
  <c r="U482" i="11"/>
  <c r="AB424" i="11"/>
  <c r="U424" i="11" a="1"/>
  <c r="U424" i="11"/>
  <c r="DC890" i="11"/>
  <c r="DC1000" i="11"/>
  <c r="AP407" i="11" a="1"/>
  <c r="AP407" i="11"/>
  <c r="AO407" i="11" a="1"/>
  <c r="AO407" i="11"/>
  <c r="AN407" i="11" a="1"/>
  <c r="AN407" i="11"/>
  <c r="AR407" i="11" a="1"/>
  <c r="AR407" i="11"/>
  <c r="AQ407" i="11" a="1"/>
  <c r="AQ407" i="11"/>
  <c r="AQ17" i="11" a="1"/>
  <c r="AQ17" i="11"/>
  <c r="AR17" i="11" a="1"/>
  <c r="AR17" i="11"/>
  <c r="AO17" i="11" a="1"/>
  <c r="AO17" i="11"/>
  <c r="AP17" i="11" a="1"/>
  <c r="AP17" i="11"/>
  <c r="AP492" i="11" a="1"/>
  <c r="AP492" i="11"/>
  <c r="AO305" i="11" a="1"/>
  <c r="AO305" i="11"/>
  <c r="AQ305" i="11" a="1"/>
  <c r="AQ305" i="11"/>
  <c r="AR305" i="11" a="1"/>
  <c r="AR305" i="11"/>
  <c r="AP305" i="11" a="1"/>
  <c r="AP305" i="11"/>
  <c r="DT331" i="11" a="1"/>
  <c r="DT331" i="11"/>
  <c r="DE331" i="11" a="1"/>
  <c r="DE331" i="11"/>
  <c r="DM331" i="11" a="1"/>
  <c r="DM331" i="11"/>
  <c r="DC657" i="11"/>
  <c r="DM143" i="11" a="1"/>
  <c r="DM143" i="11"/>
  <c r="DT143" i="11" a="1"/>
  <c r="DT143" i="11"/>
  <c r="DE143" i="11" a="1"/>
  <c r="DE143" i="11"/>
  <c r="DC971" i="11"/>
  <c r="T192" i="11" a="1"/>
  <c r="T192" i="11"/>
  <c r="G192" i="11" a="1"/>
  <c r="G192" i="11"/>
  <c r="H192" i="11" a="1"/>
  <c r="H192" i="11"/>
  <c r="AA208" i="11" a="1"/>
  <c r="AA208" i="11"/>
  <c r="F208" i="11" a="1"/>
  <c r="F208" i="11"/>
  <c r="Y209" i="11" a="1"/>
  <c r="Y209" i="11"/>
  <c r="DM305" i="11" a="1"/>
  <c r="DM305" i="11"/>
  <c r="DT305" i="11" a="1"/>
  <c r="DT305" i="11"/>
  <c r="DE305" i="11" a="1"/>
  <c r="DE305" i="11"/>
  <c r="BZ283" i="11"/>
  <c r="BY283" i="11"/>
  <c r="BW283" i="11"/>
  <c r="BX283" i="11"/>
  <c r="DT337" i="11" a="1"/>
  <c r="DT337" i="11"/>
  <c r="DE337" i="11" a="1"/>
  <c r="DE337" i="11"/>
  <c r="DM337" i="11" a="1"/>
  <c r="DM337" i="11"/>
  <c r="T112" i="11" a="1"/>
  <c r="T112" i="11"/>
  <c r="G112" i="11" a="1"/>
  <c r="G112" i="11"/>
  <c r="H112" i="11" a="1"/>
  <c r="H112" i="11"/>
  <c r="DT221" i="11" a="1"/>
  <c r="DT221" i="11"/>
  <c r="DM221" i="11" a="1"/>
  <c r="DM221" i="11"/>
  <c r="DE221" i="11" a="1"/>
  <c r="DE221" i="11"/>
  <c r="AB122" i="11"/>
  <c r="U122" i="11" a="1"/>
  <c r="U122" i="11"/>
  <c r="DM477" i="11" a="1"/>
  <c r="DM477" i="11"/>
  <c r="DT477" i="11" a="1"/>
  <c r="DT477" i="11"/>
  <c r="DE477" i="11" a="1"/>
  <c r="DE477" i="11"/>
  <c r="AR177" i="11" a="1"/>
  <c r="AR177" i="11"/>
  <c r="AO177" i="11" a="1"/>
  <c r="AO177" i="11"/>
  <c r="AQ177" i="11" a="1"/>
  <c r="AQ177" i="11"/>
  <c r="AP177" i="11" a="1"/>
  <c r="AP177" i="11"/>
  <c r="DE243" i="11" a="1"/>
  <c r="DE243" i="11"/>
  <c r="DM243" i="11" a="1"/>
  <c r="DM243" i="11"/>
  <c r="DT243" i="11" a="1"/>
  <c r="DT243" i="11"/>
  <c r="DT123" i="11" a="1"/>
  <c r="DT123" i="11"/>
  <c r="DE123" i="11" a="1"/>
  <c r="DE123" i="11"/>
  <c r="DM123" i="11" a="1"/>
  <c r="DM123" i="11"/>
  <c r="AB288" i="11"/>
  <c r="U288" i="11" a="1"/>
  <c r="U288" i="11"/>
  <c r="DT311" i="11" a="1"/>
  <c r="DT311" i="11"/>
  <c r="DE311" i="11" a="1"/>
  <c r="DE311" i="11"/>
  <c r="DM311" i="11" a="1"/>
  <c r="DM311" i="11"/>
  <c r="T242" i="11" a="1"/>
  <c r="T242" i="11"/>
  <c r="G242" i="11" a="1"/>
  <c r="G242" i="11"/>
  <c r="H242" i="11" a="1"/>
  <c r="H242" i="11"/>
  <c r="AR197" i="11" a="1"/>
  <c r="AR197" i="11"/>
  <c r="AQ197" i="11" a="1"/>
  <c r="AQ197" i="11"/>
  <c r="AP197" i="11" a="1"/>
  <c r="AP197" i="11"/>
  <c r="AO197" i="11" a="1"/>
  <c r="AO197" i="11"/>
  <c r="AQ263" i="11" a="1"/>
  <c r="AQ263" i="11"/>
  <c r="AP263" i="11" a="1"/>
  <c r="AP263" i="11"/>
  <c r="AR263" i="11" a="1"/>
  <c r="AR263" i="11"/>
  <c r="AO263" i="11" a="1"/>
  <c r="AO263" i="11"/>
  <c r="DT289" i="11" a="1"/>
  <c r="DT289" i="11"/>
  <c r="DE289" i="11" a="1"/>
  <c r="DE289" i="11"/>
  <c r="DM289" i="11" a="1"/>
  <c r="DM289" i="11"/>
  <c r="DC661" i="11"/>
  <c r="AR241" i="11" a="1"/>
  <c r="AR241" i="11"/>
  <c r="AQ241" i="11" a="1"/>
  <c r="AQ241" i="11"/>
  <c r="AP241" i="11" a="1"/>
  <c r="AP241" i="11"/>
  <c r="AO241" i="11" a="1"/>
  <c r="AO241" i="11"/>
  <c r="G340" i="11" a="1"/>
  <c r="G340" i="11"/>
  <c r="T340" i="11" a="1"/>
  <c r="T340" i="11"/>
  <c r="H340" i="11" a="1"/>
  <c r="H340" i="11"/>
  <c r="AP340" i="11" a="1"/>
  <c r="AP340" i="11"/>
  <c r="T458" i="11" a="1"/>
  <c r="T458" i="11"/>
  <c r="G458" i="11" a="1"/>
  <c r="G458" i="11"/>
  <c r="H458" i="11" a="1"/>
  <c r="H458" i="11"/>
  <c r="DC825" i="11"/>
  <c r="AQ329" i="11" a="1"/>
  <c r="AQ329" i="11"/>
  <c r="AP329" i="11" a="1"/>
  <c r="AP329" i="11"/>
  <c r="AR329" i="11" a="1"/>
  <c r="AR329" i="11"/>
  <c r="AO329" i="11" a="1"/>
  <c r="AO329" i="11"/>
  <c r="DM175" i="11" a="1"/>
  <c r="DM175" i="11"/>
  <c r="DE175" i="11" a="1"/>
  <c r="DE175" i="11"/>
  <c r="DT175" i="11" a="1"/>
  <c r="DT175" i="11"/>
  <c r="G336" i="11" a="1"/>
  <c r="G336" i="11"/>
  <c r="T336" i="11" a="1"/>
  <c r="T336" i="11"/>
  <c r="H336" i="11" a="1"/>
  <c r="H336" i="11"/>
  <c r="AQ336" i="11" a="1"/>
  <c r="AQ336" i="11"/>
  <c r="AB90" i="11"/>
  <c r="U90" i="11" a="1"/>
  <c r="U90" i="11"/>
  <c r="DC976" i="11"/>
  <c r="DC785" i="11"/>
  <c r="DC734" i="11"/>
  <c r="DC774" i="11"/>
  <c r="AR19" i="11" a="1"/>
  <c r="AR19" i="11"/>
  <c r="AN19" i="11" a="1"/>
  <c r="AN19" i="11"/>
  <c r="AP19" i="11" a="1"/>
  <c r="AP19" i="11"/>
  <c r="AQ19" i="11" a="1"/>
  <c r="AQ19" i="11"/>
  <c r="AO19" i="11" a="1"/>
  <c r="AO19" i="11"/>
  <c r="G236" i="11" a="1"/>
  <c r="G236" i="11"/>
  <c r="T236" i="11" a="1"/>
  <c r="T236" i="11"/>
  <c r="H236" i="11" a="1"/>
  <c r="H236" i="11"/>
  <c r="DT133" i="11" a="1"/>
  <c r="DT133" i="11"/>
  <c r="DM133" i="11" a="1"/>
  <c r="DM133" i="11"/>
  <c r="DE133" i="11" a="1"/>
  <c r="DE133" i="11"/>
  <c r="DC745" i="11"/>
  <c r="DC671" i="11"/>
  <c r="G40" i="11" a="1"/>
  <c r="G40" i="11"/>
  <c r="T40" i="11" a="1"/>
  <c r="T40" i="11"/>
  <c r="H40" i="11" a="1"/>
  <c r="H40" i="11"/>
  <c r="DC667" i="11"/>
  <c r="BY487" i="11"/>
  <c r="BZ487" i="11"/>
  <c r="BW487" i="11"/>
  <c r="BX487" i="11"/>
  <c r="DM317" i="11" a="1"/>
  <c r="DM317" i="11"/>
  <c r="DE317" i="11" a="1"/>
  <c r="DE317" i="11"/>
  <c r="DT317" i="11" a="1"/>
  <c r="DT317" i="11"/>
  <c r="DM247" i="11" a="1"/>
  <c r="DM247" i="11"/>
  <c r="DE247" i="11" a="1"/>
  <c r="DE247" i="11"/>
  <c r="DT247" i="11" a="1"/>
  <c r="DT247" i="11"/>
  <c r="AB24" i="11"/>
  <c r="U24" i="11" a="1"/>
  <c r="U24" i="11"/>
  <c r="U370" i="11" a="1"/>
  <c r="U370" i="11"/>
  <c r="AB370" i="11"/>
  <c r="T350" i="11" a="1"/>
  <c r="T350" i="11"/>
  <c r="G350" i="11" a="1"/>
  <c r="G350" i="11"/>
  <c r="H350" i="11" a="1"/>
  <c r="H350" i="11"/>
  <c r="BZ317" i="11"/>
  <c r="BX317" i="11"/>
  <c r="BW317" i="11"/>
  <c r="BY317" i="11"/>
  <c r="T216" i="11" a="1"/>
  <c r="T216" i="11"/>
  <c r="G216" i="11" a="1"/>
  <c r="G216" i="11"/>
  <c r="H216" i="11" a="1"/>
  <c r="H216" i="11"/>
  <c r="DC663" i="11"/>
  <c r="AB435" i="11"/>
  <c r="U435" i="11" a="1"/>
  <c r="U435" i="11"/>
  <c r="DC576" i="11"/>
  <c r="T360" i="11" a="1"/>
  <c r="T360" i="11"/>
  <c r="G360" i="11" a="1"/>
  <c r="G360" i="11"/>
  <c r="H360" i="11" a="1"/>
  <c r="H360" i="11"/>
  <c r="AB64" i="11"/>
  <c r="U64" i="11" a="1"/>
  <c r="U64" i="11"/>
  <c r="DC864" i="11"/>
  <c r="U506" i="11" a="1"/>
  <c r="U506" i="11"/>
  <c r="AB506" i="11"/>
  <c r="DC590" i="11"/>
  <c r="G348" i="11" a="1"/>
  <c r="G348" i="11"/>
  <c r="T348" i="11" a="1"/>
  <c r="T348" i="11"/>
  <c r="H348" i="11" a="1"/>
  <c r="H348" i="11"/>
  <c r="DC664" i="11"/>
  <c r="DC832" i="11"/>
  <c r="DT131" i="11" a="1"/>
  <c r="DT131" i="11"/>
  <c r="DM131" i="11" a="1"/>
  <c r="DM131" i="11"/>
  <c r="DE131" i="11" a="1"/>
  <c r="DE131" i="11"/>
  <c r="AQ201" i="11" a="1"/>
  <c r="AQ201" i="11"/>
  <c r="AR201" i="11" a="1"/>
  <c r="AR201" i="11"/>
  <c r="AO201" i="11" a="1"/>
  <c r="AO201" i="11"/>
  <c r="AP201" i="11" a="1"/>
  <c r="AP201" i="11"/>
  <c r="DC793" i="11"/>
  <c r="DE53" i="11" a="1"/>
  <c r="DE53" i="11"/>
  <c r="DM53" i="11" a="1"/>
  <c r="DM53" i="11"/>
  <c r="DT53" i="11" a="1"/>
  <c r="DT53" i="11"/>
  <c r="AA181" i="11" a="1"/>
  <c r="AA181" i="11"/>
  <c r="F181" i="11" a="1"/>
  <c r="F181" i="11"/>
  <c r="Y182" i="11" a="1"/>
  <c r="Y182" i="11"/>
  <c r="G62" i="11" a="1"/>
  <c r="G62" i="11"/>
  <c r="T62" i="11" a="1"/>
  <c r="T62" i="11"/>
  <c r="H62" i="11" a="1"/>
  <c r="H62" i="11"/>
  <c r="DC870" i="11"/>
  <c r="BW179" i="11"/>
  <c r="BY179" i="11"/>
  <c r="AN179" i="11" a="1"/>
  <c r="AN179" i="11"/>
  <c r="BX179" i="11"/>
  <c r="BZ179" i="11"/>
  <c r="AB218" i="11"/>
  <c r="U218" i="11" a="1"/>
  <c r="U218" i="11"/>
  <c r="DC776" i="11"/>
  <c r="DC990" i="11"/>
  <c r="G128" i="11" a="1"/>
  <c r="G128" i="11"/>
  <c r="T128" i="11" a="1"/>
  <c r="T128" i="11"/>
  <c r="H128" i="11" a="1"/>
  <c r="H128" i="11"/>
  <c r="DC878" i="11"/>
  <c r="DC921" i="11"/>
  <c r="DM155" i="11" a="1"/>
  <c r="DM155" i="11"/>
  <c r="DT155" i="11" a="1"/>
  <c r="DT155" i="11"/>
  <c r="DE155" i="11" a="1"/>
  <c r="DE155" i="11"/>
  <c r="DM167" i="11" a="1"/>
  <c r="DM167" i="11"/>
  <c r="DE167" i="11" a="1"/>
  <c r="DE167" i="11"/>
  <c r="DT167" i="11" a="1"/>
  <c r="DT167" i="11"/>
  <c r="DC563" i="11"/>
  <c r="DC936" i="11"/>
  <c r="DC905" i="11"/>
  <c r="AN411" i="11" a="1"/>
  <c r="AN411" i="11"/>
  <c r="AP411" i="11" a="1"/>
  <c r="AP411" i="11"/>
  <c r="AR411" i="11" a="1"/>
  <c r="AR411" i="11"/>
  <c r="AQ411" i="11" a="1"/>
  <c r="AQ411" i="11"/>
  <c r="AO411" i="11" a="1"/>
  <c r="AO411" i="11"/>
  <c r="DC775" i="11"/>
  <c r="DC790" i="11"/>
  <c r="DM267" i="11" a="1"/>
  <c r="DM267" i="11"/>
  <c r="DE267" i="11" a="1"/>
  <c r="DE267" i="11"/>
  <c r="DT267" i="11" a="1"/>
  <c r="DT267" i="11"/>
  <c r="DM69" i="11" a="1"/>
  <c r="DM69" i="11"/>
  <c r="DT69" i="11" a="1"/>
  <c r="DT69" i="11"/>
  <c r="DE69" i="11" a="1"/>
  <c r="DE69" i="11"/>
  <c r="G84" i="11" a="1"/>
  <c r="G84" i="11"/>
  <c r="T84" i="11" a="1"/>
  <c r="T84" i="11"/>
  <c r="H84" i="11" a="1"/>
  <c r="H84" i="11"/>
  <c r="DE163" i="11" a="1"/>
  <c r="DE163" i="11"/>
  <c r="DT163" i="11" a="1"/>
  <c r="DT163" i="11"/>
  <c r="DM163" i="11" a="1"/>
  <c r="DM163" i="11"/>
  <c r="DC702" i="11"/>
  <c r="AP309" i="11" a="1"/>
  <c r="AP309" i="11"/>
  <c r="AR309" i="11" a="1"/>
  <c r="AR309" i="11"/>
  <c r="AN309" i="11" a="1"/>
  <c r="AN309" i="11"/>
  <c r="AO309" i="11" a="1"/>
  <c r="AO309" i="11"/>
  <c r="AQ309" i="11" a="1"/>
  <c r="AQ309" i="11"/>
  <c r="G178" i="11" a="1"/>
  <c r="G178" i="11"/>
  <c r="T178" i="11" a="1"/>
  <c r="T178" i="11"/>
  <c r="H178" i="11" a="1"/>
  <c r="H178" i="11"/>
  <c r="AP178" i="11" a="1"/>
  <c r="AP178" i="11"/>
  <c r="DC839" i="11"/>
  <c r="AP267" i="11" a="1"/>
  <c r="AP267" i="11"/>
  <c r="AQ267" i="11" a="1"/>
  <c r="AQ267" i="11"/>
  <c r="AR267" i="11" a="1"/>
  <c r="AR267" i="11"/>
  <c r="AO267" i="11" a="1"/>
  <c r="AO267" i="11"/>
  <c r="AQ237" i="11" a="1"/>
  <c r="AQ237" i="11"/>
  <c r="AO237" i="11" a="1"/>
  <c r="AO237" i="11"/>
  <c r="AP237" i="11" a="1"/>
  <c r="AP237" i="11"/>
  <c r="AR237" i="11" a="1"/>
  <c r="AR237" i="11"/>
  <c r="DE495" i="11" a="1"/>
  <c r="DE495" i="11"/>
  <c r="DM495" i="11" a="1"/>
  <c r="DM495" i="11"/>
  <c r="DT495" i="11" a="1"/>
  <c r="DT495" i="11"/>
  <c r="DC804" i="11"/>
  <c r="G12" i="11" a="1"/>
  <c r="G12" i="11"/>
  <c r="T12" i="11" a="1"/>
  <c r="T12" i="11"/>
  <c r="H12" i="11" a="1"/>
  <c r="H12" i="11"/>
  <c r="AO12" i="11" a="1"/>
  <c r="AO12" i="11"/>
  <c r="T308" i="11" a="1"/>
  <c r="T308" i="11"/>
  <c r="G308" i="11" a="1"/>
  <c r="G308" i="11"/>
  <c r="H308" i="11" a="1"/>
  <c r="H308" i="11"/>
  <c r="AP308" i="11" a="1"/>
  <c r="AP308" i="11"/>
  <c r="AB472" i="11"/>
  <c r="U472" i="11" a="1"/>
  <c r="U472" i="11"/>
  <c r="DT117" i="11" a="1"/>
  <c r="DT117" i="11"/>
  <c r="DM117" i="11" a="1"/>
  <c r="DM117" i="11"/>
  <c r="DE117" i="11" a="1"/>
  <c r="DE117" i="11"/>
  <c r="DC867" i="11"/>
  <c r="DC900" i="11"/>
  <c r="DC897" i="11"/>
  <c r="DC1005" i="11"/>
  <c r="DC523" i="11"/>
  <c r="DC937" i="11"/>
  <c r="AB66" i="11"/>
  <c r="U66" i="11" a="1"/>
  <c r="U66" i="11"/>
  <c r="U98" i="11" a="1"/>
  <c r="U98" i="11"/>
  <c r="AB98" i="11"/>
  <c r="DC744" i="11"/>
  <c r="DM491" i="11" a="1"/>
  <c r="DM491" i="11"/>
  <c r="DT491" i="11" a="1"/>
  <c r="DT491" i="11"/>
  <c r="DE491" i="11" a="1"/>
  <c r="DE491" i="11"/>
  <c r="DT313" i="11" a="1"/>
  <c r="DT313" i="11"/>
  <c r="DM313" i="11" a="1"/>
  <c r="DM313" i="11"/>
  <c r="DE313" i="11" a="1"/>
  <c r="DE313" i="11"/>
  <c r="DC669" i="11"/>
  <c r="T508" i="11" a="1"/>
  <c r="T508" i="11"/>
  <c r="G508" i="11" a="1"/>
  <c r="G508" i="11"/>
  <c r="H508" i="11" a="1"/>
  <c r="H508" i="11"/>
  <c r="DC844" i="11"/>
  <c r="DC879" i="11"/>
  <c r="T18" i="11" a="1"/>
  <c r="T18" i="11"/>
  <c r="G18" i="11" a="1"/>
  <c r="G18" i="11"/>
  <c r="H18" i="11" a="1"/>
  <c r="H18" i="11"/>
  <c r="DC650" i="11"/>
  <c r="DC690" i="11"/>
  <c r="DC700" i="11"/>
  <c r="DC592" i="11"/>
  <c r="DC720" i="11"/>
  <c r="G424" i="11" a="1"/>
  <c r="G424" i="11"/>
  <c r="T424" i="11" a="1"/>
  <c r="T424" i="11"/>
  <c r="H424" i="11" a="1"/>
  <c r="H424" i="11"/>
  <c r="DT415" i="11" a="1"/>
  <c r="DT415" i="11"/>
  <c r="DE415" i="11" a="1"/>
  <c r="DE415" i="11"/>
  <c r="DM415" i="11" a="1"/>
  <c r="DM415" i="11"/>
  <c r="DE323" i="11" a="1"/>
  <c r="DE323" i="11"/>
  <c r="DM323" i="11" a="1"/>
  <c r="DM323" i="11"/>
  <c r="DT323" i="11" a="1"/>
  <c r="DT323" i="11"/>
  <c r="T338" i="11" a="1"/>
  <c r="T338" i="11"/>
  <c r="G338" i="11" a="1"/>
  <c r="G338" i="11"/>
  <c r="H338" i="11" a="1"/>
  <c r="H338" i="11"/>
  <c r="T476" i="11" a="1"/>
  <c r="T476" i="11"/>
  <c r="G476" i="11" a="1"/>
  <c r="G476" i="11"/>
  <c r="H476" i="11" a="1"/>
  <c r="H476" i="11"/>
  <c r="DC589" i="11"/>
  <c r="DT73" i="11" a="1"/>
  <c r="DT73" i="11"/>
  <c r="DE73" i="11" a="1"/>
  <c r="DE73" i="11"/>
  <c r="DM73" i="11" a="1"/>
  <c r="DM73" i="11"/>
  <c r="DC615" i="11"/>
  <c r="BX315" i="11"/>
  <c r="BY315" i="11"/>
  <c r="BZ315" i="11"/>
  <c r="BW315" i="11"/>
  <c r="AB192" i="11"/>
  <c r="U192" i="11" a="1"/>
  <c r="U192" i="11"/>
  <c r="DC631" i="11"/>
  <c r="T206" i="11" a="1"/>
  <c r="T206" i="11"/>
  <c r="G206" i="11" a="1"/>
  <c r="G206" i="11"/>
  <c r="H206" i="11" a="1"/>
  <c r="H206" i="11"/>
  <c r="AP69" i="11" a="1"/>
  <c r="AP69" i="11"/>
  <c r="AQ69" i="11" a="1"/>
  <c r="AQ69" i="11"/>
  <c r="AN69" i="11" a="1"/>
  <c r="AN69" i="11"/>
  <c r="AO69" i="11" a="1"/>
  <c r="AO69" i="11"/>
  <c r="AR69" i="11" a="1"/>
  <c r="AR69" i="11"/>
  <c r="DC509" i="11"/>
  <c r="AP163" i="11" a="1"/>
  <c r="AP163" i="11"/>
  <c r="AQ163" i="11" a="1"/>
  <c r="AQ163" i="11"/>
  <c r="AR163" i="11" a="1"/>
  <c r="AR163" i="11"/>
  <c r="AN163" i="11" a="1"/>
  <c r="AN163" i="11"/>
  <c r="AO163" i="11" a="1"/>
  <c r="AO163" i="11"/>
  <c r="DC604" i="11"/>
  <c r="DC814" i="11"/>
  <c r="DC554" i="11"/>
  <c r="F51" i="11" a="1"/>
  <c r="F51" i="11"/>
  <c r="AA51" i="11" a="1"/>
  <c r="AA51" i="11"/>
  <c r="Y52" i="11" a="1"/>
  <c r="Y52" i="11"/>
  <c r="DT49" i="11" a="1"/>
  <c r="DT49" i="11"/>
  <c r="DE49" i="11" a="1"/>
  <c r="DE49" i="11"/>
  <c r="DM49" i="11" a="1"/>
  <c r="DM49" i="11"/>
  <c r="DC743" i="11"/>
  <c r="DM76" i="11" a="1"/>
  <c r="DM76" i="11"/>
  <c r="DE76" i="11" a="1"/>
  <c r="DE76" i="11"/>
  <c r="DT76" i="11" a="1"/>
  <c r="DT76" i="11"/>
  <c r="T226" i="11" a="1"/>
  <c r="T226" i="11"/>
  <c r="G226" i="11" a="1"/>
  <c r="G226" i="11"/>
  <c r="H226" i="11" a="1"/>
  <c r="H226" i="11"/>
  <c r="AQ89" i="11" a="1"/>
  <c r="AQ89" i="11"/>
  <c r="AO89" i="11" a="1"/>
  <c r="AO89" i="11"/>
  <c r="AP89" i="11" a="1"/>
  <c r="AP89" i="11"/>
  <c r="AR89" i="11" a="1"/>
  <c r="AR89" i="11"/>
  <c r="DE95" i="11" a="1"/>
  <c r="DE95" i="11"/>
  <c r="DT95" i="11" a="1"/>
  <c r="DT95" i="11"/>
  <c r="DM95" i="11" a="1"/>
  <c r="DM95" i="11"/>
  <c r="DT103" i="11" a="1"/>
  <c r="DT103" i="11"/>
  <c r="DE103" i="11" a="1"/>
  <c r="DE103" i="11"/>
  <c r="DM103" i="11" a="1"/>
  <c r="DM103" i="11"/>
  <c r="T124" i="11" a="1"/>
  <c r="T124" i="11"/>
  <c r="G124" i="11" a="1"/>
  <c r="G124" i="11"/>
  <c r="H124" i="11" a="1"/>
  <c r="H124" i="11"/>
  <c r="AA290" i="11" a="1"/>
  <c r="AA290" i="11"/>
  <c r="F290" i="11" a="1"/>
  <c r="F290" i="11"/>
  <c r="Y291" i="11" a="1"/>
  <c r="Y291" i="11"/>
  <c r="AB242" i="11"/>
  <c r="U242" i="11" a="1"/>
  <c r="U242" i="11"/>
  <c r="DC585" i="11"/>
  <c r="DC536" i="11"/>
  <c r="G68" i="11" a="1"/>
  <c r="G68" i="11"/>
  <c r="T68" i="11" a="1"/>
  <c r="T68" i="11"/>
  <c r="H68" i="11" a="1"/>
  <c r="H68" i="11"/>
  <c r="AQ68" i="11" a="1"/>
  <c r="AQ68" i="11"/>
  <c r="DC608" i="11"/>
  <c r="AP21" i="11" a="1"/>
  <c r="AP21" i="11"/>
  <c r="AO21" i="11" a="1"/>
  <c r="AO21" i="11"/>
  <c r="AR21" i="11" a="1"/>
  <c r="AR21" i="11"/>
  <c r="AQ21" i="11" a="1"/>
  <c r="AQ21" i="11"/>
  <c r="G22" i="11" a="1"/>
  <c r="G22" i="11"/>
  <c r="T22" i="11" a="1"/>
  <c r="T22" i="11"/>
  <c r="H22" i="11" a="1"/>
  <c r="H22" i="11"/>
  <c r="AQ22" i="11" a="1"/>
  <c r="AQ22" i="11"/>
  <c r="DC779" i="11"/>
  <c r="DC515" i="11"/>
  <c r="AO477" i="11" a="1"/>
  <c r="AO477" i="11"/>
  <c r="AR477" i="11" a="1"/>
  <c r="AR477" i="11"/>
  <c r="AQ477" i="11" a="1"/>
  <c r="AQ477" i="11"/>
  <c r="AP477" i="11" a="1"/>
  <c r="AP477" i="11"/>
  <c r="AO465" i="11" a="1"/>
  <c r="AO465" i="11"/>
  <c r="CD465" i="11"/>
  <c r="AP447" i="11" a="1"/>
  <c r="AP447" i="11"/>
  <c r="AN11" i="11" a="1"/>
  <c r="AN11" i="11"/>
  <c r="AU11" i="11"/>
  <c r="AQ447" i="11" a="1"/>
  <c r="AQ447" i="11"/>
  <c r="AR369" i="11" a="1"/>
  <c r="AR369" i="11"/>
  <c r="AR23" i="11" a="1"/>
  <c r="AR23" i="11"/>
  <c r="AO369" i="11" a="1"/>
  <c r="AO369" i="11"/>
  <c r="AO23" i="11" a="1"/>
  <c r="AO23" i="11"/>
  <c r="CD23" i="11"/>
  <c r="AN465" i="11" a="1"/>
  <c r="AN465" i="11"/>
  <c r="CC465" i="11"/>
  <c r="AR465" i="11" a="1"/>
  <c r="AR465" i="11"/>
  <c r="CG465" i="11"/>
  <c r="AR11" i="11" a="1"/>
  <c r="AR11" i="11"/>
  <c r="BF11" i="11"/>
  <c r="AP369" i="11" a="1"/>
  <c r="AP369" i="11"/>
  <c r="AP23" i="11" a="1"/>
  <c r="AP23" i="11"/>
  <c r="CE23" i="11"/>
  <c r="AP465" i="11" a="1"/>
  <c r="AP465" i="11"/>
  <c r="AO11" i="11" a="1"/>
  <c r="AO11" i="11"/>
  <c r="AV11" i="11"/>
  <c r="AQ369" i="11" a="1"/>
  <c r="AQ369" i="11"/>
  <c r="AO447" i="11" a="1"/>
  <c r="AO447" i="11"/>
  <c r="AQ465" i="11" a="1"/>
  <c r="AQ465" i="11"/>
  <c r="AQ11" i="11" a="1"/>
  <c r="AQ11" i="11"/>
  <c r="AX11" i="11"/>
  <c r="Y438" i="11" a="1"/>
  <c r="Y438" i="11"/>
  <c r="Y439" i="11" a="1"/>
  <c r="Y439" i="11"/>
  <c r="F436" i="11" a="1"/>
  <c r="F436" i="11"/>
  <c r="AB436" i="11"/>
  <c r="AP70" i="11" a="1"/>
  <c r="AP70" i="11"/>
  <c r="H435" i="11" a="1"/>
  <c r="H435" i="11"/>
  <c r="AR435" i="11" a="1"/>
  <c r="AR435" i="11"/>
  <c r="G435" i="11" a="1"/>
  <c r="G435" i="11"/>
  <c r="DE435" i="11" a="1"/>
  <c r="DE435" i="11"/>
  <c r="AQ117" i="11" a="1"/>
  <c r="AQ117" i="11"/>
  <c r="CF117" i="11"/>
  <c r="BW126" i="11"/>
  <c r="BY126" i="11"/>
  <c r="AN126" i="11" a="1"/>
  <c r="AN126" i="11"/>
  <c r="CC126" i="11"/>
  <c r="BZ126" i="11"/>
  <c r="AO117" i="11" a="1"/>
  <c r="AO117" i="11"/>
  <c r="CD117" i="11"/>
  <c r="AN314" i="11" a="1"/>
  <c r="AN314" i="11"/>
  <c r="BY316" i="11"/>
  <c r="AN338" i="11" a="1"/>
  <c r="AN338" i="11"/>
  <c r="AO314" i="11" a="1"/>
  <c r="AO314" i="11"/>
  <c r="AR314" i="11" a="1"/>
  <c r="AR314" i="11"/>
  <c r="AP72" i="11" a="1"/>
  <c r="AP72" i="11"/>
  <c r="AQ314" i="11" a="1"/>
  <c r="AQ314" i="11"/>
  <c r="AN102" i="11" a="1"/>
  <c r="AN102" i="11"/>
  <c r="AN130" i="11" a="1"/>
  <c r="AN130" i="11"/>
  <c r="AP330" i="11" a="1"/>
  <c r="AP330" i="11"/>
  <c r="AO310" i="11" a="1"/>
  <c r="AO310" i="11"/>
  <c r="BZ322" i="11"/>
  <c r="AQ476" i="11" a="1"/>
  <c r="AQ476" i="11"/>
  <c r="AN306" i="11" a="1"/>
  <c r="AN306" i="11"/>
  <c r="AP130" i="11" a="1"/>
  <c r="AP130" i="11"/>
  <c r="AP306" i="11" a="1"/>
  <c r="AP306" i="11"/>
  <c r="AO48" i="11" a="1"/>
  <c r="AO48" i="11"/>
  <c r="CD48" i="11"/>
  <c r="BY216" i="11"/>
  <c r="AQ130" i="11" a="1"/>
  <c r="AQ130" i="11"/>
  <c r="AO130" i="11" a="1"/>
  <c r="AO130" i="11"/>
  <c r="AN70" i="11" a="1"/>
  <c r="AN70" i="11"/>
  <c r="AO357" i="11" a="1"/>
  <c r="AO357" i="11"/>
  <c r="CD357" i="11"/>
  <c r="AQ70" i="11" a="1"/>
  <c r="AQ70" i="11"/>
  <c r="AO70" i="11" a="1"/>
  <c r="AO70" i="11"/>
  <c r="AN310" i="11" a="1"/>
  <c r="AN310" i="11"/>
  <c r="BX214" i="11"/>
  <c r="AR123" i="11" a="1"/>
  <c r="AR123" i="11"/>
  <c r="CG123" i="11"/>
  <c r="AP502" i="11" a="1"/>
  <c r="AP502" i="11"/>
  <c r="AQ82" i="11" a="1"/>
  <c r="AQ82" i="11"/>
  <c r="AP126" i="11" a="1"/>
  <c r="AP126" i="11"/>
  <c r="CE126" i="11"/>
  <c r="AR82" i="11" a="1"/>
  <c r="AR82" i="11"/>
  <c r="BZ312" i="11"/>
  <c r="AP82" i="11" a="1"/>
  <c r="AP82" i="11"/>
  <c r="AN214" i="11" a="1"/>
  <c r="AN214" i="11"/>
  <c r="AO82" i="11" a="1"/>
  <c r="AO82" i="11"/>
  <c r="AO235" i="11" a="1"/>
  <c r="AO235" i="11"/>
  <c r="CD235" i="11"/>
  <c r="AR108" i="11" a="1"/>
  <c r="AR108" i="11"/>
  <c r="AR18" i="11" a="1"/>
  <c r="AR18" i="11"/>
  <c r="BF18" i="11"/>
  <c r="AR117" i="11" a="1"/>
  <c r="AR117" i="11"/>
  <c r="CG117" i="11"/>
  <c r="AP289" i="11" a="1"/>
  <c r="AP289" i="11"/>
  <c r="CE289" i="11"/>
  <c r="AR83" i="11" a="1"/>
  <c r="AR83" i="11"/>
  <c r="CG83" i="11"/>
  <c r="AP40" i="11" a="1"/>
  <c r="AP40" i="11"/>
  <c r="AP485" i="11" a="1"/>
  <c r="AP485" i="11"/>
  <c r="AR357" i="11" a="1"/>
  <c r="AR357" i="11"/>
  <c r="CG357" i="11"/>
  <c r="AO442" i="11" a="1"/>
  <c r="AO442" i="11"/>
  <c r="AN442" i="11" a="1"/>
  <c r="AN442" i="11"/>
  <c r="AP205" i="11" a="1"/>
  <c r="AP205" i="11"/>
  <c r="CE205" i="11"/>
  <c r="AQ20" i="11" a="1"/>
  <c r="AQ20" i="11"/>
  <c r="AQ287" i="11" a="1"/>
  <c r="AQ287" i="11"/>
  <c r="CF287" i="11"/>
  <c r="AP117" i="11" a="1"/>
  <c r="AP117" i="11"/>
  <c r="CE117" i="11"/>
  <c r="BW316" i="11"/>
  <c r="AP79" i="11" a="1"/>
  <c r="AP79" i="11"/>
  <c r="CE79" i="11"/>
  <c r="AQ72" i="11" a="1"/>
  <c r="AQ72" i="11"/>
  <c r="AQ235" i="11" a="1"/>
  <c r="AQ235" i="11"/>
  <c r="CF235" i="11"/>
  <c r="AO191" i="11" a="1"/>
  <c r="AO191" i="11"/>
  <c r="CD191" i="11"/>
  <c r="AQ123" i="11" a="1"/>
  <c r="AQ123" i="11"/>
  <c r="CF123" i="11"/>
  <c r="AR306" i="11" a="1"/>
  <c r="AR306" i="11"/>
  <c r="AR323" i="11" a="1"/>
  <c r="AR323" i="11"/>
  <c r="CG323" i="11"/>
  <c r="AO306" i="11" a="1"/>
  <c r="AO306" i="11"/>
  <c r="AQ349" i="11" a="1"/>
  <c r="AQ349" i="11"/>
  <c r="CF349" i="11"/>
  <c r="AQ357" i="11" a="1"/>
  <c r="AQ357" i="11"/>
  <c r="CF357" i="11"/>
  <c r="AR321" i="11" a="1"/>
  <c r="AR321" i="11"/>
  <c r="CG321" i="11"/>
  <c r="AO302" i="11" a="1"/>
  <c r="AO302" i="11"/>
  <c r="BX350" i="11"/>
  <c r="AO321" i="11" a="1"/>
  <c r="AO321" i="11"/>
  <c r="CD321" i="11"/>
  <c r="AP321" i="11" a="1"/>
  <c r="AP321" i="11"/>
  <c r="CE321" i="11"/>
  <c r="AR442" i="11" a="1"/>
  <c r="AR442" i="11"/>
  <c r="BW312" i="11"/>
  <c r="AP287" i="11" a="1"/>
  <c r="AP287" i="11"/>
  <c r="CE287" i="11"/>
  <c r="AR330" i="11" a="1"/>
  <c r="AR330" i="11"/>
  <c r="AP20" i="11" a="1"/>
  <c r="AP20" i="11"/>
  <c r="AW20" i="11"/>
  <c r="AP228" i="11" a="1"/>
  <c r="AP228" i="11"/>
  <c r="BX312" i="11"/>
  <c r="AQ102" i="11" a="1"/>
  <c r="AQ102" i="11"/>
  <c r="AN228" i="11" a="1"/>
  <c r="AN228" i="11"/>
  <c r="AO289" i="11" a="1"/>
  <c r="AO289" i="11"/>
  <c r="CD289" i="11"/>
  <c r="AP442" i="11" a="1"/>
  <c r="AP442" i="11"/>
  <c r="BY312" i="11"/>
  <c r="AO330" i="11" a="1"/>
  <c r="AO330" i="11"/>
  <c r="AR72" i="11" a="1"/>
  <c r="AR72" i="11"/>
  <c r="AR102" i="11" a="1"/>
  <c r="AR102" i="11"/>
  <c r="AR456" i="11" a="1"/>
  <c r="AR456" i="11"/>
  <c r="AR228" i="11" a="1"/>
  <c r="AR228" i="11"/>
  <c r="AP31" i="11" a="1"/>
  <c r="AP31" i="11"/>
  <c r="CE31" i="11"/>
  <c r="AO72" i="11" a="1"/>
  <c r="AO72" i="11"/>
  <c r="AP102" i="11" a="1"/>
  <c r="AP102" i="11"/>
  <c r="AR191" i="11" a="1"/>
  <c r="AR191" i="11"/>
  <c r="CG191" i="11"/>
  <c r="AQ502" i="11" a="1"/>
  <c r="AQ502" i="11"/>
  <c r="AQ245" i="11" a="1"/>
  <c r="AQ245" i="11"/>
  <c r="AR20" i="11" a="1"/>
  <c r="AR20" i="11"/>
  <c r="BF20" i="11"/>
  <c r="AN20" i="11" a="1"/>
  <c r="AN20" i="11"/>
  <c r="AQ228" i="11" a="1"/>
  <c r="AQ228" i="11"/>
  <c r="AP333" i="11" a="1"/>
  <c r="AP333" i="11"/>
  <c r="CE333" i="11"/>
  <c r="AR104" i="11" a="1"/>
  <c r="AR104" i="11"/>
  <c r="AO108" i="11" a="1"/>
  <c r="AO108" i="11"/>
  <c r="BY214" i="11"/>
  <c r="AO31" i="11" a="1"/>
  <c r="AO31" i="11"/>
  <c r="CD31" i="11"/>
  <c r="AO333" i="11" a="1"/>
  <c r="AO333" i="11"/>
  <c r="CD333" i="11"/>
  <c r="AR245" i="11" a="1"/>
  <c r="AR245" i="11"/>
  <c r="CG245" i="11"/>
  <c r="BX206" i="11"/>
  <c r="AO232" i="11" a="1"/>
  <c r="AO232" i="11"/>
  <c r="BW236" i="11"/>
  <c r="AO79" i="11" a="1"/>
  <c r="AO79" i="11"/>
  <c r="CD79" i="11"/>
  <c r="AP108" i="11" a="1"/>
  <c r="AP108" i="11"/>
  <c r="AR125" i="11" a="1"/>
  <c r="AR125" i="11"/>
  <c r="CG125" i="11"/>
  <c r="AQ205" i="11" a="1"/>
  <c r="AQ205" i="11"/>
  <c r="CF205" i="11"/>
  <c r="AR333" i="11" a="1"/>
  <c r="AR333" i="11"/>
  <c r="CG333" i="11"/>
  <c r="BY322" i="11"/>
  <c r="AN108" i="11" a="1"/>
  <c r="AN108" i="11"/>
  <c r="AO245" i="11" a="1"/>
  <c r="AO245" i="11"/>
  <c r="CD245" i="11"/>
  <c r="BZ316" i="11"/>
  <c r="BX316" i="11"/>
  <c r="AR232" i="11" a="1"/>
  <c r="AR232" i="11"/>
  <c r="AQ361" i="11" a="1"/>
  <c r="AQ361" i="11"/>
  <c r="CF361" i="11"/>
  <c r="AQ333" i="11" a="1"/>
  <c r="AQ333" i="11"/>
  <c r="CF333" i="11"/>
  <c r="AQ232" i="11" a="1"/>
  <c r="AQ232" i="11"/>
  <c r="AR238" i="11" a="1"/>
  <c r="AR238" i="11"/>
  <c r="AN232" i="11" a="1"/>
  <c r="AN232" i="11"/>
  <c r="AR311" i="11" a="1"/>
  <c r="AR311" i="11"/>
  <c r="CG311" i="11"/>
  <c r="AO361" i="11" a="1"/>
  <c r="AO361" i="11"/>
  <c r="CD361" i="11"/>
  <c r="BW214" i="11"/>
  <c r="BW322" i="11"/>
  <c r="AP235" i="11" a="1"/>
  <c r="AP235" i="11"/>
  <c r="CE235" i="11"/>
  <c r="AP302" i="11" a="1"/>
  <c r="AP302" i="11"/>
  <c r="AP311" i="11" a="1"/>
  <c r="AP311" i="11"/>
  <c r="CE311" i="11"/>
  <c r="AQ310" i="11" a="1"/>
  <c r="AQ310" i="11"/>
  <c r="AQ31" i="11" a="1"/>
  <c r="AQ31" i="11"/>
  <c r="CF31" i="11"/>
  <c r="AO353" i="11" a="1"/>
  <c r="AO353" i="11"/>
  <c r="CD353" i="11"/>
  <c r="BX124" i="11"/>
  <c r="AR126" i="11" a="1"/>
  <c r="AR126" i="11"/>
  <c r="CG126" i="11"/>
  <c r="AP123" i="11" a="1"/>
  <c r="AP123" i="11"/>
  <c r="CE123" i="11"/>
  <c r="AP323" i="11" a="1"/>
  <c r="AP323" i="11"/>
  <c r="CE323" i="11"/>
  <c r="AR349" i="11" a="1"/>
  <c r="AR349" i="11"/>
  <c r="CG349" i="11"/>
  <c r="AO485" i="11" a="1"/>
  <c r="AO485" i="11"/>
  <c r="AN110" i="11" a="1"/>
  <c r="AN110" i="11"/>
  <c r="AO116" i="11" a="1"/>
  <c r="AO116" i="11"/>
  <c r="AP283" i="11" a="1"/>
  <c r="AP283" i="11"/>
  <c r="CE283" i="11"/>
  <c r="AQ116" i="11" a="1"/>
  <c r="AQ116" i="11"/>
  <c r="AO61" i="11" a="1"/>
  <c r="AO61" i="11"/>
  <c r="CD61" i="11"/>
  <c r="AR356" i="11" a="1"/>
  <c r="AR356" i="11"/>
  <c r="AR287" i="11" a="1"/>
  <c r="AR287" i="11"/>
  <c r="CG287" i="11"/>
  <c r="AO502" i="11" a="1"/>
  <c r="AO502" i="11"/>
  <c r="AP116" i="11" a="1"/>
  <c r="AP116" i="11"/>
  <c r="AP83" i="11" a="1"/>
  <c r="AP83" i="11"/>
  <c r="CE83" i="11"/>
  <c r="AN502" i="11" a="1"/>
  <c r="AN502" i="11"/>
  <c r="AQ83" i="11" a="1"/>
  <c r="AQ83" i="11"/>
  <c r="CF83" i="11"/>
  <c r="AN302" i="11" a="1"/>
  <c r="AN302" i="11"/>
  <c r="AP310" i="11" a="1"/>
  <c r="AP310" i="11"/>
  <c r="AP317" i="11" a="1"/>
  <c r="AP317" i="11"/>
  <c r="CE317" i="11"/>
  <c r="AN426" i="11" a="1"/>
  <c r="AN426" i="11"/>
  <c r="AO323" i="11" a="1"/>
  <c r="AO323" i="11"/>
  <c r="CD323" i="11"/>
  <c r="AP48" i="11" a="1"/>
  <c r="AP48" i="11"/>
  <c r="CE48" i="11"/>
  <c r="AN356" i="11" a="1"/>
  <c r="AN356" i="11"/>
  <c r="AO317" i="11" a="1"/>
  <c r="AO317" i="11"/>
  <c r="CD317" i="11"/>
  <c r="AP94" i="11" a="1"/>
  <c r="AP94" i="11"/>
  <c r="AR205" i="11" a="1"/>
  <c r="AR205" i="11"/>
  <c r="CG205" i="11"/>
  <c r="AQ244" i="11" a="1"/>
  <c r="AQ244" i="11"/>
  <c r="AO456" i="11" a="1"/>
  <c r="AO456" i="11"/>
  <c r="AN366" i="11" a="1"/>
  <c r="AN366" i="11"/>
  <c r="AR225" i="11" a="1"/>
  <c r="AR225" i="11"/>
  <c r="CG225" i="11"/>
  <c r="AR319" i="11" a="1"/>
  <c r="AR319" i="11"/>
  <c r="CG319" i="11"/>
  <c r="AP245" i="11" a="1"/>
  <c r="AP245" i="11"/>
  <c r="CE245" i="11"/>
  <c r="AQ289" i="11" a="1"/>
  <c r="AQ289" i="11"/>
  <c r="CF289" i="11"/>
  <c r="AO83" i="11" a="1"/>
  <c r="AO83" i="11"/>
  <c r="CD83" i="11"/>
  <c r="AQ283" i="11" a="1"/>
  <c r="AQ283" i="11"/>
  <c r="CF283" i="11"/>
  <c r="AO356" i="11" a="1"/>
  <c r="AO356" i="11"/>
  <c r="AQ302" i="11" a="1"/>
  <c r="AQ302" i="11"/>
  <c r="BX322" i="11"/>
  <c r="AR79" i="11" a="1"/>
  <c r="AR79" i="11"/>
  <c r="CG79" i="11"/>
  <c r="AR361" i="11" a="1"/>
  <c r="AR361" i="11"/>
  <c r="CG361" i="11"/>
  <c r="BZ358" i="11"/>
  <c r="AQ191" i="11" a="1"/>
  <c r="AQ191" i="11"/>
  <c r="CF191" i="11"/>
  <c r="AQ48" i="11" a="1"/>
  <c r="AQ48" i="11"/>
  <c r="CF48" i="11"/>
  <c r="AO366" i="11" a="1"/>
  <c r="AO366" i="11"/>
  <c r="AO225" i="11" a="1"/>
  <c r="AO225" i="11"/>
  <c r="CD225" i="11"/>
  <c r="AR235" i="11" a="1"/>
  <c r="AR235" i="11"/>
  <c r="CG235" i="11"/>
  <c r="AP366" i="11" a="1"/>
  <c r="AP366" i="11"/>
  <c r="AR283" i="11" a="1"/>
  <c r="AR283" i="11"/>
  <c r="CG283" i="11"/>
  <c r="AQ356" i="11" a="1"/>
  <c r="AQ356" i="11"/>
  <c r="AR12" i="11" a="1"/>
  <c r="AR12" i="11"/>
  <c r="AP361" i="11" a="1"/>
  <c r="AP361" i="11"/>
  <c r="CE361" i="11"/>
  <c r="BY80" i="11"/>
  <c r="AO123" i="11" a="1"/>
  <c r="AO123" i="11"/>
  <c r="CD123" i="11"/>
  <c r="AQ366" i="11" a="1"/>
  <c r="AQ366" i="11"/>
  <c r="AO287" i="11" a="1"/>
  <c r="AO287" i="11"/>
  <c r="CD287" i="11"/>
  <c r="AP80" i="11" a="1"/>
  <c r="AP80" i="11"/>
  <c r="CE80" i="11"/>
  <c r="AN456" i="11" a="1"/>
  <c r="AN456" i="11"/>
  <c r="AR31" i="11" a="1"/>
  <c r="AR31" i="11"/>
  <c r="CG31" i="11"/>
  <c r="BZ124" i="11"/>
  <c r="AO370" i="11" a="1"/>
  <c r="AO370" i="11"/>
  <c r="AQ125" i="11" a="1"/>
  <c r="AQ125" i="11"/>
  <c r="CF125" i="11"/>
  <c r="AN80" i="11" a="1"/>
  <c r="AN80" i="11"/>
  <c r="CC80" i="11"/>
  <c r="AQ323" i="11" a="1"/>
  <c r="AQ323" i="11"/>
  <c r="CF323" i="11"/>
  <c r="AQ485" i="11" a="1"/>
  <c r="AQ485" i="11"/>
  <c r="BX486" i="11"/>
  <c r="AQ456" i="11" a="1"/>
  <c r="AQ456" i="11"/>
  <c r="AQ321" i="11" a="1"/>
  <c r="AQ321" i="11"/>
  <c r="CF321" i="11"/>
  <c r="O41" i="20"/>
  <c r="BW350" i="11"/>
  <c r="BY124" i="11"/>
  <c r="AP357" i="11" a="1"/>
  <c r="AP357" i="11"/>
  <c r="CE357" i="11"/>
  <c r="BV350" i="11"/>
  <c r="AO311" i="11" a="1"/>
  <c r="AO311" i="11"/>
  <c r="CD311" i="11"/>
  <c r="AQ79" i="11" a="1"/>
  <c r="AQ79" i="11"/>
  <c r="CF79" i="11"/>
  <c r="AO125" i="11" a="1"/>
  <c r="AO125" i="11"/>
  <c r="CD125" i="11"/>
  <c r="AR289" i="11" a="1"/>
  <c r="AR289" i="11"/>
  <c r="CG289" i="11"/>
  <c r="O36" i="20"/>
  <c r="AS69" i="11"/>
  <c r="CF69" i="11"/>
  <c r="CG69" i="11"/>
  <c r="CC69" i="11"/>
  <c r="CD69" i="11"/>
  <c r="CE69" i="11"/>
  <c r="BY230" i="11"/>
  <c r="AQ230" i="11" a="1"/>
  <c r="AQ230" i="11"/>
  <c r="CC48" i="11"/>
  <c r="CC316" i="11"/>
  <c r="AS443" i="11"/>
  <c r="CF443" i="11"/>
  <c r="CE443" i="11"/>
  <c r="CG443" i="11"/>
  <c r="CC443" i="11"/>
  <c r="CD443" i="11"/>
  <c r="CC191" i="11"/>
  <c r="BY348" i="11"/>
  <c r="AQ348" i="11" a="1"/>
  <c r="AQ348" i="11"/>
  <c r="AS507" i="11"/>
  <c r="BY350" i="11"/>
  <c r="AQ350" i="11" a="1"/>
  <c r="AQ350" i="11"/>
  <c r="AS71" i="11"/>
  <c r="CD71" i="11"/>
  <c r="CC71" i="11"/>
  <c r="CE71" i="11"/>
  <c r="CG71" i="11"/>
  <c r="CF71" i="11"/>
  <c r="AS65" i="11"/>
  <c r="CD65" i="11"/>
  <c r="CF65" i="11"/>
  <c r="CE65" i="11"/>
  <c r="CC65" i="11"/>
  <c r="CG65" i="11"/>
  <c r="AS505" i="11"/>
  <c r="CG505" i="11"/>
  <c r="CC505" i="11"/>
  <c r="CE505" i="11"/>
  <c r="CF505" i="11"/>
  <c r="CD505" i="11"/>
  <c r="AN332" i="11" a="1"/>
  <c r="AN332" i="11"/>
  <c r="AS143" i="11"/>
  <c r="CD143" i="11"/>
  <c r="CE143" i="11"/>
  <c r="CF143" i="11"/>
  <c r="CG143" i="11"/>
  <c r="CC143" i="11"/>
  <c r="AS309" i="11"/>
  <c r="CC309" i="11"/>
  <c r="CD309" i="11"/>
  <c r="CE309" i="11"/>
  <c r="CG309" i="11"/>
  <c r="CF309" i="11"/>
  <c r="AS227" i="11"/>
  <c r="CG227" i="11"/>
  <c r="CC227" i="11"/>
  <c r="CF227" i="11"/>
  <c r="CD227" i="11"/>
  <c r="CE227" i="11"/>
  <c r="AS163" i="11"/>
  <c r="CD163" i="11"/>
  <c r="CC163" i="11"/>
  <c r="CG163" i="11"/>
  <c r="CE163" i="11"/>
  <c r="CF163" i="11"/>
  <c r="AN458" i="11" a="1"/>
  <c r="AN458" i="11"/>
  <c r="AS217" i="11"/>
  <c r="CE217" i="11"/>
  <c r="CF217" i="11"/>
  <c r="CG217" i="11"/>
  <c r="CD217" i="11"/>
  <c r="CC217" i="11"/>
  <c r="AS301" i="11"/>
  <c r="CC301" i="11"/>
  <c r="CD301" i="11"/>
  <c r="CG301" i="11"/>
  <c r="CE301" i="11"/>
  <c r="CF301" i="11"/>
  <c r="CC351" i="11"/>
  <c r="AX22" i="11"/>
  <c r="BE22" i="11"/>
  <c r="AS331" i="11"/>
  <c r="CE331" i="11"/>
  <c r="CF331" i="11"/>
  <c r="CD331" i="11"/>
  <c r="CC331" i="11"/>
  <c r="CG331" i="11"/>
  <c r="AS478" i="11"/>
  <c r="ED478" i="11"/>
  <c r="CF478" i="11"/>
  <c r="CG478" i="11"/>
  <c r="CC478" i="11"/>
  <c r="CD478" i="11"/>
  <c r="CE478" i="11"/>
  <c r="BV226" i="11"/>
  <c r="AN226" i="11" a="1"/>
  <c r="AN226" i="11"/>
  <c r="BX62" i="11"/>
  <c r="AP62" i="11" a="1"/>
  <c r="AP62" i="11"/>
  <c r="BZ346" i="11"/>
  <c r="AR346" i="11" a="1"/>
  <c r="AR346" i="11"/>
  <c r="BX84" i="11"/>
  <c r="AP84" i="11" a="1"/>
  <c r="AP84" i="11"/>
  <c r="AS407" i="11"/>
  <c r="ED407" i="11"/>
  <c r="CE407" i="11"/>
  <c r="CF407" i="11"/>
  <c r="CG407" i="11"/>
  <c r="CC407" i="11"/>
  <c r="CD407" i="11"/>
  <c r="AN124" i="11" a="1"/>
  <c r="AN124" i="11"/>
  <c r="BV124" i="11"/>
  <c r="AN112" i="11" a="1"/>
  <c r="AN112" i="11"/>
  <c r="AS13" i="11"/>
  <c r="CC13" i="11"/>
  <c r="CD13" i="11"/>
  <c r="CE13" i="11"/>
  <c r="CF13" i="11"/>
  <c r="CG13" i="11"/>
  <c r="AU13" i="11"/>
  <c r="BB13" i="11"/>
  <c r="AS271" i="11"/>
  <c r="CD271" i="11"/>
  <c r="CC271" i="11"/>
  <c r="CF271" i="11"/>
  <c r="CE271" i="11"/>
  <c r="CG271" i="11"/>
  <c r="BV326" i="11"/>
  <c r="AN326" i="11" a="1"/>
  <c r="AN326" i="11"/>
  <c r="AS175" i="11"/>
  <c r="CC175" i="11"/>
  <c r="CG175" i="11"/>
  <c r="CD175" i="11"/>
  <c r="CE175" i="11"/>
  <c r="CF175" i="11"/>
  <c r="CC147" i="11"/>
  <c r="CC345" i="11"/>
  <c r="AN21" i="11" a="1"/>
  <c r="AN21" i="11"/>
  <c r="BV21" i="11"/>
  <c r="BW21" i="11"/>
  <c r="BY21" i="11"/>
  <c r="BX21" i="11"/>
  <c r="BZ21" i="11"/>
  <c r="BX288" i="11"/>
  <c r="AN288" i="11" a="1"/>
  <c r="AN288" i="11"/>
  <c r="BZ288" i="11"/>
  <c r="BY288" i="11"/>
  <c r="AN177" i="11" a="1"/>
  <c r="AN177" i="11"/>
  <c r="BY177" i="11"/>
  <c r="BZ177" i="11"/>
  <c r="BX177" i="11"/>
  <c r="BV177" i="11"/>
  <c r="BW177" i="11"/>
  <c r="AR492" i="11" a="1"/>
  <c r="AR492" i="11"/>
  <c r="BZ492" i="11"/>
  <c r="DX353" i="11" a="1"/>
  <c r="DX353" i="11"/>
  <c r="DV353" i="11" a="1"/>
  <c r="DV353" i="11"/>
  <c r="DU353" i="11" a="1"/>
  <c r="DU353" i="11"/>
  <c r="DW353" i="11" a="1"/>
  <c r="DW353" i="11"/>
  <c r="DZ353" i="11" a="1"/>
  <c r="DZ353" i="11"/>
  <c r="EA353" i="11" a="1"/>
  <c r="EA353" i="11"/>
  <c r="DY353" i="11" a="1"/>
  <c r="DY353" i="11"/>
  <c r="EB353" i="11" a="1"/>
  <c r="EB353" i="11"/>
  <c r="DX103" i="11" a="1"/>
  <c r="DX103" i="11"/>
  <c r="DZ103" i="11" a="1"/>
  <c r="DZ103" i="11"/>
  <c r="EA103" i="11" a="1"/>
  <c r="EA103" i="11"/>
  <c r="DW103" i="11" a="1"/>
  <c r="DW103" i="11"/>
  <c r="DV103" i="11" a="1"/>
  <c r="DV103" i="11"/>
  <c r="EB103" i="11" a="1"/>
  <c r="EB103" i="11"/>
  <c r="DY103" i="11" a="1"/>
  <c r="DY103" i="11"/>
  <c r="DU103" i="11" a="1"/>
  <c r="DU103" i="11"/>
  <c r="DP313" i="11" a="1"/>
  <c r="DP313" i="11"/>
  <c r="DR313" i="11" a="1"/>
  <c r="DR313" i="11"/>
  <c r="DQ313" i="11" a="1"/>
  <c r="DQ313" i="11"/>
  <c r="DN313" i="11" a="1"/>
  <c r="DN313" i="11"/>
  <c r="DO313" i="11" a="1"/>
  <c r="DO313" i="11"/>
  <c r="AO218" i="11" a="1"/>
  <c r="AO218" i="11"/>
  <c r="AR218" i="11" a="1"/>
  <c r="AR218" i="11"/>
  <c r="AQ218" i="11" a="1"/>
  <c r="AQ218" i="11"/>
  <c r="AP218" i="11" a="1"/>
  <c r="AP218" i="11"/>
  <c r="BF17" i="11"/>
  <c r="AY17" i="11"/>
  <c r="AN35" i="11" a="1"/>
  <c r="AN35" i="11"/>
  <c r="BW35" i="11"/>
  <c r="BZ35" i="11"/>
  <c r="BY35" i="11"/>
  <c r="BV35" i="11"/>
  <c r="BX35" i="11"/>
  <c r="DU275" i="11" a="1"/>
  <c r="DU275" i="11"/>
  <c r="DZ275" i="11" a="1"/>
  <c r="DZ275" i="11"/>
  <c r="DW275" i="11" a="1"/>
  <c r="DW275" i="11"/>
  <c r="DY275" i="11" a="1"/>
  <c r="DY275" i="11"/>
  <c r="EB275" i="11" a="1"/>
  <c r="EB275" i="11"/>
  <c r="DV275" i="11" a="1"/>
  <c r="DV275" i="11"/>
  <c r="DX275" i="11" a="1"/>
  <c r="DX275" i="11"/>
  <c r="EA275" i="11" a="1"/>
  <c r="EA275" i="11"/>
  <c r="DE86" i="11" a="1"/>
  <c r="DE86" i="11"/>
  <c r="DT86" i="11" a="1"/>
  <c r="DT86" i="11"/>
  <c r="DM86" i="11" a="1"/>
  <c r="DM86" i="11"/>
  <c r="DM326" i="11" a="1"/>
  <c r="DM326" i="11"/>
  <c r="DE326" i="11" a="1"/>
  <c r="DE326" i="11"/>
  <c r="DT326" i="11" a="1"/>
  <c r="DT326" i="11"/>
  <c r="DT22" i="11" a="1"/>
  <c r="DT22" i="11"/>
  <c r="DE22" i="11" a="1"/>
  <c r="DE22" i="11"/>
  <c r="DM22" i="11" a="1"/>
  <c r="DM22" i="11"/>
  <c r="T290" i="11" a="1"/>
  <c r="T290" i="11"/>
  <c r="G290" i="11" a="1"/>
  <c r="G290" i="11"/>
  <c r="H290" i="11" a="1"/>
  <c r="H290" i="11"/>
  <c r="DV95" i="11" a="1"/>
  <c r="DV95" i="11"/>
  <c r="DU95" i="11" a="1"/>
  <c r="DU95" i="11"/>
  <c r="DX95" i="11" a="1"/>
  <c r="DX95" i="11"/>
  <c r="DY95" i="11" a="1"/>
  <c r="DY95" i="11"/>
  <c r="DW95" i="11" a="1"/>
  <c r="DW95" i="11"/>
  <c r="EB95" i="11" a="1"/>
  <c r="EB95" i="11"/>
  <c r="DZ95" i="11" a="1"/>
  <c r="DZ95" i="11"/>
  <c r="EA95" i="11" a="1"/>
  <c r="EA95" i="11"/>
  <c r="DM226" i="11" a="1"/>
  <c r="DM226" i="11"/>
  <c r="DE226" i="11" a="1"/>
  <c r="DE226" i="11"/>
  <c r="DT226" i="11" a="1"/>
  <c r="DT226" i="11"/>
  <c r="DP415" i="11" a="1"/>
  <c r="DP415" i="11"/>
  <c r="DN415" i="11" a="1"/>
  <c r="DN415" i="11"/>
  <c r="DO415" i="11" a="1"/>
  <c r="DO415" i="11"/>
  <c r="DQ415" i="11" a="1"/>
  <c r="DQ415" i="11"/>
  <c r="DR415" i="11" a="1"/>
  <c r="DR415" i="11"/>
  <c r="AO66" i="11" a="1"/>
  <c r="AO66" i="11"/>
  <c r="AN66" i="11" a="1"/>
  <c r="AN66" i="11"/>
  <c r="AQ66" i="11" a="1"/>
  <c r="AQ66" i="11"/>
  <c r="AR66" i="11" a="1"/>
  <c r="AR66" i="11"/>
  <c r="DW117" i="11" a="1"/>
  <c r="DW117" i="11"/>
  <c r="DV117" i="11" a="1"/>
  <c r="DV117" i="11"/>
  <c r="DX117" i="11" a="1"/>
  <c r="DX117" i="11"/>
  <c r="DY117" i="11" a="1"/>
  <c r="DY117" i="11"/>
  <c r="EA117" i="11" a="1"/>
  <c r="EA117" i="11"/>
  <c r="EB117" i="11" a="1"/>
  <c r="EB117" i="11"/>
  <c r="DU117" i="11" a="1"/>
  <c r="DU117" i="11"/>
  <c r="DZ117" i="11" a="1"/>
  <c r="DZ117" i="11"/>
  <c r="DT12" i="11" a="1"/>
  <c r="DT12" i="11"/>
  <c r="DM12" i="11" a="1"/>
  <c r="DM12" i="11"/>
  <c r="DE12" i="11" a="1"/>
  <c r="DE12" i="11"/>
  <c r="DR495" i="11" a="1"/>
  <c r="DR495" i="11"/>
  <c r="DN495" i="11" a="1"/>
  <c r="DN495" i="11"/>
  <c r="DP495" i="11" a="1"/>
  <c r="DP495" i="11"/>
  <c r="DQ495" i="11" a="1"/>
  <c r="DQ495" i="11"/>
  <c r="DO495" i="11" a="1"/>
  <c r="DO495" i="11"/>
  <c r="AN267" i="11" a="1"/>
  <c r="AN267" i="11"/>
  <c r="BX267" i="11"/>
  <c r="BV267" i="11"/>
  <c r="BW267" i="11"/>
  <c r="BZ267" i="11"/>
  <c r="BY267" i="11"/>
  <c r="DF69" i="11" a="1"/>
  <c r="DF69" i="11"/>
  <c r="DJ69" i="11" a="1"/>
  <c r="DJ69" i="11"/>
  <c r="DG69" i="11" a="1"/>
  <c r="DG69" i="11"/>
  <c r="DK69" i="11" a="1"/>
  <c r="DK69" i="11"/>
  <c r="DH69" i="11" a="1"/>
  <c r="DH69" i="11"/>
  <c r="DI69" i="11" a="1"/>
  <c r="DI69" i="11"/>
  <c r="AQ12" i="11" a="1"/>
  <c r="AQ12" i="11"/>
  <c r="EB155" i="11" a="1"/>
  <c r="EB155" i="11"/>
  <c r="DV155" i="11" a="1"/>
  <c r="DV155" i="11"/>
  <c r="DZ155" i="11" a="1"/>
  <c r="DZ155" i="11"/>
  <c r="DY155" i="11" a="1"/>
  <c r="DY155" i="11"/>
  <c r="DU155" i="11" a="1"/>
  <c r="DU155" i="11"/>
  <c r="DW155" i="11" a="1"/>
  <c r="DW155" i="11"/>
  <c r="DX155" i="11" a="1"/>
  <c r="DX155" i="11"/>
  <c r="EA155" i="11" a="1"/>
  <c r="EA155" i="11"/>
  <c r="DI53" i="11" a="1"/>
  <c r="DI53" i="11"/>
  <c r="DK53" i="11" a="1"/>
  <c r="DK53" i="11"/>
  <c r="DH53" i="11" a="1"/>
  <c r="DH53" i="11"/>
  <c r="DG53" i="11" a="1"/>
  <c r="DG53" i="11"/>
  <c r="DJ53" i="11" a="1"/>
  <c r="DJ53" i="11"/>
  <c r="DF53" i="11" a="1"/>
  <c r="DF53" i="11"/>
  <c r="DF131" i="11" a="1"/>
  <c r="DF131" i="11"/>
  <c r="DJ131" i="11" a="1"/>
  <c r="DJ131" i="11"/>
  <c r="DI131" i="11" a="1"/>
  <c r="DI131" i="11"/>
  <c r="DH131" i="11" a="1"/>
  <c r="DH131" i="11"/>
  <c r="DK131" i="11" a="1"/>
  <c r="DK131" i="11"/>
  <c r="DG131" i="11" a="1"/>
  <c r="DG131" i="11"/>
  <c r="AR24" i="11" a="1"/>
  <c r="AR24" i="11"/>
  <c r="AO24" i="11" a="1"/>
  <c r="AO24" i="11"/>
  <c r="AN24" i="11" a="1"/>
  <c r="AN24" i="11"/>
  <c r="AP24" i="11" a="1"/>
  <c r="AP24" i="11"/>
  <c r="DI317" i="11" a="1"/>
  <c r="DI317" i="11"/>
  <c r="DK317" i="11" a="1"/>
  <c r="DK317" i="11"/>
  <c r="DF317" i="11" a="1"/>
  <c r="DF317" i="11"/>
  <c r="DJ317" i="11" a="1"/>
  <c r="DJ317" i="11"/>
  <c r="DH317" i="11" a="1"/>
  <c r="DH317" i="11"/>
  <c r="DG317" i="11" a="1"/>
  <c r="DG317" i="11"/>
  <c r="DM236" i="11" a="1"/>
  <c r="DM236" i="11"/>
  <c r="DE236" i="11" a="1"/>
  <c r="DE236" i="11"/>
  <c r="DT236" i="11" a="1"/>
  <c r="DT236" i="11"/>
  <c r="DF175" i="11" a="1"/>
  <c r="DF175" i="11"/>
  <c r="DG175" i="11" a="1"/>
  <c r="DG175" i="11"/>
  <c r="DK175" i="11" a="1"/>
  <c r="DK175" i="11"/>
  <c r="DJ175" i="11" a="1"/>
  <c r="DJ175" i="11"/>
  <c r="DI175" i="11" a="1"/>
  <c r="DI175" i="11"/>
  <c r="DH175" i="11" a="1"/>
  <c r="DH175" i="11"/>
  <c r="DT242" i="11" a="1"/>
  <c r="DT242" i="11"/>
  <c r="DM242" i="11" a="1"/>
  <c r="DM242" i="11"/>
  <c r="DE242" i="11" a="1"/>
  <c r="DE242" i="11"/>
  <c r="DF123" i="11" a="1"/>
  <c r="DF123" i="11"/>
  <c r="DH123" i="11" a="1"/>
  <c r="DH123" i="11"/>
  <c r="DI123" i="11" a="1"/>
  <c r="DI123" i="11"/>
  <c r="DJ123" i="11" a="1"/>
  <c r="DJ123" i="11"/>
  <c r="DG123" i="11" a="1"/>
  <c r="DG123" i="11"/>
  <c r="DK123" i="11" a="1"/>
  <c r="DK123" i="11"/>
  <c r="AQ311" i="11" a="1"/>
  <c r="AQ311" i="11"/>
  <c r="DR477" i="11" a="1"/>
  <c r="DR477" i="11"/>
  <c r="DQ477" i="11" a="1"/>
  <c r="DQ477" i="11"/>
  <c r="DP477" i="11" a="1"/>
  <c r="DP477" i="11"/>
  <c r="DN477" i="11" a="1"/>
  <c r="DN477" i="11"/>
  <c r="DO477" i="11" a="1"/>
  <c r="DO477" i="11"/>
  <c r="AN283" i="11" a="1"/>
  <c r="AN283" i="11"/>
  <c r="BV283" i="11"/>
  <c r="CA283" i="11"/>
  <c r="DO143" i="11" a="1"/>
  <c r="DO143" i="11"/>
  <c r="DP143" i="11" a="1"/>
  <c r="DP143" i="11"/>
  <c r="DN143" i="11" a="1"/>
  <c r="DN143" i="11"/>
  <c r="DR143" i="11" a="1"/>
  <c r="DR143" i="11"/>
  <c r="DQ143" i="11" a="1"/>
  <c r="DQ143" i="11"/>
  <c r="AN305" i="11" a="1"/>
  <c r="AN305" i="11"/>
  <c r="BY305" i="11"/>
  <c r="BX305" i="11"/>
  <c r="BZ305" i="11"/>
  <c r="BV305" i="11"/>
  <c r="BW305" i="11"/>
  <c r="BE17" i="11"/>
  <c r="AX17" i="11"/>
  <c r="AN481" i="11" a="1"/>
  <c r="AN481" i="11"/>
  <c r="BV481" i="11"/>
  <c r="BX481" i="11"/>
  <c r="BY481" i="11"/>
  <c r="BW481" i="11"/>
  <c r="BZ481" i="11"/>
  <c r="AW13" i="11"/>
  <c r="BD13" i="11"/>
  <c r="DZ109" i="11" a="1"/>
  <c r="DZ109" i="11"/>
  <c r="DU109" i="11" a="1"/>
  <c r="DU109" i="11"/>
  <c r="EA109" i="11" a="1"/>
  <c r="EA109" i="11"/>
  <c r="DV109" i="11" a="1"/>
  <c r="DV109" i="11"/>
  <c r="DY109" i="11" a="1"/>
  <c r="DY109" i="11"/>
  <c r="DX109" i="11" a="1"/>
  <c r="DX109" i="11"/>
  <c r="EB109" i="11" a="1"/>
  <c r="EB109" i="11"/>
  <c r="DW109" i="11" a="1"/>
  <c r="DW109" i="11"/>
  <c r="DQ351" i="11" a="1"/>
  <c r="DQ351" i="11"/>
  <c r="DP351" i="11" a="1"/>
  <c r="DP351" i="11"/>
  <c r="DN351" i="11" a="1"/>
  <c r="DN351" i="11"/>
  <c r="DR351" i="11" a="1"/>
  <c r="DR351" i="11"/>
  <c r="DO351" i="11" a="1"/>
  <c r="DO351" i="11"/>
  <c r="AO458" i="11" a="1"/>
  <c r="AO458" i="11"/>
  <c r="AR179" i="11" a="1"/>
  <c r="AR179" i="11"/>
  <c r="DQ23" i="11" a="1"/>
  <c r="DQ23" i="11"/>
  <c r="DP23" i="11" a="1"/>
  <c r="DP23" i="11"/>
  <c r="DN23" i="11" a="1"/>
  <c r="DN23" i="11"/>
  <c r="DO23" i="11" a="1"/>
  <c r="DO23" i="11"/>
  <c r="DR23" i="11" a="1"/>
  <c r="DR23" i="11"/>
  <c r="DO505" i="11" a="1"/>
  <c r="DO505" i="11"/>
  <c r="DQ505" i="11" a="1"/>
  <c r="DQ505" i="11"/>
  <c r="DP505" i="11" a="1"/>
  <c r="DP505" i="11"/>
  <c r="DN505" i="11" a="1"/>
  <c r="DN505" i="11"/>
  <c r="DR505" i="11" a="1"/>
  <c r="DR505" i="11"/>
  <c r="DW397" i="11" a="1"/>
  <c r="DW397" i="11"/>
  <c r="DU397" i="11" a="1"/>
  <c r="DU397" i="11"/>
  <c r="DX397" i="11" a="1"/>
  <c r="DX397" i="11"/>
  <c r="DV397" i="11" a="1"/>
  <c r="DV397" i="11"/>
  <c r="DY397" i="11" a="1"/>
  <c r="DY397" i="11"/>
  <c r="DZ397" i="11" a="1"/>
  <c r="DZ397" i="11"/>
  <c r="EB397" i="11" a="1"/>
  <c r="EB397" i="11"/>
  <c r="EA397" i="11" a="1"/>
  <c r="EA397" i="11"/>
  <c r="AN397" i="11" a="1"/>
  <c r="AN397" i="11"/>
  <c r="BZ397" i="11"/>
  <c r="BW397" i="11"/>
  <c r="BX397" i="11"/>
  <c r="BY397" i="11"/>
  <c r="BV397" i="11"/>
  <c r="AQ317" i="11" a="1"/>
  <c r="AQ317" i="11"/>
  <c r="BW359" i="11"/>
  <c r="BV359" i="11"/>
  <c r="BX359" i="11"/>
  <c r="BY359" i="11"/>
  <c r="BZ359" i="11"/>
  <c r="DN195" i="11" a="1"/>
  <c r="DN195" i="11"/>
  <c r="DR195" i="11" a="1"/>
  <c r="DR195" i="11"/>
  <c r="DO195" i="11" a="1"/>
  <c r="DO195" i="11"/>
  <c r="DQ195" i="11" a="1"/>
  <c r="DQ195" i="11"/>
  <c r="DP195" i="11" a="1"/>
  <c r="DP195" i="11"/>
  <c r="AN434" i="11" a="1"/>
  <c r="AN434" i="11"/>
  <c r="BX434" i="11"/>
  <c r="BW434" i="11"/>
  <c r="BZ434" i="11"/>
  <c r="BY434" i="11"/>
  <c r="BV434" i="11"/>
  <c r="DM426" i="11" a="1"/>
  <c r="DM426" i="11"/>
  <c r="DE426" i="11" a="1"/>
  <c r="DE426" i="11"/>
  <c r="DT426" i="11" a="1"/>
  <c r="DT426" i="11"/>
  <c r="DU21" i="11" a="1"/>
  <c r="DU21" i="11"/>
  <c r="EB21" i="11" a="1"/>
  <c r="EB21" i="11"/>
  <c r="DW21" i="11" a="1"/>
  <c r="DW21" i="11"/>
  <c r="DV21" i="11" a="1"/>
  <c r="DV21" i="11"/>
  <c r="EA21" i="11" a="1"/>
  <c r="EA21" i="11"/>
  <c r="DZ21" i="11" a="1"/>
  <c r="DZ21" i="11"/>
  <c r="DY21" i="11" a="1"/>
  <c r="DY21" i="11"/>
  <c r="DX21" i="11" a="1"/>
  <c r="DX21" i="11"/>
  <c r="DQ459" i="11" a="1"/>
  <c r="DQ459" i="11"/>
  <c r="DP459" i="11" a="1"/>
  <c r="DP459" i="11"/>
  <c r="DR459" i="11" a="1"/>
  <c r="DR459" i="11"/>
  <c r="DO459" i="11" a="1"/>
  <c r="DO459" i="11"/>
  <c r="DN459" i="11" a="1"/>
  <c r="DN459" i="11"/>
  <c r="DE358" i="11" a="1"/>
  <c r="DE358" i="11"/>
  <c r="DM358" i="11" a="1"/>
  <c r="DM358" i="11"/>
  <c r="DT358" i="11" a="1"/>
  <c r="DT358" i="11"/>
  <c r="DH387" i="11" a="1"/>
  <c r="DH387" i="11"/>
  <c r="DG387" i="11" a="1"/>
  <c r="DG387" i="11"/>
  <c r="DK387" i="11" a="1"/>
  <c r="DK387" i="11"/>
  <c r="DJ387" i="11" a="1"/>
  <c r="DJ387" i="11"/>
  <c r="DF387" i="11" a="1"/>
  <c r="DF387" i="11"/>
  <c r="DI387" i="11" a="1"/>
  <c r="DI387" i="11"/>
  <c r="AR112" i="11" a="1"/>
  <c r="AR112" i="11"/>
  <c r="DP149" i="11" a="1"/>
  <c r="DP149" i="11"/>
  <c r="DN149" i="11" a="1"/>
  <c r="DN149" i="11"/>
  <c r="DR149" i="11" a="1"/>
  <c r="DR149" i="11"/>
  <c r="DQ149" i="11" a="1"/>
  <c r="DQ149" i="11"/>
  <c r="DO149" i="11" a="1"/>
  <c r="DO149" i="11"/>
  <c r="AO178" i="11" a="1"/>
  <c r="AO178" i="11"/>
  <c r="AO68" i="11" a="1"/>
  <c r="AO68" i="11"/>
  <c r="AB219" i="11"/>
  <c r="U219" i="11" a="1"/>
  <c r="U219" i="11"/>
  <c r="AQ126" i="11" a="1"/>
  <c r="AQ126" i="11"/>
  <c r="DJ231" i="11" a="1"/>
  <c r="DJ231" i="11"/>
  <c r="DF231" i="11" a="1"/>
  <c r="DF231" i="11"/>
  <c r="DG231" i="11" a="1"/>
  <c r="DG231" i="11"/>
  <c r="DH231" i="11" a="1"/>
  <c r="DH231" i="11"/>
  <c r="DK231" i="11" a="1"/>
  <c r="DK231" i="11"/>
  <c r="DI231" i="11" a="1"/>
  <c r="DI231" i="11"/>
  <c r="EB339" i="11" a="1"/>
  <c r="EB339" i="11"/>
  <c r="DY339" i="11" a="1"/>
  <c r="DY339" i="11"/>
  <c r="DW339" i="11" a="1"/>
  <c r="DW339" i="11"/>
  <c r="DU339" i="11" a="1"/>
  <c r="DU339" i="11"/>
  <c r="DV339" i="11" a="1"/>
  <c r="DV339" i="11"/>
  <c r="DX339" i="11" a="1"/>
  <c r="DX339" i="11"/>
  <c r="DZ339" i="11" a="1"/>
  <c r="DZ339" i="11"/>
  <c r="EA339" i="11" a="1"/>
  <c r="EA339" i="11"/>
  <c r="AN67" i="11" a="1"/>
  <c r="AN67" i="11"/>
  <c r="BV67" i="11"/>
  <c r="BX67" i="11"/>
  <c r="BY67" i="11"/>
  <c r="BZ67" i="11"/>
  <c r="BW67" i="11"/>
  <c r="DO193" i="11" a="1"/>
  <c r="DO193" i="11"/>
  <c r="DN193" i="11" a="1"/>
  <c r="DN193" i="11"/>
  <c r="DQ193" i="11" a="1"/>
  <c r="DQ193" i="11"/>
  <c r="DR193" i="11" a="1"/>
  <c r="DR193" i="11"/>
  <c r="DP193" i="11" a="1"/>
  <c r="DP193" i="11"/>
  <c r="DY115" i="11" a="1"/>
  <c r="DY115" i="11"/>
  <c r="DW115" i="11" a="1"/>
  <c r="DW115" i="11"/>
  <c r="DX115" i="11" a="1"/>
  <c r="DX115" i="11"/>
  <c r="DV115" i="11" a="1"/>
  <c r="DV115" i="11"/>
  <c r="EB115" i="11" a="1"/>
  <c r="EB115" i="11"/>
  <c r="DU115" i="11" a="1"/>
  <c r="DU115" i="11"/>
  <c r="EA115" i="11" a="1"/>
  <c r="EA115" i="11"/>
  <c r="DZ115" i="11" a="1"/>
  <c r="DZ115" i="11"/>
  <c r="DR153" i="11" a="1"/>
  <c r="DR153" i="11"/>
  <c r="DQ153" i="11" a="1"/>
  <c r="DQ153" i="11"/>
  <c r="DN153" i="11" a="1"/>
  <c r="DN153" i="11"/>
  <c r="DP153" i="11" a="1"/>
  <c r="DP153" i="11"/>
  <c r="DO153" i="11" a="1"/>
  <c r="DO153" i="11"/>
  <c r="BV363" i="11"/>
  <c r="BZ363" i="11"/>
  <c r="BW363" i="11"/>
  <c r="BY363" i="11"/>
  <c r="BX363" i="11"/>
  <c r="AR244" i="11" a="1"/>
  <c r="AR244" i="11"/>
  <c r="DK503" i="11" a="1"/>
  <c r="DK503" i="11"/>
  <c r="DF503" i="11" a="1"/>
  <c r="DF503" i="11"/>
  <c r="DI503" i="11" a="1"/>
  <c r="DI503" i="11"/>
  <c r="DH503" i="11" a="1"/>
  <c r="DH503" i="11"/>
  <c r="DJ503" i="11" a="1"/>
  <c r="DJ503" i="11"/>
  <c r="DG503" i="11" a="1"/>
  <c r="DG503" i="11"/>
  <c r="EA345" i="11" a="1"/>
  <c r="EA345" i="11"/>
  <c r="DZ345" i="11" a="1"/>
  <c r="DZ345" i="11"/>
  <c r="DX345" i="11" a="1"/>
  <c r="DX345" i="11"/>
  <c r="DW345" i="11" a="1"/>
  <c r="DW345" i="11"/>
  <c r="EB345" i="11" a="1"/>
  <c r="EB345" i="11"/>
  <c r="DV345" i="11" a="1"/>
  <c r="DV345" i="11"/>
  <c r="DY345" i="11" a="1"/>
  <c r="DY345" i="11"/>
  <c r="DU345" i="11" a="1"/>
  <c r="DU345" i="11"/>
  <c r="AR308" i="11" a="1"/>
  <c r="AR308" i="11"/>
  <c r="AN139" i="11" a="1"/>
  <c r="AN139" i="11"/>
  <c r="BX139" i="11"/>
  <c r="BW139" i="11"/>
  <c r="BY139" i="11"/>
  <c r="BZ139" i="11"/>
  <c r="BV139" i="11"/>
  <c r="AQ104" i="11" a="1"/>
  <c r="AQ104" i="11"/>
  <c r="AQ154" i="11" a="1"/>
  <c r="AQ154" i="11"/>
  <c r="AP154" i="11" a="1"/>
  <c r="AP154" i="11"/>
  <c r="AO154" i="11" a="1"/>
  <c r="AO154" i="11"/>
  <c r="AR154" i="11" a="1"/>
  <c r="AR154" i="11"/>
  <c r="F405" i="11" a="1"/>
  <c r="F405" i="11"/>
  <c r="AA405" i="11" a="1"/>
  <c r="AA405" i="11"/>
  <c r="Y406" i="11" a="1"/>
  <c r="Y406" i="11"/>
  <c r="AN433" i="11" a="1"/>
  <c r="AN433" i="11"/>
  <c r="BX433" i="11"/>
  <c r="BW433" i="11"/>
  <c r="BV433" i="11"/>
  <c r="BY433" i="11"/>
  <c r="BZ433" i="11"/>
  <c r="CC349" i="11"/>
  <c r="BF15" i="11"/>
  <c r="AY15" i="11"/>
  <c r="DW217" i="11" a="1"/>
  <c r="DW217" i="11"/>
  <c r="DZ217" i="11" a="1"/>
  <c r="DZ217" i="11"/>
  <c r="DY217" i="11" a="1"/>
  <c r="DY217" i="11"/>
  <c r="EA217" i="11" a="1"/>
  <c r="EA217" i="11"/>
  <c r="DV217" i="11" a="1"/>
  <c r="DV217" i="11"/>
  <c r="DU217" i="11" a="1"/>
  <c r="DU217" i="11"/>
  <c r="DX217" i="11" a="1"/>
  <c r="DX217" i="11"/>
  <c r="EB217" i="11" a="1"/>
  <c r="EB217" i="11"/>
  <c r="F30" i="11" a="1"/>
  <c r="F30" i="11"/>
  <c r="AA30" i="11" a="1"/>
  <c r="AA30" i="11"/>
  <c r="Y32" i="11" a="1"/>
  <c r="Y32" i="11"/>
  <c r="AO304" i="11" a="1"/>
  <c r="AO304" i="11"/>
  <c r="AQ304" i="11" a="1"/>
  <c r="AQ304" i="11"/>
  <c r="AR304" i="11" a="1"/>
  <c r="AR304" i="11"/>
  <c r="AP304" i="11" a="1"/>
  <c r="AP304" i="11"/>
  <c r="EA411" i="11" a="1"/>
  <c r="EA411" i="11"/>
  <c r="DV411" i="11" a="1"/>
  <c r="DV411" i="11"/>
  <c r="DZ411" i="11" a="1"/>
  <c r="DZ411" i="11"/>
  <c r="DU411" i="11" a="1"/>
  <c r="DU411" i="11"/>
  <c r="DY411" i="11" a="1"/>
  <c r="DY411" i="11"/>
  <c r="EB411" i="11" a="1"/>
  <c r="EB411" i="11"/>
  <c r="DX411" i="11" a="1"/>
  <c r="DX411" i="11"/>
  <c r="DW411" i="11" a="1"/>
  <c r="DW411" i="11"/>
  <c r="DN487" i="11" a="1"/>
  <c r="DN487" i="11"/>
  <c r="DO487" i="11" a="1"/>
  <c r="DO487" i="11"/>
  <c r="DR487" i="11" a="1"/>
  <c r="DR487" i="11"/>
  <c r="DP487" i="11" a="1"/>
  <c r="DP487" i="11"/>
  <c r="DQ487" i="11" a="1"/>
  <c r="DQ487" i="11"/>
  <c r="DN211" i="11" a="1"/>
  <c r="DN211" i="11"/>
  <c r="DQ211" i="11" a="1"/>
  <c r="DQ211" i="11"/>
  <c r="DR211" i="11" a="1"/>
  <c r="DR211" i="11"/>
  <c r="DP211" i="11" a="1"/>
  <c r="DP211" i="11"/>
  <c r="DO211" i="11" a="1"/>
  <c r="DO211" i="11"/>
  <c r="DU329" i="11" a="1"/>
  <c r="DU329" i="11"/>
  <c r="EA329" i="11" a="1"/>
  <c r="EA329" i="11"/>
  <c r="DZ329" i="11" a="1"/>
  <c r="DZ329" i="11"/>
  <c r="EB329" i="11" a="1"/>
  <c r="EB329" i="11"/>
  <c r="DV329" i="11" a="1"/>
  <c r="DV329" i="11"/>
  <c r="DY329" i="11" a="1"/>
  <c r="DY329" i="11"/>
  <c r="DX329" i="11" a="1"/>
  <c r="DX329" i="11"/>
  <c r="DW329" i="11" a="1"/>
  <c r="DW329" i="11"/>
  <c r="DT148" i="11" a="1"/>
  <c r="DT148" i="11"/>
  <c r="DE148" i="11" a="1"/>
  <c r="DE148" i="11"/>
  <c r="DM148" i="11" a="1"/>
  <c r="DM148" i="11"/>
  <c r="DF19" i="11" a="1"/>
  <c r="DF19" i="11"/>
  <c r="DG19" i="11" a="1"/>
  <c r="DG19" i="11"/>
  <c r="DJ19" i="11" a="1"/>
  <c r="DJ19" i="11"/>
  <c r="DK19" i="11" a="1"/>
  <c r="DK19" i="11"/>
  <c r="DH19" i="11" a="1"/>
  <c r="DH19" i="11"/>
  <c r="DI19" i="11" a="1"/>
  <c r="DI19" i="11"/>
  <c r="DF328" i="11" a="1"/>
  <c r="DF328" i="11"/>
  <c r="DI328" i="11" a="1"/>
  <c r="DI328" i="11"/>
  <c r="DH328" i="11" a="1"/>
  <c r="DH328" i="11"/>
  <c r="DK328" i="11" a="1"/>
  <c r="DK328" i="11"/>
  <c r="DG328" i="11" a="1"/>
  <c r="DG328" i="11"/>
  <c r="DJ328" i="11" a="1"/>
  <c r="DJ328" i="11"/>
  <c r="AR336" i="11" a="1"/>
  <c r="AR336" i="11"/>
  <c r="DJ355" i="11" a="1"/>
  <c r="DJ355" i="11"/>
  <c r="DF355" i="11" a="1"/>
  <c r="DF355" i="11"/>
  <c r="DH355" i="11" a="1"/>
  <c r="DH355" i="11"/>
  <c r="DI355" i="11" a="1"/>
  <c r="DI355" i="11"/>
  <c r="DG355" i="11" a="1"/>
  <c r="DG355" i="11"/>
  <c r="DK355" i="11" a="1"/>
  <c r="DK355" i="11"/>
  <c r="DP501" i="11" a="1"/>
  <c r="DP501" i="11"/>
  <c r="DO501" i="11" a="1"/>
  <c r="DO501" i="11"/>
  <c r="DN501" i="11" a="1"/>
  <c r="DN501" i="11"/>
  <c r="DR501" i="11" a="1"/>
  <c r="DR501" i="11"/>
  <c r="DQ501" i="11" a="1"/>
  <c r="DQ501" i="11"/>
  <c r="BV323" i="11"/>
  <c r="CA323" i="11"/>
  <c r="BY465" i="11"/>
  <c r="AR496" i="11" a="1"/>
  <c r="AR496" i="11"/>
  <c r="AQ496" i="11" a="1"/>
  <c r="AQ496" i="11"/>
  <c r="AO496" i="11" a="1"/>
  <c r="AO496" i="11"/>
  <c r="AP496" i="11" a="1"/>
  <c r="AP496" i="11"/>
  <c r="DT486" i="11" a="1"/>
  <c r="DT486" i="11"/>
  <c r="DE486" i="11" a="1"/>
  <c r="DE486" i="11"/>
  <c r="DM486" i="11" a="1"/>
  <c r="DM486" i="11"/>
  <c r="DX13" i="11" a="1"/>
  <c r="DX13" i="11"/>
  <c r="DU13" i="11" a="1"/>
  <c r="DU13" i="11"/>
  <c r="DZ13" i="11" a="1"/>
  <c r="DZ13" i="11"/>
  <c r="DW13" i="11" a="1"/>
  <c r="DW13" i="11"/>
  <c r="EB13" i="11" a="1"/>
  <c r="EB13" i="11"/>
  <c r="DV13" i="11" a="1"/>
  <c r="DV13" i="11"/>
  <c r="EA13" i="11" a="1"/>
  <c r="EA13" i="11"/>
  <c r="DY13" i="11" a="1"/>
  <c r="DY13" i="11"/>
  <c r="EB79" i="11" a="1"/>
  <c r="EB79" i="11"/>
  <c r="EA79" i="11" a="1"/>
  <c r="EA79" i="11"/>
  <c r="DY79" i="11" a="1"/>
  <c r="DY79" i="11"/>
  <c r="DX79" i="11" a="1"/>
  <c r="DX79" i="11"/>
  <c r="DZ79" i="11" a="1"/>
  <c r="DZ79" i="11"/>
  <c r="DV79" i="11" a="1"/>
  <c r="DV79" i="11"/>
  <c r="DW79" i="11" a="1"/>
  <c r="DW79" i="11"/>
  <c r="DU79" i="11" a="1"/>
  <c r="DU79" i="11"/>
  <c r="AQ110" i="11" a="1"/>
  <c r="AQ110" i="11"/>
  <c r="DO483" i="11" a="1"/>
  <c r="DO483" i="11"/>
  <c r="DQ483" i="11" a="1"/>
  <c r="DQ483" i="11"/>
  <c r="DP483" i="11" a="1"/>
  <c r="DP483" i="11"/>
  <c r="DR483" i="11" a="1"/>
  <c r="DR483" i="11"/>
  <c r="DN483" i="11" a="1"/>
  <c r="DN483" i="11"/>
  <c r="DW401" i="11" a="1"/>
  <c r="DW401" i="11"/>
  <c r="EB401" i="11" a="1"/>
  <c r="EB401" i="11"/>
  <c r="DX401" i="11" a="1"/>
  <c r="DX401" i="11"/>
  <c r="DY401" i="11" a="1"/>
  <c r="DY401" i="11"/>
  <c r="DZ401" i="11" a="1"/>
  <c r="DZ401" i="11"/>
  <c r="DU401" i="11" a="1"/>
  <c r="DU401" i="11"/>
  <c r="EA401" i="11" a="1"/>
  <c r="EA401" i="11"/>
  <c r="DV401" i="11" a="1"/>
  <c r="DV401" i="11"/>
  <c r="F446" i="11" a="1"/>
  <c r="F446" i="11"/>
  <c r="AA446" i="11" a="1"/>
  <c r="AA446" i="11"/>
  <c r="Y448" i="11" a="1"/>
  <c r="Y448" i="11"/>
  <c r="AQ61" i="11" a="1"/>
  <c r="AQ61" i="11"/>
  <c r="DM234" i="11" a="1"/>
  <c r="DM234" i="11"/>
  <c r="DT234" i="11" a="1"/>
  <c r="DT234" i="11"/>
  <c r="DE234" i="11" a="1"/>
  <c r="DE234" i="11"/>
  <c r="AN425" i="11" a="1"/>
  <c r="AN425" i="11"/>
  <c r="BW425" i="11"/>
  <c r="BV425" i="11"/>
  <c r="BZ425" i="11"/>
  <c r="BX425" i="11"/>
  <c r="BY425" i="11"/>
  <c r="DU171" i="11" a="1"/>
  <c r="DU171" i="11"/>
  <c r="DZ171" i="11" a="1"/>
  <c r="DZ171" i="11"/>
  <c r="DW171" i="11" a="1"/>
  <c r="DW171" i="11"/>
  <c r="DX171" i="11" a="1"/>
  <c r="DX171" i="11"/>
  <c r="EB171" i="11" a="1"/>
  <c r="EB171" i="11"/>
  <c r="EA171" i="11" a="1"/>
  <c r="EA171" i="11"/>
  <c r="DV171" i="11" a="1"/>
  <c r="DV171" i="11"/>
  <c r="DY171" i="11" a="1"/>
  <c r="DY171" i="11"/>
  <c r="AR87" i="11" a="1"/>
  <c r="AR87" i="11"/>
  <c r="DR431" i="11" a="1"/>
  <c r="DR431" i="11"/>
  <c r="DQ431" i="11" a="1"/>
  <c r="DQ431" i="11"/>
  <c r="DO431" i="11" a="1"/>
  <c r="DO431" i="11"/>
  <c r="DN431" i="11" a="1"/>
  <c r="DN431" i="11"/>
  <c r="DP431" i="11" a="1"/>
  <c r="DP431" i="11"/>
  <c r="AN193" i="11" a="1"/>
  <c r="AN193" i="11"/>
  <c r="BV193" i="11"/>
  <c r="BW193" i="11"/>
  <c r="BY193" i="11"/>
  <c r="BX193" i="11"/>
  <c r="BZ193" i="11"/>
  <c r="DT240" i="11" a="1"/>
  <c r="DT240" i="11"/>
  <c r="DE240" i="11" a="1"/>
  <c r="DE240" i="11"/>
  <c r="DM240" i="11" a="1"/>
  <c r="DM240" i="11"/>
  <c r="DM116" i="11" a="1"/>
  <c r="DM116" i="11"/>
  <c r="DT116" i="11" a="1"/>
  <c r="DT116" i="11"/>
  <c r="DE116" i="11" a="1"/>
  <c r="DE116" i="11"/>
  <c r="BY153" i="11"/>
  <c r="BZ153" i="11"/>
  <c r="BV153" i="11"/>
  <c r="BX153" i="11"/>
  <c r="BW153" i="11"/>
  <c r="AN207" i="11" a="1"/>
  <c r="AN207" i="11"/>
  <c r="BY207" i="11"/>
  <c r="BX207" i="11"/>
  <c r="BW207" i="11"/>
  <c r="BZ207" i="11"/>
  <c r="BV207" i="11"/>
  <c r="AP213" i="11" a="1"/>
  <c r="AP213" i="11"/>
  <c r="AO293" i="11" a="1"/>
  <c r="AO293" i="11"/>
  <c r="DN125" i="11" a="1"/>
  <c r="DN125" i="11"/>
  <c r="DR125" i="11" a="1"/>
  <c r="DR125" i="11"/>
  <c r="DO125" i="11" a="1"/>
  <c r="DO125" i="11"/>
  <c r="DQ125" i="11" a="1"/>
  <c r="DQ125" i="11"/>
  <c r="DP125" i="11" a="1"/>
  <c r="DP125" i="11"/>
  <c r="AP368" i="11" a="1"/>
  <c r="AP368" i="11"/>
  <c r="EA11" i="11" a="1"/>
  <c r="EA11" i="11"/>
  <c r="DY11" i="11" a="1"/>
  <c r="DY11" i="11"/>
  <c r="DX11" i="11" a="1"/>
  <c r="DX11" i="11"/>
  <c r="DU11" i="11" a="1"/>
  <c r="DU11" i="11"/>
  <c r="EB11" i="11" a="1"/>
  <c r="EB11" i="11"/>
  <c r="DW11" i="11" a="1"/>
  <c r="DW11" i="11"/>
  <c r="DZ11" i="11" a="1"/>
  <c r="DZ11" i="11"/>
  <c r="DV11" i="11" a="1"/>
  <c r="DV11" i="11"/>
  <c r="DX113" i="11" a="1"/>
  <c r="DX113" i="11"/>
  <c r="DW113" i="11" a="1"/>
  <c r="DW113" i="11"/>
  <c r="EB113" i="11" a="1"/>
  <c r="EB113" i="11"/>
  <c r="DY113" i="11" a="1"/>
  <c r="DY113" i="11"/>
  <c r="DZ113" i="11" a="1"/>
  <c r="DZ113" i="11"/>
  <c r="EA113" i="11" a="1"/>
  <c r="EA113" i="11"/>
  <c r="DU113" i="11" a="1"/>
  <c r="DU113" i="11"/>
  <c r="DV113" i="11" a="1"/>
  <c r="DV113" i="11"/>
  <c r="AN471" i="11" a="1"/>
  <c r="AN471" i="11"/>
  <c r="BW471" i="11"/>
  <c r="BZ471" i="11"/>
  <c r="BX471" i="11"/>
  <c r="BV471" i="11"/>
  <c r="BY471" i="11"/>
  <c r="DM320" i="11" a="1"/>
  <c r="DM320" i="11"/>
  <c r="DT320" i="11" a="1"/>
  <c r="DT320" i="11"/>
  <c r="DE320" i="11" a="1"/>
  <c r="DE320" i="11"/>
  <c r="DV177" i="11" a="1"/>
  <c r="DV177" i="11"/>
  <c r="DZ177" i="11" a="1"/>
  <c r="DZ177" i="11"/>
  <c r="DU177" i="11" a="1"/>
  <c r="DU177" i="11"/>
  <c r="DY177" i="11" a="1"/>
  <c r="DY177" i="11"/>
  <c r="EB177" i="11" a="1"/>
  <c r="EB177" i="11"/>
  <c r="DW177" i="11" a="1"/>
  <c r="DW177" i="11"/>
  <c r="EA177" i="11" a="1"/>
  <c r="EA177" i="11"/>
  <c r="DX177" i="11" a="1"/>
  <c r="DX177" i="11"/>
  <c r="DN63" i="11" a="1"/>
  <c r="DN63" i="11"/>
  <c r="DP63" i="11" a="1"/>
  <c r="DP63" i="11"/>
  <c r="DO63" i="11" a="1"/>
  <c r="DO63" i="11"/>
  <c r="DR63" i="11" a="1"/>
  <c r="DR63" i="11"/>
  <c r="DQ63" i="11" a="1"/>
  <c r="DQ63" i="11"/>
  <c r="DK119" i="11" a="1"/>
  <c r="DK119" i="11"/>
  <c r="DG119" i="11" a="1"/>
  <c r="DG119" i="11"/>
  <c r="DF119" i="11" a="1"/>
  <c r="DF119" i="11"/>
  <c r="DJ119" i="11" a="1"/>
  <c r="DJ119" i="11"/>
  <c r="DH119" i="11" a="1"/>
  <c r="DH119" i="11"/>
  <c r="DI119" i="11" a="1"/>
  <c r="DI119" i="11"/>
  <c r="AN401" i="11" a="1"/>
  <c r="AN401" i="11"/>
  <c r="BZ401" i="11"/>
  <c r="BY401" i="11"/>
  <c r="BV401" i="11"/>
  <c r="BX401" i="11"/>
  <c r="BW401" i="11"/>
  <c r="EB233" i="11" a="1"/>
  <c r="EB233" i="11"/>
  <c r="DY233" i="11" a="1"/>
  <c r="DY233" i="11"/>
  <c r="DX233" i="11" a="1"/>
  <c r="DX233" i="11"/>
  <c r="DZ233" i="11" a="1"/>
  <c r="DZ233" i="11"/>
  <c r="DW233" i="11" a="1"/>
  <c r="DW233" i="11"/>
  <c r="EA233" i="11" a="1"/>
  <c r="EA233" i="11"/>
  <c r="DV233" i="11" a="1"/>
  <c r="DV233" i="11"/>
  <c r="DU233" i="11" a="1"/>
  <c r="DU233" i="11"/>
  <c r="AQ40" i="11" a="1"/>
  <c r="AQ40" i="11"/>
  <c r="AO40" i="11" a="1"/>
  <c r="AO40" i="11"/>
  <c r="AR40" i="11" a="1"/>
  <c r="AR40" i="11"/>
  <c r="AN40" i="11" a="1"/>
  <c r="AN40" i="11"/>
  <c r="DJ325" i="11" a="1"/>
  <c r="DJ325" i="11"/>
  <c r="DF325" i="11" a="1"/>
  <c r="DF325" i="11"/>
  <c r="DH325" i="11" a="1"/>
  <c r="DH325" i="11"/>
  <c r="DI325" i="11" a="1"/>
  <c r="DI325" i="11"/>
  <c r="DG325" i="11" a="1"/>
  <c r="DG325" i="11"/>
  <c r="DK325" i="11" a="1"/>
  <c r="DK325" i="11"/>
  <c r="DN478" i="11" a="1"/>
  <c r="DN478" i="11"/>
  <c r="DP478" i="11" a="1"/>
  <c r="DP478" i="11"/>
  <c r="DQ478" i="11" a="1"/>
  <c r="DQ478" i="11"/>
  <c r="DR478" i="11" a="1"/>
  <c r="DR478" i="11"/>
  <c r="DO478" i="11" a="1"/>
  <c r="DO478" i="11"/>
  <c r="AQ176" i="11" a="1"/>
  <c r="AQ176" i="11"/>
  <c r="DN26" i="11" a="1"/>
  <c r="DN26" i="11"/>
  <c r="DR26" i="11" a="1"/>
  <c r="DR26" i="11"/>
  <c r="DO26" i="11" a="1"/>
  <c r="DO26" i="11"/>
  <c r="DQ26" i="11" a="1"/>
  <c r="DQ26" i="11"/>
  <c r="DP26" i="11" a="1"/>
  <c r="DP26" i="11"/>
  <c r="AN31" i="11" a="1"/>
  <c r="AN31" i="11"/>
  <c r="BV31" i="11"/>
  <c r="CA31" i="11"/>
  <c r="BY187" i="11"/>
  <c r="BV187" i="11"/>
  <c r="BZ187" i="11"/>
  <c r="BW187" i="11"/>
  <c r="BX187" i="11"/>
  <c r="DO93" i="11" a="1"/>
  <c r="DO93" i="11"/>
  <c r="DN93" i="11" a="1"/>
  <c r="DN93" i="11"/>
  <c r="DR93" i="11" a="1"/>
  <c r="DR93" i="11"/>
  <c r="DP93" i="11" a="1"/>
  <c r="DP93" i="11"/>
  <c r="DQ93" i="11" a="1"/>
  <c r="DQ93" i="11"/>
  <c r="AN153" i="11" a="1"/>
  <c r="AN153" i="11"/>
  <c r="AP491" i="11" a="1"/>
  <c r="AP491" i="11"/>
  <c r="DZ35" i="11" a="1"/>
  <c r="DZ35" i="11"/>
  <c r="EB35" i="11" a="1"/>
  <c r="EB35" i="11"/>
  <c r="EA35" i="11" a="1"/>
  <c r="EA35" i="11"/>
  <c r="DU35" i="11" a="1"/>
  <c r="DU35" i="11"/>
  <c r="DW35" i="11" a="1"/>
  <c r="DW35" i="11"/>
  <c r="DV35" i="11" a="1"/>
  <c r="DV35" i="11"/>
  <c r="DY35" i="11" a="1"/>
  <c r="DY35" i="11"/>
  <c r="DX35" i="11" a="1"/>
  <c r="DX35" i="11"/>
  <c r="DK461" i="11" a="1"/>
  <c r="DK461" i="11"/>
  <c r="DI461" i="11" a="1"/>
  <c r="DI461" i="11"/>
  <c r="DF461" i="11" a="1"/>
  <c r="DF461" i="11"/>
  <c r="DH461" i="11" a="1"/>
  <c r="DH461" i="11"/>
  <c r="DG461" i="11" a="1"/>
  <c r="DG461" i="11"/>
  <c r="DJ461" i="11" a="1"/>
  <c r="DJ461" i="11"/>
  <c r="DP118" i="11" a="1"/>
  <c r="DP118" i="11"/>
  <c r="DN118" i="11" a="1"/>
  <c r="DN118" i="11"/>
  <c r="DO118" i="11" a="1"/>
  <c r="DO118" i="11"/>
  <c r="DR118" i="11" a="1"/>
  <c r="DR118" i="11"/>
  <c r="DQ118" i="11" a="1"/>
  <c r="DQ118" i="11"/>
  <c r="DK237" i="11" a="1"/>
  <c r="DK237" i="11"/>
  <c r="DJ237" i="11" a="1"/>
  <c r="DJ237" i="11"/>
  <c r="DG237" i="11" a="1"/>
  <c r="DG237" i="11"/>
  <c r="DH237" i="11" a="1"/>
  <c r="DH237" i="11"/>
  <c r="DF237" i="11" a="1"/>
  <c r="DF237" i="11"/>
  <c r="DI237" i="11" a="1"/>
  <c r="DI237" i="11"/>
  <c r="AB372" i="11"/>
  <c r="U372" i="11" a="1"/>
  <c r="U372" i="11"/>
  <c r="AQ47" i="11" a="1"/>
  <c r="AQ47" i="11"/>
  <c r="DG467" i="11" a="1"/>
  <c r="DG467" i="11"/>
  <c r="DF467" i="11" a="1"/>
  <c r="DF467" i="11"/>
  <c r="DI467" i="11" a="1"/>
  <c r="DI467" i="11"/>
  <c r="DH467" i="11" a="1"/>
  <c r="DH467" i="11"/>
  <c r="DK467" i="11" a="1"/>
  <c r="DK467" i="11"/>
  <c r="DJ467" i="11" a="1"/>
  <c r="DJ467" i="11"/>
  <c r="EB187" i="11" a="1"/>
  <c r="EB187" i="11"/>
  <c r="DZ187" i="11" a="1"/>
  <c r="DZ187" i="11"/>
  <c r="DY187" i="11" a="1"/>
  <c r="DY187" i="11"/>
  <c r="DU187" i="11" a="1"/>
  <c r="DU187" i="11"/>
  <c r="DX187" i="11" a="1"/>
  <c r="DX187" i="11"/>
  <c r="DV187" i="11" a="1"/>
  <c r="DV187" i="11"/>
  <c r="EA187" i="11" a="1"/>
  <c r="EA187" i="11"/>
  <c r="DW187" i="11" a="1"/>
  <c r="DW187" i="11"/>
  <c r="DV403" i="11" a="1"/>
  <c r="DV403" i="11"/>
  <c r="DW403" i="11" a="1"/>
  <c r="DW403" i="11"/>
  <c r="DX403" i="11" a="1"/>
  <c r="DX403" i="11"/>
  <c r="DU403" i="11" a="1"/>
  <c r="DU403" i="11"/>
  <c r="EA403" i="11" a="1"/>
  <c r="EA403" i="11"/>
  <c r="DZ403" i="11" a="1"/>
  <c r="DZ403" i="11"/>
  <c r="EB403" i="11" a="1"/>
  <c r="EB403" i="11"/>
  <c r="DY403" i="11" a="1"/>
  <c r="DY403" i="11"/>
  <c r="AO132" i="11" a="1"/>
  <c r="AO132" i="11"/>
  <c r="AP132" i="11" a="1"/>
  <c r="AP132" i="11"/>
  <c r="AQ132" i="11" a="1"/>
  <c r="AQ132" i="11"/>
  <c r="AR132" i="11" a="1"/>
  <c r="AR132" i="11"/>
  <c r="EB251" i="11" a="1"/>
  <c r="EB251" i="11"/>
  <c r="DZ251" i="11" a="1"/>
  <c r="DZ251" i="11"/>
  <c r="DW251" i="11" a="1"/>
  <c r="DW251" i="11"/>
  <c r="DX251" i="11" a="1"/>
  <c r="DX251" i="11"/>
  <c r="DU251" i="11" a="1"/>
  <c r="DU251" i="11"/>
  <c r="EA251" i="11" a="1"/>
  <c r="EA251" i="11"/>
  <c r="DV251" i="11" a="1"/>
  <c r="DV251" i="11"/>
  <c r="DY251" i="11" a="1"/>
  <c r="DY251" i="11"/>
  <c r="DX215" i="11" a="1"/>
  <c r="DX215" i="11"/>
  <c r="DW215" i="11" a="1"/>
  <c r="DW215" i="11"/>
  <c r="DV215" i="11" a="1"/>
  <c r="DV215" i="11"/>
  <c r="EA215" i="11" a="1"/>
  <c r="EA215" i="11"/>
  <c r="DZ215" i="11" a="1"/>
  <c r="DZ215" i="11"/>
  <c r="EB215" i="11" a="1"/>
  <c r="EB215" i="11"/>
  <c r="DY215" i="11" a="1"/>
  <c r="DY215" i="11"/>
  <c r="DU215" i="11" a="1"/>
  <c r="DU215" i="11"/>
  <c r="AP347" i="11" a="1"/>
  <c r="AP347" i="11"/>
  <c r="DM180" i="11" a="1"/>
  <c r="DM180" i="11"/>
  <c r="DE180" i="11" a="1"/>
  <c r="DE180" i="11"/>
  <c r="DT180" i="11" a="1"/>
  <c r="DT180" i="11"/>
  <c r="AN251" i="11" a="1"/>
  <c r="AN251" i="11"/>
  <c r="BV251" i="11"/>
  <c r="BW251" i="11"/>
  <c r="BY251" i="11"/>
  <c r="BX251" i="11"/>
  <c r="BZ251" i="11"/>
  <c r="AQ215" i="11" a="1"/>
  <c r="AQ215" i="11"/>
  <c r="AQ23" i="11" a="1"/>
  <c r="AQ23" i="11"/>
  <c r="BY23" i="11"/>
  <c r="AO428" i="11" a="1"/>
  <c r="AO428" i="11"/>
  <c r="AQ428" i="11" a="1"/>
  <c r="AQ428" i="11"/>
  <c r="AP428" i="11" a="1"/>
  <c r="AP428" i="11"/>
  <c r="AR428" i="11" a="1"/>
  <c r="AR428" i="11"/>
  <c r="AN428" i="11" a="1"/>
  <c r="AN428" i="11"/>
  <c r="EA359" i="11" a="1"/>
  <c r="EA359" i="11"/>
  <c r="DU359" i="11" a="1"/>
  <c r="DU359" i="11"/>
  <c r="DY359" i="11" a="1"/>
  <c r="DY359" i="11"/>
  <c r="DX359" i="11" a="1"/>
  <c r="DX359" i="11"/>
  <c r="DZ359" i="11" a="1"/>
  <c r="DZ359" i="11"/>
  <c r="EB359" i="11" a="1"/>
  <c r="EB359" i="11"/>
  <c r="DV359" i="11" a="1"/>
  <c r="DV359" i="11"/>
  <c r="DW359" i="11" a="1"/>
  <c r="DW359" i="11"/>
  <c r="DP425" i="11" a="1"/>
  <c r="DP425" i="11"/>
  <c r="DN425" i="11" a="1"/>
  <c r="DN425" i="11"/>
  <c r="DR425" i="11" a="1"/>
  <c r="DR425" i="11"/>
  <c r="DO425" i="11" a="1"/>
  <c r="DO425" i="11"/>
  <c r="DQ425" i="11" a="1"/>
  <c r="DQ425" i="11"/>
  <c r="AO351" i="11" a="1"/>
  <c r="AO351" i="11"/>
  <c r="DI361" i="11" a="1"/>
  <c r="DI361" i="11"/>
  <c r="DK361" i="11" a="1"/>
  <c r="DK361" i="11"/>
  <c r="DJ361" i="11" a="1"/>
  <c r="DJ361" i="11"/>
  <c r="DH361" i="11" a="1"/>
  <c r="DH361" i="11"/>
  <c r="DF361" i="11" a="1"/>
  <c r="DF361" i="11"/>
  <c r="DG361" i="11" a="1"/>
  <c r="DG361" i="11"/>
  <c r="AR134" i="11" a="1"/>
  <c r="AR134" i="11"/>
  <c r="AN134" i="11" a="1"/>
  <c r="AN134" i="11"/>
  <c r="AQ134" i="11" a="1"/>
  <c r="AQ134" i="11"/>
  <c r="AO134" i="11" a="1"/>
  <c r="AO134" i="11"/>
  <c r="AP134" i="11" a="1"/>
  <c r="AP134" i="11"/>
  <c r="DW335" i="11" a="1"/>
  <c r="DW335" i="11"/>
  <c r="DZ335" i="11" a="1"/>
  <c r="DZ335" i="11"/>
  <c r="EA335" i="11" a="1"/>
  <c r="EA335" i="11"/>
  <c r="DU335" i="11" a="1"/>
  <c r="DU335" i="11"/>
  <c r="DV335" i="11" a="1"/>
  <c r="DV335" i="11"/>
  <c r="DY335" i="11" a="1"/>
  <c r="DY335" i="11"/>
  <c r="DX335" i="11" a="1"/>
  <c r="DX335" i="11"/>
  <c r="EB335" i="11" a="1"/>
  <c r="EB335" i="11"/>
  <c r="DO371" i="11" a="1"/>
  <c r="DO371" i="11"/>
  <c r="DR371" i="11" a="1"/>
  <c r="DR371" i="11"/>
  <c r="DP371" i="11" a="1"/>
  <c r="DP371" i="11"/>
  <c r="DQ371" i="11" a="1"/>
  <c r="DQ371" i="11"/>
  <c r="DN371" i="11" a="1"/>
  <c r="DN371" i="11"/>
  <c r="BX88" i="11"/>
  <c r="AN199" i="11" a="1"/>
  <c r="AN199" i="11"/>
  <c r="BY199" i="11"/>
  <c r="BX199" i="11"/>
  <c r="BW199" i="11"/>
  <c r="BV199" i="11"/>
  <c r="BZ199" i="11"/>
  <c r="DG31" i="11" a="1"/>
  <c r="DG31" i="11"/>
  <c r="DJ31" i="11" a="1"/>
  <c r="DJ31" i="11"/>
  <c r="DK31" i="11" a="1"/>
  <c r="DK31" i="11"/>
  <c r="DF31" i="11" a="1"/>
  <c r="DF31" i="11"/>
  <c r="DI31" i="11" a="1"/>
  <c r="DI31" i="11"/>
  <c r="DH31" i="11" a="1"/>
  <c r="DH31" i="11"/>
  <c r="DZ475" i="11" a="1"/>
  <c r="DZ475" i="11"/>
  <c r="DV475" i="11" a="1"/>
  <c r="DV475" i="11"/>
  <c r="DW475" i="11" a="1"/>
  <c r="DW475" i="11"/>
  <c r="EB475" i="11" a="1"/>
  <c r="EB475" i="11"/>
  <c r="EA475" i="11" a="1"/>
  <c r="EA475" i="11"/>
  <c r="DY475" i="11" a="1"/>
  <c r="DY475" i="11"/>
  <c r="DX475" i="11" a="1"/>
  <c r="DX475" i="11"/>
  <c r="DU475" i="11" a="1"/>
  <c r="DU475" i="11"/>
  <c r="AN337" i="11" a="1"/>
  <c r="AN337" i="11"/>
  <c r="BZ337" i="11"/>
  <c r="BY337" i="11"/>
  <c r="BV337" i="11"/>
  <c r="BX337" i="11"/>
  <c r="BW337" i="11"/>
  <c r="DZ57" i="11" a="1"/>
  <c r="DZ57" i="11"/>
  <c r="EA57" i="11" a="1"/>
  <c r="EA57" i="11"/>
  <c r="DU57" i="11" a="1"/>
  <c r="DU57" i="11"/>
  <c r="DY57" i="11" a="1"/>
  <c r="DY57" i="11"/>
  <c r="DX57" i="11" a="1"/>
  <c r="DX57" i="11"/>
  <c r="DW57" i="11" a="1"/>
  <c r="DW57" i="11"/>
  <c r="DV57" i="11" a="1"/>
  <c r="DV57" i="11"/>
  <c r="EB57" i="11" a="1"/>
  <c r="EB57" i="11"/>
  <c r="DK481" i="11" a="1"/>
  <c r="DK481" i="11"/>
  <c r="DJ481" i="11" a="1"/>
  <c r="DJ481" i="11"/>
  <c r="DF481" i="11" a="1"/>
  <c r="DF481" i="11"/>
  <c r="DG481" i="11" a="1"/>
  <c r="DG481" i="11"/>
  <c r="DI481" i="11" a="1"/>
  <c r="DI481" i="11"/>
  <c r="DH481" i="11" a="1"/>
  <c r="DH481" i="11"/>
  <c r="BB11" i="11"/>
  <c r="AP113" i="11" a="1"/>
  <c r="AP113" i="11"/>
  <c r="DP139" i="11" a="1"/>
  <c r="DP139" i="11"/>
  <c r="DR139" i="11" a="1"/>
  <c r="DR139" i="11"/>
  <c r="DN139" i="11" a="1"/>
  <c r="DN139" i="11"/>
  <c r="DO139" i="11" a="1"/>
  <c r="DO139" i="11"/>
  <c r="DQ139" i="11" a="1"/>
  <c r="DQ139" i="11"/>
  <c r="BY393" i="11"/>
  <c r="BV393" i="11"/>
  <c r="BZ393" i="11"/>
  <c r="BW393" i="11"/>
  <c r="BX393" i="11"/>
  <c r="DQ365" i="11" a="1"/>
  <c r="DQ365" i="11"/>
  <c r="DR365" i="11" a="1"/>
  <c r="DR365" i="11"/>
  <c r="DP365" i="11" a="1"/>
  <c r="DP365" i="11"/>
  <c r="DO365" i="11" a="1"/>
  <c r="DO365" i="11"/>
  <c r="DN365" i="11" a="1"/>
  <c r="DN365" i="11"/>
  <c r="AR74" i="11" a="1"/>
  <c r="AR74" i="11"/>
  <c r="DE424" i="11" a="1"/>
  <c r="DE424" i="11"/>
  <c r="DM424" i="11" a="1"/>
  <c r="DM424" i="11"/>
  <c r="DT424" i="11" a="1"/>
  <c r="DT424" i="11"/>
  <c r="BV312" i="11"/>
  <c r="G509" i="11" a="1"/>
  <c r="G509" i="11"/>
  <c r="T509" i="11" a="1"/>
  <c r="T509" i="11"/>
  <c r="H509" i="11" a="1"/>
  <c r="H509" i="11"/>
  <c r="DQ451" i="11" a="1"/>
  <c r="DQ451" i="11"/>
  <c r="DN451" i="11" a="1"/>
  <c r="DN451" i="11"/>
  <c r="DR451" i="11" a="1"/>
  <c r="DR451" i="11"/>
  <c r="DP451" i="11" a="1"/>
  <c r="DP451" i="11"/>
  <c r="DO451" i="11" a="1"/>
  <c r="DO451" i="11"/>
  <c r="T51" i="11" a="1"/>
  <c r="T51" i="11"/>
  <c r="G51" i="11" a="1"/>
  <c r="G51" i="11"/>
  <c r="H51" i="11" a="1"/>
  <c r="H51" i="11"/>
  <c r="DQ323" i="11" a="1"/>
  <c r="DQ323" i="11"/>
  <c r="DO323" i="11" a="1"/>
  <c r="DO323" i="11"/>
  <c r="DN323" i="11" a="1"/>
  <c r="DN323" i="11"/>
  <c r="DR323" i="11" a="1"/>
  <c r="DR323" i="11"/>
  <c r="DP323" i="11" a="1"/>
  <c r="DP323" i="11"/>
  <c r="DM128" i="11" a="1"/>
  <c r="DM128" i="11"/>
  <c r="DT128" i="11" a="1"/>
  <c r="DT128" i="11"/>
  <c r="DE128" i="11" a="1"/>
  <c r="DE128" i="11"/>
  <c r="CC354" i="11"/>
  <c r="DQ109" i="11" a="1"/>
  <c r="DQ109" i="11"/>
  <c r="DO109" i="11" a="1"/>
  <c r="DO109" i="11"/>
  <c r="DN109" i="11" a="1"/>
  <c r="DN109" i="11"/>
  <c r="DP109" i="11" a="1"/>
  <c r="DP109" i="11"/>
  <c r="DR109" i="11" a="1"/>
  <c r="DR109" i="11"/>
  <c r="AN453" i="11" a="1"/>
  <c r="AN453" i="11"/>
  <c r="BY453" i="11"/>
  <c r="BX453" i="11"/>
  <c r="BW453" i="11"/>
  <c r="BV453" i="11"/>
  <c r="BZ453" i="11"/>
  <c r="AS19" i="11"/>
  <c r="CE19" i="11"/>
  <c r="CD19" i="11"/>
  <c r="CG19" i="11"/>
  <c r="CF19" i="11"/>
  <c r="CC19" i="11"/>
  <c r="BB19" i="11"/>
  <c r="AU19" i="11"/>
  <c r="AX21" i="11"/>
  <c r="BE21" i="11"/>
  <c r="DT68" i="11" a="1"/>
  <c r="DT68" i="11"/>
  <c r="DM68" i="11" a="1"/>
  <c r="DM68" i="11"/>
  <c r="DE68" i="11" a="1"/>
  <c r="DE68" i="11"/>
  <c r="DG95" i="11" a="1"/>
  <c r="DG95" i="11"/>
  <c r="DK95" i="11" a="1"/>
  <c r="DK95" i="11"/>
  <c r="DI95" i="11" a="1"/>
  <c r="DI95" i="11"/>
  <c r="DJ95" i="11" a="1"/>
  <c r="DJ95" i="11"/>
  <c r="DH95" i="11" a="1"/>
  <c r="DH95" i="11"/>
  <c r="DF95" i="11" a="1"/>
  <c r="DF95" i="11"/>
  <c r="DG415" i="11" a="1"/>
  <c r="DG415" i="11"/>
  <c r="DK415" i="11" a="1"/>
  <c r="DK415" i="11"/>
  <c r="DI415" i="11" a="1"/>
  <c r="DI415" i="11"/>
  <c r="DF415" i="11" a="1"/>
  <c r="DF415" i="11"/>
  <c r="DH415" i="11" a="1"/>
  <c r="DH415" i="11"/>
  <c r="DJ415" i="11" a="1"/>
  <c r="DJ415" i="11"/>
  <c r="DE508" i="11" a="1"/>
  <c r="DE508" i="11"/>
  <c r="DM508" i="11" a="1"/>
  <c r="DM508" i="11"/>
  <c r="DT508" i="11" a="1"/>
  <c r="DT508" i="11"/>
  <c r="DF491" i="11" a="1"/>
  <c r="DF491" i="11"/>
  <c r="DK491" i="11" a="1"/>
  <c r="DK491" i="11"/>
  <c r="DI491" i="11" a="1"/>
  <c r="DI491" i="11"/>
  <c r="DJ491" i="11" a="1"/>
  <c r="DJ491" i="11"/>
  <c r="DH491" i="11" a="1"/>
  <c r="DH491" i="11"/>
  <c r="DG491" i="11" a="1"/>
  <c r="DG491" i="11"/>
  <c r="AO472" i="11" a="1"/>
  <c r="AO472" i="11"/>
  <c r="AR472" i="11" a="1"/>
  <c r="AR472" i="11"/>
  <c r="AP472" i="11" a="1"/>
  <c r="AP472" i="11"/>
  <c r="AN472" i="11" a="1"/>
  <c r="AN472" i="11"/>
  <c r="AQ472" i="11" a="1"/>
  <c r="AQ472" i="11"/>
  <c r="DJ495" i="11" a="1"/>
  <c r="DJ495" i="11"/>
  <c r="DF495" i="11" a="1"/>
  <c r="DF495" i="11"/>
  <c r="DK495" i="11" a="1"/>
  <c r="DK495" i="11"/>
  <c r="DH495" i="11" a="1"/>
  <c r="DH495" i="11"/>
  <c r="DG495" i="11" a="1"/>
  <c r="DG495" i="11"/>
  <c r="DI495" i="11" a="1"/>
  <c r="DI495" i="11"/>
  <c r="CC117" i="11"/>
  <c r="DV69" i="11" a="1"/>
  <c r="DV69" i="11"/>
  <c r="EB69" i="11" a="1"/>
  <c r="EB69" i="11"/>
  <c r="EA69" i="11" a="1"/>
  <c r="EA69" i="11"/>
  <c r="DY69" i="11" a="1"/>
  <c r="DY69" i="11"/>
  <c r="DU69" i="11" a="1"/>
  <c r="DU69" i="11"/>
  <c r="DW69" i="11" a="1"/>
  <c r="DW69" i="11"/>
  <c r="DX69" i="11" a="1"/>
  <c r="DX69" i="11"/>
  <c r="DZ69" i="11" a="1"/>
  <c r="DZ69" i="11"/>
  <c r="DN155" i="11" a="1"/>
  <c r="DN155" i="11"/>
  <c r="DR155" i="11" a="1"/>
  <c r="DR155" i="11"/>
  <c r="DQ155" i="11" a="1"/>
  <c r="DQ155" i="11"/>
  <c r="DO155" i="11" a="1"/>
  <c r="DO155" i="11"/>
  <c r="DP155" i="11" a="1"/>
  <c r="DP155" i="11"/>
  <c r="DP131" i="11" a="1"/>
  <c r="DP131" i="11"/>
  <c r="DO131" i="11" a="1"/>
  <c r="DO131" i="11"/>
  <c r="DR131" i="11" a="1"/>
  <c r="DR131" i="11"/>
  <c r="DN131" i="11" a="1"/>
  <c r="DN131" i="11"/>
  <c r="DQ131" i="11" a="1"/>
  <c r="DQ131" i="11"/>
  <c r="DP317" i="11" a="1"/>
  <c r="DP317" i="11"/>
  <c r="DN317" i="11" a="1"/>
  <c r="DN317" i="11"/>
  <c r="DR317" i="11" a="1"/>
  <c r="DR317" i="11"/>
  <c r="DQ317" i="11" a="1"/>
  <c r="DQ317" i="11"/>
  <c r="DO317" i="11" a="1"/>
  <c r="DO317" i="11"/>
  <c r="BC19" i="11"/>
  <c r="AV19" i="11"/>
  <c r="DP175" i="11" a="1"/>
  <c r="DP175" i="11"/>
  <c r="DR175" i="11" a="1"/>
  <c r="DR175" i="11"/>
  <c r="DN175" i="11" a="1"/>
  <c r="DN175" i="11"/>
  <c r="DO175" i="11" a="1"/>
  <c r="DO175" i="11"/>
  <c r="DQ175" i="11" a="1"/>
  <c r="DQ175" i="11"/>
  <c r="DM458" i="11" a="1"/>
  <c r="DM458" i="11"/>
  <c r="DE458" i="11" a="1"/>
  <c r="DE458" i="11"/>
  <c r="DT458" i="11" a="1"/>
  <c r="DT458" i="11"/>
  <c r="AS457" i="11"/>
  <c r="CC457" i="11"/>
  <c r="CG457" i="11"/>
  <c r="CE457" i="11"/>
  <c r="CF457" i="11"/>
  <c r="CD457" i="11"/>
  <c r="EB123" i="11" a="1"/>
  <c r="EB123" i="11"/>
  <c r="DV123" i="11" a="1"/>
  <c r="DV123" i="11"/>
  <c r="EA123" i="11" a="1"/>
  <c r="EA123" i="11"/>
  <c r="DW123" i="11" a="1"/>
  <c r="DW123" i="11"/>
  <c r="DZ123" i="11" a="1"/>
  <c r="DZ123" i="11"/>
  <c r="DU123" i="11" a="1"/>
  <c r="DU123" i="11"/>
  <c r="DX123" i="11" a="1"/>
  <c r="DX123" i="11"/>
  <c r="DY123" i="11" a="1"/>
  <c r="DY123" i="11"/>
  <c r="AQ122" i="11" a="1"/>
  <c r="AQ122" i="11"/>
  <c r="AN122" i="11" a="1"/>
  <c r="AN122" i="11"/>
  <c r="AO122" i="11" a="1"/>
  <c r="AO122" i="11"/>
  <c r="AP122" i="11" a="1"/>
  <c r="AP122" i="11"/>
  <c r="DR337" i="11" a="1"/>
  <c r="DR337" i="11"/>
  <c r="DQ337" i="11" a="1"/>
  <c r="DQ337" i="11"/>
  <c r="DN337" i="11" a="1"/>
  <c r="DN337" i="11"/>
  <c r="DO337" i="11" a="1"/>
  <c r="DO337" i="11"/>
  <c r="DP337" i="11" a="1"/>
  <c r="DP337" i="11"/>
  <c r="DF305" i="11" a="1"/>
  <c r="DF305" i="11"/>
  <c r="DJ305" i="11" a="1"/>
  <c r="DJ305" i="11"/>
  <c r="DH305" i="11" a="1"/>
  <c r="DH305" i="11"/>
  <c r="DI305" i="11" a="1"/>
  <c r="DI305" i="11"/>
  <c r="DG305" i="11" a="1"/>
  <c r="DG305" i="11"/>
  <c r="DK305" i="11" a="1"/>
  <c r="DK305" i="11"/>
  <c r="AR315" i="11" a="1"/>
  <c r="AR315" i="11"/>
  <c r="AP66" i="11" a="1"/>
  <c r="AP66" i="11"/>
  <c r="BV198" i="11"/>
  <c r="BY198" i="11"/>
  <c r="BW198" i="11"/>
  <c r="BX198" i="11"/>
  <c r="BZ198" i="11"/>
  <c r="BC13" i="11"/>
  <c r="AV13" i="11"/>
  <c r="BV451" i="11"/>
  <c r="BW451" i="11"/>
  <c r="BZ451" i="11"/>
  <c r="BX451" i="11"/>
  <c r="BY451" i="11"/>
  <c r="DR441" i="11" a="1"/>
  <c r="DR441" i="11"/>
  <c r="DP441" i="11" a="1"/>
  <c r="DP441" i="11"/>
  <c r="DN441" i="11" a="1"/>
  <c r="DN441" i="11"/>
  <c r="DQ441" i="11" a="1"/>
  <c r="DQ441" i="11"/>
  <c r="DO441" i="11" a="1"/>
  <c r="DO441" i="11"/>
  <c r="DX351" i="11" a="1"/>
  <c r="DX351" i="11"/>
  <c r="DV351" i="11" a="1"/>
  <c r="DV351" i="11"/>
  <c r="EB351" i="11" a="1"/>
  <c r="EB351" i="11"/>
  <c r="DZ351" i="11" a="1"/>
  <c r="DZ351" i="11"/>
  <c r="EA351" i="11" a="1"/>
  <c r="EA351" i="11"/>
  <c r="DY351" i="11" a="1"/>
  <c r="DY351" i="11"/>
  <c r="DU351" i="11" a="1"/>
  <c r="DU351" i="11"/>
  <c r="DW351" i="11" a="1"/>
  <c r="DW351" i="11"/>
  <c r="AQ458" i="11" a="1"/>
  <c r="AQ458" i="11"/>
  <c r="AO179" i="11" a="1"/>
  <c r="AO179" i="11"/>
  <c r="EA505" i="11" a="1"/>
  <c r="EA505" i="11"/>
  <c r="EB505" i="11" a="1"/>
  <c r="EB505" i="11"/>
  <c r="DZ505" i="11" a="1"/>
  <c r="DZ505" i="11"/>
  <c r="DV505" i="11" a="1"/>
  <c r="DV505" i="11"/>
  <c r="DY505" i="11" a="1"/>
  <c r="DY505" i="11"/>
  <c r="DU505" i="11" a="1"/>
  <c r="DU505" i="11"/>
  <c r="DW505" i="11" a="1"/>
  <c r="DW505" i="11"/>
  <c r="DX505" i="11" a="1"/>
  <c r="DX505" i="11"/>
  <c r="DK397" i="11" a="1"/>
  <c r="DK397" i="11"/>
  <c r="DF397" i="11" a="1"/>
  <c r="DF397" i="11"/>
  <c r="DG397" i="11" a="1"/>
  <c r="DG397" i="11"/>
  <c r="DH397" i="11" a="1"/>
  <c r="DH397" i="11"/>
  <c r="DI397" i="11" a="1"/>
  <c r="DI397" i="11"/>
  <c r="DJ397" i="11" a="1"/>
  <c r="DJ397" i="11"/>
  <c r="BV217" i="11"/>
  <c r="BW217" i="11"/>
  <c r="BX217" i="11"/>
  <c r="BY217" i="11"/>
  <c r="BZ217" i="11"/>
  <c r="AN312" i="11" a="1"/>
  <c r="AN312" i="11"/>
  <c r="DM64" i="11" a="1"/>
  <c r="DM64" i="11"/>
  <c r="DE64" i="11" a="1"/>
  <c r="DE64" i="11"/>
  <c r="DT64" i="11" a="1"/>
  <c r="DT64" i="11"/>
  <c r="AR317" i="11" a="1"/>
  <c r="AR317" i="11"/>
  <c r="DJ195" i="11" a="1"/>
  <c r="DJ195" i="11"/>
  <c r="DH195" i="11" a="1"/>
  <c r="DH195" i="11"/>
  <c r="DF195" i="11" a="1"/>
  <c r="DF195" i="11"/>
  <c r="DG195" i="11" a="1"/>
  <c r="DG195" i="11"/>
  <c r="DI195" i="11" a="1"/>
  <c r="DI195" i="11"/>
  <c r="DK195" i="11" a="1"/>
  <c r="DK195" i="11"/>
  <c r="DV198" i="11" a="1"/>
  <c r="DV198" i="11"/>
  <c r="DY198" i="11" a="1"/>
  <c r="DY198" i="11"/>
  <c r="EA198" i="11" a="1"/>
  <c r="EA198" i="11"/>
  <c r="DU198" i="11" a="1"/>
  <c r="DU198" i="11"/>
  <c r="DX198" i="11" a="1"/>
  <c r="DX198" i="11"/>
  <c r="DW198" i="11" a="1"/>
  <c r="DW198" i="11"/>
  <c r="EB198" i="11" a="1"/>
  <c r="EB198" i="11"/>
  <c r="DZ198" i="11" a="1"/>
  <c r="DZ198" i="11"/>
  <c r="AR90" i="11" a="1"/>
  <c r="AR90" i="11"/>
  <c r="DE288" i="11" a="1"/>
  <c r="DE288" i="11"/>
  <c r="DM288" i="11" a="1"/>
  <c r="DM288" i="11"/>
  <c r="DT288" i="11" a="1"/>
  <c r="DT288" i="11"/>
  <c r="DK459" i="11" a="1"/>
  <c r="DK459" i="11"/>
  <c r="DG459" i="11" a="1"/>
  <c r="DG459" i="11"/>
  <c r="DI459" i="11" a="1"/>
  <c r="DI459" i="11"/>
  <c r="DJ459" i="11" a="1"/>
  <c r="DJ459" i="11"/>
  <c r="DF459" i="11" a="1"/>
  <c r="DF459" i="11"/>
  <c r="DH459" i="11" a="1"/>
  <c r="DH459" i="11"/>
  <c r="DV17" i="11" a="1"/>
  <c r="DV17" i="11"/>
  <c r="EA17" i="11" a="1"/>
  <c r="EA17" i="11"/>
  <c r="DU17" i="11" a="1"/>
  <c r="DU17" i="11"/>
  <c r="DZ17" i="11" a="1"/>
  <c r="DZ17" i="11"/>
  <c r="DX17" i="11" a="1"/>
  <c r="DX17" i="11"/>
  <c r="EB17" i="11" a="1"/>
  <c r="EB17" i="11"/>
  <c r="DW17" i="11" a="1"/>
  <c r="DW17" i="11"/>
  <c r="DY17" i="11" a="1"/>
  <c r="DY17" i="11"/>
  <c r="DT452" i="11" a="1"/>
  <c r="DT452" i="11"/>
  <c r="DE452" i="11" a="1"/>
  <c r="DE452" i="11"/>
  <c r="DM452" i="11" a="1"/>
  <c r="DM452" i="11"/>
  <c r="AO112" i="11" a="1"/>
  <c r="AO112" i="11"/>
  <c r="DU447" i="11" a="1"/>
  <c r="DU447" i="11"/>
  <c r="DX447" i="11" a="1"/>
  <c r="DX447" i="11"/>
  <c r="EA447" i="11" a="1"/>
  <c r="EA447" i="11"/>
  <c r="DV447" i="11" a="1"/>
  <c r="DV447" i="11"/>
  <c r="DY447" i="11" a="1"/>
  <c r="DY447" i="11"/>
  <c r="DZ447" i="11" a="1"/>
  <c r="DZ447" i="11"/>
  <c r="EB447" i="11" a="1"/>
  <c r="EB447" i="11"/>
  <c r="DW447" i="11" a="1"/>
  <c r="DW447" i="11"/>
  <c r="DI149" i="11" a="1"/>
  <c r="DI149" i="11"/>
  <c r="DJ149" i="11" a="1"/>
  <c r="DJ149" i="11"/>
  <c r="DG149" i="11" a="1"/>
  <c r="DG149" i="11"/>
  <c r="DF149" i="11" a="1"/>
  <c r="DF149" i="11"/>
  <c r="DK149" i="11" a="1"/>
  <c r="DK149" i="11"/>
  <c r="DH149" i="11" a="1"/>
  <c r="DH149" i="11"/>
  <c r="T219" i="11" a="1"/>
  <c r="T219" i="11"/>
  <c r="G219" i="11" a="1"/>
  <c r="G219" i="11"/>
  <c r="H219" i="11" a="1"/>
  <c r="H219" i="11"/>
  <c r="EB85" i="11" a="1"/>
  <c r="EB85" i="11"/>
  <c r="DY85" i="11" a="1"/>
  <c r="DY85" i="11"/>
  <c r="EA85" i="11" a="1"/>
  <c r="EA85" i="11"/>
  <c r="DU85" i="11" a="1"/>
  <c r="DU85" i="11"/>
  <c r="DV85" i="11" a="1"/>
  <c r="DV85" i="11"/>
  <c r="DW85" i="11" a="1"/>
  <c r="DW85" i="11"/>
  <c r="DX85" i="11" a="1"/>
  <c r="DX85" i="11"/>
  <c r="DZ85" i="11" a="1"/>
  <c r="DZ85" i="11"/>
  <c r="AO126" i="11" a="1"/>
  <c r="AO126" i="11"/>
  <c r="DG339" i="11" a="1"/>
  <c r="DG339" i="11"/>
  <c r="DH339" i="11" a="1"/>
  <c r="DH339" i="11"/>
  <c r="DJ339" i="11" a="1"/>
  <c r="DJ339" i="11"/>
  <c r="DI339" i="11" a="1"/>
  <c r="DI339" i="11"/>
  <c r="DK339" i="11" a="1"/>
  <c r="DK339" i="11"/>
  <c r="DF339" i="11" a="1"/>
  <c r="DF339" i="11"/>
  <c r="DJ193" i="11" a="1"/>
  <c r="DJ193" i="11"/>
  <c r="DH193" i="11" a="1"/>
  <c r="DH193" i="11"/>
  <c r="DI193" i="11" a="1"/>
  <c r="DI193" i="11"/>
  <c r="DF193" i="11" a="1"/>
  <c r="DF193" i="11"/>
  <c r="DG193" i="11" a="1"/>
  <c r="DG193" i="11"/>
  <c r="DK193" i="11" a="1"/>
  <c r="DK193" i="11"/>
  <c r="AN26" i="11" a="1"/>
  <c r="AN26" i="11"/>
  <c r="BX26" i="11"/>
  <c r="BV26" i="11"/>
  <c r="BW26" i="11"/>
  <c r="BY26" i="11"/>
  <c r="BZ26" i="11"/>
  <c r="DY111" i="11" a="1"/>
  <c r="DY111" i="11"/>
  <c r="EA111" i="11" a="1"/>
  <c r="EA111" i="11"/>
  <c r="DU111" i="11" a="1"/>
  <c r="DU111" i="11"/>
  <c r="DV111" i="11" a="1"/>
  <c r="DV111" i="11"/>
  <c r="DZ111" i="11" a="1"/>
  <c r="DZ111" i="11"/>
  <c r="EB111" i="11" a="1"/>
  <c r="EB111" i="11"/>
  <c r="DW111" i="11" a="1"/>
  <c r="DW111" i="11"/>
  <c r="DX111" i="11" a="1"/>
  <c r="DX111" i="11"/>
  <c r="DI315" i="11" a="1"/>
  <c r="DI315" i="11"/>
  <c r="DK315" i="11" a="1"/>
  <c r="DK315" i="11"/>
  <c r="DJ315" i="11" a="1"/>
  <c r="DJ315" i="11"/>
  <c r="DH315" i="11" a="1"/>
  <c r="DH315" i="11"/>
  <c r="DF315" i="11" a="1"/>
  <c r="DF315" i="11"/>
  <c r="DG315" i="11" a="1"/>
  <c r="DG315" i="11"/>
  <c r="DK75" i="11" a="1"/>
  <c r="DK75" i="11"/>
  <c r="DJ75" i="11" a="1"/>
  <c r="DJ75" i="11"/>
  <c r="DH75" i="11" a="1"/>
  <c r="DH75" i="11"/>
  <c r="DI75" i="11" a="1"/>
  <c r="DI75" i="11"/>
  <c r="DG75" i="11" a="1"/>
  <c r="DG75" i="11"/>
  <c r="DF75" i="11" a="1"/>
  <c r="DF75" i="11"/>
  <c r="AP244" i="11" a="1"/>
  <c r="AP244" i="11"/>
  <c r="AP118" i="11" a="1"/>
  <c r="AP118" i="11"/>
  <c r="DR293" i="11" a="1"/>
  <c r="DR293" i="11"/>
  <c r="DN293" i="11" a="1"/>
  <c r="DN293" i="11"/>
  <c r="DO293" i="11" a="1"/>
  <c r="DO293" i="11"/>
  <c r="DQ293" i="11" a="1"/>
  <c r="DQ293" i="11"/>
  <c r="DP293" i="11" a="1"/>
  <c r="DP293" i="11"/>
  <c r="BW486" i="11"/>
  <c r="BZ486" i="11"/>
  <c r="AP104" i="11" a="1"/>
  <c r="AP104" i="11"/>
  <c r="U404" i="11" a="1"/>
  <c r="U404" i="11"/>
  <c r="AB404" i="11"/>
  <c r="DQ433" i="11" a="1"/>
  <c r="DQ433" i="11"/>
  <c r="DN433" i="11" a="1"/>
  <c r="DN433" i="11"/>
  <c r="DR433" i="11" a="1"/>
  <c r="DR433" i="11"/>
  <c r="DO433" i="11" a="1"/>
  <c r="DO433" i="11"/>
  <c r="DP433" i="11" a="1"/>
  <c r="DP433" i="11"/>
  <c r="AO349" i="11" a="1"/>
  <c r="AO349" i="11"/>
  <c r="AN15" i="11" a="1"/>
  <c r="AN15" i="11"/>
  <c r="BV15" i="11"/>
  <c r="BZ15" i="11"/>
  <c r="BX15" i="11"/>
  <c r="BY15" i="11"/>
  <c r="BW15" i="11"/>
  <c r="EB91" i="11" a="1"/>
  <c r="EB91" i="11"/>
  <c r="DX91" i="11" a="1"/>
  <c r="DX91" i="11"/>
  <c r="DZ91" i="11" a="1"/>
  <c r="DZ91" i="11"/>
  <c r="DY91" i="11" a="1"/>
  <c r="DY91" i="11"/>
  <c r="DV91" i="11" a="1"/>
  <c r="DV91" i="11"/>
  <c r="EA91" i="11" a="1"/>
  <c r="EA91" i="11"/>
  <c r="DU91" i="11" a="1"/>
  <c r="DU91" i="11"/>
  <c r="DW91" i="11" a="1"/>
  <c r="DW91" i="11"/>
  <c r="AV20" i="11"/>
  <c r="BC20" i="11"/>
  <c r="BV61" i="11"/>
  <c r="CA61" i="11"/>
  <c r="AR480" i="11" a="1"/>
  <c r="AR480" i="11"/>
  <c r="AN403" i="11" a="1"/>
  <c r="AN403" i="11"/>
  <c r="BZ403" i="11"/>
  <c r="BW403" i="11"/>
  <c r="BV403" i="11"/>
  <c r="BY403" i="11"/>
  <c r="BX403" i="11"/>
  <c r="T29" i="11" a="1"/>
  <c r="T29" i="11"/>
  <c r="G29" i="11" a="1"/>
  <c r="G29" i="11"/>
  <c r="H29" i="11" a="1"/>
  <c r="H29" i="11"/>
  <c r="DO411" i="11" a="1"/>
  <c r="DO411" i="11"/>
  <c r="DP411" i="11" a="1"/>
  <c r="DP411" i="11"/>
  <c r="DR411" i="11" a="1"/>
  <c r="DR411" i="11"/>
  <c r="DQ411" i="11" a="1"/>
  <c r="DQ411" i="11"/>
  <c r="DN411" i="11" a="1"/>
  <c r="DN411" i="11"/>
  <c r="DI487" i="11" a="1"/>
  <c r="DI487" i="11"/>
  <c r="DF487" i="11" a="1"/>
  <c r="DF487" i="11"/>
  <c r="DG487" i="11" a="1"/>
  <c r="DG487" i="11"/>
  <c r="DJ487" i="11" a="1"/>
  <c r="DJ487" i="11"/>
  <c r="DK487" i="11" a="1"/>
  <c r="DK487" i="11"/>
  <c r="DH487" i="11" a="1"/>
  <c r="DH487" i="11"/>
  <c r="DZ211" i="11" a="1"/>
  <c r="DZ211" i="11"/>
  <c r="DU211" i="11" a="1"/>
  <c r="DU211" i="11"/>
  <c r="DY211" i="11" a="1"/>
  <c r="DY211" i="11"/>
  <c r="EB211" i="11" a="1"/>
  <c r="EB211" i="11"/>
  <c r="EA211" i="11" a="1"/>
  <c r="EA211" i="11"/>
  <c r="DV211" i="11" a="1"/>
  <c r="DV211" i="11"/>
  <c r="DX211" i="11" a="1"/>
  <c r="DX211" i="11"/>
  <c r="DW211" i="11" a="1"/>
  <c r="DW211" i="11"/>
  <c r="DM344" i="11" a="1"/>
  <c r="DM344" i="11"/>
  <c r="DE344" i="11" a="1"/>
  <c r="DE344" i="11"/>
  <c r="DT344" i="11" a="1"/>
  <c r="DT344" i="11"/>
  <c r="BW335" i="11"/>
  <c r="BZ335" i="11"/>
  <c r="BY335" i="11"/>
  <c r="BV335" i="11"/>
  <c r="BX335" i="11"/>
  <c r="DR329" i="11" a="1"/>
  <c r="DR329" i="11"/>
  <c r="DP329" i="11" a="1"/>
  <c r="DP329" i="11"/>
  <c r="DN329" i="11" a="1"/>
  <c r="DN329" i="11"/>
  <c r="DQ329" i="11" a="1"/>
  <c r="DQ329" i="11"/>
  <c r="DO329" i="11" a="1"/>
  <c r="DO329" i="11"/>
  <c r="AO340" i="11" a="1"/>
  <c r="AO340" i="11"/>
  <c r="DR19" i="11" a="1"/>
  <c r="DR19" i="11"/>
  <c r="DO19" i="11" a="1"/>
  <c r="DO19" i="11"/>
  <c r="DP19" i="11" a="1"/>
  <c r="DP19" i="11"/>
  <c r="DQ19" i="11" a="1"/>
  <c r="DQ19" i="11"/>
  <c r="DN19" i="11" a="1"/>
  <c r="DN19" i="11"/>
  <c r="DU328" i="11" a="1"/>
  <c r="DU328" i="11"/>
  <c r="DV328" i="11" a="1"/>
  <c r="DV328" i="11"/>
  <c r="DW328" i="11" a="1"/>
  <c r="DW328" i="11"/>
  <c r="DX328" i="11" a="1"/>
  <c r="DX328" i="11"/>
  <c r="DZ328" i="11" a="1"/>
  <c r="DZ328" i="11"/>
  <c r="DY328" i="11" a="1"/>
  <c r="DY328" i="11"/>
  <c r="EA328" i="11" a="1"/>
  <c r="EA328" i="11"/>
  <c r="EB328" i="11" a="1"/>
  <c r="EB328" i="11"/>
  <c r="DE14" i="11" a="1"/>
  <c r="DE14" i="11"/>
  <c r="DT14" i="11" a="1"/>
  <c r="DT14" i="11"/>
  <c r="DM14" i="11" a="1"/>
  <c r="DM14" i="11"/>
  <c r="AO336" i="11" a="1"/>
  <c r="AO336" i="11"/>
  <c r="BV353" i="11"/>
  <c r="CA353" i="11"/>
  <c r="EB501" i="11" a="1"/>
  <c r="EB501" i="11"/>
  <c r="DU501" i="11" a="1"/>
  <c r="DU501" i="11"/>
  <c r="DW501" i="11" a="1"/>
  <c r="DW501" i="11"/>
  <c r="EA501" i="11" a="1"/>
  <c r="EA501" i="11"/>
  <c r="DV501" i="11" a="1"/>
  <c r="DV501" i="11"/>
  <c r="DX501" i="11" a="1"/>
  <c r="DX501" i="11"/>
  <c r="DY501" i="11" a="1"/>
  <c r="DY501" i="11"/>
  <c r="DZ501" i="11" a="1"/>
  <c r="DZ501" i="11"/>
  <c r="AR48" i="11" a="1"/>
  <c r="AR48" i="11"/>
  <c r="BW465" i="11"/>
  <c r="DO13" i="11" a="1"/>
  <c r="DO13" i="11"/>
  <c r="DQ13" i="11" a="1"/>
  <c r="DQ13" i="11"/>
  <c r="DP13" i="11" a="1"/>
  <c r="DP13" i="11"/>
  <c r="DR13" i="11" a="1"/>
  <c r="DR13" i="11"/>
  <c r="DN13" i="11" a="1"/>
  <c r="DN13" i="11"/>
  <c r="AN279" i="11" a="1"/>
  <c r="AN279" i="11"/>
  <c r="BV279" i="11"/>
  <c r="BW279" i="11"/>
  <c r="BX279" i="11"/>
  <c r="BY279" i="11"/>
  <c r="BZ279" i="11"/>
  <c r="BY497" i="11"/>
  <c r="BW497" i="11"/>
  <c r="BV497" i="11"/>
  <c r="BX497" i="11"/>
  <c r="BZ497" i="11"/>
  <c r="BY320" i="11"/>
  <c r="BW320" i="11"/>
  <c r="BX320" i="11"/>
  <c r="DK79" i="11" a="1"/>
  <c r="DK79" i="11"/>
  <c r="DF79" i="11" a="1"/>
  <c r="DF79" i="11"/>
  <c r="DH79" i="11" a="1"/>
  <c r="DH79" i="11"/>
  <c r="DG79" i="11" a="1"/>
  <c r="DG79" i="11"/>
  <c r="DI79" i="11" a="1"/>
  <c r="DI79" i="11"/>
  <c r="DJ79" i="11" a="1"/>
  <c r="DJ79" i="11"/>
  <c r="AO110" i="11" a="1"/>
  <c r="AO110" i="11"/>
  <c r="DR401" i="11" a="1"/>
  <c r="DR401" i="11"/>
  <c r="DP401" i="11" a="1"/>
  <c r="DP401" i="11"/>
  <c r="DQ401" i="11" a="1"/>
  <c r="DQ401" i="11"/>
  <c r="DN401" i="11" a="1"/>
  <c r="DN401" i="11"/>
  <c r="DO401" i="11" a="1"/>
  <c r="DO401" i="11"/>
  <c r="DN453" i="11" a="1"/>
  <c r="DN453" i="11"/>
  <c r="DR453" i="11" a="1"/>
  <c r="DR453" i="11"/>
  <c r="DQ453" i="11" a="1"/>
  <c r="DQ453" i="11"/>
  <c r="DP453" i="11" a="1"/>
  <c r="DP453" i="11"/>
  <c r="DO453" i="11" a="1"/>
  <c r="DO453" i="11"/>
  <c r="U445" i="11" a="1"/>
  <c r="U445" i="11"/>
  <c r="AB445" i="11"/>
  <c r="DQ369" i="11" a="1"/>
  <c r="DQ369" i="11"/>
  <c r="DR369" i="11" a="1"/>
  <c r="DR369" i="11"/>
  <c r="DN369" i="11" a="1"/>
  <c r="DN369" i="11"/>
  <c r="DP369" i="11" a="1"/>
  <c r="DP369" i="11"/>
  <c r="DO369" i="11" a="1"/>
  <c r="DO369" i="11"/>
  <c r="EA389" i="11" a="1"/>
  <c r="EA389" i="11"/>
  <c r="DZ389" i="11" a="1"/>
  <c r="DZ389" i="11"/>
  <c r="DW389" i="11" a="1"/>
  <c r="DW389" i="11"/>
  <c r="DV389" i="11" a="1"/>
  <c r="DV389" i="11"/>
  <c r="EB389" i="11" a="1"/>
  <c r="EB389" i="11"/>
  <c r="DX389" i="11" a="1"/>
  <c r="DX389" i="11"/>
  <c r="DU389" i="11" a="1"/>
  <c r="DU389" i="11"/>
  <c r="DY389" i="11" a="1"/>
  <c r="DY389" i="11"/>
  <c r="AQ234" i="11" a="1"/>
  <c r="AQ234" i="11"/>
  <c r="AO234" i="11" a="1"/>
  <c r="AO234" i="11"/>
  <c r="AP234" i="11" a="1"/>
  <c r="AP234" i="11"/>
  <c r="AR234" i="11" a="1"/>
  <c r="AR234" i="11"/>
  <c r="AN234" i="11" a="1"/>
  <c r="AN234" i="11"/>
  <c r="AP61" i="11" a="1"/>
  <c r="AP61" i="11"/>
  <c r="AN362" i="11" a="1"/>
  <c r="AN362" i="11"/>
  <c r="BX362" i="11"/>
  <c r="BW362" i="11"/>
  <c r="BY362" i="11"/>
  <c r="AP86" i="11" a="1"/>
  <c r="AP86" i="11"/>
  <c r="DM456" i="11" a="1"/>
  <c r="DM456" i="11"/>
  <c r="DT456" i="11" a="1"/>
  <c r="DT456" i="11"/>
  <c r="DE456" i="11" a="1"/>
  <c r="DE456" i="11"/>
  <c r="AP87" i="11" a="1"/>
  <c r="AP87" i="11"/>
  <c r="DG197" i="11" a="1"/>
  <c r="DG197" i="11"/>
  <c r="DJ197" i="11" a="1"/>
  <c r="DJ197" i="11"/>
  <c r="DK197" i="11" a="1"/>
  <c r="DK197" i="11"/>
  <c r="DI197" i="11" a="1"/>
  <c r="DI197" i="11"/>
  <c r="DF197" i="11" a="1"/>
  <c r="DF197" i="11"/>
  <c r="DH197" i="11" a="1"/>
  <c r="DH197" i="11"/>
  <c r="F249" i="11" a="1"/>
  <c r="F249" i="11"/>
  <c r="AA249" i="11" a="1"/>
  <c r="AA249" i="11"/>
  <c r="Y250" i="11" a="1"/>
  <c r="Y250" i="11"/>
  <c r="AR468" i="11" a="1"/>
  <c r="AR468" i="11"/>
  <c r="AS187" i="11"/>
  <c r="CE187" i="11"/>
  <c r="CG187" i="11"/>
  <c r="CC187" i="11"/>
  <c r="CF187" i="11"/>
  <c r="CD187" i="11"/>
  <c r="AO213" i="11" a="1"/>
  <c r="AO213" i="11"/>
  <c r="BV345" i="11"/>
  <c r="CA345" i="11"/>
  <c r="AR293" i="11" a="1"/>
  <c r="AR293" i="11"/>
  <c r="BW461" i="11"/>
  <c r="BY461" i="11"/>
  <c r="BX461" i="11"/>
  <c r="BV461" i="11"/>
  <c r="BZ461" i="11"/>
  <c r="DK125" i="11" a="1"/>
  <c r="DK125" i="11"/>
  <c r="DJ125" i="11" a="1"/>
  <c r="DJ125" i="11"/>
  <c r="DF125" i="11" a="1"/>
  <c r="DF125" i="11"/>
  <c r="DI125" i="11" a="1"/>
  <c r="DI125" i="11"/>
  <c r="DH125" i="11" a="1"/>
  <c r="DH125" i="11"/>
  <c r="DG125" i="11" a="1"/>
  <c r="DG125" i="11"/>
  <c r="DT368" i="11" a="1"/>
  <c r="DT368" i="11"/>
  <c r="DM368" i="11" a="1"/>
  <c r="DM368" i="11"/>
  <c r="DE368" i="11" a="1"/>
  <c r="DE368" i="11"/>
  <c r="AR78" i="11" a="1"/>
  <c r="AR78" i="11"/>
  <c r="AP78" i="11" a="1"/>
  <c r="AP78" i="11"/>
  <c r="AQ78" i="11" a="1"/>
  <c r="AQ78" i="11"/>
  <c r="AO78" i="11" a="1"/>
  <c r="AO78" i="11"/>
  <c r="DM132" i="11" a="1"/>
  <c r="DM132" i="11"/>
  <c r="DT132" i="11" a="1"/>
  <c r="DT132" i="11"/>
  <c r="DE132" i="11" a="1"/>
  <c r="DE132" i="11"/>
  <c r="DI63" i="11" a="1"/>
  <c r="DI63" i="11"/>
  <c r="DH63" i="11" a="1"/>
  <c r="DH63" i="11"/>
  <c r="DF63" i="11" a="1"/>
  <c r="DF63" i="11"/>
  <c r="DK63" i="11" a="1"/>
  <c r="DK63" i="11"/>
  <c r="DG63" i="11" a="1"/>
  <c r="DG63" i="11"/>
  <c r="DJ63" i="11" a="1"/>
  <c r="DJ63" i="11"/>
  <c r="BV347" i="11"/>
  <c r="CA347" i="11"/>
  <c r="AO196" i="11" a="1"/>
  <c r="AO196" i="11"/>
  <c r="AQ196" i="11" a="1"/>
  <c r="AQ196" i="11"/>
  <c r="AR196" i="11" a="1"/>
  <c r="AR196" i="11"/>
  <c r="AP196" i="11" a="1"/>
  <c r="AP196" i="11"/>
  <c r="CG23" i="11"/>
  <c r="DP233" i="11" a="1"/>
  <c r="DP233" i="11"/>
  <c r="DQ233" i="11" a="1"/>
  <c r="DQ233" i="11"/>
  <c r="DR233" i="11" a="1"/>
  <c r="DR233" i="11"/>
  <c r="DN233" i="11" a="1"/>
  <c r="DN233" i="11"/>
  <c r="DO233" i="11" a="1"/>
  <c r="DO233" i="11"/>
  <c r="AN99" i="11" a="1"/>
  <c r="AN99" i="11"/>
  <c r="BW99" i="11"/>
  <c r="BX99" i="11"/>
  <c r="BV99" i="11"/>
  <c r="BY99" i="11"/>
  <c r="BZ99" i="11"/>
  <c r="DW325" i="11" a="1"/>
  <c r="DW325" i="11"/>
  <c r="DX325" i="11" a="1"/>
  <c r="DX325" i="11"/>
  <c r="DU325" i="11" a="1"/>
  <c r="DU325" i="11"/>
  <c r="DZ325" i="11" a="1"/>
  <c r="DZ325" i="11"/>
  <c r="EA325" i="11" a="1"/>
  <c r="EA325" i="11"/>
  <c r="DV325" i="11" a="1"/>
  <c r="DV325" i="11"/>
  <c r="DY325" i="11" a="1"/>
  <c r="DY325" i="11"/>
  <c r="EB325" i="11" a="1"/>
  <c r="EB325" i="11"/>
  <c r="AN339" i="11" a="1"/>
  <c r="AN339" i="11"/>
  <c r="BY339" i="11"/>
  <c r="BV339" i="11"/>
  <c r="BX339" i="11"/>
  <c r="BW339" i="11"/>
  <c r="BZ339" i="11"/>
  <c r="EB457" i="11" a="1"/>
  <c r="EB457" i="11"/>
  <c r="DX457" i="11" a="1"/>
  <c r="DX457" i="11"/>
  <c r="DW457" i="11" a="1"/>
  <c r="DW457" i="11"/>
  <c r="DU457" i="11" a="1"/>
  <c r="DU457" i="11"/>
  <c r="EA457" i="11" a="1"/>
  <c r="EA457" i="11"/>
  <c r="DZ457" i="11" a="1"/>
  <c r="DZ457" i="11"/>
  <c r="DV457" i="11" a="1"/>
  <c r="DV457" i="11"/>
  <c r="DY457" i="11" a="1"/>
  <c r="DY457" i="11"/>
  <c r="AR147" i="11" a="1"/>
  <c r="AR147" i="11"/>
  <c r="BZ88" i="11"/>
  <c r="AN88" i="11" a="1"/>
  <c r="AN88" i="11"/>
  <c r="BW88" i="11"/>
  <c r="BY88" i="11"/>
  <c r="DK26" i="11" a="1"/>
  <c r="DK26" i="11"/>
  <c r="DJ26" i="11" a="1"/>
  <c r="DJ26" i="11"/>
  <c r="DI26" i="11" a="1"/>
  <c r="DI26" i="11"/>
  <c r="DH26" i="11" a="1"/>
  <c r="DH26" i="11"/>
  <c r="DF26" i="11" a="1"/>
  <c r="DF26" i="11"/>
  <c r="DG26" i="11" a="1"/>
  <c r="DG26" i="11"/>
  <c r="DX93" i="11" a="1"/>
  <c r="DX93" i="11"/>
  <c r="DU93" i="11" a="1"/>
  <c r="DU93" i="11"/>
  <c r="EA93" i="11" a="1"/>
  <c r="EA93" i="11"/>
  <c r="DZ93" i="11" a="1"/>
  <c r="DZ93" i="11"/>
  <c r="DW93" i="11" a="1"/>
  <c r="DW93" i="11"/>
  <c r="DV93" i="11" a="1"/>
  <c r="DV93" i="11"/>
  <c r="EB93" i="11" a="1"/>
  <c r="EB93" i="11"/>
  <c r="DY93" i="11" a="1"/>
  <c r="DY93" i="11"/>
  <c r="AR345" i="11" a="1"/>
  <c r="AR345" i="11"/>
  <c r="AO491" i="11" a="1"/>
  <c r="AO491" i="11"/>
  <c r="DJ35" i="11" a="1"/>
  <c r="DJ35" i="11"/>
  <c r="DI35" i="11" a="1"/>
  <c r="DI35" i="11"/>
  <c r="DH35" i="11" a="1"/>
  <c r="DH35" i="11"/>
  <c r="DK35" i="11" a="1"/>
  <c r="DK35" i="11"/>
  <c r="DF35" i="11" a="1"/>
  <c r="DF35" i="11"/>
  <c r="DG35" i="11" a="1"/>
  <c r="DG35" i="11"/>
  <c r="DZ461" i="11" a="1"/>
  <c r="DZ461" i="11"/>
  <c r="DY461" i="11" a="1"/>
  <c r="DY461" i="11"/>
  <c r="EA461" i="11" a="1"/>
  <c r="EA461" i="11"/>
  <c r="DV461" i="11" a="1"/>
  <c r="DV461" i="11"/>
  <c r="DW461" i="11" a="1"/>
  <c r="DW461" i="11"/>
  <c r="DX461" i="11" a="1"/>
  <c r="DX461" i="11"/>
  <c r="EB461" i="11" a="1"/>
  <c r="EB461" i="11"/>
  <c r="DU461" i="11" a="1"/>
  <c r="DU461" i="11"/>
  <c r="DU41" i="11" a="1"/>
  <c r="DU41" i="11"/>
  <c r="EB41" i="11" a="1"/>
  <c r="EB41" i="11"/>
  <c r="DX41" i="11" a="1"/>
  <c r="DX41" i="11"/>
  <c r="DW41" i="11" a="1"/>
  <c r="DW41" i="11"/>
  <c r="DV41" i="11" a="1"/>
  <c r="DV41" i="11"/>
  <c r="DY41" i="11" a="1"/>
  <c r="DY41" i="11"/>
  <c r="EA41" i="11" a="1"/>
  <c r="EA41" i="11"/>
  <c r="DZ41" i="11" a="1"/>
  <c r="DZ41" i="11"/>
  <c r="DJ419" i="11" a="1"/>
  <c r="DJ419" i="11"/>
  <c r="DH419" i="11" a="1"/>
  <c r="DH419" i="11"/>
  <c r="DK419" i="11" a="1"/>
  <c r="DK419" i="11"/>
  <c r="DF419" i="11" a="1"/>
  <c r="DF419" i="11"/>
  <c r="DI419" i="11" a="1"/>
  <c r="DI419" i="11"/>
  <c r="DG419" i="11" a="1"/>
  <c r="DG419" i="11"/>
  <c r="DZ237" i="11" a="1"/>
  <c r="DZ237" i="11"/>
  <c r="DY237" i="11" a="1"/>
  <c r="DY237" i="11"/>
  <c r="DX237" i="11" a="1"/>
  <c r="DX237" i="11"/>
  <c r="DW237" i="11" a="1"/>
  <c r="DW237" i="11"/>
  <c r="DU237" i="11" a="1"/>
  <c r="DU237" i="11"/>
  <c r="DV237" i="11" a="1"/>
  <c r="DV237" i="11"/>
  <c r="EA237" i="11" a="1"/>
  <c r="EA237" i="11"/>
  <c r="EB237" i="11" a="1"/>
  <c r="EB237" i="11"/>
  <c r="AA45" i="11" a="1"/>
  <c r="AA45" i="11"/>
  <c r="F45" i="11" a="1"/>
  <c r="F45" i="11"/>
  <c r="Y46" i="11" a="1"/>
  <c r="Y46" i="11"/>
  <c r="AO47" i="11" a="1"/>
  <c r="AO47" i="11"/>
  <c r="DY467" i="11" a="1"/>
  <c r="DY467" i="11"/>
  <c r="DW467" i="11" a="1"/>
  <c r="DW467" i="11"/>
  <c r="DZ467" i="11" a="1"/>
  <c r="DZ467" i="11"/>
  <c r="DX467" i="11" a="1"/>
  <c r="DX467" i="11"/>
  <c r="DV467" i="11" a="1"/>
  <c r="DV467" i="11"/>
  <c r="EB467" i="11" a="1"/>
  <c r="EB467" i="11"/>
  <c r="EA467" i="11" a="1"/>
  <c r="EA467" i="11"/>
  <c r="DU467" i="11" a="1"/>
  <c r="DU467" i="11"/>
  <c r="DH187" i="11" a="1"/>
  <c r="DH187" i="11"/>
  <c r="DG187" i="11" a="1"/>
  <c r="DG187" i="11"/>
  <c r="DI187" i="11" a="1"/>
  <c r="DI187" i="11"/>
  <c r="DF187" i="11" a="1"/>
  <c r="DF187" i="11"/>
  <c r="DJ187" i="11" a="1"/>
  <c r="DJ187" i="11"/>
  <c r="DK187" i="11" a="1"/>
  <c r="DK187" i="11"/>
  <c r="DG403" i="11" a="1"/>
  <c r="DG403" i="11"/>
  <c r="DH403" i="11" a="1"/>
  <c r="DH403" i="11"/>
  <c r="DJ403" i="11" a="1"/>
  <c r="DJ403" i="11"/>
  <c r="DK403" i="11" a="1"/>
  <c r="DK403" i="11"/>
  <c r="DI403" i="11" a="1"/>
  <c r="DI403" i="11"/>
  <c r="DF403" i="11" a="1"/>
  <c r="DF403" i="11"/>
  <c r="AQ16" i="11" a="1"/>
  <c r="AQ16" i="11"/>
  <c r="AO16" i="11" a="1"/>
  <c r="AO16" i="11"/>
  <c r="AP16" i="11" a="1"/>
  <c r="AP16" i="11"/>
  <c r="AR16" i="11" a="1"/>
  <c r="AR16" i="11"/>
  <c r="AN347" i="11" a="1"/>
  <c r="AN347" i="11"/>
  <c r="DR15" i="11" a="1"/>
  <c r="DR15" i="11"/>
  <c r="DP15" i="11" a="1"/>
  <c r="DP15" i="11"/>
  <c r="DN15" i="11" a="1"/>
  <c r="DN15" i="11"/>
  <c r="DQ15" i="11" a="1"/>
  <c r="DQ15" i="11"/>
  <c r="DO15" i="11" a="1"/>
  <c r="DO15" i="11"/>
  <c r="AP215" i="11" a="1"/>
  <c r="AP215" i="11"/>
  <c r="BZ23" i="11"/>
  <c r="AP120" i="11" a="1"/>
  <c r="AP120" i="11"/>
  <c r="AS39" i="11"/>
  <c r="CE39" i="11"/>
  <c r="CG39" i="11"/>
  <c r="CC39" i="11"/>
  <c r="CF39" i="11"/>
  <c r="CD39" i="11"/>
  <c r="DO359" i="11" a="1"/>
  <c r="DO359" i="11"/>
  <c r="DQ359" i="11" a="1"/>
  <c r="DQ359" i="11"/>
  <c r="DN359" i="11" a="1"/>
  <c r="DN359" i="11"/>
  <c r="DP359" i="11" a="1"/>
  <c r="DP359" i="11"/>
  <c r="DR359" i="11" a="1"/>
  <c r="DR359" i="11"/>
  <c r="EB473" i="11" a="1"/>
  <c r="EB473" i="11"/>
  <c r="DY473" i="11" a="1"/>
  <c r="DY473" i="11"/>
  <c r="DU473" i="11" a="1"/>
  <c r="DU473" i="11"/>
  <c r="DX473" i="11" a="1"/>
  <c r="DX473" i="11"/>
  <c r="DV473" i="11" a="1"/>
  <c r="DV473" i="11"/>
  <c r="DW473" i="11" a="1"/>
  <c r="DW473" i="11"/>
  <c r="EA473" i="11" a="1"/>
  <c r="EA473" i="11"/>
  <c r="DZ473" i="11" a="1"/>
  <c r="DZ473" i="11"/>
  <c r="AP344" i="11" a="1"/>
  <c r="AP344" i="11"/>
  <c r="AR344" i="11" a="1"/>
  <c r="AR344" i="11"/>
  <c r="AO344" i="11" a="1"/>
  <c r="AO344" i="11"/>
  <c r="AN344" i="11" a="1"/>
  <c r="AN344" i="11"/>
  <c r="AQ344" i="11" a="1"/>
  <c r="AQ344" i="11"/>
  <c r="BZ488" i="11"/>
  <c r="BX488" i="11"/>
  <c r="BY488" i="11"/>
  <c r="BW488" i="11"/>
  <c r="AA430" i="11" a="1"/>
  <c r="AA430" i="11"/>
  <c r="F430" i="11" a="1"/>
  <c r="F430" i="11"/>
  <c r="AN133" i="11" a="1"/>
  <c r="AN133" i="11"/>
  <c r="BW133" i="11"/>
  <c r="BV133" i="11"/>
  <c r="BZ133" i="11"/>
  <c r="BX133" i="11"/>
  <c r="BY133" i="11"/>
  <c r="AN455" i="11" a="1"/>
  <c r="AN455" i="11"/>
  <c r="BV455" i="11"/>
  <c r="BY455" i="11"/>
  <c r="BZ455" i="11"/>
  <c r="BX455" i="11"/>
  <c r="BW455" i="11"/>
  <c r="BV245" i="11"/>
  <c r="CA245" i="11"/>
  <c r="DE88" i="11" a="1"/>
  <c r="DE88" i="11"/>
  <c r="DT88" i="11" a="1"/>
  <c r="DT88" i="11"/>
  <c r="DM88" i="11" a="1"/>
  <c r="DM88" i="11"/>
  <c r="DE306" i="11" a="1"/>
  <c r="DE306" i="11"/>
  <c r="DM306" i="11" a="1"/>
  <c r="DM306" i="11"/>
  <c r="DT306" i="11" a="1"/>
  <c r="DT306" i="11"/>
  <c r="DI475" i="11" a="1"/>
  <c r="DI475" i="11"/>
  <c r="DG475" i="11" a="1"/>
  <c r="DG475" i="11"/>
  <c r="DF475" i="11" a="1"/>
  <c r="DF475" i="11"/>
  <c r="DJ475" i="11" a="1"/>
  <c r="DJ475" i="11"/>
  <c r="DK475" i="11" a="1"/>
  <c r="DK475" i="11"/>
  <c r="DH475" i="11" a="1"/>
  <c r="DH475" i="11"/>
  <c r="AN81" i="11" a="1"/>
  <c r="AN81" i="11"/>
  <c r="BW81" i="11"/>
  <c r="BZ81" i="11"/>
  <c r="BV81" i="11"/>
  <c r="BX81" i="11"/>
  <c r="BY81" i="11"/>
  <c r="AP508" i="11" a="1"/>
  <c r="AP508" i="11"/>
  <c r="AO508" i="11" a="1"/>
  <c r="AO508" i="11"/>
  <c r="AQ508" i="11" a="1"/>
  <c r="AQ508" i="11"/>
  <c r="AR508" i="11" a="1"/>
  <c r="AR508" i="11"/>
  <c r="DN57" i="11" a="1"/>
  <c r="DN57" i="11"/>
  <c r="DR57" i="11" a="1"/>
  <c r="DR57" i="11"/>
  <c r="DO57" i="11" a="1"/>
  <c r="DO57" i="11"/>
  <c r="DP57" i="11" a="1"/>
  <c r="DP57" i="11"/>
  <c r="DQ57" i="11" a="1"/>
  <c r="DQ57" i="11"/>
  <c r="O38" i="20"/>
  <c r="O42" i="20"/>
  <c r="AR113" i="11" a="1"/>
  <c r="AR113" i="11"/>
  <c r="AN498" i="11" a="1"/>
  <c r="AN498" i="11"/>
  <c r="AN303" i="11" a="1"/>
  <c r="AN303" i="11"/>
  <c r="BW303" i="11"/>
  <c r="BZ303" i="11"/>
  <c r="BV303" i="11"/>
  <c r="BX303" i="11"/>
  <c r="BY303" i="11"/>
  <c r="BX233" i="11"/>
  <c r="BW233" i="11"/>
  <c r="BV233" i="11"/>
  <c r="BY233" i="11"/>
  <c r="BZ233" i="11"/>
  <c r="DM490" i="11" a="1"/>
  <c r="DM490" i="11"/>
  <c r="DE490" i="11" a="1"/>
  <c r="DE490" i="11"/>
  <c r="DT490" i="11" a="1"/>
  <c r="DT490" i="11"/>
  <c r="DY365" i="11" a="1"/>
  <c r="DY365" i="11"/>
  <c r="DV365" i="11" a="1"/>
  <c r="DV365" i="11"/>
  <c r="EA365" i="11" a="1"/>
  <c r="EA365" i="11"/>
  <c r="DW365" i="11" a="1"/>
  <c r="DW365" i="11"/>
  <c r="DU365" i="11" a="1"/>
  <c r="DU365" i="11"/>
  <c r="DZ365" i="11" a="1"/>
  <c r="DZ365" i="11"/>
  <c r="EB365" i="11" a="1"/>
  <c r="EB365" i="11"/>
  <c r="DX365" i="11" a="1"/>
  <c r="DX365" i="11"/>
  <c r="DM318" i="11" a="1"/>
  <c r="DM318" i="11"/>
  <c r="DE318" i="11" a="1"/>
  <c r="DE318" i="11"/>
  <c r="DT318" i="11" a="1"/>
  <c r="DT318" i="11"/>
  <c r="AO74" i="11" a="1"/>
  <c r="AO74" i="11"/>
  <c r="AN315" i="11" a="1"/>
  <c r="AN315" i="11"/>
  <c r="BV315" i="11"/>
  <c r="CA315" i="11"/>
  <c r="DF167" i="11" a="1"/>
  <c r="DF167" i="11"/>
  <c r="DG167" i="11" a="1"/>
  <c r="DG167" i="11"/>
  <c r="DK167" i="11" a="1"/>
  <c r="DK167" i="11"/>
  <c r="DJ167" i="11" a="1"/>
  <c r="DJ167" i="11"/>
  <c r="DH167" i="11" a="1"/>
  <c r="DH167" i="11"/>
  <c r="DI167" i="11" a="1"/>
  <c r="DI167" i="11"/>
  <c r="DT360" i="11" a="1"/>
  <c r="DT360" i="11"/>
  <c r="DE360" i="11" a="1"/>
  <c r="DE360" i="11"/>
  <c r="DM360" i="11" a="1"/>
  <c r="DM360" i="11"/>
  <c r="DY133" i="11" a="1"/>
  <c r="DY133" i="11"/>
  <c r="DZ133" i="11" a="1"/>
  <c r="DZ133" i="11"/>
  <c r="DV133" i="11" a="1"/>
  <c r="DV133" i="11"/>
  <c r="EA133" i="11" a="1"/>
  <c r="EA133" i="11"/>
  <c r="DX133" i="11" a="1"/>
  <c r="DX133" i="11"/>
  <c r="DW133" i="11" a="1"/>
  <c r="DW133" i="11"/>
  <c r="DU133" i="11" a="1"/>
  <c r="DU133" i="11"/>
  <c r="EB133" i="11" a="1"/>
  <c r="EB133" i="11"/>
  <c r="AN197" i="11" a="1"/>
  <c r="AN197" i="11"/>
  <c r="BW197" i="11"/>
  <c r="BV197" i="11"/>
  <c r="BY197" i="11"/>
  <c r="BZ197" i="11"/>
  <c r="BX197" i="11"/>
  <c r="AN487" i="11" a="1"/>
  <c r="AN487" i="11"/>
  <c r="BV487" i="11"/>
  <c r="CA487" i="11"/>
  <c r="U509" i="11" a="1"/>
  <c r="U509" i="11"/>
  <c r="AB509" i="11"/>
  <c r="DM98" i="11" a="1"/>
  <c r="DM98" i="11"/>
  <c r="DE98" i="11" a="1"/>
  <c r="DE98" i="11"/>
  <c r="DT98" i="11" a="1"/>
  <c r="DT98" i="11"/>
  <c r="DR49" i="11" a="1"/>
  <c r="DR49" i="11"/>
  <c r="DQ49" i="11" a="1"/>
  <c r="DQ49" i="11"/>
  <c r="DO49" i="11" a="1"/>
  <c r="DO49" i="11"/>
  <c r="DP49" i="11" a="1"/>
  <c r="DP49" i="11"/>
  <c r="DN49" i="11" a="1"/>
  <c r="DN49" i="11"/>
  <c r="DU415" i="11" a="1"/>
  <c r="DU415" i="11"/>
  <c r="EB415" i="11" a="1"/>
  <c r="EB415" i="11"/>
  <c r="EA415" i="11" a="1"/>
  <c r="EA415" i="11"/>
  <c r="DZ415" i="11" a="1"/>
  <c r="DZ415" i="11"/>
  <c r="DV415" i="11" a="1"/>
  <c r="DV415" i="11"/>
  <c r="DX415" i="11" a="1"/>
  <c r="DX415" i="11"/>
  <c r="DW415" i="11" a="1"/>
  <c r="DW415" i="11"/>
  <c r="DY415" i="11" a="1"/>
  <c r="DY415" i="11"/>
  <c r="EA491" i="11" a="1"/>
  <c r="EA491" i="11"/>
  <c r="DX491" i="11" a="1"/>
  <c r="DX491" i="11"/>
  <c r="DU491" i="11" a="1"/>
  <c r="DU491" i="11"/>
  <c r="DV491" i="11" a="1"/>
  <c r="DV491" i="11"/>
  <c r="DW491" i="11" a="1"/>
  <c r="DW491" i="11"/>
  <c r="DZ491" i="11" a="1"/>
  <c r="DZ491" i="11"/>
  <c r="DY491" i="11" a="1"/>
  <c r="DY491" i="11"/>
  <c r="EB491" i="11" a="1"/>
  <c r="EB491" i="11"/>
  <c r="DN163" i="11" a="1"/>
  <c r="DN163" i="11"/>
  <c r="DQ163" i="11" a="1"/>
  <c r="DQ163" i="11"/>
  <c r="DP163" i="11" a="1"/>
  <c r="DP163" i="11"/>
  <c r="DO163" i="11" a="1"/>
  <c r="DO163" i="11"/>
  <c r="DR163" i="11" a="1"/>
  <c r="DR163" i="11"/>
  <c r="DQ69" i="11" a="1"/>
  <c r="DQ69" i="11"/>
  <c r="DR69" i="11" a="1"/>
  <c r="DR69" i="11"/>
  <c r="DP69" i="11" a="1"/>
  <c r="DP69" i="11"/>
  <c r="DO69" i="11" a="1"/>
  <c r="DO69" i="11"/>
  <c r="DN69" i="11" a="1"/>
  <c r="DN69" i="11"/>
  <c r="AP238" i="11" a="1"/>
  <c r="AP238" i="11"/>
  <c r="DW131" i="11" a="1"/>
  <c r="DW131" i="11"/>
  <c r="DV131" i="11" a="1"/>
  <c r="DV131" i="11"/>
  <c r="EB131" i="11" a="1"/>
  <c r="EB131" i="11"/>
  <c r="EA131" i="11" a="1"/>
  <c r="EA131" i="11"/>
  <c r="DX131" i="11" a="1"/>
  <c r="DX131" i="11"/>
  <c r="DY131" i="11" a="1"/>
  <c r="DY131" i="11"/>
  <c r="DU131" i="11" a="1"/>
  <c r="DU131" i="11"/>
  <c r="DZ131" i="11" a="1"/>
  <c r="DZ131" i="11"/>
  <c r="AP64" i="11" a="1"/>
  <c r="AP64" i="11"/>
  <c r="AO64" i="11" a="1"/>
  <c r="AO64" i="11"/>
  <c r="AQ64" i="11" a="1"/>
  <c r="AQ64" i="11"/>
  <c r="AR64" i="11" a="1"/>
  <c r="AR64" i="11"/>
  <c r="BV317" i="11"/>
  <c r="CA317" i="11"/>
  <c r="DT40" i="11" a="1"/>
  <c r="DT40" i="11"/>
  <c r="DM40" i="11" a="1"/>
  <c r="DM40" i="11"/>
  <c r="DE40" i="11" a="1"/>
  <c r="DE40" i="11"/>
  <c r="AX19" i="11"/>
  <c r="BE19" i="11"/>
  <c r="AQ90" i="11" a="1"/>
  <c r="AQ90" i="11"/>
  <c r="AP90" i="11" a="1"/>
  <c r="AP90" i="11"/>
  <c r="AO90" i="11" a="1"/>
  <c r="AO90" i="11"/>
  <c r="AN241" i="11" a="1"/>
  <c r="AN241" i="11"/>
  <c r="BX241" i="11"/>
  <c r="BW241" i="11"/>
  <c r="BY241" i="11"/>
  <c r="BZ241" i="11"/>
  <c r="BV241" i="11"/>
  <c r="DP289" i="11" a="1"/>
  <c r="DP289" i="11"/>
  <c r="DQ289" i="11" a="1"/>
  <c r="DQ289" i="11"/>
  <c r="DO289" i="11" a="1"/>
  <c r="DO289" i="11"/>
  <c r="DN289" i="11" a="1"/>
  <c r="DN289" i="11"/>
  <c r="DR289" i="11" a="1"/>
  <c r="DR289" i="11"/>
  <c r="DQ311" i="11" a="1"/>
  <c r="DQ311" i="11"/>
  <c r="DO311" i="11" a="1"/>
  <c r="DO311" i="11"/>
  <c r="DP311" i="11" a="1"/>
  <c r="DP311" i="11"/>
  <c r="DN311" i="11" a="1"/>
  <c r="DN311" i="11"/>
  <c r="DR311" i="11" a="1"/>
  <c r="DR311" i="11"/>
  <c r="DX243" i="11" a="1"/>
  <c r="DX243" i="11"/>
  <c r="EB243" i="11" a="1"/>
  <c r="EB243" i="11"/>
  <c r="DW243" i="11" a="1"/>
  <c r="DW243" i="11"/>
  <c r="EA243" i="11" a="1"/>
  <c r="EA243" i="11"/>
  <c r="DY243" i="11" a="1"/>
  <c r="DY243" i="11"/>
  <c r="DV243" i="11" a="1"/>
  <c r="DV243" i="11"/>
  <c r="DZ243" i="11" a="1"/>
  <c r="DZ243" i="11"/>
  <c r="DU243" i="11" a="1"/>
  <c r="DU243" i="11"/>
  <c r="DJ337" i="11" a="1"/>
  <c r="DJ337" i="11"/>
  <c r="DG337" i="11" a="1"/>
  <c r="DG337" i="11"/>
  <c r="DF337" i="11" a="1"/>
  <c r="DF337" i="11"/>
  <c r="DK337" i="11" a="1"/>
  <c r="DK337" i="11"/>
  <c r="DI337" i="11" a="1"/>
  <c r="DI337" i="11"/>
  <c r="DH337" i="11" a="1"/>
  <c r="DH337" i="11"/>
  <c r="EA305" i="11" a="1"/>
  <c r="EA305" i="11"/>
  <c r="DV305" i="11" a="1"/>
  <c r="DV305" i="11"/>
  <c r="DX305" i="11" a="1"/>
  <c r="DX305" i="11"/>
  <c r="DY305" i="11" a="1"/>
  <c r="DY305" i="11"/>
  <c r="DU305" i="11" a="1"/>
  <c r="DU305" i="11"/>
  <c r="EB305" i="11" a="1"/>
  <c r="EB305" i="11"/>
  <c r="DW305" i="11" a="1"/>
  <c r="DW305" i="11"/>
  <c r="DZ305" i="11" a="1"/>
  <c r="DZ305" i="11"/>
  <c r="AQ315" i="11" a="1"/>
  <c r="AQ315" i="11"/>
  <c r="DQ331" i="11" a="1"/>
  <c r="DQ331" i="11"/>
  <c r="DP331" i="11" a="1"/>
  <c r="DP331" i="11"/>
  <c r="DO331" i="11" a="1"/>
  <c r="DO331" i="11"/>
  <c r="DN331" i="11" a="1"/>
  <c r="DN331" i="11"/>
  <c r="DR331" i="11" a="1"/>
  <c r="DR331" i="11"/>
  <c r="BX492" i="11"/>
  <c r="AR482" i="11" a="1"/>
  <c r="AR482" i="11"/>
  <c r="AO482" i="11" a="1"/>
  <c r="AO482" i="11"/>
  <c r="AQ482" i="11" a="1"/>
  <c r="AQ482" i="11"/>
  <c r="AN482" i="11" a="1"/>
  <c r="AN482" i="11"/>
  <c r="AP482" i="11" a="1"/>
  <c r="AP482" i="11"/>
  <c r="AP452" i="11" a="1"/>
  <c r="AP452" i="11"/>
  <c r="AO452" i="11" a="1"/>
  <c r="AO452" i="11"/>
  <c r="AQ452" i="11" a="1"/>
  <c r="AQ452" i="11"/>
  <c r="AR452" i="11" a="1"/>
  <c r="AR452" i="11"/>
  <c r="DM66" i="11" a="1"/>
  <c r="DM66" i="11"/>
  <c r="DT66" i="11" a="1"/>
  <c r="DT66" i="11"/>
  <c r="DE66" i="11" a="1"/>
  <c r="DE66" i="11"/>
  <c r="AN100" i="11" a="1"/>
  <c r="AN100" i="11"/>
  <c r="BW100" i="11"/>
  <c r="BY100" i="11"/>
  <c r="BZ100" i="11"/>
  <c r="BX100" i="11"/>
  <c r="BV100" i="11"/>
  <c r="DW229" i="11" a="1"/>
  <c r="DW229" i="11"/>
  <c r="DX229" i="11" a="1"/>
  <c r="DX229" i="11"/>
  <c r="EB229" i="11" a="1"/>
  <c r="EB229" i="11"/>
  <c r="EA229" i="11" a="1"/>
  <c r="EA229" i="11"/>
  <c r="DU229" i="11" a="1"/>
  <c r="DU229" i="11"/>
  <c r="DV229" i="11" a="1"/>
  <c r="DV229" i="11"/>
  <c r="DY229" i="11" a="1"/>
  <c r="DY229" i="11"/>
  <c r="DZ229" i="11" a="1"/>
  <c r="DZ229" i="11"/>
  <c r="DG47" i="11" a="1"/>
  <c r="DG47" i="11"/>
  <c r="DI47" i="11" a="1"/>
  <c r="DI47" i="11"/>
  <c r="DJ47" i="11" a="1"/>
  <c r="DJ47" i="11"/>
  <c r="DH47" i="11" a="1"/>
  <c r="DH47" i="11"/>
  <c r="DK47" i="11" a="1"/>
  <c r="DK47" i="11"/>
  <c r="DF47" i="11" a="1"/>
  <c r="DF47" i="11"/>
  <c r="DH441" i="11" a="1"/>
  <c r="DH441" i="11"/>
  <c r="DI441" i="11" a="1"/>
  <c r="DI441" i="11"/>
  <c r="DF441" i="11" a="1"/>
  <c r="DF441" i="11"/>
  <c r="DJ441" i="11" a="1"/>
  <c r="DJ441" i="11"/>
  <c r="DK441" i="11" a="1"/>
  <c r="DK441" i="11"/>
  <c r="DG441" i="11" a="1"/>
  <c r="DG441" i="11"/>
  <c r="AN341" i="11" a="1"/>
  <c r="AN341" i="11"/>
  <c r="BZ341" i="11"/>
  <c r="BW341" i="11"/>
  <c r="BX341" i="11"/>
  <c r="BY341" i="11"/>
  <c r="BV341" i="11"/>
  <c r="DI343" i="11" a="1"/>
  <c r="DI343" i="11"/>
  <c r="DF343" i="11" a="1"/>
  <c r="DF343" i="11"/>
  <c r="DK343" i="11" a="1"/>
  <c r="DK343" i="11"/>
  <c r="DJ343" i="11" a="1"/>
  <c r="DJ343" i="11"/>
  <c r="DH343" i="11" a="1"/>
  <c r="DH343" i="11"/>
  <c r="DG343" i="11" a="1"/>
  <c r="DG343" i="11"/>
  <c r="AQ128" i="11" a="1"/>
  <c r="AQ128" i="11"/>
  <c r="AO128" i="11" a="1"/>
  <c r="AO128" i="11"/>
  <c r="AP128" i="11" a="1"/>
  <c r="AP128" i="11"/>
  <c r="AR128" i="11" a="1"/>
  <c r="AR128" i="11"/>
  <c r="AR458" i="11" a="1"/>
  <c r="AR458" i="11"/>
  <c r="AP360" i="11" a="1"/>
  <c r="AP360" i="11"/>
  <c r="AO360" i="11" a="1"/>
  <c r="AO360" i="11"/>
  <c r="AR360" i="11" a="1"/>
  <c r="AR360" i="11"/>
  <c r="AQ360" i="11" a="1"/>
  <c r="AQ360" i="11"/>
  <c r="DX195" i="11" a="1"/>
  <c r="DX195" i="11"/>
  <c r="DY195" i="11" a="1"/>
  <c r="DY195" i="11"/>
  <c r="DZ195" i="11" a="1"/>
  <c r="DZ195" i="11"/>
  <c r="EB195" i="11" a="1"/>
  <c r="EB195" i="11"/>
  <c r="DU195" i="11" a="1"/>
  <c r="DU195" i="11"/>
  <c r="DW195" i="11" a="1"/>
  <c r="DW195" i="11"/>
  <c r="DV195" i="11" a="1"/>
  <c r="DV195" i="11"/>
  <c r="EA195" i="11" a="1"/>
  <c r="EA195" i="11"/>
  <c r="AN343" i="11" a="1"/>
  <c r="AN343" i="11"/>
  <c r="BW343" i="11"/>
  <c r="BY343" i="11"/>
  <c r="BV343" i="11"/>
  <c r="BZ343" i="11"/>
  <c r="BX343" i="11"/>
  <c r="DR198" i="11" a="1"/>
  <c r="DR198" i="11"/>
  <c r="DQ198" i="11" a="1"/>
  <c r="DQ198" i="11"/>
  <c r="DP198" i="11" a="1"/>
  <c r="DP198" i="11"/>
  <c r="DN198" i="11" a="1"/>
  <c r="DN198" i="11"/>
  <c r="DO198" i="11" a="1"/>
  <c r="DO198" i="11"/>
  <c r="BY175" i="11"/>
  <c r="BV175" i="11"/>
  <c r="BX175" i="11"/>
  <c r="BW175" i="11"/>
  <c r="BZ175" i="11"/>
  <c r="AP22" i="11" a="1"/>
  <c r="AP22" i="11"/>
  <c r="AN121" i="11" a="1"/>
  <c r="AN121" i="11"/>
  <c r="BV121" i="11"/>
  <c r="BX121" i="11"/>
  <c r="BY121" i="11"/>
  <c r="BZ121" i="11"/>
  <c r="BW121" i="11"/>
  <c r="DH17" i="11" a="1"/>
  <c r="DH17" i="11"/>
  <c r="DI17" i="11" a="1"/>
  <c r="DI17" i="11"/>
  <c r="DJ17" i="11" a="1"/>
  <c r="DJ17" i="11"/>
  <c r="DF17" i="11" a="1"/>
  <c r="DF17" i="11"/>
  <c r="DK17" i="11" a="1"/>
  <c r="DK17" i="11"/>
  <c r="DG17" i="11" a="1"/>
  <c r="DG17" i="11"/>
  <c r="AN79" i="11" a="1"/>
  <c r="AN79" i="11"/>
  <c r="BV79" i="11"/>
  <c r="CA79" i="11"/>
  <c r="DQ447" i="11" a="1"/>
  <c r="DQ447" i="11"/>
  <c r="DO447" i="11" a="1"/>
  <c r="DO447" i="11"/>
  <c r="DP447" i="11" a="1"/>
  <c r="DP447" i="11"/>
  <c r="DN447" i="11" a="1"/>
  <c r="DN447" i="11"/>
  <c r="DR447" i="11" a="1"/>
  <c r="DR447" i="11"/>
  <c r="EA471" i="11" a="1"/>
  <c r="EA471" i="11"/>
  <c r="DU471" i="11" a="1"/>
  <c r="DU471" i="11"/>
  <c r="DX471" i="11" a="1"/>
  <c r="DX471" i="11"/>
  <c r="EB471" i="11" a="1"/>
  <c r="EB471" i="11"/>
  <c r="DW471" i="11" a="1"/>
  <c r="DW471" i="11"/>
  <c r="DV471" i="11" a="1"/>
  <c r="DV471" i="11"/>
  <c r="DZ471" i="11" a="1"/>
  <c r="DZ471" i="11"/>
  <c r="DY471" i="11" a="1"/>
  <c r="DY471" i="11"/>
  <c r="AQ178" i="11" a="1"/>
  <c r="AQ178" i="11"/>
  <c r="AP68" i="11" a="1"/>
  <c r="AP68" i="11"/>
  <c r="DK85" i="11" a="1"/>
  <c r="DK85" i="11"/>
  <c r="DH85" i="11" a="1"/>
  <c r="DH85" i="11"/>
  <c r="DF85" i="11" a="1"/>
  <c r="DF85" i="11"/>
  <c r="DG85" i="11" a="1"/>
  <c r="DG85" i="11"/>
  <c r="DJ85" i="11" a="1"/>
  <c r="DJ85" i="11"/>
  <c r="DI85" i="11" a="1"/>
  <c r="DI85" i="11"/>
  <c r="AN489" i="11" a="1"/>
  <c r="AN489" i="11"/>
  <c r="BV489" i="11"/>
  <c r="CA489" i="11"/>
  <c r="DR339" i="11" a="1"/>
  <c r="DR339" i="11"/>
  <c r="DQ339" i="11" a="1"/>
  <c r="DQ339" i="11"/>
  <c r="DN339" i="11" a="1"/>
  <c r="DN339" i="11"/>
  <c r="DP339" i="11" a="1"/>
  <c r="DP339" i="11"/>
  <c r="DO339" i="11" a="1"/>
  <c r="DO339" i="11"/>
  <c r="AN72" i="11" a="1"/>
  <c r="AN72" i="11"/>
  <c r="DG111" i="11" a="1"/>
  <c r="DG111" i="11"/>
  <c r="DH111" i="11" a="1"/>
  <c r="DH111" i="11"/>
  <c r="DI111" i="11" a="1"/>
  <c r="DI111" i="11"/>
  <c r="DJ111" i="11" a="1"/>
  <c r="DJ111" i="11"/>
  <c r="DK111" i="11" a="1"/>
  <c r="DK111" i="11"/>
  <c r="DF111" i="11" a="1"/>
  <c r="DF111" i="11"/>
  <c r="DN297" i="11" a="1"/>
  <c r="DN297" i="11"/>
  <c r="DP297" i="11" a="1"/>
  <c r="DP297" i="11"/>
  <c r="DO297" i="11" a="1"/>
  <c r="DO297" i="11"/>
  <c r="DR297" i="11" a="1"/>
  <c r="DR297" i="11"/>
  <c r="DQ297" i="11" a="1"/>
  <c r="DQ297" i="11"/>
  <c r="DW315" i="11" a="1"/>
  <c r="DW315" i="11"/>
  <c r="DX315" i="11" a="1"/>
  <c r="DX315" i="11"/>
  <c r="DY315" i="11" a="1"/>
  <c r="DY315" i="11"/>
  <c r="EB315" i="11" a="1"/>
  <c r="EB315" i="11"/>
  <c r="EA315" i="11" a="1"/>
  <c r="EA315" i="11"/>
  <c r="DU315" i="11" a="1"/>
  <c r="DU315" i="11"/>
  <c r="DV315" i="11" a="1"/>
  <c r="DV315" i="11"/>
  <c r="DZ315" i="11" a="1"/>
  <c r="DZ315" i="11"/>
  <c r="DQ75" i="11" a="1"/>
  <c r="DQ75" i="11"/>
  <c r="DO75" i="11" a="1"/>
  <c r="DO75" i="11"/>
  <c r="DP75" i="11" a="1"/>
  <c r="DP75" i="11"/>
  <c r="DN75" i="11" a="1"/>
  <c r="DN75" i="11"/>
  <c r="DR75" i="11" a="1"/>
  <c r="DR75" i="11"/>
  <c r="BZ231" i="11"/>
  <c r="BW231" i="11"/>
  <c r="BY231" i="11"/>
  <c r="BV231" i="11"/>
  <c r="BX231" i="11"/>
  <c r="DT388" i="11" a="1"/>
  <c r="DT388" i="11"/>
  <c r="DE388" i="11" a="1"/>
  <c r="DE388" i="11"/>
  <c r="DM388" i="11" a="1"/>
  <c r="DM388" i="11"/>
  <c r="AR118" i="11" a="1"/>
  <c r="AR118" i="11"/>
  <c r="AN125" i="11" a="1"/>
  <c r="AN125" i="11"/>
  <c r="BV125" i="11"/>
  <c r="CA125" i="11"/>
  <c r="DV293" i="11" a="1"/>
  <c r="DV293" i="11"/>
  <c r="DX293" i="11" a="1"/>
  <c r="DX293" i="11"/>
  <c r="DU293" i="11" a="1"/>
  <c r="DU293" i="11"/>
  <c r="DW293" i="11" a="1"/>
  <c r="DW293" i="11"/>
  <c r="EB293" i="11" a="1"/>
  <c r="EB293" i="11"/>
  <c r="DZ293" i="11" a="1"/>
  <c r="DZ293" i="11"/>
  <c r="DY293" i="11" a="1"/>
  <c r="DY293" i="11"/>
  <c r="EA293" i="11" a="1"/>
  <c r="EA293" i="11"/>
  <c r="AP191" i="11" a="1"/>
  <c r="AP191" i="11"/>
  <c r="DW77" i="11" a="1"/>
  <c r="DW77" i="11"/>
  <c r="DY77" i="11" a="1"/>
  <c r="DY77" i="11"/>
  <c r="DX77" i="11" a="1"/>
  <c r="DX77" i="11"/>
  <c r="EB77" i="11" a="1"/>
  <c r="EB77" i="11"/>
  <c r="DV77" i="11" a="1"/>
  <c r="DV77" i="11"/>
  <c r="DU77" i="11" a="1"/>
  <c r="DU77" i="11"/>
  <c r="DZ77" i="11" a="1"/>
  <c r="DZ77" i="11"/>
  <c r="EA77" i="11" a="1"/>
  <c r="EA77" i="11"/>
  <c r="T404" i="11" a="1"/>
  <c r="T404" i="11"/>
  <c r="G404" i="11" a="1"/>
  <c r="G404" i="11"/>
  <c r="H404" i="11" a="1"/>
  <c r="H404" i="11"/>
  <c r="DI433" i="11" a="1"/>
  <c r="DI433" i="11"/>
  <c r="DJ433" i="11" a="1"/>
  <c r="DJ433" i="11"/>
  <c r="DK433" i="11" a="1"/>
  <c r="DK433" i="11"/>
  <c r="DF433" i="11" a="1"/>
  <c r="DF433" i="11"/>
  <c r="DG433" i="11" a="1"/>
  <c r="DG433" i="11"/>
  <c r="DH433" i="11" a="1"/>
  <c r="DH433" i="11"/>
  <c r="DZ201" i="11" a="1"/>
  <c r="DZ201" i="11"/>
  <c r="EB201" i="11" a="1"/>
  <c r="EB201" i="11"/>
  <c r="DV201" i="11" a="1"/>
  <c r="DV201" i="11"/>
  <c r="DY201" i="11" a="1"/>
  <c r="DY201" i="11"/>
  <c r="DU201" i="11" a="1"/>
  <c r="DU201" i="11"/>
  <c r="DX201" i="11" a="1"/>
  <c r="DX201" i="11"/>
  <c r="DW201" i="11" a="1"/>
  <c r="DW201" i="11"/>
  <c r="EA201" i="11" a="1"/>
  <c r="EA201" i="11"/>
  <c r="AR489" i="11" a="1"/>
  <c r="AR489" i="11"/>
  <c r="DQ91" i="11" a="1"/>
  <c r="DQ91" i="11"/>
  <c r="DP91" i="11" a="1"/>
  <c r="DP91" i="11"/>
  <c r="DO91" i="11" a="1"/>
  <c r="DO91" i="11"/>
  <c r="DN91" i="11" a="1"/>
  <c r="DN91" i="11"/>
  <c r="DR91" i="11" a="1"/>
  <c r="DR91" i="11"/>
  <c r="DY434" i="11" a="1"/>
  <c r="DY434" i="11"/>
  <c r="DU434" i="11" a="1"/>
  <c r="DU434" i="11"/>
  <c r="EA434" i="11" a="1"/>
  <c r="EA434" i="11"/>
  <c r="DX434" i="11" a="1"/>
  <c r="DX434" i="11"/>
  <c r="EB434" i="11" a="1"/>
  <c r="EB434" i="11"/>
  <c r="DV434" i="11" a="1"/>
  <c r="DV434" i="11"/>
  <c r="DZ434" i="11" a="1"/>
  <c r="DZ434" i="11"/>
  <c r="DW434" i="11" a="1"/>
  <c r="DW434" i="11"/>
  <c r="AP480" i="11" a="1"/>
  <c r="AP480" i="11"/>
  <c r="AB29" i="11"/>
  <c r="U29" i="11" a="1"/>
  <c r="U29" i="11"/>
  <c r="DK463" i="11" a="1"/>
  <c r="DK463" i="11"/>
  <c r="DG463" i="11" a="1"/>
  <c r="DG463" i="11"/>
  <c r="DI463" i="11" a="1"/>
  <c r="DI463" i="11"/>
  <c r="DH463" i="11" a="1"/>
  <c r="DH463" i="11"/>
  <c r="DJ463" i="11" a="1"/>
  <c r="DJ463" i="11"/>
  <c r="DF463" i="11" a="1"/>
  <c r="DF463" i="11"/>
  <c r="AR340" i="11" a="1"/>
  <c r="AR340" i="11"/>
  <c r="DM200" i="11" a="1"/>
  <c r="DM200" i="11"/>
  <c r="DE200" i="11" a="1"/>
  <c r="DE200" i="11"/>
  <c r="DT200" i="11" a="1"/>
  <c r="DT200" i="11"/>
  <c r="DG121" i="11" a="1"/>
  <c r="DG121" i="11"/>
  <c r="DJ121" i="11" a="1"/>
  <c r="DJ121" i="11"/>
  <c r="DK121" i="11" a="1"/>
  <c r="DK121" i="11"/>
  <c r="DH121" i="11" a="1"/>
  <c r="DH121" i="11"/>
  <c r="DF121" i="11" a="1"/>
  <c r="DF121" i="11"/>
  <c r="DI121" i="11" a="1"/>
  <c r="DI121" i="11"/>
  <c r="DQ328" i="11" a="1"/>
  <c r="DQ328" i="11"/>
  <c r="DP328" i="11" a="1"/>
  <c r="DP328" i="11"/>
  <c r="DO328" i="11" a="1"/>
  <c r="DO328" i="11"/>
  <c r="DN328" i="11" a="1"/>
  <c r="DN328" i="11"/>
  <c r="DR328" i="11" a="1"/>
  <c r="DR328" i="11"/>
  <c r="BV225" i="11"/>
  <c r="CA225" i="11"/>
  <c r="DO213" i="11" a="1"/>
  <c r="DO213" i="11"/>
  <c r="DR213" i="11" a="1"/>
  <c r="DR213" i="11"/>
  <c r="DQ213" i="11" a="1"/>
  <c r="DQ213" i="11"/>
  <c r="DP213" i="11" a="1"/>
  <c r="DP213" i="11"/>
  <c r="DN213" i="11" a="1"/>
  <c r="DN213" i="11"/>
  <c r="BV354" i="11"/>
  <c r="AS461" i="11"/>
  <c r="CD461" i="11"/>
  <c r="CF461" i="11"/>
  <c r="CG461" i="11"/>
  <c r="CE461" i="11"/>
  <c r="CC461" i="11"/>
  <c r="BV319" i="11"/>
  <c r="CA319" i="11"/>
  <c r="AQ368" i="11" a="1"/>
  <c r="AQ368" i="11"/>
  <c r="AO368" i="11" a="1"/>
  <c r="AO368" i="11"/>
  <c r="AR368" i="11" a="1"/>
  <c r="AR368" i="11"/>
  <c r="AN229" i="11" a="1"/>
  <c r="AN229" i="11"/>
  <c r="BV229" i="11"/>
  <c r="CA229" i="11"/>
  <c r="DI13" i="11" a="1"/>
  <c r="DI13" i="11"/>
  <c r="DK13" i="11" a="1"/>
  <c r="DK13" i="11"/>
  <c r="DJ13" i="11" a="1"/>
  <c r="DJ13" i="11"/>
  <c r="DH13" i="11" a="1"/>
  <c r="DH13" i="11"/>
  <c r="DG13" i="11" a="1"/>
  <c r="DG13" i="11"/>
  <c r="DF13" i="11" a="1"/>
  <c r="DF13" i="11"/>
  <c r="DM310" i="11" a="1"/>
  <c r="DM310" i="11"/>
  <c r="DE310" i="11" a="1"/>
  <c r="DE310" i="11"/>
  <c r="DT310" i="11" a="1"/>
  <c r="DT310" i="11"/>
  <c r="DJ205" i="11" a="1"/>
  <c r="DJ205" i="11"/>
  <c r="DH205" i="11" a="1"/>
  <c r="DH205" i="11"/>
  <c r="DI205" i="11" a="1"/>
  <c r="DI205" i="11"/>
  <c r="DG205" i="11" a="1"/>
  <c r="DG205" i="11"/>
  <c r="DF205" i="11" a="1"/>
  <c r="DF205" i="11"/>
  <c r="DK205" i="11" a="1"/>
  <c r="DK205" i="11"/>
  <c r="DH453" i="11" a="1"/>
  <c r="DH453" i="11"/>
  <c r="DG453" i="11" a="1"/>
  <c r="DG453" i="11"/>
  <c r="DJ453" i="11" a="1"/>
  <c r="DJ453" i="11"/>
  <c r="DI453" i="11" a="1"/>
  <c r="DI453" i="11"/>
  <c r="DF453" i="11" a="1"/>
  <c r="DF453" i="11"/>
  <c r="DK453" i="11" a="1"/>
  <c r="DK453" i="11"/>
  <c r="T445" i="11" a="1"/>
  <c r="T445" i="11"/>
  <c r="G445" i="11" a="1"/>
  <c r="G445" i="11"/>
  <c r="H445" i="11" a="1"/>
  <c r="H445" i="11"/>
  <c r="DW369" i="11" a="1"/>
  <c r="DW369" i="11"/>
  <c r="EB369" i="11" a="1"/>
  <c r="EB369" i="11"/>
  <c r="DZ369" i="11" a="1"/>
  <c r="DZ369" i="11"/>
  <c r="EA369" i="11" a="1"/>
  <c r="EA369" i="11"/>
  <c r="DU369" i="11" a="1"/>
  <c r="DU369" i="11"/>
  <c r="DV369" i="11" a="1"/>
  <c r="DV369" i="11"/>
  <c r="DX369" i="11" a="1"/>
  <c r="DX369" i="11"/>
  <c r="DY369" i="11" a="1"/>
  <c r="DY369" i="11"/>
  <c r="DK389" i="11" a="1"/>
  <c r="DK389" i="11"/>
  <c r="DI389" i="11" a="1"/>
  <c r="DI389" i="11"/>
  <c r="DH389" i="11" a="1"/>
  <c r="DH389" i="11"/>
  <c r="DJ389" i="11" a="1"/>
  <c r="DJ389" i="11"/>
  <c r="DG389" i="11" a="1"/>
  <c r="DG389" i="11"/>
  <c r="DF389" i="11" a="1"/>
  <c r="DF389" i="11"/>
  <c r="AR61" i="11" a="1"/>
  <c r="AR61" i="11"/>
  <c r="AQ86" i="11" a="1"/>
  <c r="AQ86" i="11"/>
  <c r="DH493" i="11" a="1"/>
  <c r="DH493" i="11"/>
  <c r="DG493" i="11" a="1"/>
  <c r="DG493" i="11"/>
  <c r="DK493" i="11" a="1"/>
  <c r="DK493" i="11"/>
  <c r="DF493" i="11" a="1"/>
  <c r="DF493" i="11"/>
  <c r="DI493" i="11" a="1"/>
  <c r="DI493" i="11"/>
  <c r="DJ493" i="11" a="1"/>
  <c r="DJ493" i="11"/>
  <c r="AQ87" i="11" a="1"/>
  <c r="AQ87" i="11"/>
  <c r="DH147" i="11" a="1"/>
  <c r="DH147" i="11"/>
  <c r="DI147" i="11" a="1"/>
  <c r="DI147" i="11"/>
  <c r="DJ147" i="11" a="1"/>
  <c r="DJ147" i="11"/>
  <c r="DK147" i="11" a="1"/>
  <c r="DK147" i="11"/>
  <c r="DG147" i="11" a="1"/>
  <c r="DG147" i="11"/>
  <c r="DF147" i="11" a="1"/>
  <c r="DF147" i="11"/>
  <c r="EB197" i="11" a="1"/>
  <c r="EB197" i="11"/>
  <c r="DV197" i="11" a="1"/>
  <c r="DV197" i="11"/>
  <c r="DU197" i="11" a="1"/>
  <c r="DU197" i="11"/>
  <c r="DW197" i="11" a="1"/>
  <c r="DW197" i="11"/>
  <c r="DZ197" i="11" a="1"/>
  <c r="DZ197" i="11"/>
  <c r="DY197" i="11" a="1"/>
  <c r="DY197" i="11"/>
  <c r="EA197" i="11" a="1"/>
  <c r="EA197" i="11"/>
  <c r="DX197" i="11" a="1"/>
  <c r="DX197" i="11"/>
  <c r="T248" i="11" a="1"/>
  <c r="T248" i="11"/>
  <c r="G248" i="11" a="1"/>
  <c r="G248" i="11"/>
  <c r="H248" i="11" a="1"/>
  <c r="H248" i="11"/>
  <c r="DI309" i="11" a="1"/>
  <c r="DI309" i="11"/>
  <c r="DJ309" i="11" a="1"/>
  <c r="DJ309" i="11"/>
  <c r="DH309" i="11" a="1"/>
  <c r="DH309" i="11"/>
  <c r="DK309" i="11" a="1"/>
  <c r="DK309" i="11"/>
  <c r="DF309" i="11" a="1"/>
  <c r="DF309" i="11"/>
  <c r="DG309" i="11" a="1"/>
  <c r="DG309" i="11"/>
  <c r="AS129" i="11"/>
  <c r="CF129" i="11"/>
  <c r="CE129" i="11"/>
  <c r="CD129" i="11"/>
  <c r="CC129" i="11"/>
  <c r="CG129" i="11"/>
  <c r="AP468" i="11" a="1"/>
  <c r="AP468" i="11"/>
  <c r="AR353" i="11" a="1"/>
  <c r="AR353" i="11"/>
  <c r="AR213" i="11" a="1"/>
  <c r="AR213" i="11"/>
  <c r="AN491" i="11" a="1"/>
  <c r="AN491" i="11"/>
  <c r="BV491" i="11"/>
  <c r="CA491" i="11"/>
  <c r="AQ293" i="11" a="1"/>
  <c r="AQ293" i="11"/>
  <c r="AN441" i="11" a="1"/>
  <c r="AN441" i="11"/>
  <c r="BV441" i="11"/>
  <c r="BY441" i="11"/>
  <c r="BX441" i="11"/>
  <c r="BW441" i="11"/>
  <c r="BZ441" i="11"/>
  <c r="AQ319" i="11" a="1"/>
  <c r="AQ319" i="11"/>
  <c r="EB125" i="11" a="1"/>
  <c r="EB125" i="11"/>
  <c r="DZ125" i="11" a="1"/>
  <c r="DZ125" i="11"/>
  <c r="DY125" i="11" a="1"/>
  <c r="DY125" i="11"/>
  <c r="DV125" i="11" a="1"/>
  <c r="DV125" i="11"/>
  <c r="DW125" i="11" a="1"/>
  <c r="DW125" i="11"/>
  <c r="DX125" i="11" a="1"/>
  <c r="DX125" i="11"/>
  <c r="DU125" i="11" a="1"/>
  <c r="DU125" i="11"/>
  <c r="EA125" i="11" a="1"/>
  <c r="EA125" i="11"/>
  <c r="DT496" i="11" a="1"/>
  <c r="DT496" i="11"/>
  <c r="DE496" i="11" a="1"/>
  <c r="DE496" i="11"/>
  <c r="DM496" i="11" a="1"/>
  <c r="DM496" i="11"/>
  <c r="DE136" i="11" a="1"/>
  <c r="DE136" i="11"/>
  <c r="DT136" i="11" a="1"/>
  <c r="DT136" i="11"/>
  <c r="DM136" i="11" a="1"/>
  <c r="DM136" i="11"/>
  <c r="DW427" i="11" a="1"/>
  <c r="DW427" i="11"/>
  <c r="DY427" i="11" a="1"/>
  <c r="DY427" i="11"/>
  <c r="EA427" i="11" a="1"/>
  <c r="EA427" i="11"/>
  <c r="DZ427" i="11" a="1"/>
  <c r="DZ427" i="11"/>
  <c r="DU427" i="11" a="1"/>
  <c r="DU427" i="11"/>
  <c r="DV427" i="11" a="1"/>
  <c r="DV427" i="11"/>
  <c r="DX427" i="11" a="1"/>
  <c r="DX427" i="11"/>
  <c r="EB427" i="11" a="1"/>
  <c r="EB427" i="11"/>
  <c r="AP474" i="11" a="1"/>
  <c r="AP474" i="11"/>
  <c r="AR474" i="11" a="1"/>
  <c r="AR474" i="11"/>
  <c r="AQ474" i="11" a="1"/>
  <c r="AQ474" i="11"/>
  <c r="AN474" i="11" a="1"/>
  <c r="AN474" i="11"/>
  <c r="AN215" i="11" a="1"/>
  <c r="AN215" i="11"/>
  <c r="BV215" i="11"/>
  <c r="CA215" i="11"/>
  <c r="DF455" i="11" a="1"/>
  <c r="DF455" i="11"/>
  <c r="DK455" i="11" a="1"/>
  <c r="DK455" i="11"/>
  <c r="DI455" i="11" a="1"/>
  <c r="DI455" i="11"/>
  <c r="DG455" i="11" a="1"/>
  <c r="DG455" i="11"/>
  <c r="DH455" i="11" a="1"/>
  <c r="DH455" i="11"/>
  <c r="DJ455" i="11" a="1"/>
  <c r="DJ455" i="11"/>
  <c r="AP325" i="11" a="1"/>
  <c r="AP325" i="11"/>
  <c r="AO176" i="11" a="1"/>
  <c r="AO176" i="11"/>
  <c r="DF457" i="11" a="1"/>
  <c r="DF457" i="11"/>
  <c r="DI457" i="11" a="1"/>
  <c r="DI457" i="11"/>
  <c r="DH457" i="11" a="1"/>
  <c r="DH457" i="11"/>
  <c r="DK457" i="11" a="1"/>
  <c r="DK457" i="11"/>
  <c r="DG457" i="11" a="1"/>
  <c r="DG457" i="11"/>
  <c r="DJ457" i="11" a="1"/>
  <c r="DJ457" i="11"/>
  <c r="AO147" i="11" a="1"/>
  <c r="AO147" i="11"/>
  <c r="DH241" i="11" a="1"/>
  <c r="DH241" i="11"/>
  <c r="DF241" i="11" a="1"/>
  <c r="DF241" i="11"/>
  <c r="DK241" i="11" a="1"/>
  <c r="DK241" i="11"/>
  <c r="DI241" i="11" a="1"/>
  <c r="DI241" i="11"/>
  <c r="DG241" i="11" a="1"/>
  <c r="DG241" i="11"/>
  <c r="DJ241" i="11" a="1"/>
  <c r="DJ241" i="11"/>
  <c r="DU48" i="11" a="1"/>
  <c r="DU48" i="11"/>
  <c r="DZ48" i="11" a="1"/>
  <c r="DZ48" i="11"/>
  <c r="DX48" i="11" a="1"/>
  <c r="DX48" i="11"/>
  <c r="DW48" i="11" a="1"/>
  <c r="DW48" i="11"/>
  <c r="EA48" i="11" a="1"/>
  <c r="EA48" i="11"/>
  <c r="DV48" i="11" a="1"/>
  <c r="DV48" i="11"/>
  <c r="EB48" i="11" a="1"/>
  <c r="EB48" i="11"/>
  <c r="DY48" i="11" a="1"/>
  <c r="DY48" i="11"/>
  <c r="BW221" i="11"/>
  <c r="BY221" i="11"/>
  <c r="BV221" i="11"/>
  <c r="BZ221" i="11"/>
  <c r="BX221" i="11"/>
  <c r="DV26" i="11" a="1"/>
  <c r="DV26" i="11"/>
  <c r="DW26" i="11" a="1"/>
  <c r="DW26" i="11"/>
  <c r="DY26" i="11" a="1"/>
  <c r="DY26" i="11"/>
  <c r="EA26" i="11" a="1"/>
  <c r="EA26" i="11"/>
  <c r="DX26" i="11" a="1"/>
  <c r="DX26" i="11"/>
  <c r="DU26" i="11" a="1"/>
  <c r="DU26" i="11"/>
  <c r="DZ26" i="11" a="1"/>
  <c r="DZ26" i="11"/>
  <c r="EB26" i="11" a="1"/>
  <c r="EB26" i="11"/>
  <c r="AN467" i="11" a="1"/>
  <c r="AN467" i="11"/>
  <c r="BY467" i="11"/>
  <c r="BX467" i="11"/>
  <c r="BV467" i="11"/>
  <c r="BW467" i="11"/>
  <c r="BZ467" i="11"/>
  <c r="BV149" i="11"/>
  <c r="BX149" i="11"/>
  <c r="BY149" i="11"/>
  <c r="BW149" i="11"/>
  <c r="BZ149" i="11"/>
  <c r="DP363" i="11" a="1"/>
  <c r="DP363" i="11"/>
  <c r="DR363" i="11" a="1"/>
  <c r="DR363" i="11"/>
  <c r="DN363" i="11" a="1"/>
  <c r="DN363" i="11"/>
  <c r="DQ363" i="11" a="1"/>
  <c r="DQ363" i="11"/>
  <c r="DO363" i="11" a="1"/>
  <c r="DO363" i="11"/>
  <c r="DM316" i="11" a="1"/>
  <c r="DM316" i="11"/>
  <c r="DT316" i="11" a="1"/>
  <c r="DT316" i="11"/>
  <c r="DE316" i="11" a="1"/>
  <c r="DE316" i="11"/>
  <c r="AO345" i="11" a="1"/>
  <c r="AO345" i="11"/>
  <c r="AS501" i="11"/>
  <c r="CF501" i="11"/>
  <c r="CE501" i="11"/>
  <c r="CG501" i="11"/>
  <c r="CC501" i="11"/>
  <c r="CD501" i="11"/>
  <c r="AP504" i="11" a="1"/>
  <c r="AP504" i="11"/>
  <c r="DQ461" i="11" a="1"/>
  <c r="DQ461" i="11"/>
  <c r="DR461" i="11" a="1"/>
  <c r="DR461" i="11"/>
  <c r="DO461" i="11" a="1"/>
  <c r="DO461" i="11"/>
  <c r="DN461" i="11" a="1"/>
  <c r="DN461" i="11"/>
  <c r="DP461" i="11" a="1"/>
  <c r="DP461" i="11"/>
  <c r="DT82" i="11" a="1"/>
  <c r="DT82" i="11"/>
  <c r="DE82" i="11" a="1"/>
  <c r="DE82" i="11"/>
  <c r="DM82" i="11" a="1"/>
  <c r="DM82" i="11"/>
  <c r="DH41" i="11" a="1"/>
  <c r="DH41" i="11"/>
  <c r="DK41" i="11" a="1"/>
  <c r="DK41" i="11"/>
  <c r="DI41" i="11" a="1"/>
  <c r="DI41" i="11"/>
  <c r="DG41" i="11" a="1"/>
  <c r="DG41" i="11"/>
  <c r="DF41" i="11" a="1"/>
  <c r="DF41" i="11"/>
  <c r="DJ41" i="11" a="1"/>
  <c r="DJ41" i="11"/>
  <c r="DY419" i="11" a="1"/>
  <c r="DY419" i="11"/>
  <c r="EA419" i="11" a="1"/>
  <c r="EA419" i="11"/>
  <c r="EB419" i="11" a="1"/>
  <c r="EB419" i="11"/>
  <c r="DV419" i="11" a="1"/>
  <c r="DV419" i="11"/>
  <c r="DZ419" i="11" a="1"/>
  <c r="DZ419" i="11"/>
  <c r="DU419" i="11" a="1"/>
  <c r="DU419" i="11"/>
  <c r="DX419" i="11" a="1"/>
  <c r="DX419" i="11"/>
  <c r="DW419" i="11" a="1"/>
  <c r="DW419" i="11"/>
  <c r="DN237" i="11" a="1"/>
  <c r="DN237" i="11"/>
  <c r="DQ237" i="11" a="1"/>
  <c r="DQ237" i="11"/>
  <c r="DP237" i="11" a="1"/>
  <c r="DP237" i="11"/>
  <c r="DR237" i="11" a="1"/>
  <c r="DR237" i="11"/>
  <c r="DO237" i="11" a="1"/>
  <c r="DO237" i="11"/>
  <c r="AB44" i="11"/>
  <c r="U44" i="11" a="1"/>
  <c r="U44" i="11"/>
  <c r="AR47" i="11" a="1"/>
  <c r="AR47" i="11"/>
  <c r="DN129" i="11" a="1"/>
  <c r="DN129" i="11"/>
  <c r="DQ129" i="11" a="1"/>
  <c r="DQ129" i="11"/>
  <c r="DO129" i="11" a="1"/>
  <c r="DO129" i="11"/>
  <c r="DR129" i="11" a="1"/>
  <c r="DR129" i="11"/>
  <c r="DP129" i="11" a="1"/>
  <c r="DP129" i="11"/>
  <c r="DT80" i="11" a="1"/>
  <c r="DT80" i="11"/>
  <c r="DE80" i="11" a="1"/>
  <c r="DE80" i="11"/>
  <c r="DM80" i="11" a="1"/>
  <c r="DM80" i="11"/>
  <c r="DP187" i="11" a="1"/>
  <c r="DP187" i="11"/>
  <c r="DQ187" i="11" a="1"/>
  <c r="DQ187" i="11"/>
  <c r="DN187" i="11" a="1"/>
  <c r="DN187" i="11"/>
  <c r="DO187" i="11" a="1"/>
  <c r="DO187" i="11"/>
  <c r="DR187" i="11" a="1"/>
  <c r="DR187" i="11"/>
  <c r="DP403" i="11" a="1"/>
  <c r="DP403" i="11"/>
  <c r="DQ403" i="11" a="1"/>
  <c r="DQ403" i="11"/>
  <c r="DO403" i="11" a="1"/>
  <c r="DO403" i="11"/>
  <c r="DN403" i="11" a="1"/>
  <c r="DN403" i="11"/>
  <c r="DR403" i="11" a="1"/>
  <c r="DR403" i="11"/>
  <c r="DJ499" i="11" a="1"/>
  <c r="DJ499" i="11"/>
  <c r="DF499" i="11" a="1"/>
  <c r="DF499" i="11"/>
  <c r="DK499" i="11" a="1"/>
  <c r="DK499" i="11"/>
  <c r="DI499" i="11" a="1"/>
  <c r="DI499" i="11"/>
  <c r="DH499" i="11" a="1"/>
  <c r="DH499" i="11"/>
  <c r="DG499" i="11" a="1"/>
  <c r="DG499" i="11"/>
  <c r="AN469" i="11" a="1"/>
  <c r="AN469" i="11"/>
  <c r="BW469" i="11"/>
  <c r="BX469" i="11"/>
  <c r="BZ469" i="11"/>
  <c r="BV469" i="11"/>
  <c r="BY469" i="11"/>
  <c r="AO347" i="11" a="1"/>
  <c r="AO347" i="11"/>
  <c r="DH15" i="11" a="1"/>
  <c r="DH15" i="11"/>
  <c r="DK15" i="11" a="1"/>
  <c r="DK15" i="11"/>
  <c r="DF15" i="11" a="1"/>
  <c r="DF15" i="11"/>
  <c r="DJ15" i="11" a="1"/>
  <c r="DJ15" i="11"/>
  <c r="DG15" i="11" a="1"/>
  <c r="DG15" i="11"/>
  <c r="DI15" i="11" a="1"/>
  <c r="DI15" i="11"/>
  <c r="AO215" i="11" a="1"/>
  <c r="AO215" i="11"/>
  <c r="BW23" i="11"/>
  <c r="DR333" i="11" a="1"/>
  <c r="DR333" i="11"/>
  <c r="DQ333" i="11" a="1"/>
  <c r="DQ333" i="11"/>
  <c r="DO333" i="11" a="1"/>
  <c r="DO333" i="11"/>
  <c r="DN333" i="11" a="1"/>
  <c r="DN333" i="11"/>
  <c r="DP333" i="11" a="1"/>
  <c r="DP333" i="11"/>
  <c r="DI359" i="11" a="1"/>
  <c r="DI359" i="11"/>
  <c r="DJ359" i="11" a="1"/>
  <c r="DJ359" i="11"/>
  <c r="DF359" i="11" a="1"/>
  <c r="DF359" i="11"/>
  <c r="DK359" i="11" a="1"/>
  <c r="DK359" i="11"/>
  <c r="DG359" i="11" a="1"/>
  <c r="DG359" i="11"/>
  <c r="DH359" i="11" a="1"/>
  <c r="DH359" i="11"/>
  <c r="DE494" i="11" a="1"/>
  <c r="DE494" i="11"/>
  <c r="DT494" i="11" a="1"/>
  <c r="DT494" i="11"/>
  <c r="DM494" i="11" a="1"/>
  <c r="DM494" i="11"/>
  <c r="DP473" i="11" a="1"/>
  <c r="DP473" i="11"/>
  <c r="DR473" i="11" a="1"/>
  <c r="DR473" i="11"/>
  <c r="DN473" i="11" a="1"/>
  <c r="DN473" i="11"/>
  <c r="DQ473" i="11" a="1"/>
  <c r="DQ473" i="11"/>
  <c r="DO473" i="11" a="1"/>
  <c r="DO473" i="11"/>
  <c r="AO342" i="11" a="1"/>
  <c r="AO342" i="11"/>
  <c r="AR342" i="11" a="1"/>
  <c r="AR342" i="11"/>
  <c r="AQ342" i="11" a="1"/>
  <c r="AQ342" i="11"/>
  <c r="AP342" i="11" a="1"/>
  <c r="AP342" i="11"/>
  <c r="AR351" i="11" a="1"/>
  <c r="AR351" i="11"/>
  <c r="BW39" i="11"/>
  <c r="BV39" i="11"/>
  <c r="BX39" i="11"/>
  <c r="BZ39" i="11"/>
  <c r="BY39" i="11"/>
  <c r="T429" i="11" a="1"/>
  <c r="T429" i="11"/>
  <c r="G429" i="11" a="1"/>
  <c r="G429" i="11"/>
  <c r="H429" i="11" a="1"/>
  <c r="H429" i="11"/>
  <c r="AP487" i="11" a="1"/>
  <c r="AP487" i="11"/>
  <c r="AN289" i="11" a="1"/>
  <c r="AN289" i="11"/>
  <c r="BV289" i="11"/>
  <c r="CA289" i="11"/>
  <c r="AO364" i="11" a="1"/>
  <c r="AO364" i="11"/>
  <c r="DG57" i="11" a="1"/>
  <c r="DG57" i="11"/>
  <c r="DH57" i="11" a="1"/>
  <c r="DH57" i="11"/>
  <c r="DF57" i="11" a="1"/>
  <c r="DF57" i="11"/>
  <c r="DJ57" i="11" a="1"/>
  <c r="DJ57" i="11"/>
  <c r="DK57" i="11" a="1"/>
  <c r="DK57" i="11"/>
  <c r="DI57" i="11" a="1"/>
  <c r="DI57" i="11"/>
  <c r="DE472" i="11" a="1"/>
  <c r="DE472" i="11"/>
  <c r="DM472" i="11" a="1"/>
  <c r="DM472" i="11"/>
  <c r="DT472" i="11" a="1"/>
  <c r="DT472" i="11"/>
  <c r="DO341" i="11" a="1"/>
  <c r="DO341" i="11"/>
  <c r="DQ341" i="11" a="1"/>
  <c r="DQ341" i="11"/>
  <c r="DP341" i="11" a="1"/>
  <c r="DP341" i="11"/>
  <c r="DR341" i="11" a="1"/>
  <c r="DR341" i="11"/>
  <c r="DN341" i="11" a="1"/>
  <c r="DN341" i="11"/>
  <c r="AP74" i="11" a="1"/>
  <c r="AP74" i="11"/>
  <c r="AN27" i="11" a="1"/>
  <c r="AN27" i="11"/>
  <c r="BW27" i="11"/>
  <c r="BY27" i="11"/>
  <c r="BX27" i="11"/>
  <c r="BV27" i="11"/>
  <c r="BZ27" i="11"/>
  <c r="DF313" i="11" a="1"/>
  <c r="DF313" i="11"/>
  <c r="DH313" i="11" a="1"/>
  <c r="DH313" i="11"/>
  <c r="DI313" i="11" a="1"/>
  <c r="DI313" i="11"/>
  <c r="DK313" i="11" a="1"/>
  <c r="DK313" i="11"/>
  <c r="DJ313" i="11" a="1"/>
  <c r="DJ313" i="11"/>
  <c r="DG313" i="11" a="1"/>
  <c r="DG313" i="11"/>
  <c r="AY19" i="11"/>
  <c r="BF19" i="11"/>
  <c r="AA291" i="11" a="1"/>
  <c r="AA291" i="11"/>
  <c r="F291" i="11" a="1"/>
  <c r="F291" i="11"/>
  <c r="Y292" i="11" a="1"/>
  <c r="Y292" i="11"/>
  <c r="AN237" i="11" a="1"/>
  <c r="AN237" i="11"/>
  <c r="BZ237" i="11"/>
  <c r="BY237" i="11"/>
  <c r="BW237" i="11"/>
  <c r="BV237" i="11"/>
  <c r="BX237" i="11"/>
  <c r="AP12" i="11" a="1"/>
  <c r="AP12" i="11"/>
  <c r="EA53" i="11" a="1"/>
  <c r="EA53" i="11"/>
  <c r="DX53" i="11" a="1"/>
  <c r="DX53" i="11"/>
  <c r="DY53" i="11" a="1"/>
  <c r="DY53" i="11"/>
  <c r="DW53" i="11" a="1"/>
  <c r="DW53" i="11"/>
  <c r="DV53" i="11" a="1"/>
  <c r="DV53" i="11"/>
  <c r="DZ53" i="11" a="1"/>
  <c r="DZ53" i="11"/>
  <c r="EB53" i="11" a="1"/>
  <c r="EB53" i="11"/>
  <c r="DU53" i="11" a="1"/>
  <c r="DU53" i="11"/>
  <c r="DT336" i="11" a="1"/>
  <c r="DT336" i="11"/>
  <c r="DE336" i="11" a="1"/>
  <c r="DE336" i="11"/>
  <c r="DM336" i="11" a="1"/>
  <c r="DM336" i="11"/>
  <c r="DE124" i="11" a="1"/>
  <c r="DE124" i="11"/>
  <c r="DT124" i="11" a="1"/>
  <c r="DT124" i="11"/>
  <c r="DM124" i="11" a="1"/>
  <c r="DM124" i="11"/>
  <c r="EB76" i="11" a="1"/>
  <c r="EB76" i="11"/>
  <c r="DY76" i="11" a="1"/>
  <c r="DY76" i="11"/>
  <c r="DX76" i="11" a="1"/>
  <c r="DX76" i="11"/>
  <c r="EA76" i="11" a="1"/>
  <c r="EA76" i="11"/>
  <c r="DZ76" i="11" a="1"/>
  <c r="DZ76" i="11"/>
  <c r="DU76" i="11" a="1"/>
  <c r="DU76" i="11"/>
  <c r="DV76" i="11" a="1"/>
  <c r="DV76" i="11"/>
  <c r="DW76" i="11" a="1"/>
  <c r="DW76" i="11"/>
  <c r="AS297" i="11"/>
  <c r="CF297" i="11"/>
  <c r="CC297" i="11"/>
  <c r="CE297" i="11"/>
  <c r="CD297" i="11"/>
  <c r="CG297" i="11"/>
  <c r="BC21" i="11"/>
  <c r="AV21" i="11"/>
  <c r="DH76" i="11" a="1"/>
  <c r="DH76" i="11"/>
  <c r="DJ76" i="11" a="1"/>
  <c r="DJ76" i="11"/>
  <c r="DG76" i="11" a="1"/>
  <c r="DG76" i="11"/>
  <c r="DK76" i="11" a="1"/>
  <c r="DK76" i="11"/>
  <c r="DI76" i="11" a="1"/>
  <c r="DI76" i="11"/>
  <c r="DF76" i="11" a="1"/>
  <c r="DF76" i="11"/>
  <c r="DH49" i="11" a="1"/>
  <c r="DH49" i="11"/>
  <c r="DI49" i="11" a="1"/>
  <c r="DI49" i="11"/>
  <c r="DJ49" i="11" a="1"/>
  <c r="DJ49" i="11"/>
  <c r="DK49" i="11" a="1"/>
  <c r="DK49" i="11"/>
  <c r="DG49" i="11" a="1"/>
  <c r="DG49" i="11"/>
  <c r="DF49" i="11" a="1"/>
  <c r="DF49" i="11"/>
  <c r="BX69" i="11"/>
  <c r="BY69" i="11"/>
  <c r="BZ69" i="11"/>
  <c r="BV69" i="11"/>
  <c r="BW69" i="11"/>
  <c r="BZ192" i="11"/>
  <c r="BX192" i="11"/>
  <c r="BW192" i="11"/>
  <c r="BY192" i="11"/>
  <c r="DN73" i="11" a="1"/>
  <c r="DN73" i="11"/>
  <c r="DR73" i="11" a="1"/>
  <c r="DR73" i="11"/>
  <c r="DP73" i="11" a="1"/>
  <c r="DP73" i="11"/>
  <c r="DQ73" i="11" a="1"/>
  <c r="DQ73" i="11"/>
  <c r="DO73" i="11" a="1"/>
  <c r="DO73" i="11"/>
  <c r="BV316" i="11"/>
  <c r="DT338" i="11" a="1"/>
  <c r="DT338" i="11"/>
  <c r="DM338" i="11" a="1"/>
  <c r="DM338" i="11"/>
  <c r="DE338" i="11" a="1"/>
  <c r="DE338" i="11"/>
  <c r="DR491" i="11" a="1"/>
  <c r="DR491" i="11"/>
  <c r="DO491" i="11" a="1"/>
  <c r="DO491" i="11"/>
  <c r="DQ491" i="11" a="1"/>
  <c r="DQ491" i="11"/>
  <c r="DN491" i="11" a="1"/>
  <c r="DN491" i="11"/>
  <c r="DP491" i="11" a="1"/>
  <c r="DP491" i="11"/>
  <c r="DZ163" i="11" a="1"/>
  <c r="DZ163" i="11"/>
  <c r="EA163" i="11" a="1"/>
  <c r="EA163" i="11"/>
  <c r="DX163" i="11" a="1"/>
  <c r="DX163" i="11"/>
  <c r="DY163" i="11" a="1"/>
  <c r="DY163" i="11"/>
  <c r="EB163" i="11" a="1"/>
  <c r="EB163" i="11"/>
  <c r="DU163" i="11" a="1"/>
  <c r="DU163" i="11"/>
  <c r="DW163" i="11" a="1"/>
  <c r="DW163" i="11"/>
  <c r="DV163" i="11" a="1"/>
  <c r="DV163" i="11"/>
  <c r="EB267" i="11" a="1"/>
  <c r="EB267" i="11"/>
  <c r="DW267" i="11" a="1"/>
  <c r="DW267" i="11"/>
  <c r="DV267" i="11" a="1"/>
  <c r="DV267" i="11"/>
  <c r="EA267" i="11" a="1"/>
  <c r="EA267" i="11"/>
  <c r="DX267" i="11" a="1"/>
  <c r="DX267" i="11"/>
  <c r="DU267" i="11" a="1"/>
  <c r="DU267" i="11"/>
  <c r="DY267" i="11" a="1"/>
  <c r="DY267" i="11"/>
  <c r="DZ267" i="11" a="1"/>
  <c r="DZ267" i="11"/>
  <c r="AS483" i="11"/>
  <c r="CE483" i="11"/>
  <c r="CG483" i="11"/>
  <c r="CC483" i="11"/>
  <c r="CF483" i="11"/>
  <c r="CD483" i="11"/>
  <c r="AQ238" i="11" a="1"/>
  <c r="AQ238" i="11"/>
  <c r="F182" i="11" a="1"/>
  <c r="F182" i="11"/>
  <c r="AA182" i="11" a="1"/>
  <c r="AA182" i="11"/>
  <c r="Y184" i="11" a="1"/>
  <c r="Y184" i="11"/>
  <c r="AN322" i="11" a="1"/>
  <c r="AN322" i="11"/>
  <c r="BV322" i="11"/>
  <c r="DF133" i="11" a="1"/>
  <c r="DF133" i="11"/>
  <c r="DG133" i="11" a="1"/>
  <c r="DG133" i="11"/>
  <c r="DK133" i="11" a="1"/>
  <c r="DK133" i="11"/>
  <c r="DJ133" i="11" a="1"/>
  <c r="DJ133" i="11"/>
  <c r="DH133" i="11" a="1"/>
  <c r="DH133" i="11"/>
  <c r="DI133" i="11" a="1"/>
  <c r="DI133" i="11"/>
  <c r="AW19" i="11"/>
  <c r="BD19" i="11"/>
  <c r="AN329" i="11" a="1"/>
  <c r="AN329" i="11"/>
  <c r="BY329" i="11"/>
  <c r="BX329" i="11"/>
  <c r="BW329" i="11"/>
  <c r="BV329" i="11"/>
  <c r="BZ329" i="11"/>
  <c r="DK289" i="11" a="1"/>
  <c r="DK289" i="11"/>
  <c r="DJ289" i="11" a="1"/>
  <c r="DJ289" i="11"/>
  <c r="DF289" i="11" a="1"/>
  <c r="DF289" i="11"/>
  <c r="DI289" i="11" a="1"/>
  <c r="DI289" i="11"/>
  <c r="DG289" i="11" a="1"/>
  <c r="DG289" i="11"/>
  <c r="DH289" i="11" a="1"/>
  <c r="DH289" i="11"/>
  <c r="DI311" i="11" a="1"/>
  <c r="DI311" i="11"/>
  <c r="DJ311" i="11" a="1"/>
  <c r="DJ311" i="11"/>
  <c r="DK311" i="11" a="1"/>
  <c r="DK311" i="11"/>
  <c r="DF311" i="11" a="1"/>
  <c r="DF311" i="11"/>
  <c r="DG311" i="11" a="1"/>
  <c r="DG311" i="11"/>
  <c r="DH311" i="11" a="1"/>
  <c r="DH311" i="11"/>
  <c r="DN243" i="11" a="1"/>
  <c r="DN243" i="11"/>
  <c r="DP243" i="11" a="1"/>
  <c r="DP243" i="11"/>
  <c r="DO243" i="11" a="1"/>
  <c r="DO243" i="11"/>
  <c r="DQ243" i="11" a="1"/>
  <c r="DQ243" i="11"/>
  <c r="DR243" i="11" a="1"/>
  <c r="DR243" i="11"/>
  <c r="DG221" i="11" a="1"/>
  <c r="DG221" i="11"/>
  <c r="DI221" i="11" a="1"/>
  <c r="DI221" i="11"/>
  <c r="DH221" i="11" a="1"/>
  <c r="DH221" i="11"/>
  <c r="DK221" i="11" a="1"/>
  <c r="DK221" i="11"/>
  <c r="DF221" i="11" a="1"/>
  <c r="DF221" i="11"/>
  <c r="DJ221" i="11" a="1"/>
  <c r="DJ221" i="11"/>
  <c r="EA337" i="11" a="1"/>
  <c r="EA337" i="11"/>
  <c r="DW337" i="11" a="1"/>
  <c r="DW337" i="11"/>
  <c r="EB337" i="11" a="1"/>
  <c r="EB337" i="11"/>
  <c r="DU337" i="11" a="1"/>
  <c r="DU337" i="11"/>
  <c r="DY337" i="11" a="1"/>
  <c r="DY337" i="11"/>
  <c r="DX337" i="11" a="1"/>
  <c r="DX337" i="11"/>
  <c r="DZ337" i="11" a="1"/>
  <c r="DZ337" i="11"/>
  <c r="DV337" i="11" a="1"/>
  <c r="DV337" i="11"/>
  <c r="DP305" i="11" a="1"/>
  <c r="DP305" i="11"/>
  <c r="DN305" i="11" a="1"/>
  <c r="DN305" i="11"/>
  <c r="DR305" i="11" a="1"/>
  <c r="DR305" i="11"/>
  <c r="DO305" i="11" a="1"/>
  <c r="DO305" i="11"/>
  <c r="DQ305" i="11" a="1"/>
  <c r="DQ305" i="11"/>
  <c r="F209" i="11" a="1"/>
  <c r="F209" i="11"/>
  <c r="AA209" i="11" a="1"/>
  <c r="AA209" i="11"/>
  <c r="Y210" i="11" a="1"/>
  <c r="Y210" i="11"/>
  <c r="AP315" i="11" a="1"/>
  <c r="AP315" i="11"/>
  <c r="DF331" i="11" a="1"/>
  <c r="DF331" i="11"/>
  <c r="DJ331" i="11" a="1"/>
  <c r="DJ331" i="11"/>
  <c r="DG331" i="11" a="1"/>
  <c r="DG331" i="11"/>
  <c r="DI331" i="11" a="1"/>
  <c r="DI331" i="11"/>
  <c r="DK331" i="11" a="1"/>
  <c r="DK331" i="11"/>
  <c r="DH331" i="11" a="1"/>
  <c r="DH331" i="11"/>
  <c r="AO492" i="11" a="1"/>
  <c r="AO492" i="11"/>
  <c r="BW492" i="11"/>
  <c r="BY407" i="11"/>
  <c r="BZ407" i="11"/>
  <c r="BV407" i="11"/>
  <c r="BW407" i="11"/>
  <c r="BX407" i="11"/>
  <c r="AN479" i="11" a="1"/>
  <c r="AN479" i="11"/>
  <c r="BX479" i="11"/>
  <c r="BY479" i="11"/>
  <c r="BZ479" i="11"/>
  <c r="BW479" i="11"/>
  <c r="BV479" i="11"/>
  <c r="DE346" i="11" a="1"/>
  <c r="DE346" i="11"/>
  <c r="DM346" i="11" a="1"/>
  <c r="DM346" i="11"/>
  <c r="DT346" i="11" a="1"/>
  <c r="DT346" i="11"/>
  <c r="DY451" i="11" a="1"/>
  <c r="DY451" i="11"/>
  <c r="DZ451" i="11" a="1"/>
  <c r="DZ451" i="11"/>
  <c r="DW451" i="11" a="1"/>
  <c r="DW451" i="11"/>
  <c r="EA451" i="11" a="1"/>
  <c r="EA451" i="11"/>
  <c r="EB451" i="11" a="1"/>
  <c r="EB451" i="11"/>
  <c r="DU451" i="11" a="1"/>
  <c r="DU451" i="11"/>
  <c r="DV451" i="11" a="1"/>
  <c r="DV451" i="11"/>
  <c r="DX451" i="11" a="1"/>
  <c r="DX451" i="11"/>
  <c r="DG229" i="11" a="1"/>
  <c r="DG229" i="11"/>
  <c r="DJ229" i="11" a="1"/>
  <c r="DJ229" i="11"/>
  <c r="DI229" i="11" a="1"/>
  <c r="DI229" i="11"/>
  <c r="DK229" i="11" a="1"/>
  <c r="DK229" i="11"/>
  <c r="DH229" i="11" a="1"/>
  <c r="DH229" i="11"/>
  <c r="DF229" i="11" a="1"/>
  <c r="DF229" i="11"/>
  <c r="EB47" i="11" a="1"/>
  <c r="EB47" i="11"/>
  <c r="DY47" i="11" a="1"/>
  <c r="DY47" i="11"/>
  <c r="DU47" i="11" a="1"/>
  <c r="DU47" i="11"/>
  <c r="DV47" i="11" a="1"/>
  <c r="DV47" i="11"/>
  <c r="DW47" i="11" a="1"/>
  <c r="DW47" i="11"/>
  <c r="EA47" i="11" a="1"/>
  <c r="EA47" i="11"/>
  <c r="DX47" i="11" a="1"/>
  <c r="DX47" i="11"/>
  <c r="DZ47" i="11" a="1"/>
  <c r="DZ47" i="11"/>
  <c r="DU441" i="11" a="1"/>
  <c r="DU441" i="11"/>
  <c r="EB441" i="11" a="1"/>
  <c r="EB441" i="11"/>
  <c r="EA441" i="11" a="1"/>
  <c r="EA441" i="11"/>
  <c r="DV441" i="11" a="1"/>
  <c r="DV441" i="11"/>
  <c r="DY441" i="11" a="1"/>
  <c r="DY441" i="11"/>
  <c r="DX441" i="11" a="1"/>
  <c r="DX441" i="11"/>
  <c r="DW441" i="11" a="1"/>
  <c r="DW441" i="11"/>
  <c r="DZ441" i="11" a="1"/>
  <c r="DZ441" i="11"/>
  <c r="AN495" i="11" a="1"/>
  <c r="AN495" i="11"/>
  <c r="BX495" i="11"/>
  <c r="BV495" i="11"/>
  <c r="BW495" i="11"/>
  <c r="BZ495" i="11"/>
  <c r="BY495" i="11"/>
  <c r="AN355" i="11" a="1"/>
  <c r="AN355" i="11"/>
  <c r="BV355" i="11"/>
  <c r="BX355" i="11"/>
  <c r="BZ355" i="11"/>
  <c r="BY355" i="11"/>
  <c r="BW355" i="11"/>
  <c r="DV343" i="11" a="1"/>
  <c r="DV343" i="11"/>
  <c r="DX343" i="11" a="1"/>
  <c r="DX343" i="11"/>
  <c r="EA343" i="11" a="1"/>
  <c r="EA343" i="11"/>
  <c r="DY343" i="11" a="1"/>
  <c r="DY343" i="11"/>
  <c r="DU343" i="11" a="1"/>
  <c r="DU343" i="11"/>
  <c r="EB343" i="11" a="1"/>
  <c r="EB343" i="11"/>
  <c r="DZ343" i="11" a="1"/>
  <c r="DZ343" i="11"/>
  <c r="DW343" i="11" a="1"/>
  <c r="DW343" i="11"/>
  <c r="AP458" i="11" a="1"/>
  <c r="AP458" i="11"/>
  <c r="AN63" i="11" a="1"/>
  <c r="AN63" i="11"/>
  <c r="BX63" i="11"/>
  <c r="BY63" i="11"/>
  <c r="BW63" i="11"/>
  <c r="BV63" i="11"/>
  <c r="BZ63" i="11"/>
  <c r="DW349" i="11" a="1"/>
  <c r="DW349" i="11"/>
  <c r="DV349" i="11" a="1"/>
  <c r="DV349" i="11"/>
  <c r="DU349" i="11" a="1"/>
  <c r="DU349" i="11"/>
  <c r="DZ349" i="11" a="1"/>
  <c r="DZ349" i="11"/>
  <c r="DY349" i="11" a="1"/>
  <c r="DY349" i="11"/>
  <c r="EA349" i="11" a="1"/>
  <c r="EA349" i="11"/>
  <c r="EB349" i="11" a="1"/>
  <c r="EB349" i="11"/>
  <c r="DX349" i="11" a="1"/>
  <c r="DX349" i="11"/>
  <c r="DE24" i="11" a="1"/>
  <c r="DE24" i="11"/>
  <c r="DT24" i="11" a="1"/>
  <c r="DT24" i="11"/>
  <c r="DM24" i="11" a="1"/>
  <c r="DM24" i="11"/>
  <c r="DK198" i="11" a="1"/>
  <c r="DK198" i="11"/>
  <c r="DF198" i="11" a="1"/>
  <c r="DF198" i="11"/>
  <c r="DH198" i="11" a="1"/>
  <c r="DH198" i="11"/>
  <c r="DI198" i="11" a="1"/>
  <c r="DI198" i="11"/>
  <c r="DG198" i="11" a="1"/>
  <c r="DG198" i="11"/>
  <c r="DJ198" i="11" a="1"/>
  <c r="DJ198" i="11"/>
  <c r="DE90" i="11" a="1"/>
  <c r="DE90" i="11"/>
  <c r="DM90" i="11" a="1"/>
  <c r="DM90" i="11"/>
  <c r="DT90" i="11" a="1"/>
  <c r="DT90" i="11"/>
  <c r="AO22" i="11" a="1"/>
  <c r="AO22" i="11"/>
  <c r="AN287" i="11" a="1"/>
  <c r="AN287" i="11"/>
  <c r="BV287" i="11"/>
  <c r="CA287" i="11"/>
  <c r="DW321" i="11" a="1"/>
  <c r="DW321" i="11"/>
  <c r="DX321" i="11" a="1"/>
  <c r="DX321" i="11"/>
  <c r="DV321" i="11" a="1"/>
  <c r="DV321" i="11"/>
  <c r="EB321" i="11" a="1"/>
  <c r="EB321" i="11"/>
  <c r="DY321" i="11" a="1"/>
  <c r="DY321" i="11"/>
  <c r="DZ321" i="11" a="1"/>
  <c r="DZ321" i="11"/>
  <c r="EA321" i="11" a="1"/>
  <c r="EA321" i="11"/>
  <c r="DU321" i="11" a="1"/>
  <c r="DU321" i="11"/>
  <c r="DP17" i="11" a="1"/>
  <c r="DP17" i="11"/>
  <c r="DQ17" i="11" a="1"/>
  <c r="DQ17" i="11"/>
  <c r="DO17" i="11" a="1"/>
  <c r="DO17" i="11"/>
  <c r="DR17" i="11" a="1"/>
  <c r="DR17" i="11"/>
  <c r="DN17" i="11" a="1"/>
  <c r="DN17" i="11"/>
  <c r="DM74" i="11" a="1"/>
  <c r="DM74" i="11"/>
  <c r="DE74" i="11" a="1"/>
  <c r="DE74" i="11"/>
  <c r="DT74" i="11" a="1"/>
  <c r="DT74" i="11"/>
  <c r="AR388" i="11" a="1"/>
  <c r="AR388" i="11"/>
  <c r="AO388" i="11" a="1"/>
  <c r="AO388" i="11"/>
  <c r="AQ388" i="11" a="1"/>
  <c r="AQ388" i="11"/>
  <c r="AP388" i="11" a="1"/>
  <c r="AP388" i="11"/>
  <c r="AN118" i="11" a="1"/>
  <c r="AN118" i="11"/>
  <c r="BV118" i="11"/>
  <c r="CA118" i="11"/>
  <c r="AP125" i="11" a="1"/>
  <c r="AP125" i="11"/>
  <c r="DH367" i="11" a="1"/>
  <c r="DH367" i="11"/>
  <c r="DG367" i="11" a="1"/>
  <c r="DG367" i="11"/>
  <c r="DF367" i="11" a="1"/>
  <c r="DF367" i="11"/>
  <c r="DJ367" i="11" a="1"/>
  <c r="DJ367" i="11"/>
  <c r="DK367" i="11" a="1"/>
  <c r="DK367" i="11"/>
  <c r="DI367" i="11" a="1"/>
  <c r="DI367" i="11"/>
  <c r="DK447" i="11" a="1"/>
  <c r="DK447" i="11"/>
  <c r="DI447" i="11" a="1"/>
  <c r="DI447" i="11"/>
  <c r="DG447" i="11" a="1"/>
  <c r="DG447" i="11"/>
  <c r="DF447" i="11" a="1"/>
  <c r="DF447" i="11"/>
  <c r="DH447" i="11" a="1"/>
  <c r="DH447" i="11"/>
  <c r="DJ447" i="11" a="1"/>
  <c r="DJ447" i="11"/>
  <c r="DJ471" i="11" a="1"/>
  <c r="DJ471" i="11"/>
  <c r="DI471" i="11" a="1"/>
  <c r="DI471" i="11"/>
  <c r="DH471" i="11" a="1"/>
  <c r="DH471" i="11"/>
  <c r="DK471" i="11" a="1"/>
  <c r="DK471" i="11"/>
  <c r="DF471" i="11" a="1"/>
  <c r="DF471" i="11"/>
  <c r="DG471" i="11" a="1"/>
  <c r="DG471" i="11"/>
  <c r="AR178" i="11" a="1"/>
  <c r="AR178" i="11"/>
  <c r="AR68" i="11" a="1"/>
  <c r="AR68" i="11"/>
  <c r="BW352" i="11"/>
  <c r="AQ106" i="11" a="1"/>
  <c r="AQ106" i="11"/>
  <c r="BV361" i="11"/>
  <c r="CA361" i="11"/>
  <c r="DO85" i="11" a="1"/>
  <c r="DO85" i="11"/>
  <c r="DQ85" i="11" a="1"/>
  <c r="DQ85" i="11"/>
  <c r="DN85" i="11" a="1"/>
  <c r="DN85" i="11"/>
  <c r="DP85" i="11" a="1"/>
  <c r="DP85" i="11"/>
  <c r="DR85" i="11" a="1"/>
  <c r="DR85" i="11"/>
  <c r="DU227" i="11" a="1"/>
  <c r="DU227" i="11"/>
  <c r="DZ227" i="11" a="1"/>
  <c r="DZ227" i="11"/>
  <c r="EA227" i="11" a="1"/>
  <c r="EA227" i="11"/>
  <c r="DV227" i="11" a="1"/>
  <c r="DV227" i="11"/>
  <c r="DW227" i="11" a="1"/>
  <c r="DW227" i="11"/>
  <c r="EB227" i="11" a="1"/>
  <c r="EB227" i="11"/>
  <c r="DY227" i="11" a="1"/>
  <c r="DY227" i="11"/>
  <c r="DX227" i="11" a="1"/>
  <c r="DX227" i="11"/>
  <c r="AN244" i="11" a="1"/>
  <c r="AN244" i="11"/>
  <c r="DP111" i="11" a="1"/>
  <c r="DP111" i="11"/>
  <c r="DQ111" i="11" a="1"/>
  <c r="DQ111" i="11"/>
  <c r="DR111" i="11" a="1"/>
  <c r="DR111" i="11"/>
  <c r="DO111" i="11" a="1"/>
  <c r="DO111" i="11"/>
  <c r="DN111" i="11" a="1"/>
  <c r="DN111" i="11"/>
  <c r="DH297" i="11" a="1"/>
  <c r="DH297" i="11"/>
  <c r="DI297" i="11" a="1"/>
  <c r="DI297" i="11"/>
  <c r="DG297" i="11" a="1"/>
  <c r="DG297" i="11"/>
  <c r="DK297" i="11" a="1"/>
  <c r="DK297" i="11"/>
  <c r="DF297" i="11" a="1"/>
  <c r="DF297" i="11"/>
  <c r="DJ297" i="11" a="1"/>
  <c r="DJ297" i="11"/>
  <c r="DP315" i="11" a="1"/>
  <c r="DP315" i="11"/>
  <c r="DN315" i="11" a="1"/>
  <c r="DN315" i="11"/>
  <c r="DO315" i="11" a="1"/>
  <c r="DO315" i="11"/>
  <c r="DR315" i="11" a="1"/>
  <c r="DR315" i="11"/>
  <c r="DQ315" i="11" a="1"/>
  <c r="DQ315" i="11"/>
  <c r="DY75" i="11" a="1"/>
  <c r="DY75" i="11"/>
  <c r="DZ75" i="11" a="1"/>
  <c r="DZ75" i="11"/>
  <c r="DW75" i="11" a="1"/>
  <c r="DW75" i="11"/>
  <c r="DU75" i="11" a="1"/>
  <c r="DU75" i="11"/>
  <c r="EA75" i="11" a="1"/>
  <c r="EA75" i="11"/>
  <c r="DV75" i="11" a="1"/>
  <c r="DV75" i="11"/>
  <c r="DX75" i="11" a="1"/>
  <c r="DX75" i="11"/>
  <c r="EB75" i="11" a="1"/>
  <c r="EB75" i="11"/>
  <c r="AN183" i="11" a="1"/>
  <c r="AN183" i="11"/>
  <c r="BZ183" i="11"/>
  <c r="BX183" i="11"/>
  <c r="BY183" i="11"/>
  <c r="BV183" i="11"/>
  <c r="BW183" i="11"/>
  <c r="AN73" i="11" a="1"/>
  <c r="AN73" i="11"/>
  <c r="BW73" i="11"/>
  <c r="BY73" i="11"/>
  <c r="BZ73" i="11"/>
  <c r="BV73" i="11"/>
  <c r="BX73" i="11"/>
  <c r="AO118" i="11" a="1"/>
  <c r="AO118" i="11"/>
  <c r="CE465" i="11"/>
  <c r="DF293" i="11" a="1"/>
  <c r="DF293" i="11"/>
  <c r="DH293" i="11" a="1"/>
  <c r="DH293" i="11"/>
  <c r="DI293" i="11" a="1"/>
  <c r="DI293" i="11"/>
  <c r="DG293" i="11" a="1"/>
  <c r="DG293" i="11"/>
  <c r="DK293" i="11" a="1"/>
  <c r="DK293" i="11"/>
  <c r="DJ293" i="11" a="1"/>
  <c r="DJ293" i="11"/>
  <c r="DK319" i="11" a="1"/>
  <c r="DK319" i="11"/>
  <c r="DI319" i="11" a="1"/>
  <c r="DI319" i="11"/>
  <c r="DG319" i="11" a="1"/>
  <c r="DG319" i="11"/>
  <c r="DF319" i="11" a="1"/>
  <c r="DF319" i="11"/>
  <c r="DJ319" i="11" a="1"/>
  <c r="DJ319" i="11"/>
  <c r="DH319" i="11" a="1"/>
  <c r="DH319" i="11"/>
  <c r="BV255" i="11"/>
  <c r="CA255" i="11"/>
  <c r="AN77" i="11" a="1"/>
  <c r="AN77" i="11"/>
  <c r="BW77" i="11"/>
  <c r="BZ77" i="11"/>
  <c r="BY77" i="11"/>
  <c r="BX77" i="11"/>
  <c r="BV77" i="11"/>
  <c r="AN367" i="11" a="1"/>
  <c r="AN367" i="11"/>
  <c r="BY367" i="11"/>
  <c r="BZ367" i="11"/>
  <c r="BX367" i="11"/>
  <c r="BV367" i="11"/>
  <c r="BW367" i="11"/>
  <c r="DP77" i="11" a="1"/>
  <c r="DP77" i="11"/>
  <c r="DN77" i="11" a="1"/>
  <c r="DN77" i="11"/>
  <c r="DQ77" i="11" a="1"/>
  <c r="DQ77" i="11"/>
  <c r="DO77" i="11" a="1"/>
  <c r="DO77" i="11"/>
  <c r="DR77" i="11" a="1"/>
  <c r="DR77" i="11"/>
  <c r="BW114" i="11"/>
  <c r="BX114" i="11"/>
  <c r="DV433" i="11" a="1"/>
  <c r="DV433" i="11"/>
  <c r="EA433" i="11" a="1"/>
  <c r="EA433" i="11"/>
  <c r="EB433" i="11" a="1"/>
  <c r="EB433" i="11"/>
  <c r="DU433" i="11" a="1"/>
  <c r="DU433" i="11"/>
  <c r="DY433" i="11" a="1"/>
  <c r="DY433" i="11"/>
  <c r="DZ433" i="11" a="1"/>
  <c r="DZ433" i="11"/>
  <c r="DX433" i="11" a="1"/>
  <c r="DX433" i="11"/>
  <c r="DW433" i="11" a="1"/>
  <c r="DW433" i="11"/>
  <c r="AQ444" i="11" a="1"/>
  <c r="AQ444" i="11"/>
  <c r="AP444" i="11" a="1"/>
  <c r="AP444" i="11"/>
  <c r="AO444" i="11" a="1"/>
  <c r="AO444" i="11"/>
  <c r="AR444" i="11" a="1"/>
  <c r="AR444" i="11"/>
  <c r="DK201" i="11" a="1"/>
  <c r="DK201" i="11"/>
  <c r="DH201" i="11" a="1"/>
  <c r="DH201" i="11"/>
  <c r="DG201" i="11" a="1"/>
  <c r="DG201" i="11"/>
  <c r="DJ201" i="11" a="1"/>
  <c r="DJ201" i="11"/>
  <c r="DF201" i="11" a="1"/>
  <c r="DF201" i="11"/>
  <c r="DI201" i="11" a="1"/>
  <c r="DI201" i="11"/>
  <c r="AO489" i="11" a="1"/>
  <c r="AO489" i="11"/>
  <c r="DJ91" i="11" a="1"/>
  <c r="DJ91" i="11"/>
  <c r="DF91" i="11" a="1"/>
  <c r="DF91" i="11"/>
  <c r="DG91" i="11" a="1"/>
  <c r="DG91" i="11"/>
  <c r="DI91" i="11" a="1"/>
  <c r="DI91" i="11"/>
  <c r="DH91" i="11" a="1"/>
  <c r="DH91" i="11"/>
  <c r="DK91" i="11" a="1"/>
  <c r="DK91" i="11"/>
  <c r="DQ434" i="11" a="1"/>
  <c r="DQ434" i="11"/>
  <c r="DO434" i="11" a="1"/>
  <c r="DO434" i="11"/>
  <c r="DP434" i="11" a="1"/>
  <c r="DP434" i="11"/>
  <c r="DR434" i="11" a="1"/>
  <c r="DR434" i="11"/>
  <c r="DN434" i="11" a="1"/>
  <c r="DN434" i="11"/>
  <c r="DR99" i="11" a="1"/>
  <c r="DR99" i="11"/>
  <c r="DQ99" i="11" a="1"/>
  <c r="DQ99" i="11"/>
  <c r="DN99" i="11" a="1"/>
  <c r="DN99" i="11"/>
  <c r="DP99" i="11" a="1"/>
  <c r="DP99" i="11"/>
  <c r="DO99" i="11" a="1"/>
  <c r="DO99" i="11"/>
  <c r="BV325" i="11"/>
  <c r="CA325" i="11"/>
  <c r="AQ480" i="11" a="1"/>
  <c r="AQ480" i="11"/>
  <c r="DP463" i="11" a="1"/>
  <c r="DP463" i="11"/>
  <c r="DO463" i="11" a="1"/>
  <c r="DO463" i="11"/>
  <c r="DR463" i="11" a="1"/>
  <c r="DR463" i="11"/>
  <c r="DN463" i="11" a="1"/>
  <c r="DN463" i="11"/>
  <c r="DQ463" i="11" a="1"/>
  <c r="DQ463" i="11"/>
  <c r="AN43" i="11" a="1"/>
  <c r="AN43" i="11"/>
  <c r="BX43" i="11"/>
  <c r="BY43" i="11"/>
  <c r="BZ43" i="11"/>
  <c r="BW43" i="11"/>
  <c r="BV43" i="11"/>
  <c r="DQ245" i="11" a="1"/>
  <c r="DQ245" i="11"/>
  <c r="DN245" i="11" a="1"/>
  <c r="DN245" i="11"/>
  <c r="DR245" i="11" a="1"/>
  <c r="DR245" i="11"/>
  <c r="DO245" i="11" a="1"/>
  <c r="DO245" i="11"/>
  <c r="DP245" i="11" a="1"/>
  <c r="DP245" i="11"/>
  <c r="AN87" i="11" a="1"/>
  <c r="AN87" i="11"/>
  <c r="BV87" i="11"/>
  <c r="CA87" i="11"/>
  <c r="DW121" i="11" a="1"/>
  <c r="DW121" i="11"/>
  <c r="DY121" i="11" a="1"/>
  <c r="DY121" i="11"/>
  <c r="DV121" i="11" a="1"/>
  <c r="DV121" i="11"/>
  <c r="EA121" i="11" a="1"/>
  <c r="EA121" i="11"/>
  <c r="DZ121" i="11" a="1"/>
  <c r="DZ121" i="11"/>
  <c r="DU121" i="11" a="1"/>
  <c r="DU121" i="11"/>
  <c r="EB121" i="11" a="1"/>
  <c r="EB121" i="11"/>
  <c r="DX121" i="11" a="1"/>
  <c r="DX121" i="11"/>
  <c r="DE322" i="11" a="1"/>
  <c r="DE322" i="11"/>
  <c r="DT322" i="11" a="1"/>
  <c r="DT322" i="11"/>
  <c r="DM322" i="11" a="1"/>
  <c r="DM322" i="11"/>
  <c r="AN123" i="11" a="1"/>
  <c r="AN123" i="11"/>
  <c r="BV123" i="11"/>
  <c r="CA123" i="11"/>
  <c r="DN81" i="11" a="1"/>
  <c r="DN81" i="11"/>
  <c r="DQ81" i="11" a="1"/>
  <c r="DQ81" i="11"/>
  <c r="DP81" i="11" a="1"/>
  <c r="DP81" i="11"/>
  <c r="DR81" i="11" a="1"/>
  <c r="DR81" i="11"/>
  <c r="DO81" i="11" a="1"/>
  <c r="DO81" i="11"/>
  <c r="AP336" i="11" a="1"/>
  <c r="AP336" i="11"/>
  <c r="DJ213" i="11" a="1"/>
  <c r="DJ213" i="11"/>
  <c r="DG213" i="11" a="1"/>
  <c r="DG213" i="11"/>
  <c r="DH213" i="11" a="1"/>
  <c r="DH213" i="11"/>
  <c r="DF213" i="11" a="1"/>
  <c r="DF213" i="11"/>
  <c r="DI213" i="11" a="1"/>
  <c r="DI213" i="11"/>
  <c r="DK213" i="11" a="1"/>
  <c r="DK213" i="11"/>
  <c r="AN363" i="11" a="1"/>
  <c r="AN363" i="11"/>
  <c r="AN293" i="11" a="1"/>
  <c r="AN293" i="11"/>
  <c r="BV293" i="11"/>
  <c r="CA293" i="11"/>
  <c r="DE230" i="11" a="1"/>
  <c r="DE230" i="11"/>
  <c r="DM230" i="11" a="1"/>
  <c r="DM230" i="11"/>
  <c r="DT230" i="11" a="1"/>
  <c r="DT230" i="11"/>
  <c r="DR255" i="11" a="1"/>
  <c r="DR255" i="11"/>
  <c r="DO255" i="11" a="1"/>
  <c r="DO255" i="11"/>
  <c r="DP255" i="11" a="1"/>
  <c r="DP255" i="11"/>
  <c r="DQ255" i="11" a="1"/>
  <c r="DQ255" i="11"/>
  <c r="DN255" i="11" a="1"/>
  <c r="DN255" i="11"/>
  <c r="DM78" i="11" a="1"/>
  <c r="DM78" i="11"/>
  <c r="DT78" i="11" a="1"/>
  <c r="DT78" i="11"/>
  <c r="DE78" i="11" a="1"/>
  <c r="DE78" i="11"/>
  <c r="AR255" i="11" a="1"/>
  <c r="AR255" i="11"/>
  <c r="DV205" i="11" a="1"/>
  <c r="DV205" i="11"/>
  <c r="DZ205" i="11" a="1"/>
  <c r="DZ205" i="11"/>
  <c r="DX205" i="11" a="1"/>
  <c r="DX205" i="11"/>
  <c r="DY205" i="11" a="1"/>
  <c r="DY205" i="11"/>
  <c r="EA205" i="11" a="1"/>
  <c r="EA205" i="11"/>
  <c r="DW205" i="11" a="1"/>
  <c r="DW205" i="11"/>
  <c r="EB205" i="11" a="1"/>
  <c r="EB205" i="11"/>
  <c r="DU205" i="11" a="1"/>
  <c r="DU205" i="11"/>
  <c r="DT110" i="11" a="1"/>
  <c r="DT110" i="11"/>
  <c r="DE110" i="11" a="1"/>
  <c r="DE110" i="11"/>
  <c r="DM110" i="11" a="1"/>
  <c r="DM110" i="11"/>
  <c r="AP110" i="11" a="1"/>
  <c r="AP110" i="11"/>
  <c r="EA453" i="11" a="1"/>
  <c r="EA453" i="11"/>
  <c r="DX453" i="11" a="1"/>
  <c r="DX453" i="11"/>
  <c r="DU453" i="11" a="1"/>
  <c r="DU453" i="11"/>
  <c r="EB453" i="11" a="1"/>
  <c r="EB453" i="11"/>
  <c r="DV453" i="11" a="1"/>
  <c r="DV453" i="11"/>
  <c r="DW453" i="11" a="1"/>
  <c r="DW453" i="11"/>
  <c r="DZ453" i="11" a="1"/>
  <c r="DZ453" i="11"/>
  <c r="DY453" i="11" a="1"/>
  <c r="DY453" i="11"/>
  <c r="DR179" i="11" a="1"/>
  <c r="DR179" i="11"/>
  <c r="DQ179" i="11" a="1"/>
  <c r="DQ179" i="11"/>
  <c r="DP179" i="11" a="1"/>
  <c r="DP179" i="11"/>
  <c r="DO179" i="11" a="1"/>
  <c r="DO179" i="11"/>
  <c r="DN179" i="11" a="1"/>
  <c r="DN179" i="11"/>
  <c r="DK369" i="11" a="1"/>
  <c r="DK369" i="11"/>
  <c r="DG369" i="11" a="1"/>
  <c r="DG369" i="11"/>
  <c r="DJ369" i="11" a="1"/>
  <c r="DJ369" i="11"/>
  <c r="DH369" i="11" a="1"/>
  <c r="DH369" i="11"/>
  <c r="DF369" i="11" a="1"/>
  <c r="DF369" i="11"/>
  <c r="DI369" i="11" a="1"/>
  <c r="DI369" i="11"/>
  <c r="DN389" i="11" a="1"/>
  <c r="DN389" i="11"/>
  <c r="DR389" i="11" a="1"/>
  <c r="DR389" i="11"/>
  <c r="DP389" i="11" a="1"/>
  <c r="DP389" i="11"/>
  <c r="DQ389" i="11" a="1"/>
  <c r="DQ389" i="11"/>
  <c r="DO389" i="11" a="1"/>
  <c r="DO389" i="11"/>
  <c r="DE484" i="11" a="1"/>
  <c r="DE484" i="11"/>
  <c r="DT484" i="11" a="1"/>
  <c r="DT484" i="11"/>
  <c r="DM484" i="11" a="1"/>
  <c r="DM484" i="11"/>
  <c r="BW301" i="11"/>
  <c r="BX301" i="11"/>
  <c r="BV301" i="11"/>
  <c r="BY301" i="11"/>
  <c r="BZ301" i="11"/>
  <c r="AR86" i="11" a="1"/>
  <c r="AR86" i="11"/>
  <c r="DP493" i="11" a="1"/>
  <c r="DP493" i="11"/>
  <c r="DN493" i="11" a="1"/>
  <c r="DN493" i="11"/>
  <c r="DO493" i="11" a="1"/>
  <c r="DO493" i="11"/>
  <c r="DR493" i="11" a="1"/>
  <c r="DR493" i="11"/>
  <c r="DQ493" i="11" a="1"/>
  <c r="DQ493" i="11"/>
  <c r="AN95" i="11" a="1"/>
  <c r="AN95" i="11"/>
  <c r="BZ95" i="11"/>
  <c r="BV95" i="11"/>
  <c r="BY95" i="11"/>
  <c r="BW95" i="11"/>
  <c r="BX95" i="11"/>
  <c r="AO87" i="11" a="1"/>
  <c r="AO87" i="11"/>
  <c r="DR87" i="11" a="1"/>
  <c r="DR87" i="11"/>
  <c r="DQ87" i="11" a="1"/>
  <c r="DQ87" i="11"/>
  <c r="DO87" i="11" a="1"/>
  <c r="DO87" i="11"/>
  <c r="DN87" i="11" a="1"/>
  <c r="DN87" i="11"/>
  <c r="DP87" i="11" a="1"/>
  <c r="DP87" i="11"/>
  <c r="DN147" i="11" a="1"/>
  <c r="DN147" i="11"/>
  <c r="DQ147" i="11" a="1"/>
  <c r="DQ147" i="11"/>
  <c r="DO147" i="11" a="1"/>
  <c r="DO147" i="11"/>
  <c r="DP147" i="11" a="1"/>
  <c r="DP147" i="11"/>
  <c r="DR147" i="11" a="1"/>
  <c r="DR147" i="11"/>
  <c r="DN197" i="11" a="1"/>
  <c r="DN197" i="11"/>
  <c r="DO197" i="11" a="1"/>
  <c r="DO197" i="11"/>
  <c r="DR197" i="11" a="1"/>
  <c r="DR197" i="11"/>
  <c r="DP197" i="11" a="1"/>
  <c r="DP197" i="11"/>
  <c r="DQ197" i="11" a="1"/>
  <c r="DQ197" i="11"/>
  <c r="AB248" i="11"/>
  <c r="U248" i="11" a="1"/>
  <c r="U248" i="11"/>
  <c r="AP225" i="11" a="1"/>
  <c r="AP225" i="11"/>
  <c r="AN194" i="11" a="1"/>
  <c r="AN194" i="11"/>
  <c r="AP194" i="11" a="1"/>
  <c r="AP194" i="11"/>
  <c r="AQ194" i="11" a="1"/>
  <c r="AQ194" i="11"/>
  <c r="AO194" i="11" a="1"/>
  <c r="AO194" i="11"/>
  <c r="AR194" i="11" a="1"/>
  <c r="AR194" i="11"/>
  <c r="DZ309" i="11" a="1"/>
  <c r="DZ309" i="11"/>
  <c r="DX309" i="11" a="1"/>
  <c r="DX309" i="11"/>
  <c r="DU309" i="11" a="1"/>
  <c r="DU309" i="11"/>
  <c r="EA309" i="11" a="1"/>
  <c r="EA309" i="11"/>
  <c r="EB309" i="11" a="1"/>
  <c r="EB309" i="11"/>
  <c r="DY309" i="11" a="1"/>
  <c r="DY309" i="11"/>
  <c r="DW309" i="11" a="1"/>
  <c r="DW309" i="11"/>
  <c r="DV309" i="11" a="1"/>
  <c r="DV309" i="11"/>
  <c r="AO468" i="11" a="1"/>
  <c r="AO468" i="11"/>
  <c r="AN49" i="11" a="1"/>
  <c r="AN49" i="11"/>
  <c r="BY49" i="11"/>
  <c r="BV49" i="11"/>
  <c r="BW49" i="11"/>
  <c r="BX49" i="11"/>
  <c r="BZ49" i="11"/>
  <c r="AQ353" i="11" a="1"/>
  <c r="AQ353" i="11"/>
  <c r="BX76" i="11"/>
  <c r="BV76" i="11"/>
  <c r="BY76" i="11"/>
  <c r="BW76" i="11"/>
  <c r="BZ76" i="11"/>
  <c r="AN111" i="11" a="1"/>
  <c r="AN111" i="11"/>
  <c r="BX111" i="11"/>
  <c r="BZ111" i="11"/>
  <c r="BW111" i="11"/>
  <c r="BV111" i="11"/>
  <c r="BY111" i="11"/>
  <c r="AN324" i="11" a="1"/>
  <c r="AN324" i="11"/>
  <c r="BZ324" i="11"/>
  <c r="BX324" i="11"/>
  <c r="BW324" i="11"/>
  <c r="AN319" i="11" a="1"/>
  <c r="AN319" i="11"/>
  <c r="AN387" i="11" a="1"/>
  <c r="AN387" i="11"/>
  <c r="BV387" i="11"/>
  <c r="BX387" i="11"/>
  <c r="BY387" i="11"/>
  <c r="BW387" i="11"/>
  <c r="BZ387" i="11"/>
  <c r="AO42" i="11" a="1"/>
  <c r="AO42" i="11"/>
  <c r="AQ42" i="11" a="1"/>
  <c r="AQ42" i="11"/>
  <c r="AR42" i="11" a="1"/>
  <c r="AR42" i="11"/>
  <c r="AP42" i="11" a="1"/>
  <c r="AP42" i="11"/>
  <c r="DK11" i="11" a="1"/>
  <c r="DK11" i="11"/>
  <c r="DH11" i="11" a="1"/>
  <c r="DH11" i="11"/>
  <c r="DJ11" i="11" a="1"/>
  <c r="DJ11" i="11"/>
  <c r="DG11" i="11" a="1"/>
  <c r="DG11" i="11"/>
  <c r="DI11" i="11" a="1"/>
  <c r="DI11" i="11"/>
  <c r="DF11" i="11" a="1"/>
  <c r="DF11" i="11"/>
  <c r="DH427" i="11" a="1"/>
  <c r="DH427" i="11"/>
  <c r="DI427" i="11" a="1"/>
  <c r="DI427" i="11"/>
  <c r="DJ427" i="11" a="1"/>
  <c r="DJ427" i="11"/>
  <c r="DK427" i="11" a="1"/>
  <c r="DK427" i="11"/>
  <c r="DF427" i="11" a="1"/>
  <c r="DF427" i="11"/>
  <c r="DG427" i="11" a="1"/>
  <c r="DG427" i="11"/>
  <c r="AN475" i="11" a="1"/>
  <c r="AN475" i="11"/>
  <c r="BZ475" i="11"/>
  <c r="BY475" i="11"/>
  <c r="BX475" i="11"/>
  <c r="BW475" i="11"/>
  <c r="BV475" i="11"/>
  <c r="AN85" i="11" a="1"/>
  <c r="AN85" i="11"/>
  <c r="BY85" i="11"/>
  <c r="BZ85" i="11"/>
  <c r="BX85" i="11"/>
  <c r="BW85" i="11"/>
  <c r="BV85" i="11"/>
  <c r="DO455" i="11" a="1"/>
  <c r="DO455" i="11"/>
  <c r="DN455" i="11" a="1"/>
  <c r="DN455" i="11"/>
  <c r="DP455" i="11" a="1"/>
  <c r="DP455" i="11"/>
  <c r="DR455" i="11" a="1"/>
  <c r="DR455" i="11"/>
  <c r="DQ455" i="11" a="1"/>
  <c r="DQ455" i="11"/>
  <c r="AR325" i="11" a="1"/>
  <c r="AR325" i="11"/>
  <c r="AN159" i="11" a="1"/>
  <c r="AN159" i="11"/>
  <c r="BV159" i="11"/>
  <c r="BY159" i="11"/>
  <c r="BW159" i="11"/>
  <c r="BX159" i="11"/>
  <c r="BZ159" i="11"/>
  <c r="DE460" i="11" a="1"/>
  <c r="DE460" i="11"/>
  <c r="DT460" i="11" a="1"/>
  <c r="DT460" i="11"/>
  <c r="DM460" i="11" a="1"/>
  <c r="DM460" i="11"/>
  <c r="AR176" i="11" a="1"/>
  <c r="AR176" i="11"/>
  <c r="DN457" i="11" a="1"/>
  <c r="DN457" i="11"/>
  <c r="DO457" i="11" a="1"/>
  <c r="DO457" i="11"/>
  <c r="DQ457" i="11" a="1"/>
  <c r="DQ457" i="11"/>
  <c r="DR457" i="11" a="1"/>
  <c r="DR457" i="11"/>
  <c r="DP457" i="11" a="1"/>
  <c r="DP457" i="11"/>
  <c r="AP147" i="11" a="1"/>
  <c r="AP147" i="11"/>
  <c r="DO241" i="11" a="1"/>
  <c r="DO241" i="11"/>
  <c r="DQ241" i="11" a="1"/>
  <c r="DQ241" i="11"/>
  <c r="DN241" i="11" a="1"/>
  <c r="DN241" i="11"/>
  <c r="DP241" i="11" a="1"/>
  <c r="DP241" i="11"/>
  <c r="DR241" i="11" a="1"/>
  <c r="DR241" i="11"/>
  <c r="DN48" i="11" a="1"/>
  <c r="DN48" i="11"/>
  <c r="DQ48" i="11" a="1"/>
  <c r="DQ48" i="11"/>
  <c r="DO48" i="11" a="1"/>
  <c r="DO48" i="11"/>
  <c r="DR48" i="11" a="1"/>
  <c r="DR48" i="11"/>
  <c r="DP48" i="11" a="1"/>
  <c r="DP48" i="11"/>
  <c r="AR96" i="11" a="1"/>
  <c r="AR96" i="11"/>
  <c r="AQ96" i="11" a="1"/>
  <c r="AQ96" i="11"/>
  <c r="AO96" i="11" a="1"/>
  <c r="AO96" i="11"/>
  <c r="AP96" i="11" a="1"/>
  <c r="AP96" i="11"/>
  <c r="AQ50" i="11" a="1"/>
  <c r="AQ50" i="11"/>
  <c r="AN50" i="11" a="1"/>
  <c r="AN50" i="11"/>
  <c r="AR50" i="11" a="1"/>
  <c r="AR50" i="11"/>
  <c r="AP50" i="11" a="1"/>
  <c r="AP50" i="11"/>
  <c r="AO50" i="11" a="1"/>
  <c r="AO50" i="11"/>
  <c r="DU363" i="11" a="1"/>
  <c r="DU363" i="11"/>
  <c r="DX363" i="11" a="1"/>
  <c r="DX363" i="11"/>
  <c r="DY363" i="11" a="1"/>
  <c r="DY363" i="11"/>
  <c r="DW363" i="11" a="1"/>
  <c r="DW363" i="11"/>
  <c r="EB363" i="11" a="1"/>
  <c r="EB363" i="11"/>
  <c r="DV363" i="11" a="1"/>
  <c r="DV363" i="11"/>
  <c r="DZ363" i="11" a="1"/>
  <c r="DZ363" i="11"/>
  <c r="EA363" i="11" a="1"/>
  <c r="EA363" i="11"/>
  <c r="AP345" i="11" a="1"/>
  <c r="AP345" i="11"/>
  <c r="DF485" i="11" a="1"/>
  <c r="DF485" i="11"/>
  <c r="DK485" i="11" a="1"/>
  <c r="DK485" i="11"/>
  <c r="DI485" i="11" a="1"/>
  <c r="DI485" i="11"/>
  <c r="DG485" i="11" a="1"/>
  <c r="DG485" i="11"/>
  <c r="DJ485" i="11" a="1"/>
  <c r="DJ485" i="11"/>
  <c r="DH485" i="11" a="1"/>
  <c r="DH485" i="11"/>
  <c r="BY324" i="11"/>
  <c r="DR41" i="11" a="1"/>
  <c r="DR41" i="11"/>
  <c r="DN41" i="11" a="1"/>
  <c r="DN41" i="11"/>
  <c r="DQ41" i="11" a="1"/>
  <c r="DQ41" i="11"/>
  <c r="DP41" i="11" a="1"/>
  <c r="DP41" i="11"/>
  <c r="DO41" i="11" a="1"/>
  <c r="DO41" i="11"/>
  <c r="DO419" i="11" a="1"/>
  <c r="DO419" i="11"/>
  <c r="DP419" i="11" a="1"/>
  <c r="DP419" i="11"/>
  <c r="DN419" i="11" a="1"/>
  <c r="DN419" i="11"/>
  <c r="DR419" i="11" a="1"/>
  <c r="DR419" i="11"/>
  <c r="DQ419" i="11" a="1"/>
  <c r="DQ419" i="11"/>
  <c r="EA497" i="11" a="1"/>
  <c r="EA497" i="11"/>
  <c r="DV497" i="11" a="1"/>
  <c r="DV497" i="11"/>
  <c r="DX497" i="11" a="1"/>
  <c r="DX497" i="11"/>
  <c r="DZ497" i="11" a="1"/>
  <c r="DZ497" i="11"/>
  <c r="DY497" i="11" a="1"/>
  <c r="DY497" i="11"/>
  <c r="DW497" i="11" a="1"/>
  <c r="DW497" i="11"/>
  <c r="DU497" i="11" a="1"/>
  <c r="DU497" i="11"/>
  <c r="EB497" i="11" a="1"/>
  <c r="EB497" i="11"/>
  <c r="T44" i="11" a="1"/>
  <c r="T44" i="11"/>
  <c r="G44" i="11" a="1"/>
  <c r="G44" i="11"/>
  <c r="H44" i="11" a="1"/>
  <c r="H44" i="11"/>
  <c r="AP47" i="11" a="1"/>
  <c r="AP47" i="11"/>
  <c r="AN113" i="11" a="1"/>
  <c r="AN113" i="11"/>
  <c r="BV113" i="11"/>
  <c r="CA113" i="11"/>
  <c r="DU129" i="11" a="1"/>
  <c r="DU129" i="11"/>
  <c r="DV129" i="11" a="1"/>
  <c r="DV129" i="11"/>
  <c r="DX129" i="11" a="1"/>
  <c r="DX129" i="11"/>
  <c r="DY129" i="11" a="1"/>
  <c r="DY129" i="11"/>
  <c r="DW129" i="11" a="1"/>
  <c r="DW129" i="11"/>
  <c r="EA129" i="11" a="1"/>
  <c r="EA129" i="11"/>
  <c r="EB129" i="11" a="1"/>
  <c r="EB129" i="11"/>
  <c r="DZ129" i="11" a="1"/>
  <c r="DZ129" i="11"/>
  <c r="AR332" i="11" a="1"/>
  <c r="AR332" i="11"/>
  <c r="AN365" i="11" a="1"/>
  <c r="AN365" i="11"/>
  <c r="BY365" i="11"/>
  <c r="BV365" i="11"/>
  <c r="BW365" i="11"/>
  <c r="BZ365" i="11"/>
  <c r="BX365" i="11"/>
  <c r="DQ499" i="11" a="1"/>
  <c r="DQ499" i="11"/>
  <c r="DN499" i="11" a="1"/>
  <c r="DN499" i="11"/>
  <c r="DP499" i="11" a="1"/>
  <c r="DP499" i="11"/>
  <c r="DO499" i="11" a="1"/>
  <c r="DO499" i="11"/>
  <c r="DR499" i="11" a="1"/>
  <c r="DR499" i="11"/>
  <c r="DW15" i="11" a="1"/>
  <c r="DW15" i="11"/>
  <c r="DY15" i="11" a="1"/>
  <c r="DY15" i="11"/>
  <c r="EA15" i="11" a="1"/>
  <c r="EA15" i="11"/>
  <c r="DV15" i="11" a="1"/>
  <c r="DV15" i="11"/>
  <c r="EB15" i="11" a="1"/>
  <c r="EB15" i="11"/>
  <c r="DX15" i="11" a="1"/>
  <c r="DX15" i="11"/>
  <c r="DZ15" i="11" a="1"/>
  <c r="DZ15" i="11"/>
  <c r="DU15" i="11" a="1"/>
  <c r="DU15" i="11"/>
  <c r="AR470" i="11" a="1"/>
  <c r="AR470" i="11"/>
  <c r="AN23" i="11" a="1"/>
  <c r="AN23" i="11"/>
  <c r="BV23" i="11"/>
  <c r="DW333" i="11" a="1"/>
  <c r="DW333" i="11"/>
  <c r="DU333" i="11" a="1"/>
  <c r="DU333" i="11"/>
  <c r="DV333" i="11" a="1"/>
  <c r="DV333" i="11"/>
  <c r="DZ333" i="11" a="1"/>
  <c r="DZ333" i="11"/>
  <c r="EB333" i="11" a="1"/>
  <c r="EB333" i="11"/>
  <c r="DX333" i="11" a="1"/>
  <c r="DX333" i="11"/>
  <c r="DY333" i="11" a="1"/>
  <c r="DY333" i="11"/>
  <c r="EA333" i="11" a="1"/>
  <c r="EA333" i="11"/>
  <c r="AN235" i="11" a="1"/>
  <c r="AN235" i="11"/>
  <c r="BV235" i="11"/>
  <c r="CA235" i="11"/>
  <c r="AN91" i="11" a="1"/>
  <c r="AN91" i="11"/>
  <c r="BX91" i="11"/>
  <c r="BV91" i="11"/>
  <c r="BW91" i="11"/>
  <c r="BY91" i="11"/>
  <c r="BZ91" i="11"/>
  <c r="DN235" i="11" a="1"/>
  <c r="DN235" i="11"/>
  <c r="DP235" i="11" a="1"/>
  <c r="DP235" i="11"/>
  <c r="DO235" i="11" a="1"/>
  <c r="DO235" i="11"/>
  <c r="DR235" i="11" a="1"/>
  <c r="DR235" i="11"/>
  <c r="DQ235" i="11" a="1"/>
  <c r="DQ235" i="11"/>
  <c r="DG473" i="11" a="1"/>
  <c r="DG473" i="11"/>
  <c r="DJ473" i="11" a="1"/>
  <c r="DJ473" i="11"/>
  <c r="DI473" i="11" a="1"/>
  <c r="DI473" i="11"/>
  <c r="DH473" i="11" a="1"/>
  <c r="DH473" i="11"/>
  <c r="DK473" i="11" a="1"/>
  <c r="DK473" i="11"/>
  <c r="DF473" i="11" a="1"/>
  <c r="DF473" i="11"/>
  <c r="AQ351" i="11" a="1"/>
  <c r="AQ351" i="11"/>
  <c r="DN443" i="11" a="1"/>
  <c r="DN443" i="11"/>
  <c r="DP443" i="11" a="1"/>
  <c r="DP443" i="11"/>
  <c r="DQ443" i="11" a="1"/>
  <c r="DQ443" i="11"/>
  <c r="DR443" i="11" a="1"/>
  <c r="DR443" i="11"/>
  <c r="DO443" i="11" a="1"/>
  <c r="DO443" i="11"/>
  <c r="U429" i="11" a="1"/>
  <c r="U429" i="11"/>
  <c r="AB429" i="11"/>
  <c r="AQ487" i="11" a="1"/>
  <c r="AQ487" i="11"/>
  <c r="DM432" i="11" a="1"/>
  <c r="DM432" i="11"/>
  <c r="DE432" i="11" a="1"/>
  <c r="DE432" i="11"/>
  <c r="DT432" i="11" a="1"/>
  <c r="DT432" i="11"/>
  <c r="BV83" i="11"/>
  <c r="CA83" i="11"/>
  <c r="DK207" i="11" a="1"/>
  <c r="DK207" i="11"/>
  <c r="DG207" i="11" a="1"/>
  <c r="DG207" i="11"/>
  <c r="DH207" i="11" a="1"/>
  <c r="DH207" i="11"/>
  <c r="DF207" i="11" a="1"/>
  <c r="DF207" i="11"/>
  <c r="DI207" i="11" a="1"/>
  <c r="DI207" i="11"/>
  <c r="DJ207" i="11" a="1"/>
  <c r="DJ207" i="11"/>
  <c r="AN476" i="11" a="1"/>
  <c r="AN476" i="11"/>
  <c r="AR476" i="11" a="1"/>
  <c r="AR476" i="11"/>
  <c r="AP476" i="11" a="1"/>
  <c r="AP476" i="11"/>
  <c r="AO476" i="11" a="1"/>
  <c r="AO476" i="11"/>
  <c r="DT214" i="11" a="1"/>
  <c r="DT214" i="11"/>
  <c r="DE214" i="11" a="1"/>
  <c r="DE214" i="11"/>
  <c r="DM214" i="11" a="1"/>
  <c r="DM214" i="11"/>
  <c r="DE364" i="11" a="1"/>
  <c r="DE364" i="11"/>
  <c r="DM364" i="11" a="1"/>
  <c r="DM364" i="11"/>
  <c r="DT364" i="11" a="1"/>
  <c r="DT364" i="11"/>
  <c r="BV117" i="11"/>
  <c r="CA117" i="11"/>
  <c r="DW283" i="11" a="1"/>
  <c r="DW283" i="11"/>
  <c r="DU283" i="11" a="1"/>
  <c r="DU283" i="11"/>
  <c r="DZ283" i="11" a="1"/>
  <c r="DZ283" i="11"/>
  <c r="DX283" i="11" a="1"/>
  <c r="DX283" i="11"/>
  <c r="DV283" i="11" a="1"/>
  <c r="DV283" i="11"/>
  <c r="DY283" i="11" a="1"/>
  <c r="DY283" i="11"/>
  <c r="EA283" i="11" a="1"/>
  <c r="EA283" i="11"/>
  <c r="EB283" i="11" a="1"/>
  <c r="EB283" i="11"/>
  <c r="DE498" i="11" a="1"/>
  <c r="DE498" i="11"/>
  <c r="DM498" i="11" a="1"/>
  <c r="DM498" i="11"/>
  <c r="DT498" i="11" a="1"/>
  <c r="DT498" i="11"/>
  <c r="DY341" i="11" a="1"/>
  <c r="DY341" i="11"/>
  <c r="DZ341" i="11" a="1"/>
  <c r="DZ341" i="11"/>
  <c r="EB341" i="11" a="1"/>
  <c r="EB341" i="11"/>
  <c r="EA341" i="11" a="1"/>
  <c r="EA341" i="11"/>
  <c r="DW341" i="11" a="1"/>
  <c r="DW341" i="11"/>
  <c r="DV341" i="11" a="1"/>
  <c r="DV341" i="11"/>
  <c r="DU341" i="11" a="1"/>
  <c r="DU341" i="11"/>
  <c r="DX341" i="11" a="1"/>
  <c r="DX341" i="11"/>
  <c r="BZ180" i="11"/>
  <c r="BW180" i="11"/>
  <c r="BX180" i="11"/>
  <c r="BY180" i="11"/>
  <c r="AN180" i="11" a="1"/>
  <c r="AN180" i="11"/>
  <c r="DH127" i="11" a="1"/>
  <c r="DH127" i="11"/>
  <c r="DF127" i="11" a="1"/>
  <c r="DF127" i="11"/>
  <c r="DI127" i="11" a="1"/>
  <c r="DI127" i="11"/>
  <c r="DG127" i="11" a="1"/>
  <c r="DG127" i="11"/>
  <c r="DK127" i="11" a="1"/>
  <c r="DK127" i="11"/>
  <c r="DJ127" i="11" a="1"/>
  <c r="DJ127" i="11"/>
  <c r="T208" i="11" a="1"/>
  <c r="T208" i="11"/>
  <c r="G208" i="11" a="1"/>
  <c r="G208" i="11"/>
  <c r="H208" i="11" a="1"/>
  <c r="H208" i="11"/>
  <c r="AN477" i="11" a="1"/>
  <c r="AN477" i="11"/>
  <c r="BZ477" i="11"/>
  <c r="BY477" i="11"/>
  <c r="BX477" i="11"/>
  <c r="BW477" i="11"/>
  <c r="BV477" i="11"/>
  <c r="DO167" i="11" a="1"/>
  <c r="DO167" i="11"/>
  <c r="DN167" i="11" a="1"/>
  <c r="DN167" i="11"/>
  <c r="DQ167" i="11" a="1"/>
  <c r="DQ167" i="11"/>
  <c r="DR167" i="11" a="1"/>
  <c r="DR167" i="11"/>
  <c r="DP167" i="11" a="1"/>
  <c r="DP167" i="11"/>
  <c r="DK477" i="11" a="1"/>
  <c r="DK477" i="11"/>
  <c r="DI477" i="11" a="1"/>
  <c r="DI477" i="11"/>
  <c r="DF477" i="11" a="1"/>
  <c r="DF477" i="11"/>
  <c r="DG477" i="11" a="1"/>
  <c r="DG477" i="11"/>
  <c r="DJ477" i="11" a="1"/>
  <c r="DJ477" i="11"/>
  <c r="DH477" i="11" a="1"/>
  <c r="DH477" i="11"/>
  <c r="DR353" i="11" a="1"/>
  <c r="DR353" i="11"/>
  <c r="DN353" i="11" a="1"/>
  <c r="DN353" i="11"/>
  <c r="DO353" i="11" a="1"/>
  <c r="DO353" i="11"/>
  <c r="DQ353" i="11" a="1"/>
  <c r="DQ353" i="11"/>
  <c r="DP353" i="11" a="1"/>
  <c r="DP353" i="11"/>
  <c r="DR39" i="11" a="1"/>
  <c r="DR39" i="11"/>
  <c r="DP39" i="11" a="1"/>
  <c r="DP39" i="11"/>
  <c r="DO39" i="11" a="1"/>
  <c r="DO39" i="11"/>
  <c r="DN39" i="11" a="1"/>
  <c r="DN39" i="11"/>
  <c r="DQ39" i="11" a="1"/>
  <c r="DQ39" i="11"/>
  <c r="BF21" i="11"/>
  <c r="AY21" i="11"/>
  <c r="BD21" i="11"/>
  <c r="AW21" i="11"/>
  <c r="AP242" i="11" a="1"/>
  <c r="AP242" i="11"/>
  <c r="AR242" i="11" a="1"/>
  <c r="AR242" i="11"/>
  <c r="AO242" i="11" a="1"/>
  <c r="AO242" i="11"/>
  <c r="DP103" i="11" a="1"/>
  <c r="DP103" i="11"/>
  <c r="DQ103" i="11" a="1"/>
  <c r="DQ103" i="11"/>
  <c r="DO103" i="11" a="1"/>
  <c r="DO103" i="11"/>
  <c r="DR103" i="11" a="1"/>
  <c r="DR103" i="11"/>
  <c r="DN103" i="11" a="1"/>
  <c r="DN103" i="11"/>
  <c r="AN89" i="11" a="1"/>
  <c r="AN89" i="11"/>
  <c r="BW89" i="11"/>
  <c r="BX89" i="11"/>
  <c r="BY89" i="11"/>
  <c r="BV89" i="11"/>
  <c r="BZ89" i="11"/>
  <c r="DO76" i="11" a="1"/>
  <c r="DO76" i="11"/>
  <c r="DN76" i="11" a="1"/>
  <c r="DN76" i="11"/>
  <c r="DP76" i="11" a="1"/>
  <c r="DP76" i="11"/>
  <c r="DQ76" i="11" a="1"/>
  <c r="DQ76" i="11"/>
  <c r="DR76" i="11" a="1"/>
  <c r="DR76" i="11"/>
  <c r="DW49" i="11" a="1"/>
  <c r="DW49" i="11"/>
  <c r="DX49" i="11" a="1"/>
  <c r="DX49" i="11"/>
  <c r="DV49" i="11" a="1"/>
  <c r="DV49" i="11"/>
  <c r="EA49" i="11" a="1"/>
  <c r="EA49" i="11"/>
  <c r="DY49" i="11" a="1"/>
  <c r="DY49" i="11"/>
  <c r="DZ49" i="11" a="1"/>
  <c r="DZ49" i="11"/>
  <c r="EB49" i="11" a="1"/>
  <c r="EB49" i="11"/>
  <c r="DU49" i="11" a="1"/>
  <c r="DU49" i="11"/>
  <c r="BX163" i="11"/>
  <c r="BW163" i="11"/>
  <c r="BY163" i="11"/>
  <c r="BV163" i="11"/>
  <c r="BZ163" i="11"/>
  <c r="DG73" i="11" a="1"/>
  <c r="DG73" i="11"/>
  <c r="DJ73" i="11" a="1"/>
  <c r="DJ73" i="11"/>
  <c r="DH73" i="11" a="1"/>
  <c r="DH73" i="11"/>
  <c r="DK73" i="11" a="1"/>
  <c r="DK73" i="11"/>
  <c r="DF73" i="11" a="1"/>
  <c r="DF73" i="11"/>
  <c r="DI73" i="11" a="1"/>
  <c r="DI73" i="11"/>
  <c r="DE18" i="11" a="1"/>
  <c r="DE18" i="11"/>
  <c r="DT18" i="11" a="1"/>
  <c r="DT18" i="11"/>
  <c r="DM18" i="11" a="1"/>
  <c r="DM18" i="11"/>
  <c r="AS41" i="11"/>
  <c r="CC41" i="11"/>
  <c r="CG41" i="11"/>
  <c r="CE41" i="11"/>
  <c r="CD41" i="11"/>
  <c r="CF41" i="11"/>
  <c r="AS451" i="11"/>
  <c r="CC451" i="11"/>
  <c r="CF451" i="11"/>
  <c r="CD451" i="11"/>
  <c r="CE451" i="11"/>
  <c r="CG451" i="11"/>
  <c r="DE308" i="11" a="1"/>
  <c r="DE308" i="11"/>
  <c r="DM308" i="11" a="1"/>
  <c r="DM308" i="11"/>
  <c r="DT308" i="11" a="1"/>
  <c r="DT308" i="11"/>
  <c r="DE178" i="11" a="1"/>
  <c r="DE178" i="11"/>
  <c r="DM178" i="11" a="1"/>
  <c r="DM178" i="11"/>
  <c r="DT178" i="11" a="1"/>
  <c r="DT178" i="11"/>
  <c r="DG163" i="11" a="1"/>
  <c r="DG163" i="11"/>
  <c r="DF163" i="11" a="1"/>
  <c r="DF163" i="11"/>
  <c r="DJ163" i="11" a="1"/>
  <c r="DJ163" i="11"/>
  <c r="DI163" i="11" a="1"/>
  <c r="DI163" i="11"/>
  <c r="DK163" i="11" a="1"/>
  <c r="DK163" i="11"/>
  <c r="DH163" i="11" a="1"/>
  <c r="DH163" i="11"/>
  <c r="DH267" i="11" a="1"/>
  <c r="DH267" i="11"/>
  <c r="DK267" i="11" a="1"/>
  <c r="DK267" i="11"/>
  <c r="DG267" i="11" a="1"/>
  <c r="DG267" i="11"/>
  <c r="DI267" i="11" a="1"/>
  <c r="DI267" i="11"/>
  <c r="DF267" i="11" a="1"/>
  <c r="DF267" i="11"/>
  <c r="DJ267" i="11" a="1"/>
  <c r="DJ267" i="11"/>
  <c r="BW411" i="11"/>
  <c r="BZ411" i="11"/>
  <c r="BX411" i="11"/>
  <c r="BV411" i="11"/>
  <c r="BY411" i="11"/>
  <c r="AS233" i="11"/>
  <c r="CG233" i="11"/>
  <c r="CC233" i="11"/>
  <c r="CE233" i="11"/>
  <c r="CF233" i="11"/>
  <c r="CD233" i="11"/>
  <c r="DX167" i="11" a="1"/>
  <c r="DX167" i="11"/>
  <c r="DU167" i="11" a="1"/>
  <c r="DU167" i="11"/>
  <c r="DW167" i="11" a="1"/>
  <c r="DW167" i="11"/>
  <c r="EB167" i="11" a="1"/>
  <c r="EB167" i="11"/>
  <c r="DZ167" i="11" a="1"/>
  <c r="DZ167" i="11"/>
  <c r="EA167" i="11" a="1"/>
  <c r="EA167" i="11"/>
  <c r="DV167" i="11" a="1"/>
  <c r="DV167" i="11"/>
  <c r="DY167" i="11" a="1"/>
  <c r="DY167" i="11"/>
  <c r="AB181" i="11"/>
  <c r="U181" i="11" a="1"/>
  <c r="U181" i="11"/>
  <c r="DT348" i="11" a="1"/>
  <c r="DT348" i="11"/>
  <c r="DE348" i="11" a="1"/>
  <c r="DE348" i="11"/>
  <c r="DM348" i="11" a="1"/>
  <c r="DM348" i="11"/>
  <c r="DM216" i="11" a="1"/>
  <c r="DM216" i="11"/>
  <c r="DT216" i="11" a="1"/>
  <c r="DT216" i="11"/>
  <c r="DE216" i="11" a="1"/>
  <c r="DE216" i="11"/>
  <c r="DE350" i="11" a="1"/>
  <c r="DE350" i="11"/>
  <c r="DM350" i="11" a="1"/>
  <c r="DM350" i="11"/>
  <c r="DT350" i="11" a="1"/>
  <c r="DT350" i="11"/>
  <c r="DZ247" i="11" a="1"/>
  <c r="DZ247" i="11"/>
  <c r="EA247" i="11" a="1"/>
  <c r="EA247" i="11"/>
  <c r="DX247" i="11" a="1"/>
  <c r="DX247" i="11"/>
  <c r="DV247" i="11" a="1"/>
  <c r="DV247" i="11"/>
  <c r="DW247" i="11" a="1"/>
  <c r="DW247" i="11"/>
  <c r="DY247" i="11" a="1"/>
  <c r="DY247" i="11"/>
  <c r="EB247" i="11" a="1"/>
  <c r="EB247" i="11"/>
  <c r="DU247" i="11" a="1"/>
  <c r="DU247" i="11"/>
  <c r="DP133" i="11" a="1"/>
  <c r="DP133" i="11"/>
  <c r="DR133" i="11" a="1"/>
  <c r="DR133" i="11"/>
  <c r="DO133" i="11" a="1"/>
  <c r="DO133" i="11"/>
  <c r="DQ133" i="11" a="1"/>
  <c r="DQ133" i="11"/>
  <c r="DN133" i="11" a="1"/>
  <c r="DN133" i="11"/>
  <c r="BY19" i="11"/>
  <c r="BX19" i="11"/>
  <c r="BZ19" i="11"/>
  <c r="BV19" i="11"/>
  <c r="BW19" i="11"/>
  <c r="EA289" i="11" a="1"/>
  <c r="EA289" i="11"/>
  <c r="DU289" i="11" a="1"/>
  <c r="DU289" i="11"/>
  <c r="DX289" i="11" a="1"/>
  <c r="DX289" i="11"/>
  <c r="DW289" i="11" a="1"/>
  <c r="DW289" i="11"/>
  <c r="EB289" i="11" a="1"/>
  <c r="EB289" i="11"/>
  <c r="DV289" i="11" a="1"/>
  <c r="DV289" i="11"/>
  <c r="DY289" i="11" a="1"/>
  <c r="DY289" i="11"/>
  <c r="DZ289" i="11" a="1"/>
  <c r="DZ289" i="11"/>
  <c r="DW311" i="11" a="1"/>
  <c r="DW311" i="11"/>
  <c r="DU311" i="11" a="1"/>
  <c r="DU311" i="11"/>
  <c r="EA311" i="11" a="1"/>
  <c r="EA311" i="11"/>
  <c r="DY311" i="11" a="1"/>
  <c r="DY311" i="11"/>
  <c r="DZ311" i="11" a="1"/>
  <c r="DZ311" i="11"/>
  <c r="DV311" i="11" a="1"/>
  <c r="DV311" i="11"/>
  <c r="DX311" i="11" a="1"/>
  <c r="DX311" i="11"/>
  <c r="EB311" i="11" a="1"/>
  <c r="EB311" i="11"/>
  <c r="DF243" i="11" a="1"/>
  <c r="DF243" i="11"/>
  <c r="DJ243" i="11" a="1"/>
  <c r="DJ243" i="11"/>
  <c r="DI243" i="11" a="1"/>
  <c r="DI243" i="11"/>
  <c r="DG243" i="11" a="1"/>
  <c r="DG243" i="11"/>
  <c r="DH243" i="11" a="1"/>
  <c r="DH243" i="11"/>
  <c r="DK243" i="11" a="1"/>
  <c r="DK243" i="11"/>
  <c r="DO221" i="11" a="1"/>
  <c r="DO221" i="11"/>
  <c r="DR221" i="11" a="1"/>
  <c r="DR221" i="11"/>
  <c r="DQ221" i="11" a="1"/>
  <c r="DQ221" i="11"/>
  <c r="DN221" i="11" a="1"/>
  <c r="DN221" i="11"/>
  <c r="DP221" i="11" a="1"/>
  <c r="DP221" i="11"/>
  <c r="AB208" i="11"/>
  <c r="U208" i="11" a="1"/>
  <c r="U208" i="11"/>
  <c r="AO315" i="11" a="1"/>
  <c r="AO315" i="11"/>
  <c r="DY331" i="11" a="1"/>
  <c r="DY331" i="11"/>
  <c r="EB331" i="11" a="1"/>
  <c r="EB331" i="11"/>
  <c r="DZ331" i="11" a="1"/>
  <c r="DZ331" i="11"/>
  <c r="DU331" i="11" a="1"/>
  <c r="DU331" i="11"/>
  <c r="DV331" i="11" a="1"/>
  <c r="DV331" i="11"/>
  <c r="DX331" i="11" a="1"/>
  <c r="DX331" i="11"/>
  <c r="DW331" i="11" a="1"/>
  <c r="DW331" i="11"/>
  <c r="EA331" i="11" a="1"/>
  <c r="EA331" i="11"/>
  <c r="AQ492" i="11" a="1"/>
  <c r="AQ492" i="11"/>
  <c r="BY492" i="11"/>
  <c r="AW17" i="11"/>
  <c r="BD17" i="11"/>
  <c r="DH353" i="11" a="1"/>
  <c r="DH353" i="11"/>
  <c r="DK353" i="11" a="1"/>
  <c r="DK353" i="11"/>
  <c r="DJ353" i="11" a="1"/>
  <c r="DJ353" i="11"/>
  <c r="DF353" i="11" a="1"/>
  <c r="DF353" i="11"/>
  <c r="DI353" i="11" a="1"/>
  <c r="DI353" i="11"/>
  <c r="DG353" i="11" a="1"/>
  <c r="DG353" i="11"/>
  <c r="F510" i="11" a="1"/>
  <c r="F510" i="11"/>
  <c r="AA510" i="11" a="1"/>
  <c r="AA510" i="11"/>
  <c r="Y511" i="11" a="1"/>
  <c r="Y511" i="11"/>
  <c r="AN75" i="11" a="1"/>
  <c r="AN75" i="11"/>
  <c r="BY75" i="11"/>
  <c r="BZ75" i="11"/>
  <c r="BX75" i="11"/>
  <c r="BV75" i="11"/>
  <c r="BW75" i="11"/>
  <c r="BW358" i="11"/>
  <c r="BX358" i="11"/>
  <c r="BY358" i="11"/>
  <c r="DI451" i="11" a="1"/>
  <c r="DI451" i="11"/>
  <c r="DK451" i="11" a="1"/>
  <c r="DK451" i="11"/>
  <c r="DJ451" i="11" a="1"/>
  <c r="DJ451" i="11"/>
  <c r="DH451" i="11" a="1"/>
  <c r="DH451" i="11"/>
  <c r="DG451" i="11" a="1"/>
  <c r="DG451" i="11"/>
  <c r="DF451" i="11" a="1"/>
  <c r="DF451" i="11"/>
  <c r="AO98" i="11" a="1"/>
  <c r="AO98" i="11"/>
  <c r="DN229" i="11" a="1"/>
  <c r="DN229" i="11"/>
  <c r="DQ229" i="11" a="1"/>
  <c r="DQ229" i="11"/>
  <c r="DR229" i="11" a="1"/>
  <c r="DR229" i="11"/>
  <c r="DO229" i="11" a="1"/>
  <c r="DO229" i="11"/>
  <c r="DP229" i="11" a="1"/>
  <c r="DP229" i="11"/>
  <c r="DN47" i="11" a="1"/>
  <c r="DN47" i="11"/>
  <c r="DP47" i="11" a="1"/>
  <c r="DP47" i="11"/>
  <c r="DO47" i="11" a="1"/>
  <c r="DO47" i="11"/>
  <c r="DR47" i="11" a="1"/>
  <c r="DR47" i="11"/>
  <c r="DQ47" i="11" a="1"/>
  <c r="DQ47" i="11"/>
  <c r="AS427" i="11"/>
  <c r="CG427" i="11"/>
  <c r="CD427" i="11"/>
  <c r="CE427" i="11"/>
  <c r="CC427" i="11"/>
  <c r="CF427" i="11"/>
  <c r="DO343" i="11" a="1"/>
  <c r="DO343" i="11"/>
  <c r="DP343" i="11" a="1"/>
  <c r="DP343" i="11"/>
  <c r="DR343" i="11" a="1"/>
  <c r="DR343" i="11"/>
  <c r="DQ343" i="11" a="1"/>
  <c r="DQ343" i="11"/>
  <c r="DN343" i="11" a="1"/>
  <c r="DN343" i="11"/>
  <c r="BX352" i="11"/>
  <c r="BZ352" i="11"/>
  <c r="BY352" i="11"/>
  <c r="AR106" i="11" a="1"/>
  <c r="AR106" i="11"/>
  <c r="AN106" i="11" a="1"/>
  <c r="AN106" i="11"/>
  <c r="AP106" i="11" a="1"/>
  <c r="AP106" i="11"/>
  <c r="AO106" i="11" a="1"/>
  <c r="AO106" i="11"/>
  <c r="DZ347" i="11" a="1"/>
  <c r="DZ347" i="11"/>
  <c r="DY347" i="11" a="1"/>
  <c r="DY347" i="11"/>
  <c r="EB347" i="11" a="1"/>
  <c r="EB347" i="11"/>
  <c r="EA347" i="11" a="1"/>
  <c r="EA347" i="11"/>
  <c r="DU347" i="11" a="1"/>
  <c r="DU347" i="11"/>
  <c r="DX347" i="11" a="1"/>
  <c r="DX347" i="11"/>
  <c r="DW347" i="11" a="1"/>
  <c r="DW347" i="11"/>
  <c r="DV347" i="11" a="1"/>
  <c r="DV347" i="11"/>
  <c r="DG349" i="11" a="1"/>
  <c r="DG349" i="11"/>
  <c r="DK349" i="11" a="1"/>
  <c r="DK349" i="11"/>
  <c r="DJ349" i="11" a="1"/>
  <c r="DJ349" i="11"/>
  <c r="DH349" i="11" a="1"/>
  <c r="DH349" i="11"/>
  <c r="DF349" i="11" a="1"/>
  <c r="DF349" i="11"/>
  <c r="DI349" i="11" a="1"/>
  <c r="DI349" i="11"/>
  <c r="AN473" i="11" a="1"/>
  <c r="AN473" i="11"/>
  <c r="BV473" i="11"/>
  <c r="BW473" i="11"/>
  <c r="BZ473" i="11"/>
  <c r="BY473" i="11"/>
  <c r="BX473" i="11"/>
  <c r="DN89" i="11" a="1"/>
  <c r="DN89" i="11"/>
  <c r="DP89" i="11" a="1"/>
  <c r="DP89" i="11"/>
  <c r="DR89" i="11" a="1"/>
  <c r="DR89" i="11"/>
  <c r="DO89" i="11" a="1"/>
  <c r="DO89" i="11"/>
  <c r="DQ89" i="11" a="1"/>
  <c r="DQ89" i="11"/>
  <c r="DO321" i="11" a="1"/>
  <c r="DO321" i="11"/>
  <c r="DP321" i="11" a="1"/>
  <c r="DP321" i="11"/>
  <c r="DN321" i="11" a="1"/>
  <c r="DN321" i="11"/>
  <c r="DR321" i="11" a="1"/>
  <c r="DR321" i="11"/>
  <c r="DQ321" i="11" a="1"/>
  <c r="DQ321" i="11"/>
  <c r="AR122" i="11" a="1"/>
  <c r="AR122" i="11"/>
  <c r="BW331" i="11"/>
  <c r="BZ331" i="11"/>
  <c r="BY331" i="11"/>
  <c r="BV331" i="11"/>
  <c r="BX331" i="11"/>
  <c r="DJ479" i="11" a="1"/>
  <c r="DJ479" i="11"/>
  <c r="DK479" i="11" a="1"/>
  <c r="DK479" i="11"/>
  <c r="DH479" i="11" a="1"/>
  <c r="DH479" i="11"/>
  <c r="DI479" i="11" a="1"/>
  <c r="DI479" i="11"/>
  <c r="DF479" i="11" a="1"/>
  <c r="DF479" i="11"/>
  <c r="DG479" i="11" a="1"/>
  <c r="DG479" i="11"/>
  <c r="DE482" i="11" a="1"/>
  <c r="DE482" i="11"/>
  <c r="DT482" i="11" a="1"/>
  <c r="DT482" i="11"/>
  <c r="DM482" i="11" a="1"/>
  <c r="DM482" i="11"/>
  <c r="AN198" i="11" a="1"/>
  <c r="AN198" i="11"/>
  <c r="BZ427" i="11"/>
  <c r="BV427" i="11"/>
  <c r="BY427" i="11"/>
  <c r="BX427" i="11"/>
  <c r="BW427" i="11"/>
  <c r="DV367" i="11" a="1"/>
  <c r="DV367" i="11"/>
  <c r="DU367" i="11" a="1"/>
  <c r="DU367" i="11"/>
  <c r="DW367" i="11" a="1"/>
  <c r="DW367" i="11"/>
  <c r="EB367" i="11" a="1"/>
  <c r="EB367" i="11"/>
  <c r="EA367" i="11" a="1"/>
  <c r="EA367" i="11"/>
  <c r="DZ367" i="11" a="1"/>
  <c r="DZ367" i="11"/>
  <c r="DY367" i="11" a="1"/>
  <c r="DY367" i="11"/>
  <c r="DX367" i="11" a="1"/>
  <c r="DX367" i="11"/>
  <c r="DQ471" i="11" a="1"/>
  <c r="DQ471" i="11"/>
  <c r="DP471" i="11" a="1"/>
  <c r="DP471" i="11"/>
  <c r="DR471" i="11" a="1"/>
  <c r="DR471" i="11"/>
  <c r="DN471" i="11" a="1"/>
  <c r="DN471" i="11"/>
  <c r="DO471" i="11" a="1"/>
  <c r="DO471" i="11"/>
  <c r="AN171" i="11" a="1"/>
  <c r="AN171" i="11"/>
  <c r="BV171" i="11"/>
  <c r="BZ171" i="11"/>
  <c r="BY171" i="11"/>
  <c r="BX171" i="11"/>
  <c r="BW171" i="11"/>
  <c r="G436" i="11" a="1"/>
  <c r="G436" i="11"/>
  <c r="T436" i="11" a="1"/>
  <c r="T436" i="11"/>
  <c r="H436" i="11" a="1"/>
  <c r="H436" i="11"/>
  <c r="DE176" i="11" a="1"/>
  <c r="DE176" i="11"/>
  <c r="DM176" i="11" a="1"/>
  <c r="DM176" i="11"/>
  <c r="DT176" i="11" a="1"/>
  <c r="DT176" i="11"/>
  <c r="DI227" i="11" a="1"/>
  <c r="DI227" i="11"/>
  <c r="DJ227" i="11" a="1"/>
  <c r="DJ227" i="11"/>
  <c r="DF227" i="11" a="1"/>
  <c r="DF227" i="11"/>
  <c r="DH227" i="11" a="1"/>
  <c r="DH227" i="11"/>
  <c r="DG227" i="11" a="1"/>
  <c r="DG227" i="11"/>
  <c r="DK227" i="11" a="1"/>
  <c r="DK227" i="11"/>
  <c r="DZ492" i="11" a="1"/>
  <c r="DZ492" i="11"/>
  <c r="EA492" i="11" a="1"/>
  <c r="EA492" i="11"/>
  <c r="DY492" i="11" a="1"/>
  <c r="DY492" i="11"/>
  <c r="DU492" i="11" a="1"/>
  <c r="DU492" i="11"/>
  <c r="DV492" i="11" a="1"/>
  <c r="DV492" i="11"/>
  <c r="EB492" i="11" a="1"/>
  <c r="EB492" i="11"/>
  <c r="DX492" i="11" a="1"/>
  <c r="DX492" i="11"/>
  <c r="DW492" i="11" a="1"/>
  <c r="DW492" i="11"/>
  <c r="DY297" i="11" a="1"/>
  <c r="DY297" i="11"/>
  <c r="EA297" i="11" a="1"/>
  <c r="EA297" i="11"/>
  <c r="DU297" i="11" a="1"/>
  <c r="DU297" i="11"/>
  <c r="DZ297" i="11" a="1"/>
  <c r="DZ297" i="11"/>
  <c r="DX297" i="11" a="1"/>
  <c r="DX297" i="11"/>
  <c r="DV297" i="11" a="1"/>
  <c r="DV297" i="11"/>
  <c r="DW297" i="11" a="1"/>
  <c r="DW297" i="11"/>
  <c r="EB297" i="11" a="1"/>
  <c r="EB297" i="11"/>
  <c r="CC323" i="11"/>
  <c r="AQ118" i="11" a="1"/>
  <c r="AQ118" i="11"/>
  <c r="CF465" i="11"/>
  <c r="AQ308" i="11" a="1"/>
  <c r="AQ308" i="11"/>
  <c r="DK191" i="11" a="1"/>
  <c r="DK191" i="11"/>
  <c r="DJ191" i="11" a="1"/>
  <c r="DJ191" i="11"/>
  <c r="DH191" i="11" a="1"/>
  <c r="DH191" i="11"/>
  <c r="DG191" i="11" a="1"/>
  <c r="DG191" i="11"/>
  <c r="DI191" i="11" a="1"/>
  <c r="DI191" i="11"/>
  <c r="DF191" i="11" a="1"/>
  <c r="DF191" i="11"/>
  <c r="DG279" i="11" a="1"/>
  <c r="DG279" i="11"/>
  <c r="DF279" i="11" a="1"/>
  <c r="DF279" i="11"/>
  <c r="DK279" i="11" a="1"/>
  <c r="DK279" i="11"/>
  <c r="DI279" i="11" a="1"/>
  <c r="DI279" i="11"/>
  <c r="DJ279" i="11" a="1"/>
  <c r="DJ279" i="11"/>
  <c r="DH279" i="11" a="1"/>
  <c r="DH279" i="11"/>
  <c r="DQ319" i="11" a="1"/>
  <c r="DQ319" i="11"/>
  <c r="DP319" i="11" a="1"/>
  <c r="DP319" i="11"/>
  <c r="DR319" i="11" a="1"/>
  <c r="DR319" i="11"/>
  <c r="DO319" i="11" a="1"/>
  <c r="DO319" i="11"/>
  <c r="DN319" i="11" a="1"/>
  <c r="DN319" i="11"/>
  <c r="DF77" i="11" a="1"/>
  <c r="DF77" i="11"/>
  <c r="DI77" i="11" a="1"/>
  <c r="DI77" i="11"/>
  <c r="DJ77" i="11" a="1"/>
  <c r="DJ77" i="11"/>
  <c r="DG77" i="11" a="1"/>
  <c r="DG77" i="11"/>
  <c r="DH77" i="11" a="1"/>
  <c r="DH77" i="11"/>
  <c r="DK77" i="11" a="1"/>
  <c r="DK77" i="11"/>
  <c r="AN131" i="11" a="1"/>
  <c r="AN131" i="11"/>
  <c r="BX131" i="11"/>
  <c r="BZ131" i="11"/>
  <c r="BY131" i="11"/>
  <c r="BW131" i="11"/>
  <c r="BV131" i="11"/>
  <c r="DO201" i="11" a="1"/>
  <c r="DO201" i="11"/>
  <c r="DR201" i="11" a="1"/>
  <c r="DR201" i="11"/>
  <c r="DP201" i="11" a="1"/>
  <c r="DP201" i="11"/>
  <c r="DN201" i="11" a="1"/>
  <c r="DN201" i="11"/>
  <c r="DQ201" i="11" a="1"/>
  <c r="DQ201" i="11"/>
  <c r="AP489" i="11" a="1"/>
  <c r="AP489" i="11"/>
  <c r="DF434" i="11" a="1"/>
  <c r="DF434" i="11"/>
  <c r="DK434" i="11" a="1"/>
  <c r="DK434" i="11"/>
  <c r="DI434" i="11" a="1"/>
  <c r="DI434" i="11"/>
  <c r="DH434" i="11" a="1"/>
  <c r="DH434" i="11"/>
  <c r="DJ434" i="11" a="1"/>
  <c r="DJ434" i="11"/>
  <c r="DG434" i="11" a="1"/>
  <c r="DG434" i="11"/>
  <c r="DW99" i="11" a="1"/>
  <c r="DW99" i="11"/>
  <c r="DY99" i="11" a="1"/>
  <c r="DY99" i="11"/>
  <c r="EB99" i="11" a="1"/>
  <c r="EB99" i="11"/>
  <c r="DZ99" i="11" a="1"/>
  <c r="DZ99" i="11"/>
  <c r="EA99" i="11" a="1"/>
  <c r="EA99" i="11"/>
  <c r="DU99" i="11" a="1"/>
  <c r="DU99" i="11"/>
  <c r="DX99" i="11" a="1"/>
  <c r="DX99" i="11"/>
  <c r="DV99" i="11" a="1"/>
  <c r="DV99" i="11"/>
  <c r="AN437" i="11" a="1"/>
  <c r="AN437" i="11"/>
  <c r="BX437" i="11"/>
  <c r="BV437" i="11"/>
  <c r="BY437" i="11"/>
  <c r="BW437" i="11"/>
  <c r="BZ437" i="11"/>
  <c r="EA463" i="11" a="1"/>
  <c r="EA463" i="11"/>
  <c r="DY463" i="11" a="1"/>
  <c r="DY463" i="11"/>
  <c r="DV463" i="11" a="1"/>
  <c r="DV463" i="11"/>
  <c r="DU463" i="11" a="1"/>
  <c r="DU463" i="11"/>
  <c r="DW463" i="11" a="1"/>
  <c r="DW463" i="11"/>
  <c r="DX463" i="11" a="1"/>
  <c r="DX463" i="11"/>
  <c r="DZ463" i="11" a="1"/>
  <c r="DZ463" i="11"/>
  <c r="EB463" i="11" a="1"/>
  <c r="EB463" i="11"/>
  <c r="DJ245" i="11" a="1"/>
  <c r="DJ245" i="11"/>
  <c r="DK245" i="11" a="1"/>
  <c r="DK245" i="11"/>
  <c r="DF245" i="11" a="1"/>
  <c r="DF245" i="11"/>
  <c r="DG245" i="11" a="1"/>
  <c r="DG245" i="11"/>
  <c r="DH245" i="11" a="1"/>
  <c r="DH245" i="11"/>
  <c r="DI245" i="11" a="1"/>
  <c r="DI245" i="11"/>
  <c r="AQ340" i="11" a="1"/>
  <c r="AQ340" i="11"/>
  <c r="DI287" i="11" a="1"/>
  <c r="DI287" i="11"/>
  <c r="DJ287" i="11" a="1"/>
  <c r="DJ287" i="11"/>
  <c r="DK287" i="11" a="1"/>
  <c r="DK287" i="11"/>
  <c r="DH287" i="11" a="1"/>
  <c r="DH287" i="11"/>
  <c r="DG287" i="11" a="1"/>
  <c r="DG287" i="11"/>
  <c r="DF287" i="11" a="1"/>
  <c r="DF287" i="11"/>
  <c r="DN121" i="11" a="1"/>
  <c r="DN121" i="11"/>
  <c r="DP121" i="11" a="1"/>
  <c r="DP121" i="11"/>
  <c r="DR121" i="11" a="1"/>
  <c r="DR121" i="11"/>
  <c r="DO121" i="11" a="1"/>
  <c r="DO121" i="11"/>
  <c r="DQ121" i="11" a="1"/>
  <c r="DQ121" i="11"/>
  <c r="DG379" i="11" a="1"/>
  <c r="DG379" i="11"/>
  <c r="DI379" i="11" a="1"/>
  <c r="DI379" i="11"/>
  <c r="DF379" i="11" a="1"/>
  <c r="DF379" i="11"/>
  <c r="DH379" i="11" a="1"/>
  <c r="DH379" i="11"/>
  <c r="DK379" i="11" a="1"/>
  <c r="DK379" i="11"/>
  <c r="DJ379" i="11" a="1"/>
  <c r="DJ379" i="11"/>
  <c r="DX81" i="11" a="1"/>
  <c r="DX81" i="11"/>
  <c r="DY81" i="11" a="1"/>
  <c r="DY81" i="11"/>
  <c r="DU81" i="11" a="1"/>
  <c r="DU81" i="11"/>
  <c r="EA81" i="11" a="1"/>
  <c r="EA81" i="11"/>
  <c r="EB81" i="11" a="1"/>
  <c r="EB81" i="11"/>
  <c r="DW81" i="11" a="1"/>
  <c r="DW81" i="11"/>
  <c r="DV81" i="11" a="1"/>
  <c r="DV81" i="11"/>
  <c r="DZ81" i="11" a="1"/>
  <c r="DZ81" i="11"/>
  <c r="DW213" i="11" a="1"/>
  <c r="DW213" i="11"/>
  <c r="EB213" i="11" a="1"/>
  <c r="EB213" i="11"/>
  <c r="DX213" i="11" a="1"/>
  <c r="DX213" i="11"/>
  <c r="DV213" i="11" a="1"/>
  <c r="DV213" i="11"/>
  <c r="DY213" i="11" a="1"/>
  <c r="DY213" i="11"/>
  <c r="DU213" i="11" a="1"/>
  <c r="DU213" i="11"/>
  <c r="EA213" i="11" a="1"/>
  <c r="EA213" i="11"/>
  <c r="DZ213" i="11" a="1"/>
  <c r="DZ213" i="11"/>
  <c r="BW466" i="11"/>
  <c r="DT354" i="11" a="1"/>
  <c r="DT354" i="11"/>
  <c r="DM354" i="11" a="1"/>
  <c r="DM354" i="11"/>
  <c r="DE354" i="11" a="1"/>
  <c r="DE354" i="11"/>
  <c r="AN57" i="11" a="1"/>
  <c r="AN57" i="11"/>
  <c r="BW57" i="11"/>
  <c r="BZ57" i="11"/>
  <c r="BY57" i="11"/>
  <c r="BV57" i="11"/>
  <c r="BX57" i="11"/>
  <c r="AN213" i="11" a="1"/>
  <c r="AN213" i="11"/>
  <c r="BV213" i="11"/>
  <c r="CA213" i="11"/>
  <c r="AN327" i="11" a="1"/>
  <c r="AN327" i="11"/>
  <c r="BZ327" i="11"/>
  <c r="BV327" i="11"/>
  <c r="BW327" i="11"/>
  <c r="BY327" i="11"/>
  <c r="BX327" i="11"/>
  <c r="DE42" i="11" a="1"/>
  <c r="DE42" i="11"/>
  <c r="DT42" i="11" a="1"/>
  <c r="DT42" i="11"/>
  <c r="DM42" i="11" a="1"/>
  <c r="DM42" i="11"/>
  <c r="DY255" i="11" a="1"/>
  <c r="DY255" i="11"/>
  <c r="EB255" i="11" a="1"/>
  <c r="EB255" i="11"/>
  <c r="DU255" i="11" a="1"/>
  <c r="DU255" i="11"/>
  <c r="DX255" i="11" a="1"/>
  <c r="DX255" i="11"/>
  <c r="EA255" i="11" a="1"/>
  <c r="EA255" i="11"/>
  <c r="DV255" i="11" a="1"/>
  <c r="DV255" i="11"/>
  <c r="DZ255" i="11" a="1"/>
  <c r="DZ255" i="11"/>
  <c r="DW255" i="11" a="1"/>
  <c r="DW255" i="11"/>
  <c r="AO255" i="11" a="1"/>
  <c r="AO255" i="11"/>
  <c r="DO205" i="11" a="1"/>
  <c r="DO205" i="11"/>
  <c r="DP205" i="11" a="1"/>
  <c r="DP205" i="11"/>
  <c r="DR205" i="11" a="1"/>
  <c r="DR205" i="11"/>
  <c r="DN205" i="11" a="1"/>
  <c r="DN205" i="11"/>
  <c r="DQ205" i="11" a="1"/>
  <c r="DQ205" i="11"/>
  <c r="BY114" i="11"/>
  <c r="BZ505" i="11"/>
  <c r="BV505" i="11"/>
  <c r="BX505" i="11"/>
  <c r="BW505" i="11"/>
  <c r="BY505" i="11"/>
  <c r="DQ212" i="11" a="1"/>
  <c r="DQ212" i="11"/>
  <c r="DR212" i="11" a="1"/>
  <c r="DR212" i="11"/>
  <c r="DO212" i="11" a="1"/>
  <c r="DO212" i="11"/>
  <c r="DP212" i="11" a="1"/>
  <c r="DP212" i="11"/>
  <c r="DN212" i="11" a="1"/>
  <c r="DN212" i="11"/>
  <c r="DI135" i="11" a="1"/>
  <c r="DI135" i="11"/>
  <c r="DH135" i="11" a="1"/>
  <c r="DH135" i="11"/>
  <c r="DF135" i="11" a="1"/>
  <c r="DF135" i="11"/>
  <c r="DJ135" i="11" a="1"/>
  <c r="DJ135" i="11"/>
  <c r="DG135" i="11" a="1"/>
  <c r="DG135" i="11"/>
  <c r="DK135" i="11" a="1"/>
  <c r="DK135" i="11"/>
  <c r="DZ179" i="11" a="1"/>
  <c r="DZ179" i="11"/>
  <c r="EB179" i="11" a="1"/>
  <c r="EB179" i="11"/>
  <c r="DY179" i="11" a="1"/>
  <c r="DY179" i="11"/>
  <c r="DX179" i="11" a="1"/>
  <c r="DX179" i="11"/>
  <c r="DU179" i="11" a="1"/>
  <c r="DU179" i="11"/>
  <c r="DV179" i="11" a="1"/>
  <c r="DV179" i="11"/>
  <c r="EA179" i="11" a="1"/>
  <c r="EA179" i="11"/>
  <c r="DW179" i="11" a="1"/>
  <c r="DW179" i="11"/>
  <c r="BV349" i="11"/>
  <c r="CA349" i="11"/>
  <c r="DO27" i="11" a="1"/>
  <c r="DO27" i="11"/>
  <c r="DP27" i="11" a="1"/>
  <c r="DP27" i="11"/>
  <c r="DR27" i="11" a="1"/>
  <c r="DR27" i="11"/>
  <c r="DN27" i="11" a="1"/>
  <c r="DN27" i="11"/>
  <c r="DQ27" i="11" a="1"/>
  <c r="DQ27" i="11"/>
  <c r="DZ493" i="11" a="1"/>
  <c r="DZ493" i="11"/>
  <c r="DX493" i="11" a="1"/>
  <c r="DX493" i="11"/>
  <c r="DY493" i="11" a="1"/>
  <c r="DY493" i="11"/>
  <c r="EB493" i="11" a="1"/>
  <c r="EB493" i="11"/>
  <c r="DV493" i="11" a="1"/>
  <c r="DV493" i="11"/>
  <c r="DU493" i="11" a="1"/>
  <c r="DU493" i="11"/>
  <c r="DW493" i="11" a="1"/>
  <c r="DW493" i="11"/>
  <c r="EA493" i="11" a="1"/>
  <c r="EA493" i="11"/>
  <c r="AN371" i="11" a="1"/>
  <c r="AN371" i="11"/>
  <c r="BW371" i="11"/>
  <c r="BV371" i="11"/>
  <c r="BZ371" i="11"/>
  <c r="BY371" i="11"/>
  <c r="BX371" i="11"/>
  <c r="EA87" i="11" a="1"/>
  <c r="EA87" i="11"/>
  <c r="DZ87" i="11" a="1"/>
  <c r="DZ87" i="11"/>
  <c r="DY87" i="11" a="1"/>
  <c r="DY87" i="11"/>
  <c r="EB87" i="11" a="1"/>
  <c r="EB87" i="11"/>
  <c r="DU87" i="11" a="1"/>
  <c r="DU87" i="11"/>
  <c r="DV87" i="11" a="1"/>
  <c r="DV87" i="11"/>
  <c r="DX87" i="11" a="1"/>
  <c r="DX87" i="11"/>
  <c r="DW87" i="11" a="1"/>
  <c r="DW87" i="11"/>
  <c r="DX147" i="11" a="1"/>
  <c r="DX147" i="11"/>
  <c r="DW147" i="11" a="1"/>
  <c r="DW147" i="11"/>
  <c r="DV147" i="11" a="1"/>
  <c r="DV147" i="11"/>
  <c r="DZ147" i="11" a="1"/>
  <c r="DZ147" i="11"/>
  <c r="DY147" i="11" a="1"/>
  <c r="DY147" i="11"/>
  <c r="EA147" i="11" a="1"/>
  <c r="EA147" i="11"/>
  <c r="EB147" i="11" a="1"/>
  <c r="EB147" i="11"/>
  <c r="DU147" i="11" a="1"/>
  <c r="DU147" i="11"/>
  <c r="AN225" i="11" a="1"/>
  <c r="AN225" i="11"/>
  <c r="DZ225" i="11" a="1"/>
  <c r="DZ225" i="11"/>
  <c r="DV225" i="11" a="1"/>
  <c r="DV225" i="11"/>
  <c r="DW225" i="11" a="1"/>
  <c r="DW225" i="11"/>
  <c r="DX225" i="11" a="1"/>
  <c r="DX225" i="11"/>
  <c r="DU225" i="11" a="1"/>
  <c r="DU225" i="11"/>
  <c r="EB225" i="11" a="1"/>
  <c r="EB225" i="11"/>
  <c r="EA225" i="11" a="1"/>
  <c r="EA225" i="11"/>
  <c r="DY225" i="11" a="1"/>
  <c r="DY225" i="11"/>
  <c r="DR309" i="11" a="1"/>
  <c r="DR309" i="11"/>
  <c r="DO309" i="11" a="1"/>
  <c r="DO309" i="11"/>
  <c r="DN309" i="11" a="1"/>
  <c r="DN309" i="11"/>
  <c r="DP309" i="11" a="1"/>
  <c r="DP309" i="11"/>
  <c r="DQ309" i="11" a="1"/>
  <c r="DQ309" i="11"/>
  <c r="AS149" i="11"/>
  <c r="CE149" i="11"/>
  <c r="CD149" i="11"/>
  <c r="CC149" i="11"/>
  <c r="CF149" i="11"/>
  <c r="CG149" i="11"/>
  <c r="BY115" i="11"/>
  <c r="BX115" i="11"/>
  <c r="BZ115" i="11"/>
  <c r="BV115" i="11"/>
  <c r="BW115" i="11"/>
  <c r="AP353" i="11" a="1"/>
  <c r="AP353" i="11"/>
  <c r="DQ465" i="11" a="1"/>
  <c r="DQ465" i="11"/>
  <c r="DP465" i="11" a="1"/>
  <c r="DP465" i="11"/>
  <c r="DN465" i="11" a="1"/>
  <c r="DN465" i="11"/>
  <c r="DR465" i="11" a="1"/>
  <c r="DR465" i="11"/>
  <c r="DO465" i="11" a="1"/>
  <c r="DO465" i="11"/>
  <c r="AO504" i="11" a="1"/>
  <c r="AO504" i="11"/>
  <c r="AR504" i="11" a="1"/>
  <c r="AR504" i="11"/>
  <c r="AQ504" i="11" a="1"/>
  <c r="AQ504" i="11"/>
  <c r="AO319" i="11" a="1"/>
  <c r="AO319" i="11"/>
  <c r="AR229" i="11" a="1"/>
  <c r="AR229" i="11"/>
  <c r="BV47" i="11"/>
  <c r="CA47" i="11"/>
  <c r="DQ427" i="11" a="1"/>
  <c r="DQ427" i="11"/>
  <c r="DN427" i="11" a="1"/>
  <c r="DN427" i="11"/>
  <c r="DR427" i="11" a="1"/>
  <c r="DR427" i="11"/>
  <c r="DO427" i="11" a="1"/>
  <c r="DO427" i="11"/>
  <c r="DP427" i="11" a="1"/>
  <c r="DP427" i="11"/>
  <c r="DT130" i="11" a="1"/>
  <c r="DT130" i="11"/>
  <c r="DM130" i="11" a="1"/>
  <c r="DM130" i="11"/>
  <c r="DE130" i="11" a="1"/>
  <c r="DE130" i="11"/>
  <c r="EA259" i="11" a="1"/>
  <c r="EA259" i="11"/>
  <c r="DU259" i="11" a="1"/>
  <c r="DU259" i="11"/>
  <c r="DV259" i="11" a="1"/>
  <c r="DV259" i="11"/>
  <c r="DW259" i="11" a="1"/>
  <c r="DW259" i="11"/>
  <c r="DY259" i="11" a="1"/>
  <c r="DY259" i="11"/>
  <c r="EB259" i="11" a="1"/>
  <c r="EB259" i="11"/>
  <c r="DZ259" i="11" a="1"/>
  <c r="DZ259" i="11"/>
  <c r="DX259" i="11" a="1"/>
  <c r="DX259" i="11"/>
  <c r="DU301" i="11" a="1"/>
  <c r="DU301" i="11"/>
  <c r="DY301" i="11" a="1"/>
  <c r="DY301" i="11"/>
  <c r="DX301" i="11" a="1"/>
  <c r="DX301" i="11"/>
  <c r="DZ301" i="11" a="1"/>
  <c r="DZ301" i="11"/>
  <c r="EA301" i="11" a="1"/>
  <c r="EA301" i="11"/>
  <c r="EB301" i="11" a="1"/>
  <c r="EB301" i="11"/>
  <c r="DW301" i="11" a="1"/>
  <c r="DW301" i="11"/>
  <c r="DV301" i="11" a="1"/>
  <c r="DV301" i="11"/>
  <c r="BV351" i="11"/>
  <c r="CA351" i="11"/>
  <c r="DX455" i="11" a="1"/>
  <c r="DX455" i="11"/>
  <c r="DV455" i="11" a="1"/>
  <c r="DV455" i="11"/>
  <c r="DY455" i="11" a="1"/>
  <c r="DY455" i="11"/>
  <c r="EA455" i="11" a="1"/>
  <c r="EA455" i="11"/>
  <c r="DU455" i="11" a="1"/>
  <c r="DU455" i="11"/>
  <c r="DZ455" i="11" a="1"/>
  <c r="DZ455" i="11"/>
  <c r="DW455" i="11" a="1"/>
  <c r="DW455" i="11"/>
  <c r="EB455" i="11" a="1"/>
  <c r="EB455" i="11"/>
  <c r="AQ325" i="11" a="1"/>
  <c r="AQ325" i="11"/>
  <c r="BX334" i="11"/>
  <c r="BY334" i="11"/>
  <c r="BZ334" i="11"/>
  <c r="BW334" i="11"/>
  <c r="CC245" i="11"/>
  <c r="AQ147" i="11" a="1"/>
  <c r="AQ147" i="11"/>
  <c r="DW241" i="11" a="1"/>
  <c r="DW241" i="11"/>
  <c r="EB241" i="11" a="1"/>
  <c r="EB241" i="11"/>
  <c r="DX241" i="11" a="1"/>
  <c r="DX241" i="11"/>
  <c r="EA241" i="11" a="1"/>
  <c r="EA241" i="11"/>
  <c r="DZ241" i="11" a="1"/>
  <c r="DZ241" i="11"/>
  <c r="DV241" i="11" a="1"/>
  <c r="DV241" i="11"/>
  <c r="DY241" i="11" a="1"/>
  <c r="DY241" i="11"/>
  <c r="DU241" i="11" a="1"/>
  <c r="DU241" i="11"/>
  <c r="DK48" i="11" a="1"/>
  <c r="DK48" i="11"/>
  <c r="DI48" i="11" a="1"/>
  <c r="DI48" i="11"/>
  <c r="DJ48" i="11" a="1"/>
  <c r="DJ48" i="11"/>
  <c r="DH48" i="11" a="1"/>
  <c r="DH48" i="11"/>
  <c r="DF48" i="11" a="1"/>
  <c r="DF48" i="11"/>
  <c r="DG48" i="11" a="1"/>
  <c r="DG48" i="11"/>
  <c r="BY148" i="11"/>
  <c r="BZ148" i="11"/>
  <c r="BX148" i="11"/>
  <c r="BW148" i="11"/>
  <c r="F203" i="11" a="1"/>
  <c r="F203" i="11"/>
  <c r="AA203" i="11" a="1"/>
  <c r="AA203" i="11"/>
  <c r="Y204" i="11" a="1"/>
  <c r="Y204" i="11"/>
  <c r="M92" i="20"/>
  <c r="DH363" i="11" a="1"/>
  <c r="DH363" i="11"/>
  <c r="DJ363" i="11" a="1"/>
  <c r="DJ363" i="11"/>
  <c r="DG363" i="11" a="1"/>
  <c r="DG363" i="11"/>
  <c r="DF363" i="11" a="1"/>
  <c r="DF363" i="11"/>
  <c r="DK363" i="11" a="1"/>
  <c r="DK363" i="11"/>
  <c r="DI363" i="11" a="1"/>
  <c r="DI363" i="11"/>
  <c r="AN76" i="11" a="1"/>
  <c r="AN76" i="11"/>
  <c r="DK407" i="11" a="1"/>
  <c r="DK407" i="11"/>
  <c r="DF407" i="11" a="1"/>
  <c r="DF407" i="11"/>
  <c r="DJ407" i="11" a="1"/>
  <c r="DJ407" i="11"/>
  <c r="DH407" i="11" a="1"/>
  <c r="DH407" i="11"/>
  <c r="DG407" i="11" a="1"/>
  <c r="DG407" i="11"/>
  <c r="DI407" i="11" a="1"/>
  <c r="DI407" i="11"/>
  <c r="AR364" i="11" a="1"/>
  <c r="AR364" i="11"/>
  <c r="AQ364" i="11" a="1"/>
  <c r="AQ364" i="11"/>
  <c r="AN364" i="11" a="1"/>
  <c r="AN364" i="11"/>
  <c r="AP364" i="11" a="1"/>
  <c r="AP364" i="11"/>
  <c r="DQ485" i="11" a="1"/>
  <c r="DQ485" i="11"/>
  <c r="DN485" i="11" a="1"/>
  <c r="DN485" i="11"/>
  <c r="DP485" i="11" a="1"/>
  <c r="DP485" i="11"/>
  <c r="DO485" i="11" a="1"/>
  <c r="DO485" i="11"/>
  <c r="DR485" i="11" a="1"/>
  <c r="DR485" i="11"/>
  <c r="DM504" i="11" a="1"/>
  <c r="DM504" i="11"/>
  <c r="DE504" i="11" a="1"/>
  <c r="DE504" i="11"/>
  <c r="DT504" i="11" a="1"/>
  <c r="DT504" i="11"/>
  <c r="DE324" i="11" a="1"/>
  <c r="DE324" i="11"/>
  <c r="DM324" i="11" a="1"/>
  <c r="DM324" i="11"/>
  <c r="DT324" i="11" a="1"/>
  <c r="DT324" i="11"/>
  <c r="DP497" i="11" a="1"/>
  <c r="DP497" i="11"/>
  <c r="DQ497" i="11" a="1"/>
  <c r="DQ497" i="11"/>
  <c r="DN497" i="11" a="1"/>
  <c r="DN497" i="11"/>
  <c r="DO497" i="11" a="1"/>
  <c r="DO497" i="11"/>
  <c r="DR497" i="11" a="1"/>
  <c r="DR497" i="11"/>
  <c r="AN47" i="11" a="1"/>
  <c r="AN47" i="11"/>
  <c r="DR101" i="11" a="1"/>
  <c r="DR101" i="11"/>
  <c r="DQ101" i="11" a="1"/>
  <c r="DQ101" i="11"/>
  <c r="DO101" i="11" a="1"/>
  <c r="DO101" i="11"/>
  <c r="DN101" i="11" a="1"/>
  <c r="DN101" i="11"/>
  <c r="DP101" i="11" a="1"/>
  <c r="DP101" i="11"/>
  <c r="DI129" i="11" a="1"/>
  <c r="DI129" i="11"/>
  <c r="DG129" i="11" a="1"/>
  <c r="DG129" i="11"/>
  <c r="DH129" i="11" a="1"/>
  <c r="DH129" i="11"/>
  <c r="DJ129" i="11" a="1"/>
  <c r="DJ129" i="11"/>
  <c r="DF129" i="11" a="1"/>
  <c r="DF129" i="11"/>
  <c r="DK129" i="11" a="1"/>
  <c r="DK129" i="11"/>
  <c r="AP332" i="11" a="1"/>
  <c r="AP332" i="11"/>
  <c r="AN212" i="11" a="1"/>
  <c r="AN212" i="11"/>
  <c r="BX212" i="11"/>
  <c r="BY212" i="11"/>
  <c r="BV212" i="11"/>
  <c r="BW212" i="11"/>
  <c r="BZ212" i="11"/>
  <c r="DW499" i="11" a="1"/>
  <c r="DW499" i="11"/>
  <c r="EA499" i="11" a="1"/>
  <c r="EA499" i="11"/>
  <c r="DZ499" i="11" a="1"/>
  <c r="DZ499" i="11"/>
  <c r="EB499" i="11" a="1"/>
  <c r="EB499" i="11"/>
  <c r="DV499" i="11" a="1"/>
  <c r="DV499" i="11"/>
  <c r="DU499" i="11" a="1"/>
  <c r="DU499" i="11"/>
  <c r="DY499" i="11" a="1"/>
  <c r="DY499" i="11"/>
  <c r="DX499" i="11" a="1"/>
  <c r="DX499" i="11"/>
  <c r="BZ490" i="11"/>
  <c r="BW490" i="11"/>
  <c r="BY490" i="11"/>
  <c r="BX490" i="11"/>
  <c r="EA489" i="11" a="1"/>
  <c r="EA489" i="11"/>
  <c r="DV489" i="11" a="1"/>
  <c r="DV489" i="11"/>
  <c r="DY489" i="11" a="1"/>
  <c r="DY489" i="11"/>
  <c r="DU489" i="11" a="1"/>
  <c r="DU489" i="11"/>
  <c r="EB489" i="11" a="1"/>
  <c r="EB489" i="11"/>
  <c r="DW489" i="11" a="1"/>
  <c r="DW489" i="11"/>
  <c r="DZ489" i="11" a="1"/>
  <c r="DZ489" i="11"/>
  <c r="DX489" i="11" a="1"/>
  <c r="DX489" i="11"/>
  <c r="BX23" i="11"/>
  <c r="DF333" i="11" a="1"/>
  <c r="DF333" i="11"/>
  <c r="DK333" i="11" a="1"/>
  <c r="DK333" i="11"/>
  <c r="DG333" i="11" a="1"/>
  <c r="DG333" i="11"/>
  <c r="DH333" i="11" a="1"/>
  <c r="DH333" i="11"/>
  <c r="DI333" i="11" a="1"/>
  <c r="DI333" i="11"/>
  <c r="DJ333" i="11" a="1"/>
  <c r="DJ333" i="11"/>
  <c r="DF235" i="11" a="1"/>
  <c r="DF235" i="11"/>
  <c r="DJ235" i="11" a="1"/>
  <c r="DJ235" i="11"/>
  <c r="DK235" i="11" a="1"/>
  <c r="DK235" i="11"/>
  <c r="DH235" i="11" a="1"/>
  <c r="DH235" i="11"/>
  <c r="DG235" i="11" a="1"/>
  <c r="DG235" i="11"/>
  <c r="DI235" i="11" a="1"/>
  <c r="DI235" i="11"/>
  <c r="DR303" i="11" a="1"/>
  <c r="DR303" i="11"/>
  <c r="DP303" i="11" a="1"/>
  <c r="DP303" i="11"/>
  <c r="DN303" i="11" a="1"/>
  <c r="DN303" i="11"/>
  <c r="DQ303" i="11" a="1"/>
  <c r="DQ303" i="11"/>
  <c r="DO303" i="11" a="1"/>
  <c r="DO303" i="11"/>
  <c r="AP351" i="11" a="1"/>
  <c r="AP351" i="11"/>
  <c r="DJ443" i="11" a="1"/>
  <c r="DJ443" i="11"/>
  <c r="DG443" i="11" a="1"/>
  <c r="DG443" i="11"/>
  <c r="DF443" i="11" a="1"/>
  <c r="DF443" i="11"/>
  <c r="DH443" i="11" a="1"/>
  <c r="DH443" i="11"/>
  <c r="DK443" i="11" a="1"/>
  <c r="DK443" i="11"/>
  <c r="DI443" i="11" a="1"/>
  <c r="DI443" i="11"/>
  <c r="AO487" i="11" a="1"/>
  <c r="AO487" i="11"/>
  <c r="DM50" i="11" a="1"/>
  <c r="DM50" i="11"/>
  <c r="DT50" i="11" a="1"/>
  <c r="DT50" i="11"/>
  <c r="DE50" i="11" a="1"/>
  <c r="DE50" i="11"/>
  <c r="DZ207" i="11" a="1"/>
  <c r="DZ207" i="11"/>
  <c r="DW207" i="11" a="1"/>
  <c r="DW207" i="11"/>
  <c r="DX207" i="11" a="1"/>
  <c r="DX207" i="11"/>
  <c r="DV207" i="11" a="1"/>
  <c r="DV207" i="11"/>
  <c r="DU207" i="11" a="1"/>
  <c r="DU207" i="11"/>
  <c r="EB207" i="11" a="1"/>
  <c r="EB207" i="11"/>
  <c r="EA207" i="11" a="1"/>
  <c r="EA207" i="11"/>
  <c r="DY207" i="11" a="1"/>
  <c r="DY207" i="11"/>
  <c r="AP18" i="11" a="1"/>
  <c r="AP18" i="11"/>
  <c r="AQ18" i="11" a="1"/>
  <c r="AQ18" i="11"/>
  <c r="AO18" i="11" a="1"/>
  <c r="AO18" i="11"/>
  <c r="AN18" i="11" a="1"/>
  <c r="AN18" i="11"/>
  <c r="O43" i="20"/>
  <c r="O39" i="20"/>
  <c r="O35" i="20"/>
  <c r="AN101" i="11" a="1"/>
  <c r="AN101" i="11"/>
  <c r="BZ101" i="11"/>
  <c r="BW101" i="11"/>
  <c r="BV101" i="11"/>
  <c r="BX101" i="11"/>
  <c r="BY101" i="11"/>
  <c r="DJ283" i="11" a="1"/>
  <c r="DJ283" i="11"/>
  <c r="DG283" i="11" a="1"/>
  <c r="DG283" i="11"/>
  <c r="DK283" i="11" a="1"/>
  <c r="DK283" i="11"/>
  <c r="DI283" i="11" a="1"/>
  <c r="DI283" i="11"/>
  <c r="DH283" i="11" a="1"/>
  <c r="DH283" i="11"/>
  <c r="DF283" i="11" a="1"/>
  <c r="DF283" i="11"/>
  <c r="BY483" i="11"/>
  <c r="BW483" i="11"/>
  <c r="BZ483" i="11"/>
  <c r="BX483" i="11"/>
  <c r="BV483" i="11"/>
  <c r="DK341" i="11" a="1"/>
  <c r="DK341" i="11"/>
  <c r="DI341" i="11" a="1"/>
  <c r="DI341" i="11"/>
  <c r="DG341" i="11" a="1"/>
  <c r="DG341" i="11"/>
  <c r="DF341" i="11" a="1"/>
  <c r="DF341" i="11"/>
  <c r="DH341" i="11" a="1"/>
  <c r="DH341" i="11"/>
  <c r="DJ341" i="11" a="1"/>
  <c r="DJ341" i="11"/>
  <c r="DH393" i="11" a="1"/>
  <c r="DH393" i="11"/>
  <c r="DG393" i="11" a="1"/>
  <c r="DG393" i="11"/>
  <c r="DJ393" i="11" a="1"/>
  <c r="DJ393" i="11"/>
  <c r="DF393" i="11" a="1"/>
  <c r="DF393" i="11"/>
  <c r="DK393" i="11" a="1"/>
  <c r="DK393" i="11"/>
  <c r="DI393" i="11" a="1"/>
  <c r="DI393" i="11"/>
  <c r="AN127" i="11" a="1"/>
  <c r="AN127" i="11"/>
  <c r="BY127" i="11"/>
  <c r="BW127" i="11"/>
  <c r="BZ127" i="11"/>
  <c r="BV127" i="11"/>
  <c r="BX127" i="11"/>
  <c r="DP127" i="11" a="1"/>
  <c r="DP127" i="11"/>
  <c r="DO127" i="11" a="1"/>
  <c r="DO127" i="11"/>
  <c r="DQ127" i="11" a="1"/>
  <c r="DQ127" i="11"/>
  <c r="DR127" i="11" a="1"/>
  <c r="DR127" i="11"/>
  <c r="DN127" i="11" a="1"/>
  <c r="DN127" i="11"/>
  <c r="DE506" i="11" a="1"/>
  <c r="DE506" i="11"/>
  <c r="DT506" i="11" a="1"/>
  <c r="DT506" i="11"/>
  <c r="DM506" i="11" a="1"/>
  <c r="DM506" i="11"/>
  <c r="DG103" i="11" a="1"/>
  <c r="DG103" i="11"/>
  <c r="DH103" i="11" a="1"/>
  <c r="DH103" i="11"/>
  <c r="DI103" i="11" a="1"/>
  <c r="DI103" i="11"/>
  <c r="DF103" i="11" a="1"/>
  <c r="DF103" i="11"/>
  <c r="DK103" i="11" a="1"/>
  <c r="DK103" i="11"/>
  <c r="DJ103" i="11" a="1"/>
  <c r="DJ103" i="11"/>
  <c r="DX73" i="11" a="1"/>
  <c r="DX73" i="11"/>
  <c r="DU73" i="11" a="1"/>
  <c r="DU73" i="11"/>
  <c r="DZ73" i="11" a="1"/>
  <c r="DZ73" i="11"/>
  <c r="DW73" i="11" a="1"/>
  <c r="DW73" i="11"/>
  <c r="DY73" i="11" a="1"/>
  <c r="DY73" i="11"/>
  <c r="EA73" i="11" a="1"/>
  <c r="EA73" i="11"/>
  <c r="DV73" i="11" a="1"/>
  <c r="DV73" i="11"/>
  <c r="EB73" i="11" a="1"/>
  <c r="EB73" i="11"/>
  <c r="G181" i="11" a="1"/>
  <c r="G181" i="11"/>
  <c r="T181" i="11" a="1"/>
  <c r="T181" i="11"/>
  <c r="H181" i="11" a="1"/>
  <c r="H181" i="11"/>
  <c r="AS359" i="11"/>
  <c r="ED359" i="11"/>
  <c r="CG359" i="11"/>
  <c r="CE359" i="11"/>
  <c r="CF359" i="11"/>
  <c r="CC359" i="11"/>
  <c r="CD359" i="11"/>
  <c r="DW221" i="11" a="1"/>
  <c r="DW221" i="11"/>
  <c r="DX221" i="11" a="1"/>
  <c r="DX221" i="11"/>
  <c r="DZ221" i="11" a="1"/>
  <c r="DZ221" i="11"/>
  <c r="DV221" i="11" a="1"/>
  <c r="DV221" i="11"/>
  <c r="EB221" i="11" a="1"/>
  <c r="EB221" i="11"/>
  <c r="EA221" i="11" a="1"/>
  <c r="EA221" i="11"/>
  <c r="DY221" i="11" a="1"/>
  <c r="DY221" i="11"/>
  <c r="DU221" i="11" a="1"/>
  <c r="DU221" i="11"/>
  <c r="DN275" i="11" a="1"/>
  <c r="DN275" i="11"/>
  <c r="DP275" i="11" a="1"/>
  <c r="DP275" i="11"/>
  <c r="DQ275" i="11" a="1"/>
  <c r="DQ275" i="11"/>
  <c r="DO275" i="11" a="1"/>
  <c r="DO275" i="11"/>
  <c r="DR275" i="11" a="1"/>
  <c r="DR275" i="11"/>
  <c r="AS411" i="11"/>
  <c r="ED411" i="11"/>
  <c r="CE411" i="11"/>
  <c r="CG411" i="11"/>
  <c r="CF411" i="11"/>
  <c r="CC411" i="11"/>
  <c r="CD411" i="11"/>
  <c r="AP179" i="11" a="1"/>
  <c r="AP179" i="11"/>
  <c r="BX271" i="11"/>
  <c r="BV271" i="11"/>
  <c r="BY271" i="11"/>
  <c r="BZ271" i="11"/>
  <c r="BW271" i="11"/>
  <c r="CC361" i="11"/>
  <c r="DG347" i="11" a="1"/>
  <c r="DG347" i="11"/>
  <c r="DK347" i="11" a="1"/>
  <c r="DK347" i="11"/>
  <c r="DJ347" i="11" a="1"/>
  <c r="DJ347" i="11"/>
  <c r="DI347" i="11" a="1"/>
  <c r="DI347" i="11"/>
  <c r="DH347" i="11" a="1"/>
  <c r="DH347" i="11"/>
  <c r="DF347" i="11" a="1"/>
  <c r="DF347" i="11"/>
  <c r="DQ349" i="11" a="1"/>
  <c r="DQ349" i="11"/>
  <c r="DN349" i="11" a="1"/>
  <c r="DN349" i="11"/>
  <c r="DR349" i="11" a="1"/>
  <c r="DR349" i="11"/>
  <c r="DO349" i="11" a="1"/>
  <c r="DO349" i="11"/>
  <c r="DP349" i="11" a="1"/>
  <c r="DP349" i="11"/>
  <c r="DF39" i="11" a="1"/>
  <c r="DF39" i="11"/>
  <c r="DI39" i="11" a="1"/>
  <c r="DI39" i="11"/>
  <c r="DH39" i="11" a="1"/>
  <c r="DH39" i="11"/>
  <c r="DK39" i="11" a="1"/>
  <c r="DK39" i="11"/>
  <c r="DJ39" i="11" a="1"/>
  <c r="DJ39" i="11"/>
  <c r="DG39" i="11" a="1"/>
  <c r="DG39" i="11"/>
  <c r="DT92" i="11" a="1"/>
  <c r="DT92" i="11"/>
  <c r="DE92" i="11" a="1"/>
  <c r="DE92" i="11"/>
  <c r="DM92" i="11" a="1"/>
  <c r="DM92" i="11"/>
  <c r="EB89" i="11" a="1"/>
  <c r="EB89" i="11"/>
  <c r="DX89" i="11" a="1"/>
  <c r="DX89" i="11"/>
  <c r="DY89" i="11" a="1"/>
  <c r="DY89" i="11"/>
  <c r="DU89" i="11" a="1"/>
  <c r="DU89" i="11"/>
  <c r="DZ89" i="11" a="1"/>
  <c r="DZ89" i="11"/>
  <c r="DW89" i="11" a="1"/>
  <c r="DW89" i="11"/>
  <c r="DV89" i="11" a="1"/>
  <c r="DV89" i="11"/>
  <c r="EA89" i="11" a="1"/>
  <c r="EA89" i="11"/>
  <c r="AR22" i="11" a="1"/>
  <c r="AR22" i="11"/>
  <c r="DK321" i="11" a="1"/>
  <c r="DK321" i="11"/>
  <c r="DH321" i="11" a="1"/>
  <c r="DH321" i="11"/>
  <c r="DJ321" i="11" a="1"/>
  <c r="DJ321" i="11"/>
  <c r="DF321" i="11" a="1"/>
  <c r="DF321" i="11"/>
  <c r="DG321" i="11" a="1"/>
  <c r="DG321" i="11"/>
  <c r="DI321" i="11" a="1"/>
  <c r="DI321" i="11"/>
  <c r="AN311" i="11" a="1"/>
  <c r="AN311" i="11"/>
  <c r="BV311" i="11"/>
  <c r="CA311" i="11"/>
  <c r="DT122" i="11" a="1"/>
  <c r="DT122" i="11"/>
  <c r="DE122" i="11" a="1"/>
  <c r="DE122" i="11"/>
  <c r="DM122" i="11" a="1"/>
  <c r="DM122" i="11"/>
  <c r="DO183" i="11" a="1"/>
  <c r="DO183" i="11"/>
  <c r="DP183" i="11" a="1"/>
  <c r="DP183" i="11"/>
  <c r="DQ183" i="11" a="1"/>
  <c r="DQ183" i="11"/>
  <c r="DR183" i="11" a="1"/>
  <c r="DR183" i="11"/>
  <c r="DN183" i="11" a="1"/>
  <c r="DN183" i="11"/>
  <c r="DN479" i="11" a="1"/>
  <c r="DN479" i="11"/>
  <c r="DR479" i="11" a="1"/>
  <c r="DR479" i="11"/>
  <c r="DQ479" i="11" a="1"/>
  <c r="DQ479" i="11"/>
  <c r="DO479" i="11" a="1"/>
  <c r="DO479" i="11"/>
  <c r="DP479" i="11" a="1"/>
  <c r="DP479" i="11"/>
  <c r="DF423" i="11" a="1"/>
  <c r="DF423" i="11"/>
  <c r="DI423" i="11" a="1"/>
  <c r="DI423" i="11"/>
  <c r="DK423" i="11" a="1"/>
  <c r="DK423" i="11"/>
  <c r="DG423" i="11" a="1"/>
  <c r="DG423" i="11"/>
  <c r="DH423" i="11" a="1"/>
  <c r="DH423" i="11"/>
  <c r="DJ423" i="11" a="1"/>
  <c r="DJ423" i="11"/>
  <c r="AQ112" i="11" a="1"/>
  <c r="AQ112" i="11"/>
  <c r="DQ367" i="11" a="1"/>
  <c r="DQ367" i="11"/>
  <c r="DN367" i="11" a="1"/>
  <c r="DN367" i="11"/>
  <c r="DP367" i="11" a="1"/>
  <c r="DP367" i="11"/>
  <c r="DO367" i="11" a="1"/>
  <c r="DO367" i="11"/>
  <c r="DR367" i="11" a="1"/>
  <c r="DR367" i="11"/>
  <c r="F157" i="11" a="1"/>
  <c r="F157" i="11"/>
  <c r="AA157" i="11" a="1"/>
  <c r="AA157" i="11"/>
  <c r="Y158" i="11" a="1"/>
  <c r="Y158" i="11"/>
  <c r="AS119" i="11"/>
  <c r="CF119" i="11"/>
  <c r="CE119" i="11"/>
  <c r="CC119" i="11"/>
  <c r="CG119" i="11"/>
  <c r="CD119" i="11"/>
  <c r="DE352" i="11" a="1"/>
  <c r="DE352" i="11"/>
  <c r="DM352" i="11" a="1"/>
  <c r="DM352" i="11"/>
  <c r="DT352" i="11" a="1"/>
  <c r="DT352" i="11"/>
  <c r="DM106" i="11" a="1"/>
  <c r="DM106" i="11"/>
  <c r="DT106" i="11" a="1"/>
  <c r="DT106" i="11"/>
  <c r="DE106" i="11" a="1"/>
  <c r="DE106" i="11"/>
  <c r="DQ227" i="11" a="1"/>
  <c r="DQ227" i="11"/>
  <c r="DR227" i="11" a="1"/>
  <c r="DR227" i="11"/>
  <c r="DP227" i="11" a="1"/>
  <c r="DP227" i="11"/>
  <c r="DO227" i="11" a="1"/>
  <c r="DO227" i="11"/>
  <c r="DN227" i="11" a="1"/>
  <c r="DN227" i="11"/>
  <c r="DT244" i="11" a="1"/>
  <c r="DT244" i="11"/>
  <c r="DM244" i="11" a="1"/>
  <c r="DM244" i="11"/>
  <c r="DE244" i="11" a="1"/>
  <c r="DE244" i="11"/>
  <c r="DJ239" i="11" a="1"/>
  <c r="DJ239" i="11"/>
  <c r="DG239" i="11" a="1"/>
  <c r="DG239" i="11"/>
  <c r="DI239" i="11" a="1"/>
  <c r="DI239" i="11"/>
  <c r="DH239" i="11" a="1"/>
  <c r="DH239" i="11"/>
  <c r="DF239" i="11" a="1"/>
  <c r="DF239" i="11"/>
  <c r="DK239" i="11" a="1"/>
  <c r="DK239" i="11"/>
  <c r="DK492" i="11" a="1"/>
  <c r="DK492" i="11"/>
  <c r="DI492" i="11" a="1"/>
  <c r="DI492" i="11"/>
  <c r="DG492" i="11" a="1"/>
  <c r="DG492" i="11"/>
  <c r="DH492" i="11" a="1"/>
  <c r="DH492" i="11"/>
  <c r="DF492" i="11" a="1"/>
  <c r="DF492" i="11"/>
  <c r="DJ492" i="11" a="1"/>
  <c r="DJ492" i="11"/>
  <c r="DP327" i="11" a="1"/>
  <c r="DP327" i="11"/>
  <c r="DO327" i="11" a="1"/>
  <c r="DO327" i="11"/>
  <c r="DR327" i="11" a="1"/>
  <c r="DR327" i="11"/>
  <c r="DN327" i="11" a="1"/>
  <c r="DN327" i="11"/>
  <c r="DQ327" i="11" a="1"/>
  <c r="DQ327" i="11"/>
  <c r="BX466" i="11"/>
  <c r="DY307" i="11" a="1"/>
  <c r="DY307" i="11"/>
  <c r="EA307" i="11" a="1"/>
  <c r="EA307" i="11"/>
  <c r="EB307" i="11" a="1"/>
  <c r="EB307" i="11"/>
  <c r="DX307" i="11" a="1"/>
  <c r="DX307" i="11"/>
  <c r="DW307" i="11" a="1"/>
  <c r="DW307" i="11"/>
  <c r="DV307" i="11" a="1"/>
  <c r="DV307" i="11"/>
  <c r="DZ307" i="11" a="1"/>
  <c r="DZ307" i="11"/>
  <c r="DU307" i="11" a="1"/>
  <c r="DU307" i="11"/>
  <c r="AO308" i="11" a="1"/>
  <c r="AO308" i="11"/>
  <c r="DR191" i="11" a="1"/>
  <c r="DR191" i="11"/>
  <c r="DO191" i="11" a="1"/>
  <c r="DO191" i="11"/>
  <c r="DQ191" i="11" a="1"/>
  <c r="DQ191" i="11"/>
  <c r="DN191" i="11" a="1"/>
  <c r="DN191" i="11"/>
  <c r="DP191" i="11" a="1"/>
  <c r="DP191" i="11"/>
  <c r="DQ279" i="11" a="1"/>
  <c r="DQ279" i="11"/>
  <c r="DP279" i="11" a="1"/>
  <c r="DP279" i="11"/>
  <c r="DR279" i="11" a="1"/>
  <c r="DR279" i="11"/>
  <c r="DN279" i="11" a="1"/>
  <c r="DN279" i="11"/>
  <c r="DO279" i="11" a="1"/>
  <c r="DO279" i="11"/>
  <c r="EA319" i="11" a="1"/>
  <c r="EA319" i="11"/>
  <c r="DX319" i="11" a="1"/>
  <c r="DX319" i="11"/>
  <c r="DU319" i="11" a="1"/>
  <c r="DU319" i="11"/>
  <c r="DV319" i="11" a="1"/>
  <c r="DV319" i="11"/>
  <c r="DZ319" i="11" a="1"/>
  <c r="DZ319" i="11"/>
  <c r="EB319" i="11" a="1"/>
  <c r="EB319" i="11"/>
  <c r="DY319" i="11" a="1"/>
  <c r="DY319" i="11"/>
  <c r="DW319" i="11" a="1"/>
  <c r="DW319" i="11"/>
  <c r="DM462" i="11" a="1"/>
  <c r="DM462" i="11"/>
  <c r="DE462" i="11" a="1"/>
  <c r="DE462" i="11"/>
  <c r="DT462" i="11" a="1"/>
  <c r="DT462" i="11"/>
  <c r="DF61" i="11" a="1"/>
  <c r="DF61" i="11"/>
  <c r="DI61" i="11" a="1"/>
  <c r="DI61" i="11"/>
  <c r="DK61" i="11" a="1"/>
  <c r="DK61" i="11"/>
  <c r="DG61" i="11" a="1"/>
  <c r="DG61" i="11"/>
  <c r="DH61" i="11" a="1"/>
  <c r="DH61" i="11"/>
  <c r="DJ61" i="11" a="1"/>
  <c r="DJ61" i="11"/>
  <c r="DQ105" i="11" a="1"/>
  <c r="DQ105" i="11"/>
  <c r="DN105" i="11" a="1"/>
  <c r="DN105" i="11"/>
  <c r="DR105" i="11" a="1"/>
  <c r="DR105" i="11"/>
  <c r="DP105" i="11" a="1"/>
  <c r="DP105" i="11"/>
  <c r="DO105" i="11" a="1"/>
  <c r="DO105" i="11"/>
  <c r="BD15" i="11"/>
  <c r="AW15" i="11"/>
  <c r="AQ489" i="11" a="1"/>
  <c r="AQ489" i="11"/>
  <c r="DM134" i="11" a="1"/>
  <c r="DM134" i="11"/>
  <c r="DE134" i="11" a="1"/>
  <c r="DE134" i="11"/>
  <c r="DT134" i="11" a="1"/>
  <c r="DT134" i="11"/>
  <c r="DI99" i="11" a="1"/>
  <c r="DI99" i="11"/>
  <c r="DF99" i="11" a="1"/>
  <c r="DF99" i="11"/>
  <c r="DJ99" i="11" a="1"/>
  <c r="DJ99" i="11"/>
  <c r="DG99" i="11" a="1"/>
  <c r="DG99" i="11"/>
  <c r="DK99" i="11" a="1"/>
  <c r="DK99" i="11"/>
  <c r="DH99" i="11" a="1"/>
  <c r="DH99" i="11"/>
  <c r="AR322" i="11" a="1"/>
  <c r="AR322" i="11"/>
  <c r="AP494" i="11" a="1"/>
  <c r="AP494" i="11"/>
  <c r="AR494" i="11" a="1"/>
  <c r="AR494" i="11"/>
  <c r="AQ494" i="11" a="1"/>
  <c r="AQ494" i="11"/>
  <c r="AO494" i="11" a="1"/>
  <c r="AO494" i="11"/>
  <c r="AN493" i="11" a="1"/>
  <c r="AN493" i="11"/>
  <c r="BZ493" i="11"/>
  <c r="BX493" i="11"/>
  <c r="BY493" i="11"/>
  <c r="BV493" i="11"/>
  <c r="BW493" i="11"/>
  <c r="DI25" i="11" a="1"/>
  <c r="DI25" i="11"/>
  <c r="DJ25" i="11" a="1"/>
  <c r="DJ25" i="11"/>
  <c r="DF25" i="11" a="1"/>
  <c r="DF25" i="11"/>
  <c r="DG25" i="11" a="1"/>
  <c r="DG25" i="11"/>
  <c r="DH25" i="11" a="1"/>
  <c r="DH25" i="11"/>
  <c r="DK25" i="11" a="1"/>
  <c r="DK25" i="11"/>
  <c r="DY245" i="11" a="1"/>
  <c r="DY245" i="11"/>
  <c r="EB245" i="11" a="1"/>
  <c r="EB245" i="11"/>
  <c r="DU245" i="11" a="1"/>
  <c r="DU245" i="11"/>
  <c r="DV245" i="11" a="1"/>
  <c r="DV245" i="11"/>
  <c r="DZ245" i="11" a="1"/>
  <c r="DZ245" i="11"/>
  <c r="DW245" i="11" a="1"/>
  <c r="DW245" i="11"/>
  <c r="EA245" i="11" a="1"/>
  <c r="EA245" i="11"/>
  <c r="DX245" i="11" a="1"/>
  <c r="DX245" i="11"/>
  <c r="DY287" i="11" a="1"/>
  <c r="DY287" i="11"/>
  <c r="DX287" i="11" a="1"/>
  <c r="DX287" i="11"/>
  <c r="EA287" i="11" a="1"/>
  <c r="EA287" i="11"/>
  <c r="DW287" i="11" a="1"/>
  <c r="DW287" i="11"/>
  <c r="DV287" i="11" a="1"/>
  <c r="DV287" i="11"/>
  <c r="DZ287" i="11" a="1"/>
  <c r="DZ287" i="11"/>
  <c r="DU287" i="11" a="1"/>
  <c r="DU287" i="11"/>
  <c r="EB287" i="11" a="1"/>
  <c r="EB287" i="11"/>
  <c r="BV227" i="11"/>
  <c r="BW227" i="11"/>
  <c r="BX227" i="11"/>
  <c r="BZ227" i="11"/>
  <c r="BY227" i="11"/>
  <c r="AN103" i="11" a="1"/>
  <c r="AN103" i="11"/>
  <c r="BY103" i="11"/>
  <c r="BZ103" i="11"/>
  <c r="BW103" i="11"/>
  <c r="BX103" i="11"/>
  <c r="BV103" i="11"/>
  <c r="EB379" i="11" a="1"/>
  <c r="EB379" i="11"/>
  <c r="EA379" i="11" a="1"/>
  <c r="EA379" i="11"/>
  <c r="DU379" i="11" a="1"/>
  <c r="DU379" i="11"/>
  <c r="DW379" i="11" a="1"/>
  <c r="DW379" i="11"/>
  <c r="DV379" i="11" a="1"/>
  <c r="DV379" i="11"/>
  <c r="DY379" i="11" a="1"/>
  <c r="DY379" i="11"/>
  <c r="DX379" i="11" a="1"/>
  <c r="DX379" i="11"/>
  <c r="DZ379" i="11" a="1"/>
  <c r="DZ379" i="11"/>
  <c r="DK81" i="11" a="1"/>
  <c r="DK81" i="11"/>
  <c r="DF81" i="11" a="1"/>
  <c r="DF81" i="11"/>
  <c r="DH81" i="11" a="1"/>
  <c r="DH81" i="11"/>
  <c r="DG81" i="11" a="1"/>
  <c r="DG81" i="11"/>
  <c r="DI81" i="11" a="1"/>
  <c r="DI81" i="11"/>
  <c r="DJ81" i="11" a="1"/>
  <c r="DJ81" i="11"/>
  <c r="AN415" i="11" a="1"/>
  <c r="AN415" i="11"/>
  <c r="BZ415" i="11"/>
  <c r="BX415" i="11"/>
  <c r="BV415" i="11"/>
  <c r="BW415" i="11"/>
  <c r="BY415" i="11"/>
  <c r="F391" i="11" a="1"/>
  <c r="F391" i="11"/>
  <c r="AA391" i="11" a="1"/>
  <c r="AA391" i="11"/>
  <c r="Y392" i="11" a="1"/>
  <c r="Y392" i="11"/>
  <c r="BV465" i="11"/>
  <c r="AN313" i="11" a="1"/>
  <c r="AN313" i="11"/>
  <c r="BY313" i="11"/>
  <c r="BW313" i="11"/>
  <c r="BZ313" i="11"/>
  <c r="BX313" i="11"/>
  <c r="BV313" i="11"/>
  <c r="DH255" i="11" a="1"/>
  <c r="DH255" i="11"/>
  <c r="DJ255" i="11" a="1"/>
  <c r="DJ255" i="11"/>
  <c r="DG255" i="11" a="1"/>
  <c r="DG255" i="11"/>
  <c r="DI255" i="11" a="1"/>
  <c r="DI255" i="11"/>
  <c r="DF255" i="11" a="1"/>
  <c r="DF255" i="11"/>
  <c r="DK255" i="11" a="1"/>
  <c r="DK255" i="11"/>
  <c r="DM442" i="11" a="1"/>
  <c r="DM442" i="11"/>
  <c r="DE442" i="11" a="1"/>
  <c r="DE442" i="11"/>
  <c r="DT442" i="11" a="1"/>
  <c r="DT442" i="11"/>
  <c r="AQ255" i="11" a="1"/>
  <c r="AQ255" i="11"/>
  <c r="DT154" i="11" a="1"/>
  <c r="DT154" i="11"/>
  <c r="DM154" i="11" a="1"/>
  <c r="DM154" i="11"/>
  <c r="DE154" i="11" a="1"/>
  <c r="DE154" i="11"/>
  <c r="DG212" i="11" a="1"/>
  <c r="DG212" i="11"/>
  <c r="DF212" i="11" a="1"/>
  <c r="DF212" i="11"/>
  <c r="DJ212" i="11" a="1"/>
  <c r="DJ212" i="11"/>
  <c r="DI212" i="11" a="1"/>
  <c r="DI212" i="11"/>
  <c r="DH212" i="11" a="1"/>
  <c r="DH212" i="11"/>
  <c r="DK212" i="11" a="1"/>
  <c r="DK212" i="11"/>
  <c r="DZ135" i="11" a="1"/>
  <c r="DZ135" i="11"/>
  <c r="DV135" i="11" a="1"/>
  <c r="DV135" i="11"/>
  <c r="DY135" i="11" a="1"/>
  <c r="DY135" i="11"/>
  <c r="EA135" i="11" a="1"/>
  <c r="EA135" i="11"/>
  <c r="DX135" i="11" a="1"/>
  <c r="DX135" i="11"/>
  <c r="DW135" i="11" a="1"/>
  <c r="DW135" i="11"/>
  <c r="DU135" i="11" a="1"/>
  <c r="DU135" i="11"/>
  <c r="EB135" i="11" a="1"/>
  <c r="EB135" i="11"/>
  <c r="DF179" i="11" a="1"/>
  <c r="DF179" i="11"/>
  <c r="DH179" i="11" a="1"/>
  <c r="DH179" i="11"/>
  <c r="DG179" i="11" a="1"/>
  <c r="DG179" i="11"/>
  <c r="DI179" i="11" a="1"/>
  <c r="DI179" i="11"/>
  <c r="DK179" i="11" a="1"/>
  <c r="DK179" i="11"/>
  <c r="DJ179" i="11" a="1"/>
  <c r="DJ179" i="11"/>
  <c r="DN271" i="11" a="1"/>
  <c r="DN271" i="11"/>
  <c r="DQ271" i="11" a="1"/>
  <c r="DQ271" i="11"/>
  <c r="DP271" i="11" a="1"/>
  <c r="DP271" i="11"/>
  <c r="DO271" i="11" a="1"/>
  <c r="DO271" i="11"/>
  <c r="DR271" i="11" a="1"/>
  <c r="DR271" i="11"/>
  <c r="DT28" i="11" a="1"/>
  <c r="DT28" i="11"/>
  <c r="DM28" i="11" a="1"/>
  <c r="DM28" i="11"/>
  <c r="DE28" i="11" a="1"/>
  <c r="DE28" i="11"/>
  <c r="DU27" i="11" a="1"/>
  <c r="DU27" i="11"/>
  <c r="EA27" i="11" a="1"/>
  <c r="EA27" i="11"/>
  <c r="DV27" i="11" a="1"/>
  <c r="DV27" i="11"/>
  <c r="DZ27" i="11" a="1"/>
  <c r="DZ27" i="11"/>
  <c r="EB27" i="11" a="1"/>
  <c r="EB27" i="11"/>
  <c r="DX27" i="11" a="1"/>
  <c r="DX27" i="11"/>
  <c r="DY27" i="11" a="1"/>
  <c r="DY27" i="11"/>
  <c r="DW27" i="11" a="1"/>
  <c r="DW27" i="11"/>
  <c r="DE342" i="11" a="1"/>
  <c r="DE342" i="11"/>
  <c r="DT342" i="11" a="1"/>
  <c r="DT342" i="11"/>
  <c r="DM342" i="11" a="1"/>
  <c r="DM342" i="11"/>
  <c r="AR460" i="11" a="1"/>
  <c r="AR460" i="11"/>
  <c r="AP460" i="11" a="1"/>
  <c r="AP460" i="11"/>
  <c r="AQ460" i="11" a="1"/>
  <c r="AQ460" i="11"/>
  <c r="AO460" i="11" a="1"/>
  <c r="AO460" i="11"/>
  <c r="DF87" i="11" a="1"/>
  <c r="DF87" i="11"/>
  <c r="DK87" i="11" a="1"/>
  <c r="DK87" i="11"/>
  <c r="DI87" i="11" a="1"/>
  <c r="DI87" i="11"/>
  <c r="DJ87" i="11" a="1"/>
  <c r="DJ87" i="11"/>
  <c r="DG87" i="11" a="1"/>
  <c r="DG87" i="11"/>
  <c r="DH87" i="11" a="1"/>
  <c r="DH87" i="11"/>
  <c r="DN199" i="11" a="1"/>
  <c r="DN199" i="11"/>
  <c r="DP199" i="11" a="1"/>
  <c r="DP199" i="11"/>
  <c r="DQ199" i="11" a="1"/>
  <c r="DQ199" i="11"/>
  <c r="DR199" i="11" a="1"/>
  <c r="DR199" i="11"/>
  <c r="DO199" i="11" a="1"/>
  <c r="DO199" i="11"/>
  <c r="AN243" i="11" a="1"/>
  <c r="AN243" i="11"/>
  <c r="BV243" i="11"/>
  <c r="BZ243" i="11"/>
  <c r="BX243" i="11"/>
  <c r="BY243" i="11"/>
  <c r="BW243" i="11"/>
  <c r="AO200" i="11" a="1"/>
  <c r="AO200" i="11"/>
  <c r="AQ200" i="11" a="1"/>
  <c r="AQ200" i="11"/>
  <c r="AR200" i="11" a="1"/>
  <c r="AR200" i="11"/>
  <c r="AP200" i="11" a="1"/>
  <c r="AP200" i="11"/>
  <c r="DR225" i="11" a="1"/>
  <c r="DR225" i="11"/>
  <c r="DQ225" i="11" a="1"/>
  <c r="DQ225" i="11"/>
  <c r="DP225" i="11" a="1"/>
  <c r="DP225" i="11"/>
  <c r="DN225" i="11" a="1"/>
  <c r="DN225" i="11"/>
  <c r="DO225" i="11" a="1"/>
  <c r="DO225" i="11"/>
  <c r="CC353" i="11"/>
  <c r="DX97" i="11" a="1"/>
  <c r="DX97" i="11"/>
  <c r="EA97" i="11" a="1"/>
  <c r="EA97" i="11"/>
  <c r="DU97" i="11" a="1"/>
  <c r="DU97" i="11"/>
  <c r="DY97" i="11" a="1"/>
  <c r="DY97" i="11"/>
  <c r="DV97" i="11" a="1"/>
  <c r="DV97" i="11"/>
  <c r="DZ97" i="11" a="1"/>
  <c r="DZ97" i="11"/>
  <c r="EB97" i="11" a="1"/>
  <c r="EB97" i="11"/>
  <c r="DW97" i="11" a="1"/>
  <c r="DW97" i="11"/>
  <c r="DI465" i="11" a="1"/>
  <c r="DI465" i="11"/>
  <c r="DF465" i="11" a="1"/>
  <c r="DF465" i="11"/>
  <c r="DJ465" i="11" a="1"/>
  <c r="DJ465" i="11"/>
  <c r="DH465" i="11" a="1"/>
  <c r="DH465" i="11"/>
  <c r="DG465" i="11" a="1"/>
  <c r="DG465" i="11"/>
  <c r="DK465" i="11" a="1"/>
  <c r="DK465" i="11"/>
  <c r="DI100" i="11" a="1"/>
  <c r="DI100" i="11"/>
  <c r="DK100" i="11" a="1"/>
  <c r="DK100" i="11"/>
  <c r="DJ100" i="11" a="1"/>
  <c r="DJ100" i="11"/>
  <c r="DH100" i="11" a="1"/>
  <c r="DH100" i="11"/>
  <c r="DG100" i="11" a="1"/>
  <c r="DG100" i="11"/>
  <c r="DF100" i="11" a="1"/>
  <c r="DF100" i="11"/>
  <c r="AP319" i="11" a="1"/>
  <c r="AP319" i="11"/>
  <c r="DQ11" i="11" a="1"/>
  <c r="DQ11" i="11"/>
  <c r="DP11" i="11" a="1"/>
  <c r="DP11" i="11"/>
  <c r="DN11" i="11" a="1"/>
  <c r="DN11" i="11"/>
  <c r="DO11" i="11" a="1"/>
  <c r="DO11" i="11"/>
  <c r="DR11" i="11" a="1"/>
  <c r="DR11" i="11"/>
  <c r="AP229" i="11" a="1"/>
  <c r="AP229" i="11"/>
  <c r="DP83" i="11" a="1"/>
  <c r="DP83" i="11"/>
  <c r="DR83" i="11" a="1"/>
  <c r="DR83" i="11"/>
  <c r="DN83" i="11" a="1"/>
  <c r="DN83" i="11"/>
  <c r="DO83" i="11" a="1"/>
  <c r="DO83" i="11"/>
  <c r="DQ83" i="11" a="1"/>
  <c r="DQ83" i="11"/>
  <c r="AN499" i="11" a="1"/>
  <c r="AN499" i="11"/>
  <c r="BV499" i="11"/>
  <c r="BW499" i="11"/>
  <c r="BY499" i="11"/>
  <c r="BX499" i="11"/>
  <c r="BZ499" i="11"/>
  <c r="DF259" i="11" a="1"/>
  <c r="DF259" i="11"/>
  <c r="DG259" i="11" a="1"/>
  <c r="DG259" i="11"/>
  <c r="DI259" i="11" a="1"/>
  <c r="DI259" i="11"/>
  <c r="DK259" i="11" a="1"/>
  <c r="DK259" i="11"/>
  <c r="DH259" i="11" a="1"/>
  <c r="DH259" i="11"/>
  <c r="DJ259" i="11" a="1"/>
  <c r="DJ259" i="11"/>
  <c r="DO301" i="11" a="1"/>
  <c r="DO301" i="11"/>
  <c r="DP301" i="11" a="1"/>
  <c r="DP301" i="11"/>
  <c r="DR301" i="11" a="1"/>
  <c r="DR301" i="11"/>
  <c r="DQ301" i="11" a="1"/>
  <c r="DQ301" i="11"/>
  <c r="DN301" i="11" a="1"/>
  <c r="DN301" i="11"/>
  <c r="DQ159" i="11" a="1"/>
  <c r="DQ159" i="11"/>
  <c r="DO159" i="11" a="1"/>
  <c r="DO159" i="11"/>
  <c r="DP159" i="11" a="1"/>
  <c r="DP159" i="11"/>
  <c r="DR159" i="11" a="1"/>
  <c r="DR159" i="11"/>
  <c r="DN159" i="11" a="1"/>
  <c r="DN159" i="11"/>
  <c r="AR426" i="11" a="1"/>
  <c r="AR426" i="11"/>
  <c r="AP426" i="11" a="1"/>
  <c r="AP426" i="11"/>
  <c r="AO426" i="11" a="1"/>
  <c r="AO426" i="11"/>
  <c r="AQ426" i="11" a="1"/>
  <c r="AQ426" i="11"/>
  <c r="AO325" i="11" a="1"/>
  <c r="AO325" i="11"/>
  <c r="DE232" i="11" a="1"/>
  <c r="DE232" i="11"/>
  <c r="DM232" i="11" a="1"/>
  <c r="DM232" i="11"/>
  <c r="DT232" i="11" a="1"/>
  <c r="DT232" i="11"/>
  <c r="DR67" i="11" a="1"/>
  <c r="DR67" i="11"/>
  <c r="DN67" i="11" a="1"/>
  <c r="DN67" i="11"/>
  <c r="DP67" i="11" a="1"/>
  <c r="DP67" i="11"/>
  <c r="DO67" i="11" a="1"/>
  <c r="DO67" i="11"/>
  <c r="DQ67" i="11" a="1"/>
  <c r="DQ67" i="11"/>
  <c r="G202" i="11" a="1"/>
  <c r="G202" i="11"/>
  <c r="T202" i="11" a="1"/>
  <c r="T202" i="11"/>
  <c r="H202" i="11" a="1"/>
  <c r="H202" i="11"/>
  <c r="DT96" i="11" a="1"/>
  <c r="DT96" i="11"/>
  <c r="DM96" i="11" a="1"/>
  <c r="DM96" i="11"/>
  <c r="DE96" i="11" a="1"/>
  <c r="DE96" i="11"/>
  <c r="DT194" i="11" a="1"/>
  <c r="DT194" i="11"/>
  <c r="DM194" i="11" a="1"/>
  <c r="DM194" i="11"/>
  <c r="DE194" i="11" a="1"/>
  <c r="DE194" i="11"/>
  <c r="CC83" i="11"/>
  <c r="DO107" i="11" a="1"/>
  <c r="DO107" i="11"/>
  <c r="DP107" i="11" a="1"/>
  <c r="DP107" i="11"/>
  <c r="DQ107" i="11" a="1"/>
  <c r="DQ107" i="11"/>
  <c r="DR107" i="11" a="1"/>
  <c r="DR107" i="11"/>
  <c r="DN107" i="11" a="1"/>
  <c r="DN107" i="11"/>
  <c r="BV143" i="11"/>
  <c r="BY143" i="11"/>
  <c r="BZ143" i="11"/>
  <c r="BX143" i="11"/>
  <c r="BW143" i="11"/>
  <c r="EB407" i="11" a="1"/>
  <c r="EB407" i="11"/>
  <c r="DX407" i="11" a="1"/>
  <c r="DX407" i="11"/>
  <c r="DZ407" i="11" a="1"/>
  <c r="DZ407" i="11"/>
  <c r="DW407" i="11" a="1"/>
  <c r="DW407" i="11"/>
  <c r="DV407" i="11" a="1"/>
  <c r="DV407" i="11"/>
  <c r="DY407" i="11" a="1"/>
  <c r="DY407" i="11"/>
  <c r="DU407" i="11" a="1"/>
  <c r="DU407" i="11"/>
  <c r="EA407" i="11" a="1"/>
  <c r="EA407" i="11"/>
  <c r="DX485" i="11" a="1"/>
  <c r="DX485" i="11"/>
  <c r="DY485" i="11" a="1"/>
  <c r="DY485" i="11"/>
  <c r="DW485" i="11" a="1"/>
  <c r="DW485" i="11"/>
  <c r="DU485" i="11" a="1"/>
  <c r="DU485" i="11"/>
  <c r="EB485" i="11" a="1"/>
  <c r="EB485" i="11"/>
  <c r="DV485" i="11" a="1"/>
  <c r="DV485" i="11"/>
  <c r="DZ485" i="11" a="1"/>
  <c r="DZ485" i="11"/>
  <c r="EA485" i="11" a="1"/>
  <c r="EA485" i="11"/>
  <c r="DN65" i="11" a="1"/>
  <c r="DN65" i="11"/>
  <c r="DO65" i="11" a="1"/>
  <c r="DO65" i="11"/>
  <c r="DP65" i="11" a="1"/>
  <c r="DP65" i="11"/>
  <c r="DR65" i="11" a="1"/>
  <c r="DR65" i="11"/>
  <c r="DQ65" i="11" a="1"/>
  <c r="DQ65" i="11"/>
  <c r="DT314" i="11" a="1"/>
  <c r="DT314" i="11"/>
  <c r="DM314" i="11" a="1"/>
  <c r="DM314" i="11"/>
  <c r="DE314" i="11" a="1"/>
  <c r="DE314" i="11"/>
  <c r="EA507" i="11" a="1"/>
  <c r="EA507" i="11"/>
  <c r="DZ507" i="11" a="1"/>
  <c r="DZ507" i="11"/>
  <c r="DW507" i="11" a="1"/>
  <c r="DW507" i="11"/>
  <c r="EB507" i="11" a="1"/>
  <c r="EB507" i="11"/>
  <c r="DV507" i="11" a="1"/>
  <c r="DV507" i="11"/>
  <c r="DX507" i="11" a="1"/>
  <c r="DX507" i="11"/>
  <c r="DU507" i="11" a="1"/>
  <c r="DU507" i="11"/>
  <c r="DY507" i="11" a="1"/>
  <c r="DY507" i="11"/>
  <c r="DG497" i="11" a="1"/>
  <c r="DG497" i="11"/>
  <c r="DJ497" i="11" a="1"/>
  <c r="DJ497" i="11"/>
  <c r="DF497" i="11" a="1"/>
  <c r="DF497" i="11"/>
  <c r="DK497" i="11" a="1"/>
  <c r="DK497" i="11"/>
  <c r="DI497" i="11" a="1"/>
  <c r="DI497" i="11"/>
  <c r="DH497" i="11" a="1"/>
  <c r="DH497" i="11"/>
  <c r="F138" i="11" a="1"/>
  <c r="F138" i="11"/>
  <c r="AA138" i="11" a="1"/>
  <c r="AA138" i="11"/>
  <c r="Y140" i="11" a="1"/>
  <c r="Y140" i="11"/>
  <c r="DF101" i="11" a="1"/>
  <c r="DF101" i="11"/>
  <c r="DJ101" i="11" a="1"/>
  <c r="DJ101" i="11"/>
  <c r="DG101" i="11" a="1"/>
  <c r="DG101" i="11"/>
  <c r="DI101" i="11" a="1"/>
  <c r="DI101" i="11"/>
  <c r="DH101" i="11" a="1"/>
  <c r="DH101" i="11"/>
  <c r="DK101" i="11" a="1"/>
  <c r="DK101" i="11"/>
  <c r="AQ498" i="11" a="1"/>
  <c r="AQ498" i="11"/>
  <c r="AO498" i="11" a="1"/>
  <c r="AO498" i="11"/>
  <c r="AR498" i="11" a="1"/>
  <c r="AR498" i="11"/>
  <c r="AP498" i="11" a="1"/>
  <c r="AP498" i="11"/>
  <c r="AO332" i="11" a="1"/>
  <c r="AO332" i="11"/>
  <c r="AO474" i="11" a="1"/>
  <c r="AO474" i="11"/>
  <c r="DM454" i="11" a="1"/>
  <c r="DM454" i="11"/>
  <c r="DE454" i="11" a="1"/>
  <c r="DE454" i="11"/>
  <c r="DT454" i="11" a="1"/>
  <c r="DT454" i="11"/>
  <c r="DM366" i="11" a="1"/>
  <c r="DM366" i="11"/>
  <c r="DE366" i="11" a="1"/>
  <c r="DE366" i="11"/>
  <c r="DT366" i="11" a="1"/>
  <c r="DT366" i="11"/>
  <c r="DN489" i="11" a="1"/>
  <c r="DN489" i="11"/>
  <c r="DR489" i="11" a="1"/>
  <c r="DR489" i="11"/>
  <c r="DQ489" i="11" a="1"/>
  <c r="DQ489" i="11"/>
  <c r="DP489" i="11" a="1"/>
  <c r="DP489" i="11"/>
  <c r="DO489" i="11" a="1"/>
  <c r="DO489" i="11"/>
  <c r="DT470" i="11" a="1"/>
  <c r="DT470" i="11"/>
  <c r="DM470" i="11" a="1"/>
  <c r="DM470" i="11"/>
  <c r="DE470" i="11" a="1"/>
  <c r="DE470" i="11"/>
  <c r="AR120" i="11" a="1"/>
  <c r="AR120" i="11"/>
  <c r="DY43" i="11" a="1"/>
  <c r="DY43" i="11"/>
  <c r="EB43" i="11" a="1"/>
  <c r="EB43" i="11"/>
  <c r="DU43" i="11" a="1"/>
  <c r="DU43" i="11"/>
  <c r="EA43" i="11" a="1"/>
  <c r="EA43" i="11"/>
  <c r="DW43" i="11" a="1"/>
  <c r="DW43" i="11"/>
  <c r="DZ43" i="11" a="1"/>
  <c r="DZ43" i="11"/>
  <c r="DV43" i="11" a="1"/>
  <c r="DV43" i="11"/>
  <c r="DX43" i="11" a="1"/>
  <c r="DX43" i="11"/>
  <c r="DU235" i="11" a="1"/>
  <c r="DU235" i="11"/>
  <c r="DW235" i="11" a="1"/>
  <c r="DW235" i="11"/>
  <c r="EB235" i="11" a="1"/>
  <c r="EB235" i="11"/>
  <c r="DZ235" i="11" a="1"/>
  <c r="DZ235" i="11"/>
  <c r="DY235" i="11" a="1"/>
  <c r="DY235" i="11"/>
  <c r="DX235" i="11" a="1"/>
  <c r="DX235" i="11"/>
  <c r="DV235" i="11" a="1"/>
  <c r="DV235" i="11"/>
  <c r="EA235" i="11" a="1"/>
  <c r="EA235" i="11"/>
  <c r="DJ437" i="11" a="1"/>
  <c r="DJ437" i="11"/>
  <c r="DF437" i="11" a="1"/>
  <c r="DF437" i="11"/>
  <c r="DG437" i="11" a="1"/>
  <c r="DG437" i="11"/>
  <c r="DH437" i="11" a="1"/>
  <c r="DH437" i="11"/>
  <c r="DI437" i="11" a="1"/>
  <c r="DI437" i="11"/>
  <c r="DK437" i="11" a="1"/>
  <c r="DK437" i="11"/>
  <c r="DI303" i="11" a="1"/>
  <c r="DI303" i="11"/>
  <c r="DK303" i="11" a="1"/>
  <c r="DK303" i="11"/>
  <c r="DH303" i="11" a="1"/>
  <c r="DH303" i="11"/>
  <c r="DG303" i="11" a="1"/>
  <c r="DG303" i="11"/>
  <c r="DF303" i="11" a="1"/>
  <c r="DF303" i="11"/>
  <c r="DJ303" i="11" a="1"/>
  <c r="DJ303" i="11"/>
  <c r="EB443" i="11" a="1"/>
  <c r="EB443" i="11"/>
  <c r="DV443" i="11" a="1"/>
  <c r="DV443" i="11"/>
  <c r="DW443" i="11" a="1"/>
  <c r="DW443" i="11"/>
  <c r="DY443" i="11" a="1"/>
  <c r="DY443" i="11"/>
  <c r="EA443" i="11" a="1"/>
  <c r="EA443" i="11"/>
  <c r="DZ443" i="11" a="1"/>
  <c r="DZ443" i="11"/>
  <c r="DX443" i="11" a="1"/>
  <c r="DX443" i="11"/>
  <c r="DU443" i="11" a="1"/>
  <c r="DU443" i="11"/>
  <c r="AR487" i="11" a="1"/>
  <c r="AR487" i="11"/>
  <c r="DM330" i="11" a="1"/>
  <c r="DM330" i="11"/>
  <c r="DT330" i="11" a="1"/>
  <c r="DT330" i="11"/>
  <c r="DE330" i="11" a="1"/>
  <c r="DE330" i="11"/>
  <c r="DX71" i="11" a="1"/>
  <c r="DX71" i="11"/>
  <c r="EB71" i="11" a="1"/>
  <c r="EB71" i="11"/>
  <c r="DV71" i="11" a="1"/>
  <c r="DV71" i="11"/>
  <c r="DY71" i="11" a="1"/>
  <c r="DY71" i="11"/>
  <c r="DW71" i="11" a="1"/>
  <c r="DW71" i="11"/>
  <c r="EA71" i="11" a="1"/>
  <c r="EA71" i="11"/>
  <c r="DZ71" i="11" a="1"/>
  <c r="DZ71" i="11"/>
  <c r="DU71" i="11" a="1"/>
  <c r="DU71" i="11"/>
  <c r="DQ263" i="11" a="1"/>
  <c r="DQ263" i="11"/>
  <c r="DN263" i="11" a="1"/>
  <c r="DN263" i="11"/>
  <c r="DP263" i="11" a="1"/>
  <c r="DP263" i="11"/>
  <c r="DR263" i="11" a="1"/>
  <c r="DR263" i="11"/>
  <c r="DO263" i="11" a="1"/>
  <c r="DO263" i="11"/>
  <c r="F151" i="11" a="1"/>
  <c r="F151" i="11"/>
  <c r="AA151" i="11" a="1"/>
  <c r="AA151" i="11"/>
  <c r="Y152" i="11" a="1"/>
  <c r="Y152" i="11"/>
  <c r="AN221" i="11" a="1"/>
  <c r="AN221" i="11"/>
  <c r="DO207" i="11" a="1"/>
  <c r="DO207" i="11"/>
  <c r="DP207" i="11" a="1"/>
  <c r="DP207" i="11"/>
  <c r="DQ207" i="11" a="1"/>
  <c r="DQ207" i="11"/>
  <c r="DN207" i="11" a="1"/>
  <c r="DN207" i="11"/>
  <c r="DR207" i="11" a="1"/>
  <c r="DR207" i="11"/>
  <c r="EA357" i="11" a="1"/>
  <c r="EA357" i="11"/>
  <c r="DV357" i="11" a="1"/>
  <c r="DV357" i="11"/>
  <c r="DZ357" i="11" a="1"/>
  <c r="DZ357" i="11"/>
  <c r="DX357" i="11" a="1"/>
  <c r="DX357" i="11"/>
  <c r="EB357" i="11" a="1"/>
  <c r="EB357" i="11"/>
  <c r="DW357" i="11" a="1"/>
  <c r="DW357" i="11"/>
  <c r="DU357" i="11" a="1"/>
  <c r="DU357" i="11"/>
  <c r="DY357" i="11" a="1"/>
  <c r="DY357" i="11"/>
  <c r="DE108" i="11" a="1"/>
  <c r="DE108" i="11"/>
  <c r="DM108" i="11" a="1"/>
  <c r="DM108" i="11"/>
  <c r="DT108" i="11" a="1"/>
  <c r="DT108" i="11"/>
  <c r="BE11" i="11"/>
  <c r="DN283" i="11" a="1"/>
  <c r="DN283" i="11"/>
  <c r="DO283" i="11" a="1"/>
  <c r="DO283" i="11"/>
  <c r="DP283" i="11" a="1"/>
  <c r="DP283" i="11"/>
  <c r="DQ283" i="11" a="1"/>
  <c r="DQ283" i="11"/>
  <c r="DR283" i="11" a="1"/>
  <c r="DR283" i="11"/>
  <c r="DP469" i="11" a="1"/>
  <c r="DP469" i="11"/>
  <c r="DO469" i="11" a="1"/>
  <c r="DO469" i="11"/>
  <c r="DQ469" i="11" a="1"/>
  <c r="DQ469" i="11"/>
  <c r="DR469" i="11" a="1"/>
  <c r="DR469" i="11"/>
  <c r="DN469" i="11" a="1"/>
  <c r="DN469" i="11"/>
  <c r="EB393" i="11" a="1"/>
  <c r="EB393" i="11"/>
  <c r="DY393" i="11" a="1"/>
  <c r="DY393" i="11"/>
  <c r="DV393" i="11" a="1"/>
  <c r="DV393" i="11"/>
  <c r="EA393" i="11" a="1"/>
  <c r="EA393" i="11"/>
  <c r="DU393" i="11" a="1"/>
  <c r="DU393" i="11"/>
  <c r="DZ393" i="11" a="1"/>
  <c r="DZ393" i="11"/>
  <c r="DX393" i="11" a="1"/>
  <c r="DX393" i="11"/>
  <c r="DW393" i="11" a="1"/>
  <c r="DW393" i="11"/>
  <c r="EA127" i="11" a="1"/>
  <c r="EA127" i="11"/>
  <c r="DX127" i="11" a="1"/>
  <c r="DX127" i="11"/>
  <c r="DY127" i="11" a="1"/>
  <c r="DY127" i="11"/>
  <c r="DV127" i="11" a="1"/>
  <c r="DV127" i="11"/>
  <c r="DW127" i="11" a="1"/>
  <c r="DW127" i="11"/>
  <c r="DU127" i="11" a="1"/>
  <c r="DU127" i="11"/>
  <c r="EB127" i="11" a="1"/>
  <c r="EB127" i="11"/>
  <c r="DZ127" i="11" a="1"/>
  <c r="DZ127" i="11"/>
  <c r="AP92" i="11" a="1"/>
  <c r="AP92" i="11"/>
  <c r="AR92" i="11" a="1"/>
  <c r="AR92" i="11"/>
  <c r="AQ92" i="11" a="1"/>
  <c r="AQ92" i="11"/>
  <c r="AO92" i="11" a="1"/>
  <c r="AO92" i="11"/>
  <c r="DZ323" i="11" a="1"/>
  <c r="DZ323" i="11"/>
  <c r="DW323" i="11" a="1"/>
  <c r="DW323" i="11"/>
  <c r="DY323" i="11" a="1"/>
  <c r="DY323" i="11"/>
  <c r="DV323" i="11" a="1"/>
  <c r="DV323" i="11"/>
  <c r="EB323" i="11" a="1"/>
  <c r="EB323" i="11"/>
  <c r="DU323" i="11" a="1"/>
  <c r="DU323" i="11"/>
  <c r="EA323" i="11" a="1"/>
  <c r="EA323" i="11"/>
  <c r="DX323" i="11" a="1"/>
  <c r="DX323" i="11"/>
  <c r="DM62" i="11" a="1"/>
  <c r="DM62" i="11"/>
  <c r="DE62" i="11" a="1"/>
  <c r="DE62" i="11"/>
  <c r="DT62" i="11" a="1"/>
  <c r="DT62" i="11"/>
  <c r="BC12" i="11"/>
  <c r="AV12" i="11"/>
  <c r="AN492" i="11" a="1"/>
  <c r="AN492" i="11"/>
  <c r="BV492" i="11"/>
  <c r="AN97" i="11" a="1"/>
  <c r="AN97" i="11"/>
  <c r="BV97" i="11"/>
  <c r="BX97" i="11"/>
  <c r="BZ97" i="11"/>
  <c r="BY97" i="11"/>
  <c r="BW97" i="11"/>
  <c r="AY13" i="11"/>
  <c r="BF13" i="11"/>
  <c r="CC179" i="11"/>
  <c r="DJ21" i="11" a="1"/>
  <c r="DJ21" i="11"/>
  <c r="DK21" i="11" a="1"/>
  <c r="DK21" i="11"/>
  <c r="DH21" i="11" a="1"/>
  <c r="DH21" i="11"/>
  <c r="DG21" i="11" a="1"/>
  <c r="DG21" i="11"/>
  <c r="DI21" i="11" a="1"/>
  <c r="DI21" i="11"/>
  <c r="DF21" i="11" a="1"/>
  <c r="DF21" i="11"/>
  <c r="EA479" i="11" a="1"/>
  <c r="EA479" i="11"/>
  <c r="DX479" i="11" a="1"/>
  <c r="DX479" i="11"/>
  <c r="DV479" i="11" a="1"/>
  <c r="DV479" i="11"/>
  <c r="EB479" i="11" a="1"/>
  <c r="EB479" i="11"/>
  <c r="DW479" i="11" a="1"/>
  <c r="DW479" i="11"/>
  <c r="DY479" i="11" a="1"/>
  <c r="DY479" i="11"/>
  <c r="DU479" i="11" a="1"/>
  <c r="DU479" i="11"/>
  <c r="DZ479" i="11" a="1"/>
  <c r="DZ479" i="11"/>
  <c r="G156" i="11" a="1"/>
  <c r="G156" i="11"/>
  <c r="T156" i="11" a="1"/>
  <c r="T156" i="11"/>
  <c r="H156" i="11" a="1"/>
  <c r="H156" i="11"/>
  <c r="AS167" i="11"/>
  <c r="CF167" i="11"/>
  <c r="CE167" i="11"/>
  <c r="CC167" i="11"/>
  <c r="CG167" i="11"/>
  <c r="CD167" i="11"/>
  <c r="DE444" i="11" a="1"/>
  <c r="DE444" i="11"/>
  <c r="DT444" i="11" a="1"/>
  <c r="DT444" i="11"/>
  <c r="DM444" i="11" a="1"/>
  <c r="DM444" i="11"/>
  <c r="AN135" i="11" a="1"/>
  <c r="AN135" i="11"/>
  <c r="BX135" i="11"/>
  <c r="BV135" i="11"/>
  <c r="BW135" i="11"/>
  <c r="BY135" i="11"/>
  <c r="BZ135" i="11"/>
  <c r="DP231" i="11" a="1"/>
  <c r="DP231" i="11"/>
  <c r="DQ231" i="11" a="1"/>
  <c r="DQ231" i="11"/>
  <c r="DN231" i="11" a="1"/>
  <c r="DN231" i="11"/>
  <c r="DR231" i="11" a="1"/>
  <c r="DR231" i="11"/>
  <c r="DO231" i="11" a="1"/>
  <c r="DO231" i="11"/>
  <c r="DE312" i="11" a="1"/>
  <c r="DE312" i="11"/>
  <c r="DM312" i="11" a="1"/>
  <c r="DM312" i="11"/>
  <c r="DT312" i="11" a="1"/>
  <c r="DT312" i="11"/>
  <c r="DP239" i="11" a="1"/>
  <c r="DP239" i="11"/>
  <c r="DR239" i="11" a="1"/>
  <c r="DR239" i="11"/>
  <c r="DO239" i="11" a="1"/>
  <c r="DO239" i="11"/>
  <c r="DQ239" i="11" a="1"/>
  <c r="DQ239" i="11"/>
  <c r="DN239" i="11" a="1"/>
  <c r="DN239" i="11"/>
  <c r="DP492" i="11" a="1"/>
  <c r="DP492" i="11"/>
  <c r="DQ492" i="11" a="1"/>
  <c r="DQ492" i="11"/>
  <c r="DR492" i="11" a="1"/>
  <c r="DR492" i="11"/>
  <c r="DO492" i="11" a="1"/>
  <c r="DO492" i="11"/>
  <c r="DN492" i="11" a="1"/>
  <c r="DN492" i="11"/>
  <c r="DG115" i="11" a="1"/>
  <c r="DG115" i="11"/>
  <c r="DH115" i="11" a="1"/>
  <c r="DH115" i="11"/>
  <c r="DK115" i="11" a="1"/>
  <c r="DK115" i="11"/>
  <c r="DI115" i="11" a="1"/>
  <c r="DI115" i="11"/>
  <c r="DF115" i="11" a="1"/>
  <c r="DF115" i="11"/>
  <c r="DJ115" i="11" a="1"/>
  <c r="DJ115" i="11"/>
  <c r="DV153" i="11" a="1"/>
  <c r="DV153" i="11"/>
  <c r="DW153" i="11" a="1"/>
  <c r="DW153" i="11"/>
  <c r="DZ153" i="11" a="1"/>
  <c r="DZ153" i="11"/>
  <c r="DU153" i="11" a="1"/>
  <c r="DU153" i="11"/>
  <c r="DY153" i="11" a="1"/>
  <c r="DY153" i="11"/>
  <c r="EB153" i="11" a="1"/>
  <c r="EB153" i="11"/>
  <c r="DX153" i="11" a="1"/>
  <c r="DX153" i="11"/>
  <c r="EA153" i="11" a="1"/>
  <c r="EA153" i="11"/>
  <c r="DT356" i="11" a="1"/>
  <c r="DT356" i="11"/>
  <c r="DM356" i="11" a="1"/>
  <c r="DM356" i="11"/>
  <c r="DE356" i="11" a="1"/>
  <c r="DE356" i="11"/>
  <c r="EA327" i="11" a="1"/>
  <c r="EA327" i="11"/>
  <c r="DU327" i="11" a="1"/>
  <c r="DU327" i="11"/>
  <c r="DY327" i="11" a="1"/>
  <c r="DY327" i="11"/>
  <c r="DW327" i="11" a="1"/>
  <c r="DW327" i="11"/>
  <c r="DV327" i="11" a="1"/>
  <c r="DV327" i="11"/>
  <c r="DZ327" i="11" a="1"/>
  <c r="DZ327" i="11"/>
  <c r="DX327" i="11" a="1"/>
  <c r="DX327" i="11"/>
  <c r="EB327" i="11" a="1"/>
  <c r="EB327" i="11"/>
  <c r="DX503" i="11" a="1"/>
  <c r="DX503" i="11"/>
  <c r="EA503" i="11" a="1"/>
  <c r="EA503" i="11"/>
  <c r="DW503" i="11" a="1"/>
  <c r="DW503" i="11"/>
  <c r="DY503" i="11" a="1"/>
  <c r="DY503" i="11"/>
  <c r="DU503" i="11" a="1"/>
  <c r="DU503" i="11"/>
  <c r="DV503" i="11" a="1"/>
  <c r="DV503" i="11"/>
  <c r="DZ503" i="11" a="1"/>
  <c r="DZ503" i="11"/>
  <c r="EB503" i="11" a="1"/>
  <c r="EB503" i="11"/>
  <c r="DH307" i="11" a="1"/>
  <c r="DH307" i="11"/>
  <c r="DF307" i="11" a="1"/>
  <c r="DF307" i="11"/>
  <c r="DI307" i="11" a="1"/>
  <c r="DI307" i="11"/>
  <c r="DG307" i="11" a="1"/>
  <c r="DG307" i="11"/>
  <c r="DK307" i="11" a="1"/>
  <c r="DK307" i="11"/>
  <c r="DJ307" i="11" a="1"/>
  <c r="DJ307" i="11"/>
  <c r="DR345" i="11" a="1"/>
  <c r="DR345" i="11"/>
  <c r="DO345" i="11" a="1"/>
  <c r="DO345" i="11"/>
  <c r="DN345" i="11" a="1"/>
  <c r="DN345" i="11"/>
  <c r="DP345" i="11" a="1"/>
  <c r="DP345" i="11"/>
  <c r="DQ345" i="11" a="1"/>
  <c r="DQ345" i="11"/>
  <c r="EA191" i="11" a="1"/>
  <c r="EA191" i="11"/>
  <c r="DZ191" i="11" a="1"/>
  <c r="DZ191" i="11"/>
  <c r="DY191" i="11" a="1"/>
  <c r="DY191" i="11"/>
  <c r="EB191" i="11" a="1"/>
  <c r="EB191" i="11"/>
  <c r="DU191" i="11" a="1"/>
  <c r="DU191" i="11"/>
  <c r="DV191" i="11" a="1"/>
  <c r="DV191" i="11"/>
  <c r="DW191" i="11" a="1"/>
  <c r="DW191" i="11"/>
  <c r="DX191" i="11" a="1"/>
  <c r="DX191" i="11"/>
  <c r="EB279" i="11" a="1"/>
  <c r="EB279" i="11"/>
  <c r="DU279" i="11" a="1"/>
  <c r="DU279" i="11"/>
  <c r="DX279" i="11" a="1"/>
  <c r="DX279" i="11"/>
  <c r="DZ279" i="11" a="1"/>
  <c r="DZ279" i="11"/>
  <c r="DY279" i="11" a="1"/>
  <c r="DY279" i="11"/>
  <c r="DW279" i="11" a="1"/>
  <c r="DW279" i="11"/>
  <c r="EA279" i="11" a="1"/>
  <c r="EA279" i="11"/>
  <c r="DV279" i="11" a="1"/>
  <c r="DV279" i="11"/>
  <c r="AN447" i="11" a="1"/>
  <c r="AN447" i="11"/>
  <c r="BV447" i="11"/>
  <c r="BW447" i="11"/>
  <c r="BZ447" i="11"/>
  <c r="BY447" i="11"/>
  <c r="BX447" i="11"/>
  <c r="DR61" i="11" a="1"/>
  <c r="DR61" i="11"/>
  <c r="DQ61" i="11" a="1"/>
  <c r="DQ61" i="11"/>
  <c r="DP61" i="11" a="1"/>
  <c r="DP61" i="11"/>
  <c r="DO61" i="11" a="1"/>
  <c r="DO61" i="11"/>
  <c r="DN61" i="11" a="1"/>
  <c r="DN61" i="11"/>
  <c r="DJ105" i="11" a="1"/>
  <c r="DJ105" i="11"/>
  <c r="DI105" i="11" a="1"/>
  <c r="DI105" i="11"/>
  <c r="DH105" i="11" a="1"/>
  <c r="DH105" i="11"/>
  <c r="DK105" i="11" a="1"/>
  <c r="DK105" i="11"/>
  <c r="DF105" i="11" a="1"/>
  <c r="DF105" i="11"/>
  <c r="DG105" i="11" a="1"/>
  <c r="DG105" i="11"/>
  <c r="BC15" i="11"/>
  <c r="AV15" i="11"/>
  <c r="DH217" i="11" a="1"/>
  <c r="DH217" i="11"/>
  <c r="DI217" i="11" a="1"/>
  <c r="DI217" i="11"/>
  <c r="DK217" i="11" a="1"/>
  <c r="DK217" i="11"/>
  <c r="DF217" i="11" a="1"/>
  <c r="DF217" i="11"/>
  <c r="DJ217" i="11" a="1"/>
  <c r="DJ217" i="11"/>
  <c r="DG217" i="11" a="1"/>
  <c r="DG217" i="11"/>
  <c r="BX443" i="11"/>
  <c r="BZ443" i="11"/>
  <c r="BV443" i="11"/>
  <c r="BY443" i="11"/>
  <c r="BW443" i="11"/>
  <c r="AR28" i="11" a="1"/>
  <c r="AR28" i="11"/>
  <c r="AO28" i="11" a="1"/>
  <c r="AO28" i="11"/>
  <c r="AP28" i="11" a="1"/>
  <c r="AP28" i="11"/>
  <c r="AQ28" i="11" a="1"/>
  <c r="AQ28" i="11"/>
  <c r="DM334" i="11" a="1"/>
  <c r="DM334" i="11"/>
  <c r="DT334" i="11" a="1"/>
  <c r="DT334" i="11"/>
  <c r="DE334" i="11" a="1"/>
  <c r="DE334" i="11"/>
  <c r="AR484" i="11" a="1"/>
  <c r="AR484" i="11"/>
  <c r="AQ484" i="11" a="1"/>
  <c r="AQ484" i="11"/>
  <c r="AO484" i="11" a="1"/>
  <c r="AO484" i="11"/>
  <c r="AP484" i="11" a="1"/>
  <c r="AP484" i="11"/>
  <c r="DO25" i="11" a="1"/>
  <c r="DO25" i="11"/>
  <c r="DR25" i="11" a="1"/>
  <c r="DR25" i="11"/>
  <c r="DN25" i="11" a="1"/>
  <c r="DN25" i="11"/>
  <c r="DP25" i="11" a="1"/>
  <c r="DP25" i="11"/>
  <c r="DQ25" i="11" a="1"/>
  <c r="DQ25" i="11"/>
  <c r="DO287" i="11" a="1"/>
  <c r="DO287" i="11"/>
  <c r="DR287" i="11" a="1"/>
  <c r="DR287" i="11"/>
  <c r="DP287" i="11" a="1"/>
  <c r="DP287" i="11"/>
  <c r="DN287" i="11" a="1"/>
  <c r="DN287" i="11"/>
  <c r="DQ287" i="11" a="1"/>
  <c r="DQ287" i="11"/>
  <c r="DM246" i="11" a="1"/>
  <c r="DM246" i="11"/>
  <c r="DE246" i="11" a="1"/>
  <c r="DE246" i="11"/>
  <c r="DT246" i="11" a="1"/>
  <c r="DT246" i="11"/>
  <c r="DP379" i="11" a="1"/>
  <c r="DP379" i="11"/>
  <c r="DQ379" i="11" a="1"/>
  <c r="DQ379" i="11"/>
  <c r="DN379" i="11" a="1"/>
  <c r="DN379" i="11"/>
  <c r="DO379" i="11" a="1"/>
  <c r="DO379" i="11"/>
  <c r="DR379" i="11" a="1"/>
  <c r="DR379" i="11"/>
  <c r="AS107" i="11"/>
  <c r="CE107" i="11"/>
  <c r="CD107" i="11"/>
  <c r="CC107" i="11"/>
  <c r="CF107" i="11"/>
  <c r="CG107" i="11"/>
  <c r="DN355" i="11" a="1"/>
  <c r="DN355" i="11"/>
  <c r="DR355" i="11" a="1"/>
  <c r="DR355" i="11"/>
  <c r="DO355" i="11" a="1"/>
  <c r="DO355" i="11"/>
  <c r="DP355" i="11" a="1"/>
  <c r="DP355" i="11"/>
  <c r="DQ355" i="11" a="1"/>
  <c r="DQ355" i="11"/>
  <c r="DM480" i="11" a="1"/>
  <c r="DM480" i="11"/>
  <c r="DT480" i="11" a="1"/>
  <c r="DT480" i="11"/>
  <c r="DE480" i="11" a="1"/>
  <c r="DE480" i="11"/>
  <c r="AN93" i="11" a="1"/>
  <c r="AN93" i="11"/>
  <c r="BZ93" i="11"/>
  <c r="BX93" i="11"/>
  <c r="BY93" i="11"/>
  <c r="BV93" i="11"/>
  <c r="BW93" i="11"/>
  <c r="DM466" i="11" a="1"/>
  <c r="DM466" i="11"/>
  <c r="DE466" i="11" a="1"/>
  <c r="DE466" i="11"/>
  <c r="DT466" i="11" a="1"/>
  <c r="DT466" i="11"/>
  <c r="BW65" i="11"/>
  <c r="BX65" i="11"/>
  <c r="BV65" i="11"/>
  <c r="BZ65" i="11"/>
  <c r="BY65" i="11"/>
  <c r="T390" i="11" a="1"/>
  <c r="T390" i="11"/>
  <c r="G390" i="11" a="1"/>
  <c r="G390" i="11"/>
  <c r="H390" i="11" a="1"/>
  <c r="H390" i="11"/>
  <c r="BZ465" i="11"/>
  <c r="AN239" i="11" a="1"/>
  <c r="AN239" i="11"/>
  <c r="BY239" i="11"/>
  <c r="BZ239" i="11"/>
  <c r="BX239" i="11"/>
  <c r="BV239" i="11"/>
  <c r="BW239" i="11"/>
  <c r="BV191" i="11"/>
  <c r="CA191" i="11"/>
  <c r="AP255" i="11" a="1"/>
  <c r="AP255" i="11"/>
  <c r="DM102" i="11" a="1"/>
  <c r="DM102" i="11"/>
  <c r="DT102" i="11" a="1"/>
  <c r="DT102" i="11"/>
  <c r="DE102" i="11" a="1"/>
  <c r="DE102" i="11"/>
  <c r="DE114" i="11" a="1"/>
  <c r="DE114" i="11"/>
  <c r="DM114" i="11" a="1"/>
  <c r="DM114" i="11"/>
  <c r="DT114" i="11" a="1"/>
  <c r="DT114" i="11"/>
  <c r="DY483" i="11" a="1"/>
  <c r="DY483" i="11"/>
  <c r="EB483" i="11" a="1"/>
  <c r="EB483" i="11"/>
  <c r="DU483" i="11" a="1"/>
  <c r="DU483" i="11"/>
  <c r="DW483" i="11" a="1"/>
  <c r="DW483" i="11"/>
  <c r="DV483" i="11" a="1"/>
  <c r="DV483" i="11"/>
  <c r="EA483" i="11" a="1"/>
  <c r="EA483" i="11"/>
  <c r="DZ483" i="11" a="1"/>
  <c r="DZ483" i="11"/>
  <c r="DX483" i="11" a="1"/>
  <c r="DX483" i="11"/>
  <c r="AN155" i="11" a="1"/>
  <c r="AN155" i="11"/>
  <c r="BW155" i="11"/>
  <c r="BV155" i="11"/>
  <c r="BX155" i="11"/>
  <c r="BY155" i="11"/>
  <c r="BZ155" i="11"/>
  <c r="DY212" i="11" a="1"/>
  <c r="DY212" i="11"/>
  <c r="DX212" i="11" a="1"/>
  <c r="DX212" i="11"/>
  <c r="DZ212" i="11" a="1"/>
  <c r="DZ212" i="11"/>
  <c r="DU212" i="11" a="1"/>
  <c r="DU212" i="11"/>
  <c r="DW212" i="11" a="1"/>
  <c r="DW212" i="11"/>
  <c r="DV212" i="11" a="1"/>
  <c r="DV212" i="11"/>
  <c r="EB212" i="11" a="1"/>
  <c r="EB212" i="11"/>
  <c r="EA212" i="11" a="1"/>
  <c r="EA212" i="11"/>
  <c r="DR135" i="11" a="1"/>
  <c r="DR135" i="11"/>
  <c r="DN135" i="11" a="1"/>
  <c r="DN135" i="11"/>
  <c r="DP135" i="11" a="1"/>
  <c r="DP135" i="11"/>
  <c r="DO135" i="11" a="1"/>
  <c r="DO135" i="11"/>
  <c r="DQ135" i="11" a="1"/>
  <c r="DQ135" i="11"/>
  <c r="DG271" i="11" a="1"/>
  <c r="DG271" i="11"/>
  <c r="DI271" i="11" a="1"/>
  <c r="DI271" i="11"/>
  <c r="DK271" i="11" a="1"/>
  <c r="DK271" i="11"/>
  <c r="DJ271" i="11" a="1"/>
  <c r="DJ271" i="11"/>
  <c r="DH271" i="11" a="1"/>
  <c r="DH271" i="11"/>
  <c r="DF271" i="11" a="1"/>
  <c r="DF271" i="11"/>
  <c r="DE428" i="11" a="1"/>
  <c r="DE428" i="11"/>
  <c r="DT428" i="11" a="1"/>
  <c r="DT428" i="11"/>
  <c r="DM428" i="11" a="1"/>
  <c r="DM428" i="11"/>
  <c r="DF27" i="11" a="1"/>
  <c r="DF27" i="11"/>
  <c r="DK27" i="11" a="1"/>
  <c r="DK27" i="11"/>
  <c r="DI27" i="11" a="1"/>
  <c r="DI27" i="11"/>
  <c r="DJ27" i="11" a="1"/>
  <c r="DJ27" i="11"/>
  <c r="DH27" i="11" a="1"/>
  <c r="DH27" i="11"/>
  <c r="DG27" i="11" a="1"/>
  <c r="DG27" i="11"/>
  <c r="DK171" i="11" a="1"/>
  <c r="DK171" i="11"/>
  <c r="DG171" i="11" a="1"/>
  <c r="DG171" i="11"/>
  <c r="DF171" i="11" a="1"/>
  <c r="DF171" i="11"/>
  <c r="DH171" i="11" a="1"/>
  <c r="DH171" i="11"/>
  <c r="DI171" i="11" a="1"/>
  <c r="DI171" i="11"/>
  <c r="DJ171" i="11" a="1"/>
  <c r="DJ171" i="11"/>
  <c r="AS335" i="11"/>
  <c r="ED335" i="11"/>
  <c r="CD335" i="11"/>
  <c r="CC335" i="11"/>
  <c r="CF335" i="11"/>
  <c r="CE335" i="11"/>
  <c r="CG335" i="11"/>
  <c r="BV147" i="11"/>
  <c r="CA147" i="11"/>
  <c r="DV199" i="11" a="1"/>
  <c r="DV199" i="11"/>
  <c r="DX199" i="11" a="1"/>
  <c r="DX199" i="11"/>
  <c r="DY199" i="11" a="1"/>
  <c r="DY199" i="11"/>
  <c r="DZ199" i="11" a="1"/>
  <c r="DZ199" i="11"/>
  <c r="EA199" i="11" a="1"/>
  <c r="EA199" i="11"/>
  <c r="DU199" i="11" a="1"/>
  <c r="DU199" i="11"/>
  <c r="DW199" i="11" a="1"/>
  <c r="DW199" i="11"/>
  <c r="EB199" i="11" a="1"/>
  <c r="EB199" i="11"/>
  <c r="DJ431" i="11" a="1"/>
  <c r="DJ431" i="11"/>
  <c r="DI431" i="11" a="1"/>
  <c r="DI431" i="11"/>
  <c r="DK431" i="11" a="1"/>
  <c r="DK431" i="11"/>
  <c r="DG431" i="11" a="1"/>
  <c r="DG431" i="11"/>
  <c r="DF431" i="11" a="1"/>
  <c r="DF431" i="11"/>
  <c r="DH431" i="11" a="1"/>
  <c r="DH431" i="11"/>
  <c r="DK225" i="11" a="1"/>
  <c r="DK225" i="11"/>
  <c r="DH225" i="11" a="1"/>
  <c r="DH225" i="11"/>
  <c r="DF225" i="11" a="1"/>
  <c r="DF225" i="11"/>
  <c r="DJ225" i="11" a="1"/>
  <c r="DJ225" i="11"/>
  <c r="DG225" i="11" a="1"/>
  <c r="DG225" i="11"/>
  <c r="DI225" i="11" a="1"/>
  <c r="DI225" i="11"/>
  <c r="BX107" i="11"/>
  <c r="BV107" i="11"/>
  <c r="BW107" i="11"/>
  <c r="BZ107" i="11"/>
  <c r="BY107" i="11"/>
  <c r="DP97" i="11" a="1"/>
  <c r="DP97" i="11"/>
  <c r="DR97" i="11" a="1"/>
  <c r="DR97" i="11"/>
  <c r="DQ97" i="11" a="1"/>
  <c r="DQ97" i="11"/>
  <c r="DN97" i="11" a="1"/>
  <c r="DN97" i="11"/>
  <c r="DO97" i="11" a="1"/>
  <c r="DO97" i="11"/>
  <c r="BV48" i="11"/>
  <c r="CA48" i="11"/>
  <c r="DY465" i="11" a="1"/>
  <c r="DY465" i="11"/>
  <c r="EA465" i="11" a="1"/>
  <c r="EA465" i="11"/>
  <c r="EB465" i="11" a="1"/>
  <c r="EB465" i="11"/>
  <c r="DZ465" i="11" a="1"/>
  <c r="DZ465" i="11"/>
  <c r="DV465" i="11" a="1"/>
  <c r="DV465" i="11"/>
  <c r="DX465" i="11" a="1"/>
  <c r="DX465" i="11"/>
  <c r="DU465" i="11" a="1"/>
  <c r="DU465" i="11"/>
  <c r="DW465" i="11" a="1"/>
  <c r="DW465" i="11"/>
  <c r="DY100" i="11" a="1"/>
  <c r="DY100" i="11"/>
  <c r="EA100" i="11" a="1"/>
  <c r="EA100" i="11"/>
  <c r="DW100" i="11" a="1"/>
  <c r="DW100" i="11"/>
  <c r="DX100" i="11" a="1"/>
  <c r="DX100" i="11"/>
  <c r="EB100" i="11" a="1"/>
  <c r="EB100" i="11"/>
  <c r="DZ100" i="11" a="1"/>
  <c r="DZ100" i="11"/>
  <c r="DV100" i="11" a="1"/>
  <c r="DV100" i="11"/>
  <c r="DU100" i="11" a="1"/>
  <c r="DU100" i="11"/>
  <c r="AN485" i="11" a="1"/>
  <c r="AN485" i="11"/>
  <c r="BV485" i="11"/>
  <c r="CA485" i="11"/>
  <c r="AN275" i="11" a="1"/>
  <c r="AN275" i="11"/>
  <c r="BV275" i="11"/>
  <c r="BX275" i="11"/>
  <c r="BY275" i="11"/>
  <c r="BZ275" i="11"/>
  <c r="BW275" i="11"/>
  <c r="DO113" i="11" a="1"/>
  <c r="DO113" i="11"/>
  <c r="DP113" i="11" a="1"/>
  <c r="DP113" i="11"/>
  <c r="DN113" i="11" a="1"/>
  <c r="DN113" i="11"/>
  <c r="DQ113" i="11" a="1"/>
  <c r="DQ113" i="11"/>
  <c r="DR113" i="11" a="1"/>
  <c r="DR113" i="11"/>
  <c r="AQ229" i="11" a="1"/>
  <c r="AQ229" i="11"/>
  <c r="AN497" i="11" a="1"/>
  <c r="AN497" i="11"/>
  <c r="DT332" i="11" a="1"/>
  <c r="DT332" i="11"/>
  <c r="DE332" i="11" a="1"/>
  <c r="DE332" i="11"/>
  <c r="DM332" i="11" a="1"/>
  <c r="DM332" i="11"/>
  <c r="DQ177" i="11" a="1"/>
  <c r="DQ177" i="11"/>
  <c r="DN177" i="11" a="1"/>
  <c r="DN177" i="11"/>
  <c r="DP177" i="11" a="1"/>
  <c r="DP177" i="11"/>
  <c r="DR177" i="11" a="1"/>
  <c r="DR177" i="11"/>
  <c r="DO177" i="11" a="1"/>
  <c r="DO177" i="11"/>
  <c r="DK83" i="11" a="1"/>
  <c r="DK83" i="11"/>
  <c r="DG83" i="11" a="1"/>
  <c r="DG83" i="11"/>
  <c r="DF83" i="11" a="1"/>
  <c r="DF83" i="11"/>
  <c r="DJ83" i="11" a="1"/>
  <c r="DJ83" i="11"/>
  <c r="DI83" i="11" a="1"/>
  <c r="DI83" i="11"/>
  <c r="DH83" i="11" a="1"/>
  <c r="DH83" i="11"/>
  <c r="DT500" i="11" a="1"/>
  <c r="DT500" i="11"/>
  <c r="DM500" i="11" a="1"/>
  <c r="DM500" i="11"/>
  <c r="DE500" i="11" a="1"/>
  <c r="DE500" i="11"/>
  <c r="AR454" i="11" a="1"/>
  <c r="AR454" i="11"/>
  <c r="AP454" i="11" a="1"/>
  <c r="AP454" i="11"/>
  <c r="AQ454" i="11" a="1"/>
  <c r="AQ454" i="11"/>
  <c r="AN454" i="11" a="1"/>
  <c r="AN454" i="11"/>
  <c r="AO454" i="11" a="1"/>
  <c r="AO454" i="11"/>
  <c r="AN53" i="11" a="1"/>
  <c r="AN53" i="11"/>
  <c r="BZ53" i="11"/>
  <c r="BX53" i="11"/>
  <c r="BV53" i="11"/>
  <c r="BW53" i="11"/>
  <c r="BY53" i="11"/>
  <c r="AN369" i="11" a="1"/>
  <c r="AN369" i="11"/>
  <c r="BV369" i="11"/>
  <c r="BY369" i="11"/>
  <c r="BZ369" i="11"/>
  <c r="BX369" i="11"/>
  <c r="BW369" i="11"/>
  <c r="DN119" i="11" a="1"/>
  <c r="DN119" i="11"/>
  <c r="DR119" i="11" a="1"/>
  <c r="DR119" i="11"/>
  <c r="DP119" i="11" a="1"/>
  <c r="DP119" i="11"/>
  <c r="DO119" i="11" a="1"/>
  <c r="DO119" i="11"/>
  <c r="DQ119" i="11" a="1"/>
  <c r="DQ119" i="11"/>
  <c r="AQ470" i="11" a="1"/>
  <c r="AQ470" i="11"/>
  <c r="AP470" i="11" a="1"/>
  <c r="AP470" i="11"/>
  <c r="AO470" i="11" a="1"/>
  <c r="AO470" i="11"/>
  <c r="DO259" i="11" a="1"/>
  <c r="DO259" i="11"/>
  <c r="DN259" i="11" a="1"/>
  <c r="DN259" i="11"/>
  <c r="DQ259" i="11" a="1"/>
  <c r="DQ259" i="11"/>
  <c r="DR259" i="11" a="1"/>
  <c r="DR259" i="11"/>
  <c r="DP259" i="11" a="1"/>
  <c r="DP259" i="11"/>
  <c r="AN195" i="11" a="1"/>
  <c r="AN195" i="11"/>
  <c r="BV195" i="11"/>
  <c r="BW195" i="11"/>
  <c r="BY195" i="11"/>
  <c r="BZ195" i="11"/>
  <c r="BX195" i="11"/>
  <c r="DJ301" i="11" a="1"/>
  <c r="DJ301" i="11"/>
  <c r="DF301" i="11" a="1"/>
  <c r="DF301" i="11"/>
  <c r="DI301" i="11" a="1"/>
  <c r="DI301" i="11"/>
  <c r="DG301" i="11" a="1"/>
  <c r="DG301" i="11"/>
  <c r="DH301" i="11" a="1"/>
  <c r="DH301" i="11"/>
  <c r="DK301" i="11" a="1"/>
  <c r="DK301" i="11"/>
  <c r="DY159" i="11" a="1"/>
  <c r="DY159" i="11"/>
  <c r="EA159" i="11" a="1"/>
  <c r="EA159" i="11"/>
  <c r="DW159" i="11" a="1"/>
  <c r="DW159" i="11"/>
  <c r="DZ159" i="11" a="1"/>
  <c r="DZ159" i="11"/>
  <c r="DX159" i="11" a="1"/>
  <c r="DX159" i="11"/>
  <c r="EB159" i="11" a="1"/>
  <c r="EB159" i="11"/>
  <c r="DV159" i="11" a="1"/>
  <c r="DV159" i="11"/>
  <c r="DU159" i="11" a="1"/>
  <c r="DU159" i="11"/>
  <c r="AN325" i="11" a="1"/>
  <c r="AN325" i="11"/>
  <c r="DW478" i="11" a="1"/>
  <c r="DW478" i="11"/>
  <c r="DU478" i="11" a="1"/>
  <c r="DU478" i="11"/>
  <c r="EA478" i="11" a="1"/>
  <c r="EA478" i="11"/>
  <c r="DY478" i="11" a="1"/>
  <c r="DY478" i="11"/>
  <c r="EB478" i="11" a="1"/>
  <c r="EB478" i="11"/>
  <c r="DV478" i="11" a="1"/>
  <c r="DV478" i="11"/>
  <c r="DX478" i="11" a="1"/>
  <c r="DX478" i="11"/>
  <c r="DZ478" i="11" a="1"/>
  <c r="DZ478" i="11"/>
  <c r="DV67" i="11" a="1"/>
  <c r="DV67" i="11"/>
  <c r="DY67" i="11" a="1"/>
  <c r="DY67" i="11"/>
  <c r="DW67" i="11" a="1"/>
  <c r="DW67" i="11"/>
  <c r="EB67" i="11" a="1"/>
  <c r="EB67" i="11"/>
  <c r="DX67" i="11" a="1"/>
  <c r="DX67" i="11"/>
  <c r="EA67" i="11" a="1"/>
  <c r="EA67" i="11"/>
  <c r="DU67" i="11" a="1"/>
  <c r="DU67" i="11"/>
  <c r="DZ67" i="11" a="1"/>
  <c r="DZ67" i="11"/>
  <c r="DE72" i="11" a="1"/>
  <c r="DE72" i="11"/>
  <c r="DT72" i="11" a="1"/>
  <c r="DT72" i="11"/>
  <c r="DM72" i="11" a="1"/>
  <c r="DM72" i="11"/>
  <c r="DE20" i="11" a="1"/>
  <c r="DE20" i="11"/>
  <c r="DM20" i="11" a="1"/>
  <c r="DM20" i="11"/>
  <c r="DT20" i="11" a="1"/>
  <c r="DT20" i="11"/>
  <c r="AB202" i="11"/>
  <c r="U202" i="11" a="1"/>
  <c r="U202" i="11"/>
  <c r="BY129" i="11"/>
  <c r="BW129" i="11"/>
  <c r="BX129" i="11"/>
  <c r="BV129" i="11"/>
  <c r="BZ129" i="11"/>
  <c r="AN109" i="11" a="1"/>
  <c r="AN109" i="11"/>
  <c r="BX109" i="11"/>
  <c r="BV109" i="11"/>
  <c r="BW109" i="11"/>
  <c r="BZ109" i="11"/>
  <c r="BY109" i="11"/>
  <c r="AN115" i="11" a="1"/>
  <c r="AN115" i="11"/>
  <c r="DH107" i="11" a="1"/>
  <c r="DH107" i="11"/>
  <c r="DI107" i="11" a="1"/>
  <c r="DI107" i="11"/>
  <c r="DG107" i="11" a="1"/>
  <c r="DG107" i="11"/>
  <c r="DF107" i="11" a="1"/>
  <c r="DF107" i="11"/>
  <c r="DJ107" i="11" a="1"/>
  <c r="DJ107" i="11"/>
  <c r="DK107" i="11" a="1"/>
  <c r="DK107" i="11"/>
  <c r="DO407" i="11" a="1"/>
  <c r="DO407" i="11"/>
  <c r="DR407" i="11" a="1"/>
  <c r="DR407" i="11"/>
  <c r="DQ407" i="11" a="1"/>
  <c r="DQ407" i="11"/>
  <c r="DP407" i="11" a="1"/>
  <c r="DP407" i="11"/>
  <c r="DN407" i="11" a="1"/>
  <c r="DN407" i="11"/>
  <c r="AQ491" i="11" a="1"/>
  <c r="AQ491" i="11"/>
  <c r="DG65" i="11" a="1"/>
  <c r="DG65" i="11"/>
  <c r="DI65" i="11" a="1"/>
  <c r="DI65" i="11"/>
  <c r="DF65" i="11" a="1"/>
  <c r="DF65" i="11"/>
  <c r="DK65" i="11" a="1"/>
  <c r="DK65" i="11"/>
  <c r="DH65" i="11" a="1"/>
  <c r="DH65" i="11"/>
  <c r="DJ65" i="11" a="1"/>
  <c r="DJ65" i="11"/>
  <c r="DV118" i="11" a="1"/>
  <c r="DV118" i="11"/>
  <c r="DY118" i="11" a="1"/>
  <c r="DY118" i="11"/>
  <c r="DU118" i="11" a="1"/>
  <c r="DU118" i="11"/>
  <c r="DX118" i="11" a="1"/>
  <c r="DX118" i="11"/>
  <c r="EA118" i="11" a="1"/>
  <c r="EA118" i="11"/>
  <c r="EB118" i="11" a="1"/>
  <c r="EB118" i="11"/>
  <c r="DW118" i="11" a="1"/>
  <c r="DW118" i="11"/>
  <c r="DZ118" i="11" a="1"/>
  <c r="DZ118" i="11"/>
  <c r="DH507" i="11" a="1"/>
  <c r="DH507" i="11"/>
  <c r="DI507" i="11" a="1"/>
  <c r="DI507" i="11"/>
  <c r="DF507" i="11" a="1"/>
  <c r="DF507" i="11"/>
  <c r="DK507" i="11" a="1"/>
  <c r="DK507" i="11"/>
  <c r="DJ507" i="11" a="1"/>
  <c r="DJ507" i="11"/>
  <c r="DG507" i="11" a="1"/>
  <c r="DG507" i="11"/>
  <c r="F373" i="11" a="1"/>
  <c r="F373" i="11"/>
  <c r="AA373" i="11" a="1"/>
  <c r="AA373" i="11"/>
  <c r="Y374" i="11" a="1"/>
  <c r="Y374" i="11"/>
  <c r="AB137" i="11"/>
  <c r="U137" i="11" a="1"/>
  <c r="U137" i="11"/>
  <c r="DX101" i="11" a="1"/>
  <c r="DX101" i="11"/>
  <c r="DY101" i="11" a="1"/>
  <c r="DY101" i="11"/>
  <c r="DU101" i="11" a="1"/>
  <c r="DU101" i="11"/>
  <c r="DV101" i="11" a="1"/>
  <c r="DV101" i="11"/>
  <c r="EA101" i="11" a="1"/>
  <c r="EA101" i="11"/>
  <c r="EB101" i="11" a="1"/>
  <c r="EB101" i="11"/>
  <c r="DZ101" i="11" a="1"/>
  <c r="DZ101" i="11"/>
  <c r="DW101" i="11" a="1"/>
  <c r="DW101" i="11"/>
  <c r="AQ332" i="11" a="1"/>
  <c r="AQ332" i="11"/>
  <c r="AN105" i="11" a="1"/>
  <c r="AN105" i="11"/>
  <c r="BW105" i="11"/>
  <c r="BX105" i="11"/>
  <c r="BV105" i="11"/>
  <c r="BZ105" i="11"/>
  <c r="BY105" i="11"/>
  <c r="DJ251" i="11" a="1"/>
  <c r="DJ251" i="11"/>
  <c r="DI251" i="11" a="1"/>
  <c r="DI251" i="11"/>
  <c r="DH251" i="11" a="1"/>
  <c r="DH251" i="11"/>
  <c r="DK251" i="11" a="1"/>
  <c r="DK251" i="11"/>
  <c r="DF251" i="11" a="1"/>
  <c r="DF251" i="11"/>
  <c r="DG251" i="11" a="1"/>
  <c r="DG251" i="11"/>
  <c r="DR215" i="11" a="1"/>
  <c r="DR215" i="11"/>
  <c r="DP215" i="11" a="1"/>
  <c r="DP215" i="11"/>
  <c r="DO215" i="11" a="1"/>
  <c r="DO215" i="11"/>
  <c r="DN215" i="11" a="1"/>
  <c r="DN215" i="11"/>
  <c r="DQ215" i="11" a="1"/>
  <c r="DQ215" i="11"/>
  <c r="AR347" i="11" a="1"/>
  <c r="AR347" i="11"/>
  <c r="DF489" i="11" a="1"/>
  <c r="DF489" i="11"/>
  <c r="DG489" i="11" a="1"/>
  <c r="DG489" i="11"/>
  <c r="DK489" i="11" a="1"/>
  <c r="DK489" i="11"/>
  <c r="DJ489" i="11" a="1"/>
  <c r="DJ489" i="11"/>
  <c r="DH489" i="11" a="1"/>
  <c r="DH489" i="11"/>
  <c r="DI489" i="11" a="1"/>
  <c r="DI489" i="11"/>
  <c r="BX318" i="11"/>
  <c r="BY318" i="11"/>
  <c r="BZ318" i="11"/>
  <c r="BW318" i="11"/>
  <c r="AQ120" i="11" a="1"/>
  <c r="AQ120" i="11"/>
  <c r="DE488" i="11" a="1"/>
  <c r="DE488" i="11"/>
  <c r="DT488" i="11" a="1"/>
  <c r="DT488" i="11"/>
  <c r="DM488" i="11" a="1"/>
  <c r="DM488" i="11"/>
  <c r="BZ362" i="11"/>
  <c r="DJ43" i="11" a="1"/>
  <c r="DJ43" i="11"/>
  <c r="DI43" i="11" a="1"/>
  <c r="DI43" i="11"/>
  <c r="DH43" i="11" a="1"/>
  <c r="DH43" i="11"/>
  <c r="DG43" i="11" a="1"/>
  <c r="DG43" i="11"/>
  <c r="DF43" i="11" a="1"/>
  <c r="DF43" i="11"/>
  <c r="DK43" i="11" a="1"/>
  <c r="DK43" i="11"/>
  <c r="DZ425" i="11" a="1"/>
  <c r="DZ425" i="11"/>
  <c r="EB425" i="11" a="1"/>
  <c r="EB425" i="11"/>
  <c r="EA425" i="11" a="1"/>
  <c r="EA425" i="11"/>
  <c r="DW425" i="11" a="1"/>
  <c r="DW425" i="11"/>
  <c r="DV425" i="11" a="1"/>
  <c r="DV425" i="11"/>
  <c r="DX425" i="11" a="1"/>
  <c r="DX425" i="11"/>
  <c r="DY425" i="11" a="1"/>
  <c r="DY425" i="11"/>
  <c r="DU425" i="11" a="1"/>
  <c r="DU425" i="11"/>
  <c r="DQ437" i="11" a="1"/>
  <c r="DQ437" i="11"/>
  <c r="DN437" i="11" a="1"/>
  <c r="DN437" i="11"/>
  <c r="DO437" i="11" a="1"/>
  <c r="DO437" i="11"/>
  <c r="DR437" i="11" a="1"/>
  <c r="DR437" i="11"/>
  <c r="DP437" i="11" a="1"/>
  <c r="DP437" i="11"/>
  <c r="DX303" i="11" a="1"/>
  <c r="DX303" i="11"/>
  <c r="DV303" i="11" a="1"/>
  <c r="DV303" i="11"/>
  <c r="EB303" i="11" a="1"/>
  <c r="EB303" i="11"/>
  <c r="DU303" i="11" a="1"/>
  <c r="DU303" i="11"/>
  <c r="DW303" i="11" a="1"/>
  <c r="DW303" i="11"/>
  <c r="EA303" i="11" a="1"/>
  <c r="EA303" i="11"/>
  <c r="DZ303" i="11" a="1"/>
  <c r="DZ303" i="11"/>
  <c r="DY303" i="11" a="1"/>
  <c r="DY303" i="11"/>
  <c r="DW361" i="11" a="1"/>
  <c r="DW361" i="11"/>
  <c r="DY361" i="11" a="1"/>
  <c r="DY361" i="11"/>
  <c r="DZ361" i="11" a="1"/>
  <c r="DZ361" i="11"/>
  <c r="DX361" i="11" a="1"/>
  <c r="DX361" i="11"/>
  <c r="DV361" i="11" a="1"/>
  <c r="DV361" i="11"/>
  <c r="EB361" i="11" a="1"/>
  <c r="EB361" i="11"/>
  <c r="DU361" i="11" a="1"/>
  <c r="DU361" i="11"/>
  <c r="EA361" i="11" a="1"/>
  <c r="EA361" i="11"/>
  <c r="AN216" i="11" a="1"/>
  <c r="AN216" i="11"/>
  <c r="BX216" i="11"/>
  <c r="BZ216" i="11"/>
  <c r="BW216" i="11"/>
  <c r="AN463" i="11" a="1"/>
  <c r="AN463" i="11"/>
  <c r="BY463" i="11"/>
  <c r="BZ463" i="11"/>
  <c r="BV463" i="11"/>
  <c r="BX463" i="11"/>
  <c r="BW463" i="11"/>
  <c r="DE302" i="11" a="1"/>
  <c r="DE302" i="11"/>
  <c r="DM302" i="11" a="1"/>
  <c r="DM302" i="11"/>
  <c r="DT302" i="11" a="1"/>
  <c r="DT302" i="11"/>
  <c r="DJ335" i="11" a="1"/>
  <c r="DJ335" i="11"/>
  <c r="DI335" i="11" a="1"/>
  <c r="DI335" i="11"/>
  <c r="DF335" i="11" a="1"/>
  <c r="DF335" i="11"/>
  <c r="DH335" i="11" a="1"/>
  <c r="DH335" i="11"/>
  <c r="DK335" i="11" a="1"/>
  <c r="DK335" i="11"/>
  <c r="DG335" i="11" a="1"/>
  <c r="DG335" i="11"/>
  <c r="DW371" i="11" a="1"/>
  <c r="DW371" i="11"/>
  <c r="DX371" i="11" a="1"/>
  <c r="DX371" i="11"/>
  <c r="DU371" i="11" a="1"/>
  <c r="DU371" i="11"/>
  <c r="DV371" i="11" a="1"/>
  <c r="DV371" i="11"/>
  <c r="DY371" i="11" a="1"/>
  <c r="DY371" i="11"/>
  <c r="DZ371" i="11" a="1"/>
  <c r="DZ371" i="11"/>
  <c r="EB371" i="11" a="1"/>
  <c r="EB371" i="11"/>
  <c r="EA371" i="11" a="1"/>
  <c r="EA371" i="11"/>
  <c r="DI71" i="11" a="1"/>
  <c r="DI71" i="11"/>
  <c r="DF71" i="11" a="1"/>
  <c r="DF71" i="11"/>
  <c r="DK71" i="11" a="1"/>
  <c r="DK71" i="11"/>
  <c r="DJ71" i="11" a="1"/>
  <c r="DJ71" i="11"/>
  <c r="DG71" i="11" a="1"/>
  <c r="DG71" i="11"/>
  <c r="DH71" i="11" a="1"/>
  <c r="DH71" i="11"/>
  <c r="DV263" i="11" a="1"/>
  <c r="DV263" i="11"/>
  <c r="EB263" i="11" a="1"/>
  <c r="EB263" i="11"/>
  <c r="EA263" i="11" a="1"/>
  <c r="EA263" i="11"/>
  <c r="DX263" i="11" a="1"/>
  <c r="DX263" i="11"/>
  <c r="DZ263" i="11" a="1"/>
  <c r="DZ263" i="11"/>
  <c r="DU263" i="11" a="1"/>
  <c r="DU263" i="11"/>
  <c r="DY263" i="11" a="1"/>
  <c r="DY263" i="11"/>
  <c r="DW263" i="11" a="1"/>
  <c r="DW263" i="11"/>
  <c r="AB150" i="11"/>
  <c r="U150" i="11" a="1"/>
  <c r="U150" i="11"/>
  <c r="DV31" i="11" a="1"/>
  <c r="DV31" i="11"/>
  <c r="DX31" i="11" a="1"/>
  <c r="DX31" i="11"/>
  <c r="EB31" i="11" a="1"/>
  <c r="EB31" i="11"/>
  <c r="DY31" i="11" a="1"/>
  <c r="DY31" i="11"/>
  <c r="EA31" i="11" a="1"/>
  <c r="EA31" i="11"/>
  <c r="DU31" i="11" a="1"/>
  <c r="DU31" i="11"/>
  <c r="DW31" i="11" a="1"/>
  <c r="DW31" i="11"/>
  <c r="DZ31" i="11" a="1"/>
  <c r="DZ31" i="11"/>
  <c r="DE228" i="11" a="1"/>
  <c r="DE228" i="11"/>
  <c r="DT228" i="11" a="1"/>
  <c r="DT228" i="11"/>
  <c r="DM228" i="11" a="1"/>
  <c r="DM228" i="11"/>
  <c r="BY206" i="11"/>
  <c r="BZ206" i="11"/>
  <c r="BW206" i="11"/>
  <c r="AN206" i="11" a="1"/>
  <c r="AN206" i="11"/>
  <c r="BZ297" i="11"/>
  <c r="BY297" i="11"/>
  <c r="BX297" i="11"/>
  <c r="BW297" i="11"/>
  <c r="BV297" i="11"/>
  <c r="AN357" i="11" a="1"/>
  <c r="AN357" i="11"/>
  <c r="BV357" i="11"/>
  <c r="CA357" i="11"/>
  <c r="AQ338" i="11" a="1"/>
  <c r="AQ338" i="11"/>
  <c r="AP338" i="11" a="1"/>
  <c r="AP338" i="11"/>
  <c r="AO338" i="11" a="1"/>
  <c r="AO338" i="11"/>
  <c r="AR338" i="11" a="1"/>
  <c r="AR338" i="11"/>
  <c r="DN357" i="11" a="1"/>
  <c r="DN357" i="11"/>
  <c r="DP357" i="11" a="1"/>
  <c r="DP357" i="11"/>
  <c r="DR357" i="11" a="1"/>
  <c r="DR357" i="11"/>
  <c r="DQ357" i="11" a="1"/>
  <c r="DQ357" i="11"/>
  <c r="DO357" i="11" a="1"/>
  <c r="DO357" i="11"/>
  <c r="DR481" i="11" a="1"/>
  <c r="DR481" i="11"/>
  <c r="DO481" i="11" a="1"/>
  <c r="DO481" i="11"/>
  <c r="DN481" i="11" a="1"/>
  <c r="DN481" i="11"/>
  <c r="DP481" i="11" a="1"/>
  <c r="DP481" i="11"/>
  <c r="DQ481" i="11" a="1"/>
  <c r="DQ481" i="11"/>
  <c r="O37" i="20"/>
  <c r="O31" i="20"/>
  <c r="AQ113" i="11" a="1"/>
  <c r="AQ113" i="11"/>
  <c r="DJ139" i="11" a="1"/>
  <c r="DJ139" i="11"/>
  <c r="DH139" i="11" a="1"/>
  <c r="DH139" i="11"/>
  <c r="DF139" i="11" a="1"/>
  <c r="DF139" i="11"/>
  <c r="DI139" i="11" a="1"/>
  <c r="DI139" i="11"/>
  <c r="DK139" i="11" a="1"/>
  <c r="DK139" i="11"/>
  <c r="DG139" i="11" a="1"/>
  <c r="DG139" i="11"/>
  <c r="DT70" i="11" a="1"/>
  <c r="DT70" i="11"/>
  <c r="DM70" i="11" a="1"/>
  <c r="DM70" i="11"/>
  <c r="DE70" i="11" a="1"/>
  <c r="DE70" i="11"/>
  <c r="DV469" i="11" a="1"/>
  <c r="DV469" i="11"/>
  <c r="EB469" i="11" a="1"/>
  <c r="EB469" i="11"/>
  <c r="DZ469" i="11" a="1"/>
  <c r="DZ469" i="11"/>
  <c r="DY469" i="11" a="1"/>
  <c r="DY469" i="11"/>
  <c r="DU469" i="11" a="1"/>
  <c r="DU469" i="11"/>
  <c r="EA469" i="11" a="1"/>
  <c r="EA469" i="11"/>
  <c r="DW469" i="11" a="1"/>
  <c r="DW469" i="11"/>
  <c r="DX469" i="11" a="1"/>
  <c r="DX469" i="11"/>
  <c r="DP393" i="11" a="1"/>
  <c r="DP393" i="11"/>
  <c r="DO393" i="11" a="1"/>
  <c r="DO393" i="11"/>
  <c r="DQ393" i="11" a="1"/>
  <c r="DQ393" i="11"/>
  <c r="DN393" i="11" a="1"/>
  <c r="DN393" i="11"/>
  <c r="DR393" i="11" a="1"/>
  <c r="DR393" i="11"/>
  <c r="AA52" i="11" a="1"/>
  <c r="AA52" i="11"/>
  <c r="F52" i="11" a="1"/>
  <c r="F52" i="11"/>
  <c r="Y54" i="11" a="1"/>
  <c r="Y54" i="11"/>
  <c r="DP267" i="11" a="1"/>
  <c r="DP267" i="11"/>
  <c r="DQ267" i="11" a="1"/>
  <c r="DQ267" i="11"/>
  <c r="DR267" i="11" a="1"/>
  <c r="DR267" i="11"/>
  <c r="DO267" i="11" a="1"/>
  <c r="DO267" i="11"/>
  <c r="DN267" i="11" a="1"/>
  <c r="DN267" i="11"/>
  <c r="DJ247" i="11" a="1"/>
  <c r="DJ247" i="11"/>
  <c r="DK247" i="11" a="1"/>
  <c r="DK247" i="11"/>
  <c r="DH247" i="11" a="1"/>
  <c r="DH247" i="11"/>
  <c r="DF247" i="11" a="1"/>
  <c r="DF247" i="11"/>
  <c r="DI247" i="11" a="1"/>
  <c r="DI247" i="11"/>
  <c r="DG247" i="11" a="1"/>
  <c r="DG247" i="11"/>
  <c r="BC17" i="11"/>
  <c r="AV17" i="11"/>
  <c r="BE13" i="11"/>
  <c r="AX13" i="11"/>
  <c r="CE492" i="11"/>
  <c r="DK117" i="11" a="1"/>
  <c r="DK117" i="11"/>
  <c r="DH117" i="11" a="1"/>
  <c r="DH117" i="11"/>
  <c r="DJ117" i="11" a="1"/>
  <c r="DJ117" i="11"/>
  <c r="DG117" i="11" a="1"/>
  <c r="DG117" i="11"/>
  <c r="DI117" i="11" a="1"/>
  <c r="DI117" i="11"/>
  <c r="DF117" i="11" a="1"/>
  <c r="DF117" i="11"/>
  <c r="DQ247" i="11" a="1"/>
  <c r="DQ247" i="11"/>
  <c r="DO247" i="11" a="1"/>
  <c r="DO247" i="11"/>
  <c r="DP247" i="11" a="1"/>
  <c r="DP247" i="11"/>
  <c r="DN247" i="11" a="1"/>
  <c r="DN247" i="11"/>
  <c r="DR247" i="11" a="1"/>
  <c r="DR247" i="11"/>
  <c r="DE340" i="11" a="1"/>
  <c r="DE340" i="11"/>
  <c r="DT340" i="11" a="1"/>
  <c r="DT340" i="11"/>
  <c r="DM340" i="11" a="1"/>
  <c r="DM340" i="11"/>
  <c r="DI143" i="11" a="1"/>
  <c r="DI143" i="11"/>
  <c r="DG143" i="11" a="1"/>
  <c r="DG143" i="11"/>
  <c r="DK143" i="11" a="1"/>
  <c r="DK143" i="11"/>
  <c r="DF143" i="11" a="1"/>
  <c r="DF143" i="11"/>
  <c r="DH143" i="11" a="1"/>
  <c r="DH143" i="11"/>
  <c r="DJ143" i="11" a="1"/>
  <c r="DJ143" i="11"/>
  <c r="DE218" i="11" a="1"/>
  <c r="DE218" i="11"/>
  <c r="DT218" i="11" a="1"/>
  <c r="DT218" i="11"/>
  <c r="DM218" i="11" a="1"/>
  <c r="DM218" i="11"/>
  <c r="DF23" i="11" a="1"/>
  <c r="DF23" i="11"/>
  <c r="DJ23" i="11" a="1"/>
  <c r="DJ23" i="11"/>
  <c r="DI23" i="11" a="1"/>
  <c r="DI23" i="11"/>
  <c r="DK23" i="11" a="1"/>
  <c r="DK23" i="11"/>
  <c r="DH23" i="11" a="1"/>
  <c r="DH23" i="11"/>
  <c r="DG23" i="11" a="1"/>
  <c r="DG23" i="11"/>
  <c r="DO347" i="11" a="1"/>
  <c r="DO347" i="11"/>
  <c r="DR347" i="11" a="1"/>
  <c r="DR347" i="11"/>
  <c r="DQ347" i="11" a="1"/>
  <c r="DQ347" i="11"/>
  <c r="DN347" i="11" a="1"/>
  <c r="DN347" i="11"/>
  <c r="DP347" i="11" a="1"/>
  <c r="DP347" i="11"/>
  <c r="BX236" i="11"/>
  <c r="BY236" i="11"/>
  <c r="BZ236" i="11"/>
  <c r="DJ89" i="11" a="1"/>
  <c r="DJ89" i="11"/>
  <c r="DH89" i="11" a="1"/>
  <c r="DH89" i="11"/>
  <c r="DI89" i="11" a="1"/>
  <c r="DI89" i="11"/>
  <c r="DG89" i="11" a="1"/>
  <c r="DG89" i="11"/>
  <c r="DF89" i="11" a="1"/>
  <c r="DF89" i="11"/>
  <c r="DK89" i="11" a="1"/>
  <c r="DK89" i="11"/>
  <c r="DT104" i="11" a="1"/>
  <c r="DT104" i="11"/>
  <c r="DE104" i="11" a="1"/>
  <c r="DE104" i="11"/>
  <c r="DM104" i="11" a="1"/>
  <c r="DM104" i="11"/>
  <c r="DI183" i="11" a="1"/>
  <c r="DI183" i="11"/>
  <c r="DH183" i="11" a="1"/>
  <c r="DH183" i="11"/>
  <c r="DF183" i="11" a="1"/>
  <c r="DF183" i="11"/>
  <c r="DG183" i="11" a="1"/>
  <c r="DG183" i="11"/>
  <c r="DJ183" i="11" a="1"/>
  <c r="DJ183" i="11"/>
  <c r="DK183" i="11" a="1"/>
  <c r="DK183" i="11"/>
  <c r="DT94" i="11" a="1"/>
  <c r="DT94" i="11"/>
  <c r="DE94" i="11" a="1"/>
  <c r="DE94" i="11"/>
  <c r="DM94" i="11" a="1"/>
  <c r="DM94" i="11"/>
  <c r="DR423" i="11" a="1"/>
  <c r="DR423" i="11"/>
  <c r="DP423" i="11" a="1"/>
  <c r="DP423" i="11"/>
  <c r="DO423" i="11" a="1"/>
  <c r="DO423" i="11"/>
  <c r="DN423" i="11" a="1"/>
  <c r="DN423" i="11"/>
  <c r="DQ423" i="11" a="1"/>
  <c r="DQ423" i="11"/>
  <c r="DP387" i="11" a="1"/>
  <c r="DP387" i="11"/>
  <c r="DO387" i="11" a="1"/>
  <c r="DO387" i="11"/>
  <c r="DN387" i="11" a="1"/>
  <c r="DN387" i="11"/>
  <c r="DR387" i="11" a="1"/>
  <c r="DR387" i="11"/>
  <c r="DQ387" i="11" a="1"/>
  <c r="DQ387" i="11"/>
  <c r="AP112" i="11" a="1"/>
  <c r="AP112" i="11"/>
  <c r="DM468" i="11" a="1"/>
  <c r="DM468" i="11"/>
  <c r="DE468" i="11" a="1"/>
  <c r="DE468" i="11"/>
  <c r="DT468" i="11" a="1"/>
  <c r="DT468" i="11"/>
  <c r="AB290" i="11"/>
  <c r="U290" i="11" a="1"/>
  <c r="U290" i="11"/>
  <c r="DQ95" i="11" a="1"/>
  <c r="DQ95" i="11"/>
  <c r="DN95" i="11" a="1"/>
  <c r="DN95" i="11"/>
  <c r="DO95" i="11" a="1"/>
  <c r="DO95" i="11"/>
  <c r="DP95" i="11" a="1"/>
  <c r="DP95" i="11"/>
  <c r="DR95" i="11" a="1"/>
  <c r="DR95" i="11"/>
  <c r="AO283" i="11" a="1"/>
  <c r="AO283" i="11"/>
  <c r="U51" i="11" a="1"/>
  <c r="U51" i="11"/>
  <c r="AB51" i="11"/>
  <c r="DM206" i="11" a="1"/>
  <c r="DM206" i="11"/>
  <c r="DT206" i="11" a="1"/>
  <c r="DT206" i="11"/>
  <c r="DE206" i="11" a="1"/>
  <c r="DE206" i="11"/>
  <c r="DE476" i="11" a="1"/>
  <c r="DE476" i="11"/>
  <c r="DM476" i="11" a="1"/>
  <c r="DM476" i="11"/>
  <c r="DT476" i="11" a="1"/>
  <c r="DT476" i="11"/>
  <c r="DF323" i="11" a="1"/>
  <c r="DF323" i="11"/>
  <c r="DK323" i="11" a="1"/>
  <c r="DK323" i="11"/>
  <c r="DJ323" i="11" a="1"/>
  <c r="DJ323" i="11"/>
  <c r="DI323" i="11" a="1"/>
  <c r="DI323" i="11"/>
  <c r="DH323" i="11" a="1"/>
  <c r="DH323" i="11"/>
  <c r="DG323" i="11" a="1"/>
  <c r="DG323" i="11"/>
  <c r="EB313" i="11" a="1"/>
  <c r="EB313" i="11"/>
  <c r="DU313" i="11" a="1"/>
  <c r="DU313" i="11"/>
  <c r="DZ313" i="11" a="1"/>
  <c r="DZ313" i="11"/>
  <c r="DW313" i="11" a="1"/>
  <c r="DW313" i="11"/>
  <c r="DV313" i="11" a="1"/>
  <c r="DV313" i="11"/>
  <c r="EA313" i="11" a="1"/>
  <c r="EA313" i="11"/>
  <c r="DX313" i="11" a="1"/>
  <c r="DX313" i="11"/>
  <c r="DY313" i="11" a="1"/>
  <c r="DY313" i="11"/>
  <c r="AR98" i="11" a="1"/>
  <c r="AR98" i="11"/>
  <c r="AP98" i="11" a="1"/>
  <c r="AP98" i="11"/>
  <c r="AQ98" i="11" a="1"/>
  <c r="AQ98" i="11"/>
  <c r="DQ117" i="11" a="1"/>
  <c r="DQ117" i="11"/>
  <c r="DN117" i="11" a="1"/>
  <c r="DN117" i="11"/>
  <c r="DO117" i="11" a="1"/>
  <c r="DO117" i="11"/>
  <c r="DR117" i="11" a="1"/>
  <c r="DR117" i="11"/>
  <c r="DP117" i="11" a="1"/>
  <c r="DP117" i="11"/>
  <c r="EA495" i="11" a="1"/>
  <c r="EA495" i="11"/>
  <c r="DZ495" i="11" a="1"/>
  <c r="DZ495" i="11"/>
  <c r="DY495" i="11" a="1"/>
  <c r="DY495" i="11"/>
  <c r="DV495" i="11" a="1"/>
  <c r="DV495" i="11"/>
  <c r="DW495" i="11" a="1"/>
  <c r="DW495" i="11"/>
  <c r="DX495" i="11" a="1"/>
  <c r="DX495" i="11"/>
  <c r="DU495" i="11" a="1"/>
  <c r="DU495" i="11"/>
  <c r="EB495" i="11" a="1"/>
  <c r="EB495" i="11"/>
  <c r="BZ309" i="11"/>
  <c r="BV309" i="11"/>
  <c r="BY309" i="11"/>
  <c r="BW309" i="11"/>
  <c r="BX309" i="11"/>
  <c r="DE84" i="11" a="1"/>
  <c r="DE84" i="11"/>
  <c r="DT84" i="11" a="1"/>
  <c r="DT84" i="11"/>
  <c r="DM84" i="11" a="1"/>
  <c r="DM84" i="11"/>
  <c r="DF155" i="11" a="1"/>
  <c r="DF155" i="11"/>
  <c r="DI155" i="11" a="1"/>
  <c r="DI155" i="11"/>
  <c r="DK155" i="11" a="1"/>
  <c r="DK155" i="11"/>
  <c r="DJ155" i="11" a="1"/>
  <c r="DJ155" i="11"/>
  <c r="DH155" i="11" a="1"/>
  <c r="DH155" i="11"/>
  <c r="DG155" i="11" a="1"/>
  <c r="DG155" i="11"/>
  <c r="BV179" i="11"/>
  <c r="CA179" i="11"/>
  <c r="DO53" i="11" a="1"/>
  <c r="DO53" i="11"/>
  <c r="DP53" i="11" a="1"/>
  <c r="DP53" i="11"/>
  <c r="DN53" i="11" a="1"/>
  <c r="DN53" i="11"/>
  <c r="DQ53" i="11" a="1"/>
  <c r="DQ53" i="11"/>
  <c r="DR53" i="11" a="1"/>
  <c r="DR53" i="11"/>
  <c r="BW201" i="11"/>
  <c r="BZ201" i="11"/>
  <c r="BX201" i="11"/>
  <c r="BY201" i="11"/>
  <c r="BV201" i="11"/>
  <c r="AN506" i="11" a="1"/>
  <c r="AN506" i="11"/>
  <c r="AQ506" i="11" a="1"/>
  <c r="AQ506" i="11"/>
  <c r="AP506" i="11" a="1"/>
  <c r="AP506" i="11"/>
  <c r="AR506" i="11" a="1"/>
  <c r="AR506" i="11"/>
  <c r="AO506" i="11" a="1"/>
  <c r="AO506" i="11"/>
  <c r="AQ370" i="11" a="1"/>
  <c r="AQ370" i="11"/>
  <c r="AP370" i="11" a="1"/>
  <c r="AP370" i="11"/>
  <c r="AR370" i="11" a="1"/>
  <c r="AR370" i="11"/>
  <c r="EB317" i="11" a="1"/>
  <c r="EB317" i="11"/>
  <c r="DY317" i="11" a="1"/>
  <c r="DY317" i="11"/>
  <c r="DV317" i="11" a="1"/>
  <c r="DV317" i="11"/>
  <c r="DZ317" i="11" a="1"/>
  <c r="DZ317" i="11"/>
  <c r="EA317" i="11" a="1"/>
  <c r="EA317" i="11"/>
  <c r="DW317" i="11" a="1"/>
  <c r="DW317" i="11"/>
  <c r="DU317" i="11" a="1"/>
  <c r="DU317" i="11"/>
  <c r="DX317" i="11" a="1"/>
  <c r="DX317" i="11"/>
  <c r="EA175" i="11" a="1"/>
  <c r="EA175" i="11"/>
  <c r="DV175" i="11" a="1"/>
  <c r="DV175" i="11"/>
  <c r="DY175" i="11" a="1"/>
  <c r="DY175" i="11"/>
  <c r="DW175" i="11" a="1"/>
  <c r="DW175" i="11"/>
  <c r="DZ175" i="11" a="1"/>
  <c r="DZ175" i="11"/>
  <c r="DU175" i="11" a="1"/>
  <c r="DU175" i="11"/>
  <c r="DX175" i="11" a="1"/>
  <c r="DX175" i="11"/>
  <c r="EB175" i="11" a="1"/>
  <c r="EB175" i="11"/>
  <c r="AN263" i="11" a="1"/>
  <c r="AN263" i="11"/>
  <c r="BW263" i="11"/>
  <c r="BV263" i="11"/>
  <c r="BX263" i="11"/>
  <c r="BZ263" i="11"/>
  <c r="BY263" i="11"/>
  <c r="AQ242" i="11" a="1"/>
  <c r="AQ242" i="11"/>
  <c r="DR123" i="11" a="1"/>
  <c r="DR123" i="11"/>
  <c r="DQ123" i="11" a="1"/>
  <c r="DQ123" i="11"/>
  <c r="DO123" i="11" a="1"/>
  <c r="DO123" i="11"/>
  <c r="DN123" i="11" a="1"/>
  <c r="DN123" i="11"/>
  <c r="DP123" i="11" a="1"/>
  <c r="DP123" i="11"/>
  <c r="DV477" i="11" a="1"/>
  <c r="DV477" i="11"/>
  <c r="EA477" i="11" a="1"/>
  <c r="EA477" i="11"/>
  <c r="DX477" i="11" a="1"/>
  <c r="DX477" i="11"/>
  <c r="DZ477" i="11" a="1"/>
  <c r="DZ477" i="11"/>
  <c r="DU477" i="11" a="1"/>
  <c r="DU477" i="11"/>
  <c r="EB477" i="11" a="1"/>
  <c r="EB477" i="11"/>
  <c r="DY477" i="11" a="1"/>
  <c r="DY477" i="11"/>
  <c r="DW477" i="11" a="1"/>
  <c r="DW477" i="11"/>
  <c r="DM112" i="11" a="1"/>
  <c r="DM112" i="11"/>
  <c r="DE112" i="11" a="1"/>
  <c r="DE112" i="11"/>
  <c r="DT112" i="11" a="1"/>
  <c r="DT112" i="11"/>
  <c r="DE192" i="11" a="1"/>
  <c r="DE192" i="11"/>
  <c r="DM192" i="11" a="1"/>
  <c r="DM192" i="11"/>
  <c r="DT192" i="11" a="1"/>
  <c r="DT192" i="11"/>
  <c r="EA143" i="11" a="1"/>
  <c r="EA143" i="11"/>
  <c r="DY143" i="11" a="1"/>
  <c r="DY143" i="11"/>
  <c r="DW143" i="11" a="1"/>
  <c r="DW143" i="11"/>
  <c r="EB143" i="11" a="1"/>
  <c r="EB143" i="11"/>
  <c r="DX143" i="11" a="1"/>
  <c r="DX143" i="11"/>
  <c r="DV143" i="11" a="1"/>
  <c r="DV143" i="11"/>
  <c r="DZ143" i="11" a="1"/>
  <c r="DZ143" i="11"/>
  <c r="DU143" i="11" a="1"/>
  <c r="DU143" i="11"/>
  <c r="AN17" i="11" a="1"/>
  <c r="AN17" i="11"/>
  <c r="BX17" i="11"/>
  <c r="BZ17" i="11"/>
  <c r="BW17" i="11"/>
  <c r="BY17" i="11"/>
  <c r="BV17" i="11"/>
  <c r="AO94" i="11" a="1"/>
  <c r="AO94" i="11"/>
  <c r="AQ94" i="11" a="1"/>
  <c r="AQ94" i="11"/>
  <c r="AN94" i="11" a="1"/>
  <c r="AN94" i="11"/>
  <c r="AR94" i="11" a="1"/>
  <c r="AR94" i="11"/>
  <c r="BX13" i="11"/>
  <c r="BV13" i="11"/>
  <c r="BZ13" i="11"/>
  <c r="BW13" i="11"/>
  <c r="BY13" i="11"/>
  <c r="DE238" i="11" a="1"/>
  <c r="DE238" i="11"/>
  <c r="DM238" i="11" a="1"/>
  <c r="DM238" i="11"/>
  <c r="DT238" i="11" a="1"/>
  <c r="DT238" i="11"/>
  <c r="DH275" i="11" a="1"/>
  <c r="DH275" i="11"/>
  <c r="DF275" i="11" a="1"/>
  <c r="DF275" i="11"/>
  <c r="DI275" i="11" a="1"/>
  <c r="DI275" i="11"/>
  <c r="DK275" i="11" a="1"/>
  <c r="DK275" i="11"/>
  <c r="DG275" i="11" a="1"/>
  <c r="DG275" i="11"/>
  <c r="DJ275" i="11" a="1"/>
  <c r="DJ275" i="11"/>
  <c r="DI109" i="11" a="1"/>
  <c r="DI109" i="11"/>
  <c r="DF109" i="11" a="1"/>
  <c r="DF109" i="11"/>
  <c r="DJ109" i="11" a="1"/>
  <c r="DJ109" i="11"/>
  <c r="DK109" i="11" a="1"/>
  <c r="DK109" i="11"/>
  <c r="DG109" i="11" a="1"/>
  <c r="DG109" i="11"/>
  <c r="DH109" i="11" a="1"/>
  <c r="DH109" i="11"/>
  <c r="DJ351" i="11" a="1"/>
  <c r="DJ351" i="11"/>
  <c r="DG351" i="11" a="1"/>
  <c r="DG351" i="11"/>
  <c r="DF351" i="11" a="1"/>
  <c r="DF351" i="11"/>
  <c r="DI351" i="11" a="1"/>
  <c r="DI351" i="11"/>
  <c r="DH351" i="11" a="1"/>
  <c r="DH351" i="11"/>
  <c r="DK351" i="11" a="1"/>
  <c r="DK351" i="11"/>
  <c r="AQ179" i="11" a="1"/>
  <c r="AQ179" i="11"/>
  <c r="EB23" i="11" a="1"/>
  <c r="EB23" i="11"/>
  <c r="DZ23" i="11" a="1"/>
  <c r="DZ23" i="11"/>
  <c r="DV23" i="11" a="1"/>
  <c r="DV23" i="11"/>
  <c r="EA23" i="11" a="1"/>
  <c r="EA23" i="11"/>
  <c r="DU23" i="11" a="1"/>
  <c r="DU23" i="11"/>
  <c r="DX23" i="11" a="1"/>
  <c r="DX23" i="11"/>
  <c r="DW23" i="11" a="1"/>
  <c r="DW23" i="11"/>
  <c r="DY23" i="11" a="1"/>
  <c r="DY23" i="11"/>
  <c r="DI505" i="11" a="1"/>
  <c r="DI505" i="11"/>
  <c r="DH505" i="11" a="1"/>
  <c r="DH505" i="11"/>
  <c r="DK505" i="11" a="1"/>
  <c r="DK505" i="11"/>
  <c r="DF505" i="11" a="1"/>
  <c r="DF505" i="11"/>
  <c r="DJ505" i="11" a="1"/>
  <c r="DJ505" i="11"/>
  <c r="DG505" i="11" a="1"/>
  <c r="DG505" i="11"/>
  <c r="DQ397" i="11" a="1"/>
  <c r="DQ397" i="11"/>
  <c r="DO397" i="11" a="1"/>
  <c r="DO397" i="11"/>
  <c r="DR397" i="11" a="1"/>
  <c r="DR397" i="11"/>
  <c r="DN397" i="11" a="1"/>
  <c r="DN397" i="11"/>
  <c r="DP397" i="11" a="1"/>
  <c r="DP397" i="11"/>
  <c r="AN64" i="11" a="1"/>
  <c r="AN64" i="11"/>
  <c r="AN317" i="11" a="1"/>
  <c r="AN317" i="11"/>
  <c r="DE370" i="11" a="1"/>
  <c r="DE370" i="11"/>
  <c r="DM370" i="11" a="1"/>
  <c r="DM370" i="11"/>
  <c r="DT370" i="11" a="1"/>
  <c r="DT370" i="11"/>
  <c r="DX39" i="11" a="1"/>
  <c r="DX39" i="11"/>
  <c r="DW39" i="11" a="1"/>
  <c r="DW39" i="11"/>
  <c r="DU39" i="11" a="1"/>
  <c r="DU39" i="11"/>
  <c r="EB39" i="11" a="1"/>
  <c r="EB39" i="11"/>
  <c r="DY39" i="11" a="1"/>
  <c r="DY39" i="11"/>
  <c r="DV39" i="11" a="1"/>
  <c r="DV39" i="11"/>
  <c r="EA39" i="11" a="1"/>
  <c r="EA39" i="11"/>
  <c r="DZ39" i="11" a="1"/>
  <c r="DZ39" i="11"/>
  <c r="DR21" i="11" a="1"/>
  <c r="DR21" i="11"/>
  <c r="DN21" i="11" a="1"/>
  <c r="DN21" i="11"/>
  <c r="DP21" i="11" a="1"/>
  <c r="DP21" i="11"/>
  <c r="DO21" i="11" a="1"/>
  <c r="DO21" i="11"/>
  <c r="DQ21" i="11" a="1"/>
  <c r="DQ21" i="11"/>
  <c r="BY457" i="11"/>
  <c r="BW457" i="11"/>
  <c r="BV457" i="11"/>
  <c r="BZ457" i="11"/>
  <c r="BX457" i="11"/>
  <c r="BW288" i="11"/>
  <c r="AN459" i="11" a="1"/>
  <c r="AN459" i="11"/>
  <c r="BY459" i="11"/>
  <c r="BV459" i="11"/>
  <c r="BZ459" i="11"/>
  <c r="BW459" i="11"/>
  <c r="BX459" i="11"/>
  <c r="EB459" i="11" a="1"/>
  <c r="EB459" i="11"/>
  <c r="DW459" i="11" a="1"/>
  <c r="DW459" i="11"/>
  <c r="DX459" i="11" a="1"/>
  <c r="DX459" i="11"/>
  <c r="EA459" i="11" a="1"/>
  <c r="EA459" i="11"/>
  <c r="DU459" i="11" a="1"/>
  <c r="DU459" i="11"/>
  <c r="DV459" i="11" a="1"/>
  <c r="DV459" i="11"/>
  <c r="DZ459" i="11" a="1"/>
  <c r="DZ459" i="11"/>
  <c r="DY459" i="11" a="1"/>
  <c r="DY459" i="11"/>
  <c r="DZ183" i="11" a="1"/>
  <c r="DZ183" i="11"/>
  <c r="DV183" i="11" a="1"/>
  <c r="DV183" i="11"/>
  <c r="DU183" i="11" a="1"/>
  <c r="DU183" i="11"/>
  <c r="DX183" i="11" a="1"/>
  <c r="DX183" i="11"/>
  <c r="EA183" i="11" a="1"/>
  <c r="EA183" i="11"/>
  <c r="DY183" i="11" a="1"/>
  <c r="DY183" i="11"/>
  <c r="EB183" i="11" a="1"/>
  <c r="EB183" i="11"/>
  <c r="DW183" i="11" a="1"/>
  <c r="DW183" i="11"/>
  <c r="DU423" i="11" a="1"/>
  <c r="DU423" i="11"/>
  <c r="DX423" i="11" a="1"/>
  <c r="DX423" i="11"/>
  <c r="DV423" i="11" a="1"/>
  <c r="DV423" i="11"/>
  <c r="EB423" i="11" a="1"/>
  <c r="EB423" i="11"/>
  <c r="DZ423" i="11" a="1"/>
  <c r="DZ423" i="11"/>
  <c r="DW423" i="11" a="1"/>
  <c r="DW423" i="11"/>
  <c r="EA423" i="11" a="1"/>
  <c r="EA423" i="11"/>
  <c r="DY423" i="11" a="1"/>
  <c r="DY423" i="11"/>
  <c r="DV387" i="11" a="1"/>
  <c r="DV387" i="11"/>
  <c r="EB387" i="11" a="1"/>
  <c r="EB387" i="11"/>
  <c r="EA387" i="11" a="1"/>
  <c r="EA387" i="11"/>
  <c r="DY387" i="11" a="1"/>
  <c r="DY387" i="11"/>
  <c r="DU387" i="11" a="1"/>
  <c r="DU387" i="11"/>
  <c r="DX387" i="11" a="1"/>
  <c r="DX387" i="11"/>
  <c r="DW387" i="11" a="1"/>
  <c r="DW387" i="11"/>
  <c r="DZ387" i="11" a="1"/>
  <c r="DZ387" i="11"/>
  <c r="AP462" i="11" a="1"/>
  <c r="AP462" i="11"/>
  <c r="AQ462" i="11" a="1"/>
  <c r="AQ462" i="11"/>
  <c r="AO462" i="11" a="1"/>
  <c r="AO462" i="11"/>
  <c r="AR462" i="11" a="1"/>
  <c r="AR462" i="11"/>
  <c r="AO205" i="11" a="1"/>
  <c r="AO205" i="11"/>
  <c r="DY149" i="11" a="1"/>
  <c r="DY149" i="11"/>
  <c r="DZ149" i="11" a="1"/>
  <c r="DZ149" i="11"/>
  <c r="DX149" i="11" a="1"/>
  <c r="DX149" i="11"/>
  <c r="EB149" i="11" a="1"/>
  <c r="EB149" i="11"/>
  <c r="DW149" i="11" a="1"/>
  <c r="DW149" i="11"/>
  <c r="DU149" i="11" a="1"/>
  <c r="DU149" i="11"/>
  <c r="DV149" i="11" a="1"/>
  <c r="DV149" i="11"/>
  <c r="EA149" i="11" a="1"/>
  <c r="EA149" i="11"/>
  <c r="U156" i="11" a="1"/>
  <c r="U156" i="11"/>
  <c r="AB156" i="11"/>
  <c r="AA220" i="11" a="1"/>
  <c r="AA220" i="11"/>
  <c r="F220" i="11" a="1"/>
  <c r="F220" i="11"/>
  <c r="Y222" i="11" a="1"/>
  <c r="Y222" i="11"/>
  <c r="EA231" i="11" a="1"/>
  <c r="EA231" i="11"/>
  <c r="DV231" i="11" a="1"/>
  <c r="DV231" i="11"/>
  <c r="DZ231" i="11" a="1"/>
  <c r="DZ231" i="11"/>
  <c r="EB231" i="11" a="1"/>
  <c r="EB231" i="11"/>
  <c r="DU231" i="11" a="1"/>
  <c r="DU231" i="11"/>
  <c r="DY231" i="11" a="1"/>
  <c r="DY231" i="11"/>
  <c r="DW231" i="11" a="1"/>
  <c r="DW231" i="11"/>
  <c r="DX231" i="11" a="1"/>
  <c r="DX231" i="11"/>
  <c r="DU193" i="11" a="1"/>
  <c r="DU193" i="11"/>
  <c r="DV193" i="11" a="1"/>
  <c r="DV193" i="11"/>
  <c r="DX193" i="11" a="1"/>
  <c r="DX193" i="11"/>
  <c r="DZ193" i="11" a="1"/>
  <c r="DZ193" i="11"/>
  <c r="DY193" i="11" a="1"/>
  <c r="DY193" i="11"/>
  <c r="DW193" i="11" a="1"/>
  <c r="DW193" i="11"/>
  <c r="EA193" i="11" a="1"/>
  <c r="EA193" i="11"/>
  <c r="EB193" i="11" a="1"/>
  <c r="EB193" i="11"/>
  <c r="BW246" i="11"/>
  <c r="BX246" i="11"/>
  <c r="BY246" i="11"/>
  <c r="BZ246" i="11"/>
  <c r="EB239" i="11" a="1"/>
  <c r="EB239" i="11"/>
  <c r="DX239" i="11" a="1"/>
  <c r="DX239" i="11"/>
  <c r="DV239" i="11" a="1"/>
  <c r="DV239" i="11"/>
  <c r="DZ239" i="11" a="1"/>
  <c r="DZ239" i="11"/>
  <c r="DW239" i="11" a="1"/>
  <c r="DW239" i="11"/>
  <c r="DY239" i="11" a="1"/>
  <c r="DY239" i="11"/>
  <c r="DU239" i="11" a="1"/>
  <c r="DU239" i="11"/>
  <c r="EA239" i="11" a="1"/>
  <c r="EA239" i="11"/>
  <c r="AQ14" i="11" a="1"/>
  <c r="AQ14" i="11"/>
  <c r="AP14" i="11" a="1"/>
  <c r="AP14" i="11"/>
  <c r="AR14" i="11" a="1"/>
  <c r="AR14" i="11"/>
  <c r="AO14" i="11" a="1"/>
  <c r="AO14" i="11"/>
  <c r="DP115" i="11" a="1"/>
  <c r="DP115" i="11"/>
  <c r="DQ115" i="11" a="1"/>
  <c r="DQ115" i="11"/>
  <c r="DR115" i="11" a="1"/>
  <c r="DR115" i="11"/>
  <c r="DN115" i="11" a="1"/>
  <c r="DN115" i="11"/>
  <c r="DO115" i="11" a="1"/>
  <c r="DO115" i="11"/>
  <c r="DJ153" i="11" a="1"/>
  <c r="DJ153" i="11"/>
  <c r="DH153" i="11" a="1"/>
  <c r="DH153" i="11"/>
  <c r="DF153" i="11" a="1"/>
  <c r="DF153" i="11"/>
  <c r="DI153" i="11" a="1"/>
  <c r="DI153" i="11"/>
  <c r="DK153" i="11" a="1"/>
  <c r="DK153" i="11"/>
  <c r="DG153" i="11" a="1"/>
  <c r="DG153" i="11"/>
  <c r="BW478" i="11"/>
  <c r="BY478" i="11"/>
  <c r="BX478" i="11"/>
  <c r="BV478" i="11"/>
  <c r="BZ478" i="11"/>
  <c r="AN503" i="11" a="1"/>
  <c r="AN503" i="11"/>
  <c r="BW503" i="11"/>
  <c r="BX503" i="11"/>
  <c r="BY503" i="11"/>
  <c r="BZ503" i="11"/>
  <c r="BV503" i="11"/>
  <c r="DJ327" i="11" a="1"/>
  <c r="DJ327" i="11"/>
  <c r="DG327" i="11" a="1"/>
  <c r="DG327" i="11"/>
  <c r="DH327" i="11" a="1"/>
  <c r="DH327" i="11"/>
  <c r="DK327" i="11" a="1"/>
  <c r="DK327" i="11"/>
  <c r="DF327" i="11" a="1"/>
  <c r="DF327" i="11"/>
  <c r="DI327" i="11" a="1"/>
  <c r="DI327" i="11"/>
  <c r="AO244" i="11" a="1"/>
  <c r="AO244" i="11"/>
  <c r="AS328" i="11"/>
  <c r="CE328" i="11"/>
  <c r="CD328" i="11"/>
  <c r="CC328" i="11"/>
  <c r="CF328" i="11"/>
  <c r="CG328" i="11"/>
  <c r="DP503" i="11" a="1"/>
  <c r="DP503" i="11"/>
  <c r="DR503" i="11" a="1"/>
  <c r="DR503" i="11"/>
  <c r="DN503" i="11" a="1"/>
  <c r="DN503" i="11"/>
  <c r="DQ503" i="11" a="1"/>
  <c r="DQ503" i="11"/>
  <c r="DO503" i="11" a="1"/>
  <c r="DO503" i="11"/>
  <c r="DR307" i="11" a="1"/>
  <c r="DR307" i="11"/>
  <c r="DP307" i="11" a="1"/>
  <c r="DP307" i="11"/>
  <c r="DO307" i="11" a="1"/>
  <c r="DO307" i="11"/>
  <c r="DN307" i="11" a="1"/>
  <c r="DN307" i="11"/>
  <c r="DQ307" i="11" a="1"/>
  <c r="DQ307" i="11"/>
  <c r="DI345" i="11" a="1"/>
  <c r="DI345" i="11"/>
  <c r="DG345" i="11" a="1"/>
  <c r="DG345" i="11"/>
  <c r="DF345" i="11" a="1"/>
  <c r="DF345" i="11"/>
  <c r="DJ345" i="11" a="1"/>
  <c r="DJ345" i="11"/>
  <c r="DH345" i="11" a="1"/>
  <c r="DH345" i="11"/>
  <c r="DK345" i="11" a="1"/>
  <c r="DK345" i="11"/>
  <c r="AN307" i="11" a="1"/>
  <c r="AN307" i="11"/>
  <c r="BX307" i="11"/>
  <c r="BW307" i="11"/>
  <c r="BZ307" i="11"/>
  <c r="BV307" i="11"/>
  <c r="BY307" i="11"/>
  <c r="AN82" i="11" a="1"/>
  <c r="AN82" i="11"/>
  <c r="AN205" i="11" a="1"/>
  <c r="AN205" i="11"/>
  <c r="BV205" i="11"/>
  <c r="CA205" i="11"/>
  <c r="EA61" i="11" a="1"/>
  <c r="EA61" i="11"/>
  <c r="DW61" i="11" a="1"/>
  <c r="DW61" i="11"/>
  <c r="DU61" i="11" a="1"/>
  <c r="DU61" i="11"/>
  <c r="DZ61" i="11" a="1"/>
  <c r="DZ61" i="11"/>
  <c r="EB61" i="11" a="1"/>
  <c r="EB61" i="11"/>
  <c r="DV61" i="11" a="1"/>
  <c r="DV61" i="11"/>
  <c r="DX61" i="11" a="1"/>
  <c r="DX61" i="11"/>
  <c r="DY61" i="11" a="1"/>
  <c r="DY61" i="11"/>
  <c r="EB105" i="11" a="1"/>
  <c r="EB105" i="11"/>
  <c r="DY105" i="11" a="1"/>
  <c r="DY105" i="11"/>
  <c r="DW105" i="11" a="1"/>
  <c r="DW105" i="11"/>
  <c r="DU105" i="11" a="1"/>
  <c r="DU105" i="11"/>
  <c r="DZ105" i="11" a="1"/>
  <c r="DZ105" i="11"/>
  <c r="EA105" i="11" a="1"/>
  <c r="EA105" i="11"/>
  <c r="DV105" i="11" a="1"/>
  <c r="DV105" i="11"/>
  <c r="DX105" i="11" a="1"/>
  <c r="DX105" i="11"/>
  <c r="BV119" i="11"/>
  <c r="BW119" i="11"/>
  <c r="BX119" i="11"/>
  <c r="BY119" i="11"/>
  <c r="BZ119" i="11"/>
  <c r="BX167" i="11"/>
  <c r="BW167" i="11"/>
  <c r="BZ167" i="11"/>
  <c r="BY167" i="11"/>
  <c r="BV167" i="11"/>
  <c r="AN389" i="11" a="1"/>
  <c r="AN389" i="11"/>
  <c r="BX389" i="11"/>
  <c r="BV389" i="11"/>
  <c r="BY389" i="11"/>
  <c r="BW389" i="11"/>
  <c r="BZ389" i="11"/>
  <c r="AP349" i="11" a="1"/>
  <c r="AP349" i="11"/>
  <c r="BV126" i="11"/>
  <c r="CA126" i="11"/>
  <c r="AX15" i="11"/>
  <c r="BE15" i="11"/>
  <c r="DP217" i="11" a="1"/>
  <c r="DP217" i="11"/>
  <c r="DO217" i="11" a="1"/>
  <c r="DO217" i="11"/>
  <c r="DR217" i="11" a="1"/>
  <c r="DR217" i="11"/>
  <c r="DN217" i="11" a="1"/>
  <c r="DN217" i="11"/>
  <c r="DQ217" i="11" a="1"/>
  <c r="DQ217" i="11"/>
  <c r="DT464" i="11" a="1"/>
  <c r="DT464" i="11"/>
  <c r="DM464" i="11" a="1"/>
  <c r="DM464" i="11"/>
  <c r="DE464" i="11" a="1"/>
  <c r="DE464" i="11"/>
  <c r="AN211" i="11" a="1"/>
  <c r="AN211" i="11"/>
  <c r="BY211" i="11"/>
  <c r="BX211" i="11"/>
  <c r="BZ211" i="11"/>
  <c r="BV211" i="11"/>
  <c r="BW211" i="11"/>
  <c r="DF411" i="11" a="1"/>
  <c r="DF411" i="11"/>
  <c r="DG411" i="11" a="1"/>
  <c r="DG411" i="11"/>
  <c r="DK411" i="11" a="1"/>
  <c r="DK411" i="11"/>
  <c r="DJ411" i="11" a="1"/>
  <c r="DJ411" i="11"/>
  <c r="DI411" i="11" a="1"/>
  <c r="DI411" i="11"/>
  <c r="DH411" i="11" a="1"/>
  <c r="DH411" i="11"/>
  <c r="DV487" i="11" a="1"/>
  <c r="DV487" i="11"/>
  <c r="DW487" i="11" a="1"/>
  <c r="DW487" i="11"/>
  <c r="DU487" i="11" a="1"/>
  <c r="DU487" i="11"/>
  <c r="EA487" i="11" a="1"/>
  <c r="EA487" i="11"/>
  <c r="DY487" i="11" a="1"/>
  <c r="DY487" i="11"/>
  <c r="DZ487" i="11" a="1"/>
  <c r="DZ487" i="11"/>
  <c r="DX487" i="11" a="1"/>
  <c r="DX487" i="11"/>
  <c r="EB487" i="11" a="1"/>
  <c r="EB487" i="11"/>
  <c r="DH211" i="11" a="1"/>
  <c r="DH211" i="11"/>
  <c r="DF211" i="11" a="1"/>
  <c r="DF211" i="11"/>
  <c r="DI211" i="11" a="1"/>
  <c r="DI211" i="11"/>
  <c r="DG211" i="11" a="1"/>
  <c r="DG211" i="11"/>
  <c r="DJ211" i="11" a="1"/>
  <c r="DJ211" i="11"/>
  <c r="DK211" i="11" a="1"/>
  <c r="DK211" i="11"/>
  <c r="EA25" i="11" a="1"/>
  <c r="EA25" i="11"/>
  <c r="DZ25" i="11" a="1"/>
  <c r="DZ25" i="11"/>
  <c r="EB25" i="11" a="1"/>
  <c r="EB25" i="11"/>
  <c r="DY25" i="11" a="1"/>
  <c r="DY25" i="11"/>
  <c r="DV25" i="11" a="1"/>
  <c r="DV25" i="11"/>
  <c r="DX25" i="11" a="1"/>
  <c r="DX25" i="11"/>
  <c r="DW25" i="11" a="1"/>
  <c r="DW25" i="11"/>
  <c r="DU25" i="11" a="1"/>
  <c r="DU25" i="11"/>
  <c r="DG329" i="11" a="1"/>
  <c r="DG329" i="11"/>
  <c r="DJ329" i="11" a="1"/>
  <c r="DJ329" i="11"/>
  <c r="DK329" i="11" a="1"/>
  <c r="DK329" i="11"/>
  <c r="DF329" i="11" a="1"/>
  <c r="DF329" i="11"/>
  <c r="DI329" i="11" a="1"/>
  <c r="DI329" i="11"/>
  <c r="DH329" i="11" a="1"/>
  <c r="DH329" i="11"/>
  <c r="DU19" i="11" a="1"/>
  <c r="DU19" i="11"/>
  <c r="DX19" i="11" a="1"/>
  <c r="DX19" i="11"/>
  <c r="DY19" i="11" a="1"/>
  <c r="DY19" i="11"/>
  <c r="DZ19" i="11" a="1"/>
  <c r="DZ19" i="11"/>
  <c r="DW19" i="11" a="1"/>
  <c r="DW19" i="11"/>
  <c r="EA19" i="11" a="1"/>
  <c r="EA19" i="11"/>
  <c r="DV19" i="11" a="1"/>
  <c r="DV19" i="11"/>
  <c r="EB19" i="11" a="1"/>
  <c r="EB19" i="11"/>
  <c r="BZ71" i="11"/>
  <c r="BW71" i="11"/>
  <c r="BV71" i="11"/>
  <c r="BX71" i="11"/>
  <c r="BY71" i="11"/>
  <c r="AR240" i="11" a="1"/>
  <c r="AR240" i="11"/>
  <c r="AO240" i="11" a="1"/>
  <c r="AO240" i="11"/>
  <c r="AQ240" i="11" a="1"/>
  <c r="AQ240" i="11"/>
  <c r="DX355" i="11" a="1"/>
  <c r="DX355" i="11"/>
  <c r="DZ355" i="11" a="1"/>
  <c r="DZ355" i="11"/>
  <c r="EB355" i="11" a="1"/>
  <c r="EB355" i="11"/>
  <c r="DV355" i="11" a="1"/>
  <c r="DV355" i="11"/>
  <c r="DY355" i="11" a="1"/>
  <c r="DY355" i="11"/>
  <c r="DU355" i="11" a="1"/>
  <c r="DU355" i="11"/>
  <c r="EA355" i="11" a="1"/>
  <c r="EA355" i="11"/>
  <c r="DW355" i="11" a="1"/>
  <c r="DW355" i="11"/>
  <c r="DH501" i="11" a="1"/>
  <c r="DH501" i="11"/>
  <c r="DJ501" i="11" a="1"/>
  <c r="DJ501" i="11"/>
  <c r="DG501" i="11" a="1"/>
  <c r="DG501" i="11"/>
  <c r="DK501" i="11" a="1"/>
  <c r="DK501" i="11"/>
  <c r="DF501" i="11" a="1"/>
  <c r="DF501" i="11"/>
  <c r="DI501" i="11" a="1"/>
  <c r="DI501" i="11"/>
  <c r="BX328" i="11"/>
  <c r="BZ328" i="11"/>
  <c r="BV328" i="11"/>
  <c r="BW328" i="11"/>
  <c r="BY328" i="11"/>
  <c r="AN231" i="11" a="1"/>
  <c r="AN231" i="11"/>
  <c r="AB390" i="11"/>
  <c r="U390" i="11" a="1"/>
  <c r="U390" i="11"/>
  <c r="BX465" i="11"/>
  <c r="AR485" i="11" a="1"/>
  <c r="AR485" i="11"/>
  <c r="AP11" i="11" a="1"/>
  <c r="AP11" i="11"/>
  <c r="AR136" i="11" a="1"/>
  <c r="AR136" i="11"/>
  <c r="AQ136" i="11" a="1"/>
  <c r="AQ136" i="11"/>
  <c r="AP136" i="11" a="1"/>
  <c r="AP136" i="11"/>
  <c r="AO136" i="11" a="1"/>
  <c r="AO136" i="11"/>
  <c r="AN255" i="11" a="1"/>
  <c r="AN255" i="11"/>
  <c r="DO79" i="11" a="1"/>
  <c r="DO79" i="11"/>
  <c r="DN79" i="11" a="1"/>
  <c r="DN79" i="11"/>
  <c r="DR79" i="11" a="1"/>
  <c r="DR79" i="11"/>
  <c r="DQ79" i="11" a="1"/>
  <c r="DQ79" i="11"/>
  <c r="DP79" i="11" a="1"/>
  <c r="DP79" i="11"/>
  <c r="AR447" i="11" a="1"/>
  <c r="AR447" i="11"/>
  <c r="DT402" i="11" a="1"/>
  <c r="DT402" i="11"/>
  <c r="DE402" i="11" a="1"/>
  <c r="DE402" i="11"/>
  <c r="DM402" i="11" a="1"/>
  <c r="DM402" i="11"/>
  <c r="AR500" i="11" a="1"/>
  <c r="AR500" i="11"/>
  <c r="AP500" i="11" a="1"/>
  <c r="AP500" i="11"/>
  <c r="AQ500" i="11" a="1"/>
  <c r="AQ500" i="11"/>
  <c r="AO500" i="11" a="1"/>
  <c r="AO500" i="11"/>
  <c r="DI483" i="11" a="1"/>
  <c r="DI483" i="11"/>
  <c r="DF483" i="11" a="1"/>
  <c r="DF483" i="11"/>
  <c r="DJ483" i="11" a="1"/>
  <c r="DJ483" i="11"/>
  <c r="DK483" i="11" a="1"/>
  <c r="DK483" i="11"/>
  <c r="DH483" i="11" a="1"/>
  <c r="DH483" i="11"/>
  <c r="DG483" i="11" a="1"/>
  <c r="DG483" i="11"/>
  <c r="DK401" i="11" a="1"/>
  <c r="DK401" i="11"/>
  <c r="DG401" i="11" a="1"/>
  <c r="DG401" i="11"/>
  <c r="DJ401" i="11" a="1"/>
  <c r="DJ401" i="11"/>
  <c r="DF401" i="11" a="1"/>
  <c r="DF401" i="11"/>
  <c r="DI401" i="11" a="1"/>
  <c r="DI401" i="11"/>
  <c r="DH401" i="11" a="1"/>
  <c r="DH401" i="11"/>
  <c r="DM120" i="11" a="1"/>
  <c r="DM120" i="11"/>
  <c r="DT120" i="11" a="1"/>
  <c r="DT120" i="11"/>
  <c r="DE120" i="11" a="1"/>
  <c r="DE120" i="11"/>
  <c r="DU271" i="11" a="1"/>
  <c r="DU271" i="11"/>
  <c r="DV271" i="11" a="1"/>
  <c r="DV271" i="11"/>
  <c r="DX271" i="11" a="1"/>
  <c r="DX271" i="11"/>
  <c r="DY271" i="11" a="1"/>
  <c r="DY271" i="11"/>
  <c r="DW271" i="11" a="1"/>
  <c r="DW271" i="11"/>
  <c r="EA271" i="11" a="1"/>
  <c r="EA271" i="11"/>
  <c r="EB271" i="11" a="1"/>
  <c r="EB271" i="11"/>
  <c r="DZ271" i="11" a="1"/>
  <c r="DZ271" i="11"/>
  <c r="AP464" i="11" a="1"/>
  <c r="AP464" i="11"/>
  <c r="AR464" i="11" a="1"/>
  <c r="AR464" i="11"/>
  <c r="AQ464" i="11" a="1"/>
  <c r="AQ464" i="11"/>
  <c r="AN464" i="11" a="1"/>
  <c r="AN464" i="11"/>
  <c r="AO464" i="11" a="1"/>
  <c r="AO464" i="11"/>
  <c r="AN247" i="11" a="1"/>
  <c r="AN247" i="11"/>
  <c r="BW247" i="11"/>
  <c r="BX247" i="11"/>
  <c r="BV247" i="11"/>
  <c r="BZ247" i="11"/>
  <c r="BY247" i="11"/>
  <c r="AN61" i="11" a="1"/>
  <c r="AN61" i="11"/>
  <c r="AR214" i="11" a="1"/>
  <c r="AR214" i="11"/>
  <c r="DQ171" i="11" a="1"/>
  <c r="DQ171" i="11"/>
  <c r="DO171" i="11" a="1"/>
  <c r="DO171" i="11"/>
  <c r="DR171" i="11" a="1"/>
  <c r="DR171" i="11"/>
  <c r="DN171" i="11" a="1"/>
  <c r="DN171" i="11"/>
  <c r="DP171" i="11" a="1"/>
  <c r="DP171" i="11"/>
  <c r="DJ199" i="11" a="1"/>
  <c r="DJ199" i="11"/>
  <c r="DH199" i="11" a="1"/>
  <c r="DH199" i="11"/>
  <c r="DG199" i="11" a="1"/>
  <c r="DG199" i="11"/>
  <c r="DF199" i="11" a="1"/>
  <c r="DF199" i="11"/>
  <c r="DI199" i="11" a="1"/>
  <c r="DI199" i="11"/>
  <c r="DK199" i="11" a="1"/>
  <c r="DK199" i="11"/>
  <c r="EA431" i="11" a="1"/>
  <c r="EA431" i="11"/>
  <c r="DY431" i="11" a="1"/>
  <c r="DY431" i="11"/>
  <c r="DW431" i="11" a="1"/>
  <c r="DW431" i="11"/>
  <c r="DV431" i="11" a="1"/>
  <c r="DV431" i="11"/>
  <c r="DU431" i="11" a="1"/>
  <c r="DU431" i="11"/>
  <c r="DX431" i="11" a="1"/>
  <c r="DX431" i="11"/>
  <c r="EB431" i="11" a="1"/>
  <c r="EB431" i="11"/>
  <c r="DZ431" i="11" a="1"/>
  <c r="DZ431" i="11"/>
  <c r="AQ225" i="11" a="1"/>
  <c r="AQ225" i="11"/>
  <c r="AN25" i="11" a="1"/>
  <c r="AN25" i="11"/>
  <c r="BY25" i="11"/>
  <c r="BZ25" i="11"/>
  <c r="BV25" i="11"/>
  <c r="BX25" i="11"/>
  <c r="BW25" i="11"/>
  <c r="AP240" i="11" a="1"/>
  <c r="AP240" i="11"/>
  <c r="DF97" i="11" a="1"/>
  <c r="DF97" i="11"/>
  <c r="DI97" i="11" a="1"/>
  <c r="DI97" i="11"/>
  <c r="DH97" i="11" a="1"/>
  <c r="DH97" i="11"/>
  <c r="DK97" i="11" a="1"/>
  <c r="DK97" i="11"/>
  <c r="DJ97" i="11" a="1"/>
  <c r="DJ97" i="11"/>
  <c r="DG97" i="11" a="1"/>
  <c r="DG97" i="11"/>
  <c r="AQ213" i="11" a="1"/>
  <c r="AQ213" i="11"/>
  <c r="AP293" i="11" a="1"/>
  <c r="AP293" i="11"/>
  <c r="DR100" i="11" a="1"/>
  <c r="DR100" i="11"/>
  <c r="DP100" i="11" a="1"/>
  <c r="DP100" i="11"/>
  <c r="DN100" i="11" a="1"/>
  <c r="DN100" i="11"/>
  <c r="DO100" i="11" a="1"/>
  <c r="DO100" i="11"/>
  <c r="DQ100" i="11" a="1"/>
  <c r="DQ100" i="11"/>
  <c r="BV11" i="11"/>
  <c r="BW11" i="11"/>
  <c r="BZ11" i="11"/>
  <c r="BX11" i="11"/>
  <c r="BY11" i="11"/>
  <c r="DJ113" i="11" a="1"/>
  <c r="DJ113" i="11"/>
  <c r="DK113" i="11" a="1"/>
  <c r="DK113" i="11"/>
  <c r="DF113" i="11" a="1"/>
  <c r="DF113" i="11"/>
  <c r="DH113" i="11" a="1"/>
  <c r="DH113" i="11"/>
  <c r="DI113" i="11" a="1"/>
  <c r="DI113" i="11"/>
  <c r="DG113" i="11" a="1"/>
  <c r="DG113" i="11"/>
  <c r="AO229" i="11" a="1"/>
  <c r="AO229" i="11"/>
  <c r="AN320" i="11" a="1"/>
  <c r="AN320" i="11"/>
  <c r="DK177" i="11" a="1"/>
  <c r="DK177" i="11"/>
  <c r="DF177" i="11" a="1"/>
  <c r="DF177" i="11"/>
  <c r="DH177" i="11" a="1"/>
  <c r="DH177" i="11"/>
  <c r="DJ177" i="11" a="1"/>
  <c r="DJ177" i="11"/>
  <c r="DG177" i="11" a="1"/>
  <c r="DG177" i="11"/>
  <c r="DI177" i="11" a="1"/>
  <c r="DI177" i="11"/>
  <c r="EA83" i="11" a="1"/>
  <c r="EA83" i="11"/>
  <c r="DV83" i="11" a="1"/>
  <c r="DV83" i="11"/>
  <c r="DW83" i="11" a="1"/>
  <c r="DW83" i="11"/>
  <c r="DU83" i="11" a="1"/>
  <c r="DU83" i="11"/>
  <c r="EB83" i="11" a="1"/>
  <c r="EB83" i="11"/>
  <c r="DX83" i="11" a="1"/>
  <c r="DX83" i="11"/>
  <c r="DY83" i="11" a="1"/>
  <c r="DY83" i="11"/>
  <c r="DZ83" i="11" a="1"/>
  <c r="DZ83" i="11"/>
  <c r="AO402" i="11" a="1"/>
  <c r="AO402" i="11"/>
  <c r="AR402" i="11" a="1"/>
  <c r="AR402" i="11"/>
  <c r="AP402" i="11" a="1"/>
  <c r="AP402" i="11"/>
  <c r="AQ402" i="11" a="1"/>
  <c r="AQ402" i="11"/>
  <c r="EB63" i="11" a="1"/>
  <c r="EB63" i="11"/>
  <c r="DY63" i="11" a="1"/>
  <c r="DY63" i="11"/>
  <c r="DZ63" i="11" a="1"/>
  <c r="DZ63" i="11"/>
  <c r="DX63" i="11" a="1"/>
  <c r="DX63" i="11"/>
  <c r="DU63" i="11" a="1"/>
  <c r="DU63" i="11"/>
  <c r="DV63" i="11" a="1"/>
  <c r="DV63" i="11"/>
  <c r="DW63" i="11" a="1"/>
  <c r="DW63" i="11"/>
  <c r="EA63" i="11" a="1"/>
  <c r="EA63" i="11"/>
  <c r="DM16" i="11" a="1"/>
  <c r="DM16" i="11"/>
  <c r="DT16" i="11" a="1"/>
  <c r="DT16" i="11"/>
  <c r="DE16" i="11" a="1"/>
  <c r="DE16" i="11"/>
  <c r="AN259" i="11" a="1"/>
  <c r="AN259" i="11"/>
  <c r="BY259" i="11"/>
  <c r="BZ259" i="11"/>
  <c r="BX259" i="11"/>
  <c r="BW259" i="11"/>
  <c r="BV259" i="11"/>
  <c r="DV119" i="11" a="1"/>
  <c r="DV119" i="11"/>
  <c r="DX119" i="11" a="1"/>
  <c r="DX119" i="11"/>
  <c r="EA119" i="11" a="1"/>
  <c r="EA119" i="11"/>
  <c r="EB119" i="11" a="1"/>
  <c r="EB119" i="11"/>
  <c r="DW119" i="11" a="1"/>
  <c r="DW119" i="11"/>
  <c r="DU119" i="11" a="1"/>
  <c r="DU119" i="11"/>
  <c r="DY119" i="11" a="1"/>
  <c r="DY119" i="11"/>
  <c r="DZ119" i="11" a="1"/>
  <c r="DZ119" i="11"/>
  <c r="DH233" i="11" a="1"/>
  <c r="DH233" i="11"/>
  <c r="DK233" i="11" a="1"/>
  <c r="DK233" i="11"/>
  <c r="DG233" i="11" a="1"/>
  <c r="DG233" i="11"/>
  <c r="DJ233" i="11" a="1"/>
  <c r="DJ233" i="11"/>
  <c r="DF233" i="11" a="1"/>
  <c r="DF233" i="11"/>
  <c r="DI233" i="11" a="1"/>
  <c r="DI233" i="11"/>
  <c r="DJ159" i="11" a="1"/>
  <c r="DJ159" i="11"/>
  <c r="DK159" i="11" a="1"/>
  <c r="DK159" i="11"/>
  <c r="DF159" i="11" a="1"/>
  <c r="DF159" i="11"/>
  <c r="DG159" i="11" a="1"/>
  <c r="DG159" i="11"/>
  <c r="DH159" i="11" a="1"/>
  <c r="DH159" i="11"/>
  <c r="DI159" i="11" a="1"/>
  <c r="DI159" i="11"/>
  <c r="DO325" i="11" a="1"/>
  <c r="DO325" i="11"/>
  <c r="DQ325" i="11" a="1"/>
  <c r="DQ325" i="11"/>
  <c r="DN325" i="11" a="1"/>
  <c r="DN325" i="11"/>
  <c r="DP325" i="11" a="1"/>
  <c r="DP325" i="11"/>
  <c r="DR325" i="11" a="1"/>
  <c r="DR325" i="11"/>
  <c r="DK478" i="11" a="1"/>
  <c r="DK478" i="11"/>
  <c r="DG478" i="11" a="1"/>
  <c r="DG478" i="11"/>
  <c r="DJ478" i="11" a="1"/>
  <c r="DJ478" i="11"/>
  <c r="DF478" i="11" a="1"/>
  <c r="DF478" i="11"/>
  <c r="DI478" i="11" a="1"/>
  <c r="DI478" i="11"/>
  <c r="DH478" i="11" a="1"/>
  <c r="DH478" i="11"/>
  <c r="DJ67" i="11" a="1"/>
  <c r="DJ67" i="11"/>
  <c r="DH67" i="11" a="1"/>
  <c r="DH67" i="11"/>
  <c r="DG67" i="11" a="1"/>
  <c r="DG67" i="11"/>
  <c r="DK67" i="11" a="1"/>
  <c r="DK67" i="11"/>
  <c r="DI67" i="11" a="1"/>
  <c r="DI67" i="11"/>
  <c r="DF67" i="11" a="1"/>
  <c r="DF67" i="11"/>
  <c r="AN321" i="11" a="1"/>
  <c r="AN321" i="11"/>
  <c r="BV321" i="11"/>
  <c r="CA321" i="11"/>
  <c r="DG93" i="11" a="1"/>
  <c r="DG93" i="11"/>
  <c r="DF93" i="11" a="1"/>
  <c r="DF93" i="11"/>
  <c r="DI93" i="11" a="1"/>
  <c r="DI93" i="11"/>
  <c r="DK93" i="11" a="1"/>
  <c r="DK93" i="11"/>
  <c r="DH93" i="11" a="1"/>
  <c r="DH93" i="11"/>
  <c r="DJ93" i="11" a="1"/>
  <c r="DJ93" i="11"/>
  <c r="EB107" i="11" a="1"/>
  <c r="EB107" i="11"/>
  <c r="EA107" i="11" a="1"/>
  <c r="EA107" i="11"/>
  <c r="DU107" i="11" a="1"/>
  <c r="DU107" i="11"/>
  <c r="DY107" i="11" a="1"/>
  <c r="DY107" i="11"/>
  <c r="DW107" i="11" a="1"/>
  <c r="DW107" i="11"/>
  <c r="DX107" i="11" a="1"/>
  <c r="DX107" i="11"/>
  <c r="DV107" i="11" a="1"/>
  <c r="DV107" i="11"/>
  <c r="DZ107" i="11" a="1"/>
  <c r="DZ107" i="11"/>
  <c r="DT502" i="11" a="1"/>
  <c r="DT502" i="11"/>
  <c r="DM502" i="11" a="1"/>
  <c r="DM502" i="11"/>
  <c r="DE502" i="11" a="1"/>
  <c r="DE502" i="11"/>
  <c r="AQ345" i="11" a="1"/>
  <c r="AQ345" i="11"/>
  <c r="AR491" i="11" a="1"/>
  <c r="AR491" i="11"/>
  <c r="DP35" i="11" a="1"/>
  <c r="DP35" i="11"/>
  <c r="DR35" i="11" a="1"/>
  <c r="DR35" i="11"/>
  <c r="DO35" i="11" a="1"/>
  <c r="DO35" i="11"/>
  <c r="DN35" i="11" a="1"/>
  <c r="DN35" i="11"/>
  <c r="DQ35" i="11" a="1"/>
  <c r="DQ35" i="11"/>
  <c r="EA65" i="11" a="1"/>
  <c r="EA65" i="11"/>
  <c r="DY65" i="11" a="1"/>
  <c r="DY65" i="11"/>
  <c r="DV65" i="11" a="1"/>
  <c r="DV65" i="11"/>
  <c r="DZ65" i="11" a="1"/>
  <c r="DZ65" i="11"/>
  <c r="DX65" i="11" a="1"/>
  <c r="DX65" i="11"/>
  <c r="EB65" i="11" a="1"/>
  <c r="EB65" i="11"/>
  <c r="DU65" i="11" a="1"/>
  <c r="DU65" i="11"/>
  <c r="DW65" i="11" a="1"/>
  <c r="DW65" i="11"/>
  <c r="DF118" i="11" a="1"/>
  <c r="DF118" i="11"/>
  <c r="DK118" i="11" a="1"/>
  <c r="DK118" i="11"/>
  <c r="DI118" i="11" a="1"/>
  <c r="DI118" i="11"/>
  <c r="DG118" i="11" a="1"/>
  <c r="DG118" i="11"/>
  <c r="DH118" i="11" a="1"/>
  <c r="DH118" i="11"/>
  <c r="DJ118" i="11" a="1"/>
  <c r="DJ118" i="11"/>
  <c r="DQ507" i="11" a="1"/>
  <c r="DQ507" i="11"/>
  <c r="DR507" i="11" a="1"/>
  <c r="DR507" i="11"/>
  <c r="DP507" i="11" a="1"/>
  <c r="DP507" i="11"/>
  <c r="DN507" i="11" a="1"/>
  <c r="DN507" i="11"/>
  <c r="DO507" i="11" a="1"/>
  <c r="DO507" i="11"/>
  <c r="T372" i="11" a="1"/>
  <c r="T372" i="11"/>
  <c r="G372" i="11" a="1"/>
  <c r="G372" i="11"/>
  <c r="H372" i="11" a="1"/>
  <c r="H372" i="11"/>
  <c r="T137" i="11" a="1"/>
  <c r="T137" i="11"/>
  <c r="G137" i="11" a="1"/>
  <c r="G137" i="11"/>
  <c r="H137" i="11" a="1"/>
  <c r="H137" i="11"/>
  <c r="DQ467" i="11" a="1"/>
  <c r="DQ467" i="11"/>
  <c r="DN467" i="11" a="1"/>
  <c r="DN467" i="11"/>
  <c r="DO467" i="11" a="1"/>
  <c r="DO467" i="11"/>
  <c r="DR467" i="11" a="1"/>
  <c r="DR467" i="11"/>
  <c r="DP467" i="11" a="1"/>
  <c r="DP467" i="11"/>
  <c r="DM474" i="11" a="1"/>
  <c r="DM474" i="11"/>
  <c r="DE474" i="11" a="1"/>
  <c r="DE474" i="11"/>
  <c r="DT474" i="11" a="1"/>
  <c r="DT474" i="11"/>
  <c r="AS393" i="11"/>
  <c r="CD393" i="11"/>
  <c r="CG393" i="11"/>
  <c r="CE393" i="11"/>
  <c r="CC393" i="11"/>
  <c r="CF393" i="11"/>
  <c r="DQ251" i="11" a="1"/>
  <c r="DQ251" i="11"/>
  <c r="DN251" i="11" a="1"/>
  <c r="DN251" i="11"/>
  <c r="DP251" i="11" a="1"/>
  <c r="DP251" i="11"/>
  <c r="DR251" i="11" a="1"/>
  <c r="DR251" i="11"/>
  <c r="DO251" i="11" a="1"/>
  <c r="DO251" i="11"/>
  <c r="DG215" i="11" a="1"/>
  <c r="DG215" i="11"/>
  <c r="DI215" i="11" a="1"/>
  <c r="DI215" i="11"/>
  <c r="DH215" i="11" a="1"/>
  <c r="DH215" i="11"/>
  <c r="DF215" i="11" a="1"/>
  <c r="DF215" i="11"/>
  <c r="DJ215" i="11" a="1"/>
  <c r="DJ215" i="11"/>
  <c r="DK215" i="11" a="1"/>
  <c r="DK215" i="11"/>
  <c r="AQ347" i="11" a="1"/>
  <c r="AQ347" i="11"/>
  <c r="AR215" i="11" a="1"/>
  <c r="AR215" i="11"/>
  <c r="DT196" i="11" a="1"/>
  <c r="DT196" i="11"/>
  <c r="DM196" i="11" a="1"/>
  <c r="DM196" i="11"/>
  <c r="DE196" i="11" a="1"/>
  <c r="DE196" i="11"/>
  <c r="DM362" i="11" a="1"/>
  <c r="DM362" i="11"/>
  <c r="DE362" i="11" a="1"/>
  <c r="DE362" i="11"/>
  <c r="DT362" i="11" a="1"/>
  <c r="DT362" i="11"/>
  <c r="AN333" i="11" a="1"/>
  <c r="AN333" i="11"/>
  <c r="BV333" i="11"/>
  <c r="CA333" i="11"/>
  <c r="DR43" i="11" a="1"/>
  <c r="DR43" i="11"/>
  <c r="DQ43" i="11" a="1"/>
  <c r="DQ43" i="11"/>
  <c r="DO43" i="11" a="1"/>
  <c r="DO43" i="11"/>
  <c r="DN43" i="11" a="1"/>
  <c r="DN43" i="11"/>
  <c r="DP43" i="11" a="1"/>
  <c r="DP43" i="11"/>
  <c r="DH425" i="11" a="1"/>
  <c r="DH425" i="11"/>
  <c r="DF425" i="11" a="1"/>
  <c r="DF425" i="11"/>
  <c r="DI425" i="11" a="1"/>
  <c r="DI425" i="11"/>
  <c r="DK425" i="11" a="1"/>
  <c r="DK425" i="11"/>
  <c r="DG425" i="11" a="1"/>
  <c r="DG425" i="11"/>
  <c r="DJ425" i="11" a="1"/>
  <c r="DJ425" i="11"/>
  <c r="DT304" i="11" a="1"/>
  <c r="DT304" i="11"/>
  <c r="DE304" i="11" a="1"/>
  <c r="DE304" i="11"/>
  <c r="DM304" i="11" a="1"/>
  <c r="DM304" i="11"/>
  <c r="DY437" i="11" a="1"/>
  <c r="DY437" i="11"/>
  <c r="EB437" i="11" a="1"/>
  <c r="EB437" i="11"/>
  <c r="DV437" i="11" a="1"/>
  <c r="DV437" i="11"/>
  <c r="DU437" i="11" a="1"/>
  <c r="DU437" i="11"/>
  <c r="EA437" i="11" a="1"/>
  <c r="EA437" i="11"/>
  <c r="DZ437" i="11" a="1"/>
  <c r="DZ437" i="11"/>
  <c r="DX437" i="11" a="1"/>
  <c r="DX437" i="11"/>
  <c r="DW437" i="11" a="1"/>
  <c r="DW437" i="11"/>
  <c r="DN361" i="11" a="1"/>
  <c r="DN361" i="11"/>
  <c r="DO361" i="11" a="1"/>
  <c r="DO361" i="11"/>
  <c r="DQ361" i="11" a="1"/>
  <c r="DQ361" i="11"/>
  <c r="DP361" i="11" a="1"/>
  <c r="DP361" i="11"/>
  <c r="DR361" i="11" a="1"/>
  <c r="DR361" i="11"/>
  <c r="DR335" i="11" a="1"/>
  <c r="DR335" i="11"/>
  <c r="DP335" i="11" a="1"/>
  <c r="DP335" i="11"/>
  <c r="DN335" i="11" a="1"/>
  <c r="DN335" i="11"/>
  <c r="DO335" i="11" a="1"/>
  <c r="DO335" i="11"/>
  <c r="DQ335" i="11" a="1"/>
  <c r="DQ335" i="11"/>
  <c r="DH371" i="11" a="1"/>
  <c r="DH371" i="11"/>
  <c r="DF371" i="11" a="1"/>
  <c r="DF371" i="11"/>
  <c r="DK371" i="11" a="1"/>
  <c r="DK371" i="11"/>
  <c r="DG371" i="11" a="1"/>
  <c r="DG371" i="11"/>
  <c r="DJ371" i="11" a="1"/>
  <c r="DJ371" i="11"/>
  <c r="DI371" i="11" a="1"/>
  <c r="DI371" i="11"/>
  <c r="DN71" i="11" a="1"/>
  <c r="DN71" i="11"/>
  <c r="DO71" i="11" a="1"/>
  <c r="DO71" i="11"/>
  <c r="DQ71" i="11" a="1"/>
  <c r="DQ71" i="11"/>
  <c r="DR71" i="11" a="1"/>
  <c r="DR71" i="11"/>
  <c r="DP71" i="11" a="1"/>
  <c r="DP71" i="11"/>
  <c r="DG263" i="11" a="1"/>
  <c r="DG263" i="11"/>
  <c r="DJ263" i="11" a="1"/>
  <c r="DJ263" i="11"/>
  <c r="DI263" i="11" a="1"/>
  <c r="DI263" i="11"/>
  <c r="DH263" i="11" a="1"/>
  <c r="DH263" i="11"/>
  <c r="DF263" i="11" a="1"/>
  <c r="DF263" i="11"/>
  <c r="DK263" i="11" a="1"/>
  <c r="DK263" i="11"/>
  <c r="T150" i="11" a="1"/>
  <c r="T150" i="11"/>
  <c r="G150" i="11" a="1"/>
  <c r="G150" i="11"/>
  <c r="H150" i="11" a="1"/>
  <c r="H150" i="11"/>
  <c r="DR31" i="11" a="1"/>
  <c r="DR31" i="11"/>
  <c r="DQ31" i="11" a="1"/>
  <c r="DQ31" i="11"/>
  <c r="DP31" i="11" a="1"/>
  <c r="DP31" i="11"/>
  <c r="DN31" i="11" a="1"/>
  <c r="DN31" i="11"/>
  <c r="DO31" i="11" a="1"/>
  <c r="DO31" i="11"/>
  <c r="DP475" i="11" a="1"/>
  <c r="DP475" i="11"/>
  <c r="DR475" i="11" a="1"/>
  <c r="DR475" i="11"/>
  <c r="DN475" i="11" a="1"/>
  <c r="DN475" i="11"/>
  <c r="DQ475" i="11" a="1"/>
  <c r="DQ475" i="11"/>
  <c r="DO475" i="11" a="1"/>
  <c r="DO475" i="11"/>
  <c r="DG357" i="11" a="1"/>
  <c r="DG357" i="11"/>
  <c r="DJ357" i="11" a="1"/>
  <c r="DJ357" i="11"/>
  <c r="DI357" i="11" a="1"/>
  <c r="DI357" i="11"/>
  <c r="DF357" i="11" a="1"/>
  <c r="DF357" i="11"/>
  <c r="DK357" i="11" a="1"/>
  <c r="DK357" i="11"/>
  <c r="DH357" i="11" a="1"/>
  <c r="DH357" i="11"/>
  <c r="BX501" i="11"/>
  <c r="BZ501" i="11"/>
  <c r="BY501" i="11"/>
  <c r="BW501" i="11"/>
  <c r="BV501" i="11"/>
  <c r="BX41" i="11"/>
  <c r="BV41" i="11"/>
  <c r="BW41" i="11"/>
  <c r="BY41" i="11"/>
  <c r="BZ41" i="11"/>
  <c r="DW481" i="11" a="1"/>
  <c r="DW481" i="11"/>
  <c r="DX481" i="11" a="1"/>
  <c r="DX481" i="11"/>
  <c r="DY481" i="11" a="1"/>
  <c r="DY481" i="11"/>
  <c r="DV481" i="11" a="1"/>
  <c r="DV481" i="11"/>
  <c r="DU481" i="11" a="1"/>
  <c r="DU481" i="11"/>
  <c r="EB481" i="11" a="1"/>
  <c r="EB481" i="11"/>
  <c r="DZ481" i="11" a="1"/>
  <c r="DZ481" i="11"/>
  <c r="EA481" i="11" a="1"/>
  <c r="EA481" i="11"/>
  <c r="O40" i="20"/>
  <c r="DM126" i="11" a="1"/>
  <c r="DM126" i="11"/>
  <c r="DT126" i="11" a="1"/>
  <c r="DT126" i="11"/>
  <c r="DE126" i="11" a="1"/>
  <c r="DE126" i="11"/>
  <c r="AO113" i="11" a="1"/>
  <c r="AO113" i="11"/>
  <c r="DW139" i="11" a="1"/>
  <c r="DW139" i="11"/>
  <c r="EB139" i="11" a="1"/>
  <c r="EB139" i="11"/>
  <c r="DZ139" i="11" a="1"/>
  <c r="DZ139" i="11"/>
  <c r="DX139" i="11" a="1"/>
  <c r="DX139" i="11"/>
  <c r="DV139" i="11" a="1"/>
  <c r="DV139" i="11"/>
  <c r="EA139" i="11" a="1"/>
  <c r="EA139" i="11"/>
  <c r="DU139" i="11" a="1"/>
  <c r="DU139" i="11"/>
  <c r="DY139" i="11" a="1"/>
  <c r="DY139" i="11"/>
  <c r="DF469" i="11" a="1"/>
  <c r="DF469" i="11"/>
  <c r="DJ469" i="11" a="1"/>
  <c r="DJ469" i="11"/>
  <c r="DG469" i="11" a="1"/>
  <c r="DG469" i="11"/>
  <c r="DK469" i="11" a="1"/>
  <c r="DK469" i="11"/>
  <c r="DH469" i="11" a="1"/>
  <c r="DH469" i="11"/>
  <c r="DI469" i="11" a="1"/>
  <c r="DI469" i="11"/>
  <c r="DH365" i="11" a="1"/>
  <c r="DH365" i="11"/>
  <c r="DI365" i="11" a="1"/>
  <c r="DI365" i="11"/>
  <c r="DJ365" i="11" a="1"/>
  <c r="DJ365" i="11"/>
  <c r="DF365" i="11" a="1"/>
  <c r="DF365" i="11"/>
  <c r="DK365" i="11" a="1"/>
  <c r="DK365" i="11"/>
  <c r="DG365" i="11" a="1"/>
  <c r="DG365" i="11"/>
  <c r="AN201" i="11" a="1"/>
  <c r="AN201" i="11"/>
  <c r="AA438" i="11" a="1"/>
  <c r="AA438" i="11"/>
  <c r="F438" i="11" a="1"/>
  <c r="F438" i="11"/>
  <c r="U438" i="11" a="1"/>
  <c r="U438" i="11"/>
  <c r="DM435" i="11" a="1"/>
  <c r="DM435" i="11"/>
  <c r="DO435" i="11" a="1"/>
  <c r="DO435" i="11"/>
  <c r="DT435" i="11" a="1"/>
  <c r="DT435" i="11"/>
  <c r="BC11" i="11"/>
  <c r="BI11" i="11"/>
  <c r="AO435" i="11" a="1"/>
  <c r="AO435" i="11"/>
  <c r="AQ435" i="11" a="1"/>
  <c r="AQ435" i="11"/>
  <c r="AP435" i="11" a="1"/>
  <c r="AP435" i="11"/>
  <c r="AS465" i="11"/>
  <c r="AY11" i="11"/>
  <c r="BM11" i="11"/>
  <c r="O158" i="12"/>
  <c r="P158" i="12"/>
  <c r="K92" i="20"/>
  <c r="CE485" i="11"/>
  <c r="O153" i="12"/>
  <c r="P153" i="12"/>
  <c r="P150" i="12"/>
  <c r="O150" i="12"/>
  <c r="CF485" i="11"/>
  <c r="P159" i="12"/>
  <c r="N92" i="20"/>
  <c r="CD485" i="11"/>
  <c r="L92" i="20"/>
  <c r="U436" i="11" a="1"/>
  <c r="U436" i="11"/>
  <c r="AN350" i="11" a="1"/>
  <c r="AN350" i="11"/>
  <c r="CC350" i="11"/>
  <c r="AP206" i="11" a="1"/>
  <c r="AP206" i="11"/>
  <c r="AQ288" i="11" a="1"/>
  <c r="AQ288" i="11"/>
  <c r="AQ316" i="11" a="1"/>
  <c r="AQ316" i="11"/>
  <c r="AP350" i="11" a="1"/>
  <c r="AP350" i="11"/>
  <c r="CE350" i="11"/>
  <c r="BV214" i="11"/>
  <c r="CA214" i="11"/>
  <c r="AO214" i="11" a="1"/>
  <c r="AO214" i="11"/>
  <c r="CD214" i="11"/>
  <c r="BV314" i="11"/>
  <c r="BW314" i="11"/>
  <c r="AY18" i="11"/>
  <c r="BM18" i="11"/>
  <c r="BX314" i="11"/>
  <c r="BZ314" i="11"/>
  <c r="BY314" i="11"/>
  <c r="CD70" i="11"/>
  <c r="AQ322" i="11" a="1"/>
  <c r="AQ322" i="11"/>
  <c r="CF70" i="11"/>
  <c r="CE70" i="11"/>
  <c r="AP486" i="11" a="1"/>
  <c r="AP486" i="11"/>
  <c r="BW70" i="11"/>
  <c r="CC70" i="11"/>
  <c r="AY12" i="11"/>
  <c r="BZ70" i="11"/>
  <c r="CG70" i="11"/>
  <c r="BY70" i="11"/>
  <c r="AS70" i="11"/>
  <c r="BF12" i="11"/>
  <c r="BX70" i="11"/>
  <c r="BV70" i="11"/>
  <c r="AY20" i="11"/>
  <c r="BM20" i="11"/>
  <c r="CF456" i="11"/>
  <c r="AP320" i="11" a="1"/>
  <c r="AP320" i="11"/>
  <c r="CE320" i="11"/>
  <c r="AQ80" i="11" a="1"/>
  <c r="AQ80" i="11"/>
  <c r="BZ456" i="11"/>
  <c r="AS456" i="11"/>
  <c r="ED456" i="11"/>
  <c r="BV82" i="11"/>
  <c r="BW302" i="11"/>
  <c r="AR124" i="11" a="1"/>
  <c r="AR124" i="11"/>
  <c r="CG124" i="11"/>
  <c r="AQ216" i="11" a="1"/>
  <c r="AQ216" i="11"/>
  <c r="CF216" i="11"/>
  <c r="AP316" i="11" a="1"/>
  <c r="AP316" i="11"/>
  <c r="BV116" i="11"/>
  <c r="AN116" i="11" a="1"/>
  <c r="AN116" i="11"/>
  <c r="CE116" i="11"/>
  <c r="BZ116" i="11"/>
  <c r="BW116" i="11"/>
  <c r="AR312" i="11" a="1"/>
  <c r="AR312" i="11"/>
  <c r="CC456" i="11"/>
  <c r="BY456" i="11"/>
  <c r="CG456" i="11"/>
  <c r="BZ310" i="11"/>
  <c r="AX20" i="11"/>
  <c r="BW310" i="11"/>
  <c r="BV456" i="11"/>
  <c r="CD456" i="11"/>
  <c r="BE20" i="11"/>
  <c r="BV310" i="11"/>
  <c r="BX456" i="11"/>
  <c r="CE456" i="11"/>
  <c r="AR316" i="11" a="1"/>
  <c r="AR316" i="11"/>
  <c r="CG316" i="11"/>
  <c r="BY310" i="11"/>
  <c r="BW456" i="11"/>
  <c r="BX310" i="11"/>
  <c r="AO312" i="11" a="1"/>
  <c r="AO312" i="11"/>
  <c r="BV330" i="11"/>
  <c r="BZ130" i="11"/>
  <c r="AS83" i="11"/>
  <c r="AS117" i="11"/>
  <c r="CC310" i="11"/>
  <c r="AO192" i="11" a="1"/>
  <c r="AO192" i="11"/>
  <c r="BY302" i="11"/>
  <c r="CF108" i="11"/>
  <c r="BZ442" i="11"/>
  <c r="BV442" i="11"/>
  <c r="BY442" i="11"/>
  <c r="BZ72" i="11"/>
  <c r="AQ214" i="11" a="1"/>
  <c r="AQ214" i="11"/>
  <c r="BY82" i="11"/>
  <c r="BX228" i="11"/>
  <c r="BZ228" i="11"/>
  <c r="BW228" i="11"/>
  <c r="BY228" i="11"/>
  <c r="BV80" i="11"/>
  <c r="BX116" i="11"/>
  <c r="AQ124" i="11" a="1"/>
  <c r="AQ124" i="11"/>
  <c r="CD108" i="11"/>
  <c r="BY116" i="11"/>
  <c r="AO236" i="11" a="1"/>
  <c r="AO236" i="11"/>
  <c r="BV228" i="11"/>
  <c r="BK13" i="11"/>
  <c r="CE310" i="11"/>
  <c r="BX72" i="11"/>
  <c r="BY108" i="11"/>
  <c r="AS108" i="11"/>
  <c r="BW442" i="11"/>
  <c r="BY72" i="11"/>
  <c r="BW108" i="11"/>
  <c r="CD442" i="11"/>
  <c r="BX108" i="11"/>
  <c r="AS442" i="11"/>
  <c r="ED442" i="11"/>
  <c r="BZ108" i="11"/>
  <c r="CG108" i="11"/>
  <c r="BV108" i="11"/>
  <c r="CE108" i="11"/>
  <c r="BX442" i="11"/>
  <c r="AP312" i="11" a="1"/>
  <c r="AP312" i="11"/>
  <c r="CE312" i="11"/>
  <c r="BW72" i="11"/>
  <c r="CC108" i="11"/>
  <c r="BV72" i="11"/>
  <c r="CG310" i="11"/>
  <c r="AS48" i="11"/>
  <c r="AO350" i="11" a="1"/>
  <c r="AO350" i="11"/>
  <c r="CD350" i="11"/>
  <c r="BV130" i="11"/>
  <c r="BW130" i="11"/>
  <c r="BX82" i="11"/>
  <c r="CA322" i="11"/>
  <c r="BX306" i="11"/>
  <c r="BY130" i="11"/>
  <c r="BZ20" i="11"/>
  <c r="BX130" i="11"/>
  <c r="AO322" i="11" a="1"/>
  <c r="AO322" i="11"/>
  <c r="CD322" i="11"/>
  <c r="AP288" i="11" a="1"/>
  <c r="AP288" i="11"/>
  <c r="CE288" i="11"/>
  <c r="BZ82" i="11"/>
  <c r="BW82" i="11"/>
  <c r="BV232" i="11"/>
  <c r="CG442" i="11"/>
  <c r="AP214" i="11" a="1"/>
  <c r="AP214" i="11"/>
  <c r="CE214" i="11"/>
  <c r="CE442" i="11"/>
  <c r="CC442" i="11"/>
  <c r="CF442" i="11"/>
  <c r="AO488" i="11" a="1"/>
  <c r="AO488" i="11"/>
  <c r="CD488" i="11"/>
  <c r="AP192" i="11" a="1"/>
  <c r="AP192" i="11"/>
  <c r="AP322" i="11" a="1"/>
  <c r="AP322" i="11"/>
  <c r="AR148" i="11" a="1"/>
  <c r="AR148" i="11"/>
  <c r="BX102" i="11"/>
  <c r="BW502" i="11"/>
  <c r="BW306" i="11"/>
  <c r="BV20" i="11"/>
  <c r="BZ306" i="11"/>
  <c r="BV502" i="11"/>
  <c r="BX366" i="11"/>
  <c r="BZ502" i="11"/>
  <c r="CA316" i="11"/>
  <c r="BY306" i="11"/>
  <c r="AO316" i="11" a="1"/>
  <c r="AO316" i="11"/>
  <c r="BZ366" i="11"/>
  <c r="BY502" i="11"/>
  <c r="BY232" i="11"/>
  <c r="BV366" i="11"/>
  <c r="BX502" i="11"/>
  <c r="AR288" i="11" a="1"/>
  <c r="AR288" i="11"/>
  <c r="BZ232" i="11"/>
  <c r="CA312" i="11"/>
  <c r="BW20" i="11"/>
  <c r="AS323" i="11"/>
  <c r="AS245" i="11"/>
  <c r="BY330" i="11"/>
  <c r="BY366" i="11"/>
  <c r="AS361" i="11"/>
  <c r="BD20" i="11"/>
  <c r="BK20" i="11"/>
  <c r="BW232" i="11"/>
  <c r="BX20" i="11"/>
  <c r="BW366" i="11"/>
  <c r="AS126" i="11"/>
  <c r="AP124" i="11" a="1"/>
  <c r="AP124" i="11"/>
  <c r="BX232" i="11"/>
  <c r="BV306" i="11"/>
  <c r="BY20" i="11"/>
  <c r="AQ312" i="11" a="1"/>
  <c r="AQ312" i="11"/>
  <c r="BW102" i="11"/>
  <c r="CF245" i="11"/>
  <c r="CH245" i="11"/>
  <c r="BW330" i="11"/>
  <c r="BV302" i="11"/>
  <c r="BZ330" i="11"/>
  <c r="BY102" i="11"/>
  <c r="BX302" i="11"/>
  <c r="BZ102" i="11"/>
  <c r="BY356" i="11"/>
  <c r="BZ302" i="11"/>
  <c r="BW356" i="11"/>
  <c r="AN330" i="11" a="1"/>
  <c r="AN330" i="11"/>
  <c r="CG330" i="11"/>
  <c r="BV356" i="11"/>
  <c r="BZ356" i="11"/>
  <c r="BX330" i="11"/>
  <c r="BV102" i="11"/>
  <c r="BX356" i="11"/>
  <c r="AR358" i="11" a="1"/>
  <c r="AR358" i="11"/>
  <c r="AP318" i="11" a="1"/>
  <c r="AP318" i="11"/>
  <c r="CF310" i="11"/>
  <c r="BK21" i="11"/>
  <c r="CE302" i="11"/>
  <c r="BJ17" i="11"/>
  <c r="CA492" i="11"/>
  <c r="AO334" i="11" a="1"/>
  <c r="AO334" i="11"/>
  <c r="AQ192" i="11" a="1"/>
  <c r="AQ192" i="11"/>
  <c r="AP114" i="11" a="1"/>
  <c r="AP114" i="11"/>
  <c r="AP180" i="11" a="1"/>
  <c r="AP180" i="11"/>
  <c r="CE180" i="11"/>
  <c r="AO114" i="11" a="1"/>
  <c r="AO114" i="11"/>
  <c r="AR488" i="11" a="1"/>
  <c r="AR488" i="11"/>
  <c r="CG488" i="11"/>
  <c r="AS302" i="11"/>
  <c r="AS310" i="11"/>
  <c r="AQ488" i="11" a="1"/>
  <c r="AQ488" i="11"/>
  <c r="CF488" i="11"/>
  <c r="CD310" i="11"/>
  <c r="BM19" i="11"/>
  <c r="BL22" i="11"/>
  <c r="BJ13" i="11"/>
  <c r="CC302" i="11"/>
  <c r="AQ148" i="11" a="1"/>
  <c r="AQ148" i="11"/>
  <c r="CF148" i="11"/>
  <c r="AQ320" i="11" a="1"/>
  <c r="AQ320" i="11"/>
  <c r="CF320" i="11"/>
  <c r="CG302" i="11"/>
  <c r="CA327" i="11"/>
  <c r="CA437" i="11"/>
  <c r="CD302" i="11"/>
  <c r="CF302" i="11"/>
  <c r="CA121" i="11"/>
  <c r="CA75" i="11"/>
  <c r="CA81" i="11"/>
  <c r="AQ334" i="11" a="1"/>
  <c r="AQ334" i="11"/>
  <c r="CF334" i="11"/>
  <c r="AO180" i="11" a="1"/>
  <c r="AO180" i="11"/>
  <c r="CD180" i="11"/>
  <c r="AS353" i="11"/>
  <c r="ED353" i="11"/>
  <c r="CA467" i="11"/>
  <c r="CA401" i="11"/>
  <c r="AR216" i="11" a="1"/>
  <c r="AR216" i="11"/>
  <c r="CG216" i="11"/>
  <c r="AR334" i="11" a="1"/>
  <c r="AR334" i="11"/>
  <c r="CG334" i="11"/>
  <c r="AO352" i="11" a="1"/>
  <c r="AO352" i="11"/>
  <c r="CD352" i="11"/>
  <c r="BW80" i="11"/>
  <c r="AO80" i="11" a="1"/>
  <c r="AO80" i="11"/>
  <c r="CA459" i="11"/>
  <c r="CA443" i="11"/>
  <c r="AP148" i="11" a="1"/>
  <c r="AP148" i="11"/>
  <c r="CE148" i="11"/>
  <c r="AP334" i="11" a="1"/>
  <c r="AP334" i="11"/>
  <c r="CE334" i="11"/>
  <c r="AR180" i="11" a="1"/>
  <c r="AR180" i="11"/>
  <c r="CG180" i="11"/>
  <c r="CA131" i="11"/>
  <c r="CA19" i="11"/>
  <c r="CA407" i="11"/>
  <c r="AO320" i="11" a="1"/>
  <c r="AO320" i="11"/>
  <c r="AO148" i="11" a="1"/>
  <c r="AO148" i="11"/>
  <c r="CD148" i="11"/>
  <c r="AR318" i="11" a="1"/>
  <c r="AR318" i="11"/>
  <c r="CG318" i="11"/>
  <c r="CA143" i="11"/>
  <c r="BK17" i="11"/>
  <c r="AR192" i="11" a="1"/>
  <c r="AR192" i="11"/>
  <c r="CA387" i="11"/>
  <c r="CA175" i="11"/>
  <c r="BL19" i="11"/>
  <c r="CA15" i="11"/>
  <c r="CA451" i="11"/>
  <c r="CA198" i="11"/>
  <c r="CA267" i="11"/>
  <c r="AO216" i="11" a="1"/>
  <c r="AO216" i="11"/>
  <c r="CD216" i="11"/>
  <c r="AO318" i="11" a="1"/>
  <c r="AO318" i="11"/>
  <c r="CD318" i="11"/>
  <c r="BJ15" i="11"/>
  <c r="CA493" i="11"/>
  <c r="AQ180" i="11" a="1"/>
  <c r="AQ180" i="11"/>
  <c r="CF180" i="11"/>
  <c r="CA73" i="11"/>
  <c r="AP488" i="11" a="1"/>
  <c r="AP488" i="11"/>
  <c r="CA217" i="11"/>
  <c r="CA21" i="11"/>
  <c r="BZ80" i="11"/>
  <c r="AR80" i="11" a="1"/>
  <c r="AR80" i="11"/>
  <c r="AP216" i="11" a="1"/>
  <c r="AP216" i="11"/>
  <c r="CE216" i="11"/>
  <c r="AQ318" i="11" a="1"/>
  <c r="AQ318" i="11"/>
  <c r="CA211" i="11"/>
  <c r="CA239" i="11"/>
  <c r="CA76" i="11"/>
  <c r="CA27" i="11"/>
  <c r="CA251" i="11"/>
  <c r="CA177" i="11"/>
  <c r="CA505" i="11"/>
  <c r="CA149" i="11"/>
  <c r="CA187" i="11"/>
  <c r="CA139" i="11"/>
  <c r="AS464" i="11"/>
  <c r="ED464" i="11"/>
  <c r="CF464" i="11"/>
  <c r="CC464" i="11"/>
  <c r="CE464" i="11"/>
  <c r="CD464" i="11"/>
  <c r="CG464" i="11"/>
  <c r="AS94" i="11"/>
  <c r="CF94" i="11"/>
  <c r="CC94" i="11"/>
  <c r="CD94" i="11"/>
  <c r="CG94" i="11"/>
  <c r="CE94" i="11"/>
  <c r="AS506" i="11"/>
  <c r="CD506" i="11"/>
  <c r="CE506" i="11"/>
  <c r="CG506" i="11"/>
  <c r="CF506" i="11"/>
  <c r="CC506" i="11"/>
  <c r="AS194" i="11"/>
  <c r="CE194" i="11"/>
  <c r="CC194" i="11"/>
  <c r="CD194" i="11"/>
  <c r="CF194" i="11"/>
  <c r="CG194" i="11"/>
  <c r="CC206" i="11"/>
  <c r="AS18" i="11"/>
  <c r="CG18" i="11"/>
  <c r="BB18" i="11"/>
  <c r="CC18" i="11"/>
  <c r="CE18" i="11"/>
  <c r="CD18" i="11"/>
  <c r="CF18" i="11"/>
  <c r="AU18" i="11"/>
  <c r="AS106" i="11"/>
  <c r="CF106" i="11"/>
  <c r="CC106" i="11"/>
  <c r="CE106" i="11"/>
  <c r="CG106" i="11"/>
  <c r="CD106" i="11"/>
  <c r="CC362" i="11"/>
  <c r="AS454" i="11"/>
  <c r="ED454" i="11"/>
  <c r="CD454" i="11"/>
  <c r="CG454" i="11"/>
  <c r="CE454" i="11"/>
  <c r="CC454" i="11"/>
  <c r="CF454" i="11"/>
  <c r="CC324" i="11"/>
  <c r="AS344" i="11"/>
  <c r="ED344" i="11"/>
  <c r="CF344" i="11"/>
  <c r="CE344" i="11"/>
  <c r="CG344" i="11"/>
  <c r="CC344" i="11"/>
  <c r="CD344" i="11"/>
  <c r="AS234" i="11"/>
  <c r="CE234" i="11"/>
  <c r="CD234" i="11"/>
  <c r="CG234" i="11"/>
  <c r="CC234" i="11"/>
  <c r="CF234" i="11"/>
  <c r="CC320" i="11"/>
  <c r="AS64" i="11"/>
  <c r="CC64" i="11"/>
  <c r="CG64" i="11"/>
  <c r="CE64" i="11"/>
  <c r="CD64" i="11"/>
  <c r="CF64" i="11"/>
  <c r="CC88" i="11"/>
  <c r="AS333" i="11"/>
  <c r="CC333" i="11"/>
  <c r="CH333" i="11"/>
  <c r="DJ126" i="11" a="1"/>
  <c r="DJ126" i="11"/>
  <c r="DI126" i="11" a="1"/>
  <c r="DI126" i="11"/>
  <c r="DF126" i="11" a="1"/>
  <c r="DF126" i="11"/>
  <c r="DG126" i="11" a="1"/>
  <c r="DG126" i="11"/>
  <c r="DK126" i="11" a="1"/>
  <c r="DK126" i="11"/>
  <c r="DH126" i="11" a="1"/>
  <c r="DH126" i="11"/>
  <c r="CD229" i="11"/>
  <c r="CF213" i="11"/>
  <c r="AS61" i="11"/>
  <c r="CC61" i="11"/>
  <c r="DU120" i="11" a="1"/>
  <c r="DU120" i="11"/>
  <c r="EA120" i="11" a="1"/>
  <c r="EA120" i="11"/>
  <c r="DZ120" i="11" a="1"/>
  <c r="DZ120" i="11"/>
  <c r="DY120" i="11" a="1"/>
  <c r="DY120" i="11"/>
  <c r="EB120" i="11" a="1"/>
  <c r="EB120" i="11"/>
  <c r="DX120" i="11" a="1"/>
  <c r="DX120" i="11"/>
  <c r="DW120" i="11" a="1"/>
  <c r="DW120" i="11"/>
  <c r="DV120" i="11" a="1"/>
  <c r="DV120" i="11"/>
  <c r="BZ500" i="11"/>
  <c r="BY500" i="11"/>
  <c r="BX500" i="11"/>
  <c r="BV500" i="11"/>
  <c r="BW500" i="11"/>
  <c r="AS231" i="11"/>
  <c r="CG231" i="11"/>
  <c r="CE231" i="11"/>
  <c r="CF231" i="11"/>
  <c r="CC231" i="11"/>
  <c r="CD231" i="11"/>
  <c r="BW14" i="11"/>
  <c r="BZ14" i="11"/>
  <c r="BX14" i="11"/>
  <c r="BY14" i="11"/>
  <c r="BV14" i="11"/>
  <c r="AB220" i="11"/>
  <c r="U220" i="11" a="1"/>
  <c r="U220" i="11"/>
  <c r="AN462" i="11" a="1"/>
  <c r="AN462" i="11"/>
  <c r="BY462" i="11"/>
  <c r="BW462" i="11"/>
  <c r="BV462" i="11"/>
  <c r="BX462" i="11"/>
  <c r="BZ462" i="11"/>
  <c r="DP476" i="11" a="1"/>
  <c r="DP476" i="11"/>
  <c r="DN476" i="11" a="1"/>
  <c r="DN476" i="11"/>
  <c r="DQ476" i="11" a="1"/>
  <c r="DQ476" i="11"/>
  <c r="DR476" i="11" a="1"/>
  <c r="DR476" i="11"/>
  <c r="DO476" i="11" a="1"/>
  <c r="DO476" i="11"/>
  <c r="DI218" i="11" a="1"/>
  <c r="DI218" i="11"/>
  <c r="DH218" i="11" a="1"/>
  <c r="DH218" i="11"/>
  <c r="DK218" i="11" a="1"/>
  <c r="DK218" i="11"/>
  <c r="DJ218" i="11" a="1"/>
  <c r="DJ218" i="11"/>
  <c r="DG218" i="11" a="1"/>
  <c r="DG218" i="11"/>
  <c r="DF218" i="11" a="1"/>
  <c r="DF218" i="11"/>
  <c r="DY70" i="11" a="1"/>
  <c r="DY70" i="11"/>
  <c r="DZ70" i="11" a="1"/>
  <c r="DZ70" i="11"/>
  <c r="DX70" i="11" a="1"/>
  <c r="DX70" i="11"/>
  <c r="DV70" i="11" a="1"/>
  <c r="DV70" i="11"/>
  <c r="EB70" i="11" a="1"/>
  <c r="EB70" i="11"/>
  <c r="DW70" i="11" a="1"/>
  <c r="DW70" i="11"/>
  <c r="DU70" i="11" a="1"/>
  <c r="DU70" i="11"/>
  <c r="EA70" i="11" a="1"/>
  <c r="EA70" i="11"/>
  <c r="BJ11" i="11"/>
  <c r="DU126" i="11" a="1"/>
  <c r="DU126" i="11"/>
  <c r="DV126" i="11" a="1"/>
  <c r="DV126" i="11"/>
  <c r="EB126" i="11" a="1"/>
  <c r="EB126" i="11"/>
  <c r="DX126" i="11" a="1"/>
  <c r="DX126" i="11"/>
  <c r="DY126" i="11" a="1"/>
  <c r="DY126" i="11"/>
  <c r="EA126" i="11" a="1"/>
  <c r="EA126" i="11"/>
  <c r="DW126" i="11" a="1"/>
  <c r="DW126" i="11"/>
  <c r="DZ126" i="11" a="1"/>
  <c r="DZ126" i="11"/>
  <c r="CA501" i="11"/>
  <c r="EA196" i="11" a="1"/>
  <c r="EA196" i="11"/>
  <c r="DZ196" i="11" a="1"/>
  <c r="DZ196" i="11"/>
  <c r="DY196" i="11" a="1"/>
  <c r="DY196" i="11"/>
  <c r="DU196" i="11" a="1"/>
  <c r="DU196" i="11"/>
  <c r="DV196" i="11" a="1"/>
  <c r="DV196" i="11"/>
  <c r="DW196" i="11" a="1"/>
  <c r="DW196" i="11"/>
  <c r="DX196" i="11" a="1"/>
  <c r="DX196" i="11"/>
  <c r="EB196" i="11" a="1"/>
  <c r="EB196" i="11"/>
  <c r="AS428" i="11"/>
  <c r="ED428" i="11"/>
  <c r="CF428" i="11"/>
  <c r="CD428" i="11"/>
  <c r="CG428" i="11"/>
  <c r="CE428" i="11"/>
  <c r="CC428" i="11"/>
  <c r="CG215" i="11"/>
  <c r="CH393" i="11"/>
  <c r="ED393" i="11"/>
  <c r="DE372" i="11" a="1"/>
  <c r="DE372" i="11"/>
  <c r="DM372" i="11" a="1"/>
  <c r="DM372" i="11"/>
  <c r="DT372" i="11" a="1"/>
  <c r="DT372" i="11"/>
  <c r="AN470" i="11" a="1"/>
  <c r="AN470" i="11"/>
  <c r="AW11" i="11"/>
  <c r="BD11" i="11"/>
  <c r="BG11" i="11"/>
  <c r="CA328" i="11"/>
  <c r="DQ464" i="11" a="1"/>
  <c r="DQ464" i="11"/>
  <c r="DP464" i="11" a="1"/>
  <c r="DP464" i="11"/>
  <c r="DO464" i="11" a="1"/>
  <c r="DO464" i="11"/>
  <c r="DR464" i="11" a="1"/>
  <c r="DR464" i="11"/>
  <c r="DN464" i="11" a="1"/>
  <c r="DN464" i="11"/>
  <c r="AS503" i="11"/>
  <c r="CE503" i="11"/>
  <c r="CD503" i="11"/>
  <c r="CG503" i="11"/>
  <c r="CF503" i="11"/>
  <c r="CC503" i="11"/>
  <c r="DJ94" i="11" a="1"/>
  <c r="DJ94" i="11"/>
  <c r="DK94" i="11" a="1"/>
  <c r="DK94" i="11"/>
  <c r="DH94" i="11" a="1"/>
  <c r="DH94" i="11"/>
  <c r="DI94" i="11" a="1"/>
  <c r="DI94" i="11"/>
  <c r="DF94" i="11" a="1"/>
  <c r="DF94" i="11"/>
  <c r="DG94" i="11" a="1"/>
  <c r="DG94" i="11"/>
  <c r="AB52" i="11"/>
  <c r="U52" i="11" a="1"/>
  <c r="U52" i="11"/>
  <c r="AS357" i="11"/>
  <c r="ED357" i="11"/>
  <c r="CC357" i="11"/>
  <c r="CH357" i="11"/>
  <c r="DV228" i="11" a="1"/>
  <c r="DV228" i="11"/>
  <c r="DU228" i="11" a="1"/>
  <c r="DU228" i="11"/>
  <c r="DW228" i="11" a="1"/>
  <c r="DW228" i="11"/>
  <c r="DZ228" i="11" a="1"/>
  <c r="DZ228" i="11"/>
  <c r="EB228" i="11" a="1"/>
  <c r="EB228" i="11"/>
  <c r="EA228" i="11" a="1"/>
  <c r="EA228" i="11"/>
  <c r="DX228" i="11" a="1"/>
  <c r="DX228" i="11"/>
  <c r="DY228" i="11" a="1"/>
  <c r="DY228" i="11"/>
  <c r="DP302" i="11" a="1"/>
  <c r="DP302" i="11"/>
  <c r="DO302" i="11" a="1"/>
  <c r="DO302" i="11"/>
  <c r="DQ302" i="11" a="1"/>
  <c r="DQ302" i="11"/>
  <c r="DR302" i="11" a="1"/>
  <c r="DR302" i="11"/>
  <c r="DN302" i="11" a="1"/>
  <c r="DN302" i="11"/>
  <c r="AN318" i="11" a="1"/>
  <c r="AN318" i="11"/>
  <c r="BV318" i="11"/>
  <c r="CA318" i="11"/>
  <c r="CD113" i="11"/>
  <c r="BX354" i="11"/>
  <c r="AP354" i="11" a="1"/>
  <c r="AP354" i="11"/>
  <c r="EA474" i="11" a="1"/>
  <c r="EA474" i="11"/>
  <c r="DW474" i="11" a="1"/>
  <c r="DW474" i="11"/>
  <c r="EB474" i="11" a="1"/>
  <c r="EB474" i="11"/>
  <c r="DV474" i="11" a="1"/>
  <c r="DV474" i="11"/>
  <c r="DX474" i="11" a="1"/>
  <c r="DX474" i="11"/>
  <c r="DY474" i="11" a="1"/>
  <c r="DY474" i="11"/>
  <c r="DZ474" i="11" a="1"/>
  <c r="DZ474" i="11"/>
  <c r="DU474" i="11" a="1"/>
  <c r="DU474" i="11"/>
  <c r="AS259" i="11"/>
  <c r="CF259" i="11"/>
  <c r="CG259" i="11"/>
  <c r="CE259" i="11"/>
  <c r="CC259" i="11"/>
  <c r="CD259" i="11"/>
  <c r="CA247" i="11"/>
  <c r="DI402" i="11" a="1"/>
  <c r="DI402" i="11"/>
  <c r="DF402" i="11" a="1"/>
  <c r="DF402" i="11"/>
  <c r="DK402" i="11" a="1"/>
  <c r="DK402" i="11"/>
  <c r="DG402" i="11" a="1"/>
  <c r="DG402" i="11"/>
  <c r="DH402" i="11" a="1"/>
  <c r="DH402" i="11"/>
  <c r="DJ402" i="11" a="1"/>
  <c r="DJ402" i="11"/>
  <c r="AS255" i="11"/>
  <c r="CC255" i="11"/>
  <c r="CG485" i="11"/>
  <c r="DW464" i="11" a="1"/>
  <c r="DW464" i="11"/>
  <c r="EB464" i="11" a="1"/>
  <c r="EB464" i="11"/>
  <c r="EA464" i="11" a="1"/>
  <c r="EA464" i="11"/>
  <c r="DV464" i="11" a="1"/>
  <c r="DV464" i="11"/>
  <c r="DU464" i="11" a="1"/>
  <c r="DU464" i="11"/>
  <c r="DY464" i="11" a="1"/>
  <c r="DY464" i="11"/>
  <c r="DZ464" i="11" a="1"/>
  <c r="DZ464" i="11"/>
  <c r="DX464" i="11" a="1"/>
  <c r="DX464" i="11"/>
  <c r="AS205" i="11"/>
  <c r="CC205" i="11"/>
  <c r="AS307" i="11"/>
  <c r="CC307" i="11"/>
  <c r="CG307" i="11"/>
  <c r="CF307" i="11"/>
  <c r="CE307" i="11"/>
  <c r="CD307" i="11"/>
  <c r="AR156" i="11" a="1"/>
  <c r="AR156" i="11"/>
  <c r="AO156" i="11" a="1"/>
  <c r="AO156" i="11"/>
  <c r="AP156" i="11" a="1"/>
  <c r="AP156" i="11"/>
  <c r="AQ156" i="11" a="1"/>
  <c r="AQ156" i="11"/>
  <c r="DR370" i="11" a="1"/>
  <c r="DR370" i="11"/>
  <c r="DP370" i="11" a="1"/>
  <c r="DP370" i="11"/>
  <c r="DO370" i="11" a="1"/>
  <c r="DO370" i="11"/>
  <c r="DQ370" i="11" a="1"/>
  <c r="DQ370" i="11"/>
  <c r="DN370" i="11" a="1"/>
  <c r="DN370" i="11"/>
  <c r="DH84" i="11" a="1"/>
  <c r="DH84" i="11"/>
  <c r="DI84" i="11" a="1"/>
  <c r="DI84" i="11"/>
  <c r="DF84" i="11" a="1"/>
  <c r="DF84" i="11"/>
  <c r="DG84" i="11" a="1"/>
  <c r="DG84" i="11"/>
  <c r="DJ84" i="11" a="1"/>
  <c r="DJ84" i="11"/>
  <c r="DK84" i="11" a="1"/>
  <c r="DK84" i="11"/>
  <c r="DH206" i="11" a="1"/>
  <c r="DH206" i="11"/>
  <c r="DK206" i="11" a="1"/>
  <c r="DK206" i="11"/>
  <c r="DG206" i="11" a="1"/>
  <c r="DG206" i="11"/>
  <c r="DI206" i="11" a="1"/>
  <c r="DI206" i="11"/>
  <c r="DF206" i="11" a="1"/>
  <c r="DF206" i="11"/>
  <c r="DJ206" i="11" a="1"/>
  <c r="DJ206" i="11"/>
  <c r="CD283" i="11"/>
  <c r="DW468" i="11" a="1"/>
  <c r="DW468" i="11"/>
  <c r="EA468" i="11" a="1"/>
  <c r="EA468" i="11"/>
  <c r="DZ468" i="11" a="1"/>
  <c r="DZ468" i="11"/>
  <c r="DV468" i="11" a="1"/>
  <c r="DV468" i="11"/>
  <c r="EB468" i="11" a="1"/>
  <c r="EB468" i="11"/>
  <c r="DX468" i="11" a="1"/>
  <c r="DX468" i="11"/>
  <c r="DU468" i="11" a="1"/>
  <c r="DU468" i="11"/>
  <c r="DY468" i="11" a="1"/>
  <c r="DY468" i="11"/>
  <c r="DZ94" i="11" a="1"/>
  <c r="DZ94" i="11"/>
  <c r="EA94" i="11" a="1"/>
  <c r="EA94" i="11"/>
  <c r="DU94" i="11" a="1"/>
  <c r="DU94" i="11"/>
  <c r="DW94" i="11" a="1"/>
  <c r="DW94" i="11"/>
  <c r="DY94" i="11" a="1"/>
  <c r="DY94" i="11"/>
  <c r="DX94" i="11" a="1"/>
  <c r="DX94" i="11"/>
  <c r="EB94" i="11" a="1"/>
  <c r="EB94" i="11"/>
  <c r="DV94" i="11" a="1"/>
  <c r="DV94" i="11"/>
  <c r="DJ104" i="11" a="1"/>
  <c r="DJ104" i="11"/>
  <c r="DI104" i="11" a="1"/>
  <c r="DI104" i="11"/>
  <c r="DK104" i="11" a="1"/>
  <c r="DK104" i="11"/>
  <c r="DH104" i="11" a="1"/>
  <c r="DH104" i="11"/>
  <c r="DF104" i="11" a="1"/>
  <c r="DF104" i="11"/>
  <c r="DG104" i="11" a="1"/>
  <c r="DG104" i="11"/>
  <c r="EA340" i="11" a="1"/>
  <c r="EA340" i="11"/>
  <c r="EB340" i="11" a="1"/>
  <c r="EB340" i="11"/>
  <c r="DX340" i="11" a="1"/>
  <c r="DX340" i="11"/>
  <c r="DW340" i="11" a="1"/>
  <c r="DW340" i="11"/>
  <c r="DZ340" i="11" a="1"/>
  <c r="DZ340" i="11"/>
  <c r="DY340" i="11" a="1"/>
  <c r="DY340" i="11"/>
  <c r="DV340" i="11" a="1"/>
  <c r="DV340" i="11"/>
  <c r="DU340" i="11" a="1"/>
  <c r="DU340" i="11"/>
  <c r="BL13" i="11"/>
  <c r="G52" i="11" a="1"/>
  <c r="G52" i="11"/>
  <c r="T52" i="11" a="1"/>
  <c r="T52" i="11"/>
  <c r="H52" i="11" a="1"/>
  <c r="H52" i="11"/>
  <c r="DG228" i="11" a="1"/>
  <c r="DG228" i="11"/>
  <c r="DI228" i="11" a="1"/>
  <c r="DI228" i="11"/>
  <c r="DK228" i="11" a="1"/>
  <c r="DK228" i="11"/>
  <c r="DH228" i="11" a="1"/>
  <c r="DH228" i="11"/>
  <c r="DJ228" i="11" a="1"/>
  <c r="DJ228" i="11"/>
  <c r="DF228" i="11" a="1"/>
  <c r="DF228" i="11"/>
  <c r="DK302" i="11" a="1"/>
  <c r="DK302" i="11"/>
  <c r="DJ302" i="11" a="1"/>
  <c r="DJ302" i="11"/>
  <c r="DH302" i="11" a="1"/>
  <c r="DH302" i="11"/>
  <c r="DI302" i="11" a="1"/>
  <c r="DI302" i="11"/>
  <c r="DG302" i="11" a="1"/>
  <c r="DG302" i="11"/>
  <c r="DF302" i="11" a="1"/>
  <c r="DF302" i="11"/>
  <c r="BY354" i="11"/>
  <c r="AQ354" i="11" a="1"/>
  <c r="AQ354" i="11"/>
  <c r="CF491" i="11"/>
  <c r="DK72" i="11" a="1"/>
  <c r="DK72" i="11"/>
  <c r="DI72" i="11" a="1"/>
  <c r="DI72" i="11"/>
  <c r="DH72" i="11" a="1"/>
  <c r="DH72" i="11"/>
  <c r="DG72" i="11" a="1"/>
  <c r="DG72" i="11"/>
  <c r="DJ72" i="11" a="1"/>
  <c r="DJ72" i="11"/>
  <c r="DF72" i="11" a="1"/>
  <c r="DF72" i="11"/>
  <c r="DI428" i="11" a="1"/>
  <c r="DI428" i="11"/>
  <c r="DK428" i="11" a="1"/>
  <c r="DK428" i="11"/>
  <c r="DF428" i="11" a="1"/>
  <c r="DF428" i="11"/>
  <c r="DG428" i="11" a="1"/>
  <c r="DG428" i="11"/>
  <c r="DH428" i="11" a="1"/>
  <c r="DH428" i="11"/>
  <c r="DJ428" i="11" a="1"/>
  <c r="DJ428" i="11"/>
  <c r="DQ102" i="11" a="1"/>
  <c r="DQ102" i="11"/>
  <c r="DP102" i="11" a="1"/>
  <c r="DP102" i="11"/>
  <c r="DR102" i="11" a="1"/>
  <c r="DR102" i="11"/>
  <c r="DN102" i="11" a="1"/>
  <c r="DN102" i="11"/>
  <c r="DO102" i="11" a="1"/>
  <c r="DO102" i="11"/>
  <c r="DU246" i="11" a="1"/>
  <c r="DU246" i="11"/>
  <c r="EB246" i="11" a="1"/>
  <c r="EB246" i="11"/>
  <c r="DY246" i="11" a="1"/>
  <c r="DY246" i="11"/>
  <c r="DW246" i="11" a="1"/>
  <c r="DW246" i="11"/>
  <c r="DV246" i="11" a="1"/>
  <c r="DV246" i="11"/>
  <c r="DX246" i="11" a="1"/>
  <c r="DX246" i="11"/>
  <c r="DZ246" i="11" a="1"/>
  <c r="DZ246" i="11"/>
  <c r="EA246" i="11" a="1"/>
  <c r="EA246" i="11"/>
  <c r="AN28" i="11" a="1"/>
  <c r="AN28" i="11"/>
  <c r="BW28" i="11"/>
  <c r="BV28" i="11"/>
  <c r="BZ28" i="11"/>
  <c r="BX28" i="11"/>
  <c r="BY28" i="11"/>
  <c r="BX308" i="11"/>
  <c r="BW308" i="11"/>
  <c r="BY308" i="11"/>
  <c r="BV308" i="11"/>
  <c r="BZ308" i="11"/>
  <c r="AN308" i="11" a="1"/>
  <c r="AN308" i="11"/>
  <c r="DZ356" i="11" a="1"/>
  <c r="DZ356" i="11"/>
  <c r="DX356" i="11" a="1"/>
  <c r="DX356" i="11"/>
  <c r="DY356" i="11" a="1"/>
  <c r="DY356" i="11"/>
  <c r="EB356" i="11" a="1"/>
  <c r="EB356" i="11"/>
  <c r="EA356" i="11" a="1"/>
  <c r="EA356" i="11"/>
  <c r="DV356" i="11" a="1"/>
  <c r="DV356" i="11"/>
  <c r="DW356" i="11" a="1"/>
  <c r="DW356" i="11"/>
  <c r="DU356" i="11" a="1"/>
  <c r="DU356" i="11"/>
  <c r="AO246" i="11" a="1"/>
  <c r="AO246" i="11"/>
  <c r="CA135" i="11"/>
  <c r="BM13" i="11"/>
  <c r="AS97" i="11"/>
  <c r="CC97" i="11"/>
  <c r="CE97" i="11"/>
  <c r="CF97" i="11"/>
  <c r="CG97" i="11"/>
  <c r="CD97" i="11"/>
  <c r="DZ62" i="11" a="1"/>
  <c r="DZ62" i="11"/>
  <c r="DU62" i="11" a="1"/>
  <c r="DU62" i="11"/>
  <c r="DX62" i="11" a="1"/>
  <c r="DX62" i="11"/>
  <c r="EB62" i="11" a="1"/>
  <c r="EB62" i="11"/>
  <c r="EA62" i="11" a="1"/>
  <c r="EA62" i="11"/>
  <c r="DW62" i="11" a="1"/>
  <c r="DW62" i="11"/>
  <c r="DV62" i="11" a="1"/>
  <c r="DV62" i="11"/>
  <c r="DY62" i="11" a="1"/>
  <c r="DY62" i="11"/>
  <c r="DI108" i="11" a="1"/>
  <c r="DI108" i="11"/>
  <c r="DF108" i="11" a="1"/>
  <c r="DF108" i="11"/>
  <c r="DJ108" i="11" a="1"/>
  <c r="DJ108" i="11"/>
  <c r="DG108" i="11" a="1"/>
  <c r="DG108" i="11"/>
  <c r="DH108" i="11" a="1"/>
  <c r="DH108" i="11"/>
  <c r="DK108" i="11" a="1"/>
  <c r="DK108" i="11"/>
  <c r="AB151" i="11"/>
  <c r="U151" i="11" a="1"/>
  <c r="U151" i="11"/>
  <c r="DK314" i="11" a="1"/>
  <c r="DK314" i="11"/>
  <c r="DG314" i="11" a="1"/>
  <c r="DG314" i="11"/>
  <c r="DH314" i="11" a="1"/>
  <c r="DH314" i="11"/>
  <c r="DI314" i="11" a="1"/>
  <c r="DI314" i="11"/>
  <c r="DF314" i="11" a="1"/>
  <c r="DF314" i="11"/>
  <c r="DJ314" i="11" a="1"/>
  <c r="DJ314" i="11"/>
  <c r="AS364" i="11"/>
  <c r="CE364" i="11"/>
  <c r="CG364" i="11"/>
  <c r="CC364" i="11"/>
  <c r="CD364" i="11"/>
  <c r="CF364" i="11"/>
  <c r="DV96" i="11" a="1"/>
  <c r="DV96" i="11"/>
  <c r="EB96" i="11" a="1"/>
  <c r="EB96" i="11"/>
  <c r="DX96" i="11" a="1"/>
  <c r="DX96" i="11"/>
  <c r="DU96" i="11" a="1"/>
  <c r="DU96" i="11"/>
  <c r="DY96" i="11" a="1"/>
  <c r="DY96" i="11"/>
  <c r="DW96" i="11" a="1"/>
  <c r="DW96" i="11"/>
  <c r="DZ96" i="11" a="1"/>
  <c r="DZ96" i="11"/>
  <c r="EA96" i="11" a="1"/>
  <c r="EA96" i="11"/>
  <c r="AS499" i="11"/>
  <c r="CE499" i="11"/>
  <c r="CD499" i="11"/>
  <c r="CG499" i="11"/>
  <c r="CC499" i="11"/>
  <c r="CF499" i="11"/>
  <c r="CE229" i="11"/>
  <c r="DO342" i="11" a="1"/>
  <c r="DO342" i="11"/>
  <c r="DP342" i="11" a="1"/>
  <c r="DP342" i="11"/>
  <c r="DQ342" i="11" a="1"/>
  <c r="DQ342" i="11"/>
  <c r="DN342" i="11" a="1"/>
  <c r="DN342" i="11"/>
  <c r="DR342" i="11" a="1"/>
  <c r="DR342" i="11"/>
  <c r="EB154" i="11" a="1"/>
  <c r="EB154" i="11"/>
  <c r="DZ154" i="11" a="1"/>
  <c r="DZ154" i="11"/>
  <c r="DV154" i="11" a="1"/>
  <c r="DV154" i="11"/>
  <c r="EA154" i="11" a="1"/>
  <c r="EA154" i="11"/>
  <c r="DW154" i="11" a="1"/>
  <c r="DW154" i="11"/>
  <c r="DX154" i="11" a="1"/>
  <c r="DX154" i="11"/>
  <c r="DY154" i="11" a="1"/>
  <c r="DY154" i="11"/>
  <c r="DU154" i="11" a="1"/>
  <c r="DU154" i="11"/>
  <c r="DR442" i="11" a="1"/>
  <c r="DR442" i="11"/>
  <c r="DQ442" i="11" a="1"/>
  <c r="DQ442" i="11"/>
  <c r="DN442" i="11" a="1"/>
  <c r="DN442" i="11"/>
  <c r="DO442" i="11" a="1"/>
  <c r="DO442" i="11"/>
  <c r="DP442" i="11" a="1"/>
  <c r="DP442" i="11"/>
  <c r="T391" i="11" a="1"/>
  <c r="T391" i="11"/>
  <c r="G391" i="11" a="1"/>
  <c r="G391" i="11"/>
  <c r="H391" i="11" a="1"/>
  <c r="H391" i="11"/>
  <c r="DY134" i="11" a="1"/>
  <c r="DY134" i="11"/>
  <c r="DX134" i="11" a="1"/>
  <c r="DX134" i="11"/>
  <c r="EA134" i="11" a="1"/>
  <c r="EA134" i="11"/>
  <c r="DU134" i="11" a="1"/>
  <c r="DU134" i="11"/>
  <c r="DZ134" i="11" a="1"/>
  <c r="DZ134" i="11"/>
  <c r="DW134" i="11" a="1"/>
  <c r="DW134" i="11"/>
  <c r="DV134" i="11" a="1"/>
  <c r="DV134" i="11"/>
  <c r="EB134" i="11" a="1"/>
  <c r="EB134" i="11"/>
  <c r="AS102" i="11"/>
  <c r="CD102" i="11"/>
  <c r="CG102" i="11"/>
  <c r="CC102" i="11"/>
  <c r="CF102" i="11"/>
  <c r="CE102" i="11"/>
  <c r="AS311" i="11"/>
  <c r="CC311" i="11"/>
  <c r="AR236" i="11" a="1"/>
  <c r="AR236" i="11"/>
  <c r="CA483" i="11"/>
  <c r="BC18" i="11"/>
  <c r="AV18" i="11"/>
  <c r="CD487" i="11"/>
  <c r="BV490" i="11"/>
  <c r="CA490" i="11"/>
  <c r="AS47" i="11"/>
  <c r="CC47" i="11"/>
  <c r="DQ504" i="11" a="1"/>
  <c r="DQ504" i="11"/>
  <c r="DN504" i="11" a="1"/>
  <c r="DN504" i="11"/>
  <c r="DO504" i="11" a="1"/>
  <c r="DO504" i="11"/>
  <c r="DR504" i="11" a="1"/>
  <c r="DR504" i="11"/>
  <c r="DP504" i="11" a="1"/>
  <c r="DP504" i="11"/>
  <c r="AS76" i="11"/>
  <c r="CF76" i="11"/>
  <c r="CG76" i="11"/>
  <c r="CD76" i="11"/>
  <c r="CC76" i="11"/>
  <c r="CE76" i="11"/>
  <c r="CF147" i="11"/>
  <c r="AN334" i="11" a="1"/>
  <c r="AN334" i="11"/>
  <c r="BV334" i="11"/>
  <c r="CA334" i="11"/>
  <c r="CE11" i="11"/>
  <c r="AS57" i="11"/>
  <c r="CF57" i="11"/>
  <c r="CD57" i="11"/>
  <c r="CE57" i="11"/>
  <c r="CG57" i="11"/>
  <c r="CC57" i="11"/>
  <c r="BY326" i="11"/>
  <c r="AQ326" i="11" a="1"/>
  <c r="AQ326" i="11"/>
  <c r="AS437" i="11"/>
  <c r="CE437" i="11"/>
  <c r="CD437" i="11"/>
  <c r="CG437" i="11"/>
  <c r="CC437" i="11"/>
  <c r="CF437" i="11"/>
  <c r="CH323" i="11"/>
  <c r="AS198" i="11"/>
  <c r="CD198" i="11"/>
  <c r="CE198" i="11"/>
  <c r="CG198" i="11"/>
  <c r="CC198" i="11"/>
  <c r="CF198" i="11"/>
  <c r="DI482" i="11" a="1"/>
  <c r="DI482" i="11"/>
  <c r="DK482" i="11" a="1"/>
  <c r="DK482" i="11"/>
  <c r="DG482" i="11" a="1"/>
  <c r="DG482" i="11"/>
  <c r="DJ482" i="11" a="1"/>
  <c r="DJ482" i="11"/>
  <c r="DF482" i="11" a="1"/>
  <c r="DF482" i="11"/>
  <c r="DH482" i="11" a="1"/>
  <c r="DH482" i="11"/>
  <c r="CH427" i="11"/>
  <c r="BV358" i="11"/>
  <c r="CA358" i="11"/>
  <c r="CF492" i="11"/>
  <c r="DN350" i="11" a="1"/>
  <c r="DN350" i="11"/>
  <c r="DQ350" i="11" a="1"/>
  <c r="DQ350" i="11"/>
  <c r="DO350" i="11" a="1"/>
  <c r="DO350" i="11"/>
  <c r="DP350" i="11" a="1"/>
  <c r="DP350" i="11"/>
  <c r="DR350" i="11" a="1"/>
  <c r="DR350" i="11"/>
  <c r="DZ18" i="11" a="1"/>
  <c r="DZ18" i="11"/>
  <c r="DX18" i="11" a="1"/>
  <c r="DX18" i="11"/>
  <c r="EB18" i="11" a="1"/>
  <c r="EB18" i="11"/>
  <c r="DU18" i="11" a="1"/>
  <c r="DU18" i="11"/>
  <c r="EA18" i="11" a="1"/>
  <c r="EA18" i="11"/>
  <c r="DY18" i="11" a="1"/>
  <c r="DY18" i="11"/>
  <c r="DW18" i="11" a="1"/>
  <c r="DW18" i="11"/>
  <c r="DV18" i="11" a="1"/>
  <c r="DV18" i="11"/>
  <c r="AS477" i="11"/>
  <c r="CC477" i="11"/>
  <c r="CF477" i="11"/>
  <c r="CG477" i="11"/>
  <c r="CD477" i="11"/>
  <c r="CE477" i="11"/>
  <c r="DN498" i="11" a="1"/>
  <c r="DN498" i="11"/>
  <c r="DO498" i="11" a="1"/>
  <c r="DO498" i="11"/>
  <c r="DP498" i="11" a="1"/>
  <c r="DP498" i="11"/>
  <c r="DQ498" i="11" a="1"/>
  <c r="DQ498" i="11"/>
  <c r="DR498" i="11" a="1"/>
  <c r="DR498" i="11"/>
  <c r="DZ364" i="11" a="1"/>
  <c r="DZ364" i="11"/>
  <c r="DW364" i="11" a="1"/>
  <c r="DW364" i="11"/>
  <c r="EB364" i="11" a="1"/>
  <c r="EB364" i="11"/>
  <c r="DY364" i="11" a="1"/>
  <c r="DY364" i="11"/>
  <c r="DX364" i="11" a="1"/>
  <c r="DX364" i="11"/>
  <c r="EA364" i="11" a="1"/>
  <c r="EA364" i="11"/>
  <c r="DU364" i="11" a="1"/>
  <c r="DU364" i="11"/>
  <c r="DV364" i="11" a="1"/>
  <c r="DV364" i="11"/>
  <c r="CA91" i="11"/>
  <c r="BZ50" i="11"/>
  <c r="BW50" i="11"/>
  <c r="BV50" i="11"/>
  <c r="BY50" i="11"/>
  <c r="BX50" i="11"/>
  <c r="DU460" i="11" a="1"/>
  <c r="DU460" i="11"/>
  <c r="DX460" i="11" a="1"/>
  <c r="DX460" i="11"/>
  <c r="EA460" i="11" a="1"/>
  <c r="EA460" i="11"/>
  <c r="EB460" i="11" a="1"/>
  <c r="EB460" i="11"/>
  <c r="DZ460" i="11" a="1"/>
  <c r="DZ460" i="11"/>
  <c r="DW460" i="11" a="1"/>
  <c r="DW460" i="11"/>
  <c r="DY460" i="11" a="1"/>
  <c r="DY460" i="11"/>
  <c r="DV460" i="11" a="1"/>
  <c r="DV460" i="11"/>
  <c r="AS159" i="11"/>
  <c r="CE159" i="11"/>
  <c r="CD159" i="11"/>
  <c r="CG159" i="11"/>
  <c r="CC159" i="11"/>
  <c r="CF159" i="11"/>
  <c r="CA85" i="11"/>
  <c r="CA111" i="11"/>
  <c r="CF353" i="11"/>
  <c r="CA95" i="11"/>
  <c r="DQ484" i="11" a="1"/>
  <c r="DQ484" i="11"/>
  <c r="DR484" i="11" a="1"/>
  <c r="DR484" i="11"/>
  <c r="DP484" i="11" a="1"/>
  <c r="DP484" i="11"/>
  <c r="DO484" i="11" a="1"/>
  <c r="DO484" i="11"/>
  <c r="DN484" i="11" a="1"/>
  <c r="DN484" i="11"/>
  <c r="AS123" i="11"/>
  <c r="CC123" i="11"/>
  <c r="AS43" i="11"/>
  <c r="CF43" i="11"/>
  <c r="CE43" i="11"/>
  <c r="CD43" i="11"/>
  <c r="CG43" i="11"/>
  <c r="CC43" i="11"/>
  <c r="BY346" i="11"/>
  <c r="AQ346" i="11" a="1"/>
  <c r="AQ346" i="11"/>
  <c r="AS244" i="11"/>
  <c r="CG244" i="11"/>
  <c r="CD244" i="11"/>
  <c r="CC244" i="11"/>
  <c r="CE244" i="11"/>
  <c r="CF244" i="11"/>
  <c r="DG90" i="11" a="1"/>
  <c r="DG90" i="11"/>
  <c r="DI90" i="11" a="1"/>
  <c r="DI90" i="11"/>
  <c r="DH90" i="11" a="1"/>
  <c r="DH90" i="11"/>
  <c r="DJ90" i="11" a="1"/>
  <c r="DJ90" i="11"/>
  <c r="DF90" i="11" a="1"/>
  <c r="DF90" i="11"/>
  <c r="DK90" i="11" a="1"/>
  <c r="DK90" i="11"/>
  <c r="AS63" i="11"/>
  <c r="CF63" i="11"/>
  <c r="CD63" i="11"/>
  <c r="CC63" i="11"/>
  <c r="CE63" i="11"/>
  <c r="CG63" i="11"/>
  <c r="DQ346" i="11" a="1"/>
  <c r="DQ346" i="11"/>
  <c r="DO346" i="11" a="1"/>
  <c r="DO346" i="11"/>
  <c r="DN346" i="11" a="1"/>
  <c r="DN346" i="11"/>
  <c r="DR346" i="11" a="1"/>
  <c r="DR346" i="11"/>
  <c r="DP346" i="11" a="1"/>
  <c r="DP346" i="11"/>
  <c r="AB209" i="11"/>
  <c r="U209" i="11" a="1"/>
  <c r="U209" i="11"/>
  <c r="CA329" i="11"/>
  <c r="T182" i="11" a="1"/>
  <c r="T182" i="11"/>
  <c r="G182" i="11" a="1"/>
  <c r="G182" i="11"/>
  <c r="H182" i="11" a="1"/>
  <c r="H182" i="11"/>
  <c r="DX472" i="11" a="1"/>
  <c r="DX472" i="11"/>
  <c r="DV472" i="11" a="1"/>
  <c r="DV472" i="11"/>
  <c r="DZ472" i="11" a="1"/>
  <c r="DZ472" i="11"/>
  <c r="DY472" i="11" a="1"/>
  <c r="DY472" i="11"/>
  <c r="DW472" i="11" a="1"/>
  <c r="DW472" i="11"/>
  <c r="EA472" i="11" a="1"/>
  <c r="EA472" i="11"/>
  <c r="EB472" i="11" a="1"/>
  <c r="EB472" i="11"/>
  <c r="DU472" i="11" a="1"/>
  <c r="DU472" i="11"/>
  <c r="CA39" i="11"/>
  <c r="DZ80" i="11" a="1"/>
  <c r="DZ80" i="11"/>
  <c r="DV80" i="11" a="1"/>
  <c r="DV80" i="11"/>
  <c r="EB80" i="11" a="1"/>
  <c r="EB80" i="11"/>
  <c r="DY80" i="11" a="1"/>
  <c r="DY80" i="11"/>
  <c r="DU80" i="11" a="1"/>
  <c r="DU80" i="11"/>
  <c r="DW80" i="11" a="1"/>
  <c r="DW80" i="11"/>
  <c r="EA80" i="11" a="1"/>
  <c r="EA80" i="11"/>
  <c r="DX80" i="11" a="1"/>
  <c r="DX80" i="11"/>
  <c r="DR82" i="11" a="1"/>
  <c r="DR82" i="11"/>
  <c r="DO82" i="11" a="1"/>
  <c r="DO82" i="11"/>
  <c r="DN82" i="11" a="1"/>
  <c r="DN82" i="11"/>
  <c r="DP82" i="11" a="1"/>
  <c r="DP82" i="11"/>
  <c r="DQ82" i="11" a="1"/>
  <c r="DQ82" i="11"/>
  <c r="DX496" i="11" a="1"/>
  <c r="DX496" i="11"/>
  <c r="EB496" i="11" a="1"/>
  <c r="EB496" i="11"/>
  <c r="DY496" i="11" a="1"/>
  <c r="DY496" i="11"/>
  <c r="DU496" i="11" a="1"/>
  <c r="DU496" i="11"/>
  <c r="EA496" i="11" a="1"/>
  <c r="EA496" i="11"/>
  <c r="DV496" i="11" a="1"/>
  <c r="DV496" i="11"/>
  <c r="DW496" i="11" a="1"/>
  <c r="DW496" i="11"/>
  <c r="DZ496" i="11" a="1"/>
  <c r="DZ496" i="11"/>
  <c r="AQ324" i="11" a="1"/>
  <c r="AQ324" i="11"/>
  <c r="CG61" i="11"/>
  <c r="BW110" i="11"/>
  <c r="DR200" i="11" a="1"/>
  <c r="DR200" i="11"/>
  <c r="DQ200" i="11" a="1"/>
  <c r="DQ200" i="11"/>
  <c r="DP200" i="11" a="1"/>
  <c r="DP200" i="11"/>
  <c r="DO200" i="11" a="1"/>
  <c r="DO200" i="11"/>
  <c r="DN200" i="11" a="1"/>
  <c r="DN200" i="11"/>
  <c r="BW326" i="11"/>
  <c r="AO326" i="11" a="1"/>
  <c r="AO326" i="11"/>
  <c r="CA231" i="11"/>
  <c r="BX482" i="11"/>
  <c r="BW482" i="11"/>
  <c r="BY482" i="11"/>
  <c r="BZ482" i="11"/>
  <c r="BV482" i="11"/>
  <c r="AS122" i="11"/>
  <c r="CF122" i="11"/>
  <c r="CC122" i="11"/>
  <c r="CD122" i="11"/>
  <c r="CG122" i="11"/>
  <c r="CE122" i="11"/>
  <c r="AS241" i="11"/>
  <c r="CD241" i="11"/>
  <c r="CE241" i="11"/>
  <c r="CC241" i="11"/>
  <c r="CG241" i="11"/>
  <c r="CF241" i="11"/>
  <c r="DY98" i="11" a="1"/>
  <c r="DY98" i="11"/>
  <c r="EB98" i="11" a="1"/>
  <c r="EB98" i="11"/>
  <c r="DU98" i="11" a="1"/>
  <c r="DU98" i="11"/>
  <c r="DZ98" i="11" a="1"/>
  <c r="DZ98" i="11"/>
  <c r="DW98" i="11" a="1"/>
  <c r="DW98" i="11"/>
  <c r="DV98" i="11" a="1"/>
  <c r="DV98" i="11"/>
  <c r="DX98" i="11" a="1"/>
  <c r="DX98" i="11"/>
  <c r="EA98" i="11" a="1"/>
  <c r="EA98" i="11"/>
  <c r="DR318" i="11" a="1"/>
  <c r="DR318" i="11"/>
  <c r="DN318" i="11" a="1"/>
  <c r="DN318" i="11"/>
  <c r="DO318" i="11" a="1"/>
  <c r="DO318" i="11"/>
  <c r="DQ318" i="11" a="1"/>
  <c r="DQ318" i="11"/>
  <c r="DP318" i="11" a="1"/>
  <c r="DP318" i="11"/>
  <c r="AS347" i="11"/>
  <c r="ED347" i="11"/>
  <c r="CC347" i="11"/>
  <c r="AN16" i="11" a="1"/>
  <c r="AN16" i="11"/>
  <c r="AS16" i="11"/>
  <c r="BX16" i="11"/>
  <c r="BV16" i="11"/>
  <c r="BY16" i="11"/>
  <c r="BW16" i="11"/>
  <c r="BZ16" i="11"/>
  <c r="CD491" i="11"/>
  <c r="CA339" i="11"/>
  <c r="DG368" i="11" a="1"/>
  <c r="DG368" i="11"/>
  <c r="DK368" i="11" a="1"/>
  <c r="DK368" i="11"/>
  <c r="DJ368" i="11" a="1"/>
  <c r="DJ368" i="11"/>
  <c r="DH368" i="11" a="1"/>
  <c r="DH368" i="11"/>
  <c r="DI368" i="11" a="1"/>
  <c r="DI368" i="11"/>
  <c r="DF368" i="11" a="1"/>
  <c r="DF368" i="11"/>
  <c r="F250" i="11" a="1"/>
  <c r="F250" i="11"/>
  <c r="AA250" i="11" a="1"/>
  <c r="AA250" i="11"/>
  <c r="Y252" i="11" a="1"/>
  <c r="Y252" i="11"/>
  <c r="AS279" i="11"/>
  <c r="CD279" i="11"/>
  <c r="CG279" i="11"/>
  <c r="CC279" i="11"/>
  <c r="CE279" i="11"/>
  <c r="CF279" i="11"/>
  <c r="DT29" i="11" a="1"/>
  <c r="DT29" i="11"/>
  <c r="DM29" i="11" a="1"/>
  <c r="DM29" i="11"/>
  <c r="DE29" i="11" a="1"/>
  <c r="DE29" i="11"/>
  <c r="AS403" i="11"/>
  <c r="CC403" i="11"/>
  <c r="CG403" i="11"/>
  <c r="CF403" i="11"/>
  <c r="CE403" i="11"/>
  <c r="CD403" i="11"/>
  <c r="CD349" i="11"/>
  <c r="DE219" i="11" a="1"/>
  <c r="DE219" i="11"/>
  <c r="DT219" i="11" a="1"/>
  <c r="DT219" i="11"/>
  <c r="DM219" i="11" a="1"/>
  <c r="DM219" i="11"/>
  <c r="DX288" i="11" a="1"/>
  <c r="DX288" i="11"/>
  <c r="DY288" i="11" a="1"/>
  <c r="DY288" i="11"/>
  <c r="DU288" i="11" a="1"/>
  <c r="DU288" i="11"/>
  <c r="DZ288" i="11" a="1"/>
  <c r="DZ288" i="11"/>
  <c r="DW288" i="11" a="1"/>
  <c r="DW288" i="11"/>
  <c r="EB288" i="11" a="1"/>
  <c r="EB288" i="11"/>
  <c r="EA288" i="11" a="1"/>
  <c r="EA288" i="11"/>
  <c r="DV288" i="11" a="1"/>
  <c r="DV288" i="11"/>
  <c r="AQ24" i="11" a="1"/>
  <c r="AQ24" i="11"/>
  <c r="DK68" i="11" a="1"/>
  <c r="DK68" i="11"/>
  <c r="DH68" i="11" a="1"/>
  <c r="DH68" i="11"/>
  <c r="DI68" i="11" a="1"/>
  <c r="DI68" i="11"/>
  <c r="DJ68" i="11" a="1"/>
  <c r="DJ68" i="11"/>
  <c r="DG68" i="11" a="1"/>
  <c r="DG68" i="11"/>
  <c r="DF68" i="11" a="1"/>
  <c r="DF68" i="11"/>
  <c r="CH19" i="11"/>
  <c r="CA393" i="11"/>
  <c r="AS199" i="11"/>
  <c r="CG199" i="11"/>
  <c r="CF199" i="11"/>
  <c r="CC199" i="11"/>
  <c r="CD199" i="11"/>
  <c r="CE199" i="11"/>
  <c r="CD351" i="11"/>
  <c r="AS153" i="11"/>
  <c r="CE153" i="11"/>
  <c r="CF153" i="11"/>
  <c r="CG153" i="11"/>
  <c r="CC153" i="11"/>
  <c r="CD153" i="11"/>
  <c r="AR88" i="11" a="1"/>
  <c r="AR88" i="11"/>
  <c r="DZ320" i="11" a="1"/>
  <c r="DZ320" i="11"/>
  <c r="DU320" i="11" a="1"/>
  <c r="DU320" i="11"/>
  <c r="DX320" i="11" a="1"/>
  <c r="DX320" i="11"/>
  <c r="DW320" i="11" a="1"/>
  <c r="DW320" i="11"/>
  <c r="EB320" i="11" a="1"/>
  <c r="EB320" i="11"/>
  <c r="EA320" i="11" a="1"/>
  <c r="EA320" i="11"/>
  <c r="DV320" i="11" a="1"/>
  <c r="DV320" i="11"/>
  <c r="DY320" i="11" a="1"/>
  <c r="DY320" i="11"/>
  <c r="AS471" i="11"/>
  <c r="CG471" i="11"/>
  <c r="CD471" i="11"/>
  <c r="CF471" i="11"/>
  <c r="CC471" i="11"/>
  <c r="CE471" i="11"/>
  <c r="DU116" i="11" a="1"/>
  <c r="DU116" i="11"/>
  <c r="EA116" i="11" a="1"/>
  <c r="EA116" i="11"/>
  <c r="DZ116" i="11" a="1"/>
  <c r="DZ116" i="11"/>
  <c r="DV116" i="11" a="1"/>
  <c r="DV116" i="11"/>
  <c r="DX116" i="11" a="1"/>
  <c r="DX116" i="11"/>
  <c r="DY116" i="11" a="1"/>
  <c r="DY116" i="11"/>
  <c r="EB116" i="11" a="1"/>
  <c r="EB116" i="11"/>
  <c r="DW116" i="11" a="1"/>
  <c r="DW116" i="11"/>
  <c r="CG87" i="11"/>
  <c r="DW486" i="11" a="1"/>
  <c r="DW486" i="11"/>
  <c r="EA486" i="11" a="1"/>
  <c r="EA486" i="11"/>
  <c r="EB486" i="11" a="1"/>
  <c r="EB486" i="11"/>
  <c r="DY486" i="11" a="1"/>
  <c r="DY486" i="11"/>
  <c r="DX486" i="11" a="1"/>
  <c r="DX486" i="11"/>
  <c r="DV486" i="11" a="1"/>
  <c r="DV486" i="11"/>
  <c r="DU486" i="11" a="1"/>
  <c r="DU486" i="11"/>
  <c r="DZ486" i="11" a="1"/>
  <c r="DZ486" i="11"/>
  <c r="AB30" i="11"/>
  <c r="U30" i="11" a="1"/>
  <c r="U30" i="11"/>
  <c r="BW346" i="11"/>
  <c r="AO346" i="11" a="1"/>
  <c r="AO346" i="11"/>
  <c r="AS67" i="11"/>
  <c r="CG67" i="11"/>
  <c r="CD67" i="11"/>
  <c r="CE67" i="11"/>
  <c r="CC67" i="11"/>
  <c r="CF67" i="11"/>
  <c r="DF358" i="11" a="1"/>
  <c r="DF358" i="11"/>
  <c r="DI358" i="11" a="1"/>
  <c r="DI358" i="11"/>
  <c r="DG358" i="11" a="1"/>
  <c r="DG358" i="11"/>
  <c r="DK358" i="11" a="1"/>
  <c r="DK358" i="11"/>
  <c r="DJ358" i="11" a="1"/>
  <c r="DJ358" i="11"/>
  <c r="DH358" i="11" a="1"/>
  <c r="DH358" i="11"/>
  <c r="DJ426" i="11" a="1"/>
  <c r="DJ426" i="11"/>
  <c r="DK426" i="11" a="1"/>
  <c r="DK426" i="11"/>
  <c r="DF426" i="11" a="1"/>
  <c r="DF426" i="11"/>
  <c r="DI426" i="11" a="1"/>
  <c r="DI426" i="11"/>
  <c r="DG426" i="11" a="1"/>
  <c r="DG426" i="11"/>
  <c r="DH426" i="11" a="1"/>
  <c r="DH426" i="11"/>
  <c r="CF317" i="11"/>
  <c r="DO12" i="11" a="1"/>
  <c r="DO12" i="11"/>
  <c r="DP12" i="11" a="1"/>
  <c r="DP12" i="11"/>
  <c r="DR12" i="11" a="1"/>
  <c r="DR12" i="11"/>
  <c r="DQ12" i="11" a="1"/>
  <c r="DQ12" i="11"/>
  <c r="DN12" i="11" a="1"/>
  <c r="DN12" i="11"/>
  <c r="AS426" i="11"/>
  <c r="ED426" i="11"/>
  <c r="CC426" i="11"/>
  <c r="CE426" i="11"/>
  <c r="CF426" i="11"/>
  <c r="CD426" i="11"/>
  <c r="CG426" i="11"/>
  <c r="BM17" i="11"/>
  <c r="BY112" i="11"/>
  <c r="CH465" i="11"/>
  <c r="BY458" i="11"/>
  <c r="BX332" i="11"/>
  <c r="CH505" i="11"/>
  <c r="ED443" i="11"/>
  <c r="DH16" i="11" a="1"/>
  <c r="DH16" i="11"/>
  <c r="DK16" i="11" a="1"/>
  <c r="DK16" i="11"/>
  <c r="DJ16" i="11" a="1"/>
  <c r="DJ16" i="11"/>
  <c r="DG16" i="11" a="1"/>
  <c r="DG16" i="11"/>
  <c r="DI16" i="11" a="1"/>
  <c r="DI16" i="11"/>
  <c r="DF16" i="11" a="1"/>
  <c r="DF16" i="11"/>
  <c r="CE293" i="11"/>
  <c r="DY402" i="11" a="1"/>
  <c r="DY402" i="11"/>
  <c r="DZ402" i="11" a="1"/>
  <c r="DZ402" i="11"/>
  <c r="DX402" i="11" a="1"/>
  <c r="DX402" i="11"/>
  <c r="DV402" i="11" a="1"/>
  <c r="DV402" i="11"/>
  <c r="EA402" i="11" a="1"/>
  <c r="EA402" i="11"/>
  <c r="DU402" i="11" a="1"/>
  <c r="DU402" i="11"/>
  <c r="EB402" i="11" a="1"/>
  <c r="EB402" i="11"/>
  <c r="DW402" i="11" a="1"/>
  <c r="DW402" i="11"/>
  <c r="BZ240" i="11"/>
  <c r="BW240" i="11"/>
  <c r="BV240" i="11"/>
  <c r="BY240" i="11"/>
  <c r="BX240" i="11"/>
  <c r="CA71" i="11"/>
  <c r="AS389" i="11"/>
  <c r="CC389" i="11"/>
  <c r="CD389" i="11"/>
  <c r="CG389" i="11"/>
  <c r="CF389" i="11"/>
  <c r="CE389" i="11"/>
  <c r="AS82" i="11"/>
  <c r="CD82" i="11"/>
  <c r="CE82" i="11"/>
  <c r="CG82" i="11"/>
  <c r="CC82" i="11"/>
  <c r="CF82" i="11"/>
  <c r="CH328" i="11"/>
  <c r="CA503" i="11"/>
  <c r="CA478" i="11"/>
  <c r="AV14" i="11"/>
  <c r="BC14" i="11"/>
  <c r="CD205" i="11"/>
  <c r="DG370" i="11" a="1"/>
  <c r="DG370" i="11"/>
  <c r="DK370" i="11" a="1"/>
  <c r="DK370" i="11"/>
  <c r="DH370" i="11" a="1"/>
  <c r="DH370" i="11"/>
  <c r="DI370" i="11" a="1"/>
  <c r="DI370" i="11"/>
  <c r="DF370" i="11" a="1"/>
  <c r="DF370" i="11"/>
  <c r="DJ370" i="11" a="1"/>
  <c r="DJ370" i="11"/>
  <c r="CA17" i="11"/>
  <c r="DW206" i="11" a="1"/>
  <c r="DW206" i="11"/>
  <c r="DV206" i="11" a="1"/>
  <c r="DV206" i="11"/>
  <c r="EA206" i="11" a="1"/>
  <c r="EA206" i="11"/>
  <c r="DZ206" i="11" a="1"/>
  <c r="DZ206" i="11"/>
  <c r="DX206" i="11" a="1"/>
  <c r="DX206" i="11"/>
  <c r="EB206" i="11" a="1"/>
  <c r="EB206" i="11"/>
  <c r="DY206" i="11" a="1"/>
  <c r="DY206" i="11"/>
  <c r="DU206" i="11" a="1"/>
  <c r="DU206" i="11"/>
  <c r="DJ468" i="11" a="1"/>
  <c r="DJ468" i="11"/>
  <c r="DK468" i="11" a="1"/>
  <c r="DK468" i="11"/>
  <c r="DI468" i="11" a="1"/>
  <c r="DI468" i="11"/>
  <c r="DG468" i="11" a="1"/>
  <c r="DG468" i="11"/>
  <c r="DF468" i="11" a="1"/>
  <c r="DF468" i="11"/>
  <c r="DH468" i="11" a="1"/>
  <c r="DH468" i="11"/>
  <c r="DU104" i="11" a="1"/>
  <c r="DU104" i="11"/>
  <c r="EB104" i="11" a="1"/>
  <c r="EB104" i="11"/>
  <c r="DW104" i="11" a="1"/>
  <c r="DW104" i="11"/>
  <c r="EA104" i="11" a="1"/>
  <c r="EA104" i="11"/>
  <c r="DV104" i="11" a="1"/>
  <c r="DV104" i="11"/>
  <c r="DY104" i="11" a="1"/>
  <c r="DY104" i="11"/>
  <c r="DX104" i="11" a="1"/>
  <c r="DX104" i="11"/>
  <c r="DZ104" i="11" a="1"/>
  <c r="DZ104" i="11"/>
  <c r="DF340" i="11" a="1"/>
  <c r="DF340" i="11"/>
  <c r="DG340" i="11" a="1"/>
  <c r="DG340" i="11"/>
  <c r="DK340" i="11" a="1"/>
  <c r="DK340" i="11"/>
  <c r="DH340" i="11" a="1"/>
  <c r="DH340" i="11"/>
  <c r="DI340" i="11" a="1"/>
  <c r="DI340" i="11"/>
  <c r="DJ340" i="11" a="1"/>
  <c r="DJ340" i="11"/>
  <c r="AS20" i="11"/>
  <c r="CG20" i="11"/>
  <c r="CD20" i="11"/>
  <c r="CC20" i="11"/>
  <c r="AU20" i="11"/>
  <c r="CE20" i="11"/>
  <c r="CF20" i="11"/>
  <c r="BB20" i="11"/>
  <c r="AO150" i="11" a="1"/>
  <c r="AO150" i="11"/>
  <c r="AQ150" i="11" a="1"/>
  <c r="AQ150" i="11"/>
  <c r="AP150" i="11" a="1"/>
  <c r="AP150" i="11"/>
  <c r="AN150" i="11" a="1"/>
  <c r="AN150" i="11"/>
  <c r="AR150" i="11" a="1"/>
  <c r="AR150" i="11"/>
  <c r="DN488" i="11" a="1"/>
  <c r="DN488" i="11"/>
  <c r="DR488" i="11" a="1"/>
  <c r="DR488" i="11"/>
  <c r="DO488" i="11" a="1"/>
  <c r="DO488" i="11"/>
  <c r="DP488" i="11" a="1"/>
  <c r="DP488" i="11"/>
  <c r="DQ488" i="11" a="1"/>
  <c r="DQ488" i="11"/>
  <c r="CA105" i="11"/>
  <c r="F374" i="11" a="1"/>
  <c r="F374" i="11"/>
  <c r="AA374" i="11" a="1"/>
  <c r="AA374" i="11"/>
  <c r="Y375" i="11" a="1"/>
  <c r="Y375" i="11"/>
  <c r="CA129" i="11"/>
  <c r="AS325" i="11"/>
  <c r="CC325" i="11"/>
  <c r="CA195" i="11"/>
  <c r="CA53" i="11"/>
  <c r="CA107" i="11"/>
  <c r="CE255" i="11"/>
  <c r="DH246" i="11" a="1"/>
  <c r="DH246" i="11"/>
  <c r="DI246" i="11" a="1"/>
  <c r="DI246" i="11"/>
  <c r="DJ246" i="11" a="1"/>
  <c r="DJ246" i="11"/>
  <c r="DK246" i="11" a="1"/>
  <c r="DK246" i="11"/>
  <c r="DF246" i="11" a="1"/>
  <c r="DF246" i="11"/>
  <c r="DG246" i="11" a="1"/>
  <c r="DG246" i="11"/>
  <c r="BV348" i="11"/>
  <c r="AN348" i="11" a="1"/>
  <c r="AN348" i="11"/>
  <c r="AP246" i="11" a="1"/>
  <c r="AP246" i="11"/>
  <c r="DO444" i="11" a="1"/>
  <c r="DO444" i="11"/>
  <c r="DR444" i="11" a="1"/>
  <c r="DR444" i="11"/>
  <c r="DP444" i="11" a="1"/>
  <c r="DP444" i="11"/>
  <c r="DQ444" i="11" a="1"/>
  <c r="DQ444" i="11"/>
  <c r="DN444" i="11" a="1"/>
  <c r="DN444" i="11"/>
  <c r="DK62" i="11" a="1"/>
  <c r="DK62" i="11"/>
  <c r="DF62" i="11" a="1"/>
  <c r="DF62" i="11"/>
  <c r="DH62" i="11" a="1"/>
  <c r="DH62" i="11"/>
  <c r="DG62" i="11" a="1"/>
  <c r="DG62" i="11"/>
  <c r="DJ62" i="11" a="1"/>
  <c r="DJ62" i="11"/>
  <c r="DI62" i="11" a="1"/>
  <c r="DI62" i="11"/>
  <c r="AN92" i="11" a="1"/>
  <c r="AN92" i="11"/>
  <c r="BW92" i="11"/>
  <c r="BY92" i="11"/>
  <c r="BV92" i="11"/>
  <c r="BX92" i="11"/>
  <c r="BZ92" i="11"/>
  <c r="BL11" i="11"/>
  <c r="AO206" i="11" a="1"/>
  <c r="AO206" i="11"/>
  <c r="DZ366" i="11" a="1"/>
  <c r="DZ366" i="11"/>
  <c r="DX366" i="11" a="1"/>
  <c r="DX366" i="11"/>
  <c r="EB366" i="11" a="1"/>
  <c r="EB366" i="11"/>
  <c r="DY366" i="11" a="1"/>
  <c r="DY366" i="11"/>
  <c r="EA366" i="11" a="1"/>
  <c r="EA366" i="11"/>
  <c r="DU366" i="11" a="1"/>
  <c r="DU366" i="11"/>
  <c r="DW366" i="11" a="1"/>
  <c r="DW366" i="11"/>
  <c r="DV366" i="11" a="1"/>
  <c r="DV366" i="11"/>
  <c r="DQ314" i="11" a="1"/>
  <c r="DQ314" i="11"/>
  <c r="DN314" i="11" a="1"/>
  <c r="DN314" i="11"/>
  <c r="DO314" i="11" a="1"/>
  <c r="DO314" i="11"/>
  <c r="DR314" i="11" a="1"/>
  <c r="DR314" i="11"/>
  <c r="DP314" i="11" a="1"/>
  <c r="DP314" i="11"/>
  <c r="DV342" i="11" a="1"/>
  <c r="DV342" i="11"/>
  <c r="DY342" i="11" a="1"/>
  <c r="DY342" i="11"/>
  <c r="EB342" i="11" a="1"/>
  <c r="EB342" i="11"/>
  <c r="DW342" i="11" a="1"/>
  <c r="DW342" i="11"/>
  <c r="EA342" i="11" a="1"/>
  <c r="EA342" i="11"/>
  <c r="DZ342" i="11" a="1"/>
  <c r="DZ342" i="11"/>
  <c r="DU342" i="11" a="1"/>
  <c r="DU342" i="11"/>
  <c r="DX342" i="11" a="1"/>
  <c r="DX342" i="11"/>
  <c r="CF255" i="11"/>
  <c r="U391" i="11" a="1"/>
  <c r="U391" i="11"/>
  <c r="AB391" i="11"/>
  <c r="CA103" i="11"/>
  <c r="DJ134" i="11" a="1"/>
  <c r="DJ134" i="11"/>
  <c r="DF134" i="11" a="1"/>
  <c r="DF134" i="11"/>
  <c r="DK134" i="11" a="1"/>
  <c r="DK134" i="11"/>
  <c r="DH134" i="11" a="1"/>
  <c r="DH134" i="11"/>
  <c r="DI134" i="11" a="1"/>
  <c r="DI134" i="11"/>
  <c r="DG134" i="11" a="1"/>
  <c r="DG134" i="11"/>
  <c r="DK244" i="11" a="1"/>
  <c r="DK244" i="11"/>
  <c r="DJ244" i="11" a="1"/>
  <c r="DJ244" i="11"/>
  <c r="DF244" i="11" a="1"/>
  <c r="DF244" i="11"/>
  <c r="DI244" i="11" a="1"/>
  <c r="DI244" i="11"/>
  <c r="DH244" i="11" a="1"/>
  <c r="DH244" i="11"/>
  <c r="DG244" i="11" a="1"/>
  <c r="DG244" i="11"/>
  <c r="DG106" i="11" a="1"/>
  <c r="DG106" i="11"/>
  <c r="DH106" i="11" a="1"/>
  <c r="DH106" i="11"/>
  <c r="DJ106" i="11" a="1"/>
  <c r="DJ106" i="11"/>
  <c r="DF106" i="11" a="1"/>
  <c r="DF106" i="11"/>
  <c r="DK106" i="11" a="1"/>
  <c r="DK106" i="11"/>
  <c r="DI106" i="11" a="1"/>
  <c r="DI106" i="11"/>
  <c r="CH361" i="11"/>
  <c r="CH359" i="11"/>
  <c r="CA127" i="11"/>
  <c r="BE18" i="11"/>
  <c r="AX18" i="11"/>
  <c r="DG50" i="11" a="1"/>
  <c r="DG50" i="11"/>
  <c r="DF50" i="11" a="1"/>
  <c r="DF50" i="11"/>
  <c r="DH50" i="11" a="1"/>
  <c r="DH50" i="11"/>
  <c r="DK50" i="11" a="1"/>
  <c r="DK50" i="11"/>
  <c r="DJ50" i="11" a="1"/>
  <c r="DJ50" i="11"/>
  <c r="DI50" i="11" a="1"/>
  <c r="DI50" i="11"/>
  <c r="DJ130" i="11" a="1"/>
  <c r="DJ130" i="11"/>
  <c r="DG130" i="11" a="1"/>
  <c r="DG130" i="11"/>
  <c r="DK130" i="11" a="1"/>
  <c r="DK130" i="11"/>
  <c r="DI130" i="11" a="1"/>
  <c r="DI130" i="11"/>
  <c r="DF130" i="11" a="1"/>
  <c r="DF130" i="11"/>
  <c r="DH130" i="11" a="1"/>
  <c r="DH130" i="11"/>
  <c r="CD11" i="11"/>
  <c r="AS213" i="11"/>
  <c r="CC213" i="11"/>
  <c r="AS130" i="11"/>
  <c r="CC130" i="11"/>
  <c r="CG130" i="11"/>
  <c r="CD130" i="11"/>
  <c r="CF130" i="11"/>
  <c r="CE130" i="11"/>
  <c r="DX176" i="11" a="1"/>
  <c r="DX176" i="11"/>
  <c r="EA176" i="11" a="1"/>
  <c r="EA176" i="11"/>
  <c r="DV176" i="11" a="1"/>
  <c r="DV176" i="11"/>
  <c r="DW176" i="11" a="1"/>
  <c r="DW176" i="11"/>
  <c r="DZ176" i="11" a="1"/>
  <c r="DZ176" i="11"/>
  <c r="EB176" i="11" a="1"/>
  <c r="EB176" i="11"/>
  <c r="DU176" i="11" a="1"/>
  <c r="DU176" i="11"/>
  <c r="DY176" i="11" a="1"/>
  <c r="DY176" i="11"/>
  <c r="CA427" i="11"/>
  <c r="BV352" i="11"/>
  <c r="CA352" i="11"/>
  <c r="CD315" i="11"/>
  <c r="DG350" i="11" a="1"/>
  <c r="DG350" i="11"/>
  <c r="DJ350" i="11" a="1"/>
  <c r="DJ350" i="11"/>
  <c r="DK350" i="11" a="1"/>
  <c r="DK350" i="11"/>
  <c r="DH350" i="11" a="1"/>
  <c r="DH350" i="11"/>
  <c r="DF350" i="11" a="1"/>
  <c r="DF350" i="11"/>
  <c r="DI350" i="11" a="1"/>
  <c r="DI350" i="11"/>
  <c r="DI18" i="11" a="1"/>
  <c r="DI18" i="11"/>
  <c r="DG18" i="11" a="1"/>
  <c r="DG18" i="11"/>
  <c r="DK18" i="11" a="1"/>
  <c r="DK18" i="11"/>
  <c r="DJ18" i="11" a="1"/>
  <c r="DJ18" i="11"/>
  <c r="DH18" i="11" a="1"/>
  <c r="DH18" i="11"/>
  <c r="DF18" i="11" a="1"/>
  <c r="DF18" i="11"/>
  <c r="CA89" i="11"/>
  <c r="AS356" i="11"/>
  <c r="ED356" i="11"/>
  <c r="CC356" i="11"/>
  <c r="CF356" i="11"/>
  <c r="CG356" i="11"/>
  <c r="CE356" i="11"/>
  <c r="CD356" i="11"/>
  <c r="DH498" i="11" a="1"/>
  <c r="DH498" i="11"/>
  <c r="DK498" i="11" a="1"/>
  <c r="DK498" i="11"/>
  <c r="DF498" i="11" a="1"/>
  <c r="DF498" i="11"/>
  <c r="DJ498" i="11" a="1"/>
  <c r="DJ498" i="11"/>
  <c r="DI498" i="11" a="1"/>
  <c r="DI498" i="11"/>
  <c r="DG498" i="11" a="1"/>
  <c r="DG498" i="11"/>
  <c r="DQ364" i="11" a="1"/>
  <c r="DQ364" i="11"/>
  <c r="DN364" i="11" a="1"/>
  <c r="DN364" i="11"/>
  <c r="DO364" i="11" a="1"/>
  <c r="DO364" i="11"/>
  <c r="DP364" i="11" a="1"/>
  <c r="DP364" i="11"/>
  <c r="DR364" i="11" a="1"/>
  <c r="DR364" i="11"/>
  <c r="EA432" i="11" a="1"/>
  <c r="EA432" i="11"/>
  <c r="DX432" i="11" a="1"/>
  <c r="DX432" i="11"/>
  <c r="DW432" i="11" a="1"/>
  <c r="DW432" i="11"/>
  <c r="DV432" i="11" a="1"/>
  <c r="DV432" i="11"/>
  <c r="DZ432" i="11" a="1"/>
  <c r="DZ432" i="11"/>
  <c r="DY432" i="11" a="1"/>
  <c r="DY432" i="11"/>
  <c r="EB432" i="11" a="1"/>
  <c r="EB432" i="11"/>
  <c r="DU432" i="11" a="1"/>
  <c r="DU432" i="11"/>
  <c r="AQ429" i="11" a="1"/>
  <c r="AQ429" i="11"/>
  <c r="AO429" i="11" a="1"/>
  <c r="AO429" i="11"/>
  <c r="AR429" i="11" a="1"/>
  <c r="AR429" i="11"/>
  <c r="AP429" i="11" a="1"/>
  <c r="AP429" i="11"/>
  <c r="CF351" i="11"/>
  <c r="AS113" i="11"/>
  <c r="CC113" i="11"/>
  <c r="DH460" i="11" a="1"/>
  <c r="DH460" i="11"/>
  <c r="DI460" i="11" a="1"/>
  <c r="DI460" i="11"/>
  <c r="DF460" i="11" a="1"/>
  <c r="DF460" i="11"/>
  <c r="DG460" i="11" a="1"/>
  <c r="DG460" i="11"/>
  <c r="DJ460" i="11" a="1"/>
  <c r="DJ460" i="11"/>
  <c r="DK460" i="11" a="1"/>
  <c r="DK460" i="11"/>
  <c r="CG325" i="11"/>
  <c r="CE225" i="11"/>
  <c r="DU484" i="11" a="1"/>
  <c r="DU484" i="11"/>
  <c r="DY484" i="11" a="1"/>
  <c r="DY484" i="11"/>
  <c r="DX484" i="11" a="1"/>
  <c r="DX484" i="11"/>
  <c r="DW484" i="11" a="1"/>
  <c r="DW484" i="11"/>
  <c r="EB484" i="11" a="1"/>
  <c r="EB484" i="11"/>
  <c r="DV484" i="11" a="1"/>
  <c r="DV484" i="11"/>
  <c r="DZ484" i="11" a="1"/>
  <c r="DZ484" i="11"/>
  <c r="EA484" i="11" a="1"/>
  <c r="EA484" i="11"/>
  <c r="DN110" i="11" a="1"/>
  <c r="DN110" i="11"/>
  <c r="DP110" i="11" a="1"/>
  <c r="DP110" i="11"/>
  <c r="DQ110" i="11" a="1"/>
  <c r="DQ110" i="11"/>
  <c r="DO110" i="11" a="1"/>
  <c r="DO110" i="11"/>
  <c r="DR110" i="11" a="1"/>
  <c r="DR110" i="11"/>
  <c r="BZ226" i="11"/>
  <c r="AR226" i="11" a="1"/>
  <c r="AR226" i="11"/>
  <c r="AS183" i="11"/>
  <c r="CF183" i="11"/>
  <c r="CG183" i="11"/>
  <c r="CD183" i="11"/>
  <c r="CC183" i="11"/>
  <c r="CE183" i="11"/>
  <c r="AO436" i="11" a="1"/>
  <c r="AO436" i="11"/>
  <c r="AR436" i="11" a="1"/>
  <c r="AR436" i="11"/>
  <c r="AP436" i="11" a="1"/>
  <c r="AP436" i="11"/>
  <c r="AQ436" i="11" a="1"/>
  <c r="AQ436" i="11"/>
  <c r="CA495" i="11"/>
  <c r="DF346" i="11" a="1"/>
  <c r="DF346" i="11"/>
  <c r="DG346" i="11" a="1"/>
  <c r="DG346" i="11"/>
  <c r="DI346" i="11" a="1"/>
  <c r="DI346" i="11"/>
  <c r="DH346" i="11" a="1"/>
  <c r="DH346" i="11"/>
  <c r="DJ346" i="11" a="1"/>
  <c r="DJ346" i="11"/>
  <c r="DK346" i="11" a="1"/>
  <c r="DK346" i="11"/>
  <c r="CC322" i="11"/>
  <c r="U182" i="11" a="1"/>
  <c r="U182" i="11"/>
  <c r="AB182" i="11"/>
  <c r="DH338" i="11" a="1"/>
  <c r="DH338" i="11"/>
  <c r="DG338" i="11" a="1"/>
  <c r="DG338" i="11"/>
  <c r="DK338" i="11" a="1"/>
  <c r="DK338" i="11"/>
  <c r="DI338" i="11" a="1"/>
  <c r="DI338" i="11"/>
  <c r="DF338" i="11" a="1"/>
  <c r="DF338" i="11"/>
  <c r="DJ338" i="11" a="1"/>
  <c r="DJ338" i="11"/>
  <c r="BJ21" i="11"/>
  <c r="DR124" i="11" a="1"/>
  <c r="DR124" i="11"/>
  <c r="DN124" i="11" a="1"/>
  <c r="DN124" i="11"/>
  <c r="DP124" i="11" a="1"/>
  <c r="DP124" i="11"/>
  <c r="DQ124" i="11" a="1"/>
  <c r="DQ124" i="11"/>
  <c r="DO124" i="11" a="1"/>
  <c r="DO124" i="11"/>
  <c r="CC288" i="11"/>
  <c r="CA237" i="11"/>
  <c r="DP472" i="11" a="1"/>
  <c r="DP472" i="11"/>
  <c r="DR472" i="11" a="1"/>
  <c r="DR472" i="11"/>
  <c r="DN472" i="11" a="1"/>
  <c r="DN472" i="11"/>
  <c r="DQ472" i="11" a="1"/>
  <c r="DQ472" i="11"/>
  <c r="DO472" i="11" a="1"/>
  <c r="DO472" i="11"/>
  <c r="AS289" i="11"/>
  <c r="CC289" i="11"/>
  <c r="CH289" i="11"/>
  <c r="CE487" i="11"/>
  <c r="AN342" i="11" a="1"/>
  <c r="AN342" i="11"/>
  <c r="BW342" i="11"/>
  <c r="BV342" i="11"/>
  <c r="BX342" i="11"/>
  <c r="BY342" i="11"/>
  <c r="BZ342" i="11"/>
  <c r="DH82" i="11" a="1"/>
  <c r="DH82" i="11"/>
  <c r="DK82" i="11" a="1"/>
  <c r="DK82" i="11"/>
  <c r="DI82" i="11" a="1"/>
  <c r="DI82" i="11"/>
  <c r="DJ82" i="11" a="1"/>
  <c r="DJ82" i="11"/>
  <c r="DF82" i="11" a="1"/>
  <c r="DF82" i="11"/>
  <c r="DG82" i="11" a="1"/>
  <c r="DG82" i="11"/>
  <c r="AS467" i="11"/>
  <c r="CF467" i="11"/>
  <c r="CC467" i="11"/>
  <c r="CD467" i="11"/>
  <c r="CG467" i="11"/>
  <c r="CE467" i="11"/>
  <c r="CF319" i="11"/>
  <c r="CA441" i="11"/>
  <c r="CF293" i="11"/>
  <c r="AS228" i="11"/>
  <c r="CF228" i="11"/>
  <c r="CG228" i="11"/>
  <c r="CC228" i="11"/>
  <c r="CD228" i="11"/>
  <c r="CE228" i="11"/>
  <c r="BX110" i="11"/>
  <c r="AN368" i="11" a="1"/>
  <c r="AN368" i="11"/>
  <c r="BV368" i="11"/>
  <c r="BX368" i="11"/>
  <c r="BY368" i="11"/>
  <c r="BW368" i="11"/>
  <c r="BZ368" i="11"/>
  <c r="CE191" i="11"/>
  <c r="CH191" i="11"/>
  <c r="AW22" i="11"/>
  <c r="BD22" i="11"/>
  <c r="AN128" i="11" a="1"/>
  <c r="AN128" i="11"/>
  <c r="BZ128" i="11"/>
  <c r="BX128" i="11"/>
  <c r="BW128" i="11"/>
  <c r="BV128" i="11"/>
  <c r="BY128" i="11"/>
  <c r="AS100" i="11"/>
  <c r="CD100" i="11"/>
  <c r="CC100" i="11"/>
  <c r="CF100" i="11"/>
  <c r="CG100" i="11"/>
  <c r="CE100" i="11"/>
  <c r="BX452" i="11"/>
  <c r="BV452" i="11"/>
  <c r="BY452" i="11"/>
  <c r="BZ452" i="11"/>
  <c r="BW452" i="11"/>
  <c r="CF315" i="11"/>
  <c r="DH98" i="11" a="1"/>
  <c r="DH98" i="11"/>
  <c r="DK98" i="11" a="1"/>
  <c r="DK98" i="11"/>
  <c r="DJ98" i="11" a="1"/>
  <c r="DJ98" i="11"/>
  <c r="DF98" i="11" a="1"/>
  <c r="DF98" i="11"/>
  <c r="DI98" i="11" a="1"/>
  <c r="DI98" i="11"/>
  <c r="DG98" i="11" a="1"/>
  <c r="DG98" i="11"/>
  <c r="DU490" i="11" a="1"/>
  <c r="DU490" i="11"/>
  <c r="DZ490" i="11" a="1"/>
  <c r="DZ490" i="11"/>
  <c r="DW490" i="11" a="1"/>
  <c r="DW490" i="11"/>
  <c r="DY490" i="11" a="1"/>
  <c r="DY490" i="11"/>
  <c r="DV490" i="11" a="1"/>
  <c r="DV490" i="11"/>
  <c r="EB490" i="11" a="1"/>
  <c r="EB490" i="11"/>
  <c r="EA490" i="11" a="1"/>
  <c r="EA490" i="11"/>
  <c r="DX490" i="11" a="1"/>
  <c r="DX490" i="11"/>
  <c r="CA303" i="11"/>
  <c r="DP88" i="11" a="1"/>
  <c r="DP88" i="11"/>
  <c r="DQ88" i="11" a="1"/>
  <c r="DQ88" i="11"/>
  <c r="DO88" i="11" a="1"/>
  <c r="DO88" i="11"/>
  <c r="DN88" i="11" a="1"/>
  <c r="DN88" i="11"/>
  <c r="DR88" i="11" a="1"/>
  <c r="DR88" i="11"/>
  <c r="CA133" i="11"/>
  <c r="BW62" i="11"/>
  <c r="AO62" i="11" a="1"/>
  <c r="AO62" i="11"/>
  <c r="AA46" i="11" a="1"/>
  <c r="AA46" i="11"/>
  <c r="F46" i="11" a="1"/>
  <c r="F46" i="11"/>
  <c r="CG345" i="11"/>
  <c r="DI132" i="11" a="1"/>
  <c r="DI132" i="11"/>
  <c r="DK132" i="11" a="1"/>
  <c r="DK132" i="11"/>
  <c r="DF132" i="11" a="1"/>
  <c r="DF132" i="11"/>
  <c r="DH132" i="11" a="1"/>
  <c r="DH132" i="11"/>
  <c r="DJ132" i="11" a="1"/>
  <c r="DJ132" i="11"/>
  <c r="DG132" i="11" a="1"/>
  <c r="DG132" i="11"/>
  <c r="DO368" i="11" a="1"/>
  <c r="DO368" i="11"/>
  <c r="DN368" i="11" a="1"/>
  <c r="DN368" i="11"/>
  <c r="DQ368" i="11" a="1"/>
  <c r="DQ368" i="11"/>
  <c r="DP368" i="11" a="1"/>
  <c r="DP368" i="11"/>
  <c r="DR368" i="11" a="1"/>
  <c r="DR368" i="11"/>
  <c r="G249" i="11" a="1"/>
  <c r="G249" i="11"/>
  <c r="T249" i="11" a="1"/>
  <c r="T249" i="11"/>
  <c r="H249" i="11" a="1"/>
  <c r="H249" i="11"/>
  <c r="AR320" i="11" a="1"/>
  <c r="AR320" i="11"/>
  <c r="BZ320" i="11"/>
  <c r="CG48" i="11"/>
  <c r="CH48" i="11"/>
  <c r="CA335" i="11"/>
  <c r="DZ344" i="11" a="1"/>
  <c r="DZ344" i="11"/>
  <c r="DU344" i="11" a="1"/>
  <c r="DU344" i="11"/>
  <c r="DX344" i="11" a="1"/>
  <c r="DX344" i="11"/>
  <c r="DY344" i="11" a="1"/>
  <c r="DY344" i="11"/>
  <c r="EA344" i="11" a="1"/>
  <c r="EA344" i="11"/>
  <c r="DV344" i="11" a="1"/>
  <c r="DV344" i="11"/>
  <c r="DW344" i="11" a="1"/>
  <c r="DW344" i="11"/>
  <c r="EB344" i="11" a="1"/>
  <c r="EB344" i="11"/>
  <c r="BX346" i="11"/>
  <c r="AP346" i="11" a="1"/>
  <c r="AP346" i="11"/>
  <c r="DN288" i="11" a="1"/>
  <c r="DN288" i="11"/>
  <c r="DR288" i="11" a="1"/>
  <c r="DR288" i="11"/>
  <c r="DO288" i="11" a="1"/>
  <c r="DO288" i="11"/>
  <c r="DQ288" i="11" a="1"/>
  <c r="DQ288" i="11"/>
  <c r="DP288" i="11" a="1"/>
  <c r="DP288" i="11"/>
  <c r="CG315" i="11"/>
  <c r="DR68" i="11" a="1"/>
  <c r="DR68" i="11"/>
  <c r="DO68" i="11" a="1"/>
  <c r="DO68" i="11"/>
  <c r="DQ68" i="11" a="1"/>
  <c r="DQ68" i="11"/>
  <c r="DN68" i="11" a="1"/>
  <c r="DN68" i="11"/>
  <c r="DP68" i="11" a="1"/>
  <c r="DP68" i="11"/>
  <c r="DE51" i="11" a="1"/>
  <c r="DE51" i="11"/>
  <c r="DM51" i="11" a="1"/>
  <c r="DM51" i="11"/>
  <c r="DT51" i="11" a="1"/>
  <c r="DT51" i="11"/>
  <c r="DP320" i="11" a="1"/>
  <c r="DP320" i="11"/>
  <c r="DQ320" i="11" a="1"/>
  <c r="DQ320" i="11"/>
  <c r="DN320" i="11" a="1"/>
  <c r="DN320" i="11"/>
  <c r="DO320" i="11" a="1"/>
  <c r="DO320" i="11"/>
  <c r="DR320" i="11" a="1"/>
  <c r="DR320" i="11"/>
  <c r="DP116" i="11" a="1"/>
  <c r="DP116" i="11"/>
  <c r="DN116" i="11" a="1"/>
  <c r="DN116" i="11"/>
  <c r="DQ116" i="11" a="1"/>
  <c r="DQ116" i="11"/>
  <c r="DO116" i="11" a="1"/>
  <c r="DO116" i="11"/>
  <c r="DR116" i="11" a="1"/>
  <c r="DR116" i="11"/>
  <c r="AS425" i="11"/>
  <c r="CE425" i="11"/>
  <c r="CF425" i="11"/>
  <c r="CD425" i="11"/>
  <c r="CC425" i="11"/>
  <c r="CG425" i="11"/>
  <c r="AO362" i="11" a="1"/>
  <c r="AO362" i="11"/>
  <c r="AN154" i="11" a="1"/>
  <c r="AN154" i="11"/>
  <c r="BX154" i="11"/>
  <c r="BW154" i="11"/>
  <c r="BY154" i="11"/>
  <c r="BV154" i="11"/>
  <c r="BZ154" i="11"/>
  <c r="BX226" i="11"/>
  <c r="AP226" i="11" a="1"/>
  <c r="AP226" i="11"/>
  <c r="AN14" i="11" a="1"/>
  <c r="AN14" i="11"/>
  <c r="DN426" i="11" a="1"/>
  <c r="DN426" i="11"/>
  <c r="DR426" i="11" a="1"/>
  <c r="DR426" i="11"/>
  <c r="DQ426" i="11" a="1"/>
  <c r="DQ426" i="11"/>
  <c r="DO426" i="11" a="1"/>
  <c r="DO426" i="11"/>
  <c r="DP426" i="11" a="1"/>
  <c r="DP426" i="11"/>
  <c r="CA397" i="11"/>
  <c r="BX24" i="11"/>
  <c r="DU12" i="11" a="1"/>
  <c r="DU12" i="11"/>
  <c r="DX12" i="11" a="1"/>
  <c r="DX12" i="11"/>
  <c r="DY12" i="11" a="1"/>
  <c r="DY12" i="11"/>
  <c r="DZ12" i="11" a="1"/>
  <c r="DZ12" i="11"/>
  <c r="EA12" i="11" a="1"/>
  <c r="EA12" i="11"/>
  <c r="EB12" i="11" a="1"/>
  <c r="EB12" i="11"/>
  <c r="DV12" i="11" a="1"/>
  <c r="DV12" i="11"/>
  <c r="DW12" i="11" a="1"/>
  <c r="DW12" i="11"/>
  <c r="DO22" i="11" a="1"/>
  <c r="DO22" i="11"/>
  <c r="DP22" i="11" a="1"/>
  <c r="DP22" i="11"/>
  <c r="DR22" i="11" a="1"/>
  <c r="DR22" i="11"/>
  <c r="DN22" i="11" a="1"/>
  <c r="DN22" i="11"/>
  <c r="DQ22" i="11" a="1"/>
  <c r="DQ22" i="11"/>
  <c r="DV326" i="11" a="1"/>
  <c r="DV326" i="11"/>
  <c r="DZ326" i="11" a="1"/>
  <c r="DZ326" i="11"/>
  <c r="DW326" i="11" a="1"/>
  <c r="DW326" i="11"/>
  <c r="DU326" i="11" a="1"/>
  <c r="DU326" i="11"/>
  <c r="DY326" i="11" a="1"/>
  <c r="DY326" i="11"/>
  <c r="DX326" i="11" a="1"/>
  <c r="DX326" i="11"/>
  <c r="EA326" i="11" a="1"/>
  <c r="EA326" i="11"/>
  <c r="EB326" i="11" a="1"/>
  <c r="EB326" i="11"/>
  <c r="CA35" i="11"/>
  <c r="AN218" i="11" a="1"/>
  <c r="AN218" i="11"/>
  <c r="BV218" i="11"/>
  <c r="BW218" i="11"/>
  <c r="BY218" i="11"/>
  <c r="BZ218" i="11"/>
  <c r="BX218" i="11"/>
  <c r="AS177" i="11"/>
  <c r="CG177" i="11"/>
  <c r="CE177" i="11"/>
  <c r="CD177" i="11"/>
  <c r="CF177" i="11"/>
  <c r="CC177" i="11"/>
  <c r="CH407" i="11"/>
  <c r="CE62" i="11"/>
  <c r="CC226" i="11"/>
  <c r="CH478" i="11"/>
  <c r="CH331" i="11"/>
  <c r="BW332" i="11"/>
  <c r="CF350" i="11"/>
  <c r="DM137" i="11" a="1"/>
  <c r="DM137" i="11"/>
  <c r="DT137" i="11" a="1"/>
  <c r="DT137" i="11"/>
  <c r="DE137" i="11" a="1"/>
  <c r="DE137" i="11"/>
  <c r="DN474" i="11" a="1"/>
  <c r="DN474" i="11"/>
  <c r="DQ474" i="11" a="1"/>
  <c r="DQ474" i="11"/>
  <c r="DP474" i="11" a="1"/>
  <c r="DP474" i="11"/>
  <c r="DR474" i="11" a="1"/>
  <c r="DR474" i="11"/>
  <c r="DO474" i="11" a="1"/>
  <c r="DO474" i="11"/>
  <c r="CG491" i="11"/>
  <c r="CA259" i="11"/>
  <c r="DX16" i="11" a="1"/>
  <c r="DX16" i="11"/>
  <c r="DU16" i="11" a="1"/>
  <c r="DU16" i="11"/>
  <c r="EA16" i="11" a="1"/>
  <c r="EA16" i="11"/>
  <c r="EB16" i="11" a="1"/>
  <c r="EB16" i="11"/>
  <c r="DZ16" i="11" a="1"/>
  <c r="DZ16" i="11"/>
  <c r="DW16" i="11" a="1"/>
  <c r="DW16" i="11"/>
  <c r="DV16" i="11" a="1"/>
  <c r="DV16" i="11"/>
  <c r="DY16" i="11" a="1"/>
  <c r="DY16" i="11"/>
  <c r="AS25" i="11"/>
  <c r="CD25" i="11"/>
  <c r="CE25" i="11"/>
  <c r="CC25" i="11"/>
  <c r="CF25" i="11"/>
  <c r="CG25" i="11"/>
  <c r="AS211" i="11"/>
  <c r="CD211" i="11"/>
  <c r="CG211" i="11"/>
  <c r="CC211" i="11"/>
  <c r="CF211" i="11"/>
  <c r="CE211" i="11"/>
  <c r="CE349" i="11"/>
  <c r="CA167" i="11"/>
  <c r="BF14" i="11"/>
  <c r="AY14" i="11"/>
  <c r="CA457" i="11"/>
  <c r="AS317" i="11"/>
  <c r="CC317" i="11"/>
  <c r="CA13" i="11"/>
  <c r="DU192" i="11" a="1"/>
  <c r="DU192" i="11"/>
  <c r="DX192" i="11" a="1"/>
  <c r="DX192" i="11"/>
  <c r="EB192" i="11" a="1"/>
  <c r="EB192" i="11"/>
  <c r="DY192" i="11" a="1"/>
  <c r="DY192" i="11"/>
  <c r="DW192" i="11" a="1"/>
  <c r="DW192" i="11"/>
  <c r="DV192" i="11" a="1"/>
  <c r="DV192" i="11"/>
  <c r="EA192" i="11" a="1"/>
  <c r="EA192" i="11"/>
  <c r="DZ192" i="11" a="1"/>
  <c r="DZ192" i="11"/>
  <c r="DN206" i="11" a="1"/>
  <c r="DN206" i="11"/>
  <c r="DO206" i="11" a="1"/>
  <c r="DO206" i="11"/>
  <c r="DP206" i="11" a="1"/>
  <c r="DP206" i="11"/>
  <c r="DR206" i="11" a="1"/>
  <c r="DR206" i="11"/>
  <c r="DQ206" i="11" a="1"/>
  <c r="DQ206" i="11"/>
  <c r="DP468" i="11" a="1"/>
  <c r="DP468" i="11"/>
  <c r="DR468" i="11" a="1"/>
  <c r="DR468" i="11"/>
  <c r="DQ468" i="11" a="1"/>
  <c r="DQ468" i="11"/>
  <c r="DN468" i="11" a="1"/>
  <c r="DN468" i="11"/>
  <c r="DO468" i="11" a="1"/>
  <c r="DO468" i="11"/>
  <c r="AN236" i="11" a="1"/>
  <c r="AN236" i="11"/>
  <c r="BV236" i="11"/>
  <c r="CA236" i="11"/>
  <c r="AN74" i="11" a="1"/>
  <c r="AN74" i="11"/>
  <c r="BW74" i="11"/>
  <c r="BX74" i="11"/>
  <c r="BY74" i="11"/>
  <c r="BZ74" i="11"/>
  <c r="BV74" i="11"/>
  <c r="BV206" i="11"/>
  <c r="CA206" i="11"/>
  <c r="DY488" i="11" a="1"/>
  <c r="DY488" i="11"/>
  <c r="EA488" i="11" a="1"/>
  <c r="EA488" i="11"/>
  <c r="DV488" i="11" a="1"/>
  <c r="DV488" i="11"/>
  <c r="DX488" i="11" a="1"/>
  <c r="DX488" i="11"/>
  <c r="DW488" i="11" a="1"/>
  <c r="DW488" i="11"/>
  <c r="EB488" i="11" a="1"/>
  <c r="EB488" i="11"/>
  <c r="DZ488" i="11" a="1"/>
  <c r="DZ488" i="11"/>
  <c r="DU488" i="11" a="1"/>
  <c r="DU488" i="11"/>
  <c r="AS498" i="11"/>
  <c r="CF498" i="11"/>
  <c r="CE498" i="11"/>
  <c r="CG498" i="11"/>
  <c r="CD498" i="11"/>
  <c r="CC498" i="11"/>
  <c r="T373" i="11" a="1"/>
  <c r="T373" i="11"/>
  <c r="G373" i="11" a="1"/>
  <c r="G373" i="11"/>
  <c r="H373" i="11" a="1"/>
  <c r="H373" i="11"/>
  <c r="DQ332" i="11" a="1"/>
  <c r="DQ332" i="11"/>
  <c r="DO332" i="11" a="1"/>
  <c r="DO332" i="11"/>
  <c r="DP332" i="11" a="1"/>
  <c r="DP332" i="11"/>
  <c r="DR332" i="11" a="1"/>
  <c r="DR332" i="11"/>
  <c r="DN332" i="11" a="1"/>
  <c r="DN332" i="11"/>
  <c r="CA275" i="11"/>
  <c r="AS155" i="11"/>
  <c r="CE155" i="11"/>
  <c r="CF155" i="11"/>
  <c r="CG155" i="11"/>
  <c r="CD155" i="11"/>
  <c r="CC155" i="11"/>
  <c r="AS239" i="11"/>
  <c r="CC239" i="11"/>
  <c r="CE239" i="11"/>
  <c r="CG239" i="11"/>
  <c r="CD239" i="11"/>
  <c r="CF239" i="11"/>
  <c r="DY466" i="11" a="1"/>
  <c r="DY466" i="11"/>
  <c r="DU466" i="11" a="1"/>
  <c r="DU466" i="11"/>
  <c r="DZ466" i="11" a="1"/>
  <c r="DZ466" i="11"/>
  <c r="EB466" i="11" a="1"/>
  <c r="EB466" i="11"/>
  <c r="DV466" i="11" a="1"/>
  <c r="DV466" i="11"/>
  <c r="EA466" i="11" a="1"/>
  <c r="EA466" i="11"/>
  <c r="DX466" i="11" a="1"/>
  <c r="DX466" i="11"/>
  <c r="DW466" i="11" a="1"/>
  <c r="DW466" i="11"/>
  <c r="AN240" i="11" a="1"/>
  <c r="AN240" i="11"/>
  <c r="DN246" i="11" a="1"/>
  <c r="DN246" i="11"/>
  <c r="DO246" i="11" a="1"/>
  <c r="DO246" i="11"/>
  <c r="DR246" i="11" a="1"/>
  <c r="DR246" i="11"/>
  <c r="DQ246" i="11" a="1"/>
  <c r="DQ246" i="11"/>
  <c r="DP246" i="11" a="1"/>
  <c r="DP246" i="11"/>
  <c r="DZ312" i="11" a="1"/>
  <c r="DZ312" i="11"/>
  <c r="DY312" i="11" a="1"/>
  <c r="DY312" i="11"/>
  <c r="DW312" i="11" a="1"/>
  <c r="DW312" i="11"/>
  <c r="EA312" i="11" a="1"/>
  <c r="EA312" i="11"/>
  <c r="DV312" i="11" a="1"/>
  <c r="DV312" i="11"/>
  <c r="EB312" i="11" a="1"/>
  <c r="EB312" i="11"/>
  <c r="DU312" i="11" a="1"/>
  <c r="DU312" i="11"/>
  <c r="DX312" i="11" a="1"/>
  <c r="DX312" i="11"/>
  <c r="DW444" i="11" a="1"/>
  <c r="DW444" i="11"/>
  <c r="DU444" i="11" a="1"/>
  <c r="DU444" i="11"/>
  <c r="DY444" i="11" a="1"/>
  <c r="DY444" i="11"/>
  <c r="DZ444" i="11" a="1"/>
  <c r="DZ444" i="11"/>
  <c r="DV444" i="11" a="1"/>
  <c r="DV444" i="11"/>
  <c r="EB444" i="11" a="1"/>
  <c r="EB444" i="11"/>
  <c r="EA444" i="11" a="1"/>
  <c r="EA444" i="11"/>
  <c r="DX444" i="11" a="1"/>
  <c r="DX444" i="11"/>
  <c r="DP62" i="11" a="1"/>
  <c r="DP62" i="11"/>
  <c r="DR62" i="11" a="1"/>
  <c r="DR62" i="11"/>
  <c r="DN62" i="11" a="1"/>
  <c r="DN62" i="11"/>
  <c r="DO62" i="11" a="1"/>
  <c r="DO62" i="11"/>
  <c r="DQ62" i="11" a="1"/>
  <c r="DQ62" i="11"/>
  <c r="AR206" i="11" a="1"/>
  <c r="AR206" i="11"/>
  <c r="DH366" i="11" a="1"/>
  <c r="DH366" i="11"/>
  <c r="DK366" i="11" a="1"/>
  <c r="DK366" i="11"/>
  <c r="DI366" i="11" a="1"/>
  <c r="DI366" i="11"/>
  <c r="DG366" i="11" a="1"/>
  <c r="DG366" i="11"/>
  <c r="DJ366" i="11" a="1"/>
  <c r="DJ366" i="11"/>
  <c r="DF366" i="11" a="1"/>
  <c r="DF366" i="11"/>
  <c r="AA140" i="11" a="1"/>
  <c r="AA140" i="11"/>
  <c r="F140" i="11" a="1"/>
  <c r="F140" i="11"/>
  <c r="Y141" i="11" a="1"/>
  <c r="Y141" i="11"/>
  <c r="DU314" i="11" a="1"/>
  <c r="DU314" i="11"/>
  <c r="DX314" i="11" a="1"/>
  <c r="DX314" i="11"/>
  <c r="EA314" i="11" a="1"/>
  <c r="EA314" i="11"/>
  <c r="EB314" i="11" a="1"/>
  <c r="EB314" i="11"/>
  <c r="DW314" i="11" a="1"/>
  <c r="DW314" i="11"/>
  <c r="DV314" i="11" a="1"/>
  <c r="DV314" i="11"/>
  <c r="DY314" i="11" a="1"/>
  <c r="DY314" i="11"/>
  <c r="DZ314" i="11" a="1"/>
  <c r="DZ314" i="11"/>
  <c r="CH83" i="11"/>
  <c r="DI342" i="11" a="1"/>
  <c r="DI342" i="11"/>
  <c r="DG342" i="11" a="1"/>
  <c r="DG342" i="11"/>
  <c r="DK342" i="11" a="1"/>
  <c r="DK342" i="11"/>
  <c r="DH342" i="11" a="1"/>
  <c r="DH342" i="11"/>
  <c r="DJ342" i="11" a="1"/>
  <c r="DJ342" i="11"/>
  <c r="DF342" i="11" a="1"/>
  <c r="DF342" i="11"/>
  <c r="AS415" i="11"/>
  <c r="ED415" i="11"/>
  <c r="CF415" i="11"/>
  <c r="CG415" i="11"/>
  <c r="CC415" i="11"/>
  <c r="CD415" i="11"/>
  <c r="CE415" i="11"/>
  <c r="AN494" i="11" a="1"/>
  <c r="AN494" i="11"/>
  <c r="BX494" i="11"/>
  <c r="BY494" i="11"/>
  <c r="BV494" i="11"/>
  <c r="BW494" i="11"/>
  <c r="BZ494" i="11"/>
  <c r="DP134" i="11" a="1"/>
  <c r="DP134" i="11"/>
  <c r="DR134" i="11" a="1"/>
  <c r="DR134" i="11"/>
  <c r="DN134" i="11" a="1"/>
  <c r="DN134" i="11"/>
  <c r="DQ134" i="11" a="1"/>
  <c r="DQ134" i="11"/>
  <c r="DO134" i="11" a="1"/>
  <c r="DO134" i="11"/>
  <c r="DP244" i="11" a="1"/>
  <c r="DP244" i="11"/>
  <c r="DR244" i="11" a="1"/>
  <c r="DR244" i="11"/>
  <c r="DN244" i="11" a="1"/>
  <c r="DN244" i="11"/>
  <c r="DO244" i="11" a="1"/>
  <c r="DO244" i="11"/>
  <c r="DQ244" i="11" a="1"/>
  <c r="DQ244" i="11"/>
  <c r="EB106" i="11" a="1"/>
  <c r="EB106" i="11"/>
  <c r="DZ106" i="11" a="1"/>
  <c r="DZ106" i="11"/>
  <c r="DY106" i="11" a="1"/>
  <c r="DY106" i="11"/>
  <c r="DV106" i="11" a="1"/>
  <c r="DV106" i="11"/>
  <c r="DW106" i="11" a="1"/>
  <c r="DW106" i="11"/>
  <c r="DX106" i="11" a="1"/>
  <c r="DX106" i="11"/>
  <c r="DU106" i="11" a="1"/>
  <c r="DU106" i="11"/>
  <c r="EA106" i="11" a="1"/>
  <c r="EA106" i="11"/>
  <c r="DO92" i="11" a="1"/>
  <c r="DO92" i="11"/>
  <c r="DP92" i="11" a="1"/>
  <c r="DP92" i="11"/>
  <c r="DR92" i="11" a="1"/>
  <c r="DR92" i="11"/>
  <c r="DQ92" i="11" a="1"/>
  <c r="DQ92" i="11"/>
  <c r="DN92" i="11" a="1"/>
  <c r="DN92" i="11"/>
  <c r="AS101" i="11"/>
  <c r="CE101" i="11"/>
  <c r="CF101" i="11"/>
  <c r="CC101" i="11"/>
  <c r="CD101" i="11"/>
  <c r="CG101" i="11"/>
  <c r="AW18" i="11"/>
  <c r="BD18" i="11"/>
  <c r="EB50" i="11" a="1"/>
  <c r="EB50" i="11"/>
  <c r="DV50" i="11" a="1"/>
  <c r="DV50" i="11"/>
  <c r="DW50" i="11" a="1"/>
  <c r="DW50" i="11"/>
  <c r="DZ50" i="11" a="1"/>
  <c r="DZ50" i="11"/>
  <c r="DX50" i="11" a="1"/>
  <c r="DX50" i="11"/>
  <c r="DY50" i="11" a="1"/>
  <c r="DY50" i="11"/>
  <c r="DU50" i="11" a="1"/>
  <c r="DU50" i="11"/>
  <c r="EA50" i="11" a="1"/>
  <c r="EA50" i="11"/>
  <c r="AN62" i="11" a="1"/>
  <c r="AN62" i="11"/>
  <c r="BV62" i="11"/>
  <c r="AA204" i="11" a="1"/>
  <c r="AA204" i="11"/>
  <c r="F204" i="11" a="1"/>
  <c r="F204" i="11"/>
  <c r="DP130" i="11" a="1"/>
  <c r="DP130" i="11"/>
  <c r="DO130" i="11" a="1"/>
  <c r="DO130" i="11"/>
  <c r="DN130" i="11" a="1"/>
  <c r="DN130" i="11"/>
  <c r="DR130" i="11" a="1"/>
  <c r="DR130" i="11"/>
  <c r="DQ130" i="11" a="1"/>
  <c r="DQ130" i="11"/>
  <c r="AS371" i="11"/>
  <c r="CD371" i="11"/>
  <c r="CC371" i="11"/>
  <c r="CG371" i="11"/>
  <c r="CE371" i="11"/>
  <c r="CF371" i="11"/>
  <c r="CC11" i="11"/>
  <c r="DQ176" i="11" a="1"/>
  <c r="DQ176" i="11"/>
  <c r="DO176" i="11" a="1"/>
  <c r="DO176" i="11"/>
  <c r="DP176" i="11" a="1"/>
  <c r="DP176" i="11"/>
  <c r="DN176" i="11" a="1"/>
  <c r="DN176" i="11"/>
  <c r="DR176" i="11" a="1"/>
  <c r="DR176" i="11"/>
  <c r="CA331" i="11"/>
  <c r="AR208" i="11" a="1"/>
  <c r="AR208" i="11"/>
  <c r="AO208" i="11" a="1"/>
  <c r="AO208" i="11"/>
  <c r="AP208" i="11" a="1"/>
  <c r="AP208" i="11"/>
  <c r="AQ208" i="11" a="1"/>
  <c r="AQ208" i="11"/>
  <c r="DI216" i="11" a="1"/>
  <c r="DI216" i="11"/>
  <c r="DJ216" i="11" a="1"/>
  <c r="DJ216" i="11"/>
  <c r="DF216" i="11" a="1"/>
  <c r="DF216" i="11"/>
  <c r="DH216" i="11" a="1"/>
  <c r="DH216" i="11"/>
  <c r="DG216" i="11" a="1"/>
  <c r="DG216" i="11"/>
  <c r="DK216" i="11" a="1"/>
  <c r="DK216" i="11"/>
  <c r="DZ178" i="11" a="1"/>
  <c r="DZ178" i="11"/>
  <c r="EA178" i="11" a="1"/>
  <c r="EA178" i="11"/>
  <c r="DW178" i="11" a="1"/>
  <c r="DW178" i="11"/>
  <c r="EB178" i="11" a="1"/>
  <c r="EB178" i="11"/>
  <c r="DY178" i="11" a="1"/>
  <c r="DY178" i="11"/>
  <c r="DU178" i="11" a="1"/>
  <c r="DU178" i="11"/>
  <c r="DX178" i="11" a="1"/>
  <c r="DX178" i="11"/>
  <c r="DV178" i="11" a="1"/>
  <c r="DV178" i="11"/>
  <c r="CH41" i="11"/>
  <c r="CA477" i="11"/>
  <c r="DG364" i="11" a="1"/>
  <c r="DG364" i="11"/>
  <c r="DH364" i="11" a="1"/>
  <c r="DH364" i="11"/>
  <c r="DK364" i="11" a="1"/>
  <c r="DK364" i="11"/>
  <c r="DJ364" i="11" a="1"/>
  <c r="DJ364" i="11"/>
  <c r="DF364" i="11" a="1"/>
  <c r="DF364" i="11"/>
  <c r="DI364" i="11" a="1"/>
  <c r="DI364" i="11"/>
  <c r="BV476" i="11"/>
  <c r="BY476" i="11"/>
  <c r="BW476" i="11"/>
  <c r="BZ476" i="11"/>
  <c r="BX476" i="11"/>
  <c r="DG432" i="11" a="1"/>
  <c r="DG432" i="11"/>
  <c r="DF432" i="11" a="1"/>
  <c r="DF432" i="11"/>
  <c r="DK432" i="11" a="1"/>
  <c r="DK432" i="11"/>
  <c r="DH432" i="11" a="1"/>
  <c r="DH432" i="11"/>
  <c r="DJ432" i="11" a="1"/>
  <c r="DJ432" i="11"/>
  <c r="DI432" i="11" a="1"/>
  <c r="DI432" i="11"/>
  <c r="AO490" i="11" a="1"/>
  <c r="AO490" i="11"/>
  <c r="AS365" i="11"/>
  <c r="CC365" i="11"/>
  <c r="CD365" i="11"/>
  <c r="CG365" i="11"/>
  <c r="CE365" i="11"/>
  <c r="CF365" i="11"/>
  <c r="CE47" i="11"/>
  <c r="DM44" i="11" a="1"/>
  <c r="DM44" i="11"/>
  <c r="DT44" i="11" a="1"/>
  <c r="DT44" i="11"/>
  <c r="DE44" i="11" a="1"/>
  <c r="DE44" i="11"/>
  <c r="AN96" i="11" a="1"/>
  <c r="AN96" i="11"/>
  <c r="BX96" i="11"/>
  <c r="BW96" i="11"/>
  <c r="BZ96" i="11"/>
  <c r="BY96" i="11"/>
  <c r="BV96" i="11"/>
  <c r="AS475" i="11"/>
  <c r="CG475" i="11"/>
  <c r="CD475" i="11"/>
  <c r="CE475" i="11"/>
  <c r="CC475" i="11"/>
  <c r="CF475" i="11"/>
  <c r="AP248" i="11" a="1"/>
  <c r="AP248" i="11"/>
  <c r="AO248" i="11" a="1"/>
  <c r="AO248" i="11"/>
  <c r="AQ248" i="11" a="1"/>
  <c r="AQ248" i="11"/>
  <c r="AR248" i="11" a="1"/>
  <c r="AR248" i="11"/>
  <c r="DJ484" i="11" a="1"/>
  <c r="DJ484" i="11"/>
  <c r="DK484" i="11" a="1"/>
  <c r="DK484" i="11"/>
  <c r="DF484" i="11" a="1"/>
  <c r="DF484" i="11"/>
  <c r="DH484" i="11" a="1"/>
  <c r="DH484" i="11"/>
  <c r="DG484" i="11" a="1"/>
  <c r="DG484" i="11"/>
  <c r="DI484" i="11" a="1"/>
  <c r="DI484" i="11"/>
  <c r="DH110" i="11" a="1"/>
  <c r="DH110" i="11"/>
  <c r="DJ110" i="11" a="1"/>
  <c r="DJ110" i="11"/>
  <c r="DI110" i="11" a="1"/>
  <c r="DI110" i="11"/>
  <c r="DF110" i="11" a="1"/>
  <c r="DF110" i="11"/>
  <c r="DK110" i="11" a="1"/>
  <c r="DK110" i="11"/>
  <c r="DG110" i="11" a="1"/>
  <c r="DG110" i="11"/>
  <c r="AS87" i="11"/>
  <c r="CC87" i="11"/>
  <c r="CA43" i="11"/>
  <c r="AS77" i="11"/>
  <c r="CF77" i="11"/>
  <c r="CG77" i="11"/>
  <c r="CE77" i="11"/>
  <c r="CC77" i="11"/>
  <c r="CD77" i="11"/>
  <c r="AS73" i="11"/>
  <c r="CC73" i="11"/>
  <c r="CF73" i="11"/>
  <c r="CG73" i="11"/>
  <c r="CD73" i="11"/>
  <c r="CE73" i="11"/>
  <c r="BY244" i="11"/>
  <c r="CE125" i="11"/>
  <c r="DP24" i="11" a="1"/>
  <c r="DP24" i="11"/>
  <c r="DQ24" i="11" a="1"/>
  <c r="DQ24" i="11"/>
  <c r="DN24" i="11" a="1"/>
  <c r="DN24" i="11"/>
  <c r="DO24" i="11" a="1"/>
  <c r="DO24" i="11"/>
  <c r="DR24" i="11" a="1"/>
  <c r="DR24" i="11"/>
  <c r="AO358" i="11" a="1"/>
  <c r="AO358" i="11"/>
  <c r="CH483" i="11"/>
  <c r="DP338" i="11" a="1"/>
  <c r="DP338" i="11"/>
  <c r="DO338" i="11" a="1"/>
  <c r="DO338" i="11"/>
  <c r="DR338" i="11" a="1"/>
  <c r="DR338" i="11"/>
  <c r="DQ338" i="11" a="1"/>
  <c r="DQ338" i="11"/>
  <c r="DN338" i="11" a="1"/>
  <c r="DN338" i="11"/>
  <c r="BW338" i="11"/>
  <c r="DY124" i="11" a="1"/>
  <c r="DY124" i="11"/>
  <c r="DW124" i="11" a="1"/>
  <c r="DW124" i="11"/>
  <c r="EB124" i="11" a="1"/>
  <c r="EB124" i="11"/>
  <c r="DZ124" i="11" a="1"/>
  <c r="DZ124" i="11"/>
  <c r="DX124" i="11" a="1"/>
  <c r="DX124" i="11"/>
  <c r="EA124" i="11" a="1"/>
  <c r="EA124" i="11"/>
  <c r="DU124" i="11" a="1"/>
  <c r="DU124" i="11"/>
  <c r="DV124" i="11" a="1"/>
  <c r="DV124" i="11"/>
  <c r="AA292" i="11" a="1"/>
  <c r="AA292" i="11"/>
  <c r="F292" i="11" a="1"/>
  <c r="F292" i="11"/>
  <c r="Y294" i="11" a="1"/>
  <c r="Y294" i="11"/>
  <c r="AS27" i="11"/>
  <c r="CF27" i="11"/>
  <c r="CG27" i="11"/>
  <c r="CE27" i="11"/>
  <c r="CD27" i="11"/>
  <c r="CC27" i="11"/>
  <c r="DF472" i="11" a="1"/>
  <c r="DF472" i="11"/>
  <c r="DH472" i="11" a="1"/>
  <c r="DH472" i="11"/>
  <c r="DJ472" i="11" a="1"/>
  <c r="DJ472" i="11"/>
  <c r="DI472" i="11" a="1"/>
  <c r="DI472" i="11"/>
  <c r="DG472" i="11" a="1"/>
  <c r="DG472" i="11"/>
  <c r="DK472" i="11" a="1"/>
  <c r="DK472" i="11"/>
  <c r="DQ494" i="11" a="1"/>
  <c r="DQ494" i="11"/>
  <c r="DP494" i="11" a="1"/>
  <c r="DP494" i="11"/>
  <c r="DO494" i="11" a="1"/>
  <c r="DO494" i="11"/>
  <c r="DN494" i="11" a="1"/>
  <c r="DN494" i="11"/>
  <c r="DR494" i="11" a="1"/>
  <c r="DR494" i="11"/>
  <c r="DV82" i="11" a="1"/>
  <c r="DV82" i="11"/>
  <c r="DX82" i="11" a="1"/>
  <c r="DX82" i="11"/>
  <c r="DZ82" i="11" a="1"/>
  <c r="DZ82" i="11"/>
  <c r="DU82" i="11" a="1"/>
  <c r="DU82" i="11"/>
  <c r="EA82" i="11" a="1"/>
  <c r="EA82" i="11"/>
  <c r="EB82" i="11" a="1"/>
  <c r="EB82" i="11"/>
  <c r="DW82" i="11" a="1"/>
  <c r="DW82" i="11"/>
  <c r="DY82" i="11" a="1"/>
  <c r="DY82" i="11"/>
  <c r="BZ474" i="11"/>
  <c r="BY474" i="11"/>
  <c r="BX474" i="11"/>
  <c r="BW474" i="11"/>
  <c r="BV474" i="11"/>
  <c r="CH129" i="11"/>
  <c r="BZ230" i="11"/>
  <c r="AR230" i="11" a="1"/>
  <c r="AR230" i="11"/>
  <c r="BZ110" i="11"/>
  <c r="BV346" i="11"/>
  <c r="AN346" i="11" a="1"/>
  <c r="AN346" i="11"/>
  <c r="AS125" i="11"/>
  <c r="CC125" i="11"/>
  <c r="AS341" i="11"/>
  <c r="ED341" i="11"/>
  <c r="CD341" i="11"/>
  <c r="CE341" i="11"/>
  <c r="CG341" i="11"/>
  <c r="CF341" i="11"/>
  <c r="CC341" i="11"/>
  <c r="DG66" i="11" a="1"/>
  <c r="DG66" i="11"/>
  <c r="DI66" i="11" a="1"/>
  <c r="DI66" i="11"/>
  <c r="DK66" i="11" a="1"/>
  <c r="DK66" i="11"/>
  <c r="DJ66" i="11" a="1"/>
  <c r="DJ66" i="11"/>
  <c r="DF66" i="11" a="1"/>
  <c r="DF66" i="11"/>
  <c r="DH66" i="11" a="1"/>
  <c r="DH66" i="11"/>
  <c r="CA241" i="11"/>
  <c r="DN98" i="11" a="1"/>
  <c r="DN98" i="11"/>
  <c r="DR98" i="11" a="1"/>
  <c r="DR98" i="11"/>
  <c r="DP98" i="11" a="1"/>
  <c r="DP98" i="11"/>
  <c r="DQ98" i="11" a="1"/>
  <c r="DQ98" i="11"/>
  <c r="DO98" i="11" a="1"/>
  <c r="DO98" i="11"/>
  <c r="AS487" i="11"/>
  <c r="CC487" i="11"/>
  <c r="AS197" i="11"/>
  <c r="CG197" i="11"/>
  <c r="CD197" i="11"/>
  <c r="CC197" i="11"/>
  <c r="CF197" i="11"/>
  <c r="CE197" i="11"/>
  <c r="AS315" i="11"/>
  <c r="CC315" i="11"/>
  <c r="DG490" i="11" a="1"/>
  <c r="DG490" i="11"/>
  <c r="DH490" i="11" a="1"/>
  <c r="DH490" i="11"/>
  <c r="DI490" i="11" a="1"/>
  <c r="DI490" i="11"/>
  <c r="DJ490" i="11" a="1"/>
  <c r="DJ490" i="11"/>
  <c r="DK490" i="11" a="1"/>
  <c r="DK490" i="11"/>
  <c r="DF490" i="11" a="1"/>
  <c r="DF490" i="11"/>
  <c r="AN508" i="11" a="1"/>
  <c r="AN508" i="11"/>
  <c r="EB88" i="11" a="1"/>
  <c r="EB88" i="11"/>
  <c r="EA88" i="11" a="1"/>
  <c r="EA88" i="11"/>
  <c r="DY88" i="11" a="1"/>
  <c r="DY88" i="11"/>
  <c r="DZ88" i="11" a="1"/>
  <c r="DZ88" i="11"/>
  <c r="DX88" i="11" a="1"/>
  <c r="DX88" i="11"/>
  <c r="DV88" i="11" a="1"/>
  <c r="DV88" i="11"/>
  <c r="DU88" i="11" a="1"/>
  <c r="DU88" i="11"/>
  <c r="DW88" i="11" a="1"/>
  <c r="DW88" i="11"/>
  <c r="CE215" i="11"/>
  <c r="AB45" i="11"/>
  <c r="U45" i="11" a="1"/>
  <c r="U45" i="11"/>
  <c r="BV88" i="11"/>
  <c r="CA88" i="11"/>
  <c r="AS40" i="11"/>
  <c r="CF40" i="11"/>
  <c r="CC40" i="11"/>
  <c r="CD40" i="11"/>
  <c r="CG40" i="11"/>
  <c r="CE40" i="11"/>
  <c r="CA99" i="11"/>
  <c r="EB132" i="11" a="1"/>
  <c r="EB132" i="11"/>
  <c r="DW132" i="11" a="1"/>
  <c r="DW132" i="11"/>
  <c r="DZ132" i="11" a="1"/>
  <c r="DZ132" i="11"/>
  <c r="DU132" i="11" a="1"/>
  <c r="DU132" i="11"/>
  <c r="DY132" i="11" a="1"/>
  <c r="DY132" i="11"/>
  <c r="EA132" i="11" a="1"/>
  <c r="EA132" i="11"/>
  <c r="DX132" i="11" a="1"/>
  <c r="DX132" i="11"/>
  <c r="DV132" i="11" a="1"/>
  <c r="DV132" i="11"/>
  <c r="DY368" i="11" a="1"/>
  <c r="DY368" i="11"/>
  <c r="DX368" i="11" a="1"/>
  <c r="DX368" i="11"/>
  <c r="DZ368" i="11" a="1"/>
  <c r="DZ368" i="11"/>
  <c r="DU368" i="11" a="1"/>
  <c r="DU368" i="11"/>
  <c r="EA368" i="11" a="1"/>
  <c r="EA368" i="11"/>
  <c r="DW368" i="11" a="1"/>
  <c r="DW368" i="11"/>
  <c r="EB368" i="11" a="1"/>
  <c r="EB368" i="11"/>
  <c r="DV368" i="11" a="1"/>
  <c r="DV368" i="11"/>
  <c r="CA461" i="11"/>
  <c r="U249" i="11" a="1"/>
  <c r="U249" i="11"/>
  <c r="AB249" i="11"/>
  <c r="BW230" i="11"/>
  <c r="AO230" i="11" a="1"/>
  <c r="AO230" i="11"/>
  <c r="DH344" i="11" a="1"/>
  <c r="DH344" i="11"/>
  <c r="DI344" i="11" a="1"/>
  <c r="DI344" i="11"/>
  <c r="DF344" i="11" a="1"/>
  <c r="DF344" i="11"/>
  <c r="DK344" i="11" a="1"/>
  <c r="DK344" i="11"/>
  <c r="DG344" i="11" a="1"/>
  <c r="DG344" i="11"/>
  <c r="DJ344" i="11" a="1"/>
  <c r="DJ344" i="11"/>
  <c r="AP404" i="11" a="1"/>
  <c r="AP404" i="11"/>
  <c r="AO404" i="11" a="1"/>
  <c r="AO404" i="11"/>
  <c r="AQ404" i="11" a="1"/>
  <c r="AQ404" i="11"/>
  <c r="AR404" i="11" a="1"/>
  <c r="AR404" i="11"/>
  <c r="BW226" i="11"/>
  <c r="AO226" i="11" a="1"/>
  <c r="AO226" i="11"/>
  <c r="AN68" i="11" a="1"/>
  <c r="AN68" i="11"/>
  <c r="BZ68" i="11"/>
  <c r="BV68" i="11"/>
  <c r="BX68" i="11"/>
  <c r="BW68" i="11"/>
  <c r="BY68" i="11"/>
  <c r="DJ288" i="11" a="1"/>
  <c r="DJ288" i="11"/>
  <c r="DI288" i="11" a="1"/>
  <c r="DI288" i="11"/>
  <c r="DF288" i="11" a="1"/>
  <c r="DF288" i="11"/>
  <c r="DH288" i="11" a="1"/>
  <c r="DH288" i="11"/>
  <c r="DK288" i="11" a="1"/>
  <c r="DK288" i="11"/>
  <c r="DG288" i="11" a="1"/>
  <c r="DG288" i="11"/>
  <c r="DZ508" i="11" a="1"/>
  <c r="DZ508" i="11"/>
  <c r="EB508" i="11" a="1"/>
  <c r="EB508" i="11"/>
  <c r="DX508" i="11" a="1"/>
  <c r="DX508" i="11"/>
  <c r="DU508" i="11" a="1"/>
  <c r="DU508" i="11"/>
  <c r="DW508" i="11" a="1"/>
  <c r="DW508" i="11"/>
  <c r="DV508" i="11" a="1"/>
  <c r="DV508" i="11"/>
  <c r="DY508" i="11" a="1"/>
  <c r="DY508" i="11"/>
  <c r="EA508" i="11" a="1"/>
  <c r="EA508" i="11"/>
  <c r="EA68" i="11" a="1"/>
  <c r="EA68" i="11"/>
  <c r="DU68" i="11" a="1"/>
  <c r="DU68" i="11"/>
  <c r="DZ68" i="11" a="1"/>
  <c r="DZ68" i="11"/>
  <c r="EB68" i="11" a="1"/>
  <c r="EB68" i="11"/>
  <c r="DX68" i="11" a="1"/>
  <c r="DX68" i="11"/>
  <c r="DV68" i="11" a="1"/>
  <c r="DV68" i="11"/>
  <c r="DY68" i="11" a="1"/>
  <c r="DY68" i="11"/>
  <c r="DW68" i="11" a="1"/>
  <c r="DW68" i="11"/>
  <c r="AS453" i="11"/>
  <c r="CD453" i="11"/>
  <c r="CE453" i="11"/>
  <c r="CF453" i="11"/>
  <c r="CC453" i="11"/>
  <c r="CG453" i="11"/>
  <c r="DE509" i="11" a="1"/>
  <c r="DE509" i="11"/>
  <c r="DT509" i="11" a="1"/>
  <c r="DT509" i="11"/>
  <c r="DM509" i="11" a="1"/>
  <c r="DM509" i="11"/>
  <c r="CE113" i="11"/>
  <c r="BX428" i="11"/>
  <c r="BY428" i="11"/>
  <c r="BZ428" i="11"/>
  <c r="BW428" i="11"/>
  <c r="BV428" i="11"/>
  <c r="AN132" i="11" a="1"/>
  <c r="AN132" i="11"/>
  <c r="BZ132" i="11"/>
  <c r="BY132" i="11"/>
  <c r="BX132" i="11"/>
  <c r="BW132" i="11"/>
  <c r="BV132" i="11"/>
  <c r="AP372" i="11" a="1"/>
  <c r="AP372" i="11"/>
  <c r="AQ372" i="11" a="1"/>
  <c r="AQ372" i="11"/>
  <c r="AR372" i="11" a="1"/>
  <c r="AR372" i="11"/>
  <c r="AS31" i="11"/>
  <c r="CC31" i="11"/>
  <c r="CH31" i="11"/>
  <c r="AO88" i="11" a="1"/>
  <c r="AO88" i="11"/>
  <c r="DR240" i="11" a="1"/>
  <c r="DR240" i="11"/>
  <c r="DN240" i="11" a="1"/>
  <c r="DN240" i="11"/>
  <c r="DQ240" i="11" a="1"/>
  <c r="DQ240" i="11"/>
  <c r="DO240" i="11" a="1"/>
  <c r="DO240" i="11"/>
  <c r="DP240" i="11" a="1"/>
  <c r="DP240" i="11"/>
  <c r="DJ234" i="11" a="1"/>
  <c r="DJ234" i="11"/>
  <c r="DK234" i="11" a="1"/>
  <c r="DK234" i="11"/>
  <c r="DF234" i="11" a="1"/>
  <c r="DF234" i="11"/>
  <c r="DI234" i="11" a="1"/>
  <c r="DI234" i="11"/>
  <c r="DG234" i="11" a="1"/>
  <c r="DG234" i="11"/>
  <c r="DH234" i="11" a="1"/>
  <c r="DH234" i="11"/>
  <c r="AR362" i="11" a="1"/>
  <c r="AR362" i="11"/>
  <c r="DN148" i="11" a="1"/>
  <c r="DN148" i="11"/>
  <c r="DQ148" i="11" a="1"/>
  <c r="DQ148" i="11"/>
  <c r="DO148" i="11" a="1"/>
  <c r="DO148" i="11"/>
  <c r="DR148" i="11" a="1"/>
  <c r="DR148" i="11"/>
  <c r="DP148" i="11" a="1"/>
  <c r="DP148" i="11"/>
  <c r="F406" i="11" a="1"/>
  <c r="F406" i="11"/>
  <c r="AA406" i="11" a="1"/>
  <c r="AA406" i="11"/>
  <c r="Y408" i="11" a="1"/>
  <c r="Y408" i="11"/>
  <c r="DX236" i="11" a="1"/>
  <c r="DX236" i="11"/>
  <c r="DY236" i="11" a="1"/>
  <c r="DY236" i="11"/>
  <c r="DZ236" i="11" a="1"/>
  <c r="DZ236" i="11"/>
  <c r="DV236" i="11" a="1"/>
  <c r="DV236" i="11"/>
  <c r="DW236" i="11" a="1"/>
  <c r="DW236" i="11"/>
  <c r="EB236" i="11" a="1"/>
  <c r="EB236" i="11"/>
  <c r="EA236" i="11" a="1"/>
  <c r="EA236" i="11"/>
  <c r="DU236" i="11" a="1"/>
  <c r="DU236" i="11"/>
  <c r="BV24" i="11"/>
  <c r="DI22" i="11" a="1"/>
  <c r="DI22" i="11"/>
  <c r="DK22" i="11" a="1"/>
  <c r="DK22" i="11"/>
  <c r="DF22" i="11" a="1"/>
  <c r="DF22" i="11"/>
  <c r="DJ22" i="11" a="1"/>
  <c r="DJ22" i="11"/>
  <c r="DH22" i="11" a="1"/>
  <c r="DH22" i="11"/>
  <c r="DG22" i="11" a="1"/>
  <c r="DG22" i="11"/>
  <c r="BY426" i="11"/>
  <c r="DJ326" i="11" a="1"/>
  <c r="DJ326" i="11"/>
  <c r="DK326" i="11" a="1"/>
  <c r="DK326" i="11"/>
  <c r="DG326" i="11" a="1"/>
  <c r="DG326" i="11"/>
  <c r="DI326" i="11" a="1"/>
  <c r="DI326" i="11"/>
  <c r="DF326" i="11" a="1"/>
  <c r="DF326" i="11"/>
  <c r="DH326" i="11" a="1"/>
  <c r="DH326" i="11"/>
  <c r="CG492" i="11"/>
  <c r="CH13" i="11"/>
  <c r="AS112" i="11"/>
  <c r="CE112" i="11"/>
  <c r="CC112" i="11"/>
  <c r="CF112" i="11"/>
  <c r="CG112" i="11"/>
  <c r="CD112" i="11"/>
  <c r="CH217" i="11"/>
  <c r="AS458" i="11"/>
  <c r="ED458" i="11"/>
  <c r="CG458" i="11"/>
  <c r="CC458" i="11"/>
  <c r="CF458" i="11"/>
  <c r="CE458" i="11"/>
  <c r="CD458" i="11"/>
  <c r="CH163" i="11"/>
  <c r="CH443" i="11"/>
  <c r="CF230" i="11"/>
  <c r="CH69" i="11"/>
  <c r="DJ488" i="11" a="1"/>
  <c r="DJ488" i="11"/>
  <c r="DH488" i="11" a="1"/>
  <c r="DH488" i="11"/>
  <c r="DK488" i="11" a="1"/>
  <c r="DK488" i="11"/>
  <c r="DG488" i="11" a="1"/>
  <c r="DG488" i="11"/>
  <c r="DI488" i="11" a="1"/>
  <c r="DI488" i="11"/>
  <c r="DF488" i="11" a="1"/>
  <c r="DF488" i="11"/>
  <c r="CG347" i="11"/>
  <c r="AR137" i="11" a="1"/>
  <c r="AR137" i="11"/>
  <c r="AQ137" i="11" a="1"/>
  <c r="AQ137" i="11"/>
  <c r="AO137" i="11" a="1"/>
  <c r="AO137" i="11"/>
  <c r="AP137" i="11" a="1"/>
  <c r="AP137" i="11"/>
  <c r="U373" i="11" a="1"/>
  <c r="U373" i="11"/>
  <c r="AB373" i="11"/>
  <c r="CA109" i="11"/>
  <c r="DZ20" i="11" a="1"/>
  <c r="DZ20" i="11"/>
  <c r="DV20" i="11" a="1"/>
  <c r="DV20" i="11"/>
  <c r="DW20" i="11" a="1"/>
  <c r="DW20" i="11"/>
  <c r="DX20" i="11" a="1"/>
  <c r="DX20" i="11"/>
  <c r="EB20" i="11" a="1"/>
  <c r="EB20" i="11"/>
  <c r="EA20" i="11" a="1"/>
  <c r="EA20" i="11"/>
  <c r="DU20" i="11" a="1"/>
  <c r="DU20" i="11"/>
  <c r="DY20" i="11" a="1"/>
  <c r="DY20" i="11"/>
  <c r="AS195" i="11"/>
  <c r="CF195" i="11"/>
  <c r="CC195" i="11"/>
  <c r="CE195" i="11"/>
  <c r="CD195" i="11"/>
  <c r="CG195" i="11"/>
  <c r="DJ500" i="11" a="1"/>
  <c r="DJ500" i="11"/>
  <c r="DI500" i="11" a="1"/>
  <c r="DI500" i="11"/>
  <c r="DF500" i="11" a="1"/>
  <c r="DF500" i="11"/>
  <c r="DH500" i="11" a="1"/>
  <c r="DH500" i="11"/>
  <c r="DK500" i="11" a="1"/>
  <c r="DK500" i="11"/>
  <c r="DG500" i="11" a="1"/>
  <c r="DG500" i="11"/>
  <c r="DG332" i="11" a="1"/>
  <c r="DG332" i="11"/>
  <c r="DK332" i="11" a="1"/>
  <c r="DK332" i="11"/>
  <c r="DJ332" i="11" a="1"/>
  <c r="DJ332" i="11"/>
  <c r="DH332" i="11" a="1"/>
  <c r="DH332" i="11"/>
  <c r="DI332" i="11" a="1"/>
  <c r="DI332" i="11"/>
  <c r="DF332" i="11" a="1"/>
  <c r="DF332" i="11"/>
  <c r="AS485" i="11"/>
  <c r="ED485" i="11"/>
  <c r="CC485" i="11"/>
  <c r="CH335" i="11"/>
  <c r="AN500" i="11" a="1"/>
  <c r="AN500" i="11"/>
  <c r="CA65" i="11"/>
  <c r="DG466" i="11" a="1"/>
  <c r="DG466" i="11"/>
  <c r="DJ466" i="11" a="1"/>
  <c r="DJ466" i="11"/>
  <c r="DK466" i="11" a="1"/>
  <c r="DK466" i="11"/>
  <c r="DH466" i="11" a="1"/>
  <c r="DH466" i="11"/>
  <c r="DF466" i="11" a="1"/>
  <c r="DF466" i="11"/>
  <c r="DI466" i="11" a="1"/>
  <c r="DI466" i="11"/>
  <c r="AS93" i="11"/>
  <c r="CE93" i="11"/>
  <c r="CC93" i="11"/>
  <c r="CD93" i="11"/>
  <c r="CG93" i="11"/>
  <c r="CF93" i="11"/>
  <c r="CH107" i="11"/>
  <c r="DO312" i="11" a="1"/>
  <c r="DO312" i="11"/>
  <c r="DP312" i="11" a="1"/>
  <c r="DP312" i="11"/>
  <c r="DQ312" i="11" a="1"/>
  <c r="DQ312" i="11"/>
  <c r="DR312" i="11" a="1"/>
  <c r="DR312" i="11"/>
  <c r="DN312" i="11" a="1"/>
  <c r="DN312" i="11"/>
  <c r="AS135" i="11"/>
  <c r="CD135" i="11"/>
  <c r="CF135" i="11"/>
  <c r="CG135" i="11"/>
  <c r="CE135" i="11"/>
  <c r="CC135" i="11"/>
  <c r="DJ444" i="11" a="1"/>
  <c r="DJ444" i="11"/>
  <c r="DG444" i="11" a="1"/>
  <c r="DG444" i="11"/>
  <c r="DI444" i="11" a="1"/>
  <c r="DI444" i="11"/>
  <c r="DH444" i="11" a="1"/>
  <c r="DH444" i="11"/>
  <c r="DK444" i="11" a="1"/>
  <c r="DK444" i="11"/>
  <c r="DF444" i="11" a="1"/>
  <c r="DF444" i="11"/>
  <c r="AS492" i="11"/>
  <c r="CC492" i="11"/>
  <c r="BJ12" i="11"/>
  <c r="AQ206" i="11" a="1"/>
  <c r="AQ206" i="11"/>
  <c r="DI330" i="11" a="1"/>
  <c r="DI330" i="11"/>
  <c r="DG330" i="11" a="1"/>
  <c r="DG330" i="11"/>
  <c r="DK330" i="11" a="1"/>
  <c r="DK330" i="11"/>
  <c r="DH330" i="11" a="1"/>
  <c r="DH330" i="11"/>
  <c r="DJ330" i="11" a="1"/>
  <c r="DJ330" i="11"/>
  <c r="DF330" i="11" a="1"/>
  <c r="DF330" i="11"/>
  <c r="CG487" i="11"/>
  <c r="DQ366" i="11" a="1"/>
  <c r="DQ366" i="11"/>
  <c r="DO366" i="11" a="1"/>
  <c r="DO366" i="11"/>
  <c r="DN366" i="11" a="1"/>
  <c r="DN366" i="11"/>
  <c r="DR366" i="11" a="1"/>
  <c r="DR366" i="11"/>
  <c r="DP366" i="11" a="1"/>
  <c r="DP366" i="11"/>
  <c r="DX454" i="11" a="1"/>
  <c r="DX454" i="11"/>
  <c r="DZ454" i="11" a="1"/>
  <c r="DZ454" i="11"/>
  <c r="DW454" i="11" a="1"/>
  <c r="DW454" i="11"/>
  <c r="DU454" i="11" a="1"/>
  <c r="DU454" i="11"/>
  <c r="DY454" i="11" a="1"/>
  <c r="DY454" i="11"/>
  <c r="EA454" i="11" a="1"/>
  <c r="EA454" i="11"/>
  <c r="EB454" i="11" a="1"/>
  <c r="EB454" i="11"/>
  <c r="DV454" i="11" a="1"/>
  <c r="DV454" i="11"/>
  <c r="T138" i="11" a="1"/>
  <c r="T138" i="11"/>
  <c r="G138" i="11" a="1"/>
  <c r="G138" i="11"/>
  <c r="H138" i="11" a="1"/>
  <c r="H138" i="11"/>
  <c r="DH194" i="11" a="1"/>
  <c r="DH194" i="11"/>
  <c r="DG194" i="11" a="1"/>
  <c r="DG194" i="11"/>
  <c r="DI194" i="11" a="1"/>
  <c r="DI194" i="11"/>
  <c r="DJ194" i="11" a="1"/>
  <c r="DJ194" i="11"/>
  <c r="DK194" i="11" a="1"/>
  <c r="DK194" i="11"/>
  <c r="DF194" i="11" a="1"/>
  <c r="DF194" i="11"/>
  <c r="DE202" i="11" a="1"/>
  <c r="DE202" i="11"/>
  <c r="DT202" i="11" a="1"/>
  <c r="DT202" i="11"/>
  <c r="DM202" i="11" a="1"/>
  <c r="DM202" i="11"/>
  <c r="CG322" i="11"/>
  <c r="BX348" i="11"/>
  <c r="AP348" i="11" a="1"/>
  <c r="AP348" i="11"/>
  <c r="AR466" i="11" a="1"/>
  <c r="AR466" i="11"/>
  <c r="BZ466" i="11"/>
  <c r="DZ244" i="11" a="1"/>
  <c r="DZ244" i="11"/>
  <c r="DV244" i="11" a="1"/>
  <c r="DV244" i="11"/>
  <c r="DY244" i="11" a="1"/>
  <c r="DY244" i="11"/>
  <c r="DX244" i="11" a="1"/>
  <c r="DX244" i="11"/>
  <c r="DU244" i="11" a="1"/>
  <c r="DU244" i="11"/>
  <c r="DW244" i="11" a="1"/>
  <c r="DW244" i="11"/>
  <c r="EB244" i="11" a="1"/>
  <c r="EB244" i="11"/>
  <c r="EA244" i="11" a="1"/>
  <c r="EA244" i="11"/>
  <c r="DO106" i="11" a="1"/>
  <c r="DO106" i="11"/>
  <c r="DQ106" i="11" a="1"/>
  <c r="DQ106" i="11"/>
  <c r="DR106" i="11" a="1"/>
  <c r="DR106" i="11"/>
  <c r="DP106" i="11" a="1"/>
  <c r="DP106" i="11"/>
  <c r="DN106" i="11" a="1"/>
  <c r="DN106" i="11"/>
  <c r="CH119" i="11"/>
  <c r="AA158" i="11" a="1"/>
  <c r="AA158" i="11"/>
  <c r="F158" i="11" a="1"/>
  <c r="F158" i="11"/>
  <c r="Y160" i="11" a="1"/>
  <c r="Y160" i="11"/>
  <c r="DN122" i="11" a="1"/>
  <c r="DN122" i="11"/>
  <c r="DP122" i="11" a="1"/>
  <c r="DP122" i="11"/>
  <c r="DO122" i="11" a="1"/>
  <c r="DO122" i="11"/>
  <c r="DR122" i="11" a="1"/>
  <c r="DR122" i="11"/>
  <c r="DQ122" i="11" a="1"/>
  <c r="DQ122" i="11"/>
  <c r="AY22" i="11"/>
  <c r="BF22" i="11"/>
  <c r="DH92" i="11" a="1"/>
  <c r="DH92" i="11"/>
  <c r="DJ92" i="11" a="1"/>
  <c r="DJ92" i="11"/>
  <c r="DF92" i="11" a="1"/>
  <c r="DF92" i="11"/>
  <c r="DI92" i="11" a="1"/>
  <c r="DI92" i="11"/>
  <c r="DG92" i="11" a="1"/>
  <c r="DG92" i="11"/>
  <c r="DK92" i="11" a="1"/>
  <c r="DK92" i="11"/>
  <c r="DN506" i="11" a="1"/>
  <c r="DN506" i="11"/>
  <c r="DO506" i="11" a="1"/>
  <c r="DO506" i="11"/>
  <c r="DR506" i="11" a="1"/>
  <c r="DR506" i="11"/>
  <c r="DP506" i="11" a="1"/>
  <c r="DP506" i="11"/>
  <c r="DQ506" i="11" a="1"/>
  <c r="DQ506" i="11"/>
  <c r="AS476" i="11"/>
  <c r="ED476" i="11"/>
  <c r="CD476" i="11"/>
  <c r="CF476" i="11"/>
  <c r="CC476" i="11"/>
  <c r="CG476" i="11"/>
  <c r="CE476" i="11"/>
  <c r="DQ50" i="11" a="1"/>
  <c r="DQ50" i="11"/>
  <c r="DP50" i="11" a="1"/>
  <c r="DP50" i="11"/>
  <c r="DO50" i="11" a="1"/>
  <c r="DO50" i="11"/>
  <c r="DR50" i="11" a="1"/>
  <c r="DR50" i="11"/>
  <c r="DN50" i="11" a="1"/>
  <c r="DN50" i="11"/>
  <c r="CE351" i="11"/>
  <c r="AS212" i="11"/>
  <c r="CF212" i="11"/>
  <c r="CG212" i="11"/>
  <c r="CC212" i="11"/>
  <c r="CD212" i="11"/>
  <c r="CE212" i="11"/>
  <c r="DW324" i="11" a="1"/>
  <c r="DW324" i="11"/>
  <c r="DU324" i="11" a="1"/>
  <c r="DU324" i="11"/>
  <c r="EA324" i="11" a="1"/>
  <c r="EA324" i="11"/>
  <c r="EB324" i="11" a="1"/>
  <c r="EB324" i="11"/>
  <c r="DX324" i="11" a="1"/>
  <c r="DX324" i="11"/>
  <c r="DY324" i="11" a="1"/>
  <c r="DY324" i="11"/>
  <c r="DV324" i="11" a="1"/>
  <c r="DV324" i="11"/>
  <c r="DZ324" i="11" a="1"/>
  <c r="DZ324" i="11"/>
  <c r="G203" i="11" a="1"/>
  <c r="G203" i="11"/>
  <c r="T203" i="11" a="1"/>
  <c r="T203" i="11"/>
  <c r="H203" i="11" a="1"/>
  <c r="H203" i="11"/>
  <c r="DZ130" i="11" a="1"/>
  <c r="DZ130" i="11"/>
  <c r="DV130" i="11" a="1"/>
  <c r="DV130" i="11"/>
  <c r="DW130" i="11" a="1"/>
  <c r="DW130" i="11"/>
  <c r="DU130" i="11" a="1"/>
  <c r="DU130" i="11"/>
  <c r="EB130" i="11" a="1"/>
  <c r="EB130" i="11"/>
  <c r="DY130" i="11" a="1"/>
  <c r="DY130" i="11"/>
  <c r="DX130" i="11" a="1"/>
  <c r="DX130" i="11"/>
  <c r="EA130" i="11" a="1"/>
  <c r="EA130" i="11"/>
  <c r="CG229" i="11"/>
  <c r="CD319" i="11"/>
  <c r="CA115" i="11"/>
  <c r="CA57" i="11"/>
  <c r="AS131" i="11"/>
  <c r="CC131" i="11"/>
  <c r="CE131" i="11"/>
  <c r="CG131" i="11"/>
  <c r="CD131" i="11"/>
  <c r="CF131" i="11"/>
  <c r="DF176" i="11" a="1"/>
  <c r="DF176" i="11"/>
  <c r="DJ176" i="11" a="1"/>
  <c r="DJ176" i="11"/>
  <c r="DG176" i="11" a="1"/>
  <c r="DG176" i="11"/>
  <c r="DK176" i="11" a="1"/>
  <c r="DK176" i="11"/>
  <c r="DI176" i="11" a="1"/>
  <c r="DI176" i="11"/>
  <c r="DH176" i="11" a="1"/>
  <c r="DH176" i="11"/>
  <c r="CA171" i="11"/>
  <c r="DX216" i="11" a="1"/>
  <c r="DX216" i="11"/>
  <c r="DV216" i="11" a="1"/>
  <c r="DV216" i="11"/>
  <c r="DU216" i="11" a="1"/>
  <c r="DU216" i="11"/>
  <c r="DW216" i="11" a="1"/>
  <c r="DW216" i="11"/>
  <c r="DY216" i="11" a="1"/>
  <c r="DY216" i="11"/>
  <c r="EA216" i="11" a="1"/>
  <c r="EA216" i="11"/>
  <c r="DZ216" i="11" a="1"/>
  <c r="DZ216" i="11"/>
  <c r="EB216" i="11" a="1"/>
  <c r="EB216" i="11"/>
  <c r="BW181" i="11"/>
  <c r="BX181" i="11"/>
  <c r="AN181" i="11" a="1"/>
  <c r="AN181" i="11"/>
  <c r="BY181" i="11"/>
  <c r="BZ181" i="11"/>
  <c r="DO178" i="11" a="1"/>
  <c r="DO178" i="11"/>
  <c r="DN178" i="11" a="1"/>
  <c r="DN178" i="11"/>
  <c r="DQ178" i="11" a="1"/>
  <c r="DQ178" i="11"/>
  <c r="DR178" i="11" a="1"/>
  <c r="DR178" i="11"/>
  <c r="DP178" i="11" a="1"/>
  <c r="DP178" i="11"/>
  <c r="DP432" i="11" a="1"/>
  <c r="DP432" i="11"/>
  <c r="DN432" i="11" a="1"/>
  <c r="DN432" i="11"/>
  <c r="DO432" i="11" a="1"/>
  <c r="DO432" i="11"/>
  <c r="DQ432" i="11" a="1"/>
  <c r="DQ432" i="11"/>
  <c r="DR432" i="11" a="1"/>
  <c r="DR432" i="11"/>
  <c r="AS91" i="11"/>
  <c r="CF91" i="11"/>
  <c r="CE91" i="11"/>
  <c r="CC91" i="11"/>
  <c r="CD91" i="11"/>
  <c r="CG91" i="11"/>
  <c r="AS23" i="11"/>
  <c r="CC23" i="11"/>
  <c r="AP490" i="11" a="1"/>
  <c r="AP490" i="11"/>
  <c r="CE147" i="11"/>
  <c r="AS474" i="11"/>
  <c r="ED474" i="11"/>
  <c r="CC474" i="11"/>
  <c r="CD474" i="11"/>
  <c r="CE474" i="11"/>
  <c r="CF474" i="11"/>
  <c r="CG474" i="11"/>
  <c r="BX194" i="11"/>
  <c r="BZ194" i="11"/>
  <c r="BW194" i="11"/>
  <c r="BY194" i="11"/>
  <c r="BV194" i="11"/>
  <c r="AS95" i="11"/>
  <c r="CG95" i="11"/>
  <c r="CF95" i="11"/>
  <c r="CD95" i="11"/>
  <c r="CC95" i="11"/>
  <c r="CE95" i="11"/>
  <c r="BX230" i="11"/>
  <c r="AP230" i="11" a="1"/>
  <c r="AP230" i="11"/>
  <c r="EA110" i="11" a="1"/>
  <c r="EA110" i="11"/>
  <c r="DW110" i="11" a="1"/>
  <c r="DW110" i="11"/>
  <c r="DX110" i="11" a="1"/>
  <c r="DX110" i="11"/>
  <c r="DU110" i="11" a="1"/>
  <c r="DU110" i="11"/>
  <c r="DY110" i="11" a="1"/>
  <c r="DY110" i="11"/>
  <c r="DV110" i="11" a="1"/>
  <c r="DV110" i="11"/>
  <c r="EB110" i="11" a="1"/>
  <c r="EB110" i="11"/>
  <c r="DZ110" i="11" a="1"/>
  <c r="DZ110" i="11"/>
  <c r="AS293" i="11"/>
  <c r="CC293" i="11"/>
  <c r="BX326" i="11"/>
  <c r="AP326" i="11" a="1"/>
  <c r="AP326" i="11"/>
  <c r="AS367" i="11"/>
  <c r="CG367" i="11"/>
  <c r="CD367" i="11"/>
  <c r="CC367" i="11"/>
  <c r="CF367" i="11"/>
  <c r="CE367" i="11"/>
  <c r="BW244" i="11"/>
  <c r="DY24" i="11" a="1"/>
  <c r="DY24" i="11"/>
  <c r="DU24" i="11" a="1"/>
  <c r="DU24" i="11"/>
  <c r="DZ24" i="11" a="1"/>
  <c r="DZ24" i="11"/>
  <c r="DV24" i="11" a="1"/>
  <c r="DV24" i="11"/>
  <c r="DW24" i="11" a="1"/>
  <c r="DW24" i="11"/>
  <c r="EB24" i="11" a="1"/>
  <c r="EB24" i="11"/>
  <c r="EA24" i="11" a="1"/>
  <c r="EA24" i="11"/>
  <c r="DX24" i="11" a="1"/>
  <c r="DX24" i="11"/>
  <c r="CA63" i="11"/>
  <c r="AP352" i="11" a="1"/>
  <c r="AP352" i="11"/>
  <c r="CA355" i="11"/>
  <c r="AN358" i="11" a="1"/>
  <c r="AN358" i="11"/>
  <c r="AS479" i="11"/>
  <c r="CE479" i="11"/>
  <c r="CF479" i="11"/>
  <c r="CG479" i="11"/>
  <c r="CC479" i="11"/>
  <c r="CD479" i="11"/>
  <c r="DZ338" i="11" a="1"/>
  <c r="DZ338" i="11"/>
  <c r="DX338" i="11" a="1"/>
  <c r="DX338" i="11"/>
  <c r="EA338" i="11" a="1"/>
  <c r="EA338" i="11"/>
  <c r="DV338" i="11" a="1"/>
  <c r="DV338" i="11"/>
  <c r="DW338" i="11" a="1"/>
  <c r="DW338" i="11"/>
  <c r="DY338" i="11" a="1"/>
  <c r="DY338" i="11"/>
  <c r="DU338" i="11" a="1"/>
  <c r="DU338" i="11"/>
  <c r="EB338" i="11" a="1"/>
  <c r="EB338" i="11"/>
  <c r="AN192" i="11" a="1"/>
  <c r="AN192" i="11"/>
  <c r="BV192" i="11"/>
  <c r="CA192" i="11"/>
  <c r="BV338" i="11"/>
  <c r="DJ124" i="11" a="1"/>
  <c r="DJ124" i="11"/>
  <c r="DK124" i="11" a="1"/>
  <c r="DK124" i="11"/>
  <c r="DG124" i="11" a="1"/>
  <c r="DG124" i="11"/>
  <c r="DH124" i="11" a="1"/>
  <c r="DH124" i="11"/>
  <c r="DF124" i="11" a="1"/>
  <c r="DF124" i="11"/>
  <c r="DI124" i="11" a="1"/>
  <c r="DI124" i="11"/>
  <c r="AO288" i="11" a="1"/>
  <c r="AO288" i="11"/>
  <c r="U291" i="11" a="1"/>
  <c r="U291" i="11"/>
  <c r="AB291" i="11"/>
  <c r="DE429" i="11" a="1"/>
  <c r="DE429" i="11"/>
  <c r="DT429" i="11" a="1"/>
  <c r="DT429" i="11"/>
  <c r="DM429" i="11" a="1"/>
  <c r="DM429" i="11"/>
  <c r="DY494" i="11" a="1"/>
  <c r="DY494" i="11"/>
  <c r="DX494" i="11" a="1"/>
  <c r="DX494" i="11"/>
  <c r="DU494" i="11" a="1"/>
  <c r="DU494" i="11"/>
  <c r="DW494" i="11" a="1"/>
  <c r="DW494" i="11"/>
  <c r="DZ494" i="11" a="1"/>
  <c r="DZ494" i="11"/>
  <c r="EB494" i="11" a="1"/>
  <c r="EB494" i="11"/>
  <c r="EA494" i="11" a="1"/>
  <c r="EA494" i="11"/>
  <c r="DV494" i="11" a="1"/>
  <c r="DV494" i="11"/>
  <c r="AN44" i="11" a="1"/>
  <c r="AN44" i="11"/>
  <c r="AP44" i="11" a="1"/>
  <c r="AP44" i="11"/>
  <c r="AR44" i="11" a="1"/>
  <c r="AR44" i="11"/>
  <c r="AO44" i="11" a="1"/>
  <c r="AO44" i="11"/>
  <c r="AQ44" i="11" a="1"/>
  <c r="AQ44" i="11"/>
  <c r="CD147" i="11"/>
  <c r="CE325" i="11"/>
  <c r="AS441" i="11"/>
  <c r="CF441" i="11"/>
  <c r="CD441" i="11"/>
  <c r="CC441" i="11"/>
  <c r="CG441" i="11"/>
  <c r="CE441" i="11"/>
  <c r="CG353" i="11"/>
  <c r="BV110" i="11"/>
  <c r="CG489" i="11"/>
  <c r="BY226" i="11"/>
  <c r="AQ226" i="11" a="1"/>
  <c r="AQ226" i="11"/>
  <c r="CG118" i="11"/>
  <c r="AS72" i="11"/>
  <c r="CF72" i="11"/>
  <c r="CE72" i="11"/>
  <c r="CC72" i="11"/>
  <c r="CD72" i="11"/>
  <c r="CG72" i="11"/>
  <c r="AS79" i="11"/>
  <c r="CC79" i="11"/>
  <c r="CH79" i="11"/>
  <c r="AS343" i="11"/>
  <c r="ED343" i="11"/>
  <c r="CG343" i="11"/>
  <c r="CD343" i="11"/>
  <c r="CE343" i="11"/>
  <c r="CF343" i="11"/>
  <c r="CC343" i="11"/>
  <c r="BY24" i="11"/>
  <c r="AN360" i="11" a="1"/>
  <c r="AN360" i="11"/>
  <c r="BV360" i="11"/>
  <c r="BW360" i="11"/>
  <c r="BY360" i="11"/>
  <c r="BX360" i="11"/>
  <c r="BZ360" i="11"/>
  <c r="CA100" i="11"/>
  <c r="DW66" i="11" a="1"/>
  <c r="DW66" i="11"/>
  <c r="DY66" i="11" a="1"/>
  <c r="DY66" i="11"/>
  <c r="DX66" i="11" a="1"/>
  <c r="DX66" i="11"/>
  <c r="EA66" i="11" a="1"/>
  <c r="EA66" i="11"/>
  <c r="DU66" i="11" a="1"/>
  <c r="DU66" i="11"/>
  <c r="DV66" i="11" a="1"/>
  <c r="DV66" i="11"/>
  <c r="EB66" i="11" a="1"/>
  <c r="EB66" i="11"/>
  <c r="DZ66" i="11" a="1"/>
  <c r="DZ66" i="11"/>
  <c r="DO360" i="11" a="1"/>
  <c r="DO360" i="11"/>
  <c r="DR360" i="11" a="1"/>
  <c r="DR360" i="11"/>
  <c r="DN360" i="11" a="1"/>
  <c r="DN360" i="11"/>
  <c r="DQ360" i="11" a="1"/>
  <c r="DQ360" i="11"/>
  <c r="DP360" i="11" a="1"/>
  <c r="DP360" i="11"/>
  <c r="DQ490" i="11" a="1"/>
  <c r="DQ490" i="11"/>
  <c r="DO490" i="11" a="1"/>
  <c r="DO490" i="11"/>
  <c r="DP490" i="11" a="1"/>
  <c r="DP490" i="11"/>
  <c r="DR490" i="11" a="1"/>
  <c r="DR490" i="11"/>
  <c r="DN490" i="11" a="1"/>
  <c r="DN490" i="11"/>
  <c r="CA233" i="11"/>
  <c r="DK88" i="11" a="1"/>
  <c r="DK88" i="11"/>
  <c r="DJ88" i="11" a="1"/>
  <c r="DJ88" i="11"/>
  <c r="DF88" i="11" a="1"/>
  <c r="DF88" i="11"/>
  <c r="DH88" i="11" a="1"/>
  <c r="DH88" i="11"/>
  <c r="DG88" i="11" a="1"/>
  <c r="DG88" i="11"/>
  <c r="DI88" i="11" a="1"/>
  <c r="DI88" i="11"/>
  <c r="CA455" i="11"/>
  <c r="T45" i="11" a="1"/>
  <c r="T45" i="11"/>
  <c r="G45" i="11" a="1"/>
  <c r="G45" i="11"/>
  <c r="H45" i="11" a="1"/>
  <c r="H45" i="11"/>
  <c r="AS339" i="11"/>
  <c r="ED339" i="11"/>
  <c r="CC339" i="11"/>
  <c r="CG339" i="11"/>
  <c r="CD339" i="11"/>
  <c r="CE339" i="11"/>
  <c r="CF339" i="11"/>
  <c r="DP132" i="11" a="1"/>
  <c r="DP132" i="11"/>
  <c r="DN132" i="11" a="1"/>
  <c r="DN132" i="11"/>
  <c r="DO132" i="11" a="1"/>
  <c r="DO132" i="11"/>
  <c r="DR132" i="11" a="1"/>
  <c r="DR132" i="11"/>
  <c r="DQ132" i="11" a="1"/>
  <c r="DQ132" i="11"/>
  <c r="CG293" i="11"/>
  <c r="CH187" i="11"/>
  <c r="BV362" i="11"/>
  <c r="CA362" i="11"/>
  <c r="AR445" i="11" a="1"/>
  <c r="AR445" i="11"/>
  <c r="AP445" i="11" a="1"/>
  <c r="AP445" i="11"/>
  <c r="AO445" i="11" a="1"/>
  <c r="AO445" i="11"/>
  <c r="AQ445" i="11" a="1"/>
  <c r="AQ445" i="11"/>
  <c r="DN14" i="11" a="1"/>
  <c r="DN14" i="11"/>
  <c r="DO14" i="11" a="1"/>
  <c r="DO14" i="11"/>
  <c r="DR14" i="11" a="1"/>
  <c r="DR14" i="11"/>
  <c r="DP14" i="11" a="1"/>
  <c r="DP14" i="11"/>
  <c r="DQ14" i="11" a="1"/>
  <c r="DQ14" i="11"/>
  <c r="DN344" i="11" a="1"/>
  <c r="DN344" i="11"/>
  <c r="DR344" i="11" a="1"/>
  <c r="DR344" i="11"/>
  <c r="DO344" i="11" a="1"/>
  <c r="DO344" i="11"/>
  <c r="DQ344" i="11" a="1"/>
  <c r="DQ344" i="11"/>
  <c r="DP344" i="11" a="1"/>
  <c r="DP344" i="11"/>
  <c r="CA26" i="11"/>
  <c r="BW178" i="11"/>
  <c r="BV178" i="11"/>
  <c r="BX178" i="11"/>
  <c r="BY178" i="11"/>
  <c r="BZ178" i="11"/>
  <c r="AN178" i="11" a="1"/>
  <c r="AN178" i="11"/>
  <c r="DP452" i="11" a="1"/>
  <c r="DP452" i="11"/>
  <c r="DN452" i="11" a="1"/>
  <c r="DN452" i="11"/>
  <c r="DO452" i="11" a="1"/>
  <c r="DO452" i="11"/>
  <c r="DQ452" i="11" a="1"/>
  <c r="DQ452" i="11"/>
  <c r="DR452" i="11" a="1"/>
  <c r="DR452" i="11"/>
  <c r="CG317" i="11"/>
  <c r="BV238" i="11"/>
  <c r="BZ238" i="11"/>
  <c r="BW238" i="11"/>
  <c r="BX238" i="11"/>
  <c r="BY238" i="11"/>
  <c r="AN238" i="11" a="1"/>
  <c r="AN238" i="11"/>
  <c r="AS66" i="11"/>
  <c r="CF66" i="11"/>
  <c r="CG66" i="11"/>
  <c r="CD66" i="11"/>
  <c r="CE66" i="11"/>
  <c r="CC66" i="11"/>
  <c r="DP508" i="11" a="1"/>
  <c r="DP508" i="11"/>
  <c r="DR508" i="11" a="1"/>
  <c r="DR508" i="11"/>
  <c r="DQ508" i="11" a="1"/>
  <c r="DQ508" i="11"/>
  <c r="DN508" i="11" a="1"/>
  <c r="DN508" i="11"/>
  <c r="DO508" i="11" a="1"/>
  <c r="DO508" i="11"/>
  <c r="BL21" i="11"/>
  <c r="EB424" i="11" a="1"/>
  <c r="EB424" i="11"/>
  <c r="DU424" i="11" a="1"/>
  <c r="DU424" i="11"/>
  <c r="DV424" i="11" a="1"/>
  <c r="DV424" i="11"/>
  <c r="DW424" i="11" a="1"/>
  <c r="DW424" i="11"/>
  <c r="DZ424" i="11" a="1"/>
  <c r="DZ424" i="11"/>
  <c r="DY424" i="11" a="1"/>
  <c r="DY424" i="11"/>
  <c r="EA424" i="11" a="1"/>
  <c r="EA424" i="11"/>
  <c r="DX424" i="11" a="1"/>
  <c r="DX424" i="11"/>
  <c r="AS337" i="11"/>
  <c r="ED337" i="11"/>
  <c r="CC337" i="11"/>
  <c r="CF337" i="11"/>
  <c r="CD337" i="11"/>
  <c r="CG337" i="11"/>
  <c r="CE337" i="11"/>
  <c r="CA199" i="11"/>
  <c r="CF23" i="11"/>
  <c r="AS251" i="11"/>
  <c r="CD251" i="11"/>
  <c r="CE251" i="11"/>
  <c r="CF251" i="11"/>
  <c r="CC251" i="11"/>
  <c r="CG251" i="11"/>
  <c r="CF47" i="11"/>
  <c r="AQ88" i="11" a="1"/>
  <c r="AQ88" i="11"/>
  <c r="CA471" i="11"/>
  <c r="DJ240" i="11" a="1"/>
  <c r="DJ240" i="11"/>
  <c r="DF240" i="11" a="1"/>
  <c r="DF240" i="11"/>
  <c r="DI240" i="11" a="1"/>
  <c r="DI240" i="11"/>
  <c r="DG240" i="11" a="1"/>
  <c r="DG240" i="11"/>
  <c r="DH240" i="11" a="1"/>
  <c r="DH240" i="11"/>
  <c r="DK240" i="11" a="1"/>
  <c r="DK240" i="11"/>
  <c r="CA193" i="11"/>
  <c r="EA234" i="11" a="1"/>
  <c r="EA234" i="11"/>
  <c r="EB234" i="11" a="1"/>
  <c r="EB234" i="11"/>
  <c r="DU234" i="11" a="1"/>
  <c r="DU234" i="11"/>
  <c r="DY234" i="11" a="1"/>
  <c r="DY234" i="11"/>
  <c r="DW234" i="11" a="1"/>
  <c r="DW234" i="11"/>
  <c r="DZ234" i="11" a="1"/>
  <c r="DZ234" i="11"/>
  <c r="DX234" i="11" a="1"/>
  <c r="DX234" i="11"/>
  <c r="DV234" i="11" a="1"/>
  <c r="DV234" i="11"/>
  <c r="CF61" i="11"/>
  <c r="DJ148" i="11" a="1"/>
  <c r="DJ148" i="11"/>
  <c r="DK148" i="11" a="1"/>
  <c r="DK148" i="11"/>
  <c r="DG148" i="11" a="1"/>
  <c r="DG148" i="11"/>
  <c r="DF148" i="11" a="1"/>
  <c r="DF148" i="11"/>
  <c r="DH148" i="11" a="1"/>
  <c r="DH148" i="11"/>
  <c r="DI148" i="11" a="1"/>
  <c r="DI148" i="11"/>
  <c r="AN480" i="11" a="1"/>
  <c r="AN480" i="11"/>
  <c r="BZ480" i="11"/>
  <c r="BX480" i="11"/>
  <c r="BV480" i="11"/>
  <c r="BY480" i="11"/>
  <c r="BW480" i="11"/>
  <c r="CA433" i="11"/>
  <c r="T405" i="11" a="1"/>
  <c r="T405" i="11"/>
  <c r="G405" i="11" a="1"/>
  <c r="G405" i="11"/>
  <c r="H405" i="11" a="1"/>
  <c r="H405" i="11"/>
  <c r="CF126" i="11"/>
  <c r="CA481" i="11"/>
  <c r="BL17" i="11"/>
  <c r="DF236" i="11" a="1"/>
  <c r="DF236" i="11"/>
  <c r="DI236" i="11" a="1"/>
  <c r="DI236" i="11"/>
  <c r="DG236" i="11" a="1"/>
  <c r="DG236" i="11"/>
  <c r="DK236" i="11" a="1"/>
  <c r="DK236" i="11"/>
  <c r="DH236" i="11" a="1"/>
  <c r="DH236" i="11"/>
  <c r="DJ236" i="11" a="1"/>
  <c r="DJ236" i="11"/>
  <c r="BW24" i="11"/>
  <c r="DW226" i="11" a="1"/>
  <c r="DW226" i="11"/>
  <c r="EA226" i="11" a="1"/>
  <c r="EA226" i="11"/>
  <c r="DX226" i="11" a="1"/>
  <c r="DX226" i="11"/>
  <c r="EB226" i="11" a="1"/>
  <c r="EB226" i="11"/>
  <c r="DY226" i="11" a="1"/>
  <c r="DY226" i="11"/>
  <c r="DZ226" i="11" a="1"/>
  <c r="DZ226" i="11"/>
  <c r="DU226" i="11" a="1"/>
  <c r="DU226" i="11"/>
  <c r="DV226" i="11" a="1"/>
  <c r="DV226" i="11"/>
  <c r="DW22" i="11" a="1"/>
  <c r="DW22" i="11"/>
  <c r="EB22" i="11" a="1"/>
  <c r="EB22" i="11"/>
  <c r="DZ22" i="11" a="1"/>
  <c r="DZ22" i="11"/>
  <c r="EA22" i="11" a="1"/>
  <c r="EA22" i="11"/>
  <c r="DV22" i="11" a="1"/>
  <c r="DV22" i="11"/>
  <c r="DX22" i="11" a="1"/>
  <c r="DX22" i="11"/>
  <c r="DY22" i="11" a="1"/>
  <c r="DY22" i="11"/>
  <c r="DU22" i="11" a="1"/>
  <c r="DU22" i="11"/>
  <c r="BX426" i="11"/>
  <c r="DR326" i="11" a="1"/>
  <c r="DR326" i="11"/>
  <c r="DP326" i="11" a="1"/>
  <c r="DP326" i="11"/>
  <c r="DQ326" i="11" a="1"/>
  <c r="DQ326" i="11"/>
  <c r="DO326" i="11" a="1"/>
  <c r="DO326" i="11"/>
  <c r="DN326" i="11" a="1"/>
  <c r="DN326" i="11"/>
  <c r="AS147" i="11"/>
  <c r="CH175" i="11"/>
  <c r="CH301" i="11"/>
  <c r="CH227" i="11"/>
  <c r="CH143" i="11"/>
  <c r="AS338" i="11"/>
  <c r="ED338" i="11"/>
  <c r="CF338" i="11"/>
  <c r="CG338" i="11"/>
  <c r="CD338" i="11"/>
  <c r="CC338" i="11"/>
  <c r="CE338" i="11"/>
  <c r="CF345" i="11"/>
  <c r="AS321" i="11"/>
  <c r="CC321" i="11"/>
  <c r="CF225" i="11"/>
  <c r="AP390" i="11" a="1"/>
  <c r="AP390" i="11"/>
  <c r="AR390" i="11" a="1"/>
  <c r="AR390" i="11"/>
  <c r="AO390" i="11" a="1"/>
  <c r="AO390" i="11"/>
  <c r="AQ390" i="11" a="1"/>
  <c r="AQ390" i="11"/>
  <c r="CA307" i="11"/>
  <c r="AW14" i="11"/>
  <c r="BD14" i="11"/>
  <c r="DN192" i="11" a="1"/>
  <c r="DN192" i="11"/>
  <c r="DQ192" i="11" a="1"/>
  <c r="DQ192" i="11"/>
  <c r="DR192" i="11" a="1"/>
  <c r="DR192" i="11"/>
  <c r="DP192" i="11" a="1"/>
  <c r="DP192" i="11"/>
  <c r="DO192" i="11" a="1"/>
  <c r="DO192" i="11"/>
  <c r="DW112" i="11" a="1"/>
  <c r="DW112" i="11"/>
  <c r="DV112" i="11" a="1"/>
  <c r="DV112" i="11"/>
  <c r="DZ112" i="11" a="1"/>
  <c r="DZ112" i="11"/>
  <c r="DX112" i="11" a="1"/>
  <c r="DX112" i="11"/>
  <c r="DU112" i="11" a="1"/>
  <c r="DU112" i="11"/>
  <c r="DY112" i="11" a="1"/>
  <c r="DY112" i="11"/>
  <c r="EB112" i="11" a="1"/>
  <c r="EB112" i="11"/>
  <c r="EA112" i="11" a="1"/>
  <c r="EA112" i="11"/>
  <c r="AN370" i="11" a="1"/>
  <c r="AN370" i="11"/>
  <c r="BV370" i="11"/>
  <c r="BX370" i="11"/>
  <c r="BZ370" i="11"/>
  <c r="BY370" i="11"/>
  <c r="BW370" i="11"/>
  <c r="BY506" i="11"/>
  <c r="BV506" i="11"/>
  <c r="BZ506" i="11"/>
  <c r="BW506" i="11"/>
  <c r="BX506" i="11"/>
  <c r="DP218" i="11" a="1"/>
  <c r="DP218" i="11"/>
  <c r="DR218" i="11" a="1"/>
  <c r="DR218" i="11"/>
  <c r="DN218" i="11" a="1"/>
  <c r="DN218" i="11"/>
  <c r="DQ218" i="11" a="1"/>
  <c r="DQ218" i="11"/>
  <c r="DO218" i="11" a="1"/>
  <c r="DO218" i="11"/>
  <c r="DG70" i="11" a="1"/>
  <c r="DG70" i="11"/>
  <c r="DJ70" i="11" a="1"/>
  <c r="DJ70" i="11"/>
  <c r="DK70" i="11" a="1"/>
  <c r="DK70" i="11"/>
  <c r="DH70" i="11" a="1"/>
  <c r="DH70" i="11"/>
  <c r="DF70" i="11" a="1"/>
  <c r="DF70" i="11"/>
  <c r="DI70" i="11" a="1"/>
  <c r="DI70" i="11"/>
  <c r="CA463" i="11"/>
  <c r="CC216" i="11"/>
  <c r="DH304" i="11" a="1"/>
  <c r="DH304" i="11"/>
  <c r="DK304" i="11" a="1"/>
  <c r="DK304" i="11"/>
  <c r="DF304" i="11" a="1"/>
  <c r="DF304" i="11"/>
  <c r="DI304" i="11" a="1"/>
  <c r="DI304" i="11"/>
  <c r="DJ304" i="11" a="1"/>
  <c r="DJ304" i="11"/>
  <c r="DG304" i="11" a="1"/>
  <c r="DG304" i="11"/>
  <c r="DY362" i="11" a="1"/>
  <c r="DY362" i="11"/>
  <c r="DZ362" i="11" a="1"/>
  <c r="DZ362" i="11"/>
  <c r="EB362" i="11" a="1"/>
  <c r="EB362" i="11"/>
  <c r="DV362" i="11" a="1"/>
  <c r="DV362" i="11"/>
  <c r="DU362" i="11" a="1"/>
  <c r="DU362" i="11"/>
  <c r="DX362" i="11" a="1"/>
  <c r="DX362" i="11"/>
  <c r="DW362" i="11" a="1"/>
  <c r="DW362" i="11"/>
  <c r="EA362" i="11" a="1"/>
  <c r="EA362" i="11"/>
  <c r="DF196" i="11" a="1"/>
  <c r="DF196" i="11"/>
  <c r="DG196" i="11" a="1"/>
  <c r="DG196" i="11"/>
  <c r="DK196" i="11" a="1"/>
  <c r="DK196" i="11"/>
  <c r="DI196" i="11" a="1"/>
  <c r="DI196" i="11"/>
  <c r="DH196" i="11" a="1"/>
  <c r="DH196" i="11"/>
  <c r="DJ196" i="11" a="1"/>
  <c r="DJ196" i="11"/>
  <c r="CF347" i="11"/>
  <c r="DH502" i="11" a="1"/>
  <c r="DH502" i="11"/>
  <c r="DF502" i="11" a="1"/>
  <c r="DF502" i="11"/>
  <c r="DJ502" i="11" a="1"/>
  <c r="DJ502" i="11"/>
  <c r="DG502" i="11" a="1"/>
  <c r="DG502" i="11"/>
  <c r="DK502" i="11" a="1"/>
  <c r="DK502" i="11"/>
  <c r="DI502" i="11" a="1"/>
  <c r="DI502" i="11"/>
  <c r="CG214" i="11"/>
  <c r="AS247" i="11"/>
  <c r="CD247" i="11"/>
  <c r="CC247" i="11"/>
  <c r="CG247" i="11"/>
  <c r="CE247" i="11"/>
  <c r="CF247" i="11"/>
  <c r="DI120" i="11" a="1"/>
  <c r="DI120" i="11"/>
  <c r="DF120" i="11" a="1"/>
  <c r="DF120" i="11"/>
  <c r="DH120" i="11" a="1"/>
  <c r="DH120" i="11"/>
  <c r="DJ120" i="11" a="1"/>
  <c r="DJ120" i="11"/>
  <c r="DG120" i="11" a="1"/>
  <c r="DG120" i="11"/>
  <c r="DK120" i="11" a="1"/>
  <c r="DK120" i="11"/>
  <c r="AN136" i="11" a="1"/>
  <c r="AN136" i="11"/>
  <c r="BX136" i="11"/>
  <c r="BY136" i="11"/>
  <c r="BZ136" i="11"/>
  <c r="BV136" i="11"/>
  <c r="BW136" i="11"/>
  <c r="CA119" i="11"/>
  <c r="AX14" i="11"/>
  <c r="BE14" i="11"/>
  <c r="F222" i="11" a="1"/>
  <c r="F222" i="11"/>
  <c r="AA222" i="11" a="1"/>
  <c r="AA222" i="11"/>
  <c r="Y223" i="11" a="1"/>
  <c r="Y223" i="11"/>
  <c r="DW238" i="11" a="1"/>
  <c r="DW238" i="11"/>
  <c r="DV238" i="11" a="1"/>
  <c r="DV238" i="11"/>
  <c r="DY238" i="11" a="1"/>
  <c r="DY238" i="11"/>
  <c r="DX238" i="11" a="1"/>
  <c r="DX238" i="11"/>
  <c r="DZ238" i="11" a="1"/>
  <c r="DZ238" i="11"/>
  <c r="DU238" i="11" a="1"/>
  <c r="DU238" i="11"/>
  <c r="EB238" i="11" a="1"/>
  <c r="EB238" i="11"/>
  <c r="EA238" i="11" a="1"/>
  <c r="EA238" i="11"/>
  <c r="DF192" i="11" a="1"/>
  <c r="DF192" i="11"/>
  <c r="DG192" i="11" a="1"/>
  <c r="DG192" i="11"/>
  <c r="DI192" i="11" a="1"/>
  <c r="DI192" i="11"/>
  <c r="DK192" i="11" a="1"/>
  <c r="DK192" i="11"/>
  <c r="DJ192" i="11" a="1"/>
  <c r="DJ192" i="11"/>
  <c r="DH192" i="11" a="1"/>
  <c r="DH192" i="11"/>
  <c r="DH112" i="11" a="1"/>
  <c r="DH112" i="11"/>
  <c r="DG112" i="11" a="1"/>
  <c r="DG112" i="11"/>
  <c r="DF112" i="11" a="1"/>
  <c r="DF112" i="11"/>
  <c r="DJ112" i="11" a="1"/>
  <c r="DJ112" i="11"/>
  <c r="DK112" i="11" a="1"/>
  <c r="DK112" i="11"/>
  <c r="DI112" i="11" a="1"/>
  <c r="DI112" i="11"/>
  <c r="CA263" i="11"/>
  <c r="CA201" i="11"/>
  <c r="DU476" i="11" a="1"/>
  <c r="DU476" i="11"/>
  <c r="DX476" i="11" a="1"/>
  <c r="DX476" i="11"/>
  <c r="DZ476" i="11" a="1"/>
  <c r="DZ476" i="11"/>
  <c r="DV476" i="11" a="1"/>
  <c r="DV476" i="11"/>
  <c r="DY476" i="11" a="1"/>
  <c r="DY476" i="11"/>
  <c r="EB476" i="11" a="1"/>
  <c r="EB476" i="11"/>
  <c r="DW476" i="11" a="1"/>
  <c r="DW476" i="11"/>
  <c r="EA476" i="11" a="1"/>
  <c r="EA476" i="11"/>
  <c r="DY218" i="11" a="1"/>
  <c r="DY218" i="11"/>
  <c r="DX218" i="11" a="1"/>
  <c r="DX218" i="11"/>
  <c r="DU218" i="11" a="1"/>
  <c r="DU218" i="11"/>
  <c r="DW218" i="11" a="1"/>
  <c r="DW218" i="11"/>
  <c r="EA218" i="11" a="1"/>
  <c r="EA218" i="11"/>
  <c r="EB218" i="11" a="1"/>
  <c r="EB218" i="11"/>
  <c r="DV218" i="11" a="1"/>
  <c r="DV218" i="11"/>
  <c r="DZ218" i="11" a="1"/>
  <c r="DZ218" i="11"/>
  <c r="DR70" i="11" a="1"/>
  <c r="DR70" i="11"/>
  <c r="DP70" i="11" a="1"/>
  <c r="DP70" i="11"/>
  <c r="DQ70" i="11" a="1"/>
  <c r="DQ70" i="11"/>
  <c r="DN70" i="11" a="1"/>
  <c r="DN70" i="11"/>
  <c r="DO70" i="11" a="1"/>
  <c r="DO70" i="11"/>
  <c r="CF113" i="11"/>
  <c r="CA297" i="11"/>
  <c r="BV216" i="11"/>
  <c r="CA216" i="11"/>
  <c r="DO20" i="11" a="1"/>
  <c r="DO20" i="11"/>
  <c r="DR20" i="11" a="1"/>
  <c r="DR20" i="11"/>
  <c r="DN20" i="11" a="1"/>
  <c r="DN20" i="11"/>
  <c r="DP20" i="11" a="1"/>
  <c r="DP20" i="11"/>
  <c r="DQ20" i="11" a="1"/>
  <c r="DQ20" i="11"/>
  <c r="CA369" i="11"/>
  <c r="DR500" i="11" a="1"/>
  <c r="DR500" i="11"/>
  <c r="DN500" i="11" a="1"/>
  <c r="DN500" i="11"/>
  <c r="DP500" i="11" a="1"/>
  <c r="DP500" i="11"/>
  <c r="DO500" i="11" a="1"/>
  <c r="DO500" i="11"/>
  <c r="DQ500" i="11" a="1"/>
  <c r="DQ500" i="11"/>
  <c r="DV332" i="11" a="1"/>
  <c r="DV332" i="11"/>
  <c r="EA332" i="11" a="1"/>
  <c r="EA332" i="11"/>
  <c r="DX332" i="11" a="1"/>
  <c r="DX332" i="11"/>
  <c r="DU332" i="11" a="1"/>
  <c r="DU332" i="11"/>
  <c r="EB332" i="11" a="1"/>
  <c r="EB332" i="11"/>
  <c r="DZ332" i="11" a="1"/>
  <c r="DZ332" i="11"/>
  <c r="DY332" i="11" a="1"/>
  <c r="DY332" i="11"/>
  <c r="DW332" i="11" a="1"/>
  <c r="DW332" i="11"/>
  <c r="AS275" i="11"/>
  <c r="CG275" i="11"/>
  <c r="CC275" i="11"/>
  <c r="CE275" i="11"/>
  <c r="CD275" i="11"/>
  <c r="CF275" i="11"/>
  <c r="DV114" i="11" a="1"/>
  <c r="DV114" i="11"/>
  <c r="DX114" i="11" a="1"/>
  <c r="DX114" i="11"/>
  <c r="EB114" i="11" a="1"/>
  <c r="EB114" i="11"/>
  <c r="DY114" i="11" a="1"/>
  <c r="DY114" i="11"/>
  <c r="EA114" i="11" a="1"/>
  <c r="EA114" i="11"/>
  <c r="DW114" i="11" a="1"/>
  <c r="DW114" i="11"/>
  <c r="DZ114" i="11" a="1"/>
  <c r="DZ114" i="11"/>
  <c r="DU114" i="11" a="1"/>
  <c r="DU114" i="11"/>
  <c r="DE390" i="11" a="1"/>
  <c r="DE390" i="11"/>
  <c r="DM390" i="11" a="1"/>
  <c r="DM390" i="11"/>
  <c r="DT390" i="11" a="1"/>
  <c r="DT390" i="11"/>
  <c r="DQ466" i="11" a="1"/>
  <c r="DQ466" i="11"/>
  <c r="DO466" i="11" a="1"/>
  <c r="DO466" i="11"/>
  <c r="DP466" i="11" a="1"/>
  <c r="DP466" i="11"/>
  <c r="DR466" i="11" a="1"/>
  <c r="DR466" i="11"/>
  <c r="DN466" i="11" a="1"/>
  <c r="DN466" i="11"/>
  <c r="DH480" i="11" a="1"/>
  <c r="DH480" i="11"/>
  <c r="DI480" i="11" a="1"/>
  <c r="DI480" i="11"/>
  <c r="DK480" i="11" a="1"/>
  <c r="DK480" i="11"/>
  <c r="DG480" i="11" a="1"/>
  <c r="DG480" i="11"/>
  <c r="DJ480" i="11" a="1"/>
  <c r="DJ480" i="11"/>
  <c r="DF480" i="11" a="1"/>
  <c r="DF480" i="11"/>
  <c r="DJ334" i="11" a="1"/>
  <c r="DJ334" i="11"/>
  <c r="DI334" i="11" a="1"/>
  <c r="DI334" i="11"/>
  <c r="DK334" i="11" a="1"/>
  <c r="DK334" i="11"/>
  <c r="DF334" i="11" a="1"/>
  <c r="DF334" i="11"/>
  <c r="DG334" i="11" a="1"/>
  <c r="DG334" i="11"/>
  <c r="DH334" i="11" a="1"/>
  <c r="DH334" i="11"/>
  <c r="CA447" i="11"/>
  <c r="DG312" i="11" a="1"/>
  <c r="DG312" i="11"/>
  <c r="DK312" i="11" a="1"/>
  <c r="DK312" i="11"/>
  <c r="DH312" i="11" a="1"/>
  <c r="DH312" i="11"/>
  <c r="DI312" i="11" a="1"/>
  <c r="DI312" i="11"/>
  <c r="DF312" i="11" a="1"/>
  <c r="DF312" i="11"/>
  <c r="DJ312" i="11" a="1"/>
  <c r="DJ312" i="11"/>
  <c r="DT156" i="11" a="1"/>
  <c r="DT156" i="11"/>
  <c r="DE156" i="11" a="1"/>
  <c r="DE156" i="11"/>
  <c r="DM156" i="11" a="1"/>
  <c r="DM156" i="11"/>
  <c r="DW330" i="11" a="1"/>
  <c r="DW330" i="11"/>
  <c r="DV330" i="11" a="1"/>
  <c r="DV330" i="11"/>
  <c r="EB330" i="11" a="1"/>
  <c r="EB330" i="11"/>
  <c r="DY330" i="11" a="1"/>
  <c r="DY330" i="11"/>
  <c r="DZ330" i="11" a="1"/>
  <c r="DZ330" i="11"/>
  <c r="EA330" i="11" a="1"/>
  <c r="EA330" i="11"/>
  <c r="DX330" i="11" a="1"/>
  <c r="DX330" i="11"/>
  <c r="DU330" i="11" a="1"/>
  <c r="DU330" i="11"/>
  <c r="DI454" i="11" a="1"/>
  <c r="DI454" i="11"/>
  <c r="DF454" i="11" a="1"/>
  <c r="DF454" i="11"/>
  <c r="DG454" i="11" a="1"/>
  <c r="DG454" i="11"/>
  <c r="DH454" i="11" a="1"/>
  <c r="DH454" i="11"/>
  <c r="DJ454" i="11" a="1"/>
  <c r="DJ454" i="11"/>
  <c r="DK454" i="11" a="1"/>
  <c r="DK454" i="11"/>
  <c r="AB138" i="11"/>
  <c r="U138" i="11" a="1"/>
  <c r="U138" i="11"/>
  <c r="DN194" i="11" a="1"/>
  <c r="DN194" i="11"/>
  <c r="DR194" i="11" a="1"/>
  <c r="DR194" i="11"/>
  <c r="DO194" i="11" a="1"/>
  <c r="DO194" i="11"/>
  <c r="DQ194" i="11" a="1"/>
  <c r="DQ194" i="11"/>
  <c r="DP194" i="11" a="1"/>
  <c r="DP194" i="11"/>
  <c r="CD325" i="11"/>
  <c r="CA243" i="11"/>
  <c r="DF28" i="11" a="1"/>
  <c r="DF28" i="11"/>
  <c r="DJ28" i="11" a="1"/>
  <c r="DJ28" i="11"/>
  <c r="DI28" i="11" a="1"/>
  <c r="DI28" i="11"/>
  <c r="DG28" i="11" a="1"/>
  <c r="DG28" i="11"/>
  <c r="DH28" i="11" a="1"/>
  <c r="DH28" i="11"/>
  <c r="DK28" i="11" a="1"/>
  <c r="DK28" i="11"/>
  <c r="CA465" i="11"/>
  <c r="CA227" i="11"/>
  <c r="AS493" i="11"/>
  <c r="CD493" i="11"/>
  <c r="CE493" i="11"/>
  <c r="CF493" i="11"/>
  <c r="CG493" i="11"/>
  <c r="CC493" i="11"/>
  <c r="CF489" i="11"/>
  <c r="DZ462" i="11" a="1"/>
  <c r="DZ462" i="11"/>
  <c r="DU462" i="11" a="1"/>
  <c r="DU462" i="11"/>
  <c r="EA462" i="11" a="1"/>
  <c r="EA462" i="11"/>
  <c r="EB462" i="11" a="1"/>
  <c r="EB462" i="11"/>
  <c r="DY462" i="11" a="1"/>
  <c r="DY462" i="11"/>
  <c r="DW462" i="11" a="1"/>
  <c r="DW462" i="11"/>
  <c r="DX462" i="11" a="1"/>
  <c r="DX462" i="11"/>
  <c r="DV462" i="11" a="1"/>
  <c r="DV462" i="11"/>
  <c r="AQ466" i="11" a="1"/>
  <c r="AQ466" i="11"/>
  <c r="BY466" i="11"/>
  <c r="EB352" i="11" a="1"/>
  <c r="EB352" i="11"/>
  <c r="DX352" i="11" a="1"/>
  <c r="DX352" i="11"/>
  <c r="EA352" i="11" a="1"/>
  <c r="EA352" i="11"/>
  <c r="DU352" i="11" a="1"/>
  <c r="DU352" i="11"/>
  <c r="DZ352" i="11" a="1"/>
  <c r="DZ352" i="11"/>
  <c r="DV352" i="11" a="1"/>
  <c r="DV352" i="11"/>
  <c r="DW352" i="11" a="1"/>
  <c r="DW352" i="11"/>
  <c r="DY352" i="11" a="1"/>
  <c r="DY352" i="11"/>
  <c r="T157" i="11" a="1"/>
  <c r="T157" i="11"/>
  <c r="G157" i="11" a="1"/>
  <c r="G157" i="11"/>
  <c r="H157" i="11" a="1"/>
  <c r="H157" i="11"/>
  <c r="DG122" i="11" a="1"/>
  <c r="DG122" i="11"/>
  <c r="DH122" i="11" a="1"/>
  <c r="DH122" i="11"/>
  <c r="DF122" i="11" a="1"/>
  <c r="DF122" i="11"/>
  <c r="DI122" i="11" a="1"/>
  <c r="DI122" i="11"/>
  <c r="DK122" i="11" a="1"/>
  <c r="DK122" i="11"/>
  <c r="DJ122" i="11" a="1"/>
  <c r="DJ122" i="11"/>
  <c r="DW92" i="11" a="1"/>
  <c r="DW92" i="11"/>
  <c r="DU92" i="11" a="1"/>
  <c r="DU92" i="11"/>
  <c r="DZ92" i="11" a="1"/>
  <c r="DZ92" i="11"/>
  <c r="EA92" i="11" a="1"/>
  <c r="EA92" i="11"/>
  <c r="DY92" i="11" a="1"/>
  <c r="DY92" i="11"/>
  <c r="DX92" i="11" a="1"/>
  <c r="DX92" i="11"/>
  <c r="DV92" i="11" a="1"/>
  <c r="DV92" i="11"/>
  <c r="EB92" i="11" a="1"/>
  <c r="EB92" i="11"/>
  <c r="DE181" i="11" a="1"/>
  <c r="DE181" i="11"/>
  <c r="DM181" i="11" a="1"/>
  <c r="DM181" i="11"/>
  <c r="DT181" i="11" a="1"/>
  <c r="DT181" i="11"/>
  <c r="DW506" i="11" a="1"/>
  <c r="DW506" i="11"/>
  <c r="EA506" i="11" a="1"/>
  <c r="EA506" i="11"/>
  <c r="EB506" i="11" a="1"/>
  <c r="EB506" i="11"/>
  <c r="DV506" i="11" a="1"/>
  <c r="DV506" i="11"/>
  <c r="DU506" i="11" a="1"/>
  <c r="DU506" i="11"/>
  <c r="DZ506" i="11" a="1"/>
  <c r="DZ506" i="11"/>
  <c r="DX506" i="11" a="1"/>
  <c r="DX506" i="11"/>
  <c r="DY506" i="11" a="1"/>
  <c r="DY506" i="11"/>
  <c r="DO324" i="11" a="1"/>
  <c r="DO324" i="11"/>
  <c r="DR324" i="11" a="1"/>
  <c r="DR324" i="11"/>
  <c r="DN324" i="11" a="1"/>
  <c r="DN324" i="11"/>
  <c r="DQ324" i="11" a="1"/>
  <c r="DQ324" i="11"/>
  <c r="DP324" i="11" a="1"/>
  <c r="DP324" i="11"/>
  <c r="AS50" i="11"/>
  <c r="CE50" i="11"/>
  <c r="CG50" i="11"/>
  <c r="CC50" i="11"/>
  <c r="CF50" i="11"/>
  <c r="CD50" i="11"/>
  <c r="AB203" i="11"/>
  <c r="U203" i="11" a="1"/>
  <c r="U203" i="11"/>
  <c r="CF325" i="11"/>
  <c r="CF11" i="11"/>
  <c r="AS11" i="11"/>
  <c r="AQ114" i="11" a="1"/>
  <c r="AQ114" i="11"/>
  <c r="AO466" i="11" a="1"/>
  <c r="AO466" i="11"/>
  <c r="CA473" i="11"/>
  <c r="AS75" i="11"/>
  <c r="CF75" i="11"/>
  <c r="CG75" i="11"/>
  <c r="CE75" i="11"/>
  <c r="CC75" i="11"/>
  <c r="CD75" i="11"/>
  <c r="DR216" i="11" a="1"/>
  <c r="DR216" i="11"/>
  <c r="DN216" i="11" a="1"/>
  <c r="DN216" i="11"/>
  <c r="DQ216" i="11" a="1"/>
  <c r="DQ216" i="11"/>
  <c r="DP216" i="11" a="1"/>
  <c r="DP216" i="11"/>
  <c r="DO216" i="11" a="1"/>
  <c r="DO216" i="11"/>
  <c r="DK178" i="11" a="1"/>
  <c r="DK178" i="11"/>
  <c r="DH178" i="11" a="1"/>
  <c r="DH178" i="11"/>
  <c r="DJ178" i="11" a="1"/>
  <c r="DJ178" i="11"/>
  <c r="DI178" i="11" a="1"/>
  <c r="DI178" i="11"/>
  <c r="DG178" i="11" a="1"/>
  <c r="DG178" i="11"/>
  <c r="DF178" i="11" a="1"/>
  <c r="DF178" i="11"/>
  <c r="BM21" i="11"/>
  <c r="DQ214" i="11" a="1"/>
  <c r="DQ214" i="11"/>
  <c r="DR214" i="11" a="1"/>
  <c r="DR214" i="11"/>
  <c r="DP214" i="11" a="1"/>
  <c r="DP214" i="11"/>
  <c r="DN214" i="11" a="1"/>
  <c r="DN214" i="11"/>
  <c r="DO214" i="11" a="1"/>
  <c r="DO214" i="11"/>
  <c r="BY62" i="11"/>
  <c r="AQ62" i="11" a="1"/>
  <c r="AQ62" i="11"/>
  <c r="AR490" i="11" a="1"/>
  <c r="AR490" i="11"/>
  <c r="CA475" i="11"/>
  <c r="AS319" i="11"/>
  <c r="CC319" i="11"/>
  <c r="CA49" i="11"/>
  <c r="CA301" i="11"/>
  <c r="CG255" i="11"/>
  <c r="DN322" i="11" a="1"/>
  <c r="DN322" i="11"/>
  <c r="DO322" i="11" a="1"/>
  <c r="DO322" i="11"/>
  <c r="DR322" i="11" a="1"/>
  <c r="DR322" i="11"/>
  <c r="DP322" i="11" a="1"/>
  <c r="DP322" i="11"/>
  <c r="DQ322" i="11" a="1"/>
  <c r="DQ322" i="11"/>
  <c r="CA77" i="11"/>
  <c r="CD118" i="11"/>
  <c r="CA183" i="11"/>
  <c r="BZ244" i="11"/>
  <c r="AS287" i="11"/>
  <c r="CC287" i="11"/>
  <c r="DI24" i="11" a="1"/>
  <c r="DI24" i="11"/>
  <c r="DF24" i="11" a="1"/>
  <c r="DF24" i="11"/>
  <c r="DJ24" i="11" a="1"/>
  <c r="DJ24" i="11"/>
  <c r="DK24" i="11" a="1"/>
  <c r="DK24" i="11"/>
  <c r="DG24" i="11" a="1"/>
  <c r="DG24" i="11"/>
  <c r="DH24" i="11" a="1"/>
  <c r="DH24" i="11"/>
  <c r="AQ352" i="11" a="1"/>
  <c r="AQ352" i="11"/>
  <c r="AS495" i="11"/>
  <c r="CC495" i="11"/>
  <c r="CF495" i="11"/>
  <c r="CD495" i="11"/>
  <c r="CG495" i="11"/>
  <c r="CE495" i="11"/>
  <c r="AP358" i="11" a="1"/>
  <c r="AP358" i="11"/>
  <c r="AS482" i="11"/>
  <c r="ED482" i="11"/>
  <c r="CD482" i="11"/>
  <c r="CE482" i="11"/>
  <c r="CG482" i="11"/>
  <c r="CF482" i="11"/>
  <c r="CC482" i="11"/>
  <c r="BX338" i="11"/>
  <c r="CH297" i="11"/>
  <c r="DR336" i="11" a="1"/>
  <c r="DR336" i="11"/>
  <c r="DQ336" i="11" a="1"/>
  <c r="DQ336" i="11"/>
  <c r="DN336" i="11" a="1"/>
  <c r="DN336" i="11"/>
  <c r="DP336" i="11" a="1"/>
  <c r="DP336" i="11"/>
  <c r="DO336" i="11" a="1"/>
  <c r="DO336" i="11"/>
  <c r="T291" i="11" a="1"/>
  <c r="T291" i="11"/>
  <c r="G291" i="11" a="1"/>
  <c r="G291" i="11"/>
  <c r="H291" i="11" a="1"/>
  <c r="H291" i="11"/>
  <c r="DG494" i="11" a="1"/>
  <c r="DG494" i="11"/>
  <c r="DI494" i="11" a="1"/>
  <c r="DI494" i="11"/>
  <c r="DJ494" i="11" a="1"/>
  <c r="DJ494" i="11"/>
  <c r="DF494" i="11" a="1"/>
  <c r="DF494" i="11"/>
  <c r="DH494" i="11" a="1"/>
  <c r="DH494" i="11"/>
  <c r="DK494" i="11" a="1"/>
  <c r="DK494" i="11"/>
  <c r="AS469" i="11"/>
  <c r="ED469" i="11"/>
  <c r="CE469" i="11"/>
  <c r="CC469" i="11"/>
  <c r="CD469" i="11"/>
  <c r="CG469" i="11"/>
  <c r="CF469" i="11"/>
  <c r="CH501" i="11"/>
  <c r="CD345" i="11"/>
  <c r="CA221" i="11"/>
  <c r="AS215" i="11"/>
  <c r="CC215" i="11"/>
  <c r="DQ136" i="11" a="1"/>
  <c r="DQ136" i="11"/>
  <c r="DN136" i="11" a="1"/>
  <c r="DN136" i="11"/>
  <c r="DR136" i="11" a="1"/>
  <c r="DR136" i="11"/>
  <c r="DP136" i="11" a="1"/>
  <c r="DP136" i="11"/>
  <c r="DO136" i="11" a="1"/>
  <c r="DO136" i="11"/>
  <c r="AS491" i="11"/>
  <c r="CC491" i="11"/>
  <c r="DE248" i="11" a="1"/>
  <c r="DE248" i="11"/>
  <c r="DT248" i="11" a="1"/>
  <c r="DT248" i="11"/>
  <c r="DM248" i="11" a="1"/>
  <c r="DM248" i="11"/>
  <c r="DT445" i="11" a="1"/>
  <c r="DT445" i="11"/>
  <c r="DE445" i="11" a="1"/>
  <c r="DE445" i="11"/>
  <c r="DM445" i="11" a="1"/>
  <c r="DM445" i="11"/>
  <c r="BY110" i="11"/>
  <c r="DU310" i="11" a="1"/>
  <c r="DU310" i="11"/>
  <c r="DY310" i="11" a="1"/>
  <c r="DY310" i="11"/>
  <c r="EB310" i="11" a="1"/>
  <c r="EB310" i="11"/>
  <c r="EA310" i="11" a="1"/>
  <c r="EA310" i="11"/>
  <c r="DX310" i="11" a="1"/>
  <c r="DX310" i="11"/>
  <c r="DV310" i="11" a="1"/>
  <c r="DV310" i="11"/>
  <c r="DW310" i="11" a="1"/>
  <c r="DW310" i="11"/>
  <c r="DZ310" i="11" a="1"/>
  <c r="DZ310" i="11"/>
  <c r="DO388" i="11" a="1"/>
  <c r="DO388" i="11"/>
  <c r="DQ388" i="11" a="1"/>
  <c r="DQ388" i="11"/>
  <c r="DP388" i="11" a="1"/>
  <c r="DP388" i="11"/>
  <c r="DN388" i="11" a="1"/>
  <c r="DN388" i="11"/>
  <c r="DR388" i="11" a="1"/>
  <c r="DR388" i="11"/>
  <c r="BZ84" i="11"/>
  <c r="AR84" i="11" a="1"/>
  <c r="AR84" i="11"/>
  <c r="DP435" i="11" a="1"/>
  <c r="DP435" i="11"/>
  <c r="CA341" i="11"/>
  <c r="DN66" i="11" a="1"/>
  <c r="DN66" i="11"/>
  <c r="DP66" i="11" a="1"/>
  <c r="DP66" i="11"/>
  <c r="DO66" i="11" a="1"/>
  <c r="DO66" i="11"/>
  <c r="DR66" i="11" a="1"/>
  <c r="DR66" i="11"/>
  <c r="DQ66" i="11" a="1"/>
  <c r="DQ66" i="11"/>
  <c r="DG40" i="11" a="1"/>
  <c r="DG40" i="11"/>
  <c r="DJ40" i="11" a="1"/>
  <c r="DJ40" i="11"/>
  <c r="DH40" i="11" a="1"/>
  <c r="DH40" i="11"/>
  <c r="DF40" i="11" a="1"/>
  <c r="DF40" i="11"/>
  <c r="DK40" i="11" a="1"/>
  <c r="DK40" i="11"/>
  <c r="DI40" i="11" a="1"/>
  <c r="DI40" i="11"/>
  <c r="AO509" i="11" a="1"/>
  <c r="AO509" i="11"/>
  <c r="AQ509" i="11" a="1"/>
  <c r="AQ509" i="11"/>
  <c r="AP509" i="11" a="1"/>
  <c r="AP509" i="11"/>
  <c r="AR509" i="11" a="1"/>
  <c r="AR509" i="11"/>
  <c r="DF360" i="11" a="1"/>
  <c r="DF360" i="11"/>
  <c r="DI360" i="11" a="1"/>
  <c r="DI360" i="11"/>
  <c r="DG360" i="11" a="1"/>
  <c r="DG360" i="11"/>
  <c r="DH360" i="11" a="1"/>
  <c r="DH360" i="11"/>
  <c r="DJ360" i="11" a="1"/>
  <c r="DJ360" i="11"/>
  <c r="DK360" i="11" a="1"/>
  <c r="DK360" i="11"/>
  <c r="AS81" i="11"/>
  <c r="CD81" i="11"/>
  <c r="CC81" i="11"/>
  <c r="CG81" i="11"/>
  <c r="CF81" i="11"/>
  <c r="CE81" i="11"/>
  <c r="AS133" i="11"/>
  <c r="CG133" i="11"/>
  <c r="CD133" i="11"/>
  <c r="CC133" i="11"/>
  <c r="CE133" i="11"/>
  <c r="CF133" i="11"/>
  <c r="AY16" i="11"/>
  <c r="BF16" i="11"/>
  <c r="CD47" i="11"/>
  <c r="CG147" i="11"/>
  <c r="AN176" i="11" a="1"/>
  <c r="AN176" i="11"/>
  <c r="BX176" i="11"/>
  <c r="BZ176" i="11"/>
  <c r="BW176" i="11"/>
  <c r="BY176" i="11"/>
  <c r="BV176" i="11"/>
  <c r="DG456" i="11" a="1"/>
  <c r="DG456" i="11"/>
  <c r="DK456" i="11" a="1"/>
  <c r="DK456" i="11"/>
  <c r="DF456" i="11" a="1"/>
  <c r="DF456" i="11"/>
  <c r="DH456" i="11" a="1"/>
  <c r="DH456" i="11"/>
  <c r="DI456" i="11" a="1"/>
  <c r="DI456" i="11"/>
  <c r="DJ456" i="11" a="1"/>
  <c r="DJ456" i="11"/>
  <c r="CE61" i="11"/>
  <c r="EA14" i="11" a="1"/>
  <c r="EA14" i="11"/>
  <c r="DV14" i="11" a="1"/>
  <c r="DV14" i="11"/>
  <c r="DU14" i="11" a="1"/>
  <c r="DU14" i="11"/>
  <c r="DX14" i="11" a="1"/>
  <c r="DX14" i="11"/>
  <c r="DW14" i="11" a="1"/>
  <c r="DW14" i="11"/>
  <c r="DY14" i="11" a="1"/>
  <c r="DY14" i="11"/>
  <c r="EB14" i="11" a="1"/>
  <c r="EB14" i="11"/>
  <c r="DZ14" i="11" a="1"/>
  <c r="DZ14" i="11"/>
  <c r="CA403" i="11"/>
  <c r="BJ20" i="11"/>
  <c r="DJ452" i="11" a="1"/>
  <c r="DJ452" i="11"/>
  <c r="DH452" i="11" a="1"/>
  <c r="DH452" i="11"/>
  <c r="DK452" i="11" a="1"/>
  <c r="DK452" i="11"/>
  <c r="DG452" i="11" a="1"/>
  <c r="DG452" i="11"/>
  <c r="DF452" i="11" a="1"/>
  <c r="DF452" i="11"/>
  <c r="DI452" i="11" a="1"/>
  <c r="DI452" i="11"/>
  <c r="DW64" i="11" a="1"/>
  <c r="DW64" i="11"/>
  <c r="DU64" i="11" a="1"/>
  <c r="DU64" i="11"/>
  <c r="EA64" i="11" a="1"/>
  <c r="EA64" i="11"/>
  <c r="DZ64" i="11" a="1"/>
  <c r="DZ64" i="11"/>
  <c r="DY64" i="11" a="1"/>
  <c r="DY64" i="11"/>
  <c r="DX64" i="11" a="1"/>
  <c r="DX64" i="11"/>
  <c r="EB64" i="11" a="1"/>
  <c r="EB64" i="11"/>
  <c r="DV64" i="11" a="1"/>
  <c r="DV64" i="11"/>
  <c r="CD179" i="11"/>
  <c r="CD24" i="11"/>
  <c r="CH117" i="11"/>
  <c r="DG508" i="11" a="1"/>
  <c r="DG508" i="11"/>
  <c r="DI508" i="11" a="1"/>
  <c r="DI508" i="11"/>
  <c r="DH508" i="11" a="1"/>
  <c r="DH508" i="11"/>
  <c r="DF508" i="11" a="1"/>
  <c r="DF508" i="11"/>
  <c r="DJ508" i="11" a="1"/>
  <c r="DJ508" i="11"/>
  <c r="DK508" i="11" a="1"/>
  <c r="DK508" i="11"/>
  <c r="DN424" i="11" a="1"/>
  <c r="DN424" i="11"/>
  <c r="DR424" i="11" a="1"/>
  <c r="DR424" i="11"/>
  <c r="DQ424" i="11" a="1"/>
  <c r="DQ424" i="11"/>
  <c r="DO424" i="11" a="1"/>
  <c r="DO424" i="11"/>
  <c r="DP424" i="11" a="1"/>
  <c r="DP424" i="11"/>
  <c r="CF215" i="11"/>
  <c r="DX180" i="11" a="1"/>
  <c r="DX180" i="11"/>
  <c r="DU180" i="11" a="1"/>
  <c r="DU180" i="11"/>
  <c r="EA180" i="11" a="1"/>
  <c r="EA180" i="11"/>
  <c r="DY180" i="11" a="1"/>
  <c r="DY180" i="11"/>
  <c r="EB180" i="11" a="1"/>
  <c r="EB180" i="11"/>
  <c r="DZ180" i="11" a="1"/>
  <c r="DZ180" i="11"/>
  <c r="DV180" i="11" a="1"/>
  <c r="DV180" i="11"/>
  <c r="DW180" i="11" a="1"/>
  <c r="DW180" i="11"/>
  <c r="AP88" i="11" a="1"/>
  <c r="AP88" i="11"/>
  <c r="CD293" i="11"/>
  <c r="AS207" i="11"/>
  <c r="CG207" i="11"/>
  <c r="CD207" i="11"/>
  <c r="CE207" i="11"/>
  <c r="CC207" i="11"/>
  <c r="CF207" i="11"/>
  <c r="DV240" i="11" a="1"/>
  <c r="DV240" i="11"/>
  <c r="EA240" i="11" a="1"/>
  <c r="EA240" i="11"/>
  <c r="DY240" i="11" a="1"/>
  <c r="DY240" i="11"/>
  <c r="DW240" i="11" a="1"/>
  <c r="DW240" i="11"/>
  <c r="EB240" i="11" a="1"/>
  <c r="EB240" i="11"/>
  <c r="DX240" i="11" a="1"/>
  <c r="DX240" i="11"/>
  <c r="DU240" i="11" a="1"/>
  <c r="DU240" i="11"/>
  <c r="DZ240" i="11" a="1"/>
  <c r="DZ240" i="11"/>
  <c r="DN234" i="11" a="1"/>
  <c r="DN234" i="11"/>
  <c r="DO234" i="11" a="1"/>
  <c r="DO234" i="11"/>
  <c r="DQ234" i="11" a="1"/>
  <c r="DQ234" i="11"/>
  <c r="DP234" i="11" a="1"/>
  <c r="DP234" i="11"/>
  <c r="DR234" i="11" a="1"/>
  <c r="DR234" i="11"/>
  <c r="F448" i="11" a="1"/>
  <c r="F448" i="11"/>
  <c r="AA448" i="11" a="1"/>
  <c r="AA448" i="11"/>
  <c r="Y449" i="11" a="1"/>
  <c r="Y449" i="11"/>
  <c r="DV148" i="11" a="1"/>
  <c r="DV148" i="11"/>
  <c r="DU148" i="11" a="1"/>
  <c r="DU148" i="11"/>
  <c r="EA148" i="11" a="1"/>
  <c r="EA148" i="11"/>
  <c r="DZ148" i="11" a="1"/>
  <c r="DZ148" i="11"/>
  <c r="DW148" i="11" a="1"/>
  <c r="DW148" i="11"/>
  <c r="EB148" i="11" a="1"/>
  <c r="EB148" i="11"/>
  <c r="DY148" i="11" a="1"/>
  <c r="DY148" i="11"/>
  <c r="DX148" i="11" a="1"/>
  <c r="DX148" i="11"/>
  <c r="AN304" i="11" a="1"/>
  <c r="AN304" i="11"/>
  <c r="BW304" i="11"/>
  <c r="BY304" i="11"/>
  <c r="BZ304" i="11"/>
  <c r="BX304" i="11"/>
  <c r="BV304" i="11"/>
  <c r="AB405" i="11"/>
  <c r="U405" i="11" a="1"/>
  <c r="U405" i="11"/>
  <c r="CA363" i="11"/>
  <c r="AR219" i="11" a="1"/>
  <c r="AR219" i="11"/>
  <c r="AP219" i="11" a="1"/>
  <c r="AP219" i="11"/>
  <c r="AQ219" i="11" a="1"/>
  <c r="AQ219" i="11"/>
  <c r="AO219" i="11" a="1"/>
  <c r="AO219" i="11"/>
  <c r="AS434" i="11"/>
  <c r="ED434" i="11"/>
  <c r="CD434" i="11"/>
  <c r="CC434" i="11"/>
  <c r="CG434" i="11"/>
  <c r="CE434" i="11"/>
  <c r="CF434" i="11"/>
  <c r="AS305" i="11"/>
  <c r="CF305" i="11"/>
  <c r="CG305" i="11"/>
  <c r="CD305" i="11"/>
  <c r="CE305" i="11"/>
  <c r="CC305" i="11"/>
  <c r="DI242" i="11" a="1"/>
  <c r="DI242" i="11"/>
  <c r="DF242" i="11" a="1"/>
  <c r="DF242" i="11"/>
  <c r="DH242" i="11" a="1"/>
  <c r="DH242" i="11"/>
  <c r="DK242" i="11" a="1"/>
  <c r="DK242" i="11"/>
  <c r="DJ242" i="11" a="1"/>
  <c r="DJ242" i="11"/>
  <c r="DG242" i="11" a="1"/>
  <c r="DG242" i="11"/>
  <c r="DO236" i="11" a="1"/>
  <c r="DO236" i="11"/>
  <c r="DP236" i="11" a="1"/>
  <c r="DP236" i="11"/>
  <c r="DN236" i="11" a="1"/>
  <c r="DN236" i="11"/>
  <c r="DR236" i="11" a="1"/>
  <c r="DR236" i="11"/>
  <c r="DQ236" i="11" a="1"/>
  <c r="DQ236" i="11"/>
  <c r="BZ24" i="11"/>
  <c r="AS267" i="11"/>
  <c r="CE267" i="11"/>
  <c r="CD267" i="11"/>
  <c r="CC267" i="11"/>
  <c r="CF267" i="11"/>
  <c r="CG267" i="11"/>
  <c r="BZ66" i="11"/>
  <c r="BW66" i="11"/>
  <c r="BV66" i="11"/>
  <c r="BX66" i="11"/>
  <c r="BY66" i="11"/>
  <c r="DK226" i="11" a="1"/>
  <c r="DK226" i="11"/>
  <c r="DH226" i="11" a="1"/>
  <c r="DH226" i="11"/>
  <c r="DF226" i="11" a="1"/>
  <c r="DF226" i="11"/>
  <c r="DI226" i="11" a="1"/>
  <c r="DI226" i="11"/>
  <c r="DG226" i="11" a="1"/>
  <c r="DG226" i="11"/>
  <c r="DJ226" i="11" a="1"/>
  <c r="DJ226" i="11"/>
  <c r="BW124" i="11"/>
  <c r="CA124" i="11"/>
  <c r="AO124" i="11" a="1"/>
  <c r="AO124" i="11"/>
  <c r="BZ426" i="11"/>
  <c r="DQ86" i="11" a="1"/>
  <c r="DQ86" i="11"/>
  <c r="DP86" i="11" a="1"/>
  <c r="DP86" i="11"/>
  <c r="DO86" i="11" a="1"/>
  <c r="DO86" i="11"/>
  <c r="DN86" i="11" a="1"/>
  <c r="DN86" i="11"/>
  <c r="DR86" i="11" a="1"/>
  <c r="DR86" i="11"/>
  <c r="BV288" i="11"/>
  <c r="CA288" i="11"/>
  <c r="BI13" i="11"/>
  <c r="BG13" i="11"/>
  <c r="CT13" i="11"/>
  <c r="CU13" i="11"/>
  <c r="CR13" i="11"/>
  <c r="CS13" i="11"/>
  <c r="CQ13" i="11"/>
  <c r="BV112" i="11"/>
  <c r="AS351" i="11"/>
  <c r="BV458" i="11"/>
  <c r="AS332" i="11"/>
  <c r="CG332" i="11"/>
  <c r="CE332" i="11"/>
  <c r="CC332" i="11"/>
  <c r="CD332" i="11"/>
  <c r="CF332" i="11"/>
  <c r="DP502" i="11" a="1"/>
  <c r="DP502" i="11"/>
  <c r="DR502" i="11" a="1"/>
  <c r="DR502" i="11"/>
  <c r="DQ502" i="11" a="1"/>
  <c r="DQ502" i="11"/>
  <c r="DN502" i="11" a="1"/>
  <c r="DN502" i="11"/>
  <c r="DO502" i="11" a="1"/>
  <c r="DO502" i="11"/>
  <c r="DQ238" i="11" a="1"/>
  <c r="DQ238" i="11"/>
  <c r="DP238" i="11" a="1"/>
  <c r="DP238" i="11"/>
  <c r="DR238" i="11" a="1"/>
  <c r="DR238" i="11"/>
  <c r="DO238" i="11" a="1"/>
  <c r="DO238" i="11"/>
  <c r="DN238" i="11" a="1"/>
  <c r="DN238" i="11"/>
  <c r="DH20" i="11" a="1"/>
  <c r="DH20" i="11"/>
  <c r="DK20" i="11" a="1"/>
  <c r="DK20" i="11"/>
  <c r="DF20" i="11" a="1"/>
  <c r="DF20" i="11"/>
  <c r="DJ20" i="11" a="1"/>
  <c r="DJ20" i="11"/>
  <c r="DI20" i="11" a="1"/>
  <c r="DI20" i="11"/>
  <c r="DG20" i="11" a="1"/>
  <c r="DG20" i="11"/>
  <c r="BZ470" i="11"/>
  <c r="BV470" i="11"/>
  <c r="BW470" i="11"/>
  <c r="BX470" i="11"/>
  <c r="BY470" i="11"/>
  <c r="AS53" i="11"/>
  <c r="CE53" i="11"/>
  <c r="CG53" i="11"/>
  <c r="CD53" i="11"/>
  <c r="CC53" i="11"/>
  <c r="CF53" i="11"/>
  <c r="EA500" i="11" a="1"/>
  <c r="EA500" i="11"/>
  <c r="DU500" i="11" a="1"/>
  <c r="DU500" i="11"/>
  <c r="DW500" i="11" a="1"/>
  <c r="DW500" i="11"/>
  <c r="DZ500" i="11" a="1"/>
  <c r="DZ500" i="11"/>
  <c r="DY500" i="11" a="1"/>
  <c r="DY500" i="11"/>
  <c r="EB500" i="11" a="1"/>
  <c r="EB500" i="11"/>
  <c r="DX500" i="11" a="1"/>
  <c r="DX500" i="11"/>
  <c r="DV500" i="11" a="1"/>
  <c r="DV500" i="11"/>
  <c r="AS497" i="11"/>
  <c r="CE497" i="11"/>
  <c r="CC497" i="11"/>
  <c r="CD497" i="11"/>
  <c r="CF497" i="11"/>
  <c r="CG497" i="11"/>
  <c r="DO114" i="11" a="1"/>
  <c r="DO114" i="11"/>
  <c r="DR114" i="11" a="1"/>
  <c r="DR114" i="11"/>
  <c r="DP114" i="11" a="1"/>
  <c r="DP114" i="11"/>
  <c r="DQ114" i="11" a="1"/>
  <c r="DQ114" i="11"/>
  <c r="DN114" i="11" a="1"/>
  <c r="DN114" i="11"/>
  <c r="EB480" i="11" a="1"/>
  <c r="EB480" i="11"/>
  <c r="DX480" i="11" a="1"/>
  <c r="DX480" i="11"/>
  <c r="DU480" i="11" a="1"/>
  <c r="DU480" i="11"/>
  <c r="EA480" i="11" a="1"/>
  <c r="EA480" i="11"/>
  <c r="DW480" i="11" a="1"/>
  <c r="DW480" i="11"/>
  <c r="DY480" i="11" a="1"/>
  <c r="DY480" i="11"/>
  <c r="DZ480" i="11" a="1"/>
  <c r="DZ480" i="11"/>
  <c r="DV480" i="11" a="1"/>
  <c r="DV480" i="11"/>
  <c r="AN484" i="11" a="1"/>
  <c r="AN484" i="11"/>
  <c r="BZ484" i="11"/>
  <c r="BV484" i="11"/>
  <c r="BY484" i="11"/>
  <c r="BX484" i="11"/>
  <c r="BW484" i="11"/>
  <c r="EA334" i="11" a="1"/>
  <c r="EA334" i="11"/>
  <c r="DX334" i="11" a="1"/>
  <c r="DX334" i="11"/>
  <c r="EB334" i="11" a="1"/>
  <c r="EB334" i="11"/>
  <c r="DU334" i="11" a="1"/>
  <c r="DU334" i="11"/>
  <c r="DW334" i="11" a="1"/>
  <c r="DW334" i="11"/>
  <c r="DY334" i="11" a="1"/>
  <c r="DY334" i="11"/>
  <c r="DV334" i="11" a="1"/>
  <c r="DV334" i="11"/>
  <c r="DZ334" i="11" a="1"/>
  <c r="DZ334" i="11"/>
  <c r="AS221" i="11"/>
  <c r="CD221" i="11"/>
  <c r="CE221" i="11"/>
  <c r="CG221" i="11"/>
  <c r="CF221" i="11"/>
  <c r="CC221" i="11"/>
  <c r="DO330" i="11" a="1"/>
  <c r="DO330" i="11"/>
  <c r="DN330" i="11" a="1"/>
  <c r="DN330" i="11"/>
  <c r="DR330" i="11" a="1"/>
  <c r="DR330" i="11"/>
  <c r="DP330" i="11" a="1"/>
  <c r="DP330" i="11"/>
  <c r="DQ330" i="11" a="1"/>
  <c r="DQ330" i="11"/>
  <c r="DG470" i="11" a="1"/>
  <c r="DG470" i="11"/>
  <c r="DI470" i="11" a="1"/>
  <c r="DI470" i="11"/>
  <c r="DH470" i="11" a="1"/>
  <c r="DH470" i="11"/>
  <c r="DJ470" i="11" a="1"/>
  <c r="DJ470" i="11"/>
  <c r="DF470" i="11" a="1"/>
  <c r="DF470" i="11"/>
  <c r="DK470" i="11" a="1"/>
  <c r="DK470" i="11"/>
  <c r="DP454" i="11" a="1"/>
  <c r="DP454" i="11"/>
  <c r="DQ454" i="11" a="1"/>
  <c r="DQ454" i="11"/>
  <c r="DN454" i="11" a="1"/>
  <c r="DN454" i="11"/>
  <c r="DR454" i="11" a="1"/>
  <c r="DR454" i="11"/>
  <c r="DO454" i="11" a="1"/>
  <c r="DO454" i="11"/>
  <c r="DV194" i="11" a="1"/>
  <c r="DV194" i="11"/>
  <c r="EA194" i="11" a="1"/>
  <c r="EA194" i="11"/>
  <c r="DY194" i="11" a="1"/>
  <c r="DY194" i="11"/>
  <c r="DU194" i="11" a="1"/>
  <c r="DU194" i="11"/>
  <c r="DW194" i="11" a="1"/>
  <c r="DW194" i="11"/>
  <c r="DZ194" i="11" a="1"/>
  <c r="DZ194" i="11"/>
  <c r="DX194" i="11" a="1"/>
  <c r="DX194" i="11"/>
  <c r="EB194" i="11" a="1"/>
  <c r="EB194" i="11"/>
  <c r="EB232" i="11" a="1"/>
  <c r="EB232" i="11"/>
  <c r="DZ232" i="11" a="1"/>
  <c r="DZ232" i="11"/>
  <c r="DV232" i="11" a="1"/>
  <c r="DV232" i="11"/>
  <c r="DX232" i="11" a="1"/>
  <c r="DX232" i="11"/>
  <c r="EA232" i="11" a="1"/>
  <c r="EA232" i="11"/>
  <c r="DW232" i="11" a="1"/>
  <c r="DW232" i="11"/>
  <c r="DU232" i="11" a="1"/>
  <c r="DU232" i="11"/>
  <c r="DY232" i="11" a="1"/>
  <c r="DY232" i="11"/>
  <c r="DP28" i="11" a="1"/>
  <c r="DP28" i="11"/>
  <c r="DO28" i="11" a="1"/>
  <c r="DO28" i="11"/>
  <c r="DQ28" i="11" a="1"/>
  <c r="DQ28" i="11"/>
  <c r="DR28" i="11" a="1"/>
  <c r="DR28" i="11"/>
  <c r="DN28" i="11" a="1"/>
  <c r="DN28" i="11"/>
  <c r="AS313" i="11"/>
  <c r="CC313" i="11"/>
  <c r="CE313" i="11"/>
  <c r="CF313" i="11"/>
  <c r="CG313" i="11"/>
  <c r="CD313" i="11"/>
  <c r="BZ326" i="11"/>
  <c r="AR326" i="11" a="1"/>
  <c r="AR326" i="11"/>
  <c r="DK462" i="11" a="1"/>
  <c r="DK462" i="11"/>
  <c r="DF462" i="11" a="1"/>
  <c r="DF462" i="11"/>
  <c r="DI462" i="11" a="1"/>
  <c r="DI462" i="11"/>
  <c r="DG462" i="11" a="1"/>
  <c r="DG462" i="11"/>
  <c r="DH462" i="11" a="1"/>
  <c r="DH462" i="11"/>
  <c r="DJ462" i="11" a="1"/>
  <c r="DJ462" i="11"/>
  <c r="DO352" i="11" a="1"/>
  <c r="DO352" i="11"/>
  <c r="DQ352" i="11" a="1"/>
  <c r="DQ352" i="11"/>
  <c r="DP352" i="11" a="1"/>
  <c r="DP352" i="11"/>
  <c r="DN352" i="11" a="1"/>
  <c r="DN352" i="11"/>
  <c r="DR352" i="11" a="1"/>
  <c r="DR352" i="11"/>
  <c r="U157" i="11" a="1"/>
  <c r="U157" i="11"/>
  <c r="AB157" i="11"/>
  <c r="EB122" i="11" a="1"/>
  <c r="EB122" i="11"/>
  <c r="DY122" i="11" a="1"/>
  <c r="DY122" i="11"/>
  <c r="EA122" i="11" a="1"/>
  <c r="EA122" i="11"/>
  <c r="DV122" i="11" a="1"/>
  <c r="DV122" i="11"/>
  <c r="DW122" i="11" a="1"/>
  <c r="DW122" i="11"/>
  <c r="DX122" i="11" a="1"/>
  <c r="DX122" i="11"/>
  <c r="DU122" i="11" a="1"/>
  <c r="DU122" i="11"/>
  <c r="DZ122" i="11" a="1"/>
  <c r="DZ122" i="11"/>
  <c r="DI506" i="11" a="1"/>
  <c r="DI506" i="11"/>
  <c r="DK506" i="11" a="1"/>
  <c r="DK506" i="11"/>
  <c r="DH506" i="11" a="1"/>
  <c r="DH506" i="11"/>
  <c r="DG506" i="11" a="1"/>
  <c r="DG506" i="11"/>
  <c r="DF506" i="11" a="1"/>
  <c r="DF506" i="11"/>
  <c r="DJ506" i="11" a="1"/>
  <c r="DJ506" i="11"/>
  <c r="CC180" i="11"/>
  <c r="DG324" i="11" a="1"/>
  <c r="DG324" i="11"/>
  <c r="DK324" i="11" a="1"/>
  <c r="DK324" i="11"/>
  <c r="DH324" i="11" a="1"/>
  <c r="DH324" i="11"/>
  <c r="DI324" i="11" a="1"/>
  <c r="DI324" i="11"/>
  <c r="DJ324" i="11" a="1"/>
  <c r="DJ324" i="11"/>
  <c r="DF324" i="11" a="1"/>
  <c r="DF324" i="11"/>
  <c r="CE353" i="11"/>
  <c r="CH149" i="11"/>
  <c r="DQ42" i="11" a="1"/>
  <c r="DQ42" i="11"/>
  <c r="DR42" i="11" a="1"/>
  <c r="DR42" i="11"/>
  <c r="DP42" i="11" a="1"/>
  <c r="DP42" i="11"/>
  <c r="DN42" i="11" a="1"/>
  <c r="DN42" i="11"/>
  <c r="DO42" i="11" a="1"/>
  <c r="DO42" i="11"/>
  <c r="DJ354" i="11" a="1"/>
  <c r="DJ354" i="11"/>
  <c r="DK354" i="11" a="1"/>
  <c r="DK354" i="11"/>
  <c r="DH354" i="11" a="1"/>
  <c r="DH354" i="11"/>
  <c r="DG354" i="11" a="1"/>
  <c r="DG354" i="11"/>
  <c r="DI354" i="11" a="1"/>
  <c r="DI354" i="11"/>
  <c r="DF354" i="11" a="1"/>
  <c r="DF354" i="11"/>
  <c r="CF118" i="11"/>
  <c r="AP466" i="11" a="1"/>
  <c r="AP466" i="11"/>
  <c r="AS171" i="11"/>
  <c r="CF171" i="11"/>
  <c r="CC171" i="11"/>
  <c r="CE171" i="11"/>
  <c r="CG171" i="11"/>
  <c r="CD171" i="11"/>
  <c r="BV22" i="11"/>
  <c r="BX22" i="11"/>
  <c r="BZ22" i="11"/>
  <c r="BW22" i="11"/>
  <c r="BY22" i="11"/>
  <c r="AN22" i="11" a="1"/>
  <c r="AN22" i="11"/>
  <c r="ED427" i="11"/>
  <c r="F511" i="11" a="1"/>
  <c r="F511" i="11"/>
  <c r="AA511" i="11" a="1"/>
  <c r="AA511" i="11"/>
  <c r="Y512" i="11" a="1"/>
  <c r="Y512" i="11"/>
  <c r="DN348" i="11" a="1"/>
  <c r="DN348" i="11"/>
  <c r="DP348" i="11" a="1"/>
  <c r="DP348" i="11"/>
  <c r="DO348" i="11" a="1"/>
  <c r="DO348" i="11"/>
  <c r="DR348" i="11" a="1"/>
  <c r="DR348" i="11"/>
  <c r="DQ348" i="11" a="1"/>
  <c r="DQ348" i="11"/>
  <c r="DX308" i="11" a="1"/>
  <c r="DX308" i="11"/>
  <c r="DU308" i="11" a="1"/>
  <c r="DU308" i="11"/>
  <c r="EB308" i="11" a="1"/>
  <c r="EB308" i="11"/>
  <c r="EA308" i="11" a="1"/>
  <c r="EA308" i="11"/>
  <c r="DY308" i="11" a="1"/>
  <c r="DY308" i="11"/>
  <c r="DW308" i="11" a="1"/>
  <c r="DW308" i="11"/>
  <c r="DZ308" i="11" a="1"/>
  <c r="DZ308" i="11"/>
  <c r="DV308" i="11" a="1"/>
  <c r="DV308" i="11"/>
  <c r="DG214" i="11" a="1"/>
  <c r="DG214" i="11"/>
  <c r="DJ214" i="11" a="1"/>
  <c r="DJ214" i="11"/>
  <c r="DF214" i="11" a="1"/>
  <c r="DF214" i="11"/>
  <c r="DI214" i="11" a="1"/>
  <c r="DI214" i="11"/>
  <c r="DK214" i="11" a="1"/>
  <c r="DK214" i="11"/>
  <c r="DH214" i="11" a="1"/>
  <c r="DH214" i="11"/>
  <c r="AN490" i="11" a="1"/>
  <c r="AN490" i="11"/>
  <c r="CE345" i="11"/>
  <c r="AS111" i="11"/>
  <c r="CC111" i="11"/>
  <c r="CG111" i="11"/>
  <c r="CE111" i="11"/>
  <c r="CF111" i="11"/>
  <c r="CD111" i="11"/>
  <c r="DK78" i="11" a="1"/>
  <c r="DK78" i="11"/>
  <c r="DF78" i="11" a="1"/>
  <c r="DF78" i="11"/>
  <c r="DG78" i="11" a="1"/>
  <c r="DG78" i="11"/>
  <c r="DH78" i="11" a="1"/>
  <c r="DH78" i="11"/>
  <c r="DJ78" i="11" a="1"/>
  <c r="DJ78" i="11"/>
  <c r="DI78" i="11" a="1"/>
  <c r="DI78" i="11"/>
  <c r="DW230" i="11" a="1"/>
  <c r="DW230" i="11"/>
  <c r="EB230" i="11" a="1"/>
  <c r="EB230" i="11"/>
  <c r="DX230" i="11" a="1"/>
  <c r="DX230" i="11"/>
  <c r="EA230" i="11" a="1"/>
  <c r="EA230" i="11"/>
  <c r="DZ230" i="11" a="1"/>
  <c r="DZ230" i="11"/>
  <c r="DU230" i="11" a="1"/>
  <c r="DU230" i="11"/>
  <c r="DV230" i="11" a="1"/>
  <c r="DV230" i="11"/>
  <c r="DY230" i="11" a="1"/>
  <c r="DY230" i="11"/>
  <c r="DY322" i="11" a="1"/>
  <c r="DY322" i="11"/>
  <c r="DW322" i="11" a="1"/>
  <c r="DW322" i="11"/>
  <c r="DU322" i="11" a="1"/>
  <c r="DU322" i="11"/>
  <c r="DX322" i="11" a="1"/>
  <c r="DX322" i="11"/>
  <c r="EA322" i="11" a="1"/>
  <c r="EA322" i="11"/>
  <c r="DZ322" i="11" a="1"/>
  <c r="DZ322" i="11"/>
  <c r="EB322" i="11" a="1"/>
  <c r="EB322" i="11"/>
  <c r="DV322" i="11" a="1"/>
  <c r="DV322" i="11"/>
  <c r="CD489" i="11"/>
  <c r="AN114" i="11" a="1"/>
  <c r="AN114" i="11"/>
  <c r="BV114" i="11"/>
  <c r="BV244" i="11"/>
  <c r="AS118" i="11"/>
  <c r="CC118" i="11"/>
  <c r="DZ74" i="11" a="1"/>
  <c r="DZ74" i="11"/>
  <c r="DY74" i="11" a="1"/>
  <c r="DY74" i="11"/>
  <c r="DW74" i="11" a="1"/>
  <c r="DW74" i="11"/>
  <c r="EA74" i="11" a="1"/>
  <c r="EA74" i="11"/>
  <c r="DX74" i="11" a="1"/>
  <c r="DX74" i="11"/>
  <c r="DU74" i="11" a="1"/>
  <c r="DU74" i="11"/>
  <c r="EB74" i="11" a="1"/>
  <c r="EB74" i="11"/>
  <c r="DV74" i="11" a="1"/>
  <c r="DV74" i="11"/>
  <c r="BC22" i="11"/>
  <c r="AV22" i="11"/>
  <c r="AN84" i="11" a="1"/>
  <c r="AN84" i="11"/>
  <c r="BV84" i="11"/>
  <c r="AN352" i="11" a="1"/>
  <c r="AN352" i="11"/>
  <c r="AS355" i="11"/>
  <c r="ED355" i="11"/>
  <c r="CD355" i="11"/>
  <c r="CC355" i="11"/>
  <c r="CE355" i="11"/>
  <c r="CG355" i="11"/>
  <c r="CF355" i="11"/>
  <c r="AQ358" i="11" a="1"/>
  <c r="AQ358" i="11"/>
  <c r="CA479" i="11"/>
  <c r="CE315" i="11"/>
  <c r="AS329" i="11"/>
  <c r="CF329" i="11"/>
  <c r="CE329" i="11"/>
  <c r="CD329" i="11"/>
  <c r="CG329" i="11"/>
  <c r="CC329" i="11"/>
  <c r="BY338" i="11"/>
  <c r="DJ336" i="11" a="1"/>
  <c r="DJ336" i="11"/>
  <c r="DH336" i="11" a="1"/>
  <c r="DH336" i="11"/>
  <c r="DI336" i="11" a="1"/>
  <c r="DI336" i="11"/>
  <c r="DF336" i="11" a="1"/>
  <c r="DF336" i="11"/>
  <c r="DG336" i="11" a="1"/>
  <c r="DG336" i="11"/>
  <c r="DK336" i="11" a="1"/>
  <c r="DK336" i="11"/>
  <c r="CF316" i="11"/>
  <c r="BZ62" i="11"/>
  <c r="AR62" i="11" a="1"/>
  <c r="AR62" i="11"/>
  <c r="CD347" i="11"/>
  <c r="AV16" i="11"/>
  <c r="BC16" i="11"/>
  <c r="DI316" i="11" a="1"/>
  <c r="DI316" i="11"/>
  <c r="DJ316" i="11" a="1"/>
  <c r="DJ316" i="11"/>
  <c r="DK316" i="11" a="1"/>
  <c r="DK316" i="11"/>
  <c r="DG316" i="11" a="1"/>
  <c r="DG316" i="11"/>
  <c r="DH316" i="11" a="1"/>
  <c r="DH316" i="11"/>
  <c r="DF316" i="11" a="1"/>
  <c r="DF316" i="11"/>
  <c r="DW136" i="11" a="1"/>
  <c r="DW136" i="11"/>
  <c r="DU136" i="11" a="1"/>
  <c r="DU136" i="11"/>
  <c r="EA136" i="11" a="1"/>
  <c r="EA136" i="11"/>
  <c r="DV136" i="11" a="1"/>
  <c r="DV136" i="11"/>
  <c r="DZ136" i="11" a="1"/>
  <c r="DZ136" i="11"/>
  <c r="DY136" i="11" a="1"/>
  <c r="DY136" i="11"/>
  <c r="DX136" i="11" a="1"/>
  <c r="DX136" i="11"/>
  <c r="EB136" i="11" a="1"/>
  <c r="EB136" i="11"/>
  <c r="AP324" i="11" a="1"/>
  <c r="AP324" i="11"/>
  <c r="CG213" i="11"/>
  <c r="DF310" i="11" a="1"/>
  <c r="DF310" i="11"/>
  <c r="DJ310" i="11" a="1"/>
  <c r="DJ310" i="11"/>
  <c r="DK310" i="11" a="1"/>
  <c r="DK310" i="11"/>
  <c r="DI310" i="11" a="1"/>
  <c r="DI310" i="11"/>
  <c r="DH310" i="11" a="1"/>
  <c r="DH310" i="11"/>
  <c r="DG310" i="11" a="1"/>
  <c r="DG310" i="11"/>
  <c r="AS229" i="11"/>
  <c r="CC229" i="11"/>
  <c r="BZ336" i="11"/>
  <c r="BY336" i="11"/>
  <c r="BW336" i="11"/>
  <c r="BV336" i="11"/>
  <c r="BX336" i="11"/>
  <c r="AN336" i="11" a="1"/>
  <c r="AN336" i="11"/>
  <c r="DM404" i="11" a="1"/>
  <c r="DM404" i="11"/>
  <c r="DE404" i="11" a="1"/>
  <c r="DE404" i="11"/>
  <c r="DT404" i="11" a="1"/>
  <c r="DT404" i="11"/>
  <c r="BZ104" i="11"/>
  <c r="BX104" i="11"/>
  <c r="BV104" i="11"/>
  <c r="BY104" i="11"/>
  <c r="BW104" i="11"/>
  <c r="AN104" i="11" a="1"/>
  <c r="AN104" i="11"/>
  <c r="DK388" i="11" a="1"/>
  <c r="DK388" i="11"/>
  <c r="DH388" i="11" a="1"/>
  <c r="DH388" i="11"/>
  <c r="DG388" i="11" a="1"/>
  <c r="DG388" i="11"/>
  <c r="DF388" i="11" a="1"/>
  <c r="DF388" i="11"/>
  <c r="DJ388" i="11" a="1"/>
  <c r="DJ388" i="11"/>
  <c r="DI388" i="11" a="1"/>
  <c r="DI388" i="11"/>
  <c r="AS489" i="11"/>
  <c r="CC489" i="11"/>
  <c r="AS121" i="11"/>
  <c r="CG121" i="11"/>
  <c r="CD121" i="11"/>
  <c r="CF121" i="11"/>
  <c r="CC121" i="11"/>
  <c r="CE121" i="11"/>
  <c r="DY435" i="11" a="1"/>
  <c r="DY435" i="11"/>
  <c r="DW435" i="11" a="1"/>
  <c r="DW435" i="11"/>
  <c r="EB435" i="11" a="1"/>
  <c r="EB435" i="11"/>
  <c r="DU435" i="11" a="1"/>
  <c r="DU435" i="11"/>
  <c r="DV435" i="11" a="1"/>
  <c r="DV435" i="11"/>
  <c r="EA435" i="11" a="1"/>
  <c r="EA435" i="11"/>
  <c r="DX435" i="11" a="1"/>
  <c r="DX435" i="11"/>
  <c r="DZ435" i="11" a="1"/>
  <c r="DZ435" i="11"/>
  <c r="DN40" i="11" a="1"/>
  <c r="DN40" i="11"/>
  <c r="DO40" i="11" a="1"/>
  <c r="DO40" i="11"/>
  <c r="DQ40" i="11" a="1"/>
  <c r="DQ40" i="11"/>
  <c r="DP40" i="11" a="1"/>
  <c r="DP40" i="11"/>
  <c r="DR40" i="11" a="1"/>
  <c r="DR40" i="11"/>
  <c r="DW360" i="11" a="1"/>
  <c r="DW360" i="11"/>
  <c r="DU360" i="11" a="1"/>
  <c r="DU360" i="11"/>
  <c r="DX360" i="11" a="1"/>
  <c r="DX360" i="11"/>
  <c r="DY360" i="11" a="1"/>
  <c r="DY360" i="11"/>
  <c r="EA360" i="11" a="1"/>
  <c r="EA360" i="11"/>
  <c r="DZ360" i="11" a="1"/>
  <c r="DZ360" i="11"/>
  <c r="DV360" i="11" a="1"/>
  <c r="DV360" i="11"/>
  <c r="EB360" i="11" a="1"/>
  <c r="EB360" i="11"/>
  <c r="AS303" i="11"/>
  <c r="CD303" i="11"/>
  <c r="CC303" i="11"/>
  <c r="CE303" i="11"/>
  <c r="CF303" i="11"/>
  <c r="CG303" i="11"/>
  <c r="DZ306" i="11" a="1"/>
  <c r="DZ306" i="11"/>
  <c r="EA306" i="11" a="1"/>
  <c r="EA306" i="11"/>
  <c r="DX306" i="11" a="1"/>
  <c r="DX306" i="11"/>
  <c r="DU306" i="11" a="1"/>
  <c r="DU306" i="11"/>
  <c r="DV306" i="11" a="1"/>
  <c r="DV306" i="11"/>
  <c r="EB306" i="11" a="1"/>
  <c r="EB306" i="11"/>
  <c r="DY306" i="11" a="1"/>
  <c r="DY306" i="11"/>
  <c r="DW306" i="11" a="1"/>
  <c r="DW306" i="11"/>
  <c r="AS455" i="11"/>
  <c r="CG455" i="11"/>
  <c r="CF455" i="11"/>
  <c r="CD455" i="11"/>
  <c r="CE455" i="11"/>
  <c r="CC455" i="11"/>
  <c r="AB430" i="11"/>
  <c r="U430" i="11" a="1"/>
  <c r="U430" i="11"/>
  <c r="AN488" i="11" a="1"/>
  <c r="AN488" i="11"/>
  <c r="BV488" i="11"/>
  <c r="CA488" i="11"/>
  <c r="AW16" i="11"/>
  <c r="BD16" i="11"/>
  <c r="AN460" i="11" a="1"/>
  <c r="AN460" i="11"/>
  <c r="BV460" i="11"/>
  <c r="BX460" i="11"/>
  <c r="BW460" i="11"/>
  <c r="BZ460" i="11"/>
  <c r="BY460" i="11"/>
  <c r="CE87" i="11"/>
  <c r="DW456" i="11" a="1"/>
  <c r="DW456" i="11"/>
  <c r="DX456" i="11" a="1"/>
  <c r="DX456" i="11"/>
  <c r="DU456" i="11" a="1"/>
  <c r="DU456" i="11"/>
  <c r="EB456" i="11" a="1"/>
  <c r="EB456" i="11"/>
  <c r="DV456" i="11" a="1"/>
  <c r="DV456" i="11"/>
  <c r="EA456" i="11" a="1"/>
  <c r="EA456" i="11"/>
  <c r="DZ456" i="11" a="1"/>
  <c r="DZ456" i="11"/>
  <c r="DY456" i="11" a="1"/>
  <c r="DY456" i="11"/>
  <c r="BZ234" i="11"/>
  <c r="BV234" i="11"/>
  <c r="BW234" i="11"/>
  <c r="BX234" i="11"/>
  <c r="BY234" i="11"/>
  <c r="DG14" i="11" a="1"/>
  <c r="DG14" i="11"/>
  <c r="DJ14" i="11" a="1"/>
  <c r="DJ14" i="11"/>
  <c r="DK14" i="11" a="1"/>
  <c r="DK14" i="11"/>
  <c r="DI14" i="11" a="1"/>
  <c r="DI14" i="11"/>
  <c r="DF14" i="11" a="1"/>
  <c r="DF14" i="11"/>
  <c r="DH14" i="11" a="1"/>
  <c r="DH14" i="11"/>
  <c r="CE118" i="11"/>
  <c r="EB452" i="11" a="1"/>
  <c r="EB452" i="11"/>
  <c r="DX452" i="11" a="1"/>
  <c r="DX452" i="11"/>
  <c r="DY452" i="11" a="1"/>
  <c r="DY452" i="11"/>
  <c r="DU452" i="11" a="1"/>
  <c r="DU452" i="11"/>
  <c r="DV452" i="11" a="1"/>
  <c r="DV452" i="11"/>
  <c r="DZ452" i="11" a="1"/>
  <c r="DZ452" i="11"/>
  <c r="EA452" i="11" a="1"/>
  <c r="EA452" i="11"/>
  <c r="DW452" i="11" a="1"/>
  <c r="DW452" i="11"/>
  <c r="DI64" i="11" a="1"/>
  <c r="DI64" i="11"/>
  <c r="DG64" i="11" a="1"/>
  <c r="DG64" i="11"/>
  <c r="DK64" i="11" a="1"/>
  <c r="DK64" i="11"/>
  <c r="DJ64" i="11" a="1"/>
  <c r="DJ64" i="11"/>
  <c r="DF64" i="11" a="1"/>
  <c r="DF64" i="11"/>
  <c r="DH64" i="11" a="1"/>
  <c r="DH64" i="11"/>
  <c r="DX458" i="11" a="1"/>
  <c r="DX458" i="11"/>
  <c r="DW458" i="11" a="1"/>
  <c r="DW458" i="11"/>
  <c r="DZ458" i="11" a="1"/>
  <c r="DZ458" i="11"/>
  <c r="DU458" i="11" a="1"/>
  <c r="DU458" i="11"/>
  <c r="EB458" i="11" a="1"/>
  <c r="EB458" i="11"/>
  <c r="DY458" i="11" a="1"/>
  <c r="DY458" i="11"/>
  <c r="EA458" i="11" a="1"/>
  <c r="EA458" i="11"/>
  <c r="DV458" i="11" a="1"/>
  <c r="DV458" i="11"/>
  <c r="CC24" i="11"/>
  <c r="CA453" i="11"/>
  <c r="DJ128" i="11" a="1"/>
  <c r="DJ128" i="11"/>
  <c r="DK128" i="11" a="1"/>
  <c r="DK128" i="11"/>
  <c r="DI128" i="11" a="1"/>
  <c r="DI128" i="11"/>
  <c r="DF128" i="11" a="1"/>
  <c r="DF128" i="11"/>
  <c r="DH128" i="11" a="1"/>
  <c r="DH128" i="11"/>
  <c r="DG128" i="11" a="1"/>
  <c r="DG128" i="11"/>
  <c r="DG424" i="11" a="1"/>
  <c r="DG424" i="11"/>
  <c r="DF424" i="11" a="1"/>
  <c r="DF424" i="11"/>
  <c r="DH424" i="11" a="1"/>
  <c r="DH424" i="11"/>
  <c r="DK424" i="11" a="1"/>
  <c r="DK424" i="11"/>
  <c r="DI424" i="11" a="1"/>
  <c r="DI424" i="11"/>
  <c r="DJ424" i="11" a="1"/>
  <c r="DJ424" i="11"/>
  <c r="DI180" i="11" a="1"/>
  <c r="DI180" i="11"/>
  <c r="DJ180" i="11" a="1"/>
  <c r="DJ180" i="11"/>
  <c r="DG180" i="11" a="1"/>
  <c r="DG180" i="11"/>
  <c r="DK180" i="11" a="1"/>
  <c r="DK180" i="11"/>
  <c r="DH180" i="11" a="1"/>
  <c r="DH180" i="11"/>
  <c r="DF180" i="11" a="1"/>
  <c r="DF180" i="11"/>
  <c r="CE491" i="11"/>
  <c r="AS401" i="11"/>
  <c r="ED401" i="11"/>
  <c r="CF401" i="11"/>
  <c r="CC401" i="11"/>
  <c r="CG401" i="11"/>
  <c r="CD401" i="11"/>
  <c r="CE401" i="11"/>
  <c r="CE213" i="11"/>
  <c r="AS193" i="11"/>
  <c r="CE193" i="11"/>
  <c r="CF193" i="11"/>
  <c r="CC193" i="11"/>
  <c r="CD193" i="11"/>
  <c r="CG193" i="11"/>
  <c r="AN86" i="11" a="1"/>
  <c r="AN86" i="11"/>
  <c r="BX86" i="11"/>
  <c r="BZ86" i="11"/>
  <c r="BW86" i="11"/>
  <c r="BV86" i="11"/>
  <c r="BY86" i="11"/>
  <c r="G446" i="11" a="1"/>
  <c r="G446" i="11"/>
  <c r="T446" i="11" a="1"/>
  <c r="T446" i="11"/>
  <c r="H446" i="11" a="1"/>
  <c r="H446" i="11"/>
  <c r="AN496" i="11" a="1"/>
  <c r="AN496" i="11"/>
  <c r="BY496" i="11"/>
  <c r="BW496" i="11"/>
  <c r="BX496" i="11"/>
  <c r="BZ496" i="11"/>
  <c r="BV496" i="11"/>
  <c r="BW348" i="11"/>
  <c r="AO348" i="11" a="1"/>
  <c r="AO348" i="11"/>
  <c r="AS349" i="11"/>
  <c r="ED349" i="11"/>
  <c r="AO486" i="11" a="1"/>
  <c r="AO486" i="11"/>
  <c r="BY84" i="11"/>
  <c r="AQ84" i="11" a="1"/>
  <c r="AQ84" i="11"/>
  <c r="CA359" i="11"/>
  <c r="AS481" i="11"/>
  <c r="CE481" i="11"/>
  <c r="CD481" i="11"/>
  <c r="CC481" i="11"/>
  <c r="CG481" i="11"/>
  <c r="CF481" i="11"/>
  <c r="CF311" i="11"/>
  <c r="DQ242" i="11" a="1"/>
  <c r="DQ242" i="11"/>
  <c r="DP242" i="11" a="1"/>
  <c r="DP242" i="11"/>
  <c r="DN242" i="11" a="1"/>
  <c r="DN242" i="11"/>
  <c r="DO242" i="11" a="1"/>
  <c r="DO242" i="11"/>
  <c r="DR242" i="11" a="1"/>
  <c r="DR242" i="11"/>
  <c r="AN435" i="11" a="1"/>
  <c r="AN435" i="11"/>
  <c r="BV435" i="11"/>
  <c r="BY435" i="11"/>
  <c r="BW435" i="11"/>
  <c r="BX435" i="11"/>
  <c r="BZ435" i="11"/>
  <c r="BE12" i="11"/>
  <c r="AX12" i="11"/>
  <c r="DN226" i="11" a="1"/>
  <c r="DN226" i="11"/>
  <c r="DQ226" i="11" a="1"/>
  <c r="DQ226" i="11"/>
  <c r="DR226" i="11" a="1"/>
  <c r="DR226" i="11"/>
  <c r="DO226" i="11" a="1"/>
  <c r="DO226" i="11"/>
  <c r="DP226" i="11" a="1"/>
  <c r="DP226" i="11"/>
  <c r="BV426" i="11"/>
  <c r="DW86" i="11" a="1"/>
  <c r="DW86" i="11"/>
  <c r="DY86" i="11" a="1"/>
  <c r="DY86" i="11"/>
  <c r="EB86" i="11" a="1"/>
  <c r="EB86" i="11"/>
  <c r="DX86" i="11" a="1"/>
  <c r="DX86" i="11"/>
  <c r="EA86" i="11" a="1"/>
  <c r="EA86" i="11"/>
  <c r="DV86" i="11" a="1"/>
  <c r="DV86" i="11"/>
  <c r="DZ86" i="11" a="1"/>
  <c r="DZ86" i="11"/>
  <c r="DU86" i="11" a="1"/>
  <c r="DU86" i="11"/>
  <c r="AS345" i="11"/>
  <c r="ED345" i="11"/>
  <c r="AZ13" i="11"/>
  <c r="CN13" i="11"/>
  <c r="CK13" i="11"/>
  <c r="CL13" i="11"/>
  <c r="CM13" i="11"/>
  <c r="CJ13" i="11"/>
  <c r="BW112" i="11"/>
  <c r="CE84" i="11"/>
  <c r="BZ458" i="11"/>
  <c r="BY332" i="11"/>
  <c r="DI474" i="11" a="1"/>
  <c r="DI474" i="11"/>
  <c r="DK474" i="11" a="1"/>
  <c r="DK474" i="11"/>
  <c r="DJ474" i="11" a="1"/>
  <c r="DJ474" i="11"/>
  <c r="DG474" i="11" a="1"/>
  <c r="DG474" i="11"/>
  <c r="DF474" i="11" a="1"/>
  <c r="DF474" i="11"/>
  <c r="DH474" i="11" a="1"/>
  <c r="DH474" i="11"/>
  <c r="CA41" i="11"/>
  <c r="DR304" i="11" a="1"/>
  <c r="DR304" i="11"/>
  <c r="DQ304" i="11" a="1"/>
  <c r="DQ304" i="11"/>
  <c r="DP304" i="11" a="1"/>
  <c r="DP304" i="11"/>
  <c r="DO304" i="11" a="1"/>
  <c r="DO304" i="11"/>
  <c r="DN304" i="11" a="1"/>
  <c r="DN304" i="11"/>
  <c r="DN16" i="11" a="1"/>
  <c r="DN16" i="11"/>
  <c r="DP16" i="11" a="1"/>
  <c r="DP16" i="11"/>
  <c r="DR16" i="11" a="1"/>
  <c r="DR16" i="11"/>
  <c r="DQ16" i="11" a="1"/>
  <c r="DQ16" i="11"/>
  <c r="DO16" i="11" a="1"/>
  <c r="DO16" i="11"/>
  <c r="EB304" i="11" a="1"/>
  <c r="EB304" i="11"/>
  <c r="DY304" i="11" a="1"/>
  <c r="DY304" i="11"/>
  <c r="DW304" i="11" a="1"/>
  <c r="DW304" i="11"/>
  <c r="DX304" i="11" a="1"/>
  <c r="DX304" i="11"/>
  <c r="DV304" i="11" a="1"/>
  <c r="DV304" i="11"/>
  <c r="DZ304" i="11" a="1"/>
  <c r="DZ304" i="11"/>
  <c r="DU304" i="11" a="1"/>
  <c r="DU304" i="11"/>
  <c r="EA304" i="11" a="1"/>
  <c r="EA304" i="11"/>
  <c r="DF362" i="11" a="1"/>
  <c r="DF362" i="11"/>
  <c r="DJ362" i="11" a="1"/>
  <c r="DJ362" i="11"/>
  <c r="DI362" i="11" a="1"/>
  <c r="DI362" i="11"/>
  <c r="DK362" i="11" a="1"/>
  <c r="DK362" i="11"/>
  <c r="DH362" i="11" a="1"/>
  <c r="DH362" i="11"/>
  <c r="DG362" i="11" a="1"/>
  <c r="DG362" i="11"/>
  <c r="DR196" i="11" a="1"/>
  <c r="DR196" i="11"/>
  <c r="DN196" i="11" a="1"/>
  <c r="DN196" i="11"/>
  <c r="DQ196" i="11" a="1"/>
  <c r="DQ196" i="11"/>
  <c r="DP196" i="11" a="1"/>
  <c r="DP196" i="11"/>
  <c r="DO196" i="11" a="1"/>
  <c r="DO196" i="11"/>
  <c r="DN112" i="11" a="1"/>
  <c r="DN112" i="11"/>
  <c r="DQ112" i="11" a="1"/>
  <c r="DQ112" i="11"/>
  <c r="DO112" i="11" a="1"/>
  <c r="DO112" i="11"/>
  <c r="DP112" i="11" a="1"/>
  <c r="DP112" i="11"/>
  <c r="DR112" i="11" a="1"/>
  <c r="DR112" i="11"/>
  <c r="BX12" i="11"/>
  <c r="BV12" i="11"/>
  <c r="BW12" i="11"/>
  <c r="BY12" i="11"/>
  <c r="BZ12" i="11"/>
  <c r="AN12" i="11" a="1"/>
  <c r="AN12" i="11"/>
  <c r="AS314" i="11"/>
  <c r="CF314" i="11"/>
  <c r="CG314" i="11"/>
  <c r="CD314" i="11"/>
  <c r="CC314" i="11"/>
  <c r="CE314" i="11"/>
  <c r="AS105" i="11"/>
  <c r="CC105" i="11"/>
  <c r="CF105" i="11"/>
  <c r="CD105" i="11"/>
  <c r="CG105" i="11"/>
  <c r="CE105" i="11"/>
  <c r="DM150" i="11" a="1"/>
  <c r="DM150" i="11"/>
  <c r="DE150" i="11" a="1"/>
  <c r="DE150" i="11"/>
  <c r="DT150" i="11" a="1"/>
  <c r="DT150" i="11"/>
  <c r="DY502" i="11" a="1"/>
  <c r="DY502" i="11"/>
  <c r="EA502" i="11" a="1"/>
  <c r="EA502" i="11"/>
  <c r="DX502" i="11" a="1"/>
  <c r="DX502" i="11"/>
  <c r="EB502" i="11" a="1"/>
  <c r="EB502" i="11"/>
  <c r="DV502" i="11" a="1"/>
  <c r="DV502" i="11"/>
  <c r="DU502" i="11" a="1"/>
  <c r="DU502" i="11"/>
  <c r="DZ502" i="11" a="1"/>
  <c r="DZ502" i="11"/>
  <c r="DW502" i="11" a="1"/>
  <c r="DW502" i="11"/>
  <c r="CA11" i="11"/>
  <c r="CA25" i="11"/>
  <c r="BV464" i="11"/>
  <c r="BZ464" i="11"/>
  <c r="BW464" i="11"/>
  <c r="BY464" i="11"/>
  <c r="BX464" i="11"/>
  <c r="DO120" i="11" a="1"/>
  <c r="DO120" i="11"/>
  <c r="DR120" i="11" a="1"/>
  <c r="DR120" i="11"/>
  <c r="DP120" i="11" a="1"/>
  <c r="DP120" i="11"/>
  <c r="DN120" i="11" a="1"/>
  <c r="DN120" i="11"/>
  <c r="DQ120" i="11" a="1"/>
  <c r="DQ120" i="11"/>
  <c r="DH464" i="11" a="1"/>
  <c r="DH464" i="11"/>
  <c r="DI464" i="11" a="1"/>
  <c r="DI464" i="11"/>
  <c r="DG464" i="11" a="1"/>
  <c r="DG464" i="11"/>
  <c r="DK464" i="11" a="1"/>
  <c r="DK464" i="11"/>
  <c r="DJ464" i="11" a="1"/>
  <c r="DJ464" i="11"/>
  <c r="DF464" i="11" a="1"/>
  <c r="DF464" i="11"/>
  <c r="BL15" i="11"/>
  <c r="CA389" i="11"/>
  <c r="T220" i="11" a="1"/>
  <c r="T220" i="11"/>
  <c r="G220" i="11" a="1"/>
  <c r="G220" i="11"/>
  <c r="H220" i="11" a="1"/>
  <c r="H220" i="11"/>
  <c r="AS459" i="11"/>
  <c r="CE459" i="11"/>
  <c r="CG459" i="11"/>
  <c r="CF459" i="11"/>
  <c r="CC459" i="11"/>
  <c r="CD459" i="11"/>
  <c r="BX64" i="11"/>
  <c r="BZ64" i="11"/>
  <c r="BV64" i="11"/>
  <c r="BW64" i="11"/>
  <c r="BY64" i="11"/>
  <c r="CF179" i="11"/>
  <c r="DI238" i="11" a="1"/>
  <c r="DI238" i="11"/>
  <c r="DK238" i="11" a="1"/>
  <c r="DK238" i="11"/>
  <c r="DH238" i="11" a="1"/>
  <c r="DH238" i="11"/>
  <c r="DJ238" i="11" a="1"/>
  <c r="DJ238" i="11"/>
  <c r="DG238" i="11" a="1"/>
  <c r="DG238" i="11"/>
  <c r="DF238" i="11" a="1"/>
  <c r="DF238" i="11"/>
  <c r="DO84" i="11" a="1"/>
  <c r="DO84" i="11"/>
  <c r="DQ84" i="11" a="1"/>
  <c r="DQ84" i="11"/>
  <c r="DR84" i="11" a="1"/>
  <c r="DR84" i="11"/>
  <c r="DN84" i="11" a="1"/>
  <c r="DN84" i="11"/>
  <c r="DP84" i="11" a="1"/>
  <c r="DP84" i="11"/>
  <c r="CA309" i="11"/>
  <c r="DF476" i="11" a="1"/>
  <c r="DF476" i="11"/>
  <c r="DH476" i="11" a="1"/>
  <c r="DH476" i="11"/>
  <c r="DJ476" i="11" a="1"/>
  <c r="DJ476" i="11"/>
  <c r="DG476" i="11" a="1"/>
  <c r="DG476" i="11"/>
  <c r="DK476" i="11" a="1"/>
  <c r="DK476" i="11"/>
  <c r="DI476" i="11" a="1"/>
  <c r="DI476" i="11"/>
  <c r="AN290" i="11" a="1"/>
  <c r="AN290" i="11"/>
  <c r="BY290" i="11"/>
  <c r="BX290" i="11"/>
  <c r="BZ290" i="11"/>
  <c r="BW290" i="11"/>
  <c r="DP94" i="11" a="1"/>
  <c r="DP94" i="11"/>
  <c r="DR94" i="11" a="1"/>
  <c r="DR94" i="11"/>
  <c r="DQ94" i="11" a="1"/>
  <c r="DQ94" i="11"/>
  <c r="DN94" i="11" a="1"/>
  <c r="DN94" i="11"/>
  <c r="DO94" i="11" a="1"/>
  <c r="DO94" i="11"/>
  <c r="F54" i="11" a="1"/>
  <c r="F54" i="11"/>
  <c r="AA54" i="11" a="1"/>
  <c r="AA54" i="11"/>
  <c r="Y55" i="11" a="1"/>
  <c r="Y55" i="11"/>
  <c r="DR228" i="11" a="1"/>
  <c r="DR228" i="11"/>
  <c r="DQ228" i="11" a="1"/>
  <c r="DQ228" i="11"/>
  <c r="DN228" i="11" a="1"/>
  <c r="DN228" i="11"/>
  <c r="DO228" i="11" a="1"/>
  <c r="DO228" i="11"/>
  <c r="DP228" i="11" a="1"/>
  <c r="DP228" i="11"/>
  <c r="DU302" i="11" a="1"/>
  <c r="DU302" i="11"/>
  <c r="DW302" i="11" a="1"/>
  <c r="DW302" i="11"/>
  <c r="EA302" i="11" a="1"/>
  <c r="EA302" i="11"/>
  <c r="DY302" i="11" a="1"/>
  <c r="DY302" i="11"/>
  <c r="DX302" i="11" a="1"/>
  <c r="DX302" i="11"/>
  <c r="DZ302" i="11" a="1"/>
  <c r="DZ302" i="11"/>
  <c r="DV302" i="11" a="1"/>
  <c r="DV302" i="11"/>
  <c r="EB302" i="11" a="1"/>
  <c r="EB302" i="11"/>
  <c r="AS109" i="11"/>
  <c r="CE109" i="11"/>
  <c r="CD109" i="11"/>
  <c r="CG109" i="11"/>
  <c r="CF109" i="11"/>
  <c r="CC109" i="11"/>
  <c r="AO202" i="11" a="1"/>
  <c r="AO202" i="11"/>
  <c r="AR202" i="11" a="1"/>
  <c r="AR202" i="11"/>
  <c r="AQ202" i="11" a="1"/>
  <c r="AQ202" i="11"/>
  <c r="AP202" i="11" a="1"/>
  <c r="AP202" i="11"/>
  <c r="DQ72" i="11" a="1"/>
  <c r="DQ72" i="11"/>
  <c r="DP72" i="11" a="1"/>
  <c r="DP72" i="11"/>
  <c r="DN72" i="11" a="1"/>
  <c r="DN72" i="11"/>
  <c r="DO72" i="11" a="1"/>
  <c r="DO72" i="11"/>
  <c r="DR72" i="11" a="1"/>
  <c r="DR72" i="11"/>
  <c r="AS369" i="11"/>
  <c r="CD369" i="11"/>
  <c r="CC369" i="11"/>
  <c r="CG369" i="11"/>
  <c r="CF369" i="11"/>
  <c r="CE369" i="11"/>
  <c r="AS110" i="11"/>
  <c r="CE110" i="11"/>
  <c r="CF110" i="11"/>
  <c r="CD110" i="11"/>
  <c r="CC110" i="11"/>
  <c r="CG110" i="11"/>
  <c r="CF229" i="11"/>
  <c r="DN428" i="11" a="1"/>
  <c r="DN428" i="11"/>
  <c r="DO428" i="11" a="1"/>
  <c r="DO428" i="11"/>
  <c r="DR428" i="11" a="1"/>
  <c r="DR428" i="11"/>
  <c r="DP428" i="11" a="1"/>
  <c r="DP428" i="11"/>
  <c r="DQ428" i="11" a="1"/>
  <c r="DQ428" i="11"/>
  <c r="AS366" i="11"/>
  <c r="ED366" i="11"/>
  <c r="CC366" i="11"/>
  <c r="CF366" i="11"/>
  <c r="CG366" i="11"/>
  <c r="CD366" i="11"/>
  <c r="CE366" i="11"/>
  <c r="DJ114" i="11" a="1"/>
  <c r="DJ114" i="11"/>
  <c r="DG114" i="11" a="1"/>
  <c r="DG114" i="11"/>
  <c r="DH114" i="11" a="1"/>
  <c r="DH114" i="11"/>
  <c r="DF114" i="11" a="1"/>
  <c r="DF114" i="11"/>
  <c r="DI114" i="11" a="1"/>
  <c r="DI114" i="11"/>
  <c r="DK114" i="11" a="1"/>
  <c r="DK114" i="11"/>
  <c r="DG102" i="11" a="1"/>
  <c r="DG102" i="11"/>
  <c r="DK102" i="11" a="1"/>
  <c r="DK102" i="11"/>
  <c r="DJ102" i="11" a="1"/>
  <c r="DJ102" i="11"/>
  <c r="DH102" i="11" a="1"/>
  <c r="DH102" i="11"/>
  <c r="DF102" i="11" a="1"/>
  <c r="DF102" i="11"/>
  <c r="DI102" i="11" a="1"/>
  <c r="DI102" i="11"/>
  <c r="CA93" i="11"/>
  <c r="DQ480" i="11" a="1"/>
  <c r="DQ480" i="11"/>
  <c r="DN480" i="11" a="1"/>
  <c r="DN480" i="11"/>
  <c r="DO480" i="11" a="1"/>
  <c r="DO480" i="11"/>
  <c r="DR480" i="11" a="1"/>
  <c r="DR480" i="11"/>
  <c r="DP480" i="11" a="1"/>
  <c r="DP480" i="11"/>
  <c r="DR334" i="11" a="1"/>
  <c r="DR334" i="11"/>
  <c r="DQ334" i="11" a="1"/>
  <c r="DQ334" i="11"/>
  <c r="DN334" i="11" a="1"/>
  <c r="DN334" i="11"/>
  <c r="DO334" i="11" a="1"/>
  <c r="DO334" i="11"/>
  <c r="DP334" i="11" a="1"/>
  <c r="DP334" i="11"/>
  <c r="AS447" i="11"/>
  <c r="CG447" i="11"/>
  <c r="CC447" i="11"/>
  <c r="CF447" i="11"/>
  <c r="CE447" i="11"/>
  <c r="CD447" i="11"/>
  <c r="DK356" i="11" a="1"/>
  <c r="DK356" i="11"/>
  <c r="DF356" i="11" a="1"/>
  <c r="DF356" i="11"/>
  <c r="DH356" i="11" a="1"/>
  <c r="DH356" i="11"/>
  <c r="DG356" i="11" a="1"/>
  <c r="DG356" i="11"/>
  <c r="DJ356" i="11" a="1"/>
  <c r="DJ356" i="11"/>
  <c r="DI356" i="11" a="1"/>
  <c r="DI356" i="11"/>
  <c r="AR246" i="11" a="1"/>
  <c r="AR246" i="11"/>
  <c r="CH167" i="11"/>
  <c r="CA97" i="11"/>
  <c r="DY108" i="11" a="1"/>
  <c r="DY108" i="11"/>
  <c r="DU108" i="11" a="1"/>
  <c r="DU108" i="11"/>
  <c r="EB108" i="11" a="1"/>
  <c r="EB108" i="11"/>
  <c r="DW108" i="11" a="1"/>
  <c r="DW108" i="11"/>
  <c r="EA108" i="11" a="1"/>
  <c r="EA108" i="11"/>
  <c r="DV108" i="11" a="1"/>
  <c r="DV108" i="11"/>
  <c r="DX108" i="11" a="1"/>
  <c r="DX108" i="11"/>
  <c r="DZ108" i="11" a="1"/>
  <c r="DZ108" i="11"/>
  <c r="AA152" i="11" a="1"/>
  <c r="AA152" i="11"/>
  <c r="F152" i="11" a="1"/>
  <c r="F152" i="11"/>
  <c r="DO470" i="11" a="1"/>
  <c r="DO470" i="11"/>
  <c r="DQ470" i="11" a="1"/>
  <c r="DQ470" i="11"/>
  <c r="DN470" i="11" a="1"/>
  <c r="DN470" i="11"/>
  <c r="DP470" i="11" a="1"/>
  <c r="DP470" i="11"/>
  <c r="DR470" i="11" a="1"/>
  <c r="DR470" i="11"/>
  <c r="DF96" i="11" a="1"/>
  <c r="DF96" i="11"/>
  <c r="DH96" i="11" a="1"/>
  <c r="DH96" i="11"/>
  <c r="DJ96" i="11" a="1"/>
  <c r="DJ96" i="11"/>
  <c r="DI96" i="11" a="1"/>
  <c r="DI96" i="11"/>
  <c r="DK96" i="11" a="1"/>
  <c r="DK96" i="11"/>
  <c r="DG96" i="11" a="1"/>
  <c r="DG96" i="11"/>
  <c r="DR232" i="11" a="1"/>
  <c r="DR232" i="11"/>
  <c r="DQ232" i="11" a="1"/>
  <c r="DQ232" i="11"/>
  <c r="DO232" i="11" a="1"/>
  <c r="DO232" i="11"/>
  <c r="DN232" i="11" a="1"/>
  <c r="DN232" i="11"/>
  <c r="DP232" i="11" a="1"/>
  <c r="DP232" i="11"/>
  <c r="CA499" i="11"/>
  <c r="CE319" i="11"/>
  <c r="AS243" i="11"/>
  <c r="CF243" i="11"/>
  <c r="CD243" i="11"/>
  <c r="CG243" i="11"/>
  <c r="CE243" i="11"/>
  <c r="CC243" i="11"/>
  <c r="DZ28" i="11" a="1"/>
  <c r="DZ28" i="11"/>
  <c r="DY28" i="11" a="1"/>
  <c r="DY28" i="11"/>
  <c r="DV28" i="11" a="1"/>
  <c r="DV28" i="11"/>
  <c r="EB28" i="11" a="1"/>
  <c r="EB28" i="11"/>
  <c r="DU28" i="11" a="1"/>
  <c r="DU28" i="11"/>
  <c r="EA28" i="11" a="1"/>
  <c r="EA28" i="11"/>
  <c r="DX28" i="11" a="1"/>
  <c r="DX28" i="11"/>
  <c r="DW28" i="11" a="1"/>
  <c r="DW28" i="11"/>
  <c r="DG154" i="11" a="1"/>
  <c r="DG154" i="11"/>
  <c r="DK154" i="11" a="1"/>
  <c r="DK154" i="11"/>
  <c r="DI154" i="11" a="1"/>
  <c r="DI154" i="11"/>
  <c r="DH154" i="11" a="1"/>
  <c r="DH154" i="11"/>
  <c r="DJ154" i="11" a="1"/>
  <c r="DJ154" i="11"/>
  <c r="DF154" i="11" a="1"/>
  <c r="DF154" i="11"/>
  <c r="DW442" i="11" a="1"/>
  <c r="DW442" i="11"/>
  <c r="EA442" i="11" a="1"/>
  <c r="EA442" i="11"/>
  <c r="DU442" i="11" a="1"/>
  <c r="DU442" i="11"/>
  <c r="DV442" i="11" a="1"/>
  <c r="DV442" i="11"/>
  <c r="DY442" i="11" a="1"/>
  <c r="DY442" i="11"/>
  <c r="EB442" i="11" a="1"/>
  <c r="EB442" i="11"/>
  <c r="DX442" i="11" a="1"/>
  <c r="DX442" i="11"/>
  <c r="DZ442" i="11" a="1"/>
  <c r="DZ442" i="11"/>
  <c r="CA415" i="11"/>
  <c r="CC214" i="11"/>
  <c r="BK15" i="11"/>
  <c r="DP462" i="11" a="1"/>
  <c r="DP462" i="11"/>
  <c r="DO462" i="11" a="1"/>
  <c r="DO462" i="11"/>
  <c r="DR462" i="11" a="1"/>
  <c r="DR462" i="11"/>
  <c r="DQ462" i="11" a="1"/>
  <c r="DQ462" i="11"/>
  <c r="DN462" i="11" a="1"/>
  <c r="DN462" i="11"/>
  <c r="AN466" i="11" a="1"/>
  <c r="AN466" i="11"/>
  <c r="BV466" i="11"/>
  <c r="DK352" i="11" a="1"/>
  <c r="DK352" i="11"/>
  <c r="DG352" i="11" a="1"/>
  <c r="DG352" i="11"/>
  <c r="DJ352" i="11" a="1"/>
  <c r="DJ352" i="11"/>
  <c r="DI352" i="11" a="1"/>
  <c r="DI352" i="11"/>
  <c r="DF352" i="11" a="1"/>
  <c r="DF352" i="11"/>
  <c r="DH352" i="11" a="1"/>
  <c r="DH352" i="11"/>
  <c r="AP236" i="11" a="1"/>
  <c r="AP236" i="11"/>
  <c r="CE179" i="11"/>
  <c r="AS127" i="11"/>
  <c r="CD127" i="11"/>
  <c r="CC127" i="11"/>
  <c r="CE127" i="11"/>
  <c r="CF127" i="11"/>
  <c r="CG127" i="11"/>
  <c r="CA101" i="11"/>
  <c r="DY504" i="11" a="1"/>
  <c r="DY504" i="11"/>
  <c r="EA504" i="11" a="1"/>
  <c r="EA504" i="11"/>
  <c r="EB504" i="11" a="1"/>
  <c r="EB504" i="11"/>
  <c r="DW504" i="11" a="1"/>
  <c r="DW504" i="11"/>
  <c r="DU504" i="11" a="1"/>
  <c r="DU504" i="11"/>
  <c r="DV504" i="11" a="1"/>
  <c r="DV504" i="11"/>
  <c r="DZ504" i="11" a="1"/>
  <c r="DZ504" i="11"/>
  <c r="DX504" i="11" a="1"/>
  <c r="DX504" i="11"/>
  <c r="AN148" i="11" a="1"/>
  <c r="AN148" i="11"/>
  <c r="BV148" i="11"/>
  <c r="CA148" i="11"/>
  <c r="AN504" i="11" a="1"/>
  <c r="AN504" i="11"/>
  <c r="BW504" i="11"/>
  <c r="BZ504" i="11"/>
  <c r="BV504" i="11"/>
  <c r="BX504" i="11"/>
  <c r="BY504" i="11"/>
  <c r="CD255" i="11"/>
  <c r="CG11" i="11"/>
  <c r="DW42" i="11" a="1"/>
  <c r="DW42" i="11"/>
  <c r="EB42" i="11" a="1"/>
  <c r="EB42" i="11"/>
  <c r="EA42" i="11" a="1"/>
  <c r="EA42" i="11"/>
  <c r="DU42" i="11" a="1"/>
  <c r="DU42" i="11"/>
  <c r="DV42" i="11" a="1"/>
  <c r="DV42" i="11"/>
  <c r="DY42" i="11" a="1"/>
  <c r="DY42" i="11"/>
  <c r="DZ42" i="11" a="1"/>
  <c r="DZ42" i="11"/>
  <c r="DX42" i="11" a="1"/>
  <c r="DX42" i="11"/>
  <c r="AS327" i="11"/>
  <c r="CC327" i="11"/>
  <c r="CG327" i="11"/>
  <c r="CE327" i="11"/>
  <c r="CF327" i="11"/>
  <c r="CD327" i="11"/>
  <c r="DP354" i="11" a="1"/>
  <c r="DP354" i="11"/>
  <c r="DQ354" i="11" a="1"/>
  <c r="DQ354" i="11"/>
  <c r="DN354" i="11" a="1"/>
  <c r="DN354" i="11"/>
  <c r="DO354" i="11" a="1"/>
  <c r="DO354" i="11"/>
  <c r="DR354" i="11" a="1"/>
  <c r="DR354" i="11"/>
  <c r="BZ348" i="11"/>
  <c r="AR348" i="11" a="1"/>
  <c r="AR348" i="11"/>
  <c r="DM436" i="11" a="1"/>
  <c r="DM436" i="11"/>
  <c r="DT436" i="11" a="1"/>
  <c r="DT436" i="11"/>
  <c r="DE436" i="11" a="1"/>
  <c r="DE436" i="11"/>
  <c r="DN482" i="11" a="1"/>
  <c r="DN482" i="11"/>
  <c r="DQ482" i="11" a="1"/>
  <c r="DQ482" i="11"/>
  <c r="DO482" i="11" a="1"/>
  <c r="DO482" i="11"/>
  <c r="DR482" i="11" a="1"/>
  <c r="DR482" i="11"/>
  <c r="DP482" i="11" a="1"/>
  <c r="DP482" i="11"/>
  <c r="AS473" i="11"/>
  <c r="CG473" i="11"/>
  <c r="CC473" i="11"/>
  <c r="CD473" i="11"/>
  <c r="CF473" i="11"/>
  <c r="CE473" i="11"/>
  <c r="AS306" i="11"/>
  <c r="CF306" i="11"/>
  <c r="CE306" i="11"/>
  <c r="CD306" i="11"/>
  <c r="CG306" i="11"/>
  <c r="CC306" i="11"/>
  <c r="G510" i="11" a="1"/>
  <c r="G510" i="11"/>
  <c r="T510" i="11" a="1"/>
  <c r="T510" i="11"/>
  <c r="H510" i="11" a="1"/>
  <c r="H510" i="11"/>
  <c r="DK348" i="11" a="1"/>
  <c r="DK348" i="11"/>
  <c r="DF348" i="11" a="1"/>
  <c r="DF348" i="11"/>
  <c r="DJ348" i="11" a="1"/>
  <c r="DJ348" i="11"/>
  <c r="DG348" i="11" a="1"/>
  <c r="DG348" i="11"/>
  <c r="DI348" i="11" a="1"/>
  <c r="DI348" i="11"/>
  <c r="DH348" i="11" a="1"/>
  <c r="DH348" i="11"/>
  <c r="CA411" i="11"/>
  <c r="DO308" i="11" a="1"/>
  <c r="DO308" i="11"/>
  <c r="DQ308" i="11" a="1"/>
  <c r="DQ308" i="11"/>
  <c r="DN308" i="11" a="1"/>
  <c r="DN308" i="11"/>
  <c r="DR308" i="11" a="1"/>
  <c r="DR308" i="11"/>
  <c r="DP308" i="11" a="1"/>
  <c r="DP308" i="11"/>
  <c r="CH451" i="11"/>
  <c r="CA163" i="11"/>
  <c r="AS89" i="11"/>
  <c r="CC89" i="11"/>
  <c r="CE89" i="11"/>
  <c r="CF89" i="11"/>
  <c r="CD89" i="11"/>
  <c r="CG89" i="11"/>
  <c r="DE208" i="11" a="1"/>
  <c r="DE208" i="11"/>
  <c r="DT208" i="11" a="1"/>
  <c r="DT208" i="11"/>
  <c r="DM208" i="11" a="1"/>
  <c r="DM208" i="11"/>
  <c r="BV180" i="11"/>
  <c r="CA180" i="11"/>
  <c r="DZ214" i="11" a="1"/>
  <c r="DZ214" i="11"/>
  <c r="DV214" i="11" a="1"/>
  <c r="DV214" i="11"/>
  <c r="DW214" i="11" a="1"/>
  <c r="DW214" i="11"/>
  <c r="DY214" i="11" a="1"/>
  <c r="DY214" i="11"/>
  <c r="EA214" i="11" a="1"/>
  <c r="EA214" i="11"/>
  <c r="DU214" i="11" a="1"/>
  <c r="DU214" i="11"/>
  <c r="EB214" i="11" a="1"/>
  <c r="EB214" i="11"/>
  <c r="DX214" i="11" a="1"/>
  <c r="DX214" i="11"/>
  <c r="AS235" i="11"/>
  <c r="CC235" i="11"/>
  <c r="AQ490" i="11" a="1"/>
  <c r="AQ490" i="11"/>
  <c r="CA159" i="11"/>
  <c r="AS85" i="11"/>
  <c r="CF85" i="11"/>
  <c r="CC85" i="11"/>
  <c r="CG85" i="11"/>
  <c r="CE85" i="11"/>
  <c r="CD85" i="11"/>
  <c r="BV324" i="11"/>
  <c r="CA324" i="11"/>
  <c r="CD87" i="11"/>
  <c r="DY78" i="11" a="1"/>
  <c r="DY78" i="11"/>
  <c r="DW78" i="11" a="1"/>
  <c r="DW78" i="11"/>
  <c r="DX78" i="11" a="1"/>
  <c r="DX78" i="11"/>
  <c r="EB78" i="11" a="1"/>
  <c r="EB78" i="11"/>
  <c r="EA78" i="11" a="1"/>
  <c r="EA78" i="11"/>
  <c r="DZ78" i="11" a="1"/>
  <c r="DZ78" i="11"/>
  <c r="DU78" i="11" a="1"/>
  <c r="DU78" i="11"/>
  <c r="DV78" i="11" a="1"/>
  <c r="DV78" i="11"/>
  <c r="DP230" i="11" a="1"/>
  <c r="DP230" i="11"/>
  <c r="DQ230" i="11" a="1"/>
  <c r="DQ230" i="11"/>
  <c r="DN230" i="11" a="1"/>
  <c r="DN230" i="11"/>
  <c r="DR230" i="11" a="1"/>
  <c r="DR230" i="11"/>
  <c r="DO230" i="11" a="1"/>
  <c r="DO230" i="11"/>
  <c r="AS363" i="11"/>
  <c r="ED363" i="11"/>
  <c r="CF363" i="11"/>
  <c r="CE363" i="11"/>
  <c r="CD363" i="11"/>
  <c r="CC363" i="11"/>
  <c r="CG363" i="11"/>
  <c r="DH322" i="11" a="1"/>
  <c r="DH322" i="11"/>
  <c r="DJ322" i="11" a="1"/>
  <c r="DJ322" i="11"/>
  <c r="DF322" i="11" a="1"/>
  <c r="DF322" i="11"/>
  <c r="DG322" i="11" a="1"/>
  <c r="DG322" i="11"/>
  <c r="DK322" i="11" a="1"/>
  <c r="DK322" i="11"/>
  <c r="DI322" i="11" a="1"/>
  <c r="DI322" i="11"/>
  <c r="AN444" i="11" a="1"/>
  <c r="AN444" i="11"/>
  <c r="BZ444" i="11"/>
  <c r="BW444" i="11"/>
  <c r="BY444" i="11"/>
  <c r="BX444" i="11"/>
  <c r="BV444" i="11"/>
  <c r="CA367" i="11"/>
  <c r="BX244" i="11"/>
  <c r="AN388" i="11" a="1"/>
  <c r="AN388" i="11"/>
  <c r="BV388" i="11"/>
  <c r="BW388" i="11"/>
  <c r="BY388" i="11"/>
  <c r="BZ388" i="11"/>
  <c r="BX388" i="11"/>
  <c r="DI74" i="11" a="1"/>
  <c r="DI74" i="11"/>
  <c r="DH74" i="11" a="1"/>
  <c r="DH74" i="11"/>
  <c r="DF74" i="11" a="1"/>
  <c r="DF74" i="11"/>
  <c r="DJ74" i="11" a="1"/>
  <c r="DJ74" i="11"/>
  <c r="DG74" i="11" a="1"/>
  <c r="DG74" i="11"/>
  <c r="DK74" i="11" a="1"/>
  <c r="DK74" i="11"/>
  <c r="DX90" i="11" a="1"/>
  <c r="DX90" i="11"/>
  <c r="DZ90" i="11" a="1"/>
  <c r="DZ90" i="11"/>
  <c r="DY90" i="11" a="1"/>
  <c r="DY90" i="11"/>
  <c r="DW90" i="11" a="1"/>
  <c r="DW90" i="11"/>
  <c r="DU90" i="11" a="1"/>
  <c r="DU90" i="11"/>
  <c r="EB90" i="11" a="1"/>
  <c r="EB90" i="11"/>
  <c r="DV90" i="11" a="1"/>
  <c r="DV90" i="11"/>
  <c r="EA90" i="11" a="1"/>
  <c r="EA90" i="11"/>
  <c r="AR352" i="11" a="1"/>
  <c r="AR352" i="11"/>
  <c r="CD492" i="11"/>
  <c r="AA210" i="11" a="1"/>
  <c r="AA210" i="11"/>
  <c r="F210" i="11" a="1"/>
  <c r="F210" i="11"/>
  <c r="BK19" i="11"/>
  <c r="CA69" i="11"/>
  <c r="BZ338" i="11"/>
  <c r="EA336" i="11" a="1"/>
  <c r="EA336" i="11"/>
  <c r="DY336" i="11" a="1"/>
  <c r="DY336" i="11"/>
  <c r="EB336" i="11" a="1"/>
  <c r="EB336" i="11"/>
  <c r="DW336" i="11" a="1"/>
  <c r="DW336" i="11"/>
  <c r="DU336" i="11" a="1"/>
  <c r="DU336" i="11"/>
  <c r="DV336" i="11" a="1"/>
  <c r="DV336" i="11"/>
  <c r="DZ336" i="11" a="1"/>
  <c r="DZ336" i="11"/>
  <c r="DX336" i="11" a="1"/>
  <c r="DX336" i="11"/>
  <c r="AS237" i="11"/>
  <c r="CD237" i="11"/>
  <c r="CG237" i="11"/>
  <c r="CF237" i="11"/>
  <c r="CC237" i="11"/>
  <c r="CE237" i="11"/>
  <c r="CD215" i="11"/>
  <c r="DQ80" i="11" a="1"/>
  <c r="DQ80" i="11"/>
  <c r="DP80" i="11" a="1"/>
  <c r="DP80" i="11"/>
  <c r="DR80" i="11" a="1"/>
  <c r="DR80" i="11"/>
  <c r="DN80" i="11" a="1"/>
  <c r="DN80" i="11"/>
  <c r="DO80" i="11" a="1"/>
  <c r="DO80" i="11"/>
  <c r="CG47" i="11"/>
  <c r="DU316" i="11" a="1"/>
  <c r="DU316" i="11"/>
  <c r="DV316" i="11" a="1"/>
  <c r="DV316" i="11"/>
  <c r="EB316" i="11" a="1"/>
  <c r="EB316" i="11"/>
  <c r="DZ316" i="11" a="1"/>
  <c r="DZ316" i="11"/>
  <c r="EA316" i="11" a="1"/>
  <c r="EA316" i="11"/>
  <c r="DY316" i="11" a="1"/>
  <c r="DY316" i="11"/>
  <c r="DX316" i="11" a="1"/>
  <c r="DX316" i="11"/>
  <c r="DW316" i="11" a="1"/>
  <c r="DW316" i="11"/>
  <c r="DI136" i="11" a="1"/>
  <c r="DI136" i="11"/>
  <c r="DK136" i="11" a="1"/>
  <c r="DK136" i="11"/>
  <c r="DG136" i="11" a="1"/>
  <c r="DG136" i="11"/>
  <c r="DJ136" i="11" a="1"/>
  <c r="DJ136" i="11"/>
  <c r="DH136" i="11" a="1"/>
  <c r="DH136" i="11"/>
  <c r="DF136" i="11" a="1"/>
  <c r="DF136" i="11"/>
  <c r="DO496" i="11" a="1"/>
  <c r="DO496" i="11"/>
  <c r="DQ496" i="11" a="1"/>
  <c r="DQ496" i="11"/>
  <c r="DR496" i="11" a="1"/>
  <c r="DR496" i="11"/>
  <c r="DP496" i="11" a="1"/>
  <c r="DP496" i="11"/>
  <c r="DN496" i="11" a="1"/>
  <c r="DN496" i="11"/>
  <c r="AR324" i="11" a="1"/>
  <c r="AR324" i="11"/>
  <c r="DP310" i="11" a="1"/>
  <c r="DP310" i="11"/>
  <c r="DO310" i="11" a="1"/>
  <c r="DO310" i="11"/>
  <c r="DR310" i="11" a="1"/>
  <c r="DR310" i="11"/>
  <c r="DN310" i="11" a="1"/>
  <c r="DN310" i="11"/>
  <c r="DQ310" i="11" a="1"/>
  <c r="DQ310" i="11"/>
  <c r="CH461" i="11"/>
  <c r="DX200" i="11" a="1"/>
  <c r="DX200" i="11"/>
  <c r="EA200" i="11" a="1"/>
  <c r="EA200" i="11"/>
  <c r="DZ200" i="11" a="1"/>
  <c r="DZ200" i="11"/>
  <c r="EB200" i="11" a="1"/>
  <c r="EB200" i="11"/>
  <c r="DY200" i="11" a="1"/>
  <c r="DY200" i="11"/>
  <c r="DU200" i="11" a="1"/>
  <c r="DU200" i="11"/>
  <c r="DW200" i="11" a="1"/>
  <c r="DW200" i="11"/>
  <c r="DV200" i="11" a="1"/>
  <c r="DV200" i="11"/>
  <c r="EA388" i="11" a="1"/>
  <c r="EA388" i="11"/>
  <c r="DY388" i="11" a="1"/>
  <c r="DY388" i="11"/>
  <c r="DV388" i="11" a="1"/>
  <c r="DV388" i="11"/>
  <c r="DU388" i="11" a="1"/>
  <c r="DU388" i="11"/>
  <c r="EB388" i="11" a="1"/>
  <c r="EB388" i="11"/>
  <c r="DW388" i="11" a="1"/>
  <c r="DW388" i="11"/>
  <c r="DZ388" i="11" a="1"/>
  <c r="DZ388" i="11"/>
  <c r="DX388" i="11" a="1"/>
  <c r="DX388" i="11"/>
  <c r="F439" i="11" a="1"/>
  <c r="F439" i="11"/>
  <c r="AA439" i="11" a="1"/>
  <c r="AA439" i="11"/>
  <c r="Y440" i="11" a="1"/>
  <c r="Y440" i="11"/>
  <c r="DI435" i="11" a="1"/>
  <c r="DI435" i="11"/>
  <c r="DF435" i="11" a="1"/>
  <c r="DF435" i="11"/>
  <c r="DK435" i="11" a="1"/>
  <c r="DK435" i="11"/>
  <c r="DJ435" i="11" a="1"/>
  <c r="DJ435" i="11"/>
  <c r="DG435" i="11" a="1"/>
  <c r="DG435" i="11"/>
  <c r="DH435" i="11" a="1"/>
  <c r="DH435" i="11"/>
  <c r="AN90" i="11" a="1"/>
  <c r="AN90" i="11"/>
  <c r="BV90" i="11"/>
  <c r="BY90" i="11"/>
  <c r="BW90" i="11"/>
  <c r="BZ90" i="11"/>
  <c r="BX90" i="11"/>
  <c r="DY40" i="11" a="1"/>
  <c r="DY40" i="11"/>
  <c r="DZ40" i="11" a="1"/>
  <c r="DZ40" i="11"/>
  <c r="DV40" i="11" a="1"/>
  <c r="DV40" i="11"/>
  <c r="DU40" i="11" a="1"/>
  <c r="DU40" i="11"/>
  <c r="EB40" i="11" a="1"/>
  <c r="EB40" i="11"/>
  <c r="EA40" i="11" a="1"/>
  <c r="EA40" i="11"/>
  <c r="DX40" i="11" a="1"/>
  <c r="DX40" i="11"/>
  <c r="DW40" i="11" a="1"/>
  <c r="DW40" i="11"/>
  <c r="EA318" i="11" a="1"/>
  <c r="EA318" i="11"/>
  <c r="DX318" i="11" a="1"/>
  <c r="DX318" i="11"/>
  <c r="DU318" i="11" a="1"/>
  <c r="DU318" i="11"/>
  <c r="DZ318" i="11" a="1"/>
  <c r="DZ318" i="11"/>
  <c r="DV318" i="11" a="1"/>
  <c r="DV318" i="11"/>
  <c r="EB318" i="11" a="1"/>
  <c r="EB318" i="11"/>
  <c r="DY318" i="11" a="1"/>
  <c r="DY318" i="11"/>
  <c r="DW318" i="11" a="1"/>
  <c r="DW318" i="11"/>
  <c r="BV498" i="11"/>
  <c r="BW498" i="11"/>
  <c r="BX498" i="11"/>
  <c r="BZ498" i="11"/>
  <c r="BY498" i="11"/>
  <c r="DN306" i="11" a="1"/>
  <c r="DN306" i="11"/>
  <c r="DO306" i="11" a="1"/>
  <c r="DO306" i="11"/>
  <c r="DQ306" i="11" a="1"/>
  <c r="DQ306" i="11"/>
  <c r="DR306" i="11" a="1"/>
  <c r="DR306" i="11"/>
  <c r="DP306" i="11" a="1"/>
  <c r="DP306" i="11"/>
  <c r="AS134" i="11"/>
  <c r="CD134" i="11"/>
  <c r="CE134" i="11"/>
  <c r="CG134" i="11"/>
  <c r="CC134" i="11"/>
  <c r="CF134" i="11"/>
  <c r="G430" i="11" a="1"/>
  <c r="G430" i="11"/>
  <c r="T430" i="11" a="1"/>
  <c r="T430" i="11"/>
  <c r="H430" i="11" a="1"/>
  <c r="H430" i="11"/>
  <c r="AS99" i="11"/>
  <c r="CD99" i="11"/>
  <c r="CE99" i="11"/>
  <c r="CF99" i="11"/>
  <c r="CG99" i="11"/>
  <c r="CC99" i="11"/>
  <c r="CD213" i="11"/>
  <c r="DP456" i="11" a="1"/>
  <c r="DP456" i="11"/>
  <c r="DN456" i="11" a="1"/>
  <c r="DN456" i="11"/>
  <c r="DO456" i="11" a="1"/>
  <c r="DO456" i="11"/>
  <c r="DR456" i="11" a="1"/>
  <c r="DR456" i="11"/>
  <c r="DQ456" i="11" a="1"/>
  <c r="DQ456" i="11"/>
  <c r="CA497" i="11"/>
  <c r="CA279" i="11"/>
  <c r="AQ486" i="11" a="1"/>
  <c r="AQ486" i="11"/>
  <c r="BY486" i="11"/>
  <c r="AS26" i="11"/>
  <c r="CF26" i="11"/>
  <c r="CC26" i="11"/>
  <c r="CD26" i="11"/>
  <c r="CE26" i="11"/>
  <c r="CG26" i="11"/>
  <c r="CD126" i="11"/>
  <c r="DR64" i="11" a="1"/>
  <c r="DR64" i="11"/>
  <c r="DP64" i="11" a="1"/>
  <c r="DP64" i="11"/>
  <c r="DQ64" i="11" a="1"/>
  <c r="DQ64" i="11"/>
  <c r="DO64" i="11" a="1"/>
  <c r="DO64" i="11"/>
  <c r="DN64" i="11" a="1"/>
  <c r="DN64" i="11"/>
  <c r="DH458" i="11" a="1"/>
  <c r="DH458" i="11"/>
  <c r="DG458" i="11" a="1"/>
  <c r="DG458" i="11"/>
  <c r="DI458" i="11" a="1"/>
  <c r="DI458" i="11"/>
  <c r="DF458" i="11" a="1"/>
  <c r="DF458" i="11"/>
  <c r="DJ458" i="11" a="1"/>
  <c r="DJ458" i="11"/>
  <c r="DK458" i="11" a="1"/>
  <c r="DK458" i="11"/>
  <c r="BJ19" i="11"/>
  <c r="AS232" i="11"/>
  <c r="CD232" i="11"/>
  <c r="CG232" i="11"/>
  <c r="CC232" i="11"/>
  <c r="CE232" i="11"/>
  <c r="CF232" i="11"/>
  <c r="CE24" i="11"/>
  <c r="AZ19" i="11"/>
  <c r="CN19" i="11"/>
  <c r="CM19" i="11"/>
  <c r="CL19" i="11"/>
  <c r="CK19" i="11"/>
  <c r="CJ19" i="11"/>
  <c r="BI19" i="11"/>
  <c r="DX128" i="11" a="1"/>
  <c r="DX128" i="11"/>
  <c r="EA128" i="11" a="1"/>
  <c r="EA128" i="11"/>
  <c r="DY128" i="11" a="1"/>
  <c r="DY128" i="11"/>
  <c r="DU128" i="11" a="1"/>
  <c r="DU128" i="11"/>
  <c r="DZ128" i="11" a="1"/>
  <c r="DZ128" i="11"/>
  <c r="DV128" i="11" a="1"/>
  <c r="DV128" i="11"/>
  <c r="DW128" i="11" a="1"/>
  <c r="DW128" i="11"/>
  <c r="EB128" i="11" a="1"/>
  <c r="EB128" i="11"/>
  <c r="BX134" i="11"/>
  <c r="BY134" i="11"/>
  <c r="BW134" i="11"/>
  <c r="BV134" i="11"/>
  <c r="BZ134" i="11"/>
  <c r="BZ354" i="11"/>
  <c r="AR354" i="11" a="1"/>
  <c r="AR354" i="11"/>
  <c r="DQ180" i="11" a="1"/>
  <c r="DQ180" i="11"/>
  <c r="DN180" i="11" a="1"/>
  <c r="DN180" i="11"/>
  <c r="DR180" i="11" a="1"/>
  <c r="DR180" i="11"/>
  <c r="DP180" i="11" a="1"/>
  <c r="DP180" i="11"/>
  <c r="DO180" i="11" a="1"/>
  <c r="DO180" i="11"/>
  <c r="CA207" i="11"/>
  <c r="AN468" i="11" a="1"/>
  <c r="AN468" i="11"/>
  <c r="BW468" i="11"/>
  <c r="BZ468" i="11"/>
  <c r="BX468" i="11"/>
  <c r="BY468" i="11"/>
  <c r="BV468" i="11"/>
  <c r="CA425" i="11"/>
  <c r="AP362" i="11" a="1"/>
  <c r="AP362" i="11"/>
  <c r="U446" i="11" a="1"/>
  <c r="U446" i="11"/>
  <c r="AB446" i="11"/>
  <c r="DO486" i="11" a="1"/>
  <c r="DO486" i="11"/>
  <c r="DP486" i="11" a="1"/>
  <c r="DP486" i="11"/>
  <c r="DR486" i="11" a="1"/>
  <c r="DR486" i="11"/>
  <c r="DN486" i="11" a="1"/>
  <c r="DN486" i="11"/>
  <c r="DQ486" i="11" a="1"/>
  <c r="DQ486" i="11"/>
  <c r="AA32" i="11" a="1"/>
  <c r="AA32" i="11"/>
  <c r="F32" i="11" a="1"/>
  <c r="F32" i="11"/>
  <c r="Y33" i="11" a="1"/>
  <c r="Y33" i="11"/>
  <c r="AR486" i="11" a="1"/>
  <c r="AR486" i="11"/>
  <c r="CA67" i="11"/>
  <c r="DX358" i="11" a="1"/>
  <c r="DX358" i="11"/>
  <c r="EA358" i="11" a="1"/>
  <c r="EA358" i="11"/>
  <c r="DZ358" i="11" a="1"/>
  <c r="DZ358" i="11"/>
  <c r="DV358" i="11" a="1"/>
  <c r="DV358" i="11"/>
  <c r="DY358" i="11" a="1"/>
  <c r="DY358" i="11"/>
  <c r="EB358" i="11" a="1"/>
  <c r="EB358" i="11"/>
  <c r="DW358" i="11" a="1"/>
  <c r="DW358" i="11"/>
  <c r="DU358" i="11" a="1"/>
  <c r="DU358" i="11"/>
  <c r="CA434" i="11"/>
  <c r="CG179" i="11"/>
  <c r="DV242" i="11" a="1"/>
  <c r="DV242" i="11"/>
  <c r="DW242" i="11" a="1"/>
  <c r="DW242" i="11"/>
  <c r="DX242" i="11" a="1"/>
  <c r="DX242" i="11"/>
  <c r="DY242" i="11" a="1"/>
  <c r="DY242" i="11"/>
  <c r="DU242" i="11" a="1"/>
  <c r="DU242" i="11"/>
  <c r="DZ242" i="11" a="1"/>
  <c r="DZ242" i="11"/>
  <c r="EA242" i="11" a="1"/>
  <c r="EA242" i="11"/>
  <c r="EB242" i="11" a="1"/>
  <c r="EB242" i="11"/>
  <c r="BZ350" i="11"/>
  <c r="CA350" i="11"/>
  <c r="AR350" i="11" a="1"/>
  <c r="AR350" i="11"/>
  <c r="BW426" i="11"/>
  <c r="DG86" i="11" a="1"/>
  <c r="DG86" i="11"/>
  <c r="DF86" i="11" a="1"/>
  <c r="DF86" i="11"/>
  <c r="DK86" i="11" a="1"/>
  <c r="DK86" i="11"/>
  <c r="DJ86" i="11" a="1"/>
  <c r="DJ86" i="11"/>
  <c r="DH86" i="11" a="1"/>
  <c r="DH86" i="11"/>
  <c r="DI86" i="11" a="1"/>
  <c r="DI86" i="11"/>
  <c r="AS35" i="11"/>
  <c r="CC35" i="11"/>
  <c r="CE35" i="11"/>
  <c r="CF35" i="11"/>
  <c r="CG35" i="11"/>
  <c r="CD35" i="11"/>
  <c r="AS21" i="11"/>
  <c r="CE21" i="11"/>
  <c r="CF21" i="11"/>
  <c r="CD21" i="11"/>
  <c r="AU21" i="11"/>
  <c r="BB21" i="11"/>
  <c r="CC21" i="11"/>
  <c r="CG21" i="11"/>
  <c r="BX112" i="11"/>
  <c r="BW458" i="11"/>
  <c r="CH309" i="11"/>
  <c r="BZ332" i="11"/>
  <c r="CH65" i="11"/>
  <c r="CH71" i="11"/>
  <c r="AS191" i="11"/>
  <c r="DO362" i="11" a="1"/>
  <c r="DO362" i="11"/>
  <c r="DP362" i="11" a="1"/>
  <c r="DP362" i="11"/>
  <c r="DQ362" i="11" a="1"/>
  <c r="DQ362" i="11"/>
  <c r="DR362" i="11" a="1"/>
  <c r="DR362" i="11"/>
  <c r="DN362" i="11" a="1"/>
  <c r="DN362" i="11"/>
  <c r="AS201" i="11"/>
  <c r="CG201" i="11"/>
  <c r="CD201" i="11"/>
  <c r="CC201" i="11"/>
  <c r="CE201" i="11"/>
  <c r="CF201" i="11"/>
  <c r="DP126" i="11" a="1"/>
  <c r="DP126" i="11"/>
  <c r="DO126" i="11" a="1"/>
  <c r="DO126" i="11"/>
  <c r="DQ126" i="11" a="1"/>
  <c r="DQ126" i="11"/>
  <c r="DN126" i="11" a="1"/>
  <c r="DN126" i="11"/>
  <c r="DR126" i="11" a="1"/>
  <c r="DR126" i="11"/>
  <c r="AN402" i="11" a="1"/>
  <c r="AN402" i="11"/>
  <c r="BX402" i="11"/>
  <c r="BZ402" i="11"/>
  <c r="BY402" i="11"/>
  <c r="BW402" i="11"/>
  <c r="BV402" i="11"/>
  <c r="BV320" i="11"/>
  <c r="DN402" i="11" a="1"/>
  <c r="DN402" i="11"/>
  <c r="DO402" i="11" a="1"/>
  <c r="DO402" i="11"/>
  <c r="DQ402" i="11" a="1"/>
  <c r="DQ402" i="11"/>
  <c r="DR402" i="11" a="1"/>
  <c r="DR402" i="11"/>
  <c r="DP402" i="11" a="1"/>
  <c r="DP402" i="11"/>
  <c r="AN246" i="11" a="1"/>
  <c r="AN246" i="11"/>
  <c r="BV246" i="11"/>
  <c r="CA246" i="11"/>
  <c r="EA370" i="11" a="1"/>
  <c r="EA370" i="11"/>
  <c r="DV370" i="11" a="1"/>
  <c r="DV370" i="11"/>
  <c r="DZ370" i="11" a="1"/>
  <c r="DZ370" i="11"/>
  <c r="DX370" i="11" a="1"/>
  <c r="DX370" i="11"/>
  <c r="EB370" i="11" a="1"/>
  <c r="EB370" i="11"/>
  <c r="DW370" i="11" a="1"/>
  <c r="DW370" i="11"/>
  <c r="DY370" i="11" a="1"/>
  <c r="DY370" i="11"/>
  <c r="DU370" i="11" a="1"/>
  <c r="DU370" i="11"/>
  <c r="BV94" i="11"/>
  <c r="BY94" i="11"/>
  <c r="BW94" i="11"/>
  <c r="BX94" i="11"/>
  <c r="BZ94" i="11"/>
  <c r="AS17" i="11"/>
  <c r="CC17" i="11"/>
  <c r="BB17" i="11"/>
  <c r="CD17" i="11"/>
  <c r="CE17" i="11"/>
  <c r="AU17" i="11"/>
  <c r="CF17" i="11"/>
  <c r="CG17" i="11"/>
  <c r="AS263" i="11"/>
  <c r="CG263" i="11"/>
  <c r="CE263" i="11"/>
  <c r="CC263" i="11"/>
  <c r="CD263" i="11"/>
  <c r="CF263" i="11"/>
  <c r="DZ84" i="11" a="1"/>
  <c r="DZ84" i="11"/>
  <c r="EA84" i="11" a="1"/>
  <c r="EA84" i="11"/>
  <c r="DV84" i="11" a="1"/>
  <c r="DV84" i="11"/>
  <c r="DX84" i="11" a="1"/>
  <c r="DX84" i="11"/>
  <c r="DW84" i="11" a="1"/>
  <c r="DW84" i="11"/>
  <c r="EB84" i="11" a="1"/>
  <c r="EB84" i="11"/>
  <c r="DY84" i="11" a="1"/>
  <c r="DY84" i="11"/>
  <c r="DU84" i="11" a="1"/>
  <c r="DU84" i="11"/>
  <c r="BZ98" i="11"/>
  <c r="BX98" i="11"/>
  <c r="BV98" i="11"/>
  <c r="BW98" i="11"/>
  <c r="BY98" i="11"/>
  <c r="AP51" i="11" a="1"/>
  <c r="AP51" i="11"/>
  <c r="AR51" i="11" a="1"/>
  <c r="AR51" i="11"/>
  <c r="AQ51" i="11" a="1"/>
  <c r="AQ51" i="11"/>
  <c r="AO51" i="11" a="1"/>
  <c r="AO51" i="11"/>
  <c r="AN51" i="11" a="1"/>
  <c r="AN51" i="11"/>
  <c r="DQ104" i="11" a="1"/>
  <c r="DQ104" i="11"/>
  <c r="DN104" i="11" a="1"/>
  <c r="DN104" i="11"/>
  <c r="DP104" i="11" a="1"/>
  <c r="DP104" i="11"/>
  <c r="DO104" i="11" a="1"/>
  <c r="DO104" i="11"/>
  <c r="DR104" i="11" a="1"/>
  <c r="DR104" i="11"/>
  <c r="DN340" i="11" a="1"/>
  <c r="DN340" i="11"/>
  <c r="DR340" i="11" a="1"/>
  <c r="DR340" i="11"/>
  <c r="DO340" i="11" a="1"/>
  <c r="DO340" i="11"/>
  <c r="DP340" i="11" a="1"/>
  <c r="DP340" i="11"/>
  <c r="DQ340" i="11" a="1"/>
  <c r="DQ340" i="11"/>
  <c r="AS463" i="11"/>
  <c r="CG463" i="11"/>
  <c r="CF463" i="11"/>
  <c r="CE463" i="11"/>
  <c r="CC463" i="11"/>
  <c r="CD463" i="11"/>
  <c r="AS115" i="11"/>
  <c r="CG115" i="11"/>
  <c r="CE115" i="11"/>
  <c r="CF115" i="11"/>
  <c r="CD115" i="11"/>
  <c r="CC115" i="11"/>
  <c r="DW72" i="11" a="1"/>
  <c r="DW72" i="11"/>
  <c r="EA72" i="11" a="1"/>
  <c r="EA72" i="11"/>
  <c r="EB72" i="11" a="1"/>
  <c r="EB72" i="11"/>
  <c r="DZ72" i="11" a="1"/>
  <c r="DZ72" i="11"/>
  <c r="DV72" i="11" a="1"/>
  <c r="DV72" i="11"/>
  <c r="DX72" i="11" a="1"/>
  <c r="DX72" i="11"/>
  <c r="DY72" i="11" a="1"/>
  <c r="DY72" i="11"/>
  <c r="DU72" i="11" a="1"/>
  <c r="DU72" i="11"/>
  <c r="BY454" i="11"/>
  <c r="BZ454" i="11"/>
  <c r="BV454" i="11"/>
  <c r="BW454" i="11"/>
  <c r="BX454" i="11"/>
  <c r="EB428" i="11" a="1"/>
  <c r="EB428" i="11"/>
  <c r="DV428" i="11" a="1"/>
  <c r="DV428" i="11"/>
  <c r="DW428" i="11" a="1"/>
  <c r="DW428" i="11"/>
  <c r="DU428" i="11" a="1"/>
  <c r="DU428" i="11"/>
  <c r="DY428" i="11" a="1"/>
  <c r="DY428" i="11"/>
  <c r="DZ428" i="11" a="1"/>
  <c r="DZ428" i="11"/>
  <c r="EA428" i="11" a="1"/>
  <c r="EA428" i="11"/>
  <c r="DX428" i="11" a="1"/>
  <c r="DX428" i="11"/>
  <c r="CA155" i="11"/>
  <c r="DZ102" i="11" a="1"/>
  <c r="DZ102" i="11"/>
  <c r="DX102" i="11" a="1"/>
  <c r="DX102" i="11"/>
  <c r="DY102" i="11" a="1"/>
  <c r="DY102" i="11"/>
  <c r="DW102" i="11" a="1"/>
  <c r="DW102" i="11"/>
  <c r="DV102" i="11" a="1"/>
  <c r="DV102" i="11"/>
  <c r="EB102" i="11" a="1"/>
  <c r="EB102" i="11"/>
  <c r="EA102" i="11" a="1"/>
  <c r="EA102" i="11"/>
  <c r="DU102" i="11" a="1"/>
  <c r="DU102" i="11"/>
  <c r="DQ356" i="11" a="1"/>
  <c r="DQ356" i="11"/>
  <c r="DN356" i="11" a="1"/>
  <c r="DN356" i="11"/>
  <c r="DR356" i="11" a="1"/>
  <c r="DR356" i="11"/>
  <c r="DO356" i="11" a="1"/>
  <c r="DO356" i="11"/>
  <c r="DP356" i="11" a="1"/>
  <c r="DP356" i="11"/>
  <c r="AQ246" i="11" a="1"/>
  <c r="AQ246" i="11"/>
  <c r="AS179" i="11"/>
  <c r="DQ108" i="11" a="1"/>
  <c r="DQ108" i="11"/>
  <c r="DR108" i="11" a="1"/>
  <c r="DR108" i="11"/>
  <c r="DP108" i="11" a="1"/>
  <c r="DP108" i="11"/>
  <c r="DN108" i="11" a="1"/>
  <c r="DN108" i="11"/>
  <c r="DO108" i="11" a="1"/>
  <c r="DO108" i="11"/>
  <c r="T151" i="11" a="1"/>
  <c r="T151" i="11"/>
  <c r="G151" i="11" a="1"/>
  <c r="G151" i="11"/>
  <c r="H151" i="11" a="1"/>
  <c r="H151" i="11"/>
  <c r="BW354" i="11"/>
  <c r="AO354" i="11" a="1"/>
  <c r="AO354" i="11"/>
  <c r="DU470" i="11" a="1"/>
  <c r="DU470" i="11"/>
  <c r="DW470" i="11" a="1"/>
  <c r="DW470" i="11"/>
  <c r="DV470" i="11" a="1"/>
  <c r="DV470" i="11"/>
  <c r="DX470" i="11" a="1"/>
  <c r="DX470" i="11"/>
  <c r="DY470" i="11" a="1"/>
  <c r="DY470" i="11"/>
  <c r="DZ470" i="11" a="1"/>
  <c r="DZ470" i="11"/>
  <c r="EB470" i="11" a="1"/>
  <c r="EB470" i="11"/>
  <c r="EA470" i="11" a="1"/>
  <c r="EA470" i="11"/>
  <c r="DQ96" i="11" a="1"/>
  <c r="DQ96" i="11"/>
  <c r="DN96" i="11" a="1"/>
  <c r="DN96" i="11"/>
  <c r="DO96" i="11" a="1"/>
  <c r="DO96" i="11"/>
  <c r="DR96" i="11" a="1"/>
  <c r="DR96" i="11"/>
  <c r="DP96" i="11" a="1"/>
  <c r="DP96" i="11"/>
  <c r="DI232" i="11" a="1"/>
  <c r="DI232" i="11"/>
  <c r="DG232" i="11" a="1"/>
  <c r="DG232" i="11"/>
  <c r="DH232" i="11" a="1"/>
  <c r="DH232" i="11"/>
  <c r="DF232" i="11" a="1"/>
  <c r="DF232" i="11"/>
  <c r="DJ232" i="11" a="1"/>
  <c r="DJ232" i="11"/>
  <c r="DK232" i="11" a="1"/>
  <c r="DK232" i="11"/>
  <c r="AN200" i="11" a="1"/>
  <c r="AN200" i="11"/>
  <c r="BV200" i="11"/>
  <c r="BW200" i="11"/>
  <c r="BZ200" i="11"/>
  <c r="BX200" i="11"/>
  <c r="BY200" i="11"/>
  <c r="DO154" i="11" a="1"/>
  <c r="DO154" i="11"/>
  <c r="DR154" i="11" a="1"/>
  <c r="DR154" i="11"/>
  <c r="DP154" i="11" a="1"/>
  <c r="DP154" i="11"/>
  <c r="DN154" i="11" a="1"/>
  <c r="DN154" i="11"/>
  <c r="DQ154" i="11" a="1"/>
  <c r="DQ154" i="11"/>
  <c r="DG442" i="11" a="1"/>
  <c r="DG442" i="11"/>
  <c r="DH442" i="11" a="1"/>
  <c r="DH442" i="11"/>
  <c r="DF442" i="11" a="1"/>
  <c r="DF442" i="11"/>
  <c r="DJ442" i="11" a="1"/>
  <c r="DJ442" i="11"/>
  <c r="DI442" i="11" a="1"/>
  <c r="DI442" i="11"/>
  <c r="DK442" i="11" a="1"/>
  <c r="DK442" i="11"/>
  <c r="CA313" i="11"/>
  <c r="AA392" i="11" a="1"/>
  <c r="AA392" i="11"/>
  <c r="F392" i="11" a="1"/>
  <c r="F392" i="11"/>
  <c r="Y394" i="11" a="1"/>
  <c r="Y394" i="11"/>
  <c r="AS103" i="11"/>
  <c r="CE103" i="11"/>
  <c r="CD103" i="11"/>
  <c r="CG103" i="11"/>
  <c r="CF103" i="11"/>
  <c r="CC103" i="11"/>
  <c r="AQ236" i="11" a="1"/>
  <c r="AQ236" i="11"/>
  <c r="CA271" i="11"/>
  <c r="CH411" i="11"/>
  <c r="BW18" i="11"/>
  <c r="BZ18" i="11"/>
  <c r="BY18" i="11"/>
  <c r="BV18" i="11"/>
  <c r="BX18" i="11"/>
  <c r="CA212" i="11"/>
  <c r="DG504" i="11" a="1"/>
  <c r="DG504" i="11"/>
  <c r="DJ504" i="11" a="1"/>
  <c r="DJ504" i="11"/>
  <c r="DH504" i="11" a="1"/>
  <c r="DH504" i="11"/>
  <c r="DK504" i="11" a="1"/>
  <c r="DK504" i="11"/>
  <c r="DI504" i="11" a="1"/>
  <c r="DI504" i="11"/>
  <c r="DF504" i="11" a="1"/>
  <c r="DF504" i="11"/>
  <c r="BY364" i="11"/>
  <c r="BZ364" i="11"/>
  <c r="BV364" i="11"/>
  <c r="BX364" i="11"/>
  <c r="BW364" i="11"/>
  <c r="AS225" i="11"/>
  <c r="CC225" i="11"/>
  <c r="CA371" i="11"/>
  <c r="DJ42" i="11" a="1"/>
  <c r="DJ42" i="11"/>
  <c r="DH42" i="11" a="1"/>
  <c r="DH42" i="11"/>
  <c r="DK42" i="11" a="1"/>
  <c r="DK42" i="11"/>
  <c r="DF42" i="11" a="1"/>
  <c r="DF42" i="11"/>
  <c r="DI42" i="11" a="1"/>
  <c r="DI42" i="11"/>
  <c r="DG42" i="11" a="1"/>
  <c r="DG42" i="11"/>
  <c r="DY354" i="11" a="1"/>
  <c r="DY354" i="11"/>
  <c r="DX354" i="11" a="1"/>
  <c r="DX354" i="11"/>
  <c r="DW354" i="11" a="1"/>
  <c r="DW354" i="11"/>
  <c r="DU354" i="11" a="1"/>
  <c r="DU354" i="11"/>
  <c r="EA354" i="11" a="1"/>
  <c r="EA354" i="11"/>
  <c r="DZ354" i="11" a="1"/>
  <c r="DZ354" i="11"/>
  <c r="DV354" i="11" a="1"/>
  <c r="DV354" i="11"/>
  <c r="EB354" i="11" a="1"/>
  <c r="EB354" i="11"/>
  <c r="AS502" i="11"/>
  <c r="CE502" i="11"/>
  <c r="CG502" i="11"/>
  <c r="CD502" i="11"/>
  <c r="CC502" i="11"/>
  <c r="CF502" i="11"/>
  <c r="CE489" i="11"/>
  <c r="EB482" i="11" a="1"/>
  <c r="EB482" i="11"/>
  <c r="DY482" i="11" a="1"/>
  <c r="DY482" i="11"/>
  <c r="DV482" i="11" a="1"/>
  <c r="DV482" i="11"/>
  <c r="DX482" i="11" a="1"/>
  <c r="DX482" i="11"/>
  <c r="DW482" i="11" a="1"/>
  <c r="DW482" i="11"/>
  <c r="DZ482" i="11" a="1"/>
  <c r="DZ482" i="11"/>
  <c r="DU482" i="11" a="1"/>
  <c r="DU482" i="11"/>
  <c r="EA482" i="11" a="1"/>
  <c r="EA482" i="11"/>
  <c r="BW106" i="11"/>
  <c r="BZ106" i="11"/>
  <c r="BY106" i="11"/>
  <c r="BX106" i="11"/>
  <c r="BV106" i="11"/>
  <c r="AB510" i="11"/>
  <c r="U510" i="11" a="1"/>
  <c r="U510" i="11"/>
  <c r="DY350" i="11" a="1"/>
  <c r="DY350" i="11"/>
  <c r="DX350" i="11" a="1"/>
  <c r="DX350" i="11"/>
  <c r="DW350" i="11" a="1"/>
  <c r="DW350" i="11"/>
  <c r="DU350" i="11" a="1"/>
  <c r="DU350" i="11"/>
  <c r="DZ350" i="11" a="1"/>
  <c r="DZ350" i="11"/>
  <c r="DV350" i="11" a="1"/>
  <c r="DV350" i="11"/>
  <c r="EB350" i="11" a="1"/>
  <c r="EB350" i="11"/>
  <c r="EA350" i="11" a="1"/>
  <c r="EA350" i="11"/>
  <c r="DZ348" i="11" a="1"/>
  <c r="DZ348" i="11"/>
  <c r="DV348" i="11" a="1"/>
  <c r="DV348" i="11"/>
  <c r="DW348" i="11" a="1"/>
  <c r="DW348" i="11"/>
  <c r="EA348" i="11" a="1"/>
  <c r="EA348" i="11"/>
  <c r="DU348" i="11" a="1"/>
  <c r="DU348" i="11"/>
  <c r="EB348" i="11" a="1"/>
  <c r="EB348" i="11"/>
  <c r="DX348" i="11" a="1"/>
  <c r="DX348" i="11"/>
  <c r="DY348" i="11" a="1"/>
  <c r="DY348" i="11"/>
  <c r="CH233" i="11"/>
  <c r="DK308" i="11" a="1"/>
  <c r="DK308" i="11"/>
  <c r="DF308" i="11" a="1"/>
  <c r="DF308" i="11"/>
  <c r="DH308" i="11" a="1"/>
  <c r="DH308" i="11"/>
  <c r="DJ308" i="11" a="1"/>
  <c r="DJ308" i="11"/>
  <c r="DG308" i="11" a="1"/>
  <c r="DG308" i="11"/>
  <c r="DI308" i="11" a="1"/>
  <c r="DI308" i="11"/>
  <c r="DQ18" i="11" a="1"/>
  <c r="DQ18" i="11"/>
  <c r="DR18" i="11" a="1"/>
  <c r="DR18" i="11"/>
  <c r="DO18" i="11" a="1"/>
  <c r="DO18" i="11"/>
  <c r="DP18" i="11" a="1"/>
  <c r="DP18" i="11"/>
  <c r="DN18" i="11" a="1"/>
  <c r="DN18" i="11"/>
  <c r="AN242" i="11" a="1"/>
  <c r="AN242" i="11"/>
  <c r="BV242" i="11"/>
  <c r="BY242" i="11"/>
  <c r="BX242" i="11"/>
  <c r="BW242" i="11"/>
  <c r="BZ242" i="11"/>
  <c r="DX498" i="11" a="1"/>
  <c r="DX498" i="11"/>
  <c r="DZ498" i="11" a="1"/>
  <c r="DZ498" i="11"/>
  <c r="DU498" i="11" a="1"/>
  <c r="DU498" i="11"/>
  <c r="DW498" i="11" a="1"/>
  <c r="DW498" i="11"/>
  <c r="DV498" i="11" a="1"/>
  <c r="DV498" i="11"/>
  <c r="DY498" i="11" a="1"/>
  <c r="DY498" i="11"/>
  <c r="EB498" i="11" a="1"/>
  <c r="EB498" i="11"/>
  <c r="EA498" i="11" a="1"/>
  <c r="EA498" i="11"/>
  <c r="CF487" i="11"/>
  <c r="CA23" i="11"/>
  <c r="CA365" i="11"/>
  <c r="DR460" i="11" a="1"/>
  <c r="DR460" i="11"/>
  <c r="DQ460" i="11" a="1"/>
  <c r="DQ460" i="11"/>
  <c r="DN460" i="11" a="1"/>
  <c r="DN460" i="11"/>
  <c r="DP460" i="11" a="1"/>
  <c r="DP460" i="11"/>
  <c r="DO460" i="11" a="1"/>
  <c r="DO460" i="11"/>
  <c r="AN42" i="11" a="1"/>
  <c r="AN42" i="11"/>
  <c r="BX42" i="11"/>
  <c r="BZ42" i="11"/>
  <c r="BY42" i="11"/>
  <c r="BW42" i="11"/>
  <c r="BV42" i="11"/>
  <c r="AS387" i="11"/>
  <c r="ED387" i="11"/>
  <c r="CE387" i="11"/>
  <c r="CD387" i="11"/>
  <c r="CF387" i="11"/>
  <c r="CC387" i="11"/>
  <c r="CG387" i="11"/>
  <c r="AS49" i="11"/>
  <c r="CD49" i="11"/>
  <c r="CF49" i="11"/>
  <c r="CE49" i="11"/>
  <c r="CC49" i="11"/>
  <c r="CG49" i="11"/>
  <c r="DR78" i="11" a="1"/>
  <c r="DR78" i="11"/>
  <c r="DN78" i="11" a="1"/>
  <c r="DN78" i="11"/>
  <c r="DQ78" i="11" a="1"/>
  <c r="DQ78" i="11"/>
  <c r="DO78" i="11" a="1"/>
  <c r="DO78" i="11"/>
  <c r="DP78" i="11" a="1"/>
  <c r="DP78" i="11"/>
  <c r="DG230" i="11" a="1"/>
  <c r="DG230" i="11"/>
  <c r="DK230" i="11" a="1"/>
  <c r="DK230" i="11"/>
  <c r="DJ230" i="11" a="1"/>
  <c r="DJ230" i="11"/>
  <c r="DF230" i="11" a="1"/>
  <c r="DF230" i="11"/>
  <c r="DH230" i="11" a="1"/>
  <c r="DH230" i="11"/>
  <c r="DI230" i="11" a="1"/>
  <c r="DI230" i="11"/>
  <c r="AN340" i="11" a="1"/>
  <c r="AN340" i="11"/>
  <c r="BW340" i="11"/>
  <c r="BZ340" i="11"/>
  <c r="BV340" i="11"/>
  <c r="BX340" i="11"/>
  <c r="BY340" i="11"/>
  <c r="AR114" i="11" a="1"/>
  <c r="AR114" i="11"/>
  <c r="BZ114" i="11"/>
  <c r="DN74" i="11" a="1"/>
  <c r="DN74" i="11"/>
  <c r="DP74" i="11" a="1"/>
  <c r="DP74" i="11"/>
  <c r="DO74" i="11" a="1"/>
  <c r="DO74" i="11"/>
  <c r="DR74" i="11" a="1"/>
  <c r="DR74" i="11"/>
  <c r="DQ74" i="11" a="1"/>
  <c r="DQ74" i="11"/>
  <c r="DN90" i="11" a="1"/>
  <c r="DN90" i="11"/>
  <c r="DO90" i="11" a="1"/>
  <c r="DO90" i="11"/>
  <c r="DP90" i="11" a="1"/>
  <c r="DP90" i="11"/>
  <c r="DR90" i="11" a="1"/>
  <c r="DR90" i="11"/>
  <c r="DQ90" i="11" a="1"/>
  <c r="DQ90" i="11"/>
  <c r="EA346" i="11" a="1"/>
  <c r="EA346" i="11"/>
  <c r="DX346" i="11" a="1"/>
  <c r="DX346" i="11"/>
  <c r="DW346" i="11" a="1"/>
  <c r="DW346" i="11"/>
  <c r="DZ346" i="11" a="1"/>
  <c r="DZ346" i="11"/>
  <c r="DV346" i="11" a="1"/>
  <c r="DV346" i="11"/>
  <c r="EB346" i="11" a="1"/>
  <c r="EB346" i="11"/>
  <c r="DY346" i="11" a="1"/>
  <c r="DY346" i="11"/>
  <c r="DU346" i="11" a="1"/>
  <c r="DU346" i="11"/>
  <c r="T209" i="11" a="1"/>
  <c r="T209" i="11"/>
  <c r="G209" i="11" a="1"/>
  <c r="G209" i="11"/>
  <c r="H209" i="11" a="1"/>
  <c r="H209" i="11"/>
  <c r="AA184" i="11" a="1"/>
  <c r="AA184" i="11"/>
  <c r="F184" i="11" a="1"/>
  <c r="F184" i="11"/>
  <c r="Y185" i="11" a="1"/>
  <c r="Y185" i="11"/>
  <c r="BD12" i="11"/>
  <c r="AW12" i="11"/>
  <c r="CG351" i="11"/>
  <c r="CA469" i="11"/>
  <c r="DH80" i="11" a="1"/>
  <c r="DH80" i="11"/>
  <c r="DG80" i="11" a="1"/>
  <c r="DG80" i="11"/>
  <c r="DK80" i="11" a="1"/>
  <c r="DK80" i="11"/>
  <c r="DI80" i="11" a="1"/>
  <c r="DI80" i="11"/>
  <c r="DF80" i="11" a="1"/>
  <c r="DF80" i="11"/>
  <c r="DJ80" i="11" a="1"/>
  <c r="DJ80" i="11"/>
  <c r="DP316" i="11" a="1"/>
  <c r="DP316" i="11"/>
  <c r="DQ316" i="11" a="1"/>
  <c r="DQ316" i="11"/>
  <c r="DO316" i="11" a="1"/>
  <c r="DO316" i="11"/>
  <c r="DN316" i="11" a="1"/>
  <c r="DN316" i="11"/>
  <c r="DR316" i="11" a="1"/>
  <c r="DR316" i="11"/>
  <c r="DK496" i="11" a="1"/>
  <c r="DK496" i="11"/>
  <c r="DI496" i="11" a="1"/>
  <c r="DI496" i="11"/>
  <c r="DH496" i="11" a="1"/>
  <c r="DH496" i="11"/>
  <c r="DF496" i="11" a="1"/>
  <c r="DF496" i="11"/>
  <c r="DJ496" i="11" a="1"/>
  <c r="DJ496" i="11"/>
  <c r="DG496" i="11" a="1"/>
  <c r="DG496" i="11"/>
  <c r="AO324" i="11" a="1"/>
  <c r="AO324" i="11"/>
  <c r="CF87" i="11"/>
  <c r="DK200" i="11" a="1"/>
  <c r="DK200" i="11"/>
  <c r="DG200" i="11" a="1"/>
  <c r="DG200" i="11"/>
  <c r="DF200" i="11" a="1"/>
  <c r="DF200" i="11"/>
  <c r="DI200" i="11" a="1"/>
  <c r="DI200" i="11"/>
  <c r="DJ200" i="11" a="1"/>
  <c r="DJ200" i="11"/>
  <c r="DH200" i="11" a="1"/>
  <c r="DH200" i="11"/>
  <c r="AQ29" i="11" a="1"/>
  <c r="AQ29" i="11"/>
  <c r="AP29" i="11" a="1"/>
  <c r="AP29" i="11"/>
  <c r="AO29" i="11" a="1"/>
  <c r="AO29" i="11"/>
  <c r="AR29" i="11" a="1"/>
  <c r="AR29" i="11"/>
  <c r="T438" i="11" a="1"/>
  <c r="T438" i="11"/>
  <c r="G438" i="11" a="1"/>
  <c r="G438" i="11"/>
  <c r="H438" i="11" a="1"/>
  <c r="H438" i="11"/>
  <c r="CA343" i="11"/>
  <c r="AS472" i="11"/>
  <c r="ED472" i="11"/>
  <c r="CE472" i="11"/>
  <c r="CG472" i="11"/>
  <c r="CF472" i="11"/>
  <c r="CC472" i="11"/>
  <c r="CD472" i="11"/>
  <c r="AN98" i="11" a="1"/>
  <c r="AN98" i="11"/>
  <c r="CA197" i="11"/>
  <c r="DH318" i="11" a="1"/>
  <c r="DH318" i="11"/>
  <c r="DI318" i="11" a="1"/>
  <c r="DI318" i="11"/>
  <c r="DG318" i="11" a="1"/>
  <c r="DG318" i="11"/>
  <c r="DJ318" i="11" a="1"/>
  <c r="DJ318" i="11"/>
  <c r="DF318" i="11" a="1"/>
  <c r="DF318" i="11"/>
  <c r="DK318" i="11" a="1"/>
  <c r="DK318" i="11"/>
  <c r="CG113" i="11"/>
  <c r="DK306" i="11" a="1"/>
  <c r="DK306" i="11"/>
  <c r="DJ306" i="11" a="1"/>
  <c r="DJ306" i="11"/>
  <c r="DH306" i="11" a="1"/>
  <c r="DH306" i="11"/>
  <c r="DI306" i="11" a="1"/>
  <c r="DI306" i="11"/>
  <c r="DG306" i="11" a="1"/>
  <c r="DG306" i="11"/>
  <c r="DF306" i="11" a="1"/>
  <c r="DF306" i="11"/>
  <c r="BY344" i="11"/>
  <c r="BX344" i="11"/>
  <c r="BZ344" i="11"/>
  <c r="BW344" i="11"/>
  <c r="BV344" i="11"/>
  <c r="CH39" i="11"/>
  <c r="BE16" i="11"/>
  <c r="AX16" i="11"/>
  <c r="AN196" i="11" a="1"/>
  <c r="AN196" i="11"/>
  <c r="BZ196" i="11"/>
  <c r="BW196" i="11"/>
  <c r="BV196" i="11"/>
  <c r="BX196" i="11"/>
  <c r="BY196" i="11"/>
  <c r="AN78" i="11" a="1"/>
  <c r="AN78" i="11"/>
  <c r="BZ78" i="11"/>
  <c r="BY78" i="11"/>
  <c r="BW78" i="11"/>
  <c r="BX78" i="11"/>
  <c r="BV78" i="11"/>
  <c r="AS15" i="11"/>
  <c r="CE15" i="11"/>
  <c r="CF15" i="11"/>
  <c r="CG15" i="11"/>
  <c r="CC15" i="11"/>
  <c r="CD15" i="11"/>
  <c r="BB15" i="11"/>
  <c r="AU15" i="11"/>
  <c r="AN486" i="11" a="1"/>
  <c r="AN486" i="11"/>
  <c r="BV486" i="11"/>
  <c r="BW84" i="11"/>
  <c r="AO84" i="11" a="1"/>
  <c r="AO84" i="11"/>
  <c r="CC312" i="11"/>
  <c r="AN452" i="11" a="1"/>
  <c r="AN452" i="11"/>
  <c r="BV122" i="11"/>
  <c r="BY122" i="11"/>
  <c r="BW122" i="11"/>
  <c r="BX122" i="11"/>
  <c r="BZ122" i="11"/>
  <c r="CH457" i="11"/>
  <c r="DR458" i="11" a="1"/>
  <c r="DR458" i="11"/>
  <c r="DQ458" i="11" a="1"/>
  <c r="DQ458" i="11"/>
  <c r="DO458" i="11" a="1"/>
  <c r="DO458" i="11"/>
  <c r="DP458" i="11" a="1"/>
  <c r="DP458" i="11"/>
  <c r="DN458" i="11" a="1"/>
  <c r="DN458" i="11"/>
  <c r="CG24" i="11"/>
  <c r="BX472" i="11"/>
  <c r="BZ472" i="11"/>
  <c r="BV472" i="11"/>
  <c r="BW472" i="11"/>
  <c r="BY472" i="11"/>
  <c r="BG19" i="11"/>
  <c r="CR19" i="11"/>
  <c r="CU19" i="11"/>
  <c r="CQ19" i="11"/>
  <c r="CT19" i="11"/>
  <c r="CS19" i="11"/>
  <c r="DR128" i="11" a="1"/>
  <c r="DR128" i="11"/>
  <c r="DP128" i="11" a="1"/>
  <c r="DP128" i="11"/>
  <c r="DQ128" i="11" a="1"/>
  <c r="DQ128" i="11"/>
  <c r="DN128" i="11" a="1"/>
  <c r="DN128" i="11"/>
  <c r="DO128" i="11" a="1"/>
  <c r="DO128" i="11"/>
  <c r="CA337" i="11"/>
  <c r="BW120" i="11"/>
  <c r="BX120" i="11"/>
  <c r="BY120" i="11"/>
  <c r="BZ120" i="11"/>
  <c r="BV120" i="11"/>
  <c r="AN120" i="11" a="1"/>
  <c r="AN120" i="11"/>
  <c r="CE347" i="11"/>
  <c r="BV40" i="11"/>
  <c r="BY40" i="11"/>
  <c r="BZ40" i="11"/>
  <c r="BX40" i="11"/>
  <c r="BW40" i="11"/>
  <c r="DG320" i="11" a="1"/>
  <c r="DG320" i="11"/>
  <c r="DJ320" i="11" a="1"/>
  <c r="DJ320" i="11"/>
  <c r="DH320" i="11" a="1"/>
  <c r="DH320" i="11"/>
  <c r="DF320" i="11" a="1"/>
  <c r="DF320" i="11"/>
  <c r="DK320" i="11" a="1"/>
  <c r="DK320" i="11"/>
  <c r="DI320" i="11" a="1"/>
  <c r="DI320" i="11"/>
  <c r="CA153" i="11"/>
  <c r="DK116" i="11" a="1"/>
  <c r="DK116" i="11"/>
  <c r="DJ116" i="11" a="1"/>
  <c r="DJ116" i="11"/>
  <c r="DF116" i="11" a="1"/>
  <c r="DF116" i="11"/>
  <c r="DI116" i="11" a="1"/>
  <c r="DI116" i="11"/>
  <c r="DG116" i="11" a="1"/>
  <c r="DG116" i="11"/>
  <c r="DH116" i="11" a="1"/>
  <c r="DH116" i="11"/>
  <c r="AQ362" i="11" a="1"/>
  <c r="AQ362" i="11"/>
  <c r="AN230" i="11" a="1"/>
  <c r="AN230" i="11"/>
  <c r="BV230" i="11"/>
  <c r="DK486" i="11" a="1"/>
  <c r="DK486" i="11"/>
  <c r="DJ486" i="11" a="1"/>
  <c r="DJ486" i="11"/>
  <c r="DG486" i="11" a="1"/>
  <c r="DG486" i="11"/>
  <c r="DH486" i="11" a="1"/>
  <c r="DH486" i="11"/>
  <c r="DI486" i="11" a="1"/>
  <c r="DI486" i="11"/>
  <c r="DF486" i="11" a="1"/>
  <c r="DF486" i="11"/>
  <c r="T30" i="11" a="1"/>
  <c r="T30" i="11"/>
  <c r="G30" i="11" a="1"/>
  <c r="G30" i="11"/>
  <c r="H30" i="11" a="1"/>
  <c r="H30" i="11"/>
  <c r="BM15" i="11"/>
  <c r="AS433" i="11"/>
  <c r="CC433" i="11"/>
  <c r="CD433" i="11"/>
  <c r="CG433" i="11"/>
  <c r="CF433" i="11"/>
  <c r="CE433" i="11"/>
  <c r="AS139" i="11"/>
  <c r="CG139" i="11"/>
  <c r="CF139" i="11"/>
  <c r="CE139" i="11"/>
  <c r="CC139" i="11"/>
  <c r="CD139" i="11"/>
  <c r="CE486" i="11"/>
  <c r="DN358" i="11" a="1"/>
  <c r="DN358" i="11"/>
  <c r="DR358" i="11" a="1"/>
  <c r="DR358" i="11"/>
  <c r="DP358" i="11" a="1"/>
  <c r="DP358" i="11"/>
  <c r="DQ358" i="11" a="1"/>
  <c r="DQ358" i="11"/>
  <c r="DO358" i="11" a="1"/>
  <c r="DO358" i="11"/>
  <c r="DV426" i="11" a="1"/>
  <c r="DV426" i="11"/>
  <c r="DZ426" i="11" a="1"/>
  <c r="DZ426" i="11"/>
  <c r="DX426" i="11" a="1"/>
  <c r="DX426" i="11"/>
  <c r="DW426" i="11" a="1"/>
  <c r="DW426" i="11"/>
  <c r="EA426" i="11" a="1"/>
  <c r="EA426" i="11"/>
  <c r="EB426" i="11" a="1"/>
  <c r="EB426" i="11"/>
  <c r="DU426" i="11" a="1"/>
  <c r="DU426" i="11"/>
  <c r="DY426" i="11" a="1"/>
  <c r="DY426" i="11"/>
  <c r="AS397" i="11"/>
  <c r="CE397" i="11"/>
  <c r="CD397" i="11"/>
  <c r="CF397" i="11"/>
  <c r="CC397" i="11"/>
  <c r="CG397" i="11"/>
  <c r="CA305" i="11"/>
  <c r="AS283" i="11"/>
  <c r="CC283" i="11"/>
  <c r="DH12" i="11" a="1"/>
  <c r="DH12" i="11"/>
  <c r="DJ12" i="11" a="1"/>
  <c r="DJ12" i="11"/>
  <c r="DG12" i="11" a="1"/>
  <c r="DG12" i="11"/>
  <c r="DK12" i="11" a="1"/>
  <c r="DK12" i="11"/>
  <c r="DF12" i="11" a="1"/>
  <c r="DF12" i="11"/>
  <c r="DI12" i="11" a="1"/>
  <c r="DI12" i="11"/>
  <c r="DM290" i="11" a="1"/>
  <c r="DM290" i="11"/>
  <c r="DT290" i="11" a="1"/>
  <c r="DT290" i="11"/>
  <c r="DE290" i="11" a="1"/>
  <c r="DE290" i="11"/>
  <c r="CC326" i="11"/>
  <c r="CH271" i="11"/>
  <c r="BZ112" i="11"/>
  <c r="CC124" i="11"/>
  <c r="CG346" i="11"/>
  <c r="BX458" i="11"/>
  <c r="BV332" i="11"/>
  <c r="CF348" i="11"/>
  <c r="DQ435" i="11" a="1"/>
  <c r="DQ435" i="11"/>
  <c r="DN435" i="11" a="1"/>
  <c r="DN435" i="11"/>
  <c r="DR435" i="11" a="1"/>
  <c r="DR435" i="11"/>
  <c r="AB438" i="11"/>
  <c r="O149" i="12"/>
  <c r="O142" i="12"/>
  <c r="L164" i="12"/>
  <c r="O159" i="12"/>
  <c r="O161" i="12"/>
  <c r="P161" i="12"/>
  <c r="P157" i="12"/>
  <c r="O157" i="12"/>
  <c r="P156" i="12"/>
  <c r="O156" i="12"/>
  <c r="O143" i="12"/>
  <c r="P143" i="12"/>
  <c r="O147" i="12"/>
  <c r="P147" i="12"/>
  <c r="O148" i="12"/>
  <c r="P148" i="12"/>
  <c r="K164" i="12"/>
  <c r="O152" i="12"/>
  <c r="P152" i="12"/>
  <c r="P151" i="12"/>
  <c r="O151" i="12"/>
  <c r="O160" i="12"/>
  <c r="P160" i="12"/>
  <c r="N164" i="12"/>
  <c r="M164" i="12"/>
  <c r="P142" i="12"/>
  <c r="P149" i="12"/>
  <c r="CE206" i="11"/>
  <c r="CF288" i="11"/>
  <c r="CE114" i="11"/>
  <c r="CD116" i="11"/>
  <c r="CF192" i="11"/>
  <c r="CF116" i="11"/>
  <c r="AS116" i="11"/>
  <c r="CE330" i="11"/>
  <c r="CC330" i="11"/>
  <c r="CG148" i="11"/>
  <c r="CC116" i="11"/>
  <c r="AS330" i="11"/>
  <c r="CG116" i="11"/>
  <c r="CD330" i="11"/>
  <c r="CF330" i="11"/>
  <c r="CE318" i="11"/>
  <c r="CF322" i="11"/>
  <c r="CA314" i="11"/>
  <c r="CD316" i="11"/>
  <c r="CD334" i="11"/>
  <c r="CG288" i="11"/>
  <c r="CD236" i="11"/>
  <c r="CE322" i="11"/>
  <c r="BM12" i="11"/>
  <c r="CA456" i="11"/>
  <c r="CD192" i="11"/>
  <c r="BL20" i="11"/>
  <c r="CA306" i="11"/>
  <c r="CG358" i="11"/>
  <c r="AS80" i="11"/>
  <c r="CE192" i="11"/>
  <c r="CF80" i="11"/>
  <c r="CA72" i="11"/>
  <c r="CA108" i="11"/>
  <c r="CE124" i="11"/>
  <c r="CD312" i="11"/>
  <c r="AS180" i="11"/>
  <c r="CA442" i="11"/>
  <c r="CA70" i="11"/>
  <c r="CH70" i="11"/>
  <c r="AS124" i="11"/>
  <c r="CF214" i="11"/>
  <c r="CH214" i="11"/>
  <c r="CG312" i="11"/>
  <c r="CF124" i="11"/>
  <c r="AS214" i="11"/>
  <c r="AS288" i="11"/>
  <c r="CH442" i="11"/>
  <c r="AS316" i="11"/>
  <c r="CA80" i="11"/>
  <c r="CA310" i="11"/>
  <c r="CH456" i="11"/>
  <c r="CE316" i="11"/>
  <c r="AS312" i="11"/>
  <c r="CF312" i="11"/>
  <c r="CA302" i="11"/>
  <c r="CU11" i="11"/>
  <c r="CA330" i="11"/>
  <c r="AS350" i="11"/>
  <c r="ED350" i="11"/>
  <c r="CR11" i="11"/>
  <c r="CH302" i="11"/>
  <c r="CA116" i="11"/>
  <c r="CH108" i="11"/>
  <c r="AS216" i="11"/>
  <c r="CS11" i="11"/>
  <c r="CT11" i="11"/>
  <c r="CA228" i="11"/>
  <c r="AS322" i="11"/>
  <c r="CA130" i="11"/>
  <c r="CQ11" i="11"/>
  <c r="CH310" i="11"/>
  <c r="CA20" i="11"/>
  <c r="CA82" i="11"/>
  <c r="CA502" i="11"/>
  <c r="CA102" i="11"/>
  <c r="CA232" i="11"/>
  <c r="CA356" i="11"/>
  <c r="CA366" i="11"/>
  <c r="CE488" i="11"/>
  <c r="AQ181" i="11" a="1"/>
  <c r="AQ181" i="11"/>
  <c r="CF181" i="11"/>
  <c r="CH349" i="11"/>
  <c r="CF318" i="11"/>
  <c r="CD114" i="11"/>
  <c r="AS326" i="11"/>
  <c r="CG192" i="11"/>
  <c r="BM16" i="11"/>
  <c r="CA114" i="11"/>
  <c r="CA476" i="11"/>
  <c r="AO181" i="11" a="1"/>
  <c r="AO181" i="11"/>
  <c r="CD181" i="11"/>
  <c r="CH126" i="11"/>
  <c r="AS24" i="11"/>
  <c r="CA500" i="11"/>
  <c r="CA332" i="11"/>
  <c r="BI17" i="11"/>
  <c r="BN17" i="11"/>
  <c r="N91" i="20"/>
  <c r="L96" i="20"/>
  <c r="BL18" i="11"/>
  <c r="CA92" i="11"/>
  <c r="BI20" i="11"/>
  <c r="CA444" i="11"/>
  <c r="CZ19" i="11"/>
  <c r="BJ16" i="11"/>
  <c r="CA194" i="11"/>
  <c r="BJ14" i="11"/>
  <c r="BJ22" i="11"/>
  <c r="BK18" i="11"/>
  <c r="CH345" i="11"/>
  <c r="CH351" i="11"/>
  <c r="CA78" i="11"/>
  <c r="CD320" i="11"/>
  <c r="CA96" i="11"/>
  <c r="CA94" i="11"/>
  <c r="CA226" i="11"/>
  <c r="CA196" i="11"/>
  <c r="CX19" i="11"/>
  <c r="CA234" i="11"/>
  <c r="CH353" i="11"/>
  <c r="CH179" i="11"/>
  <c r="CA110" i="11"/>
  <c r="CA482" i="11"/>
  <c r="CG80" i="11"/>
  <c r="CA90" i="11"/>
  <c r="CA454" i="11"/>
  <c r="CA346" i="11"/>
  <c r="CH205" i="11"/>
  <c r="CD80" i="11"/>
  <c r="BI21" i="11"/>
  <c r="BN21" i="11"/>
  <c r="CA498" i="11"/>
  <c r="K91" i="20"/>
  <c r="CA230" i="11"/>
  <c r="CA472" i="11"/>
  <c r="CA344" i="11"/>
  <c r="DA19" i="11"/>
  <c r="BK12" i="11"/>
  <c r="CA354" i="11"/>
  <c r="CA496" i="11"/>
  <c r="AP181" i="11" a="1"/>
  <c r="AP181" i="11"/>
  <c r="CE181" i="11"/>
  <c r="CA326" i="11"/>
  <c r="CH147" i="11"/>
  <c r="CH125" i="11"/>
  <c r="CC290" i="11"/>
  <c r="CG62" i="11"/>
  <c r="CH355" i="11"/>
  <c r="CH283" i="11"/>
  <c r="CH139" i="11"/>
  <c r="CH472" i="11"/>
  <c r="AS340" i="11"/>
  <c r="ED340" i="11"/>
  <c r="CD340" i="11"/>
  <c r="CF340" i="11"/>
  <c r="CG340" i="11"/>
  <c r="CE340" i="11"/>
  <c r="CC340" i="11"/>
  <c r="CA40" i="11"/>
  <c r="AB184" i="11"/>
  <c r="U184" i="11" a="1"/>
  <c r="U184" i="11"/>
  <c r="CA106" i="11"/>
  <c r="DX290" i="11" a="1"/>
  <c r="DX290" i="11"/>
  <c r="DW290" i="11" a="1"/>
  <c r="DW290" i="11"/>
  <c r="DY290" i="11" a="1"/>
  <c r="DY290" i="11"/>
  <c r="EA290" i="11" a="1"/>
  <c r="EA290" i="11"/>
  <c r="DV290" i="11" a="1"/>
  <c r="DV290" i="11"/>
  <c r="EB290" i="11" a="1"/>
  <c r="EB290" i="11"/>
  <c r="DZ290" i="11" a="1"/>
  <c r="DZ290" i="11"/>
  <c r="DU290" i="11" a="1"/>
  <c r="DU290" i="11"/>
  <c r="ED433" i="11"/>
  <c r="CA402" i="11"/>
  <c r="CA468" i="11"/>
  <c r="F440" i="11" a="1"/>
  <c r="F440" i="11"/>
  <c r="AA440" i="11" a="1"/>
  <c r="AA440" i="11"/>
  <c r="T210" i="11" a="1"/>
  <c r="T210" i="11"/>
  <c r="G210" i="11" a="1"/>
  <c r="G210" i="11"/>
  <c r="H210" i="11" a="1"/>
  <c r="H210" i="11"/>
  <c r="AS444" i="11"/>
  <c r="CE444" i="11"/>
  <c r="CF444" i="11"/>
  <c r="CC444" i="11"/>
  <c r="CG444" i="11"/>
  <c r="CD444" i="11"/>
  <c r="CF490" i="11"/>
  <c r="DF208" i="11" a="1"/>
  <c r="DF208" i="11"/>
  <c r="DJ208" i="11" a="1"/>
  <c r="DJ208" i="11"/>
  <c r="DG208" i="11" a="1"/>
  <c r="DG208" i="11"/>
  <c r="DI208" i="11" a="1"/>
  <c r="DI208" i="11"/>
  <c r="DH208" i="11" a="1"/>
  <c r="DH208" i="11"/>
  <c r="DK208" i="11" a="1"/>
  <c r="DK208" i="11"/>
  <c r="CH306" i="11"/>
  <c r="CH127" i="11"/>
  <c r="CH243" i="11"/>
  <c r="CH447" i="11"/>
  <c r="AN202" i="11" a="1"/>
  <c r="AN202" i="11"/>
  <c r="BW202" i="11"/>
  <c r="BZ202" i="11"/>
  <c r="BY202" i="11"/>
  <c r="BX202" i="11"/>
  <c r="BV202" i="11"/>
  <c r="AA55" i="11" a="1"/>
  <c r="AA55" i="11"/>
  <c r="F55" i="11" a="1"/>
  <c r="F55" i="11"/>
  <c r="Y56" i="11" a="1"/>
  <c r="Y56" i="11"/>
  <c r="DN150" i="11" a="1"/>
  <c r="DN150" i="11"/>
  <c r="DQ150" i="11" a="1"/>
  <c r="DQ150" i="11"/>
  <c r="DR150" i="11" a="1"/>
  <c r="DR150" i="11"/>
  <c r="DP150" i="11" a="1"/>
  <c r="DP150" i="11"/>
  <c r="DO150" i="11" a="1"/>
  <c r="DO150" i="11"/>
  <c r="AS12" i="11"/>
  <c r="CE12" i="11"/>
  <c r="CD12" i="11"/>
  <c r="AU12" i="11"/>
  <c r="CF12" i="11"/>
  <c r="BB12" i="11"/>
  <c r="CC12" i="11"/>
  <c r="CG12" i="11"/>
  <c r="CA435" i="11"/>
  <c r="AS496" i="11"/>
  <c r="CE496" i="11"/>
  <c r="CG496" i="11"/>
  <c r="CC496" i="11"/>
  <c r="CD496" i="11"/>
  <c r="CF496" i="11"/>
  <c r="CA86" i="11"/>
  <c r="CA460" i="11"/>
  <c r="CH455" i="11"/>
  <c r="AS104" i="11"/>
  <c r="CD104" i="11"/>
  <c r="CE104" i="11"/>
  <c r="CG104" i="11"/>
  <c r="CF104" i="11"/>
  <c r="CC104" i="11"/>
  <c r="DG404" i="11" a="1"/>
  <c r="DG404" i="11"/>
  <c r="DJ404" i="11" a="1"/>
  <c r="DJ404" i="11"/>
  <c r="DF404" i="11" a="1"/>
  <c r="DF404" i="11"/>
  <c r="DH404" i="11" a="1"/>
  <c r="DH404" i="11"/>
  <c r="DK404" i="11" a="1"/>
  <c r="DK404" i="11"/>
  <c r="DI404" i="11" a="1"/>
  <c r="DI404" i="11"/>
  <c r="CA244" i="11"/>
  <c r="AB511" i="11"/>
  <c r="U511" i="11" a="1"/>
  <c r="U511" i="11"/>
  <c r="DB13" i="11"/>
  <c r="CA304" i="11"/>
  <c r="CH207" i="11"/>
  <c r="DO445" i="11" a="1"/>
  <c r="DO445" i="11"/>
  <c r="DQ445" i="11" a="1"/>
  <c r="DQ445" i="11"/>
  <c r="DN445" i="11" a="1"/>
  <c r="DN445" i="11"/>
  <c r="DP445" i="11" a="1"/>
  <c r="DP445" i="11"/>
  <c r="DR445" i="11" a="1"/>
  <c r="DR445" i="11"/>
  <c r="CF114" i="11"/>
  <c r="AO203" i="11" a="1"/>
  <c r="AO203" i="11"/>
  <c r="AR203" i="11" a="1"/>
  <c r="AR203" i="11"/>
  <c r="AQ203" i="11" a="1"/>
  <c r="AQ203" i="11"/>
  <c r="AP203" i="11" a="1"/>
  <c r="AP203" i="11"/>
  <c r="DE157" i="11" a="1"/>
  <c r="DE157" i="11"/>
  <c r="DT157" i="11" a="1"/>
  <c r="DT157" i="11"/>
  <c r="DM157" i="11" a="1"/>
  <c r="DM157" i="11"/>
  <c r="U222" i="11" a="1"/>
  <c r="U222" i="11"/>
  <c r="AB222" i="11"/>
  <c r="CA136" i="11"/>
  <c r="CA506" i="11"/>
  <c r="CH321" i="11"/>
  <c r="CH337" i="11"/>
  <c r="CA238" i="11"/>
  <c r="CH441" i="11"/>
  <c r="BW44" i="11"/>
  <c r="BZ44" i="11"/>
  <c r="BY44" i="11"/>
  <c r="BV44" i="11"/>
  <c r="BX44" i="11"/>
  <c r="DN429" i="11" a="1"/>
  <c r="DN429" i="11"/>
  <c r="DP429" i="11" a="1"/>
  <c r="DP429" i="11"/>
  <c r="DQ429" i="11" a="1"/>
  <c r="DQ429" i="11"/>
  <c r="DO429" i="11" a="1"/>
  <c r="DO429" i="11"/>
  <c r="DR429" i="11" a="1"/>
  <c r="DR429" i="11"/>
  <c r="CH367" i="11"/>
  <c r="CH212" i="11"/>
  <c r="BM22" i="11"/>
  <c r="CH112" i="11"/>
  <c r="CA24" i="11"/>
  <c r="CD88" i="11"/>
  <c r="DG509" i="11" a="1"/>
  <c r="DG509" i="11"/>
  <c r="DH509" i="11" a="1"/>
  <c r="DH509" i="11"/>
  <c r="DK509" i="11" a="1"/>
  <c r="DK509" i="11"/>
  <c r="DI509" i="11" a="1"/>
  <c r="DI509" i="11"/>
  <c r="DJ509" i="11" a="1"/>
  <c r="DJ509" i="11"/>
  <c r="DF509" i="11" a="1"/>
  <c r="DF509" i="11"/>
  <c r="AS68" i="11"/>
  <c r="CD68" i="11"/>
  <c r="CG68" i="11"/>
  <c r="CF68" i="11"/>
  <c r="CE68" i="11"/>
  <c r="CC68" i="11"/>
  <c r="AN404" i="11" a="1"/>
  <c r="AN404" i="11"/>
  <c r="BV404" i="11"/>
  <c r="BZ404" i="11"/>
  <c r="BX404" i="11"/>
  <c r="BY404" i="11"/>
  <c r="BW404" i="11"/>
  <c r="CH197" i="11"/>
  <c r="CA474" i="11"/>
  <c r="AB204" i="11"/>
  <c r="U204" i="11" a="1"/>
  <c r="U204" i="11"/>
  <c r="CH415" i="11"/>
  <c r="AA141" i="11" a="1"/>
  <c r="AA141" i="11"/>
  <c r="F141" i="11" a="1"/>
  <c r="F141" i="11"/>
  <c r="Y142" i="11" a="1"/>
  <c r="Y142" i="11"/>
  <c r="CH239" i="11"/>
  <c r="BM14" i="11"/>
  <c r="CH25" i="11"/>
  <c r="AS218" i="11"/>
  <c r="CD218" i="11"/>
  <c r="CG218" i="11"/>
  <c r="CC218" i="11"/>
  <c r="CE218" i="11"/>
  <c r="CF218" i="11"/>
  <c r="ED425" i="11"/>
  <c r="DP51" i="11" a="1"/>
  <c r="DP51" i="11"/>
  <c r="DR51" i="11" a="1"/>
  <c r="DR51" i="11"/>
  <c r="DQ51" i="11" a="1"/>
  <c r="DQ51" i="11"/>
  <c r="DN51" i="11" a="1"/>
  <c r="DN51" i="11"/>
  <c r="DO51" i="11" a="1"/>
  <c r="DO51" i="11"/>
  <c r="CA128" i="11"/>
  <c r="CA368" i="11"/>
  <c r="CH20" i="11"/>
  <c r="CH389" i="11"/>
  <c r="DN29" i="11" a="1"/>
  <c r="DN29" i="11"/>
  <c r="DR29" i="11" a="1"/>
  <c r="DR29" i="11"/>
  <c r="DP29" i="11" a="1"/>
  <c r="DP29" i="11"/>
  <c r="DQ29" i="11" a="1"/>
  <c r="DQ29" i="11"/>
  <c r="DO29" i="11" a="1"/>
  <c r="DO29" i="11"/>
  <c r="G250" i="11" a="1"/>
  <c r="G250" i="11"/>
  <c r="T250" i="11" a="1"/>
  <c r="T250" i="11"/>
  <c r="H250" i="11" a="1"/>
  <c r="H250" i="11"/>
  <c r="CA50" i="11"/>
  <c r="CF326" i="11"/>
  <c r="BJ18" i="11"/>
  <c r="CH311" i="11"/>
  <c r="BK11" i="11"/>
  <c r="DU372" i="11" a="1"/>
  <c r="DU372" i="11"/>
  <c r="DZ372" i="11" a="1"/>
  <c r="DZ372" i="11"/>
  <c r="DV372" i="11" a="1"/>
  <c r="DV372" i="11"/>
  <c r="DW372" i="11" a="1"/>
  <c r="DW372" i="11"/>
  <c r="DX372" i="11" a="1"/>
  <c r="DX372" i="11"/>
  <c r="EA372" i="11" a="1"/>
  <c r="EA372" i="11"/>
  <c r="DY372" i="11" a="1"/>
  <c r="DY372" i="11"/>
  <c r="EB372" i="11" a="1"/>
  <c r="EB372" i="11"/>
  <c r="CH231" i="11"/>
  <c r="AS486" i="11"/>
  <c r="CC486" i="11"/>
  <c r="DF290" i="11" a="1"/>
  <c r="DF290" i="11"/>
  <c r="DI290" i="11" a="1"/>
  <c r="DI290" i="11"/>
  <c r="DH290" i="11" a="1"/>
  <c r="DH290" i="11"/>
  <c r="DK290" i="11" a="1"/>
  <c r="DK290" i="11"/>
  <c r="DJ290" i="11" a="1"/>
  <c r="DJ290" i="11"/>
  <c r="DG290" i="11" a="1"/>
  <c r="DG290" i="11"/>
  <c r="CA120" i="11"/>
  <c r="AS452" i="11"/>
  <c r="ED452" i="11"/>
  <c r="CD452" i="11"/>
  <c r="CC452" i="11"/>
  <c r="CG452" i="11"/>
  <c r="CE452" i="11"/>
  <c r="CF452" i="11"/>
  <c r="CD84" i="11"/>
  <c r="BG15" i="11"/>
  <c r="CS15" i="11"/>
  <c r="CU15" i="11"/>
  <c r="CT15" i="11"/>
  <c r="CR15" i="11"/>
  <c r="CQ15" i="11"/>
  <c r="CD324" i="11"/>
  <c r="CG114" i="11"/>
  <c r="AS242" i="11"/>
  <c r="CG242" i="11"/>
  <c r="CE242" i="11"/>
  <c r="CC242" i="11"/>
  <c r="CD242" i="11"/>
  <c r="CF242" i="11"/>
  <c r="CH502" i="11"/>
  <c r="T392" i="11" a="1"/>
  <c r="T392" i="11"/>
  <c r="G392" i="11" a="1"/>
  <c r="G392" i="11"/>
  <c r="H392" i="11" a="1"/>
  <c r="H392" i="11"/>
  <c r="CH26" i="11"/>
  <c r="U210" i="11" a="1"/>
  <c r="U210" i="11"/>
  <c r="AB210" i="11"/>
  <c r="G184" i="11" a="1"/>
  <c r="G184" i="11"/>
  <c r="T184" i="11" a="1"/>
  <c r="T184" i="11"/>
  <c r="H184" i="11" a="1"/>
  <c r="H184" i="11"/>
  <c r="CA340" i="11"/>
  <c r="DP290" i="11" a="1"/>
  <c r="DP290" i="11"/>
  <c r="DQ290" i="11" a="1"/>
  <c r="DQ290" i="11"/>
  <c r="DR290" i="11" a="1"/>
  <c r="DR290" i="11"/>
  <c r="DO290" i="11" a="1"/>
  <c r="DO290" i="11"/>
  <c r="DN290" i="11" a="1"/>
  <c r="DN290" i="11"/>
  <c r="AS230" i="11"/>
  <c r="CC230" i="11"/>
  <c r="CH15" i="11"/>
  <c r="DE438" i="11" a="1"/>
  <c r="DE438" i="11"/>
  <c r="DM438" i="11" a="1"/>
  <c r="DM438" i="11"/>
  <c r="DT438" i="11" a="1"/>
  <c r="DT438" i="11"/>
  <c r="CA18" i="11"/>
  <c r="DT151" i="11" a="1"/>
  <c r="DT151" i="11"/>
  <c r="DM151" i="11" a="1"/>
  <c r="DM151" i="11"/>
  <c r="DE151" i="11" a="1"/>
  <c r="DE151" i="11"/>
  <c r="CH115" i="11"/>
  <c r="BG17" i="11"/>
  <c r="CT17" i="11"/>
  <c r="CS17" i="11"/>
  <c r="CQ17" i="11"/>
  <c r="CR17" i="11"/>
  <c r="CU17" i="11"/>
  <c r="CH35" i="11"/>
  <c r="AA33" i="11" a="1"/>
  <c r="AA33" i="11"/>
  <c r="F33" i="11" a="1"/>
  <c r="F33" i="11"/>
  <c r="Y34" i="11" a="1"/>
  <c r="Y34" i="11"/>
  <c r="CG354" i="11"/>
  <c r="AS90" i="11"/>
  <c r="CC90" i="11"/>
  <c r="CD90" i="11"/>
  <c r="CF90" i="11"/>
  <c r="CE90" i="11"/>
  <c r="CG90" i="11"/>
  <c r="G439" i="11" a="1"/>
  <c r="G439" i="11"/>
  <c r="T439" i="11" a="1"/>
  <c r="T439" i="11"/>
  <c r="H439" i="11" a="1"/>
  <c r="H439" i="11"/>
  <c r="CG324" i="11"/>
  <c r="CG352" i="11"/>
  <c r="AS504" i="11"/>
  <c r="CC504" i="11"/>
  <c r="CD504" i="11"/>
  <c r="CF504" i="11"/>
  <c r="CE504" i="11"/>
  <c r="CG504" i="11"/>
  <c r="ED369" i="11"/>
  <c r="G54" i="11" a="1"/>
  <c r="G54" i="11"/>
  <c r="T54" i="11" a="1"/>
  <c r="T54" i="11"/>
  <c r="H54" i="11" a="1"/>
  <c r="H54" i="11"/>
  <c r="DE220" i="11" a="1"/>
  <c r="DE220" i="11"/>
  <c r="DT220" i="11" a="1"/>
  <c r="DT220" i="11"/>
  <c r="DM220" i="11" a="1"/>
  <c r="DM220" i="11"/>
  <c r="CO13" i="11"/>
  <c r="CA426" i="11"/>
  <c r="CD486" i="11"/>
  <c r="CH193" i="11"/>
  <c r="DO404" i="11" a="1"/>
  <c r="DO404" i="11"/>
  <c r="DP404" i="11" a="1"/>
  <c r="DP404" i="11"/>
  <c r="DQ404" i="11" a="1"/>
  <c r="DQ404" i="11"/>
  <c r="DN404" i="11" a="1"/>
  <c r="DN404" i="11"/>
  <c r="DR404" i="11" a="1"/>
  <c r="DR404" i="11"/>
  <c r="AR157" i="11" a="1"/>
  <c r="AR157" i="11"/>
  <c r="AO157" i="11" a="1"/>
  <c r="AO157" i="11"/>
  <c r="AP157" i="11" a="1"/>
  <c r="AP157" i="11"/>
  <c r="AQ157" i="11" a="1"/>
  <c r="AQ157" i="11"/>
  <c r="CA470" i="11"/>
  <c r="DA13" i="11"/>
  <c r="CD124" i="11"/>
  <c r="CH267" i="11"/>
  <c r="AN219" i="11" a="1"/>
  <c r="AN219" i="11"/>
  <c r="BZ219" i="11"/>
  <c r="BW219" i="11"/>
  <c r="BV219" i="11"/>
  <c r="BY219" i="11"/>
  <c r="BX219" i="11"/>
  <c r="CE88" i="11"/>
  <c r="DG445" i="11" a="1"/>
  <c r="DG445" i="11"/>
  <c r="DJ445" i="11" a="1"/>
  <c r="DJ445" i="11"/>
  <c r="DI445" i="11" a="1"/>
  <c r="DI445" i="11"/>
  <c r="DH445" i="11" a="1"/>
  <c r="DH445" i="11"/>
  <c r="DF445" i="11" a="1"/>
  <c r="DF445" i="11"/>
  <c r="DK445" i="11" a="1"/>
  <c r="DK445" i="11"/>
  <c r="BL14" i="11"/>
  <c r="AS370" i="11"/>
  <c r="ED370" i="11"/>
  <c r="CE370" i="11"/>
  <c r="CD370" i="11"/>
  <c r="CF370" i="11"/>
  <c r="CC370" i="11"/>
  <c r="CG370" i="11"/>
  <c r="CH251" i="11"/>
  <c r="AS178" i="11"/>
  <c r="CG178" i="11"/>
  <c r="CC178" i="11"/>
  <c r="CD178" i="11"/>
  <c r="CE178" i="11"/>
  <c r="CF178" i="11"/>
  <c r="AS360" i="11"/>
  <c r="ED360" i="11"/>
  <c r="CE360" i="11"/>
  <c r="CC360" i="11"/>
  <c r="CG360" i="11"/>
  <c r="CD360" i="11"/>
  <c r="CF360" i="11"/>
  <c r="CF226" i="11"/>
  <c r="DZ429" i="11" a="1"/>
  <c r="DZ429" i="11"/>
  <c r="DU429" i="11" a="1"/>
  <c r="DU429" i="11"/>
  <c r="DV429" i="11" a="1"/>
  <c r="DV429" i="11"/>
  <c r="DX429" i="11" a="1"/>
  <c r="DX429" i="11"/>
  <c r="DW429" i="11" a="1"/>
  <c r="DW429" i="11"/>
  <c r="EB429" i="11" a="1"/>
  <c r="EB429" i="11"/>
  <c r="DY429" i="11" a="1"/>
  <c r="DY429" i="11"/>
  <c r="EA429" i="11" a="1"/>
  <c r="EA429" i="11"/>
  <c r="CE352" i="11"/>
  <c r="CH293" i="11"/>
  <c r="CE230" i="11"/>
  <c r="F160" i="11" a="1"/>
  <c r="F160" i="11"/>
  <c r="AA160" i="11" a="1"/>
  <c r="AA160" i="11"/>
  <c r="Y161" i="11" a="1"/>
  <c r="Y161" i="11"/>
  <c r="CH93" i="11"/>
  <c r="CH195" i="11"/>
  <c r="AO373" i="11" a="1"/>
  <c r="AO373" i="11"/>
  <c r="AN373" i="11" a="1"/>
  <c r="AN373" i="11"/>
  <c r="AP373" i="11" a="1"/>
  <c r="AP373" i="11"/>
  <c r="AS132" i="11"/>
  <c r="CE132" i="11"/>
  <c r="CD132" i="11"/>
  <c r="CG132" i="11"/>
  <c r="CF132" i="11"/>
  <c r="CC132" i="11"/>
  <c r="CH27" i="11"/>
  <c r="F294" i="11" a="1"/>
  <c r="F294" i="11"/>
  <c r="AA294" i="11" a="1"/>
  <c r="AA294" i="11"/>
  <c r="Y295" i="11" a="1"/>
  <c r="Y295" i="11"/>
  <c r="CD358" i="11"/>
  <c r="G204" i="11" a="1"/>
  <c r="G204" i="11"/>
  <c r="T204" i="11" a="1"/>
  <c r="T204" i="11"/>
  <c r="H204" i="11" a="1"/>
  <c r="H204" i="11"/>
  <c r="U140" i="11" a="1"/>
  <c r="U140" i="11"/>
  <c r="AB140" i="11"/>
  <c r="AS74" i="11"/>
  <c r="CC74" i="11"/>
  <c r="CE74" i="11"/>
  <c r="CF74" i="11"/>
  <c r="CD74" i="11"/>
  <c r="CG74" i="11"/>
  <c r="CA154" i="11"/>
  <c r="DH51" i="11" a="1"/>
  <c r="DH51" i="11"/>
  <c r="DJ51" i="11" a="1"/>
  <c r="DJ51" i="11"/>
  <c r="DG51" i="11" a="1"/>
  <c r="DG51" i="11"/>
  <c r="DI51" i="11" a="1"/>
  <c r="DI51" i="11"/>
  <c r="DK51" i="11" a="1"/>
  <c r="DK51" i="11"/>
  <c r="DF51" i="11" a="1"/>
  <c r="DF51" i="11"/>
  <c r="CE346" i="11"/>
  <c r="BK22" i="11"/>
  <c r="CH183" i="11"/>
  <c r="CH315" i="11"/>
  <c r="CH213" i="11"/>
  <c r="AA375" i="11" a="1"/>
  <c r="AA375" i="11"/>
  <c r="F375" i="11" a="1"/>
  <c r="F375" i="11"/>
  <c r="Y376" i="11" a="1"/>
  <c r="Y376" i="11"/>
  <c r="CF24" i="11"/>
  <c r="CH24" i="11"/>
  <c r="EB29" i="11" a="1"/>
  <c r="EB29" i="11"/>
  <c r="DU29" i="11" a="1"/>
  <c r="DU29" i="11"/>
  <c r="DY29" i="11" a="1"/>
  <c r="DY29" i="11"/>
  <c r="DW29" i="11" a="1"/>
  <c r="DW29" i="11"/>
  <c r="DV29" i="11" a="1"/>
  <c r="DV29" i="11"/>
  <c r="EA29" i="11" a="1"/>
  <c r="EA29" i="11"/>
  <c r="DZ29" i="11" a="1"/>
  <c r="DZ29" i="11"/>
  <c r="DX29" i="11" a="1"/>
  <c r="DX29" i="11"/>
  <c r="U250" i="11" a="1"/>
  <c r="U250" i="11"/>
  <c r="AB250" i="11"/>
  <c r="AU16" i="11"/>
  <c r="BB16" i="11"/>
  <c r="CD16" i="11"/>
  <c r="CC16" i="11"/>
  <c r="CF16" i="11"/>
  <c r="CG16" i="11"/>
  <c r="CE16" i="11"/>
  <c r="CH122" i="11"/>
  <c r="CD326" i="11"/>
  <c r="DM182" i="11" a="1"/>
  <c r="DM182" i="11"/>
  <c r="DT182" i="11" a="1"/>
  <c r="DT182" i="11"/>
  <c r="DE182" i="11" a="1"/>
  <c r="DE182" i="11"/>
  <c r="CH244" i="11"/>
  <c r="CH437" i="11"/>
  <c r="CH102" i="11"/>
  <c r="CH364" i="11"/>
  <c r="AS28" i="11"/>
  <c r="CD28" i="11"/>
  <c r="CG28" i="11"/>
  <c r="CC28" i="11"/>
  <c r="CF28" i="11"/>
  <c r="CE28" i="11"/>
  <c r="M91" i="20"/>
  <c r="AS318" i="11"/>
  <c r="CC318" i="11"/>
  <c r="AO290" i="11" a="1"/>
  <c r="AO290" i="11"/>
  <c r="CK11" i="11"/>
  <c r="CJ11" i="11"/>
  <c r="CM11" i="11"/>
  <c r="CL11" i="11"/>
  <c r="CN11" i="11"/>
  <c r="AZ11" i="11"/>
  <c r="DN372" i="11" a="1"/>
  <c r="DN372" i="11"/>
  <c r="DQ372" i="11" a="1"/>
  <c r="DQ372" i="11"/>
  <c r="DO372" i="11" a="1"/>
  <c r="DO372" i="11"/>
  <c r="DR372" i="11" a="1"/>
  <c r="DR372" i="11"/>
  <c r="DP372" i="11" a="1"/>
  <c r="DP372" i="11"/>
  <c r="CA14" i="11"/>
  <c r="CH61" i="11"/>
  <c r="ED397" i="11"/>
  <c r="CF362" i="11"/>
  <c r="CH201" i="11"/>
  <c r="U439" i="11" a="1"/>
  <c r="U439" i="11"/>
  <c r="AB439" i="11"/>
  <c r="AB152" i="11"/>
  <c r="U152" i="11" a="1"/>
  <c r="U152" i="11"/>
  <c r="U54" i="11" a="1"/>
  <c r="U54" i="11"/>
  <c r="AB54" i="11"/>
  <c r="CH118" i="11"/>
  <c r="CH434" i="11"/>
  <c r="AS176" i="11"/>
  <c r="CF176" i="11"/>
  <c r="CG176" i="11"/>
  <c r="CC176" i="11"/>
  <c r="CE176" i="11"/>
  <c r="CD176" i="11"/>
  <c r="DZ445" i="11" a="1"/>
  <c r="DZ445" i="11"/>
  <c r="DV445" i="11" a="1"/>
  <c r="DV445" i="11"/>
  <c r="EA445" i="11" a="1"/>
  <c r="EA445" i="11"/>
  <c r="DX445" i="11" a="1"/>
  <c r="DX445" i="11"/>
  <c r="EB445" i="11" a="1"/>
  <c r="EB445" i="11"/>
  <c r="DW445" i="11" a="1"/>
  <c r="DW445" i="11"/>
  <c r="DY445" i="11" a="1"/>
  <c r="DY445" i="11"/>
  <c r="DU445" i="11" a="1"/>
  <c r="DU445" i="11"/>
  <c r="CH491" i="11"/>
  <c r="CH215" i="11"/>
  <c r="CH469" i="11"/>
  <c r="CH287" i="11"/>
  <c r="CH66" i="11"/>
  <c r="DT45" i="11" a="1"/>
  <c r="DT45" i="11"/>
  <c r="DM45" i="11" a="1"/>
  <c r="DM45" i="11"/>
  <c r="DE45" i="11" a="1"/>
  <c r="DE45" i="11"/>
  <c r="DJ429" i="11" a="1"/>
  <c r="DJ429" i="11"/>
  <c r="DF429" i="11" a="1"/>
  <c r="DF429" i="11"/>
  <c r="DH429" i="11" a="1"/>
  <c r="DH429" i="11"/>
  <c r="DK429" i="11" a="1"/>
  <c r="DK429" i="11"/>
  <c r="DI429" i="11" a="1"/>
  <c r="DI429" i="11"/>
  <c r="DG429" i="11" a="1"/>
  <c r="DG429" i="11"/>
  <c r="AS192" i="11"/>
  <c r="CC192" i="11"/>
  <c r="CH476" i="11"/>
  <c r="AB158" i="11"/>
  <c r="U158" i="11" a="1"/>
  <c r="U158" i="11"/>
  <c r="CH485" i="11"/>
  <c r="F408" i="11" a="1"/>
  <c r="F408" i="11"/>
  <c r="AA408" i="11" a="1"/>
  <c r="AA408" i="11"/>
  <c r="Y409" i="11" a="1"/>
  <c r="Y409" i="11"/>
  <c r="AO249" i="11" a="1"/>
  <c r="AO249" i="11"/>
  <c r="AP249" i="11" a="1"/>
  <c r="AP249" i="11"/>
  <c r="AQ249" i="11" a="1"/>
  <c r="AQ249" i="11"/>
  <c r="AR249" i="11" a="1"/>
  <c r="AR249" i="11"/>
  <c r="CH487" i="11"/>
  <c r="CH341" i="11"/>
  <c r="AB292" i="11"/>
  <c r="U292" i="11" a="1"/>
  <c r="U292" i="11"/>
  <c r="CH73" i="11"/>
  <c r="CH77" i="11"/>
  <c r="AN248" i="11" a="1"/>
  <c r="AN248" i="11"/>
  <c r="BZ248" i="11"/>
  <c r="BX248" i="11"/>
  <c r="BV248" i="11"/>
  <c r="BY248" i="11"/>
  <c r="BW248" i="11"/>
  <c r="CH365" i="11"/>
  <c r="CH371" i="11"/>
  <c r="CA62" i="11"/>
  <c r="CH101" i="11"/>
  <c r="AS494" i="11"/>
  <c r="CC494" i="11"/>
  <c r="CG494" i="11"/>
  <c r="CE494" i="11"/>
  <c r="CD494" i="11"/>
  <c r="CF494" i="11"/>
  <c r="T140" i="11" a="1"/>
  <c r="T140" i="11"/>
  <c r="G140" i="11" a="1"/>
  <c r="G140" i="11"/>
  <c r="H140" i="11" a="1"/>
  <c r="H140" i="11"/>
  <c r="AS240" i="11"/>
  <c r="CE240" i="11"/>
  <c r="CC240" i="11"/>
  <c r="CD240" i="11"/>
  <c r="CG240" i="11"/>
  <c r="CF240" i="11"/>
  <c r="CH177" i="11"/>
  <c r="CH425" i="11"/>
  <c r="CA452" i="11"/>
  <c r="CH100" i="11"/>
  <c r="AS368" i="11"/>
  <c r="ED368" i="11"/>
  <c r="CD368" i="11"/>
  <c r="CE368" i="11"/>
  <c r="CC368" i="11"/>
  <c r="CG368" i="11"/>
  <c r="CF368" i="11"/>
  <c r="CG226" i="11"/>
  <c r="CH113" i="11"/>
  <c r="CE246" i="11"/>
  <c r="G374" i="11" a="1"/>
  <c r="G374" i="11"/>
  <c r="T374" i="11" a="1"/>
  <c r="T374" i="11"/>
  <c r="H374" i="11" a="1"/>
  <c r="H374" i="11"/>
  <c r="CH153" i="11"/>
  <c r="CH199" i="11"/>
  <c r="DO219" i="11" a="1"/>
  <c r="DO219" i="11"/>
  <c r="DP219" i="11" a="1"/>
  <c r="DP219" i="11"/>
  <c r="DQ219" i="11" a="1"/>
  <c r="DQ219" i="11"/>
  <c r="DR219" i="11" a="1"/>
  <c r="DR219" i="11"/>
  <c r="DN219" i="11" a="1"/>
  <c r="DN219" i="11"/>
  <c r="AP151" i="11" a="1"/>
  <c r="AP151" i="11"/>
  <c r="AO151" i="11" a="1"/>
  <c r="AO151" i="11"/>
  <c r="AR151" i="11" a="1"/>
  <c r="AR151" i="11"/>
  <c r="AQ151" i="11" a="1"/>
  <c r="AQ151" i="11"/>
  <c r="AN151" i="11" a="1"/>
  <c r="AN151" i="11"/>
  <c r="DT52" i="11" a="1"/>
  <c r="DT52" i="11"/>
  <c r="DM52" i="11" a="1"/>
  <c r="DM52" i="11"/>
  <c r="DE52" i="11" a="1"/>
  <c r="DE52" i="11"/>
  <c r="AQ290" i="11" a="1"/>
  <c r="AQ290" i="11"/>
  <c r="DF372" i="11" a="1"/>
  <c r="DF372" i="11"/>
  <c r="DJ372" i="11" a="1"/>
  <c r="DJ372" i="11"/>
  <c r="DI372" i="11" a="1"/>
  <c r="DI372" i="11"/>
  <c r="DK372" i="11" a="1"/>
  <c r="DK372" i="11"/>
  <c r="DH372" i="11" a="1"/>
  <c r="DH372" i="11"/>
  <c r="DG372" i="11" a="1"/>
  <c r="DG372" i="11"/>
  <c r="CA462" i="11"/>
  <c r="CH234" i="11"/>
  <c r="AS324" i="11"/>
  <c r="AZ18" i="11"/>
  <c r="CL18" i="11"/>
  <c r="CN18" i="11"/>
  <c r="CJ18" i="11"/>
  <c r="CK18" i="11"/>
  <c r="CM18" i="11"/>
  <c r="CH506" i="11"/>
  <c r="DT209" i="11" a="1"/>
  <c r="DT209" i="11"/>
  <c r="DM209" i="11" a="1"/>
  <c r="DM209" i="11"/>
  <c r="DE209" i="11" a="1"/>
  <c r="DE209" i="11"/>
  <c r="CH313" i="11"/>
  <c r="CH319" i="11"/>
  <c r="DP156" i="11" a="1"/>
  <c r="DP156" i="11"/>
  <c r="DN156" i="11" a="1"/>
  <c r="DN156" i="11"/>
  <c r="DR156" i="11" a="1"/>
  <c r="DR156" i="11"/>
  <c r="DQ156" i="11" a="1"/>
  <c r="DQ156" i="11"/>
  <c r="DO156" i="11" a="1"/>
  <c r="DO156" i="11"/>
  <c r="DW390" i="11" a="1"/>
  <c r="DW390" i="11"/>
  <c r="DU390" i="11" a="1"/>
  <c r="DU390" i="11"/>
  <c r="DZ390" i="11" a="1"/>
  <c r="DZ390" i="11"/>
  <c r="DY390" i="11" a="1"/>
  <c r="DY390" i="11"/>
  <c r="DV390" i="11" a="1"/>
  <c r="DV390" i="11"/>
  <c r="EB390" i="11" a="1"/>
  <c r="EB390" i="11"/>
  <c r="DX390" i="11" a="1"/>
  <c r="DX390" i="11"/>
  <c r="EA390" i="11" a="1"/>
  <c r="EA390" i="11"/>
  <c r="DE30" i="11" a="1"/>
  <c r="DE30" i="11"/>
  <c r="DM30" i="11" a="1"/>
  <c r="DM30" i="11"/>
  <c r="DT30" i="11" a="1"/>
  <c r="DT30" i="11"/>
  <c r="AS196" i="11"/>
  <c r="CE196" i="11"/>
  <c r="CF196" i="11"/>
  <c r="CD196" i="11"/>
  <c r="CC196" i="11"/>
  <c r="CG196" i="11"/>
  <c r="CH49" i="11"/>
  <c r="AS42" i="11"/>
  <c r="CE42" i="11"/>
  <c r="CF42" i="11"/>
  <c r="CD42" i="11"/>
  <c r="CC42" i="11"/>
  <c r="CG42" i="11"/>
  <c r="CH225" i="11"/>
  <c r="CH103" i="11"/>
  <c r="CH21" i="11"/>
  <c r="G32" i="11" a="1"/>
  <c r="G32" i="11"/>
  <c r="T32" i="11" a="1"/>
  <c r="T32" i="11"/>
  <c r="H32" i="11" a="1"/>
  <c r="H32" i="11"/>
  <c r="CH89" i="11"/>
  <c r="CH473" i="11"/>
  <c r="T152" i="11" a="1"/>
  <c r="T152" i="11"/>
  <c r="G152" i="11" a="1"/>
  <c r="G152" i="11"/>
  <c r="H152" i="11" a="1"/>
  <c r="H152" i="11"/>
  <c r="BL12" i="11"/>
  <c r="CD348" i="11"/>
  <c r="BK16" i="11"/>
  <c r="AS488" i="11"/>
  <c r="CC488" i="11"/>
  <c r="CA104" i="11"/>
  <c r="CF358" i="11"/>
  <c r="CA84" i="11"/>
  <c r="CA22" i="11"/>
  <c r="CH221" i="11"/>
  <c r="CA484" i="11"/>
  <c r="BN13" i="11"/>
  <c r="CA66" i="11"/>
  <c r="DT291" i="11" a="1"/>
  <c r="DT291" i="11"/>
  <c r="DE291" i="11" a="1"/>
  <c r="DE291" i="11"/>
  <c r="DM291" i="11" a="1"/>
  <c r="DM291" i="11"/>
  <c r="CF352" i="11"/>
  <c r="AR181" i="11" a="1"/>
  <c r="AR181" i="11"/>
  <c r="DH156" i="11" a="1"/>
  <c r="DH156" i="11"/>
  <c r="DK156" i="11" a="1"/>
  <c r="DK156" i="11"/>
  <c r="DI156" i="11" a="1"/>
  <c r="DI156" i="11"/>
  <c r="DG156" i="11" a="1"/>
  <c r="DG156" i="11"/>
  <c r="DJ156" i="11" a="1"/>
  <c r="DJ156" i="11"/>
  <c r="DF156" i="11" a="1"/>
  <c r="DF156" i="11"/>
  <c r="DR390" i="11" a="1"/>
  <c r="DR390" i="11"/>
  <c r="DO390" i="11" a="1"/>
  <c r="DO390" i="11"/>
  <c r="DP390" i="11" a="1"/>
  <c r="DP390" i="11"/>
  <c r="DQ390" i="11" a="1"/>
  <c r="DQ390" i="11"/>
  <c r="DN390" i="11" a="1"/>
  <c r="DN390" i="11"/>
  <c r="CH247" i="11"/>
  <c r="BK14" i="11"/>
  <c r="CA480" i="11"/>
  <c r="AS238" i="11"/>
  <c r="CG238" i="11"/>
  <c r="CE238" i="11"/>
  <c r="CC238" i="11"/>
  <c r="CD238" i="11"/>
  <c r="CF238" i="11"/>
  <c r="DE203" i="11" a="1"/>
  <c r="DE203" i="11"/>
  <c r="DM203" i="11" a="1"/>
  <c r="DM203" i="11"/>
  <c r="DT203" i="11" a="1"/>
  <c r="DT203" i="11"/>
  <c r="T158" i="11" a="1"/>
  <c r="T158" i="11"/>
  <c r="G158" i="11" a="1"/>
  <c r="G158" i="11"/>
  <c r="H158" i="11" a="1"/>
  <c r="H158" i="11"/>
  <c r="CA466" i="11"/>
  <c r="CH135" i="11"/>
  <c r="T406" i="11" a="1"/>
  <c r="T406" i="11"/>
  <c r="G406" i="11" a="1"/>
  <c r="G406" i="11"/>
  <c r="H406" i="11" a="1"/>
  <c r="H406" i="11"/>
  <c r="AN372" i="11" a="1"/>
  <c r="AN372" i="11"/>
  <c r="BX372" i="11"/>
  <c r="BY372" i="11"/>
  <c r="BW372" i="11"/>
  <c r="BV372" i="11"/>
  <c r="BZ372" i="11"/>
  <c r="CA132" i="11"/>
  <c r="CA428" i="11"/>
  <c r="CD226" i="11"/>
  <c r="AP45" i="11" a="1"/>
  <c r="AP45" i="11"/>
  <c r="AR45" i="11" a="1"/>
  <c r="AR45" i="11"/>
  <c r="AQ45" i="11" a="1"/>
  <c r="AQ45" i="11"/>
  <c r="AO45" i="11" a="1"/>
  <c r="AO45" i="11"/>
  <c r="G292" i="11" a="1"/>
  <c r="G292" i="11"/>
  <c r="T292" i="11" a="1"/>
  <c r="T292" i="11"/>
  <c r="H292" i="11" a="1"/>
  <c r="H292" i="11"/>
  <c r="AS96" i="11"/>
  <c r="CF96" i="11"/>
  <c r="CC96" i="11"/>
  <c r="CG96" i="11"/>
  <c r="CD96" i="11"/>
  <c r="CE96" i="11"/>
  <c r="DM373" i="11" a="1"/>
  <c r="DM373" i="11"/>
  <c r="DT373" i="11" a="1"/>
  <c r="DT373" i="11"/>
  <c r="DE373" i="11" a="1"/>
  <c r="DE373" i="11"/>
  <c r="CA74" i="11"/>
  <c r="AS226" i="11"/>
  <c r="CA320" i="11"/>
  <c r="CA342" i="11"/>
  <c r="AN182" i="11" a="1"/>
  <c r="AN182" i="11"/>
  <c r="BX182" i="11"/>
  <c r="BY182" i="11"/>
  <c r="BW182" i="11"/>
  <c r="BZ182" i="11"/>
  <c r="AN391" i="11" a="1"/>
  <c r="AN391" i="11"/>
  <c r="AP391" i="11" a="1"/>
  <c r="AP391" i="11"/>
  <c r="AO391" i="11" a="1"/>
  <c r="AO391" i="11"/>
  <c r="AR391" i="11" a="1"/>
  <c r="AR391" i="11"/>
  <c r="AQ391" i="11" a="1"/>
  <c r="AQ391" i="11"/>
  <c r="AB374" i="11"/>
  <c r="U374" i="11" a="1"/>
  <c r="U374" i="11"/>
  <c r="CH82" i="11"/>
  <c r="DW219" i="11" a="1"/>
  <c r="DW219" i="11"/>
  <c r="EA219" i="11" a="1"/>
  <c r="EA219" i="11"/>
  <c r="DX219" i="11" a="1"/>
  <c r="DX219" i="11"/>
  <c r="DZ219" i="11" a="1"/>
  <c r="DZ219" i="11"/>
  <c r="DY219" i="11" a="1"/>
  <c r="DY219" i="11"/>
  <c r="EB219" i="11" a="1"/>
  <c r="EB219" i="11"/>
  <c r="DU219" i="11" a="1"/>
  <c r="DU219" i="11"/>
  <c r="DV219" i="11" a="1"/>
  <c r="DV219" i="11"/>
  <c r="CH347" i="11"/>
  <c r="CF324" i="11"/>
  <c r="CH198" i="11"/>
  <c r="AS334" i="11"/>
  <c r="CC334" i="11"/>
  <c r="CH76" i="11"/>
  <c r="CH47" i="11"/>
  <c r="CH97" i="11"/>
  <c r="CD246" i="11"/>
  <c r="CH64" i="11"/>
  <c r="CH463" i="11"/>
  <c r="CH263" i="11"/>
  <c r="BG21" i="11"/>
  <c r="CQ21" i="11"/>
  <c r="CU21" i="11"/>
  <c r="CR21" i="11"/>
  <c r="CS21" i="11"/>
  <c r="CT21" i="11"/>
  <c r="CG350" i="11"/>
  <c r="CH350" i="11"/>
  <c r="CA134" i="11"/>
  <c r="DT430" i="11" a="1"/>
  <c r="DT430" i="11"/>
  <c r="DM430" i="11" a="1"/>
  <c r="DM430" i="11"/>
  <c r="DE430" i="11" a="1"/>
  <c r="DE430" i="11"/>
  <c r="CH237" i="11"/>
  <c r="CA388" i="11"/>
  <c r="CH235" i="11"/>
  <c r="AS466" i="11"/>
  <c r="CC466" i="11"/>
  <c r="CG246" i="11"/>
  <c r="CH369" i="11"/>
  <c r="BV290" i="11"/>
  <c r="CA290" i="11"/>
  <c r="CA12" i="11"/>
  <c r="AO430" i="11" a="1"/>
  <c r="AO430" i="11"/>
  <c r="AQ430" i="11" a="1"/>
  <c r="AQ430" i="11"/>
  <c r="AP430" i="11" a="1"/>
  <c r="AP430" i="11"/>
  <c r="AR430" i="11" a="1"/>
  <c r="AR430" i="11"/>
  <c r="AN430" i="11" a="1"/>
  <c r="AN430" i="11"/>
  <c r="CH303" i="11"/>
  <c r="CH229" i="11"/>
  <c r="AS490" i="11"/>
  <c r="CC490" i="11"/>
  <c r="CH332" i="11"/>
  <c r="CA112" i="11"/>
  <c r="CA176" i="11"/>
  <c r="CH133" i="11"/>
  <c r="DN248" i="11" a="1"/>
  <c r="DN248" i="11"/>
  <c r="DR248" i="11" a="1"/>
  <c r="DR248" i="11"/>
  <c r="DQ248" i="11" a="1"/>
  <c r="DQ248" i="11"/>
  <c r="DP248" i="11" a="1"/>
  <c r="DP248" i="11"/>
  <c r="DO248" i="11" a="1"/>
  <c r="DO248" i="11"/>
  <c r="CG490" i="11"/>
  <c r="CC181" i="11"/>
  <c r="DV181" i="11" a="1"/>
  <c r="DV181" i="11"/>
  <c r="DY181" i="11" a="1"/>
  <c r="DY181" i="11"/>
  <c r="EB181" i="11" a="1"/>
  <c r="EB181" i="11"/>
  <c r="EA181" i="11" a="1"/>
  <c r="EA181" i="11"/>
  <c r="DX181" i="11" a="1"/>
  <c r="DX181" i="11"/>
  <c r="DW181" i="11" a="1"/>
  <c r="DW181" i="11"/>
  <c r="DZ181" i="11" a="1"/>
  <c r="DZ181" i="11"/>
  <c r="DU181" i="11" a="1"/>
  <c r="DU181" i="11"/>
  <c r="CF466" i="11"/>
  <c r="AR138" i="11" a="1"/>
  <c r="AR138" i="11"/>
  <c r="AQ138" i="11" a="1"/>
  <c r="AQ138" i="11"/>
  <c r="AP138" i="11" a="1"/>
  <c r="AP138" i="11"/>
  <c r="AO138" i="11" a="1"/>
  <c r="AO138" i="11"/>
  <c r="DX156" i="11" a="1"/>
  <c r="DX156" i="11"/>
  <c r="EA156" i="11" a="1"/>
  <c r="EA156" i="11"/>
  <c r="DW156" i="11" a="1"/>
  <c r="DW156" i="11"/>
  <c r="EB156" i="11" a="1"/>
  <c r="EB156" i="11"/>
  <c r="DZ156" i="11" a="1"/>
  <c r="DZ156" i="11"/>
  <c r="DU156" i="11" a="1"/>
  <c r="DU156" i="11"/>
  <c r="DY156" i="11" a="1"/>
  <c r="DY156" i="11"/>
  <c r="DV156" i="11" a="1"/>
  <c r="DV156" i="11"/>
  <c r="DI390" i="11" a="1"/>
  <c r="DI390" i="11"/>
  <c r="DF390" i="11" a="1"/>
  <c r="DF390" i="11"/>
  <c r="DK390" i="11" a="1"/>
  <c r="DK390" i="11"/>
  <c r="DG390" i="11" a="1"/>
  <c r="DG390" i="11"/>
  <c r="DH390" i="11" a="1"/>
  <c r="DH390" i="11"/>
  <c r="DJ390" i="11" a="1"/>
  <c r="DJ390" i="11"/>
  <c r="AN390" i="11" a="1"/>
  <c r="AN390" i="11"/>
  <c r="BX390" i="11"/>
  <c r="BV390" i="11"/>
  <c r="BY390" i="11"/>
  <c r="BZ390" i="11"/>
  <c r="BW390" i="11"/>
  <c r="DE405" i="11" a="1"/>
  <c r="DE405" i="11"/>
  <c r="DT405" i="11" a="1"/>
  <c r="DT405" i="11"/>
  <c r="DM405" i="11" a="1"/>
  <c r="DM405" i="11"/>
  <c r="CH343" i="11"/>
  <c r="CH95" i="11"/>
  <c r="CH23" i="11"/>
  <c r="CG466" i="11"/>
  <c r="AB406" i="11"/>
  <c r="U406" i="11" a="1"/>
  <c r="U406" i="11"/>
  <c r="CG362" i="11"/>
  <c r="CH453" i="11"/>
  <c r="CG230" i="11"/>
  <c r="CH475" i="11"/>
  <c r="DJ44" i="11" a="1"/>
  <c r="DJ44" i="11"/>
  <c r="DI44" i="11" a="1"/>
  <c r="DI44" i="11"/>
  <c r="DG44" i="11" a="1"/>
  <c r="DG44" i="11"/>
  <c r="DH44" i="11" a="1"/>
  <c r="DH44" i="11"/>
  <c r="DF44" i="11" a="1"/>
  <c r="DF44" i="11"/>
  <c r="DK44" i="11" a="1"/>
  <c r="DK44" i="11"/>
  <c r="AN208" i="11" a="1"/>
  <c r="AN208" i="11"/>
  <c r="BW208" i="11"/>
  <c r="BY208" i="11"/>
  <c r="BX208" i="11"/>
  <c r="BV208" i="11"/>
  <c r="BZ208" i="11"/>
  <c r="CH11" i="11"/>
  <c r="AS62" i="11"/>
  <c r="CC62" i="11"/>
  <c r="CG206" i="11"/>
  <c r="CH155" i="11"/>
  <c r="CH211" i="11"/>
  <c r="CG320" i="11"/>
  <c r="DM249" i="11" a="1"/>
  <c r="DM249" i="11"/>
  <c r="DE249" i="11" a="1"/>
  <c r="DE249" i="11"/>
  <c r="DT249" i="11" a="1"/>
  <c r="DT249" i="11"/>
  <c r="CH467" i="11"/>
  <c r="AS348" i="11"/>
  <c r="ED348" i="11"/>
  <c r="CC348" i="11"/>
  <c r="CH325" i="11"/>
  <c r="BG20" i="11"/>
  <c r="CR20" i="11"/>
  <c r="CS20" i="11"/>
  <c r="CT20" i="11"/>
  <c r="CQ20" i="11"/>
  <c r="CU20" i="11"/>
  <c r="CA240" i="11"/>
  <c r="CH426" i="11"/>
  <c r="CD346" i="11"/>
  <c r="DI219" i="11" a="1"/>
  <c r="DI219" i="11"/>
  <c r="DJ219" i="11" a="1"/>
  <c r="DJ219" i="11"/>
  <c r="DF219" i="11" a="1"/>
  <c r="DF219" i="11"/>
  <c r="DG219" i="11" a="1"/>
  <c r="DG219" i="11"/>
  <c r="DK219" i="11" a="1"/>
  <c r="DK219" i="11"/>
  <c r="DH219" i="11" a="1"/>
  <c r="DH219" i="11"/>
  <c r="CH403" i="11"/>
  <c r="AO209" i="11" a="1"/>
  <c r="AO209" i="11"/>
  <c r="AP209" i="11" a="1"/>
  <c r="AP209" i="11"/>
  <c r="AQ209" i="11" a="1"/>
  <c r="AQ209" i="11"/>
  <c r="AR209" i="11" a="1"/>
  <c r="AR209" i="11"/>
  <c r="CH43" i="11"/>
  <c r="CH159" i="11"/>
  <c r="DT391" i="11" a="1"/>
  <c r="DT391" i="11"/>
  <c r="DE391" i="11" a="1"/>
  <c r="DE391" i="11"/>
  <c r="DM391" i="11" a="1"/>
  <c r="DM391" i="11"/>
  <c r="AS308" i="11"/>
  <c r="CD308" i="11"/>
  <c r="CC308" i="11"/>
  <c r="CE308" i="11"/>
  <c r="CG308" i="11"/>
  <c r="CF308" i="11"/>
  <c r="CH259" i="11"/>
  <c r="CE354" i="11"/>
  <c r="CH503" i="11"/>
  <c r="CH428" i="11"/>
  <c r="AS88" i="11"/>
  <c r="AS320" i="11"/>
  <c r="CH17" i="11"/>
  <c r="AB32" i="11"/>
  <c r="U32" i="11" a="1"/>
  <c r="U32" i="11"/>
  <c r="CH85" i="11"/>
  <c r="CH109" i="11"/>
  <c r="CH314" i="11"/>
  <c r="AS435" i="11"/>
  <c r="ED435" i="11"/>
  <c r="CC435" i="11"/>
  <c r="CD435" i="11"/>
  <c r="CE435" i="11"/>
  <c r="CF435" i="11"/>
  <c r="CG435" i="11"/>
  <c r="AS460" i="11"/>
  <c r="ED460" i="11"/>
  <c r="CF460" i="11"/>
  <c r="CD460" i="11"/>
  <c r="CC460" i="11"/>
  <c r="CG460" i="11"/>
  <c r="CE460" i="11"/>
  <c r="CH180" i="11"/>
  <c r="CH397" i="11"/>
  <c r="CV19" i="11"/>
  <c r="AR510" i="11" a="1"/>
  <c r="AR510" i="11"/>
  <c r="AO510" i="11" a="1"/>
  <c r="AO510" i="11"/>
  <c r="AP510" i="11" a="1"/>
  <c r="AP510" i="11"/>
  <c r="AQ510" i="11" a="1"/>
  <c r="AQ510" i="11"/>
  <c r="CA98" i="11"/>
  <c r="AZ21" i="11"/>
  <c r="CL21" i="11"/>
  <c r="CM21" i="11"/>
  <c r="CN21" i="11"/>
  <c r="CK21" i="11"/>
  <c r="CJ21" i="11"/>
  <c r="CA486" i="11"/>
  <c r="CH121" i="11"/>
  <c r="CH489" i="11"/>
  <c r="AS84" i="11"/>
  <c r="CC84" i="11"/>
  <c r="CC114" i="11"/>
  <c r="AS114" i="11"/>
  <c r="CH497" i="11"/>
  <c r="CA458" i="11"/>
  <c r="CX13" i="11"/>
  <c r="CV13" i="11"/>
  <c r="F449" i="11" a="1"/>
  <c r="F449" i="11"/>
  <c r="AA449" i="11" a="1"/>
  <c r="AA449" i="11"/>
  <c r="Y450" i="11" a="1"/>
  <c r="Y450" i="11"/>
  <c r="EA248" i="11" a="1"/>
  <c r="EA248" i="11"/>
  <c r="DY248" i="11" a="1"/>
  <c r="DY248" i="11"/>
  <c r="DZ248" i="11" a="1"/>
  <c r="DZ248" i="11"/>
  <c r="DV248" i="11" a="1"/>
  <c r="DV248" i="11"/>
  <c r="DX248" i="11" a="1"/>
  <c r="DX248" i="11"/>
  <c r="EB248" i="11" a="1"/>
  <c r="EB248" i="11"/>
  <c r="DW248" i="11" a="1"/>
  <c r="DW248" i="11"/>
  <c r="DU248" i="11" a="1"/>
  <c r="DU248" i="11"/>
  <c r="AS44" i="11"/>
  <c r="CC44" i="11"/>
  <c r="CD44" i="11"/>
  <c r="CF44" i="11"/>
  <c r="CE44" i="11"/>
  <c r="CG44" i="11"/>
  <c r="CF62" i="11"/>
  <c r="DO181" i="11" a="1"/>
  <c r="DO181" i="11"/>
  <c r="DP181" i="11" a="1"/>
  <c r="DP181" i="11"/>
  <c r="DQ181" i="11" a="1"/>
  <c r="DQ181" i="11"/>
  <c r="DN181" i="11" a="1"/>
  <c r="DN181" i="11"/>
  <c r="DR181" i="11" a="1"/>
  <c r="DR181" i="11"/>
  <c r="AS136" i="11"/>
  <c r="CG136" i="11"/>
  <c r="CC136" i="11"/>
  <c r="CE136" i="11"/>
  <c r="CF136" i="11"/>
  <c r="CD136" i="11"/>
  <c r="CH216" i="11"/>
  <c r="CA178" i="11"/>
  <c r="CH339" i="11"/>
  <c r="ED441" i="11"/>
  <c r="CH131" i="11"/>
  <c r="CE348" i="11"/>
  <c r="DN202" i="11" a="1"/>
  <c r="DN202" i="11"/>
  <c r="DQ202" i="11" a="1"/>
  <c r="DQ202" i="11"/>
  <c r="DR202" i="11" a="1"/>
  <c r="DR202" i="11"/>
  <c r="DO202" i="11" a="1"/>
  <c r="DO202" i="11"/>
  <c r="DP202" i="11" a="1"/>
  <c r="DP202" i="11"/>
  <c r="CF206" i="11"/>
  <c r="CA68" i="11"/>
  <c r="CH40" i="11"/>
  <c r="CH87" i="11"/>
  <c r="DW44" i="11" a="1"/>
  <c r="DW44" i="11"/>
  <c r="DY44" i="11" a="1"/>
  <c r="DY44" i="11"/>
  <c r="DV44" i="11" a="1"/>
  <c r="DV44" i="11"/>
  <c r="DU44" i="11" a="1"/>
  <c r="DU44" i="11"/>
  <c r="DX44" i="11" a="1"/>
  <c r="DX44" i="11"/>
  <c r="DZ44" i="11" a="1"/>
  <c r="DZ44" i="11"/>
  <c r="EA44" i="11" a="1"/>
  <c r="EA44" i="11"/>
  <c r="EB44" i="11" a="1"/>
  <c r="EB44" i="11"/>
  <c r="CH498" i="11"/>
  <c r="CC236" i="11"/>
  <c r="AS236" i="11"/>
  <c r="DF137" i="11" a="1"/>
  <c r="DF137" i="11"/>
  <c r="DH137" i="11" a="1"/>
  <c r="DH137" i="11"/>
  <c r="DI137" i="11" a="1"/>
  <c r="DI137" i="11"/>
  <c r="DK137" i="11" a="1"/>
  <c r="DK137" i="11"/>
  <c r="DG137" i="11" a="1"/>
  <c r="DG137" i="11"/>
  <c r="DJ137" i="11" a="1"/>
  <c r="DJ137" i="11"/>
  <c r="AS14" i="11"/>
  <c r="CE14" i="11"/>
  <c r="CC14" i="11"/>
  <c r="CD14" i="11"/>
  <c r="CG14" i="11"/>
  <c r="CF14" i="11"/>
  <c r="AU14" i="11"/>
  <c r="BB14" i="11"/>
  <c r="U46" i="11" a="1"/>
  <c r="U46" i="11"/>
  <c r="AB46" i="11"/>
  <c r="AS128" i="11"/>
  <c r="CC128" i="11"/>
  <c r="CG128" i="11"/>
  <c r="CD128" i="11"/>
  <c r="CE128" i="11"/>
  <c r="CF128" i="11"/>
  <c r="CH228" i="11"/>
  <c r="AN436" i="11" a="1"/>
  <c r="AN436" i="11"/>
  <c r="BW436" i="11"/>
  <c r="BX436" i="11"/>
  <c r="BY436" i="11"/>
  <c r="BZ436" i="11"/>
  <c r="BV436" i="11"/>
  <c r="CH356" i="11"/>
  <c r="CD206" i="11"/>
  <c r="CA348" i="11"/>
  <c r="BV150" i="11"/>
  <c r="BX150" i="11"/>
  <c r="BY150" i="11"/>
  <c r="BW150" i="11"/>
  <c r="BZ150" i="11"/>
  <c r="ED389" i="11"/>
  <c r="CH279" i="11"/>
  <c r="CH477" i="11"/>
  <c r="CH57" i="11"/>
  <c r="CG236" i="11"/>
  <c r="AS78" i="11"/>
  <c r="CE78" i="11"/>
  <c r="CF78" i="11"/>
  <c r="CD78" i="11"/>
  <c r="CC78" i="11"/>
  <c r="CG78" i="11"/>
  <c r="AS98" i="11"/>
  <c r="CF98" i="11"/>
  <c r="CE98" i="11"/>
  <c r="CG98" i="11"/>
  <c r="CD98" i="11"/>
  <c r="CC98" i="11"/>
  <c r="CH363" i="11"/>
  <c r="CG348" i="11"/>
  <c r="CH171" i="11"/>
  <c r="CA364" i="11"/>
  <c r="DB19" i="11"/>
  <c r="CA122" i="11"/>
  <c r="BI15" i="11"/>
  <c r="BL16" i="11"/>
  <c r="CH387" i="11"/>
  <c r="CA42" i="11"/>
  <c r="CA242" i="11"/>
  <c r="F394" i="11" a="1"/>
  <c r="F394" i="11"/>
  <c r="AA394" i="11" a="1"/>
  <c r="AA394" i="11"/>
  <c r="Y395" i="11" a="1"/>
  <c r="Y395" i="11"/>
  <c r="CA200" i="11"/>
  <c r="AQ446" i="11" a="1"/>
  <c r="AQ446" i="11"/>
  <c r="AO446" i="11" a="1"/>
  <c r="AO446" i="11"/>
  <c r="AR446" i="11" a="1"/>
  <c r="AR446" i="11"/>
  <c r="AP446" i="11" a="1"/>
  <c r="AP446" i="11"/>
  <c r="BN19" i="11"/>
  <c r="DI436" i="11" a="1"/>
  <c r="DI436" i="11"/>
  <c r="DJ436" i="11" a="1"/>
  <c r="DJ436" i="11"/>
  <c r="DF436" i="11" a="1"/>
  <c r="DF436" i="11"/>
  <c r="DK436" i="11" a="1"/>
  <c r="DK436" i="11"/>
  <c r="DG436" i="11" a="1"/>
  <c r="DG436" i="11"/>
  <c r="DH436" i="11" a="1"/>
  <c r="DH436" i="11"/>
  <c r="CA504" i="11"/>
  <c r="AS148" i="11"/>
  <c r="CC148" i="11"/>
  <c r="CH366" i="11"/>
  <c r="AS51" i="11"/>
  <c r="CD51" i="11"/>
  <c r="CF51" i="11"/>
  <c r="CE51" i="11"/>
  <c r="CC51" i="11"/>
  <c r="CG51" i="11"/>
  <c r="CH459" i="11"/>
  <c r="CH481" i="11"/>
  <c r="AS86" i="11"/>
  <c r="CG86" i="11"/>
  <c r="CC86" i="11"/>
  <c r="CE86" i="11"/>
  <c r="CF86" i="11"/>
  <c r="CD86" i="11"/>
  <c r="AS336" i="11"/>
  <c r="ED336" i="11"/>
  <c r="CC336" i="11"/>
  <c r="CG336" i="11"/>
  <c r="CD336" i="11"/>
  <c r="CF336" i="11"/>
  <c r="CE336" i="11"/>
  <c r="CH329" i="11"/>
  <c r="CH433" i="11"/>
  <c r="AS120" i="11"/>
  <c r="CE120" i="11"/>
  <c r="CG120" i="11"/>
  <c r="CF120" i="11"/>
  <c r="CD120" i="11"/>
  <c r="CC120" i="11"/>
  <c r="CY19" i="11"/>
  <c r="AZ15" i="11"/>
  <c r="CJ15" i="11"/>
  <c r="CN15" i="11"/>
  <c r="CK15" i="11"/>
  <c r="CM15" i="11"/>
  <c r="CL15" i="11"/>
  <c r="AN29" i="11" a="1"/>
  <c r="AN29" i="11"/>
  <c r="BX29" i="11"/>
  <c r="BW29" i="11"/>
  <c r="BZ29" i="11"/>
  <c r="BY29" i="11"/>
  <c r="BV29" i="11"/>
  <c r="F185" i="11" a="1"/>
  <c r="F185" i="11"/>
  <c r="AA185" i="11" a="1"/>
  <c r="AA185" i="11"/>
  <c r="Y186" i="11" a="1"/>
  <c r="Y186" i="11"/>
  <c r="CF236" i="11"/>
  <c r="U392" i="11" a="1"/>
  <c r="U392" i="11"/>
  <c r="AB392" i="11"/>
  <c r="CD354" i="11"/>
  <c r="AS354" i="11"/>
  <c r="ED354" i="11"/>
  <c r="CF246" i="11"/>
  <c r="L91" i="20"/>
  <c r="BV51" i="11"/>
  <c r="BX51" i="11"/>
  <c r="BW51" i="11"/>
  <c r="BZ51" i="11"/>
  <c r="BY51" i="11"/>
  <c r="AZ17" i="11"/>
  <c r="CN17" i="11"/>
  <c r="CL17" i="11"/>
  <c r="CM17" i="11"/>
  <c r="CJ17" i="11"/>
  <c r="CK17" i="11"/>
  <c r="AS246" i="11"/>
  <c r="CC246" i="11"/>
  <c r="AS402" i="11"/>
  <c r="ED402" i="11"/>
  <c r="CG402" i="11"/>
  <c r="CE402" i="11"/>
  <c r="CD402" i="11"/>
  <c r="CC402" i="11"/>
  <c r="CF402" i="11"/>
  <c r="CG486" i="11"/>
  <c r="CE362" i="11"/>
  <c r="AS468" i="11"/>
  <c r="ED468" i="11"/>
  <c r="CG468" i="11"/>
  <c r="CF468" i="11"/>
  <c r="CC468" i="11"/>
  <c r="CD468" i="11"/>
  <c r="CE468" i="11"/>
  <c r="CO19" i="11"/>
  <c r="CH232" i="11"/>
  <c r="CF486" i="11"/>
  <c r="CH99" i="11"/>
  <c r="AS388" i="11"/>
  <c r="ED388" i="11"/>
  <c r="CD388" i="11"/>
  <c r="CF388" i="11"/>
  <c r="CE388" i="11"/>
  <c r="CC388" i="11"/>
  <c r="CG388" i="11"/>
  <c r="DN208" i="11" a="1"/>
  <c r="DN208" i="11"/>
  <c r="DP208" i="11" a="1"/>
  <c r="DP208" i="11"/>
  <c r="DR208" i="11" a="1"/>
  <c r="DR208" i="11"/>
  <c r="DQ208" i="11" a="1"/>
  <c r="DQ208" i="11"/>
  <c r="DO208" i="11" a="1"/>
  <c r="DO208" i="11"/>
  <c r="DE510" i="11" a="1"/>
  <c r="DE510" i="11"/>
  <c r="DT510" i="11" a="1"/>
  <c r="DT510" i="11"/>
  <c r="DM510" i="11" a="1"/>
  <c r="DM510" i="11"/>
  <c r="DZ436" i="11" a="1"/>
  <c r="DZ436" i="11"/>
  <c r="DV436" i="11" a="1"/>
  <c r="DV436" i="11"/>
  <c r="DY436" i="11" a="1"/>
  <c r="DY436" i="11"/>
  <c r="DX436" i="11" a="1"/>
  <c r="DX436" i="11"/>
  <c r="DW436" i="11" a="1"/>
  <c r="DW436" i="11"/>
  <c r="EA436" i="11" a="1"/>
  <c r="EA436" i="11"/>
  <c r="EB436" i="11" a="1"/>
  <c r="EB436" i="11"/>
  <c r="DU436" i="11" a="1"/>
  <c r="DU436" i="11"/>
  <c r="CE236" i="11"/>
  <c r="CH110" i="11"/>
  <c r="CA64" i="11"/>
  <c r="CA464" i="11"/>
  <c r="DY150" i="11" a="1"/>
  <c r="DY150" i="11"/>
  <c r="DX150" i="11" a="1"/>
  <c r="DX150" i="11"/>
  <c r="EA150" i="11" a="1"/>
  <c r="EA150" i="11"/>
  <c r="DW150" i="11" a="1"/>
  <c r="DW150" i="11"/>
  <c r="DV150" i="11" a="1"/>
  <c r="DV150" i="11"/>
  <c r="DU150" i="11" a="1"/>
  <c r="DU150" i="11"/>
  <c r="DZ150" i="11" a="1"/>
  <c r="DZ150" i="11"/>
  <c r="EB150" i="11" a="1"/>
  <c r="EB150" i="11"/>
  <c r="CF84" i="11"/>
  <c r="DT446" i="11" a="1"/>
  <c r="DT446" i="11"/>
  <c r="DM446" i="11" a="1"/>
  <c r="DM446" i="11"/>
  <c r="DE446" i="11" a="1"/>
  <c r="DE446" i="11"/>
  <c r="CE324" i="11"/>
  <c r="AS352" i="11"/>
  <c r="ED352" i="11"/>
  <c r="CC352" i="11"/>
  <c r="CH111" i="11"/>
  <c r="F512" i="11" a="1"/>
  <c r="F512" i="11"/>
  <c r="AA512" i="11" a="1"/>
  <c r="AA512" i="11"/>
  <c r="Y513" i="11" a="1"/>
  <c r="Y513" i="11"/>
  <c r="AS22" i="11"/>
  <c r="BB22" i="11"/>
  <c r="CG22" i="11"/>
  <c r="CC22" i="11"/>
  <c r="CF22" i="11"/>
  <c r="CD22" i="11"/>
  <c r="CE22" i="11"/>
  <c r="AU22" i="11"/>
  <c r="CE466" i="11"/>
  <c r="CG326" i="11"/>
  <c r="AS484" i="11"/>
  <c r="CD484" i="11"/>
  <c r="CF484" i="11"/>
  <c r="CG484" i="11"/>
  <c r="CE484" i="11"/>
  <c r="CC484" i="11"/>
  <c r="J91" i="20"/>
  <c r="CZ13" i="11"/>
  <c r="CH305" i="11"/>
  <c r="AP405" i="11" a="1"/>
  <c r="AP405" i="11"/>
  <c r="AQ405" i="11" a="1"/>
  <c r="AQ405" i="11"/>
  <c r="AR405" i="11" a="1"/>
  <c r="AR405" i="11"/>
  <c r="AO405" i="11" a="1"/>
  <c r="AO405" i="11"/>
  <c r="AS304" i="11"/>
  <c r="CD304" i="11"/>
  <c r="CF304" i="11"/>
  <c r="CG304" i="11"/>
  <c r="CC304" i="11"/>
  <c r="CE304" i="11"/>
  <c r="T448" i="11" a="1"/>
  <c r="T448" i="11"/>
  <c r="G448" i="11" a="1"/>
  <c r="G448" i="11"/>
  <c r="H448" i="11" a="1"/>
  <c r="H448" i="11"/>
  <c r="DH248" i="11" a="1"/>
  <c r="DH248" i="11"/>
  <c r="DG248" i="11" a="1"/>
  <c r="DG248" i="11"/>
  <c r="DJ248" i="11" a="1"/>
  <c r="DJ248" i="11"/>
  <c r="DK248" i="11" a="1"/>
  <c r="DK248" i="11"/>
  <c r="DI248" i="11" a="1"/>
  <c r="DI248" i="11"/>
  <c r="DF248" i="11" a="1"/>
  <c r="DF248" i="11"/>
  <c r="CH495" i="11"/>
  <c r="CH75" i="11"/>
  <c r="CH50" i="11"/>
  <c r="DI181" i="11" a="1"/>
  <c r="DI181" i="11"/>
  <c r="DJ181" i="11" a="1"/>
  <c r="DJ181" i="11"/>
  <c r="DF181" i="11" a="1"/>
  <c r="DF181" i="11"/>
  <c r="DG181" i="11" a="1"/>
  <c r="DG181" i="11"/>
  <c r="DK181" i="11" a="1"/>
  <c r="DK181" i="11"/>
  <c r="DH181" i="11" a="1"/>
  <c r="DH181" i="11"/>
  <c r="CH275" i="11"/>
  <c r="AA223" i="11" a="1"/>
  <c r="AA223" i="11"/>
  <c r="F223" i="11" a="1"/>
  <c r="F223" i="11"/>
  <c r="Y224" i="11" a="1"/>
  <c r="Y224" i="11"/>
  <c r="CF88" i="11"/>
  <c r="AN509" i="11" a="1"/>
  <c r="AN509" i="11"/>
  <c r="BZ291" i="11"/>
  <c r="BX291" i="11"/>
  <c r="BW291" i="11"/>
  <c r="BY291" i="11"/>
  <c r="CE326" i="11"/>
  <c r="CH474" i="11"/>
  <c r="BV181" i="11"/>
  <c r="CA181" i="11"/>
  <c r="DU202" i="11" a="1"/>
  <c r="DU202" i="11"/>
  <c r="DX202" i="11" a="1"/>
  <c r="DX202" i="11"/>
  <c r="DZ202" i="11" a="1"/>
  <c r="DZ202" i="11"/>
  <c r="EA202" i="11" a="1"/>
  <c r="EA202" i="11"/>
  <c r="DW202" i="11" a="1"/>
  <c r="DW202" i="11"/>
  <c r="DY202" i="11" a="1"/>
  <c r="DY202" i="11"/>
  <c r="DV202" i="11" a="1"/>
  <c r="DV202" i="11"/>
  <c r="EB202" i="11" a="1"/>
  <c r="EB202" i="11"/>
  <c r="AS500" i="11"/>
  <c r="CD500" i="11"/>
  <c r="CG500" i="11"/>
  <c r="CF500" i="11"/>
  <c r="CE500" i="11"/>
  <c r="CC500" i="11"/>
  <c r="AN137" i="11" a="1"/>
  <c r="AN137" i="11"/>
  <c r="BW137" i="11"/>
  <c r="BY137" i="11"/>
  <c r="BV137" i="11"/>
  <c r="BZ137" i="11"/>
  <c r="BX137" i="11"/>
  <c r="CH458" i="11"/>
  <c r="DO509" i="11" a="1"/>
  <c r="DO509" i="11"/>
  <c r="DQ509" i="11" a="1"/>
  <c r="DQ509" i="11"/>
  <c r="DP509" i="11" a="1"/>
  <c r="DP509" i="11"/>
  <c r="DR509" i="11" a="1"/>
  <c r="DR509" i="11"/>
  <c r="DN509" i="11" a="1"/>
  <c r="DN509" i="11"/>
  <c r="AS508" i="11"/>
  <c r="DN44" i="11" a="1"/>
  <c r="DN44" i="11"/>
  <c r="DO44" i="11" a="1"/>
  <c r="DO44" i="11"/>
  <c r="DR44" i="11" a="1"/>
  <c r="DR44" i="11"/>
  <c r="DQ44" i="11" a="1"/>
  <c r="DQ44" i="11"/>
  <c r="DP44" i="11" a="1"/>
  <c r="DP44" i="11"/>
  <c r="CD490" i="11"/>
  <c r="ED371" i="11"/>
  <c r="CA494" i="11"/>
  <c r="AS150" i="11"/>
  <c r="CE150" i="11"/>
  <c r="CD150" i="11"/>
  <c r="CC150" i="11"/>
  <c r="CG150" i="11"/>
  <c r="CF150" i="11"/>
  <c r="DY137" i="11" a="1"/>
  <c r="DY137" i="11"/>
  <c r="DV137" i="11" a="1"/>
  <c r="DV137" i="11"/>
  <c r="EA137" i="11" a="1"/>
  <c r="EA137" i="11"/>
  <c r="EB137" i="11" a="1"/>
  <c r="EB137" i="11"/>
  <c r="DU137" i="11" a="1"/>
  <c r="DU137" i="11"/>
  <c r="DW137" i="11" a="1"/>
  <c r="DW137" i="11"/>
  <c r="DX137" i="11" a="1"/>
  <c r="DX137" i="11"/>
  <c r="DZ137" i="11" a="1"/>
  <c r="DZ137" i="11"/>
  <c r="CA218" i="11"/>
  <c r="CE226" i="11"/>
  <c r="AS154" i="11"/>
  <c r="CG154" i="11"/>
  <c r="CC154" i="11"/>
  <c r="CF154" i="11"/>
  <c r="CE154" i="11"/>
  <c r="CD154" i="11"/>
  <c r="CD362" i="11"/>
  <c r="T46" i="11" a="1"/>
  <c r="T46" i="11"/>
  <c r="G46" i="11" a="1"/>
  <c r="G46" i="11"/>
  <c r="H46" i="11" a="1"/>
  <c r="H46" i="11"/>
  <c r="AS342" i="11"/>
  <c r="ED342" i="11"/>
  <c r="CG342" i="11"/>
  <c r="CC342" i="11"/>
  <c r="CF342" i="11"/>
  <c r="CD342" i="11"/>
  <c r="CE342" i="11"/>
  <c r="BV429" i="11"/>
  <c r="BW429" i="11"/>
  <c r="BZ429" i="11"/>
  <c r="BX429" i="11"/>
  <c r="BY429" i="11"/>
  <c r="CH130" i="11"/>
  <c r="AS92" i="11"/>
  <c r="CG92" i="11"/>
  <c r="CF92" i="11"/>
  <c r="CC92" i="11"/>
  <c r="CD92" i="11"/>
  <c r="CE92" i="11"/>
  <c r="CH492" i="11"/>
  <c r="CH67" i="11"/>
  <c r="CH471" i="11"/>
  <c r="CG88" i="11"/>
  <c r="ED403" i="11"/>
  <c r="CA16" i="11"/>
  <c r="CH241" i="11"/>
  <c r="CF346" i="11"/>
  <c r="AN429" i="11" a="1"/>
  <c r="AN429" i="11"/>
  <c r="CA308" i="11"/>
  <c r="CA28" i="11"/>
  <c r="CF354" i="11"/>
  <c r="AQ52" i="11" a="1"/>
  <c r="AQ52" i="11"/>
  <c r="AO52" i="11" a="1"/>
  <c r="AO52" i="11"/>
  <c r="AP52" i="11" a="1"/>
  <c r="AP52" i="11"/>
  <c r="AN52" i="11" a="1"/>
  <c r="AN52" i="11"/>
  <c r="AR52" i="11" a="1"/>
  <c r="AR52" i="11"/>
  <c r="AP290" i="11" a="1"/>
  <c r="AP290" i="11"/>
  <c r="AS462" i="11"/>
  <c r="ED462" i="11"/>
  <c r="CE462" i="11"/>
  <c r="CG462" i="11"/>
  <c r="CF462" i="11"/>
  <c r="CC462" i="11"/>
  <c r="CD462" i="11"/>
  <c r="AS362" i="11"/>
  <c r="ED362" i="11"/>
  <c r="CH18" i="11"/>
  <c r="AS200" i="11"/>
  <c r="CE200" i="11"/>
  <c r="CG200" i="11"/>
  <c r="CC200" i="11"/>
  <c r="CD200" i="11"/>
  <c r="CF200" i="11"/>
  <c r="CH134" i="11"/>
  <c r="EA208" i="11" a="1"/>
  <c r="EA208" i="11"/>
  <c r="DU208" i="11" a="1"/>
  <c r="DU208" i="11"/>
  <c r="EB208" i="11" a="1"/>
  <c r="EB208" i="11"/>
  <c r="DY208" i="11" a="1"/>
  <c r="DY208" i="11"/>
  <c r="DW208" i="11" a="1"/>
  <c r="DW208" i="11"/>
  <c r="DX208" i="11" a="1"/>
  <c r="DX208" i="11"/>
  <c r="DZ208" i="11" a="1"/>
  <c r="DZ208" i="11"/>
  <c r="DV208" i="11" a="1"/>
  <c r="DV208" i="11"/>
  <c r="DP436" i="11" a="1"/>
  <c r="DP436" i="11"/>
  <c r="DR436" i="11" a="1"/>
  <c r="DR436" i="11"/>
  <c r="DO436" i="11" a="1"/>
  <c r="DO436" i="11"/>
  <c r="DQ436" i="11" a="1"/>
  <c r="DQ436" i="11"/>
  <c r="DN436" i="11" a="1"/>
  <c r="DN436" i="11"/>
  <c r="CH327" i="11"/>
  <c r="DF150" i="11" a="1"/>
  <c r="DF150" i="11"/>
  <c r="DI150" i="11" a="1"/>
  <c r="DI150" i="11"/>
  <c r="DH150" i="11" a="1"/>
  <c r="DH150" i="11"/>
  <c r="DG150" i="11" a="1"/>
  <c r="DG150" i="11"/>
  <c r="DK150" i="11" a="1"/>
  <c r="DK150" i="11"/>
  <c r="DJ150" i="11" a="1"/>
  <c r="DJ150" i="11"/>
  <c r="CH105" i="11"/>
  <c r="CH401" i="11"/>
  <c r="DW404" i="11" a="1"/>
  <c r="DW404" i="11"/>
  <c r="DX404" i="11" a="1"/>
  <c r="DX404" i="11"/>
  <c r="DZ404" i="11" a="1"/>
  <c r="DZ404" i="11"/>
  <c r="DV404" i="11" a="1"/>
  <c r="DV404" i="11"/>
  <c r="DU404" i="11" a="1"/>
  <c r="DU404" i="11"/>
  <c r="DY404" i="11" a="1"/>
  <c r="DY404" i="11"/>
  <c r="EB404" i="11" a="1"/>
  <c r="EB404" i="11"/>
  <c r="EA404" i="11" a="1"/>
  <c r="EA404" i="11"/>
  <c r="CA336" i="11"/>
  <c r="G511" i="11" a="1"/>
  <c r="G511" i="11"/>
  <c r="T511" i="11" a="1"/>
  <c r="T511" i="11"/>
  <c r="H511" i="11" a="1"/>
  <c r="H511" i="11"/>
  <c r="CH53" i="11"/>
  <c r="CY13" i="11"/>
  <c r="U448" i="11" a="1"/>
  <c r="U448" i="11"/>
  <c r="AB448" i="11"/>
  <c r="CH81" i="11"/>
  <c r="CG84" i="11"/>
  <c r="CH482" i="11"/>
  <c r="CE358" i="11"/>
  <c r="CD466" i="11"/>
  <c r="CH493" i="11"/>
  <c r="G222" i="11" a="1"/>
  <c r="G222" i="11"/>
  <c r="T222" i="11" a="1"/>
  <c r="T222" i="11"/>
  <c r="H222" i="11" a="1"/>
  <c r="H222" i="11"/>
  <c r="CA370" i="11"/>
  <c r="CH338" i="11"/>
  <c r="AS480" i="11"/>
  <c r="ED480" i="11"/>
  <c r="CC480" i="11"/>
  <c r="CF480" i="11"/>
  <c r="CD480" i="11"/>
  <c r="CE480" i="11"/>
  <c r="CG480" i="11"/>
  <c r="AO372" i="11" a="1"/>
  <c r="AO372" i="11"/>
  <c r="AN445" i="11" a="1"/>
  <c r="AN445" i="11"/>
  <c r="BW445" i="11"/>
  <c r="BY445" i="11"/>
  <c r="BV445" i="11"/>
  <c r="BZ445" i="11"/>
  <c r="BX445" i="11"/>
  <c r="CA360" i="11"/>
  <c r="CH72" i="11"/>
  <c r="CD288" i="11"/>
  <c r="CA338" i="11"/>
  <c r="CH479" i="11"/>
  <c r="AS358" i="11"/>
  <c r="ED358" i="11"/>
  <c r="CC358" i="11"/>
  <c r="CE490" i="11"/>
  <c r="CH91" i="11"/>
  <c r="DH202" i="11" a="1"/>
  <c r="DH202" i="11"/>
  <c r="DK202" i="11" a="1"/>
  <c r="DK202" i="11"/>
  <c r="DJ202" i="11" a="1"/>
  <c r="DJ202" i="11"/>
  <c r="DG202" i="11" a="1"/>
  <c r="DG202" i="11"/>
  <c r="DI202" i="11" a="1"/>
  <c r="DI202" i="11"/>
  <c r="DF202" i="11" a="1"/>
  <c r="DF202" i="11"/>
  <c r="DE138" i="11" a="1"/>
  <c r="DE138" i="11"/>
  <c r="DT138" i="11" a="1"/>
  <c r="DT138" i="11"/>
  <c r="DM138" i="11" a="1"/>
  <c r="DM138" i="11"/>
  <c r="DY509" i="11" a="1"/>
  <c r="DY509" i="11"/>
  <c r="DW509" i="11" a="1"/>
  <c r="DW509" i="11"/>
  <c r="DV509" i="11" a="1"/>
  <c r="DV509" i="11"/>
  <c r="DU509" i="11" a="1"/>
  <c r="DU509" i="11"/>
  <c r="EB509" i="11" a="1"/>
  <c r="EB509" i="11"/>
  <c r="DZ509" i="11" a="1"/>
  <c r="DZ509" i="11"/>
  <c r="DX509" i="11" a="1"/>
  <c r="DX509" i="11"/>
  <c r="EA509" i="11" a="1"/>
  <c r="EA509" i="11"/>
  <c r="CD230" i="11"/>
  <c r="AS346" i="11"/>
  <c r="ED346" i="11"/>
  <c r="CC346" i="11"/>
  <c r="CH317" i="11"/>
  <c r="DQ137" i="11" a="1"/>
  <c r="DQ137" i="11"/>
  <c r="DR137" i="11" a="1"/>
  <c r="DR137" i="11"/>
  <c r="DP137" i="11" a="1"/>
  <c r="DP137" i="11"/>
  <c r="DN137" i="11" a="1"/>
  <c r="DN137" i="11"/>
  <c r="DO137" i="11" a="1"/>
  <c r="DO137" i="11"/>
  <c r="DV51" i="11" a="1"/>
  <c r="DV51" i="11"/>
  <c r="EB51" i="11" a="1"/>
  <c r="EB51" i="11"/>
  <c r="DX51" i="11" a="1"/>
  <c r="DX51" i="11"/>
  <c r="DZ51" i="11" a="1"/>
  <c r="DZ51" i="11"/>
  <c r="EA51" i="11" a="1"/>
  <c r="EA51" i="11"/>
  <c r="DU51" i="11" a="1"/>
  <c r="DU51" i="11"/>
  <c r="DY51" i="11" a="1"/>
  <c r="DY51" i="11"/>
  <c r="DW51" i="11" a="1"/>
  <c r="DW51" i="11"/>
  <c r="CD62" i="11"/>
  <c r="AZ20" i="11"/>
  <c r="CL20" i="11"/>
  <c r="CK20" i="11"/>
  <c r="CM20" i="11"/>
  <c r="CJ20" i="11"/>
  <c r="CN20" i="11"/>
  <c r="AQ30" i="11" a="1"/>
  <c r="AQ30" i="11"/>
  <c r="DF29" i="11" a="1"/>
  <c r="DF29" i="11"/>
  <c r="DH29" i="11" a="1"/>
  <c r="DH29" i="11"/>
  <c r="DI29" i="11" a="1"/>
  <c r="DI29" i="11"/>
  <c r="DG29" i="11" a="1"/>
  <c r="DG29" i="11"/>
  <c r="DJ29" i="11" a="1"/>
  <c r="DJ29" i="11"/>
  <c r="DK29" i="11" a="1"/>
  <c r="DK29" i="11"/>
  <c r="F252" i="11" a="1"/>
  <c r="F252" i="11"/>
  <c r="AA252" i="11" a="1"/>
  <c r="AA252" i="11"/>
  <c r="Y253" i="11" a="1"/>
  <c r="Y253" i="11"/>
  <c r="AR438" i="11" a="1"/>
  <c r="AR438" i="11"/>
  <c r="AQ438" i="11" a="1"/>
  <c r="AQ438" i="11"/>
  <c r="AO438" i="11" a="1"/>
  <c r="AO438" i="11"/>
  <c r="AP438" i="11" a="1"/>
  <c r="AP438" i="11"/>
  <c r="CH63" i="11"/>
  <c r="CH123" i="11"/>
  <c r="ED437" i="11"/>
  <c r="CH499" i="11"/>
  <c r="AN156" i="11" a="1"/>
  <c r="AN156" i="11"/>
  <c r="BX156" i="11"/>
  <c r="BZ156" i="11"/>
  <c r="BW156" i="11"/>
  <c r="BV156" i="11"/>
  <c r="BY156" i="11"/>
  <c r="CH307" i="11"/>
  <c r="CH255" i="11"/>
  <c r="AR290" i="11" a="1"/>
  <c r="AR290" i="11"/>
  <c r="AS470" i="11"/>
  <c r="CG470" i="11"/>
  <c r="CE470" i="11"/>
  <c r="CF470" i="11"/>
  <c r="CC470" i="11"/>
  <c r="CD470" i="11"/>
  <c r="AR220" i="11" a="1"/>
  <c r="AR220" i="11"/>
  <c r="AO220" i="11" a="1"/>
  <c r="AO220" i="11"/>
  <c r="AP220" i="11" a="1"/>
  <c r="AP220" i="11"/>
  <c r="AQ220" i="11" a="1"/>
  <c r="AQ220" i="11"/>
  <c r="CH344" i="11"/>
  <c r="CH454" i="11"/>
  <c r="CH106" i="11"/>
  <c r="BI18" i="11"/>
  <c r="BG18" i="11"/>
  <c r="CS18" i="11"/>
  <c r="CU18" i="11"/>
  <c r="CQ18" i="11"/>
  <c r="CR18" i="11"/>
  <c r="CT18" i="11"/>
  <c r="AS206" i="11"/>
  <c r="CH194" i="11"/>
  <c r="CH94" i="11"/>
  <c r="CH464" i="11"/>
  <c r="O144" i="12"/>
  <c r="N165" i="12"/>
  <c r="N169" i="12"/>
  <c r="M165" i="12"/>
  <c r="M169" i="12"/>
  <c r="M96" i="20"/>
  <c r="K165" i="12"/>
  <c r="K169" i="12"/>
  <c r="K96" i="20"/>
  <c r="L165" i="12"/>
  <c r="L169" i="12"/>
  <c r="O155" i="12"/>
  <c r="J164" i="12"/>
  <c r="J165" i="12"/>
  <c r="P155" i="12"/>
  <c r="P144" i="12"/>
  <c r="P168" i="12"/>
  <c r="O168" i="12"/>
  <c r="P146" i="12"/>
  <c r="O146" i="12"/>
  <c r="O163" i="12"/>
  <c r="O154" i="12"/>
  <c r="P154" i="12"/>
  <c r="P163" i="12"/>
  <c r="O145" i="12"/>
  <c r="CH288" i="11"/>
  <c r="CZ11" i="11"/>
  <c r="DB11" i="11"/>
  <c r="CH322" i="11"/>
  <c r="N96" i="20"/>
  <c r="CH116" i="11"/>
  <c r="CH316" i="11"/>
  <c r="CH330" i="11"/>
  <c r="CH312" i="11"/>
  <c r="CY18" i="11"/>
  <c r="CX17" i="11"/>
  <c r="CH124" i="11"/>
  <c r="BN18" i="11"/>
  <c r="CX11" i="11"/>
  <c r="CV11" i="11"/>
  <c r="CY11" i="11"/>
  <c r="CZ18" i="11"/>
  <c r="DA11" i="11"/>
  <c r="BN20" i="11"/>
  <c r="CH320" i="11"/>
  <c r="DA18" i="11"/>
  <c r="DB18" i="11"/>
  <c r="AS181" i="11"/>
  <c r="BI12" i="11"/>
  <c r="BN12" i="11"/>
  <c r="CH206" i="11"/>
  <c r="BI14" i="11"/>
  <c r="BN14" i="11"/>
  <c r="O91" i="20"/>
  <c r="CH326" i="11"/>
  <c r="DC19" i="11"/>
  <c r="CH88" i="11"/>
  <c r="CA390" i="11"/>
  <c r="CH362" i="11"/>
  <c r="CH84" i="11"/>
  <c r="AO182" i="11" a="1"/>
  <c r="AO182" i="11"/>
  <c r="CD182" i="11"/>
  <c r="CH226" i="11"/>
  <c r="CH324" i="11"/>
  <c r="CA51" i="11"/>
  <c r="CH80" i="11"/>
  <c r="AS52" i="11"/>
  <c r="CD52" i="11"/>
  <c r="CC52" i="11"/>
  <c r="CE52" i="11"/>
  <c r="CG52" i="11"/>
  <c r="CF52" i="11"/>
  <c r="AS151" i="11"/>
  <c r="CE151" i="11"/>
  <c r="CC151" i="11"/>
  <c r="CG151" i="11"/>
  <c r="CD151" i="11"/>
  <c r="CF151" i="11"/>
  <c r="AS391" i="11"/>
  <c r="ED391" i="11"/>
  <c r="CF391" i="11"/>
  <c r="CD391" i="11"/>
  <c r="CG391" i="11"/>
  <c r="CC391" i="11"/>
  <c r="CE391" i="11"/>
  <c r="K95" i="20"/>
  <c r="CH358" i="11"/>
  <c r="CH154" i="11"/>
  <c r="U512" i="11" a="1"/>
  <c r="U512" i="11"/>
  <c r="AB512" i="11"/>
  <c r="BW220" i="11"/>
  <c r="BZ220" i="11"/>
  <c r="BV220" i="11"/>
  <c r="BY220" i="11"/>
  <c r="BX220" i="11"/>
  <c r="G252" i="11" a="1"/>
  <c r="G252" i="11"/>
  <c r="T252" i="11" a="1"/>
  <c r="T252" i="11"/>
  <c r="H252" i="11" a="1"/>
  <c r="H252" i="11"/>
  <c r="AO30" i="11" a="1"/>
  <c r="AO30" i="11"/>
  <c r="AS445" i="11"/>
  <c r="ED445" i="11"/>
  <c r="CG445" i="11"/>
  <c r="CC445" i="11"/>
  <c r="CD445" i="11"/>
  <c r="CE445" i="11"/>
  <c r="CF445" i="11"/>
  <c r="CH200" i="11"/>
  <c r="O32" i="20"/>
  <c r="DT46" i="11" a="1"/>
  <c r="DT46" i="11"/>
  <c r="DE46" i="11" a="1"/>
  <c r="DE46" i="11"/>
  <c r="DM46" i="11" a="1"/>
  <c r="DM46" i="11"/>
  <c r="CH150" i="11"/>
  <c r="T223" i="11" a="1"/>
  <c r="T223" i="11"/>
  <c r="G223" i="11" a="1"/>
  <c r="G223" i="11"/>
  <c r="H223" i="11" a="1"/>
  <c r="H223" i="11"/>
  <c r="DG446" i="11" a="1"/>
  <c r="DG446" i="11"/>
  <c r="DH446" i="11" a="1"/>
  <c r="DH446" i="11"/>
  <c r="DK446" i="11" a="1"/>
  <c r="DK446" i="11"/>
  <c r="DI446" i="11" a="1"/>
  <c r="DI446" i="11"/>
  <c r="DJ446" i="11" a="1"/>
  <c r="DJ446" i="11"/>
  <c r="DF446" i="11" a="1"/>
  <c r="DF446" i="11"/>
  <c r="DG510" i="11" a="1"/>
  <c r="DG510" i="11"/>
  <c r="DJ510" i="11" a="1"/>
  <c r="DJ510" i="11"/>
  <c r="DK510" i="11" a="1"/>
  <c r="DK510" i="11"/>
  <c r="DH510" i="11" a="1"/>
  <c r="DH510" i="11"/>
  <c r="DI510" i="11" a="1"/>
  <c r="DI510" i="11"/>
  <c r="DF510" i="11" a="1"/>
  <c r="DF510" i="11"/>
  <c r="AN446" i="11" a="1"/>
  <c r="AN446" i="11"/>
  <c r="BV446" i="11"/>
  <c r="BX446" i="11"/>
  <c r="BZ446" i="11"/>
  <c r="BY446" i="11"/>
  <c r="BW446" i="11"/>
  <c r="CH78" i="11"/>
  <c r="AZ14" i="11"/>
  <c r="CJ14" i="11"/>
  <c r="CM14" i="11"/>
  <c r="CK14" i="11"/>
  <c r="CN14" i="11"/>
  <c r="CL14" i="11"/>
  <c r="DC13" i="11"/>
  <c r="CH435" i="11"/>
  <c r="CH308" i="11"/>
  <c r="AN209" i="11" a="1"/>
  <c r="AN209" i="11"/>
  <c r="BZ209" i="11"/>
  <c r="BW209" i="11"/>
  <c r="BV209" i="11"/>
  <c r="BX209" i="11"/>
  <c r="BY209" i="11"/>
  <c r="DA20" i="11"/>
  <c r="N95" i="20"/>
  <c r="DG405" i="11" a="1"/>
  <c r="DG405" i="11"/>
  <c r="DF405" i="11" a="1"/>
  <c r="DF405" i="11"/>
  <c r="DJ405" i="11" a="1"/>
  <c r="DJ405" i="11"/>
  <c r="DI405" i="11" a="1"/>
  <c r="DI405" i="11"/>
  <c r="DH405" i="11" a="1"/>
  <c r="DH405" i="11"/>
  <c r="DK405" i="11" a="1"/>
  <c r="DK405" i="11"/>
  <c r="J95" i="20"/>
  <c r="DP430" i="11" a="1"/>
  <c r="DP430" i="11"/>
  <c r="DO430" i="11" a="1"/>
  <c r="DO430" i="11"/>
  <c r="DN430" i="11" a="1"/>
  <c r="DN430" i="11"/>
  <c r="DQ430" i="11" a="1"/>
  <c r="DQ430" i="11"/>
  <c r="DR430" i="11" a="1"/>
  <c r="DR430" i="11"/>
  <c r="DY373" i="11" a="1"/>
  <c r="DY373" i="11"/>
  <c r="DU373" i="11" a="1"/>
  <c r="DU373" i="11"/>
  <c r="EA373" i="11" a="1"/>
  <c r="EA373" i="11"/>
  <c r="DV373" i="11" a="1"/>
  <c r="DV373" i="11"/>
  <c r="DX373" i="11" a="1"/>
  <c r="DX373" i="11"/>
  <c r="DW373" i="11" a="1"/>
  <c r="DW373" i="11"/>
  <c r="DZ373" i="11" a="1"/>
  <c r="DZ373" i="11"/>
  <c r="EB373" i="11" a="1"/>
  <c r="EB373" i="11"/>
  <c r="DP291" i="11" a="1"/>
  <c r="DP291" i="11"/>
  <c r="DN291" i="11" a="1"/>
  <c r="DN291" i="11"/>
  <c r="DQ291" i="11" a="1"/>
  <c r="DQ291" i="11"/>
  <c r="DR291" i="11" a="1"/>
  <c r="DR291" i="11"/>
  <c r="DO291" i="11" a="1"/>
  <c r="DO291" i="11"/>
  <c r="DY209" i="11" a="1"/>
  <c r="DY209" i="11"/>
  <c r="DW209" i="11" a="1"/>
  <c r="DW209" i="11"/>
  <c r="DX209" i="11" a="1"/>
  <c r="DX209" i="11"/>
  <c r="DZ209" i="11" a="1"/>
  <c r="DZ209" i="11"/>
  <c r="EB209" i="11" a="1"/>
  <c r="EB209" i="11"/>
  <c r="EA209" i="11" a="1"/>
  <c r="EA209" i="11"/>
  <c r="DV209" i="11" a="1"/>
  <c r="DV209" i="11"/>
  <c r="DU209" i="11" a="1"/>
  <c r="DU209" i="11"/>
  <c r="CF290" i="11"/>
  <c r="CH240" i="11"/>
  <c r="CD290" i="11"/>
  <c r="CH16" i="11"/>
  <c r="AQ250" i="11" a="1"/>
  <c r="AQ250" i="11"/>
  <c r="AR250" i="11" a="1"/>
  <c r="AR250" i="11"/>
  <c r="AP250" i="11" a="1"/>
  <c r="AP250" i="11"/>
  <c r="AO250" i="11" a="1"/>
  <c r="AO250" i="11"/>
  <c r="AN250" i="11" a="1"/>
  <c r="AN250" i="11"/>
  <c r="AQ140" i="11" a="1"/>
  <c r="AQ140" i="11"/>
  <c r="AR140" i="11" a="1"/>
  <c r="AR140" i="11"/>
  <c r="AP140" i="11" a="1"/>
  <c r="AP140" i="11"/>
  <c r="AO140" i="11" a="1"/>
  <c r="AO140" i="11"/>
  <c r="AR373" i="11" a="1"/>
  <c r="AR373" i="11"/>
  <c r="AS219" i="11"/>
  <c r="CG219" i="11"/>
  <c r="CE219" i="11"/>
  <c r="CD219" i="11"/>
  <c r="CF219" i="11"/>
  <c r="CC219" i="11"/>
  <c r="DM54" i="11" a="1"/>
  <c r="DM54" i="11"/>
  <c r="DE54" i="11" a="1"/>
  <c r="DE54" i="11"/>
  <c r="DT54" i="11" a="1"/>
  <c r="DT54" i="11"/>
  <c r="CH504" i="11"/>
  <c r="CY17" i="11"/>
  <c r="DT184" i="11" a="1"/>
  <c r="DT184" i="11"/>
  <c r="DE184" i="11" a="1"/>
  <c r="DE184" i="11"/>
  <c r="DM184" i="11" a="1"/>
  <c r="DM184" i="11"/>
  <c r="AN220" i="11" a="1"/>
  <c r="AN220" i="11"/>
  <c r="DH157" i="11" a="1"/>
  <c r="DH157" i="11"/>
  <c r="DI157" i="11" a="1"/>
  <c r="DI157" i="11"/>
  <c r="DF157" i="11" a="1"/>
  <c r="DF157" i="11"/>
  <c r="DK157" i="11" a="1"/>
  <c r="DK157" i="11"/>
  <c r="DG157" i="11" a="1"/>
  <c r="DG157" i="11"/>
  <c r="DJ157" i="11" a="1"/>
  <c r="DJ157" i="11"/>
  <c r="AR511" i="11" a="1"/>
  <c r="AR511" i="11"/>
  <c r="AO511" i="11" a="1"/>
  <c r="AO511" i="11"/>
  <c r="AP511" i="11" a="1"/>
  <c r="AP511" i="11"/>
  <c r="AQ511" i="11" a="1"/>
  <c r="AQ511" i="11"/>
  <c r="T55" i="11" a="1"/>
  <c r="T55" i="11"/>
  <c r="G55" i="11" a="1"/>
  <c r="G55" i="11"/>
  <c r="H55" i="11" a="1"/>
  <c r="H55" i="11"/>
  <c r="AS202" i="11"/>
  <c r="CE202" i="11"/>
  <c r="CC202" i="11"/>
  <c r="CG202" i="11"/>
  <c r="CD202" i="11"/>
  <c r="CF202" i="11"/>
  <c r="G440" i="11" a="1"/>
  <c r="G440" i="11"/>
  <c r="T440" i="11" a="1"/>
  <c r="T440" i="11"/>
  <c r="H440" i="11" a="1"/>
  <c r="H440" i="11"/>
  <c r="AQ184" i="11" a="1"/>
  <c r="AQ184" i="11"/>
  <c r="AO184" i="11" a="1"/>
  <c r="AO184" i="11"/>
  <c r="AP184" i="11" a="1"/>
  <c r="AP184" i="11"/>
  <c r="AR184" i="11" a="1"/>
  <c r="AR184" i="11"/>
  <c r="AB252" i="11"/>
  <c r="U252" i="11" a="1"/>
  <c r="U252" i="11"/>
  <c r="DN138" i="11" a="1"/>
  <c r="DN138" i="11"/>
  <c r="DR138" i="11" a="1"/>
  <c r="DR138" i="11"/>
  <c r="DO138" i="11" a="1"/>
  <c r="DO138" i="11"/>
  <c r="DQ138" i="11" a="1"/>
  <c r="DQ138" i="11"/>
  <c r="DP138" i="11" a="1"/>
  <c r="DP138" i="11"/>
  <c r="AN291" i="11" a="1"/>
  <c r="AN291" i="11"/>
  <c r="BV291" i="11"/>
  <c r="CA291" i="11"/>
  <c r="BI22" i="11"/>
  <c r="BG22" i="11"/>
  <c r="CU22" i="11"/>
  <c r="CQ22" i="11"/>
  <c r="CT22" i="11"/>
  <c r="CR22" i="11"/>
  <c r="CS22" i="11"/>
  <c r="DP446" i="11" a="1"/>
  <c r="DP446" i="11"/>
  <c r="DR446" i="11" a="1"/>
  <c r="DR446" i="11"/>
  <c r="DQ446" i="11" a="1"/>
  <c r="DQ446" i="11"/>
  <c r="DN446" i="11" a="1"/>
  <c r="DN446" i="11"/>
  <c r="DO446" i="11" a="1"/>
  <c r="DO446" i="11"/>
  <c r="J92" i="20"/>
  <c r="CH336" i="11"/>
  <c r="CH148" i="11"/>
  <c r="BN15" i="11"/>
  <c r="CA150" i="11"/>
  <c r="CH236" i="11"/>
  <c r="AQ291" i="11" a="1"/>
  <c r="AQ291" i="11"/>
  <c r="CZ20" i="11"/>
  <c r="AS390" i="11"/>
  <c r="CF390" i="11"/>
  <c r="CG390" i="11"/>
  <c r="CE390" i="11"/>
  <c r="CC390" i="11"/>
  <c r="CD390" i="11"/>
  <c r="M95" i="20"/>
  <c r="EA430" i="11" a="1"/>
  <c r="EA430" i="11"/>
  <c r="DV430" i="11" a="1"/>
  <c r="DV430" i="11"/>
  <c r="DY430" i="11" a="1"/>
  <c r="DY430" i="11"/>
  <c r="DW430" i="11" a="1"/>
  <c r="DW430" i="11"/>
  <c r="DU430" i="11" a="1"/>
  <c r="DU430" i="11"/>
  <c r="DX430" i="11" a="1"/>
  <c r="DX430" i="11"/>
  <c r="EB430" i="11" a="1"/>
  <c r="EB430" i="11"/>
  <c r="DZ430" i="11" a="1"/>
  <c r="DZ430" i="11"/>
  <c r="DQ373" i="11" a="1"/>
  <c r="DQ373" i="11"/>
  <c r="DP373" i="11" a="1"/>
  <c r="DP373" i="11"/>
  <c r="DN373" i="11" a="1"/>
  <c r="DN373" i="11"/>
  <c r="DO373" i="11" a="1"/>
  <c r="DO373" i="11"/>
  <c r="DR373" i="11" a="1"/>
  <c r="DR373" i="11"/>
  <c r="AS372" i="11"/>
  <c r="CC372" i="11"/>
  <c r="CE372" i="11"/>
  <c r="CG372" i="11"/>
  <c r="CF372" i="11"/>
  <c r="CD372" i="11"/>
  <c r="DJ291" i="11" a="1"/>
  <c r="DJ291" i="11"/>
  <c r="DH291" i="11" a="1"/>
  <c r="DH291" i="11"/>
  <c r="DK291" i="11" a="1"/>
  <c r="DK291" i="11"/>
  <c r="DF291" i="11" a="1"/>
  <c r="DF291" i="11"/>
  <c r="DI291" i="11" a="1"/>
  <c r="DI291" i="11"/>
  <c r="DG291" i="11" a="1"/>
  <c r="DG291" i="11"/>
  <c r="DF52" i="11" a="1"/>
  <c r="DF52" i="11"/>
  <c r="DJ52" i="11" a="1"/>
  <c r="DJ52" i="11"/>
  <c r="DI52" i="11" a="1"/>
  <c r="DI52" i="11"/>
  <c r="DK52" i="11" a="1"/>
  <c r="DK52" i="11"/>
  <c r="DH52" i="11" a="1"/>
  <c r="DH52" i="11"/>
  <c r="DG52" i="11" a="1"/>
  <c r="DG52" i="11"/>
  <c r="BW292" i="11"/>
  <c r="BX292" i="11"/>
  <c r="BY292" i="11"/>
  <c r="BZ292" i="11"/>
  <c r="AN249" i="11" a="1"/>
  <c r="AN249" i="11"/>
  <c r="BX249" i="11"/>
  <c r="BW249" i="11"/>
  <c r="BZ249" i="11"/>
  <c r="BY249" i="11"/>
  <c r="BV249" i="11"/>
  <c r="CH318" i="11"/>
  <c r="AA376" i="11" a="1"/>
  <c r="AA376" i="11"/>
  <c r="F376" i="11" a="1"/>
  <c r="F376" i="11"/>
  <c r="Y377" i="11" a="1"/>
  <c r="Y377" i="11"/>
  <c r="CH360" i="11"/>
  <c r="F34" i="11" a="1"/>
  <c r="F34" i="11"/>
  <c r="AA34" i="11" a="1"/>
  <c r="AA34" i="11"/>
  <c r="Y36" i="11" a="1"/>
  <c r="Y36" i="11"/>
  <c r="CV17" i="11"/>
  <c r="AP210" i="11" a="1"/>
  <c r="AP210" i="11"/>
  <c r="AQ210" i="11" a="1"/>
  <c r="AQ210" i="11"/>
  <c r="AR210" i="11" a="1"/>
  <c r="AR210" i="11"/>
  <c r="AO210" i="11" a="1"/>
  <c r="AO210" i="11"/>
  <c r="CH68" i="11"/>
  <c r="CH12" i="11"/>
  <c r="U440" i="11" a="1"/>
  <c r="U440" i="11"/>
  <c r="AB440" i="11"/>
  <c r="CH340" i="11"/>
  <c r="DU138" i="11" a="1"/>
  <c r="DU138" i="11"/>
  <c r="DZ138" i="11" a="1"/>
  <c r="DZ138" i="11"/>
  <c r="EB138" i="11" a="1"/>
  <c r="EB138" i="11"/>
  <c r="DW138" i="11" a="1"/>
  <c r="DW138" i="11"/>
  <c r="DX138" i="11" a="1"/>
  <c r="DX138" i="11"/>
  <c r="DY138" i="11" a="1"/>
  <c r="DY138" i="11"/>
  <c r="DV138" i="11" a="1"/>
  <c r="DV138" i="11"/>
  <c r="EA138" i="11" a="1"/>
  <c r="EA138" i="11"/>
  <c r="DE511" i="11" a="1"/>
  <c r="DE511" i="11"/>
  <c r="DM511" i="11" a="1"/>
  <c r="DM511" i="11"/>
  <c r="DT511" i="11" a="1"/>
  <c r="DT511" i="11"/>
  <c r="CH500" i="11"/>
  <c r="AS509" i="11"/>
  <c r="DT448" i="11" a="1"/>
  <c r="DT448" i="11"/>
  <c r="DE448" i="11" a="1"/>
  <c r="DE448" i="11"/>
  <c r="DM448" i="11" a="1"/>
  <c r="DM448" i="11"/>
  <c r="L95" i="20"/>
  <c r="EB446" i="11" a="1"/>
  <c r="EB446" i="11"/>
  <c r="EA446" i="11" a="1"/>
  <c r="EA446" i="11"/>
  <c r="DZ446" i="11" a="1"/>
  <c r="DZ446" i="11"/>
  <c r="DU446" i="11" a="1"/>
  <c r="DU446" i="11"/>
  <c r="DY446" i="11" a="1"/>
  <c r="DY446" i="11"/>
  <c r="DV446" i="11" a="1"/>
  <c r="DV446" i="11"/>
  <c r="DW446" i="11" a="1"/>
  <c r="DW446" i="11"/>
  <c r="DX446" i="11" a="1"/>
  <c r="DX446" i="11"/>
  <c r="CH388" i="11"/>
  <c r="CO15" i="11"/>
  <c r="CH51" i="11"/>
  <c r="AO291" i="11" a="1"/>
  <c r="AO291" i="11"/>
  <c r="CH460" i="11"/>
  <c r="CY20" i="11"/>
  <c r="CA208" i="11"/>
  <c r="CH466" i="11"/>
  <c r="CH334" i="11"/>
  <c r="BX391" i="11"/>
  <c r="BY391" i="11"/>
  <c r="BW391" i="11"/>
  <c r="BV391" i="11"/>
  <c r="BZ391" i="11"/>
  <c r="DM292" i="11" a="1"/>
  <c r="DM292" i="11"/>
  <c r="DE292" i="11" a="1"/>
  <c r="DE292" i="11"/>
  <c r="DT292" i="11" a="1"/>
  <c r="DT292" i="11"/>
  <c r="DX203" i="11" a="1"/>
  <c r="DX203" i="11"/>
  <c r="EB203" i="11" a="1"/>
  <c r="EB203" i="11"/>
  <c r="EA203" i="11" a="1"/>
  <c r="EA203" i="11"/>
  <c r="DW203" i="11" a="1"/>
  <c r="DW203" i="11"/>
  <c r="DY203" i="11" a="1"/>
  <c r="DY203" i="11"/>
  <c r="DZ203" i="11" a="1"/>
  <c r="DZ203" i="11"/>
  <c r="DV203" i="11" a="1"/>
  <c r="DV203" i="11"/>
  <c r="DU203" i="11" a="1"/>
  <c r="DU203" i="11"/>
  <c r="DU291" i="11" a="1"/>
  <c r="DU291" i="11"/>
  <c r="EA291" i="11" a="1"/>
  <c r="EA291" i="11"/>
  <c r="DY291" i="11" a="1"/>
  <c r="DY291" i="11"/>
  <c r="DV291" i="11" a="1"/>
  <c r="DV291" i="11"/>
  <c r="DZ291" i="11" a="1"/>
  <c r="DZ291" i="11"/>
  <c r="DW291" i="11" a="1"/>
  <c r="DW291" i="11"/>
  <c r="EB291" i="11" a="1"/>
  <c r="EB291" i="11"/>
  <c r="DX291" i="11" a="1"/>
  <c r="DX291" i="11"/>
  <c r="CH488" i="11"/>
  <c r="CH196" i="11"/>
  <c r="DR52" i="11" a="1"/>
  <c r="DR52" i="11"/>
  <c r="DN52" i="11" a="1"/>
  <c r="DN52" i="11"/>
  <c r="DP52" i="11" a="1"/>
  <c r="DP52" i="11"/>
  <c r="DO52" i="11" a="1"/>
  <c r="DO52" i="11"/>
  <c r="DQ52" i="11" a="1"/>
  <c r="DQ52" i="11"/>
  <c r="DE374" i="11" a="1"/>
  <c r="DE374" i="11"/>
  <c r="DM374" i="11" a="1"/>
  <c r="DM374" i="11"/>
  <c r="DT374" i="11" a="1"/>
  <c r="DT374" i="11"/>
  <c r="CC182" i="11"/>
  <c r="AQ152" i="11" a="1"/>
  <c r="AQ152" i="11"/>
  <c r="AO152" i="11" a="1"/>
  <c r="AO152" i="11"/>
  <c r="AR152" i="11" a="1"/>
  <c r="AR152" i="11"/>
  <c r="AP152" i="11" a="1"/>
  <c r="AP152" i="11"/>
  <c r="AN152" i="11" a="1"/>
  <c r="AN152" i="11"/>
  <c r="DK182" i="11" a="1"/>
  <c r="DK182" i="11"/>
  <c r="DI182" i="11" a="1"/>
  <c r="DI182" i="11"/>
  <c r="DF182" i="11" a="1"/>
  <c r="DF182" i="11"/>
  <c r="DG182" i="11" a="1"/>
  <c r="DG182" i="11"/>
  <c r="DJ182" i="11" a="1"/>
  <c r="DJ182" i="11"/>
  <c r="DH182" i="11" a="1"/>
  <c r="DH182" i="11"/>
  <c r="BG16" i="11"/>
  <c r="CQ16" i="11"/>
  <c r="CU16" i="11"/>
  <c r="CT16" i="11"/>
  <c r="CS16" i="11"/>
  <c r="CR16" i="11"/>
  <c r="AB375" i="11"/>
  <c r="U375" i="11" a="1"/>
  <c r="U375" i="11"/>
  <c r="CH132" i="11"/>
  <c r="BZ373" i="11"/>
  <c r="BY373" i="11"/>
  <c r="BV373" i="11"/>
  <c r="BW373" i="11"/>
  <c r="BX373" i="11"/>
  <c r="AA161" i="11" a="1"/>
  <c r="AA161" i="11"/>
  <c r="F161" i="11" a="1"/>
  <c r="F161" i="11"/>
  <c r="Y162" i="11" a="1"/>
  <c r="Y162" i="11"/>
  <c r="CH370" i="11"/>
  <c r="DR220" i="11" a="1"/>
  <c r="DR220" i="11"/>
  <c r="DQ220" i="11" a="1"/>
  <c r="DQ220" i="11"/>
  <c r="DO220" i="11" a="1"/>
  <c r="DO220" i="11"/>
  <c r="DN220" i="11" a="1"/>
  <c r="DN220" i="11"/>
  <c r="DP220" i="11" a="1"/>
  <c r="DP220" i="11"/>
  <c r="AB33" i="11"/>
  <c r="U33" i="11" a="1"/>
  <c r="U33" i="11"/>
  <c r="CZ17" i="11"/>
  <c r="DW438" i="11" a="1"/>
  <c r="DW438" i="11"/>
  <c r="EA438" i="11" a="1"/>
  <c r="EA438" i="11"/>
  <c r="EB438" i="11" a="1"/>
  <c r="EB438" i="11"/>
  <c r="DU438" i="11" a="1"/>
  <c r="DU438" i="11"/>
  <c r="DV438" i="11" a="1"/>
  <c r="DV438" i="11"/>
  <c r="DZ438" i="11" a="1"/>
  <c r="DZ438" i="11"/>
  <c r="DY438" i="11" a="1"/>
  <c r="DY438" i="11"/>
  <c r="DX438" i="11" a="1"/>
  <c r="DX438" i="11"/>
  <c r="AN203" i="11" a="1"/>
  <c r="AN203" i="11"/>
  <c r="BV203" i="11"/>
  <c r="BZ203" i="11"/>
  <c r="BY203" i="11"/>
  <c r="BW203" i="11"/>
  <c r="BX203" i="11"/>
  <c r="BG12" i="11"/>
  <c r="CQ12" i="11"/>
  <c r="CU12" i="11"/>
  <c r="CR12" i="11"/>
  <c r="CT12" i="11"/>
  <c r="CS12" i="11"/>
  <c r="CA202" i="11"/>
  <c r="AR30" i="11" a="1"/>
  <c r="AR30" i="11"/>
  <c r="DK138" i="11" a="1"/>
  <c r="DK138" i="11"/>
  <c r="DH138" i="11" a="1"/>
  <c r="DH138" i="11"/>
  <c r="DI138" i="11" a="1"/>
  <c r="DI138" i="11"/>
  <c r="DF138" i="11" a="1"/>
  <c r="DF138" i="11"/>
  <c r="DG138" i="11" a="1"/>
  <c r="DG138" i="11"/>
  <c r="DJ138" i="11" a="1"/>
  <c r="DJ138" i="11"/>
  <c r="DT222" i="11" a="1"/>
  <c r="DT222" i="11"/>
  <c r="DM222" i="11" a="1"/>
  <c r="DM222" i="11"/>
  <c r="DE222" i="11" a="1"/>
  <c r="DE222" i="11"/>
  <c r="CA137" i="11"/>
  <c r="AZ22" i="11"/>
  <c r="CN22" i="11"/>
  <c r="CK22" i="11"/>
  <c r="CL22" i="11"/>
  <c r="CM22" i="11"/>
  <c r="CJ22" i="11"/>
  <c r="CH468" i="11"/>
  <c r="AA186" i="11" a="1"/>
  <c r="AA186" i="11"/>
  <c r="F186" i="11" a="1"/>
  <c r="F186" i="11"/>
  <c r="Y188" i="11" a="1"/>
  <c r="Y188" i="11"/>
  <c r="AP291" i="11" a="1"/>
  <c r="AP291" i="11"/>
  <c r="CH136" i="11"/>
  <c r="AA450" i="11" a="1"/>
  <c r="AA450" i="11"/>
  <c r="F450" i="11" a="1"/>
  <c r="F450" i="11"/>
  <c r="AN510" i="11" a="1"/>
  <c r="AN510" i="11"/>
  <c r="CH348" i="11"/>
  <c r="CH62" i="11"/>
  <c r="AN138" i="11" a="1"/>
  <c r="AN138" i="11"/>
  <c r="BV138" i="11"/>
  <c r="BW138" i="11"/>
  <c r="BZ138" i="11"/>
  <c r="BY138" i="11"/>
  <c r="BX138" i="11"/>
  <c r="DA21" i="11"/>
  <c r="DO203" i="11" a="1"/>
  <c r="DO203" i="11"/>
  <c r="DN203" i="11" a="1"/>
  <c r="DN203" i="11"/>
  <c r="DR203" i="11" a="1"/>
  <c r="DR203" i="11"/>
  <c r="DP203" i="11" a="1"/>
  <c r="DP203" i="11"/>
  <c r="DQ203" i="11" a="1"/>
  <c r="DQ203" i="11"/>
  <c r="DM32" i="11" a="1"/>
  <c r="DM32" i="11"/>
  <c r="DE32" i="11" a="1"/>
  <c r="DE32" i="11"/>
  <c r="DT32" i="11" a="1"/>
  <c r="DT32" i="11"/>
  <c r="DZ52" i="11" a="1"/>
  <c r="DZ52" i="11"/>
  <c r="DU52" i="11" a="1"/>
  <c r="DU52" i="11"/>
  <c r="DV52" i="11" a="1"/>
  <c r="DV52" i="11"/>
  <c r="EB52" i="11" a="1"/>
  <c r="EB52" i="11"/>
  <c r="DY52" i="11" a="1"/>
  <c r="DY52" i="11"/>
  <c r="EA52" i="11" a="1"/>
  <c r="EA52" i="11"/>
  <c r="DX52" i="11" a="1"/>
  <c r="DX52" i="11"/>
  <c r="DW52" i="11" a="1"/>
  <c r="DW52" i="11"/>
  <c r="AQ182" i="11" a="1"/>
  <c r="AQ182" i="11"/>
  <c r="AS248" i="11"/>
  <c r="CG248" i="11"/>
  <c r="CC248" i="11"/>
  <c r="CE248" i="11"/>
  <c r="CD248" i="11"/>
  <c r="CF248" i="11"/>
  <c r="DI45" i="11" a="1"/>
  <c r="DI45" i="11"/>
  <c r="DJ45" i="11" a="1"/>
  <c r="DJ45" i="11"/>
  <c r="DG45" i="11" a="1"/>
  <c r="DG45" i="11"/>
  <c r="DK45" i="11" a="1"/>
  <c r="DK45" i="11"/>
  <c r="DF45" i="11" a="1"/>
  <c r="DF45" i="11"/>
  <c r="DH45" i="11" a="1"/>
  <c r="DH45" i="11"/>
  <c r="DX182" i="11" a="1"/>
  <c r="DX182" i="11"/>
  <c r="EA182" i="11" a="1"/>
  <c r="EA182" i="11"/>
  <c r="DZ182" i="11" a="1"/>
  <c r="DZ182" i="11"/>
  <c r="DU182" i="11" a="1"/>
  <c r="DU182" i="11"/>
  <c r="DW182" i="11" a="1"/>
  <c r="DW182" i="11"/>
  <c r="DY182" i="11" a="1"/>
  <c r="DY182" i="11"/>
  <c r="DV182" i="11" a="1"/>
  <c r="DV182" i="11"/>
  <c r="EB182" i="11" a="1"/>
  <c r="EB182" i="11"/>
  <c r="AZ16" i="11"/>
  <c r="CL16" i="11"/>
  <c r="CM16" i="11"/>
  <c r="CJ16" i="11"/>
  <c r="CK16" i="11"/>
  <c r="CN16" i="11"/>
  <c r="G375" i="11" a="1"/>
  <c r="G375" i="11"/>
  <c r="T375" i="11" a="1"/>
  <c r="T375" i="11"/>
  <c r="H375" i="11" a="1"/>
  <c r="H375" i="11"/>
  <c r="CH74" i="11"/>
  <c r="G160" i="11" a="1"/>
  <c r="G160" i="11"/>
  <c r="T160" i="11" a="1"/>
  <c r="T160" i="11"/>
  <c r="H160" i="11" a="1"/>
  <c r="H160" i="11"/>
  <c r="AN157" i="11" a="1"/>
  <c r="AN157" i="11"/>
  <c r="BY157" i="11"/>
  <c r="BW157" i="11"/>
  <c r="BX157" i="11"/>
  <c r="BZ157" i="11"/>
  <c r="BV157" i="11"/>
  <c r="DV220" i="11" a="1"/>
  <c r="DV220" i="11"/>
  <c r="DW220" i="11" a="1"/>
  <c r="DW220" i="11"/>
  <c r="DX220" i="11" a="1"/>
  <c r="DX220" i="11"/>
  <c r="DZ220" i="11" a="1"/>
  <c r="DZ220" i="11"/>
  <c r="DU220" i="11" a="1"/>
  <c r="DU220" i="11"/>
  <c r="EA220" i="11" a="1"/>
  <c r="EA220" i="11"/>
  <c r="DY220" i="11" a="1"/>
  <c r="DY220" i="11"/>
  <c r="EB220" i="11" a="1"/>
  <c r="EB220" i="11"/>
  <c r="G33" i="11" a="1"/>
  <c r="G33" i="11"/>
  <c r="T33" i="11" a="1"/>
  <c r="T33" i="11"/>
  <c r="H33" i="11" a="1"/>
  <c r="H33" i="11"/>
  <c r="DA17" i="11"/>
  <c r="DR438" i="11" a="1"/>
  <c r="DR438" i="11"/>
  <c r="DP438" i="11" a="1"/>
  <c r="DP438" i="11"/>
  <c r="DQ438" i="11" a="1"/>
  <c r="DQ438" i="11"/>
  <c r="DO438" i="11" a="1"/>
  <c r="DO438" i="11"/>
  <c r="DN438" i="11" a="1"/>
  <c r="DN438" i="11"/>
  <c r="CX15" i="11"/>
  <c r="CV15" i="11"/>
  <c r="CH452" i="11"/>
  <c r="AR222" i="11" a="1"/>
  <c r="AR222" i="11"/>
  <c r="AP222" i="11" a="1"/>
  <c r="AP222" i="11"/>
  <c r="AO222" i="11" a="1"/>
  <c r="AO222" i="11"/>
  <c r="AQ222" i="11" a="1"/>
  <c r="AQ222" i="11"/>
  <c r="CH496" i="11"/>
  <c r="CV18" i="11"/>
  <c r="AS156" i="11"/>
  <c r="CE156" i="11"/>
  <c r="CD156" i="11"/>
  <c r="CC156" i="11"/>
  <c r="CF156" i="11"/>
  <c r="CG156" i="11"/>
  <c r="AN438" i="11" a="1"/>
  <c r="AN438" i="11"/>
  <c r="BW438" i="11"/>
  <c r="BY438" i="11"/>
  <c r="BV438" i="11"/>
  <c r="BX438" i="11"/>
  <c r="BZ438" i="11"/>
  <c r="CH346" i="11"/>
  <c r="CA445" i="11"/>
  <c r="CH480" i="11"/>
  <c r="CE290" i="11"/>
  <c r="AS429" i="11"/>
  <c r="CE429" i="11"/>
  <c r="CF429" i="11"/>
  <c r="CD429" i="11"/>
  <c r="CC429" i="11"/>
  <c r="CG429" i="11"/>
  <c r="CH92" i="11"/>
  <c r="CA429" i="11"/>
  <c r="AA513" i="11" a="1"/>
  <c r="AA513" i="11"/>
  <c r="F513" i="11" a="1"/>
  <c r="F513" i="11"/>
  <c r="Y514" i="11" a="1"/>
  <c r="Y514" i="11"/>
  <c r="CO17" i="11"/>
  <c r="CH354" i="11"/>
  <c r="G185" i="11" a="1"/>
  <c r="G185" i="11"/>
  <c r="T185" i="11" a="1"/>
  <c r="T185" i="11"/>
  <c r="H185" i="11" a="1"/>
  <c r="H185" i="11"/>
  <c r="AS29" i="11"/>
  <c r="CE29" i="11"/>
  <c r="CG29" i="11"/>
  <c r="CF29" i="11"/>
  <c r="CD29" i="11"/>
  <c r="CC29" i="11"/>
  <c r="AS430" i="11"/>
  <c r="ED430" i="11"/>
  <c r="CD430" i="11"/>
  <c r="CG430" i="11"/>
  <c r="CE430" i="11"/>
  <c r="CF430" i="11"/>
  <c r="CC430" i="11"/>
  <c r="CH86" i="11"/>
  <c r="AA395" i="11" a="1"/>
  <c r="AA395" i="11"/>
  <c r="F395" i="11" a="1"/>
  <c r="F395" i="11"/>
  <c r="Y396" i="11" a="1"/>
  <c r="Y396" i="11"/>
  <c r="AQ46" i="11" a="1"/>
  <c r="AQ46" i="11"/>
  <c r="AR46" i="11" a="1"/>
  <c r="AR46" i="11"/>
  <c r="AO46" i="11" a="1"/>
  <c r="AO46" i="11"/>
  <c r="AP46" i="11" a="1"/>
  <c r="AP46" i="11"/>
  <c r="CH14" i="11"/>
  <c r="AR291" i="11" a="1"/>
  <c r="AR291" i="11"/>
  <c r="CH44" i="11"/>
  <c r="G449" i="11" a="1"/>
  <c r="G449" i="11"/>
  <c r="T449" i="11" a="1"/>
  <c r="T449" i="11"/>
  <c r="H449" i="11" a="1"/>
  <c r="H449" i="11"/>
  <c r="CO21" i="11"/>
  <c r="DR391" i="11" a="1"/>
  <c r="DR391" i="11"/>
  <c r="DO391" i="11" a="1"/>
  <c r="DO391" i="11"/>
  <c r="DP391" i="11" a="1"/>
  <c r="DP391" i="11"/>
  <c r="DQ391" i="11" a="1"/>
  <c r="DQ391" i="11"/>
  <c r="DN391" i="11" a="1"/>
  <c r="DN391" i="11"/>
  <c r="AN406" i="11" a="1"/>
  <c r="AN406" i="11"/>
  <c r="AO406" i="11" a="1"/>
  <c r="AO406" i="11"/>
  <c r="AR406" i="11" a="1"/>
  <c r="AR406" i="11"/>
  <c r="AQ406" i="11" a="1"/>
  <c r="AQ406" i="11"/>
  <c r="AP406" i="11" a="1"/>
  <c r="AP406" i="11"/>
  <c r="CH490" i="11"/>
  <c r="CZ21" i="11"/>
  <c r="AN374" i="11" a="1"/>
  <c r="AN374" i="11"/>
  <c r="AR374" i="11" a="1"/>
  <c r="AR374" i="11"/>
  <c r="AQ374" i="11" a="1"/>
  <c r="AQ374" i="11"/>
  <c r="AO374" i="11" a="1"/>
  <c r="AO374" i="11"/>
  <c r="BV182" i="11"/>
  <c r="CA182" i="11"/>
  <c r="CA372" i="11"/>
  <c r="DE406" i="11" a="1"/>
  <c r="DE406" i="11"/>
  <c r="DM406" i="11" a="1"/>
  <c r="DM406" i="11"/>
  <c r="DT406" i="11" a="1"/>
  <c r="DT406" i="11"/>
  <c r="DF203" i="11" a="1"/>
  <c r="DF203" i="11"/>
  <c r="DG203" i="11" a="1"/>
  <c r="DG203" i="11"/>
  <c r="DJ203" i="11" a="1"/>
  <c r="DJ203" i="11"/>
  <c r="DK203" i="11" a="1"/>
  <c r="DK203" i="11"/>
  <c r="DH203" i="11" a="1"/>
  <c r="DH203" i="11"/>
  <c r="DI203" i="11" a="1"/>
  <c r="DI203" i="11"/>
  <c r="CX21" i="11"/>
  <c r="AR182" i="11" a="1"/>
  <c r="AR182" i="11"/>
  <c r="AR158" i="11" a="1"/>
  <c r="AR158" i="11"/>
  <c r="AP158" i="11" a="1"/>
  <c r="AP158" i="11"/>
  <c r="AO158" i="11" a="1"/>
  <c r="AO158" i="11"/>
  <c r="AQ158" i="11" a="1"/>
  <c r="AQ158" i="11"/>
  <c r="DQ45" i="11" a="1"/>
  <c r="DQ45" i="11"/>
  <c r="DO45" i="11" a="1"/>
  <c r="DO45" i="11"/>
  <c r="DP45" i="11" a="1"/>
  <c r="DP45" i="11"/>
  <c r="DN45" i="11" a="1"/>
  <c r="DN45" i="11"/>
  <c r="DR45" i="11" a="1"/>
  <c r="DR45" i="11"/>
  <c r="CO11" i="11"/>
  <c r="CH28" i="11"/>
  <c r="DR182" i="11" a="1"/>
  <c r="DR182" i="11"/>
  <c r="DQ182" i="11" a="1"/>
  <c r="DQ182" i="11"/>
  <c r="DN182" i="11" a="1"/>
  <c r="DN182" i="11"/>
  <c r="DO182" i="11" a="1"/>
  <c r="DO182" i="11"/>
  <c r="DP182" i="11" a="1"/>
  <c r="DP182" i="11"/>
  <c r="BI16" i="11"/>
  <c r="BN16" i="11"/>
  <c r="AB160" i="11"/>
  <c r="U160" i="11" a="1"/>
  <c r="U160" i="11"/>
  <c r="CH178" i="11"/>
  <c r="CA219" i="11"/>
  <c r="DI220" i="11" a="1"/>
  <c r="DI220" i="11"/>
  <c r="DH220" i="11" a="1"/>
  <c r="DH220" i="11"/>
  <c r="DF220" i="11" a="1"/>
  <c r="DF220" i="11"/>
  <c r="DG220" i="11" a="1"/>
  <c r="DG220" i="11"/>
  <c r="DK220" i="11" a="1"/>
  <c r="DK220" i="11"/>
  <c r="DJ220" i="11" a="1"/>
  <c r="DJ220" i="11"/>
  <c r="CH90" i="11"/>
  <c r="DI151" i="11" a="1"/>
  <c r="DI151" i="11"/>
  <c r="DJ151" i="11" a="1"/>
  <c r="DJ151" i="11"/>
  <c r="DH151" i="11" a="1"/>
  <c r="DH151" i="11"/>
  <c r="DG151" i="11" a="1"/>
  <c r="DG151" i="11"/>
  <c r="DK151" i="11" a="1"/>
  <c r="DK151" i="11"/>
  <c r="DF151" i="11" a="1"/>
  <c r="DF151" i="11"/>
  <c r="DK438" i="11" a="1"/>
  <c r="DK438" i="11"/>
  <c r="DG438" i="11" a="1"/>
  <c r="DG438" i="11"/>
  <c r="DF438" i="11" a="1"/>
  <c r="DF438" i="11"/>
  <c r="DJ438" i="11" a="1"/>
  <c r="DJ438" i="11"/>
  <c r="DH438" i="11" a="1"/>
  <c r="DH438" i="11"/>
  <c r="DI438" i="11" a="1"/>
  <c r="DI438" i="11"/>
  <c r="CY15" i="11"/>
  <c r="AP30" i="11" a="1"/>
  <c r="AP30" i="11"/>
  <c r="AO204" i="11" a="1"/>
  <c r="AO204" i="11"/>
  <c r="AR204" i="11" a="1"/>
  <c r="AR204" i="11"/>
  <c r="AP204" i="11" a="1"/>
  <c r="AP204" i="11"/>
  <c r="AQ204" i="11" a="1"/>
  <c r="AQ204" i="11"/>
  <c r="CA404" i="11"/>
  <c r="AZ12" i="11"/>
  <c r="CN12" i="11"/>
  <c r="CL12" i="11"/>
  <c r="CK12" i="11"/>
  <c r="CJ12" i="11"/>
  <c r="CM12" i="11"/>
  <c r="ED444" i="11"/>
  <c r="CH304" i="11"/>
  <c r="CH484" i="11"/>
  <c r="G512" i="11" a="1"/>
  <c r="G512" i="11"/>
  <c r="T512" i="11" a="1"/>
  <c r="T512" i="11"/>
  <c r="H512" i="11" a="1"/>
  <c r="H512" i="11"/>
  <c r="CH352" i="11"/>
  <c r="U185" i="11" a="1"/>
  <c r="U185" i="11"/>
  <c r="AB185" i="11"/>
  <c r="G394" i="11" a="1"/>
  <c r="G394" i="11"/>
  <c r="T394" i="11" a="1"/>
  <c r="T394" i="11"/>
  <c r="H394" i="11" a="1"/>
  <c r="H394" i="11"/>
  <c r="CH98" i="11"/>
  <c r="AS436" i="11"/>
  <c r="ED436" i="11"/>
  <c r="CG436" i="11"/>
  <c r="CF436" i="11"/>
  <c r="CE436" i="11"/>
  <c r="CC436" i="11"/>
  <c r="CD436" i="11"/>
  <c r="AB449" i="11"/>
  <c r="U449" i="11" a="1"/>
  <c r="U449" i="11"/>
  <c r="DF391" i="11" a="1"/>
  <c r="DF391" i="11"/>
  <c r="DG391" i="11" a="1"/>
  <c r="DG391" i="11"/>
  <c r="DJ391" i="11" a="1"/>
  <c r="DJ391" i="11"/>
  <c r="DI391" i="11" a="1"/>
  <c r="DI391" i="11"/>
  <c r="DH391" i="11" a="1"/>
  <c r="DH391" i="11"/>
  <c r="DK391" i="11" a="1"/>
  <c r="DK391" i="11"/>
  <c r="DV249" i="11" a="1"/>
  <c r="DV249" i="11"/>
  <c r="DZ249" i="11" a="1"/>
  <c r="DZ249" i="11"/>
  <c r="DX249" i="11" a="1"/>
  <c r="DX249" i="11"/>
  <c r="EA249" i="11" a="1"/>
  <c r="EA249" i="11"/>
  <c r="DY249" i="11" a="1"/>
  <c r="DY249" i="11"/>
  <c r="DW249" i="11" a="1"/>
  <c r="DW249" i="11"/>
  <c r="DU249" i="11" a="1"/>
  <c r="DU249" i="11"/>
  <c r="EB249" i="11" a="1"/>
  <c r="EB249" i="11"/>
  <c r="BZ430" i="11"/>
  <c r="BX430" i="11"/>
  <c r="BY430" i="11"/>
  <c r="BW430" i="11"/>
  <c r="BV430" i="11"/>
  <c r="CY21" i="11"/>
  <c r="CH42" i="11"/>
  <c r="DW30" i="11" a="1"/>
  <c r="DW30" i="11"/>
  <c r="EB30" i="11" a="1"/>
  <c r="EB30" i="11"/>
  <c r="DY30" i="11" a="1"/>
  <c r="DY30" i="11"/>
  <c r="EA30" i="11" a="1"/>
  <c r="EA30" i="11"/>
  <c r="DX30" i="11" a="1"/>
  <c r="DX30" i="11"/>
  <c r="DZ30" i="11" a="1"/>
  <c r="DZ30" i="11"/>
  <c r="DU30" i="11" a="1"/>
  <c r="DU30" i="11"/>
  <c r="DV30" i="11" a="1"/>
  <c r="DV30" i="11"/>
  <c r="AP182" i="11" a="1"/>
  <c r="AP182" i="11"/>
  <c r="CH368" i="11"/>
  <c r="AA409" i="11" a="1"/>
  <c r="AA409" i="11"/>
  <c r="F409" i="11" a="1"/>
  <c r="F409" i="11"/>
  <c r="Y410" i="11" a="1"/>
  <c r="Y410" i="11"/>
  <c r="EB45" i="11" a="1"/>
  <c r="EB45" i="11"/>
  <c r="DZ45" i="11" a="1"/>
  <c r="DZ45" i="11"/>
  <c r="DX45" i="11" a="1"/>
  <c r="DX45" i="11"/>
  <c r="EA45" i="11" a="1"/>
  <c r="EA45" i="11"/>
  <c r="DU45" i="11" a="1"/>
  <c r="DU45" i="11"/>
  <c r="DY45" i="11" a="1"/>
  <c r="DY45" i="11"/>
  <c r="DW45" i="11" a="1"/>
  <c r="DW45" i="11"/>
  <c r="DV45" i="11" a="1"/>
  <c r="DV45" i="11"/>
  <c r="AA295" i="11" a="1"/>
  <c r="AA295" i="11"/>
  <c r="F295" i="11" a="1"/>
  <c r="F295" i="11"/>
  <c r="Y296" i="11" a="1"/>
  <c r="Y296" i="11"/>
  <c r="DM439" i="11" a="1"/>
  <c r="DM439" i="11"/>
  <c r="DE439" i="11" a="1"/>
  <c r="DE439" i="11"/>
  <c r="DT439" i="11" a="1"/>
  <c r="DT439" i="11"/>
  <c r="DO151" i="11" a="1"/>
  <c r="DO151" i="11"/>
  <c r="DR151" i="11" a="1"/>
  <c r="DR151" i="11"/>
  <c r="DQ151" i="11" a="1"/>
  <c r="DQ151" i="11"/>
  <c r="DP151" i="11" a="1"/>
  <c r="DP151" i="11"/>
  <c r="DN151" i="11" a="1"/>
  <c r="DN151" i="11"/>
  <c r="CH242" i="11"/>
  <c r="DA15" i="11"/>
  <c r="F142" i="11" a="1"/>
  <c r="F142" i="11"/>
  <c r="AA142" i="11" a="1"/>
  <c r="AA142" i="11"/>
  <c r="Y144" i="11" a="1"/>
  <c r="Y144" i="11"/>
  <c r="CH104" i="11"/>
  <c r="CH470" i="11"/>
  <c r="CX18" i="11"/>
  <c r="BW52" i="11"/>
  <c r="BZ52" i="11"/>
  <c r="BY52" i="11"/>
  <c r="BX52" i="11"/>
  <c r="BV52" i="11"/>
  <c r="F224" i="11" a="1"/>
  <c r="F224" i="11"/>
  <c r="AA224" i="11" a="1"/>
  <c r="AA224" i="11"/>
  <c r="CH246" i="11"/>
  <c r="CA29" i="11"/>
  <c r="U394" i="11" a="1"/>
  <c r="U394" i="11"/>
  <c r="AB394" i="11"/>
  <c r="DU391" i="11" a="1"/>
  <c r="DU391" i="11"/>
  <c r="DV391" i="11" a="1"/>
  <c r="DV391" i="11"/>
  <c r="DX391" i="11" a="1"/>
  <c r="DX391" i="11"/>
  <c r="EA391" i="11" a="1"/>
  <c r="EA391" i="11"/>
  <c r="DW391" i="11" a="1"/>
  <c r="DW391" i="11"/>
  <c r="DY391" i="11" a="1"/>
  <c r="DY391" i="11"/>
  <c r="EB391" i="11" a="1"/>
  <c r="EB391" i="11"/>
  <c r="DZ391" i="11" a="1"/>
  <c r="DZ391" i="11"/>
  <c r="DB20" i="11"/>
  <c r="DF249" i="11" a="1"/>
  <c r="DF249" i="11"/>
  <c r="DH249" i="11" a="1"/>
  <c r="DH249" i="11"/>
  <c r="DG249" i="11" a="1"/>
  <c r="DG249" i="11"/>
  <c r="DJ249" i="11" a="1"/>
  <c r="DJ249" i="11"/>
  <c r="DK249" i="11" a="1"/>
  <c r="DK249" i="11"/>
  <c r="DI249" i="11" a="1"/>
  <c r="DI249" i="11"/>
  <c r="DP405" i="11" a="1"/>
  <c r="DP405" i="11"/>
  <c r="DR405" i="11" a="1"/>
  <c r="DR405" i="11"/>
  <c r="DN405" i="11" a="1"/>
  <c r="DN405" i="11"/>
  <c r="DO405" i="11" a="1"/>
  <c r="DO405" i="11"/>
  <c r="DQ405" i="11" a="1"/>
  <c r="DQ405" i="11"/>
  <c r="O58" i="12"/>
  <c r="DB21" i="11"/>
  <c r="AN45" i="11" a="1"/>
  <c r="AN45" i="11"/>
  <c r="BW45" i="11"/>
  <c r="BX45" i="11"/>
  <c r="BY45" i="11"/>
  <c r="BZ45" i="11"/>
  <c r="BV45" i="11"/>
  <c r="DO30" i="11" a="1"/>
  <c r="DO30" i="11"/>
  <c r="DR30" i="11" a="1"/>
  <c r="DR30" i="11"/>
  <c r="DQ30" i="11" a="1"/>
  <c r="DQ30" i="11"/>
  <c r="DP30" i="11" a="1"/>
  <c r="DP30" i="11"/>
  <c r="DN30" i="11" a="1"/>
  <c r="DN30" i="11"/>
  <c r="DK209" i="11" a="1"/>
  <c r="DK209" i="11"/>
  <c r="DI209" i="11" a="1"/>
  <c r="DI209" i="11"/>
  <c r="DF209" i="11" a="1"/>
  <c r="DF209" i="11"/>
  <c r="DG209" i="11" a="1"/>
  <c r="DG209" i="11"/>
  <c r="DJ209" i="11" a="1"/>
  <c r="DJ209" i="11"/>
  <c r="DH209" i="11" a="1"/>
  <c r="DH209" i="11"/>
  <c r="BX151" i="11"/>
  <c r="BZ151" i="11"/>
  <c r="BY151" i="11"/>
  <c r="BV151" i="11"/>
  <c r="BW151" i="11"/>
  <c r="DT140" i="11" a="1"/>
  <c r="DT140" i="11"/>
  <c r="DE140" i="11" a="1"/>
  <c r="DE140" i="11"/>
  <c r="DM140" i="11" a="1"/>
  <c r="DM140" i="11"/>
  <c r="G408" i="11" a="1"/>
  <c r="G408" i="11"/>
  <c r="T408" i="11" a="1"/>
  <c r="T408" i="11"/>
  <c r="H408" i="11" a="1"/>
  <c r="H408" i="11"/>
  <c r="CH192" i="11"/>
  <c r="AR54" i="11" a="1"/>
  <c r="AR54" i="11"/>
  <c r="AP54" i="11" a="1"/>
  <c r="AP54" i="11"/>
  <c r="AQ54" i="11" a="1"/>
  <c r="AQ54" i="11"/>
  <c r="AO54" i="11" a="1"/>
  <c r="AO54" i="11"/>
  <c r="AQ439" i="11" a="1"/>
  <c r="AQ439" i="11"/>
  <c r="AP439" i="11" a="1"/>
  <c r="AP439" i="11"/>
  <c r="AR439" i="11" a="1"/>
  <c r="AR439" i="11"/>
  <c r="AO439" i="11" a="1"/>
  <c r="AO439" i="11"/>
  <c r="DM204" i="11" a="1"/>
  <c r="DM204" i="11"/>
  <c r="DE204" i="11" a="1"/>
  <c r="DE204" i="11"/>
  <c r="DT204" i="11" a="1"/>
  <c r="DT204" i="11"/>
  <c r="G294" i="11" a="1"/>
  <c r="G294" i="11"/>
  <c r="T294" i="11" a="1"/>
  <c r="T294" i="11"/>
  <c r="H294" i="11" a="1"/>
  <c r="H294" i="11"/>
  <c r="DX151" i="11" a="1"/>
  <c r="DX151" i="11"/>
  <c r="DW151" i="11" a="1"/>
  <c r="DW151" i="11"/>
  <c r="DZ151" i="11" a="1"/>
  <c r="DZ151" i="11"/>
  <c r="DU151" i="11" a="1"/>
  <c r="DU151" i="11"/>
  <c r="DV151" i="11" a="1"/>
  <c r="DV151" i="11"/>
  <c r="DY151" i="11" a="1"/>
  <c r="DY151" i="11"/>
  <c r="EB151" i="11" a="1"/>
  <c r="EB151" i="11"/>
  <c r="EA151" i="11" a="1"/>
  <c r="EA151" i="11"/>
  <c r="DB15" i="11"/>
  <c r="BN11" i="11"/>
  <c r="AB141" i="11"/>
  <c r="U141" i="11" a="1"/>
  <c r="U141" i="11"/>
  <c r="AS404" i="11"/>
  <c r="CC404" i="11"/>
  <c r="CE404" i="11"/>
  <c r="CF404" i="11"/>
  <c r="CG404" i="11"/>
  <c r="CD404" i="11"/>
  <c r="DO157" i="11" a="1"/>
  <c r="DO157" i="11"/>
  <c r="DQ157" i="11" a="1"/>
  <c r="DQ157" i="11"/>
  <c r="DR157" i="11" a="1"/>
  <c r="DR157" i="11"/>
  <c r="DP157" i="11" a="1"/>
  <c r="DP157" i="11"/>
  <c r="DN157" i="11" a="1"/>
  <c r="DN157" i="11"/>
  <c r="AA56" i="11" a="1"/>
  <c r="AA56" i="11"/>
  <c r="F56" i="11" a="1"/>
  <c r="F56" i="11"/>
  <c r="Y58" i="11" a="1"/>
  <c r="Y58" i="11"/>
  <c r="DT210" i="11" a="1"/>
  <c r="DT210" i="11"/>
  <c r="DM210" i="11" a="1"/>
  <c r="DM210" i="11"/>
  <c r="DE210" i="11" a="1"/>
  <c r="DE210" i="11"/>
  <c r="AS290" i="11"/>
  <c r="DO510" i="11" a="1"/>
  <c r="DO510" i="11"/>
  <c r="DP510" i="11" a="1"/>
  <c r="DP510" i="11"/>
  <c r="DN510" i="11" a="1"/>
  <c r="DN510" i="11"/>
  <c r="DQ510" i="11" a="1"/>
  <c r="DQ510" i="11"/>
  <c r="DR510" i="11" a="1"/>
  <c r="DR510" i="11"/>
  <c r="CH402" i="11"/>
  <c r="CH120" i="11"/>
  <c r="CG290" i="11"/>
  <c r="CA156" i="11"/>
  <c r="AA253" i="11" a="1"/>
  <c r="AA253" i="11"/>
  <c r="F253" i="11" a="1"/>
  <c r="F253" i="11"/>
  <c r="Y254" i="11" a="1"/>
  <c r="Y254" i="11"/>
  <c r="AN30" i="11" a="1"/>
  <c r="AN30" i="11"/>
  <c r="BX30" i="11"/>
  <c r="BZ30" i="11"/>
  <c r="BY30" i="11"/>
  <c r="BW30" i="11"/>
  <c r="BV30" i="11"/>
  <c r="CO20" i="11"/>
  <c r="CH462" i="11"/>
  <c r="CH342" i="11"/>
  <c r="AS137" i="11"/>
  <c r="CC137" i="11"/>
  <c r="CG137" i="11"/>
  <c r="CD137" i="11"/>
  <c r="CF137" i="11"/>
  <c r="CE137" i="11"/>
  <c r="U223" i="11" a="1"/>
  <c r="U223" i="11"/>
  <c r="AB223" i="11"/>
  <c r="AN405" i="11" a="1"/>
  <c r="AN405" i="11"/>
  <c r="BY405" i="11"/>
  <c r="BW405" i="11"/>
  <c r="BV405" i="11"/>
  <c r="BZ405" i="11"/>
  <c r="BX405" i="11"/>
  <c r="CH22" i="11"/>
  <c r="EA510" i="11" a="1"/>
  <c r="EA510" i="11"/>
  <c r="DX510" i="11" a="1"/>
  <c r="DX510" i="11"/>
  <c r="EB510" i="11" a="1"/>
  <c r="EB510" i="11"/>
  <c r="DU510" i="11" a="1"/>
  <c r="DU510" i="11"/>
  <c r="DY510" i="11" a="1"/>
  <c r="DY510" i="11"/>
  <c r="DV510" i="11" a="1"/>
  <c r="DV510" i="11"/>
  <c r="DZ510" i="11" a="1"/>
  <c r="DZ510" i="11"/>
  <c r="DW510" i="11" a="1"/>
  <c r="DW510" i="11"/>
  <c r="AO392" i="11" a="1"/>
  <c r="AO392" i="11"/>
  <c r="AR392" i="11" a="1"/>
  <c r="AR392" i="11"/>
  <c r="AP392" i="11" a="1"/>
  <c r="AP392" i="11"/>
  <c r="AQ392" i="11" a="1"/>
  <c r="AQ392" i="11"/>
  <c r="CA436" i="11"/>
  <c r="CH128" i="11"/>
  <c r="BG14" i="11"/>
  <c r="CQ14" i="11"/>
  <c r="CU14" i="11"/>
  <c r="CT14" i="11"/>
  <c r="CR14" i="11"/>
  <c r="CS14" i="11"/>
  <c r="AP32" i="11" a="1"/>
  <c r="AP32" i="11"/>
  <c r="BZ32" i="11"/>
  <c r="BY32" i="11"/>
  <c r="CX20" i="11"/>
  <c r="CV20" i="11"/>
  <c r="DR249" i="11" a="1"/>
  <c r="DR249" i="11"/>
  <c r="DP249" i="11" a="1"/>
  <c r="DP249" i="11"/>
  <c r="DO249" i="11" a="1"/>
  <c r="DO249" i="11"/>
  <c r="DQ249" i="11" a="1"/>
  <c r="DQ249" i="11"/>
  <c r="DN249" i="11" a="1"/>
  <c r="DN249" i="11"/>
  <c r="AS208" i="11"/>
  <c r="CD208" i="11"/>
  <c r="CE208" i="11"/>
  <c r="CF208" i="11"/>
  <c r="CG208" i="11"/>
  <c r="CC208" i="11"/>
  <c r="DU405" i="11" a="1"/>
  <c r="DU405" i="11"/>
  <c r="EB405" i="11" a="1"/>
  <c r="EB405" i="11"/>
  <c r="DZ405" i="11" a="1"/>
  <c r="DZ405" i="11"/>
  <c r="DW405" i="11" a="1"/>
  <c r="DW405" i="11"/>
  <c r="DV405" i="11" a="1"/>
  <c r="DV405" i="11"/>
  <c r="DX405" i="11" a="1"/>
  <c r="DX405" i="11"/>
  <c r="EA405" i="11" a="1"/>
  <c r="EA405" i="11"/>
  <c r="DY405" i="11" a="1"/>
  <c r="DY405" i="11"/>
  <c r="DK430" i="11" a="1"/>
  <c r="DK430" i="11"/>
  <c r="DG430" i="11" a="1"/>
  <c r="DG430" i="11"/>
  <c r="DH430" i="11" a="1"/>
  <c r="DH430" i="11"/>
  <c r="DJ430" i="11" a="1"/>
  <c r="DJ430" i="11"/>
  <c r="DI430" i="11" a="1"/>
  <c r="DI430" i="11"/>
  <c r="DF430" i="11" a="1"/>
  <c r="DF430" i="11"/>
  <c r="CV21" i="11"/>
  <c r="DF373" i="11" a="1"/>
  <c r="DF373" i="11"/>
  <c r="DI373" i="11" a="1"/>
  <c r="DI373" i="11"/>
  <c r="DG373" i="11" a="1"/>
  <c r="DG373" i="11"/>
  <c r="DJ373" i="11" a="1"/>
  <c r="DJ373" i="11"/>
  <c r="DK373" i="11" a="1"/>
  <c r="DK373" i="11"/>
  <c r="DH373" i="11" a="1"/>
  <c r="DH373" i="11"/>
  <c r="CH96" i="11"/>
  <c r="DM158" i="11" a="1"/>
  <c r="DM158" i="11"/>
  <c r="DT158" i="11" a="1"/>
  <c r="DT158" i="11"/>
  <c r="DE158" i="11" a="1"/>
  <c r="DE158" i="11"/>
  <c r="CH238" i="11"/>
  <c r="CG181" i="11"/>
  <c r="CH181" i="11"/>
  <c r="DE152" i="11" a="1"/>
  <c r="DE152" i="11"/>
  <c r="DT152" i="11" a="1"/>
  <c r="DT152" i="11"/>
  <c r="DM152" i="11" a="1"/>
  <c r="DM152" i="11"/>
  <c r="DJ30" i="11" a="1"/>
  <c r="DJ30" i="11"/>
  <c r="DG30" i="11" a="1"/>
  <c r="DG30" i="11"/>
  <c r="DI30" i="11" a="1"/>
  <c r="DI30" i="11"/>
  <c r="DK30" i="11" a="1"/>
  <c r="DK30" i="11"/>
  <c r="DF30" i="11" a="1"/>
  <c r="DF30" i="11"/>
  <c r="DH30" i="11" a="1"/>
  <c r="DH30" i="11"/>
  <c r="DN209" i="11" a="1"/>
  <c r="DN209" i="11"/>
  <c r="DR209" i="11" a="1"/>
  <c r="DR209" i="11"/>
  <c r="DO209" i="11" a="1"/>
  <c r="DO209" i="11"/>
  <c r="DP209" i="11" a="1"/>
  <c r="DP209" i="11"/>
  <c r="DQ209" i="11" a="1"/>
  <c r="DQ209" i="11"/>
  <c r="CO18" i="11"/>
  <c r="CH494" i="11"/>
  <c r="CH114" i="11"/>
  <c r="CA248" i="11"/>
  <c r="U408" i="11" a="1"/>
  <c r="U408" i="11"/>
  <c r="AB408" i="11"/>
  <c r="CH176" i="11"/>
  <c r="U294" i="11" a="1"/>
  <c r="U294" i="11"/>
  <c r="AB294" i="11"/>
  <c r="AQ373" i="11" a="1"/>
  <c r="AQ373" i="11"/>
  <c r="DB17" i="11"/>
  <c r="CH230" i="11"/>
  <c r="DM392" i="11" a="1"/>
  <c r="DM392" i="11"/>
  <c r="DE392" i="11" a="1"/>
  <c r="DE392" i="11"/>
  <c r="DT392" i="11" a="1"/>
  <c r="DT392" i="11"/>
  <c r="CZ15" i="11"/>
  <c r="CH486" i="11"/>
  <c r="DT250" i="11" a="1"/>
  <c r="DT250" i="11"/>
  <c r="DE250" i="11" a="1"/>
  <c r="DE250" i="11"/>
  <c r="DM250" i="11" a="1"/>
  <c r="DM250" i="11"/>
  <c r="CH218" i="11"/>
  <c r="G141" i="11" a="1"/>
  <c r="G141" i="11"/>
  <c r="T141" i="11" a="1"/>
  <c r="T141" i="11"/>
  <c r="H141" i="11" a="1"/>
  <c r="H141" i="11"/>
  <c r="CA44" i="11"/>
  <c r="DX157" i="11" a="1"/>
  <c r="DX157" i="11"/>
  <c r="DY157" i="11" a="1"/>
  <c r="DY157" i="11"/>
  <c r="DV157" i="11" a="1"/>
  <c r="DV157" i="11"/>
  <c r="DU157" i="11" a="1"/>
  <c r="DU157" i="11"/>
  <c r="DZ157" i="11" a="1"/>
  <c r="DZ157" i="11"/>
  <c r="EB157" i="11" a="1"/>
  <c r="EB157" i="11"/>
  <c r="EA157" i="11" a="1"/>
  <c r="EA157" i="11"/>
  <c r="DW157" i="11" a="1"/>
  <c r="DW157" i="11"/>
  <c r="U55" i="11" a="1"/>
  <c r="U55" i="11"/>
  <c r="AB55" i="11"/>
  <c r="CH444" i="11"/>
  <c r="P145" i="12"/>
  <c r="P165" i="12"/>
  <c r="O165" i="12"/>
  <c r="J169" i="12"/>
  <c r="A169" i="12"/>
  <c r="O164" i="12"/>
  <c r="P164" i="12"/>
  <c r="AO292" i="11" a="1"/>
  <c r="AO292" i="11"/>
  <c r="CX22" i="11"/>
  <c r="CZ14" i="11"/>
  <c r="AP292" i="11" a="1"/>
  <c r="AP292" i="11"/>
  <c r="DA14" i="11"/>
  <c r="DC11" i="11"/>
  <c r="DC18" i="11"/>
  <c r="DB14" i="11"/>
  <c r="O92" i="20"/>
  <c r="CY14" i="11"/>
  <c r="AQ292" i="11" a="1"/>
  <c r="AQ292" i="11"/>
  <c r="CF292" i="11"/>
  <c r="CH290" i="11"/>
  <c r="CA405" i="11"/>
  <c r="CA446" i="11"/>
  <c r="DC20" i="11"/>
  <c r="AS182" i="11"/>
  <c r="DC17" i="11"/>
  <c r="AR292" i="11" a="1"/>
  <c r="AR292" i="11"/>
  <c r="CA138" i="11"/>
  <c r="CE32" i="11"/>
  <c r="DZ250" i="11" a="1"/>
  <c r="DZ250" i="11"/>
  <c r="EB250" i="11" a="1"/>
  <c r="EB250" i="11"/>
  <c r="EA250" i="11" a="1"/>
  <c r="EA250" i="11"/>
  <c r="DX250" i="11" a="1"/>
  <c r="DX250" i="11"/>
  <c r="DV250" i="11" a="1"/>
  <c r="DV250" i="11"/>
  <c r="DW250" i="11" a="1"/>
  <c r="DW250" i="11"/>
  <c r="DU250" i="11" a="1"/>
  <c r="DU250" i="11"/>
  <c r="DY250" i="11" a="1"/>
  <c r="DY250" i="11"/>
  <c r="DE141" i="11" a="1"/>
  <c r="DE141" i="11"/>
  <c r="DM141" i="11" a="1"/>
  <c r="DM141" i="11"/>
  <c r="DT141" i="11" a="1"/>
  <c r="DT141" i="11"/>
  <c r="DQ392" i="11" a="1"/>
  <c r="DQ392" i="11"/>
  <c r="DP392" i="11" a="1"/>
  <c r="DP392" i="11"/>
  <c r="DO392" i="11" a="1"/>
  <c r="DO392" i="11"/>
  <c r="DR392" i="11" a="1"/>
  <c r="DR392" i="11"/>
  <c r="DN392" i="11" a="1"/>
  <c r="DN392" i="11"/>
  <c r="AS405" i="11"/>
  <c r="ED405" i="11"/>
  <c r="CF405" i="11"/>
  <c r="CC405" i="11"/>
  <c r="CD405" i="11"/>
  <c r="CG405" i="11"/>
  <c r="CE405" i="11"/>
  <c r="CA30" i="11"/>
  <c r="U253" i="11" a="1"/>
  <c r="U253" i="11"/>
  <c r="AB253" i="11"/>
  <c r="AQ394" i="11" a="1"/>
  <c r="AQ394" i="11"/>
  <c r="AR394" i="11" a="1"/>
  <c r="AR394" i="11"/>
  <c r="AO394" i="11" a="1"/>
  <c r="AO394" i="11"/>
  <c r="AP394" i="11" a="1"/>
  <c r="AP394" i="11"/>
  <c r="AN394" i="11" a="1"/>
  <c r="AN394" i="11"/>
  <c r="DJ439" i="11" a="1"/>
  <c r="DJ439" i="11"/>
  <c r="DH439" i="11" a="1"/>
  <c r="DH439" i="11"/>
  <c r="DK439" i="11" a="1"/>
  <c r="DK439" i="11"/>
  <c r="DG439" i="11" a="1"/>
  <c r="DG439" i="11"/>
  <c r="DF439" i="11" a="1"/>
  <c r="DF439" i="11"/>
  <c r="DI439" i="11" a="1"/>
  <c r="DI439" i="11"/>
  <c r="U295" i="11" a="1"/>
  <c r="U295" i="11"/>
  <c r="AB295" i="11"/>
  <c r="CA430" i="11"/>
  <c r="AQ449" i="11" a="1"/>
  <c r="AQ449" i="11"/>
  <c r="AO449" i="11" a="1"/>
  <c r="AO449" i="11"/>
  <c r="AP449" i="11" a="1"/>
  <c r="AP449" i="11"/>
  <c r="AN449" i="11" a="1"/>
  <c r="AN449" i="11"/>
  <c r="AR449" i="11" a="1"/>
  <c r="AR449" i="11"/>
  <c r="U395" i="11" a="1"/>
  <c r="U395" i="11"/>
  <c r="AB395" i="11"/>
  <c r="DE185" i="11" a="1"/>
  <c r="DE185" i="11"/>
  <c r="DT185" i="11" a="1"/>
  <c r="DT185" i="11"/>
  <c r="DM185" i="11" a="1"/>
  <c r="DM185" i="11"/>
  <c r="U513" i="11" a="1"/>
  <c r="U513" i="11"/>
  <c r="AB513" i="11"/>
  <c r="AS138" i="11"/>
  <c r="CE138" i="11"/>
  <c r="CD138" i="11"/>
  <c r="CC138" i="11"/>
  <c r="CF138" i="11"/>
  <c r="CG138" i="11"/>
  <c r="G450" i="11" a="1"/>
  <c r="G450" i="11"/>
  <c r="T450" i="11" a="1"/>
  <c r="T450" i="11"/>
  <c r="H450" i="11" a="1"/>
  <c r="H450" i="11"/>
  <c r="AP448" i="11" a="1"/>
  <c r="AP448" i="11"/>
  <c r="DB12" i="11"/>
  <c r="AA162" i="11" a="1"/>
  <c r="AA162" i="11"/>
  <c r="F162" i="11" a="1"/>
  <c r="F162" i="11"/>
  <c r="Y164" i="11" a="1"/>
  <c r="Y164" i="11"/>
  <c r="CX12" i="11"/>
  <c r="AB34" i="11"/>
  <c r="U34" i="11" a="1"/>
  <c r="U34" i="11"/>
  <c r="AS249" i="11"/>
  <c r="CG249" i="11"/>
  <c r="CF249" i="11"/>
  <c r="CD249" i="11"/>
  <c r="CE249" i="11"/>
  <c r="CC249" i="11"/>
  <c r="ED372" i="11"/>
  <c r="CH390" i="11"/>
  <c r="AN184" i="11" a="1"/>
  <c r="AN184" i="11"/>
  <c r="BZ184" i="11"/>
  <c r="BX184" i="11"/>
  <c r="BV184" i="11"/>
  <c r="BW184" i="11"/>
  <c r="BY184" i="11"/>
  <c r="CA209" i="11"/>
  <c r="AR32" i="11" a="1"/>
  <c r="AR32" i="11"/>
  <c r="CE373" i="11"/>
  <c r="AN32" i="11" a="1"/>
  <c r="AN32" i="11"/>
  <c r="BV32" i="11"/>
  <c r="BY294" i="11"/>
  <c r="BX294" i="11"/>
  <c r="BZ294" i="11"/>
  <c r="BW294" i="11"/>
  <c r="AN294" i="11" a="1"/>
  <c r="AN294" i="11"/>
  <c r="DK158" i="11" a="1"/>
  <c r="DK158" i="11"/>
  <c r="DF158" i="11" a="1"/>
  <c r="DF158" i="11"/>
  <c r="DJ158" i="11" a="1"/>
  <c r="DJ158" i="11"/>
  <c r="DI158" i="11" a="1"/>
  <c r="DI158" i="11"/>
  <c r="DH158" i="11" a="1"/>
  <c r="DH158" i="11"/>
  <c r="DG158" i="11" a="1"/>
  <c r="DG158" i="11"/>
  <c r="G253" i="11" a="1"/>
  <c r="G253" i="11"/>
  <c r="T253" i="11" a="1"/>
  <c r="T253" i="11"/>
  <c r="H253" i="11" a="1"/>
  <c r="H253" i="11"/>
  <c r="AA58" i="11" a="1"/>
  <c r="AA58" i="11"/>
  <c r="F58" i="11" a="1"/>
  <c r="F58" i="11"/>
  <c r="Y59" i="11" a="1"/>
  <c r="Y59" i="11"/>
  <c r="CH404" i="11"/>
  <c r="BW439" i="11"/>
  <c r="BY439" i="11"/>
  <c r="BX439" i="11"/>
  <c r="BV439" i="11"/>
  <c r="BZ439" i="11"/>
  <c r="DM408" i="11" a="1"/>
  <c r="DM408" i="11"/>
  <c r="DT408" i="11" a="1"/>
  <c r="DT408" i="11"/>
  <c r="DE408" i="11" a="1"/>
  <c r="DE408" i="11"/>
  <c r="CA45" i="11"/>
  <c r="T224" i="11" a="1"/>
  <c r="T224" i="11"/>
  <c r="G224" i="11" a="1"/>
  <c r="G224" i="11"/>
  <c r="H224" i="11" a="1"/>
  <c r="H224" i="11"/>
  <c r="DO439" i="11" a="1"/>
  <c r="DO439" i="11"/>
  <c r="DR439" i="11" a="1"/>
  <c r="DR439" i="11"/>
  <c r="DN439" i="11" a="1"/>
  <c r="DN439" i="11"/>
  <c r="DP439" i="11" a="1"/>
  <c r="DP439" i="11"/>
  <c r="DQ439" i="11" a="1"/>
  <c r="DQ439" i="11"/>
  <c r="G295" i="11" a="1"/>
  <c r="G295" i="11"/>
  <c r="T295" i="11" a="1"/>
  <c r="T295" i="11"/>
  <c r="H295" i="11" a="1"/>
  <c r="H295" i="11"/>
  <c r="F410" i="11" a="1"/>
  <c r="F410" i="11"/>
  <c r="AA410" i="11" a="1"/>
  <c r="AA410" i="11"/>
  <c r="Y412" i="11" a="1"/>
  <c r="Y412" i="11"/>
  <c r="BV374" i="11"/>
  <c r="BW374" i="11"/>
  <c r="BX374" i="11"/>
  <c r="BY374" i="11"/>
  <c r="BZ374" i="11"/>
  <c r="AN46" i="11" a="1"/>
  <c r="AN46" i="11"/>
  <c r="BV46" i="11"/>
  <c r="BW46" i="11"/>
  <c r="BX46" i="11"/>
  <c r="BZ46" i="11"/>
  <c r="BY46" i="11"/>
  <c r="T395" i="11" a="1"/>
  <c r="T395" i="11"/>
  <c r="G395" i="11" a="1"/>
  <c r="G395" i="11"/>
  <c r="H395" i="11" a="1"/>
  <c r="H395" i="11"/>
  <c r="G513" i="11" a="1"/>
  <c r="G513" i="11"/>
  <c r="T513" i="11" a="1"/>
  <c r="T513" i="11"/>
  <c r="H513" i="11" a="1"/>
  <c r="H513" i="11"/>
  <c r="DE33" i="11" a="1"/>
  <c r="DE33" i="11"/>
  <c r="DM33" i="11" a="1"/>
  <c r="DM33" i="11"/>
  <c r="DT33" i="11" a="1"/>
  <c r="DT33" i="11"/>
  <c r="DT160" i="11" a="1"/>
  <c r="DT160" i="11"/>
  <c r="DE160" i="11" a="1"/>
  <c r="DE160" i="11"/>
  <c r="DM160" i="11" a="1"/>
  <c r="DM160" i="11"/>
  <c r="DH222" i="11" a="1"/>
  <c r="DH222" i="11"/>
  <c r="DF222" i="11" a="1"/>
  <c r="DF222" i="11"/>
  <c r="DJ222" i="11" a="1"/>
  <c r="DJ222" i="11"/>
  <c r="DK222" i="11" a="1"/>
  <c r="DK222" i="11"/>
  <c r="DG222" i="11" a="1"/>
  <c r="DG222" i="11"/>
  <c r="DI222" i="11" a="1"/>
  <c r="DI222" i="11"/>
  <c r="CV12" i="11"/>
  <c r="AB161" i="11"/>
  <c r="U161" i="11" a="1"/>
  <c r="U161" i="11"/>
  <c r="BZ152" i="11"/>
  <c r="BW152" i="11"/>
  <c r="BY152" i="11"/>
  <c r="BX152" i="11"/>
  <c r="BV152" i="11"/>
  <c r="DN448" i="11" a="1"/>
  <c r="DN448" i="11"/>
  <c r="DR448" i="11" a="1"/>
  <c r="DR448" i="11"/>
  <c r="DQ448" i="11" a="1"/>
  <c r="DQ448" i="11"/>
  <c r="DO448" i="11" a="1"/>
  <c r="DO448" i="11"/>
  <c r="DP448" i="11" a="1"/>
  <c r="DP448" i="11"/>
  <c r="CF291" i="11"/>
  <c r="BN22" i="11"/>
  <c r="AS291" i="11"/>
  <c r="CC291" i="11"/>
  <c r="DE55" i="11" a="1"/>
  <c r="DE55" i="11"/>
  <c r="DM55" i="11" a="1"/>
  <c r="DM55" i="11"/>
  <c r="DT55" i="11" a="1"/>
  <c r="DT55" i="11"/>
  <c r="AS446" i="11"/>
  <c r="CD446" i="11"/>
  <c r="CC446" i="11"/>
  <c r="CG446" i="11"/>
  <c r="CF446" i="11"/>
  <c r="CE446" i="11"/>
  <c r="CF373" i="11"/>
  <c r="DG392" i="11" a="1"/>
  <c r="DG392" i="11"/>
  <c r="DI392" i="11" a="1"/>
  <c r="DI392" i="11"/>
  <c r="DJ392" i="11" a="1"/>
  <c r="DJ392" i="11"/>
  <c r="DK392" i="11" a="1"/>
  <c r="DK392" i="11"/>
  <c r="DH392" i="11" a="1"/>
  <c r="DH392" i="11"/>
  <c r="DF392" i="11" a="1"/>
  <c r="DF392" i="11"/>
  <c r="AO408" i="11" a="1"/>
  <c r="AO408" i="11"/>
  <c r="AQ408" i="11" a="1"/>
  <c r="AQ408" i="11"/>
  <c r="AR408" i="11" a="1"/>
  <c r="AR408" i="11"/>
  <c r="AP408" i="11" a="1"/>
  <c r="AP408" i="11"/>
  <c r="DW158" i="11" a="1"/>
  <c r="DW158" i="11"/>
  <c r="DX158" i="11" a="1"/>
  <c r="DX158" i="11"/>
  <c r="DY158" i="11" a="1"/>
  <c r="DY158" i="11"/>
  <c r="DU158" i="11" a="1"/>
  <c r="DU158" i="11"/>
  <c r="DV158" i="11" a="1"/>
  <c r="DV158" i="11"/>
  <c r="DZ158" i="11" a="1"/>
  <c r="DZ158" i="11"/>
  <c r="EA158" i="11" a="1"/>
  <c r="EA158" i="11"/>
  <c r="EB158" i="11" a="1"/>
  <c r="EB158" i="11"/>
  <c r="BX32" i="11"/>
  <c r="U56" i="11" a="1"/>
  <c r="U56" i="11"/>
  <c r="AB56" i="11"/>
  <c r="DT294" i="11" a="1"/>
  <c r="DT294" i="11"/>
  <c r="DM294" i="11" a="1"/>
  <c r="DM294" i="11"/>
  <c r="DE294" i="11" a="1"/>
  <c r="DE294" i="11"/>
  <c r="U224" i="11" a="1"/>
  <c r="U224" i="11"/>
  <c r="AB224" i="11"/>
  <c r="F144" i="11" a="1"/>
  <c r="F144" i="11"/>
  <c r="AA144" i="11" a="1"/>
  <c r="AA144" i="11"/>
  <c r="Y145" i="11" a="1"/>
  <c r="Y145" i="11"/>
  <c r="U409" i="11" a="1"/>
  <c r="U409" i="11"/>
  <c r="AB409" i="11"/>
  <c r="DT512" i="11" a="1"/>
  <c r="DT512" i="11"/>
  <c r="DM512" i="11" a="1"/>
  <c r="DM512" i="11"/>
  <c r="DE512" i="11" a="1"/>
  <c r="DE512" i="11"/>
  <c r="DE449" i="11" a="1"/>
  <c r="DE449" i="11"/>
  <c r="DM449" i="11" a="1"/>
  <c r="DM449" i="11"/>
  <c r="DT449" i="11" a="1"/>
  <c r="DT449" i="11"/>
  <c r="CA438" i="11"/>
  <c r="AS157" i="11"/>
  <c r="CF157" i="11"/>
  <c r="CG157" i="11"/>
  <c r="CE157" i="11"/>
  <c r="CC157" i="11"/>
  <c r="CD157" i="11"/>
  <c r="DE375" i="11" a="1"/>
  <c r="DE375" i="11"/>
  <c r="DM375" i="11" a="1"/>
  <c r="DM375" i="11"/>
  <c r="DT375" i="11" a="1"/>
  <c r="DT375" i="11"/>
  <c r="CO22" i="11"/>
  <c r="DQ222" i="11" a="1"/>
  <c r="DQ222" i="11"/>
  <c r="DP222" i="11" a="1"/>
  <c r="DP222" i="11"/>
  <c r="DN222" i="11" a="1"/>
  <c r="DN222" i="11"/>
  <c r="DR222" i="11" a="1"/>
  <c r="DR222" i="11"/>
  <c r="DO222" i="11" a="1"/>
  <c r="DO222" i="11"/>
  <c r="T161" i="11" a="1"/>
  <c r="T161" i="11"/>
  <c r="G161" i="11" a="1"/>
  <c r="G161" i="11"/>
  <c r="H161" i="11" a="1"/>
  <c r="H161" i="11"/>
  <c r="CY16" i="11"/>
  <c r="EB374" i="11" a="1"/>
  <c r="EB374" i="11"/>
  <c r="DZ374" i="11" a="1"/>
  <c r="DZ374" i="11"/>
  <c r="DY374" i="11" a="1"/>
  <c r="DY374" i="11"/>
  <c r="EA374" i="11" a="1"/>
  <c r="EA374" i="11"/>
  <c r="DW374" i="11" a="1"/>
  <c r="DW374" i="11"/>
  <c r="DX374" i="11" a="1"/>
  <c r="DX374" i="11"/>
  <c r="DU374" i="11" a="1"/>
  <c r="DU374" i="11"/>
  <c r="DV374" i="11" a="1"/>
  <c r="DV374" i="11"/>
  <c r="DW292" i="11" a="1"/>
  <c r="DW292" i="11"/>
  <c r="DV292" i="11" a="1"/>
  <c r="DV292" i="11"/>
  <c r="DX292" i="11" a="1"/>
  <c r="DX292" i="11"/>
  <c r="EB292" i="11" a="1"/>
  <c r="EB292" i="11"/>
  <c r="EA292" i="11" a="1"/>
  <c r="EA292" i="11"/>
  <c r="DU292" i="11" a="1"/>
  <c r="DU292" i="11"/>
  <c r="DZ292" i="11" a="1"/>
  <c r="DZ292" i="11"/>
  <c r="DY292" i="11" a="1"/>
  <c r="DY292" i="11"/>
  <c r="DJ448" i="11" a="1"/>
  <c r="DJ448" i="11"/>
  <c r="DH448" i="11" a="1"/>
  <c r="DH448" i="11"/>
  <c r="DI448" i="11" a="1"/>
  <c r="DI448" i="11"/>
  <c r="DK448" i="11" a="1"/>
  <c r="DK448" i="11"/>
  <c r="DF448" i="11" a="1"/>
  <c r="DF448" i="11"/>
  <c r="DG448" i="11" a="1"/>
  <c r="DG448" i="11"/>
  <c r="F377" i="11" a="1"/>
  <c r="F377" i="11"/>
  <c r="AA377" i="11" a="1"/>
  <c r="AA377" i="11"/>
  <c r="Y378" i="11" a="1"/>
  <c r="Y378" i="11"/>
  <c r="CA249" i="11"/>
  <c r="AN511" i="11" a="1"/>
  <c r="AN511" i="11"/>
  <c r="BX250" i="11"/>
  <c r="BW250" i="11"/>
  <c r="BZ250" i="11"/>
  <c r="BV250" i="11"/>
  <c r="BY250" i="11"/>
  <c r="AO32" i="11" a="1"/>
  <c r="AO32" i="11"/>
  <c r="AP512" i="11" a="1"/>
  <c r="AP512" i="11"/>
  <c r="AQ512" i="11" a="1"/>
  <c r="AQ512" i="11"/>
  <c r="AR512" i="11" a="1"/>
  <c r="AR512" i="11"/>
  <c r="AO512" i="11" a="1"/>
  <c r="AO512" i="11"/>
  <c r="CC373" i="11"/>
  <c r="AR55" i="11" a="1"/>
  <c r="AR55" i="11"/>
  <c r="AO55" i="11" a="1"/>
  <c r="AO55" i="11"/>
  <c r="AP55" i="11" a="1"/>
  <c r="AP55" i="11"/>
  <c r="AQ55" i="11" a="1"/>
  <c r="AQ55" i="11"/>
  <c r="BW32" i="11"/>
  <c r="CV14" i="11"/>
  <c r="AQ223" i="11" a="1"/>
  <c r="AQ223" i="11"/>
  <c r="AO223" i="11" a="1"/>
  <c r="AO223" i="11"/>
  <c r="AR223" i="11" a="1"/>
  <c r="AR223" i="11"/>
  <c r="AP223" i="11" a="1"/>
  <c r="AP223" i="11"/>
  <c r="T56" i="11" a="1"/>
  <c r="T56" i="11"/>
  <c r="G56" i="11" a="1"/>
  <c r="G56" i="11"/>
  <c r="H56" i="11" a="1"/>
  <c r="H56" i="11"/>
  <c r="EB204" i="11" a="1"/>
  <c r="EB204" i="11"/>
  <c r="DW204" i="11" a="1"/>
  <c r="DW204" i="11"/>
  <c r="DX204" i="11" a="1"/>
  <c r="DX204" i="11"/>
  <c r="DU204" i="11" a="1"/>
  <c r="DU204" i="11"/>
  <c r="EA204" i="11" a="1"/>
  <c r="EA204" i="11"/>
  <c r="DY204" i="11" a="1"/>
  <c r="DY204" i="11"/>
  <c r="DV204" i="11" a="1"/>
  <c r="DV204" i="11"/>
  <c r="DZ204" i="11" a="1"/>
  <c r="DZ204" i="11"/>
  <c r="DN140" i="11" a="1"/>
  <c r="DN140" i="11"/>
  <c r="DP140" i="11" a="1"/>
  <c r="DP140" i="11"/>
  <c r="DR140" i="11" a="1"/>
  <c r="DR140" i="11"/>
  <c r="DQ140" i="11" a="1"/>
  <c r="DQ140" i="11"/>
  <c r="DO140" i="11" a="1"/>
  <c r="DO140" i="11"/>
  <c r="T142" i="11" a="1"/>
  <c r="T142" i="11"/>
  <c r="G142" i="11" a="1"/>
  <c r="G142" i="11"/>
  <c r="H142" i="11" a="1"/>
  <c r="H142" i="11"/>
  <c r="G409" i="11" a="1"/>
  <c r="G409" i="11"/>
  <c r="T409" i="11" a="1"/>
  <c r="T409" i="11"/>
  <c r="H409" i="11" a="1"/>
  <c r="H409" i="11"/>
  <c r="CE182" i="11"/>
  <c r="DM394" i="11" a="1"/>
  <c r="DM394" i="11"/>
  <c r="DT394" i="11" a="1"/>
  <c r="DT394" i="11"/>
  <c r="DE394" i="11" a="1"/>
  <c r="DE394" i="11"/>
  <c r="AO185" i="11" a="1"/>
  <c r="AO185" i="11"/>
  <c r="AR185" i="11" a="1"/>
  <c r="AR185" i="11"/>
  <c r="AP185" i="11" a="1"/>
  <c r="AP185" i="11"/>
  <c r="AQ185" i="11" a="1"/>
  <c r="AQ185" i="11"/>
  <c r="CC30" i="11"/>
  <c r="AN158" i="11" a="1"/>
  <c r="AN158" i="11"/>
  <c r="BW158" i="11"/>
  <c r="BV158" i="11"/>
  <c r="BX158" i="11"/>
  <c r="BY158" i="11"/>
  <c r="BZ158" i="11"/>
  <c r="BY406" i="11"/>
  <c r="BV406" i="11"/>
  <c r="BW406" i="11"/>
  <c r="BZ406" i="11"/>
  <c r="BX406" i="11"/>
  <c r="ED429" i="11"/>
  <c r="AS152" i="11"/>
  <c r="CE152" i="11"/>
  <c r="CG152" i="11"/>
  <c r="CF152" i="11"/>
  <c r="CD152" i="11"/>
  <c r="CC152" i="11"/>
  <c r="CF182" i="11"/>
  <c r="CE291" i="11"/>
  <c r="DY222" i="11" a="1"/>
  <c r="DY222" i="11"/>
  <c r="EB222" i="11" a="1"/>
  <c r="EB222" i="11"/>
  <c r="DZ222" i="11" a="1"/>
  <c r="DZ222" i="11"/>
  <c r="DV222" i="11" a="1"/>
  <c r="DV222" i="11"/>
  <c r="DW222" i="11" a="1"/>
  <c r="DW222" i="11"/>
  <c r="DX222" i="11" a="1"/>
  <c r="DX222" i="11"/>
  <c r="DU222" i="11" a="1"/>
  <c r="DU222" i="11"/>
  <c r="EA222" i="11" a="1"/>
  <c r="EA222" i="11"/>
  <c r="CZ16" i="11"/>
  <c r="DN374" i="11" a="1"/>
  <c r="DN374" i="11"/>
  <c r="DP374" i="11" a="1"/>
  <c r="DP374" i="11"/>
  <c r="DR374" i="11" a="1"/>
  <c r="DR374" i="11"/>
  <c r="DO374" i="11" a="1"/>
  <c r="DO374" i="11"/>
  <c r="DQ374" i="11" a="1"/>
  <c r="DQ374" i="11"/>
  <c r="DG292" i="11" a="1"/>
  <c r="DG292" i="11"/>
  <c r="DH292" i="11" a="1"/>
  <c r="DH292" i="11"/>
  <c r="DJ292" i="11" a="1"/>
  <c r="DJ292" i="11"/>
  <c r="DK292" i="11" a="1"/>
  <c r="DK292" i="11"/>
  <c r="DI292" i="11" a="1"/>
  <c r="DI292" i="11"/>
  <c r="DF292" i="11" a="1"/>
  <c r="DF292" i="11"/>
  <c r="DV448" i="11" a="1"/>
  <c r="DV448" i="11"/>
  <c r="DX448" i="11" a="1"/>
  <c r="DX448" i="11"/>
  <c r="DY448" i="11" a="1"/>
  <c r="DY448" i="11"/>
  <c r="DZ448" i="11" a="1"/>
  <c r="DZ448" i="11"/>
  <c r="DU448" i="11" a="1"/>
  <c r="DU448" i="11"/>
  <c r="EA448" i="11" a="1"/>
  <c r="EA448" i="11"/>
  <c r="DW448" i="11" a="1"/>
  <c r="DW448" i="11"/>
  <c r="EB448" i="11" a="1"/>
  <c r="EB448" i="11"/>
  <c r="AN210" i="11" a="1"/>
  <c r="AN210" i="11"/>
  <c r="BX210" i="11"/>
  <c r="BW210" i="11"/>
  <c r="BY210" i="11"/>
  <c r="BV210" i="11"/>
  <c r="BZ210" i="11"/>
  <c r="U376" i="11" a="1"/>
  <c r="U376" i="11"/>
  <c r="AB376" i="11"/>
  <c r="AN292" i="11" a="1"/>
  <c r="AN292" i="11"/>
  <c r="BV292" i="11"/>
  <c r="CA292" i="11"/>
  <c r="CZ22" i="11"/>
  <c r="DQ184" i="11" a="1"/>
  <c r="DQ184" i="11"/>
  <c r="DN184" i="11" a="1"/>
  <c r="DN184" i="11"/>
  <c r="DO184" i="11" a="1"/>
  <c r="DO184" i="11"/>
  <c r="DR184" i="11" a="1"/>
  <c r="DR184" i="11"/>
  <c r="DP184" i="11" a="1"/>
  <c r="DP184" i="11"/>
  <c r="DU54" i="11" a="1"/>
  <c r="DU54" i="11"/>
  <c r="DZ54" i="11" a="1"/>
  <c r="DZ54" i="11"/>
  <c r="DV54" i="11" a="1"/>
  <c r="DV54" i="11"/>
  <c r="DX54" i="11" a="1"/>
  <c r="DX54" i="11"/>
  <c r="EB54" i="11" a="1"/>
  <c r="EB54" i="11"/>
  <c r="DW54" i="11" a="1"/>
  <c r="DW54" i="11"/>
  <c r="EA54" i="11" a="1"/>
  <c r="EA54" i="11"/>
  <c r="DY54" i="11" a="1"/>
  <c r="DY54" i="11"/>
  <c r="DR46" i="11" a="1"/>
  <c r="DR46" i="11"/>
  <c r="DO46" i="11" a="1"/>
  <c r="DO46" i="11"/>
  <c r="DN46" i="11" a="1"/>
  <c r="DN46" i="11"/>
  <c r="DP46" i="11" a="1"/>
  <c r="DP46" i="11"/>
  <c r="DQ46" i="11" a="1"/>
  <c r="DQ46" i="11"/>
  <c r="CH445" i="11"/>
  <c r="CH52" i="11"/>
  <c r="ED404" i="11"/>
  <c r="DJ204" i="11" a="1"/>
  <c r="DJ204" i="11"/>
  <c r="DF204" i="11" a="1"/>
  <c r="DF204" i="11"/>
  <c r="DG204" i="11" a="1"/>
  <c r="DG204" i="11"/>
  <c r="DH204" i="11" a="1"/>
  <c r="DH204" i="11"/>
  <c r="DI204" i="11" a="1"/>
  <c r="DI204" i="11"/>
  <c r="DK204" i="11" a="1"/>
  <c r="DK204" i="11"/>
  <c r="DJ140" i="11" a="1"/>
  <c r="DJ140" i="11"/>
  <c r="DH140" i="11" a="1"/>
  <c r="DH140" i="11"/>
  <c r="DI140" i="11" a="1"/>
  <c r="DI140" i="11"/>
  <c r="DK140" i="11" a="1"/>
  <c r="DK140" i="11"/>
  <c r="DF140" i="11" a="1"/>
  <c r="DF140" i="11"/>
  <c r="DG140" i="11" a="1"/>
  <c r="DG140" i="11"/>
  <c r="CA52" i="11"/>
  <c r="AB142" i="11"/>
  <c r="U142" i="11" a="1"/>
  <c r="U142" i="11"/>
  <c r="AS406" i="11"/>
  <c r="ED406" i="11"/>
  <c r="CC406" i="11"/>
  <c r="CF406" i="11"/>
  <c r="CG406" i="11"/>
  <c r="CD406" i="11"/>
  <c r="CE406" i="11"/>
  <c r="AR448" i="11" a="1"/>
  <c r="AR448" i="11"/>
  <c r="CH156" i="11"/>
  <c r="CA157" i="11"/>
  <c r="CH248" i="11"/>
  <c r="DV32" i="11" a="1"/>
  <c r="DV32" i="11"/>
  <c r="EB32" i="11" a="1"/>
  <c r="EB32" i="11"/>
  <c r="DZ32" i="11" a="1"/>
  <c r="DZ32" i="11"/>
  <c r="EA32" i="11" a="1"/>
  <c r="EA32" i="11"/>
  <c r="DW32" i="11" a="1"/>
  <c r="DW32" i="11"/>
  <c r="DU32" i="11" a="1"/>
  <c r="DU32" i="11"/>
  <c r="DY32" i="11" a="1"/>
  <c r="DY32" i="11"/>
  <c r="DX32" i="11" a="1"/>
  <c r="DX32" i="11"/>
  <c r="AA188" i="11" a="1"/>
  <c r="AA188" i="11"/>
  <c r="F188" i="11" a="1"/>
  <c r="F188" i="11"/>
  <c r="Y189" i="11" a="1"/>
  <c r="Y189" i="11"/>
  <c r="CA203" i="11"/>
  <c r="DA16" i="11"/>
  <c r="DJ374" i="11" a="1"/>
  <c r="DJ374" i="11"/>
  <c r="DI374" i="11" a="1"/>
  <c r="DI374" i="11"/>
  <c r="DH374" i="11" a="1"/>
  <c r="DH374" i="11"/>
  <c r="DF374" i="11" a="1"/>
  <c r="DF374" i="11"/>
  <c r="DK374" i="11" a="1"/>
  <c r="DK374" i="11"/>
  <c r="DG374" i="11" a="1"/>
  <c r="DG374" i="11"/>
  <c r="DO292" i="11" a="1"/>
  <c r="DO292" i="11"/>
  <c r="DQ292" i="11" a="1"/>
  <c r="DQ292" i="11"/>
  <c r="DP292" i="11" a="1"/>
  <c r="DP292" i="11"/>
  <c r="DN292" i="11" a="1"/>
  <c r="DN292" i="11"/>
  <c r="DR292" i="11" a="1"/>
  <c r="DR292" i="11"/>
  <c r="EA511" i="11" a="1"/>
  <c r="EA511" i="11"/>
  <c r="DV511" i="11" a="1"/>
  <c r="DV511" i="11"/>
  <c r="DY511" i="11" a="1"/>
  <c r="DY511" i="11"/>
  <c r="DU511" i="11" a="1"/>
  <c r="DU511" i="11"/>
  <c r="DX511" i="11" a="1"/>
  <c r="DX511" i="11"/>
  <c r="DW511" i="11" a="1"/>
  <c r="DW511" i="11"/>
  <c r="DZ511" i="11" a="1"/>
  <c r="DZ511" i="11"/>
  <c r="EB511" i="11" a="1"/>
  <c r="EB511" i="11"/>
  <c r="T376" i="11" a="1"/>
  <c r="T376" i="11"/>
  <c r="G376" i="11" a="1"/>
  <c r="G376" i="11"/>
  <c r="H376" i="11" a="1"/>
  <c r="H376" i="11"/>
  <c r="CY22" i="11"/>
  <c r="CH202" i="11"/>
  <c r="DF184" i="11" a="1"/>
  <c r="DF184" i="11"/>
  <c r="DI184" i="11" a="1"/>
  <c r="DI184" i="11"/>
  <c r="DH184" i="11" a="1"/>
  <c r="DH184" i="11"/>
  <c r="DJ184" i="11" a="1"/>
  <c r="DJ184" i="11"/>
  <c r="DK184" i="11" a="1"/>
  <c r="DK184" i="11"/>
  <c r="DG184" i="11" a="1"/>
  <c r="DG184" i="11"/>
  <c r="DK54" i="11" a="1"/>
  <c r="DK54" i="11"/>
  <c r="DF54" i="11" a="1"/>
  <c r="DF54" i="11"/>
  <c r="DJ54" i="11" a="1"/>
  <c r="DJ54" i="11"/>
  <c r="DI54" i="11" a="1"/>
  <c r="DI54" i="11"/>
  <c r="DH54" i="11" a="1"/>
  <c r="DH54" i="11"/>
  <c r="DG54" i="11" a="1"/>
  <c r="DG54" i="11"/>
  <c r="AS209" i="11"/>
  <c r="CE209" i="11"/>
  <c r="CD209" i="11"/>
  <c r="CF209" i="11"/>
  <c r="CG209" i="11"/>
  <c r="CC209" i="11"/>
  <c r="DI46" i="11" a="1"/>
  <c r="DI46" i="11"/>
  <c r="DH46" i="11" a="1"/>
  <c r="DH46" i="11"/>
  <c r="DG46" i="11" a="1"/>
  <c r="DG46" i="11"/>
  <c r="DF46" i="11" a="1"/>
  <c r="DF46" i="11"/>
  <c r="DJ46" i="11" a="1"/>
  <c r="DJ46" i="11"/>
  <c r="DK46" i="11" a="1"/>
  <c r="DK46" i="11"/>
  <c r="CA220" i="11"/>
  <c r="AS373" i="11"/>
  <c r="ED373" i="11"/>
  <c r="DR152" i="11" a="1"/>
  <c r="DR152" i="11"/>
  <c r="DO152" i="11" a="1"/>
  <c r="DO152" i="11"/>
  <c r="DQ152" i="11" a="1"/>
  <c r="DQ152" i="11"/>
  <c r="DN152" i="11" a="1"/>
  <c r="DN152" i="11"/>
  <c r="DP152" i="11" a="1"/>
  <c r="DP152" i="11"/>
  <c r="DJ210" i="11" a="1"/>
  <c r="DJ210" i="11"/>
  <c r="DH210" i="11" a="1"/>
  <c r="DH210" i="11"/>
  <c r="DI210" i="11" a="1"/>
  <c r="DI210" i="11"/>
  <c r="DK210" i="11" a="1"/>
  <c r="DK210" i="11"/>
  <c r="DF210" i="11" a="1"/>
  <c r="DF210" i="11"/>
  <c r="DG210" i="11" a="1"/>
  <c r="DG210" i="11"/>
  <c r="AR141" i="11" a="1"/>
  <c r="AR141" i="11"/>
  <c r="AO141" i="11" a="1"/>
  <c r="AO141" i="11"/>
  <c r="AQ141" i="11" a="1"/>
  <c r="AQ141" i="11"/>
  <c r="AN141" i="11" a="1"/>
  <c r="AN141" i="11"/>
  <c r="AP141" i="11" a="1"/>
  <c r="AP141" i="11"/>
  <c r="DQ204" i="11" a="1"/>
  <c r="DQ204" i="11"/>
  <c r="DR204" i="11" a="1"/>
  <c r="DR204" i="11"/>
  <c r="DN204" i="11" a="1"/>
  <c r="DN204" i="11"/>
  <c r="DP204" i="11" a="1"/>
  <c r="DP204" i="11"/>
  <c r="DO204" i="11" a="1"/>
  <c r="DO204" i="11"/>
  <c r="DU140" i="11" a="1"/>
  <c r="DU140" i="11"/>
  <c r="EB140" i="11" a="1"/>
  <c r="EB140" i="11"/>
  <c r="DV140" i="11" a="1"/>
  <c r="DV140" i="11"/>
  <c r="EA140" i="11" a="1"/>
  <c r="EA140" i="11"/>
  <c r="DZ140" i="11" a="1"/>
  <c r="DZ140" i="11"/>
  <c r="DY140" i="11" a="1"/>
  <c r="DY140" i="11"/>
  <c r="DW140" i="11" a="1"/>
  <c r="DW140" i="11"/>
  <c r="DX140" i="11" a="1"/>
  <c r="DX140" i="11"/>
  <c r="AN439" i="11" a="1"/>
  <c r="AN439" i="11"/>
  <c r="CO12" i="11"/>
  <c r="AN204" i="11" a="1"/>
  <c r="AN204" i="11"/>
  <c r="BZ204" i="11"/>
  <c r="BW204" i="11"/>
  <c r="BV204" i="11"/>
  <c r="BX204" i="11"/>
  <c r="BY204" i="11"/>
  <c r="AR160" i="11" a="1"/>
  <c r="AR160" i="11"/>
  <c r="AO160" i="11" a="1"/>
  <c r="AO160" i="11"/>
  <c r="AP160" i="11" a="1"/>
  <c r="AP160" i="11"/>
  <c r="AQ160" i="11" a="1"/>
  <c r="AQ160" i="11"/>
  <c r="CG182" i="11"/>
  <c r="DC21" i="11"/>
  <c r="EA406" i="11" a="1"/>
  <c r="EA406" i="11"/>
  <c r="DU406" i="11" a="1"/>
  <c r="DU406" i="11"/>
  <c r="DX406" i="11" a="1"/>
  <c r="DX406" i="11"/>
  <c r="DY406" i="11" a="1"/>
  <c r="DY406" i="11"/>
  <c r="DZ406" i="11" a="1"/>
  <c r="DZ406" i="11"/>
  <c r="DW406" i="11" a="1"/>
  <c r="DW406" i="11"/>
  <c r="EB406" i="11" a="1"/>
  <c r="EB406" i="11"/>
  <c r="DV406" i="11" a="1"/>
  <c r="DV406" i="11"/>
  <c r="CH430" i="11"/>
  <c r="CH29" i="11"/>
  <c r="BX222" i="11"/>
  <c r="BW222" i="11"/>
  <c r="BZ222" i="11"/>
  <c r="BY222" i="11"/>
  <c r="BV222" i="11"/>
  <c r="CO16" i="11"/>
  <c r="DH32" i="11" a="1"/>
  <c r="DH32" i="11"/>
  <c r="DK32" i="11" a="1"/>
  <c r="DK32" i="11"/>
  <c r="DF32" i="11" a="1"/>
  <c r="DF32" i="11"/>
  <c r="DI32" i="11" a="1"/>
  <c r="DI32" i="11"/>
  <c r="DG32" i="11" a="1"/>
  <c r="DG32" i="11"/>
  <c r="DJ32" i="11" a="1"/>
  <c r="DJ32" i="11"/>
  <c r="AS510" i="11"/>
  <c r="AB186" i="11"/>
  <c r="U186" i="11" a="1"/>
  <c r="U186" i="11"/>
  <c r="CZ12" i="11"/>
  <c r="BZ33" i="11"/>
  <c r="BY33" i="11"/>
  <c r="BW33" i="11"/>
  <c r="DB16" i="11"/>
  <c r="DN511" i="11" a="1"/>
  <c r="DN511" i="11"/>
  <c r="DQ511" i="11" a="1"/>
  <c r="DQ511" i="11"/>
  <c r="DP511" i="11" a="1"/>
  <c r="DP511" i="11"/>
  <c r="DR511" i="11" a="1"/>
  <c r="DR511" i="11"/>
  <c r="DO511" i="11" a="1"/>
  <c r="DO511" i="11"/>
  <c r="ED390" i="11"/>
  <c r="DA22" i="11"/>
  <c r="DT440" i="11" a="1"/>
  <c r="DT440" i="11"/>
  <c r="DM440" i="11" a="1"/>
  <c r="DM440" i="11"/>
  <c r="DE440" i="11" a="1"/>
  <c r="DE440" i="11"/>
  <c r="DV184" i="11" a="1"/>
  <c r="DV184" i="11"/>
  <c r="DY184" i="11" a="1"/>
  <c r="DY184" i="11"/>
  <c r="DX184" i="11" a="1"/>
  <c r="DX184" i="11"/>
  <c r="EB184" i="11" a="1"/>
  <c r="EB184" i="11"/>
  <c r="DW184" i="11" a="1"/>
  <c r="DW184" i="11"/>
  <c r="DU184" i="11" a="1"/>
  <c r="DU184" i="11"/>
  <c r="DZ184" i="11" a="1"/>
  <c r="DZ184" i="11"/>
  <c r="EA184" i="11" a="1"/>
  <c r="EA184" i="11"/>
  <c r="DO54" i="11" a="1"/>
  <c r="DO54" i="11"/>
  <c r="DQ54" i="11" a="1"/>
  <c r="DQ54" i="11"/>
  <c r="DP54" i="11" a="1"/>
  <c r="DP54" i="11"/>
  <c r="DN54" i="11" a="1"/>
  <c r="DN54" i="11"/>
  <c r="DR54" i="11" a="1"/>
  <c r="DR54" i="11"/>
  <c r="O95" i="20"/>
  <c r="J96" i="20"/>
  <c r="DY46" i="11" a="1"/>
  <c r="DY46" i="11"/>
  <c r="EA46" i="11" a="1"/>
  <c r="EA46" i="11"/>
  <c r="DW46" i="11" a="1"/>
  <c r="DW46" i="11"/>
  <c r="EB46" i="11" a="1"/>
  <c r="EB46" i="11"/>
  <c r="DX46" i="11" a="1"/>
  <c r="DX46" i="11"/>
  <c r="DU46" i="11" a="1"/>
  <c r="DU46" i="11"/>
  <c r="DV46" i="11" a="1"/>
  <c r="DV46" i="11"/>
  <c r="DZ46" i="11" a="1"/>
  <c r="DZ46" i="11"/>
  <c r="CH391" i="11"/>
  <c r="DR158" i="11" a="1"/>
  <c r="DR158" i="11"/>
  <c r="DO158" i="11" a="1"/>
  <c r="DO158" i="11"/>
  <c r="DN158" i="11" a="1"/>
  <c r="DN158" i="11"/>
  <c r="DP158" i="11" a="1"/>
  <c r="DP158" i="11"/>
  <c r="DQ158" i="11" a="1"/>
  <c r="DQ158" i="11"/>
  <c r="AS250" i="11"/>
  <c r="CE250" i="11"/>
  <c r="CD250" i="11"/>
  <c r="CG250" i="11"/>
  <c r="CF250" i="11"/>
  <c r="CC250" i="11"/>
  <c r="CH208" i="11"/>
  <c r="AN392" i="11" a="1"/>
  <c r="AN392" i="11"/>
  <c r="BV392" i="11"/>
  <c r="BY392" i="11"/>
  <c r="BX392" i="11"/>
  <c r="BZ392" i="11"/>
  <c r="BW392" i="11"/>
  <c r="DR250" i="11" a="1"/>
  <c r="DR250" i="11"/>
  <c r="DQ250" i="11" a="1"/>
  <c r="DQ250" i="11"/>
  <c r="DP250" i="11" a="1"/>
  <c r="DP250" i="11"/>
  <c r="DO250" i="11" a="1"/>
  <c r="DO250" i="11"/>
  <c r="DN250" i="11" a="1"/>
  <c r="DN250" i="11"/>
  <c r="DX152" i="11" a="1"/>
  <c r="DX152" i="11"/>
  <c r="DZ152" i="11" a="1"/>
  <c r="DZ152" i="11"/>
  <c r="DU152" i="11" a="1"/>
  <c r="DU152" i="11"/>
  <c r="DV152" i="11" a="1"/>
  <c r="DV152" i="11"/>
  <c r="EB152" i="11" a="1"/>
  <c r="EB152" i="11"/>
  <c r="EA152" i="11" a="1"/>
  <c r="EA152" i="11"/>
  <c r="DW152" i="11" a="1"/>
  <c r="DW152" i="11"/>
  <c r="DY152" i="11" a="1"/>
  <c r="DY152" i="11"/>
  <c r="CH137" i="11"/>
  <c r="DI250" i="11" a="1"/>
  <c r="DI250" i="11"/>
  <c r="DJ250" i="11" a="1"/>
  <c r="DJ250" i="11"/>
  <c r="DG250" i="11" a="1"/>
  <c r="DG250" i="11"/>
  <c r="DF250" i="11" a="1"/>
  <c r="DF250" i="11"/>
  <c r="DK250" i="11" a="1"/>
  <c r="DK250" i="11"/>
  <c r="DH250" i="11" a="1"/>
  <c r="DH250" i="11"/>
  <c r="DU392" i="11" a="1"/>
  <c r="DU392" i="11"/>
  <c r="DV392" i="11" a="1"/>
  <c r="DV392" i="11"/>
  <c r="DY392" i="11" a="1"/>
  <c r="DY392" i="11"/>
  <c r="DX392" i="11" a="1"/>
  <c r="DX392" i="11"/>
  <c r="DZ392" i="11" a="1"/>
  <c r="DZ392" i="11"/>
  <c r="EA392" i="11" a="1"/>
  <c r="EA392" i="11"/>
  <c r="DW392" i="11" a="1"/>
  <c r="DW392" i="11"/>
  <c r="EB392" i="11" a="1"/>
  <c r="EB392" i="11"/>
  <c r="DH152" i="11" a="1"/>
  <c r="DH152" i="11"/>
  <c r="DG152" i="11" a="1"/>
  <c r="DG152" i="11"/>
  <c r="DK152" i="11" a="1"/>
  <c r="DK152" i="11"/>
  <c r="DF152" i="11" a="1"/>
  <c r="DF152" i="11"/>
  <c r="DJ152" i="11" a="1"/>
  <c r="DJ152" i="11"/>
  <c r="DI152" i="11" a="1"/>
  <c r="DI152" i="11"/>
  <c r="AS30" i="11"/>
  <c r="CD30" i="11"/>
  <c r="CG30" i="11"/>
  <c r="CE30" i="11"/>
  <c r="CF30" i="11"/>
  <c r="DN210" i="11" a="1"/>
  <c r="DN210" i="11"/>
  <c r="DR210" i="11" a="1"/>
  <c r="DR210" i="11"/>
  <c r="DQ210" i="11" a="1"/>
  <c r="DQ210" i="11"/>
  <c r="DO210" i="11" a="1"/>
  <c r="DO210" i="11"/>
  <c r="DP210" i="11" a="1"/>
  <c r="DP210" i="11"/>
  <c r="BY54" i="11"/>
  <c r="BV54" i="11"/>
  <c r="BX54" i="11"/>
  <c r="BW54" i="11"/>
  <c r="BZ54" i="11"/>
  <c r="CA151" i="11"/>
  <c r="AN54" i="11" a="1"/>
  <c r="AN54" i="11"/>
  <c r="DQ406" i="11" a="1"/>
  <c r="DQ406" i="11"/>
  <c r="DR406" i="11" a="1"/>
  <c r="DR406" i="11"/>
  <c r="DN406" i="11" a="1"/>
  <c r="DN406" i="11"/>
  <c r="DP406" i="11" a="1"/>
  <c r="DP406" i="11"/>
  <c r="DO406" i="11" a="1"/>
  <c r="DO406" i="11"/>
  <c r="AP374" i="11" a="1"/>
  <c r="AP374" i="11"/>
  <c r="CG291" i="11"/>
  <c r="CH429" i="11"/>
  <c r="AQ448" i="11" a="1"/>
  <c r="AQ448" i="11"/>
  <c r="AS438" i="11"/>
  <c r="CE438" i="11"/>
  <c r="CG438" i="11"/>
  <c r="CF438" i="11"/>
  <c r="CC438" i="11"/>
  <c r="CD438" i="11"/>
  <c r="DR32" i="11" a="1"/>
  <c r="DR32" i="11"/>
  <c r="DO32" i="11" a="1"/>
  <c r="DO32" i="11"/>
  <c r="DQ32" i="11" a="1"/>
  <c r="DQ32" i="11"/>
  <c r="DN32" i="11" a="1"/>
  <c r="DN32" i="11"/>
  <c r="DP32" i="11" a="1"/>
  <c r="DP32" i="11"/>
  <c r="G186" i="11" a="1"/>
  <c r="G186" i="11"/>
  <c r="T186" i="11" a="1"/>
  <c r="T186" i="11"/>
  <c r="H186" i="11" a="1"/>
  <c r="H186" i="11"/>
  <c r="DA12" i="11"/>
  <c r="AS203" i="11"/>
  <c r="CG203" i="11"/>
  <c r="CD203" i="11"/>
  <c r="CC203" i="11"/>
  <c r="CF203" i="11"/>
  <c r="CE203" i="11"/>
  <c r="CX16" i="11"/>
  <c r="CV16" i="11"/>
  <c r="DJ511" i="11" a="1"/>
  <c r="DJ511" i="11"/>
  <c r="DI511" i="11" a="1"/>
  <c r="DI511" i="11"/>
  <c r="DH511" i="11" a="1"/>
  <c r="DH511" i="11"/>
  <c r="DF511" i="11" a="1"/>
  <c r="DF511" i="11"/>
  <c r="DG511" i="11" a="1"/>
  <c r="DG511" i="11"/>
  <c r="DK511" i="11" a="1"/>
  <c r="DK511" i="11"/>
  <c r="AP440" i="11" a="1"/>
  <c r="AP440" i="11"/>
  <c r="AR440" i="11" a="1"/>
  <c r="AR440" i="11"/>
  <c r="AO440" i="11" a="1"/>
  <c r="AO440" i="11"/>
  <c r="AQ440" i="11" a="1"/>
  <c r="AQ440" i="11"/>
  <c r="F36" i="11" a="1"/>
  <c r="F36" i="11"/>
  <c r="AA36" i="11" a="1"/>
  <c r="AA36" i="11"/>
  <c r="Y37" i="11" a="1"/>
  <c r="Y37" i="11"/>
  <c r="CH372" i="11"/>
  <c r="CV22" i="11"/>
  <c r="AN140" i="11" a="1"/>
  <c r="AN140" i="11"/>
  <c r="BY140" i="11"/>
  <c r="BW140" i="11"/>
  <c r="BV140" i="11"/>
  <c r="BZ140" i="11"/>
  <c r="BX140" i="11"/>
  <c r="CO14" i="11"/>
  <c r="DT223" i="11" a="1"/>
  <c r="DT223" i="11"/>
  <c r="DM223" i="11" a="1"/>
  <c r="DM223" i="11"/>
  <c r="DE223" i="11" a="1"/>
  <c r="DE223" i="11"/>
  <c r="DM252" i="11" a="1"/>
  <c r="DM252" i="11"/>
  <c r="DT252" i="11" a="1"/>
  <c r="DT252" i="11"/>
  <c r="DE252" i="11" a="1"/>
  <c r="DE252" i="11"/>
  <c r="CG373" i="11"/>
  <c r="F254" i="11" a="1"/>
  <c r="F254" i="11"/>
  <c r="AA254" i="11" a="1"/>
  <c r="AA254" i="11"/>
  <c r="Y256" i="11" a="1"/>
  <c r="Y256" i="11"/>
  <c r="EA210" i="11" a="1"/>
  <c r="EA210" i="11"/>
  <c r="EB210" i="11" a="1"/>
  <c r="EB210" i="11"/>
  <c r="DY210" i="11" a="1"/>
  <c r="DY210" i="11"/>
  <c r="DX210" i="11" a="1"/>
  <c r="DX210" i="11"/>
  <c r="DW210" i="11" a="1"/>
  <c r="DW210" i="11"/>
  <c r="DV210" i="11" a="1"/>
  <c r="DV210" i="11"/>
  <c r="DZ210" i="11" a="1"/>
  <c r="DZ210" i="11"/>
  <c r="DU210" i="11" a="1"/>
  <c r="DU210" i="11"/>
  <c r="AS45" i="11"/>
  <c r="CC45" i="11"/>
  <c r="CE45" i="11"/>
  <c r="CD45" i="11"/>
  <c r="CF45" i="11"/>
  <c r="CG45" i="11"/>
  <c r="DZ439" i="11" a="1"/>
  <c r="DZ439" i="11"/>
  <c r="DW439" i="11" a="1"/>
  <c r="DW439" i="11"/>
  <c r="DX439" i="11" a="1"/>
  <c r="DX439" i="11"/>
  <c r="EB439" i="11" a="1"/>
  <c r="EB439" i="11"/>
  <c r="DY439" i="11" a="1"/>
  <c r="DY439" i="11"/>
  <c r="EA439" i="11" a="1"/>
  <c r="EA439" i="11"/>
  <c r="DV439" i="11" a="1"/>
  <c r="DV439" i="11"/>
  <c r="DU439" i="11" a="1"/>
  <c r="DU439" i="11"/>
  <c r="F296" i="11" a="1"/>
  <c r="F296" i="11"/>
  <c r="AA296" i="11" a="1"/>
  <c r="AA296" i="11"/>
  <c r="Y298" i="11" a="1"/>
  <c r="Y298" i="11"/>
  <c r="CH436" i="11"/>
  <c r="DJ406" i="11" a="1"/>
  <c r="DJ406" i="11"/>
  <c r="DI406" i="11" a="1"/>
  <c r="DI406" i="11"/>
  <c r="DK406" i="11" a="1"/>
  <c r="DK406" i="11"/>
  <c r="DH406" i="11" a="1"/>
  <c r="DH406" i="11"/>
  <c r="DF406" i="11" a="1"/>
  <c r="DF406" i="11"/>
  <c r="DG406" i="11" a="1"/>
  <c r="DG406" i="11"/>
  <c r="CX14" i="11"/>
  <c r="AA396" i="11" a="1"/>
  <c r="AA396" i="11"/>
  <c r="F396" i="11" a="1"/>
  <c r="F396" i="11"/>
  <c r="Y398" i="11" a="1"/>
  <c r="Y398" i="11"/>
  <c r="AA514" i="11" a="1"/>
  <c r="AA514" i="11"/>
  <c r="F514" i="11" a="1"/>
  <c r="F514" i="11"/>
  <c r="Y515" i="11" a="1"/>
  <c r="Y515" i="11"/>
  <c r="AN448" i="11" a="1"/>
  <c r="AN448" i="11"/>
  <c r="BX448" i="11"/>
  <c r="BW448" i="11"/>
  <c r="BY448" i="11"/>
  <c r="BZ448" i="11"/>
  <c r="BV448" i="11"/>
  <c r="DC15" i="11"/>
  <c r="U450" i="11" a="1"/>
  <c r="U450" i="11"/>
  <c r="AB450" i="11"/>
  <c r="AO448" i="11" a="1"/>
  <c r="AO448" i="11"/>
  <c r="CY12" i="11"/>
  <c r="AN222" i="11" a="1"/>
  <c r="AN222" i="11"/>
  <c r="CA373" i="11"/>
  <c r="AN375" i="11" a="1"/>
  <c r="AN375" i="11"/>
  <c r="AP375" i="11" a="1"/>
  <c r="AP375" i="11"/>
  <c r="AR375" i="11" a="1"/>
  <c r="AR375" i="11"/>
  <c r="AO375" i="11" a="1"/>
  <c r="AO375" i="11"/>
  <c r="CA391" i="11"/>
  <c r="CD291" i="11"/>
  <c r="T34" i="11" a="1"/>
  <c r="T34" i="11"/>
  <c r="G34" i="11" a="1"/>
  <c r="G34" i="11"/>
  <c r="H34" i="11" a="1"/>
  <c r="H34" i="11"/>
  <c r="DB22" i="11"/>
  <c r="AO252" i="11" a="1"/>
  <c r="AO252" i="11"/>
  <c r="AQ252" i="11" a="1"/>
  <c r="AQ252" i="11"/>
  <c r="AP252" i="11" a="1"/>
  <c r="AP252" i="11"/>
  <c r="AR252" i="11" a="1"/>
  <c r="AR252" i="11"/>
  <c r="AS220" i="11"/>
  <c r="CG220" i="11"/>
  <c r="CC220" i="11"/>
  <c r="CD220" i="11"/>
  <c r="CF220" i="11"/>
  <c r="CE220" i="11"/>
  <c r="CH219" i="11"/>
  <c r="AQ32" i="11" a="1"/>
  <c r="AQ32" i="11"/>
  <c r="CD373" i="11"/>
  <c r="CH151" i="11"/>
  <c r="BX33" i="11"/>
  <c r="CD292" i="11"/>
  <c r="CE292" i="11"/>
  <c r="CG292" i="11"/>
  <c r="DC14" i="11"/>
  <c r="AP33" i="11" a="1"/>
  <c r="AP33" i="11"/>
  <c r="O96" i="20"/>
  <c r="AR33" i="11" a="1"/>
  <c r="AR33" i="11"/>
  <c r="CA222" i="11"/>
  <c r="CH182" i="11"/>
  <c r="AQ33" i="11" a="1"/>
  <c r="AQ33" i="11"/>
  <c r="CF33" i="11"/>
  <c r="DC16" i="11"/>
  <c r="DC22" i="11"/>
  <c r="CA250" i="11"/>
  <c r="CA448" i="11"/>
  <c r="CA439" i="11"/>
  <c r="CC294" i="11"/>
  <c r="CE448" i="11"/>
  <c r="CH203" i="11"/>
  <c r="AQ375" i="11" a="1"/>
  <c r="AQ375" i="11"/>
  <c r="T514" i="11" a="1"/>
  <c r="T514" i="11"/>
  <c r="G514" i="11" a="1"/>
  <c r="G514" i="11"/>
  <c r="H514" i="11" a="1"/>
  <c r="H514" i="11"/>
  <c r="DK252" i="11" a="1"/>
  <c r="DK252" i="11"/>
  <c r="DF252" i="11" a="1"/>
  <c r="DF252" i="11"/>
  <c r="DH252" i="11" a="1"/>
  <c r="DH252" i="11"/>
  <c r="DJ252" i="11" a="1"/>
  <c r="DJ252" i="11"/>
  <c r="DI252" i="11" a="1"/>
  <c r="DI252" i="11"/>
  <c r="DG252" i="11" a="1"/>
  <c r="DG252" i="11"/>
  <c r="AA37" i="11" a="1"/>
  <c r="AA37" i="11"/>
  <c r="F37" i="11" a="1"/>
  <c r="F37" i="11"/>
  <c r="Y38" i="11" a="1"/>
  <c r="Y38" i="11"/>
  <c r="CH250" i="11"/>
  <c r="AN33" i="11" a="1"/>
  <c r="AN33" i="11"/>
  <c r="BV33" i="11"/>
  <c r="AP186" i="11" a="1"/>
  <c r="AP186" i="11"/>
  <c r="AQ186" i="11" a="1"/>
  <c r="AQ186" i="11"/>
  <c r="AN186" i="11" a="1"/>
  <c r="AN186" i="11"/>
  <c r="AO186" i="11" a="1"/>
  <c r="AO186" i="11"/>
  <c r="AR186" i="11" a="1"/>
  <c r="AR186" i="11"/>
  <c r="AN512" i="11" a="1"/>
  <c r="AN512" i="11"/>
  <c r="AS511" i="11"/>
  <c r="CH157" i="11"/>
  <c r="DF449" i="11" a="1"/>
  <c r="DF449" i="11"/>
  <c r="DJ449" i="11" a="1"/>
  <c r="DJ449" i="11"/>
  <c r="DI449" i="11" a="1"/>
  <c r="DI449" i="11"/>
  <c r="DK449" i="11" a="1"/>
  <c r="DK449" i="11"/>
  <c r="DH449" i="11" a="1"/>
  <c r="DH449" i="11"/>
  <c r="DG449" i="11" a="1"/>
  <c r="DG449" i="11"/>
  <c r="AQ224" i="11" a="1"/>
  <c r="AQ224" i="11"/>
  <c r="AO224" i="11" a="1"/>
  <c r="AO224" i="11"/>
  <c r="AR224" i="11" a="1"/>
  <c r="AR224" i="11"/>
  <c r="AN224" i="11" a="1"/>
  <c r="AN224" i="11"/>
  <c r="AP224" i="11" a="1"/>
  <c r="AP224" i="11"/>
  <c r="DN294" i="11" a="1"/>
  <c r="DN294" i="11"/>
  <c r="DQ294" i="11" a="1"/>
  <c r="DQ294" i="11"/>
  <c r="DP294" i="11" a="1"/>
  <c r="DP294" i="11"/>
  <c r="DO294" i="11" a="1"/>
  <c r="DO294" i="11"/>
  <c r="DR294" i="11" a="1"/>
  <c r="DR294" i="11"/>
  <c r="CA374" i="11"/>
  <c r="CA32" i="11"/>
  <c r="AS184" i="11"/>
  <c r="CG184" i="11"/>
  <c r="CF184" i="11"/>
  <c r="CD184" i="11"/>
  <c r="CC184" i="11"/>
  <c r="CE184" i="11"/>
  <c r="CH138" i="11"/>
  <c r="DO185" i="11" a="1"/>
  <c r="DO185" i="11"/>
  <c r="DN185" i="11" a="1"/>
  <c r="DN185" i="11"/>
  <c r="DQ185" i="11" a="1"/>
  <c r="DQ185" i="11"/>
  <c r="DR185" i="11" a="1"/>
  <c r="DR185" i="11"/>
  <c r="DP185" i="11" a="1"/>
  <c r="DP185" i="11"/>
  <c r="BX295" i="11"/>
  <c r="BZ295" i="11"/>
  <c r="BY295" i="11"/>
  <c r="BW295" i="11"/>
  <c r="BW394" i="11"/>
  <c r="BZ394" i="11"/>
  <c r="BV394" i="11"/>
  <c r="BX394" i="11"/>
  <c r="BY394" i="11"/>
  <c r="DG141" i="11" a="1"/>
  <c r="DG141" i="11"/>
  <c r="DH141" i="11" a="1"/>
  <c r="DH141" i="11"/>
  <c r="DK141" i="11" a="1"/>
  <c r="DK141" i="11"/>
  <c r="DI141" i="11" a="1"/>
  <c r="DI141" i="11"/>
  <c r="DF141" i="11" a="1"/>
  <c r="DF141" i="11"/>
  <c r="DJ141" i="11" a="1"/>
  <c r="DJ141" i="11"/>
  <c r="DY440" i="11" a="1"/>
  <c r="DY440" i="11"/>
  <c r="DV440" i="11" a="1"/>
  <c r="DV440" i="11"/>
  <c r="DU440" i="11" a="1"/>
  <c r="DU440" i="11"/>
  <c r="DZ440" i="11" a="1"/>
  <c r="DZ440" i="11"/>
  <c r="DW440" i="11" a="1"/>
  <c r="DW440" i="11"/>
  <c r="EB440" i="11" a="1"/>
  <c r="EB440" i="11"/>
  <c r="DX440" i="11" a="1"/>
  <c r="DX440" i="11"/>
  <c r="EA440" i="11" a="1"/>
  <c r="EA440" i="11"/>
  <c r="AS204" i="11"/>
  <c r="CF204" i="11"/>
  <c r="CC204" i="11"/>
  <c r="CE204" i="11"/>
  <c r="CD204" i="11"/>
  <c r="CG204" i="11"/>
  <c r="AS292" i="11"/>
  <c r="CC292" i="11"/>
  <c r="DE142" i="11" a="1"/>
  <c r="DE142" i="11"/>
  <c r="DM142" i="11" a="1"/>
  <c r="DM142" i="11"/>
  <c r="DT142" i="11" a="1"/>
  <c r="DT142" i="11"/>
  <c r="AN55" i="11" a="1"/>
  <c r="AN55" i="11"/>
  <c r="BY55" i="11"/>
  <c r="BV55" i="11"/>
  <c r="BX55" i="11"/>
  <c r="BZ55" i="11"/>
  <c r="BW55" i="11"/>
  <c r="F378" i="11" a="1"/>
  <c r="F378" i="11"/>
  <c r="AA378" i="11" a="1"/>
  <c r="AA378" i="11"/>
  <c r="Y380" i="11" a="1"/>
  <c r="Y380" i="11"/>
  <c r="DX294" i="11" a="1"/>
  <c r="DX294" i="11"/>
  <c r="EB294" i="11" a="1"/>
  <c r="EB294" i="11"/>
  <c r="DY294" i="11" a="1"/>
  <c r="DY294" i="11"/>
  <c r="EA294" i="11" a="1"/>
  <c r="EA294" i="11"/>
  <c r="DV294" i="11" a="1"/>
  <c r="DV294" i="11"/>
  <c r="DZ294" i="11" a="1"/>
  <c r="DZ294" i="11"/>
  <c r="DW294" i="11" a="1"/>
  <c r="DW294" i="11"/>
  <c r="DU294" i="11" a="1"/>
  <c r="DU294" i="11"/>
  <c r="AN408" i="11" a="1"/>
  <c r="AN408" i="11"/>
  <c r="BY408" i="11"/>
  <c r="BV408" i="11"/>
  <c r="BW408" i="11"/>
  <c r="BZ408" i="11"/>
  <c r="BX408" i="11"/>
  <c r="DT395" i="11" a="1"/>
  <c r="DT395" i="11"/>
  <c r="DE395" i="11" a="1"/>
  <c r="DE395" i="11"/>
  <c r="DM395" i="11" a="1"/>
  <c r="DM395" i="11"/>
  <c r="AS46" i="11"/>
  <c r="CG46" i="11"/>
  <c r="CE46" i="11"/>
  <c r="CC46" i="11"/>
  <c r="CD46" i="11"/>
  <c r="CF46" i="11"/>
  <c r="AS449" i="11"/>
  <c r="ED449" i="11"/>
  <c r="CD449" i="11"/>
  <c r="CC449" i="11"/>
  <c r="CF449" i="11"/>
  <c r="CG449" i="11"/>
  <c r="CE449" i="11"/>
  <c r="CG32" i="11"/>
  <c r="BX34" i="11"/>
  <c r="BY34" i="11"/>
  <c r="BZ34" i="11"/>
  <c r="BW34" i="11"/>
  <c r="DU185" i="11" a="1"/>
  <c r="DU185" i="11"/>
  <c r="DV185" i="11" a="1"/>
  <c r="DV185" i="11"/>
  <c r="EB185" i="11" a="1"/>
  <c r="EB185" i="11"/>
  <c r="DZ185" i="11" a="1"/>
  <c r="DZ185" i="11"/>
  <c r="DY185" i="11" a="1"/>
  <c r="DY185" i="11"/>
  <c r="EA185" i="11" a="1"/>
  <c r="EA185" i="11"/>
  <c r="DX185" i="11" a="1"/>
  <c r="DX185" i="11"/>
  <c r="DW185" i="11" a="1"/>
  <c r="DW185" i="11"/>
  <c r="BW449" i="11"/>
  <c r="BZ449" i="11"/>
  <c r="BV449" i="11"/>
  <c r="BX449" i="11"/>
  <c r="BY449" i="11"/>
  <c r="CE374" i="11"/>
  <c r="AN440" i="11" a="1"/>
  <c r="AN440" i="11"/>
  <c r="BY440" i="11"/>
  <c r="BX440" i="11"/>
  <c r="BW440" i="11"/>
  <c r="BV440" i="11"/>
  <c r="BZ440" i="11"/>
  <c r="CH438" i="11"/>
  <c r="CH45" i="11"/>
  <c r="T36" i="11" a="1"/>
  <c r="T36" i="11"/>
  <c r="G36" i="11" a="1"/>
  <c r="G36" i="11"/>
  <c r="H36" i="11" a="1"/>
  <c r="H36" i="11"/>
  <c r="CH220" i="11"/>
  <c r="AS222" i="11"/>
  <c r="CG222" i="11"/>
  <c r="CE222" i="11"/>
  <c r="CD222" i="11"/>
  <c r="CC222" i="11"/>
  <c r="CF222" i="11"/>
  <c r="G254" i="11" a="1"/>
  <c r="G254" i="11"/>
  <c r="T254" i="11" a="1"/>
  <c r="T254" i="11"/>
  <c r="H254" i="11" a="1"/>
  <c r="H254" i="11"/>
  <c r="DP252" i="11" a="1"/>
  <c r="DP252" i="11"/>
  <c r="DO252" i="11" a="1"/>
  <c r="DO252" i="11"/>
  <c r="DQ252" i="11" a="1"/>
  <c r="DQ252" i="11"/>
  <c r="DN252" i="11" a="1"/>
  <c r="DN252" i="11"/>
  <c r="DR252" i="11" a="1"/>
  <c r="DR252" i="11"/>
  <c r="AB36" i="11"/>
  <c r="U36" i="11" a="1"/>
  <c r="U36" i="11"/>
  <c r="AO33" i="11" a="1"/>
  <c r="AO33" i="11"/>
  <c r="CA54" i="11"/>
  <c r="AN160" i="11" a="1"/>
  <c r="AN160" i="11"/>
  <c r="BV160" i="11"/>
  <c r="BZ160" i="11"/>
  <c r="BY160" i="11"/>
  <c r="BW160" i="11"/>
  <c r="BX160" i="11"/>
  <c r="AS210" i="11"/>
  <c r="CE210" i="11"/>
  <c r="CF210" i="11"/>
  <c r="CC210" i="11"/>
  <c r="CD210" i="11"/>
  <c r="CG210" i="11"/>
  <c r="CA158" i="11"/>
  <c r="DH394" i="11" a="1"/>
  <c r="DH394" i="11"/>
  <c r="DF394" i="11" a="1"/>
  <c r="DF394" i="11"/>
  <c r="DK394" i="11" a="1"/>
  <c r="DK394" i="11"/>
  <c r="DJ394" i="11" a="1"/>
  <c r="DJ394" i="11"/>
  <c r="DI394" i="11" a="1"/>
  <c r="DI394" i="11"/>
  <c r="DG394" i="11" a="1"/>
  <c r="DG394" i="11"/>
  <c r="AN223" i="11" a="1"/>
  <c r="AN223" i="11"/>
  <c r="BY223" i="11"/>
  <c r="BW223" i="11"/>
  <c r="BZ223" i="11"/>
  <c r="BX223" i="11"/>
  <c r="BV223" i="11"/>
  <c r="T377" i="11" a="1"/>
  <c r="T377" i="11"/>
  <c r="G377" i="11" a="1"/>
  <c r="G377" i="11"/>
  <c r="H377" i="11" a="1"/>
  <c r="H377" i="11"/>
  <c r="CH446" i="11"/>
  <c r="CH291" i="11"/>
  <c r="DR160" i="11" a="1"/>
  <c r="DR160" i="11"/>
  <c r="DP160" i="11" a="1"/>
  <c r="DP160" i="11"/>
  <c r="DN160" i="11" a="1"/>
  <c r="DN160" i="11"/>
  <c r="DQ160" i="11" a="1"/>
  <c r="DQ160" i="11"/>
  <c r="DO160" i="11" a="1"/>
  <c r="DO160" i="11"/>
  <c r="F412" i="11" a="1"/>
  <c r="F412" i="11"/>
  <c r="AA412" i="11" a="1"/>
  <c r="AA412" i="11"/>
  <c r="Y413" i="11" a="1"/>
  <c r="Y413" i="11"/>
  <c r="DK408" i="11" a="1"/>
  <c r="DK408" i="11"/>
  <c r="DJ408" i="11" a="1"/>
  <c r="DJ408" i="11"/>
  <c r="DH408" i="11" a="1"/>
  <c r="DH408" i="11"/>
  <c r="DG408" i="11" a="1"/>
  <c r="DG408" i="11"/>
  <c r="DI408" i="11" a="1"/>
  <c r="DI408" i="11"/>
  <c r="DF408" i="11" a="1"/>
  <c r="DF408" i="11"/>
  <c r="DE253" i="11" a="1"/>
  <c r="DE253" i="11"/>
  <c r="DM253" i="11" a="1"/>
  <c r="DM253" i="11"/>
  <c r="DT253" i="11" a="1"/>
  <c r="DT253" i="11"/>
  <c r="BV294" i="11"/>
  <c r="CA294" i="11"/>
  <c r="AS32" i="11"/>
  <c r="CC32" i="11"/>
  <c r="CH249" i="11"/>
  <c r="DJ185" i="11" a="1"/>
  <c r="DJ185" i="11"/>
  <c r="DH185" i="11" a="1"/>
  <c r="DH185" i="11"/>
  <c r="DF185" i="11" a="1"/>
  <c r="DF185" i="11"/>
  <c r="DK185" i="11" a="1"/>
  <c r="DK185" i="11"/>
  <c r="DG185" i="11" a="1"/>
  <c r="DG185" i="11"/>
  <c r="DI185" i="11" a="1"/>
  <c r="DI185" i="11"/>
  <c r="CF374" i="11"/>
  <c r="G396" i="11" a="1"/>
  <c r="G396" i="11"/>
  <c r="T396" i="11" a="1"/>
  <c r="T396" i="11"/>
  <c r="H396" i="11" a="1"/>
  <c r="H396" i="11"/>
  <c r="F298" i="11" a="1"/>
  <c r="F298" i="11"/>
  <c r="AA298" i="11" a="1"/>
  <c r="AA298" i="11"/>
  <c r="Y299" i="11" a="1"/>
  <c r="Y299" i="11"/>
  <c r="DR223" i="11" a="1"/>
  <c r="DR223" i="11"/>
  <c r="DN223" i="11" a="1"/>
  <c r="DN223" i="11"/>
  <c r="DO223" i="11" a="1"/>
  <c r="DO223" i="11"/>
  <c r="DQ223" i="11" a="1"/>
  <c r="DQ223" i="11"/>
  <c r="DP223" i="11" a="1"/>
  <c r="DP223" i="11"/>
  <c r="AN252" i="11" a="1"/>
  <c r="AN252" i="11"/>
  <c r="BW252" i="11"/>
  <c r="BX252" i="11"/>
  <c r="BZ252" i="11"/>
  <c r="BV252" i="11"/>
  <c r="BY252" i="11"/>
  <c r="AB514" i="11"/>
  <c r="U514" i="11" a="1"/>
  <c r="U514" i="11"/>
  <c r="AS394" i="11"/>
  <c r="CC394" i="11"/>
  <c r="CG394" i="11"/>
  <c r="CF394" i="11"/>
  <c r="CD394" i="11"/>
  <c r="CE394" i="11"/>
  <c r="AA256" i="11" a="1"/>
  <c r="AA256" i="11"/>
  <c r="F256" i="11" a="1"/>
  <c r="F256" i="11"/>
  <c r="Y257" i="11" a="1"/>
  <c r="Y257" i="11"/>
  <c r="DY252" i="11" a="1"/>
  <c r="DY252" i="11"/>
  <c r="EA252" i="11" a="1"/>
  <c r="EA252" i="11"/>
  <c r="DV252" i="11" a="1"/>
  <c r="DV252" i="11"/>
  <c r="EB252" i="11" a="1"/>
  <c r="EB252" i="11"/>
  <c r="DW252" i="11" a="1"/>
  <c r="DW252" i="11"/>
  <c r="DX252" i="11" a="1"/>
  <c r="DX252" i="11"/>
  <c r="DZ252" i="11" a="1"/>
  <c r="DZ252" i="11"/>
  <c r="DU252" i="11" a="1"/>
  <c r="DU252" i="11"/>
  <c r="DT186" i="11" a="1"/>
  <c r="DT186" i="11"/>
  <c r="DE186" i="11" a="1"/>
  <c r="DE186" i="11"/>
  <c r="DM186" i="11" a="1"/>
  <c r="DM186" i="11"/>
  <c r="AA398" i="11" a="1"/>
  <c r="AA398" i="11"/>
  <c r="F398" i="11" a="1"/>
  <c r="F398" i="11"/>
  <c r="Y399" i="11" a="1"/>
  <c r="Y399" i="11"/>
  <c r="U254" i="11" a="1"/>
  <c r="U254" i="11"/>
  <c r="AB254" i="11"/>
  <c r="AS140" i="11"/>
  <c r="CG140" i="11"/>
  <c r="CE140" i="11"/>
  <c r="CC140" i="11"/>
  <c r="CD140" i="11"/>
  <c r="CF140" i="11"/>
  <c r="ED438" i="11"/>
  <c r="CA392" i="11"/>
  <c r="DK440" i="11" a="1"/>
  <c r="DK440" i="11"/>
  <c r="DF440" i="11" a="1"/>
  <c r="DF440" i="11"/>
  <c r="DG440" i="11" a="1"/>
  <c r="DG440" i="11"/>
  <c r="DI440" i="11" a="1"/>
  <c r="DI440" i="11"/>
  <c r="DH440" i="11" a="1"/>
  <c r="DH440" i="11"/>
  <c r="DJ440" i="11" a="1"/>
  <c r="DJ440" i="11"/>
  <c r="DM376" i="11" a="1"/>
  <c r="DM376" i="11"/>
  <c r="DE376" i="11" a="1"/>
  <c r="DE376" i="11"/>
  <c r="DT376" i="11" a="1"/>
  <c r="DT376" i="11"/>
  <c r="CH406" i="11"/>
  <c r="AO376" i="11" a="1"/>
  <c r="AO376" i="11"/>
  <c r="AP376" i="11" a="1"/>
  <c r="AP376" i="11"/>
  <c r="AQ376" i="11" a="1"/>
  <c r="AQ376" i="11"/>
  <c r="AR376" i="11" a="1"/>
  <c r="AR376" i="11"/>
  <c r="CH30" i="11"/>
  <c r="EB394" i="11" a="1"/>
  <c r="EB394" i="11"/>
  <c r="EA394" i="11" a="1"/>
  <c r="EA394" i="11"/>
  <c r="DW394" i="11" a="1"/>
  <c r="DW394" i="11"/>
  <c r="DY394" i="11" a="1"/>
  <c r="DY394" i="11"/>
  <c r="DZ394" i="11" a="1"/>
  <c r="DZ394" i="11"/>
  <c r="DU394" i="11" a="1"/>
  <c r="DU394" i="11"/>
  <c r="DV394" i="11" a="1"/>
  <c r="DV394" i="11"/>
  <c r="DX394" i="11" a="1"/>
  <c r="DX394" i="11"/>
  <c r="AB377" i="11"/>
  <c r="U377" i="11" a="1"/>
  <c r="U377" i="11"/>
  <c r="DF512" i="11" a="1"/>
  <c r="DF512" i="11"/>
  <c r="DK512" i="11" a="1"/>
  <c r="DK512" i="11"/>
  <c r="DG512" i="11" a="1"/>
  <c r="DG512" i="11"/>
  <c r="DH512" i="11" a="1"/>
  <c r="DH512" i="11"/>
  <c r="DJ512" i="11" a="1"/>
  <c r="DJ512" i="11"/>
  <c r="DI512" i="11" a="1"/>
  <c r="DI512" i="11"/>
  <c r="AO409" i="11" a="1"/>
  <c r="AO409" i="11"/>
  <c r="AP409" i="11" a="1"/>
  <c r="AP409" i="11"/>
  <c r="AR409" i="11" a="1"/>
  <c r="AR409" i="11"/>
  <c r="AQ409" i="11" a="1"/>
  <c r="AQ409" i="11"/>
  <c r="AO56" i="11" a="1"/>
  <c r="AO56" i="11"/>
  <c r="AN56" i="11" a="1"/>
  <c r="AN56" i="11"/>
  <c r="AP56" i="11" a="1"/>
  <c r="AP56" i="11"/>
  <c r="AQ56" i="11" a="1"/>
  <c r="AQ56" i="11"/>
  <c r="AR56" i="11" a="1"/>
  <c r="AR56" i="11"/>
  <c r="DU55" i="11" a="1"/>
  <c r="DU55" i="11"/>
  <c r="EB55" i="11" a="1"/>
  <c r="EB55" i="11"/>
  <c r="DX55" i="11" a="1"/>
  <c r="DX55" i="11"/>
  <c r="DY55" i="11" a="1"/>
  <c r="DY55" i="11"/>
  <c r="EA55" i="11" a="1"/>
  <c r="EA55" i="11"/>
  <c r="DZ55" i="11" a="1"/>
  <c r="DZ55" i="11"/>
  <c r="DV55" i="11" a="1"/>
  <c r="DV55" i="11"/>
  <c r="DW55" i="11" a="1"/>
  <c r="DW55" i="11"/>
  <c r="DK160" i="11" a="1"/>
  <c r="DK160" i="11"/>
  <c r="DF160" i="11" a="1"/>
  <c r="DF160" i="11"/>
  <c r="DH160" i="11" a="1"/>
  <c r="DH160" i="11"/>
  <c r="DI160" i="11" a="1"/>
  <c r="DI160" i="11"/>
  <c r="DG160" i="11" a="1"/>
  <c r="DG160" i="11"/>
  <c r="DJ160" i="11" a="1"/>
  <c r="DJ160" i="11"/>
  <c r="T410" i="11" a="1"/>
  <c r="T410" i="11"/>
  <c r="G410" i="11" a="1"/>
  <c r="G410" i="11"/>
  <c r="H410" i="11" a="1"/>
  <c r="H410" i="11"/>
  <c r="EA408" i="11" a="1"/>
  <c r="EA408" i="11"/>
  <c r="DV408" i="11" a="1"/>
  <c r="DV408" i="11"/>
  <c r="DU408" i="11" a="1"/>
  <c r="DU408" i="11"/>
  <c r="DX408" i="11" a="1"/>
  <c r="DX408" i="11"/>
  <c r="DW408" i="11" a="1"/>
  <c r="DW408" i="11"/>
  <c r="DY408" i="11" a="1"/>
  <c r="DY408" i="11"/>
  <c r="DZ408" i="11" a="1"/>
  <c r="DZ408" i="11"/>
  <c r="EB408" i="11" a="1"/>
  <c r="EB408" i="11"/>
  <c r="F164" i="11" a="1"/>
  <c r="F164" i="11"/>
  <c r="AA164" i="11" a="1"/>
  <c r="AA164" i="11"/>
  <c r="Y165" i="11" a="1"/>
  <c r="Y165" i="11"/>
  <c r="DE450" i="11" a="1"/>
  <c r="DE450" i="11"/>
  <c r="DT450" i="11" a="1"/>
  <c r="DT450" i="11"/>
  <c r="DM450" i="11" a="1"/>
  <c r="DM450" i="11"/>
  <c r="T296" i="11" a="1"/>
  <c r="T296" i="11"/>
  <c r="G296" i="11" a="1"/>
  <c r="G296" i="11"/>
  <c r="H296" i="11" a="1"/>
  <c r="H296" i="11"/>
  <c r="AS448" i="11"/>
  <c r="ED448" i="11"/>
  <c r="CG448" i="11"/>
  <c r="CF448" i="11"/>
  <c r="CC448" i="11"/>
  <c r="CD448" i="11"/>
  <c r="AB396" i="11"/>
  <c r="U396" i="11" a="1"/>
  <c r="U396" i="11"/>
  <c r="DH223" i="11" a="1"/>
  <c r="DH223" i="11"/>
  <c r="DG223" i="11" a="1"/>
  <c r="DG223" i="11"/>
  <c r="DF223" i="11" a="1"/>
  <c r="DF223" i="11"/>
  <c r="DJ223" i="11" a="1"/>
  <c r="DJ223" i="11"/>
  <c r="DK223" i="11" a="1"/>
  <c r="DK223" i="11"/>
  <c r="DI223" i="11" a="1"/>
  <c r="DI223" i="11"/>
  <c r="AS54" i="11"/>
  <c r="CE54" i="11"/>
  <c r="CF54" i="11"/>
  <c r="CG54" i="11"/>
  <c r="CD54" i="11"/>
  <c r="CC54" i="11"/>
  <c r="DN440" i="11" a="1"/>
  <c r="DN440" i="11"/>
  <c r="DO440" i="11" a="1"/>
  <c r="DO440" i="11"/>
  <c r="DP440" i="11" a="1"/>
  <c r="DP440" i="11"/>
  <c r="DR440" i="11" a="1"/>
  <c r="DR440" i="11"/>
  <c r="DQ440" i="11" a="1"/>
  <c r="DQ440" i="11"/>
  <c r="AS439" i="11"/>
  <c r="ED439" i="11"/>
  <c r="CF439" i="11"/>
  <c r="CC439" i="11"/>
  <c r="CE439" i="11"/>
  <c r="CG439" i="11"/>
  <c r="CD439" i="11"/>
  <c r="F189" i="11" a="1"/>
  <c r="F189" i="11"/>
  <c r="AA189" i="11" a="1"/>
  <c r="AA189" i="11"/>
  <c r="Y190" i="11" a="1"/>
  <c r="Y190" i="11"/>
  <c r="CA406" i="11"/>
  <c r="DO394" i="11" a="1"/>
  <c r="DO394" i="11"/>
  <c r="DP394" i="11" a="1"/>
  <c r="DP394" i="11"/>
  <c r="DN394" i="11" a="1"/>
  <c r="DN394" i="11"/>
  <c r="DR394" i="11" a="1"/>
  <c r="DR394" i="11"/>
  <c r="DQ394" i="11" a="1"/>
  <c r="DQ394" i="11"/>
  <c r="CH373" i="11"/>
  <c r="CD32" i="11"/>
  <c r="DV375" i="11" a="1"/>
  <c r="DV375" i="11"/>
  <c r="DW375" i="11" a="1"/>
  <c r="DW375" i="11"/>
  <c r="EB375" i="11" a="1"/>
  <c r="EB375" i="11"/>
  <c r="EA375" i="11" a="1"/>
  <c r="EA375" i="11"/>
  <c r="DX375" i="11" a="1"/>
  <c r="DX375" i="11"/>
  <c r="DU375" i="11" a="1"/>
  <c r="DU375" i="11"/>
  <c r="DY375" i="11" a="1"/>
  <c r="DY375" i="11"/>
  <c r="DZ375" i="11" a="1"/>
  <c r="DZ375" i="11"/>
  <c r="DQ512" i="11" a="1"/>
  <c r="DQ512" i="11"/>
  <c r="DN512" i="11" a="1"/>
  <c r="DN512" i="11"/>
  <c r="DO512" i="11" a="1"/>
  <c r="DO512" i="11"/>
  <c r="DP512" i="11" a="1"/>
  <c r="DP512" i="11"/>
  <c r="DR512" i="11" a="1"/>
  <c r="DR512" i="11"/>
  <c r="AA145" i="11" a="1"/>
  <c r="AA145" i="11"/>
  <c r="F145" i="11" a="1"/>
  <c r="F145" i="11"/>
  <c r="Y146" i="11" a="1"/>
  <c r="Y146" i="11"/>
  <c r="DN55" i="11" a="1"/>
  <c r="DN55" i="11"/>
  <c r="DP55" i="11" a="1"/>
  <c r="DP55" i="11"/>
  <c r="DR55" i="11" a="1"/>
  <c r="DR55" i="11"/>
  <c r="DQ55" i="11" a="1"/>
  <c r="DQ55" i="11"/>
  <c r="DO55" i="11" a="1"/>
  <c r="DO55" i="11"/>
  <c r="AO161" i="11" a="1"/>
  <c r="AO161" i="11"/>
  <c r="AP161" i="11" a="1"/>
  <c r="AP161" i="11"/>
  <c r="AR161" i="11" a="1"/>
  <c r="AR161" i="11"/>
  <c r="AQ161" i="11" a="1"/>
  <c r="AQ161" i="11"/>
  <c r="DX160" i="11" a="1"/>
  <c r="DX160" i="11"/>
  <c r="DW160" i="11" a="1"/>
  <c r="DW160" i="11"/>
  <c r="DU160" i="11" a="1"/>
  <c r="DU160" i="11"/>
  <c r="EB160" i="11" a="1"/>
  <c r="EB160" i="11"/>
  <c r="DV160" i="11" a="1"/>
  <c r="DV160" i="11"/>
  <c r="DY160" i="11" a="1"/>
  <c r="DY160" i="11"/>
  <c r="DZ160" i="11" a="1"/>
  <c r="DZ160" i="11"/>
  <c r="EA160" i="11" a="1"/>
  <c r="EA160" i="11"/>
  <c r="AB410" i="11"/>
  <c r="U410" i="11" a="1"/>
  <c r="U410" i="11"/>
  <c r="DN408" i="11" a="1"/>
  <c r="DN408" i="11"/>
  <c r="DQ408" i="11" a="1"/>
  <c r="DQ408" i="11"/>
  <c r="DR408" i="11" a="1"/>
  <c r="DR408" i="11"/>
  <c r="DP408" i="11" a="1"/>
  <c r="DP408" i="11"/>
  <c r="DO408" i="11" a="1"/>
  <c r="DO408" i="11"/>
  <c r="CA184" i="11"/>
  <c r="AB162" i="11"/>
  <c r="U162" i="11" a="1"/>
  <c r="U162" i="11"/>
  <c r="CG374" i="11"/>
  <c r="AP294" i="11" a="1"/>
  <c r="AP294" i="11"/>
  <c r="CA204" i="11"/>
  <c r="U188" i="11" a="1"/>
  <c r="U188" i="11"/>
  <c r="AB188" i="11"/>
  <c r="CA210" i="11"/>
  <c r="AS158" i="11"/>
  <c r="CC158" i="11"/>
  <c r="CE158" i="11"/>
  <c r="CF158" i="11"/>
  <c r="CG158" i="11"/>
  <c r="CD158" i="11"/>
  <c r="DT56" i="11" a="1"/>
  <c r="DT56" i="11"/>
  <c r="DE56" i="11" a="1"/>
  <c r="DE56" i="11"/>
  <c r="DM56" i="11" a="1"/>
  <c r="DM56" i="11"/>
  <c r="DQ375" i="11" a="1"/>
  <c r="DQ375" i="11"/>
  <c r="DN375" i="11" a="1"/>
  <c r="DN375" i="11"/>
  <c r="DO375" i="11" a="1"/>
  <c r="DO375" i="11"/>
  <c r="DP375" i="11" a="1"/>
  <c r="DP375" i="11"/>
  <c r="DR375" i="11" a="1"/>
  <c r="DR375" i="11"/>
  <c r="DZ512" i="11" a="1"/>
  <c r="DZ512" i="11"/>
  <c r="DY512" i="11" a="1"/>
  <c r="DY512" i="11"/>
  <c r="EB512" i="11" a="1"/>
  <c r="EB512" i="11"/>
  <c r="EA512" i="11" a="1"/>
  <c r="EA512" i="11"/>
  <c r="DV512" i="11" a="1"/>
  <c r="DV512" i="11"/>
  <c r="DW512" i="11" a="1"/>
  <c r="DW512" i="11"/>
  <c r="DX512" i="11" a="1"/>
  <c r="DX512" i="11"/>
  <c r="DU512" i="11" a="1"/>
  <c r="DU512" i="11"/>
  <c r="G144" i="11" a="1"/>
  <c r="G144" i="11"/>
  <c r="T144" i="11" a="1"/>
  <c r="T144" i="11"/>
  <c r="H144" i="11" a="1"/>
  <c r="H144" i="11"/>
  <c r="ED446" i="11"/>
  <c r="DI55" i="11" a="1"/>
  <c r="DI55" i="11"/>
  <c r="DJ55" i="11" a="1"/>
  <c r="DJ55" i="11"/>
  <c r="DH55" i="11" a="1"/>
  <c r="DH55" i="11"/>
  <c r="DG55" i="11" a="1"/>
  <c r="DG55" i="11"/>
  <c r="DF55" i="11" a="1"/>
  <c r="DF55" i="11"/>
  <c r="DK55" i="11" a="1"/>
  <c r="DK55" i="11"/>
  <c r="DU33" i="11" a="1"/>
  <c r="DU33" i="11"/>
  <c r="DV33" i="11" a="1"/>
  <c r="DV33" i="11"/>
  <c r="EB33" i="11" a="1"/>
  <c r="EB33" i="11"/>
  <c r="EA33" i="11" a="1"/>
  <c r="EA33" i="11"/>
  <c r="DY33" i="11" a="1"/>
  <c r="DY33" i="11"/>
  <c r="DX33" i="11" a="1"/>
  <c r="DX33" i="11"/>
  <c r="DW33" i="11" a="1"/>
  <c r="DW33" i="11"/>
  <c r="DZ33" i="11" a="1"/>
  <c r="DZ33" i="11"/>
  <c r="DT513" i="11" a="1"/>
  <c r="DT513" i="11"/>
  <c r="DE513" i="11" a="1"/>
  <c r="DE513" i="11"/>
  <c r="DM513" i="11" a="1"/>
  <c r="DM513" i="11"/>
  <c r="F59" i="11" a="1"/>
  <c r="F59" i="11"/>
  <c r="AA59" i="11" a="1"/>
  <c r="AA59" i="11"/>
  <c r="Y60" i="11" a="1"/>
  <c r="Y60" i="11"/>
  <c r="T162" i="11" a="1"/>
  <c r="T162" i="11"/>
  <c r="G162" i="11" a="1"/>
  <c r="G162" i="11"/>
  <c r="H162" i="11" a="1"/>
  <c r="H162" i="11"/>
  <c r="AQ253" i="11" a="1"/>
  <c r="AQ253" i="11"/>
  <c r="AP253" i="11" a="1"/>
  <c r="AP253" i="11"/>
  <c r="AO253" i="11" a="1"/>
  <c r="AO253" i="11"/>
  <c r="AR253" i="11" a="1"/>
  <c r="AR253" i="11"/>
  <c r="CH405" i="11"/>
  <c r="AR294" i="11" a="1"/>
  <c r="AR294" i="11"/>
  <c r="T188" i="11" a="1"/>
  <c r="T188" i="11"/>
  <c r="G188" i="11" a="1"/>
  <c r="G188" i="11"/>
  <c r="H188" i="11" a="1"/>
  <c r="H188" i="11"/>
  <c r="AO142" i="11" a="1"/>
  <c r="AO142" i="11"/>
  <c r="AQ142" i="11" a="1"/>
  <c r="AQ142" i="11"/>
  <c r="AP142" i="11" a="1"/>
  <c r="AP142" i="11"/>
  <c r="AR142" i="11" a="1"/>
  <c r="AR142" i="11"/>
  <c r="CH152" i="11"/>
  <c r="DT161" i="11" a="1"/>
  <c r="DT161" i="11"/>
  <c r="DE161" i="11" a="1"/>
  <c r="DE161" i="11"/>
  <c r="DM161" i="11" a="1"/>
  <c r="DM161" i="11"/>
  <c r="DK375" i="11" a="1"/>
  <c r="DK375" i="11"/>
  <c r="DF375" i="11" a="1"/>
  <c r="DF375" i="11"/>
  <c r="DI375" i="11" a="1"/>
  <c r="DI375" i="11"/>
  <c r="DH375" i="11" a="1"/>
  <c r="DH375" i="11"/>
  <c r="DG375" i="11" a="1"/>
  <c r="DG375" i="11"/>
  <c r="DJ375" i="11" a="1"/>
  <c r="DJ375" i="11"/>
  <c r="EA449" i="11" a="1"/>
  <c r="EA449" i="11"/>
  <c r="DZ449" i="11" a="1"/>
  <c r="DZ449" i="11"/>
  <c r="DY449" i="11" a="1"/>
  <c r="DY449" i="11"/>
  <c r="DV449" i="11" a="1"/>
  <c r="DV449" i="11"/>
  <c r="DU449" i="11" a="1"/>
  <c r="DU449" i="11"/>
  <c r="DW449" i="11" a="1"/>
  <c r="DW449" i="11"/>
  <c r="EB449" i="11" a="1"/>
  <c r="EB449" i="11"/>
  <c r="DX449" i="11" a="1"/>
  <c r="DX449" i="11"/>
  <c r="AB144" i="11"/>
  <c r="U144" i="11" a="1"/>
  <c r="U144" i="11"/>
  <c r="CA152" i="11"/>
  <c r="DP33" i="11" a="1"/>
  <c r="DP33" i="11"/>
  <c r="DR33" i="11" a="1"/>
  <c r="DR33" i="11"/>
  <c r="DO33" i="11" a="1"/>
  <c r="DO33" i="11"/>
  <c r="DN33" i="11" a="1"/>
  <c r="DN33" i="11"/>
  <c r="DQ33" i="11" a="1"/>
  <c r="DQ33" i="11"/>
  <c r="AB58" i="11"/>
  <c r="U58" i="11" a="1"/>
  <c r="U58" i="11"/>
  <c r="DC12" i="11"/>
  <c r="CC374" i="11"/>
  <c r="AS374" i="11"/>
  <c r="ED374" i="11"/>
  <c r="AO294" i="11" a="1"/>
  <c r="AO294" i="11"/>
  <c r="DY141" i="11" a="1"/>
  <c r="DY141" i="11"/>
  <c r="EB141" i="11" a="1"/>
  <c r="EB141" i="11"/>
  <c r="DV141" i="11" a="1"/>
  <c r="DV141" i="11"/>
  <c r="DZ141" i="11" a="1"/>
  <c r="DZ141" i="11"/>
  <c r="EA141" i="11" a="1"/>
  <c r="EA141" i="11"/>
  <c r="DX141" i="11" a="1"/>
  <c r="DX141" i="11"/>
  <c r="DU141" i="11" a="1"/>
  <c r="DU141" i="11"/>
  <c r="DW141" i="11" a="1"/>
  <c r="DW141" i="11"/>
  <c r="AS141" i="11"/>
  <c r="CF141" i="11"/>
  <c r="CE141" i="11"/>
  <c r="CG141" i="11"/>
  <c r="CC141" i="11"/>
  <c r="CD141" i="11"/>
  <c r="AS392" i="11"/>
  <c r="CG392" i="11"/>
  <c r="CE392" i="11"/>
  <c r="CC392" i="11"/>
  <c r="CF392" i="11"/>
  <c r="CD392" i="11"/>
  <c r="CF32" i="11"/>
  <c r="F515" i="11" a="1"/>
  <c r="F515" i="11"/>
  <c r="AA515" i="11" a="1"/>
  <c r="AA515" i="11"/>
  <c r="Y516" i="11" a="1"/>
  <c r="Y516" i="11"/>
  <c r="DZ223" i="11" a="1"/>
  <c r="DZ223" i="11"/>
  <c r="EA223" i="11" a="1"/>
  <c r="EA223" i="11"/>
  <c r="DU223" i="11" a="1"/>
  <c r="DU223" i="11"/>
  <c r="DY223" i="11" a="1"/>
  <c r="DY223" i="11"/>
  <c r="DW223" i="11" a="1"/>
  <c r="DW223" i="11"/>
  <c r="EB223" i="11" a="1"/>
  <c r="EB223" i="11"/>
  <c r="DV223" i="11" a="1"/>
  <c r="DV223" i="11"/>
  <c r="DX223" i="11" a="1"/>
  <c r="DX223" i="11"/>
  <c r="CH209" i="11"/>
  <c r="DT34" i="11" a="1"/>
  <c r="DT34" i="11"/>
  <c r="DE34" i="11" a="1"/>
  <c r="DE34" i="11"/>
  <c r="DM34" i="11" a="1"/>
  <c r="DM34" i="11"/>
  <c r="BW375" i="11"/>
  <c r="BY375" i="11"/>
  <c r="BZ375" i="11"/>
  <c r="BV375" i="11"/>
  <c r="BX375" i="11"/>
  <c r="AQ450" i="11" a="1"/>
  <c r="AQ450" i="11"/>
  <c r="AB296" i="11"/>
  <c r="U296" i="11" a="1"/>
  <c r="U296" i="11"/>
  <c r="CA140" i="11"/>
  <c r="BX141" i="11"/>
  <c r="BV141" i="11"/>
  <c r="BZ141" i="11"/>
  <c r="BW141" i="11"/>
  <c r="BY141" i="11"/>
  <c r="AN185" i="11" a="1"/>
  <c r="AN185" i="11"/>
  <c r="BX185" i="11"/>
  <c r="BY185" i="11"/>
  <c r="BZ185" i="11"/>
  <c r="BW185" i="11"/>
  <c r="BV185" i="11"/>
  <c r="DE409" i="11" a="1"/>
  <c r="DE409" i="11"/>
  <c r="DT409" i="11" a="1"/>
  <c r="DT409" i="11"/>
  <c r="DM409" i="11" a="1"/>
  <c r="DM409" i="11"/>
  <c r="DQ449" i="11" a="1"/>
  <c r="DQ449" i="11"/>
  <c r="DN449" i="11" a="1"/>
  <c r="DN449" i="11"/>
  <c r="DR449" i="11" a="1"/>
  <c r="DR449" i="11"/>
  <c r="DO449" i="11" a="1"/>
  <c r="DO449" i="11"/>
  <c r="DP449" i="11" a="1"/>
  <c r="DP449" i="11"/>
  <c r="DH294" i="11" a="1"/>
  <c r="DH294" i="11"/>
  <c r="DI294" i="11" a="1"/>
  <c r="DI294" i="11"/>
  <c r="DK294" i="11" a="1"/>
  <c r="DK294" i="11"/>
  <c r="DG294" i="11" a="1"/>
  <c r="DG294" i="11"/>
  <c r="DF294" i="11" a="1"/>
  <c r="DF294" i="11"/>
  <c r="DJ294" i="11" a="1"/>
  <c r="DJ294" i="11"/>
  <c r="DJ33" i="11" a="1"/>
  <c r="DJ33" i="11"/>
  <c r="DK33" i="11" a="1"/>
  <c r="DK33" i="11"/>
  <c r="DH33" i="11" a="1"/>
  <c r="DH33" i="11"/>
  <c r="DI33" i="11" a="1"/>
  <c r="DI33" i="11"/>
  <c r="DG33" i="11" a="1"/>
  <c r="DG33" i="11"/>
  <c r="DF33" i="11" a="1"/>
  <c r="DF33" i="11"/>
  <c r="CA46" i="11"/>
  <c r="DM295" i="11" a="1"/>
  <c r="DM295" i="11"/>
  <c r="DE295" i="11" a="1"/>
  <c r="DE295" i="11"/>
  <c r="DT295" i="11" a="1"/>
  <c r="DT295" i="11"/>
  <c r="DE224" i="11" a="1"/>
  <c r="DE224" i="11"/>
  <c r="DM224" i="11" a="1"/>
  <c r="DM224" i="11"/>
  <c r="DT224" i="11" a="1"/>
  <c r="DT224" i="11"/>
  <c r="G58" i="11" a="1"/>
  <c r="G58" i="11"/>
  <c r="T58" i="11" a="1"/>
  <c r="T58" i="11"/>
  <c r="H58" i="11" a="1"/>
  <c r="H58" i="11"/>
  <c r="AO513" i="11" a="1"/>
  <c r="AO513" i="11"/>
  <c r="AQ513" i="11" a="1"/>
  <c r="AQ513" i="11"/>
  <c r="AR513" i="11" a="1"/>
  <c r="AR513" i="11"/>
  <c r="AP513" i="11" a="1"/>
  <c r="AP513" i="11"/>
  <c r="AR395" i="11" a="1"/>
  <c r="AR395" i="11"/>
  <c r="AO395" i="11" a="1"/>
  <c r="AO395" i="11"/>
  <c r="AQ395" i="11" a="1"/>
  <c r="AQ395" i="11"/>
  <c r="AP395" i="11" a="1"/>
  <c r="AP395" i="11"/>
  <c r="CD374" i="11"/>
  <c r="AQ294" i="11" a="1"/>
  <c r="AQ294" i="11"/>
  <c r="DN141" i="11" a="1"/>
  <c r="DN141" i="11"/>
  <c r="DP141" i="11" a="1"/>
  <c r="DP141" i="11"/>
  <c r="DR141" i="11" a="1"/>
  <c r="DR141" i="11"/>
  <c r="DQ141" i="11" a="1"/>
  <c r="DQ141" i="11"/>
  <c r="DO141" i="11" a="1"/>
  <c r="DO141" i="11"/>
  <c r="CG33" i="11"/>
  <c r="CG375" i="11"/>
  <c r="CE33" i="11"/>
  <c r="AO295" i="11" a="1"/>
  <c r="AO295" i="11"/>
  <c r="CD295" i="11"/>
  <c r="AR34" i="11" a="1"/>
  <c r="AR34" i="11"/>
  <c r="AP295" i="11" a="1"/>
  <c r="AP295" i="11"/>
  <c r="CE295" i="11"/>
  <c r="AR295" i="11" a="1"/>
  <c r="AR295" i="11"/>
  <c r="CG295" i="11"/>
  <c r="AQ295" i="11" a="1"/>
  <c r="AQ295" i="11"/>
  <c r="CF295" i="11"/>
  <c r="AO34" i="11" a="1"/>
  <c r="AO34" i="11"/>
  <c r="CA185" i="11"/>
  <c r="AQ34" i="11" a="1"/>
  <c r="AQ34" i="11"/>
  <c r="AS294" i="11"/>
  <c r="AP34" i="11" a="1"/>
  <c r="AP34" i="11"/>
  <c r="CA440" i="11"/>
  <c r="CA375" i="11"/>
  <c r="CA408" i="11"/>
  <c r="CA223" i="11"/>
  <c r="CA160" i="11"/>
  <c r="AS56" i="11"/>
  <c r="CC56" i="11"/>
  <c r="CE56" i="11"/>
  <c r="CF56" i="11"/>
  <c r="CD56" i="11"/>
  <c r="CG56" i="11"/>
  <c r="DF409" i="11" a="1"/>
  <c r="DF409" i="11"/>
  <c r="DJ409" i="11" a="1"/>
  <c r="DJ409" i="11"/>
  <c r="DG409" i="11" a="1"/>
  <c r="DG409" i="11"/>
  <c r="DI409" i="11" a="1"/>
  <c r="DI409" i="11"/>
  <c r="DH409" i="11" a="1"/>
  <c r="DH409" i="11"/>
  <c r="DK409" i="11" a="1"/>
  <c r="DK409" i="11"/>
  <c r="DQ295" i="11" a="1"/>
  <c r="DQ295" i="11"/>
  <c r="DN295" i="11" a="1"/>
  <c r="DN295" i="11"/>
  <c r="DO295" i="11" a="1"/>
  <c r="DO295" i="11"/>
  <c r="DP295" i="11" a="1"/>
  <c r="DP295" i="11"/>
  <c r="DR295" i="11" a="1"/>
  <c r="DR295" i="11"/>
  <c r="AS224" i="11"/>
  <c r="CF224" i="11"/>
  <c r="CD224" i="11"/>
  <c r="CG224" i="11"/>
  <c r="CC224" i="11"/>
  <c r="CE224" i="11"/>
  <c r="DX161" i="11" a="1"/>
  <c r="DX161" i="11"/>
  <c r="DU161" i="11" a="1"/>
  <c r="DU161" i="11"/>
  <c r="DV161" i="11" a="1"/>
  <c r="DV161" i="11"/>
  <c r="DZ161" i="11" a="1"/>
  <c r="DZ161" i="11"/>
  <c r="DW161" i="11" a="1"/>
  <c r="DW161" i="11"/>
  <c r="DY161" i="11" a="1"/>
  <c r="DY161" i="11"/>
  <c r="EB161" i="11" a="1"/>
  <c r="EB161" i="11"/>
  <c r="EA161" i="11" a="1"/>
  <c r="EA161" i="11"/>
  <c r="DM188" i="11" a="1"/>
  <c r="DM188" i="11"/>
  <c r="DE188" i="11" a="1"/>
  <c r="DE188" i="11"/>
  <c r="DT188" i="11" a="1"/>
  <c r="DT188" i="11"/>
  <c r="U59" i="11" a="1"/>
  <c r="U59" i="11"/>
  <c r="AB59" i="11"/>
  <c r="DE144" i="11" a="1"/>
  <c r="DE144" i="11"/>
  <c r="DT144" i="11" a="1"/>
  <c r="DT144" i="11"/>
  <c r="DM144" i="11" a="1"/>
  <c r="DM144" i="11"/>
  <c r="DR56" i="11" a="1"/>
  <c r="DR56" i="11"/>
  <c r="DN56" i="11" a="1"/>
  <c r="DN56" i="11"/>
  <c r="DP56" i="11" a="1"/>
  <c r="DP56" i="11"/>
  <c r="DO56" i="11" a="1"/>
  <c r="DO56" i="11"/>
  <c r="DQ56" i="11" a="1"/>
  <c r="DQ56" i="11"/>
  <c r="CH158" i="11"/>
  <c r="AB145" i="11"/>
  <c r="U145" i="11" a="1"/>
  <c r="U145" i="11"/>
  <c r="CH448" i="11"/>
  <c r="AB164" i="11"/>
  <c r="U164" i="11" a="1"/>
  <c r="U164" i="11"/>
  <c r="ED394" i="11"/>
  <c r="DR253" i="11" a="1"/>
  <c r="DR253" i="11"/>
  <c r="DN253" i="11" a="1"/>
  <c r="DN253" i="11"/>
  <c r="DP253" i="11" a="1"/>
  <c r="DP253" i="11"/>
  <c r="DO253" i="11" a="1"/>
  <c r="DO253" i="11"/>
  <c r="DQ253" i="11" a="1"/>
  <c r="DQ253" i="11"/>
  <c r="AS440" i="11"/>
  <c r="ED440" i="11"/>
  <c r="CF440" i="11"/>
  <c r="CC440" i="11"/>
  <c r="CE440" i="11"/>
  <c r="CD440" i="11"/>
  <c r="CG440" i="11"/>
  <c r="AN34" i="11" a="1"/>
  <c r="AN34" i="11"/>
  <c r="BV34" i="11"/>
  <c r="CA34" i="11"/>
  <c r="U378" i="11" a="1"/>
  <c r="U378" i="11"/>
  <c r="AB378" i="11"/>
  <c r="CH292" i="11"/>
  <c r="CA394" i="11"/>
  <c r="CC375" i="11"/>
  <c r="DE58" i="11" a="1"/>
  <c r="DE58" i="11"/>
  <c r="DT58" i="11" a="1"/>
  <c r="DT58" i="11"/>
  <c r="DM58" i="11" a="1"/>
  <c r="DM58" i="11"/>
  <c r="BY296" i="11"/>
  <c r="AN296" i="11" a="1"/>
  <c r="AN296" i="11"/>
  <c r="BX296" i="11"/>
  <c r="BW296" i="11"/>
  <c r="BZ296" i="11"/>
  <c r="F516" i="11" a="1"/>
  <c r="F516" i="11"/>
  <c r="AA516" i="11" a="1"/>
  <c r="AA516" i="11"/>
  <c r="Y517" i="11" a="1"/>
  <c r="Y517" i="11"/>
  <c r="DF56" i="11" a="1"/>
  <c r="DF56" i="11"/>
  <c r="DK56" i="11" a="1"/>
  <c r="DK56" i="11"/>
  <c r="DJ56" i="11" a="1"/>
  <c r="DJ56" i="11"/>
  <c r="DH56" i="11" a="1"/>
  <c r="DH56" i="11"/>
  <c r="DG56" i="11" a="1"/>
  <c r="DG56" i="11"/>
  <c r="DI56" i="11" a="1"/>
  <c r="DI56" i="11"/>
  <c r="T145" i="11" a="1"/>
  <c r="T145" i="11"/>
  <c r="G145" i="11" a="1"/>
  <c r="G145" i="11"/>
  <c r="H145" i="11" a="1"/>
  <c r="H145" i="11"/>
  <c r="AN409" i="11" a="1"/>
  <c r="AN409" i="11"/>
  <c r="BZ409" i="11"/>
  <c r="BX409" i="11"/>
  <c r="BW409" i="11"/>
  <c r="BY409" i="11"/>
  <c r="BV409" i="11"/>
  <c r="AO254" i="11" a="1"/>
  <c r="AO254" i="11"/>
  <c r="AR254" i="11" a="1"/>
  <c r="AR254" i="11"/>
  <c r="AQ254" i="11" a="1"/>
  <c r="AQ254" i="11"/>
  <c r="AN254" i="11" a="1"/>
  <c r="AN254" i="11"/>
  <c r="AP254" i="11" a="1"/>
  <c r="AP254" i="11"/>
  <c r="CA252" i="11"/>
  <c r="CH32" i="11"/>
  <c r="DF253" i="11" a="1"/>
  <c r="DF253" i="11"/>
  <c r="DK253" i="11" a="1"/>
  <c r="DK253" i="11"/>
  <c r="DJ253" i="11" a="1"/>
  <c r="DJ253" i="11"/>
  <c r="DH253" i="11" a="1"/>
  <c r="DH253" i="11"/>
  <c r="DI253" i="11" a="1"/>
  <c r="DI253" i="11"/>
  <c r="DG253" i="11" a="1"/>
  <c r="DG253" i="11"/>
  <c r="DE377" i="11" a="1"/>
  <c r="DE377" i="11"/>
  <c r="DT377" i="11" a="1"/>
  <c r="DT377" i="11"/>
  <c r="DM377" i="11" a="1"/>
  <c r="DM377" i="11"/>
  <c r="AS160" i="11"/>
  <c r="CD160" i="11"/>
  <c r="CC160" i="11"/>
  <c r="CF160" i="11"/>
  <c r="CG160" i="11"/>
  <c r="CE160" i="11"/>
  <c r="CH204" i="11"/>
  <c r="BY186" i="11"/>
  <c r="BZ186" i="11"/>
  <c r="BV186" i="11"/>
  <c r="BX186" i="11"/>
  <c r="BW186" i="11"/>
  <c r="F38" i="11" a="1"/>
  <c r="F38" i="11"/>
  <c r="AA38" i="11" a="1"/>
  <c r="AA38" i="11"/>
  <c r="CF294" i="11"/>
  <c r="CA141" i="11"/>
  <c r="G515" i="11" a="1"/>
  <c r="G515" i="11"/>
  <c r="T515" i="11" a="1"/>
  <c r="T515" i="11"/>
  <c r="H515" i="11" a="1"/>
  <c r="H515" i="11"/>
  <c r="ED392" i="11"/>
  <c r="CH374" i="11"/>
  <c r="AN253" i="11" a="1"/>
  <c r="AN253" i="11"/>
  <c r="BY253" i="11"/>
  <c r="BV253" i="11"/>
  <c r="BZ253" i="11"/>
  <c r="BX253" i="11"/>
  <c r="BW253" i="11"/>
  <c r="DN513" i="11" a="1"/>
  <c r="DN513" i="11"/>
  <c r="DQ513" i="11" a="1"/>
  <c r="DQ513" i="11"/>
  <c r="DO513" i="11" a="1"/>
  <c r="DO513" i="11"/>
  <c r="DP513" i="11" a="1"/>
  <c r="DP513" i="11"/>
  <c r="DR513" i="11" a="1"/>
  <c r="DR513" i="11"/>
  <c r="DZ56" i="11" a="1"/>
  <c r="DZ56" i="11"/>
  <c r="DY56" i="11" a="1"/>
  <c r="DY56" i="11"/>
  <c r="DV56" i="11" a="1"/>
  <c r="DV56" i="11"/>
  <c r="EB56" i="11" a="1"/>
  <c r="EB56" i="11"/>
  <c r="DW56" i="11" a="1"/>
  <c r="DW56" i="11"/>
  <c r="EA56" i="11" a="1"/>
  <c r="EA56" i="11"/>
  <c r="DX56" i="11" a="1"/>
  <c r="DX56" i="11"/>
  <c r="DU56" i="11" a="1"/>
  <c r="DU56" i="11"/>
  <c r="CE294" i="11"/>
  <c r="AQ162" i="11" a="1"/>
  <c r="AQ162" i="11"/>
  <c r="AO162" i="11" a="1"/>
  <c r="AO162" i="11"/>
  <c r="AR162" i="11" a="1"/>
  <c r="AR162" i="11"/>
  <c r="AP162" i="11" a="1"/>
  <c r="AP162" i="11"/>
  <c r="DM296" i="11" a="1"/>
  <c r="DM296" i="11"/>
  <c r="DE296" i="11" a="1"/>
  <c r="DE296" i="11"/>
  <c r="DT296" i="11" a="1"/>
  <c r="DT296" i="11"/>
  <c r="AN376" i="11" a="1"/>
  <c r="AN376" i="11"/>
  <c r="BX376" i="11"/>
  <c r="BZ376" i="11"/>
  <c r="BV376" i="11"/>
  <c r="BY376" i="11"/>
  <c r="BW376" i="11"/>
  <c r="CH140" i="11"/>
  <c r="F257" i="11" a="1"/>
  <c r="F257" i="11"/>
  <c r="AA257" i="11" a="1"/>
  <c r="AA257" i="11"/>
  <c r="Y258" i="11" a="1"/>
  <c r="Y258" i="11"/>
  <c r="DM396" i="11" a="1"/>
  <c r="DM396" i="11"/>
  <c r="DE396" i="11" a="1"/>
  <c r="DE396" i="11"/>
  <c r="DT396" i="11" a="1"/>
  <c r="DT396" i="11"/>
  <c r="AA413" i="11" a="1"/>
  <c r="AA413" i="11"/>
  <c r="F413" i="11" a="1"/>
  <c r="F413" i="11"/>
  <c r="Y414" i="11" a="1"/>
  <c r="Y414" i="11"/>
  <c r="AS55" i="11"/>
  <c r="CG55" i="11"/>
  <c r="CF55" i="11"/>
  <c r="CE55" i="11"/>
  <c r="CD55" i="11"/>
  <c r="CC55" i="11"/>
  <c r="AB37" i="11"/>
  <c r="U37" i="11" a="1"/>
  <c r="U37" i="11"/>
  <c r="CE375" i="11"/>
  <c r="EB295" i="11" a="1"/>
  <c r="EB295" i="11"/>
  <c r="DV295" i="11" a="1"/>
  <c r="DV295" i="11"/>
  <c r="DY295" i="11" a="1"/>
  <c r="DY295" i="11"/>
  <c r="DX295" i="11" a="1"/>
  <c r="DX295" i="11"/>
  <c r="DZ295" i="11" a="1"/>
  <c r="DZ295" i="11"/>
  <c r="EA295" i="11" a="1"/>
  <c r="EA295" i="11"/>
  <c r="DU295" i="11" a="1"/>
  <c r="DU295" i="11"/>
  <c r="DW295" i="11" a="1"/>
  <c r="DW295" i="11"/>
  <c r="DY224" i="11" a="1"/>
  <c r="DY224" i="11"/>
  <c r="DW224" i="11" a="1"/>
  <c r="DW224" i="11"/>
  <c r="DZ224" i="11" a="1"/>
  <c r="DZ224" i="11"/>
  <c r="DU224" i="11" a="1"/>
  <c r="DU224" i="11"/>
  <c r="EB224" i="11" a="1"/>
  <c r="EB224" i="11"/>
  <c r="DV224" i="11" a="1"/>
  <c r="DV224" i="11"/>
  <c r="EA224" i="11" a="1"/>
  <c r="EA224" i="11"/>
  <c r="DX224" i="11" a="1"/>
  <c r="DX224" i="11"/>
  <c r="U515" i="11" a="1"/>
  <c r="U515" i="11"/>
  <c r="AB515" i="11"/>
  <c r="AN513" i="11" a="1"/>
  <c r="AN513" i="11"/>
  <c r="AN142" i="11" a="1"/>
  <c r="AN142" i="11"/>
  <c r="BX142" i="11"/>
  <c r="BY142" i="11"/>
  <c r="BW142" i="11"/>
  <c r="BV142" i="11"/>
  <c r="BZ142" i="11"/>
  <c r="DE162" i="11" a="1"/>
  <c r="DE162" i="11"/>
  <c r="DT162" i="11" a="1"/>
  <c r="DT162" i="11"/>
  <c r="DM162" i="11" a="1"/>
  <c r="DM162" i="11"/>
  <c r="DJ513" i="11" a="1"/>
  <c r="DJ513" i="11"/>
  <c r="DI513" i="11" a="1"/>
  <c r="DI513" i="11"/>
  <c r="DG513" i="11" a="1"/>
  <c r="DG513" i="11"/>
  <c r="DF513" i="11" a="1"/>
  <c r="DF513" i="11"/>
  <c r="DK513" i="11" a="1"/>
  <c r="DK513" i="11"/>
  <c r="DH513" i="11" a="1"/>
  <c r="DH513" i="11"/>
  <c r="DN450" i="11" a="1"/>
  <c r="DN450" i="11"/>
  <c r="DP450" i="11" a="1"/>
  <c r="DP450" i="11"/>
  <c r="DO450" i="11" a="1"/>
  <c r="DO450" i="11"/>
  <c r="DQ450" i="11" a="1"/>
  <c r="DQ450" i="11"/>
  <c r="DR450" i="11" a="1"/>
  <c r="DR450" i="11"/>
  <c r="F399" i="11" a="1"/>
  <c r="F399" i="11"/>
  <c r="AA399" i="11" a="1"/>
  <c r="AA399" i="11"/>
  <c r="Y400" i="11" a="1"/>
  <c r="Y400" i="11"/>
  <c r="U256" i="11" a="1"/>
  <c r="U256" i="11"/>
  <c r="AB256" i="11"/>
  <c r="T412" i="11" a="1"/>
  <c r="T412" i="11"/>
  <c r="G412" i="11" a="1"/>
  <c r="G412" i="11"/>
  <c r="H412" i="11" a="1"/>
  <c r="H412" i="11"/>
  <c r="CH222" i="11"/>
  <c r="DE36" i="11" a="1"/>
  <c r="DE36" i="11"/>
  <c r="DM36" i="11" a="1"/>
  <c r="DM36" i="11"/>
  <c r="DT36" i="11" a="1"/>
  <c r="DT36" i="11"/>
  <c r="DO395" i="11" a="1"/>
  <c r="DO395" i="11"/>
  <c r="DN395" i="11" a="1"/>
  <c r="DN395" i="11"/>
  <c r="DR395" i="11" a="1"/>
  <c r="DR395" i="11"/>
  <c r="DP395" i="11" a="1"/>
  <c r="DP395" i="11"/>
  <c r="DQ395" i="11" a="1"/>
  <c r="DQ395" i="11"/>
  <c r="AS186" i="11"/>
  <c r="CC186" i="11"/>
  <c r="CE186" i="11"/>
  <c r="CF186" i="11"/>
  <c r="CD186" i="11"/>
  <c r="CG186" i="11"/>
  <c r="BX224" i="11"/>
  <c r="BZ224" i="11"/>
  <c r="BV224" i="11"/>
  <c r="BW224" i="11"/>
  <c r="BY224" i="11"/>
  <c r="G37" i="11" a="1"/>
  <c r="G37" i="11"/>
  <c r="T37" i="11" a="1"/>
  <c r="T37" i="11"/>
  <c r="H37" i="11" a="1"/>
  <c r="H37" i="11"/>
  <c r="DT514" i="11" a="1"/>
  <c r="DT514" i="11"/>
  <c r="DM514" i="11" a="1"/>
  <c r="DM514" i="11"/>
  <c r="DE514" i="11" a="1"/>
  <c r="DE514" i="11"/>
  <c r="CD375" i="11"/>
  <c r="AN395" i="11" a="1"/>
  <c r="AN395" i="11"/>
  <c r="BX395" i="11"/>
  <c r="BW395" i="11"/>
  <c r="BY395" i="11"/>
  <c r="BV395" i="11"/>
  <c r="BZ395" i="11"/>
  <c r="DP224" i="11" a="1"/>
  <c r="DP224" i="11"/>
  <c r="DN224" i="11" a="1"/>
  <c r="DN224" i="11"/>
  <c r="DQ224" i="11" a="1"/>
  <c r="DQ224" i="11"/>
  <c r="DO224" i="11" a="1"/>
  <c r="DO224" i="11"/>
  <c r="DR224" i="11" a="1"/>
  <c r="DR224" i="11"/>
  <c r="DR409" i="11" a="1"/>
  <c r="DR409" i="11"/>
  <c r="DO409" i="11" a="1"/>
  <c r="DO409" i="11"/>
  <c r="DP409" i="11" a="1"/>
  <c r="DP409" i="11"/>
  <c r="DN409" i="11" a="1"/>
  <c r="DN409" i="11"/>
  <c r="DQ409" i="11" a="1"/>
  <c r="DQ409" i="11"/>
  <c r="AP450" i="11" a="1"/>
  <c r="AP450" i="11"/>
  <c r="CH392" i="11"/>
  <c r="AP58" i="11" a="1"/>
  <c r="AP58" i="11"/>
  <c r="AR58" i="11" a="1"/>
  <c r="AR58" i="11"/>
  <c r="AQ58" i="11" a="1"/>
  <c r="AQ58" i="11"/>
  <c r="AO58" i="11" a="1"/>
  <c r="AO58" i="11"/>
  <c r="DZ513" i="11" a="1"/>
  <c r="DZ513" i="11"/>
  <c r="EB513" i="11" a="1"/>
  <c r="EB513" i="11"/>
  <c r="EA513" i="11" a="1"/>
  <c r="EA513" i="11"/>
  <c r="DV513" i="11" a="1"/>
  <c r="DV513" i="11"/>
  <c r="DY513" i="11" a="1"/>
  <c r="DY513" i="11"/>
  <c r="DW513" i="11" a="1"/>
  <c r="DW513" i="11"/>
  <c r="DX513" i="11" a="1"/>
  <c r="DX513" i="11"/>
  <c r="DU513" i="11" a="1"/>
  <c r="DU513" i="11"/>
  <c r="F190" i="11" a="1"/>
  <c r="F190" i="11"/>
  <c r="AA190" i="11" a="1"/>
  <c r="AA190" i="11"/>
  <c r="CH54" i="11"/>
  <c r="DY450" i="11" a="1"/>
  <c r="DY450" i="11"/>
  <c r="EA450" i="11" a="1"/>
  <c r="EA450" i="11"/>
  <c r="EB450" i="11" a="1"/>
  <c r="EB450" i="11"/>
  <c r="DV450" i="11" a="1"/>
  <c r="DV450" i="11"/>
  <c r="DU450" i="11" a="1"/>
  <c r="DU450" i="11"/>
  <c r="DW450" i="11" a="1"/>
  <c r="DW450" i="11"/>
  <c r="DZ450" i="11" a="1"/>
  <c r="DZ450" i="11"/>
  <c r="DX450" i="11" a="1"/>
  <c r="DX450" i="11"/>
  <c r="U398" i="11" a="1"/>
  <c r="U398" i="11"/>
  <c r="AB398" i="11"/>
  <c r="DR186" i="11" a="1"/>
  <c r="DR186" i="11"/>
  <c r="DO186" i="11" a="1"/>
  <c r="DO186" i="11"/>
  <c r="DN186" i="11" a="1"/>
  <c r="DN186" i="11"/>
  <c r="DQ186" i="11" a="1"/>
  <c r="DQ186" i="11"/>
  <c r="DP186" i="11" a="1"/>
  <c r="DP186" i="11"/>
  <c r="T256" i="11" a="1"/>
  <c r="T256" i="11"/>
  <c r="G256" i="11" a="1"/>
  <c r="G256" i="11"/>
  <c r="H256" i="11" a="1"/>
  <c r="H256" i="11"/>
  <c r="AB412" i="11"/>
  <c r="U412" i="11" a="1"/>
  <c r="U412" i="11"/>
  <c r="CH46" i="11"/>
  <c r="DH395" i="11" a="1"/>
  <c r="DH395" i="11"/>
  <c r="DI395" i="11" a="1"/>
  <c r="DI395" i="11"/>
  <c r="DF395" i="11" a="1"/>
  <c r="DF395" i="11"/>
  <c r="DK395" i="11" a="1"/>
  <c r="DK395" i="11"/>
  <c r="DJ395" i="11" a="1"/>
  <c r="DJ395" i="11"/>
  <c r="DG395" i="11" a="1"/>
  <c r="DG395" i="11"/>
  <c r="AS408" i="11"/>
  <c r="ED408" i="11"/>
  <c r="CC408" i="11"/>
  <c r="CG408" i="11"/>
  <c r="CD408" i="11"/>
  <c r="CE408" i="11"/>
  <c r="CF408" i="11"/>
  <c r="AS512" i="11"/>
  <c r="DK224" i="11" a="1"/>
  <c r="DK224" i="11"/>
  <c r="DH224" i="11" a="1"/>
  <c r="DH224" i="11"/>
  <c r="DJ224" i="11" a="1"/>
  <c r="DJ224" i="11"/>
  <c r="DF224" i="11" a="1"/>
  <c r="DF224" i="11"/>
  <c r="DI224" i="11" a="1"/>
  <c r="DI224" i="11"/>
  <c r="DG224" i="11" a="1"/>
  <c r="DG224" i="11"/>
  <c r="DY409" i="11" a="1"/>
  <c r="DY409" i="11"/>
  <c r="DU409" i="11" a="1"/>
  <c r="DU409" i="11"/>
  <c r="DV409" i="11" a="1"/>
  <c r="DV409" i="11"/>
  <c r="DW409" i="11" a="1"/>
  <c r="DW409" i="11"/>
  <c r="DZ409" i="11" a="1"/>
  <c r="DZ409" i="11"/>
  <c r="EA409" i="11" a="1"/>
  <c r="EA409" i="11"/>
  <c r="DX409" i="11" a="1"/>
  <c r="DX409" i="11"/>
  <c r="EB409" i="11" a="1"/>
  <c r="EB409" i="11"/>
  <c r="AS185" i="11"/>
  <c r="CF185" i="11"/>
  <c r="CE185" i="11"/>
  <c r="CC185" i="11"/>
  <c r="CD185" i="11"/>
  <c r="CG185" i="11"/>
  <c r="DQ34" i="11" a="1"/>
  <c r="DQ34" i="11"/>
  <c r="DO34" i="11" a="1"/>
  <c r="DO34" i="11"/>
  <c r="DR34" i="11" a="1"/>
  <c r="DR34" i="11"/>
  <c r="DN34" i="11" a="1"/>
  <c r="DN34" i="11"/>
  <c r="DP34" i="11" a="1"/>
  <c r="DP34" i="11"/>
  <c r="CH141" i="11"/>
  <c r="G189" i="11" a="1"/>
  <c r="G189" i="11"/>
  <c r="T189" i="11" a="1"/>
  <c r="T189" i="11"/>
  <c r="H189" i="11" a="1"/>
  <c r="H189" i="11"/>
  <c r="AR450" i="11" a="1"/>
  <c r="AR450" i="11"/>
  <c r="DK450" i="11" a="1"/>
  <c r="DK450" i="11"/>
  <c r="DG450" i="11" a="1"/>
  <c r="DG450" i="11"/>
  <c r="DH450" i="11" a="1"/>
  <c r="DH450" i="11"/>
  <c r="DI450" i="11" a="1"/>
  <c r="DI450" i="11"/>
  <c r="DJ450" i="11" a="1"/>
  <c r="DJ450" i="11"/>
  <c r="DF450" i="11" a="1"/>
  <c r="DF450" i="11"/>
  <c r="DM410" i="11" a="1"/>
  <c r="DM410" i="11"/>
  <c r="DT410" i="11" a="1"/>
  <c r="DT410" i="11"/>
  <c r="DE410" i="11" a="1"/>
  <c r="DE410" i="11"/>
  <c r="DX376" i="11" a="1"/>
  <c r="DX376" i="11"/>
  <c r="EA376" i="11" a="1"/>
  <c r="EA376" i="11"/>
  <c r="DW376" i="11" a="1"/>
  <c r="DW376" i="11"/>
  <c r="DU376" i="11" a="1"/>
  <c r="DU376" i="11"/>
  <c r="EB376" i="11" a="1"/>
  <c r="EB376" i="11"/>
  <c r="DZ376" i="11" a="1"/>
  <c r="DZ376" i="11"/>
  <c r="DV376" i="11" a="1"/>
  <c r="DV376" i="11"/>
  <c r="DY376" i="11" a="1"/>
  <c r="DY376" i="11"/>
  <c r="G398" i="11" a="1"/>
  <c r="G398" i="11"/>
  <c r="T398" i="11" a="1"/>
  <c r="T398" i="11"/>
  <c r="H398" i="11" a="1"/>
  <c r="H398" i="11"/>
  <c r="DG186" i="11" a="1"/>
  <c r="DG186" i="11"/>
  <c r="DH186" i="11" a="1"/>
  <c r="DH186" i="11"/>
  <c r="DI186" i="11" a="1"/>
  <c r="DI186" i="11"/>
  <c r="DF186" i="11" a="1"/>
  <c r="DF186" i="11"/>
  <c r="DK186" i="11" a="1"/>
  <c r="DK186" i="11"/>
  <c r="DJ186" i="11" a="1"/>
  <c r="DJ186" i="11"/>
  <c r="F299" i="11" a="1"/>
  <c r="F299" i="11"/>
  <c r="AA299" i="11" a="1"/>
  <c r="AA299" i="11"/>
  <c r="Y300" i="11" a="1"/>
  <c r="Y300" i="11"/>
  <c r="CD33" i="11"/>
  <c r="CA449" i="11"/>
  <c r="CH449" i="11"/>
  <c r="DY395" i="11" a="1"/>
  <c r="DY395" i="11"/>
  <c r="DX395" i="11" a="1"/>
  <c r="DX395" i="11"/>
  <c r="DV395" i="11" a="1"/>
  <c r="DV395" i="11"/>
  <c r="EB395" i="11" a="1"/>
  <c r="EB395" i="11"/>
  <c r="EA395" i="11" a="1"/>
  <c r="EA395" i="11"/>
  <c r="DW395" i="11" a="1"/>
  <c r="DW395" i="11"/>
  <c r="DZ395" i="11" a="1"/>
  <c r="DZ395" i="11"/>
  <c r="DU395" i="11" a="1"/>
  <c r="DU395" i="11"/>
  <c r="DZ142" i="11" a="1"/>
  <c r="DZ142" i="11"/>
  <c r="DW142" i="11" a="1"/>
  <c r="DW142" i="11"/>
  <c r="DX142" i="11" a="1"/>
  <c r="DX142" i="11"/>
  <c r="EB142" i="11" a="1"/>
  <c r="EB142" i="11"/>
  <c r="DY142" i="11" a="1"/>
  <c r="DY142" i="11"/>
  <c r="DU142" i="11" a="1"/>
  <c r="DU142" i="11"/>
  <c r="EA142" i="11" a="1"/>
  <c r="EA142" i="11"/>
  <c r="DV142" i="11" a="1"/>
  <c r="DV142" i="11"/>
  <c r="CA33" i="11"/>
  <c r="AO450" i="11" a="1"/>
  <c r="AO450" i="11"/>
  <c r="DH34" i="11" a="1"/>
  <c r="DH34" i="11"/>
  <c r="DK34" i="11" a="1"/>
  <c r="DK34" i="11"/>
  <c r="DF34" i="11" a="1"/>
  <c r="DF34" i="11"/>
  <c r="DI34" i="11" a="1"/>
  <c r="DI34" i="11"/>
  <c r="DG34" i="11" a="1"/>
  <c r="DG34" i="11"/>
  <c r="DJ34" i="11" a="1"/>
  <c r="DJ34" i="11"/>
  <c r="CD294" i="11"/>
  <c r="AP144" i="11" a="1"/>
  <c r="AP144" i="11"/>
  <c r="AN144" i="11" a="1"/>
  <c r="AN144" i="11"/>
  <c r="AR144" i="11" a="1"/>
  <c r="AR144" i="11"/>
  <c r="AO144" i="11" a="1"/>
  <c r="AO144" i="11"/>
  <c r="AQ144" i="11" a="1"/>
  <c r="AQ144" i="11"/>
  <c r="DP161" i="11" a="1"/>
  <c r="DP161" i="11"/>
  <c r="DO161" i="11" a="1"/>
  <c r="DO161" i="11"/>
  <c r="DR161" i="11" a="1"/>
  <c r="DR161" i="11"/>
  <c r="DN161" i="11" a="1"/>
  <c r="DN161" i="11"/>
  <c r="DQ161" i="11" a="1"/>
  <c r="DQ161" i="11"/>
  <c r="CG294" i="11"/>
  <c r="F60" i="11" a="1"/>
  <c r="F60" i="11"/>
  <c r="AA60" i="11" a="1"/>
  <c r="AA60" i="11"/>
  <c r="AO188" i="11" a="1"/>
  <c r="AO188" i="11"/>
  <c r="AR188" i="11" a="1"/>
  <c r="AR188" i="11"/>
  <c r="AP188" i="11" a="1"/>
  <c r="AP188" i="11"/>
  <c r="AQ188" i="11" a="1"/>
  <c r="AQ188" i="11"/>
  <c r="AN161" i="11" a="1"/>
  <c r="AN161" i="11"/>
  <c r="BY161" i="11"/>
  <c r="BX161" i="11"/>
  <c r="BZ161" i="11"/>
  <c r="BV161" i="11"/>
  <c r="BW161" i="11"/>
  <c r="AB189" i="11"/>
  <c r="U189" i="11" a="1"/>
  <c r="U189" i="11"/>
  <c r="AA165" i="11" a="1"/>
  <c r="AA165" i="11"/>
  <c r="F165" i="11" a="1"/>
  <c r="F165" i="11"/>
  <c r="Y166" i="11" a="1"/>
  <c r="Y166" i="11"/>
  <c r="AO377" i="11" a="1"/>
  <c r="AO377" i="11"/>
  <c r="AN377" i="11" a="1"/>
  <c r="AN377" i="11"/>
  <c r="AQ377" i="11" a="1"/>
  <c r="AQ377" i="11"/>
  <c r="AR377" i="11" a="1"/>
  <c r="AR377" i="11"/>
  <c r="AP377" i="11" a="1"/>
  <c r="AP377" i="11"/>
  <c r="DH376" i="11" a="1"/>
  <c r="DH376" i="11"/>
  <c r="DI376" i="11" a="1"/>
  <c r="DI376" i="11"/>
  <c r="DK376" i="11" a="1"/>
  <c r="DK376" i="11"/>
  <c r="DG376" i="11" a="1"/>
  <c r="DG376" i="11"/>
  <c r="DJ376" i="11" a="1"/>
  <c r="DJ376" i="11"/>
  <c r="DF376" i="11" a="1"/>
  <c r="DF376" i="11"/>
  <c r="DY186" i="11" a="1"/>
  <c r="DY186" i="11"/>
  <c r="DU186" i="11" a="1"/>
  <c r="DU186" i="11"/>
  <c r="DZ186" i="11" a="1"/>
  <c r="DZ186" i="11"/>
  <c r="EB186" i="11" a="1"/>
  <c r="EB186" i="11"/>
  <c r="DW186" i="11" a="1"/>
  <c r="DW186" i="11"/>
  <c r="DV186" i="11" a="1"/>
  <c r="DV186" i="11"/>
  <c r="DX186" i="11" a="1"/>
  <c r="DX186" i="11"/>
  <c r="EA186" i="11" a="1"/>
  <c r="EA186" i="11"/>
  <c r="CH394" i="11"/>
  <c r="AQ514" i="11" a="1"/>
  <c r="AQ514" i="11"/>
  <c r="AR514" i="11" a="1"/>
  <c r="AR514" i="11"/>
  <c r="AO514" i="11" a="1"/>
  <c r="AO514" i="11"/>
  <c r="AP514" i="11" a="1"/>
  <c r="AP514" i="11"/>
  <c r="AS252" i="11"/>
  <c r="CC252" i="11"/>
  <c r="CD252" i="11"/>
  <c r="CE252" i="11"/>
  <c r="CF252" i="11"/>
  <c r="CG252" i="11"/>
  <c r="G298" i="11" a="1"/>
  <c r="G298" i="11"/>
  <c r="T298" i="11" a="1"/>
  <c r="T298" i="11"/>
  <c r="H298" i="11" a="1"/>
  <c r="H298" i="11"/>
  <c r="AO36" i="11" a="1"/>
  <c r="AO36" i="11"/>
  <c r="AN36" i="11" a="1"/>
  <c r="AN36" i="11"/>
  <c r="AR36" i="11" a="1"/>
  <c r="AR36" i="11"/>
  <c r="AQ36" i="11" a="1"/>
  <c r="AQ36" i="11"/>
  <c r="AP36" i="11" a="1"/>
  <c r="AP36" i="11"/>
  <c r="AA380" i="11" a="1"/>
  <c r="AA380" i="11"/>
  <c r="F380" i="11" a="1"/>
  <c r="F380" i="11"/>
  <c r="Y381" i="11" a="1"/>
  <c r="Y381" i="11"/>
  <c r="DO142" i="11" a="1"/>
  <c r="DO142" i="11"/>
  <c r="DP142" i="11" a="1"/>
  <c r="DP142" i="11"/>
  <c r="DN142" i="11" a="1"/>
  <c r="DN142" i="11"/>
  <c r="DR142" i="11" a="1"/>
  <c r="DR142" i="11"/>
  <c r="DQ142" i="11" a="1"/>
  <c r="DQ142" i="11"/>
  <c r="DG295" i="11" a="1"/>
  <c r="DG295" i="11"/>
  <c r="DJ295" i="11" a="1"/>
  <c r="DJ295" i="11"/>
  <c r="DK295" i="11" a="1"/>
  <c r="DK295" i="11"/>
  <c r="DI295" i="11" a="1"/>
  <c r="DI295" i="11"/>
  <c r="DH295" i="11" a="1"/>
  <c r="DH295" i="11"/>
  <c r="DF295" i="11" a="1"/>
  <c r="DF295" i="11"/>
  <c r="AN450" i="11" a="1"/>
  <c r="AN450" i="11"/>
  <c r="BW450" i="11"/>
  <c r="BX450" i="11"/>
  <c r="BY450" i="11"/>
  <c r="BZ450" i="11"/>
  <c r="BV450" i="11"/>
  <c r="DW34" i="11" a="1"/>
  <c r="DW34" i="11"/>
  <c r="DX34" i="11" a="1"/>
  <c r="DX34" i="11"/>
  <c r="EA34" i="11" a="1"/>
  <c r="EA34" i="11"/>
  <c r="EB34" i="11" a="1"/>
  <c r="EB34" i="11"/>
  <c r="DZ34" i="11" a="1"/>
  <c r="DZ34" i="11"/>
  <c r="DU34" i="11" a="1"/>
  <c r="DU34" i="11"/>
  <c r="DV34" i="11" a="1"/>
  <c r="DV34" i="11"/>
  <c r="DY34" i="11" a="1"/>
  <c r="DY34" i="11"/>
  <c r="DF161" i="11" a="1"/>
  <c r="DF161" i="11"/>
  <c r="DJ161" i="11" a="1"/>
  <c r="DJ161" i="11"/>
  <c r="DH161" i="11" a="1"/>
  <c r="DH161" i="11"/>
  <c r="DK161" i="11" a="1"/>
  <c r="DK161" i="11"/>
  <c r="DI161" i="11" a="1"/>
  <c r="DI161" i="11"/>
  <c r="DG161" i="11" a="1"/>
  <c r="DG161" i="11"/>
  <c r="T59" i="11" a="1"/>
  <c r="T59" i="11"/>
  <c r="G59" i="11" a="1"/>
  <c r="G59" i="11"/>
  <c r="H59" i="11" a="1"/>
  <c r="H59" i="11"/>
  <c r="AQ410" i="11" a="1"/>
  <c r="AQ410" i="11"/>
  <c r="AR410" i="11" a="1"/>
  <c r="AR410" i="11"/>
  <c r="AP410" i="11" a="1"/>
  <c r="AP410" i="11"/>
  <c r="AO410" i="11" a="1"/>
  <c r="AO410" i="11"/>
  <c r="AA146" i="11" a="1"/>
  <c r="AA146" i="11"/>
  <c r="F146" i="11" a="1"/>
  <c r="F146" i="11"/>
  <c r="CH439" i="11"/>
  <c r="AN396" i="11" a="1"/>
  <c r="AN396" i="11"/>
  <c r="AP396" i="11" a="1"/>
  <c r="AP396" i="11"/>
  <c r="AO396" i="11" a="1"/>
  <c r="AO396" i="11"/>
  <c r="AQ396" i="11" a="1"/>
  <c r="AQ396" i="11"/>
  <c r="AR396" i="11" a="1"/>
  <c r="AR396" i="11"/>
  <c r="T164" i="11" a="1"/>
  <c r="T164" i="11"/>
  <c r="G164" i="11" a="1"/>
  <c r="G164" i="11"/>
  <c r="H164" i="11" a="1"/>
  <c r="H164" i="11"/>
  <c r="BW56" i="11"/>
  <c r="BY56" i="11"/>
  <c r="BZ56" i="11"/>
  <c r="BV56" i="11"/>
  <c r="BX56" i="11"/>
  <c r="DO376" i="11" a="1"/>
  <c r="DO376" i="11"/>
  <c r="DR376" i="11" a="1"/>
  <c r="DR376" i="11"/>
  <c r="DN376" i="11" a="1"/>
  <c r="DN376" i="11"/>
  <c r="DQ376" i="11" a="1"/>
  <c r="DQ376" i="11"/>
  <c r="DP376" i="11" a="1"/>
  <c r="DP376" i="11"/>
  <c r="AB298" i="11"/>
  <c r="U298" i="11" a="1"/>
  <c r="U298" i="11"/>
  <c r="DZ253" i="11" a="1"/>
  <c r="DZ253" i="11"/>
  <c r="DU253" i="11" a="1"/>
  <c r="DU253" i="11"/>
  <c r="DW253" i="11" a="1"/>
  <c r="DW253" i="11"/>
  <c r="EA253" i="11" a="1"/>
  <c r="EA253" i="11"/>
  <c r="DV253" i="11" a="1"/>
  <c r="DV253" i="11"/>
  <c r="DY253" i="11" a="1"/>
  <c r="DY253" i="11"/>
  <c r="DX253" i="11" a="1"/>
  <c r="DX253" i="11"/>
  <c r="EB253" i="11" a="1"/>
  <c r="EB253" i="11"/>
  <c r="AS223" i="11"/>
  <c r="CG223" i="11"/>
  <c r="CD223" i="11"/>
  <c r="CC223" i="11"/>
  <c r="CF223" i="11"/>
  <c r="CE223" i="11"/>
  <c r="CH210" i="11"/>
  <c r="DT254" i="11" a="1"/>
  <c r="DT254" i="11"/>
  <c r="DM254" i="11" a="1"/>
  <c r="DM254" i="11"/>
  <c r="DE254" i="11" a="1"/>
  <c r="DE254" i="11"/>
  <c r="G378" i="11" a="1"/>
  <c r="G378" i="11"/>
  <c r="T378" i="11" a="1"/>
  <c r="T378" i="11"/>
  <c r="H378" i="11" a="1"/>
  <c r="H378" i="11"/>
  <c r="CA55" i="11"/>
  <c r="DH142" i="11" a="1"/>
  <c r="DH142" i="11"/>
  <c r="DF142" i="11" a="1"/>
  <c r="DF142" i="11"/>
  <c r="DJ142" i="11" a="1"/>
  <c r="DJ142" i="11"/>
  <c r="DI142" i="11" a="1"/>
  <c r="DI142" i="11"/>
  <c r="DK142" i="11" a="1"/>
  <c r="DK142" i="11"/>
  <c r="DG142" i="11" a="1"/>
  <c r="DG142" i="11"/>
  <c r="AN295" i="11" a="1"/>
  <c r="AN295" i="11"/>
  <c r="BV295" i="11"/>
  <c r="CA295" i="11"/>
  <c r="CH184" i="11"/>
  <c r="AS33" i="11"/>
  <c r="CC33" i="11"/>
  <c r="CF375" i="11"/>
  <c r="AS375" i="11"/>
  <c r="ED375" i="11"/>
  <c r="CG34" i="11"/>
  <c r="CD34" i="11"/>
  <c r="CE34" i="11"/>
  <c r="CF34" i="11"/>
  <c r="AQ296" i="11" a="1"/>
  <c r="AQ296" i="11"/>
  <c r="CA56" i="11"/>
  <c r="CH294" i="11"/>
  <c r="AP296" i="11" a="1"/>
  <c r="AP296" i="11"/>
  <c r="AR296" i="11" a="1"/>
  <c r="AR296" i="11"/>
  <c r="AO296" i="11" a="1"/>
  <c r="AO296" i="11"/>
  <c r="AS396" i="11"/>
  <c r="ED396" i="11"/>
  <c r="CD396" i="11"/>
  <c r="CF396" i="11"/>
  <c r="CE396" i="11"/>
  <c r="CC396" i="11"/>
  <c r="CG396" i="11"/>
  <c r="AS450" i="11"/>
  <c r="CF450" i="11"/>
  <c r="CD450" i="11"/>
  <c r="CE450" i="11"/>
  <c r="CG450" i="11"/>
  <c r="CC450" i="11"/>
  <c r="AA166" i="11" a="1"/>
  <c r="AA166" i="11"/>
  <c r="F166" i="11" a="1"/>
  <c r="F166" i="11"/>
  <c r="Y168" i="11" a="1"/>
  <c r="Y168" i="11"/>
  <c r="AN188" i="11" a="1"/>
  <c r="AN188" i="11"/>
  <c r="BY188" i="11"/>
  <c r="BZ188" i="11"/>
  <c r="BV188" i="11"/>
  <c r="BW188" i="11"/>
  <c r="BX188" i="11"/>
  <c r="AB190" i="11"/>
  <c r="U190" i="11" a="1"/>
  <c r="U190" i="11"/>
  <c r="DN514" i="11" a="1"/>
  <c r="DN514" i="11"/>
  <c r="DR514" i="11" a="1"/>
  <c r="DR514" i="11"/>
  <c r="DQ514" i="11" a="1"/>
  <c r="DQ514" i="11"/>
  <c r="DP514" i="11" a="1"/>
  <c r="DP514" i="11"/>
  <c r="DO514" i="11" a="1"/>
  <c r="DO514" i="11"/>
  <c r="DI162" i="11" a="1"/>
  <c r="DI162" i="11"/>
  <c r="DG162" i="11" a="1"/>
  <c r="DG162" i="11"/>
  <c r="DF162" i="11" a="1"/>
  <c r="DF162" i="11"/>
  <c r="DJ162" i="11" a="1"/>
  <c r="DJ162" i="11"/>
  <c r="DH162" i="11" a="1"/>
  <c r="DH162" i="11"/>
  <c r="DK162" i="11" a="1"/>
  <c r="DK162" i="11"/>
  <c r="CH55" i="11"/>
  <c r="T257" i="11" a="1"/>
  <c r="T257" i="11"/>
  <c r="G257" i="11" a="1"/>
  <c r="G257" i="11"/>
  <c r="H257" i="11" a="1"/>
  <c r="H257" i="11"/>
  <c r="CH160" i="11"/>
  <c r="DX377" i="11" a="1"/>
  <c r="DX377" i="11"/>
  <c r="DV377" i="11" a="1"/>
  <c r="DV377" i="11"/>
  <c r="EB377" i="11" a="1"/>
  <c r="EB377" i="11"/>
  <c r="DY377" i="11" a="1"/>
  <c r="DY377" i="11"/>
  <c r="DU377" i="11" a="1"/>
  <c r="DU377" i="11"/>
  <c r="DW377" i="11" a="1"/>
  <c r="DW377" i="11"/>
  <c r="DZ377" i="11" a="1"/>
  <c r="DZ377" i="11"/>
  <c r="EA377" i="11" a="1"/>
  <c r="EA377" i="11"/>
  <c r="AB516" i="11"/>
  <c r="U516" i="11" a="1"/>
  <c r="U516" i="11"/>
  <c r="DF58" i="11" a="1"/>
  <c r="DF58" i="11"/>
  <c r="DH58" i="11" a="1"/>
  <c r="DH58" i="11"/>
  <c r="DK58" i="11" a="1"/>
  <c r="DK58" i="11"/>
  <c r="DG58" i="11" a="1"/>
  <c r="DG58" i="11"/>
  <c r="DI58" i="11" a="1"/>
  <c r="DI58" i="11"/>
  <c r="DJ58" i="11" a="1"/>
  <c r="DJ58" i="11"/>
  <c r="AN378" i="11" a="1"/>
  <c r="AN378" i="11"/>
  <c r="AR378" i="11" a="1"/>
  <c r="AR378" i="11"/>
  <c r="AO378" i="11" a="1"/>
  <c r="AO378" i="11"/>
  <c r="AP378" i="11" a="1"/>
  <c r="AP378" i="11"/>
  <c r="AQ378" i="11" a="1"/>
  <c r="AQ378" i="11"/>
  <c r="AS254" i="11"/>
  <c r="CG254" i="11"/>
  <c r="CF254" i="11"/>
  <c r="CD254" i="11"/>
  <c r="CC254" i="11"/>
  <c r="CE254" i="11"/>
  <c r="AQ145" i="11" a="1"/>
  <c r="AQ145" i="11"/>
  <c r="AO145" i="11" a="1"/>
  <c r="AO145" i="11"/>
  <c r="AR145" i="11" a="1"/>
  <c r="AR145" i="11"/>
  <c r="AP145" i="11" a="1"/>
  <c r="AP145" i="11"/>
  <c r="AR59" i="11" a="1"/>
  <c r="AR59" i="11"/>
  <c r="AO59" i="11" a="1"/>
  <c r="AO59" i="11"/>
  <c r="AQ59" i="11" a="1"/>
  <c r="AQ59" i="11"/>
  <c r="AP59" i="11" a="1"/>
  <c r="AP59" i="11"/>
  <c r="T380" i="11" a="1"/>
  <c r="T380" i="11"/>
  <c r="G380" i="11" a="1"/>
  <c r="G380" i="11"/>
  <c r="H380" i="11" a="1"/>
  <c r="H380" i="11"/>
  <c r="BZ36" i="11"/>
  <c r="BV36" i="11"/>
  <c r="BW36" i="11"/>
  <c r="BX36" i="11"/>
  <c r="BY36" i="11"/>
  <c r="U165" i="11" a="1"/>
  <c r="U165" i="11"/>
  <c r="AB165" i="11"/>
  <c r="CA161" i="11"/>
  <c r="CH408" i="11"/>
  <c r="DW514" i="11" a="1"/>
  <c r="DW514" i="11"/>
  <c r="EA514" i="11" a="1"/>
  <c r="EA514" i="11"/>
  <c r="EB514" i="11" a="1"/>
  <c r="EB514" i="11"/>
  <c r="DZ514" i="11" a="1"/>
  <c r="DZ514" i="11"/>
  <c r="DU514" i="11" a="1"/>
  <c r="DU514" i="11"/>
  <c r="DY514" i="11" a="1"/>
  <c r="DY514" i="11"/>
  <c r="DX514" i="11" a="1"/>
  <c r="DX514" i="11"/>
  <c r="DV514" i="11" a="1"/>
  <c r="DV514" i="11"/>
  <c r="AR515" i="11" a="1"/>
  <c r="AR515" i="11"/>
  <c r="AP515" i="11" a="1"/>
  <c r="AP515" i="11"/>
  <c r="AQ515" i="11" a="1"/>
  <c r="AQ515" i="11"/>
  <c r="AO515" i="11" a="1"/>
  <c r="AO515" i="11"/>
  <c r="AB257" i="11"/>
  <c r="U257" i="11" a="1"/>
  <c r="U257" i="11"/>
  <c r="CA376" i="11"/>
  <c r="CA186" i="11"/>
  <c r="DJ377" i="11" a="1"/>
  <c r="DJ377" i="11"/>
  <c r="DH377" i="11" a="1"/>
  <c r="DH377" i="11"/>
  <c r="DI377" i="11" a="1"/>
  <c r="DI377" i="11"/>
  <c r="DF377" i="11" a="1"/>
  <c r="DF377" i="11"/>
  <c r="DK377" i="11" a="1"/>
  <c r="DK377" i="11"/>
  <c r="DG377" i="11" a="1"/>
  <c r="DG377" i="11"/>
  <c r="BW254" i="11"/>
  <c r="BY254" i="11"/>
  <c r="BZ254" i="11"/>
  <c r="BX254" i="11"/>
  <c r="BV254" i="11"/>
  <c r="CA409" i="11"/>
  <c r="CH375" i="11"/>
  <c r="CH440" i="11"/>
  <c r="DX188" i="11" a="1"/>
  <c r="DX188" i="11"/>
  <c r="DZ188" i="11" a="1"/>
  <c r="DZ188" i="11"/>
  <c r="EA188" i="11" a="1"/>
  <c r="EA188" i="11"/>
  <c r="EB188" i="11" a="1"/>
  <c r="EB188" i="11"/>
  <c r="DY188" i="11" a="1"/>
  <c r="DY188" i="11"/>
  <c r="DW188" i="11" a="1"/>
  <c r="DW188" i="11"/>
  <c r="DV188" i="11" a="1"/>
  <c r="DV188" i="11"/>
  <c r="DU188" i="11" a="1"/>
  <c r="DU188" i="11"/>
  <c r="M90" i="20"/>
  <c r="T67" i="19"/>
  <c r="CA450" i="11"/>
  <c r="DH410" i="11" a="1"/>
  <c r="DH410" i="11"/>
  <c r="DI410" i="11" a="1"/>
  <c r="DI410" i="11"/>
  <c r="DF410" i="11" a="1"/>
  <c r="DF410" i="11"/>
  <c r="DJ410" i="11" a="1"/>
  <c r="DJ410" i="11"/>
  <c r="DK410" i="11" a="1"/>
  <c r="DK410" i="11"/>
  <c r="DG410" i="11" a="1"/>
  <c r="DG410" i="11"/>
  <c r="AS395" i="11"/>
  <c r="CE395" i="11"/>
  <c r="CF395" i="11"/>
  <c r="CG395" i="11"/>
  <c r="CD395" i="11"/>
  <c r="CC395" i="11"/>
  <c r="AS142" i="11"/>
  <c r="CD142" i="11"/>
  <c r="CE142" i="11"/>
  <c r="CF142" i="11"/>
  <c r="CC142" i="11"/>
  <c r="CG142" i="11"/>
  <c r="BZ162" i="11"/>
  <c r="BW162" i="11"/>
  <c r="BV162" i="11"/>
  <c r="BY162" i="11"/>
  <c r="BX162" i="11"/>
  <c r="CA253" i="11"/>
  <c r="DO144" i="11" a="1"/>
  <c r="DO144" i="11"/>
  <c r="DP144" i="11" a="1"/>
  <c r="DP144" i="11"/>
  <c r="DN144" i="11" a="1"/>
  <c r="DN144" i="11"/>
  <c r="DQ144" i="11" a="1"/>
  <c r="DQ144" i="11"/>
  <c r="DR144" i="11" a="1"/>
  <c r="DR144" i="11"/>
  <c r="DI188" i="11" a="1"/>
  <c r="DI188" i="11"/>
  <c r="DH188" i="11" a="1"/>
  <c r="DH188" i="11"/>
  <c r="DF188" i="11" a="1"/>
  <c r="DF188" i="11"/>
  <c r="DJ188" i="11" a="1"/>
  <c r="DJ188" i="11"/>
  <c r="DK188" i="11" a="1"/>
  <c r="DK188" i="11"/>
  <c r="DG188" i="11" a="1"/>
  <c r="DG188" i="11"/>
  <c r="CH224" i="11"/>
  <c r="AB380" i="11"/>
  <c r="U380" i="11" a="1"/>
  <c r="U380" i="11"/>
  <c r="AS36" i="11"/>
  <c r="CD36" i="11"/>
  <c r="CC36" i="11"/>
  <c r="CF36" i="11"/>
  <c r="CE36" i="11"/>
  <c r="CG36" i="11"/>
  <c r="G165" i="11" a="1"/>
  <c r="G165" i="11"/>
  <c r="T165" i="11" a="1"/>
  <c r="T165" i="11"/>
  <c r="H165" i="11" a="1"/>
  <c r="H165" i="11"/>
  <c r="DT378" i="11" a="1"/>
  <c r="DT378" i="11"/>
  <c r="DM378" i="11" a="1"/>
  <c r="DM378" i="11"/>
  <c r="DE378" i="11" a="1"/>
  <c r="DE378" i="11"/>
  <c r="AB146" i="11"/>
  <c r="U146" i="11" a="1"/>
  <c r="U146" i="11"/>
  <c r="AN410" i="11" a="1"/>
  <c r="AN410" i="11"/>
  <c r="BY410" i="11"/>
  <c r="BX410" i="11"/>
  <c r="BV410" i="11"/>
  <c r="BW410" i="11"/>
  <c r="BZ410" i="11"/>
  <c r="BW377" i="11"/>
  <c r="BX377" i="11"/>
  <c r="BY377" i="11"/>
  <c r="BV377" i="11"/>
  <c r="BZ377" i="11"/>
  <c r="G60" i="11" a="1"/>
  <c r="G60" i="11"/>
  <c r="T60" i="11" a="1"/>
  <c r="T60" i="11"/>
  <c r="H60" i="11" a="1"/>
  <c r="H60" i="11"/>
  <c r="AA300" i="11" a="1"/>
  <c r="AA300" i="11"/>
  <c r="F300" i="11" a="1"/>
  <c r="F300" i="11"/>
  <c r="DV410" i="11" a="1"/>
  <c r="DV410" i="11"/>
  <c r="EB410" i="11" a="1"/>
  <c r="EB410" i="11"/>
  <c r="DU410" i="11" a="1"/>
  <c r="DU410" i="11"/>
  <c r="EA410" i="11" a="1"/>
  <c r="EA410" i="11"/>
  <c r="DW410" i="11" a="1"/>
  <c r="DW410" i="11"/>
  <c r="DZ410" i="11" a="1"/>
  <c r="DZ410" i="11"/>
  <c r="DY410" i="11" a="1"/>
  <c r="DY410" i="11"/>
  <c r="DX410" i="11" a="1"/>
  <c r="DX410" i="11"/>
  <c r="BV58" i="11"/>
  <c r="BY58" i="11"/>
  <c r="BZ58" i="11"/>
  <c r="BX58" i="11"/>
  <c r="BW58" i="11"/>
  <c r="DU396" i="11" a="1"/>
  <c r="DU396" i="11"/>
  <c r="DV396" i="11" a="1"/>
  <c r="DV396" i="11"/>
  <c r="DY396" i="11" a="1"/>
  <c r="DY396" i="11"/>
  <c r="DW396" i="11" a="1"/>
  <c r="DW396" i="11"/>
  <c r="DZ396" i="11" a="1"/>
  <c r="DZ396" i="11"/>
  <c r="EB396" i="11" a="1"/>
  <c r="EB396" i="11"/>
  <c r="DX396" i="11" a="1"/>
  <c r="DX396" i="11"/>
  <c r="EA396" i="11" a="1"/>
  <c r="EA396" i="11"/>
  <c r="EB296" i="11" a="1"/>
  <c r="EB296" i="11"/>
  <c r="DX296" i="11" a="1"/>
  <c r="DX296" i="11"/>
  <c r="DY296" i="11" a="1"/>
  <c r="DY296" i="11"/>
  <c r="DV296" i="11" a="1"/>
  <c r="DV296" i="11"/>
  <c r="DZ296" i="11" a="1"/>
  <c r="DZ296" i="11"/>
  <c r="DW296" i="11" a="1"/>
  <c r="DW296" i="11"/>
  <c r="EA296" i="11" a="1"/>
  <c r="EA296" i="11"/>
  <c r="DU296" i="11" a="1"/>
  <c r="DU296" i="11"/>
  <c r="DU144" i="11" a="1"/>
  <c r="DU144" i="11"/>
  <c r="EA144" i="11" a="1"/>
  <c r="EA144" i="11"/>
  <c r="DW144" i="11" a="1"/>
  <c r="DW144" i="11"/>
  <c r="DX144" i="11" a="1"/>
  <c r="DX144" i="11"/>
  <c r="DV144" i="11" a="1"/>
  <c r="DV144" i="11"/>
  <c r="DY144" i="11" a="1"/>
  <c r="DY144" i="11"/>
  <c r="EB144" i="11" a="1"/>
  <c r="EB144" i="11"/>
  <c r="DZ144" i="11" a="1"/>
  <c r="DZ144" i="11"/>
  <c r="DN188" i="11" a="1"/>
  <c r="DN188" i="11"/>
  <c r="DP188" i="11" a="1"/>
  <c r="DP188" i="11"/>
  <c r="DQ188" i="11" a="1"/>
  <c r="DQ188" i="11"/>
  <c r="DO188" i="11" a="1"/>
  <c r="DO188" i="11"/>
  <c r="DR188" i="11" a="1"/>
  <c r="DR188" i="11"/>
  <c r="CH56" i="11"/>
  <c r="AB60" i="11"/>
  <c r="U60" i="11" a="1"/>
  <c r="U60" i="11"/>
  <c r="G299" i="11" a="1"/>
  <c r="G299" i="11"/>
  <c r="T299" i="11" a="1"/>
  <c r="T299" i="11"/>
  <c r="H299" i="11" a="1"/>
  <c r="H299" i="11"/>
  <c r="DN410" i="11" a="1"/>
  <c r="DN410" i="11"/>
  <c r="DP410" i="11" a="1"/>
  <c r="DP410" i="11"/>
  <c r="DO410" i="11" a="1"/>
  <c r="DO410" i="11"/>
  <c r="DR410" i="11" a="1"/>
  <c r="DR410" i="11"/>
  <c r="DQ410" i="11" a="1"/>
  <c r="DQ410" i="11"/>
  <c r="DT37" i="11" a="1"/>
  <c r="DT37" i="11"/>
  <c r="DE37" i="11" a="1"/>
  <c r="DE37" i="11"/>
  <c r="DM37" i="11" a="1"/>
  <c r="DM37" i="11"/>
  <c r="DE412" i="11" a="1"/>
  <c r="DE412" i="11"/>
  <c r="DT412" i="11" a="1"/>
  <c r="DT412" i="11"/>
  <c r="DM412" i="11" a="1"/>
  <c r="DM412" i="11"/>
  <c r="BX256" i="11"/>
  <c r="BW256" i="11"/>
  <c r="BZ256" i="11"/>
  <c r="BY256" i="11"/>
  <c r="AA414" i="11" a="1"/>
  <c r="AA414" i="11"/>
  <c r="F414" i="11" a="1"/>
  <c r="F414" i="11"/>
  <c r="Y416" i="11" a="1"/>
  <c r="Y416" i="11"/>
  <c r="DG396" i="11" a="1"/>
  <c r="DG396" i="11"/>
  <c r="DI396" i="11" a="1"/>
  <c r="DI396" i="11"/>
  <c r="DF396" i="11" a="1"/>
  <c r="DF396" i="11"/>
  <c r="DH396" i="11" a="1"/>
  <c r="DH396" i="11"/>
  <c r="DK396" i="11" a="1"/>
  <c r="DK396" i="11"/>
  <c r="DJ396" i="11" a="1"/>
  <c r="DJ396" i="11"/>
  <c r="DK296" i="11" a="1"/>
  <c r="DK296" i="11"/>
  <c r="DJ296" i="11" a="1"/>
  <c r="DJ296" i="11"/>
  <c r="DF296" i="11" a="1"/>
  <c r="DF296" i="11"/>
  <c r="DI296" i="11" a="1"/>
  <c r="DI296" i="11"/>
  <c r="DG296" i="11" a="1"/>
  <c r="DG296" i="11"/>
  <c r="DH296" i="11" a="1"/>
  <c r="DH296" i="11"/>
  <c r="DM145" i="11" a="1"/>
  <c r="DM145" i="11"/>
  <c r="DE145" i="11" a="1"/>
  <c r="DE145" i="11"/>
  <c r="DT145" i="11" a="1"/>
  <c r="DT145" i="11"/>
  <c r="BV296" i="11"/>
  <c r="CA296" i="11"/>
  <c r="AS34" i="11"/>
  <c r="CC34" i="11"/>
  <c r="DJ144" i="11" a="1"/>
  <c r="DJ144" i="11"/>
  <c r="DF144" i="11" a="1"/>
  <c r="DF144" i="11"/>
  <c r="DI144" i="11" a="1"/>
  <c r="DI144" i="11"/>
  <c r="DK144" i="11" a="1"/>
  <c r="DK144" i="11"/>
  <c r="DG144" i="11" a="1"/>
  <c r="DG144" i="11"/>
  <c r="DH144" i="11" a="1"/>
  <c r="DH144" i="11"/>
  <c r="CH223" i="11"/>
  <c r="DK254" i="11" a="1"/>
  <c r="DK254" i="11"/>
  <c r="DG254" i="11" a="1"/>
  <c r="DG254" i="11"/>
  <c r="DJ254" i="11" a="1"/>
  <c r="DJ254" i="11"/>
  <c r="DF254" i="11" a="1"/>
  <c r="DF254" i="11"/>
  <c r="DI254" i="11" a="1"/>
  <c r="DI254" i="11"/>
  <c r="DH254" i="11" a="1"/>
  <c r="DH254" i="11"/>
  <c r="AN514" i="11" a="1"/>
  <c r="AN514" i="11"/>
  <c r="U299" i="11" a="1"/>
  <c r="U299" i="11"/>
  <c r="AB299" i="11"/>
  <c r="CH185" i="11"/>
  <c r="CA395" i="11"/>
  <c r="CH33" i="11"/>
  <c r="CA224" i="11"/>
  <c r="CH186" i="11"/>
  <c r="DX36" i="11" a="1"/>
  <c r="DX36" i="11"/>
  <c r="DW36" i="11" a="1"/>
  <c r="DW36" i="11"/>
  <c r="EA36" i="11" a="1"/>
  <c r="EA36" i="11"/>
  <c r="DU36" i="11" a="1"/>
  <c r="DU36" i="11"/>
  <c r="DY36" i="11" a="1"/>
  <c r="DY36" i="11"/>
  <c r="EB36" i="11" a="1"/>
  <c r="EB36" i="11"/>
  <c r="DV36" i="11" a="1"/>
  <c r="DV36" i="11"/>
  <c r="DZ36" i="11" a="1"/>
  <c r="DZ36" i="11"/>
  <c r="AA400" i="11" a="1"/>
  <c r="AA400" i="11"/>
  <c r="F400" i="11" a="1"/>
  <c r="F400" i="11"/>
  <c r="AN162" i="11" a="1"/>
  <c r="AN162" i="11"/>
  <c r="CA142" i="11"/>
  <c r="AQ37" i="11" a="1"/>
  <c r="AQ37" i="11"/>
  <c r="AP37" i="11" a="1"/>
  <c r="AP37" i="11"/>
  <c r="AO37" i="11" a="1"/>
  <c r="AO37" i="11"/>
  <c r="AR37" i="11" a="1"/>
  <c r="AR37" i="11"/>
  <c r="AB413" i="11"/>
  <c r="U413" i="11" a="1"/>
  <c r="U413" i="11"/>
  <c r="DO396" i="11" a="1"/>
  <c r="DO396" i="11"/>
  <c r="DP396" i="11" a="1"/>
  <c r="DP396" i="11"/>
  <c r="DQ396" i="11" a="1"/>
  <c r="DQ396" i="11"/>
  <c r="DN396" i="11" a="1"/>
  <c r="DN396" i="11"/>
  <c r="DR396" i="11" a="1"/>
  <c r="DR396" i="11"/>
  <c r="AS376" i="11"/>
  <c r="ED376" i="11"/>
  <c r="CC376" i="11"/>
  <c r="CD376" i="11"/>
  <c r="CF376" i="11"/>
  <c r="CE376" i="11"/>
  <c r="CG376" i="11"/>
  <c r="DO296" i="11" a="1"/>
  <c r="DO296" i="11"/>
  <c r="DP296" i="11" a="1"/>
  <c r="DP296" i="11"/>
  <c r="DR296" i="11" a="1"/>
  <c r="DR296" i="11"/>
  <c r="DQ296" i="11" a="1"/>
  <c r="DQ296" i="11"/>
  <c r="DN296" i="11" a="1"/>
  <c r="DN296" i="11"/>
  <c r="AS253" i="11"/>
  <c r="CC253" i="11"/>
  <c r="CD253" i="11"/>
  <c r="CF253" i="11"/>
  <c r="CG253" i="11"/>
  <c r="CE253" i="11"/>
  <c r="DE515" i="11" a="1"/>
  <c r="DE515" i="11"/>
  <c r="DM515" i="11" a="1"/>
  <c r="DM515" i="11"/>
  <c r="DT515" i="11" a="1"/>
  <c r="DT515" i="11"/>
  <c r="G38" i="11" a="1"/>
  <c r="G38" i="11"/>
  <c r="T38" i="11" a="1"/>
  <c r="T38" i="11"/>
  <c r="H38" i="11" a="1"/>
  <c r="H38" i="11"/>
  <c r="T146" i="11" a="1"/>
  <c r="T146" i="11"/>
  <c r="G146" i="11" a="1"/>
  <c r="G146" i="11"/>
  <c r="H146" i="11" a="1"/>
  <c r="H146" i="11"/>
  <c r="DQ254" i="11" a="1"/>
  <c r="DQ254" i="11"/>
  <c r="DR254" i="11" a="1"/>
  <c r="DR254" i="11"/>
  <c r="DN254" i="11" a="1"/>
  <c r="DN254" i="11"/>
  <c r="DO254" i="11" a="1"/>
  <c r="DO254" i="11"/>
  <c r="DP254" i="11" a="1"/>
  <c r="DP254" i="11"/>
  <c r="AQ298" i="11" a="1"/>
  <c r="AQ298" i="11"/>
  <c r="AR298" i="11" a="1"/>
  <c r="AR298" i="11"/>
  <c r="AP298" i="11" a="1"/>
  <c r="AP298" i="11"/>
  <c r="AO298" i="11" a="1"/>
  <c r="AO298" i="11"/>
  <c r="AS377" i="11"/>
  <c r="ED377" i="11"/>
  <c r="CF377" i="11"/>
  <c r="CD377" i="11"/>
  <c r="CC377" i="11"/>
  <c r="CG377" i="11"/>
  <c r="CE377" i="11"/>
  <c r="DT164" i="11" a="1"/>
  <c r="DT164" i="11"/>
  <c r="DM164" i="11" a="1"/>
  <c r="DM164" i="11"/>
  <c r="DE164" i="11" a="1"/>
  <c r="DE164" i="11"/>
  <c r="BY396" i="11"/>
  <c r="BV396" i="11"/>
  <c r="BX396" i="11"/>
  <c r="BZ396" i="11"/>
  <c r="BW396" i="11"/>
  <c r="DT59" i="11" a="1"/>
  <c r="DT59" i="11"/>
  <c r="DE59" i="11" a="1"/>
  <c r="DE59" i="11"/>
  <c r="DM59" i="11" a="1"/>
  <c r="DM59" i="11"/>
  <c r="AS144" i="11"/>
  <c r="CG144" i="11"/>
  <c r="CF144" i="11"/>
  <c r="CE144" i="11"/>
  <c r="CD144" i="11"/>
  <c r="CC144" i="11"/>
  <c r="AR189" i="11" a="1"/>
  <c r="AR189" i="11"/>
  <c r="AP189" i="11" a="1"/>
  <c r="AP189" i="11"/>
  <c r="AO189" i="11" a="1"/>
  <c r="AO189" i="11"/>
  <c r="AQ189" i="11" a="1"/>
  <c r="AQ189" i="11"/>
  <c r="AS161" i="11"/>
  <c r="CE161" i="11"/>
  <c r="CG161" i="11"/>
  <c r="CC161" i="11"/>
  <c r="CF161" i="11"/>
  <c r="CD161" i="11"/>
  <c r="BV144" i="11"/>
  <c r="BZ144" i="11"/>
  <c r="BX144" i="11"/>
  <c r="BY144" i="11"/>
  <c r="BW144" i="11"/>
  <c r="DQ36" i="11" a="1"/>
  <c r="DQ36" i="11"/>
  <c r="DO36" i="11" a="1"/>
  <c r="DO36" i="11"/>
  <c r="DN36" i="11" a="1"/>
  <c r="DN36" i="11"/>
  <c r="DP36" i="11" a="1"/>
  <c r="DP36" i="11"/>
  <c r="DR36" i="11" a="1"/>
  <c r="DR36" i="11"/>
  <c r="G399" i="11" a="1"/>
  <c r="G399" i="11"/>
  <c r="T399" i="11" a="1"/>
  <c r="T399" i="11"/>
  <c r="H399" i="11" a="1"/>
  <c r="H399" i="11"/>
  <c r="DR162" i="11" a="1"/>
  <c r="DR162" i="11"/>
  <c r="DN162" i="11" a="1"/>
  <c r="DN162" i="11"/>
  <c r="DO162" i="11" a="1"/>
  <c r="DO162" i="11"/>
  <c r="DQ162" i="11" a="1"/>
  <c r="DQ162" i="11"/>
  <c r="DP162" i="11" a="1"/>
  <c r="DP162" i="11"/>
  <c r="AS513" i="11"/>
  <c r="G413" i="11" a="1"/>
  <c r="G413" i="11"/>
  <c r="T413" i="11" a="1"/>
  <c r="T413" i="11"/>
  <c r="H413" i="11" a="1"/>
  <c r="H413" i="11"/>
  <c r="CC296" i="11"/>
  <c r="U38" i="11" a="1"/>
  <c r="U38" i="11"/>
  <c r="AB38" i="11"/>
  <c r="F517" i="11" a="1"/>
  <c r="F517" i="11"/>
  <c r="AA517" i="11" a="1"/>
  <c r="AA517" i="11"/>
  <c r="Y518" i="11" a="1"/>
  <c r="Y518" i="11"/>
  <c r="DN58" i="11" a="1"/>
  <c r="DN58" i="11"/>
  <c r="DR58" i="11" a="1"/>
  <c r="DR58" i="11"/>
  <c r="DQ58" i="11" a="1"/>
  <c r="DQ58" i="11"/>
  <c r="DO58" i="11" a="1"/>
  <c r="DO58" i="11"/>
  <c r="DP58" i="11" a="1"/>
  <c r="DP58" i="11"/>
  <c r="AP164" i="11" a="1"/>
  <c r="AP164" i="11"/>
  <c r="AO164" i="11" a="1"/>
  <c r="AO164" i="11"/>
  <c r="AR164" i="11" a="1"/>
  <c r="AR164" i="11"/>
  <c r="AQ164" i="11" a="1"/>
  <c r="AQ164" i="11"/>
  <c r="AS295" i="11"/>
  <c r="CC295" i="11"/>
  <c r="EB254" i="11" a="1"/>
  <c r="EB254" i="11"/>
  <c r="DU254" i="11" a="1"/>
  <c r="DU254" i="11"/>
  <c r="DZ254" i="11" a="1"/>
  <c r="DZ254" i="11"/>
  <c r="EA254" i="11" a="1"/>
  <c r="EA254" i="11"/>
  <c r="DW254" i="11" a="1"/>
  <c r="DW254" i="11"/>
  <c r="DY254" i="11" a="1"/>
  <c r="DY254" i="11"/>
  <c r="DV254" i="11" a="1"/>
  <c r="DV254" i="11"/>
  <c r="DX254" i="11" a="1"/>
  <c r="DX254" i="11"/>
  <c r="AA381" i="11" a="1"/>
  <c r="AA381" i="11"/>
  <c r="F381" i="11" a="1"/>
  <c r="F381" i="11"/>
  <c r="Y382" i="11" a="1"/>
  <c r="Y382" i="11"/>
  <c r="DM298" i="11" a="1"/>
  <c r="DM298" i="11"/>
  <c r="DT298" i="11" a="1"/>
  <c r="DT298" i="11"/>
  <c r="DE298" i="11" a="1"/>
  <c r="DE298" i="11"/>
  <c r="CH252" i="11"/>
  <c r="DE398" i="11" a="1"/>
  <c r="DE398" i="11"/>
  <c r="DT398" i="11" a="1"/>
  <c r="DT398" i="11"/>
  <c r="DM398" i="11" a="1"/>
  <c r="DM398" i="11"/>
  <c r="DE189" i="11" a="1"/>
  <c r="DE189" i="11"/>
  <c r="DT189" i="11" a="1"/>
  <c r="DT189" i="11"/>
  <c r="DM189" i="11" a="1"/>
  <c r="DM189" i="11"/>
  <c r="AN58" i="11" a="1"/>
  <c r="AN58" i="11"/>
  <c r="AP412" i="11" a="1"/>
  <c r="AP412" i="11"/>
  <c r="AQ412" i="11" a="1"/>
  <c r="AQ412" i="11"/>
  <c r="AR412" i="11" a="1"/>
  <c r="AR412" i="11"/>
  <c r="AO412" i="11" a="1"/>
  <c r="AO412" i="11"/>
  <c r="DT256" i="11" a="1"/>
  <c r="DT256" i="11"/>
  <c r="DM256" i="11" a="1"/>
  <c r="DM256" i="11"/>
  <c r="DE256" i="11" a="1"/>
  <c r="DE256" i="11"/>
  <c r="AR398" i="11" a="1"/>
  <c r="AR398" i="11"/>
  <c r="AP398" i="11" a="1"/>
  <c r="AP398" i="11"/>
  <c r="AQ398" i="11" a="1"/>
  <c r="AQ398" i="11"/>
  <c r="AO398" i="11" a="1"/>
  <c r="AO398" i="11"/>
  <c r="T190" i="11" a="1"/>
  <c r="T190" i="11"/>
  <c r="G190" i="11" a="1"/>
  <c r="G190" i="11"/>
  <c r="H190" i="11" a="1"/>
  <c r="H190" i="11"/>
  <c r="DG514" i="11" a="1"/>
  <c r="DG514" i="11"/>
  <c r="DI514" i="11" a="1"/>
  <c r="DI514" i="11"/>
  <c r="DK514" i="11" a="1"/>
  <c r="DK514" i="11"/>
  <c r="DJ514" i="11" a="1"/>
  <c r="DJ514" i="11"/>
  <c r="DH514" i="11" a="1"/>
  <c r="DH514" i="11"/>
  <c r="DF514" i="11" a="1"/>
  <c r="DF514" i="11"/>
  <c r="DG36" i="11" a="1"/>
  <c r="DG36" i="11"/>
  <c r="DH36" i="11" a="1"/>
  <c r="DH36" i="11"/>
  <c r="DK36" i="11" a="1"/>
  <c r="DK36" i="11"/>
  <c r="DI36" i="11" a="1"/>
  <c r="DI36" i="11"/>
  <c r="DJ36" i="11" a="1"/>
  <c r="DJ36" i="11"/>
  <c r="DF36" i="11" a="1"/>
  <c r="DF36" i="11"/>
  <c r="AB399" i="11"/>
  <c r="U399" i="11" a="1"/>
  <c r="U399" i="11"/>
  <c r="DY162" i="11" a="1"/>
  <c r="DY162" i="11"/>
  <c r="DZ162" i="11" a="1"/>
  <c r="DZ162" i="11"/>
  <c r="DX162" i="11" a="1"/>
  <c r="DX162" i="11"/>
  <c r="EA162" i="11" a="1"/>
  <c r="EA162" i="11"/>
  <c r="EB162" i="11" a="1"/>
  <c r="EB162" i="11"/>
  <c r="DV162" i="11" a="1"/>
  <c r="DV162" i="11"/>
  <c r="DW162" i="11" a="1"/>
  <c r="DW162" i="11"/>
  <c r="DU162" i="11" a="1"/>
  <c r="DU162" i="11"/>
  <c r="AA258" i="11" a="1"/>
  <c r="AA258" i="11"/>
  <c r="F258" i="11" a="1"/>
  <c r="F258" i="11"/>
  <c r="Y260" i="11" a="1"/>
  <c r="Y260" i="11"/>
  <c r="DO377" i="11" a="1"/>
  <c r="DO377" i="11"/>
  <c r="DQ377" i="11" a="1"/>
  <c r="DQ377" i="11"/>
  <c r="DP377" i="11" a="1"/>
  <c r="DP377" i="11"/>
  <c r="DR377" i="11" a="1"/>
  <c r="DR377" i="11"/>
  <c r="DN377" i="11" a="1"/>
  <c r="DN377" i="11"/>
  <c r="AS409" i="11"/>
  <c r="ED409" i="11"/>
  <c r="CC409" i="11"/>
  <c r="CF409" i="11"/>
  <c r="CE409" i="11"/>
  <c r="CD409" i="11"/>
  <c r="CG409" i="11"/>
  <c r="G516" i="11" a="1"/>
  <c r="G516" i="11"/>
  <c r="T516" i="11" a="1"/>
  <c r="T516" i="11"/>
  <c r="H516" i="11" a="1"/>
  <c r="H516" i="11"/>
  <c r="DU58" i="11" a="1"/>
  <c r="DU58" i="11"/>
  <c r="EB58" i="11" a="1"/>
  <c r="EB58" i="11"/>
  <c r="DZ58" i="11" a="1"/>
  <c r="DZ58" i="11"/>
  <c r="EA58" i="11" a="1"/>
  <c r="EA58" i="11"/>
  <c r="DW58" i="11" a="1"/>
  <c r="DW58" i="11"/>
  <c r="DV58" i="11" a="1"/>
  <c r="DV58" i="11"/>
  <c r="DX58" i="11" a="1"/>
  <c r="DX58" i="11"/>
  <c r="DY58" i="11" a="1"/>
  <c r="DY58" i="11"/>
  <c r="AR256" i="11" a="1"/>
  <c r="AR256" i="11"/>
  <c r="CG256" i="11"/>
  <c r="M98" i="20"/>
  <c r="M100" i="20"/>
  <c r="CF296" i="11"/>
  <c r="CD296" i="11"/>
  <c r="CE296" i="11"/>
  <c r="AS296" i="11"/>
  <c r="CG296" i="11"/>
  <c r="CA396" i="11"/>
  <c r="AQ256" i="11" a="1"/>
  <c r="AQ256" i="11"/>
  <c r="CF256" i="11"/>
  <c r="CA410" i="11"/>
  <c r="DO256" i="11" a="1"/>
  <c r="DO256" i="11"/>
  <c r="DR256" i="11" a="1"/>
  <c r="DR256" i="11"/>
  <c r="DQ256" i="11" a="1"/>
  <c r="DQ256" i="11"/>
  <c r="DP256" i="11" a="1"/>
  <c r="DP256" i="11"/>
  <c r="DN256" i="11" a="1"/>
  <c r="DN256" i="11"/>
  <c r="DW59" i="11" a="1"/>
  <c r="DW59" i="11"/>
  <c r="DX59" i="11" a="1"/>
  <c r="DX59" i="11"/>
  <c r="DY59" i="11" a="1"/>
  <c r="DY59" i="11"/>
  <c r="EA59" i="11" a="1"/>
  <c r="EA59" i="11"/>
  <c r="DU59" i="11" a="1"/>
  <c r="DU59" i="11"/>
  <c r="DZ59" i="11" a="1"/>
  <c r="DZ59" i="11"/>
  <c r="EB59" i="11" a="1"/>
  <c r="EB59" i="11"/>
  <c r="DV59" i="11" a="1"/>
  <c r="DV59" i="11"/>
  <c r="DF164" i="11" a="1"/>
  <c r="DF164" i="11"/>
  <c r="DJ164" i="11" a="1"/>
  <c r="DJ164" i="11"/>
  <c r="DH164" i="11" a="1"/>
  <c r="DH164" i="11"/>
  <c r="DK164" i="11" a="1"/>
  <c r="DK164" i="11"/>
  <c r="DG164" i="11" a="1"/>
  <c r="DG164" i="11"/>
  <c r="DI164" i="11" a="1"/>
  <c r="DI164" i="11"/>
  <c r="DE38" i="11" a="1"/>
  <c r="DE38" i="11"/>
  <c r="DT38" i="11" a="1"/>
  <c r="DT38" i="11"/>
  <c r="DM38" i="11" a="1"/>
  <c r="DM38" i="11"/>
  <c r="CH34" i="11"/>
  <c r="DG145" i="11" a="1"/>
  <c r="DG145" i="11"/>
  <c r="DF145" i="11" a="1"/>
  <c r="DF145" i="11"/>
  <c r="DH145" i="11" a="1"/>
  <c r="DH145" i="11"/>
  <c r="DI145" i="11" a="1"/>
  <c r="DI145" i="11"/>
  <c r="DJ145" i="11" a="1"/>
  <c r="DJ145" i="11"/>
  <c r="DK145" i="11" a="1"/>
  <c r="DK145" i="11"/>
  <c r="DO412" i="11" a="1"/>
  <c r="DO412" i="11"/>
  <c r="DQ412" i="11" a="1"/>
  <c r="DQ412" i="11"/>
  <c r="DN412" i="11" a="1"/>
  <c r="DN412" i="11"/>
  <c r="DP412" i="11" a="1"/>
  <c r="DP412" i="11"/>
  <c r="DR412" i="11" a="1"/>
  <c r="DR412" i="11"/>
  <c r="CH395" i="11"/>
  <c r="ED395" i="11"/>
  <c r="DE380" i="11" a="1"/>
  <c r="DE380" i="11"/>
  <c r="DT380" i="11" a="1"/>
  <c r="DT380" i="11"/>
  <c r="DM380" i="11" a="1"/>
  <c r="DM380" i="11"/>
  <c r="AO516" i="11" a="1"/>
  <c r="AO516" i="11"/>
  <c r="AR516" i="11" a="1"/>
  <c r="AR516" i="11"/>
  <c r="AQ516" i="11" a="1"/>
  <c r="AQ516" i="11"/>
  <c r="AN516" i="11" a="1"/>
  <c r="AN516" i="11"/>
  <c r="AP516" i="11" a="1"/>
  <c r="AP516" i="11"/>
  <c r="AB166" i="11"/>
  <c r="U166" i="11" a="1"/>
  <c r="U166" i="11"/>
  <c r="DN189" i="11" a="1"/>
  <c r="DN189" i="11"/>
  <c r="DP189" i="11" a="1"/>
  <c r="DP189" i="11"/>
  <c r="DQ189" i="11" a="1"/>
  <c r="DQ189" i="11"/>
  <c r="DR189" i="11" a="1"/>
  <c r="DR189" i="11"/>
  <c r="DO189" i="11" a="1"/>
  <c r="DO189" i="11"/>
  <c r="AA260" i="11" a="1"/>
  <c r="AA260" i="11"/>
  <c r="F260" i="11" a="1"/>
  <c r="F260" i="11"/>
  <c r="Y261" i="11" a="1"/>
  <c r="Y261" i="11"/>
  <c r="DF189" i="11" a="1"/>
  <c r="DF189" i="11"/>
  <c r="DJ189" i="11" a="1"/>
  <c r="DJ189" i="11"/>
  <c r="DH189" i="11" a="1"/>
  <c r="DH189" i="11"/>
  <c r="DI189" i="11" a="1"/>
  <c r="DI189" i="11"/>
  <c r="DG189" i="11" a="1"/>
  <c r="DG189" i="11"/>
  <c r="DK189" i="11" a="1"/>
  <c r="DK189" i="11"/>
  <c r="DZ298" i="11" a="1"/>
  <c r="DZ298" i="11"/>
  <c r="DW298" i="11" a="1"/>
  <c r="DW298" i="11"/>
  <c r="DX298" i="11" a="1"/>
  <c r="DX298" i="11"/>
  <c r="DV298" i="11" a="1"/>
  <c r="DV298" i="11"/>
  <c r="EA298" i="11" a="1"/>
  <c r="EA298" i="11"/>
  <c r="DY298" i="11" a="1"/>
  <c r="DY298" i="11"/>
  <c r="EB298" i="11" a="1"/>
  <c r="EB298" i="11"/>
  <c r="DU298" i="11" a="1"/>
  <c r="DU298" i="11"/>
  <c r="AS514" i="11"/>
  <c r="DN145" i="11" a="1"/>
  <c r="DN145" i="11"/>
  <c r="DQ145" i="11" a="1"/>
  <c r="DQ145" i="11"/>
  <c r="DO145" i="11" a="1"/>
  <c r="DO145" i="11"/>
  <c r="DR145" i="11" a="1"/>
  <c r="DR145" i="11"/>
  <c r="DP145" i="11" a="1"/>
  <c r="DP145" i="11"/>
  <c r="DU412" i="11" a="1"/>
  <c r="DU412" i="11"/>
  <c r="DW412" i="11" a="1"/>
  <c r="DW412" i="11"/>
  <c r="DY412" i="11" a="1"/>
  <c r="DY412" i="11"/>
  <c r="EA412" i="11" a="1"/>
  <c r="EA412" i="11"/>
  <c r="DV412" i="11" a="1"/>
  <c r="DV412" i="11"/>
  <c r="EB412" i="11" a="1"/>
  <c r="EB412" i="11"/>
  <c r="DZ412" i="11" a="1"/>
  <c r="DZ412" i="11"/>
  <c r="DX412" i="11" a="1"/>
  <c r="DX412" i="11"/>
  <c r="AO256" i="11" a="1"/>
  <c r="AO256" i="11"/>
  <c r="AO190" i="11" a="1"/>
  <c r="AO190" i="11"/>
  <c r="AQ190" i="11" a="1"/>
  <c r="AQ190" i="11"/>
  <c r="AP190" i="11" a="1"/>
  <c r="AP190" i="11"/>
  <c r="AR190" i="11" a="1"/>
  <c r="AR190" i="11"/>
  <c r="T166" i="11" a="1"/>
  <c r="T166" i="11"/>
  <c r="G166" i="11" a="1"/>
  <c r="G166" i="11"/>
  <c r="H166" i="11" a="1"/>
  <c r="H166" i="11"/>
  <c r="AP399" i="11" a="1"/>
  <c r="AP399" i="11"/>
  <c r="AQ399" i="11" a="1"/>
  <c r="AQ399" i="11"/>
  <c r="AO399" i="11" a="1"/>
  <c r="AO399" i="11"/>
  <c r="AR399" i="11" a="1"/>
  <c r="AR399" i="11"/>
  <c r="DM190" i="11" a="1"/>
  <c r="DM190" i="11"/>
  <c r="DE190" i="11" a="1"/>
  <c r="DE190" i="11"/>
  <c r="DT190" i="11" a="1"/>
  <c r="DT190" i="11"/>
  <c r="DJ298" i="11" a="1"/>
  <c r="DJ298" i="11"/>
  <c r="DH298" i="11" a="1"/>
  <c r="DH298" i="11"/>
  <c r="DG298" i="11" a="1"/>
  <c r="DG298" i="11"/>
  <c r="DF298" i="11" a="1"/>
  <c r="DF298" i="11"/>
  <c r="DK298" i="11" a="1"/>
  <c r="DK298" i="11"/>
  <c r="DI298" i="11" a="1"/>
  <c r="DI298" i="11"/>
  <c r="F518" i="11" a="1"/>
  <c r="F518" i="11"/>
  <c r="AA518" i="11" a="1"/>
  <c r="AA518" i="11"/>
  <c r="Y519" i="11" a="1"/>
  <c r="Y519" i="11"/>
  <c r="DY515" i="11" a="1"/>
  <c r="DY515" i="11"/>
  <c r="EA515" i="11" a="1"/>
  <c r="EA515" i="11"/>
  <c r="DU515" i="11" a="1"/>
  <c r="DU515" i="11"/>
  <c r="DZ515" i="11" a="1"/>
  <c r="DZ515" i="11"/>
  <c r="DW515" i="11" a="1"/>
  <c r="DW515" i="11"/>
  <c r="EB515" i="11" a="1"/>
  <c r="EB515" i="11"/>
  <c r="DV515" i="11" a="1"/>
  <c r="DV515" i="11"/>
  <c r="DX515" i="11" a="1"/>
  <c r="DX515" i="11"/>
  <c r="CH253" i="11"/>
  <c r="AP413" i="11" a="1"/>
  <c r="AP413" i="11"/>
  <c r="AO413" i="11" a="1"/>
  <c r="AO413" i="11"/>
  <c r="AN413" i="11" a="1"/>
  <c r="AN413" i="11"/>
  <c r="AR413" i="11" a="1"/>
  <c r="AR413" i="11"/>
  <c r="AQ413" i="11" a="1"/>
  <c r="AQ413" i="11"/>
  <c r="U258" i="11" a="1"/>
  <c r="U258" i="11"/>
  <c r="AB258" i="11"/>
  <c r="DQ398" i="11" a="1"/>
  <c r="DQ398" i="11"/>
  <c r="DO398" i="11" a="1"/>
  <c r="DO398" i="11"/>
  <c r="DR398" i="11" a="1"/>
  <c r="DR398" i="11"/>
  <c r="DN398" i="11" a="1"/>
  <c r="DN398" i="11"/>
  <c r="DP398" i="11" a="1"/>
  <c r="DP398" i="11"/>
  <c r="DQ298" i="11" a="1"/>
  <c r="DQ298" i="11"/>
  <c r="DR298" i="11" a="1"/>
  <c r="DR298" i="11"/>
  <c r="DP298" i="11" a="1"/>
  <c r="DP298" i="11"/>
  <c r="DN298" i="11" a="1"/>
  <c r="DN298" i="11"/>
  <c r="DO298" i="11" a="1"/>
  <c r="DO298" i="11"/>
  <c r="U517" i="11" a="1"/>
  <c r="U517" i="11"/>
  <c r="AB517" i="11"/>
  <c r="AO38" i="11" a="1"/>
  <c r="AO38" i="11"/>
  <c r="AQ38" i="11" a="1"/>
  <c r="AQ38" i="11"/>
  <c r="AR38" i="11" a="1"/>
  <c r="AR38" i="11"/>
  <c r="AP38" i="11" a="1"/>
  <c r="AP38" i="11"/>
  <c r="DT413" i="11" a="1"/>
  <c r="DT413" i="11"/>
  <c r="DM413" i="11" a="1"/>
  <c r="DM413" i="11"/>
  <c r="DE413" i="11" a="1"/>
  <c r="DE413" i="11"/>
  <c r="DU164" i="11" a="1"/>
  <c r="DU164" i="11"/>
  <c r="EB164" i="11" a="1"/>
  <c r="EB164" i="11"/>
  <c r="DZ164" i="11" a="1"/>
  <c r="DZ164" i="11"/>
  <c r="DV164" i="11" a="1"/>
  <c r="DV164" i="11"/>
  <c r="DW164" i="11" a="1"/>
  <c r="DW164" i="11"/>
  <c r="DX164" i="11" a="1"/>
  <c r="DX164" i="11"/>
  <c r="EA164" i="11" a="1"/>
  <c r="EA164" i="11"/>
  <c r="DY164" i="11" a="1"/>
  <c r="DY164" i="11"/>
  <c r="DP515" i="11" a="1"/>
  <c r="DP515" i="11"/>
  <c r="DO515" i="11" a="1"/>
  <c r="DO515" i="11"/>
  <c r="DN515" i="11" a="1"/>
  <c r="DN515" i="11"/>
  <c r="DR515" i="11" a="1"/>
  <c r="DR515" i="11"/>
  <c r="DQ515" i="11" a="1"/>
  <c r="DQ515" i="11"/>
  <c r="AS162" i="11"/>
  <c r="CD162" i="11"/>
  <c r="CE162" i="11"/>
  <c r="CG162" i="11"/>
  <c r="CC162" i="11"/>
  <c r="CF162" i="11"/>
  <c r="DG412" i="11" a="1"/>
  <c r="DG412" i="11"/>
  <c r="DJ412" i="11" a="1"/>
  <c r="DJ412" i="11"/>
  <c r="DK412" i="11" a="1"/>
  <c r="DK412" i="11"/>
  <c r="DH412" i="11" a="1"/>
  <c r="DH412" i="11"/>
  <c r="DF412" i="11" a="1"/>
  <c r="DF412" i="11"/>
  <c r="DI412" i="11" a="1"/>
  <c r="DI412" i="11"/>
  <c r="AO60" i="11" a="1"/>
  <c r="AO60" i="11"/>
  <c r="AQ60" i="11" a="1"/>
  <c r="AQ60" i="11"/>
  <c r="AR60" i="11" a="1"/>
  <c r="AR60" i="11"/>
  <c r="AP60" i="11" a="1"/>
  <c r="AP60" i="11"/>
  <c r="AN60" i="11" a="1"/>
  <c r="AN60" i="11"/>
  <c r="U300" i="11" a="1"/>
  <c r="U300" i="11"/>
  <c r="AB300" i="11"/>
  <c r="DT60" i="11" a="1"/>
  <c r="DT60" i="11"/>
  <c r="DE60" i="11" a="1"/>
  <c r="DE60" i="11"/>
  <c r="DM60" i="11" a="1"/>
  <c r="DM60" i="11"/>
  <c r="CH254" i="11"/>
  <c r="CA188" i="11"/>
  <c r="CH450" i="11"/>
  <c r="DE516" i="11" a="1"/>
  <c r="DE516" i="11"/>
  <c r="DT516" i="11" a="1"/>
  <c r="DT516" i="11"/>
  <c r="DM516" i="11" a="1"/>
  <c r="DM516" i="11"/>
  <c r="DZ189" i="11" a="1"/>
  <c r="DZ189" i="11"/>
  <c r="DV189" i="11" a="1"/>
  <c r="DV189" i="11"/>
  <c r="DW189" i="11" a="1"/>
  <c r="DW189" i="11"/>
  <c r="DU189" i="11" a="1"/>
  <c r="DU189" i="11"/>
  <c r="DX189" i="11" a="1"/>
  <c r="DX189" i="11"/>
  <c r="EB189" i="11" a="1"/>
  <c r="EB189" i="11"/>
  <c r="EA189" i="11" a="1"/>
  <c r="EA189" i="11"/>
  <c r="DY189" i="11" a="1"/>
  <c r="DY189" i="11"/>
  <c r="G517" i="11" a="1"/>
  <c r="G517" i="11"/>
  <c r="T517" i="11" a="1"/>
  <c r="T517" i="11"/>
  <c r="H517" i="11" a="1"/>
  <c r="H517" i="11"/>
  <c r="AN189" i="11" a="1"/>
  <c r="AN189" i="11"/>
  <c r="BV189" i="11"/>
  <c r="BW189" i="11"/>
  <c r="BY189" i="11"/>
  <c r="BX189" i="11"/>
  <c r="BZ189" i="11"/>
  <c r="CH409" i="11"/>
  <c r="T258" i="11" a="1"/>
  <c r="T258" i="11"/>
  <c r="G258" i="11" a="1"/>
  <c r="G258" i="11"/>
  <c r="H258" i="11" a="1"/>
  <c r="H258" i="11"/>
  <c r="BY398" i="11"/>
  <c r="BW398" i="11"/>
  <c r="BX398" i="11"/>
  <c r="BZ398" i="11"/>
  <c r="BV398" i="11"/>
  <c r="DV398" i="11" a="1"/>
  <c r="DV398" i="11"/>
  <c r="EA398" i="11" a="1"/>
  <c r="EA398" i="11"/>
  <c r="DU398" i="11" a="1"/>
  <c r="DU398" i="11"/>
  <c r="DZ398" i="11" a="1"/>
  <c r="DZ398" i="11"/>
  <c r="EB398" i="11" a="1"/>
  <c r="EB398" i="11"/>
  <c r="DY398" i="11" a="1"/>
  <c r="DY398" i="11"/>
  <c r="DX398" i="11" a="1"/>
  <c r="DX398" i="11"/>
  <c r="DW398" i="11" a="1"/>
  <c r="DW398" i="11"/>
  <c r="AA382" i="11" a="1"/>
  <c r="AA382" i="11"/>
  <c r="F382" i="11" a="1"/>
  <c r="F382" i="11"/>
  <c r="Y383" i="11" a="1"/>
  <c r="Y383" i="11"/>
  <c r="DF515" i="11" a="1"/>
  <c r="DF515" i="11"/>
  <c r="DI515" i="11" a="1"/>
  <c r="DI515" i="11"/>
  <c r="DH515" i="11" a="1"/>
  <c r="DH515" i="11"/>
  <c r="DJ515" i="11" a="1"/>
  <c r="DJ515" i="11"/>
  <c r="DK515" i="11" a="1"/>
  <c r="DK515" i="11"/>
  <c r="DG515" i="11" a="1"/>
  <c r="DG515" i="11"/>
  <c r="AB400" i="11"/>
  <c r="U400" i="11" a="1"/>
  <c r="U400" i="11"/>
  <c r="T300" i="11" a="1"/>
  <c r="T300" i="11"/>
  <c r="G300" i="11" a="1"/>
  <c r="G300" i="11"/>
  <c r="H300" i="11" a="1"/>
  <c r="H300" i="11"/>
  <c r="DG378" i="11" a="1"/>
  <c r="DG378" i="11"/>
  <c r="DJ378" i="11" a="1"/>
  <c r="DJ378" i="11"/>
  <c r="DF378" i="11" a="1"/>
  <c r="DF378" i="11"/>
  <c r="DH378" i="11" a="1"/>
  <c r="DH378" i="11"/>
  <c r="DI378" i="11" a="1"/>
  <c r="DI378" i="11"/>
  <c r="DK378" i="11" a="1"/>
  <c r="DK378" i="11"/>
  <c r="CH36" i="11"/>
  <c r="AN515" i="11" a="1"/>
  <c r="AN515" i="11"/>
  <c r="AS378" i="11"/>
  <c r="ED378" i="11"/>
  <c r="CD378" i="11"/>
  <c r="CE378" i="11"/>
  <c r="CG378" i="11"/>
  <c r="CF378" i="11"/>
  <c r="CC378" i="11"/>
  <c r="AN412" i="11" a="1"/>
  <c r="AN412" i="11"/>
  <c r="BV412" i="11"/>
  <c r="BW412" i="11"/>
  <c r="BZ412" i="11"/>
  <c r="BX412" i="11"/>
  <c r="BY412" i="11"/>
  <c r="CH295" i="11"/>
  <c r="DP164" i="11" a="1"/>
  <c r="DP164" i="11"/>
  <c r="DR164" i="11" a="1"/>
  <c r="DR164" i="11"/>
  <c r="DN164" i="11" a="1"/>
  <c r="DN164" i="11"/>
  <c r="DO164" i="11" a="1"/>
  <c r="DO164" i="11"/>
  <c r="DQ164" i="11" a="1"/>
  <c r="DQ164" i="11"/>
  <c r="DG256" i="11" a="1"/>
  <c r="DG256" i="11"/>
  <c r="DI256" i="11" a="1"/>
  <c r="DI256" i="11"/>
  <c r="DJ256" i="11" a="1"/>
  <c r="DJ256" i="11"/>
  <c r="DF256" i="11" a="1"/>
  <c r="DF256" i="11"/>
  <c r="DH256" i="11" a="1"/>
  <c r="DH256" i="11"/>
  <c r="DK256" i="11" a="1"/>
  <c r="DK256" i="11"/>
  <c r="DG398" i="11" a="1"/>
  <c r="DG398" i="11"/>
  <c r="DF398" i="11" a="1"/>
  <c r="DF398" i="11"/>
  <c r="DI398" i="11" a="1"/>
  <c r="DI398" i="11"/>
  <c r="DH398" i="11" a="1"/>
  <c r="DH398" i="11"/>
  <c r="DK398" i="11" a="1"/>
  <c r="DK398" i="11"/>
  <c r="DJ398" i="11" a="1"/>
  <c r="DJ398" i="11"/>
  <c r="AB381" i="11"/>
  <c r="U381" i="11" a="1"/>
  <c r="U381" i="11"/>
  <c r="AN298" i="11" a="1"/>
  <c r="AN298" i="11"/>
  <c r="BZ298" i="11"/>
  <c r="BY298" i="11"/>
  <c r="BX298" i="11"/>
  <c r="BW298" i="11"/>
  <c r="BV298" i="11"/>
  <c r="DM146" i="11" a="1"/>
  <c r="DM146" i="11"/>
  <c r="DT146" i="11" a="1"/>
  <c r="DT146" i="11"/>
  <c r="DE146" i="11" a="1"/>
  <c r="DE146" i="11"/>
  <c r="T400" i="11" a="1"/>
  <c r="T400" i="11"/>
  <c r="G400" i="11" a="1"/>
  <c r="G400" i="11"/>
  <c r="H400" i="11" a="1"/>
  <c r="H400" i="11"/>
  <c r="AQ299" i="11" a="1"/>
  <c r="AQ299" i="11"/>
  <c r="AN299" i="11" a="1"/>
  <c r="AN299" i="11"/>
  <c r="AO299" i="11" a="1"/>
  <c r="AO299" i="11"/>
  <c r="AR299" i="11" a="1"/>
  <c r="AR299" i="11"/>
  <c r="AP299" i="11" a="1"/>
  <c r="AP299" i="11"/>
  <c r="DN37" i="11" a="1"/>
  <c r="DN37" i="11"/>
  <c r="DR37" i="11" a="1"/>
  <c r="DR37" i="11"/>
  <c r="DO37" i="11" a="1"/>
  <c r="DO37" i="11"/>
  <c r="DQ37" i="11" a="1"/>
  <c r="DQ37" i="11"/>
  <c r="DP37" i="11" a="1"/>
  <c r="DP37" i="11"/>
  <c r="DR378" i="11" a="1"/>
  <c r="DR378" i="11"/>
  <c r="DP378" i="11" a="1"/>
  <c r="DP378" i="11"/>
  <c r="DO378" i="11" a="1"/>
  <c r="DO378" i="11"/>
  <c r="DQ378" i="11" a="1"/>
  <c r="DQ378" i="11"/>
  <c r="DN378" i="11" a="1"/>
  <c r="DN378" i="11"/>
  <c r="CH142" i="11"/>
  <c r="CA254" i="11"/>
  <c r="CA36" i="11"/>
  <c r="T381" i="11" a="1"/>
  <c r="T381" i="11"/>
  <c r="G381" i="11" a="1"/>
  <c r="G381" i="11"/>
  <c r="H381" i="11" a="1"/>
  <c r="H381" i="11"/>
  <c r="CH144" i="11"/>
  <c r="CH377" i="11"/>
  <c r="F416" i="11" a="1"/>
  <c r="F416" i="11"/>
  <c r="AA416" i="11" a="1"/>
  <c r="AA416" i="11"/>
  <c r="Y417" i="11" a="1"/>
  <c r="Y417" i="11"/>
  <c r="DH37" i="11" a="1"/>
  <c r="DH37" i="11"/>
  <c r="DK37" i="11" a="1"/>
  <c r="DK37" i="11"/>
  <c r="DF37" i="11" a="1"/>
  <c r="DF37" i="11"/>
  <c r="DJ37" i="11" a="1"/>
  <c r="DJ37" i="11"/>
  <c r="DG37" i="11" a="1"/>
  <c r="DG37" i="11"/>
  <c r="DI37" i="11" a="1"/>
  <c r="DI37" i="11"/>
  <c r="DE299" i="11" a="1"/>
  <c r="DE299" i="11"/>
  <c r="DM299" i="11" a="1"/>
  <c r="DM299" i="11"/>
  <c r="DT299" i="11" a="1"/>
  <c r="DT299" i="11"/>
  <c r="AS410" i="11"/>
  <c r="ED410" i="11"/>
  <c r="CF410" i="11"/>
  <c r="CD410" i="11"/>
  <c r="CG410" i="11"/>
  <c r="CC410" i="11"/>
  <c r="CE410" i="11"/>
  <c r="DU378" i="11" a="1"/>
  <c r="DU378" i="11"/>
  <c r="DV378" i="11" a="1"/>
  <c r="DV378" i="11"/>
  <c r="DZ378" i="11" a="1"/>
  <c r="DZ378" i="11"/>
  <c r="DY378" i="11" a="1"/>
  <c r="DY378" i="11"/>
  <c r="DX378" i="11" a="1"/>
  <c r="DX378" i="11"/>
  <c r="EA378" i="11" a="1"/>
  <c r="EA378" i="11"/>
  <c r="EB378" i="11" a="1"/>
  <c r="EB378" i="11"/>
  <c r="DW378" i="11" a="1"/>
  <c r="DW378" i="11"/>
  <c r="CA162" i="11"/>
  <c r="AP165" i="11" a="1"/>
  <c r="AP165" i="11"/>
  <c r="AO165" i="11" a="1"/>
  <c r="AO165" i="11"/>
  <c r="AQ165" i="11" a="1"/>
  <c r="AQ165" i="11"/>
  <c r="AR165" i="11" a="1"/>
  <c r="AR165" i="11"/>
  <c r="J90" i="20"/>
  <c r="Q67" i="19"/>
  <c r="O57" i="12"/>
  <c r="CH396" i="11"/>
  <c r="DX256" i="11" a="1"/>
  <c r="DX256" i="11"/>
  <c r="EB256" i="11" a="1"/>
  <c r="EB256" i="11"/>
  <c r="DZ256" i="11" a="1"/>
  <c r="DZ256" i="11"/>
  <c r="DW256" i="11" a="1"/>
  <c r="DW256" i="11"/>
  <c r="DY256" i="11" a="1"/>
  <c r="DY256" i="11"/>
  <c r="DU256" i="11" a="1"/>
  <c r="DU256" i="11"/>
  <c r="DV256" i="11" a="1"/>
  <c r="DV256" i="11"/>
  <c r="EA256" i="11" a="1"/>
  <c r="EA256" i="11"/>
  <c r="AS58" i="11"/>
  <c r="CG58" i="11"/>
  <c r="CE58" i="11"/>
  <c r="CC58" i="11"/>
  <c r="CD58" i="11"/>
  <c r="CF58" i="11"/>
  <c r="K90" i="20"/>
  <c r="R67" i="19"/>
  <c r="DE399" i="11" a="1"/>
  <c r="DE399" i="11"/>
  <c r="DT399" i="11" a="1"/>
  <c r="DT399" i="11"/>
  <c r="DM399" i="11" a="1"/>
  <c r="DM399" i="11"/>
  <c r="AN398" i="11" a="1"/>
  <c r="AN398" i="11"/>
  <c r="DQ59" i="11" a="1"/>
  <c r="DQ59" i="11"/>
  <c r="DR59" i="11" a="1"/>
  <c r="DR59" i="11"/>
  <c r="DN59" i="11" a="1"/>
  <c r="DN59" i="11"/>
  <c r="DO59" i="11" a="1"/>
  <c r="DO59" i="11"/>
  <c r="DP59" i="11" a="1"/>
  <c r="DP59" i="11"/>
  <c r="CH376" i="11"/>
  <c r="AN37" i="11" a="1"/>
  <c r="AN37" i="11"/>
  <c r="BV37" i="11"/>
  <c r="BW37" i="11"/>
  <c r="BX37" i="11"/>
  <c r="BY37" i="11"/>
  <c r="BZ37" i="11"/>
  <c r="AB414" i="11"/>
  <c r="U414" i="11" a="1"/>
  <c r="U414" i="11"/>
  <c r="AN256" i="11" a="1"/>
  <c r="AN256" i="11"/>
  <c r="BV256" i="11"/>
  <c r="CA256" i="11"/>
  <c r="DV37" i="11" a="1"/>
  <c r="DV37" i="11"/>
  <c r="EA37" i="11" a="1"/>
  <c r="EA37" i="11"/>
  <c r="DZ37" i="11" a="1"/>
  <c r="DZ37" i="11"/>
  <c r="DX37" i="11" a="1"/>
  <c r="DX37" i="11"/>
  <c r="DY37" i="11" a="1"/>
  <c r="DY37" i="11"/>
  <c r="EB37" i="11" a="1"/>
  <c r="EB37" i="11"/>
  <c r="DW37" i="11" a="1"/>
  <c r="DW37" i="11"/>
  <c r="DU37" i="11" a="1"/>
  <c r="DU37" i="11"/>
  <c r="U67" i="19"/>
  <c r="N90" i="20"/>
  <c r="CA377" i="11"/>
  <c r="AR146" i="11" a="1"/>
  <c r="AR146" i="11"/>
  <c r="AP146" i="11" a="1"/>
  <c r="AP146" i="11"/>
  <c r="AQ146" i="11" a="1"/>
  <c r="AQ146" i="11"/>
  <c r="AO146" i="11" a="1"/>
  <c r="AO146" i="11"/>
  <c r="DT165" i="11" a="1"/>
  <c r="DT165" i="11"/>
  <c r="DE165" i="11" a="1"/>
  <c r="DE165" i="11"/>
  <c r="DM165" i="11" a="1"/>
  <c r="DM165" i="11"/>
  <c r="AN145" i="11" a="1"/>
  <c r="AN145" i="11"/>
  <c r="BV145" i="11"/>
  <c r="BY145" i="11"/>
  <c r="BZ145" i="11"/>
  <c r="BW145" i="11"/>
  <c r="BX145" i="11"/>
  <c r="AS188" i="11"/>
  <c r="CC188" i="11"/>
  <c r="CF188" i="11"/>
  <c r="CE188" i="11"/>
  <c r="CG188" i="11"/>
  <c r="CD188" i="11"/>
  <c r="AN164" i="11" a="1"/>
  <c r="AN164" i="11"/>
  <c r="BZ164" i="11"/>
  <c r="BX164" i="11"/>
  <c r="BY164" i="11"/>
  <c r="BW164" i="11"/>
  <c r="BV164" i="11"/>
  <c r="CA144" i="11"/>
  <c r="CH161" i="11"/>
  <c r="DG59" i="11" a="1"/>
  <c r="DG59" i="11"/>
  <c r="DK59" i="11" a="1"/>
  <c r="DK59" i="11"/>
  <c r="DH59" i="11" a="1"/>
  <c r="DH59" i="11"/>
  <c r="DI59" i="11" a="1"/>
  <c r="DI59" i="11"/>
  <c r="DJ59" i="11" a="1"/>
  <c r="DJ59" i="11"/>
  <c r="DF59" i="11" a="1"/>
  <c r="DF59" i="11"/>
  <c r="DW145" i="11" a="1"/>
  <c r="DW145" i="11"/>
  <c r="DU145" i="11" a="1"/>
  <c r="DU145" i="11"/>
  <c r="EA145" i="11" a="1"/>
  <c r="EA145" i="11"/>
  <c r="DV145" i="11" a="1"/>
  <c r="DV145" i="11"/>
  <c r="DZ145" i="11" a="1"/>
  <c r="DZ145" i="11"/>
  <c r="EB145" i="11" a="1"/>
  <c r="EB145" i="11"/>
  <c r="DY145" i="11" a="1"/>
  <c r="DY145" i="11"/>
  <c r="DX145" i="11" a="1"/>
  <c r="DX145" i="11"/>
  <c r="T414" i="11" a="1"/>
  <c r="T414" i="11"/>
  <c r="G414" i="11" a="1"/>
  <c r="G414" i="11"/>
  <c r="H414" i="11" a="1"/>
  <c r="H414" i="11"/>
  <c r="AP256" i="11" a="1"/>
  <c r="AP256" i="11"/>
  <c r="CA58" i="11"/>
  <c r="BY257" i="11"/>
  <c r="BX257" i="11"/>
  <c r="BW257" i="11"/>
  <c r="BZ257" i="11"/>
  <c r="AN59" i="11" a="1"/>
  <c r="AN59" i="11"/>
  <c r="BZ59" i="11"/>
  <c r="BV59" i="11"/>
  <c r="BW59" i="11"/>
  <c r="BX59" i="11"/>
  <c r="BY59" i="11"/>
  <c r="BW378" i="11"/>
  <c r="BY378" i="11"/>
  <c r="BX378" i="11"/>
  <c r="BV378" i="11"/>
  <c r="BZ378" i="11"/>
  <c r="DT257" i="11" a="1"/>
  <c r="DT257" i="11"/>
  <c r="DE257" i="11" a="1"/>
  <c r="DE257" i="11"/>
  <c r="DM257" i="11" a="1"/>
  <c r="DM257" i="11"/>
  <c r="L90" i="20"/>
  <c r="S67" i="19"/>
  <c r="AA168" i="11" a="1"/>
  <c r="AA168" i="11"/>
  <c r="F168" i="11" a="1"/>
  <c r="F168" i="11"/>
  <c r="Y169" i="11" a="1"/>
  <c r="Y169" i="11"/>
  <c r="CH296" i="11"/>
  <c r="N98" i="20"/>
  <c r="N100" i="20"/>
  <c r="L98" i="20"/>
  <c r="L100" i="20"/>
  <c r="K98" i="20"/>
  <c r="K100" i="20"/>
  <c r="CA189" i="11"/>
  <c r="CA298" i="11"/>
  <c r="CA412" i="11"/>
  <c r="AS299" i="11"/>
  <c r="CF299" i="11"/>
  <c r="CC299" i="11"/>
  <c r="CD299" i="11"/>
  <c r="CE299" i="11"/>
  <c r="CG299" i="11"/>
  <c r="DG165" i="11" a="1"/>
  <c r="DG165" i="11"/>
  <c r="DH165" i="11" a="1"/>
  <c r="DH165" i="11"/>
  <c r="DF165" i="11" a="1"/>
  <c r="DF165" i="11"/>
  <c r="DK165" i="11" a="1"/>
  <c r="DK165" i="11"/>
  <c r="DI165" i="11" a="1"/>
  <c r="DI165" i="11"/>
  <c r="DJ165" i="11" a="1"/>
  <c r="DJ165" i="11"/>
  <c r="DZ165" i="11" a="1"/>
  <c r="DZ165" i="11"/>
  <c r="DV165" i="11" a="1"/>
  <c r="DV165" i="11"/>
  <c r="DU165" i="11" a="1"/>
  <c r="DU165" i="11"/>
  <c r="DY165" i="11" a="1"/>
  <c r="DY165" i="11"/>
  <c r="EA165" i="11" a="1"/>
  <c r="EA165" i="11"/>
  <c r="DX165" i="11" a="1"/>
  <c r="DX165" i="11"/>
  <c r="EB165" i="11" a="1"/>
  <c r="EB165" i="11"/>
  <c r="DW165" i="11" a="1"/>
  <c r="DW165" i="11"/>
  <c r="AS398" i="11"/>
  <c r="CG398" i="11"/>
  <c r="CD398" i="11"/>
  <c r="CF398" i="11"/>
  <c r="CE398" i="11"/>
  <c r="CC398" i="11"/>
  <c r="CH410" i="11"/>
  <c r="CA398" i="11"/>
  <c r="CH162" i="11"/>
  <c r="BV38" i="11"/>
  <c r="BY38" i="11"/>
  <c r="BX38" i="11"/>
  <c r="BZ38" i="11"/>
  <c r="BW38" i="11"/>
  <c r="DH190" i="11" a="1"/>
  <c r="DH190" i="11"/>
  <c r="DI190" i="11" a="1"/>
  <c r="DI190" i="11"/>
  <c r="DG190" i="11" a="1"/>
  <c r="DG190" i="11"/>
  <c r="DK190" i="11" a="1"/>
  <c r="DK190" i="11"/>
  <c r="DJ190" i="11" a="1"/>
  <c r="DJ190" i="11"/>
  <c r="DF190" i="11" a="1"/>
  <c r="DF190" i="11"/>
  <c r="AS516" i="11"/>
  <c r="DN380" i="11" a="1"/>
  <c r="DN380" i="11"/>
  <c r="DP380" i="11" a="1"/>
  <c r="DP380" i="11"/>
  <c r="DQ380" i="11" a="1"/>
  <c r="DQ380" i="11"/>
  <c r="DO380" i="11" a="1"/>
  <c r="DO380" i="11"/>
  <c r="DR380" i="11" a="1"/>
  <c r="DR380" i="11"/>
  <c r="DH38" i="11" a="1"/>
  <c r="DH38" i="11"/>
  <c r="DI38" i="11" a="1"/>
  <c r="DI38" i="11"/>
  <c r="DJ38" i="11" a="1"/>
  <c r="DJ38" i="11"/>
  <c r="DF38" i="11" a="1"/>
  <c r="DF38" i="11"/>
  <c r="DG38" i="11" a="1"/>
  <c r="DG38" i="11"/>
  <c r="DK38" i="11" a="1"/>
  <c r="DK38" i="11"/>
  <c r="EB257" i="11" a="1"/>
  <c r="EB257" i="11"/>
  <c r="DW257" i="11" a="1"/>
  <c r="DW257" i="11"/>
  <c r="DY257" i="11" a="1"/>
  <c r="DY257" i="11"/>
  <c r="DV257" i="11" a="1"/>
  <c r="DV257" i="11"/>
  <c r="DZ257" i="11" a="1"/>
  <c r="DZ257" i="11"/>
  <c r="EA257" i="11" a="1"/>
  <c r="EA257" i="11"/>
  <c r="DX257" i="11" a="1"/>
  <c r="DX257" i="11"/>
  <c r="DU257" i="11" a="1"/>
  <c r="DU257" i="11"/>
  <c r="DE414" i="11" a="1"/>
  <c r="DE414" i="11"/>
  <c r="DM414" i="11" a="1"/>
  <c r="DM414" i="11"/>
  <c r="DT414" i="11" a="1"/>
  <c r="DT414" i="11"/>
  <c r="CA164" i="11"/>
  <c r="DN399" i="11" a="1"/>
  <c r="DN399" i="11"/>
  <c r="DR399" i="11" a="1"/>
  <c r="DR399" i="11"/>
  <c r="DQ399" i="11" a="1"/>
  <c r="DQ399" i="11"/>
  <c r="DO399" i="11" a="1"/>
  <c r="DO399" i="11"/>
  <c r="DP399" i="11" a="1"/>
  <c r="DP399" i="11"/>
  <c r="AN165" i="11" a="1"/>
  <c r="AN165" i="11"/>
  <c r="BZ165" i="11"/>
  <c r="BY165" i="11"/>
  <c r="BX165" i="11"/>
  <c r="BW165" i="11"/>
  <c r="BV165" i="11"/>
  <c r="DW299" i="11" a="1"/>
  <c r="DW299" i="11"/>
  <c r="DZ299" i="11" a="1"/>
  <c r="DZ299" i="11"/>
  <c r="DV299" i="11" a="1"/>
  <c r="DV299" i="11"/>
  <c r="DX299" i="11" a="1"/>
  <c r="DX299" i="11"/>
  <c r="DU299" i="11" a="1"/>
  <c r="DU299" i="11"/>
  <c r="DY299" i="11" a="1"/>
  <c r="DY299" i="11"/>
  <c r="EA299" i="11" a="1"/>
  <c r="EA299" i="11"/>
  <c r="EB299" i="11" a="1"/>
  <c r="EB299" i="11"/>
  <c r="AS412" i="11"/>
  <c r="ED412" i="11"/>
  <c r="CD412" i="11"/>
  <c r="CG412" i="11"/>
  <c r="CF412" i="11"/>
  <c r="CC412" i="11"/>
  <c r="CE412" i="11"/>
  <c r="AR400" i="11" a="1"/>
  <c r="AR400" i="11"/>
  <c r="AP400" i="11" a="1"/>
  <c r="AP400" i="11"/>
  <c r="AQ400" i="11" a="1"/>
  <c r="AQ400" i="11"/>
  <c r="AO400" i="11" a="1"/>
  <c r="AO400" i="11"/>
  <c r="F383" i="11" a="1"/>
  <c r="F383" i="11"/>
  <c r="AA383" i="11" a="1"/>
  <c r="AA383" i="11"/>
  <c r="Y384" i="11" a="1"/>
  <c r="Y384" i="11"/>
  <c r="AS189" i="11"/>
  <c r="CE189" i="11"/>
  <c r="CG189" i="11"/>
  <c r="CF189" i="11"/>
  <c r="CC189" i="11"/>
  <c r="CD189" i="11"/>
  <c r="DN516" i="11" a="1"/>
  <c r="DN516" i="11"/>
  <c r="DR516" i="11" a="1"/>
  <c r="DR516" i="11"/>
  <c r="DQ516" i="11" a="1"/>
  <c r="DQ516" i="11"/>
  <c r="DP516" i="11" a="1"/>
  <c r="DP516" i="11"/>
  <c r="DO516" i="11" a="1"/>
  <c r="DO516" i="11"/>
  <c r="BZ60" i="11"/>
  <c r="BV60" i="11"/>
  <c r="BX60" i="11"/>
  <c r="BY60" i="11"/>
  <c r="BW60" i="11"/>
  <c r="DN190" i="11" a="1"/>
  <c r="DN190" i="11"/>
  <c r="DO190" i="11" a="1"/>
  <c r="DO190" i="11"/>
  <c r="DQ190" i="11" a="1"/>
  <c r="DQ190" i="11"/>
  <c r="DR190" i="11" a="1"/>
  <c r="DR190" i="11"/>
  <c r="DP190" i="11" a="1"/>
  <c r="DP190" i="11"/>
  <c r="DT166" i="11" a="1"/>
  <c r="DT166" i="11"/>
  <c r="DM166" i="11" a="1"/>
  <c r="DM166" i="11"/>
  <c r="DE166" i="11" a="1"/>
  <c r="DE166" i="11"/>
  <c r="EB380" i="11" a="1"/>
  <c r="EB380" i="11"/>
  <c r="DW380" i="11" a="1"/>
  <c r="DW380" i="11"/>
  <c r="DX380" i="11" a="1"/>
  <c r="DX380" i="11"/>
  <c r="DY380" i="11" a="1"/>
  <c r="DY380" i="11"/>
  <c r="EA380" i="11" a="1"/>
  <c r="EA380" i="11"/>
  <c r="DV380" i="11" a="1"/>
  <c r="DV380" i="11"/>
  <c r="DZ380" i="11" a="1"/>
  <c r="DZ380" i="11"/>
  <c r="DU380" i="11" a="1"/>
  <c r="DU380" i="11"/>
  <c r="DO257" i="11" a="1"/>
  <c r="DO257" i="11"/>
  <c r="DN257" i="11" a="1"/>
  <c r="DN257" i="11"/>
  <c r="DP257" i="11" a="1"/>
  <c r="DP257" i="11"/>
  <c r="DQ257" i="11" a="1"/>
  <c r="DQ257" i="11"/>
  <c r="DR257" i="11" a="1"/>
  <c r="DR257" i="11"/>
  <c r="AS37" i="11"/>
  <c r="CE37" i="11"/>
  <c r="CG37" i="11"/>
  <c r="CF37" i="11"/>
  <c r="CD37" i="11"/>
  <c r="CC37" i="11"/>
  <c r="CH58" i="11"/>
  <c r="F169" i="11" a="1"/>
  <c r="F169" i="11"/>
  <c r="AA169" i="11" a="1"/>
  <c r="AA169" i="11"/>
  <c r="Y170" i="11" a="1"/>
  <c r="Y170" i="11"/>
  <c r="DP299" i="11" a="1"/>
  <c r="DP299" i="11"/>
  <c r="DN299" i="11" a="1"/>
  <c r="DN299" i="11"/>
  <c r="DQ299" i="11" a="1"/>
  <c r="DQ299" i="11"/>
  <c r="DO299" i="11" a="1"/>
  <c r="DO299" i="11"/>
  <c r="DR299" i="11" a="1"/>
  <c r="DR299" i="11"/>
  <c r="AA417" i="11" a="1"/>
  <c r="AA417" i="11"/>
  <c r="F417" i="11" a="1"/>
  <c r="F417" i="11"/>
  <c r="Y418" i="11" a="1"/>
  <c r="Y418" i="11"/>
  <c r="DT381" i="11" a="1"/>
  <c r="DT381" i="11"/>
  <c r="DE381" i="11" a="1"/>
  <c r="DE381" i="11"/>
  <c r="DM381" i="11" a="1"/>
  <c r="DM381" i="11"/>
  <c r="BZ299" i="11"/>
  <c r="BX299" i="11"/>
  <c r="BV299" i="11"/>
  <c r="BY299" i="11"/>
  <c r="BW299" i="11"/>
  <c r="U382" i="11" a="1"/>
  <c r="U382" i="11"/>
  <c r="AB382" i="11"/>
  <c r="DU516" i="11" a="1"/>
  <c r="DU516" i="11"/>
  <c r="DZ516" i="11" a="1"/>
  <c r="DZ516" i="11"/>
  <c r="DW516" i="11" a="1"/>
  <c r="DW516" i="11"/>
  <c r="DY516" i="11" a="1"/>
  <c r="DY516" i="11"/>
  <c r="DX516" i="11" a="1"/>
  <c r="DX516" i="11"/>
  <c r="EB516" i="11" a="1"/>
  <c r="EB516" i="11"/>
  <c r="DV516" i="11" a="1"/>
  <c r="DV516" i="11"/>
  <c r="EA516" i="11" a="1"/>
  <c r="EA516" i="11"/>
  <c r="DH413" i="11" a="1"/>
  <c r="DH413" i="11"/>
  <c r="DJ413" i="11" a="1"/>
  <c r="DJ413" i="11"/>
  <c r="DF413" i="11" a="1"/>
  <c r="DF413" i="11"/>
  <c r="DG413" i="11" a="1"/>
  <c r="DG413" i="11"/>
  <c r="DK413" i="11" a="1"/>
  <c r="DK413" i="11"/>
  <c r="DI413" i="11" a="1"/>
  <c r="DI413" i="11"/>
  <c r="DH380" i="11" a="1"/>
  <c r="DH380" i="11"/>
  <c r="DJ380" i="11" a="1"/>
  <c r="DJ380" i="11"/>
  <c r="DF380" i="11" a="1"/>
  <c r="DF380" i="11"/>
  <c r="DG380" i="11" a="1"/>
  <c r="DG380" i="11"/>
  <c r="DI380" i="11" a="1"/>
  <c r="DI380" i="11"/>
  <c r="DK380" i="11" a="1"/>
  <c r="DK380" i="11"/>
  <c r="AS164" i="11"/>
  <c r="CF164" i="11"/>
  <c r="CC164" i="11"/>
  <c r="CD164" i="11"/>
  <c r="CE164" i="11"/>
  <c r="CG164" i="11"/>
  <c r="AS59" i="11"/>
  <c r="CC59" i="11"/>
  <c r="CG59" i="11"/>
  <c r="CE59" i="11"/>
  <c r="CD59" i="11"/>
  <c r="CF59" i="11"/>
  <c r="CA145" i="11"/>
  <c r="DW399" i="11" a="1"/>
  <c r="DW399" i="11"/>
  <c r="DX399" i="11" a="1"/>
  <c r="DX399" i="11"/>
  <c r="DY399" i="11" a="1"/>
  <c r="DY399" i="11"/>
  <c r="EA399" i="11" a="1"/>
  <c r="EA399" i="11"/>
  <c r="DU399" i="11" a="1"/>
  <c r="DU399" i="11"/>
  <c r="DZ399" i="11" a="1"/>
  <c r="DZ399" i="11"/>
  <c r="DV399" i="11" a="1"/>
  <c r="DV399" i="11"/>
  <c r="EB399" i="11" a="1"/>
  <c r="EB399" i="11"/>
  <c r="AB168" i="11"/>
  <c r="U168" i="11" a="1"/>
  <c r="U168" i="11"/>
  <c r="CA378" i="11"/>
  <c r="AS145" i="11"/>
  <c r="CD145" i="11"/>
  <c r="CF145" i="11"/>
  <c r="CC145" i="11"/>
  <c r="CG145" i="11"/>
  <c r="CE145" i="11"/>
  <c r="AS256" i="11"/>
  <c r="CC256" i="11"/>
  <c r="DG399" i="11" a="1"/>
  <c r="DG399" i="11"/>
  <c r="DH399" i="11" a="1"/>
  <c r="DH399" i="11"/>
  <c r="DK399" i="11" a="1"/>
  <c r="DK399" i="11"/>
  <c r="DJ399" i="11" a="1"/>
  <c r="DJ399" i="11"/>
  <c r="DF399" i="11" a="1"/>
  <c r="DF399" i="11"/>
  <c r="DI399" i="11" a="1"/>
  <c r="DI399" i="11"/>
  <c r="J98" i="20"/>
  <c r="J100" i="20"/>
  <c r="O90" i="20"/>
  <c r="O98" i="20"/>
  <c r="DG299" i="11" a="1"/>
  <c r="DG299" i="11"/>
  <c r="DJ299" i="11" a="1"/>
  <c r="DJ299" i="11"/>
  <c r="DI299" i="11" a="1"/>
  <c r="DI299" i="11"/>
  <c r="DK299" i="11" a="1"/>
  <c r="DK299" i="11"/>
  <c r="DF299" i="11" a="1"/>
  <c r="DF299" i="11"/>
  <c r="DH299" i="11" a="1"/>
  <c r="DH299" i="11"/>
  <c r="T416" i="11" a="1"/>
  <c r="T416" i="11"/>
  <c r="G416" i="11" a="1"/>
  <c r="G416" i="11"/>
  <c r="H416" i="11" a="1"/>
  <c r="H416" i="11"/>
  <c r="DE300" i="11" a="1"/>
  <c r="DE300" i="11"/>
  <c r="DT300" i="11" a="1"/>
  <c r="DT300" i="11"/>
  <c r="DM300" i="11" a="1"/>
  <c r="DM300" i="11"/>
  <c r="G382" i="11" a="1"/>
  <c r="G382" i="11"/>
  <c r="T382" i="11" a="1"/>
  <c r="T382" i="11"/>
  <c r="H382" i="11" a="1"/>
  <c r="H382" i="11"/>
  <c r="DF516" i="11" a="1"/>
  <c r="DF516" i="11"/>
  <c r="DG516" i="11" a="1"/>
  <c r="DG516" i="11"/>
  <c r="DK516" i="11" a="1"/>
  <c r="DK516" i="11"/>
  <c r="DI516" i="11" a="1"/>
  <c r="DI516" i="11"/>
  <c r="DJ516" i="11" a="1"/>
  <c r="DJ516" i="11"/>
  <c r="DH516" i="11" a="1"/>
  <c r="DH516" i="11"/>
  <c r="DR60" i="11" a="1"/>
  <c r="DR60" i="11"/>
  <c r="DN60" i="11" a="1"/>
  <c r="DN60" i="11"/>
  <c r="DQ60" i="11" a="1"/>
  <c r="DQ60" i="11"/>
  <c r="DO60" i="11" a="1"/>
  <c r="DO60" i="11"/>
  <c r="DP60" i="11" a="1"/>
  <c r="DP60" i="11"/>
  <c r="DP413" i="11" a="1"/>
  <c r="DP413" i="11"/>
  <c r="DR413" i="11" a="1"/>
  <c r="DR413" i="11"/>
  <c r="DN413" i="11" a="1"/>
  <c r="DN413" i="11"/>
  <c r="DO413" i="11" a="1"/>
  <c r="DO413" i="11"/>
  <c r="DQ413" i="11" a="1"/>
  <c r="DQ413" i="11"/>
  <c r="AP517" i="11" a="1"/>
  <c r="AP517" i="11"/>
  <c r="AR517" i="11" a="1"/>
  <c r="AR517" i="11"/>
  <c r="AQ517" i="11" a="1"/>
  <c r="AQ517" i="11"/>
  <c r="AO517" i="11" a="1"/>
  <c r="AO517" i="11"/>
  <c r="AN399" i="11" a="1"/>
  <c r="AN399" i="11"/>
  <c r="BX399" i="11"/>
  <c r="BW399" i="11"/>
  <c r="BY399" i="11"/>
  <c r="BZ399" i="11"/>
  <c r="BV399" i="11"/>
  <c r="F261" i="11" a="1"/>
  <c r="F261" i="11"/>
  <c r="AA261" i="11" a="1"/>
  <c r="AA261" i="11"/>
  <c r="Y262" i="11" a="1"/>
  <c r="Y262" i="11"/>
  <c r="AP257" i="11" a="1"/>
  <c r="AP257" i="11"/>
  <c r="T168" i="11" a="1"/>
  <c r="T168" i="11"/>
  <c r="G168" i="11" a="1"/>
  <c r="G168" i="11"/>
  <c r="H168" i="11" a="1"/>
  <c r="H168" i="11"/>
  <c r="AQ414" i="11" a="1"/>
  <c r="AQ414" i="11"/>
  <c r="AR414" i="11" a="1"/>
  <c r="AR414" i="11"/>
  <c r="AO414" i="11" a="1"/>
  <c r="AO414" i="11"/>
  <c r="AP414" i="11" a="1"/>
  <c r="AP414" i="11"/>
  <c r="U416" i="11" a="1"/>
  <c r="U416" i="11"/>
  <c r="AB416" i="11"/>
  <c r="DJ146" i="11" a="1"/>
  <c r="DJ146" i="11"/>
  <c r="DF146" i="11" a="1"/>
  <c r="DF146" i="11"/>
  <c r="DG146" i="11" a="1"/>
  <c r="DG146" i="11"/>
  <c r="DH146" i="11" a="1"/>
  <c r="DH146" i="11"/>
  <c r="DK146" i="11" a="1"/>
  <c r="DK146" i="11"/>
  <c r="DI146" i="11" a="1"/>
  <c r="DI146" i="11"/>
  <c r="AS515" i="11"/>
  <c r="DT517" i="11" a="1"/>
  <c r="DT517" i="11"/>
  <c r="DM517" i="11" a="1"/>
  <c r="DM517" i="11"/>
  <c r="DE517" i="11" a="1"/>
  <c r="DE517" i="11"/>
  <c r="DI60" i="11" a="1"/>
  <c r="DI60" i="11"/>
  <c r="DJ60" i="11" a="1"/>
  <c r="DJ60" i="11"/>
  <c r="DF60" i="11" a="1"/>
  <c r="DF60" i="11"/>
  <c r="DG60" i="11" a="1"/>
  <c r="DG60" i="11"/>
  <c r="DK60" i="11" a="1"/>
  <c r="DK60" i="11"/>
  <c r="DH60" i="11" a="1"/>
  <c r="DH60" i="11"/>
  <c r="DZ413" i="11" a="1"/>
  <c r="DZ413" i="11"/>
  <c r="DV413" i="11" a="1"/>
  <c r="DV413" i="11"/>
  <c r="DU413" i="11" a="1"/>
  <c r="DU413" i="11"/>
  <c r="EB413" i="11" a="1"/>
  <c r="EB413" i="11"/>
  <c r="EA413" i="11" a="1"/>
  <c r="EA413" i="11"/>
  <c r="DY413" i="11" a="1"/>
  <c r="DY413" i="11"/>
  <c r="DX413" i="11" a="1"/>
  <c r="DX413" i="11"/>
  <c r="DW413" i="11" a="1"/>
  <c r="DW413" i="11"/>
  <c r="AA519" i="11" a="1"/>
  <c r="AA519" i="11"/>
  <c r="F519" i="11" a="1"/>
  <c r="F519" i="11"/>
  <c r="Y520" i="11" a="1"/>
  <c r="Y520" i="11"/>
  <c r="AN38" i="11" a="1"/>
  <c r="AN38" i="11"/>
  <c r="AB260" i="11"/>
  <c r="U260" i="11" a="1"/>
  <c r="U260" i="11"/>
  <c r="AQ166" i="11" a="1"/>
  <c r="AQ166" i="11"/>
  <c r="AR166" i="11" a="1"/>
  <c r="AR166" i="11"/>
  <c r="AP166" i="11" a="1"/>
  <c r="AP166" i="11"/>
  <c r="AO166" i="11" a="1"/>
  <c r="AO166" i="11"/>
  <c r="AQ257" i="11" a="1"/>
  <c r="AQ257" i="11"/>
  <c r="DI257" i="11" a="1"/>
  <c r="DI257" i="11"/>
  <c r="DF257" i="11" a="1"/>
  <c r="DF257" i="11"/>
  <c r="DH257" i="11" a="1"/>
  <c r="DH257" i="11"/>
  <c r="DJ257" i="11" a="1"/>
  <c r="DJ257" i="11"/>
  <c r="DG257" i="11" a="1"/>
  <c r="DG257" i="11"/>
  <c r="DK257" i="11" a="1"/>
  <c r="DK257" i="11"/>
  <c r="AN257" i="11" a="1"/>
  <c r="AN257" i="11"/>
  <c r="BV257" i="11"/>
  <c r="CA257" i="11"/>
  <c r="AN146" i="11" a="1"/>
  <c r="AN146" i="11"/>
  <c r="BX146" i="11"/>
  <c r="BV146" i="11"/>
  <c r="BZ146" i="11"/>
  <c r="BW146" i="11"/>
  <c r="BY146" i="11"/>
  <c r="CA37" i="11"/>
  <c r="DE400" i="11" a="1"/>
  <c r="DE400" i="11"/>
  <c r="DM400" i="11" a="1"/>
  <c r="DM400" i="11"/>
  <c r="DT400" i="11" a="1"/>
  <c r="DT400" i="11"/>
  <c r="DV146" i="11" a="1"/>
  <c r="DV146" i="11"/>
  <c r="DW146" i="11" a="1"/>
  <c r="DW146" i="11"/>
  <c r="DY146" i="11" a="1"/>
  <c r="DY146" i="11"/>
  <c r="EA146" i="11" a="1"/>
  <c r="EA146" i="11"/>
  <c r="DZ146" i="11" a="1"/>
  <c r="DZ146" i="11"/>
  <c r="EB146" i="11" a="1"/>
  <c r="EB146" i="11"/>
  <c r="DU146" i="11" a="1"/>
  <c r="DU146" i="11"/>
  <c r="DX146" i="11" a="1"/>
  <c r="DX146" i="11"/>
  <c r="AS298" i="11"/>
  <c r="CC298" i="11"/>
  <c r="CD298" i="11"/>
  <c r="CE298" i="11"/>
  <c r="CG298" i="11"/>
  <c r="CF298" i="11"/>
  <c r="AS60" i="11"/>
  <c r="CF60" i="11"/>
  <c r="CD60" i="11"/>
  <c r="CC60" i="11"/>
  <c r="CE60" i="11"/>
  <c r="CG60" i="11"/>
  <c r="DV60" i="11" a="1"/>
  <c r="DV60" i="11"/>
  <c r="DZ60" i="11" a="1"/>
  <c r="DZ60" i="11"/>
  <c r="EB60" i="11" a="1"/>
  <c r="EB60" i="11"/>
  <c r="DW60" i="11" a="1"/>
  <c r="DW60" i="11"/>
  <c r="DY60" i="11" a="1"/>
  <c r="DY60" i="11"/>
  <c r="DX60" i="11" a="1"/>
  <c r="DX60" i="11"/>
  <c r="EA60" i="11" a="1"/>
  <c r="EA60" i="11"/>
  <c r="DU60" i="11" a="1"/>
  <c r="DU60" i="11"/>
  <c r="T518" i="11" a="1"/>
  <c r="T518" i="11"/>
  <c r="G518" i="11" a="1"/>
  <c r="G518" i="11"/>
  <c r="H518" i="11" a="1"/>
  <c r="H518" i="11"/>
  <c r="T260" i="11" a="1"/>
  <c r="T260" i="11"/>
  <c r="G260" i="11" a="1"/>
  <c r="G260" i="11"/>
  <c r="H260" i="11" a="1"/>
  <c r="H260" i="11"/>
  <c r="AO257" i="11" a="1"/>
  <c r="AO257" i="11"/>
  <c r="CA59" i="11"/>
  <c r="CE256" i="11"/>
  <c r="CH188" i="11"/>
  <c r="DP165" i="11" a="1"/>
  <c r="DP165" i="11"/>
  <c r="DQ165" i="11" a="1"/>
  <c r="DQ165" i="11"/>
  <c r="DO165" i="11" a="1"/>
  <c r="DO165" i="11"/>
  <c r="DN165" i="11" a="1"/>
  <c r="DN165" i="11"/>
  <c r="DR165" i="11" a="1"/>
  <c r="DR165" i="11"/>
  <c r="DP146" i="11" a="1"/>
  <c r="DP146" i="11"/>
  <c r="DR146" i="11" a="1"/>
  <c r="DR146" i="11"/>
  <c r="DQ146" i="11" a="1"/>
  <c r="DQ146" i="11"/>
  <c r="DO146" i="11" a="1"/>
  <c r="DO146" i="11"/>
  <c r="DN146" i="11" a="1"/>
  <c r="DN146" i="11"/>
  <c r="AB518" i="11"/>
  <c r="U518" i="11" a="1"/>
  <c r="U518" i="11"/>
  <c r="CD256" i="11"/>
  <c r="AR257" i="11" a="1"/>
  <c r="AR257" i="11"/>
  <c r="DR38" i="11" a="1"/>
  <c r="DR38" i="11"/>
  <c r="DQ38" i="11" a="1"/>
  <c r="DQ38" i="11"/>
  <c r="DN38" i="11" a="1"/>
  <c r="DN38" i="11"/>
  <c r="DP38" i="11" a="1"/>
  <c r="DP38" i="11"/>
  <c r="DO38" i="11" a="1"/>
  <c r="DO38" i="11"/>
  <c r="CH378" i="11"/>
  <c r="DM258" i="11" a="1"/>
  <c r="DM258" i="11"/>
  <c r="DT258" i="11" a="1"/>
  <c r="DT258" i="11"/>
  <c r="DE258" i="11" a="1"/>
  <c r="DE258" i="11"/>
  <c r="AP300" i="11" a="1"/>
  <c r="AP300" i="11"/>
  <c r="AN300" i="11" a="1"/>
  <c r="AN300" i="11"/>
  <c r="AO300" i="11" a="1"/>
  <c r="AO300" i="11"/>
  <c r="AR300" i="11" a="1"/>
  <c r="AR300" i="11"/>
  <c r="AQ300" i="11" a="1"/>
  <c r="AQ300" i="11"/>
  <c r="AS413" i="11"/>
  <c r="ED413" i="11"/>
  <c r="CF413" i="11"/>
  <c r="CG413" i="11"/>
  <c r="CC413" i="11"/>
  <c r="CE413" i="11"/>
  <c r="CD413" i="11"/>
  <c r="BX258" i="11"/>
  <c r="BZ258" i="11"/>
  <c r="BW258" i="11"/>
  <c r="BY258" i="11"/>
  <c r="BZ413" i="11"/>
  <c r="BY413" i="11"/>
  <c r="BV413" i="11"/>
  <c r="BX413" i="11"/>
  <c r="BW413" i="11"/>
  <c r="DU190" i="11" a="1"/>
  <c r="DU190" i="11"/>
  <c r="DZ190" i="11" a="1"/>
  <c r="DZ190" i="11"/>
  <c r="EB190" i="11" a="1"/>
  <c r="EB190" i="11"/>
  <c r="DW190" i="11" a="1"/>
  <c r="DW190" i="11"/>
  <c r="DV190" i="11" a="1"/>
  <c r="DV190" i="11"/>
  <c r="EA190" i="11" a="1"/>
  <c r="EA190" i="11"/>
  <c r="DY190" i="11" a="1"/>
  <c r="DY190" i="11"/>
  <c r="DX190" i="11" a="1"/>
  <c r="DX190" i="11"/>
  <c r="AN190" i="11" a="1"/>
  <c r="AN190" i="11"/>
  <c r="BX190" i="11"/>
  <c r="BV190" i="11"/>
  <c r="BW190" i="11"/>
  <c r="BY190" i="11"/>
  <c r="BZ190" i="11"/>
  <c r="DX38" i="11" a="1"/>
  <c r="DX38" i="11"/>
  <c r="DW38" i="11" a="1"/>
  <c r="DW38" i="11"/>
  <c r="DV38" i="11" a="1"/>
  <c r="DV38" i="11"/>
  <c r="EA38" i="11" a="1"/>
  <c r="EA38" i="11"/>
  <c r="DZ38" i="11" a="1"/>
  <c r="DZ38" i="11"/>
  <c r="DY38" i="11" a="1"/>
  <c r="DY38" i="11"/>
  <c r="EB38" i="11" a="1"/>
  <c r="EB38" i="11"/>
  <c r="DU38" i="11" a="1"/>
  <c r="DU38" i="11"/>
  <c r="A100" i="20"/>
  <c r="AS300" i="11"/>
  <c r="CC300" i="11"/>
  <c r="CE300" i="11"/>
  <c r="CF300" i="11"/>
  <c r="CD300" i="11"/>
  <c r="CG300" i="11"/>
  <c r="CA413" i="11"/>
  <c r="DG258" i="11" a="1"/>
  <c r="DG258" i="11"/>
  <c r="DH258" i="11" a="1"/>
  <c r="DH258" i="11"/>
  <c r="DF258" i="11" a="1"/>
  <c r="DF258" i="11"/>
  <c r="DI258" i="11" a="1"/>
  <c r="DI258" i="11"/>
  <c r="DJ258" i="11" a="1"/>
  <c r="DJ258" i="11"/>
  <c r="DK258" i="11" a="1"/>
  <c r="DK258" i="11"/>
  <c r="CG257" i="11"/>
  <c r="AQ258" i="11" a="1"/>
  <c r="AQ258" i="11"/>
  <c r="DM260" i="11" a="1"/>
  <c r="DM260" i="11"/>
  <c r="DT260" i="11" a="1"/>
  <c r="DT260" i="11"/>
  <c r="DE260" i="11" a="1"/>
  <c r="DE260" i="11"/>
  <c r="DX517" i="11" a="1"/>
  <c r="DX517" i="11"/>
  <c r="EB517" i="11" a="1"/>
  <c r="EB517" i="11"/>
  <c r="DW517" i="11" a="1"/>
  <c r="DW517" i="11"/>
  <c r="DU517" i="11" a="1"/>
  <c r="DU517" i="11"/>
  <c r="DY517" i="11" a="1"/>
  <c r="DY517" i="11"/>
  <c r="DZ517" i="11" a="1"/>
  <c r="DZ517" i="11"/>
  <c r="EA517" i="11" a="1"/>
  <c r="EA517" i="11"/>
  <c r="DV517" i="11" a="1"/>
  <c r="DV517" i="11"/>
  <c r="G261" i="11" a="1"/>
  <c r="G261" i="11"/>
  <c r="T261" i="11" a="1"/>
  <c r="T261" i="11"/>
  <c r="H261" i="11" a="1"/>
  <c r="H261" i="11"/>
  <c r="EB300" i="11" a="1"/>
  <c r="EB300" i="11"/>
  <c r="DW300" i="11" a="1"/>
  <c r="DW300" i="11"/>
  <c r="DX300" i="11" a="1"/>
  <c r="DX300" i="11"/>
  <c r="DV300" i="11" a="1"/>
  <c r="DV300" i="11"/>
  <c r="DZ300" i="11" a="1"/>
  <c r="DZ300" i="11"/>
  <c r="EA300" i="11" a="1"/>
  <c r="EA300" i="11"/>
  <c r="DY300" i="11" a="1"/>
  <c r="DY300" i="11"/>
  <c r="DU300" i="11" a="1"/>
  <c r="DU300" i="11"/>
  <c r="CH164" i="11"/>
  <c r="CA299" i="11"/>
  <c r="U417" i="11" a="1"/>
  <c r="U417" i="11"/>
  <c r="AB417" i="11"/>
  <c r="CA38" i="11"/>
  <c r="DV258" i="11" a="1"/>
  <c r="DV258" i="11"/>
  <c r="DZ258" i="11" a="1"/>
  <c r="DZ258" i="11"/>
  <c r="EA258" i="11" a="1"/>
  <c r="EA258" i="11"/>
  <c r="DX258" i="11" a="1"/>
  <c r="DX258" i="11"/>
  <c r="DY258" i="11" a="1"/>
  <c r="DY258" i="11"/>
  <c r="DU258" i="11" a="1"/>
  <c r="DU258" i="11"/>
  <c r="DW258" i="11" a="1"/>
  <c r="DW258" i="11"/>
  <c r="EB258" i="11" a="1"/>
  <c r="EB258" i="11"/>
  <c r="AR258" i="11" a="1"/>
  <c r="AR258" i="11"/>
  <c r="CD257" i="11"/>
  <c r="CH60" i="11"/>
  <c r="AS257" i="11"/>
  <c r="CC257" i="11"/>
  <c r="CE257" i="11"/>
  <c r="AB261" i="11"/>
  <c r="U261" i="11" a="1"/>
  <c r="U261" i="11"/>
  <c r="CA399" i="11"/>
  <c r="DH300" i="11" a="1"/>
  <c r="DH300" i="11"/>
  <c r="DJ300" i="11" a="1"/>
  <c r="DJ300" i="11"/>
  <c r="DF300" i="11" a="1"/>
  <c r="DF300" i="11"/>
  <c r="DK300" i="11" a="1"/>
  <c r="DK300" i="11"/>
  <c r="DG300" i="11" a="1"/>
  <c r="DG300" i="11"/>
  <c r="DI300" i="11" a="1"/>
  <c r="DI300" i="11"/>
  <c r="G417" i="11" a="1"/>
  <c r="G417" i="11"/>
  <c r="T417" i="11" a="1"/>
  <c r="T417" i="11"/>
  <c r="H417" i="11" a="1"/>
  <c r="H417" i="11"/>
  <c r="AN400" i="11" a="1"/>
  <c r="AN400" i="11"/>
  <c r="BX400" i="11"/>
  <c r="BY400" i="11"/>
  <c r="BZ400" i="11"/>
  <c r="BW400" i="11"/>
  <c r="BV400" i="11"/>
  <c r="CA165" i="11"/>
  <c r="EB414" i="11" a="1"/>
  <c r="EB414" i="11"/>
  <c r="DY414" i="11" a="1"/>
  <c r="DY414" i="11"/>
  <c r="DX414" i="11" a="1"/>
  <c r="DX414" i="11"/>
  <c r="DZ414" i="11" a="1"/>
  <c r="DZ414" i="11"/>
  <c r="DV414" i="11" a="1"/>
  <c r="DV414" i="11"/>
  <c r="DW414" i="11" a="1"/>
  <c r="DW414" i="11"/>
  <c r="EA414" i="11" a="1"/>
  <c r="EA414" i="11"/>
  <c r="DU414" i="11" a="1"/>
  <c r="DU414" i="11"/>
  <c r="CH398" i="11"/>
  <c r="AR518" i="11" a="1"/>
  <c r="AR518" i="11"/>
  <c r="AQ518" i="11" a="1"/>
  <c r="AQ518" i="11"/>
  <c r="AP518" i="11" a="1"/>
  <c r="AP518" i="11"/>
  <c r="AO518" i="11" a="1"/>
  <c r="AO518" i="11"/>
  <c r="AN518" i="11" a="1"/>
  <c r="AN518" i="11"/>
  <c r="AP258" i="11" a="1"/>
  <c r="AP258" i="11"/>
  <c r="EB400" i="11" a="1"/>
  <c r="EB400" i="11"/>
  <c r="DU400" i="11" a="1"/>
  <c r="DU400" i="11"/>
  <c r="DX400" i="11" a="1"/>
  <c r="DX400" i="11"/>
  <c r="DV400" i="11" a="1"/>
  <c r="DV400" i="11"/>
  <c r="EA400" i="11" a="1"/>
  <c r="EA400" i="11"/>
  <c r="DY400" i="11" a="1"/>
  <c r="DY400" i="11"/>
  <c r="DZ400" i="11" a="1"/>
  <c r="DZ400" i="11"/>
  <c r="DW400" i="11" a="1"/>
  <c r="DW400" i="11"/>
  <c r="CA146" i="11"/>
  <c r="F520" i="11" a="1"/>
  <c r="F520" i="11"/>
  <c r="AA520" i="11" a="1"/>
  <c r="AA520" i="11"/>
  <c r="Y521" i="11" a="1"/>
  <c r="Y521" i="11"/>
  <c r="DM382" i="11" a="1"/>
  <c r="DM382" i="11"/>
  <c r="DT382" i="11" a="1"/>
  <c r="DT382" i="11"/>
  <c r="DE382" i="11" a="1"/>
  <c r="DE382" i="11"/>
  <c r="DR414" i="11" a="1"/>
  <c r="DR414" i="11"/>
  <c r="DO414" i="11" a="1"/>
  <c r="DO414" i="11"/>
  <c r="DP414" i="11" a="1"/>
  <c r="DP414" i="11"/>
  <c r="DN414" i="11" a="1"/>
  <c r="DN414" i="11"/>
  <c r="DQ414" i="11" a="1"/>
  <c r="DQ414" i="11"/>
  <c r="AS190" i="11"/>
  <c r="CF190" i="11"/>
  <c r="CE190" i="11"/>
  <c r="CG190" i="11"/>
  <c r="CD190" i="11"/>
  <c r="CC190" i="11"/>
  <c r="DR258" i="11" a="1"/>
  <c r="DR258" i="11"/>
  <c r="DN258" i="11" a="1"/>
  <c r="DN258" i="11"/>
  <c r="DP258" i="11" a="1"/>
  <c r="DP258" i="11"/>
  <c r="DO258" i="11" a="1"/>
  <c r="DO258" i="11"/>
  <c r="DQ258" i="11" a="1"/>
  <c r="DQ258" i="11"/>
  <c r="DO400" i="11" a="1"/>
  <c r="DO400" i="11"/>
  <c r="DR400" i="11" a="1"/>
  <c r="DR400" i="11"/>
  <c r="DQ400" i="11" a="1"/>
  <c r="DQ400" i="11"/>
  <c r="DN400" i="11" a="1"/>
  <c r="DN400" i="11"/>
  <c r="DP400" i="11" a="1"/>
  <c r="DP400" i="11"/>
  <c r="CF257" i="11"/>
  <c r="AN166" i="11" a="1"/>
  <c r="AN166" i="11"/>
  <c r="BV166" i="11"/>
  <c r="BX166" i="11"/>
  <c r="BZ166" i="11"/>
  <c r="BY166" i="11"/>
  <c r="BW166" i="11"/>
  <c r="U519" i="11" a="1"/>
  <c r="U519" i="11"/>
  <c r="AB519" i="11"/>
  <c r="CH145" i="11"/>
  <c r="AN517" i="11" a="1"/>
  <c r="AN517" i="11"/>
  <c r="DO381" i="11" a="1"/>
  <c r="DO381" i="11"/>
  <c r="DP381" i="11" a="1"/>
  <c r="DP381" i="11"/>
  <c r="DQ381" i="11" a="1"/>
  <c r="DQ381" i="11"/>
  <c r="DR381" i="11" a="1"/>
  <c r="DR381" i="11"/>
  <c r="DN381" i="11" a="1"/>
  <c r="DN381" i="11"/>
  <c r="DI166" i="11" a="1"/>
  <c r="DI166" i="11"/>
  <c r="DF166" i="11" a="1"/>
  <c r="DF166" i="11"/>
  <c r="DG166" i="11" a="1"/>
  <c r="DG166" i="11"/>
  <c r="DJ166" i="11" a="1"/>
  <c r="DJ166" i="11"/>
  <c r="DK166" i="11" a="1"/>
  <c r="DK166" i="11"/>
  <c r="DH166" i="11" a="1"/>
  <c r="DH166" i="11"/>
  <c r="DI414" i="11" a="1"/>
  <c r="DI414" i="11"/>
  <c r="DG414" i="11" a="1"/>
  <c r="DG414" i="11"/>
  <c r="DK414" i="11" a="1"/>
  <c r="DK414" i="11"/>
  <c r="DF414" i="11" a="1"/>
  <c r="DF414" i="11"/>
  <c r="DJ414" i="11" a="1"/>
  <c r="DJ414" i="11"/>
  <c r="DH414" i="11" a="1"/>
  <c r="DH414" i="11"/>
  <c r="DJ400" i="11" a="1"/>
  <c r="DJ400" i="11"/>
  <c r="DF400" i="11" a="1"/>
  <c r="DF400" i="11"/>
  <c r="DH400" i="11" a="1"/>
  <c r="DH400" i="11"/>
  <c r="DK400" i="11" a="1"/>
  <c r="DK400" i="11"/>
  <c r="DI400" i="11" a="1"/>
  <c r="DI400" i="11"/>
  <c r="DG400" i="11" a="1"/>
  <c r="DG400" i="11"/>
  <c r="G519" i="11" a="1"/>
  <c r="G519" i="11"/>
  <c r="T519" i="11" a="1"/>
  <c r="T519" i="11"/>
  <c r="H519" i="11" a="1"/>
  <c r="H519" i="11"/>
  <c r="AN414" i="11" a="1"/>
  <c r="AN414" i="11"/>
  <c r="BX414" i="11"/>
  <c r="BW414" i="11"/>
  <c r="BZ414" i="11"/>
  <c r="BY414" i="11"/>
  <c r="BV414" i="11"/>
  <c r="DF381" i="11" a="1"/>
  <c r="DF381" i="11"/>
  <c r="DJ381" i="11" a="1"/>
  <c r="DJ381" i="11"/>
  <c r="DI381" i="11" a="1"/>
  <c r="DI381" i="11"/>
  <c r="DG381" i="11" a="1"/>
  <c r="DG381" i="11"/>
  <c r="DH381" i="11" a="1"/>
  <c r="DH381" i="11"/>
  <c r="DK381" i="11" a="1"/>
  <c r="DK381" i="11"/>
  <c r="DN166" i="11" a="1"/>
  <c r="DN166" i="11"/>
  <c r="DR166" i="11" a="1"/>
  <c r="DR166" i="11"/>
  <c r="DP166" i="11" a="1"/>
  <c r="DP166" i="11"/>
  <c r="DQ166" i="11" a="1"/>
  <c r="DQ166" i="11"/>
  <c r="DO166" i="11" a="1"/>
  <c r="DO166" i="11"/>
  <c r="CH299" i="11"/>
  <c r="BX300" i="11"/>
  <c r="BY300" i="11"/>
  <c r="BV300" i="11"/>
  <c r="BW300" i="11"/>
  <c r="BZ300" i="11"/>
  <c r="DE518" i="11" a="1"/>
  <c r="DE518" i="11"/>
  <c r="DM518" i="11" a="1"/>
  <c r="DM518" i="11"/>
  <c r="DT518" i="11" a="1"/>
  <c r="DT518" i="11"/>
  <c r="AS146" i="11"/>
  <c r="CC146" i="11"/>
  <c r="CF146" i="11"/>
  <c r="CE146" i="11"/>
  <c r="CG146" i="11"/>
  <c r="CD146" i="11"/>
  <c r="AP260" i="11" a="1"/>
  <c r="AP260" i="11"/>
  <c r="AO260" i="11" a="1"/>
  <c r="AO260" i="11"/>
  <c r="AQ260" i="11" a="1"/>
  <c r="AQ260" i="11"/>
  <c r="AR260" i="11" a="1"/>
  <c r="AR260" i="11"/>
  <c r="AR416" i="11" a="1"/>
  <c r="AR416" i="11"/>
  <c r="AP416" i="11" a="1"/>
  <c r="AP416" i="11"/>
  <c r="AO416" i="11" a="1"/>
  <c r="AO416" i="11"/>
  <c r="AQ416" i="11" a="1"/>
  <c r="AQ416" i="11"/>
  <c r="DM416" i="11" a="1"/>
  <c r="DM416" i="11"/>
  <c r="DT416" i="11" a="1"/>
  <c r="DT416" i="11"/>
  <c r="DE416" i="11" a="1"/>
  <c r="DE416" i="11"/>
  <c r="CH59" i="11"/>
  <c r="EB381" i="11" a="1"/>
  <c r="EB381" i="11"/>
  <c r="DV381" i="11" a="1"/>
  <c r="DV381" i="11"/>
  <c r="DW381" i="11" a="1"/>
  <c r="DW381" i="11"/>
  <c r="DX381" i="11" a="1"/>
  <c r="DX381" i="11"/>
  <c r="DY381" i="11" a="1"/>
  <c r="DY381" i="11"/>
  <c r="DU381" i="11" a="1"/>
  <c r="DU381" i="11"/>
  <c r="EA381" i="11" a="1"/>
  <c r="EA381" i="11"/>
  <c r="DZ381" i="11" a="1"/>
  <c r="DZ381" i="11"/>
  <c r="F170" i="11" a="1"/>
  <c r="F170" i="11"/>
  <c r="AA170" i="11" a="1"/>
  <c r="AA170" i="11"/>
  <c r="Y172" i="11" a="1"/>
  <c r="Y172" i="11"/>
  <c r="DV166" i="11" a="1"/>
  <c r="DV166" i="11"/>
  <c r="EB166" i="11" a="1"/>
  <c r="EB166" i="11"/>
  <c r="DU166" i="11" a="1"/>
  <c r="DU166" i="11"/>
  <c r="DX166" i="11" a="1"/>
  <c r="DX166" i="11"/>
  <c r="DZ166" i="11" a="1"/>
  <c r="DZ166" i="11"/>
  <c r="DW166" i="11" a="1"/>
  <c r="DW166" i="11"/>
  <c r="DY166" i="11" a="1"/>
  <c r="DY166" i="11"/>
  <c r="EA166" i="11" a="1"/>
  <c r="EA166" i="11"/>
  <c r="CH189" i="11"/>
  <c r="AA384" i="11" a="1"/>
  <c r="AA384" i="11"/>
  <c r="F384" i="11" a="1"/>
  <c r="F384" i="11"/>
  <c r="Y385" i="11" a="1"/>
  <c r="Y385" i="11"/>
  <c r="AN258" i="11" a="1"/>
  <c r="AN258" i="11"/>
  <c r="BV258" i="11"/>
  <c r="CA258" i="11"/>
  <c r="CH413" i="11"/>
  <c r="CH298" i="11"/>
  <c r="DK517" i="11" a="1"/>
  <c r="DK517" i="11"/>
  <c r="DF517" i="11" a="1"/>
  <c r="DF517" i="11"/>
  <c r="DG517" i="11" a="1"/>
  <c r="DG517" i="11"/>
  <c r="DJ517" i="11" a="1"/>
  <c r="DJ517" i="11"/>
  <c r="DH517" i="11" a="1"/>
  <c r="DH517" i="11"/>
  <c r="DI517" i="11" a="1"/>
  <c r="DI517" i="11"/>
  <c r="CH256" i="11"/>
  <c r="T169" i="11" a="1"/>
  <c r="T169" i="11"/>
  <c r="G169" i="11" a="1"/>
  <c r="G169" i="11"/>
  <c r="H169" i="11" a="1"/>
  <c r="H169" i="11"/>
  <c r="CH37" i="11"/>
  <c r="T383" i="11" a="1"/>
  <c r="T383" i="11"/>
  <c r="G383" i="11" a="1"/>
  <c r="G383" i="11"/>
  <c r="H383" i="11" a="1"/>
  <c r="H383" i="11"/>
  <c r="CH412" i="11"/>
  <c r="CA190" i="11"/>
  <c r="AO258" i="11" a="1"/>
  <c r="AO258" i="11"/>
  <c r="AS38" i="11"/>
  <c r="CF38" i="11"/>
  <c r="CE38" i="11"/>
  <c r="CD38" i="11"/>
  <c r="CG38" i="11"/>
  <c r="CC38" i="11"/>
  <c r="DN517" i="11" a="1"/>
  <c r="DN517" i="11"/>
  <c r="DQ517" i="11" a="1"/>
  <c r="DQ517" i="11"/>
  <c r="DP517" i="11" a="1"/>
  <c r="DP517" i="11"/>
  <c r="DR517" i="11" a="1"/>
  <c r="DR517" i="11"/>
  <c r="DO517" i="11" a="1"/>
  <c r="DO517" i="11"/>
  <c r="DT168" i="11" a="1"/>
  <c r="DT168" i="11"/>
  <c r="DM168" i="11" a="1"/>
  <c r="DM168" i="11"/>
  <c r="DE168" i="11" a="1"/>
  <c r="DE168" i="11"/>
  <c r="F262" i="11" a="1"/>
  <c r="F262" i="11"/>
  <c r="AA262" i="11" a="1"/>
  <c r="AA262" i="11"/>
  <c r="Y264" i="11" a="1"/>
  <c r="Y264" i="11"/>
  <c r="AS399" i="11"/>
  <c r="ED399" i="11"/>
  <c r="CE399" i="11"/>
  <c r="CF399" i="11"/>
  <c r="CC399" i="11"/>
  <c r="CD399" i="11"/>
  <c r="CG399" i="11"/>
  <c r="DR300" i="11" a="1"/>
  <c r="DR300" i="11"/>
  <c r="DQ300" i="11" a="1"/>
  <c r="DQ300" i="11"/>
  <c r="DP300" i="11" a="1"/>
  <c r="DP300" i="11"/>
  <c r="DO300" i="11" a="1"/>
  <c r="DO300" i="11"/>
  <c r="DN300" i="11" a="1"/>
  <c r="DN300" i="11"/>
  <c r="AP168" i="11" a="1"/>
  <c r="AP168" i="11"/>
  <c r="AQ168" i="11" a="1"/>
  <c r="AQ168" i="11"/>
  <c r="AO168" i="11" a="1"/>
  <c r="AO168" i="11"/>
  <c r="AR168" i="11" a="1"/>
  <c r="AR168" i="11"/>
  <c r="F418" i="11" a="1"/>
  <c r="F418" i="11"/>
  <c r="AA418" i="11" a="1"/>
  <c r="AA418" i="11"/>
  <c r="Y420" i="11" a="1"/>
  <c r="Y420" i="11"/>
  <c r="AB169" i="11"/>
  <c r="U169" i="11" a="1"/>
  <c r="U169" i="11"/>
  <c r="CA60" i="11"/>
  <c r="AB383" i="11"/>
  <c r="U383" i="11" a="1"/>
  <c r="U383" i="11"/>
  <c r="AS165" i="11"/>
  <c r="CE165" i="11"/>
  <c r="CD165" i="11"/>
  <c r="CF165" i="11"/>
  <c r="CC165" i="11"/>
  <c r="CG165" i="11"/>
  <c r="ED398" i="11"/>
  <c r="U418" i="11" a="1"/>
  <c r="U418" i="11"/>
  <c r="AB418" i="11"/>
  <c r="G262" i="11" a="1"/>
  <c r="G262" i="11"/>
  <c r="T262" i="11" a="1"/>
  <c r="T262" i="11"/>
  <c r="H262" i="11" a="1"/>
  <c r="H262" i="11"/>
  <c r="AA385" i="11" a="1"/>
  <c r="AA385" i="11"/>
  <c r="F385" i="11" a="1"/>
  <c r="F385" i="11"/>
  <c r="Y386" i="11" a="1"/>
  <c r="Y386" i="11"/>
  <c r="AN260" i="11" a="1"/>
  <c r="AN260" i="11"/>
  <c r="BW260" i="11"/>
  <c r="BY260" i="11"/>
  <c r="BV260" i="11"/>
  <c r="BZ260" i="11"/>
  <c r="BX260" i="11"/>
  <c r="DJ518" i="11" a="1"/>
  <c r="DJ518" i="11"/>
  <c r="DH518" i="11" a="1"/>
  <c r="DH518" i="11"/>
  <c r="DF518" i="11" a="1"/>
  <c r="DF518" i="11"/>
  <c r="DK518" i="11" a="1"/>
  <c r="DK518" i="11"/>
  <c r="DG518" i="11" a="1"/>
  <c r="DG518" i="11"/>
  <c r="DI518" i="11" a="1"/>
  <c r="DI518" i="11"/>
  <c r="AS414" i="11"/>
  <c r="ED414" i="11"/>
  <c r="CE414" i="11"/>
  <c r="CC414" i="11"/>
  <c r="CD414" i="11"/>
  <c r="CF414" i="11"/>
  <c r="CG414" i="11"/>
  <c r="DQ382" i="11" a="1"/>
  <c r="DQ382" i="11"/>
  <c r="DO382" i="11" a="1"/>
  <c r="DO382" i="11"/>
  <c r="DN382" i="11" a="1"/>
  <c r="DN382" i="11"/>
  <c r="DP382" i="11" a="1"/>
  <c r="DP382" i="11"/>
  <c r="DR382" i="11" a="1"/>
  <c r="DR382" i="11"/>
  <c r="AB520" i="11"/>
  <c r="U520" i="11" a="1"/>
  <c r="U520" i="11"/>
  <c r="CE258" i="11"/>
  <c r="CA400" i="11"/>
  <c r="CH399" i="11"/>
  <c r="AB262" i="11"/>
  <c r="U262" i="11" a="1"/>
  <c r="U262" i="11"/>
  <c r="U384" i="11" a="1"/>
  <c r="U384" i="11"/>
  <c r="AB384" i="11"/>
  <c r="CH146" i="11"/>
  <c r="AS518" i="11"/>
  <c r="CH190" i="11"/>
  <c r="DG168" i="11" a="1"/>
  <c r="DG168" i="11"/>
  <c r="DI168" i="11" a="1"/>
  <c r="DI168" i="11"/>
  <c r="DK168" i="11" a="1"/>
  <c r="DK168" i="11"/>
  <c r="DJ168" i="11" a="1"/>
  <c r="DJ168" i="11"/>
  <c r="DH168" i="11" a="1"/>
  <c r="DH168" i="11"/>
  <c r="DF168" i="11" a="1"/>
  <c r="DF168" i="11"/>
  <c r="DT169" i="11" a="1"/>
  <c r="DT169" i="11"/>
  <c r="DM169" i="11" a="1"/>
  <c r="DM169" i="11"/>
  <c r="DE169" i="11" a="1"/>
  <c r="DE169" i="11"/>
  <c r="T384" i="11" a="1"/>
  <c r="T384" i="11"/>
  <c r="G384" i="11" a="1"/>
  <c r="G384" i="11"/>
  <c r="H384" i="11" a="1"/>
  <c r="H384" i="11"/>
  <c r="CA414" i="11"/>
  <c r="AQ261" i="11" a="1"/>
  <c r="AQ261" i="11"/>
  <c r="AP261" i="11" a="1"/>
  <c r="AP261" i="11"/>
  <c r="AO261" i="11" a="1"/>
  <c r="AO261" i="11"/>
  <c r="AR261" i="11" a="1"/>
  <c r="AR261" i="11"/>
  <c r="CH257" i="11"/>
  <c r="DN168" i="11" a="1"/>
  <c r="DN168" i="11"/>
  <c r="DQ168" i="11" a="1"/>
  <c r="DQ168" i="11"/>
  <c r="DP168" i="11" a="1"/>
  <c r="DP168" i="11"/>
  <c r="DO168" i="11" a="1"/>
  <c r="DO168" i="11"/>
  <c r="DR168" i="11" a="1"/>
  <c r="DR168" i="11"/>
  <c r="CH38" i="11"/>
  <c r="AN416" i="11" a="1"/>
  <c r="AN416" i="11"/>
  <c r="BX416" i="11"/>
  <c r="BZ416" i="11"/>
  <c r="BV416" i="11"/>
  <c r="BW416" i="11"/>
  <c r="BY416" i="11"/>
  <c r="DM519" i="11" a="1"/>
  <c r="DM519" i="11"/>
  <c r="DT519" i="11" a="1"/>
  <c r="DT519" i="11"/>
  <c r="DE519" i="11" a="1"/>
  <c r="DE519" i="11"/>
  <c r="DT417" i="11" a="1"/>
  <c r="DT417" i="11"/>
  <c r="DE417" i="11" a="1"/>
  <c r="DE417" i="11"/>
  <c r="DM417" i="11" a="1"/>
  <c r="DM417" i="11"/>
  <c r="AO417" i="11" a="1"/>
  <c r="AO417" i="11"/>
  <c r="AP417" i="11" a="1"/>
  <c r="AP417" i="11"/>
  <c r="AR417" i="11" a="1"/>
  <c r="AR417" i="11"/>
  <c r="AQ417" i="11" a="1"/>
  <c r="AQ417" i="11"/>
  <c r="AR169" i="11" a="1"/>
  <c r="AR169" i="11"/>
  <c r="AP169" i="11" a="1"/>
  <c r="AP169" i="11"/>
  <c r="AO169" i="11" a="1"/>
  <c r="AO169" i="11"/>
  <c r="AQ169" i="11" a="1"/>
  <c r="AQ169" i="11"/>
  <c r="DW168" i="11" a="1"/>
  <c r="DW168" i="11"/>
  <c r="DY168" i="11" a="1"/>
  <c r="DY168" i="11"/>
  <c r="DV168" i="11" a="1"/>
  <c r="DV168" i="11"/>
  <c r="DX168" i="11" a="1"/>
  <c r="DX168" i="11"/>
  <c r="EA168" i="11" a="1"/>
  <c r="EA168" i="11"/>
  <c r="DU168" i="11" a="1"/>
  <c r="DU168" i="11"/>
  <c r="EB168" i="11" a="1"/>
  <c r="EB168" i="11"/>
  <c r="DZ168" i="11" a="1"/>
  <c r="DZ168" i="11"/>
  <c r="DT383" i="11" a="1"/>
  <c r="DT383" i="11"/>
  <c r="DE383" i="11" a="1"/>
  <c r="DE383" i="11"/>
  <c r="DM383" i="11" a="1"/>
  <c r="DM383" i="11"/>
  <c r="CA166" i="11"/>
  <c r="DE261" i="11" a="1"/>
  <c r="DE261" i="11"/>
  <c r="DM261" i="11" a="1"/>
  <c r="DM261" i="11"/>
  <c r="DT261" i="11" a="1"/>
  <c r="DT261" i="11"/>
  <c r="DI260" i="11" a="1"/>
  <c r="DI260" i="11"/>
  <c r="DK260" i="11" a="1"/>
  <c r="DK260" i="11"/>
  <c r="DH260" i="11" a="1"/>
  <c r="DH260" i="11"/>
  <c r="DF260" i="11" a="1"/>
  <c r="DF260" i="11"/>
  <c r="DG260" i="11" a="1"/>
  <c r="DG260" i="11"/>
  <c r="DJ260" i="11" a="1"/>
  <c r="DJ260" i="11"/>
  <c r="AS258" i="11"/>
  <c r="CC258" i="11"/>
  <c r="F172" i="11" a="1"/>
  <c r="F172" i="11"/>
  <c r="AA172" i="11" a="1"/>
  <c r="AA172" i="11"/>
  <c r="Y173" i="11" a="1"/>
  <c r="Y173" i="11"/>
  <c r="DF416" i="11" a="1"/>
  <c r="DF416" i="11"/>
  <c r="DI416" i="11" a="1"/>
  <c r="DI416" i="11"/>
  <c r="DG416" i="11" a="1"/>
  <c r="DG416" i="11"/>
  <c r="DH416" i="11" a="1"/>
  <c r="DH416" i="11"/>
  <c r="DK416" i="11" a="1"/>
  <c r="DK416" i="11"/>
  <c r="DJ416" i="11" a="1"/>
  <c r="DJ416" i="11"/>
  <c r="CG258" i="11"/>
  <c r="DZ260" i="11" a="1"/>
  <c r="DZ260" i="11"/>
  <c r="DV260" i="11" a="1"/>
  <c r="DV260" i="11"/>
  <c r="DY260" i="11" a="1"/>
  <c r="DY260" i="11"/>
  <c r="EB260" i="11" a="1"/>
  <c r="EB260" i="11"/>
  <c r="DX260" i="11" a="1"/>
  <c r="DX260" i="11"/>
  <c r="EA260" i="11" a="1"/>
  <c r="EA260" i="11"/>
  <c r="DU260" i="11" a="1"/>
  <c r="DU260" i="11"/>
  <c r="DW260" i="11" a="1"/>
  <c r="DW260" i="11"/>
  <c r="CH300" i="11"/>
  <c r="AS517" i="11"/>
  <c r="AS166" i="11"/>
  <c r="CC166" i="11"/>
  <c r="CD166" i="11"/>
  <c r="CF166" i="11"/>
  <c r="CE166" i="11"/>
  <c r="CG166" i="11"/>
  <c r="DK382" i="11" a="1"/>
  <c r="DK382" i="11"/>
  <c r="DG382" i="11" a="1"/>
  <c r="DG382" i="11"/>
  <c r="DH382" i="11" a="1"/>
  <c r="DH382" i="11"/>
  <c r="DJ382" i="11" a="1"/>
  <c r="DJ382" i="11"/>
  <c r="DI382" i="11" a="1"/>
  <c r="DI382" i="11"/>
  <c r="DF382" i="11" a="1"/>
  <c r="DF382" i="11"/>
  <c r="AA521" i="11" a="1"/>
  <c r="AA521" i="11"/>
  <c r="F521" i="11" a="1"/>
  <c r="F521" i="11"/>
  <c r="Y522" i="11" a="1"/>
  <c r="Y522" i="11"/>
  <c r="AS400" i="11"/>
  <c r="CG400" i="11"/>
  <c r="CC400" i="11"/>
  <c r="CD400" i="11"/>
  <c r="CE400" i="11"/>
  <c r="CF400" i="11"/>
  <c r="DQ260" i="11" a="1"/>
  <c r="DQ260" i="11"/>
  <c r="DO260" i="11" a="1"/>
  <c r="DO260" i="11"/>
  <c r="DN260" i="11" a="1"/>
  <c r="DN260" i="11"/>
  <c r="DR260" i="11" a="1"/>
  <c r="DR260" i="11"/>
  <c r="DP260" i="11" a="1"/>
  <c r="DP260" i="11"/>
  <c r="CH165" i="11"/>
  <c r="F420" i="11" a="1"/>
  <c r="F420" i="11"/>
  <c r="AA420" i="11" a="1"/>
  <c r="AA420" i="11"/>
  <c r="Y421" i="11" a="1"/>
  <c r="Y421" i="11"/>
  <c r="CD258" i="11"/>
  <c r="G170" i="11" a="1"/>
  <c r="G170" i="11"/>
  <c r="T170" i="11" a="1"/>
  <c r="T170" i="11"/>
  <c r="H170" i="11" a="1"/>
  <c r="H170" i="11"/>
  <c r="EB416" i="11" a="1"/>
  <c r="EB416" i="11"/>
  <c r="DX416" i="11" a="1"/>
  <c r="DX416" i="11"/>
  <c r="EA416" i="11" a="1"/>
  <c r="EA416" i="11"/>
  <c r="DY416" i="11" a="1"/>
  <c r="DY416" i="11"/>
  <c r="DZ416" i="11" a="1"/>
  <c r="DZ416" i="11"/>
  <c r="DV416" i="11" a="1"/>
  <c r="DV416" i="11"/>
  <c r="DU416" i="11" a="1"/>
  <c r="DU416" i="11"/>
  <c r="DW416" i="11" a="1"/>
  <c r="DW416" i="11"/>
  <c r="DW518" i="11" a="1"/>
  <c r="DW518" i="11"/>
  <c r="EA518" i="11" a="1"/>
  <c r="EA518" i="11"/>
  <c r="DU518" i="11" a="1"/>
  <c r="DU518" i="11"/>
  <c r="DY518" i="11" a="1"/>
  <c r="DY518" i="11"/>
  <c r="DV518" i="11" a="1"/>
  <c r="DV518" i="11"/>
  <c r="EB518" i="11" a="1"/>
  <c r="EB518" i="11"/>
  <c r="DX518" i="11" a="1"/>
  <c r="DX518" i="11"/>
  <c r="DZ518" i="11" a="1"/>
  <c r="DZ518" i="11"/>
  <c r="G418" i="11" a="1"/>
  <c r="G418" i="11"/>
  <c r="T418" i="11" a="1"/>
  <c r="T418" i="11"/>
  <c r="H418" i="11" a="1"/>
  <c r="H418" i="11"/>
  <c r="AN168" i="11" a="1"/>
  <c r="AN168" i="11"/>
  <c r="BY168" i="11"/>
  <c r="BV168" i="11"/>
  <c r="BX168" i="11"/>
  <c r="BZ168" i="11"/>
  <c r="BW168" i="11"/>
  <c r="F264" i="11" a="1"/>
  <c r="F264" i="11"/>
  <c r="AA264" i="11" a="1"/>
  <c r="AA264" i="11"/>
  <c r="Y265" i="11" a="1"/>
  <c r="Y265" i="11"/>
  <c r="AB170" i="11"/>
  <c r="U170" i="11" a="1"/>
  <c r="U170" i="11"/>
  <c r="DO416" i="11" a="1"/>
  <c r="DO416" i="11"/>
  <c r="DP416" i="11" a="1"/>
  <c r="DP416" i="11"/>
  <c r="DQ416" i="11" a="1"/>
  <c r="DQ416" i="11"/>
  <c r="DN416" i="11" a="1"/>
  <c r="DN416" i="11"/>
  <c r="DR416" i="11" a="1"/>
  <c r="DR416" i="11"/>
  <c r="DR518" i="11" a="1"/>
  <c r="DR518" i="11"/>
  <c r="DO518" i="11" a="1"/>
  <c r="DO518" i="11"/>
  <c r="DQ518" i="11" a="1"/>
  <c r="DQ518" i="11"/>
  <c r="DN518" i="11" a="1"/>
  <c r="DN518" i="11"/>
  <c r="DP518" i="11" a="1"/>
  <c r="DP518" i="11"/>
  <c r="CA300" i="11"/>
  <c r="AQ519" i="11" a="1"/>
  <c r="AQ519" i="11"/>
  <c r="AP519" i="11" a="1"/>
  <c r="AP519" i="11"/>
  <c r="AO519" i="11" a="1"/>
  <c r="AO519" i="11"/>
  <c r="AR519" i="11" a="1"/>
  <c r="AR519" i="11"/>
  <c r="DZ382" i="11" a="1"/>
  <c r="DZ382" i="11"/>
  <c r="DU382" i="11" a="1"/>
  <c r="DU382" i="11"/>
  <c r="EA382" i="11" a="1"/>
  <c r="EA382" i="11"/>
  <c r="DY382" i="11" a="1"/>
  <c r="DY382" i="11"/>
  <c r="DX382" i="11" a="1"/>
  <c r="DX382" i="11"/>
  <c r="DW382" i="11" a="1"/>
  <c r="DW382" i="11"/>
  <c r="DV382" i="11" a="1"/>
  <c r="DV382" i="11"/>
  <c r="EB382" i="11" a="1"/>
  <c r="EB382" i="11"/>
  <c r="G520" i="11" a="1"/>
  <c r="G520" i="11"/>
  <c r="T520" i="11" a="1"/>
  <c r="T520" i="11"/>
  <c r="H520" i="11" a="1"/>
  <c r="H520" i="11"/>
  <c r="CF258" i="11"/>
  <c r="CH400" i="11"/>
  <c r="AB264" i="11"/>
  <c r="U264" i="11" a="1"/>
  <c r="U264" i="11"/>
  <c r="DE170" i="11" a="1"/>
  <c r="DE170" i="11"/>
  <c r="DT170" i="11" a="1"/>
  <c r="DT170" i="11"/>
  <c r="DM170" i="11" a="1"/>
  <c r="DM170" i="11"/>
  <c r="DT520" i="11" a="1"/>
  <c r="DT520" i="11"/>
  <c r="DM520" i="11" a="1"/>
  <c r="DM520" i="11"/>
  <c r="DE520" i="11" a="1"/>
  <c r="DE520" i="11"/>
  <c r="DM418" i="11" a="1"/>
  <c r="DM418" i="11"/>
  <c r="DE418" i="11" a="1"/>
  <c r="DE418" i="11"/>
  <c r="DT418" i="11" a="1"/>
  <c r="DT418" i="11"/>
  <c r="EB261" i="11" a="1"/>
  <c r="EB261" i="11"/>
  <c r="EA261" i="11" a="1"/>
  <c r="EA261" i="11"/>
  <c r="DY261" i="11" a="1"/>
  <c r="DY261" i="11"/>
  <c r="DW261" i="11" a="1"/>
  <c r="DW261" i="11"/>
  <c r="DV261" i="11" a="1"/>
  <c r="DV261" i="11"/>
  <c r="DZ261" i="11" a="1"/>
  <c r="DZ261" i="11"/>
  <c r="DX261" i="11" a="1"/>
  <c r="DX261" i="11"/>
  <c r="DU261" i="11" a="1"/>
  <c r="DU261" i="11"/>
  <c r="EA383" i="11" a="1"/>
  <c r="EA383" i="11"/>
  <c r="DV383" i="11" a="1"/>
  <c r="DV383" i="11"/>
  <c r="DX383" i="11" a="1"/>
  <c r="DX383" i="11"/>
  <c r="DU383" i="11" a="1"/>
  <c r="DU383" i="11"/>
  <c r="DZ383" i="11" a="1"/>
  <c r="DZ383" i="11"/>
  <c r="EB383" i="11" a="1"/>
  <c r="EB383" i="11"/>
  <c r="DW383" i="11" a="1"/>
  <c r="DW383" i="11"/>
  <c r="DY383" i="11" a="1"/>
  <c r="DY383" i="11"/>
  <c r="BY169" i="11"/>
  <c r="BX169" i="11"/>
  <c r="BZ169" i="11"/>
  <c r="BV169" i="11"/>
  <c r="BW169" i="11"/>
  <c r="DN519" i="11" a="1"/>
  <c r="DN519" i="11"/>
  <c r="DR519" i="11" a="1"/>
  <c r="DR519" i="11"/>
  <c r="DQ519" i="11" a="1"/>
  <c r="DQ519" i="11"/>
  <c r="DO519" i="11" a="1"/>
  <c r="DO519" i="11"/>
  <c r="DP519" i="11" a="1"/>
  <c r="DP519" i="11"/>
  <c r="AS416" i="11"/>
  <c r="ED416" i="11"/>
  <c r="CC416" i="11"/>
  <c r="CE416" i="11"/>
  <c r="CD416" i="11"/>
  <c r="CF416" i="11"/>
  <c r="CG416" i="11"/>
  <c r="AN261" i="11" a="1"/>
  <c r="AN261" i="11"/>
  <c r="BX261" i="11"/>
  <c r="BY261" i="11"/>
  <c r="BV261" i="11"/>
  <c r="BZ261" i="11"/>
  <c r="BW261" i="11"/>
  <c r="DW169" i="11" a="1"/>
  <c r="DW169" i="11"/>
  <c r="EB169" i="11" a="1"/>
  <c r="EB169" i="11"/>
  <c r="DX169" i="11" a="1"/>
  <c r="DX169" i="11"/>
  <c r="DV169" i="11" a="1"/>
  <c r="DV169" i="11"/>
  <c r="DY169" i="11" a="1"/>
  <c r="DY169" i="11"/>
  <c r="DU169" i="11" a="1"/>
  <c r="DU169" i="11"/>
  <c r="EA169" i="11" a="1"/>
  <c r="EA169" i="11"/>
  <c r="DZ169" i="11" a="1"/>
  <c r="DZ169" i="11"/>
  <c r="AS260" i="11"/>
  <c r="CD260" i="11"/>
  <c r="CF260" i="11"/>
  <c r="CC260" i="11"/>
  <c r="CG260" i="11"/>
  <c r="CE260" i="11"/>
  <c r="DT262" i="11" a="1"/>
  <c r="DT262" i="11"/>
  <c r="DM262" i="11" a="1"/>
  <c r="DM262" i="11"/>
  <c r="DE262" i="11" a="1"/>
  <c r="DE262" i="11"/>
  <c r="F522" i="11" a="1"/>
  <c r="F522" i="11"/>
  <c r="AA522" i="11" a="1"/>
  <c r="AA522" i="11"/>
  <c r="Y523" i="11" a="1"/>
  <c r="Y523" i="11"/>
  <c r="CH166" i="11"/>
  <c r="DN261" i="11" a="1"/>
  <c r="DN261" i="11"/>
  <c r="DQ261" i="11" a="1"/>
  <c r="DQ261" i="11"/>
  <c r="DO261" i="11" a="1"/>
  <c r="DO261" i="11"/>
  <c r="DR261" i="11" a="1"/>
  <c r="DR261" i="11"/>
  <c r="DP261" i="11" a="1"/>
  <c r="DP261" i="11"/>
  <c r="BW417" i="11"/>
  <c r="BV417" i="11"/>
  <c r="BX417" i="11"/>
  <c r="BY417" i="11"/>
  <c r="BZ417" i="11"/>
  <c r="AO170" i="11" a="1"/>
  <c r="AO170" i="11"/>
  <c r="AR170" i="11" a="1"/>
  <c r="AR170" i="11"/>
  <c r="AP170" i="11" a="1"/>
  <c r="AP170" i="11"/>
  <c r="AQ170" i="11" a="1"/>
  <c r="AQ170" i="11"/>
  <c r="CH258" i="11"/>
  <c r="CA168" i="11"/>
  <c r="F421" i="11" a="1"/>
  <c r="F421" i="11"/>
  <c r="AA421" i="11" a="1"/>
  <c r="AA421" i="11"/>
  <c r="Y422" i="11" a="1"/>
  <c r="Y422" i="11"/>
  <c r="AB521" i="11"/>
  <c r="U521" i="11" a="1"/>
  <c r="U521" i="11"/>
  <c r="DI261" i="11" a="1"/>
  <c r="DI261" i="11"/>
  <c r="DG261" i="11" a="1"/>
  <c r="DG261" i="11"/>
  <c r="DF261" i="11" a="1"/>
  <c r="DF261" i="11"/>
  <c r="DK261" i="11" a="1"/>
  <c r="DK261" i="11"/>
  <c r="DJ261" i="11" a="1"/>
  <c r="DJ261" i="11"/>
  <c r="DH261" i="11" a="1"/>
  <c r="DH261" i="11"/>
  <c r="AN417" i="11" a="1"/>
  <c r="AN417" i="11"/>
  <c r="AO418" i="11" a="1"/>
  <c r="AO418" i="11"/>
  <c r="AP418" i="11" a="1"/>
  <c r="AP418" i="11"/>
  <c r="AQ418" i="11" a="1"/>
  <c r="AQ418" i="11"/>
  <c r="AR418" i="11" a="1"/>
  <c r="AR418" i="11"/>
  <c r="AR520" i="11" a="1"/>
  <c r="AR520" i="11"/>
  <c r="AO520" i="11" a="1"/>
  <c r="AO520" i="11"/>
  <c r="AQ520" i="11" a="1"/>
  <c r="AQ520" i="11"/>
  <c r="AP520" i="11" a="1"/>
  <c r="AP520" i="11"/>
  <c r="AA386" i="11" a="1"/>
  <c r="AA386" i="11"/>
  <c r="F386" i="11" a="1"/>
  <c r="F386" i="11"/>
  <c r="AN169" i="11" a="1"/>
  <c r="AN169" i="11"/>
  <c r="G264" i="11" a="1"/>
  <c r="G264" i="11"/>
  <c r="T264" i="11" a="1"/>
  <c r="T264" i="11"/>
  <c r="H264" i="11" a="1"/>
  <c r="H264" i="11"/>
  <c r="AB420" i="11"/>
  <c r="U420" i="11" a="1"/>
  <c r="U420" i="11"/>
  <c r="CA416" i="11"/>
  <c r="DT384" i="11" a="1"/>
  <c r="DT384" i="11"/>
  <c r="DM384" i="11" a="1"/>
  <c r="DM384" i="11"/>
  <c r="DE384" i="11" a="1"/>
  <c r="DE384" i="11"/>
  <c r="AP262" i="11" a="1"/>
  <c r="AP262" i="11"/>
  <c r="AO262" i="11" a="1"/>
  <c r="AO262" i="11"/>
  <c r="AQ262" i="11" a="1"/>
  <c r="AQ262" i="11"/>
  <c r="AR262" i="11" a="1"/>
  <c r="AR262" i="11"/>
  <c r="CA260" i="11"/>
  <c r="U385" i="11" a="1"/>
  <c r="U385" i="11"/>
  <c r="AB385" i="11"/>
  <c r="AA173" i="11" a="1"/>
  <c r="AA173" i="11"/>
  <c r="F173" i="11" a="1"/>
  <c r="F173" i="11"/>
  <c r="Y174" i="11" a="1"/>
  <c r="Y174" i="11"/>
  <c r="DR417" i="11" a="1"/>
  <c r="DR417" i="11"/>
  <c r="DO417" i="11" a="1"/>
  <c r="DO417" i="11"/>
  <c r="DQ417" i="11" a="1"/>
  <c r="DQ417" i="11"/>
  <c r="DN417" i="11" a="1"/>
  <c r="DN417" i="11"/>
  <c r="DP417" i="11" a="1"/>
  <c r="DP417" i="11"/>
  <c r="T385" i="11" a="1"/>
  <c r="T385" i="11"/>
  <c r="G385" i="11" a="1"/>
  <c r="G385" i="11"/>
  <c r="H385" i="11" a="1"/>
  <c r="H385" i="11"/>
  <c r="ED400" i="11"/>
  <c r="AN519" i="11" a="1"/>
  <c r="AN519" i="11"/>
  <c r="G172" i="11" a="1"/>
  <c r="G172" i="11"/>
  <c r="T172" i="11" a="1"/>
  <c r="T172" i="11"/>
  <c r="H172" i="11" a="1"/>
  <c r="H172" i="11"/>
  <c r="DP383" i="11" a="1"/>
  <c r="DP383" i="11"/>
  <c r="DN383" i="11" a="1"/>
  <c r="DN383" i="11"/>
  <c r="DO383" i="11" a="1"/>
  <c r="DO383" i="11"/>
  <c r="DQ383" i="11" a="1"/>
  <c r="DQ383" i="11"/>
  <c r="DR383" i="11" a="1"/>
  <c r="DR383" i="11"/>
  <c r="DI417" i="11" a="1"/>
  <c r="DI417" i="11"/>
  <c r="DK417" i="11" a="1"/>
  <c r="DK417" i="11"/>
  <c r="DF417" i="11" a="1"/>
  <c r="DF417" i="11"/>
  <c r="DG417" i="11" a="1"/>
  <c r="DG417" i="11"/>
  <c r="DH417" i="11" a="1"/>
  <c r="DH417" i="11"/>
  <c r="DJ417" i="11" a="1"/>
  <c r="DJ417" i="11"/>
  <c r="DG519" i="11" a="1"/>
  <c r="DG519" i="11"/>
  <c r="DK519" i="11" a="1"/>
  <c r="DK519" i="11"/>
  <c r="DF519" i="11" a="1"/>
  <c r="DF519" i="11"/>
  <c r="DJ519" i="11" a="1"/>
  <c r="DJ519" i="11"/>
  <c r="DI519" i="11" a="1"/>
  <c r="DI519" i="11"/>
  <c r="DH519" i="11" a="1"/>
  <c r="DH519" i="11"/>
  <c r="DG169" i="11" a="1"/>
  <c r="DG169" i="11"/>
  <c r="DJ169" i="11" a="1"/>
  <c r="DJ169" i="11"/>
  <c r="DI169" i="11" a="1"/>
  <c r="DI169" i="11"/>
  <c r="DK169" i="11" a="1"/>
  <c r="DK169" i="11"/>
  <c r="DH169" i="11" a="1"/>
  <c r="DH169" i="11"/>
  <c r="DF169" i="11" a="1"/>
  <c r="DF169" i="11"/>
  <c r="AA265" i="11" a="1"/>
  <c r="AA265" i="11"/>
  <c r="F265" i="11" a="1"/>
  <c r="F265" i="11"/>
  <c r="Y266" i="11" a="1"/>
  <c r="Y266" i="11"/>
  <c r="G420" i="11" a="1"/>
  <c r="G420" i="11"/>
  <c r="T420" i="11" a="1"/>
  <c r="T420" i="11"/>
  <c r="H420" i="11" a="1"/>
  <c r="H420" i="11"/>
  <c r="G521" i="11" a="1"/>
  <c r="G521" i="11"/>
  <c r="T521" i="11" a="1"/>
  <c r="T521" i="11"/>
  <c r="H521" i="11" a="1"/>
  <c r="H521" i="11"/>
  <c r="AS168" i="11"/>
  <c r="CD168" i="11"/>
  <c r="CE168" i="11"/>
  <c r="CC168" i="11"/>
  <c r="CF168" i="11"/>
  <c r="CG168" i="11"/>
  <c r="AB172" i="11"/>
  <c r="U172" i="11" a="1"/>
  <c r="U172" i="11"/>
  <c r="DF383" i="11" a="1"/>
  <c r="DF383" i="11"/>
  <c r="DJ383" i="11" a="1"/>
  <c r="DJ383" i="11"/>
  <c r="DK383" i="11" a="1"/>
  <c r="DK383" i="11"/>
  <c r="DH383" i="11" a="1"/>
  <c r="DH383" i="11"/>
  <c r="DG383" i="11" a="1"/>
  <c r="DG383" i="11"/>
  <c r="DI383" i="11" a="1"/>
  <c r="DI383" i="11"/>
  <c r="DV417" i="11" a="1"/>
  <c r="DV417" i="11"/>
  <c r="EA417" i="11" a="1"/>
  <c r="EA417" i="11"/>
  <c r="DZ417" i="11" a="1"/>
  <c r="DZ417" i="11"/>
  <c r="DU417" i="11" a="1"/>
  <c r="DU417" i="11"/>
  <c r="DX417" i="11" a="1"/>
  <c r="DX417" i="11"/>
  <c r="DW417" i="11" a="1"/>
  <c r="DW417" i="11"/>
  <c r="DY417" i="11" a="1"/>
  <c r="DY417" i="11"/>
  <c r="EB417" i="11" a="1"/>
  <c r="EB417" i="11"/>
  <c r="DY519" i="11" a="1"/>
  <c r="DY519" i="11"/>
  <c r="EA519" i="11" a="1"/>
  <c r="EA519" i="11"/>
  <c r="DV519" i="11" a="1"/>
  <c r="DV519" i="11"/>
  <c r="DU519" i="11" a="1"/>
  <c r="DU519" i="11"/>
  <c r="DZ519" i="11" a="1"/>
  <c r="DZ519" i="11"/>
  <c r="EB519" i="11" a="1"/>
  <c r="EB519" i="11"/>
  <c r="DX519" i="11" a="1"/>
  <c r="DX519" i="11"/>
  <c r="DW519" i="11" a="1"/>
  <c r="DW519" i="11"/>
  <c r="DN169" i="11" a="1"/>
  <c r="DN169" i="11"/>
  <c r="DR169" i="11" a="1"/>
  <c r="DR169" i="11"/>
  <c r="DO169" i="11" a="1"/>
  <c r="DO169" i="11"/>
  <c r="DQ169" i="11" a="1"/>
  <c r="DQ169" i="11"/>
  <c r="DP169" i="11" a="1"/>
  <c r="DP169" i="11"/>
  <c r="CH414" i="11"/>
  <c r="AB265" i="11"/>
  <c r="U265" i="11" a="1"/>
  <c r="U265" i="11"/>
  <c r="T173" i="11" a="1"/>
  <c r="T173" i="11"/>
  <c r="G173" i="11" a="1"/>
  <c r="G173" i="11"/>
  <c r="H173" i="11" a="1"/>
  <c r="H173" i="11"/>
  <c r="DW384" i="11" a="1"/>
  <c r="DW384" i="11"/>
  <c r="DU384" i="11" a="1"/>
  <c r="DU384" i="11"/>
  <c r="DZ384" i="11" a="1"/>
  <c r="DZ384" i="11"/>
  <c r="DX384" i="11" a="1"/>
  <c r="DX384" i="11"/>
  <c r="EB384" i="11" a="1"/>
  <c r="EB384" i="11"/>
  <c r="DY384" i="11" a="1"/>
  <c r="DY384" i="11"/>
  <c r="DV384" i="11" a="1"/>
  <c r="DV384" i="11"/>
  <c r="EA384" i="11" a="1"/>
  <c r="EA384" i="11"/>
  <c r="AN520" i="11" a="1"/>
  <c r="AN520" i="11"/>
  <c r="AB522" i="11"/>
  <c r="U522" i="11" a="1"/>
  <c r="U522" i="11"/>
  <c r="DQ262" i="11" a="1"/>
  <c r="DQ262" i="11"/>
  <c r="DO262" i="11" a="1"/>
  <c r="DO262" i="11"/>
  <c r="DR262" i="11" a="1"/>
  <c r="DR262" i="11"/>
  <c r="DN262" i="11" a="1"/>
  <c r="DN262" i="11"/>
  <c r="DP262" i="11" a="1"/>
  <c r="DP262" i="11"/>
  <c r="CH260" i="11"/>
  <c r="DP520" i="11" a="1"/>
  <c r="DP520" i="11"/>
  <c r="DQ520" i="11" a="1"/>
  <c r="DQ520" i="11"/>
  <c r="DR520" i="11" a="1"/>
  <c r="DR520" i="11"/>
  <c r="DN520" i="11" a="1"/>
  <c r="DN520" i="11"/>
  <c r="DO520" i="11" a="1"/>
  <c r="DO520" i="11"/>
  <c r="AA174" i="11" a="1"/>
  <c r="AA174" i="11"/>
  <c r="F174" i="11" a="1"/>
  <c r="F174" i="11"/>
  <c r="CH168" i="11"/>
  <c r="F266" i="11" a="1"/>
  <c r="F266" i="11"/>
  <c r="AA266" i="11" a="1"/>
  <c r="AA266" i="11"/>
  <c r="Y268" i="11" a="1"/>
  <c r="Y268" i="11"/>
  <c r="T265" i="11" a="1"/>
  <c r="T265" i="11"/>
  <c r="G265" i="11" a="1"/>
  <c r="G265" i="11"/>
  <c r="H265" i="11" a="1"/>
  <c r="H265" i="11"/>
  <c r="AS169" i="11"/>
  <c r="CF169" i="11"/>
  <c r="CE169" i="11"/>
  <c r="CD169" i="11"/>
  <c r="CG169" i="11"/>
  <c r="CC169" i="11"/>
  <c r="DW262" i="11" a="1"/>
  <c r="DW262" i="11"/>
  <c r="DX262" i="11" a="1"/>
  <c r="DX262" i="11"/>
  <c r="EA262" i="11" a="1"/>
  <c r="EA262" i="11"/>
  <c r="EB262" i="11" a="1"/>
  <c r="EB262" i="11"/>
  <c r="DV262" i="11" a="1"/>
  <c r="DV262" i="11"/>
  <c r="DU262" i="11" a="1"/>
  <c r="DU262" i="11"/>
  <c r="DZ262" i="11" a="1"/>
  <c r="DZ262" i="11"/>
  <c r="DY262" i="11" a="1"/>
  <c r="DY262" i="11"/>
  <c r="CA261" i="11"/>
  <c r="EB520" i="11" a="1"/>
  <c r="EB520" i="11"/>
  <c r="DX520" i="11" a="1"/>
  <c r="DX520" i="11"/>
  <c r="EA520" i="11" a="1"/>
  <c r="EA520" i="11"/>
  <c r="DW520" i="11" a="1"/>
  <c r="DW520" i="11"/>
  <c r="DZ520" i="11" a="1"/>
  <c r="DZ520" i="11"/>
  <c r="DY520" i="11" a="1"/>
  <c r="DY520" i="11"/>
  <c r="DV520" i="11" a="1"/>
  <c r="DV520" i="11"/>
  <c r="DU520" i="11" a="1"/>
  <c r="DU520" i="11"/>
  <c r="DT172" i="11" a="1"/>
  <c r="DT172" i="11"/>
  <c r="DE172" i="11" a="1"/>
  <c r="DE172" i="11"/>
  <c r="DM172" i="11" a="1"/>
  <c r="DM172" i="11"/>
  <c r="DE385" i="11" a="1"/>
  <c r="DE385" i="11"/>
  <c r="DM385" i="11" a="1"/>
  <c r="DM385" i="11"/>
  <c r="DT385" i="11" a="1"/>
  <c r="DT385" i="11"/>
  <c r="AN262" i="11" a="1"/>
  <c r="AN262" i="11"/>
  <c r="BZ262" i="11"/>
  <c r="BV262" i="11"/>
  <c r="BY262" i="11"/>
  <c r="BW262" i="11"/>
  <c r="BX262" i="11"/>
  <c r="AA422" i="11" a="1"/>
  <c r="AA422" i="11"/>
  <c r="F422" i="11" a="1"/>
  <c r="F422" i="11"/>
  <c r="BZ170" i="11"/>
  <c r="BW170" i="11"/>
  <c r="BV170" i="11"/>
  <c r="BY170" i="11"/>
  <c r="BX170" i="11"/>
  <c r="DP170" i="11" a="1"/>
  <c r="DP170" i="11"/>
  <c r="DR170" i="11" a="1"/>
  <c r="DR170" i="11"/>
  <c r="DQ170" i="11" a="1"/>
  <c r="DQ170" i="11"/>
  <c r="DN170" i="11" a="1"/>
  <c r="DN170" i="11"/>
  <c r="DO170" i="11" a="1"/>
  <c r="DO170" i="11"/>
  <c r="DT521" i="11" a="1"/>
  <c r="DT521" i="11"/>
  <c r="DM521" i="11" a="1"/>
  <c r="DM521" i="11"/>
  <c r="DE521" i="11" a="1"/>
  <c r="DE521" i="11"/>
  <c r="AS519" i="11"/>
  <c r="DE264" i="11" a="1"/>
  <c r="DE264" i="11"/>
  <c r="DT264" i="11" a="1"/>
  <c r="DT264" i="11"/>
  <c r="DM264" i="11" a="1"/>
  <c r="DM264" i="11"/>
  <c r="AB386" i="11"/>
  <c r="U386" i="11" a="1"/>
  <c r="U386" i="11"/>
  <c r="T421" i="11" a="1"/>
  <c r="T421" i="11"/>
  <c r="G421" i="11" a="1"/>
  <c r="G421" i="11"/>
  <c r="H421" i="11" a="1"/>
  <c r="H421" i="11"/>
  <c r="CA169" i="11"/>
  <c r="DV418" i="11" a="1"/>
  <c r="DV418" i="11"/>
  <c r="DW418" i="11" a="1"/>
  <c r="DW418" i="11"/>
  <c r="EB418" i="11" a="1"/>
  <c r="EB418" i="11"/>
  <c r="DU418" i="11" a="1"/>
  <c r="DU418" i="11"/>
  <c r="DY418" i="11" a="1"/>
  <c r="DY418" i="11"/>
  <c r="DZ418" i="11" a="1"/>
  <c r="DZ418" i="11"/>
  <c r="EA418" i="11" a="1"/>
  <c r="EA418" i="11"/>
  <c r="DX418" i="11" a="1"/>
  <c r="DX418" i="11"/>
  <c r="DV170" i="11" a="1"/>
  <c r="DV170" i="11"/>
  <c r="DX170" i="11" a="1"/>
  <c r="DX170" i="11"/>
  <c r="EA170" i="11" a="1"/>
  <c r="EA170" i="11"/>
  <c r="EB170" i="11" a="1"/>
  <c r="EB170" i="11"/>
  <c r="DU170" i="11" a="1"/>
  <c r="DU170" i="11"/>
  <c r="DZ170" i="11" a="1"/>
  <c r="DZ170" i="11"/>
  <c r="DY170" i="11" a="1"/>
  <c r="DY170" i="11"/>
  <c r="DW170" i="11" a="1"/>
  <c r="DW170" i="11"/>
  <c r="AR172" i="11" a="1"/>
  <c r="AR172" i="11"/>
  <c r="AQ172" i="11" a="1"/>
  <c r="AQ172" i="11"/>
  <c r="AO172" i="11" a="1"/>
  <c r="AO172" i="11"/>
  <c r="AP172" i="11" a="1"/>
  <c r="AP172" i="11"/>
  <c r="DM420" i="11" a="1"/>
  <c r="DM420" i="11"/>
  <c r="DE420" i="11" a="1"/>
  <c r="DE420" i="11"/>
  <c r="DT420" i="11" a="1"/>
  <c r="DT420" i="11"/>
  <c r="G386" i="11" a="1"/>
  <c r="G386" i="11"/>
  <c r="T386" i="11" a="1"/>
  <c r="T386" i="11"/>
  <c r="H386" i="11" a="1"/>
  <c r="H386" i="11"/>
  <c r="AB421" i="11"/>
  <c r="U421" i="11" a="1"/>
  <c r="U421" i="11"/>
  <c r="DF418" i="11" a="1"/>
  <c r="DF418" i="11"/>
  <c r="DK418" i="11" a="1"/>
  <c r="DK418" i="11"/>
  <c r="DJ418" i="11" a="1"/>
  <c r="DJ418" i="11"/>
  <c r="DG418" i="11" a="1"/>
  <c r="DG418" i="11"/>
  <c r="DH418" i="11" a="1"/>
  <c r="DH418" i="11"/>
  <c r="DI418" i="11" a="1"/>
  <c r="DI418" i="11"/>
  <c r="DH170" i="11" a="1"/>
  <c r="DH170" i="11"/>
  <c r="DJ170" i="11" a="1"/>
  <c r="DJ170" i="11"/>
  <c r="DK170" i="11" a="1"/>
  <c r="DK170" i="11"/>
  <c r="DG170" i="11" a="1"/>
  <c r="DG170" i="11"/>
  <c r="DF170" i="11" a="1"/>
  <c r="DF170" i="11"/>
  <c r="DI170" i="11" a="1"/>
  <c r="DI170" i="11"/>
  <c r="AS261" i="11"/>
  <c r="CC261" i="11"/>
  <c r="CD261" i="11"/>
  <c r="CE261" i="11"/>
  <c r="CG261" i="11"/>
  <c r="CF261" i="11"/>
  <c r="DR418" i="11" a="1"/>
  <c r="DR418" i="11"/>
  <c r="DN418" i="11" a="1"/>
  <c r="DN418" i="11"/>
  <c r="DP418" i="11" a="1"/>
  <c r="DP418" i="11"/>
  <c r="DO418" i="11" a="1"/>
  <c r="DO418" i="11"/>
  <c r="DQ418" i="11" a="1"/>
  <c r="DQ418" i="11"/>
  <c r="AR264" i="11" a="1"/>
  <c r="AR264" i="11"/>
  <c r="AQ264" i="11" a="1"/>
  <c r="AQ264" i="11"/>
  <c r="AO264" i="11" a="1"/>
  <c r="AO264" i="11"/>
  <c r="AP264" i="11" a="1"/>
  <c r="AP264" i="11"/>
  <c r="F523" i="11" a="1"/>
  <c r="F523" i="11"/>
  <c r="AA523" i="11" a="1"/>
  <c r="AA523" i="11"/>
  <c r="Y524" i="11" a="1"/>
  <c r="Y524" i="11"/>
  <c r="CH416" i="11"/>
  <c r="AN170" i="11" a="1"/>
  <c r="AN170" i="11"/>
  <c r="DJ384" i="11" a="1"/>
  <c r="DJ384" i="11"/>
  <c r="DK384" i="11" a="1"/>
  <c r="DK384" i="11"/>
  <c r="DF384" i="11" a="1"/>
  <c r="DF384" i="11"/>
  <c r="DI384" i="11" a="1"/>
  <c r="DI384" i="11"/>
  <c r="DH384" i="11" a="1"/>
  <c r="DH384" i="11"/>
  <c r="DG384" i="11" a="1"/>
  <c r="DG384" i="11"/>
  <c r="U173" i="11" a="1"/>
  <c r="U173" i="11"/>
  <c r="AB173" i="11"/>
  <c r="DN384" i="11" a="1"/>
  <c r="DN384" i="11"/>
  <c r="DP384" i="11" a="1"/>
  <c r="DP384" i="11"/>
  <c r="DR384" i="11" a="1"/>
  <c r="DR384" i="11"/>
  <c r="DO384" i="11" a="1"/>
  <c r="DO384" i="11"/>
  <c r="DQ384" i="11" a="1"/>
  <c r="DQ384" i="11"/>
  <c r="AN418" i="11" a="1"/>
  <c r="AN418" i="11"/>
  <c r="BV418" i="11"/>
  <c r="BX418" i="11"/>
  <c r="BW418" i="11"/>
  <c r="BZ418" i="11"/>
  <c r="BY418" i="11"/>
  <c r="AS417" i="11"/>
  <c r="ED417" i="11"/>
  <c r="CC417" i="11"/>
  <c r="CD417" i="11"/>
  <c r="CE417" i="11"/>
  <c r="CF417" i="11"/>
  <c r="CG417" i="11"/>
  <c r="AP521" i="11" a="1"/>
  <c r="AP521" i="11"/>
  <c r="AR521" i="11" a="1"/>
  <c r="AR521" i="11"/>
  <c r="AO521" i="11" a="1"/>
  <c r="AO521" i="11"/>
  <c r="AQ521" i="11" a="1"/>
  <c r="AQ521" i="11"/>
  <c r="CA417" i="11"/>
  <c r="G522" i="11" a="1"/>
  <c r="G522" i="11"/>
  <c r="T522" i="11" a="1"/>
  <c r="T522" i="11"/>
  <c r="H522" i="11" a="1"/>
  <c r="H522" i="11"/>
  <c r="DF262" i="11" a="1"/>
  <c r="DF262" i="11"/>
  <c r="DK262" i="11" a="1"/>
  <c r="DK262" i="11"/>
  <c r="DJ262" i="11" a="1"/>
  <c r="DJ262" i="11"/>
  <c r="DI262" i="11" a="1"/>
  <c r="DI262" i="11"/>
  <c r="DH262" i="11" a="1"/>
  <c r="DH262" i="11"/>
  <c r="DG262" i="11" a="1"/>
  <c r="DG262" i="11"/>
  <c r="DF520" i="11" a="1"/>
  <c r="DF520" i="11"/>
  <c r="DI520" i="11" a="1"/>
  <c r="DI520" i="11"/>
  <c r="DG520" i="11" a="1"/>
  <c r="DG520" i="11"/>
  <c r="DK520" i="11" a="1"/>
  <c r="DK520" i="11"/>
  <c r="DJ520" i="11" a="1"/>
  <c r="DJ520" i="11"/>
  <c r="DH520" i="11" a="1"/>
  <c r="DH520" i="11"/>
  <c r="CA170" i="11"/>
  <c r="F524" i="11" a="1"/>
  <c r="F524" i="11"/>
  <c r="AA524" i="11" a="1"/>
  <c r="AA524" i="11"/>
  <c r="Y525" i="11" a="1"/>
  <c r="Y525" i="11"/>
  <c r="AR173" i="11" a="1"/>
  <c r="AR173" i="11"/>
  <c r="AQ173" i="11" a="1"/>
  <c r="AQ173" i="11"/>
  <c r="AP173" i="11" a="1"/>
  <c r="AP173" i="11"/>
  <c r="AO173" i="11" a="1"/>
  <c r="AO173" i="11"/>
  <c r="G523" i="11" a="1"/>
  <c r="G523" i="11"/>
  <c r="T523" i="11" a="1"/>
  <c r="T523" i="11"/>
  <c r="H523" i="11" a="1"/>
  <c r="H523" i="11"/>
  <c r="CH261" i="11"/>
  <c r="DX420" i="11" a="1"/>
  <c r="DX420" i="11"/>
  <c r="EB420" i="11" a="1"/>
  <c r="EB420" i="11"/>
  <c r="EA420" i="11" a="1"/>
  <c r="EA420" i="11"/>
  <c r="DW420" i="11" a="1"/>
  <c r="DW420" i="11"/>
  <c r="DY420" i="11" a="1"/>
  <c r="DY420" i="11"/>
  <c r="DZ420" i="11" a="1"/>
  <c r="DZ420" i="11"/>
  <c r="DV420" i="11" a="1"/>
  <c r="DV420" i="11"/>
  <c r="DU420" i="11" a="1"/>
  <c r="DU420" i="11"/>
  <c r="BX172" i="11"/>
  <c r="BY172" i="11"/>
  <c r="BV172" i="11"/>
  <c r="BZ172" i="11"/>
  <c r="BW172" i="11"/>
  <c r="DN264" i="11" a="1"/>
  <c r="DN264" i="11"/>
  <c r="DP264" i="11" a="1"/>
  <c r="DP264" i="11"/>
  <c r="DO264" i="11" a="1"/>
  <c r="DO264" i="11"/>
  <c r="DR264" i="11" a="1"/>
  <c r="DR264" i="11"/>
  <c r="DQ264" i="11" a="1"/>
  <c r="DQ264" i="11"/>
  <c r="CA262" i="11"/>
  <c r="CH169" i="11"/>
  <c r="DE522" i="11" a="1"/>
  <c r="DE522" i="11"/>
  <c r="DM522" i="11" a="1"/>
  <c r="DM522" i="11"/>
  <c r="DT522" i="11" a="1"/>
  <c r="DT522" i="11"/>
  <c r="AB523" i="11"/>
  <c r="U523" i="11" a="1"/>
  <c r="U523" i="11"/>
  <c r="DM386" i="11" a="1"/>
  <c r="DM386" i="11"/>
  <c r="DE386" i="11" a="1"/>
  <c r="DE386" i="11"/>
  <c r="DT386" i="11" a="1"/>
  <c r="DT386" i="11"/>
  <c r="DK420" i="11" a="1"/>
  <c r="DK420" i="11"/>
  <c r="DG420" i="11" a="1"/>
  <c r="DG420" i="11"/>
  <c r="DJ420" i="11" a="1"/>
  <c r="DJ420" i="11"/>
  <c r="DF420" i="11" a="1"/>
  <c r="DF420" i="11"/>
  <c r="DH420" i="11" a="1"/>
  <c r="DH420" i="11"/>
  <c r="DI420" i="11" a="1"/>
  <c r="DI420" i="11"/>
  <c r="DU264" i="11" a="1"/>
  <c r="DU264" i="11"/>
  <c r="DX264" i="11" a="1"/>
  <c r="DX264" i="11"/>
  <c r="DZ264" i="11" a="1"/>
  <c r="DZ264" i="11"/>
  <c r="DY264" i="11" a="1"/>
  <c r="DY264" i="11"/>
  <c r="EB264" i="11" a="1"/>
  <c r="EB264" i="11"/>
  <c r="DV264" i="11" a="1"/>
  <c r="DV264" i="11"/>
  <c r="EA264" i="11" a="1"/>
  <c r="EA264" i="11"/>
  <c r="DW264" i="11" a="1"/>
  <c r="DW264" i="11"/>
  <c r="DW385" i="11" a="1"/>
  <c r="DW385" i="11"/>
  <c r="DY385" i="11" a="1"/>
  <c r="DY385" i="11"/>
  <c r="DX385" i="11" a="1"/>
  <c r="DX385" i="11"/>
  <c r="DZ385" i="11" a="1"/>
  <c r="DZ385" i="11"/>
  <c r="DU385" i="11" a="1"/>
  <c r="DU385" i="11"/>
  <c r="EB385" i="11" a="1"/>
  <c r="EB385" i="11"/>
  <c r="EA385" i="11" a="1"/>
  <c r="EA385" i="11"/>
  <c r="DV385" i="11" a="1"/>
  <c r="DV385" i="11"/>
  <c r="DE265" i="11" a="1"/>
  <c r="DE265" i="11"/>
  <c r="DT265" i="11" a="1"/>
  <c r="DT265" i="11"/>
  <c r="DM265" i="11" a="1"/>
  <c r="DM265" i="11"/>
  <c r="AS170" i="11"/>
  <c r="CD170" i="11"/>
  <c r="CF170" i="11"/>
  <c r="CE170" i="11"/>
  <c r="CC170" i="11"/>
  <c r="CG170" i="11"/>
  <c r="DO420" i="11" a="1"/>
  <c r="DO420" i="11"/>
  <c r="DQ420" i="11" a="1"/>
  <c r="DQ420" i="11"/>
  <c r="DR420" i="11" a="1"/>
  <c r="DR420" i="11"/>
  <c r="DP420" i="11" a="1"/>
  <c r="DP420" i="11"/>
  <c r="DN420" i="11" a="1"/>
  <c r="DN420" i="11"/>
  <c r="DG264" i="11" a="1"/>
  <c r="DG264" i="11"/>
  <c r="DF264" i="11" a="1"/>
  <c r="DF264" i="11"/>
  <c r="DJ264" i="11" a="1"/>
  <c r="DJ264" i="11"/>
  <c r="DK264" i="11" a="1"/>
  <c r="DK264" i="11"/>
  <c r="DH264" i="11" a="1"/>
  <c r="DH264" i="11"/>
  <c r="DI264" i="11" a="1"/>
  <c r="DI264" i="11"/>
  <c r="DO385" i="11" a="1"/>
  <c r="DO385" i="11"/>
  <c r="DQ385" i="11" a="1"/>
  <c r="DQ385" i="11"/>
  <c r="DR385" i="11" a="1"/>
  <c r="DR385" i="11"/>
  <c r="DN385" i="11" a="1"/>
  <c r="DN385" i="11"/>
  <c r="DP385" i="11" a="1"/>
  <c r="DP385" i="11"/>
  <c r="AN521" i="11" a="1"/>
  <c r="AN521" i="11"/>
  <c r="AS520" i="11"/>
  <c r="DT173" i="11" a="1"/>
  <c r="DT173" i="11"/>
  <c r="DM173" i="11" a="1"/>
  <c r="DM173" i="11"/>
  <c r="DE173" i="11" a="1"/>
  <c r="DE173" i="11"/>
  <c r="AN264" i="11" a="1"/>
  <c r="AN264" i="11"/>
  <c r="BW264" i="11"/>
  <c r="BY264" i="11"/>
  <c r="BX264" i="11"/>
  <c r="BZ264" i="11"/>
  <c r="BV264" i="11"/>
  <c r="U422" i="11" a="1"/>
  <c r="U422" i="11"/>
  <c r="AB422" i="11"/>
  <c r="AS262" i="11"/>
  <c r="CC262" i="11"/>
  <c r="CD262" i="11"/>
  <c r="CG262" i="11"/>
  <c r="CF262" i="11"/>
  <c r="CE262" i="11"/>
  <c r="DG385" i="11" a="1"/>
  <c r="DG385" i="11"/>
  <c r="DH385" i="11" a="1"/>
  <c r="DH385" i="11"/>
  <c r="DI385" i="11" a="1"/>
  <c r="DI385" i="11"/>
  <c r="DJ385" i="11" a="1"/>
  <c r="DJ385" i="11"/>
  <c r="DF385" i="11" a="1"/>
  <c r="DF385" i="11"/>
  <c r="DK385" i="11" a="1"/>
  <c r="DK385" i="11"/>
  <c r="AN172" i="11" a="1"/>
  <c r="AN172" i="11"/>
  <c r="DH521" i="11" a="1"/>
  <c r="DH521" i="11"/>
  <c r="DI521" i="11" a="1"/>
  <c r="DI521" i="11"/>
  <c r="DF521" i="11" a="1"/>
  <c r="DF521" i="11"/>
  <c r="DK521" i="11" a="1"/>
  <c r="DK521" i="11"/>
  <c r="DG521" i="11" a="1"/>
  <c r="DG521" i="11"/>
  <c r="DJ521" i="11" a="1"/>
  <c r="DJ521" i="11"/>
  <c r="G422" i="11" a="1"/>
  <c r="G422" i="11"/>
  <c r="T422" i="11" a="1"/>
  <c r="T422" i="11"/>
  <c r="H422" i="11" a="1"/>
  <c r="H422" i="11"/>
  <c r="DP172" i="11" a="1"/>
  <c r="DP172" i="11"/>
  <c r="DR172" i="11" a="1"/>
  <c r="DR172" i="11"/>
  <c r="DQ172" i="11" a="1"/>
  <c r="DQ172" i="11"/>
  <c r="DO172" i="11" a="1"/>
  <c r="DO172" i="11"/>
  <c r="DN172" i="11" a="1"/>
  <c r="DN172" i="11"/>
  <c r="AB174" i="11"/>
  <c r="U174" i="11" a="1"/>
  <c r="U174" i="11"/>
  <c r="CH417" i="11"/>
  <c r="CA418" i="11"/>
  <c r="DT421" i="11" a="1"/>
  <c r="DT421" i="11"/>
  <c r="DE421" i="11" a="1"/>
  <c r="DE421" i="11"/>
  <c r="DM421" i="11" a="1"/>
  <c r="DM421" i="11"/>
  <c r="DN521" i="11" a="1"/>
  <c r="DN521" i="11"/>
  <c r="DO521" i="11" a="1"/>
  <c r="DO521" i="11"/>
  <c r="DQ521" i="11" a="1"/>
  <c r="DQ521" i="11"/>
  <c r="DP521" i="11" a="1"/>
  <c r="DP521" i="11"/>
  <c r="DR521" i="11" a="1"/>
  <c r="DR521" i="11"/>
  <c r="DF172" i="11" a="1"/>
  <c r="DF172" i="11"/>
  <c r="DK172" i="11" a="1"/>
  <c r="DK172" i="11"/>
  <c r="DH172" i="11" a="1"/>
  <c r="DH172" i="11"/>
  <c r="DJ172" i="11" a="1"/>
  <c r="DJ172" i="11"/>
  <c r="DI172" i="11" a="1"/>
  <c r="DI172" i="11"/>
  <c r="DG172" i="11" a="1"/>
  <c r="DG172" i="11"/>
  <c r="AA268" i="11" a="1"/>
  <c r="AA268" i="11"/>
  <c r="F268" i="11" a="1"/>
  <c r="F268" i="11"/>
  <c r="Y269" i="11" a="1"/>
  <c r="Y269" i="11"/>
  <c r="G174" i="11" a="1"/>
  <c r="G174" i="11"/>
  <c r="T174" i="11" a="1"/>
  <c r="T174" i="11"/>
  <c r="H174" i="11" a="1"/>
  <c r="H174" i="11"/>
  <c r="DZ521" i="11" a="1"/>
  <c r="DZ521" i="11"/>
  <c r="DV521" i="11" a="1"/>
  <c r="DV521" i="11"/>
  <c r="DX521" i="11" a="1"/>
  <c r="DX521" i="11"/>
  <c r="DY521" i="11" a="1"/>
  <c r="DY521" i="11"/>
  <c r="DU521" i="11" a="1"/>
  <c r="DU521" i="11"/>
  <c r="DW521" i="11" a="1"/>
  <c r="DW521" i="11"/>
  <c r="EA521" i="11" a="1"/>
  <c r="EA521" i="11"/>
  <c r="EB521" i="11" a="1"/>
  <c r="EB521" i="11"/>
  <c r="DX172" i="11" a="1"/>
  <c r="DX172" i="11"/>
  <c r="DV172" i="11" a="1"/>
  <c r="DV172" i="11"/>
  <c r="EA172" i="11" a="1"/>
  <c r="EA172" i="11"/>
  <c r="DZ172" i="11" a="1"/>
  <c r="DZ172" i="11"/>
  <c r="DW172" i="11" a="1"/>
  <c r="DW172" i="11"/>
  <c r="DU172" i="11" a="1"/>
  <c r="DU172" i="11"/>
  <c r="EB172" i="11" a="1"/>
  <c r="EB172" i="11"/>
  <c r="DY172" i="11" a="1"/>
  <c r="DY172" i="11"/>
  <c r="G266" i="11" a="1"/>
  <c r="G266" i="11"/>
  <c r="T266" i="11" a="1"/>
  <c r="T266" i="11"/>
  <c r="H266" i="11" a="1"/>
  <c r="H266" i="11"/>
  <c r="AQ265" i="11" a="1"/>
  <c r="AQ265" i="11"/>
  <c r="AN265" i="11" a="1"/>
  <c r="AN265" i="11"/>
  <c r="AO265" i="11" a="1"/>
  <c r="AO265" i="11"/>
  <c r="AR265" i="11" a="1"/>
  <c r="AR265" i="11"/>
  <c r="AP265" i="11" a="1"/>
  <c r="AP265" i="11"/>
  <c r="AS418" i="11"/>
  <c r="ED418" i="11"/>
  <c r="CC418" i="11"/>
  <c r="CF418" i="11"/>
  <c r="CE418" i="11"/>
  <c r="CD418" i="11"/>
  <c r="CG418" i="11"/>
  <c r="AB266" i="11"/>
  <c r="U266" i="11" a="1"/>
  <c r="U266" i="11"/>
  <c r="AQ522" i="11" a="1"/>
  <c r="AQ522" i="11"/>
  <c r="AO522" i="11" a="1"/>
  <c r="AO522" i="11"/>
  <c r="AP522" i="11" a="1"/>
  <c r="AP522" i="11"/>
  <c r="AR522" i="11" a="1"/>
  <c r="AR522" i="11"/>
  <c r="CH262" i="11"/>
  <c r="DG265" i="11" a="1"/>
  <c r="DG265" i="11"/>
  <c r="DK265" i="11" a="1"/>
  <c r="DK265" i="11"/>
  <c r="DF265" i="11" a="1"/>
  <c r="DF265" i="11"/>
  <c r="DJ265" i="11" a="1"/>
  <c r="DJ265" i="11"/>
  <c r="DH265" i="11" a="1"/>
  <c r="DH265" i="11"/>
  <c r="DI265" i="11" a="1"/>
  <c r="DI265" i="11"/>
  <c r="DK522" i="11" a="1"/>
  <c r="DK522" i="11"/>
  <c r="DJ522" i="11" a="1"/>
  <c r="DJ522" i="11"/>
  <c r="DG522" i="11" a="1"/>
  <c r="DG522" i="11"/>
  <c r="DH522" i="11" a="1"/>
  <c r="DH522" i="11"/>
  <c r="DI522" i="11" a="1"/>
  <c r="DI522" i="11"/>
  <c r="DF522" i="11" a="1"/>
  <c r="DF522" i="11"/>
  <c r="CA172" i="11"/>
  <c r="CH418" i="11"/>
  <c r="AS265" i="11"/>
  <c r="CG265" i="11"/>
  <c r="CC265" i="11"/>
  <c r="CE265" i="11"/>
  <c r="CF265" i="11"/>
  <c r="CD265" i="11"/>
  <c r="CA264" i="11"/>
  <c r="CH170" i="11"/>
  <c r="DY386" i="11" a="1"/>
  <c r="DY386" i="11"/>
  <c r="DW386" i="11" a="1"/>
  <c r="DW386" i="11"/>
  <c r="DZ386" i="11" a="1"/>
  <c r="DZ386" i="11"/>
  <c r="DV386" i="11" a="1"/>
  <c r="DV386" i="11"/>
  <c r="EB386" i="11" a="1"/>
  <c r="EB386" i="11"/>
  <c r="DX386" i="11" a="1"/>
  <c r="DX386" i="11"/>
  <c r="DU386" i="11" a="1"/>
  <c r="DU386" i="11"/>
  <c r="EA386" i="11" a="1"/>
  <c r="EA386" i="11"/>
  <c r="AO523" i="11" a="1"/>
  <c r="AO523" i="11"/>
  <c r="AQ523" i="11" a="1"/>
  <c r="AQ523" i="11"/>
  <c r="AP523" i="11" a="1"/>
  <c r="AP523" i="11"/>
  <c r="AR523" i="11" a="1"/>
  <c r="AR523" i="11"/>
  <c r="AS172" i="11"/>
  <c r="CC172" i="11"/>
  <c r="CF172" i="11"/>
  <c r="CE172" i="11"/>
  <c r="CG172" i="11"/>
  <c r="CD172" i="11"/>
  <c r="DH386" i="11" a="1"/>
  <c r="DH386" i="11"/>
  <c r="DJ386" i="11" a="1"/>
  <c r="DJ386" i="11"/>
  <c r="DF386" i="11" a="1"/>
  <c r="DF386" i="11"/>
  <c r="DK386" i="11" a="1"/>
  <c r="DK386" i="11"/>
  <c r="DI386" i="11" a="1"/>
  <c r="DI386" i="11"/>
  <c r="DG386" i="11" a="1"/>
  <c r="DG386" i="11"/>
  <c r="AA525" i="11" a="1"/>
  <c r="AA525" i="11"/>
  <c r="F525" i="11" a="1"/>
  <c r="F525" i="11"/>
  <c r="Y526" i="11" a="1"/>
  <c r="Y526" i="11"/>
  <c r="DM174" i="11" a="1"/>
  <c r="DM174" i="11"/>
  <c r="DE174" i="11" a="1"/>
  <c r="DE174" i="11"/>
  <c r="DT174" i="11" a="1"/>
  <c r="DT174" i="11"/>
  <c r="DO386" i="11" a="1"/>
  <c r="DO386" i="11"/>
  <c r="DN386" i="11" a="1"/>
  <c r="DN386" i="11"/>
  <c r="DQ386" i="11" a="1"/>
  <c r="DQ386" i="11"/>
  <c r="DP386" i="11" a="1"/>
  <c r="DP386" i="11"/>
  <c r="DR386" i="11" a="1"/>
  <c r="DR386" i="11"/>
  <c r="G524" i="11" a="1"/>
  <c r="G524" i="11"/>
  <c r="T524" i="11" a="1"/>
  <c r="T524" i="11"/>
  <c r="H524" i="11" a="1"/>
  <c r="H524" i="11"/>
  <c r="AO174" i="11" a="1"/>
  <c r="AO174" i="11"/>
  <c r="AQ174" i="11" a="1"/>
  <c r="AQ174" i="11"/>
  <c r="AP174" i="11" a="1"/>
  <c r="AP174" i="11"/>
  <c r="AR174" i="11" a="1"/>
  <c r="AR174" i="11"/>
  <c r="DH173" i="11" a="1"/>
  <c r="DH173" i="11"/>
  <c r="DG173" i="11" a="1"/>
  <c r="DG173" i="11"/>
  <c r="DK173" i="11" a="1"/>
  <c r="DK173" i="11"/>
  <c r="DJ173" i="11" a="1"/>
  <c r="DJ173" i="11"/>
  <c r="DF173" i="11" a="1"/>
  <c r="DF173" i="11"/>
  <c r="DI173" i="11" a="1"/>
  <c r="DI173" i="11"/>
  <c r="U524" i="11" a="1"/>
  <c r="U524" i="11"/>
  <c r="AB524" i="11"/>
  <c r="DT266" i="11" a="1"/>
  <c r="DT266" i="11"/>
  <c r="DM266" i="11" a="1"/>
  <c r="DM266" i="11"/>
  <c r="DE266" i="11" a="1"/>
  <c r="DE266" i="11"/>
  <c r="AS521" i="11"/>
  <c r="AN522" i="11" a="1"/>
  <c r="AN522" i="11"/>
  <c r="AO266" i="11" a="1"/>
  <c r="AO266" i="11"/>
  <c r="AR266" i="11" a="1"/>
  <c r="AR266" i="11"/>
  <c r="AP266" i="11" a="1"/>
  <c r="AP266" i="11"/>
  <c r="AQ266" i="11" a="1"/>
  <c r="AQ266" i="11"/>
  <c r="BV265" i="11"/>
  <c r="BW265" i="11"/>
  <c r="BX265" i="11"/>
  <c r="BY265" i="11"/>
  <c r="BZ265" i="11"/>
  <c r="F269" i="11" a="1"/>
  <c r="F269" i="11"/>
  <c r="AA269" i="11" a="1"/>
  <c r="AA269" i="11"/>
  <c r="Y270" i="11" a="1"/>
  <c r="Y270" i="11"/>
  <c r="DQ421" i="11" a="1"/>
  <c r="DQ421" i="11"/>
  <c r="DN421" i="11" a="1"/>
  <c r="DN421" i="11"/>
  <c r="DO421" i="11" a="1"/>
  <c r="DO421" i="11"/>
  <c r="DP421" i="11" a="1"/>
  <c r="DP421" i="11"/>
  <c r="DR421" i="11" a="1"/>
  <c r="DR421" i="11"/>
  <c r="DN173" i="11" a="1"/>
  <c r="DN173" i="11"/>
  <c r="DO173" i="11" a="1"/>
  <c r="DO173" i="11"/>
  <c r="DQ173" i="11" a="1"/>
  <c r="DQ173" i="11"/>
  <c r="DP173" i="11" a="1"/>
  <c r="DP173" i="11"/>
  <c r="DR173" i="11" a="1"/>
  <c r="DR173" i="11"/>
  <c r="DM523" i="11" a="1"/>
  <c r="DM523" i="11"/>
  <c r="DT523" i="11" a="1"/>
  <c r="DT523" i="11"/>
  <c r="DE523" i="11" a="1"/>
  <c r="DE523" i="11"/>
  <c r="AB268" i="11"/>
  <c r="U268" i="11" a="1"/>
  <c r="U268" i="11"/>
  <c r="EA173" i="11" a="1"/>
  <c r="EA173" i="11"/>
  <c r="DY173" i="11" a="1"/>
  <c r="DY173" i="11"/>
  <c r="DZ173" i="11" a="1"/>
  <c r="DZ173" i="11"/>
  <c r="DW173" i="11" a="1"/>
  <c r="DW173" i="11"/>
  <c r="DU173" i="11" a="1"/>
  <c r="DU173" i="11"/>
  <c r="DX173" i="11" a="1"/>
  <c r="DX173" i="11"/>
  <c r="EB173" i="11" a="1"/>
  <c r="EB173" i="11"/>
  <c r="DV173" i="11" a="1"/>
  <c r="DV173" i="11"/>
  <c r="DN265" i="11" a="1"/>
  <c r="DN265" i="11"/>
  <c r="DP265" i="11" a="1"/>
  <c r="DP265" i="11"/>
  <c r="DO265" i="11" a="1"/>
  <c r="DO265" i="11"/>
  <c r="DR265" i="11" a="1"/>
  <c r="DR265" i="11"/>
  <c r="DQ265" i="11" a="1"/>
  <c r="DQ265" i="11"/>
  <c r="EB522" i="11" a="1"/>
  <c r="EB522" i="11"/>
  <c r="DU522" i="11" a="1"/>
  <c r="DU522" i="11"/>
  <c r="EA522" i="11" a="1"/>
  <c r="EA522" i="11"/>
  <c r="DX522" i="11" a="1"/>
  <c r="DX522" i="11"/>
  <c r="DV522" i="11" a="1"/>
  <c r="DV522" i="11"/>
  <c r="DW522" i="11" a="1"/>
  <c r="DW522" i="11"/>
  <c r="DZ522" i="11" a="1"/>
  <c r="DZ522" i="11"/>
  <c r="DY522" i="11" a="1"/>
  <c r="DY522" i="11"/>
  <c r="DK421" i="11" a="1"/>
  <c r="DK421" i="11"/>
  <c r="DJ421" i="11" a="1"/>
  <c r="DJ421" i="11"/>
  <c r="DH421" i="11" a="1"/>
  <c r="DH421" i="11"/>
  <c r="DG421" i="11" a="1"/>
  <c r="DG421" i="11"/>
  <c r="DF421" i="11" a="1"/>
  <c r="DF421" i="11"/>
  <c r="DI421" i="11" a="1"/>
  <c r="DI421" i="11"/>
  <c r="G268" i="11" a="1"/>
  <c r="G268" i="11"/>
  <c r="T268" i="11" a="1"/>
  <c r="T268" i="11"/>
  <c r="H268" i="11" a="1"/>
  <c r="H268" i="11"/>
  <c r="DX421" i="11" a="1"/>
  <c r="DX421" i="11"/>
  <c r="DZ421" i="11" a="1"/>
  <c r="DZ421" i="11"/>
  <c r="DW421" i="11" a="1"/>
  <c r="DW421" i="11"/>
  <c r="EA421" i="11" a="1"/>
  <c r="EA421" i="11"/>
  <c r="EB421" i="11" a="1"/>
  <c r="EB421" i="11"/>
  <c r="DU421" i="11" a="1"/>
  <c r="DU421" i="11"/>
  <c r="DY421" i="11" a="1"/>
  <c r="DY421" i="11"/>
  <c r="DV421" i="11" a="1"/>
  <c r="DV421" i="11"/>
  <c r="DM422" i="11" a="1"/>
  <c r="DM422" i="11"/>
  <c r="DE422" i="11" a="1"/>
  <c r="DE422" i="11"/>
  <c r="DT422" i="11" a="1"/>
  <c r="DT422" i="11"/>
  <c r="AS264" i="11"/>
  <c r="CF264" i="11"/>
  <c r="CD264" i="11"/>
  <c r="CC264" i="11"/>
  <c r="CG264" i="11"/>
  <c r="CE264" i="11"/>
  <c r="EA265" i="11" a="1"/>
  <c r="EA265" i="11"/>
  <c r="DV265" i="11" a="1"/>
  <c r="DV265" i="11"/>
  <c r="DU265" i="11" a="1"/>
  <c r="DU265" i="11"/>
  <c r="DX265" i="11" a="1"/>
  <c r="DX265" i="11"/>
  <c r="DZ265" i="11" a="1"/>
  <c r="DZ265" i="11"/>
  <c r="DY265" i="11" a="1"/>
  <c r="DY265" i="11"/>
  <c r="EB265" i="11" a="1"/>
  <c r="EB265" i="11"/>
  <c r="DW265" i="11" a="1"/>
  <c r="DW265" i="11"/>
  <c r="DN522" i="11" a="1"/>
  <c r="DN522" i="11"/>
  <c r="DO522" i="11" a="1"/>
  <c r="DO522" i="11"/>
  <c r="DR522" i="11" a="1"/>
  <c r="DR522" i="11"/>
  <c r="DQ522" i="11" a="1"/>
  <c r="DQ522" i="11"/>
  <c r="DP522" i="11" a="1"/>
  <c r="DP522" i="11"/>
  <c r="AN173" i="11" a="1"/>
  <c r="AN173" i="11"/>
  <c r="BW173" i="11"/>
  <c r="BX173" i="11"/>
  <c r="BZ173" i="11"/>
  <c r="BY173" i="11"/>
  <c r="BV173" i="11"/>
  <c r="DE268" i="11" a="1"/>
  <c r="DE268" i="11"/>
  <c r="DM268" i="11" a="1"/>
  <c r="DM268" i="11"/>
  <c r="DT268" i="11" a="1"/>
  <c r="DT268" i="11"/>
  <c r="DV422" i="11" a="1"/>
  <c r="DV422" i="11"/>
  <c r="DZ422" i="11" a="1"/>
  <c r="DZ422" i="11"/>
  <c r="DW422" i="11" a="1"/>
  <c r="DW422" i="11"/>
  <c r="DU422" i="11" a="1"/>
  <c r="DU422" i="11"/>
  <c r="EB422" i="11" a="1"/>
  <c r="EB422" i="11"/>
  <c r="DX422" i="11" a="1"/>
  <c r="DX422" i="11"/>
  <c r="EA422" i="11" a="1"/>
  <c r="EA422" i="11"/>
  <c r="DY422" i="11" a="1"/>
  <c r="DY422" i="11"/>
  <c r="DN422" i="11" a="1"/>
  <c r="DN422" i="11"/>
  <c r="DP422" i="11" a="1"/>
  <c r="DP422" i="11"/>
  <c r="DQ422" i="11" a="1"/>
  <c r="DQ422" i="11"/>
  <c r="DR422" i="11" a="1"/>
  <c r="DR422" i="11"/>
  <c r="DO422" i="11" a="1"/>
  <c r="DO422" i="11"/>
  <c r="AO268" i="11" a="1"/>
  <c r="AO268" i="11"/>
  <c r="AP268" i="11" a="1"/>
  <c r="AP268" i="11"/>
  <c r="AQ268" i="11" a="1"/>
  <c r="AQ268" i="11"/>
  <c r="AR268" i="11" a="1"/>
  <c r="AR268" i="11"/>
  <c r="F270" i="11" a="1"/>
  <c r="F270" i="11"/>
  <c r="AA270" i="11" a="1"/>
  <c r="AA270" i="11"/>
  <c r="Y272" i="11" a="1"/>
  <c r="Y272" i="11"/>
  <c r="DP174" i="11" a="1"/>
  <c r="DP174" i="11"/>
  <c r="DN174" i="11" a="1"/>
  <c r="DN174" i="11"/>
  <c r="DQ174" i="11" a="1"/>
  <c r="DQ174" i="11"/>
  <c r="DR174" i="11" a="1"/>
  <c r="DR174" i="11"/>
  <c r="DO174" i="11" a="1"/>
  <c r="DO174" i="11"/>
  <c r="AA526" i="11" a="1"/>
  <c r="AA526" i="11"/>
  <c r="F526" i="11" a="1"/>
  <c r="F526" i="11"/>
  <c r="Y527" i="11" a="1"/>
  <c r="Y527" i="11"/>
  <c r="G269" i="11" a="1"/>
  <c r="G269" i="11"/>
  <c r="T269" i="11" a="1"/>
  <c r="T269" i="11"/>
  <c r="H269" i="11" a="1"/>
  <c r="H269" i="11"/>
  <c r="U525" i="11" a="1"/>
  <c r="U525" i="11"/>
  <c r="AB525" i="11"/>
  <c r="CA173" i="11"/>
  <c r="U269" i="11" a="1"/>
  <c r="U269" i="11"/>
  <c r="AB269" i="11"/>
  <c r="AO524" i="11" a="1"/>
  <c r="AO524" i="11"/>
  <c r="AP524" i="11" a="1"/>
  <c r="AP524" i="11"/>
  <c r="AR524" i="11" a="1"/>
  <c r="AR524" i="11"/>
  <c r="AQ524" i="11" a="1"/>
  <c r="AQ524" i="11"/>
  <c r="CH264" i="11"/>
  <c r="DT524" i="11" a="1"/>
  <c r="DT524" i="11"/>
  <c r="DE524" i="11" a="1"/>
  <c r="DE524" i="11"/>
  <c r="DM524" i="11" a="1"/>
  <c r="DM524" i="11"/>
  <c r="T525" i="11" a="1"/>
  <c r="T525" i="11"/>
  <c r="G525" i="11" a="1"/>
  <c r="G525" i="11"/>
  <c r="H525" i="11" a="1"/>
  <c r="H525" i="11"/>
  <c r="CA265" i="11"/>
  <c r="AN523" i="11" a="1"/>
  <c r="AN523" i="11"/>
  <c r="DJ523" i="11" a="1"/>
  <c r="DJ523" i="11"/>
  <c r="DG523" i="11" a="1"/>
  <c r="DG523" i="11"/>
  <c r="DH523" i="11" a="1"/>
  <c r="DH523" i="11"/>
  <c r="DF523" i="11" a="1"/>
  <c r="DF523" i="11"/>
  <c r="DI523" i="11" a="1"/>
  <c r="DI523" i="11"/>
  <c r="DK523" i="11" a="1"/>
  <c r="DK523" i="11"/>
  <c r="AS522" i="11"/>
  <c r="DG266" i="11" a="1"/>
  <c r="DG266" i="11"/>
  <c r="DJ266" i="11" a="1"/>
  <c r="DJ266" i="11"/>
  <c r="DF266" i="11" a="1"/>
  <c r="DF266" i="11"/>
  <c r="DK266" i="11" a="1"/>
  <c r="DK266" i="11"/>
  <c r="DI266" i="11" a="1"/>
  <c r="DI266" i="11"/>
  <c r="DH266" i="11" a="1"/>
  <c r="DH266" i="11"/>
  <c r="EB523" i="11" a="1"/>
  <c r="EB523" i="11"/>
  <c r="DW523" i="11" a="1"/>
  <c r="DW523" i="11"/>
  <c r="DU523" i="11" a="1"/>
  <c r="DU523" i="11"/>
  <c r="EA523" i="11" a="1"/>
  <c r="EA523" i="11"/>
  <c r="DY523" i="11" a="1"/>
  <c r="DY523" i="11"/>
  <c r="DX523" i="11" a="1"/>
  <c r="DX523" i="11"/>
  <c r="DZ523" i="11" a="1"/>
  <c r="DZ523" i="11"/>
  <c r="DV523" i="11" a="1"/>
  <c r="DV523" i="11"/>
  <c r="AS173" i="11"/>
  <c r="CC173" i="11"/>
  <c r="CE173" i="11"/>
  <c r="CF173" i="11"/>
  <c r="CD173" i="11"/>
  <c r="CG173" i="11"/>
  <c r="DJ422" i="11" a="1"/>
  <c r="DJ422" i="11"/>
  <c r="DK422" i="11" a="1"/>
  <c r="DK422" i="11"/>
  <c r="DH422" i="11" a="1"/>
  <c r="DH422" i="11"/>
  <c r="DI422" i="11" a="1"/>
  <c r="DI422" i="11"/>
  <c r="DF422" i="11" a="1"/>
  <c r="DF422" i="11"/>
  <c r="DG422" i="11" a="1"/>
  <c r="DG422" i="11"/>
  <c r="DR523" i="11" a="1"/>
  <c r="DR523" i="11"/>
  <c r="DQ523" i="11" a="1"/>
  <c r="DQ523" i="11"/>
  <c r="DN523" i="11" a="1"/>
  <c r="DN523" i="11"/>
  <c r="DO523" i="11" a="1"/>
  <c r="DO523" i="11"/>
  <c r="DP523" i="11" a="1"/>
  <c r="DP523" i="11"/>
  <c r="AN266" i="11" a="1"/>
  <c r="AN266" i="11"/>
  <c r="BW266" i="11"/>
  <c r="BZ266" i="11"/>
  <c r="BX266" i="11"/>
  <c r="BY266" i="11"/>
  <c r="BV266" i="11"/>
  <c r="DO266" i="11" a="1"/>
  <c r="DO266" i="11"/>
  <c r="DQ266" i="11" a="1"/>
  <c r="DQ266" i="11"/>
  <c r="DP266" i="11" a="1"/>
  <c r="DP266" i="11"/>
  <c r="DR266" i="11" a="1"/>
  <c r="DR266" i="11"/>
  <c r="DN266" i="11" a="1"/>
  <c r="DN266" i="11"/>
  <c r="DX174" i="11" a="1"/>
  <c r="DX174" i="11"/>
  <c r="EB174" i="11" a="1"/>
  <c r="EB174" i="11"/>
  <c r="EA174" i="11" a="1"/>
  <c r="EA174" i="11"/>
  <c r="DV174" i="11" a="1"/>
  <c r="DV174" i="11"/>
  <c r="DW174" i="11" a="1"/>
  <c r="DW174" i="11"/>
  <c r="DU174" i="11" a="1"/>
  <c r="DU174" i="11"/>
  <c r="DZ174" i="11" a="1"/>
  <c r="DZ174" i="11"/>
  <c r="DY174" i="11" a="1"/>
  <c r="DY174" i="11"/>
  <c r="N61" i="20"/>
  <c r="EB266" i="11" a="1"/>
  <c r="EB266" i="11"/>
  <c r="DX266" i="11" a="1"/>
  <c r="DX266" i="11"/>
  <c r="DY266" i="11" a="1"/>
  <c r="DY266" i="11"/>
  <c r="EA266" i="11" a="1"/>
  <c r="EA266" i="11"/>
  <c r="DV266" i="11" a="1"/>
  <c r="DV266" i="11"/>
  <c r="DZ266" i="11" a="1"/>
  <c r="DZ266" i="11"/>
  <c r="DU266" i="11" a="1"/>
  <c r="DU266" i="11"/>
  <c r="DW266" i="11" a="1"/>
  <c r="DW266" i="11"/>
  <c r="AN174" i="11" a="1"/>
  <c r="AN174" i="11"/>
  <c r="BW174" i="11"/>
  <c r="BZ174" i="11"/>
  <c r="BV174" i="11"/>
  <c r="BX174" i="11"/>
  <c r="BY174" i="11"/>
  <c r="DG174" i="11" a="1"/>
  <c r="DG174" i="11"/>
  <c r="DH174" i="11" a="1"/>
  <c r="DH174" i="11"/>
  <c r="DJ174" i="11" a="1"/>
  <c r="DJ174" i="11"/>
  <c r="DF174" i="11" a="1"/>
  <c r="DF174" i="11"/>
  <c r="DI174" i="11" a="1"/>
  <c r="DI174" i="11"/>
  <c r="DK174" i="11" a="1"/>
  <c r="DK174" i="11"/>
  <c r="CH172" i="11"/>
  <c r="CH265" i="11"/>
  <c r="CA266" i="11"/>
  <c r="K61" i="20"/>
  <c r="CH173" i="11"/>
  <c r="AP269" i="11" a="1"/>
  <c r="AP269" i="11"/>
  <c r="AR269" i="11" a="1"/>
  <c r="AR269" i="11"/>
  <c r="AO269" i="11" a="1"/>
  <c r="AO269" i="11"/>
  <c r="AQ269" i="11" a="1"/>
  <c r="AQ269" i="11"/>
  <c r="AN268" i="11" a="1"/>
  <c r="AN268" i="11"/>
  <c r="BX268" i="11"/>
  <c r="BZ268" i="11"/>
  <c r="BY268" i="11"/>
  <c r="BW268" i="11"/>
  <c r="BV268" i="11"/>
  <c r="DW268" i="11" a="1"/>
  <c r="DW268" i="11"/>
  <c r="DV268" i="11" a="1"/>
  <c r="DV268" i="11"/>
  <c r="DU268" i="11" a="1"/>
  <c r="DU268" i="11"/>
  <c r="DY268" i="11" a="1"/>
  <c r="DY268" i="11"/>
  <c r="EB268" i="11" a="1"/>
  <c r="EB268" i="11"/>
  <c r="EA268" i="11" a="1"/>
  <c r="EA268" i="11"/>
  <c r="DX268" i="11" a="1"/>
  <c r="DX268" i="11"/>
  <c r="DZ268" i="11" a="1"/>
  <c r="DZ268" i="11"/>
  <c r="DV524" i="11" a="1"/>
  <c r="DV524" i="11"/>
  <c r="EB524" i="11" a="1"/>
  <c r="EB524" i="11"/>
  <c r="DW524" i="11" a="1"/>
  <c r="DW524" i="11"/>
  <c r="DY524" i="11" a="1"/>
  <c r="DY524" i="11"/>
  <c r="DU524" i="11" a="1"/>
  <c r="DU524" i="11"/>
  <c r="DZ524" i="11" a="1"/>
  <c r="DZ524" i="11"/>
  <c r="DX524" i="11" a="1"/>
  <c r="DX524" i="11"/>
  <c r="EA524" i="11" a="1"/>
  <c r="EA524" i="11"/>
  <c r="DN268" i="11" a="1"/>
  <c r="DN268" i="11"/>
  <c r="DQ268" i="11" a="1"/>
  <c r="DQ268" i="11"/>
  <c r="DR268" i="11" a="1"/>
  <c r="DR268" i="11"/>
  <c r="DO268" i="11" a="1"/>
  <c r="DO268" i="11"/>
  <c r="DP268" i="11" a="1"/>
  <c r="DP268" i="11"/>
  <c r="DT525" i="11" a="1"/>
  <c r="DT525" i="11"/>
  <c r="DE525" i="11" a="1"/>
  <c r="DE525" i="11"/>
  <c r="DM525" i="11" a="1"/>
  <c r="DM525" i="11"/>
  <c r="DF268" i="11" a="1"/>
  <c r="DF268" i="11"/>
  <c r="DG268" i="11" a="1"/>
  <c r="DG268" i="11"/>
  <c r="DH268" i="11" a="1"/>
  <c r="DH268" i="11"/>
  <c r="DJ268" i="11" a="1"/>
  <c r="DJ268" i="11"/>
  <c r="DK268" i="11" a="1"/>
  <c r="DK268" i="11"/>
  <c r="DI268" i="11" a="1"/>
  <c r="DI268" i="11"/>
  <c r="CA174" i="11"/>
  <c r="L61" i="20"/>
  <c r="M61" i="20"/>
  <c r="AS523" i="11"/>
  <c r="AA527" i="11" a="1"/>
  <c r="AA527" i="11"/>
  <c r="F527" i="11" a="1"/>
  <c r="F527" i="11"/>
  <c r="Y528" i="11" a="1"/>
  <c r="Y528" i="11"/>
  <c r="AA272" i="11" a="1"/>
  <c r="AA272" i="11"/>
  <c r="F272" i="11" a="1"/>
  <c r="F272" i="11"/>
  <c r="Y273" i="11" a="1"/>
  <c r="Y273" i="11"/>
  <c r="AS266" i="11"/>
  <c r="CD266" i="11"/>
  <c r="CE266" i="11"/>
  <c r="CF266" i="11"/>
  <c r="CC266" i="11"/>
  <c r="CG266" i="11"/>
  <c r="DP524" i="11" a="1"/>
  <c r="DP524" i="11"/>
  <c r="DQ524" i="11" a="1"/>
  <c r="DQ524" i="11"/>
  <c r="DO524" i="11" a="1"/>
  <c r="DO524" i="11"/>
  <c r="DR524" i="11" a="1"/>
  <c r="DR524" i="11"/>
  <c r="DN524" i="11" a="1"/>
  <c r="DN524" i="11"/>
  <c r="AB526" i="11"/>
  <c r="U526" i="11" a="1"/>
  <c r="U526" i="11"/>
  <c r="T270" i="11" a="1"/>
  <c r="T270" i="11"/>
  <c r="G270" i="11" a="1"/>
  <c r="G270" i="11"/>
  <c r="H270" i="11" a="1"/>
  <c r="H270" i="11"/>
  <c r="AP525" i="11" a="1"/>
  <c r="AP525" i="11"/>
  <c r="AO525" i="11" a="1"/>
  <c r="AO525" i="11"/>
  <c r="AQ525" i="11" a="1"/>
  <c r="AQ525" i="11"/>
  <c r="AR525" i="11" a="1"/>
  <c r="AR525" i="11"/>
  <c r="DE269" i="11" a="1"/>
  <c r="DE269" i="11"/>
  <c r="DM269" i="11" a="1"/>
  <c r="DM269" i="11"/>
  <c r="DT269" i="11" a="1"/>
  <c r="DT269" i="11"/>
  <c r="G526" i="11" a="1"/>
  <c r="G526" i="11"/>
  <c r="T526" i="11" a="1"/>
  <c r="T526" i="11"/>
  <c r="H526" i="11" a="1"/>
  <c r="H526" i="11"/>
  <c r="AB270" i="11"/>
  <c r="U270" i="11" a="1"/>
  <c r="U270" i="11"/>
  <c r="DG524" i="11" a="1"/>
  <c r="DG524" i="11"/>
  <c r="DI524" i="11" a="1"/>
  <c r="DI524" i="11"/>
  <c r="DF524" i="11" a="1"/>
  <c r="DF524" i="11"/>
  <c r="DJ524" i="11" a="1"/>
  <c r="DJ524" i="11"/>
  <c r="DK524" i="11" a="1"/>
  <c r="DK524" i="11"/>
  <c r="DH524" i="11" a="1"/>
  <c r="DH524" i="11"/>
  <c r="AN524" i="11" a="1"/>
  <c r="AN524" i="11"/>
  <c r="AS174" i="11"/>
  <c r="CF174" i="11"/>
  <c r="CD174" i="11"/>
  <c r="CG174" i="11"/>
  <c r="CC174" i="11"/>
  <c r="CE174" i="11"/>
  <c r="O55" i="12"/>
  <c r="DZ269" i="11" a="1"/>
  <c r="DZ269" i="11"/>
  <c r="EA269" i="11" a="1"/>
  <c r="EA269" i="11"/>
  <c r="DX269" i="11" a="1"/>
  <c r="DX269" i="11"/>
  <c r="DV269" i="11" a="1"/>
  <c r="DV269" i="11"/>
  <c r="DY269" i="11" a="1"/>
  <c r="DY269" i="11"/>
  <c r="DU269" i="11" a="1"/>
  <c r="DU269" i="11"/>
  <c r="EB269" i="11" a="1"/>
  <c r="EB269" i="11"/>
  <c r="DW269" i="11" a="1"/>
  <c r="DW269" i="11"/>
  <c r="CH174" i="11"/>
  <c r="F528" i="11" a="1"/>
  <c r="F528" i="11"/>
  <c r="AA528" i="11" a="1"/>
  <c r="AA528" i="11"/>
  <c r="Y529" i="11" a="1"/>
  <c r="Y529" i="11"/>
  <c r="DO525" i="11" a="1"/>
  <c r="DO525" i="11"/>
  <c r="DP525" i="11" a="1"/>
  <c r="DP525" i="11"/>
  <c r="DN525" i="11" a="1"/>
  <c r="DN525" i="11"/>
  <c r="DR525" i="11" a="1"/>
  <c r="DR525" i="11"/>
  <c r="DQ525" i="11" a="1"/>
  <c r="DQ525" i="11"/>
  <c r="AS524" i="11"/>
  <c r="G272" i="11" a="1"/>
  <c r="G272" i="11"/>
  <c r="T272" i="11" a="1"/>
  <c r="T272" i="11"/>
  <c r="H272" i="11" a="1"/>
  <c r="H272" i="11"/>
  <c r="DE270" i="11" a="1"/>
  <c r="DE270" i="11"/>
  <c r="DT270" i="11" a="1"/>
  <c r="DT270" i="11"/>
  <c r="DM270" i="11" a="1"/>
  <c r="DM270" i="11"/>
  <c r="AB527" i="11"/>
  <c r="U527" i="11" a="1"/>
  <c r="U527" i="11"/>
  <c r="DJ525" i="11" a="1"/>
  <c r="DJ525" i="11"/>
  <c r="DH525" i="11" a="1"/>
  <c r="DH525" i="11"/>
  <c r="DF525" i="11" a="1"/>
  <c r="DF525" i="11"/>
  <c r="DK525" i="11" a="1"/>
  <c r="DK525" i="11"/>
  <c r="DG525" i="11" a="1"/>
  <c r="DG525" i="11"/>
  <c r="DI525" i="11" a="1"/>
  <c r="DI525" i="11"/>
  <c r="T527" i="11" a="1"/>
  <c r="T527" i="11"/>
  <c r="G527" i="11" a="1"/>
  <c r="G527" i="11"/>
  <c r="H527" i="11" a="1"/>
  <c r="H527" i="11"/>
  <c r="DY525" i="11" a="1"/>
  <c r="DY525" i="11"/>
  <c r="DW525" i="11" a="1"/>
  <c r="DW525" i="11"/>
  <c r="EB525" i="11" a="1"/>
  <c r="EB525" i="11"/>
  <c r="DZ525" i="11" a="1"/>
  <c r="DZ525" i="11"/>
  <c r="EA525" i="11" a="1"/>
  <c r="EA525" i="11"/>
  <c r="DV525" i="11" a="1"/>
  <c r="DV525" i="11"/>
  <c r="DX525" i="11" a="1"/>
  <c r="DX525" i="11"/>
  <c r="DU525" i="11" a="1"/>
  <c r="DU525" i="11"/>
  <c r="AO526" i="11" a="1"/>
  <c r="AO526" i="11"/>
  <c r="AQ526" i="11" a="1"/>
  <c r="AQ526" i="11"/>
  <c r="AP526" i="11" a="1"/>
  <c r="AP526" i="11"/>
  <c r="AR526" i="11" a="1"/>
  <c r="AR526" i="11"/>
  <c r="AS268" i="11"/>
  <c r="CF268" i="11"/>
  <c r="CC268" i="11"/>
  <c r="CD268" i="11"/>
  <c r="CE268" i="11"/>
  <c r="CG268" i="11"/>
  <c r="CH266" i="11"/>
  <c r="AN269" i="11" a="1"/>
  <c r="AN269" i="11"/>
  <c r="BV269" i="11"/>
  <c r="BX269" i="11"/>
  <c r="BW269" i="11"/>
  <c r="BY269" i="11"/>
  <c r="BZ269" i="11"/>
  <c r="DR269" i="11" a="1"/>
  <c r="DR269" i="11"/>
  <c r="DP269" i="11" a="1"/>
  <c r="DP269" i="11"/>
  <c r="DO269" i="11" a="1"/>
  <c r="DO269" i="11"/>
  <c r="DN269" i="11" a="1"/>
  <c r="DN269" i="11"/>
  <c r="DQ269" i="11" a="1"/>
  <c r="DQ269" i="11"/>
  <c r="F273" i="11" a="1"/>
  <c r="F273" i="11"/>
  <c r="AA273" i="11" a="1"/>
  <c r="AA273" i="11"/>
  <c r="Y274" i="11" a="1"/>
  <c r="Y274" i="11"/>
  <c r="CA268" i="11"/>
  <c r="DT526" i="11" a="1"/>
  <c r="DT526" i="11"/>
  <c r="DE526" i="11" a="1"/>
  <c r="DE526" i="11"/>
  <c r="DM526" i="11" a="1"/>
  <c r="DM526" i="11"/>
  <c r="AN525" i="11" a="1"/>
  <c r="AN525" i="11"/>
  <c r="AO270" i="11" a="1"/>
  <c r="AO270" i="11"/>
  <c r="AR270" i="11" a="1"/>
  <c r="AR270" i="11"/>
  <c r="AP270" i="11" a="1"/>
  <c r="AP270" i="11"/>
  <c r="AQ270" i="11" a="1"/>
  <c r="AQ270" i="11"/>
  <c r="DK269" i="11" a="1"/>
  <c r="DK269" i="11"/>
  <c r="DG269" i="11" a="1"/>
  <c r="DG269" i="11"/>
  <c r="DJ269" i="11" a="1"/>
  <c r="DJ269" i="11"/>
  <c r="DH269" i="11" a="1"/>
  <c r="DH269" i="11"/>
  <c r="DI269" i="11" a="1"/>
  <c r="DI269" i="11"/>
  <c r="DF269" i="11" a="1"/>
  <c r="DF269" i="11"/>
  <c r="J61" i="20"/>
  <c r="A61" i="20"/>
  <c r="U272" i="11" a="1"/>
  <c r="U272" i="11"/>
  <c r="AB272" i="11"/>
  <c r="BY270" i="11"/>
  <c r="BZ270" i="11"/>
  <c r="BV270" i="11"/>
  <c r="BX270" i="11"/>
  <c r="BW270" i="11"/>
  <c r="EA526" i="11" a="1"/>
  <c r="EA526" i="11"/>
  <c r="DX526" i="11" a="1"/>
  <c r="DX526" i="11"/>
  <c r="DU526" i="11" a="1"/>
  <c r="DU526" i="11"/>
  <c r="DW526" i="11" a="1"/>
  <c r="DW526" i="11"/>
  <c r="EB526" i="11" a="1"/>
  <c r="EB526" i="11"/>
  <c r="DZ526" i="11" a="1"/>
  <c r="DZ526" i="11"/>
  <c r="DY526" i="11" a="1"/>
  <c r="DY526" i="11"/>
  <c r="DV526" i="11" a="1"/>
  <c r="DV526" i="11"/>
  <c r="G273" i="11" a="1"/>
  <c r="G273" i="11"/>
  <c r="T273" i="11" a="1"/>
  <c r="T273" i="11"/>
  <c r="H273" i="11" a="1"/>
  <c r="H273" i="11"/>
  <c r="AS269" i="11"/>
  <c r="CC269" i="11"/>
  <c r="CD269" i="11"/>
  <c r="CG269" i="11"/>
  <c r="CE269" i="11"/>
  <c r="CF269" i="11"/>
  <c r="AN526" i="11" a="1"/>
  <c r="AN526" i="11"/>
  <c r="AR527" i="11" a="1"/>
  <c r="AR527" i="11"/>
  <c r="AN527" i="11" a="1"/>
  <c r="AN527" i="11"/>
  <c r="AO527" i="11" a="1"/>
  <c r="AO527" i="11"/>
  <c r="AQ527" i="11" a="1"/>
  <c r="AQ527" i="11"/>
  <c r="AP527" i="11" a="1"/>
  <c r="AP527" i="11"/>
  <c r="F529" i="11" a="1"/>
  <c r="F529" i="11"/>
  <c r="AA529" i="11" a="1"/>
  <c r="AA529" i="11"/>
  <c r="Y530" i="11" a="1"/>
  <c r="Y530" i="11"/>
  <c r="CD526" i="11"/>
  <c r="G528" i="11" a="1"/>
  <c r="G528" i="11"/>
  <c r="T528" i="11" a="1"/>
  <c r="T528" i="11"/>
  <c r="H528" i="11" a="1"/>
  <c r="H528" i="11"/>
  <c r="CA269" i="11"/>
  <c r="AO272" i="11" a="1"/>
  <c r="AO272" i="11"/>
  <c r="AR272" i="11" a="1"/>
  <c r="AR272" i="11"/>
  <c r="AN272" i="11" a="1"/>
  <c r="AN272" i="11"/>
  <c r="AP272" i="11" a="1"/>
  <c r="AP272" i="11"/>
  <c r="AQ272" i="11" a="1"/>
  <c r="AQ272" i="11"/>
  <c r="AS525" i="11"/>
  <c r="DO526" i="11" a="1"/>
  <c r="DO526" i="11"/>
  <c r="DR526" i="11" a="1"/>
  <c r="DR526" i="11"/>
  <c r="DN526" i="11" a="1"/>
  <c r="DN526" i="11"/>
  <c r="DQ526" i="11" a="1"/>
  <c r="DQ526" i="11"/>
  <c r="DP526" i="11" a="1"/>
  <c r="DP526" i="11"/>
  <c r="DE527" i="11" a="1"/>
  <c r="DE527" i="11"/>
  <c r="DT527" i="11" a="1"/>
  <c r="DT527" i="11"/>
  <c r="DM527" i="11" a="1"/>
  <c r="DM527" i="11"/>
  <c r="DQ270" i="11" a="1"/>
  <c r="DQ270" i="11"/>
  <c r="DP270" i="11" a="1"/>
  <c r="DP270" i="11"/>
  <c r="DO270" i="11" a="1"/>
  <c r="DO270" i="11"/>
  <c r="DR270" i="11" a="1"/>
  <c r="DR270" i="11"/>
  <c r="DN270" i="11" a="1"/>
  <c r="DN270" i="11"/>
  <c r="U273" i="11" a="1"/>
  <c r="U273" i="11"/>
  <c r="AB273" i="11"/>
  <c r="U528" i="11" a="1"/>
  <c r="U528" i="11"/>
  <c r="AB528" i="11"/>
  <c r="DF526" i="11" a="1"/>
  <c r="DF526" i="11"/>
  <c r="DH526" i="11" a="1"/>
  <c r="DH526" i="11"/>
  <c r="DI526" i="11" a="1"/>
  <c r="DI526" i="11"/>
  <c r="DK526" i="11" a="1"/>
  <c r="DK526" i="11"/>
  <c r="DG526" i="11" a="1"/>
  <c r="DG526" i="11"/>
  <c r="DJ526" i="11" a="1"/>
  <c r="DJ526" i="11"/>
  <c r="DU270" i="11" a="1"/>
  <c r="DU270" i="11"/>
  <c r="DX270" i="11" a="1"/>
  <c r="DX270" i="11"/>
  <c r="EB270" i="11" a="1"/>
  <c r="EB270" i="11"/>
  <c r="EA270" i="11" a="1"/>
  <c r="EA270" i="11"/>
  <c r="DY270" i="11" a="1"/>
  <c r="DY270" i="11"/>
  <c r="DV270" i="11" a="1"/>
  <c r="DV270" i="11"/>
  <c r="DW270" i="11" a="1"/>
  <c r="DW270" i="11"/>
  <c r="DZ270" i="11" a="1"/>
  <c r="DZ270" i="11"/>
  <c r="CH268" i="11"/>
  <c r="CG526" i="11"/>
  <c r="DB526" i="11"/>
  <c r="DJ270" i="11" a="1"/>
  <c r="DJ270" i="11"/>
  <c r="DG270" i="11" a="1"/>
  <c r="DG270" i="11"/>
  <c r="DK270" i="11" a="1"/>
  <c r="DK270" i="11"/>
  <c r="DF270" i="11" a="1"/>
  <c r="DF270" i="11"/>
  <c r="DI270" i="11" a="1"/>
  <c r="DI270" i="11"/>
  <c r="DH270" i="11" a="1"/>
  <c r="DH270" i="11"/>
  <c r="DT272" i="11" a="1"/>
  <c r="DT272" i="11"/>
  <c r="DM272" i="11" a="1"/>
  <c r="DM272" i="11"/>
  <c r="DE272" i="11" a="1"/>
  <c r="DE272" i="11"/>
  <c r="CE526" i="11"/>
  <c r="CZ526" i="11"/>
  <c r="AN270" i="11" a="1"/>
  <c r="AN270" i="11"/>
  <c r="AA274" i="11" a="1"/>
  <c r="AA274" i="11"/>
  <c r="F274" i="11" a="1"/>
  <c r="F274" i="11"/>
  <c r="Y276" i="11" a="1"/>
  <c r="Y276" i="11"/>
  <c r="CF526" i="11"/>
  <c r="DA526" i="11"/>
  <c r="EB272" i="11" a="1"/>
  <c r="EB272" i="11"/>
  <c r="DV272" i="11" a="1"/>
  <c r="DV272" i="11"/>
  <c r="DY272" i="11" a="1"/>
  <c r="DY272" i="11"/>
  <c r="EA272" i="11" a="1"/>
  <c r="EA272" i="11"/>
  <c r="DZ272" i="11" a="1"/>
  <c r="DZ272" i="11"/>
  <c r="DX272" i="11" a="1"/>
  <c r="DX272" i="11"/>
  <c r="DW272" i="11" a="1"/>
  <c r="DW272" i="11"/>
  <c r="DU272" i="11" a="1"/>
  <c r="DU272" i="11"/>
  <c r="AQ528" i="11" a="1"/>
  <c r="AQ528" i="11"/>
  <c r="AP528" i="11" a="1"/>
  <c r="AP528" i="11"/>
  <c r="AO528" i="11" a="1"/>
  <c r="AO528" i="11"/>
  <c r="AR528" i="11" a="1"/>
  <c r="AR528" i="11"/>
  <c r="AS272" i="11"/>
  <c r="CF272" i="11"/>
  <c r="CC272" i="11"/>
  <c r="CE272" i="11"/>
  <c r="CG272" i="11"/>
  <c r="CD272" i="11"/>
  <c r="DO527" i="11" a="1"/>
  <c r="DO527" i="11"/>
  <c r="DP527" i="11" a="1"/>
  <c r="DP527" i="11"/>
  <c r="DQ527" i="11" a="1"/>
  <c r="DQ527" i="11"/>
  <c r="DN527" i="11" a="1"/>
  <c r="DN527" i="11"/>
  <c r="DR527" i="11" a="1"/>
  <c r="DR527" i="11"/>
  <c r="CA270" i="11"/>
  <c r="DU527" i="11" a="1"/>
  <c r="DU527" i="11"/>
  <c r="EB527" i="11" a="1"/>
  <c r="EB527" i="11"/>
  <c r="DY527" i="11" a="1"/>
  <c r="DY527" i="11"/>
  <c r="DZ527" i="11" a="1"/>
  <c r="DZ527" i="11"/>
  <c r="EA527" i="11" a="1"/>
  <c r="EA527" i="11"/>
  <c r="DW527" i="11" a="1"/>
  <c r="DW527" i="11"/>
  <c r="DV527" i="11" a="1"/>
  <c r="DV527" i="11"/>
  <c r="DX527" i="11" a="1"/>
  <c r="DX527" i="11"/>
  <c r="BY272" i="11"/>
  <c r="BV272" i="11"/>
  <c r="BX272" i="11"/>
  <c r="BZ272" i="11"/>
  <c r="BW272" i="11"/>
  <c r="F276" i="11" a="1"/>
  <c r="F276" i="11"/>
  <c r="AA276" i="11" a="1"/>
  <c r="AA276" i="11"/>
  <c r="Y277" i="11" a="1"/>
  <c r="Y277" i="11"/>
  <c r="AQ273" i="11" a="1"/>
  <c r="AQ273" i="11"/>
  <c r="AO273" i="11" a="1"/>
  <c r="AO273" i="11"/>
  <c r="AR273" i="11" a="1"/>
  <c r="AR273" i="11"/>
  <c r="AP273" i="11" a="1"/>
  <c r="AP273" i="11"/>
  <c r="DH527" i="11" a="1"/>
  <c r="DH527" i="11"/>
  <c r="DK527" i="11" a="1"/>
  <c r="DK527" i="11"/>
  <c r="DJ527" i="11" a="1"/>
  <c r="DJ527" i="11"/>
  <c r="DI527" i="11" a="1"/>
  <c r="DI527" i="11"/>
  <c r="DF527" i="11" a="1"/>
  <c r="DF527" i="11"/>
  <c r="DG527" i="11" a="1"/>
  <c r="DG527" i="11"/>
  <c r="AA530" i="11" a="1"/>
  <c r="AA530" i="11"/>
  <c r="F530" i="11" a="1"/>
  <c r="F530" i="11"/>
  <c r="Y531" i="11" a="1"/>
  <c r="Y531" i="11"/>
  <c r="U274" i="11" a="1"/>
  <c r="U274" i="11"/>
  <c r="AB274" i="11"/>
  <c r="T529" i="11" a="1"/>
  <c r="T529" i="11"/>
  <c r="G529" i="11" a="1"/>
  <c r="G529" i="11"/>
  <c r="H529" i="11" a="1"/>
  <c r="H529" i="11"/>
  <c r="T274" i="11" a="1"/>
  <c r="T274" i="11"/>
  <c r="G274" i="11" a="1"/>
  <c r="G274" i="11"/>
  <c r="H274" i="11" a="1"/>
  <c r="H274" i="11"/>
  <c r="CY526" i="11"/>
  <c r="DC526" i="11"/>
  <c r="CH526" i="11"/>
  <c r="AB529" i="11"/>
  <c r="U529" i="11" a="1"/>
  <c r="U529" i="11"/>
  <c r="AS526" i="11"/>
  <c r="CH269" i="11"/>
  <c r="DT273" i="11" a="1"/>
  <c r="DT273" i="11"/>
  <c r="DM273" i="11" a="1"/>
  <c r="DM273" i="11"/>
  <c r="DE273" i="11" a="1"/>
  <c r="DE273" i="11"/>
  <c r="AS270" i="11"/>
  <c r="CE270" i="11"/>
  <c r="CD270" i="11"/>
  <c r="CC270" i="11"/>
  <c r="CG270" i="11"/>
  <c r="CF270" i="11"/>
  <c r="DJ272" i="11" a="1"/>
  <c r="DJ272" i="11"/>
  <c r="DK272" i="11" a="1"/>
  <c r="DK272" i="11"/>
  <c r="DI272" i="11" a="1"/>
  <c r="DI272" i="11"/>
  <c r="DF272" i="11" a="1"/>
  <c r="DF272" i="11"/>
  <c r="DH272" i="11" a="1"/>
  <c r="DH272" i="11"/>
  <c r="DG272" i="11" a="1"/>
  <c r="DG272" i="11"/>
  <c r="DM528" i="11" a="1"/>
  <c r="DM528" i="11"/>
  <c r="DE528" i="11" a="1"/>
  <c r="DE528" i="11"/>
  <c r="DT528" i="11" a="1"/>
  <c r="DT528" i="11"/>
  <c r="DP272" i="11" a="1"/>
  <c r="DP272" i="11"/>
  <c r="DO272" i="11" a="1"/>
  <c r="DO272" i="11"/>
  <c r="DN272" i="11" a="1"/>
  <c r="DN272" i="11"/>
  <c r="DQ272" i="11" a="1"/>
  <c r="DQ272" i="11"/>
  <c r="DR272" i="11" a="1"/>
  <c r="DR272" i="11"/>
  <c r="AS527" i="11"/>
  <c r="AB276" i="11"/>
  <c r="U276" i="11" a="1"/>
  <c r="U276" i="11"/>
  <c r="AA531" i="11" a="1"/>
  <c r="AA531" i="11"/>
  <c r="F531" i="11" a="1"/>
  <c r="F531" i="11"/>
  <c r="Y532" i="11" a="1"/>
  <c r="Y532" i="11"/>
  <c r="CG528" i="11"/>
  <c r="DB528" i="11"/>
  <c r="AB530" i="11"/>
  <c r="U530" i="11" a="1"/>
  <c r="U530" i="11"/>
  <c r="CD528" i="11"/>
  <c r="T530" i="11" a="1"/>
  <c r="T530" i="11"/>
  <c r="G530" i="11" a="1"/>
  <c r="G530" i="11"/>
  <c r="H530" i="11" a="1"/>
  <c r="H530" i="11"/>
  <c r="CE528" i="11"/>
  <c r="CZ528" i="11"/>
  <c r="DM529" i="11" a="1"/>
  <c r="DM529" i="11"/>
  <c r="DE529" i="11" a="1"/>
  <c r="DE529" i="11"/>
  <c r="DT529" i="11" a="1"/>
  <c r="DT529" i="11"/>
  <c r="CA272" i="11"/>
  <c r="CH272" i="11"/>
  <c r="CF528" i="11"/>
  <c r="DA528" i="11"/>
  <c r="DW528" i="11" a="1"/>
  <c r="DW528" i="11"/>
  <c r="EB528" i="11" a="1"/>
  <c r="EB528" i="11"/>
  <c r="DX528" i="11" a="1"/>
  <c r="DX528" i="11"/>
  <c r="DY528" i="11" a="1"/>
  <c r="DY528" i="11"/>
  <c r="EA528" i="11" a="1"/>
  <c r="EA528" i="11"/>
  <c r="DZ528" i="11" a="1"/>
  <c r="DZ528" i="11"/>
  <c r="DU528" i="11" a="1"/>
  <c r="DU528" i="11"/>
  <c r="DV528" i="11" a="1"/>
  <c r="DV528" i="11"/>
  <c r="CH270" i="11"/>
  <c r="DO273" i="11" a="1"/>
  <c r="DO273" i="11"/>
  <c r="DR273" i="11" a="1"/>
  <c r="DR273" i="11"/>
  <c r="DQ273" i="11" a="1"/>
  <c r="DQ273" i="11"/>
  <c r="DN273" i="11" a="1"/>
  <c r="DN273" i="11"/>
  <c r="DP273" i="11" a="1"/>
  <c r="DP273" i="11"/>
  <c r="AN273" i="11" a="1"/>
  <c r="AN273" i="11"/>
  <c r="BV273" i="11"/>
  <c r="BW273" i="11"/>
  <c r="BY273" i="11"/>
  <c r="BZ273" i="11"/>
  <c r="BX273" i="11"/>
  <c r="AN528" i="11" a="1"/>
  <c r="AN528" i="11"/>
  <c r="DF273" i="11" a="1"/>
  <c r="DF273" i="11"/>
  <c r="DJ273" i="11" a="1"/>
  <c r="DJ273" i="11"/>
  <c r="DI273" i="11" a="1"/>
  <c r="DI273" i="11"/>
  <c r="DH273" i="11" a="1"/>
  <c r="DH273" i="11"/>
  <c r="DG273" i="11" a="1"/>
  <c r="DG273" i="11"/>
  <c r="DK273" i="11" a="1"/>
  <c r="DK273" i="11"/>
  <c r="DJ528" i="11" a="1"/>
  <c r="DJ528" i="11"/>
  <c r="DG528" i="11" a="1"/>
  <c r="DG528" i="11"/>
  <c r="DF528" i="11" a="1"/>
  <c r="DF528" i="11"/>
  <c r="DH528" i="11" a="1"/>
  <c r="DH528" i="11"/>
  <c r="DK528" i="11" a="1"/>
  <c r="DK528" i="11"/>
  <c r="DI528" i="11" a="1"/>
  <c r="DI528" i="11"/>
  <c r="DV273" i="11" a="1"/>
  <c r="DV273" i="11"/>
  <c r="DY273" i="11" a="1"/>
  <c r="DY273" i="11"/>
  <c r="EB273" i="11" a="1"/>
  <c r="EB273" i="11"/>
  <c r="DZ273" i="11" a="1"/>
  <c r="DZ273" i="11"/>
  <c r="DX273" i="11" a="1"/>
  <c r="DX273" i="11"/>
  <c r="DW273" i="11" a="1"/>
  <c r="DW273" i="11"/>
  <c r="EA273" i="11" a="1"/>
  <c r="EA273" i="11"/>
  <c r="DU273" i="11" a="1"/>
  <c r="DU273" i="11"/>
  <c r="AP529" i="11" a="1"/>
  <c r="AP529" i="11"/>
  <c r="BW529" i="11"/>
  <c r="AR529" i="11" a="1"/>
  <c r="AR529" i="11"/>
  <c r="BY529" i="11"/>
  <c r="DT274" i="11" a="1"/>
  <c r="DT274" i="11"/>
  <c r="DE274" i="11" a="1"/>
  <c r="DE274" i="11"/>
  <c r="DM274" i="11" a="1"/>
  <c r="DM274" i="11"/>
  <c r="AN274" i="11" a="1"/>
  <c r="AN274" i="11"/>
  <c r="AR274" i="11" a="1"/>
  <c r="AR274" i="11"/>
  <c r="AO274" i="11" a="1"/>
  <c r="AO274" i="11"/>
  <c r="AP274" i="11" a="1"/>
  <c r="AP274" i="11"/>
  <c r="AQ274" i="11" a="1"/>
  <c r="AQ274" i="11"/>
  <c r="F277" i="11" a="1"/>
  <c r="F277" i="11"/>
  <c r="AA277" i="11" a="1"/>
  <c r="AA277" i="11"/>
  <c r="Y278" i="11" a="1"/>
  <c r="Y278" i="11"/>
  <c r="DN528" i="11" a="1"/>
  <c r="DN528" i="11"/>
  <c r="DR528" i="11" a="1"/>
  <c r="DR528" i="11"/>
  <c r="DQ528" i="11" a="1"/>
  <c r="DQ528" i="11"/>
  <c r="DP528" i="11" a="1"/>
  <c r="DP528" i="11"/>
  <c r="DO528" i="11" a="1"/>
  <c r="DO528" i="11"/>
  <c r="T276" i="11" a="1"/>
  <c r="T276" i="11"/>
  <c r="G276" i="11" a="1"/>
  <c r="G276" i="11"/>
  <c r="H276" i="11" a="1"/>
  <c r="H276" i="11"/>
  <c r="AQ529" i="11" a="1"/>
  <c r="AQ529" i="11"/>
  <c r="AO529" i="11" a="1"/>
  <c r="AO529" i="11"/>
  <c r="CA529" i="11"/>
  <c r="AQ530" i="11" a="1"/>
  <c r="AQ530" i="11"/>
  <c r="AO530" i="11" a="1"/>
  <c r="AO530" i="11"/>
  <c r="AP530" i="11" a="1"/>
  <c r="AP530" i="11"/>
  <c r="AR530" i="11" a="1"/>
  <c r="AR530" i="11"/>
  <c r="CA273" i="11"/>
  <c r="BZ274" i="11"/>
  <c r="BW274" i="11"/>
  <c r="BX274" i="11"/>
  <c r="BY274" i="11"/>
  <c r="BV274" i="11"/>
  <c r="AN529" i="11" a="1"/>
  <c r="AN529" i="11"/>
  <c r="AS528" i="11"/>
  <c r="AS273" i="11"/>
  <c r="CD273" i="11"/>
  <c r="CG273" i="11"/>
  <c r="CF273" i="11"/>
  <c r="CE273" i="11"/>
  <c r="CC273" i="11"/>
  <c r="DE276" i="11" a="1"/>
  <c r="DE276" i="11"/>
  <c r="DM276" i="11" a="1"/>
  <c r="DM276" i="11"/>
  <c r="DT276" i="11" a="1"/>
  <c r="DT276" i="11"/>
  <c r="F278" i="11" a="1"/>
  <c r="F278" i="11"/>
  <c r="AA278" i="11" a="1"/>
  <c r="AA278" i="11"/>
  <c r="Y280" i="11" a="1"/>
  <c r="Y280" i="11"/>
  <c r="DO274" i="11" a="1"/>
  <c r="DO274" i="11"/>
  <c r="DR274" i="11" a="1"/>
  <c r="DR274" i="11"/>
  <c r="DQ274" i="11" a="1"/>
  <c r="DQ274" i="11"/>
  <c r="DN274" i="11" a="1"/>
  <c r="DN274" i="11"/>
  <c r="DP274" i="11" a="1"/>
  <c r="DP274" i="11"/>
  <c r="AS274" i="11"/>
  <c r="CC274" i="11"/>
  <c r="CD274" i="11"/>
  <c r="CF274" i="11"/>
  <c r="CE274" i="11"/>
  <c r="CG274" i="11"/>
  <c r="EA529" i="11" a="1"/>
  <c r="EA529" i="11"/>
  <c r="DV529" i="11" a="1"/>
  <c r="DV529" i="11"/>
  <c r="DW529" i="11" a="1"/>
  <c r="DW529" i="11"/>
  <c r="DU529" i="11" a="1"/>
  <c r="DU529" i="11"/>
  <c r="EB529" i="11" a="1"/>
  <c r="EB529" i="11"/>
  <c r="DX529" i="11" a="1"/>
  <c r="DX529" i="11"/>
  <c r="DY529" i="11" a="1"/>
  <c r="DY529" i="11"/>
  <c r="DZ529" i="11" a="1"/>
  <c r="DZ529" i="11"/>
  <c r="DE530" i="11" a="1"/>
  <c r="DE530" i="11"/>
  <c r="DM530" i="11" a="1"/>
  <c r="DM530" i="11"/>
  <c r="DT530" i="11" a="1"/>
  <c r="DT530" i="11"/>
  <c r="CY528" i="11"/>
  <c r="DC528" i="11"/>
  <c r="CH528" i="11"/>
  <c r="AQ276" i="11" a="1"/>
  <c r="AQ276" i="11"/>
  <c r="AR276" i="11" a="1"/>
  <c r="AR276" i="11"/>
  <c r="AN276" i="11" a="1"/>
  <c r="AN276" i="11"/>
  <c r="AP276" i="11" a="1"/>
  <c r="AP276" i="11"/>
  <c r="AO276" i="11" a="1"/>
  <c r="AO276" i="11"/>
  <c r="T277" i="11" a="1"/>
  <c r="T277" i="11"/>
  <c r="G277" i="11" a="1"/>
  <c r="G277" i="11"/>
  <c r="H277" i="11" a="1"/>
  <c r="H277" i="11"/>
  <c r="DK274" i="11" a="1"/>
  <c r="DK274" i="11"/>
  <c r="DG274" i="11" a="1"/>
  <c r="DG274" i="11"/>
  <c r="DJ274" i="11" a="1"/>
  <c r="DJ274" i="11"/>
  <c r="DI274" i="11" a="1"/>
  <c r="DI274" i="11"/>
  <c r="DH274" i="11" a="1"/>
  <c r="DH274" i="11"/>
  <c r="DF274" i="11" a="1"/>
  <c r="DF274" i="11"/>
  <c r="DK529" i="11" a="1"/>
  <c r="DK529" i="11"/>
  <c r="DG529" i="11" a="1"/>
  <c r="DG529" i="11"/>
  <c r="DF529" i="11" a="1"/>
  <c r="DF529" i="11"/>
  <c r="DJ529" i="11" a="1"/>
  <c r="DJ529" i="11"/>
  <c r="DI529" i="11" a="1"/>
  <c r="DI529" i="11"/>
  <c r="DH529" i="11" a="1"/>
  <c r="DH529" i="11"/>
  <c r="DQ529" i="11" a="1"/>
  <c r="DQ529" i="11"/>
  <c r="DP529" i="11" a="1"/>
  <c r="DP529" i="11"/>
  <c r="DN529" i="11" a="1"/>
  <c r="DN529" i="11"/>
  <c r="DR529" i="11" a="1"/>
  <c r="DR529" i="11"/>
  <c r="DO529" i="11" a="1"/>
  <c r="DO529" i="11"/>
  <c r="AA532" i="11" a="1"/>
  <c r="AA532" i="11"/>
  <c r="F532" i="11" a="1"/>
  <c r="F532" i="11"/>
  <c r="Y533" i="11" a="1"/>
  <c r="Y533" i="11"/>
  <c r="U277" i="11" a="1"/>
  <c r="U277" i="11"/>
  <c r="AB277" i="11"/>
  <c r="DU274" i="11" a="1"/>
  <c r="DU274" i="11"/>
  <c r="DY274" i="11" a="1"/>
  <c r="DY274" i="11"/>
  <c r="EB274" i="11" a="1"/>
  <c r="EB274" i="11"/>
  <c r="DZ274" i="11" a="1"/>
  <c r="DZ274" i="11"/>
  <c r="EA274" i="11" a="1"/>
  <c r="EA274" i="11"/>
  <c r="DX274" i="11" a="1"/>
  <c r="DX274" i="11"/>
  <c r="DW274" i="11" a="1"/>
  <c r="DW274" i="11"/>
  <c r="DV274" i="11" a="1"/>
  <c r="DV274" i="11"/>
  <c r="U531" i="11" a="1"/>
  <c r="U531" i="11"/>
  <c r="AB531" i="11"/>
  <c r="G531" i="11" a="1"/>
  <c r="G531" i="11"/>
  <c r="T531" i="11" a="1"/>
  <c r="T531" i="11"/>
  <c r="H531" i="11" a="1"/>
  <c r="H531" i="11"/>
  <c r="DM531" i="11" a="1"/>
  <c r="DM531" i="11"/>
  <c r="DE531" i="11" a="1"/>
  <c r="DE531" i="11"/>
  <c r="DT531" i="11" a="1"/>
  <c r="DT531" i="11"/>
  <c r="F533" i="11" a="1"/>
  <c r="F533" i="11"/>
  <c r="AA533" i="11" a="1"/>
  <c r="AA533" i="11"/>
  <c r="Y534" i="11" a="1"/>
  <c r="Y534" i="11"/>
  <c r="DM277" i="11" a="1"/>
  <c r="DM277" i="11"/>
  <c r="DE277" i="11" a="1"/>
  <c r="DE277" i="11"/>
  <c r="DT277" i="11" a="1"/>
  <c r="DT277" i="11"/>
  <c r="DV276" i="11" a="1"/>
  <c r="DV276" i="11"/>
  <c r="DY276" i="11" a="1"/>
  <c r="DY276" i="11"/>
  <c r="DU276" i="11" a="1"/>
  <c r="DU276" i="11"/>
  <c r="EB276" i="11" a="1"/>
  <c r="EB276" i="11"/>
  <c r="DX276" i="11" a="1"/>
  <c r="DX276" i="11"/>
  <c r="EA276" i="11" a="1"/>
  <c r="EA276" i="11"/>
  <c r="DW276" i="11" a="1"/>
  <c r="DW276" i="11"/>
  <c r="DZ276" i="11" a="1"/>
  <c r="DZ276" i="11"/>
  <c r="AP531" i="11" a="1"/>
  <c r="AP531" i="11"/>
  <c r="AO531" i="11" a="1"/>
  <c r="AO531" i="11"/>
  <c r="AQ531" i="11" a="1"/>
  <c r="AQ531" i="11"/>
  <c r="AR531" i="11" a="1"/>
  <c r="AR531" i="11"/>
  <c r="AB532" i="11"/>
  <c r="U532" i="11" a="1"/>
  <c r="U532" i="11"/>
  <c r="DQ276" i="11" a="1"/>
  <c r="DQ276" i="11"/>
  <c r="DN276" i="11" a="1"/>
  <c r="DN276" i="11"/>
  <c r="DR276" i="11" a="1"/>
  <c r="DR276" i="11"/>
  <c r="DO276" i="11" a="1"/>
  <c r="DO276" i="11"/>
  <c r="DP276" i="11" a="1"/>
  <c r="DP276" i="11"/>
  <c r="CG530" i="11"/>
  <c r="DB530" i="11"/>
  <c r="DX530" i="11" a="1"/>
  <c r="DX530" i="11"/>
  <c r="EA530" i="11" a="1"/>
  <c r="EA530" i="11"/>
  <c r="DY530" i="11" a="1"/>
  <c r="DY530" i="11"/>
  <c r="DZ530" i="11" a="1"/>
  <c r="DZ530" i="11"/>
  <c r="DV530" i="11" a="1"/>
  <c r="DV530" i="11"/>
  <c r="EB530" i="11" a="1"/>
  <c r="EB530" i="11"/>
  <c r="DU530" i="11" a="1"/>
  <c r="DU530" i="11"/>
  <c r="DW530" i="11" a="1"/>
  <c r="DW530" i="11"/>
  <c r="DF276" i="11" a="1"/>
  <c r="DF276" i="11"/>
  <c r="DH276" i="11" a="1"/>
  <c r="DH276" i="11"/>
  <c r="DG276" i="11" a="1"/>
  <c r="DG276" i="11"/>
  <c r="DJ276" i="11" a="1"/>
  <c r="DJ276" i="11"/>
  <c r="DK276" i="11" a="1"/>
  <c r="DK276" i="11"/>
  <c r="DI276" i="11" a="1"/>
  <c r="DI276" i="11"/>
  <c r="AN530" i="11" a="1"/>
  <c r="AN530" i="11"/>
  <c r="DN530" i="11" a="1"/>
  <c r="DN530" i="11"/>
  <c r="DQ530" i="11" a="1"/>
  <c r="DQ530" i="11"/>
  <c r="DR530" i="11" a="1"/>
  <c r="DR530" i="11"/>
  <c r="DO530" i="11" a="1"/>
  <c r="DO530" i="11"/>
  <c r="DP530" i="11" a="1"/>
  <c r="DP530" i="11"/>
  <c r="CH274" i="11"/>
  <c r="CE530" i="11"/>
  <c r="CZ530" i="11"/>
  <c r="DG530" i="11" a="1"/>
  <c r="DG530" i="11"/>
  <c r="DH530" i="11" a="1"/>
  <c r="DH530" i="11"/>
  <c r="DK530" i="11" a="1"/>
  <c r="DK530" i="11"/>
  <c r="DF530" i="11" a="1"/>
  <c r="DF530" i="11"/>
  <c r="DI530" i="11" a="1"/>
  <c r="DI530" i="11"/>
  <c r="DJ530" i="11" a="1"/>
  <c r="DJ530" i="11"/>
  <c r="AS529" i="11"/>
  <c r="CD530" i="11"/>
  <c r="T532" i="11" a="1"/>
  <c r="T532" i="11"/>
  <c r="G532" i="11" a="1"/>
  <c r="G532" i="11"/>
  <c r="H532" i="11" a="1"/>
  <c r="H532" i="11"/>
  <c r="AS276" i="11"/>
  <c r="CF276" i="11"/>
  <c r="CD276" i="11"/>
  <c r="CG276" i="11"/>
  <c r="CE276" i="11"/>
  <c r="CC276" i="11"/>
  <c r="BZ276" i="11"/>
  <c r="BV276" i="11"/>
  <c r="BY276" i="11"/>
  <c r="BW276" i="11"/>
  <c r="BX276" i="11"/>
  <c r="F280" i="11" a="1"/>
  <c r="F280" i="11"/>
  <c r="AA280" i="11" a="1"/>
  <c r="AA280" i="11"/>
  <c r="Y281" i="11" a="1"/>
  <c r="Y281" i="11"/>
  <c r="CH273" i="11"/>
  <c r="CA274" i="11"/>
  <c r="CF530" i="11"/>
  <c r="DA530" i="11"/>
  <c r="AR277" i="11" a="1"/>
  <c r="AR277" i="11"/>
  <c r="AO277" i="11" a="1"/>
  <c r="AO277" i="11"/>
  <c r="AQ277" i="11" a="1"/>
  <c r="AQ277" i="11"/>
  <c r="AP277" i="11" a="1"/>
  <c r="AP277" i="11"/>
  <c r="T278" i="11" a="1"/>
  <c r="T278" i="11"/>
  <c r="G278" i="11" a="1"/>
  <c r="G278" i="11"/>
  <c r="H278" i="11" a="1"/>
  <c r="H278" i="11"/>
  <c r="U278" i="11" a="1"/>
  <c r="U278" i="11"/>
  <c r="AB278" i="11"/>
  <c r="AA534" i="11" a="1"/>
  <c r="AA534" i="11"/>
  <c r="F534" i="11" a="1"/>
  <c r="F534" i="11"/>
  <c r="Y535" i="11" a="1"/>
  <c r="Y535" i="11"/>
  <c r="DM278" i="11" a="1"/>
  <c r="DM278" i="11"/>
  <c r="DE278" i="11" a="1"/>
  <c r="DE278" i="11"/>
  <c r="DT278" i="11" a="1"/>
  <c r="DT278" i="11"/>
  <c r="AN277" i="11" a="1"/>
  <c r="AN277" i="11"/>
  <c r="BV277" i="11"/>
  <c r="BY277" i="11"/>
  <c r="BW277" i="11"/>
  <c r="BX277" i="11"/>
  <c r="BZ277" i="11"/>
  <c r="U280" i="11" a="1"/>
  <c r="U280" i="11"/>
  <c r="AB280" i="11"/>
  <c r="T533" i="11" a="1"/>
  <c r="T533" i="11"/>
  <c r="G533" i="11" a="1"/>
  <c r="G533" i="11"/>
  <c r="H533" i="11" a="1"/>
  <c r="H533" i="11"/>
  <c r="U533" i="11" a="1"/>
  <c r="U533" i="11"/>
  <c r="AB533" i="11"/>
  <c r="CY530" i="11"/>
  <c r="DC530" i="11"/>
  <c r="CH530" i="11"/>
  <c r="AS530" i="11"/>
  <c r="CH276" i="11"/>
  <c r="DW277" i="11" a="1"/>
  <c r="DW277" i="11"/>
  <c r="EB277" i="11" a="1"/>
  <c r="EB277" i="11"/>
  <c r="EA277" i="11" a="1"/>
  <c r="EA277" i="11"/>
  <c r="DU277" i="11" a="1"/>
  <c r="DU277" i="11"/>
  <c r="DZ277" i="11" a="1"/>
  <c r="DZ277" i="11"/>
  <c r="DV277" i="11" a="1"/>
  <c r="DV277" i="11"/>
  <c r="DY277" i="11" a="1"/>
  <c r="DY277" i="11"/>
  <c r="DX277" i="11" a="1"/>
  <c r="DX277" i="11"/>
  <c r="EB531" i="11" a="1"/>
  <c r="EB531" i="11"/>
  <c r="EA531" i="11" a="1"/>
  <c r="EA531" i="11"/>
  <c r="DW531" i="11" a="1"/>
  <c r="DW531" i="11"/>
  <c r="DU531" i="11" a="1"/>
  <c r="DU531" i="11"/>
  <c r="DY531" i="11" a="1"/>
  <c r="DY531" i="11"/>
  <c r="DX531" i="11" a="1"/>
  <c r="DX531" i="11"/>
  <c r="DZ531" i="11" a="1"/>
  <c r="DZ531" i="11"/>
  <c r="DV531" i="11" a="1"/>
  <c r="DV531" i="11"/>
  <c r="CA276" i="11"/>
  <c r="AN531" i="11" a="1"/>
  <c r="AN531" i="11"/>
  <c r="DK277" i="11" a="1"/>
  <c r="DK277" i="11"/>
  <c r="DJ277" i="11" a="1"/>
  <c r="DJ277" i="11"/>
  <c r="DI277" i="11" a="1"/>
  <c r="DI277" i="11"/>
  <c r="DH277" i="11" a="1"/>
  <c r="DH277" i="11"/>
  <c r="DG277" i="11" a="1"/>
  <c r="DG277" i="11"/>
  <c r="DF277" i="11" a="1"/>
  <c r="DF277" i="11"/>
  <c r="DJ531" i="11" a="1"/>
  <c r="DJ531" i="11"/>
  <c r="DG531" i="11" a="1"/>
  <c r="DG531" i="11"/>
  <c r="DH531" i="11" a="1"/>
  <c r="DH531" i="11"/>
  <c r="DF531" i="11" a="1"/>
  <c r="DF531" i="11"/>
  <c r="DK531" i="11" a="1"/>
  <c r="DK531" i="11"/>
  <c r="DI531" i="11" a="1"/>
  <c r="DI531" i="11"/>
  <c r="AO278" i="11" a="1"/>
  <c r="AO278" i="11"/>
  <c r="AQ278" i="11" a="1"/>
  <c r="AQ278" i="11"/>
  <c r="AP278" i="11" a="1"/>
  <c r="AP278" i="11"/>
  <c r="AR278" i="11" a="1"/>
  <c r="AR278" i="11"/>
  <c r="F281" i="11" a="1"/>
  <c r="F281" i="11"/>
  <c r="AA281" i="11" a="1"/>
  <c r="AA281" i="11"/>
  <c r="Y282" i="11" a="1"/>
  <c r="Y282" i="11"/>
  <c r="DT532" i="11" a="1"/>
  <c r="DT532" i="11"/>
  <c r="DM532" i="11" a="1"/>
  <c r="DM532" i="11"/>
  <c r="DE532" i="11" a="1"/>
  <c r="DE532" i="11"/>
  <c r="DO277" i="11" a="1"/>
  <c r="DO277" i="11"/>
  <c r="DP277" i="11" a="1"/>
  <c r="DP277" i="11"/>
  <c r="DN277" i="11" a="1"/>
  <c r="DN277" i="11"/>
  <c r="DR277" i="11" a="1"/>
  <c r="DR277" i="11"/>
  <c r="DQ277" i="11" a="1"/>
  <c r="DQ277" i="11"/>
  <c r="DR531" i="11" a="1"/>
  <c r="DR531" i="11"/>
  <c r="DQ531" i="11" a="1"/>
  <c r="DQ531" i="11"/>
  <c r="DN531" i="11" a="1"/>
  <c r="DN531" i="11"/>
  <c r="DP531" i="11" a="1"/>
  <c r="DP531" i="11"/>
  <c r="DO531" i="11" a="1"/>
  <c r="DO531" i="11"/>
  <c r="G280" i="11" a="1"/>
  <c r="G280" i="11"/>
  <c r="T280" i="11" a="1"/>
  <c r="T280" i="11"/>
  <c r="H280" i="11" a="1"/>
  <c r="H280" i="11"/>
  <c r="AR532" i="11" a="1"/>
  <c r="AR532" i="11"/>
  <c r="AQ532" i="11" a="1"/>
  <c r="AQ532" i="11"/>
  <c r="AP532" i="11" a="1"/>
  <c r="AP532" i="11"/>
  <c r="AO532" i="11" a="1"/>
  <c r="AO532" i="11"/>
  <c r="CF532" i="11"/>
  <c r="CG532" i="11"/>
  <c r="DP532" i="11" a="1"/>
  <c r="DP532" i="11"/>
  <c r="DQ532" i="11" a="1"/>
  <c r="DQ532" i="11"/>
  <c r="DR532" i="11" a="1"/>
  <c r="DR532" i="11"/>
  <c r="DO532" i="11" a="1"/>
  <c r="DO532" i="11"/>
  <c r="DN532" i="11" a="1"/>
  <c r="DN532" i="11"/>
  <c r="DT533" i="11" a="1"/>
  <c r="DT533" i="11"/>
  <c r="DE533" i="11" a="1"/>
  <c r="DE533" i="11"/>
  <c r="DM533" i="11" a="1"/>
  <c r="DM533" i="11"/>
  <c r="AS277" i="11"/>
  <c r="CD277" i="11"/>
  <c r="CF277" i="11"/>
  <c r="CE277" i="11"/>
  <c r="CC277" i="11"/>
  <c r="CG277" i="11"/>
  <c r="EB532" i="11" a="1"/>
  <c r="EB532" i="11"/>
  <c r="EA532" i="11" a="1"/>
  <c r="EA532" i="11"/>
  <c r="DY532" i="11" a="1"/>
  <c r="DY532" i="11"/>
  <c r="DZ532" i="11" a="1"/>
  <c r="DZ532" i="11"/>
  <c r="DV532" i="11" a="1"/>
  <c r="DV532" i="11"/>
  <c r="DU532" i="11" a="1"/>
  <c r="DU532" i="11"/>
  <c r="DW532" i="11" a="1"/>
  <c r="DW532" i="11"/>
  <c r="DX532" i="11" a="1"/>
  <c r="DX532" i="11"/>
  <c r="BY278" i="11"/>
  <c r="BZ278" i="11"/>
  <c r="BW278" i="11"/>
  <c r="BX278" i="11"/>
  <c r="BV278" i="11"/>
  <c r="AP280" i="11" a="1"/>
  <c r="AP280" i="11"/>
  <c r="AR280" i="11" a="1"/>
  <c r="AR280" i="11"/>
  <c r="AO280" i="11" a="1"/>
  <c r="AO280" i="11"/>
  <c r="AQ280" i="11" a="1"/>
  <c r="AQ280" i="11"/>
  <c r="EA278" i="11" a="1"/>
  <c r="EA278" i="11"/>
  <c r="DU278" i="11" a="1"/>
  <c r="DU278" i="11"/>
  <c r="DZ278" i="11" a="1"/>
  <c r="DZ278" i="11"/>
  <c r="DX278" i="11" a="1"/>
  <c r="DX278" i="11"/>
  <c r="EB278" i="11" a="1"/>
  <c r="EB278" i="11"/>
  <c r="DY278" i="11" a="1"/>
  <c r="DY278" i="11"/>
  <c r="DW278" i="11" a="1"/>
  <c r="DW278" i="11"/>
  <c r="DV278" i="11" a="1"/>
  <c r="DV278" i="11"/>
  <c r="CE532" i="11"/>
  <c r="DM280" i="11" a="1"/>
  <c r="DM280" i="11"/>
  <c r="DE280" i="11" a="1"/>
  <c r="DE280" i="11"/>
  <c r="DT280" i="11" a="1"/>
  <c r="DT280" i="11"/>
  <c r="AN532" i="11" a="1"/>
  <c r="AN532" i="11"/>
  <c r="F282" i="11" a="1"/>
  <c r="F282" i="11"/>
  <c r="AA282" i="11" a="1"/>
  <c r="AA282" i="11"/>
  <c r="Y284" i="11" a="1"/>
  <c r="Y284" i="11"/>
  <c r="DG278" i="11" a="1"/>
  <c r="DG278" i="11"/>
  <c r="DF278" i="11" a="1"/>
  <c r="DF278" i="11"/>
  <c r="DJ278" i="11" a="1"/>
  <c r="DJ278" i="11"/>
  <c r="DH278" i="11" a="1"/>
  <c r="DH278" i="11"/>
  <c r="DK278" i="11" a="1"/>
  <c r="DK278" i="11"/>
  <c r="DI278" i="11" a="1"/>
  <c r="DI278" i="11"/>
  <c r="T281" i="11" a="1"/>
  <c r="T281" i="11"/>
  <c r="G281" i="11" a="1"/>
  <c r="G281" i="11"/>
  <c r="H281" i="11" a="1"/>
  <c r="H281" i="11"/>
  <c r="DO278" i="11" a="1"/>
  <c r="DO278" i="11"/>
  <c r="DP278" i="11" a="1"/>
  <c r="DP278" i="11"/>
  <c r="DR278" i="11" a="1"/>
  <c r="DR278" i="11"/>
  <c r="DN278" i="11" a="1"/>
  <c r="DN278" i="11"/>
  <c r="DQ278" i="11" a="1"/>
  <c r="DQ278" i="11"/>
  <c r="DK532" i="11" a="1"/>
  <c r="DK532" i="11"/>
  <c r="DJ532" i="11" a="1"/>
  <c r="DJ532" i="11"/>
  <c r="DH532" i="11" a="1"/>
  <c r="DH532" i="11"/>
  <c r="DG532" i="11" a="1"/>
  <c r="DG532" i="11"/>
  <c r="DF532" i="11" a="1"/>
  <c r="DF532" i="11"/>
  <c r="DI532" i="11" a="1"/>
  <c r="DI532" i="11"/>
  <c r="CD532" i="11"/>
  <c r="AB281" i="11"/>
  <c r="U281" i="11" a="1"/>
  <c r="U281" i="11"/>
  <c r="AA535" i="11" a="1"/>
  <c r="AA535" i="11"/>
  <c r="F535" i="11" a="1"/>
  <c r="F535" i="11"/>
  <c r="Y536" i="11" a="1"/>
  <c r="Y536" i="11"/>
  <c r="AS531" i="11"/>
  <c r="AP533" i="11" a="1"/>
  <c r="AP533" i="11"/>
  <c r="AN533" i="11" a="1"/>
  <c r="AN533" i="11"/>
  <c r="AQ533" i="11" a="1"/>
  <c r="AQ533" i="11"/>
  <c r="AR533" i="11" a="1"/>
  <c r="AR533" i="11"/>
  <c r="AO533" i="11" a="1"/>
  <c r="AO533" i="11"/>
  <c r="AB534" i="11"/>
  <c r="U534" i="11" a="1"/>
  <c r="U534" i="11"/>
  <c r="AN278" i="11" a="1"/>
  <c r="AN278" i="11"/>
  <c r="CA277" i="11"/>
  <c r="T534" i="11" a="1"/>
  <c r="T534" i="11"/>
  <c r="G534" i="11" a="1"/>
  <c r="G534" i="11"/>
  <c r="H534" i="11" a="1"/>
  <c r="H534" i="11"/>
  <c r="CA278" i="11"/>
  <c r="CH277" i="11"/>
  <c r="DY280" i="11" a="1"/>
  <c r="DY280" i="11"/>
  <c r="EB280" i="11" a="1"/>
  <c r="EB280" i="11"/>
  <c r="DV280" i="11" a="1"/>
  <c r="DV280" i="11"/>
  <c r="DW280" i="11" a="1"/>
  <c r="DW280" i="11"/>
  <c r="DX280" i="11" a="1"/>
  <c r="DX280" i="11"/>
  <c r="EA280" i="11" a="1"/>
  <c r="EA280" i="11"/>
  <c r="DU280" i="11" a="1"/>
  <c r="DU280" i="11"/>
  <c r="DZ280" i="11" a="1"/>
  <c r="DZ280" i="11"/>
  <c r="DB532" i="11"/>
  <c r="AS533" i="11"/>
  <c r="T282" i="11" a="1"/>
  <c r="T282" i="11"/>
  <c r="G282" i="11" a="1"/>
  <c r="G282" i="11"/>
  <c r="H282" i="11" a="1"/>
  <c r="H282" i="11"/>
  <c r="DG280" i="11" a="1"/>
  <c r="DG280" i="11"/>
  <c r="DK280" i="11" a="1"/>
  <c r="DK280" i="11"/>
  <c r="DI280" i="11" a="1"/>
  <c r="DI280" i="11"/>
  <c r="DH280" i="11" a="1"/>
  <c r="DH280" i="11"/>
  <c r="DF280" i="11" a="1"/>
  <c r="DF280" i="11"/>
  <c r="DJ280" i="11" a="1"/>
  <c r="DJ280" i="11"/>
  <c r="T535" i="11" a="1"/>
  <c r="T535" i="11"/>
  <c r="G535" i="11" a="1"/>
  <c r="G535" i="11"/>
  <c r="H535" i="11" a="1"/>
  <c r="H535" i="11"/>
  <c r="AQ281" i="11" a="1"/>
  <c r="AQ281" i="11"/>
  <c r="AP281" i="11" a="1"/>
  <c r="AP281" i="11"/>
  <c r="AN281" i="11" a="1"/>
  <c r="AN281" i="11"/>
  <c r="AO281" i="11" a="1"/>
  <c r="AO281" i="11"/>
  <c r="AR281" i="11" a="1"/>
  <c r="AR281" i="11"/>
  <c r="AS278" i="11"/>
  <c r="CG278" i="11"/>
  <c r="CF278" i="11"/>
  <c r="CE278" i="11"/>
  <c r="CC278" i="11"/>
  <c r="CD278" i="11"/>
  <c r="DM534" i="11" a="1"/>
  <c r="DM534" i="11"/>
  <c r="DT534" i="11" a="1"/>
  <c r="DT534" i="11"/>
  <c r="DE534" i="11" a="1"/>
  <c r="DE534" i="11"/>
  <c r="AB282" i="11"/>
  <c r="U282" i="11" a="1"/>
  <c r="U282" i="11"/>
  <c r="DP280" i="11" a="1"/>
  <c r="DP280" i="11"/>
  <c r="DR280" i="11" a="1"/>
  <c r="DR280" i="11"/>
  <c r="DN280" i="11" a="1"/>
  <c r="DN280" i="11"/>
  <c r="DO280" i="11" a="1"/>
  <c r="DO280" i="11"/>
  <c r="DQ280" i="11" a="1"/>
  <c r="DQ280" i="11"/>
  <c r="DR533" i="11" a="1"/>
  <c r="DR533" i="11"/>
  <c r="DO533" i="11" a="1"/>
  <c r="DO533" i="11"/>
  <c r="DN533" i="11" a="1"/>
  <c r="DN533" i="11"/>
  <c r="DQ533" i="11" a="1"/>
  <c r="DQ533" i="11"/>
  <c r="DP533" i="11" a="1"/>
  <c r="DP533" i="11"/>
  <c r="AS532" i="11"/>
  <c r="F284" i="11" a="1"/>
  <c r="F284" i="11"/>
  <c r="AA284" i="11" a="1"/>
  <c r="AA284" i="11"/>
  <c r="Y285" i="11" a="1"/>
  <c r="Y285" i="11"/>
  <c r="AP534" i="11" a="1"/>
  <c r="AP534" i="11"/>
  <c r="AO534" i="11" a="1"/>
  <c r="AO534" i="11"/>
  <c r="AQ534" i="11" a="1"/>
  <c r="AQ534" i="11"/>
  <c r="AR534" i="11" a="1"/>
  <c r="AR534" i="11"/>
  <c r="DE281" i="11" a="1"/>
  <c r="DE281" i="11"/>
  <c r="DM281" i="11" a="1"/>
  <c r="DM281" i="11"/>
  <c r="DT281" i="11" a="1"/>
  <c r="DT281" i="11"/>
  <c r="AN280" i="11" a="1"/>
  <c r="AN280" i="11"/>
  <c r="BY280" i="11"/>
  <c r="BV280" i="11"/>
  <c r="BW280" i="11"/>
  <c r="BX280" i="11"/>
  <c r="BZ280" i="11"/>
  <c r="DK533" i="11" a="1"/>
  <c r="DK533" i="11"/>
  <c r="DH533" i="11" a="1"/>
  <c r="DH533" i="11"/>
  <c r="DG533" i="11" a="1"/>
  <c r="DG533" i="11"/>
  <c r="DF533" i="11" a="1"/>
  <c r="DF533" i="11"/>
  <c r="DJ533" i="11" a="1"/>
  <c r="DJ533" i="11"/>
  <c r="DI533" i="11" a="1"/>
  <c r="DI533" i="11"/>
  <c r="DA532" i="11"/>
  <c r="AA536" i="11" a="1"/>
  <c r="AA536" i="11"/>
  <c r="F536" i="11" a="1"/>
  <c r="F536" i="11"/>
  <c r="Y537" i="11" a="1"/>
  <c r="Y537" i="11"/>
  <c r="CY532" i="11"/>
  <c r="CH532" i="11"/>
  <c r="DU533" i="11" a="1"/>
  <c r="DU533" i="11"/>
  <c r="DX533" i="11" a="1"/>
  <c r="DX533" i="11"/>
  <c r="EB533" i="11" a="1"/>
  <c r="EB533" i="11"/>
  <c r="DY533" i="11" a="1"/>
  <c r="DY533" i="11"/>
  <c r="DV533" i="11" a="1"/>
  <c r="DV533" i="11"/>
  <c r="DZ533" i="11" a="1"/>
  <c r="DZ533" i="11"/>
  <c r="EA533" i="11" a="1"/>
  <c r="EA533" i="11"/>
  <c r="DW533" i="11" a="1"/>
  <c r="DW533" i="11"/>
  <c r="AB535" i="11"/>
  <c r="U535" i="11" a="1"/>
  <c r="U535" i="11"/>
  <c r="CZ532" i="11"/>
  <c r="DC532" i="11"/>
  <c r="AN534" i="11" a="1"/>
  <c r="AN534" i="11"/>
  <c r="DI534" i="11" a="1"/>
  <c r="DI534" i="11"/>
  <c r="DG534" i="11" a="1"/>
  <c r="DG534" i="11"/>
  <c r="DJ534" i="11" a="1"/>
  <c r="DJ534" i="11"/>
  <c r="DH534" i="11" a="1"/>
  <c r="DH534" i="11"/>
  <c r="DF534" i="11" a="1"/>
  <c r="DF534" i="11"/>
  <c r="DK534" i="11" a="1"/>
  <c r="DK534" i="11"/>
  <c r="DM282" i="11" a="1"/>
  <c r="DM282" i="11"/>
  <c r="DE282" i="11" a="1"/>
  <c r="DE282" i="11"/>
  <c r="DT282" i="11" a="1"/>
  <c r="DT282" i="11"/>
  <c r="AB536" i="11"/>
  <c r="U536" i="11" a="1"/>
  <c r="U536" i="11"/>
  <c r="DU534" i="11" a="1"/>
  <c r="DU534" i="11"/>
  <c r="DZ534" i="11" a="1"/>
  <c r="DZ534" i="11"/>
  <c r="EB534" i="11" a="1"/>
  <c r="EB534" i="11"/>
  <c r="DV534" i="11" a="1"/>
  <c r="DV534" i="11"/>
  <c r="EA534" i="11" a="1"/>
  <c r="EA534" i="11"/>
  <c r="DX534" i="11" a="1"/>
  <c r="DX534" i="11"/>
  <c r="DY534" i="11" a="1"/>
  <c r="DY534" i="11"/>
  <c r="DW534" i="11" a="1"/>
  <c r="DW534" i="11"/>
  <c r="F537" i="11" a="1"/>
  <c r="F537" i="11"/>
  <c r="AA537" i="11" a="1"/>
  <c r="AA537" i="11"/>
  <c r="Y538" i="11" a="1"/>
  <c r="Y538" i="11"/>
  <c r="T536" i="11" a="1"/>
  <c r="T536" i="11"/>
  <c r="G536" i="11" a="1"/>
  <c r="G536" i="11"/>
  <c r="H536" i="11" a="1"/>
  <c r="H536" i="11"/>
  <c r="AO282" i="11" a="1"/>
  <c r="AO282" i="11"/>
  <c r="AN282" i="11" a="1"/>
  <c r="AN282" i="11"/>
  <c r="AR282" i="11" a="1"/>
  <c r="AR282" i="11"/>
  <c r="AP282" i="11" a="1"/>
  <c r="AP282" i="11"/>
  <c r="AQ282" i="11" a="1"/>
  <c r="AQ282" i="11"/>
  <c r="DP534" i="11" a="1"/>
  <c r="DP534" i="11"/>
  <c r="DO534" i="11" a="1"/>
  <c r="DO534" i="11"/>
  <c r="DQ534" i="11" a="1"/>
  <c r="DQ534" i="11"/>
  <c r="DR534" i="11" a="1"/>
  <c r="DR534" i="11"/>
  <c r="DN534" i="11" a="1"/>
  <c r="DN534" i="11"/>
  <c r="CH278" i="11"/>
  <c r="AS281" i="11"/>
  <c r="CC281" i="11"/>
  <c r="CG281" i="11"/>
  <c r="CF281" i="11"/>
  <c r="CD281" i="11"/>
  <c r="CE281" i="11"/>
  <c r="BW281" i="11"/>
  <c r="BZ281" i="11"/>
  <c r="BY281" i="11"/>
  <c r="BX281" i="11"/>
  <c r="BV281" i="11"/>
  <c r="CA280" i="11"/>
  <c r="DZ281" i="11" a="1"/>
  <c r="DZ281" i="11"/>
  <c r="DW281" i="11" a="1"/>
  <c r="DW281" i="11"/>
  <c r="EA281" i="11" a="1"/>
  <c r="EA281" i="11"/>
  <c r="DX281" i="11" a="1"/>
  <c r="DX281" i="11"/>
  <c r="DY281" i="11" a="1"/>
  <c r="DY281" i="11"/>
  <c r="DV281" i="11" a="1"/>
  <c r="DV281" i="11"/>
  <c r="DU281" i="11" a="1"/>
  <c r="DU281" i="11"/>
  <c r="EB281" i="11" a="1"/>
  <c r="EB281" i="11"/>
  <c r="F285" i="11" a="1"/>
  <c r="F285" i="11"/>
  <c r="AA285" i="11" a="1"/>
  <c r="AA285" i="11"/>
  <c r="Y286" i="11" a="1"/>
  <c r="Y286" i="11"/>
  <c r="DR281" i="11" a="1"/>
  <c r="DR281" i="11"/>
  <c r="DO281" i="11" a="1"/>
  <c r="DO281" i="11"/>
  <c r="DP281" i="11" a="1"/>
  <c r="DP281" i="11"/>
  <c r="DQ281" i="11" a="1"/>
  <c r="DQ281" i="11"/>
  <c r="DN281" i="11" a="1"/>
  <c r="DN281" i="11"/>
  <c r="T284" i="11" a="1"/>
  <c r="T284" i="11"/>
  <c r="G284" i="11" a="1"/>
  <c r="G284" i="11"/>
  <c r="H284" i="11" a="1"/>
  <c r="H284" i="11"/>
  <c r="DJ281" i="11" a="1"/>
  <c r="DJ281" i="11"/>
  <c r="DH281" i="11" a="1"/>
  <c r="DH281" i="11"/>
  <c r="DF281" i="11" a="1"/>
  <c r="DF281" i="11"/>
  <c r="DG281" i="11" a="1"/>
  <c r="DG281" i="11"/>
  <c r="DI281" i="11" a="1"/>
  <c r="DI281" i="11"/>
  <c r="DK281" i="11" a="1"/>
  <c r="DK281" i="11"/>
  <c r="AB284" i="11"/>
  <c r="U284" i="11" a="1"/>
  <c r="U284" i="11"/>
  <c r="AQ535" i="11" a="1"/>
  <c r="AQ535" i="11"/>
  <c r="AP535" i="11" a="1"/>
  <c r="AP535" i="11"/>
  <c r="AR535" i="11" a="1"/>
  <c r="AR535" i="11"/>
  <c r="AO535" i="11" a="1"/>
  <c r="AO535" i="11"/>
  <c r="AS280" i="11"/>
  <c r="CE280" i="11"/>
  <c r="CF280" i="11"/>
  <c r="CC280" i="11"/>
  <c r="CG280" i="11"/>
  <c r="CD280" i="11"/>
  <c r="DE535" i="11" a="1"/>
  <c r="DE535" i="11"/>
  <c r="DT535" i="11" a="1"/>
  <c r="DT535" i="11"/>
  <c r="DM535" i="11" a="1"/>
  <c r="DM535" i="11"/>
  <c r="F286" i="11" a="1"/>
  <c r="F286" i="11"/>
  <c r="AA286" i="11" a="1"/>
  <c r="AA286" i="11"/>
  <c r="DQ535" i="11" a="1"/>
  <c r="DQ535" i="11"/>
  <c r="DP535" i="11" a="1"/>
  <c r="DP535" i="11"/>
  <c r="DN535" i="11" a="1"/>
  <c r="DN535" i="11"/>
  <c r="DO535" i="11" a="1"/>
  <c r="DO535" i="11"/>
  <c r="DR535" i="11" a="1"/>
  <c r="DR535" i="11"/>
  <c r="AB285" i="11"/>
  <c r="U285" i="11" a="1"/>
  <c r="U285" i="11"/>
  <c r="EB282" i="11" a="1"/>
  <c r="EB282" i="11"/>
  <c r="DX282" i="11" a="1"/>
  <c r="DX282" i="11"/>
  <c r="DY282" i="11" a="1"/>
  <c r="DY282" i="11"/>
  <c r="DV282" i="11" a="1"/>
  <c r="DV282" i="11"/>
  <c r="DU282" i="11" a="1"/>
  <c r="DU282" i="11"/>
  <c r="DZ282" i="11" a="1"/>
  <c r="DZ282" i="11"/>
  <c r="DW282" i="11" a="1"/>
  <c r="DW282" i="11"/>
  <c r="EA282" i="11" a="1"/>
  <c r="EA282" i="11"/>
  <c r="DZ535" i="11" a="1"/>
  <c r="DZ535" i="11"/>
  <c r="EA535" i="11" a="1"/>
  <c r="EA535" i="11"/>
  <c r="DV535" i="11" a="1"/>
  <c r="DV535" i="11"/>
  <c r="DW535" i="11" a="1"/>
  <c r="DW535" i="11"/>
  <c r="DX535" i="11" a="1"/>
  <c r="DX535" i="11"/>
  <c r="DY535" i="11" a="1"/>
  <c r="DY535" i="11"/>
  <c r="DU535" i="11" a="1"/>
  <c r="DU535" i="11"/>
  <c r="EB535" i="11" a="1"/>
  <c r="EB535" i="11"/>
  <c r="DT536" i="11" a="1"/>
  <c r="DT536" i="11"/>
  <c r="DE536" i="11" a="1"/>
  <c r="DE536" i="11"/>
  <c r="DM536" i="11" a="1"/>
  <c r="DM536" i="11"/>
  <c r="DJ282" i="11" a="1"/>
  <c r="DJ282" i="11"/>
  <c r="DK282" i="11" a="1"/>
  <c r="DK282" i="11"/>
  <c r="DF282" i="11" a="1"/>
  <c r="DF282" i="11"/>
  <c r="DH282" i="11" a="1"/>
  <c r="DH282" i="11"/>
  <c r="DG282" i="11" a="1"/>
  <c r="DG282" i="11"/>
  <c r="DI282" i="11" a="1"/>
  <c r="DI282" i="11"/>
  <c r="DI535" i="11" a="1"/>
  <c r="DI535" i="11"/>
  <c r="DK535" i="11" a="1"/>
  <c r="DK535" i="11"/>
  <c r="DF535" i="11" a="1"/>
  <c r="DF535" i="11"/>
  <c r="DH535" i="11" a="1"/>
  <c r="DH535" i="11"/>
  <c r="DG535" i="11" a="1"/>
  <c r="DG535" i="11"/>
  <c r="DJ535" i="11" a="1"/>
  <c r="DJ535" i="11"/>
  <c r="BY282" i="11"/>
  <c r="BZ282" i="11"/>
  <c r="BX282" i="11"/>
  <c r="BW282" i="11"/>
  <c r="BV282" i="11"/>
  <c r="AQ536" i="11" a="1"/>
  <c r="AQ536" i="11"/>
  <c r="AP536" i="11" a="1"/>
  <c r="AP536" i="11"/>
  <c r="AR536" i="11" a="1"/>
  <c r="AR536" i="11"/>
  <c r="AO536" i="11" a="1"/>
  <c r="AO536" i="11"/>
  <c r="AN536" i="11" a="1"/>
  <c r="AN536" i="11"/>
  <c r="DO282" i="11" a="1"/>
  <c r="DO282" i="11"/>
  <c r="DR282" i="11" a="1"/>
  <c r="DR282" i="11"/>
  <c r="DP282" i="11" a="1"/>
  <c r="DP282" i="11"/>
  <c r="DN282" i="11" a="1"/>
  <c r="DN282" i="11"/>
  <c r="DQ282" i="11" a="1"/>
  <c r="DQ282" i="11"/>
  <c r="BY284" i="11"/>
  <c r="BZ284" i="11"/>
  <c r="BX284" i="11"/>
  <c r="AN284" i="11" a="1"/>
  <c r="AN284" i="11"/>
  <c r="BW284" i="11"/>
  <c r="AA538" i="11" a="1"/>
  <c r="AA538" i="11"/>
  <c r="F538" i="11" a="1"/>
  <c r="F538" i="11"/>
  <c r="Y539" i="11" a="1"/>
  <c r="Y539" i="11"/>
  <c r="AS534" i="11"/>
  <c r="DE284" i="11" a="1"/>
  <c r="DE284" i="11"/>
  <c r="DT284" i="11" a="1"/>
  <c r="DT284" i="11"/>
  <c r="DM284" i="11" a="1"/>
  <c r="DM284" i="11"/>
  <c r="AS282" i="11"/>
  <c r="CD282" i="11"/>
  <c r="CC282" i="11"/>
  <c r="CF282" i="11"/>
  <c r="CE282" i="11"/>
  <c r="CG282" i="11"/>
  <c r="CH281" i="11"/>
  <c r="G537" i="11" a="1"/>
  <c r="G537" i="11"/>
  <c r="T537" i="11" a="1"/>
  <c r="T537" i="11"/>
  <c r="H537" i="11" a="1"/>
  <c r="H537" i="11"/>
  <c r="CA281" i="11"/>
  <c r="U537" i="11" a="1"/>
  <c r="U537" i="11"/>
  <c r="AB537" i="11"/>
  <c r="CH280" i="11"/>
  <c r="AN535" i="11" a="1"/>
  <c r="AN535" i="11"/>
  <c r="G285" i="11" a="1"/>
  <c r="G285" i="11"/>
  <c r="T285" i="11" a="1"/>
  <c r="T285" i="11"/>
  <c r="H285" i="11" a="1"/>
  <c r="H285" i="11"/>
  <c r="AR284" i="11" a="1"/>
  <c r="AR284" i="11"/>
  <c r="AO284" i="11" a="1"/>
  <c r="AO284" i="11"/>
  <c r="AP284" i="11" a="1"/>
  <c r="AP284" i="11"/>
  <c r="DT537" i="11" a="1"/>
  <c r="DT537" i="11"/>
  <c r="DM537" i="11" a="1"/>
  <c r="DM537" i="11"/>
  <c r="DE537" i="11" a="1"/>
  <c r="DE537" i="11"/>
  <c r="DO284" i="11" a="1"/>
  <c r="DO284" i="11"/>
  <c r="DP284" i="11" a="1"/>
  <c r="DP284" i="11"/>
  <c r="DR284" i="11" a="1"/>
  <c r="DR284" i="11"/>
  <c r="DQ284" i="11" a="1"/>
  <c r="DQ284" i="11"/>
  <c r="DN284" i="11" a="1"/>
  <c r="DN284" i="11"/>
  <c r="AA539" i="11" a="1"/>
  <c r="AA539" i="11"/>
  <c r="F539" i="11" a="1"/>
  <c r="F539" i="11"/>
  <c r="Y540" i="11" a="1"/>
  <c r="Y540" i="11"/>
  <c r="CA282" i="11"/>
  <c r="DY536" i="11" a="1"/>
  <c r="DY536" i="11"/>
  <c r="DW536" i="11" a="1"/>
  <c r="DW536" i="11"/>
  <c r="DV536" i="11" a="1"/>
  <c r="DV536" i="11"/>
  <c r="DZ536" i="11" a="1"/>
  <c r="DZ536" i="11"/>
  <c r="EB536" i="11" a="1"/>
  <c r="EB536" i="11"/>
  <c r="EA536" i="11" a="1"/>
  <c r="EA536" i="11"/>
  <c r="DU536" i="11" a="1"/>
  <c r="DU536" i="11"/>
  <c r="DX536" i="11" a="1"/>
  <c r="DX536" i="11"/>
  <c r="T286" i="11" a="1"/>
  <c r="T286" i="11"/>
  <c r="G286" i="11" a="1"/>
  <c r="G286" i="11"/>
  <c r="H286" i="11" a="1"/>
  <c r="H286" i="11"/>
  <c r="CH282" i="11"/>
  <c r="DZ284" i="11" a="1"/>
  <c r="DZ284" i="11"/>
  <c r="DV284" i="11" a="1"/>
  <c r="DV284" i="11"/>
  <c r="EB284" i="11" a="1"/>
  <c r="EB284" i="11"/>
  <c r="EA284" i="11" a="1"/>
  <c r="EA284" i="11"/>
  <c r="DX284" i="11" a="1"/>
  <c r="DX284" i="11"/>
  <c r="DW284" i="11" a="1"/>
  <c r="DW284" i="11"/>
  <c r="DY284" i="11" a="1"/>
  <c r="DY284" i="11"/>
  <c r="DU284" i="11" a="1"/>
  <c r="DU284" i="11"/>
  <c r="AB538" i="11"/>
  <c r="U538" i="11" a="1"/>
  <c r="U538" i="11"/>
  <c r="U286" i="11" a="1"/>
  <c r="U286" i="11"/>
  <c r="AB286" i="11"/>
  <c r="DF284" i="11" a="1"/>
  <c r="DF284" i="11"/>
  <c r="DG284" i="11" a="1"/>
  <c r="DG284" i="11"/>
  <c r="DI284" i="11" a="1"/>
  <c r="DI284" i="11"/>
  <c r="DJ284" i="11" a="1"/>
  <c r="DJ284" i="11"/>
  <c r="DH284" i="11" a="1"/>
  <c r="DH284" i="11"/>
  <c r="DK284" i="11" a="1"/>
  <c r="DK284" i="11"/>
  <c r="G538" i="11" a="1"/>
  <c r="G538" i="11"/>
  <c r="T538" i="11" a="1"/>
  <c r="T538" i="11"/>
  <c r="H538" i="11" a="1"/>
  <c r="H538" i="11"/>
  <c r="AS535" i="11"/>
  <c r="AQ284" i="11" a="1"/>
  <c r="AQ284" i="11"/>
  <c r="BW285" i="11"/>
  <c r="BZ285" i="11"/>
  <c r="BY285" i="11"/>
  <c r="BX285" i="11"/>
  <c r="BV284" i="11"/>
  <c r="DO536" i="11" a="1"/>
  <c r="DO536" i="11"/>
  <c r="DP536" i="11" a="1"/>
  <c r="DP536" i="11"/>
  <c r="DR536" i="11" a="1"/>
  <c r="DR536" i="11"/>
  <c r="DN536" i="11" a="1"/>
  <c r="DN536" i="11"/>
  <c r="DQ536" i="11" a="1"/>
  <c r="DQ536" i="11"/>
  <c r="DT285" i="11" a="1"/>
  <c r="DT285" i="11"/>
  <c r="DM285" i="11" a="1"/>
  <c r="DM285" i="11"/>
  <c r="DE285" i="11" a="1"/>
  <c r="DE285" i="11"/>
  <c r="AR537" i="11" a="1"/>
  <c r="AR537" i="11"/>
  <c r="AP537" i="11" a="1"/>
  <c r="AP537" i="11"/>
  <c r="AO537" i="11" a="1"/>
  <c r="AO537" i="11"/>
  <c r="AQ537" i="11" a="1"/>
  <c r="AQ537" i="11"/>
  <c r="CC284" i="11"/>
  <c r="AS536" i="11"/>
  <c r="DK536" i="11" a="1"/>
  <c r="DK536" i="11"/>
  <c r="DI536" i="11" a="1"/>
  <c r="DI536" i="11"/>
  <c r="DF536" i="11" a="1"/>
  <c r="DF536" i="11"/>
  <c r="DJ536" i="11" a="1"/>
  <c r="DJ536" i="11"/>
  <c r="DG536" i="11" a="1"/>
  <c r="DG536" i="11"/>
  <c r="DH536" i="11" a="1"/>
  <c r="DH536" i="11"/>
  <c r="CE284" i="11"/>
  <c r="CD284" i="11"/>
  <c r="CG284" i="11"/>
  <c r="AS284" i="11"/>
  <c r="AP285" i="11" a="1"/>
  <c r="AP285" i="11"/>
  <c r="EA285" i="11" a="1"/>
  <c r="EA285" i="11"/>
  <c r="DU285" i="11" a="1"/>
  <c r="DU285" i="11"/>
  <c r="DW285" i="11" a="1"/>
  <c r="DW285" i="11"/>
  <c r="DX285" i="11" a="1"/>
  <c r="DX285" i="11"/>
  <c r="DY285" i="11" a="1"/>
  <c r="DY285" i="11"/>
  <c r="DV285" i="11" a="1"/>
  <c r="DV285" i="11"/>
  <c r="DZ285" i="11" a="1"/>
  <c r="DZ285" i="11"/>
  <c r="EB285" i="11" a="1"/>
  <c r="EB285" i="11"/>
  <c r="AQ285" i="11" a="1"/>
  <c r="AQ285" i="11"/>
  <c r="DP285" i="11" a="1"/>
  <c r="DP285" i="11"/>
  <c r="DO285" i="11" a="1"/>
  <c r="DO285" i="11"/>
  <c r="DR285" i="11" a="1"/>
  <c r="DR285" i="11"/>
  <c r="DN285" i="11" a="1"/>
  <c r="DN285" i="11"/>
  <c r="DQ285" i="11" a="1"/>
  <c r="DQ285" i="11"/>
  <c r="DE538" i="11" a="1"/>
  <c r="DE538" i="11"/>
  <c r="DT538" i="11" a="1"/>
  <c r="DT538" i="11"/>
  <c r="DM538" i="11" a="1"/>
  <c r="DM538" i="11"/>
  <c r="AO538" i="11" a="1"/>
  <c r="AO538" i="11"/>
  <c r="AP538" i="11" a="1"/>
  <c r="AP538" i="11"/>
  <c r="AR538" i="11" a="1"/>
  <c r="AR538" i="11"/>
  <c r="AQ538" i="11" a="1"/>
  <c r="AQ538" i="11"/>
  <c r="T539" i="11" a="1"/>
  <c r="T539" i="11"/>
  <c r="G539" i="11" a="1"/>
  <c r="G539" i="11"/>
  <c r="H539" i="11" a="1"/>
  <c r="H539" i="11"/>
  <c r="DJ537" i="11" a="1"/>
  <c r="DJ537" i="11"/>
  <c r="DK537" i="11" a="1"/>
  <c r="DK537" i="11"/>
  <c r="DH537" i="11" a="1"/>
  <c r="DH537" i="11"/>
  <c r="DF537" i="11" a="1"/>
  <c r="DF537" i="11"/>
  <c r="DG537" i="11" a="1"/>
  <c r="DG537" i="11"/>
  <c r="DI537" i="11" a="1"/>
  <c r="DI537" i="11"/>
  <c r="DO537" i="11" a="1"/>
  <c r="DO537" i="11"/>
  <c r="DR537" i="11" a="1"/>
  <c r="DR537" i="11"/>
  <c r="DN537" i="11" a="1"/>
  <c r="DN537" i="11"/>
  <c r="DQ537" i="11" a="1"/>
  <c r="DQ537" i="11"/>
  <c r="DP537" i="11" a="1"/>
  <c r="DP537" i="11"/>
  <c r="EB537" i="11" a="1"/>
  <c r="EB537" i="11"/>
  <c r="DY537" i="11" a="1"/>
  <c r="DY537" i="11"/>
  <c r="DZ537" i="11" a="1"/>
  <c r="DZ537" i="11"/>
  <c r="EA537" i="11" a="1"/>
  <c r="EA537" i="11"/>
  <c r="DW537" i="11" a="1"/>
  <c r="DW537" i="11"/>
  <c r="DV537" i="11" a="1"/>
  <c r="DV537" i="11"/>
  <c r="DU537" i="11" a="1"/>
  <c r="DU537" i="11"/>
  <c r="DX537" i="11" a="1"/>
  <c r="DX537" i="11"/>
  <c r="AN537" i="11" a="1"/>
  <c r="AN537" i="11"/>
  <c r="DE286" i="11" a="1"/>
  <c r="DE286" i="11"/>
  <c r="DM286" i="11" a="1"/>
  <c r="DM286" i="11"/>
  <c r="DT286" i="11" a="1"/>
  <c r="DT286" i="11"/>
  <c r="AA540" i="11" a="1"/>
  <c r="AA540" i="11"/>
  <c r="F540" i="11" a="1"/>
  <c r="F540" i="11"/>
  <c r="Y541" i="11" a="1"/>
  <c r="Y541" i="11"/>
  <c r="AO285" i="11" a="1"/>
  <c r="AO285" i="11"/>
  <c r="CA284" i="11"/>
  <c r="DK285" i="11" a="1"/>
  <c r="DK285" i="11"/>
  <c r="DH285" i="11" a="1"/>
  <c r="DH285" i="11"/>
  <c r="DJ285" i="11" a="1"/>
  <c r="DJ285" i="11"/>
  <c r="DF285" i="11" a="1"/>
  <c r="DF285" i="11"/>
  <c r="DI285" i="11" a="1"/>
  <c r="DI285" i="11"/>
  <c r="DG285" i="11" a="1"/>
  <c r="DG285" i="11"/>
  <c r="AR285" i="11" a="1"/>
  <c r="AR285" i="11"/>
  <c r="AN285" i="11" a="1"/>
  <c r="AN285" i="11"/>
  <c r="BV285" i="11"/>
  <c r="CA285" i="11"/>
  <c r="CF284" i="11"/>
  <c r="BY286" i="11"/>
  <c r="BZ286" i="11"/>
  <c r="AN286" i="11" a="1"/>
  <c r="AN286" i="11"/>
  <c r="BX286" i="11"/>
  <c r="BW286" i="11"/>
  <c r="U539" i="11" a="1"/>
  <c r="U539" i="11"/>
  <c r="AB539" i="11"/>
  <c r="CE285" i="11"/>
  <c r="AQ286" i="11" a="1"/>
  <c r="AQ286" i="11"/>
  <c r="CF286" i="11"/>
  <c r="CC286" i="11"/>
  <c r="AP286" i="11" a="1"/>
  <c r="AP286" i="11"/>
  <c r="DI538" i="11" a="1"/>
  <c r="DI538" i="11"/>
  <c r="DF538" i="11" a="1"/>
  <c r="DF538" i="11"/>
  <c r="DK538" i="11" a="1"/>
  <c r="DK538" i="11"/>
  <c r="DJ538" i="11" a="1"/>
  <c r="DJ538" i="11"/>
  <c r="DH538" i="11" a="1"/>
  <c r="DH538" i="11"/>
  <c r="DG538" i="11" a="1"/>
  <c r="DG538" i="11"/>
  <c r="F541" i="11" a="1"/>
  <c r="F541" i="11"/>
  <c r="AA541" i="11" a="1"/>
  <c r="AA541" i="11"/>
  <c r="Y542" i="11" a="1"/>
  <c r="Y542" i="11"/>
  <c r="AS285" i="11"/>
  <c r="CC285" i="11"/>
  <c r="U540" i="11" a="1"/>
  <c r="U540" i="11"/>
  <c r="AB540" i="11"/>
  <c r="AR286" i="11" a="1"/>
  <c r="AR286" i="11"/>
  <c r="CF285" i="11"/>
  <c r="CG285" i="11"/>
  <c r="T540" i="11" a="1"/>
  <c r="T540" i="11"/>
  <c r="G540" i="11" a="1"/>
  <c r="G540" i="11"/>
  <c r="H540" i="11" a="1"/>
  <c r="H540" i="11"/>
  <c r="AN538" i="11" a="1"/>
  <c r="AN538" i="11"/>
  <c r="AP539" i="11" a="1"/>
  <c r="AP539" i="11"/>
  <c r="AO539" i="11" a="1"/>
  <c r="AO539" i="11"/>
  <c r="AQ539" i="11" a="1"/>
  <c r="AQ539" i="11"/>
  <c r="AR539" i="11" a="1"/>
  <c r="AR539" i="11"/>
  <c r="CD285" i="11"/>
  <c r="DQ286" i="11" a="1"/>
  <c r="DQ286" i="11"/>
  <c r="DN286" i="11" a="1"/>
  <c r="DN286" i="11"/>
  <c r="DR286" i="11" a="1"/>
  <c r="DR286" i="11"/>
  <c r="DP286" i="11" a="1"/>
  <c r="DP286" i="11"/>
  <c r="DO286" i="11" a="1"/>
  <c r="DO286" i="11"/>
  <c r="BV286" i="11"/>
  <c r="DK286" i="11" a="1"/>
  <c r="DK286" i="11"/>
  <c r="DI286" i="11" a="1"/>
  <c r="DI286" i="11"/>
  <c r="DG286" i="11" a="1"/>
  <c r="DG286" i="11"/>
  <c r="DJ286" i="11" a="1"/>
  <c r="DJ286" i="11"/>
  <c r="DF286" i="11" a="1"/>
  <c r="DF286" i="11"/>
  <c r="DH286" i="11" a="1"/>
  <c r="DH286" i="11"/>
  <c r="DE539" i="11" a="1"/>
  <c r="DE539" i="11"/>
  <c r="DT539" i="11" a="1"/>
  <c r="DT539" i="11"/>
  <c r="DM539" i="11" a="1"/>
  <c r="DM539" i="11"/>
  <c r="DR538" i="11" a="1"/>
  <c r="DR538" i="11"/>
  <c r="DO538" i="11" a="1"/>
  <c r="DO538" i="11"/>
  <c r="DQ538" i="11" a="1"/>
  <c r="DQ538" i="11"/>
  <c r="DN538" i="11" a="1"/>
  <c r="DN538" i="11"/>
  <c r="DP538" i="11" a="1"/>
  <c r="DP538" i="11"/>
  <c r="DY286" i="11" a="1"/>
  <c r="DY286" i="11"/>
  <c r="DZ286" i="11" a="1"/>
  <c r="DZ286" i="11"/>
  <c r="DV286" i="11" a="1"/>
  <c r="DV286" i="11"/>
  <c r="DW286" i="11" a="1"/>
  <c r="DW286" i="11"/>
  <c r="DX286" i="11" a="1"/>
  <c r="DX286" i="11"/>
  <c r="EA286" i="11" a="1"/>
  <c r="EA286" i="11"/>
  <c r="DU286" i="11" a="1"/>
  <c r="DU286" i="11"/>
  <c r="EB286" i="11" a="1"/>
  <c r="EB286" i="11"/>
  <c r="AS537" i="11"/>
  <c r="AO286" i="11" a="1"/>
  <c r="AO286" i="11"/>
  <c r="CH284" i="11"/>
  <c r="EA538" i="11" a="1"/>
  <c r="EA538" i="11"/>
  <c r="DZ538" i="11" a="1"/>
  <c r="DZ538" i="11"/>
  <c r="DW538" i="11" a="1"/>
  <c r="DW538" i="11"/>
  <c r="DX538" i="11" a="1"/>
  <c r="DX538" i="11"/>
  <c r="DV538" i="11" a="1"/>
  <c r="DV538" i="11"/>
  <c r="DY538" i="11" a="1"/>
  <c r="DY538" i="11"/>
  <c r="EB538" i="11" a="1"/>
  <c r="EB538" i="11"/>
  <c r="DU538" i="11" a="1"/>
  <c r="DU538" i="11"/>
  <c r="AS286" i="11"/>
  <c r="CG286" i="11"/>
  <c r="CA286" i="11"/>
  <c r="DT540" i="11" a="1"/>
  <c r="DT540" i="11"/>
  <c r="DM540" i="11" a="1"/>
  <c r="DM540" i="11"/>
  <c r="DE540" i="11" a="1"/>
  <c r="DE540" i="11"/>
  <c r="AN539" i="11" a="1"/>
  <c r="AN539" i="11"/>
  <c r="AP540" i="11" a="1"/>
  <c r="AP540" i="11"/>
  <c r="AQ540" i="11" a="1"/>
  <c r="AQ540" i="11"/>
  <c r="AN540" i="11" a="1"/>
  <c r="AN540" i="11"/>
  <c r="AO540" i="11" a="1"/>
  <c r="AO540" i="11"/>
  <c r="AR540" i="11" a="1"/>
  <c r="AR540" i="11"/>
  <c r="DW539" i="11" a="1"/>
  <c r="DW539" i="11"/>
  <c r="DX539" i="11" a="1"/>
  <c r="DX539" i="11"/>
  <c r="DZ539" i="11" a="1"/>
  <c r="DZ539" i="11"/>
  <c r="EB539" i="11" a="1"/>
  <c r="EB539" i="11"/>
  <c r="EA539" i="11" a="1"/>
  <c r="EA539" i="11"/>
  <c r="DY539" i="11" a="1"/>
  <c r="DY539" i="11"/>
  <c r="DU539" i="11" a="1"/>
  <c r="DU539" i="11"/>
  <c r="DV539" i="11" a="1"/>
  <c r="DV539" i="11"/>
  <c r="CD286" i="11"/>
  <c r="DO539" i="11" a="1"/>
  <c r="DO539" i="11"/>
  <c r="DN539" i="11" a="1"/>
  <c r="DN539" i="11"/>
  <c r="DQ539" i="11" a="1"/>
  <c r="DQ539" i="11"/>
  <c r="DP539" i="11" a="1"/>
  <c r="DP539" i="11"/>
  <c r="DR539" i="11" a="1"/>
  <c r="DR539" i="11"/>
  <c r="AA542" i="11" a="1"/>
  <c r="AA542" i="11"/>
  <c r="F542" i="11" a="1"/>
  <c r="F542" i="11"/>
  <c r="Y543" i="11" a="1"/>
  <c r="Y543" i="11"/>
  <c r="CH285" i="11"/>
  <c r="AS538" i="11"/>
  <c r="T541" i="11" a="1"/>
  <c r="T541" i="11"/>
  <c r="G541" i="11" a="1"/>
  <c r="G541" i="11"/>
  <c r="H541" i="11" a="1"/>
  <c r="H541" i="11"/>
  <c r="U541" i="11" a="1"/>
  <c r="U541" i="11"/>
  <c r="AB541" i="11"/>
  <c r="CE286" i="11"/>
  <c r="DF539" i="11" a="1"/>
  <c r="DF539" i="11"/>
  <c r="DG539" i="11" a="1"/>
  <c r="DG539" i="11"/>
  <c r="DJ539" i="11" a="1"/>
  <c r="DJ539" i="11"/>
  <c r="DK539" i="11" a="1"/>
  <c r="DK539" i="11"/>
  <c r="DH539" i="11" a="1"/>
  <c r="DH539" i="11"/>
  <c r="DI539" i="11" a="1"/>
  <c r="DI539" i="11"/>
  <c r="CH286" i="11"/>
  <c r="AQ541" i="11" a="1"/>
  <c r="AQ541" i="11"/>
  <c r="AP541" i="11" a="1"/>
  <c r="AP541" i="11"/>
  <c r="AN541" i="11" a="1"/>
  <c r="AN541" i="11"/>
  <c r="AR541" i="11" a="1"/>
  <c r="AR541" i="11"/>
  <c r="AO541" i="11" a="1"/>
  <c r="AO541" i="11"/>
  <c r="EB540" i="11" a="1"/>
  <c r="EB540" i="11"/>
  <c r="DW540" i="11" a="1"/>
  <c r="DW540" i="11"/>
  <c r="DU540" i="11" a="1"/>
  <c r="DU540" i="11"/>
  <c r="EA540" i="11" a="1"/>
  <c r="EA540" i="11"/>
  <c r="DV540" i="11" a="1"/>
  <c r="DV540" i="11"/>
  <c r="DZ540" i="11" a="1"/>
  <c r="DZ540" i="11"/>
  <c r="DY540" i="11" a="1"/>
  <c r="DY540" i="11"/>
  <c r="DX540" i="11" a="1"/>
  <c r="DX540" i="11"/>
  <c r="AS539" i="11"/>
  <c r="F543" i="11" a="1"/>
  <c r="F543" i="11"/>
  <c r="AA543" i="11" a="1"/>
  <c r="AA543" i="11"/>
  <c r="Y544" i="11" a="1"/>
  <c r="Y544" i="11"/>
  <c r="AS540" i="11"/>
  <c r="AB542" i="11"/>
  <c r="U542" i="11" a="1"/>
  <c r="U542" i="11"/>
  <c r="DH540" i="11" a="1"/>
  <c r="DH540" i="11"/>
  <c r="DJ540" i="11" a="1"/>
  <c r="DJ540" i="11"/>
  <c r="DF540" i="11" a="1"/>
  <c r="DF540" i="11"/>
  <c r="DG540" i="11" a="1"/>
  <c r="DG540" i="11"/>
  <c r="DK540" i="11" a="1"/>
  <c r="DK540" i="11"/>
  <c r="DI540" i="11" a="1"/>
  <c r="DI540" i="11"/>
  <c r="DT541" i="11" a="1"/>
  <c r="DT541" i="11"/>
  <c r="DE541" i="11" a="1"/>
  <c r="DE541" i="11"/>
  <c r="DM541" i="11" a="1"/>
  <c r="DM541" i="11"/>
  <c r="G542" i="11" a="1"/>
  <c r="G542" i="11"/>
  <c r="T542" i="11" a="1"/>
  <c r="T542" i="11"/>
  <c r="H542" i="11" a="1"/>
  <c r="H542" i="11"/>
  <c r="DP540" i="11" a="1"/>
  <c r="DP540" i="11"/>
  <c r="DQ540" i="11" a="1"/>
  <c r="DQ540" i="11"/>
  <c r="DR540" i="11" a="1"/>
  <c r="DR540" i="11"/>
  <c r="DN540" i="11" a="1"/>
  <c r="DN540" i="11"/>
  <c r="DO540" i="11" a="1"/>
  <c r="DO540" i="11"/>
  <c r="AR542" i="11" a="1"/>
  <c r="AR542" i="11"/>
  <c r="AN542" i="11" a="1"/>
  <c r="AN542" i="11"/>
  <c r="AQ542" i="11" a="1"/>
  <c r="AQ542" i="11"/>
  <c r="AP542" i="11" a="1"/>
  <c r="AP542" i="11"/>
  <c r="AO542" i="11" a="1"/>
  <c r="AO542" i="11"/>
  <c r="U543" i="11" a="1"/>
  <c r="U543" i="11"/>
  <c r="AB543" i="11"/>
  <c r="DM542" i="11" a="1"/>
  <c r="DM542" i="11"/>
  <c r="DT542" i="11" a="1"/>
  <c r="DT542" i="11"/>
  <c r="DE542" i="11" a="1"/>
  <c r="DE542" i="11"/>
  <c r="DP541" i="11" a="1"/>
  <c r="DP541" i="11"/>
  <c r="DN541" i="11" a="1"/>
  <c r="DN541" i="11"/>
  <c r="DO541" i="11" a="1"/>
  <c r="DO541" i="11"/>
  <c r="DQ541" i="11" a="1"/>
  <c r="DQ541" i="11"/>
  <c r="DR541" i="11" a="1"/>
  <c r="DR541" i="11"/>
  <c r="DH541" i="11" a="1"/>
  <c r="DH541" i="11"/>
  <c r="DG541" i="11" a="1"/>
  <c r="DG541" i="11"/>
  <c r="DK541" i="11" a="1"/>
  <c r="DK541" i="11"/>
  <c r="DI541" i="11" a="1"/>
  <c r="DI541" i="11"/>
  <c r="DJ541" i="11" a="1"/>
  <c r="DJ541" i="11"/>
  <c r="DF541" i="11" a="1"/>
  <c r="DF541" i="11"/>
  <c r="AS541" i="11"/>
  <c r="DZ541" i="11" a="1"/>
  <c r="DZ541" i="11"/>
  <c r="EA541" i="11" a="1"/>
  <c r="EA541" i="11"/>
  <c r="DX541" i="11" a="1"/>
  <c r="DX541" i="11"/>
  <c r="DY541" i="11" a="1"/>
  <c r="DY541" i="11"/>
  <c r="EB541" i="11" a="1"/>
  <c r="EB541" i="11"/>
  <c r="DV541" i="11" a="1"/>
  <c r="DV541" i="11"/>
  <c r="DU541" i="11" a="1"/>
  <c r="DU541" i="11"/>
  <c r="DW541" i="11" a="1"/>
  <c r="DW541" i="11"/>
  <c r="F544" i="11" a="1"/>
  <c r="F544" i="11"/>
  <c r="AA544" i="11" a="1"/>
  <c r="AA544" i="11"/>
  <c r="Y545" i="11" a="1"/>
  <c r="Y545" i="11"/>
  <c r="T543" i="11" a="1"/>
  <c r="T543" i="11"/>
  <c r="G543" i="11" a="1"/>
  <c r="G543" i="11"/>
  <c r="H543" i="11" a="1"/>
  <c r="H543" i="11"/>
  <c r="DG542" i="11" a="1"/>
  <c r="DG542" i="11"/>
  <c r="DI542" i="11" a="1"/>
  <c r="DI542" i="11"/>
  <c r="DK542" i="11" a="1"/>
  <c r="DK542" i="11"/>
  <c r="DF542" i="11" a="1"/>
  <c r="DF542" i="11"/>
  <c r="DJ542" i="11" a="1"/>
  <c r="DJ542" i="11"/>
  <c r="DH542" i="11" a="1"/>
  <c r="DH542" i="11"/>
  <c r="AP543" i="11" a="1"/>
  <c r="AP543" i="11"/>
  <c r="AQ543" i="11" a="1"/>
  <c r="AQ543" i="11"/>
  <c r="AR543" i="11" a="1"/>
  <c r="AR543" i="11"/>
  <c r="AO543" i="11" a="1"/>
  <c r="AO543" i="11"/>
  <c r="EA542" i="11" a="1"/>
  <c r="EA542" i="11"/>
  <c r="EB542" i="11" a="1"/>
  <c r="EB542" i="11"/>
  <c r="DV542" i="11" a="1"/>
  <c r="DV542" i="11"/>
  <c r="DX542" i="11" a="1"/>
  <c r="DX542" i="11"/>
  <c r="DY542" i="11" a="1"/>
  <c r="DY542" i="11"/>
  <c r="DW542" i="11" a="1"/>
  <c r="DW542" i="11"/>
  <c r="DZ542" i="11" a="1"/>
  <c r="DZ542" i="11"/>
  <c r="DU542" i="11" a="1"/>
  <c r="DU542" i="11"/>
  <c r="F545" i="11" a="1"/>
  <c r="F545" i="11"/>
  <c r="AA545" i="11" a="1"/>
  <c r="AA545" i="11"/>
  <c r="Y546" i="11" a="1"/>
  <c r="Y546" i="11"/>
  <c r="AS542" i="11"/>
  <c r="DN542" i="11" a="1"/>
  <c r="DN542" i="11"/>
  <c r="DR542" i="11" a="1"/>
  <c r="DR542" i="11"/>
  <c r="DQ542" i="11" a="1"/>
  <c r="DQ542" i="11"/>
  <c r="DP542" i="11" a="1"/>
  <c r="DP542" i="11"/>
  <c r="DO542" i="11" a="1"/>
  <c r="DO542" i="11"/>
  <c r="T544" i="11" a="1"/>
  <c r="T544" i="11"/>
  <c r="G544" i="11" a="1"/>
  <c r="G544" i="11"/>
  <c r="H544" i="11" a="1"/>
  <c r="H544" i="11"/>
  <c r="AB544" i="11"/>
  <c r="U544" i="11" a="1"/>
  <c r="U544" i="11"/>
  <c r="DT543" i="11" a="1"/>
  <c r="DT543" i="11"/>
  <c r="DE543" i="11" a="1"/>
  <c r="DE543" i="11"/>
  <c r="DM543" i="11" a="1"/>
  <c r="DM543" i="11"/>
  <c r="AO544" i="11" a="1"/>
  <c r="AO544" i="11"/>
  <c r="AP544" i="11" a="1"/>
  <c r="AP544" i="11"/>
  <c r="AQ544" i="11" a="1"/>
  <c r="AQ544" i="11"/>
  <c r="AR544" i="11" a="1"/>
  <c r="AR544" i="11"/>
  <c r="AN543" i="11" a="1"/>
  <c r="AN543" i="11"/>
  <c r="DR543" i="11" a="1"/>
  <c r="DR543" i="11"/>
  <c r="DP543" i="11" a="1"/>
  <c r="DP543" i="11"/>
  <c r="DQ543" i="11" a="1"/>
  <c r="DQ543" i="11"/>
  <c r="DN543" i="11" a="1"/>
  <c r="DN543" i="11"/>
  <c r="DO543" i="11" a="1"/>
  <c r="DO543" i="11"/>
  <c r="AA546" i="11" a="1"/>
  <c r="AA546" i="11"/>
  <c r="F546" i="11" a="1"/>
  <c r="F546" i="11"/>
  <c r="Y547" i="11" a="1"/>
  <c r="Y547" i="11"/>
  <c r="DG543" i="11" a="1"/>
  <c r="DG543" i="11"/>
  <c r="DI543" i="11" a="1"/>
  <c r="DI543" i="11"/>
  <c r="DJ543" i="11" a="1"/>
  <c r="DJ543" i="11"/>
  <c r="DH543" i="11" a="1"/>
  <c r="DH543" i="11"/>
  <c r="DF543" i="11" a="1"/>
  <c r="DF543" i="11"/>
  <c r="DK543" i="11" a="1"/>
  <c r="DK543" i="11"/>
  <c r="DU543" i="11" a="1"/>
  <c r="DU543" i="11"/>
  <c r="DZ543" i="11" a="1"/>
  <c r="DZ543" i="11"/>
  <c r="EB543" i="11" a="1"/>
  <c r="EB543" i="11"/>
  <c r="DY543" i="11" a="1"/>
  <c r="DY543" i="11"/>
  <c r="DW543" i="11" a="1"/>
  <c r="DW543" i="11"/>
  <c r="EA543" i="11" a="1"/>
  <c r="EA543" i="11"/>
  <c r="DV543" i="11" a="1"/>
  <c r="DV543" i="11"/>
  <c r="DX543" i="11" a="1"/>
  <c r="DX543" i="11"/>
  <c r="T545" i="11" a="1"/>
  <c r="T545" i="11"/>
  <c r="G545" i="11" a="1"/>
  <c r="G545" i="11"/>
  <c r="H545" i="11" a="1"/>
  <c r="H545" i="11"/>
  <c r="DM544" i="11" a="1"/>
  <c r="DM544" i="11"/>
  <c r="DE544" i="11" a="1"/>
  <c r="DE544" i="11"/>
  <c r="DT544" i="11" a="1"/>
  <c r="DT544" i="11"/>
  <c r="U545" i="11" a="1"/>
  <c r="U545" i="11"/>
  <c r="AB545" i="11"/>
  <c r="AB546" i="11"/>
  <c r="U546" i="11" a="1"/>
  <c r="U546" i="11"/>
  <c r="G546" i="11" a="1"/>
  <c r="G546" i="11"/>
  <c r="T546" i="11" a="1"/>
  <c r="T546" i="11"/>
  <c r="H546" i="11" a="1"/>
  <c r="H546" i="11"/>
  <c r="AN544" i="11" a="1"/>
  <c r="AN544" i="11"/>
  <c r="AN545" i="11" a="1"/>
  <c r="AN545" i="11"/>
  <c r="AR545" i="11" a="1"/>
  <c r="AR545" i="11"/>
  <c r="AP545" i="11" a="1"/>
  <c r="AP545" i="11"/>
  <c r="AQ545" i="11" a="1"/>
  <c r="AQ545" i="11"/>
  <c r="AO545" i="11" a="1"/>
  <c r="AO545" i="11"/>
  <c r="DY544" i="11" a="1"/>
  <c r="DY544" i="11"/>
  <c r="DW544" i="11" a="1"/>
  <c r="DW544" i="11"/>
  <c r="DZ544" i="11" a="1"/>
  <c r="DZ544" i="11"/>
  <c r="EB544" i="11" a="1"/>
  <c r="EB544" i="11"/>
  <c r="DV544" i="11" a="1"/>
  <c r="DV544" i="11"/>
  <c r="EA544" i="11" a="1"/>
  <c r="EA544" i="11"/>
  <c r="DX544" i="11" a="1"/>
  <c r="DX544" i="11"/>
  <c r="DU544" i="11" a="1"/>
  <c r="DU544" i="11"/>
  <c r="AS543" i="11"/>
  <c r="DG544" i="11" a="1"/>
  <c r="DG544" i="11"/>
  <c r="DF544" i="11" a="1"/>
  <c r="DF544" i="11"/>
  <c r="DI544" i="11" a="1"/>
  <c r="DI544" i="11"/>
  <c r="DH544" i="11" a="1"/>
  <c r="DH544" i="11"/>
  <c r="DJ544" i="11" a="1"/>
  <c r="DJ544" i="11"/>
  <c r="DK544" i="11" a="1"/>
  <c r="DK544" i="11"/>
  <c r="DT545" i="11" a="1"/>
  <c r="DT545" i="11"/>
  <c r="DE545" i="11" a="1"/>
  <c r="DE545" i="11"/>
  <c r="DM545" i="11" a="1"/>
  <c r="DM545" i="11"/>
  <c r="DQ544" i="11" a="1"/>
  <c r="DQ544" i="11"/>
  <c r="DN544" i="11" a="1"/>
  <c r="DN544" i="11"/>
  <c r="DR544" i="11" a="1"/>
  <c r="DR544" i="11"/>
  <c r="DP544" i="11" a="1"/>
  <c r="DP544" i="11"/>
  <c r="DO544" i="11" a="1"/>
  <c r="DO544" i="11"/>
  <c r="F547" i="11" a="1"/>
  <c r="F547" i="11"/>
  <c r="AA547" i="11" a="1"/>
  <c r="AA547" i="11"/>
  <c r="Y548" i="11" a="1"/>
  <c r="Y548" i="11"/>
  <c r="AS545" i="11"/>
  <c r="DN545" i="11" a="1"/>
  <c r="DN545" i="11"/>
  <c r="DR545" i="11" a="1"/>
  <c r="DR545" i="11"/>
  <c r="DQ545" i="11" a="1"/>
  <c r="DQ545" i="11"/>
  <c r="DP545" i="11" a="1"/>
  <c r="DP545" i="11"/>
  <c r="DO545" i="11" a="1"/>
  <c r="DO545" i="11"/>
  <c r="AS544" i="11"/>
  <c r="DK545" i="11" a="1"/>
  <c r="DK545" i="11"/>
  <c r="DF545" i="11" a="1"/>
  <c r="DF545" i="11"/>
  <c r="DG545" i="11" a="1"/>
  <c r="DG545" i="11"/>
  <c r="DH545" i="11" a="1"/>
  <c r="DH545" i="11"/>
  <c r="DJ545" i="11" a="1"/>
  <c r="DJ545" i="11"/>
  <c r="DI545" i="11" a="1"/>
  <c r="DI545" i="11"/>
  <c r="F548" i="11" a="1"/>
  <c r="F548" i="11"/>
  <c r="AA548" i="11" a="1"/>
  <c r="AA548" i="11"/>
  <c r="Y549" i="11" a="1"/>
  <c r="Y549" i="11"/>
  <c r="DZ545" i="11" a="1"/>
  <c r="DZ545" i="11"/>
  <c r="DU545" i="11" a="1"/>
  <c r="DU545" i="11"/>
  <c r="EB545" i="11" a="1"/>
  <c r="EB545" i="11"/>
  <c r="DX545" i="11" a="1"/>
  <c r="DX545" i="11"/>
  <c r="DW545" i="11" a="1"/>
  <c r="DW545" i="11"/>
  <c r="DY545" i="11" a="1"/>
  <c r="DY545" i="11"/>
  <c r="EA545" i="11" a="1"/>
  <c r="EA545" i="11"/>
  <c r="DV545" i="11" a="1"/>
  <c r="DV545" i="11"/>
  <c r="T547" i="11" a="1"/>
  <c r="T547" i="11"/>
  <c r="G547" i="11" a="1"/>
  <c r="G547" i="11"/>
  <c r="H547" i="11" a="1"/>
  <c r="H547" i="11"/>
  <c r="AB547" i="11"/>
  <c r="U547" i="11" a="1"/>
  <c r="U547" i="11"/>
  <c r="AN546" i="11" a="1"/>
  <c r="AN546" i="11"/>
  <c r="AR546" i="11" a="1"/>
  <c r="AR546" i="11"/>
  <c r="AO546" i="11" a="1"/>
  <c r="AO546" i="11"/>
  <c r="AQ546" i="11" a="1"/>
  <c r="AQ546" i="11"/>
  <c r="AP546" i="11" a="1"/>
  <c r="AP546" i="11"/>
  <c r="DE546" i="11" a="1"/>
  <c r="DE546" i="11"/>
  <c r="DT546" i="11" a="1"/>
  <c r="DT546" i="11"/>
  <c r="DM546" i="11" a="1"/>
  <c r="DM546" i="11"/>
  <c r="BW547" i="11"/>
  <c r="BZ547" i="11"/>
  <c r="BX547" i="11"/>
  <c r="BY547" i="11"/>
  <c r="AA549" i="11" a="1"/>
  <c r="AA549" i="11"/>
  <c r="F549" i="11" a="1"/>
  <c r="F549" i="11"/>
  <c r="Y550" i="11" a="1"/>
  <c r="Y550" i="11"/>
  <c r="DM547" i="11" a="1"/>
  <c r="DM547" i="11"/>
  <c r="DE547" i="11" a="1"/>
  <c r="DE547" i="11"/>
  <c r="DT547" i="11" a="1"/>
  <c r="DT547" i="11"/>
  <c r="G548" i="11" a="1"/>
  <c r="G548" i="11"/>
  <c r="T548" i="11" a="1"/>
  <c r="T548" i="11"/>
  <c r="H548" i="11" a="1"/>
  <c r="H548" i="11"/>
  <c r="AS546" i="11"/>
  <c r="AB548" i="11"/>
  <c r="U548" i="11" a="1"/>
  <c r="U548" i="11"/>
  <c r="DQ546" i="11" a="1"/>
  <c r="DQ546" i="11"/>
  <c r="DN546" i="11" a="1"/>
  <c r="DN546" i="11"/>
  <c r="DR546" i="11" a="1"/>
  <c r="DR546" i="11"/>
  <c r="DP546" i="11" a="1"/>
  <c r="DP546" i="11"/>
  <c r="DO546" i="11" a="1"/>
  <c r="DO546" i="11"/>
  <c r="DY546" i="11" a="1"/>
  <c r="DY546" i="11"/>
  <c r="DU546" i="11" a="1"/>
  <c r="DU546" i="11"/>
  <c r="DX546" i="11" a="1"/>
  <c r="DX546" i="11"/>
  <c r="EB546" i="11" a="1"/>
  <c r="EB546" i="11"/>
  <c r="DW546" i="11" a="1"/>
  <c r="DW546" i="11"/>
  <c r="DZ546" i="11" a="1"/>
  <c r="DZ546" i="11"/>
  <c r="DV546" i="11" a="1"/>
  <c r="DV546" i="11"/>
  <c r="EA546" i="11" a="1"/>
  <c r="EA546" i="11"/>
  <c r="DJ546" i="11" a="1"/>
  <c r="DJ546" i="11"/>
  <c r="DI546" i="11" a="1"/>
  <c r="DI546" i="11"/>
  <c r="DG546" i="11" a="1"/>
  <c r="DG546" i="11"/>
  <c r="DF546" i="11" a="1"/>
  <c r="DF546" i="11"/>
  <c r="DH546" i="11" a="1"/>
  <c r="DH546" i="11"/>
  <c r="DK546" i="11" a="1"/>
  <c r="DK546" i="11"/>
  <c r="AR547" i="11" a="1"/>
  <c r="AR547" i="11"/>
  <c r="AO547" i="11" a="1"/>
  <c r="AO547" i="11"/>
  <c r="AQ547" i="11" a="1"/>
  <c r="AQ547" i="11"/>
  <c r="AP547" i="11" a="1"/>
  <c r="AP547" i="11"/>
  <c r="T549" i="11" a="1"/>
  <c r="T549" i="11"/>
  <c r="G549" i="11" a="1"/>
  <c r="G549" i="11"/>
  <c r="H549" i="11" a="1"/>
  <c r="H549" i="11"/>
  <c r="AN547" i="11" a="1"/>
  <c r="AN547" i="11"/>
  <c r="DE548" i="11" a="1"/>
  <c r="DE548" i="11"/>
  <c r="DT548" i="11" a="1"/>
  <c r="DT548" i="11"/>
  <c r="DM548" i="11" a="1"/>
  <c r="DM548" i="11"/>
  <c r="AO548" i="11" a="1"/>
  <c r="AO548" i="11"/>
  <c r="BZ548" i="11"/>
  <c r="BX548" i="11"/>
  <c r="AN548" i="11" a="1"/>
  <c r="AN548" i="11"/>
  <c r="BY548" i="11"/>
  <c r="DY547" i="11" a="1"/>
  <c r="DY547" i="11"/>
  <c r="EA547" i="11" a="1"/>
  <c r="EA547" i="11"/>
  <c r="DU547" i="11" a="1"/>
  <c r="DU547" i="11"/>
  <c r="DW547" i="11" a="1"/>
  <c r="DW547" i="11"/>
  <c r="DX547" i="11" a="1"/>
  <c r="DX547" i="11"/>
  <c r="DV547" i="11" a="1"/>
  <c r="DV547" i="11"/>
  <c r="DZ547" i="11" a="1"/>
  <c r="DZ547" i="11"/>
  <c r="EB547" i="11" a="1"/>
  <c r="EB547" i="11"/>
  <c r="DF547" i="11" a="1"/>
  <c r="DF547" i="11"/>
  <c r="DI547" i="11" a="1"/>
  <c r="DI547" i="11"/>
  <c r="DK547" i="11" a="1"/>
  <c r="DK547" i="11"/>
  <c r="DH547" i="11" a="1"/>
  <c r="DH547" i="11"/>
  <c r="DG547" i="11" a="1"/>
  <c r="DG547" i="11"/>
  <c r="DJ547" i="11" a="1"/>
  <c r="DJ547" i="11"/>
  <c r="AA550" i="11" a="1"/>
  <c r="AA550" i="11"/>
  <c r="F550" i="11" a="1"/>
  <c r="F550" i="11"/>
  <c r="Y551" i="11" a="1"/>
  <c r="Y551" i="11"/>
  <c r="CA547" i="11"/>
  <c r="DQ547" i="11" a="1"/>
  <c r="DQ547" i="11"/>
  <c r="DP547" i="11" a="1"/>
  <c r="DP547" i="11"/>
  <c r="DO547" i="11" a="1"/>
  <c r="DO547" i="11"/>
  <c r="DR547" i="11" a="1"/>
  <c r="DR547" i="11"/>
  <c r="DN547" i="11" a="1"/>
  <c r="DN547" i="11"/>
  <c r="AB549" i="11"/>
  <c r="U549" i="11" a="1"/>
  <c r="U549" i="11"/>
  <c r="CA548" i="11"/>
  <c r="AP548" i="11" a="1"/>
  <c r="AP548" i="11"/>
  <c r="AQ548" i="11" a="1"/>
  <c r="AQ548" i="11"/>
  <c r="F551" i="11" a="1"/>
  <c r="F551" i="11"/>
  <c r="AA551" i="11" a="1"/>
  <c r="AA551" i="11"/>
  <c r="Y552" i="11" a="1"/>
  <c r="Y552" i="11"/>
  <c r="G550" i="11" a="1"/>
  <c r="G550" i="11"/>
  <c r="T550" i="11" a="1"/>
  <c r="T550" i="11"/>
  <c r="H550" i="11" a="1"/>
  <c r="H550" i="11"/>
  <c r="DE549" i="11" a="1"/>
  <c r="DE549" i="11"/>
  <c r="DT549" i="11" a="1"/>
  <c r="DT549" i="11"/>
  <c r="DM549" i="11" a="1"/>
  <c r="DM549" i="11"/>
  <c r="AB550" i="11"/>
  <c r="U550" i="11" a="1"/>
  <c r="U550" i="11"/>
  <c r="DN548" i="11" a="1"/>
  <c r="DN548" i="11"/>
  <c r="DP548" i="11" a="1"/>
  <c r="DP548" i="11"/>
  <c r="DQ548" i="11" a="1"/>
  <c r="DQ548" i="11"/>
  <c r="DO548" i="11" a="1"/>
  <c r="DO548" i="11"/>
  <c r="DR548" i="11" a="1"/>
  <c r="DR548" i="11"/>
  <c r="EB548" i="11" a="1"/>
  <c r="EB548" i="11"/>
  <c r="DY548" i="11" a="1"/>
  <c r="DY548" i="11"/>
  <c r="DW548" i="11" a="1"/>
  <c r="DW548" i="11"/>
  <c r="DX548" i="11" a="1"/>
  <c r="DX548" i="11"/>
  <c r="DZ548" i="11" a="1"/>
  <c r="DZ548" i="11"/>
  <c r="DV548" i="11" a="1"/>
  <c r="DV548" i="11"/>
  <c r="EA548" i="11" a="1"/>
  <c r="EA548" i="11"/>
  <c r="DU548" i="11" a="1"/>
  <c r="DU548" i="11"/>
  <c r="BY549" i="11"/>
  <c r="BZ549" i="11"/>
  <c r="BX549" i="11"/>
  <c r="BW549" i="11"/>
  <c r="AR548" i="11" a="1"/>
  <c r="AR548" i="11"/>
  <c r="DG548" i="11" a="1"/>
  <c r="DG548" i="11"/>
  <c r="DF548" i="11" a="1"/>
  <c r="DF548" i="11"/>
  <c r="DH548" i="11" a="1"/>
  <c r="DH548" i="11"/>
  <c r="DI548" i="11" a="1"/>
  <c r="DI548" i="11"/>
  <c r="DJ548" i="11" a="1"/>
  <c r="DJ548" i="11"/>
  <c r="DK548" i="11" a="1"/>
  <c r="DK548" i="11"/>
  <c r="AS547" i="11"/>
  <c r="AO549" i="11" a="1"/>
  <c r="AO549" i="11"/>
  <c r="T551" i="11" a="1"/>
  <c r="T551" i="11"/>
  <c r="G551" i="11" a="1"/>
  <c r="G551" i="11"/>
  <c r="H551" i="11" a="1"/>
  <c r="H551" i="11"/>
  <c r="U551" i="11" a="1"/>
  <c r="U551" i="11"/>
  <c r="AB551" i="11"/>
  <c r="DR549" i="11" a="1"/>
  <c r="DR549" i="11"/>
  <c r="DQ549" i="11" a="1"/>
  <c r="DQ549" i="11"/>
  <c r="DN549" i="11" a="1"/>
  <c r="DN549" i="11"/>
  <c r="DP549" i="11" a="1"/>
  <c r="DP549" i="11"/>
  <c r="DO549" i="11" a="1"/>
  <c r="DO549" i="11"/>
  <c r="AQ549" i="11" a="1"/>
  <c r="AQ549" i="11"/>
  <c r="DX549" i="11" a="1"/>
  <c r="DX549" i="11"/>
  <c r="EB549" i="11" a="1"/>
  <c r="EB549" i="11"/>
  <c r="DV549" i="11" a="1"/>
  <c r="DV549" i="11"/>
  <c r="DU549" i="11" a="1"/>
  <c r="DU549" i="11"/>
  <c r="EA549" i="11" a="1"/>
  <c r="EA549" i="11"/>
  <c r="DY549" i="11" a="1"/>
  <c r="DY549" i="11"/>
  <c r="DZ549" i="11" a="1"/>
  <c r="DZ549" i="11"/>
  <c r="DW549" i="11" a="1"/>
  <c r="DW549" i="11"/>
  <c r="CA549" i="11"/>
  <c r="AR549" i="11" a="1"/>
  <c r="AR549" i="11"/>
  <c r="DG549" i="11" a="1"/>
  <c r="DG549" i="11"/>
  <c r="DF549" i="11" a="1"/>
  <c r="DF549" i="11"/>
  <c r="DI549" i="11" a="1"/>
  <c r="DI549" i="11"/>
  <c r="DH549" i="11" a="1"/>
  <c r="DH549" i="11"/>
  <c r="DK549" i="11" a="1"/>
  <c r="DK549" i="11"/>
  <c r="DJ549" i="11" a="1"/>
  <c r="DJ549" i="11"/>
  <c r="AS548" i="11"/>
  <c r="AP549" i="11" a="1"/>
  <c r="AP549" i="11"/>
  <c r="AN549" i="11" a="1"/>
  <c r="AN549" i="11"/>
  <c r="BZ550" i="11"/>
  <c r="BX550" i="11"/>
  <c r="BY550" i="11"/>
  <c r="BW550" i="11"/>
  <c r="DT550" i="11" a="1"/>
  <c r="DT550" i="11"/>
  <c r="DE550" i="11" a="1"/>
  <c r="DE550" i="11"/>
  <c r="DM550" i="11" a="1"/>
  <c r="DM550" i="11"/>
  <c r="AA552" i="11" a="1"/>
  <c r="AA552" i="11"/>
  <c r="F552" i="11" a="1"/>
  <c r="F552" i="11"/>
  <c r="Y553" i="11" a="1"/>
  <c r="Y553" i="11"/>
  <c r="F553" i="11" a="1"/>
  <c r="F553" i="11"/>
  <c r="AA553" i="11" a="1"/>
  <c r="AA553" i="11"/>
  <c r="Y554" i="11" a="1"/>
  <c r="Y554" i="11"/>
  <c r="AB552" i="11"/>
  <c r="U552" i="11" a="1"/>
  <c r="U552" i="11"/>
  <c r="T552" i="11" a="1"/>
  <c r="T552" i="11"/>
  <c r="G552" i="11" a="1"/>
  <c r="G552" i="11"/>
  <c r="H552" i="11" a="1"/>
  <c r="H552" i="11"/>
  <c r="DP550" i="11" a="1"/>
  <c r="DP550" i="11"/>
  <c r="DQ550" i="11" a="1"/>
  <c r="DQ550" i="11"/>
  <c r="DR550" i="11" a="1"/>
  <c r="DR550" i="11"/>
  <c r="DN550" i="11" a="1"/>
  <c r="DN550" i="11"/>
  <c r="DO550" i="11" a="1"/>
  <c r="DO550" i="11"/>
  <c r="DH550" i="11" a="1"/>
  <c r="DH550" i="11"/>
  <c r="DI550" i="11" a="1"/>
  <c r="DI550" i="11"/>
  <c r="DJ550" i="11" a="1"/>
  <c r="DJ550" i="11"/>
  <c r="DK550" i="11" a="1"/>
  <c r="DK550" i="11"/>
  <c r="DF550" i="11" a="1"/>
  <c r="DF550" i="11"/>
  <c r="DG550" i="11" a="1"/>
  <c r="DG550" i="11"/>
  <c r="AQ550" i="11" a="1"/>
  <c r="AQ550" i="11"/>
  <c r="AS549" i="11"/>
  <c r="AO550" i="11" a="1"/>
  <c r="AO550" i="11"/>
  <c r="AN550" i="11" a="1"/>
  <c r="AN550" i="11"/>
  <c r="CA550" i="11"/>
  <c r="AP550" i="11" a="1"/>
  <c r="AP550" i="11"/>
  <c r="EA550" i="11" a="1"/>
  <c r="EA550" i="11"/>
  <c r="DW550" i="11" a="1"/>
  <c r="DW550" i="11"/>
  <c r="DY550" i="11" a="1"/>
  <c r="DY550" i="11"/>
  <c r="DU550" i="11" a="1"/>
  <c r="DU550" i="11"/>
  <c r="DZ550" i="11" a="1"/>
  <c r="DZ550" i="11"/>
  <c r="DV550" i="11" a="1"/>
  <c r="DV550" i="11"/>
  <c r="EB550" i="11" a="1"/>
  <c r="EB550" i="11"/>
  <c r="DX550" i="11" a="1"/>
  <c r="DX550" i="11"/>
  <c r="BZ551" i="11"/>
  <c r="BX551" i="11"/>
  <c r="BY551" i="11"/>
  <c r="BW551" i="11"/>
  <c r="DE551" i="11" a="1"/>
  <c r="DE551" i="11"/>
  <c r="DT551" i="11" a="1"/>
  <c r="DT551" i="11"/>
  <c r="DM551" i="11" a="1"/>
  <c r="DM551" i="11"/>
  <c r="AR550" i="11" a="1"/>
  <c r="AR550" i="11"/>
  <c r="CA551" i="11"/>
  <c r="AP551" i="11" a="1"/>
  <c r="AP551" i="11"/>
  <c r="AQ551" i="11" a="1"/>
  <c r="AQ551" i="11"/>
  <c r="AS550" i="11"/>
  <c r="AR551" i="11" a="1"/>
  <c r="AR551" i="11"/>
  <c r="F554" i="11" a="1"/>
  <c r="F554" i="11"/>
  <c r="AA554" i="11" a="1"/>
  <c r="AA554" i="11"/>
  <c r="Y555" i="11" a="1"/>
  <c r="Y555" i="11"/>
  <c r="DP551" i="11" a="1"/>
  <c r="DP551" i="11"/>
  <c r="DR551" i="11" a="1"/>
  <c r="DR551" i="11"/>
  <c r="DQ551" i="11" a="1"/>
  <c r="DQ551" i="11"/>
  <c r="DN551" i="11" a="1"/>
  <c r="DN551" i="11"/>
  <c r="DO551" i="11" a="1"/>
  <c r="DO551" i="11"/>
  <c r="AO551" i="11" a="1"/>
  <c r="AO551" i="11"/>
  <c r="DE552" i="11" a="1"/>
  <c r="DE552" i="11"/>
  <c r="DM552" i="11" a="1"/>
  <c r="DM552" i="11"/>
  <c r="DT552" i="11" a="1"/>
  <c r="DT552" i="11"/>
  <c r="G553" i="11" a="1"/>
  <c r="G553" i="11"/>
  <c r="T553" i="11" a="1"/>
  <c r="T553" i="11"/>
  <c r="H553" i="11" a="1"/>
  <c r="H553" i="11"/>
  <c r="AB553" i="11"/>
  <c r="U553" i="11" a="1"/>
  <c r="U553" i="11"/>
  <c r="BX552" i="11"/>
  <c r="BZ552" i="11"/>
  <c r="BY552" i="11"/>
  <c r="BW552" i="11"/>
  <c r="DG551" i="11" a="1"/>
  <c r="DG551" i="11"/>
  <c r="DI551" i="11" a="1"/>
  <c r="DI551" i="11"/>
  <c r="DJ551" i="11" a="1"/>
  <c r="DJ551" i="11"/>
  <c r="DH551" i="11" a="1"/>
  <c r="DH551" i="11"/>
  <c r="DF551" i="11" a="1"/>
  <c r="DF551" i="11"/>
  <c r="DK551" i="11" a="1"/>
  <c r="DK551" i="11"/>
  <c r="EB551" i="11" a="1"/>
  <c r="EB551" i="11"/>
  <c r="DU551" i="11" a="1"/>
  <c r="DU551" i="11"/>
  <c r="DW551" i="11" a="1"/>
  <c r="DW551" i="11"/>
  <c r="DZ551" i="11" a="1"/>
  <c r="DZ551" i="11"/>
  <c r="DX551" i="11" a="1"/>
  <c r="DX551" i="11"/>
  <c r="DV551" i="11" a="1"/>
  <c r="DV551" i="11"/>
  <c r="EA551" i="11" a="1"/>
  <c r="EA551" i="11"/>
  <c r="DY551" i="11" a="1"/>
  <c r="DY551" i="11"/>
  <c r="AN551" i="11" a="1"/>
  <c r="AN551" i="11"/>
  <c r="AQ552" i="11" a="1"/>
  <c r="AQ552" i="11"/>
  <c r="AO552" i="11" a="1"/>
  <c r="AO552" i="11"/>
  <c r="AR552" i="11" a="1"/>
  <c r="AR552" i="11"/>
  <c r="CA552" i="11"/>
  <c r="AP552" i="11" a="1"/>
  <c r="AP552" i="11"/>
  <c r="DQ552" i="11" a="1"/>
  <c r="DQ552" i="11"/>
  <c r="DO552" i="11" a="1"/>
  <c r="DO552" i="11"/>
  <c r="DN552" i="11" a="1"/>
  <c r="DN552" i="11"/>
  <c r="DR552" i="11" a="1"/>
  <c r="DR552" i="11"/>
  <c r="DP552" i="11" a="1"/>
  <c r="DP552" i="11"/>
  <c r="DG552" i="11" a="1"/>
  <c r="DG552" i="11"/>
  <c r="DJ552" i="11" a="1"/>
  <c r="DJ552" i="11"/>
  <c r="DF552" i="11" a="1"/>
  <c r="DF552" i="11"/>
  <c r="DH552" i="11" a="1"/>
  <c r="DH552" i="11"/>
  <c r="DK552" i="11" a="1"/>
  <c r="DK552" i="11"/>
  <c r="DI552" i="11" a="1"/>
  <c r="DI552" i="11"/>
  <c r="AN552" i="11" a="1"/>
  <c r="AN552" i="11"/>
  <c r="AS551" i="11"/>
  <c r="AA555" i="11" a="1"/>
  <c r="AA555" i="11"/>
  <c r="F555" i="11" a="1"/>
  <c r="F555" i="11"/>
  <c r="Y556" i="11" a="1"/>
  <c r="Y556" i="11"/>
  <c r="BX553" i="11"/>
  <c r="BW553" i="11"/>
  <c r="BY553" i="11"/>
  <c r="BZ553" i="11"/>
  <c r="AN553" i="11" a="1"/>
  <c r="AN553" i="11"/>
  <c r="DE553" i="11" a="1"/>
  <c r="DE553" i="11"/>
  <c r="DT553" i="11" a="1"/>
  <c r="DT553" i="11"/>
  <c r="DM553" i="11" a="1"/>
  <c r="DM553" i="11"/>
  <c r="T554" i="11" a="1"/>
  <c r="T554" i="11"/>
  <c r="G554" i="11" a="1"/>
  <c r="G554" i="11"/>
  <c r="H554" i="11" a="1"/>
  <c r="H554" i="11"/>
  <c r="DY552" i="11" a="1"/>
  <c r="DY552" i="11"/>
  <c r="DZ552" i="11" a="1"/>
  <c r="DZ552" i="11"/>
  <c r="DX552" i="11" a="1"/>
  <c r="DX552" i="11"/>
  <c r="DV552" i="11" a="1"/>
  <c r="DV552" i="11"/>
  <c r="DW552" i="11" a="1"/>
  <c r="DW552" i="11"/>
  <c r="EA552" i="11" a="1"/>
  <c r="EA552" i="11"/>
  <c r="EB552" i="11" a="1"/>
  <c r="EB552" i="11"/>
  <c r="DU552" i="11" a="1"/>
  <c r="DU552" i="11"/>
  <c r="AB554" i="11"/>
  <c r="U554" i="11" a="1"/>
  <c r="U554" i="11"/>
  <c r="AQ553" i="11" a="1"/>
  <c r="AQ553" i="11"/>
  <c r="AO553" i="11" a="1"/>
  <c r="AO553" i="11"/>
  <c r="AR553" i="11" a="1"/>
  <c r="AR553" i="11"/>
  <c r="DO553" i="11" a="1"/>
  <c r="DO553" i="11"/>
  <c r="DN553" i="11" a="1"/>
  <c r="DN553" i="11"/>
  <c r="DP553" i="11" a="1"/>
  <c r="DP553" i="11"/>
  <c r="DR553" i="11" a="1"/>
  <c r="DR553" i="11"/>
  <c r="DQ553" i="11" a="1"/>
  <c r="DQ553" i="11"/>
  <c r="DF553" i="11" a="1"/>
  <c r="DF553" i="11"/>
  <c r="DJ553" i="11" a="1"/>
  <c r="DJ553" i="11"/>
  <c r="DI553" i="11" a="1"/>
  <c r="DI553" i="11"/>
  <c r="DG553" i="11" a="1"/>
  <c r="DG553" i="11"/>
  <c r="DK553" i="11" a="1"/>
  <c r="DK553" i="11"/>
  <c r="DH553" i="11" a="1"/>
  <c r="DH553" i="11"/>
  <c r="DZ553" i="11" a="1"/>
  <c r="DZ553" i="11"/>
  <c r="DW553" i="11" a="1"/>
  <c r="DW553" i="11"/>
  <c r="EB553" i="11" a="1"/>
  <c r="EB553" i="11"/>
  <c r="DY553" i="11" a="1"/>
  <c r="DY553" i="11"/>
  <c r="DU553" i="11" a="1"/>
  <c r="DU553" i="11"/>
  <c r="DX553" i="11" a="1"/>
  <c r="DX553" i="11"/>
  <c r="DV553" i="11" a="1"/>
  <c r="DV553" i="11"/>
  <c r="EA553" i="11" a="1"/>
  <c r="EA553" i="11"/>
  <c r="AP553" i="11" a="1"/>
  <c r="AP553" i="11"/>
  <c r="AA556" i="11" a="1"/>
  <c r="AA556" i="11"/>
  <c r="F556" i="11" a="1"/>
  <c r="F556" i="11"/>
  <c r="Y557" i="11" a="1"/>
  <c r="Y557" i="11"/>
  <c r="U555" i="11" a="1"/>
  <c r="U555" i="11"/>
  <c r="AB555" i="11"/>
  <c r="BW554" i="11"/>
  <c r="BX554" i="11"/>
  <c r="BY554" i="11"/>
  <c r="BZ554" i="11"/>
  <c r="DT554" i="11" a="1"/>
  <c r="DT554" i="11"/>
  <c r="DE554" i="11" a="1"/>
  <c r="DE554" i="11"/>
  <c r="DM554" i="11" a="1"/>
  <c r="DM554" i="11"/>
  <c r="CA553" i="11"/>
  <c r="T555" i="11" a="1"/>
  <c r="T555" i="11"/>
  <c r="G555" i="11" a="1"/>
  <c r="G555" i="11"/>
  <c r="H555" i="11" a="1"/>
  <c r="H555" i="11"/>
  <c r="AS552" i="11"/>
  <c r="AN554" i="11" a="1"/>
  <c r="AN554" i="11"/>
  <c r="T556" i="11" a="1"/>
  <c r="T556" i="11"/>
  <c r="G556" i="11" a="1"/>
  <c r="G556" i="11"/>
  <c r="H556" i="11" a="1"/>
  <c r="H556" i="11"/>
  <c r="AO554" i="11" a="1"/>
  <c r="AO554" i="11"/>
  <c r="DN554" i="11" a="1"/>
  <c r="DN554" i="11"/>
  <c r="DR554" i="11" a="1"/>
  <c r="DR554" i="11"/>
  <c r="DP554" i="11" a="1"/>
  <c r="DP554" i="11"/>
  <c r="DQ554" i="11" a="1"/>
  <c r="DQ554" i="11"/>
  <c r="DO554" i="11" a="1"/>
  <c r="DO554" i="11"/>
  <c r="CA554" i="11"/>
  <c r="AS553" i="11"/>
  <c r="AR554" i="11" a="1"/>
  <c r="AR554" i="11"/>
  <c r="BY555" i="11"/>
  <c r="BX555" i="11"/>
  <c r="BZ555" i="11"/>
  <c r="AN555" i="11" a="1"/>
  <c r="AN555" i="11"/>
  <c r="BW555" i="11"/>
  <c r="DK554" i="11" a="1"/>
  <c r="DK554" i="11"/>
  <c r="DJ554" i="11" a="1"/>
  <c r="DJ554" i="11"/>
  <c r="DF554" i="11" a="1"/>
  <c r="DF554" i="11"/>
  <c r="DH554" i="11" a="1"/>
  <c r="DH554" i="11"/>
  <c r="DG554" i="11" a="1"/>
  <c r="DG554" i="11"/>
  <c r="DI554" i="11" a="1"/>
  <c r="DI554" i="11"/>
  <c r="DZ554" i="11" a="1"/>
  <c r="DZ554" i="11"/>
  <c r="EB554" i="11" a="1"/>
  <c r="EB554" i="11"/>
  <c r="DX554" i="11" a="1"/>
  <c r="DX554" i="11"/>
  <c r="DU554" i="11" a="1"/>
  <c r="DU554" i="11"/>
  <c r="DY554" i="11" a="1"/>
  <c r="DY554" i="11"/>
  <c r="DW554" i="11" a="1"/>
  <c r="DW554" i="11"/>
  <c r="DV554" i="11" a="1"/>
  <c r="DV554" i="11"/>
  <c r="EA554" i="11" a="1"/>
  <c r="EA554" i="11"/>
  <c r="DE555" i="11" a="1"/>
  <c r="DE555" i="11"/>
  <c r="DM555" i="11" a="1"/>
  <c r="DM555" i="11"/>
  <c r="DT555" i="11" a="1"/>
  <c r="DT555" i="11"/>
  <c r="F557" i="11" a="1"/>
  <c r="F557" i="11"/>
  <c r="AA557" i="11" a="1"/>
  <c r="AA557" i="11"/>
  <c r="Y558" i="11" a="1"/>
  <c r="Y558" i="11"/>
  <c r="AP554" i="11" a="1"/>
  <c r="AP554" i="11"/>
  <c r="U556" i="11" a="1"/>
  <c r="U556" i="11"/>
  <c r="AB556" i="11"/>
  <c r="AQ554" i="11" a="1"/>
  <c r="AQ554" i="11"/>
  <c r="AP555" i="11" a="1"/>
  <c r="AP555" i="11"/>
  <c r="T557" i="11" a="1"/>
  <c r="T557" i="11"/>
  <c r="G557" i="11" a="1"/>
  <c r="G557" i="11"/>
  <c r="H557" i="11" a="1"/>
  <c r="H557" i="11"/>
  <c r="DN555" i="11" a="1"/>
  <c r="DN555" i="11"/>
  <c r="DP555" i="11" a="1"/>
  <c r="DP555" i="11"/>
  <c r="DO555" i="11" a="1"/>
  <c r="DO555" i="11"/>
  <c r="DR555" i="11" a="1"/>
  <c r="DR555" i="11"/>
  <c r="DQ555" i="11" a="1"/>
  <c r="DQ555" i="11"/>
  <c r="AO555" i="11" a="1"/>
  <c r="AO555" i="11"/>
  <c r="DH555" i="11" a="1"/>
  <c r="DH555" i="11"/>
  <c r="DF555" i="11" a="1"/>
  <c r="DF555" i="11"/>
  <c r="DK555" i="11" a="1"/>
  <c r="DK555" i="11"/>
  <c r="DI555" i="11" a="1"/>
  <c r="DI555" i="11"/>
  <c r="DG555" i="11" a="1"/>
  <c r="DG555" i="11"/>
  <c r="DJ555" i="11" a="1"/>
  <c r="DJ555" i="11"/>
  <c r="AQ555" i="11" a="1"/>
  <c r="AQ555" i="11"/>
  <c r="AA558" i="11" a="1"/>
  <c r="AA558" i="11"/>
  <c r="F558" i="11" a="1"/>
  <c r="F558" i="11"/>
  <c r="Y559" i="11" a="1"/>
  <c r="Y559" i="11"/>
  <c r="DM556" i="11" a="1"/>
  <c r="DM556" i="11"/>
  <c r="DE556" i="11" a="1"/>
  <c r="DE556" i="11"/>
  <c r="DT556" i="11" a="1"/>
  <c r="DT556" i="11"/>
  <c r="CA555" i="11"/>
  <c r="AQ556" i="11" a="1"/>
  <c r="AQ556" i="11"/>
  <c r="AR556" i="11" a="1"/>
  <c r="AR556" i="11"/>
  <c r="AO556" i="11" a="1"/>
  <c r="AO556" i="11"/>
  <c r="AP556" i="11" a="1"/>
  <c r="AP556" i="11"/>
  <c r="AN556" i="11" a="1"/>
  <c r="AN556" i="11"/>
  <c r="U557" i="11" a="1"/>
  <c r="U557" i="11"/>
  <c r="AB557" i="11"/>
  <c r="EB555" i="11" a="1"/>
  <c r="EB555" i="11"/>
  <c r="DX555" i="11" a="1"/>
  <c r="DX555" i="11"/>
  <c r="EA555" i="11" a="1"/>
  <c r="EA555" i="11"/>
  <c r="DW555" i="11" a="1"/>
  <c r="DW555" i="11"/>
  <c r="DV555" i="11" a="1"/>
  <c r="DV555" i="11"/>
  <c r="DY555" i="11" a="1"/>
  <c r="DY555" i="11"/>
  <c r="DU555" i="11" a="1"/>
  <c r="DU555" i="11"/>
  <c r="DZ555" i="11" a="1"/>
  <c r="DZ555" i="11"/>
  <c r="AR555" i="11" a="1"/>
  <c r="AR555" i="11"/>
  <c r="AS554" i="11"/>
  <c r="AS555" i="11"/>
  <c r="AS556" i="11"/>
  <c r="F559" i="11" a="1"/>
  <c r="F559" i="11"/>
  <c r="AA559" i="11" a="1"/>
  <c r="AA559" i="11"/>
  <c r="Y560" i="11" a="1"/>
  <c r="Y560" i="11"/>
  <c r="DE557" i="11" a="1"/>
  <c r="DE557" i="11"/>
  <c r="DM557" i="11" a="1"/>
  <c r="DM557" i="11"/>
  <c r="DT557" i="11" a="1"/>
  <c r="DT557" i="11"/>
  <c r="BW557" i="11"/>
  <c r="AR557" i="11" a="1"/>
  <c r="AR557" i="11"/>
  <c r="BY557" i="11"/>
  <c r="BX557" i="11"/>
  <c r="AB558" i="11"/>
  <c r="U558" i="11" a="1"/>
  <c r="U558" i="11"/>
  <c r="G558" i="11" a="1"/>
  <c r="G558" i="11"/>
  <c r="T558" i="11" a="1"/>
  <c r="T558" i="11"/>
  <c r="H558" i="11" a="1"/>
  <c r="H558" i="11"/>
  <c r="EB556" i="11" a="1"/>
  <c r="EB556" i="11"/>
  <c r="DZ556" i="11" a="1"/>
  <c r="DZ556" i="11"/>
  <c r="DY556" i="11" a="1"/>
  <c r="DY556" i="11"/>
  <c r="EA556" i="11" a="1"/>
  <c r="EA556" i="11"/>
  <c r="DX556" i="11" a="1"/>
  <c r="DX556" i="11"/>
  <c r="DU556" i="11" a="1"/>
  <c r="DU556" i="11"/>
  <c r="DW556" i="11" a="1"/>
  <c r="DW556" i="11"/>
  <c r="DV556" i="11" a="1"/>
  <c r="DV556" i="11"/>
  <c r="DH556" i="11" a="1"/>
  <c r="DH556" i="11"/>
  <c r="DK556" i="11" a="1"/>
  <c r="DK556" i="11"/>
  <c r="DF556" i="11" a="1"/>
  <c r="DF556" i="11"/>
  <c r="DG556" i="11" a="1"/>
  <c r="DG556" i="11"/>
  <c r="DI556" i="11" a="1"/>
  <c r="DI556" i="11"/>
  <c r="DJ556" i="11" a="1"/>
  <c r="DJ556" i="11"/>
  <c r="DN556" i="11" a="1"/>
  <c r="DN556" i="11"/>
  <c r="DO556" i="11" a="1"/>
  <c r="DO556" i="11"/>
  <c r="DP556" i="11" a="1"/>
  <c r="DP556" i="11"/>
  <c r="DR556" i="11" a="1"/>
  <c r="DR556" i="11"/>
  <c r="DQ556" i="11" a="1"/>
  <c r="DQ556" i="11"/>
  <c r="T559" i="11" a="1"/>
  <c r="T559" i="11"/>
  <c r="G559" i="11" a="1"/>
  <c r="G559" i="11"/>
  <c r="H559" i="11" a="1"/>
  <c r="H559" i="11"/>
  <c r="AP557" i="11" a="1"/>
  <c r="AP557" i="11"/>
  <c r="U559" i="11" a="1"/>
  <c r="U559" i="11"/>
  <c r="AB559" i="11"/>
  <c r="DV557" i="11" a="1"/>
  <c r="DV557" i="11"/>
  <c r="DZ557" i="11" a="1"/>
  <c r="DZ557" i="11"/>
  <c r="DY557" i="11" a="1"/>
  <c r="DY557" i="11"/>
  <c r="EA557" i="11" a="1"/>
  <c r="EA557" i="11"/>
  <c r="EB557" i="11" a="1"/>
  <c r="EB557" i="11"/>
  <c r="DU557" i="11" a="1"/>
  <c r="DU557" i="11"/>
  <c r="DW557" i="11" a="1"/>
  <c r="DW557" i="11"/>
  <c r="DX557" i="11" a="1"/>
  <c r="DX557" i="11"/>
  <c r="DQ557" i="11" a="1"/>
  <c r="DQ557" i="11"/>
  <c r="DR557" i="11" a="1"/>
  <c r="DR557" i="11"/>
  <c r="DO557" i="11" a="1"/>
  <c r="DO557" i="11"/>
  <c r="DP557" i="11" a="1"/>
  <c r="DP557" i="11"/>
  <c r="DN557" i="11" a="1"/>
  <c r="DN557" i="11"/>
  <c r="DF557" i="11" a="1"/>
  <c r="DF557" i="11"/>
  <c r="DK557" i="11" a="1"/>
  <c r="DK557" i="11"/>
  <c r="DG557" i="11" a="1"/>
  <c r="DG557" i="11"/>
  <c r="DJ557" i="11" a="1"/>
  <c r="DJ557" i="11"/>
  <c r="DH557" i="11" a="1"/>
  <c r="DH557" i="11"/>
  <c r="DI557" i="11" a="1"/>
  <c r="DI557" i="11"/>
  <c r="AN557" i="11" a="1"/>
  <c r="AN557" i="11"/>
  <c r="CA557" i="11"/>
  <c r="AQ557" i="11" a="1"/>
  <c r="AQ557" i="11"/>
  <c r="DT558" i="11" a="1"/>
  <c r="DT558" i="11"/>
  <c r="DM558" i="11" a="1"/>
  <c r="DM558" i="11"/>
  <c r="DE558" i="11" a="1"/>
  <c r="DE558" i="11"/>
  <c r="AO558" i="11" a="1"/>
  <c r="AO558" i="11"/>
  <c r="BX558" i="11"/>
  <c r="BY558" i="11"/>
  <c r="BZ558" i="11"/>
  <c r="F560" i="11" a="1"/>
  <c r="F560" i="11"/>
  <c r="AA560" i="11" a="1"/>
  <c r="AA560" i="11"/>
  <c r="Y561" i="11" a="1"/>
  <c r="Y561" i="11"/>
  <c r="AO557" i="11" a="1"/>
  <c r="AO557" i="11"/>
  <c r="AN559" i="11" a="1"/>
  <c r="AN559" i="11"/>
  <c r="AR559" i="11" a="1"/>
  <c r="AR559" i="11"/>
  <c r="BY559" i="11"/>
  <c r="AO559" i="11" a="1"/>
  <c r="AO559" i="11"/>
  <c r="BX559" i="11"/>
  <c r="DQ558" i="11" a="1"/>
  <c r="DQ558" i="11"/>
  <c r="DR558" i="11" a="1"/>
  <c r="DR558" i="11"/>
  <c r="DP558" i="11" a="1"/>
  <c r="DP558" i="11"/>
  <c r="DN558" i="11" a="1"/>
  <c r="DN558" i="11"/>
  <c r="DO558" i="11" a="1"/>
  <c r="DO558" i="11"/>
  <c r="AB560" i="11"/>
  <c r="U560" i="11" a="1"/>
  <c r="U560" i="11"/>
  <c r="DW558" i="11" a="1"/>
  <c r="DW558" i="11"/>
  <c r="DZ558" i="11" a="1"/>
  <c r="DZ558" i="11"/>
  <c r="EB558" i="11" a="1"/>
  <c r="EB558" i="11"/>
  <c r="DU558" i="11" a="1"/>
  <c r="DU558" i="11"/>
  <c r="DX558" i="11" a="1"/>
  <c r="DX558" i="11"/>
  <c r="EA558" i="11" a="1"/>
  <c r="EA558" i="11"/>
  <c r="DV558" i="11" a="1"/>
  <c r="DV558" i="11"/>
  <c r="DY558" i="11" a="1"/>
  <c r="DY558" i="11"/>
  <c r="DE559" i="11" a="1"/>
  <c r="DE559" i="11"/>
  <c r="DM559" i="11" a="1"/>
  <c r="DM559" i="11"/>
  <c r="DT559" i="11" a="1"/>
  <c r="DT559" i="11"/>
  <c r="AQ558" i="11" a="1"/>
  <c r="AQ558" i="11"/>
  <c r="AN558" i="11" a="1"/>
  <c r="AN558" i="11"/>
  <c r="AP558" i="11" a="1"/>
  <c r="AP558" i="11"/>
  <c r="T560" i="11" a="1"/>
  <c r="T560" i="11"/>
  <c r="G560" i="11" a="1"/>
  <c r="G560" i="11"/>
  <c r="H560" i="11" a="1"/>
  <c r="H560" i="11"/>
  <c r="CA558" i="11"/>
  <c r="AR558" i="11" a="1"/>
  <c r="AR558" i="11"/>
  <c r="AS557" i="11"/>
  <c r="F561" i="11" a="1"/>
  <c r="F561" i="11"/>
  <c r="AA561" i="11" a="1"/>
  <c r="AA561" i="11"/>
  <c r="Y562" i="11" a="1"/>
  <c r="Y562" i="11"/>
  <c r="DI558" i="11" a="1"/>
  <c r="DI558" i="11"/>
  <c r="DH558" i="11" a="1"/>
  <c r="DH558" i="11"/>
  <c r="DJ558" i="11" a="1"/>
  <c r="DJ558" i="11"/>
  <c r="DF558" i="11" a="1"/>
  <c r="DF558" i="11"/>
  <c r="DK558" i="11" a="1"/>
  <c r="DK558" i="11"/>
  <c r="DG558" i="11" a="1"/>
  <c r="DG558" i="11"/>
  <c r="AQ559" i="11" a="1"/>
  <c r="AQ559" i="11"/>
  <c r="CA559" i="11"/>
  <c r="AP559" i="11" a="1"/>
  <c r="AP559" i="11"/>
  <c r="AS558" i="11"/>
  <c r="DT560" i="11" a="1"/>
  <c r="DT560" i="11"/>
  <c r="DM560" i="11" a="1"/>
  <c r="DM560" i="11"/>
  <c r="DE560" i="11" a="1"/>
  <c r="DE560" i="11"/>
  <c r="DW559" i="11" a="1"/>
  <c r="DW559" i="11"/>
  <c r="DU559" i="11" a="1"/>
  <c r="DU559" i="11"/>
  <c r="EB559" i="11" a="1"/>
  <c r="EB559" i="11"/>
  <c r="DV559" i="11" a="1"/>
  <c r="DV559" i="11"/>
  <c r="DZ559" i="11" a="1"/>
  <c r="DZ559" i="11"/>
  <c r="EA559" i="11" a="1"/>
  <c r="EA559" i="11"/>
  <c r="DY559" i="11" a="1"/>
  <c r="DY559" i="11"/>
  <c r="DX559" i="11" a="1"/>
  <c r="DX559" i="11"/>
  <c r="DN559" i="11" a="1"/>
  <c r="DN559" i="11"/>
  <c r="DO559" i="11" a="1"/>
  <c r="DO559" i="11"/>
  <c r="DR559" i="11" a="1"/>
  <c r="DR559" i="11"/>
  <c r="DP559" i="11" a="1"/>
  <c r="DP559" i="11"/>
  <c r="DQ559" i="11" a="1"/>
  <c r="DQ559" i="11"/>
  <c r="AN560" i="11" a="1"/>
  <c r="AN560" i="11"/>
  <c r="AR560" i="11" a="1"/>
  <c r="AR560" i="11"/>
  <c r="AQ560" i="11" a="1"/>
  <c r="AQ560" i="11"/>
  <c r="AP560" i="11" a="1"/>
  <c r="AP560" i="11"/>
  <c r="AO560" i="11" a="1"/>
  <c r="AO560" i="11"/>
  <c r="F562" i="11" a="1"/>
  <c r="F562" i="11"/>
  <c r="AA562" i="11" a="1"/>
  <c r="AA562" i="11"/>
  <c r="Y563" i="11" a="1"/>
  <c r="Y563" i="11"/>
  <c r="G561" i="11" a="1"/>
  <c r="G561" i="11"/>
  <c r="T561" i="11" a="1"/>
  <c r="T561" i="11"/>
  <c r="H561" i="11" a="1"/>
  <c r="H561" i="11"/>
  <c r="DH559" i="11" a="1"/>
  <c r="DH559" i="11"/>
  <c r="DF559" i="11" a="1"/>
  <c r="DF559" i="11"/>
  <c r="DG559" i="11" a="1"/>
  <c r="DG559" i="11"/>
  <c r="DK559" i="11" a="1"/>
  <c r="DK559" i="11"/>
  <c r="DI559" i="11" a="1"/>
  <c r="DI559" i="11"/>
  <c r="DJ559" i="11" a="1"/>
  <c r="DJ559" i="11"/>
  <c r="AB561" i="11"/>
  <c r="U561" i="11" a="1"/>
  <c r="U561" i="11"/>
  <c r="AS559" i="11"/>
  <c r="F563" i="11" a="1"/>
  <c r="F563" i="11"/>
  <c r="AA563" i="11" a="1"/>
  <c r="AA563" i="11"/>
  <c r="Y564" i="11" a="1"/>
  <c r="Y564" i="11"/>
  <c r="T562" i="11" a="1"/>
  <c r="T562" i="11"/>
  <c r="G562" i="11" a="1"/>
  <c r="G562" i="11"/>
  <c r="H562" i="11" a="1"/>
  <c r="H562" i="11"/>
  <c r="DF560" i="11" a="1"/>
  <c r="DF560" i="11"/>
  <c r="DK560" i="11" a="1"/>
  <c r="DK560" i="11"/>
  <c r="DI560" i="11" a="1"/>
  <c r="DI560" i="11"/>
  <c r="DJ560" i="11" a="1"/>
  <c r="DJ560" i="11"/>
  <c r="DG560" i="11" a="1"/>
  <c r="DG560" i="11"/>
  <c r="DH560" i="11" a="1"/>
  <c r="DH560" i="11"/>
  <c r="DN560" i="11" a="1"/>
  <c r="DN560" i="11"/>
  <c r="DP560" i="11" a="1"/>
  <c r="DP560" i="11"/>
  <c r="DQ560" i="11" a="1"/>
  <c r="DQ560" i="11"/>
  <c r="DO560" i="11" a="1"/>
  <c r="DO560" i="11"/>
  <c r="DR560" i="11" a="1"/>
  <c r="DR560" i="11"/>
  <c r="U562" i="11" a="1"/>
  <c r="U562" i="11"/>
  <c r="AB562" i="11"/>
  <c r="DY560" i="11" a="1"/>
  <c r="DY560" i="11"/>
  <c r="DV560" i="11" a="1"/>
  <c r="DV560" i="11"/>
  <c r="EB560" i="11" a="1"/>
  <c r="EB560" i="11"/>
  <c r="DX560" i="11" a="1"/>
  <c r="DX560" i="11"/>
  <c r="DW560" i="11" a="1"/>
  <c r="DW560" i="11"/>
  <c r="EA560" i="11" a="1"/>
  <c r="EA560" i="11"/>
  <c r="DU560" i="11" a="1"/>
  <c r="DU560" i="11"/>
  <c r="DZ560" i="11" a="1"/>
  <c r="DZ560" i="11"/>
  <c r="AN561" i="11" a="1"/>
  <c r="AN561" i="11"/>
  <c r="BY561" i="11"/>
  <c r="BW561" i="11"/>
  <c r="BX561" i="11"/>
  <c r="BZ561" i="11"/>
  <c r="AS560" i="11"/>
  <c r="DM561" i="11" a="1"/>
  <c r="DM561" i="11"/>
  <c r="DT561" i="11" a="1"/>
  <c r="DT561" i="11"/>
  <c r="DE561" i="11" a="1"/>
  <c r="DE561" i="11"/>
  <c r="AR561" i="11" a="1"/>
  <c r="AR561" i="11"/>
  <c r="CA561" i="11"/>
  <c r="AQ561" i="11" a="1"/>
  <c r="AQ561" i="11"/>
  <c r="AP561" i="11" a="1"/>
  <c r="AP561" i="11"/>
  <c r="DT562" i="11" a="1"/>
  <c r="DT562" i="11"/>
  <c r="DM562" i="11" a="1"/>
  <c r="DM562" i="11"/>
  <c r="DE562" i="11" a="1"/>
  <c r="DE562" i="11"/>
  <c r="AB563" i="11"/>
  <c r="U563" i="11" a="1"/>
  <c r="U563" i="11"/>
  <c r="DK561" i="11" a="1"/>
  <c r="DK561" i="11"/>
  <c r="DI561" i="11" a="1"/>
  <c r="DI561" i="11"/>
  <c r="DG561" i="11" a="1"/>
  <c r="DG561" i="11"/>
  <c r="DF561" i="11" a="1"/>
  <c r="DF561" i="11"/>
  <c r="DH561" i="11" a="1"/>
  <c r="DH561" i="11"/>
  <c r="DJ561" i="11" a="1"/>
  <c r="DJ561" i="11"/>
  <c r="BZ562" i="11"/>
  <c r="BX562" i="11"/>
  <c r="AN562" i="11" a="1"/>
  <c r="AN562" i="11"/>
  <c r="BY562" i="11"/>
  <c r="BW562" i="11"/>
  <c r="EA561" i="11" a="1"/>
  <c r="EA561" i="11"/>
  <c r="DW561" i="11" a="1"/>
  <c r="DW561" i="11"/>
  <c r="DZ561" i="11" a="1"/>
  <c r="DZ561" i="11"/>
  <c r="DY561" i="11" a="1"/>
  <c r="DY561" i="11"/>
  <c r="EB561" i="11" a="1"/>
  <c r="EB561" i="11"/>
  <c r="DU561" i="11" a="1"/>
  <c r="DU561" i="11"/>
  <c r="DV561" i="11" a="1"/>
  <c r="DV561" i="11"/>
  <c r="DX561" i="11" a="1"/>
  <c r="DX561" i="11"/>
  <c r="AO561" i="11" a="1"/>
  <c r="AO561" i="11"/>
  <c r="AA564" i="11" a="1"/>
  <c r="AA564" i="11"/>
  <c r="F564" i="11" a="1"/>
  <c r="F564" i="11"/>
  <c r="Y565" i="11" a="1"/>
  <c r="Y565" i="11"/>
  <c r="DP561" i="11" a="1"/>
  <c r="DP561" i="11"/>
  <c r="DR561" i="11" a="1"/>
  <c r="DR561" i="11"/>
  <c r="DQ561" i="11" a="1"/>
  <c r="DQ561" i="11"/>
  <c r="DO561" i="11" a="1"/>
  <c r="DO561" i="11"/>
  <c r="DN561" i="11" a="1"/>
  <c r="DN561" i="11"/>
  <c r="G563" i="11" a="1"/>
  <c r="G563" i="11"/>
  <c r="T563" i="11" a="1"/>
  <c r="T563" i="11"/>
  <c r="H563" i="11" a="1"/>
  <c r="H563" i="11"/>
  <c r="AS561" i="11"/>
  <c r="AQ562" i="11" a="1"/>
  <c r="AQ562" i="11"/>
  <c r="AO562" i="11" a="1"/>
  <c r="AO562" i="11"/>
  <c r="CA562" i="11"/>
  <c r="AN563" i="11" a="1"/>
  <c r="AN563" i="11"/>
  <c r="BZ563" i="11"/>
  <c r="BX563" i="11"/>
  <c r="BY563" i="11"/>
  <c r="BW563" i="11"/>
  <c r="AR562" i="11" a="1"/>
  <c r="AR562" i="11"/>
  <c r="AA565" i="11" a="1"/>
  <c r="AA565" i="11"/>
  <c r="F565" i="11" a="1"/>
  <c r="F565" i="11"/>
  <c r="Y566" i="11" a="1"/>
  <c r="Y566" i="11"/>
  <c r="AB564" i="11"/>
  <c r="U564" i="11" a="1"/>
  <c r="U564" i="11"/>
  <c r="DF562" i="11" a="1"/>
  <c r="DF562" i="11"/>
  <c r="DI562" i="11" a="1"/>
  <c r="DI562" i="11"/>
  <c r="DH562" i="11" a="1"/>
  <c r="DH562" i="11"/>
  <c r="DK562" i="11" a="1"/>
  <c r="DK562" i="11"/>
  <c r="DJ562" i="11" a="1"/>
  <c r="DJ562" i="11"/>
  <c r="DG562" i="11" a="1"/>
  <c r="DG562" i="11"/>
  <c r="T564" i="11" a="1"/>
  <c r="T564" i="11"/>
  <c r="G564" i="11" a="1"/>
  <c r="G564" i="11"/>
  <c r="H564" i="11" a="1"/>
  <c r="H564" i="11"/>
  <c r="DR562" i="11" a="1"/>
  <c r="DR562" i="11"/>
  <c r="DN562" i="11" a="1"/>
  <c r="DN562" i="11"/>
  <c r="DQ562" i="11" a="1"/>
  <c r="DQ562" i="11"/>
  <c r="DO562" i="11" a="1"/>
  <c r="DO562" i="11"/>
  <c r="DP562" i="11" a="1"/>
  <c r="DP562" i="11"/>
  <c r="DE563" i="11" a="1"/>
  <c r="DE563" i="11"/>
  <c r="DT563" i="11" a="1"/>
  <c r="DT563" i="11"/>
  <c r="DM563" i="11" a="1"/>
  <c r="DM563" i="11"/>
  <c r="DX562" i="11" a="1"/>
  <c r="DX562" i="11"/>
  <c r="DZ562" i="11" a="1"/>
  <c r="DZ562" i="11"/>
  <c r="DV562" i="11" a="1"/>
  <c r="DV562" i="11"/>
  <c r="DY562" i="11" a="1"/>
  <c r="DY562" i="11"/>
  <c r="EB562" i="11" a="1"/>
  <c r="EB562" i="11"/>
  <c r="DU562" i="11" a="1"/>
  <c r="DU562" i="11"/>
  <c r="DW562" i="11" a="1"/>
  <c r="DW562" i="11"/>
  <c r="EA562" i="11" a="1"/>
  <c r="EA562" i="11"/>
  <c r="AP562" i="11" a="1"/>
  <c r="AP562" i="11"/>
  <c r="AO563" i="11" a="1"/>
  <c r="AO563" i="11"/>
  <c r="CA563" i="11"/>
  <c r="AP563" i="11" a="1"/>
  <c r="AP563" i="11"/>
  <c r="AQ563" i="11" a="1"/>
  <c r="AQ563" i="11"/>
  <c r="AR563" i="11" a="1"/>
  <c r="AR563" i="11"/>
  <c r="DJ563" i="11" a="1"/>
  <c r="DJ563" i="11"/>
  <c r="DK563" i="11" a="1"/>
  <c r="DK563" i="11"/>
  <c r="DG563" i="11" a="1"/>
  <c r="DG563" i="11"/>
  <c r="DF563" i="11" a="1"/>
  <c r="DF563" i="11"/>
  <c r="DI563" i="11" a="1"/>
  <c r="DI563" i="11"/>
  <c r="DH563" i="11" a="1"/>
  <c r="DH563" i="11"/>
  <c r="AA566" i="11" a="1"/>
  <c r="AA566" i="11"/>
  <c r="F566" i="11" a="1"/>
  <c r="F566" i="11"/>
  <c r="Y567" i="11" a="1"/>
  <c r="Y567" i="11"/>
  <c r="AB565" i="11"/>
  <c r="U565" i="11" a="1"/>
  <c r="U565" i="11"/>
  <c r="T565" i="11" a="1"/>
  <c r="T565" i="11"/>
  <c r="G565" i="11" a="1"/>
  <c r="G565" i="11"/>
  <c r="H565" i="11" a="1"/>
  <c r="H565" i="11"/>
  <c r="DR563" i="11" a="1"/>
  <c r="DR563" i="11"/>
  <c r="DO563" i="11" a="1"/>
  <c r="DO563" i="11"/>
  <c r="DQ563" i="11" a="1"/>
  <c r="DQ563" i="11"/>
  <c r="DN563" i="11" a="1"/>
  <c r="DN563" i="11"/>
  <c r="DP563" i="11" a="1"/>
  <c r="DP563" i="11"/>
  <c r="DZ563" i="11" a="1"/>
  <c r="DZ563" i="11"/>
  <c r="EA563" i="11" a="1"/>
  <c r="EA563" i="11"/>
  <c r="DY563" i="11" a="1"/>
  <c r="DY563" i="11"/>
  <c r="DU563" i="11" a="1"/>
  <c r="DU563" i="11"/>
  <c r="EB563" i="11" a="1"/>
  <c r="EB563" i="11"/>
  <c r="DX563" i="11" a="1"/>
  <c r="DX563" i="11"/>
  <c r="DW563" i="11" a="1"/>
  <c r="DW563" i="11"/>
  <c r="DV563" i="11" a="1"/>
  <c r="DV563" i="11"/>
  <c r="AS562" i="11"/>
  <c r="DT564" i="11" a="1"/>
  <c r="DT564" i="11"/>
  <c r="DE564" i="11" a="1"/>
  <c r="DE564" i="11"/>
  <c r="DM564" i="11" a="1"/>
  <c r="DM564" i="11"/>
  <c r="BZ564" i="11"/>
  <c r="BX564" i="11"/>
  <c r="BY564" i="11"/>
  <c r="BW564" i="11"/>
  <c r="AS563" i="11"/>
  <c r="DP564" i="11" a="1"/>
  <c r="DP564" i="11"/>
  <c r="DQ564" i="11" a="1"/>
  <c r="DQ564" i="11"/>
  <c r="DN564" i="11" a="1"/>
  <c r="DN564" i="11"/>
  <c r="DO564" i="11" a="1"/>
  <c r="DO564" i="11"/>
  <c r="DR564" i="11" a="1"/>
  <c r="DR564" i="11"/>
  <c r="AB566" i="11"/>
  <c r="U566" i="11" a="1"/>
  <c r="U566" i="11"/>
  <c r="G566" i="11" a="1"/>
  <c r="G566" i="11"/>
  <c r="T566" i="11" a="1"/>
  <c r="T566" i="11"/>
  <c r="H566" i="11" a="1"/>
  <c r="H566" i="11"/>
  <c r="AR564" i="11" a="1"/>
  <c r="AR564" i="11"/>
  <c r="DG564" i="11" a="1"/>
  <c r="DG564" i="11"/>
  <c r="DH564" i="11" a="1"/>
  <c r="DH564" i="11"/>
  <c r="DJ564" i="11" a="1"/>
  <c r="DJ564" i="11"/>
  <c r="DI564" i="11" a="1"/>
  <c r="DI564" i="11"/>
  <c r="DF564" i="11" a="1"/>
  <c r="DF564" i="11"/>
  <c r="DK564" i="11" a="1"/>
  <c r="DK564" i="11"/>
  <c r="CA564" i="11"/>
  <c r="DV564" i="11" a="1"/>
  <c r="DV564" i="11"/>
  <c r="DY564" i="11" a="1"/>
  <c r="DY564" i="11"/>
  <c r="EB564" i="11" a="1"/>
  <c r="EB564" i="11"/>
  <c r="DX564" i="11" a="1"/>
  <c r="DX564" i="11"/>
  <c r="DU564" i="11" a="1"/>
  <c r="DU564" i="11"/>
  <c r="DW564" i="11" a="1"/>
  <c r="DW564" i="11"/>
  <c r="EA564" i="11" a="1"/>
  <c r="EA564" i="11"/>
  <c r="DZ564" i="11" a="1"/>
  <c r="DZ564" i="11"/>
  <c r="AO564" i="11" a="1"/>
  <c r="AO564" i="11"/>
  <c r="AN564" i="11" a="1"/>
  <c r="AN564" i="11"/>
  <c r="AP564" i="11" a="1"/>
  <c r="AP564" i="11"/>
  <c r="DT565" i="11" a="1"/>
  <c r="DT565" i="11"/>
  <c r="DM565" i="11" a="1"/>
  <c r="DM565" i="11"/>
  <c r="DE565" i="11" a="1"/>
  <c r="DE565" i="11"/>
  <c r="BX565" i="11"/>
  <c r="AN565" i="11" a="1"/>
  <c r="AN565" i="11"/>
  <c r="BW565" i="11"/>
  <c r="BZ565" i="11"/>
  <c r="BY565" i="11"/>
  <c r="AQ564" i="11" a="1"/>
  <c r="AQ564" i="11"/>
  <c r="AA567" i="11" a="1"/>
  <c r="AA567" i="11"/>
  <c r="F567" i="11" a="1"/>
  <c r="F567" i="11"/>
  <c r="Y568" i="11" a="1"/>
  <c r="Y568" i="11"/>
  <c r="AO565" i="11" a="1"/>
  <c r="AO565" i="11"/>
  <c r="AQ565" i="11" a="1"/>
  <c r="AQ565" i="11"/>
  <c r="AR565" i="11" a="1"/>
  <c r="AR565" i="11"/>
  <c r="AP565" i="11" a="1"/>
  <c r="AP565" i="11"/>
  <c r="CA565" i="11"/>
  <c r="DM566" i="11" a="1"/>
  <c r="DM566" i="11"/>
  <c r="DE566" i="11" a="1"/>
  <c r="DE566" i="11"/>
  <c r="DT566" i="11" a="1"/>
  <c r="DT566" i="11"/>
  <c r="AP566" i="11" a="1"/>
  <c r="AP566" i="11"/>
  <c r="AN566" i="11" a="1"/>
  <c r="AN566" i="11"/>
  <c r="AR566" i="11" a="1"/>
  <c r="AR566" i="11"/>
  <c r="AO566" i="11" a="1"/>
  <c r="AO566" i="11"/>
  <c r="AQ566" i="11" a="1"/>
  <c r="AQ566" i="11"/>
  <c r="DJ565" i="11" a="1"/>
  <c r="DJ565" i="11"/>
  <c r="DF565" i="11" a="1"/>
  <c r="DF565" i="11"/>
  <c r="DG565" i="11" a="1"/>
  <c r="DG565" i="11"/>
  <c r="DI565" i="11" a="1"/>
  <c r="DI565" i="11"/>
  <c r="DK565" i="11" a="1"/>
  <c r="DK565" i="11"/>
  <c r="DH565" i="11" a="1"/>
  <c r="DH565" i="11"/>
  <c r="F568" i="11" a="1"/>
  <c r="F568" i="11"/>
  <c r="AA568" i="11" a="1"/>
  <c r="AA568" i="11"/>
  <c r="Y569" i="11" a="1"/>
  <c r="Y569" i="11"/>
  <c r="T567" i="11" a="1"/>
  <c r="T567" i="11"/>
  <c r="G567" i="11" a="1"/>
  <c r="G567" i="11"/>
  <c r="H567" i="11" a="1"/>
  <c r="H567" i="11"/>
  <c r="U567" i="11" a="1"/>
  <c r="U567" i="11"/>
  <c r="AB567" i="11"/>
  <c r="DN565" i="11" a="1"/>
  <c r="DN565" i="11"/>
  <c r="DO565" i="11" a="1"/>
  <c r="DO565" i="11"/>
  <c r="DP565" i="11" a="1"/>
  <c r="DP565" i="11"/>
  <c r="DQ565" i="11" a="1"/>
  <c r="DQ565" i="11"/>
  <c r="DR565" i="11" a="1"/>
  <c r="DR565" i="11"/>
  <c r="AS564" i="11"/>
  <c r="DY565" i="11" a="1"/>
  <c r="DY565" i="11"/>
  <c r="DW565" i="11" a="1"/>
  <c r="DW565" i="11"/>
  <c r="EB565" i="11" a="1"/>
  <c r="EB565" i="11"/>
  <c r="DU565" i="11" a="1"/>
  <c r="DU565" i="11"/>
  <c r="DX565" i="11" a="1"/>
  <c r="DX565" i="11"/>
  <c r="EA565" i="11" a="1"/>
  <c r="EA565" i="11"/>
  <c r="DZ565" i="11" a="1"/>
  <c r="DZ565" i="11"/>
  <c r="DV565" i="11" a="1"/>
  <c r="DV565" i="11"/>
  <c r="AS565" i="11"/>
  <c r="AS566" i="11"/>
  <c r="BY567" i="11"/>
  <c r="BW567" i="11"/>
  <c r="BX567" i="11"/>
  <c r="BZ567" i="11"/>
  <c r="AN567" i="11" a="1"/>
  <c r="AN567" i="11"/>
  <c r="DW566" i="11" a="1"/>
  <c r="DW566" i="11"/>
  <c r="EB566" i="11" a="1"/>
  <c r="EB566" i="11"/>
  <c r="DV566" i="11" a="1"/>
  <c r="DV566" i="11"/>
  <c r="DX566" i="11" a="1"/>
  <c r="DX566" i="11"/>
  <c r="EA566" i="11" a="1"/>
  <c r="EA566" i="11"/>
  <c r="DZ566" i="11" a="1"/>
  <c r="DZ566" i="11"/>
  <c r="DY566" i="11" a="1"/>
  <c r="DY566" i="11"/>
  <c r="DU566" i="11" a="1"/>
  <c r="DU566" i="11"/>
  <c r="DJ566" i="11" a="1"/>
  <c r="DJ566" i="11"/>
  <c r="DK566" i="11" a="1"/>
  <c r="DK566" i="11"/>
  <c r="DH566" i="11" a="1"/>
  <c r="DH566" i="11"/>
  <c r="DG566" i="11" a="1"/>
  <c r="DG566" i="11"/>
  <c r="DF566" i="11" a="1"/>
  <c r="DF566" i="11"/>
  <c r="DI566" i="11" a="1"/>
  <c r="DI566" i="11"/>
  <c r="AA569" i="11" a="1"/>
  <c r="AA569" i="11"/>
  <c r="F569" i="11" a="1"/>
  <c r="F569" i="11"/>
  <c r="Y570" i="11" a="1"/>
  <c r="Y570" i="11"/>
  <c r="DO566" i="11" a="1"/>
  <c r="DO566" i="11"/>
  <c r="DN566" i="11" a="1"/>
  <c r="DN566" i="11"/>
  <c r="DQ566" i="11" a="1"/>
  <c r="DQ566" i="11"/>
  <c r="DP566" i="11" a="1"/>
  <c r="DP566" i="11"/>
  <c r="DR566" i="11" a="1"/>
  <c r="DR566" i="11"/>
  <c r="T568" i="11" a="1"/>
  <c r="T568" i="11"/>
  <c r="G568" i="11" a="1"/>
  <c r="G568" i="11"/>
  <c r="H568" i="11" a="1"/>
  <c r="H568" i="11"/>
  <c r="U568" i="11" a="1"/>
  <c r="U568" i="11"/>
  <c r="AB568" i="11"/>
  <c r="AQ567" i="11" a="1"/>
  <c r="AQ567" i="11"/>
  <c r="DM567" i="11" a="1"/>
  <c r="DM567" i="11"/>
  <c r="DE567" i="11" a="1"/>
  <c r="DE567" i="11"/>
  <c r="DT567" i="11" a="1"/>
  <c r="DT567" i="11"/>
  <c r="AR567" i="11" a="1"/>
  <c r="AR567" i="11"/>
  <c r="AP567" i="11" a="1"/>
  <c r="AP567" i="11"/>
  <c r="AO567" i="11" a="1"/>
  <c r="AO567" i="11"/>
  <c r="EB567" i="11" a="1"/>
  <c r="EB567" i="11"/>
  <c r="DY567" i="11" a="1"/>
  <c r="DY567" i="11"/>
  <c r="DV567" i="11" a="1"/>
  <c r="DV567" i="11"/>
  <c r="DZ567" i="11" a="1"/>
  <c r="DZ567" i="11"/>
  <c r="EA567" i="11" a="1"/>
  <c r="EA567" i="11"/>
  <c r="DW567" i="11" a="1"/>
  <c r="DW567" i="11"/>
  <c r="DX567" i="11" a="1"/>
  <c r="DX567" i="11"/>
  <c r="DU567" i="11" a="1"/>
  <c r="DU567" i="11"/>
  <c r="CA567" i="11"/>
  <c r="DK567" i="11" a="1"/>
  <c r="DK567" i="11"/>
  <c r="DG567" i="11" a="1"/>
  <c r="DG567" i="11"/>
  <c r="DH567" i="11" a="1"/>
  <c r="DH567" i="11"/>
  <c r="DI567" i="11" a="1"/>
  <c r="DI567" i="11"/>
  <c r="DJ567" i="11" a="1"/>
  <c r="DJ567" i="11"/>
  <c r="DF567" i="11" a="1"/>
  <c r="DF567" i="11"/>
  <c r="DE568" i="11" a="1"/>
  <c r="DE568" i="11"/>
  <c r="DM568" i="11" a="1"/>
  <c r="DM568" i="11"/>
  <c r="DT568" i="11" a="1"/>
  <c r="DT568" i="11"/>
  <c r="DP567" i="11" a="1"/>
  <c r="DP567" i="11"/>
  <c r="DQ567" i="11" a="1"/>
  <c r="DQ567" i="11"/>
  <c r="DN567" i="11" a="1"/>
  <c r="DN567" i="11"/>
  <c r="DO567" i="11" a="1"/>
  <c r="DO567" i="11"/>
  <c r="DR567" i="11" a="1"/>
  <c r="DR567" i="11"/>
  <c r="BW568" i="11"/>
  <c r="BY568" i="11"/>
  <c r="BX568" i="11"/>
  <c r="BZ568" i="11"/>
  <c r="F570" i="11" a="1"/>
  <c r="F570" i="11"/>
  <c r="AA570" i="11" a="1"/>
  <c r="AA570" i="11"/>
  <c r="Y571" i="11" a="1"/>
  <c r="Y571" i="11"/>
  <c r="AB569" i="11"/>
  <c r="U569" i="11" a="1"/>
  <c r="U569" i="11"/>
  <c r="G569" i="11" a="1"/>
  <c r="G569" i="11"/>
  <c r="T569" i="11" a="1"/>
  <c r="T569" i="11"/>
  <c r="H569" i="11" a="1"/>
  <c r="H569" i="11"/>
  <c r="AS567" i="11"/>
  <c r="AQ568" i="11" a="1"/>
  <c r="AQ568" i="11"/>
  <c r="CA568" i="11"/>
  <c r="AO568" i="11" a="1"/>
  <c r="AO568" i="11"/>
  <c r="AP568" i="11" a="1"/>
  <c r="AP568" i="11"/>
  <c r="DT569" i="11" a="1"/>
  <c r="DT569" i="11"/>
  <c r="DE569" i="11" a="1"/>
  <c r="DE569" i="11"/>
  <c r="DM569" i="11" a="1"/>
  <c r="DM569" i="11"/>
  <c r="DW568" i="11" a="1"/>
  <c r="DW568" i="11"/>
  <c r="DV568" i="11" a="1"/>
  <c r="DV568" i="11"/>
  <c r="DZ568" i="11" a="1"/>
  <c r="DZ568" i="11"/>
  <c r="DX568" i="11" a="1"/>
  <c r="DX568" i="11"/>
  <c r="DY568" i="11" a="1"/>
  <c r="DY568" i="11"/>
  <c r="DU568" i="11" a="1"/>
  <c r="DU568" i="11"/>
  <c r="EA568" i="11" a="1"/>
  <c r="EA568" i="11"/>
  <c r="EB568" i="11" a="1"/>
  <c r="EB568" i="11"/>
  <c r="BZ569" i="11"/>
  <c r="BY569" i="11"/>
  <c r="BX569" i="11"/>
  <c r="BW569" i="11"/>
  <c r="AA571" i="11" a="1"/>
  <c r="AA571" i="11"/>
  <c r="F571" i="11" a="1"/>
  <c r="F571" i="11"/>
  <c r="Y572" i="11" a="1"/>
  <c r="Y572" i="11"/>
  <c r="DQ568" i="11" a="1"/>
  <c r="DQ568" i="11"/>
  <c r="DR568" i="11" a="1"/>
  <c r="DR568" i="11"/>
  <c r="DP568" i="11" a="1"/>
  <c r="DP568" i="11"/>
  <c r="DO568" i="11" a="1"/>
  <c r="DO568" i="11"/>
  <c r="DN568" i="11" a="1"/>
  <c r="DN568" i="11"/>
  <c r="G570" i="11" a="1"/>
  <c r="G570" i="11"/>
  <c r="T570" i="11" a="1"/>
  <c r="T570" i="11"/>
  <c r="H570" i="11" a="1"/>
  <c r="H570" i="11"/>
  <c r="AN568" i="11" a="1"/>
  <c r="AN568" i="11"/>
  <c r="DK568" i="11" a="1"/>
  <c r="DK568" i="11"/>
  <c r="DH568" i="11" a="1"/>
  <c r="DH568" i="11"/>
  <c r="DF568" i="11" a="1"/>
  <c r="DF568" i="11"/>
  <c r="DG568" i="11" a="1"/>
  <c r="DG568" i="11"/>
  <c r="DI568" i="11" a="1"/>
  <c r="DI568" i="11"/>
  <c r="DJ568" i="11" a="1"/>
  <c r="DJ568" i="11"/>
  <c r="U570" i="11" a="1"/>
  <c r="U570" i="11"/>
  <c r="AB570" i="11"/>
  <c r="AR568" i="11" a="1"/>
  <c r="AR568" i="11"/>
  <c r="AP569" i="11" a="1"/>
  <c r="AP569" i="11"/>
  <c r="AO569" i="11" a="1"/>
  <c r="AO569" i="11"/>
  <c r="AR569" i="11" a="1"/>
  <c r="AR569" i="11"/>
  <c r="BW570" i="11"/>
  <c r="BX570" i="11"/>
  <c r="BY570" i="11"/>
  <c r="BZ570" i="11"/>
  <c r="AN570" i="11" a="1"/>
  <c r="AN570" i="11"/>
  <c r="AQ569" i="11" a="1"/>
  <c r="AQ569" i="11"/>
  <c r="F572" i="11" a="1"/>
  <c r="F572" i="11"/>
  <c r="AA572" i="11" a="1"/>
  <c r="AA572" i="11"/>
  <c r="Y573" i="11" a="1"/>
  <c r="Y573" i="11"/>
  <c r="AS568" i="11"/>
  <c r="U571" i="11" a="1"/>
  <c r="U571" i="11"/>
  <c r="AB571" i="11"/>
  <c r="G571" i="11" a="1"/>
  <c r="G571" i="11"/>
  <c r="T571" i="11" a="1"/>
  <c r="T571" i="11"/>
  <c r="H571" i="11" a="1"/>
  <c r="H571" i="11"/>
  <c r="DR569" i="11" a="1"/>
  <c r="DR569" i="11"/>
  <c r="DN569" i="11" a="1"/>
  <c r="DN569" i="11"/>
  <c r="DO569" i="11" a="1"/>
  <c r="DO569" i="11"/>
  <c r="DP569" i="11" a="1"/>
  <c r="DP569" i="11"/>
  <c r="DQ569" i="11" a="1"/>
  <c r="DQ569" i="11"/>
  <c r="CA569" i="11"/>
  <c r="DJ569" i="11" a="1"/>
  <c r="DJ569" i="11"/>
  <c r="DH569" i="11" a="1"/>
  <c r="DH569" i="11"/>
  <c r="DI569" i="11" a="1"/>
  <c r="DI569" i="11"/>
  <c r="DG569" i="11" a="1"/>
  <c r="DG569" i="11"/>
  <c r="DK569" i="11" a="1"/>
  <c r="DK569" i="11"/>
  <c r="DF569" i="11" a="1"/>
  <c r="DF569" i="11"/>
  <c r="DM570" i="11" a="1"/>
  <c r="DM570" i="11"/>
  <c r="DT570" i="11" a="1"/>
  <c r="DT570" i="11"/>
  <c r="DE570" i="11" a="1"/>
  <c r="DE570" i="11"/>
  <c r="DV569" i="11" a="1"/>
  <c r="DV569" i="11"/>
  <c r="EB569" i="11" a="1"/>
  <c r="EB569" i="11"/>
  <c r="DZ569" i="11" a="1"/>
  <c r="DZ569" i="11"/>
  <c r="DY569" i="11" a="1"/>
  <c r="DY569" i="11"/>
  <c r="DU569" i="11" a="1"/>
  <c r="DU569" i="11"/>
  <c r="DW569" i="11" a="1"/>
  <c r="DW569" i="11"/>
  <c r="DX569" i="11" a="1"/>
  <c r="DX569" i="11"/>
  <c r="EA569" i="11" a="1"/>
  <c r="EA569" i="11"/>
  <c r="AN569" i="11" a="1"/>
  <c r="AN569" i="11"/>
  <c r="AO570" i="11" a="1"/>
  <c r="AO570" i="11"/>
  <c r="AP570" i="11" a="1"/>
  <c r="AP570" i="11"/>
  <c r="AQ570" i="11" a="1"/>
  <c r="AQ570" i="11"/>
  <c r="AR570" i="11" a="1"/>
  <c r="AR570" i="11"/>
  <c r="BW571" i="11"/>
  <c r="AN571" i="11" a="1"/>
  <c r="AN571" i="11"/>
  <c r="BY571" i="11"/>
  <c r="BX571" i="11"/>
  <c r="BZ571" i="11"/>
  <c r="AB572" i="11"/>
  <c r="U572" i="11" a="1"/>
  <c r="U572" i="11"/>
  <c r="DH570" i="11" a="1"/>
  <c r="DH570" i="11"/>
  <c r="DG570" i="11" a="1"/>
  <c r="DG570" i="11"/>
  <c r="DI570" i="11" a="1"/>
  <c r="DI570" i="11"/>
  <c r="DF570" i="11" a="1"/>
  <c r="DF570" i="11"/>
  <c r="DK570" i="11" a="1"/>
  <c r="DK570" i="11"/>
  <c r="DJ570" i="11" a="1"/>
  <c r="DJ570" i="11"/>
  <c r="DZ570" i="11" a="1"/>
  <c r="DZ570" i="11"/>
  <c r="DY570" i="11" a="1"/>
  <c r="DY570" i="11"/>
  <c r="DX570" i="11" a="1"/>
  <c r="DX570" i="11"/>
  <c r="DW570" i="11" a="1"/>
  <c r="DW570" i="11"/>
  <c r="DV570" i="11" a="1"/>
  <c r="DV570" i="11"/>
  <c r="EA570" i="11" a="1"/>
  <c r="EA570" i="11"/>
  <c r="DU570" i="11" a="1"/>
  <c r="DU570" i="11"/>
  <c r="EB570" i="11" a="1"/>
  <c r="EB570" i="11"/>
  <c r="AS569" i="11"/>
  <c r="DQ570" i="11" a="1"/>
  <c r="DQ570" i="11"/>
  <c r="DP570" i="11" a="1"/>
  <c r="DP570" i="11"/>
  <c r="DO570" i="11" a="1"/>
  <c r="DO570" i="11"/>
  <c r="DR570" i="11" a="1"/>
  <c r="DR570" i="11"/>
  <c r="DN570" i="11" a="1"/>
  <c r="DN570" i="11"/>
  <c r="DE571" i="11" a="1"/>
  <c r="DE571" i="11"/>
  <c r="DM571" i="11" a="1"/>
  <c r="DM571" i="11"/>
  <c r="DT571" i="11" a="1"/>
  <c r="DT571" i="11"/>
  <c r="F573" i="11" a="1"/>
  <c r="F573" i="11"/>
  <c r="AA573" i="11" a="1"/>
  <c r="AA573" i="11"/>
  <c r="Y574" i="11" a="1"/>
  <c r="Y574" i="11"/>
  <c r="CA570" i="11"/>
  <c r="T572" i="11" a="1"/>
  <c r="T572" i="11"/>
  <c r="G572" i="11" a="1"/>
  <c r="G572" i="11"/>
  <c r="H572" i="11" a="1"/>
  <c r="H572" i="11"/>
  <c r="AO571" i="11" a="1"/>
  <c r="AO571" i="11"/>
  <c r="AP571" i="11" a="1"/>
  <c r="AP571" i="11"/>
  <c r="AS570" i="11"/>
  <c r="AQ571" i="11" a="1"/>
  <c r="AQ571" i="11"/>
  <c r="AR571" i="11" a="1"/>
  <c r="AR571" i="11"/>
  <c r="AA574" i="11" a="1"/>
  <c r="AA574" i="11"/>
  <c r="F574" i="11" a="1"/>
  <c r="F574" i="11"/>
  <c r="Y575" i="11" a="1"/>
  <c r="Y575" i="11"/>
  <c r="G573" i="11" a="1"/>
  <c r="G573" i="11"/>
  <c r="T573" i="11" a="1"/>
  <c r="T573" i="11"/>
  <c r="H573" i="11" a="1"/>
  <c r="H573" i="11"/>
  <c r="U573" i="11" a="1"/>
  <c r="U573" i="11"/>
  <c r="AB573" i="11"/>
  <c r="DT572" i="11" a="1"/>
  <c r="DT572" i="11"/>
  <c r="DM572" i="11" a="1"/>
  <c r="DM572" i="11"/>
  <c r="DE572" i="11" a="1"/>
  <c r="DE572" i="11"/>
  <c r="DU571" i="11" a="1"/>
  <c r="DU571" i="11"/>
  <c r="DW571" i="11" a="1"/>
  <c r="DW571" i="11"/>
  <c r="DY571" i="11" a="1"/>
  <c r="DY571" i="11"/>
  <c r="DX571" i="11" a="1"/>
  <c r="DX571" i="11"/>
  <c r="EA571" i="11" a="1"/>
  <c r="EA571" i="11"/>
  <c r="DZ571" i="11" a="1"/>
  <c r="DZ571" i="11"/>
  <c r="DV571" i="11" a="1"/>
  <c r="DV571" i="11"/>
  <c r="EB571" i="11" a="1"/>
  <c r="EB571" i="11"/>
  <c r="CA571" i="11"/>
  <c r="DO571" i="11" a="1"/>
  <c r="DO571" i="11"/>
  <c r="DN571" i="11" a="1"/>
  <c r="DN571" i="11"/>
  <c r="DQ571" i="11" a="1"/>
  <c r="DQ571" i="11"/>
  <c r="DR571" i="11" a="1"/>
  <c r="DR571" i="11"/>
  <c r="DP571" i="11" a="1"/>
  <c r="DP571" i="11"/>
  <c r="BY572" i="11"/>
  <c r="BZ572" i="11"/>
  <c r="AN572" i="11" a="1"/>
  <c r="AN572" i="11"/>
  <c r="BX572" i="11"/>
  <c r="BW572" i="11"/>
  <c r="DF571" i="11" a="1"/>
  <c r="DF571" i="11"/>
  <c r="DJ571" i="11" a="1"/>
  <c r="DJ571" i="11"/>
  <c r="DK571" i="11" a="1"/>
  <c r="DK571" i="11"/>
  <c r="DG571" i="11" a="1"/>
  <c r="DG571" i="11"/>
  <c r="DI571" i="11" a="1"/>
  <c r="DI571" i="11"/>
  <c r="DH571" i="11" a="1"/>
  <c r="DH571" i="11"/>
  <c r="AS571" i="11"/>
  <c r="AQ572" i="11" a="1"/>
  <c r="AQ572" i="11"/>
  <c r="CA572" i="11"/>
  <c r="AR572" i="11" a="1"/>
  <c r="AR572" i="11"/>
  <c r="AP572" i="11" a="1"/>
  <c r="AP572" i="11"/>
  <c r="AO572" i="11" a="1"/>
  <c r="AO572" i="11"/>
  <c r="G574" i="11" a="1"/>
  <c r="G574" i="11"/>
  <c r="T574" i="11" a="1"/>
  <c r="T574" i="11"/>
  <c r="H574" i="11" a="1"/>
  <c r="H574" i="11"/>
  <c r="DK572" i="11" a="1"/>
  <c r="DK572" i="11"/>
  <c r="DG572" i="11" a="1"/>
  <c r="DG572" i="11"/>
  <c r="DF572" i="11" a="1"/>
  <c r="DF572" i="11"/>
  <c r="DJ572" i="11" a="1"/>
  <c r="DJ572" i="11"/>
  <c r="DI572" i="11" a="1"/>
  <c r="DI572" i="11"/>
  <c r="DH572" i="11" a="1"/>
  <c r="DH572" i="11"/>
  <c r="BX573" i="11"/>
  <c r="BZ573" i="11"/>
  <c r="BY573" i="11"/>
  <c r="BW573" i="11"/>
  <c r="DR572" i="11" a="1"/>
  <c r="DR572" i="11"/>
  <c r="DQ572" i="11" a="1"/>
  <c r="DQ572" i="11"/>
  <c r="DN572" i="11" a="1"/>
  <c r="DN572" i="11"/>
  <c r="DP572" i="11" a="1"/>
  <c r="DP572" i="11"/>
  <c r="DO572" i="11" a="1"/>
  <c r="DO572" i="11"/>
  <c r="EA572" i="11" a="1"/>
  <c r="EA572" i="11"/>
  <c r="DX572" i="11" a="1"/>
  <c r="DX572" i="11"/>
  <c r="EB572" i="11" a="1"/>
  <c r="EB572" i="11"/>
  <c r="DU572" i="11" a="1"/>
  <c r="DU572" i="11"/>
  <c r="DY572" i="11" a="1"/>
  <c r="DY572" i="11"/>
  <c r="DW572" i="11" a="1"/>
  <c r="DW572" i="11"/>
  <c r="DV572" i="11" a="1"/>
  <c r="DV572" i="11"/>
  <c r="DZ572" i="11" a="1"/>
  <c r="DZ572" i="11"/>
  <c r="DT573" i="11" a="1"/>
  <c r="DT573" i="11"/>
  <c r="DE573" i="11" a="1"/>
  <c r="DE573" i="11"/>
  <c r="DM573" i="11" a="1"/>
  <c r="DM573" i="11"/>
  <c r="AA575" i="11" a="1"/>
  <c r="AA575" i="11"/>
  <c r="F575" i="11" a="1"/>
  <c r="F575" i="11"/>
  <c r="Y576" i="11" a="1"/>
  <c r="Y576" i="11"/>
  <c r="AB574" i="11"/>
  <c r="U574" i="11" a="1"/>
  <c r="U574" i="11"/>
  <c r="AS572" i="11"/>
  <c r="CA573" i="11"/>
  <c r="T575" i="11" a="1"/>
  <c r="T575" i="11"/>
  <c r="G575" i="11" a="1"/>
  <c r="G575" i="11"/>
  <c r="H575" i="11" a="1"/>
  <c r="H575" i="11"/>
  <c r="DU573" i="11" a="1"/>
  <c r="DU573" i="11"/>
  <c r="EB573" i="11" a="1"/>
  <c r="EB573" i="11"/>
  <c r="DX573" i="11" a="1"/>
  <c r="DX573" i="11"/>
  <c r="DY573" i="11" a="1"/>
  <c r="DY573" i="11"/>
  <c r="EA573" i="11" a="1"/>
  <c r="EA573" i="11"/>
  <c r="DV573" i="11" a="1"/>
  <c r="DV573" i="11"/>
  <c r="DZ573" i="11" a="1"/>
  <c r="DZ573" i="11"/>
  <c r="DW573" i="11" a="1"/>
  <c r="DW573" i="11"/>
  <c r="DM574" i="11" a="1"/>
  <c r="DM574" i="11"/>
  <c r="DT574" i="11" a="1"/>
  <c r="DT574" i="11"/>
  <c r="DE574" i="11" a="1"/>
  <c r="DE574" i="11"/>
  <c r="DR573" i="11" a="1"/>
  <c r="DR573" i="11"/>
  <c r="DQ573" i="11" a="1"/>
  <c r="DQ573" i="11"/>
  <c r="DN573" i="11" a="1"/>
  <c r="DN573" i="11"/>
  <c r="DO573" i="11" a="1"/>
  <c r="DO573" i="11"/>
  <c r="DP573" i="11" a="1"/>
  <c r="DP573" i="11"/>
  <c r="BW574" i="11"/>
  <c r="BY574" i="11"/>
  <c r="BZ574" i="11"/>
  <c r="BX574" i="11"/>
  <c r="AN573" i="11" a="1"/>
  <c r="AN573" i="11"/>
  <c r="AB575" i="11"/>
  <c r="U575" i="11" a="1"/>
  <c r="U575" i="11"/>
  <c r="F576" i="11" a="1"/>
  <c r="F576" i="11"/>
  <c r="AA576" i="11" a="1"/>
  <c r="AA576" i="11"/>
  <c r="Y577" i="11" a="1"/>
  <c r="Y577" i="11"/>
  <c r="AQ573" i="11" a="1"/>
  <c r="AQ573" i="11"/>
  <c r="AP573" i="11" a="1"/>
  <c r="AP573" i="11"/>
  <c r="AR573" i="11" a="1"/>
  <c r="AR573" i="11"/>
  <c r="AO573" i="11" a="1"/>
  <c r="AO573" i="11"/>
  <c r="DK573" i="11" a="1"/>
  <c r="DK573" i="11"/>
  <c r="DG573" i="11" a="1"/>
  <c r="DG573" i="11"/>
  <c r="DF573" i="11" a="1"/>
  <c r="DF573" i="11"/>
  <c r="DJ573" i="11" a="1"/>
  <c r="DJ573" i="11"/>
  <c r="DH573" i="11" a="1"/>
  <c r="DH573" i="11"/>
  <c r="DI573" i="11" a="1"/>
  <c r="DI573" i="11"/>
  <c r="AR574" i="11" a="1"/>
  <c r="AR574" i="11"/>
  <c r="AQ574" i="11" a="1"/>
  <c r="AQ574" i="11"/>
  <c r="AO574" i="11" a="1"/>
  <c r="AO574" i="11"/>
  <c r="DG574" i="11" a="1"/>
  <c r="DG574" i="11"/>
  <c r="DH574" i="11" a="1"/>
  <c r="DH574" i="11"/>
  <c r="DF574" i="11" a="1"/>
  <c r="DF574" i="11"/>
  <c r="DJ574" i="11" a="1"/>
  <c r="DJ574" i="11"/>
  <c r="DI574" i="11" a="1"/>
  <c r="DI574" i="11"/>
  <c r="DK574" i="11" a="1"/>
  <c r="DK574" i="11"/>
  <c r="EA574" i="11" a="1"/>
  <c r="EA574" i="11"/>
  <c r="DX574" i="11" a="1"/>
  <c r="DX574" i="11"/>
  <c r="DZ574" i="11" a="1"/>
  <c r="DZ574" i="11"/>
  <c r="DY574" i="11" a="1"/>
  <c r="DY574" i="11"/>
  <c r="DW574" i="11" a="1"/>
  <c r="DW574" i="11"/>
  <c r="DV574" i="11" a="1"/>
  <c r="DV574" i="11"/>
  <c r="DU574" i="11" a="1"/>
  <c r="DU574" i="11"/>
  <c r="EB574" i="11" a="1"/>
  <c r="EB574" i="11"/>
  <c r="DN574" i="11" a="1"/>
  <c r="DN574" i="11"/>
  <c r="DP574" i="11" a="1"/>
  <c r="DP574" i="11"/>
  <c r="DQ574" i="11" a="1"/>
  <c r="DQ574" i="11"/>
  <c r="DR574" i="11" a="1"/>
  <c r="DR574" i="11"/>
  <c r="DO574" i="11" a="1"/>
  <c r="DO574" i="11"/>
  <c r="AS573" i="11"/>
  <c r="F577" i="11" a="1"/>
  <c r="F577" i="11"/>
  <c r="AA577" i="11" a="1"/>
  <c r="AA577" i="11"/>
  <c r="Y578" i="11" a="1"/>
  <c r="Y578" i="11"/>
  <c r="T576" i="11" a="1"/>
  <c r="T576" i="11"/>
  <c r="G576" i="11" a="1"/>
  <c r="G576" i="11"/>
  <c r="H576" i="11" a="1"/>
  <c r="H576" i="11"/>
  <c r="AP574" i="11" a="1"/>
  <c r="AP574" i="11"/>
  <c r="AN574" i="11" a="1"/>
  <c r="AN574" i="11"/>
  <c r="AB576" i="11"/>
  <c r="U576" i="11" a="1"/>
  <c r="U576" i="11"/>
  <c r="DM575" i="11" a="1"/>
  <c r="DM575" i="11"/>
  <c r="DT575" i="11" a="1"/>
  <c r="DT575" i="11"/>
  <c r="DE575" i="11" a="1"/>
  <c r="DE575" i="11"/>
  <c r="BY575" i="11"/>
  <c r="BW575" i="11"/>
  <c r="BZ575" i="11"/>
  <c r="BX575" i="11"/>
  <c r="CA574" i="11"/>
  <c r="CA575" i="11"/>
  <c r="DY575" i="11" a="1"/>
  <c r="DY575" i="11"/>
  <c r="DW575" i="11" a="1"/>
  <c r="DW575" i="11"/>
  <c r="DU575" i="11" a="1"/>
  <c r="DU575" i="11"/>
  <c r="EA575" i="11" a="1"/>
  <c r="EA575" i="11"/>
  <c r="DZ575" i="11" a="1"/>
  <c r="DZ575" i="11"/>
  <c r="EB575" i="11" a="1"/>
  <c r="EB575" i="11"/>
  <c r="DX575" i="11" a="1"/>
  <c r="DX575" i="11"/>
  <c r="DV575" i="11" a="1"/>
  <c r="DV575" i="11"/>
  <c r="AO575" i="11" a="1"/>
  <c r="AO575" i="11"/>
  <c r="DE576" i="11" a="1"/>
  <c r="DE576" i="11"/>
  <c r="DT576" i="11" a="1"/>
  <c r="DT576" i="11"/>
  <c r="DM576" i="11" a="1"/>
  <c r="DM576" i="11"/>
  <c r="T577" i="11" a="1"/>
  <c r="T577" i="11"/>
  <c r="G577" i="11" a="1"/>
  <c r="G577" i="11"/>
  <c r="H577" i="11" a="1"/>
  <c r="H577" i="11"/>
  <c r="AN575" i="11" a="1"/>
  <c r="AN575" i="11"/>
  <c r="DQ575" i="11" a="1"/>
  <c r="DQ575" i="11"/>
  <c r="DN575" i="11" a="1"/>
  <c r="DN575" i="11"/>
  <c r="DP575" i="11" a="1"/>
  <c r="DP575" i="11"/>
  <c r="DR575" i="11" a="1"/>
  <c r="DR575" i="11"/>
  <c r="DO575" i="11" a="1"/>
  <c r="DO575" i="11"/>
  <c r="U577" i="11" a="1"/>
  <c r="U577" i="11"/>
  <c r="AB577" i="11"/>
  <c r="AR575" i="11" a="1"/>
  <c r="AR575" i="11"/>
  <c r="AQ575" i="11" a="1"/>
  <c r="AQ575" i="11"/>
  <c r="AS574" i="11"/>
  <c r="BW576" i="11"/>
  <c r="BZ576" i="11"/>
  <c r="AP576" i="11" a="1"/>
  <c r="AP576" i="11"/>
  <c r="BY576" i="11"/>
  <c r="DH575" i="11" a="1"/>
  <c r="DH575" i="11"/>
  <c r="DF575" i="11" a="1"/>
  <c r="DF575" i="11"/>
  <c r="DJ575" i="11" a="1"/>
  <c r="DJ575" i="11"/>
  <c r="DI575" i="11" a="1"/>
  <c r="DI575" i="11"/>
  <c r="DK575" i="11" a="1"/>
  <c r="DK575" i="11"/>
  <c r="DG575" i="11" a="1"/>
  <c r="DG575" i="11"/>
  <c r="F578" i="11" a="1"/>
  <c r="F578" i="11"/>
  <c r="AA578" i="11" a="1"/>
  <c r="AA578" i="11"/>
  <c r="Y579" i="11" a="1"/>
  <c r="Y579" i="11"/>
  <c r="AP575" i="11" a="1"/>
  <c r="AP575" i="11"/>
  <c r="AR576" i="11" a="1"/>
  <c r="AR576" i="11"/>
  <c r="AQ576" i="11" a="1"/>
  <c r="AQ576" i="11"/>
  <c r="AO576" i="11" a="1"/>
  <c r="AO576" i="11"/>
  <c r="AN576" i="11" a="1"/>
  <c r="AN576" i="11"/>
  <c r="DU576" i="11" a="1"/>
  <c r="DU576" i="11"/>
  <c r="EA576" i="11" a="1"/>
  <c r="EA576" i="11"/>
  <c r="DW576" i="11" a="1"/>
  <c r="DW576" i="11"/>
  <c r="DX576" i="11" a="1"/>
  <c r="DX576" i="11"/>
  <c r="EB576" i="11" a="1"/>
  <c r="EB576" i="11"/>
  <c r="DY576" i="11" a="1"/>
  <c r="DY576" i="11"/>
  <c r="DZ576" i="11" a="1"/>
  <c r="DZ576" i="11"/>
  <c r="DV576" i="11" a="1"/>
  <c r="DV576" i="11"/>
  <c r="DK576" i="11" a="1"/>
  <c r="DK576" i="11"/>
  <c r="DH576" i="11" a="1"/>
  <c r="DH576" i="11"/>
  <c r="DG576" i="11" a="1"/>
  <c r="DG576" i="11"/>
  <c r="DI576" i="11" a="1"/>
  <c r="DI576" i="11"/>
  <c r="DJ576" i="11" a="1"/>
  <c r="DJ576" i="11"/>
  <c r="DF576" i="11" a="1"/>
  <c r="DF576" i="11"/>
  <c r="CA576" i="11"/>
  <c r="BZ577" i="11"/>
  <c r="BX577" i="11"/>
  <c r="BY577" i="11"/>
  <c r="BW577" i="11"/>
  <c r="AS575" i="11"/>
  <c r="T578" i="11" a="1"/>
  <c r="T578" i="11"/>
  <c r="G578" i="11" a="1"/>
  <c r="G578" i="11"/>
  <c r="H578" i="11" a="1"/>
  <c r="H578" i="11"/>
  <c r="F579" i="11" a="1"/>
  <c r="F579" i="11"/>
  <c r="AA579" i="11" a="1"/>
  <c r="AA579" i="11"/>
  <c r="Y580" i="11" a="1"/>
  <c r="Y580" i="11"/>
  <c r="U578" i="11" a="1"/>
  <c r="U578" i="11"/>
  <c r="AB578" i="11"/>
  <c r="DE577" i="11" a="1"/>
  <c r="DE577" i="11"/>
  <c r="DT577" i="11" a="1"/>
  <c r="DT577" i="11"/>
  <c r="DM577" i="11" a="1"/>
  <c r="DM577" i="11"/>
  <c r="DR576" i="11" a="1"/>
  <c r="DR576" i="11"/>
  <c r="DQ576" i="11" a="1"/>
  <c r="DQ576" i="11"/>
  <c r="DN576" i="11" a="1"/>
  <c r="DN576" i="11"/>
  <c r="DO576" i="11" a="1"/>
  <c r="DO576" i="11"/>
  <c r="DP576" i="11" a="1"/>
  <c r="DP576" i="11"/>
  <c r="AO577" i="11" a="1"/>
  <c r="AO577" i="11"/>
  <c r="AR577" i="11" a="1"/>
  <c r="AR577" i="11"/>
  <c r="DR577" i="11" a="1"/>
  <c r="DR577" i="11"/>
  <c r="DN577" i="11" a="1"/>
  <c r="DN577" i="11"/>
  <c r="DP577" i="11" a="1"/>
  <c r="DP577" i="11"/>
  <c r="DQ577" i="11" a="1"/>
  <c r="DQ577" i="11"/>
  <c r="DO577" i="11" a="1"/>
  <c r="DO577" i="11"/>
  <c r="DX577" i="11" a="1"/>
  <c r="DX577" i="11"/>
  <c r="EB577" i="11" a="1"/>
  <c r="EB577" i="11"/>
  <c r="DZ577" i="11" a="1"/>
  <c r="DZ577" i="11"/>
  <c r="EA577" i="11" a="1"/>
  <c r="EA577" i="11"/>
  <c r="DY577" i="11" a="1"/>
  <c r="DY577" i="11"/>
  <c r="DV577" i="11" a="1"/>
  <c r="DV577" i="11"/>
  <c r="DU577" i="11" a="1"/>
  <c r="DU577" i="11"/>
  <c r="DW577" i="11" a="1"/>
  <c r="DW577" i="11"/>
  <c r="AQ578" i="11" a="1"/>
  <c r="AQ578" i="11"/>
  <c r="AP578" i="11" a="1"/>
  <c r="AP578" i="11"/>
  <c r="AR578" i="11" a="1"/>
  <c r="AR578" i="11"/>
  <c r="AO578" i="11" a="1"/>
  <c r="AO578" i="11"/>
  <c r="AN578" i="11" a="1"/>
  <c r="AN578" i="11"/>
  <c r="DG577" i="11" a="1"/>
  <c r="DG577" i="11"/>
  <c r="DI577" i="11" a="1"/>
  <c r="DI577" i="11"/>
  <c r="DJ577" i="11" a="1"/>
  <c r="DJ577" i="11"/>
  <c r="DF577" i="11" a="1"/>
  <c r="DF577" i="11"/>
  <c r="DH577" i="11" a="1"/>
  <c r="DH577" i="11"/>
  <c r="DK577" i="11" a="1"/>
  <c r="DK577" i="11"/>
  <c r="AA580" i="11" a="1"/>
  <c r="AA580" i="11"/>
  <c r="F580" i="11" a="1"/>
  <c r="F580" i="11"/>
  <c r="Y581" i="11" a="1"/>
  <c r="Y581" i="11"/>
  <c r="G579" i="11" a="1"/>
  <c r="G579" i="11"/>
  <c r="T579" i="11" a="1"/>
  <c r="T579" i="11"/>
  <c r="H579" i="11" a="1"/>
  <c r="H579" i="11"/>
  <c r="AN577" i="11" a="1"/>
  <c r="AN577" i="11"/>
  <c r="AP577" i="11" a="1"/>
  <c r="AP577" i="11"/>
  <c r="AB579" i="11"/>
  <c r="U579" i="11" a="1"/>
  <c r="U579" i="11"/>
  <c r="DT578" i="11" a="1"/>
  <c r="DT578" i="11"/>
  <c r="DE578" i="11" a="1"/>
  <c r="DE578" i="11"/>
  <c r="DM578" i="11" a="1"/>
  <c r="DM578" i="11"/>
  <c r="CA577" i="11"/>
  <c r="AQ577" i="11" a="1"/>
  <c r="AQ577" i="11"/>
  <c r="AS576" i="11"/>
  <c r="AS578" i="11"/>
  <c r="DG578" i="11" a="1"/>
  <c r="DG578" i="11"/>
  <c r="DH578" i="11" a="1"/>
  <c r="DH578" i="11"/>
  <c r="DK578" i="11" a="1"/>
  <c r="DK578" i="11"/>
  <c r="DI578" i="11" a="1"/>
  <c r="DI578" i="11"/>
  <c r="DJ578" i="11" a="1"/>
  <c r="DJ578" i="11"/>
  <c r="DF578" i="11" a="1"/>
  <c r="DF578" i="11"/>
  <c r="EA578" i="11" a="1"/>
  <c r="EA578" i="11"/>
  <c r="DZ578" i="11" a="1"/>
  <c r="DZ578" i="11"/>
  <c r="DX578" i="11" a="1"/>
  <c r="DX578" i="11"/>
  <c r="DW578" i="11" a="1"/>
  <c r="DW578" i="11"/>
  <c r="DY578" i="11" a="1"/>
  <c r="DY578" i="11"/>
  <c r="DU578" i="11" a="1"/>
  <c r="DU578" i="11"/>
  <c r="EB578" i="11" a="1"/>
  <c r="EB578" i="11"/>
  <c r="DV578" i="11" a="1"/>
  <c r="DV578" i="11"/>
  <c r="AS577" i="11"/>
  <c r="BW579" i="11"/>
  <c r="BZ579" i="11"/>
  <c r="BY579" i="11"/>
  <c r="BX579" i="11"/>
  <c r="DM579" i="11" a="1"/>
  <c r="DM579" i="11"/>
  <c r="DT579" i="11" a="1"/>
  <c r="DT579" i="11"/>
  <c r="DE579" i="11" a="1"/>
  <c r="DE579" i="11"/>
  <c r="AA581" i="11" a="1"/>
  <c r="AA581" i="11"/>
  <c r="F581" i="11" a="1"/>
  <c r="F581" i="11"/>
  <c r="Y582" i="11" a="1"/>
  <c r="Y582" i="11"/>
  <c r="AB580" i="11"/>
  <c r="U580" i="11" a="1"/>
  <c r="U580" i="11"/>
  <c r="G580" i="11" a="1"/>
  <c r="G580" i="11"/>
  <c r="T580" i="11" a="1"/>
  <c r="T580" i="11"/>
  <c r="H580" i="11" a="1"/>
  <c r="H580" i="11"/>
  <c r="DR578" i="11" a="1"/>
  <c r="DR578" i="11"/>
  <c r="DP578" i="11" a="1"/>
  <c r="DP578" i="11"/>
  <c r="DO578" i="11" a="1"/>
  <c r="DO578" i="11"/>
  <c r="DN578" i="11" a="1"/>
  <c r="DN578" i="11"/>
  <c r="DQ578" i="11" a="1"/>
  <c r="DQ578" i="11"/>
  <c r="AQ579" i="11" a="1"/>
  <c r="AQ579" i="11"/>
  <c r="AP579" i="11" a="1"/>
  <c r="AP579" i="11"/>
  <c r="AB581" i="11"/>
  <c r="U581" i="11" a="1"/>
  <c r="U581" i="11"/>
  <c r="DE580" i="11" a="1"/>
  <c r="DE580" i="11"/>
  <c r="DT580" i="11" a="1"/>
  <c r="DT580" i="11"/>
  <c r="DM580" i="11" a="1"/>
  <c r="DM580" i="11"/>
  <c r="G581" i="11" a="1"/>
  <c r="G581" i="11"/>
  <c r="T581" i="11" a="1"/>
  <c r="T581" i="11"/>
  <c r="H581" i="11" a="1"/>
  <c r="H581" i="11"/>
  <c r="CA579" i="11"/>
  <c r="DI579" i="11" a="1"/>
  <c r="DI579" i="11"/>
  <c r="DF579" i="11" a="1"/>
  <c r="DF579" i="11"/>
  <c r="DG579" i="11" a="1"/>
  <c r="DG579" i="11"/>
  <c r="DK579" i="11" a="1"/>
  <c r="DK579" i="11"/>
  <c r="DJ579" i="11" a="1"/>
  <c r="DJ579" i="11"/>
  <c r="DH579" i="11" a="1"/>
  <c r="DH579" i="11"/>
  <c r="DW579" i="11" a="1"/>
  <c r="DW579" i="11"/>
  <c r="DY579" i="11" a="1"/>
  <c r="DY579" i="11"/>
  <c r="EA579" i="11" a="1"/>
  <c r="EA579" i="11"/>
  <c r="DV579" i="11" a="1"/>
  <c r="DV579" i="11"/>
  <c r="DX579" i="11" a="1"/>
  <c r="DX579" i="11"/>
  <c r="DU579" i="11" a="1"/>
  <c r="DU579" i="11"/>
  <c r="EB579" i="11" a="1"/>
  <c r="EB579" i="11"/>
  <c r="DZ579" i="11" a="1"/>
  <c r="DZ579" i="11"/>
  <c r="AO579" i="11" a="1"/>
  <c r="AO579" i="11"/>
  <c r="DQ579" i="11" a="1"/>
  <c r="DQ579" i="11"/>
  <c r="DN579" i="11" a="1"/>
  <c r="DN579" i="11"/>
  <c r="DP579" i="11" a="1"/>
  <c r="DP579" i="11"/>
  <c r="DO579" i="11" a="1"/>
  <c r="DO579" i="11"/>
  <c r="DR579" i="11" a="1"/>
  <c r="DR579" i="11"/>
  <c r="AR579" i="11" a="1"/>
  <c r="AR579" i="11"/>
  <c r="AN579" i="11" a="1"/>
  <c r="AN579" i="11"/>
  <c r="F582" i="11" a="1"/>
  <c r="F582" i="11"/>
  <c r="AA582" i="11" a="1"/>
  <c r="AA582" i="11"/>
  <c r="Y583" i="11" a="1"/>
  <c r="Y583" i="11"/>
  <c r="BX580" i="11"/>
  <c r="BZ580" i="11"/>
  <c r="BW580" i="11"/>
  <c r="BY580" i="11"/>
  <c r="CA580" i="11"/>
  <c r="DQ580" i="11" a="1"/>
  <c r="DQ580" i="11"/>
  <c r="DR580" i="11" a="1"/>
  <c r="DR580" i="11"/>
  <c r="DO580" i="11" a="1"/>
  <c r="DO580" i="11"/>
  <c r="DP580" i="11" a="1"/>
  <c r="DP580" i="11"/>
  <c r="DN580" i="11" a="1"/>
  <c r="DN580" i="11"/>
  <c r="G582" i="11" a="1"/>
  <c r="G582" i="11"/>
  <c r="T582" i="11" a="1"/>
  <c r="T582" i="11"/>
  <c r="H582" i="11" a="1"/>
  <c r="H582" i="11"/>
  <c r="AN580" i="11" a="1"/>
  <c r="AN580" i="11"/>
  <c r="AS579" i="11"/>
  <c r="EB580" i="11" a="1"/>
  <c r="EB580" i="11"/>
  <c r="DY580" i="11" a="1"/>
  <c r="DY580" i="11"/>
  <c r="DW580" i="11" a="1"/>
  <c r="DW580" i="11"/>
  <c r="DZ580" i="11" a="1"/>
  <c r="DZ580" i="11"/>
  <c r="DX580" i="11" a="1"/>
  <c r="DX580" i="11"/>
  <c r="EA580" i="11" a="1"/>
  <c r="EA580" i="11"/>
  <c r="DV580" i="11" a="1"/>
  <c r="DV580" i="11"/>
  <c r="DU580" i="11" a="1"/>
  <c r="DU580" i="11"/>
  <c r="AA583" i="11" a="1"/>
  <c r="AA583" i="11"/>
  <c r="F583" i="11" a="1"/>
  <c r="F583" i="11"/>
  <c r="Y584" i="11" a="1"/>
  <c r="Y584" i="11"/>
  <c r="DK580" i="11" a="1"/>
  <c r="DK580" i="11"/>
  <c r="DJ580" i="11" a="1"/>
  <c r="DJ580" i="11"/>
  <c r="DI580" i="11" a="1"/>
  <c r="DI580" i="11"/>
  <c r="DF580" i="11" a="1"/>
  <c r="DF580" i="11"/>
  <c r="DG580" i="11" a="1"/>
  <c r="DG580" i="11"/>
  <c r="DH580" i="11" a="1"/>
  <c r="DH580" i="11"/>
  <c r="DM581" i="11" a="1"/>
  <c r="DM581" i="11"/>
  <c r="DT581" i="11" a="1"/>
  <c r="DT581" i="11"/>
  <c r="DE581" i="11" a="1"/>
  <c r="DE581" i="11"/>
  <c r="U582" i="11" a="1"/>
  <c r="U582" i="11"/>
  <c r="AB582" i="11"/>
  <c r="AP580" i="11" a="1"/>
  <c r="AP580" i="11"/>
  <c r="BZ581" i="11"/>
  <c r="BX581" i="11"/>
  <c r="AN581" i="11" a="1"/>
  <c r="AN581" i="11"/>
  <c r="BY581" i="11"/>
  <c r="BW581" i="11"/>
  <c r="AO580" i="11" a="1"/>
  <c r="AO580" i="11"/>
  <c r="AQ580" i="11" a="1"/>
  <c r="AQ580" i="11"/>
  <c r="AR580" i="11" a="1"/>
  <c r="AR580" i="11"/>
  <c r="AR581" i="11" a="1"/>
  <c r="AR581" i="11"/>
  <c r="AO581" i="11" a="1"/>
  <c r="AO581" i="11"/>
  <c r="AQ581" i="11" a="1"/>
  <c r="AQ581" i="11"/>
  <c r="AQ582" i="11" a="1"/>
  <c r="AQ582" i="11"/>
  <c r="AR582" i="11" a="1"/>
  <c r="AR582" i="11"/>
  <c r="AP582" i="11" a="1"/>
  <c r="AP582" i="11"/>
  <c r="AO582" i="11" a="1"/>
  <c r="AO582" i="11"/>
  <c r="AS580" i="11"/>
  <c r="AA584" i="11" a="1"/>
  <c r="AA584" i="11"/>
  <c r="F584" i="11" a="1"/>
  <c r="F584" i="11"/>
  <c r="Y585" i="11" a="1"/>
  <c r="Y585" i="11"/>
  <c r="DK581" i="11" a="1"/>
  <c r="DK581" i="11"/>
  <c r="DH581" i="11" a="1"/>
  <c r="DH581" i="11"/>
  <c r="DJ581" i="11" a="1"/>
  <c r="DJ581" i="11"/>
  <c r="DF581" i="11" a="1"/>
  <c r="DF581" i="11"/>
  <c r="DG581" i="11" a="1"/>
  <c r="DG581" i="11"/>
  <c r="DI581" i="11" a="1"/>
  <c r="DI581" i="11"/>
  <c r="AB583" i="11"/>
  <c r="U583" i="11" a="1"/>
  <c r="U583" i="11"/>
  <c r="AP581" i="11" a="1"/>
  <c r="AP581" i="11"/>
  <c r="CA581" i="11"/>
  <c r="DW581" i="11" a="1"/>
  <c r="DW581" i="11"/>
  <c r="EB581" i="11" a="1"/>
  <c r="EB581" i="11"/>
  <c r="EA581" i="11" a="1"/>
  <c r="EA581" i="11"/>
  <c r="DU581" i="11" a="1"/>
  <c r="DU581" i="11"/>
  <c r="DZ581" i="11" a="1"/>
  <c r="DZ581" i="11"/>
  <c r="DV581" i="11" a="1"/>
  <c r="DV581" i="11"/>
  <c r="DX581" i="11" a="1"/>
  <c r="DX581" i="11"/>
  <c r="DY581" i="11" a="1"/>
  <c r="DY581" i="11"/>
  <c r="G583" i="11" a="1"/>
  <c r="G583" i="11"/>
  <c r="T583" i="11" a="1"/>
  <c r="T583" i="11"/>
  <c r="H583" i="11" a="1"/>
  <c r="H583" i="11"/>
  <c r="DM582" i="11" a="1"/>
  <c r="DM582" i="11"/>
  <c r="DE582" i="11" a="1"/>
  <c r="DE582" i="11"/>
  <c r="DT582" i="11" a="1"/>
  <c r="DT582" i="11"/>
  <c r="DN581" i="11" a="1"/>
  <c r="DN581" i="11"/>
  <c r="DQ581" i="11" a="1"/>
  <c r="DQ581" i="11"/>
  <c r="DP581" i="11" a="1"/>
  <c r="DP581" i="11"/>
  <c r="DR581" i="11" a="1"/>
  <c r="DR581" i="11"/>
  <c r="DO581" i="11" a="1"/>
  <c r="DO581" i="11"/>
  <c r="T584" i="11" a="1"/>
  <c r="T584" i="11"/>
  <c r="G584" i="11" a="1"/>
  <c r="G584" i="11"/>
  <c r="H584" i="11" a="1"/>
  <c r="H584" i="11"/>
  <c r="DJ582" i="11" a="1"/>
  <c r="DJ582" i="11"/>
  <c r="DK582" i="11" a="1"/>
  <c r="DK582" i="11"/>
  <c r="DH582" i="11" a="1"/>
  <c r="DH582" i="11"/>
  <c r="DI582" i="11" a="1"/>
  <c r="DI582" i="11"/>
  <c r="DF582" i="11" a="1"/>
  <c r="DF582" i="11"/>
  <c r="DG582" i="11" a="1"/>
  <c r="DG582" i="11"/>
  <c r="BX583" i="11"/>
  <c r="BW583" i="11"/>
  <c r="BZ583" i="11"/>
  <c r="BY583" i="11"/>
  <c r="AN582" i="11" a="1"/>
  <c r="AN582" i="11"/>
  <c r="DQ582" i="11" a="1"/>
  <c r="DQ582" i="11"/>
  <c r="DP582" i="11" a="1"/>
  <c r="DP582" i="11"/>
  <c r="DO582" i="11" a="1"/>
  <c r="DO582" i="11"/>
  <c r="DR582" i="11" a="1"/>
  <c r="DR582" i="11"/>
  <c r="DN582" i="11" a="1"/>
  <c r="DN582" i="11"/>
  <c r="DE583" i="11" a="1"/>
  <c r="DE583" i="11"/>
  <c r="DT583" i="11" a="1"/>
  <c r="DT583" i="11"/>
  <c r="DM583" i="11" a="1"/>
  <c r="DM583" i="11"/>
  <c r="AS581" i="11"/>
  <c r="DZ582" i="11" a="1"/>
  <c r="DZ582" i="11"/>
  <c r="EB582" i="11" a="1"/>
  <c r="EB582" i="11"/>
  <c r="DY582" i="11" a="1"/>
  <c r="DY582" i="11"/>
  <c r="EA582" i="11" a="1"/>
  <c r="EA582" i="11"/>
  <c r="DW582" i="11" a="1"/>
  <c r="DW582" i="11"/>
  <c r="DV582" i="11" a="1"/>
  <c r="DV582" i="11"/>
  <c r="DX582" i="11" a="1"/>
  <c r="DX582" i="11"/>
  <c r="DU582" i="11" a="1"/>
  <c r="DU582" i="11"/>
  <c r="F585" i="11" a="1"/>
  <c r="F585" i="11"/>
  <c r="AA585" i="11" a="1"/>
  <c r="AA585" i="11"/>
  <c r="Y586" i="11" a="1"/>
  <c r="Y586" i="11"/>
  <c r="AB584" i="11"/>
  <c r="U584" i="11" a="1"/>
  <c r="U584" i="11"/>
  <c r="AR583" i="11" a="1"/>
  <c r="AR583" i="11"/>
  <c r="AQ583" i="11" a="1"/>
  <c r="AQ583" i="11"/>
  <c r="AO583" i="11" a="1"/>
  <c r="AO583" i="11"/>
  <c r="AP583" i="11" a="1"/>
  <c r="AP583" i="11"/>
  <c r="CA583" i="11"/>
  <c r="AB585" i="11"/>
  <c r="U585" i="11" a="1"/>
  <c r="U585" i="11"/>
  <c r="AN583" i="11" a="1"/>
  <c r="AN583" i="11"/>
  <c r="BW584" i="11"/>
  <c r="BY584" i="11"/>
  <c r="BZ584" i="11"/>
  <c r="BX584" i="11"/>
  <c r="AA586" i="11" a="1"/>
  <c r="AA586" i="11"/>
  <c r="F586" i="11" a="1"/>
  <c r="F586" i="11"/>
  <c r="Y587" i="11" a="1"/>
  <c r="Y587" i="11"/>
  <c r="DO583" i="11" a="1"/>
  <c r="DO583" i="11"/>
  <c r="DN583" i="11" a="1"/>
  <c r="DN583" i="11"/>
  <c r="DR583" i="11" a="1"/>
  <c r="DR583" i="11"/>
  <c r="DP583" i="11" a="1"/>
  <c r="DP583" i="11"/>
  <c r="DQ583" i="11" a="1"/>
  <c r="DQ583" i="11"/>
  <c r="T585" i="11" a="1"/>
  <c r="T585" i="11"/>
  <c r="G585" i="11" a="1"/>
  <c r="G585" i="11"/>
  <c r="H585" i="11" a="1"/>
  <c r="H585" i="11"/>
  <c r="DW583" i="11" a="1"/>
  <c r="DW583" i="11"/>
  <c r="DU583" i="11" a="1"/>
  <c r="DU583" i="11"/>
  <c r="DY583" i="11" a="1"/>
  <c r="DY583" i="11"/>
  <c r="EA583" i="11" a="1"/>
  <c r="EA583" i="11"/>
  <c r="EB583" i="11" a="1"/>
  <c r="EB583" i="11"/>
  <c r="DX583" i="11" a="1"/>
  <c r="DX583" i="11"/>
  <c r="DV583" i="11" a="1"/>
  <c r="DV583" i="11"/>
  <c r="DZ583" i="11" a="1"/>
  <c r="DZ583" i="11"/>
  <c r="DG583" i="11" a="1"/>
  <c r="DG583" i="11"/>
  <c r="DI583" i="11" a="1"/>
  <c r="DI583" i="11"/>
  <c r="DH583" i="11" a="1"/>
  <c r="DH583" i="11"/>
  <c r="DF583" i="11" a="1"/>
  <c r="DF583" i="11"/>
  <c r="DJ583" i="11" a="1"/>
  <c r="DJ583" i="11"/>
  <c r="DK583" i="11" a="1"/>
  <c r="DK583" i="11"/>
  <c r="DT584" i="11" a="1"/>
  <c r="DT584" i="11"/>
  <c r="DE584" i="11" a="1"/>
  <c r="DE584" i="11"/>
  <c r="DM584" i="11" a="1"/>
  <c r="DM584" i="11"/>
  <c r="AS582" i="11"/>
  <c r="AP584" i="11" a="1"/>
  <c r="AP584" i="11"/>
  <c r="AQ584" i="11" a="1"/>
  <c r="AQ584" i="11"/>
  <c r="AO584" i="11" a="1"/>
  <c r="AO584" i="11"/>
  <c r="AR584" i="11" a="1"/>
  <c r="AR584" i="11"/>
  <c r="BX585" i="11"/>
  <c r="BW585" i="11"/>
  <c r="BZ585" i="11"/>
  <c r="BY585" i="11"/>
  <c r="AN584" i="11" a="1"/>
  <c r="AN584" i="11"/>
  <c r="DI584" i="11" a="1"/>
  <c r="DI584" i="11"/>
  <c r="DG584" i="11" a="1"/>
  <c r="DG584" i="11"/>
  <c r="DH584" i="11" a="1"/>
  <c r="DH584" i="11"/>
  <c r="DK584" i="11" a="1"/>
  <c r="DK584" i="11"/>
  <c r="DF584" i="11" a="1"/>
  <c r="DF584" i="11"/>
  <c r="DJ584" i="11" a="1"/>
  <c r="DJ584" i="11"/>
  <c r="DT585" i="11" a="1"/>
  <c r="DT585" i="11"/>
  <c r="DE585" i="11" a="1"/>
  <c r="DE585" i="11"/>
  <c r="DM585" i="11" a="1"/>
  <c r="DM585" i="11"/>
  <c r="DP584" i="11" a="1"/>
  <c r="DP584" i="11"/>
  <c r="DO584" i="11" a="1"/>
  <c r="DO584" i="11"/>
  <c r="DN584" i="11" a="1"/>
  <c r="DN584" i="11"/>
  <c r="DR584" i="11" a="1"/>
  <c r="DR584" i="11"/>
  <c r="DQ584" i="11" a="1"/>
  <c r="DQ584" i="11"/>
  <c r="DU584" i="11" a="1"/>
  <c r="DU584" i="11"/>
  <c r="DX584" i="11" a="1"/>
  <c r="DX584" i="11"/>
  <c r="DZ584" i="11" a="1"/>
  <c r="DZ584" i="11"/>
  <c r="DY584" i="11" a="1"/>
  <c r="DY584" i="11"/>
  <c r="EB584" i="11" a="1"/>
  <c r="EB584" i="11"/>
  <c r="EA584" i="11" a="1"/>
  <c r="EA584" i="11"/>
  <c r="DW584" i="11" a="1"/>
  <c r="DW584" i="11"/>
  <c r="DV584" i="11" a="1"/>
  <c r="DV584" i="11"/>
  <c r="CA584" i="11"/>
  <c r="F587" i="11" a="1"/>
  <c r="F587" i="11"/>
  <c r="AA587" i="11" a="1"/>
  <c r="AA587" i="11"/>
  <c r="Y588" i="11" a="1"/>
  <c r="Y588" i="11"/>
  <c r="AS583" i="11"/>
  <c r="U586" i="11" a="1"/>
  <c r="U586" i="11"/>
  <c r="AB586" i="11"/>
  <c r="G586" i="11" a="1"/>
  <c r="G586" i="11"/>
  <c r="T586" i="11" a="1"/>
  <c r="T586" i="11"/>
  <c r="H586" i="11" a="1"/>
  <c r="H586" i="11"/>
  <c r="AO585" i="11" a="1"/>
  <c r="AO585" i="11"/>
  <c r="AQ585" i="11" a="1"/>
  <c r="AQ585" i="11"/>
  <c r="AP585" i="11" a="1"/>
  <c r="AP585" i="11"/>
  <c r="CA585" i="11"/>
  <c r="F588" i="11" a="1"/>
  <c r="F588" i="11"/>
  <c r="AA588" i="11" a="1"/>
  <c r="AA588" i="11"/>
  <c r="Y589" i="11" a="1"/>
  <c r="Y589" i="11"/>
  <c r="T587" i="11" a="1"/>
  <c r="T587" i="11"/>
  <c r="G587" i="11" a="1"/>
  <c r="G587" i="11"/>
  <c r="H587" i="11" a="1"/>
  <c r="H587" i="11"/>
  <c r="AS584" i="11"/>
  <c r="U587" i="11" a="1"/>
  <c r="U587" i="11"/>
  <c r="AB587" i="11"/>
  <c r="DO585" i="11" a="1"/>
  <c r="DO585" i="11"/>
  <c r="DR585" i="11" a="1"/>
  <c r="DR585" i="11"/>
  <c r="DQ585" i="11" a="1"/>
  <c r="DQ585" i="11"/>
  <c r="DN585" i="11" a="1"/>
  <c r="DN585" i="11"/>
  <c r="DP585" i="11" a="1"/>
  <c r="DP585" i="11"/>
  <c r="DF585" i="11" a="1"/>
  <c r="DF585" i="11"/>
  <c r="DK585" i="11" a="1"/>
  <c r="DK585" i="11"/>
  <c r="DG585" i="11" a="1"/>
  <c r="DG585" i="11"/>
  <c r="DH585" i="11" a="1"/>
  <c r="DH585" i="11"/>
  <c r="DI585" i="11" a="1"/>
  <c r="DI585" i="11"/>
  <c r="DJ585" i="11" a="1"/>
  <c r="DJ585" i="11"/>
  <c r="DV585" i="11" a="1"/>
  <c r="DV585" i="11"/>
  <c r="EB585" i="11" a="1"/>
  <c r="EB585" i="11"/>
  <c r="DW585" i="11" a="1"/>
  <c r="DW585" i="11"/>
  <c r="DZ585" i="11" a="1"/>
  <c r="DZ585" i="11"/>
  <c r="EA585" i="11" a="1"/>
  <c r="EA585" i="11"/>
  <c r="DY585" i="11" a="1"/>
  <c r="DY585" i="11"/>
  <c r="DX585" i="11" a="1"/>
  <c r="DX585" i="11"/>
  <c r="DU585" i="11" a="1"/>
  <c r="DU585" i="11"/>
  <c r="AR585" i="11" a="1"/>
  <c r="AR585" i="11"/>
  <c r="AN585" i="11" a="1"/>
  <c r="AN585" i="11"/>
  <c r="DT586" i="11" a="1"/>
  <c r="DT586" i="11"/>
  <c r="DM586" i="11" a="1"/>
  <c r="DM586" i="11"/>
  <c r="DE586" i="11" a="1"/>
  <c r="DE586" i="11"/>
  <c r="BX586" i="11"/>
  <c r="BW586" i="11"/>
  <c r="BY586" i="11"/>
  <c r="BZ586" i="11"/>
  <c r="AR586" i="11" a="1"/>
  <c r="AR586" i="11"/>
  <c r="DG586" i="11" a="1"/>
  <c r="DG586" i="11"/>
  <c r="DI586" i="11" a="1"/>
  <c r="DI586" i="11"/>
  <c r="DH586" i="11" a="1"/>
  <c r="DH586" i="11"/>
  <c r="DF586" i="11" a="1"/>
  <c r="DF586" i="11"/>
  <c r="DK586" i="11" a="1"/>
  <c r="DK586" i="11"/>
  <c r="DJ586" i="11" a="1"/>
  <c r="DJ586" i="11"/>
  <c r="CA586" i="11"/>
  <c r="DM587" i="11" a="1"/>
  <c r="DM587" i="11"/>
  <c r="DT587" i="11" a="1"/>
  <c r="DT587" i="11"/>
  <c r="DE587" i="11" a="1"/>
  <c r="DE587" i="11"/>
  <c r="DQ586" i="11" a="1"/>
  <c r="DQ586" i="11"/>
  <c r="DP586" i="11" a="1"/>
  <c r="DP586" i="11"/>
  <c r="DR586" i="11" a="1"/>
  <c r="DR586" i="11"/>
  <c r="DN586" i="11" a="1"/>
  <c r="DN586" i="11"/>
  <c r="DO586" i="11" a="1"/>
  <c r="DO586" i="11"/>
  <c r="EB586" i="11" a="1"/>
  <c r="EB586" i="11"/>
  <c r="DW586" i="11" a="1"/>
  <c r="DW586" i="11"/>
  <c r="EA586" i="11" a="1"/>
  <c r="EA586" i="11"/>
  <c r="DX586" i="11" a="1"/>
  <c r="DX586" i="11"/>
  <c r="DV586" i="11" a="1"/>
  <c r="DV586" i="11"/>
  <c r="DU586" i="11" a="1"/>
  <c r="DU586" i="11"/>
  <c r="DZ586" i="11" a="1"/>
  <c r="DZ586" i="11"/>
  <c r="DY586" i="11" a="1"/>
  <c r="DY586" i="11"/>
  <c r="AN586" i="11" a="1"/>
  <c r="AN586" i="11"/>
  <c r="AQ586" i="11" a="1"/>
  <c r="AQ586" i="11"/>
  <c r="AP586" i="11" a="1"/>
  <c r="AP586" i="11"/>
  <c r="BY587" i="11"/>
  <c r="BX587" i="11"/>
  <c r="BW587" i="11"/>
  <c r="BZ587" i="11"/>
  <c r="AA589" i="11" a="1"/>
  <c r="AA589" i="11"/>
  <c r="F589" i="11" a="1"/>
  <c r="F589" i="11"/>
  <c r="Y590" i="11" a="1"/>
  <c r="Y590" i="11"/>
  <c r="AO586" i="11" a="1"/>
  <c r="AO586" i="11"/>
  <c r="AS585" i="11"/>
  <c r="G588" i="11" a="1"/>
  <c r="G588" i="11"/>
  <c r="T588" i="11" a="1"/>
  <c r="T588" i="11"/>
  <c r="H588" i="11" a="1"/>
  <c r="H588" i="11"/>
  <c r="U588" i="11" a="1"/>
  <c r="U588" i="11"/>
  <c r="AB588" i="11"/>
  <c r="AO587" i="11" a="1"/>
  <c r="AO587" i="11"/>
  <c r="CA587" i="11"/>
  <c r="EB587" i="11" a="1"/>
  <c r="EB587" i="11"/>
  <c r="DW587" i="11" a="1"/>
  <c r="DW587" i="11"/>
  <c r="DZ587" i="11" a="1"/>
  <c r="DZ587" i="11"/>
  <c r="DU587" i="11" a="1"/>
  <c r="DU587" i="11"/>
  <c r="DX587" i="11" a="1"/>
  <c r="DX587" i="11"/>
  <c r="DV587" i="11" a="1"/>
  <c r="DV587" i="11"/>
  <c r="EA587" i="11" a="1"/>
  <c r="EA587" i="11"/>
  <c r="DY587" i="11" a="1"/>
  <c r="DY587" i="11"/>
  <c r="BZ588" i="11"/>
  <c r="BW588" i="11"/>
  <c r="BY588" i="11"/>
  <c r="BX588" i="11"/>
  <c r="AN588" i="11" a="1"/>
  <c r="AN588" i="11"/>
  <c r="AN587" i="11" a="1"/>
  <c r="AN587" i="11"/>
  <c r="AS586" i="11"/>
  <c r="DN587" i="11" a="1"/>
  <c r="DN587" i="11"/>
  <c r="DO587" i="11" a="1"/>
  <c r="DO587" i="11"/>
  <c r="DP587" i="11" a="1"/>
  <c r="DP587" i="11"/>
  <c r="DR587" i="11" a="1"/>
  <c r="DR587" i="11"/>
  <c r="DQ587" i="11" a="1"/>
  <c r="DQ587" i="11"/>
  <c r="DT588" i="11" a="1"/>
  <c r="DT588" i="11"/>
  <c r="DM588" i="11" a="1"/>
  <c r="DM588" i="11"/>
  <c r="DE588" i="11" a="1"/>
  <c r="DE588" i="11"/>
  <c r="AQ587" i="11" a="1"/>
  <c r="AQ587" i="11"/>
  <c r="F590" i="11" a="1"/>
  <c r="F590" i="11"/>
  <c r="AA590" i="11" a="1"/>
  <c r="AA590" i="11"/>
  <c r="Y591" i="11" a="1"/>
  <c r="Y591" i="11"/>
  <c r="U589" i="11" a="1"/>
  <c r="U589" i="11"/>
  <c r="AB589" i="11"/>
  <c r="AR587" i="11" a="1"/>
  <c r="AR587" i="11"/>
  <c r="T589" i="11" a="1"/>
  <c r="T589" i="11"/>
  <c r="G589" i="11" a="1"/>
  <c r="G589" i="11"/>
  <c r="H589" i="11" a="1"/>
  <c r="H589" i="11"/>
  <c r="AP587" i="11" a="1"/>
  <c r="AP587" i="11"/>
  <c r="DJ587" i="11" a="1"/>
  <c r="DJ587" i="11"/>
  <c r="DG587" i="11" a="1"/>
  <c r="DG587" i="11"/>
  <c r="DF587" i="11" a="1"/>
  <c r="DF587" i="11"/>
  <c r="DK587" i="11" a="1"/>
  <c r="DK587" i="11"/>
  <c r="DH587" i="11" a="1"/>
  <c r="DH587" i="11"/>
  <c r="DI587" i="11" a="1"/>
  <c r="DI587" i="11"/>
  <c r="CA588" i="11"/>
  <c r="AB590" i="11"/>
  <c r="U590" i="11" a="1"/>
  <c r="U590" i="11"/>
  <c r="DZ588" i="11" a="1"/>
  <c r="DZ588" i="11"/>
  <c r="DW588" i="11" a="1"/>
  <c r="DW588" i="11"/>
  <c r="DY588" i="11" a="1"/>
  <c r="DY588" i="11"/>
  <c r="EA588" i="11" a="1"/>
  <c r="EA588" i="11"/>
  <c r="DV588" i="11" a="1"/>
  <c r="DV588" i="11"/>
  <c r="EB588" i="11" a="1"/>
  <c r="EB588" i="11"/>
  <c r="DX588" i="11" a="1"/>
  <c r="DX588" i="11"/>
  <c r="DU588" i="11" a="1"/>
  <c r="DU588" i="11"/>
  <c r="AQ588" i="11" a="1"/>
  <c r="AQ588" i="11"/>
  <c r="DM589" i="11" a="1"/>
  <c r="DM589" i="11"/>
  <c r="DT589" i="11" a="1"/>
  <c r="DT589" i="11"/>
  <c r="DE589" i="11" a="1"/>
  <c r="DE589" i="11"/>
  <c r="AR588" i="11" a="1"/>
  <c r="AR588" i="11"/>
  <c r="AS587" i="11"/>
  <c r="AP588" i="11" a="1"/>
  <c r="AP588" i="11"/>
  <c r="AO588" i="11" a="1"/>
  <c r="AO588" i="11"/>
  <c r="BY589" i="11"/>
  <c r="BZ589" i="11"/>
  <c r="BX589" i="11"/>
  <c r="BW589" i="11"/>
  <c r="F591" i="11" a="1"/>
  <c r="F591" i="11"/>
  <c r="AA591" i="11" a="1"/>
  <c r="AA591" i="11"/>
  <c r="Y592" i="11" a="1"/>
  <c r="Y592" i="11"/>
  <c r="DH588" i="11" a="1"/>
  <c r="DH588" i="11"/>
  <c r="DF588" i="11" a="1"/>
  <c r="DF588" i="11"/>
  <c r="DI588" i="11" a="1"/>
  <c r="DI588" i="11"/>
  <c r="DK588" i="11" a="1"/>
  <c r="DK588" i="11"/>
  <c r="DG588" i="11" a="1"/>
  <c r="DG588" i="11"/>
  <c r="DJ588" i="11" a="1"/>
  <c r="DJ588" i="11"/>
  <c r="T590" i="11" a="1"/>
  <c r="T590" i="11"/>
  <c r="G590" i="11" a="1"/>
  <c r="G590" i="11"/>
  <c r="H590" i="11" a="1"/>
  <c r="H590" i="11"/>
  <c r="DR588" i="11" a="1"/>
  <c r="DR588" i="11"/>
  <c r="DQ588" i="11" a="1"/>
  <c r="DQ588" i="11"/>
  <c r="DN588" i="11" a="1"/>
  <c r="DN588" i="11"/>
  <c r="DP588" i="11" a="1"/>
  <c r="DP588" i="11"/>
  <c r="DO588" i="11" a="1"/>
  <c r="DO588" i="11"/>
  <c r="AO589" i="11" a="1"/>
  <c r="AO589" i="11"/>
  <c r="AQ589" i="11" a="1"/>
  <c r="AQ589" i="11"/>
  <c r="AP589" i="11" a="1"/>
  <c r="AP589" i="11"/>
  <c r="AR589" i="11" a="1"/>
  <c r="AR589" i="11"/>
  <c r="U591" i="11" a="1"/>
  <c r="U591" i="11"/>
  <c r="AB591" i="11"/>
  <c r="CA589" i="11"/>
  <c r="DI589" i="11" a="1"/>
  <c r="DI589" i="11"/>
  <c r="DJ589" i="11" a="1"/>
  <c r="DJ589" i="11"/>
  <c r="DF589" i="11" a="1"/>
  <c r="DF589" i="11"/>
  <c r="DK589" i="11" a="1"/>
  <c r="DK589" i="11"/>
  <c r="DG589" i="11" a="1"/>
  <c r="DG589" i="11"/>
  <c r="DH589" i="11" a="1"/>
  <c r="DH589" i="11"/>
  <c r="DX589" i="11" a="1"/>
  <c r="DX589" i="11"/>
  <c r="DV589" i="11" a="1"/>
  <c r="DV589" i="11"/>
  <c r="DY589" i="11" a="1"/>
  <c r="DY589" i="11"/>
  <c r="EB589" i="11" a="1"/>
  <c r="EB589" i="11"/>
  <c r="EA589" i="11" a="1"/>
  <c r="EA589" i="11"/>
  <c r="DU589" i="11" a="1"/>
  <c r="DU589" i="11"/>
  <c r="DZ589" i="11" a="1"/>
  <c r="DZ589" i="11"/>
  <c r="DW589" i="11" a="1"/>
  <c r="DW589" i="11"/>
  <c r="AS588" i="11"/>
  <c r="DN589" i="11" a="1"/>
  <c r="DN589" i="11"/>
  <c r="DO589" i="11" a="1"/>
  <c r="DO589" i="11"/>
  <c r="DP589" i="11" a="1"/>
  <c r="DP589" i="11"/>
  <c r="DQ589" i="11" a="1"/>
  <c r="DQ589" i="11"/>
  <c r="DR589" i="11" a="1"/>
  <c r="DR589" i="11"/>
  <c r="DM590" i="11" a="1"/>
  <c r="DM590" i="11"/>
  <c r="DT590" i="11" a="1"/>
  <c r="DT590" i="11"/>
  <c r="DE590" i="11" a="1"/>
  <c r="DE590" i="11"/>
  <c r="AN589" i="11" a="1"/>
  <c r="AN589" i="11"/>
  <c r="BW590" i="11"/>
  <c r="BX590" i="11"/>
  <c r="BY590" i="11"/>
  <c r="BZ590" i="11"/>
  <c r="F592" i="11" a="1"/>
  <c r="F592" i="11"/>
  <c r="AA592" i="11" a="1"/>
  <c r="AA592" i="11"/>
  <c r="Y593" i="11" a="1"/>
  <c r="Y593" i="11"/>
  <c r="G591" i="11" a="1"/>
  <c r="G591" i="11"/>
  <c r="T591" i="11" a="1"/>
  <c r="T591" i="11"/>
  <c r="H591" i="11" a="1"/>
  <c r="H591" i="11"/>
  <c r="AQ590" i="11" a="1"/>
  <c r="AQ590" i="11"/>
  <c r="AO590" i="11" a="1"/>
  <c r="AO590" i="11"/>
  <c r="AP590" i="11" a="1"/>
  <c r="AP590" i="11"/>
  <c r="AR590" i="11" a="1"/>
  <c r="AR590" i="11"/>
  <c r="T592" i="11" a="1"/>
  <c r="T592" i="11"/>
  <c r="G592" i="11" a="1"/>
  <c r="G592" i="11"/>
  <c r="H592" i="11" a="1"/>
  <c r="H592" i="11"/>
  <c r="AB592" i="11"/>
  <c r="U592" i="11" a="1"/>
  <c r="U592" i="11"/>
  <c r="AA593" i="11" a="1"/>
  <c r="AA593" i="11"/>
  <c r="F593" i="11" a="1"/>
  <c r="F593" i="11"/>
  <c r="Y594" i="11" a="1"/>
  <c r="Y594" i="11"/>
  <c r="CA590" i="11"/>
  <c r="AS589" i="11"/>
  <c r="DM591" i="11" a="1"/>
  <c r="DM591" i="11"/>
  <c r="DE591" i="11" a="1"/>
  <c r="DE591" i="11"/>
  <c r="DT591" i="11" a="1"/>
  <c r="DT591" i="11"/>
  <c r="DF590" i="11" a="1"/>
  <c r="DF590" i="11"/>
  <c r="DH590" i="11" a="1"/>
  <c r="DH590" i="11"/>
  <c r="DI590" i="11" a="1"/>
  <c r="DI590" i="11"/>
  <c r="DK590" i="11" a="1"/>
  <c r="DK590" i="11"/>
  <c r="DG590" i="11" a="1"/>
  <c r="DG590" i="11"/>
  <c r="DJ590" i="11" a="1"/>
  <c r="DJ590" i="11"/>
  <c r="DX590" i="11" a="1"/>
  <c r="DX590" i="11"/>
  <c r="EA590" i="11" a="1"/>
  <c r="EA590" i="11"/>
  <c r="DV590" i="11" a="1"/>
  <c r="DV590" i="11"/>
  <c r="EB590" i="11" a="1"/>
  <c r="EB590" i="11"/>
  <c r="DZ590" i="11" a="1"/>
  <c r="DZ590" i="11"/>
  <c r="DW590" i="11" a="1"/>
  <c r="DW590" i="11"/>
  <c r="DY590" i="11" a="1"/>
  <c r="DY590" i="11"/>
  <c r="DU590" i="11" a="1"/>
  <c r="DU590" i="11"/>
  <c r="AN590" i="11" a="1"/>
  <c r="AN590" i="11"/>
  <c r="DP590" i="11" a="1"/>
  <c r="DP590" i="11"/>
  <c r="DO590" i="11" a="1"/>
  <c r="DO590" i="11"/>
  <c r="DQ590" i="11" a="1"/>
  <c r="DQ590" i="11"/>
  <c r="DR590" i="11" a="1"/>
  <c r="DR590" i="11"/>
  <c r="DN590" i="11" a="1"/>
  <c r="DN590" i="11"/>
  <c r="BW591" i="11"/>
  <c r="BZ591" i="11"/>
  <c r="BY591" i="11"/>
  <c r="BX591" i="11"/>
  <c r="CA591" i="11"/>
  <c r="AP591" i="11" a="1"/>
  <c r="AP591" i="11"/>
  <c r="DM592" i="11" a="1"/>
  <c r="DM592" i="11"/>
  <c r="DE592" i="11" a="1"/>
  <c r="DE592" i="11"/>
  <c r="DT592" i="11" a="1"/>
  <c r="DT592" i="11"/>
  <c r="AQ591" i="11" a="1"/>
  <c r="AQ591" i="11"/>
  <c r="F594" i="11" a="1"/>
  <c r="F594" i="11"/>
  <c r="AA594" i="11" a="1"/>
  <c r="AA594" i="11"/>
  <c r="Y595" i="11" a="1"/>
  <c r="Y595" i="11"/>
  <c r="AS590" i="11"/>
  <c r="AO591" i="11" a="1"/>
  <c r="AO591" i="11"/>
  <c r="DV591" i="11" a="1"/>
  <c r="DV591" i="11"/>
  <c r="EA591" i="11" a="1"/>
  <c r="EA591" i="11"/>
  <c r="DX591" i="11" a="1"/>
  <c r="DX591" i="11"/>
  <c r="DW591" i="11" a="1"/>
  <c r="DW591" i="11"/>
  <c r="EB591" i="11" a="1"/>
  <c r="EB591" i="11"/>
  <c r="DU591" i="11" a="1"/>
  <c r="DU591" i="11"/>
  <c r="DY591" i="11" a="1"/>
  <c r="DY591" i="11"/>
  <c r="DZ591" i="11" a="1"/>
  <c r="DZ591" i="11"/>
  <c r="U593" i="11" a="1"/>
  <c r="U593" i="11"/>
  <c r="AB593" i="11"/>
  <c r="AR591" i="11" a="1"/>
  <c r="AR591" i="11"/>
  <c r="DJ591" i="11" a="1"/>
  <c r="DJ591" i="11"/>
  <c r="DF591" i="11" a="1"/>
  <c r="DF591" i="11"/>
  <c r="DK591" i="11" a="1"/>
  <c r="DK591" i="11"/>
  <c r="DH591" i="11" a="1"/>
  <c r="DH591" i="11"/>
  <c r="DG591" i="11" a="1"/>
  <c r="DG591" i="11"/>
  <c r="DI591" i="11" a="1"/>
  <c r="DI591" i="11"/>
  <c r="G593" i="11" a="1"/>
  <c r="G593" i="11"/>
  <c r="T593" i="11" a="1"/>
  <c r="T593" i="11"/>
  <c r="H593" i="11" a="1"/>
  <c r="H593" i="11"/>
  <c r="DP591" i="11" a="1"/>
  <c r="DP591" i="11"/>
  <c r="DO591" i="11" a="1"/>
  <c r="DO591" i="11"/>
  <c r="DN591" i="11" a="1"/>
  <c r="DN591" i="11"/>
  <c r="DQ591" i="11" a="1"/>
  <c r="DQ591" i="11"/>
  <c r="DR591" i="11" a="1"/>
  <c r="DR591" i="11"/>
  <c r="AQ592" i="11" a="1"/>
  <c r="AQ592" i="11"/>
  <c r="AO592" i="11" a="1"/>
  <c r="AO592" i="11"/>
  <c r="AR592" i="11" a="1"/>
  <c r="AR592" i="11"/>
  <c r="AP592" i="11" a="1"/>
  <c r="AP592" i="11"/>
  <c r="AN591" i="11" a="1"/>
  <c r="AN591" i="11"/>
  <c r="DM593" i="11" a="1"/>
  <c r="DM593" i="11"/>
  <c r="DE593" i="11" a="1"/>
  <c r="DE593" i="11"/>
  <c r="DT593" i="11" a="1"/>
  <c r="DT593" i="11"/>
  <c r="AN592" i="11" a="1"/>
  <c r="AN592" i="11"/>
  <c r="AA595" i="11" a="1"/>
  <c r="AA595" i="11"/>
  <c r="F595" i="11" a="1"/>
  <c r="F595" i="11"/>
  <c r="Y596" i="11" a="1"/>
  <c r="Y596" i="11"/>
  <c r="G594" i="11" a="1"/>
  <c r="G594" i="11"/>
  <c r="T594" i="11" a="1"/>
  <c r="T594" i="11"/>
  <c r="H594" i="11" a="1"/>
  <c r="H594" i="11"/>
  <c r="DY592" i="11" a="1"/>
  <c r="DY592" i="11"/>
  <c r="DX592" i="11" a="1"/>
  <c r="DX592" i="11"/>
  <c r="DV592" i="11" a="1"/>
  <c r="DV592" i="11"/>
  <c r="EA592" i="11" a="1"/>
  <c r="EA592" i="11"/>
  <c r="DU592" i="11" a="1"/>
  <c r="DU592" i="11"/>
  <c r="DW592" i="11" a="1"/>
  <c r="DW592" i="11"/>
  <c r="DZ592" i="11" a="1"/>
  <c r="DZ592" i="11"/>
  <c r="EB592" i="11" a="1"/>
  <c r="EB592" i="11"/>
  <c r="U594" i="11" a="1"/>
  <c r="U594" i="11"/>
  <c r="AB594" i="11"/>
  <c r="DF592" i="11" a="1"/>
  <c r="DF592" i="11"/>
  <c r="DJ592" i="11" a="1"/>
  <c r="DJ592" i="11"/>
  <c r="DI592" i="11" a="1"/>
  <c r="DI592" i="11"/>
  <c r="DH592" i="11" a="1"/>
  <c r="DH592" i="11"/>
  <c r="DG592" i="11" a="1"/>
  <c r="DG592" i="11"/>
  <c r="DK592" i="11" a="1"/>
  <c r="DK592" i="11"/>
  <c r="DR592" i="11" a="1"/>
  <c r="DR592" i="11"/>
  <c r="DO592" i="11" a="1"/>
  <c r="DO592" i="11"/>
  <c r="DQ592" i="11" a="1"/>
  <c r="DQ592" i="11"/>
  <c r="DN592" i="11" a="1"/>
  <c r="DN592" i="11"/>
  <c r="DP592" i="11" a="1"/>
  <c r="DP592" i="11"/>
  <c r="BW593" i="11"/>
  <c r="BX593" i="11"/>
  <c r="BZ593" i="11"/>
  <c r="BY593" i="11"/>
  <c r="AS591" i="11"/>
  <c r="AR593" i="11" a="1"/>
  <c r="AR593" i="11"/>
  <c r="AP593" i="11" a="1"/>
  <c r="AP593" i="11"/>
  <c r="DT594" i="11" a="1"/>
  <c r="DT594" i="11"/>
  <c r="DE594" i="11" a="1"/>
  <c r="DE594" i="11"/>
  <c r="DM594" i="11" a="1"/>
  <c r="DM594" i="11"/>
  <c r="DR593" i="11" a="1"/>
  <c r="DR593" i="11"/>
  <c r="DP593" i="11" a="1"/>
  <c r="DP593" i="11"/>
  <c r="DO593" i="11" a="1"/>
  <c r="DO593" i="11"/>
  <c r="DQ593" i="11" a="1"/>
  <c r="DQ593" i="11"/>
  <c r="DN593" i="11" a="1"/>
  <c r="DN593" i="11"/>
  <c r="F596" i="11" a="1"/>
  <c r="F596" i="11"/>
  <c r="AA596" i="11" a="1"/>
  <c r="AA596" i="11"/>
  <c r="Y597" i="11" a="1"/>
  <c r="Y597" i="11"/>
  <c r="AN593" i="11" a="1"/>
  <c r="AN593" i="11"/>
  <c r="AB595" i="11"/>
  <c r="U595" i="11" a="1"/>
  <c r="U595" i="11"/>
  <c r="AO593" i="11" a="1"/>
  <c r="AO593" i="11"/>
  <c r="G595" i="11" a="1"/>
  <c r="G595" i="11"/>
  <c r="T595" i="11" a="1"/>
  <c r="T595" i="11"/>
  <c r="H595" i="11" a="1"/>
  <c r="H595" i="11"/>
  <c r="AQ593" i="11" a="1"/>
  <c r="AQ593" i="11"/>
  <c r="AS592" i="11"/>
  <c r="CA593" i="11"/>
  <c r="BY594" i="11"/>
  <c r="BX594" i="11"/>
  <c r="BW594" i="11"/>
  <c r="BZ594" i="11"/>
  <c r="EA593" i="11" a="1"/>
  <c r="EA593" i="11"/>
  <c r="DV593" i="11" a="1"/>
  <c r="DV593" i="11"/>
  <c r="EB593" i="11" a="1"/>
  <c r="EB593" i="11"/>
  <c r="DY593" i="11" a="1"/>
  <c r="DY593" i="11"/>
  <c r="DZ593" i="11" a="1"/>
  <c r="DZ593" i="11"/>
  <c r="DW593" i="11" a="1"/>
  <c r="DW593" i="11"/>
  <c r="DU593" i="11" a="1"/>
  <c r="DU593" i="11"/>
  <c r="DX593" i="11" a="1"/>
  <c r="DX593" i="11"/>
  <c r="DI593" i="11" a="1"/>
  <c r="DI593" i="11"/>
  <c r="DK593" i="11" a="1"/>
  <c r="DK593" i="11"/>
  <c r="DF593" i="11" a="1"/>
  <c r="DF593" i="11"/>
  <c r="DJ593" i="11" a="1"/>
  <c r="DJ593" i="11"/>
  <c r="DG593" i="11" a="1"/>
  <c r="DG593" i="11"/>
  <c r="DH593" i="11" a="1"/>
  <c r="DH593" i="11"/>
  <c r="AQ594" i="11" a="1"/>
  <c r="AQ594" i="11"/>
  <c r="AP594" i="11" a="1"/>
  <c r="AP594" i="11"/>
  <c r="CA594" i="11"/>
  <c r="DM595" i="11" a="1"/>
  <c r="DM595" i="11"/>
  <c r="DT595" i="11" a="1"/>
  <c r="DT595" i="11"/>
  <c r="DE595" i="11" a="1"/>
  <c r="DE595" i="11"/>
  <c r="AB596" i="11"/>
  <c r="U596" i="11" a="1"/>
  <c r="U596" i="11"/>
  <c r="DZ594" i="11" a="1"/>
  <c r="DZ594" i="11"/>
  <c r="DX594" i="11" a="1"/>
  <c r="DX594" i="11"/>
  <c r="EA594" i="11" a="1"/>
  <c r="EA594" i="11"/>
  <c r="DV594" i="11" a="1"/>
  <c r="DV594" i="11"/>
  <c r="EB594" i="11" a="1"/>
  <c r="EB594" i="11"/>
  <c r="DU594" i="11" a="1"/>
  <c r="DU594" i="11"/>
  <c r="DY594" i="11" a="1"/>
  <c r="DY594" i="11"/>
  <c r="DW594" i="11" a="1"/>
  <c r="DW594" i="11"/>
  <c r="AO594" i="11" a="1"/>
  <c r="AO594" i="11"/>
  <c r="AR594" i="11" a="1"/>
  <c r="AR594" i="11"/>
  <c r="AS593" i="11"/>
  <c r="BZ595" i="11"/>
  <c r="BW595" i="11"/>
  <c r="BX595" i="11"/>
  <c r="BY595" i="11"/>
  <c r="AA597" i="11" a="1"/>
  <c r="AA597" i="11"/>
  <c r="F597" i="11" a="1"/>
  <c r="F597" i="11"/>
  <c r="Y598" i="11" a="1"/>
  <c r="Y598" i="11"/>
  <c r="DQ594" i="11" a="1"/>
  <c r="DQ594" i="11"/>
  <c r="DR594" i="11" a="1"/>
  <c r="DR594" i="11"/>
  <c r="DN594" i="11" a="1"/>
  <c r="DN594" i="11"/>
  <c r="DP594" i="11" a="1"/>
  <c r="DP594" i="11"/>
  <c r="DO594" i="11" a="1"/>
  <c r="DO594" i="11"/>
  <c r="AN594" i="11" a="1"/>
  <c r="AN594" i="11"/>
  <c r="G596" i="11" a="1"/>
  <c r="G596" i="11"/>
  <c r="T596" i="11" a="1"/>
  <c r="T596" i="11"/>
  <c r="H596" i="11" a="1"/>
  <c r="H596" i="11"/>
  <c r="DH594" i="11" a="1"/>
  <c r="DH594" i="11"/>
  <c r="DK594" i="11" a="1"/>
  <c r="DK594" i="11"/>
  <c r="DI594" i="11" a="1"/>
  <c r="DI594" i="11"/>
  <c r="DG594" i="11" a="1"/>
  <c r="DG594" i="11"/>
  <c r="DJ594" i="11" a="1"/>
  <c r="DJ594" i="11"/>
  <c r="DF594" i="11" a="1"/>
  <c r="DF594" i="11"/>
  <c r="AR595" i="11" a="1"/>
  <c r="AR595" i="11"/>
  <c r="AO595" i="11" a="1"/>
  <c r="AO595" i="11"/>
  <c r="AP595" i="11" a="1"/>
  <c r="AP595" i="11"/>
  <c r="CA595" i="11"/>
  <c r="DM596" i="11" a="1"/>
  <c r="DM596" i="11"/>
  <c r="DE596" i="11" a="1"/>
  <c r="DE596" i="11"/>
  <c r="DT596" i="11" a="1"/>
  <c r="DT596" i="11"/>
  <c r="AQ595" i="11" a="1"/>
  <c r="AQ595" i="11"/>
  <c r="F598" i="11" a="1"/>
  <c r="F598" i="11"/>
  <c r="AA598" i="11" a="1"/>
  <c r="AA598" i="11"/>
  <c r="Y599" i="11" a="1"/>
  <c r="Y599" i="11"/>
  <c r="DJ595" i="11" a="1"/>
  <c r="DJ595" i="11"/>
  <c r="DG595" i="11" a="1"/>
  <c r="DG595" i="11"/>
  <c r="DK595" i="11" a="1"/>
  <c r="DK595" i="11"/>
  <c r="DI595" i="11" a="1"/>
  <c r="DI595" i="11"/>
  <c r="DF595" i="11" a="1"/>
  <c r="DF595" i="11"/>
  <c r="DH595" i="11" a="1"/>
  <c r="DH595" i="11"/>
  <c r="AB597" i="11"/>
  <c r="U597" i="11" a="1"/>
  <c r="U597" i="11"/>
  <c r="DZ595" i="11" a="1"/>
  <c r="DZ595" i="11"/>
  <c r="DW595" i="11" a="1"/>
  <c r="DW595" i="11"/>
  <c r="DX595" i="11" a="1"/>
  <c r="DX595" i="11"/>
  <c r="EA595" i="11" a="1"/>
  <c r="EA595" i="11"/>
  <c r="DY595" i="11" a="1"/>
  <c r="DY595" i="11"/>
  <c r="EB595" i="11" a="1"/>
  <c r="EB595" i="11"/>
  <c r="DV595" i="11" a="1"/>
  <c r="DV595" i="11"/>
  <c r="DU595" i="11" a="1"/>
  <c r="DU595" i="11"/>
  <c r="T597" i="11" a="1"/>
  <c r="T597" i="11"/>
  <c r="G597" i="11" a="1"/>
  <c r="G597" i="11"/>
  <c r="H597" i="11" a="1"/>
  <c r="H597" i="11"/>
  <c r="DQ595" i="11" a="1"/>
  <c r="DQ595" i="11"/>
  <c r="DO595" i="11" a="1"/>
  <c r="DO595" i="11"/>
  <c r="DP595" i="11" a="1"/>
  <c r="DP595" i="11"/>
  <c r="DN595" i="11" a="1"/>
  <c r="DN595" i="11"/>
  <c r="DR595" i="11" a="1"/>
  <c r="DR595" i="11"/>
  <c r="AS594" i="11"/>
  <c r="AN595" i="11" a="1"/>
  <c r="AN595" i="11"/>
  <c r="BX596" i="11"/>
  <c r="BY596" i="11"/>
  <c r="BW596" i="11"/>
  <c r="BZ596" i="11"/>
  <c r="DU596" i="11" a="1"/>
  <c r="DU596" i="11"/>
  <c r="DV596" i="11" a="1"/>
  <c r="DV596" i="11"/>
  <c r="DY596" i="11" a="1"/>
  <c r="DY596" i="11"/>
  <c r="DW596" i="11" a="1"/>
  <c r="DW596" i="11"/>
  <c r="DZ596" i="11" a="1"/>
  <c r="DZ596" i="11"/>
  <c r="EA596" i="11" a="1"/>
  <c r="EA596" i="11"/>
  <c r="DX596" i="11" a="1"/>
  <c r="DX596" i="11"/>
  <c r="EB596" i="11" a="1"/>
  <c r="EB596" i="11"/>
  <c r="DF596" i="11" a="1"/>
  <c r="DF596" i="11"/>
  <c r="DG596" i="11" a="1"/>
  <c r="DG596" i="11"/>
  <c r="DJ596" i="11" a="1"/>
  <c r="DJ596" i="11"/>
  <c r="DI596" i="11" a="1"/>
  <c r="DI596" i="11"/>
  <c r="DH596" i="11" a="1"/>
  <c r="DH596" i="11"/>
  <c r="DK596" i="11" a="1"/>
  <c r="DK596" i="11"/>
  <c r="CA596" i="11"/>
  <c r="AA599" i="11" a="1"/>
  <c r="AA599" i="11"/>
  <c r="F599" i="11" a="1"/>
  <c r="F599" i="11"/>
  <c r="Y600" i="11" a="1"/>
  <c r="Y600" i="11"/>
  <c r="DO596" i="11" a="1"/>
  <c r="DO596" i="11"/>
  <c r="DP596" i="11" a="1"/>
  <c r="DP596" i="11"/>
  <c r="DN596" i="11" a="1"/>
  <c r="DN596" i="11"/>
  <c r="DR596" i="11" a="1"/>
  <c r="DR596" i="11"/>
  <c r="DQ596" i="11" a="1"/>
  <c r="DQ596" i="11"/>
  <c r="DE597" i="11" a="1"/>
  <c r="DE597" i="11"/>
  <c r="DT597" i="11" a="1"/>
  <c r="DT597" i="11"/>
  <c r="DM597" i="11" a="1"/>
  <c r="DM597" i="11"/>
  <c r="G598" i="11" a="1"/>
  <c r="G598" i="11"/>
  <c r="T598" i="11" a="1"/>
  <c r="T598" i="11"/>
  <c r="H598" i="11" a="1"/>
  <c r="H598" i="11"/>
  <c r="AN596" i="11" a="1"/>
  <c r="AN596" i="11"/>
  <c r="AB598" i="11"/>
  <c r="U598" i="11" a="1"/>
  <c r="U598" i="11"/>
  <c r="AR596" i="11" a="1"/>
  <c r="AR596" i="11"/>
  <c r="AS595" i="11"/>
  <c r="AQ596" i="11" a="1"/>
  <c r="AQ596" i="11"/>
  <c r="AO596" i="11" a="1"/>
  <c r="AO596" i="11"/>
  <c r="BZ597" i="11"/>
  <c r="BY597" i="11"/>
  <c r="BX597" i="11"/>
  <c r="BW597" i="11"/>
  <c r="AP596" i="11" a="1"/>
  <c r="AP596" i="11"/>
  <c r="CA597" i="11"/>
  <c r="AB599" i="11"/>
  <c r="U599" i="11" a="1"/>
  <c r="U599" i="11"/>
  <c r="DT598" i="11" a="1"/>
  <c r="DT598" i="11"/>
  <c r="DM598" i="11" a="1"/>
  <c r="DM598" i="11"/>
  <c r="DE598" i="11" a="1"/>
  <c r="DE598" i="11"/>
  <c r="AO597" i="11" a="1"/>
  <c r="AO597" i="11"/>
  <c r="T599" i="11" a="1"/>
  <c r="T599" i="11"/>
  <c r="G599" i="11" a="1"/>
  <c r="G599" i="11"/>
  <c r="H599" i="11" a="1"/>
  <c r="H599" i="11"/>
  <c r="DO597" i="11" a="1"/>
  <c r="DO597" i="11"/>
  <c r="DQ597" i="11" a="1"/>
  <c r="DQ597" i="11"/>
  <c r="DP597" i="11" a="1"/>
  <c r="DP597" i="11"/>
  <c r="DR597" i="11" a="1"/>
  <c r="DR597" i="11"/>
  <c r="DN597" i="11" a="1"/>
  <c r="DN597" i="11"/>
  <c r="AR597" i="11" a="1"/>
  <c r="AR597" i="11"/>
  <c r="AS596" i="11"/>
  <c r="DX597" i="11" a="1"/>
  <c r="DX597" i="11"/>
  <c r="EA597" i="11" a="1"/>
  <c r="EA597" i="11"/>
  <c r="DY597" i="11" a="1"/>
  <c r="DY597" i="11"/>
  <c r="DW597" i="11" a="1"/>
  <c r="DW597" i="11"/>
  <c r="DZ597" i="11" a="1"/>
  <c r="DZ597" i="11"/>
  <c r="EB597" i="11" a="1"/>
  <c r="EB597" i="11"/>
  <c r="DU597" i="11" a="1"/>
  <c r="DU597" i="11"/>
  <c r="DV597" i="11" a="1"/>
  <c r="DV597" i="11"/>
  <c r="AP597" i="11" a="1"/>
  <c r="AP597" i="11"/>
  <c r="AN597" i="11" a="1"/>
  <c r="AN597" i="11"/>
  <c r="DG597" i="11" a="1"/>
  <c r="DG597" i="11"/>
  <c r="DF597" i="11" a="1"/>
  <c r="DF597" i="11"/>
  <c r="DK597" i="11" a="1"/>
  <c r="DK597" i="11"/>
  <c r="DI597" i="11" a="1"/>
  <c r="DI597" i="11"/>
  <c r="DJ597" i="11" a="1"/>
  <c r="DJ597" i="11"/>
  <c r="DH597" i="11" a="1"/>
  <c r="DH597" i="11"/>
  <c r="AQ597" i="11" a="1"/>
  <c r="AQ597" i="11"/>
  <c r="AP598" i="11" a="1"/>
  <c r="AP598" i="11"/>
  <c r="BW598" i="11"/>
  <c r="CA598" i="11"/>
  <c r="AQ598" i="11" a="1"/>
  <c r="AQ598" i="11"/>
  <c r="AR598" i="11" a="1"/>
  <c r="AR598" i="11"/>
  <c r="AA600" i="11" a="1"/>
  <c r="AA600" i="11"/>
  <c r="F600" i="11" a="1"/>
  <c r="F600" i="11"/>
  <c r="Y601" i="11" a="1"/>
  <c r="Y601" i="11"/>
  <c r="AN598" i="11" a="1"/>
  <c r="AN598" i="11"/>
  <c r="AB600" i="11"/>
  <c r="U600" i="11" a="1"/>
  <c r="U600" i="11"/>
  <c r="DF598" i="11" a="1"/>
  <c r="DF598" i="11"/>
  <c r="DI598" i="11" a="1"/>
  <c r="DI598" i="11"/>
  <c r="DH598" i="11" a="1"/>
  <c r="DH598" i="11"/>
  <c r="DG598" i="11" a="1"/>
  <c r="DG598" i="11"/>
  <c r="DK598" i="11" a="1"/>
  <c r="DK598" i="11"/>
  <c r="DJ598" i="11" a="1"/>
  <c r="DJ598" i="11"/>
  <c r="DQ598" i="11" a="1"/>
  <c r="DQ598" i="11"/>
  <c r="DO598" i="11" a="1"/>
  <c r="DO598" i="11"/>
  <c r="DP598" i="11" a="1"/>
  <c r="DP598" i="11"/>
  <c r="DN598" i="11" a="1"/>
  <c r="DN598" i="11"/>
  <c r="DR598" i="11" a="1"/>
  <c r="DR598" i="11"/>
  <c r="DX598" i="11" a="1"/>
  <c r="DX598" i="11"/>
  <c r="DW598" i="11" a="1"/>
  <c r="DW598" i="11"/>
  <c r="DY598" i="11" a="1"/>
  <c r="DY598" i="11"/>
  <c r="DZ598" i="11" a="1"/>
  <c r="DZ598" i="11"/>
  <c r="DV598" i="11" a="1"/>
  <c r="DV598" i="11"/>
  <c r="DU598" i="11" a="1"/>
  <c r="DU598" i="11"/>
  <c r="EA598" i="11" a="1"/>
  <c r="EA598" i="11"/>
  <c r="EB598" i="11" a="1"/>
  <c r="EB598" i="11"/>
  <c r="BW599" i="11"/>
  <c r="BZ599" i="11"/>
  <c r="BY599" i="11"/>
  <c r="AN599" i="11" a="1"/>
  <c r="AN599" i="11"/>
  <c r="BX599" i="11"/>
  <c r="AA601" i="11" a="1"/>
  <c r="AA601" i="11"/>
  <c r="F601" i="11" a="1"/>
  <c r="F601" i="11"/>
  <c r="Y602" i="11" a="1"/>
  <c r="Y602" i="11"/>
  <c r="AS597" i="11"/>
  <c r="DE599" i="11" a="1"/>
  <c r="DE599" i="11"/>
  <c r="DM599" i="11" a="1"/>
  <c r="DM599" i="11"/>
  <c r="DT599" i="11" a="1"/>
  <c r="DT599" i="11"/>
  <c r="G600" i="11" a="1"/>
  <c r="G600" i="11"/>
  <c r="T600" i="11" a="1"/>
  <c r="T600" i="11"/>
  <c r="H600" i="11" a="1"/>
  <c r="H600" i="11"/>
  <c r="AO598" i="11" a="1"/>
  <c r="AO598" i="11"/>
  <c r="AR599" i="11" a="1"/>
  <c r="AR599" i="11"/>
  <c r="AQ599" i="11" a="1"/>
  <c r="AQ599" i="11"/>
  <c r="CA599" i="11"/>
  <c r="AP599" i="11" a="1"/>
  <c r="AP599" i="11"/>
  <c r="AA602" i="11" a="1"/>
  <c r="AA602" i="11"/>
  <c r="F602" i="11" a="1"/>
  <c r="F602" i="11"/>
  <c r="Y603" i="11" a="1"/>
  <c r="Y603" i="11"/>
  <c r="AB601" i="11"/>
  <c r="U601" i="11" a="1"/>
  <c r="U601" i="11"/>
  <c r="DN599" i="11" a="1"/>
  <c r="DN599" i="11"/>
  <c r="DR599" i="11" a="1"/>
  <c r="DR599" i="11"/>
  <c r="DP599" i="11" a="1"/>
  <c r="DP599" i="11"/>
  <c r="DO599" i="11" a="1"/>
  <c r="DO599" i="11"/>
  <c r="DQ599" i="11" a="1"/>
  <c r="DQ599" i="11"/>
  <c r="DM600" i="11" a="1"/>
  <c r="DM600" i="11"/>
  <c r="DT600" i="11" a="1"/>
  <c r="DT600" i="11"/>
  <c r="DE600" i="11" a="1"/>
  <c r="DE600" i="11"/>
  <c r="EA599" i="11" a="1"/>
  <c r="EA599" i="11"/>
  <c r="EB599" i="11" a="1"/>
  <c r="EB599" i="11"/>
  <c r="DW599" i="11" a="1"/>
  <c r="DW599" i="11"/>
  <c r="DZ599" i="11" a="1"/>
  <c r="DZ599" i="11"/>
  <c r="DU599" i="11" a="1"/>
  <c r="DU599" i="11"/>
  <c r="DV599" i="11" a="1"/>
  <c r="DV599" i="11"/>
  <c r="DX599" i="11" a="1"/>
  <c r="DX599" i="11"/>
  <c r="DY599" i="11" a="1"/>
  <c r="DY599" i="11"/>
  <c r="T601" i="11" a="1"/>
  <c r="T601" i="11"/>
  <c r="G601" i="11" a="1"/>
  <c r="G601" i="11"/>
  <c r="H601" i="11" a="1"/>
  <c r="H601" i="11"/>
  <c r="BW600" i="11"/>
  <c r="BZ600" i="11"/>
  <c r="AP600" i="11" a="1"/>
  <c r="AP600" i="11"/>
  <c r="AN600" i="11" a="1"/>
  <c r="AN600" i="11"/>
  <c r="AQ600" i="11" a="1"/>
  <c r="AQ600" i="11"/>
  <c r="DJ599" i="11" a="1"/>
  <c r="DJ599" i="11"/>
  <c r="DG599" i="11" a="1"/>
  <c r="DG599" i="11"/>
  <c r="DF599" i="11" a="1"/>
  <c r="DF599" i="11"/>
  <c r="DK599" i="11" a="1"/>
  <c r="DK599" i="11"/>
  <c r="DI599" i="11" a="1"/>
  <c r="DI599" i="11"/>
  <c r="DH599" i="11" a="1"/>
  <c r="DH599" i="11"/>
  <c r="AO599" i="11" a="1"/>
  <c r="AO599" i="11"/>
  <c r="AS598" i="11"/>
  <c r="AO600" i="11" a="1"/>
  <c r="AO600" i="11"/>
  <c r="AR600" i="11" a="1"/>
  <c r="AR600" i="11"/>
  <c r="CA600" i="11"/>
  <c r="AS599" i="11"/>
  <c r="DT601" i="11" a="1"/>
  <c r="DT601" i="11"/>
  <c r="DE601" i="11" a="1"/>
  <c r="DE601" i="11"/>
  <c r="DM601" i="11" a="1"/>
  <c r="DM601" i="11"/>
  <c r="AA603" i="11" a="1"/>
  <c r="AA603" i="11"/>
  <c r="F603" i="11" a="1"/>
  <c r="F603" i="11"/>
  <c r="Y604" i="11" a="1"/>
  <c r="Y604" i="11"/>
  <c r="U602" i="11" a="1"/>
  <c r="U602" i="11"/>
  <c r="AB602" i="11"/>
  <c r="DJ600" i="11" a="1"/>
  <c r="DJ600" i="11"/>
  <c r="DG600" i="11" a="1"/>
  <c r="DG600" i="11"/>
  <c r="DH600" i="11" a="1"/>
  <c r="DH600" i="11"/>
  <c r="DK600" i="11" a="1"/>
  <c r="DK600" i="11"/>
  <c r="DF600" i="11" a="1"/>
  <c r="DF600" i="11"/>
  <c r="DI600" i="11" a="1"/>
  <c r="DI600" i="11"/>
  <c r="BW601" i="11"/>
  <c r="BZ601" i="11"/>
  <c r="BY601" i="11"/>
  <c r="BX601" i="11"/>
  <c r="T602" i="11" a="1"/>
  <c r="T602" i="11"/>
  <c r="G602" i="11" a="1"/>
  <c r="G602" i="11"/>
  <c r="H602" i="11" a="1"/>
  <c r="H602" i="11"/>
  <c r="DX600" i="11" a="1"/>
  <c r="DX600" i="11"/>
  <c r="DV600" i="11" a="1"/>
  <c r="DV600" i="11"/>
  <c r="DU600" i="11" a="1"/>
  <c r="DU600" i="11"/>
  <c r="EB600" i="11" a="1"/>
  <c r="EB600" i="11"/>
  <c r="DY600" i="11" a="1"/>
  <c r="DY600" i="11"/>
  <c r="DZ600" i="11" a="1"/>
  <c r="DZ600" i="11"/>
  <c r="EA600" i="11" a="1"/>
  <c r="EA600" i="11"/>
  <c r="DW600" i="11" a="1"/>
  <c r="DW600" i="11"/>
  <c r="DO600" i="11" a="1"/>
  <c r="DO600" i="11"/>
  <c r="DN600" i="11" a="1"/>
  <c r="DN600" i="11"/>
  <c r="DR600" i="11" a="1"/>
  <c r="DR600" i="11"/>
  <c r="DP600" i="11" a="1"/>
  <c r="DP600" i="11"/>
  <c r="DQ600" i="11" a="1"/>
  <c r="DQ600" i="11"/>
  <c r="AS600" i="11"/>
  <c r="AN601" i="11" a="1"/>
  <c r="AN601" i="11"/>
  <c r="CA601" i="11"/>
  <c r="AO601" i="11" a="1"/>
  <c r="AO601" i="11"/>
  <c r="AN602" i="11" a="1"/>
  <c r="AN602" i="11"/>
  <c r="BZ602" i="11"/>
  <c r="BW602" i="11"/>
  <c r="BX602" i="11"/>
  <c r="BY602" i="11"/>
  <c r="F604" i="11" a="1"/>
  <c r="F604" i="11"/>
  <c r="AA604" i="11" a="1"/>
  <c r="AA604" i="11"/>
  <c r="Y605" i="11" a="1"/>
  <c r="Y605" i="11"/>
  <c r="AR601" i="11" a="1"/>
  <c r="AR601" i="11"/>
  <c r="DE602" i="11" a="1"/>
  <c r="DE602" i="11"/>
  <c r="DT602" i="11" a="1"/>
  <c r="DT602" i="11"/>
  <c r="DM602" i="11" a="1"/>
  <c r="DM602" i="11"/>
  <c r="U603" i="11" a="1"/>
  <c r="U603" i="11"/>
  <c r="AB603" i="11"/>
  <c r="DP601" i="11" a="1"/>
  <c r="DP601" i="11"/>
  <c r="DR601" i="11" a="1"/>
  <c r="DR601" i="11"/>
  <c r="DO601" i="11" a="1"/>
  <c r="DO601" i="11"/>
  <c r="DQ601" i="11" a="1"/>
  <c r="DQ601" i="11"/>
  <c r="DN601" i="11" a="1"/>
  <c r="DN601" i="11"/>
  <c r="AP601" i="11" a="1"/>
  <c r="AP601" i="11"/>
  <c r="T603" i="11" a="1"/>
  <c r="T603" i="11"/>
  <c r="G603" i="11" a="1"/>
  <c r="G603" i="11"/>
  <c r="H603" i="11" a="1"/>
  <c r="H603" i="11"/>
  <c r="DG601" i="11" a="1"/>
  <c r="DG601" i="11"/>
  <c r="DF601" i="11" a="1"/>
  <c r="DF601" i="11"/>
  <c r="DJ601" i="11" a="1"/>
  <c r="DJ601" i="11"/>
  <c r="DH601" i="11" a="1"/>
  <c r="DH601" i="11"/>
  <c r="DI601" i="11" a="1"/>
  <c r="DI601" i="11"/>
  <c r="DK601" i="11" a="1"/>
  <c r="DK601" i="11"/>
  <c r="AQ601" i="11" a="1"/>
  <c r="AQ601" i="11"/>
  <c r="EB601" i="11" a="1"/>
  <c r="EB601" i="11"/>
  <c r="DV601" i="11" a="1"/>
  <c r="DV601" i="11"/>
  <c r="DY601" i="11" a="1"/>
  <c r="DY601" i="11"/>
  <c r="DZ601" i="11" a="1"/>
  <c r="DZ601" i="11"/>
  <c r="DX601" i="11" a="1"/>
  <c r="DX601" i="11"/>
  <c r="EA601" i="11" a="1"/>
  <c r="EA601" i="11"/>
  <c r="DU601" i="11" a="1"/>
  <c r="DU601" i="11"/>
  <c r="DW601" i="11" a="1"/>
  <c r="DW601" i="11"/>
  <c r="DO602" i="11" a="1"/>
  <c r="DO602" i="11"/>
  <c r="DR602" i="11" a="1"/>
  <c r="DR602" i="11"/>
  <c r="DQ602" i="11" a="1"/>
  <c r="DQ602" i="11"/>
  <c r="DN602" i="11" a="1"/>
  <c r="DN602" i="11"/>
  <c r="DP602" i="11" a="1"/>
  <c r="DP602" i="11"/>
  <c r="AA605" i="11" a="1"/>
  <c r="AA605" i="11"/>
  <c r="F605" i="11" a="1"/>
  <c r="F605" i="11"/>
  <c r="Y606" i="11" a="1"/>
  <c r="Y606" i="11"/>
  <c r="DY602" i="11" a="1"/>
  <c r="DY602" i="11"/>
  <c r="EA602" i="11" a="1"/>
  <c r="EA602" i="11"/>
  <c r="EB602" i="11" a="1"/>
  <c r="EB602" i="11"/>
  <c r="DX602" i="11" a="1"/>
  <c r="DX602" i="11"/>
  <c r="DV602" i="11" a="1"/>
  <c r="DV602" i="11"/>
  <c r="DZ602" i="11" a="1"/>
  <c r="DZ602" i="11"/>
  <c r="DW602" i="11" a="1"/>
  <c r="DW602" i="11"/>
  <c r="DU602" i="11" a="1"/>
  <c r="DU602" i="11"/>
  <c r="G604" i="11" a="1"/>
  <c r="G604" i="11"/>
  <c r="T604" i="11" a="1"/>
  <c r="T604" i="11"/>
  <c r="H604" i="11" a="1"/>
  <c r="H604" i="11"/>
  <c r="DG602" i="11" a="1"/>
  <c r="DG602" i="11"/>
  <c r="DJ602" i="11" a="1"/>
  <c r="DJ602" i="11"/>
  <c r="DI602" i="11" a="1"/>
  <c r="DI602" i="11"/>
  <c r="DH602" i="11" a="1"/>
  <c r="DH602" i="11"/>
  <c r="DK602" i="11" a="1"/>
  <c r="DK602" i="11"/>
  <c r="DF602" i="11" a="1"/>
  <c r="DF602" i="11"/>
  <c r="AB604" i="11"/>
  <c r="U604" i="11" a="1"/>
  <c r="U604" i="11"/>
  <c r="AR602" i="11" a="1"/>
  <c r="AR602" i="11"/>
  <c r="AS601" i="11"/>
  <c r="BW603" i="11"/>
  <c r="BZ603" i="11"/>
  <c r="BX603" i="11"/>
  <c r="BY603" i="11"/>
  <c r="AP602" i="11" a="1"/>
  <c r="AP602" i="11"/>
  <c r="CA602" i="11"/>
  <c r="AQ602" i="11" a="1"/>
  <c r="AQ602" i="11"/>
  <c r="DE603" i="11" a="1"/>
  <c r="DE603" i="11"/>
  <c r="DT603" i="11" a="1"/>
  <c r="DT603" i="11"/>
  <c r="DM603" i="11" a="1"/>
  <c r="DM603" i="11"/>
  <c r="AO602" i="11" a="1"/>
  <c r="AO602" i="11"/>
  <c r="AS602" i="11"/>
  <c r="DI603" i="11" a="1"/>
  <c r="DI603" i="11"/>
  <c r="DG603" i="11" a="1"/>
  <c r="DG603" i="11"/>
  <c r="DK603" i="11" a="1"/>
  <c r="DK603" i="11"/>
  <c r="DF603" i="11" a="1"/>
  <c r="DF603" i="11"/>
  <c r="DJ603" i="11" a="1"/>
  <c r="DJ603" i="11"/>
  <c r="DH603" i="11" a="1"/>
  <c r="DH603" i="11"/>
  <c r="BW604" i="11"/>
  <c r="BZ604" i="11"/>
  <c r="AN604" i="11" a="1"/>
  <c r="AN604" i="11"/>
  <c r="BY604" i="11"/>
  <c r="BX604" i="11"/>
  <c r="F606" i="11" a="1"/>
  <c r="F606" i="11"/>
  <c r="AA606" i="11" a="1"/>
  <c r="AA606" i="11"/>
  <c r="Y607" i="11" a="1"/>
  <c r="Y607" i="11"/>
  <c r="CA603" i="11"/>
  <c r="AB605" i="11"/>
  <c r="U605" i="11" a="1"/>
  <c r="U605" i="11"/>
  <c r="AN603" i="11" a="1"/>
  <c r="AN603" i="11"/>
  <c r="AQ603" i="11" a="1"/>
  <c r="AQ603" i="11"/>
  <c r="G605" i="11" a="1"/>
  <c r="G605" i="11"/>
  <c r="T605" i="11" a="1"/>
  <c r="T605" i="11"/>
  <c r="H605" i="11" a="1"/>
  <c r="H605" i="11"/>
  <c r="DO603" i="11" a="1"/>
  <c r="DO603" i="11"/>
  <c r="DN603" i="11" a="1"/>
  <c r="DN603" i="11"/>
  <c r="DP603" i="11" a="1"/>
  <c r="DP603" i="11"/>
  <c r="DR603" i="11" a="1"/>
  <c r="DR603" i="11"/>
  <c r="DQ603" i="11" a="1"/>
  <c r="DQ603" i="11"/>
  <c r="AR603" i="11" a="1"/>
  <c r="AR603" i="11"/>
  <c r="DU603" i="11" a="1"/>
  <c r="DU603" i="11"/>
  <c r="DV603" i="11" a="1"/>
  <c r="DV603" i="11"/>
  <c r="DX603" i="11" a="1"/>
  <c r="DX603" i="11"/>
  <c r="EA603" i="11" a="1"/>
  <c r="EA603" i="11"/>
  <c r="DZ603" i="11" a="1"/>
  <c r="DZ603" i="11"/>
  <c r="DY603" i="11" a="1"/>
  <c r="DY603" i="11"/>
  <c r="EB603" i="11" a="1"/>
  <c r="EB603" i="11"/>
  <c r="DW603" i="11" a="1"/>
  <c r="DW603" i="11"/>
  <c r="AP603" i="11" a="1"/>
  <c r="AP603" i="11"/>
  <c r="DT604" i="11" a="1"/>
  <c r="DT604" i="11"/>
  <c r="DE604" i="11" a="1"/>
  <c r="DE604" i="11"/>
  <c r="DM604" i="11" a="1"/>
  <c r="DM604" i="11"/>
  <c r="AO603" i="11" a="1"/>
  <c r="AO603" i="11"/>
  <c r="AR604" i="11" a="1"/>
  <c r="AR604" i="11"/>
  <c r="CA604" i="11"/>
  <c r="AQ604" i="11" a="1"/>
  <c r="AQ604" i="11"/>
  <c r="AO604" i="11" a="1"/>
  <c r="AO604" i="11"/>
  <c r="AP604" i="11" a="1"/>
  <c r="AP604" i="11"/>
  <c r="DT605" i="11" a="1"/>
  <c r="DT605" i="11"/>
  <c r="DM605" i="11" a="1"/>
  <c r="DM605" i="11"/>
  <c r="DE605" i="11" a="1"/>
  <c r="DE605" i="11"/>
  <c r="AN605" i="11" a="1"/>
  <c r="AN605" i="11"/>
  <c r="BX605" i="11"/>
  <c r="BY605" i="11"/>
  <c r="BW605" i="11"/>
  <c r="BZ605" i="11"/>
  <c r="DO604" i="11" a="1"/>
  <c r="DO604" i="11"/>
  <c r="DN604" i="11" a="1"/>
  <c r="DN604" i="11"/>
  <c r="DR604" i="11" a="1"/>
  <c r="DR604" i="11"/>
  <c r="DP604" i="11" a="1"/>
  <c r="DP604" i="11"/>
  <c r="DQ604" i="11" a="1"/>
  <c r="DQ604" i="11"/>
  <c r="DK604" i="11" a="1"/>
  <c r="DK604" i="11"/>
  <c r="DH604" i="11" a="1"/>
  <c r="DH604" i="11"/>
  <c r="DI604" i="11" a="1"/>
  <c r="DI604" i="11"/>
  <c r="DJ604" i="11" a="1"/>
  <c r="DJ604" i="11"/>
  <c r="DF604" i="11" a="1"/>
  <c r="DF604" i="11"/>
  <c r="DG604" i="11" a="1"/>
  <c r="DG604" i="11"/>
  <c r="DZ604" i="11" a="1"/>
  <c r="DZ604" i="11"/>
  <c r="DV604" i="11" a="1"/>
  <c r="DV604" i="11"/>
  <c r="EA604" i="11" a="1"/>
  <c r="EA604" i="11"/>
  <c r="DW604" i="11" a="1"/>
  <c r="DW604" i="11"/>
  <c r="DX604" i="11" a="1"/>
  <c r="DX604" i="11"/>
  <c r="DU604" i="11" a="1"/>
  <c r="DU604" i="11"/>
  <c r="EB604" i="11" a="1"/>
  <c r="EB604" i="11"/>
  <c r="DY604" i="11" a="1"/>
  <c r="DY604" i="11"/>
  <c r="AS603" i="11"/>
  <c r="F607" i="11" a="1"/>
  <c r="F607" i="11"/>
  <c r="AA607" i="11" a="1"/>
  <c r="AA607" i="11"/>
  <c r="Y608" i="11" a="1"/>
  <c r="Y608" i="11"/>
  <c r="T606" i="11" a="1"/>
  <c r="T606" i="11"/>
  <c r="G606" i="11" a="1"/>
  <c r="G606" i="11"/>
  <c r="H606" i="11" a="1"/>
  <c r="H606" i="11"/>
  <c r="AB606" i="11"/>
  <c r="U606" i="11" a="1"/>
  <c r="U606" i="11"/>
  <c r="AS604" i="11"/>
  <c r="AP605" i="11" a="1"/>
  <c r="AP605" i="11"/>
  <c r="AQ605" i="11" a="1"/>
  <c r="AQ605" i="11"/>
  <c r="CA605" i="11"/>
  <c r="F608" i="11" a="1"/>
  <c r="F608" i="11"/>
  <c r="AA608" i="11" a="1"/>
  <c r="AA608" i="11"/>
  <c r="Y609" i="11" a="1"/>
  <c r="Y609" i="11"/>
  <c r="G607" i="11" a="1"/>
  <c r="G607" i="11"/>
  <c r="T607" i="11" a="1"/>
  <c r="T607" i="11"/>
  <c r="H607" i="11" a="1"/>
  <c r="H607" i="11"/>
  <c r="DT606" i="11" a="1"/>
  <c r="DT606" i="11"/>
  <c r="DE606" i="11" a="1"/>
  <c r="DE606" i="11"/>
  <c r="DM606" i="11" a="1"/>
  <c r="DM606" i="11"/>
  <c r="AB607" i="11"/>
  <c r="U607" i="11" a="1"/>
  <c r="U607" i="11"/>
  <c r="AR605" i="11" a="1"/>
  <c r="AR605" i="11"/>
  <c r="AO605" i="11" a="1"/>
  <c r="AO605" i="11"/>
  <c r="DG605" i="11" a="1"/>
  <c r="DG605" i="11"/>
  <c r="DF605" i="11" a="1"/>
  <c r="DF605" i="11"/>
  <c r="DH605" i="11" a="1"/>
  <c r="DH605" i="11"/>
  <c r="DK605" i="11" a="1"/>
  <c r="DK605" i="11"/>
  <c r="DI605" i="11" a="1"/>
  <c r="DI605" i="11"/>
  <c r="DJ605" i="11" a="1"/>
  <c r="DJ605" i="11"/>
  <c r="DR605" i="11" a="1"/>
  <c r="DR605" i="11"/>
  <c r="DN605" i="11" a="1"/>
  <c r="DN605" i="11"/>
  <c r="DQ605" i="11" a="1"/>
  <c r="DQ605" i="11"/>
  <c r="DO605" i="11" a="1"/>
  <c r="DO605" i="11"/>
  <c r="DP605" i="11" a="1"/>
  <c r="DP605" i="11"/>
  <c r="DZ605" i="11" a="1"/>
  <c r="DZ605" i="11"/>
  <c r="DY605" i="11" a="1"/>
  <c r="DY605" i="11"/>
  <c r="EA605" i="11" a="1"/>
  <c r="EA605" i="11"/>
  <c r="EB605" i="11" a="1"/>
  <c r="EB605" i="11"/>
  <c r="DU605" i="11" a="1"/>
  <c r="DU605" i="11"/>
  <c r="DX605" i="11" a="1"/>
  <c r="DX605" i="11"/>
  <c r="DW605" i="11" a="1"/>
  <c r="DW605" i="11"/>
  <c r="DV605" i="11" a="1"/>
  <c r="DV605" i="11"/>
  <c r="AP606" i="11" a="1"/>
  <c r="AP606" i="11"/>
  <c r="AR606" i="11" a="1"/>
  <c r="AR606" i="11"/>
  <c r="AQ606" i="11" a="1"/>
  <c r="AQ606" i="11"/>
  <c r="AO606" i="11" a="1"/>
  <c r="AO606" i="11"/>
  <c r="AS605" i="11"/>
  <c r="DR606" i="11" a="1"/>
  <c r="DR606" i="11"/>
  <c r="DN606" i="11" a="1"/>
  <c r="DN606" i="11"/>
  <c r="DQ606" i="11" a="1"/>
  <c r="DQ606" i="11"/>
  <c r="DP606" i="11" a="1"/>
  <c r="DP606" i="11"/>
  <c r="DO606" i="11" a="1"/>
  <c r="DO606" i="11"/>
  <c r="T608" i="11" a="1"/>
  <c r="T608" i="11"/>
  <c r="G608" i="11" a="1"/>
  <c r="G608" i="11"/>
  <c r="H608" i="11" a="1"/>
  <c r="H608" i="11"/>
  <c r="DJ606" i="11" a="1"/>
  <c r="DJ606" i="11"/>
  <c r="DF606" i="11" a="1"/>
  <c r="DF606" i="11"/>
  <c r="DI606" i="11" a="1"/>
  <c r="DI606" i="11"/>
  <c r="DG606" i="11" a="1"/>
  <c r="DG606" i="11"/>
  <c r="DK606" i="11" a="1"/>
  <c r="DK606" i="11"/>
  <c r="DH606" i="11" a="1"/>
  <c r="DH606" i="11"/>
  <c r="AB608" i="11"/>
  <c r="U608" i="11" a="1"/>
  <c r="U608" i="11"/>
  <c r="DZ606" i="11" a="1"/>
  <c r="DZ606" i="11"/>
  <c r="DU606" i="11" a="1"/>
  <c r="DU606" i="11"/>
  <c r="DX606" i="11" a="1"/>
  <c r="DX606" i="11"/>
  <c r="DV606" i="11" a="1"/>
  <c r="DV606" i="11"/>
  <c r="EB606" i="11" a="1"/>
  <c r="EB606" i="11"/>
  <c r="DW606" i="11" a="1"/>
  <c r="DW606" i="11"/>
  <c r="DY606" i="11" a="1"/>
  <c r="DY606" i="11"/>
  <c r="EA606" i="11" a="1"/>
  <c r="EA606" i="11"/>
  <c r="AN606" i="11" a="1"/>
  <c r="AN606" i="11"/>
  <c r="DM607" i="11" a="1"/>
  <c r="DM607" i="11"/>
  <c r="DE607" i="11" a="1"/>
  <c r="DE607" i="11"/>
  <c r="DT607" i="11" a="1"/>
  <c r="DT607" i="11"/>
  <c r="BY607" i="11"/>
  <c r="BX607" i="11"/>
  <c r="BW607" i="11"/>
  <c r="BZ607" i="11"/>
  <c r="F609" i="11" a="1"/>
  <c r="F609" i="11"/>
  <c r="AA609" i="11" a="1"/>
  <c r="AA609" i="11"/>
  <c r="Y610" i="11" a="1"/>
  <c r="Y610" i="11"/>
  <c r="AO607" i="11" a="1"/>
  <c r="AO607" i="11"/>
  <c r="AR607" i="11" a="1"/>
  <c r="AR607" i="11"/>
  <c r="AQ607" i="11" a="1"/>
  <c r="AQ607" i="11"/>
  <c r="AN607" i="11" a="1"/>
  <c r="AN607" i="11"/>
  <c r="F610" i="11" a="1"/>
  <c r="F610" i="11"/>
  <c r="AA610" i="11" a="1"/>
  <c r="AA610" i="11"/>
  <c r="Y611" i="11" a="1"/>
  <c r="Y611" i="11"/>
  <c r="AP607" i="11" a="1"/>
  <c r="AP607" i="11"/>
  <c r="EB607" i="11" a="1"/>
  <c r="EB607" i="11"/>
  <c r="DY607" i="11" a="1"/>
  <c r="DY607" i="11"/>
  <c r="DV607" i="11" a="1"/>
  <c r="DV607" i="11"/>
  <c r="DZ607" i="11" a="1"/>
  <c r="DZ607" i="11"/>
  <c r="EA607" i="11" a="1"/>
  <c r="EA607" i="11"/>
  <c r="DW607" i="11" a="1"/>
  <c r="DW607" i="11"/>
  <c r="DX607" i="11" a="1"/>
  <c r="DX607" i="11"/>
  <c r="DU607" i="11" a="1"/>
  <c r="DU607" i="11"/>
  <c r="DI607" i="11" a="1"/>
  <c r="DI607" i="11"/>
  <c r="DH607" i="11" a="1"/>
  <c r="DH607" i="11"/>
  <c r="DJ607" i="11" a="1"/>
  <c r="DJ607" i="11"/>
  <c r="DF607" i="11" a="1"/>
  <c r="DF607" i="11"/>
  <c r="DG607" i="11" a="1"/>
  <c r="DG607" i="11"/>
  <c r="DK607" i="11" a="1"/>
  <c r="DK607" i="11"/>
  <c r="DN607" i="11" a="1"/>
  <c r="DN607" i="11"/>
  <c r="DP607" i="11" a="1"/>
  <c r="DP607" i="11"/>
  <c r="DO607" i="11" a="1"/>
  <c r="DO607" i="11"/>
  <c r="DR607" i="11" a="1"/>
  <c r="DR607" i="11"/>
  <c r="DQ607" i="11" a="1"/>
  <c r="DQ607" i="11"/>
  <c r="DE608" i="11" a="1"/>
  <c r="DE608" i="11"/>
  <c r="DM608" i="11" a="1"/>
  <c r="DM608" i="11"/>
  <c r="DT608" i="11" a="1"/>
  <c r="DT608" i="11"/>
  <c r="AB609" i="11"/>
  <c r="U609" i="11" a="1"/>
  <c r="U609" i="11"/>
  <c r="T609" i="11" a="1"/>
  <c r="T609" i="11"/>
  <c r="G609" i="11" a="1"/>
  <c r="G609" i="11"/>
  <c r="H609" i="11" a="1"/>
  <c r="H609" i="11"/>
  <c r="CA607" i="11"/>
  <c r="AS606" i="11"/>
  <c r="BY608" i="11"/>
  <c r="BX608" i="11"/>
  <c r="BW608" i="11"/>
  <c r="BZ608" i="11"/>
  <c r="AQ608" i="11" a="1"/>
  <c r="AQ608" i="11"/>
  <c r="AN609" i="11" a="1"/>
  <c r="AN609" i="11"/>
  <c r="BX609" i="11"/>
  <c r="BW609" i="11"/>
  <c r="BY609" i="11"/>
  <c r="BZ609" i="11"/>
  <c r="AO608" i="11" a="1"/>
  <c r="AO608" i="11"/>
  <c r="AS607" i="11"/>
  <c r="DT609" i="11" a="1"/>
  <c r="DT609" i="11"/>
  <c r="DM609" i="11" a="1"/>
  <c r="DM609" i="11"/>
  <c r="DE609" i="11" a="1"/>
  <c r="DE609" i="11"/>
  <c r="AR608" i="11" a="1"/>
  <c r="AR608" i="11"/>
  <c r="F611" i="11" a="1"/>
  <c r="F611" i="11"/>
  <c r="AA611" i="11" a="1"/>
  <c r="AA611" i="11"/>
  <c r="Y612" i="11" a="1"/>
  <c r="Y612" i="11"/>
  <c r="AP608" i="11" a="1"/>
  <c r="AP608" i="11"/>
  <c r="CA608" i="11"/>
  <c r="EB608" i="11" a="1"/>
  <c r="EB608" i="11"/>
  <c r="DZ608" i="11" a="1"/>
  <c r="DZ608" i="11"/>
  <c r="DX608" i="11" a="1"/>
  <c r="DX608" i="11"/>
  <c r="DU608" i="11" a="1"/>
  <c r="DU608" i="11"/>
  <c r="DV608" i="11" a="1"/>
  <c r="DV608" i="11"/>
  <c r="EA608" i="11" a="1"/>
  <c r="EA608" i="11"/>
  <c r="DY608" i="11" a="1"/>
  <c r="DY608" i="11"/>
  <c r="DW608" i="11" a="1"/>
  <c r="DW608" i="11"/>
  <c r="G610" i="11" a="1"/>
  <c r="G610" i="11"/>
  <c r="T610" i="11" a="1"/>
  <c r="T610" i="11"/>
  <c r="H610" i="11" a="1"/>
  <c r="H610" i="11"/>
  <c r="AN608" i="11" a="1"/>
  <c r="AN608" i="11"/>
  <c r="DO608" i="11" a="1"/>
  <c r="DO608" i="11"/>
  <c r="DN608" i="11" a="1"/>
  <c r="DN608" i="11"/>
  <c r="DP608" i="11" a="1"/>
  <c r="DP608" i="11"/>
  <c r="DR608" i="11" a="1"/>
  <c r="DR608" i="11"/>
  <c r="DQ608" i="11" a="1"/>
  <c r="DQ608" i="11"/>
  <c r="AB610" i="11"/>
  <c r="U610" i="11" a="1"/>
  <c r="U610" i="11"/>
  <c r="DF608" i="11" a="1"/>
  <c r="DF608" i="11"/>
  <c r="DK608" i="11" a="1"/>
  <c r="DK608" i="11"/>
  <c r="DH608" i="11" a="1"/>
  <c r="DH608" i="11"/>
  <c r="DI608" i="11" a="1"/>
  <c r="DI608" i="11"/>
  <c r="DJ608" i="11" a="1"/>
  <c r="DJ608" i="11"/>
  <c r="DG608" i="11" a="1"/>
  <c r="DG608" i="11"/>
  <c r="AQ609" i="11" a="1"/>
  <c r="AQ609" i="11"/>
  <c r="AP609" i="11" a="1"/>
  <c r="AP609" i="11"/>
  <c r="AO609" i="11" a="1"/>
  <c r="AO609" i="11"/>
  <c r="CA609" i="11"/>
  <c r="AS608" i="11"/>
  <c r="AR609" i="11" a="1"/>
  <c r="AR609" i="11"/>
  <c r="AO610" i="11" a="1"/>
  <c r="AO610" i="11"/>
  <c r="AN610" i="11" a="1"/>
  <c r="AN610" i="11"/>
  <c r="AR610" i="11" a="1"/>
  <c r="AR610" i="11"/>
  <c r="AQ610" i="11" a="1"/>
  <c r="AQ610" i="11"/>
  <c r="AP610" i="11" a="1"/>
  <c r="AP610" i="11"/>
  <c r="AA612" i="11" a="1"/>
  <c r="AA612" i="11"/>
  <c r="F612" i="11" a="1"/>
  <c r="F612" i="11"/>
  <c r="Y613" i="11" a="1"/>
  <c r="Y613" i="11"/>
  <c r="T611" i="11" a="1"/>
  <c r="T611" i="11"/>
  <c r="G611" i="11" a="1"/>
  <c r="G611" i="11"/>
  <c r="H611" i="11" a="1"/>
  <c r="H611" i="11"/>
  <c r="AB611" i="11"/>
  <c r="U611" i="11" a="1"/>
  <c r="U611" i="11"/>
  <c r="DM610" i="11" a="1"/>
  <c r="DM610" i="11"/>
  <c r="DE610" i="11" a="1"/>
  <c r="DE610" i="11"/>
  <c r="DT610" i="11" a="1"/>
  <c r="DT610" i="11"/>
  <c r="DJ609" i="11" a="1"/>
  <c r="DJ609" i="11"/>
  <c r="DI609" i="11" a="1"/>
  <c r="DI609" i="11"/>
  <c r="DG609" i="11" a="1"/>
  <c r="DG609" i="11"/>
  <c r="DF609" i="11" a="1"/>
  <c r="DF609" i="11"/>
  <c r="DH609" i="11" a="1"/>
  <c r="DH609" i="11"/>
  <c r="DK609" i="11" a="1"/>
  <c r="DK609" i="11"/>
  <c r="DR609" i="11" a="1"/>
  <c r="DR609" i="11"/>
  <c r="DP609" i="11" a="1"/>
  <c r="DP609" i="11"/>
  <c r="DQ609" i="11" a="1"/>
  <c r="DQ609" i="11"/>
  <c r="DO609" i="11" a="1"/>
  <c r="DO609" i="11"/>
  <c r="DN609" i="11" a="1"/>
  <c r="DN609" i="11"/>
  <c r="DW609" i="11" a="1"/>
  <c r="DW609" i="11"/>
  <c r="EA609" i="11" a="1"/>
  <c r="EA609" i="11"/>
  <c r="EB609" i="11" a="1"/>
  <c r="EB609" i="11"/>
  <c r="DU609" i="11" a="1"/>
  <c r="DU609" i="11"/>
  <c r="DX609" i="11" a="1"/>
  <c r="DX609" i="11"/>
  <c r="DZ609" i="11" a="1"/>
  <c r="DZ609" i="11"/>
  <c r="DV609" i="11" a="1"/>
  <c r="DV609" i="11"/>
  <c r="DY609" i="11" a="1"/>
  <c r="DY609" i="11"/>
  <c r="AS609" i="11"/>
  <c r="DZ610" i="11" a="1"/>
  <c r="DZ610" i="11"/>
  <c r="DV610" i="11" a="1"/>
  <c r="DV610" i="11"/>
  <c r="DX610" i="11" a="1"/>
  <c r="DX610" i="11"/>
  <c r="EB610" i="11" a="1"/>
  <c r="EB610" i="11"/>
  <c r="DW610" i="11" a="1"/>
  <c r="DW610" i="11"/>
  <c r="DU610" i="11" a="1"/>
  <c r="DU610" i="11"/>
  <c r="EA610" i="11" a="1"/>
  <c r="EA610" i="11"/>
  <c r="DY610" i="11" a="1"/>
  <c r="DY610" i="11"/>
  <c r="DT611" i="11" a="1"/>
  <c r="DT611" i="11"/>
  <c r="DE611" i="11" a="1"/>
  <c r="DE611" i="11"/>
  <c r="DM611" i="11" a="1"/>
  <c r="DM611" i="11"/>
  <c r="DI610" i="11" a="1"/>
  <c r="DI610" i="11"/>
  <c r="DK610" i="11" a="1"/>
  <c r="DK610" i="11"/>
  <c r="DH610" i="11" a="1"/>
  <c r="DH610" i="11"/>
  <c r="DF610" i="11" a="1"/>
  <c r="DF610" i="11"/>
  <c r="DG610" i="11" a="1"/>
  <c r="DG610" i="11"/>
  <c r="DJ610" i="11" a="1"/>
  <c r="DJ610" i="11"/>
  <c r="DP610" i="11" a="1"/>
  <c r="DP610" i="11"/>
  <c r="DN610" i="11" a="1"/>
  <c r="DN610" i="11"/>
  <c r="DQ610" i="11" a="1"/>
  <c r="DQ610" i="11"/>
  <c r="DO610" i="11" a="1"/>
  <c r="DO610" i="11"/>
  <c r="DR610" i="11" a="1"/>
  <c r="DR610" i="11"/>
  <c r="AS610" i="11"/>
  <c r="F613" i="11" a="1"/>
  <c r="F613" i="11"/>
  <c r="AA613" i="11" a="1"/>
  <c r="AA613" i="11"/>
  <c r="Y614" i="11" a="1"/>
  <c r="Y614" i="11"/>
  <c r="BZ611" i="11"/>
  <c r="BW611" i="11"/>
  <c r="BX611" i="11"/>
  <c r="BY611" i="11"/>
  <c r="U612" i="11" a="1"/>
  <c r="U612" i="11"/>
  <c r="AB612" i="11"/>
  <c r="G612" i="11" a="1"/>
  <c r="G612" i="11"/>
  <c r="T612" i="11" a="1"/>
  <c r="T612" i="11"/>
  <c r="H612" i="11" a="1"/>
  <c r="H612" i="11"/>
  <c r="AR611" i="11" a="1"/>
  <c r="AR611" i="11"/>
  <c r="AO611" i="11" a="1"/>
  <c r="AO611" i="11"/>
  <c r="AP611" i="11" a="1"/>
  <c r="AP611" i="11"/>
  <c r="AQ611" i="11" a="1"/>
  <c r="AQ611" i="11"/>
  <c r="DE612" i="11" a="1"/>
  <c r="DE612" i="11"/>
  <c r="DT612" i="11" a="1"/>
  <c r="DT612" i="11"/>
  <c r="DM612" i="11" a="1"/>
  <c r="DM612" i="11"/>
  <c r="CA611" i="11"/>
  <c r="U613" i="11" a="1"/>
  <c r="U613" i="11"/>
  <c r="AB613" i="11"/>
  <c r="DK611" i="11" a="1"/>
  <c r="DK611" i="11"/>
  <c r="DI611" i="11" a="1"/>
  <c r="DI611" i="11"/>
  <c r="DH611" i="11" a="1"/>
  <c r="DH611" i="11"/>
  <c r="DJ611" i="11" a="1"/>
  <c r="DJ611" i="11"/>
  <c r="DG611" i="11" a="1"/>
  <c r="DG611" i="11"/>
  <c r="DF611" i="11" a="1"/>
  <c r="DF611" i="11"/>
  <c r="AO612" i="11" a="1"/>
  <c r="AO612" i="11"/>
  <c r="AR612" i="11" a="1"/>
  <c r="AR612" i="11"/>
  <c r="AP612" i="11" a="1"/>
  <c r="AP612" i="11"/>
  <c r="AQ612" i="11" a="1"/>
  <c r="AQ612" i="11"/>
  <c r="DU611" i="11" a="1"/>
  <c r="DU611" i="11"/>
  <c r="DV611" i="11" a="1"/>
  <c r="DV611" i="11"/>
  <c r="DX611" i="11" a="1"/>
  <c r="DX611" i="11"/>
  <c r="DW611" i="11" a="1"/>
  <c r="DW611" i="11"/>
  <c r="DZ611" i="11" a="1"/>
  <c r="DZ611" i="11"/>
  <c r="EB611" i="11" a="1"/>
  <c r="EB611" i="11"/>
  <c r="DY611" i="11" a="1"/>
  <c r="DY611" i="11"/>
  <c r="EA611" i="11" a="1"/>
  <c r="EA611" i="11"/>
  <c r="AN611" i="11" a="1"/>
  <c r="AN611" i="11"/>
  <c r="F614" i="11" a="1"/>
  <c r="F614" i="11"/>
  <c r="AA614" i="11" a="1"/>
  <c r="AA614" i="11"/>
  <c r="Y615" i="11" a="1"/>
  <c r="Y615" i="11"/>
  <c r="G613" i="11" a="1"/>
  <c r="G613" i="11"/>
  <c r="T613" i="11" a="1"/>
  <c r="T613" i="11"/>
  <c r="H613" i="11" a="1"/>
  <c r="H613" i="11"/>
  <c r="DQ611" i="11" a="1"/>
  <c r="DQ611" i="11"/>
  <c r="DR611" i="11" a="1"/>
  <c r="DR611" i="11"/>
  <c r="DP611" i="11" a="1"/>
  <c r="DP611" i="11"/>
  <c r="DO611" i="11" a="1"/>
  <c r="DO611" i="11"/>
  <c r="DN611" i="11" a="1"/>
  <c r="DN611" i="11"/>
  <c r="U614" i="11" a="1"/>
  <c r="U614" i="11"/>
  <c r="AB614" i="11"/>
  <c r="AS611" i="11"/>
  <c r="AN612" i="11" a="1"/>
  <c r="AN612" i="11"/>
  <c r="BY613" i="11"/>
  <c r="BX613" i="11"/>
  <c r="BW613" i="11"/>
  <c r="BZ613" i="11"/>
  <c r="DN612" i="11" a="1"/>
  <c r="DN612" i="11"/>
  <c r="DR612" i="11" a="1"/>
  <c r="DR612" i="11"/>
  <c r="DP612" i="11" a="1"/>
  <c r="DP612" i="11"/>
  <c r="DQ612" i="11" a="1"/>
  <c r="DQ612" i="11"/>
  <c r="DO612" i="11" a="1"/>
  <c r="DO612" i="11"/>
  <c r="T614" i="11" a="1"/>
  <c r="T614" i="11"/>
  <c r="G614" i="11" a="1"/>
  <c r="G614" i="11"/>
  <c r="H614" i="11" a="1"/>
  <c r="H614" i="11"/>
  <c r="DE613" i="11" a="1"/>
  <c r="DE613" i="11"/>
  <c r="DM613" i="11" a="1"/>
  <c r="DM613" i="11"/>
  <c r="DT613" i="11" a="1"/>
  <c r="DT613" i="11"/>
  <c r="AA615" i="11" a="1"/>
  <c r="AA615" i="11"/>
  <c r="F615" i="11" a="1"/>
  <c r="F615" i="11"/>
  <c r="Y616" i="11" a="1"/>
  <c r="Y616" i="11"/>
  <c r="EA612" i="11" a="1"/>
  <c r="EA612" i="11"/>
  <c r="DY612" i="11" a="1"/>
  <c r="DY612" i="11"/>
  <c r="DX612" i="11" a="1"/>
  <c r="DX612" i="11"/>
  <c r="DZ612" i="11" a="1"/>
  <c r="DZ612" i="11"/>
  <c r="DW612" i="11" a="1"/>
  <c r="DW612" i="11"/>
  <c r="EB612" i="11" a="1"/>
  <c r="EB612" i="11"/>
  <c r="DV612" i="11" a="1"/>
  <c r="DV612" i="11"/>
  <c r="DU612" i="11" a="1"/>
  <c r="DU612" i="11"/>
  <c r="DI612" i="11" a="1"/>
  <c r="DI612" i="11"/>
  <c r="DH612" i="11" a="1"/>
  <c r="DH612" i="11"/>
  <c r="DG612" i="11" a="1"/>
  <c r="DG612" i="11"/>
  <c r="DJ612" i="11" a="1"/>
  <c r="DJ612" i="11"/>
  <c r="DF612" i="11" a="1"/>
  <c r="DF612" i="11"/>
  <c r="DK612" i="11" a="1"/>
  <c r="DK612" i="11"/>
  <c r="CA613" i="11"/>
  <c r="DH613" i="11" a="1"/>
  <c r="DH613" i="11"/>
  <c r="DF613" i="11" a="1"/>
  <c r="DF613" i="11"/>
  <c r="DG613" i="11" a="1"/>
  <c r="DG613" i="11"/>
  <c r="DJ613" i="11" a="1"/>
  <c r="DJ613" i="11"/>
  <c r="DI613" i="11" a="1"/>
  <c r="DI613" i="11"/>
  <c r="DK613" i="11" a="1"/>
  <c r="DK613" i="11"/>
  <c r="AQ613" i="11" a="1"/>
  <c r="AQ613" i="11"/>
  <c r="DE614" i="11" a="1"/>
  <c r="DE614" i="11"/>
  <c r="DM614" i="11" a="1"/>
  <c r="DM614" i="11"/>
  <c r="DT614" i="11" a="1"/>
  <c r="DT614" i="11"/>
  <c r="AA616" i="11" a="1"/>
  <c r="AA616" i="11"/>
  <c r="F616" i="11" a="1"/>
  <c r="F616" i="11"/>
  <c r="Y617" i="11" a="1"/>
  <c r="Y617" i="11"/>
  <c r="AO614" i="11" a="1"/>
  <c r="AO614" i="11"/>
  <c r="AQ614" i="11" a="1"/>
  <c r="AQ614" i="11"/>
  <c r="AR614" i="11" a="1"/>
  <c r="AR614" i="11"/>
  <c r="AP614" i="11" a="1"/>
  <c r="AP614" i="11"/>
  <c r="U615" i="11" a="1"/>
  <c r="U615" i="11"/>
  <c r="AB615" i="11"/>
  <c r="AN613" i="11" a="1"/>
  <c r="AN613" i="11"/>
  <c r="G615" i="11" a="1"/>
  <c r="G615" i="11"/>
  <c r="T615" i="11" a="1"/>
  <c r="T615" i="11"/>
  <c r="H615" i="11" a="1"/>
  <c r="H615" i="11"/>
  <c r="AO613" i="11" a="1"/>
  <c r="AO613" i="11"/>
  <c r="DV613" i="11" a="1"/>
  <c r="DV613" i="11"/>
  <c r="DY613" i="11" a="1"/>
  <c r="DY613" i="11"/>
  <c r="DZ613" i="11" a="1"/>
  <c r="DZ613" i="11"/>
  <c r="EA613" i="11" a="1"/>
  <c r="EA613" i="11"/>
  <c r="DX613" i="11" a="1"/>
  <c r="DX613" i="11"/>
  <c r="DU613" i="11" a="1"/>
  <c r="DU613" i="11"/>
  <c r="EB613" i="11" a="1"/>
  <c r="EB613" i="11"/>
  <c r="DW613" i="11" a="1"/>
  <c r="DW613" i="11"/>
  <c r="AS612" i="11"/>
  <c r="AP613" i="11" a="1"/>
  <c r="AP613" i="11"/>
  <c r="DO613" i="11" a="1"/>
  <c r="DO613" i="11"/>
  <c r="DP613" i="11" a="1"/>
  <c r="DP613" i="11"/>
  <c r="DN613" i="11" a="1"/>
  <c r="DN613" i="11"/>
  <c r="DR613" i="11" a="1"/>
  <c r="DR613" i="11"/>
  <c r="DQ613" i="11" a="1"/>
  <c r="DQ613" i="11"/>
  <c r="AR613" i="11" a="1"/>
  <c r="AR613" i="11"/>
  <c r="AS613" i="11"/>
  <c r="BY615" i="11"/>
  <c r="BZ615" i="11"/>
  <c r="BW615" i="11"/>
  <c r="BX615" i="11"/>
  <c r="AA617" i="11" a="1"/>
  <c r="AA617" i="11"/>
  <c r="F617" i="11" a="1"/>
  <c r="F617" i="11"/>
  <c r="Y618" i="11" a="1"/>
  <c r="Y618" i="11"/>
  <c r="DV614" i="11" a="1"/>
  <c r="DV614" i="11"/>
  <c r="EA614" i="11" a="1"/>
  <c r="EA614" i="11"/>
  <c r="DZ614" i="11" a="1"/>
  <c r="DZ614" i="11"/>
  <c r="DU614" i="11" a="1"/>
  <c r="DU614" i="11"/>
  <c r="EB614" i="11" a="1"/>
  <c r="EB614" i="11"/>
  <c r="DY614" i="11" a="1"/>
  <c r="DY614" i="11"/>
  <c r="DW614" i="11" a="1"/>
  <c r="DW614" i="11"/>
  <c r="DX614" i="11" a="1"/>
  <c r="DX614" i="11"/>
  <c r="DE615" i="11" a="1"/>
  <c r="DE615" i="11"/>
  <c r="DM615" i="11" a="1"/>
  <c r="DM615" i="11"/>
  <c r="DT615" i="11" a="1"/>
  <c r="DT615" i="11"/>
  <c r="AB616" i="11"/>
  <c r="U616" i="11" a="1"/>
  <c r="U616" i="11"/>
  <c r="DQ614" i="11" a="1"/>
  <c r="DQ614" i="11"/>
  <c r="DO614" i="11" a="1"/>
  <c r="DO614" i="11"/>
  <c r="DR614" i="11" a="1"/>
  <c r="DR614" i="11"/>
  <c r="DP614" i="11" a="1"/>
  <c r="DP614" i="11"/>
  <c r="DN614" i="11" a="1"/>
  <c r="DN614" i="11"/>
  <c r="AN614" i="11" a="1"/>
  <c r="AN614" i="11"/>
  <c r="T616" i="11" a="1"/>
  <c r="T616" i="11"/>
  <c r="G616" i="11" a="1"/>
  <c r="G616" i="11"/>
  <c r="H616" i="11" a="1"/>
  <c r="H616" i="11"/>
  <c r="DH614" i="11" a="1"/>
  <c r="DH614" i="11"/>
  <c r="DF614" i="11" a="1"/>
  <c r="DF614" i="11"/>
  <c r="DJ614" i="11" a="1"/>
  <c r="DJ614" i="11"/>
  <c r="DK614" i="11" a="1"/>
  <c r="DK614" i="11"/>
  <c r="DI614" i="11" a="1"/>
  <c r="DI614" i="11"/>
  <c r="DG614" i="11" a="1"/>
  <c r="DG614" i="11"/>
  <c r="AR615" i="11" a="1"/>
  <c r="AR615" i="11"/>
  <c r="AB617" i="11"/>
  <c r="U617" i="11" a="1"/>
  <c r="U617" i="11"/>
  <c r="CA615" i="11"/>
  <c r="DV615" i="11" a="1"/>
  <c r="DV615" i="11"/>
  <c r="DX615" i="11" a="1"/>
  <c r="DX615" i="11"/>
  <c r="EB615" i="11" a="1"/>
  <c r="EB615" i="11"/>
  <c r="DY615" i="11" a="1"/>
  <c r="DY615" i="11"/>
  <c r="DU615" i="11" a="1"/>
  <c r="DU615" i="11"/>
  <c r="DW615" i="11" a="1"/>
  <c r="DW615" i="11"/>
  <c r="DZ615" i="11" a="1"/>
  <c r="DZ615" i="11"/>
  <c r="EA615" i="11" a="1"/>
  <c r="EA615" i="11"/>
  <c r="T617" i="11" a="1"/>
  <c r="T617" i="11"/>
  <c r="G617" i="11" a="1"/>
  <c r="G617" i="11"/>
  <c r="H617" i="11" a="1"/>
  <c r="H617" i="11"/>
  <c r="DP615" i="11" a="1"/>
  <c r="DP615" i="11"/>
  <c r="DN615" i="11" a="1"/>
  <c r="DN615" i="11"/>
  <c r="DR615" i="11" a="1"/>
  <c r="DR615" i="11"/>
  <c r="DQ615" i="11" a="1"/>
  <c r="DQ615" i="11"/>
  <c r="DO615" i="11" a="1"/>
  <c r="DO615" i="11"/>
  <c r="AQ615" i="11" a="1"/>
  <c r="AQ615" i="11"/>
  <c r="AS614" i="11"/>
  <c r="DE616" i="11" a="1"/>
  <c r="DE616" i="11"/>
  <c r="DT616" i="11" a="1"/>
  <c r="DT616" i="11"/>
  <c r="DM616" i="11" a="1"/>
  <c r="DM616" i="11"/>
  <c r="AP616" i="11" a="1"/>
  <c r="AP616" i="11"/>
  <c r="AR616" i="11" a="1"/>
  <c r="AR616" i="11"/>
  <c r="AO616" i="11" a="1"/>
  <c r="AO616" i="11"/>
  <c r="AQ616" i="11" a="1"/>
  <c r="AQ616" i="11"/>
  <c r="DI615" i="11" a="1"/>
  <c r="DI615" i="11"/>
  <c r="DF615" i="11" a="1"/>
  <c r="DF615" i="11"/>
  <c r="DK615" i="11" a="1"/>
  <c r="DK615" i="11"/>
  <c r="DH615" i="11" a="1"/>
  <c r="DH615" i="11"/>
  <c r="DJ615" i="11" a="1"/>
  <c r="DJ615" i="11"/>
  <c r="DG615" i="11" a="1"/>
  <c r="DG615" i="11"/>
  <c r="AN615" i="11" a="1"/>
  <c r="AN615" i="11"/>
  <c r="AO615" i="11" a="1"/>
  <c r="AO615" i="11"/>
  <c r="AP615" i="11" a="1"/>
  <c r="AP615" i="11"/>
  <c r="F618" i="11" a="1"/>
  <c r="F618" i="11"/>
  <c r="AA618" i="11" a="1"/>
  <c r="AA618" i="11"/>
  <c r="Y619" i="11" a="1"/>
  <c r="Y619" i="11"/>
  <c r="AA619" i="11" a="1"/>
  <c r="AA619" i="11"/>
  <c r="F619" i="11" a="1"/>
  <c r="F619" i="11"/>
  <c r="Y620" i="11" a="1"/>
  <c r="Y620" i="11"/>
  <c r="DN616" i="11" a="1"/>
  <c r="DN616" i="11"/>
  <c r="DO616" i="11" a="1"/>
  <c r="DO616" i="11"/>
  <c r="DQ616" i="11" a="1"/>
  <c r="DQ616" i="11"/>
  <c r="DP616" i="11" a="1"/>
  <c r="DP616" i="11"/>
  <c r="DR616" i="11" a="1"/>
  <c r="DR616" i="11"/>
  <c r="U618" i="11" a="1"/>
  <c r="U618" i="11"/>
  <c r="AB618" i="11"/>
  <c r="EB616" i="11" a="1"/>
  <c r="EB616" i="11"/>
  <c r="DX616" i="11" a="1"/>
  <c r="DX616" i="11"/>
  <c r="DZ616" i="11" a="1"/>
  <c r="DZ616" i="11"/>
  <c r="DW616" i="11" a="1"/>
  <c r="DW616" i="11"/>
  <c r="DV616" i="11" a="1"/>
  <c r="DV616" i="11"/>
  <c r="DU616" i="11" a="1"/>
  <c r="DU616" i="11"/>
  <c r="EA616" i="11" a="1"/>
  <c r="EA616" i="11"/>
  <c r="DY616" i="11" a="1"/>
  <c r="DY616" i="11"/>
  <c r="AS615" i="11"/>
  <c r="DK616" i="11" a="1"/>
  <c r="DK616" i="11"/>
  <c r="DG616" i="11" a="1"/>
  <c r="DG616" i="11"/>
  <c r="DH616" i="11" a="1"/>
  <c r="DH616" i="11"/>
  <c r="DI616" i="11" a="1"/>
  <c r="DI616" i="11"/>
  <c r="DJ616" i="11" a="1"/>
  <c r="DJ616" i="11"/>
  <c r="DF616" i="11" a="1"/>
  <c r="DF616" i="11"/>
  <c r="DT617" i="11" a="1"/>
  <c r="DT617" i="11"/>
  <c r="DM617" i="11" a="1"/>
  <c r="DM617" i="11"/>
  <c r="DE617" i="11" a="1"/>
  <c r="DE617" i="11"/>
  <c r="T618" i="11" a="1"/>
  <c r="T618" i="11"/>
  <c r="G618" i="11" a="1"/>
  <c r="G618" i="11"/>
  <c r="H618" i="11" a="1"/>
  <c r="H618" i="11"/>
  <c r="AN616" i="11" a="1"/>
  <c r="AN616" i="11"/>
  <c r="BW617" i="11"/>
  <c r="BX617" i="11"/>
  <c r="BZ617" i="11"/>
  <c r="AN617" i="11" a="1"/>
  <c r="AN617" i="11"/>
  <c r="BY617" i="11"/>
  <c r="AQ617" i="11" a="1"/>
  <c r="AQ617" i="11"/>
  <c r="CA617" i="11"/>
  <c r="AS616" i="11"/>
  <c r="DF617" i="11" a="1"/>
  <c r="DF617" i="11"/>
  <c r="DJ617" i="11" a="1"/>
  <c r="DJ617" i="11"/>
  <c r="DI617" i="11" a="1"/>
  <c r="DI617" i="11"/>
  <c r="DG617" i="11" a="1"/>
  <c r="DG617" i="11"/>
  <c r="DH617" i="11" a="1"/>
  <c r="DH617" i="11"/>
  <c r="DK617" i="11" a="1"/>
  <c r="DK617" i="11"/>
  <c r="AA620" i="11" a="1"/>
  <c r="AA620" i="11"/>
  <c r="F620" i="11" a="1"/>
  <c r="F620" i="11"/>
  <c r="Y621" i="11" a="1"/>
  <c r="Y621" i="11"/>
  <c r="AP617" i="11" a="1"/>
  <c r="AP617" i="11"/>
  <c r="AO617" i="11" a="1"/>
  <c r="AO617" i="11"/>
  <c r="DQ617" i="11" a="1"/>
  <c r="DQ617" i="11"/>
  <c r="DP617" i="11" a="1"/>
  <c r="DP617" i="11"/>
  <c r="DR617" i="11" a="1"/>
  <c r="DR617" i="11"/>
  <c r="DO617" i="11" a="1"/>
  <c r="DO617" i="11"/>
  <c r="DN617" i="11" a="1"/>
  <c r="DN617" i="11"/>
  <c r="AN618" i="11" a="1"/>
  <c r="AN618" i="11"/>
  <c r="BX618" i="11"/>
  <c r="BY618" i="11"/>
  <c r="BZ618" i="11"/>
  <c r="BW618" i="11"/>
  <c r="U619" i="11" a="1"/>
  <c r="U619" i="11"/>
  <c r="AB619" i="11"/>
  <c r="DT618" i="11" a="1"/>
  <c r="DT618" i="11"/>
  <c r="DE618" i="11" a="1"/>
  <c r="DE618" i="11"/>
  <c r="DM618" i="11" a="1"/>
  <c r="DM618" i="11"/>
  <c r="EA617" i="11" a="1"/>
  <c r="EA617" i="11"/>
  <c r="DU617" i="11" a="1"/>
  <c r="DU617" i="11"/>
  <c r="DY617" i="11" a="1"/>
  <c r="DY617" i="11"/>
  <c r="DZ617" i="11" a="1"/>
  <c r="DZ617" i="11"/>
  <c r="EB617" i="11" a="1"/>
  <c r="EB617" i="11"/>
  <c r="DX617" i="11" a="1"/>
  <c r="DX617" i="11"/>
  <c r="DW617" i="11" a="1"/>
  <c r="DW617" i="11"/>
  <c r="DV617" i="11" a="1"/>
  <c r="DV617" i="11"/>
  <c r="T619" i="11" a="1"/>
  <c r="T619" i="11"/>
  <c r="G619" i="11" a="1"/>
  <c r="G619" i="11"/>
  <c r="H619" i="11" a="1"/>
  <c r="H619" i="11"/>
  <c r="AR617" i="11" a="1"/>
  <c r="AR617" i="11"/>
  <c r="AO618" i="11" a="1"/>
  <c r="AO618" i="11"/>
  <c r="DO618" i="11" a="1"/>
  <c r="DO618" i="11"/>
  <c r="DP618" i="11" a="1"/>
  <c r="DP618" i="11"/>
  <c r="DQ618" i="11" a="1"/>
  <c r="DQ618" i="11"/>
  <c r="DR618" i="11" a="1"/>
  <c r="DR618" i="11"/>
  <c r="DN618" i="11" a="1"/>
  <c r="DN618" i="11"/>
  <c r="F621" i="11" a="1"/>
  <c r="F621" i="11"/>
  <c r="AA621" i="11" a="1"/>
  <c r="AA621" i="11"/>
  <c r="Y622" i="11" a="1"/>
  <c r="Y622" i="11"/>
  <c r="AP618" i="11" a="1"/>
  <c r="AP618" i="11"/>
  <c r="DH618" i="11" a="1"/>
  <c r="DH618" i="11"/>
  <c r="DJ618" i="11" a="1"/>
  <c r="DJ618" i="11"/>
  <c r="DF618" i="11" a="1"/>
  <c r="DF618" i="11"/>
  <c r="DI618" i="11" a="1"/>
  <c r="DI618" i="11"/>
  <c r="DK618" i="11" a="1"/>
  <c r="DK618" i="11"/>
  <c r="DG618" i="11" a="1"/>
  <c r="DG618" i="11"/>
  <c r="BZ619" i="11"/>
  <c r="BY619" i="11"/>
  <c r="BW619" i="11"/>
  <c r="BX619" i="11"/>
  <c r="U620" i="11" a="1"/>
  <c r="U620" i="11"/>
  <c r="AB620" i="11"/>
  <c r="EA618" i="11" a="1"/>
  <c r="EA618" i="11"/>
  <c r="EB618" i="11" a="1"/>
  <c r="EB618" i="11"/>
  <c r="DY618" i="11" a="1"/>
  <c r="DY618" i="11"/>
  <c r="DZ618" i="11" a="1"/>
  <c r="DZ618" i="11"/>
  <c r="DV618" i="11" a="1"/>
  <c r="DV618" i="11"/>
  <c r="DX618" i="11" a="1"/>
  <c r="DX618" i="11"/>
  <c r="DW618" i="11" a="1"/>
  <c r="DW618" i="11"/>
  <c r="DU618" i="11" a="1"/>
  <c r="DU618" i="11"/>
  <c r="CA618" i="11"/>
  <c r="G620" i="11" a="1"/>
  <c r="G620" i="11"/>
  <c r="T620" i="11" a="1"/>
  <c r="T620" i="11"/>
  <c r="H620" i="11" a="1"/>
  <c r="H620" i="11"/>
  <c r="AR618" i="11" a="1"/>
  <c r="AR618" i="11"/>
  <c r="DT619" i="11" a="1"/>
  <c r="DT619" i="11"/>
  <c r="DM619" i="11" a="1"/>
  <c r="DM619" i="11"/>
  <c r="DE619" i="11" a="1"/>
  <c r="DE619" i="11"/>
  <c r="AS617" i="11"/>
  <c r="AQ618" i="11" a="1"/>
  <c r="AQ618" i="11"/>
  <c r="AO619" i="11" a="1"/>
  <c r="AO619" i="11"/>
  <c r="AP619" i="11" a="1"/>
  <c r="AP619" i="11"/>
  <c r="AS618" i="11"/>
  <c r="DH619" i="11" a="1"/>
  <c r="DH619" i="11"/>
  <c r="DI619" i="11" a="1"/>
  <c r="DI619" i="11"/>
  <c r="DG619" i="11" a="1"/>
  <c r="DG619" i="11"/>
  <c r="DK619" i="11" a="1"/>
  <c r="DK619" i="11"/>
  <c r="DF619" i="11" a="1"/>
  <c r="DF619" i="11"/>
  <c r="DJ619" i="11" a="1"/>
  <c r="DJ619" i="11"/>
  <c r="G621" i="11" a="1"/>
  <c r="G621" i="11"/>
  <c r="T621" i="11" a="1"/>
  <c r="T621" i="11"/>
  <c r="H621" i="11" a="1"/>
  <c r="H621" i="11"/>
  <c r="DP619" i="11" a="1"/>
  <c r="DP619" i="11"/>
  <c r="DN619" i="11" a="1"/>
  <c r="DN619" i="11"/>
  <c r="DR619" i="11" a="1"/>
  <c r="DR619" i="11"/>
  <c r="DO619" i="11" a="1"/>
  <c r="DO619" i="11"/>
  <c r="DQ619" i="11" a="1"/>
  <c r="DQ619" i="11"/>
  <c r="DM620" i="11" a="1"/>
  <c r="DM620" i="11"/>
  <c r="DE620" i="11" a="1"/>
  <c r="DE620" i="11"/>
  <c r="DT620" i="11" a="1"/>
  <c r="DT620" i="11"/>
  <c r="AB621" i="11"/>
  <c r="U621" i="11" a="1"/>
  <c r="U621" i="11"/>
  <c r="DY619" i="11" a="1"/>
  <c r="DY619" i="11"/>
  <c r="DX619" i="11" a="1"/>
  <c r="DX619" i="11"/>
  <c r="EA619" i="11" a="1"/>
  <c r="EA619" i="11"/>
  <c r="DU619" i="11" a="1"/>
  <c r="DU619" i="11"/>
  <c r="DW619" i="11" a="1"/>
  <c r="DW619" i="11"/>
  <c r="DZ619" i="11" a="1"/>
  <c r="DZ619" i="11"/>
  <c r="EB619" i="11" a="1"/>
  <c r="EB619" i="11"/>
  <c r="DV619" i="11" a="1"/>
  <c r="DV619" i="11"/>
  <c r="CA619" i="11"/>
  <c r="AN619" i="11" a="1"/>
  <c r="AN619" i="11"/>
  <c r="AQ619" i="11" a="1"/>
  <c r="AQ619" i="11"/>
  <c r="AR619" i="11" a="1"/>
  <c r="AR619" i="11"/>
  <c r="AO620" i="11" a="1"/>
  <c r="AO620" i="11"/>
  <c r="AQ620" i="11" a="1"/>
  <c r="AQ620" i="11"/>
  <c r="AP620" i="11" a="1"/>
  <c r="AP620" i="11"/>
  <c r="AR620" i="11" a="1"/>
  <c r="AR620" i="11"/>
  <c r="AA622" i="11" a="1"/>
  <c r="AA622" i="11"/>
  <c r="F622" i="11" a="1"/>
  <c r="F622" i="11"/>
  <c r="Y623" i="11" a="1"/>
  <c r="Y623" i="11"/>
  <c r="F623" i="11" a="1"/>
  <c r="F623" i="11"/>
  <c r="AA623" i="11" a="1"/>
  <c r="AA623" i="11"/>
  <c r="Y624" i="11" a="1"/>
  <c r="Y624" i="11"/>
  <c r="U622" i="11" a="1"/>
  <c r="U622" i="11"/>
  <c r="AB622" i="11"/>
  <c r="EB620" i="11" a="1"/>
  <c r="EB620" i="11"/>
  <c r="EA620" i="11" a="1"/>
  <c r="EA620" i="11"/>
  <c r="DX620" i="11" a="1"/>
  <c r="DX620" i="11"/>
  <c r="DZ620" i="11" a="1"/>
  <c r="DZ620" i="11"/>
  <c r="DY620" i="11" a="1"/>
  <c r="DY620" i="11"/>
  <c r="DW620" i="11" a="1"/>
  <c r="DW620" i="11"/>
  <c r="DV620" i="11" a="1"/>
  <c r="DV620" i="11"/>
  <c r="DU620" i="11" a="1"/>
  <c r="DU620" i="11"/>
  <c r="T622" i="11" a="1"/>
  <c r="T622" i="11"/>
  <c r="G622" i="11" a="1"/>
  <c r="G622" i="11"/>
  <c r="H622" i="11" a="1"/>
  <c r="H622" i="11"/>
  <c r="AS619" i="11"/>
  <c r="DH620" i="11" a="1"/>
  <c r="DH620" i="11"/>
  <c r="DF620" i="11" a="1"/>
  <c r="DF620" i="11"/>
  <c r="DK620" i="11" a="1"/>
  <c r="DK620" i="11"/>
  <c r="DJ620" i="11" a="1"/>
  <c r="DJ620" i="11"/>
  <c r="DG620" i="11" a="1"/>
  <c r="DG620" i="11"/>
  <c r="DI620" i="11" a="1"/>
  <c r="DI620" i="11"/>
  <c r="DQ620" i="11" a="1"/>
  <c r="DQ620" i="11"/>
  <c r="DN620" i="11" a="1"/>
  <c r="DN620" i="11"/>
  <c r="DO620" i="11" a="1"/>
  <c r="DO620" i="11"/>
  <c r="DP620" i="11" a="1"/>
  <c r="DP620" i="11"/>
  <c r="DR620" i="11" a="1"/>
  <c r="DR620" i="11"/>
  <c r="AN620" i="11" a="1"/>
  <c r="AN620" i="11"/>
  <c r="BZ621" i="11"/>
  <c r="BX621" i="11"/>
  <c r="AN621" i="11" a="1"/>
  <c r="AN621" i="11"/>
  <c r="BW621" i="11"/>
  <c r="BY621" i="11"/>
  <c r="DT621" i="11" a="1"/>
  <c r="DT621" i="11"/>
  <c r="DM621" i="11" a="1"/>
  <c r="DM621" i="11"/>
  <c r="DE621" i="11" a="1"/>
  <c r="DE621" i="11"/>
  <c r="AQ621" i="11" a="1"/>
  <c r="AQ621" i="11"/>
  <c r="AR621" i="11" a="1"/>
  <c r="AR621" i="11"/>
  <c r="CA621" i="11"/>
  <c r="AO621" i="11" a="1"/>
  <c r="AO621" i="11"/>
  <c r="DR621" i="11" a="1"/>
  <c r="DR621" i="11"/>
  <c r="DP621" i="11" a="1"/>
  <c r="DP621" i="11"/>
  <c r="DQ621" i="11" a="1"/>
  <c r="DQ621" i="11"/>
  <c r="DN621" i="11" a="1"/>
  <c r="DN621" i="11"/>
  <c r="DO621" i="11" a="1"/>
  <c r="DO621" i="11"/>
  <c r="AS620" i="11"/>
  <c r="AA624" i="11" a="1"/>
  <c r="AA624" i="11"/>
  <c r="F624" i="11" a="1"/>
  <c r="F624" i="11"/>
  <c r="Y625" i="11" a="1"/>
  <c r="Y625" i="11"/>
  <c r="EA621" i="11" a="1"/>
  <c r="EA621" i="11"/>
  <c r="EB621" i="11" a="1"/>
  <c r="EB621" i="11"/>
  <c r="DW621" i="11" a="1"/>
  <c r="DW621" i="11"/>
  <c r="DZ621" i="11" a="1"/>
  <c r="DZ621" i="11"/>
  <c r="DU621" i="11" a="1"/>
  <c r="DU621" i="11"/>
  <c r="DY621" i="11" a="1"/>
  <c r="DY621" i="11"/>
  <c r="DV621" i="11" a="1"/>
  <c r="DV621" i="11"/>
  <c r="DX621" i="11" a="1"/>
  <c r="DX621" i="11"/>
  <c r="G623" i="11" a="1"/>
  <c r="G623" i="11"/>
  <c r="T623" i="11" a="1"/>
  <c r="T623" i="11"/>
  <c r="H623" i="11" a="1"/>
  <c r="H623" i="11"/>
  <c r="AB623" i="11"/>
  <c r="U623" i="11" a="1"/>
  <c r="U623" i="11"/>
  <c r="DE622" i="11" a="1"/>
  <c r="DE622" i="11"/>
  <c r="DM622" i="11" a="1"/>
  <c r="DM622" i="11"/>
  <c r="DT622" i="11" a="1"/>
  <c r="DT622" i="11"/>
  <c r="AP621" i="11" a="1"/>
  <c r="AP621" i="11"/>
  <c r="DF621" i="11" a="1"/>
  <c r="DF621" i="11"/>
  <c r="DK621" i="11" a="1"/>
  <c r="DK621" i="11"/>
  <c r="DJ621" i="11" a="1"/>
  <c r="DJ621" i="11"/>
  <c r="DG621" i="11" a="1"/>
  <c r="DG621" i="11"/>
  <c r="DH621" i="11" a="1"/>
  <c r="DH621" i="11"/>
  <c r="DI621" i="11" a="1"/>
  <c r="DI621" i="11"/>
  <c r="BX622" i="11"/>
  <c r="BY622" i="11"/>
  <c r="AN622" i="11" a="1"/>
  <c r="AN622" i="11"/>
  <c r="BZ622" i="11"/>
  <c r="BW622" i="11"/>
  <c r="AS621" i="11"/>
  <c r="AO622" i="11" a="1"/>
  <c r="AO622" i="11"/>
  <c r="AR622" i="11" a="1"/>
  <c r="AR622" i="11"/>
  <c r="DV622" i="11" a="1"/>
  <c r="DV622" i="11"/>
  <c r="DW622" i="11" a="1"/>
  <c r="DW622" i="11"/>
  <c r="EB622" i="11" a="1"/>
  <c r="EB622" i="11"/>
  <c r="DU622" i="11" a="1"/>
  <c r="DU622" i="11"/>
  <c r="DY622" i="11" a="1"/>
  <c r="DY622" i="11"/>
  <c r="DX622" i="11" a="1"/>
  <c r="DX622" i="11"/>
  <c r="EA622" i="11" a="1"/>
  <c r="EA622" i="11"/>
  <c r="DZ622" i="11" a="1"/>
  <c r="DZ622" i="11"/>
  <c r="AQ622" i="11" a="1"/>
  <c r="AQ622" i="11"/>
  <c r="DP622" i="11" a="1"/>
  <c r="DP622" i="11"/>
  <c r="DO622" i="11" a="1"/>
  <c r="DO622" i="11"/>
  <c r="DN622" i="11" a="1"/>
  <c r="DN622" i="11"/>
  <c r="DR622" i="11" a="1"/>
  <c r="DR622" i="11"/>
  <c r="DQ622" i="11" a="1"/>
  <c r="DQ622" i="11"/>
  <c r="DE623" i="11" a="1"/>
  <c r="DE623" i="11"/>
  <c r="DM623" i="11" a="1"/>
  <c r="DM623" i="11"/>
  <c r="DT623" i="11" a="1"/>
  <c r="DT623" i="11"/>
  <c r="CA622" i="11"/>
  <c r="DK622" i="11" a="1"/>
  <c r="DK622" i="11"/>
  <c r="DH622" i="11" a="1"/>
  <c r="DH622" i="11"/>
  <c r="DF622" i="11" a="1"/>
  <c r="DF622" i="11"/>
  <c r="DJ622" i="11" a="1"/>
  <c r="DJ622" i="11"/>
  <c r="DG622" i="11" a="1"/>
  <c r="DG622" i="11"/>
  <c r="DI622" i="11" a="1"/>
  <c r="DI622" i="11"/>
  <c r="AA625" i="11" a="1"/>
  <c r="AA625" i="11"/>
  <c r="F625" i="11" a="1"/>
  <c r="F625" i="11"/>
  <c r="Y626" i="11" a="1"/>
  <c r="Y626" i="11"/>
  <c r="U624" i="11" a="1"/>
  <c r="U624" i="11"/>
  <c r="AB624" i="11"/>
  <c r="AP622" i="11" a="1"/>
  <c r="AP622" i="11"/>
  <c r="G624" i="11" a="1"/>
  <c r="G624" i="11"/>
  <c r="T624" i="11" a="1"/>
  <c r="T624" i="11"/>
  <c r="H624" i="11" a="1"/>
  <c r="H624" i="11"/>
  <c r="BW623" i="11"/>
  <c r="BZ623" i="11"/>
  <c r="BY623" i="11"/>
  <c r="BX623" i="11"/>
  <c r="AR623" i="11" a="1"/>
  <c r="AR623" i="11"/>
  <c r="CA623" i="11"/>
  <c r="AS622" i="11"/>
  <c r="AP623" i="11" a="1"/>
  <c r="AP623" i="11"/>
  <c r="DT624" i="11" a="1"/>
  <c r="DT624" i="11"/>
  <c r="DM624" i="11" a="1"/>
  <c r="DM624" i="11"/>
  <c r="DE624" i="11" a="1"/>
  <c r="DE624" i="11"/>
  <c r="AR624" i="11" a="1"/>
  <c r="AR624" i="11"/>
  <c r="AP624" i="11" a="1"/>
  <c r="AP624" i="11"/>
  <c r="AO624" i="11" a="1"/>
  <c r="AO624" i="11"/>
  <c r="AQ624" i="11" a="1"/>
  <c r="AQ624" i="11"/>
  <c r="AN623" i="11" a="1"/>
  <c r="AN623" i="11"/>
  <c r="F626" i="11" a="1"/>
  <c r="F626" i="11"/>
  <c r="AA626" i="11" a="1"/>
  <c r="AA626" i="11"/>
  <c r="Y627" i="11" a="1"/>
  <c r="Y627" i="11"/>
  <c r="AO623" i="11" a="1"/>
  <c r="AO623" i="11"/>
  <c r="AB625" i="11"/>
  <c r="U625" i="11" a="1"/>
  <c r="U625" i="11"/>
  <c r="AQ623" i="11" a="1"/>
  <c r="AQ623" i="11"/>
  <c r="T625" i="11" a="1"/>
  <c r="T625" i="11"/>
  <c r="G625" i="11" a="1"/>
  <c r="G625" i="11"/>
  <c r="H625" i="11" a="1"/>
  <c r="H625" i="11"/>
  <c r="DZ623" i="11" a="1"/>
  <c r="DZ623" i="11"/>
  <c r="DV623" i="11" a="1"/>
  <c r="DV623" i="11"/>
  <c r="EA623" i="11" a="1"/>
  <c r="EA623" i="11"/>
  <c r="EB623" i="11" a="1"/>
  <c r="EB623" i="11"/>
  <c r="DY623" i="11" a="1"/>
  <c r="DY623" i="11"/>
  <c r="DW623" i="11" a="1"/>
  <c r="DW623" i="11"/>
  <c r="DX623" i="11" a="1"/>
  <c r="DX623" i="11"/>
  <c r="DU623" i="11" a="1"/>
  <c r="DU623" i="11"/>
  <c r="DN623" i="11" a="1"/>
  <c r="DN623" i="11"/>
  <c r="DO623" i="11" a="1"/>
  <c r="DO623" i="11"/>
  <c r="DP623" i="11" a="1"/>
  <c r="DP623" i="11"/>
  <c r="DQ623" i="11" a="1"/>
  <c r="DQ623" i="11"/>
  <c r="DR623" i="11" a="1"/>
  <c r="DR623" i="11"/>
  <c r="DK623" i="11" a="1"/>
  <c r="DK623" i="11"/>
  <c r="DJ623" i="11" a="1"/>
  <c r="DJ623" i="11"/>
  <c r="DF623" i="11" a="1"/>
  <c r="DF623" i="11"/>
  <c r="DI623" i="11" a="1"/>
  <c r="DI623" i="11"/>
  <c r="DG623" i="11" a="1"/>
  <c r="DG623" i="11"/>
  <c r="DH623" i="11" a="1"/>
  <c r="DH623" i="11"/>
  <c r="AS623" i="11"/>
  <c r="DW624" i="11" a="1"/>
  <c r="DW624" i="11"/>
  <c r="DX624" i="11" a="1"/>
  <c r="DX624" i="11"/>
  <c r="EB624" i="11" a="1"/>
  <c r="EB624" i="11"/>
  <c r="EA624" i="11" a="1"/>
  <c r="EA624" i="11"/>
  <c r="DV624" i="11" a="1"/>
  <c r="DV624" i="11"/>
  <c r="DZ624" i="11" a="1"/>
  <c r="DZ624" i="11"/>
  <c r="DY624" i="11" a="1"/>
  <c r="DY624" i="11"/>
  <c r="DU624" i="11" a="1"/>
  <c r="DU624" i="11"/>
  <c r="AA627" i="11" a="1"/>
  <c r="AA627" i="11"/>
  <c r="F627" i="11" a="1"/>
  <c r="F627" i="11"/>
  <c r="Y628" i="11" a="1"/>
  <c r="Y628" i="11"/>
  <c r="AN624" i="11" a="1"/>
  <c r="AN624" i="11"/>
  <c r="T626" i="11" a="1"/>
  <c r="T626" i="11"/>
  <c r="G626" i="11" a="1"/>
  <c r="G626" i="11"/>
  <c r="H626" i="11" a="1"/>
  <c r="H626" i="11"/>
  <c r="U626" i="11" a="1"/>
  <c r="U626" i="11"/>
  <c r="AB626" i="11"/>
  <c r="BW625" i="11"/>
  <c r="BZ625" i="11"/>
  <c r="BX625" i="11"/>
  <c r="BY625" i="11"/>
  <c r="AN625" i="11" a="1"/>
  <c r="AN625" i="11"/>
  <c r="DG624" i="11" a="1"/>
  <c r="DG624" i="11"/>
  <c r="DK624" i="11" a="1"/>
  <c r="DK624" i="11"/>
  <c r="DH624" i="11" a="1"/>
  <c r="DH624" i="11"/>
  <c r="DF624" i="11" a="1"/>
  <c r="DF624" i="11"/>
  <c r="DI624" i="11" a="1"/>
  <c r="DI624" i="11"/>
  <c r="DJ624" i="11" a="1"/>
  <c r="DJ624" i="11"/>
  <c r="DT625" i="11" a="1"/>
  <c r="DT625" i="11"/>
  <c r="DM625" i="11" a="1"/>
  <c r="DM625" i="11"/>
  <c r="DE625" i="11" a="1"/>
  <c r="DE625" i="11"/>
  <c r="DN624" i="11" a="1"/>
  <c r="DN624" i="11"/>
  <c r="DR624" i="11" a="1"/>
  <c r="DR624" i="11"/>
  <c r="DP624" i="11" a="1"/>
  <c r="DP624" i="11"/>
  <c r="DQ624" i="11" a="1"/>
  <c r="DQ624" i="11"/>
  <c r="DO624" i="11" a="1"/>
  <c r="DO624" i="11"/>
  <c r="AP625" i="11" a="1"/>
  <c r="AP625" i="11"/>
  <c r="CA625" i="11"/>
  <c r="AR625" i="11" a="1"/>
  <c r="AR625" i="11"/>
  <c r="DH625" i="11" a="1"/>
  <c r="DH625" i="11"/>
  <c r="DG625" i="11" a="1"/>
  <c r="DG625" i="11"/>
  <c r="DF625" i="11" a="1"/>
  <c r="DF625" i="11"/>
  <c r="DJ625" i="11" a="1"/>
  <c r="DJ625" i="11"/>
  <c r="DK625" i="11" a="1"/>
  <c r="DK625" i="11"/>
  <c r="DI625" i="11" a="1"/>
  <c r="DI625" i="11"/>
  <c r="AS624" i="11"/>
  <c r="AO625" i="11" a="1"/>
  <c r="AO625" i="11"/>
  <c r="F628" i="11" a="1"/>
  <c r="F628" i="11"/>
  <c r="AA628" i="11" a="1"/>
  <c r="AA628" i="11"/>
  <c r="Y629" i="11" a="1"/>
  <c r="Y629" i="11"/>
  <c r="DX625" i="11" a="1"/>
  <c r="DX625" i="11"/>
  <c r="DZ625" i="11" a="1"/>
  <c r="DZ625" i="11"/>
  <c r="DW625" i="11" a="1"/>
  <c r="DW625" i="11"/>
  <c r="EB625" i="11" a="1"/>
  <c r="EB625" i="11"/>
  <c r="DY625" i="11" a="1"/>
  <c r="DY625" i="11"/>
  <c r="DV625" i="11" a="1"/>
  <c r="DV625" i="11"/>
  <c r="DU625" i="11" a="1"/>
  <c r="DU625" i="11"/>
  <c r="EA625" i="11" a="1"/>
  <c r="EA625" i="11"/>
  <c r="AQ625" i="11" a="1"/>
  <c r="AQ625" i="11"/>
  <c r="U627" i="11" a="1"/>
  <c r="U627" i="11"/>
  <c r="AB627" i="11"/>
  <c r="BW626" i="11"/>
  <c r="BX626" i="11"/>
  <c r="BZ626" i="11"/>
  <c r="BY626" i="11"/>
  <c r="DE626" i="11" a="1"/>
  <c r="DE626" i="11"/>
  <c r="DT626" i="11" a="1"/>
  <c r="DT626" i="11"/>
  <c r="DM626" i="11" a="1"/>
  <c r="DM626" i="11"/>
  <c r="G627" i="11" a="1"/>
  <c r="G627" i="11"/>
  <c r="T627" i="11" a="1"/>
  <c r="T627" i="11"/>
  <c r="H627" i="11" a="1"/>
  <c r="H627" i="11"/>
  <c r="DR625" i="11" a="1"/>
  <c r="DR625" i="11"/>
  <c r="DN625" i="11" a="1"/>
  <c r="DN625" i="11"/>
  <c r="DO625" i="11" a="1"/>
  <c r="DO625" i="11"/>
  <c r="DQ625" i="11" a="1"/>
  <c r="DQ625" i="11"/>
  <c r="DP625" i="11" a="1"/>
  <c r="DP625" i="11"/>
  <c r="AR626" i="11" a="1"/>
  <c r="AR626" i="11"/>
  <c r="AP626" i="11" a="1"/>
  <c r="AP626" i="11"/>
  <c r="AQ626" i="11" a="1"/>
  <c r="AQ626" i="11"/>
  <c r="AS625" i="11"/>
  <c r="AA629" i="11" a="1"/>
  <c r="AA629" i="11"/>
  <c r="F629" i="11" a="1"/>
  <c r="F629" i="11"/>
  <c r="Y630" i="11" a="1"/>
  <c r="Y630" i="11"/>
  <c r="DE627" i="11" a="1"/>
  <c r="DE627" i="11"/>
  <c r="DT627" i="11" a="1"/>
  <c r="DT627" i="11"/>
  <c r="DM627" i="11" a="1"/>
  <c r="DM627" i="11"/>
  <c r="T628" i="11" a="1"/>
  <c r="T628" i="11"/>
  <c r="G628" i="11" a="1"/>
  <c r="G628" i="11"/>
  <c r="H628" i="11" a="1"/>
  <c r="H628" i="11"/>
  <c r="DQ626" i="11" a="1"/>
  <c r="DQ626" i="11"/>
  <c r="DP626" i="11" a="1"/>
  <c r="DP626" i="11"/>
  <c r="DR626" i="11" a="1"/>
  <c r="DR626" i="11"/>
  <c r="DO626" i="11" a="1"/>
  <c r="DO626" i="11"/>
  <c r="DN626" i="11" a="1"/>
  <c r="DN626" i="11"/>
  <c r="CA626" i="11"/>
  <c r="AO626" i="11" a="1"/>
  <c r="AO626" i="11"/>
  <c r="AB628" i="11"/>
  <c r="U628" i="11" a="1"/>
  <c r="U628" i="11"/>
  <c r="EB626" i="11" a="1"/>
  <c r="EB626" i="11"/>
  <c r="DW626" i="11" a="1"/>
  <c r="DW626" i="11"/>
  <c r="EA626" i="11" a="1"/>
  <c r="EA626" i="11"/>
  <c r="DY626" i="11" a="1"/>
  <c r="DY626" i="11"/>
  <c r="DZ626" i="11" a="1"/>
  <c r="DZ626" i="11"/>
  <c r="DV626" i="11" a="1"/>
  <c r="DV626" i="11"/>
  <c r="DU626" i="11" a="1"/>
  <c r="DU626" i="11"/>
  <c r="DX626" i="11" a="1"/>
  <c r="DX626" i="11"/>
  <c r="DI626" i="11" a="1"/>
  <c r="DI626" i="11"/>
  <c r="DF626" i="11" a="1"/>
  <c r="DF626" i="11"/>
  <c r="DG626" i="11" a="1"/>
  <c r="DG626" i="11"/>
  <c r="DJ626" i="11" a="1"/>
  <c r="DJ626" i="11"/>
  <c r="DH626" i="11" a="1"/>
  <c r="DH626" i="11"/>
  <c r="DK626" i="11" a="1"/>
  <c r="DK626" i="11"/>
  <c r="BY627" i="11"/>
  <c r="BZ627" i="11"/>
  <c r="BX627" i="11"/>
  <c r="BW627" i="11"/>
  <c r="AN626" i="11" a="1"/>
  <c r="AN626" i="11"/>
  <c r="AQ627" i="11" a="1"/>
  <c r="AQ627" i="11"/>
  <c r="DU627" i="11" a="1"/>
  <c r="DU627" i="11"/>
  <c r="EA627" i="11" a="1"/>
  <c r="EA627" i="11"/>
  <c r="EB627" i="11" a="1"/>
  <c r="EB627" i="11"/>
  <c r="DZ627" i="11" a="1"/>
  <c r="DZ627" i="11"/>
  <c r="DW627" i="11" a="1"/>
  <c r="DW627" i="11"/>
  <c r="DV627" i="11" a="1"/>
  <c r="DV627" i="11"/>
  <c r="DX627" i="11" a="1"/>
  <c r="DX627" i="11"/>
  <c r="DY627" i="11" a="1"/>
  <c r="DY627" i="11"/>
  <c r="DG627" i="11" a="1"/>
  <c r="DG627" i="11"/>
  <c r="DF627" i="11" a="1"/>
  <c r="DF627" i="11"/>
  <c r="DK627" i="11" a="1"/>
  <c r="DK627" i="11"/>
  <c r="DI627" i="11" a="1"/>
  <c r="DI627" i="11"/>
  <c r="DJ627" i="11" a="1"/>
  <c r="DJ627" i="11"/>
  <c r="DH627" i="11" a="1"/>
  <c r="DH627" i="11"/>
  <c r="DM628" i="11" a="1"/>
  <c r="DM628" i="11"/>
  <c r="DE628" i="11" a="1"/>
  <c r="DE628" i="11"/>
  <c r="DT628" i="11" a="1"/>
  <c r="DT628" i="11"/>
  <c r="CA627" i="11"/>
  <c r="F630" i="11" a="1"/>
  <c r="F630" i="11"/>
  <c r="AA630" i="11" a="1"/>
  <c r="AA630" i="11"/>
  <c r="Y631" i="11" a="1"/>
  <c r="Y631" i="11"/>
  <c r="AN627" i="11" a="1"/>
  <c r="AN627" i="11"/>
  <c r="U629" i="11" a="1"/>
  <c r="U629" i="11"/>
  <c r="AB629" i="11"/>
  <c r="AS626" i="11"/>
  <c r="AR627" i="11" a="1"/>
  <c r="AR627" i="11"/>
  <c r="T629" i="11" a="1"/>
  <c r="T629" i="11"/>
  <c r="G629" i="11" a="1"/>
  <c r="G629" i="11"/>
  <c r="H629" i="11" a="1"/>
  <c r="H629" i="11"/>
  <c r="AP627" i="11" a="1"/>
  <c r="AP627" i="11"/>
  <c r="AP628" i="11" a="1"/>
  <c r="AP628" i="11"/>
  <c r="AN628" i="11" a="1"/>
  <c r="AN628" i="11"/>
  <c r="AR628" i="11" a="1"/>
  <c r="AR628" i="11"/>
  <c r="AO628" i="11" a="1"/>
  <c r="AO628" i="11"/>
  <c r="AQ628" i="11" a="1"/>
  <c r="AQ628" i="11"/>
  <c r="AO627" i="11" a="1"/>
  <c r="AO627" i="11"/>
  <c r="DO627" i="11" a="1"/>
  <c r="DO627" i="11"/>
  <c r="DR627" i="11" a="1"/>
  <c r="DR627" i="11"/>
  <c r="DQ627" i="11" a="1"/>
  <c r="DQ627" i="11"/>
  <c r="DN627" i="11" a="1"/>
  <c r="DN627" i="11"/>
  <c r="DP627" i="11" a="1"/>
  <c r="DP627" i="11"/>
  <c r="AS627" i="11"/>
  <c r="BX629" i="11"/>
  <c r="BW629" i="11"/>
  <c r="BY629" i="11"/>
  <c r="BZ629" i="11"/>
  <c r="F631" i="11" a="1"/>
  <c r="F631" i="11"/>
  <c r="AA631" i="11" a="1"/>
  <c r="AA631" i="11"/>
  <c r="Y632" i="11" a="1"/>
  <c r="Y632" i="11"/>
  <c r="T630" i="11" a="1"/>
  <c r="T630" i="11"/>
  <c r="G630" i="11" a="1"/>
  <c r="G630" i="11"/>
  <c r="H630" i="11" a="1"/>
  <c r="H630" i="11"/>
  <c r="DU628" i="11" a="1"/>
  <c r="DU628" i="11"/>
  <c r="EB628" i="11" a="1"/>
  <c r="EB628" i="11"/>
  <c r="DW628" i="11" a="1"/>
  <c r="DW628" i="11"/>
  <c r="EA628" i="11" a="1"/>
  <c r="EA628" i="11"/>
  <c r="DX628" i="11" a="1"/>
  <c r="DX628" i="11"/>
  <c r="DY628" i="11" a="1"/>
  <c r="DY628" i="11"/>
  <c r="DV628" i="11" a="1"/>
  <c r="DV628" i="11"/>
  <c r="DZ628" i="11" a="1"/>
  <c r="DZ628" i="11"/>
  <c r="AS628" i="11"/>
  <c r="U630" i="11" a="1"/>
  <c r="U630" i="11"/>
  <c r="AB630" i="11"/>
  <c r="DI628" i="11" a="1"/>
  <c r="DI628" i="11"/>
  <c r="DH628" i="11" a="1"/>
  <c r="DH628" i="11"/>
  <c r="DG628" i="11" a="1"/>
  <c r="DG628" i="11"/>
  <c r="DJ628" i="11" a="1"/>
  <c r="DJ628" i="11"/>
  <c r="DF628" i="11" a="1"/>
  <c r="DF628" i="11"/>
  <c r="DK628" i="11" a="1"/>
  <c r="DK628" i="11"/>
  <c r="DE629" i="11" a="1"/>
  <c r="DE629" i="11"/>
  <c r="DT629" i="11" a="1"/>
  <c r="DT629" i="11"/>
  <c r="DM629" i="11" a="1"/>
  <c r="DM629" i="11"/>
  <c r="DO628" i="11" a="1"/>
  <c r="DO628" i="11"/>
  <c r="DQ628" i="11" a="1"/>
  <c r="DQ628" i="11"/>
  <c r="DP628" i="11" a="1"/>
  <c r="DP628" i="11"/>
  <c r="DN628" i="11" a="1"/>
  <c r="DN628" i="11"/>
  <c r="DR628" i="11" a="1"/>
  <c r="DR628" i="11"/>
  <c r="AR629" i="11" a="1"/>
  <c r="AR629" i="11"/>
  <c r="AO629" i="11" a="1"/>
  <c r="AO629" i="11"/>
  <c r="DU629" i="11" a="1"/>
  <c r="DU629" i="11"/>
  <c r="DV629" i="11" a="1"/>
  <c r="DV629" i="11"/>
  <c r="DZ629" i="11" a="1"/>
  <c r="DZ629" i="11"/>
  <c r="DX629" i="11" a="1"/>
  <c r="DX629" i="11"/>
  <c r="DY629" i="11" a="1"/>
  <c r="DY629" i="11"/>
  <c r="DW629" i="11" a="1"/>
  <c r="DW629" i="11"/>
  <c r="EB629" i="11" a="1"/>
  <c r="EB629" i="11"/>
  <c r="EA629" i="11" a="1"/>
  <c r="EA629" i="11"/>
  <c r="DH629" i="11" a="1"/>
  <c r="DH629" i="11"/>
  <c r="DJ629" i="11" a="1"/>
  <c r="DJ629" i="11"/>
  <c r="DK629" i="11" a="1"/>
  <c r="DK629" i="11"/>
  <c r="DF629" i="11" a="1"/>
  <c r="DF629" i="11"/>
  <c r="DI629" i="11" a="1"/>
  <c r="DI629" i="11"/>
  <c r="DG629" i="11" a="1"/>
  <c r="DG629" i="11"/>
  <c r="DT630" i="11" a="1"/>
  <c r="DT630" i="11"/>
  <c r="DE630" i="11" a="1"/>
  <c r="DE630" i="11"/>
  <c r="DM630" i="11" a="1"/>
  <c r="DM630" i="11"/>
  <c r="AP630" i="11" a="1"/>
  <c r="AP630" i="11"/>
  <c r="BY630" i="11"/>
  <c r="CA630" i="11"/>
  <c r="AR630" i="11" a="1"/>
  <c r="AR630" i="11"/>
  <c r="AO630" i="11" a="1"/>
  <c r="AO630" i="11"/>
  <c r="AP629" i="11" a="1"/>
  <c r="AP629" i="11"/>
  <c r="F632" i="11" a="1"/>
  <c r="F632" i="11"/>
  <c r="AA632" i="11" a="1"/>
  <c r="AA632" i="11"/>
  <c r="Y633" i="11" a="1"/>
  <c r="Y633" i="11"/>
  <c r="G631" i="11" a="1"/>
  <c r="G631" i="11"/>
  <c r="T631" i="11" a="1"/>
  <c r="T631" i="11"/>
  <c r="H631" i="11" a="1"/>
  <c r="H631" i="11"/>
  <c r="DO629" i="11" a="1"/>
  <c r="DO629" i="11"/>
  <c r="DN629" i="11" a="1"/>
  <c r="DN629" i="11"/>
  <c r="DQ629" i="11" a="1"/>
  <c r="DQ629" i="11"/>
  <c r="DP629" i="11" a="1"/>
  <c r="DP629" i="11"/>
  <c r="DR629" i="11" a="1"/>
  <c r="DR629" i="11"/>
  <c r="U631" i="11" a="1"/>
  <c r="U631" i="11"/>
  <c r="AB631" i="11"/>
  <c r="AN629" i="11" a="1"/>
  <c r="AN629" i="11"/>
  <c r="CA629" i="11"/>
  <c r="AQ629" i="11" a="1"/>
  <c r="AQ629" i="11"/>
  <c r="AQ630" i="11" a="1"/>
  <c r="AQ630" i="11"/>
  <c r="AN630" i="11" a="1"/>
  <c r="AN630" i="11"/>
  <c r="AS629" i="11"/>
  <c r="DE631" i="11" a="1"/>
  <c r="DE631" i="11"/>
  <c r="DM631" i="11" a="1"/>
  <c r="DM631" i="11"/>
  <c r="DT631" i="11" a="1"/>
  <c r="DT631" i="11"/>
  <c r="AA633" i="11" a="1"/>
  <c r="AA633" i="11"/>
  <c r="F633" i="11" a="1"/>
  <c r="F633" i="11"/>
  <c r="Y634" i="11" a="1"/>
  <c r="Y634" i="11"/>
  <c r="BW631" i="11"/>
  <c r="BZ631" i="11"/>
  <c r="BY631" i="11"/>
  <c r="BX631" i="11"/>
  <c r="T632" i="11" a="1"/>
  <c r="T632" i="11"/>
  <c r="G632" i="11" a="1"/>
  <c r="G632" i="11"/>
  <c r="H632" i="11" a="1"/>
  <c r="H632" i="11"/>
  <c r="DP630" i="11" a="1"/>
  <c r="DP630" i="11"/>
  <c r="DR630" i="11" a="1"/>
  <c r="DR630" i="11"/>
  <c r="DO630" i="11" a="1"/>
  <c r="DO630" i="11"/>
  <c r="DN630" i="11" a="1"/>
  <c r="DN630" i="11"/>
  <c r="DQ630" i="11" a="1"/>
  <c r="DQ630" i="11"/>
  <c r="AB632" i="11"/>
  <c r="U632" i="11" a="1"/>
  <c r="U632" i="11"/>
  <c r="DJ630" i="11" a="1"/>
  <c r="DJ630" i="11"/>
  <c r="DK630" i="11" a="1"/>
  <c r="DK630" i="11"/>
  <c r="DG630" i="11" a="1"/>
  <c r="DG630" i="11"/>
  <c r="DF630" i="11" a="1"/>
  <c r="DF630" i="11"/>
  <c r="DH630" i="11" a="1"/>
  <c r="DH630" i="11"/>
  <c r="DI630" i="11" a="1"/>
  <c r="DI630" i="11"/>
  <c r="DV630" i="11" a="1"/>
  <c r="DV630" i="11"/>
  <c r="DX630" i="11" a="1"/>
  <c r="DX630" i="11"/>
  <c r="EA630" i="11" a="1"/>
  <c r="EA630" i="11"/>
  <c r="EB630" i="11" a="1"/>
  <c r="EB630" i="11"/>
  <c r="DU630" i="11" a="1"/>
  <c r="DU630" i="11"/>
  <c r="DW630" i="11" a="1"/>
  <c r="DW630" i="11"/>
  <c r="DY630" i="11" a="1"/>
  <c r="DY630" i="11"/>
  <c r="DZ630" i="11" a="1"/>
  <c r="DZ630" i="11"/>
  <c r="CA631" i="11"/>
  <c r="DX631" i="11" a="1"/>
  <c r="DX631" i="11"/>
  <c r="DW631" i="11" a="1"/>
  <c r="DW631" i="11"/>
  <c r="DU631" i="11" a="1"/>
  <c r="DU631" i="11"/>
  <c r="EB631" i="11" a="1"/>
  <c r="EB631" i="11"/>
  <c r="DZ631" i="11" a="1"/>
  <c r="DZ631" i="11"/>
  <c r="DY631" i="11" a="1"/>
  <c r="DY631" i="11"/>
  <c r="DV631" i="11" a="1"/>
  <c r="DV631" i="11"/>
  <c r="EA631" i="11" a="1"/>
  <c r="EA631" i="11"/>
  <c r="AQ631" i="11" a="1"/>
  <c r="AQ631" i="11"/>
  <c r="DO631" i="11" a="1"/>
  <c r="DO631" i="11"/>
  <c r="DP631" i="11" a="1"/>
  <c r="DP631" i="11"/>
  <c r="DN631" i="11" a="1"/>
  <c r="DN631" i="11"/>
  <c r="DR631" i="11" a="1"/>
  <c r="DR631" i="11"/>
  <c r="DQ631" i="11" a="1"/>
  <c r="DQ631" i="11"/>
  <c r="AR631" i="11" a="1"/>
  <c r="AR631" i="11"/>
  <c r="BY632" i="11"/>
  <c r="BX632" i="11"/>
  <c r="BZ632" i="11"/>
  <c r="AN632" i="11" a="1"/>
  <c r="AN632" i="11"/>
  <c r="BW632" i="11"/>
  <c r="AA634" i="11" a="1"/>
  <c r="AA634" i="11"/>
  <c r="F634" i="11" a="1"/>
  <c r="F634" i="11"/>
  <c r="Y635" i="11" a="1"/>
  <c r="Y635" i="11"/>
  <c r="DJ631" i="11" a="1"/>
  <c r="DJ631" i="11"/>
  <c r="DF631" i="11" a="1"/>
  <c r="DF631" i="11"/>
  <c r="DH631" i="11" a="1"/>
  <c r="DH631" i="11"/>
  <c r="DI631" i="11" a="1"/>
  <c r="DI631" i="11"/>
  <c r="DG631" i="11" a="1"/>
  <c r="DG631" i="11"/>
  <c r="DK631" i="11" a="1"/>
  <c r="DK631" i="11"/>
  <c r="AP631" i="11" a="1"/>
  <c r="AP631" i="11"/>
  <c r="U633" i="11" a="1"/>
  <c r="U633" i="11"/>
  <c r="AB633" i="11"/>
  <c r="T633" i="11" a="1"/>
  <c r="T633" i="11"/>
  <c r="G633" i="11" a="1"/>
  <c r="G633" i="11"/>
  <c r="H633" i="11" a="1"/>
  <c r="H633" i="11"/>
  <c r="DE632" i="11" a="1"/>
  <c r="DE632" i="11"/>
  <c r="DT632" i="11" a="1"/>
  <c r="DT632" i="11"/>
  <c r="DM632" i="11" a="1"/>
  <c r="DM632" i="11"/>
  <c r="AS630" i="11"/>
  <c r="AO631" i="11" a="1"/>
  <c r="AO631" i="11"/>
  <c r="AN631" i="11" a="1"/>
  <c r="AN631" i="11"/>
  <c r="AQ632" i="11" a="1"/>
  <c r="AQ632" i="11"/>
  <c r="AP632" i="11" a="1"/>
  <c r="AP632" i="11"/>
  <c r="AR632" i="11" a="1"/>
  <c r="AR632" i="11"/>
  <c r="AO632" i="11" a="1"/>
  <c r="AO632" i="11"/>
  <c r="DQ632" i="11" a="1"/>
  <c r="DQ632" i="11"/>
  <c r="DO632" i="11" a="1"/>
  <c r="DO632" i="11"/>
  <c r="DR632" i="11" a="1"/>
  <c r="DR632" i="11"/>
  <c r="DP632" i="11" a="1"/>
  <c r="DP632" i="11"/>
  <c r="DN632" i="11" a="1"/>
  <c r="DN632" i="11"/>
  <c r="F635" i="11" a="1"/>
  <c r="F635" i="11"/>
  <c r="AA635" i="11" a="1"/>
  <c r="AA635" i="11"/>
  <c r="Y636" i="11" a="1"/>
  <c r="Y636" i="11"/>
  <c r="EB632" i="11" a="1"/>
  <c r="EB632" i="11"/>
  <c r="DW632" i="11" a="1"/>
  <c r="DW632" i="11"/>
  <c r="EA632" i="11" a="1"/>
  <c r="EA632" i="11"/>
  <c r="DZ632" i="11" a="1"/>
  <c r="DZ632" i="11"/>
  <c r="DV632" i="11" a="1"/>
  <c r="DV632" i="11"/>
  <c r="DY632" i="11" a="1"/>
  <c r="DY632" i="11"/>
  <c r="DX632" i="11" a="1"/>
  <c r="DX632" i="11"/>
  <c r="DU632" i="11" a="1"/>
  <c r="DU632" i="11"/>
  <c r="DE633" i="11" a="1"/>
  <c r="DE633" i="11"/>
  <c r="DT633" i="11" a="1"/>
  <c r="DT633" i="11"/>
  <c r="DM633" i="11" a="1"/>
  <c r="DM633" i="11"/>
  <c r="AB634" i="11"/>
  <c r="U634" i="11" a="1"/>
  <c r="U634" i="11"/>
  <c r="DJ632" i="11" a="1"/>
  <c r="DJ632" i="11"/>
  <c r="DI632" i="11" a="1"/>
  <c r="DI632" i="11"/>
  <c r="DF632" i="11" a="1"/>
  <c r="DF632" i="11"/>
  <c r="DH632" i="11" a="1"/>
  <c r="DH632" i="11"/>
  <c r="DG632" i="11" a="1"/>
  <c r="DG632" i="11"/>
  <c r="DK632" i="11" a="1"/>
  <c r="DK632" i="11"/>
  <c r="T634" i="11" a="1"/>
  <c r="T634" i="11"/>
  <c r="G634" i="11" a="1"/>
  <c r="G634" i="11"/>
  <c r="H634" i="11" a="1"/>
  <c r="H634" i="11"/>
  <c r="AS631" i="11"/>
  <c r="BY633" i="11"/>
  <c r="BX633" i="11"/>
  <c r="BW633" i="11"/>
  <c r="BZ633" i="11"/>
  <c r="CA632" i="11"/>
  <c r="AS632" i="11"/>
  <c r="AN633" i="11" a="1"/>
  <c r="AN633" i="11"/>
  <c r="AR633" i="11" a="1"/>
  <c r="AR633" i="11"/>
  <c r="AO634" i="11" a="1"/>
  <c r="AO634" i="11"/>
  <c r="AR634" i="11" a="1"/>
  <c r="AR634" i="11"/>
  <c r="AQ634" i="11" a="1"/>
  <c r="AQ634" i="11"/>
  <c r="AP634" i="11" a="1"/>
  <c r="AP634" i="11"/>
  <c r="CA633" i="11"/>
  <c r="AQ633" i="11" a="1"/>
  <c r="AQ633" i="11"/>
  <c r="AP633" i="11" a="1"/>
  <c r="AP633" i="11"/>
  <c r="AO633" i="11" a="1"/>
  <c r="AO633" i="11"/>
  <c r="DR633" i="11" a="1"/>
  <c r="DR633" i="11"/>
  <c r="DQ633" i="11" a="1"/>
  <c r="DQ633" i="11"/>
  <c r="DO633" i="11" a="1"/>
  <c r="DO633" i="11"/>
  <c r="DP633" i="11" a="1"/>
  <c r="DP633" i="11"/>
  <c r="DN633" i="11" a="1"/>
  <c r="DN633" i="11"/>
  <c r="EB633" i="11" a="1"/>
  <c r="EB633" i="11"/>
  <c r="DU633" i="11" a="1"/>
  <c r="DU633" i="11"/>
  <c r="DZ633" i="11" a="1"/>
  <c r="DZ633" i="11"/>
  <c r="DX633" i="11" a="1"/>
  <c r="DX633" i="11"/>
  <c r="DV633" i="11" a="1"/>
  <c r="DV633" i="11"/>
  <c r="DW633" i="11" a="1"/>
  <c r="DW633" i="11"/>
  <c r="DY633" i="11" a="1"/>
  <c r="DY633" i="11"/>
  <c r="EA633" i="11" a="1"/>
  <c r="EA633" i="11"/>
  <c r="DH633" i="11" a="1"/>
  <c r="DH633" i="11"/>
  <c r="DK633" i="11" a="1"/>
  <c r="DK633" i="11"/>
  <c r="DJ633" i="11" a="1"/>
  <c r="DJ633" i="11"/>
  <c r="DI633" i="11" a="1"/>
  <c r="DI633" i="11"/>
  <c r="DF633" i="11" a="1"/>
  <c r="DF633" i="11"/>
  <c r="DG633" i="11" a="1"/>
  <c r="DG633" i="11"/>
  <c r="F636" i="11" a="1"/>
  <c r="F636" i="11"/>
  <c r="AA636" i="11" a="1"/>
  <c r="AA636" i="11"/>
  <c r="Y637" i="11" a="1"/>
  <c r="Y637" i="11"/>
  <c r="DM634" i="11" a="1"/>
  <c r="DM634" i="11"/>
  <c r="DT634" i="11" a="1"/>
  <c r="DT634" i="11"/>
  <c r="DE634" i="11" a="1"/>
  <c r="DE634" i="11"/>
  <c r="T635" i="11" a="1"/>
  <c r="T635" i="11"/>
  <c r="G635" i="11" a="1"/>
  <c r="G635" i="11"/>
  <c r="H635" i="11" a="1"/>
  <c r="H635" i="11"/>
  <c r="AB635" i="11"/>
  <c r="U635" i="11" a="1"/>
  <c r="U635" i="11"/>
  <c r="DM635" i="11" a="1"/>
  <c r="DM635" i="11"/>
  <c r="DT635" i="11" a="1"/>
  <c r="DT635" i="11"/>
  <c r="DE635" i="11" a="1"/>
  <c r="DE635" i="11"/>
  <c r="F637" i="11" a="1"/>
  <c r="F637" i="11"/>
  <c r="AA637" i="11" a="1"/>
  <c r="AA637" i="11"/>
  <c r="Y638" i="11" a="1"/>
  <c r="Y638" i="11"/>
  <c r="BZ635" i="11"/>
  <c r="BY635" i="11"/>
  <c r="BX635" i="11"/>
  <c r="BW635" i="11"/>
  <c r="G636" i="11" a="1"/>
  <c r="G636" i="11"/>
  <c r="T636" i="11" a="1"/>
  <c r="T636" i="11"/>
  <c r="H636" i="11" a="1"/>
  <c r="H636" i="11"/>
  <c r="AB636" i="11"/>
  <c r="U636" i="11" a="1"/>
  <c r="U636" i="11"/>
  <c r="DH634" i="11" a="1"/>
  <c r="DH634" i="11"/>
  <c r="DG634" i="11" a="1"/>
  <c r="DG634" i="11"/>
  <c r="DF634" i="11" a="1"/>
  <c r="DF634" i="11"/>
  <c r="DJ634" i="11" a="1"/>
  <c r="DJ634" i="11"/>
  <c r="DK634" i="11" a="1"/>
  <c r="DK634" i="11"/>
  <c r="DI634" i="11" a="1"/>
  <c r="DI634" i="11"/>
  <c r="AS633" i="11"/>
  <c r="DW634" i="11" a="1"/>
  <c r="DW634" i="11"/>
  <c r="DZ634" i="11" a="1"/>
  <c r="DZ634" i="11"/>
  <c r="EA634" i="11" a="1"/>
  <c r="EA634" i="11"/>
  <c r="DX634" i="11" a="1"/>
  <c r="DX634" i="11"/>
  <c r="DV634" i="11" a="1"/>
  <c r="DV634" i="11"/>
  <c r="EB634" i="11" a="1"/>
  <c r="EB634" i="11"/>
  <c r="DU634" i="11" a="1"/>
  <c r="DU634" i="11"/>
  <c r="DY634" i="11" a="1"/>
  <c r="DY634" i="11"/>
  <c r="DO634" i="11" a="1"/>
  <c r="DO634" i="11"/>
  <c r="DN634" i="11" a="1"/>
  <c r="DN634" i="11"/>
  <c r="DP634" i="11" a="1"/>
  <c r="DP634" i="11"/>
  <c r="DQ634" i="11" a="1"/>
  <c r="DQ634" i="11"/>
  <c r="DR634" i="11" a="1"/>
  <c r="DR634" i="11"/>
  <c r="AN634" i="11" a="1"/>
  <c r="AN634" i="11"/>
  <c r="AP635" i="11" a="1"/>
  <c r="AP635" i="11"/>
  <c r="AQ635" i="11" a="1"/>
  <c r="AQ635" i="11"/>
  <c r="AR635" i="11" a="1"/>
  <c r="AR635" i="11"/>
  <c r="CA635" i="11"/>
  <c r="DT636" i="11" a="1"/>
  <c r="DT636" i="11"/>
  <c r="DE636" i="11" a="1"/>
  <c r="DE636" i="11"/>
  <c r="DM636" i="11" a="1"/>
  <c r="DM636" i="11"/>
  <c r="DG635" i="11" a="1"/>
  <c r="DG635" i="11"/>
  <c r="DH635" i="11" a="1"/>
  <c r="DH635" i="11"/>
  <c r="DJ635" i="11" a="1"/>
  <c r="DJ635" i="11"/>
  <c r="DI635" i="11" a="1"/>
  <c r="DI635" i="11"/>
  <c r="DK635" i="11" a="1"/>
  <c r="DK635" i="11"/>
  <c r="DF635" i="11" a="1"/>
  <c r="DF635" i="11"/>
  <c r="AO635" i="11" a="1"/>
  <c r="AO635" i="11"/>
  <c r="DZ635" i="11" a="1"/>
  <c r="DZ635" i="11"/>
  <c r="DV635" i="11" a="1"/>
  <c r="DV635" i="11"/>
  <c r="EB635" i="11" a="1"/>
  <c r="EB635" i="11"/>
  <c r="DW635" i="11" a="1"/>
  <c r="DW635" i="11"/>
  <c r="DY635" i="11" a="1"/>
  <c r="DY635" i="11"/>
  <c r="EA635" i="11" a="1"/>
  <c r="EA635" i="11"/>
  <c r="DX635" i="11" a="1"/>
  <c r="DX635" i="11"/>
  <c r="DU635" i="11" a="1"/>
  <c r="DU635" i="11"/>
  <c r="DP635" i="11" a="1"/>
  <c r="DP635" i="11"/>
  <c r="DN635" i="11" a="1"/>
  <c r="DN635" i="11"/>
  <c r="DO635" i="11" a="1"/>
  <c r="DO635" i="11"/>
  <c r="DQ635" i="11" a="1"/>
  <c r="DQ635" i="11"/>
  <c r="DR635" i="11" a="1"/>
  <c r="DR635" i="11"/>
  <c r="BW636" i="11"/>
  <c r="BZ636" i="11"/>
  <c r="BX636" i="11"/>
  <c r="BY636" i="11"/>
  <c r="AA638" i="11" a="1"/>
  <c r="AA638" i="11"/>
  <c r="F638" i="11" a="1"/>
  <c r="F638" i="11"/>
  <c r="Y639" i="11" a="1"/>
  <c r="Y639" i="11"/>
  <c r="AN635" i="11" a="1"/>
  <c r="AN635" i="11"/>
  <c r="G637" i="11" a="1"/>
  <c r="G637" i="11"/>
  <c r="T637" i="11" a="1"/>
  <c r="T637" i="11"/>
  <c r="H637" i="11" a="1"/>
  <c r="H637" i="11"/>
  <c r="AS634" i="11"/>
  <c r="AB637" i="11"/>
  <c r="U637" i="11" a="1"/>
  <c r="U637" i="11"/>
  <c r="AR636" i="11" a="1"/>
  <c r="AR636" i="11"/>
  <c r="AO636" i="11" a="1"/>
  <c r="AO636" i="11"/>
  <c r="AP636" i="11" a="1"/>
  <c r="AP636" i="11"/>
  <c r="BY637" i="11"/>
  <c r="BX637" i="11"/>
  <c r="AN637" i="11" a="1"/>
  <c r="AN637" i="11"/>
  <c r="BZ637" i="11"/>
  <c r="BW637" i="11"/>
  <c r="AS635" i="11"/>
  <c r="AN636" i="11" a="1"/>
  <c r="AN636" i="11"/>
  <c r="F639" i="11" a="1"/>
  <c r="F639" i="11"/>
  <c r="AA639" i="11" a="1"/>
  <c r="AA639" i="11"/>
  <c r="Y640" i="11" a="1"/>
  <c r="Y640" i="11"/>
  <c r="CA636" i="11"/>
  <c r="U638" i="11" a="1"/>
  <c r="U638" i="11"/>
  <c r="AB638" i="11"/>
  <c r="DN636" i="11" a="1"/>
  <c r="DN636" i="11"/>
  <c r="DP636" i="11" a="1"/>
  <c r="DP636" i="11"/>
  <c r="DO636" i="11" a="1"/>
  <c r="DO636" i="11"/>
  <c r="DQ636" i="11" a="1"/>
  <c r="DQ636" i="11"/>
  <c r="DR636" i="11" a="1"/>
  <c r="DR636" i="11"/>
  <c r="G638" i="11" a="1"/>
  <c r="G638" i="11"/>
  <c r="T638" i="11" a="1"/>
  <c r="T638" i="11"/>
  <c r="H638" i="11" a="1"/>
  <c r="H638" i="11"/>
  <c r="AQ636" i="11" a="1"/>
  <c r="AQ636" i="11"/>
  <c r="DG636" i="11" a="1"/>
  <c r="DG636" i="11"/>
  <c r="DK636" i="11" a="1"/>
  <c r="DK636" i="11"/>
  <c r="DI636" i="11" a="1"/>
  <c r="DI636" i="11"/>
  <c r="DF636" i="11" a="1"/>
  <c r="DF636" i="11"/>
  <c r="DH636" i="11" a="1"/>
  <c r="DH636" i="11"/>
  <c r="DJ636" i="11" a="1"/>
  <c r="DJ636" i="11"/>
  <c r="DM637" i="11" a="1"/>
  <c r="DM637" i="11"/>
  <c r="DE637" i="11" a="1"/>
  <c r="DE637" i="11"/>
  <c r="DT637" i="11" a="1"/>
  <c r="DT637" i="11"/>
  <c r="DY636" i="11" a="1"/>
  <c r="DY636" i="11"/>
  <c r="EB636" i="11" a="1"/>
  <c r="EB636" i="11"/>
  <c r="EA636" i="11" a="1"/>
  <c r="EA636" i="11"/>
  <c r="DW636" i="11" a="1"/>
  <c r="DW636" i="11"/>
  <c r="DV636" i="11" a="1"/>
  <c r="DV636" i="11"/>
  <c r="DZ636" i="11" a="1"/>
  <c r="DZ636" i="11"/>
  <c r="DX636" i="11" a="1"/>
  <c r="DX636" i="11"/>
  <c r="DU636" i="11" a="1"/>
  <c r="DU636" i="11"/>
  <c r="CA637" i="11"/>
  <c r="AP637" i="11" a="1"/>
  <c r="AP637" i="11"/>
  <c r="AR637" i="11" a="1"/>
  <c r="AR637" i="11"/>
  <c r="AO637" i="11" a="1"/>
  <c r="AO637" i="11"/>
  <c r="DE638" i="11" a="1"/>
  <c r="DE638" i="11"/>
  <c r="DM638" i="11" a="1"/>
  <c r="DM638" i="11"/>
  <c r="DT638" i="11" a="1"/>
  <c r="DT638" i="11"/>
  <c r="AQ637" i="11" a="1"/>
  <c r="AQ637" i="11"/>
  <c r="DO637" i="11" a="1"/>
  <c r="DO637" i="11"/>
  <c r="DR637" i="11" a="1"/>
  <c r="DR637" i="11"/>
  <c r="DP637" i="11" a="1"/>
  <c r="DP637" i="11"/>
  <c r="DN637" i="11" a="1"/>
  <c r="DN637" i="11"/>
  <c r="DQ637" i="11" a="1"/>
  <c r="DQ637" i="11"/>
  <c r="F640" i="11" a="1"/>
  <c r="F640" i="11"/>
  <c r="AA640" i="11" a="1"/>
  <c r="AA640" i="11"/>
  <c r="Y641" i="11" a="1"/>
  <c r="Y641" i="11"/>
  <c r="EB637" i="11" a="1"/>
  <c r="EB637" i="11"/>
  <c r="DY637" i="11" a="1"/>
  <c r="DY637" i="11"/>
  <c r="DW637" i="11" a="1"/>
  <c r="DW637" i="11"/>
  <c r="DZ637" i="11" a="1"/>
  <c r="DZ637" i="11"/>
  <c r="EA637" i="11" a="1"/>
  <c r="EA637" i="11"/>
  <c r="DU637" i="11" a="1"/>
  <c r="DU637" i="11"/>
  <c r="DV637" i="11" a="1"/>
  <c r="DV637" i="11"/>
  <c r="DX637" i="11" a="1"/>
  <c r="DX637" i="11"/>
  <c r="G639" i="11" a="1"/>
  <c r="G639" i="11"/>
  <c r="T639" i="11" a="1"/>
  <c r="T639" i="11"/>
  <c r="H639" i="11" a="1"/>
  <c r="H639" i="11"/>
  <c r="DI637" i="11" a="1"/>
  <c r="DI637" i="11"/>
  <c r="DF637" i="11" a="1"/>
  <c r="DF637" i="11"/>
  <c r="DH637" i="11" a="1"/>
  <c r="DH637" i="11"/>
  <c r="DK637" i="11" a="1"/>
  <c r="DK637" i="11"/>
  <c r="DG637" i="11" a="1"/>
  <c r="DG637" i="11"/>
  <c r="DJ637" i="11" a="1"/>
  <c r="DJ637" i="11"/>
  <c r="AP638" i="11" a="1"/>
  <c r="AP638" i="11"/>
  <c r="AR638" i="11" a="1"/>
  <c r="AR638" i="11"/>
  <c r="AO638" i="11" a="1"/>
  <c r="AO638" i="11"/>
  <c r="AQ638" i="11" a="1"/>
  <c r="AQ638" i="11"/>
  <c r="AB639" i="11"/>
  <c r="U639" i="11" a="1"/>
  <c r="U639" i="11"/>
  <c r="AS636" i="11"/>
  <c r="AS637" i="11"/>
  <c r="DY638" i="11" a="1"/>
  <c r="DY638" i="11"/>
  <c r="DZ638" i="11" a="1"/>
  <c r="DZ638" i="11"/>
  <c r="DW638" i="11" a="1"/>
  <c r="DW638" i="11"/>
  <c r="EA638" i="11" a="1"/>
  <c r="EA638" i="11"/>
  <c r="DU638" i="11" a="1"/>
  <c r="DU638" i="11"/>
  <c r="DX638" i="11" a="1"/>
  <c r="DX638" i="11"/>
  <c r="EB638" i="11" a="1"/>
  <c r="EB638" i="11"/>
  <c r="DV638" i="11" a="1"/>
  <c r="DV638" i="11"/>
  <c r="BY639" i="11"/>
  <c r="BZ639" i="11"/>
  <c r="BX639" i="11"/>
  <c r="AN639" i="11" a="1"/>
  <c r="AN639" i="11"/>
  <c r="BW639" i="11"/>
  <c r="DN638" i="11" a="1"/>
  <c r="DN638" i="11"/>
  <c r="DP638" i="11" a="1"/>
  <c r="DP638" i="11"/>
  <c r="DR638" i="11" a="1"/>
  <c r="DR638" i="11"/>
  <c r="DQ638" i="11" a="1"/>
  <c r="DQ638" i="11"/>
  <c r="DO638" i="11" a="1"/>
  <c r="DO638" i="11"/>
  <c r="DH638" i="11" a="1"/>
  <c r="DH638" i="11"/>
  <c r="DG638" i="11" a="1"/>
  <c r="DG638" i="11"/>
  <c r="DJ638" i="11" a="1"/>
  <c r="DJ638" i="11"/>
  <c r="DF638" i="11" a="1"/>
  <c r="DF638" i="11"/>
  <c r="DK638" i="11" a="1"/>
  <c r="DK638" i="11"/>
  <c r="DI638" i="11" a="1"/>
  <c r="DI638" i="11"/>
  <c r="AA641" i="11" a="1"/>
  <c r="AA641" i="11"/>
  <c r="F641" i="11" a="1"/>
  <c r="F641" i="11"/>
  <c r="Y642" i="11" a="1"/>
  <c r="Y642" i="11"/>
  <c r="DE639" i="11" a="1"/>
  <c r="DE639" i="11"/>
  <c r="DT639" i="11" a="1"/>
  <c r="DT639" i="11"/>
  <c r="DM639" i="11" a="1"/>
  <c r="DM639" i="11"/>
  <c r="T640" i="11" a="1"/>
  <c r="T640" i="11"/>
  <c r="G640" i="11" a="1"/>
  <c r="G640" i="11"/>
  <c r="H640" i="11" a="1"/>
  <c r="H640" i="11"/>
  <c r="AN638" i="11" a="1"/>
  <c r="AN638" i="11"/>
  <c r="U640" i="11" a="1"/>
  <c r="U640" i="11"/>
  <c r="AB640" i="11"/>
  <c r="AQ639" i="11" a="1"/>
  <c r="AQ639" i="11"/>
  <c r="CA639" i="11"/>
  <c r="AP639" i="11" a="1"/>
  <c r="AP639" i="11"/>
  <c r="AO639" i="11" a="1"/>
  <c r="AO639" i="11"/>
  <c r="AR639" i="11" a="1"/>
  <c r="AR639" i="11"/>
  <c r="DO639" i="11" a="1"/>
  <c r="DO639" i="11"/>
  <c r="DQ639" i="11" a="1"/>
  <c r="DQ639" i="11"/>
  <c r="DN639" i="11" a="1"/>
  <c r="DN639" i="11"/>
  <c r="DP639" i="11" a="1"/>
  <c r="DP639" i="11"/>
  <c r="DR639" i="11" a="1"/>
  <c r="DR639" i="11"/>
  <c r="DW639" i="11" a="1"/>
  <c r="DW639" i="11"/>
  <c r="DV639" i="11" a="1"/>
  <c r="DV639" i="11"/>
  <c r="DX639" i="11" a="1"/>
  <c r="DX639" i="11"/>
  <c r="EB639" i="11" a="1"/>
  <c r="EB639" i="11"/>
  <c r="DU639" i="11" a="1"/>
  <c r="DU639" i="11"/>
  <c r="DY639" i="11" a="1"/>
  <c r="DY639" i="11"/>
  <c r="EA639" i="11" a="1"/>
  <c r="EA639" i="11"/>
  <c r="DZ639" i="11" a="1"/>
  <c r="DZ639" i="11"/>
  <c r="DH639" i="11" a="1"/>
  <c r="DH639" i="11"/>
  <c r="DG639" i="11" a="1"/>
  <c r="DG639" i="11"/>
  <c r="DF639" i="11" a="1"/>
  <c r="DF639" i="11"/>
  <c r="DK639" i="11" a="1"/>
  <c r="DK639" i="11"/>
  <c r="DI639" i="11" a="1"/>
  <c r="DI639" i="11"/>
  <c r="DJ639" i="11" a="1"/>
  <c r="DJ639" i="11"/>
  <c r="AA642" i="11" a="1"/>
  <c r="AA642" i="11"/>
  <c r="F642" i="11" a="1"/>
  <c r="F642" i="11"/>
  <c r="Y643" i="11" a="1"/>
  <c r="Y643" i="11"/>
  <c r="BY640" i="11"/>
  <c r="CA640" i="11"/>
  <c r="AR640" i="11" a="1"/>
  <c r="AR640" i="11"/>
  <c r="AP640" i="11" a="1"/>
  <c r="AP640" i="11"/>
  <c r="AO640" i="11" a="1"/>
  <c r="AO640" i="11"/>
  <c r="U641" i="11" a="1"/>
  <c r="U641" i="11"/>
  <c r="AB641" i="11"/>
  <c r="T641" i="11" a="1"/>
  <c r="T641" i="11"/>
  <c r="G641" i="11" a="1"/>
  <c r="G641" i="11"/>
  <c r="H641" i="11" a="1"/>
  <c r="H641" i="11"/>
  <c r="AS638" i="11"/>
  <c r="DT640" i="11" a="1"/>
  <c r="DT640" i="11"/>
  <c r="DM640" i="11" a="1"/>
  <c r="DM640" i="11"/>
  <c r="DE640" i="11" a="1"/>
  <c r="DE640" i="11"/>
  <c r="AS639" i="11"/>
  <c r="AA643" i="11" a="1"/>
  <c r="AA643" i="11"/>
  <c r="F643" i="11" a="1"/>
  <c r="F643" i="11"/>
  <c r="Y644" i="11" a="1"/>
  <c r="Y644" i="11"/>
  <c r="AB642" i="11"/>
  <c r="U642" i="11" a="1"/>
  <c r="U642" i="11"/>
  <c r="DE641" i="11" a="1"/>
  <c r="DE641" i="11"/>
  <c r="DM641" i="11" a="1"/>
  <c r="DM641" i="11"/>
  <c r="DT641" i="11" a="1"/>
  <c r="DT641" i="11"/>
  <c r="T642" i="11" a="1"/>
  <c r="T642" i="11"/>
  <c r="G642" i="11" a="1"/>
  <c r="G642" i="11"/>
  <c r="H642" i="11" a="1"/>
  <c r="H642" i="11"/>
  <c r="AN640" i="11" a="1"/>
  <c r="AN640" i="11"/>
  <c r="BW641" i="11"/>
  <c r="BX641" i="11"/>
  <c r="BZ641" i="11"/>
  <c r="BY641" i="11"/>
  <c r="AQ640" i="11" a="1"/>
  <c r="AQ640" i="11"/>
  <c r="DJ640" i="11" a="1"/>
  <c r="DJ640" i="11"/>
  <c r="DK640" i="11" a="1"/>
  <c r="DK640" i="11"/>
  <c r="DF640" i="11" a="1"/>
  <c r="DF640" i="11"/>
  <c r="DH640" i="11" a="1"/>
  <c r="DH640" i="11"/>
  <c r="DG640" i="11" a="1"/>
  <c r="DG640" i="11"/>
  <c r="DI640" i="11" a="1"/>
  <c r="DI640" i="11"/>
  <c r="DQ640" i="11" a="1"/>
  <c r="DQ640" i="11"/>
  <c r="DO640" i="11" a="1"/>
  <c r="DO640" i="11"/>
  <c r="DN640" i="11" a="1"/>
  <c r="DN640" i="11"/>
  <c r="DR640" i="11" a="1"/>
  <c r="DR640" i="11"/>
  <c r="DP640" i="11" a="1"/>
  <c r="DP640" i="11"/>
  <c r="DZ640" i="11" a="1"/>
  <c r="DZ640" i="11"/>
  <c r="DV640" i="11" a="1"/>
  <c r="DV640" i="11"/>
  <c r="DX640" i="11" a="1"/>
  <c r="DX640" i="11"/>
  <c r="EA640" i="11" a="1"/>
  <c r="EA640" i="11"/>
  <c r="EB640" i="11" a="1"/>
  <c r="EB640" i="11"/>
  <c r="DY640" i="11" a="1"/>
  <c r="DY640" i="11"/>
  <c r="DU640" i="11" a="1"/>
  <c r="DU640" i="11"/>
  <c r="DW640" i="11" a="1"/>
  <c r="DW640" i="11"/>
  <c r="AO641" i="11" a="1"/>
  <c r="AO641" i="11"/>
  <c r="AR641" i="11" a="1"/>
  <c r="AR641" i="11"/>
  <c r="AS640" i="11"/>
  <c r="AP641" i="11" a="1"/>
  <c r="AP641" i="11"/>
  <c r="G643" i="11" a="1"/>
  <c r="G643" i="11"/>
  <c r="T643" i="11" a="1"/>
  <c r="T643" i="11"/>
  <c r="H643" i="11" a="1"/>
  <c r="H643" i="11"/>
  <c r="DX641" i="11" a="1"/>
  <c r="DX641" i="11"/>
  <c r="EB641" i="11" a="1"/>
  <c r="EB641" i="11"/>
  <c r="DW641" i="11" a="1"/>
  <c r="DW641" i="11"/>
  <c r="DY641" i="11" a="1"/>
  <c r="DY641" i="11"/>
  <c r="DZ641" i="11" a="1"/>
  <c r="DZ641" i="11"/>
  <c r="DV641" i="11" a="1"/>
  <c r="DV641" i="11"/>
  <c r="DU641" i="11" a="1"/>
  <c r="DU641" i="11"/>
  <c r="EA641" i="11" a="1"/>
  <c r="EA641" i="11"/>
  <c r="CA641" i="11"/>
  <c r="DE642" i="11" a="1"/>
  <c r="DE642" i="11"/>
  <c r="DM642" i="11" a="1"/>
  <c r="DM642" i="11"/>
  <c r="DT642" i="11" a="1"/>
  <c r="DT642" i="11"/>
  <c r="DN641" i="11" a="1"/>
  <c r="DN641" i="11"/>
  <c r="DQ641" i="11" a="1"/>
  <c r="DQ641" i="11"/>
  <c r="DR641" i="11" a="1"/>
  <c r="DR641" i="11"/>
  <c r="DP641" i="11" a="1"/>
  <c r="DP641" i="11"/>
  <c r="DO641" i="11" a="1"/>
  <c r="DO641" i="11"/>
  <c r="DJ641" i="11" a="1"/>
  <c r="DJ641" i="11"/>
  <c r="DG641" i="11" a="1"/>
  <c r="DG641" i="11"/>
  <c r="DF641" i="11" a="1"/>
  <c r="DF641" i="11"/>
  <c r="DH641" i="11" a="1"/>
  <c r="DH641" i="11"/>
  <c r="DK641" i="11" a="1"/>
  <c r="DK641" i="11"/>
  <c r="DI641" i="11" a="1"/>
  <c r="DI641" i="11"/>
  <c r="AQ641" i="11" a="1"/>
  <c r="AQ641" i="11"/>
  <c r="F644" i="11" a="1"/>
  <c r="F644" i="11"/>
  <c r="AA644" i="11" a="1"/>
  <c r="AA644" i="11"/>
  <c r="Y645" i="11" a="1"/>
  <c r="Y645" i="11"/>
  <c r="AN641" i="11" a="1"/>
  <c r="AN641" i="11"/>
  <c r="AQ642" i="11" a="1"/>
  <c r="AQ642" i="11"/>
  <c r="AR642" i="11" a="1"/>
  <c r="AR642" i="11"/>
  <c r="AO642" i="11" a="1"/>
  <c r="AO642" i="11"/>
  <c r="AP642" i="11" a="1"/>
  <c r="AP642" i="11"/>
  <c r="U643" i="11" a="1"/>
  <c r="U643" i="11"/>
  <c r="AB643" i="11"/>
  <c r="BZ643" i="11"/>
  <c r="AN643" i="11" a="1"/>
  <c r="AN643" i="11"/>
  <c r="BW643" i="11"/>
  <c r="BX643" i="11"/>
  <c r="BY643" i="11"/>
  <c r="G644" i="11" a="1"/>
  <c r="G644" i="11"/>
  <c r="T644" i="11" a="1"/>
  <c r="T644" i="11"/>
  <c r="H644" i="11" a="1"/>
  <c r="H644" i="11"/>
  <c r="U644" i="11" a="1"/>
  <c r="U644" i="11"/>
  <c r="AB644" i="11"/>
  <c r="F645" i="11" a="1"/>
  <c r="F645" i="11"/>
  <c r="AA645" i="11" a="1"/>
  <c r="AA645" i="11"/>
  <c r="Y646" i="11" a="1"/>
  <c r="Y646" i="11"/>
  <c r="AS641" i="11"/>
  <c r="DW642" i="11" a="1"/>
  <c r="DW642" i="11"/>
  <c r="DX642" i="11" a="1"/>
  <c r="DX642" i="11"/>
  <c r="DU642" i="11" a="1"/>
  <c r="DU642" i="11"/>
  <c r="EB642" i="11" a="1"/>
  <c r="EB642" i="11"/>
  <c r="DY642" i="11" a="1"/>
  <c r="DY642" i="11"/>
  <c r="DV642" i="11" a="1"/>
  <c r="DV642" i="11"/>
  <c r="DZ642" i="11" a="1"/>
  <c r="DZ642" i="11"/>
  <c r="EA642" i="11" a="1"/>
  <c r="EA642" i="11"/>
  <c r="DE643" i="11" a="1"/>
  <c r="DE643" i="11"/>
  <c r="DT643" i="11" a="1"/>
  <c r="DT643" i="11"/>
  <c r="DM643" i="11" a="1"/>
  <c r="DM643" i="11"/>
  <c r="DP642" i="11" a="1"/>
  <c r="DP642" i="11"/>
  <c r="DQ642" i="11" a="1"/>
  <c r="DQ642" i="11"/>
  <c r="DO642" i="11" a="1"/>
  <c r="DO642" i="11"/>
  <c r="DR642" i="11" a="1"/>
  <c r="DR642" i="11"/>
  <c r="DN642" i="11" a="1"/>
  <c r="DN642" i="11"/>
  <c r="AN642" i="11" a="1"/>
  <c r="AN642" i="11"/>
  <c r="DK642" i="11" a="1"/>
  <c r="DK642" i="11"/>
  <c r="DI642" i="11" a="1"/>
  <c r="DI642" i="11"/>
  <c r="DG642" i="11" a="1"/>
  <c r="DG642" i="11"/>
  <c r="DF642" i="11" a="1"/>
  <c r="DF642" i="11"/>
  <c r="DH642" i="11" a="1"/>
  <c r="DH642" i="11"/>
  <c r="DJ642" i="11" a="1"/>
  <c r="DJ642" i="11"/>
  <c r="AP643" i="11" a="1"/>
  <c r="AP643" i="11"/>
  <c r="AR643" i="11" a="1"/>
  <c r="AR643" i="11"/>
  <c r="AO643" i="11" a="1"/>
  <c r="AO643" i="11"/>
  <c r="CA643" i="11"/>
  <c r="BY644" i="11"/>
  <c r="BX644" i="11"/>
  <c r="BW644" i="11"/>
  <c r="BZ644" i="11"/>
  <c r="AQ643" i="11" a="1"/>
  <c r="AQ643" i="11"/>
  <c r="DO643" i="11" a="1"/>
  <c r="DO643" i="11"/>
  <c r="DQ643" i="11" a="1"/>
  <c r="DQ643" i="11"/>
  <c r="DN643" i="11" a="1"/>
  <c r="DN643" i="11"/>
  <c r="DR643" i="11" a="1"/>
  <c r="DR643" i="11"/>
  <c r="DP643" i="11" a="1"/>
  <c r="DP643" i="11"/>
  <c r="DX643" i="11" a="1"/>
  <c r="DX643" i="11"/>
  <c r="EB643" i="11" a="1"/>
  <c r="EB643" i="11"/>
  <c r="EA643" i="11" a="1"/>
  <c r="EA643" i="11"/>
  <c r="DV643" i="11" a="1"/>
  <c r="DV643" i="11"/>
  <c r="DY643" i="11" a="1"/>
  <c r="DY643" i="11"/>
  <c r="DZ643" i="11" a="1"/>
  <c r="DZ643" i="11"/>
  <c r="DW643" i="11" a="1"/>
  <c r="DW643" i="11"/>
  <c r="DU643" i="11" a="1"/>
  <c r="DU643" i="11"/>
  <c r="DG643" i="11" a="1"/>
  <c r="DG643" i="11"/>
  <c r="DJ643" i="11" a="1"/>
  <c r="DJ643" i="11"/>
  <c r="DI643" i="11" a="1"/>
  <c r="DI643" i="11"/>
  <c r="DH643" i="11" a="1"/>
  <c r="DH643" i="11"/>
  <c r="DK643" i="11" a="1"/>
  <c r="DK643" i="11"/>
  <c r="DF643" i="11" a="1"/>
  <c r="DF643" i="11"/>
  <c r="F646" i="11" a="1"/>
  <c r="F646" i="11"/>
  <c r="AA646" i="11" a="1"/>
  <c r="AA646" i="11"/>
  <c r="Y647" i="11" a="1"/>
  <c r="Y647" i="11"/>
  <c r="DE644" i="11" a="1"/>
  <c r="DE644" i="11"/>
  <c r="DT644" i="11" a="1"/>
  <c r="DT644" i="11"/>
  <c r="DM644" i="11" a="1"/>
  <c r="DM644" i="11"/>
  <c r="G645" i="11" a="1"/>
  <c r="G645" i="11"/>
  <c r="T645" i="11" a="1"/>
  <c r="T645" i="11"/>
  <c r="H645" i="11" a="1"/>
  <c r="H645" i="11"/>
  <c r="AS642" i="11"/>
  <c r="U645" i="11" a="1"/>
  <c r="U645" i="11"/>
  <c r="AB645" i="11"/>
  <c r="AS643" i="11"/>
  <c r="AN645" i="11" a="1"/>
  <c r="AN645" i="11"/>
  <c r="BW645" i="11"/>
  <c r="BX645" i="11"/>
  <c r="BY645" i="11"/>
  <c r="BZ645" i="11"/>
  <c r="DE645" i="11" a="1"/>
  <c r="DE645" i="11"/>
  <c r="DM645" i="11" a="1"/>
  <c r="DM645" i="11"/>
  <c r="DT645" i="11" a="1"/>
  <c r="DT645" i="11"/>
  <c r="F647" i="11" a="1"/>
  <c r="F647" i="11"/>
  <c r="AA647" i="11" a="1"/>
  <c r="AA647" i="11"/>
  <c r="Y648" i="11" a="1"/>
  <c r="Y648" i="11"/>
  <c r="AO644" i="11" a="1"/>
  <c r="AO644" i="11"/>
  <c r="G646" i="11" a="1"/>
  <c r="G646" i="11"/>
  <c r="T646" i="11" a="1"/>
  <c r="T646" i="11"/>
  <c r="H646" i="11" a="1"/>
  <c r="H646" i="11"/>
  <c r="CA644" i="11"/>
  <c r="AP644" i="11" a="1"/>
  <c r="AP644" i="11"/>
  <c r="DQ644" i="11" a="1"/>
  <c r="DQ644" i="11"/>
  <c r="DO644" i="11" a="1"/>
  <c r="DO644" i="11"/>
  <c r="DP644" i="11" a="1"/>
  <c r="DP644" i="11"/>
  <c r="DN644" i="11" a="1"/>
  <c r="DN644" i="11"/>
  <c r="DR644" i="11" a="1"/>
  <c r="DR644" i="11"/>
  <c r="EB644" i="11" a="1"/>
  <c r="EB644" i="11"/>
  <c r="DZ644" i="11" a="1"/>
  <c r="DZ644" i="11"/>
  <c r="DW644" i="11" a="1"/>
  <c r="DW644" i="11"/>
  <c r="DY644" i="11" a="1"/>
  <c r="DY644" i="11"/>
  <c r="DU644" i="11" a="1"/>
  <c r="DU644" i="11"/>
  <c r="DV644" i="11" a="1"/>
  <c r="DV644" i="11"/>
  <c r="DX644" i="11" a="1"/>
  <c r="DX644" i="11"/>
  <c r="EA644" i="11" a="1"/>
  <c r="EA644" i="11"/>
  <c r="AQ644" i="11" a="1"/>
  <c r="AQ644" i="11"/>
  <c r="AB646" i="11"/>
  <c r="U646" i="11" a="1"/>
  <c r="U646" i="11"/>
  <c r="AO645" i="11" a="1"/>
  <c r="AO645" i="11"/>
  <c r="DG644" i="11" a="1"/>
  <c r="DG644" i="11"/>
  <c r="DF644" i="11" a="1"/>
  <c r="DF644" i="11"/>
  <c r="DH644" i="11" a="1"/>
  <c r="DH644" i="11"/>
  <c r="DJ644" i="11" a="1"/>
  <c r="DJ644" i="11"/>
  <c r="DI644" i="11" a="1"/>
  <c r="DI644" i="11"/>
  <c r="DK644" i="11" a="1"/>
  <c r="DK644" i="11"/>
  <c r="AR644" i="11" a="1"/>
  <c r="AR644" i="11"/>
  <c r="AN644" i="11" a="1"/>
  <c r="AN644" i="11"/>
  <c r="AQ645" i="11" a="1"/>
  <c r="AQ645" i="11"/>
  <c r="AR645" i="11" a="1"/>
  <c r="AR645" i="11"/>
  <c r="AP645" i="11" a="1"/>
  <c r="AP645" i="11"/>
  <c r="CA645" i="11"/>
  <c r="U647" i="11" a="1"/>
  <c r="U647" i="11"/>
  <c r="AB647" i="11"/>
  <c r="AN646" i="11" a="1"/>
  <c r="AN646" i="11"/>
  <c r="AR646" i="11" a="1"/>
  <c r="AR646" i="11"/>
  <c r="AO646" i="11" a="1"/>
  <c r="AO646" i="11"/>
  <c r="AQ646" i="11" a="1"/>
  <c r="AQ646" i="11"/>
  <c r="AP646" i="11" a="1"/>
  <c r="AP646" i="11"/>
  <c r="DW645" i="11" a="1"/>
  <c r="DW645" i="11"/>
  <c r="DU645" i="11" a="1"/>
  <c r="DU645" i="11"/>
  <c r="DV645" i="11" a="1"/>
  <c r="DV645" i="11"/>
  <c r="DY645" i="11" a="1"/>
  <c r="DY645" i="11"/>
  <c r="EA645" i="11" a="1"/>
  <c r="EA645" i="11"/>
  <c r="DZ645" i="11" a="1"/>
  <c r="DZ645" i="11"/>
  <c r="EB645" i="11" a="1"/>
  <c r="EB645" i="11"/>
  <c r="DX645" i="11" a="1"/>
  <c r="DX645" i="11"/>
  <c r="DN645" i="11" a="1"/>
  <c r="DN645" i="11"/>
  <c r="DP645" i="11" a="1"/>
  <c r="DP645" i="11"/>
  <c r="DQ645" i="11" a="1"/>
  <c r="DQ645" i="11"/>
  <c r="DO645" i="11" a="1"/>
  <c r="DO645" i="11"/>
  <c r="DR645" i="11" a="1"/>
  <c r="DR645" i="11"/>
  <c r="DJ645" i="11" a="1"/>
  <c r="DJ645" i="11"/>
  <c r="DI645" i="11" a="1"/>
  <c r="DI645" i="11"/>
  <c r="DK645" i="11" a="1"/>
  <c r="DK645" i="11"/>
  <c r="DF645" i="11" a="1"/>
  <c r="DF645" i="11"/>
  <c r="DH645" i="11" a="1"/>
  <c r="DH645" i="11"/>
  <c r="DG645" i="11" a="1"/>
  <c r="DG645" i="11"/>
  <c r="AS644" i="11"/>
  <c r="DT646" i="11" a="1"/>
  <c r="DT646" i="11"/>
  <c r="DM646" i="11" a="1"/>
  <c r="DM646" i="11"/>
  <c r="DE646" i="11" a="1"/>
  <c r="DE646" i="11"/>
  <c r="F648" i="11" a="1"/>
  <c r="F648" i="11"/>
  <c r="AA648" i="11" a="1"/>
  <c r="AA648" i="11"/>
  <c r="Y649" i="11" a="1"/>
  <c r="Y649" i="11"/>
  <c r="T647" i="11" a="1"/>
  <c r="T647" i="11"/>
  <c r="G647" i="11" a="1"/>
  <c r="G647" i="11"/>
  <c r="H647" i="11" a="1"/>
  <c r="H647" i="11"/>
  <c r="AS645" i="11"/>
  <c r="T648" i="11" a="1"/>
  <c r="T648" i="11"/>
  <c r="G648" i="11" a="1"/>
  <c r="G648" i="11"/>
  <c r="H648" i="11" a="1"/>
  <c r="H648" i="11"/>
  <c r="AB648" i="11"/>
  <c r="U648" i="11" a="1"/>
  <c r="U648" i="11"/>
  <c r="AS646" i="11"/>
  <c r="DG646" i="11" a="1"/>
  <c r="DG646" i="11"/>
  <c r="DJ646" i="11" a="1"/>
  <c r="DJ646" i="11"/>
  <c r="DH646" i="11" a="1"/>
  <c r="DH646" i="11"/>
  <c r="DF646" i="11" a="1"/>
  <c r="DF646" i="11"/>
  <c r="DI646" i="11" a="1"/>
  <c r="DI646" i="11"/>
  <c r="DK646" i="11" a="1"/>
  <c r="DK646" i="11"/>
  <c r="DR646" i="11" a="1"/>
  <c r="DR646" i="11"/>
  <c r="DN646" i="11" a="1"/>
  <c r="DN646" i="11"/>
  <c r="DQ646" i="11" a="1"/>
  <c r="DQ646" i="11"/>
  <c r="DO646" i="11" a="1"/>
  <c r="DO646" i="11"/>
  <c r="DP646" i="11" a="1"/>
  <c r="DP646" i="11"/>
  <c r="BW647" i="11"/>
  <c r="BZ647" i="11"/>
  <c r="BY647" i="11"/>
  <c r="BX647" i="11"/>
  <c r="DM647" i="11" a="1"/>
  <c r="DM647" i="11"/>
  <c r="DT647" i="11" a="1"/>
  <c r="DT647" i="11"/>
  <c r="DE647" i="11" a="1"/>
  <c r="DE647" i="11"/>
  <c r="EA646" i="11" a="1"/>
  <c r="EA646" i="11"/>
  <c r="DX646" i="11" a="1"/>
  <c r="DX646" i="11"/>
  <c r="DU646" i="11" a="1"/>
  <c r="DU646" i="11"/>
  <c r="DY646" i="11" a="1"/>
  <c r="DY646" i="11"/>
  <c r="EB646" i="11" a="1"/>
  <c r="EB646" i="11"/>
  <c r="DZ646" i="11" a="1"/>
  <c r="DZ646" i="11"/>
  <c r="DW646" i="11" a="1"/>
  <c r="DW646" i="11"/>
  <c r="DV646" i="11" a="1"/>
  <c r="DV646" i="11"/>
  <c r="AA649" i="11" a="1"/>
  <c r="AA649" i="11"/>
  <c r="F649" i="11" a="1"/>
  <c r="F649" i="11"/>
  <c r="Y650" i="11" a="1"/>
  <c r="Y650" i="11"/>
  <c r="DH647" i="11" a="1"/>
  <c r="DH647" i="11"/>
  <c r="DJ647" i="11" a="1"/>
  <c r="DJ647" i="11"/>
  <c r="DG647" i="11" a="1"/>
  <c r="DG647" i="11"/>
  <c r="DF647" i="11" a="1"/>
  <c r="DF647" i="11"/>
  <c r="DK647" i="11" a="1"/>
  <c r="DK647" i="11"/>
  <c r="DI647" i="11" a="1"/>
  <c r="DI647" i="11"/>
  <c r="DY647" i="11" a="1"/>
  <c r="DY647" i="11"/>
  <c r="DU647" i="11" a="1"/>
  <c r="DU647" i="11"/>
  <c r="DZ647" i="11" a="1"/>
  <c r="DZ647" i="11"/>
  <c r="DW647" i="11" a="1"/>
  <c r="DW647" i="11"/>
  <c r="EA647" i="11" a="1"/>
  <c r="EA647" i="11"/>
  <c r="DX647" i="11" a="1"/>
  <c r="DX647" i="11"/>
  <c r="EB647" i="11" a="1"/>
  <c r="EB647" i="11"/>
  <c r="DV647" i="11" a="1"/>
  <c r="DV647" i="11"/>
  <c r="DN647" i="11" a="1"/>
  <c r="DN647" i="11"/>
  <c r="DR647" i="11" a="1"/>
  <c r="DR647" i="11"/>
  <c r="DO647" i="11" a="1"/>
  <c r="DO647" i="11"/>
  <c r="DQ647" i="11" a="1"/>
  <c r="DQ647" i="11"/>
  <c r="DP647" i="11" a="1"/>
  <c r="DP647" i="11"/>
  <c r="AA650" i="11" a="1"/>
  <c r="AA650" i="11"/>
  <c r="F650" i="11" a="1"/>
  <c r="F650" i="11"/>
  <c r="Y651" i="11" a="1"/>
  <c r="Y651" i="11"/>
  <c r="AR647" i="11" a="1"/>
  <c r="AR647" i="11"/>
  <c r="DM648" i="11" a="1"/>
  <c r="DM648" i="11"/>
  <c r="DE648" i="11" a="1"/>
  <c r="DE648" i="11"/>
  <c r="DT648" i="11" a="1"/>
  <c r="DT648" i="11"/>
  <c r="AB649" i="11"/>
  <c r="U649" i="11" a="1"/>
  <c r="U649" i="11"/>
  <c r="AP647" i="11" a="1"/>
  <c r="AP647" i="11"/>
  <c r="T649" i="11" a="1"/>
  <c r="T649" i="11"/>
  <c r="G649" i="11" a="1"/>
  <c r="G649" i="11"/>
  <c r="H649" i="11" a="1"/>
  <c r="H649" i="11"/>
  <c r="AQ647" i="11" a="1"/>
  <c r="AQ647" i="11"/>
  <c r="BZ648" i="11"/>
  <c r="BX648" i="11"/>
  <c r="BW648" i="11"/>
  <c r="BY648" i="11"/>
  <c r="AN648" i="11" a="1"/>
  <c r="AN648" i="11"/>
  <c r="AN647" i="11" a="1"/>
  <c r="AN647" i="11"/>
  <c r="AO647" i="11" a="1"/>
  <c r="AO647" i="11"/>
  <c r="CA647" i="11"/>
  <c r="AR648" i="11" a="1"/>
  <c r="AR648" i="11"/>
  <c r="AP648" i="11" a="1"/>
  <c r="AP648" i="11"/>
  <c r="AQ648" i="11" a="1"/>
  <c r="AQ648" i="11"/>
  <c r="AB650" i="11"/>
  <c r="U650" i="11" a="1"/>
  <c r="U650" i="11"/>
  <c r="DM649" i="11" a="1"/>
  <c r="DM649" i="11"/>
  <c r="DT649" i="11" a="1"/>
  <c r="DT649" i="11"/>
  <c r="DE649" i="11" a="1"/>
  <c r="DE649" i="11"/>
  <c r="G650" i="11" a="1"/>
  <c r="G650" i="11"/>
  <c r="T650" i="11" a="1"/>
  <c r="T650" i="11"/>
  <c r="H650" i="11" a="1"/>
  <c r="H650" i="11"/>
  <c r="DY648" i="11" a="1"/>
  <c r="DY648" i="11"/>
  <c r="DZ648" i="11" a="1"/>
  <c r="DZ648" i="11"/>
  <c r="DW648" i="11" a="1"/>
  <c r="DW648" i="11"/>
  <c r="DU648" i="11" a="1"/>
  <c r="DU648" i="11"/>
  <c r="EB648" i="11" a="1"/>
  <c r="EB648" i="11"/>
  <c r="DX648" i="11" a="1"/>
  <c r="DX648" i="11"/>
  <c r="EA648" i="11" a="1"/>
  <c r="EA648" i="11"/>
  <c r="DV648" i="11" a="1"/>
  <c r="DV648" i="11"/>
  <c r="AO648" i="11" a="1"/>
  <c r="AO648" i="11"/>
  <c r="DH648" i="11" a="1"/>
  <c r="DH648" i="11"/>
  <c r="DK648" i="11" a="1"/>
  <c r="DK648" i="11"/>
  <c r="DI648" i="11" a="1"/>
  <c r="DI648" i="11"/>
  <c r="DJ648" i="11" a="1"/>
  <c r="DJ648" i="11"/>
  <c r="DG648" i="11" a="1"/>
  <c r="DG648" i="11"/>
  <c r="DF648" i="11" a="1"/>
  <c r="DF648" i="11"/>
  <c r="AS647" i="11"/>
  <c r="DO648" i="11" a="1"/>
  <c r="DO648" i="11"/>
  <c r="DP648" i="11" a="1"/>
  <c r="DP648" i="11"/>
  <c r="DR648" i="11" a="1"/>
  <c r="DR648" i="11"/>
  <c r="DN648" i="11" a="1"/>
  <c r="DN648" i="11"/>
  <c r="DQ648" i="11" a="1"/>
  <c r="DQ648" i="11"/>
  <c r="BX649" i="11"/>
  <c r="BY649" i="11"/>
  <c r="BZ649" i="11"/>
  <c r="BW649" i="11"/>
  <c r="CA648" i="11"/>
  <c r="F651" i="11" a="1"/>
  <c r="F651" i="11"/>
  <c r="AA651" i="11" a="1"/>
  <c r="AA651" i="11"/>
  <c r="Y652" i="11" a="1"/>
  <c r="Y652" i="11"/>
  <c r="AR649" i="11" a="1"/>
  <c r="AR649" i="11"/>
  <c r="CA649" i="11"/>
  <c r="AS648" i="11"/>
  <c r="AP649" i="11" a="1"/>
  <c r="AP649" i="11"/>
  <c r="AO649" i="11" a="1"/>
  <c r="AO649" i="11"/>
  <c r="AA652" i="11" a="1"/>
  <c r="AA652" i="11"/>
  <c r="F652" i="11" a="1"/>
  <c r="F652" i="11"/>
  <c r="Y653" i="11" a="1"/>
  <c r="Y653" i="11"/>
  <c r="AN649" i="11" a="1"/>
  <c r="AN649" i="11"/>
  <c r="DM650" i="11" a="1"/>
  <c r="DM650" i="11"/>
  <c r="DT650" i="11" a="1"/>
  <c r="DT650" i="11"/>
  <c r="DE650" i="11" a="1"/>
  <c r="DE650" i="11"/>
  <c r="G651" i="11" a="1"/>
  <c r="G651" i="11"/>
  <c r="T651" i="11" a="1"/>
  <c r="T651" i="11"/>
  <c r="H651" i="11" a="1"/>
  <c r="H651" i="11"/>
  <c r="U651" i="11" a="1"/>
  <c r="U651" i="11"/>
  <c r="AB651" i="11"/>
  <c r="DJ649" i="11" a="1"/>
  <c r="DJ649" i="11"/>
  <c r="DG649" i="11" a="1"/>
  <c r="DG649" i="11"/>
  <c r="DF649" i="11" a="1"/>
  <c r="DF649" i="11"/>
  <c r="DK649" i="11" a="1"/>
  <c r="DK649" i="11"/>
  <c r="DI649" i="11" a="1"/>
  <c r="DI649" i="11"/>
  <c r="DH649" i="11" a="1"/>
  <c r="DH649" i="11"/>
  <c r="EB649" i="11" a="1"/>
  <c r="EB649" i="11"/>
  <c r="DY649" i="11" a="1"/>
  <c r="DY649" i="11"/>
  <c r="DU649" i="11" a="1"/>
  <c r="DU649" i="11"/>
  <c r="DW649" i="11" a="1"/>
  <c r="DW649" i="11"/>
  <c r="DX649" i="11" a="1"/>
  <c r="DX649" i="11"/>
  <c r="EA649" i="11" a="1"/>
  <c r="EA649" i="11"/>
  <c r="DZ649" i="11" a="1"/>
  <c r="DZ649" i="11"/>
  <c r="DV649" i="11" a="1"/>
  <c r="DV649" i="11"/>
  <c r="DP649" i="11" a="1"/>
  <c r="DP649" i="11"/>
  <c r="DQ649" i="11" a="1"/>
  <c r="DQ649" i="11"/>
  <c r="DN649" i="11" a="1"/>
  <c r="DN649" i="11"/>
  <c r="DR649" i="11" a="1"/>
  <c r="DR649" i="11"/>
  <c r="DO649" i="11" a="1"/>
  <c r="DO649" i="11"/>
  <c r="AQ649" i="11" a="1"/>
  <c r="AQ649" i="11"/>
  <c r="BW650" i="11"/>
  <c r="BY650" i="11"/>
  <c r="AN650" i="11" a="1"/>
  <c r="AN650" i="11"/>
  <c r="BZ650" i="11"/>
  <c r="BX650" i="11"/>
  <c r="AR650" i="11" a="1"/>
  <c r="AR650" i="11"/>
  <c r="AQ650" i="11" a="1"/>
  <c r="AQ650" i="11"/>
  <c r="CA650" i="11"/>
  <c r="AP650" i="11" a="1"/>
  <c r="AP650" i="11"/>
  <c r="DM651" i="11" a="1"/>
  <c r="DM651" i="11"/>
  <c r="DT651" i="11" a="1"/>
  <c r="DT651" i="11"/>
  <c r="DE651" i="11" a="1"/>
  <c r="DE651" i="11"/>
  <c r="AS649" i="11"/>
  <c r="AO650" i="11" a="1"/>
  <c r="AO650" i="11"/>
  <c r="BY651" i="11"/>
  <c r="BX651" i="11"/>
  <c r="BW651" i="11"/>
  <c r="BZ651" i="11"/>
  <c r="F653" i="11" a="1"/>
  <c r="F653" i="11"/>
  <c r="AA653" i="11" a="1"/>
  <c r="AA653" i="11"/>
  <c r="Y654" i="11" a="1"/>
  <c r="Y654" i="11"/>
  <c r="DJ650" i="11" a="1"/>
  <c r="DJ650" i="11"/>
  <c r="DI650" i="11" a="1"/>
  <c r="DI650" i="11"/>
  <c r="DG650" i="11" a="1"/>
  <c r="DG650" i="11"/>
  <c r="DK650" i="11" a="1"/>
  <c r="DK650" i="11"/>
  <c r="DH650" i="11" a="1"/>
  <c r="DH650" i="11"/>
  <c r="DF650" i="11" a="1"/>
  <c r="DF650" i="11"/>
  <c r="AB652" i="11"/>
  <c r="U652" i="11" a="1"/>
  <c r="U652" i="11"/>
  <c r="DX650" i="11" a="1"/>
  <c r="DX650" i="11"/>
  <c r="EA650" i="11" a="1"/>
  <c r="EA650" i="11"/>
  <c r="DW650" i="11" a="1"/>
  <c r="DW650" i="11"/>
  <c r="DY650" i="11" a="1"/>
  <c r="DY650" i="11"/>
  <c r="DU650" i="11" a="1"/>
  <c r="DU650" i="11"/>
  <c r="DV650" i="11" a="1"/>
  <c r="DV650" i="11"/>
  <c r="EB650" i="11" a="1"/>
  <c r="EB650" i="11"/>
  <c r="DZ650" i="11" a="1"/>
  <c r="DZ650" i="11"/>
  <c r="G652" i="11" a="1"/>
  <c r="G652" i="11"/>
  <c r="T652" i="11" a="1"/>
  <c r="T652" i="11"/>
  <c r="H652" i="11" a="1"/>
  <c r="H652" i="11"/>
  <c r="DQ650" i="11" a="1"/>
  <c r="DQ650" i="11"/>
  <c r="DP650" i="11" a="1"/>
  <c r="DP650" i="11"/>
  <c r="DN650" i="11" a="1"/>
  <c r="DN650" i="11"/>
  <c r="DO650" i="11" a="1"/>
  <c r="DO650" i="11"/>
  <c r="DR650" i="11" a="1"/>
  <c r="DR650" i="11"/>
  <c r="AS650" i="11"/>
  <c r="AN652" i="11" a="1"/>
  <c r="AN652" i="11"/>
  <c r="AQ652" i="11" a="1"/>
  <c r="AQ652" i="11"/>
  <c r="AR652" i="11" a="1"/>
  <c r="AR652" i="11"/>
  <c r="AP652" i="11" a="1"/>
  <c r="AP652" i="11"/>
  <c r="AO652" i="11" a="1"/>
  <c r="AO652" i="11"/>
  <c r="F654" i="11" a="1"/>
  <c r="F654" i="11"/>
  <c r="AA654" i="11" a="1"/>
  <c r="AA654" i="11"/>
  <c r="Y655" i="11" a="1"/>
  <c r="Y655" i="11"/>
  <c r="AQ651" i="11" a="1"/>
  <c r="AQ651" i="11"/>
  <c r="DM652" i="11" a="1"/>
  <c r="DM652" i="11"/>
  <c r="DE652" i="11" a="1"/>
  <c r="DE652" i="11"/>
  <c r="DT652" i="11" a="1"/>
  <c r="DT652" i="11"/>
  <c r="T653" i="11" a="1"/>
  <c r="T653" i="11"/>
  <c r="G653" i="11" a="1"/>
  <c r="G653" i="11"/>
  <c r="H653" i="11" a="1"/>
  <c r="H653" i="11"/>
  <c r="AO651" i="11" a="1"/>
  <c r="AO651" i="11"/>
  <c r="U653" i="11" a="1"/>
  <c r="U653" i="11"/>
  <c r="AB653" i="11"/>
  <c r="AP651" i="11" a="1"/>
  <c r="AP651" i="11"/>
  <c r="DG651" i="11" a="1"/>
  <c r="DG651" i="11"/>
  <c r="DH651" i="11" a="1"/>
  <c r="DH651" i="11"/>
  <c r="DI651" i="11" a="1"/>
  <c r="DI651" i="11"/>
  <c r="DK651" i="11" a="1"/>
  <c r="DK651" i="11"/>
  <c r="DF651" i="11" a="1"/>
  <c r="DF651" i="11"/>
  <c r="DJ651" i="11" a="1"/>
  <c r="DJ651" i="11"/>
  <c r="AR651" i="11" a="1"/>
  <c r="AR651" i="11"/>
  <c r="DV651" i="11" a="1"/>
  <c r="DV651" i="11"/>
  <c r="DZ651" i="11" a="1"/>
  <c r="DZ651" i="11"/>
  <c r="DX651" i="11" a="1"/>
  <c r="DX651" i="11"/>
  <c r="DW651" i="11" a="1"/>
  <c r="DW651" i="11"/>
  <c r="DY651" i="11" a="1"/>
  <c r="DY651" i="11"/>
  <c r="EA651" i="11" a="1"/>
  <c r="EA651" i="11"/>
  <c r="DU651" i="11" a="1"/>
  <c r="DU651" i="11"/>
  <c r="EB651" i="11" a="1"/>
  <c r="EB651" i="11"/>
  <c r="AN651" i="11" a="1"/>
  <c r="AN651" i="11"/>
  <c r="DO651" i="11" a="1"/>
  <c r="DO651" i="11"/>
  <c r="DN651" i="11" a="1"/>
  <c r="DN651" i="11"/>
  <c r="DP651" i="11" a="1"/>
  <c r="DP651" i="11"/>
  <c r="DR651" i="11" a="1"/>
  <c r="DR651" i="11"/>
  <c r="DQ651" i="11" a="1"/>
  <c r="DQ651" i="11"/>
  <c r="CA651" i="11"/>
  <c r="AS651" i="11"/>
  <c r="EA652" i="11" a="1"/>
  <c r="EA652" i="11"/>
  <c r="DW652" i="11" a="1"/>
  <c r="DW652" i="11"/>
  <c r="DY652" i="11" a="1"/>
  <c r="DY652" i="11"/>
  <c r="DV652" i="11" a="1"/>
  <c r="DV652" i="11"/>
  <c r="DX652" i="11" a="1"/>
  <c r="DX652" i="11"/>
  <c r="DZ652" i="11" a="1"/>
  <c r="DZ652" i="11"/>
  <c r="DU652" i="11" a="1"/>
  <c r="DU652" i="11"/>
  <c r="EB652" i="11" a="1"/>
  <c r="EB652" i="11"/>
  <c r="DG652" i="11" a="1"/>
  <c r="DG652" i="11"/>
  <c r="DK652" i="11" a="1"/>
  <c r="DK652" i="11"/>
  <c r="DJ652" i="11" a="1"/>
  <c r="DJ652" i="11"/>
  <c r="DH652" i="11" a="1"/>
  <c r="DH652" i="11"/>
  <c r="DF652" i="11" a="1"/>
  <c r="DF652" i="11"/>
  <c r="DI652" i="11" a="1"/>
  <c r="DI652" i="11"/>
  <c r="F655" i="11" a="1"/>
  <c r="F655" i="11"/>
  <c r="AA655" i="11" a="1"/>
  <c r="AA655" i="11"/>
  <c r="Y656" i="11" a="1"/>
  <c r="Y656" i="11"/>
  <c r="DN652" i="11" a="1"/>
  <c r="DN652" i="11"/>
  <c r="DQ652" i="11" a="1"/>
  <c r="DQ652" i="11"/>
  <c r="DP652" i="11" a="1"/>
  <c r="DP652" i="11"/>
  <c r="DO652" i="11" a="1"/>
  <c r="DO652" i="11"/>
  <c r="DR652" i="11" a="1"/>
  <c r="DR652" i="11"/>
  <c r="T654" i="11" a="1"/>
  <c r="T654" i="11"/>
  <c r="G654" i="11" a="1"/>
  <c r="G654" i="11"/>
  <c r="H654" i="11" a="1"/>
  <c r="H654" i="11"/>
  <c r="U654" i="11" a="1"/>
  <c r="U654" i="11"/>
  <c r="AB654" i="11"/>
  <c r="BY653" i="11"/>
  <c r="BW653" i="11"/>
  <c r="BX653" i="11"/>
  <c r="BZ653" i="11"/>
  <c r="DT653" i="11" a="1"/>
  <c r="DT653" i="11"/>
  <c r="DM653" i="11" a="1"/>
  <c r="DM653" i="11"/>
  <c r="DE653" i="11" a="1"/>
  <c r="DE653" i="11"/>
  <c r="AS652" i="11"/>
  <c r="AQ653" i="11" a="1"/>
  <c r="AQ653" i="11"/>
  <c r="DH653" i="11" a="1"/>
  <c r="DH653" i="11"/>
  <c r="DI653" i="11" a="1"/>
  <c r="DI653" i="11"/>
  <c r="DK653" i="11" a="1"/>
  <c r="DK653" i="11"/>
  <c r="DG653" i="11" a="1"/>
  <c r="DG653" i="11"/>
  <c r="DF653" i="11" a="1"/>
  <c r="DF653" i="11"/>
  <c r="DJ653" i="11" a="1"/>
  <c r="DJ653" i="11"/>
  <c r="BY654" i="11"/>
  <c r="BX654" i="11"/>
  <c r="AO654" i="11" a="1"/>
  <c r="AO654" i="11"/>
  <c r="BZ654" i="11"/>
  <c r="AA656" i="11" a="1"/>
  <c r="AA656" i="11"/>
  <c r="F656" i="11" a="1"/>
  <c r="F656" i="11"/>
  <c r="Y657" i="11" a="1"/>
  <c r="Y657" i="11"/>
  <c r="DR653" i="11" a="1"/>
  <c r="DR653" i="11"/>
  <c r="DN653" i="11" a="1"/>
  <c r="DN653" i="11"/>
  <c r="DO653" i="11" a="1"/>
  <c r="DO653" i="11"/>
  <c r="DQ653" i="11" a="1"/>
  <c r="DQ653" i="11"/>
  <c r="DP653" i="11" a="1"/>
  <c r="DP653" i="11"/>
  <c r="CA653" i="11"/>
  <c r="T655" i="11" a="1"/>
  <c r="T655" i="11"/>
  <c r="G655" i="11" a="1"/>
  <c r="G655" i="11"/>
  <c r="H655" i="11" a="1"/>
  <c r="H655" i="11"/>
  <c r="DY653" i="11" a="1"/>
  <c r="DY653" i="11"/>
  <c r="DV653" i="11" a="1"/>
  <c r="DV653" i="11"/>
  <c r="EA653" i="11" a="1"/>
  <c r="EA653" i="11"/>
  <c r="EB653" i="11" a="1"/>
  <c r="EB653" i="11"/>
  <c r="DX653" i="11" a="1"/>
  <c r="DX653" i="11"/>
  <c r="DU653" i="11" a="1"/>
  <c r="DU653" i="11"/>
  <c r="DW653" i="11" a="1"/>
  <c r="DW653" i="11"/>
  <c r="DZ653" i="11" a="1"/>
  <c r="DZ653" i="11"/>
  <c r="AO653" i="11" a="1"/>
  <c r="AO653" i="11"/>
  <c r="U655" i="11" a="1"/>
  <c r="U655" i="11"/>
  <c r="AB655" i="11"/>
  <c r="AN653" i="11" a="1"/>
  <c r="AN653" i="11"/>
  <c r="AR653" i="11" a="1"/>
  <c r="AR653" i="11"/>
  <c r="DE654" i="11" a="1"/>
  <c r="DE654" i="11"/>
  <c r="DT654" i="11" a="1"/>
  <c r="DT654" i="11"/>
  <c r="DM654" i="11" a="1"/>
  <c r="DM654" i="11"/>
  <c r="AP653" i="11" a="1"/>
  <c r="AP653" i="11"/>
  <c r="AR654" i="11" a="1"/>
  <c r="AR654" i="11"/>
  <c r="AP654" i="11" a="1"/>
  <c r="AP654" i="11"/>
  <c r="AQ654" i="11" a="1"/>
  <c r="AQ654" i="11"/>
  <c r="CA654" i="11"/>
  <c r="AS653" i="11"/>
  <c r="AA657" i="11" a="1"/>
  <c r="AA657" i="11"/>
  <c r="F657" i="11" a="1"/>
  <c r="F657" i="11"/>
  <c r="Y658" i="11" a="1"/>
  <c r="Y658" i="11"/>
  <c r="U656" i="11" a="1"/>
  <c r="U656" i="11"/>
  <c r="AB656" i="11"/>
  <c r="T656" i="11" a="1"/>
  <c r="T656" i="11"/>
  <c r="G656" i="11" a="1"/>
  <c r="G656" i="11"/>
  <c r="H656" i="11" a="1"/>
  <c r="H656" i="11"/>
  <c r="DP654" i="11" a="1"/>
  <c r="DP654" i="11"/>
  <c r="DN654" i="11" a="1"/>
  <c r="DN654" i="11"/>
  <c r="DR654" i="11" a="1"/>
  <c r="DR654" i="11"/>
  <c r="DO654" i="11" a="1"/>
  <c r="DO654" i="11"/>
  <c r="DQ654" i="11" a="1"/>
  <c r="DQ654" i="11"/>
  <c r="AN654" i="11" a="1"/>
  <c r="AN654" i="11"/>
  <c r="EB654" i="11" a="1"/>
  <c r="EB654" i="11"/>
  <c r="DZ654" i="11" a="1"/>
  <c r="DZ654" i="11"/>
  <c r="DW654" i="11" a="1"/>
  <c r="DW654" i="11"/>
  <c r="EA654" i="11" a="1"/>
  <c r="EA654" i="11"/>
  <c r="DX654" i="11" a="1"/>
  <c r="DX654" i="11"/>
  <c r="DY654" i="11" a="1"/>
  <c r="DY654" i="11"/>
  <c r="DU654" i="11" a="1"/>
  <c r="DU654" i="11"/>
  <c r="DV654" i="11" a="1"/>
  <c r="DV654" i="11"/>
  <c r="BZ655" i="11"/>
  <c r="BX655" i="11"/>
  <c r="BY655" i="11"/>
  <c r="BW655" i="11"/>
  <c r="DT655" i="11" a="1"/>
  <c r="DT655" i="11"/>
  <c r="DM655" i="11" a="1"/>
  <c r="DM655" i="11"/>
  <c r="DE655" i="11" a="1"/>
  <c r="DE655" i="11"/>
  <c r="DH654" i="11" a="1"/>
  <c r="DH654" i="11"/>
  <c r="DJ654" i="11" a="1"/>
  <c r="DJ654" i="11"/>
  <c r="DI654" i="11" a="1"/>
  <c r="DI654" i="11"/>
  <c r="DK654" i="11" a="1"/>
  <c r="DK654" i="11"/>
  <c r="DG654" i="11" a="1"/>
  <c r="DG654" i="11"/>
  <c r="DF654" i="11" a="1"/>
  <c r="DF654" i="11"/>
  <c r="CA655" i="11"/>
  <c r="AQ655" i="11" a="1"/>
  <c r="AQ655" i="11"/>
  <c r="AR655" i="11" a="1"/>
  <c r="AR655" i="11"/>
  <c r="DF655" i="11" a="1"/>
  <c r="DF655" i="11"/>
  <c r="DG655" i="11" a="1"/>
  <c r="DG655" i="11"/>
  <c r="DI655" i="11" a="1"/>
  <c r="DI655" i="11"/>
  <c r="DJ655" i="11" a="1"/>
  <c r="DJ655" i="11"/>
  <c r="DK655" i="11" a="1"/>
  <c r="DK655" i="11"/>
  <c r="DH655" i="11" a="1"/>
  <c r="DH655" i="11"/>
  <c r="DZ655" i="11" a="1"/>
  <c r="DZ655" i="11"/>
  <c r="EA655" i="11" a="1"/>
  <c r="EA655" i="11"/>
  <c r="EB655" i="11" a="1"/>
  <c r="EB655" i="11"/>
  <c r="DV655" i="11" a="1"/>
  <c r="DV655" i="11"/>
  <c r="DX655" i="11" a="1"/>
  <c r="DX655" i="11"/>
  <c r="DY655" i="11" a="1"/>
  <c r="DY655" i="11"/>
  <c r="DW655" i="11" a="1"/>
  <c r="DW655" i="11"/>
  <c r="DU655" i="11" a="1"/>
  <c r="DU655" i="11"/>
  <c r="DP655" i="11" a="1"/>
  <c r="DP655" i="11"/>
  <c r="DQ655" i="11" a="1"/>
  <c r="DQ655" i="11"/>
  <c r="DR655" i="11" a="1"/>
  <c r="DR655" i="11"/>
  <c r="DN655" i="11" a="1"/>
  <c r="DN655" i="11"/>
  <c r="DO655" i="11" a="1"/>
  <c r="DO655" i="11"/>
  <c r="AS654" i="11"/>
  <c r="DE656" i="11" a="1"/>
  <c r="DE656" i="11"/>
  <c r="DM656" i="11" a="1"/>
  <c r="DM656" i="11"/>
  <c r="DT656" i="11" a="1"/>
  <c r="DT656" i="11"/>
  <c r="AA658" i="11" a="1"/>
  <c r="AA658" i="11"/>
  <c r="F658" i="11" a="1"/>
  <c r="F658" i="11"/>
  <c r="Y659" i="11" a="1"/>
  <c r="Y659" i="11"/>
  <c r="U657" i="11" a="1"/>
  <c r="U657" i="11"/>
  <c r="AB657" i="11"/>
  <c r="AN655" i="11" a="1"/>
  <c r="AN655" i="11"/>
  <c r="AO655" i="11" a="1"/>
  <c r="AO655" i="11"/>
  <c r="G657" i="11" a="1"/>
  <c r="G657" i="11"/>
  <c r="T657" i="11" a="1"/>
  <c r="T657" i="11"/>
  <c r="H657" i="11" a="1"/>
  <c r="H657" i="11"/>
  <c r="AP655" i="11" a="1"/>
  <c r="AP655" i="11"/>
  <c r="BZ656" i="11"/>
  <c r="BX656" i="11"/>
  <c r="BY656" i="11"/>
  <c r="BW656" i="11"/>
  <c r="AP656" i="11" a="1"/>
  <c r="AP656" i="11"/>
  <c r="AO656" i="11" a="1"/>
  <c r="AO656" i="11"/>
  <c r="AQ656" i="11" a="1"/>
  <c r="AQ656" i="11"/>
  <c r="AN656" i="11" a="1"/>
  <c r="AN656" i="11"/>
  <c r="G658" i="11" a="1"/>
  <c r="G658" i="11"/>
  <c r="T658" i="11" a="1"/>
  <c r="T658" i="11"/>
  <c r="H658" i="11" a="1"/>
  <c r="H658" i="11"/>
  <c r="DM657" i="11" a="1"/>
  <c r="DM657" i="11"/>
  <c r="DE657" i="11" a="1"/>
  <c r="DE657" i="11"/>
  <c r="DT657" i="11" a="1"/>
  <c r="DT657" i="11"/>
  <c r="AS655" i="11"/>
  <c r="AR656" i="11" a="1"/>
  <c r="AR656" i="11"/>
  <c r="DZ656" i="11" a="1"/>
  <c r="DZ656" i="11"/>
  <c r="EA656" i="11" a="1"/>
  <c r="EA656" i="11"/>
  <c r="DX656" i="11" a="1"/>
  <c r="DX656" i="11"/>
  <c r="DY656" i="11" a="1"/>
  <c r="DY656" i="11"/>
  <c r="EB656" i="11" a="1"/>
  <c r="EB656" i="11"/>
  <c r="DV656" i="11" a="1"/>
  <c r="DV656" i="11"/>
  <c r="DU656" i="11" a="1"/>
  <c r="DU656" i="11"/>
  <c r="DW656" i="11" a="1"/>
  <c r="DW656" i="11"/>
  <c r="BW657" i="11"/>
  <c r="AN657" i="11" a="1"/>
  <c r="AN657" i="11"/>
  <c r="BY657" i="11"/>
  <c r="BZ657" i="11"/>
  <c r="BX657" i="11"/>
  <c r="F659" i="11" a="1"/>
  <c r="F659" i="11"/>
  <c r="AA659" i="11" a="1"/>
  <c r="AA659" i="11"/>
  <c r="Y660" i="11" a="1"/>
  <c r="Y660" i="11"/>
  <c r="DO656" i="11" a="1"/>
  <c r="DO656" i="11"/>
  <c r="DQ656" i="11" a="1"/>
  <c r="DQ656" i="11"/>
  <c r="DN656" i="11" a="1"/>
  <c r="DN656" i="11"/>
  <c r="DR656" i="11" a="1"/>
  <c r="DR656" i="11"/>
  <c r="DP656" i="11" a="1"/>
  <c r="DP656" i="11"/>
  <c r="CA656" i="11"/>
  <c r="AB658" i="11"/>
  <c r="U658" i="11" a="1"/>
  <c r="U658" i="11"/>
  <c r="DH656" i="11" a="1"/>
  <c r="DH656" i="11"/>
  <c r="DG656" i="11" a="1"/>
  <c r="DG656" i="11"/>
  <c r="DK656" i="11" a="1"/>
  <c r="DK656" i="11"/>
  <c r="DJ656" i="11" a="1"/>
  <c r="DJ656" i="11"/>
  <c r="DF656" i="11" a="1"/>
  <c r="DF656" i="11"/>
  <c r="DI656" i="11" a="1"/>
  <c r="DI656" i="11"/>
  <c r="T659" i="11" a="1"/>
  <c r="T659" i="11"/>
  <c r="G659" i="11" a="1"/>
  <c r="G659" i="11"/>
  <c r="H659" i="11" a="1"/>
  <c r="H659" i="11"/>
  <c r="AR657" i="11" a="1"/>
  <c r="AR657" i="11"/>
  <c r="U659" i="11" a="1"/>
  <c r="U659" i="11"/>
  <c r="AB659" i="11"/>
  <c r="AO657" i="11" a="1"/>
  <c r="AO657" i="11"/>
  <c r="AN658" i="11" a="1"/>
  <c r="AN658" i="11"/>
  <c r="BX658" i="11"/>
  <c r="BW658" i="11"/>
  <c r="BZ658" i="11"/>
  <c r="BY658" i="11"/>
  <c r="AQ657" i="11" a="1"/>
  <c r="AQ657" i="11"/>
  <c r="DX657" i="11" a="1"/>
  <c r="DX657" i="11"/>
  <c r="DW657" i="11" a="1"/>
  <c r="DW657" i="11"/>
  <c r="DU657" i="11" a="1"/>
  <c r="DU657" i="11"/>
  <c r="EA657" i="11" a="1"/>
  <c r="EA657" i="11"/>
  <c r="DY657" i="11" a="1"/>
  <c r="DY657" i="11"/>
  <c r="DZ657" i="11" a="1"/>
  <c r="DZ657" i="11"/>
  <c r="DV657" i="11" a="1"/>
  <c r="DV657" i="11"/>
  <c r="EB657" i="11" a="1"/>
  <c r="EB657" i="11"/>
  <c r="DM658" i="11" a="1"/>
  <c r="DM658" i="11"/>
  <c r="DE658" i="11" a="1"/>
  <c r="DE658" i="11"/>
  <c r="DT658" i="11" a="1"/>
  <c r="DT658" i="11"/>
  <c r="AP657" i="11" a="1"/>
  <c r="AP657" i="11"/>
  <c r="DH657" i="11" a="1"/>
  <c r="DH657" i="11"/>
  <c r="DK657" i="11" a="1"/>
  <c r="DK657" i="11"/>
  <c r="DG657" i="11" a="1"/>
  <c r="DG657" i="11"/>
  <c r="DJ657" i="11" a="1"/>
  <c r="DJ657" i="11"/>
  <c r="DI657" i="11" a="1"/>
  <c r="DI657" i="11"/>
  <c r="DF657" i="11" a="1"/>
  <c r="DF657" i="11"/>
  <c r="DR657" i="11" a="1"/>
  <c r="DR657" i="11"/>
  <c r="DN657" i="11" a="1"/>
  <c r="DN657" i="11"/>
  <c r="DO657" i="11" a="1"/>
  <c r="DO657" i="11"/>
  <c r="DQ657" i="11" a="1"/>
  <c r="DQ657" i="11"/>
  <c r="DP657" i="11" a="1"/>
  <c r="DP657" i="11"/>
  <c r="CA657" i="11"/>
  <c r="AS656" i="11"/>
  <c r="AA660" i="11" a="1"/>
  <c r="AA660" i="11"/>
  <c r="F660" i="11" a="1"/>
  <c r="F660" i="11"/>
  <c r="Y661" i="11" a="1"/>
  <c r="Y661" i="11"/>
  <c r="AP658" i="11" a="1"/>
  <c r="AP658" i="11"/>
  <c r="AQ658" i="11" a="1"/>
  <c r="AQ658" i="11"/>
  <c r="AR658" i="11" a="1"/>
  <c r="AR658" i="11"/>
  <c r="F661" i="11" a="1"/>
  <c r="F661" i="11"/>
  <c r="AA661" i="11" a="1"/>
  <c r="AA661" i="11"/>
  <c r="Y662" i="11" a="1"/>
  <c r="Y662" i="11"/>
  <c r="AB660" i="11"/>
  <c r="U660" i="11" a="1"/>
  <c r="U660" i="11"/>
  <c r="DK658" i="11" a="1"/>
  <c r="DK658" i="11"/>
  <c r="DJ658" i="11" a="1"/>
  <c r="DJ658" i="11"/>
  <c r="DF658" i="11" a="1"/>
  <c r="DF658" i="11"/>
  <c r="DI658" i="11" a="1"/>
  <c r="DI658" i="11"/>
  <c r="DG658" i="11" a="1"/>
  <c r="DG658" i="11"/>
  <c r="DH658" i="11" a="1"/>
  <c r="DH658" i="11"/>
  <c r="G660" i="11" a="1"/>
  <c r="G660" i="11"/>
  <c r="T660" i="11" a="1"/>
  <c r="T660" i="11"/>
  <c r="H660" i="11" a="1"/>
  <c r="H660" i="11"/>
  <c r="DO658" i="11" a="1"/>
  <c r="DO658" i="11"/>
  <c r="DQ658" i="11" a="1"/>
  <c r="DQ658" i="11"/>
  <c r="DR658" i="11" a="1"/>
  <c r="DR658" i="11"/>
  <c r="DP658" i="11" a="1"/>
  <c r="DP658" i="11"/>
  <c r="DN658" i="11" a="1"/>
  <c r="DN658" i="11"/>
  <c r="BY659" i="11"/>
  <c r="BW659" i="11"/>
  <c r="BZ659" i="11"/>
  <c r="AN659" i="11" a="1"/>
  <c r="AN659" i="11"/>
  <c r="BX659" i="11"/>
  <c r="AS657" i="11"/>
  <c r="DM659" i="11" a="1"/>
  <c r="DM659" i="11"/>
  <c r="DT659" i="11" a="1"/>
  <c r="DT659" i="11"/>
  <c r="DE659" i="11" a="1"/>
  <c r="DE659" i="11"/>
  <c r="AO658" i="11" a="1"/>
  <c r="AO658" i="11"/>
  <c r="EB658" i="11" a="1"/>
  <c r="EB658" i="11"/>
  <c r="DX658" i="11" a="1"/>
  <c r="DX658" i="11"/>
  <c r="DU658" i="11" a="1"/>
  <c r="DU658" i="11"/>
  <c r="DV658" i="11" a="1"/>
  <c r="DV658" i="11"/>
  <c r="DZ658" i="11" a="1"/>
  <c r="DZ658" i="11"/>
  <c r="DW658" i="11" a="1"/>
  <c r="DW658" i="11"/>
  <c r="EA658" i="11" a="1"/>
  <c r="EA658" i="11"/>
  <c r="DY658" i="11" a="1"/>
  <c r="DY658" i="11"/>
  <c r="CA658" i="11"/>
  <c r="AP659" i="11" a="1"/>
  <c r="AP659" i="11"/>
  <c r="AQ659" i="11" a="1"/>
  <c r="AQ659" i="11"/>
  <c r="AO659" i="11" a="1"/>
  <c r="AO659" i="11"/>
  <c r="AR659" i="11" a="1"/>
  <c r="AR659" i="11"/>
  <c r="DK659" i="11" a="1"/>
  <c r="DK659" i="11"/>
  <c r="DI659" i="11" a="1"/>
  <c r="DI659" i="11"/>
  <c r="DJ659" i="11" a="1"/>
  <c r="DJ659" i="11"/>
  <c r="DG659" i="11" a="1"/>
  <c r="DG659" i="11"/>
  <c r="DF659" i="11" a="1"/>
  <c r="DF659" i="11"/>
  <c r="DH659" i="11" a="1"/>
  <c r="DH659" i="11"/>
  <c r="AS658" i="11"/>
  <c r="CA659" i="11"/>
  <c r="AA662" i="11" a="1"/>
  <c r="AA662" i="11"/>
  <c r="F662" i="11" a="1"/>
  <c r="F662" i="11"/>
  <c r="Y663" i="11" a="1"/>
  <c r="Y663" i="11"/>
  <c r="DZ659" i="11" a="1"/>
  <c r="DZ659" i="11"/>
  <c r="DY659" i="11" a="1"/>
  <c r="DY659" i="11"/>
  <c r="EB659" i="11" a="1"/>
  <c r="EB659" i="11"/>
  <c r="EA659" i="11" a="1"/>
  <c r="EA659" i="11"/>
  <c r="DW659" i="11" a="1"/>
  <c r="DW659" i="11"/>
  <c r="DU659" i="11" a="1"/>
  <c r="DU659" i="11"/>
  <c r="DX659" i="11" a="1"/>
  <c r="DX659" i="11"/>
  <c r="DV659" i="11" a="1"/>
  <c r="DV659" i="11"/>
  <c r="G661" i="11" a="1"/>
  <c r="G661" i="11"/>
  <c r="T661" i="11" a="1"/>
  <c r="T661" i="11"/>
  <c r="H661" i="11" a="1"/>
  <c r="H661" i="11"/>
  <c r="DP659" i="11" a="1"/>
  <c r="DP659" i="11"/>
  <c r="DO659" i="11" a="1"/>
  <c r="DO659" i="11"/>
  <c r="DQ659" i="11" a="1"/>
  <c r="DQ659" i="11"/>
  <c r="DR659" i="11" a="1"/>
  <c r="DR659" i="11"/>
  <c r="DN659" i="11" a="1"/>
  <c r="DN659" i="11"/>
  <c r="AB661" i="11"/>
  <c r="U661" i="11" a="1"/>
  <c r="U661" i="11"/>
  <c r="DM660" i="11" a="1"/>
  <c r="DM660" i="11"/>
  <c r="DT660" i="11" a="1"/>
  <c r="DT660" i="11"/>
  <c r="DE660" i="11" a="1"/>
  <c r="DE660" i="11"/>
  <c r="AR660" i="11" a="1"/>
  <c r="AR660" i="11"/>
  <c r="BX660" i="11"/>
  <c r="BY660" i="11"/>
  <c r="BW660" i="11"/>
  <c r="AS659" i="11"/>
  <c r="CA660" i="11"/>
  <c r="DJ660" i="11" a="1"/>
  <c r="DJ660" i="11"/>
  <c r="DI660" i="11" a="1"/>
  <c r="DI660" i="11"/>
  <c r="DH660" i="11" a="1"/>
  <c r="DH660" i="11"/>
  <c r="DF660" i="11" a="1"/>
  <c r="DF660" i="11"/>
  <c r="DK660" i="11" a="1"/>
  <c r="DK660" i="11"/>
  <c r="DG660" i="11" a="1"/>
  <c r="DG660" i="11"/>
  <c r="AN661" i="11" a="1"/>
  <c r="AN661" i="11"/>
  <c r="BX661" i="11"/>
  <c r="BZ661" i="11"/>
  <c r="BW661" i="11"/>
  <c r="BY661" i="11"/>
  <c r="G662" i="11" a="1"/>
  <c r="G662" i="11"/>
  <c r="T662" i="11" a="1"/>
  <c r="T662" i="11"/>
  <c r="H662" i="11" a="1"/>
  <c r="H662" i="11"/>
  <c r="DW660" i="11" a="1"/>
  <c r="DW660" i="11"/>
  <c r="DX660" i="11" a="1"/>
  <c r="DX660" i="11"/>
  <c r="DZ660" i="11" a="1"/>
  <c r="DZ660" i="11"/>
  <c r="EB660" i="11" a="1"/>
  <c r="EB660" i="11"/>
  <c r="DU660" i="11" a="1"/>
  <c r="DU660" i="11"/>
  <c r="EA660" i="11" a="1"/>
  <c r="EA660" i="11"/>
  <c r="DV660" i="11" a="1"/>
  <c r="DV660" i="11"/>
  <c r="DY660" i="11" a="1"/>
  <c r="DY660" i="11"/>
  <c r="DQ660" i="11" a="1"/>
  <c r="DQ660" i="11"/>
  <c r="DN660" i="11" a="1"/>
  <c r="DN660" i="11"/>
  <c r="DO660" i="11" a="1"/>
  <c r="DO660" i="11"/>
  <c r="DR660" i="11" a="1"/>
  <c r="DR660" i="11"/>
  <c r="DP660" i="11" a="1"/>
  <c r="DP660" i="11"/>
  <c r="AO660" i="11" a="1"/>
  <c r="AO660" i="11"/>
  <c r="AN660" i="11" a="1"/>
  <c r="AN660" i="11"/>
  <c r="AQ660" i="11" a="1"/>
  <c r="AQ660" i="11"/>
  <c r="AP660" i="11" a="1"/>
  <c r="AP660" i="11"/>
  <c r="DT661" i="11" a="1"/>
  <c r="DT661" i="11"/>
  <c r="DE661" i="11" a="1"/>
  <c r="DE661" i="11"/>
  <c r="DM661" i="11" a="1"/>
  <c r="DM661" i="11"/>
  <c r="F663" i="11" a="1"/>
  <c r="F663" i="11"/>
  <c r="AA663" i="11" a="1"/>
  <c r="AA663" i="11"/>
  <c r="Y664" i="11" a="1"/>
  <c r="Y664" i="11"/>
  <c r="AB662" i="11"/>
  <c r="U662" i="11" a="1"/>
  <c r="U662" i="11"/>
  <c r="AP661" i="11" a="1"/>
  <c r="AP661" i="11"/>
  <c r="AQ661" i="11" a="1"/>
  <c r="AQ661" i="11"/>
  <c r="AR661" i="11" a="1"/>
  <c r="AR661" i="11"/>
  <c r="AO661" i="11" a="1"/>
  <c r="AO661" i="11"/>
  <c r="AS660" i="11"/>
  <c r="AN662" i="11" a="1"/>
  <c r="AN662" i="11"/>
  <c r="BZ662" i="11"/>
  <c r="BX662" i="11"/>
  <c r="BW662" i="11"/>
  <c r="BY662" i="11"/>
  <c r="DP661" i="11" a="1"/>
  <c r="DP661" i="11"/>
  <c r="DR661" i="11" a="1"/>
  <c r="DR661" i="11"/>
  <c r="DN661" i="11" a="1"/>
  <c r="DN661" i="11"/>
  <c r="DQ661" i="11" a="1"/>
  <c r="DQ661" i="11"/>
  <c r="DO661" i="11" a="1"/>
  <c r="DO661" i="11"/>
  <c r="DF661" i="11" a="1"/>
  <c r="DF661" i="11"/>
  <c r="DH661" i="11" a="1"/>
  <c r="DH661" i="11"/>
  <c r="DJ661" i="11" a="1"/>
  <c r="DJ661" i="11"/>
  <c r="DI661" i="11" a="1"/>
  <c r="DI661" i="11"/>
  <c r="DK661" i="11" a="1"/>
  <c r="DK661" i="11"/>
  <c r="DG661" i="11" a="1"/>
  <c r="DG661" i="11"/>
  <c r="DY661" i="11" a="1"/>
  <c r="DY661" i="11"/>
  <c r="DZ661" i="11" a="1"/>
  <c r="DZ661" i="11"/>
  <c r="DX661" i="11" a="1"/>
  <c r="DX661" i="11"/>
  <c r="EB661" i="11" a="1"/>
  <c r="EB661" i="11"/>
  <c r="DV661" i="11" a="1"/>
  <c r="DV661" i="11"/>
  <c r="EA661" i="11" a="1"/>
  <c r="EA661" i="11"/>
  <c r="DW661" i="11" a="1"/>
  <c r="DW661" i="11"/>
  <c r="DU661" i="11" a="1"/>
  <c r="DU661" i="11"/>
  <c r="F664" i="11" a="1"/>
  <c r="F664" i="11"/>
  <c r="AA664" i="11" a="1"/>
  <c r="AA664" i="11"/>
  <c r="Y665" i="11" a="1"/>
  <c r="Y665" i="11"/>
  <c r="G663" i="11" a="1"/>
  <c r="G663" i="11"/>
  <c r="T663" i="11" a="1"/>
  <c r="T663" i="11"/>
  <c r="H663" i="11" a="1"/>
  <c r="H663" i="11"/>
  <c r="U663" i="11" a="1"/>
  <c r="U663" i="11"/>
  <c r="AB663" i="11"/>
  <c r="DT662" i="11" a="1"/>
  <c r="DT662" i="11"/>
  <c r="DM662" i="11" a="1"/>
  <c r="DM662" i="11"/>
  <c r="DE662" i="11" a="1"/>
  <c r="DE662" i="11"/>
  <c r="CA661" i="11"/>
  <c r="AQ662" i="11" a="1"/>
  <c r="AQ662" i="11"/>
  <c r="AO662" i="11" a="1"/>
  <c r="AO662" i="11"/>
  <c r="AS661" i="11"/>
  <c r="AR662" i="11" a="1"/>
  <c r="AR662" i="11"/>
  <c r="AP662" i="11" a="1"/>
  <c r="AP662" i="11"/>
  <c r="G664" i="11" a="1"/>
  <c r="G664" i="11"/>
  <c r="T664" i="11" a="1"/>
  <c r="T664" i="11"/>
  <c r="H664" i="11" a="1"/>
  <c r="H664" i="11"/>
  <c r="AB664" i="11"/>
  <c r="U664" i="11" a="1"/>
  <c r="U664" i="11"/>
  <c r="DY662" i="11" a="1"/>
  <c r="DY662" i="11"/>
  <c r="EA662" i="11" a="1"/>
  <c r="EA662" i="11"/>
  <c r="DZ662" i="11" a="1"/>
  <c r="DZ662" i="11"/>
  <c r="DU662" i="11" a="1"/>
  <c r="DU662" i="11"/>
  <c r="DW662" i="11" a="1"/>
  <c r="DW662" i="11"/>
  <c r="DV662" i="11" a="1"/>
  <c r="DV662" i="11"/>
  <c r="DX662" i="11" a="1"/>
  <c r="DX662" i="11"/>
  <c r="EB662" i="11" a="1"/>
  <c r="EB662" i="11"/>
  <c r="CA662" i="11"/>
  <c r="DH662" i="11" a="1"/>
  <c r="DH662" i="11"/>
  <c r="DI662" i="11" a="1"/>
  <c r="DI662" i="11"/>
  <c r="DF662" i="11" a="1"/>
  <c r="DF662" i="11"/>
  <c r="DG662" i="11" a="1"/>
  <c r="DG662" i="11"/>
  <c r="DJ662" i="11" a="1"/>
  <c r="DJ662" i="11"/>
  <c r="DK662" i="11" a="1"/>
  <c r="DK662" i="11"/>
  <c r="BW663" i="11"/>
  <c r="BY663" i="11"/>
  <c r="BX663" i="11"/>
  <c r="BZ663" i="11"/>
  <c r="DR662" i="11" a="1"/>
  <c r="DR662" i="11"/>
  <c r="DP662" i="11" a="1"/>
  <c r="DP662" i="11"/>
  <c r="DQ662" i="11" a="1"/>
  <c r="DQ662" i="11"/>
  <c r="DO662" i="11" a="1"/>
  <c r="DO662" i="11"/>
  <c r="DN662" i="11" a="1"/>
  <c r="DN662" i="11"/>
  <c r="DE663" i="11" a="1"/>
  <c r="DE663" i="11"/>
  <c r="DT663" i="11" a="1"/>
  <c r="DT663" i="11"/>
  <c r="DM663" i="11" a="1"/>
  <c r="DM663" i="11"/>
  <c r="AA665" i="11" a="1"/>
  <c r="AA665" i="11"/>
  <c r="F665" i="11" a="1"/>
  <c r="F665" i="11"/>
  <c r="Y666" i="11" a="1"/>
  <c r="Y666" i="11"/>
  <c r="AS662" i="11"/>
  <c r="AR663" i="11" a="1"/>
  <c r="AR663" i="11"/>
  <c r="AO663" i="11" a="1"/>
  <c r="AO663" i="11"/>
  <c r="AP663" i="11" a="1"/>
  <c r="AP663" i="11"/>
  <c r="AQ663" i="11" a="1"/>
  <c r="AQ663" i="11"/>
  <c r="CA663" i="11"/>
  <c r="AA666" i="11" a="1"/>
  <c r="AA666" i="11"/>
  <c r="F666" i="11" a="1"/>
  <c r="F666" i="11"/>
  <c r="Y667" i="11" a="1"/>
  <c r="Y667" i="11"/>
  <c r="DH663" i="11" a="1"/>
  <c r="DH663" i="11"/>
  <c r="DF663" i="11" a="1"/>
  <c r="DF663" i="11"/>
  <c r="DI663" i="11" a="1"/>
  <c r="DI663" i="11"/>
  <c r="DJ663" i="11" a="1"/>
  <c r="DJ663" i="11"/>
  <c r="DG663" i="11" a="1"/>
  <c r="DG663" i="11"/>
  <c r="DK663" i="11" a="1"/>
  <c r="DK663" i="11"/>
  <c r="AB665" i="11"/>
  <c r="U665" i="11" a="1"/>
  <c r="U665" i="11"/>
  <c r="BY664" i="11"/>
  <c r="BX664" i="11"/>
  <c r="BW664" i="11"/>
  <c r="AR664" i="11" a="1"/>
  <c r="AR664" i="11"/>
  <c r="DM664" i="11" a="1"/>
  <c r="DM664" i="11"/>
  <c r="DT664" i="11" a="1"/>
  <c r="DT664" i="11"/>
  <c r="DE664" i="11" a="1"/>
  <c r="DE664" i="11"/>
  <c r="G665" i="11" a="1"/>
  <c r="G665" i="11"/>
  <c r="T665" i="11" a="1"/>
  <c r="T665" i="11"/>
  <c r="H665" i="11" a="1"/>
  <c r="H665" i="11"/>
  <c r="DN663" i="11" a="1"/>
  <c r="DN663" i="11"/>
  <c r="DO663" i="11" a="1"/>
  <c r="DO663" i="11"/>
  <c r="DP663" i="11" a="1"/>
  <c r="DP663" i="11"/>
  <c r="DR663" i="11" a="1"/>
  <c r="DR663" i="11"/>
  <c r="DQ663" i="11" a="1"/>
  <c r="DQ663" i="11"/>
  <c r="AN663" i="11" a="1"/>
  <c r="AN663" i="11"/>
  <c r="DV663" i="11" a="1"/>
  <c r="DV663" i="11"/>
  <c r="EB663" i="11" a="1"/>
  <c r="EB663" i="11"/>
  <c r="DZ663" i="11" a="1"/>
  <c r="DZ663" i="11"/>
  <c r="EA663" i="11" a="1"/>
  <c r="EA663" i="11"/>
  <c r="DW663" i="11" a="1"/>
  <c r="DW663" i="11"/>
  <c r="DY663" i="11" a="1"/>
  <c r="DY663" i="11"/>
  <c r="DU663" i="11" a="1"/>
  <c r="DU663" i="11"/>
  <c r="DX663" i="11" a="1"/>
  <c r="DX663" i="11"/>
  <c r="AO664" i="11" a="1"/>
  <c r="AO664" i="11"/>
  <c r="DQ664" i="11" a="1"/>
  <c r="DQ664" i="11"/>
  <c r="DN664" i="11" a="1"/>
  <c r="DN664" i="11"/>
  <c r="DP664" i="11" a="1"/>
  <c r="DP664" i="11"/>
  <c r="DR664" i="11" a="1"/>
  <c r="DR664" i="11"/>
  <c r="DO664" i="11" a="1"/>
  <c r="DO664" i="11"/>
  <c r="AN665" i="11" a="1"/>
  <c r="AN665" i="11"/>
  <c r="BY665" i="11"/>
  <c r="BW665" i="11"/>
  <c r="BZ665" i="11"/>
  <c r="BX665" i="11"/>
  <c r="F667" i="11" a="1"/>
  <c r="F667" i="11"/>
  <c r="AA667" i="11" a="1"/>
  <c r="AA667" i="11"/>
  <c r="Y668" i="11" a="1"/>
  <c r="Y668" i="11"/>
  <c r="AQ664" i="11" a="1"/>
  <c r="AQ664" i="11"/>
  <c r="U666" i="11" a="1"/>
  <c r="U666" i="11"/>
  <c r="AB666" i="11"/>
  <c r="AP664" i="11" a="1"/>
  <c r="AP664" i="11"/>
  <c r="AN664" i="11" a="1"/>
  <c r="AN664" i="11"/>
  <c r="T666" i="11" a="1"/>
  <c r="T666" i="11"/>
  <c r="G666" i="11" a="1"/>
  <c r="G666" i="11"/>
  <c r="H666" i="11" a="1"/>
  <c r="H666" i="11"/>
  <c r="CA664" i="11"/>
  <c r="DH664" i="11" a="1"/>
  <c r="DH664" i="11"/>
  <c r="DG664" i="11" a="1"/>
  <c r="DG664" i="11"/>
  <c r="DF664" i="11" a="1"/>
  <c r="DF664" i="11"/>
  <c r="DI664" i="11" a="1"/>
  <c r="DI664" i="11"/>
  <c r="DK664" i="11" a="1"/>
  <c r="DK664" i="11"/>
  <c r="DJ664" i="11" a="1"/>
  <c r="DJ664" i="11"/>
  <c r="AS663" i="11"/>
  <c r="DE665" i="11" a="1"/>
  <c r="DE665" i="11"/>
  <c r="DM665" i="11" a="1"/>
  <c r="DM665" i="11"/>
  <c r="DT665" i="11" a="1"/>
  <c r="DT665" i="11"/>
  <c r="EB664" i="11" a="1"/>
  <c r="EB664" i="11"/>
  <c r="DU664" i="11" a="1"/>
  <c r="DU664" i="11"/>
  <c r="DY664" i="11" a="1"/>
  <c r="DY664" i="11"/>
  <c r="DV664" i="11" a="1"/>
  <c r="DV664" i="11"/>
  <c r="EA664" i="11" a="1"/>
  <c r="EA664" i="11"/>
  <c r="DW664" i="11" a="1"/>
  <c r="DW664" i="11"/>
  <c r="DZ664" i="11" a="1"/>
  <c r="DZ664" i="11"/>
  <c r="DX664" i="11" a="1"/>
  <c r="DX664" i="11"/>
  <c r="AR665" i="11" a="1"/>
  <c r="AR665" i="11"/>
  <c r="AO665" i="11" a="1"/>
  <c r="AO665" i="11"/>
  <c r="AP665" i="11" a="1"/>
  <c r="AP665" i="11"/>
  <c r="CA665" i="11"/>
  <c r="AQ665" i="11" a="1"/>
  <c r="AQ665" i="11"/>
  <c r="DH665" i="11" a="1"/>
  <c r="DH665" i="11"/>
  <c r="DJ665" i="11" a="1"/>
  <c r="DJ665" i="11"/>
  <c r="DF665" i="11" a="1"/>
  <c r="DF665" i="11"/>
  <c r="DI665" i="11" a="1"/>
  <c r="DI665" i="11"/>
  <c r="DK665" i="11" a="1"/>
  <c r="DK665" i="11"/>
  <c r="DG665" i="11" a="1"/>
  <c r="DG665" i="11"/>
  <c r="AS664" i="11"/>
  <c r="DE666" i="11" a="1"/>
  <c r="DE666" i="11"/>
  <c r="DT666" i="11" a="1"/>
  <c r="DT666" i="11"/>
  <c r="DM666" i="11" a="1"/>
  <c r="DM666" i="11"/>
  <c r="DO665" i="11" a="1"/>
  <c r="DO665" i="11"/>
  <c r="DQ665" i="11" a="1"/>
  <c r="DQ665" i="11"/>
  <c r="DR665" i="11" a="1"/>
  <c r="DR665" i="11"/>
  <c r="DP665" i="11" a="1"/>
  <c r="DP665" i="11"/>
  <c r="DN665" i="11" a="1"/>
  <c r="DN665" i="11"/>
  <c r="AA668" i="11" a="1"/>
  <c r="AA668" i="11"/>
  <c r="F668" i="11" a="1"/>
  <c r="F668" i="11"/>
  <c r="Y669" i="11" a="1"/>
  <c r="Y669" i="11"/>
  <c r="DW665" i="11" a="1"/>
  <c r="DW665" i="11"/>
  <c r="EA665" i="11" a="1"/>
  <c r="EA665" i="11"/>
  <c r="DV665" i="11" a="1"/>
  <c r="DV665" i="11"/>
  <c r="DX665" i="11" a="1"/>
  <c r="DX665" i="11"/>
  <c r="DZ665" i="11" a="1"/>
  <c r="DZ665" i="11"/>
  <c r="EB665" i="11" a="1"/>
  <c r="EB665" i="11"/>
  <c r="DU665" i="11" a="1"/>
  <c r="DU665" i="11"/>
  <c r="DY665" i="11" a="1"/>
  <c r="DY665" i="11"/>
  <c r="T667" i="11" a="1"/>
  <c r="T667" i="11"/>
  <c r="G667" i="11" a="1"/>
  <c r="G667" i="11"/>
  <c r="H667" i="11" a="1"/>
  <c r="H667" i="11"/>
  <c r="AN666" i="11" a="1"/>
  <c r="AN666" i="11"/>
  <c r="BX666" i="11"/>
  <c r="BW666" i="11"/>
  <c r="BY666" i="11"/>
  <c r="BZ666" i="11"/>
  <c r="U667" i="11" a="1"/>
  <c r="U667" i="11"/>
  <c r="AB667" i="11"/>
  <c r="AS665" i="11"/>
  <c r="AO666" i="11" a="1"/>
  <c r="AO666" i="11"/>
  <c r="CA666" i="11"/>
  <c r="AP666" i="11" a="1"/>
  <c r="AP666" i="11"/>
  <c r="G668" i="11" a="1"/>
  <c r="G668" i="11"/>
  <c r="T668" i="11" a="1"/>
  <c r="T668" i="11"/>
  <c r="H668" i="11" a="1"/>
  <c r="H668" i="11"/>
  <c r="DE667" i="11" a="1"/>
  <c r="DE667" i="11"/>
  <c r="DM667" i="11" a="1"/>
  <c r="DM667" i="11"/>
  <c r="DT667" i="11" a="1"/>
  <c r="DT667" i="11"/>
  <c r="AR666" i="11" a="1"/>
  <c r="AR666" i="11"/>
  <c r="DN666" i="11" a="1"/>
  <c r="DN666" i="11"/>
  <c r="DO666" i="11" a="1"/>
  <c r="DO666" i="11"/>
  <c r="DQ666" i="11" a="1"/>
  <c r="DQ666" i="11"/>
  <c r="DP666" i="11" a="1"/>
  <c r="DP666" i="11"/>
  <c r="DR666" i="11" a="1"/>
  <c r="DR666" i="11"/>
  <c r="BZ667" i="11"/>
  <c r="BY667" i="11"/>
  <c r="BW667" i="11"/>
  <c r="BX667" i="11"/>
  <c r="AQ666" i="11" a="1"/>
  <c r="AQ666" i="11"/>
  <c r="DV666" i="11" a="1"/>
  <c r="DV666" i="11"/>
  <c r="DW666" i="11" a="1"/>
  <c r="DW666" i="11"/>
  <c r="DU666" i="11" a="1"/>
  <c r="DU666" i="11"/>
  <c r="DY666" i="11" a="1"/>
  <c r="DY666" i="11"/>
  <c r="DX666" i="11" a="1"/>
  <c r="DX666" i="11"/>
  <c r="EA666" i="11" a="1"/>
  <c r="EA666" i="11"/>
  <c r="DZ666" i="11" a="1"/>
  <c r="DZ666" i="11"/>
  <c r="EB666" i="11" a="1"/>
  <c r="EB666" i="11"/>
  <c r="DK666" i="11" a="1"/>
  <c r="DK666" i="11"/>
  <c r="DI666" i="11" a="1"/>
  <c r="DI666" i="11"/>
  <c r="DJ666" i="11" a="1"/>
  <c r="DJ666" i="11"/>
  <c r="DF666" i="11" a="1"/>
  <c r="DF666" i="11"/>
  <c r="DG666" i="11" a="1"/>
  <c r="DG666" i="11"/>
  <c r="DH666" i="11" a="1"/>
  <c r="DH666" i="11"/>
  <c r="AA669" i="11" a="1"/>
  <c r="AA669" i="11"/>
  <c r="F669" i="11" a="1"/>
  <c r="F669" i="11"/>
  <c r="Y670" i="11" a="1"/>
  <c r="Y670" i="11"/>
  <c r="U668" i="11" a="1"/>
  <c r="U668" i="11"/>
  <c r="AB668" i="11"/>
  <c r="AS666" i="11"/>
  <c r="AR667" i="11" a="1"/>
  <c r="AR667" i="11"/>
  <c r="BY668" i="11"/>
  <c r="BW668" i="11"/>
  <c r="BZ668" i="11"/>
  <c r="BX668" i="11"/>
  <c r="AN668" i="11" a="1"/>
  <c r="AN668" i="11"/>
  <c r="F670" i="11" a="1"/>
  <c r="F670" i="11"/>
  <c r="AA670" i="11" a="1"/>
  <c r="AA670" i="11"/>
  <c r="Y671" i="11" a="1"/>
  <c r="Y671" i="11"/>
  <c r="AQ667" i="11" a="1"/>
  <c r="AQ667" i="11"/>
  <c r="DY667" i="11" a="1"/>
  <c r="DY667" i="11"/>
  <c r="DW667" i="11" a="1"/>
  <c r="DW667" i="11"/>
  <c r="DV667" i="11" a="1"/>
  <c r="DV667" i="11"/>
  <c r="DZ667" i="11" a="1"/>
  <c r="DZ667" i="11"/>
  <c r="EA667" i="11" a="1"/>
  <c r="EA667" i="11"/>
  <c r="EB667" i="11" a="1"/>
  <c r="EB667" i="11"/>
  <c r="DX667" i="11" a="1"/>
  <c r="DX667" i="11"/>
  <c r="DU667" i="11" a="1"/>
  <c r="DU667" i="11"/>
  <c r="G669" i="11" a="1"/>
  <c r="G669" i="11"/>
  <c r="T669" i="11" a="1"/>
  <c r="T669" i="11"/>
  <c r="H669" i="11" a="1"/>
  <c r="H669" i="11"/>
  <c r="DN667" i="11" a="1"/>
  <c r="DN667" i="11"/>
  <c r="DO667" i="11" a="1"/>
  <c r="DO667" i="11"/>
  <c r="DP667" i="11" a="1"/>
  <c r="DP667" i="11"/>
  <c r="DR667" i="11" a="1"/>
  <c r="DR667" i="11"/>
  <c r="DQ667" i="11" a="1"/>
  <c r="DQ667" i="11"/>
  <c r="CA667" i="11"/>
  <c r="DH667" i="11" a="1"/>
  <c r="DH667" i="11"/>
  <c r="DF667" i="11" a="1"/>
  <c r="DF667" i="11"/>
  <c r="DJ667" i="11" a="1"/>
  <c r="DJ667" i="11"/>
  <c r="DG667" i="11" a="1"/>
  <c r="DG667" i="11"/>
  <c r="DI667" i="11" a="1"/>
  <c r="DI667" i="11"/>
  <c r="DK667" i="11" a="1"/>
  <c r="DK667" i="11"/>
  <c r="AP667" i="11" a="1"/>
  <c r="AP667" i="11"/>
  <c r="U669" i="11" a="1"/>
  <c r="U669" i="11"/>
  <c r="AB669" i="11"/>
  <c r="AO668" i="11" a="1"/>
  <c r="AO668" i="11"/>
  <c r="AQ668" i="11" a="1"/>
  <c r="AQ668" i="11"/>
  <c r="AO667" i="11" a="1"/>
  <c r="AO667" i="11"/>
  <c r="DE668" i="11" a="1"/>
  <c r="DE668" i="11"/>
  <c r="DM668" i="11" a="1"/>
  <c r="DM668" i="11"/>
  <c r="DT668" i="11" a="1"/>
  <c r="DT668" i="11"/>
  <c r="AN667" i="11" a="1"/>
  <c r="AN667" i="11"/>
  <c r="AR668" i="11" a="1"/>
  <c r="AR668" i="11"/>
  <c r="AP668" i="11" a="1"/>
  <c r="AP668" i="11"/>
  <c r="CA668" i="11"/>
  <c r="DK668" i="11" a="1"/>
  <c r="DK668" i="11"/>
  <c r="DG668" i="11" a="1"/>
  <c r="DG668" i="11"/>
  <c r="DI668" i="11" a="1"/>
  <c r="DI668" i="11"/>
  <c r="DF668" i="11" a="1"/>
  <c r="DF668" i="11"/>
  <c r="DH668" i="11" a="1"/>
  <c r="DH668" i="11"/>
  <c r="DJ668" i="11" a="1"/>
  <c r="DJ668" i="11"/>
  <c r="BW669" i="11"/>
  <c r="BX669" i="11"/>
  <c r="BY669" i="11"/>
  <c r="BZ669" i="11"/>
  <c r="U670" i="11" a="1"/>
  <c r="U670" i="11"/>
  <c r="AB670" i="11"/>
  <c r="AS667" i="11"/>
  <c r="DQ668" i="11" a="1"/>
  <c r="DQ668" i="11"/>
  <c r="DN668" i="11" a="1"/>
  <c r="DN668" i="11"/>
  <c r="DO668" i="11" a="1"/>
  <c r="DO668" i="11"/>
  <c r="DR668" i="11" a="1"/>
  <c r="DR668" i="11"/>
  <c r="DP668" i="11" a="1"/>
  <c r="DP668" i="11"/>
  <c r="DT669" i="11" a="1"/>
  <c r="DT669" i="11"/>
  <c r="DE669" i="11" a="1"/>
  <c r="DE669" i="11"/>
  <c r="DM669" i="11" a="1"/>
  <c r="DM669" i="11"/>
  <c r="DZ668" i="11" a="1"/>
  <c r="DZ668" i="11"/>
  <c r="DX668" i="11" a="1"/>
  <c r="DX668" i="11"/>
  <c r="DY668" i="11" a="1"/>
  <c r="DY668" i="11"/>
  <c r="EA668" i="11" a="1"/>
  <c r="EA668" i="11"/>
  <c r="DU668" i="11" a="1"/>
  <c r="DU668" i="11"/>
  <c r="DV668" i="11" a="1"/>
  <c r="DV668" i="11"/>
  <c r="EB668" i="11" a="1"/>
  <c r="EB668" i="11"/>
  <c r="DW668" i="11" a="1"/>
  <c r="DW668" i="11"/>
  <c r="AA671" i="11" a="1"/>
  <c r="AA671" i="11"/>
  <c r="F671" i="11" a="1"/>
  <c r="F671" i="11"/>
  <c r="Y672" i="11" a="1"/>
  <c r="Y672" i="11"/>
  <c r="T670" i="11" a="1"/>
  <c r="T670" i="11"/>
  <c r="G670" i="11" a="1"/>
  <c r="G670" i="11"/>
  <c r="H670" i="11" a="1"/>
  <c r="H670" i="11"/>
  <c r="AS668" i="11"/>
  <c r="AQ669" i="11" a="1"/>
  <c r="AQ669" i="11"/>
  <c r="AP669" i="11" a="1"/>
  <c r="AP669" i="11"/>
  <c r="AO669" i="11" a="1"/>
  <c r="AO669" i="11"/>
  <c r="AR669" i="11" a="1"/>
  <c r="AR669" i="11"/>
  <c r="AN669" i="11" a="1"/>
  <c r="AN669" i="11"/>
  <c r="CA669" i="11"/>
  <c r="F672" i="11" a="1"/>
  <c r="F672" i="11"/>
  <c r="AA672" i="11" a="1"/>
  <c r="AA672" i="11"/>
  <c r="Y673" i="11" a="1"/>
  <c r="Y673" i="11"/>
  <c r="DH669" i="11" a="1"/>
  <c r="DH669" i="11"/>
  <c r="DG669" i="11" a="1"/>
  <c r="DG669" i="11"/>
  <c r="DK669" i="11" a="1"/>
  <c r="DK669" i="11"/>
  <c r="DJ669" i="11" a="1"/>
  <c r="DJ669" i="11"/>
  <c r="DI669" i="11" a="1"/>
  <c r="DI669" i="11"/>
  <c r="DF669" i="11" a="1"/>
  <c r="DF669" i="11"/>
  <c r="DZ669" i="11" a="1"/>
  <c r="DZ669" i="11"/>
  <c r="EA669" i="11" a="1"/>
  <c r="EA669" i="11"/>
  <c r="DX669" i="11" a="1"/>
  <c r="DX669" i="11"/>
  <c r="DY669" i="11" a="1"/>
  <c r="DY669" i="11"/>
  <c r="DV669" i="11" a="1"/>
  <c r="DV669" i="11"/>
  <c r="EB669" i="11" a="1"/>
  <c r="EB669" i="11"/>
  <c r="DW669" i="11" a="1"/>
  <c r="DW669" i="11"/>
  <c r="DU669" i="11" a="1"/>
  <c r="DU669" i="11"/>
  <c r="BX670" i="11"/>
  <c r="BY670" i="11"/>
  <c r="BZ670" i="11"/>
  <c r="BW670" i="11"/>
  <c r="U671" i="11" a="1"/>
  <c r="U671" i="11"/>
  <c r="AB671" i="11"/>
  <c r="G671" i="11" a="1"/>
  <c r="G671" i="11"/>
  <c r="T671" i="11" a="1"/>
  <c r="T671" i="11"/>
  <c r="H671" i="11" a="1"/>
  <c r="H671" i="11"/>
  <c r="DR669" i="11" a="1"/>
  <c r="DR669" i="11"/>
  <c r="DO669" i="11" a="1"/>
  <c r="DO669" i="11"/>
  <c r="DN669" i="11" a="1"/>
  <c r="DN669" i="11"/>
  <c r="DQ669" i="11" a="1"/>
  <c r="DQ669" i="11"/>
  <c r="DP669" i="11" a="1"/>
  <c r="DP669" i="11"/>
  <c r="DM670" i="11" a="1"/>
  <c r="DM670" i="11"/>
  <c r="DE670" i="11" a="1"/>
  <c r="DE670" i="11"/>
  <c r="DT670" i="11" a="1"/>
  <c r="DT670" i="11"/>
  <c r="AQ670" i="11" a="1"/>
  <c r="AQ670" i="11"/>
  <c r="CA670" i="11"/>
  <c r="AN670" i="11" a="1"/>
  <c r="AN670" i="11"/>
  <c r="DK670" i="11" a="1"/>
  <c r="DK670" i="11"/>
  <c r="DI670" i="11" a="1"/>
  <c r="DI670" i="11"/>
  <c r="DF670" i="11" a="1"/>
  <c r="DF670" i="11"/>
  <c r="DJ670" i="11" a="1"/>
  <c r="DJ670" i="11"/>
  <c r="DH670" i="11" a="1"/>
  <c r="DH670" i="11"/>
  <c r="DG670" i="11" a="1"/>
  <c r="DG670" i="11"/>
  <c r="AS669" i="11"/>
  <c r="DX670" i="11" a="1"/>
  <c r="DX670" i="11"/>
  <c r="EA670" i="11" a="1"/>
  <c r="EA670" i="11"/>
  <c r="DV670" i="11" a="1"/>
  <c r="DV670" i="11"/>
  <c r="DU670" i="11" a="1"/>
  <c r="DU670" i="11"/>
  <c r="DZ670" i="11" a="1"/>
  <c r="DZ670" i="11"/>
  <c r="DW670" i="11" a="1"/>
  <c r="DW670" i="11"/>
  <c r="DY670" i="11" a="1"/>
  <c r="DY670" i="11"/>
  <c r="EB670" i="11" a="1"/>
  <c r="EB670" i="11"/>
  <c r="DO670" i="11" a="1"/>
  <c r="DO670" i="11"/>
  <c r="DP670" i="11" a="1"/>
  <c r="DP670" i="11"/>
  <c r="DR670" i="11" a="1"/>
  <c r="DR670" i="11"/>
  <c r="DN670" i="11" a="1"/>
  <c r="DN670" i="11"/>
  <c r="DQ670" i="11" a="1"/>
  <c r="DQ670" i="11"/>
  <c r="DE671" i="11" a="1"/>
  <c r="DE671" i="11"/>
  <c r="DT671" i="11" a="1"/>
  <c r="DT671" i="11"/>
  <c r="DM671" i="11" a="1"/>
  <c r="DM671" i="11"/>
  <c r="AP670" i="11" a="1"/>
  <c r="AP670" i="11"/>
  <c r="F673" i="11" a="1"/>
  <c r="F673" i="11"/>
  <c r="AA673" i="11" a="1"/>
  <c r="AA673" i="11"/>
  <c r="Y674" i="11" a="1"/>
  <c r="Y674" i="11"/>
  <c r="AR670" i="11" a="1"/>
  <c r="AR670" i="11"/>
  <c r="G672" i="11" a="1"/>
  <c r="G672" i="11"/>
  <c r="T672" i="11" a="1"/>
  <c r="T672" i="11"/>
  <c r="H672" i="11" a="1"/>
  <c r="H672" i="11"/>
  <c r="BZ671" i="11"/>
  <c r="BY671" i="11"/>
  <c r="BW671" i="11"/>
  <c r="BX671" i="11"/>
  <c r="AO670" i="11" a="1"/>
  <c r="AO670" i="11"/>
  <c r="AB672" i="11"/>
  <c r="U672" i="11" a="1"/>
  <c r="U672" i="11"/>
  <c r="AQ671" i="11" a="1"/>
  <c r="AQ671" i="11"/>
  <c r="DI671" i="11" a="1"/>
  <c r="DI671" i="11"/>
  <c r="DK671" i="11" a="1"/>
  <c r="DK671" i="11"/>
  <c r="DJ671" i="11" a="1"/>
  <c r="DJ671" i="11"/>
  <c r="DG671" i="11" a="1"/>
  <c r="DG671" i="11"/>
  <c r="DF671" i="11" a="1"/>
  <c r="DF671" i="11"/>
  <c r="DH671" i="11" a="1"/>
  <c r="DH671" i="11"/>
  <c r="AN671" i="11" a="1"/>
  <c r="AN671" i="11"/>
  <c r="AP671" i="11" a="1"/>
  <c r="AP671" i="11"/>
  <c r="AA674" i="11" a="1"/>
  <c r="AA674" i="11"/>
  <c r="F674" i="11" a="1"/>
  <c r="F674" i="11"/>
  <c r="Y675" i="11" a="1"/>
  <c r="Y675" i="11"/>
  <c r="AO671" i="11" a="1"/>
  <c r="AO671" i="11"/>
  <c r="T673" i="11" a="1"/>
  <c r="T673" i="11"/>
  <c r="G673" i="11" a="1"/>
  <c r="G673" i="11"/>
  <c r="H673" i="11" a="1"/>
  <c r="H673" i="11"/>
  <c r="CA671" i="11"/>
  <c r="AO672" i="11" a="1"/>
  <c r="AO672" i="11"/>
  <c r="AR672" i="11" a="1"/>
  <c r="AR672" i="11"/>
  <c r="AP672" i="11" a="1"/>
  <c r="AP672" i="11"/>
  <c r="AQ672" i="11" a="1"/>
  <c r="AQ672" i="11"/>
  <c r="AR671" i="11" a="1"/>
  <c r="AR671" i="11"/>
  <c r="AB673" i="11"/>
  <c r="U673" i="11" a="1"/>
  <c r="U673" i="11"/>
  <c r="AS670" i="11"/>
  <c r="DE672" i="11" a="1"/>
  <c r="DE672" i="11"/>
  <c r="DT672" i="11" a="1"/>
  <c r="DT672" i="11"/>
  <c r="DM672" i="11" a="1"/>
  <c r="DM672" i="11"/>
  <c r="DP671" i="11" a="1"/>
  <c r="DP671" i="11"/>
  <c r="DR671" i="11" a="1"/>
  <c r="DR671" i="11"/>
  <c r="DO671" i="11" a="1"/>
  <c r="DO671" i="11"/>
  <c r="DN671" i="11" a="1"/>
  <c r="DN671" i="11"/>
  <c r="DQ671" i="11" a="1"/>
  <c r="DQ671" i="11"/>
  <c r="DX671" i="11" a="1"/>
  <c r="DX671" i="11"/>
  <c r="EB671" i="11" a="1"/>
  <c r="EB671" i="11"/>
  <c r="DU671" i="11" a="1"/>
  <c r="DU671" i="11"/>
  <c r="DW671" i="11" a="1"/>
  <c r="DW671" i="11"/>
  <c r="EA671" i="11" a="1"/>
  <c r="EA671" i="11"/>
  <c r="DZ671" i="11" a="1"/>
  <c r="DZ671" i="11"/>
  <c r="DV671" i="11" a="1"/>
  <c r="DV671" i="11"/>
  <c r="DY671" i="11" a="1"/>
  <c r="DY671" i="11"/>
  <c r="AN672" i="11" a="1"/>
  <c r="AN672" i="11"/>
  <c r="AS671" i="11"/>
  <c r="DI672" i="11" a="1"/>
  <c r="DI672" i="11"/>
  <c r="DK672" i="11" a="1"/>
  <c r="DK672" i="11"/>
  <c r="DH672" i="11" a="1"/>
  <c r="DH672" i="11"/>
  <c r="DF672" i="11" a="1"/>
  <c r="DF672" i="11"/>
  <c r="DG672" i="11" a="1"/>
  <c r="DG672" i="11"/>
  <c r="DJ672" i="11" a="1"/>
  <c r="DJ672" i="11"/>
  <c r="BW673" i="11"/>
  <c r="BX673" i="11"/>
  <c r="BY673" i="11"/>
  <c r="BZ673" i="11"/>
  <c r="DM673" i="11" a="1"/>
  <c r="DM673" i="11"/>
  <c r="DT673" i="11" a="1"/>
  <c r="DT673" i="11"/>
  <c r="DE673" i="11" a="1"/>
  <c r="DE673" i="11"/>
  <c r="AA675" i="11" a="1"/>
  <c r="AA675" i="11"/>
  <c r="F675" i="11" a="1"/>
  <c r="F675" i="11"/>
  <c r="Y676" i="11" a="1"/>
  <c r="Y676" i="11"/>
  <c r="DX672" i="11" a="1"/>
  <c r="DX672" i="11"/>
  <c r="DW672" i="11" a="1"/>
  <c r="DW672" i="11"/>
  <c r="DZ672" i="11" a="1"/>
  <c r="DZ672" i="11"/>
  <c r="DU672" i="11" a="1"/>
  <c r="DU672" i="11"/>
  <c r="DV672" i="11" a="1"/>
  <c r="DV672" i="11"/>
  <c r="EA672" i="11" a="1"/>
  <c r="EA672" i="11"/>
  <c r="EB672" i="11" a="1"/>
  <c r="EB672" i="11"/>
  <c r="DY672" i="11" a="1"/>
  <c r="DY672" i="11"/>
  <c r="AB674" i="11"/>
  <c r="U674" i="11" a="1"/>
  <c r="U674" i="11"/>
  <c r="G674" i="11" a="1"/>
  <c r="G674" i="11"/>
  <c r="T674" i="11" a="1"/>
  <c r="T674" i="11"/>
  <c r="H674" i="11" a="1"/>
  <c r="H674" i="11"/>
  <c r="DR672" i="11" a="1"/>
  <c r="DR672" i="11"/>
  <c r="DQ672" i="11" a="1"/>
  <c r="DQ672" i="11"/>
  <c r="DO672" i="11" a="1"/>
  <c r="DO672" i="11"/>
  <c r="DN672" i="11" a="1"/>
  <c r="DN672" i="11"/>
  <c r="DP672" i="11" a="1"/>
  <c r="DP672" i="11"/>
  <c r="AP673" i="11" a="1"/>
  <c r="AP673" i="11"/>
  <c r="AO673" i="11" a="1"/>
  <c r="AO673" i="11"/>
  <c r="AR673" i="11" a="1"/>
  <c r="AR673" i="11"/>
  <c r="CA673" i="11"/>
  <c r="AA676" i="11" a="1"/>
  <c r="AA676" i="11"/>
  <c r="F676" i="11" a="1"/>
  <c r="F676" i="11"/>
  <c r="Y677" i="11" a="1"/>
  <c r="Y677" i="11"/>
  <c r="AQ673" i="11" a="1"/>
  <c r="AQ673" i="11"/>
  <c r="AS672" i="11"/>
  <c r="U675" i="11" a="1"/>
  <c r="U675" i="11"/>
  <c r="AB675" i="11"/>
  <c r="T675" i="11" a="1"/>
  <c r="T675" i="11"/>
  <c r="G675" i="11" a="1"/>
  <c r="G675" i="11"/>
  <c r="H675" i="11" a="1"/>
  <c r="H675" i="11"/>
  <c r="DE674" i="11" a="1"/>
  <c r="DE674" i="11"/>
  <c r="DM674" i="11" a="1"/>
  <c r="DM674" i="11"/>
  <c r="DT674" i="11" a="1"/>
  <c r="DT674" i="11"/>
  <c r="DF673" i="11" a="1"/>
  <c r="DF673" i="11"/>
  <c r="DJ673" i="11" a="1"/>
  <c r="DJ673" i="11"/>
  <c r="DG673" i="11" a="1"/>
  <c r="DG673" i="11"/>
  <c r="DK673" i="11" a="1"/>
  <c r="DK673" i="11"/>
  <c r="DI673" i="11" a="1"/>
  <c r="DI673" i="11"/>
  <c r="DH673" i="11" a="1"/>
  <c r="DH673" i="11"/>
  <c r="DZ673" i="11" a="1"/>
  <c r="DZ673" i="11"/>
  <c r="EA673" i="11" a="1"/>
  <c r="EA673" i="11"/>
  <c r="DV673" i="11" a="1"/>
  <c r="DV673" i="11"/>
  <c r="DY673" i="11" a="1"/>
  <c r="DY673" i="11"/>
  <c r="DU673" i="11" a="1"/>
  <c r="DU673" i="11"/>
  <c r="DW673" i="11" a="1"/>
  <c r="DW673" i="11"/>
  <c r="EB673" i="11" a="1"/>
  <c r="EB673" i="11"/>
  <c r="DX673" i="11" a="1"/>
  <c r="DX673" i="11"/>
  <c r="BX674" i="11"/>
  <c r="BW674" i="11"/>
  <c r="BY674" i="11"/>
  <c r="BZ674" i="11"/>
  <c r="DP673" i="11" a="1"/>
  <c r="DP673" i="11"/>
  <c r="DQ673" i="11" a="1"/>
  <c r="DQ673" i="11"/>
  <c r="DO673" i="11" a="1"/>
  <c r="DO673" i="11"/>
  <c r="DR673" i="11" a="1"/>
  <c r="DR673" i="11"/>
  <c r="DN673" i="11" a="1"/>
  <c r="DN673" i="11"/>
  <c r="AN673" i="11" a="1"/>
  <c r="AN673" i="11"/>
  <c r="DF674" i="11" a="1"/>
  <c r="DF674" i="11"/>
  <c r="DG674" i="11" a="1"/>
  <c r="DG674" i="11"/>
  <c r="DI674" i="11" a="1"/>
  <c r="DI674" i="11"/>
  <c r="DH674" i="11" a="1"/>
  <c r="DH674" i="11"/>
  <c r="DK674" i="11" a="1"/>
  <c r="DK674" i="11"/>
  <c r="DJ674" i="11" a="1"/>
  <c r="DJ674" i="11"/>
  <c r="T676" i="11" a="1"/>
  <c r="T676" i="11"/>
  <c r="G676" i="11" a="1"/>
  <c r="G676" i="11"/>
  <c r="H676" i="11" a="1"/>
  <c r="H676" i="11"/>
  <c r="AR674" i="11" a="1"/>
  <c r="AR674" i="11"/>
  <c r="AN674" i="11" a="1"/>
  <c r="AN674" i="11"/>
  <c r="AP674" i="11" a="1"/>
  <c r="AP674" i="11"/>
  <c r="EB674" i="11" a="1"/>
  <c r="EB674" i="11"/>
  <c r="DZ674" i="11" a="1"/>
  <c r="DZ674" i="11"/>
  <c r="DW674" i="11" a="1"/>
  <c r="DW674" i="11"/>
  <c r="DY674" i="11" a="1"/>
  <c r="DY674" i="11"/>
  <c r="DV674" i="11" a="1"/>
  <c r="DV674" i="11"/>
  <c r="DX674" i="11" a="1"/>
  <c r="DX674" i="11"/>
  <c r="DU674" i="11" a="1"/>
  <c r="DU674" i="11"/>
  <c r="EA674" i="11" a="1"/>
  <c r="EA674" i="11"/>
  <c r="DE675" i="11" a="1"/>
  <c r="DE675" i="11"/>
  <c r="DM675" i="11" a="1"/>
  <c r="DM675" i="11"/>
  <c r="DT675" i="11" a="1"/>
  <c r="DT675" i="11"/>
  <c r="F677" i="11" a="1"/>
  <c r="F677" i="11"/>
  <c r="AA677" i="11" a="1"/>
  <c r="AA677" i="11"/>
  <c r="Y678" i="11" a="1"/>
  <c r="Y678" i="11"/>
  <c r="AO674" i="11" a="1"/>
  <c r="AO674" i="11"/>
  <c r="AS673" i="11"/>
  <c r="CA674" i="11"/>
  <c r="DR674" i="11" a="1"/>
  <c r="DR674" i="11"/>
  <c r="DQ674" i="11" a="1"/>
  <c r="DQ674" i="11"/>
  <c r="DN674" i="11" a="1"/>
  <c r="DN674" i="11"/>
  <c r="DO674" i="11" a="1"/>
  <c r="DO674" i="11"/>
  <c r="DP674" i="11" a="1"/>
  <c r="DP674" i="11"/>
  <c r="BZ675" i="11"/>
  <c r="BY675" i="11"/>
  <c r="BW675" i="11"/>
  <c r="BX675" i="11"/>
  <c r="AB676" i="11"/>
  <c r="U676" i="11" a="1"/>
  <c r="U676" i="11"/>
  <c r="AQ674" i="11" a="1"/>
  <c r="AQ674" i="11"/>
  <c r="CA675" i="11"/>
  <c r="AN675" i="11" a="1"/>
  <c r="AN675" i="11"/>
  <c r="AP675" i="11" a="1"/>
  <c r="AP675" i="11"/>
  <c r="AO675" i="11" a="1"/>
  <c r="AO675" i="11"/>
  <c r="AO676" i="11" a="1"/>
  <c r="AO676" i="11"/>
  <c r="AQ676" i="11" a="1"/>
  <c r="AQ676" i="11"/>
  <c r="AR676" i="11" a="1"/>
  <c r="AR676" i="11"/>
  <c r="AP676" i="11" a="1"/>
  <c r="AP676" i="11"/>
  <c r="F678" i="11" a="1"/>
  <c r="F678" i="11"/>
  <c r="AA678" i="11" a="1"/>
  <c r="AA678" i="11"/>
  <c r="Y679" i="11" a="1"/>
  <c r="Y679" i="11"/>
  <c r="DY675" i="11" a="1"/>
  <c r="DY675" i="11"/>
  <c r="DV675" i="11" a="1"/>
  <c r="DV675" i="11"/>
  <c r="DZ675" i="11" a="1"/>
  <c r="DZ675" i="11"/>
  <c r="DU675" i="11" a="1"/>
  <c r="DU675" i="11"/>
  <c r="DW675" i="11" a="1"/>
  <c r="DW675" i="11"/>
  <c r="EB675" i="11" a="1"/>
  <c r="EB675" i="11"/>
  <c r="DX675" i="11" a="1"/>
  <c r="DX675" i="11"/>
  <c r="EA675" i="11" a="1"/>
  <c r="EA675" i="11"/>
  <c r="AS674" i="11"/>
  <c r="T677" i="11" a="1"/>
  <c r="T677" i="11"/>
  <c r="G677" i="11" a="1"/>
  <c r="G677" i="11"/>
  <c r="H677" i="11" a="1"/>
  <c r="H677" i="11"/>
  <c r="DR675" i="11" a="1"/>
  <c r="DR675" i="11"/>
  <c r="DQ675" i="11" a="1"/>
  <c r="DQ675" i="11"/>
  <c r="DO675" i="11" a="1"/>
  <c r="DO675" i="11"/>
  <c r="DN675" i="11" a="1"/>
  <c r="DN675" i="11"/>
  <c r="DP675" i="11" a="1"/>
  <c r="DP675" i="11"/>
  <c r="AB677" i="11"/>
  <c r="U677" i="11" a="1"/>
  <c r="U677" i="11"/>
  <c r="DH675" i="11" a="1"/>
  <c r="DH675" i="11"/>
  <c r="DG675" i="11" a="1"/>
  <c r="DG675" i="11"/>
  <c r="DF675" i="11" a="1"/>
  <c r="DF675" i="11"/>
  <c r="DK675" i="11" a="1"/>
  <c r="DK675" i="11"/>
  <c r="DJ675" i="11" a="1"/>
  <c r="DJ675" i="11"/>
  <c r="DI675" i="11" a="1"/>
  <c r="DI675" i="11"/>
  <c r="AQ675" i="11" a="1"/>
  <c r="AQ675" i="11"/>
  <c r="DE676" i="11" a="1"/>
  <c r="DE676" i="11"/>
  <c r="DM676" i="11" a="1"/>
  <c r="DM676" i="11"/>
  <c r="DT676" i="11" a="1"/>
  <c r="DT676" i="11"/>
  <c r="AR675" i="11" a="1"/>
  <c r="AR675" i="11"/>
  <c r="DZ676" i="11" a="1"/>
  <c r="DZ676" i="11"/>
  <c r="DV676" i="11" a="1"/>
  <c r="DV676" i="11"/>
  <c r="DY676" i="11" a="1"/>
  <c r="DY676" i="11"/>
  <c r="EA676" i="11" a="1"/>
  <c r="EA676" i="11"/>
  <c r="DU676" i="11" a="1"/>
  <c r="DU676" i="11"/>
  <c r="EB676" i="11" a="1"/>
  <c r="EB676" i="11"/>
  <c r="DW676" i="11" a="1"/>
  <c r="DW676" i="11"/>
  <c r="DX676" i="11" a="1"/>
  <c r="DX676" i="11"/>
  <c r="DN676" i="11" a="1"/>
  <c r="DN676" i="11"/>
  <c r="DR676" i="11" a="1"/>
  <c r="DR676" i="11"/>
  <c r="DO676" i="11" a="1"/>
  <c r="DO676" i="11"/>
  <c r="DP676" i="11" a="1"/>
  <c r="DP676" i="11"/>
  <c r="DQ676" i="11" a="1"/>
  <c r="DQ676" i="11"/>
  <c r="DK676" i="11" a="1"/>
  <c r="DK676" i="11"/>
  <c r="DF676" i="11" a="1"/>
  <c r="DF676" i="11"/>
  <c r="DH676" i="11" a="1"/>
  <c r="DH676" i="11"/>
  <c r="DJ676" i="11" a="1"/>
  <c r="DJ676" i="11"/>
  <c r="DG676" i="11" a="1"/>
  <c r="DG676" i="11"/>
  <c r="DI676" i="11" a="1"/>
  <c r="DI676" i="11"/>
  <c r="AN676" i="11" a="1"/>
  <c r="AN676" i="11"/>
  <c r="DT677" i="11" a="1"/>
  <c r="DT677" i="11"/>
  <c r="DM677" i="11" a="1"/>
  <c r="DM677" i="11"/>
  <c r="DE677" i="11" a="1"/>
  <c r="DE677" i="11"/>
  <c r="AS675" i="11"/>
  <c r="BY677" i="11"/>
  <c r="BZ677" i="11"/>
  <c r="BW677" i="11"/>
  <c r="BX677" i="11"/>
  <c r="AA679" i="11" a="1"/>
  <c r="AA679" i="11"/>
  <c r="F679" i="11" a="1"/>
  <c r="F679" i="11"/>
  <c r="Y680" i="11" a="1"/>
  <c r="Y680" i="11"/>
  <c r="G678" i="11" a="1"/>
  <c r="G678" i="11"/>
  <c r="T678" i="11" a="1"/>
  <c r="T678" i="11"/>
  <c r="H678" i="11" a="1"/>
  <c r="H678" i="11"/>
  <c r="U678" i="11" a="1"/>
  <c r="U678" i="11"/>
  <c r="AB678" i="11"/>
  <c r="AP677" i="11" a="1"/>
  <c r="AP677" i="11"/>
  <c r="DG677" i="11" a="1"/>
  <c r="DG677" i="11"/>
  <c r="DH677" i="11" a="1"/>
  <c r="DH677" i="11"/>
  <c r="DI677" i="11" a="1"/>
  <c r="DI677" i="11"/>
  <c r="DJ677" i="11" a="1"/>
  <c r="DJ677" i="11"/>
  <c r="DK677" i="11" a="1"/>
  <c r="DK677" i="11"/>
  <c r="DF677" i="11" a="1"/>
  <c r="DF677" i="11"/>
  <c r="DP677" i="11" a="1"/>
  <c r="DP677" i="11"/>
  <c r="DN677" i="11" a="1"/>
  <c r="DN677" i="11"/>
  <c r="DR677" i="11" a="1"/>
  <c r="DR677" i="11"/>
  <c r="DQ677" i="11" a="1"/>
  <c r="DQ677" i="11"/>
  <c r="DO677" i="11" a="1"/>
  <c r="DO677" i="11"/>
  <c r="DW677" i="11" a="1"/>
  <c r="DW677" i="11"/>
  <c r="EA677" i="11" a="1"/>
  <c r="EA677" i="11"/>
  <c r="DU677" i="11" a="1"/>
  <c r="DU677" i="11"/>
  <c r="EB677" i="11" a="1"/>
  <c r="EB677" i="11"/>
  <c r="DX677" i="11" a="1"/>
  <c r="DX677" i="11"/>
  <c r="DV677" i="11" a="1"/>
  <c r="DV677" i="11"/>
  <c r="DY677" i="11" a="1"/>
  <c r="DY677" i="11"/>
  <c r="DZ677" i="11" a="1"/>
  <c r="DZ677" i="11"/>
  <c r="DM678" i="11" a="1"/>
  <c r="DM678" i="11"/>
  <c r="DE678" i="11" a="1"/>
  <c r="DE678" i="11"/>
  <c r="DT678" i="11" a="1"/>
  <c r="DT678" i="11"/>
  <c r="AO677" i="11" a="1"/>
  <c r="AO677" i="11"/>
  <c r="F680" i="11" a="1"/>
  <c r="F680" i="11"/>
  <c r="AA680" i="11" a="1"/>
  <c r="AA680" i="11"/>
  <c r="Y681" i="11" a="1"/>
  <c r="Y681" i="11"/>
  <c r="BY678" i="11"/>
  <c r="BW678" i="11"/>
  <c r="BX678" i="11"/>
  <c r="BZ678" i="11"/>
  <c r="AN677" i="11" a="1"/>
  <c r="AN677" i="11"/>
  <c r="AQ677" i="11" a="1"/>
  <c r="AQ677" i="11"/>
  <c r="U679" i="11" a="1"/>
  <c r="U679" i="11"/>
  <c r="AB679" i="11"/>
  <c r="AR677" i="11" a="1"/>
  <c r="AR677" i="11"/>
  <c r="G679" i="11" a="1"/>
  <c r="G679" i="11"/>
  <c r="T679" i="11" a="1"/>
  <c r="T679" i="11"/>
  <c r="H679" i="11" a="1"/>
  <c r="H679" i="11"/>
  <c r="AS676" i="11"/>
  <c r="CA677" i="11"/>
  <c r="DT679" i="11" a="1"/>
  <c r="DT679" i="11"/>
  <c r="DE679" i="11" a="1"/>
  <c r="DE679" i="11"/>
  <c r="DM679" i="11" a="1"/>
  <c r="DM679" i="11"/>
  <c r="CA678" i="11"/>
  <c r="G680" i="11" a="1"/>
  <c r="G680" i="11"/>
  <c r="T680" i="11" a="1"/>
  <c r="T680" i="11"/>
  <c r="H680" i="11" a="1"/>
  <c r="H680" i="11"/>
  <c r="U680" i="11" a="1"/>
  <c r="U680" i="11"/>
  <c r="AB680" i="11"/>
  <c r="DX678" i="11" a="1"/>
  <c r="DX678" i="11"/>
  <c r="DY678" i="11" a="1"/>
  <c r="DY678" i="11"/>
  <c r="EB678" i="11" a="1"/>
  <c r="EB678" i="11"/>
  <c r="EA678" i="11" a="1"/>
  <c r="EA678" i="11"/>
  <c r="DU678" i="11" a="1"/>
  <c r="DU678" i="11"/>
  <c r="DV678" i="11" a="1"/>
  <c r="DV678" i="11"/>
  <c r="DZ678" i="11" a="1"/>
  <c r="DZ678" i="11"/>
  <c r="DW678" i="11" a="1"/>
  <c r="DW678" i="11"/>
  <c r="AP678" i="11" a="1"/>
  <c r="AP678" i="11"/>
  <c r="DF678" i="11" a="1"/>
  <c r="DF678" i="11"/>
  <c r="DK678" i="11" a="1"/>
  <c r="DK678" i="11"/>
  <c r="DG678" i="11" a="1"/>
  <c r="DG678" i="11"/>
  <c r="DI678" i="11" a="1"/>
  <c r="DI678" i="11"/>
  <c r="DJ678" i="11" a="1"/>
  <c r="DJ678" i="11"/>
  <c r="DH678" i="11" a="1"/>
  <c r="DH678" i="11"/>
  <c r="AQ678" i="11" a="1"/>
  <c r="AQ678" i="11"/>
  <c r="DN678" i="11" a="1"/>
  <c r="DN678" i="11"/>
  <c r="DR678" i="11" a="1"/>
  <c r="DR678" i="11"/>
  <c r="DO678" i="11" a="1"/>
  <c r="DO678" i="11"/>
  <c r="DQ678" i="11" a="1"/>
  <c r="DQ678" i="11"/>
  <c r="DP678" i="11" a="1"/>
  <c r="DP678" i="11"/>
  <c r="AO678" i="11" a="1"/>
  <c r="AO678" i="11"/>
  <c r="BZ679" i="11"/>
  <c r="BW679" i="11"/>
  <c r="BY679" i="11"/>
  <c r="BX679" i="11"/>
  <c r="AR678" i="11" a="1"/>
  <c r="AR678" i="11"/>
  <c r="AS677" i="11"/>
  <c r="AA681" i="11" a="1"/>
  <c r="AA681" i="11"/>
  <c r="F681" i="11" a="1"/>
  <c r="F681" i="11"/>
  <c r="Y682" i="11" a="1"/>
  <c r="Y682" i="11"/>
  <c r="AN678" i="11" a="1"/>
  <c r="AN678" i="11"/>
  <c r="CA679" i="11"/>
  <c r="BX680" i="11"/>
  <c r="BZ680" i="11"/>
  <c r="BW680" i="11"/>
  <c r="BY680" i="11"/>
  <c r="DG679" i="11" a="1"/>
  <c r="DG679" i="11"/>
  <c r="DH679" i="11" a="1"/>
  <c r="DH679" i="11"/>
  <c r="DK679" i="11" a="1"/>
  <c r="DK679" i="11"/>
  <c r="DJ679" i="11" a="1"/>
  <c r="DJ679" i="11"/>
  <c r="DF679" i="11" a="1"/>
  <c r="DF679" i="11"/>
  <c r="DI679" i="11" a="1"/>
  <c r="DI679" i="11"/>
  <c r="DU679" i="11" a="1"/>
  <c r="DU679" i="11"/>
  <c r="EA679" i="11" a="1"/>
  <c r="EA679" i="11"/>
  <c r="DZ679" i="11" a="1"/>
  <c r="DZ679" i="11"/>
  <c r="EB679" i="11" a="1"/>
  <c r="EB679" i="11"/>
  <c r="DY679" i="11" a="1"/>
  <c r="DY679" i="11"/>
  <c r="DV679" i="11" a="1"/>
  <c r="DV679" i="11"/>
  <c r="DX679" i="11" a="1"/>
  <c r="DX679" i="11"/>
  <c r="DW679" i="11" a="1"/>
  <c r="DW679" i="11"/>
  <c r="AS678" i="11"/>
  <c r="AQ679" i="11" a="1"/>
  <c r="AQ679" i="11"/>
  <c r="AN679" i="11" a="1"/>
  <c r="AN679" i="11"/>
  <c r="AR679" i="11" a="1"/>
  <c r="AR679" i="11"/>
  <c r="AO679" i="11" a="1"/>
  <c r="AO679" i="11"/>
  <c r="G681" i="11" a="1"/>
  <c r="G681" i="11"/>
  <c r="T681" i="11" a="1"/>
  <c r="T681" i="11"/>
  <c r="H681" i="11" a="1"/>
  <c r="H681" i="11"/>
  <c r="AP679" i="11" a="1"/>
  <c r="AP679" i="11"/>
  <c r="DE680" i="11" a="1"/>
  <c r="DE680" i="11"/>
  <c r="DT680" i="11" a="1"/>
  <c r="DT680" i="11"/>
  <c r="DM680" i="11" a="1"/>
  <c r="DM680" i="11"/>
  <c r="AA682" i="11" a="1"/>
  <c r="AA682" i="11"/>
  <c r="F682" i="11" a="1"/>
  <c r="F682" i="11"/>
  <c r="Y683" i="11" a="1"/>
  <c r="Y683" i="11"/>
  <c r="U681" i="11" a="1"/>
  <c r="U681" i="11"/>
  <c r="AB681" i="11"/>
  <c r="AR680" i="11" a="1"/>
  <c r="AR680" i="11"/>
  <c r="AP680" i="11" a="1"/>
  <c r="AP680" i="11"/>
  <c r="DR679" i="11" a="1"/>
  <c r="DR679" i="11"/>
  <c r="DN679" i="11" a="1"/>
  <c r="DN679" i="11"/>
  <c r="DP679" i="11" a="1"/>
  <c r="DP679" i="11"/>
  <c r="DQ679" i="11" a="1"/>
  <c r="DQ679" i="11"/>
  <c r="DO679" i="11" a="1"/>
  <c r="DO679" i="11"/>
  <c r="AO680" i="11" a="1"/>
  <c r="AO680" i="11"/>
  <c r="AQ680" i="11" a="1"/>
  <c r="AQ680" i="11"/>
  <c r="CA680" i="11"/>
  <c r="BZ681" i="11"/>
  <c r="BX681" i="11"/>
  <c r="BW681" i="11"/>
  <c r="BY681" i="11"/>
  <c r="AN681" i="11" a="1"/>
  <c r="AN681" i="11"/>
  <c r="AA683" i="11" a="1"/>
  <c r="AA683" i="11"/>
  <c r="F683" i="11" a="1"/>
  <c r="F683" i="11"/>
  <c r="Y684" i="11" a="1"/>
  <c r="Y684" i="11"/>
  <c r="AB682" i="11"/>
  <c r="U682" i="11" a="1"/>
  <c r="U682" i="11"/>
  <c r="DP680" i="11" a="1"/>
  <c r="DP680" i="11"/>
  <c r="DQ680" i="11" a="1"/>
  <c r="DQ680" i="11"/>
  <c r="DR680" i="11" a="1"/>
  <c r="DR680" i="11"/>
  <c r="DN680" i="11" a="1"/>
  <c r="DN680" i="11"/>
  <c r="DO680" i="11" a="1"/>
  <c r="DO680" i="11"/>
  <c r="AS679" i="11"/>
  <c r="T682" i="11" a="1"/>
  <c r="T682" i="11"/>
  <c r="G682" i="11" a="1"/>
  <c r="G682" i="11"/>
  <c r="H682" i="11" a="1"/>
  <c r="H682" i="11"/>
  <c r="DV680" i="11" a="1"/>
  <c r="DV680" i="11"/>
  <c r="DU680" i="11" a="1"/>
  <c r="DU680" i="11"/>
  <c r="EA680" i="11" a="1"/>
  <c r="EA680" i="11"/>
  <c r="DY680" i="11" a="1"/>
  <c r="DY680" i="11"/>
  <c r="EB680" i="11" a="1"/>
  <c r="EB680" i="11"/>
  <c r="DX680" i="11" a="1"/>
  <c r="DX680" i="11"/>
  <c r="DZ680" i="11" a="1"/>
  <c r="DZ680" i="11"/>
  <c r="DW680" i="11" a="1"/>
  <c r="DW680" i="11"/>
  <c r="AN680" i="11" a="1"/>
  <c r="AN680" i="11"/>
  <c r="DI680" i="11" a="1"/>
  <c r="DI680" i="11"/>
  <c r="DK680" i="11" a="1"/>
  <c r="DK680" i="11"/>
  <c r="DF680" i="11" a="1"/>
  <c r="DF680" i="11"/>
  <c r="DJ680" i="11" a="1"/>
  <c r="DJ680" i="11"/>
  <c r="DG680" i="11" a="1"/>
  <c r="DG680" i="11"/>
  <c r="DH680" i="11" a="1"/>
  <c r="DH680" i="11"/>
  <c r="DE681" i="11" a="1"/>
  <c r="DE681" i="11"/>
  <c r="DM681" i="11" a="1"/>
  <c r="DM681" i="11"/>
  <c r="DT681" i="11" a="1"/>
  <c r="DT681" i="11"/>
  <c r="AP681" i="11" a="1"/>
  <c r="AP681" i="11"/>
  <c r="AQ681" i="11" a="1"/>
  <c r="AQ681" i="11"/>
  <c r="AR681" i="11" a="1"/>
  <c r="AR681" i="11"/>
  <c r="AO681" i="11" a="1"/>
  <c r="AO681" i="11"/>
  <c r="DW681" i="11" a="1"/>
  <c r="DW681" i="11"/>
  <c r="DV681" i="11" a="1"/>
  <c r="DV681" i="11"/>
  <c r="DX681" i="11" a="1"/>
  <c r="DX681" i="11"/>
  <c r="DU681" i="11" a="1"/>
  <c r="DU681" i="11"/>
  <c r="EA681" i="11" a="1"/>
  <c r="EA681" i="11"/>
  <c r="EB681" i="11" a="1"/>
  <c r="EB681" i="11"/>
  <c r="DZ681" i="11" a="1"/>
  <c r="DZ681" i="11"/>
  <c r="DY681" i="11" a="1"/>
  <c r="DY681" i="11"/>
  <c r="CA681" i="11"/>
  <c r="DR681" i="11" a="1"/>
  <c r="DR681" i="11"/>
  <c r="DQ681" i="11" a="1"/>
  <c r="DQ681" i="11"/>
  <c r="DN681" i="11" a="1"/>
  <c r="DN681" i="11"/>
  <c r="DP681" i="11" a="1"/>
  <c r="DP681" i="11"/>
  <c r="DO681" i="11" a="1"/>
  <c r="DO681" i="11"/>
  <c r="AO682" i="11" a="1"/>
  <c r="AO682" i="11"/>
  <c r="AR682" i="11" a="1"/>
  <c r="AR682" i="11"/>
  <c r="AP682" i="11" a="1"/>
  <c r="AP682" i="11"/>
  <c r="AQ682" i="11" a="1"/>
  <c r="AQ682" i="11"/>
  <c r="DJ681" i="11" a="1"/>
  <c r="DJ681" i="11"/>
  <c r="DG681" i="11" a="1"/>
  <c r="DG681" i="11"/>
  <c r="DI681" i="11" a="1"/>
  <c r="DI681" i="11"/>
  <c r="DF681" i="11" a="1"/>
  <c r="DF681" i="11"/>
  <c r="DK681" i="11" a="1"/>
  <c r="DK681" i="11"/>
  <c r="DH681" i="11" a="1"/>
  <c r="DH681" i="11"/>
  <c r="DM682" i="11" a="1"/>
  <c r="DM682" i="11"/>
  <c r="DE682" i="11" a="1"/>
  <c r="DE682" i="11"/>
  <c r="DT682" i="11" a="1"/>
  <c r="DT682" i="11"/>
  <c r="AA684" i="11" a="1"/>
  <c r="AA684" i="11"/>
  <c r="F684" i="11" a="1"/>
  <c r="F684" i="11"/>
  <c r="Y685" i="11" a="1"/>
  <c r="Y685" i="11"/>
  <c r="AS680" i="11"/>
  <c r="U683" i="11" a="1"/>
  <c r="U683" i="11"/>
  <c r="AB683" i="11"/>
  <c r="T683" i="11" a="1"/>
  <c r="T683" i="11"/>
  <c r="G683" i="11" a="1"/>
  <c r="G683" i="11"/>
  <c r="H683" i="11" a="1"/>
  <c r="H683" i="11"/>
  <c r="AS681" i="11"/>
  <c r="DK682" i="11" a="1"/>
  <c r="DK682" i="11"/>
  <c r="DJ682" i="11" a="1"/>
  <c r="DJ682" i="11"/>
  <c r="DG682" i="11" a="1"/>
  <c r="DG682" i="11"/>
  <c r="DI682" i="11" a="1"/>
  <c r="DI682" i="11"/>
  <c r="DH682" i="11" a="1"/>
  <c r="DH682" i="11"/>
  <c r="DF682" i="11" a="1"/>
  <c r="DF682" i="11"/>
  <c r="DO682" i="11" a="1"/>
  <c r="DO682" i="11"/>
  <c r="DR682" i="11" a="1"/>
  <c r="DR682" i="11"/>
  <c r="DN682" i="11" a="1"/>
  <c r="DN682" i="11"/>
  <c r="DP682" i="11" a="1"/>
  <c r="DP682" i="11"/>
  <c r="DQ682" i="11" a="1"/>
  <c r="DQ682" i="11"/>
  <c r="AN682" i="11" a="1"/>
  <c r="AN682" i="11"/>
  <c r="DE683" i="11" a="1"/>
  <c r="DE683" i="11"/>
  <c r="DM683" i="11" a="1"/>
  <c r="DM683" i="11"/>
  <c r="DT683" i="11" a="1"/>
  <c r="DT683" i="11"/>
  <c r="F685" i="11" a="1"/>
  <c r="F685" i="11"/>
  <c r="AA685" i="11" a="1"/>
  <c r="AA685" i="11"/>
  <c r="Y686" i="11" a="1"/>
  <c r="Y686" i="11"/>
  <c r="U684" i="11" a="1"/>
  <c r="U684" i="11"/>
  <c r="AB684" i="11"/>
  <c r="BX683" i="11"/>
  <c r="BZ683" i="11"/>
  <c r="AN683" i="11" a="1"/>
  <c r="AN683" i="11"/>
  <c r="BY683" i="11"/>
  <c r="BW683" i="11"/>
  <c r="G684" i="11" a="1"/>
  <c r="G684" i="11"/>
  <c r="T684" i="11" a="1"/>
  <c r="T684" i="11"/>
  <c r="H684" i="11" a="1"/>
  <c r="H684" i="11"/>
  <c r="DZ682" i="11" a="1"/>
  <c r="DZ682" i="11"/>
  <c r="DY682" i="11" a="1"/>
  <c r="DY682" i="11"/>
  <c r="DW682" i="11" a="1"/>
  <c r="DW682" i="11"/>
  <c r="DX682" i="11" a="1"/>
  <c r="DX682" i="11"/>
  <c r="DV682" i="11" a="1"/>
  <c r="DV682" i="11"/>
  <c r="DU682" i="11" a="1"/>
  <c r="DU682" i="11"/>
  <c r="EB682" i="11" a="1"/>
  <c r="EB682" i="11"/>
  <c r="EA682" i="11" a="1"/>
  <c r="EA682" i="11"/>
  <c r="T685" i="11" a="1"/>
  <c r="T685" i="11"/>
  <c r="G685" i="11" a="1"/>
  <c r="G685" i="11"/>
  <c r="H685" i="11" a="1"/>
  <c r="H685" i="11"/>
  <c r="CA683" i="11"/>
  <c r="AO683" i="11" a="1"/>
  <c r="AO683" i="11"/>
  <c r="DQ683" i="11" a="1"/>
  <c r="DQ683" i="11"/>
  <c r="DR683" i="11" a="1"/>
  <c r="DR683" i="11"/>
  <c r="DO683" i="11" a="1"/>
  <c r="DO683" i="11"/>
  <c r="DN683" i="11" a="1"/>
  <c r="DN683" i="11"/>
  <c r="DP683" i="11" a="1"/>
  <c r="DP683" i="11"/>
  <c r="AS682" i="11"/>
  <c r="AP683" i="11" a="1"/>
  <c r="AP683" i="11"/>
  <c r="DK683" i="11" a="1"/>
  <c r="DK683" i="11"/>
  <c r="DH683" i="11" a="1"/>
  <c r="DH683" i="11"/>
  <c r="DI683" i="11" a="1"/>
  <c r="DI683" i="11"/>
  <c r="DG683" i="11" a="1"/>
  <c r="DG683" i="11"/>
  <c r="DJ683" i="11" a="1"/>
  <c r="DJ683" i="11"/>
  <c r="DF683" i="11" a="1"/>
  <c r="DF683" i="11"/>
  <c r="AQ683" i="11" a="1"/>
  <c r="AQ683" i="11"/>
  <c r="AR683" i="11" a="1"/>
  <c r="AR683" i="11"/>
  <c r="AA686" i="11" a="1"/>
  <c r="AA686" i="11"/>
  <c r="F686" i="11" a="1"/>
  <c r="F686" i="11"/>
  <c r="Y687" i="11" a="1"/>
  <c r="Y687" i="11"/>
  <c r="AO684" i="11" a="1"/>
  <c r="AO684" i="11"/>
  <c r="AR684" i="11" a="1"/>
  <c r="AR684" i="11"/>
  <c r="AQ684" i="11" a="1"/>
  <c r="AQ684" i="11"/>
  <c r="AP684" i="11" a="1"/>
  <c r="AP684" i="11"/>
  <c r="U685" i="11" a="1"/>
  <c r="U685" i="11"/>
  <c r="AB685" i="11"/>
  <c r="DM684" i="11" a="1"/>
  <c r="DM684" i="11"/>
  <c r="DT684" i="11" a="1"/>
  <c r="DT684" i="11"/>
  <c r="DE684" i="11" a="1"/>
  <c r="DE684" i="11"/>
  <c r="EB683" i="11" a="1"/>
  <c r="EB683" i="11"/>
  <c r="DV683" i="11" a="1"/>
  <c r="DV683" i="11"/>
  <c r="DZ683" i="11" a="1"/>
  <c r="DZ683" i="11"/>
  <c r="DU683" i="11" a="1"/>
  <c r="DU683" i="11"/>
  <c r="DW683" i="11" a="1"/>
  <c r="DW683" i="11"/>
  <c r="EA683" i="11" a="1"/>
  <c r="EA683" i="11"/>
  <c r="DY683" i="11" a="1"/>
  <c r="DY683" i="11"/>
  <c r="DX683" i="11" a="1"/>
  <c r="DX683" i="11"/>
  <c r="AS683" i="11"/>
  <c r="DJ684" i="11" a="1"/>
  <c r="DJ684" i="11"/>
  <c r="DK684" i="11" a="1"/>
  <c r="DK684" i="11"/>
  <c r="DF684" i="11" a="1"/>
  <c r="DF684" i="11"/>
  <c r="DH684" i="11" a="1"/>
  <c r="DH684" i="11"/>
  <c r="DI684" i="11" a="1"/>
  <c r="DI684" i="11"/>
  <c r="DG684" i="11" a="1"/>
  <c r="DG684" i="11"/>
  <c r="DY684" i="11" a="1"/>
  <c r="DY684" i="11"/>
  <c r="EB684" i="11" a="1"/>
  <c r="EB684" i="11"/>
  <c r="DV684" i="11" a="1"/>
  <c r="DV684" i="11"/>
  <c r="DZ684" i="11" a="1"/>
  <c r="DZ684" i="11"/>
  <c r="DU684" i="11" a="1"/>
  <c r="DU684" i="11"/>
  <c r="EA684" i="11" a="1"/>
  <c r="EA684" i="11"/>
  <c r="DX684" i="11" a="1"/>
  <c r="DX684" i="11"/>
  <c r="DW684" i="11" a="1"/>
  <c r="DW684" i="11"/>
  <c r="AB686" i="11"/>
  <c r="U686" i="11" a="1"/>
  <c r="U686" i="11"/>
  <c r="DN684" i="11" a="1"/>
  <c r="DN684" i="11"/>
  <c r="DO684" i="11" a="1"/>
  <c r="DO684" i="11"/>
  <c r="DP684" i="11" a="1"/>
  <c r="DP684" i="11"/>
  <c r="DQ684" i="11" a="1"/>
  <c r="DQ684" i="11"/>
  <c r="DR684" i="11" a="1"/>
  <c r="DR684" i="11"/>
  <c r="AA687" i="11" a="1"/>
  <c r="AA687" i="11"/>
  <c r="F687" i="11" a="1"/>
  <c r="F687" i="11"/>
  <c r="Y688" i="11" a="1"/>
  <c r="Y688" i="11"/>
  <c r="T686" i="11" a="1"/>
  <c r="T686" i="11"/>
  <c r="G686" i="11" a="1"/>
  <c r="G686" i="11"/>
  <c r="H686" i="11" a="1"/>
  <c r="H686" i="11"/>
  <c r="DT685" i="11" a="1"/>
  <c r="DT685" i="11"/>
  <c r="DE685" i="11" a="1"/>
  <c r="DE685" i="11"/>
  <c r="DM685" i="11" a="1"/>
  <c r="DM685" i="11"/>
  <c r="BW685" i="11"/>
  <c r="AN685" i="11" a="1"/>
  <c r="AN685" i="11"/>
  <c r="BZ685" i="11"/>
  <c r="BY685" i="11"/>
  <c r="BX685" i="11"/>
  <c r="AN684" i="11" a="1"/>
  <c r="AN684" i="11"/>
  <c r="CA685" i="11"/>
  <c r="DK685" i="11" a="1"/>
  <c r="DK685" i="11"/>
  <c r="DF685" i="11" a="1"/>
  <c r="DF685" i="11"/>
  <c r="DJ685" i="11" a="1"/>
  <c r="DJ685" i="11"/>
  <c r="DH685" i="11" a="1"/>
  <c r="DH685" i="11"/>
  <c r="DI685" i="11" a="1"/>
  <c r="DI685" i="11"/>
  <c r="DG685" i="11" a="1"/>
  <c r="DG685" i="11"/>
  <c r="DY685" i="11" a="1"/>
  <c r="DY685" i="11"/>
  <c r="EB685" i="11" a="1"/>
  <c r="EB685" i="11"/>
  <c r="DW685" i="11" a="1"/>
  <c r="DW685" i="11"/>
  <c r="DX685" i="11" a="1"/>
  <c r="DX685" i="11"/>
  <c r="EA685" i="11" a="1"/>
  <c r="EA685" i="11"/>
  <c r="DU685" i="11" a="1"/>
  <c r="DU685" i="11"/>
  <c r="DV685" i="11" a="1"/>
  <c r="DV685" i="11"/>
  <c r="DZ685" i="11" a="1"/>
  <c r="DZ685" i="11"/>
  <c r="AQ685" i="11" a="1"/>
  <c r="AQ685" i="11"/>
  <c r="AQ686" i="11" a="1"/>
  <c r="AQ686" i="11"/>
  <c r="AN686" i="11" a="1"/>
  <c r="AN686" i="11"/>
  <c r="AP686" i="11" a="1"/>
  <c r="AP686" i="11"/>
  <c r="AR686" i="11" a="1"/>
  <c r="AR686" i="11"/>
  <c r="AO686" i="11" a="1"/>
  <c r="AO686" i="11"/>
  <c r="AS684" i="11"/>
  <c r="AP685" i="11" a="1"/>
  <c r="AP685" i="11"/>
  <c r="AR685" i="11" a="1"/>
  <c r="AR685" i="11"/>
  <c r="AO685" i="11" a="1"/>
  <c r="AO685" i="11"/>
  <c r="DT686" i="11" a="1"/>
  <c r="DT686" i="11"/>
  <c r="DE686" i="11" a="1"/>
  <c r="DE686" i="11"/>
  <c r="DM686" i="11" a="1"/>
  <c r="DM686" i="11"/>
  <c r="F688" i="11" a="1"/>
  <c r="F688" i="11"/>
  <c r="AA688" i="11" a="1"/>
  <c r="AA688" i="11"/>
  <c r="Y689" i="11" a="1"/>
  <c r="Y689" i="11"/>
  <c r="AB687" i="11"/>
  <c r="U687" i="11" a="1"/>
  <c r="U687" i="11"/>
  <c r="DN685" i="11" a="1"/>
  <c r="DN685" i="11"/>
  <c r="DQ685" i="11" a="1"/>
  <c r="DQ685" i="11"/>
  <c r="DR685" i="11" a="1"/>
  <c r="DR685" i="11"/>
  <c r="DP685" i="11" a="1"/>
  <c r="DP685" i="11"/>
  <c r="DO685" i="11" a="1"/>
  <c r="DO685" i="11"/>
  <c r="T687" i="11" a="1"/>
  <c r="T687" i="11"/>
  <c r="G687" i="11" a="1"/>
  <c r="G687" i="11"/>
  <c r="H687" i="11" a="1"/>
  <c r="H687" i="11"/>
  <c r="AS685" i="11"/>
  <c r="DE687" i="11" a="1"/>
  <c r="DE687" i="11"/>
  <c r="DT687" i="11" a="1"/>
  <c r="DT687" i="11"/>
  <c r="DM687" i="11" a="1"/>
  <c r="DM687" i="11"/>
  <c r="AB688" i="11"/>
  <c r="U688" i="11" a="1"/>
  <c r="U688" i="11"/>
  <c r="AN687" i="11" a="1"/>
  <c r="AN687" i="11"/>
  <c r="BW687" i="11"/>
  <c r="BX687" i="11"/>
  <c r="BY687" i="11"/>
  <c r="BZ687" i="11"/>
  <c r="DR686" i="11" a="1"/>
  <c r="DR686" i="11"/>
  <c r="DO686" i="11" a="1"/>
  <c r="DO686" i="11"/>
  <c r="DP686" i="11" a="1"/>
  <c r="DP686" i="11"/>
  <c r="DN686" i="11" a="1"/>
  <c r="DN686" i="11"/>
  <c r="DQ686" i="11" a="1"/>
  <c r="DQ686" i="11"/>
  <c r="DG686" i="11" a="1"/>
  <c r="DG686" i="11"/>
  <c r="DJ686" i="11" a="1"/>
  <c r="DJ686" i="11"/>
  <c r="DI686" i="11" a="1"/>
  <c r="DI686" i="11"/>
  <c r="DF686" i="11" a="1"/>
  <c r="DF686" i="11"/>
  <c r="DH686" i="11" a="1"/>
  <c r="DH686" i="11"/>
  <c r="DK686" i="11" a="1"/>
  <c r="DK686" i="11"/>
  <c r="DX686" i="11" a="1"/>
  <c r="DX686" i="11"/>
  <c r="EA686" i="11" a="1"/>
  <c r="EA686" i="11"/>
  <c r="DZ686" i="11" a="1"/>
  <c r="DZ686" i="11"/>
  <c r="DU686" i="11" a="1"/>
  <c r="DU686" i="11"/>
  <c r="EB686" i="11" a="1"/>
  <c r="EB686" i="11"/>
  <c r="DY686" i="11" a="1"/>
  <c r="DY686" i="11"/>
  <c r="DV686" i="11" a="1"/>
  <c r="DV686" i="11"/>
  <c r="DW686" i="11" a="1"/>
  <c r="DW686" i="11"/>
  <c r="F689" i="11" a="1"/>
  <c r="F689" i="11"/>
  <c r="AA689" i="11" a="1"/>
  <c r="AA689" i="11"/>
  <c r="Y690" i="11" a="1"/>
  <c r="Y690" i="11"/>
  <c r="G688" i="11" a="1"/>
  <c r="G688" i="11"/>
  <c r="T688" i="11" a="1"/>
  <c r="T688" i="11"/>
  <c r="H688" i="11" a="1"/>
  <c r="H688" i="11"/>
  <c r="AS686" i="11"/>
  <c r="AR687" i="11" a="1"/>
  <c r="AR687" i="11"/>
  <c r="AQ687" i="11" a="1"/>
  <c r="AQ687" i="11"/>
  <c r="AP687" i="11" a="1"/>
  <c r="AP687" i="11"/>
  <c r="AO687" i="11" a="1"/>
  <c r="AO687" i="11"/>
  <c r="DE688" i="11" a="1"/>
  <c r="DE688" i="11"/>
  <c r="DM688" i="11" a="1"/>
  <c r="DM688" i="11"/>
  <c r="DT688" i="11" a="1"/>
  <c r="DT688" i="11"/>
  <c r="CA687" i="11"/>
  <c r="EA687" i="11" a="1"/>
  <c r="EA687" i="11"/>
  <c r="DX687" i="11" a="1"/>
  <c r="DX687" i="11"/>
  <c r="EB687" i="11" a="1"/>
  <c r="EB687" i="11"/>
  <c r="DU687" i="11" a="1"/>
  <c r="DU687" i="11"/>
  <c r="DV687" i="11" a="1"/>
  <c r="DV687" i="11"/>
  <c r="DZ687" i="11" a="1"/>
  <c r="DZ687" i="11"/>
  <c r="DW687" i="11" a="1"/>
  <c r="DW687" i="11"/>
  <c r="DY687" i="11" a="1"/>
  <c r="DY687" i="11"/>
  <c r="G689" i="11" a="1"/>
  <c r="G689" i="11"/>
  <c r="T689" i="11" a="1"/>
  <c r="T689" i="11"/>
  <c r="H689" i="11" a="1"/>
  <c r="H689" i="11"/>
  <c r="DF687" i="11" a="1"/>
  <c r="DF687" i="11"/>
  <c r="DJ687" i="11" a="1"/>
  <c r="DJ687" i="11"/>
  <c r="DI687" i="11" a="1"/>
  <c r="DI687" i="11"/>
  <c r="DK687" i="11" a="1"/>
  <c r="DK687" i="11"/>
  <c r="DG687" i="11" a="1"/>
  <c r="DG687" i="11"/>
  <c r="DH687" i="11" a="1"/>
  <c r="DH687" i="11"/>
  <c r="AA690" i="11" a="1"/>
  <c r="AA690" i="11"/>
  <c r="F690" i="11" a="1"/>
  <c r="F690" i="11"/>
  <c r="Y691" i="11" a="1"/>
  <c r="Y691" i="11"/>
  <c r="U689" i="11" a="1"/>
  <c r="U689" i="11"/>
  <c r="AB689" i="11"/>
  <c r="AP688" i="11" a="1"/>
  <c r="AP688" i="11"/>
  <c r="AR688" i="11" a="1"/>
  <c r="AR688" i="11"/>
  <c r="AQ688" i="11" a="1"/>
  <c r="AQ688" i="11"/>
  <c r="AO688" i="11" a="1"/>
  <c r="AO688" i="11"/>
  <c r="DR687" i="11" a="1"/>
  <c r="DR687" i="11"/>
  <c r="DQ687" i="11" a="1"/>
  <c r="DQ687" i="11"/>
  <c r="DP687" i="11" a="1"/>
  <c r="DP687" i="11"/>
  <c r="DO687" i="11" a="1"/>
  <c r="DO687" i="11"/>
  <c r="DN687" i="11" a="1"/>
  <c r="DN687" i="11"/>
  <c r="AS687" i="11"/>
  <c r="F691" i="11" a="1"/>
  <c r="F691" i="11"/>
  <c r="AA691" i="11" a="1"/>
  <c r="AA691" i="11"/>
  <c r="Y692" i="11" a="1"/>
  <c r="Y692" i="11"/>
  <c r="U690" i="11" a="1"/>
  <c r="U690" i="11"/>
  <c r="AB690" i="11"/>
  <c r="T690" i="11" a="1"/>
  <c r="T690" i="11"/>
  <c r="G690" i="11" a="1"/>
  <c r="G690" i="11"/>
  <c r="H690" i="11" a="1"/>
  <c r="H690" i="11"/>
  <c r="DV688" i="11" a="1"/>
  <c r="DV688" i="11"/>
  <c r="EB688" i="11" a="1"/>
  <c r="EB688" i="11"/>
  <c r="EA688" i="11" a="1"/>
  <c r="EA688" i="11"/>
  <c r="DW688" i="11" a="1"/>
  <c r="DW688" i="11"/>
  <c r="DZ688" i="11" a="1"/>
  <c r="DZ688" i="11"/>
  <c r="DX688" i="11" a="1"/>
  <c r="DX688" i="11"/>
  <c r="DU688" i="11" a="1"/>
  <c r="DU688" i="11"/>
  <c r="DY688" i="11" a="1"/>
  <c r="DY688" i="11"/>
  <c r="DT689" i="11" a="1"/>
  <c r="DT689" i="11"/>
  <c r="DE689" i="11" a="1"/>
  <c r="DE689" i="11"/>
  <c r="DM689" i="11" a="1"/>
  <c r="DM689" i="11"/>
  <c r="DR688" i="11" a="1"/>
  <c r="DR688" i="11"/>
  <c r="DN688" i="11" a="1"/>
  <c r="DN688" i="11"/>
  <c r="DP688" i="11" a="1"/>
  <c r="DP688" i="11"/>
  <c r="DQ688" i="11" a="1"/>
  <c r="DQ688" i="11"/>
  <c r="DO688" i="11" a="1"/>
  <c r="DO688" i="11"/>
  <c r="AN688" i="11" a="1"/>
  <c r="AN688" i="11"/>
  <c r="BY689" i="11"/>
  <c r="BX689" i="11"/>
  <c r="BW689" i="11"/>
  <c r="BZ689" i="11"/>
  <c r="DI688" i="11" a="1"/>
  <c r="DI688" i="11"/>
  <c r="DF688" i="11" a="1"/>
  <c r="DF688" i="11"/>
  <c r="DJ688" i="11" a="1"/>
  <c r="DJ688" i="11"/>
  <c r="DG688" i="11" a="1"/>
  <c r="DG688" i="11"/>
  <c r="DK688" i="11" a="1"/>
  <c r="DK688" i="11"/>
  <c r="DH688" i="11" a="1"/>
  <c r="DH688" i="11"/>
  <c r="CA689" i="11"/>
  <c r="EB689" i="11" a="1"/>
  <c r="EB689" i="11"/>
  <c r="DZ689" i="11" a="1"/>
  <c r="DZ689" i="11"/>
  <c r="DU689" i="11" a="1"/>
  <c r="DU689" i="11"/>
  <c r="DV689" i="11" a="1"/>
  <c r="DV689" i="11"/>
  <c r="DW689" i="11" a="1"/>
  <c r="DW689" i="11"/>
  <c r="DY689" i="11" a="1"/>
  <c r="DY689" i="11"/>
  <c r="EA689" i="11" a="1"/>
  <c r="EA689" i="11"/>
  <c r="DX689" i="11" a="1"/>
  <c r="DX689" i="11"/>
  <c r="DN689" i="11" a="1"/>
  <c r="DN689" i="11"/>
  <c r="DR689" i="11" a="1"/>
  <c r="DR689" i="11"/>
  <c r="DP689" i="11" a="1"/>
  <c r="DP689" i="11"/>
  <c r="DO689" i="11" a="1"/>
  <c r="DO689" i="11"/>
  <c r="DQ689" i="11" a="1"/>
  <c r="DQ689" i="11"/>
  <c r="DF689" i="11" a="1"/>
  <c r="DF689" i="11"/>
  <c r="DG689" i="11" a="1"/>
  <c r="DG689" i="11"/>
  <c r="DH689" i="11" a="1"/>
  <c r="DH689" i="11"/>
  <c r="DJ689" i="11" a="1"/>
  <c r="DJ689" i="11"/>
  <c r="DI689" i="11" a="1"/>
  <c r="DI689" i="11"/>
  <c r="DK689" i="11" a="1"/>
  <c r="DK689" i="11"/>
  <c r="AP689" i="11" a="1"/>
  <c r="AP689" i="11"/>
  <c r="F692" i="11" a="1"/>
  <c r="F692" i="11"/>
  <c r="AA692" i="11" a="1"/>
  <c r="AA692" i="11"/>
  <c r="Y693" i="11" a="1"/>
  <c r="Y693" i="11"/>
  <c r="AS688" i="11"/>
  <c r="AQ689" i="11" a="1"/>
  <c r="AQ689" i="11"/>
  <c r="BZ690" i="11"/>
  <c r="BY690" i="11"/>
  <c r="BW690" i="11"/>
  <c r="BX690" i="11"/>
  <c r="T691" i="11" a="1"/>
  <c r="T691" i="11"/>
  <c r="G691" i="11" a="1"/>
  <c r="G691" i="11"/>
  <c r="H691" i="11" a="1"/>
  <c r="H691" i="11"/>
  <c r="AR689" i="11" a="1"/>
  <c r="AR689" i="11"/>
  <c r="AB691" i="11"/>
  <c r="U691" i="11" a="1"/>
  <c r="U691" i="11"/>
  <c r="AN689" i="11" a="1"/>
  <c r="AN689" i="11"/>
  <c r="AO689" i="11" a="1"/>
  <c r="AO689" i="11"/>
  <c r="DM690" i="11" a="1"/>
  <c r="DM690" i="11"/>
  <c r="DT690" i="11" a="1"/>
  <c r="DT690" i="11"/>
  <c r="DE690" i="11" a="1"/>
  <c r="DE690" i="11"/>
  <c r="CA690" i="11"/>
  <c r="F693" i="11" a="1"/>
  <c r="F693" i="11"/>
  <c r="AA693" i="11" a="1"/>
  <c r="AA693" i="11"/>
  <c r="Y694" i="11" a="1"/>
  <c r="Y694" i="11"/>
  <c r="DK690" i="11" a="1"/>
  <c r="DK690" i="11"/>
  <c r="DH690" i="11" a="1"/>
  <c r="DH690" i="11"/>
  <c r="DG690" i="11" a="1"/>
  <c r="DG690" i="11"/>
  <c r="DF690" i="11" a="1"/>
  <c r="DF690" i="11"/>
  <c r="DJ690" i="11" a="1"/>
  <c r="DJ690" i="11"/>
  <c r="DI690" i="11" a="1"/>
  <c r="DI690" i="11"/>
  <c r="T692" i="11" a="1"/>
  <c r="T692" i="11"/>
  <c r="G692" i="11" a="1"/>
  <c r="G692" i="11"/>
  <c r="H692" i="11" a="1"/>
  <c r="H692" i="11"/>
  <c r="AB692" i="11"/>
  <c r="U692" i="11" a="1"/>
  <c r="U692" i="11"/>
  <c r="DN690" i="11" a="1"/>
  <c r="DN690" i="11"/>
  <c r="DO690" i="11" a="1"/>
  <c r="DO690" i="11"/>
  <c r="DP690" i="11" a="1"/>
  <c r="DP690" i="11"/>
  <c r="DQ690" i="11" a="1"/>
  <c r="DQ690" i="11"/>
  <c r="DR690" i="11" a="1"/>
  <c r="DR690" i="11"/>
  <c r="BY691" i="11"/>
  <c r="BZ691" i="11"/>
  <c r="BW691" i="11"/>
  <c r="BX691" i="11"/>
  <c r="AR690" i="11" a="1"/>
  <c r="AR690" i="11"/>
  <c r="EB690" i="11" a="1"/>
  <c r="EB690" i="11"/>
  <c r="DV690" i="11" a="1"/>
  <c r="DV690" i="11"/>
  <c r="DX690" i="11" a="1"/>
  <c r="DX690" i="11"/>
  <c r="EA690" i="11" a="1"/>
  <c r="EA690" i="11"/>
  <c r="DU690" i="11" a="1"/>
  <c r="DU690" i="11"/>
  <c r="DY690" i="11" a="1"/>
  <c r="DY690" i="11"/>
  <c r="DW690" i="11" a="1"/>
  <c r="DW690" i="11"/>
  <c r="DZ690" i="11" a="1"/>
  <c r="DZ690" i="11"/>
  <c r="DM691" i="11" a="1"/>
  <c r="DM691" i="11"/>
  <c r="DE691" i="11" a="1"/>
  <c r="DE691" i="11"/>
  <c r="DT691" i="11" a="1"/>
  <c r="DT691" i="11"/>
  <c r="AO690" i="11" a="1"/>
  <c r="AO690" i="11"/>
  <c r="AS689" i="11"/>
  <c r="AQ690" i="11" a="1"/>
  <c r="AQ690" i="11"/>
  <c r="AN690" i="11" a="1"/>
  <c r="AN690" i="11"/>
  <c r="AP690" i="11" a="1"/>
  <c r="AP690" i="11"/>
  <c r="AQ691" i="11" a="1"/>
  <c r="AQ691" i="11"/>
  <c r="CA691" i="11"/>
  <c r="AR691" i="11" a="1"/>
  <c r="AR691" i="11"/>
  <c r="AP691" i="11" a="1"/>
  <c r="AP691" i="11"/>
  <c r="EB691" i="11" a="1"/>
  <c r="EB691" i="11"/>
  <c r="DW691" i="11" a="1"/>
  <c r="DW691" i="11"/>
  <c r="EA691" i="11" a="1"/>
  <c r="EA691" i="11"/>
  <c r="DV691" i="11" a="1"/>
  <c r="DV691" i="11"/>
  <c r="DZ691" i="11" a="1"/>
  <c r="DZ691" i="11"/>
  <c r="DX691" i="11" a="1"/>
  <c r="DX691" i="11"/>
  <c r="DU691" i="11" a="1"/>
  <c r="DU691" i="11"/>
  <c r="DY691" i="11" a="1"/>
  <c r="DY691" i="11"/>
  <c r="F694" i="11" a="1"/>
  <c r="F694" i="11"/>
  <c r="AA694" i="11" a="1"/>
  <c r="AA694" i="11"/>
  <c r="Y695" i="11" a="1"/>
  <c r="Y695" i="11"/>
  <c r="T693" i="11" a="1"/>
  <c r="T693" i="11"/>
  <c r="G693" i="11" a="1"/>
  <c r="G693" i="11"/>
  <c r="H693" i="11" a="1"/>
  <c r="H693" i="11"/>
  <c r="DT692" i="11" a="1"/>
  <c r="DT692" i="11"/>
  <c r="DE692" i="11" a="1"/>
  <c r="DE692" i="11"/>
  <c r="DM692" i="11" a="1"/>
  <c r="DM692" i="11"/>
  <c r="U693" i="11" a="1"/>
  <c r="U693" i="11"/>
  <c r="AB693" i="11"/>
  <c r="AN691" i="11" a="1"/>
  <c r="AN691" i="11"/>
  <c r="DJ691" i="11" a="1"/>
  <c r="DJ691" i="11"/>
  <c r="DF691" i="11" a="1"/>
  <c r="DF691" i="11"/>
  <c r="DK691" i="11" a="1"/>
  <c r="DK691" i="11"/>
  <c r="DG691" i="11" a="1"/>
  <c r="DG691" i="11"/>
  <c r="DH691" i="11" a="1"/>
  <c r="DH691" i="11"/>
  <c r="DI691" i="11" a="1"/>
  <c r="DI691" i="11"/>
  <c r="DO691" i="11" a="1"/>
  <c r="DO691" i="11"/>
  <c r="DR691" i="11" a="1"/>
  <c r="DR691" i="11"/>
  <c r="DQ691" i="11" a="1"/>
  <c r="DQ691" i="11"/>
  <c r="DP691" i="11" a="1"/>
  <c r="DP691" i="11"/>
  <c r="DN691" i="11" a="1"/>
  <c r="DN691" i="11"/>
  <c r="AO691" i="11" a="1"/>
  <c r="AO691" i="11"/>
  <c r="AN692" i="11" a="1"/>
  <c r="AN692" i="11"/>
  <c r="BY692" i="11"/>
  <c r="BZ692" i="11"/>
  <c r="BW692" i="11"/>
  <c r="BX692" i="11"/>
  <c r="AS690" i="11"/>
  <c r="AR692" i="11" a="1"/>
  <c r="AR692" i="11"/>
  <c r="AQ692" i="11" a="1"/>
  <c r="AQ692" i="11"/>
  <c r="AO692" i="11" a="1"/>
  <c r="AO692" i="11"/>
  <c r="DG692" i="11" a="1"/>
  <c r="DG692" i="11"/>
  <c r="DI692" i="11" a="1"/>
  <c r="DI692" i="11"/>
  <c r="DK692" i="11" a="1"/>
  <c r="DK692" i="11"/>
  <c r="DJ692" i="11" a="1"/>
  <c r="DJ692" i="11"/>
  <c r="DH692" i="11" a="1"/>
  <c r="DH692" i="11"/>
  <c r="DF692" i="11" a="1"/>
  <c r="DF692" i="11"/>
  <c r="AP692" i="11" a="1"/>
  <c r="AP692" i="11"/>
  <c r="DU692" i="11" a="1"/>
  <c r="DU692" i="11"/>
  <c r="EB692" i="11" a="1"/>
  <c r="EB692" i="11"/>
  <c r="DW692" i="11" a="1"/>
  <c r="DW692" i="11"/>
  <c r="DV692" i="11" a="1"/>
  <c r="DV692" i="11"/>
  <c r="DX692" i="11" a="1"/>
  <c r="DX692" i="11"/>
  <c r="DY692" i="11" a="1"/>
  <c r="DY692" i="11"/>
  <c r="EA692" i="11" a="1"/>
  <c r="EA692" i="11"/>
  <c r="DZ692" i="11" a="1"/>
  <c r="DZ692" i="11"/>
  <c r="DE693" i="11" a="1"/>
  <c r="DE693" i="11"/>
  <c r="DT693" i="11" a="1"/>
  <c r="DT693" i="11"/>
  <c r="DM693" i="11" a="1"/>
  <c r="DM693" i="11"/>
  <c r="AS691" i="11"/>
  <c r="F695" i="11" a="1"/>
  <c r="F695" i="11"/>
  <c r="AA695" i="11" a="1"/>
  <c r="AA695" i="11"/>
  <c r="Y696" i="11" a="1"/>
  <c r="Y696" i="11"/>
  <c r="G694" i="11" a="1"/>
  <c r="G694" i="11"/>
  <c r="T694" i="11" a="1"/>
  <c r="T694" i="11"/>
  <c r="H694" i="11" a="1"/>
  <c r="H694" i="11"/>
  <c r="CA692" i="11"/>
  <c r="BW693" i="11"/>
  <c r="BZ693" i="11"/>
  <c r="BX693" i="11"/>
  <c r="BY693" i="11"/>
  <c r="U694" i="11" a="1"/>
  <c r="U694" i="11"/>
  <c r="AB694" i="11"/>
  <c r="DN692" i="11" a="1"/>
  <c r="DN692" i="11"/>
  <c r="DR692" i="11" a="1"/>
  <c r="DR692" i="11"/>
  <c r="DO692" i="11" a="1"/>
  <c r="DO692" i="11"/>
  <c r="DQ692" i="11" a="1"/>
  <c r="DQ692" i="11"/>
  <c r="DP692" i="11" a="1"/>
  <c r="DP692" i="11"/>
  <c r="AS692" i="11"/>
  <c r="AQ693" i="11" a="1"/>
  <c r="AQ693" i="11"/>
  <c r="AR693" i="11" a="1"/>
  <c r="AR693" i="11"/>
  <c r="DW693" i="11" a="1"/>
  <c r="DW693" i="11"/>
  <c r="EB693" i="11" a="1"/>
  <c r="EB693" i="11"/>
  <c r="DV693" i="11" a="1"/>
  <c r="DV693" i="11"/>
  <c r="DX693" i="11" a="1"/>
  <c r="DX693" i="11"/>
  <c r="DU693" i="11" a="1"/>
  <c r="DU693" i="11"/>
  <c r="DY693" i="11" a="1"/>
  <c r="DY693" i="11"/>
  <c r="EA693" i="11" a="1"/>
  <c r="EA693" i="11"/>
  <c r="DZ693" i="11" a="1"/>
  <c r="DZ693" i="11"/>
  <c r="AO693" i="11" a="1"/>
  <c r="AO693" i="11"/>
  <c r="AN693" i="11" a="1"/>
  <c r="AN693" i="11"/>
  <c r="AP693" i="11" a="1"/>
  <c r="AP693" i="11"/>
  <c r="AA696" i="11" a="1"/>
  <c r="AA696" i="11"/>
  <c r="F696" i="11" a="1"/>
  <c r="F696" i="11"/>
  <c r="Y697" i="11" a="1"/>
  <c r="Y697" i="11"/>
  <c r="DI693" i="11" a="1"/>
  <c r="DI693" i="11"/>
  <c r="DF693" i="11" a="1"/>
  <c r="DF693" i="11"/>
  <c r="DG693" i="11" a="1"/>
  <c r="DG693" i="11"/>
  <c r="DJ693" i="11" a="1"/>
  <c r="DJ693" i="11"/>
  <c r="DH693" i="11" a="1"/>
  <c r="DH693" i="11"/>
  <c r="DK693" i="11" a="1"/>
  <c r="DK693" i="11"/>
  <c r="G695" i="11" a="1"/>
  <c r="G695" i="11"/>
  <c r="T695" i="11" a="1"/>
  <c r="T695" i="11"/>
  <c r="H695" i="11" a="1"/>
  <c r="H695" i="11"/>
  <c r="DE694" i="11" a="1"/>
  <c r="DE694" i="11"/>
  <c r="DM694" i="11" a="1"/>
  <c r="DM694" i="11"/>
  <c r="DT694" i="11" a="1"/>
  <c r="DT694" i="11"/>
  <c r="AB695" i="11"/>
  <c r="U695" i="11" a="1"/>
  <c r="U695" i="11"/>
  <c r="CA693" i="11"/>
  <c r="AQ694" i="11" a="1"/>
  <c r="AQ694" i="11"/>
  <c r="AO694" i="11" a="1"/>
  <c r="AO694" i="11"/>
  <c r="AP694" i="11" a="1"/>
  <c r="AP694" i="11"/>
  <c r="AR694" i="11" a="1"/>
  <c r="AR694" i="11"/>
  <c r="DQ693" i="11" a="1"/>
  <c r="DQ693" i="11"/>
  <c r="DN693" i="11" a="1"/>
  <c r="DN693" i="11"/>
  <c r="DR693" i="11" a="1"/>
  <c r="DR693" i="11"/>
  <c r="DP693" i="11" a="1"/>
  <c r="DP693" i="11"/>
  <c r="DO693" i="11" a="1"/>
  <c r="DO693" i="11"/>
  <c r="EA694" i="11" a="1"/>
  <c r="EA694" i="11"/>
  <c r="EB694" i="11" a="1"/>
  <c r="EB694" i="11"/>
  <c r="DX694" i="11" a="1"/>
  <c r="DX694" i="11"/>
  <c r="DZ694" i="11" a="1"/>
  <c r="DZ694" i="11"/>
  <c r="DV694" i="11" a="1"/>
  <c r="DV694" i="11"/>
  <c r="DW694" i="11" a="1"/>
  <c r="DW694" i="11"/>
  <c r="DU694" i="11" a="1"/>
  <c r="DU694" i="11"/>
  <c r="DY694" i="11" a="1"/>
  <c r="DY694" i="11"/>
  <c r="DQ694" i="11" a="1"/>
  <c r="DQ694" i="11"/>
  <c r="DN694" i="11" a="1"/>
  <c r="DN694" i="11"/>
  <c r="DP694" i="11" a="1"/>
  <c r="DP694" i="11"/>
  <c r="DO694" i="11" a="1"/>
  <c r="DO694" i="11"/>
  <c r="DR694" i="11" a="1"/>
  <c r="DR694" i="11"/>
  <c r="DM695" i="11" a="1"/>
  <c r="DM695" i="11"/>
  <c r="DE695" i="11" a="1"/>
  <c r="DE695" i="11"/>
  <c r="DT695" i="11" a="1"/>
  <c r="DT695" i="11"/>
  <c r="AS693" i="11"/>
  <c r="DF694" i="11" a="1"/>
  <c r="DF694" i="11"/>
  <c r="DG694" i="11" a="1"/>
  <c r="DG694" i="11"/>
  <c r="DH694" i="11" a="1"/>
  <c r="DH694" i="11"/>
  <c r="DI694" i="11" a="1"/>
  <c r="DI694" i="11"/>
  <c r="DJ694" i="11" a="1"/>
  <c r="DJ694" i="11"/>
  <c r="DK694" i="11" a="1"/>
  <c r="DK694" i="11"/>
  <c r="F697" i="11" a="1"/>
  <c r="F697" i="11"/>
  <c r="AA697" i="11" a="1"/>
  <c r="AA697" i="11"/>
  <c r="Y698" i="11" a="1"/>
  <c r="Y698" i="11"/>
  <c r="BZ695" i="11"/>
  <c r="BW695" i="11"/>
  <c r="BX695" i="11"/>
  <c r="BY695" i="11"/>
  <c r="AB696" i="11"/>
  <c r="U696" i="11" a="1"/>
  <c r="U696" i="11"/>
  <c r="T696" i="11" a="1"/>
  <c r="T696" i="11"/>
  <c r="G696" i="11" a="1"/>
  <c r="G696" i="11"/>
  <c r="H696" i="11" a="1"/>
  <c r="H696" i="11"/>
  <c r="AN694" i="11" a="1"/>
  <c r="AN694" i="11"/>
  <c r="AR695" i="11" a="1"/>
  <c r="AR695" i="11"/>
  <c r="AO695" i="11" a="1"/>
  <c r="AO695" i="11"/>
  <c r="AQ695" i="11" a="1"/>
  <c r="AQ695" i="11"/>
  <c r="AP695" i="11" a="1"/>
  <c r="AP695" i="11"/>
  <c r="CA695" i="11"/>
  <c r="AA698" i="11" a="1"/>
  <c r="AA698" i="11"/>
  <c r="F698" i="11" a="1"/>
  <c r="F698" i="11"/>
  <c r="Y699" i="11" a="1"/>
  <c r="Y699" i="11"/>
  <c r="AQ696" i="11" a="1"/>
  <c r="AQ696" i="11"/>
  <c r="AN696" i="11" a="1"/>
  <c r="AN696" i="11"/>
  <c r="AR696" i="11" a="1"/>
  <c r="AR696" i="11"/>
  <c r="AO696" i="11" a="1"/>
  <c r="AO696" i="11"/>
  <c r="AP696" i="11" a="1"/>
  <c r="AP696" i="11"/>
  <c r="G697" i="11" a="1"/>
  <c r="G697" i="11"/>
  <c r="T697" i="11" a="1"/>
  <c r="T697" i="11"/>
  <c r="H697" i="11" a="1"/>
  <c r="H697" i="11"/>
  <c r="EA695" i="11" a="1"/>
  <c r="EA695" i="11"/>
  <c r="DY695" i="11" a="1"/>
  <c r="DY695" i="11"/>
  <c r="DX695" i="11" a="1"/>
  <c r="DX695" i="11"/>
  <c r="DW695" i="11" a="1"/>
  <c r="DW695" i="11"/>
  <c r="EB695" i="11" a="1"/>
  <c r="EB695" i="11"/>
  <c r="DZ695" i="11" a="1"/>
  <c r="DZ695" i="11"/>
  <c r="DU695" i="11" a="1"/>
  <c r="DU695" i="11"/>
  <c r="DV695" i="11" a="1"/>
  <c r="DV695" i="11"/>
  <c r="AS694" i="11"/>
  <c r="AB697" i="11"/>
  <c r="U697" i="11" a="1"/>
  <c r="U697" i="11"/>
  <c r="DK695" i="11" a="1"/>
  <c r="DK695" i="11"/>
  <c r="DF695" i="11" a="1"/>
  <c r="DF695" i="11"/>
  <c r="DG695" i="11" a="1"/>
  <c r="DG695" i="11"/>
  <c r="DJ695" i="11" a="1"/>
  <c r="DJ695" i="11"/>
  <c r="DI695" i="11" a="1"/>
  <c r="DI695" i="11"/>
  <c r="DH695" i="11" a="1"/>
  <c r="DH695" i="11"/>
  <c r="DP695" i="11" a="1"/>
  <c r="DP695" i="11"/>
  <c r="DO695" i="11" a="1"/>
  <c r="DO695" i="11"/>
  <c r="DN695" i="11" a="1"/>
  <c r="DN695" i="11"/>
  <c r="DQ695" i="11" a="1"/>
  <c r="DQ695" i="11"/>
  <c r="DR695" i="11" a="1"/>
  <c r="DR695" i="11"/>
  <c r="AN695" i="11" a="1"/>
  <c r="AN695" i="11"/>
  <c r="DM696" i="11" a="1"/>
  <c r="DM696" i="11"/>
  <c r="DT696" i="11" a="1"/>
  <c r="DT696" i="11"/>
  <c r="DE696" i="11" a="1"/>
  <c r="DE696" i="11"/>
  <c r="DE697" i="11" a="1"/>
  <c r="DE697" i="11"/>
  <c r="DM697" i="11" a="1"/>
  <c r="DM697" i="11"/>
  <c r="DT697" i="11" a="1"/>
  <c r="DT697" i="11"/>
  <c r="DX696" i="11" a="1"/>
  <c r="DX696" i="11"/>
  <c r="EA696" i="11" a="1"/>
  <c r="EA696" i="11"/>
  <c r="DV696" i="11" a="1"/>
  <c r="DV696" i="11"/>
  <c r="DZ696" i="11" a="1"/>
  <c r="DZ696" i="11"/>
  <c r="DU696" i="11" a="1"/>
  <c r="DU696" i="11"/>
  <c r="DW696" i="11" a="1"/>
  <c r="DW696" i="11"/>
  <c r="DY696" i="11" a="1"/>
  <c r="DY696" i="11"/>
  <c r="EB696" i="11" a="1"/>
  <c r="EB696" i="11"/>
  <c r="AS695" i="11"/>
  <c r="F699" i="11" a="1"/>
  <c r="F699" i="11"/>
  <c r="AA699" i="11" a="1"/>
  <c r="AA699" i="11"/>
  <c r="Y700" i="11" a="1"/>
  <c r="Y700" i="11"/>
  <c r="DO696" i="11" a="1"/>
  <c r="DO696" i="11"/>
  <c r="DQ696" i="11" a="1"/>
  <c r="DQ696" i="11"/>
  <c r="DP696" i="11" a="1"/>
  <c r="DP696" i="11"/>
  <c r="DN696" i="11" a="1"/>
  <c r="DN696" i="11"/>
  <c r="DR696" i="11" a="1"/>
  <c r="DR696" i="11"/>
  <c r="BZ697" i="11"/>
  <c r="BX697" i="11"/>
  <c r="BW697" i="11"/>
  <c r="BY697" i="11"/>
  <c r="U698" i="11" a="1"/>
  <c r="U698" i="11"/>
  <c r="AB698" i="11"/>
  <c r="DH696" i="11" a="1"/>
  <c r="DH696" i="11"/>
  <c r="DI696" i="11" a="1"/>
  <c r="DI696" i="11"/>
  <c r="DJ696" i="11" a="1"/>
  <c r="DJ696" i="11"/>
  <c r="DK696" i="11" a="1"/>
  <c r="DK696" i="11"/>
  <c r="DF696" i="11" a="1"/>
  <c r="DF696" i="11"/>
  <c r="DG696" i="11" a="1"/>
  <c r="DG696" i="11"/>
  <c r="G698" i="11" a="1"/>
  <c r="G698" i="11"/>
  <c r="T698" i="11" a="1"/>
  <c r="T698" i="11"/>
  <c r="H698" i="11" a="1"/>
  <c r="H698" i="11"/>
  <c r="AS696" i="11"/>
  <c r="AR697" i="11" a="1"/>
  <c r="AR697" i="11"/>
  <c r="AQ697" i="11" a="1"/>
  <c r="AQ697" i="11"/>
  <c r="AO697" i="11" a="1"/>
  <c r="AO697" i="11"/>
  <c r="DM698" i="11" a="1"/>
  <c r="DM698" i="11"/>
  <c r="DT698" i="11" a="1"/>
  <c r="DT698" i="11"/>
  <c r="DE698" i="11" a="1"/>
  <c r="DE698" i="11"/>
  <c r="AN697" i="11" a="1"/>
  <c r="AN697" i="11"/>
  <c r="AP698" i="11" a="1"/>
  <c r="AP698" i="11"/>
  <c r="AQ698" i="11" a="1"/>
  <c r="AQ698" i="11"/>
  <c r="AR698" i="11" a="1"/>
  <c r="AR698" i="11"/>
  <c r="AO698" i="11" a="1"/>
  <c r="AO698" i="11"/>
  <c r="AA700" i="11" a="1"/>
  <c r="AA700" i="11"/>
  <c r="F700" i="11" a="1"/>
  <c r="F700" i="11"/>
  <c r="Y701" i="11" a="1"/>
  <c r="Y701" i="11"/>
  <c r="DU697" i="11" a="1"/>
  <c r="DU697" i="11"/>
  <c r="DZ697" i="11" a="1"/>
  <c r="DZ697" i="11"/>
  <c r="DW697" i="11" a="1"/>
  <c r="DW697" i="11"/>
  <c r="DX697" i="11" a="1"/>
  <c r="DX697" i="11"/>
  <c r="EA697" i="11" a="1"/>
  <c r="EA697" i="11"/>
  <c r="DY697" i="11" a="1"/>
  <c r="DY697" i="11"/>
  <c r="DV697" i="11" a="1"/>
  <c r="DV697" i="11"/>
  <c r="EB697" i="11" a="1"/>
  <c r="EB697" i="11"/>
  <c r="T699" i="11" a="1"/>
  <c r="T699" i="11"/>
  <c r="G699" i="11" a="1"/>
  <c r="G699" i="11"/>
  <c r="H699" i="11" a="1"/>
  <c r="H699" i="11"/>
  <c r="DQ697" i="11" a="1"/>
  <c r="DQ697" i="11"/>
  <c r="DN697" i="11" a="1"/>
  <c r="DN697" i="11"/>
  <c r="DP697" i="11" a="1"/>
  <c r="DP697" i="11"/>
  <c r="DO697" i="11" a="1"/>
  <c r="DO697" i="11"/>
  <c r="DR697" i="11" a="1"/>
  <c r="DR697" i="11"/>
  <c r="U699" i="11" a="1"/>
  <c r="U699" i="11"/>
  <c r="AB699" i="11"/>
  <c r="DK697" i="11" a="1"/>
  <c r="DK697" i="11"/>
  <c r="DH697" i="11" a="1"/>
  <c r="DH697" i="11"/>
  <c r="DJ697" i="11" a="1"/>
  <c r="DJ697" i="11"/>
  <c r="DG697" i="11" a="1"/>
  <c r="DG697" i="11"/>
  <c r="DF697" i="11" a="1"/>
  <c r="DF697" i="11"/>
  <c r="DI697" i="11" a="1"/>
  <c r="DI697" i="11"/>
  <c r="AP697" i="11" a="1"/>
  <c r="AP697" i="11"/>
  <c r="CA697" i="11"/>
  <c r="U700" i="11" a="1"/>
  <c r="U700" i="11"/>
  <c r="AB700" i="11"/>
  <c r="DG698" i="11" a="1"/>
  <c r="DG698" i="11"/>
  <c r="DI698" i="11" a="1"/>
  <c r="DI698" i="11"/>
  <c r="DH698" i="11" a="1"/>
  <c r="DH698" i="11"/>
  <c r="DF698" i="11" a="1"/>
  <c r="DF698" i="11"/>
  <c r="DJ698" i="11" a="1"/>
  <c r="DJ698" i="11"/>
  <c r="DK698" i="11" a="1"/>
  <c r="DK698" i="11"/>
  <c r="T700" i="11" a="1"/>
  <c r="T700" i="11"/>
  <c r="G700" i="11" a="1"/>
  <c r="G700" i="11"/>
  <c r="H700" i="11" a="1"/>
  <c r="H700" i="11"/>
  <c r="DY698" i="11" a="1"/>
  <c r="DY698" i="11"/>
  <c r="EA698" i="11" a="1"/>
  <c r="EA698" i="11"/>
  <c r="DW698" i="11" a="1"/>
  <c r="DW698" i="11"/>
  <c r="DV698" i="11" a="1"/>
  <c r="DV698" i="11"/>
  <c r="DU698" i="11" a="1"/>
  <c r="DU698" i="11"/>
  <c r="DX698" i="11" a="1"/>
  <c r="DX698" i="11"/>
  <c r="EB698" i="11" a="1"/>
  <c r="EB698" i="11"/>
  <c r="DZ698" i="11" a="1"/>
  <c r="DZ698" i="11"/>
  <c r="DP698" i="11" a="1"/>
  <c r="DP698" i="11"/>
  <c r="DR698" i="11" a="1"/>
  <c r="DR698" i="11"/>
  <c r="DN698" i="11" a="1"/>
  <c r="DN698" i="11"/>
  <c r="DQ698" i="11" a="1"/>
  <c r="DQ698" i="11"/>
  <c r="DO698" i="11" a="1"/>
  <c r="DO698" i="11"/>
  <c r="BX699" i="11"/>
  <c r="BZ699" i="11"/>
  <c r="BW699" i="11"/>
  <c r="BY699" i="11"/>
  <c r="AS697" i="11"/>
  <c r="AN698" i="11" a="1"/>
  <c r="AN698" i="11"/>
  <c r="DE699" i="11" a="1"/>
  <c r="DE699" i="11"/>
  <c r="DM699" i="11" a="1"/>
  <c r="DM699" i="11"/>
  <c r="DT699" i="11" a="1"/>
  <c r="DT699" i="11"/>
  <c r="AA701" i="11" a="1"/>
  <c r="AA701" i="11"/>
  <c r="F701" i="11" a="1"/>
  <c r="F701" i="11"/>
  <c r="Y702" i="11" a="1"/>
  <c r="Y702" i="11"/>
  <c r="CA699" i="11"/>
  <c r="AP699" i="11" a="1"/>
  <c r="AP699" i="11"/>
  <c r="AR699" i="11" a="1"/>
  <c r="AR699" i="11"/>
  <c r="DW699" i="11" a="1"/>
  <c r="DW699" i="11"/>
  <c r="DU699" i="11" a="1"/>
  <c r="DU699" i="11"/>
  <c r="DZ699" i="11" a="1"/>
  <c r="DZ699" i="11"/>
  <c r="EB699" i="11" a="1"/>
  <c r="EB699" i="11"/>
  <c r="DY699" i="11" a="1"/>
  <c r="DY699" i="11"/>
  <c r="DX699" i="11" a="1"/>
  <c r="DX699" i="11"/>
  <c r="DV699" i="11" a="1"/>
  <c r="DV699" i="11"/>
  <c r="EA699" i="11" a="1"/>
  <c r="EA699" i="11"/>
  <c r="AN699" i="11" a="1"/>
  <c r="AN699" i="11"/>
  <c r="AQ699" i="11" a="1"/>
  <c r="AQ699" i="11"/>
  <c r="AO699" i="11" a="1"/>
  <c r="AO699" i="11"/>
  <c r="AP700" i="11" a="1"/>
  <c r="AP700" i="11"/>
  <c r="AR700" i="11" a="1"/>
  <c r="AR700" i="11"/>
  <c r="AN700" i="11" a="1"/>
  <c r="AN700" i="11"/>
  <c r="AO700" i="11" a="1"/>
  <c r="AO700" i="11"/>
  <c r="AQ700" i="11" a="1"/>
  <c r="AQ700" i="11"/>
  <c r="DN699" i="11" a="1"/>
  <c r="DN699" i="11"/>
  <c r="DO699" i="11" a="1"/>
  <c r="DO699" i="11"/>
  <c r="DP699" i="11" a="1"/>
  <c r="DP699" i="11"/>
  <c r="DQ699" i="11" a="1"/>
  <c r="DQ699" i="11"/>
  <c r="DR699" i="11" a="1"/>
  <c r="DR699" i="11"/>
  <c r="DK699" i="11" a="1"/>
  <c r="DK699" i="11"/>
  <c r="DJ699" i="11" a="1"/>
  <c r="DJ699" i="11"/>
  <c r="DF699" i="11" a="1"/>
  <c r="DF699" i="11"/>
  <c r="DI699" i="11" a="1"/>
  <c r="DI699" i="11"/>
  <c r="DH699" i="11" a="1"/>
  <c r="DH699" i="11"/>
  <c r="DG699" i="11" a="1"/>
  <c r="DG699" i="11"/>
  <c r="AS698" i="11"/>
  <c r="DM700" i="11" a="1"/>
  <c r="DM700" i="11"/>
  <c r="DE700" i="11" a="1"/>
  <c r="DE700" i="11"/>
  <c r="DT700" i="11" a="1"/>
  <c r="DT700" i="11"/>
  <c r="F702" i="11" a="1"/>
  <c r="F702" i="11"/>
  <c r="AA702" i="11" a="1"/>
  <c r="AA702" i="11"/>
  <c r="Y703" i="11" a="1"/>
  <c r="Y703" i="11"/>
  <c r="AB701" i="11"/>
  <c r="U701" i="11" a="1"/>
  <c r="U701" i="11"/>
  <c r="T701" i="11" a="1"/>
  <c r="T701" i="11"/>
  <c r="G701" i="11" a="1"/>
  <c r="G701" i="11"/>
  <c r="H701" i="11" a="1"/>
  <c r="H701" i="11"/>
  <c r="AS700" i="11"/>
  <c r="BX701" i="11"/>
  <c r="AN701" i="11" a="1"/>
  <c r="AN701" i="11"/>
  <c r="BZ701" i="11"/>
  <c r="BY701" i="11"/>
  <c r="BW701" i="11"/>
  <c r="DV700" i="11" a="1"/>
  <c r="DV700" i="11"/>
  <c r="DW700" i="11" a="1"/>
  <c r="DW700" i="11"/>
  <c r="EA700" i="11" a="1"/>
  <c r="EA700" i="11"/>
  <c r="EB700" i="11" a="1"/>
  <c r="EB700" i="11"/>
  <c r="DY700" i="11" a="1"/>
  <c r="DY700" i="11"/>
  <c r="DU700" i="11" a="1"/>
  <c r="DU700" i="11"/>
  <c r="DZ700" i="11" a="1"/>
  <c r="DZ700" i="11"/>
  <c r="DX700" i="11" a="1"/>
  <c r="DX700" i="11"/>
  <c r="DG700" i="11" a="1"/>
  <c r="DG700" i="11"/>
  <c r="DI700" i="11" a="1"/>
  <c r="DI700" i="11"/>
  <c r="DJ700" i="11" a="1"/>
  <c r="DJ700" i="11"/>
  <c r="DK700" i="11" a="1"/>
  <c r="DK700" i="11"/>
  <c r="DF700" i="11" a="1"/>
  <c r="DF700" i="11"/>
  <c r="DH700" i="11" a="1"/>
  <c r="DH700" i="11"/>
  <c r="AA703" i="11" a="1"/>
  <c r="AA703" i="11"/>
  <c r="F703" i="11" a="1"/>
  <c r="F703" i="11"/>
  <c r="Y704" i="11" a="1"/>
  <c r="Y704" i="11"/>
  <c r="DN700" i="11" a="1"/>
  <c r="DN700" i="11"/>
  <c r="DP700" i="11" a="1"/>
  <c r="DP700" i="11"/>
  <c r="DR700" i="11" a="1"/>
  <c r="DR700" i="11"/>
  <c r="DO700" i="11" a="1"/>
  <c r="DO700" i="11"/>
  <c r="DQ700" i="11" a="1"/>
  <c r="DQ700" i="11"/>
  <c r="T702" i="11" a="1"/>
  <c r="T702" i="11"/>
  <c r="G702" i="11" a="1"/>
  <c r="G702" i="11"/>
  <c r="H702" i="11" a="1"/>
  <c r="H702" i="11"/>
  <c r="U702" i="11" a="1"/>
  <c r="U702" i="11"/>
  <c r="AB702" i="11"/>
  <c r="DM701" i="11" a="1"/>
  <c r="DM701" i="11"/>
  <c r="DE701" i="11" a="1"/>
  <c r="DE701" i="11"/>
  <c r="DT701" i="11" a="1"/>
  <c r="DT701" i="11"/>
  <c r="AS699" i="11"/>
  <c r="AP701" i="11" a="1"/>
  <c r="AP701" i="11"/>
  <c r="AO701" i="11" a="1"/>
  <c r="AO701" i="11"/>
  <c r="AQ701" i="11" a="1"/>
  <c r="AQ701" i="11"/>
  <c r="BY702" i="11"/>
  <c r="BW702" i="11"/>
  <c r="BZ702" i="11"/>
  <c r="BX702" i="11"/>
  <c r="AA704" i="11" a="1"/>
  <c r="AA704" i="11"/>
  <c r="F704" i="11" a="1"/>
  <c r="F704" i="11"/>
  <c r="Y705" i="11" a="1"/>
  <c r="Y705" i="11"/>
  <c r="U703" i="11" a="1"/>
  <c r="U703" i="11"/>
  <c r="AB703" i="11"/>
  <c r="CA701" i="11"/>
  <c r="DX701" i="11" a="1"/>
  <c r="DX701" i="11"/>
  <c r="EB701" i="11" a="1"/>
  <c r="EB701" i="11"/>
  <c r="EA701" i="11" a="1"/>
  <c r="EA701" i="11"/>
  <c r="DW701" i="11" a="1"/>
  <c r="DW701" i="11"/>
  <c r="DU701" i="11" a="1"/>
  <c r="DU701" i="11"/>
  <c r="DY701" i="11" a="1"/>
  <c r="DY701" i="11"/>
  <c r="DZ701" i="11" a="1"/>
  <c r="DZ701" i="11"/>
  <c r="DV701" i="11" a="1"/>
  <c r="DV701" i="11"/>
  <c r="T703" i="11" a="1"/>
  <c r="T703" i="11"/>
  <c r="G703" i="11" a="1"/>
  <c r="G703" i="11"/>
  <c r="H703" i="11" a="1"/>
  <c r="H703" i="11"/>
  <c r="AR701" i="11" a="1"/>
  <c r="AR701" i="11"/>
  <c r="DI701" i="11" a="1"/>
  <c r="DI701" i="11"/>
  <c r="DH701" i="11" a="1"/>
  <c r="DH701" i="11"/>
  <c r="DF701" i="11" a="1"/>
  <c r="DF701" i="11"/>
  <c r="DJ701" i="11" a="1"/>
  <c r="DJ701" i="11"/>
  <c r="DK701" i="11" a="1"/>
  <c r="DK701" i="11"/>
  <c r="DG701" i="11" a="1"/>
  <c r="DG701" i="11"/>
  <c r="DP701" i="11" a="1"/>
  <c r="DP701" i="11"/>
  <c r="DO701" i="11" a="1"/>
  <c r="DO701" i="11"/>
  <c r="DR701" i="11" a="1"/>
  <c r="DR701" i="11"/>
  <c r="DQ701" i="11" a="1"/>
  <c r="DQ701" i="11"/>
  <c r="DN701" i="11" a="1"/>
  <c r="DN701" i="11"/>
  <c r="DE702" i="11" a="1"/>
  <c r="DE702" i="11"/>
  <c r="DT702" i="11" a="1"/>
  <c r="DT702" i="11"/>
  <c r="DM702" i="11" a="1"/>
  <c r="DM702" i="11"/>
  <c r="AO702" i="11" a="1"/>
  <c r="AO702" i="11"/>
  <c r="AQ702" i="11" a="1"/>
  <c r="AQ702" i="11"/>
  <c r="DQ702" i="11" a="1"/>
  <c r="DQ702" i="11"/>
  <c r="DO702" i="11" a="1"/>
  <c r="DO702" i="11"/>
  <c r="DN702" i="11" a="1"/>
  <c r="DN702" i="11"/>
  <c r="DR702" i="11" a="1"/>
  <c r="DR702" i="11"/>
  <c r="DP702" i="11" a="1"/>
  <c r="DP702" i="11"/>
  <c r="BW703" i="11"/>
  <c r="AN703" i="11" a="1"/>
  <c r="AN703" i="11"/>
  <c r="BY703" i="11"/>
  <c r="BX703" i="11"/>
  <c r="BZ703" i="11"/>
  <c r="CA702" i="11"/>
  <c r="AP702" i="11" a="1"/>
  <c r="AP702" i="11"/>
  <c r="DZ702" i="11" a="1"/>
  <c r="DZ702" i="11"/>
  <c r="EB702" i="11" a="1"/>
  <c r="EB702" i="11"/>
  <c r="EA702" i="11" a="1"/>
  <c r="EA702" i="11"/>
  <c r="DX702" i="11" a="1"/>
  <c r="DX702" i="11"/>
  <c r="DU702" i="11" a="1"/>
  <c r="DU702" i="11"/>
  <c r="DW702" i="11" a="1"/>
  <c r="DW702" i="11"/>
  <c r="DV702" i="11" a="1"/>
  <c r="DV702" i="11"/>
  <c r="DY702" i="11" a="1"/>
  <c r="DY702" i="11"/>
  <c r="DK702" i="11" a="1"/>
  <c r="DK702" i="11"/>
  <c r="DG702" i="11" a="1"/>
  <c r="DG702" i="11"/>
  <c r="DH702" i="11" a="1"/>
  <c r="DH702" i="11"/>
  <c r="DJ702" i="11" a="1"/>
  <c r="DJ702" i="11"/>
  <c r="DI702" i="11" a="1"/>
  <c r="DI702" i="11"/>
  <c r="DF702" i="11" a="1"/>
  <c r="DF702" i="11"/>
  <c r="AS701" i="11"/>
  <c r="AA705" i="11" a="1"/>
  <c r="AA705" i="11"/>
  <c r="F705" i="11" a="1"/>
  <c r="F705" i="11"/>
  <c r="Y706" i="11" a="1"/>
  <c r="Y706" i="11"/>
  <c r="U704" i="11" a="1"/>
  <c r="U704" i="11"/>
  <c r="AB704" i="11"/>
  <c r="G704" i="11" a="1"/>
  <c r="G704" i="11"/>
  <c r="T704" i="11" a="1"/>
  <c r="T704" i="11"/>
  <c r="H704" i="11" a="1"/>
  <c r="H704" i="11"/>
  <c r="AN702" i="11" a="1"/>
  <c r="AN702" i="11"/>
  <c r="DM703" i="11" a="1"/>
  <c r="DM703" i="11"/>
  <c r="DE703" i="11" a="1"/>
  <c r="DE703" i="11"/>
  <c r="DT703" i="11" a="1"/>
  <c r="DT703" i="11"/>
  <c r="AR702" i="11" a="1"/>
  <c r="AR702" i="11"/>
  <c r="AP703" i="11" a="1"/>
  <c r="AP703" i="11"/>
  <c r="AR703" i="11" a="1"/>
  <c r="AR703" i="11"/>
  <c r="AQ703" i="11" a="1"/>
  <c r="AQ703" i="11"/>
  <c r="AO703" i="11" a="1"/>
  <c r="AO703" i="11"/>
  <c r="AA706" i="11" a="1"/>
  <c r="AA706" i="11"/>
  <c r="F706" i="11" a="1"/>
  <c r="F706" i="11"/>
  <c r="Y707" i="11" a="1"/>
  <c r="Y707" i="11"/>
  <c r="AS702" i="11"/>
  <c r="AB705" i="11"/>
  <c r="U705" i="11" a="1"/>
  <c r="U705" i="11"/>
  <c r="G705" i="11" a="1"/>
  <c r="G705" i="11"/>
  <c r="T705" i="11" a="1"/>
  <c r="T705" i="11"/>
  <c r="H705" i="11" a="1"/>
  <c r="H705" i="11"/>
  <c r="DU703" i="11" a="1"/>
  <c r="DU703" i="11"/>
  <c r="EB703" i="11" a="1"/>
  <c r="EB703" i="11"/>
  <c r="DW703" i="11" a="1"/>
  <c r="DW703" i="11"/>
  <c r="DV703" i="11" a="1"/>
  <c r="DV703" i="11"/>
  <c r="DX703" i="11" a="1"/>
  <c r="DX703" i="11"/>
  <c r="DZ703" i="11" a="1"/>
  <c r="DZ703" i="11"/>
  <c r="DY703" i="11" a="1"/>
  <c r="DY703" i="11"/>
  <c r="EA703" i="11" a="1"/>
  <c r="EA703" i="11"/>
  <c r="DJ703" i="11" a="1"/>
  <c r="DJ703" i="11"/>
  <c r="DH703" i="11" a="1"/>
  <c r="DH703" i="11"/>
  <c r="DK703" i="11" a="1"/>
  <c r="DK703" i="11"/>
  <c r="DI703" i="11" a="1"/>
  <c r="DI703" i="11"/>
  <c r="DF703" i="11" a="1"/>
  <c r="DF703" i="11"/>
  <c r="DG703" i="11" a="1"/>
  <c r="DG703" i="11"/>
  <c r="DP703" i="11" a="1"/>
  <c r="DP703" i="11"/>
  <c r="DN703" i="11" a="1"/>
  <c r="DN703" i="11"/>
  <c r="DQ703" i="11" a="1"/>
  <c r="DQ703" i="11"/>
  <c r="DR703" i="11" a="1"/>
  <c r="DR703" i="11"/>
  <c r="DO703" i="11" a="1"/>
  <c r="DO703" i="11"/>
  <c r="CA703" i="11"/>
  <c r="DM704" i="11" a="1"/>
  <c r="DM704" i="11"/>
  <c r="DT704" i="11" a="1"/>
  <c r="DT704" i="11"/>
  <c r="DE704" i="11" a="1"/>
  <c r="DE704" i="11"/>
  <c r="BY704" i="11"/>
  <c r="BW704" i="11"/>
  <c r="AN704" i="11" a="1"/>
  <c r="AN704" i="11"/>
  <c r="BZ704" i="11"/>
  <c r="BX704" i="11"/>
  <c r="AS703" i="11"/>
  <c r="AP704" i="11" a="1"/>
  <c r="AP704" i="11"/>
  <c r="AQ704" i="11" a="1"/>
  <c r="AQ704" i="11"/>
  <c r="T706" i="11" a="1"/>
  <c r="T706" i="11"/>
  <c r="G706" i="11" a="1"/>
  <c r="G706" i="11"/>
  <c r="H706" i="11" a="1"/>
  <c r="H706" i="11"/>
  <c r="DJ704" i="11" a="1"/>
  <c r="DJ704" i="11"/>
  <c r="DF704" i="11" a="1"/>
  <c r="DF704" i="11"/>
  <c r="DH704" i="11" a="1"/>
  <c r="DH704" i="11"/>
  <c r="DK704" i="11" a="1"/>
  <c r="DK704" i="11"/>
  <c r="DG704" i="11" a="1"/>
  <c r="DG704" i="11"/>
  <c r="DI704" i="11" a="1"/>
  <c r="DI704" i="11"/>
  <c r="AR704" i="11" a="1"/>
  <c r="AR704" i="11"/>
  <c r="DY704" i="11" a="1"/>
  <c r="DY704" i="11"/>
  <c r="EA704" i="11" a="1"/>
  <c r="EA704" i="11"/>
  <c r="DZ704" i="11" a="1"/>
  <c r="DZ704" i="11"/>
  <c r="DW704" i="11" a="1"/>
  <c r="DW704" i="11"/>
  <c r="DV704" i="11" a="1"/>
  <c r="DV704" i="11"/>
  <c r="DX704" i="11" a="1"/>
  <c r="DX704" i="11"/>
  <c r="EB704" i="11" a="1"/>
  <c r="EB704" i="11"/>
  <c r="DU704" i="11" a="1"/>
  <c r="DU704" i="11"/>
  <c r="CA704" i="11"/>
  <c r="DQ704" i="11" a="1"/>
  <c r="DQ704" i="11"/>
  <c r="DO704" i="11" a="1"/>
  <c r="DO704" i="11"/>
  <c r="DN704" i="11" a="1"/>
  <c r="DN704" i="11"/>
  <c r="DP704" i="11" a="1"/>
  <c r="DP704" i="11"/>
  <c r="DR704" i="11" a="1"/>
  <c r="DR704" i="11"/>
  <c r="AO704" i="11" a="1"/>
  <c r="AO704" i="11"/>
  <c r="DM705" i="11" a="1"/>
  <c r="DM705" i="11"/>
  <c r="DE705" i="11" a="1"/>
  <c r="DE705" i="11"/>
  <c r="DT705" i="11" a="1"/>
  <c r="DT705" i="11"/>
  <c r="BZ705" i="11"/>
  <c r="BW705" i="11"/>
  <c r="BX705" i="11"/>
  <c r="BY705" i="11"/>
  <c r="F707" i="11" a="1"/>
  <c r="F707" i="11"/>
  <c r="AA707" i="11" a="1"/>
  <c r="AA707" i="11"/>
  <c r="Y708" i="11" a="1"/>
  <c r="Y708" i="11"/>
  <c r="AB706" i="11"/>
  <c r="U706" i="11" a="1"/>
  <c r="U706" i="11"/>
  <c r="AO705" i="11" a="1"/>
  <c r="AO705" i="11"/>
  <c r="AR705" i="11" a="1"/>
  <c r="AR705" i="11"/>
  <c r="BY706" i="11"/>
  <c r="BW706" i="11"/>
  <c r="AR706" i="11" a="1"/>
  <c r="AR706" i="11"/>
  <c r="AP706" i="11" a="1"/>
  <c r="AP706" i="11"/>
  <c r="AN706" i="11" a="1"/>
  <c r="AN706" i="11"/>
  <c r="AS704" i="11"/>
  <c r="CA705" i="11"/>
  <c r="AN705" i="11" a="1"/>
  <c r="AN705" i="11"/>
  <c r="DT706" i="11" a="1"/>
  <c r="DT706" i="11"/>
  <c r="DE706" i="11" a="1"/>
  <c r="DE706" i="11"/>
  <c r="DM706" i="11" a="1"/>
  <c r="DM706" i="11"/>
  <c r="AP705" i="11" a="1"/>
  <c r="AP705" i="11"/>
  <c r="F708" i="11" a="1"/>
  <c r="F708" i="11"/>
  <c r="AA708" i="11" a="1"/>
  <c r="AA708" i="11"/>
  <c r="Y709" i="11" a="1"/>
  <c r="Y709" i="11"/>
  <c r="DX705" i="11" a="1"/>
  <c r="DX705" i="11"/>
  <c r="DV705" i="11" a="1"/>
  <c r="DV705" i="11"/>
  <c r="EB705" i="11" a="1"/>
  <c r="EB705" i="11"/>
  <c r="DU705" i="11" a="1"/>
  <c r="DU705" i="11"/>
  <c r="DY705" i="11" a="1"/>
  <c r="DY705" i="11"/>
  <c r="DZ705" i="11" a="1"/>
  <c r="DZ705" i="11"/>
  <c r="EA705" i="11" a="1"/>
  <c r="EA705" i="11"/>
  <c r="DW705" i="11" a="1"/>
  <c r="DW705" i="11"/>
  <c r="T707" i="11" a="1"/>
  <c r="T707" i="11"/>
  <c r="G707" i="11" a="1"/>
  <c r="G707" i="11"/>
  <c r="H707" i="11" a="1"/>
  <c r="H707" i="11"/>
  <c r="DH705" i="11" a="1"/>
  <c r="DH705" i="11"/>
  <c r="DG705" i="11" a="1"/>
  <c r="DG705" i="11"/>
  <c r="DJ705" i="11" a="1"/>
  <c r="DJ705" i="11"/>
  <c r="DI705" i="11" a="1"/>
  <c r="DI705" i="11"/>
  <c r="DF705" i="11" a="1"/>
  <c r="DF705" i="11"/>
  <c r="DK705" i="11" a="1"/>
  <c r="DK705" i="11"/>
  <c r="AQ705" i="11" a="1"/>
  <c r="AQ705" i="11"/>
  <c r="AB707" i="11"/>
  <c r="U707" i="11" a="1"/>
  <c r="U707" i="11"/>
  <c r="DP705" i="11" a="1"/>
  <c r="DP705" i="11"/>
  <c r="DR705" i="11" a="1"/>
  <c r="DR705" i="11"/>
  <c r="DN705" i="11" a="1"/>
  <c r="DN705" i="11"/>
  <c r="DQ705" i="11" a="1"/>
  <c r="DQ705" i="11"/>
  <c r="DO705" i="11" a="1"/>
  <c r="DO705" i="11"/>
  <c r="AO706" i="11" a="1"/>
  <c r="AO706" i="11"/>
  <c r="AQ706" i="11" a="1"/>
  <c r="AQ706" i="11"/>
  <c r="CA706" i="11"/>
  <c r="DJ706" i="11" a="1"/>
  <c r="DJ706" i="11"/>
  <c r="DH706" i="11" a="1"/>
  <c r="DH706" i="11"/>
  <c r="DI706" i="11" a="1"/>
  <c r="DI706" i="11"/>
  <c r="DG706" i="11" a="1"/>
  <c r="DG706" i="11"/>
  <c r="DF706" i="11" a="1"/>
  <c r="DF706" i="11"/>
  <c r="DK706" i="11" a="1"/>
  <c r="DK706" i="11"/>
  <c r="DV706" i="11" a="1"/>
  <c r="DV706" i="11"/>
  <c r="DZ706" i="11" a="1"/>
  <c r="DZ706" i="11"/>
  <c r="DW706" i="11" a="1"/>
  <c r="DW706" i="11"/>
  <c r="DY706" i="11" a="1"/>
  <c r="DY706" i="11"/>
  <c r="DU706" i="11" a="1"/>
  <c r="DU706" i="11"/>
  <c r="DX706" i="11" a="1"/>
  <c r="DX706" i="11"/>
  <c r="EA706" i="11" a="1"/>
  <c r="EA706" i="11"/>
  <c r="EB706" i="11" a="1"/>
  <c r="EB706" i="11"/>
  <c r="AA709" i="11" a="1"/>
  <c r="AA709" i="11"/>
  <c r="F709" i="11" a="1"/>
  <c r="F709" i="11"/>
  <c r="Y710" i="11" a="1"/>
  <c r="Y710" i="11"/>
  <c r="BW707" i="11"/>
  <c r="BY707" i="11"/>
  <c r="BZ707" i="11"/>
  <c r="AN707" i="11" a="1"/>
  <c r="AN707" i="11"/>
  <c r="BX707" i="11"/>
  <c r="G708" i="11" a="1"/>
  <c r="G708" i="11"/>
  <c r="T708" i="11" a="1"/>
  <c r="T708" i="11"/>
  <c r="H708" i="11" a="1"/>
  <c r="H708" i="11"/>
  <c r="DM707" i="11" a="1"/>
  <c r="DM707" i="11"/>
  <c r="DE707" i="11" a="1"/>
  <c r="DE707" i="11"/>
  <c r="DT707" i="11" a="1"/>
  <c r="DT707" i="11"/>
  <c r="AB708" i="11"/>
  <c r="U708" i="11" a="1"/>
  <c r="U708" i="11"/>
  <c r="AS705" i="11"/>
  <c r="DP706" i="11" a="1"/>
  <c r="DP706" i="11"/>
  <c r="DR706" i="11" a="1"/>
  <c r="DR706" i="11"/>
  <c r="DO706" i="11" a="1"/>
  <c r="DO706" i="11"/>
  <c r="DQ706" i="11" a="1"/>
  <c r="DQ706" i="11"/>
  <c r="DN706" i="11" a="1"/>
  <c r="DN706" i="11"/>
  <c r="AS706" i="11"/>
  <c r="AR707" i="11" a="1"/>
  <c r="AR707" i="11"/>
  <c r="AO707" i="11" a="1"/>
  <c r="AO707" i="11"/>
  <c r="AQ707" i="11" a="1"/>
  <c r="AQ707" i="11"/>
  <c r="DZ707" i="11" a="1"/>
  <c r="DZ707" i="11"/>
  <c r="EB707" i="11" a="1"/>
  <c r="EB707" i="11"/>
  <c r="DW707" i="11" a="1"/>
  <c r="DW707" i="11"/>
  <c r="DX707" i="11" a="1"/>
  <c r="DX707" i="11"/>
  <c r="DV707" i="11" a="1"/>
  <c r="DV707" i="11"/>
  <c r="DY707" i="11" a="1"/>
  <c r="DY707" i="11"/>
  <c r="EA707" i="11" a="1"/>
  <c r="EA707" i="11"/>
  <c r="DU707" i="11" a="1"/>
  <c r="DU707" i="11"/>
  <c r="BW708" i="11"/>
  <c r="BZ708" i="11"/>
  <c r="BY708" i="11"/>
  <c r="BX708" i="11"/>
  <c r="DG707" i="11" a="1"/>
  <c r="DG707" i="11"/>
  <c r="DJ707" i="11" a="1"/>
  <c r="DJ707" i="11"/>
  <c r="DH707" i="11" a="1"/>
  <c r="DH707" i="11"/>
  <c r="DF707" i="11" a="1"/>
  <c r="DF707" i="11"/>
  <c r="DI707" i="11" a="1"/>
  <c r="DI707" i="11"/>
  <c r="DK707" i="11" a="1"/>
  <c r="DK707" i="11"/>
  <c r="DT708" i="11" a="1"/>
  <c r="DT708" i="11"/>
  <c r="DM708" i="11" a="1"/>
  <c r="DM708" i="11"/>
  <c r="DE708" i="11" a="1"/>
  <c r="DE708" i="11"/>
  <c r="DP707" i="11" a="1"/>
  <c r="DP707" i="11"/>
  <c r="DN707" i="11" a="1"/>
  <c r="DN707" i="11"/>
  <c r="DQ707" i="11" a="1"/>
  <c r="DQ707" i="11"/>
  <c r="DO707" i="11" a="1"/>
  <c r="DO707" i="11"/>
  <c r="DR707" i="11" a="1"/>
  <c r="DR707" i="11"/>
  <c r="AA710" i="11" a="1"/>
  <c r="AA710" i="11"/>
  <c r="F710" i="11" a="1"/>
  <c r="F710" i="11"/>
  <c r="Y711" i="11" a="1"/>
  <c r="Y711" i="11"/>
  <c r="U709" i="11" a="1"/>
  <c r="U709" i="11"/>
  <c r="AB709" i="11"/>
  <c r="T709" i="11" a="1"/>
  <c r="T709" i="11"/>
  <c r="G709" i="11" a="1"/>
  <c r="G709" i="11"/>
  <c r="H709" i="11" a="1"/>
  <c r="H709" i="11"/>
  <c r="AP707" i="11" a="1"/>
  <c r="AP707" i="11"/>
  <c r="CA707" i="11"/>
  <c r="AO708" i="11" a="1"/>
  <c r="AO708" i="11"/>
  <c r="AP708" i="11" a="1"/>
  <c r="AP708" i="11"/>
  <c r="AR708" i="11" a="1"/>
  <c r="AR708" i="11"/>
  <c r="CA708" i="11"/>
  <c r="AS707" i="11"/>
  <c r="BY709" i="11"/>
  <c r="BW709" i="11"/>
  <c r="AN709" i="11" a="1"/>
  <c r="AN709" i="11"/>
  <c r="BX709" i="11"/>
  <c r="BZ709" i="11"/>
  <c r="U710" i="11" a="1"/>
  <c r="U710" i="11"/>
  <c r="AB710" i="11"/>
  <c r="DK708" i="11" a="1"/>
  <c r="DK708" i="11"/>
  <c r="DJ708" i="11" a="1"/>
  <c r="DJ708" i="11"/>
  <c r="DH708" i="11" a="1"/>
  <c r="DH708" i="11"/>
  <c r="DF708" i="11" a="1"/>
  <c r="DF708" i="11"/>
  <c r="DI708" i="11" a="1"/>
  <c r="DI708" i="11"/>
  <c r="DG708" i="11" a="1"/>
  <c r="DG708" i="11"/>
  <c r="DE709" i="11" a="1"/>
  <c r="DE709" i="11"/>
  <c r="DM709" i="11" a="1"/>
  <c r="DM709" i="11"/>
  <c r="DT709" i="11" a="1"/>
  <c r="DT709" i="11"/>
  <c r="T710" i="11" a="1"/>
  <c r="T710" i="11"/>
  <c r="G710" i="11" a="1"/>
  <c r="G710" i="11"/>
  <c r="H710" i="11" a="1"/>
  <c r="H710" i="11"/>
  <c r="DP708" i="11" a="1"/>
  <c r="DP708" i="11"/>
  <c r="DO708" i="11" a="1"/>
  <c r="DO708" i="11"/>
  <c r="DN708" i="11" a="1"/>
  <c r="DN708" i="11"/>
  <c r="DR708" i="11" a="1"/>
  <c r="DR708" i="11"/>
  <c r="DQ708" i="11" a="1"/>
  <c r="DQ708" i="11"/>
  <c r="AN708" i="11" a="1"/>
  <c r="AN708" i="11"/>
  <c r="AQ708" i="11" a="1"/>
  <c r="AQ708" i="11"/>
  <c r="EB708" i="11" a="1"/>
  <c r="EB708" i="11"/>
  <c r="DX708" i="11" a="1"/>
  <c r="DX708" i="11"/>
  <c r="EA708" i="11" a="1"/>
  <c r="EA708" i="11"/>
  <c r="DV708" i="11" a="1"/>
  <c r="DV708" i="11"/>
  <c r="DU708" i="11" a="1"/>
  <c r="DU708" i="11"/>
  <c r="DZ708" i="11" a="1"/>
  <c r="DZ708" i="11"/>
  <c r="DY708" i="11" a="1"/>
  <c r="DY708" i="11"/>
  <c r="DW708" i="11" a="1"/>
  <c r="DW708" i="11"/>
  <c r="AA711" i="11" a="1"/>
  <c r="AA711" i="11"/>
  <c r="F711" i="11" a="1"/>
  <c r="F711" i="11"/>
  <c r="Y712" i="11" a="1"/>
  <c r="Y712" i="11"/>
  <c r="AP709" i="11" a="1"/>
  <c r="AP709" i="11"/>
  <c r="AO709" i="11" a="1"/>
  <c r="AO709" i="11"/>
  <c r="AQ709" i="11" a="1"/>
  <c r="AQ709" i="11"/>
  <c r="AR709" i="11" a="1"/>
  <c r="AR709" i="11"/>
  <c r="F712" i="11" a="1"/>
  <c r="F712" i="11"/>
  <c r="AA712" i="11" a="1"/>
  <c r="AA712" i="11"/>
  <c r="Y713" i="11" a="1"/>
  <c r="Y713" i="11"/>
  <c r="AS708" i="11"/>
  <c r="DT710" i="11" a="1"/>
  <c r="DT710" i="11"/>
  <c r="DM710" i="11" a="1"/>
  <c r="DM710" i="11"/>
  <c r="DE710" i="11" a="1"/>
  <c r="DE710" i="11"/>
  <c r="CA709" i="11"/>
  <c r="U711" i="11" a="1"/>
  <c r="U711" i="11"/>
  <c r="AB711" i="11"/>
  <c r="G711" i="11" a="1"/>
  <c r="G711" i="11"/>
  <c r="T711" i="11" a="1"/>
  <c r="T711" i="11"/>
  <c r="H711" i="11" a="1"/>
  <c r="H711" i="11"/>
  <c r="DZ709" i="11" a="1"/>
  <c r="DZ709" i="11"/>
  <c r="DV709" i="11" a="1"/>
  <c r="DV709" i="11"/>
  <c r="DW709" i="11" a="1"/>
  <c r="DW709" i="11"/>
  <c r="EB709" i="11" a="1"/>
  <c r="EB709" i="11"/>
  <c r="DU709" i="11" a="1"/>
  <c r="DU709" i="11"/>
  <c r="DY709" i="11" a="1"/>
  <c r="DY709" i="11"/>
  <c r="DX709" i="11" a="1"/>
  <c r="DX709" i="11"/>
  <c r="EA709" i="11" a="1"/>
  <c r="EA709" i="11"/>
  <c r="DO709" i="11" a="1"/>
  <c r="DO709" i="11"/>
  <c r="DN709" i="11" a="1"/>
  <c r="DN709" i="11"/>
  <c r="DQ709" i="11" a="1"/>
  <c r="DQ709" i="11"/>
  <c r="DP709" i="11" a="1"/>
  <c r="DP709" i="11"/>
  <c r="DR709" i="11" a="1"/>
  <c r="DR709" i="11"/>
  <c r="DG709" i="11" a="1"/>
  <c r="DG709" i="11"/>
  <c r="DI709" i="11" a="1"/>
  <c r="DI709" i="11"/>
  <c r="DJ709" i="11" a="1"/>
  <c r="DJ709" i="11"/>
  <c r="DK709" i="11" a="1"/>
  <c r="DK709" i="11"/>
  <c r="DF709" i="11" a="1"/>
  <c r="DF709" i="11"/>
  <c r="DH709" i="11" a="1"/>
  <c r="DH709" i="11"/>
  <c r="AQ710" i="11" a="1"/>
  <c r="AQ710" i="11"/>
  <c r="AN710" i="11" a="1"/>
  <c r="AN710" i="11"/>
  <c r="BX710" i="11"/>
  <c r="AO710" i="11" a="1"/>
  <c r="AO710" i="11"/>
  <c r="BZ710" i="11"/>
  <c r="AS709" i="11"/>
  <c r="AP710" i="11" a="1"/>
  <c r="AP710" i="11"/>
  <c r="DI710" i="11" a="1"/>
  <c r="DI710" i="11"/>
  <c r="DG710" i="11" a="1"/>
  <c r="DG710" i="11"/>
  <c r="DH710" i="11" a="1"/>
  <c r="DH710" i="11"/>
  <c r="DF710" i="11" a="1"/>
  <c r="DF710" i="11"/>
  <c r="DK710" i="11" a="1"/>
  <c r="DK710" i="11"/>
  <c r="DJ710" i="11" a="1"/>
  <c r="DJ710" i="11"/>
  <c r="DN710" i="11" a="1"/>
  <c r="DN710" i="11"/>
  <c r="DR710" i="11" a="1"/>
  <c r="DR710" i="11"/>
  <c r="DP710" i="11" a="1"/>
  <c r="DP710" i="11"/>
  <c r="DO710" i="11" a="1"/>
  <c r="DO710" i="11"/>
  <c r="DQ710" i="11" a="1"/>
  <c r="DQ710" i="11"/>
  <c r="AA713" i="11" a="1"/>
  <c r="AA713" i="11"/>
  <c r="F713" i="11" a="1"/>
  <c r="F713" i="11"/>
  <c r="Y714" i="11" a="1"/>
  <c r="Y714" i="11"/>
  <c r="CA710" i="11"/>
  <c r="DW710" i="11" a="1"/>
  <c r="DW710" i="11"/>
  <c r="DY710" i="11" a="1"/>
  <c r="DY710" i="11"/>
  <c r="EA710" i="11" a="1"/>
  <c r="EA710" i="11"/>
  <c r="EB710" i="11" a="1"/>
  <c r="EB710" i="11"/>
  <c r="DZ710" i="11" a="1"/>
  <c r="DZ710" i="11"/>
  <c r="DX710" i="11" a="1"/>
  <c r="DX710" i="11"/>
  <c r="DV710" i="11" a="1"/>
  <c r="DV710" i="11"/>
  <c r="DU710" i="11" a="1"/>
  <c r="DU710" i="11"/>
  <c r="G712" i="11" a="1"/>
  <c r="G712" i="11"/>
  <c r="T712" i="11" a="1"/>
  <c r="T712" i="11"/>
  <c r="H712" i="11" a="1"/>
  <c r="H712" i="11"/>
  <c r="BX711" i="11"/>
  <c r="BZ711" i="11"/>
  <c r="BY711" i="11"/>
  <c r="AN711" i="11" a="1"/>
  <c r="AN711" i="11"/>
  <c r="BW711" i="11"/>
  <c r="AB712" i="11"/>
  <c r="U712" i="11" a="1"/>
  <c r="U712" i="11"/>
  <c r="DT711" i="11" a="1"/>
  <c r="DT711" i="11"/>
  <c r="DM711" i="11" a="1"/>
  <c r="DM711" i="11"/>
  <c r="DE711" i="11" a="1"/>
  <c r="DE711" i="11"/>
  <c r="AR710" i="11" a="1"/>
  <c r="AR710" i="11"/>
  <c r="AS710" i="11"/>
  <c r="DI711" i="11" a="1"/>
  <c r="DI711" i="11"/>
  <c r="DH711" i="11" a="1"/>
  <c r="DH711" i="11"/>
  <c r="DJ711" i="11" a="1"/>
  <c r="DJ711" i="11"/>
  <c r="DF711" i="11" a="1"/>
  <c r="DF711" i="11"/>
  <c r="DK711" i="11" a="1"/>
  <c r="DK711" i="11"/>
  <c r="DG711" i="11" a="1"/>
  <c r="DG711" i="11"/>
  <c r="DV711" i="11" a="1"/>
  <c r="DV711" i="11"/>
  <c r="DW711" i="11" a="1"/>
  <c r="DW711" i="11"/>
  <c r="EB711" i="11" a="1"/>
  <c r="EB711" i="11"/>
  <c r="DZ711" i="11" a="1"/>
  <c r="DZ711" i="11"/>
  <c r="EA711" i="11" a="1"/>
  <c r="EA711" i="11"/>
  <c r="DU711" i="11" a="1"/>
  <c r="DU711" i="11"/>
  <c r="DY711" i="11" a="1"/>
  <c r="DY711" i="11"/>
  <c r="DX711" i="11" a="1"/>
  <c r="DX711" i="11"/>
  <c r="AP711" i="11" a="1"/>
  <c r="AP711" i="11"/>
  <c r="U713" i="11" a="1"/>
  <c r="U713" i="11"/>
  <c r="AB713" i="11"/>
  <c r="AO711" i="11" a="1"/>
  <c r="AO711" i="11"/>
  <c r="G713" i="11" a="1"/>
  <c r="G713" i="11"/>
  <c r="T713" i="11" a="1"/>
  <c r="T713" i="11"/>
  <c r="H713" i="11" a="1"/>
  <c r="H713" i="11"/>
  <c r="AQ711" i="11" a="1"/>
  <c r="AQ711" i="11"/>
  <c r="AO712" i="11" a="1"/>
  <c r="AO712" i="11"/>
  <c r="AQ712" i="11" a="1"/>
  <c r="AQ712" i="11"/>
  <c r="AR712" i="11" a="1"/>
  <c r="AR712" i="11"/>
  <c r="AP712" i="11" a="1"/>
  <c r="AP712" i="11"/>
  <c r="DT712" i="11" a="1"/>
  <c r="DT712" i="11"/>
  <c r="DM712" i="11" a="1"/>
  <c r="DM712" i="11"/>
  <c r="DE712" i="11" a="1"/>
  <c r="DE712" i="11"/>
  <c r="DO711" i="11" a="1"/>
  <c r="DO711" i="11"/>
  <c r="DR711" i="11" a="1"/>
  <c r="DR711" i="11"/>
  <c r="DP711" i="11" a="1"/>
  <c r="DP711" i="11"/>
  <c r="DN711" i="11" a="1"/>
  <c r="DN711" i="11"/>
  <c r="DQ711" i="11" a="1"/>
  <c r="DQ711" i="11"/>
  <c r="CA711" i="11"/>
  <c r="AR711" i="11" a="1"/>
  <c r="AR711" i="11"/>
  <c r="F714" i="11" a="1"/>
  <c r="F714" i="11"/>
  <c r="AA714" i="11" a="1"/>
  <c r="AA714" i="11"/>
  <c r="Y715" i="11" a="1"/>
  <c r="Y715" i="11"/>
  <c r="AS711" i="11"/>
  <c r="G714" i="11" a="1"/>
  <c r="G714" i="11"/>
  <c r="T714" i="11" a="1"/>
  <c r="T714" i="11"/>
  <c r="H714" i="11" a="1"/>
  <c r="H714" i="11"/>
  <c r="AB714" i="11"/>
  <c r="U714" i="11" a="1"/>
  <c r="U714" i="11"/>
  <c r="DR712" i="11" a="1"/>
  <c r="DR712" i="11"/>
  <c r="DO712" i="11" a="1"/>
  <c r="DO712" i="11"/>
  <c r="DN712" i="11" a="1"/>
  <c r="DN712" i="11"/>
  <c r="DQ712" i="11" a="1"/>
  <c r="DQ712" i="11"/>
  <c r="DP712" i="11" a="1"/>
  <c r="DP712" i="11"/>
  <c r="BZ713" i="11"/>
  <c r="BW713" i="11"/>
  <c r="BX713" i="11"/>
  <c r="BY713" i="11"/>
  <c r="EB712" i="11" a="1"/>
  <c r="EB712" i="11"/>
  <c r="DW712" i="11" a="1"/>
  <c r="DW712" i="11"/>
  <c r="DZ712" i="11" a="1"/>
  <c r="DZ712" i="11"/>
  <c r="DV712" i="11" a="1"/>
  <c r="DV712" i="11"/>
  <c r="DY712" i="11" a="1"/>
  <c r="DY712" i="11"/>
  <c r="DX712" i="11" a="1"/>
  <c r="DX712" i="11"/>
  <c r="DU712" i="11" a="1"/>
  <c r="DU712" i="11"/>
  <c r="EA712" i="11" a="1"/>
  <c r="EA712" i="11"/>
  <c r="AN712" i="11" a="1"/>
  <c r="AN712" i="11"/>
  <c r="DM713" i="11" a="1"/>
  <c r="DM713" i="11"/>
  <c r="DE713" i="11" a="1"/>
  <c r="DE713" i="11"/>
  <c r="DT713" i="11" a="1"/>
  <c r="DT713" i="11"/>
  <c r="F715" i="11" a="1"/>
  <c r="F715" i="11"/>
  <c r="AA715" i="11" a="1"/>
  <c r="AA715" i="11"/>
  <c r="Y716" i="11" a="1"/>
  <c r="Y716" i="11"/>
  <c r="DF712" i="11" a="1"/>
  <c r="DF712" i="11"/>
  <c r="DJ712" i="11" a="1"/>
  <c r="DJ712" i="11"/>
  <c r="DK712" i="11" a="1"/>
  <c r="DK712" i="11"/>
  <c r="DG712" i="11" a="1"/>
  <c r="DG712" i="11"/>
  <c r="DI712" i="11" a="1"/>
  <c r="DI712" i="11"/>
  <c r="DH712" i="11" a="1"/>
  <c r="DH712" i="11"/>
  <c r="AR713" i="11" a="1"/>
  <c r="AR713" i="11"/>
  <c r="AO713" i="11" a="1"/>
  <c r="AO713" i="11"/>
  <c r="AQ713" i="11" a="1"/>
  <c r="AQ713" i="11"/>
  <c r="AP713" i="11" a="1"/>
  <c r="AP713" i="11"/>
  <c r="G715" i="11" a="1"/>
  <c r="G715" i="11"/>
  <c r="T715" i="11" a="1"/>
  <c r="T715" i="11"/>
  <c r="H715" i="11" a="1"/>
  <c r="H715" i="11"/>
  <c r="U715" i="11" a="1"/>
  <c r="U715" i="11"/>
  <c r="AB715" i="11"/>
  <c r="DU713" i="11" a="1"/>
  <c r="DU713" i="11"/>
  <c r="DX713" i="11" a="1"/>
  <c r="DX713" i="11"/>
  <c r="DZ713" i="11" a="1"/>
  <c r="DZ713" i="11"/>
  <c r="DY713" i="11" a="1"/>
  <c r="DY713" i="11"/>
  <c r="EB713" i="11" a="1"/>
  <c r="EB713" i="11"/>
  <c r="DW713" i="11" a="1"/>
  <c r="DW713" i="11"/>
  <c r="EA713" i="11" a="1"/>
  <c r="EA713" i="11"/>
  <c r="DV713" i="11" a="1"/>
  <c r="DV713" i="11"/>
  <c r="AN713" i="11" a="1"/>
  <c r="AN713" i="11"/>
  <c r="DG713" i="11" a="1"/>
  <c r="DG713" i="11"/>
  <c r="DK713" i="11" a="1"/>
  <c r="DK713" i="11"/>
  <c r="DI713" i="11" a="1"/>
  <c r="DI713" i="11"/>
  <c r="DJ713" i="11" a="1"/>
  <c r="DJ713" i="11"/>
  <c r="DF713" i="11" a="1"/>
  <c r="DF713" i="11"/>
  <c r="DH713" i="11" a="1"/>
  <c r="DH713" i="11"/>
  <c r="CA713" i="11"/>
  <c r="DO713" i="11" a="1"/>
  <c r="DO713" i="11"/>
  <c r="DN713" i="11" a="1"/>
  <c r="DN713" i="11"/>
  <c r="DP713" i="11" a="1"/>
  <c r="DP713" i="11"/>
  <c r="DQ713" i="11" a="1"/>
  <c r="DQ713" i="11"/>
  <c r="DR713" i="11" a="1"/>
  <c r="DR713" i="11"/>
  <c r="DT714" i="11" a="1"/>
  <c r="DT714" i="11"/>
  <c r="DM714" i="11" a="1"/>
  <c r="DM714" i="11"/>
  <c r="DE714" i="11" a="1"/>
  <c r="DE714" i="11"/>
  <c r="AS712" i="11"/>
  <c r="BZ714" i="11"/>
  <c r="BX714" i="11"/>
  <c r="BY714" i="11"/>
  <c r="BW714" i="11"/>
  <c r="AA716" i="11" a="1"/>
  <c r="AA716" i="11"/>
  <c r="F716" i="11" a="1"/>
  <c r="F716" i="11"/>
  <c r="Y717" i="11" a="1"/>
  <c r="Y717" i="11"/>
  <c r="AR714" i="11" a="1"/>
  <c r="AR714" i="11"/>
  <c r="CA714" i="11"/>
  <c r="DM715" i="11" a="1"/>
  <c r="DM715" i="11"/>
  <c r="DT715" i="11" a="1"/>
  <c r="DT715" i="11"/>
  <c r="DE715" i="11" a="1"/>
  <c r="DE715" i="11"/>
  <c r="AA717" i="11" a="1"/>
  <c r="AA717" i="11"/>
  <c r="F717" i="11" a="1"/>
  <c r="F717" i="11"/>
  <c r="Y718" i="11" a="1"/>
  <c r="Y718" i="11"/>
  <c r="DH714" i="11" a="1"/>
  <c r="DH714" i="11"/>
  <c r="DG714" i="11" a="1"/>
  <c r="DG714" i="11"/>
  <c r="DJ714" i="11" a="1"/>
  <c r="DJ714" i="11"/>
  <c r="DK714" i="11" a="1"/>
  <c r="DK714" i="11"/>
  <c r="DI714" i="11" a="1"/>
  <c r="DI714" i="11"/>
  <c r="DF714" i="11" a="1"/>
  <c r="DF714" i="11"/>
  <c r="DO714" i="11" a="1"/>
  <c r="DO714" i="11"/>
  <c r="DQ714" i="11" a="1"/>
  <c r="DQ714" i="11"/>
  <c r="DN714" i="11" a="1"/>
  <c r="DN714" i="11"/>
  <c r="DP714" i="11" a="1"/>
  <c r="DP714" i="11"/>
  <c r="DR714" i="11" a="1"/>
  <c r="DR714" i="11"/>
  <c r="BY715" i="11"/>
  <c r="BX715" i="11"/>
  <c r="BW715" i="11"/>
  <c r="BZ715" i="11"/>
  <c r="EB714" i="11" a="1"/>
  <c r="EB714" i="11"/>
  <c r="DZ714" i="11" a="1"/>
  <c r="DZ714" i="11"/>
  <c r="DU714" i="11" a="1"/>
  <c r="DU714" i="11"/>
  <c r="DY714" i="11" a="1"/>
  <c r="DY714" i="11"/>
  <c r="DW714" i="11" a="1"/>
  <c r="DW714" i="11"/>
  <c r="DX714" i="11" a="1"/>
  <c r="DX714" i="11"/>
  <c r="EA714" i="11" a="1"/>
  <c r="EA714" i="11"/>
  <c r="DV714" i="11" a="1"/>
  <c r="DV714" i="11"/>
  <c r="AS713" i="11"/>
  <c r="AO714" i="11" a="1"/>
  <c r="AO714" i="11"/>
  <c r="AN714" i="11" a="1"/>
  <c r="AN714" i="11"/>
  <c r="AQ714" i="11" a="1"/>
  <c r="AQ714" i="11"/>
  <c r="U716" i="11" a="1"/>
  <c r="U716" i="11"/>
  <c r="AB716" i="11"/>
  <c r="AP714" i="11" a="1"/>
  <c r="AP714" i="11"/>
  <c r="G716" i="11" a="1"/>
  <c r="G716" i="11"/>
  <c r="T716" i="11" a="1"/>
  <c r="T716" i="11"/>
  <c r="H716" i="11" a="1"/>
  <c r="H716" i="11"/>
  <c r="DT716" i="11" a="1"/>
  <c r="DT716" i="11"/>
  <c r="DM716" i="11" a="1"/>
  <c r="DM716" i="11"/>
  <c r="DE716" i="11" a="1"/>
  <c r="DE716" i="11"/>
  <c r="AR715" i="11" a="1"/>
  <c r="AR715" i="11"/>
  <c r="AA718" i="11" a="1"/>
  <c r="AA718" i="11"/>
  <c r="F718" i="11" a="1"/>
  <c r="F718" i="11"/>
  <c r="Y719" i="11" a="1"/>
  <c r="Y719" i="11"/>
  <c r="CA715" i="11"/>
  <c r="AQ715" i="11" a="1"/>
  <c r="AQ715" i="11"/>
  <c r="AB717" i="11"/>
  <c r="U717" i="11" a="1"/>
  <c r="U717" i="11"/>
  <c r="AN715" i="11" a="1"/>
  <c r="AN715" i="11"/>
  <c r="T717" i="11" a="1"/>
  <c r="T717" i="11"/>
  <c r="G717" i="11" a="1"/>
  <c r="G717" i="11"/>
  <c r="H717" i="11" a="1"/>
  <c r="H717" i="11"/>
  <c r="AN716" i="11" a="1"/>
  <c r="AN716" i="11"/>
  <c r="BX716" i="11"/>
  <c r="BW716" i="11"/>
  <c r="BZ716" i="11"/>
  <c r="BY716" i="11"/>
  <c r="AO715" i="11" a="1"/>
  <c r="AO715" i="11"/>
  <c r="DK715" i="11" a="1"/>
  <c r="DK715" i="11"/>
  <c r="DI715" i="11" a="1"/>
  <c r="DI715" i="11"/>
  <c r="DH715" i="11" a="1"/>
  <c r="DH715" i="11"/>
  <c r="DF715" i="11" a="1"/>
  <c r="DF715" i="11"/>
  <c r="DJ715" i="11" a="1"/>
  <c r="DJ715" i="11"/>
  <c r="DG715" i="11" a="1"/>
  <c r="DG715" i="11"/>
  <c r="AS714" i="11"/>
  <c r="DU715" i="11" a="1"/>
  <c r="DU715" i="11"/>
  <c r="DY715" i="11" a="1"/>
  <c r="DY715" i="11"/>
  <c r="DW715" i="11" a="1"/>
  <c r="DW715" i="11"/>
  <c r="DX715" i="11" a="1"/>
  <c r="DX715" i="11"/>
  <c r="DZ715" i="11" a="1"/>
  <c r="DZ715" i="11"/>
  <c r="EB715" i="11" a="1"/>
  <c r="EB715" i="11"/>
  <c r="DV715" i="11" a="1"/>
  <c r="DV715" i="11"/>
  <c r="EA715" i="11" a="1"/>
  <c r="EA715" i="11"/>
  <c r="DN715" i="11" a="1"/>
  <c r="DN715" i="11"/>
  <c r="DP715" i="11" a="1"/>
  <c r="DP715" i="11"/>
  <c r="DR715" i="11" a="1"/>
  <c r="DR715" i="11"/>
  <c r="DQ715" i="11" a="1"/>
  <c r="DQ715" i="11"/>
  <c r="DO715" i="11" a="1"/>
  <c r="DO715" i="11"/>
  <c r="AP715" i="11" a="1"/>
  <c r="AP715" i="11"/>
  <c r="CA716" i="11"/>
  <c r="AQ716" i="11" a="1"/>
  <c r="AQ716" i="11"/>
  <c r="AP716" i="11" a="1"/>
  <c r="AP716" i="11"/>
  <c r="AA719" i="11" a="1"/>
  <c r="AA719" i="11"/>
  <c r="F719" i="11" a="1"/>
  <c r="F719" i="11"/>
  <c r="Y720" i="11" a="1"/>
  <c r="Y720" i="11"/>
  <c r="AB718" i="11"/>
  <c r="U718" i="11" a="1"/>
  <c r="U718" i="11"/>
  <c r="AN717" i="11" a="1"/>
  <c r="AN717" i="11"/>
  <c r="BX717" i="11"/>
  <c r="BW717" i="11"/>
  <c r="BY717" i="11"/>
  <c r="BZ717" i="11"/>
  <c r="T718" i="11" a="1"/>
  <c r="T718" i="11"/>
  <c r="G718" i="11" a="1"/>
  <c r="G718" i="11"/>
  <c r="H718" i="11" a="1"/>
  <c r="H718" i="11"/>
  <c r="AO716" i="11" a="1"/>
  <c r="AO716" i="11"/>
  <c r="DE717" i="11" a="1"/>
  <c r="DE717" i="11"/>
  <c r="DT717" i="11" a="1"/>
  <c r="DT717" i="11"/>
  <c r="DM717" i="11" a="1"/>
  <c r="DM717" i="11"/>
  <c r="DG716" i="11" a="1"/>
  <c r="DG716" i="11"/>
  <c r="DH716" i="11" a="1"/>
  <c r="DH716" i="11"/>
  <c r="DK716" i="11" a="1"/>
  <c r="DK716" i="11"/>
  <c r="DF716" i="11" a="1"/>
  <c r="DF716" i="11"/>
  <c r="DI716" i="11" a="1"/>
  <c r="DI716" i="11"/>
  <c r="DJ716" i="11" a="1"/>
  <c r="DJ716" i="11"/>
  <c r="AR716" i="11" a="1"/>
  <c r="AR716" i="11"/>
  <c r="DN716" i="11" a="1"/>
  <c r="DN716" i="11"/>
  <c r="DP716" i="11" a="1"/>
  <c r="DP716" i="11"/>
  <c r="DR716" i="11" a="1"/>
  <c r="DR716" i="11"/>
  <c r="DO716" i="11" a="1"/>
  <c r="DO716" i="11"/>
  <c r="DQ716" i="11" a="1"/>
  <c r="DQ716" i="11"/>
  <c r="DY716" i="11" a="1"/>
  <c r="DY716" i="11"/>
  <c r="DW716" i="11" a="1"/>
  <c r="DW716" i="11"/>
  <c r="DV716" i="11" a="1"/>
  <c r="DV716" i="11"/>
  <c r="DX716" i="11" a="1"/>
  <c r="DX716" i="11"/>
  <c r="DZ716" i="11" a="1"/>
  <c r="DZ716" i="11"/>
  <c r="EB716" i="11" a="1"/>
  <c r="EB716" i="11"/>
  <c r="EA716" i="11" a="1"/>
  <c r="EA716" i="11"/>
  <c r="DU716" i="11" a="1"/>
  <c r="DU716" i="11"/>
  <c r="AS715" i="11"/>
  <c r="AQ717" i="11" a="1"/>
  <c r="AQ717" i="11"/>
  <c r="AO717" i="11" a="1"/>
  <c r="AO717" i="11"/>
  <c r="AP717" i="11" a="1"/>
  <c r="AP717" i="11"/>
  <c r="AR717" i="11" a="1"/>
  <c r="AR717" i="11"/>
  <c r="CA717" i="11"/>
  <c r="AS716" i="11"/>
  <c r="BZ718" i="11"/>
  <c r="AN718" i="11" a="1"/>
  <c r="AN718" i="11"/>
  <c r="BW718" i="11"/>
  <c r="BY718" i="11"/>
  <c r="BX718" i="11"/>
  <c r="F720" i="11" a="1"/>
  <c r="F720" i="11"/>
  <c r="AA720" i="11" a="1"/>
  <c r="AA720" i="11"/>
  <c r="Y721" i="11" a="1"/>
  <c r="Y721" i="11"/>
  <c r="U719" i="11" a="1"/>
  <c r="U719" i="11"/>
  <c r="AB719" i="11"/>
  <c r="G719" i="11" a="1"/>
  <c r="G719" i="11"/>
  <c r="T719" i="11" a="1"/>
  <c r="T719" i="11"/>
  <c r="H719" i="11" a="1"/>
  <c r="H719" i="11"/>
  <c r="DN717" i="11" a="1"/>
  <c r="DN717" i="11"/>
  <c r="DQ717" i="11" a="1"/>
  <c r="DQ717" i="11"/>
  <c r="DO717" i="11" a="1"/>
  <c r="DO717" i="11"/>
  <c r="DP717" i="11" a="1"/>
  <c r="DP717" i="11"/>
  <c r="DR717" i="11" a="1"/>
  <c r="DR717" i="11"/>
  <c r="DT718" i="11" a="1"/>
  <c r="DT718" i="11"/>
  <c r="DM718" i="11" a="1"/>
  <c r="DM718" i="11"/>
  <c r="DE718" i="11" a="1"/>
  <c r="DE718" i="11"/>
  <c r="EA717" i="11" a="1"/>
  <c r="EA717" i="11"/>
  <c r="DY717" i="11" a="1"/>
  <c r="DY717" i="11"/>
  <c r="DU717" i="11" a="1"/>
  <c r="DU717" i="11"/>
  <c r="DV717" i="11" a="1"/>
  <c r="DV717" i="11"/>
  <c r="DW717" i="11" a="1"/>
  <c r="DW717" i="11"/>
  <c r="EB717" i="11" a="1"/>
  <c r="EB717" i="11"/>
  <c r="DZ717" i="11" a="1"/>
  <c r="DZ717" i="11"/>
  <c r="DX717" i="11" a="1"/>
  <c r="DX717" i="11"/>
  <c r="DK717" i="11" a="1"/>
  <c r="DK717" i="11"/>
  <c r="DJ717" i="11" a="1"/>
  <c r="DJ717" i="11"/>
  <c r="DH717" i="11" a="1"/>
  <c r="DH717" i="11"/>
  <c r="DG717" i="11" a="1"/>
  <c r="DG717" i="11"/>
  <c r="DF717" i="11" a="1"/>
  <c r="DF717" i="11"/>
  <c r="DI717" i="11" a="1"/>
  <c r="DI717" i="11"/>
  <c r="AS717" i="11"/>
  <c r="AR718" i="11" a="1"/>
  <c r="AR718" i="11"/>
  <c r="AO718" i="11" a="1"/>
  <c r="AO718" i="11"/>
  <c r="DO718" i="11" a="1"/>
  <c r="DO718" i="11"/>
  <c r="DN718" i="11" a="1"/>
  <c r="DN718" i="11"/>
  <c r="DR718" i="11" a="1"/>
  <c r="DR718" i="11"/>
  <c r="DQ718" i="11" a="1"/>
  <c r="DQ718" i="11"/>
  <c r="DP718" i="11" a="1"/>
  <c r="DP718" i="11"/>
  <c r="DU718" i="11" a="1"/>
  <c r="DU718" i="11"/>
  <c r="DW718" i="11" a="1"/>
  <c r="DW718" i="11"/>
  <c r="DY718" i="11" a="1"/>
  <c r="DY718" i="11"/>
  <c r="DZ718" i="11" a="1"/>
  <c r="DZ718" i="11"/>
  <c r="DX718" i="11" a="1"/>
  <c r="DX718" i="11"/>
  <c r="EA718" i="11" a="1"/>
  <c r="EA718" i="11"/>
  <c r="EB718" i="11" a="1"/>
  <c r="EB718" i="11"/>
  <c r="DV718" i="11" a="1"/>
  <c r="DV718" i="11"/>
  <c r="BZ719" i="11"/>
  <c r="BX719" i="11"/>
  <c r="BY719" i="11"/>
  <c r="BW719" i="11"/>
  <c r="CA718" i="11"/>
  <c r="AQ718" i="11" a="1"/>
  <c r="AQ718" i="11"/>
  <c r="AA721" i="11" a="1"/>
  <c r="AA721" i="11"/>
  <c r="F721" i="11" a="1"/>
  <c r="F721" i="11"/>
  <c r="Y722" i="11" a="1"/>
  <c r="Y722" i="11"/>
  <c r="AP718" i="11" a="1"/>
  <c r="AP718" i="11"/>
  <c r="T720" i="11" a="1"/>
  <c r="T720" i="11"/>
  <c r="G720" i="11" a="1"/>
  <c r="G720" i="11"/>
  <c r="H720" i="11" a="1"/>
  <c r="H720" i="11"/>
  <c r="DH718" i="11" a="1"/>
  <c r="DH718" i="11"/>
  <c r="DF718" i="11" a="1"/>
  <c r="DF718" i="11"/>
  <c r="DK718" i="11" a="1"/>
  <c r="DK718" i="11"/>
  <c r="DG718" i="11" a="1"/>
  <c r="DG718" i="11"/>
  <c r="DI718" i="11" a="1"/>
  <c r="DI718" i="11"/>
  <c r="DJ718" i="11" a="1"/>
  <c r="DJ718" i="11"/>
  <c r="DT719" i="11" a="1"/>
  <c r="DT719" i="11"/>
  <c r="DE719" i="11" a="1"/>
  <c r="DE719" i="11"/>
  <c r="DM719" i="11" a="1"/>
  <c r="DM719" i="11"/>
  <c r="AB720" i="11"/>
  <c r="U720" i="11" a="1"/>
  <c r="U720" i="11"/>
  <c r="AQ719" i="11" a="1"/>
  <c r="AQ719" i="11"/>
  <c r="AS718" i="11"/>
  <c r="AO719" i="11" a="1"/>
  <c r="AO719" i="11"/>
  <c r="AP719" i="11" a="1"/>
  <c r="AP719" i="11"/>
  <c r="AR719" i="11" a="1"/>
  <c r="AR719" i="11"/>
  <c r="CA719" i="11"/>
  <c r="DO719" i="11" a="1"/>
  <c r="DO719" i="11"/>
  <c r="DR719" i="11" a="1"/>
  <c r="DR719" i="11"/>
  <c r="DN719" i="11" a="1"/>
  <c r="DN719" i="11"/>
  <c r="DP719" i="11" a="1"/>
  <c r="DP719" i="11"/>
  <c r="DQ719" i="11" a="1"/>
  <c r="DQ719" i="11"/>
  <c r="F722" i="11" a="1"/>
  <c r="F722" i="11"/>
  <c r="AA722" i="11" a="1"/>
  <c r="AA722" i="11"/>
  <c r="Y723" i="11" a="1"/>
  <c r="Y723" i="11"/>
  <c r="AQ720" i="11" a="1"/>
  <c r="AQ720" i="11"/>
  <c r="AP720" i="11" a="1"/>
  <c r="AP720" i="11"/>
  <c r="AO720" i="11" a="1"/>
  <c r="AO720" i="11"/>
  <c r="AR720" i="11" a="1"/>
  <c r="AR720" i="11"/>
  <c r="DG719" i="11" a="1"/>
  <c r="DG719" i="11"/>
  <c r="DH719" i="11" a="1"/>
  <c r="DH719" i="11"/>
  <c r="DF719" i="11" a="1"/>
  <c r="DF719" i="11"/>
  <c r="DJ719" i="11" a="1"/>
  <c r="DJ719" i="11"/>
  <c r="DI719" i="11" a="1"/>
  <c r="DI719" i="11"/>
  <c r="DK719" i="11" a="1"/>
  <c r="DK719" i="11"/>
  <c r="AB721" i="11"/>
  <c r="U721" i="11" a="1"/>
  <c r="U721" i="11"/>
  <c r="DX719" i="11" a="1"/>
  <c r="DX719" i="11"/>
  <c r="DV719" i="11" a="1"/>
  <c r="DV719" i="11"/>
  <c r="EA719" i="11" a="1"/>
  <c r="EA719" i="11"/>
  <c r="DY719" i="11" a="1"/>
  <c r="DY719" i="11"/>
  <c r="EB719" i="11" a="1"/>
  <c r="EB719" i="11"/>
  <c r="DW719" i="11" a="1"/>
  <c r="DW719" i="11"/>
  <c r="DU719" i="11" a="1"/>
  <c r="DU719" i="11"/>
  <c r="DZ719" i="11" a="1"/>
  <c r="DZ719" i="11"/>
  <c r="T721" i="11" a="1"/>
  <c r="T721" i="11"/>
  <c r="G721" i="11" a="1"/>
  <c r="G721" i="11"/>
  <c r="H721" i="11" a="1"/>
  <c r="H721" i="11"/>
  <c r="AN719" i="11" a="1"/>
  <c r="AN719" i="11"/>
  <c r="DE720" i="11" a="1"/>
  <c r="DE720" i="11"/>
  <c r="DM720" i="11" a="1"/>
  <c r="DM720" i="11"/>
  <c r="DT720" i="11" a="1"/>
  <c r="DT720" i="11"/>
  <c r="DR720" i="11" a="1"/>
  <c r="DR720" i="11"/>
  <c r="DP720" i="11" a="1"/>
  <c r="DP720" i="11"/>
  <c r="DQ720" i="11" a="1"/>
  <c r="DQ720" i="11"/>
  <c r="DN720" i="11" a="1"/>
  <c r="DN720" i="11"/>
  <c r="DO720" i="11" a="1"/>
  <c r="DO720" i="11"/>
  <c r="DH720" i="11" a="1"/>
  <c r="DH720" i="11"/>
  <c r="DF720" i="11" a="1"/>
  <c r="DF720" i="11"/>
  <c r="DK720" i="11" a="1"/>
  <c r="DK720" i="11"/>
  <c r="DI720" i="11" a="1"/>
  <c r="DI720" i="11"/>
  <c r="DJ720" i="11" a="1"/>
  <c r="DJ720" i="11"/>
  <c r="DG720" i="11" a="1"/>
  <c r="DG720" i="11"/>
  <c r="AS719" i="11"/>
  <c r="F723" i="11" a="1"/>
  <c r="F723" i="11"/>
  <c r="AA723" i="11" a="1"/>
  <c r="AA723" i="11"/>
  <c r="Y724" i="11" a="1"/>
  <c r="Y724" i="11"/>
  <c r="T722" i="11" a="1"/>
  <c r="T722" i="11"/>
  <c r="G722" i="11" a="1"/>
  <c r="G722" i="11"/>
  <c r="H722" i="11" a="1"/>
  <c r="H722" i="11"/>
  <c r="BY721" i="11"/>
  <c r="BX721" i="11"/>
  <c r="AN721" i="11" a="1"/>
  <c r="AN721" i="11"/>
  <c r="BZ721" i="11"/>
  <c r="BW721" i="11"/>
  <c r="AB722" i="11"/>
  <c r="U722" i="11" a="1"/>
  <c r="U722" i="11"/>
  <c r="DE721" i="11" a="1"/>
  <c r="DE721" i="11"/>
  <c r="DM721" i="11" a="1"/>
  <c r="DM721" i="11"/>
  <c r="DT721" i="11" a="1"/>
  <c r="DT721" i="11"/>
  <c r="DW720" i="11" a="1"/>
  <c r="DW720" i="11"/>
  <c r="DV720" i="11" a="1"/>
  <c r="DV720" i="11"/>
  <c r="EA720" i="11" a="1"/>
  <c r="EA720" i="11"/>
  <c r="DY720" i="11" a="1"/>
  <c r="DY720" i="11"/>
  <c r="DX720" i="11" a="1"/>
  <c r="DX720" i="11"/>
  <c r="EB720" i="11" a="1"/>
  <c r="EB720" i="11"/>
  <c r="DU720" i="11" a="1"/>
  <c r="DU720" i="11"/>
  <c r="DZ720" i="11" a="1"/>
  <c r="DZ720" i="11"/>
  <c r="AN720" i="11" a="1"/>
  <c r="AN720" i="11"/>
  <c r="AO721" i="11" a="1"/>
  <c r="AO721" i="11"/>
  <c r="AR721" i="11" a="1"/>
  <c r="AR721" i="11"/>
  <c r="AQ721" i="11" a="1"/>
  <c r="AQ721" i="11"/>
  <c r="T723" i="11" a="1"/>
  <c r="T723" i="11"/>
  <c r="G723" i="11" a="1"/>
  <c r="G723" i="11"/>
  <c r="H723" i="11" a="1"/>
  <c r="H723" i="11"/>
  <c r="AP721" i="11" a="1"/>
  <c r="AP721" i="11"/>
  <c r="U723" i="11" a="1"/>
  <c r="U723" i="11"/>
  <c r="AB723" i="11"/>
  <c r="DT722" i="11" a="1"/>
  <c r="DT722" i="11"/>
  <c r="DM722" i="11" a="1"/>
  <c r="DM722" i="11"/>
  <c r="DE722" i="11" a="1"/>
  <c r="DE722" i="11"/>
  <c r="BW722" i="11"/>
  <c r="BZ722" i="11"/>
  <c r="BY722" i="11"/>
  <c r="BX722" i="11"/>
  <c r="AN722" i="11" a="1"/>
  <c r="AN722" i="11"/>
  <c r="AS720" i="11"/>
  <c r="DY721" i="11" a="1"/>
  <c r="DY721" i="11"/>
  <c r="DU721" i="11" a="1"/>
  <c r="DU721" i="11"/>
  <c r="DX721" i="11" a="1"/>
  <c r="DX721" i="11"/>
  <c r="EA721" i="11" a="1"/>
  <c r="EA721" i="11"/>
  <c r="EB721" i="11" a="1"/>
  <c r="EB721" i="11"/>
  <c r="DV721" i="11" a="1"/>
  <c r="DV721" i="11"/>
  <c r="DZ721" i="11" a="1"/>
  <c r="DZ721" i="11"/>
  <c r="DW721" i="11" a="1"/>
  <c r="DW721" i="11"/>
  <c r="DO721" i="11" a="1"/>
  <c r="DO721" i="11"/>
  <c r="DN721" i="11" a="1"/>
  <c r="DN721" i="11"/>
  <c r="DQ721" i="11" a="1"/>
  <c r="DQ721" i="11"/>
  <c r="DR721" i="11" a="1"/>
  <c r="DR721" i="11"/>
  <c r="DP721" i="11" a="1"/>
  <c r="DP721" i="11"/>
  <c r="DK721" i="11" a="1"/>
  <c r="DK721" i="11"/>
  <c r="DF721" i="11" a="1"/>
  <c r="DF721" i="11"/>
  <c r="DJ721" i="11" a="1"/>
  <c r="DJ721" i="11"/>
  <c r="DI721" i="11" a="1"/>
  <c r="DI721" i="11"/>
  <c r="DG721" i="11" a="1"/>
  <c r="DG721" i="11"/>
  <c r="DH721" i="11" a="1"/>
  <c r="DH721" i="11"/>
  <c r="CA721" i="11"/>
  <c r="F724" i="11" a="1"/>
  <c r="F724" i="11"/>
  <c r="AA724" i="11" a="1"/>
  <c r="AA724" i="11"/>
  <c r="Y725" i="11" a="1"/>
  <c r="Y725" i="11"/>
  <c r="AS721" i="11"/>
  <c r="AQ722" i="11" a="1"/>
  <c r="AQ722" i="11"/>
  <c r="AO722" i="11" a="1"/>
  <c r="AO722" i="11"/>
  <c r="AP722" i="11" a="1"/>
  <c r="AP722" i="11"/>
  <c r="AR722" i="11" a="1"/>
  <c r="AR722" i="11"/>
  <c r="BZ723" i="11"/>
  <c r="BX723" i="11"/>
  <c r="BY723" i="11"/>
  <c r="BW723" i="11"/>
  <c r="DT723" i="11" a="1"/>
  <c r="DT723" i="11"/>
  <c r="DE723" i="11" a="1"/>
  <c r="DE723" i="11"/>
  <c r="DM723" i="11" a="1"/>
  <c r="DM723" i="11"/>
  <c r="CA722" i="11"/>
  <c r="DI722" i="11" a="1"/>
  <c r="DI722" i="11"/>
  <c r="DJ722" i="11" a="1"/>
  <c r="DJ722" i="11"/>
  <c r="DK722" i="11" a="1"/>
  <c r="DK722" i="11"/>
  <c r="DH722" i="11" a="1"/>
  <c r="DH722" i="11"/>
  <c r="DF722" i="11" a="1"/>
  <c r="DF722" i="11"/>
  <c r="DG722" i="11" a="1"/>
  <c r="DG722" i="11"/>
  <c r="AA725" i="11" a="1"/>
  <c r="AA725" i="11"/>
  <c r="F725" i="11" a="1"/>
  <c r="F725" i="11"/>
  <c r="Y726" i="11" a="1"/>
  <c r="Y726" i="11"/>
  <c r="DQ722" i="11" a="1"/>
  <c r="DQ722" i="11"/>
  <c r="DP722" i="11" a="1"/>
  <c r="DP722" i="11"/>
  <c r="DO722" i="11" a="1"/>
  <c r="DO722" i="11"/>
  <c r="DR722" i="11" a="1"/>
  <c r="DR722" i="11"/>
  <c r="DN722" i="11" a="1"/>
  <c r="DN722" i="11"/>
  <c r="DU722" i="11" a="1"/>
  <c r="DU722" i="11"/>
  <c r="EB722" i="11" a="1"/>
  <c r="EB722" i="11"/>
  <c r="EA722" i="11" a="1"/>
  <c r="EA722" i="11"/>
  <c r="DZ722" i="11" a="1"/>
  <c r="DZ722" i="11"/>
  <c r="DV722" i="11" a="1"/>
  <c r="DV722" i="11"/>
  <c r="DX722" i="11" a="1"/>
  <c r="DX722" i="11"/>
  <c r="DW722" i="11" a="1"/>
  <c r="DW722" i="11"/>
  <c r="DY722" i="11" a="1"/>
  <c r="DY722" i="11"/>
  <c r="G724" i="11" a="1"/>
  <c r="G724" i="11"/>
  <c r="T724" i="11" a="1"/>
  <c r="T724" i="11"/>
  <c r="H724" i="11" a="1"/>
  <c r="H724" i="11"/>
  <c r="AB724" i="11"/>
  <c r="U724" i="11" a="1"/>
  <c r="U724" i="11"/>
  <c r="AS722" i="11"/>
  <c r="DM724" i="11" a="1"/>
  <c r="DM724" i="11"/>
  <c r="DE724" i="11" a="1"/>
  <c r="DE724" i="11"/>
  <c r="DT724" i="11" a="1"/>
  <c r="DT724" i="11"/>
  <c r="AA726" i="11" a="1"/>
  <c r="AA726" i="11"/>
  <c r="F726" i="11" a="1"/>
  <c r="F726" i="11"/>
  <c r="Y727" i="11" a="1"/>
  <c r="Y727" i="11"/>
  <c r="AO723" i="11" a="1"/>
  <c r="AO723" i="11"/>
  <c r="U725" i="11" a="1"/>
  <c r="U725" i="11"/>
  <c r="AB725" i="11"/>
  <c r="AR723" i="11" a="1"/>
  <c r="AR723" i="11"/>
  <c r="G725" i="11" a="1"/>
  <c r="G725" i="11"/>
  <c r="T725" i="11" a="1"/>
  <c r="T725" i="11"/>
  <c r="H725" i="11" a="1"/>
  <c r="H725" i="11"/>
  <c r="DO723" i="11" a="1"/>
  <c r="DO723" i="11"/>
  <c r="DP723" i="11" a="1"/>
  <c r="DP723" i="11"/>
  <c r="DN723" i="11" a="1"/>
  <c r="DN723" i="11"/>
  <c r="DR723" i="11" a="1"/>
  <c r="DR723" i="11"/>
  <c r="DQ723" i="11" a="1"/>
  <c r="DQ723" i="11"/>
  <c r="BY724" i="11"/>
  <c r="AN724" i="11" a="1"/>
  <c r="AN724" i="11"/>
  <c r="BX724" i="11"/>
  <c r="BW724" i="11"/>
  <c r="BZ724" i="11"/>
  <c r="DF723" i="11" a="1"/>
  <c r="DF723" i="11"/>
  <c r="DH723" i="11" a="1"/>
  <c r="DH723" i="11"/>
  <c r="DI723" i="11" a="1"/>
  <c r="DI723" i="11"/>
  <c r="DJ723" i="11" a="1"/>
  <c r="DJ723" i="11"/>
  <c r="DG723" i="11" a="1"/>
  <c r="DG723" i="11"/>
  <c r="DK723" i="11" a="1"/>
  <c r="DK723" i="11"/>
  <c r="AN723" i="11" a="1"/>
  <c r="AN723" i="11"/>
  <c r="DX723" i="11" a="1"/>
  <c r="DX723" i="11"/>
  <c r="DW723" i="11" a="1"/>
  <c r="DW723" i="11"/>
  <c r="EB723" i="11" a="1"/>
  <c r="EB723" i="11"/>
  <c r="DU723" i="11" a="1"/>
  <c r="DU723" i="11"/>
  <c r="DZ723" i="11" a="1"/>
  <c r="DZ723" i="11"/>
  <c r="EA723" i="11" a="1"/>
  <c r="EA723" i="11"/>
  <c r="DV723" i="11" a="1"/>
  <c r="DV723" i="11"/>
  <c r="DY723" i="11" a="1"/>
  <c r="DY723" i="11"/>
  <c r="AQ723" i="11" a="1"/>
  <c r="AQ723" i="11"/>
  <c r="CA723" i="11"/>
  <c r="AP723" i="11" a="1"/>
  <c r="AP723" i="11"/>
  <c r="AP724" i="11" a="1"/>
  <c r="AP724" i="11"/>
  <c r="AR724" i="11" a="1"/>
  <c r="AR724" i="11"/>
  <c r="AO724" i="11" a="1"/>
  <c r="AO724" i="11"/>
  <c r="DP724" i="11" a="1"/>
  <c r="DP724" i="11"/>
  <c r="DN724" i="11" a="1"/>
  <c r="DN724" i="11"/>
  <c r="DO724" i="11" a="1"/>
  <c r="DO724" i="11"/>
  <c r="DR724" i="11" a="1"/>
  <c r="DR724" i="11"/>
  <c r="DQ724" i="11" a="1"/>
  <c r="DQ724" i="11"/>
  <c r="AS723" i="11"/>
  <c r="CA724" i="11"/>
  <c r="F727" i="11" a="1"/>
  <c r="F727" i="11"/>
  <c r="AA727" i="11" a="1"/>
  <c r="AA727" i="11"/>
  <c r="Y728" i="11" a="1"/>
  <c r="Y728" i="11"/>
  <c r="BX725" i="11"/>
  <c r="BZ725" i="11"/>
  <c r="BW725" i="11"/>
  <c r="BY725" i="11"/>
  <c r="AB726" i="11"/>
  <c r="U726" i="11" a="1"/>
  <c r="U726" i="11"/>
  <c r="DT725" i="11" a="1"/>
  <c r="DT725" i="11"/>
  <c r="DE725" i="11" a="1"/>
  <c r="DE725" i="11"/>
  <c r="DM725" i="11" a="1"/>
  <c r="DM725" i="11"/>
  <c r="T726" i="11" a="1"/>
  <c r="T726" i="11"/>
  <c r="G726" i="11" a="1"/>
  <c r="G726" i="11"/>
  <c r="H726" i="11" a="1"/>
  <c r="H726" i="11"/>
  <c r="AQ724" i="11" a="1"/>
  <c r="AQ724" i="11"/>
  <c r="EA724" i="11" a="1"/>
  <c r="EA724" i="11"/>
  <c r="DZ724" i="11" a="1"/>
  <c r="DZ724" i="11"/>
  <c r="DV724" i="11" a="1"/>
  <c r="DV724" i="11"/>
  <c r="DY724" i="11" a="1"/>
  <c r="DY724" i="11"/>
  <c r="DW724" i="11" a="1"/>
  <c r="DW724" i="11"/>
  <c r="DU724" i="11" a="1"/>
  <c r="DU724" i="11"/>
  <c r="DX724" i="11" a="1"/>
  <c r="DX724" i="11"/>
  <c r="EB724" i="11" a="1"/>
  <c r="EB724" i="11"/>
  <c r="DI724" i="11" a="1"/>
  <c r="DI724" i="11"/>
  <c r="DJ724" i="11" a="1"/>
  <c r="DJ724" i="11"/>
  <c r="DK724" i="11" a="1"/>
  <c r="DK724" i="11"/>
  <c r="DF724" i="11" a="1"/>
  <c r="DF724" i="11"/>
  <c r="DG724" i="11" a="1"/>
  <c r="DG724" i="11"/>
  <c r="DH724" i="11" a="1"/>
  <c r="DH724" i="11"/>
  <c r="AR725" i="11" a="1"/>
  <c r="AR725" i="11"/>
  <c r="AP725" i="11" a="1"/>
  <c r="AP725" i="11"/>
  <c r="AO725" i="11" a="1"/>
  <c r="AO725" i="11"/>
  <c r="DV725" i="11" a="1"/>
  <c r="DV725" i="11"/>
  <c r="DY725" i="11" a="1"/>
  <c r="DY725" i="11"/>
  <c r="EA725" i="11" a="1"/>
  <c r="EA725" i="11"/>
  <c r="EB725" i="11" a="1"/>
  <c r="EB725" i="11"/>
  <c r="DW725" i="11" a="1"/>
  <c r="DW725" i="11"/>
  <c r="DU725" i="11" a="1"/>
  <c r="DU725" i="11"/>
  <c r="DX725" i="11" a="1"/>
  <c r="DX725" i="11"/>
  <c r="DZ725" i="11" a="1"/>
  <c r="DZ725" i="11"/>
  <c r="AP726" i="11" a="1"/>
  <c r="AP726" i="11"/>
  <c r="AO726" i="11" a="1"/>
  <c r="AO726" i="11"/>
  <c r="AR726" i="11" a="1"/>
  <c r="AR726" i="11"/>
  <c r="AQ726" i="11" a="1"/>
  <c r="AQ726" i="11"/>
  <c r="AQ725" i="11" a="1"/>
  <c r="AQ725" i="11"/>
  <c r="AN725" i="11" a="1"/>
  <c r="AN725" i="11"/>
  <c r="CA725" i="11"/>
  <c r="F728" i="11" a="1"/>
  <c r="F728" i="11"/>
  <c r="AA728" i="11" a="1"/>
  <c r="AA728" i="11"/>
  <c r="Y729" i="11" a="1"/>
  <c r="Y729" i="11"/>
  <c r="DT726" i="11" a="1"/>
  <c r="DT726" i="11"/>
  <c r="DE726" i="11" a="1"/>
  <c r="DE726" i="11"/>
  <c r="DM726" i="11" a="1"/>
  <c r="DM726" i="11"/>
  <c r="T727" i="11" a="1"/>
  <c r="T727" i="11"/>
  <c r="G727" i="11" a="1"/>
  <c r="G727" i="11"/>
  <c r="H727" i="11" a="1"/>
  <c r="H727" i="11"/>
  <c r="DN725" i="11" a="1"/>
  <c r="DN725" i="11"/>
  <c r="DO725" i="11" a="1"/>
  <c r="DO725" i="11"/>
  <c r="DP725" i="11" a="1"/>
  <c r="DP725" i="11"/>
  <c r="DR725" i="11" a="1"/>
  <c r="DR725" i="11"/>
  <c r="DQ725" i="11" a="1"/>
  <c r="DQ725" i="11"/>
  <c r="AB727" i="11"/>
  <c r="U727" i="11" a="1"/>
  <c r="U727" i="11"/>
  <c r="DG725" i="11" a="1"/>
  <c r="DG725" i="11"/>
  <c r="DH725" i="11" a="1"/>
  <c r="DH725" i="11"/>
  <c r="DK725" i="11" a="1"/>
  <c r="DK725" i="11"/>
  <c r="DJ725" i="11" a="1"/>
  <c r="DJ725" i="11"/>
  <c r="DF725" i="11" a="1"/>
  <c r="DF725" i="11"/>
  <c r="DI725" i="11" a="1"/>
  <c r="DI725" i="11"/>
  <c r="AS724" i="11"/>
  <c r="AA729" i="11" a="1"/>
  <c r="AA729" i="11"/>
  <c r="F729" i="11" a="1"/>
  <c r="F729" i="11"/>
  <c r="Y730" i="11" a="1"/>
  <c r="Y730" i="11"/>
  <c r="AN726" i="11" a="1"/>
  <c r="AN726" i="11"/>
  <c r="G728" i="11" a="1"/>
  <c r="G728" i="11"/>
  <c r="T728" i="11" a="1"/>
  <c r="T728" i="11"/>
  <c r="H728" i="11" a="1"/>
  <c r="H728" i="11"/>
  <c r="AS725" i="11"/>
  <c r="U728" i="11" a="1"/>
  <c r="U728" i="11"/>
  <c r="AB728" i="11"/>
  <c r="DQ726" i="11" a="1"/>
  <c r="DQ726" i="11"/>
  <c r="DR726" i="11" a="1"/>
  <c r="DR726" i="11"/>
  <c r="DN726" i="11" a="1"/>
  <c r="DN726" i="11"/>
  <c r="DO726" i="11" a="1"/>
  <c r="DO726" i="11"/>
  <c r="DP726" i="11" a="1"/>
  <c r="DP726" i="11"/>
  <c r="BZ727" i="11"/>
  <c r="BW727" i="11"/>
  <c r="BY727" i="11"/>
  <c r="BX727" i="11"/>
  <c r="DG726" i="11" a="1"/>
  <c r="DG726" i="11"/>
  <c r="DJ726" i="11" a="1"/>
  <c r="DJ726" i="11"/>
  <c r="DI726" i="11" a="1"/>
  <c r="DI726" i="11"/>
  <c r="DF726" i="11" a="1"/>
  <c r="DF726" i="11"/>
  <c r="DK726" i="11" a="1"/>
  <c r="DK726" i="11"/>
  <c r="DH726" i="11" a="1"/>
  <c r="DH726" i="11"/>
  <c r="DW726" i="11" a="1"/>
  <c r="DW726" i="11"/>
  <c r="EB726" i="11" a="1"/>
  <c r="EB726" i="11"/>
  <c r="DV726" i="11" a="1"/>
  <c r="DV726" i="11"/>
  <c r="DZ726" i="11" a="1"/>
  <c r="DZ726" i="11"/>
  <c r="DX726" i="11" a="1"/>
  <c r="DX726" i="11"/>
  <c r="EA726" i="11" a="1"/>
  <c r="EA726" i="11"/>
  <c r="DU726" i="11" a="1"/>
  <c r="DU726" i="11"/>
  <c r="DY726" i="11" a="1"/>
  <c r="DY726" i="11"/>
  <c r="DE727" i="11" a="1"/>
  <c r="DE727" i="11"/>
  <c r="DM727" i="11" a="1"/>
  <c r="DM727" i="11"/>
  <c r="DT727" i="11" a="1"/>
  <c r="DT727" i="11"/>
  <c r="AR727" i="11" a="1"/>
  <c r="AR727" i="11"/>
  <c r="AP727" i="11" a="1"/>
  <c r="AP727" i="11"/>
  <c r="AQ727" i="11" a="1"/>
  <c r="AQ727" i="11"/>
  <c r="CA727" i="11"/>
  <c r="BW728" i="11"/>
  <c r="BY728" i="11"/>
  <c r="BX728" i="11"/>
  <c r="AN728" i="11" a="1"/>
  <c r="AN728" i="11"/>
  <c r="BZ728" i="11"/>
  <c r="AS726" i="11"/>
  <c r="AA730" i="11" a="1"/>
  <c r="AA730" i="11"/>
  <c r="F730" i="11" a="1"/>
  <c r="F730" i="11"/>
  <c r="Y731" i="11" a="1"/>
  <c r="Y731" i="11"/>
  <c r="AO727" i="11" a="1"/>
  <c r="AO727" i="11"/>
  <c r="U729" i="11" a="1"/>
  <c r="U729" i="11"/>
  <c r="AB729" i="11"/>
  <c r="T729" i="11" a="1"/>
  <c r="T729" i="11"/>
  <c r="G729" i="11" a="1"/>
  <c r="G729" i="11"/>
  <c r="H729" i="11" a="1"/>
  <c r="H729" i="11"/>
  <c r="EA727" i="11" a="1"/>
  <c r="EA727" i="11"/>
  <c r="DY727" i="11" a="1"/>
  <c r="DY727" i="11"/>
  <c r="DV727" i="11" a="1"/>
  <c r="DV727" i="11"/>
  <c r="DW727" i="11" a="1"/>
  <c r="DW727" i="11"/>
  <c r="DU727" i="11" a="1"/>
  <c r="DU727" i="11"/>
  <c r="EB727" i="11" a="1"/>
  <c r="EB727" i="11"/>
  <c r="DX727" i="11" a="1"/>
  <c r="DX727" i="11"/>
  <c r="DZ727" i="11" a="1"/>
  <c r="DZ727" i="11"/>
  <c r="DN727" i="11" a="1"/>
  <c r="DN727" i="11"/>
  <c r="DR727" i="11" a="1"/>
  <c r="DR727" i="11"/>
  <c r="DO727" i="11" a="1"/>
  <c r="DO727" i="11"/>
  <c r="DQ727" i="11" a="1"/>
  <c r="DQ727" i="11"/>
  <c r="DP727" i="11" a="1"/>
  <c r="DP727" i="11"/>
  <c r="DI727" i="11" a="1"/>
  <c r="DI727" i="11"/>
  <c r="DK727" i="11" a="1"/>
  <c r="DK727" i="11"/>
  <c r="DH727" i="11" a="1"/>
  <c r="DH727" i="11"/>
  <c r="DG727" i="11" a="1"/>
  <c r="DG727" i="11"/>
  <c r="DJ727" i="11" a="1"/>
  <c r="DJ727" i="11"/>
  <c r="DF727" i="11" a="1"/>
  <c r="DF727" i="11"/>
  <c r="AN727" i="11" a="1"/>
  <c r="AN727" i="11"/>
  <c r="DM728" i="11" a="1"/>
  <c r="DM728" i="11"/>
  <c r="DE728" i="11" a="1"/>
  <c r="DE728" i="11"/>
  <c r="DT728" i="11" a="1"/>
  <c r="DT728" i="11"/>
  <c r="AO728" i="11" a="1"/>
  <c r="AO728" i="11"/>
  <c r="AQ728" i="11" a="1"/>
  <c r="AQ728" i="11"/>
  <c r="AP728" i="11" a="1"/>
  <c r="AP728" i="11"/>
  <c r="AR728" i="11" a="1"/>
  <c r="AR728" i="11"/>
  <c r="CA728" i="11"/>
  <c r="F731" i="11" a="1"/>
  <c r="F731" i="11"/>
  <c r="AA731" i="11" a="1"/>
  <c r="AA731" i="11"/>
  <c r="Y732" i="11" a="1"/>
  <c r="Y732" i="11"/>
  <c r="DV728" i="11" a="1"/>
  <c r="DV728" i="11"/>
  <c r="DX728" i="11" a="1"/>
  <c r="DX728" i="11"/>
  <c r="DZ728" i="11" a="1"/>
  <c r="DZ728" i="11"/>
  <c r="DY728" i="11" a="1"/>
  <c r="DY728" i="11"/>
  <c r="DU728" i="11" a="1"/>
  <c r="DU728" i="11"/>
  <c r="EA728" i="11" a="1"/>
  <c r="EA728" i="11"/>
  <c r="EB728" i="11" a="1"/>
  <c r="EB728" i="11"/>
  <c r="DW728" i="11" a="1"/>
  <c r="DW728" i="11"/>
  <c r="DM729" i="11" a="1"/>
  <c r="DM729" i="11"/>
  <c r="DE729" i="11" a="1"/>
  <c r="DE729" i="11"/>
  <c r="DT729" i="11" a="1"/>
  <c r="DT729" i="11"/>
  <c r="AB730" i="11"/>
  <c r="U730" i="11" a="1"/>
  <c r="U730" i="11"/>
  <c r="DG728" i="11" a="1"/>
  <c r="DG728" i="11"/>
  <c r="DH728" i="11" a="1"/>
  <c r="DH728" i="11"/>
  <c r="DK728" i="11" a="1"/>
  <c r="DK728" i="11"/>
  <c r="DJ728" i="11" a="1"/>
  <c r="DJ728" i="11"/>
  <c r="DI728" i="11" a="1"/>
  <c r="DI728" i="11"/>
  <c r="DF728" i="11" a="1"/>
  <c r="DF728" i="11"/>
  <c r="DR728" i="11" a="1"/>
  <c r="DR728" i="11"/>
  <c r="DP728" i="11" a="1"/>
  <c r="DP728" i="11"/>
  <c r="DO728" i="11" a="1"/>
  <c r="DO728" i="11"/>
  <c r="DQ728" i="11" a="1"/>
  <c r="DQ728" i="11"/>
  <c r="DN728" i="11" a="1"/>
  <c r="DN728" i="11"/>
  <c r="BZ729" i="11"/>
  <c r="BW729" i="11"/>
  <c r="BX729" i="11"/>
  <c r="BY729" i="11"/>
  <c r="G730" i="11" a="1"/>
  <c r="G730" i="11"/>
  <c r="T730" i="11" a="1"/>
  <c r="T730" i="11"/>
  <c r="H730" i="11" a="1"/>
  <c r="H730" i="11"/>
  <c r="AS727" i="11"/>
  <c r="AS728" i="11"/>
  <c r="AP729" i="11" a="1"/>
  <c r="AP729" i="11"/>
  <c r="AO729" i="11" a="1"/>
  <c r="AO729" i="11"/>
  <c r="AB731" i="11"/>
  <c r="U731" i="11" a="1"/>
  <c r="U731" i="11"/>
  <c r="AQ729" i="11" a="1"/>
  <c r="AQ729" i="11"/>
  <c r="DE730" i="11" a="1"/>
  <c r="DE730" i="11"/>
  <c r="DT730" i="11" a="1"/>
  <c r="DT730" i="11"/>
  <c r="DM730" i="11" a="1"/>
  <c r="DM730" i="11"/>
  <c r="AR729" i="11" a="1"/>
  <c r="AR729" i="11"/>
  <c r="DY729" i="11" a="1"/>
  <c r="DY729" i="11"/>
  <c r="DZ729" i="11" a="1"/>
  <c r="DZ729" i="11"/>
  <c r="DU729" i="11" a="1"/>
  <c r="DU729" i="11"/>
  <c r="EA729" i="11" a="1"/>
  <c r="EA729" i="11"/>
  <c r="DW729" i="11" a="1"/>
  <c r="DW729" i="11"/>
  <c r="DV729" i="11" a="1"/>
  <c r="DV729" i="11"/>
  <c r="DX729" i="11" a="1"/>
  <c r="DX729" i="11"/>
  <c r="EB729" i="11" a="1"/>
  <c r="EB729" i="11"/>
  <c r="BY730" i="11"/>
  <c r="BZ730" i="11"/>
  <c r="BW730" i="11"/>
  <c r="BX730" i="11"/>
  <c r="DF729" i="11" a="1"/>
  <c r="DF729" i="11"/>
  <c r="DG729" i="11" a="1"/>
  <c r="DG729" i="11"/>
  <c r="DK729" i="11" a="1"/>
  <c r="DK729" i="11"/>
  <c r="DJ729" i="11" a="1"/>
  <c r="DJ729" i="11"/>
  <c r="DH729" i="11" a="1"/>
  <c r="DH729" i="11"/>
  <c r="DI729" i="11" a="1"/>
  <c r="DI729" i="11"/>
  <c r="DO729" i="11" a="1"/>
  <c r="DO729" i="11"/>
  <c r="DN729" i="11" a="1"/>
  <c r="DN729" i="11"/>
  <c r="DP729" i="11" a="1"/>
  <c r="DP729" i="11"/>
  <c r="DR729" i="11" a="1"/>
  <c r="DR729" i="11"/>
  <c r="DQ729" i="11" a="1"/>
  <c r="DQ729" i="11"/>
  <c r="F732" i="11" a="1"/>
  <c r="F732" i="11"/>
  <c r="AA732" i="11" a="1"/>
  <c r="AA732" i="11"/>
  <c r="Y733" i="11" a="1"/>
  <c r="Y733" i="11"/>
  <c r="CA729" i="11"/>
  <c r="AN729" i="11" a="1"/>
  <c r="AN729" i="11"/>
  <c r="T731" i="11" a="1"/>
  <c r="T731" i="11"/>
  <c r="G731" i="11" a="1"/>
  <c r="G731" i="11"/>
  <c r="H731" i="11" a="1"/>
  <c r="H731" i="11"/>
  <c r="AR730" i="11" a="1"/>
  <c r="AR730" i="11"/>
  <c r="AO730" i="11" a="1"/>
  <c r="AO730" i="11"/>
  <c r="AP730" i="11" a="1"/>
  <c r="AP730" i="11"/>
  <c r="AB732" i="11"/>
  <c r="U732" i="11" a="1"/>
  <c r="U732" i="11"/>
  <c r="AA733" i="11" a="1"/>
  <c r="AA733" i="11"/>
  <c r="F733" i="11" a="1"/>
  <c r="F733" i="11"/>
  <c r="Y734" i="11" a="1"/>
  <c r="Y734" i="11"/>
  <c r="AQ730" i="11" a="1"/>
  <c r="AQ730" i="11"/>
  <c r="DM731" i="11" a="1"/>
  <c r="DM731" i="11"/>
  <c r="DT731" i="11" a="1"/>
  <c r="DT731" i="11"/>
  <c r="DE731" i="11" a="1"/>
  <c r="DE731" i="11"/>
  <c r="T732" i="11" a="1"/>
  <c r="T732" i="11"/>
  <c r="G732" i="11" a="1"/>
  <c r="G732" i="11"/>
  <c r="H732" i="11" a="1"/>
  <c r="H732" i="11"/>
  <c r="AN730" i="11" a="1"/>
  <c r="AN730" i="11"/>
  <c r="BY731" i="11"/>
  <c r="BZ731" i="11"/>
  <c r="BW731" i="11"/>
  <c r="BX731" i="11"/>
  <c r="DQ730" i="11" a="1"/>
  <c r="DQ730" i="11"/>
  <c r="DN730" i="11" a="1"/>
  <c r="DN730" i="11"/>
  <c r="DP730" i="11" a="1"/>
  <c r="DP730" i="11"/>
  <c r="DO730" i="11" a="1"/>
  <c r="DO730" i="11"/>
  <c r="DR730" i="11" a="1"/>
  <c r="DR730" i="11"/>
  <c r="AS729" i="11"/>
  <c r="EB730" i="11" a="1"/>
  <c r="EB730" i="11"/>
  <c r="DX730" i="11" a="1"/>
  <c r="DX730" i="11"/>
  <c r="DV730" i="11" a="1"/>
  <c r="DV730" i="11"/>
  <c r="DW730" i="11" a="1"/>
  <c r="DW730" i="11"/>
  <c r="DZ730" i="11" a="1"/>
  <c r="DZ730" i="11"/>
  <c r="DY730" i="11" a="1"/>
  <c r="DY730" i="11"/>
  <c r="DU730" i="11" a="1"/>
  <c r="DU730" i="11"/>
  <c r="EA730" i="11" a="1"/>
  <c r="EA730" i="11"/>
  <c r="CA730" i="11"/>
  <c r="DH730" i="11" a="1"/>
  <c r="DH730" i="11"/>
  <c r="DJ730" i="11" a="1"/>
  <c r="DJ730" i="11"/>
  <c r="DK730" i="11" a="1"/>
  <c r="DK730" i="11"/>
  <c r="DF730" i="11" a="1"/>
  <c r="DF730" i="11"/>
  <c r="DG730" i="11" a="1"/>
  <c r="DG730" i="11"/>
  <c r="DI730" i="11" a="1"/>
  <c r="DI730" i="11"/>
  <c r="AP731" i="11" a="1"/>
  <c r="AP731" i="11"/>
  <c r="DQ731" i="11" a="1"/>
  <c r="DQ731" i="11"/>
  <c r="DR731" i="11" a="1"/>
  <c r="DR731" i="11"/>
  <c r="DO731" i="11" a="1"/>
  <c r="DO731" i="11"/>
  <c r="DN731" i="11" a="1"/>
  <c r="DN731" i="11"/>
  <c r="DP731" i="11" a="1"/>
  <c r="DP731" i="11"/>
  <c r="AR731" i="11" a="1"/>
  <c r="AR731" i="11"/>
  <c r="BW732" i="11"/>
  <c r="BZ732" i="11"/>
  <c r="BX732" i="11"/>
  <c r="BY732" i="11"/>
  <c r="AQ731" i="11" a="1"/>
  <c r="AQ731" i="11"/>
  <c r="AS730" i="11"/>
  <c r="AO731" i="11" a="1"/>
  <c r="AO731" i="11"/>
  <c r="F734" i="11" a="1"/>
  <c r="F734" i="11"/>
  <c r="AA734" i="11" a="1"/>
  <c r="AA734" i="11"/>
  <c r="Y735" i="11" a="1"/>
  <c r="Y735" i="11"/>
  <c r="AN731" i="11" a="1"/>
  <c r="AN731" i="11"/>
  <c r="DE732" i="11" a="1"/>
  <c r="DE732" i="11"/>
  <c r="DT732" i="11" a="1"/>
  <c r="DT732" i="11"/>
  <c r="DM732" i="11" a="1"/>
  <c r="DM732" i="11"/>
  <c r="AB733" i="11"/>
  <c r="U733" i="11" a="1"/>
  <c r="U733" i="11"/>
  <c r="CA731" i="11"/>
  <c r="T733" i="11" a="1"/>
  <c r="T733" i="11"/>
  <c r="G733" i="11" a="1"/>
  <c r="G733" i="11"/>
  <c r="H733" i="11" a="1"/>
  <c r="H733" i="11"/>
  <c r="DH731" i="11" a="1"/>
  <c r="DH731" i="11"/>
  <c r="DI731" i="11" a="1"/>
  <c r="DI731" i="11"/>
  <c r="DG731" i="11" a="1"/>
  <c r="DG731" i="11"/>
  <c r="DK731" i="11" a="1"/>
  <c r="DK731" i="11"/>
  <c r="DF731" i="11" a="1"/>
  <c r="DF731" i="11"/>
  <c r="DJ731" i="11" a="1"/>
  <c r="DJ731" i="11"/>
  <c r="DX731" i="11" a="1"/>
  <c r="DX731" i="11"/>
  <c r="DW731" i="11" a="1"/>
  <c r="DW731" i="11"/>
  <c r="EB731" i="11" a="1"/>
  <c r="EB731" i="11"/>
  <c r="DU731" i="11" a="1"/>
  <c r="DU731" i="11"/>
  <c r="DV731" i="11" a="1"/>
  <c r="DV731" i="11"/>
  <c r="DZ731" i="11" a="1"/>
  <c r="DZ731" i="11"/>
  <c r="DY731" i="11" a="1"/>
  <c r="DY731" i="11"/>
  <c r="EA731" i="11" a="1"/>
  <c r="EA731" i="11"/>
  <c r="AR732" i="11" a="1"/>
  <c r="AR732" i="11"/>
  <c r="AO732" i="11" a="1"/>
  <c r="AO732" i="11"/>
  <c r="AQ732" i="11" a="1"/>
  <c r="AQ732" i="11"/>
  <c r="BZ733" i="11"/>
  <c r="BY733" i="11"/>
  <c r="BW733" i="11"/>
  <c r="BX733" i="11"/>
  <c r="CA732" i="11"/>
  <c r="DE733" i="11" a="1"/>
  <c r="DE733" i="11"/>
  <c r="DM733" i="11" a="1"/>
  <c r="DM733" i="11"/>
  <c r="DT733" i="11" a="1"/>
  <c r="DT733" i="11"/>
  <c r="DN732" i="11" a="1"/>
  <c r="DN732" i="11"/>
  <c r="DP732" i="11" a="1"/>
  <c r="DP732" i="11"/>
  <c r="DR732" i="11" a="1"/>
  <c r="DR732" i="11"/>
  <c r="DO732" i="11" a="1"/>
  <c r="DO732" i="11"/>
  <c r="DQ732" i="11" a="1"/>
  <c r="DQ732" i="11"/>
  <c r="F735" i="11" a="1"/>
  <c r="F735" i="11"/>
  <c r="AA735" i="11" a="1"/>
  <c r="AA735" i="11"/>
  <c r="Y736" i="11" a="1"/>
  <c r="Y736" i="11"/>
  <c r="DZ732" i="11" a="1"/>
  <c r="DZ732" i="11"/>
  <c r="DW732" i="11" a="1"/>
  <c r="DW732" i="11"/>
  <c r="DY732" i="11" a="1"/>
  <c r="DY732" i="11"/>
  <c r="DU732" i="11" a="1"/>
  <c r="DU732" i="11"/>
  <c r="EA732" i="11" a="1"/>
  <c r="EA732" i="11"/>
  <c r="EB732" i="11" a="1"/>
  <c r="EB732" i="11"/>
  <c r="DX732" i="11" a="1"/>
  <c r="DX732" i="11"/>
  <c r="DV732" i="11" a="1"/>
  <c r="DV732" i="11"/>
  <c r="T734" i="11" a="1"/>
  <c r="T734" i="11"/>
  <c r="G734" i="11" a="1"/>
  <c r="G734" i="11"/>
  <c r="H734" i="11" a="1"/>
  <c r="H734" i="11"/>
  <c r="DI732" i="11" a="1"/>
  <c r="DI732" i="11"/>
  <c r="DH732" i="11" a="1"/>
  <c r="DH732" i="11"/>
  <c r="DG732" i="11" a="1"/>
  <c r="DG732" i="11"/>
  <c r="DF732" i="11" a="1"/>
  <c r="DF732" i="11"/>
  <c r="DJ732" i="11" a="1"/>
  <c r="DJ732" i="11"/>
  <c r="DK732" i="11" a="1"/>
  <c r="DK732" i="11"/>
  <c r="AB734" i="11"/>
  <c r="U734" i="11" a="1"/>
  <c r="U734" i="11"/>
  <c r="AP732" i="11" a="1"/>
  <c r="AP732" i="11"/>
  <c r="AN732" i="11" a="1"/>
  <c r="AN732" i="11"/>
  <c r="AS731" i="11"/>
  <c r="AQ733" i="11" a="1"/>
  <c r="AQ733" i="11"/>
  <c r="AO733" i="11" a="1"/>
  <c r="AO733" i="11"/>
  <c r="AR733" i="11" a="1"/>
  <c r="AR733" i="11"/>
  <c r="AP733" i="11" a="1"/>
  <c r="AP733" i="11"/>
  <c r="CA733" i="11"/>
  <c r="DF733" i="11" a="1"/>
  <c r="DF733" i="11"/>
  <c r="DH733" i="11" a="1"/>
  <c r="DH733" i="11"/>
  <c r="DI733" i="11" a="1"/>
  <c r="DI733" i="11"/>
  <c r="DJ733" i="11" a="1"/>
  <c r="DJ733" i="11"/>
  <c r="DK733" i="11" a="1"/>
  <c r="DK733" i="11"/>
  <c r="DG733" i="11" a="1"/>
  <c r="DG733" i="11"/>
  <c r="AS732" i="11"/>
  <c r="AN733" i="11" a="1"/>
  <c r="AN733" i="11"/>
  <c r="AA736" i="11" a="1"/>
  <c r="AA736" i="11"/>
  <c r="F736" i="11" a="1"/>
  <c r="F736" i="11"/>
  <c r="Y737" i="11" a="1"/>
  <c r="Y737" i="11"/>
  <c r="BX734" i="11"/>
  <c r="BY734" i="11"/>
  <c r="BW734" i="11"/>
  <c r="BZ734" i="11"/>
  <c r="DE734" i="11" a="1"/>
  <c r="DE734" i="11"/>
  <c r="DM734" i="11" a="1"/>
  <c r="DM734" i="11"/>
  <c r="DT734" i="11" a="1"/>
  <c r="DT734" i="11"/>
  <c r="G735" i="11" a="1"/>
  <c r="G735" i="11"/>
  <c r="T735" i="11" a="1"/>
  <c r="T735" i="11"/>
  <c r="H735" i="11" a="1"/>
  <c r="H735" i="11"/>
  <c r="AB735" i="11"/>
  <c r="U735" i="11" a="1"/>
  <c r="U735" i="11"/>
  <c r="DZ733" i="11" a="1"/>
  <c r="DZ733" i="11"/>
  <c r="DU733" i="11" a="1"/>
  <c r="DU733" i="11"/>
  <c r="EA733" i="11" a="1"/>
  <c r="EA733" i="11"/>
  <c r="DX733" i="11" a="1"/>
  <c r="DX733" i="11"/>
  <c r="DV733" i="11" a="1"/>
  <c r="DV733" i="11"/>
  <c r="EB733" i="11" a="1"/>
  <c r="EB733" i="11"/>
  <c r="DW733" i="11" a="1"/>
  <c r="DW733" i="11"/>
  <c r="DY733" i="11" a="1"/>
  <c r="DY733" i="11"/>
  <c r="DQ733" i="11" a="1"/>
  <c r="DQ733" i="11"/>
  <c r="DP733" i="11" a="1"/>
  <c r="DP733" i="11"/>
  <c r="DO733" i="11" a="1"/>
  <c r="DO733" i="11"/>
  <c r="DN733" i="11" a="1"/>
  <c r="DN733" i="11"/>
  <c r="DR733" i="11" a="1"/>
  <c r="DR733" i="11"/>
  <c r="AR734" i="11" a="1"/>
  <c r="AR734" i="11"/>
  <c r="AP734" i="11" a="1"/>
  <c r="AP734" i="11"/>
  <c r="AQ734" i="11" a="1"/>
  <c r="AQ734" i="11"/>
  <c r="DX734" i="11" a="1"/>
  <c r="DX734" i="11"/>
  <c r="EB734" i="11" a="1"/>
  <c r="EB734" i="11"/>
  <c r="DU734" i="11" a="1"/>
  <c r="DU734" i="11"/>
  <c r="DY734" i="11" a="1"/>
  <c r="DY734" i="11"/>
  <c r="DV734" i="11" a="1"/>
  <c r="DV734" i="11"/>
  <c r="DW734" i="11" a="1"/>
  <c r="DW734" i="11"/>
  <c r="DZ734" i="11" a="1"/>
  <c r="DZ734" i="11"/>
  <c r="EA734" i="11" a="1"/>
  <c r="EA734" i="11"/>
  <c r="AA737" i="11" a="1"/>
  <c r="AA737" i="11"/>
  <c r="F737" i="11" a="1"/>
  <c r="F737" i="11"/>
  <c r="Y738" i="11" a="1"/>
  <c r="Y738" i="11"/>
  <c r="DO734" i="11" a="1"/>
  <c r="DO734" i="11"/>
  <c r="DR734" i="11" a="1"/>
  <c r="DR734" i="11"/>
  <c r="DQ734" i="11" a="1"/>
  <c r="DQ734" i="11"/>
  <c r="DN734" i="11" a="1"/>
  <c r="DN734" i="11"/>
  <c r="DP734" i="11" a="1"/>
  <c r="DP734" i="11"/>
  <c r="AB736" i="11"/>
  <c r="U736" i="11" a="1"/>
  <c r="U736" i="11"/>
  <c r="DK734" i="11" a="1"/>
  <c r="DK734" i="11"/>
  <c r="DG734" i="11" a="1"/>
  <c r="DG734" i="11"/>
  <c r="DI734" i="11" a="1"/>
  <c r="DI734" i="11"/>
  <c r="DJ734" i="11" a="1"/>
  <c r="DJ734" i="11"/>
  <c r="DF734" i="11" a="1"/>
  <c r="DF734" i="11"/>
  <c r="DH734" i="11" a="1"/>
  <c r="DH734" i="11"/>
  <c r="T736" i="11" a="1"/>
  <c r="T736" i="11"/>
  <c r="G736" i="11" a="1"/>
  <c r="G736" i="11"/>
  <c r="H736" i="11" a="1"/>
  <c r="H736" i="11"/>
  <c r="BZ735" i="11"/>
  <c r="BY735" i="11"/>
  <c r="BX735" i="11"/>
  <c r="BW735" i="11"/>
  <c r="AS733" i="11"/>
  <c r="AN734" i="11" a="1"/>
  <c r="AN734" i="11"/>
  <c r="CA734" i="11"/>
  <c r="AO734" i="11" a="1"/>
  <c r="AO734" i="11"/>
  <c r="DM735" i="11" a="1"/>
  <c r="DM735" i="11"/>
  <c r="DE735" i="11" a="1"/>
  <c r="DE735" i="11"/>
  <c r="DT735" i="11" a="1"/>
  <c r="DT735" i="11"/>
  <c r="AP735" i="11" a="1"/>
  <c r="AP735" i="11"/>
  <c r="AR735" i="11" a="1"/>
  <c r="AR735" i="11"/>
  <c r="AO735" i="11" a="1"/>
  <c r="AO735" i="11"/>
  <c r="DW735" i="11" a="1"/>
  <c r="DW735" i="11"/>
  <c r="DU735" i="11" a="1"/>
  <c r="DU735" i="11"/>
  <c r="DY735" i="11" a="1"/>
  <c r="DY735" i="11"/>
  <c r="EA735" i="11" a="1"/>
  <c r="EA735" i="11"/>
  <c r="EB735" i="11" a="1"/>
  <c r="EB735" i="11"/>
  <c r="DZ735" i="11" a="1"/>
  <c r="DZ735" i="11"/>
  <c r="DX735" i="11" a="1"/>
  <c r="DX735" i="11"/>
  <c r="DV735" i="11" a="1"/>
  <c r="DV735" i="11"/>
  <c r="DP735" i="11" a="1"/>
  <c r="DP735" i="11"/>
  <c r="DR735" i="11" a="1"/>
  <c r="DR735" i="11"/>
  <c r="DQ735" i="11" a="1"/>
  <c r="DQ735" i="11"/>
  <c r="DO735" i="11" a="1"/>
  <c r="DO735" i="11"/>
  <c r="DN735" i="11" a="1"/>
  <c r="DN735" i="11"/>
  <c r="AS734" i="11"/>
  <c r="CA735" i="11"/>
  <c r="AA738" i="11" a="1"/>
  <c r="AA738" i="11"/>
  <c r="F738" i="11" a="1"/>
  <c r="F738" i="11"/>
  <c r="Y739" i="11" a="1"/>
  <c r="Y739" i="11"/>
  <c r="AQ735" i="11" a="1"/>
  <c r="AQ735" i="11"/>
  <c r="U737" i="11" a="1"/>
  <c r="U737" i="11"/>
  <c r="AB737" i="11"/>
  <c r="AN735" i="11" a="1"/>
  <c r="AN735" i="11"/>
  <c r="G737" i="11" a="1"/>
  <c r="G737" i="11"/>
  <c r="T737" i="11" a="1"/>
  <c r="T737" i="11"/>
  <c r="H737" i="11" a="1"/>
  <c r="H737" i="11"/>
  <c r="BZ736" i="11"/>
  <c r="BX736" i="11"/>
  <c r="BW736" i="11"/>
  <c r="BY736" i="11"/>
  <c r="DJ735" i="11" a="1"/>
  <c r="DJ735" i="11"/>
  <c r="DI735" i="11" a="1"/>
  <c r="DI735" i="11"/>
  <c r="DH735" i="11" a="1"/>
  <c r="DH735" i="11"/>
  <c r="DG735" i="11" a="1"/>
  <c r="DG735" i="11"/>
  <c r="DK735" i="11" a="1"/>
  <c r="DK735" i="11"/>
  <c r="DF735" i="11" a="1"/>
  <c r="DF735" i="11"/>
  <c r="DM736" i="11" a="1"/>
  <c r="DM736" i="11"/>
  <c r="DE736" i="11" a="1"/>
  <c r="DE736" i="11"/>
  <c r="DT736" i="11" a="1"/>
  <c r="DT736" i="11"/>
  <c r="AR736" i="11" a="1"/>
  <c r="AR736" i="11"/>
  <c r="AQ736" i="11" a="1"/>
  <c r="AQ736" i="11"/>
  <c r="AP736" i="11" a="1"/>
  <c r="AP736" i="11"/>
  <c r="AO736" i="11" a="1"/>
  <c r="AO736" i="11"/>
  <c r="CA736" i="11"/>
  <c r="G738" i="11" a="1"/>
  <c r="G738" i="11"/>
  <c r="T738" i="11" a="1"/>
  <c r="T738" i="11"/>
  <c r="H738" i="11" a="1"/>
  <c r="H738" i="11"/>
  <c r="DZ736" i="11" a="1"/>
  <c r="DZ736" i="11"/>
  <c r="EA736" i="11" a="1"/>
  <c r="EA736" i="11"/>
  <c r="EB736" i="11" a="1"/>
  <c r="EB736" i="11"/>
  <c r="DY736" i="11" a="1"/>
  <c r="DY736" i="11"/>
  <c r="DX736" i="11" a="1"/>
  <c r="DX736" i="11"/>
  <c r="DV736" i="11" a="1"/>
  <c r="DV736" i="11"/>
  <c r="DW736" i="11" a="1"/>
  <c r="DW736" i="11"/>
  <c r="DU736" i="11" a="1"/>
  <c r="DU736" i="11"/>
  <c r="DE737" i="11" a="1"/>
  <c r="DE737" i="11"/>
  <c r="DT737" i="11" a="1"/>
  <c r="DT737" i="11"/>
  <c r="DM737" i="11" a="1"/>
  <c r="DM737" i="11"/>
  <c r="DG736" i="11" a="1"/>
  <c r="DG736" i="11"/>
  <c r="DJ736" i="11" a="1"/>
  <c r="DJ736" i="11"/>
  <c r="DH736" i="11" a="1"/>
  <c r="DH736" i="11"/>
  <c r="DK736" i="11" a="1"/>
  <c r="DK736" i="11"/>
  <c r="DF736" i="11" a="1"/>
  <c r="DF736" i="11"/>
  <c r="DI736" i="11" a="1"/>
  <c r="DI736" i="11"/>
  <c r="DR736" i="11" a="1"/>
  <c r="DR736" i="11"/>
  <c r="DN736" i="11" a="1"/>
  <c r="DN736" i="11"/>
  <c r="DP736" i="11" a="1"/>
  <c r="DP736" i="11"/>
  <c r="DO736" i="11" a="1"/>
  <c r="DO736" i="11"/>
  <c r="DQ736" i="11" a="1"/>
  <c r="DQ736" i="11"/>
  <c r="AS735" i="11"/>
  <c r="AN736" i="11" a="1"/>
  <c r="AN736" i="11"/>
  <c r="AA739" i="11" a="1"/>
  <c r="AA739" i="11"/>
  <c r="F739" i="11" a="1"/>
  <c r="F739" i="11"/>
  <c r="Y740" i="11" a="1"/>
  <c r="Y740" i="11"/>
  <c r="BZ737" i="11"/>
  <c r="BW737" i="11"/>
  <c r="BY737" i="11"/>
  <c r="BX737" i="11"/>
  <c r="U738" i="11" a="1"/>
  <c r="U738" i="11"/>
  <c r="AB738" i="11"/>
  <c r="AN737" i="11" a="1"/>
  <c r="AN737" i="11"/>
  <c r="T739" i="11" a="1"/>
  <c r="T739" i="11"/>
  <c r="G739" i="11" a="1"/>
  <c r="G739" i="11"/>
  <c r="H739" i="11" a="1"/>
  <c r="H739" i="11"/>
  <c r="DN737" i="11" a="1"/>
  <c r="DN737" i="11"/>
  <c r="DP737" i="11" a="1"/>
  <c r="DP737" i="11"/>
  <c r="DQ737" i="11" a="1"/>
  <c r="DQ737" i="11"/>
  <c r="DR737" i="11" a="1"/>
  <c r="DR737" i="11"/>
  <c r="DO737" i="11" a="1"/>
  <c r="DO737" i="11"/>
  <c r="AO737" i="11" a="1"/>
  <c r="AO737" i="11"/>
  <c r="DZ737" i="11" a="1"/>
  <c r="DZ737" i="11"/>
  <c r="EB737" i="11" a="1"/>
  <c r="EB737" i="11"/>
  <c r="DV737" i="11" a="1"/>
  <c r="DV737" i="11"/>
  <c r="DW737" i="11" a="1"/>
  <c r="DW737" i="11"/>
  <c r="EA737" i="11" a="1"/>
  <c r="EA737" i="11"/>
  <c r="DU737" i="11" a="1"/>
  <c r="DU737" i="11"/>
  <c r="DX737" i="11" a="1"/>
  <c r="DX737" i="11"/>
  <c r="DY737" i="11" a="1"/>
  <c r="DY737" i="11"/>
  <c r="CA737" i="11"/>
  <c r="AQ737" i="11" a="1"/>
  <c r="AQ737" i="11"/>
  <c r="DF737" i="11" a="1"/>
  <c r="DF737" i="11"/>
  <c r="DG737" i="11" a="1"/>
  <c r="DG737" i="11"/>
  <c r="DH737" i="11" a="1"/>
  <c r="DH737" i="11"/>
  <c r="DK737" i="11" a="1"/>
  <c r="DK737" i="11"/>
  <c r="DJ737" i="11" a="1"/>
  <c r="DJ737" i="11"/>
  <c r="DI737" i="11" a="1"/>
  <c r="DI737" i="11"/>
  <c r="DM738" i="11" a="1"/>
  <c r="DM738" i="11"/>
  <c r="DT738" i="11" a="1"/>
  <c r="DT738" i="11"/>
  <c r="DE738" i="11" a="1"/>
  <c r="DE738" i="11"/>
  <c r="AP737" i="11" a="1"/>
  <c r="AP737" i="11"/>
  <c r="AA740" i="11" a="1"/>
  <c r="AA740" i="11"/>
  <c r="F740" i="11" a="1"/>
  <c r="F740" i="11"/>
  <c r="Y741" i="11" a="1"/>
  <c r="Y741" i="11"/>
  <c r="AR737" i="11" a="1"/>
  <c r="AR737" i="11"/>
  <c r="BW738" i="11"/>
  <c r="BY738" i="11"/>
  <c r="BX738" i="11"/>
  <c r="BZ738" i="11"/>
  <c r="AS736" i="11"/>
  <c r="U739" i="11" a="1"/>
  <c r="U739" i="11"/>
  <c r="AB739" i="11"/>
  <c r="F741" i="11" a="1"/>
  <c r="F741" i="11"/>
  <c r="AA741" i="11" a="1"/>
  <c r="AA741" i="11"/>
  <c r="Y742" i="11" a="1"/>
  <c r="Y742" i="11"/>
  <c r="CA738" i="11"/>
  <c r="G740" i="11" a="1"/>
  <c r="G740" i="11"/>
  <c r="T740" i="11" a="1"/>
  <c r="T740" i="11"/>
  <c r="H740" i="11" a="1"/>
  <c r="H740" i="11"/>
  <c r="DX738" i="11" a="1"/>
  <c r="DX738" i="11"/>
  <c r="EA738" i="11" a="1"/>
  <c r="EA738" i="11"/>
  <c r="DW738" i="11" a="1"/>
  <c r="DW738" i="11"/>
  <c r="DV738" i="11" a="1"/>
  <c r="DV738" i="11"/>
  <c r="DY738" i="11" a="1"/>
  <c r="DY738" i="11"/>
  <c r="DU738" i="11" a="1"/>
  <c r="DU738" i="11"/>
  <c r="DZ738" i="11" a="1"/>
  <c r="DZ738" i="11"/>
  <c r="EB738" i="11" a="1"/>
  <c r="EB738" i="11"/>
  <c r="DE739" i="11" a="1"/>
  <c r="DE739" i="11"/>
  <c r="DM739" i="11" a="1"/>
  <c r="DM739" i="11"/>
  <c r="DT739" i="11" a="1"/>
  <c r="DT739" i="11"/>
  <c r="DG738" i="11" a="1"/>
  <c r="DG738" i="11"/>
  <c r="DH738" i="11" a="1"/>
  <c r="DH738" i="11"/>
  <c r="DI738" i="11" a="1"/>
  <c r="DI738" i="11"/>
  <c r="DF738" i="11" a="1"/>
  <c r="DF738" i="11"/>
  <c r="DK738" i="11" a="1"/>
  <c r="DK738" i="11"/>
  <c r="DJ738" i="11" a="1"/>
  <c r="DJ738" i="11"/>
  <c r="BY739" i="11"/>
  <c r="BW739" i="11"/>
  <c r="BZ739" i="11"/>
  <c r="BX739" i="11"/>
  <c r="AN738" i="11" a="1"/>
  <c r="AN738" i="11"/>
  <c r="DO738" i="11" a="1"/>
  <c r="DO738" i="11"/>
  <c r="DR738" i="11" a="1"/>
  <c r="DR738" i="11"/>
  <c r="DQ738" i="11" a="1"/>
  <c r="DQ738" i="11"/>
  <c r="DN738" i="11" a="1"/>
  <c r="DN738" i="11"/>
  <c r="DP738" i="11" a="1"/>
  <c r="DP738" i="11"/>
  <c r="AQ738" i="11" a="1"/>
  <c r="AQ738" i="11"/>
  <c r="AS737" i="11"/>
  <c r="AP738" i="11" a="1"/>
  <c r="AP738" i="11"/>
  <c r="AO738" i="11" a="1"/>
  <c r="AO738" i="11"/>
  <c r="AR738" i="11" a="1"/>
  <c r="AR738" i="11"/>
  <c r="AB740" i="11"/>
  <c r="U740" i="11" a="1"/>
  <c r="U740" i="11"/>
  <c r="DK739" i="11" a="1"/>
  <c r="DK739" i="11"/>
  <c r="DI739" i="11" a="1"/>
  <c r="DI739" i="11"/>
  <c r="DH739" i="11" a="1"/>
  <c r="DH739" i="11"/>
  <c r="DG739" i="11" a="1"/>
  <c r="DG739" i="11"/>
  <c r="DF739" i="11" a="1"/>
  <c r="DF739" i="11"/>
  <c r="DJ739" i="11" a="1"/>
  <c r="DJ739" i="11"/>
  <c r="AR739" i="11" a="1"/>
  <c r="AR739" i="11"/>
  <c r="AS738" i="11"/>
  <c r="AO739" i="11" a="1"/>
  <c r="AO739" i="11"/>
  <c r="DE740" i="11" a="1"/>
  <c r="DE740" i="11"/>
  <c r="DT740" i="11" a="1"/>
  <c r="DT740" i="11"/>
  <c r="DM740" i="11" a="1"/>
  <c r="DM740" i="11"/>
  <c r="AA742" i="11" a="1"/>
  <c r="AA742" i="11"/>
  <c r="F742" i="11" a="1"/>
  <c r="F742" i="11"/>
  <c r="Y743" i="11" a="1"/>
  <c r="Y743" i="11"/>
  <c r="CA739" i="11"/>
  <c r="G741" i="11" a="1"/>
  <c r="G741" i="11"/>
  <c r="T741" i="11" a="1"/>
  <c r="T741" i="11"/>
  <c r="H741" i="11" a="1"/>
  <c r="H741" i="11"/>
  <c r="AP739" i="11" a="1"/>
  <c r="AP739" i="11"/>
  <c r="U741" i="11" a="1"/>
  <c r="U741" i="11"/>
  <c r="AB741" i="11"/>
  <c r="AP740" i="11" a="1"/>
  <c r="AP740" i="11"/>
  <c r="AQ740" i="11" a="1"/>
  <c r="AQ740" i="11"/>
  <c r="AR740" i="11" a="1"/>
  <c r="AR740" i="11"/>
  <c r="AO740" i="11" a="1"/>
  <c r="AO740" i="11"/>
  <c r="AN740" i="11" a="1"/>
  <c r="AN740" i="11"/>
  <c r="EA739" i="11" a="1"/>
  <c r="EA739" i="11"/>
  <c r="DV739" i="11" a="1"/>
  <c r="DV739" i="11"/>
  <c r="DY739" i="11" a="1"/>
  <c r="DY739" i="11"/>
  <c r="DX739" i="11" a="1"/>
  <c r="DX739" i="11"/>
  <c r="DU739" i="11" a="1"/>
  <c r="DU739" i="11"/>
  <c r="EB739" i="11" a="1"/>
  <c r="EB739" i="11"/>
  <c r="DW739" i="11" a="1"/>
  <c r="DW739" i="11"/>
  <c r="DZ739" i="11" a="1"/>
  <c r="DZ739" i="11"/>
  <c r="AQ739" i="11" a="1"/>
  <c r="AQ739" i="11"/>
  <c r="DP739" i="11" a="1"/>
  <c r="DP739" i="11"/>
  <c r="DN739" i="11" a="1"/>
  <c r="DN739" i="11"/>
  <c r="DR739" i="11" a="1"/>
  <c r="DR739" i="11"/>
  <c r="DO739" i="11" a="1"/>
  <c r="DO739" i="11"/>
  <c r="DQ739" i="11" a="1"/>
  <c r="DQ739" i="11"/>
  <c r="AN739" i="11" a="1"/>
  <c r="AN739" i="11"/>
  <c r="AS740" i="11"/>
  <c r="AA743" i="11" a="1"/>
  <c r="AA743" i="11"/>
  <c r="F743" i="11" a="1"/>
  <c r="F743" i="11"/>
  <c r="Y744" i="11" a="1"/>
  <c r="Y744" i="11"/>
  <c r="AS739" i="11"/>
  <c r="AB742" i="11"/>
  <c r="U742" i="11" a="1"/>
  <c r="U742" i="11"/>
  <c r="BW741" i="11"/>
  <c r="BY741" i="11"/>
  <c r="BZ741" i="11"/>
  <c r="BX741" i="11"/>
  <c r="DT741" i="11" a="1"/>
  <c r="DT741" i="11"/>
  <c r="DM741" i="11" a="1"/>
  <c r="DM741" i="11"/>
  <c r="DE741" i="11" a="1"/>
  <c r="DE741" i="11"/>
  <c r="G742" i="11" a="1"/>
  <c r="G742" i="11"/>
  <c r="T742" i="11" a="1"/>
  <c r="T742" i="11"/>
  <c r="H742" i="11" a="1"/>
  <c r="H742" i="11"/>
  <c r="DP740" i="11" a="1"/>
  <c r="DP740" i="11"/>
  <c r="DR740" i="11" a="1"/>
  <c r="DR740" i="11"/>
  <c r="DN740" i="11" a="1"/>
  <c r="DN740" i="11"/>
  <c r="DQ740" i="11" a="1"/>
  <c r="DQ740" i="11"/>
  <c r="DO740" i="11" a="1"/>
  <c r="DO740" i="11"/>
  <c r="DW740" i="11" a="1"/>
  <c r="DW740" i="11"/>
  <c r="EB740" i="11" a="1"/>
  <c r="EB740" i="11"/>
  <c r="EA740" i="11" a="1"/>
  <c r="EA740" i="11"/>
  <c r="DX740" i="11" a="1"/>
  <c r="DX740" i="11"/>
  <c r="DV740" i="11" a="1"/>
  <c r="DV740" i="11"/>
  <c r="DY740" i="11" a="1"/>
  <c r="DY740" i="11"/>
  <c r="DZ740" i="11" a="1"/>
  <c r="DZ740" i="11"/>
  <c r="DU740" i="11" a="1"/>
  <c r="DU740" i="11"/>
  <c r="DG740" i="11" a="1"/>
  <c r="DG740" i="11"/>
  <c r="DF740" i="11" a="1"/>
  <c r="DF740" i="11"/>
  <c r="DJ740" i="11" a="1"/>
  <c r="DJ740" i="11"/>
  <c r="DI740" i="11" a="1"/>
  <c r="DI740" i="11"/>
  <c r="DH740" i="11" a="1"/>
  <c r="DH740" i="11"/>
  <c r="DK740" i="11" a="1"/>
  <c r="DK740" i="11"/>
  <c r="AQ741" i="11" a="1"/>
  <c r="AQ741" i="11"/>
  <c r="AP741" i="11" a="1"/>
  <c r="AP741" i="11"/>
  <c r="CA741" i="11"/>
  <c r="DE742" i="11" a="1"/>
  <c r="DE742" i="11"/>
  <c r="DT742" i="11" a="1"/>
  <c r="DT742" i="11"/>
  <c r="DM742" i="11" a="1"/>
  <c r="DM742" i="11"/>
  <c r="AN741" i="11" a="1"/>
  <c r="AN741" i="11"/>
  <c r="DK741" i="11" a="1"/>
  <c r="DK741" i="11"/>
  <c r="DH741" i="11" a="1"/>
  <c r="DH741" i="11"/>
  <c r="DF741" i="11" a="1"/>
  <c r="DF741" i="11"/>
  <c r="DJ741" i="11" a="1"/>
  <c r="DJ741" i="11"/>
  <c r="DI741" i="11" a="1"/>
  <c r="DI741" i="11"/>
  <c r="DG741" i="11" a="1"/>
  <c r="DG741" i="11"/>
  <c r="AR741" i="11" a="1"/>
  <c r="AR741" i="11"/>
  <c r="AA744" i="11" a="1"/>
  <c r="AA744" i="11"/>
  <c r="F744" i="11" a="1"/>
  <c r="F744" i="11"/>
  <c r="Y745" i="11" a="1"/>
  <c r="Y745" i="11"/>
  <c r="DQ741" i="11" a="1"/>
  <c r="DQ741" i="11"/>
  <c r="DO741" i="11" a="1"/>
  <c r="DO741" i="11"/>
  <c r="DR741" i="11" a="1"/>
  <c r="DR741" i="11"/>
  <c r="DN741" i="11" a="1"/>
  <c r="DN741" i="11"/>
  <c r="DP741" i="11" a="1"/>
  <c r="DP741" i="11"/>
  <c r="AO741" i="11" a="1"/>
  <c r="AO741" i="11"/>
  <c r="AB743" i="11"/>
  <c r="U743" i="11" a="1"/>
  <c r="U743" i="11"/>
  <c r="DU741" i="11" a="1"/>
  <c r="DU741" i="11"/>
  <c r="EB741" i="11" a="1"/>
  <c r="EB741" i="11"/>
  <c r="EA741" i="11" a="1"/>
  <c r="EA741" i="11"/>
  <c r="DV741" i="11" a="1"/>
  <c r="DV741" i="11"/>
  <c r="DX741" i="11" a="1"/>
  <c r="DX741" i="11"/>
  <c r="DW741" i="11" a="1"/>
  <c r="DW741" i="11"/>
  <c r="DZ741" i="11" a="1"/>
  <c r="DZ741" i="11"/>
  <c r="DY741" i="11" a="1"/>
  <c r="DY741" i="11"/>
  <c r="T743" i="11" a="1"/>
  <c r="T743" i="11"/>
  <c r="G743" i="11" a="1"/>
  <c r="G743" i="11"/>
  <c r="H743" i="11" a="1"/>
  <c r="H743" i="11"/>
  <c r="BX742" i="11"/>
  <c r="BW742" i="11"/>
  <c r="BZ742" i="11"/>
  <c r="BY742" i="11"/>
  <c r="AN742" i="11" a="1"/>
  <c r="AN742" i="11"/>
  <c r="BW743" i="11"/>
  <c r="BY743" i="11"/>
  <c r="BZ743" i="11"/>
  <c r="BX743" i="11"/>
  <c r="DI742" i="11" a="1"/>
  <c r="DI742" i="11"/>
  <c r="DK742" i="11" a="1"/>
  <c r="DK742" i="11"/>
  <c r="DJ742" i="11" a="1"/>
  <c r="DJ742" i="11"/>
  <c r="DG742" i="11" a="1"/>
  <c r="DG742" i="11"/>
  <c r="DF742" i="11" a="1"/>
  <c r="DF742" i="11"/>
  <c r="DH742" i="11" a="1"/>
  <c r="DH742" i="11"/>
  <c r="F745" i="11" a="1"/>
  <c r="F745" i="11"/>
  <c r="AA745" i="11" a="1"/>
  <c r="AA745" i="11"/>
  <c r="Y746" i="11" a="1"/>
  <c r="Y746" i="11"/>
  <c r="CA742" i="11"/>
  <c r="AB744" i="11"/>
  <c r="U744" i="11" a="1"/>
  <c r="U744" i="11"/>
  <c r="T744" i="11" a="1"/>
  <c r="T744" i="11"/>
  <c r="G744" i="11" a="1"/>
  <c r="G744" i="11"/>
  <c r="H744" i="11" a="1"/>
  <c r="H744" i="11"/>
  <c r="AO742" i="11" a="1"/>
  <c r="AO742" i="11"/>
  <c r="AS741" i="11"/>
  <c r="AR742" i="11" a="1"/>
  <c r="AR742" i="11"/>
  <c r="DP742" i="11" a="1"/>
  <c r="DP742" i="11"/>
  <c r="DR742" i="11" a="1"/>
  <c r="DR742" i="11"/>
  <c r="DO742" i="11" a="1"/>
  <c r="DO742" i="11"/>
  <c r="DQ742" i="11" a="1"/>
  <c r="DQ742" i="11"/>
  <c r="DN742" i="11" a="1"/>
  <c r="DN742" i="11"/>
  <c r="AQ742" i="11" a="1"/>
  <c r="AQ742" i="11"/>
  <c r="DM743" i="11" a="1"/>
  <c r="DM743" i="11"/>
  <c r="DE743" i="11" a="1"/>
  <c r="DE743" i="11"/>
  <c r="DT743" i="11" a="1"/>
  <c r="DT743" i="11"/>
  <c r="DU742" i="11" a="1"/>
  <c r="DU742" i="11"/>
  <c r="DV742" i="11" a="1"/>
  <c r="DV742" i="11"/>
  <c r="DW742" i="11" a="1"/>
  <c r="DW742" i="11"/>
  <c r="EB742" i="11" a="1"/>
  <c r="EB742" i="11"/>
  <c r="EA742" i="11" a="1"/>
  <c r="EA742" i="11"/>
  <c r="DX742" i="11" a="1"/>
  <c r="DX742" i="11"/>
  <c r="DY742" i="11" a="1"/>
  <c r="DY742" i="11"/>
  <c r="DZ742" i="11" a="1"/>
  <c r="DZ742" i="11"/>
  <c r="AP742" i="11" a="1"/>
  <c r="AP742" i="11"/>
  <c r="AO743" i="11" a="1"/>
  <c r="AO743" i="11"/>
  <c r="AQ743" i="11" a="1"/>
  <c r="AQ743" i="11"/>
  <c r="AR743" i="11" a="1"/>
  <c r="AR743" i="11"/>
  <c r="AP743" i="11" a="1"/>
  <c r="AP743" i="11"/>
  <c r="DX743" i="11" a="1"/>
  <c r="DX743" i="11"/>
  <c r="EA743" i="11" a="1"/>
  <c r="EA743" i="11"/>
  <c r="DU743" i="11" a="1"/>
  <c r="DU743" i="11"/>
  <c r="EB743" i="11" a="1"/>
  <c r="EB743" i="11"/>
  <c r="DW743" i="11" a="1"/>
  <c r="DW743" i="11"/>
  <c r="DZ743" i="11" a="1"/>
  <c r="DZ743" i="11"/>
  <c r="DV743" i="11" a="1"/>
  <c r="DV743" i="11"/>
  <c r="DY743" i="11" a="1"/>
  <c r="DY743" i="11"/>
  <c r="AR744" i="11" a="1"/>
  <c r="AR744" i="11"/>
  <c r="AO744" i="11" a="1"/>
  <c r="AO744" i="11"/>
  <c r="AQ744" i="11" a="1"/>
  <c r="AQ744" i="11"/>
  <c r="AP744" i="11" a="1"/>
  <c r="AP744" i="11"/>
  <c r="DG743" i="11" a="1"/>
  <c r="DG743" i="11"/>
  <c r="DH743" i="11" a="1"/>
  <c r="DH743" i="11"/>
  <c r="DF743" i="11" a="1"/>
  <c r="DF743" i="11"/>
  <c r="DK743" i="11" a="1"/>
  <c r="DK743" i="11"/>
  <c r="DJ743" i="11" a="1"/>
  <c r="DJ743" i="11"/>
  <c r="DI743" i="11" a="1"/>
  <c r="DI743" i="11"/>
  <c r="F746" i="11" a="1"/>
  <c r="F746" i="11"/>
  <c r="AA746" i="11" a="1"/>
  <c r="AA746" i="11"/>
  <c r="Y747" i="11" a="1"/>
  <c r="Y747" i="11"/>
  <c r="DR743" i="11" a="1"/>
  <c r="DR743" i="11"/>
  <c r="DQ743" i="11" a="1"/>
  <c r="DQ743" i="11"/>
  <c r="DP743" i="11" a="1"/>
  <c r="DP743" i="11"/>
  <c r="DN743" i="11" a="1"/>
  <c r="DN743" i="11"/>
  <c r="DO743" i="11" a="1"/>
  <c r="DO743" i="11"/>
  <c r="DE744" i="11" a="1"/>
  <c r="DE744" i="11"/>
  <c r="DM744" i="11" a="1"/>
  <c r="DM744" i="11"/>
  <c r="DT744" i="11" a="1"/>
  <c r="DT744" i="11"/>
  <c r="T745" i="11" a="1"/>
  <c r="T745" i="11"/>
  <c r="G745" i="11" a="1"/>
  <c r="G745" i="11"/>
  <c r="H745" i="11" a="1"/>
  <c r="H745" i="11"/>
  <c r="AN743" i="11" a="1"/>
  <c r="AN743" i="11"/>
  <c r="U745" i="11" a="1"/>
  <c r="U745" i="11"/>
  <c r="AB745" i="11"/>
  <c r="CA743" i="11"/>
  <c r="AS742" i="11"/>
  <c r="AS743" i="11"/>
  <c r="DI744" i="11" a="1"/>
  <c r="DI744" i="11"/>
  <c r="DH744" i="11" a="1"/>
  <c r="DH744" i="11"/>
  <c r="DK744" i="11" a="1"/>
  <c r="DK744" i="11"/>
  <c r="DG744" i="11" a="1"/>
  <c r="DG744" i="11"/>
  <c r="DJ744" i="11" a="1"/>
  <c r="DJ744" i="11"/>
  <c r="DF744" i="11" a="1"/>
  <c r="DF744" i="11"/>
  <c r="F747" i="11" a="1"/>
  <c r="F747" i="11"/>
  <c r="AA747" i="11" a="1"/>
  <c r="AA747" i="11"/>
  <c r="Y748" i="11" a="1"/>
  <c r="Y748" i="11"/>
  <c r="AN744" i="11" a="1"/>
  <c r="AN744" i="11"/>
  <c r="G746" i="11" a="1"/>
  <c r="G746" i="11"/>
  <c r="T746" i="11" a="1"/>
  <c r="T746" i="11"/>
  <c r="H746" i="11" a="1"/>
  <c r="H746" i="11"/>
  <c r="AB746" i="11"/>
  <c r="U746" i="11" a="1"/>
  <c r="U746" i="11"/>
  <c r="DT745" i="11" a="1"/>
  <c r="DT745" i="11"/>
  <c r="DE745" i="11" a="1"/>
  <c r="DE745" i="11"/>
  <c r="DM745" i="11" a="1"/>
  <c r="DM745" i="11"/>
  <c r="BW745" i="11"/>
  <c r="BX745" i="11"/>
  <c r="BZ745" i="11"/>
  <c r="BY745" i="11"/>
  <c r="DZ744" i="11" a="1"/>
  <c r="DZ744" i="11"/>
  <c r="DX744" i="11" a="1"/>
  <c r="DX744" i="11"/>
  <c r="EB744" i="11" a="1"/>
  <c r="EB744" i="11"/>
  <c r="DV744" i="11" a="1"/>
  <c r="DV744" i="11"/>
  <c r="DW744" i="11" a="1"/>
  <c r="DW744" i="11"/>
  <c r="DU744" i="11" a="1"/>
  <c r="DU744" i="11"/>
  <c r="EA744" i="11" a="1"/>
  <c r="EA744" i="11"/>
  <c r="DY744" i="11" a="1"/>
  <c r="DY744" i="11"/>
  <c r="DR744" i="11" a="1"/>
  <c r="DR744" i="11"/>
  <c r="DO744" i="11" a="1"/>
  <c r="DO744" i="11"/>
  <c r="DQ744" i="11" a="1"/>
  <c r="DQ744" i="11"/>
  <c r="DP744" i="11" a="1"/>
  <c r="DP744" i="11"/>
  <c r="DN744" i="11" a="1"/>
  <c r="DN744" i="11"/>
  <c r="CA745" i="11"/>
  <c r="AR745" i="11" a="1"/>
  <c r="AR745" i="11"/>
  <c r="AQ745" i="11" a="1"/>
  <c r="AQ745" i="11"/>
  <c r="DI745" i="11" a="1"/>
  <c r="DI745" i="11"/>
  <c r="DK745" i="11" a="1"/>
  <c r="DK745" i="11"/>
  <c r="DF745" i="11" a="1"/>
  <c r="DF745" i="11"/>
  <c r="DH745" i="11" a="1"/>
  <c r="DH745" i="11"/>
  <c r="DG745" i="11" a="1"/>
  <c r="DG745" i="11"/>
  <c r="DJ745" i="11" a="1"/>
  <c r="DJ745" i="11"/>
  <c r="F748" i="11" a="1"/>
  <c r="F748" i="11"/>
  <c r="AA748" i="11" a="1"/>
  <c r="AA748" i="11"/>
  <c r="Y749" i="11" a="1"/>
  <c r="Y749" i="11"/>
  <c r="T747" i="11" a="1"/>
  <c r="T747" i="11"/>
  <c r="G747" i="11" a="1"/>
  <c r="G747" i="11"/>
  <c r="H747" i="11" a="1"/>
  <c r="H747" i="11"/>
  <c r="AB747" i="11"/>
  <c r="U747" i="11" a="1"/>
  <c r="U747" i="11"/>
  <c r="BY746" i="11"/>
  <c r="BX746" i="11"/>
  <c r="BZ746" i="11"/>
  <c r="BW746" i="11"/>
  <c r="DE746" i="11" a="1"/>
  <c r="DE746" i="11"/>
  <c r="DT746" i="11" a="1"/>
  <c r="DT746" i="11"/>
  <c r="DM746" i="11" a="1"/>
  <c r="DM746" i="11"/>
  <c r="AP745" i="11" a="1"/>
  <c r="AP745" i="11"/>
  <c r="AO745" i="11" a="1"/>
  <c r="AO745" i="11"/>
  <c r="AN745" i="11" a="1"/>
  <c r="AN745" i="11"/>
  <c r="DX745" i="11" a="1"/>
  <c r="DX745" i="11"/>
  <c r="DW745" i="11" a="1"/>
  <c r="DW745" i="11"/>
  <c r="DZ745" i="11" a="1"/>
  <c r="DZ745" i="11"/>
  <c r="DU745" i="11" a="1"/>
  <c r="DU745" i="11"/>
  <c r="EB745" i="11" a="1"/>
  <c r="EB745" i="11"/>
  <c r="DV745" i="11" a="1"/>
  <c r="DV745" i="11"/>
  <c r="EA745" i="11" a="1"/>
  <c r="EA745" i="11"/>
  <c r="DY745" i="11" a="1"/>
  <c r="DY745" i="11"/>
  <c r="DO745" i="11" a="1"/>
  <c r="DO745" i="11"/>
  <c r="DR745" i="11" a="1"/>
  <c r="DR745" i="11"/>
  <c r="DQ745" i="11" a="1"/>
  <c r="DQ745" i="11"/>
  <c r="DP745" i="11" a="1"/>
  <c r="DP745" i="11"/>
  <c r="DN745" i="11" a="1"/>
  <c r="DN745" i="11"/>
  <c r="AS744" i="11"/>
  <c r="AR746" i="11" a="1"/>
  <c r="AR746" i="11"/>
  <c r="AQ746" i="11" a="1"/>
  <c r="AQ746" i="11"/>
  <c r="CA746" i="11"/>
  <c r="AP746" i="11" a="1"/>
  <c r="AP746" i="11"/>
  <c r="AS745" i="11"/>
  <c r="G748" i="11" a="1"/>
  <c r="G748" i="11"/>
  <c r="T748" i="11" a="1"/>
  <c r="T748" i="11"/>
  <c r="H748" i="11" a="1"/>
  <c r="H748" i="11"/>
  <c r="AO746" i="11" a="1"/>
  <c r="AO746" i="11"/>
  <c r="DN746" i="11" a="1"/>
  <c r="DN746" i="11"/>
  <c r="DR746" i="11" a="1"/>
  <c r="DR746" i="11"/>
  <c r="DO746" i="11" a="1"/>
  <c r="DO746" i="11"/>
  <c r="DQ746" i="11" a="1"/>
  <c r="DQ746" i="11"/>
  <c r="DP746" i="11" a="1"/>
  <c r="DP746" i="11"/>
  <c r="U748" i="11" a="1"/>
  <c r="U748" i="11"/>
  <c r="AB748" i="11"/>
  <c r="AN746" i="11" a="1"/>
  <c r="AN746" i="11"/>
  <c r="F749" i="11" a="1"/>
  <c r="F749" i="11"/>
  <c r="AA749" i="11" a="1"/>
  <c r="AA749" i="11"/>
  <c r="Y750" i="11" a="1"/>
  <c r="Y750" i="11"/>
  <c r="DW746" i="11" a="1"/>
  <c r="DW746" i="11"/>
  <c r="DZ746" i="11" a="1"/>
  <c r="DZ746" i="11"/>
  <c r="DV746" i="11" a="1"/>
  <c r="DV746" i="11"/>
  <c r="DX746" i="11" a="1"/>
  <c r="DX746" i="11"/>
  <c r="EB746" i="11" a="1"/>
  <c r="EB746" i="11"/>
  <c r="DU746" i="11" a="1"/>
  <c r="DU746" i="11"/>
  <c r="EA746" i="11" a="1"/>
  <c r="EA746" i="11"/>
  <c r="DY746" i="11" a="1"/>
  <c r="DY746" i="11"/>
  <c r="DM747" i="11" a="1"/>
  <c r="DM747" i="11"/>
  <c r="DT747" i="11" a="1"/>
  <c r="DT747" i="11"/>
  <c r="DE747" i="11" a="1"/>
  <c r="DE747" i="11"/>
  <c r="DH746" i="11" a="1"/>
  <c r="DH746" i="11"/>
  <c r="DK746" i="11" a="1"/>
  <c r="DK746" i="11"/>
  <c r="DJ746" i="11" a="1"/>
  <c r="DJ746" i="11"/>
  <c r="DI746" i="11" a="1"/>
  <c r="DI746" i="11"/>
  <c r="DF746" i="11" a="1"/>
  <c r="DF746" i="11"/>
  <c r="DG746" i="11" a="1"/>
  <c r="DG746" i="11"/>
  <c r="BY747" i="11"/>
  <c r="BZ747" i="11"/>
  <c r="BW747" i="11"/>
  <c r="BX747" i="11"/>
  <c r="AP747" i="11" a="1"/>
  <c r="AP747" i="11"/>
  <c r="AR747" i="11" a="1"/>
  <c r="AR747" i="11"/>
  <c r="AO747" i="11" a="1"/>
  <c r="AO747" i="11"/>
  <c r="G749" i="11" a="1"/>
  <c r="G749" i="11"/>
  <c r="T749" i="11" a="1"/>
  <c r="T749" i="11"/>
  <c r="H749" i="11" a="1"/>
  <c r="H749" i="11"/>
  <c r="AN747" i="11" a="1"/>
  <c r="AN747" i="11"/>
  <c r="AB749" i="11"/>
  <c r="U749" i="11" a="1"/>
  <c r="U749" i="11"/>
  <c r="DF747" i="11" a="1"/>
  <c r="DF747" i="11"/>
  <c r="DJ747" i="11" a="1"/>
  <c r="DJ747" i="11"/>
  <c r="DK747" i="11" a="1"/>
  <c r="DK747" i="11"/>
  <c r="DH747" i="11" a="1"/>
  <c r="DH747" i="11"/>
  <c r="DI747" i="11" a="1"/>
  <c r="DI747" i="11"/>
  <c r="DG747" i="11" a="1"/>
  <c r="DG747" i="11"/>
  <c r="AS746" i="11"/>
  <c r="DM748" i="11" a="1"/>
  <c r="DM748" i="11"/>
  <c r="DE748" i="11" a="1"/>
  <c r="DE748" i="11"/>
  <c r="DT748" i="11" a="1"/>
  <c r="DT748" i="11"/>
  <c r="AQ747" i="11" a="1"/>
  <c r="AQ747" i="11"/>
  <c r="DR747" i="11" a="1"/>
  <c r="DR747" i="11"/>
  <c r="DQ747" i="11" a="1"/>
  <c r="DQ747" i="11"/>
  <c r="DO747" i="11" a="1"/>
  <c r="DO747" i="11"/>
  <c r="DN747" i="11" a="1"/>
  <c r="DN747" i="11"/>
  <c r="DP747" i="11" a="1"/>
  <c r="DP747" i="11"/>
  <c r="AN748" i="11" a="1"/>
  <c r="AN748" i="11"/>
  <c r="BX748" i="11"/>
  <c r="BW748" i="11"/>
  <c r="BY748" i="11"/>
  <c r="BZ748" i="11"/>
  <c r="CA747" i="11"/>
  <c r="AA750" i="11" a="1"/>
  <c r="AA750" i="11"/>
  <c r="F750" i="11" a="1"/>
  <c r="F750" i="11"/>
  <c r="Y751" i="11" a="1"/>
  <c r="Y751" i="11"/>
  <c r="DZ747" i="11" a="1"/>
  <c r="DZ747" i="11"/>
  <c r="DX747" i="11" a="1"/>
  <c r="DX747" i="11"/>
  <c r="DW747" i="11" a="1"/>
  <c r="DW747" i="11"/>
  <c r="EA747" i="11" a="1"/>
  <c r="EA747" i="11"/>
  <c r="DY747" i="11" a="1"/>
  <c r="DY747" i="11"/>
  <c r="DV747" i="11" a="1"/>
  <c r="DV747" i="11"/>
  <c r="DU747" i="11" a="1"/>
  <c r="DU747" i="11"/>
  <c r="EB747" i="11" a="1"/>
  <c r="EB747" i="11"/>
  <c r="F751" i="11" a="1"/>
  <c r="F751" i="11"/>
  <c r="AA751" i="11" a="1"/>
  <c r="AA751" i="11"/>
  <c r="Y752" i="11" a="1"/>
  <c r="Y752" i="11"/>
  <c r="CA748" i="11"/>
  <c r="AR748" i="11" a="1"/>
  <c r="AR748" i="11"/>
  <c r="DY748" i="11" a="1"/>
  <c r="DY748" i="11"/>
  <c r="DZ748" i="11" a="1"/>
  <c r="DZ748" i="11"/>
  <c r="DW748" i="11" a="1"/>
  <c r="DW748" i="11"/>
  <c r="EA748" i="11" a="1"/>
  <c r="EA748" i="11"/>
  <c r="EB748" i="11" a="1"/>
  <c r="EB748" i="11"/>
  <c r="DU748" i="11" a="1"/>
  <c r="DU748" i="11"/>
  <c r="DV748" i="11" a="1"/>
  <c r="DV748" i="11"/>
  <c r="DX748" i="11" a="1"/>
  <c r="DX748" i="11"/>
  <c r="DT749" i="11" a="1"/>
  <c r="DT749" i="11"/>
  <c r="DM749" i="11" a="1"/>
  <c r="DM749" i="11"/>
  <c r="DE749" i="11" a="1"/>
  <c r="DE749" i="11"/>
  <c r="U750" i="11" a="1"/>
  <c r="U750" i="11"/>
  <c r="AB750" i="11"/>
  <c r="AO748" i="11" a="1"/>
  <c r="AO748" i="11"/>
  <c r="DJ748" i="11" a="1"/>
  <c r="DJ748" i="11"/>
  <c r="DK748" i="11" a="1"/>
  <c r="DK748" i="11"/>
  <c r="DI748" i="11" a="1"/>
  <c r="DI748" i="11"/>
  <c r="DF748" i="11" a="1"/>
  <c r="DF748" i="11"/>
  <c r="DG748" i="11" a="1"/>
  <c r="DG748" i="11"/>
  <c r="DH748" i="11" a="1"/>
  <c r="DH748" i="11"/>
  <c r="T750" i="11" a="1"/>
  <c r="T750" i="11"/>
  <c r="G750" i="11" a="1"/>
  <c r="G750" i="11"/>
  <c r="H750" i="11" a="1"/>
  <c r="H750" i="11"/>
  <c r="AP748" i="11" a="1"/>
  <c r="AP748" i="11"/>
  <c r="DR748" i="11" a="1"/>
  <c r="DR748" i="11"/>
  <c r="DP748" i="11" a="1"/>
  <c r="DP748" i="11"/>
  <c r="DO748" i="11" a="1"/>
  <c r="DO748" i="11"/>
  <c r="DQ748" i="11" a="1"/>
  <c r="DQ748" i="11"/>
  <c r="DN748" i="11" a="1"/>
  <c r="DN748" i="11"/>
  <c r="AS747" i="11"/>
  <c r="BW749" i="11"/>
  <c r="BZ749" i="11"/>
  <c r="BX749" i="11"/>
  <c r="BY749" i="11"/>
  <c r="AQ748" i="11" a="1"/>
  <c r="AQ748" i="11"/>
  <c r="AO749" i="11" a="1"/>
  <c r="AO749" i="11"/>
  <c r="AQ749" i="11" a="1"/>
  <c r="AQ749" i="11"/>
  <c r="AP749" i="11" a="1"/>
  <c r="AP749" i="11"/>
  <c r="AR749" i="11" a="1"/>
  <c r="AR749" i="11"/>
  <c r="G751" i="11" a="1"/>
  <c r="G751" i="11"/>
  <c r="T751" i="11" a="1"/>
  <c r="T751" i="11"/>
  <c r="H751" i="11" a="1"/>
  <c r="H751" i="11"/>
  <c r="AN749" i="11" a="1"/>
  <c r="AN749" i="11"/>
  <c r="DT750" i="11" a="1"/>
  <c r="DT750" i="11"/>
  <c r="DE750" i="11" a="1"/>
  <c r="DE750" i="11"/>
  <c r="DM750" i="11" a="1"/>
  <c r="DM750" i="11"/>
  <c r="DH749" i="11" a="1"/>
  <c r="DH749" i="11"/>
  <c r="DG749" i="11" a="1"/>
  <c r="DG749" i="11"/>
  <c r="DJ749" i="11" a="1"/>
  <c r="DJ749" i="11"/>
  <c r="DI749" i="11" a="1"/>
  <c r="DI749" i="11"/>
  <c r="DK749" i="11" a="1"/>
  <c r="DK749" i="11"/>
  <c r="DF749" i="11" a="1"/>
  <c r="DF749" i="11"/>
  <c r="AB751" i="11"/>
  <c r="U751" i="11" a="1"/>
  <c r="U751" i="11"/>
  <c r="CA749" i="11"/>
  <c r="AS748" i="11"/>
  <c r="DO749" i="11" a="1"/>
  <c r="DO749" i="11"/>
  <c r="DN749" i="11" a="1"/>
  <c r="DN749" i="11"/>
  <c r="DP749" i="11" a="1"/>
  <c r="DP749" i="11"/>
  <c r="DR749" i="11" a="1"/>
  <c r="DR749" i="11"/>
  <c r="DQ749" i="11" a="1"/>
  <c r="DQ749" i="11"/>
  <c r="EB749" i="11" a="1"/>
  <c r="EB749" i="11"/>
  <c r="DZ749" i="11" a="1"/>
  <c r="DZ749" i="11"/>
  <c r="DW749" i="11" a="1"/>
  <c r="DW749" i="11"/>
  <c r="DY749" i="11" a="1"/>
  <c r="DY749" i="11"/>
  <c r="DU749" i="11" a="1"/>
  <c r="DU749" i="11"/>
  <c r="EA749" i="11" a="1"/>
  <c r="EA749" i="11"/>
  <c r="DX749" i="11" a="1"/>
  <c r="DX749" i="11"/>
  <c r="DV749" i="11" a="1"/>
  <c r="DV749" i="11"/>
  <c r="BZ750" i="11"/>
  <c r="BX750" i="11"/>
  <c r="BY750" i="11"/>
  <c r="BW750" i="11"/>
  <c r="F752" i="11" a="1"/>
  <c r="F752" i="11"/>
  <c r="AA752" i="11" a="1"/>
  <c r="AA752" i="11"/>
  <c r="Y753" i="11" a="1"/>
  <c r="Y753" i="11"/>
  <c r="AP750" i="11" a="1"/>
  <c r="AP750" i="11"/>
  <c r="AQ750" i="11" a="1"/>
  <c r="AQ750" i="11"/>
  <c r="CA750" i="11"/>
  <c r="AR750" i="11" a="1"/>
  <c r="AR750" i="11"/>
  <c r="BX751" i="11"/>
  <c r="BW751" i="11"/>
  <c r="BZ751" i="11"/>
  <c r="BY751" i="11"/>
  <c r="U752" i="11" a="1"/>
  <c r="U752" i="11"/>
  <c r="AB752" i="11"/>
  <c r="DO750" i="11" a="1"/>
  <c r="DO750" i="11"/>
  <c r="DQ750" i="11" a="1"/>
  <c r="DQ750" i="11"/>
  <c r="DR750" i="11" a="1"/>
  <c r="DR750" i="11"/>
  <c r="DN750" i="11" a="1"/>
  <c r="DN750" i="11"/>
  <c r="DP750" i="11" a="1"/>
  <c r="DP750" i="11"/>
  <c r="DT751" i="11" a="1"/>
  <c r="DT751" i="11"/>
  <c r="DM751" i="11" a="1"/>
  <c r="DM751" i="11"/>
  <c r="DE751" i="11" a="1"/>
  <c r="DE751" i="11"/>
  <c r="AA753" i="11" a="1"/>
  <c r="AA753" i="11"/>
  <c r="F753" i="11" a="1"/>
  <c r="F753" i="11"/>
  <c r="Y754" i="11" a="1"/>
  <c r="Y754" i="11"/>
  <c r="AN750" i="11" a="1"/>
  <c r="AN750" i="11"/>
  <c r="AO750" i="11" a="1"/>
  <c r="AO750" i="11"/>
  <c r="DG750" i="11" a="1"/>
  <c r="DG750" i="11"/>
  <c r="DF750" i="11" a="1"/>
  <c r="DF750" i="11"/>
  <c r="DJ750" i="11" a="1"/>
  <c r="DJ750" i="11"/>
  <c r="DK750" i="11" a="1"/>
  <c r="DK750" i="11"/>
  <c r="DH750" i="11" a="1"/>
  <c r="DH750" i="11"/>
  <c r="DI750" i="11" a="1"/>
  <c r="DI750" i="11"/>
  <c r="DY750" i="11" a="1"/>
  <c r="DY750" i="11"/>
  <c r="EB750" i="11" a="1"/>
  <c r="EB750" i="11"/>
  <c r="DU750" i="11" a="1"/>
  <c r="DU750" i="11"/>
  <c r="DX750" i="11" a="1"/>
  <c r="DX750" i="11"/>
  <c r="DV750" i="11" a="1"/>
  <c r="DV750" i="11"/>
  <c r="DZ750" i="11" a="1"/>
  <c r="DZ750" i="11"/>
  <c r="DW750" i="11" a="1"/>
  <c r="DW750" i="11"/>
  <c r="EA750" i="11" a="1"/>
  <c r="EA750" i="11"/>
  <c r="T752" i="11" a="1"/>
  <c r="T752" i="11"/>
  <c r="G752" i="11" a="1"/>
  <c r="G752" i="11"/>
  <c r="H752" i="11" a="1"/>
  <c r="H752" i="11"/>
  <c r="AS749" i="11"/>
  <c r="AQ751" i="11" a="1"/>
  <c r="AQ751" i="11"/>
  <c r="CA751" i="11"/>
  <c r="AP751" i="11" a="1"/>
  <c r="AP751" i="11"/>
  <c r="AR751" i="11" a="1"/>
  <c r="AR751" i="11"/>
  <c r="DE752" i="11" a="1"/>
  <c r="DE752" i="11"/>
  <c r="DT752" i="11" a="1"/>
  <c r="DT752" i="11"/>
  <c r="DM752" i="11" a="1"/>
  <c r="DM752" i="11"/>
  <c r="DK751" i="11" a="1"/>
  <c r="DK751" i="11"/>
  <c r="DH751" i="11" a="1"/>
  <c r="DH751" i="11"/>
  <c r="DG751" i="11" a="1"/>
  <c r="DG751" i="11"/>
  <c r="DI751" i="11" a="1"/>
  <c r="DI751" i="11"/>
  <c r="DJ751" i="11" a="1"/>
  <c r="DJ751" i="11"/>
  <c r="DF751" i="11" a="1"/>
  <c r="DF751" i="11"/>
  <c r="DP751" i="11" a="1"/>
  <c r="DP751" i="11"/>
  <c r="DR751" i="11" a="1"/>
  <c r="DR751" i="11"/>
  <c r="DQ751" i="11" a="1"/>
  <c r="DQ751" i="11"/>
  <c r="DN751" i="11" a="1"/>
  <c r="DN751" i="11"/>
  <c r="DO751" i="11" a="1"/>
  <c r="DO751" i="11"/>
  <c r="AO751" i="11" a="1"/>
  <c r="AO751" i="11"/>
  <c r="BX752" i="11"/>
  <c r="BW752" i="11"/>
  <c r="BY752" i="11"/>
  <c r="BZ752" i="11"/>
  <c r="DY751" i="11" a="1"/>
  <c r="DY751" i="11"/>
  <c r="DU751" i="11" a="1"/>
  <c r="DU751" i="11"/>
  <c r="DZ751" i="11" a="1"/>
  <c r="DZ751" i="11"/>
  <c r="EB751" i="11" a="1"/>
  <c r="EB751" i="11"/>
  <c r="DW751" i="11" a="1"/>
  <c r="DW751" i="11"/>
  <c r="DX751" i="11" a="1"/>
  <c r="DX751" i="11"/>
  <c r="EA751" i="11" a="1"/>
  <c r="EA751" i="11"/>
  <c r="DV751" i="11" a="1"/>
  <c r="DV751" i="11"/>
  <c r="AS750" i="11"/>
  <c r="F754" i="11" a="1"/>
  <c r="F754" i="11"/>
  <c r="AA754" i="11" a="1"/>
  <c r="AA754" i="11"/>
  <c r="Y755" i="11" a="1"/>
  <c r="Y755" i="11"/>
  <c r="AB753" i="11"/>
  <c r="U753" i="11" a="1"/>
  <c r="U753" i="11"/>
  <c r="G753" i="11" a="1"/>
  <c r="G753" i="11"/>
  <c r="T753" i="11" a="1"/>
  <c r="T753" i="11"/>
  <c r="H753" i="11" a="1"/>
  <c r="H753" i="11"/>
  <c r="AN751" i="11" a="1"/>
  <c r="AN751" i="11"/>
  <c r="DO752" i="11" a="1"/>
  <c r="DO752" i="11"/>
  <c r="DR752" i="11" a="1"/>
  <c r="DR752" i="11"/>
  <c r="DP752" i="11" a="1"/>
  <c r="DP752" i="11"/>
  <c r="DQ752" i="11" a="1"/>
  <c r="DQ752" i="11"/>
  <c r="DN752" i="11" a="1"/>
  <c r="DN752" i="11"/>
  <c r="DE753" i="11" a="1"/>
  <c r="DE753" i="11"/>
  <c r="DM753" i="11" a="1"/>
  <c r="DM753" i="11"/>
  <c r="DT753" i="11" a="1"/>
  <c r="DT753" i="11"/>
  <c r="AA755" i="11" a="1"/>
  <c r="AA755" i="11"/>
  <c r="F755" i="11" a="1"/>
  <c r="F755" i="11"/>
  <c r="Y756" i="11" a="1"/>
  <c r="Y756" i="11"/>
  <c r="EA752" i="11" a="1"/>
  <c r="EA752" i="11"/>
  <c r="EB752" i="11" a="1"/>
  <c r="EB752" i="11"/>
  <c r="DX752" i="11" a="1"/>
  <c r="DX752" i="11"/>
  <c r="DU752" i="11" a="1"/>
  <c r="DU752" i="11"/>
  <c r="DV752" i="11" a="1"/>
  <c r="DV752" i="11"/>
  <c r="DY752" i="11" a="1"/>
  <c r="DY752" i="11"/>
  <c r="DW752" i="11" a="1"/>
  <c r="DW752" i="11"/>
  <c r="DZ752" i="11" a="1"/>
  <c r="DZ752" i="11"/>
  <c r="AS751" i="11"/>
  <c r="T754" i="11" a="1"/>
  <c r="T754" i="11"/>
  <c r="G754" i="11" a="1"/>
  <c r="G754" i="11"/>
  <c r="H754" i="11" a="1"/>
  <c r="H754" i="11"/>
  <c r="AN752" i="11" a="1"/>
  <c r="AN752" i="11"/>
  <c r="DK752" i="11" a="1"/>
  <c r="DK752" i="11"/>
  <c r="DG752" i="11" a="1"/>
  <c r="DG752" i="11"/>
  <c r="DH752" i="11" a="1"/>
  <c r="DH752" i="11"/>
  <c r="DF752" i="11" a="1"/>
  <c r="DF752" i="11"/>
  <c r="DJ752" i="11" a="1"/>
  <c r="DJ752" i="11"/>
  <c r="DI752" i="11" a="1"/>
  <c r="DI752" i="11"/>
  <c r="U754" i="11" a="1"/>
  <c r="U754" i="11"/>
  <c r="AB754" i="11"/>
  <c r="AQ752" i="11" a="1"/>
  <c r="AQ752" i="11"/>
  <c r="CA752" i="11"/>
  <c r="AO752" i="11" a="1"/>
  <c r="AO752" i="11"/>
  <c r="BZ753" i="11"/>
  <c r="BX753" i="11"/>
  <c r="AN753" i="11" a="1"/>
  <c r="AN753" i="11"/>
  <c r="BW753" i="11"/>
  <c r="BY753" i="11"/>
  <c r="AR752" i="11" a="1"/>
  <c r="AR752" i="11"/>
  <c r="AP752" i="11" a="1"/>
  <c r="AP752" i="11"/>
  <c r="AR753" i="11" a="1"/>
  <c r="AR753" i="11"/>
  <c r="AO753" i="11" a="1"/>
  <c r="AO753" i="11"/>
  <c r="AQ753" i="11" a="1"/>
  <c r="AQ753" i="11"/>
  <c r="AP753" i="11" a="1"/>
  <c r="AP753" i="11"/>
  <c r="CA753" i="11"/>
  <c r="AS752" i="11"/>
  <c r="DW753" i="11" a="1"/>
  <c r="DW753" i="11"/>
  <c r="EB753" i="11" a="1"/>
  <c r="EB753" i="11"/>
  <c r="DU753" i="11" a="1"/>
  <c r="DU753" i="11"/>
  <c r="DY753" i="11" a="1"/>
  <c r="DY753" i="11"/>
  <c r="DZ753" i="11" a="1"/>
  <c r="DZ753" i="11"/>
  <c r="EA753" i="11" a="1"/>
  <c r="EA753" i="11"/>
  <c r="DV753" i="11" a="1"/>
  <c r="DV753" i="11"/>
  <c r="DX753" i="11" a="1"/>
  <c r="DX753" i="11"/>
  <c r="DP753" i="11" a="1"/>
  <c r="DP753" i="11"/>
  <c r="DR753" i="11" a="1"/>
  <c r="DR753" i="11"/>
  <c r="DN753" i="11" a="1"/>
  <c r="DN753" i="11"/>
  <c r="DO753" i="11" a="1"/>
  <c r="DO753" i="11"/>
  <c r="DQ753" i="11" a="1"/>
  <c r="DQ753" i="11"/>
  <c r="DE754" i="11" a="1"/>
  <c r="DE754" i="11"/>
  <c r="DM754" i="11" a="1"/>
  <c r="DM754" i="11"/>
  <c r="DT754" i="11" a="1"/>
  <c r="DT754" i="11"/>
  <c r="DJ753" i="11" a="1"/>
  <c r="DJ753" i="11"/>
  <c r="DI753" i="11" a="1"/>
  <c r="DI753" i="11"/>
  <c r="DK753" i="11" a="1"/>
  <c r="DK753" i="11"/>
  <c r="DF753" i="11" a="1"/>
  <c r="DF753" i="11"/>
  <c r="DG753" i="11" a="1"/>
  <c r="DG753" i="11"/>
  <c r="DH753" i="11" a="1"/>
  <c r="DH753" i="11"/>
  <c r="F756" i="11" a="1"/>
  <c r="F756" i="11"/>
  <c r="AA756" i="11" a="1"/>
  <c r="AA756" i="11"/>
  <c r="Y757" i="11" a="1"/>
  <c r="Y757" i="11"/>
  <c r="AB755" i="11"/>
  <c r="U755" i="11" a="1"/>
  <c r="U755" i="11"/>
  <c r="AP754" i="11" a="1"/>
  <c r="AP754" i="11"/>
  <c r="AQ754" i="11" a="1"/>
  <c r="AQ754" i="11"/>
  <c r="AO754" i="11" a="1"/>
  <c r="AO754" i="11"/>
  <c r="AR754" i="11" a="1"/>
  <c r="AR754" i="11"/>
  <c r="AN754" i="11" a="1"/>
  <c r="AN754" i="11"/>
  <c r="T755" i="11" a="1"/>
  <c r="T755" i="11"/>
  <c r="G755" i="11" a="1"/>
  <c r="G755" i="11"/>
  <c r="H755" i="11" a="1"/>
  <c r="H755" i="11"/>
  <c r="AS753" i="11"/>
  <c r="AS754" i="11"/>
  <c r="F757" i="11" a="1"/>
  <c r="F757" i="11"/>
  <c r="AA757" i="11" a="1"/>
  <c r="AA757" i="11"/>
  <c r="Y758" i="11" a="1"/>
  <c r="Y758" i="11"/>
  <c r="AB756" i="11"/>
  <c r="U756" i="11" a="1"/>
  <c r="U756" i="11"/>
  <c r="DZ754" i="11" a="1"/>
  <c r="DZ754" i="11"/>
  <c r="EB754" i="11" a="1"/>
  <c r="EB754" i="11"/>
  <c r="EA754" i="11" a="1"/>
  <c r="EA754" i="11"/>
  <c r="DU754" i="11" a="1"/>
  <c r="DU754" i="11"/>
  <c r="DW754" i="11" a="1"/>
  <c r="DW754" i="11"/>
  <c r="DY754" i="11" a="1"/>
  <c r="DY754" i="11"/>
  <c r="DV754" i="11" a="1"/>
  <c r="DV754" i="11"/>
  <c r="DX754" i="11" a="1"/>
  <c r="DX754" i="11"/>
  <c r="DR754" i="11" a="1"/>
  <c r="DR754" i="11"/>
  <c r="DN754" i="11" a="1"/>
  <c r="DN754" i="11"/>
  <c r="DO754" i="11" a="1"/>
  <c r="DO754" i="11"/>
  <c r="DP754" i="11" a="1"/>
  <c r="DP754" i="11"/>
  <c r="DQ754" i="11" a="1"/>
  <c r="DQ754" i="11"/>
  <c r="T756" i="11" a="1"/>
  <c r="T756" i="11"/>
  <c r="G756" i="11" a="1"/>
  <c r="G756" i="11"/>
  <c r="H756" i="11" a="1"/>
  <c r="H756" i="11"/>
  <c r="BX755" i="11"/>
  <c r="BY755" i="11"/>
  <c r="AN755" i="11" a="1"/>
  <c r="AN755" i="11"/>
  <c r="BZ755" i="11"/>
  <c r="BW755" i="11"/>
  <c r="DI754" i="11" a="1"/>
  <c r="DI754" i="11"/>
  <c r="DJ754" i="11" a="1"/>
  <c r="DJ754" i="11"/>
  <c r="DG754" i="11" a="1"/>
  <c r="DG754" i="11"/>
  <c r="DF754" i="11" a="1"/>
  <c r="DF754" i="11"/>
  <c r="DH754" i="11" a="1"/>
  <c r="DH754" i="11"/>
  <c r="DK754" i="11" a="1"/>
  <c r="DK754" i="11"/>
  <c r="DE755" i="11" a="1"/>
  <c r="DE755" i="11"/>
  <c r="DT755" i="11" a="1"/>
  <c r="DT755" i="11"/>
  <c r="DM755" i="11" a="1"/>
  <c r="DM755" i="11"/>
  <c r="AQ755" i="11" a="1"/>
  <c r="AQ755" i="11"/>
  <c r="AP755" i="11" a="1"/>
  <c r="AP755" i="11"/>
  <c r="CA755" i="11"/>
  <c r="AR755" i="11" a="1"/>
  <c r="AR755" i="11"/>
  <c r="AO755" i="11" a="1"/>
  <c r="AO755" i="11"/>
  <c r="DE756" i="11" a="1"/>
  <c r="DE756" i="11"/>
  <c r="DT756" i="11" a="1"/>
  <c r="DT756" i="11"/>
  <c r="DM756" i="11" a="1"/>
  <c r="DM756" i="11"/>
  <c r="DR755" i="11" a="1"/>
  <c r="DR755" i="11"/>
  <c r="DP755" i="11" a="1"/>
  <c r="DP755" i="11"/>
  <c r="DN755" i="11" a="1"/>
  <c r="DN755" i="11"/>
  <c r="DO755" i="11" a="1"/>
  <c r="DO755" i="11"/>
  <c r="DQ755" i="11" a="1"/>
  <c r="DQ755" i="11"/>
  <c r="F758" i="11" a="1"/>
  <c r="F758" i="11"/>
  <c r="AA758" i="11" a="1"/>
  <c r="AA758" i="11"/>
  <c r="Y759" i="11" a="1"/>
  <c r="Y759" i="11"/>
  <c r="BZ756" i="11"/>
  <c r="BX756" i="11"/>
  <c r="BY756" i="11"/>
  <c r="BW756" i="11"/>
  <c r="T757" i="11" a="1"/>
  <c r="T757" i="11"/>
  <c r="G757" i="11" a="1"/>
  <c r="G757" i="11"/>
  <c r="H757" i="11" a="1"/>
  <c r="H757" i="11"/>
  <c r="DU755" i="11" a="1"/>
  <c r="DU755" i="11"/>
  <c r="DY755" i="11" a="1"/>
  <c r="DY755" i="11"/>
  <c r="EB755" i="11" a="1"/>
  <c r="EB755" i="11"/>
  <c r="DW755" i="11" a="1"/>
  <c r="DW755" i="11"/>
  <c r="EA755" i="11" a="1"/>
  <c r="EA755" i="11"/>
  <c r="DV755" i="11" a="1"/>
  <c r="DV755" i="11"/>
  <c r="DX755" i="11" a="1"/>
  <c r="DX755" i="11"/>
  <c r="DZ755" i="11" a="1"/>
  <c r="DZ755" i="11"/>
  <c r="DF755" i="11" a="1"/>
  <c r="DF755" i="11"/>
  <c r="DJ755" i="11" a="1"/>
  <c r="DJ755" i="11"/>
  <c r="DK755" i="11" a="1"/>
  <c r="DK755" i="11"/>
  <c r="DH755" i="11" a="1"/>
  <c r="DH755" i="11"/>
  <c r="DI755" i="11" a="1"/>
  <c r="DI755" i="11"/>
  <c r="DG755" i="11" a="1"/>
  <c r="DG755" i="11"/>
  <c r="U757" i="11" a="1"/>
  <c r="U757" i="11"/>
  <c r="AB757" i="11"/>
  <c r="AQ756" i="11" a="1"/>
  <c r="AQ756" i="11"/>
  <c r="AR756" i="11" a="1"/>
  <c r="AR756" i="11"/>
  <c r="AO756" i="11" a="1"/>
  <c r="AO756" i="11"/>
  <c r="AP756" i="11" a="1"/>
  <c r="AP756" i="11"/>
  <c r="CA756" i="11"/>
  <c r="BW757" i="11"/>
  <c r="BY757" i="11"/>
  <c r="BX757" i="11"/>
  <c r="AN757" i="11" a="1"/>
  <c r="AN757" i="11"/>
  <c r="BZ757" i="11"/>
  <c r="DQ756" i="11" a="1"/>
  <c r="DQ756" i="11"/>
  <c r="DO756" i="11" a="1"/>
  <c r="DO756" i="11"/>
  <c r="DR756" i="11" a="1"/>
  <c r="DR756" i="11"/>
  <c r="DN756" i="11" a="1"/>
  <c r="DN756" i="11"/>
  <c r="DP756" i="11" a="1"/>
  <c r="DP756" i="11"/>
  <c r="EA756" i="11" a="1"/>
  <c r="EA756" i="11"/>
  <c r="DY756" i="11" a="1"/>
  <c r="DY756" i="11"/>
  <c r="DZ756" i="11" a="1"/>
  <c r="DZ756" i="11"/>
  <c r="DU756" i="11" a="1"/>
  <c r="DU756" i="11"/>
  <c r="DX756" i="11" a="1"/>
  <c r="DX756" i="11"/>
  <c r="DW756" i="11" a="1"/>
  <c r="DW756" i="11"/>
  <c r="DV756" i="11" a="1"/>
  <c r="DV756" i="11"/>
  <c r="EB756" i="11" a="1"/>
  <c r="EB756" i="11"/>
  <c r="AN756" i="11" a="1"/>
  <c r="AN756" i="11"/>
  <c r="DE757" i="11" a="1"/>
  <c r="DE757" i="11"/>
  <c r="DM757" i="11" a="1"/>
  <c r="DM757" i="11"/>
  <c r="DT757" i="11" a="1"/>
  <c r="DT757" i="11"/>
  <c r="AA759" i="11" a="1"/>
  <c r="AA759" i="11"/>
  <c r="F759" i="11" a="1"/>
  <c r="F759" i="11"/>
  <c r="Y760" i="11" a="1"/>
  <c r="Y760" i="11"/>
  <c r="DJ756" i="11" a="1"/>
  <c r="DJ756" i="11"/>
  <c r="DI756" i="11" a="1"/>
  <c r="DI756" i="11"/>
  <c r="DH756" i="11" a="1"/>
  <c r="DH756" i="11"/>
  <c r="DK756" i="11" a="1"/>
  <c r="DK756" i="11"/>
  <c r="DG756" i="11" a="1"/>
  <c r="DG756" i="11"/>
  <c r="DF756" i="11" a="1"/>
  <c r="DF756" i="11"/>
  <c r="AS755" i="11"/>
  <c r="T758" i="11" a="1"/>
  <c r="T758" i="11"/>
  <c r="G758" i="11" a="1"/>
  <c r="G758" i="11"/>
  <c r="H758" i="11" a="1"/>
  <c r="H758" i="11"/>
  <c r="AB758" i="11"/>
  <c r="U758" i="11" a="1"/>
  <c r="U758" i="11"/>
  <c r="AQ757" i="11" a="1"/>
  <c r="AQ757" i="11"/>
  <c r="AO757" i="11" a="1"/>
  <c r="AO757" i="11"/>
  <c r="AP757" i="11" a="1"/>
  <c r="AP757" i="11"/>
  <c r="AR757" i="11" a="1"/>
  <c r="AR757" i="11"/>
  <c r="DG757" i="11" a="1"/>
  <c r="DG757" i="11"/>
  <c r="DK757" i="11" a="1"/>
  <c r="DK757" i="11"/>
  <c r="DJ757" i="11" a="1"/>
  <c r="DJ757" i="11"/>
  <c r="DF757" i="11" a="1"/>
  <c r="DF757" i="11"/>
  <c r="DI757" i="11" a="1"/>
  <c r="DI757" i="11"/>
  <c r="DH757" i="11" a="1"/>
  <c r="DH757" i="11"/>
  <c r="F760" i="11" a="1"/>
  <c r="F760" i="11"/>
  <c r="AA760" i="11" a="1"/>
  <c r="AA760" i="11"/>
  <c r="Y761" i="11" a="1"/>
  <c r="Y761" i="11"/>
  <c r="AS756" i="11"/>
  <c r="CA757" i="11"/>
  <c r="AB759" i="11"/>
  <c r="U759" i="11" a="1"/>
  <c r="U759" i="11"/>
  <c r="G759" i="11" a="1"/>
  <c r="G759" i="11"/>
  <c r="T759" i="11" a="1"/>
  <c r="T759" i="11"/>
  <c r="H759" i="11" a="1"/>
  <c r="H759" i="11"/>
  <c r="AO758" i="11" a="1"/>
  <c r="AO758" i="11"/>
  <c r="AR758" i="11" a="1"/>
  <c r="AR758" i="11"/>
  <c r="AQ758" i="11" a="1"/>
  <c r="AQ758" i="11"/>
  <c r="AP758" i="11" a="1"/>
  <c r="AP758" i="11"/>
  <c r="DE758" i="11" a="1"/>
  <c r="DE758" i="11"/>
  <c r="DT758" i="11" a="1"/>
  <c r="DT758" i="11"/>
  <c r="DM758" i="11" a="1"/>
  <c r="DM758" i="11"/>
  <c r="DX757" i="11" a="1"/>
  <c r="DX757" i="11"/>
  <c r="DW757" i="11" a="1"/>
  <c r="DW757" i="11"/>
  <c r="DV757" i="11" a="1"/>
  <c r="DV757" i="11"/>
  <c r="DY757" i="11" a="1"/>
  <c r="DY757" i="11"/>
  <c r="DZ757" i="11" a="1"/>
  <c r="DZ757" i="11"/>
  <c r="EB757" i="11" a="1"/>
  <c r="EB757" i="11"/>
  <c r="DU757" i="11" a="1"/>
  <c r="DU757" i="11"/>
  <c r="EA757" i="11" a="1"/>
  <c r="EA757" i="11"/>
  <c r="DN757" i="11" a="1"/>
  <c r="DN757" i="11"/>
  <c r="DQ757" i="11" a="1"/>
  <c r="DQ757" i="11"/>
  <c r="DO757" i="11" a="1"/>
  <c r="DO757" i="11"/>
  <c r="DP757" i="11" a="1"/>
  <c r="DP757" i="11"/>
  <c r="DR757" i="11" a="1"/>
  <c r="DR757" i="11"/>
  <c r="AS757" i="11"/>
  <c r="DJ758" i="11" a="1"/>
  <c r="DJ758" i="11"/>
  <c r="DI758" i="11" a="1"/>
  <c r="DI758" i="11"/>
  <c r="DG758" i="11" a="1"/>
  <c r="DG758" i="11"/>
  <c r="DF758" i="11" a="1"/>
  <c r="DF758" i="11"/>
  <c r="DH758" i="11" a="1"/>
  <c r="DH758" i="11"/>
  <c r="DK758" i="11" a="1"/>
  <c r="DK758" i="11"/>
  <c r="AA761" i="11" a="1"/>
  <c r="AA761" i="11"/>
  <c r="F761" i="11" a="1"/>
  <c r="F761" i="11"/>
  <c r="Y762" i="11" a="1"/>
  <c r="Y762" i="11"/>
  <c r="BX759" i="11"/>
  <c r="BY759" i="11"/>
  <c r="BZ759" i="11"/>
  <c r="BW759" i="11"/>
  <c r="T760" i="11" a="1"/>
  <c r="T760" i="11"/>
  <c r="G760" i="11" a="1"/>
  <c r="G760" i="11"/>
  <c r="H760" i="11" a="1"/>
  <c r="H760" i="11"/>
  <c r="AB760" i="11"/>
  <c r="U760" i="11" a="1"/>
  <c r="U760" i="11"/>
  <c r="AN758" i="11" a="1"/>
  <c r="AN758" i="11"/>
  <c r="DT759" i="11" a="1"/>
  <c r="DT759" i="11"/>
  <c r="DM759" i="11" a="1"/>
  <c r="DM759" i="11"/>
  <c r="DE759" i="11" a="1"/>
  <c r="DE759" i="11"/>
  <c r="DP758" i="11" a="1"/>
  <c r="DP758" i="11"/>
  <c r="DO758" i="11" a="1"/>
  <c r="DO758" i="11"/>
  <c r="DQ758" i="11" a="1"/>
  <c r="DQ758" i="11"/>
  <c r="DR758" i="11" a="1"/>
  <c r="DR758" i="11"/>
  <c r="DN758" i="11" a="1"/>
  <c r="DN758" i="11"/>
  <c r="DV758" i="11" a="1"/>
  <c r="DV758" i="11"/>
  <c r="EB758" i="11" a="1"/>
  <c r="EB758" i="11"/>
  <c r="DX758" i="11" a="1"/>
  <c r="DX758" i="11"/>
  <c r="DY758" i="11" a="1"/>
  <c r="DY758" i="11"/>
  <c r="EA758" i="11" a="1"/>
  <c r="EA758" i="11"/>
  <c r="DZ758" i="11" a="1"/>
  <c r="DZ758" i="11"/>
  <c r="DW758" i="11" a="1"/>
  <c r="DW758" i="11"/>
  <c r="DU758" i="11" a="1"/>
  <c r="DU758" i="11"/>
  <c r="AR759" i="11" a="1"/>
  <c r="AR759" i="11"/>
  <c r="AO759" i="11" a="1"/>
  <c r="AO759" i="11"/>
  <c r="AQ759" i="11" a="1"/>
  <c r="AQ759" i="11"/>
  <c r="DE760" i="11" a="1"/>
  <c r="DE760" i="11"/>
  <c r="DT760" i="11" a="1"/>
  <c r="DT760" i="11"/>
  <c r="DM760" i="11" a="1"/>
  <c r="DM760" i="11"/>
  <c r="DF759" i="11" a="1"/>
  <c r="DF759" i="11"/>
  <c r="DK759" i="11" a="1"/>
  <c r="DK759" i="11"/>
  <c r="DH759" i="11" a="1"/>
  <c r="DH759" i="11"/>
  <c r="DG759" i="11" a="1"/>
  <c r="DG759" i="11"/>
  <c r="DJ759" i="11" a="1"/>
  <c r="DJ759" i="11"/>
  <c r="DI759" i="11" a="1"/>
  <c r="DI759" i="11"/>
  <c r="BX760" i="11"/>
  <c r="BZ760" i="11"/>
  <c r="AN760" i="11" a="1"/>
  <c r="AN760" i="11"/>
  <c r="BW760" i="11"/>
  <c r="BY760" i="11"/>
  <c r="CA759" i="11"/>
  <c r="DO759" i="11" a="1"/>
  <c r="DO759" i="11"/>
  <c r="DQ759" i="11" a="1"/>
  <c r="DQ759" i="11"/>
  <c r="DP759" i="11" a="1"/>
  <c r="DP759" i="11"/>
  <c r="DN759" i="11" a="1"/>
  <c r="DN759" i="11"/>
  <c r="DR759" i="11" a="1"/>
  <c r="DR759" i="11"/>
  <c r="AA762" i="11" a="1"/>
  <c r="AA762" i="11"/>
  <c r="F762" i="11" a="1"/>
  <c r="F762" i="11"/>
  <c r="Y763" i="11" a="1"/>
  <c r="Y763" i="11"/>
  <c r="DV759" i="11" a="1"/>
  <c r="DV759" i="11"/>
  <c r="EA759" i="11" a="1"/>
  <c r="EA759" i="11"/>
  <c r="DX759" i="11" a="1"/>
  <c r="DX759" i="11"/>
  <c r="DZ759" i="11" a="1"/>
  <c r="DZ759" i="11"/>
  <c r="DY759" i="11" a="1"/>
  <c r="DY759" i="11"/>
  <c r="DU759" i="11" a="1"/>
  <c r="DU759" i="11"/>
  <c r="EB759" i="11" a="1"/>
  <c r="EB759" i="11"/>
  <c r="DW759" i="11" a="1"/>
  <c r="DW759" i="11"/>
  <c r="AP759" i="11" a="1"/>
  <c r="AP759" i="11"/>
  <c r="AN759" i="11" a="1"/>
  <c r="AN759" i="11"/>
  <c r="AB761" i="11"/>
  <c r="U761" i="11" a="1"/>
  <c r="U761" i="11"/>
  <c r="T761" i="11" a="1"/>
  <c r="T761" i="11"/>
  <c r="G761" i="11" a="1"/>
  <c r="G761" i="11"/>
  <c r="H761" i="11" a="1"/>
  <c r="H761" i="11"/>
  <c r="AS758" i="11"/>
  <c r="AR760" i="11" a="1"/>
  <c r="AR760" i="11"/>
  <c r="AP760" i="11" a="1"/>
  <c r="AP760" i="11"/>
  <c r="AS759" i="11"/>
  <c r="AO760" i="11" a="1"/>
  <c r="AO760" i="11"/>
  <c r="DJ760" i="11" a="1"/>
  <c r="DJ760" i="11"/>
  <c r="DI760" i="11" a="1"/>
  <c r="DI760" i="11"/>
  <c r="DK760" i="11" a="1"/>
  <c r="DK760" i="11"/>
  <c r="DH760" i="11" a="1"/>
  <c r="DH760" i="11"/>
  <c r="DF760" i="11" a="1"/>
  <c r="DF760" i="11"/>
  <c r="DG760" i="11" a="1"/>
  <c r="DG760" i="11"/>
  <c r="F763" i="11" a="1"/>
  <c r="F763" i="11"/>
  <c r="AA763" i="11" a="1"/>
  <c r="AA763" i="11"/>
  <c r="Y764" i="11" a="1"/>
  <c r="Y764" i="11"/>
  <c r="AQ760" i="11" a="1"/>
  <c r="AQ760" i="11"/>
  <c r="AB762" i="11"/>
  <c r="U762" i="11" a="1"/>
  <c r="U762" i="11"/>
  <c r="G762" i="11" a="1"/>
  <c r="G762" i="11"/>
  <c r="T762" i="11" a="1"/>
  <c r="T762" i="11"/>
  <c r="H762" i="11" a="1"/>
  <c r="H762" i="11"/>
  <c r="CA760" i="11"/>
  <c r="DT761" i="11" a="1"/>
  <c r="DT761" i="11"/>
  <c r="DE761" i="11" a="1"/>
  <c r="DE761" i="11"/>
  <c r="DM761" i="11" a="1"/>
  <c r="DM761" i="11"/>
  <c r="BZ761" i="11"/>
  <c r="BY761" i="11"/>
  <c r="BX761" i="11"/>
  <c r="AN761" i="11" a="1"/>
  <c r="AN761" i="11"/>
  <c r="BW761" i="11"/>
  <c r="DR760" i="11" a="1"/>
  <c r="DR760" i="11"/>
  <c r="DQ760" i="11" a="1"/>
  <c r="DQ760" i="11"/>
  <c r="DN760" i="11" a="1"/>
  <c r="DN760" i="11"/>
  <c r="DO760" i="11" a="1"/>
  <c r="DO760" i="11"/>
  <c r="DP760" i="11" a="1"/>
  <c r="DP760" i="11"/>
  <c r="DU760" i="11" a="1"/>
  <c r="DU760" i="11"/>
  <c r="DX760" i="11" a="1"/>
  <c r="DX760" i="11"/>
  <c r="DW760" i="11" a="1"/>
  <c r="DW760" i="11"/>
  <c r="DY760" i="11" a="1"/>
  <c r="DY760" i="11"/>
  <c r="DV760" i="11" a="1"/>
  <c r="DV760" i="11"/>
  <c r="DZ760" i="11" a="1"/>
  <c r="DZ760" i="11"/>
  <c r="EA760" i="11" a="1"/>
  <c r="EA760" i="11"/>
  <c r="EB760" i="11" a="1"/>
  <c r="EB760" i="11"/>
  <c r="AS760" i="11"/>
  <c r="AR761" i="11" a="1"/>
  <c r="AR761" i="11"/>
  <c r="AQ761" i="11" a="1"/>
  <c r="AQ761" i="11"/>
  <c r="AO761" i="11" a="1"/>
  <c r="AO761" i="11"/>
  <c r="AP761" i="11" a="1"/>
  <c r="AP761" i="11"/>
  <c r="DN761" i="11" a="1"/>
  <c r="DN761" i="11"/>
  <c r="DP761" i="11" a="1"/>
  <c r="DP761" i="11"/>
  <c r="DO761" i="11" a="1"/>
  <c r="DO761" i="11"/>
  <c r="DQ761" i="11" a="1"/>
  <c r="DQ761" i="11"/>
  <c r="DR761" i="11" a="1"/>
  <c r="DR761" i="11"/>
  <c r="DT762" i="11" a="1"/>
  <c r="DT762" i="11"/>
  <c r="DM762" i="11" a="1"/>
  <c r="DM762" i="11"/>
  <c r="DE762" i="11" a="1"/>
  <c r="DE762" i="11"/>
  <c r="DH761" i="11" a="1"/>
  <c r="DH761" i="11"/>
  <c r="DJ761" i="11" a="1"/>
  <c r="DJ761" i="11"/>
  <c r="DI761" i="11" a="1"/>
  <c r="DI761" i="11"/>
  <c r="DK761" i="11" a="1"/>
  <c r="DK761" i="11"/>
  <c r="DF761" i="11" a="1"/>
  <c r="DF761" i="11"/>
  <c r="DG761" i="11" a="1"/>
  <c r="DG761" i="11"/>
  <c r="EB761" i="11" a="1"/>
  <c r="EB761" i="11"/>
  <c r="DY761" i="11" a="1"/>
  <c r="DY761" i="11"/>
  <c r="DZ761" i="11" a="1"/>
  <c r="DZ761" i="11"/>
  <c r="DV761" i="11" a="1"/>
  <c r="DV761" i="11"/>
  <c r="DU761" i="11" a="1"/>
  <c r="DU761" i="11"/>
  <c r="DX761" i="11" a="1"/>
  <c r="DX761" i="11"/>
  <c r="EA761" i="11" a="1"/>
  <c r="EA761" i="11"/>
  <c r="DW761" i="11" a="1"/>
  <c r="DW761" i="11"/>
  <c r="CA761" i="11"/>
  <c r="AA764" i="11" a="1"/>
  <c r="AA764" i="11"/>
  <c r="F764" i="11" a="1"/>
  <c r="F764" i="11"/>
  <c r="Y765" i="11" a="1"/>
  <c r="Y765" i="11"/>
  <c r="T763" i="11" a="1"/>
  <c r="T763" i="11"/>
  <c r="G763" i="11" a="1"/>
  <c r="G763" i="11"/>
  <c r="H763" i="11" a="1"/>
  <c r="H763" i="11"/>
  <c r="AB763" i="11"/>
  <c r="U763" i="11" a="1"/>
  <c r="U763" i="11"/>
  <c r="AO762" i="11" a="1"/>
  <c r="AO762" i="11"/>
  <c r="AR762" i="11" a="1"/>
  <c r="AR762" i="11"/>
  <c r="BX762" i="11"/>
  <c r="BY762" i="11"/>
  <c r="CA762" i="11"/>
  <c r="AS761" i="11"/>
  <c r="BY763" i="11"/>
  <c r="BZ763" i="11"/>
  <c r="AN763" i="11" a="1"/>
  <c r="AN763" i="11"/>
  <c r="BW763" i="11"/>
  <c r="BX763" i="11"/>
  <c r="DY762" i="11" a="1"/>
  <c r="DY762" i="11"/>
  <c r="DU762" i="11" a="1"/>
  <c r="DU762" i="11"/>
  <c r="DV762" i="11" a="1"/>
  <c r="DV762" i="11"/>
  <c r="DX762" i="11" a="1"/>
  <c r="DX762" i="11"/>
  <c r="DZ762" i="11" a="1"/>
  <c r="DZ762" i="11"/>
  <c r="EA762" i="11" a="1"/>
  <c r="EA762" i="11"/>
  <c r="EB762" i="11" a="1"/>
  <c r="EB762" i="11"/>
  <c r="DW762" i="11" a="1"/>
  <c r="DW762" i="11"/>
  <c r="AA765" i="11" a="1"/>
  <c r="AA765" i="11"/>
  <c r="F765" i="11" a="1"/>
  <c r="F765" i="11"/>
  <c r="Y766" i="11" a="1"/>
  <c r="Y766" i="11"/>
  <c r="AN762" i="11" a="1"/>
  <c r="AN762" i="11"/>
  <c r="DM763" i="11" a="1"/>
  <c r="DM763" i="11"/>
  <c r="DT763" i="11" a="1"/>
  <c r="DT763" i="11"/>
  <c r="DE763" i="11" a="1"/>
  <c r="DE763" i="11"/>
  <c r="AB764" i="11"/>
  <c r="U764" i="11" a="1"/>
  <c r="U764" i="11"/>
  <c r="G764" i="11" a="1"/>
  <c r="G764" i="11"/>
  <c r="T764" i="11" a="1"/>
  <c r="T764" i="11"/>
  <c r="H764" i="11" a="1"/>
  <c r="H764" i="11"/>
  <c r="AP762" i="11" a="1"/>
  <c r="AP762" i="11"/>
  <c r="DK762" i="11" a="1"/>
  <c r="DK762" i="11"/>
  <c r="DI762" i="11" a="1"/>
  <c r="DI762" i="11"/>
  <c r="DJ762" i="11" a="1"/>
  <c r="DJ762" i="11"/>
  <c r="DG762" i="11" a="1"/>
  <c r="DG762" i="11"/>
  <c r="DH762" i="11" a="1"/>
  <c r="DH762" i="11"/>
  <c r="DF762" i="11" a="1"/>
  <c r="DF762" i="11"/>
  <c r="AQ762" i="11" a="1"/>
  <c r="AQ762" i="11"/>
  <c r="DQ762" i="11" a="1"/>
  <c r="DQ762" i="11"/>
  <c r="DP762" i="11" a="1"/>
  <c r="DP762" i="11"/>
  <c r="DN762" i="11" a="1"/>
  <c r="DN762" i="11"/>
  <c r="DR762" i="11" a="1"/>
  <c r="DR762" i="11"/>
  <c r="DO762" i="11" a="1"/>
  <c r="DO762" i="11"/>
  <c r="AQ763" i="11" a="1"/>
  <c r="AQ763" i="11"/>
  <c r="AP763" i="11" a="1"/>
  <c r="AP763" i="11"/>
  <c r="CA763" i="11"/>
  <c r="DJ763" i="11" a="1"/>
  <c r="DJ763" i="11"/>
  <c r="DK763" i="11" a="1"/>
  <c r="DK763" i="11"/>
  <c r="DI763" i="11" a="1"/>
  <c r="DI763" i="11"/>
  <c r="DH763" i="11" a="1"/>
  <c r="DH763" i="11"/>
  <c r="DG763" i="11" a="1"/>
  <c r="DG763" i="11"/>
  <c r="DF763" i="11" a="1"/>
  <c r="DF763" i="11"/>
  <c r="DZ763" i="11" a="1"/>
  <c r="DZ763" i="11"/>
  <c r="DX763" i="11" a="1"/>
  <c r="DX763" i="11"/>
  <c r="DU763" i="11" a="1"/>
  <c r="DU763" i="11"/>
  <c r="DW763" i="11" a="1"/>
  <c r="DW763" i="11"/>
  <c r="DY763" i="11" a="1"/>
  <c r="DY763" i="11"/>
  <c r="DV763" i="11" a="1"/>
  <c r="DV763" i="11"/>
  <c r="EB763" i="11" a="1"/>
  <c r="EB763" i="11"/>
  <c r="EA763" i="11" a="1"/>
  <c r="EA763" i="11"/>
  <c r="DR763" i="11" a="1"/>
  <c r="DR763" i="11"/>
  <c r="DP763" i="11" a="1"/>
  <c r="DP763" i="11"/>
  <c r="DN763" i="11" a="1"/>
  <c r="DN763" i="11"/>
  <c r="DQ763" i="11" a="1"/>
  <c r="DQ763" i="11"/>
  <c r="DO763" i="11" a="1"/>
  <c r="DO763" i="11"/>
  <c r="AA766" i="11" a="1"/>
  <c r="AA766" i="11"/>
  <c r="F766" i="11" a="1"/>
  <c r="F766" i="11"/>
  <c r="Y767" i="11" a="1"/>
  <c r="Y767" i="11"/>
  <c r="DE764" i="11" a="1"/>
  <c r="DE764" i="11"/>
  <c r="DT764" i="11" a="1"/>
  <c r="DT764" i="11"/>
  <c r="DM764" i="11" a="1"/>
  <c r="DM764" i="11"/>
  <c r="AS762" i="11"/>
  <c r="U765" i="11" a="1"/>
  <c r="U765" i="11"/>
  <c r="AB765" i="11"/>
  <c r="T765" i="11" a="1"/>
  <c r="T765" i="11"/>
  <c r="G765" i="11" a="1"/>
  <c r="G765" i="11"/>
  <c r="H765" i="11" a="1"/>
  <c r="H765" i="11"/>
  <c r="AO763" i="11" a="1"/>
  <c r="AO763" i="11"/>
  <c r="BX764" i="11"/>
  <c r="AN764" i="11" a="1"/>
  <c r="AN764" i="11"/>
  <c r="BW764" i="11"/>
  <c r="BZ764" i="11"/>
  <c r="BY764" i="11"/>
  <c r="AR763" i="11" a="1"/>
  <c r="AR763" i="11"/>
  <c r="AP764" i="11" a="1"/>
  <c r="AP764" i="11"/>
  <c r="AQ764" i="11" a="1"/>
  <c r="AQ764" i="11"/>
  <c r="DH764" i="11" a="1"/>
  <c r="DH764" i="11"/>
  <c r="DG764" i="11" a="1"/>
  <c r="DG764" i="11"/>
  <c r="DJ764" i="11" a="1"/>
  <c r="DJ764" i="11"/>
  <c r="DI764" i="11" a="1"/>
  <c r="DI764" i="11"/>
  <c r="DK764" i="11" a="1"/>
  <c r="DK764" i="11"/>
  <c r="DF764" i="11" a="1"/>
  <c r="DF764" i="11"/>
  <c r="DT765" i="11" a="1"/>
  <c r="DT765" i="11"/>
  <c r="DM765" i="11" a="1"/>
  <c r="DM765" i="11"/>
  <c r="DE765" i="11" a="1"/>
  <c r="DE765" i="11"/>
  <c r="BY765" i="11"/>
  <c r="BZ765" i="11"/>
  <c r="BX765" i="11"/>
  <c r="BW765" i="11"/>
  <c r="AR764" i="11" a="1"/>
  <c r="AR764" i="11"/>
  <c r="AO764" i="11" a="1"/>
  <c r="AO764" i="11"/>
  <c r="CA764" i="11"/>
  <c r="AA767" i="11" a="1"/>
  <c r="AA767" i="11"/>
  <c r="F767" i="11" a="1"/>
  <c r="F767" i="11"/>
  <c r="Y768" i="11" a="1"/>
  <c r="Y768" i="11"/>
  <c r="AB766" i="11"/>
  <c r="U766" i="11" a="1"/>
  <c r="U766" i="11"/>
  <c r="DO764" i="11" a="1"/>
  <c r="DO764" i="11"/>
  <c r="DR764" i="11" a="1"/>
  <c r="DR764" i="11"/>
  <c r="DQ764" i="11" a="1"/>
  <c r="DQ764" i="11"/>
  <c r="DN764" i="11" a="1"/>
  <c r="DN764" i="11"/>
  <c r="DP764" i="11" a="1"/>
  <c r="DP764" i="11"/>
  <c r="T766" i="11" a="1"/>
  <c r="T766" i="11"/>
  <c r="G766" i="11" a="1"/>
  <c r="G766" i="11"/>
  <c r="H766" i="11" a="1"/>
  <c r="H766" i="11"/>
  <c r="AS763" i="11"/>
  <c r="DX764" i="11" a="1"/>
  <c r="DX764" i="11"/>
  <c r="DY764" i="11" a="1"/>
  <c r="DY764" i="11"/>
  <c r="EB764" i="11" a="1"/>
  <c r="EB764" i="11"/>
  <c r="DU764" i="11" a="1"/>
  <c r="DU764" i="11"/>
  <c r="DW764" i="11" a="1"/>
  <c r="DW764" i="11"/>
  <c r="EA764" i="11" a="1"/>
  <c r="EA764" i="11"/>
  <c r="DV764" i="11" a="1"/>
  <c r="DV764" i="11"/>
  <c r="DZ764" i="11" a="1"/>
  <c r="DZ764" i="11"/>
  <c r="AR765" i="11" a="1"/>
  <c r="AR765" i="11"/>
  <c r="G767" i="11" a="1"/>
  <c r="G767" i="11"/>
  <c r="T767" i="11" a="1"/>
  <c r="T767" i="11"/>
  <c r="H767" i="11" a="1"/>
  <c r="H767" i="11"/>
  <c r="DN765" i="11" a="1"/>
  <c r="DN765" i="11"/>
  <c r="DQ765" i="11" a="1"/>
  <c r="DQ765" i="11"/>
  <c r="DP765" i="11" a="1"/>
  <c r="DP765" i="11"/>
  <c r="DR765" i="11" a="1"/>
  <c r="DR765" i="11"/>
  <c r="DO765" i="11" a="1"/>
  <c r="DO765" i="11"/>
  <c r="DE766" i="11" a="1"/>
  <c r="DE766" i="11"/>
  <c r="DM766" i="11" a="1"/>
  <c r="DM766" i="11"/>
  <c r="DT766" i="11" a="1"/>
  <c r="DT766" i="11"/>
  <c r="DZ765" i="11" a="1"/>
  <c r="DZ765" i="11"/>
  <c r="DU765" i="11" a="1"/>
  <c r="DU765" i="11"/>
  <c r="EB765" i="11" a="1"/>
  <c r="EB765" i="11"/>
  <c r="DV765" i="11" a="1"/>
  <c r="DV765" i="11"/>
  <c r="EA765" i="11" a="1"/>
  <c r="EA765" i="11"/>
  <c r="DW765" i="11" a="1"/>
  <c r="DW765" i="11"/>
  <c r="DX765" i="11" a="1"/>
  <c r="DX765" i="11"/>
  <c r="DY765" i="11" a="1"/>
  <c r="DY765" i="11"/>
  <c r="CA765" i="11"/>
  <c r="AO765" i="11" a="1"/>
  <c r="AO765" i="11"/>
  <c r="AN765" i="11" a="1"/>
  <c r="AN765" i="11"/>
  <c r="AP765" i="11" a="1"/>
  <c r="AP765" i="11"/>
  <c r="AA768" i="11" a="1"/>
  <c r="AA768" i="11"/>
  <c r="F768" i="11" a="1"/>
  <c r="F768" i="11"/>
  <c r="Y769" i="11" a="1"/>
  <c r="Y769" i="11"/>
  <c r="AQ765" i="11" a="1"/>
  <c r="AQ765" i="11"/>
  <c r="BX766" i="11"/>
  <c r="BW766" i="11"/>
  <c r="BY766" i="11"/>
  <c r="BZ766" i="11"/>
  <c r="AB767" i="11"/>
  <c r="U767" i="11" a="1"/>
  <c r="U767" i="11"/>
  <c r="DF765" i="11" a="1"/>
  <c r="DF765" i="11"/>
  <c r="DI765" i="11" a="1"/>
  <c r="DI765" i="11"/>
  <c r="DJ765" i="11" a="1"/>
  <c r="DJ765" i="11"/>
  <c r="DK765" i="11" a="1"/>
  <c r="DK765" i="11"/>
  <c r="DH765" i="11" a="1"/>
  <c r="DH765" i="11"/>
  <c r="DG765" i="11" a="1"/>
  <c r="DG765" i="11"/>
  <c r="AS764" i="11"/>
  <c r="AA769" i="11" a="1"/>
  <c r="AA769" i="11"/>
  <c r="F769" i="11" a="1"/>
  <c r="F769" i="11"/>
  <c r="Y770" i="11" a="1"/>
  <c r="Y770" i="11"/>
  <c r="AS765" i="11"/>
  <c r="CA766" i="11"/>
  <c r="U768" i="11" a="1"/>
  <c r="U768" i="11"/>
  <c r="AB768" i="11"/>
  <c r="AQ766" i="11" a="1"/>
  <c r="AQ766" i="11"/>
  <c r="T768" i="11" a="1"/>
  <c r="T768" i="11"/>
  <c r="G768" i="11" a="1"/>
  <c r="G768" i="11"/>
  <c r="H768" i="11" a="1"/>
  <c r="H768" i="11"/>
  <c r="DU766" i="11" a="1"/>
  <c r="DU766" i="11"/>
  <c r="DY766" i="11" a="1"/>
  <c r="DY766" i="11"/>
  <c r="DX766" i="11" a="1"/>
  <c r="DX766" i="11"/>
  <c r="EB766" i="11" a="1"/>
  <c r="EB766" i="11"/>
  <c r="DZ766" i="11" a="1"/>
  <c r="DZ766" i="11"/>
  <c r="DV766" i="11" a="1"/>
  <c r="DV766" i="11"/>
  <c r="EA766" i="11" a="1"/>
  <c r="EA766" i="11"/>
  <c r="DW766" i="11" a="1"/>
  <c r="DW766" i="11"/>
  <c r="AR766" i="11" a="1"/>
  <c r="AR766" i="11"/>
  <c r="AN766" i="11" a="1"/>
  <c r="AN766" i="11"/>
  <c r="DO766" i="11" a="1"/>
  <c r="DO766" i="11"/>
  <c r="DP766" i="11" a="1"/>
  <c r="DP766" i="11"/>
  <c r="DN766" i="11" a="1"/>
  <c r="DN766" i="11"/>
  <c r="DR766" i="11" a="1"/>
  <c r="DR766" i="11"/>
  <c r="DQ766" i="11" a="1"/>
  <c r="DQ766" i="11"/>
  <c r="AP766" i="11" a="1"/>
  <c r="AP766" i="11"/>
  <c r="DJ766" i="11" a="1"/>
  <c r="DJ766" i="11"/>
  <c r="DF766" i="11" a="1"/>
  <c r="DF766" i="11"/>
  <c r="DG766" i="11" a="1"/>
  <c r="DG766" i="11"/>
  <c r="DK766" i="11" a="1"/>
  <c r="DK766" i="11"/>
  <c r="DH766" i="11" a="1"/>
  <c r="DH766" i="11"/>
  <c r="DI766" i="11" a="1"/>
  <c r="DI766" i="11"/>
  <c r="AO766" i="11" a="1"/>
  <c r="AO766" i="11"/>
  <c r="BZ767" i="11"/>
  <c r="BW767" i="11"/>
  <c r="BX767" i="11"/>
  <c r="BY767" i="11"/>
  <c r="DM767" i="11" a="1"/>
  <c r="DM767" i="11"/>
  <c r="DT767" i="11" a="1"/>
  <c r="DT767" i="11"/>
  <c r="DE767" i="11" a="1"/>
  <c r="DE767" i="11"/>
  <c r="AR767" i="11" a="1"/>
  <c r="AR767" i="11"/>
  <c r="AO767" i="11" a="1"/>
  <c r="AO767" i="11"/>
  <c r="AQ767" i="11" a="1"/>
  <c r="AQ767" i="11"/>
  <c r="DP767" i="11" a="1"/>
  <c r="DP767" i="11"/>
  <c r="DN767" i="11" a="1"/>
  <c r="DN767" i="11"/>
  <c r="DR767" i="11" a="1"/>
  <c r="DR767" i="11"/>
  <c r="DO767" i="11" a="1"/>
  <c r="DO767" i="11"/>
  <c r="DQ767" i="11" a="1"/>
  <c r="DQ767" i="11"/>
  <c r="CA767" i="11"/>
  <c r="AB769" i="11"/>
  <c r="U769" i="11" a="1"/>
  <c r="U769" i="11"/>
  <c r="AP768" i="11" a="1"/>
  <c r="AP768" i="11"/>
  <c r="AR768" i="11" a="1"/>
  <c r="AR768" i="11"/>
  <c r="AQ768" i="11" a="1"/>
  <c r="AQ768" i="11"/>
  <c r="AO768" i="11" a="1"/>
  <c r="AO768" i="11"/>
  <c r="T769" i="11" a="1"/>
  <c r="T769" i="11"/>
  <c r="G769" i="11" a="1"/>
  <c r="G769" i="11"/>
  <c r="H769" i="11" a="1"/>
  <c r="H769" i="11"/>
  <c r="AP767" i="11" a="1"/>
  <c r="AP767" i="11"/>
  <c r="AN767" i="11" a="1"/>
  <c r="AN767" i="11"/>
  <c r="DG767" i="11" a="1"/>
  <c r="DG767" i="11"/>
  <c r="DK767" i="11" a="1"/>
  <c r="DK767" i="11"/>
  <c r="DJ767" i="11" a="1"/>
  <c r="DJ767" i="11"/>
  <c r="DF767" i="11" a="1"/>
  <c r="DF767" i="11"/>
  <c r="DH767" i="11" a="1"/>
  <c r="DH767" i="11"/>
  <c r="DI767" i="11" a="1"/>
  <c r="DI767" i="11"/>
  <c r="AS766" i="11"/>
  <c r="DU767" i="11" a="1"/>
  <c r="DU767" i="11"/>
  <c r="DW767" i="11" a="1"/>
  <c r="DW767" i="11"/>
  <c r="EA767" i="11" a="1"/>
  <c r="EA767" i="11"/>
  <c r="DX767" i="11" a="1"/>
  <c r="DX767" i="11"/>
  <c r="DV767" i="11" a="1"/>
  <c r="DV767" i="11"/>
  <c r="DZ767" i="11" a="1"/>
  <c r="DZ767" i="11"/>
  <c r="DY767" i="11" a="1"/>
  <c r="DY767" i="11"/>
  <c r="EB767" i="11" a="1"/>
  <c r="EB767" i="11"/>
  <c r="DT768" i="11" a="1"/>
  <c r="DT768" i="11"/>
  <c r="DM768" i="11" a="1"/>
  <c r="DM768" i="11"/>
  <c r="DE768" i="11" a="1"/>
  <c r="DE768" i="11"/>
  <c r="F770" i="11" a="1"/>
  <c r="F770" i="11"/>
  <c r="AA770" i="11" a="1"/>
  <c r="AA770" i="11"/>
  <c r="Y771" i="11" a="1"/>
  <c r="Y771" i="11"/>
  <c r="DQ768" i="11" a="1"/>
  <c r="DQ768" i="11"/>
  <c r="DO768" i="11" a="1"/>
  <c r="DO768" i="11"/>
  <c r="DP768" i="11" a="1"/>
  <c r="DP768" i="11"/>
  <c r="DN768" i="11" a="1"/>
  <c r="DN768" i="11"/>
  <c r="DR768" i="11" a="1"/>
  <c r="DR768" i="11"/>
  <c r="F771" i="11" a="1"/>
  <c r="F771" i="11"/>
  <c r="AA771" i="11" a="1"/>
  <c r="AA771" i="11"/>
  <c r="Y772" i="11" a="1"/>
  <c r="Y772" i="11"/>
  <c r="G770" i="11" a="1"/>
  <c r="G770" i="11"/>
  <c r="T770" i="11" a="1"/>
  <c r="T770" i="11"/>
  <c r="H770" i="11" a="1"/>
  <c r="H770" i="11"/>
  <c r="DY768" i="11" a="1"/>
  <c r="DY768" i="11"/>
  <c r="EA768" i="11" a="1"/>
  <c r="EA768" i="11"/>
  <c r="DU768" i="11" a="1"/>
  <c r="DU768" i="11"/>
  <c r="DZ768" i="11" a="1"/>
  <c r="DZ768" i="11"/>
  <c r="DW768" i="11" a="1"/>
  <c r="DW768" i="11"/>
  <c r="DV768" i="11" a="1"/>
  <c r="DV768" i="11"/>
  <c r="DX768" i="11" a="1"/>
  <c r="DX768" i="11"/>
  <c r="EB768" i="11" a="1"/>
  <c r="EB768" i="11"/>
  <c r="DE769" i="11" a="1"/>
  <c r="DE769" i="11"/>
  <c r="DT769" i="11" a="1"/>
  <c r="DT769" i="11"/>
  <c r="DM769" i="11" a="1"/>
  <c r="DM769" i="11"/>
  <c r="AS767" i="11"/>
  <c r="AN768" i="11" a="1"/>
  <c r="AN768" i="11"/>
  <c r="U770" i="11" a="1"/>
  <c r="U770" i="11"/>
  <c r="AB770" i="11"/>
  <c r="BY769" i="11"/>
  <c r="BX769" i="11"/>
  <c r="BZ769" i="11"/>
  <c r="BW769" i="11"/>
  <c r="DF768" i="11" a="1"/>
  <c r="DF768" i="11"/>
  <c r="DK768" i="11" a="1"/>
  <c r="DK768" i="11"/>
  <c r="DH768" i="11" a="1"/>
  <c r="DH768" i="11"/>
  <c r="DG768" i="11" a="1"/>
  <c r="DG768" i="11"/>
  <c r="DJ768" i="11" a="1"/>
  <c r="DJ768" i="11"/>
  <c r="DI768" i="11" a="1"/>
  <c r="DI768" i="11"/>
  <c r="AQ769" i="11" a="1"/>
  <c r="AQ769" i="11"/>
  <c r="AO769" i="11" a="1"/>
  <c r="AO769" i="11"/>
  <c r="AR769" i="11" a="1"/>
  <c r="AR769" i="11"/>
  <c r="AP769" i="11" a="1"/>
  <c r="AP769" i="11"/>
  <c r="AN769" i="11" a="1"/>
  <c r="AN769" i="11"/>
  <c r="CA769" i="11"/>
  <c r="AP770" i="11" a="1"/>
  <c r="AP770" i="11"/>
  <c r="AO770" i="11" a="1"/>
  <c r="AO770" i="11"/>
  <c r="AQ770" i="11" a="1"/>
  <c r="AQ770" i="11"/>
  <c r="AR770" i="11" a="1"/>
  <c r="AR770" i="11"/>
  <c r="DT770" i="11" a="1"/>
  <c r="DT770" i="11"/>
  <c r="DM770" i="11" a="1"/>
  <c r="DM770" i="11"/>
  <c r="DE770" i="11" a="1"/>
  <c r="DE770" i="11"/>
  <c r="DQ769" i="11" a="1"/>
  <c r="DQ769" i="11"/>
  <c r="DR769" i="11" a="1"/>
  <c r="DR769" i="11"/>
  <c r="DN769" i="11" a="1"/>
  <c r="DN769" i="11"/>
  <c r="DO769" i="11" a="1"/>
  <c r="DO769" i="11"/>
  <c r="DP769" i="11" a="1"/>
  <c r="DP769" i="11"/>
  <c r="AA772" i="11" a="1"/>
  <c r="AA772" i="11"/>
  <c r="F772" i="11" a="1"/>
  <c r="F772" i="11"/>
  <c r="Y773" i="11" a="1"/>
  <c r="Y773" i="11"/>
  <c r="AS768" i="11"/>
  <c r="DW769" i="11" a="1"/>
  <c r="DW769" i="11"/>
  <c r="DU769" i="11" a="1"/>
  <c r="DU769" i="11"/>
  <c r="DY769" i="11" a="1"/>
  <c r="DY769" i="11"/>
  <c r="DZ769" i="11" a="1"/>
  <c r="DZ769" i="11"/>
  <c r="DV769" i="11" a="1"/>
  <c r="DV769" i="11"/>
  <c r="DX769" i="11" a="1"/>
  <c r="DX769" i="11"/>
  <c r="EA769" i="11" a="1"/>
  <c r="EA769" i="11"/>
  <c r="EB769" i="11" a="1"/>
  <c r="EB769" i="11"/>
  <c r="T771" i="11" a="1"/>
  <c r="T771" i="11"/>
  <c r="G771" i="11" a="1"/>
  <c r="G771" i="11"/>
  <c r="H771" i="11" a="1"/>
  <c r="H771" i="11"/>
  <c r="DH769" i="11" a="1"/>
  <c r="DH769" i="11"/>
  <c r="DK769" i="11" a="1"/>
  <c r="DK769" i="11"/>
  <c r="DF769" i="11" a="1"/>
  <c r="DF769" i="11"/>
  <c r="DG769" i="11" a="1"/>
  <c r="DG769" i="11"/>
  <c r="DJ769" i="11" a="1"/>
  <c r="DJ769" i="11"/>
  <c r="DI769" i="11" a="1"/>
  <c r="DI769" i="11"/>
  <c r="U771" i="11" a="1"/>
  <c r="U771" i="11"/>
  <c r="AB771" i="11"/>
  <c r="F773" i="11" a="1"/>
  <c r="F773" i="11"/>
  <c r="AA773" i="11" a="1"/>
  <c r="AA773" i="11"/>
  <c r="Y774" i="11" a="1"/>
  <c r="Y774" i="11"/>
  <c r="DT771" i="11" a="1"/>
  <c r="DT771" i="11"/>
  <c r="DM771" i="11" a="1"/>
  <c r="DM771" i="11"/>
  <c r="DE771" i="11" a="1"/>
  <c r="DE771" i="11"/>
  <c r="U772" i="11" a="1"/>
  <c r="U772" i="11"/>
  <c r="AB772" i="11"/>
  <c r="T772" i="11" a="1"/>
  <c r="T772" i="11"/>
  <c r="G772" i="11" a="1"/>
  <c r="G772" i="11"/>
  <c r="H772" i="11" a="1"/>
  <c r="H772" i="11"/>
  <c r="AS769" i="11"/>
  <c r="BY771" i="11"/>
  <c r="BX771" i="11"/>
  <c r="BZ771" i="11"/>
  <c r="BW771" i="11"/>
  <c r="DI770" i="11" a="1"/>
  <c r="DI770" i="11"/>
  <c r="DH770" i="11" a="1"/>
  <c r="DH770" i="11"/>
  <c r="DJ770" i="11" a="1"/>
  <c r="DJ770" i="11"/>
  <c r="DF770" i="11" a="1"/>
  <c r="DF770" i="11"/>
  <c r="DG770" i="11" a="1"/>
  <c r="DG770" i="11"/>
  <c r="DK770" i="11" a="1"/>
  <c r="DK770" i="11"/>
  <c r="DQ770" i="11" a="1"/>
  <c r="DQ770" i="11"/>
  <c r="DO770" i="11" a="1"/>
  <c r="DO770" i="11"/>
  <c r="DP770" i="11" a="1"/>
  <c r="DP770" i="11"/>
  <c r="DN770" i="11" a="1"/>
  <c r="DN770" i="11"/>
  <c r="DR770" i="11" a="1"/>
  <c r="DR770" i="11"/>
  <c r="DZ770" i="11" a="1"/>
  <c r="DZ770" i="11"/>
  <c r="EB770" i="11" a="1"/>
  <c r="EB770" i="11"/>
  <c r="EA770" i="11" a="1"/>
  <c r="EA770" i="11"/>
  <c r="DU770" i="11" a="1"/>
  <c r="DU770" i="11"/>
  <c r="DX770" i="11" a="1"/>
  <c r="DX770" i="11"/>
  <c r="DV770" i="11" a="1"/>
  <c r="DV770" i="11"/>
  <c r="DY770" i="11" a="1"/>
  <c r="DY770" i="11"/>
  <c r="DW770" i="11" a="1"/>
  <c r="DW770" i="11"/>
  <c r="AN770" i="11" a="1"/>
  <c r="AN770" i="11"/>
  <c r="EA771" i="11" a="1"/>
  <c r="EA771" i="11"/>
  <c r="DY771" i="11" a="1"/>
  <c r="DY771" i="11"/>
  <c r="DU771" i="11" a="1"/>
  <c r="DU771" i="11"/>
  <c r="DX771" i="11" a="1"/>
  <c r="DX771" i="11"/>
  <c r="DW771" i="11" a="1"/>
  <c r="DW771" i="11"/>
  <c r="EB771" i="11" a="1"/>
  <c r="EB771" i="11"/>
  <c r="DV771" i="11" a="1"/>
  <c r="DV771" i="11"/>
  <c r="DZ771" i="11" a="1"/>
  <c r="DZ771" i="11"/>
  <c r="T773" i="11" a="1"/>
  <c r="T773" i="11"/>
  <c r="G773" i="11" a="1"/>
  <c r="G773" i="11"/>
  <c r="H773" i="11" a="1"/>
  <c r="H773" i="11"/>
  <c r="DT772" i="11" a="1"/>
  <c r="DT772" i="11"/>
  <c r="DE772" i="11" a="1"/>
  <c r="DE772" i="11"/>
  <c r="DM772" i="11" a="1"/>
  <c r="DM772" i="11"/>
  <c r="AB773" i="11"/>
  <c r="U773" i="11" a="1"/>
  <c r="U773" i="11"/>
  <c r="AQ771" i="11" a="1"/>
  <c r="AQ771" i="11"/>
  <c r="AO771" i="11" a="1"/>
  <c r="AO771" i="11"/>
  <c r="AO772" i="11" a="1"/>
  <c r="AO772" i="11"/>
  <c r="AR772" i="11" a="1"/>
  <c r="AR772" i="11"/>
  <c r="AN772" i="11" a="1"/>
  <c r="AN772" i="11"/>
  <c r="AP772" i="11" a="1"/>
  <c r="AP772" i="11"/>
  <c r="AQ772" i="11" a="1"/>
  <c r="AQ772" i="11"/>
  <c r="AS770" i="11"/>
  <c r="CA771" i="11"/>
  <c r="AR771" i="11" a="1"/>
  <c r="AR771" i="11"/>
  <c r="DK771" i="11" a="1"/>
  <c r="DK771" i="11"/>
  <c r="DH771" i="11" a="1"/>
  <c r="DH771" i="11"/>
  <c r="DG771" i="11" a="1"/>
  <c r="DG771" i="11"/>
  <c r="DF771" i="11" a="1"/>
  <c r="DF771" i="11"/>
  <c r="DJ771" i="11" a="1"/>
  <c r="DJ771" i="11"/>
  <c r="DI771" i="11" a="1"/>
  <c r="DI771" i="11"/>
  <c r="AN771" i="11" a="1"/>
  <c r="AN771" i="11"/>
  <c r="AP771" i="11" a="1"/>
  <c r="AP771" i="11"/>
  <c r="DQ771" i="11" a="1"/>
  <c r="DQ771" i="11"/>
  <c r="DP771" i="11" a="1"/>
  <c r="DP771" i="11"/>
  <c r="DN771" i="11" a="1"/>
  <c r="DN771" i="11"/>
  <c r="DO771" i="11" a="1"/>
  <c r="DO771" i="11"/>
  <c r="DR771" i="11" a="1"/>
  <c r="DR771" i="11"/>
  <c r="AA774" i="11" a="1"/>
  <c r="AA774" i="11"/>
  <c r="F774" i="11" a="1"/>
  <c r="F774" i="11"/>
  <c r="Y775" i="11" a="1"/>
  <c r="Y775" i="11"/>
  <c r="AS772" i="11"/>
  <c r="AS771" i="11"/>
  <c r="F775" i="11" a="1"/>
  <c r="F775" i="11"/>
  <c r="AA775" i="11" a="1"/>
  <c r="AA775" i="11"/>
  <c r="Y776" i="11" a="1"/>
  <c r="Y776" i="11"/>
  <c r="BZ773" i="11"/>
  <c r="AN773" i="11" a="1"/>
  <c r="AN773" i="11"/>
  <c r="BY773" i="11"/>
  <c r="BX773" i="11"/>
  <c r="BW773" i="11"/>
  <c r="DT773" i="11" a="1"/>
  <c r="DT773" i="11"/>
  <c r="DM773" i="11" a="1"/>
  <c r="DM773" i="11"/>
  <c r="DE773" i="11" a="1"/>
  <c r="DE773" i="11"/>
  <c r="AB774" i="11"/>
  <c r="U774" i="11" a="1"/>
  <c r="U774" i="11"/>
  <c r="DP772" i="11" a="1"/>
  <c r="DP772" i="11"/>
  <c r="DO772" i="11" a="1"/>
  <c r="DO772" i="11"/>
  <c r="DR772" i="11" a="1"/>
  <c r="DR772" i="11"/>
  <c r="DQ772" i="11" a="1"/>
  <c r="DQ772" i="11"/>
  <c r="DN772" i="11" a="1"/>
  <c r="DN772" i="11"/>
  <c r="G774" i="11" a="1"/>
  <c r="G774" i="11"/>
  <c r="T774" i="11" a="1"/>
  <c r="T774" i="11"/>
  <c r="H774" i="11" a="1"/>
  <c r="H774" i="11"/>
  <c r="DG772" i="11" a="1"/>
  <c r="DG772" i="11"/>
  <c r="DH772" i="11" a="1"/>
  <c r="DH772" i="11"/>
  <c r="DI772" i="11" a="1"/>
  <c r="DI772" i="11"/>
  <c r="DF772" i="11" a="1"/>
  <c r="DF772" i="11"/>
  <c r="DJ772" i="11" a="1"/>
  <c r="DJ772" i="11"/>
  <c r="DK772" i="11" a="1"/>
  <c r="DK772" i="11"/>
  <c r="EB772" i="11" a="1"/>
  <c r="EB772" i="11"/>
  <c r="EA772" i="11" a="1"/>
  <c r="EA772" i="11"/>
  <c r="DU772" i="11" a="1"/>
  <c r="DU772" i="11"/>
  <c r="DV772" i="11" a="1"/>
  <c r="DV772" i="11"/>
  <c r="DX772" i="11" a="1"/>
  <c r="DX772" i="11"/>
  <c r="DW772" i="11" a="1"/>
  <c r="DW772" i="11"/>
  <c r="DZ772" i="11" a="1"/>
  <c r="DZ772" i="11"/>
  <c r="DY772" i="11" a="1"/>
  <c r="DY772" i="11"/>
  <c r="AO773" i="11" a="1"/>
  <c r="AO773" i="11"/>
  <c r="AQ773" i="11" a="1"/>
  <c r="AQ773" i="11"/>
  <c r="AR773" i="11" a="1"/>
  <c r="AR773" i="11"/>
  <c r="DR773" i="11" a="1"/>
  <c r="DR773" i="11"/>
  <c r="DN773" i="11" a="1"/>
  <c r="DN773" i="11"/>
  <c r="DQ773" i="11" a="1"/>
  <c r="DQ773" i="11"/>
  <c r="DO773" i="11" a="1"/>
  <c r="DO773" i="11"/>
  <c r="DP773" i="11" a="1"/>
  <c r="DP773" i="11"/>
  <c r="DZ773" i="11" a="1"/>
  <c r="DZ773" i="11"/>
  <c r="EA773" i="11" a="1"/>
  <c r="EA773" i="11"/>
  <c r="DU773" i="11" a="1"/>
  <c r="DU773" i="11"/>
  <c r="DV773" i="11" a="1"/>
  <c r="DV773" i="11"/>
  <c r="EB773" i="11" a="1"/>
  <c r="EB773" i="11"/>
  <c r="DX773" i="11" a="1"/>
  <c r="DX773" i="11"/>
  <c r="DY773" i="11" a="1"/>
  <c r="DY773" i="11"/>
  <c r="DW773" i="11" a="1"/>
  <c r="DW773" i="11"/>
  <c r="F776" i="11" a="1"/>
  <c r="F776" i="11"/>
  <c r="AA776" i="11" a="1"/>
  <c r="AA776" i="11"/>
  <c r="Y777" i="11" a="1"/>
  <c r="Y777" i="11"/>
  <c r="G775" i="11" a="1"/>
  <c r="G775" i="11"/>
  <c r="T775" i="11" a="1"/>
  <c r="T775" i="11"/>
  <c r="H775" i="11" a="1"/>
  <c r="H775" i="11"/>
  <c r="BZ774" i="11"/>
  <c r="BW774" i="11"/>
  <c r="BX774" i="11"/>
  <c r="BY774" i="11"/>
  <c r="CA773" i="11"/>
  <c r="AB775" i="11"/>
  <c r="U775" i="11" a="1"/>
  <c r="U775" i="11"/>
  <c r="AN774" i="11" a="1"/>
  <c r="AN774" i="11"/>
  <c r="DE774" i="11" a="1"/>
  <c r="DE774" i="11"/>
  <c r="DM774" i="11" a="1"/>
  <c r="DM774" i="11"/>
  <c r="DT774" i="11" a="1"/>
  <c r="DT774" i="11"/>
  <c r="DH773" i="11" a="1"/>
  <c r="DH773" i="11"/>
  <c r="DI773" i="11" a="1"/>
  <c r="DI773" i="11"/>
  <c r="DG773" i="11" a="1"/>
  <c r="DG773" i="11"/>
  <c r="DF773" i="11" a="1"/>
  <c r="DF773" i="11"/>
  <c r="DJ773" i="11" a="1"/>
  <c r="DJ773" i="11"/>
  <c r="DK773" i="11" a="1"/>
  <c r="DK773" i="11"/>
  <c r="AP773" i="11" a="1"/>
  <c r="AP773" i="11"/>
  <c r="CA774" i="11"/>
  <c r="AP774" i="11" a="1"/>
  <c r="AP774" i="11"/>
  <c r="AR774" i="11" a="1"/>
  <c r="AR774" i="11"/>
  <c r="DI774" i="11" a="1"/>
  <c r="DI774" i="11"/>
  <c r="DF774" i="11" a="1"/>
  <c r="DF774" i="11"/>
  <c r="DK774" i="11" a="1"/>
  <c r="DK774" i="11"/>
  <c r="DJ774" i="11" a="1"/>
  <c r="DJ774" i="11"/>
  <c r="DG774" i="11" a="1"/>
  <c r="DG774" i="11"/>
  <c r="DH774" i="11" a="1"/>
  <c r="DH774" i="11"/>
  <c r="DT775" i="11" a="1"/>
  <c r="DT775" i="11"/>
  <c r="DE775" i="11" a="1"/>
  <c r="DE775" i="11"/>
  <c r="DM775" i="11" a="1"/>
  <c r="DM775" i="11"/>
  <c r="AO774" i="11" a="1"/>
  <c r="AO774" i="11"/>
  <c r="AA777" i="11" a="1"/>
  <c r="AA777" i="11"/>
  <c r="F777" i="11" a="1"/>
  <c r="F777" i="11"/>
  <c r="Y778" i="11" a="1"/>
  <c r="Y778" i="11"/>
  <c r="BZ775" i="11"/>
  <c r="BX775" i="11"/>
  <c r="BW775" i="11"/>
  <c r="BY775" i="11"/>
  <c r="AN775" i="11" a="1"/>
  <c r="AN775" i="11"/>
  <c r="G776" i="11" a="1"/>
  <c r="G776" i="11"/>
  <c r="T776" i="11" a="1"/>
  <c r="T776" i="11"/>
  <c r="H776" i="11" a="1"/>
  <c r="H776" i="11"/>
  <c r="EA774" i="11" a="1"/>
  <c r="EA774" i="11"/>
  <c r="DZ774" i="11" a="1"/>
  <c r="DZ774" i="11"/>
  <c r="DY774" i="11" a="1"/>
  <c r="DY774" i="11"/>
  <c r="EB774" i="11" a="1"/>
  <c r="EB774" i="11"/>
  <c r="DV774" i="11" a="1"/>
  <c r="DV774" i="11"/>
  <c r="DU774" i="11" a="1"/>
  <c r="DU774" i="11"/>
  <c r="DW774" i="11" a="1"/>
  <c r="DW774" i="11"/>
  <c r="DX774" i="11" a="1"/>
  <c r="DX774" i="11"/>
  <c r="DP774" i="11" a="1"/>
  <c r="DP774" i="11"/>
  <c r="DR774" i="11" a="1"/>
  <c r="DR774" i="11"/>
  <c r="DN774" i="11" a="1"/>
  <c r="DN774" i="11"/>
  <c r="DQ774" i="11" a="1"/>
  <c r="DQ774" i="11"/>
  <c r="DO774" i="11" a="1"/>
  <c r="DO774" i="11"/>
  <c r="AQ774" i="11" a="1"/>
  <c r="AQ774" i="11"/>
  <c r="U776" i="11" a="1"/>
  <c r="U776" i="11"/>
  <c r="AB776" i="11"/>
  <c r="AS773" i="11"/>
  <c r="AQ775" i="11" a="1"/>
  <c r="AQ775" i="11"/>
  <c r="AP775" i="11" a="1"/>
  <c r="AP775" i="11"/>
  <c r="AR775" i="11" a="1"/>
  <c r="AR775" i="11"/>
  <c r="CA775" i="11"/>
  <c r="AA778" i="11" a="1"/>
  <c r="AA778" i="11"/>
  <c r="F778" i="11" a="1"/>
  <c r="F778" i="11"/>
  <c r="Y779" i="11" a="1"/>
  <c r="Y779" i="11"/>
  <c r="AS774" i="11"/>
  <c r="AB777" i="11"/>
  <c r="U777" i="11" a="1"/>
  <c r="U777" i="11"/>
  <c r="BW776" i="11"/>
  <c r="BY776" i="11"/>
  <c r="BZ776" i="11"/>
  <c r="BX776" i="11"/>
  <c r="G777" i="11" a="1"/>
  <c r="G777" i="11"/>
  <c r="T777" i="11" a="1"/>
  <c r="T777" i="11"/>
  <c r="H777" i="11" a="1"/>
  <c r="H777" i="11"/>
  <c r="DQ775" i="11" a="1"/>
  <c r="DQ775" i="11"/>
  <c r="DP775" i="11" a="1"/>
  <c r="DP775" i="11"/>
  <c r="DO775" i="11" a="1"/>
  <c r="DO775" i="11"/>
  <c r="DR775" i="11" a="1"/>
  <c r="DR775" i="11"/>
  <c r="DN775" i="11" a="1"/>
  <c r="DN775" i="11"/>
  <c r="AO775" i="11" a="1"/>
  <c r="AO775" i="11"/>
  <c r="DG775" i="11" a="1"/>
  <c r="DG775" i="11"/>
  <c r="DI775" i="11" a="1"/>
  <c r="DI775" i="11"/>
  <c r="DJ775" i="11" a="1"/>
  <c r="DJ775" i="11"/>
  <c r="DK775" i="11" a="1"/>
  <c r="DK775" i="11"/>
  <c r="DF775" i="11" a="1"/>
  <c r="DF775" i="11"/>
  <c r="DH775" i="11" a="1"/>
  <c r="DH775" i="11"/>
  <c r="DX775" i="11" a="1"/>
  <c r="DX775" i="11"/>
  <c r="DV775" i="11" a="1"/>
  <c r="DV775" i="11"/>
  <c r="DW775" i="11" a="1"/>
  <c r="DW775" i="11"/>
  <c r="DU775" i="11" a="1"/>
  <c r="DU775" i="11"/>
  <c r="DY775" i="11" a="1"/>
  <c r="DY775" i="11"/>
  <c r="EA775" i="11" a="1"/>
  <c r="EA775" i="11"/>
  <c r="EB775" i="11" a="1"/>
  <c r="EB775" i="11"/>
  <c r="DZ775" i="11" a="1"/>
  <c r="DZ775" i="11"/>
  <c r="DT776" i="11" a="1"/>
  <c r="DT776" i="11"/>
  <c r="DE776" i="11" a="1"/>
  <c r="DE776" i="11"/>
  <c r="DM776" i="11" a="1"/>
  <c r="DM776" i="11"/>
  <c r="AR776" i="11" a="1"/>
  <c r="AR776" i="11"/>
  <c r="CA776" i="11"/>
  <c r="AQ776" i="11" a="1"/>
  <c r="AQ776" i="11"/>
  <c r="DM777" i="11" a="1"/>
  <c r="DM777" i="11"/>
  <c r="DT777" i="11" a="1"/>
  <c r="DT777" i="11"/>
  <c r="DE777" i="11" a="1"/>
  <c r="DE777" i="11"/>
  <c r="AS775" i="11"/>
  <c r="AA779" i="11" a="1"/>
  <c r="AA779" i="11"/>
  <c r="F779" i="11" a="1"/>
  <c r="F779" i="11"/>
  <c r="Y780" i="11" a="1"/>
  <c r="Y780" i="11"/>
  <c r="DQ776" i="11" a="1"/>
  <c r="DQ776" i="11"/>
  <c r="DO776" i="11" a="1"/>
  <c r="DO776" i="11"/>
  <c r="DR776" i="11" a="1"/>
  <c r="DR776" i="11"/>
  <c r="DN776" i="11" a="1"/>
  <c r="DN776" i="11"/>
  <c r="DP776" i="11" a="1"/>
  <c r="DP776" i="11"/>
  <c r="DI776" i="11" a="1"/>
  <c r="DI776" i="11"/>
  <c r="DJ776" i="11" a="1"/>
  <c r="DJ776" i="11"/>
  <c r="DF776" i="11" a="1"/>
  <c r="DF776" i="11"/>
  <c r="DG776" i="11" a="1"/>
  <c r="DG776" i="11"/>
  <c r="DH776" i="11" a="1"/>
  <c r="DH776" i="11"/>
  <c r="DK776" i="11" a="1"/>
  <c r="DK776" i="11"/>
  <c r="AP776" i="11" a="1"/>
  <c r="AP776" i="11"/>
  <c r="AB778" i="11"/>
  <c r="U778" i="11" a="1"/>
  <c r="U778" i="11"/>
  <c r="DY776" i="11" a="1"/>
  <c r="DY776" i="11"/>
  <c r="DX776" i="11" a="1"/>
  <c r="DX776" i="11"/>
  <c r="DU776" i="11" a="1"/>
  <c r="DU776" i="11"/>
  <c r="EB776" i="11" a="1"/>
  <c r="EB776" i="11"/>
  <c r="DV776" i="11" a="1"/>
  <c r="DV776" i="11"/>
  <c r="EA776" i="11" a="1"/>
  <c r="EA776" i="11"/>
  <c r="DW776" i="11" a="1"/>
  <c r="DW776" i="11"/>
  <c r="DZ776" i="11" a="1"/>
  <c r="DZ776" i="11"/>
  <c r="AN776" i="11" a="1"/>
  <c r="AN776" i="11"/>
  <c r="AO776" i="11" a="1"/>
  <c r="AO776" i="11"/>
  <c r="T778" i="11" a="1"/>
  <c r="T778" i="11"/>
  <c r="G778" i="11" a="1"/>
  <c r="G778" i="11"/>
  <c r="H778" i="11" a="1"/>
  <c r="H778" i="11"/>
  <c r="BX777" i="11"/>
  <c r="BZ777" i="11"/>
  <c r="BY777" i="11"/>
  <c r="BW777" i="11"/>
  <c r="AR777" i="11" a="1"/>
  <c r="AR777" i="11"/>
  <c r="CA777" i="11"/>
  <c r="DJ777" i="11" a="1"/>
  <c r="DJ777" i="11"/>
  <c r="DF777" i="11" a="1"/>
  <c r="DF777" i="11"/>
  <c r="DK777" i="11" a="1"/>
  <c r="DK777" i="11"/>
  <c r="DG777" i="11" a="1"/>
  <c r="DG777" i="11"/>
  <c r="DI777" i="11" a="1"/>
  <c r="DI777" i="11"/>
  <c r="DH777" i="11" a="1"/>
  <c r="DH777" i="11"/>
  <c r="AP777" i="11" a="1"/>
  <c r="AP777" i="11"/>
  <c r="AO777" i="11" a="1"/>
  <c r="AO777" i="11"/>
  <c r="EB777" i="11" a="1"/>
  <c r="EB777" i="11"/>
  <c r="DU777" i="11" a="1"/>
  <c r="DU777" i="11"/>
  <c r="DV777" i="11" a="1"/>
  <c r="DV777" i="11"/>
  <c r="DX777" i="11" a="1"/>
  <c r="DX777" i="11"/>
  <c r="DZ777" i="11" a="1"/>
  <c r="DZ777" i="11"/>
  <c r="EA777" i="11" a="1"/>
  <c r="EA777" i="11"/>
  <c r="DY777" i="11" a="1"/>
  <c r="DY777" i="11"/>
  <c r="DW777" i="11" a="1"/>
  <c r="DW777" i="11"/>
  <c r="AS776" i="11"/>
  <c r="AQ777" i="11" a="1"/>
  <c r="AQ777" i="11"/>
  <c r="DE778" i="11" a="1"/>
  <c r="DE778" i="11"/>
  <c r="DM778" i="11" a="1"/>
  <c r="DM778" i="11"/>
  <c r="DT778" i="11" a="1"/>
  <c r="DT778" i="11"/>
  <c r="BY778" i="11"/>
  <c r="BX778" i="11"/>
  <c r="BZ778" i="11"/>
  <c r="BW778" i="11"/>
  <c r="AA780" i="11" a="1"/>
  <c r="AA780" i="11"/>
  <c r="F780" i="11" a="1"/>
  <c r="F780" i="11"/>
  <c r="Y781" i="11" a="1"/>
  <c r="Y781" i="11"/>
  <c r="DO777" i="11" a="1"/>
  <c r="DO777" i="11"/>
  <c r="DN777" i="11" a="1"/>
  <c r="DN777" i="11"/>
  <c r="DR777" i="11" a="1"/>
  <c r="DR777" i="11"/>
  <c r="DQ777" i="11" a="1"/>
  <c r="DQ777" i="11"/>
  <c r="DP777" i="11" a="1"/>
  <c r="DP777" i="11"/>
  <c r="AN777" i="11" a="1"/>
  <c r="AN777" i="11"/>
  <c r="AB779" i="11"/>
  <c r="U779" i="11" a="1"/>
  <c r="U779" i="11"/>
  <c r="T779" i="11" a="1"/>
  <c r="T779" i="11"/>
  <c r="G779" i="11" a="1"/>
  <c r="G779" i="11"/>
  <c r="H779" i="11" a="1"/>
  <c r="H779" i="11"/>
  <c r="AR778" i="11" a="1"/>
  <c r="AR778" i="11"/>
  <c r="AO778" i="11" a="1"/>
  <c r="AO778" i="11"/>
  <c r="AQ778" i="11" a="1"/>
  <c r="AQ778" i="11"/>
  <c r="EB778" i="11" a="1"/>
  <c r="EB778" i="11"/>
  <c r="EA778" i="11" a="1"/>
  <c r="EA778" i="11"/>
  <c r="DV778" i="11" a="1"/>
  <c r="DV778" i="11"/>
  <c r="DX778" i="11" a="1"/>
  <c r="DX778" i="11"/>
  <c r="DZ778" i="11" a="1"/>
  <c r="DZ778" i="11"/>
  <c r="DU778" i="11" a="1"/>
  <c r="DU778" i="11"/>
  <c r="DY778" i="11" a="1"/>
  <c r="DY778" i="11"/>
  <c r="DW778" i="11" a="1"/>
  <c r="DW778" i="11"/>
  <c r="G780" i="11" a="1"/>
  <c r="G780" i="11"/>
  <c r="T780" i="11" a="1"/>
  <c r="T780" i="11"/>
  <c r="H780" i="11" a="1"/>
  <c r="H780" i="11"/>
  <c r="DO778" i="11" a="1"/>
  <c r="DO778" i="11"/>
  <c r="DR778" i="11" a="1"/>
  <c r="DR778" i="11"/>
  <c r="DN778" i="11" a="1"/>
  <c r="DN778" i="11"/>
  <c r="DP778" i="11" a="1"/>
  <c r="DP778" i="11"/>
  <c r="DQ778" i="11" a="1"/>
  <c r="DQ778" i="11"/>
  <c r="BW779" i="11"/>
  <c r="BY779" i="11"/>
  <c r="BX779" i="11"/>
  <c r="BZ779" i="11"/>
  <c r="AS777" i="11"/>
  <c r="DM779" i="11" a="1"/>
  <c r="DM779" i="11"/>
  <c r="DE779" i="11" a="1"/>
  <c r="DE779" i="11"/>
  <c r="DT779" i="11" a="1"/>
  <c r="DT779" i="11"/>
  <c r="CA778" i="11"/>
  <c r="DJ778" i="11" a="1"/>
  <c r="DJ778" i="11"/>
  <c r="DF778" i="11" a="1"/>
  <c r="DF778" i="11"/>
  <c r="DH778" i="11" a="1"/>
  <c r="DH778" i="11"/>
  <c r="DI778" i="11" a="1"/>
  <c r="DI778" i="11"/>
  <c r="DK778" i="11" a="1"/>
  <c r="DK778" i="11"/>
  <c r="DG778" i="11" a="1"/>
  <c r="DG778" i="11"/>
  <c r="AP778" i="11" a="1"/>
  <c r="AP778" i="11"/>
  <c r="AA781" i="11" a="1"/>
  <c r="AA781" i="11"/>
  <c r="F781" i="11" a="1"/>
  <c r="F781" i="11"/>
  <c r="Y782" i="11" a="1"/>
  <c r="Y782" i="11"/>
  <c r="U780" i="11" a="1"/>
  <c r="U780" i="11"/>
  <c r="AB780" i="11"/>
  <c r="AN778" i="11" a="1"/>
  <c r="AN778" i="11"/>
  <c r="BW780" i="11"/>
  <c r="BZ780" i="11"/>
  <c r="BY780" i="11"/>
  <c r="BX780" i="11"/>
  <c r="DH779" i="11" a="1"/>
  <c r="DH779" i="11"/>
  <c r="DG779" i="11" a="1"/>
  <c r="DG779" i="11"/>
  <c r="DK779" i="11" a="1"/>
  <c r="DK779" i="11"/>
  <c r="DJ779" i="11" a="1"/>
  <c r="DJ779" i="11"/>
  <c r="DI779" i="11" a="1"/>
  <c r="DI779" i="11"/>
  <c r="DF779" i="11" a="1"/>
  <c r="DF779" i="11"/>
  <c r="AQ779" i="11" a="1"/>
  <c r="AQ779" i="11"/>
  <c r="DP779" i="11" a="1"/>
  <c r="DP779" i="11"/>
  <c r="DR779" i="11" a="1"/>
  <c r="DR779" i="11"/>
  <c r="DO779" i="11" a="1"/>
  <c r="DO779" i="11"/>
  <c r="DN779" i="11" a="1"/>
  <c r="DN779" i="11"/>
  <c r="DQ779" i="11" a="1"/>
  <c r="DQ779" i="11"/>
  <c r="AO779" i="11" a="1"/>
  <c r="AO779" i="11"/>
  <c r="AR779" i="11" a="1"/>
  <c r="AR779" i="11"/>
  <c r="AP779" i="11" a="1"/>
  <c r="AP779" i="11"/>
  <c r="AN779" i="11" a="1"/>
  <c r="AN779" i="11"/>
  <c r="AB781" i="11"/>
  <c r="U781" i="11" a="1"/>
  <c r="U781" i="11"/>
  <c r="AS778" i="11"/>
  <c r="AA782" i="11" a="1"/>
  <c r="AA782" i="11"/>
  <c r="F782" i="11" a="1"/>
  <c r="F782" i="11"/>
  <c r="Y783" i="11" a="1"/>
  <c r="Y783" i="11"/>
  <c r="CA779" i="11"/>
  <c r="DM780" i="11" a="1"/>
  <c r="DM780" i="11"/>
  <c r="DE780" i="11" a="1"/>
  <c r="DE780" i="11"/>
  <c r="DT780" i="11" a="1"/>
  <c r="DT780" i="11"/>
  <c r="T781" i="11" a="1"/>
  <c r="T781" i="11"/>
  <c r="G781" i="11" a="1"/>
  <c r="G781" i="11"/>
  <c r="H781" i="11" a="1"/>
  <c r="H781" i="11"/>
  <c r="EB779" i="11" a="1"/>
  <c r="EB779" i="11"/>
  <c r="DZ779" i="11" a="1"/>
  <c r="DZ779" i="11"/>
  <c r="DV779" i="11" a="1"/>
  <c r="DV779" i="11"/>
  <c r="EA779" i="11" a="1"/>
  <c r="EA779" i="11"/>
  <c r="DU779" i="11" a="1"/>
  <c r="DU779" i="11"/>
  <c r="DX779" i="11" a="1"/>
  <c r="DX779" i="11"/>
  <c r="DW779" i="11" a="1"/>
  <c r="DW779" i="11"/>
  <c r="DY779" i="11" a="1"/>
  <c r="DY779" i="11"/>
  <c r="AQ780" i="11" a="1"/>
  <c r="AQ780" i="11"/>
  <c r="AO780" i="11" a="1"/>
  <c r="AO780" i="11"/>
  <c r="AR780" i="11" a="1"/>
  <c r="AR780" i="11"/>
  <c r="AP780" i="11" a="1"/>
  <c r="AP780" i="11"/>
  <c r="DU780" i="11" a="1"/>
  <c r="DU780" i="11"/>
  <c r="DX780" i="11" a="1"/>
  <c r="DX780" i="11"/>
  <c r="EA780" i="11" a="1"/>
  <c r="EA780" i="11"/>
  <c r="EB780" i="11" a="1"/>
  <c r="EB780" i="11"/>
  <c r="DY780" i="11" a="1"/>
  <c r="DY780" i="11"/>
  <c r="DV780" i="11" a="1"/>
  <c r="DV780" i="11"/>
  <c r="DZ780" i="11" a="1"/>
  <c r="DZ780" i="11"/>
  <c r="DW780" i="11" a="1"/>
  <c r="DW780" i="11"/>
  <c r="U782" i="11" a="1"/>
  <c r="U782" i="11"/>
  <c r="AB782" i="11"/>
  <c r="AA783" i="11" a="1"/>
  <c r="AA783" i="11"/>
  <c r="F783" i="11" a="1"/>
  <c r="F783" i="11"/>
  <c r="Y784" i="11" a="1"/>
  <c r="Y784" i="11"/>
  <c r="DF780" i="11" a="1"/>
  <c r="DF780" i="11"/>
  <c r="DG780" i="11" a="1"/>
  <c r="DG780" i="11"/>
  <c r="DK780" i="11" a="1"/>
  <c r="DK780" i="11"/>
  <c r="DI780" i="11" a="1"/>
  <c r="DI780" i="11"/>
  <c r="DH780" i="11" a="1"/>
  <c r="DH780" i="11"/>
  <c r="DJ780" i="11" a="1"/>
  <c r="DJ780" i="11"/>
  <c r="G782" i="11" a="1"/>
  <c r="G782" i="11"/>
  <c r="T782" i="11" a="1"/>
  <c r="T782" i="11"/>
  <c r="H782" i="11" a="1"/>
  <c r="H782" i="11"/>
  <c r="BY781" i="11"/>
  <c r="BZ781" i="11"/>
  <c r="AN781" i="11" a="1"/>
  <c r="AN781" i="11"/>
  <c r="BX781" i="11"/>
  <c r="BW781" i="11"/>
  <c r="AN780" i="11" a="1"/>
  <c r="AN780" i="11"/>
  <c r="DN780" i="11" a="1"/>
  <c r="DN780" i="11"/>
  <c r="DP780" i="11" a="1"/>
  <c r="DP780" i="11"/>
  <c r="DR780" i="11" a="1"/>
  <c r="DR780" i="11"/>
  <c r="DQ780" i="11" a="1"/>
  <c r="DQ780" i="11"/>
  <c r="DO780" i="11" a="1"/>
  <c r="DO780" i="11"/>
  <c r="CA780" i="11"/>
  <c r="DE781" i="11" a="1"/>
  <c r="DE781" i="11"/>
  <c r="DT781" i="11" a="1"/>
  <c r="DT781" i="11"/>
  <c r="DM781" i="11" a="1"/>
  <c r="DM781" i="11"/>
  <c r="AS779" i="11"/>
  <c r="AR781" i="11" a="1"/>
  <c r="AR781" i="11"/>
  <c r="AO781" i="11" a="1"/>
  <c r="AO781" i="11"/>
  <c r="AQ781" i="11" a="1"/>
  <c r="AQ781" i="11"/>
  <c r="CA781" i="11"/>
  <c r="T783" i="11" a="1"/>
  <c r="T783" i="11"/>
  <c r="G783" i="11" a="1"/>
  <c r="G783" i="11"/>
  <c r="H783" i="11" a="1"/>
  <c r="H783" i="11"/>
  <c r="BY782" i="11"/>
  <c r="BW782" i="11"/>
  <c r="BX782" i="11"/>
  <c r="AN782" i="11" a="1"/>
  <c r="AN782" i="11"/>
  <c r="BZ782" i="11"/>
  <c r="DQ781" i="11" a="1"/>
  <c r="DQ781" i="11"/>
  <c r="DP781" i="11" a="1"/>
  <c r="DP781" i="11"/>
  <c r="DR781" i="11" a="1"/>
  <c r="DR781" i="11"/>
  <c r="DN781" i="11" a="1"/>
  <c r="DN781" i="11"/>
  <c r="DO781" i="11" a="1"/>
  <c r="DO781" i="11"/>
  <c r="DX781" i="11" a="1"/>
  <c r="DX781" i="11"/>
  <c r="EB781" i="11" a="1"/>
  <c r="EB781" i="11"/>
  <c r="DV781" i="11" a="1"/>
  <c r="DV781" i="11"/>
  <c r="DY781" i="11" a="1"/>
  <c r="DY781" i="11"/>
  <c r="EA781" i="11" a="1"/>
  <c r="EA781" i="11"/>
  <c r="DU781" i="11" a="1"/>
  <c r="DU781" i="11"/>
  <c r="DZ781" i="11" a="1"/>
  <c r="DZ781" i="11"/>
  <c r="DW781" i="11" a="1"/>
  <c r="DW781" i="11"/>
  <c r="DG781" i="11" a="1"/>
  <c r="DG781" i="11"/>
  <c r="DK781" i="11" a="1"/>
  <c r="DK781" i="11"/>
  <c r="DH781" i="11" a="1"/>
  <c r="DH781" i="11"/>
  <c r="DF781" i="11" a="1"/>
  <c r="DF781" i="11"/>
  <c r="DJ781" i="11" a="1"/>
  <c r="DJ781" i="11"/>
  <c r="DI781" i="11" a="1"/>
  <c r="DI781" i="11"/>
  <c r="AP781" i="11" a="1"/>
  <c r="AP781" i="11"/>
  <c r="AS780" i="11"/>
  <c r="AA784" i="11" a="1"/>
  <c r="AA784" i="11"/>
  <c r="F784" i="11" a="1"/>
  <c r="F784" i="11"/>
  <c r="Y785" i="11" a="1"/>
  <c r="Y785" i="11"/>
  <c r="DT782" i="11" a="1"/>
  <c r="DT782" i="11"/>
  <c r="DM782" i="11" a="1"/>
  <c r="DM782" i="11"/>
  <c r="DE782" i="11" a="1"/>
  <c r="DE782" i="11"/>
  <c r="AB783" i="11"/>
  <c r="U783" i="11" a="1"/>
  <c r="U783" i="11"/>
  <c r="AP782" i="11" a="1"/>
  <c r="AP782" i="11"/>
  <c r="AR782" i="11" a="1"/>
  <c r="AR782" i="11"/>
  <c r="AO782" i="11" a="1"/>
  <c r="AO782" i="11"/>
  <c r="AQ782" i="11" a="1"/>
  <c r="AQ782" i="11"/>
  <c r="AS781" i="11"/>
  <c r="DT783" i="11" a="1"/>
  <c r="DT783" i="11"/>
  <c r="DM783" i="11" a="1"/>
  <c r="DM783" i="11"/>
  <c r="DE783" i="11" a="1"/>
  <c r="DE783" i="11"/>
  <c r="BY783" i="11"/>
  <c r="BW783" i="11"/>
  <c r="BZ783" i="11"/>
  <c r="BX783" i="11"/>
  <c r="F785" i="11" a="1"/>
  <c r="F785" i="11"/>
  <c r="AA785" i="11" a="1"/>
  <c r="AA785" i="11"/>
  <c r="Y786" i="11" a="1"/>
  <c r="Y786" i="11"/>
  <c r="U784" i="11" a="1"/>
  <c r="U784" i="11"/>
  <c r="AB784" i="11"/>
  <c r="DF782" i="11" a="1"/>
  <c r="DF782" i="11"/>
  <c r="DJ782" i="11" a="1"/>
  <c r="DJ782" i="11"/>
  <c r="DG782" i="11" a="1"/>
  <c r="DG782" i="11"/>
  <c r="DI782" i="11" a="1"/>
  <c r="DI782" i="11"/>
  <c r="DK782" i="11" a="1"/>
  <c r="DK782" i="11"/>
  <c r="DH782" i="11" a="1"/>
  <c r="DH782" i="11"/>
  <c r="G784" i="11" a="1"/>
  <c r="G784" i="11"/>
  <c r="T784" i="11" a="1"/>
  <c r="T784" i="11"/>
  <c r="H784" i="11" a="1"/>
  <c r="H784" i="11"/>
  <c r="CA782" i="11"/>
  <c r="DR782" i="11" a="1"/>
  <c r="DR782" i="11"/>
  <c r="DO782" i="11" a="1"/>
  <c r="DO782" i="11"/>
  <c r="DQ782" i="11" a="1"/>
  <c r="DQ782" i="11"/>
  <c r="DP782" i="11" a="1"/>
  <c r="DP782" i="11"/>
  <c r="DN782" i="11" a="1"/>
  <c r="DN782" i="11"/>
  <c r="EA782" i="11" a="1"/>
  <c r="EA782" i="11"/>
  <c r="DV782" i="11" a="1"/>
  <c r="DV782" i="11"/>
  <c r="DY782" i="11" a="1"/>
  <c r="DY782" i="11"/>
  <c r="DU782" i="11" a="1"/>
  <c r="DU782" i="11"/>
  <c r="DW782" i="11" a="1"/>
  <c r="DW782" i="11"/>
  <c r="EB782" i="11" a="1"/>
  <c r="EB782" i="11"/>
  <c r="DZ782" i="11" a="1"/>
  <c r="DZ782" i="11"/>
  <c r="DX782" i="11" a="1"/>
  <c r="DX782" i="11"/>
  <c r="AO783" i="11" a="1"/>
  <c r="AO783" i="11"/>
  <c r="AP783" i="11" a="1"/>
  <c r="AP783" i="11"/>
  <c r="AS782" i="11"/>
  <c r="AQ783" i="11" a="1"/>
  <c r="AQ783" i="11"/>
  <c r="DJ783" i="11" a="1"/>
  <c r="DJ783" i="11"/>
  <c r="DF783" i="11" a="1"/>
  <c r="DF783" i="11"/>
  <c r="DI783" i="11" a="1"/>
  <c r="DI783" i="11"/>
  <c r="DG783" i="11" a="1"/>
  <c r="DG783" i="11"/>
  <c r="DK783" i="11" a="1"/>
  <c r="DK783" i="11"/>
  <c r="DH783" i="11" a="1"/>
  <c r="DH783" i="11"/>
  <c r="BX784" i="11"/>
  <c r="BZ784" i="11"/>
  <c r="BY784" i="11"/>
  <c r="BW784" i="11"/>
  <c r="AN784" i="11" a="1"/>
  <c r="AN784" i="11"/>
  <c r="DQ783" i="11" a="1"/>
  <c r="DQ783" i="11"/>
  <c r="DP783" i="11" a="1"/>
  <c r="DP783" i="11"/>
  <c r="DR783" i="11" a="1"/>
  <c r="DR783" i="11"/>
  <c r="DO783" i="11" a="1"/>
  <c r="DO783" i="11"/>
  <c r="DN783" i="11" a="1"/>
  <c r="DN783" i="11"/>
  <c r="CA783" i="11"/>
  <c r="EB783" i="11" a="1"/>
  <c r="EB783" i="11"/>
  <c r="DU783" i="11" a="1"/>
  <c r="DU783" i="11"/>
  <c r="DV783" i="11" a="1"/>
  <c r="DV783" i="11"/>
  <c r="DX783" i="11" a="1"/>
  <c r="DX783" i="11"/>
  <c r="DW783" i="11" a="1"/>
  <c r="DW783" i="11"/>
  <c r="EA783" i="11" a="1"/>
  <c r="EA783" i="11"/>
  <c r="DY783" i="11" a="1"/>
  <c r="DY783" i="11"/>
  <c r="DZ783" i="11" a="1"/>
  <c r="DZ783" i="11"/>
  <c r="AR783" i="11" a="1"/>
  <c r="AR783" i="11"/>
  <c r="AN783" i="11" a="1"/>
  <c r="AN783" i="11"/>
  <c r="DE784" i="11" a="1"/>
  <c r="DE784" i="11"/>
  <c r="DT784" i="11" a="1"/>
  <c r="DT784" i="11"/>
  <c r="DM784" i="11" a="1"/>
  <c r="DM784" i="11"/>
  <c r="F786" i="11" a="1"/>
  <c r="F786" i="11"/>
  <c r="AA786" i="11" a="1"/>
  <c r="AA786" i="11"/>
  <c r="Y787" i="11" a="1"/>
  <c r="Y787" i="11"/>
  <c r="T785" i="11" a="1"/>
  <c r="T785" i="11"/>
  <c r="G785" i="11" a="1"/>
  <c r="G785" i="11"/>
  <c r="H785" i="11" a="1"/>
  <c r="H785" i="11"/>
  <c r="AB785" i="11"/>
  <c r="U785" i="11" a="1"/>
  <c r="U785" i="11"/>
  <c r="CA784" i="11"/>
  <c r="DN784" i="11" a="1"/>
  <c r="DN784" i="11"/>
  <c r="DO784" i="11" a="1"/>
  <c r="DO784" i="11"/>
  <c r="DR784" i="11" a="1"/>
  <c r="DR784" i="11"/>
  <c r="DP784" i="11" a="1"/>
  <c r="DP784" i="11"/>
  <c r="DQ784" i="11" a="1"/>
  <c r="DQ784" i="11"/>
  <c r="AA787" i="11" a="1"/>
  <c r="AA787" i="11"/>
  <c r="F787" i="11" a="1"/>
  <c r="F787" i="11"/>
  <c r="Y788" i="11" a="1"/>
  <c r="Y788" i="11"/>
  <c r="EA784" i="11" a="1"/>
  <c r="EA784" i="11"/>
  <c r="DY784" i="11" a="1"/>
  <c r="DY784" i="11"/>
  <c r="EB784" i="11" a="1"/>
  <c r="EB784" i="11"/>
  <c r="DW784" i="11" a="1"/>
  <c r="DW784" i="11"/>
  <c r="DZ784" i="11" a="1"/>
  <c r="DZ784" i="11"/>
  <c r="DV784" i="11" a="1"/>
  <c r="DV784" i="11"/>
  <c r="DU784" i="11" a="1"/>
  <c r="DU784" i="11"/>
  <c r="DX784" i="11" a="1"/>
  <c r="DX784" i="11"/>
  <c r="AQ784" i="11" a="1"/>
  <c r="AQ784" i="11"/>
  <c r="BY785" i="11"/>
  <c r="AN785" i="11" a="1"/>
  <c r="AN785" i="11"/>
  <c r="BZ785" i="11"/>
  <c r="BW785" i="11"/>
  <c r="BX785" i="11"/>
  <c r="DE785" i="11" a="1"/>
  <c r="DE785" i="11"/>
  <c r="DM785" i="11" a="1"/>
  <c r="DM785" i="11"/>
  <c r="DT785" i="11" a="1"/>
  <c r="DT785" i="11"/>
  <c r="G786" i="11" a="1"/>
  <c r="G786" i="11"/>
  <c r="T786" i="11" a="1"/>
  <c r="T786" i="11"/>
  <c r="H786" i="11" a="1"/>
  <c r="H786" i="11"/>
  <c r="DF784" i="11" a="1"/>
  <c r="DF784" i="11"/>
  <c r="DH784" i="11" a="1"/>
  <c r="DH784" i="11"/>
  <c r="DJ784" i="11" a="1"/>
  <c r="DJ784" i="11"/>
  <c r="DI784" i="11" a="1"/>
  <c r="DI784" i="11"/>
  <c r="DG784" i="11" a="1"/>
  <c r="DG784" i="11"/>
  <c r="DK784" i="11" a="1"/>
  <c r="DK784" i="11"/>
  <c r="AB786" i="11"/>
  <c r="U786" i="11" a="1"/>
  <c r="U786" i="11"/>
  <c r="AR784" i="11" a="1"/>
  <c r="AR784" i="11"/>
  <c r="AS783" i="11"/>
  <c r="AP784" i="11" a="1"/>
  <c r="AP784" i="11"/>
  <c r="AO784" i="11" a="1"/>
  <c r="AO784" i="11"/>
  <c r="DK785" i="11" a="1"/>
  <c r="DK785" i="11"/>
  <c r="DG785" i="11" a="1"/>
  <c r="DG785" i="11"/>
  <c r="DH785" i="11" a="1"/>
  <c r="DH785" i="11"/>
  <c r="DF785" i="11" a="1"/>
  <c r="DF785" i="11"/>
  <c r="DI785" i="11" a="1"/>
  <c r="DI785" i="11"/>
  <c r="DJ785" i="11" a="1"/>
  <c r="DJ785" i="11"/>
  <c r="T787" i="11" a="1"/>
  <c r="T787" i="11"/>
  <c r="G787" i="11" a="1"/>
  <c r="G787" i="11"/>
  <c r="H787" i="11" a="1"/>
  <c r="H787" i="11"/>
  <c r="CA785" i="11"/>
  <c r="AR785" i="11" a="1"/>
  <c r="AR785" i="11"/>
  <c r="BY786" i="11"/>
  <c r="BW786" i="11"/>
  <c r="BZ786" i="11"/>
  <c r="AN786" i="11" a="1"/>
  <c r="AN786" i="11"/>
  <c r="BX786" i="11"/>
  <c r="AQ785" i="11" a="1"/>
  <c r="AQ785" i="11"/>
  <c r="AP785" i="11" a="1"/>
  <c r="AP785" i="11"/>
  <c r="DE786" i="11" a="1"/>
  <c r="DE786" i="11"/>
  <c r="DT786" i="11" a="1"/>
  <c r="DT786" i="11"/>
  <c r="DM786" i="11" a="1"/>
  <c r="DM786" i="11"/>
  <c r="AO785" i="11" a="1"/>
  <c r="AO785" i="11"/>
  <c r="AS784" i="11"/>
  <c r="DZ785" i="11" a="1"/>
  <c r="DZ785" i="11"/>
  <c r="EB785" i="11" a="1"/>
  <c r="EB785" i="11"/>
  <c r="DY785" i="11" a="1"/>
  <c r="DY785" i="11"/>
  <c r="DW785" i="11" a="1"/>
  <c r="DW785" i="11"/>
  <c r="EA785" i="11" a="1"/>
  <c r="EA785" i="11"/>
  <c r="DV785" i="11" a="1"/>
  <c r="DV785" i="11"/>
  <c r="DX785" i="11" a="1"/>
  <c r="DX785" i="11"/>
  <c r="DU785" i="11" a="1"/>
  <c r="DU785" i="11"/>
  <c r="AA788" i="11" a="1"/>
  <c r="AA788" i="11"/>
  <c r="F788" i="11" a="1"/>
  <c r="F788" i="11"/>
  <c r="Y789" i="11" a="1"/>
  <c r="Y789" i="11"/>
  <c r="DR785" i="11" a="1"/>
  <c r="DR785" i="11"/>
  <c r="DQ785" i="11" a="1"/>
  <c r="DQ785" i="11"/>
  <c r="DO785" i="11" a="1"/>
  <c r="DO785" i="11"/>
  <c r="DN785" i="11" a="1"/>
  <c r="DN785" i="11"/>
  <c r="DP785" i="11" a="1"/>
  <c r="DP785" i="11"/>
  <c r="AB787" i="11"/>
  <c r="U787" i="11" a="1"/>
  <c r="U787" i="11"/>
  <c r="AO786" i="11" a="1"/>
  <c r="AO786" i="11"/>
  <c r="AR786" i="11" a="1"/>
  <c r="AR786" i="11"/>
  <c r="AP786" i="11" a="1"/>
  <c r="AP786" i="11"/>
  <c r="BW787" i="11"/>
  <c r="BY787" i="11"/>
  <c r="BX787" i="11"/>
  <c r="BZ787" i="11"/>
  <c r="AQ786" i="11" a="1"/>
  <c r="AQ786" i="11"/>
  <c r="CA786" i="11"/>
  <c r="AA789" i="11" a="1"/>
  <c r="AA789" i="11"/>
  <c r="F789" i="11" a="1"/>
  <c r="F789" i="11"/>
  <c r="Y790" i="11" a="1"/>
  <c r="Y790" i="11"/>
  <c r="U788" i="11" a="1"/>
  <c r="U788" i="11"/>
  <c r="AB788" i="11"/>
  <c r="DR786" i="11" a="1"/>
  <c r="DR786" i="11"/>
  <c r="DO786" i="11" a="1"/>
  <c r="DO786" i="11"/>
  <c r="DN786" i="11" a="1"/>
  <c r="DN786" i="11"/>
  <c r="DP786" i="11" a="1"/>
  <c r="DP786" i="11"/>
  <c r="DQ786" i="11" a="1"/>
  <c r="DQ786" i="11"/>
  <c r="DM787" i="11" a="1"/>
  <c r="DM787" i="11"/>
  <c r="DT787" i="11" a="1"/>
  <c r="DT787" i="11"/>
  <c r="DE787" i="11" a="1"/>
  <c r="DE787" i="11"/>
  <c r="T788" i="11" a="1"/>
  <c r="T788" i="11"/>
  <c r="G788" i="11" a="1"/>
  <c r="G788" i="11"/>
  <c r="H788" i="11" a="1"/>
  <c r="H788" i="11"/>
  <c r="DX786" i="11" a="1"/>
  <c r="DX786" i="11"/>
  <c r="DV786" i="11" a="1"/>
  <c r="DV786" i="11"/>
  <c r="DW786" i="11" a="1"/>
  <c r="DW786" i="11"/>
  <c r="DZ786" i="11" a="1"/>
  <c r="DZ786" i="11"/>
  <c r="EA786" i="11" a="1"/>
  <c r="EA786" i="11"/>
  <c r="DY786" i="11" a="1"/>
  <c r="DY786" i="11"/>
  <c r="EB786" i="11" a="1"/>
  <c r="EB786" i="11"/>
  <c r="DU786" i="11" a="1"/>
  <c r="DU786" i="11"/>
  <c r="DG786" i="11" a="1"/>
  <c r="DG786" i="11"/>
  <c r="DF786" i="11" a="1"/>
  <c r="DF786" i="11"/>
  <c r="DI786" i="11" a="1"/>
  <c r="DI786" i="11"/>
  <c r="DJ786" i="11" a="1"/>
  <c r="DJ786" i="11"/>
  <c r="DH786" i="11" a="1"/>
  <c r="DH786" i="11"/>
  <c r="DK786" i="11" a="1"/>
  <c r="DK786" i="11"/>
  <c r="AS785" i="11"/>
  <c r="AS786" i="11"/>
  <c r="AO787" i="11" a="1"/>
  <c r="AO787" i="11"/>
  <c r="AQ787" i="11" a="1"/>
  <c r="AQ787" i="11"/>
  <c r="AR787" i="11" a="1"/>
  <c r="AR787" i="11"/>
  <c r="AP787" i="11" a="1"/>
  <c r="AP787" i="11"/>
  <c r="U789" i="11" a="1"/>
  <c r="U789" i="11"/>
  <c r="AB789" i="11"/>
  <c r="T789" i="11" a="1"/>
  <c r="T789" i="11"/>
  <c r="G789" i="11" a="1"/>
  <c r="G789" i="11"/>
  <c r="H789" i="11" a="1"/>
  <c r="H789" i="11"/>
  <c r="DE788" i="11" a="1"/>
  <c r="DE788" i="11"/>
  <c r="DT788" i="11" a="1"/>
  <c r="DT788" i="11"/>
  <c r="DM788" i="11" a="1"/>
  <c r="DM788" i="11"/>
  <c r="CA787" i="11"/>
  <c r="DJ787" i="11" a="1"/>
  <c r="DJ787" i="11"/>
  <c r="DH787" i="11" a="1"/>
  <c r="DH787" i="11"/>
  <c r="DF787" i="11" a="1"/>
  <c r="DF787" i="11"/>
  <c r="DG787" i="11" a="1"/>
  <c r="DG787" i="11"/>
  <c r="DK787" i="11" a="1"/>
  <c r="DK787" i="11"/>
  <c r="DI787" i="11" a="1"/>
  <c r="DI787" i="11"/>
  <c r="EA787" i="11" a="1"/>
  <c r="EA787" i="11"/>
  <c r="EB787" i="11" a="1"/>
  <c r="EB787" i="11"/>
  <c r="DU787" i="11" a="1"/>
  <c r="DU787" i="11"/>
  <c r="DX787" i="11" a="1"/>
  <c r="DX787" i="11"/>
  <c r="DV787" i="11" a="1"/>
  <c r="DV787" i="11"/>
  <c r="DY787" i="11" a="1"/>
  <c r="DY787" i="11"/>
  <c r="DW787" i="11" a="1"/>
  <c r="DW787" i="11"/>
  <c r="DZ787" i="11" a="1"/>
  <c r="DZ787" i="11"/>
  <c r="DO787" i="11" a="1"/>
  <c r="DO787" i="11"/>
  <c r="DN787" i="11" a="1"/>
  <c r="DN787" i="11"/>
  <c r="DQ787" i="11" a="1"/>
  <c r="DQ787" i="11"/>
  <c r="DR787" i="11" a="1"/>
  <c r="DR787" i="11"/>
  <c r="DP787" i="11" a="1"/>
  <c r="DP787" i="11"/>
  <c r="AR788" i="11" a="1"/>
  <c r="AR788" i="11"/>
  <c r="AP788" i="11" a="1"/>
  <c r="AP788" i="11"/>
  <c r="AQ788" i="11" a="1"/>
  <c r="AQ788" i="11"/>
  <c r="AO788" i="11" a="1"/>
  <c r="AO788" i="11"/>
  <c r="AN787" i="11" a="1"/>
  <c r="AN787" i="11"/>
  <c r="F790" i="11" a="1"/>
  <c r="F790" i="11"/>
  <c r="AA790" i="11" a="1"/>
  <c r="AA790" i="11"/>
  <c r="Y791" i="11" a="1"/>
  <c r="Y791" i="11"/>
  <c r="DY788" i="11" a="1"/>
  <c r="DY788" i="11"/>
  <c r="EB788" i="11" a="1"/>
  <c r="EB788" i="11"/>
  <c r="DV788" i="11" a="1"/>
  <c r="DV788" i="11"/>
  <c r="EA788" i="11" a="1"/>
  <c r="EA788" i="11"/>
  <c r="DW788" i="11" a="1"/>
  <c r="DW788" i="11"/>
  <c r="DU788" i="11" a="1"/>
  <c r="DU788" i="11"/>
  <c r="DX788" i="11" a="1"/>
  <c r="DX788" i="11"/>
  <c r="DZ788" i="11" a="1"/>
  <c r="DZ788" i="11"/>
  <c r="DJ788" i="11" a="1"/>
  <c r="DJ788" i="11"/>
  <c r="DH788" i="11" a="1"/>
  <c r="DH788" i="11"/>
  <c r="DI788" i="11" a="1"/>
  <c r="DI788" i="11"/>
  <c r="DK788" i="11" a="1"/>
  <c r="DK788" i="11"/>
  <c r="DF788" i="11" a="1"/>
  <c r="DF788" i="11"/>
  <c r="DG788" i="11" a="1"/>
  <c r="DG788" i="11"/>
  <c r="AS787" i="11"/>
  <c r="F791" i="11" a="1"/>
  <c r="F791" i="11"/>
  <c r="AA791" i="11" a="1"/>
  <c r="AA791" i="11"/>
  <c r="Y792" i="11" a="1"/>
  <c r="Y792" i="11"/>
  <c r="G790" i="11" a="1"/>
  <c r="G790" i="11"/>
  <c r="T790" i="11" a="1"/>
  <c r="T790" i="11"/>
  <c r="H790" i="11" a="1"/>
  <c r="H790" i="11"/>
  <c r="AB790" i="11"/>
  <c r="U790" i="11" a="1"/>
  <c r="U790" i="11"/>
  <c r="AN788" i="11" a="1"/>
  <c r="AN788" i="11"/>
  <c r="BY789" i="11"/>
  <c r="BX789" i="11"/>
  <c r="BW789" i="11"/>
  <c r="BZ789" i="11"/>
  <c r="DR788" i="11" a="1"/>
  <c r="DR788" i="11"/>
  <c r="DQ788" i="11" a="1"/>
  <c r="DQ788" i="11"/>
  <c r="DN788" i="11" a="1"/>
  <c r="DN788" i="11"/>
  <c r="DP788" i="11" a="1"/>
  <c r="DP788" i="11"/>
  <c r="DO788" i="11" a="1"/>
  <c r="DO788" i="11"/>
  <c r="DT789" i="11" a="1"/>
  <c r="DT789" i="11"/>
  <c r="DM789" i="11" a="1"/>
  <c r="DM789" i="11"/>
  <c r="DE789" i="11" a="1"/>
  <c r="DE789" i="11"/>
  <c r="AS788" i="11"/>
  <c r="DH789" i="11" a="1"/>
  <c r="DH789" i="11"/>
  <c r="DI789" i="11" a="1"/>
  <c r="DI789" i="11"/>
  <c r="DK789" i="11" a="1"/>
  <c r="DK789" i="11"/>
  <c r="DJ789" i="11" a="1"/>
  <c r="DJ789" i="11"/>
  <c r="DG789" i="11" a="1"/>
  <c r="DG789" i="11"/>
  <c r="DF789" i="11" a="1"/>
  <c r="DF789" i="11"/>
  <c r="AN789" i="11" a="1"/>
  <c r="AN789" i="11"/>
  <c r="AP789" i="11" a="1"/>
  <c r="AP789" i="11"/>
  <c r="AO789" i="11" a="1"/>
  <c r="AO789" i="11"/>
  <c r="BW790" i="11"/>
  <c r="AN790" i="11" a="1"/>
  <c r="AN790" i="11"/>
  <c r="BY790" i="11"/>
  <c r="BZ790" i="11"/>
  <c r="BX790" i="11"/>
  <c r="DQ789" i="11" a="1"/>
  <c r="DQ789" i="11"/>
  <c r="DN789" i="11" a="1"/>
  <c r="DN789" i="11"/>
  <c r="DO789" i="11" a="1"/>
  <c r="DO789" i="11"/>
  <c r="DP789" i="11" a="1"/>
  <c r="DP789" i="11"/>
  <c r="DR789" i="11" a="1"/>
  <c r="DR789" i="11"/>
  <c r="DW789" i="11" a="1"/>
  <c r="DW789" i="11"/>
  <c r="EB789" i="11" a="1"/>
  <c r="EB789" i="11"/>
  <c r="DX789" i="11" a="1"/>
  <c r="DX789" i="11"/>
  <c r="DY789" i="11" a="1"/>
  <c r="DY789" i="11"/>
  <c r="DV789" i="11" a="1"/>
  <c r="DV789" i="11"/>
  <c r="EA789" i="11" a="1"/>
  <c r="EA789" i="11"/>
  <c r="DZ789" i="11" a="1"/>
  <c r="DZ789" i="11"/>
  <c r="DU789" i="11" a="1"/>
  <c r="DU789" i="11"/>
  <c r="AR789" i="11" a="1"/>
  <c r="AR789" i="11"/>
  <c r="DE790" i="11" a="1"/>
  <c r="DE790" i="11"/>
  <c r="DM790" i="11" a="1"/>
  <c r="DM790" i="11"/>
  <c r="DT790" i="11" a="1"/>
  <c r="DT790" i="11"/>
  <c r="AQ789" i="11" a="1"/>
  <c r="AQ789" i="11"/>
  <c r="AA792" i="11" a="1"/>
  <c r="AA792" i="11"/>
  <c r="F792" i="11" a="1"/>
  <c r="F792" i="11"/>
  <c r="Y793" i="11" a="1"/>
  <c r="Y793" i="11"/>
  <c r="G791" i="11" a="1"/>
  <c r="G791" i="11"/>
  <c r="T791" i="11" a="1"/>
  <c r="T791" i="11"/>
  <c r="H791" i="11" a="1"/>
  <c r="H791" i="11"/>
  <c r="CA789" i="11"/>
  <c r="AB791" i="11"/>
  <c r="U791" i="11" a="1"/>
  <c r="U791" i="11"/>
  <c r="AO790" i="11" a="1"/>
  <c r="AO790" i="11"/>
  <c r="AR790" i="11" a="1"/>
  <c r="AR790" i="11"/>
  <c r="AQ790" i="11" a="1"/>
  <c r="AQ790" i="11"/>
  <c r="CA790" i="11"/>
  <c r="AA793" i="11" a="1"/>
  <c r="AA793" i="11"/>
  <c r="F793" i="11" a="1"/>
  <c r="F793" i="11"/>
  <c r="Y794" i="11" a="1"/>
  <c r="Y794" i="11"/>
  <c r="AP790" i="11" a="1"/>
  <c r="AP790" i="11"/>
  <c r="U792" i="11" a="1"/>
  <c r="U792" i="11"/>
  <c r="AB792" i="11"/>
  <c r="DU790" i="11" a="1"/>
  <c r="DU790" i="11"/>
  <c r="DY790" i="11" a="1"/>
  <c r="DY790" i="11"/>
  <c r="EB790" i="11" a="1"/>
  <c r="EB790" i="11"/>
  <c r="DV790" i="11" a="1"/>
  <c r="DV790" i="11"/>
  <c r="DZ790" i="11" a="1"/>
  <c r="DZ790" i="11"/>
  <c r="EA790" i="11" a="1"/>
  <c r="EA790" i="11"/>
  <c r="DX790" i="11" a="1"/>
  <c r="DX790" i="11"/>
  <c r="DW790" i="11" a="1"/>
  <c r="DW790" i="11"/>
  <c r="BY791" i="11"/>
  <c r="BX791" i="11"/>
  <c r="BW791" i="11"/>
  <c r="AN791" i="11" a="1"/>
  <c r="AN791" i="11"/>
  <c r="BZ791" i="11"/>
  <c r="DE791" i="11" a="1"/>
  <c r="DE791" i="11"/>
  <c r="DT791" i="11" a="1"/>
  <c r="DT791" i="11"/>
  <c r="DM791" i="11" a="1"/>
  <c r="DM791" i="11"/>
  <c r="T792" i="11" a="1"/>
  <c r="T792" i="11"/>
  <c r="G792" i="11" a="1"/>
  <c r="G792" i="11"/>
  <c r="H792" i="11" a="1"/>
  <c r="H792" i="11"/>
  <c r="DN790" i="11" a="1"/>
  <c r="DN790" i="11"/>
  <c r="DQ790" i="11" a="1"/>
  <c r="DQ790" i="11"/>
  <c r="DR790" i="11" a="1"/>
  <c r="DR790" i="11"/>
  <c r="DP790" i="11" a="1"/>
  <c r="DP790" i="11"/>
  <c r="DO790" i="11" a="1"/>
  <c r="DO790" i="11"/>
  <c r="DF790" i="11" a="1"/>
  <c r="DF790" i="11"/>
  <c r="DI790" i="11" a="1"/>
  <c r="DI790" i="11"/>
  <c r="DH790" i="11" a="1"/>
  <c r="DH790" i="11"/>
  <c r="DJ790" i="11" a="1"/>
  <c r="DJ790" i="11"/>
  <c r="DG790" i="11" a="1"/>
  <c r="DG790" i="11"/>
  <c r="DK790" i="11" a="1"/>
  <c r="DK790" i="11"/>
  <c r="AS789" i="11"/>
  <c r="AP791" i="11" a="1"/>
  <c r="AP791" i="11"/>
  <c r="AQ791" i="11" a="1"/>
  <c r="AQ791" i="11"/>
  <c r="AS790" i="11"/>
  <c r="AR791" i="11" a="1"/>
  <c r="AR791" i="11"/>
  <c r="DE792" i="11" a="1"/>
  <c r="DE792" i="11"/>
  <c r="DT792" i="11" a="1"/>
  <c r="DT792" i="11"/>
  <c r="DM792" i="11" a="1"/>
  <c r="DM792" i="11"/>
  <c r="F794" i="11" a="1"/>
  <c r="F794" i="11"/>
  <c r="AA794" i="11" a="1"/>
  <c r="AA794" i="11"/>
  <c r="Y795" i="11" a="1"/>
  <c r="Y795" i="11"/>
  <c r="DR791" i="11" a="1"/>
  <c r="DR791" i="11"/>
  <c r="DO791" i="11" a="1"/>
  <c r="DO791" i="11"/>
  <c r="DQ791" i="11" a="1"/>
  <c r="DQ791" i="11"/>
  <c r="DN791" i="11" a="1"/>
  <c r="DN791" i="11"/>
  <c r="DP791" i="11" a="1"/>
  <c r="DP791" i="11"/>
  <c r="AB793" i="11"/>
  <c r="U793" i="11" a="1"/>
  <c r="U793" i="11"/>
  <c r="DZ791" i="11" a="1"/>
  <c r="DZ791" i="11"/>
  <c r="EA791" i="11" a="1"/>
  <c r="EA791" i="11"/>
  <c r="EB791" i="11" a="1"/>
  <c r="EB791" i="11"/>
  <c r="DY791" i="11" a="1"/>
  <c r="DY791" i="11"/>
  <c r="DX791" i="11" a="1"/>
  <c r="DX791" i="11"/>
  <c r="DU791" i="11" a="1"/>
  <c r="DU791" i="11"/>
  <c r="DW791" i="11" a="1"/>
  <c r="DW791" i="11"/>
  <c r="DV791" i="11" a="1"/>
  <c r="DV791" i="11"/>
  <c r="G793" i="11" a="1"/>
  <c r="G793" i="11"/>
  <c r="T793" i="11" a="1"/>
  <c r="T793" i="11"/>
  <c r="H793" i="11" a="1"/>
  <c r="H793" i="11"/>
  <c r="DH791" i="11" a="1"/>
  <c r="DH791" i="11"/>
  <c r="DK791" i="11" a="1"/>
  <c r="DK791" i="11"/>
  <c r="DG791" i="11" a="1"/>
  <c r="DG791" i="11"/>
  <c r="DJ791" i="11" a="1"/>
  <c r="DJ791" i="11"/>
  <c r="DI791" i="11" a="1"/>
  <c r="DI791" i="11"/>
  <c r="DF791" i="11" a="1"/>
  <c r="DF791" i="11"/>
  <c r="CA791" i="11"/>
  <c r="AO791" i="11" a="1"/>
  <c r="AO791" i="11"/>
  <c r="BX792" i="11"/>
  <c r="BY792" i="11"/>
  <c r="BW792" i="11"/>
  <c r="BZ792" i="11"/>
  <c r="AS791" i="11"/>
  <c r="AQ792" i="11" a="1"/>
  <c r="AQ792" i="11"/>
  <c r="AN792" i="11" a="1"/>
  <c r="AN792" i="11"/>
  <c r="AR792" i="11" a="1"/>
  <c r="AR792" i="11"/>
  <c r="AP792" i="11" a="1"/>
  <c r="AP792" i="11"/>
  <c r="DT793" i="11" a="1"/>
  <c r="DT793" i="11"/>
  <c r="DM793" i="11" a="1"/>
  <c r="DM793" i="11"/>
  <c r="DE793" i="11" a="1"/>
  <c r="DE793" i="11"/>
  <c r="BW793" i="11"/>
  <c r="BZ793" i="11"/>
  <c r="BX793" i="11"/>
  <c r="BY793" i="11"/>
  <c r="AN793" i="11" a="1"/>
  <c r="AN793" i="11"/>
  <c r="AA795" i="11" a="1"/>
  <c r="AA795" i="11"/>
  <c r="F795" i="11" a="1"/>
  <c r="F795" i="11"/>
  <c r="Y796" i="11" a="1"/>
  <c r="Y796" i="11"/>
  <c r="AO792" i="11" a="1"/>
  <c r="AO792" i="11"/>
  <c r="G794" i="11" a="1"/>
  <c r="G794" i="11"/>
  <c r="T794" i="11" a="1"/>
  <c r="T794" i="11"/>
  <c r="H794" i="11" a="1"/>
  <c r="H794" i="11"/>
  <c r="DR792" i="11" a="1"/>
  <c r="DR792" i="11"/>
  <c r="DQ792" i="11" a="1"/>
  <c r="DQ792" i="11"/>
  <c r="DP792" i="11" a="1"/>
  <c r="DP792" i="11"/>
  <c r="DO792" i="11" a="1"/>
  <c r="DO792" i="11"/>
  <c r="DN792" i="11" a="1"/>
  <c r="DN792" i="11"/>
  <c r="CA792" i="11"/>
  <c r="U794" i="11" a="1"/>
  <c r="U794" i="11"/>
  <c r="AB794" i="11"/>
  <c r="DX792" i="11" a="1"/>
  <c r="DX792" i="11"/>
  <c r="EB792" i="11" a="1"/>
  <c r="EB792" i="11"/>
  <c r="DZ792" i="11" a="1"/>
  <c r="DZ792" i="11"/>
  <c r="DU792" i="11" a="1"/>
  <c r="DU792" i="11"/>
  <c r="DY792" i="11" a="1"/>
  <c r="DY792" i="11"/>
  <c r="DW792" i="11" a="1"/>
  <c r="DW792" i="11"/>
  <c r="EA792" i="11" a="1"/>
  <c r="EA792" i="11"/>
  <c r="DV792" i="11" a="1"/>
  <c r="DV792" i="11"/>
  <c r="DG792" i="11" a="1"/>
  <c r="DG792" i="11"/>
  <c r="DK792" i="11" a="1"/>
  <c r="DK792" i="11"/>
  <c r="DF792" i="11" a="1"/>
  <c r="DF792" i="11"/>
  <c r="DJ792" i="11" a="1"/>
  <c r="DJ792" i="11"/>
  <c r="DI792" i="11" a="1"/>
  <c r="DI792" i="11"/>
  <c r="DH792" i="11" a="1"/>
  <c r="DH792" i="11"/>
  <c r="AO793" i="11" a="1"/>
  <c r="AO793" i="11"/>
  <c r="AQ793" i="11" a="1"/>
  <c r="AQ793" i="11"/>
  <c r="BZ794" i="11"/>
  <c r="BW794" i="11"/>
  <c r="BY794" i="11"/>
  <c r="AN794" i="11" a="1"/>
  <c r="AN794" i="11"/>
  <c r="BX794" i="11"/>
  <c r="U795" i="11" a="1"/>
  <c r="U795" i="11"/>
  <c r="AB795" i="11"/>
  <c r="CA793" i="11"/>
  <c r="T795" i="11" a="1"/>
  <c r="T795" i="11"/>
  <c r="G795" i="11" a="1"/>
  <c r="G795" i="11"/>
  <c r="H795" i="11" a="1"/>
  <c r="H795" i="11"/>
  <c r="DG793" i="11" a="1"/>
  <c r="DG793" i="11"/>
  <c r="DJ793" i="11" a="1"/>
  <c r="DJ793" i="11"/>
  <c r="DI793" i="11" a="1"/>
  <c r="DI793" i="11"/>
  <c r="DF793" i="11" a="1"/>
  <c r="DF793" i="11"/>
  <c r="DK793" i="11" a="1"/>
  <c r="DK793" i="11"/>
  <c r="DH793" i="11" a="1"/>
  <c r="DH793" i="11"/>
  <c r="AP793" i="11" a="1"/>
  <c r="AP793" i="11"/>
  <c r="DR793" i="11" a="1"/>
  <c r="DR793" i="11"/>
  <c r="DN793" i="11" a="1"/>
  <c r="DN793" i="11"/>
  <c r="DQ793" i="11" a="1"/>
  <c r="DQ793" i="11"/>
  <c r="DO793" i="11" a="1"/>
  <c r="DO793" i="11"/>
  <c r="DP793" i="11" a="1"/>
  <c r="DP793" i="11"/>
  <c r="F796" i="11" a="1"/>
  <c r="F796" i="11"/>
  <c r="AA796" i="11" a="1"/>
  <c r="AA796" i="11"/>
  <c r="Y797" i="11" a="1"/>
  <c r="Y797" i="11"/>
  <c r="DZ793" i="11" a="1"/>
  <c r="DZ793" i="11"/>
  <c r="DX793" i="11" a="1"/>
  <c r="DX793" i="11"/>
  <c r="DY793" i="11" a="1"/>
  <c r="DY793" i="11"/>
  <c r="EA793" i="11" a="1"/>
  <c r="EA793" i="11"/>
  <c r="DW793" i="11" a="1"/>
  <c r="DW793" i="11"/>
  <c r="DV793" i="11" a="1"/>
  <c r="DV793" i="11"/>
  <c r="DU793" i="11" a="1"/>
  <c r="DU793" i="11"/>
  <c r="EB793" i="11" a="1"/>
  <c r="EB793" i="11"/>
  <c r="AS792" i="11"/>
  <c r="DE794" i="11" a="1"/>
  <c r="DE794" i="11"/>
  <c r="DT794" i="11" a="1"/>
  <c r="DT794" i="11"/>
  <c r="DM794" i="11" a="1"/>
  <c r="DM794" i="11"/>
  <c r="AR793" i="11" a="1"/>
  <c r="AR793" i="11"/>
  <c r="DN794" i="11" a="1"/>
  <c r="DN794" i="11"/>
  <c r="DR794" i="11" a="1"/>
  <c r="DR794" i="11"/>
  <c r="DO794" i="11" a="1"/>
  <c r="DO794" i="11"/>
  <c r="DQ794" i="11" a="1"/>
  <c r="DQ794" i="11"/>
  <c r="DP794" i="11" a="1"/>
  <c r="DP794" i="11"/>
  <c r="DT795" i="11" a="1"/>
  <c r="DT795" i="11"/>
  <c r="DE795" i="11" a="1"/>
  <c r="DE795" i="11"/>
  <c r="DM795" i="11" a="1"/>
  <c r="DM795" i="11"/>
  <c r="DY794" i="11" a="1"/>
  <c r="DY794" i="11"/>
  <c r="EA794" i="11" a="1"/>
  <c r="EA794" i="11"/>
  <c r="DW794" i="11" a="1"/>
  <c r="DW794" i="11"/>
  <c r="DX794" i="11" a="1"/>
  <c r="DX794" i="11"/>
  <c r="EB794" i="11" a="1"/>
  <c r="EB794" i="11"/>
  <c r="DV794" i="11" a="1"/>
  <c r="DV794" i="11"/>
  <c r="DU794" i="11" a="1"/>
  <c r="DU794" i="11"/>
  <c r="DZ794" i="11" a="1"/>
  <c r="DZ794" i="11"/>
  <c r="CA794" i="11"/>
  <c r="DK794" i="11" a="1"/>
  <c r="DK794" i="11"/>
  <c r="DF794" i="11" a="1"/>
  <c r="DF794" i="11"/>
  <c r="DJ794" i="11" a="1"/>
  <c r="DJ794" i="11"/>
  <c r="DG794" i="11" a="1"/>
  <c r="DG794" i="11"/>
  <c r="DI794" i="11" a="1"/>
  <c r="DI794" i="11"/>
  <c r="DH794" i="11" a="1"/>
  <c r="DH794" i="11"/>
  <c r="BZ795" i="11"/>
  <c r="BW795" i="11"/>
  <c r="AN795" i="11" a="1"/>
  <c r="AN795" i="11"/>
  <c r="BX795" i="11"/>
  <c r="BY795" i="11"/>
  <c r="AO794" i="11" a="1"/>
  <c r="AO794" i="11"/>
  <c r="AR794" i="11" a="1"/>
  <c r="AR794" i="11"/>
  <c r="F797" i="11" a="1"/>
  <c r="F797" i="11"/>
  <c r="AA797" i="11" a="1"/>
  <c r="AA797" i="11"/>
  <c r="Y798" i="11" a="1"/>
  <c r="Y798" i="11"/>
  <c r="AP794" i="11" a="1"/>
  <c r="AP794" i="11"/>
  <c r="G796" i="11" a="1"/>
  <c r="G796" i="11"/>
  <c r="T796" i="11" a="1"/>
  <c r="T796" i="11"/>
  <c r="H796" i="11" a="1"/>
  <c r="H796" i="11"/>
  <c r="AS793" i="11"/>
  <c r="AB796" i="11"/>
  <c r="U796" i="11" a="1"/>
  <c r="U796" i="11"/>
  <c r="AQ794" i="11" a="1"/>
  <c r="AQ794" i="11"/>
  <c r="AR795" i="11" a="1"/>
  <c r="AR795" i="11"/>
  <c r="CA795" i="11"/>
  <c r="BW796" i="11"/>
  <c r="BX796" i="11"/>
  <c r="AR796" i="11" a="1"/>
  <c r="AR796" i="11"/>
  <c r="BY796" i="11"/>
  <c r="AA798" i="11" a="1"/>
  <c r="AA798" i="11"/>
  <c r="F798" i="11" a="1"/>
  <c r="F798" i="11"/>
  <c r="Y799" i="11" a="1"/>
  <c r="Y799" i="11"/>
  <c r="DR795" i="11" a="1"/>
  <c r="DR795" i="11"/>
  <c r="DO795" i="11" a="1"/>
  <c r="DO795" i="11"/>
  <c r="DP795" i="11" a="1"/>
  <c r="DP795" i="11"/>
  <c r="DQ795" i="11" a="1"/>
  <c r="DQ795" i="11"/>
  <c r="DN795" i="11" a="1"/>
  <c r="DN795" i="11"/>
  <c r="AQ795" i="11" a="1"/>
  <c r="AQ795" i="11"/>
  <c r="DG795" i="11" a="1"/>
  <c r="DG795" i="11"/>
  <c r="DJ795" i="11" a="1"/>
  <c r="DJ795" i="11"/>
  <c r="DH795" i="11" a="1"/>
  <c r="DH795" i="11"/>
  <c r="DI795" i="11" a="1"/>
  <c r="DI795" i="11"/>
  <c r="DF795" i="11" a="1"/>
  <c r="DF795" i="11"/>
  <c r="DK795" i="11" a="1"/>
  <c r="DK795" i="11"/>
  <c r="G797" i="11" a="1"/>
  <c r="G797" i="11"/>
  <c r="T797" i="11" a="1"/>
  <c r="T797" i="11"/>
  <c r="H797" i="11" a="1"/>
  <c r="H797" i="11"/>
  <c r="DE796" i="11" a="1"/>
  <c r="DE796" i="11"/>
  <c r="DT796" i="11" a="1"/>
  <c r="DT796" i="11"/>
  <c r="DM796" i="11" a="1"/>
  <c r="DM796" i="11"/>
  <c r="AB797" i="11"/>
  <c r="U797" i="11" a="1"/>
  <c r="U797" i="11"/>
  <c r="AP795" i="11" a="1"/>
  <c r="AP795" i="11"/>
  <c r="DU795" i="11" a="1"/>
  <c r="DU795" i="11"/>
  <c r="DV795" i="11" a="1"/>
  <c r="DV795" i="11"/>
  <c r="DY795" i="11" a="1"/>
  <c r="DY795" i="11"/>
  <c r="EB795" i="11" a="1"/>
  <c r="EB795" i="11"/>
  <c r="DW795" i="11" a="1"/>
  <c r="DW795" i="11"/>
  <c r="DX795" i="11" a="1"/>
  <c r="DX795" i="11"/>
  <c r="EA795" i="11" a="1"/>
  <c r="EA795" i="11"/>
  <c r="DZ795" i="11" a="1"/>
  <c r="DZ795" i="11"/>
  <c r="AS794" i="11"/>
  <c r="AO795" i="11" a="1"/>
  <c r="AO795" i="11"/>
  <c r="AO796" i="11" a="1"/>
  <c r="AO796" i="11"/>
  <c r="AA799" i="11" a="1"/>
  <c r="AA799" i="11"/>
  <c r="F799" i="11" a="1"/>
  <c r="F799" i="11"/>
  <c r="Y800" i="11" a="1"/>
  <c r="Y800" i="11"/>
  <c r="AN796" i="11" a="1"/>
  <c r="AN796" i="11"/>
  <c r="EB796" i="11" a="1"/>
  <c r="EB796" i="11"/>
  <c r="DY796" i="11" a="1"/>
  <c r="DY796" i="11"/>
  <c r="DU796" i="11" a="1"/>
  <c r="DU796" i="11"/>
  <c r="DV796" i="11" a="1"/>
  <c r="DV796" i="11"/>
  <c r="DW796" i="11" a="1"/>
  <c r="DW796" i="11"/>
  <c r="DZ796" i="11" a="1"/>
  <c r="DZ796" i="11"/>
  <c r="DX796" i="11" a="1"/>
  <c r="DX796" i="11"/>
  <c r="EA796" i="11" a="1"/>
  <c r="EA796" i="11"/>
  <c r="AB798" i="11"/>
  <c r="U798" i="11" a="1"/>
  <c r="U798" i="11"/>
  <c r="T798" i="11" a="1"/>
  <c r="T798" i="11"/>
  <c r="G798" i="11" a="1"/>
  <c r="G798" i="11"/>
  <c r="H798" i="11" a="1"/>
  <c r="H798" i="11"/>
  <c r="DG796" i="11" a="1"/>
  <c r="DG796" i="11"/>
  <c r="DF796" i="11" a="1"/>
  <c r="DF796" i="11"/>
  <c r="DJ796" i="11" a="1"/>
  <c r="DJ796" i="11"/>
  <c r="DI796" i="11" a="1"/>
  <c r="DI796" i="11"/>
  <c r="DK796" i="11" a="1"/>
  <c r="DK796" i="11"/>
  <c r="DH796" i="11" a="1"/>
  <c r="DH796" i="11"/>
  <c r="BZ797" i="11"/>
  <c r="BX797" i="11"/>
  <c r="BW797" i="11"/>
  <c r="BY797" i="11"/>
  <c r="AN797" i="11" a="1"/>
  <c r="AN797" i="11"/>
  <c r="DE797" i="11" a="1"/>
  <c r="DE797" i="11"/>
  <c r="DT797" i="11" a="1"/>
  <c r="DT797" i="11"/>
  <c r="DM797" i="11" a="1"/>
  <c r="DM797" i="11"/>
  <c r="AQ796" i="11" a="1"/>
  <c r="AQ796" i="11"/>
  <c r="CA796" i="11"/>
  <c r="DP796" i="11" a="1"/>
  <c r="DP796" i="11"/>
  <c r="DO796" i="11" a="1"/>
  <c r="DO796" i="11"/>
  <c r="DN796" i="11" a="1"/>
  <c r="DN796" i="11"/>
  <c r="DR796" i="11" a="1"/>
  <c r="DR796" i="11"/>
  <c r="DQ796" i="11" a="1"/>
  <c r="DQ796" i="11"/>
  <c r="AP796" i="11" a="1"/>
  <c r="AP796" i="11"/>
  <c r="AS795" i="11"/>
  <c r="AR797" i="11" a="1"/>
  <c r="AR797" i="11"/>
  <c r="AO797" i="11" a="1"/>
  <c r="AO797" i="11"/>
  <c r="EA797" i="11" a="1"/>
  <c r="EA797" i="11"/>
  <c r="DU797" i="11" a="1"/>
  <c r="DU797" i="11"/>
  <c r="DY797" i="11" a="1"/>
  <c r="DY797" i="11"/>
  <c r="EB797" i="11" a="1"/>
  <c r="EB797" i="11"/>
  <c r="DX797" i="11" a="1"/>
  <c r="DX797" i="11"/>
  <c r="DV797" i="11" a="1"/>
  <c r="DV797" i="11"/>
  <c r="DW797" i="11" a="1"/>
  <c r="DW797" i="11"/>
  <c r="DZ797" i="11" a="1"/>
  <c r="DZ797" i="11"/>
  <c r="DH797" i="11" a="1"/>
  <c r="DH797" i="11"/>
  <c r="DI797" i="11" a="1"/>
  <c r="DI797" i="11"/>
  <c r="DG797" i="11" a="1"/>
  <c r="DG797" i="11"/>
  <c r="DF797" i="11" a="1"/>
  <c r="DF797" i="11"/>
  <c r="DK797" i="11" a="1"/>
  <c r="DK797" i="11"/>
  <c r="DJ797" i="11" a="1"/>
  <c r="DJ797" i="11"/>
  <c r="AS796" i="11"/>
  <c r="F800" i="11" a="1"/>
  <c r="F800" i="11"/>
  <c r="AA800" i="11" a="1"/>
  <c r="AA800" i="11"/>
  <c r="Y801" i="11" a="1"/>
  <c r="Y801" i="11"/>
  <c r="DR797" i="11" a="1"/>
  <c r="DR797" i="11"/>
  <c r="DP797" i="11" a="1"/>
  <c r="DP797" i="11"/>
  <c r="DN797" i="11" a="1"/>
  <c r="DN797" i="11"/>
  <c r="DQ797" i="11" a="1"/>
  <c r="DQ797" i="11"/>
  <c r="DO797" i="11" a="1"/>
  <c r="DO797" i="11"/>
  <c r="U799" i="11" a="1"/>
  <c r="U799" i="11"/>
  <c r="AB799" i="11"/>
  <c r="AP797" i="11" a="1"/>
  <c r="AP797" i="11"/>
  <c r="CA797" i="11"/>
  <c r="G799" i="11" a="1"/>
  <c r="G799" i="11"/>
  <c r="T799" i="11" a="1"/>
  <c r="T799" i="11"/>
  <c r="H799" i="11" a="1"/>
  <c r="H799" i="11"/>
  <c r="AQ797" i="11" a="1"/>
  <c r="AQ797" i="11"/>
  <c r="DM798" i="11" a="1"/>
  <c r="DM798" i="11"/>
  <c r="DE798" i="11" a="1"/>
  <c r="DE798" i="11"/>
  <c r="DT798" i="11" a="1"/>
  <c r="DT798" i="11"/>
  <c r="AP798" i="11" a="1"/>
  <c r="AP798" i="11"/>
  <c r="AR798" i="11" a="1"/>
  <c r="AR798" i="11"/>
  <c r="AO798" i="11" a="1"/>
  <c r="AO798" i="11"/>
  <c r="AQ798" i="11" a="1"/>
  <c r="AQ798" i="11"/>
  <c r="AN798" i="11" a="1"/>
  <c r="AN798" i="11"/>
  <c r="DK798" i="11" a="1"/>
  <c r="DK798" i="11"/>
  <c r="DH798" i="11" a="1"/>
  <c r="DH798" i="11"/>
  <c r="DG798" i="11" a="1"/>
  <c r="DG798" i="11"/>
  <c r="DJ798" i="11" a="1"/>
  <c r="DJ798" i="11"/>
  <c r="DF798" i="11" a="1"/>
  <c r="DF798" i="11"/>
  <c r="DI798" i="11" a="1"/>
  <c r="DI798" i="11"/>
  <c r="AS797" i="11"/>
  <c r="AB800" i="11"/>
  <c r="U800" i="11" a="1"/>
  <c r="U800" i="11"/>
  <c r="BY799" i="11"/>
  <c r="BZ799" i="11"/>
  <c r="BW799" i="11"/>
  <c r="BX799" i="11"/>
  <c r="DT799" i="11" a="1"/>
  <c r="DT799" i="11"/>
  <c r="DE799" i="11" a="1"/>
  <c r="DE799" i="11"/>
  <c r="DM799" i="11" a="1"/>
  <c r="DM799" i="11"/>
  <c r="AA801" i="11" a="1"/>
  <c r="AA801" i="11"/>
  <c r="F801" i="11" a="1"/>
  <c r="F801" i="11"/>
  <c r="Y802" i="11" a="1"/>
  <c r="Y802" i="11"/>
  <c r="DX798" i="11" a="1"/>
  <c r="DX798" i="11"/>
  <c r="EA798" i="11" a="1"/>
  <c r="EA798" i="11"/>
  <c r="DZ798" i="11" a="1"/>
  <c r="DZ798" i="11"/>
  <c r="DV798" i="11" a="1"/>
  <c r="DV798" i="11"/>
  <c r="DU798" i="11" a="1"/>
  <c r="DU798" i="11"/>
  <c r="EB798" i="11" a="1"/>
  <c r="EB798" i="11"/>
  <c r="DY798" i="11" a="1"/>
  <c r="DY798" i="11"/>
  <c r="DW798" i="11" a="1"/>
  <c r="DW798" i="11"/>
  <c r="DN798" i="11" a="1"/>
  <c r="DN798" i="11"/>
  <c r="DP798" i="11" a="1"/>
  <c r="DP798" i="11"/>
  <c r="DR798" i="11" a="1"/>
  <c r="DR798" i="11"/>
  <c r="DQ798" i="11" a="1"/>
  <c r="DQ798" i="11"/>
  <c r="DO798" i="11" a="1"/>
  <c r="DO798" i="11"/>
  <c r="AS798" i="11"/>
  <c r="T800" i="11" a="1"/>
  <c r="T800" i="11"/>
  <c r="G800" i="11" a="1"/>
  <c r="G800" i="11"/>
  <c r="H800" i="11" a="1"/>
  <c r="H800" i="11"/>
  <c r="AO799" i="11" a="1"/>
  <c r="AO799" i="11"/>
  <c r="AB801" i="11"/>
  <c r="U801" i="11" a="1"/>
  <c r="U801" i="11"/>
  <c r="T801" i="11" a="1"/>
  <c r="T801" i="11"/>
  <c r="G801" i="11" a="1"/>
  <c r="G801" i="11"/>
  <c r="H801" i="11" a="1"/>
  <c r="H801" i="11"/>
  <c r="AP799" i="11" a="1"/>
  <c r="AP799" i="11"/>
  <c r="DQ799" i="11" a="1"/>
  <c r="DQ799" i="11"/>
  <c r="DO799" i="11" a="1"/>
  <c r="DO799" i="11"/>
  <c r="DP799" i="11" a="1"/>
  <c r="DP799" i="11"/>
  <c r="DR799" i="11" a="1"/>
  <c r="DR799" i="11"/>
  <c r="DN799" i="11" a="1"/>
  <c r="DN799" i="11"/>
  <c r="CA799" i="11"/>
  <c r="AR799" i="11" a="1"/>
  <c r="AR799" i="11"/>
  <c r="AA802" i="11" a="1"/>
  <c r="AA802" i="11"/>
  <c r="F802" i="11" a="1"/>
  <c r="F802" i="11"/>
  <c r="Y803" i="11" a="1"/>
  <c r="Y803" i="11"/>
  <c r="DJ799" i="11" a="1"/>
  <c r="DJ799" i="11"/>
  <c r="DH799" i="11" a="1"/>
  <c r="DH799" i="11"/>
  <c r="DF799" i="11" a="1"/>
  <c r="DF799" i="11"/>
  <c r="DG799" i="11" a="1"/>
  <c r="DG799" i="11"/>
  <c r="DI799" i="11" a="1"/>
  <c r="DI799" i="11"/>
  <c r="DK799" i="11" a="1"/>
  <c r="DK799" i="11"/>
  <c r="AN799" i="11" a="1"/>
  <c r="AN799" i="11"/>
  <c r="DW799" i="11" a="1"/>
  <c r="DW799" i="11"/>
  <c r="DU799" i="11" a="1"/>
  <c r="DU799" i="11"/>
  <c r="DY799" i="11" a="1"/>
  <c r="DY799" i="11"/>
  <c r="DV799" i="11" a="1"/>
  <c r="DV799" i="11"/>
  <c r="EB799" i="11" a="1"/>
  <c r="EB799" i="11"/>
  <c r="DX799" i="11" a="1"/>
  <c r="DX799" i="11"/>
  <c r="DZ799" i="11" a="1"/>
  <c r="DZ799" i="11"/>
  <c r="EA799" i="11" a="1"/>
  <c r="EA799" i="11"/>
  <c r="AQ799" i="11" a="1"/>
  <c r="AQ799" i="11"/>
  <c r="BX800" i="11"/>
  <c r="BY800" i="11"/>
  <c r="BZ800" i="11"/>
  <c r="BW800" i="11"/>
  <c r="DM800" i="11" a="1"/>
  <c r="DM800" i="11"/>
  <c r="DT800" i="11" a="1"/>
  <c r="DT800" i="11"/>
  <c r="DE800" i="11" a="1"/>
  <c r="DE800" i="11"/>
  <c r="AR800" i="11" a="1"/>
  <c r="AR800" i="11"/>
  <c r="AO800" i="11" a="1"/>
  <c r="AO800" i="11"/>
  <c r="DI800" i="11" a="1"/>
  <c r="DI800" i="11"/>
  <c r="DF800" i="11" a="1"/>
  <c r="DF800" i="11"/>
  <c r="DK800" i="11" a="1"/>
  <c r="DK800" i="11"/>
  <c r="DG800" i="11" a="1"/>
  <c r="DG800" i="11"/>
  <c r="DJ800" i="11" a="1"/>
  <c r="DJ800" i="11"/>
  <c r="DH800" i="11" a="1"/>
  <c r="DH800" i="11"/>
  <c r="DW800" i="11" a="1"/>
  <c r="DW800" i="11"/>
  <c r="DY800" i="11" a="1"/>
  <c r="DY800" i="11"/>
  <c r="EB800" i="11" a="1"/>
  <c r="EB800" i="11"/>
  <c r="DV800" i="11" a="1"/>
  <c r="DV800" i="11"/>
  <c r="EA800" i="11" a="1"/>
  <c r="EA800" i="11"/>
  <c r="DU800" i="11" a="1"/>
  <c r="DU800" i="11"/>
  <c r="DZ800" i="11" a="1"/>
  <c r="DZ800" i="11"/>
  <c r="DX800" i="11" a="1"/>
  <c r="DX800" i="11"/>
  <c r="AP800" i="11" a="1"/>
  <c r="AP800" i="11"/>
  <c r="DO800" i="11" a="1"/>
  <c r="DO800" i="11"/>
  <c r="DR800" i="11" a="1"/>
  <c r="DR800" i="11"/>
  <c r="DQ800" i="11" a="1"/>
  <c r="DQ800" i="11"/>
  <c r="DN800" i="11" a="1"/>
  <c r="DN800" i="11"/>
  <c r="DP800" i="11" a="1"/>
  <c r="DP800" i="11"/>
  <c r="CA800" i="11"/>
  <c r="AQ800" i="11" a="1"/>
  <c r="AQ800" i="11"/>
  <c r="AA803" i="11" a="1"/>
  <c r="AA803" i="11"/>
  <c r="F803" i="11" a="1"/>
  <c r="F803" i="11"/>
  <c r="Y804" i="11" a="1"/>
  <c r="Y804" i="11"/>
  <c r="DE801" i="11" a="1"/>
  <c r="DE801" i="11"/>
  <c r="DM801" i="11" a="1"/>
  <c r="DM801" i="11"/>
  <c r="DT801" i="11" a="1"/>
  <c r="DT801" i="11"/>
  <c r="AB802" i="11"/>
  <c r="U802" i="11" a="1"/>
  <c r="U802" i="11"/>
  <c r="G802" i="11" a="1"/>
  <c r="G802" i="11"/>
  <c r="T802" i="11" a="1"/>
  <c r="T802" i="11"/>
  <c r="H802" i="11" a="1"/>
  <c r="H802" i="11"/>
  <c r="AS799" i="11"/>
  <c r="BX801" i="11"/>
  <c r="BZ801" i="11"/>
  <c r="BW801" i="11"/>
  <c r="BY801" i="11"/>
  <c r="AN801" i="11" a="1"/>
  <c r="AN801" i="11"/>
  <c r="AN800" i="11" a="1"/>
  <c r="AN800" i="11"/>
  <c r="AQ801" i="11" a="1"/>
  <c r="AQ801" i="11"/>
  <c r="AP801" i="11" a="1"/>
  <c r="AP801" i="11"/>
  <c r="AO801" i="11" a="1"/>
  <c r="AO801" i="11"/>
  <c r="AB803" i="11"/>
  <c r="U803" i="11" a="1"/>
  <c r="U803" i="11"/>
  <c r="AR801" i="11" a="1"/>
  <c r="AR801" i="11"/>
  <c r="CA801" i="11"/>
  <c r="DE802" i="11" a="1"/>
  <c r="DE802" i="11"/>
  <c r="DM802" i="11" a="1"/>
  <c r="DM802" i="11"/>
  <c r="DT802" i="11" a="1"/>
  <c r="DT802" i="11"/>
  <c r="G803" i="11" a="1"/>
  <c r="G803" i="11"/>
  <c r="T803" i="11" a="1"/>
  <c r="T803" i="11"/>
  <c r="H803" i="11" a="1"/>
  <c r="H803" i="11"/>
  <c r="DY801" i="11" a="1"/>
  <c r="DY801" i="11"/>
  <c r="DX801" i="11" a="1"/>
  <c r="DX801" i="11"/>
  <c r="EB801" i="11" a="1"/>
  <c r="EB801" i="11"/>
  <c r="EA801" i="11" a="1"/>
  <c r="EA801" i="11"/>
  <c r="DV801" i="11" a="1"/>
  <c r="DV801" i="11"/>
  <c r="DU801" i="11" a="1"/>
  <c r="DU801" i="11"/>
  <c r="DW801" i="11" a="1"/>
  <c r="DW801" i="11"/>
  <c r="DZ801" i="11" a="1"/>
  <c r="DZ801" i="11"/>
  <c r="DN801" i="11" a="1"/>
  <c r="DN801" i="11"/>
  <c r="DQ801" i="11" a="1"/>
  <c r="DQ801" i="11"/>
  <c r="DP801" i="11" a="1"/>
  <c r="DP801" i="11"/>
  <c r="DO801" i="11" a="1"/>
  <c r="DO801" i="11"/>
  <c r="DR801" i="11" a="1"/>
  <c r="DR801" i="11"/>
  <c r="AR802" i="11" a="1"/>
  <c r="AR802" i="11"/>
  <c r="AN802" i="11" a="1"/>
  <c r="AN802" i="11"/>
  <c r="AQ802" i="11" a="1"/>
  <c r="AQ802" i="11"/>
  <c r="AO802" i="11" a="1"/>
  <c r="AO802" i="11"/>
  <c r="AP802" i="11" a="1"/>
  <c r="AP802" i="11"/>
  <c r="DI801" i="11" a="1"/>
  <c r="DI801" i="11"/>
  <c r="DF801" i="11" a="1"/>
  <c r="DF801" i="11"/>
  <c r="DK801" i="11" a="1"/>
  <c r="DK801" i="11"/>
  <c r="DH801" i="11" a="1"/>
  <c r="DH801" i="11"/>
  <c r="DJ801" i="11" a="1"/>
  <c r="DJ801" i="11"/>
  <c r="DG801" i="11" a="1"/>
  <c r="DG801" i="11"/>
  <c r="AS800" i="11"/>
  <c r="F804" i="11" a="1"/>
  <c r="F804" i="11"/>
  <c r="AA804" i="11" a="1"/>
  <c r="AA804" i="11"/>
  <c r="Y805" i="11" a="1"/>
  <c r="Y805" i="11"/>
  <c r="AS801" i="11"/>
  <c r="BW803" i="11"/>
  <c r="BX803" i="11"/>
  <c r="BY803" i="11"/>
  <c r="BZ803" i="11"/>
  <c r="AA805" i="11" a="1"/>
  <c r="AA805" i="11"/>
  <c r="F805" i="11" a="1"/>
  <c r="F805" i="11"/>
  <c r="Y806" i="11" a="1"/>
  <c r="Y806" i="11"/>
  <c r="T804" i="11" a="1"/>
  <c r="T804" i="11"/>
  <c r="G804" i="11" a="1"/>
  <c r="G804" i="11"/>
  <c r="H804" i="11" a="1"/>
  <c r="H804" i="11"/>
  <c r="AB804" i="11"/>
  <c r="U804" i="11" a="1"/>
  <c r="U804" i="11"/>
  <c r="AS802" i="11"/>
  <c r="DT803" i="11" a="1"/>
  <c r="DT803" i="11"/>
  <c r="DE803" i="11" a="1"/>
  <c r="DE803" i="11"/>
  <c r="DM803" i="11" a="1"/>
  <c r="DM803" i="11"/>
  <c r="DZ802" i="11" a="1"/>
  <c r="DZ802" i="11"/>
  <c r="DV802" i="11" a="1"/>
  <c r="DV802" i="11"/>
  <c r="DY802" i="11" a="1"/>
  <c r="DY802" i="11"/>
  <c r="DU802" i="11" a="1"/>
  <c r="DU802" i="11"/>
  <c r="EA802" i="11" a="1"/>
  <c r="EA802" i="11"/>
  <c r="DX802" i="11" a="1"/>
  <c r="DX802" i="11"/>
  <c r="EB802" i="11" a="1"/>
  <c r="EB802" i="11"/>
  <c r="DW802" i="11" a="1"/>
  <c r="DW802" i="11"/>
  <c r="DR802" i="11" a="1"/>
  <c r="DR802" i="11"/>
  <c r="DO802" i="11" a="1"/>
  <c r="DO802" i="11"/>
  <c r="DQ802" i="11" a="1"/>
  <c r="DQ802" i="11"/>
  <c r="DN802" i="11" a="1"/>
  <c r="DN802" i="11"/>
  <c r="DP802" i="11" a="1"/>
  <c r="DP802" i="11"/>
  <c r="DG802" i="11" a="1"/>
  <c r="DG802" i="11"/>
  <c r="DH802" i="11" a="1"/>
  <c r="DH802" i="11"/>
  <c r="DF802" i="11" a="1"/>
  <c r="DF802" i="11"/>
  <c r="DI802" i="11" a="1"/>
  <c r="DI802" i="11"/>
  <c r="DJ802" i="11" a="1"/>
  <c r="DJ802" i="11"/>
  <c r="DK802" i="11" a="1"/>
  <c r="DK802" i="11"/>
  <c r="AR803" i="11" a="1"/>
  <c r="AR803" i="11"/>
  <c r="AP803" i="11" a="1"/>
  <c r="AP803" i="11"/>
  <c r="AO803" i="11" a="1"/>
  <c r="AO803" i="11"/>
  <c r="CA803" i="11"/>
  <c r="BZ804" i="11"/>
  <c r="BY804" i="11"/>
  <c r="BX804" i="11"/>
  <c r="BW804" i="11"/>
  <c r="AN803" i="11" a="1"/>
  <c r="AN803" i="11"/>
  <c r="F806" i="11" a="1"/>
  <c r="F806" i="11"/>
  <c r="AA806" i="11" a="1"/>
  <c r="AA806" i="11"/>
  <c r="Y807" i="11" a="1"/>
  <c r="Y807" i="11"/>
  <c r="AB805" i="11"/>
  <c r="U805" i="11" a="1"/>
  <c r="U805" i="11"/>
  <c r="T805" i="11" a="1"/>
  <c r="T805" i="11"/>
  <c r="G805" i="11" a="1"/>
  <c r="G805" i="11"/>
  <c r="H805" i="11" a="1"/>
  <c r="H805" i="11"/>
  <c r="DP803" i="11" a="1"/>
  <c r="DP803" i="11"/>
  <c r="DN803" i="11" a="1"/>
  <c r="DN803" i="11"/>
  <c r="DR803" i="11" a="1"/>
  <c r="DR803" i="11"/>
  <c r="DO803" i="11" a="1"/>
  <c r="DO803" i="11"/>
  <c r="DQ803" i="11" a="1"/>
  <c r="DQ803" i="11"/>
  <c r="DK803" i="11" a="1"/>
  <c r="DK803" i="11"/>
  <c r="DH803" i="11" a="1"/>
  <c r="DH803" i="11"/>
  <c r="DJ803" i="11" a="1"/>
  <c r="DJ803" i="11"/>
  <c r="DG803" i="11" a="1"/>
  <c r="DG803" i="11"/>
  <c r="DF803" i="11" a="1"/>
  <c r="DF803" i="11"/>
  <c r="DI803" i="11" a="1"/>
  <c r="DI803" i="11"/>
  <c r="DZ803" i="11" a="1"/>
  <c r="DZ803" i="11"/>
  <c r="DU803" i="11" a="1"/>
  <c r="DU803" i="11"/>
  <c r="DX803" i="11" a="1"/>
  <c r="DX803" i="11"/>
  <c r="EA803" i="11" a="1"/>
  <c r="EA803" i="11"/>
  <c r="DY803" i="11" a="1"/>
  <c r="DY803" i="11"/>
  <c r="DV803" i="11" a="1"/>
  <c r="DV803" i="11"/>
  <c r="EB803" i="11" a="1"/>
  <c r="EB803" i="11"/>
  <c r="DW803" i="11" a="1"/>
  <c r="DW803" i="11"/>
  <c r="AQ803" i="11" a="1"/>
  <c r="AQ803" i="11"/>
  <c r="DE804" i="11" a="1"/>
  <c r="DE804" i="11"/>
  <c r="DT804" i="11" a="1"/>
  <c r="DT804" i="11"/>
  <c r="DM804" i="11" a="1"/>
  <c r="DM804" i="11"/>
  <c r="CA804" i="11"/>
  <c r="AQ804" i="11" a="1"/>
  <c r="AQ804" i="11"/>
  <c r="AR804" i="11" a="1"/>
  <c r="AR804" i="11"/>
  <c r="AO804" i="11" a="1"/>
  <c r="AO804" i="11"/>
  <c r="AP804" i="11" a="1"/>
  <c r="AP804" i="11"/>
  <c r="DO804" i="11" a="1"/>
  <c r="DO804" i="11"/>
  <c r="DQ804" i="11" a="1"/>
  <c r="DQ804" i="11"/>
  <c r="DP804" i="11" a="1"/>
  <c r="DP804" i="11"/>
  <c r="DN804" i="11" a="1"/>
  <c r="DN804" i="11"/>
  <c r="DR804" i="11" a="1"/>
  <c r="DR804" i="11"/>
  <c r="DE805" i="11" a="1"/>
  <c r="DE805" i="11"/>
  <c r="DT805" i="11" a="1"/>
  <c r="DT805" i="11"/>
  <c r="DM805" i="11" a="1"/>
  <c r="DM805" i="11"/>
  <c r="BX805" i="11"/>
  <c r="BY805" i="11"/>
  <c r="BW805" i="11"/>
  <c r="BZ805" i="11"/>
  <c r="F807" i="11" a="1"/>
  <c r="F807" i="11"/>
  <c r="AA807" i="11" a="1"/>
  <c r="AA807" i="11"/>
  <c r="Y808" i="11" a="1"/>
  <c r="Y808" i="11"/>
  <c r="G806" i="11" a="1"/>
  <c r="G806" i="11"/>
  <c r="T806" i="11" a="1"/>
  <c r="T806" i="11"/>
  <c r="H806" i="11" a="1"/>
  <c r="H806" i="11"/>
  <c r="U806" i="11" a="1"/>
  <c r="U806" i="11"/>
  <c r="AB806" i="11"/>
  <c r="DW804" i="11" a="1"/>
  <c r="DW804" i="11"/>
  <c r="DZ804" i="11" a="1"/>
  <c r="DZ804" i="11"/>
  <c r="DU804" i="11" a="1"/>
  <c r="DU804" i="11"/>
  <c r="DV804" i="11" a="1"/>
  <c r="DV804" i="11"/>
  <c r="EA804" i="11" a="1"/>
  <c r="EA804" i="11"/>
  <c r="EB804" i="11" a="1"/>
  <c r="EB804" i="11"/>
  <c r="DX804" i="11" a="1"/>
  <c r="DX804" i="11"/>
  <c r="DY804" i="11" a="1"/>
  <c r="DY804" i="11"/>
  <c r="DI804" i="11" a="1"/>
  <c r="DI804" i="11"/>
  <c r="DJ804" i="11" a="1"/>
  <c r="DJ804" i="11"/>
  <c r="DH804" i="11" a="1"/>
  <c r="DH804" i="11"/>
  <c r="DF804" i="11" a="1"/>
  <c r="DF804" i="11"/>
  <c r="DK804" i="11" a="1"/>
  <c r="DK804" i="11"/>
  <c r="DG804" i="11" a="1"/>
  <c r="DG804" i="11"/>
  <c r="AN804" i="11" a="1"/>
  <c r="AN804" i="11"/>
  <c r="AS803" i="11"/>
  <c r="AO805" i="11" a="1"/>
  <c r="AO805" i="11"/>
  <c r="AQ805" i="11" a="1"/>
  <c r="AQ805" i="11"/>
  <c r="AP805" i="11" a="1"/>
  <c r="AP805" i="11"/>
  <c r="AR805" i="11" a="1"/>
  <c r="AR805" i="11"/>
  <c r="G807" i="11" a="1"/>
  <c r="G807" i="11"/>
  <c r="T807" i="11" a="1"/>
  <c r="T807" i="11"/>
  <c r="H807" i="11" a="1"/>
  <c r="H807" i="11"/>
  <c r="EB805" i="11" a="1"/>
  <c r="EB805" i="11"/>
  <c r="DW805" i="11" a="1"/>
  <c r="DW805" i="11"/>
  <c r="DZ805" i="11" a="1"/>
  <c r="DZ805" i="11"/>
  <c r="DU805" i="11" a="1"/>
  <c r="DU805" i="11"/>
  <c r="DY805" i="11" a="1"/>
  <c r="DY805" i="11"/>
  <c r="EA805" i="11" a="1"/>
  <c r="EA805" i="11"/>
  <c r="DV805" i="11" a="1"/>
  <c r="DV805" i="11"/>
  <c r="DX805" i="11" a="1"/>
  <c r="DX805" i="11"/>
  <c r="AS804" i="11"/>
  <c r="U807" i="11" a="1"/>
  <c r="U807" i="11"/>
  <c r="AB807" i="11"/>
  <c r="DI805" i="11" a="1"/>
  <c r="DI805" i="11"/>
  <c r="DF805" i="11" a="1"/>
  <c r="DF805" i="11"/>
  <c r="DK805" i="11" a="1"/>
  <c r="DK805" i="11"/>
  <c r="DH805" i="11" a="1"/>
  <c r="DH805" i="11"/>
  <c r="DG805" i="11" a="1"/>
  <c r="DG805" i="11"/>
  <c r="DJ805" i="11" a="1"/>
  <c r="DJ805" i="11"/>
  <c r="CA805" i="11"/>
  <c r="BY806" i="11"/>
  <c r="BZ806" i="11"/>
  <c r="BX806" i="11"/>
  <c r="BW806" i="11"/>
  <c r="DM806" i="11" a="1"/>
  <c r="DM806" i="11"/>
  <c r="DE806" i="11" a="1"/>
  <c r="DE806" i="11"/>
  <c r="DT806" i="11" a="1"/>
  <c r="DT806" i="11"/>
  <c r="AN805" i="11" a="1"/>
  <c r="AN805" i="11"/>
  <c r="F808" i="11" a="1"/>
  <c r="F808" i="11"/>
  <c r="AA808" i="11" a="1"/>
  <c r="AA808" i="11"/>
  <c r="Y809" i="11" a="1"/>
  <c r="Y809" i="11"/>
  <c r="DR805" i="11" a="1"/>
  <c r="DR805" i="11"/>
  <c r="DO805" i="11" a="1"/>
  <c r="DO805" i="11"/>
  <c r="DN805" i="11" a="1"/>
  <c r="DN805" i="11"/>
  <c r="DQ805" i="11" a="1"/>
  <c r="DQ805" i="11"/>
  <c r="DP805" i="11" a="1"/>
  <c r="DP805" i="11"/>
  <c r="AP806" i="11" a="1"/>
  <c r="AP806" i="11"/>
  <c r="CA806" i="11"/>
  <c r="G808" i="11" a="1"/>
  <c r="G808" i="11"/>
  <c r="T808" i="11" a="1"/>
  <c r="T808" i="11"/>
  <c r="H808" i="11" a="1"/>
  <c r="H808" i="11"/>
  <c r="U808" i="11" a="1"/>
  <c r="U808" i="11"/>
  <c r="AB808" i="11"/>
  <c r="AR806" i="11" a="1"/>
  <c r="AR806" i="11"/>
  <c r="AN806" i="11" a="1"/>
  <c r="AN806" i="11"/>
  <c r="AS805" i="11"/>
  <c r="AQ806" i="11" a="1"/>
  <c r="AQ806" i="11"/>
  <c r="DX806" i="11" a="1"/>
  <c r="DX806" i="11"/>
  <c r="DW806" i="11" a="1"/>
  <c r="DW806" i="11"/>
  <c r="DU806" i="11" a="1"/>
  <c r="DU806" i="11"/>
  <c r="EA806" i="11" a="1"/>
  <c r="EA806" i="11"/>
  <c r="EB806" i="11" a="1"/>
  <c r="EB806" i="11"/>
  <c r="DZ806" i="11" a="1"/>
  <c r="DZ806" i="11"/>
  <c r="DY806" i="11" a="1"/>
  <c r="DY806" i="11"/>
  <c r="DV806" i="11" a="1"/>
  <c r="DV806" i="11"/>
  <c r="AO806" i="11" a="1"/>
  <c r="AO806" i="11"/>
  <c r="DE807" i="11" a="1"/>
  <c r="DE807" i="11"/>
  <c r="DM807" i="11" a="1"/>
  <c r="DM807" i="11"/>
  <c r="DT807" i="11" a="1"/>
  <c r="DT807" i="11"/>
  <c r="BY807" i="11"/>
  <c r="BZ807" i="11"/>
  <c r="BW807" i="11"/>
  <c r="BX807" i="11"/>
  <c r="DG806" i="11" a="1"/>
  <c r="DG806" i="11"/>
  <c r="DK806" i="11" a="1"/>
  <c r="DK806" i="11"/>
  <c r="DI806" i="11" a="1"/>
  <c r="DI806" i="11"/>
  <c r="DF806" i="11" a="1"/>
  <c r="DF806" i="11"/>
  <c r="DJ806" i="11" a="1"/>
  <c r="DJ806" i="11"/>
  <c r="DH806" i="11" a="1"/>
  <c r="DH806" i="11"/>
  <c r="F809" i="11" a="1"/>
  <c r="F809" i="11"/>
  <c r="AA809" i="11" a="1"/>
  <c r="AA809" i="11"/>
  <c r="Y810" i="11" a="1"/>
  <c r="Y810" i="11"/>
  <c r="DN806" i="11" a="1"/>
  <c r="DN806" i="11"/>
  <c r="DQ806" i="11" a="1"/>
  <c r="DQ806" i="11"/>
  <c r="DO806" i="11" a="1"/>
  <c r="DO806" i="11"/>
  <c r="DR806" i="11" a="1"/>
  <c r="DR806" i="11"/>
  <c r="DP806" i="11" a="1"/>
  <c r="DP806" i="11"/>
  <c r="AQ807" i="11" a="1"/>
  <c r="AQ807" i="11"/>
  <c r="AB809" i="11"/>
  <c r="U809" i="11" a="1"/>
  <c r="U809" i="11"/>
  <c r="AO807" i="11" a="1"/>
  <c r="AO807" i="11"/>
  <c r="DX807" i="11" a="1"/>
  <c r="DX807" i="11"/>
  <c r="EB807" i="11" a="1"/>
  <c r="EB807" i="11"/>
  <c r="DV807" i="11" a="1"/>
  <c r="DV807" i="11"/>
  <c r="DY807" i="11" a="1"/>
  <c r="DY807" i="11"/>
  <c r="DW807" i="11" a="1"/>
  <c r="DW807" i="11"/>
  <c r="EA807" i="11" a="1"/>
  <c r="EA807" i="11"/>
  <c r="DZ807" i="11" a="1"/>
  <c r="DZ807" i="11"/>
  <c r="DU807" i="11" a="1"/>
  <c r="DU807" i="11"/>
  <c r="AP807" i="11" a="1"/>
  <c r="AP807" i="11"/>
  <c r="DO807" i="11" a="1"/>
  <c r="DO807" i="11"/>
  <c r="DP807" i="11" a="1"/>
  <c r="DP807" i="11"/>
  <c r="DQ807" i="11" a="1"/>
  <c r="DQ807" i="11"/>
  <c r="DN807" i="11" a="1"/>
  <c r="DN807" i="11"/>
  <c r="DR807" i="11" a="1"/>
  <c r="DR807" i="11"/>
  <c r="DK807" i="11" a="1"/>
  <c r="DK807" i="11"/>
  <c r="DF807" i="11" a="1"/>
  <c r="DF807" i="11"/>
  <c r="DG807" i="11" a="1"/>
  <c r="DG807" i="11"/>
  <c r="DI807" i="11" a="1"/>
  <c r="DI807" i="11"/>
  <c r="DJ807" i="11" a="1"/>
  <c r="DJ807" i="11"/>
  <c r="DH807" i="11" a="1"/>
  <c r="DH807" i="11"/>
  <c r="BX808" i="11"/>
  <c r="CA808" i="11"/>
  <c r="AN808" i="11" a="1"/>
  <c r="AN808" i="11"/>
  <c r="AO808" i="11" a="1"/>
  <c r="AO808" i="11"/>
  <c r="AQ808" i="11" a="1"/>
  <c r="AQ808" i="11"/>
  <c r="AR808" i="11" a="1"/>
  <c r="AR808" i="11"/>
  <c r="F810" i="11" a="1"/>
  <c r="F810" i="11"/>
  <c r="AA810" i="11" a="1"/>
  <c r="AA810" i="11"/>
  <c r="Y811" i="11" a="1"/>
  <c r="Y811" i="11"/>
  <c r="AR807" i="11" a="1"/>
  <c r="AR807" i="11"/>
  <c r="T809" i="11" a="1"/>
  <c r="T809" i="11"/>
  <c r="G809" i="11" a="1"/>
  <c r="G809" i="11"/>
  <c r="H809" i="11" a="1"/>
  <c r="H809" i="11"/>
  <c r="DT808" i="11" a="1"/>
  <c r="DT808" i="11"/>
  <c r="DE808" i="11" a="1"/>
  <c r="DE808" i="11"/>
  <c r="DM808" i="11" a="1"/>
  <c r="DM808" i="11"/>
  <c r="CA807" i="11"/>
  <c r="AS806" i="11"/>
  <c r="AN807" i="11" a="1"/>
  <c r="AN807" i="11"/>
  <c r="AP808" i="11" a="1"/>
  <c r="AP808" i="11"/>
  <c r="AS808" i="11"/>
  <c r="DO808" i="11" a="1"/>
  <c r="DO808" i="11"/>
  <c r="DR808" i="11" a="1"/>
  <c r="DR808" i="11"/>
  <c r="DN808" i="11" a="1"/>
  <c r="DN808" i="11"/>
  <c r="DP808" i="11" a="1"/>
  <c r="DP808" i="11"/>
  <c r="DQ808" i="11" a="1"/>
  <c r="DQ808" i="11"/>
  <c r="DJ808" i="11" a="1"/>
  <c r="DJ808" i="11"/>
  <c r="DK808" i="11" a="1"/>
  <c r="DK808" i="11"/>
  <c r="DG808" i="11" a="1"/>
  <c r="DG808" i="11"/>
  <c r="DI808" i="11" a="1"/>
  <c r="DI808" i="11"/>
  <c r="DH808" i="11" a="1"/>
  <c r="DH808" i="11"/>
  <c r="DF808" i="11" a="1"/>
  <c r="DF808" i="11"/>
  <c r="BW809" i="11"/>
  <c r="BZ809" i="11"/>
  <c r="BX809" i="11"/>
  <c r="AN809" i="11" a="1"/>
  <c r="AN809" i="11"/>
  <c r="BY809" i="11"/>
  <c r="AS807" i="11"/>
  <c r="DX808" i="11" a="1"/>
  <c r="DX808" i="11"/>
  <c r="DY808" i="11" a="1"/>
  <c r="DY808" i="11"/>
  <c r="EA808" i="11" a="1"/>
  <c r="EA808" i="11"/>
  <c r="DV808" i="11" a="1"/>
  <c r="DV808" i="11"/>
  <c r="EB808" i="11" a="1"/>
  <c r="EB808" i="11"/>
  <c r="DU808" i="11" a="1"/>
  <c r="DU808" i="11"/>
  <c r="DW808" i="11" a="1"/>
  <c r="DW808" i="11"/>
  <c r="DZ808" i="11" a="1"/>
  <c r="DZ808" i="11"/>
  <c r="F811" i="11" a="1"/>
  <c r="F811" i="11"/>
  <c r="AA811" i="11" a="1"/>
  <c r="AA811" i="11"/>
  <c r="Y812" i="11" a="1"/>
  <c r="Y812" i="11"/>
  <c r="DM809" i="11" a="1"/>
  <c r="DM809" i="11"/>
  <c r="DT809" i="11" a="1"/>
  <c r="DT809" i="11"/>
  <c r="DE809" i="11" a="1"/>
  <c r="DE809" i="11"/>
  <c r="G810" i="11" a="1"/>
  <c r="G810" i="11"/>
  <c r="T810" i="11" a="1"/>
  <c r="T810" i="11"/>
  <c r="H810" i="11" a="1"/>
  <c r="H810" i="11"/>
  <c r="U810" i="11" a="1"/>
  <c r="U810" i="11"/>
  <c r="AB810" i="11"/>
  <c r="AO809" i="11" a="1"/>
  <c r="AO809" i="11"/>
  <c r="AQ809" i="11" a="1"/>
  <c r="AQ809" i="11"/>
  <c r="AP809" i="11" a="1"/>
  <c r="AP809" i="11"/>
  <c r="AR809" i="11" a="1"/>
  <c r="AR809" i="11"/>
  <c r="T811" i="11" a="1"/>
  <c r="T811" i="11"/>
  <c r="G811" i="11" a="1"/>
  <c r="G811" i="11"/>
  <c r="H811" i="11" a="1"/>
  <c r="H811" i="11"/>
  <c r="U811" i="11" a="1"/>
  <c r="U811" i="11"/>
  <c r="AB811" i="11"/>
  <c r="DE810" i="11" a="1"/>
  <c r="DE810" i="11"/>
  <c r="DT810" i="11" a="1"/>
  <c r="DT810" i="11"/>
  <c r="DM810" i="11" a="1"/>
  <c r="DM810" i="11"/>
  <c r="CA809" i="11"/>
  <c r="DK809" i="11" a="1"/>
  <c r="DK809" i="11"/>
  <c r="DH809" i="11" a="1"/>
  <c r="DH809" i="11"/>
  <c r="DI809" i="11" a="1"/>
  <c r="DI809" i="11"/>
  <c r="DG809" i="11" a="1"/>
  <c r="DG809" i="11"/>
  <c r="DJ809" i="11" a="1"/>
  <c r="DJ809" i="11"/>
  <c r="DF809" i="11" a="1"/>
  <c r="DF809" i="11"/>
  <c r="BX810" i="11"/>
  <c r="BY810" i="11"/>
  <c r="AN810" i="11" a="1"/>
  <c r="AN810" i="11"/>
  <c r="BW810" i="11"/>
  <c r="AR810" i="11" a="1"/>
  <c r="AR810" i="11"/>
  <c r="DU809" i="11" a="1"/>
  <c r="DU809" i="11"/>
  <c r="DW809" i="11" a="1"/>
  <c r="DW809" i="11"/>
  <c r="DY809" i="11" a="1"/>
  <c r="DY809" i="11"/>
  <c r="DX809" i="11" a="1"/>
  <c r="DX809" i="11"/>
  <c r="DZ809" i="11" a="1"/>
  <c r="DZ809" i="11"/>
  <c r="DV809" i="11" a="1"/>
  <c r="DV809" i="11"/>
  <c r="EB809" i="11" a="1"/>
  <c r="EB809" i="11"/>
  <c r="EA809" i="11" a="1"/>
  <c r="EA809" i="11"/>
  <c r="DN809" i="11" a="1"/>
  <c r="DN809" i="11"/>
  <c r="DO809" i="11" a="1"/>
  <c r="DO809" i="11"/>
  <c r="DR809" i="11" a="1"/>
  <c r="DR809" i="11"/>
  <c r="DP809" i="11" a="1"/>
  <c r="DP809" i="11"/>
  <c r="DQ809" i="11" a="1"/>
  <c r="DQ809" i="11"/>
  <c r="F812" i="11" a="1"/>
  <c r="F812" i="11"/>
  <c r="AA812" i="11" a="1"/>
  <c r="AA812" i="11"/>
  <c r="Y813" i="11" a="1"/>
  <c r="Y813" i="11"/>
  <c r="AS809" i="11"/>
  <c r="AO810" i="11" a="1"/>
  <c r="AO810" i="11"/>
  <c r="DO810" i="11" a="1"/>
  <c r="DO810" i="11"/>
  <c r="DN810" i="11" a="1"/>
  <c r="DN810" i="11"/>
  <c r="DR810" i="11" a="1"/>
  <c r="DR810" i="11"/>
  <c r="DP810" i="11" a="1"/>
  <c r="DP810" i="11"/>
  <c r="DQ810" i="11" a="1"/>
  <c r="DQ810" i="11"/>
  <c r="DZ810" i="11" a="1"/>
  <c r="DZ810" i="11"/>
  <c r="DV810" i="11" a="1"/>
  <c r="DV810" i="11"/>
  <c r="EA810" i="11" a="1"/>
  <c r="EA810" i="11"/>
  <c r="DY810" i="11" a="1"/>
  <c r="DY810" i="11"/>
  <c r="DU810" i="11" a="1"/>
  <c r="DU810" i="11"/>
  <c r="DX810" i="11" a="1"/>
  <c r="DX810" i="11"/>
  <c r="EB810" i="11" a="1"/>
  <c r="EB810" i="11"/>
  <c r="DW810" i="11" a="1"/>
  <c r="DW810" i="11"/>
  <c r="AA813" i="11" a="1"/>
  <c r="AA813" i="11"/>
  <c r="F813" i="11" a="1"/>
  <c r="F813" i="11"/>
  <c r="Y814" i="11" a="1"/>
  <c r="Y814" i="11"/>
  <c r="T812" i="11" a="1"/>
  <c r="T812" i="11"/>
  <c r="G812" i="11" a="1"/>
  <c r="G812" i="11"/>
  <c r="H812" i="11" a="1"/>
  <c r="H812" i="11"/>
  <c r="U812" i="11" a="1"/>
  <c r="U812" i="11"/>
  <c r="AB812" i="11"/>
  <c r="CA810" i="11"/>
  <c r="DJ810" i="11" a="1"/>
  <c r="DJ810" i="11"/>
  <c r="DH810" i="11" a="1"/>
  <c r="DH810" i="11"/>
  <c r="DK810" i="11" a="1"/>
  <c r="DK810" i="11"/>
  <c r="DG810" i="11" a="1"/>
  <c r="DG810" i="11"/>
  <c r="DF810" i="11" a="1"/>
  <c r="DF810" i="11"/>
  <c r="DI810" i="11" a="1"/>
  <c r="DI810" i="11"/>
  <c r="BX811" i="11"/>
  <c r="BY811" i="11"/>
  <c r="BZ811" i="11"/>
  <c r="BW811" i="11"/>
  <c r="AN811" i="11" a="1"/>
  <c r="AN811" i="11"/>
  <c r="AQ810" i="11" a="1"/>
  <c r="AQ810" i="11"/>
  <c r="AP810" i="11" a="1"/>
  <c r="AP810" i="11"/>
  <c r="DT811" i="11" a="1"/>
  <c r="DT811" i="11"/>
  <c r="DE811" i="11" a="1"/>
  <c r="DE811" i="11"/>
  <c r="DM811" i="11" a="1"/>
  <c r="DM811" i="11"/>
  <c r="AP811" i="11" a="1"/>
  <c r="AP811" i="11"/>
  <c r="CA811" i="11"/>
  <c r="EA811" i="11" a="1"/>
  <c r="EA811" i="11"/>
  <c r="DW811" i="11" a="1"/>
  <c r="DW811" i="11"/>
  <c r="DZ811" i="11" a="1"/>
  <c r="DZ811" i="11"/>
  <c r="DU811" i="11" a="1"/>
  <c r="DU811" i="11"/>
  <c r="DY811" i="11" a="1"/>
  <c r="DY811" i="11"/>
  <c r="EB811" i="11" a="1"/>
  <c r="EB811" i="11"/>
  <c r="DV811" i="11" a="1"/>
  <c r="DV811" i="11"/>
  <c r="DX811" i="11" a="1"/>
  <c r="DX811" i="11"/>
  <c r="AQ811" i="11" a="1"/>
  <c r="AQ811" i="11"/>
  <c r="AS810" i="11"/>
  <c r="F814" i="11" a="1"/>
  <c r="F814" i="11"/>
  <c r="AA814" i="11" a="1"/>
  <c r="AA814" i="11"/>
  <c r="Y815" i="11" a="1"/>
  <c r="Y815" i="11"/>
  <c r="DK811" i="11" a="1"/>
  <c r="DK811" i="11"/>
  <c r="DF811" i="11" a="1"/>
  <c r="DF811" i="11"/>
  <c r="DJ811" i="11" a="1"/>
  <c r="DJ811" i="11"/>
  <c r="DI811" i="11" a="1"/>
  <c r="DI811" i="11"/>
  <c r="DG811" i="11" a="1"/>
  <c r="DG811" i="11"/>
  <c r="DH811" i="11" a="1"/>
  <c r="DH811" i="11"/>
  <c r="U813" i="11" a="1"/>
  <c r="U813" i="11"/>
  <c r="AB813" i="11"/>
  <c r="T813" i="11" a="1"/>
  <c r="T813" i="11"/>
  <c r="G813" i="11" a="1"/>
  <c r="G813" i="11"/>
  <c r="H813" i="11" a="1"/>
  <c r="H813" i="11"/>
  <c r="AO811" i="11" a="1"/>
  <c r="AO811" i="11"/>
  <c r="AR812" i="11" a="1"/>
  <c r="AR812" i="11"/>
  <c r="AO812" i="11" a="1"/>
  <c r="AO812" i="11"/>
  <c r="AQ812" i="11" a="1"/>
  <c r="AQ812" i="11"/>
  <c r="AN812" i="11" a="1"/>
  <c r="AN812" i="11"/>
  <c r="AP812" i="11" a="1"/>
  <c r="AP812" i="11"/>
  <c r="DN811" i="11" a="1"/>
  <c r="DN811" i="11"/>
  <c r="DQ811" i="11" a="1"/>
  <c r="DQ811" i="11"/>
  <c r="DR811" i="11" a="1"/>
  <c r="DR811" i="11"/>
  <c r="DO811" i="11" a="1"/>
  <c r="DO811" i="11"/>
  <c r="DP811" i="11" a="1"/>
  <c r="DP811" i="11"/>
  <c r="AR811" i="11" a="1"/>
  <c r="AR811" i="11"/>
  <c r="DE812" i="11" a="1"/>
  <c r="DE812" i="11"/>
  <c r="DM812" i="11" a="1"/>
  <c r="DM812" i="11"/>
  <c r="DT812" i="11" a="1"/>
  <c r="DT812" i="11"/>
  <c r="G814" i="11" a="1"/>
  <c r="G814" i="11"/>
  <c r="T814" i="11" a="1"/>
  <c r="T814" i="11"/>
  <c r="H814" i="11" a="1"/>
  <c r="H814" i="11"/>
  <c r="DX812" i="11" a="1"/>
  <c r="DX812" i="11"/>
  <c r="EB812" i="11" a="1"/>
  <c r="EB812" i="11"/>
  <c r="DU812" i="11" a="1"/>
  <c r="DU812" i="11"/>
  <c r="DY812" i="11" a="1"/>
  <c r="DY812" i="11"/>
  <c r="EA812" i="11" a="1"/>
  <c r="EA812" i="11"/>
  <c r="DW812" i="11" a="1"/>
  <c r="DW812" i="11"/>
  <c r="DV812" i="11" a="1"/>
  <c r="DV812" i="11"/>
  <c r="DZ812" i="11" a="1"/>
  <c r="DZ812" i="11"/>
  <c r="AS811" i="11"/>
  <c r="DE813" i="11" a="1"/>
  <c r="DE813" i="11"/>
  <c r="DT813" i="11" a="1"/>
  <c r="DT813" i="11"/>
  <c r="DM813" i="11" a="1"/>
  <c r="DM813" i="11"/>
  <c r="BZ813" i="11"/>
  <c r="BY813" i="11"/>
  <c r="BX813" i="11"/>
  <c r="BW813" i="11"/>
  <c r="U814" i="11" a="1"/>
  <c r="U814" i="11"/>
  <c r="AB814" i="11"/>
  <c r="AS812" i="11"/>
  <c r="DI812" i="11" a="1"/>
  <c r="DI812" i="11"/>
  <c r="DF812" i="11" a="1"/>
  <c r="DF812" i="11"/>
  <c r="DK812" i="11" a="1"/>
  <c r="DK812" i="11"/>
  <c r="DJ812" i="11" a="1"/>
  <c r="DJ812" i="11"/>
  <c r="DH812" i="11" a="1"/>
  <c r="DH812" i="11"/>
  <c r="DG812" i="11" a="1"/>
  <c r="DG812" i="11"/>
  <c r="DR812" i="11" a="1"/>
  <c r="DR812" i="11"/>
  <c r="DP812" i="11" a="1"/>
  <c r="DP812" i="11"/>
  <c r="DO812" i="11" a="1"/>
  <c r="DO812" i="11"/>
  <c r="DQ812" i="11" a="1"/>
  <c r="DQ812" i="11"/>
  <c r="DN812" i="11" a="1"/>
  <c r="DN812" i="11"/>
  <c r="AA815" i="11" a="1"/>
  <c r="AA815" i="11"/>
  <c r="F815" i="11" a="1"/>
  <c r="F815" i="11"/>
  <c r="Y816" i="11" a="1"/>
  <c r="Y816" i="11"/>
  <c r="CA813" i="11"/>
  <c r="F816" i="11" a="1"/>
  <c r="F816" i="11"/>
  <c r="AA816" i="11" a="1"/>
  <c r="AA816" i="11"/>
  <c r="Y817" i="11" a="1"/>
  <c r="Y817" i="11"/>
  <c r="U815" i="11" a="1"/>
  <c r="U815" i="11"/>
  <c r="AB815" i="11"/>
  <c r="DP813" i="11" a="1"/>
  <c r="DP813" i="11"/>
  <c r="DR813" i="11" a="1"/>
  <c r="DR813" i="11"/>
  <c r="DQ813" i="11" a="1"/>
  <c r="DQ813" i="11"/>
  <c r="DO813" i="11" a="1"/>
  <c r="DO813" i="11"/>
  <c r="DN813" i="11" a="1"/>
  <c r="DN813" i="11"/>
  <c r="DM814" i="11" a="1"/>
  <c r="DM814" i="11"/>
  <c r="DE814" i="11" a="1"/>
  <c r="DE814" i="11"/>
  <c r="DT814" i="11" a="1"/>
  <c r="DT814" i="11"/>
  <c r="T815" i="11" a="1"/>
  <c r="T815" i="11"/>
  <c r="G815" i="11" a="1"/>
  <c r="G815" i="11"/>
  <c r="H815" i="11" a="1"/>
  <c r="H815" i="11"/>
  <c r="DX813" i="11" a="1"/>
  <c r="DX813" i="11"/>
  <c r="EA813" i="11" a="1"/>
  <c r="EA813" i="11"/>
  <c r="DY813" i="11" a="1"/>
  <c r="DY813" i="11"/>
  <c r="EB813" i="11" a="1"/>
  <c r="EB813" i="11"/>
  <c r="DW813" i="11" a="1"/>
  <c r="DW813" i="11"/>
  <c r="DV813" i="11" a="1"/>
  <c r="DV813" i="11"/>
  <c r="DZ813" i="11" a="1"/>
  <c r="DZ813" i="11"/>
  <c r="DU813" i="11" a="1"/>
  <c r="DU813" i="11"/>
  <c r="AO813" i="11" a="1"/>
  <c r="AO813" i="11"/>
  <c r="BY814" i="11"/>
  <c r="BX814" i="11"/>
  <c r="BZ814" i="11"/>
  <c r="AN814" i="11" a="1"/>
  <c r="AN814" i="11"/>
  <c r="BW814" i="11"/>
  <c r="DH813" i="11" a="1"/>
  <c r="DH813" i="11"/>
  <c r="DJ813" i="11" a="1"/>
  <c r="DJ813" i="11"/>
  <c r="DI813" i="11" a="1"/>
  <c r="DI813" i="11"/>
  <c r="DF813" i="11" a="1"/>
  <c r="DF813" i="11"/>
  <c r="DK813" i="11" a="1"/>
  <c r="DK813" i="11"/>
  <c r="DG813" i="11" a="1"/>
  <c r="DG813" i="11"/>
  <c r="AQ813" i="11" a="1"/>
  <c r="AQ813" i="11"/>
  <c r="AR813" i="11" a="1"/>
  <c r="AR813" i="11"/>
  <c r="AP813" i="11" a="1"/>
  <c r="AP813" i="11"/>
  <c r="AN813" i="11" a="1"/>
  <c r="AN813" i="11"/>
  <c r="AQ814" i="11" a="1"/>
  <c r="AQ814" i="11"/>
  <c r="AP814" i="11" a="1"/>
  <c r="AP814" i="11"/>
  <c r="CA814" i="11"/>
  <c r="DT815" i="11" a="1"/>
  <c r="DT815" i="11"/>
  <c r="DM815" i="11" a="1"/>
  <c r="DM815" i="11"/>
  <c r="DE815" i="11" a="1"/>
  <c r="DE815" i="11"/>
  <c r="F817" i="11" a="1"/>
  <c r="F817" i="11"/>
  <c r="AA817" i="11" a="1"/>
  <c r="AA817" i="11"/>
  <c r="Y818" i="11" a="1"/>
  <c r="Y818" i="11"/>
  <c r="AR814" i="11" a="1"/>
  <c r="AR814" i="11"/>
  <c r="T816" i="11" a="1"/>
  <c r="T816" i="11"/>
  <c r="G816" i="11" a="1"/>
  <c r="G816" i="11"/>
  <c r="H816" i="11" a="1"/>
  <c r="H816" i="11"/>
  <c r="AS813" i="11"/>
  <c r="AB816" i="11"/>
  <c r="U816" i="11" a="1"/>
  <c r="U816" i="11"/>
  <c r="AO814" i="11" a="1"/>
  <c r="AO814" i="11"/>
  <c r="DV814" i="11" a="1"/>
  <c r="DV814" i="11"/>
  <c r="EB814" i="11" a="1"/>
  <c r="EB814" i="11"/>
  <c r="DW814" i="11" a="1"/>
  <c r="DW814" i="11"/>
  <c r="DY814" i="11" a="1"/>
  <c r="DY814" i="11"/>
  <c r="EA814" i="11" a="1"/>
  <c r="EA814" i="11"/>
  <c r="DU814" i="11" a="1"/>
  <c r="DU814" i="11"/>
  <c r="DZ814" i="11" a="1"/>
  <c r="DZ814" i="11"/>
  <c r="DX814" i="11" a="1"/>
  <c r="DX814" i="11"/>
  <c r="DJ814" i="11" a="1"/>
  <c r="DJ814" i="11"/>
  <c r="DI814" i="11" a="1"/>
  <c r="DI814" i="11"/>
  <c r="DH814" i="11" a="1"/>
  <c r="DH814" i="11"/>
  <c r="DF814" i="11" a="1"/>
  <c r="DF814" i="11"/>
  <c r="DK814" i="11" a="1"/>
  <c r="DK814" i="11"/>
  <c r="DG814" i="11" a="1"/>
  <c r="DG814" i="11"/>
  <c r="DO814" i="11" a="1"/>
  <c r="DO814" i="11"/>
  <c r="DP814" i="11" a="1"/>
  <c r="DP814" i="11"/>
  <c r="DN814" i="11" a="1"/>
  <c r="DN814" i="11"/>
  <c r="DQ814" i="11" a="1"/>
  <c r="DQ814" i="11"/>
  <c r="DR814" i="11" a="1"/>
  <c r="DR814" i="11"/>
  <c r="BW815" i="11"/>
  <c r="BY815" i="11"/>
  <c r="AN815" i="11" a="1"/>
  <c r="AN815" i="11"/>
  <c r="BX815" i="11"/>
  <c r="BZ815" i="11"/>
  <c r="AP815" i="11" a="1"/>
  <c r="AP815" i="11"/>
  <c r="BW816" i="11"/>
  <c r="BZ816" i="11"/>
  <c r="BX816" i="11"/>
  <c r="BY816" i="11"/>
  <c r="DO815" i="11" a="1"/>
  <c r="DO815" i="11"/>
  <c r="DQ815" i="11" a="1"/>
  <c r="DQ815" i="11"/>
  <c r="DN815" i="11" a="1"/>
  <c r="DN815" i="11"/>
  <c r="DP815" i="11" a="1"/>
  <c r="DP815" i="11"/>
  <c r="DR815" i="11" a="1"/>
  <c r="DR815" i="11"/>
  <c r="AR815" i="11" a="1"/>
  <c r="AR815" i="11"/>
  <c r="DZ815" i="11" a="1"/>
  <c r="DZ815" i="11"/>
  <c r="DY815" i="11" a="1"/>
  <c r="DY815" i="11"/>
  <c r="EA815" i="11" a="1"/>
  <c r="EA815" i="11"/>
  <c r="DW815" i="11" a="1"/>
  <c r="DW815" i="11"/>
  <c r="EB815" i="11" a="1"/>
  <c r="EB815" i="11"/>
  <c r="DX815" i="11" a="1"/>
  <c r="DX815" i="11"/>
  <c r="DU815" i="11" a="1"/>
  <c r="DU815" i="11"/>
  <c r="DV815" i="11" a="1"/>
  <c r="DV815" i="11"/>
  <c r="AA818" i="11" a="1"/>
  <c r="AA818" i="11"/>
  <c r="F818" i="11" a="1"/>
  <c r="F818" i="11"/>
  <c r="Y819" i="11" a="1"/>
  <c r="Y819" i="11"/>
  <c r="CA815" i="11"/>
  <c r="AO815" i="11" a="1"/>
  <c r="AO815" i="11"/>
  <c r="AQ815" i="11" a="1"/>
  <c r="AQ815" i="11"/>
  <c r="G817" i="11" a="1"/>
  <c r="G817" i="11"/>
  <c r="T817" i="11" a="1"/>
  <c r="T817" i="11"/>
  <c r="H817" i="11" a="1"/>
  <c r="H817" i="11"/>
  <c r="AB817" i="11"/>
  <c r="U817" i="11" a="1"/>
  <c r="U817" i="11"/>
  <c r="AS814" i="11"/>
  <c r="DM816" i="11" a="1"/>
  <c r="DM816" i="11"/>
  <c r="DE816" i="11" a="1"/>
  <c r="DE816" i="11"/>
  <c r="DT816" i="11" a="1"/>
  <c r="DT816" i="11"/>
  <c r="DH815" i="11" a="1"/>
  <c r="DH815" i="11"/>
  <c r="DI815" i="11" a="1"/>
  <c r="DI815" i="11"/>
  <c r="DF815" i="11" a="1"/>
  <c r="DF815" i="11"/>
  <c r="DJ815" i="11" a="1"/>
  <c r="DJ815" i="11"/>
  <c r="DG815" i="11" a="1"/>
  <c r="DG815" i="11"/>
  <c r="DK815" i="11" a="1"/>
  <c r="DK815" i="11"/>
  <c r="AP816" i="11" a="1"/>
  <c r="AP816" i="11"/>
  <c r="AR816" i="11" a="1"/>
  <c r="AR816" i="11"/>
  <c r="AO816" i="11" a="1"/>
  <c r="AO816" i="11"/>
  <c r="AQ816" i="11" a="1"/>
  <c r="AQ816" i="11"/>
  <c r="DN816" i="11" a="1"/>
  <c r="DN816" i="11"/>
  <c r="DP816" i="11" a="1"/>
  <c r="DP816" i="11"/>
  <c r="DQ816" i="11" a="1"/>
  <c r="DQ816" i="11"/>
  <c r="DO816" i="11" a="1"/>
  <c r="DO816" i="11"/>
  <c r="DR816" i="11" a="1"/>
  <c r="DR816" i="11"/>
  <c r="BX817" i="11"/>
  <c r="BZ817" i="11"/>
  <c r="BW817" i="11"/>
  <c r="BY817" i="11"/>
  <c r="AN817" i="11" a="1"/>
  <c r="AN817" i="11"/>
  <c r="DT817" i="11" a="1"/>
  <c r="DT817" i="11"/>
  <c r="DE817" i="11" a="1"/>
  <c r="DE817" i="11"/>
  <c r="DM817" i="11" a="1"/>
  <c r="DM817" i="11"/>
  <c r="AB818" i="11"/>
  <c r="U818" i="11" a="1"/>
  <c r="U818" i="11"/>
  <c r="AS815" i="11"/>
  <c r="T818" i="11" a="1"/>
  <c r="T818" i="11"/>
  <c r="G818" i="11" a="1"/>
  <c r="G818" i="11"/>
  <c r="H818" i="11" a="1"/>
  <c r="H818" i="11"/>
  <c r="AN816" i="11" a="1"/>
  <c r="AN816" i="11"/>
  <c r="CA816" i="11"/>
  <c r="DV816" i="11" a="1"/>
  <c r="DV816" i="11"/>
  <c r="DW816" i="11" a="1"/>
  <c r="DW816" i="11"/>
  <c r="EB816" i="11" a="1"/>
  <c r="EB816" i="11"/>
  <c r="EA816" i="11" a="1"/>
  <c r="EA816" i="11"/>
  <c r="DU816" i="11" a="1"/>
  <c r="DU816" i="11"/>
  <c r="DY816" i="11" a="1"/>
  <c r="DY816" i="11"/>
  <c r="DZ816" i="11" a="1"/>
  <c r="DZ816" i="11"/>
  <c r="DX816" i="11" a="1"/>
  <c r="DX816" i="11"/>
  <c r="DH816" i="11" a="1"/>
  <c r="DH816" i="11"/>
  <c r="DK816" i="11" a="1"/>
  <c r="DK816" i="11"/>
  <c r="DJ816" i="11" a="1"/>
  <c r="DJ816" i="11"/>
  <c r="DG816" i="11" a="1"/>
  <c r="DG816" i="11"/>
  <c r="DF816" i="11" a="1"/>
  <c r="DF816" i="11"/>
  <c r="DI816" i="11" a="1"/>
  <c r="DI816" i="11"/>
  <c r="AA819" i="11" a="1"/>
  <c r="AA819" i="11"/>
  <c r="F819" i="11" a="1"/>
  <c r="F819" i="11"/>
  <c r="Y820" i="11" a="1"/>
  <c r="Y820" i="11"/>
  <c r="AO817" i="11" a="1"/>
  <c r="AO817" i="11"/>
  <c r="AQ817" i="11" a="1"/>
  <c r="AQ817" i="11"/>
  <c r="AP817" i="11" a="1"/>
  <c r="AP817" i="11"/>
  <c r="AR817" i="11" a="1"/>
  <c r="AR817" i="11"/>
  <c r="AB819" i="11"/>
  <c r="U819" i="11" a="1"/>
  <c r="U819" i="11"/>
  <c r="CA817" i="11"/>
  <c r="AA820" i="11" a="1"/>
  <c r="AA820" i="11"/>
  <c r="F820" i="11" a="1"/>
  <c r="F820" i="11"/>
  <c r="Y821" i="11" a="1"/>
  <c r="Y821" i="11"/>
  <c r="AS816" i="11"/>
  <c r="AR818" i="11" a="1"/>
  <c r="AR818" i="11"/>
  <c r="AQ818" i="11" a="1"/>
  <c r="AQ818" i="11"/>
  <c r="AN818" i="11" a="1"/>
  <c r="AN818" i="11"/>
  <c r="AO818" i="11" a="1"/>
  <c r="AO818" i="11"/>
  <c r="AP818" i="11" a="1"/>
  <c r="AP818" i="11"/>
  <c r="G819" i="11" a="1"/>
  <c r="G819" i="11"/>
  <c r="T819" i="11" a="1"/>
  <c r="T819" i="11"/>
  <c r="H819" i="11" a="1"/>
  <c r="H819" i="11"/>
  <c r="DP817" i="11" a="1"/>
  <c r="DP817" i="11"/>
  <c r="DO817" i="11" a="1"/>
  <c r="DO817" i="11"/>
  <c r="DN817" i="11" a="1"/>
  <c r="DN817" i="11"/>
  <c r="DR817" i="11" a="1"/>
  <c r="DR817" i="11"/>
  <c r="DQ817" i="11" a="1"/>
  <c r="DQ817" i="11"/>
  <c r="DJ817" i="11" a="1"/>
  <c r="DJ817" i="11"/>
  <c r="DH817" i="11" a="1"/>
  <c r="DH817" i="11"/>
  <c r="DK817" i="11" a="1"/>
  <c r="DK817" i="11"/>
  <c r="DF817" i="11" a="1"/>
  <c r="DF817" i="11"/>
  <c r="DI817" i="11" a="1"/>
  <c r="DI817" i="11"/>
  <c r="DG817" i="11" a="1"/>
  <c r="DG817" i="11"/>
  <c r="DE818" i="11" a="1"/>
  <c r="DE818" i="11"/>
  <c r="DM818" i="11" a="1"/>
  <c r="DM818" i="11"/>
  <c r="DT818" i="11" a="1"/>
  <c r="DT818" i="11"/>
  <c r="DX817" i="11" a="1"/>
  <c r="DX817" i="11"/>
  <c r="DV817" i="11" a="1"/>
  <c r="DV817" i="11"/>
  <c r="DW817" i="11" a="1"/>
  <c r="DW817" i="11"/>
  <c r="DY817" i="11" a="1"/>
  <c r="DY817" i="11"/>
  <c r="DU817" i="11" a="1"/>
  <c r="DU817" i="11"/>
  <c r="EB817" i="11" a="1"/>
  <c r="EB817" i="11"/>
  <c r="DZ817" i="11" a="1"/>
  <c r="DZ817" i="11"/>
  <c r="EA817" i="11" a="1"/>
  <c r="EA817" i="11"/>
  <c r="AS817" i="11"/>
  <c r="AS818" i="11"/>
  <c r="DT819" i="11" a="1"/>
  <c r="DT819" i="11"/>
  <c r="DE819" i="11" a="1"/>
  <c r="DE819" i="11"/>
  <c r="DM819" i="11" a="1"/>
  <c r="DM819" i="11"/>
  <c r="DF818" i="11" a="1"/>
  <c r="DF818" i="11"/>
  <c r="DK818" i="11" a="1"/>
  <c r="DK818" i="11"/>
  <c r="DH818" i="11" a="1"/>
  <c r="DH818" i="11"/>
  <c r="DG818" i="11" a="1"/>
  <c r="DG818" i="11"/>
  <c r="DI818" i="11" a="1"/>
  <c r="DI818" i="11"/>
  <c r="DJ818" i="11" a="1"/>
  <c r="DJ818" i="11"/>
  <c r="F821" i="11" a="1"/>
  <c r="F821" i="11"/>
  <c r="AA821" i="11" a="1"/>
  <c r="AA821" i="11"/>
  <c r="Y822" i="11" a="1"/>
  <c r="Y822" i="11"/>
  <c r="U820" i="11" a="1"/>
  <c r="U820" i="11"/>
  <c r="AB820" i="11"/>
  <c r="BW819" i="11"/>
  <c r="BZ819" i="11"/>
  <c r="BY819" i="11"/>
  <c r="BX819" i="11"/>
  <c r="G820" i="11" a="1"/>
  <c r="G820" i="11"/>
  <c r="T820" i="11" a="1"/>
  <c r="T820" i="11"/>
  <c r="H820" i="11" a="1"/>
  <c r="H820" i="11"/>
  <c r="DV818" i="11" a="1"/>
  <c r="DV818" i="11"/>
  <c r="DZ818" i="11" a="1"/>
  <c r="DZ818" i="11"/>
  <c r="DW818" i="11" a="1"/>
  <c r="DW818" i="11"/>
  <c r="EA818" i="11" a="1"/>
  <c r="EA818" i="11"/>
  <c r="DU818" i="11" a="1"/>
  <c r="DU818" i="11"/>
  <c r="DY818" i="11" a="1"/>
  <c r="DY818" i="11"/>
  <c r="EB818" i="11" a="1"/>
  <c r="EB818" i="11"/>
  <c r="DX818" i="11" a="1"/>
  <c r="DX818" i="11"/>
  <c r="DR818" i="11" a="1"/>
  <c r="DR818" i="11"/>
  <c r="DN818" i="11" a="1"/>
  <c r="DN818" i="11"/>
  <c r="DO818" i="11" a="1"/>
  <c r="DO818" i="11"/>
  <c r="DQ818" i="11" a="1"/>
  <c r="DQ818" i="11"/>
  <c r="DP818" i="11" a="1"/>
  <c r="DP818" i="11"/>
  <c r="AR819" i="11" a="1"/>
  <c r="AR819" i="11"/>
  <c r="AO819" i="11" a="1"/>
  <c r="AO819" i="11"/>
  <c r="AQ819" i="11" a="1"/>
  <c r="AQ819" i="11"/>
  <c r="T821" i="11" a="1"/>
  <c r="T821" i="11"/>
  <c r="G821" i="11" a="1"/>
  <c r="G821" i="11"/>
  <c r="H821" i="11" a="1"/>
  <c r="H821" i="11"/>
  <c r="CA819" i="11"/>
  <c r="AB821" i="11"/>
  <c r="U821" i="11" a="1"/>
  <c r="U821" i="11"/>
  <c r="DR819" i="11" a="1"/>
  <c r="DR819" i="11"/>
  <c r="DO819" i="11" a="1"/>
  <c r="DO819" i="11"/>
  <c r="DN819" i="11" a="1"/>
  <c r="DN819" i="11"/>
  <c r="DQ819" i="11" a="1"/>
  <c r="DQ819" i="11"/>
  <c r="DP819" i="11" a="1"/>
  <c r="DP819" i="11"/>
  <c r="DM820" i="11" a="1"/>
  <c r="DM820" i="11"/>
  <c r="DE820" i="11" a="1"/>
  <c r="DE820" i="11"/>
  <c r="DT820" i="11" a="1"/>
  <c r="DT820" i="11"/>
  <c r="DI819" i="11" a="1"/>
  <c r="DI819" i="11"/>
  <c r="DG819" i="11" a="1"/>
  <c r="DG819" i="11"/>
  <c r="DK819" i="11" a="1"/>
  <c r="DK819" i="11"/>
  <c r="DJ819" i="11" a="1"/>
  <c r="DJ819" i="11"/>
  <c r="DF819" i="11" a="1"/>
  <c r="DF819" i="11"/>
  <c r="DH819" i="11" a="1"/>
  <c r="DH819" i="11"/>
  <c r="BW820" i="11"/>
  <c r="BX820" i="11"/>
  <c r="BY820" i="11"/>
  <c r="BZ820" i="11"/>
  <c r="EA819" i="11" a="1"/>
  <c r="EA819" i="11"/>
  <c r="DV819" i="11" a="1"/>
  <c r="DV819" i="11"/>
  <c r="DZ819" i="11" a="1"/>
  <c r="DZ819" i="11"/>
  <c r="EB819" i="11" a="1"/>
  <c r="EB819" i="11"/>
  <c r="DX819" i="11" a="1"/>
  <c r="DX819" i="11"/>
  <c r="DW819" i="11" a="1"/>
  <c r="DW819" i="11"/>
  <c r="DY819" i="11" a="1"/>
  <c r="DY819" i="11"/>
  <c r="DU819" i="11" a="1"/>
  <c r="DU819" i="11"/>
  <c r="AN819" i="11" a="1"/>
  <c r="AN819" i="11"/>
  <c r="AP819" i="11" a="1"/>
  <c r="AP819" i="11"/>
  <c r="AA822" i="11" a="1"/>
  <c r="AA822" i="11"/>
  <c r="F822" i="11" a="1"/>
  <c r="F822" i="11"/>
  <c r="Y823" i="11" a="1"/>
  <c r="Y823" i="11"/>
  <c r="AQ820" i="11" a="1"/>
  <c r="AQ820" i="11"/>
  <c r="CA820" i="11"/>
  <c r="AR820" i="11" a="1"/>
  <c r="AR820" i="11"/>
  <c r="AS819" i="11"/>
  <c r="AP820" i="11" a="1"/>
  <c r="AP820" i="11"/>
  <c r="F823" i="11" a="1"/>
  <c r="F823" i="11"/>
  <c r="AA823" i="11" a="1"/>
  <c r="AA823" i="11"/>
  <c r="Y824" i="11" a="1"/>
  <c r="Y824" i="11"/>
  <c r="AO820" i="11" a="1"/>
  <c r="AO820" i="11"/>
  <c r="U822" i="11" a="1"/>
  <c r="U822" i="11"/>
  <c r="AB822" i="11"/>
  <c r="DE821" i="11" a="1"/>
  <c r="DE821" i="11"/>
  <c r="DM821" i="11" a="1"/>
  <c r="DM821" i="11"/>
  <c r="DT821" i="11" a="1"/>
  <c r="DT821" i="11"/>
  <c r="G822" i="11" a="1"/>
  <c r="G822" i="11"/>
  <c r="T822" i="11" a="1"/>
  <c r="T822" i="11"/>
  <c r="H822" i="11" a="1"/>
  <c r="H822" i="11"/>
  <c r="DU820" i="11" a="1"/>
  <c r="DU820" i="11"/>
  <c r="DW820" i="11" a="1"/>
  <c r="DW820" i="11"/>
  <c r="DV820" i="11" a="1"/>
  <c r="DV820" i="11"/>
  <c r="DX820" i="11" a="1"/>
  <c r="DX820" i="11"/>
  <c r="EB820" i="11" a="1"/>
  <c r="EB820" i="11"/>
  <c r="DY820" i="11" a="1"/>
  <c r="DY820" i="11"/>
  <c r="DZ820" i="11" a="1"/>
  <c r="DZ820" i="11"/>
  <c r="EA820" i="11" a="1"/>
  <c r="EA820" i="11"/>
  <c r="DG820" i="11" a="1"/>
  <c r="DG820" i="11"/>
  <c r="DF820" i="11" a="1"/>
  <c r="DF820" i="11"/>
  <c r="DK820" i="11" a="1"/>
  <c r="DK820" i="11"/>
  <c r="DJ820" i="11" a="1"/>
  <c r="DJ820" i="11"/>
  <c r="DI820" i="11" a="1"/>
  <c r="DI820" i="11"/>
  <c r="DH820" i="11" a="1"/>
  <c r="DH820" i="11"/>
  <c r="AN820" i="11" a="1"/>
  <c r="AN820" i="11"/>
  <c r="DR820" i="11" a="1"/>
  <c r="DR820" i="11"/>
  <c r="DN820" i="11" a="1"/>
  <c r="DN820" i="11"/>
  <c r="DP820" i="11" a="1"/>
  <c r="DP820" i="11"/>
  <c r="DQ820" i="11" a="1"/>
  <c r="DQ820" i="11"/>
  <c r="DO820" i="11" a="1"/>
  <c r="DO820" i="11"/>
  <c r="BZ821" i="11"/>
  <c r="BX821" i="11"/>
  <c r="BW821" i="11"/>
  <c r="BY821" i="11"/>
  <c r="CA821" i="11"/>
  <c r="AQ821" i="11" a="1"/>
  <c r="AQ821" i="11"/>
  <c r="DE822" i="11" a="1"/>
  <c r="DE822" i="11"/>
  <c r="DT822" i="11" a="1"/>
  <c r="DT822" i="11"/>
  <c r="DM822" i="11" a="1"/>
  <c r="DM822" i="11"/>
  <c r="AA824" i="11" a="1"/>
  <c r="AA824" i="11"/>
  <c r="F824" i="11" a="1"/>
  <c r="F824" i="11"/>
  <c r="Y825" i="11" a="1"/>
  <c r="Y825" i="11"/>
  <c r="AS820" i="11"/>
  <c r="DU821" i="11" a="1"/>
  <c r="DU821" i="11"/>
  <c r="DV821" i="11" a="1"/>
  <c r="DV821" i="11"/>
  <c r="DZ821" i="11" a="1"/>
  <c r="DZ821" i="11"/>
  <c r="DW821" i="11" a="1"/>
  <c r="DW821" i="11"/>
  <c r="EB821" i="11" a="1"/>
  <c r="EB821" i="11"/>
  <c r="EA821" i="11" a="1"/>
  <c r="EA821" i="11"/>
  <c r="DY821" i="11" a="1"/>
  <c r="DY821" i="11"/>
  <c r="DX821" i="11" a="1"/>
  <c r="DX821" i="11"/>
  <c r="BW822" i="11"/>
  <c r="BX822" i="11"/>
  <c r="BZ822" i="11"/>
  <c r="BY822" i="11"/>
  <c r="AN822" i="11" a="1"/>
  <c r="AN822" i="11"/>
  <c r="T823" i="11" a="1"/>
  <c r="T823" i="11"/>
  <c r="G823" i="11" a="1"/>
  <c r="G823" i="11"/>
  <c r="H823" i="11" a="1"/>
  <c r="H823" i="11"/>
  <c r="DR821" i="11" a="1"/>
  <c r="DR821" i="11"/>
  <c r="DN821" i="11" a="1"/>
  <c r="DN821" i="11"/>
  <c r="DP821" i="11" a="1"/>
  <c r="DP821" i="11"/>
  <c r="DQ821" i="11" a="1"/>
  <c r="DQ821" i="11"/>
  <c r="DO821" i="11" a="1"/>
  <c r="DO821" i="11"/>
  <c r="U823" i="11" a="1"/>
  <c r="U823" i="11"/>
  <c r="AB823" i="11"/>
  <c r="AP821" i="11" a="1"/>
  <c r="AP821" i="11"/>
  <c r="DJ821" i="11" a="1"/>
  <c r="DJ821" i="11"/>
  <c r="DG821" i="11" a="1"/>
  <c r="DG821" i="11"/>
  <c r="DK821" i="11" a="1"/>
  <c r="DK821" i="11"/>
  <c r="DF821" i="11" a="1"/>
  <c r="DF821" i="11"/>
  <c r="DI821" i="11" a="1"/>
  <c r="DI821" i="11"/>
  <c r="DH821" i="11" a="1"/>
  <c r="DH821" i="11"/>
  <c r="AO821" i="11" a="1"/>
  <c r="AO821" i="11"/>
  <c r="AN821" i="11" a="1"/>
  <c r="AN821" i="11"/>
  <c r="AR821" i="11" a="1"/>
  <c r="AR821" i="11"/>
  <c r="AN823" i="11" a="1"/>
  <c r="AN823" i="11"/>
  <c r="BZ823" i="11"/>
  <c r="BY823" i="11"/>
  <c r="BW823" i="11"/>
  <c r="BX823" i="11"/>
  <c r="AR822" i="11" a="1"/>
  <c r="AR822" i="11"/>
  <c r="F825" i="11" a="1"/>
  <c r="F825" i="11"/>
  <c r="AA825" i="11" a="1"/>
  <c r="AA825" i="11"/>
  <c r="Y826" i="11" a="1"/>
  <c r="Y826" i="11"/>
  <c r="CA822" i="11"/>
  <c r="U824" i="11" a="1"/>
  <c r="U824" i="11"/>
  <c r="AB824" i="11"/>
  <c r="T824" i="11" a="1"/>
  <c r="T824" i="11"/>
  <c r="G824" i="11" a="1"/>
  <c r="G824" i="11"/>
  <c r="H824" i="11" a="1"/>
  <c r="H824" i="11"/>
  <c r="DE823" i="11" a="1"/>
  <c r="DE823" i="11"/>
  <c r="DT823" i="11" a="1"/>
  <c r="DT823" i="11"/>
  <c r="DM823" i="11" a="1"/>
  <c r="DM823" i="11"/>
  <c r="AO822" i="11" a="1"/>
  <c r="AO822" i="11"/>
  <c r="DN822" i="11" a="1"/>
  <c r="DN822" i="11"/>
  <c r="DQ822" i="11" a="1"/>
  <c r="DQ822" i="11"/>
  <c r="DP822" i="11" a="1"/>
  <c r="DP822" i="11"/>
  <c r="DR822" i="11" a="1"/>
  <c r="DR822" i="11"/>
  <c r="DO822" i="11" a="1"/>
  <c r="DO822" i="11"/>
  <c r="AQ822" i="11" a="1"/>
  <c r="AQ822" i="11"/>
  <c r="DZ822" i="11" a="1"/>
  <c r="DZ822" i="11"/>
  <c r="DU822" i="11" a="1"/>
  <c r="DU822" i="11"/>
  <c r="DV822" i="11" a="1"/>
  <c r="DV822" i="11"/>
  <c r="DX822" i="11" a="1"/>
  <c r="DX822" i="11"/>
  <c r="DW822" i="11" a="1"/>
  <c r="DW822" i="11"/>
  <c r="DY822" i="11" a="1"/>
  <c r="DY822" i="11"/>
  <c r="EA822" i="11" a="1"/>
  <c r="EA822" i="11"/>
  <c r="EB822" i="11" a="1"/>
  <c r="EB822" i="11"/>
  <c r="AS821" i="11"/>
  <c r="AQ823" i="11" a="1"/>
  <c r="AQ823" i="11"/>
  <c r="AP822" i="11" a="1"/>
  <c r="AP822" i="11"/>
  <c r="DH822" i="11" a="1"/>
  <c r="DH822" i="11"/>
  <c r="DI822" i="11" a="1"/>
  <c r="DI822" i="11"/>
  <c r="DJ822" i="11" a="1"/>
  <c r="DJ822" i="11"/>
  <c r="DK822" i="11" a="1"/>
  <c r="DK822" i="11"/>
  <c r="DG822" i="11" a="1"/>
  <c r="DG822" i="11"/>
  <c r="DF822" i="11" a="1"/>
  <c r="DF822" i="11"/>
  <c r="AP823" i="11" a="1"/>
  <c r="AP823" i="11"/>
  <c r="AO823" i="11" a="1"/>
  <c r="AO823" i="11"/>
  <c r="AR823" i="11" a="1"/>
  <c r="AR823" i="11"/>
  <c r="DR823" i="11" a="1"/>
  <c r="DR823" i="11"/>
  <c r="DN823" i="11" a="1"/>
  <c r="DN823" i="11"/>
  <c r="DP823" i="11" a="1"/>
  <c r="DP823" i="11"/>
  <c r="DQ823" i="11" a="1"/>
  <c r="DQ823" i="11"/>
  <c r="DO823" i="11" a="1"/>
  <c r="DO823" i="11"/>
  <c r="CA823" i="11"/>
  <c r="AS822" i="11"/>
  <c r="DW823" i="11" a="1"/>
  <c r="DW823" i="11"/>
  <c r="DX823" i="11" a="1"/>
  <c r="DX823" i="11"/>
  <c r="DU823" i="11" a="1"/>
  <c r="DU823" i="11"/>
  <c r="DZ823" i="11" a="1"/>
  <c r="DZ823" i="11"/>
  <c r="DV823" i="11" a="1"/>
  <c r="DV823" i="11"/>
  <c r="EB823" i="11" a="1"/>
  <c r="EB823" i="11"/>
  <c r="EA823" i="11" a="1"/>
  <c r="EA823" i="11"/>
  <c r="DY823" i="11" a="1"/>
  <c r="DY823" i="11"/>
  <c r="DG823" i="11" a="1"/>
  <c r="DG823" i="11"/>
  <c r="DK823" i="11" a="1"/>
  <c r="DK823" i="11"/>
  <c r="DJ823" i="11" a="1"/>
  <c r="DJ823" i="11"/>
  <c r="DI823" i="11" a="1"/>
  <c r="DI823" i="11"/>
  <c r="DH823" i="11" a="1"/>
  <c r="DH823" i="11"/>
  <c r="DF823" i="11" a="1"/>
  <c r="DF823" i="11"/>
  <c r="DM824" i="11" a="1"/>
  <c r="DM824" i="11"/>
  <c r="DT824" i="11" a="1"/>
  <c r="DT824" i="11"/>
  <c r="DE824" i="11" a="1"/>
  <c r="DE824" i="11"/>
  <c r="F826" i="11" a="1"/>
  <c r="F826" i="11"/>
  <c r="AA826" i="11" a="1"/>
  <c r="AA826" i="11"/>
  <c r="Y827" i="11" a="1"/>
  <c r="Y827" i="11"/>
  <c r="AO824" i="11" a="1"/>
  <c r="AO824" i="11"/>
  <c r="AR824" i="11" a="1"/>
  <c r="AR824" i="11"/>
  <c r="AP824" i="11" a="1"/>
  <c r="AP824" i="11"/>
  <c r="AQ824" i="11" a="1"/>
  <c r="AQ824" i="11"/>
  <c r="G825" i="11" a="1"/>
  <c r="G825" i="11"/>
  <c r="T825" i="11" a="1"/>
  <c r="T825" i="11"/>
  <c r="H825" i="11" a="1"/>
  <c r="H825" i="11"/>
  <c r="U825" i="11" a="1"/>
  <c r="U825" i="11"/>
  <c r="AB825" i="11"/>
  <c r="AS823" i="11"/>
  <c r="AN824" i="11" a="1"/>
  <c r="AN824" i="11"/>
  <c r="AA827" i="11" a="1"/>
  <c r="AA827" i="11"/>
  <c r="F827" i="11" a="1"/>
  <c r="F827" i="11"/>
  <c r="Y828" i="11" a="1"/>
  <c r="Y828" i="11"/>
  <c r="T826" i="11" a="1"/>
  <c r="T826" i="11"/>
  <c r="G826" i="11" a="1"/>
  <c r="G826" i="11"/>
  <c r="H826" i="11" a="1"/>
  <c r="H826" i="11"/>
  <c r="U826" i="11" a="1"/>
  <c r="U826" i="11"/>
  <c r="AB826" i="11"/>
  <c r="DI824" i="11" a="1"/>
  <c r="DI824" i="11"/>
  <c r="DG824" i="11" a="1"/>
  <c r="DG824" i="11"/>
  <c r="DH824" i="11" a="1"/>
  <c r="DH824" i="11"/>
  <c r="DK824" i="11" a="1"/>
  <c r="DK824" i="11"/>
  <c r="DJ824" i="11" a="1"/>
  <c r="DJ824" i="11"/>
  <c r="DF824" i="11" a="1"/>
  <c r="DF824" i="11"/>
  <c r="DU824" i="11" a="1"/>
  <c r="DU824" i="11"/>
  <c r="DX824" i="11" a="1"/>
  <c r="DX824" i="11"/>
  <c r="EB824" i="11" a="1"/>
  <c r="EB824" i="11"/>
  <c r="DY824" i="11" a="1"/>
  <c r="DY824" i="11"/>
  <c r="DZ824" i="11" a="1"/>
  <c r="DZ824" i="11"/>
  <c r="DW824" i="11" a="1"/>
  <c r="DW824" i="11"/>
  <c r="EA824" i="11" a="1"/>
  <c r="EA824" i="11"/>
  <c r="DV824" i="11" a="1"/>
  <c r="DV824" i="11"/>
  <c r="DP824" i="11" a="1"/>
  <c r="DP824" i="11"/>
  <c r="DN824" i="11" a="1"/>
  <c r="DN824" i="11"/>
  <c r="DQ824" i="11" a="1"/>
  <c r="DQ824" i="11"/>
  <c r="DO824" i="11" a="1"/>
  <c r="DO824" i="11"/>
  <c r="DR824" i="11" a="1"/>
  <c r="DR824" i="11"/>
  <c r="DM825" i="11" a="1"/>
  <c r="DM825" i="11"/>
  <c r="DT825" i="11" a="1"/>
  <c r="DT825" i="11"/>
  <c r="DE825" i="11" a="1"/>
  <c r="DE825" i="11"/>
  <c r="AR825" i="11" a="1"/>
  <c r="AR825" i="11"/>
  <c r="AP825" i="11" a="1"/>
  <c r="AP825" i="11"/>
  <c r="AQ825" i="11" a="1"/>
  <c r="AQ825" i="11"/>
  <c r="AO825" i="11" a="1"/>
  <c r="AO825" i="11"/>
  <c r="EB825" i="11" a="1"/>
  <c r="EB825" i="11"/>
  <c r="DX825" i="11" a="1"/>
  <c r="DX825" i="11"/>
  <c r="DY825" i="11" a="1"/>
  <c r="DY825" i="11"/>
  <c r="DZ825" i="11" a="1"/>
  <c r="DZ825" i="11"/>
  <c r="DU825" i="11" a="1"/>
  <c r="DU825" i="11"/>
  <c r="DW825" i="11" a="1"/>
  <c r="DW825" i="11"/>
  <c r="DV825" i="11" a="1"/>
  <c r="DV825" i="11"/>
  <c r="EA825" i="11" a="1"/>
  <c r="EA825" i="11"/>
  <c r="AA828" i="11" a="1"/>
  <c r="AA828" i="11"/>
  <c r="F828" i="11" a="1"/>
  <c r="F828" i="11"/>
  <c r="Y829" i="11" a="1"/>
  <c r="Y829" i="11"/>
  <c r="DJ825" i="11" a="1"/>
  <c r="DJ825" i="11"/>
  <c r="DF825" i="11" a="1"/>
  <c r="DF825" i="11"/>
  <c r="DG825" i="11" a="1"/>
  <c r="DG825" i="11"/>
  <c r="DK825" i="11" a="1"/>
  <c r="DK825" i="11"/>
  <c r="DI825" i="11" a="1"/>
  <c r="DI825" i="11"/>
  <c r="DH825" i="11" a="1"/>
  <c r="DH825" i="11"/>
  <c r="DP825" i="11" a="1"/>
  <c r="DP825" i="11"/>
  <c r="DQ825" i="11" a="1"/>
  <c r="DQ825" i="11"/>
  <c r="DN825" i="11" a="1"/>
  <c r="DN825" i="11"/>
  <c r="DO825" i="11" a="1"/>
  <c r="DO825" i="11"/>
  <c r="DR825" i="11" a="1"/>
  <c r="DR825" i="11"/>
  <c r="AO826" i="11" a="1"/>
  <c r="AO826" i="11"/>
  <c r="AP826" i="11" a="1"/>
  <c r="AP826" i="11"/>
  <c r="AQ826" i="11" a="1"/>
  <c r="AQ826" i="11"/>
  <c r="AR826" i="11" a="1"/>
  <c r="AR826" i="11"/>
  <c r="U827" i="11" a="1"/>
  <c r="U827" i="11"/>
  <c r="AB827" i="11"/>
  <c r="G827" i="11" a="1"/>
  <c r="G827" i="11"/>
  <c r="T827" i="11" a="1"/>
  <c r="T827" i="11"/>
  <c r="H827" i="11" a="1"/>
  <c r="H827" i="11"/>
  <c r="AN825" i="11" a="1"/>
  <c r="AN825" i="11"/>
  <c r="AS824" i="11"/>
  <c r="DM826" i="11" a="1"/>
  <c r="DM826" i="11"/>
  <c r="DE826" i="11" a="1"/>
  <c r="DE826" i="11"/>
  <c r="DT826" i="11" a="1"/>
  <c r="DT826" i="11"/>
  <c r="EB826" i="11" a="1"/>
  <c r="EB826" i="11"/>
  <c r="DZ826" i="11" a="1"/>
  <c r="DZ826" i="11"/>
  <c r="EA826" i="11" a="1"/>
  <c r="EA826" i="11"/>
  <c r="DW826" i="11" a="1"/>
  <c r="DW826" i="11"/>
  <c r="DU826" i="11" a="1"/>
  <c r="DU826" i="11"/>
  <c r="DV826" i="11" a="1"/>
  <c r="DV826" i="11"/>
  <c r="DX826" i="11" a="1"/>
  <c r="DX826" i="11"/>
  <c r="DY826" i="11" a="1"/>
  <c r="DY826" i="11"/>
  <c r="AA829" i="11" a="1"/>
  <c r="AA829" i="11"/>
  <c r="F829" i="11" a="1"/>
  <c r="F829" i="11"/>
  <c r="Y830" i="11" a="1"/>
  <c r="Y830" i="11"/>
  <c r="U828" i="11" a="1"/>
  <c r="U828" i="11"/>
  <c r="AB828" i="11"/>
  <c r="DI826" i="11" a="1"/>
  <c r="DI826" i="11"/>
  <c r="DG826" i="11" a="1"/>
  <c r="DG826" i="11"/>
  <c r="DK826" i="11" a="1"/>
  <c r="DK826" i="11"/>
  <c r="DH826" i="11" a="1"/>
  <c r="DH826" i="11"/>
  <c r="DF826" i="11" a="1"/>
  <c r="DF826" i="11"/>
  <c r="DJ826" i="11" a="1"/>
  <c r="DJ826" i="11"/>
  <c r="DM827" i="11" a="1"/>
  <c r="DM827" i="11"/>
  <c r="DT827" i="11" a="1"/>
  <c r="DT827" i="11"/>
  <c r="DE827" i="11" a="1"/>
  <c r="DE827" i="11"/>
  <c r="G828" i="11" a="1"/>
  <c r="G828" i="11"/>
  <c r="T828" i="11" a="1"/>
  <c r="T828" i="11"/>
  <c r="H828" i="11" a="1"/>
  <c r="H828" i="11"/>
  <c r="DR826" i="11" a="1"/>
  <c r="DR826" i="11"/>
  <c r="DO826" i="11" a="1"/>
  <c r="DO826" i="11"/>
  <c r="DQ826" i="11" a="1"/>
  <c r="DQ826" i="11"/>
  <c r="DN826" i="11" a="1"/>
  <c r="DN826" i="11"/>
  <c r="DP826" i="11" a="1"/>
  <c r="DP826" i="11"/>
  <c r="AS825" i="11"/>
  <c r="AO827" i="11" a="1"/>
  <c r="AO827" i="11"/>
  <c r="AP827" i="11" a="1"/>
  <c r="AP827" i="11"/>
  <c r="AR827" i="11" a="1"/>
  <c r="AR827" i="11"/>
  <c r="AQ827" i="11" a="1"/>
  <c r="AQ827" i="11"/>
  <c r="AN826" i="11" a="1"/>
  <c r="AN826" i="11"/>
  <c r="AA830" i="11" a="1"/>
  <c r="AA830" i="11"/>
  <c r="F830" i="11" a="1"/>
  <c r="F830" i="11"/>
  <c r="Y831" i="11" a="1"/>
  <c r="Y831" i="11"/>
  <c r="DT828" i="11" a="1"/>
  <c r="DT828" i="11"/>
  <c r="DM828" i="11" a="1"/>
  <c r="DM828" i="11"/>
  <c r="DE828" i="11" a="1"/>
  <c r="DE828" i="11"/>
  <c r="AB829" i="11"/>
  <c r="U829" i="11" a="1"/>
  <c r="U829" i="11"/>
  <c r="AS826" i="11"/>
  <c r="DG827" i="11" a="1"/>
  <c r="DG827" i="11"/>
  <c r="DJ827" i="11" a="1"/>
  <c r="DJ827" i="11"/>
  <c r="DF827" i="11" a="1"/>
  <c r="DF827" i="11"/>
  <c r="DH827" i="11" a="1"/>
  <c r="DH827" i="11"/>
  <c r="DK827" i="11" a="1"/>
  <c r="DK827" i="11"/>
  <c r="DI827" i="11" a="1"/>
  <c r="DI827" i="11"/>
  <c r="G829" i="11" a="1"/>
  <c r="G829" i="11"/>
  <c r="T829" i="11" a="1"/>
  <c r="T829" i="11"/>
  <c r="H829" i="11" a="1"/>
  <c r="H829" i="11"/>
  <c r="AN827" i="11" a="1"/>
  <c r="AN827" i="11"/>
  <c r="DZ827" i="11" a="1"/>
  <c r="DZ827" i="11"/>
  <c r="DX827" i="11" a="1"/>
  <c r="DX827" i="11"/>
  <c r="DY827" i="11" a="1"/>
  <c r="DY827" i="11"/>
  <c r="DW827" i="11" a="1"/>
  <c r="DW827" i="11"/>
  <c r="EA827" i="11" a="1"/>
  <c r="EA827" i="11"/>
  <c r="DV827" i="11" a="1"/>
  <c r="DV827" i="11"/>
  <c r="DU827" i="11" a="1"/>
  <c r="DU827" i="11"/>
  <c r="EB827" i="11" a="1"/>
  <c r="EB827" i="11"/>
  <c r="DQ827" i="11" a="1"/>
  <c r="DQ827" i="11"/>
  <c r="DO827" i="11" a="1"/>
  <c r="DO827" i="11"/>
  <c r="DR827" i="11" a="1"/>
  <c r="DR827" i="11"/>
  <c r="DN827" i="11" a="1"/>
  <c r="DN827" i="11"/>
  <c r="DP827" i="11" a="1"/>
  <c r="DP827" i="11"/>
  <c r="AO828" i="11" a="1"/>
  <c r="AO828" i="11"/>
  <c r="AP828" i="11" a="1"/>
  <c r="AP828" i="11"/>
  <c r="AQ828" i="11" a="1"/>
  <c r="AQ828" i="11"/>
  <c r="AR828" i="11" a="1"/>
  <c r="AR828" i="11"/>
  <c r="AN828" i="11" a="1"/>
  <c r="AN828" i="11"/>
  <c r="DH828" i="11" a="1"/>
  <c r="DH828" i="11"/>
  <c r="DJ828" i="11" a="1"/>
  <c r="DJ828" i="11"/>
  <c r="DG828" i="11" a="1"/>
  <c r="DG828" i="11"/>
  <c r="DI828" i="11" a="1"/>
  <c r="DI828" i="11"/>
  <c r="DF828" i="11" a="1"/>
  <c r="DF828" i="11"/>
  <c r="DK828" i="11" a="1"/>
  <c r="DK828" i="11"/>
  <c r="DT829" i="11" a="1"/>
  <c r="DT829" i="11"/>
  <c r="DM829" i="11" a="1"/>
  <c r="DM829" i="11"/>
  <c r="DE829" i="11" a="1"/>
  <c r="DE829" i="11"/>
  <c r="DN828" i="11" a="1"/>
  <c r="DN828" i="11"/>
  <c r="DQ828" i="11" a="1"/>
  <c r="DQ828" i="11"/>
  <c r="DO828" i="11" a="1"/>
  <c r="DO828" i="11"/>
  <c r="DR828" i="11" a="1"/>
  <c r="DR828" i="11"/>
  <c r="DP828" i="11" a="1"/>
  <c r="DP828" i="11"/>
  <c r="AS828" i="11"/>
  <c r="EA828" i="11" a="1"/>
  <c r="EA828" i="11"/>
  <c r="DV828" i="11" a="1"/>
  <c r="DV828" i="11"/>
  <c r="DW828" i="11" a="1"/>
  <c r="DW828" i="11"/>
  <c r="DX828" i="11" a="1"/>
  <c r="DX828" i="11"/>
  <c r="DY828" i="11" a="1"/>
  <c r="DY828" i="11"/>
  <c r="DU828" i="11" a="1"/>
  <c r="DU828" i="11"/>
  <c r="EB828" i="11" a="1"/>
  <c r="EB828" i="11"/>
  <c r="DZ828" i="11" a="1"/>
  <c r="DZ828" i="11"/>
  <c r="AS827" i="11"/>
  <c r="AN829" i="11" a="1"/>
  <c r="AN829" i="11"/>
  <c r="AO829" i="11" a="1"/>
  <c r="AO829" i="11"/>
  <c r="AP829" i="11" a="1"/>
  <c r="AP829" i="11"/>
  <c r="AQ829" i="11" a="1"/>
  <c r="AQ829" i="11"/>
  <c r="AR829" i="11" a="1"/>
  <c r="AR829" i="11"/>
  <c r="F831" i="11" a="1"/>
  <c r="F831" i="11"/>
  <c r="AA831" i="11" a="1"/>
  <c r="AA831" i="11"/>
  <c r="Y832" i="11" a="1"/>
  <c r="Y832" i="11"/>
  <c r="U830" i="11" a="1"/>
  <c r="U830" i="11"/>
  <c r="AB830" i="11"/>
  <c r="G830" i="11" a="1"/>
  <c r="G830" i="11"/>
  <c r="T830" i="11" a="1"/>
  <c r="T830" i="11"/>
  <c r="H830" i="11" a="1"/>
  <c r="H830" i="11"/>
  <c r="AR830" i="11" a="1"/>
  <c r="AR830" i="11"/>
  <c r="AP830" i="11" a="1"/>
  <c r="AP830" i="11"/>
  <c r="AQ830" i="11" a="1"/>
  <c r="AQ830" i="11"/>
  <c r="AO830" i="11" a="1"/>
  <c r="AO830" i="11"/>
  <c r="AS829" i="11"/>
  <c r="DE830" i="11" a="1"/>
  <c r="DE830" i="11"/>
  <c r="DT830" i="11" a="1"/>
  <c r="DT830" i="11"/>
  <c r="DM830" i="11" a="1"/>
  <c r="DM830" i="11"/>
  <c r="G831" i="11" a="1"/>
  <c r="G831" i="11"/>
  <c r="T831" i="11" a="1"/>
  <c r="T831" i="11"/>
  <c r="H831" i="11" a="1"/>
  <c r="H831" i="11"/>
  <c r="DJ829" i="11" a="1"/>
  <c r="DJ829" i="11"/>
  <c r="DG829" i="11" a="1"/>
  <c r="DG829" i="11"/>
  <c r="DF829" i="11" a="1"/>
  <c r="DF829" i="11"/>
  <c r="DI829" i="11" a="1"/>
  <c r="DI829" i="11"/>
  <c r="DH829" i="11" a="1"/>
  <c r="DH829" i="11"/>
  <c r="DK829" i="11" a="1"/>
  <c r="DK829" i="11"/>
  <c r="AB831" i="11"/>
  <c r="U831" i="11" a="1"/>
  <c r="U831" i="11"/>
  <c r="DQ829" i="11" a="1"/>
  <c r="DQ829" i="11"/>
  <c r="DO829" i="11" a="1"/>
  <c r="DO829" i="11"/>
  <c r="DN829" i="11" a="1"/>
  <c r="DN829" i="11"/>
  <c r="DR829" i="11" a="1"/>
  <c r="DR829" i="11"/>
  <c r="DP829" i="11" a="1"/>
  <c r="DP829" i="11"/>
  <c r="F832" i="11" a="1"/>
  <c r="F832" i="11"/>
  <c r="AA832" i="11" a="1"/>
  <c r="AA832" i="11"/>
  <c r="Y833" i="11" a="1"/>
  <c r="Y833" i="11"/>
  <c r="EA829" i="11" a="1"/>
  <c r="EA829" i="11"/>
  <c r="DW829" i="11" a="1"/>
  <c r="DW829" i="11"/>
  <c r="DV829" i="11" a="1"/>
  <c r="DV829" i="11"/>
  <c r="DZ829" i="11" a="1"/>
  <c r="DZ829" i="11"/>
  <c r="DX829" i="11" a="1"/>
  <c r="DX829" i="11"/>
  <c r="DU829" i="11" a="1"/>
  <c r="DU829" i="11"/>
  <c r="DY829" i="11" a="1"/>
  <c r="DY829" i="11"/>
  <c r="EB829" i="11" a="1"/>
  <c r="EB829" i="11"/>
  <c r="T832" i="11" a="1"/>
  <c r="T832" i="11"/>
  <c r="G832" i="11" a="1"/>
  <c r="G832" i="11"/>
  <c r="H832" i="11" a="1"/>
  <c r="H832" i="11"/>
  <c r="DT831" i="11" a="1"/>
  <c r="DT831" i="11"/>
  <c r="DM831" i="11" a="1"/>
  <c r="DM831" i="11"/>
  <c r="DE831" i="11" a="1"/>
  <c r="DE831" i="11"/>
  <c r="AN830" i="11" a="1"/>
  <c r="AN830" i="11"/>
  <c r="AB832" i="11"/>
  <c r="U832" i="11" a="1"/>
  <c r="U832" i="11"/>
  <c r="DR830" i="11" a="1"/>
  <c r="DR830" i="11"/>
  <c r="DN830" i="11" a="1"/>
  <c r="DN830" i="11"/>
  <c r="DQ830" i="11" a="1"/>
  <c r="DQ830" i="11"/>
  <c r="DO830" i="11" a="1"/>
  <c r="DO830" i="11"/>
  <c r="DP830" i="11" a="1"/>
  <c r="DP830" i="11"/>
  <c r="AQ831" i="11" a="1"/>
  <c r="AQ831" i="11"/>
  <c r="AP831" i="11" a="1"/>
  <c r="AP831" i="11"/>
  <c r="AN831" i="11" a="1"/>
  <c r="AN831" i="11"/>
  <c r="AO831" i="11" a="1"/>
  <c r="AO831" i="11"/>
  <c r="AR831" i="11" a="1"/>
  <c r="AR831" i="11"/>
  <c r="DX830" i="11" a="1"/>
  <c r="DX830" i="11"/>
  <c r="DZ830" i="11" a="1"/>
  <c r="DZ830" i="11"/>
  <c r="DU830" i="11" a="1"/>
  <c r="DU830" i="11"/>
  <c r="EA830" i="11" a="1"/>
  <c r="EA830" i="11"/>
  <c r="DW830" i="11" a="1"/>
  <c r="DW830" i="11"/>
  <c r="DY830" i="11" a="1"/>
  <c r="DY830" i="11"/>
  <c r="EB830" i="11" a="1"/>
  <c r="EB830" i="11"/>
  <c r="DV830" i="11" a="1"/>
  <c r="DV830" i="11"/>
  <c r="AA833" i="11" a="1"/>
  <c r="AA833" i="11"/>
  <c r="F833" i="11" a="1"/>
  <c r="F833" i="11"/>
  <c r="Y834" i="11" a="1"/>
  <c r="Y834" i="11"/>
  <c r="DJ830" i="11" a="1"/>
  <c r="DJ830" i="11"/>
  <c r="DI830" i="11" a="1"/>
  <c r="DI830" i="11"/>
  <c r="DH830" i="11" a="1"/>
  <c r="DH830" i="11"/>
  <c r="DK830" i="11" a="1"/>
  <c r="DK830" i="11"/>
  <c r="DF830" i="11" a="1"/>
  <c r="DF830" i="11"/>
  <c r="DG830" i="11" a="1"/>
  <c r="DG830" i="11"/>
  <c r="T833" i="11" a="1"/>
  <c r="T833" i="11"/>
  <c r="G833" i="11" a="1"/>
  <c r="G833" i="11"/>
  <c r="H833" i="11" a="1"/>
  <c r="H833" i="11"/>
  <c r="AR832" i="11" a="1"/>
  <c r="AR832" i="11"/>
  <c r="AQ832" i="11" a="1"/>
  <c r="AQ832" i="11"/>
  <c r="AP832" i="11" a="1"/>
  <c r="AP832" i="11"/>
  <c r="AO832" i="11" a="1"/>
  <c r="AO832" i="11"/>
  <c r="DF831" i="11" a="1"/>
  <c r="DF831" i="11"/>
  <c r="DI831" i="11" a="1"/>
  <c r="DI831" i="11"/>
  <c r="DH831" i="11" a="1"/>
  <c r="DH831" i="11"/>
  <c r="DG831" i="11" a="1"/>
  <c r="DG831" i="11"/>
  <c r="DK831" i="11" a="1"/>
  <c r="DK831" i="11"/>
  <c r="DJ831" i="11" a="1"/>
  <c r="DJ831" i="11"/>
  <c r="DN831" i="11" a="1"/>
  <c r="DN831" i="11"/>
  <c r="DO831" i="11" a="1"/>
  <c r="DO831" i="11"/>
  <c r="DR831" i="11" a="1"/>
  <c r="DR831" i="11"/>
  <c r="DQ831" i="11" a="1"/>
  <c r="DQ831" i="11"/>
  <c r="DP831" i="11" a="1"/>
  <c r="DP831" i="11"/>
  <c r="EA831" i="11" a="1"/>
  <c r="EA831" i="11"/>
  <c r="DY831" i="11" a="1"/>
  <c r="DY831" i="11"/>
  <c r="DZ831" i="11" a="1"/>
  <c r="DZ831" i="11"/>
  <c r="DV831" i="11" a="1"/>
  <c r="DV831" i="11"/>
  <c r="EB831" i="11" a="1"/>
  <c r="EB831" i="11"/>
  <c r="DU831" i="11" a="1"/>
  <c r="DU831" i="11"/>
  <c r="DX831" i="11" a="1"/>
  <c r="DX831" i="11"/>
  <c r="DW831" i="11" a="1"/>
  <c r="DW831" i="11"/>
  <c r="AS831" i="11"/>
  <c r="AA834" i="11" a="1"/>
  <c r="AA834" i="11"/>
  <c r="F834" i="11" a="1"/>
  <c r="F834" i="11"/>
  <c r="Y835" i="11" a="1"/>
  <c r="Y835" i="11"/>
  <c r="AS830" i="11"/>
  <c r="AB833" i="11"/>
  <c r="U833" i="11" a="1"/>
  <c r="U833" i="11"/>
  <c r="DE832" i="11" a="1"/>
  <c r="DE832" i="11"/>
  <c r="DT832" i="11" a="1"/>
  <c r="DT832" i="11"/>
  <c r="DM832" i="11" a="1"/>
  <c r="DM832" i="11"/>
  <c r="DG832" i="11" a="1"/>
  <c r="DG832" i="11"/>
  <c r="DJ832" i="11" a="1"/>
  <c r="DJ832" i="11"/>
  <c r="DI832" i="11" a="1"/>
  <c r="DI832" i="11"/>
  <c r="DF832" i="11" a="1"/>
  <c r="DF832" i="11"/>
  <c r="DK832" i="11" a="1"/>
  <c r="DK832" i="11"/>
  <c r="DH832" i="11" a="1"/>
  <c r="DH832" i="11"/>
  <c r="AB834" i="11"/>
  <c r="U834" i="11" a="1"/>
  <c r="U834" i="11"/>
  <c r="G834" i="11" a="1"/>
  <c r="G834" i="11"/>
  <c r="T834" i="11" a="1"/>
  <c r="T834" i="11"/>
  <c r="H834" i="11" a="1"/>
  <c r="H834" i="11"/>
  <c r="EB832" i="11" a="1"/>
  <c r="EB832" i="11"/>
  <c r="DW832" i="11" a="1"/>
  <c r="DW832" i="11"/>
  <c r="DU832" i="11" a="1"/>
  <c r="DU832" i="11"/>
  <c r="DV832" i="11" a="1"/>
  <c r="DV832" i="11"/>
  <c r="EA832" i="11" a="1"/>
  <c r="EA832" i="11"/>
  <c r="DX832" i="11" a="1"/>
  <c r="DX832" i="11"/>
  <c r="DZ832" i="11" a="1"/>
  <c r="DZ832" i="11"/>
  <c r="DY832" i="11" a="1"/>
  <c r="DY832" i="11"/>
  <c r="F835" i="11" a="1"/>
  <c r="F835" i="11"/>
  <c r="AA835" i="11" a="1"/>
  <c r="AA835" i="11"/>
  <c r="Y836" i="11" a="1"/>
  <c r="Y836" i="11"/>
  <c r="AO833" i="11" a="1"/>
  <c r="AO833" i="11"/>
  <c r="AR833" i="11" a="1"/>
  <c r="AR833" i="11"/>
  <c r="AQ833" i="11" a="1"/>
  <c r="AQ833" i="11"/>
  <c r="AP833" i="11" a="1"/>
  <c r="AP833" i="11"/>
  <c r="DE833" i="11" a="1"/>
  <c r="DE833" i="11"/>
  <c r="DT833" i="11" a="1"/>
  <c r="DT833" i="11"/>
  <c r="DM833" i="11" a="1"/>
  <c r="DM833" i="11"/>
  <c r="DN832" i="11" a="1"/>
  <c r="DN832" i="11"/>
  <c r="DR832" i="11" a="1"/>
  <c r="DR832" i="11"/>
  <c r="DQ832" i="11" a="1"/>
  <c r="DQ832" i="11"/>
  <c r="DP832" i="11" a="1"/>
  <c r="DP832" i="11"/>
  <c r="DO832" i="11" a="1"/>
  <c r="DO832" i="11"/>
  <c r="AN832" i="11" a="1"/>
  <c r="AN832" i="11"/>
  <c r="DZ833" i="11" a="1"/>
  <c r="DZ833" i="11"/>
  <c r="DY833" i="11" a="1"/>
  <c r="DY833" i="11"/>
  <c r="DW833" i="11" a="1"/>
  <c r="DW833" i="11"/>
  <c r="DX833" i="11" a="1"/>
  <c r="DX833" i="11"/>
  <c r="DU833" i="11" a="1"/>
  <c r="DU833" i="11"/>
  <c r="DV833" i="11" a="1"/>
  <c r="DV833" i="11"/>
  <c r="EA833" i="11" a="1"/>
  <c r="EA833" i="11"/>
  <c r="EB833" i="11" a="1"/>
  <c r="EB833" i="11"/>
  <c r="AS832" i="11"/>
  <c r="U835" i="11" a="1"/>
  <c r="U835" i="11"/>
  <c r="AB835" i="11"/>
  <c r="DO833" i="11" a="1"/>
  <c r="DO833" i="11"/>
  <c r="DR833" i="11" a="1"/>
  <c r="DR833" i="11"/>
  <c r="DQ833" i="11" a="1"/>
  <c r="DQ833" i="11"/>
  <c r="DN833" i="11" a="1"/>
  <c r="DN833" i="11"/>
  <c r="DP833" i="11" a="1"/>
  <c r="DP833" i="11"/>
  <c r="AQ834" i="11" a="1"/>
  <c r="AQ834" i="11"/>
  <c r="AR834" i="11" a="1"/>
  <c r="AR834" i="11"/>
  <c r="AP834" i="11" a="1"/>
  <c r="AP834" i="11"/>
  <c r="AN834" i="11" a="1"/>
  <c r="AN834" i="11"/>
  <c r="AO834" i="11" a="1"/>
  <c r="AO834" i="11"/>
  <c r="AA836" i="11" a="1"/>
  <c r="AA836" i="11"/>
  <c r="F836" i="11" a="1"/>
  <c r="F836" i="11"/>
  <c r="Y837" i="11" a="1"/>
  <c r="Y837" i="11"/>
  <c r="DK833" i="11" a="1"/>
  <c r="DK833" i="11"/>
  <c r="DH833" i="11" a="1"/>
  <c r="DH833" i="11"/>
  <c r="DJ833" i="11" a="1"/>
  <c r="DJ833" i="11"/>
  <c r="DG833" i="11" a="1"/>
  <c r="DG833" i="11"/>
  <c r="DF833" i="11" a="1"/>
  <c r="DF833" i="11"/>
  <c r="DI833" i="11" a="1"/>
  <c r="DI833" i="11"/>
  <c r="AN833" i="11" a="1"/>
  <c r="AN833" i="11"/>
  <c r="G835" i="11" a="1"/>
  <c r="G835" i="11"/>
  <c r="T835" i="11" a="1"/>
  <c r="T835" i="11"/>
  <c r="H835" i="11" a="1"/>
  <c r="H835" i="11"/>
  <c r="DM834" i="11" a="1"/>
  <c r="DM834" i="11"/>
  <c r="DT834" i="11" a="1"/>
  <c r="DT834" i="11"/>
  <c r="DE834" i="11" a="1"/>
  <c r="DE834" i="11"/>
  <c r="AB836" i="11"/>
  <c r="U836" i="11" a="1"/>
  <c r="U836" i="11"/>
  <c r="AA837" i="11" a="1"/>
  <c r="AA837" i="11"/>
  <c r="F837" i="11" a="1"/>
  <c r="F837" i="11"/>
  <c r="Y838" i="11" a="1"/>
  <c r="Y838" i="11"/>
  <c r="AS834" i="11"/>
  <c r="DR834" i="11" a="1"/>
  <c r="DR834" i="11"/>
  <c r="DQ834" i="11" a="1"/>
  <c r="DQ834" i="11"/>
  <c r="DP834" i="11" a="1"/>
  <c r="DP834" i="11"/>
  <c r="DO834" i="11" a="1"/>
  <c r="DO834" i="11"/>
  <c r="DN834" i="11" a="1"/>
  <c r="DN834" i="11"/>
  <c r="G836" i="11" a="1"/>
  <c r="G836" i="11"/>
  <c r="T836" i="11" a="1"/>
  <c r="T836" i="11"/>
  <c r="H836" i="11" a="1"/>
  <c r="H836" i="11"/>
  <c r="AO835" i="11" a="1"/>
  <c r="AO835" i="11"/>
  <c r="AP835" i="11" a="1"/>
  <c r="AP835" i="11"/>
  <c r="AN835" i="11" a="1"/>
  <c r="AN835" i="11"/>
  <c r="AQ835" i="11" a="1"/>
  <c r="AQ835" i="11"/>
  <c r="AR835" i="11" a="1"/>
  <c r="AR835" i="11"/>
  <c r="DE835" i="11" a="1"/>
  <c r="DE835" i="11"/>
  <c r="DM835" i="11" a="1"/>
  <c r="DM835" i="11"/>
  <c r="DT835" i="11" a="1"/>
  <c r="DT835" i="11"/>
  <c r="AS833" i="11"/>
  <c r="DH834" i="11" a="1"/>
  <c r="DH834" i="11"/>
  <c r="DI834" i="11" a="1"/>
  <c r="DI834" i="11"/>
  <c r="DG834" i="11" a="1"/>
  <c r="DG834" i="11"/>
  <c r="DK834" i="11" a="1"/>
  <c r="DK834" i="11"/>
  <c r="DJ834" i="11" a="1"/>
  <c r="DJ834" i="11"/>
  <c r="DF834" i="11" a="1"/>
  <c r="DF834" i="11"/>
  <c r="DV834" i="11" a="1"/>
  <c r="DV834" i="11"/>
  <c r="DY834" i="11" a="1"/>
  <c r="DY834" i="11"/>
  <c r="EA834" i="11" a="1"/>
  <c r="EA834" i="11"/>
  <c r="DU834" i="11" a="1"/>
  <c r="DU834" i="11"/>
  <c r="DX834" i="11" a="1"/>
  <c r="DX834" i="11"/>
  <c r="EB834" i="11" a="1"/>
  <c r="EB834" i="11"/>
  <c r="DW834" i="11" a="1"/>
  <c r="DW834" i="11"/>
  <c r="DZ834" i="11" a="1"/>
  <c r="DZ834" i="11"/>
  <c r="AS835" i="11"/>
  <c r="T837" i="11" a="1"/>
  <c r="T837" i="11"/>
  <c r="G837" i="11" a="1"/>
  <c r="G837" i="11"/>
  <c r="H837" i="11" a="1"/>
  <c r="H837" i="11"/>
  <c r="DW835" i="11" a="1"/>
  <c r="DW835" i="11"/>
  <c r="EB835" i="11" a="1"/>
  <c r="EB835" i="11"/>
  <c r="DX835" i="11" a="1"/>
  <c r="DX835" i="11"/>
  <c r="DV835" i="11" a="1"/>
  <c r="DV835" i="11"/>
  <c r="DZ835" i="11" a="1"/>
  <c r="DZ835" i="11"/>
  <c r="DU835" i="11" a="1"/>
  <c r="DU835" i="11"/>
  <c r="EA835" i="11" a="1"/>
  <c r="EA835" i="11"/>
  <c r="DY835" i="11" a="1"/>
  <c r="DY835" i="11"/>
  <c r="DP835" i="11" a="1"/>
  <c r="DP835" i="11"/>
  <c r="DR835" i="11" a="1"/>
  <c r="DR835" i="11"/>
  <c r="DO835" i="11" a="1"/>
  <c r="DO835" i="11"/>
  <c r="DQ835" i="11" a="1"/>
  <c r="DQ835" i="11"/>
  <c r="DN835" i="11" a="1"/>
  <c r="DN835" i="11"/>
  <c r="DJ835" i="11" a="1"/>
  <c r="DJ835" i="11"/>
  <c r="DK835" i="11" a="1"/>
  <c r="DK835" i="11"/>
  <c r="DF835" i="11" a="1"/>
  <c r="DF835" i="11"/>
  <c r="DG835" i="11" a="1"/>
  <c r="DG835" i="11"/>
  <c r="DH835" i="11" a="1"/>
  <c r="DH835" i="11"/>
  <c r="DI835" i="11" a="1"/>
  <c r="DI835" i="11"/>
  <c r="F838" i="11" a="1"/>
  <c r="F838" i="11"/>
  <c r="AA838" i="11" a="1"/>
  <c r="AA838" i="11"/>
  <c r="Y839" i="11" a="1"/>
  <c r="Y839" i="11"/>
  <c r="AO836" i="11" a="1"/>
  <c r="AO836" i="11"/>
  <c r="AR836" i="11" a="1"/>
  <c r="AR836" i="11"/>
  <c r="AQ836" i="11" a="1"/>
  <c r="AQ836" i="11"/>
  <c r="AP836" i="11" a="1"/>
  <c r="AP836" i="11"/>
  <c r="DM836" i="11" a="1"/>
  <c r="DM836" i="11"/>
  <c r="DT836" i="11" a="1"/>
  <c r="DT836" i="11"/>
  <c r="DE836" i="11" a="1"/>
  <c r="DE836" i="11"/>
  <c r="AB837" i="11"/>
  <c r="U837" i="11" a="1"/>
  <c r="U837" i="11"/>
  <c r="AB838" i="11"/>
  <c r="U838" i="11" a="1"/>
  <c r="U838" i="11"/>
  <c r="DN836" i="11" a="1"/>
  <c r="DN836" i="11"/>
  <c r="DQ836" i="11" a="1"/>
  <c r="DQ836" i="11"/>
  <c r="DO836" i="11" a="1"/>
  <c r="DO836" i="11"/>
  <c r="DP836" i="11" a="1"/>
  <c r="DP836" i="11"/>
  <c r="DR836" i="11" a="1"/>
  <c r="DR836" i="11"/>
  <c r="G838" i="11" a="1"/>
  <c r="G838" i="11"/>
  <c r="T838" i="11" a="1"/>
  <c r="T838" i="11"/>
  <c r="H838" i="11" a="1"/>
  <c r="H838" i="11"/>
  <c r="AN836" i="11" a="1"/>
  <c r="AN836" i="11"/>
  <c r="DI836" i="11" a="1"/>
  <c r="DI836" i="11"/>
  <c r="DH836" i="11" a="1"/>
  <c r="DH836" i="11"/>
  <c r="DJ836" i="11" a="1"/>
  <c r="DJ836" i="11"/>
  <c r="DK836" i="11" a="1"/>
  <c r="DK836" i="11"/>
  <c r="DF836" i="11" a="1"/>
  <c r="DF836" i="11"/>
  <c r="DG836" i="11" a="1"/>
  <c r="DG836" i="11"/>
  <c r="AQ837" i="11" a="1"/>
  <c r="AQ837" i="11"/>
  <c r="AO837" i="11" a="1"/>
  <c r="AO837" i="11"/>
  <c r="AR837" i="11" a="1"/>
  <c r="AR837" i="11"/>
  <c r="AP837" i="11" a="1"/>
  <c r="AP837" i="11"/>
  <c r="AA839" i="11" a="1"/>
  <c r="AA839" i="11"/>
  <c r="F839" i="11" a="1"/>
  <c r="F839" i="11"/>
  <c r="Y840" i="11" a="1"/>
  <c r="Y840" i="11"/>
  <c r="EB836" i="11" a="1"/>
  <c r="EB836" i="11"/>
  <c r="DU836" i="11" a="1"/>
  <c r="DU836" i="11"/>
  <c r="DZ836" i="11" a="1"/>
  <c r="DZ836" i="11"/>
  <c r="DY836" i="11" a="1"/>
  <c r="DY836" i="11"/>
  <c r="DV836" i="11" a="1"/>
  <c r="DV836" i="11"/>
  <c r="DW836" i="11" a="1"/>
  <c r="DW836" i="11"/>
  <c r="DX836" i="11" a="1"/>
  <c r="DX836" i="11"/>
  <c r="EA836" i="11" a="1"/>
  <c r="EA836" i="11"/>
  <c r="DM837" i="11" a="1"/>
  <c r="DM837" i="11"/>
  <c r="DE837" i="11" a="1"/>
  <c r="DE837" i="11"/>
  <c r="DT837" i="11" a="1"/>
  <c r="DT837" i="11"/>
  <c r="DR837" i="11" a="1"/>
  <c r="DR837" i="11"/>
  <c r="DQ837" i="11" a="1"/>
  <c r="DQ837" i="11"/>
  <c r="DN837" i="11" a="1"/>
  <c r="DN837" i="11"/>
  <c r="DO837" i="11" a="1"/>
  <c r="DO837" i="11"/>
  <c r="DP837" i="11" a="1"/>
  <c r="DP837" i="11"/>
  <c r="DJ837" i="11" a="1"/>
  <c r="DJ837" i="11"/>
  <c r="DG837" i="11" a="1"/>
  <c r="DG837" i="11"/>
  <c r="DF837" i="11" a="1"/>
  <c r="DF837" i="11"/>
  <c r="DI837" i="11" a="1"/>
  <c r="DI837" i="11"/>
  <c r="DH837" i="11" a="1"/>
  <c r="DH837" i="11"/>
  <c r="DK837" i="11" a="1"/>
  <c r="DK837" i="11"/>
  <c r="F840" i="11" a="1"/>
  <c r="F840" i="11"/>
  <c r="AA840" i="11" a="1"/>
  <c r="AA840" i="11"/>
  <c r="Y841" i="11" a="1"/>
  <c r="Y841" i="11"/>
  <c r="AN837" i="11" a="1"/>
  <c r="AN837" i="11"/>
  <c r="AS836" i="11"/>
  <c r="U839" i="11" a="1"/>
  <c r="U839" i="11"/>
  <c r="AB839" i="11"/>
  <c r="AQ838" i="11" a="1"/>
  <c r="AQ838" i="11"/>
  <c r="AO838" i="11" a="1"/>
  <c r="AO838" i="11"/>
  <c r="AP838" i="11" a="1"/>
  <c r="AP838" i="11"/>
  <c r="AR838" i="11" a="1"/>
  <c r="AR838" i="11"/>
  <c r="DX837" i="11" a="1"/>
  <c r="DX837" i="11"/>
  <c r="DW837" i="11" a="1"/>
  <c r="DW837" i="11"/>
  <c r="EB837" i="11" a="1"/>
  <c r="EB837" i="11"/>
  <c r="DZ837" i="11" a="1"/>
  <c r="DZ837" i="11"/>
  <c r="EA837" i="11" a="1"/>
  <c r="EA837" i="11"/>
  <c r="DV837" i="11" a="1"/>
  <c r="DV837" i="11"/>
  <c r="DU837" i="11" a="1"/>
  <c r="DU837" i="11"/>
  <c r="DY837" i="11" a="1"/>
  <c r="DY837" i="11"/>
  <c r="G839" i="11" a="1"/>
  <c r="G839" i="11"/>
  <c r="T839" i="11" a="1"/>
  <c r="T839" i="11"/>
  <c r="H839" i="11" a="1"/>
  <c r="H839" i="11"/>
  <c r="DE838" i="11" a="1"/>
  <c r="DE838" i="11"/>
  <c r="DM838" i="11" a="1"/>
  <c r="DM838" i="11"/>
  <c r="DT838" i="11" a="1"/>
  <c r="DT838" i="11"/>
  <c r="F841" i="11" a="1"/>
  <c r="F841" i="11"/>
  <c r="AA841" i="11" a="1"/>
  <c r="AA841" i="11"/>
  <c r="Y842" i="11" a="1"/>
  <c r="Y842" i="11"/>
  <c r="G840" i="11" a="1"/>
  <c r="G840" i="11"/>
  <c r="T840" i="11" a="1"/>
  <c r="T840" i="11"/>
  <c r="H840" i="11" a="1"/>
  <c r="H840" i="11"/>
  <c r="AN839" i="11" a="1"/>
  <c r="AN839" i="11"/>
  <c r="AR839" i="11" a="1"/>
  <c r="AR839" i="11"/>
  <c r="AQ839" i="11" a="1"/>
  <c r="AQ839" i="11"/>
  <c r="AO839" i="11" a="1"/>
  <c r="AO839" i="11"/>
  <c r="AP839" i="11" a="1"/>
  <c r="AP839" i="11"/>
  <c r="U840" i="11" a="1"/>
  <c r="U840" i="11"/>
  <c r="AB840" i="11"/>
  <c r="AN838" i="11" a="1"/>
  <c r="AN838" i="11"/>
  <c r="DZ838" i="11" a="1"/>
  <c r="DZ838" i="11"/>
  <c r="EA838" i="11" a="1"/>
  <c r="EA838" i="11"/>
  <c r="DX838" i="11" a="1"/>
  <c r="DX838" i="11"/>
  <c r="EB838" i="11" a="1"/>
  <c r="EB838" i="11"/>
  <c r="DW838" i="11" a="1"/>
  <c r="DW838" i="11"/>
  <c r="DU838" i="11" a="1"/>
  <c r="DU838" i="11"/>
  <c r="DY838" i="11" a="1"/>
  <c r="DY838" i="11"/>
  <c r="DV838" i="11" a="1"/>
  <c r="DV838" i="11"/>
  <c r="DQ838" i="11" a="1"/>
  <c r="DQ838" i="11"/>
  <c r="DO838" i="11" a="1"/>
  <c r="DO838" i="11"/>
  <c r="DP838" i="11" a="1"/>
  <c r="DP838" i="11"/>
  <c r="DN838" i="11" a="1"/>
  <c r="DN838" i="11"/>
  <c r="DR838" i="11" a="1"/>
  <c r="DR838" i="11"/>
  <c r="DK838" i="11" a="1"/>
  <c r="DK838" i="11"/>
  <c r="DF838" i="11" a="1"/>
  <c r="DF838" i="11"/>
  <c r="DG838" i="11" a="1"/>
  <c r="DG838" i="11"/>
  <c r="DI838" i="11" a="1"/>
  <c r="DI838" i="11"/>
  <c r="DJ838" i="11" a="1"/>
  <c r="DJ838" i="11"/>
  <c r="DH838" i="11" a="1"/>
  <c r="DH838" i="11"/>
  <c r="DE839" i="11" a="1"/>
  <c r="DE839" i="11"/>
  <c r="DT839" i="11" a="1"/>
  <c r="DT839" i="11"/>
  <c r="DM839" i="11" a="1"/>
  <c r="DM839" i="11"/>
  <c r="AS837" i="11"/>
  <c r="AS839" i="11"/>
  <c r="AS838" i="11"/>
  <c r="AA842" i="11" a="1"/>
  <c r="AA842" i="11"/>
  <c r="F842" i="11" a="1"/>
  <c r="F842" i="11"/>
  <c r="Y843" i="11" a="1"/>
  <c r="Y843" i="11"/>
  <c r="DP839" i="11" a="1"/>
  <c r="DP839" i="11"/>
  <c r="DR839" i="11" a="1"/>
  <c r="DR839" i="11"/>
  <c r="DN839" i="11" a="1"/>
  <c r="DN839" i="11"/>
  <c r="DO839" i="11" a="1"/>
  <c r="DO839" i="11"/>
  <c r="DQ839" i="11" a="1"/>
  <c r="DQ839" i="11"/>
  <c r="G841" i="11" a="1"/>
  <c r="G841" i="11"/>
  <c r="T841" i="11" a="1"/>
  <c r="T841" i="11"/>
  <c r="H841" i="11" a="1"/>
  <c r="H841" i="11"/>
  <c r="DZ839" i="11" a="1"/>
  <c r="DZ839" i="11"/>
  <c r="DW839" i="11" a="1"/>
  <c r="DW839" i="11"/>
  <c r="DX839" i="11" a="1"/>
  <c r="DX839" i="11"/>
  <c r="EA839" i="11" a="1"/>
  <c r="EA839" i="11"/>
  <c r="DY839" i="11" a="1"/>
  <c r="DY839" i="11"/>
  <c r="DU839" i="11" a="1"/>
  <c r="DU839" i="11"/>
  <c r="DV839" i="11" a="1"/>
  <c r="DV839" i="11"/>
  <c r="EB839" i="11" a="1"/>
  <c r="EB839" i="11"/>
  <c r="DM840" i="11" a="1"/>
  <c r="DM840" i="11"/>
  <c r="DE840" i="11" a="1"/>
  <c r="DE840" i="11"/>
  <c r="DT840" i="11" a="1"/>
  <c r="DT840" i="11"/>
  <c r="U841" i="11" a="1"/>
  <c r="U841" i="11"/>
  <c r="AB841" i="11"/>
  <c r="DI839" i="11" a="1"/>
  <c r="DI839" i="11"/>
  <c r="DG839" i="11" a="1"/>
  <c r="DG839" i="11"/>
  <c r="DJ839" i="11" a="1"/>
  <c r="DJ839" i="11"/>
  <c r="DK839" i="11" a="1"/>
  <c r="DK839" i="11"/>
  <c r="DH839" i="11" a="1"/>
  <c r="DH839" i="11"/>
  <c r="DF839" i="11" a="1"/>
  <c r="DF839" i="11"/>
  <c r="AN840" i="11" a="1"/>
  <c r="AN840" i="11"/>
  <c r="AQ840" i="11" a="1"/>
  <c r="AQ840" i="11"/>
  <c r="AO840" i="11" a="1"/>
  <c r="AO840" i="11"/>
  <c r="AR840" i="11" a="1"/>
  <c r="AR840" i="11"/>
  <c r="AP840" i="11" a="1"/>
  <c r="AP840" i="11"/>
  <c r="DJ840" i="11" a="1"/>
  <c r="DJ840" i="11"/>
  <c r="DI840" i="11" a="1"/>
  <c r="DI840" i="11"/>
  <c r="DK840" i="11" a="1"/>
  <c r="DK840" i="11"/>
  <c r="DH840" i="11" a="1"/>
  <c r="DH840" i="11"/>
  <c r="DF840" i="11" a="1"/>
  <c r="DF840" i="11"/>
  <c r="DG840" i="11" a="1"/>
  <c r="DG840" i="11"/>
  <c r="DM841" i="11" a="1"/>
  <c r="DM841" i="11"/>
  <c r="DT841" i="11" a="1"/>
  <c r="DT841" i="11"/>
  <c r="DE841" i="11" a="1"/>
  <c r="DE841" i="11"/>
  <c r="DW840" i="11" a="1"/>
  <c r="DW840" i="11"/>
  <c r="DX840" i="11" a="1"/>
  <c r="DX840" i="11"/>
  <c r="DU840" i="11" a="1"/>
  <c r="DU840" i="11"/>
  <c r="DY840" i="11" a="1"/>
  <c r="DY840" i="11"/>
  <c r="DZ840" i="11" a="1"/>
  <c r="DZ840" i="11"/>
  <c r="DV840" i="11" a="1"/>
  <c r="DV840" i="11"/>
  <c r="EA840" i="11" a="1"/>
  <c r="EA840" i="11"/>
  <c r="EB840" i="11" a="1"/>
  <c r="EB840" i="11"/>
  <c r="DN840" i="11" a="1"/>
  <c r="DN840" i="11"/>
  <c r="DR840" i="11" a="1"/>
  <c r="DR840" i="11"/>
  <c r="DQ840" i="11" a="1"/>
  <c r="DQ840" i="11"/>
  <c r="DO840" i="11" a="1"/>
  <c r="DO840" i="11"/>
  <c r="DP840" i="11" a="1"/>
  <c r="DP840" i="11"/>
  <c r="F843" i="11" a="1"/>
  <c r="F843" i="11"/>
  <c r="AA843" i="11" a="1"/>
  <c r="AA843" i="11"/>
  <c r="Y844" i="11" a="1"/>
  <c r="Y844" i="11"/>
  <c r="AS840" i="11"/>
  <c r="AR841" i="11" a="1"/>
  <c r="AR841" i="11"/>
  <c r="AQ841" i="11" a="1"/>
  <c r="AQ841" i="11"/>
  <c r="AN841" i="11" a="1"/>
  <c r="AN841" i="11"/>
  <c r="AP841" i="11" a="1"/>
  <c r="AP841" i="11"/>
  <c r="AO841" i="11" a="1"/>
  <c r="AO841" i="11"/>
  <c r="AB842" i="11"/>
  <c r="U842" i="11" a="1"/>
  <c r="U842" i="11"/>
  <c r="T842" i="11" a="1"/>
  <c r="T842" i="11"/>
  <c r="G842" i="11" a="1"/>
  <c r="G842" i="11"/>
  <c r="H842" i="11" a="1"/>
  <c r="H842" i="11"/>
  <c r="AS841" i="11"/>
  <c r="AA844" i="11" a="1"/>
  <c r="AA844" i="11"/>
  <c r="F844" i="11" a="1"/>
  <c r="F844" i="11"/>
  <c r="Y845" i="11" a="1"/>
  <c r="Y845" i="11"/>
  <c r="T843" i="11" a="1"/>
  <c r="T843" i="11"/>
  <c r="G843" i="11" a="1"/>
  <c r="G843" i="11"/>
  <c r="H843" i="11" a="1"/>
  <c r="H843" i="11"/>
  <c r="AB843" i="11"/>
  <c r="U843" i="11" a="1"/>
  <c r="U843" i="11"/>
  <c r="DF841" i="11" a="1"/>
  <c r="DF841" i="11"/>
  <c r="DI841" i="11" a="1"/>
  <c r="DI841" i="11"/>
  <c r="DK841" i="11" a="1"/>
  <c r="DK841" i="11"/>
  <c r="DJ841" i="11" a="1"/>
  <c r="DJ841" i="11"/>
  <c r="DG841" i="11" a="1"/>
  <c r="DG841" i="11"/>
  <c r="DH841" i="11" a="1"/>
  <c r="DH841" i="11"/>
  <c r="DX841" i="11" a="1"/>
  <c r="DX841" i="11"/>
  <c r="DV841" i="11" a="1"/>
  <c r="DV841" i="11"/>
  <c r="DU841" i="11" a="1"/>
  <c r="DU841" i="11"/>
  <c r="DW841" i="11" a="1"/>
  <c r="DW841" i="11"/>
  <c r="EB841" i="11" a="1"/>
  <c r="EB841" i="11"/>
  <c r="DZ841" i="11" a="1"/>
  <c r="DZ841" i="11"/>
  <c r="EA841" i="11" a="1"/>
  <c r="EA841" i="11"/>
  <c r="DY841" i="11" a="1"/>
  <c r="DY841" i="11"/>
  <c r="AR842" i="11" a="1"/>
  <c r="AR842" i="11"/>
  <c r="AN842" i="11" a="1"/>
  <c r="AN842" i="11"/>
  <c r="AQ842" i="11" a="1"/>
  <c r="AQ842" i="11"/>
  <c r="AP842" i="11" a="1"/>
  <c r="AP842" i="11"/>
  <c r="AO842" i="11" a="1"/>
  <c r="AO842" i="11"/>
  <c r="DM842" i="11" a="1"/>
  <c r="DM842" i="11"/>
  <c r="DE842" i="11" a="1"/>
  <c r="DE842" i="11"/>
  <c r="DT842" i="11" a="1"/>
  <c r="DT842" i="11"/>
  <c r="DO841" i="11" a="1"/>
  <c r="DO841" i="11"/>
  <c r="DP841" i="11" a="1"/>
  <c r="DP841" i="11"/>
  <c r="DR841" i="11" a="1"/>
  <c r="DR841" i="11"/>
  <c r="DQ841" i="11" a="1"/>
  <c r="DQ841" i="11"/>
  <c r="DN841" i="11" a="1"/>
  <c r="DN841" i="11"/>
  <c r="DU842" i="11" a="1"/>
  <c r="DU842" i="11"/>
  <c r="DZ842" i="11" a="1"/>
  <c r="DZ842" i="11"/>
  <c r="DW842" i="11" a="1"/>
  <c r="DW842" i="11"/>
  <c r="EB842" i="11" a="1"/>
  <c r="EB842" i="11"/>
  <c r="DY842" i="11" a="1"/>
  <c r="DY842" i="11"/>
  <c r="DX842" i="11" a="1"/>
  <c r="DX842" i="11"/>
  <c r="EA842" i="11" a="1"/>
  <c r="EA842" i="11"/>
  <c r="DV842" i="11" a="1"/>
  <c r="DV842" i="11"/>
  <c r="DJ842" i="11" a="1"/>
  <c r="DJ842" i="11"/>
  <c r="DK842" i="11" a="1"/>
  <c r="DK842" i="11"/>
  <c r="DH842" i="11" a="1"/>
  <c r="DH842" i="11"/>
  <c r="DF842" i="11" a="1"/>
  <c r="DF842" i="11"/>
  <c r="DI842" i="11" a="1"/>
  <c r="DI842" i="11"/>
  <c r="DG842" i="11" a="1"/>
  <c r="DG842" i="11"/>
  <c r="DE843" i="11" a="1"/>
  <c r="DE843" i="11"/>
  <c r="DT843" i="11" a="1"/>
  <c r="DT843" i="11"/>
  <c r="DM843" i="11" a="1"/>
  <c r="DM843" i="11"/>
  <c r="U844" i="11" a="1"/>
  <c r="U844" i="11"/>
  <c r="AB844" i="11"/>
  <c r="DR842" i="11" a="1"/>
  <c r="DR842" i="11"/>
  <c r="DQ842" i="11" a="1"/>
  <c r="DQ842" i="11"/>
  <c r="DP842" i="11" a="1"/>
  <c r="DP842" i="11"/>
  <c r="DO842" i="11" a="1"/>
  <c r="DO842" i="11"/>
  <c r="DN842" i="11" a="1"/>
  <c r="DN842" i="11"/>
  <c r="T844" i="11" a="1"/>
  <c r="T844" i="11"/>
  <c r="G844" i="11" a="1"/>
  <c r="G844" i="11"/>
  <c r="H844" i="11" a="1"/>
  <c r="H844" i="11"/>
  <c r="AN843" i="11" a="1"/>
  <c r="AN843" i="11"/>
  <c r="AQ843" i="11" a="1"/>
  <c r="AQ843" i="11"/>
  <c r="AO843" i="11" a="1"/>
  <c r="AO843" i="11"/>
  <c r="AP843" i="11" a="1"/>
  <c r="AP843" i="11"/>
  <c r="AR843" i="11" a="1"/>
  <c r="AR843" i="11"/>
  <c r="AS842" i="11"/>
  <c r="AA845" i="11" a="1"/>
  <c r="AA845" i="11"/>
  <c r="F845" i="11" a="1"/>
  <c r="F845" i="11"/>
  <c r="Y846" i="11" a="1"/>
  <c r="Y846" i="11"/>
  <c r="U845" i="11" a="1"/>
  <c r="U845" i="11"/>
  <c r="AB845" i="11"/>
  <c r="G845" i="11" a="1"/>
  <c r="G845" i="11"/>
  <c r="T845" i="11" a="1"/>
  <c r="T845" i="11"/>
  <c r="H845" i="11" a="1"/>
  <c r="H845" i="11"/>
  <c r="AS843" i="11"/>
  <c r="DM844" i="11" a="1"/>
  <c r="DM844" i="11"/>
  <c r="DE844" i="11" a="1"/>
  <c r="DE844" i="11"/>
  <c r="DT844" i="11" a="1"/>
  <c r="DT844" i="11"/>
  <c r="AP844" i="11" a="1"/>
  <c r="AP844" i="11"/>
  <c r="AN844" i="11" a="1"/>
  <c r="AN844" i="11"/>
  <c r="AR844" i="11" a="1"/>
  <c r="AR844" i="11"/>
  <c r="AO844" i="11" a="1"/>
  <c r="AO844" i="11"/>
  <c r="AQ844" i="11" a="1"/>
  <c r="AQ844" i="11"/>
  <c r="DR843" i="11" a="1"/>
  <c r="DR843" i="11"/>
  <c r="DP843" i="11" a="1"/>
  <c r="DP843" i="11"/>
  <c r="DN843" i="11" a="1"/>
  <c r="DN843" i="11"/>
  <c r="DO843" i="11" a="1"/>
  <c r="DO843" i="11"/>
  <c r="DQ843" i="11" a="1"/>
  <c r="DQ843" i="11"/>
  <c r="EB843" i="11" a="1"/>
  <c r="EB843" i="11"/>
  <c r="DX843" i="11" a="1"/>
  <c r="DX843" i="11"/>
  <c r="EA843" i="11" a="1"/>
  <c r="EA843" i="11"/>
  <c r="DV843" i="11" a="1"/>
  <c r="DV843" i="11"/>
  <c r="DY843" i="11" a="1"/>
  <c r="DY843" i="11"/>
  <c r="DU843" i="11" a="1"/>
  <c r="DU843" i="11"/>
  <c r="DW843" i="11" a="1"/>
  <c r="DW843" i="11"/>
  <c r="DZ843" i="11" a="1"/>
  <c r="DZ843" i="11"/>
  <c r="AA846" i="11" a="1"/>
  <c r="AA846" i="11"/>
  <c r="F846" i="11" a="1"/>
  <c r="F846" i="11"/>
  <c r="Y847" i="11" a="1"/>
  <c r="Y847" i="11"/>
  <c r="DF843" i="11" a="1"/>
  <c r="DF843" i="11"/>
  <c r="DH843" i="11" a="1"/>
  <c r="DH843" i="11"/>
  <c r="DK843" i="11" a="1"/>
  <c r="DK843" i="11"/>
  <c r="DI843" i="11" a="1"/>
  <c r="DI843" i="11"/>
  <c r="DG843" i="11" a="1"/>
  <c r="DG843" i="11"/>
  <c r="DJ843" i="11" a="1"/>
  <c r="DJ843" i="11"/>
  <c r="AS844" i="11"/>
  <c r="AO845" i="11" a="1"/>
  <c r="AO845" i="11"/>
  <c r="AQ845" i="11" a="1"/>
  <c r="AQ845" i="11"/>
  <c r="AR845" i="11" a="1"/>
  <c r="AR845" i="11"/>
  <c r="AP845" i="11" a="1"/>
  <c r="AP845" i="11"/>
  <c r="AA847" i="11" a="1"/>
  <c r="AA847" i="11"/>
  <c r="F847" i="11" a="1"/>
  <c r="F847" i="11"/>
  <c r="Y848" i="11" a="1"/>
  <c r="Y848" i="11"/>
  <c r="AB846" i="11"/>
  <c r="U846" i="11" a="1"/>
  <c r="U846" i="11"/>
  <c r="DW844" i="11" a="1"/>
  <c r="DW844" i="11"/>
  <c r="EA844" i="11" a="1"/>
  <c r="EA844" i="11"/>
  <c r="DU844" i="11" a="1"/>
  <c r="DU844" i="11"/>
  <c r="DY844" i="11" a="1"/>
  <c r="DY844" i="11"/>
  <c r="DV844" i="11" a="1"/>
  <c r="DV844" i="11"/>
  <c r="DZ844" i="11" a="1"/>
  <c r="DZ844" i="11"/>
  <c r="EB844" i="11" a="1"/>
  <c r="EB844" i="11"/>
  <c r="DX844" i="11" a="1"/>
  <c r="DX844" i="11"/>
  <c r="T846" i="11" a="1"/>
  <c r="T846" i="11"/>
  <c r="G846" i="11" a="1"/>
  <c r="G846" i="11"/>
  <c r="H846" i="11" a="1"/>
  <c r="H846" i="11"/>
  <c r="DJ844" i="11" a="1"/>
  <c r="DJ844" i="11"/>
  <c r="DG844" i="11" a="1"/>
  <c r="DG844" i="11"/>
  <c r="DI844" i="11" a="1"/>
  <c r="DI844" i="11"/>
  <c r="DH844" i="11" a="1"/>
  <c r="DH844" i="11"/>
  <c r="DF844" i="11" a="1"/>
  <c r="DF844" i="11"/>
  <c r="DK844" i="11" a="1"/>
  <c r="DK844" i="11"/>
  <c r="DT845" i="11" a="1"/>
  <c r="DT845" i="11"/>
  <c r="DM845" i="11" a="1"/>
  <c r="DM845" i="11"/>
  <c r="DE845" i="11" a="1"/>
  <c r="DE845" i="11"/>
  <c r="DR844" i="11" a="1"/>
  <c r="DR844" i="11"/>
  <c r="DP844" i="11" a="1"/>
  <c r="DP844" i="11"/>
  <c r="DO844" i="11" a="1"/>
  <c r="DO844" i="11"/>
  <c r="DQ844" i="11" a="1"/>
  <c r="DQ844" i="11"/>
  <c r="DN844" i="11" a="1"/>
  <c r="DN844" i="11"/>
  <c r="AA848" i="11" a="1"/>
  <c r="AA848" i="11"/>
  <c r="F848" i="11" a="1"/>
  <c r="F848" i="11"/>
  <c r="Y849" i="11" a="1"/>
  <c r="Y849" i="11"/>
  <c r="DT846" i="11" a="1"/>
  <c r="DT846" i="11"/>
  <c r="DE846" i="11" a="1"/>
  <c r="DE846" i="11"/>
  <c r="DM846" i="11" a="1"/>
  <c r="DM846" i="11"/>
  <c r="U847" i="11" a="1"/>
  <c r="U847" i="11"/>
  <c r="AB847" i="11"/>
  <c r="G847" i="11" a="1"/>
  <c r="G847" i="11"/>
  <c r="T847" i="11" a="1"/>
  <c r="T847" i="11"/>
  <c r="H847" i="11" a="1"/>
  <c r="H847" i="11"/>
  <c r="AN845" i="11" a="1"/>
  <c r="AN845" i="11"/>
  <c r="DF845" i="11" a="1"/>
  <c r="DF845" i="11"/>
  <c r="DJ845" i="11" a="1"/>
  <c r="DJ845" i="11"/>
  <c r="DK845" i="11" a="1"/>
  <c r="DK845" i="11"/>
  <c r="DG845" i="11" a="1"/>
  <c r="DG845" i="11"/>
  <c r="DH845" i="11" a="1"/>
  <c r="DH845" i="11"/>
  <c r="DI845" i="11" a="1"/>
  <c r="DI845" i="11"/>
  <c r="DO845" i="11" a="1"/>
  <c r="DO845" i="11"/>
  <c r="DP845" i="11" a="1"/>
  <c r="DP845" i="11"/>
  <c r="DQ845" i="11" a="1"/>
  <c r="DQ845" i="11"/>
  <c r="DR845" i="11" a="1"/>
  <c r="DR845" i="11"/>
  <c r="DN845" i="11" a="1"/>
  <c r="DN845" i="11"/>
  <c r="AR846" i="11" a="1"/>
  <c r="AR846" i="11"/>
  <c r="AO846" i="11" a="1"/>
  <c r="AO846" i="11"/>
  <c r="AQ846" i="11" a="1"/>
  <c r="AQ846" i="11"/>
  <c r="AN846" i="11" a="1"/>
  <c r="AN846" i="11"/>
  <c r="AP846" i="11" a="1"/>
  <c r="AP846" i="11"/>
  <c r="EB845" i="11" a="1"/>
  <c r="EB845" i="11"/>
  <c r="DY845" i="11" a="1"/>
  <c r="DY845" i="11"/>
  <c r="DU845" i="11" a="1"/>
  <c r="DU845" i="11"/>
  <c r="EA845" i="11" a="1"/>
  <c r="EA845" i="11"/>
  <c r="DV845" i="11" a="1"/>
  <c r="DV845" i="11"/>
  <c r="DW845" i="11" a="1"/>
  <c r="DW845" i="11"/>
  <c r="DX845" i="11" a="1"/>
  <c r="DX845" i="11"/>
  <c r="DZ845" i="11" a="1"/>
  <c r="DZ845" i="11"/>
  <c r="AS846" i="11"/>
  <c r="DP846" i="11" a="1"/>
  <c r="DP846" i="11"/>
  <c r="DQ846" i="11" a="1"/>
  <c r="DQ846" i="11"/>
  <c r="DO846" i="11" a="1"/>
  <c r="DO846" i="11"/>
  <c r="DN846" i="11" a="1"/>
  <c r="DN846" i="11"/>
  <c r="DR846" i="11" a="1"/>
  <c r="DR846" i="11"/>
  <c r="DI846" i="11" a="1"/>
  <c r="DI846" i="11"/>
  <c r="DH846" i="11" a="1"/>
  <c r="DH846" i="11"/>
  <c r="DF846" i="11" a="1"/>
  <c r="DF846" i="11"/>
  <c r="DJ846" i="11" a="1"/>
  <c r="DJ846" i="11"/>
  <c r="DK846" i="11" a="1"/>
  <c r="DK846" i="11"/>
  <c r="DG846" i="11" a="1"/>
  <c r="DG846" i="11"/>
  <c r="DY846" i="11" a="1"/>
  <c r="DY846" i="11"/>
  <c r="EB846" i="11" a="1"/>
  <c r="EB846" i="11"/>
  <c r="DW846" i="11" a="1"/>
  <c r="DW846" i="11"/>
  <c r="DZ846" i="11" a="1"/>
  <c r="DZ846" i="11"/>
  <c r="EA846" i="11" a="1"/>
  <c r="EA846" i="11"/>
  <c r="DX846" i="11" a="1"/>
  <c r="DX846" i="11"/>
  <c r="DU846" i="11" a="1"/>
  <c r="DU846" i="11"/>
  <c r="DV846" i="11" a="1"/>
  <c r="DV846" i="11"/>
  <c r="F849" i="11" a="1"/>
  <c r="F849" i="11"/>
  <c r="AA849" i="11" a="1"/>
  <c r="AA849" i="11"/>
  <c r="Y850" i="11" a="1"/>
  <c r="Y850" i="11"/>
  <c r="DE847" i="11" a="1"/>
  <c r="DE847" i="11"/>
  <c r="DM847" i="11" a="1"/>
  <c r="DM847" i="11"/>
  <c r="DT847" i="11" a="1"/>
  <c r="DT847" i="11"/>
  <c r="U848" i="11" a="1"/>
  <c r="U848" i="11"/>
  <c r="AB848" i="11"/>
  <c r="T848" i="11" a="1"/>
  <c r="T848" i="11"/>
  <c r="G848" i="11" a="1"/>
  <c r="G848" i="11"/>
  <c r="H848" i="11" a="1"/>
  <c r="H848" i="11"/>
  <c r="AQ847" i="11" a="1"/>
  <c r="AQ847" i="11"/>
  <c r="AO847" i="11" a="1"/>
  <c r="AO847" i="11"/>
  <c r="AP847" i="11" a="1"/>
  <c r="AP847" i="11"/>
  <c r="AR847" i="11" a="1"/>
  <c r="AR847" i="11"/>
  <c r="AS845" i="11"/>
  <c r="AO848" i="11" a="1"/>
  <c r="AO848" i="11"/>
  <c r="AP848" i="11" a="1"/>
  <c r="AP848" i="11"/>
  <c r="AQ848" i="11" a="1"/>
  <c r="AQ848" i="11"/>
  <c r="AR848" i="11" a="1"/>
  <c r="AR848" i="11"/>
  <c r="DT848" i="11" a="1"/>
  <c r="DT848" i="11"/>
  <c r="DE848" i="11" a="1"/>
  <c r="DE848" i="11"/>
  <c r="DM848" i="11" a="1"/>
  <c r="DM848" i="11"/>
  <c r="DX847" i="11" a="1"/>
  <c r="DX847" i="11"/>
  <c r="EA847" i="11" a="1"/>
  <c r="EA847" i="11"/>
  <c r="DY847" i="11" a="1"/>
  <c r="DY847" i="11"/>
  <c r="DV847" i="11" a="1"/>
  <c r="DV847" i="11"/>
  <c r="EB847" i="11" a="1"/>
  <c r="EB847" i="11"/>
  <c r="DW847" i="11" a="1"/>
  <c r="DW847" i="11"/>
  <c r="DZ847" i="11" a="1"/>
  <c r="DZ847" i="11"/>
  <c r="DU847" i="11" a="1"/>
  <c r="DU847" i="11"/>
  <c r="DR847" i="11" a="1"/>
  <c r="DR847" i="11"/>
  <c r="DN847" i="11" a="1"/>
  <c r="DN847" i="11"/>
  <c r="DP847" i="11" a="1"/>
  <c r="DP847" i="11"/>
  <c r="DQ847" i="11" a="1"/>
  <c r="DQ847" i="11"/>
  <c r="DO847" i="11" a="1"/>
  <c r="DO847" i="11"/>
  <c r="DH847" i="11" a="1"/>
  <c r="DH847" i="11"/>
  <c r="DF847" i="11" a="1"/>
  <c r="DF847" i="11"/>
  <c r="DK847" i="11" a="1"/>
  <c r="DK847" i="11"/>
  <c r="DJ847" i="11" a="1"/>
  <c r="DJ847" i="11"/>
  <c r="DG847" i="11" a="1"/>
  <c r="DG847" i="11"/>
  <c r="DI847" i="11" a="1"/>
  <c r="DI847" i="11"/>
  <c r="F850" i="11" a="1"/>
  <c r="F850" i="11"/>
  <c r="AA850" i="11" a="1"/>
  <c r="AA850" i="11"/>
  <c r="Y851" i="11" a="1"/>
  <c r="Y851" i="11"/>
  <c r="AN847" i="11" a="1"/>
  <c r="AN847" i="11"/>
  <c r="T849" i="11" a="1"/>
  <c r="T849" i="11"/>
  <c r="G849" i="11" a="1"/>
  <c r="G849" i="11"/>
  <c r="H849" i="11" a="1"/>
  <c r="H849" i="11"/>
  <c r="AB849" i="11"/>
  <c r="U849" i="11" a="1"/>
  <c r="U849" i="11"/>
  <c r="AN848" i="11" a="1"/>
  <c r="AN848" i="11"/>
  <c r="DH848" i="11" a="1"/>
  <c r="DH848" i="11"/>
  <c r="DF848" i="11" a="1"/>
  <c r="DF848" i="11"/>
  <c r="DI848" i="11" a="1"/>
  <c r="DI848" i="11"/>
  <c r="DG848" i="11" a="1"/>
  <c r="DG848" i="11"/>
  <c r="DJ848" i="11" a="1"/>
  <c r="DJ848" i="11"/>
  <c r="DK848" i="11" a="1"/>
  <c r="DK848" i="11"/>
  <c r="DW848" i="11" a="1"/>
  <c r="DW848" i="11"/>
  <c r="DU848" i="11" a="1"/>
  <c r="DU848" i="11"/>
  <c r="EB848" i="11" a="1"/>
  <c r="EB848" i="11"/>
  <c r="DY848" i="11" a="1"/>
  <c r="DY848" i="11"/>
  <c r="DV848" i="11" a="1"/>
  <c r="DV848" i="11"/>
  <c r="EA848" i="11" a="1"/>
  <c r="EA848" i="11"/>
  <c r="DX848" i="11" a="1"/>
  <c r="DX848" i="11"/>
  <c r="DZ848" i="11" a="1"/>
  <c r="DZ848" i="11"/>
  <c r="F851" i="11" a="1"/>
  <c r="F851" i="11"/>
  <c r="AA851" i="11" a="1"/>
  <c r="AA851" i="11"/>
  <c r="Y852" i="11" a="1"/>
  <c r="Y852" i="11"/>
  <c r="G850" i="11" a="1"/>
  <c r="G850" i="11"/>
  <c r="T850" i="11" a="1"/>
  <c r="T850" i="11"/>
  <c r="H850" i="11" a="1"/>
  <c r="H850" i="11"/>
  <c r="AS848" i="11"/>
  <c r="DE849" i="11" a="1"/>
  <c r="DE849" i="11"/>
  <c r="DM849" i="11" a="1"/>
  <c r="DM849" i="11"/>
  <c r="DT849" i="11" a="1"/>
  <c r="DT849" i="11"/>
  <c r="AB850" i="11"/>
  <c r="U850" i="11" a="1"/>
  <c r="U850" i="11"/>
  <c r="AO849" i="11" a="1"/>
  <c r="AO849" i="11"/>
  <c r="AR849" i="11" a="1"/>
  <c r="AR849" i="11"/>
  <c r="AQ849" i="11" a="1"/>
  <c r="AQ849" i="11"/>
  <c r="AP849" i="11" a="1"/>
  <c r="AP849" i="11"/>
  <c r="AS847" i="11"/>
  <c r="DQ848" i="11" a="1"/>
  <c r="DQ848" i="11"/>
  <c r="DP848" i="11" a="1"/>
  <c r="DP848" i="11"/>
  <c r="DN848" i="11" a="1"/>
  <c r="DN848" i="11"/>
  <c r="DR848" i="11" a="1"/>
  <c r="DR848" i="11"/>
  <c r="DO848" i="11" a="1"/>
  <c r="DO848" i="11"/>
  <c r="DT850" i="11" a="1"/>
  <c r="DT850" i="11"/>
  <c r="DM850" i="11" a="1"/>
  <c r="DM850" i="11"/>
  <c r="DE850" i="11" a="1"/>
  <c r="DE850" i="11"/>
  <c r="T851" i="11" a="1"/>
  <c r="T851" i="11"/>
  <c r="G851" i="11" a="1"/>
  <c r="G851" i="11"/>
  <c r="H851" i="11" a="1"/>
  <c r="H851" i="11"/>
  <c r="EB849" i="11" a="1"/>
  <c r="EB849" i="11"/>
  <c r="DU849" i="11" a="1"/>
  <c r="DU849" i="11"/>
  <c r="DY849" i="11" a="1"/>
  <c r="DY849" i="11"/>
  <c r="DX849" i="11" a="1"/>
  <c r="DX849" i="11"/>
  <c r="DZ849" i="11" a="1"/>
  <c r="DZ849" i="11"/>
  <c r="DW849" i="11" a="1"/>
  <c r="DW849" i="11"/>
  <c r="EA849" i="11" a="1"/>
  <c r="EA849" i="11"/>
  <c r="DV849" i="11" a="1"/>
  <c r="DV849" i="11"/>
  <c r="AB851" i="11"/>
  <c r="U851" i="11" a="1"/>
  <c r="U851" i="11"/>
  <c r="DQ849" i="11" a="1"/>
  <c r="DQ849" i="11"/>
  <c r="DN849" i="11" a="1"/>
  <c r="DN849" i="11"/>
  <c r="DP849" i="11" a="1"/>
  <c r="DP849" i="11"/>
  <c r="DO849" i="11" a="1"/>
  <c r="DO849" i="11"/>
  <c r="DR849" i="11" a="1"/>
  <c r="DR849" i="11"/>
  <c r="DG849" i="11" a="1"/>
  <c r="DG849" i="11"/>
  <c r="DK849" i="11" a="1"/>
  <c r="DK849" i="11"/>
  <c r="DH849" i="11" a="1"/>
  <c r="DH849" i="11"/>
  <c r="DF849" i="11" a="1"/>
  <c r="DF849" i="11"/>
  <c r="DI849" i="11" a="1"/>
  <c r="DI849" i="11"/>
  <c r="DJ849" i="11" a="1"/>
  <c r="DJ849" i="11"/>
  <c r="AN849" i="11" a="1"/>
  <c r="AN849" i="11"/>
  <c r="AR850" i="11" a="1"/>
  <c r="AR850" i="11"/>
  <c r="AP850" i="11" a="1"/>
  <c r="AP850" i="11"/>
  <c r="AQ850" i="11" a="1"/>
  <c r="AQ850" i="11"/>
  <c r="AO850" i="11" a="1"/>
  <c r="AO850" i="11"/>
  <c r="F852" i="11" a="1"/>
  <c r="F852" i="11"/>
  <c r="AA852" i="11" a="1"/>
  <c r="AA852" i="11"/>
  <c r="Y853" i="11" a="1"/>
  <c r="Y853" i="11"/>
  <c r="AO851" i="11" a="1"/>
  <c r="AO851" i="11"/>
  <c r="AR851" i="11" a="1"/>
  <c r="AR851" i="11"/>
  <c r="AN851" i="11" a="1"/>
  <c r="AN851" i="11"/>
  <c r="AQ851" i="11" a="1"/>
  <c r="AQ851" i="11"/>
  <c r="AP851" i="11" a="1"/>
  <c r="AP851" i="11"/>
  <c r="DQ850" i="11" a="1"/>
  <c r="DQ850" i="11"/>
  <c r="DP850" i="11" a="1"/>
  <c r="DP850" i="11"/>
  <c r="DR850" i="11" a="1"/>
  <c r="DR850" i="11"/>
  <c r="DO850" i="11" a="1"/>
  <c r="DO850" i="11"/>
  <c r="DN850" i="11" a="1"/>
  <c r="DN850" i="11"/>
  <c r="DY850" i="11" a="1"/>
  <c r="DY850" i="11"/>
  <c r="DV850" i="11" a="1"/>
  <c r="DV850" i="11"/>
  <c r="DX850" i="11" a="1"/>
  <c r="DX850" i="11"/>
  <c r="EB850" i="11" a="1"/>
  <c r="EB850" i="11"/>
  <c r="DW850" i="11" a="1"/>
  <c r="DW850" i="11"/>
  <c r="EA850" i="11" a="1"/>
  <c r="EA850" i="11"/>
  <c r="DU850" i="11" a="1"/>
  <c r="DU850" i="11"/>
  <c r="DZ850" i="11" a="1"/>
  <c r="DZ850" i="11"/>
  <c r="AS849" i="11"/>
  <c r="AN850" i="11" a="1"/>
  <c r="AN850" i="11"/>
  <c r="F853" i="11" a="1"/>
  <c r="F853" i="11"/>
  <c r="AA853" i="11" a="1"/>
  <c r="AA853" i="11"/>
  <c r="Y854" i="11" a="1"/>
  <c r="Y854" i="11"/>
  <c r="T852" i="11" a="1"/>
  <c r="T852" i="11"/>
  <c r="G852" i="11" a="1"/>
  <c r="G852" i="11"/>
  <c r="H852" i="11" a="1"/>
  <c r="H852" i="11"/>
  <c r="AB852" i="11"/>
  <c r="U852" i="11" a="1"/>
  <c r="U852" i="11"/>
  <c r="DT851" i="11" a="1"/>
  <c r="DT851" i="11"/>
  <c r="DE851" i="11" a="1"/>
  <c r="DE851" i="11"/>
  <c r="DM851" i="11" a="1"/>
  <c r="DM851" i="11"/>
  <c r="DF850" i="11" a="1"/>
  <c r="DF850" i="11"/>
  <c r="DI850" i="11" a="1"/>
  <c r="DI850" i="11"/>
  <c r="DG850" i="11" a="1"/>
  <c r="DG850" i="11"/>
  <c r="DK850" i="11" a="1"/>
  <c r="DK850" i="11"/>
  <c r="DJ850" i="11" a="1"/>
  <c r="DJ850" i="11"/>
  <c r="DH850" i="11" a="1"/>
  <c r="DH850" i="11"/>
  <c r="AS851" i="11"/>
  <c r="F854" i="11" a="1"/>
  <c r="F854" i="11"/>
  <c r="AA854" i="11" a="1"/>
  <c r="AA854" i="11"/>
  <c r="Y855" i="11" a="1"/>
  <c r="Y855" i="11"/>
  <c r="DT852" i="11" a="1"/>
  <c r="DT852" i="11"/>
  <c r="DM852" i="11" a="1"/>
  <c r="DM852" i="11"/>
  <c r="DE852" i="11" a="1"/>
  <c r="DE852" i="11"/>
  <c r="DR851" i="11" a="1"/>
  <c r="DR851" i="11"/>
  <c r="DP851" i="11" a="1"/>
  <c r="DP851" i="11"/>
  <c r="DQ851" i="11" a="1"/>
  <c r="DQ851" i="11"/>
  <c r="DO851" i="11" a="1"/>
  <c r="DO851" i="11"/>
  <c r="DN851" i="11" a="1"/>
  <c r="DN851" i="11"/>
  <c r="T853" i="11" a="1"/>
  <c r="T853" i="11"/>
  <c r="G853" i="11" a="1"/>
  <c r="G853" i="11"/>
  <c r="H853" i="11" a="1"/>
  <c r="H853" i="11"/>
  <c r="DJ851" i="11" a="1"/>
  <c r="DJ851" i="11"/>
  <c r="DG851" i="11" a="1"/>
  <c r="DG851" i="11"/>
  <c r="DH851" i="11" a="1"/>
  <c r="DH851" i="11"/>
  <c r="DI851" i="11" a="1"/>
  <c r="DI851" i="11"/>
  <c r="DK851" i="11" a="1"/>
  <c r="DK851" i="11"/>
  <c r="DF851" i="11" a="1"/>
  <c r="DF851" i="11"/>
  <c r="AB853" i="11"/>
  <c r="U853" i="11" a="1"/>
  <c r="U853" i="11"/>
  <c r="DX851" i="11" a="1"/>
  <c r="DX851" i="11"/>
  <c r="EA851" i="11" a="1"/>
  <c r="EA851" i="11"/>
  <c r="DW851" i="11" a="1"/>
  <c r="DW851" i="11"/>
  <c r="DV851" i="11" a="1"/>
  <c r="DV851" i="11"/>
  <c r="DY851" i="11" a="1"/>
  <c r="DY851" i="11"/>
  <c r="DZ851" i="11" a="1"/>
  <c r="DZ851" i="11"/>
  <c r="DU851" i="11" a="1"/>
  <c r="DU851" i="11"/>
  <c r="EB851" i="11" a="1"/>
  <c r="EB851" i="11"/>
  <c r="AP852" i="11" a="1"/>
  <c r="AP852" i="11"/>
  <c r="AQ852" i="11" a="1"/>
  <c r="AQ852" i="11"/>
  <c r="AO852" i="11" a="1"/>
  <c r="AO852" i="11"/>
  <c r="AN852" i="11" a="1"/>
  <c r="AN852" i="11"/>
  <c r="AR852" i="11" a="1"/>
  <c r="AR852" i="11"/>
  <c r="AS850" i="11"/>
  <c r="DJ852" i="11" a="1"/>
  <c r="DJ852" i="11"/>
  <c r="DF852" i="11" a="1"/>
  <c r="DF852" i="11"/>
  <c r="DI852" i="11" a="1"/>
  <c r="DI852" i="11"/>
  <c r="DK852" i="11" a="1"/>
  <c r="DK852" i="11"/>
  <c r="DH852" i="11" a="1"/>
  <c r="DH852" i="11"/>
  <c r="DG852" i="11" a="1"/>
  <c r="DG852" i="11"/>
  <c r="DM853" i="11" a="1"/>
  <c r="DM853" i="11"/>
  <c r="DT853" i="11" a="1"/>
  <c r="DT853" i="11"/>
  <c r="DE853" i="11" a="1"/>
  <c r="DE853" i="11"/>
  <c r="DQ852" i="11" a="1"/>
  <c r="DQ852" i="11"/>
  <c r="DR852" i="11" a="1"/>
  <c r="DR852" i="11"/>
  <c r="DO852" i="11" a="1"/>
  <c r="DO852" i="11"/>
  <c r="DN852" i="11" a="1"/>
  <c r="DN852" i="11"/>
  <c r="DP852" i="11" a="1"/>
  <c r="DP852" i="11"/>
  <c r="DU852" i="11" a="1"/>
  <c r="DU852" i="11"/>
  <c r="DX852" i="11" a="1"/>
  <c r="DX852" i="11"/>
  <c r="DY852" i="11" a="1"/>
  <c r="DY852" i="11"/>
  <c r="EB852" i="11" a="1"/>
  <c r="EB852" i="11"/>
  <c r="DZ852" i="11" a="1"/>
  <c r="DZ852" i="11"/>
  <c r="DV852" i="11" a="1"/>
  <c r="DV852" i="11"/>
  <c r="EA852" i="11" a="1"/>
  <c r="EA852" i="11"/>
  <c r="DW852" i="11" a="1"/>
  <c r="DW852" i="11"/>
  <c r="AO853" i="11" a="1"/>
  <c r="AO853" i="11"/>
  <c r="AP853" i="11" a="1"/>
  <c r="AP853" i="11"/>
  <c r="AR853" i="11" a="1"/>
  <c r="AR853" i="11"/>
  <c r="AQ853" i="11" a="1"/>
  <c r="AQ853" i="11"/>
  <c r="AA855" i="11" a="1"/>
  <c r="AA855" i="11"/>
  <c r="F855" i="11" a="1"/>
  <c r="F855" i="11"/>
  <c r="Y856" i="11" a="1"/>
  <c r="Y856" i="11"/>
  <c r="AS852" i="11"/>
  <c r="G854" i="11" a="1"/>
  <c r="G854" i="11"/>
  <c r="T854" i="11" a="1"/>
  <c r="T854" i="11"/>
  <c r="H854" i="11" a="1"/>
  <c r="H854" i="11"/>
  <c r="AB854" i="11"/>
  <c r="U854" i="11" a="1"/>
  <c r="U854" i="11"/>
  <c r="DM854" i="11" a="1"/>
  <c r="DM854" i="11"/>
  <c r="DT854" i="11" a="1"/>
  <c r="DT854" i="11"/>
  <c r="DE854" i="11" a="1"/>
  <c r="DE854" i="11"/>
  <c r="F856" i="11" a="1"/>
  <c r="F856" i="11"/>
  <c r="AA856" i="11" a="1"/>
  <c r="AA856" i="11"/>
  <c r="Y857" i="11" a="1"/>
  <c r="Y857" i="11"/>
  <c r="AB855" i="11"/>
  <c r="U855" i="11" a="1"/>
  <c r="U855" i="11"/>
  <c r="G855" i="11" a="1"/>
  <c r="G855" i="11"/>
  <c r="T855" i="11" a="1"/>
  <c r="T855" i="11"/>
  <c r="H855" i="11" a="1"/>
  <c r="H855" i="11"/>
  <c r="DG853" i="11" a="1"/>
  <c r="DG853" i="11"/>
  <c r="DJ853" i="11" a="1"/>
  <c r="DJ853" i="11"/>
  <c r="DK853" i="11" a="1"/>
  <c r="DK853" i="11"/>
  <c r="DI853" i="11" a="1"/>
  <c r="DI853" i="11"/>
  <c r="DH853" i="11" a="1"/>
  <c r="DH853" i="11"/>
  <c r="DF853" i="11" a="1"/>
  <c r="DF853" i="11"/>
  <c r="EB853" i="11" a="1"/>
  <c r="EB853" i="11"/>
  <c r="DX853" i="11" a="1"/>
  <c r="DX853" i="11"/>
  <c r="DW853" i="11" a="1"/>
  <c r="DW853" i="11"/>
  <c r="EA853" i="11" a="1"/>
  <c r="EA853" i="11"/>
  <c r="DY853" i="11" a="1"/>
  <c r="DY853" i="11"/>
  <c r="DV853" i="11" a="1"/>
  <c r="DV853" i="11"/>
  <c r="DU853" i="11" a="1"/>
  <c r="DU853" i="11"/>
  <c r="DZ853" i="11" a="1"/>
  <c r="DZ853" i="11"/>
  <c r="AR854" i="11" a="1"/>
  <c r="AR854" i="11"/>
  <c r="AO854" i="11" a="1"/>
  <c r="AO854" i="11"/>
  <c r="AQ854" i="11" a="1"/>
  <c r="AQ854" i="11"/>
  <c r="AP854" i="11" a="1"/>
  <c r="AP854" i="11"/>
  <c r="AN853" i="11" a="1"/>
  <c r="AN853" i="11"/>
  <c r="DQ853" i="11" a="1"/>
  <c r="DQ853" i="11"/>
  <c r="DR853" i="11" a="1"/>
  <c r="DR853" i="11"/>
  <c r="DN853" i="11" a="1"/>
  <c r="DN853" i="11"/>
  <c r="DO853" i="11" a="1"/>
  <c r="DO853" i="11"/>
  <c r="DP853" i="11" a="1"/>
  <c r="DP853" i="11"/>
  <c r="AN854" i="11" a="1"/>
  <c r="AN854" i="11"/>
  <c r="DM855" i="11" a="1"/>
  <c r="DM855" i="11"/>
  <c r="DT855" i="11" a="1"/>
  <c r="DT855" i="11"/>
  <c r="DE855" i="11" a="1"/>
  <c r="DE855" i="11"/>
  <c r="DF854" i="11" a="1"/>
  <c r="DF854" i="11"/>
  <c r="DJ854" i="11" a="1"/>
  <c r="DJ854" i="11"/>
  <c r="DI854" i="11" a="1"/>
  <c r="DI854" i="11"/>
  <c r="DK854" i="11" a="1"/>
  <c r="DK854" i="11"/>
  <c r="DH854" i="11" a="1"/>
  <c r="DH854" i="11"/>
  <c r="DG854" i="11" a="1"/>
  <c r="DG854" i="11"/>
  <c r="DV854" i="11" a="1"/>
  <c r="DV854" i="11"/>
  <c r="DX854" i="11" a="1"/>
  <c r="DX854" i="11"/>
  <c r="DZ854" i="11" a="1"/>
  <c r="DZ854" i="11"/>
  <c r="EA854" i="11" a="1"/>
  <c r="EA854" i="11"/>
  <c r="EB854" i="11" a="1"/>
  <c r="EB854" i="11"/>
  <c r="DY854" i="11" a="1"/>
  <c r="DY854" i="11"/>
  <c r="DU854" i="11" a="1"/>
  <c r="DU854" i="11"/>
  <c r="DW854" i="11" a="1"/>
  <c r="DW854" i="11"/>
  <c r="DN854" i="11" a="1"/>
  <c r="DN854" i="11"/>
  <c r="DQ854" i="11" a="1"/>
  <c r="DQ854" i="11"/>
  <c r="DO854" i="11" a="1"/>
  <c r="DO854" i="11"/>
  <c r="DR854" i="11" a="1"/>
  <c r="DR854" i="11"/>
  <c r="DP854" i="11" a="1"/>
  <c r="DP854" i="11"/>
  <c r="F857" i="11" a="1"/>
  <c r="F857" i="11"/>
  <c r="AA857" i="11" a="1"/>
  <c r="AA857" i="11"/>
  <c r="Y858" i="11" a="1"/>
  <c r="Y858" i="11"/>
  <c r="AN855" i="11" a="1"/>
  <c r="AN855" i="11"/>
  <c r="AO855" i="11" a="1"/>
  <c r="AO855" i="11"/>
  <c r="AQ855" i="11" a="1"/>
  <c r="AQ855" i="11"/>
  <c r="AP855" i="11" a="1"/>
  <c r="AP855" i="11"/>
  <c r="AR855" i="11" a="1"/>
  <c r="AR855" i="11"/>
  <c r="G856" i="11" a="1"/>
  <c r="G856" i="11"/>
  <c r="T856" i="11" a="1"/>
  <c r="T856" i="11"/>
  <c r="H856" i="11" a="1"/>
  <c r="H856" i="11"/>
  <c r="AS853" i="11"/>
  <c r="AB856" i="11"/>
  <c r="U856" i="11" a="1"/>
  <c r="U856" i="11"/>
  <c r="DI855" i="11" a="1"/>
  <c r="DI855" i="11"/>
  <c r="DK855" i="11" a="1"/>
  <c r="DK855" i="11"/>
  <c r="DG855" i="11" a="1"/>
  <c r="DG855" i="11"/>
  <c r="DJ855" i="11" a="1"/>
  <c r="DJ855" i="11"/>
  <c r="DF855" i="11" a="1"/>
  <c r="DF855" i="11"/>
  <c r="DH855" i="11" a="1"/>
  <c r="DH855" i="11"/>
  <c r="AS854" i="11"/>
  <c r="F858" i="11" a="1"/>
  <c r="F858" i="11"/>
  <c r="AA858" i="11" a="1"/>
  <c r="AA858" i="11"/>
  <c r="Y859" i="11" a="1"/>
  <c r="Y859" i="11"/>
  <c r="DW855" i="11" a="1"/>
  <c r="DW855" i="11"/>
  <c r="DY855" i="11" a="1"/>
  <c r="DY855" i="11"/>
  <c r="DV855" i="11" a="1"/>
  <c r="DV855" i="11"/>
  <c r="DZ855" i="11" a="1"/>
  <c r="DZ855" i="11"/>
  <c r="EA855" i="11" a="1"/>
  <c r="EA855" i="11"/>
  <c r="DX855" i="11" a="1"/>
  <c r="DX855" i="11"/>
  <c r="EB855" i="11" a="1"/>
  <c r="EB855" i="11"/>
  <c r="DU855" i="11" a="1"/>
  <c r="DU855" i="11"/>
  <c r="AS855" i="11"/>
  <c r="G857" i="11" a="1"/>
  <c r="G857" i="11"/>
  <c r="T857" i="11" a="1"/>
  <c r="T857" i="11"/>
  <c r="H857" i="11" a="1"/>
  <c r="H857" i="11"/>
  <c r="DN855" i="11" a="1"/>
  <c r="DN855" i="11"/>
  <c r="DR855" i="11" a="1"/>
  <c r="DR855" i="11"/>
  <c r="DP855" i="11" a="1"/>
  <c r="DP855" i="11"/>
  <c r="DO855" i="11" a="1"/>
  <c r="DO855" i="11"/>
  <c r="DQ855" i="11" a="1"/>
  <c r="DQ855" i="11"/>
  <c r="AP856" i="11" a="1"/>
  <c r="AP856" i="11"/>
  <c r="AN856" i="11" a="1"/>
  <c r="AN856" i="11"/>
  <c r="AR856" i="11" a="1"/>
  <c r="AR856" i="11"/>
  <c r="AO856" i="11" a="1"/>
  <c r="AO856" i="11"/>
  <c r="AQ856" i="11" a="1"/>
  <c r="AQ856" i="11"/>
  <c r="DE856" i="11" a="1"/>
  <c r="DE856" i="11"/>
  <c r="DT856" i="11" a="1"/>
  <c r="DT856" i="11"/>
  <c r="DM856" i="11" a="1"/>
  <c r="DM856" i="11"/>
  <c r="AB857" i="11"/>
  <c r="U857" i="11" a="1"/>
  <c r="U857" i="11"/>
  <c r="AS856" i="11"/>
  <c r="EA856" i="11" a="1"/>
  <c r="EA856" i="11"/>
  <c r="EB856" i="11" a="1"/>
  <c r="EB856" i="11"/>
  <c r="DY856" i="11" a="1"/>
  <c r="DY856" i="11"/>
  <c r="DX856" i="11" a="1"/>
  <c r="DX856" i="11"/>
  <c r="DZ856" i="11" a="1"/>
  <c r="DZ856" i="11"/>
  <c r="DW856" i="11" a="1"/>
  <c r="DW856" i="11"/>
  <c r="DV856" i="11" a="1"/>
  <c r="DV856" i="11"/>
  <c r="DU856" i="11" a="1"/>
  <c r="DU856" i="11"/>
  <c r="F859" i="11" a="1"/>
  <c r="F859" i="11"/>
  <c r="AA859" i="11" a="1"/>
  <c r="AA859" i="11"/>
  <c r="Y860" i="11" a="1"/>
  <c r="Y860" i="11"/>
  <c r="T858" i="11" a="1"/>
  <c r="T858" i="11"/>
  <c r="G858" i="11" a="1"/>
  <c r="G858" i="11"/>
  <c r="H858" i="11" a="1"/>
  <c r="H858" i="11"/>
  <c r="DQ856" i="11" a="1"/>
  <c r="DQ856" i="11"/>
  <c r="DP856" i="11" a="1"/>
  <c r="DP856" i="11"/>
  <c r="DO856" i="11" a="1"/>
  <c r="DO856" i="11"/>
  <c r="DR856" i="11" a="1"/>
  <c r="DR856" i="11"/>
  <c r="DN856" i="11" a="1"/>
  <c r="DN856" i="11"/>
  <c r="AB858" i="11"/>
  <c r="U858" i="11" a="1"/>
  <c r="U858" i="11"/>
  <c r="DI856" i="11" a="1"/>
  <c r="DI856" i="11"/>
  <c r="DH856" i="11" a="1"/>
  <c r="DH856" i="11"/>
  <c r="DK856" i="11" a="1"/>
  <c r="DK856" i="11"/>
  <c r="DJ856" i="11" a="1"/>
  <c r="DJ856" i="11"/>
  <c r="DF856" i="11" a="1"/>
  <c r="DF856" i="11"/>
  <c r="DG856" i="11" a="1"/>
  <c r="DG856" i="11"/>
  <c r="DM857" i="11" a="1"/>
  <c r="DM857" i="11"/>
  <c r="DE857" i="11" a="1"/>
  <c r="DE857" i="11"/>
  <c r="DT857" i="11" a="1"/>
  <c r="DT857" i="11"/>
  <c r="AR857" i="11" a="1"/>
  <c r="AR857" i="11"/>
  <c r="AO857" i="11" a="1"/>
  <c r="AO857" i="11"/>
  <c r="AP857" i="11" a="1"/>
  <c r="AP857" i="11"/>
  <c r="AQ857" i="11" a="1"/>
  <c r="AQ857" i="11"/>
  <c r="AN857" i="11" a="1"/>
  <c r="AN857" i="11"/>
  <c r="AS857" i="11"/>
  <c r="AA860" i="11" a="1"/>
  <c r="AA860" i="11"/>
  <c r="F860" i="11" a="1"/>
  <c r="F860" i="11"/>
  <c r="Y861" i="11" a="1"/>
  <c r="Y861" i="11"/>
  <c r="T859" i="11" a="1"/>
  <c r="T859" i="11"/>
  <c r="G859" i="11" a="1"/>
  <c r="G859" i="11"/>
  <c r="H859" i="11" a="1"/>
  <c r="H859" i="11"/>
  <c r="DT858" i="11" a="1"/>
  <c r="DT858" i="11"/>
  <c r="DM858" i="11" a="1"/>
  <c r="DM858" i="11"/>
  <c r="DE858" i="11" a="1"/>
  <c r="DE858" i="11"/>
  <c r="AB859" i="11"/>
  <c r="U859" i="11" a="1"/>
  <c r="U859" i="11"/>
  <c r="DY857" i="11" a="1"/>
  <c r="DY857" i="11"/>
  <c r="DX857" i="11" a="1"/>
  <c r="DX857" i="11"/>
  <c r="DZ857" i="11" a="1"/>
  <c r="DZ857" i="11"/>
  <c r="EA857" i="11" a="1"/>
  <c r="EA857" i="11"/>
  <c r="EB857" i="11" a="1"/>
  <c r="EB857" i="11"/>
  <c r="DW857" i="11" a="1"/>
  <c r="DW857" i="11"/>
  <c r="DU857" i="11" a="1"/>
  <c r="DU857" i="11"/>
  <c r="DV857" i="11" a="1"/>
  <c r="DV857" i="11"/>
  <c r="AN858" i="11" a="1"/>
  <c r="AN858" i="11"/>
  <c r="AQ858" i="11" a="1"/>
  <c r="AQ858" i="11"/>
  <c r="AP858" i="11" a="1"/>
  <c r="AP858" i="11"/>
  <c r="AR858" i="11" a="1"/>
  <c r="AR858" i="11"/>
  <c r="AO858" i="11" a="1"/>
  <c r="AO858" i="11"/>
  <c r="DI857" i="11" a="1"/>
  <c r="DI857" i="11"/>
  <c r="DG857" i="11" a="1"/>
  <c r="DG857" i="11"/>
  <c r="DJ857" i="11" a="1"/>
  <c r="DJ857" i="11"/>
  <c r="DF857" i="11" a="1"/>
  <c r="DF857" i="11"/>
  <c r="DH857" i="11" a="1"/>
  <c r="DH857" i="11"/>
  <c r="DK857" i="11" a="1"/>
  <c r="DK857" i="11"/>
  <c r="DQ857" i="11" a="1"/>
  <c r="DQ857" i="11"/>
  <c r="DN857" i="11" a="1"/>
  <c r="DN857" i="11"/>
  <c r="DR857" i="11" a="1"/>
  <c r="DR857" i="11"/>
  <c r="DO857" i="11" a="1"/>
  <c r="DO857" i="11"/>
  <c r="DP857" i="11" a="1"/>
  <c r="DP857" i="11"/>
  <c r="EB858" i="11" a="1"/>
  <c r="EB858" i="11"/>
  <c r="DY858" i="11" a="1"/>
  <c r="DY858" i="11"/>
  <c r="DZ858" i="11" a="1"/>
  <c r="DZ858" i="11"/>
  <c r="EA858" i="11" a="1"/>
  <c r="EA858" i="11"/>
  <c r="DV858" i="11" a="1"/>
  <c r="DV858" i="11"/>
  <c r="DX858" i="11" a="1"/>
  <c r="DX858" i="11"/>
  <c r="DU858" i="11" a="1"/>
  <c r="DU858" i="11"/>
  <c r="DW858" i="11" a="1"/>
  <c r="DW858" i="11"/>
  <c r="DE859" i="11" a="1"/>
  <c r="DE859" i="11"/>
  <c r="DM859" i="11" a="1"/>
  <c r="DM859" i="11"/>
  <c r="DT859" i="11" a="1"/>
  <c r="DT859" i="11"/>
  <c r="AA861" i="11" a="1"/>
  <c r="AA861" i="11"/>
  <c r="F861" i="11" a="1"/>
  <c r="F861" i="11"/>
  <c r="Y862" i="11" a="1"/>
  <c r="Y862" i="11"/>
  <c r="AB860" i="11"/>
  <c r="U860" i="11" a="1"/>
  <c r="U860" i="11"/>
  <c r="AN859" i="11" a="1"/>
  <c r="AN859" i="11"/>
  <c r="AO859" i="11" a="1"/>
  <c r="AO859" i="11"/>
  <c r="AR859" i="11" a="1"/>
  <c r="AR859" i="11"/>
  <c r="AQ859" i="11" a="1"/>
  <c r="AQ859" i="11"/>
  <c r="AP859" i="11" a="1"/>
  <c r="AP859" i="11"/>
  <c r="G860" i="11" a="1"/>
  <c r="G860" i="11"/>
  <c r="T860" i="11" a="1"/>
  <c r="T860" i="11"/>
  <c r="H860" i="11" a="1"/>
  <c r="H860" i="11"/>
  <c r="DI858" i="11" a="1"/>
  <c r="DI858" i="11"/>
  <c r="DJ858" i="11" a="1"/>
  <c r="DJ858" i="11"/>
  <c r="DK858" i="11" a="1"/>
  <c r="DK858" i="11"/>
  <c r="DF858" i="11" a="1"/>
  <c r="DF858" i="11"/>
  <c r="DH858" i="11" a="1"/>
  <c r="DH858" i="11"/>
  <c r="DG858" i="11" a="1"/>
  <c r="DG858" i="11"/>
  <c r="AS858" i="11"/>
  <c r="DQ858" i="11" a="1"/>
  <c r="DQ858" i="11"/>
  <c r="DP858" i="11" a="1"/>
  <c r="DP858" i="11"/>
  <c r="DO858" i="11" a="1"/>
  <c r="DO858" i="11"/>
  <c r="DR858" i="11" a="1"/>
  <c r="DR858" i="11"/>
  <c r="DN858" i="11" a="1"/>
  <c r="DN858" i="11"/>
  <c r="DM860" i="11" a="1"/>
  <c r="DM860" i="11"/>
  <c r="DT860" i="11" a="1"/>
  <c r="DT860" i="11"/>
  <c r="DE860" i="11" a="1"/>
  <c r="DE860" i="11"/>
  <c r="EB859" i="11" a="1"/>
  <c r="EB859" i="11"/>
  <c r="EA859" i="11" a="1"/>
  <c r="EA859" i="11"/>
  <c r="DY859" i="11" a="1"/>
  <c r="DY859" i="11"/>
  <c r="DW859" i="11" a="1"/>
  <c r="DW859" i="11"/>
  <c r="DZ859" i="11" a="1"/>
  <c r="DZ859" i="11"/>
  <c r="DU859" i="11" a="1"/>
  <c r="DU859" i="11"/>
  <c r="DV859" i="11" a="1"/>
  <c r="DV859" i="11"/>
  <c r="DX859" i="11" a="1"/>
  <c r="DX859" i="11"/>
  <c r="AR860" i="11" a="1"/>
  <c r="AR860" i="11"/>
  <c r="AN860" i="11" a="1"/>
  <c r="AN860" i="11"/>
  <c r="AP860" i="11" a="1"/>
  <c r="AP860" i="11"/>
  <c r="AO860" i="11" a="1"/>
  <c r="AO860" i="11"/>
  <c r="AQ860" i="11" a="1"/>
  <c r="AQ860" i="11"/>
  <c r="DQ859" i="11" a="1"/>
  <c r="DQ859" i="11"/>
  <c r="DR859" i="11" a="1"/>
  <c r="DR859" i="11"/>
  <c r="DP859" i="11" a="1"/>
  <c r="DP859" i="11"/>
  <c r="DN859" i="11" a="1"/>
  <c r="DN859" i="11"/>
  <c r="DO859" i="11" a="1"/>
  <c r="DO859" i="11"/>
  <c r="AA862" i="11" a="1"/>
  <c r="AA862" i="11"/>
  <c r="F862" i="11" a="1"/>
  <c r="F862" i="11"/>
  <c r="Y863" i="11" a="1"/>
  <c r="Y863" i="11"/>
  <c r="DJ859" i="11" a="1"/>
  <c r="DJ859" i="11"/>
  <c r="DG859" i="11" a="1"/>
  <c r="DG859" i="11"/>
  <c r="DK859" i="11" a="1"/>
  <c r="DK859" i="11"/>
  <c r="DI859" i="11" a="1"/>
  <c r="DI859" i="11"/>
  <c r="DF859" i="11" a="1"/>
  <c r="DF859" i="11"/>
  <c r="DH859" i="11" a="1"/>
  <c r="DH859" i="11"/>
  <c r="AS859" i="11"/>
  <c r="AB861" i="11"/>
  <c r="U861" i="11" a="1"/>
  <c r="U861" i="11"/>
  <c r="T861" i="11" a="1"/>
  <c r="T861" i="11"/>
  <c r="G861" i="11" a="1"/>
  <c r="G861" i="11"/>
  <c r="H861" i="11" a="1"/>
  <c r="H861" i="11"/>
  <c r="AQ861" i="11" a="1"/>
  <c r="AQ861" i="11"/>
  <c r="AR861" i="11" a="1"/>
  <c r="AR861" i="11"/>
  <c r="AN861" i="11" a="1"/>
  <c r="AN861" i="11"/>
  <c r="AP861" i="11" a="1"/>
  <c r="AP861" i="11"/>
  <c r="AO861" i="11" a="1"/>
  <c r="AO861" i="11"/>
  <c r="DF860" i="11" a="1"/>
  <c r="DF860" i="11"/>
  <c r="DI860" i="11" a="1"/>
  <c r="DI860" i="11"/>
  <c r="DJ860" i="11" a="1"/>
  <c r="DJ860" i="11"/>
  <c r="DG860" i="11" a="1"/>
  <c r="DG860" i="11"/>
  <c r="DH860" i="11" a="1"/>
  <c r="DH860" i="11"/>
  <c r="DK860" i="11" a="1"/>
  <c r="DK860" i="11"/>
  <c r="F863" i="11" a="1"/>
  <c r="F863" i="11"/>
  <c r="AA863" i="11" a="1"/>
  <c r="AA863" i="11"/>
  <c r="Y864" i="11" a="1"/>
  <c r="Y864" i="11"/>
  <c r="DZ860" i="11" a="1"/>
  <c r="DZ860" i="11"/>
  <c r="DW860" i="11" a="1"/>
  <c r="DW860" i="11"/>
  <c r="DU860" i="11" a="1"/>
  <c r="DU860" i="11"/>
  <c r="EB860" i="11" a="1"/>
  <c r="EB860" i="11"/>
  <c r="EA860" i="11" a="1"/>
  <c r="EA860" i="11"/>
  <c r="DX860" i="11" a="1"/>
  <c r="DX860" i="11"/>
  <c r="DY860" i="11" a="1"/>
  <c r="DY860" i="11"/>
  <c r="DV860" i="11" a="1"/>
  <c r="DV860" i="11"/>
  <c r="U862" i="11" a="1"/>
  <c r="U862" i="11"/>
  <c r="AB862" i="11"/>
  <c r="DQ860" i="11" a="1"/>
  <c r="DQ860" i="11"/>
  <c r="DO860" i="11" a="1"/>
  <c r="DO860" i="11"/>
  <c r="DR860" i="11" a="1"/>
  <c r="DR860" i="11"/>
  <c r="DP860" i="11" a="1"/>
  <c r="DP860" i="11"/>
  <c r="DN860" i="11" a="1"/>
  <c r="DN860" i="11"/>
  <c r="DM861" i="11" a="1"/>
  <c r="DM861" i="11"/>
  <c r="DT861" i="11" a="1"/>
  <c r="DT861" i="11"/>
  <c r="DE861" i="11" a="1"/>
  <c r="DE861" i="11"/>
  <c r="G862" i="11" a="1"/>
  <c r="G862" i="11"/>
  <c r="T862" i="11" a="1"/>
  <c r="T862" i="11"/>
  <c r="H862" i="11" a="1"/>
  <c r="H862" i="11"/>
  <c r="AS860" i="11"/>
  <c r="DE862" i="11" a="1"/>
  <c r="DE862" i="11"/>
  <c r="DM862" i="11" a="1"/>
  <c r="DM862" i="11"/>
  <c r="DT862" i="11" a="1"/>
  <c r="DT862" i="11"/>
  <c r="DO861" i="11" a="1"/>
  <c r="DO861" i="11"/>
  <c r="DN861" i="11" a="1"/>
  <c r="DN861" i="11"/>
  <c r="DQ861" i="11" a="1"/>
  <c r="DQ861" i="11"/>
  <c r="DP861" i="11" a="1"/>
  <c r="DP861" i="11"/>
  <c r="DR861" i="11" a="1"/>
  <c r="DR861" i="11"/>
  <c r="DX861" i="11" a="1"/>
  <c r="DX861" i="11"/>
  <c r="EA861" i="11" a="1"/>
  <c r="EA861" i="11"/>
  <c r="DY861" i="11" a="1"/>
  <c r="DY861" i="11"/>
  <c r="EB861" i="11" a="1"/>
  <c r="EB861" i="11"/>
  <c r="DZ861" i="11" a="1"/>
  <c r="DZ861" i="11"/>
  <c r="DW861" i="11" a="1"/>
  <c r="DW861" i="11"/>
  <c r="DU861" i="11" a="1"/>
  <c r="DU861" i="11"/>
  <c r="DV861" i="11" a="1"/>
  <c r="DV861" i="11"/>
  <c r="DH861" i="11" a="1"/>
  <c r="DH861" i="11"/>
  <c r="DJ861" i="11" a="1"/>
  <c r="DJ861" i="11"/>
  <c r="DF861" i="11" a="1"/>
  <c r="DF861" i="11"/>
  <c r="DG861" i="11" a="1"/>
  <c r="DG861" i="11"/>
  <c r="DK861" i="11" a="1"/>
  <c r="DK861" i="11"/>
  <c r="DI861" i="11" a="1"/>
  <c r="DI861" i="11"/>
  <c r="AO862" i="11" a="1"/>
  <c r="AO862" i="11"/>
  <c r="AR862" i="11" a="1"/>
  <c r="AR862" i="11"/>
  <c r="AN862" i="11" a="1"/>
  <c r="AN862" i="11"/>
  <c r="AQ862" i="11" a="1"/>
  <c r="AQ862" i="11"/>
  <c r="AP862" i="11" a="1"/>
  <c r="AP862" i="11"/>
  <c r="AA864" i="11" a="1"/>
  <c r="AA864" i="11"/>
  <c r="F864" i="11" a="1"/>
  <c r="F864" i="11"/>
  <c r="Y865" i="11" a="1"/>
  <c r="Y865" i="11"/>
  <c r="G863" i="11" a="1"/>
  <c r="G863" i="11"/>
  <c r="T863" i="11" a="1"/>
  <c r="T863" i="11"/>
  <c r="H863" i="11" a="1"/>
  <c r="H863" i="11"/>
  <c r="AS861" i="11"/>
  <c r="U863" i="11" a="1"/>
  <c r="U863" i="11"/>
  <c r="AB863" i="11"/>
  <c r="AQ863" i="11" a="1"/>
  <c r="AQ863" i="11"/>
  <c r="AP863" i="11" a="1"/>
  <c r="AP863" i="11"/>
  <c r="AR863" i="11" a="1"/>
  <c r="AR863" i="11"/>
  <c r="AO863" i="11" a="1"/>
  <c r="AO863" i="11"/>
  <c r="AA865" i="11" a="1"/>
  <c r="AA865" i="11"/>
  <c r="F865" i="11" a="1"/>
  <c r="F865" i="11"/>
  <c r="Y866" i="11" a="1"/>
  <c r="Y866" i="11"/>
  <c r="AB864" i="11"/>
  <c r="U864" i="11" a="1"/>
  <c r="U864" i="11"/>
  <c r="DE863" i="11" a="1"/>
  <c r="DE863" i="11"/>
  <c r="DT863" i="11" a="1"/>
  <c r="DT863" i="11"/>
  <c r="DM863" i="11" a="1"/>
  <c r="DM863" i="11"/>
  <c r="G864" i="11" a="1"/>
  <c r="G864" i="11"/>
  <c r="T864" i="11" a="1"/>
  <c r="T864" i="11"/>
  <c r="H864" i="11" a="1"/>
  <c r="H864" i="11"/>
  <c r="EA862" i="11" a="1"/>
  <c r="EA862" i="11"/>
  <c r="DX862" i="11" a="1"/>
  <c r="DX862" i="11"/>
  <c r="EB862" i="11" a="1"/>
  <c r="EB862" i="11"/>
  <c r="DZ862" i="11" a="1"/>
  <c r="DZ862" i="11"/>
  <c r="DW862" i="11" a="1"/>
  <c r="DW862" i="11"/>
  <c r="DY862" i="11" a="1"/>
  <c r="DY862" i="11"/>
  <c r="DV862" i="11" a="1"/>
  <c r="DV862" i="11"/>
  <c r="DU862" i="11" a="1"/>
  <c r="DU862" i="11"/>
  <c r="DO862" i="11" a="1"/>
  <c r="DO862" i="11"/>
  <c r="DQ862" i="11" a="1"/>
  <c r="DQ862" i="11"/>
  <c r="DN862" i="11" a="1"/>
  <c r="DN862" i="11"/>
  <c r="DR862" i="11" a="1"/>
  <c r="DR862" i="11"/>
  <c r="DP862" i="11" a="1"/>
  <c r="DP862" i="11"/>
  <c r="AS862" i="11"/>
  <c r="DH862" i="11" a="1"/>
  <c r="DH862" i="11"/>
  <c r="DK862" i="11" a="1"/>
  <c r="DK862" i="11"/>
  <c r="DJ862" i="11" a="1"/>
  <c r="DJ862" i="11"/>
  <c r="DI862" i="11" a="1"/>
  <c r="DI862" i="11"/>
  <c r="DF862" i="11" a="1"/>
  <c r="DF862" i="11"/>
  <c r="DG862" i="11" a="1"/>
  <c r="DG862" i="11"/>
  <c r="F866" i="11" a="1"/>
  <c r="F866" i="11"/>
  <c r="AA866" i="11" a="1"/>
  <c r="AA866" i="11"/>
  <c r="Y867" i="11" a="1"/>
  <c r="Y867" i="11"/>
  <c r="U865" i="11" a="1"/>
  <c r="U865" i="11"/>
  <c r="AB865" i="11"/>
  <c r="DM864" i="11" a="1"/>
  <c r="DM864" i="11"/>
  <c r="DE864" i="11" a="1"/>
  <c r="DE864" i="11"/>
  <c r="DT864" i="11" a="1"/>
  <c r="DT864" i="11"/>
  <c r="G865" i="11" a="1"/>
  <c r="G865" i="11"/>
  <c r="T865" i="11" a="1"/>
  <c r="T865" i="11"/>
  <c r="H865" i="11" a="1"/>
  <c r="H865" i="11"/>
  <c r="DR863" i="11" a="1"/>
  <c r="DR863" i="11"/>
  <c r="DQ863" i="11" a="1"/>
  <c r="DQ863" i="11"/>
  <c r="DP863" i="11" a="1"/>
  <c r="DP863" i="11"/>
  <c r="DO863" i="11" a="1"/>
  <c r="DO863" i="11"/>
  <c r="DN863" i="11" a="1"/>
  <c r="DN863" i="11"/>
  <c r="EA863" i="11" a="1"/>
  <c r="EA863" i="11"/>
  <c r="DX863" i="11" a="1"/>
  <c r="DX863" i="11"/>
  <c r="DW863" i="11" a="1"/>
  <c r="DW863" i="11"/>
  <c r="DU863" i="11" a="1"/>
  <c r="DU863" i="11"/>
  <c r="EB863" i="11" a="1"/>
  <c r="EB863" i="11"/>
  <c r="DZ863" i="11" a="1"/>
  <c r="DZ863" i="11"/>
  <c r="DY863" i="11" a="1"/>
  <c r="DY863" i="11"/>
  <c r="DV863" i="11" a="1"/>
  <c r="DV863" i="11"/>
  <c r="DF863" i="11" a="1"/>
  <c r="DF863" i="11"/>
  <c r="DJ863" i="11" a="1"/>
  <c r="DJ863" i="11"/>
  <c r="DK863" i="11" a="1"/>
  <c r="DK863" i="11"/>
  <c r="DH863" i="11" a="1"/>
  <c r="DH863" i="11"/>
  <c r="DI863" i="11" a="1"/>
  <c r="DI863" i="11"/>
  <c r="DG863" i="11" a="1"/>
  <c r="DG863" i="11"/>
  <c r="AR864" i="11" a="1"/>
  <c r="AR864" i="11"/>
  <c r="AO864" i="11" a="1"/>
  <c r="AO864" i="11"/>
  <c r="AQ864" i="11" a="1"/>
  <c r="AQ864" i="11"/>
  <c r="AP864" i="11" a="1"/>
  <c r="AP864" i="11"/>
  <c r="AN864" i="11" a="1"/>
  <c r="AN864" i="11"/>
  <c r="AN863" i="11" a="1"/>
  <c r="AN863" i="11"/>
  <c r="DR864" i="11" a="1"/>
  <c r="DR864" i="11"/>
  <c r="DP864" i="11" a="1"/>
  <c r="DP864" i="11"/>
  <c r="DO864" i="11" a="1"/>
  <c r="DO864" i="11"/>
  <c r="DN864" i="11" a="1"/>
  <c r="DN864" i="11"/>
  <c r="DQ864" i="11" a="1"/>
  <c r="DQ864" i="11"/>
  <c r="AS864" i="11"/>
  <c r="AA867" i="11" a="1"/>
  <c r="AA867" i="11"/>
  <c r="F867" i="11" a="1"/>
  <c r="F867" i="11"/>
  <c r="Y868" i="11" a="1"/>
  <c r="Y868" i="11"/>
  <c r="AS863" i="11"/>
  <c r="T866" i="11" a="1"/>
  <c r="T866" i="11"/>
  <c r="G866" i="11" a="1"/>
  <c r="G866" i="11"/>
  <c r="H866" i="11" a="1"/>
  <c r="H866" i="11"/>
  <c r="DE865" i="11" a="1"/>
  <c r="DE865" i="11"/>
  <c r="DM865" i="11" a="1"/>
  <c r="DM865" i="11"/>
  <c r="DT865" i="11" a="1"/>
  <c r="DT865" i="11"/>
  <c r="AB866" i="11"/>
  <c r="U866" i="11" a="1"/>
  <c r="U866" i="11"/>
  <c r="AP865" i="11" a="1"/>
  <c r="AP865" i="11"/>
  <c r="AQ865" i="11" a="1"/>
  <c r="AQ865" i="11"/>
  <c r="AR865" i="11" a="1"/>
  <c r="AR865" i="11"/>
  <c r="AO865" i="11" a="1"/>
  <c r="AO865" i="11"/>
  <c r="EA864" i="11" a="1"/>
  <c r="EA864" i="11"/>
  <c r="DV864" i="11" a="1"/>
  <c r="DV864" i="11"/>
  <c r="DZ864" i="11" a="1"/>
  <c r="DZ864" i="11"/>
  <c r="DY864" i="11" a="1"/>
  <c r="DY864" i="11"/>
  <c r="DU864" i="11" a="1"/>
  <c r="DU864" i="11"/>
  <c r="DW864" i="11" a="1"/>
  <c r="DW864" i="11"/>
  <c r="EB864" i="11" a="1"/>
  <c r="EB864" i="11"/>
  <c r="DX864" i="11" a="1"/>
  <c r="DX864" i="11"/>
  <c r="DJ864" i="11" a="1"/>
  <c r="DJ864" i="11"/>
  <c r="DF864" i="11" a="1"/>
  <c r="DF864" i="11"/>
  <c r="DK864" i="11" a="1"/>
  <c r="DK864" i="11"/>
  <c r="DI864" i="11" a="1"/>
  <c r="DI864" i="11"/>
  <c r="DH864" i="11" a="1"/>
  <c r="DH864" i="11"/>
  <c r="DG864" i="11" a="1"/>
  <c r="DG864" i="11"/>
  <c r="AN865" i="11" a="1"/>
  <c r="AN865" i="11"/>
  <c r="F868" i="11" a="1"/>
  <c r="F868" i="11"/>
  <c r="AA868" i="11" a="1"/>
  <c r="AA868" i="11"/>
  <c r="Y869" i="11" a="1"/>
  <c r="Y869" i="11"/>
  <c r="AQ866" i="11" a="1"/>
  <c r="AQ866" i="11"/>
  <c r="AO866" i="11" a="1"/>
  <c r="AO866" i="11"/>
  <c r="AR866" i="11" a="1"/>
  <c r="AR866" i="11"/>
  <c r="AP866" i="11" a="1"/>
  <c r="AP866" i="11"/>
  <c r="EA865" i="11" a="1"/>
  <c r="EA865" i="11"/>
  <c r="DX865" i="11" a="1"/>
  <c r="DX865" i="11"/>
  <c r="DY865" i="11" a="1"/>
  <c r="DY865" i="11"/>
  <c r="DW865" i="11" a="1"/>
  <c r="DW865" i="11"/>
  <c r="DZ865" i="11" a="1"/>
  <c r="DZ865" i="11"/>
  <c r="DV865" i="11" a="1"/>
  <c r="DV865" i="11"/>
  <c r="DU865" i="11" a="1"/>
  <c r="DU865" i="11"/>
  <c r="EB865" i="11" a="1"/>
  <c r="EB865" i="11"/>
  <c r="U867" i="11" a="1"/>
  <c r="U867" i="11"/>
  <c r="AB867" i="11"/>
  <c r="DN865" i="11" a="1"/>
  <c r="DN865" i="11"/>
  <c r="DO865" i="11" a="1"/>
  <c r="DO865" i="11"/>
  <c r="DR865" i="11" a="1"/>
  <c r="DR865" i="11"/>
  <c r="DP865" i="11" a="1"/>
  <c r="DP865" i="11"/>
  <c r="DQ865" i="11" a="1"/>
  <c r="DQ865" i="11"/>
  <c r="DM866" i="11" a="1"/>
  <c r="DM866" i="11"/>
  <c r="DE866" i="11" a="1"/>
  <c r="DE866" i="11"/>
  <c r="DT866" i="11" a="1"/>
  <c r="DT866" i="11"/>
  <c r="T867" i="11" a="1"/>
  <c r="T867" i="11"/>
  <c r="G867" i="11" a="1"/>
  <c r="G867" i="11"/>
  <c r="H867" i="11" a="1"/>
  <c r="H867" i="11"/>
  <c r="DG865" i="11" a="1"/>
  <c r="DG865" i="11"/>
  <c r="DI865" i="11" a="1"/>
  <c r="DI865" i="11"/>
  <c r="DK865" i="11" a="1"/>
  <c r="DK865" i="11"/>
  <c r="DJ865" i="11" a="1"/>
  <c r="DJ865" i="11"/>
  <c r="DF865" i="11" a="1"/>
  <c r="DF865" i="11"/>
  <c r="DH865" i="11" a="1"/>
  <c r="DH865" i="11"/>
  <c r="DT867" i="11" a="1"/>
  <c r="DT867" i="11"/>
  <c r="DE867" i="11" a="1"/>
  <c r="DE867" i="11"/>
  <c r="DM867" i="11" a="1"/>
  <c r="DM867" i="11"/>
  <c r="AA869" i="11" a="1"/>
  <c r="AA869" i="11"/>
  <c r="F869" i="11" a="1"/>
  <c r="F869" i="11"/>
  <c r="Y870" i="11" a="1"/>
  <c r="Y870" i="11"/>
  <c r="DU866" i="11" a="1"/>
  <c r="DU866" i="11"/>
  <c r="EB866" i="11" a="1"/>
  <c r="EB866" i="11"/>
  <c r="DX866" i="11" a="1"/>
  <c r="DX866" i="11"/>
  <c r="DY866" i="11" a="1"/>
  <c r="DY866" i="11"/>
  <c r="DZ866" i="11" a="1"/>
  <c r="DZ866" i="11"/>
  <c r="DW866" i="11" a="1"/>
  <c r="DW866" i="11"/>
  <c r="DV866" i="11" a="1"/>
  <c r="DV866" i="11"/>
  <c r="EA866" i="11" a="1"/>
  <c r="EA866" i="11"/>
  <c r="T868" i="11" a="1"/>
  <c r="T868" i="11"/>
  <c r="G868" i="11" a="1"/>
  <c r="G868" i="11"/>
  <c r="H868" i="11" a="1"/>
  <c r="H868" i="11"/>
  <c r="AN866" i="11" a="1"/>
  <c r="AN866" i="11"/>
  <c r="DI866" i="11" a="1"/>
  <c r="DI866" i="11"/>
  <c r="DJ866" i="11" a="1"/>
  <c r="DJ866" i="11"/>
  <c r="DG866" i="11" a="1"/>
  <c r="DG866" i="11"/>
  <c r="DK866" i="11" a="1"/>
  <c r="DK866" i="11"/>
  <c r="DF866" i="11" a="1"/>
  <c r="DF866" i="11"/>
  <c r="DH866" i="11" a="1"/>
  <c r="DH866" i="11"/>
  <c r="AO867" i="11" a="1"/>
  <c r="AO867" i="11"/>
  <c r="AR867" i="11" a="1"/>
  <c r="AR867" i="11"/>
  <c r="AN867" i="11" a="1"/>
  <c r="AN867" i="11"/>
  <c r="AQ867" i="11" a="1"/>
  <c r="AQ867" i="11"/>
  <c r="AP867" i="11" a="1"/>
  <c r="AP867" i="11"/>
  <c r="AB868" i="11"/>
  <c r="U868" i="11" a="1"/>
  <c r="U868" i="11"/>
  <c r="DR866" i="11" a="1"/>
  <c r="DR866" i="11"/>
  <c r="DN866" i="11" a="1"/>
  <c r="DN866" i="11"/>
  <c r="DQ866" i="11" a="1"/>
  <c r="DQ866" i="11"/>
  <c r="DP866" i="11" a="1"/>
  <c r="DP866" i="11"/>
  <c r="DO866" i="11" a="1"/>
  <c r="DO866" i="11"/>
  <c r="AS865" i="11"/>
  <c r="AN868" i="11" a="1"/>
  <c r="AN868" i="11"/>
  <c r="AO868" i="11" a="1"/>
  <c r="AO868" i="11"/>
  <c r="AP868" i="11" a="1"/>
  <c r="AP868" i="11"/>
  <c r="AQ868" i="11" a="1"/>
  <c r="AQ868" i="11"/>
  <c r="AR868" i="11" a="1"/>
  <c r="AR868" i="11"/>
  <c r="DR867" i="11" a="1"/>
  <c r="DR867" i="11"/>
  <c r="DQ867" i="11" a="1"/>
  <c r="DQ867" i="11"/>
  <c r="DO867" i="11" a="1"/>
  <c r="DO867" i="11"/>
  <c r="DN867" i="11" a="1"/>
  <c r="DN867" i="11"/>
  <c r="DP867" i="11" a="1"/>
  <c r="DP867" i="11"/>
  <c r="AS866" i="11"/>
  <c r="DF867" i="11" a="1"/>
  <c r="DF867" i="11"/>
  <c r="DH867" i="11" a="1"/>
  <c r="DH867" i="11"/>
  <c r="DK867" i="11" a="1"/>
  <c r="DK867" i="11"/>
  <c r="DG867" i="11" a="1"/>
  <c r="DG867" i="11"/>
  <c r="DJ867" i="11" a="1"/>
  <c r="DJ867" i="11"/>
  <c r="DI867" i="11" a="1"/>
  <c r="DI867" i="11"/>
  <c r="AS867" i="11"/>
  <c r="AA870" i="11" a="1"/>
  <c r="AA870" i="11"/>
  <c r="F870" i="11" a="1"/>
  <c r="F870" i="11"/>
  <c r="Y871" i="11" a="1"/>
  <c r="Y871" i="11"/>
  <c r="DZ867" i="11" a="1"/>
  <c r="DZ867" i="11"/>
  <c r="EA867" i="11" a="1"/>
  <c r="EA867" i="11"/>
  <c r="DW867" i="11" a="1"/>
  <c r="DW867" i="11"/>
  <c r="EB867" i="11" a="1"/>
  <c r="EB867" i="11"/>
  <c r="DV867" i="11" a="1"/>
  <c r="DV867" i="11"/>
  <c r="DU867" i="11" a="1"/>
  <c r="DU867" i="11"/>
  <c r="DY867" i="11" a="1"/>
  <c r="DY867" i="11"/>
  <c r="DX867" i="11" a="1"/>
  <c r="DX867" i="11"/>
  <c r="DM868" i="11" a="1"/>
  <c r="DM868" i="11"/>
  <c r="DT868" i="11" a="1"/>
  <c r="DT868" i="11"/>
  <c r="DE868" i="11" a="1"/>
  <c r="DE868" i="11"/>
  <c r="U869" i="11" a="1"/>
  <c r="U869" i="11"/>
  <c r="AB869" i="11"/>
  <c r="G869" i="11" a="1"/>
  <c r="G869" i="11"/>
  <c r="T869" i="11" a="1"/>
  <c r="T869" i="11"/>
  <c r="H869" i="11" a="1"/>
  <c r="H869" i="11"/>
  <c r="AO869" i="11" a="1"/>
  <c r="AO869" i="11"/>
  <c r="AR869" i="11" a="1"/>
  <c r="AR869" i="11"/>
  <c r="AQ869" i="11" a="1"/>
  <c r="AQ869" i="11"/>
  <c r="AP869" i="11" a="1"/>
  <c r="AP869" i="11"/>
  <c r="DT869" i="11" a="1"/>
  <c r="DT869" i="11"/>
  <c r="DM869" i="11" a="1"/>
  <c r="DM869" i="11"/>
  <c r="DE869" i="11" a="1"/>
  <c r="DE869" i="11"/>
  <c r="AS868" i="11"/>
  <c r="DK868" i="11" a="1"/>
  <c r="DK868" i="11"/>
  <c r="DI868" i="11" a="1"/>
  <c r="DI868" i="11"/>
  <c r="DJ868" i="11" a="1"/>
  <c r="DJ868" i="11"/>
  <c r="DH868" i="11" a="1"/>
  <c r="DH868" i="11"/>
  <c r="DF868" i="11" a="1"/>
  <c r="DF868" i="11"/>
  <c r="DG868" i="11" a="1"/>
  <c r="DG868" i="11"/>
  <c r="AA871" i="11" a="1"/>
  <c r="AA871" i="11"/>
  <c r="F871" i="11" a="1"/>
  <c r="F871" i="11"/>
  <c r="Y872" i="11" a="1"/>
  <c r="Y872" i="11"/>
  <c r="EA868" i="11" a="1"/>
  <c r="EA868" i="11"/>
  <c r="EB868" i="11" a="1"/>
  <c r="EB868" i="11"/>
  <c r="DW868" i="11" a="1"/>
  <c r="DW868" i="11"/>
  <c r="DY868" i="11" a="1"/>
  <c r="DY868" i="11"/>
  <c r="DX868" i="11" a="1"/>
  <c r="DX868" i="11"/>
  <c r="DU868" i="11" a="1"/>
  <c r="DU868" i="11"/>
  <c r="DZ868" i="11" a="1"/>
  <c r="DZ868" i="11"/>
  <c r="DV868" i="11" a="1"/>
  <c r="DV868" i="11"/>
  <c r="AB870" i="11"/>
  <c r="U870" i="11" a="1"/>
  <c r="U870" i="11"/>
  <c r="AN869" i="11" a="1"/>
  <c r="AN869" i="11"/>
  <c r="DN868" i="11" a="1"/>
  <c r="DN868" i="11"/>
  <c r="DP868" i="11" a="1"/>
  <c r="DP868" i="11"/>
  <c r="DQ868" i="11" a="1"/>
  <c r="DQ868" i="11"/>
  <c r="DO868" i="11" a="1"/>
  <c r="DO868" i="11"/>
  <c r="DR868" i="11" a="1"/>
  <c r="DR868" i="11"/>
  <c r="G870" i="11" a="1"/>
  <c r="G870" i="11"/>
  <c r="T870" i="11" a="1"/>
  <c r="T870" i="11"/>
  <c r="H870" i="11" a="1"/>
  <c r="H870" i="11"/>
  <c r="AN870" i="11" a="1"/>
  <c r="AN870" i="11"/>
  <c r="AO870" i="11" a="1"/>
  <c r="AO870" i="11"/>
  <c r="AQ870" i="11" a="1"/>
  <c r="AQ870" i="11"/>
  <c r="AR870" i="11" a="1"/>
  <c r="AR870" i="11"/>
  <c r="AP870" i="11" a="1"/>
  <c r="AP870" i="11"/>
  <c r="F872" i="11" a="1"/>
  <c r="F872" i="11"/>
  <c r="AA872" i="11" a="1"/>
  <c r="AA872" i="11"/>
  <c r="Y873" i="11" a="1"/>
  <c r="Y873" i="11"/>
  <c r="DH869" i="11" a="1"/>
  <c r="DH869" i="11"/>
  <c r="DK869" i="11" a="1"/>
  <c r="DK869" i="11"/>
  <c r="DI869" i="11" a="1"/>
  <c r="DI869" i="11"/>
  <c r="DF869" i="11" a="1"/>
  <c r="DF869" i="11"/>
  <c r="DJ869" i="11" a="1"/>
  <c r="DJ869" i="11"/>
  <c r="DG869" i="11" a="1"/>
  <c r="DG869" i="11"/>
  <c r="AB871" i="11"/>
  <c r="U871" i="11" a="1"/>
  <c r="U871" i="11"/>
  <c r="DO869" i="11" a="1"/>
  <c r="DO869" i="11"/>
  <c r="DR869" i="11" a="1"/>
  <c r="DR869" i="11"/>
  <c r="DQ869" i="11" a="1"/>
  <c r="DQ869" i="11"/>
  <c r="DN869" i="11" a="1"/>
  <c r="DN869" i="11"/>
  <c r="DP869" i="11" a="1"/>
  <c r="DP869" i="11"/>
  <c r="DT870" i="11" a="1"/>
  <c r="DT870" i="11"/>
  <c r="DE870" i="11" a="1"/>
  <c r="DE870" i="11"/>
  <c r="DM870" i="11" a="1"/>
  <c r="DM870" i="11"/>
  <c r="T871" i="11" a="1"/>
  <c r="T871" i="11"/>
  <c r="G871" i="11" a="1"/>
  <c r="G871" i="11"/>
  <c r="H871" i="11" a="1"/>
  <c r="H871" i="11"/>
  <c r="DW869" i="11" a="1"/>
  <c r="DW869" i="11"/>
  <c r="DY869" i="11" a="1"/>
  <c r="DY869" i="11"/>
  <c r="EB869" i="11" a="1"/>
  <c r="EB869" i="11"/>
  <c r="DX869" i="11" a="1"/>
  <c r="DX869" i="11"/>
  <c r="DU869" i="11" a="1"/>
  <c r="DU869" i="11"/>
  <c r="DV869" i="11" a="1"/>
  <c r="DV869" i="11"/>
  <c r="EA869" i="11" a="1"/>
  <c r="EA869" i="11"/>
  <c r="DZ869" i="11" a="1"/>
  <c r="DZ869" i="11"/>
  <c r="AS869" i="11"/>
  <c r="G872" i="11" a="1"/>
  <c r="G872" i="11"/>
  <c r="T872" i="11" a="1"/>
  <c r="T872" i="11"/>
  <c r="H872" i="11" a="1"/>
  <c r="H872" i="11"/>
  <c r="DP870" i="11" a="1"/>
  <c r="DP870" i="11"/>
  <c r="DO870" i="11" a="1"/>
  <c r="DO870" i="11"/>
  <c r="DR870" i="11" a="1"/>
  <c r="DR870" i="11"/>
  <c r="DQ870" i="11" a="1"/>
  <c r="DQ870" i="11"/>
  <c r="DN870" i="11" a="1"/>
  <c r="DN870" i="11"/>
  <c r="U872" i="11" a="1"/>
  <c r="U872" i="11"/>
  <c r="AB872" i="11"/>
  <c r="DI870" i="11" a="1"/>
  <c r="DI870" i="11"/>
  <c r="DF870" i="11" a="1"/>
  <c r="DF870" i="11"/>
  <c r="DJ870" i="11" a="1"/>
  <c r="DJ870" i="11"/>
  <c r="DH870" i="11" a="1"/>
  <c r="DH870" i="11"/>
  <c r="DK870" i="11" a="1"/>
  <c r="DK870" i="11"/>
  <c r="DG870" i="11" a="1"/>
  <c r="DG870" i="11"/>
  <c r="DT871" i="11" a="1"/>
  <c r="DT871" i="11"/>
  <c r="DM871" i="11" a="1"/>
  <c r="DM871" i="11"/>
  <c r="DE871" i="11" a="1"/>
  <c r="DE871" i="11"/>
  <c r="EB870" i="11" a="1"/>
  <c r="EB870" i="11"/>
  <c r="EA870" i="11" a="1"/>
  <c r="EA870" i="11"/>
  <c r="DX870" i="11" a="1"/>
  <c r="DX870" i="11"/>
  <c r="DV870" i="11" a="1"/>
  <c r="DV870" i="11"/>
  <c r="DU870" i="11" a="1"/>
  <c r="DU870" i="11"/>
  <c r="DW870" i="11" a="1"/>
  <c r="DW870" i="11"/>
  <c r="DY870" i="11" a="1"/>
  <c r="DY870" i="11"/>
  <c r="DZ870" i="11" a="1"/>
  <c r="DZ870" i="11"/>
  <c r="AS870" i="11"/>
  <c r="AR871" i="11" a="1"/>
  <c r="AR871" i="11"/>
  <c r="AQ871" i="11" a="1"/>
  <c r="AQ871" i="11"/>
  <c r="AP871" i="11" a="1"/>
  <c r="AP871" i="11"/>
  <c r="AO871" i="11" a="1"/>
  <c r="AO871" i="11"/>
  <c r="AA873" i="11" a="1"/>
  <c r="AA873" i="11"/>
  <c r="F873" i="11" a="1"/>
  <c r="F873" i="11"/>
  <c r="Y874" i="11" a="1"/>
  <c r="Y874" i="11"/>
  <c r="F874" i="11" a="1"/>
  <c r="F874" i="11"/>
  <c r="AA874" i="11" a="1"/>
  <c r="AA874" i="11"/>
  <c r="Y875" i="11" a="1"/>
  <c r="Y875" i="11"/>
  <c r="G873" i="11" a="1"/>
  <c r="G873" i="11"/>
  <c r="T873" i="11" a="1"/>
  <c r="T873" i="11"/>
  <c r="H873" i="11" a="1"/>
  <c r="H873" i="11"/>
  <c r="DT872" i="11" a="1"/>
  <c r="DT872" i="11"/>
  <c r="DE872" i="11" a="1"/>
  <c r="DE872" i="11"/>
  <c r="DM872" i="11" a="1"/>
  <c r="DM872" i="11"/>
  <c r="AB873" i="11"/>
  <c r="U873" i="11" a="1"/>
  <c r="U873" i="11"/>
  <c r="DH871" i="11" a="1"/>
  <c r="DH871" i="11"/>
  <c r="DG871" i="11" a="1"/>
  <c r="DG871" i="11"/>
  <c r="DI871" i="11" a="1"/>
  <c r="DI871" i="11"/>
  <c r="DK871" i="11" a="1"/>
  <c r="DK871" i="11"/>
  <c r="DJ871" i="11" a="1"/>
  <c r="DJ871" i="11"/>
  <c r="DF871" i="11" a="1"/>
  <c r="DF871" i="11"/>
  <c r="DR871" i="11" a="1"/>
  <c r="DR871" i="11"/>
  <c r="DP871" i="11" a="1"/>
  <c r="DP871" i="11"/>
  <c r="DO871" i="11" a="1"/>
  <c r="DO871" i="11"/>
  <c r="DN871" i="11" a="1"/>
  <c r="DN871" i="11"/>
  <c r="DQ871" i="11" a="1"/>
  <c r="DQ871" i="11"/>
  <c r="AR872" i="11" a="1"/>
  <c r="AR872" i="11"/>
  <c r="AQ872" i="11" a="1"/>
  <c r="AQ872" i="11"/>
  <c r="AP872" i="11" a="1"/>
  <c r="AP872" i="11"/>
  <c r="AN872" i="11" a="1"/>
  <c r="AN872" i="11"/>
  <c r="AO872" i="11" a="1"/>
  <c r="AO872" i="11"/>
  <c r="DZ871" i="11" a="1"/>
  <c r="DZ871" i="11"/>
  <c r="DX871" i="11" a="1"/>
  <c r="DX871" i="11"/>
  <c r="EA871" i="11" a="1"/>
  <c r="EA871" i="11"/>
  <c r="DU871" i="11" a="1"/>
  <c r="DU871" i="11"/>
  <c r="DY871" i="11" a="1"/>
  <c r="DY871" i="11"/>
  <c r="DV871" i="11" a="1"/>
  <c r="DV871" i="11"/>
  <c r="EB871" i="11" a="1"/>
  <c r="EB871" i="11"/>
  <c r="DW871" i="11" a="1"/>
  <c r="DW871" i="11"/>
  <c r="AN871" i="11" a="1"/>
  <c r="AN871" i="11"/>
  <c r="AS872" i="11"/>
  <c r="DI872" i="11" a="1"/>
  <c r="DI872" i="11"/>
  <c r="DJ872" i="11" a="1"/>
  <c r="DJ872" i="11"/>
  <c r="DF872" i="11" a="1"/>
  <c r="DF872" i="11"/>
  <c r="DH872" i="11" a="1"/>
  <c r="DH872" i="11"/>
  <c r="DK872" i="11" a="1"/>
  <c r="DK872" i="11"/>
  <c r="DG872" i="11" a="1"/>
  <c r="DG872" i="11"/>
  <c r="AS871" i="11"/>
  <c r="EA872" i="11" a="1"/>
  <c r="EA872" i="11"/>
  <c r="DY872" i="11" a="1"/>
  <c r="DY872" i="11"/>
  <c r="DX872" i="11" a="1"/>
  <c r="DX872" i="11"/>
  <c r="DU872" i="11" a="1"/>
  <c r="DU872" i="11"/>
  <c r="EB872" i="11" a="1"/>
  <c r="EB872" i="11"/>
  <c r="DZ872" i="11" a="1"/>
  <c r="DZ872" i="11"/>
  <c r="DV872" i="11" a="1"/>
  <c r="DV872" i="11"/>
  <c r="DW872" i="11" a="1"/>
  <c r="DW872" i="11"/>
  <c r="DM873" i="11" a="1"/>
  <c r="DM873" i="11"/>
  <c r="DE873" i="11" a="1"/>
  <c r="DE873" i="11"/>
  <c r="DT873" i="11" a="1"/>
  <c r="DT873" i="11"/>
  <c r="AP873" i="11" a="1"/>
  <c r="AP873" i="11"/>
  <c r="AR873" i="11" a="1"/>
  <c r="AR873" i="11"/>
  <c r="AO873" i="11" a="1"/>
  <c r="AO873" i="11"/>
  <c r="AQ873" i="11" a="1"/>
  <c r="AQ873" i="11"/>
  <c r="AA875" i="11" a="1"/>
  <c r="AA875" i="11"/>
  <c r="F875" i="11" a="1"/>
  <c r="F875" i="11"/>
  <c r="Y876" i="11" a="1"/>
  <c r="Y876" i="11"/>
  <c r="G874" i="11" a="1"/>
  <c r="G874" i="11"/>
  <c r="T874" i="11" a="1"/>
  <c r="T874" i="11"/>
  <c r="H874" i="11" a="1"/>
  <c r="H874" i="11"/>
  <c r="DQ872" i="11" a="1"/>
  <c r="DQ872" i="11"/>
  <c r="DR872" i="11" a="1"/>
  <c r="DR872" i="11"/>
  <c r="DO872" i="11" a="1"/>
  <c r="DO872" i="11"/>
  <c r="DP872" i="11" a="1"/>
  <c r="DP872" i="11"/>
  <c r="DN872" i="11" a="1"/>
  <c r="DN872" i="11"/>
  <c r="AB874" i="11"/>
  <c r="U874" i="11" a="1"/>
  <c r="U874" i="11"/>
  <c r="AB875" i="11"/>
  <c r="U875" i="11" a="1"/>
  <c r="U875" i="11"/>
  <c r="G875" i="11" a="1"/>
  <c r="G875" i="11"/>
  <c r="T875" i="11" a="1"/>
  <c r="T875" i="11"/>
  <c r="H875" i="11" a="1"/>
  <c r="H875" i="11"/>
  <c r="AR874" i="11" a="1"/>
  <c r="AR874" i="11"/>
  <c r="AN874" i="11" a="1"/>
  <c r="AN874" i="11"/>
  <c r="AP874" i="11" a="1"/>
  <c r="AP874" i="11"/>
  <c r="AO874" i="11" a="1"/>
  <c r="AO874" i="11"/>
  <c r="AQ874" i="11" a="1"/>
  <c r="AQ874" i="11"/>
  <c r="DT874" i="11" a="1"/>
  <c r="DT874" i="11"/>
  <c r="DM874" i="11" a="1"/>
  <c r="DM874" i="11"/>
  <c r="DE874" i="11" a="1"/>
  <c r="DE874" i="11"/>
  <c r="DU873" i="11" a="1"/>
  <c r="DU873" i="11"/>
  <c r="DW873" i="11" a="1"/>
  <c r="DW873" i="11"/>
  <c r="EA873" i="11" a="1"/>
  <c r="EA873" i="11"/>
  <c r="EB873" i="11" a="1"/>
  <c r="EB873" i="11"/>
  <c r="DX873" i="11" a="1"/>
  <c r="DX873" i="11"/>
  <c r="DZ873" i="11" a="1"/>
  <c r="DZ873" i="11"/>
  <c r="DV873" i="11" a="1"/>
  <c r="DV873" i="11"/>
  <c r="DY873" i="11" a="1"/>
  <c r="DY873" i="11"/>
  <c r="AN873" i="11" a="1"/>
  <c r="AN873" i="11"/>
  <c r="DG873" i="11" a="1"/>
  <c r="DG873" i="11"/>
  <c r="DK873" i="11" a="1"/>
  <c r="DK873" i="11"/>
  <c r="DJ873" i="11" a="1"/>
  <c r="DJ873" i="11"/>
  <c r="DH873" i="11" a="1"/>
  <c r="DH873" i="11"/>
  <c r="DI873" i="11" a="1"/>
  <c r="DI873" i="11"/>
  <c r="DF873" i="11" a="1"/>
  <c r="DF873" i="11"/>
  <c r="AA876" i="11" a="1"/>
  <c r="AA876" i="11"/>
  <c r="F876" i="11" a="1"/>
  <c r="F876" i="11"/>
  <c r="Y877" i="11" a="1"/>
  <c r="Y877" i="11"/>
  <c r="DO873" i="11" a="1"/>
  <c r="DO873" i="11"/>
  <c r="DP873" i="11" a="1"/>
  <c r="DP873" i="11"/>
  <c r="DR873" i="11" a="1"/>
  <c r="DR873" i="11"/>
  <c r="DQ873" i="11" a="1"/>
  <c r="DQ873" i="11"/>
  <c r="DN873" i="11" a="1"/>
  <c r="DN873" i="11"/>
  <c r="AP875" i="11" a="1"/>
  <c r="AP875" i="11"/>
  <c r="AN875" i="11" a="1"/>
  <c r="AN875" i="11"/>
  <c r="AO875" i="11" a="1"/>
  <c r="AO875" i="11"/>
  <c r="AQ875" i="11" a="1"/>
  <c r="AQ875" i="11"/>
  <c r="AR875" i="11" a="1"/>
  <c r="AR875" i="11"/>
  <c r="AS873" i="11"/>
  <c r="DI874" i="11" a="1"/>
  <c r="DI874" i="11"/>
  <c r="DF874" i="11" a="1"/>
  <c r="DF874" i="11"/>
  <c r="DG874" i="11" a="1"/>
  <c r="DG874" i="11"/>
  <c r="DK874" i="11" a="1"/>
  <c r="DK874" i="11"/>
  <c r="DJ874" i="11" a="1"/>
  <c r="DJ874" i="11"/>
  <c r="DH874" i="11" a="1"/>
  <c r="DH874" i="11"/>
  <c r="F877" i="11" a="1"/>
  <c r="F877" i="11"/>
  <c r="AA877" i="11" a="1"/>
  <c r="AA877" i="11"/>
  <c r="Y878" i="11" a="1"/>
  <c r="Y878" i="11"/>
  <c r="DO874" i="11" a="1"/>
  <c r="DO874" i="11"/>
  <c r="DN874" i="11" a="1"/>
  <c r="DN874" i="11"/>
  <c r="DR874" i="11" a="1"/>
  <c r="DR874" i="11"/>
  <c r="DP874" i="11" a="1"/>
  <c r="DP874" i="11"/>
  <c r="DQ874" i="11" a="1"/>
  <c r="DQ874" i="11"/>
  <c r="DX874" i="11" a="1"/>
  <c r="DX874" i="11"/>
  <c r="DZ874" i="11" a="1"/>
  <c r="DZ874" i="11"/>
  <c r="DU874" i="11" a="1"/>
  <c r="DU874" i="11"/>
  <c r="DY874" i="11" a="1"/>
  <c r="DY874" i="11"/>
  <c r="EB874" i="11" a="1"/>
  <c r="EB874" i="11"/>
  <c r="EA874" i="11" a="1"/>
  <c r="EA874" i="11"/>
  <c r="DV874" i="11" a="1"/>
  <c r="DV874" i="11"/>
  <c r="DW874" i="11" a="1"/>
  <c r="DW874" i="11"/>
  <c r="DE875" i="11" a="1"/>
  <c r="DE875" i="11"/>
  <c r="DT875" i="11" a="1"/>
  <c r="DT875" i="11"/>
  <c r="DM875" i="11" a="1"/>
  <c r="DM875" i="11"/>
  <c r="AB876" i="11"/>
  <c r="U876" i="11" a="1"/>
  <c r="U876" i="11"/>
  <c r="G876" i="11" a="1"/>
  <c r="G876" i="11"/>
  <c r="T876" i="11" a="1"/>
  <c r="T876" i="11"/>
  <c r="H876" i="11" a="1"/>
  <c r="H876" i="11"/>
  <c r="AS874" i="11"/>
  <c r="AS875" i="11"/>
  <c r="DT876" i="11" a="1"/>
  <c r="DT876" i="11"/>
  <c r="DM876" i="11" a="1"/>
  <c r="DM876" i="11"/>
  <c r="DE876" i="11" a="1"/>
  <c r="DE876" i="11"/>
  <c r="F878" i="11" a="1"/>
  <c r="F878" i="11"/>
  <c r="AA878" i="11" a="1"/>
  <c r="AA878" i="11"/>
  <c r="Y879" i="11" a="1"/>
  <c r="Y879" i="11"/>
  <c r="DO875" i="11" a="1"/>
  <c r="DO875" i="11"/>
  <c r="DP875" i="11" a="1"/>
  <c r="DP875" i="11"/>
  <c r="DQ875" i="11" a="1"/>
  <c r="DQ875" i="11"/>
  <c r="DN875" i="11" a="1"/>
  <c r="DN875" i="11"/>
  <c r="DR875" i="11" a="1"/>
  <c r="DR875" i="11"/>
  <c r="G877" i="11" a="1"/>
  <c r="G877" i="11"/>
  <c r="T877" i="11" a="1"/>
  <c r="T877" i="11"/>
  <c r="H877" i="11" a="1"/>
  <c r="H877" i="11"/>
  <c r="AR876" i="11" a="1"/>
  <c r="AR876" i="11"/>
  <c r="AQ876" i="11" a="1"/>
  <c r="AQ876" i="11"/>
  <c r="AP876" i="11" a="1"/>
  <c r="AP876" i="11"/>
  <c r="AO876" i="11" a="1"/>
  <c r="AO876" i="11"/>
  <c r="DX875" i="11" a="1"/>
  <c r="DX875" i="11"/>
  <c r="DV875" i="11" a="1"/>
  <c r="DV875" i="11"/>
  <c r="EB875" i="11" a="1"/>
  <c r="EB875" i="11"/>
  <c r="DY875" i="11" a="1"/>
  <c r="DY875" i="11"/>
  <c r="DU875" i="11" a="1"/>
  <c r="DU875" i="11"/>
  <c r="EA875" i="11" a="1"/>
  <c r="EA875" i="11"/>
  <c r="DW875" i="11" a="1"/>
  <c r="DW875" i="11"/>
  <c r="DZ875" i="11" a="1"/>
  <c r="DZ875" i="11"/>
  <c r="AB877" i="11"/>
  <c r="U877" i="11" a="1"/>
  <c r="U877" i="11"/>
  <c r="DK875" i="11" a="1"/>
  <c r="DK875" i="11"/>
  <c r="DF875" i="11" a="1"/>
  <c r="DF875" i="11"/>
  <c r="DH875" i="11" a="1"/>
  <c r="DH875" i="11"/>
  <c r="DI875" i="11" a="1"/>
  <c r="DI875" i="11"/>
  <c r="DJ875" i="11" a="1"/>
  <c r="DJ875" i="11"/>
  <c r="DG875" i="11" a="1"/>
  <c r="DG875" i="11"/>
  <c r="DE877" i="11" a="1"/>
  <c r="DE877" i="11"/>
  <c r="DT877" i="11" a="1"/>
  <c r="DT877" i="11"/>
  <c r="DM877" i="11" a="1"/>
  <c r="DM877" i="11"/>
  <c r="AB878" i="11"/>
  <c r="U878" i="11" a="1"/>
  <c r="U878" i="11"/>
  <c r="AO877" i="11" a="1"/>
  <c r="AO877" i="11"/>
  <c r="AP877" i="11" a="1"/>
  <c r="AP877" i="11"/>
  <c r="AQ877" i="11" a="1"/>
  <c r="AQ877" i="11"/>
  <c r="AR877" i="11" a="1"/>
  <c r="AR877" i="11"/>
  <c r="DI876" i="11" a="1"/>
  <c r="DI876" i="11"/>
  <c r="DH876" i="11" a="1"/>
  <c r="DH876" i="11"/>
  <c r="DJ876" i="11" a="1"/>
  <c r="DJ876" i="11"/>
  <c r="DF876" i="11" a="1"/>
  <c r="DF876" i="11"/>
  <c r="DK876" i="11" a="1"/>
  <c r="DK876" i="11"/>
  <c r="DG876" i="11" a="1"/>
  <c r="DG876" i="11"/>
  <c r="DP876" i="11" a="1"/>
  <c r="DP876" i="11"/>
  <c r="DO876" i="11" a="1"/>
  <c r="DO876" i="11"/>
  <c r="DQ876" i="11" a="1"/>
  <c r="DQ876" i="11"/>
  <c r="DR876" i="11" a="1"/>
  <c r="DR876" i="11"/>
  <c r="DN876" i="11" a="1"/>
  <c r="DN876" i="11"/>
  <c r="DU876" i="11" a="1"/>
  <c r="DU876" i="11"/>
  <c r="DV876" i="11" a="1"/>
  <c r="DV876" i="11"/>
  <c r="DY876" i="11" a="1"/>
  <c r="DY876" i="11"/>
  <c r="DZ876" i="11" a="1"/>
  <c r="DZ876" i="11"/>
  <c r="DX876" i="11" a="1"/>
  <c r="DX876" i="11"/>
  <c r="EB876" i="11" a="1"/>
  <c r="EB876" i="11"/>
  <c r="DW876" i="11" a="1"/>
  <c r="DW876" i="11"/>
  <c r="EA876" i="11" a="1"/>
  <c r="EA876" i="11"/>
  <c r="AN876" i="11" a="1"/>
  <c r="AN876" i="11"/>
  <c r="AA879" i="11" a="1"/>
  <c r="AA879" i="11"/>
  <c r="F879" i="11" a="1"/>
  <c r="F879" i="11"/>
  <c r="Y880" i="11" a="1"/>
  <c r="Y880" i="11"/>
  <c r="G878" i="11" a="1"/>
  <c r="G878" i="11"/>
  <c r="T878" i="11" a="1"/>
  <c r="T878" i="11"/>
  <c r="H878" i="11" a="1"/>
  <c r="H878" i="11"/>
  <c r="DE878" i="11" a="1"/>
  <c r="DE878" i="11"/>
  <c r="DM878" i="11" a="1"/>
  <c r="DM878" i="11"/>
  <c r="DT878" i="11" a="1"/>
  <c r="DT878" i="11"/>
  <c r="AS876" i="11"/>
  <c r="AO878" i="11" a="1"/>
  <c r="AO878" i="11"/>
  <c r="AR878" i="11" a="1"/>
  <c r="AR878" i="11"/>
  <c r="AQ878" i="11" a="1"/>
  <c r="AQ878" i="11"/>
  <c r="AP878" i="11" a="1"/>
  <c r="AP878" i="11"/>
  <c r="AN877" i="11" a="1"/>
  <c r="AN877" i="11"/>
  <c r="AA880" i="11" a="1"/>
  <c r="AA880" i="11"/>
  <c r="F880" i="11" a="1"/>
  <c r="F880" i="11"/>
  <c r="Y881" i="11" a="1"/>
  <c r="Y881" i="11"/>
  <c r="DQ877" i="11" a="1"/>
  <c r="DQ877" i="11"/>
  <c r="DO877" i="11" a="1"/>
  <c r="DO877" i="11"/>
  <c r="DP877" i="11" a="1"/>
  <c r="DP877" i="11"/>
  <c r="DN877" i="11" a="1"/>
  <c r="DN877" i="11"/>
  <c r="DR877" i="11" a="1"/>
  <c r="DR877" i="11"/>
  <c r="AB879" i="11"/>
  <c r="U879" i="11" a="1"/>
  <c r="U879" i="11"/>
  <c r="G879" i="11" a="1"/>
  <c r="G879" i="11"/>
  <c r="T879" i="11" a="1"/>
  <c r="T879" i="11"/>
  <c r="H879" i="11" a="1"/>
  <c r="H879" i="11"/>
  <c r="DU877" i="11" a="1"/>
  <c r="DU877" i="11"/>
  <c r="DY877" i="11" a="1"/>
  <c r="DY877" i="11"/>
  <c r="DV877" i="11" a="1"/>
  <c r="DV877" i="11"/>
  <c r="DW877" i="11" a="1"/>
  <c r="DW877" i="11"/>
  <c r="DX877" i="11" a="1"/>
  <c r="DX877" i="11"/>
  <c r="DZ877" i="11" a="1"/>
  <c r="DZ877" i="11"/>
  <c r="EA877" i="11" a="1"/>
  <c r="EA877" i="11"/>
  <c r="EB877" i="11" a="1"/>
  <c r="EB877" i="11"/>
  <c r="DI877" i="11" a="1"/>
  <c r="DI877" i="11"/>
  <c r="DJ877" i="11" a="1"/>
  <c r="DJ877" i="11"/>
  <c r="DH877" i="11" a="1"/>
  <c r="DH877" i="11"/>
  <c r="DF877" i="11" a="1"/>
  <c r="DF877" i="11"/>
  <c r="DK877" i="11" a="1"/>
  <c r="DK877" i="11"/>
  <c r="DG877" i="11" a="1"/>
  <c r="DG877" i="11"/>
  <c r="AN878" i="11" a="1"/>
  <c r="AN878" i="11"/>
  <c r="DT879" i="11" a="1"/>
  <c r="DT879" i="11"/>
  <c r="DE879" i="11" a="1"/>
  <c r="DE879" i="11"/>
  <c r="DM879" i="11" a="1"/>
  <c r="DM879" i="11"/>
  <c r="AS877" i="11"/>
  <c r="AP879" i="11" a="1"/>
  <c r="AP879" i="11"/>
  <c r="AR879" i="11" a="1"/>
  <c r="AR879" i="11"/>
  <c r="AO879" i="11" a="1"/>
  <c r="AO879" i="11"/>
  <c r="AQ879" i="11" a="1"/>
  <c r="AQ879" i="11"/>
  <c r="DX878" i="11" a="1"/>
  <c r="DX878" i="11"/>
  <c r="DZ878" i="11" a="1"/>
  <c r="DZ878" i="11"/>
  <c r="DU878" i="11" a="1"/>
  <c r="DU878" i="11"/>
  <c r="DV878" i="11" a="1"/>
  <c r="DV878" i="11"/>
  <c r="DW878" i="11" a="1"/>
  <c r="DW878" i="11"/>
  <c r="DY878" i="11" a="1"/>
  <c r="DY878" i="11"/>
  <c r="EA878" i="11" a="1"/>
  <c r="EA878" i="11"/>
  <c r="EB878" i="11" a="1"/>
  <c r="EB878" i="11"/>
  <c r="DN878" i="11" a="1"/>
  <c r="DN878" i="11"/>
  <c r="DR878" i="11" a="1"/>
  <c r="DR878" i="11"/>
  <c r="DP878" i="11" a="1"/>
  <c r="DP878" i="11"/>
  <c r="DO878" i="11" a="1"/>
  <c r="DO878" i="11"/>
  <c r="DQ878" i="11" a="1"/>
  <c r="DQ878" i="11"/>
  <c r="F881" i="11" a="1"/>
  <c r="F881" i="11"/>
  <c r="AA881" i="11" a="1"/>
  <c r="AA881" i="11"/>
  <c r="Y882" i="11" a="1"/>
  <c r="Y882" i="11"/>
  <c r="DK878" i="11" a="1"/>
  <c r="DK878" i="11"/>
  <c r="DJ878" i="11" a="1"/>
  <c r="DJ878" i="11"/>
  <c r="DG878" i="11" a="1"/>
  <c r="DG878" i="11"/>
  <c r="DH878" i="11" a="1"/>
  <c r="DH878" i="11"/>
  <c r="DI878" i="11" a="1"/>
  <c r="DI878" i="11"/>
  <c r="DF878" i="11" a="1"/>
  <c r="DF878" i="11"/>
  <c r="U880" i="11" a="1"/>
  <c r="U880" i="11"/>
  <c r="AB880" i="11"/>
  <c r="G880" i="11" a="1"/>
  <c r="G880" i="11"/>
  <c r="T880" i="11" a="1"/>
  <c r="T880" i="11"/>
  <c r="H880" i="11" a="1"/>
  <c r="H880" i="11"/>
  <c r="AQ880" i="11" a="1"/>
  <c r="AQ880" i="11"/>
  <c r="AP880" i="11" a="1"/>
  <c r="AP880" i="11"/>
  <c r="AN880" i="11" a="1"/>
  <c r="AN880" i="11"/>
  <c r="AO880" i="11" a="1"/>
  <c r="AO880" i="11"/>
  <c r="AR880" i="11" a="1"/>
  <c r="AR880" i="11"/>
  <c r="DP879" i="11" a="1"/>
  <c r="DP879" i="11"/>
  <c r="DN879" i="11" a="1"/>
  <c r="DN879" i="11"/>
  <c r="DQ879" i="11" a="1"/>
  <c r="DQ879" i="11"/>
  <c r="DR879" i="11" a="1"/>
  <c r="DR879" i="11"/>
  <c r="DO879" i="11" a="1"/>
  <c r="DO879" i="11"/>
  <c r="DH879" i="11" a="1"/>
  <c r="DH879" i="11"/>
  <c r="DG879" i="11" a="1"/>
  <c r="DG879" i="11"/>
  <c r="DF879" i="11" a="1"/>
  <c r="DF879" i="11"/>
  <c r="DI879" i="11" a="1"/>
  <c r="DI879" i="11"/>
  <c r="DJ879" i="11" a="1"/>
  <c r="DJ879" i="11"/>
  <c r="DK879" i="11" a="1"/>
  <c r="DK879" i="11"/>
  <c r="DW879" i="11" a="1"/>
  <c r="DW879" i="11"/>
  <c r="DY879" i="11" a="1"/>
  <c r="DY879" i="11"/>
  <c r="DV879" i="11" a="1"/>
  <c r="DV879" i="11"/>
  <c r="DZ879" i="11" a="1"/>
  <c r="DZ879" i="11"/>
  <c r="DU879" i="11" a="1"/>
  <c r="DU879" i="11"/>
  <c r="EA879" i="11" a="1"/>
  <c r="EA879" i="11"/>
  <c r="DX879" i="11" a="1"/>
  <c r="DX879" i="11"/>
  <c r="EB879" i="11" a="1"/>
  <c r="EB879" i="11"/>
  <c r="DM880" i="11" a="1"/>
  <c r="DM880" i="11"/>
  <c r="DT880" i="11" a="1"/>
  <c r="DT880" i="11"/>
  <c r="DE880" i="11" a="1"/>
  <c r="DE880" i="11"/>
  <c r="AA882" i="11" a="1"/>
  <c r="AA882" i="11"/>
  <c r="F882" i="11" a="1"/>
  <c r="F882" i="11"/>
  <c r="Y883" i="11" a="1"/>
  <c r="Y883" i="11"/>
  <c r="T881" i="11" a="1"/>
  <c r="T881" i="11"/>
  <c r="G881" i="11" a="1"/>
  <c r="G881" i="11"/>
  <c r="H881" i="11" a="1"/>
  <c r="H881" i="11"/>
  <c r="AN879" i="11" a="1"/>
  <c r="AN879" i="11"/>
  <c r="AS878" i="11"/>
  <c r="U881" i="11" a="1"/>
  <c r="U881" i="11"/>
  <c r="AB881" i="11"/>
  <c r="AA883" i="11" a="1"/>
  <c r="AA883" i="11"/>
  <c r="F883" i="11" a="1"/>
  <c r="F883" i="11"/>
  <c r="Y884" i="11" a="1"/>
  <c r="Y884" i="11"/>
  <c r="T882" i="11" a="1"/>
  <c r="T882" i="11"/>
  <c r="G882" i="11" a="1"/>
  <c r="G882" i="11"/>
  <c r="H882" i="11" a="1"/>
  <c r="H882" i="11"/>
  <c r="AP881" i="11" a="1"/>
  <c r="AP881" i="11"/>
  <c r="AQ881" i="11" a="1"/>
  <c r="AQ881" i="11"/>
  <c r="AO881" i="11" a="1"/>
  <c r="AO881" i="11"/>
  <c r="AR881" i="11" a="1"/>
  <c r="AR881" i="11"/>
  <c r="AN881" i="11" a="1"/>
  <c r="AN881" i="11"/>
  <c r="DX880" i="11" a="1"/>
  <c r="DX880" i="11"/>
  <c r="DY880" i="11" a="1"/>
  <c r="DY880" i="11"/>
  <c r="DZ880" i="11" a="1"/>
  <c r="DZ880" i="11"/>
  <c r="DW880" i="11" a="1"/>
  <c r="DW880" i="11"/>
  <c r="DU880" i="11" a="1"/>
  <c r="DU880" i="11"/>
  <c r="DV880" i="11" a="1"/>
  <c r="DV880" i="11"/>
  <c r="EB880" i="11" a="1"/>
  <c r="EB880" i="11"/>
  <c r="EA880" i="11" a="1"/>
  <c r="EA880" i="11"/>
  <c r="DM881" i="11" a="1"/>
  <c r="DM881" i="11"/>
  <c r="DE881" i="11" a="1"/>
  <c r="DE881" i="11"/>
  <c r="DT881" i="11" a="1"/>
  <c r="DT881" i="11"/>
  <c r="DK880" i="11" a="1"/>
  <c r="DK880" i="11"/>
  <c r="DF880" i="11" a="1"/>
  <c r="DF880" i="11"/>
  <c r="DJ880" i="11" a="1"/>
  <c r="DJ880" i="11"/>
  <c r="DG880" i="11" a="1"/>
  <c r="DG880" i="11"/>
  <c r="DH880" i="11" a="1"/>
  <c r="DH880" i="11"/>
  <c r="DI880" i="11" a="1"/>
  <c r="DI880" i="11"/>
  <c r="AS880" i="11"/>
  <c r="DN880" i="11" a="1"/>
  <c r="DN880" i="11"/>
  <c r="DR880" i="11" a="1"/>
  <c r="DR880" i="11"/>
  <c r="DP880" i="11" a="1"/>
  <c r="DP880" i="11"/>
  <c r="DO880" i="11" a="1"/>
  <c r="DO880" i="11"/>
  <c r="DQ880" i="11" a="1"/>
  <c r="DQ880" i="11"/>
  <c r="AS879" i="11"/>
  <c r="U882" i="11" a="1"/>
  <c r="U882" i="11"/>
  <c r="AB882" i="11"/>
  <c r="AS881" i="11"/>
  <c r="AP882" i="11" a="1"/>
  <c r="AP882" i="11"/>
  <c r="AO882" i="11" a="1"/>
  <c r="AO882" i="11"/>
  <c r="AQ882" i="11" a="1"/>
  <c r="AQ882" i="11"/>
  <c r="AR882" i="11" a="1"/>
  <c r="AR882" i="11"/>
  <c r="DY881" i="11" a="1"/>
  <c r="DY881" i="11"/>
  <c r="DW881" i="11" a="1"/>
  <c r="DW881" i="11"/>
  <c r="DZ881" i="11" a="1"/>
  <c r="DZ881" i="11"/>
  <c r="DV881" i="11" a="1"/>
  <c r="DV881" i="11"/>
  <c r="DX881" i="11" a="1"/>
  <c r="DX881" i="11"/>
  <c r="DU881" i="11" a="1"/>
  <c r="DU881" i="11"/>
  <c r="EB881" i="11" a="1"/>
  <c r="EB881" i="11"/>
  <c r="EA881" i="11" a="1"/>
  <c r="EA881" i="11"/>
  <c r="U883" i="11" a="1"/>
  <c r="U883" i="11"/>
  <c r="AB883" i="11"/>
  <c r="T883" i="11" a="1"/>
  <c r="T883" i="11"/>
  <c r="G883" i="11" a="1"/>
  <c r="G883" i="11"/>
  <c r="H883" i="11" a="1"/>
  <c r="H883" i="11"/>
  <c r="DO881" i="11" a="1"/>
  <c r="DO881" i="11"/>
  <c r="DQ881" i="11" a="1"/>
  <c r="DQ881" i="11"/>
  <c r="DN881" i="11" a="1"/>
  <c r="DN881" i="11"/>
  <c r="DP881" i="11" a="1"/>
  <c r="DP881" i="11"/>
  <c r="DR881" i="11" a="1"/>
  <c r="DR881" i="11"/>
  <c r="DE882" i="11" a="1"/>
  <c r="DE882" i="11"/>
  <c r="DT882" i="11" a="1"/>
  <c r="DT882" i="11"/>
  <c r="DM882" i="11" a="1"/>
  <c r="DM882" i="11"/>
  <c r="DK881" i="11" a="1"/>
  <c r="DK881" i="11"/>
  <c r="DJ881" i="11" a="1"/>
  <c r="DJ881" i="11"/>
  <c r="DG881" i="11" a="1"/>
  <c r="DG881" i="11"/>
  <c r="DI881" i="11" a="1"/>
  <c r="DI881" i="11"/>
  <c r="DF881" i="11" a="1"/>
  <c r="DF881" i="11"/>
  <c r="DH881" i="11" a="1"/>
  <c r="DH881" i="11"/>
  <c r="F884" i="11" a="1"/>
  <c r="F884" i="11"/>
  <c r="AA884" i="11" a="1"/>
  <c r="AA884" i="11"/>
  <c r="Y885" i="11" a="1"/>
  <c r="Y885" i="11"/>
  <c r="DO882" i="11" a="1"/>
  <c r="DO882" i="11"/>
  <c r="DP882" i="11" a="1"/>
  <c r="DP882" i="11"/>
  <c r="DR882" i="11" a="1"/>
  <c r="DR882" i="11"/>
  <c r="DN882" i="11" a="1"/>
  <c r="DN882" i="11"/>
  <c r="DQ882" i="11" a="1"/>
  <c r="DQ882" i="11"/>
  <c r="AA885" i="11" a="1"/>
  <c r="AA885" i="11"/>
  <c r="F885" i="11" a="1"/>
  <c r="F885" i="11"/>
  <c r="Y886" i="11" a="1"/>
  <c r="Y886" i="11"/>
  <c r="DV882" i="11" a="1"/>
  <c r="DV882" i="11"/>
  <c r="EA882" i="11" a="1"/>
  <c r="EA882" i="11"/>
  <c r="EB882" i="11" a="1"/>
  <c r="EB882" i="11"/>
  <c r="DU882" i="11" a="1"/>
  <c r="DU882" i="11"/>
  <c r="DX882" i="11" a="1"/>
  <c r="DX882" i="11"/>
  <c r="DW882" i="11" a="1"/>
  <c r="DW882" i="11"/>
  <c r="DZ882" i="11" a="1"/>
  <c r="DZ882" i="11"/>
  <c r="DY882" i="11" a="1"/>
  <c r="DY882" i="11"/>
  <c r="DT883" i="11" a="1"/>
  <c r="DT883" i="11"/>
  <c r="DE883" i="11" a="1"/>
  <c r="DE883" i="11"/>
  <c r="DM883" i="11" a="1"/>
  <c r="DM883" i="11"/>
  <c r="AQ883" i="11" a="1"/>
  <c r="AQ883" i="11"/>
  <c r="AR883" i="11" a="1"/>
  <c r="AR883" i="11"/>
  <c r="AP883" i="11" a="1"/>
  <c r="AP883" i="11"/>
  <c r="AO883" i="11" a="1"/>
  <c r="AO883" i="11"/>
  <c r="U884" i="11" a="1"/>
  <c r="U884" i="11"/>
  <c r="AB884" i="11"/>
  <c r="DF882" i="11" a="1"/>
  <c r="DF882" i="11"/>
  <c r="DI882" i="11" a="1"/>
  <c r="DI882" i="11"/>
  <c r="DG882" i="11" a="1"/>
  <c r="DG882" i="11"/>
  <c r="DJ882" i="11" a="1"/>
  <c r="DJ882" i="11"/>
  <c r="DH882" i="11" a="1"/>
  <c r="DH882" i="11"/>
  <c r="DK882" i="11" a="1"/>
  <c r="DK882" i="11"/>
  <c r="T884" i="11" a="1"/>
  <c r="T884" i="11"/>
  <c r="G884" i="11" a="1"/>
  <c r="G884" i="11"/>
  <c r="H884" i="11" a="1"/>
  <c r="H884" i="11"/>
  <c r="AN882" i="11" a="1"/>
  <c r="AN882" i="11"/>
  <c r="F886" i="11" a="1"/>
  <c r="F886" i="11"/>
  <c r="AA886" i="11" a="1"/>
  <c r="AA886" i="11"/>
  <c r="Y887" i="11" a="1"/>
  <c r="Y887" i="11"/>
  <c r="AP884" i="11" a="1"/>
  <c r="AP884" i="11"/>
  <c r="AQ884" i="11" a="1"/>
  <c r="AQ884" i="11"/>
  <c r="AO884" i="11" a="1"/>
  <c r="AO884" i="11"/>
  <c r="AR884" i="11" a="1"/>
  <c r="AR884" i="11"/>
  <c r="AB885" i="11"/>
  <c r="U885" i="11" a="1"/>
  <c r="U885" i="11"/>
  <c r="T885" i="11" a="1"/>
  <c r="T885" i="11"/>
  <c r="G885" i="11" a="1"/>
  <c r="G885" i="11"/>
  <c r="H885" i="11" a="1"/>
  <c r="H885" i="11"/>
  <c r="DO883" i="11" a="1"/>
  <c r="DO883" i="11"/>
  <c r="DQ883" i="11" a="1"/>
  <c r="DQ883" i="11"/>
  <c r="DP883" i="11" a="1"/>
  <c r="DP883" i="11"/>
  <c r="DR883" i="11" a="1"/>
  <c r="DR883" i="11"/>
  <c r="DN883" i="11" a="1"/>
  <c r="DN883" i="11"/>
  <c r="DM884" i="11" a="1"/>
  <c r="DM884" i="11"/>
  <c r="DE884" i="11" a="1"/>
  <c r="DE884" i="11"/>
  <c r="DT884" i="11" a="1"/>
  <c r="DT884" i="11"/>
  <c r="DJ883" i="11" a="1"/>
  <c r="DJ883" i="11"/>
  <c r="DH883" i="11" a="1"/>
  <c r="DH883" i="11"/>
  <c r="DK883" i="11" a="1"/>
  <c r="DK883" i="11"/>
  <c r="DF883" i="11" a="1"/>
  <c r="DF883" i="11"/>
  <c r="DG883" i="11" a="1"/>
  <c r="DG883" i="11"/>
  <c r="DI883" i="11" a="1"/>
  <c r="DI883" i="11"/>
  <c r="AN883" i="11" a="1"/>
  <c r="AN883" i="11"/>
  <c r="AS882" i="11"/>
  <c r="DV883" i="11" a="1"/>
  <c r="DV883" i="11"/>
  <c r="EA883" i="11" a="1"/>
  <c r="EA883" i="11"/>
  <c r="DW883" i="11" a="1"/>
  <c r="DW883" i="11"/>
  <c r="EB883" i="11" a="1"/>
  <c r="EB883" i="11"/>
  <c r="DX883" i="11" a="1"/>
  <c r="DX883" i="11"/>
  <c r="DZ883" i="11" a="1"/>
  <c r="DZ883" i="11"/>
  <c r="DY883" i="11" a="1"/>
  <c r="DY883" i="11"/>
  <c r="DU883" i="11" a="1"/>
  <c r="DU883" i="11"/>
  <c r="DK884" i="11" a="1"/>
  <c r="DK884" i="11"/>
  <c r="DH884" i="11" a="1"/>
  <c r="DH884" i="11"/>
  <c r="DG884" i="11" a="1"/>
  <c r="DG884" i="11"/>
  <c r="DJ884" i="11" a="1"/>
  <c r="DJ884" i="11"/>
  <c r="DI884" i="11" a="1"/>
  <c r="DI884" i="11"/>
  <c r="DF884" i="11" a="1"/>
  <c r="DF884" i="11"/>
  <c r="DR884" i="11" a="1"/>
  <c r="DR884" i="11"/>
  <c r="DQ884" i="11" a="1"/>
  <c r="DQ884" i="11"/>
  <c r="DO884" i="11" a="1"/>
  <c r="DO884" i="11"/>
  <c r="DP884" i="11" a="1"/>
  <c r="DP884" i="11"/>
  <c r="DN884" i="11" a="1"/>
  <c r="DN884" i="11"/>
  <c r="AS883" i="11"/>
  <c r="AA887" i="11" a="1"/>
  <c r="AA887" i="11"/>
  <c r="F887" i="11" a="1"/>
  <c r="F887" i="11"/>
  <c r="Y888" i="11" a="1"/>
  <c r="Y888" i="11"/>
  <c r="AN884" i="11" a="1"/>
  <c r="AN884" i="11"/>
  <c r="DM885" i="11" a="1"/>
  <c r="DM885" i="11"/>
  <c r="DE885" i="11" a="1"/>
  <c r="DE885" i="11"/>
  <c r="DT885" i="11" a="1"/>
  <c r="DT885" i="11"/>
  <c r="AQ885" i="11" a="1"/>
  <c r="AQ885" i="11"/>
  <c r="AR885" i="11" a="1"/>
  <c r="AR885" i="11"/>
  <c r="AO885" i="11" a="1"/>
  <c r="AO885" i="11"/>
  <c r="AP885" i="11" a="1"/>
  <c r="AP885" i="11"/>
  <c r="AN885" i="11" a="1"/>
  <c r="AN885" i="11"/>
  <c r="T886" i="11" a="1"/>
  <c r="T886" i="11"/>
  <c r="G886" i="11" a="1"/>
  <c r="G886" i="11"/>
  <c r="H886" i="11" a="1"/>
  <c r="H886" i="11"/>
  <c r="U886" i="11" a="1"/>
  <c r="U886" i="11"/>
  <c r="AB886" i="11"/>
  <c r="DV884" i="11" a="1"/>
  <c r="DV884" i="11"/>
  <c r="DU884" i="11" a="1"/>
  <c r="DU884" i="11"/>
  <c r="EA884" i="11" a="1"/>
  <c r="EA884" i="11"/>
  <c r="DZ884" i="11" a="1"/>
  <c r="DZ884" i="11"/>
  <c r="DX884" i="11" a="1"/>
  <c r="DX884" i="11"/>
  <c r="DW884" i="11" a="1"/>
  <c r="DW884" i="11"/>
  <c r="EB884" i="11" a="1"/>
  <c r="EB884" i="11"/>
  <c r="DY884" i="11" a="1"/>
  <c r="DY884" i="11"/>
  <c r="DX885" i="11" a="1"/>
  <c r="DX885" i="11"/>
  <c r="DW885" i="11" a="1"/>
  <c r="DW885" i="11"/>
  <c r="EA885" i="11" a="1"/>
  <c r="EA885" i="11"/>
  <c r="DV885" i="11" a="1"/>
  <c r="DV885" i="11"/>
  <c r="DU885" i="11" a="1"/>
  <c r="DU885" i="11"/>
  <c r="DZ885" i="11" a="1"/>
  <c r="DZ885" i="11"/>
  <c r="DY885" i="11" a="1"/>
  <c r="DY885" i="11"/>
  <c r="EB885" i="11" a="1"/>
  <c r="EB885" i="11"/>
  <c r="DF885" i="11" a="1"/>
  <c r="DF885" i="11"/>
  <c r="DK885" i="11" a="1"/>
  <c r="DK885" i="11"/>
  <c r="DG885" i="11" a="1"/>
  <c r="DG885" i="11"/>
  <c r="DH885" i="11" a="1"/>
  <c r="DH885" i="11"/>
  <c r="DI885" i="11" a="1"/>
  <c r="DI885" i="11"/>
  <c r="DJ885" i="11" a="1"/>
  <c r="DJ885" i="11"/>
  <c r="AA888" i="11" a="1"/>
  <c r="AA888" i="11"/>
  <c r="F888" i="11" a="1"/>
  <c r="F888" i="11"/>
  <c r="Y889" i="11" a="1"/>
  <c r="Y889" i="11"/>
  <c r="DP885" i="11" a="1"/>
  <c r="DP885" i="11"/>
  <c r="DQ885" i="11" a="1"/>
  <c r="DQ885" i="11"/>
  <c r="DO885" i="11" a="1"/>
  <c r="DO885" i="11"/>
  <c r="DR885" i="11" a="1"/>
  <c r="DR885" i="11"/>
  <c r="DN885" i="11" a="1"/>
  <c r="DN885" i="11"/>
  <c r="U887" i="11" a="1"/>
  <c r="U887" i="11"/>
  <c r="AB887" i="11"/>
  <c r="AO886" i="11" a="1"/>
  <c r="AO886" i="11"/>
  <c r="AP886" i="11" a="1"/>
  <c r="AP886" i="11"/>
  <c r="AR886" i="11" a="1"/>
  <c r="AR886" i="11"/>
  <c r="AQ886" i="11" a="1"/>
  <c r="AQ886" i="11"/>
  <c r="G887" i="11" a="1"/>
  <c r="G887" i="11"/>
  <c r="T887" i="11" a="1"/>
  <c r="T887" i="11"/>
  <c r="H887" i="11" a="1"/>
  <c r="H887" i="11"/>
  <c r="DE886" i="11" a="1"/>
  <c r="DE886" i="11"/>
  <c r="DT886" i="11" a="1"/>
  <c r="DT886" i="11"/>
  <c r="DM886" i="11" a="1"/>
  <c r="DM886" i="11"/>
  <c r="AS885" i="11"/>
  <c r="AS884" i="11"/>
  <c r="DM887" i="11" a="1"/>
  <c r="DM887" i="11"/>
  <c r="DT887" i="11" a="1"/>
  <c r="DT887" i="11"/>
  <c r="DE887" i="11" a="1"/>
  <c r="DE887" i="11"/>
  <c r="AO887" i="11" a="1"/>
  <c r="AO887" i="11"/>
  <c r="AQ887" i="11" a="1"/>
  <c r="AQ887" i="11"/>
  <c r="AP887" i="11" a="1"/>
  <c r="AP887" i="11"/>
  <c r="AR887" i="11" a="1"/>
  <c r="AR887" i="11"/>
  <c r="AN887" i="11" a="1"/>
  <c r="AN887" i="11"/>
  <c r="AN886" i="11" a="1"/>
  <c r="AN886" i="11"/>
  <c r="G888" i="11" a="1"/>
  <c r="G888" i="11"/>
  <c r="T888" i="11" a="1"/>
  <c r="T888" i="11"/>
  <c r="H888" i="11" a="1"/>
  <c r="H888" i="11"/>
  <c r="DP886" i="11" a="1"/>
  <c r="DP886" i="11"/>
  <c r="DQ886" i="11" a="1"/>
  <c r="DQ886" i="11"/>
  <c r="DN886" i="11" a="1"/>
  <c r="DN886" i="11"/>
  <c r="DR886" i="11" a="1"/>
  <c r="DR886" i="11"/>
  <c r="DO886" i="11" a="1"/>
  <c r="DO886" i="11"/>
  <c r="DU886" i="11" a="1"/>
  <c r="DU886" i="11"/>
  <c r="DY886" i="11" a="1"/>
  <c r="DY886" i="11"/>
  <c r="DX886" i="11" a="1"/>
  <c r="DX886" i="11"/>
  <c r="EB886" i="11" a="1"/>
  <c r="EB886" i="11"/>
  <c r="DW886" i="11" a="1"/>
  <c r="DW886" i="11"/>
  <c r="DZ886" i="11" a="1"/>
  <c r="DZ886" i="11"/>
  <c r="DV886" i="11" a="1"/>
  <c r="DV886" i="11"/>
  <c r="EA886" i="11" a="1"/>
  <c r="EA886" i="11"/>
  <c r="DH886" i="11" a="1"/>
  <c r="DH886" i="11"/>
  <c r="DG886" i="11" a="1"/>
  <c r="DG886" i="11"/>
  <c r="DJ886" i="11" a="1"/>
  <c r="DJ886" i="11"/>
  <c r="DI886" i="11" a="1"/>
  <c r="DI886" i="11"/>
  <c r="DF886" i="11" a="1"/>
  <c r="DF886" i="11"/>
  <c r="DK886" i="11" a="1"/>
  <c r="DK886" i="11"/>
  <c r="F889" i="11" a="1"/>
  <c r="F889" i="11"/>
  <c r="AA889" i="11" a="1"/>
  <c r="AA889" i="11"/>
  <c r="Y890" i="11" a="1"/>
  <c r="Y890" i="11"/>
  <c r="U888" i="11" a="1"/>
  <c r="U888" i="11"/>
  <c r="AB888" i="11"/>
  <c r="DF887" i="11" a="1"/>
  <c r="DF887" i="11"/>
  <c r="DG887" i="11" a="1"/>
  <c r="DG887" i="11"/>
  <c r="DK887" i="11" a="1"/>
  <c r="DK887" i="11"/>
  <c r="DJ887" i="11" a="1"/>
  <c r="DJ887" i="11"/>
  <c r="DH887" i="11" a="1"/>
  <c r="DH887" i="11"/>
  <c r="DI887" i="11" a="1"/>
  <c r="DI887" i="11"/>
  <c r="DU887" i="11" a="1"/>
  <c r="DU887" i="11"/>
  <c r="EB887" i="11" a="1"/>
  <c r="EB887" i="11"/>
  <c r="DW887" i="11" a="1"/>
  <c r="DW887" i="11"/>
  <c r="DZ887" i="11" a="1"/>
  <c r="DZ887" i="11"/>
  <c r="DV887" i="11" a="1"/>
  <c r="DV887" i="11"/>
  <c r="DX887" i="11" a="1"/>
  <c r="DX887" i="11"/>
  <c r="DY887" i="11" a="1"/>
  <c r="DY887" i="11"/>
  <c r="EA887" i="11" a="1"/>
  <c r="EA887" i="11"/>
  <c r="DP887" i="11" a="1"/>
  <c r="DP887" i="11"/>
  <c r="DR887" i="11" a="1"/>
  <c r="DR887" i="11"/>
  <c r="DO887" i="11" a="1"/>
  <c r="DO887" i="11"/>
  <c r="DN887" i="11" a="1"/>
  <c r="DN887" i="11"/>
  <c r="DQ887" i="11" a="1"/>
  <c r="DQ887" i="11"/>
  <c r="AA890" i="11" a="1"/>
  <c r="AA890" i="11"/>
  <c r="F890" i="11" a="1"/>
  <c r="F890" i="11"/>
  <c r="Y891" i="11" a="1"/>
  <c r="Y891" i="11"/>
  <c r="G889" i="11" a="1"/>
  <c r="G889" i="11"/>
  <c r="T889" i="11" a="1"/>
  <c r="T889" i="11"/>
  <c r="H889" i="11" a="1"/>
  <c r="H889" i="11"/>
  <c r="U889" i="11" a="1"/>
  <c r="U889" i="11"/>
  <c r="AB889" i="11"/>
  <c r="AP888" i="11" a="1"/>
  <c r="AP888" i="11"/>
  <c r="AQ888" i="11" a="1"/>
  <c r="AQ888" i="11"/>
  <c r="AO888" i="11" a="1"/>
  <c r="AO888" i="11"/>
  <c r="AR888" i="11" a="1"/>
  <c r="AR888" i="11"/>
  <c r="AS887" i="11"/>
  <c r="DT888" i="11" a="1"/>
  <c r="DT888" i="11"/>
  <c r="DM888" i="11" a="1"/>
  <c r="DM888" i="11"/>
  <c r="DE888" i="11" a="1"/>
  <c r="DE888" i="11"/>
  <c r="AS886" i="11"/>
  <c r="DP888" i="11" a="1"/>
  <c r="DP888" i="11"/>
  <c r="DN888" i="11" a="1"/>
  <c r="DN888" i="11"/>
  <c r="DO888" i="11" a="1"/>
  <c r="DO888" i="11"/>
  <c r="DR888" i="11" a="1"/>
  <c r="DR888" i="11"/>
  <c r="DQ888" i="11" a="1"/>
  <c r="DQ888" i="11"/>
  <c r="AA891" i="11" a="1"/>
  <c r="AA891" i="11"/>
  <c r="F891" i="11" a="1"/>
  <c r="F891" i="11"/>
  <c r="Y892" i="11" a="1"/>
  <c r="Y892" i="11"/>
  <c r="AB890" i="11"/>
  <c r="U890" i="11" a="1"/>
  <c r="U890" i="11"/>
  <c r="DX888" i="11" a="1"/>
  <c r="DX888" i="11"/>
  <c r="DY888" i="11" a="1"/>
  <c r="DY888" i="11"/>
  <c r="DZ888" i="11" a="1"/>
  <c r="DZ888" i="11"/>
  <c r="DU888" i="11" a="1"/>
  <c r="DU888" i="11"/>
  <c r="DV888" i="11" a="1"/>
  <c r="DV888" i="11"/>
  <c r="EB888" i="11" a="1"/>
  <c r="EB888" i="11"/>
  <c r="DW888" i="11" a="1"/>
  <c r="DW888" i="11"/>
  <c r="EA888" i="11" a="1"/>
  <c r="EA888" i="11"/>
  <c r="AP889" i="11" a="1"/>
  <c r="AP889" i="11"/>
  <c r="AN889" i="11" a="1"/>
  <c r="AN889" i="11"/>
  <c r="AQ889" i="11" a="1"/>
  <c r="AQ889" i="11"/>
  <c r="AO889" i="11" a="1"/>
  <c r="AO889" i="11"/>
  <c r="AR889" i="11" a="1"/>
  <c r="AR889" i="11"/>
  <c r="AN888" i="11" a="1"/>
  <c r="AN888" i="11"/>
  <c r="T890" i="11" a="1"/>
  <c r="T890" i="11"/>
  <c r="G890" i="11" a="1"/>
  <c r="G890" i="11"/>
  <c r="H890" i="11" a="1"/>
  <c r="H890" i="11"/>
  <c r="DT889" i="11" a="1"/>
  <c r="DT889" i="11"/>
  <c r="DE889" i="11" a="1"/>
  <c r="DE889" i="11"/>
  <c r="DM889" i="11" a="1"/>
  <c r="DM889" i="11"/>
  <c r="DJ888" i="11" a="1"/>
  <c r="DJ888" i="11"/>
  <c r="DG888" i="11" a="1"/>
  <c r="DG888" i="11"/>
  <c r="DH888" i="11" a="1"/>
  <c r="DH888" i="11"/>
  <c r="DF888" i="11" a="1"/>
  <c r="DF888" i="11"/>
  <c r="DI888" i="11" a="1"/>
  <c r="DI888" i="11"/>
  <c r="DK888" i="11" a="1"/>
  <c r="DK888" i="11"/>
  <c r="AS889" i="11"/>
  <c r="DF889" i="11" a="1"/>
  <c r="DF889" i="11"/>
  <c r="DK889" i="11" a="1"/>
  <c r="DK889" i="11"/>
  <c r="DG889" i="11" a="1"/>
  <c r="DG889" i="11"/>
  <c r="DJ889" i="11" a="1"/>
  <c r="DJ889" i="11"/>
  <c r="DH889" i="11" a="1"/>
  <c r="DH889" i="11"/>
  <c r="DI889" i="11" a="1"/>
  <c r="DI889" i="11"/>
  <c r="AS888" i="11"/>
  <c r="DX889" i="11" a="1"/>
  <c r="DX889" i="11"/>
  <c r="DY889" i="11" a="1"/>
  <c r="DY889" i="11"/>
  <c r="DW889" i="11" a="1"/>
  <c r="DW889" i="11"/>
  <c r="DV889" i="11" a="1"/>
  <c r="DV889" i="11"/>
  <c r="DU889" i="11" a="1"/>
  <c r="DU889" i="11"/>
  <c r="EB889" i="11" a="1"/>
  <c r="EB889" i="11"/>
  <c r="EA889" i="11" a="1"/>
  <c r="EA889" i="11"/>
  <c r="DZ889" i="11" a="1"/>
  <c r="DZ889" i="11"/>
  <c r="AO890" i="11" a="1"/>
  <c r="AO890" i="11"/>
  <c r="AP890" i="11" a="1"/>
  <c r="AP890" i="11"/>
  <c r="AN890" i="11" a="1"/>
  <c r="AN890" i="11"/>
  <c r="AR890" i="11" a="1"/>
  <c r="AR890" i="11"/>
  <c r="AQ890" i="11" a="1"/>
  <c r="AQ890" i="11"/>
  <c r="DE890" i="11" a="1"/>
  <c r="DE890" i="11"/>
  <c r="DM890" i="11" a="1"/>
  <c r="DM890" i="11"/>
  <c r="DT890" i="11" a="1"/>
  <c r="DT890" i="11"/>
  <c r="F892" i="11" a="1"/>
  <c r="F892" i="11"/>
  <c r="AA892" i="11" a="1"/>
  <c r="AA892" i="11"/>
  <c r="Y893" i="11" a="1"/>
  <c r="Y893" i="11"/>
  <c r="U891" i="11" a="1"/>
  <c r="U891" i="11"/>
  <c r="AB891" i="11"/>
  <c r="G891" i="11" a="1"/>
  <c r="G891" i="11"/>
  <c r="T891" i="11" a="1"/>
  <c r="T891" i="11"/>
  <c r="H891" i="11" a="1"/>
  <c r="H891" i="11"/>
  <c r="DO889" i="11" a="1"/>
  <c r="DO889" i="11"/>
  <c r="DR889" i="11" a="1"/>
  <c r="DR889" i="11"/>
  <c r="DN889" i="11" a="1"/>
  <c r="DN889" i="11"/>
  <c r="DP889" i="11" a="1"/>
  <c r="DP889" i="11"/>
  <c r="DQ889" i="11" a="1"/>
  <c r="DQ889" i="11"/>
  <c r="DE891" i="11" a="1"/>
  <c r="DE891" i="11"/>
  <c r="DM891" i="11" a="1"/>
  <c r="DM891" i="11"/>
  <c r="DT891" i="11" a="1"/>
  <c r="DT891" i="11"/>
  <c r="U892" i="11" a="1"/>
  <c r="U892" i="11"/>
  <c r="AB892" i="11"/>
  <c r="AS890" i="11"/>
  <c r="AP891" i="11" a="1"/>
  <c r="AP891" i="11"/>
  <c r="AQ891" i="11" a="1"/>
  <c r="AQ891" i="11"/>
  <c r="AR891" i="11" a="1"/>
  <c r="AR891" i="11"/>
  <c r="AO891" i="11" a="1"/>
  <c r="AO891" i="11"/>
  <c r="G892" i="11" a="1"/>
  <c r="G892" i="11"/>
  <c r="T892" i="11" a="1"/>
  <c r="T892" i="11"/>
  <c r="H892" i="11" a="1"/>
  <c r="H892" i="11"/>
  <c r="DW890" i="11" a="1"/>
  <c r="DW890" i="11"/>
  <c r="DU890" i="11" a="1"/>
  <c r="DU890" i="11"/>
  <c r="DZ890" i="11" a="1"/>
  <c r="DZ890" i="11"/>
  <c r="DY890" i="11" a="1"/>
  <c r="DY890" i="11"/>
  <c r="DX890" i="11" a="1"/>
  <c r="DX890" i="11"/>
  <c r="DV890" i="11" a="1"/>
  <c r="DV890" i="11"/>
  <c r="EB890" i="11" a="1"/>
  <c r="EB890" i="11"/>
  <c r="EA890" i="11" a="1"/>
  <c r="EA890" i="11"/>
  <c r="DR890" i="11" a="1"/>
  <c r="DR890" i="11"/>
  <c r="DO890" i="11" a="1"/>
  <c r="DO890" i="11"/>
  <c r="DN890" i="11" a="1"/>
  <c r="DN890" i="11"/>
  <c r="DQ890" i="11" a="1"/>
  <c r="DQ890" i="11"/>
  <c r="DP890" i="11" a="1"/>
  <c r="DP890" i="11"/>
  <c r="F893" i="11" a="1"/>
  <c r="F893" i="11"/>
  <c r="AA893" i="11" a="1"/>
  <c r="AA893" i="11"/>
  <c r="Y894" i="11" a="1"/>
  <c r="Y894" i="11"/>
  <c r="DG890" i="11" a="1"/>
  <c r="DG890" i="11"/>
  <c r="DK890" i="11" a="1"/>
  <c r="DK890" i="11"/>
  <c r="DJ890" i="11" a="1"/>
  <c r="DJ890" i="11"/>
  <c r="DF890" i="11" a="1"/>
  <c r="DF890" i="11"/>
  <c r="DH890" i="11" a="1"/>
  <c r="DH890" i="11"/>
  <c r="DI890" i="11" a="1"/>
  <c r="DI890" i="11"/>
  <c r="DG891" i="11" a="1"/>
  <c r="DG891" i="11"/>
  <c r="DF891" i="11" a="1"/>
  <c r="DF891" i="11"/>
  <c r="DI891" i="11" a="1"/>
  <c r="DI891" i="11"/>
  <c r="DJ891" i="11" a="1"/>
  <c r="DJ891" i="11"/>
  <c r="DH891" i="11" a="1"/>
  <c r="DH891" i="11"/>
  <c r="DK891" i="11" a="1"/>
  <c r="DK891" i="11"/>
  <c r="T893" i="11" a="1"/>
  <c r="T893" i="11"/>
  <c r="G893" i="11" a="1"/>
  <c r="G893" i="11"/>
  <c r="H893" i="11" a="1"/>
  <c r="H893" i="11"/>
  <c r="AA894" i="11" a="1"/>
  <c r="AA894" i="11"/>
  <c r="F894" i="11" a="1"/>
  <c r="F894" i="11"/>
  <c r="Y895" i="11" a="1"/>
  <c r="Y895" i="11"/>
  <c r="AB893" i="11"/>
  <c r="U893" i="11" a="1"/>
  <c r="U893" i="11"/>
  <c r="AQ892" i="11" a="1"/>
  <c r="AQ892" i="11"/>
  <c r="AR892" i="11" a="1"/>
  <c r="AR892" i="11"/>
  <c r="AO892" i="11" a="1"/>
  <c r="AO892" i="11"/>
  <c r="AP892" i="11" a="1"/>
  <c r="AP892" i="11"/>
  <c r="AN891" i="11" a="1"/>
  <c r="AN891" i="11"/>
  <c r="DT892" i="11" a="1"/>
  <c r="DT892" i="11"/>
  <c r="DM892" i="11" a="1"/>
  <c r="DM892" i="11"/>
  <c r="DE892" i="11" a="1"/>
  <c r="DE892" i="11"/>
  <c r="DY891" i="11" a="1"/>
  <c r="DY891" i="11"/>
  <c r="DZ891" i="11" a="1"/>
  <c r="DZ891" i="11"/>
  <c r="DX891" i="11" a="1"/>
  <c r="DX891" i="11"/>
  <c r="EA891" i="11" a="1"/>
  <c r="EA891" i="11"/>
  <c r="DU891" i="11" a="1"/>
  <c r="DU891" i="11"/>
  <c r="DW891" i="11" a="1"/>
  <c r="DW891" i="11"/>
  <c r="DV891" i="11" a="1"/>
  <c r="DV891" i="11"/>
  <c r="EB891" i="11" a="1"/>
  <c r="EB891" i="11"/>
  <c r="DN891" i="11" a="1"/>
  <c r="DN891" i="11"/>
  <c r="DR891" i="11" a="1"/>
  <c r="DR891" i="11"/>
  <c r="DO891" i="11" a="1"/>
  <c r="DO891" i="11"/>
  <c r="DQ891" i="11" a="1"/>
  <c r="DQ891" i="11"/>
  <c r="DP891" i="11" a="1"/>
  <c r="DP891" i="11"/>
  <c r="DM893" i="11" a="1"/>
  <c r="DM893" i="11"/>
  <c r="DE893" i="11" a="1"/>
  <c r="DE893" i="11"/>
  <c r="DT893" i="11" a="1"/>
  <c r="DT893" i="11"/>
  <c r="AP893" i="11" a="1"/>
  <c r="AP893" i="11"/>
  <c r="AO893" i="11" a="1"/>
  <c r="AO893" i="11"/>
  <c r="AQ893" i="11" a="1"/>
  <c r="AQ893" i="11"/>
  <c r="AR893" i="11" a="1"/>
  <c r="AR893" i="11"/>
  <c r="DF892" i="11" a="1"/>
  <c r="DF892" i="11"/>
  <c r="DJ892" i="11" a="1"/>
  <c r="DJ892" i="11"/>
  <c r="DH892" i="11" a="1"/>
  <c r="DH892" i="11"/>
  <c r="DI892" i="11" a="1"/>
  <c r="DI892" i="11"/>
  <c r="DG892" i="11" a="1"/>
  <c r="DG892" i="11"/>
  <c r="DK892" i="11" a="1"/>
  <c r="DK892" i="11"/>
  <c r="AA895" i="11" a="1"/>
  <c r="AA895" i="11"/>
  <c r="F895" i="11" a="1"/>
  <c r="F895" i="11"/>
  <c r="Y896" i="11" a="1"/>
  <c r="Y896" i="11"/>
  <c r="DN892" i="11" a="1"/>
  <c r="DN892" i="11"/>
  <c r="DP892" i="11" a="1"/>
  <c r="DP892" i="11"/>
  <c r="DQ892" i="11" a="1"/>
  <c r="DQ892" i="11"/>
  <c r="DO892" i="11" a="1"/>
  <c r="DO892" i="11"/>
  <c r="DR892" i="11" a="1"/>
  <c r="DR892" i="11"/>
  <c r="AN892" i="11" a="1"/>
  <c r="AN892" i="11"/>
  <c r="U894" i="11" a="1"/>
  <c r="U894" i="11"/>
  <c r="AB894" i="11"/>
  <c r="EA892" i="11" a="1"/>
  <c r="EA892" i="11"/>
  <c r="DZ892" i="11" a="1"/>
  <c r="DZ892" i="11"/>
  <c r="DU892" i="11" a="1"/>
  <c r="DU892" i="11"/>
  <c r="EB892" i="11" a="1"/>
  <c r="EB892" i="11"/>
  <c r="DV892" i="11" a="1"/>
  <c r="DV892" i="11"/>
  <c r="DW892" i="11" a="1"/>
  <c r="DW892" i="11"/>
  <c r="DY892" i="11" a="1"/>
  <c r="DY892" i="11"/>
  <c r="DX892" i="11" a="1"/>
  <c r="DX892" i="11"/>
  <c r="T894" i="11" a="1"/>
  <c r="T894" i="11"/>
  <c r="G894" i="11" a="1"/>
  <c r="G894" i="11"/>
  <c r="H894" i="11" a="1"/>
  <c r="H894" i="11"/>
  <c r="AS891" i="11"/>
  <c r="AN893" i="11" a="1"/>
  <c r="AN893" i="11"/>
  <c r="DT894" i="11" a="1"/>
  <c r="DT894" i="11"/>
  <c r="DE894" i="11" a="1"/>
  <c r="DE894" i="11"/>
  <c r="DM894" i="11" a="1"/>
  <c r="DM894" i="11"/>
  <c r="U895" i="11" a="1"/>
  <c r="U895" i="11"/>
  <c r="AB895" i="11"/>
  <c r="EB893" i="11" a="1"/>
  <c r="EB893" i="11"/>
  <c r="DZ893" i="11" a="1"/>
  <c r="DZ893" i="11"/>
  <c r="DW893" i="11" a="1"/>
  <c r="DW893" i="11"/>
  <c r="DU893" i="11" a="1"/>
  <c r="DU893" i="11"/>
  <c r="DX893" i="11" a="1"/>
  <c r="DX893" i="11"/>
  <c r="DV893" i="11" a="1"/>
  <c r="DV893" i="11"/>
  <c r="DY893" i="11" a="1"/>
  <c r="DY893" i="11"/>
  <c r="EA893" i="11" a="1"/>
  <c r="EA893" i="11"/>
  <c r="AR894" i="11" a="1"/>
  <c r="AR894" i="11"/>
  <c r="AQ894" i="11" a="1"/>
  <c r="AQ894" i="11"/>
  <c r="AO894" i="11" a="1"/>
  <c r="AO894" i="11"/>
  <c r="AP894" i="11" a="1"/>
  <c r="AP894" i="11"/>
  <c r="G895" i="11" a="1"/>
  <c r="G895" i="11"/>
  <c r="T895" i="11" a="1"/>
  <c r="T895" i="11"/>
  <c r="H895" i="11" a="1"/>
  <c r="H895" i="11"/>
  <c r="DI893" i="11" a="1"/>
  <c r="DI893" i="11"/>
  <c r="DH893" i="11" a="1"/>
  <c r="DH893" i="11"/>
  <c r="DK893" i="11" a="1"/>
  <c r="DK893" i="11"/>
  <c r="DJ893" i="11" a="1"/>
  <c r="DJ893" i="11"/>
  <c r="DF893" i="11" a="1"/>
  <c r="DF893" i="11"/>
  <c r="DG893" i="11" a="1"/>
  <c r="DG893" i="11"/>
  <c r="DP893" i="11" a="1"/>
  <c r="DP893" i="11"/>
  <c r="DN893" i="11" a="1"/>
  <c r="DN893" i="11"/>
  <c r="DR893" i="11" a="1"/>
  <c r="DR893" i="11"/>
  <c r="DO893" i="11" a="1"/>
  <c r="DO893" i="11"/>
  <c r="DQ893" i="11" a="1"/>
  <c r="DQ893" i="11"/>
  <c r="AS892" i="11"/>
  <c r="AA896" i="11" a="1"/>
  <c r="AA896" i="11"/>
  <c r="F896" i="11" a="1"/>
  <c r="F896" i="11"/>
  <c r="Y897" i="11" a="1"/>
  <c r="Y897" i="11"/>
  <c r="AS893" i="11"/>
  <c r="F897" i="11" a="1"/>
  <c r="F897" i="11"/>
  <c r="AA897" i="11" a="1"/>
  <c r="AA897" i="11"/>
  <c r="Y898" i="11" a="1"/>
  <c r="Y898" i="11"/>
  <c r="DR894" i="11" a="1"/>
  <c r="DR894" i="11"/>
  <c r="DP894" i="11" a="1"/>
  <c r="DP894" i="11"/>
  <c r="DN894" i="11" a="1"/>
  <c r="DN894" i="11"/>
  <c r="DO894" i="11" a="1"/>
  <c r="DO894" i="11"/>
  <c r="DQ894" i="11" a="1"/>
  <c r="DQ894" i="11"/>
  <c r="G896" i="11" a="1"/>
  <c r="G896" i="11"/>
  <c r="T896" i="11" a="1"/>
  <c r="T896" i="11"/>
  <c r="H896" i="11" a="1"/>
  <c r="H896" i="11"/>
  <c r="DF894" i="11" a="1"/>
  <c r="DF894" i="11"/>
  <c r="DI894" i="11" a="1"/>
  <c r="DI894" i="11"/>
  <c r="DK894" i="11" a="1"/>
  <c r="DK894" i="11"/>
  <c r="DJ894" i="11" a="1"/>
  <c r="DJ894" i="11"/>
  <c r="DG894" i="11" a="1"/>
  <c r="DG894" i="11"/>
  <c r="DH894" i="11" a="1"/>
  <c r="DH894" i="11"/>
  <c r="DM895" i="11" a="1"/>
  <c r="DM895" i="11"/>
  <c r="DT895" i="11" a="1"/>
  <c r="DT895" i="11"/>
  <c r="DE895" i="11" a="1"/>
  <c r="DE895" i="11"/>
  <c r="DY894" i="11" a="1"/>
  <c r="DY894" i="11"/>
  <c r="DU894" i="11" a="1"/>
  <c r="DU894" i="11"/>
  <c r="DX894" i="11" a="1"/>
  <c r="DX894" i="11"/>
  <c r="DV894" i="11" a="1"/>
  <c r="DV894" i="11"/>
  <c r="EB894" i="11" a="1"/>
  <c r="EB894" i="11"/>
  <c r="DZ894" i="11" a="1"/>
  <c r="DZ894" i="11"/>
  <c r="EA894" i="11" a="1"/>
  <c r="EA894" i="11"/>
  <c r="DW894" i="11" a="1"/>
  <c r="DW894" i="11"/>
  <c r="AB896" i="11"/>
  <c r="U896" i="11" a="1"/>
  <c r="U896" i="11"/>
  <c r="AQ895" i="11" a="1"/>
  <c r="AQ895" i="11"/>
  <c r="AP895" i="11" a="1"/>
  <c r="AP895" i="11"/>
  <c r="AO895" i="11" a="1"/>
  <c r="AO895" i="11"/>
  <c r="AN895" i="11" a="1"/>
  <c r="AN895" i="11"/>
  <c r="AR895" i="11" a="1"/>
  <c r="AR895" i="11"/>
  <c r="AN894" i="11" a="1"/>
  <c r="AN894" i="11"/>
  <c r="DV895" i="11" a="1"/>
  <c r="DV895" i="11"/>
  <c r="DW895" i="11" a="1"/>
  <c r="DW895" i="11"/>
  <c r="EB895" i="11" a="1"/>
  <c r="EB895" i="11"/>
  <c r="DU895" i="11" a="1"/>
  <c r="DU895" i="11"/>
  <c r="EA895" i="11" a="1"/>
  <c r="EA895" i="11"/>
  <c r="DZ895" i="11" a="1"/>
  <c r="DZ895" i="11"/>
  <c r="DY895" i="11" a="1"/>
  <c r="DY895" i="11"/>
  <c r="DX895" i="11" a="1"/>
  <c r="DX895" i="11"/>
  <c r="F898" i="11" a="1"/>
  <c r="F898" i="11"/>
  <c r="AA898" i="11" a="1"/>
  <c r="AA898" i="11"/>
  <c r="Y899" i="11" a="1"/>
  <c r="Y899" i="11"/>
  <c r="DR895" i="11" a="1"/>
  <c r="DR895" i="11"/>
  <c r="DQ895" i="11" a="1"/>
  <c r="DQ895" i="11"/>
  <c r="DP895" i="11" a="1"/>
  <c r="DP895" i="11"/>
  <c r="DN895" i="11" a="1"/>
  <c r="DN895" i="11"/>
  <c r="DO895" i="11" a="1"/>
  <c r="DO895" i="11"/>
  <c r="G897" i="11" a="1"/>
  <c r="G897" i="11"/>
  <c r="T897" i="11" a="1"/>
  <c r="T897" i="11"/>
  <c r="H897" i="11" a="1"/>
  <c r="H897" i="11"/>
  <c r="DF895" i="11" a="1"/>
  <c r="DF895" i="11"/>
  <c r="DH895" i="11" a="1"/>
  <c r="DH895" i="11"/>
  <c r="DI895" i="11" a="1"/>
  <c r="DI895" i="11"/>
  <c r="DJ895" i="11" a="1"/>
  <c r="DJ895" i="11"/>
  <c r="DG895" i="11" a="1"/>
  <c r="DG895" i="11"/>
  <c r="DK895" i="11" a="1"/>
  <c r="DK895" i="11"/>
  <c r="AB897" i="11"/>
  <c r="U897" i="11" a="1"/>
  <c r="U897" i="11"/>
  <c r="AS895" i="11"/>
  <c r="AR896" i="11" a="1"/>
  <c r="AR896" i="11"/>
  <c r="AQ896" i="11" a="1"/>
  <c r="AQ896" i="11"/>
  <c r="AP896" i="11" a="1"/>
  <c r="AP896" i="11"/>
  <c r="AO896" i="11" a="1"/>
  <c r="AO896" i="11"/>
  <c r="DT896" i="11" a="1"/>
  <c r="DT896" i="11"/>
  <c r="DM896" i="11" a="1"/>
  <c r="DM896" i="11"/>
  <c r="DE896" i="11" a="1"/>
  <c r="DE896" i="11"/>
  <c r="AS894" i="11"/>
  <c r="AA899" i="11" a="1"/>
  <c r="AA899" i="11"/>
  <c r="F899" i="11" a="1"/>
  <c r="F899" i="11"/>
  <c r="Y900" i="11" a="1"/>
  <c r="Y900" i="11"/>
  <c r="G898" i="11" a="1"/>
  <c r="G898" i="11"/>
  <c r="T898" i="11" a="1"/>
  <c r="T898" i="11"/>
  <c r="H898" i="11" a="1"/>
  <c r="H898" i="11"/>
  <c r="DI896" i="11" a="1"/>
  <c r="DI896" i="11"/>
  <c r="DK896" i="11" a="1"/>
  <c r="DK896" i="11"/>
  <c r="DJ896" i="11" a="1"/>
  <c r="DJ896" i="11"/>
  <c r="DF896" i="11" a="1"/>
  <c r="DF896" i="11"/>
  <c r="DG896" i="11" a="1"/>
  <c r="DG896" i="11"/>
  <c r="DH896" i="11" a="1"/>
  <c r="DH896" i="11"/>
  <c r="AN896" i="11" a="1"/>
  <c r="AN896" i="11"/>
  <c r="AB898" i="11"/>
  <c r="U898" i="11" a="1"/>
  <c r="U898" i="11"/>
  <c r="DP896" i="11" a="1"/>
  <c r="DP896" i="11"/>
  <c r="DO896" i="11" a="1"/>
  <c r="DO896" i="11"/>
  <c r="DQ896" i="11" a="1"/>
  <c r="DQ896" i="11"/>
  <c r="DN896" i="11" a="1"/>
  <c r="DN896" i="11"/>
  <c r="DR896" i="11" a="1"/>
  <c r="DR896" i="11"/>
  <c r="DZ896" i="11" a="1"/>
  <c r="DZ896" i="11"/>
  <c r="EB896" i="11" a="1"/>
  <c r="EB896" i="11"/>
  <c r="DV896" i="11" a="1"/>
  <c r="DV896" i="11"/>
  <c r="DX896" i="11" a="1"/>
  <c r="DX896" i="11"/>
  <c r="DW896" i="11" a="1"/>
  <c r="DW896" i="11"/>
  <c r="DY896" i="11" a="1"/>
  <c r="DY896" i="11"/>
  <c r="EA896" i="11" a="1"/>
  <c r="EA896" i="11"/>
  <c r="DU896" i="11" a="1"/>
  <c r="DU896" i="11"/>
  <c r="AQ897" i="11" a="1"/>
  <c r="AQ897" i="11"/>
  <c r="AN897" i="11" a="1"/>
  <c r="AN897" i="11"/>
  <c r="AO897" i="11" a="1"/>
  <c r="AO897" i="11"/>
  <c r="AR897" i="11" a="1"/>
  <c r="AR897" i="11"/>
  <c r="AP897" i="11" a="1"/>
  <c r="AP897" i="11"/>
  <c r="DE897" i="11" a="1"/>
  <c r="DE897" i="11"/>
  <c r="DT897" i="11" a="1"/>
  <c r="DT897" i="11"/>
  <c r="DM897" i="11" a="1"/>
  <c r="DM897" i="11"/>
  <c r="AS897" i="11"/>
  <c r="DO897" i="11" a="1"/>
  <c r="DO897" i="11"/>
  <c r="DP897" i="11" a="1"/>
  <c r="DP897" i="11"/>
  <c r="DN897" i="11" a="1"/>
  <c r="DN897" i="11"/>
  <c r="DR897" i="11" a="1"/>
  <c r="DR897" i="11"/>
  <c r="DQ897" i="11" a="1"/>
  <c r="DQ897" i="11"/>
  <c r="EB897" i="11" a="1"/>
  <c r="EB897" i="11"/>
  <c r="EA897" i="11" a="1"/>
  <c r="EA897" i="11"/>
  <c r="DX897" i="11" a="1"/>
  <c r="DX897" i="11"/>
  <c r="DU897" i="11" a="1"/>
  <c r="DU897" i="11"/>
  <c r="DZ897" i="11" a="1"/>
  <c r="DZ897" i="11"/>
  <c r="DV897" i="11" a="1"/>
  <c r="DV897" i="11"/>
  <c r="DW897" i="11" a="1"/>
  <c r="DW897" i="11"/>
  <c r="DY897" i="11" a="1"/>
  <c r="DY897" i="11"/>
  <c r="F900" i="11" a="1"/>
  <c r="F900" i="11"/>
  <c r="AA900" i="11" a="1"/>
  <c r="AA900" i="11"/>
  <c r="Y901" i="11" a="1"/>
  <c r="Y901" i="11"/>
  <c r="DK897" i="11" a="1"/>
  <c r="DK897" i="11"/>
  <c r="DH897" i="11" a="1"/>
  <c r="DH897" i="11"/>
  <c r="DI897" i="11" a="1"/>
  <c r="DI897" i="11"/>
  <c r="DG897" i="11" a="1"/>
  <c r="DG897" i="11"/>
  <c r="DJ897" i="11" a="1"/>
  <c r="DJ897" i="11"/>
  <c r="DF897" i="11" a="1"/>
  <c r="DF897" i="11"/>
  <c r="AS896" i="11"/>
  <c r="U899" i="11" a="1"/>
  <c r="U899" i="11"/>
  <c r="AB899" i="11"/>
  <c r="AN898" i="11" a="1"/>
  <c r="AN898" i="11"/>
  <c r="AR898" i="11" a="1"/>
  <c r="AR898" i="11"/>
  <c r="AO898" i="11" a="1"/>
  <c r="AO898" i="11"/>
  <c r="AQ898" i="11" a="1"/>
  <c r="AQ898" i="11"/>
  <c r="AP898" i="11" a="1"/>
  <c r="AP898" i="11"/>
  <c r="T899" i="11" a="1"/>
  <c r="T899" i="11"/>
  <c r="G899" i="11" a="1"/>
  <c r="G899" i="11"/>
  <c r="H899" i="11" a="1"/>
  <c r="H899" i="11"/>
  <c r="DE898" i="11" a="1"/>
  <c r="DE898" i="11"/>
  <c r="DM898" i="11" a="1"/>
  <c r="DM898" i="11"/>
  <c r="DT898" i="11" a="1"/>
  <c r="DT898" i="11"/>
  <c r="DR898" i="11" a="1"/>
  <c r="DR898" i="11"/>
  <c r="DP898" i="11" a="1"/>
  <c r="DP898" i="11"/>
  <c r="DN898" i="11" a="1"/>
  <c r="DN898" i="11"/>
  <c r="DO898" i="11" a="1"/>
  <c r="DO898" i="11"/>
  <c r="DQ898" i="11" a="1"/>
  <c r="DQ898" i="11"/>
  <c r="DI898" i="11" a="1"/>
  <c r="DI898" i="11"/>
  <c r="DF898" i="11" a="1"/>
  <c r="DF898" i="11"/>
  <c r="DG898" i="11" a="1"/>
  <c r="DG898" i="11"/>
  <c r="DJ898" i="11" a="1"/>
  <c r="DJ898" i="11"/>
  <c r="DH898" i="11" a="1"/>
  <c r="DH898" i="11"/>
  <c r="DK898" i="11" a="1"/>
  <c r="DK898" i="11"/>
  <c r="DM899" i="11" a="1"/>
  <c r="DM899" i="11"/>
  <c r="DT899" i="11" a="1"/>
  <c r="DT899" i="11"/>
  <c r="DE899" i="11" a="1"/>
  <c r="DE899" i="11"/>
  <c r="F901" i="11" a="1"/>
  <c r="F901" i="11"/>
  <c r="AA901" i="11" a="1"/>
  <c r="AA901" i="11"/>
  <c r="Y902" i="11" a="1"/>
  <c r="Y902" i="11"/>
  <c r="G900" i="11" a="1"/>
  <c r="G900" i="11"/>
  <c r="T900" i="11" a="1"/>
  <c r="T900" i="11"/>
  <c r="H900" i="11" a="1"/>
  <c r="H900" i="11"/>
  <c r="U900" i="11" a="1"/>
  <c r="U900" i="11"/>
  <c r="AB900" i="11"/>
  <c r="AQ899" i="11" a="1"/>
  <c r="AQ899" i="11"/>
  <c r="AO899" i="11" a="1"/>
  <c r="AO899" i="11"/>
  <c r="AP899" i="11" a="1"/>
  <c r="AP899" i="11"/>
  <c r="AR899" i="11" a="1"/>
  <c r="AR899" i="11"/>
  <c r="AS898" i="11"/>
  <c r="EA898" i="11" a="1"/>
  <c r="EA898" i="11"/>
  <c r="DW898" i="11" a="1"/>
  <c r="DW898" i="11"/>
  <c r="DY898" i="11" a="1"/>
  <c r="DY898" i="11"/>
  <c r="DV898" i="11" a="1"/>
  <c r="DV898" i="11"/>
  <c r="DX898" i="11" a="1"/>
  <c r="DX898" i="11"/>
  <c r="EB898" i="11" a="1"/>
  <c r="EB898" i="11"/>
  <c r="DU898" i="11" a="1"/>
  <c r="DU898" i="11"/>
  <c r="DZ898" i="11" a="1"/>
  <c r="DZ898" i="11"/>
  <c r="AN900" i="11" a="1"/>
  <c r="AN900" i="11"/>
  <c r="AR900" i="11" a="1"/>
  <c r="AR900" i="11"/>
  <c r="AQ900" i="11" a="1"/>
  <c r="AQ900" i="11"/>
  <c r="AP900" i="11" a="1"/>
  <c r="AP900" i="11"/>
  <c r="AO900" i="11" a="1"/>
  <c r="AO900" i="11"/>
  <c r="DJ899" i="11" a="1"/>
  <c r="DJ899" i="11"/>
  <c r="DG899" i="11" a="1"/>
  <c r="DG899" i="11"/>
  <c r="DK899" i="11" a="1"/>
  <c r="DK899" i="11"/>
  <c r="DI899" i="11" a="1"/>
  <c r="DI899" i="11"/>
  <c r="DH899" i="11" a="1"/>
  <c r="DH899" i="11"/>
  <c r="DF899" i="11" a="1"/>
  <c r="DF899" i="11"/>
  <c r="EB899" i="11" a="1"/>
  <c r="EB899" i="11"/>
  <c r="DW899" i="11" a="1"/>
  <c r="DW899" i="11"/>
  <c r="DX899" i="11" a="1"/>
  <c r="DX899" i="11"/>
  <c r="DV899" i="11" a="1"/>
  <c r="DV899" i="11"/>
  <c r="DU899" i="11" a="1"/>
  <c r="DU899" i="11"/>
  <c r="EA899" i="11" a="1"/>
  <c r="EA899" i="11"/>
  <c r="DZ899" i="11" a="1"/>
  <c r="DZ899" i="11"/>
  <c r="DY899" i="11" a="1"/>
  <c r="DY899" i="11"/>
  <c r="AN899" i="11" a="1"/>
  <c r="AN899" i="11"/>
  <c r="DP899" i="11" a="1"/>
  <c r="DP899" i="11"/>
  <c r="DN899" i="11" a="1"/>
  <c r="DN899" i="11"/>
  <c r="DO899" i="11" a="1"/>
  <c r="DO899" i="11"/>
  <c r="DQ899" i="11" a="1"/>
  <c r="DQ899" i="11"/>
  <c r="DR899" i="11" a="1"/>
  <c r="DR899" i="11"/>
  <c r="DM900" i="11" a="1"/>
  <c r="DM900" i="11"/>
  <c r="DT900" i="11" a="1"/>
  <c r="DT900" i="11"/>
  <c r="DE900" i="11" a="1"/>
  <c r="DE900" i="11"/>
  <c r="F902" i="11" a="1"/>
  <c r="F902" i="11"/>
  <c r="AA902" i="11" a="1"/>
  <c r="AA902" i="11"/>
  <c r="Y903" i="11" a="1"/>
  <c r="Y903" i="11"/>
  <c r="T901" i="11" a="1"/>
  <c r="T901" i="11"/>
  <c r="G901" i="11" a="1"/>
  <c r="G901" i="11"/>
  <c r="H901" i="11" a="1"/>
  <c r="H901" i="11"/>
  <c r="U901" i="11" a="1"/>
  <c r="U901" i="11"/>
  <c r="AB901" i="11"/>
  <c r="AS900" i="11"/>
  <c r="AS899" i="11"/>
  <c r="F903" i="11" a="1"/>
  <c r="F903" i="11"/>
  <c r="AA903" i="11" a="1"/>
  <c r="AA903" i="11"/>
  <c r="Y904" i="11" a="1"/>
  <c r="Y904" i="11"/>
  <c r="AP901" i="11" a="1"/>
  <c r="AP901" i="11"/>
  <c r="AQ901" i="11" a="1"/>
  <c r="AQ901" i="11"/>
  <c r="AR901" i="11" a="1"/>
  <c r="AR901" i="11"/>
  <c r="AO901" i="11" a="1"/>
  <c r="AO901" i="11"/>
  <c r="G902" i="11" a="1"/>
  <c r="G902" i="11"/>
  <c r="T902" i="11" a="1"/>
  <c r="T902" i="11"/>
  <c r="H902" i="11" a="1"/>
  <c r="H902" i="11"/>
  <c r="U902" i="11" a="1"/>
  <c r="U902" i="11"/>
  <c r="AB902" i="11"/>
  <c r="DI900" i="11" a="1"/>
  <c r="DI900" i="11"/>
  <c r="DG900" i="11" a="1"/>
  <c r="DG900" i="11"/>
  <c r="DH900" i="11" a="1"/>
  <c r="DH900" i="11"/>
  <c r="DK900" i="11" a="1"/>
  <c r="DK900" i="11"/>
  <c r="DJ900" i="11" a="1"/>
  <c r="DJ900" i="11"/>
  <c r="DF900" i="11" a="1"/>
  <c r="DF900" i="11"/>
  <c r="EB900" i="11" a="1"/>
  <c r="EB900" i="11"/>
  <c r="DZ900" i="11" a="1"/>
  <c r="DZ900" i="11"/>
  <c r="DX900" i="11" a="1"/>
  <c r="DX900" i="11"/>
  <c r="DV900" i="11" a="1"/>
  <c r="DV900" i="11"/>
  <c r="DW900" i="11" a="1"/>
  <c r="DW900" i="11"/>
  <c r="DY900" i="11" a="1"/>
  <c r="DY900" i="11"/>
  <c r="EA900" i="11" a="1"/>
  <c r="EA900" i="11"/>
  <c r="DU900" i="11" a="1"/>
  <c r="DU900" i="11"/>
  <c r="DN900" i="11" a="1"/>
  <c r="DN900" i="11"/>
  <c r="DR900" i="11" a="1"/>
  <c r="DR900" i="11"/>
  <c r="DP900" i="11" a="1"/>
  <c r="DP900" i="11"/>
  <c r="DO900" i="11" a="1"/>
  <c r="DO900" i="11"/>
  <c r="DQ900" i="11" a="1"/>
  <c r="DQ900" i="11"/>
  <c r="DT901" i="11" a="1"/>
  <c r="DT901" i="11"/>
  <c r="DM901" i="11" a="1"/>
  <c r="DM901" i="11"/>
  <c r="DE901" i="11" a="1"/>
  <c r="DE901" i="11"/>
  <c r="F904" i="11" a="1"/>
  <c r="F904" i="11"/>
  <c r="AA904" i="11" a="1"/>
  <c r="AA904" i="11"/>
  <c r="Y905" i="11" a="1"/>
  <c r="Y905" i="11"/>
  <c r="DG901" i="11" a="1"/>
  <c r="DG901" i="11"/>
  <c r="DJ901" i="11" a="1"/>
  <c r="DJ901" i="11"/>
  <c r="DI901" i="11" a="1"/>
  <c r="DI901" i="11"/>
  <c r="DF901" i="11" a="1"/>
  <c r="DF901" i="11"/>
  <c r="DH901" i="11" a="1"/>
  <c r="DH901" i="11"/>
  <c r="DK901" i="11" a="1"/>
  <c r="DK901" i="11"/>
  <c r="DP901" i="11" a="1"/>
  <c r="DP901" i="11"/>
  <c r="DO901" i="11" a="1"/>
  <c r="DO901" i="11"/>
  <c r="DN901" i="11" a="1"/>
  <c r="DN901" i="11"/>
  <c r="DQ901" i="11" a="1"/>
  <c r="DQ901" i="11"/>
  <c r="DR901" i="11" a="1"/>
  <c r="DR901" i="11"/>
  <c r="DU901" i="11" a="1"/>
  <c r="DU901" i="11"/>
  <c r="DV901" i="11" a="1"/>
  <c r="DV901" i="11"/>
  <c r="DY901" i="11" a="1"/>
  <c r="DY901" i="11"/>
  <c r="EA901" i="11" a="1"/>
  <c r="EA901" i="11"/>
  <c r="DX901" i="11" a="1"/>
  <c r="DX901" i="11"/>
  <c r="EB901" i="11" a="1"/>
  <c r="EB901" i="11"/>
  <c r="DW901" i="11" a="1"/>
  <c r="DW901" i="11"/>
  <c r="DZ901" i="11" a="1"/>
  <c r="DZ901" i="11"/>
  <c r="AO902" i="11" a="1"/>
  <c r="AO902" i="11"/>
  <c r="AP902" i="11" a="1"/>
  <c r="AP902" i="11"/>
  <c r="AQ902" i="11" a="1"/>
  <c r="AQ902" i="11"/>
  <c r="AR902" i="11" a="1"/>
  <c r="AR902" i="11"/>
  <c r="DE902" i="11" a="1"/>
  <c r="DE902" i="11"/>
  <c r="DM902" i="11" a="1"/>
  <c r="DM902" i="11"/>
  <c r="DT902" i="11" a="1"/>
  <c r="DT902" i="11"/>
  <c r="T903" i="11" a="1"/>
  <c r="T903" i="11"/>
  <c r="G903" i="11" a="1"/>
  <c r="G903" i="11"/>
  <c r="H903" i="11" a="1"/>
  <c r="H903" i="11"/>
  <c r="AN901" i="11" a="1"/>
  <c r="AN901" i="11"/>
  <c r="AB903" i="11"/>
  <c r="U903" i="11" a="1"/>
  <c r="U903" i="11"/>
  <c r="AO903" i="11" a="1"/>
  <c r="AO903" i="11"/>
  <c r="AR903" i="11" a="1"/>
  <c r="AR903" i="11"/>
  <c r="AP903" i="11" a="1"/>
  <c r="AP903" i="11"/>
  <c r="AN903" i="11" a="1"/>
  <c r="AN903" i="11"/>
  <c r="AQ903" i="11" a="1"/>
  <c r="AQ903" i="11"/>
  <c r="T904" i="11" a="1"/>
  <c r="T904" i="11"/>
  <c r="G904" i="11" a="1"/>
  <c r="G904" i="11"/>
  <c r="H904" i="11" a="1"/>
  <c r="H904" i="11"/>
  <c r="F905" i="11" a="1"/>
  <c r="F905" i="11"/>
  <c r="AA905" i="11" a="1"/>
  <c r="AA905" i="11"/>
  <c r="Y906" i="11" a="1"/>
  <c r="Y906" i="11"/>
  <c r="DM903" i="11" a="1"/>
  <c r="DM903" i="11"/>
  <c r="DE903" i="11" a="1"/>
  <c r="DE903" i="11"/>
  <c r="DT903" i="11" a="1"/>
  <c r="DT903" i="11"/>
  <c r="U904" i="11" a="1"/>
  <c r="U904" i="11"/>
  <c r="AB904" i="11"/>
  <c r="AN902" i="11" a="1"/>
  <c r="AN902" i="11"/>
  <c r="DX902" i="11" a="1"/>
  <c r="DX902" i="11"/>
  <c r="DU902" i="11" a="1"/>
  <c r="DU902" i="11"/>
  <c r="DW902" i="11" a="1"/>
  <c r="DW902" i="11"/>
  <c r="DZ902" i="11" a="1"/>
  <c r="DZ902" i="11"/>
  <c r="DV902" i="11" a="1"/>
  <c r="DV902" i="11"/>
  <c r="DY902" i="11" a="1"/>
  <c r="DY902" i="11"/>
  <c r="EB902" i="11" a="1"/>
  <c r="EB902" i="11"/>
  <c r="EA902" i="11" a="1"/>
  <c r="EA902" i="11"/>
  <c r="AS901" i="11"/>
  <c r="DR902" i="11" a="1"/>
  <c r="DR902" i="11"/>
  <c r="DP902" i="11" a="1"/>
  <c r="DP902" i="11"/>
  <c r="DQ902" i="11" a="1"/>
  <c r="DQ902" i="11"/>
  <c r="DO902" i="11" a="1"/>
  <c r="DO902" i="11"/>
  <c r="DN902" i="11" a="1"/>
  <c r="DN902" i="11"/>
  <c r="DG902" i="11" a="1"/>
  <c r="DG902" i="11"/>
  <c r="DK902" i="11" a="1"/>
  <c r="DK902" i="11"/>
  <c r="DH902" i="11" a="1"/>
  <c r="DH902" i="11"/>
  <c r="DJ902" i="11" a="1"/>
  <c r="DJ902" i="11"/>
  <c r="DF902" i="11" a="1"/>
  <c r="DF902" i="11"/>
  <c r="DI902" i="11" a="1"/>
  <c r="DI902" i="11"/>
  <c r="EA903" i="11" a="1"/>
  <c r="EA903" i="11"/>
  <c r="DU903" i="11" a="1"/>
  <c r="DU903" i="11"/>
  <c r="DV903" i="11" a="1"/>
  <c r="DV903" i="11"/>
  <c r="DY903" i="11" a="1"/>
  <c r="DY903" i="11"/>
  <c r="EB903" i="11" a="1"/>
  <c r="EB903" i="11"/>
  <c r="DW903" i="11" a="1"/>
  <c r="DW903" i="11"/>
  <c r="DX903" i="11" a="1"/>
  <c r="DX903" i="11"/>
  <c r="DZ903" i="11" a="1"/>
  <c r="DZ903" i="11"/>
  <c r="DN903" i="11" a="1"/>
  <c r="DN903" i="11"/>
  <c r="DQ903" i="11" a="1"/>
  <c r="DQ903" i="11"/>
  <c r="DP903" i="11" a="1"/>
  <c r="DP903" i="11"/>
  <c r="DO903" i="11" a="1"/>
  <c r="DO903" i="11"/>
  <c r="DR903" i="11" a="1"/>
  <c r="DR903" i="11"/>
  <c r="AO904" i="11" a="1"/>
  <c r="AO904" i="11"/>
  <c r="AP904" i="11" a="1"/>
  <c r="AP904" i="11"/>
  <c r="AQ904" i="11" a="1"/>
  <c r="AQ904" i="11"/>
  <c r="AR904" i="11" a="1"/>
  <c r="AR904" i="11"/>
  <c r="AS903" i="11"/>
  <c r="DT904" i="11" a="1"/>
  <c r="DT904" i="11"/>
  <c r="DE904" i="11" a="1"/>
  <c r="DE904" i="11"/>
  <c r="DM904" i="11" a="1"/>
  <c r="DM904" i="11"/>
  <c r="AA906" i="11" a="1"/>
  <c r="AA906" i="11"/>
  <c r="F906" i="11" a="1"/>
  <c r="F906" i="11"/>
  <c r="Y907" i="11" a="1"/>
  <c r="Y907" i="11"/>
  <c r="AS902" i="11"/>
  <c r="T905" i="11" a="1"/>
  <c r="T905" i="11"/>
  <c r="G905" i="11" a="1"/>
  <c r="G905" i="11"/>
  <c r="H905" i="11" a="1"/>
  <c r="H905" i="11"/>
  <c r="DI903" i="11" a="1"/>
  <c r="DI903" i="11"/>
  <c r="DK903" i="11" a="1"/>
  <c r="DK903" i="11"/>
  <c r="DF903" i="11" a="1"/>
  <c r="DF903" i="11"/>
  <c r="DJ903" i="11" a="1"/>
  <c r="DJ903" i="11"/>
  <c r="DG903" i="11" a="1"/>
  <c r="DG903" i="11"/>
  <c r="DH903" i="11" a="1"/>
  <c r="DH903" i="11"/>
  <c r="U905" i="11" a="1"/>
  <c r="U905" i="11"/>
  <c r="AB905" i="11"/>
  <c r="AA907" i="11" a="1"/>
  <c r="AA907" i="11"/>
  <c r="F907" i="11" a="1"/>
  <c r="F907" i="11"/>
  <c r="Y908" i="11" a="1"/>
  <c r="Y908" i="11"/>
  <c r="U906" i="11" a="1"/>
  <c r="U906" i="11"/>
  <c r="AB906" i="11"/>
  <c r="AN904" i="11" a="1"/>
  <c r="AN904" i="11"/>
  <c r="G906" i="11" a="1"/>
  <c r="G906" i="11"/>
  <c r="T906" i="11" a="1"/>
  <c r="T906" i="11"/>
  <c r="H906" i="11" a="1"/>
  <c r="H906" i="11"/>
  <c r="DP904" i="11" a="1"/>
  <c r="DP904" i="11"/>
  <c r="DR904" i="11" a="1"/>
  <c r="DR904" i="11"/>
  <c r="DO904" i="11" a="1"/>
  <c r="DO904" i="11"/>
  <c r="DQ904" i="11" a="1"/>
  <c r="DQ904" i="11"/>
  <c r="DN904" i="11" a="1"/>
  <c r="DN904" i="11"/>
  <c r="AO905" i="11" a="1"/>
  <c r="AO905" i="11"/>
  <c r="AQ905" i="11" a="1"/>
  <c r="AQ905" i="11"/>
  <c r="AR905" i="11" a="1"/>
  <c r="AR905" i="11"/>
  <c r="AP905" i="11" a="1"/>
  <c r="AP905" i="11"/>
  <c r="DI904" i="11" a="1"/>
  <c r="DI904" i="11"/>
  <c r="DF904" i="11" a="1"/>
  <c r="DF904" i="11"/>
  <c r="DJ904" i="11" a="1"/>
  <c r="DJ904" i="11"/>
  <c r="DH904" i="11" a="1"/>
  <c r="DH904" i="11"/>
  <c r="DG904" i="11" a="1"/>
  <c r="DG904" i="11"/>
  <c r="DK904" i="11" a="1"/>
  <c r="DK904" i="11"/>
  <c r="DY904" i="11" a="1"/>
  <c r="DY904" i="11"/>
  <c r="EB904" i="11" a="1"/>
  <c r="EB904" i="11"/>
  <c r="DU904" i="11" a="1"/>
  <c r="DU904" i="11"/>
  <c r="DV904" i="11" a="1"/>
  <c r="DV904" i="11"/>
  <c r="EA904" i="11" a="1"/>
  <c r="EA904" i="11"/>
  <c r="DX904" i="11" a="1"/>
  <c r="DX904" i="11"/>
  <c r="DZ904" i="11" a="1"/>
  <c r="DZ904" i="11"/>
  <c r="DW904" i="11" a="1"/>
  <c r="DW904" i="11"/>
  <c r="DT905" i="11" a="1"/>
  <c r="DT905" i="11"/>
  <c r="DM905" i="11" a="1"/>
  <c r="DM905" i="11"/>
  <c r="DE905" i="11" a="1"/>
  <c r="DE905" i="11"/>
  <c r="AB907" i="11"/>
  <c r="U907" i="11" a="1"/>
  <c r="U907" i="11"/>
  <c r="T907" i="11" a="1"/>
  <c r="T907" i="11"/>
  <c r="G907" i="11" a="1"/>
  <c r="G907" i="11"/>
  <c r="H907" i="11" a="1"/>
  <c r="H907" i="11"/>
  <c r="DG905" i="11" a="1"/>
  <c r="DG905" i="11"/>
  <c r="DF905" i="11" a="1"/>
  <c r="DF905" i="11"/>
  <c r="DH905" i="11" a="1"/>
  <c r="DH905" i="11"/>
  <c r="DI905" i="11" a="1"/>
  <c r="DI905" i="11"/>
  <c r="DK905" i="11" a="1"/>
  <c r="DK905" i="11"/>
  <c r="DJ905" i="11" a="1"/>
  <c r="DJ905" i="11"/>
  <c r="DQ905" i="11" a="1"/>
  <c r="DQ905" i="11"/>
  <c r="DP905" i="11" a="1"/>
  <c r="DP905" i="11"/>
  <c r="DN905" i="11" a="1"/>
  <c r="DN905" i="11"/>
  <c r="DO905" i="11" a="1"/>
  <c r="DO905" i="11"/>
  <c r="DR905" i="11" a="1"/>
  <c r="DR905" i="11"/>
  <c r="AS904" i="11"/>
  <c r="EA905" i="11" a="1"/>
  <c r="EA905" i="11"/>
  <c r="EB905" i="11" a="1"/>
  <c r="EB905" i="11"/>
  <c r="DY905" i="11" a="1"/>
  <c r="DY905" i="11"/>
  <c r="DX905" i="11" a="1"/>
  <c r="DX905" i="11"/>
  <c r="DZ905" i="11" a="1"/>
  <c r="DZ905" i="11"/>
  <c r="DW905" i="11" a="1"/>
  <c r="DW905" i="11"/>
  <c r="DV905" i="11" a="1"/>
  <c r="DV905" i="11"/>
  <c r="DU905" i="11" a="1"/>
  <c r="DU905" i="11"/>
  <c r="AN905" i="11" a="1"/>
  <c r="AN905" i="11"/>
  <c r="AO906" i="11" a="1"/>
  <c r="AO906" i="11"/>
  <c r="AR906" i="11" a="1"/>
  <c r="AR906" i="11"/>
  <c r="AQ906" i="11" a="1"/>
  <c r="AQ906" i="11"/>
  <c r="AP906" i="11" a="1"/>
  <c r="AP906" i="11"/>
  <c r="DT906" i="11" a="1"/>
  <c r="DT906" i="11"/>
  <c r="DM906" i="11" a="1"/>
  <c r="DM906" i="11"/>
  <c r="DE906" i="11" a="1"/>
  <c r="DE906" i="11"/>
  <c r="F908" i="11" a="1"/>
  <c r="F908" i="11"/>
  <c r="AA908" i="11" a="1"/>
  <c r="AA908" i="11"/>
  <c r="Y909" i="11" a="1"/>
  <c r="Y909" i="11"/>
  <c r="DJ906" i="11" a="1"/>
  <c r="DJ906" i="11"/>
  <c r="DH906" i="11" a="1"/>
  <c r="DH906" i="11"/>
  <c r="DG906" i="11" a="1"/>
  <c r="DG906" i="11"/>
  <c r="DI906" i="11" a="1"/>
  <c r="DI906" i="11"/>
  <c r="DF906" i="11" a="1"/>
  <c r="DF906" i="11"/>
  <c r="DK906" i="11" a="1"/>
  <c r="DK906" i="11"/>
  <c r="DM907" i="11" a="1"/>
  <c r="DM907" i="11"/>
  <c r="DT907" i="11" a="1"/>
  <c r="DT907" i="11"/>
  <c r="DE907" i="11" a="1"/>
  <c r="DE907" i="11"/>
  <c r="DR906" i="11" a="1"/>
  <c r="DR906" i="11"/>
  <c r="DN906" i="11" a="1"/>
  <c r="DN906" i="11"/>
  <c r="DO906" i="11" a="1"/>
  <c r="DO906" i="11"/>
  <c r="DP906" i="11" a="1"/>
  <c r="DP906" i="11"/>
  <c r="DQ906" i="11" a="1"/>
  <c r="DQ906" i="11"/>
  <c r="DX906" i="11" a="1"/>
  <c r="DX906" i="11"/>
  <c r="DU906" i="11" a="1"/>
  <c r="DU906" i="11"/>
  <c r="EA906" i="11" a="1"/>
  <c r="EA906" i="11"/>
  <c r="DV906" i="11" a="1"/>
  <c r="DV906" i="11"/>
  <c r="DW906" i="11" a="1"/>
  <c r="DW906" i="11"/>
  <c r="DY906" i="11" a="1"/>
  <c r="DY906" i="11"/>
  <c r="EB906" i="11" a="1"/>
  <c r="EB906" i="11"/>
  <c r="DZ906" i="11" a="1"/>
  <c r="DZ906" i="11"/>
  <c r="F909" i="11" a="1"/>
  <c r="F909" i="11"/>
  <c r="AA909" i="11" a="1"/>
  <c r="AA909" i="11"/>
  <c r="Y910" i="11" a="1"/>
  <c r="Y910" i="11"/>
  <c r="T908" i="11" a="1"/>
  <c r="T908" i="11"/>
  <c r="G908" i="11" a="1"/>
  <c r="G908" i="11"/>
  <c r="H908" i="11" a="1"/>
  <c r="H908" i="11"/>
  <c r="U908" i="11" a="1"/>
  <c r="U908" i="11"/>
  <c r="AB908" i="11"/>
  <c r="AN906" i="11" a="1"/>
  <c r="AN906" i="11"/>
  <c r="AS905" i="11"/>
  <c r="AO907" i="11" a="1"/>
  <c r="AO907" i="11"/>
  <c r="AQ907" i="11" a="1"/>
  <c r="AQ907" i="11"/>
  <c r="AP907" i="11" a="1"/>
  <c r="AP907" i="11"/>
  <c r="AR907" i="11" a="1"/>
  <c r="AR907" i="11"/>
  <c r="DT908" i="11" a="1"/>
  <c r="DT908" i="11"/>
  <c r="DE908" i="11" a="1"/>
  <c r="DE908" i="11"/>
  <c r="DM908" i="11" a="1"/>
  <c r="DM908" i="11"/>
  <c r="AA910" i="11" a="1"/>
  <c r="AA910" i="11"/>
  <c r="F910" i="11" a="1"/>
  <c r="F910" i="11"/>
  <c r="Y911" i="11" a="1"/>
  <c r="Y911" i="11"/>
  <c r="AQ908" i="11" a="1"/>
  <c r="AQ908" i="11"/>
  <c r="AO908" i="11" a="1"/>
  <c r="AO908" i="11"/>
  <c r="AR908" i="11" a="1"/>
  <c r="AR908" i="11"/>
  <c r="AP908" i="11" a="1"/>
  <c r="AP908" i="11"/>
  <c r="AN908" i="11" a="1"/>
  <c r="AN908" i="11"/>
  <c r="U909" i="11" a="1"/>
  <c r="U909" i="11"/>
  <c r="AB909" i="11"/>
  <c r="DG907" i="11" a="1"/>
  <c r="DG907" i="11"/>
  <c r="DJ907" i="11" a="1"/>
  <c r="DJ907" i="11"/>
  <c r="DH907" i="11" a="1"/>
  <c r="DH907" i="11"/>
  <c r="DI907" i="11" a="1"/>
  <c r="DI907" i="11"/>
  <c r="DF907" i="11" a="1"/>
  <c r="DF907" i="11"/>
  <c r="DK907" i="11" a="1"/>
  <c r="DK907" i="11"/>
  <c r="DW907" i="11" a="1"/>
  <c r="DW907" i="11"/>
  <c r="EB907" i="11" a="1"/>
  <c r="EB907" i="11"/>
  <c r="DV907" i="11" a="1"/>
  <c r="DV907" i="11"/>
  <c r="EA907" i="11" a="1"/>
  <c r="EA907" i="11"/>
  <c r="DU907" i="11" a="1"/>
  <c r="DU907" i="11"/>
  <c r="DY907" i="11" a="1"/>
  <c r="DY907" i="11"/>
  <c r="DX907" i="11" a="1"/>
  <c r="DX907" i="11"/>
  <c r="DZ907" i="11" a="1"/>
  <c r="DZ907" i="11"/>
  <c r="AS906" i="11"/>
  <c r="DO907" i="11" a="1"/>
  <c r="DO907" i="11"/>
  <c r="DR907" i="11" a="1"/>
  <c r="DR907" i="11"/>
  <c r="DP907" i="11" a="1"/>
  <c r="DP907" i="11"/>
  <c r="DN907" i="11" a="1"/>
  <c r="DN907" i="11"/>
  <c r="DQ907" i="11" a="1"/>
  <c r="DQ907" i="11"/>
  <c r="G909" i="11" a="1"/>
  <c r="G909" i="11"/>
  <c r="T909" i="11" a="1"/>
  <c r="T909" i="11"/>
  <c r="H909" i="11" a="1"/>
  <c r="H909" i="11"/>
  <c r="AN907" i="11" a="1"/>
  <c r="AN907" i="11"/>
  <c r="DW908" i="11" a="1"/>
  <c r="DW908" i="11"/>
  <c r="DU908" i="11" a="1"/>
  <c r="DU908" i="11"/>
  <c r="DY908" i="11" a="1"/>
  <c r="DY908" i="11"/>
  <c r="DZ908" i="11" a="1"/>
  <c r="DZ908" i="11"/>
  <c r="DV908" i="11" a="1"/>
  <c r="DV908" i="11"/>
  <c r="DX908" i="11" a="1"/>
  <c r="DX908" i="11"/>
  <c r="EA908" i="11" a="1"/>
  <c r="EA908" i="11"/>
  <c r="EB908" i="11" a="1"/>
  <c r="EB908" i="11"/>
  <c r="AS907" i="11"/>
  <c r="AS908" i="11"/>
  <c r="AA911" i="11" a="1"/>
  <c r="AA911" i="11"/>
  <c r="F911" i="11" a="1"/>
  <c r="F911" i="11"/>
  <c r="Y912" i="11" a="1"/>
  <c r="Y912" i="11"/>
  <c r="AB910" i="11"/>
  <c r="U910" i="11" a="1"/>
  <c r="U910" i="11"/>
  <c r="G910" i="11" a="1"/>
  <c r="G910" i="11"/>
  <c r="T910" i="11" a="1"/>
  <c r="T910" i="11"/>
  <c r="H910" i="11" a="1"/>
  <c r="H910" i="11"/>
  <c r="AP909" i="11" a="1"/>
  <c r="AP909" i="11"/>
  <c r="AQ909" i="11" a="1"/>
  <c r="AQ909" i="11"/>
  <c r="AO909" i="11" a="1"/>
  <c r="AO909" i="11"/>
  <c r="AR909" i="11" a="1"/>
  <c r="AR909" i="11"/>
  <c r="DO908" i="11" a="1"/>
  <c r="DO908" i="11"/>
  <c r="DQ908" i="11" a="1"/>
  <c r="DQ908" i="11"/>
  <c r="DR908" i="11" a="1"/>
  <c r="DR908" i="11"/>
  <c r="DN908" i="11" a="1"/>
  <c r="DN908" i="11"/>
  <c r="DP908" i="11" a="1"/>
  <c r="DP908" i="11"/>
  <c r="DT909" i="11" a="1"/>
  <c r="DT909" i="11"/>
  <c r="DM909" i="11" a="1"/>
  <c r="DM909" i="11"/>
  <c r="DE909" i="11" a="1"/>
  <c r="DE909" i="11"/>
  <c r="DF908" i="11" a="1"/>
  <c r="DF908" i="11"/>
  <c r="DH908" i="11" a="1"/>
  <c r="DH908" i="11"/>
  <c r="DK908" i="11" a="1"/>
  <c r="DK908" i="11"/>
  <c r="DG908" i="11" a="1"/>
  <c r="DG908" i="11"/>
  <c r="DI908" i="11" a="1"/>
  <c r="DI908" i="11"/>
  <c r="DJ908" i="11" a="1"/>
  <c r="DJ908" i="11"/>
  <c r="G911" i="11" a="1"/>
  <c r="G911" i="11"/>
  <c r="T911" i="11" a="1"/>
  <c r="T911" i="11"/>
  <c r="H911" i="11" a="1"/>
  <c r="H911" i="11"/>
  <c r="AN909" i="11" a="1"/>
  <c r="AN909" i="11"/>
  <c r="AR910" i="11" a="1"/>
  <c r="AR910" i="11"/>
  <c r="AQ910" i="11" a="1"/>
  <c r="AQ910" i="11"/>
  <c r="AO910" i="11" a="1"/>
  <c r="AO910" i="11"/>
  <c r="AP910" i="11" a="1"/>
  <c r="AP910" i="11"/>
  <c r="AB911" i="11"/>
  <c r="U911" i="11" a="1"/>
  <c r="U911" i="11"/>
  <c r="DK909" i="11" a="1"/>
  <c r="DK909" i="11"/>
  <c r="DI909" i="11" a="1"/>
  <c r="DI909" i="11"/>
  <c r="DG909" i="11" a="1"/>
  <c r="DG909" i="11"/>
  <c r="DH909" i="11" a="1"/>
  <c r="DH909" i="11"/>
  <c r="DF909" i="11" a="1"/>
  <c r="DF909" i="11"/>
  <c r="DJ909" i="11" a="1"/>
  <c r="DJ909" i="11"/>
  <c r="DO909" i="11" a="1"/>
  <c r="DO909" i="11"/>
  <c r="DP909" i="11" a="1"/>
  <c r="DP909" i="11"/>
  <c r="DN909" i="11" a="1"/>
  <c r="DN909" i="11"/>
  <c r="DR909" i="11" a="1"/>
  <c r="DR909" i="11"/>
  <c r="DQ909" i="11" a="1"/>
  <c r="DQ909" i="11"/>
  <c r="DX909" i="11" a="1"/>
  <c r="DX909" i="11"/>
  <c r="DU909" i="11" a="1"/>
  <c r="DU909" i="11"/>
  <c r="DW909" i="11" a="1"/>
  <c r="DW909" i="11"/>
  <c r="EB909" i="11" a="1"/>
  <c r="EB909" i="11"/>
  <c r="DY909" i="11" a="1"/>
  <c r="DY909" i="11"/>
  <c r="DZ909" i="11" a="1"/>
  <c r="DZ909" i="11"/>
  <c r="EA909" i="11" a="1"/>
  <c r="EA909" i="11"/>
  <c r="DV909" i="11" a="1"/>
  <c r="DV909" i="11"/>
  <c r="DE910" i="11" a="1"/>
  <c r="DE910" i="11"/>
  <c r="DM910" i="11" a="1"/>
  <c r="DM910" i="11"/>
  <c r="DT910" i="11" a="1"/>
  <c r="DT910" i="11"/>
  <c r="F912" i="11" a="1"/>
  <c r="F912" i="11"/>
  <c r="AA912" i="11" a="1"/>
  <c r="AA912" i="11"/>
  <c r="Y913" i="11" a="1"/>
  <c r="Y913" i="11"/>
  <c r="AA913" i="11" a="1"/>
  <c r="AA913" i="11"/>
  <c r="F913" i="11" a="1"/>
  <c r="F913" i="11"/>
  <c r="Y914" i="11" a="1"/>
  <c r="Y914" i="11"/>
  <c r="G912" i="11" a="1"/>
  <c r="G912" i="11"/>
  <c r="T912" i="11" a="1"/>
  <c r="T912" i="11"/>
  <c r="H912" i="11" a="1"/>
  <c r="H912" i="11"/>
  <c r="U912" i="11" a="1"/>
  <c r="U912" i="11"/>
  <c r="AB912" i="11"/>
  <c r="DW910" i="11" a="1"/>
  <c r="DW910" i="11"/>
  <c r="DX910" i="11" a="1"/>
  <c r="DX910" i="11"/>
  <c r="DV910" i="11" a="1"/>
  <c r="DV910" i="11"/>
  <c r="DZ910" i="11" a="1"/>
  <c r="DZ910" i="11"/>
  <c r="EA910" i="11" a="1"/>
  <c r="EA910" i="11"/>
  <c r="DU910" i="11" a="1"/>
  <c r="DU910" i="11"/>
  <c r="EB910" i="11" a="1"/>
  <c r="EB910" i="11"/>
  <c r="DY910" i="11" a="1"/>
  <c r="DY910" i="11"/>
  <c r="AQ911" i="11" a="1"/>
  <c r="AQ911" i="11"/>
  <c r="AR911" i="11" a="1"/>
  <c r="AR911" i="11"/>
  <c r="AP911" i="11" a="1"/>
  <c r="AP911" i="11"/>
  <c r="AO911" i="11" a="1"/>
  <c r="AO911" i="11"/>
  <c r="DO910" i="11" a="1"/>
  <c r="DO910" i="11"/>
  <c r="DN910" i="11" a="1"/>
  <c r="DN910" i="11"/>
  <c r="DP910" i="11" a="1"/>
  <c r="DP910" i="11"/>
  <c r="DQ910" i="11" a="1"/>
  <c r="DQ910" i="11"/>
  <c r="DR910" i="11" a="1"/>
  <c r="DR910" i="11"/>
  <c r="AN910" i="11" a="1"/>
  <c r="AN910" i="11"/>
  <c r="AS909" i="11"/>
  <c r="DF910" i="11" a="1"/>
  <c r="DF910" i="11"/>
  <c r="DI910" i="11" a="1"/>
  <c r="DI910" i="11"/>
  <c r="DK910" i="11" a="1"/>
  <c r="DK910" i="11"/>
  <c r="DJ910" i="11" a="1"/>
  <c r="DJ910" i="11"/>
  <c r="DG910" i="11" a="1"/>
  <c r="DG910" i="11"/>
  <c r="DH910" i="11" a="1"/>
  <c r="DH910" i="11"/>
  <c r="DM911" i="11" a="1"/>
  <c r="DM911" i="11"/>
  <c r="DE911" i="11" a="1"/>
  <c r="DE911" i="11"/>
  <c r="DT911" i="11" a="1"/>
  <c r="DT911" i="11"/>
  <c r="DM912" i="11" a="1"/>
  <c r="DM912" i="11"/>
  <c r="DT912" i="11" a="1"/>
  <c r="DT912" i="11"/>
  <c r="DE912" i="11" a="1"/>
  <c r="DE912" i="11"/>
  <c r="DZ911" i="11" a="1"/>
  <c r="DZ911" i="11"/>
  <c r="DW911" i="11" a="1"/>
  <c r="DW911" i="11"/>
  <c r="EA911" i="11" a="1"/>
  <c r="EA911" i="11"/>
  <c r="DX911" i="11" a="1"/>
  <c r="DX911" i="11"/>
  <c r="DU911" i="11" a="1"/>
  <c r="DU911" i="11"/>
  <c r="EB911" i="11" a="1"/>
  <c r="EB911" i="11"/>
  <c r="DY911" i="11" a="1"/>
  <c r="DY911" i="11"/>
  <c r="DV911" i="11" a="1"/>
  <c r="DV911" i="11"/>
  <c r="DG911" i="11" a="1"/>
  <c r="DG911" i="11"/>
  <c r="DH911" i="11" a="1"/>
  <c r="DH911" i="11"/>
  <c r="DJ911" i="11" a="1"/>
  <c r="DJ911" i="11"/>
  <c r="DI911" i="11" a="1"/>
  <c r="DI911" i="11"/>
  <c r="DF911" i="11" a="1"/>
  <c r="DF911" i="11"/>
  <c r="DK911" i="11" a="1"/>
  <c r="DK911" i="11"/>
  <c r="AS910" i="11"/>
  <c r="DR911" i="11" a="1"/>
  <c r="DR911" i="11"/>
  <c r="DP911" i="11" a="1"/>
  <c r="DP911" i="11"/>
  <c r="DN911" i="11" a="1"/>
  <c r="DN911" i="11"/>
  <c r="DO911" i="11" a="1"/>
  <c r="DO911" i="11"/>
  <c r="DQ911" i="11" a="1"/>
  <c r="DQ911" i="11"/>
  <c r="F914" i="11" a="1"/>
  <c r="F914" i="11"/>
  <c r="AA914" i="11" a="1"/>
  <c r="AA914" i="11"/>
  <c r="Y915" i="11" a="1"/>
  <c r="Y915" i="11"/>
  <c r="AO912" i="11" a="1"/>
  <c r="AO912" i="11"/>
  <c r="AR912" i="11" a="1"/>
  <c r="AR912" i="11"/>
  <c r="AQ912" i="11" a="1"/>
  <c r="AQ912" i="11"/>
  <c r="AP912" i="11" a="1"/>
  <c r="AP912" i="11"/>
  <c r="U913" i="11" a="1"/>
  <c r="U913" i="11"/>
  <c r="AB913" i="11"/>
  <c r="AN911" i="11" a="1"/>
  <c r="AN911" i="11"/>
  <c r="G913" i="11" a="1"/>
  <c r="G913" i="11"/>
  <c r="T913" i="11" a="1"/>
  <c r="T913" i="11"/>
  <c r="H913" i="11" a="1"/>
  <c r="H913" i="11"/>
  <c r="AR913" i="11" a="1"/>
  <c r="AR913" i="11"/>
  <c r="AQ913" i="11" a="1"/>
  <c r="AQ913" i="11"/>
  <c r="AO913" i="11" a="1"/>
  <c r="AO913" i="11"/>
  <c r="AP913" i="11" a="1"/>
  <c r="AP913" i="11"/>
  <c r="AB914" i="11"/>
  <c r="U914" i="11" a="1"/>
  <c r="U914" i="11"/>
  <c r="G914" i="11" a="1"/>
  <c r="G914" i="11"/>
  <c r="T914" i="11" a="1"/>
  <c r="T914" i="11"/>
  <c r="H914" i="11" a="1"/>
  <c r="H914" i="11"/>
  <c r="AN912" i="11" a="1"/>
  <c r="AN912" i="11"/>
  <c r="DH912" i="11" a="1"/>
  <c r="DH912" i="11"/>
  <c r="DG912" i="11" a="1"/>
  <c r="DG912" i="11"/>
  <c r="DK912" i="11" a="1"/>
  <c r="DK912" i="11"/>
  <c r="DJ912" i="11" a="1"/>
  <c r="DJ912" i="11"/>
  <c r="DF912" i="11" a="1"/>
  <c r="DF912" i="11"/>
  <c r="DI912" i="11" a="1"/>
  <c r="DI912" i="11"/>
  <c r="DW912" i="11" a="1"/>
  <c r="DW912" i="11"/>
  <c r="DV912" i="11" a="1"/>
  <c r="DV912" i="11"/>
  <c r="DZ912" i="11" a="1"/>
  <c r="DZ912" i="11"/>
  <c r="DY912" i="11" a="1"/>
  <c r="DY912" i="11"/>
  <c r="EA912" i="11" a="1"/>
  <c r="EA912" i="11"/>
  <c r="EB912" i="11" a="1"/>
  <c r="EB912" i="11"/>
  <c r="DU912" i="11" a="1"/>
  <c r="DU912" i="11"/>
  <c r="DX912" i="11" a="1"/>
  <c r="DX912" i="11"/>
  <c r="DT913" i="11" a="1"/>
  <c r="DT913" i="11"/>
  <c r="DM913" i="11" a="1"/>
  <c r="DM913" i="11"/>
  <c r="DE913" i="11" a="1"/>
  <c r="DE913" i="11"/>
  <c r="AS911" i="11"/>
  <c r="AA915" i="11" a="1"/>
  <c r="AA915" i="11"/>
  <c r="F915" i="11" a="1"/>
  <c r="F915" i="11"/>
  <c r="Y916" i="11" a="1"/>
  <c r="Y916" i="11"/>
  <c r="DN912" i="11" a="1"/>
  <c r="DN912" i="11"/>
  <c r="DR912" i="11" a="1"/>
  <c r="DR912" i="11"/>
  <c r="DO912" i="11" a="1"/>
  <c r="DO912" i="11"/>
  <c r="DP912" i="11" a="1"/>
  <c r="DP912" i="11"/>
  <c r="DQ912" i="11" a="1"/>
  <c r="DQ912" i="11"/>
  <c r="F916" i="11" a="1"/>
  <c r="F916" i="11"/>
  <c r="AA916" i="11" a="1"/>
  <c r="AA916" i="11"/>
  <c r="Y917" i="11" a="1"/>
  <c r="Y917" i="11"/>
  <c r="DN913" i="11" a="1"/>
  <c r="DN913" i="11"/>
  <c r="DP913" i="11" a="1"/>
  <c r="DP913" i="11"/>
  <c r="DO913" i="11" a="1"/>
  <c r="DO913" i="11"/>
  <c r="DR913" i="11" a="1"/>
  <c r="DR913" i="11"/>
  <c r="DQ913" i="11" a="1"/>
  <c r="DQ913" i="11"/>
  <c r="DU913" i="11" a="1"/>
  <c r="DU913" i="11"/>
  <c r="DV913" i="11" a="1"/>
  <c r="DV913" i="11"/>
  <c r="EB913" i="11" a="1"/>
  <c r="EB913" i="11"/>
  <c r="DW913" i="11" a="1"/>
  <c r="DW913" i="11"/>
  <c r="DX913" i="11" a="1"/>
  <c r="DX913" i="11"/>
  <c r="DZ913" i="11" a="1"/>
  <c r="DZ913" i="11"/>
  <c r="EA913" i="11" a="1"/>
  <c r="EA913" i="11"/>
  <c r="DY913" i="11" a="1"/>
  <c r="DY913" i="11"/>
  <c r="AN914" i="11" a="1"/>
  <c r="AN914" i="11"/>
  <c r="AO914" i="11" a="1"/>
  <c r="AO914" i="11"/>
  <c r="AR914" i="11" a="1"/>
  <c r="AR914" i="11"/>
  <c r="AQ914" i="11" a="1"/>
  <c r="AQ914" i="11"/>
  <c r="AP914" i="11" a="1"/>
  <c r="AP914" i="11"/>
  <c r="DF913" i="11" a="1"/>
  <c r="DF913" i="11"/>
  <c r="DI913" i="11" a="1"/>
  <c r="DI913" i="11"/>
  <c r="DK913" i="11" a="1"/>
  <c r="DK913" i="11"/>
  <c r="DJ913" i="11" a="1"/>
  <c r="DJ913" i="11"/>
  <c r="DH913" i="11" a="1"/>
  <c r="DH913" i="11"/>
  <c r="DG913" i="11" a="1"/>
  <c r="DG913" i="11"/>
  <c r="AB915" i="11"/>
  <c r="U915" i="11" a="1"/>
  <c r="U915" i="11"/>
  <c r="T915" i="11" a="1"/>
  <c r="T915" i="11"/>
  <c r="G915" i="11" a="1"/>
  <c r="G915" i="11"/>
  <c r="H915" i="11" a="1"/>
  <c r="H915" i="11"/>
  <c r="DM914" i="11" a="1"/>
  <c r="DM914" i="11"/>
  <c r="DE914" i="11" a="1"/>
  <c r="DE914" i="11"/>
  <c r="DT914" i="11" a="1"/>
  <c r="DT914" i="11"/>
  <c r="AS912" i="11"/>
  <c r="AN913" i="11" a="1"/>
  <c r="AN913" i="11"/>
  <c r="AS913" i="11"/>
  <c r="AS914" i="11"/>
  <c r="DW914" i="11" a="1"/>
  <c r="DW914" i="11"/>
  <c r="DV914" i="11" a="1"/>
  <c r="DV914" i="11"/>
  <c r="DZ914" i="11" a="1"/>
  <c r="DZ914" i="11"/>
  <c r="DX914" i="11" a="1"/>
  <c r="DX914" i="11"/>
  <c r="EA914" i="11" a="1"/>
  <c r="EA914" i="11"/>
  <c r="DU914" i="11" a="1"/>
  <c r="DU914" i="11"/>
  <c r="DY914" i="11" a="1"/>
  <c r="DY914" i="11"/>
  <c r="EB914" i="11" a="1"/>
  <c r="EB914" i="11"/>
  <c r="DE915" i="11" a="1"/>
  <c r="DE915" i="11"/>
  <c r="DM915" i="11" a="1"/>
  <c r="DM915" i="11"/>
  <c r="DT915" i="11" a="1"/>
  <c r="DT915" i="11"/>
  <c r="DI914" i="11" a="1"/>
  <c r="DI914" i="11"/>
  <c r="DF914" i="11" a="1"/>
  <c r="DF914" i="11"/>
  <c r="DJ914" i="11" a="1"/>
  <c r="DJ914" i="11"/>
  <c r="DG914" i="11" a="1"/>
  <c r="DG914" i="11"/>
  <c r="DK914" i="11" a="1"/>
  <c r="DK914" i="11"/>
  <c r="DH914" i="11" a="1"/>
  <c r="DH914" i="11"/>
  <c r="AQ915" i="11" a="1"/>
  <c r="AQ915" i="11"/>
  <c r="AR915" i="11" a="1"/>
  <c r="AR915" i="11"/>
  <c r="AO915" i="11" a="1"/>
  <c r="AO915" i="11"/>
  <c r="AP915" i="11" a="1"/>
  <c r="AP915" i="11"/>
  <c r="AA917" i="11" a="1"/>
  <c r="AA917" i="11"/>
  <c r="F917" i="11" a="1"/>
  <c r="F917" i="11"/>
  <c r="Y918" i="11" a="1"/>
  <c r="Y918" i="11"/>
  <c r="DO914" i="11" a="1"/>
  <c r="DO914" i="11"/>
  <c r="DR914" i="11" a="1"/>
  <c r="DR914" i="11"/>
  <c r="DP914" i="11" a="1"/>
  <c r="DP914" i="11"/>
  <c r="DQ914" i="11" a="1"/>
  <c r="DQ914" i="11"/>
  <c r="DN914" i="11" a="1"/>
  <c r="DN914" i="11"/>
  <c r="T916" i="11" a="1"/>
  <c r="T916" i="11"/>
  <c r="G916" i="11" a="1"/>
  <c r="G916" i="11"/>
  <c r="H916" i="11" a="1"/>
  <c r="H916" i="11"/>
  <c r="U916" i="11" a="1"/>
  <c r="U916" i="11"/>
  <c r="AB916" i="11"/>
  <c r="G917" i="11" a="1"/>
  <c r="G917" i="11"/>
  <c r="T917" i="11" a="1"/>
  <c r="T917" i="11"/>
  <c r="H917" i="11" a="1"/>
  <c r="H917" i="11"/>
  <c r="DP915" i="11" a="1"/>
  <c r="DP915" i="11"/>
  <c r="DO915" i="11" a="1"/>
  <c r="DO915" i="11"/>
  <c r="DQ915" i="11" a="1"/>
  <c r="DQ915" i="11"/>
  <c r="DR915" i="11" a="1"/>
  <c r="DR915" i="11"/>
  <c r="DN915" i="11" a="1"/>
  <c r="DN915" i="11"/>
  <c r="DE916" i="11" a="1"/>
  <c r="DE916" i="11"/>
  <c r="DT916" i="11" a="1"/>
  <c r="DT916" i="11"/>
  <c r="DM916" i="11" a="1"/>
  <c r="DM916" i="11"/>
  <c r="AN915" i="11" a="1"/>
  <c r="AN915" i="11"/>
  <c r="DG915" i="11" a="1"/>
  <c r="DG915" i="11"/>
  <c r="DF915" i="11" a="1"/>
  <c r="DF915" i="11"/>
  <c r="DI915" i="11" a="1"/>
  <c r="DI915" i="11"/>
  <c r="DH915" i="11" a="1"/>
  <c r="DH915" i="11"/>
  <c r="DJ915" i="11" a="1"/>
  <c r="DJ915" i="11"/>
  <c r="DK915" i="11" a="1"/>
  <c r="DK915" i="11"/>
  <c r="AA918" i="11" a="1"/>
  <c r="AA918" i="11"/>
  <c r="F918" i="11" a="1"/>
  <c r="F918" i="11"/>
  <c r="Y919" i="11" a="1"/>
  <c r="Y919" i="11"/>
  <c r="AO916" i="11" a="1"/>
  <c r="AO916" i="11"/>
  <c r="AP916" i="11" a="1"/>
  <c r="AP916" i="11"/>
  <c r="AR916" i="11" a="1"/>
  <c r="AR916" i="11"/>
  <c r="AQ916" i="11" a="1"/>
  <c r="AQ916" i="11"/>
  <c r="AN916" i="11" a="1"/>
  <c r="AN916" i="11"/>
  <c r="AB917" i="11"/>
  <c r="U917" i="11" a="1"/>
  <c r="U917" i="11"/>
  <c r="EA915" i="11" a="1"/>
  <c r="EA915" i="11"/>
  <c r="DU915" i="11" a="1"/>
  <c r="DU915" i="11"/>
  <c r="DY915" i="11" a="1"/>
  <c r="DY915" i="11"/>
  <c r="DW915" i="11" a="1"/>
  <c r="DW915" i="11"/>
  <c r="DX915" i="11" a="1"/>
  <c r="DX915" i="11"/>
  <c r="DZ915" i="11" a="1"/>
  <c r="DZ915" i="11"/>
  <c r="EB915" i="11" a="1"/>
  <c r="EB915" i="11"/>
  <c r="DV915" i="11" a="1"/>
  <c r="DV915" i="11"/>
  <c r="AS916" i="11"/>
  <c r="AB918" i="11"/>
  <c r="U918" i="11" a="1"/>
  <c r="U918" i="11"/>
  <c r="G918" i="11" a="1"/>
  <c r="G918" i="11"/>
  <c r="T918" i="11" a="1"/>
  <c r="T918" i="11"/>
  <c r="H918" i="11" a="1"/>
  <c r="H918" i="11"/>
  <c r="AS915" i="11"/>
  <c r="DT917" i="11" a="1"/>
  <c r="DT917" i="11"/>
  <c r="DE917" i="11" a="1"/>
  <c r="DE917" i="11"/>
  <c r="DM917" i="11" a="1"/>
  <c r="DM917" i="11"/>
  <c r="DO916" i="11" a="1"/>
  <c r="DO916" i="11"/>
  <c r="DP916" i="11" a="1"/>
  <c r="DP916" i="11"/>
  <c r="DR916" i="11" a="1"/>
  <c r="DR916" i="11"/>
  <c r="DQ916" i="11" a="1"/>
  <c r="DQ916" i="11"/>
  <c r="DN916" i="11" a="1"/>
  <c r="DN916" i="11"/>
  <c r="AQ917" i="11" a="1"/>
  <c r="AQ917" i="11"/>
  <c r="AO917" i="11" a="1"/>
  <c r="AO917" i="11"/>
  <c r="AP917" i="11" a="1"/>
  <c r="AP917" i="11"/>
  <c r="AR917" i="11" a="1"/>
  <c r="AR917" i="11"/>
  <c r="DU916" i="11" a="1"/>
  <c r="DU916" i="11"/>
  <c r="DX916" i="11" a="1"/>
  <c r="DX916" i="11"/>
  <c r="EB916" i="11" a="1"/>
  <c r="EB916" i="11"/>
  <c r="DZ916" i="11" a="1"/>
  <c r="DZ916" i="11"/>
  <c r="DY916" i="11" a="1"/>
  <c r="DY916" i="11"/>
  <c r="EA916" i="11" a="1"/>
  <c r="EA916" i="11"/>
  <c r="DV916" i="11" a="1"/>
  <c r="DV916" i="11"/>
  <c r="DW916" i="11" a="1"/>
  <c r="DW916" i="11"/>
  <c r="DH916" i="11" a="1"/>
  <c r="DH916" i="11"/>
  <c r="DJ916" i="11" a="1"/>
  <c r="DJ916" i="11"/>
  <c r="DK916" i="11" a="1"/>
  <c r="DK916" i="11"/>
  <c r="DI916" i="11" a="1"/>
  <c r="DI916" i="11"/>
  <c r="DG916" i="11" a="1"/>
  <c r="DG916" i="11"/>
  <c r="DF916" i="11" a="1"/>
  <c r="DF916" i="11"/>
  <c r="F919" i="11" a="1"/>
  <c r="F919" i="11"/>
  <c r="AA919" i="11" a="1"/>
  <c r="AA919" i="11"/>
  <c r="Y920" i="11" a="1"/>
  <c r="Y920" i="11"/>
  <c r="DG917" i="11" a="1"/>
  <c r="DG917" i="11"/>
  <c r="DF917" i="11" a="1"/>
  <c r="DF917" i="11"/>
  <c r="DH917" i="11" a="1"/>
  <c r="DH917" i="11"/>
  <c r="DK917" i="11" a="1"/>
  <c r="DK917" i="11"/>
  <c r="DJ917" i="11" a="1"/>
  <c r="DJ917" i="11"/>
  <c r="DI917" i="11" a="1"/>
  <c r="DI917" i="11"/>
  <c r="AA920" i="11" a="1"/>
  <c r="AA920" i="11"/>
  <c r="F920" i="11" a="1"/>
  <c r="F920" i="11"/>
  <c r="Y921" i="11" a="1"/>
  <c r="Y921" i="11"/>
  <c r="EA917" i="11" a="1"/>
  <c r="EA917" i="11"/>
  <c r="DZ917" i="11" a="1"/>
  <c r="DZ917" i="11"/>
  <c r="EB917" i="11" a="1"/>
  <c r="EB917" i="11"/>
  <c r="DY917" i="11" a="1"/>
  <c r="DY917" i="11"/>
  <c r="DX917" i="11" a="1"/>
  <c r="DX917" i="11"/>
  <c r="DV917" i="11" a="1"/>
  <c r="DV917" i="11"/>
  <c r="DW917" i="11" a="1"/>
  <c r="DW917" i="11"/>
  <c r="DU917" i="11" a="1"/>
  <c r="DU917" i="11"/>
  <c r="DQ917" i="11" a="1"/>
  <c r="DQ917" i="11"/>
  <c r="DO917" i="11" a="1"/>
  <c r="DO917" i="11"/>
  <c r="DN917" i="11" a="1"/>
  <c r="DN917" i="11"/>
  <c r="DR917" i="11" a="1"/>
  <c r="DR917" i="11"/>
  <c r="DP917" i="11" a="1"/>
  <c r="DP917" i="11"/>
  <c r="AN917" i="11" a="1"/>
  <c r="AN917" i="11"/>
  <c r="DM918" i="11" a="1"/>
  <c r="DM918" i="11"/>
  <c r="DT918" i="11" a="1"/>
  <c r="DT918" i="11"/>
  <c r="DE918" i="11" a="1"/>
  <c r="DE918" i="11"/>
  <c r="AQ918" i="11" a="1"/>
  <c r="AQ918" i="11"/>
  <c r="AP918" i="11" a="1"/>
  <c r="AP918" i="11"/>
  <c r="AR918" i="11" a="1"/>
  <c r="AR918" i="11"/>
  <c r="AO918" i="11" a="1"/>
  <c r="AO918" i="11"/>
  <c r="G919" i="11" a="1"/>
  <c r="G919" i="11"/>
  <c r="T919" i="11" a="1"/>
  <c r="T919" i="11"/>
  <c r="H919" i="11" a="1"/>
  <c r="H919" i="11"/>
  <c r="AB919" i="11"/>
  <c r="U919" i="11" a="1"/>
  <c r="U919" i="11"/>
  <c r="DZ918" i="11" a="1"/>
  <c r="DZ918" i="11"/>
  <c r="DX918" i="11" a="1"/>
  <c r="DX918" i="11"/>
  <c r="EB918" i="11" a="1"/>
  <c r="EB918" i="11"/>
  <c r="DW918" i="11" a="1"/>
  <c r="DW918" i="11"/>
  <c r="EA918" i="11" a="1"/>
  <c r="EA918" i="11"/>
  <c r="DY918" i="11" a="1"/>
  <c r="DY918" i="11"/>
  <c r="DV918" i="11" a="1"/>
  <c r="DV918" i="11"/>
  <c r="DU918" i="11" a="1"/>
  <c r="DU918" i="11"/>
  <c r="AR919" i="11" a="1"/>
  <c r="AR919" i="11"/>
  <c r="AP919" i="11" a="1"/>
  <c r="AP919" i="11"/>
  <c r="AQ919" i="11" a="1"/>
  <c r="AQ919" i="11"/>
  <c r="AO919" i="11" a="1"/>
  <c r="AO919" i="11"/>
  <c r="DR918" i="11" a="1"/>
  <c r="DR918" i="11"/>
  <c r="DQ918" i="11" a="1"/>
  <c r="DQ918" i="11"/>
  <c r="DN918" i="11" a="1"/>
  <c r="DN918" i="11"/>
  <c r="DP918" i="11" a="1"/>
  <c r="DP918" i="11"/>
  <c r="DO918" i="11" a="1"/>
  <c r="DO918" i="11"/>
  <c r="DH918" i="11" a="1"/>
  <c r="DH918" i="11"/>
  <c r="DJ918" i="11" a="1"/>
  <c r="DJ918" i="11"/>
  <c r="DK918" i="11" a="1"/>
  <c r="DK918" i="11"/>
  <c r="DI918" i="11" a="1"/>
  <c r="DI918" i="11"/>
  <c r="DG918" i="11" a="1"/>
  <c r="DG918" i="11"/>
  <c r="DF918" i="11" a="1"/>
  <c r="DF918" i="11"/>
  <c r="AN918" i="11" a="1"/>
  <c r="AN918" i="11"/>
  <c r="F921" i="11" a="1"/>
  <c r="F921" i="11"/>
  <c r="AA921" i="11" a="1"/>
  <c r="AA921" i="11"/>
  <c r="Y922" i="11" a="1"/>
  <c r="Y922" i="11"/>
  <c r="AB920" i="11"/>
  <c r="U920" i="11" a="1"/>
  <c r="U920" i="11"/>
  <c r="DT919" i="11" a="1"/>
  <c r="DT919" i="11"/>
  <c r="DE919" i="11" a="1"/>
  <c r="DE919" i="11"/>
  <c r="DM919" i="11" a="1"/>
  <c r="DM919" i="11"/>
  <c r="AS917" i="11"/>
  <c r="T920" i="11" a="1"/>
  <c r="T920" i="11"/>
  <c r="G920" i="11" a="1"/>
  <c r="G920" i="11"/>
  <c r="H920" i="11" a="1"/>
  <c r="H920" i="11"/>
  <c r="AO920" i="11" a="1"/>
  <c r="AO920" i="11"/>
  <c r="AQ920" i="11" a="1"/>
  <c r="AQ920" i="11"/>
  <c r="AR920" i="11" a="1"/>
  <c r="AR920" i="11"/>
  <c r="AP920" i="11" a="1"/>
  <c r="AP920" i="11"/>
  <c r="F922" i="11" a="1"/>
  <c r="F922" i="11"/>
  <c r="AA922" i="11" a="1"/>
  <c r="AA922" i="11"/>
  <c r="Y923" i="11" a="1"/>
  <c r="Y923" i="11"/>
  <c r="G921" i="11" a="1"/>
  <c r="G921" i="11"/>
  <c r="T921" i="11" a="1"/>
  <c r="T921" i="11"/>
  <c r="H921" i="11" a="1"/>
  <c r="H921" i="11"/>
  <c r="AB921" i="11"/>
  <c r="U921" i="11" a="1"/>
  <c r="U921" i="11"/>
  <c r="DP919" i="11" a="1"/>
  <c r="DP919" i="11"/>
  <c r="DQ919" i="11" a="1"/>
  <c r="DQ919" i="11"/>
  <c r="DR919" i="11" a="1"/>
  <c r="DR919" i="11"/>
  <c r="DN919" i="11" a="1"/>
  <c r="DN919" i="11"/>
  <c r="DO919" i="11" a="1"/>
  <c r="DO919" i="11"/>
  <c r="DJ919" i="11" a="1"/>
  <c r="DJ919" i="11"/>
  <c r="DI919" i="11" a="1"/>
  <c r="DI919" i="11"/>
  <c r="DH919" i="11" a="1"/>
  <c r="DH919" i="11"/>
  <c r="DG919" i="11" a="1"/>
  <c r="DG919" i="11"/>
  <c r="DF919" i="11" a="1"/>
  <c r="DF919" i="11"/>
  <c r="DK919" i="11" a="1"/>
  <c r="DK919" i="11"/>
  <c r="AN919" i="11" a="1"/>
  <c r="AN919" i="11"/>
  <c r="DY919" i="11" a="1"/>
  <c r="DY919" i="11"/>
  <c r="DX919" i="11" a="1"/>
  <c r="DX919" i="11"/>
  <c r="EA919" i="11" a="1"/>
  <c r="EA919" i="11"/>
  <c r="DW919" i="11" a="1"/>
  <c r="DW919" i="11"/>
  <c r="DZ919" i="11" a="1"/>
  <c r="DZ919" i="11"/>
  <c r="DV919" i="11" a="1"/>
  <c r="DV919" i="11"/>
  <c r="EB919" i="11" a="1"/>
  <c r="EB919" i="11"/>
  <c r="DU919" i="11" a="1"/>
  <c r="DU919" i="11"/>
  <c r="DM920" i="11" a="1"/>
  <c r="DM920" i="11"/>
  <c r="DT920" i="11" a="1"/>
  <c r="DT920" i="11"/>
  <c r="DE920" i="11" a="1"/>
  <c r="DE920" i="11"/>
  <c r="AS918" i="11"/>
  <c r="AN920" i="11" a="1"/>
  <c r="AN920" i="11"/>
  <c r="AQ921" i="11" a="1"/>
  <c r="AQ921" i="11"/>
  <c r="AR921" i="11" a="1"/>
  <c r="AR921" i="11"/>
  <c r="AO921" i="11" a="1"/>
  <c r="AO921" i="11"/>
  <c r="AN921" i="11" a="1"/>
  <c r="AN921" i="11"/>
  <c r="AP921" i="11" a="1"/>
  <c r="AP921" i="11"/>
  <c r="DF920" i="11" a="1"/>
  <c r="DF920" i="11"/>
  <c r="DH920" i="11" a="1"/>
  <c r="DH920" i="11"/>
  <c r="DG920" i="11" a="1"/>
  <c r="DG920" i="11"/>
  <c r="DJ920" i="11" a="1"/>
  <c r="DJ920" i="11"/>
  <c r="DI920" i="11" a="1"/>
  <c r="DI920" i="11"/>
  <c r="DK920" i="11" a="1"/>
  <c r="DK920" i="11"/>
  <c r="AS919" i="11"/>
  <c r="EB920" i="11" a="1"/>
  <c r="EB920" i="11"/>
  <c r="EA920" i="11" a="1"/>
  <c r="EA920" i="11"/>
  <c r="DV920" i="11" a="1"/>
  <c r="DV920" i="11"/>
  <c r="DU920" i="11" a="1"/>
  <c r="DU920" i="11"/>
  <c r="DW920" i="11" a="1"/>
  <c r="DW920" i="11"/>
  <c r="DZ920" i="11" a="1"/>
  <c r="DZ920" i="11"/>
  <c r="DY920" i="11" a="1"/>
  <c r="DY920" i="11"/>
  <c r="DX920" i="11" a="1"/>
  <c r="DX920" i="11"/>
  <c r="DQ920" i="11" a="1"/>
  <c r="DQ920" i="11"/>
  <c r="DO920" i="11" a="1"/>
  <c r="DO920" i="11"/>
  <c r="DR920" i="11" a="1"/>
  <c r="DR920" i="11"/>
  <c r="DP920" i="11" a="1"/>
  <c r="DP920" i="11"/>
  <c r="DN920" i="11" a="1"/>
  <c r="DN920" i="11"/>
  <c r="DM921" i="11" a="1"/>
  <c r="DM921" i="11"/>
  <c r="DT921" i="11" a="1"/>
  <c r="DT921" i="11"/>
  <c r="DE921" i="11" a="1"/>
  <c r="DE921" i="11"/>
  <c r="AA923" i="11" a="1"/>
  <c r="AA923" i="11"/>
  <c r="F923" i="11" a="1"/>
  <c r="F923" i="11"/>
  <c r="Y924" i="11" a="1"/>
  <c r="Y924" i="11"/>
  <c r="AS920" i="11"/>
  <c r="T922" i="11" a="1"/>
  <c r="T922" i="11"/>
  <c r="G922" i="11" a="1"/>
  <c r="G922" i="11"/>
  <c r="H922" i="11" a="1"/>
  <c r="H922" i="11"/>
  <c r="U922" i="11" a="1"/>
  <c r="U922" i="11"/>
  <c r="AB922" i="11"/>
  <c r="DQ921" i="11" a="1"/>
  <c r="DQ921" i="11"/>
  <c r="DO921" i="11" a="1"/>
  <c r="DO921" i="11"/>
  <c r="DR921" i="11" a="1"/>
  <c r="DR921" i="11"/>
  <c r="DN921" i="11" a="1"/>
  <c r="DN921" i="11"/>
  <c r="DP921" i="11" a="1"/>
  <c r="DP921" i="11"/>
  <c r="AS921" i="11"/>
  <c r="DY921" i="11" a="1"/>
  <c r="DY921" i="11"/>
  <c r="DZ921" i="11" a="1"/>
  <c r="DZ921" i="11"/>
  <c r="EA921" i="11" a="1"/>
  <c r="EA921" i="11"/>
  <c r="DX921" i="11" a="1"/>
  <c r="DX921" i="11"/>
  <c r="DV921" i="11" a="1"/>
  <c r="DV921" i="11"/>
  <c r="DW921" i="11" a="1"/>
  <c r="DW921" i="11"/>
  <c r="EB921" i="11" a="1"/>
  <c r="EB921" i="11"/>
  <c r="DU921" i="11" a="1"/>
  <c r="DU921" i="11"/>
  <c r="AO922" i="11" a="1"/>
  <c r="AO922" i="11"/>
  <c r="AQ922" i="11" a="1"/>
  <c r="AQ922" i="11"/>
  <c r="AR922" i="11" a="1"/>
  <c r="AR922" i="11"/>
  <c r="AP922" i="11" a="1"/>
  <c r="AP922" i="11"/>
  <c r="DT922" i="11" a="1"/>
  <c r="DT922" i="11"/>
  <c r="DM922" i="11" a="1"/>
  <c r="DM922" i="11"/>
  <c r="DE922" i="11" a="1"/>
  <c r="DE922" i="11"/>
  <c r="F924" i="11" a="1"/>
  <c r="F924" i="11"/>
  <c r="AA924" i="11" a="1"/>
  <c r="AA924" i="11"/>
  <c r="Y925" i="11" a="1"/>
  <c r="Y925" i="11"/>
  <c r="AB923" i="11"/>
  <c r="U923" i="11" a="1"/>
  <c r="U923" i="11"/>
  <c r="T923" i="11" a="1"/>
  <c r="T923" i="11"/>
  <c r="G923" i="11" a="1"/>
  <c r="G923" i="11"/>
  <c r="H923" i="11" a="1"/>
  <c r="H923" i="11"/>
  <c r="DJ921" i="11" a="1"/>
  <c r="DJ921" i="11"/>
  <c r="DF921" i="11" a="1"/>
  <c r="DF921" i="11"/>
  <c r="DI921" i="11" a="1"/>
  <c r="DI921" i="11"/>
  <c r="DK921" i="11" a="1"/>
  <c r="DK921" i="11"/>
  <c r="DH921" i="11" a="1"/>
  <c r="DH921" i="11"/>
  <c r="DG921" i="11" a="1"/>
  <c r="DG921" i="11"/>
  <c r="F925" i="11" a="1"/>
  <c r="F925" i="11"/>
  <c r="AA925" i="11" a="1"/>
  <c r="AA925" i="11"/>
  <c r="Y926" i="11" a="1"/>
  <c r="Y926" i="11"/>
  <c r="T924" i="11" a="1"/>
  <c r="T924" i="11"/>
  <c r="G924" i="11" a="1"/>
  <c r="G924" i="11"/>
  <c r="H924" i="11" a="1"/>
  <c r="H924" i="11"/>
  <c r="U924" i="11" a="1"/>
  <c r="U924" i="11"/>
  <c r="AB924" i="11"/>
  <c r="AP923" i="11" a="1"/>
  <c r="AP923" i="11"/>
  <c r="AQ923" i="11" a="1"/>
  <c r="AQ923" i="11"/>
  <c r="AO923" i="11" a="1"/>
  <c r="AO923" i="11"/>
  <c r="AR923" i="11" a="1"/>
  <c r="AR923" i="11"/>
  <c r="AN923" i="11" a="1"/>
  <c r="AN923" i="11"/>
  <c r="DG922" i="11" a="1"/>
  <c r="DG922" i="11"/>
  <c r="DI922" i="11" a="1"/>
  <c r="DI922" i="11"/>
  <c r="DK922" i="11" a="1"/>
  <c r="DK922" i="11"/>
  <c r="DH922" i="11" a="1"/>
  <c r="DH922" i="11"/>
  <c r="DF922" i="11" a="1"/>
  <c r="DF922" i="11"/>
  <c r="DJ922" i="11" a="1"/>
  <c r="DJ922" i="11"/>
  <c r="DR922" i="11" a="1"/>
  <c r="DR922" i="11"/>
  <c r="DO922" i="11" a="1"/>
  <c r="DO922" i="11"/>
  <c r="DN922" i="11" a="1"/>
  <c r="DN922" i="11"/>
  <c r="DP922" i="11" a="1"/>
  <c r="DP922" i="11"/>
  <c r="DQ922" i="11" a="1"/>
  <c r="DQ922" i="11"/>
  <c r="DV922" i="11" a="1"/>
  <c r="DV922" i="11"/>
  <c r="DY922" i="11" a="1"/>
  <c r="DY922" i="11"/>
  <c r="DX922" i="11" a="1"/>
  <c r="DX922" i="11"/>
  <c r="DU922" i="11" a="1"/>
  <c r="DU922" i="11"/>
  <c r="DW922" i="11" a="1"/>
  <c r="DW922" i="11"/>
  <c r="EB922" i="11" a="1"/>
  <c r="EB922" i="11"/>
  <c r="DZ922" i="11" a="1"/>
  <c r="DZ922" i="11"/>
  <c r="EA922" i="11" a="1"/>
  <c r="EA922" i="11"/>
  <c r="AN922" i="11" a="1"/>
  <c r="AN922" i="11"/>
  <c r="DM923" i="11" a="1"/>
  <c r="DM923" i="11"/>
  <c r="DE923" i="11" a="1"/>
  <c r="DE923" i="11"/>
  <c r="DT923" i="11" a="1"/>
  <c r="DT923" i="11"/>
  <c r="DE924" i="11" a="1"/>
  <c r="DE924" i="11"/>
  <c r="DM924" i="11" a="1"/>
  <c r="DM924" i="11"/>
  <c r="DT924" i="11" a="1"/>
  <c r="DT924" i="11"/>
  <c r="AP924" i="11" a="1"/>
  <c r="AP924" i="11"/>
  <c r="AQ924" i="11" a="1"/>
  <c r="AQ924" i="11"/>
  <c r="AO924" i="11" a="1"/>
  <c r="AO924" i="11"/>
  <c r="AR924" i="11" a="1"/>
  <c r="AR924" i="11"/>
  <c r="AS923" i="11"/>
  <c r="F926" i="11" a="1"/>
  <c r="F926" i="11"/>
  <c r="AA926" i="11" a="1"/>
  <c r="AA926" i="11"/>
  <c r="Y927" i="11" a="1"/>
  <c r="Y927" i="11"/>
  <c r="DU923" i="11" a="1"/>
  <c r="DU923" i="11"/>
  <c r="EA923" i="11" a="1"/>
  <c r="EA923" i="11"/>
  <c r="EB923" i="11" a="1"/>
  <c r="EB923" i="11"/>
  <c r="DW923" i="11" a="1"/>
  <c r="DW923" i="11"/>
  <c r="DY923" i="11" a="1"/>
  <c r="DY923" i="11"/>
  <c r="DX923" i="11" a="1"/>
  <c r="DX923" i="11"/>
  <c r="DZ923" i="11" a="1"/>
  <c r="DZ923" i="11"/>
  <c r="DV923" i="11" a="1"/>
  <c r="DV923" i="11"/>
  <c r="DF923" i="11" a="1"/>
  <c r="DF923" i="11"/>
  <c r="DG923" i="11" a="1"/>
  <c r="DG923" i="11"/>
  <c r="DI923" i="11" a="1"/>
  <c r="DI923" i="11"/>
  <c r="DH923" i="11" a="1"/>
  <c r="DH923" i="11"/>
  <c r="DK923" i="11" a="1"/>
  <c r="DK923" i="11"/>
  <c r="DJ923" i="11" a="1"/>
  <c r="DJ923" i="11"/>
  <c r="AS922" i="11"/>
  <c r="G925" i="11" a="1"/>
  <c r="G925" i="11"/>
  <c r="T925" i="11" a="1"/>
  <c r="T925" i="11"/>
  <c r="H925" i="11" a="1"/>
  <c r="H925" i="11"/>
  <c r="DR923" i="11" a="1"/>
  <c r="DR923" i="11"/>
  <c r="DQ923" i="11" a="1"/>
  <c r="DQ923" i="11"/>
  <c r="DN923" i="11" a="1"/>
  <c r="DN923" i="11"/>
  <c r="DP923" i="11" a="1"/>
  <c r="DP923" i="11"/>
  <c r="DO923" i="11" a="1"/>
  <c r="DO923" i="11"/>
  <c r="U925" i="11" a="1"/>
  <c r="U925" i="11"/>
  <c r="AB925" i="11"/>
  <c r="G926" i="11" a="1"/>
  <c r="G926" i="11"/>
  <c r="T926" i="11" a="1"/>
  <c r="T926" i="11"/>
  <c r="H926" i="11" a="1"/>
  <c r="H926" i="11"/>
  <c r="DN924" i="11" a="1"/>
  <c r="DN924" i="11"/>
  <c r="DQ924" i="11" a="1"/>
  <c r="DQ924" i="11"/>
  <c r="DR924" i="11" a="1"/>
  <c r="DR924" i="11"/>
  <c r="DO924" i="11" a="1"/>
  <c r="DO924" i="11"/>
  <c r="DP924" i="11" a="1"/>
  <c r="DP924" i="11"/>
  <c r="AO925" i="11" a="1"/>
  <c r="AO925" i="11"/>
  <c r="AP925" i="11" a="1"/>
  <c r="AP925" i="11"/>
  <c r="AQ925" i="11" a="1"/>
  <c r="AQ925" i="11"/>
  <c r="AR925" i="11" a="1"/>
  <c r="AR925" i="11"/>
  <c r="U926" i="11" a="1"/>
  <c r="U926" i="11"/>
  <c r="AB926" i="11"/>
  <c r="DG924" i="11" a="1"/>
  <c r="DG924" i="11"/>
  <c r="DI924" i="11" a="1"/>
  <c r="DI924" i="11"/>
  <c r="DK924" i="11" a="1"/>
  <c r="DK924" i="11"/>
  <c r="DF924" i="11" a="1"/>
  <c r="DF924" i="11"/>
  <c r="DJ924" i="11" a="1"/>
  <c r="DJ924" i="11"/>
  <c r="DH924" i="11" a="1"/>
  <c r="DH924" i="11"/>
  <c r="DE925" i="11" a="1"/>
  <c r="DE925" i="11"/>
  <c r="DT925" i="11" a="1"/>
  <c r="DT925" i="11"/>
  <c r="DM925" i="11" a="1"/>
  <c r="DM925" i="11"/>
  <c r="F927" i="11" a="1"/>
  <c r="F927" i="11"/>
  <c r="AA927" i="11" a="1"/>
  <c r="AA927" i="11"/>
  <c r="Y928" i="11" a="1"/>
  <c r="Y928" i="11"/>
  <c r="AN924" i="11" a="1"/>
  <c r="AN924" i="11"/>
  <c r="DX924" i="11" a="1"/>
  <c r="DX924" i="11"/>
  <c r="DY924" i="11" a="1"/>
  <c r="DY924" i="11"/>
  <c r="EA924" i="11" a="1"/>
  <c r="EA924" i="11"/>
  <c r="EB924" i="11" a="1"/>
  <c r="EB924" i="11"/>
  <c r="DZ924" i="11" a="1"/>
  <c r="DZ924" i="11"/>
  <c r="DW924" i="11" a="1"/>
  <c r="DW924" i="11"/>
  <c r="DV924" i="11" a="1"/>
  <c r="DV924" i="11"/>
  <c r="DU924" i="11" a="1"/>
  <c r="DU924" i="11"/>
  <c r="AS924" i="11"/>
  <c r="EB925" i="11" a="1"/>
  <c r="EB925" i="11"/>
  <c r="DU925" i="11" a="1"/>
  <c r="DU925" i="11"/>
  <c r="DX925" i="11" a="1"/>
  <c r="DX925" i="11"/>
  <c r="DY925" i="11" a="1"/>
  <c r="DY925" i="11"/>
  <c r="EA925" i="11" a="1"/>
  <c r="EA925" i="11"/>
  <c r="DW925" i="11" a="1"/>
  <c r="DW925" i="11"/>
  <c r="DZ925" i="11" a="1"/>
  <c r="DZ925" i="11"/>
  <c r="DV925" i="11" a="1"/>
  <c r="DV925" i="11"/>
  <c r="AO926" i="11" a="1"/>
  <c r="AO926" i="11"/>
  <c r="AR926" i="11" a="1"/>
  <c r="AR926" i="11"/>
  <c r="AQ926" i="11" a="1"/>
  <c r="AQ926" i="11"/>
  <c r="AP926" i="11" a="1"/>
  <c r="AP926" i="11"/>
  <c r="DJ925" i="11" a="1"/>
  <c r="DJ925" i="11"/>
  <c r="DG925" i="11" a="1"/>
  <c r="DG925" i="11"/>
  <c r="DF925" i="11" a="1"/>
  <c r="DF925" i="11"/>
  <c r="DI925" i="11" a="1"/>
  <c r="DI925" i="11"/>
  <c r="DK925" i="11" a="1"/>
  <c r="DK925" i="11"/>
  <c r="DH925" i="11" a="1"/>
  <c r="DH925" i="11"/>
  <c r="DM926" i="11" a="1"/>
  <c r="DM926" i="11"/>
  <c r="DE926" i="11" a="1"/>
  <c r="DE926" i="11"/>
  <c r="DT926" i="11" a="1"/>
  <c r="DT926" i="11"/>
  <c r="AA928" i="11" a="1"/>
  <c r="AA928" i="11"/>
  <c r="F928" i="11" a="1"/>
  <c r="F928" i="11"/>
  <c r="Y929" i="11" a="1"/>
  <c r="Y929" i="11"/>
  <c r="G927" i="11" a="1"/>
  <c r="G927" i="11"/>
  <c r="T927" i="11" a="1"/>
  <c r="T927" i="11"/>
  <c r="H927" i="11" a="1"/>
  <c r="H927" i="11"/>
  <c r="AB927" i="11"/>
  <c r="U927" i="11" a="1"/>
  <c r="U927" i="11"/>
  <c r="AN925" i="11" a="1"/>
  <c r="AN925" i="11"/>
  <c r="DR925" i="11" a="1"/>
  <c r="DR925" i="11"/>
  <c r="DN925" i="11" a="1"/>
  <c r="DN925" i="11"/>
  <c r="DO925" i="11" a="1"/>
  <c r="DO925" i="11"/>
  <c r="DQ925" i="11" a="1"/>
  <c r="DQ925" i="11"/>
  <c r="DP925" i="11" a="1"/>
  <c r="DP925" i="11"/>
  <c r="DY926" i="11" a="1"/>
  <c r="DY926" i="11"/>
  <c r="DU926" i="11" a="1"/>
  <c r="DU926" i="11"/>
  <c r="DV926" i="11" a="1"/>
  <c r="DV926" i="11"/>
  <c r="EA926" i="11" a="1"/>
  <c r="EA926" i="11"/>
  <c r="DZ926" i="11" a="1"/>
  <c r="DZ926" i="11"/>
  <c r="DW926" i="11" a="1"/>
  <c r="DW926" i="11"/>
  <c r="DX926" i="11" a="1"/>
  <c r="DX926" i="11"/>
  <c r="EB926" i="11" a="1"/>
  <c r="EB926" i="11"/>
  <c r="DJ926" i="11" a="1"/>
  <c r="DJ926" i="11"/>
  <c r="DI926" i="11" a="1"/>
  <c r="DI926" i="11"/>
  <c r="DG926" i="11" a="1"/>
  <c r="DG926" i="11"/>
  <c r="DK926" i="11" a="1"/>
  <c r="DK926" i="11"/>
  <c r="DH926" i="11" a="1"/>
  <c r="DH926" i="11"/>
  <c r="DF926" i="11" a="1"/>
  <c r="DF926" i="11"/>
  <c r="AS925" i="11"/>
  <c r="DT927" i="11" a="1"/>
  <c r="DT927" i="11"/>
  <c r="DE927" i="11" a="1"/>
  <c r="DE927" i="11"/>
  <c r="DM927" i="11" a="1"/>
  <c r="DM927" i="11"/>
  <c r="DP926" i="11" a="1"/>
  <c r="DP926" i="11"/>
  <c r="DR926" i="11" a="1"/>
  <c r="DR926" i="11"/>
  <c r="DN926" i="11" a="1"/>
  <c r="DN926" i="11"/>
  <c r="DQ926" i="11" a="1"/>
  <c r="DQ926" i="11"/>
  <c r="DO926" i="11" a="1"/>
  <c r="DO926" i="11"/>
  <c r="AA929" i="11" a="1"/>
  <c r="AA929" i="11"/>
  <c r="F929" i="11" a="1"/>
  <c r="F929" i="11"/>
  <c r="Y930" i="11" a="1"/>
  <c r="Y930" i="11"/>
  <c r="U928" i="11" a="1"/>
  <c r="U928" i="11"/>
  <c r="AB928" i="11"/>
  <c r="AN926" i="11" a="1"/>
  <c r="AN926" i="11"/>
  <c r="AP927" i="11" a="1"/>
  <c r="AP927" i="11"/>
  <c r="AQ927" i="11" a="1"/>
  <c r="AQ927" i="11"/>
  <c r="AO927" i="11" a="1"/>
  <c r="AO927" i="11"/>
  <c r="AR927" i="11" a="1"/>
  <c r="AR927" i="11"/>
  <c r="G928" i="11" a="1"/>
  <c r="G928" i="11"/>
  <c r="T928" i="11" a="1"/>
  <c r="T928" i="11"/>
  <c r="H928" i="11" a="1"/>
  <c r="H928" i="11"/>
  <c r="AN927" i="11" a="1"/>
  <c r="AN927" i="11"/>
  <c r="AR928" i="11" a="1"/>
  <c r="AR928" i="11"/>
  <c r="AO928" i="11" a="1"/>
  <c r="AO928" i="11"/>
  <c r="AQ928" i="11" a="1"/>
  <c r="AQ928" i="11"/>
  <c r="AP928" i="11" a="1"/>
  <c r="AP928" i="11"/>
  <c r="AB929" i="11"/>
  <c r="U929" i="11" a="1"/>
  <c r="U929" i="11"/>
  <c r="G929" i="11" a="1"/>
  <c r="G929" i="11"/>
  <c r="T929" i="11" a="1"/>
  <c r="T929" i="11"/>
  <c r="H929" i="11" a="1"/>
  <c r="H929" i="11"/>
  <c r="DN927" i="11" a="1"/>
  <c r="DN927" i="11"/>
  <c r="DO927" i="11" a="1"/>
  <c r="DO927" i="11"/>
  <c r="DP927" i="11" a="1"/>
  <c r="DP927" i="11"/>
  <c r="DQ927" i="11" a="1"/>
  <c r="DQ927" i="11"/>
  <c r="DR927" i="11" a="1"/>
  <c r="DR927" i="11"/>
  <c r="AA930" i="11" a="1"/>
  <c r="AA930" i="11"/>
  <c r="F930" i="11" a="1"/>
  <c r="F930" i="11"/>
  <c r="Y931" i="11" a="1"/>
  <c r="Y931" i="11"/>
  <c r="DE928" i="11" a="1"/>
  <c r="DE928" i="11"/>
  <c r="DT928" i="11" a="1"/>
  <c r="DT928" i="11"/>
  <c r="DM928" i="11" a="1"/>
  <c r="DM928" i="11"/>
  <c r="DH927" i="11" a="1"/>
  <c r="DH927" i="11"/>
  <c r="DF927" i="11" a="1"/>
  <c r="DF927" i="11"/>
  <c r="DG927" i="11" a="1"/>
  <c r="DG927" i="11"/>
  <c r="DK927" i="11" a="1"/>
  <c r="DK927" i="11"/>
  <c r="DJ927" i="11" a="1"/>
  <c r="DJ927" i="11"/>
  <c r="DI927" i="11" a="1"/>
  <c r="DI927" i="11"/>
  <c r="DW927" i="11" a="1"/>
  <c r="DW927" i="11"/>
  <c r="DY927" i="11" a="1"/>
  <c r="DY927" i="11"/>
  <c r="DU927" i="11" a="1"/>
  <c r="DU927" i="11"/>
  <c r="DX927" i="11" a="1"/>
  <c r="DX927" i="11"/>
  <c r="EB927" i="11" a="1"/>
  <c r="EB927" i="11"/>
  <c r="DV927" i="11" a="1"/>
  <c r="DV927" i="11"/>
  <c r="EA927" i="11" a="1"/>
  <c r="EA927" i="11"/>
  <c r="DZ927" i="11" a="1"/>
  <c r="DZ927" i="11"/>
  <c r="AS926" i="11"/>
  <c r="EA928" i="11" a="1"/>
  <c r="EA928" i="11"/>
  <c r="EB928" i="11" a="1"/>
  <c r="EB928" i="11"/>
  <c r="DX928" i="11" a="1"/>
  <c r="DX928" i="11"/>
  <c r="DU928" i="11" a="1"/>
  <c r="DU928" i="11"/>
  <c r="DW928" i="11" a="1"/>
  <c r="DW928" i="11"/>
  <c r="DZ928" i="11" a="1"/>
  <c r="DZ928" i="11"/>
  <c r="DY928" i="11" a="1"/>
  <c r="DY928" i="11"/>
  <c r="DV928" i="11" a="1"/>
  <c r="DV928" i="11"/>
  <c r="DJ928" i="11" a="1"/>
  <c r="DJ928" i="11"/>
  <c r="DG928" i="11" a="1"/>
  <c r="DG928" i="11"/>
  <c r="DK928" i="11" a="1"/>
  <c r="DK928" i="11"/>
  <c r="DH928" i="11" a="1"/>
  <c r="DH928" i="11"/>
  <c r="DF928" i="11" a="1"/>
  <c r="DF928" i="11"/>
  <c r="DI928" i="11" a="1"/>
  <c r="DI928" i="11"/>
  <c r="AP929" i="11" a="1"/>
  <c r="AP929" i="11"/>
  <c r="AR929" i="11" a="1"/>
  <c r="AR929" i="11"/>
  <c r="AO929" i="11" a="1"/>
  <c r="AO929" i="11"/>
  <c r="AQ929" i="11" a="1"/>
  <c r="AQ929" i="11"/>
  <c r="AS927" i="11"/>
  <c r="DM929" i="11" a="1"/>
  <c r="DM929" i="11"/>
  <c r="DT929" i="11" a="1"/>
  <c r="DT929" i="11"/>
  <c r="DE929" i="11" a="1"/>
  <c r="DE929" i="11"/>
  <c r="AN928" i="11" a="1"/>
  <c r="AN928" i="11"/>
  <c r="AA931" i="11" a="1"/>
  <c r="AA931" i="11"/>
  <c r="F931" i="11" a="1"/>
  <c r="F931" i="11"/>
  <c r="Y932" i="11" a="1"/>
  <c r="Y932" i="11"/>
  <c r="AB930" i="11"/>
  <c r="U930" i="11" a="1"/>
  <c r="U930" i="11"/>
  <c r="G930" i="11" a="1"/>
  <c r="G930" i="11"/>
  <c r="T930" i="11" a="1"/>
  <c r="T930" i="11"/>
  <c r="H930" i="11" a="1"/>
  <c r="H930" i="11"/>
  <c r="DP928" i="11" a="1"/>
  <c r="DP928" i="11"/>
  <c r="DR928" i="11" a="1"/>
  <c r="DR928" i="11"/>
  <c r="DN928" i="11" a="1"/>
  <c r="DN928" i="11"/>
  <c r="DQ928" i="11" a="1"/>
  <c r="DQ928" i="11"/>
  <c r="DO928" i="11" a="1"/>
  <c r="DO928" i="11"/>
  <c r="DE930" i="11" a="1"/>
  <c r="DE930" i="11"/>
  <c r="DM930" i="11" a="1"/>
  <c r="DM930" i="11"/>
  <c r="DT930" i="11" a="1"/>
  <c r="DT930" i="11"/>
  <c r="AS928" i="11"/>
  <c r="F932" i="11" a="1"/>
  <c r="F932" i="11"/>
  <c r="AA932" i="11" a="1"/>
  <c r="AA932" i="11"/>
  <c r="Y933" i="11" a="1"/>
  <c r="Y933" i="11"/>
  <c r="DF929" i="11" a="1"/>
  <c r="DF929" i="11"/>
  <c r="DJ929" i="11" a="1"/>
  <c r="DJ929" i="11"/>
  <c r="DG929" i="11" a="1"/>
  <c r="DG929" i="11"/>
  <c r="DI929" i="11" a="1"/>
  <c r="DI929" i="11"/>
  <c r="DH929" i="11" a="1"/>
  <c r="DH929" i="11"/>
  <c r="DK929" i="11" a="1"/>
  <c r="DK929" i="11"/>
  <c r="AQ930" i="11" a="1"/>
  <c r="AQ930" i="11"/>
  <c r="AR930" i="11" a="1"/>
  <c r="AR930" i="11"/>
  <c r="AN930" i="11" a="1"/>
  <c r="AN930" i="11"/>
  <c r="AP930" i="11" a="1"/>
  <c r="AP930" i="11"/>
  <c r="AO930" i="11" a="1"/>
  <c r="AO930" i="11"/>
  <c r="AB931" i="11"/>
  <c r="U931" i="11" a="1"/>
  <c r="U931" i="11"/>
  <c r="DW929" i="11" a="1"/>
  <c r="DW929" i="11"/>
  <c r="DX929" i="11" a="1"/>
  <c r="DX929" i="11"/>
  <c r="DZ929" i="11" a="1"/>
  <c r="DZ929" i="11"/>
  <c r="DY929" i="11" a="1"/>
  <c r="DY929" i="11"/>
  <c r="EA929" i="11" a="1"/>
  <c r="EA929" i="11"/>
  <c r="DU929" i="11" a="1"/>
  <c r="DU929" i="11"/>
  <c r="EB929" i="11" a="1"/>
  <c r="EB929" i="11"/>
  <c r="DV929" i="11" a="1"/>
  <c r="DV929" i="11"/>
  <c r="AN929" i="11" a="1"/>
  <c r="AN929" i="11"/>
  <c r="G931" i="11" a="1"/>
  <c r="G931" i="11"/>
  <c r="T931" i="11" a="1"/>
  <c r="T931" i="11"/>
  <c r="H931" i="11" a="1"/>
  <c r="H931" i="11"/>
  <c r="DN929" i="11" a="1"/>
  <c r="DN929" i="11"/>
  <c r="DO929" i="11" a="1"/>
  <c r="DO929" i="11"/>
  <c r="DR929" i="11" a="1"/>
  <c r="DR929" i="11"/>
  <c r="DP929" i="11" a="1"/>
  <c r="DP929" i="11"/>
  <c r="DQ929" i="11" a="1"/>
  <c r="DQ929" i="11"/>
  <c r="AA933" i="11" a="1"/>
  <c r="AA933" i="11"/>
  <c r="F933" i="11" a="1"/>
  <c r="F933" i="11"/>
  <c r="Y934" i="11" a="1"/>
  <c r="Y934" i="11"/>
  <c r="EA930" i="11" a="1"/>
  <c r="EA930" i="11"/>
  <c r="DU930" i="11" a="1"/>
  <c r="DU930" i="11"/>
  <c r="DV930" i="11" a="1"/>
  <c r="DV930" i="11"/>
  <c r="DW930" i="11" a="1"/>
  <c r="DW930" i="11"/>
  <c r="DX930" i="11" a="1"/>
  <c r="DX930" i="11"/>
  <c r="DZ930" i="11" a="1"/>
  <c r="DZ930" i="11"/>
  <c r="EB930" i="11" a="1"/>
  <c r="EB930" i="11"/>
  <c r="DY930" i="11" a="1"/>
  <c r="DY930" i="11"/>
  <c r="AS929" i="11"/>
  <c r="G932" i="11" a="1"/>
  <c r="G932" i="11"/>
  <c r="T932" i="11" a="1"/>
  <c r="T932" i="11"/>
  <c r="H932" i="11" a="1"/>
  <c r="H932" i="11"/>
  <c r="DO930" i="11" a="1"/>
  <c r="DO930" i="11"/>
  <c r="DR930" i="11" a="1"/>
  <c r="DR930" i="11"/>
  <c r="DP930" i="11" a="1"/>
  <c r="DP930" i="11"/>
  <c r="DN930" i="11" a="1"/>
  <c r="DN930" i="11"/>
  <c r="DQ930" i="11" a="1"/>
  <c r="DQ930" i="11"/>
  <c r="AS930" i="11"/>
  <c r="AO931" i="11" a="1"/>
  <c r="AO931" i="11"/>
  <c r="AP931" i="11" a="1"/>
  <c r="AP931" i="11"/>
  <c r="AR931" i="11" a="1"/>
  <c r="AR931" i="11"/>
  <c r="AQ931" i="11" a="1"/>
  <c r="AQ931" i="11"/>
  <c r="U932" i="11" a="1"/>
  <c r="U932" i="11"/>
  <c r="AB932" i="11"/>
  <c r="DJ930" i="11" a="1"/>
  <c r="DJ930" i="11"/>
  <c r="DF930" i="11" a="1"/>
  <c r="DF930" i="11"/>
  <c r="DI930" i="11" a="1"/>
  <c r="DI930" i="11"/>
  <c r="DH930" i="11" a="1"/>
  <c r="DH930" i="11"/>
  <c r="DK930" i="11" a="1"/>
  <c r="DK930" i="11"/>
  <c r="DG930" i="11" a="1"/>
  <c r="DG930" i="11"/>
  <c r="DM931" i="11" a="1"/>
  <c r="DM931" i="11"/>
  <c r="DT931" i="11" a="1"/>
  <c r="DT931" i="11"/>
  <c r="DE931" i="11" a="1"/>
  <c r="DE931" i="11"/>
  <c r="AR932" i="11" a="1"/>
  <c r="AR932" i="11"/>
  <c r="AP932" i="11" a="1"/>
  <c r="AP932" i="11"/>
  <c r="AO932" i="11" a="1"/>
  <c r="AO932" i="11"/>
  <c r="AQ932" i="11" a="1"/>
  <c r="AQ932" i="11"/>
  <c r="DG931" i="11" a="1"/>
  <c r="DG931" i="11"/>
  <c r="DI931" i="11" a="1"/>
  <c r="DI931" i="11"/>
  <c r="DH931" i="11" a="1"/>
  <c r="DH931" i="11"/>
  <c r="DJ931" i="11" a="1"/>
  <c r="DJ931" i="11"/>
  <c r="DK931" i="11" a="1"/>
  <c r="DK931" i="11"/>
  <c r="DF931" i="11" a="1"/>
  <c r="DF931" i="11"/>
  <c r="DX931" i="11" a="1"/>
  <c r="DX931" i="11"/>
  <c r="DW931" i="11" a="1"/>
  <c r="DW931" i="11"/>
  <c r="DY931" i="11" a="1"/>
  <c r="DY931" i="11"/>
  <c r="DU931" i="11" a="1"/>
  <c r="DU931" i="11"/>
  <c r="EB931" i="11" a="1"/>
  <c r="EB931" i="11"/>
  <c r="DZ931" i="11" a="1"/>
  <c r="DZ931" i="11"/>
  <c r="DV931" i="11" a="1"/>
  <c r="DV931" i="11"/>
  <c r="EA931" i="11" a="1"/>
  <c r="EA931" i="11"/>
  <c r="DE932" i="11" a="1"/>
  <c r="DE932" i="11"/>
  <c r="DM932" i="11" a="1"/>
  <c r="DM932" i="11"/>
  <c r="DT932" i="11" a="1"/>
  <c r="DT932" i="11"/>
  <c r="AA934" i="11" a="1"/>
  <c r="AA934" i="11"/>
  <c r="F934" i="11" a="1"/>
  <c r="F934" i="11"/>
  <c r="Y935" i="11" a="1"/>
  <c r="Y935" i="11"/>
  <c r="DR931" i="11" a="1"/>
  <c r="DR931" i="11"/>
  <c r="DQ931" i="11" a="1"/>
  <c r="DQ931" i="11"/>
  <c r="DN931" i="11" a="1"/>
  <c r="DN931" i="11"/>
  <c r="DO931" i="11" a="1"/>
  <c r="DO931" i="11"/>
  <c r="DP931" i="11" a="1"/>
  <c r="DP931" i="11"/>
  <c r="AB933" i="11"/>
  <c r="U933" i="11" a="1"/>
  <c r="U933" i="11"/>
  <c r="T933" i="11" a="1"/>
  <c r="T933" i="11"/>
  <c r="G933" i="11" a="1"/>
  <c r="G933" i="11"/>
  <c r="H933" i="11" a="1"/>
  <c r="H933" i="11"/>
  <c r="AN931" i="11" a="1"/>
  <c r="AN931" i="11"/>
  <c r="G934" i="11" a="1"/>
  <c r="G934" i="11"/>
  <c r="T934" i="11" a="1"/>
  <c r="T934" i="11"/>
  <c r="H934" i="11" a="1"/>
  <c r="H934" i="11"/>
  <c r="AN932" i="11" a="1"/>
  <c r="AN932" i="11"/>
  <c r="DY932" i="11" a="1"/>
  <c r="DY932" i="11"/>
  <c r="EA932" i="11" a="1"/>
  <c r="EA932" i="11"/>
  <c r="DW932" i="11" a="1"/>
  <c r="DW932" i="11"/>
  <c r="DU932" i="11" a="1"/>
  <c r="DU932" i="11"/>
  <c r="EB932" i="11" a="1"/>
  <c r="EB932" i="11"/>
  <c r="DX932" i="11" a="1"/>
  <c r="DX932" i="11"/>
  <c r="DZ932" i="11" a="1"/>
  <c r="DZ932" i="11"/>
  <c r="DV932" i="11" a="1"/>
  <c r="DV932" i="11"/>
  <c r="DT933" i="11" a="1"/>
  <c r="DT933" i="11"/>
  <c r="DE933" i="11" a="1"/>
  <c r="DE933" i="11"/>
  <c r="DM933" i="11" a="1"/>
  <c r="DM933" i="11"/>
  <c r="DR932" i="11" a="1"/>
  <c r="DR932" i="11"/>
  <c r="DP932" i="11" a="1"/>
  <c r="DP932" i="11"/>
  <c r="DN932" i="11" a="1"/>
  <c r="DN932" i="11"/>
  <c r="DQ932" i="11" a="1"/>
  <c r="DQ932" i="11"/>
  <c r="DO932" i="11" a="1"/>
  <c r="DO932" i="11"/>
  <c r="DK932" i="11" a="1"/>
  <c r="DK932" i="11"/>
  <c r="DJ932" i="11" a="1"/>
  <c r="DJ932" i="11"/>
  <c r="DF932" i="11" a="1"/>
  <c r="DF932" i="11"/>
  <c r="DI932" i="11" a="1"/>
  <c r="DI932" i="11"/>
  <c r="DH932" i="11" a="1"/>
  <c r="DH932" i="11"/>
  <c r="DG932" i="11" a="1"/>
  <c r="DG932" i="11"/>
  <c r="AA935" i="11" a="1"/>
  <c r="AA935" i="11"/>
  <c r="F935" i="11" a="1"/>
  <c r="F935" i="11"/>
  <c r="Y936" i="11" a="1"/>
  <c r="Y936" i="11"/>
  <c r="AP933" i="11" a="1"/>
  <c r="AP933" i="11"/>
  <c r="AO933" i="11" a="1"/>
  <c r="AO933" i="11"/>
  <c r="AR933" i="11" a="1"/>
  <c r="AR933" i="11"/>
  <c r="AQ933" i="11" a="1"/>
  <c r="AQ933" i="11"/>
  <c r="AS931" i="11"/>
  <c r="U934" i="11" a="1"/>
  <c r="U934" i="11"/>
  <c r="AB934" i="11"/>
  <c r="AO934" i="11" a="1"/>
  <c r="AO934" i="11"/>
  <c r="AP934" i="11" a="1"/>
  <c r="AP934" i="11"/>
  <c r="AQ934" i="11" a="1"/>
  <c r="AQ934" i="11"/>
  <c r="AR934" i="11" a="1"/>
  <c r="AR934" i="11"/>
  <c r="DJ933" i="11" a="1"/>
  <c r="DJ933" i="11"/>
  <c r="DH933" i="11" a="1"/>
  <c r="DH933" i="11"/>
  <c r="DI933" i="11" a="1"/>
  <c r="DI933" i="11"/>
  <c r="DG933" i="11" a="1"/>
  <c r="DG933" i="11"/>
  <c r="DK933" i="11" a="1"/>
  <c r="DK933" i="11"/>
  <c r="DF933" i="11" a="1"/>
  <c r="DF933" i="11"/>
  <c r="U935" i="11" a="1"/>
  <c r="U935" i="11"/>
  <c r="AB935" i="11"/>
  <c r="AN933" i="11" a="1"/>
  <c r="AN933" i="11"/>
  <c r="G935" i="11" a="1"/>
  <c r="G935" i="11"/>
  <c r="T935" i="11" a="1"/>
  <c r="T935" i="11"/>
  <c r="H935" i="11" a="1"/>
  <c r="H935" i="11"/>
  <c r="F936" i="11" a="1"/>
  <c r="F936" i="11"/>
  <c r="AA936" i="11" a="1"/>
  <c r="AA936" i="11"/>
  <c r="Y937" i="11" a="1"/>
  <c r="Y937" i="11"/>
  <c r="AS932" i="11"/>
  <c r="DY933" i="11" a="1"/>
  <c r="DY933" i="11"/>
  <c r="DZ933" i="11" a="1"/>
  <c r="DZ933" i="11"/>
  <c r="DV933" i="11" a="1"/>
  <c r="DV933" i="11"/>
  <c r="DW933" i="11" a="1"/>
  <c r="DW933" i="11"/>
  <c r="DU933" i="11" a="1"/>
  <c r="DU933" i="11"/>
  <c r="DX933" i="11" a="1"/>
  <c r="DX933" i="11"/>
  <c r="EA933" i="11" a="1"/>
  <c r="EA933" i="11"/>
  <c r="EB933" i="11" a="1"/>
  <c r="EB933" i="11"/>
  <c r="DT934" i="11" a="1"/>
  <c r="DT934" i="11"/>
  <c r="DM934" i="11" a="1"/>
  <c r="DM934" i="11"/>
  <c r="DE934" i="11" a="1"/>
  <c r="DE934" i="11"/>
  <c r="DO933" i="11" a="1"/>
  <c r="DO933" i="11"/>
  <c r="DP933" i="11" a="1"/>
  <c r="DP933" i="11"/>
  <c r="DQ933" i="11" a="1"/>
  <c r="DQ933" i="11"/>
  <c r="DN933" i="11" a="1"/>
  <c r="DN933" i="11"/>
  <c r="DR933" i="11" a="1"/>
  <c r="DR933" i="11"/>
  <c r="AA937" i="11" a="1"/>
  <c r="AA937" i="11"/>
  <c r="F937" i="11" a="1"/>
  <c r="F937" i="11"/>
  <c r="Y938" i="11" a="1"/>
  <c r="Y938" i="11"/>
  <c r="AS933" i="11"/>
  <c r="G936" i="11" a="1"/>
  <c r="G936" i="11"/>
  <c r="T936" i="11" a="1"/>
  <c r="T936" i="11"/>
  <c r="H936" i="11" a="1"/>
  <c r="H936" i="11"/>
  <c r="DT935" i="11" a="1"/>
  <c r="DT935" i="11"/>
  <c r="DE935" i="11" a="1"/>
  <c r="DE935" i="11"/>
  <c r="DM935" i="11" a="1"/>
  <c r="DM935" i="11"/>
  <c r="U936" i="11" a="1"/>
  <c r="U936" i="11"/>
  <c r="AB936" i="11"/>
  <c r="DJ934" i="11" a="1"/>
  <c r="DJ934" i="11"/>
  <c r="DH934" i="11" a="1"/>
  <c r="DH934" i="11"/>
  <c r="DK934" i="11" a="1"/>
  <c r="DK934" i="11"/>
  <c r="DI934" i="11" a="1"/>
  <c r="DI934" i="11"/>
  <c r="DF934" i="11" a="1"/>
  <c r="DF934" i="11"/>
  <c r="DG934" i="11" a="1"/>
  <c r="DG934" i="11"/>
  <c r="AN934" i="11" a="1"/>
  <c r="AN934" i="11"/>
  <c r="DP934" i="11" a="1"/>
  <c r="DP934" i="11"/>
  <c r="DN934" i="11" a="1"/>
  <c r="DN934" i="11"/>
  <c r="DO934" i="11" a="1"/>
  <c r="DO934" i="11"/>
  <c r="DR934" i="11" a="1"/>
  <c r="DR934" i="11"/>
  <c r="DQ934" i="11" a="1"/>
  <c r="DQ934" i="11"/>
  <c r="DU934" i="11" a="1"/>
  <c r="DU934" i="11"/>
  <c r="DV934" i="11" a="1"/>
  <c r="DV934" i="11"/>
  <c r="DX934" i="11" a="1"/>
  <c r="DX934" i="11"/>
  <c r="EB934" i="11" a="1"/>
  <c r="EB934" i="11"/>
  <c r="EA934" i="11" a="1"/>
  <c r="EA934" i="11"/>
  <c r="DY934" i="11" a="1"/>
  <c r="DY934" i="11"/>
  <c r="DZ934" i="11" a="1"/>
  <c r="DZ934" i="11"/>
  <c r="DW934" i="11" a="1"/>
  <c r="DW934" i="11"/>
  <c r="AO935" i="11" a="1"/>
  <c r="AO935" i="11"/>
  <c r="AP935" i="11" a="1"/>
  <c r="AP935" i="11"/>
  <c r="AQ935" i="11" a="1"/>
  <c r="AQ935" i="11"/>
  <c r="AR935" i="11" a="1"/>
  <c r="AR935" i="11"/>
  <c r="AS934" i="11"/>
  <c r="AQ936" i="11" a="1"/>
  <c r="AQ936" i="11"/>
  <c r="AR936" i="11" a="1"/>
  <c r="AR936" i="11"/>
  <c r="AP936" i="11" a="1"/>
  <c r="AP936" i="11"/>
  <c r="AN936" i="11" a="1"/>
  <c r="AN936" i="11"/>
  <c r="AO936" i="11" a="1"/>
  <c r="AO936" i="11"/>
  <c r="AN935" i="11" a="1"/>
  <c r="AN935" i="11"/>
  <c r="DT936" i="11" a="1"/>
  <c r="DT936" i="11"/>
  <c r="DM936" i="11" a="1"/>
  <c r="DM936" i="11"/>
  <c r="DE936" i="11" a="1"/>
  <c r="DE936" i="11"/>
  <c r="DN935" i="11" a="1"/>
  <c r="DN935" i="11"/>
  <c r="DO935" i="11" a="1"/>
  <c r="DO935" i="11"/>
  <c r="DQ935" i="11" a="1"/>
  <c r="DQ935" i="11"/>
  <c r="DR935" i="11" a="1"/>
  <c r="DR935" i="11"/>
  <c r="DP935" i="11" a="1"/>
  <c r="DP935" i="11"/>
  <c r="AA938" i="11" a="1"/>
  <c r="AA938" i="11"/>
  <c r="F938" i="11" a="1"/>
  <c r="F938" i="11"/>
  <c r="Y939" i="11" a="1"/>
  <c r="Y939" i="11"/>
  <c r="DG935" i="11" a="1"/>
  <c r="DG935" i="11"/>
  <c r="DK935" i="11" a="1"/>
  <c r="DK935" i="11"/>
  <c r="DH935" i="11" a="1"/>
  <c r="DH935" i="11"/>
  <c r="DF935" i="11" a="1"/>
  <c r="DF935" i="11"/>
  <c r="DI935" i="11" a="1"/>
  <c r="DI935" i="11"/>
  <c r="DJ935" i="11" a="1"/>
  <c r="DJ935" i="11"/>
  <c r="U937" i="11" a="1"/>
  <c r="U937" i="11"/>
  <c r="AB937" i="11"/>
  <c r="EA935" i="11" a="1"/>
  <c r="EA935" i="11"/>
  <c r="DX935" i="11" a="1"/>
  <c r="DX935" i="11"/>
  <c r="DY935" i="11" a="1"/>
  <c r="DY935" i="11"/>
  <c r="DZ935" i="11" a="1"/>
  <c r="DZ935" i="11"/>
  <c r="DV935" i="11" a="1"/>
  <c r="DV935" i="11"/>
  <c r="EB935" i="11" a="1"/>
  <c r="EB935" i="11"/>
  <c r="DU935" i="11" a="1"/>
  <c r="DU935" i="11"/>
  <c r="DW935" i="11" a="1"/>
  <c r="DW935" i="11"/>
  <c r="T937" i="11" a="1"/>
  <c r="T937" i="11"/>
  <c r="G937" i="11" a="1"/>
  <c r="G937" i="11"/>
  <c r="H937" i="11" a="1"/>
  <c r="H937" i="11"/>
  <c r="AS936" i="11"/>
  <c r="EB936" i="11" a="1"/>
  <c r="EB936" i="11"/>
  <c r="DX936" i="11" a="1"/>
  <c r="DX936" i="11"/>
  <c r="DU936" i="11" a="1"/>
  <c r="DU936" i="11"/>
  <c r="DV936" i="11" a="1"/>
  <c r="DV936" i="11"/>
  <c r="EA936" i="11" a="1"/>
  <c r="EA936" i="11"/>
  <c r="DY936" i="11" a="1"/>
  <c r="DY936" i="11"/>
  <c r="DW936" i="11" a="1"/>
  <c r="DW936" i="11"/>
  <c r="DZ936" i="11" a="1"/>
  <c r="DZ936" i="11"/>
  <c r="AS935" i="11"/>
  <c r="AQ937" i="11" a="1"/>
  <c r="AQ937" i="11"/>
  <c r="AR937" i="11" a="1"/>
  <c r="AR937" i="11"/>
  <c r="AP937" i="11" a="1"/>
  <c r="AP937" i="11"/>
  <c r="AO937" i="11" a="1"/>
  <c r="AO937" i="11"/>
  <c r="AB938" i="11"/>
  <c r="U938" i="11" a="1"/>
  <c r="U938" i="11"/>
  <c r="DT937" i="11" a="1"/>
  <c r="DT937" i="11"/>
  <c r="DE937" i="11" a="1"/>
  <c r="DE937" i="11"/>
  <c r="DM937" i="11" a="1"/>
  <c r="DM937" i="11"/>
  <c r="T938" i="11" a="1"/>
  <c r="T938" i="11"/>
  <c r="G938" i="11" a="1"/>
  <c r="G938" i="11"/>
  <c r="H938" i="11" a="1"/>
  <c r="H938" i="11"/>
  <c r="AA939" i="11" a="1"/>
  <c r="AA939" i="11"/>
  <c r="F939" i="11" a="1"/>
  <c r="F939" i="11"/>
  <c r="Y940" i="11" a="1"/>
  <c r="Y940" i="11"/>
  <c r="DH936" i="11" a="1"/>
  <c r="DH936" i="11"/>
  <c r="DG936" i="11" a="1"/>
  <c r="DG936" i="11"/>
  <c r="DI936" i="11" a="1"/>
  <c r="DI936" i="11"/>
  <c r="DF936" i="11" a="1"/>
  <c r="DF936" i="11"/>
  <c r="DJ936" i="11" a="1"/>
  <c r="DJ936" i="11"/>
  <c r="DK936" i="11" a="1"/>
  <c r="DK936" i="11"/>
  <c r="DQ936" i="11" a="1"/>
  <c r="DQ936" i="11"/>
  <c r="DN936" i="11" a="1"/>
  <c r="DN936" i="11"/>
  <c r="DO936" i="11" a="1"/>
  <c r="DO936" i="11"/>
  <c r="DP936" i="11" a="1"/>
  <c r="DP936" i="11"/>
  <c r="DR936" i="11" a="1"/>
  <c r="DR936" i="11"/>
  <c r="F940" i="11" a="1"/>
  <c r="F940" i="11"/>
  <c r="AA940" i="11" a="1"/>
  <c r="AA940" i="11"/>
  <c r="Y941" i="11" a="1"/>
  <c r="Y941" i="11"/>
  <c r="AB939" i="11"/>
  <c r="U939" i="11" a="1"/>
  <c r="U939" i="11"/>
  <c r="G939" i="11" a="1"/>
  <c r="G939" i="11"/>
  <c r="T939" i="11" a="1"/>
  <c r="T939" i="11"/>
  <c r="H939" i="11" a="1"/>
  <c r="H939" i="11"/>
  <c r="DP937" i="11" a="1"/>
  <c r="DP937" i="11"/>
  <c r="DR937" i="11" a="1"/>
  <c r="DR937" i="11"/>
  <c r="DO937" i="11" a="1"/>
  <c r="DO937" i="11"/>
  <c r="DQ937" i="11" a="1"/>
  <c r="DQ937" i="11"/>
  <c r="DN937" i="11" a="1"/>
  <c r="DN937" i="11"/>
  <c r="DF937" i="11" a="1"/>
  <c r="DF937" i="11"/>
  <c r="DK937" i="11" a="1"/>
  <c r="DK937" i="11"/>
  <c r="DI937" i="11" a="1"/>
  <c r="DI937" i="11"/>
  <c r="DH937" i="11" a="1"/>
  <c r="DH937" i="11"/>
  <c r="DG937" i="11" a="1"/>
  <c r="DG937" i="11"/>
  <c r="DJ937" i="11" a="1"/>
  <c r="DJ937" i="11"/>
  <c r="EA937" i="11" a="1"/>
  <c r="EA937" i="11"/>
  <c r="DU937" i="11" a="1"/>
  <c r="DU937" i="11"/>
  <c r="DY937" i="11" a="1"/>
  <c r="DY937" i="11"/>
  <c r="DV937" i="11" a="1"/>
  <c r="DV937" i="11"/>
  <c r="EB937" i="11" a="1"/>
  <c r="EB937" i="11"/>
  <c r="DX937" i="11" a="1"/>
  <c r="DX937" i="11"/>
  <c r="DW937" i="11" a="1"/>
  <c r="DW937" i="11"/>
  <c r="DZ937" i="11" a="1"/>
  <c r="DZ937" i="11"/>
  <c r="AO938" i="11" a="1"/>
  <c r="AO938" i="11"/>
  <c r="AP938" i="11" a="1"/>
  <c r="AP938" i="11"/>
  <c r="AR938" i="11" a="1"/>
  <c r="AR938" i="11"/>
  <c r="AQ938" i="11" a="1"/>
  <c r="AQ938" i="11"/>
  <c r="DT938" i="11" a="1"/>
  <c r="DT938" i="11"/>
  <c r="DE938" i="11" a="1"/>
  <c r="DE938" i="11"/>
  <c r="DM938" i="11" a="1"/>
  <c r="DM938" i="11"/>
  <c r="AN937" i="11" a="1"/>
  <c r="AN937" i="11"/>
  <c r="AB940" i="11"/>
  <c r="U940" i="11" a="1"/>
  <c r="U940" i="11"/>
  <c r="AS937" i="11"/>
  <c r="AQ939" i="11" a="1"/>
  <c r="AQ939" i="11"/>
  <c r="AN939" i="11" a="1"/>
  <c r="AN939" i="11"/>
  <c r="AP939" i="11" a="1"/>
  <c r="AP939" i="11"/>
  <c r="AR939" i="11" a="1"/>
  <c r="AR939" i="11"/>
  <c r="AO939" i="11" a="1"/>
  <c r="AO939" i="11"/>
  <c r="DP938" i="11" a="1"/>
  <c r="DP938" i="11"/>
  <c r="DO938" i="11" a="1"/>
  <c r="DO938" i="11"/>
  <c r="DN938" i="11" a="1"/>
  <c r="DN938" i="11"/>
  <c r="DR938" i="11" a="1"/>
  <c r="DR938" i="11"/>
  <c r="DQ938" i="11" a="1"/>
  <c r="DQ938" i="11"/>
  <c r="DT939" i="11" a="1"/>
  <c r="DT939" i="11"/>
  <c r="DM939" i="11" a="1"/>
  <c r="DM939" i="11"/>
  <c r="DE939" i="11" a="1"/>
  <c r="DE939" i="11"/>
  <c r="DG938" i="11" a="1"/>
  <c r="DG938" i="11"/>
  <c r="DF938" i="11" a="1"/>
  <c r="DF938" i="11"/>
  <c r="DH938" i="11" a="1"/>
  <c r="DH938" i="11"/>
  <c r="DI938" i="11" a="1"/>
  <c r="DI938" i="11"/>
  <c r="DK938" i="11" a="1"/>
  <c r="DK938" i="11"/>
  <c r="DJ938" i="11" a="1"/>
  <c r="DJ938" i="11"/>
  <c r="DZ938" i="11" a="1"/>
  <c r="DZ938" i="11"/>
  <c r="DY938" i="11" a="1"/>
  <c r="DY938" i="11"/>
  <c r="DX938" i="11" a="1"/>
  <c r="DX938" i="11"/>
  <c r="DU938" i="11" a="1"/>
  <c r="DU938" i="11"/>
  <c r="EA938" i="11" a="1"/>
  <c r="EA938" i="11"/>
  <c r="DW938" i="11" a="1"/>
  <c r="DW938" i="11"/>
  <c r="DV938" i="11" a="1"/>
  <c r="DV938" i="11"/>
  <c r="EB938" i="11" a="1"/>
  <c r="EB938" i="11"/>
  <c r="F941" i="11" a="1"/>
  <c r="F941" i="11"/>
  <c r="AA941" i="11" a="1"/>
  <c r="AA941" i="11"/>
  <c r="Y942" i="11" a="1"/>
  <c r="Y942" i="11"/>
  <c r="AN938" i="11" a="1"/>
  <c r="AN938" i="11"/>
  <c r="T940" i="11" a="1"/>
  <c r="T940" i="11"/>
  <c r="G940" i="11" a="1"/>
  <c r="G940" i="11"/>
  <c r="H940" i="11" a="1"/>
  <c r="H940" i="11"/>
  <c r="EB939" i="11" a="1"/>
  <c r="EB939" i="11"/>
  <c r="EA939" i="11" a="1"/>
  <c r="EA939" i="11"/>
  <c r="DU939" i="11" a="1"/>
  <c r="DU939" i="11"/>
  <c r="DY939" i="11" a="1"/>
  <c r="DY939" i="11"/>
  <c r="DX939" i="11" a="1"/>
  <c r="DX939" i="11"/>
  <c r="DZ939" i="11" a="1"/>
  <c r="DZ939" i="11"/>
  <c r="DW939" i="11" a="1"/>
  <c r="DW939" i="11"/>
  <c r="DV939" i="11" a="1"/>
  <c r="DV939" i="11"/>
  <c r="T941" i="11" a="1"/>
  <c r="T941" i="11"/>
  <c r="G941" i="11" a="1"/>
  <c r="G941" i="11"/>
  <c r="H941" i="11" a="1"/>
  <c r="H941" i="11"/>
  <c r="AB941" i="11"/>
  <c r="U941" i="11" a="1"/>
  <c r="U941" i="11"/>
  <c r="F942" i="11" a="1"/>
  <c r="F942" i="11"/>
  <c r="AA942" i="11" a="1"/>
  <c r="AA942" i="11"/>
  <c r="Y943" i="11" a="1"/>
  <c r="Y943" i="11"/>
  <c r="AS939" i="11"/>
  <c r="DT940" i="11" a="1"/>
  <c r="DT940" i="11"/>
  <c r="DE940" i="11" a="1"/>
  <c r="DE940" i="11"/>
  <c r="DM940" i="11" a="1"/>
  <c r="DM940" i="11"/>
  <c r="AS938" i="11"/>
  <c r="AN940" i="11" a="1"/>
  <c r="AN940" i="11"/>
  <c r="AQ940" i="11" a="1"/>
  <c r="AQ940" i="11"/>
  <c r="AR940" i="11" a="1"/>
  <c r="AR940" i="11"/>
  <c r="AO940" i="11" a="1"/>
  <c r="AO940" i="11"/>
  <c r="AP940" i="11" a="1"/>
  <c r="AP940" i="11"/>
  <c r="DJ939" i="11" a="1"/>
  <c r="DJ939" i="11"/>
  <c r="DG939" i="11" a="1"/>
  <c r="DG939" i="11"/>
  <c r="DI939" i="11" a="1"/>
  <c r="DI939" i="11"/>
  <c r="DH939" i="11" a="1"/>
  <c r="DH939" i="11"/>
  <c r="DF939" i="11" a="1"/>
  <c r="DF939" i="11"/>
  <c r="DK939" i="11" a="1"/>
  <c r="DK939" i="11"/>
  <c r="DR939" i="11" a="1"/>
  <c r="DR939" i="11"/>
  <c r="DP939" i="11" a="1"/>
  <c r="DP939" i="11"/>
  <c r="DO939" i="11" a="1"/>
  <c r="DO939" i="11"/>
  <c r="DN939" i="11" a="1"/>
  <c r="DN939" i="11"/>
  <c r="DQ939" i="11" a="1"/>
  <c r="DQ939" i="11"/>
  <c r="AS940" i="11"/>
  <c r="AR941" i="11" a="1"/>
  <c r="AR941" i="11"/>
  <c r="AP941" i="11" a="1"/>
  <c r="AP941" i="11"/>
  <c r="AQ941" i="11" a="1"/>
  <c r="AQ941" i="11"/>
  <c r="AO941" i="11" a="1"/>
  <c r="AO941" i="11"/>
  <c r="AA943" i="11" a="1"/>
  <c r="AA943" i="11"/>
  <c r="F943" i="11" a="1"/>
  <c r="F943" i="11"/>
  <c r="Y944" i="11" a="1"/>
  <c r="Y944" i="11"/>
  <c r="AN941" i="11" a="1"/>
  <c r="AN941" i="11"/>
  <c r="G942" i="11" a="1"/>
  <c r="G942" i="11"/>
  <c r="T942" i="11" a="1"/>
  <c r="T942" i="11"/>
  <c r="H942" i="11" a="1"/>
  <c r="H942" i="11"/>
  <c r="U942" i="11" a="1"/>
  <c r="U942" i="11"/>
  <c r="AB942" i="11"/>
  <c r="DM941" i="11" a="1"/>
  <c r="DM941" i="11"/>
  <c r="DT941" i="11" a="1"/>
  <c r="DT941" i="11"/>
  <c r="DE941" i="11" a="1"/>
  <c r="DE941" i="11"/>
  <c r="DP940" i="11" a="1"/>
  <c r="DP940" i="11"/>
  <c r="DR940" i="11" a="1"/>
  <c r="DR940" i="11"/>
  <c r="DN940" i="11" a="1"/>
  <c r="DN940" i="11"/>
  <c r="DQ940" i="11" a="1"/>
  <c r="DQ940" i="11"/>
  <c r="DO940" i="11" a="1"/>
  <c r="DO940" i="11"/>
  <c r="DI940" i="11" a="1"/>
  <c r="DI940" i="11"/>
  <c r="DG940" i="11" a="1"/>
  <c r="DG940" i="11"/>
  <c r="DF940" i="11" a="1"/>
  <c r="DF940" i="11"/>
  <c r="DK940" i="11" a="1"/>
  <c r="DK940" i="11"/>
  <c r="DJ940" i="11" a="1"/>
  <c r="DJ940" i="11"/>
  <c r="DH940" i="11" a="1"/>
  <c r="DH940" i="11"/>
  <c r="DZ940" i="11" a="1"/>
  <c r="DZ940" i="11"/>
  <c r="DW940" i="11" a="1"/>
  <c r="DW940" i="11"/>
  <c r="DX940" i="11" a="1"/>
  <c r="DX940" i="11"/>
  <c r="EB940" i="11" a="1"/>
  <c r="EB940" i="11"/>
  <c r="DU940" i="11" a="1"/>
  <c r="DU940" i="11"/>
  <c r="DY940" i="11" a="1"/>
  <c r="DY940" i="11"/>
  <c r="DV940" i="11" a="1"/>
  <c r="DV940" i="11"/>
  <c r="EA940" i="11" a="1"/>
  <c r="EA940" i="11"/>
  <c r="AS941" i="11"/>
  <c r="DM942" i="11" a="1"/>
  <c r="DM942" i="11"/>
  <c r="DT942" i="11" a="1"/>
  <c r="DT942" i="11"/>
  <c r="DE942" i="11" a="1"/>
  <c r="DE942" i="11"/>
  <c r="F944" i="11" a="1"/>
  <c r="F944" i="11"/>
  <c r="AA944" i="11" a="1"/>
  <c r="AA944" i="11"/>
  <c r="Y945" i="11" a="1"/>
  <c r="Y945" i="11"/>
  <c r="DG941" i="11" a="1"/>
  <c r="DG941" i="11"/>
  <c r="DF941" i="11" a="1"/>
  <c r="DF941" i="11"/>
  <c r="DK941" i="11" a="1"/>
  <c r="DK941" i="11"/>
  <c r="DI941" i="11" a="1"/>
  <c r="DI941" i="11"/>
  <c r="DH941" i="11" a="1"/>
  <c r="DH941" i="11"/>
  <c r="DJ941" i="11" a="1"/>
  <c r="DJ941" i="11"/>
  <c r="U943" i="11" a="1"/>
  <c r="U943" i="11"/>
  <c r="AB943" i="11"/>
  <c r="DW941" i="11" a="1"/>
  <c r="DW941" i="11"/>
  <c r="DY941" i="11" a="1"/>
  <c r="DY941" i="11"/>
  <c r="DV941" i="11" a="1"/>
  <c r="DV941" i="11"/>
  <c r="EA941" i="11" a="1"/>
  <c r="EA941" i="11"/>
  <c r="DZ941" i="11" a="1"/>
  <c r="DZ941" i="11"/>
  <c r="DX941" i="11" a="1"/>
  <c r="DX941" i="11"/>
  <c r="DU941" i="11" a="1"/>
  <c r="DU941" i="11"/>
  <c r="EB941" i="11" a="1"/>
  <c r="EB941" i="11"/>
  <c r="AR942" i="11" a="1"/>
  <c r="AR942" i="11"/>
  <c r="AO942" i="11" a="1"/>
  <c r="AO942" i="11"/>
  <c r="AP942" i="11" a="1"/>
  <c r="AP942" i="11"/>
  <c r="AQ942" i="11" a="1"/>
  <c r="AQ942" i="11"/>
  <c r="T943" i="11" a="1"/>
  <c r="T943" i="11"/>
  <c r="G943" i="11" a="1"/>
  <c r="G943" i="11"/>
  <c r="H943" i="11" a="1"/>
  <c r="H943" i="11"/>
  <c r="DR941" i="11" a="1"/>
  <c r="DR941" i="11"/>
  <c r="DN941" i="11" a="1"/>
  <c r="DN941" i="11"/>
  <c r="DP941" i="11" a="1"/>
  <c r="DP941" i="11"/>
  <c r="DQ941" i="11" a="1"/>
  <c r="DQ941" i="11"/>
  <c r="DO941" i="11" a="1"/>
  <c r="DO941" i="11"/>
  <c r="G944" i="11" a="1"/>
  <c r="G944" i="11"/>
  <c r="T944" i="11" a="1"/>
  <c r="T944" i="11"/>
  <c r="H944" i="11" a="1"/>
  <c r="H944" i="11"/>
  <c r="AB944" i="11"/>
  <c r="U944" i="11" a="1"/>
  <c r="U944" i="11"/>
  <c r="DT943" i="11" a="1"/>
  <c r="DT943" i="11"/>
  <c r="DM943" i="11" a="1"/>
  <c r="DM943" i="11"/>
  <c r="DE943" i="11" a="1"/>
  <c r="DE943" i="11"/>
  <c r="AN942" i="11" a="1"/>
  <c r="AN942" i="11"/>
  <c r="DH942" i="11" a="1"/>
  <c r="DH942" i="11"/>
  <c r="DG942" i="11" a="1"/>
  <c r="DG942" i="11"/>
  <c r="DF942" i="11" a="1"/>
  <c r="DF942" i="11"/>
  <c r="DI942" i="11" a="1"/>
  <c r="DI942" i="11"/>
  <c r="DJ942" i="11" a="1"/>
  <c r="DJ942" i="11"/>
  <c r="DK942" i="11" a="1"/>
  <c r="DK942" i="11"/>
  <c r="DY942" i="11" a="1"/>
  <c r="DY942" i="11"/>
  <c r="DX942" i="11" a="1"/>
  <c r="DX942" i="11"/>
  <c r="DW942" i="11" a="1"/>
  <c r="DW942" i="11"/>
  <c r="DV942" i="11" a="1"/>
  <c r="DV942" i="11"/>
  <c r="EA942" i="11" a="1"/>
  <c r="EA942" i="11"/>
  <c r="EB942" i="11" a="1"/>
  <c r="EB942" i="11"/>
  <c r="DZ942" i="11" a="1"/>
  <c r="DZ942" i="11"/>
  <c r="DU942" i="11" a="1"/>
  <c r="DU942" i="11"/>
  <c r="DO942" i="11" a="1"/>
  <c r="DO942" i="11"/>
  <c r="DP942" i="11" a="1"/>
  <c r="DP942" i="11"/>
  <c r="DR942" i="11" a="1"/>
  <c r="DR942" i="11"/>
  <c r="DN942" i="11" a="1"/>
  <c r="DN942" i="11"/>
  <c r="DQ942" i="11" a="1"/>
  <c r="DQ942" i="11"/>
  <c r="AQ943" i="11" a="1"/>
  <c r="AQ943" i="11"/>
  <c r="AP943" i="11" a="1"/>
  <c r="AP943" i="11"/>
  <c r="AO943" i="11" a="1"/>
  <c r="AO943" i="11"/>
  <c r="AR943" i="11" a="1"/>
  <c r="AR943" i="11"/>
  <c r="F945" i="11" a="1"/>
  <c r="F945" i="11"/>
  <c r="AA945" i="11" a="1"/>
  <c r="AA945" i="11"/>
  <c r="Y946" i="11" a="1"/>
  <c r="Y946" i="11"/>
  <c r="F946" i="11" a="1"/>
  <c r="F946" i="11"/>
  <c r="AA946" i="11" a="1"/>
  <c r="AA946" i="11"/>
  <c r="Y947" i="11" a="1"/>
  <c r="Y947" i="11"/>
  <c r="DT944" i="11" a="1"/>
  <c r="DT944" i="11"/>
  <c r="DM944" i="11" a="1"/>
  <c r="DM944" i="11"/>
  <c r="DE944" i="11" a="1"/>
  <c r="DE944" i="11"/>
  <c r="T945" i="11" a="1"/>
  <c r="T945" i="11"/>
  <c r="G945" i="11" a="1"/>
  <c r="G945" i="11"/>
  <c r="H945" i="11" a="1"/>
  <c r="H945" i="11"/>
  <c r="DF943" i="11" a="1"/>
  <c r="DF943" i="11"/>
  <c r="DG943" i="11" a="1"/>
  <c r="DG943" i="11"/>
  <c r="DI943" i="11" a="1"/>
  <c r="DI943" i="11"/>
  <c r="DH943" i="11" a="1"/>
  <c r="DH943" i="11"/>
  <c r="DJ943" i="11" a="1"/>
  <c r="DJ943" i="11"/>
  <c r="DK943" i="11" a="1"/>
  <c r="DK943" i="11"/>
  <c r="AN943" i="11" a="1"/>
  <c r="AN943" i="11"/>
  <c r="DN943" i="11" a="1"/>
  <c r="DN943" i="11"/>
  <c r="DR943" i="11" a="1"/>
  <c r="DR943" i="11"/>
  <c r="DP943" i="11" a="1"/>
  <c r="DP943" i="11"/>
  <c r="DQ943" i="11" a="1"/>
  <c r="DQ943" i="11"/>
  <c r="DO943" i="11" a="1"/>
  <c r="DO943" i="11"/>
  <c r="U945" i="11" a="1"/>
  <c r="U945" i="11"/>
  <c r="AB945" i="11"/>
  <c r="DV943" i="11" a="1"/>
  <c r="DV943" i="11"/>
  <c r="EB943" i="11" a="1"/>
  <c r="EB943" i="11"/>
  <c r="DW943" i="11" a="1"/>
  <c r="DW943" i="11"/>
  <c r="DX943" i="11" a="1"/>
  <c r="DX943" i="11"/>
  <c r="DU943" i="11" a="1"/>
  <c r="DU943" i="11"/>
  <c r="DZ943" i="11" a="1"/>
  <c r="DZ943" i="11"/>
  <c r="DY943" i="11" a="1"/>
  <c r="DY943" i="11"/>
  <c r="EA943" i="11" a="1"/>
  <c r="EA943" i="11"/>
  <c r="AO944" i="11" a="1"/>
  <c r="AO944" i="11"/>
  <c r="AP944" i="11" a="1"/>
  <c r="AP944" i="11"/>
  <c r="AR944" i="11" a="1"/>
  <c r="AR944" i="11"/>
  <c r="AN944" i="11" a="1"/>
  <c r="AN944" i="11"/>
  <c r="AQ944" i="11" a="1"/>
  <c r="AQ944" i="11"/>
  <c r="AS942" i="11"/>
  <c r="AS943" i="11"/>
  <c r="DG944" i="11" a="1"/>
  <c r="DG944" i="11"/>
  <c r="DI944" i="11" a="1"/>
  <c r="DI944" i="11"/>
  <c r="DH944" i="11" a="1"/>
  <c r="DH944" i="11"/>
  <c r="DK944" i="11" a="1"/>
  <c r="DK944" i="11"/>
  <c r="DJ944" i="11" a="1"/>
  <c r="DJ944" i="11"/>
  <c r="DF944" i="11" a="1"/>
  <c r="DF944" i="11"/>
  <c r="AA947" i="11" a="1"/>
  <c r="AA947" i="11"/>
  <c r="F947" i="11" a="1"/>
  <c r="F947" i="11"/>
  <c r="Y948" i="11" a="1"/>
  <c r="Y948" i="11"/>
  <c r="AS944" i="11"/>
  <c r="DN944" i="11" a="1"/>
  <c r="DN944" i="11"/>
  <c r="DP944" i="11" a="1"/>
  <c r="DP944" i="11"/>
  <c r="DQ944" i="11" a="1"/>
  <c r="DQ944" i="11"/>
  <c r="DO944" i="11" a="1"/>
  <c r="DO944" i="11"/>
  <c r="DR944" i="11" a="1"/>
  <c r="DR944" i="11"/>
  <c r="G946" i="11" a="1"/>
  <c r="G946" i="11"/>
  <c r="T946" i="11" a="1"/>
  <c r="T946" i="11"/>
  <c r="H946" i="11" a="1"/>
  <c r="H946" i="11"/>
  <c r="AR945" i="11" a="1"/>
  <c r="AR945" i="11"/>
  <c r="AO945" i="11" a="1"/>
  <c r="AO945" i="11"/>
  <c r="AN945" i="11" a="1"/>
  <c r="AN945" i="11"/>
  <c r="AP945" i="11" a="1"/>
  <c r="AP945" i="11"/>
  <c r="AQ945" i="11" a="1"/>
  <c r="AQ945" i="11"/>
  <c r="DY944" i="11" a="1"/>
  <c r="DY944" i="11"/>
  <c r="EB944" i="11" a="1"/>
  <c r="EB944" i="11"/>
  <c r="DV944" i="11" a="1"/>
  <c r="DV944" i="11"/>
  <c r="DW944" i="11" a="1"/>
  <c r="DW944" i="11"/>
  <c r="EA944" i="11" a="1"/>
  <c r="EA944" i="11"/>
  <c r="DZ944" i="11" a="1"/>
  <c r="DZ944" i="11"/>
  <c r="DX944" i="11" a="1"/>
  <c r="DX944" i="11"/>
  <c r="DU944" i="11" a="1"/>
  <c r="DU944" i="11"/>
  <c r="AB946" i="11"/>
  <c r="U946" i="11" a="1"/>
  <c r="U946" i="11"/>
  <c r="DE945" i="11" a="1"/>
  <c r="DE945" i="11"/>
  <c r="DT945" i="11" a="1"/>
  <c r="DT945" i="11"/>
  <c r="DM945" i="11" a="1"/>
  <c r="DM945" i="11"/>
  <c r="AS945" i="11"/>
  <c r="AA948" i="11" a="1"/>
  <c r="AA948" i="11"/>
  <c r="F948" i="11" a="1"/>
  <c r="F948" i="11"/>
  <c r="Y949" i="11" a="1"/>
  <c r="Y949" i="11"/>
  <c r="U947" i="11" a="1"/>
  <c r="U947" i="11"/>
  <c r="AB947" i="11"/>
  <c r="AR946" i="11" a="1"/>
  <c r="AR946" i="11"/>
  <c r="AQ946" i="11" a="1"/>
  <c r="AQ946" i="11"/>
  <c r="AO946" i="11" a="1"/>
  <c r="AO946" i="11"/>
  <c r="AP946" i="11" a="1"/>
  <c r="AP946" i="11"/>
  <c r="T947" i="11" a="1"/>
  <c r="T947" i="11"/>
  <c r="G947" i="11" a="1"/>
  <c r="G947" i="11"/>
  <c r="H947" i="11" a="1"/>
  <c r="H947" i="11"/>
  <c r="DQ945" i="11" a="1"/>
  <c r="DQ945" i="11"/>
  <c r="DP945" i="11" a="1"/>
  <c r="DP945" i="11"/>
  <c r="DO945" i="11" a="1"/>
  <c r="DO945" i="11"/>
  <c r="DR945" i="11" a="1"/>
  <c r="DR945" i="11"/>
  <c r="DN945" i="11" a="1"/>
  <c r="DN945" i="11"/>
  <c r="DY945" i="11" a="1"/>
  <c r="DY945" i="11"/>
  <c r="DW945" i="11" a="1"/>
  <c r="DW945" i="11"/>
  <c r="DU945" i="11" a="1"/>
  <c r="DU945" i="11"/>
  <c r="EB945" i="11" a="1"/>
  <c r="EB945" i="11"/>
  <c r="DZ945" i="11" a="1"/>
  <c r="DZ945" i="11"/>
  <c r="DV945" i="11" a="1"/>
  <c r="DV945" i="11"/>
  <c r="DX945" i="11" a="1"/>
  <c r="DX945" i="11"/>
  <c r="EA945" i="11" a="1"/>
  <c r="EA945" i="11"/>
  <c r="DJ945" i="11" a="1"/>
  <c r="DJ945" i="11"/>
  <c r="DG945" i="11" a="1"/>
  <c r="DG945" i="11"/>
  <c r="DK945" i="11" a="1"/>
  <c r="DK945" i="11"/>
  <c r="DI945" i="11" a="1"/>
  <c r="DI945" i="11"/>
  <c r="DH945" i="11" a="1"/>
  <c r="DH945" i="11"/>
  <c r="DF945" i="11" a="1"/>
  <c r="DF945" i="11"/>
  <c r="DT946" i="11" a="1"/>
  <c r="DT946" i="11"/>
  <c r="DE946" i="11" a="1"/>
  <c r="DE946" i="11"/>
  <c r="DM946" i="11" a="1"/>
  <c r="DM946" i="11"/>
  <c r="AA949" i="11" a="1"/>
  <c r="AA949" i="11"/>
  <c r="F949" i="11" a="1"/>
  <c r="F949" i="11"/>
  <c r="Y950" i="11" a="1"/>
  <c r="Y950" i="11"/>
  <c r="U948" i="11" a="1"/>
  <c r="U948" i="11"/>
  <c r="AB948" i="11"/>
  <c r="T948" i="11" a="1"/>
  <c r="T948" i="11"/>
  <c r="G948" i="11" a="1"/>
  <c r="G948" i="11"/>
  <c r="H948" i="11" a="1"/>
  <c r="H948" i="11"/>
  <c r="AN946" i="11" a="1"/>
  <c r="AN946" i="11"/>
  <c r="DQ946" i="11" a="1"/>
  <c r="DQ946" i="11"/>
  <c r="DN946" i="11" a="1"/>
  <c r="DN946" i="11"/>
  <c r="DP946" i="11" a="1"/>
  <c r="DP946" i="11"/>
  <c r="DO946" i="11" a="1"/>
  <c r="DO946" i="11"/>
  <c r="DR946" i="11" a="1"/>
  <c r="DR946" i="11"/>
  <c r="DJ946" i="11" a="1"/>
  <c r="DJ946" i="11"/>
  <c r="DK946" i="11" a="1"/>
  <c r="DK946" i="11"/>
  <c r="DG946" i="11" a="1"/>
  <c r="DG946" i="11"/>
  <c r="DI946" i="11" a="1"/>
  <c r="DI946" i="11"/>
  <c r="DF946" i="11" a="1"/>
  <c r="DF946" i="11"/>
  <c r="DH946" i="11" a="1"/>
  <c r="DH946" i="11"/>
  <c r="AR947" i="11" a="1"/>
  <c r="AR947" i="11"/>
  <c r="AO947" i="11" a="1"/>
  <c r="AO947" i="11"/>
  <c r="AN947" i="11" a="1"/>
  <c r="AN947" i="11"/>
  <c r="AP947" i="11" a="1"/>
  <c r="AP947" i="11"/>
  <c r="AQ947" i="11" a="1"/>
  <c r="AQ947" i="11"/>
  <c r="EA946" i="11" a="1"/>
  <c r="EA946" i="11"/>
  <c r="DY946" i="11" a="1"/>
  <c r="DY946" i="11"/>
  <c r="DU946" i="11" a="1"/>
  <c r="DU946" i="11"/>
  <c r="DZ946" i="11" a="1"/>
  <c r="DZ946" i="11"/>
  <c r="DX946" i="11" a="1"/>
  <c r="DX946" i="11"/>
  <c r="DW946" i="11" a="1"/>
  <c r="DW946" i="11"/>
  <c r="EB946" i="11" a="1"/>
  <c r="EB946" i="11"/>
  <c r="DV946" i="11" a="1"/>
  <c r="DV946" i="11"/>
  <c r="DM947" i="11" a="1"/>
  <c r="DM947" i="11"/>
  <c r="DE947" i="11" a="1"/>
  <c r="DE947" i="11"/>
  <c r="DT947" i="11" a="1"/>
  <c r="DT947" i="11"/>
  <c r="AS947" i="11"/>
  <c r="DR947" i="11" a="1"/>
  <c r="DR947" i="11"/>
  <c r="DQ947" i="11" a="1"/>
  <c r="DQ947" i="11"/>
  <c r="DO947" i="11" a="1"/>
  <c r="DO947" i="11"/>
  <c r="DP947" i="11" a="1"/>
  <c r="DP947" i="11"/>
  <c r="DN947" i="11" a="1"/>
  <c r="DN947" i="11"/>
  <c r="T949" i="11" a="1"/>
  <c r="T949" i="11"/>
  <c r="G949" i="11" a="1"/>
  <c r="G949" i="11"/>
  <c r="H949" i="11" a="1"/>
  <c r="H949" i="11"/>
  <c r="DT948" i="11" a="1"/>
  <c r="DT948" i="11"/>
  <c r="DM948" i="11" a="1"/>
  <c r="DM948" i="11"/>
  <c r="DE948" i="11" a="1"/>
  <c r="DE948" i="11"/>
  <c r="AO948" i="11" a="1"/>
  <c r="AO948" i="11"/>
  <c r="AP948" i="11" a="1"/>
  <c r="AP948" i="11"/>
  <c r="AQ948" i="11" a="1"/>
  <c r="AQ948" i="11"/>
  <c r="AR948" i="11" a="1"/>
  <c r="AR948" i="11"/>
  <c r="EA947" i="11" a="1"/>
  <c r="EA947" i="11"/>
  <c r="EB947" i="11" a="1"/>
  <c r="EB947" i="11"/>
  <c r="DU947" i="11" a="1"/>
  <c r="DU947" i="11"/>
  <c r="DX947" i="11" a="1"/>
  <c r="DX947" i="11"/>
  <c r="DW947" i="11" a="1"/>
  <c r="DW947" i="11"/>
  <c r="DY947" i="11" a="1"/>
  <c r="DY947" i="11"/>
  <c r="DV947" i="11" a="1"/>
  <c r="DV947" i="11"/>
  <c r="DZ947" i="11" a="1"/>
  <c r="DZ947" i="11"/>
  <c r="DH947" i="11" a="1"/>
  <c r="DH947" i="11"/>
  <c r="DK947" i="11" a="1"/>
  <c r="DK947" i="11"/>
  <c r="DI947" i="11" a="1"/>
  <c r="DI947" i="11"/>
  <c r="DJ947" i="11" a="1"/>
  <c r="DJ947" i="11"/>
  <c r="DG947" i="11" a="1"/>
  <c r="DG947" i="11"/>
  <c r="DF947" i="11" a="1"/>
  <c r="DF947" i="11"/>
  <c r="AS946" i="11"/>
  <c r="F950" i="11" a="1"/>
  <c r="F950" i="11"/>
  <c r="AA950" i="11" a="1"/>
  <c r="AA950" i="11"/>
  <c r="Y951" i="11" a="1"/>
  <c r="Y951" i="11"/>
  <c r="U949" i="11" a="1"/>
  <c r="U949" i="11"/>
  <c r="AB949" i="11"/>
  <c r="G950" i="11" a="1"/>
  <c r="G950" i="11"/>
  <c r="T950" i="11" a="1"/>
  <c r="T950" i="11"/>
  <c r="H950" i="11" a="1"/>
  <c r="H950" i="11"/>
  <c r="DN948" i="11" a="1"/>
  <c r="DN948" i="11"/>
  <c r="DP948" i="11" a="1"/>
  <c r="DP948" i="11"/>
  <c r="DQ948" i="11" a="1"/>
  <c r="DQ948" i="11"/>
  <c r="DR948" i="11" a="1"/>
  <c r="DR948" i="11"/>
  <c r="DO948" i="11" a="1"/>
  <c r="DO948" i="11"/>
  <c r="DU948" i="11" a="1"/>
  <c r="DU948" i="11"/>
  <c r="EB948" i="11" a="1"/>
  <c r="EB948" i="11"/>
  <c r="DV948" i="11" a="1"/>
  <c r="DV948" i="11"/>
  <c r="DX948" i="11" a="1"/>
  <c r="DX948" i="11"/>
  <c r="DZ948" i="11" a="1"/>
  <c r="DZ948" i="11"/>
  <c r="EA948" i="11" a="1"/>
  <c r="EA948" i="11"/>
  <c r="DY948" i="11" a="1"/>
  <c r="DY948" i="11"/>
  <c r="DW948" i="11" a="1"/>
  <c r="DW948" i="11"/>
  <c r="AN948" i="11" a="1"/>
  <c r="AN948" i="11"/>
  <c r="AA951" i="11" a="1"/>
  <c r="AA951" i="11"/>
  <c r="F951" i="11" a="1"/>
  <c r="F951" i="11"/>
  <c r="Y952" i="11" a="1"/>
  <c r="Y952" i="11"/>
  <c r="AQ949" i="11" a="1"/>
  <c r="AQ949" i="11"/>
  <c r="AR949" i="11" a="1"/>
  <c r="AR949" i="11"/>
  <c r="AP949" i="11" a="1"/>
  <c r="AP949" i="11"/>
  <c r="AO949" i="11" a="1"/>
  <c r="AO949" i="11"/>
  <c r="U950" i="11" a="1"/>
  <c r="U950" i="11"/>
  <c r="AB950" i="11"/>
  <c r="DI948" i="11" a="1"/>
  <c r="DI948" i="11"/>
  <c r="DF948" i="11" a="1"/>
  <c r="DF948" i="11"/>
  <c r="DJ948" i="11" a="1"/>
  <c r="DJ948" i="11"/>
  <c r="DG948" i="11" a="1"/>
  <c r="DG948" i="11"/>
  <c r="DH948" i="11" a="1"/>
  <c r="DH948" i="11"/>
  <c r="DK948" i="11" a="1"/>
  <c r="DK948" i="11"/>
  <c r="DM949" i="11" a="1"/>
  <c r="DM949" i="11"/>
  <c r="DE949" i="11" a="1"/>
  <c r="DE949" i="11"/>
  <c r="DT949" i="11" a="1"/>
  <c r="DT949" i="11"/>
  <c r="DV949" i="11" a="1"/>
  <c r="DV949" i="11"/>
  <c r="DY949" i="11" a="1"/>
  <c r="DY949" i="11"/>
  <c r="DW949" i="11" a="1"/>
  <c r="DW949" i="11"/>
  <c r="DX949" i="11" a="1"/>
  <c r="DX949" i="11"/>
  <c r="EA949" i="11" a="1"/>
  <c r="EA949" i="11"/>
  <c r="DZ949" i="11" a="1"/>
  <c r="DZ949" i="11"/>
  <c r="DU949" i="11" a="1"/>
  <c r="DU949" i="11"/>
  <c r="EB949" i="11" a="1"/>
  <c r="EB949" i="11"/>
  <c r="DQ949" i="11" a="1"/>
  <c r="DQ949" i="11"/>
  <c r="DO949" i="11" a="1"/>
  <c r="DO949" i="11"/>
  <c r="DR949" i="11" a="1"/>
  <c r="DR949" i="11"/>
  <c r="DP949" i="11" a="1"/>
  <c r="DP949" i="11"/>
  <c r="DN949" i="11" a="1"/>
  <c r="DN949" i="11"/>
  <c r="AS948" i="11"/>
  <c r="DH949" i="11" a="1"/>
  <c r="DH949" i="11"/>
  <c r="DK949" i="11" a="1"/>
  <c r="DK949" i="11"/>
  <c r="DI949" i="11" a="1"/>
  <c r="DI949" i="11"/>
  <c r="DG949" i="11" a="1"/>
  <c r="DG949" i="11"/>
  <c r="DJ949" i="11" a="1"/>
  <c r="DJ949" i="11"/>
  <c r="DF949" i="11" a="1"/>
  <c r="DF949" i="11"/>
  <c r="F952" i="11" a="1"/>
  <c r="F952" i="11"/>
  <c r="AA952" i="11" a="1"/>
  <c r="AA952" i="11"/>
  <c r="Y953" i="11" a="1"/>
  <c r="Y953" i="11"/>
  <c r="U951" i="11" a="1"/>
  <c r="U951" i="11"/>
  <c r="AB951" i="11"/>
  <c r="AR950" i="11" a="1"/>
  <c r="AR950" i="11"/>
  <c r="AO950" i="11" a="1"/>
  <c r="AO950" i="11"/>
  <c r="AQ950" i="11" a="1"/>
  <c r="AQ950" i="11"/>
  <c r="AP950" i="11" a="1"/>
  <c r="AP950" i="11"/>
  <c r="AN950" i="11" a="1"/>
  <c r="AN950" i="11"/>
  <c r="T951" i="11" a="1"/>
  <c r="T951" i="11"/>
  <c r="G951" i="11" a="1"/>
  <c r="G951" i="11"/>
  <c r="H951" i="11" a="1"/>
  <c r="H951" i="11"/>
  <c r="DT950" i="11" a="1"/>
  <c r="DT950" i="11"/>
  <c r="DM950" i="11" a="1"/>
  <c r="DM950" i="11"/>
  <c r="DE950" i="11" a="1"/>
  <c r="DE950" i="11"/>
  <c r="AN949" i="11" a="1"/>
  <c r="AN949" i="11"/>
  <c r="AS950" i="11"/>
  <c r="DY950" i="11" a="1"/>
  <c r="DY950" i="11"/>
  <c r="DV950" i="11" a="1"/>
  <c r="DV950" i="11"/>
  <c r="DX950" i="11" a="1"/>
  <c r="DX950" i="11"/>
  <c r="EB950" i="11" a="1"/>
  <c r="EB950" i="11"/>
  <c r="DU950" i="11" a="1"/>
  <c r="DU950" i="11"/>
  <c r="DW950" i="11" a="1"/>
  <c r="DW950" i="11"/>
  <c r="EA950" i="11" a="1"/>
  <c r="EA950" i="11"/>
  <c r="DZ950" i="11" a="1"/>
  <c r="DZ950" i="11"/>
  <c r="G952" i="11" a="1"/>
  <c r="G952" i="11"/>
  <c r="T952" i="11" a="1"/>
  <c r="T952" i="11"/>
  <c r="H952" i="11" a="1"/>
  <c r="H952" i="11"/>
  <c r="DH950" i="11" a="1"/>
  <c r="DH950" i="11"/>
  <c r="DI950" i="11" a="1"/>
  <c r="DI950" i="11"/>
  <c r="DG950" i="11" a="1"/>
  <c r="DG950" i="11"/>
  <c r="DF950" i="11" a="1"/>
  <c r="DF950" i="11"/>
  <c r="DJ950" i="11" a="1"/>
  <c r="DJ950" i="11"/>
  <c r="DK950" i="11" a="1"/>
  <c r="DK950" i="11"/>
  <c r="AB952" i="11"/>
  <c r="U952" i="11" a="1"/>
  <c r="U952" i="11"/>
  <c r="AS949" i="11"/>
  <c r="AO951" i="11" a="1"/>
  <c r="AO951" i="11"/>
  <c r="AN951" i="11" a="1"/>
  <c r="AN951" i="11"/>
  <c r="AP951" i="11" a="1"/>
  <c r="AP951" i="11"/>
  <c r="AQ951" i="11" a="1"/>
  <c r="AQ951" i="11"/>
  <c r="AR951" i="11" a="1"/>
  <c r="AR951" i="11"/>
  <c r="DM951" i="11" a="1"/>
  <c r="DM951" i="11"/>
  <c r="DT951" i="11" a="1"/>
  <c r="DT951" i="11"/>
  <c r="DE951" i="11" a="1"/>
  <c r="DE951" i="11"/>
  <c r="DR950" i="11" a="1"/>
  <c r="DR950" i="11"/>
  <c r="DP950" i="11" a="1"/>
  <c r="DP950" i="11"/>
  <c r="DQ950" i="11" a="1"/>
  <c r="DQ950" i="11"/>
  <c r="DO950" i="11" a="1"/>
  <c r="DO950" i="11"/>
  <c r="DN950" i="11" a="1"/>
  <c r="DN950" i="11"/>
  <c r="F953" i="11" a="1"/>
  <c r="F953" i="11"/>
  <c r="AA953" i="11" a="1"/>
  <c r="AA953" i="11"/>
  <c r="Y954" i="11" a="1"/>
  <c r="Y954" i="11"/>
  <c r="AS951" i="11"/>
  <c r="AQ952" i="11" a="1"/>
  <c r="AQ952" i="11"/>
  <c r="AP952" i="11" a="1"/>
  <c r="AP952" i="11"/>
  <c r="AO952" i="11" a="1"/>
  <c r="AO952" i="11"/>
  <c r="AR952" i="11" a="1"/>
  <c r="AR952" i="11"/>
  <c r="DE952" i="11" a="1"/>
  <c r="DE952" i="11"/>
  <c r="DM952" i="11" a="1"/>
  <c r="DM952" i="11"/>
  <c r="DT952" i="11" a="1"/>
  <c r="DT952" i="11"/>
  <c r="AB953" i="11"/>
  <c r="U953" i="11" a="1"/>
  <c r="U953" i="11"/>
  <c r="DJ951" i="11" a="1"/>
  <c r="DJ951" i="11"/>
  <c r="DH951" i="11" a="1"/>
  <c r="DH951" i="11"/>
  <c r="DF951" i="11" a="1"/>
  <c r="DF951" i="11"/>
  <c r="DK951" i="11" a="1"/>
  <c r="DK951" i="11"/>
  <c r="DG951" i="11" a="1"/>
  <c r="DG951" i="11"/>
  <c r="DI951" i="11" a="1"/>
  <c r="DI951" i="11"/>
  <c r="AA954" i="11" a="1"/>
  <c r="AA954" i="11"/>
  <c r="F954" i="11" a="1"/>
  <c r="F954" i="11"/>
  <c r="Y955" i="11" a="1"/>
  <c r="Y955" i="11"/>
  <c r="T953" i="11" a="1"/>
  <c r="T953" i="11"/>
  <c r="G953" i="11" a="1"/>
  <c r="G953" i="11"/>
  <c r="H953" i="11" a="1"/>
  <c r="H953" i="11"/>
  <c r="EA951" i="11" a="1"/>
  <c r="EA951" i="11"/>
  <c r="DW951" i="11" a="1"/>
  <c r="DW951" i="11"/>
  <c r="DU951" i="11" a="1"/>
  <c r="DU951" i="11"/>
  <c r="DZ951" i="11" a="1"/>
  <c r="DZ951" i="11"/>
  <c r="DY951" i="11" a="1"/>
  <c r="DY951" i="11"/>
  <c r="DX951" i="11" a="1"/>
  <c r="DX951" i="11"/>
  <c r="EB951" i="11" a="1"/>
  <c r="EB951" i="11"/>
  <c r="DV951" i="11" a="1"/>
  <c r="DV951" i="11"/>
  <c r="DP951" i="11" a="1"/>
  <c r="DP951" i="11"/>
  <c r="DR951" i="11" a="1"/>
  <c r="DR951" i="11"/>
  <c r="DO951" i="11" a="1"/>
  <c r="DO951" i="11"/>
  <c r="DN951" i="11" a="1"/>
  <c r="DN951" i="11"/>
  <c r="DQ951" i="11" a="1"/>
  <c r="DQ951" i="11"/>
  <c r="AR953" i="11" a="1"/>
  <c r="AR953" i="11"/>
  <c r="AP953" i="11" a="1"/>
  <c r="AP953" i="11"/>
  <c r="AO953" i="11" a="1"/>
  <c r="AO953" i="11"/>
  <c r="AQ953" i="11" a="1"/>
  <c r="AQ953" i="11"/>
  <c r="DM953" i="11" a="1"/>
  <c r="DM953" i="11"/>
  <c r="DT953" i="11" a="1"/>
  <c r="DT953" i="11"/>
  <c r="DE953" i="11" a="1"/>
  <c r="DE953" i="11"/>
  <c r="AN952" i="11" a="1"/>
  <c r="AN952" i="11"/>
  <c r="F955" i="11" a="1"/>
  <c r="F955" i="11"/>
  <c r="AA955" i="11" a="1"/>
  <c r="AA955" i="11"/>
  <c r="Y956" i="11" a="1"/>
  <c r="Y956" i="11"/>
  <c r="EB952" i="11" a="1"/>
  <c r="EB952" i="11"/>
  <c r="DZ952" i="11" a="1"/>
  <c r="DZ952" i="11"/>
  <c r="DW952" i="11" a="1"/>
  <c r="DW952" i="11"/>
  <c r="DU952" i="11" a="1"/>
  <c r="DU952" i="11"/>
  <c r="DV952" i="11" a="1"/>
  <c r="DV952" i="11"/>
  <c r="DX952" i="11" a="1"/>
  <c r="DX952" i="11"/>
  <c r="EA952" i="11" a="1"/>
  <c r="EA952" i="11"/>
  <c r="DY952" i="11" a="1"/>
  <c r="DY952" i="11"/>
  <c r="U954" i="11" a="1"/>
  <c r="U954" i="11"/>
  <c r="AB954" i="11"/>
  <c r="DR952" i="11" a="1"/>
  <c r="DR952" i="11"/>
  <c r="DN952" i="11" a="1"/>
  <c r="DN952" i="11"/>
  <c r="DQ952" i="11" a="1"/>
  <c r="DQ952" i="11"/>
  <c r="DO952" i="11" a="1"/>
  <c r="DO952" i="11"/>
  <c r="DP952" i="11" a="1"/>
  <c r="DP952" i="11"/>
  <c r="G954" i="11" a="1"/>
  <c r="G954" i="11"/>
  <c r="T954" i="11" a="1"/>
  <c r="T954" i="11"/>
  <c r="H954" i="11" a="1"/>
  <c r="H954" i="11"/>
  <c r="DH952" i="11" a="1"/>
  <c r="DH952" i="11"/>
  <c r="DK952" i="11" a="1"/>
  <c r="DK952" i="11"/>
  <c r="DG952" i="11" a="1"/>
  <c r="DG952" i="11"/>
  <c r="DI952" i="11" a="1"/>
  <c r="DI952" i="11"/>
  <c r="DF952" i="11" a="1"/>
  <c r="DF952" i="11"/>
  <c r="DJ952" i="11" a="1"/>
  <c r="DJ952" i="11"/>
  <c r="DP953" i="11" a="1"/>
  <c r="DP953" i="11"/>
  <c r="DO953" i="11" a="1"/>
  <c r="DO953" i="11"/>
  <c r="DQ953" i="11" a="1"/>
  <c r="DQ953" i="11"/>
  <c r="DN953" i="11" a="1"/>
  <c r="DN953" i="11"/>
  <c r="DR953" i="11" a="1"/>
  <c r="DR953" i="11"/>
  <c r="AR954" i="11" a="1"/>
  <c r="AR954" i="11"/>
  <c r="AO954" i="11" a="1"/>
  <c r="AO954" i="11"/>
  <c r="AP954" i="11" a="1"/>
  <c r="AP954" i="11"/>
  <c r="AQ954" i="11" a="1"/>
  <c r="AQ954" i="11"/>
  <c r="AS952" i="11"/>
  <c r="F956" i="11" a="1"/>
  <c r="F956" i="11"/>
  <c r="AA956" i="11" a="1"/>
  <c r="AA956" i="11"/>
  <c r="Y957" i="11" a="1"/>
  <c r="Y957" i="11"/>
  <c r="AN953" i="11" a="1"/>
  <c r="AN953" i="11"/>
  <c r="T955" i="11" a="1"/>
  <c r="T955" i="11"/>
  <c r="G955" i="11" a="1"/>
  <c r="G955" i="11"/>
  <c r="H955" i="11" a="1"/>
  <c r="H955" i="11"/>
  <c r="U955" i="11" a="1"/>
  <c r="U955" i="11"/>
  <c r="AB955" i="11"/>
  <c r="DE954" i="11" a="1"/>
  <c r="DE954" i="11"/>
  <c r="DM954" i="11" a="1"/>
  <c r="DM954" i="11"/>
  <c r="DT954" i="11" a="1"/>
  <c r="DT954" i="11"/>
  <c r="DI953" i="11" a="1"/>
  <c r="DI953" i="11"/>
  <c r="DF953" i="11" a="1"/>
  <c r="DF953" i="11"/>
  <c r="DH953" i="11" a="1"/>
  <c r="DH953" i="11"/>
  <c r="DK953" i="11" a="1"/>
  <c r="DK953" i="11"/>
  <c r="DJ953" i="11" a="1"/>
  <c r="DJ953" i="11"/>
  <c r="DG953" i="11" a="1"/>
  <c r="DG953" i="11"/>
  <c r="DW953" i="11" a="1"/>
  <c r="DW953" i="11"/>
  <c r="DV953" i="11" a="1"/>
  <c r="DV953" i="11"/>
  <c r="EA953" i="11" a="1"/>
  <c r="EA953" i="11"/>
  <c r="DX953" i="11" a="1"/>
  <c r="DX953" i="11"/>
  <c r="DY953" i="11" a="1"/>
  <c r="DY953" i="11"/>
  <c r="DU953" i="11" a="1"/>
  <c r="DU953" i="11"/>
  <c r="DZ953" i="11" a="1"/>
  <c r="DZ953" i="11"/>
  <c r="EB953" i="11" a="1"/>
  <c r="EB953" i="11"/>
  <c r="AS953" i="11"/>
  <c r="DE955" i="11" a="1"/>
  <c r="DE955" i="11"/>
  <c r="DM955" i="11" a="1"/>
  <c r="DM955" i="11"/>
  <c r="DT955" i="11" a="1"/>
  <c r="DT955" i="11"/>
  <c r="F957" i="11" a="1"/>
  <c r="F957" i="11"/>
  <c r="AA957" i="11" a="1"/>
  <c r="AA957" i="11"/>
  <c r="Y958" i="11" a="1"/>
  <c r="Y958" i="11"/>
  <c r="EB954" i="11" a="1"/>
  <c r="EB954" i="11"/>
  <c r="DW954" i="11" a="1"/>
  <c r="DW954" i="11"/>
  <c r="DV954" i="11" a="1"/>
  <c r="DV954" i="11"/>
  <c r="DY954" i="11" a="1"/>
  <c r="DY954" i="11"/>
  <c r="EA954" i="11" a="1"/>
  <c r="EA954" i="11"/>
  <c r="DX954" i="11" a="1"/>
  <c r="DX954" i="11"/>
  <c r="DZ954" i="11" a="1"/>
  <c r="DZ954" i="11"/>
  <c r="DU954" i="11" a="1"/>
  <c r="DU954" i="11"/>
  <c r="T956" i="11" a="1"/>
  <c r="T956" i="11"/>
  <c r="G956" i="11" a="1"/>
  <c r="G956" i="11"/>
  <c r="H956" i="11" a="1"/>
  <c r="H956" i="11"/>
  <c r="AN954" i="11" a="1"/>
  <c r="AN954" i="11"/>
  <c r="DO954" i="11" a="1"/>
  <c r="DO954" i="11"/>
  <c r="DR954" i="11" a="1"/>
  <c r="DR954" i="11"/>
  <c r="DN954" i="11" a="1"/>
  <c r="DN954" i="11"/>
  <c r="DP954" i="11" a="1"/>
  <c r="DP954" i="11"/>
  <c r="DQ954" i="11" a="1"/>
  <c r="DQ954" i="11"/>
  <c r="U956" i="11" a="1"/>
  <c r="U956" i="11"/>
  <c r="AB956" i="11"/>
  <c r="DG954" i="11" a="1"/>
  <c r="DG954" i="11"/>
  <c r="DK954" i="11" a="1"/>
  <c r="DK954" i="11"/>
  <c r="DH954" i="11" a="1"/>
  <c r="DH954" i="11"/>
  <c r="DF954" i="11" a="1"/>
  <c r="DF954" i="11"/>
  <c r="DJ954" i="11" a="1"/>
  <c r="DJ954" i="11"/>
  <c r="DI954" i="11" a="1"/>
  <c r="DI954" i="11"/>
  <c r="AQ955" i="11" a="1"/>
  <c r="AQ955" i="11"/>
  <c r="AO955" i="11" a="1"/>
  <c r="AO955" i="11"/>
  <c r="AN955" i="11" a="1"/>
  <c r="AN955" i="11"/>
  <c r="AP955" i="11" a="1"/>
  <c r="AP955" i="11"/>
  <c r="AR955" i="11" a="1"/>
  <c r="AR955" i="11"/>
  <c r="AS955" i="11"/>
  <c r="AS954" i="11"/>
  <c r="U957" i="11" a="1"/>
  <c r="U957" i="11"/>
  <c r="AB957" i="11"/>
  <c r="DY955" i="11" a="1"/>
  <c r="DY955" i="11"/>
  <c r="DX955" i="11" a="1"/>
  <c r="DX955" i="11"/>
  <c r="DZ955" i="11" a="1"/>
  <c r="DZ955" i="11"/>
  <c r="DU955" i="11" a="1"/>
  <c r="DU955" i="11"/>
  <c r="EA955" i="11" a="1"/>
  <c r="EA955" i="11"/>
  <c r="EB955" i="11" a="1"/>
  <c r="EB955" i="11"/>
  <c r="DW955" i="11" a="1"/>
  <c r="DW955" i="11"/>
  <c r="DV955" i="11" a="1"/>
  <c r="DV955" i="11"/>
  <c r="DP955" i="11" a="1"/>
  <c r="DP955" i="11"/>
  <c r="DN955" i="11" a="1"/>
  <c r="DN955" i="11"/>
  <c r="DQ955" i="11" a="1"/>
  <c r="DQ955" i="11"/>
  <c r="DR955" i="11" a="1"/>
  <c r="DR955" i="11"/>
  <c r="DO955" i="11" a="1"/>
  <c r="DO955" i="11"/>
  <c r="DJ955" i="11" a="1"/>
  <c r="DJ955" i="11"/>
  <c r="DF955" i="11" a="1"/>
  <c r="DF955" i="11"/>
  <c r="DG955" i="11" a="1"/>
  <c r="DG955" i="11"/>
  <c r="DK955" i="11" a="1"/>
  <c r="DK955" i="11"/>
  <c r="DI955" i="11" a="1"/>
  <c r="DI955" i="11"/>
  <c r="DH955" i="11" a="1"/>
  <c r="DH955" i="11"/>
  <c r="DM956" i="11" a="1"/>
  <c r="DM956" i="11"/>
  <c r="DT956" i="11" a="1"/>
  <c r="DT956" i="11"/>
  <c r="DE956" i="11" a="1"/>
  <c r="DE956" i="11"/>
  <c r="AQ956" i="11" a="1"/>
  <c r="AQ956" i="11"/>
  <c r="AP956" i="11" a="1"/>
  <c r="AP956" i="11"/>
  <c r="AR956" i="11" a="1"/>
  <c r="AR956" i="11"/>
  <c r="AO956" i="11" a="1"/>
  <c r="AO956" i="11"/>
  <c r="AA958" i="11" a="1"/>
  <c r="AA958" i="11"/>
  <c r="F958" i="11" a="1"/>
  <c r="F958" i="11"/>
  <c r="Y959" i="11" a="1"/>
  <c r="Y959" i="11"/>
  <c r="G957" i="11" a="1"/>
  <c r="G957" i="11"/>
  <c r="T957" i="11" a="1"/>
  <c r="T957" i="11"/>
  <c r="H957" i="11" a="1"/>
  <c r="H957" i="11"/>
  <c r="U958" i="11" a="1"/>
  <c r="U958" i="11"/>
  <c r="AB958" i="11"/>
  <c r="DN956" i="11" a="1"/>
  <c r="DN956" i="11"/>
  <c r="DP956" i="11" a="1"/>
  <c r="DP956" i="11"/>
  <c r="DO956" i="11" a="1"/>
  <c r="DO956" i="11"/>
  <c r="DQ956" i="11" a="1"/>
  <c r="DQ956" i="11"/>
  <c r="DR956" i="11" a="1"/>
  <c r="DR956" i="11"/>
  <c r="AQ957" i="11" a="1"/>
  <c r="AQ957" i="11"/>
  <c r="AR957" i="11" a="1"/>
  <c r="AR957" i="11"/>
  <c r="AO957" i="11" a="1"/>
  <c r="AO957" i="11"/>
  <c r="AP957" i="11" a="1"/>
  <c r="AP957" i="11"/>
  <c r="G958" i="11" a="1"/>
  <c r="G958" i="11"/>
  <c r="T958" i="11" a="1"/>
  <c r="T958" i="11"/>
  <c r="H958" i="11" a="1"/>
  <c r="H958" i="11"/>
  <c r="DE957" i="11" a="1"/>
  <c r="DE957" i="11"/>
  <c r="DM957" i="11" a="1"/>
  <c r="DM957" i="11"/>
  <c r="DT957" i="11" a="1"/>
  <c r="DT957" i="11"/>
  <c r="AN956" i="11" a="1"/>
  <c r="AN956" i="11"/>
  <c r="DK956" i="11" a="1"/>
  <c r="DK956" i="11"/>
  <c r="DH956" i="11" a="1"/>
  <c r="DH956" i="11"/>
  <c r="DF956" i="11" a="1"/>
  <c r="DF956" i="11"/>
  <c r="DJ956" i="11" a="1"/>
  <c r="DJ956" i="11"/>
  <c r="DG956" i="11" a="1"/>
  <c r="DG956" i="11"/>
  <c r="DI956" i="11" a="1"/>
  <c r="DI956" i="11"/>
  <c r="F959" i="11" a="1"/>
  <c r="F959" i="11"/>
  <c r="AA959" i="11" a="1"/>
  <c r="AA959" i="11"/>
  <c r="Y960" i="11" a="1"/>
  <c r="Y960" i="11"/>
  <c r="DZ956" i="11" a="1"/>
  <c r="DZ956" i="11"/>
  <c r="DW956" i="11" a="1"/>
  <c r="DW956" i="11"/>
  <c r="DU956" i="11" a="1"/>
  <c r="DU956" i="11"/>
  <c r="EA956" i="11" a="1"/>
  <c r="EA956" i="11"/>
  <c r="DV956" i="11" a="1"/>
  <c r="DV956" i="11"/>
  <c r="EB956" i="11" a="1"/>
  <c r="EB956" i="11"/>
  <c r="DX956" i="11" a="1"/>
  <c r="DX956" i="11"/>
  <c r="DY956" i="11" a="1"/>
  <c r="DY956" i="11"/>
  <c r="T959" i="11" a="1"/>
  <c r="T959" i="11"/>
  <c r="G959" i="11" a="1"/>
  <c r="G959" i="11"/>
  <c r="H959" i="11" a="1"/>
  <c r="H959" i="11"/>
  <c r="AB959" i="11"/>
  <c r="U959" i="11" a="1"/>
  <c r="U959" i="11"/>
  <c r="DE958" i="11" a="1"/>
  <c r="DE958" i="11"/>
  <c r="DT958" i="11" a="1"/>
  <c r="DT958" i="11"/>
  <c r="DM958" i="11" a="1"/>
  <c r="DM958" i="11"/>
  <c r="AS956" i="11"/>
  <c r="DY957" i="11" a="1"/>
  <c r="DY957" i="11"/>
  <c r="DU957" i="11" a="1"/>
  <c r="DU957" i="11"/>
  <c r="DX957" i="11" a="1"/>
  <c r="DX957" i="11"/>
  <c r="EB957" i="11" a="1"/>
  <c r="EB957" i="11"/>
  <c r="DV957" i="11" a="1"/>
  <c r="DV957" i="11"/>
  <c r="EA957" i="11" a="1"/>
  <c r="EA957" i="11"/>
  <c r="DW957" i="11" a="1"/>
  <c r="DW957" i="11"/>
  <c r="DZ957" i="11" a="1"/>
  <c r="DZ957" i="11"/>
  <c r="DP957" i="11" a="1"/>
  <c r="DP957" i="11"/>
  <c r="DQ957" i="11" a="1"/>
  <c r="DQ957" i="11"/>
  <c r="DR957" i="11" a="1"/>
  <c r="DR957" i="11"/>
  <c r="DN957" i="11" a="1"/>
  <c r="DN957" i="11"/>
  <c r="DO957" i="11" a="1"/>
  <c r="DO957" i="11"/>
  <c r="AN957" i="11" a="1"/>
  <c r="AN957" i="11"/>
  <c r="DJ957" i="11" a="1"/>
  <c r="DJ957" i="11"/>
  <c r="DF957" i="11" a="1"/>
  <c r="DF957" i="11"/>
  <c r="DG957" i="11" a="1"/>
  <c r="DG957" i="11"/>
  <c r="DH957" i="11" a="1"/>
  <c r="DH957" i="11"/>
  <c r="DI957" i="11" a="1"/>
  <c r="DI957" i="11"/>
  <c r="DK957" i="11" a="1"/>
  <c r="DK957" i="11"/>
  <c r="AA960" i="11" a="1"/>
  <c r="AA960" i="11"/>
  <c r="F960" i="11" a="1"/>
  <c r="F960" i="11"/>
  <c r="Y961" i="11" a="1"/>
  <c r="Y961" i="11"/>
  <c r="AR958" i="11" a="1"/>
  <c r="AR958" i="11"/>
  <c r="AO958" i="11" a="1"/>
  <c r="AO958" i="11"/>
  <c r="AP958" i="11" a="1"/>
  <c r="AP958" i="11"/>
  <c r="AQ958" i="11" a="1"/>
  <c r="AQ958" i="11"/>
  <c r="DM959" i="11" a="1"/>
  <c r="DM959" i="11"/>
  <c r="DE959" i="11" a="1"/>
  <c r="DE959" i="11"/>
  <c r="DT959" i="11" a="1"/>
  <c r="DT959" i="11"/>
  <c r="AS957" i="11"/>
  <c r="AN958" i="11" a="1"/>
  <c r="AN958" i="11"/>
  <c r="DP958" i="11" a="1"/>
  <c r="DP958" i="11"/>
  <c r="DN958" i="11" a="1"/>
  <c r="DN958" i="11"/>
  <c r="DO958" i="11" a="1"/>
  <c r="DO958" i="11"/>
  <c r="DR958" i="11" a="1"/>
  <c r="DR958" i="11"/>
  <c r="DQ958" i="11" a="1"/>
  <c r="DQ958" i="11"/>
  <c r="EB958" i="11" a="1"/>
  <c r="EB958" i="11"/>
  <c r="DU958" i="11" a="1"/>
  <c r="DU958" i="11"/>
  <c r="DX958" i="11" a="1"/>
  <c r="DX958" i="11"/>
  <c r="DZ958" i="11" a="1"/>
  <c r="DZ958" i="11"/>
  <c r="DV958" i="11" a="1"/>
  <c r="DV958" i="11"/>
  <c r="DY958" i="11" a="1"/>
  <c r="DY958" i="11"/>
  <c r="DW958" i="11" a="1"/>
  <c r="DW958" i="11"/>
  <c r="EA958" i="11" a="1"/>
  <c r="EA958" i="11"/>
  <c r="AQ959" i="11" a="1"/>
  <c r="AQ959" i="11"/>
  <c r="AP959" i="11" a="1"/>
  <c r="AP959" i="11"/>
  <c r="AO959" i="11" a="1"/>
  <c r="AO959" i="11"/>
  <c r="AR959" i="11" a="1"/>
  <c r="AR959" i="11"/>
  <c r="AB960" i="11"/>
  <c r="U960" i="11" a="1"/>
  <c r="U960" i="11"/>
  <c r="DF958" i="11" a="1"/>
  <c r="DF958" i="11"/>
  <c r="DI958" i="11" a="1"/>
  <c r="DI958" i="11"/>
  <c r="DH958" i="11" a="1"/>
  <c r="DH958" i="11"/>
  <c r="DK958" i="11" a="1"/>
  <c r="DK958" i="11"/>
  <c r="DJ958" i="11" a="1"/>
  <c r="DJ958" i="11"/>
  <c r="DG958" i="11" a="1"/>
  <c r="DG958" i="11"/>
  <c r="F961" i="11" a="1"/>
  <c r="F961" i="11"/>
  <c r="AA961" i="11" a="1"/>
  <c r="AA961" i="11"/>
  <c r="Y962" i="11" a="1"/>
  <c r="Y962" i="11"/>
  <c r="T960" i="11" a="1"/>
  <c r="T960" i="11"/>
  <c r="G960" i="11" a="1"/>
  <c r="G960" i="11"/>
  <c r="H960" i="11" a="1"/>
  <c r="H960" i="11"/>
  <c r="AN959" i="11" a="1"/>
  <c r="AN959" i="11"/>
  <c r="AS958" i="11"/>
  <c r="DT960" i="11" a="1"/>
  <c r="DT960" i="11"/>
  <c r="DM960" i="11" a="1"/>
  <c r="DM960" i="11"/>
  <c r="DE960" i="11" a="1"/>
  <c r="DE960" i="11"/>
  <c r="EB959" i="11" a="1"/>
  <c r="EB959" i="11"/>
  <c r="EA959" i="11" a="1"/>
  <c r="EA959" i="11"/>
  <c r="DX959" i="11" a="1"/>
  <c r="DX959" i="11"/>
  <c r="DW959" i="11" a="1"/>
  <c r="DW959" i="11"/>
  <c r="DU959" i="11" a="1"/>
  <c r="DU959" i="11"/>
  <c r="DY959" i="11" a="1"/>
  <c r="DY959" i="11"/>
  <c r="DZ959" i="11" a="1"/>
  <c r="DZ959" i="11"/>
  <c r="DV959" i="11" a="1"/>
  <c r="DV959" i="11"/>
  <c r="DF959" i="11" a="1"/>
  <c r="DF959" i="11"/>
  <c r="DK959" i="11" a="1"/>
  <c r="DK959" i="11"/>
  <c r="DI959" i="11" a="1"/>
  <c r="DI959" i="11"/>
  <c r="DG959" i="11" a="1"/>
  <c r="DG959" i="11"/>
  <c r="DJ959" i="11" a="1"/>
  <c r="DJ959" i="11"/>
  <c r="DH959" i="11" a="1"/>
  <c r="DH959" i="11"/>
  <c r="AQ960" i="11" a="1"/>
  <c r="AQ960" i="11"/>
  <c r="AR960" i="11" a="1"/>
  <c r="AR960" i="11"/>
  <c r="AP960" i="11" a="1"/>
  <c r="AP960" i="11"/>
  <c r="AO960" i="11" a="1"/>
  <c r="AO960" i="11"/>
  <c r="F962" i="11" a="1"/>
  <c r="F962" i="11"/>
  <c r="AA962" i="11" a="1"/>
  <c r="AA962" i="11"/>
  <c r="Y963" i="11" a="1"/>
  <c r="Y963" i="11"/>
  <c r="G961" i="11" a="1"/>
  <c r="G961" i="11"/>
  <c r="T961" i="11" a="1"/>
  <c r="T961" i="11"/>
  <c r="H961" i="11" a="1"/>
  <c r="H961" i="11"/>
  <c r="DN959" i="11" a="1"/>
  <c r="DN959" i="11"/>
  <c r="DR959" i="11" a="1"/>
  <c r="DR959" i="11"/>
  <c r="DO959" i="11" a="1"/>
  <c r="DO959" i="11"/>
  <c r="DP959" i="11" a="1"/>
  <c r="DP959" i="11"/>
  <c r="DQ959" i="11" a="1"/>
  <c r="DQ959" i="11"/>
  <c r="U961" i="11" a="1"/>
  <c r="U961" i="11"/>
  <c r="AB961" i="11"/>
  <c r="AS959" i="11"/>
  <c r="DM961" i="11" a="1"/>
  <c r="DM961" i="11"/>
  <c r="DE961" i="11" a="1"/>
  <c r="DE961" i="11"/>
  <c r="DT961" i="11" a="1"/>
  <c r="DT961" i="11"/>
  <c r="F963" i="11" a="1"/>
  <c r="F963" i="11"/>
  <c r="AA963" i="11" a="1"/>
  <c r="AA963" i="11"/>
  <c r="Y964" i="11" a="1"/>
  <c r="Y964" i="11"/>
  <c r="AQ961" i="11" a="1"/>
  <c r="AQ961" i="11"/>
  <c r="AO961" i="11" a="1"/>
  <c r="AO961" i="11"/>
  <c r="AR961" i="11" a="1"/>
  <c r="AR961" i="11"/>
  <c r="AP961" i="11" a="1"/>
  <c r="AP961" i="11"/>
  <c r="T962" i="11" a="1"/>
  <c r="T962" i="11"/>
  <c r="G962" i="11" a="1"/>
  <c r="G962" i="11"/>
  <c r="H962" i="11" a="1"/>
  <c r="H962" i="11"/>
  <c r="U962" i="11" a="1"/>
  <c r="U962" i="11"/>
  <c r="AB962" i="11"/>
  <c r="DI960" i="11" a="1"/>
  <c r="DI960" i="11"/>
  <c r="DJ960" i="11" a="1"/>
  <c r="DJ960" i="11"/>
  <c r="DK960" i="11" a="1"/>
  <c r="DK960" i="11"/>
  <c r="DH960" i="11" a="1"/>
  <c r="DH960" i="11"/>
  <c r="DG960" i="11" a="1"/>
  <c r="DG960" i="11"/>
  <c r="DF960" i="11" a="1"/>
  <c r="DF960" i="11"/>
  <c r="DQ960" i="11" a="1"/>
  <c r="DQ960" i="11"/>
  <c r="DP960" i="11" a="1"/>
  <c r="DP960" i="11"/>
  <c r="DR960" i="11" a="1"/>
  <c r="DR960" i="11"/>
  <c r="DN960" i="11" a="1"/>
  <c r="DN960" i="11"/>
  <c r="DO960" i="11" a="1"/>
  <c r="DO960" i="11"/>
  <c r="DY960" i="11" a="1"/>
  <c r="DY960" i="11"/>
  <c r="DW960" i="11" a="1"/>
  <c r="DW960" i="11"/>
  <c r="EA960" i="11" a="1"/>
  <c r="EA960" i="11"/>
  <c r="DU960" i="11" a="1"/>
  <c r="DU960" i="11"/>
  <c r="DV960" i="11" a="1"/>
  <c r="DV960" i="11"/>
  <c r="DX960" i="11" a="1"/>
  <c r="DX960" i="11"/>
  <c r="DZ960" i="11" a="1"/>
  <c r="DZ960" i="11"/>
  <c r="EB960" i="11" a="1"/>
  <c r="EB960" i="11"/>
  <c r="AN960" i="11" a="1"/>
  <c r="AN960" i="11"/>
  <c r="AB963" i="11"/>
  <c r="U963" i="11" a="1"/>
  <c r="U963" i="11"/>
  <c r="DX961" i="11" a="1"/>
  <c r="DX961" i="11"/>
  <c r="DU961" i="11" a="1"/>
  <c r="DU961" i="11"/>
  <c r="EA961" i="11" a="1"/>
  <c r="EA961" i="11"/>
  <c r="DZ961" i="11" a="1"/>
  <c r="DZ961" i="11"/>
  <c r="DW961" i="11" a="1"/>
  <c r="DW961" i="11"/>
  <c r="EB961" i="11" a="1"/>
  <c r="EB961" i="11"/>
  <c r="DV961" i="11" a="1"/>
  <c r="DV961" i="11"/>
  <c r="DY961" i="11" a="1"/>
  <c r="DY961" i="11"/>
  <c r="DG961" i="11" a="1"/>
  <c r="DG961" i="11"/>
  <c r="DJ961" i="11" a="1"/>
  <c r="DJ961" i="11"/>
  <c r="DK961" i="11" a="1"/>
  <c r="DK961" i="11"/>
  <c r="DF961" i="11" a="1"/>
  <c r="DF961" i="11"/>
  <c r="DH961" i="11" a="1"/>
  <c r="DH961" i="11"/>
  <c r="DI961" i="11" a="1"/>
  <c r="DI961" i="11"/>
  <c r="AS960" i="11"/>
  <c r="DN961" i="11" a="1"/>
  <c r="DN961" i="11"/>
  <c r="DR961" i="11" a="1"/>
  <c r="DR961" i="11"/>
  <c r="DO961" i="11" a="1"/>
  <c r="DO961" i="11"/>
  <c r="DP961" i="11" a="1"/>
  <c r="DP961" i="11"/>
  <c r="DQ961" i="11" a="1"/>
  <c r="DQ961" i="11"/>
  <c r="AN961" i="11" a="1"/>
  <c r="AN961" i="11"/>
  <c r="AR962" i="11" a="1"/>
  <c r="AR962" i="11"/>
  <c r="AP962" i="11" a="1"/>
  <c r="AP962" i="11"/>
  <c r="AQ962" i="11" a="1"/>
  <c r="AQ962" i="11"/>
  <c r="AO962" i="11" a="1"/>
  <c r="AO962" i="11"/>
  <c r="F964" i="11" a="1"/>
  <c r="F964" i="11"/>
  <c r="AA964" i="11" a="1"/>
  <c r="AA964" i="11"/>
  <c r="Y965" i="11" a="1"/>
  <c r="Y965" i="11"/>
  <c r="DE962" i="11" a="1"/>
  <c r="DE962" i="11"/>
  <c r="DM962" i="11" a="1"/>
  <c r="DM962" i="11"/>
  <c r="DT962" i="11" a="1"/>
  <c r="DT962" i="11"/>
  <c r="G963" i="11" a="1"/>
  <c r="G963" i="11"/>
  <c r="T963" i="11" a="1"/>
  <c r="T963" i="11"/>
  <c r="H963" i="11" a="1"/>
  <c r="H963" i="11"/>
  <c r="DT963" i="11" a="1"/>
  <c r="DT963" i="11"/>
  <c r="DE963" i="11" a="1"/>
  <c r="DE963" i="11"/>
  <c r="DM963" i="11" a="1"/>
  <c r="DM963" i="11"/>
  <c r="AN962" i="11" a="1"/>
  <c r="AN962" i="11"/>
  <c r="DV962" i="11" a="1"/>
  <c r="DV962" i="11"/>
  <c r="DU962" i="11" a="1"/>
  <c r="DU962" i="11"/>
  <c r="DX962" i="11" a="1"/>
  <c r="DX962" i="11"/>
  <c r="EA962" i="11" a="1"/>
  <c r="EA962" i="11"/>
  <c r="DW962" i="11" a="1"/>
  <c r="DW962" i="11"/>
  <c r="DZ962" i="11" a="1"/>
  <c r="DZ962" i="11"/>
  <c r="DY962" i="11" a="1"/>
  <c r="DY962" i="11"/>
  <c r="EB962" i="11" a="1"/>
  <c r="EB962" i="11"/>
  <c r="F965" i="11" a="1"/>
  <c r="F965" i="11"/>
  <c r="AA965" i="11" a="1"/>
  <c r="AA965" i="11"/>
  <c r="Y966" i="11" a="1"/>
  <c r="Y966" i="11"/>
  <c r="DQ962" i="11" a="1"/>
  <c r="DQ962" i="11"/>
  <c r="DP962" i="11" a="1"/>
  <c r="DP962" i="11"/>
  <c r="DO962" i="11" a="1"/>
  <c r="DO962" i="11"/>
  <c r="DN962" i="11" a="1"/>
  <c r="DN962" i="11"/>
  <c r="DR962" i="11" a="1"/>
  <c r="DR962" i="11"/>
  <c r="T964" i="11" a="1"/>
  <c r="T964" i="11"/>
  <c r="G964" i="11" a="1"/>
  <c r="G964" i="11"/>
  <c r="H964" i="11" a="1"/>
  <c r="H964" i="11"/>
  <c r="DJ962" i="11" a="1"/>
  <c r="DJ962" i="11"/>
  <c r="DH962" i="11" a="1"/>
  <c r="DH962" i="11"/>
  <c r="DI962" i="11" a="1"/>
  <c r="DI962" i="11"/>
  <c r="DG962" i="11" a="1"/>
  <c r="DG962" i="11"/>
  <c r="DK962" i="11" a="1"/>
  <c r="DK962" i="11"/>
  <c r="DF962" i="11" a="1"/>
  <c r="DF962" i="11"/>
  <c r="U964" i="11" a="1"/>
  <c r="U964" i="11"/>
  <c r="AB964" i="11"/>
  <c r="AS961" i="11"/>
  <c r="AR963" i="11" a="1"/>
  <c r="AR963" i="11"/>
  <c r="AQ963" i="11" a="1"/>
  <c r="AQ963" i="11"/>
  <c r="AO963" i="11" a="1"/>
  <c r="AO963" i="11"/>
  <c r="AP963" i="11" a="1"/>
  <c r="AP963" i="11"/>
  <c r="AS962" i="11"/>
  <c r="DP963" i="11" a="1"/>
  <c r="DP963" i="11"/>
  <c r="DQ963" i="11" a="1"/>
  <c r="DQ963" i="11"/>
  <c r="DR963" i="11" a="1"/>
  <c r="DR963" i="11"/>
  <c r="DO963" i="11" a="1"/>
  <c r="DO963" i="11"/>
  <c r="DN963" i="11" a="1"/>
  <c r="DN963" i="11"/>
  <c r="DH963" i="11" a="1"/>
  <c r="DH963" i="11"/>
  <c r="DK963" i="11" a="1"/>
  <c r="DK963" i="11"/>
  <c r="DI963" i="11" a="1"/>
  <c r="DI963" i="11"/>
  <c r="DJ963" i="11" a="1"/>
  <c r="DJ963" i="11"/>
  <c r="DG963" i="11" a="1"/>
  <c r="DG963" i="11"/>
  <c r="DF963" i="11" a="1"/>
  <c r="DF963" i="11"/>
  <c r="AN963" i="11" a="1"/>
  <c r="AN963" i="11"/>
  <c r="DZ963" i="11" a="1"/>
  <c r="DZ963" i="11"/>
  <c r="DX963" i="11" a="1"/>
  <c r="DX963" i="11"/>
  <c r="DW963" i="11" a="1"/>
  <c r="DW963" i="11"/>
  <c r="EA963" i="11" a="1"/>
  <c r="EA963" i="11"/>
  <c r="EB963" i="11" a="1"/>
  <c r="EB963" i="11"/>
  <c r="DV963" i="11" a="1"/>
  <c r="DV963" i="11"/>
  <c r="DU963" i="11" a="1"/>
  <c r="DU963" i="11"/>
  <c r="DY963" i="11" a="1"/>
  <c r="DY963" i="11"/>
  <c r="AA966" i="11" a="1"/>
  <c r="AA966" i="11"/>
  <c r="F966" i="11" a="1"/>
  <c r="F966" i="11"/>
  <c r="Y967" i="11" a="1"/>
  <c r="Y967" i="11"/>
  <c r="DM964" i="11" a="1"/>
  <c r="DM964" i="11"/>
  <c r="DT964" i="11" a="1"/>
  <c r="DT964" i="11"/>
  <c r="DE964" i="11" a="1"/>
  <c r="DE964" i="11"/>
  <c r="T965" i="11" a="1"/>
  <c r="T965" i="11"/>
  <c r="G965" i="11" a="1"/>
  <c r="G965" i="11"/>
  <c r="H965" i="11" a="1"/>
  <c r="H965" i="11"/>
  <c r="AO964" i="11" a="1"/>
  <c r="AO964" i="11"/>
  <c r="AR964" i="11" a="1"/>
  <c r="AR964" i="11"/>
  <c r="AP964" i="11" a="1"/>
  <c r="AP964" i="11"/>
  <c r="AQ964" i="11" a="1"/>
  <c r="AQ964" i="11"/>
  <c r="U965" i="11" a="1"/>
  <c r="U965" i="11"/>
  <c r="AB965" i="11"/>
  <c r="DF964" i="11" a="1"/>
  <c r="DF964" i="11"/>
  <c r="DG964" i="11" a="1"/>
  <c r="DG964" i="11"/>
  <c r="DI964" i="11" a="1"/>
  <c r="DI964" i="11"/>
  <c r="DK964" i="11" a="1"/>
  <c r="DK964" i="11"/>
  <c r="DJ964" i="11" a="1"/>
  <c r="DJ964" i="11"/>
  <c r="DH964" i="11" a="1"/>
  <c r="DH964" i="11"/>
  <c r="AN964" i="11" a="1"/>
  <c r="AN964" i="11"/>
  <c r="F967" i="11" a="1"/>
  <c r="F967" i="11"/>
  <c r="AA967" i="11" a="1"/>
  <c r="AA967" i="11"/>
  <c r="Y968" i="11" a="1"/>
  <c r="Y968" i="11"/>
  <c r="U966" i="11" a="1"/>
  <c r="U966" i="11"/>
  <c r="AB966" i="11"/>
  <c r="DY964" i="11" a="1"/>
  <c r="DY964" i="11"/>
  <c r="DV964" i="11" a="1"/>
  <c r="DV964" i="11"/>
  <c r="DX964" i="11" a="1"/>
  <c r="DX964" i="11"/>
  <c r="EA964" i="11" a="1"/>
  <c r="EA964" i="11"/>
  <c r="EB964" i="11" a="1"/>
  <c r="EB964" i="11"/>
  <c r="DZ964" i="11" a="1"/>
  <c r="DZ964" i="11"/>
  <c r="DU964" i="11" a="1"/>
  <c r="DU964" i="11"/>
  <c r="DW964" i="11" a="1"/>
  <c r="DW964" i="11"/>
  <c r="G966" i="11" a="1"/>
  <c r="G966" i="11"/>
  <c r="T966" i="11" a="1"/>
  <c r="T966" i="11"/>
  <c r="H966" i="11" a="1"/>
  <c r="H966" i="11"/>
  <c r="DN964" i="11" a="1"/>
  <c r="DN964" i="11"/>
  <c r="DR964" i="11" a="1"/>
  <c r="DR964" i="11"/>
  <c r="DP964" i="11" a="1"/>
  <c r="DP964" i="11"/>
  <c r="DO964" i="11" a="1"/>
  <c r="DO964" i="11"/>
  <c r="DQ964" i="11" a="1"/>
  <c r="DQ964" i="11"/>
  <c r="AR965" i="11" a="1"/>
  <c r="AR965" i="11"/>
  <c r="AN965" i="11" a="1"/>
  <c r="AN965" i="11"/>
  <c r="AQ965" i="11" a="1"/>
  <c r="AQ965" i="11"/>
  <c r="AP965" i="11" a="1"/>
  <c r="AP965" i="11"/>
  <c r="AO965" i="11" a="1"/>
  <c r="AO965" i="11"/>
  <c r="DT965" i="11" a="1"/>
  <c r="DT965" i="11"/>
  <c r="DE965" i="11" a="1"/>
  <c r="DE965" i="11"/>
  <c r="DM965" i="11" a="1"/>
  <c r="DM965" i="11"/>
  <c r="AS963" i="11"/>
  <c r="F968" i="11" a="1"/>
  <c r="F968" i="11"/>
  <c r="AA968" i="11" a="1"/>
  <c r="AA968" i="11"/>
  <c r="Y969" i="11" a="1"/>
  <c r="Y969" i="11"/>
  <c r="G967" i="11" a="1"/>
  <c r="G967" i="11"/>
  <c r="T967" i="11" a="1"/>
  <c r="T967" i="11"/>
  <c r="H967" i="11" a="1"/>
  <c r="H967" i="11"/>
  <c r="AB967" i="11"/>
  <c r="U967" i="11" a="1"/>
  <c r="U967" i="11"/>
  <c r="DM966" i="11" a="1"/>
  <c r="DM966" i="11"/>
  <c r="DE966" i="11" a="1"/>
  <c r="DE966" i="11"/>
  <c r="DT966" i="11" a="1"/>
  <c r="DT966" i="11"/>
  <c r="DO965" i="11" a="1"/>
  <c r="DO965" i="11"/>
  <c r="DQ965" i="11" a="1"/>
  <c r="DQ965" i="11"/>
  <c r="DP965" i="11" a="1"/>
  <c r="DP965" i="11"/>
  <c r="DN965" i="11" a="1"/>
  <c r="DN965" i="11"/>
  <c r="DR965" i="11" a="1"/>
  <c r="DR965" i="11"/>
  <c r="DG965" i="11" a="1"/>
  <c r="DG965" i="11"/>
  <c r="DF965" i="11" a="1"/>
  <c r="DF965" i="11"/>
  <c r="DK965" i="11" a="1"/>
  <c r="DK965" i="11"/>
  <c r="DH965" i="11" a="1"/>
  <c r="DH965" i="11"/>
  <c r="DI965" i="11" a="1"/>
  <c r="DI965" i="11"/>
  <c r="DJ965" i="11" a="1"/>
  <c r="DJ965" i="11"/>
  <c r="AS964" i="11"/>
  <c r="DW965" i="11" a="1"/>
  <c r="DW965" i="11"/>
  <c r="DZ965" i="11" a="1"/>
  <c r="DZ965" i="11"/>
  <c r="DU965" i="11" a="1"/>
  <c r="DU965" i="11"/>
  <c r="EB965" i="11" a="1"/>
  <c r="EB965" i="11"/>
  <c r="DX965" i="11" a="1"/>
  <c r="DX965" i="11"/>
  <c r="DY965" i="11" a="1"/>
  <c r="DY965" i="11"/>
  <c r="EA965" i="11" a="1"/>
  <c r="EA965" i="11"/>
  <c r="DV965" i="11" a="1"/>
  <c r="DV965" i="11"/>
  <c r="AR966" i="11" a="1"/>
  <c r="AR966" i="11"/>
  <c r="AQ966" i="11" a="1"/>
  <c r="AQ966" i="11"/>
  <c r="AO966" i="11" a="1"/>
  <c r="AO966" i="11"/>
  <c r="AP966" i="11" a="1"/>
  <c r="AP966" i="11"/>
  <c r="AS965" i="11"/>
  <c r="AN966" i="11" a="1"/>
  <c r="AN966" i="11"/>
  <c r="EA966" i="11" a="1"/>
  <c r="EA966" i="11"/>
  <c r="DV966" i="11" a="1"/>
  <c r="DV966" i="11"/>
  <c r="DY966" i="11" a="1"/>
  <c r="DY966" i="11"/>
  <c r="DW966" i="11" a="1"/>
  <c r="DW966" i="11"/>
  <c r="DZ966" i="11" a="1"/>
  <c r="DZ966" i="11"/>
  <c r="DX966" i="11" a="1"/>
  <c r="DX966" i="11"/>
  <c r="DU966" i="11" a="1"/>
  <c r="DU966" i="11"/>
  <c r="EB966" i="11" a="1"/>
  <c r="EB966" i="11"/>
  <c r="DJ966" i="11" a="1"/>
  <c r="DJ966" i="11"/>
  <c r="DH966" i="11" a="1"/>
  <c r="DH966" i="11"/>
  <c r="DF966" i="11" a="1"/>
  <c r="DF966" i="11"/>
  <c r="DK966" i="11" a="1"/>
  <c r="DK966" i="11"/>
  <c r="DI966" i="11" a="1"/>
  <c r="DI966" i="11"/>
  <c r="DG966" i="11" a="1"/>
  <c r="DG966" i="11"/>
  <c r="DN966" i="11" a="1"/>
  <c r="DN966" i="11"/>
  <c r="DP966" i="11" a="1"/>
  <c r="DP966" i="11"/>
  <c r="DO966" i="11" a="1"/>
  <c r="DO966" i="11"/>
  <c r="DR966" i="11" a="1"/>
  <c r="DR966" i="11"/>
  <c r="DQ966" i="11" a="1"/>
  <c r="DQ966" i="11"/>
  <c r="DM967" i="11" a="1"/>
  <c r="DM967" i="11"/>
  <c r="DE967" i="11" a="1"/>
  <c r="DE967" i="11"/>
  <c r="DT967" i="11" a="1"/>
  <c r="DT967" i="11"/>
  <c r="AA969" i="11" a="1"/>
  <c r="AA969" i="11"/>
  <c r="F969" i="11" a="1"/>
  <c r="F969" i="11"/>
  <c r="Y970" i="11" a="1"/>
  <c r="Y970" i="11"/>
  <c r="T968" i="11" a="1"/>
  <c r="T968" i="11"/>
  <c r="G968" i="11" a="1"/>
  <c r="G968" i="11"/>
  <c r="H968" i="11" a="1"/>
  <c r="H968" i="11"/>
  <c r="U968" i="11" a="1"/>
  <c r="U968" i="11"/>
  <c r="AB968" i="11"/>
  <c r="AR967" i="11" a="1"/>
  <c r="AR967" i="11"/>
  <c r="AQ967" i="11" a="1"/>
  <c r="AQ967" i="11"/>
  <c r="AP967" i="11" a="1"/>
  <c r="AP967" i="11"/>
  <c r="AO967" i="11" a="1"/>
  <c r="AO967" i="11"/>
  <c r="DV967" i="11" a="1"/>
  <c r="DV967" i="11"/>
  <c r="DX967" i="11" a="1"/>
  <c r="DX967" i="11"/>
  <c r="DU967" i="11" a="1"/>
  <c r="DU967" i="11"/>
  <c r="DY967" i="11" a="1"/>
  <c r="DY967" i="11"/>
  <c r="DW967" i="11" a="1"/>
  <c r="DW967" i="11"/>
  <c r="EB967" i="11" a="1"/>
  <c r="EB967" i="11"/>
  <c r="DZ967" i="11" a="1"/>
  <c r="DZ967" i="11"/>
  <c r="EA967" i="11" a="1"/>
  <c r="EA967" i="11"/>
  <c r="DJ967" i="11" a="1"/>
  <c r="DJ967" i="11"/>
  <c r="DF967" i="11" a="1"/>
  <c r="DF967" i="11"/>
  <c r="DK967" i="11" a="1"/>
  <c r="DK967" i="11"/>
  <c r="DH967" i="11" a="1"/>
  <c r="DH967" i="11"/>
  <c r="DG967" i="11" a="1"/>
  <c r="DG967" i="11"/>
  <c r="DI967" i="11" a="1"/>
  <c r="DI967" i="11"/>
  <c r="DM968" i="11" a="1"/>
  <c r="DM968" i="11"/>
  <c r="DE968" i="11" a="1"/>
  <c r="DE968" i="11"/>
  <c r="DT968" i="11" a="1"/>
  <c r="DT968" i="11"/>
  <c r="DP967" i="11" a="1"/>
  <c r="DP967" i="11"/>
  <c r="DR967" i="11" a="1"/>
  <c r="DR967" i="11"/>
  <c r="DO967" i="11" a="1"/>
  <c r="DO967" i="11"/>
  <c r="DQ967" i="11" a="1"/>
  <c r="DQ967" i="11"/>
  <c r="DN967" i="11" a="1"/>
  <c r="DN967" i="11"/>
  <c r="AP968" i="11" a="1"/>
  <c r="AP968" i="11"/>
  <c r="AO968" i="11" a="1"/>
  <c r="AO968" i="11"/>
  <c r="AR968" i="11" a="1"/>
  <c r="AR968" i="11"/>
  <c r="AQ968" i="11" a="1"/>
  <c r="AQ968" i="11"/>
  <c r="AN967" i="11" a="1"/>
  <c r="AN967" i="11"/>
  <c r="AA970" i="11" a="1"/>
  <c r="AA970" i="11"/>
  <c r="F970" i="11" a="1"/>
  <c r="F970" i="11"/>
  <c r="Y971" i="11" a="1"/>
  <c r="Y971" i="11"/>
  <c r="AS966" i="11"/>
  <c r="U969" i="11" a="1"/>
  <c r="U969" i="11"/>
  <c r="AB969" i="11"/>
  <c r="G969" i="11" a="1"/>
  <c r="G969" i="11"/>
  <c r="T969" i="11" a="1"/>
  <c r="T969" i="11"/>
  <c r="H969" i="11" a="1"/>
  <c r="H969" i="11"/>
  <c r="EB968" i="11" a="1"/>
  <c r="EB968" i="11"/>
  <c r="DU968" i="11" a="1"/>
  <c r="DU968" i="11"/>
  <c r="DY968" i="11" a="1"/>
  <c r="DY968" i="11"/>
  <c r="DX968" i="11" a="1"/>
  <c r="DX968" i="11"/>
  <c r="DZ968" i="11" a="1"/>
  <c r="DZ968" i="11"/>
  <c r="DW968" i="11" a="1"/>
  <c r="DW968" i="11"/>
  <c r="EA968" i="11" a="1"/>
  <c r="EA968" i="11"/>
  <c r="DV968" i="11" a="1"/>
  <c r="DV968" i="11"/>
  <c r="AS967" i="11"/>
  <c r="DG968" i="11" a="1"/>
  <c r="DG968" i="11"/>
  <c r="DI968" i="11" a="1"/>
  <c r="DI968" i="11"/>
  <c r="DJ968" i="11" a="1"/>
  <c r="DJ968" i="11"/>
  <c r="DH968" i="11" a="1"/>
  <c r="DH968" i="11"/>
  <c r="DK968" i="11" a="1"/>
  <c r="DK968" i="11"/>
  <c r="DF968" i="11" a="1"/>
  <c r="DF968" i="11"/>
  <c r="AQ969" i="11" a="1"/>
  <c r="AQ969" i="11"/>
  <c r="AO969" i="11" a="1"/>
  <c r="AO969" i="11"/>
  <c r="AP969" i="11" a="1"/>
  <c r="AP969" i="11"/>
  <c r="AR969" i="11" a="1"/>
  <c r="AR969" i="11"/>
  <c r="DO968" i="11" a="1"/>
  <c r="DO968" i="11"/>
  <c r="DR968" i="11" a="1"/>
  <c r="DR968" i="11"/>
  <c r="DQ968" i="11" a="1"/>
  <c r="DQ968" i="11"/>
  <c r="DN968" i="11" a="1"/>
  <c r="DN968" i="11"/>
  <c r="DP968" i="11" a="1"/>
  <c r="DP968" i="11"/>
  <c r="DT969" i="11" a="1"/>
  <c r="DT969" i="11"/>
  <c r="DM969" i="11" a="1"/>
  <c r="DM969" i="11"/>
  <c r="DE969" i="11" a="1"/>
  <c r="DE969" i="11"/>
  <c r="AN968" i="11" a="1"/>
  <c r="AN968" i="11"/>
  <c r="F971" i="11" a="1"/>
  <c r="F971" i="11"/>
  <c r="AA971" i="11" a="1"/>
  <c r="AA971" i="11"/>
  <c r="Y972" i="11" a="1"/>
  <c r="Y972" i="11"/>
  <c r="AB970" i="11"/>
  <c r="U970" i="11" a="1"/>
  <c r="U970" i="11"/>
  <c r="T970" i="11" a="1"/>
  <c r="T970" i="11"/>
  <c r="G970" i="11" a="1"/>
  <c r="G970" i="11"/>
  <c r="H970" i="11" a="1"/>
  <c r="H970" i="11"/>
  <c r="F972" i="11" a="1"/>
  <c r="F972" i="11"/>
  <c r="AA972" i="11" a="1"/>
  <c r="AA972" i="11"/>
  <c r="Y973" i="11" a="1"/>
  <c r="Y973" i="11"/>
  <c r="DO969" i="11" a="1"/>
  <c r="DO969" i="11"/>
  <c r="DN969" i="11" a="1"/>
  <c r="DN969" i="11"/>
  <c r="DP969" i="11" a="1"/>
  <c r="DP969" i="11"/>
  <c r="DQ969" i="11" a="1"/>
  <c r="DQ969" i="11"/>
  <c r="DR969" i="11" a="1"/>
  <c r="DR969" i="11"/>
  <c r="G971" i="11" a="1"/>
  <c r="G971" i="11"/>
  <c r="T971" i="11" a="1"/>
  <c r="T971" i="11"/>
  <c r="H971" i="11" a="1"/>
  <c r="H971" i="11"/>
  <c r="EA969" i="11" a="1"/>
  <c r="EA969" i="11"/>
  <c r="DU969" i="11" a="1"/>
  <c r="DU969" i="11"/>
  <c r="DZ969" i="11" a="1"/>
  <c r="DZ969" i="11"/>
  <c r="DV969" i="11" a="1"/>
  <c r="DV969" i="11"/>
  <c r="DX969" i="11" a="1"/>
  <c r="DX969" i="11"/>
  <c r="DW969" i="11" a="1"/>
  <c r="DW969" i="11"/>
  <c r="EB969" i="11" a="1"/>
  <c r="EB969" i="11"/>
  <c r="DY969" i="11" a="1"/>
  <c r="DY969" i="11"/>
  <c r="AB971" i="11"/>
  <c r="U971" i="11" a="1"/>
  <c r="U971" i="11"/>
  <c r="AS968" i="11"/>
  <c r="AN969" i="11" a="1"/>
  <c r="AN969" i="11"/>
  <c r="DM970" i="11" a="1"/>
  <c r="DM970" i="11"/>
  <c r="DT970" i="11" a="1"/>
  <c r="DT970" i="11"/>
  <c r="DE970" i="11" a="1"/>
  <c r="DE970" i="11"/>
  <c r="AP970" i="11" a="1"/>
  <c r="AP970" i="11"/>
  <c r="AO970" i="11" a="1"/>
  <c r="AO970" i="11"/>
  <c r="AQ970" i="11" a="1"/>
  <c r="AQ970" i="11"/>
  <c r="AR970" i="11" a="1"/>
  <c r="AR970" i="11"/>
  <c r="DK969" i="11" a="1"/>
  <c r="DK969" i="11"/>
  <c r="DF969" i="11" a="1"/>
  <c r="DF969" i="11"/>
  <c r="DJ969" i="11" a="1"/>
  <c r="DJ969" i="11"/>
  <c r="DI969" i="11" a="1"/>
  <c r="DI969" i="11"/>
  <c r="DG969" i="11" a="1"/>
  <c r="DG969" i="11"/>
  <c r="DH969" i="11" a="1"/>
  <c r="DH969" i="11"/>
  <c r="AN970" i="11" a="1"/>
  <c r="AN970" i="11"/>
  <c r="DJ970" i="11" a="1"/>
  <c r="DJ970" i="11"/>
  <c r="DF970" i="11" a="1"/>
  <c r="DF970" i="11"/>
  <c r="DG970" i="11" a="1"/>
  <c r="DG970" i="11"/>
  <c r="DH970" i="11" a="1"/>
  <c r="DH970" i="11"/>
  <c r="DI970" i="11" a="1"/>
  <c r="DI970" i="11"/>
  <c r="DK970" i="11" a="1"/>
  <c r="DK970" i="11"/>
  <c r="AR971" i="11" a="1"/>
  <c r="AR971" i="11"/>
  <c r="AQ971" i="11" a="1"/>
  <c r="AQ971" i="11"/>
  <c r="AO971" i="11" a="1"/>
  <c r="AO971" i="11"/>
  <c r="AN971" i="11" a="1"/>
  <c r="AN971" i="11"/>
  <c r="AP971" i="11" a="1"/>
  <c r="AP971" i="11"/>
  <c r="DT971" i="11" a="1"/>
  <c r="DT971" i="11"/>
  <c r="DE971" i="11" a="1"/>
  <c r="DE971" i="11"/>
  <c r="DM971" i="11" a="1"/>
  <c r="DM971" i="11"/>
  <c r="F973" i="11" a="1"/>
  <c r="F973" i="11"/>
  <c r="AA973" i="11" a="1"/>
  <c r="AA973" i="11"/>
  <c r="Y974" i="11" a="1"/>
  <c r="Y974" i="11"/>
  <c r="AS969" i="11"/>
  <c r="G972" i="11" a="1"/>
  <c r="G972" i="11"/>
  <c r="T972" i="11" a="1"/>
  <c r="T972" i="11"/>
  <c r="H972" i="11" a="1"/>
  <c r="H972" i="11"/>
  <c r="AB972" i="11"/>
  <c r="U972" i="11" a="1"/>
  <c r="U972" i="11"/>
  <c r="DU970" i="11" a="1"/>
  <c r="DU970" i="11"/>
  <c r="DZ970" i="11" a="1"/>
  <c r="DZ970" i="11"/>
  <c r="EA970" i="11" a="1"/>
  <c r="EA970" i="11"/>
  <c r="DY970" i="11" a="1"/>
  <c r="DY970" i="11"/>
  <c r="EB970" i="11" a="1"/>
  <c r="EB970" i="11"/>
  <c r="DX970" i="11" a="1"/>
  <c r="DX970" i="11"/>
  <c r="DV970" i="11" a="1"/>
  <c r="DV970" i="11"/>
  <c r="DW970" i="11" a="1"/>
  <c r="DW970" i="11"/>
  <c r="DP970" i="11" a="1"/>
  <c r="DP970" i="11"/>
  <c r="DQ970" i="11" a="1"/>
  <c r="DQ970" i="11"/>
  <c r="DO970" i="11" a="1"/>
  <c r="DO970" i="11"/>
  <c r="DN970" i="11" a="1"/>
  <c r="DN970" i="11"/>
  <c r="DR970" i="11" a="1"/>
  <c r="DR970" i="11"/>
  <c r="AA974" i="11" a="1"/>
  <c r="AA974" i="11"/>
  <c r="F974" i="11" a="1"/>
  <c r="F974" i="11"/>
  <c r="Y975" i="11" a="1"/>
  <c r="Y975" i="11"/>
  <c r="DM972" i="11" a="1"/>
  <c r="DM972" i="11"/>
  <c r="DE972" i="11" a="1"/>
  <c r="DE972" i="11"/>
  <c r="DT972" i="11" a="1"/>
  <c r="DT972" i="11"/>
  <c r="G973" i="11" a="1"/>
  <c r="G973" i="11"/>
  <c r="T973" i="11" a="1"/>
  <c r="T973" i="11"/>
  <c r="H973" i="11" a="1"/>
  <c r="H973" i="11"/>
  <c r="AS970" i="11"/>
  <c r="AB973" i="11"/>
  <c r="U973" i="11" a="1"/>
  <c r="U973" i="11"/>
  <c r="AN972" i="11" a="1"/>
  <c r="AN972" i="11"/>
  <c r="AR972" i="11" a="1"/>
  <c r="AR972" i="11"/>
  <c r="AO972" i="11" a="1"/>
  <c r="AO972" i="11"/>
  <c r="AQ972" i="11" a="1"/>
  <c r="AQ972" i="11"/>
  <c r="AP972" i="11" a="1"/>
  <c r="AP972" i="11"/>
  <c r="DR971" i="11" a="1"/>
  <c r="DR971" i="11"/>
  <c r="DQ971" i="11" a="1"/>
  <c r="DQ971" i="11"/>
  <c r="DO971" i="11" a="1"/>
  <c r="DO971" i="11"/>
  <c r="DN971" i="11" a="1"/>
  <c r="DN971" i="11"/>
  <c r="DP971" i="11" a="1"/>
  <c r="DP971" i="11"/>
  <c r="DI971" i="11" a="1"/>
  <c r="DI971" i="11"/>
  <c r="DG971" i="11" a="1"/>
  <c r="DG971" i="11"/>
  <c r="DJ971" i="11" a="1"/>
  <c r="DJ971" i="11"/>
  <c r="DK971" i="11" a="1"/>
  <c r="DK971" i="11"/>
  <c r="DH971" i="11" a="1"/>
  <c r="DH971" i="11"/>
  <c r="DF971" i="11" a="1"/>
  <c r="DF971" i="11"/>
  <c r="DZ971" i="11" a="1"/>
  <c r="DZ971" i="11"/>
  <c r="EB971" i="11" a="1"/>
  <c r="EB971" i="11"/>
  <c r="EA971" i="11" a="1"/>
  <c r="EA971" i="11"/>
  <c r="DY971" i="11" a="1"/>
  <c r="DY971" i="11"/>
  <c r="DV971" i="11" a="1"/>
  <c r="DV971" i="11"/>
  <c r="DX971" i="11" a="1"/>
  <c r="DX971" i="11"/>
  <c r="DW971" i="11" a="1"/>
  <c r="DW971" i="11"/>
  <c r="DU971" i="11" a="1"/>
  <c r="DU971" i="11"/>
  <c r="AS971" i="11"/>
  <c r="DE973" i="11" a="1"/>
  <c r="DE973" i="11"/>
  <c r="DT973" i="11" a="1"/>
  <c r="DT973" i="11"/>
  <c r="DM973" i="11" a="1"/>
  <c r="DM973" i="11"/>
  <c r="F975" i="11" a="1"/>
  <c r="F975" i="11"/>
  <c r="AA975" i="11" a="1"/>
  <c r="AA975" i="11"/>
  <c r="Y976" i="11" a="1"/>
  <c r="Y976" i="11"/>
  <c r="EB972" i="11" a="1"/>
  <c r="EB972" i="11"/>
  <c r="DX972" i="11" a="1"/>
  <c r="DX972" i="11"/>
  <c r="DU972" i="11" a="1"/>
  <c r="DU972" i="11"/>
  <c r="DW972" i="11" a="1"/>
  <c r="DW972" i="11"/>
  <c r="DZ972" i="11" a="1"/>
  <c r="DZ972" i="11"/>
  <c r="EA972" i="11" a="1"/>
  <c r="EA972" i="11"/>
  <c r="DV972" i="11" a="1"/>
  <c r="DV972" i="11"/>
  <c r="DY972" i="11" a="1"/>
  <c r="DY972" i="11"/>
  <c r="U974" i="11" a="1"/>
  <c r="U974" i="11"/>
  <c r="AB974" i="11"/>
  <c r="AS972" i="11"/>
  <c r="DF972" i="11" a="1"/>
  <c r="DF972" i="11"/>
  <c r="DG972" i="11" a="1"/>
  <c r="DG972" i="11"/>
  <c r="DI972" i="11" a="1"/>
  <c r="DI972" i="11"/>
  <c r="DK972" i="11" a="1"/>
  <c r="DK972" i="11"/>
  <c r="DH972" i="11" a="1"/>
  <c r="DH972" i="11"/>
  <c r="DJ972" i="11" a="1"/>
  <c r="DJ972" i="11"/>
  <c r="T974" i="11" a="1"/>
  <c r="T974" i="11"/>
  <c r="G974" i="11" a="1"/>
  <c r="G974" i="11"/>
  <c r="H974" i="11" a="1"/>
  <c r="H974" i="11"/>
  <c r="DR972" i="11" a="1"/>
  <c r="DR972" i="11"/>
  <c r="DO972" i="11" a="1"/>
  <c r="DO972" i="11"/>
  <c r="DN972" i="11" a="1"/>
  <c r="DN972" i="11"/>
  <c r="DQ972" i="11" a="1"/>
  <c r="DQ972" i="11"/>
  <c r="DP972" i="11" a="1"/>
  <c r="DP972" i="11"/>
  <c r="AP973" i="11" a="1"/>
  <c r="AP973" i="11"/>
  <c r="AO973" i="11" a="1"/>
  <c r="AO973" i="11"/>
  <c r="AR973" i="11" a="1"/>
  <c r="AR973" i="11"/>
  <c r="AQ973" i="11" a="1"/>
  <c r="AQ973" i="11"/>
  <c r="AP974" i="11" a="1"/>
  <c r="AP974" i="11"/>
  <c r="AR974" i="11" a="1"/>
  <c r="AR974" i="11"/>
  <c r="AQ974" i="11" a="1"/>
  <c r="AQ974" i="11"/>
  <c r="AO974" i="11" a="1"/>
  <c r="AO974" i="11"/>
  <c r="AN974" i="11" a="1"/>
  <c r="AN974" i="11"/>
  <c r="F976" i="11" a="1"/>
  <c r="F976" i="11"/>
  <c r="AA976" i="11" a="1"/>
  <c r="AA976" i="11"/>
  <c r="Y977" i="11" a="1"/>
  <c r="Y977" i="11"/>
  <c r="T975" i="11" a="1"/>
  <c r="T975" i="11"/>
  <c r="G975" i="11" a="1"/>
  <c r="G975" i="11"/>
  <c r="H975" i="11" a="1"/>
  <c r="H975" i="11"/>
  <c r="U975" i="11" a="1"/>
  <c r="U975" i="11"/>
  <c r="AB975" i="11"/>
  <c r="DP973" i="11" a="1"/>
  <c r="DP973" i="11"/>
  <c r="DQ973" i="11" a="1"/>
  <c r="DQ973" i="11"/>
  <c r="DO973" i="11" a="1"/>
  <c r="DO973" i="11"/>
  <c r="DR973" i="11" a="1"/>
  <c r="DR973" i="11"/>
  <c r="DN973" i="11" a="1"/>
  <c r="DN973" i="11"/>
  <c r="DY973" i="11" a="1"/>
  <c r="DY973" i="11"/>
  <c r="DU973" i="11" a="1"/>
  <c r="DU973" i="11"/>
  <c r="DW973" i="11" a="1"/>
  <c r="DW973" i="11"/>
  <c r="DV973" i="11" a="1"/>
  <c r="DV973" i="11"/>
  <c r="EB973" i="11" a="1"/>
  <c r="EB973" i="11"/>
  <c r="EA973" i="11" a="1"/>
  <c r="EA973" i="11"/>
  <c r="DZ973" i="11" a="1"/>
  <c r="DZ973" i="11"/>
  <c r="DX973" i="11" a="1"/>
  <c r="DX973" i="11"/>
  <c r="DF973" i="11" a="1"/>
  <c r="DF973" i="11"/>
  <c r="DG973" i="11" a="1"/>
  <c r="DG973" i="11"/>
  <c r="DI973" i="11" a="1"/>
  <c r="DI973" i="11"/>
  <c r="DJ973" i="11" a="1"/>
  <c r="DJ973" i="11"/>
  <c r="DH973" i="11" a="1"/>
  <c r="DH973" i="11"/>
  <c r="DK973" i="11" a="1"/>
  <c r="DK973" i="11"/>
  <c r="DT974" i="11" a="1"/>
  <c r="DT974" i="11"/>
  <c r="DM974" i="11" a="1"/>
  <c r="DM974" i="11"/>
  <c r="DE974" i="11" a="1"/>
  <c r="DE974" i="11"/>
  <c r="AN973" i="11" a="1"/>
  <c r="AN973" i="11"/>
  <c r="AS973" i="11"/>
  <c r="AS974" i="11"/>
  <c r="AP975" i="11" a="1"/>
  <c r="AP975" i="11"/>
  <c r="AO975" i="11" a="1"/>
  <c r="AO975" i="11"/>
  <c r="AQ975" i="11" a="1"/>
  <c r="AQ975" i="11"/>
  <c r="AR975" i="11" a="1"/>
  <c r="AR975" i="11"/>
  <c r="DI974" i="11" a="1"/>
  <c r="DI974" i="11"/>
  <c r="DF974" i="11" a="1"/>
  <c r="DF974" i="11"/>
  <c r="DH974" i="11" a="1"/>
  <c r="DH974" i="11"/>
  <c r="DG974" i="11" a="1"/>
  <c r="DG974" i="11"/>
  <c r="DJ974" i="11" a="1"/>
  <c r="DJ974" i="11"/>
  <c r="DK974" i="11" a="1"/>
  <c r="DK974" i="11"/>
  <c r="DE975" i="11" a="1"/>
  <c r="DE975" i="11"/>
  <c r="DM975" i="11" a="1"/>
  <c r="DM975" i="11"/>
  <c r="DT975" i="11" a="1"/>
  <c r="DT975" i="11"/>
  <c r="AA977" i="11" a="1"/>
  <c r="AA977" i="11"/>
  <c r="F977" i="11" a="1"/>
  <c r="F977" i="11"/>
  <c r="Y978" i="11" a="1"/>
  <c r="Y978" i="11"/>
  <c r="DQ974" i="11" a="1"/>
  <c r="DQ974" i="11"/>
  <c r="DN974" i="11" a="1"/>
  <c r="DN974" i="11"/>
  <c r="DR974" i="11" a="1"/>
  <c r="DR974" i="11"/>
  <c r="DP974" i="11" a="1"/>
  <c r="DP974" i="11"/>
  <c r="DO974" i="11" a="1"/>
  <c r="DO974" i="11"/>
  <c r="G976" i="11" a="1"/>
  <c r="G976" i="11"/>
  <c r="T976" i="11" a="1"/>
  <c r="T976" i="11"/>
  <c r="H976" i="11" a="1"/>
  <c r="H976" i="11"/>
  <c r="DZ974" i="11" a="1"/>
  <c r="DZ974" i="11"/>
  <c r="DV974" i="11" a="1"/>
  <c r="DV974" i="11"/>
  <c r="DY974" i="11" a="1"/>
  <c r="DY974" i="11"/>
  <c r="EA974" i="11" a="1"/>
  <c r="EA974" i="11"/>
  <c r="DX974" i="11" a="1"/>
  <c r="DX974" i="11"/>
  <c r="EB974" i="11" a="1"/>
  <c r="EB974" i="11"/>
  <c r="DW974" i="11" a="1"/>
  <c r="DW974" i="11"/>
  <c r="DU974" i="11" a="1"/>
  <c r="DU974" i="11"/>
  <c r="AB976" i="11"/>
  <c r="U976" i="11" a="1"/>
  <c r="U976" i="11"/>
  <c r="AB977" i="11"/>
  <c r="U977" i="11" a="1"/>
  <c r="U977" i="11"/>
  <c r="T977" i="11" a="1"/>
  <c r="T977" i="11"/>
  <c r="G977" i="11" a="1"/>
  <c r="G977" i="11"/>
  <c r="H977" i="11" a="1"/>
  <c r="H977" i="11"/>
  <c r="DH975" i="11" a="1"/>
  <c r="DH975" i="11"/>
  <c r="DG975" i="11" a="1"/>
  <c r="DG975" i="11"/>
  <c r="DI975" i="11" a="1"/>
  <c r="DI975" i="11"/>
  <c r="DK975" i="11" a="1"/>
  <c r="DK975" i="11"/>
  <c r="DF975" i="11" a="1"/>
  <c r="DF975" i="11"/>
  <c r="DJ975" i="11" a="1"/>
  <c r="DJ975" i="11"/>
  <c r="DV975" i="11" a="1"/>
  <c r="DV975" i="11"/>
  <c r="DU975" i="11" a="1"/>
  <c r="DU975" i="11"/>
  <c r="EB975" i="11" a="1"/>
  <c r="EB975" i="11"/>
  <c r="DW975" i="11" a="1"/>
  <c r="DW975" i="11"/>
  <c r="DY975" i="11" a="1"/>
  <c r="DY975" i="11"/>
  <c r="DZ975" i="11" a="1"/>
  <c r="DZ975" i="11"/>
  <c r="DX975" i="11" a="1"/>
  <c r="DX975" i="11"/>
  <c r="EA975" i="11" a="1"/>
  <c r="EA975" i="11"/>
  <c r="DN975" i="11" a="1"/>
  <c r="DN975" i="11"/>
  <c r="DQ975" i="11" a="1"/>
  <c r="DQ975" i="11"/>
  <c r="DP975" i="11" a="1"/>
  <c r="DP975" i="11"/>
  <c r="DO975" i="11" a="1"/>
  <c r="DO975" i="11"/>
  <c r="DR975" i="11" a="1"/>
  <c r="DR975" i="11"/>
  <c r="AN975" i="11" a="1"/>
  <c r="AN975" i="11"/>
  <c r="DM976" i="11" a="1"/>
  <c r="DM976" i="11"/>
  <c r="DE976" i="11" a="1"/>
  <c r="DE976" i="11"/>
  <c r="DT976" i="11" a="1"/>
  <c r="DT976" i="11"/>
  <c r="AP976" i="11" a="1"/>
  <c r="AP976" i="11"/>
  <c r="AQ976" i="11" a="1"/>
  <c r="AQ976" i="11"/>
  <c r="AO976" i="11" a="1"/>
  <c r="AO976" i="11"/>
  <c r="AR976" i="11" a="1"/>
  <c r="AR976" i="11"/>
  <c r="F978" i="11" a="1"/>
  <c r="F978" i="11"/>
  <c r="AA978" i="11" a="1"/>
  <c r="AA978" i="11"/>
  <c r="Y979" i="11" a="1"/>
  <c r="Y979" i="11"/>
  <c r="DY976" i="11" a="1"/>
  <c r="DY976" i="11"/>
  <c r="DX976" i="11" a="1"/>
  <c r="DX976" i="11"/>
  <c r="EB976" i="11" a="1"/>
  <c r="EB976" i="11"/>
  <c r="DV976" i="11" a="1"/>
  <c r="DV976" i="11"/>
  <c r="DU976" i="11" a="1"/>
  <c r="DU976" i="11"/>
  <c r="DW976" i="11" a="1"/>
  <c r="DW976" i="11"/>
  <c r="EA976" i="11" a="1"/>
  <c r="EA976" i="11"/>
  <c r="DZ976" i="11" a="1"/>
  <c r="DZ976" i="11"/>
  <c r="AS975" i="11"/>
  <c r="G978" i="11" a="1"/>
  <c r="G978" i="11"/>
  <c r="T978" i="11" a="1"/>
  <c r="T978" i="11"/>
  <c r="H978" i="11" a="1"/>
  <c r="H978" i="11"/>
  <c r="DF976" i="11" a="1"/>
  <c r="DF976" i="11"/>
  <c r="DK976" i="11" a="1"/>
  <c r="DK976" i="11"/>
  <c r="DH976" i="11" a="1"/>
  <c r="DH976" i="11"/>
  <c r="DJ976" i="11" a="1"/>
  <c r="DJ976" i="11"/>
  <c r="DI976" i="11" a="1"/>
  <c r="DI976" i="11"/>
  <c r="DG976" i="11" a="1"/>
  <c r="DG976" i="11"/>
  <c r="DQ976" i="11" a="1"/>
  <c r="DQ976" i="11"/>
  <c r="DO976" i="11" a="1"/>
  <c r="DO976" i="11"/>
  <c r="DN976" i="11" a="1"/>
  <c r="DN976" i="11"/>
  <c r="DR976" i="11" a="1"/>
  <c r="DR976" i="11"/>
  <c r="DP976" i="11" a="1"/>
  <c r="DP976" i="11"/>
  <c r="AN976" i="11" a="1"/>
  <c r="AN976" i="11"/>
  <c r="F979" i="11" a="1"/>
  <c r="F979" i="11"/>
  <c r="AA979" i="11" a="1"/>
  <c r="AA979" i="11"/>
  <c r="Y980" i="11" a="1"/>
  <c r="Y980" i="11"/>
  <c r="AO977" i="11" a="1"/>
  <c r="AO977" i="11"/>
  <c r="AP977" i="11" a="1"/>
  <c r="AP977" i="11"/>
  <c r="AQ977" i="11" a="1"/>
  <c r="AQ977" i="11"/>
  <c r="AR977" i="11" a="1"/>
  <c r="AR977" i="11"/>
  <c r="DT977" i="11" a="1"/>
  <c r="DT977" i="11"/>
  <c r="DE977" i="11" a="1"/>
  <c r="DE977" i="11"/>
  <c r="DM977" i="11" a="1"/>
  <c r="DM977" i="11"/>
  <c r="AB978" i="11"/>
  <c r="U978" i="11" a="1"/>
  <c r="U978" i="11"/>
  <c r="DY977" i="11" a="1"/>
  <c r="DY977" i="11"/>
  <c r="DZ977" i="11" a="1"/>
  <c r="DZ977" i="11"/>
  <c r="DX977" i="11" a="1"/>
  <c r="DX977" i="11"/>
  <c r="EA977" i="11" a="1"/>
  <c r="EA977" i="11"/>
  <c r="EB977" i="11" a="1"/>
  <c r="EB977" i="11"/>
  <c r="DV977" i="11" a="1"/>
  <c r="DV977" i="11"/>
  <c r="DU977" i="11" a="1"/>
  <c r="DU977" i="11"/>
  <c r="DW977" i="11" a="1"/>
  <c r="DW977" i="11"/>
  <c r="F980" i="11" a="1"/>
  <c r="F980" i="11"/>
  <c r="AA980" i="11" a="1"/>
  <c r="AA980" i="11"/>
  <c r="Y981" i="11" a="1"/>
  <c r="Y981" i="11"/>
  <c r="AP978" i="11" a="1"/>
  <c r="AP978" i="11"/>
  <c r="AR978" i="11" a="1"/>
  <c r="AR978" i="11"/>
  <c r="AO978" i="11" a="1"/>
  <c r="AO978" i="11"/>
  <c r="AQ978" i="11" a="1"/>
  <c r="AQ978" i="11"/>
  <c r="DP977" i="11" a="1"/>
  <c r="DP977" i="11"/>
  <c r="DQ977" i="11" a="1"/>
  <c r="DQ977" i="11"/>
  <c r="DN977" i="11" a="1"/>
  <c r="DN977" i="11"/>
  <c r="DO977" i="11" a="1"/>
  <c r="DO977" i="11"/>
  <c r="DR977" i="11" a="1"/>
  <c r="DR977" i="11"/>
  <c r="AN977" i="11" a="1"/>
  <c r="AN977" i="11"/>
  <c r="T979" i="11" a="1"/>
  <c r="T979" i="11"/>
  <c r="G979" i="11" a="1"/>
  <c r="G979" i="11"/>
  <c r="H979" i="11" a="1"/>
  <c r="H979" i="11"/>
  <c r="AS976" i="11"/>
  <c r="DF977" i="11" a="1"/>
  <c r="DF977" i="11"/>
  <c r="DH977" i="11" a="1"/>
  <c r="DH977" i="11"/>
  <c r="DG977" i="11" a="1"/>
  <c r="DG977" i="11"/>
  <c r="DI977" i="11" a="1"/>
  <c r="DI977" i="11"/>
  <c r="DJ977" i="11" a="1"/>
  <c r="DJ977" i="11"/>
  <c r="DK977" i="11" a="1"/>
  <c r="DK977" i="11"/>
  <c r="U979" i="11" a="1"/>
  <c r="U979" i="11"/>
  <c r="AB979" i="11"/>
  <c r="DM978" i="11" a="1"/>
  <c r="DM978" i="11"/>
  <c r="DT978" i="11" a="1"/>
  <c r="DT978" i="11"/>
  <c r="DE978" i="11" a="1"/>
  <c r="DE978" i="11"/>
  <c r="DM979" i="11" a="1"/>
  <c r="DM979" i="11"/>
  <c r="DT979" i="11" a="1"/>
  <c r="DT979" i="11"/>
  <c r="DE979" i="11" a="1"/>
  <c r="DE979" i="11"/>
  <c r="U980" i="11" a="1"/>
  <c r="U980" i="11"/>
  <c r="AB980" i="11"/>
  <c r="AN978" i="11" a="1"/>
  <c r="AN978" i="11"/>
  <c r="AO979" i="11" a="1"/>
  <c r="AO979" i="11"/>
  <c r="AP979" i="11" a="1"/>
  <c r="AP979" i="11"/>
  <c r="AN979" i="11" a="1"/>
  <c r="AN979" i="11"/>
  <c r="AR979" i="11" a="1"/>
  <c r="AR979" i="11"/>
  <c r="AQ979" i="11" a="1"/>
  <c r="AQ979" i="11"/>
  <c r="DG978" i="11" a="1"/>
  <c r="DG978" i="11"/>
  <c r="DH978" i="11" a="1"/>
  <c r="DH978" i="11"/>
  <c r="DK978" i="11" a="1"/>
  <c r="DK978" i="11"/>
  <c r="DF978" i="11" a="1"/>
  <c r="DF978" i="11"/>
  <c r="DJ978" i="11" a="1"/>
  <c r="DJ978" i="11"/>
  <c r="DI978" i="11" a="1"/>
  <c r="DI978" i="11"/>
  <c r="EA978" i="11" a="1"/>
  <c r="EA978" i="11"/>
  <c r="DW978" i="11" a="1"/>
  <c r="DW978" i="11"/>
  <c r="DU978" i="11" a="1"/>
  <c r="DU978" i="11"/>
  <c r="DZ978" i="11" a="1"/>
  <c r="DZ978" i="11"/>
  <c r="DX978" i="11" a="1"/>
  <c r="DX978" i="11"/>
  <c r="DY978" i="11" a="1"/>
  <c r="DY978" i="11"/>
  <c r="EB978" i="11" a="1"/>
  <c r="EB978" i="11"/>
  <c r="DV978" i="11" a="1"/>
  <c r="DV978" i="11"/>
  <c r="AS977" i="11"/>
  <c r="DO978" i="11" a="1"/>
  <c r="DO978" i="11"/>
  <c r="DP978" i="11" a="1"/>
  <c r="DP978" i="11"/>
  <c r="DQ978" i="11" a="1"/>
  <c r="DQ978" i="11"/>
  <c r="DN978" i="11" a="1"/>
  <c r="DN978" i="11"/>
  <c r="DR978" i="11" a="1"/>
  <c r="DR978" i="11"/>
  <c r="AA981" i="11" a="1"/>
  <c r="AA981" i="11"/>
  <c r="F981" i="11" a="1"/>
  <c r="F981" i="11"/>
  <c r="Y982" i="11" a="1"/>
  <c r="Y982" i="11"/>
  <c r="G980" i="11" a="1"/>
  <c r="G980" i="11"/>
  <c r="T980" i="11" a="1"/>
  <c r="T980" i="11"/>
  <c r="H980" i="11" a="1"/>
  <c r="H980" i="11"/>
  <c r="DE980" i="11" a="1"/>
  <c r="DE980" i="11"/>
  <c r="DM980" i="11" a="1"/>
  <c r="DM980" i="11"/>
  <c r="DT980" i="11" a="1"/>
  <c r="DT980" i="11"/>
  <c r="G981" i="11" a="1"/>
  <c r="G981" i="11"/>
  <c r="T981" i="11" a="1"/>
  <c r="T981" i="11"/>
  <c r="H981" i="11" a="1"/>
  <c r="H981" i="11"/>
  <c r="AS978" i="11"/>
  <c r="AR980" i="11" a="1"/>
  <c r="AR980" i="11"/>
  <c r="AP980" i="11" a="1"/>
  <c r="AP980" i="11"/>
  <c r="AQ980" i="11" a="1"/>
  <c r="AQ980" i="11"/>
  <c r="AO980" i="11" a="1"/>
  <c r="AO980" i="11"/>
  <c r="DZ979" i="11" a="1"/>
  <c r="DZ979" i="11"/>
  <c r="EB979" i="11" a="1"/>
  <c r="EB979" i="11"/>
  <c r="DW979" i="11" a="1"/>
  <c r="DW979" i="11"/>
  <c r="DU979" i="11" a="1"/>
  <c r="DU979" i="11"/>
  <c r="DY979" i="11" a="1"/>
  <c r="DY979" i="11"/>
  <c r="EA979" i="11" a="1"/>
  <c r="EA979" i="11"/>
  <c r="DV979" i="11" a="1"/>
  <c r="DV979" i="11"/>
  <c r="DX979" i="11" a="1"/>
  <c r="DX979" i="11"/>
  <c r="DP979" i="11" a="1"/>
  <c r="DP979" i="11"/>
  <c r="DR979" i="11" a="1"/>
  <c r="DR979" i="11"/>
  <c r="DQ979" i="11" a="1"/>
  <c r="DQ979" i="11"/>
  <c r="DN979" i="11" a="1"/>
  <c r="DN979" i="11"/>
  <c r="DO979" i="11" a="1"/>
  <c r="DO979" i="11"/>
  <c r="F982" i="11" a="1"/>
  <c r="F982" i="11"/>
  <c r="AA982" i="11" a="1"/>
  <c r="AA982" i="11"/>
  <c r="Y983" i="11" a="1"/>
  <c r="Y983" i="11"/>
  <c r="AS979" i="11"/>
  <c r="U981" i="11" a="1"/>
  <c r="U981" i="11"/>
  <c r="AB981" i="11"/>
  <c r="DF979" i="11" a="1"/>
  <c r="DF979" i="11"/>
  <c r="DJ979" i="11" a="1"/>
  <c r="DJ979" i="11"/>
  <c r="DI979" i="11" a="1"/>
  <c r="DI979" i="11"/>
  <c r="DG979" i="11" a="1"/>
  <c r="DG979" i="11"/>
  <c r="DK979" i="11" a="1"/>
  <c r="DK979" i="11"/>
  <c r="DH979" i="11" a="1"/>
  <c r="DH979" i="11"/>
  <c r="DJ980" i="11" a="1"/>
  <c r="DJ980" i="11"/>
  <c r="DF980" i="11" a="1"/>
  <c r="DF980" i="11"/>
  <c r="DK980" i="11" a="1"/>
  <c r="DK980" i="11"/>
  <c r="DH980" i="11" a="1"/>
  <c r="DH980" i="11"/>
  <c r="DI980" i="11" a="1"/>
  <c r="DI980" i="11"/>
  <c r="DG980" i="11" a="1"/>
  <c r="DG980" i="11"/>
  <c r="AB982" i="11"/>
  <c r="U982" i="11" a="1"/>
  <c r="U982" i="11"/>
  <c r="AR981" i="11" a="1"/>
  <c r="AR981" i="11"/>
  <c r="AP981" i="11" a="1"/>
  <c r="AP981" i="11"/>
  <c r="AQ981" i="11" a="1"/>
  <c r="AQ981" i="11"/>
  <c r="AO981" i="11" a="1"/>
  <c r="AO981" i="11"/>
  <c r="F983" i="11" a="1"/>
  <c r="F983" i="11"/>
  <c r="AA983" i="11" a="1"/>
  <c r="AA983" i="11"/>
  <c r="Y984" i="11" a="1"/>
  <c r="Y984" i="11"/>
  <c r="AN980" i="11" a="1"/>
  <c r="AN980" i="11"/>
  <c r="DT981" i="11" a="1"/>
  <c r="DT981" i="11"/>
  <c r="DE981" i="11" a="1"/>
  <c r="DE981" i="11"/>
  <c r="DM981" i="11" a="1"/>
  <c r="DM981" i="11"/>
  <c r="DV980" i="11" a="1"/>
  <c r="DV980" i="11"/>
  <c r="DW980" i="11" a="1"/>
  <c r="DW980" i="11"/>
  <c r="DZ980" i="11" a="1"/>
  <c r="DZ980" i="11"/>
  <c r="EA980" i="11" a="1"/>
  <c r="EA980" i="11"/>
  <c r="DU980" i="11" a="1"/>
  <c r="DU980" i="11"/>
  <c r="DY980" i="11" a="1"/>
  <c r="DY980" i="11"/>
  <c r="DX980" i="11" a="1"/>
  <c r="DX980" i="11"/>
  <c r="EB980" i="11" a="1"/>
  <c r="EB980" i="11"/>
  <c r="G982" i="11" a="1"/>
  <c r="G982" i="11"/>
  <c r="T982" i="11" a="1"/>
  <c r="T982" i="11"/>
  <c r="H982" i="11" a="1"/>
  <c r="H982" i="11"/>
  <c r="DO980" i="11" a="1"/>
  <c r="DO980" i="11"/>
  <c r="DN980" i="11" a="1"/>
  <c r="DN980" i="11"/>
  <c r="DR980" i="11" a="1"/>
  <c r="DR980" i="11"/>
  <c r="DQ980" i="11" a="1"/>
  <c r="DQ980" i="11"/>
  <c r="DP980" i="11" a="1"/>
  <c r="DP980" i="11"/>
  <c r="DE982" i="11" a="1"/>
  <c r="DE982" i="11"/>
  <c r="DT982" i="11" a="1"/>
  <c r="DT982" i="11"/>
  <c r="DM982" i="11" a="1"/>
  <c r="DM982" i="11"/>
  <c r="DI981" i="11" a="1"/>
  <c r="DI981" i="11"/>
  <c r="DG981" i="11" a="1"/>
  <c r="DG981" i="11"/>
  <c r="DJ981" i="11" a="1"/>
  <c r="DJ981" i="11"/>
  <c r="DK981" i="11" a="1"/>
  <c r="DK981" i="11"/>
  <c r="DH981" i="11" a="1"/>
  <c r="DH981" i="11"/>
  <c r="DF981" i="11" a="1"/>
  <c r="DF981" i="11"/>
  <c r="AN981" i="11" a="1"/>
  <c r="AN981" i="11"/>
  <c r="DX981" i="11" a="1"/>
  <c r="DX981" i="11"/>
  <c r="EA981" i="11" a="1"/>
  <c r="EA981" i="11"/>
  <c r="DY981" i="11" a="1"/>
  <c r="DY981" i="11"/>
  <c r="DZ981" i="11" a="1"/>
  <c r="DZ981" i="11"/>
  <c r="DW981" i="11" a="1"/>
  <c r="DW981" i="11"/>
  <c r="DV981" i="11" a="1"/>
  <c r="DV981" i="11"/>
  <c r="EB981" i="11" a="1"/>
  <c r="EB981" i="11"/>
  <c r="DU981" i="11" a="1"/>
  <c r="DU981" i="11"/>
  <c r="AS980" i="11"/>
  <c r="AA984" i="11" a="1"/>
  <c r="AA984" i="11"/>
  <c r="F984" i="11" a="1"/>
  <c r="F984" i="11"/>
  <c r="Y985" i="11" a="1"/>
  <c r="Y985" i="11"/>
  <c r="T983" i="11" a="1"/>
  <c r="T983" i="11"/>
  <c r="G983" i="11" a="1"/>
  <c r="G983" i="11"/>
  <c r="H983" i="11" a="1"/>
  <c r="H983" i="11"/>
  <c r="AQ982" i="11" a="1"/>
  <c r="AQ982" i="11"/>
  <c r="AP982" i="11" a="1"/>
  <c r="AP982" i="11"/>
  <c r="AO982" i="11" a="1"/>
  <c r="AO982" i="11"/>
  <c r="AR982" i="11" a="1"/>
  <c r="AR982" i="11"/>
  <c r="U983" i="11" a="1"/>
  <c r="U983" i="11"/>
  <c r="AB983" i="11"/>
  <c r="DR981" i="11" a="1"/>
  <c r="DR981" i="11"/>
  <c r="DP981" i="11" a="1"/>
  <c r="DP981" i="11"/>
  <c r="DO981" i="11" a="1"/>
  <c r="DO981" i="11"/>
  <c r="DQ981" i="11" a="1"/>
  <c r="DQ981" i="11"/>
  <c r="DN981" i="11" a="1"/>
  <c r="DN981" i="11"/>
  <c r="U984" i="11" a="1"/>
  <c r="U984" i="11"/>
  <c r="AB984" i="11"/>
  <c r="DT983" i="11" a="1"/>
  <c r="DT983" i="11"/>
  <c r="DE983" i="11" a="1"/>
  <c r="DE983" i="11"/>
  <c r="DM983" i="11" a="1"/>
  <c r="DM983" i="11"/>
  <c r="T984" i="11" a="1"/>
  <c r="T984" i="11"/>
  <c r="G984" i="11" a="1"/>
  <c r="G984" i="11"/>
  <c r="H984" i="11" a="1"/>
  <c r="H984" i="11"/>
  <c r="AN983" i="11" a="1"/>
  <c r="AN983" i="11"/>
  <c r="AR983" i="11" a="1"/>
  <c r="AR983" i="11"/>
  <c r="AP983" i="11" a="1"/>
  <c r="AP983" i="11"/>
  <c r="AO983" i="11" a="1"/>
  <c r="AO983" i="11"/>
  <c r="AQ983" i="11" a="1"/>
  <c r="AQ983" i="11"/>
  <c r="AS981" i="11"/>
  <c r="DO982" i="11" a="1"/>
  <c r="DO982" i="11"/>
  <c r="DR982" i="11" a="1"/>
  <c r="DR982" i="11"/>
  <c r="DQ982" i="11" a="1"/>
  <c r="DQ982" i="11"/>
  <c r="DP982" i="11" a="1"/>
  <c r="DP982" i="11"/>
  <c r="DN982" i="11" a="1"/>
  <c r="DN982" i="11"/>
  <c r="DV982" i="11" a="1"/>
  <c r="DV982" i="11"/>
  <c r="DU982" i="11" a="1"/>
  <c r="DU982" i="11"/>
  <c r="DZ982" i="11" a="1"/>
  <c r="DZ982" i="11"/>
  <c r="DW982" i="11" a="1"/>
  <c r="DW982" i="11"/>
  <c r="EA982" i="11" a="1"/>
  <c r="EA982" i="11"/>
  <c r="EB982" i="11" a="1"/>
  <c r="EB982" i="11"/>
  <c r="DX982" i="11" a="1"/>
  <c r="DX982" i="11"/>
  <c r="DY982" i="11" a="1"/>
  <c r="DY982" i="11"/>
  <c r="DH982" i="11" a="1"/>
  <c r="DH982" i="11"/>
  <c r="DG982" i="11" a="1"/>
  <c r="DG982" i="11"/>
  <c r="DF982" i="11" a="1"/>
  <c r="DF982" i="11"/>
  <c r="DK982" i="11" a="1"/>
  <c r="DK982" i="11"/>
  <c r="DJ982" i="11" a="1"/>
  <c r="DJ982" i="11"/>
  <c r="DI982" i="11" a="1"/>
  <c r="DI982" i="11"/>
  <c r="AN982" i="11" a="1"/>
  <c r="AN982" i="11"/>
  <c r="AA985" i="11" a="1"/>
  <c r="AA985" i="11"/>
  <c r="F985" i="11" a="1"/>
  <c r="F985" i="11"/>
  <c r="Y986" i="11" a="1"/>
  <c r="Y986" i="11"/>
  <c r="G985" i="11" a="1"/>
  <c r="G985" i="11"/>
  <c r="T985" i="11" a="1"/>
  <c r="T985" i="11"/>
  <c r="H985" i="11" a="1"/>
  <c r="H985" i="11"/>
  <c r="DF983" i="11" a="1"/>
  <c r="DF983" i="11"/>
  <c r="DI983" i="11" a="1"/>
  <c r="DI983" i="11"/>
  <c r="DH983" i="11" a="1"/>
  <c r="DH983" i="11"/>
  <c r="DK983" i="11" a="1"/>
  <c r="DK983" i="11"/>
  <c r="DJ983" i="11" a="1"/>
  <c r="DJ983" i="11"/>
  <c r="DG983" i="11" a="1"/>
  <c r="DG983" i="11"/>
  <c r="DU983" i="11" a="1"/>
  <c r="DU983" i="11"/>
  <c r="EA983" i="11" a="1"/>
  <c r="EA983" i="11"/>
  <c r="DY983" i="11" a="1"/>
  <c r="DY983" i="11"/>
  <c r="EB983" i="11" a="1"/>
  <c r="EB983" i="11"/>
  <c r="DZ983" i="11" a="1"/>
  <c r="DZ983" i="11"/>
  <c r="DV983" i="11" a="1"/>
  <c r="DV983" i="11"/>
  <c r="DW983" i="11" a="1"/>
  <c r="DW983" i="11"/>
  <c r="DX983" i="11" a="1"/>
  <c r="DX983" i="11"/>
  <c r="AS982" i="11"/>
  <c r="AS983" i="11"/>
  <c r="F986" i="11" a="1"/>
  <c r="F986" i="11"/>
  <c r="AA986" i="11" a="1"/>
  <c r="AA986" i="11"/>
  <c r="Y987" i="11" a="1"/>
  <c r="Y987" i="11"/>
  <c r="DE984" i="11" a="1"/>
  <c r="DE984" i="11"/>
  <c r="DM984" i="11" a="1"/>
  <c r="DM984" i="11"/>
  <c r="DT984" i="11" a="1"/>
  <c r="DT984" i="11"/>
  <c r="AP984" i="11" a="1"/>
  <c r="AP984" i="11"/>
  <c r="AR984" i="11" a="1"/>
  <c r="AR984" i="11"/>
  <c r="AO984" i="11" a="1"/>
  <c r="AO984" i="11"/>
  <c r="AQ984" i="11" a="1"/>
  <c r="AQ984" i="11"/>
  <c r="AN984" i="11" a="1"/>
  <c r="AN984" i="11"/>
  <c r="AB985" i="11"/>
  <c r="U985" i="11" a="1"/>
  <c r="U985" i="11"/>
  <c r="DQ983" i="11" a="1"/>
  <c r="DQ983" i="11"/>
  <c r="DR983" i="11" a="1"/>
  <c r="DR983" i="11"/>
  <c r="DP983" i="11" a="1"/>
  <c r="DP983" i="11"/>
  <c r="DN983" i="11" a="1"/>
  <c r="DN983" i="11"/>
  <c r="DO983" i="11" a="1"/>
  <c r="DO983" i="11"/>
  <c r="AS984" i="11"/>
  <c r="DT985" i="11" a="1"/>
  <c r="DT985" i="11"/>
  <c r="DE985" i="11" a="1"/>
  <c r="DE985" i="11"/>
  <c r="DM985" i="11" a="1"/>
  <c r="DM985" i="11"/>
  <c r="AP985" i="11" a="1"/>
  <c r="AP985" i="11"/>
  <c r="AQ985" i="11" a="1"/>
  <c r="AQ985" i="11"/>
  <c r="AO985" i="11" a="1"/>
  <c r="AO985" i="11"/>
  <c r="AR985" i="11" a="1"/>
  <c r="AR985" i="11"/>
  <c r="AN985" i="11" a="1"/>
  <c r="AN985" i="11"/>
  <c r="DW984" i="11" a="1"/>
  <c r="DW984" i="11"/>
  <c r="DV984" i="11" a="1"/>
  <c r="DV984" i="11"/>
  <c r="DZ984" i="11" a="1"/>
  <c r="DZ984" i="11"/>
  <c r="EA984" i="11" a="1"/>
  <c r="EA984" i="11"/>
  <c r="DX984" i="11" a="1"/>
  <c r="DX984" i="11"/>
  <c r="DU984" i="11" a="1"/>
  <c r="DU984" i="11"/>
  <c r="DY984" i="11" a="1"/>
  <c r="DY984" i="11"/>
  <c r="EB984" i="11" a="1"/>
  <c r="EB984" i="11"/>
  <c r="DR984" i="11" a="1"/>
  <c r="DR984" i="11"/>
  <c r="DP984" i="11" a="1"/>
  <c r="DP984" i="11"/>
  <c r="DQ984" i="11" a="1"/>
  <c r="DQ984" i="11"/>
  <c r="DN984" i="11" a="1"/>
  <c r="DN984" i="11"/>
  <c r="DO984" i="11" a="1"/>
  <c r="DO984" i="11"/>
  <c r="F987" i="11" a="1"/>
  <c r="F987" i="11"/>
  <c r="AA987" i="11" a="1"/>
  <c r="AA987" i="11"/>
  <c r="Y988" i="11" a="1"/>
  <c r="Y988" i="11"/>
  <c r="DJ984" i="11" a="1"/>
  <c r="DJ984" i="11"/>
  <c r="DH984" i="11" a="1"/>
  <c r="DH984" i="11"/>
  <c r="DF984" i="11" a="1"/>
  <c r="DF984" i="11"/>
  <c r="DI984" i="11" a="1"/>
  <c r="DI984" i="11"/>
  <c r="DG984" i="11" a="1"/>
  <c r="DG984" i="11"/>
  <c r="DK984" i="11" a="1"/>
  <c r="DK984" i="11"/>
  <c r="G986" i="11" a="1"/>
  <c r="G986" i="11"/>
  <c r="T986" i="11" a="1"/>
  <c r="T986" i="11"/>
  <c r="H986" i="11" a="1"/>
  <c r="H986" i="11"/>
  <c r="AB986" i="11"/>
  <c r="U986" i="11" a="1"/>
  <c r="U986" i="11"/>
  <c r="AS985" i="11"/>
  <c r="AA988" i="11" a="1"/>
  <c r="AA988" i="11"/>
  <c r="F988" i="11" a="1"/>
  <c r="F988" i="11"/>
  <c r="Y989" i="11" a="1"/>
  <c r="Y989" i="11"/>
  <c r="T987" i="11" a="1"/>
  <c r="T987" i="11"/>
  <c r="G987" i="11" a="1"/>
  <c r="G987" i="11"/>
  <c r="H987" i="11" a="1"/>
  <c r="H987" i="11"/>
  <c r="AB987" i="11"/>
  <c r="U987" i="11" a="1"/>
  <c r="U987" i="11"/>
  <c r="DP985" i="11" a="1"/>
  <c r="DP985" i="11"/>
  <c r="DN985" i="11" a="1"/>
  <c r="DN985" i="11"/>
  <c r="DO985" i="11" a="1"/>
  <c r="DO985" i="11"/>
  <c r="DQ985" i="11" a="1"/>
  <c r="DQ985" i="11"/>
  <c r="DR985" i="11" a="1"/>
  <c r="DR985" i="11"/>
  <c r="DF985" i="11" a="1"/>
  <c r="DF985" i="11"/>
  <c r="DH985" i="11" a="1"/>
  <c r="DH985" i="11"/>
  <c r="DI985" i="11" a="1"/>
  <c r="DI985" i="11"/>
  <c r="DG985" i="11" a="1"/>
  <c r="DG985" i="11"/>
  <c r="DJ985" i="11" a="1"/>
  <c r="DJ985" i="11"/>
  <c r="DK985" i="11" a="1"/>
  <c r="DK985" i="11"/>
  <c r="AP986" i="11" a="1"/>
  <c r="AP986" i="11"/>
  <c r="AQ986" i="11" a="1"/>
  <c r="AQ986" i="11"/>
  <c r="AR986" i="11" a="1"/>
  <c r="AR986" i="11"/>
  <c r="AO986" i="11" a="1"/>
  <c r="AO986" i="11"/>
  <c r="AN986" i="11" a="1"/>
  <c r="AN986" i="11"/>
  <c r="DM986" i="11" a="1"/>
  <c r="DM986" i="11"/>
  <c r="DE986" i="11" a="1"/>
  <c r="DE986" i="11"/>
  <c r="DT986" i="11" a="1"/>
  <c r="DT986" i="11"/>
  <c r="DU985" i="11" a="1"/>
  <c r="DU985" i="11"/>
  <c r="DZ985" i="11" a="1"/>
  <c r="DZ985" i="11"/>
  <c r="DX985" i="11" a="1"/>
  <c r="DX985" i="11"/>
  <c r="DV985" i="11" a="1"/>
  <c r="DV985" i="11"/>
  <c r="DY985" i="11" a="1"/>
  <c r="DY985" i="11"/>
  <c r="EA985" i="11" a="1"/>
  <c r="EA985" i="11"/>
  <c r="DW985" i="11" a="1"/>
  <c r="DW985" i="11"/>
  <c r="EB985" i="11" a="1"/>
  <c r="EB985" i="11"/>
  <c r="AS986" i="11"/>
  <c r="DM987" i="11" a="1"/>
  <c r="DM987" i="11"/>
  <c r="DE987" i="11" a="1"/>
  <c r="DE987" i="11"/>
  <c r="DT987" i="11" a="1"/>
  <c r="DT987" i="11"/>
  <c r="DJ986" i="11" a="1"/>
  <c r="DJ986" i="11"/>
  <c r="DH986" i="11" a="1"/>
  <c r="DH986" i="11"/>
  <c r="DK986" i="11" a="1"/>
  <c r="DK986" i="11"/>
  <c r="DI986" i="11" a="1"/>
  <c r="DI986" i="11"/>
  <c r="DF986" i="11" a="1"/>
  <c r="DF986" i="11"/>
  <c r="DG986" i="11" a="1"/>
  <c r="DG986" i="11"/>
  <c r="AA989" i="11" a="1"/>
  <c r="AA989" i="11"/>
  <c r="F989" i="11" a="1"/>
  <c r="F989" i="11"/>
  <c r="Y990" i="11" a="1"/>
  <c r="Y990" i="11"/>
  <c r="DO986" i="11" a="1"/>
  <c r="DO986" i="11"/>
  <c r="DP986" i="11" a="1"/>
  <c r="DP986" i="11"/>
  <c r="DQ986" i="11" a="1"/>
  <c r="DQ986" i="11"/>
  <c r="DN986" i="11" a="1"/>
  <c r="DN986" i="11"/>
  <c r="DR986" i="11" a="1"/>
  <c r="DR986" i="11"/>
  <c r="U988" i="11" a="1"/>
  <c r="U988" i="11"/>
  <c r="AB988" i="11"/>
  <c r="EA986" i="11" a="1"/>
  <c r="EA986" i="11"/>
  <c r="EB986" i="11" a="1"/>
  <c r="EB986" i="11"/>
  <c r="DV986" i="11" a="1"/>
  <c r="DV986" i="11"/>
  <c r="DZ986" i="11" a="1"/>
  <c r="DZ986" i="11"/>
  <c r="DU986" i="11" a="1"/>
  <c r="DU986" i="11"/>
  <c r="DX986" i="11" a="1"/>
  <c r="DX986" i="11"/>
  <c r="DY986" i="11" a="1"/>
  <c r="DY986" i="11"/>
  <c r="DW986" i="11" a="1"/>
  <c r="DW986" i="11"/>
  <c r="T988" i="11" a="1"/>
  <c r="T988" i="11"/>
  <c r="G988" i="11" a="1"/>
  <c r="G988" i="11"/>
  <c r="H988" i="11" a="1"/>
  <c r="H988" i="11"/>
  <c r="AR987" i="11" a="1"/>
  <c r="AR987" i="11"/>
  <c r="AN987" i="11" a="1"/>
  <c r="AN987" i="11"/>
  <c r="AO987" i="11" a="1"/>
  <c r="AO987" i="11"/>
  <c r="AP987" i="11" a="1"/>
  <c r="AP987" i="11"/>
  <c r="AQ987" i="11" a="1"/>
  <c r="AQ987" i="11"/>
  <c r="AO988" i="11" a="1"/>
  <c r="AO988" i="11"/>
  <c r="AP988" i="11" a="1"/>
  <c r="AP988" i="11"/>
  <c r="AR988" i="11" a="1"/>
  <c r="AR988" i="11"/>
  <c r="AQ988" i="11" a="1"/>
  <c r="AQ988" i="11"/>
  <c r="DP987" i="11" a="1"/>
  <c r="DP987" i="11"/>
  <c r="DN987" i="11" a="1"/>
  <c r="DN987" i="11"/>
  <c r="DQ987" i="11" a="1"/>
  <c r="DQ987" i="11"/>
  <c r="DR987" i="11" a="1"/>
  <c r="DR987" i="11"/>
  <c r="DO987" i="11" a="1"/>
  <c r="DO987" i="11"/>
  <c r="AA990" i="11" a="1"/>
  <c r="AA990" i="11"/>
  <c r="F990" i="11" a="1"/>
  <c r="F990" i="11"/>
  <c r="Y991" i="11" a="1"/>
  <c r="Y991" i="11"/>
  <c r="DM988" i="11" a="1"/>
  <c r="DM988" i="11"/>
  <c r="DE988" i="11" a="1"/>
  <c r="DE988" i="11"/>
  <c r="DT988" i="11" a="1"/>
  <c r="DT988" i="11"/>
  <c r="U989" i="11" a="1"/>
  <c r="U989" i="11"/>
  <c r="AB989" i="11"/>
  <c r="G989" i="11" a="1"/>
  <c r="G989" i="11"/>
  <c r="T989" i="11" a="1"/>
  <c r="T989" i="11"/>
  <c r="H989" i="11" a="1"/>
  <c r="H989" i="11"/>
  <c r="AS987" i="11"/>
  <c r="DV987" i="11" a="1"/>
  <c r="DV987" i="11"/>
  <c r="DU987" i="11" a="1"/>
  <c r="DU987" i="11"/>
  <c r="DX987" i="11" a="1"/>
  <c r="DX987" i="11"/>
  <c r="EA987" i="11" a="1"/>
  <c r="EA987" i="11"/>
  <c r="DZ987" i="11" a="1"/>
  <c r="DZ987" i="11"/>
  <c r="DY987" i="11" a="1"/>
  <c r="DY987" i="11"/>
  <c r="EB987" i="11" a="1"/>
  <c r="EB987" i="11"/>
  <c r="DW987" i="11" a="1"/>
  <c r="DW987" i="11"/>
  <c r="DH987" i="11" a="1"/>
  <c r="DH987" i="11"/>
  <c r="DG987" i="11" a="1"/>
  <c r="DG987" i="11"/>
  <c r="DJ987" i="11" a="1"/>
  <c r="DJ987" i="11"/>
  <c r="DK987" i="11" a="1"/>
  <c r="DK987" i="11"/>
  <c r="DI987" i="11" a="1"/>
  <c r="DI987" i="11"/>
  <c r="DF987" i="11" a="1"/>
  <c r="DF987" i="11"/>
  <c r="DO988" i="11" a="1"/>
  <c r="DO988" i="11"/>
  <c r="DN988" i="11" a="1"/>
  <c r="DN988" i="11"/>
  <c r="DR988" i="11" a="1"/>
  <c r="DR988" i="11"/>
  <c r="DP988" i="11" a="1"/>
  <c r="DP988" i="11"/>
  <c r="DQ988" i="11" a="1"/>
  <c r="DQ988" i="11"/>
  <c r="AN988" i="11" a="1"/>
  <c r="AN988" i="11"/>
  <c r="AO989" i="11" a="1"/>
  <c r="AO989" i="11"/>
  <c r="AQ989" i="11" a="1"/>
  <c r="AQ989" i="11"/>
  <c r="AP989" i="11" a="1"/>
  <c r="AP989" i="11"/>
  <c r="AR989" i="11" a="1"/>
  <c r="AR989" i="11"/>
  <c r="F991" i="11" a="1"/>
  <c r="F991" i="11"/>
  <c r="AA991" i="11" a="1"/>
  <c r="AA991" i="11"/>
  <c r="Y992" i="11" a="1"/>
  <c r="Y992" i="11"/>
  <c r="DT989" i="11" a="1"/>
  <c r="DT989" i="11"/>
  <c r="DM989" i="11" a="1"/>
  <c r="DM989" i="11"/>
  <c r="DE989" i="11" a="1"/>
  <c r="DE989" i="11"/>
  <c r="AB990" i="11"/>
  <c r="U990" i="11" a="1"/>
  <c r="U990" i="11"/>
  <c r="DW988" i="11" a="1"/>
  <c r="DW988" i="11"/>
  <c r="DZ988" i="11" a="1"/>
  <c r="DZ988" i="11"/>
  <c r="DV988" i="11" a="1"/>
  <c r="DV988" i="11"/>
  <c r="DY988" i="11" a="1"/>
  <c r="DY988" i="11"/>
  <c r="DU988" i="11" a="1"/>
  <c r="DU988" i="11"/>
  <c r="EA988" i="11" a="1"/>
  <c r="EA988" i="11"/>
  <c r="DX988" i="11" a="1"/>
  <c r="DX988" i="11"/>
  <c r="EB988" i="11" a="1"/>
  <c r="EB988" i="11"/>
  <c r="G990" i="11" a="1"/>
  <c r="G990" i="11"/>
  <c r="T990" i="11" a="1"/>
  <c r="T990" i="11"/>
  <c r="H990" i="11" a="1"/>
  <c r="H990" i="11"/>
  <c r="DH988" i="11" a="1"/>
  <c r="DH988" i="11"/>
  <c r="DK988" i="11" a="1"/>
  <c r="DK988" i="11"/>
  <c r="DJ988" i="11" a="1"/>
  <c r="DJ988" i="11"/>
  <c r="DF988" i="11" a="1"/>
  <c r="DF988" i="11"/>
  <c r="DI988" i="11" a="1"/>
  <c r="DI988" i="11"/>
  <c r="DG988" i="11" a="1"/>
  <c r="DG988" i="11"/>
  <c r="DR989" i="11" a="1"/>
  <c r="DR989" i="11"/>
  <c r="DQ989" i="11" a="1"/>
  <c r="DQ989" i="11"/>
  <c r="DO989" i="11" a="1"/>
  <c r="DO989" i="11"/>
  <c r="DP989" i="11" a="1"/>
  <c r="DP989" i="11"/>
  <c r="DN989" i="11" a="1"/>
  <c r="DN989" i="11"/>
  <c r="DZ989" i="11" a="1"/>
  <c r="DZ989" i="11"/>
  <c r="EB989" i="11" a="1"/>
  <c r="EB989" i="11"/>
  <c r="DV989" i="11" a="1"/>
  <c r="DV989" i="11"/>
  <c r="EA989" i="11" a="1"/>
  <c r="EA989" i="11"/>
  <c r="DU989" i="11" a="1"/>
  <c r="DU989" i="11"/>
  <c r="DY989" i="11" a="1"/>
  <c r="DY989" i="11"/>
  <c r="DX989" i="11" a="1"/>
  <c r="DX989" i="11"/>
  <c r="DW989" i="11" a="1"/>
  <c r="DW989" i="11"/>
  <c r="DT990" i="11" a="1"/>
  <c r="DT990" i="11"/>
  <c r="DE990" i="11" a="1"/>
  <c r="DE990" i="11"/>
  <c r="DM990" i="11" a="1"/>
  <c r="DM990" i="11"/>
  <c r="AN989" i="11" a="1"/>
  <c r="AN989" i="11"/>
  <c r="AS988" i="11"/>
  <c r="F992" i="11" a="1"/>
  <c r="F992" i="11"/>
  <c r="AA992" i="11" a="1"/>
  <c r="AA992" i="11"/>
  <c r="Y993" i="11" a="1"/>
  <c r="Y993" i="11"/>
  <c r="G991" i="11" a="1"/>
  <c r="G991" i="11"/>
  <c r="T991" i="11" a="1"/>
  <c r="T991" i="11"/>
  <c r="H991" i="11" a="1"/>
  <c r="H991" i="11"/>
  <c r="DI989" i="11" a="1"/>
  <c r="DI989" i="11"/>
  <c r="DH989" i="11" a="1"/>
  <c r="DH989" i="11"/>
  <c r="DJ989" i="11" a="1"/>
  <c r="DJ989" i="11"/>
  <c r="DK989" i="11" a="1"/>
  <c r="DK989" i="11"/>
  <c r="DG989" i="11" a="1"/>
  <c r="DG989" i="11"/>
  <c r="DF989" i="11" a="1"/>
  <c r="DF989" i="11"/>
  <c r="U991" i="11" a="1"/>
  <c r="U991" i="11"/>
  <c r="AB991" i="11"/>
  <c r="AO990" i="11" a="1"/>
  <c r="AO990" i="11"/>
  <c r="AQ990" i="11" a="1"/>
  <c r="AQ990" i="11"/>
  <c r="AR990" i="11" a="1"/>
  <c r="AR990" i="11"/>
  <c r="AP990" i="11" a="1"/>
  <c r="AP990" i="11"/>
  <c r="DM991" i="11" a="1"/>
  <c r="DM991" i="11"/>
  <c r="DE991" i="11" a="1"/>
  <c r="DE991" i="11"/>
  <c r="DT991" i="11" a="1"/>
  <c r="DT991" i="11"/>
  <c r="T992" i="11" a="1"/>
  <c r="T992" i="11"/>
  <c r="G992" i="11" a="1"/>
  <c r="G992" i="11"/>
  <c r="H992" i="11" a="1"/>
  <c r="H992" i="11"/>
  <c r="AN990" i="11" a="1"/>
  <c r="AN990" i="11"/>
  <c r="AB992" i="11"/>
  <c r="U992" i="11" a="1"/>
  <c r="U992" i="11"/>
  <c r="DO990" i="11" a="1"/>
  <c r="DO990" i="11"/>
  <c r="DN990" i="11" a="1"/>
  <c r="DN990" i="11"/>
  <c r="DR990" i="11" a="1"/>
  <c r="DR990" i="11"/>
  <c r="DP990" i="11" a="1"/>
  <c r="DP990" i="11"/>
  <c r="DQ990" i="11" a="1"/>
  <c r="DQ990" i="11"/>
  <c r="DG990" i="11" a="1"/>
  <c r="DG990" i="11"/>
  <c r="DH990" i="11" a="1"/>
  <c r="DH990" i="11"/>
  <c r="DF990" i="11" a="1"/>
  <c r="DF990" i="11"/>
  <c r="DK990" i="11" a="1"/>
  <c r="DK990" i="11"/>
  <c r="DI990" i="11" a="1"/>
  <c r="DI990" i="11"/>
  <c r="DJ990" i="11" a="1"/>
  <c r="DJ990" i="11"/>
  <c r="AS989" i="11"/>
  <c r="DU990" i="11" a="1"/>
  <c r="DU990" i="11"/>
  <c r="DV990" i="11" a="1"/>
  <c r="DV990" i="11"/>
  <c r="DZ990" i="11" a="1"/>
  <c r="DZ990" i="11"/>
  <c r="EA990" i="11" a="1"/>
  <c r="EA990" i="11"/>
  <c r="EB990" i="11" a="1"/>
  <c r="EB990" i="11"/>
  <c r="DW990" i="11" a="1"/>
  <c r="DW990" i="11"/>
  <c r="DY990" i="11" a="1"/>
  <c r="DY990" i="11"/>
  <c r="DX990" i="11" a="1"/>
  <c r="DX990" i="11"/>
  <c r="AQ991" i="11" a="1"/>
  <c r="AQ991" i="11"/>
  <c r="AR991" i="11" a="1"/>
  <c r="AR991" i="11"/>
  <c r="AP991" i="11" a="1"/>
  <c r="AP991" i="11"/>
  <c r="AO991" i="11" a="1"/>
  <c r="AO991" i="11"/>
  <c r="AA993" i="11" a="1"/>
  <c r="AA993" i="11"/>
  <c r="F993" i="11" a="1"/>
  <c r="F993" i="11"/>
  <c r="Y994" i="11" a="1"/>
  <c r="Y994" i="11"/>
  <c r="G993" i="11" a="1"/>
  <c r="G993" i="11"/>
  <c r="T993" i="11" a="1"/>
  <c r="T993" i="11"/>
  <c r="H993" i="11" a="1"/>
  <c r="H993" i="11"/>
  <c r="DT992" i="11" a="1"/>
  <c r="DT992" i="11"/>
  <c r="DE992" i="11" a="1"/>
  <c r="DE992" i="11"/>
  <c r="DM992" i="11" a="1"/>
  <c r="DM992" i="11"/>
  <c r="AN992" i="11" a="1"/>
  <c r="AN992" i="11"/>
  <c r="AQ992" i="11" a="1"/>
  <c r="AQ992" i="11"/>
  <c r="AP992" i="11" a="1"/>
  <c r="AP992" i="11"/>
  <c r="AO992" i="11" a="1"/>
  <c r="AO992" i="11"/>
  <c r="AR992" i="11" a="1"/>
  <c r="AR992" i="11"/>
  <c r="DZ991" i="11" a="1"/>
  <c r="DZ991" i="11"/>
  <c r="DU991" i="11" a="1"/>
  <c r="DU991" i="11"/>
  <c r="DV991" i="11" a="1"/>
  <c r="DV991" i="11"/>
  <c r="EB991" i="11" a="1"/>
  <c r="EB991" i="11"/>
  <c r="DW991" i="11" a="1"/>
  <c r="DW991" i="11"/>
  <c r="EA991" i="11" a="1"/>
  <c r="EA991" i="11"/>
  <c r="DX991" i="11" a="1"/>
  <c r="DX991" i="11"/>
  <c r="DY991" i="11" a="1"/>
  <c r="DY991" i="11"/>
  <c r="F994" i="11" a="1"/>
  <c r="F994" i="11"/>
  <c r="AA994" i="11" a="1"/>
  <c r="AA994" i="11"/>
  <c r="Y995" i="11" a="1"/>
  <c r="Y995" i="11"/>
  <c r="DK991" i="11" a="1"/>
  <c r="DK991" i="11"/>
  <c r="DF991" i="11" a="1"/>
  <c r="DF991" i="11"/>
  <c r="DJ991" i="11" a="1"/>
  <c r="DJ991" i="11"/>
  <c r="DG991" i="11" a="1"/>
  <c r="DG991" i="11"/>
  <c r="DI991" i="11" a="1"/>
  <c r="DI991" i="11"/>
  <c r="DH991" i="11" a="1"/>
  <c r="DH991" i="11"/>
  <c r="U993" i="11" a="1"/>
  <c r="U993" i="11"/>
  <c r="AB993" i="11"/>
  <c r="AN991" i="11" a="1"/>
  <c r="AN991" i="11"/>
  <c r="AS990" i="11"/>
  <c r="DQ991" i="11" a="1"/>
  <c r="DQ991" i="11"/>
  <c r="DP991" i="11" a="1"/>
  <c r="DP991" i="11"/>
  <c r="DO991" i="11" a="1"/>
  <c r="DO991" i="11"/>
  <c r="DN991" i="11" a="1"/>
  <c r="DN991" i="11"/>
  <c r="DR991" i="11" a="1"/>
  <c r="DR991" i="11"/>
  <c r="AS992" i="11"/>
  <c r="AB994" i="11"/>
  <c r="U994" i="11" a="1"/>
  <c r="U994" i="11"/>
  <c r="DN992" i="11" a="1"/>
  <c r="DN992" i="11"/>
  <c r="DO992" i="11" a="1"/>
  <c r="DO992" i="11"/>
  <c r="DR992" i="11" a="1"/>
  <c r="DR992" i="11"/>
  <c r="DQ992" i="11" a="1"/>
  <c r="DQ992" i="11"/>
  <c r="DP992" i="11" a="1"/>
  <c r="DP992" i="11"/>
  <c r="DJ992" i="11" a="1"/>
  <c r="DJ992" i="11"/>
  <c r="DH992" i="11" a="1"/>
  <c r="DH992" i="11"/>
  <c r="DF992" i="11" a="1"/>
  <c r="DF992" i="11"/>
  <c r="DG992" i="11" a="1"/>
  <c r="DG992" i="11"/>
  <c r="DK992" i="11" a="1"/>
  <c r="DK992" i="11"/>
  <c r="DI992" i="11" a="1"/>
  <c r="DI992" i="11"/>
  <c r="DT993" i="11" a="1"/>
  <c r="DT993" i="11"/>
  <c r="DE993" i="11" a="1"/>
  <c r="DE993" i="11"/>
  <c r="DM993" i="11" a="1"/>
  <c r="DM993" i="11"/>
  <c r="AS991" i="11"/>
  <c r="EA992" i="11" a="1"/>
  <c r="EA992" i="11"/>
  <c r="EB992" i="11" a="1"/>
  <c r="EB992" i="11"/>
  <c r="DX992" i="11" a="1"/>
  <c r="DX992" i="11"/>
  <c r="DU992" i="11" a="1"/>
  <c r="DU992" i="11"/>
  <c r="DY992" i="11" a="1"/>
  <c r="DY992" i="11"/>
  <c r="DV992" i="11" a="1"/>
  <c r="DV992" i="11"/>
  <c r="DW992" i="11" a="1"/>
  <c r="DW992" i="11"/>
  <c r="DZ992" i="11" a="1"/>
  <c r="DZ992" i="11"/>
  <c r="F995" i="11" a="1"/>
  <c r="F995" i="11"/>
  <c r="AA995" i="11" a="1"/>
  <c r="AA995" i="11"/>
  <c r="Y996" i="11" a="1"/>
  <c r="Y996" i="11"/>
  <c r="AQ993" i="11" a="1"/>
  <c r="AQ993" i="11"/>
  <c r="AO993" i="11" a="1"/>
  <c r="AO993" i="11"/>
  <c r="AR993" i="11" a="1"/>
  <c r="AR993" i="11"/>
  <c r="AP993" i="11" a="1"/>
  <c r="AP993" i="11"/>
  <c r="T994" i="11" a="1"/>
  <c r="T994" i="11"/>
  <c r="G994" i="11" a="1"/>
  <c r="G994" i="11"/>
  <c r="H994" i="11" a="1"/>
  <c r="H994" i="11"/>
  <c r="DM994" i="11" a="1"/>
  <c r="DM994" i="11"/>
  <c r="DE994" i="11" a="1"/>
  <c r="DE994" i="11"/>
  <c r="DT994" i="11" a="1"/>
  <c r="DT994" i="11"/>
  <c r="AA996" i="11" a="1"/>
  <c r="AA996" i="11"/>
  <c r="F996" i="11" a="1"/>
  <c r="F996" i="11"/>
  <c r="Y997" i="11" a="1"/>
  <c r="Y997" i="11"/>
  <c r="G995" i="11" a="1"/>
  <c r="G995" i="11"/>
  <c r="T995" i="11" a="1"/>
  <c r="T995" i="11"/>
  <c r="H995" i="11" a="1"/>
  <c r="H995" i="11"/>
  <c r="AN993" i="11" a="1"/>
  <c r="AN993" i="11"/>
  <c r="DR993" i="11" a="1"/>
  <c r="DR993" i="11"/>
  <c r="DQ993" i="11" a="1"/>
  <c r="DQ993" i="11"/>
  <c r="DO993" i="11" a="1"/>
  <c r="DO993" i="11"/>
  <c r="DP993" i="11" a="1"/>
  <c r="DP993" i="11"/>
  <c r="DN993" i="11" a="1"/>
  <c r="DN993" i="11"/>
  <c r="DH993" i="11" a="1"/>
  <c r="DH993" i="11"/>
  <c r="DI993" i="11" a="1"/>
  <c r="DI993" i="11"/>
  <c r="DJ993" i="11" a="1"/>
  <c r="DJ993" i="11"/>
  <c r="DK993" i="11" a="1"/>
  <c r="DK993" i="11"/>
  <c r="DF993" i="11" a="1"/>
  <c r="DF993" i="11"/>
  <c r="DG993" i="11" a="1"/>
  <c r="DG993" i="11"/>
  <c r="AB995" i="11"/>
  <c r="U995" i="11" a="1"/>
  <c r="U995" i="11"/>
  <c r="DX993" i="11" a="1"/>
  <c r="DX993" i="11"/>
  <c r="DY993" i="11" a="1"/>
  <c r="DY993" i="11"/>
  <c r="DZ993" i="11" a="1"/>
  <c r="DZ993" i="11"/>
  <c r="EA993" i="11" a="1"/>
  <c r="EA993" i="11"/>
  <c r="DU993" i="11" a="1"/>
  <c r="DU993" i="11"/>
  <c r="DV993" i="11" a="1"/>
  <c r="DV993" i="11"/>
  <c r="EB993" i="11" a="1"/>
  <c r="EB993" i="11"/>
  <c r="DW993" i="11" a="1"/>
  <c r="DW993" i="11"/>
  <c r="AQ994" i="11" a="1"/>
  <c r="AQ994" i="11"/>
  <c r="AO994" i="11" a="1"/>
  <c r="AO994" i="11"/>
  <c r="AP994" i="11" a="1"/>
  <c r="AP994" i="11"/>
  <c r="AR994" i="11" a="1"/>
  <c r="AR994" i="11"/>
  <c r="G996" i="11" a="1"/>
  <c r="G996" i="11"/>
  <c r="T996" i="11" a="1"/>
  <c r="T996" i="11"/>
  <c r="H996" i="11" a="1"/>
  <c r="H996" i="11"/>
  <c r="AN994" i="11" a="1"/>
  <c r="AN994" i="11"/>
  <c r="AS993" i="11"/>
  <c r="DY994" i="11" a="1"/>
  <c r="DY994" i="11"/>
  <c r="EB994" i="11" a="1"/>
  <c r="EB994" i="11"/>
  <c r="DV994" i="11" a="1"/>
  <c r="DV994" i="11"/>
  <c r="DW994" i="11" a="1"/>
  <c r="DW994" i="11"/>
  <c r="EA994" i="11" a="1"/>
  <c r="EA994" i="11"/>
  <c r="DU994" i="11" a="1"/>
  <c r="DU994" i="11"/>
  <c r="DX994" i="11" a="1"/>
  <c r="DX994" i="11"/>
  <c r="DZ994" i="11" a="1"/>
  <c r="DZ994" i="11"/>
  <c r="DK994" i="11" a="1"/>
  <c r="DK994" i="11"/>
  <c r="DI994" i="11" a="1"/>
  <c r="DI994" i="11"/>
  <c r="DG994" i="11" a="1"/>
  <c r="DG994" i="11"/>
  <c r="DH994" i="11" a="1"/>
  <c r="DH994" i="11"/>
  <c r="DJ994" i="11" a="1"/>
  <c r="DJ994" i="11"/>
  <c r="DF994" i="11" a="1"/>
  <c r="DF994" i="11"/>
  <c r="DO994" i="11" a="1"/>
  <c r="DO994" i="11"/>
  <c r="DR994" i="11" a="1"/>
  <c r="DR994" i="11"/>
  <c r="DN994" i="11" a="1"/>
  <c r="DN994" i="11"/>
  <c r="DP994" i="11" a="1"/>
  <c r="DP994" i="11"/>
  <c r="DQ994" i="11" a="1"/>
  <c r="DQ994" i="11"/>
  <c r="AP995" i="11" a="1"/>
  <c r="AP995" i="11"/>
  <c r="AO995" i="11" a="1"/>
  <c r="AO995" i="11"/>
  <c r="AR995" i="11" a="1"/>
  <c r="AR995" i="11"/>
  <c r="AQ995" i="11" a="1"/>
  <c r="AQ995" i="11"/>
  <c r="AN995" i="11" a="1"/>
  <c r="AN995" i="11"/>
  <c r="DT995" i="11" a="1"/>
  <c r="DT995" i="11"/>
  <c r="DE995" i="11" a="1"/>
  <c r="DE995" i="11"/>
  <c r="DM995" i="11" a="1"/>
  <c r="DM995" i="11"/>
  <c r="AA997" i="11" a="1"/>
  <c r="AA997" i="11"/>
  <c r="F997" i="11" a="1"/>
  <c r="F997" i="11"/>
  <c r="Y998" i="11" a="1"/>
  <c r="Y998" i="11"/>
  <c r="AB996" i="11"/>
  <c r="U996" i="11" a="1"/>
  <c r="U996" i="11"/>
  <c r="DO995" i="11" a="1"/>
  <c r="DO995" i="11"/>
  <c r="DP995" i="11" a="1"/>
  <c r="DP995" i="11"/>
  <c r="DN995" i="11" a="1"/>
  <c r="DN995" i="11"/>
  <c r="DR995" i="11" a="1"/>
  <c r="DR995" i="11"/>
  <c r="DQ995" i="11" a="1"/>
  <c r="DQ995" i="11"/>
  <c r="DF995" i="11" a="1"/>
  <c r="DF995" i="11"/>
  <c r="DJ995" i="11" a="1"/>
  <c r="DJ995" i="11"/>
  <c r="DK995" i="11" a="1"/>
  <c r="DK995" i="11"/>
  <c r="DG995" i="11" a="1"/>
  <c r="DG995" i="11"/>
  <c r="DH995" i="11" a="1"/>
  <c r="DH995" i="11"/>
  <c r="DI995" i="11" a="1"/>
  <c r="DI995" i="11"/>
  <c r="AP996" i="11" a="1"/>
  <c r="AP996" i="11"/>
  <c r="AR996" i="11" a="1"/>
  <c r="AR996" i="11"/>
  <c r="AN996" i="11" a="1"/>
  <c r="AN996" i="11"/>
  <c r="AQ996" i="11" a="1"/>
  <c r="AQ996" i="11"/>
  <c r="AO996" i="11" a="1"/>
  <c r="AO996" i="11"/>
  <c r="AA998" i="11" a="1"/>
  <c r="AA998" i="11"/>
  <c r="F998" i="11" a="1"/>
  <c r="F998" i="11"/>
  <c r="Y999" i="11" a="1"/>
  <c r="Y999" i="11"/>
  <c r="EA995" i="11" a="1"/>
  <c r="EA995" i="11"/>
  <c r="DU995" i="11" a="1"/>
  <c r="DU995" i="11"/>
  <c r="DY995" i="11" a="1"/>
  <c r="DY995" i="11"/>
  <c r="DV995" i="11" a="1"/>
  <c r="DV995" i="11"/>
  <c r="DZ995" i="11" a="1"/>
  <c r="DZ995" i="11"/>
  <c r="DW995" i="11" a="1"/>
  <c r="DW995" i="11"/>
  <c r="EB995" i="11" a="1"/>
  <c r="EB995" i="11"/>
  <c r="DX995" i="11" a="1"/>
  <c r="DX995" i="11"/>
  <c r="AB997" i="11"/>
  <c r="U997" i="11" a="1"/>
  <c r="U997" i="11"/>
  <c r="DE996" i="11" a="1"/>
  <c r="DE996" i="11"/>
  <c r="DT996" i="11" a="1"/>
  <c r="DT996" i="11"/>
  <c r="DM996" i="11" a="1"/>
  <c r="DM996" i="11"/>
  <c r="G997" i="11" a="1"/>
  <c r="G997" i="11"/>
  <c r="T997" i="11" a="1"/>
  <c r="T997" i="11"/>
  <c r="H997" i="11" a="1"/>
  <c r="H997" i="11"/>
  <c r="AS995" i="11"/>
  <c r="AS994" i="11"/>
  <c r="DR996" i="11" a="1"/>
  <c r="DR996" i="11"/>
  <c r="DN996" i="11" a="1"/>
  <c r="DN996" i="11"/>
  <c r="DQ996" i="11" a="1"/>
  <c r="DQ996" i="11"/>
  <c r="DP996" i="11" a="1"/>
  <c r="DP996" i="11"/>
  <c r="DO996" i="11" a="1"/>
  <c r="DO996" i="11"/>
  <c r="DX996" i="11" a="1"/>
  <c r="DX996" i="11"/>
  <c r="DY996" i="11" a="1"/>
  <c r="DY996" i="11"/>
  <c r="EA996" i="11" a="1"/>
  <c r="EA996" i="11"/>
  <c r="DW996" i="11" a="1"/>
  <c r="DW996" i="11"/>
  <c r="DU996" i="11" a="1"/>
  <c r="DU996" i="11"/>
  <c r="EB996" i="11" a="1"/>
  <c r="EB996" i="11"/>
  <c r="DZ996" i="11" a="1"/>
  <c r="DZ996" i="11"/>
  <c r="DV996" i="11" a="1"/>
  <c r="DV996" i="11"/>
  <c r="DH996" i="11" a="1"/>
  <c r="DH996" i="11"/>
  <c r="DI996" i="11" a="1"/>
  <c r="DI996" i="11"/>
  <c r="DG996" i="11" a="1"/>
  <c r="DG996" i="11"/>
  <c r="DJ996" i="11" a="1"/>
  <c r="DJ996" i="11"/>
  <c r="DK996" i="11" a="1"/>
  <c r="DK996" i="11"/>
  <c r="DF996" i="11" a="1"/>
  <c r="DF996" i="11"/>
  <c r="AQ997" i="11" a="1"/>
  <c r="AQ997" i="11"/>
  <c r="AN997" i="11" a="1"/>
  <c r="AN997" i="11"/>
  <c r="AP997" i="11" a="1"/>
  <c r="AP997" i="11"/>
  <c r="AO997" i="11" a="1"/>
  <c r="AO997" i="11"/>
  <c r="AR997" i="11" a="1"/>
  <c r="AR997" i="11"/>
  <c r="AA999" i="11" a="1"/>
  <c r="AA999" i="11"/>
  <c r="F999" i="11" a="1"/>
  <c r="F999" i="11"/>
  <c r="Y1000" i="11" a="1"/>
  <c r="Y1000" i="11"/>
  <c r="U998" i="11" a="1"/>
  <c r="U998" i="11"/>
  <c r="AB998" i="11"/>
  <c r="G998" i="11" a="1"/>
  <c r="G998" i="11"/>
  <c r="T998" i="11" a="1"/>
  <c r="T998" i="11"/>
  <c r="H998" i="11" a="1"/>
  <c r="H998" i="11"/>
  <c r="DM997" i="11" a="1"/>
  <c r="DM997" i="11"/>
  <c r="DE997" i="11" a="1"/>
  <c r="DE997" i="11"/>
  <c r="DT997" i="11" a="1"/>
  <c r="DT997" i="11"/>
  <c r="AS996" i="11"/>
  <c r="DI997" i="11" a="1"/>
  <c r="DI997" i="11"/>
  <c r="DK997" i="11" a="1"/>
  <c r="DK997" i="11"/>
  <c r="DF997" i="11" a="1"/>
  <c r="DF997" i="11"/>
  <c r="DG997" i="11" a="1"/>
  <c r="DG997" i="11"/>
  <c r="DJ997" i="11" a="1"/>
  <c r="DJ997" i="11"/>
  <c r="DH997" i="11" a="1"/>
  <c r="DH997" i="11"/>
  <c r="DP997" i="11" a="1"/>
  <c r="DP997" i="11"/>
  <c r="DQ997" i="11" a="1"/>
  <c r="DQ997" i="11"/>
  <c r="DR997" i="11" a="1"/>
  <c r="DR997" i="11"/>
  <c r="DO997" i="11" a="1"/>
  <c r="DO997" i="11"/>
  <c r="DN997" i="11" a="1"/>
  <c r="DN997" i="11"/>
  <c r="AA1000" i="11" a="1"/>
  <c r="AA1000" i="11"/>
  <c r="F1000" i="11" a="1"/>
  <c r="F1000" i="11"/>
  <c r="Y1001" i="11" a="1"/>
  <c r="Y1001" i="11"/>
  <c r="AB999" i="11"/>
  <c r="U999" i="11" a="1"/>
  <c r="U999" i="11"/>
  <c r="DT998" i="11" a="1"/>
  <c r="DT998" i="11"/>
  <c r="DM998" i="11" a="1"/>
  <c r="DM998" i="11"/>
  <c r="DE998" i="11" a="1"/>
  <c r="DE998" i="11"/>
  <c r="T999" i="11" a="1"/>
  <c r="T999" i="11"/>
  <c r="G999" i="11" a="1"/>
  <c r="G999" i="11"/>
  <c r="H999" i="11" a="1"/>
  <c r="H999" i="11"/>
  <c r="AP998" i="11" a="1"/>
  <c r="AP998" i="11"/>
  <c r="AQ998" i="11" a="1"/>
  <c r="AQ998" i="11"/>
  <c r="AO998" i="11" a="1"/>
  <c r="AO998" i="11"/>
  <c r="AR998" i="11" a="1"/>
  <c r="AR998" i="11"/>
  <c r="AS997" i="11"/>
  <c r="DZ997" i="11" a="1"/>
  <c r="DZ997" i="11"/>
  <c r="DU997" i="11" a="1"/>
  <c r="DU997" i="11"/>
  <c r="EA997" i="11" a="1"/>
  <c r="EA997" i="11"/>
  <c r="DY997" i="11" a="1"/>
  <c r="DY997" i="11"/>
  <c r="DV997" i="11" a="1"/>
  <c r="DV997" i="11"/>
  <c r="DX997" i="11" a="1"/>
  <c r="DX997" i="11"/>
  <c r="DW997" i="11" a="1"/>
  <c r="DW997" i="11"/>
  <c r="EB997" i="11" a="1"/>
  <c r="EB997" i="11"/>
  <c r="DI998" i="11" a="1"/>
  <c r="DI998" i="11"/>
  <c r="DJ998" i="11" a="1"/>
  <c r="DJ998" i="11"/>
  <c r="DF998" i="11" a="1"/>
  <c r="DF998" i="11"/>
  <c r="DH998" i="11" a="1"/>
  <c r="DH998" i="11"/>
  <c r="DK998" i="11" a="1"/>
  <c r="DK998" i="11"/>
  <c r="DG998" i="11" a="1"/>
  <c r="DG998" i="11"/>
  <c r="DR998" i="11" a="1"/>
  <c r="DR998" i="11"/>
  <c r="DN998" i="11" a="1"/>
  <c r="DN998" i="11"/>
  <c r="DQ998" i="11" a="1"/>
  <c r="DQ998" i="11"/>
  <c r="DO998" i="11" a="1"/>
  <c r="DO998" i="11"/>
  <c r="DP998" i="11" a="1"/>
  <c r="DP998" i="11"/>
  <c r="AN998" i="11" a="1"/>
  <c r="AN998" i="11"/>
  <c r="DX998" i="11" a="1"/>
  <c r="DX998" i="11"/>
  <c r="EA998" i="11" a="1"/>
  <c r="EA998" i="11"/>
  <c r="EB998" i="11" a="1"/>
  <c r="EB998" i="11"/>
  <c r="DZ998" i="11" a="1"/>
  <c r="DZ998" i="11"/>
  <c r="DY998" i="11" a="1"/>
  <c r="DY998" i="11"/>
  <c r="DU998" i="11" a="1"/>
  <c r="DU998" i="11"/>
  <c r="DW998" i="11" a="1"/>
  <c r="DW998" i="11"/>
  <c r="DV998" i="11" a="1"/>
  <c r="DV998" i="11"/>
  <c r="AR999" i="11" a="1"/>
  <c r="AR999" i="11"/>
  <c r="AP999" i="11" a="1"/>
  <c r="AP999" i="11"/>
  <c r="AQ999" i="11" a="1"/>
  <c r="AQ999" i="11"/>
  <c r="AO999" i="11" a="1"/>
  <c r="AO999" i="11"/>
  <c r="AN999" i="11" a="1"/>
  <c r="AN999" i="11"/>
  <c r="DT999" i="11" a="1"/>
  <c r="DT999" i="11"/>
  <c r="DM999" i="11" a="1"/>
  <c r="DM999" i="11"/>
  <c r="DE999" i="11" a="1"/>
  <c r="DE999" i="11"/>
  <c r="AA1001" i="11" a="1"/>
  <c r="AA1001" i="11"/>
  <c r="F1001" i="11" a="1"/>
  <c r="F1001" i="11"/>
  <c r="Y1002" i="11" a="1"/>
  <c r="Y1002" i="11"/>
  <c r="AB1000" i="11"/>
  <c r="U1000" i="11" a="1"/>
  <c r="U1000" i="11"/>
  <c r="G1000" i="11" a="1"/>
  <c r="G1000" i="11"/>
  <c r="T1000" i="11" a="1"/>
  <c r="T1000" i="11"/>
  <c r="H1000" i="11" a="1"/>
  <c r="H1000" i="11"/>
  <c r="T1001" i="11" a="1"/>
  <c r="T1001" i="11"/>
  <c r="G1001" i="11" a="1"/>
  <c r="G1001" i="11"/>
  <c r="H1001" i="11" a="1"/>
  <c r="H1001" i="11"/>
  <c r="AS998" i="11"/>
  <c r="AP1000" i="11" a="1"/>
  <c r="AP1000" i="11"/>
  <c r="AO1000" i="11" a="1"/>
  <c r="AO1000" i="11"/>
  <c r="AN1000" i="11" a="1"/>
  <c r="AN1000" i="11"/>
  <c r="AR1000" i="11" a="1"/>
  <c r="AR1000" i="11"/>
  <c r="AQ1000" i="11" a="1"/>
  <c r="AQ1000" i="11"/>
  <c r="AS999" i="11"/>
  <c r="DM1000" i="11" a="1"/>
  <c r="DM1000" i="11"/>
  <c r="DE1000" i="11" a="1"/>
  <c r="DE1000" i="11"/>
  <c r="DT1000" i="11" a="1"/>
  <c r="DT1000" i="11"/>
  <c r="DK999" i="11" a="1"/>
  <c r="DK999" i="11"/>
  <c r="DG999" i="11" a="1"/>
  <c r="DG999" i="11"/>
  <c r="DF999" i="11" a="1"/>
  <c r="DF999" i="11"/>
  <c r="DI999" i="11" a="1"/>
  <c r="DI999" i="11"/>
  <c r="DH999" i="11" a="1"/>
  <c r="DH999" i="11"/>
  <c r="DJ999" i="11" a="1"/>
  <c r="DJ999" i="11"/>
  <c r="DN999" i="11" a="1"/>
  <c r="DN999" i="11"/>
  <c r="DP999" i="11" a="1"/>
  <c r="DP999" i="11"/>
  <c r="DO999" i="11" a="1"/>
  <c r="DO999" i="11"/>
  <c r="DR999" i="11" a="1"/>
  <c r="DR999" i="11"/>
  <c r="DQ999" i="11" a="1"/>
  <c r="DQ999" i="11"/>
  <c r="EB999" i="11" a="1"/>
  <c r="EB999" i="11"/>
  <c r="DY999" i="11" a="1"/>
  <c r="DY999" i="11"/>
  <c r="DX999" i="11" a="1"/>
  <c r="DX999" i="11"/>
  <c r="DZ999" i="11" a="1"/>
  <c r="DZ999" i="11"/>
  <c r="DV999" i="11" a="1"/>
  <c r="DV999" i="11"/>
  <c r="DW999" i="11" a="1"/>
  <c r="DW999" i="11"/>
  <c r="DU999" i="11" a="1"/>
  <c r="DU999" i="11"/>
  <c r="EA999" i="11" a="1"/>
  <c r="EA999" i="11"/>
  <c r="AA1002" i="11" a="1"/>
  <c r="AA1002" i="11"/>
  <c r="F1002" i="11" a="1"/>
  <c r="F1002" i="11"/>
  <c r="Y1003" i="11" a="1"/>
  <c r="Y1003" i="11"/>
  <c r="AB1001" i="11"/>
  <c r="U1001" i="11" a="1"/>
  <c r="U1001" i="11"/>
  <c r="AS1000" i="11"/>
  <c r="U1002" i="11" a="1"/>
  <c r="U1002" i="11"/>
  <c r="AB1002" i="11"/>
  <c r="DW1000" i="11" a="1"/>
  <c r="DW1000" i="11"/>
  <c r="EB1000" i="11" a="1"/>
  <c r="EB1000" i="11"/>
  <c r="DX1000" i="11" a="1"/>
  <c r="DX1000" i="11"/>
  <c r="EA1000" i="11" a="1"/>
  <c r="EA1000" i="11"/>
  <c r="DU1000" i="11" a="1"/>
  <c r="DU1000" i="11"/>
  <c r="DZ1000" i="11" a="1"/>
  <c r="DZ1000" i="11"/>
  <c r="DY1000" i="11" a="1"/>
  <c r="DY1000" i="11"/>
  <c r="DV1000" i="11" a="1"/>
  <c r="DV1000" i="11"/>
  <c r="G1002" i="11" a="1"/>
  <c r="G1002" i="11"/>
  <c r="T1002" i="11" a="1"/>
  <c r="T1002" i="11"/>
  <c r="H1002" i="11" a="1"/>
  <c r="H1002" i="11"/>
  <c r="AQ1001" i="11" a="1"/>
  <c r="AQ1001" i="11"/>
  <c r="AO1001" i="11" a="1"/>
  <c r="AO1001" i="11"/>
  <c r="AR1001" i="11" a="1"/>
  <c r="AR1001" i="11"/>
  <c r="AN1001" i="11" a="1"/>
  <c r="AN1001" i="11"/>
  <c r="AP1001" i="11" a="1"/>
  <c r="AP1001" i="11"/>
  <c r="DK1000" i="11" a="1"/>
  <c r="DK1000" i="11"/>
  <c r="DF1000" i="11" a="1"/>
  <c r="DF1000" i="11"/>
  <c r="DH1000" i="11" a="1"/>
  <c r="DH1000" i="11"/>
  <c r="DG1000" i="11" a="1"/>
  <c r="DG1000" i="11"/>
  <c r="DI1000" i="11" a="1"/>
  <c r="DI1000" i="11"/>
  <c r="DJ1000" i="11" a="1"/>
  <c r="DJ1000" i="11"/>
  <c r="DP1000" i="11" a="1"/>
  <c r="DP1000" i="11"/>
  <c r="DR1000" i="11" a="1"/>
  <c r="DR1000" i="11"/>
  <c r="DN1000" i="11" a="1"/>
  <c r="DN1000" i="11"/>
  <c r="DQ1000" i="11" a="1"/>
  <c r="DQ1000" i="11"/>
  <c r="DO1000" i="11" a="1"/>
  <c r="DO1000" i="11"/>
  <c r="DE1001" i="11" a="1"/>
  <c r="DE1001" i="11"/>
  <c r="DM1001" i="11" a="1"/>
  <c r="DM1001" i="11"/>
  <c r="DT1001" i="11" a="1"/>
  <c r="DT1001" i="11"/>
  <c r="F1003" i="11" a="1"/>
  <c r="F1003" i="11"/>
  <c r="AA1003" i="11" a="1"/>
  <c r="AA1003" i="11"/>
  <c r="Y1004" i="11" a="1"/>
  <c r="Y1004" i="11"/>
  <c r="AS1001" i="11"/>
  <c r="DI1001" i="11" a="1"/>
  <c r="DI1001" i="11"/>
  <c r="DK1001" i="11" a="1"/>
  <c r="DK1001" i="11"/>
  <c r="DJ1001" i="11" a="1"/>
  <c r="DJ1001" i="11"/>
  <c r="DG1001" i="11" a="1"/>
  <c r="DG1001" i="11"/>
  <c r="DF1001" i="11" a="1"/>
  <c r="DF1001" i="11"/>
  <c r="DH1001" i="11" a="1"/>
  <c r="DH1001" i="11"/>
  <c r="F1004" i="11" a="1"/>
  <c r="F1004" i="11"/>
  <c r="AA1004" i="11" a="1"/>
  <c r="AA1004" i="11"/>
  <c r="Y1005" i="11" a="1"/>
  <c r="Y1005" i="11"/>
  <c r="AO1002" i="11" a="1"/>
  <c r="AO1002" i="11"/>
  <c r="AR1002" i="11" a="1"/>
  <c r="AR1002" i="11"/>
  <c r="AP1002" i="11" a="1"/>
  <c r="AP1002" i="11"/>
  <c r="AQ1002" i="11" a="1"/>
  <c r="AQ1002" i="11"/>
  <c r="T1003" i="11" a="1"/>
  <c r="T1003" i="11"/>
  <c r="G1003" i="11" a="1"/>
  <c r="G1003" i="11"/>
  <c r="H1003" i="11" a="1"/>
  <c r="H1003" i="11"/>
  <c r="U1003" i="11" a="1"/>
  <c r="U1003" i="11"/>
  <c r="AB1003" i="11"/>
  <c r="DM1002" i="11" a="1"/>
  <c r="DM1002" i="11"/>
  <c r="DT1002" i="11" a="1"/>
  <c r="DT1002" i="11"/>
  <c r="DE1002" i="11" a="1"/>
  <c r="DE1002" i="11"/>
  <c r="DX1001" i="11" a="1"/>
  <c r="DX1001" i="11"/>
  <c r="EA1001" i="11" a="1"/>
  <c r="EA1001" i="11"/>
  <c r="DV1001" i="11" a="1"/>
  <c r="DV1001" i="11"/>
  <c r="EB1001" i="11" a="1"/>
  <c r="EB1001" i="11"/>
  <c r="DU1001" i="11" a="1"/>
  <c r="DU1001" i="11"/>
  <c r="DY1001" i="11" a="1"/>
  <c r="DY1001" i="11"/>
  <c r="DZ1001" i="11" a="1"/>
  <c r="DZ1001" i="11"/>
  <c r="DW1001" i="11" a="1"/>
  <c r="DW1001" i="11"/>
  <c r="DR1001" i="11" a="1"/>
  <c r="DR1001" i="11"/>
  <c r="DQ1001" i="11" a="1"/>
  <c r="DQ1001" i="11"/>
  <c r="DN1001" i="11" a="1"/>
  <c r="DN1001" i="11"/>
  <c r="DP1001" i="11" a="1"/>
  <c r="DP1001" i="11"/>
  <c r="DO1001" i="11" a="1"/>
  <c r="DO1001" i="11"/>
  <c r="AN1002" i="11" a="1"/>
  <c r="AN1002" i="11"/>
  <c r="AA1005" i="11" a="1"/>
  <c r="AA1005" i="11"/>
  <c r="F1005" i="11" a="1"/>
  <c r="F1005" i="11"/>
  <c r="Y1006" i="11" a="1"/>
  <c r="Y1006" i="11"/>
  <c r="T1004" i="11" a="1"/>
  <c r="T1004" i="11"/>
  <c r="G1004" i="11" a="1"/>
  <c r="G1004" i="11"/>
  <c r="H1004" i="11" a="1"/>
  <c r="H1004" i="11"/>
  <c r="AQ1003" i="11" a="1"/>
  <c r="AQ1003" i="11"/>
  <c r="AP1003" i="11" a="1"/>
  <c r="AP1003" i="11"/>
  <c r="AR1003" i="11" a="1"/>
  <c r="AR1003" i="11"/>
  <c r="AO1003" i="11" a="1"/>
  <c r="AO1003" i="11"/>
  <c r="U1004" i="11" a="1"/>
  <c r="U1004" i="11"/>
  <c r="AB1004" i="11"/>
  <c r="DI1002" i="11" a="1"/>
  <c r="DI1002" i="11"/>
  <c r="DH1002" i="11" a="1"/>
  <c r="DH1002" i="11"/>
  <c r="DJ1002" i="11" a="1"/>
  <c r="DJ1002" i="11"/>
  <c r="DG1002" i="11" a="1"/>
  <c r="DG1002" i="11"/>
  <c r="DK1002" i="11" a="1"/>
  <c r="DK1002" i="11"/>
  <c r="DF1002" i="11" a="1"/>
  <c r="DF1002" i="11"/>
  <c r="DY1002" i="11" a="1"/>
  <c r="DY1002" i="11"/>
  <c r="DV1002" i="11" a="1"/>
  <c r="DV1002" i="11"/>
  <c r="DZ1002" i="11" a="1"/>
  <c r="DZ1002" i="11"/>
  <c r="EB1002" i="11" a="1"/>
  <c r="EB1002" i="11"/>
  <c r="DX1002" i="11" a="1"/>
  <c r="DX1002" i="11"/>
  <c r="EA1002" i="11" a="1"/>
  <c r="EA1002" i="11"/>
  <c r="DU1002" i="11" a="1"/>
  <c r="DU1002" i="11"/>
  <c r="DW1002" i="11" a="1"/>
  <c r="DW1002" i="11"/>
  <c r="DT1003" i="11" a="1"/>
  <c r="DT1003" i="11"/>
  <c r="DM1003" i="11" a="1"/>
  <c r="DM1003" i="11"/>
  <c r="DE1003" i="11" a="1"/>
  <c r="DE1003" i="11"/>
  <c r="DP1002" i="11" a="1"/>
  <c r="DP1002" i="11"/>
  <c r="DQ1002" i="11" a="1"/>
  <c r="DQ1002" i="11"/>
  <c r="DR1002" i="11" a="1"/>
  <c r="DR1002" i="11"/>
  <c r="DN1002" i="11" a="1"/>
  <c r="DN1002" i="11"/>
  <c r="DO1002" i="11" a="1"/>
  <c r="DO1002" i="11"/>
  <c r="DO1003" i="11" a="1"/>
  <c r="DO1003" i="11"/>
  <c r="DP1003" i="11" a="1"/>
  <c r="DP1003" i="11"/>
  <c r="DQ1003" i="11" a="1"/>
  <c r="DQ1003" i="11"/>
  <c r="DR1003" i="11" a="1"/>
  <c r="DR1003" i="11"/>
  <c r="DN1003" i="11" a="1"/>
  <c r="DN1003" i="11"/>
  <c r="DE1004" i="11" a="1"/>
  <c r="DE1004" i="11"/>
  <c r="DT1004" i="11" a="1"/>
  <c r="DT1004" i="11"/>
  <c r="DM1004" i="11" a="1"/>
  <c r="DM1004" i="11"/>
  <c r="AS1002" i="11"/>
  <c r="DW1003" i="11" a="1"/>
  <c r="DW1003" i="11"/>
  <c r="DU1003" i="11" a="1"/>
  <c r="DU1003" i="11"/>
  <c r="DV1003" i="11" a="1"/>
  <c r="DV1003" i="11"/>
  <c r="DY1003" i="11" a="1"/>
  <c r="DY1003" i="11"/>
  <c r="EB1003" i="11" a="1"/>
  <c r="EB1003" i="11"/>
  <c r="DX1003" i="11" a="1"/>
  <c r="DX1003" i="11"/>
  <c r="EA1003" i="11" a="1"/>
  <c r="EA1003" i="11"/>
  <c r="DZ1003" i="11" a="1"/>
  <c r="DZ1003" i="11"/>
  <c r="AQ1004" i="11" a="1"/>
  <c r="AQ1004" i="11"/>
  <c r="AO1004" i="11" a="1"/>
  <c r="AO1004" i="11"/>
  <c r="AP1004" i="11" a="1"/>
  <c r="AP1004" i="11"/>
  <c r="AN1004" i="11" a="1"/>
  <c r="AN1004" i="11"/>
  <c r="AR1004" i="11" a="1"/>
  <c r="AR1004" i="11"/>
  <c r="AN1003" i="11" a="1"/>
  <c r="AN1003" i="11"/>
  <c r="F1006" i="11" a="1"/>
  <c r="F1006" i="11"/>
  <c r="AA1006" i="11" a="1"/>
  <c r="AA1006" i="11"/>
  <c r="Y1007" i="11" a="1"/>
  <c r="Y1007" i="11"/>
  <c r="U1005" i="11" a="1"/>
  <c r="U1005" i="11"/>
  <c r="AB1005" i="11"/>
  <c r="DI1003" i="11" a="1"/>
  <c r="DI1003" i="11"/>
  <c r="DF1003" i="11" a="1"/>
  <c r="DF1003" i="11"/>
  <c r="DK1003" i="11" a="1"/>
  <c r="DK1003" i="11"/>
  <c r="DH1003" i="11" a="1"/>
  <c r="DH1003" i="11"/>
  <c r="DG1003" i="11" a="1"/>
  <c r="DG1003" i="11"/>
  <c r="DJ1003" i="11" a="1"/>
  <c r="DJ1003" i="11"/>
  <c r="T1005" i="11" a="1"/>
  <c r="T1005" i="11"/>
  <c r="G1005" i="11" a="1"/>
  <c r="G1005" i="11"/>
  <c r="H1005" i="11" a="1"/>
  <c r="H1005" i="11"/>
  <c r="AS1004" i="11"/>
  <c r="DI1004" i="11" a="1"/>
  <c r="DI1004" i="11"/>
  <c r="DJ1004" i="11" a="1"/>
  <c r="DJ1004" i="11"/>
  <c r="DG1004" i="11" a="1"/>
  <c r="DG1004" i="11"/>
  <c r="DH1004" i="11" a="1"/>
  <c r="DH1004" i="11"/>
  <c r="DF1004" i="11" a="1"/>
  <c r="DF1004" i="11"/>
  <c r="DK1004" i="11" a="1"/>
  <c r="DK1004" i="11"/>
  <c r="T1006" i="11" a="1"/>
  <c r="T1006" i="11"/>
  <c r="G1006" i="11" a="1"/>
  <c r="G1006" i="11"/>
  <c r="H1006" i="11" a="1"/>
  <c r="H1006" i="11"/>
  <c r="F1007" i="11" a="1"/>
  <c r="F1007" i="11"/>
  <c r="AA1007" i="11" a="1"/>
  <c r="AA1007" i="11"/>
  <c r="Y1008" i="11" a="1"/>
  <c r="Y1008" i="11"/>
  <c r="DT1005" i="11" a="1"/>
  <c r="DT1005" i="11"/>
  <c r="DM1005" i="11" a="1"/>
  <c r="DM1005" i="11"/>
  <c r="DE1005" i="11" a="1"/>
  <c r="DE1005" i="11"/>
  <c r="AO1005" i="11" a="1"/>
  <c r="AO1005" i="11"/>
  <c r="AP1005" i="11" a="1"/>
  <c r="AP1005" i="11"/>
  <c r="AQ1005" i="11" a="1"/>
  <c r="AQ1005" i="11"/>
  <c r="AR1005" i="11" a="1"/>
  <c r="AR1005" i="11"/>
  <c r="U1006" i="11" a="1"/>
  <c r="U1006" i="11"/>
  <c r="AB1006" i="11"/>
  <c r="AS1003" i="11"/>
  <c r="DO1004" i="11" a="1"/>
  <c r="DO1004" i="11"/>
  <c r="DR1004" i="11" a="1"/>
  <c r="DR1004" i="11"/>
  <c r="DQ1004" i="11" a="1"/>
  <c r="DQ1004" i="11"/>
  <c r="DP1004" i="11" a="1"/>
  <c r="DP1004" i="11"/>
  <c r="DN1004" i="11" a="1"/>
  <c r="DN1004" i="11"/>
  <c r="EA1004" i="11" a="1"/>
  <c r="EA1004" i="11"/>
  <c r="DX1004" i="11" a="1"/>
  <c r="DX1004" i="11"/>
  <c r="DU1004" i="11" a="1"/>
  <c r="DU1004" i="11"/>
  <c r="DZ1004" i="11" a="1"/>
  <c r="DZ1004" i="11"/>
  <c r="DV1004" i="11" a="1"/>
  <c r="DV1004" i="11"/>
  <c r="DW1004" i="11" a="1"/>
  <c r="DW1004" i="11"/>
  <c r="DY1004" i="11" a="1"/>
  <c r="DY1004" i="11"/>
  <c r="EB1004" i="11" a="1"/>
  <c r="EB1004" i="11"/>
  <c r="DK1005" i="11" a="1"/>
  <c r="DK1005" i="11"/>
  <c r="DI1005" i="11" a="1"/>
  <c r="DI1005" i="11"/>
  <c r="DH1005" i="11" a="1"/>
  <c r="DH1005" i="11"/>
  <c r="DF1005" i="11" a="1"/>
  <c r="DF1005" i="11"/>
  <c r="DJ1005" i="11" a="1"/>
  <c r="DJ1005" i="11"/>
  <c r="DG1005" i="11" a="1"/>
  <c r="DG1005" i="11"/>
  <c r="DR1005" i="11" a="1"/>
  <c r="DR1005" i="11"/>
  <c r="DO1005" i="11" a="1"/>
  <c r="DO1005" i="11"/>
  <c r="DQ1005" i="11" a="1"/>
  <c r="DQ1005" i="11"/>
  <c r="DN1005" i="11" a="1"/>
  <c r="DN1005" i="11"/>
  <c r="DP1005" i="11" a="1"/>
  <c r="DP1005" i="11"/>
  <c r="AR1006" i="11" a="1"/>
  <c r="AR1006" i="11"/>
  <c r="AQ1006" i="11" a="1"/>
  <c r="AQ1006" i="11"/>
  <c r="AP1006" i="11" a="1"/>
  <c r="AP1006" i="11"/>
  <c r="AO1006" i="11" a="1"/>
  <c r="AO1006" i="11"/>
  <c r="AN1006" i="11" a="1"/>
  <c r="AN1006" i="11"/>
  <c r="DW1005" i="11" a="1"/>
  <c r="DW1005" i="11"/>
  <c r="EA1005" i="11" a="1"/>
  <c r="EA1005" i="11"/>
  <c r="EB1005" i="11" a="1"/>
  <c r="EB1005" i="11"/>
  <c r="DU1005" i="11" a="1"/>
  <c r="DU1005" i="11"/>
  <c r="DZ1005" i="11" a="1"/>
  <c r="DZ1005" i="11"/>
  <c r="DX1005" i="11" a="1"/>
  <c r="DX1005" i="11"/>
  <c r="DV1005" i="11" a="1"/>
  <c r="DV1005" i="11"/>
  <c r="DY1005" i="11" a="1"/>
  <c r="DY1005" i="11"/>
  <c r="AA1008" i="11" a="1"/>
  <c r="AA1008" i="11"/>
  <c r="F1008" i="11" a="1"/>
  <c r="F1008" i="11"/>
  <c r="Y1009" i="11" a="1"/>
  <c r="Y1009" i="11"/>
  <c r="AN1005" i="11" a="1"/>
  <c r="AN1005" i="11"/>
  <c r="G1007" i="11" a="1"/>
  <c r="G1007" i="11"/>
  <c r="T1007" i="11" a="1"/>
  <c r="T1007" i="11"/>
  <c r="H1007" i="11" a="1"/>
  <c r="H1007" i="11"/>
  <c r="AB1007" i="11"/>
  <c r="U1007" i="11" a="1"/>
  <c r="U1007" i="11"/>
  <c r="DM1006" i="11" a="1"/>
  <c r="DM1006" i="11"/>
  <c r="DE1006" i="11" a="1"/>
  <c r="DE1006" i="11"/>
  <c r="DT1006" i="11" a="1"/>
  <c r="DT1006" i="11"/>
  <c r="AS1006" i="11"/>
  <c r="EB1006" i="11" a="1"/>
  <c r="EB1006" i="11"/>
  <c r="DU1006" i="11" a="1"/>
  <c r="DU1006" i="11"/>
  <c r="EA1006" i="11" a="1"/>
  <c r="EA1006" i="11"/>
  <c r="DX1006" i="11" a="1"/>
  <c r="DX1006" i="11"/>
  <c r="DY1006" i="11" a="1"/>
  <c r="DY1006" i="11"/>
  <c r="DV1006" i="11" a="1"/>
  <c r="DV1006" i="11"/>
  <c r="DZ1006" i="11" a="1"/>
  <c r="DZ1006" i="11"/>
  <c r="DW1006" i="11" a="1"/>
  <c r="DW1006" i="11"/>
  <c r="DF1006" i="11" a="1"/>
  <c r="DF1006" i="11"/>
  <c r="DK1006" i="11" a="1"/>
  <c r="DK1006" i="11"/>
  <c r="DI1006" i="11" a="1"/>
  <c r="DI1006" i="11"/>
  <c r="DJ1006" i="11" a="1"/>
  <c r="DJ1006" i="11"/>
  <c r="DG1006" i="11" a="1"/>
  <c r="DG1006" i="11"/>
  <c r="DH1006" i="11" a="1"/>
  <c r="DH1006" i="11"/>
  <c r="AS1005" i="11"/>
  <c r="AA1009" i="11" a="1"/>
  <c r="AA1009" i="11"/>
  <c r="F1009" i="11" a="1"/>
  <c r="F1009" i="11"/>
  <c r="Y1010" i="11" a="1"/>
  <c r="Y1010" i="11"/>
  <c r="DR1006" i="11" a="1"/>
  <c r="DR1006" i="11"/>
  <c r="DN1006" i="11" a="1"/>
  <c r="DN1006" i="11"/>
  <c r="DQ1006" i="11" a="1"/>
  <c r="DQ1006" i="11"/>
  <c r="DO1006" i="11" a="1"/>
  <c r="DO1006" i="11"/>
  <c r="DP1006" i="11" a="1"/>
  <c r="DP1006" i="11"/>
  <c r="AB1008" i="11"/>
  <c r="U1008" i="11" a="1"/>
  <c r="U1008" i="11"/>
  <c r="AR1007" i="11" a="1"/>
  <c r="AR1007" i="11"/>
  <c r="AQ1007" i="11" a="1"/>
  <c r="AQ1007" i="11"/>
  <c r="AO1007" i="11" a="1"/>
  <c r="AO1007" i="11"/>
  <c r="AP1007" i="11" a="1"/>
  <c r="AP1007" i="11"/>
  <c r="AN1007" i="11" a="1"/>
  <c r="AN1007" i="11"/>
  <c r="DM1007" i="11" a="1"/>
  <c r="DM1007" i="11"/>
  <c r="DT1007" i="11" a="1"/>
  <c r="DT1007" i="11"/>
  <c r="DE1007" i="11" a="1"/>
  <c r="DE1007" i="11"/>
  <c r="T1008" i="11" a="1"/>
  <c r="T1008" i="11"/>
  <c r="G1008" i="11" a="1"/>
  <c r="G1008" i="11"/>
  <c r="H1008" i="11" a="1"/>
  <c r="H1008" i="11"/>
  <c r="DJ1007" i="11" a="1"/>
  <c r="DJ1007" i="11"/>
  <c r="DH1007" i="11" a="1"/>
  <c r="DH1007" i="11"/>
  <c r="DI1007" i="11" a="1"/>
  <c r="DI1007" i="11"/>
  <c r="DK1007" i="11" a="1"/>
  <c r="DK1007" i="11"/>
  <c r="DF1007" i="11" a="1"/>
  <c r="DF1007" i="11"/>
  <c r="DG1007" i="11" a="1"/>
  <c r="DG1007" i="11"/>
  <c r="F1010" i="11" a="1"/>
  <c r="F1010" i="11"/>
  <c r="AA1010" i="11" a="1"/>
  <c r="AA1010" i="11"/>
  <c r="AS1007" i="11"/>
  <c r="DV1007" i="11" a="1"/>
  <c r="DV1007" i="11"/>
  <c r="EA1007" i="11" a="1"/>
  <c r="EA1007" i="11"/>
  <c r="EB1007" i="11" a="1"/>
  <c r="EB1007" i="11"/>
  <c r="DZ1007" i="11" a="1"/>
  <c r="DZ1007" i="11"/>
  <c r="DU1007" i="11" a="1"/>
  <c r="DU1007" i="11"/>
  <c r="DW1007" i="11" a="1"/>
  <c r="DW1007" i="11"/>
  <c r="DY1007" i="11" a="1"/>
  <c r="DY1007" i="11"/>
  <c r="DX1007" i="11" a="1"/>
  <c r="DX1007" i="11"/>
  <c r="T1009" i="11" a="1"/>
  <c r="T1009" i="11"/>
  <c r="G1009" i="11" a="1"/>
  <c r="G1009" i="11"/>
  <c r="H1009" i="11" a="1"/>
  <c r="H1009" i="11"/>
  <c r="U1009" i="11" a="1"/>
  <c r="U1009" i="11"/>
  <c r="AB1009" i="11"/>
  <c r="DQ1007" i="11" a="1"/>
  <c r="DQ1007" i="11"/>
  <c r="DN1007" i="11" a="1"/>
  <c r="DN1007" i="11"/>
  <c r="DP1007" i="11" a="1"/>
  <c r="DP1007" i="11"/>
  <c r="DO1007" i="11" a="1"/>
  <c r="DO1007" i="11"/>
  <c r="DR1007" i="11" a="1"/>
  <c r="DR1007" i="11"/>
  <c r="AQ1008" i="11" a="1"/>
  <c r="AQ1008" i="11"/>
  <c r="AN1008" i="11" a="1"/>
  <c r="AN1008" i="11"/>
  <c r="AO1008" i="11" a="1"/>
  <c r="AO1008" i="11"/>
  <c r="AP1008" i="11" a="1"/>
  <c r="AP1008" i="11"/>
  <c r="AR1008" i="11" a="1"/>
  <c r="AR1008" i="11"/>
  <c r="DE1008" i="11" a="1"/>
  <c r="DE1008" i="11"/>
  <c r="DT1008" i="11" a="1"/>
  <c r="DT1008" i="11"/>
  <c r="DM1008" i="11" a="1"/>
  <c r="DM1008" i="11"/>
  <c r="DN1008" i="11" a="1"/>
  <c r="DN1008" i="11"/>
  <c r="DR1008" i="11" a="1"/>
  <c r="DR1008" i="11"/>
  <c r="DO1008" i="11" a="1"/>
  <c r="DO1008" i="11"/>
  <c r="DP1008" i="11" a="1"/>
  <c r="DP1008" i="11"/>
  <c r="DQ1008" i="11" a="1"/>
  <c r="DQ1008" i="11"/>
  <c r="AQ1009" i="11" a="1"/>
  <c r="AQ1009" i="11"/>
  <c r="AP1009" i="11" a="1"/>
  <c r="AP1009" i="11"/>
  <c r="AO1009" i="11" a="1"/>
  <c r="AO1009" i="11"/>
  <c r="AR1009" i="11" a="1"/>
  <c r="AR1009" i="11"/>
  <c r="DT1009" i="11" a="1"/>
  <c r="DT1009" i="11"/>
  <c r="DM1009" i="11" a="1"/>
  <c r="DM1009" i="11"/>
  <c r="DE1009" i="11" a="1"/>
  <c r="DE1009" i="11"/>
  <c r="DZ1008" i="11" a="1"/>
  <c r="DZ1008" i="11"/>
  <c r="DW1008" i="11" a="1"/>
  <c r="DW1008" i="11"/>
  <c r="EB1008" i="11" a="1"/>
  <c r="EB1008" i="11"/>
  <c r="DU1008" i="11" a="1"/>
  <c r="DU1008" i="11"/>
  <c r="DX1008" i="11" a="1"/>
  <c r="DX1008" i="11"/>
  <c r="DV1008" i="11" a="1"/>
  <c r="DV1008" i="11"/>
  <c r="DY1008" i="11" a="1"/>
  <c r="DY1008" i="11"/>
  <c r="EA1008" i="11" a="1"/>
  <c r="EA1008" i="11"/>
  <c r="DI1008" i="11" a="1"/>
  <c r="DI1008" i="11"/>
  <c r="DF1008" i="11" a="1"/>
  <c r="DF1008" i="11"/>
  <c r="DJ1008" i="11" a="1"/>
  <c r="DJ1008" i="11"/>
  <c r="DH1008" i="11" a="1"/>
  <c r="DH1008" i="11"/>
  <c r="DK1008" i="11" a="1"/>
  <c r="DK1008" i="11"/>
  <c r="DG1008" i="11" a="1"/>
  <c r="DG1008" i="11"/>
  <c r="T1010" i="11" a="1"/>
  <c r="T1010" i="11"/>
  <c r="G1010" i="11" a="1"/>
  <c r="G1010" i="11"/>
  <c r="H1010" i="11" a="1"/>
  <c r="H1010" i="11"/>
  <c r="AB1010" i="11"/>
  <c r="U1010" i="11" a="1"/>
  <c r="U1010" i="11"/>
  <c r="AS1008" i="11"/>
  <c r="DM1010" i="11" a="1"/>
  <c r="DM1010" i="11"/>
  <c r="DT1010" i="11" a="1"/>
  <c r="DT1010" i="11"/>
  <c r="DE1010" i="11" a="1"/>
  <c r="DE1010" i="11"/>
  <c r="AN1009" i="11" a="1"/>
  <c r="AN1009" i="11"/>
  <c r="DF1009" i="11" a="1"/>
  <c r="DF1009" i="11"/>
  <c r="DH1009" i="11" a="1"/>
  <c r="DH1009" i="11"/>
  <c r="DI1009" i="11" a="1"/>
  <c r="DI1009" i="11"/>
  <c r="DK1009" i="11" a="1"/>
  <c r="DK1009" i="11"/>
  <c r="DJ1009" i="11" a="1"/>
  <c r="DJ1009" i="11"/>
  <c r="DG1009" i="11" a="1"/>
  <c r="DG1009" i="11"/>
  <c r="DO1009" i="11" a="1"/>
  <c r="DO1009" i="11"/>
  <c r="DN1009" i="11" a="1"/>
  <c r="DN1009" i="11"/>
  <c r="DP1009" i="11" a="1"/>
  <c r="DP1009" i="11"/>
  <c r="DR1009" i="11" a="1"/>
  <c r="DR1009" i="11"/>
  <c r="DQ1009" i="11" a="1"/>
  <c r="DQ1009" i="11"/>
  <c r="DZ1009" i="11" a="1"/>
  <c r="DZ1009" i="11"/>
  <c r="DW1009" i="11" a="1"/>
  <c r="DW1009" i="11"/>
  <c r="DU1009" i="11" a="1"/>
  <c r="DU1009" i="11"/>
  <c r="DX1009" i="11" a="1"/>
  <c r="DX1009" i="11"/>
  <c r="EB1009" i="11" a="1"/>
  <c r="EB1009" i="11"/>
  <c r="EA1009" i="11" a="1"/>
  <c r="EA1009" i="11"/>
  <c r="DY1009" i="11" a="1"/>
  <c r="DY1009" i="11"/>
  <c r="DV1009" i="11" a="1"/>
  <c r="DV1009" i="11"/>
  <c r="AN1010" i="11" a="1"/>
  <c r="AN1010" i="11"/>
  <c r="BB1010" i="11"/>
  <c r="AP1010" i="11" a="1"/>
  <c r="AP1010" i="11"/>
  <c r="BD1010" i="11"/>
  <c r="AQ1010" i="11" a="1"/>
  <c r="AQ1010" i="11"/>
  <c r="AO1010" i="11" a="1"/>
  <c r="AO1010" i="11"/>
  <c r="DG1010" i="11" a="1"/>
  <c r="DG1010" i="11"/>
  <c r="DK1010" i="11" a="1"/>
  <c r="DK1010" i="11"/>
  <c r="DI1010" i="11" a="1"/>
  <c r="DI1010" i="11"/>
  <c r="DJ1010" i="11" a="1"/>
  <c r="DJ1010" i="11"/>
  <c r="DH1010" i="11" a="1"/>
  <c r="DH1010" i="11"/>
  <c r="DF1010" i="11" a="1"/>
  <c r="DF1010" i="11"/>
  <c r="DZ1010" i="11" a="1"/>
  <c r="DZ1010" i="11"/>
  <c r="DX1010" i="11" a="1"/>
  <c r="DX1010" i="11"/>
  <c r="EA1010" i="11" a="1"/>
  <c r="EA1010" i="11"/>
  <c r="DU1010" i="11" a="1"/>
  <c r="DU1010" i="11"/>
  <c r="DV1010" i="11" a="1"/>
  <c r="DV1010" i="11"/>
  <c r="EB1010" i="11" a="1"/>
  <c r="EB1010" i="11"/>
  <c r="DY1010" i="11" a="1"/>
  <c r="DY1010" i="11"/>
  <c r="DW1010" i="11" a="1"/>
  <c r="DW1010" i="11"/>
  <c r="L14" i="12"/>
  <c r="DP1010" i="11" a="1"/>
  <c r="DP1010" i="11"/>
  <c r="DR1010" i="11" a="1"/>
  <c r="DR1010" i="11"/>
  <c r="DN1010" i="11" a="1"/>
  <c r="DN1010" i="11"/>
  <c r="DO1010" i="11" a="1"/>
  <c r="DO1010" i="11"/>
  <c r="DQ1010" i="11" a="1"/>
  <c r="DQ1010" i="11"/>
  <c r="AR1010" i="11" a="1"/>
  <c r="AR1010" i="11"/>
  <c r="O22" i="20"/>
  <c r="AS1009" i="11"/>
  <c r="L100" i="12"/>
  <c r="L103" i="12"/>
  <c r="L105" i="12"/>
  <c r="N100" i="12"/>
  <c r="N103" i="12"/>
  <c r="J100" i="12"/>
  <c r="J103" i="12"/>
  <c r="M100" i="12"/>
  <c r="K100" i="12"/>
  <c r="K103" i="12"/>
  <c r="L24" i="20"/>
  <c r="L26" i="20"/>
  <c r="M44" i="20"/>
  <c r="M46" i="20"/>
  <c r="BB1009" i="11"/>
  <c r="M14" i="12"/>
  <c r="N14" i="12"/>
  <c r="L44" i="20"/>
  <c r="L46" i="20"/>
  <c r="D4" i="11"/>
  <c r="J12" i="10"/>
  <c r="BF1010" i="11"/>
  <c r="Q72" i="19"/>
  <c r="BB69" i="11"/>
  <c r="BB143" i="11"/>
  <c r="BB227" i="11"/>
  <c r="BB478" i="11"/>
  <c r="BB465" i="11"/>
  <c r="BB407" i="11"/>
  <c r="BB147" i="11"/>
  <c r="BB108" i="11"/>
  <c r="BB187" i="11"/>
  <c r="BB361" i="11"/>
  <c r="BB119" i="11"/>
  <c r="BB107" i="11"/>
  <c r="BB483" i="11"/>
  <c r="BB323" i="11"/>
  <c r="BB328" i="11"/>
  <c r="BB393" i="11"/>
  <c r="BB310" i="11"/>
  <c r="BB316" i="11"/>
  <c r="BB163" i="11"/>
  <c r="BB217" i="11"/>
  <c r="BB301" i="11"/>
  <c r="BB80" i="11"/>
  <c r="BB461" i="11"/>
  <c r="BB129" i="11"/>
  <c r="BB427" i="11"/>
  <c r="BB126" i="11"/>
  <c r="BB48" i="11"/>
  <c r="BB71" i="11"/>
  <c r="BB442" i="11"/>
  <c r="BB359" i="11"/>
  <c r="BB353" i="11"/>
  <c r="BB179" i="11"/>
  <c r="BB335" i="11"/>
  <c r="BB191" i="11"/>
  <c r="BB507" i="11"/>
  <c r="BB331" i="11"/>
  <c r="BB39" i="11"/>
  <c r="BB245" i="11"/>
  <c r="BB411" i="11"/>
  <c r="BB65" i="11"/>
  <c r="BB505" i="11"/>
  <c r="BB271" i="11"/>
  <c r="BB456" i="11"/>
  <c r="BB117" i="11"/>
  <c r="BB309" i="11"/>
  <c r="BB345" i="11"/>
  <c r="BB457" i="11"/>
  <c r="BB501" i="11"/>
  <c r="BB297" i="11"/>
  <c r="BB41" i="11"/>
  <c r="BB451" i="11"/>
  <c r="BB233" i="11"/>
  <c r="BB167" i="11"/>
  <c r="BB443" i="11"/>
  <c r="BB351" i="11"/>
  <c r="BB302" i="11"/>
  <c r="BB175" i="11"/>
  <c r="BB349" i="11"/>
  <c r="BB354" i="11"/>
  <c r="BB149" i="11"/>
  <c r="BB83" i="11"/>
  <c r="BB70" i="11"/>
  <c r="BB324" i="11"/>
  <c r="BB333" i="11"/>
  <c r="BB61" i="11"/>
  <c r="BB357" i="11"/>
  <c r="BB279" i="11"/>
  <c r="BB153" i="11"/>
  <c r="BB213" i="11"/>
  <c r="BB467" i="11"/>
  <c r="BB27" i="11"/>
  <c r="BB492" i="11"/>
  <c r="BB212" i="11"/>
  <c r="BB343" i="11"/>
  <c r="BB116" i="11"/>
  <c r="BB455" i="11"/>
  <c r="BB109" i="11"/>
  <c r="BB110" i="11"/>
  <c r="BB366" i="11"/>
  <c r="BB503" i="11"/>
  <c r="BB311" i="11"/>
  <c r="BB437" i="11"/>
  <c r="BB123" i="11"/>
  <c r="BB244" i="11"/>
  <c r="BB403" i="11"/>
  <c r="BB330" i="11"/>
  <c r="BB356" i="11"/>
  <c r="BB322" i="11"/>
  <c r="BB317" i="11"/>
  <c r="BB371" i="11"/>
  <c r="BB487" i="11"/>
  <c r="BB315" i="11"/>
  <c r="BB72" i="11"/>
  <c r="BB339" i="11"/>
  <c r="BB493" i="11"/>
  <c r="BB447" i="11"/>
  <c r="BB201" i="11"/>
  <c r="BB103" i="11"/>
  <c r="BB24" i="11"/>
  <c r="BB401" i="11"/>
  <c r="BB214" i="11"/>
  <c r="BB473" i="11"/>
  <c r="BB99" i="11"/>
  <c r="BB225" i="11"/>
  <c r="BB198" i="11"/>
  <c r="BB350" i="11"/>
  <c r="BB199" i="11"/>
  <c r="BB67" i="11"/>
  <c r="BB426" i="11"/>
  <c r="BB289" i="11"/>
  <c r="BB101" i="11"/>
  <c r="BB365" i="11"/>
  <c r="BB453" i="11"/>
  <c r="BB441" i="11"/>
  <c r="BB66" i="11"/>
  <c r="BB338" i="11"/>
  <c r="BB321" i="11"/>
  <c r="BB247" i="11"/>
  <c r="BB53" i="11"/>
  <c r="BB313" i="11"/>
  <c r="BB111" i="11"/>
  <c r="BB229" i="11"/>
  <c r="BB134" i="11"/>
  <c r="BB481" i="11"/>
  <c r="BB459" i="11"/>
  <c r="BB235" i="11"/>
  <c r="BB64" i="11"/>
  <c r="BB57" i="11"/>
  <c r="BB477" i="11"/>
  <c r="BB122" i="11"/>
  <c r="BB471" i="11"/>
  <c r="BB228" i="11"/>
  <c r="BB100" i="11"/>
  <c r="BB415" i="11"/>
  <c r="BB87" i="11"/>
  <c r="BB73" i="11"/>
  <c r="BB197" i="11"/>
  <c r="BB112" i="11"/>
  <c r="BB93" i="11"/>
  <c r="BB135" i="11"/>
  <c r="BB476" i="11"/>
  <c r="BB367" i="11"/>
  <c r="BB479" i="11"/>
  <c r="BB275" i="11"/>
  <c r="BB75" i="11"/>
  <c r="BB319" i="11"/>
  <c r="BB482" i="11"/>
  <c r="BB469" i="11"/>
  <c r="BB434" i="11"/>
  <c r="BB489" i="11"/>
  <c r="BB193" i="11"/>
  <c r="BB369" i="11"/>
  <c r="BB127" i="11"/>
  <c r="BB85" i="11"/>
  <c r="BB35" i="11"/>
  <c r="BB94" i="11"/>
  <c r="BB194" i="11"/>
  <c r="BB206" i="11"/>
  <c r="BB362" i="11"/>
  <c r="BB428" i="11"/>
  <c r="BB205" i="11"/>
  <c r="BB63" i="11"/>
  <c r="BB389" i="11"/>
  <c r="BB325" i="11"/>
  <c r="BB113" i="11"/>
  <c r="BB183" i="11"/>
  <c r="BB155" i="11"/>
  <c r="BB485" i="11"/>
  <c r="BB131" i="11"/>
  <c r="BB23" i="11"/>
  <c r="BB474" i="11"/>
  <c r="BB251" i="11"/>
  <c r="BB216" i="11"/>
  <c r="BB287" i="11"/>
  <c r="BB81" i="11"/>
  <c r="BB207" i="11"/>
  <c r="BB329" i="11"/>
  <c r="BB303" i="11"/>
  <c r="BB327" i="11"/>
  <c r="BB26" i="11"/>
  <c r="BB232" i="11"/>
  <c r="BB502" i="11"/>
  <c r="BB139" i="11"/>
  <c r="BB283" i="11"/>
  <c r="BB344" i="11"/>
  <c r="BB307" i="11"/>
  <c r="BB364" i="11"/>
  <c r="BB499" i="11"/>
  <c r="BB47" i="11"/>
  <c r="BB159" i="11"/>
  <c r="BB241" i="11"/>
  <c r="BB347" i="11"/>
  <c r="BB25" i="11"/>
  <c r="BB239" i="11"/>
  <c r="BB125" i="11"/>
  <c r="BB40" i="11"/>
  <c r="BB458" i="11"/>
  <c r="BB195" i="11"/>
  <c r="BB95" i="11"/>
  <c r="BB293" i="11"/>
  <c r="BB337" i="11"/>
  <c r="BB50" i="11"/>
  <c r="BB267" i="11"/>
  <c r="BB497" i="11"/>
  <c r="BB243" i="11"/>
  <c r="BB306" i="11"/>
  <c r="BB89" i="11"/>
  <c r="BB263" i="11"/>
  <c r="BB312" i="11"/>
  <c r="BB106" i="11"/>
  <c r="BB320" i="11"/>
  <c r="BB88" i="11"/>
  <c r="BB231" i="11"/>
  <c r="BB259" i="11"/>
  <c r="BB97" i="11"/>
  <c r="BB43" i="11"/>
  <c r="BB82" i="11"/>
  <c r="BB288" i="11"/>
  <c r="BB177" i="11"/>
  <c r="BB498" i="11"/>
  <c r="BB475" i="11"/>
  <c r="BB77" i="11"/>
  <c r="BB31" i="11"/>
  <c r="BB91" i="11"/>
  <c r="BB79" i="11"/>
  <c r="BB215" i="11"/>
  <c r="BB491" i="11"/>
  <c r="BB305" i="11"/>
  <c r="BB332" i="11"/>
  <c r="BB221" i="11"/>
  <c r="BB180" i="11"/>
  <c r="BB171" i="11"/>
  <c r="BB355" i="11"/>
  <c r="BB105" i="11"/>
  <c r="BB237" i="11"/>
  <c r="BB463" i="11"/>
  <c r="BB472" i="11"/>
  <c r="BB397" i="11"/>
  <c r="BB124" i="11"/>
  <c r="BB387" i="11"/>
  <c r="BB49" i="11"/>
  <c r="BB121" i="11"/>
  <c r="BB464" i="11"/>
  <c r="BB506" i="11"/>
  <c r="BB454" i="11"/>
  <c r="BB234" i="11"/>
  <c r="BB255" i="11"/>
  <c r="BB102" i="11"/>
  <c r="BB76" i="11"/>
  <c r="BB130" i="11"/>
  <c r="BB425" i="11"/>
  <c r="BB226" i="11"/>
  <c r="BB211" i="11"/>
  <c r="BB341" i="11"/>
  <c r="BB495" i="11"/>
  <c r="BB133" i="11"/>
  <c r="BB118" i="11"/>
  <c r="BB314" i="11"/>
  <c r="BB363" i="11"/>
  <c r="BB115" i="11"/>
  <c r="BB433" i="11"/>
  <c r="BB326" i="11"/>
  <c r="BB496" i="11"/>
  <c r="BB104" i="11"/>
  <c r="BB192" i="11"/>
  <c r="BB196" i="11"/>
  <c r="BB308" i="11"/>
  <c r="BB246" i="11"/>
  <c r="BB470" i="11"/>
  <c r="BB340" i="11"/>
  <c r="BB486" i="11"/>
  <c r="BB242" i="11"/>
  <c r="BB74" i="11"/>
  <c r="BB84" i="11"/>
  <c r="BB114" i="11"/>
  <c r="BB98" i="11"/>
  <c r="BB462" i="11"/>
  <c r="BB346" i="11"/>
  <c r="BB218" i="11"/>
  <c r="BB370" i="11"/>
  <c r="BB460" i="11"/>
  <c r="BB136" i="11"/>
  <c r="BB236" i="11"/>
  <c r="BB402" i="11"/>
  <c r="BB468" i="11"/>
  <c r="BB508" i="11"/>
  <c r="BB444" i="11"/>
  <c r="BB368" i="11"/>
  <c r="BB128" i="11"/>
  <c r="BB336" i="11"/>
  <c r="BB352" i="11"/>
  <c r="BB154" i="11"/>
  <c r="BB290" i="11"/>
  <c r="BB494" i="11"/>
  <c r="BB42" i="11"/>
  <c r="BB96" i="11"/>
  <c r="BB334" i="11"/>
  <c r="BB466" i="11"/>
  <c r="BB490" i="11"/>
  <c r="BB181" i="11"/>
  <c r="BB44" i="11"/>
  <c r="BB78" i="11"/>
  <c r="BB484" i="11"/>
  <c r="BB150" i="11"/>
  <c r="BB360" i="11"/>
  <c r="BB318" i="11"/>
  <c r="BB62" i="11"/>
  <c r="BB348" i="11"/>
  <c r="BB435" i="11"/>
  <c r="BB148" i="11"/>
  <c r="BB120" i="11"/>
  <c r="BB452" i="11"/>
  <c r="BB90" i="11"/>
  <c r="BB504" i="11"/>
  <c r="BB178" i="11"/>
  <c r="BB28" i="11"/>
  <c r="BB240" i="11"/>
  <c r="BB488" i="11"/>
  <c r="BB238" i="11"/>
  <c r="BB86" i="11"/>
  <c r="BB304" i="11"/>
  <c r="BB500" i="11"/>
  <c r="BB200" i="11"/>
  <c r="BB68" i="11"/>
  <c r="BB230" i="11"/>
  <c r="BB132" i="11"/>
  <c r="BB176" i="11"/>
  <c r="BB51" i="11"/>
  <c r="BB388" i="11"/>
  <c r="BB342" i="11"/>
  <c r="BB92" i="11"/>
  <c r="BB358" i="11"/>
  <c r="BB480" i="11"/>
  <c r="BB404" i="11"/>
  <c r="BB509" i="11"/>
  <c r="BB182" i="11"/>
  <c r="BB29" i="11"/>
  <c r="BB208" i="11"/>
  <c r="BB373" i="11"/>
  <c r="BB390" i="11"/>
  <c r="BB372" i="11"/>
  <c r="BB429" i="11"/>
  <c r="BB391" i="11"/>
  <c r="BB156" i="11"/>
  <c r="BB436" i="11"/>
  <c r="BB137" i="11"/>
  <c r="BB151" i="11"/>
  <c r="BB52" i="11"/>
  <c r="BB219" i="11"/>
  <c r="BB202" i="11"/>
  <c r="BB248" i="11"/>
  <c r="BB430" i="11"/>
  <c r="BB445" i="11"/>
  <c r="BB138" i="11"/>
  <c r="BB446" i="11"/>
  <c r="BB406" i="11"/>
  <c r="BB291" i="11"/>
  <c r="BB157" i="11"/>
  <c r="BB209" i="11"/>
  <c r="BB374" i="11"/>
  <c r="BB510" i="11"/>
  <c r="BB438" i="11"/>
  <c r="BB45" i="11"/>
  <c r="BB203" i="11"/>
  <c r="BB249" i="11"/>
  <c r="BB250" i="11"/>
  <c r="BB405" i="11"/>
  <c r="BB152" i="11"/>
  <c r="BB30" i="11"/>
  <c r="BB220" i="11"/>
  <c r="BB511" i="11"/>
  <c r="BB292" i="11"/>
  <c r="BB449" i="11"/>
  <c r="BB140" i="11"/>
  <c r="BB141" i="11"/>
  <c r="BB204" i="11"/>
  <c r="BB158" i="11"/>
  <c r="BB375" i="11"/>
  <c r="BB294" i="11"/>
  <c r="BB448" i="11"/>
  <c r="BB54" i="11"/>
  <c r="BB222" i="11"/>
  <c r="BB210" i="11"/>
  <c r="BB184" i="11"/>
  <c r="BB32" i="11"/>
  <c r="BB439" i="11"/>
  <c r="BB394" i="11"/>
  <c r="BB46" i="11"/>
  <c r="BB392" i="11"/>
  <c r="BB56" i="11"/>
  <c r="BB186" i="11"/>
  <c r="BB55" i="11"/>
  <c r="BB224" i="11"/>
  <c r="BB408" i="11"/>
  <c r="BB512" i="11"/>
  <c r="BB223" i="11"/>
  <c r="BB33" i="11"/>
  <c r="BB440" i="11"/>
  <c r="BB160" i="11"/>
  <c r="BB252" i="11"/>
  <c r="BB185" i="11"/>
  <c r="BB142" i="11"/>
  <c r="BB36" i="11"/>
  <c r="BB34" i="11"/>
  <c r="BB376" i="11"/>
  <c r="BB377" i="11"/>
  <c r="BB395" i="11"/>
  <c r="BB253" i="11"/>
  <c r="BB513" i="11"/>
  <c r="BB409" i="11"/>
  <c r="BB396" i="11"/>
  <c r="BB254" i="11"/>
  <c r="BB296" i="11"/>
  <c r="BB161" i="11"/>
  <c r="BB295" i="11"/>
  <c r="BB450" i="11"/>
  <c r="BB144" i="11"/>
  <c r="BB514" i="11"/>
  <c r="BB162" i="11"/>
  <c r="BB410" i="11"/>
  <c r="BB188" i="11"/>
  <c r="BB378" i="11"/>
  <c r="BB58" i="11"/>
  <c r="BB516" i="11"/>
  <c r="BB299" i="11"/>
  <c r="BB37" i="11"/>
  <c r="BB256" i="11"/>
  <c r="BB60" i="11"/>
  <c r="BB412" i="11"/>
  <c r="Q68" i="19"/>
  <c r="BB164" i="11"/>
  <c r="BB515" i="11"/>
  <c r="BB59" i="11"/>
  <c r="BB189" i="11"/>
  <c r="BB413" i="11"/>
  <c r="BB398" i="11"/>
  <c r="BB145" i="11"/>
  <c r="BB298" i="11"/>
  <c r="BB300" i="11"/>
  <c r="BB165" i="11"/>
  <c r="BB190" i="11"/>
  <c r="BB146" i="11"/>
  <c r="BB38" i="11"/>
  <c r="BB257" i="11"/>
  <c r="BB399" i="11"/>
  <c r="BB400" i="11"/>
  <c r="BB518" i="11"/>
  <c r="BB166" i="11"/>
  <c r="BB414" i="11"/>
  <c r="BB258" i="11"/>
  <c r="BB517" i="11"/>
  <c r="BB260" i="11"/>
  <c r="BB416" i="11"/>
  <c r="BB168" i="11"/>
  <c r="BB169" i="11"/>
  <c r="BB261" i="11"/>
  <c r="BB417" i="11"/>
  <c r="BB519" i="11"/>
  <c r="BB520" i="11"/>
  <c r="BB170" i="11"/>
  <c r="BB418" i="11"/>
  <c r="BB262" i="11"/>
  <c r="BB265" i="11"/>
  <c r="BB521" i="11"/>
  <c r="BB264" i="11"/>
  <c r="BB172" i="11"/>
  <c r="BB522" i="11"/>
  <c r="BB173" i="11"/>
  <c r="BB523" i="11"/>
  <c r="BB266" i="11"/>
  <c r="BB174" i="11"/>
  <c r="BB524" i="11"/>
  <c r="BB268" i="11"/>
  <c r="BB525" i="11"/>
  <c r="BB269" i="11"/>
  <c r="BB527" i="11"/>
  <c r="BB272" i="11"/>
  <c r="BB526" i="11"/>
  <c r="BB270" i="11"/>
  <c r="BB528" i="11"/>
  <c r="BB274" i="11"/>
  <c r="BB273" i="11"/>
  <c r="BB529" i="11"/>
  <c r="BB276" i="11"/>
  <c r="BB530" i="11"/>
  <c r="BB277" i="11"/>
  <c r="BB531" i="11"/>
  <c r="BB533" i="11"/>
  <c r="BB278" i="11"/>
  <c r="BB532" i="11"/>
  <c r="BB280" i="11"/>
  <c r="BB281" i="11"/>
  <c r="BB282" i="11"/>
  <c r="BB534" i="11"/>
  <c r="BB536" i="11"/>
  <c r="BB284" i="11"/>
  <c r="BB535" i="11"/>
  <c r="BB286" i="11"/>
  <c r="BB285" i="11"/>
  <c r="BB537" i="11"/>
  <c r="BB538" i="11"/>
  <c r="BB539" i="11"/>
  <c r="BB540" i="11"/>
  <c r="BB541" i="11"/>
  <c r="BB542" i="11"/>
  <c r="BB543" i="11"/>
  <c r="BB545" i="11"/>
  <c r="BB544" i="11"/>
  <c r="BB546" i="11"/>
  <c r="BB547" i="11"/>
  <c r="BB548" i="11"/>
  <c r="BB549" i="11"/>
  <c r="BB550" i="11"/>
  <c r="BB551" i="11"/>
  <c r="BB553" i="11"/>
  <c r="BB552" i="11"/>
  <c r="BB554" i="11"/>
  <c r="BB555" i="11"/>
  <c r="BB556" i="11"/>
  <c r="BB557" i="11"/>
  <c r="BB558" i="11"/>
  <c r="BB559" i="11"/>
  <c r="BB560" i="11"/>
  <c r="BB561" i="11"/>
  <c r="BB562" i="11"/>
  <c r="BB563" i="11"/>
  <c r="BB565" i="11"/>
  <c r="BB564" i="11"/>
  <c r="BB566" i="11"/>
  <c r="BB567" i="11"/>
  <c r="BB568" i="11"/>
  <c r="BB569" i="11"/>
  <c r="BB570" i="11"/>
  <c r="BB571" i="11"/>
  <c r="BB572" i="11"/>
  <c r="BB573" i="11"/>
  <c r="BB574" i="11"/>
  <c r="BB575" i="11"/>
  <c r="BB576" i="11"/>
  <c r="BB578" i="11"/>
  <c r="BB577" i="11"/>
  <c r="BB579" i="11"/>
  <c r="BB581" i="11"/>
  <c r="BB580" i="11"/>
  <c r="BB582" i="11"/>
  <c r="BB583" i="11"/>
  <c r="BB584" i="11"/>
  <c r="BB585" i="11"/>
  <c r="BB586" i="11"/>
  <c r="BB587" i="11"/>
  <c r="BB588" i="11"/>
  <c r="BB589" i="11"/>
  <c r="BB590" i="11"/>
  <c r="BB591" i="11"/>
  <c r="BB592" i="11"/>
  <c r="BB593" i="11"/>
  <c r="BB594" i="11"/>
  <c r="BB595" i="11"/>
  <c r="BB596" i="11"/>
  <c r="BB597" i="11"/>
  <c r="BB598" i="11"/>
  <c r="BB599" i="11"/>
  <c r="BB600" i="11"/>
  <c r="BB602" i="11"/>
  <c r="BB601" i="11"/>
  <c r="BB603" i="11"/>
  <c r="BB604" i="11"/>
  <c r="BB605" i="11"/>
  <c r="BB606" i="11"/>
  <c r="BB607" i="11"/>
  <c r="BB609" i="11"/>
  <c r="BB608" i="11"/>
  <c r="BB610" i="11"/>
  <c r="BB611" i="11"/>
  <c r="BB612" i="11"/>
  <c r="BB613" i="11"/>
  <c r="BB614" i="11"/>
  <c r="BB615" i="11"/>
  <c r="BB616" i="11"/>
  <c r="BB617" i="11"/>
  <c r="BB618" i="11"/>
  <c r="BB619" i="11"/>
  <c r="BB621" i="11"/>
  <c r="BB620" i="11"/>
  <c r="BB622" i="11"/>
  <c r="BB623" i="11"/>
  <c r="BB625" i="11"/>
  <c r="BB624" i="11"/>
  <c r="BB626" i="11"/>
  <c r="BB627" i="11"/>
  <c r="BB628" i="11"/>
  <c r="BB629" i="11"/>
  <c r="BB630" i="11"/>
  <c r="BB632" i="11"/>
  <c r="BB631" i="11"/>
  <c r="BB633" i="11"/>
  <c r="BB634" i="11"/>
  <c r="BB635" i="11"/>
  <c r="BB637" i="11"/>
  <c r="BB636" i="11"/>
  <c r="BB638" i="11"/>
  <c r="BB639" i="11"/>
  <c r="BB640" i="11"/>
  <c r="BB641" i="11"/>
  <c r="BB643" i="11"/>
  <c r="BB642" i="11"/>
  <c r="BB645" i="11"/>
  <c r="BB644" i="11"/>
  <c r="BB646" i="11"/>
  <c r="BB647" i="11"/>
  <c r="BB648" i="11"/>
  <c r="BB650" i="11"/>
  <c r="BB649" i="11"/>
  <c r="BB652" i="11"/>
  <c r="BB651" i="11"/>
  <c r="BB653" i="11"/>
  <c r="BB654" i="11"/>
  <c r="BB655" i="11"/>
  <c r="BB656" i="11"/>
  <c r="BB657" i="11"/>
  <c r="BB658" i="11"/>
  <c r="BB659" i="11"/>
  <c r="BB660" i="11"/>
  <c r="BB661" i="11"/>
  <c r="BB662" i="11"/>
  <c r="BB663" i="11"/>
  <c r="BB665" i="11"/>
  <c r="BB664" i="11"/>
  <c r="BB666" i="11"/>
  <c r="BB667" i="11"/>
  <c r="BB668" i="11"/>
  <c r="BB669" i="11"/>
  <c r="BB670" i="11"/>
  <c r="BB671" i="11"/>
  <c r="BB672" i="11"/>
  <c r="BB673" i="11"/>
  <c r="BB674" i="11"/>
  <c r="BB675" i="11"/>
  <c r="BB676" i="11"/>
  <c r="BB677" i="11"/>
  <c r="BB678" i="11"/>
  <c r="BB679" i="11"/>
  <c r="BB681" i="11"/>
  <c r="BB680" i="11"/>
  <c r="BB682" i="11"/>
  <c r="BB683" i="11"/>
  <c r="BB684" i="11"/>
  <c r="BB685" i="11"/>
  <c r="BB686" i="11"/>
  <c r="BB687" i="11"/>
  <c r="BB688" i="11"/>
  <c r="BB689" i="11"/>
  <c r="BB690" i="11"/>
  <c r="BB691" i="11"/>
  <c r="BB692" i="11"/>
  <c r="BB693" i="11"/>
  <c r="BB694" i="11"/>
  <c r="BB695" i="11"/>
  <c r="BB696" i="11"/>
  <c r="BB697" i="11"/>
  <c r="BB698" i="11"/>
  <c r="BB699" i="11"/>
  <c r="BB700" i="11"/>
  <c r="BB701" i="11"/>
  <c r="BB702" i="11"/>
  <c r="BB703" i="11"/>
  <c r="BB704" i="11"/>
  <c r="BB705" i="11"/>
  <c r="BB706" i="11"/>
  <c r="BB707" i="11"/>
  <c r="BB708" i="11"/>
  <c r="BB709" i="11"/>
  <c r="BB710" i="11"/>
  <c r="BB711" i="11"/>
  <c r="BB712" i="11"/>
  <c r="BB713" i="11"/>
  <c r="BB714" i="11"/>
  <c r="BB716" i="11"/>
  <c r="BB715" i="11"/>
  <c r="BB717" i="11"/>
  <c r="BB718" i="11"/>
  <c r="BB719" i="11"/>
  <c r="BB720" i="11"/>
  <c r="BB721" i="11"/>
  <c r="BB722" i="11"/>
  <c r="BB724" i="11"/>
  <c r="BB723" i="11"/>
  <c r="BB725" i="11"/>
  <c r="BB726" i="11"/>
  <c r="BB727" i="11"/>
  <c r="BB728" i="11"/>
  <c r="BB729" i="11"/>
  <c r="BB730" i="11"/>
  <c r="BB731" i="11"/>
  <c r="BB732" i="11"/>
  <c r="BB733" i="11"/>
  <c r="BB734" i="11"/>
  <c r="BB735" i="11"/>
  <c r="BB736" i="11"/>
  <c r="BB737" i="11"/>
  <c r="BB738" i="11"/>
  <c r="BB740" i="11"/>
  <c r="BB739" i="11"/>
  <c r="BB741" i="11"/>
  <c r="BB742" i="11"/>
  <c r="BB743" i="11"/>
  <c r="BB744" i="11"/>
  <c r="BB745" i="11"/>
  <c r="BB746" i="11"/>
  <c r="BB747" i="11"/>
  <c r="BB748" i="11"/>
  <c r="BB749" i="11"/>
  <c r="BB750" i="11"/>
  <c r="BB751" i="11"/>
  <c r="BB752" i="11"/>
  <c r="BB753" i="11"/>
  <c r="BB754" i="11"/>
  <c r="BB755" i="11"/>
  <c r="BB756" i="11"/>
  <c r="BB757" i="11"/>
  <c r="BB758" i="11"/>
  <c r="BB759" i="11"/>
  <c r="BB760" i="11"/>
  <c r="BB761" i="11"/>
  <c r="BB763" i="11"/>
  <c r="BB762" i="11"/>
  <c r="BB764" i="11"/>
  <c r="BB765" i="11"/>
  <c r="BB766" i="11"/>
  <c r="BB767" i="11"/>
  <c r="BB768" i="11"/>
  <c r="BB769" i="11"/>
  <c r="BB770" i="11"/>
  <c r="BB772" i="11"/>
  <c r="BB771" i="11"/>
  <c r="BB773" i="11"/>
  <c r="BB774" i="11"/>
  <c r="BB775" i="11"/>
  <c r="BB776" i="11"/>
  <c r="BB777" i="11"/>
  <c r="BB778" i="11"/>
  <c r="BB779" i="11"/>
  <c r="BB781" i="11"/>
  <c r="BB780" i="11"/>
  <c r="BB782" i="11"/>
  <c r="BB783" i="11"/>
  <c r="BB784" i="11"/>
  <c r="BB785" i="11"/>
  <c r="BB786" i="11"/>
  <c r="BB787" i="11"/>
  <c r="BB788" i="11"/>
  <c r="BB789" i="11"/>
  <c r="BB790" i="11"/>
  <c r="BB791" i="11"/>
  <c r="BB793" i="11"/>
  <c r="BB792" i="11"/>
  <c r="BB794" i="11"/>
  <c r="BB795" i="11"/>
  <c r="BB796" i="11"/>
  <c r="BB797" i="11"/>
  <c r="BB798" i="11"/>
  <c r="BB799" i="11"/>
  <c r="BB801" i="11"/>
  <c r="BB800" i="11"/>
  <c r="BB802" i="11"/>
  <c r="BB803" i="11"/>
  <c r="BB804" i="11"/>
  <c r="BB805" i="11"/>
  <c r="BB806" i="11"/>
  <c r="BB807" i="11"/>
  <c r="BB808" i="11"/>
  <c r="BB809" i="11"/>
  <c r="BB810" i="11"/>
  <c r="BB811" i="11"/>
  <c r="BB812" i="11"/>
  <c r="BB814" i="11"/>
  <c r="BB813" i="11"/>
  <c r="BB815" i="11"/>
  <c r="BB817" i="11"/>
  <c r="BB816" i="11"/>
  <c r="BB818" i="11"/>
  <c r="BB819" i="11"/>
  <c r="BB820" i="11"/>
  <c r="BB822" i="11"/>
  <c r="BB821" i="11"/>
  <c r="BB823" i="11"/>
  <c r="BB824" i="11"/>
  <c r="BB825" i="11"/>
  <c r="BB826" i="11"/>
  <c r="BB828" i="11"/>
  <c r="BB827" i="11"/>
  <c r="BB829" i="11"/>
  <c r="BB831" i="11"/>
  <c r="BB830" i="11"/>
  <c r="BB832" i="11"/>
  <c r="BB834" i="11"/>
  <c r="BB833" i="11"/>
  <c r="BB835" i="11"/>
  <c r="BB836" i="11"/>
  <c r="BB837" i="11"/>
  <c r="BB839" i="11"/>
  <c r="BB838" i="11"/>
  <c r="BB840" i="11"/>
  <c r="BB841" i="11"/>
  <c r="BB842" i="11"/>
  <c r="BB843" i="11"/>
  <c r="BB844" i="11"/>
  <c r="BB845" i="11"/>
  <c r="BB846" i="11"/>
  <c r="BB848" i="11"/>
  <c r="BB847" i="11"/>
  <c r="BB849" i="11"/>
  <c r="BB851" i="11"/>
  <c r="BB850" i="11"/>
  <c r="BB852" i="11"/>
  <c r="BB853" i="11"/>
  <c r="BB854" i="11"/>
  <c r="BB855" i="11"/>
  <c r="BB856" i="11"/>
  <c r="BB857" i="11"/>
  <c r="BB858" i="11"/>
  <c r="BB859" i="11"/>
  <c r="BB860" i="11"/>
  <c r="BB861" i="11"/>
  <c r="BB862" i="11"/>
  <c r="BB863" i="11"/>
  <c r="BB864" i="11"/>
  <c r="BB865" i="11"/>
  <c r="BB866" i="11"/>
  <c r="BB867" i="11"/>
  <c r="BB868" i="11"/>
  <c r="BB869" i="11"/>
  <c r="BB870" i="11"/>
  <c r="BB871" i="11"/>
  <c r="BB872" i="11"/>
  <c r="BB873" i="11"/>
  <c r="BB874" i="11"/>
  <c r="BB875" i="11"/>
  <c r="BB876" i="11"/>
  <c r="BB877" i="11"/>
  <c r="BB878" i="11"/>
  <c r="BB880" i="11"/>
  <c r="BB879" i="11"/>
  <c r="BB881" i="11"/>
  <c r="BB882" i="11"/>
  <c r="BB883" i="11"/>
  <c r="BB884" i="11"/>
  <c r="BB885" i="11"/>
  <c r="BB886" i="11"/>
  <c r="BB887" i="11"/>
  <c r="BB889" i="11"/>
  <c r="BB888" i="11"/>
  <c r="BB890" i="11"/>
  <c r="BB891" i="11"/>
  <c r="BB892" i="11"/>
  <c r="BB893" i="11"/>
  <c r="BB895" i="11"/>
  <c r="BB894" i="11"/>
  <c r="BB897" i="11"/>
  <c r="BB896" i="11"/>
  <c r="BB898" i="11"/>
  <c r="BB899" i="11"/>
  <c r="BB900" i="11"/>
  <c r="BB901" i="11"/>
  <c r="BB902" i="11"/>
  <c r="BB903" i="11"/>
  <c r="BB904" i="11"/>
  <c r="BB905" i="11"/>
  <c r="BB906" i="11"/>
  <c r="BB907" i="11"/>
  <c r="BB908" i="11"/>
  <c r="BB909" i="11"/>
  <c r="BB910" i="11"/>
  <c r="BB911" i="11"/>
  <c r="BB912" i="11"/>
  <c r="BB913" i="11"/>
  <c r="BB914" i="11"/>
  <c r="BB915" i="11"/>
  <c r="BB916" i="11"/>
  <c r="BB917" i="11"/>
  <c r="BB918" i="11"/>
  <c r="BB919" i="11"/>
  <c r="BB920" i="11"/>
  <c r="BB921" i="11"/>
  <c r="BB923" i="11"/>
  <c r="BB922" i="11"/>
  <c r="BB924" i="11"/>
  <c r="BB925" i="11"/>
  <c r="BB926" i="11"/>
  <c r="BB927" i="11"/>
  <c r="BB928" i="11"/>
  <c r="BB929" i="11"/>
  <c r="BB930" i="11"/>
  <c r="BB931" i="11"/>
  <c r="BB932" i="11"/>
  <c r="BB933" i="11"/>
  <c r="BB934" i="11"/>
  <c r="BB936" i="11"/>
  <c r="BB935" i="11"/>
  <c r="BB937" i="11"/>
  <c r="BB939" i="11"/>
  <c r="BB938" i="11"/>
  <c r="BB940" i="11"/>
  <c r="BB941" i="11"/>
  <c r="BB942" i="11"/>
  <c r="BB943" i="11"/>
  <c r="BB944" i="11"/>
  <c r="BB945" i="11"/>
  <c r="BB947" i="11"/>
  <c r="BB946" i="11"/>
  <c r="BB948" i="11"/>
  <c r="BB949" i="11"/>
  <c r="BB950" i="11"/>
  <c r="BB951" i="11"/>
  <c r="BB952" i="11"/>
  <c r="BB953" i="11"/>
  <c r="BB955" i="11"/>
  <c r="BB954" i="11"/>
  <c r="BB956" i="11"/>
  <c r="BB957" i="11"/>
  <c r="BB959" i="11"/>
  <c r="BB958" i="11"/>
  <c r="BB960" i="11"/>
  <c r="BB961" i="11"/>
  <c r="BB962" i="11"/>
  <c r="BB963" i="11"/>
  <c r="BB964" i="11"/>
  <c r="BB965" i="11"/>
  <c r="BB966" i="11"/>
  <c r="BB967" i="11"/>
  <c r="BB968" i="11"/>
  <c r="BB969" i="11"/>
  <c r="BB971" i="11"/>
  <c r="BB970" i="11"/>
  <c r="BB972" i="11"/>
  <c r="BB974" i="11"/>
  <c r="BB973" i="11"/>
  <c r="BB975" i="11"/>
  <c r="BB976" i="11"/>
  <c r="BB977" i="11"/>
  <c r="BB978" i="11"/>
  <c r="BB979" i="11"/>
  <c r="BB980" i="11"/>
  <c r="BB981" i="11"/>
  <c r="BB983" i="11"/>
  <c r="BB982" i="11"/>
  <c r="BB984" i="11"/>
  <c r="BB985" i="11"/>
  <c r="BB986" i="11"/>
  <c r="BB987" i="11"/>
  <c r="BB988" i="11"/>
  <c r="BB989" i="11"/>
  <c r="BB990" i="11"/>
  <c r="BB991" i="11"/>
  <c r="BB992" i="11"/>
  <c r="BB993" i="11"/>
  <c r="BB994" i="11"/>
  <c r="BB995" i="11"/>
  <c r="BB996" i="11"/>
  <c r="BB997" i="11"/>
  <c r="BB999" i="11"/>
  <c r="BB998" i="11"/>
  <c r="BB1000" i="11"/>
  <c r="BB1001" i="11"/>
  <c r="BB1002" i="11"/>
  <c r="BB1003" i="11"/>
  <c r="BB1004" i="11"/>
  <c r="BB1006" i="11"/>
  <c r="BB1005" i="11"/>
  <c r="BB1007" i="11"/>
  <c r="BB1008" i="11"/>
  <c r="AS1010" i="11"/>
  <c r="J14" i="12"/>
  <c r="K14" i="12"/>
  <c r="T72" i="19"/>
  <c r="BE457" i="11"/>
  <c r="BE485" i="11"/>
  <c r="CT485" i="11"/>
  <c r="BE233" i="11"/>
  <c r="BE407" i="11"/>
  <c r="BE507" i="11"/>
  <c r="BE100" i="11"/>
  <c r="BE131" i="11"/>
  <c r="BE393" i="11"/>
  <c r="BE271" i="11"/>
  <c r="BE72" i="11"/>
  <c r="BE267" i="11"/>
  <c r="BE201" i="11"/>
  <c r="BE343" i="11"/>
  <c r="BE275" i="11"/>
  <c r="BE91" i="11"/>
  <c r="BE167" i="11"/>
  <c r="BE463" i="11"/>
  <c r="BE329" i="11"/>
  <c r="BE171" i="11"/>
  <c r="BE67" i="11"/>
  <c r="BE123" i="11"/>
  <c r="CT123" i="11"/>
  <c r="BE139" i="11"/>
  <c r="BE367" i="11"/>
  <c r="BE321" i="11"/>
  <c r="CT321" i="11"/>
  <c r="BE453" i="11"/>
  <c r="BE205" i="11"/>
  <c r="CT205" i="11"/>
  <c r="BE119" i="11"/>
  <c r="BE328" i="11"/>
  <c r="BE25" i="11"/>
  <c r="BE339" i="11"/>
  <c r="BE459" i="11"/>
  <c r="BE102" i="11"/>
  <c r="BE73" i="11"/>
  <c r="BE130" i="11"/>
  <c r="BE71" i="11"/>
  <c r="BE456" i="11"/>
  <c r="BE187" i="11"/>
  <c r="BE357" i="11"/>
  <c r="CT357" i="11"/>
  <c r="BE82" i="11"/>
  <c r="BE191" i="11"/>
  <c r="CT191" i="11"/>
  <c r="BE175" i="11"/>
  <c r="BE363" i="11"/>
  <c r="BE155" i="11"/>
  <c r="BE355" i="11"/>
  <c r="BE397" i="11"/>
  <c r="BE244" i="11"/>
  <c r="BE133" i="11"/>
  <c r="BE41" i="11"/>
  <c r="BE89" i="11"/>
  <c r="BE117" i="11"/>
  <c r="CT117" i="11"/>
  <c r="BE305" i="11"/>
  <c r="BE70" i="11"/>
  <c r="BE77" i="11"/>
  <c r="BE83" i="11"/>
  <c r="CT83" i="11"/>
  <c r="BE263" i="11"/>
  <c r="BE93" i="11"/>
  <c r="BE337" i="11"/>
  <c r="BE237" i="11"/>
  <c r="BE493" i="11"/>
  <c r="BE49" i="11"/>
  <c r="BE97" i="11"/>
  <c r="BE495" i="11"/>
  <c r="BE341" i="11"/>
  <c r="BE369" i="11"/>
  <c r="BE31" i="11"/>
  <c r="CT31" i="11"/>
  <c r="BE107" i="11"/>
  <c r="BE289" i="11"/>
  <c r="CT289" i="11"/>
  <c r="BE477" i="11"/>
  <c r="BE197" i="11"/>
  <c r="BE53" i="11"/>
  <c r="BE467" i="11"/>
  <c r="BE199" i="11"/>
  <c r="BE111" i="11"/>
  <c r="BE227" i="11"/>
  <c r="BE68" i="11"/>
  <c r="BE198" i="11"/>
  <c r="BE411" i="11"/>
  <c r="BE479" i="11"/>
  <c r="BE478" i="11"/>
  <c r="BE471" i="11"/>
  <c r="BE27" i="11"/>
  <c r="BE116" i="11"/>
  <c r="BE303" i="11"/>
  <c r="BE468" i="11"/>
  <c r="BE465" i="11"/>
  <c r="BE251" i="11"/>
  <c r="BE163" i="11"/>
  <c r="BE323" i="11"/>
  <c r="CT323" i="11"/>
  <c r="BE349" i="11"/>
  <c r="CT349" i="11"/>
  <c r="BE103" i="11"/>
  <c r="BE301" i="11"/>
  <c r="BE387" i="11"/>
  <c r="BE483" i="11"/>
  <c r="BE239" i="11"/>
  <c r="BE235" i="11"/>
  <c r="CT235" i="11"/>
  <c r="BE501" i="11"/>
  <c r="BE75" i="11"/>
  <c r="BE336" i="11"/>
  <c r="BE310" i="11"/>
  <c r="BE307" i="11"/>
  <c r="BE443" i="11"/>
  <c r="BE57" i="11"/>
  <c r="BE356" i="11"/>
  <c r="BE241" i="11"/>
  <c r="BE125" i="11"/>
  <c r="CT125" i="11"/>
  <c r="BE26" i="11"/>
  <c r="BE48" i="11"/>
  <c r="CT48" i="11"/>
  <c r="BE195" i="11"/>
  <c r="BE451" i="11"/>
  <c r="BE108" i="11"/>
  <c r="BE297" i="11"/>
  <c r="BE314" i="11"/>
  <c r="BE43" i="11"/>
  <c r="BE473" i="11"/>
  <c r="BE497" i="11"/>
  <c r="BE371" i="11"/>
  <c r="BE74" i="11"/>
  <c r="BE309" i="11"/>
  <c r="BE217" i="11"/>
  <c r="BE121" i="11"/>
  <c r="BE177" i="11"/>
  <c r="BE433" i="11"/>
  <c r="BE95" i="11"/>
  <c r="BE361" i="11"/>
  <c r="CT361" i="11"/>
  <c r="BE231" i="11"/>
  <c r="BE245" i="11"/>
  <c r="CT245" i="11"/>
  <c r="BE39" i="11"/>
  <c r="BE69" i="11"/>
  <c r="BE65" i="11"/>
  <c r="BE63" i="11"/>
  <c r="BE403" i="11"/>
  <c r="BE441" i="11"/>
  <c r="BE81" i="11"/>
  <c r="BE127" i="11"/>
  <c r="BE437" i="11"/>
  <c r="BE469" i="11"/>
  <c r="BE211" i="11"/>
  <c r="BE327" i="11"/>
  <c r="BE228" i="11"/>
  <c r="BE461" i="11"/>
  <c r="BE149" i="11"/>
  <c r="BE105" i="11"/>
  <c r="BE79" i="11"/>
  <c r="CT79" i="11"/>
  <c r="BE434" i="11"/>
  <c r="BE366" i="11"/>
  <c r="BE425" i="11"/>
  <c r="BE259" i="11"/>
  <c r="BE159" i="11"/>
  <c r="BE212" i="11"/>
  <c r="BE502" i="11"/>
  <c r="BE335" i="11"/>
  <c r="BE243" i="11"/>
  <c r="BE287" i="11"/>
  <c r="CT287" i="11"/>
  <c r="BE35" i="11"/>
  <c r="BE499" i="11"/>
  <c r="BE365" i="11"/>
  <c r="BE427" i="11"/>
  <c r="BE135" i="11"/>
  <c r="BE447" i="11"/>
  <c r="BE415" i="11"/>
  <c r="BE247" i="11"/>
  <c r="BE401" i="11"/>
  <c r="BE302" i="11"/>
  <c r="BE306" i="11"/>
  <c r="BE232" i="11"/>
  <c r="BE313" i="11"/>
  <c r="BE85" i="11"/>
  <c r="BE442" i="11"/>
  <c r="BE99" i="11"/>
  <c r="BE359" i="11"/>
  <c r="BE503" i="11"/>
  <c r="BE505" i="11"/>
  <c r="BE207" i="11"/>
  <c r="BE283" i="11"/>
  <c r="CT283" i="11"/>
  <c r="BE183" i="11"/>
  <c r="BE129" i="11"/>
  <c r="BE476" i="11"/>
  <c r="BE481" i="11"/>
  <c r="BE331" i="11"/>
  <c r="BE333" i="11"/>
  <c r="CT333" i="11"/>
  <c r="BE279" i="11"/>
  <c r="BE153" i="11"/>
  <c r="BE475" i="11"/>
  <c r="BE389" i="11"/>
  <c r="BE193" i="11"/>
  <c r="BE76" i="11"/>
  <c r="BE143" i="11"/>
  <c r="BE455" i="11"/>
  <c r="BE330" i="11"/>
  <c r="BE221" i="11"/>
  <c r="BE109" i="11"/>
  <c r="BE101" i="11"/>
  <c r="BE115" i="11"/>
  <c r="BE470" i="11"/>
  <c r="BE28" i="11"/>
  <c r="BE50" i="11"/>
  <c r="BE194" i="11"/>
  <c r="BE315" i="11"/>
  <c r="CT315" i="11"/>
  <c r="BE435" i="11"/>
  <c r="BE350" i="11"/>
  <c r="CT350" i="11"/>
  <c r="BE23" i="11"/>
  <c r="BE66" i="11"/>
  <c r="BE120" i="11"/>
  <c r="BE200" i="11"/>
  <c r="BE238" i="11"/>
  <c r="BE128" i="11"/>
  <c r="BE216" i="11"/>
  <c r="CT216" i="11"/>
  <c r="BE180" i="11"/>
  <c r="CT180" i="11"/>
  <c r="BE452" i="11"/>
  <c r="BE492" i="11"/>
  <c r="CT492" i="11"/>
  <c r="BE104" i="11"/>
  <c r="BE342" i="11"/>
  <c r="BE61" i="11"/>
  <c r="CT61" i="11"/>
  <c r="BE78" i="11"/>
  <c r="BE215" i="11"/>
  <c r="CT215" i="11"/>
  <c r="BE92" i="11"/>
  <c r="BE488" i="11"/>
  <c r="CT488" i="11"/>
  <c r="BE90" i="11"/>
  <c r="BE348" i="11"/>
  <c r="CT348" i="11"/>
  <c r="BE196" i="11"/>
  <c r="BE87" i="11"/>
  <c r="CT87" i="11"/>
  <c r="BE213" i="11"/>
  <c r="CT213" i="11"/>
  <c r="BE240" i="11"/>
  <c r="BE147" i="11"/>
  <c r="CT147" i="11"/>
  <c r="BE332" i="11"/>
  <c r="BE293" i="11"/>
  <c r="CT293" i="11"/>
  <c r="BE132" i="11"/>
  <c r="BE506" i="11"/>
  <c r="BE288" i="11"/>
  <c r="CT288" i="11"/>
  <c r="BE230" i="11"/>
  <c r="CT230" i="11"/>
  <c r="BE126" i="11"/>
  <c r="CT126" i="11"/>
  <c r="BE113" i="11"/>
  <c r="CT113" i="11"/>
  <c r="BE110" i="11"/>
  <c r="BE370" i="11"/>
  <c r="BE42" i="11"/>
  <c r="BE98" i="11"/>
  <c r="BE334" i="11"/>
  <c r="CT334" i="11"/>
  <c r="BE320" i="11"/>
  <c r="CT320" i="11"/>
  <c r="BE178" i="11"/>
  <c r="BE122" i="11"/>
  <c r="BE312" i="11"/>
  <c r="CT312" i="11"/>
  <c r="BE96" i="11"/>
  <c r="BE319" i="11"/>
  <c r="CT319" i="11"/>
  <c r="BE482" i="11"/>
  <c r="BE106" i="11"/>
  <c r="BE40" i="11"/>
  <c r="BE218" i="11"/>
  <c r="BE504" i="11"/>
  <c r="BE86" i="11"/>
  <c r="BE345" i="11"/>
  <c r="CT345" i="11"/>
  <c r="BE500" i="11"/>
  <c r="BE148" i="11"/>
  <c r="CT148" i="11"/>
  <c r="BE325" i="11"/>
  <c r="CT325" i="11"/>
  <c r="BE460" i="11"/>
  <c r="BE472" i="11"/>
  <c r="BE94" i="11"/>
  <c r="BE340" i="11"/>
  <c r="BE388" i="11"/>
  <c r="BE176" i="11"/>
  <c r="BE347" i="11"/>
  <c r="CT347" i="11"/>
  <c r="BE338" i="11"/>
  <c r="BE316" i="11"/>
  <c r="CT316" i="11"/>
  <c r="BE134" i="11"/>
  <c r="BE124" i="11"/>
  <c r="CT124" i="11"/>
  <c r="BE464" i="11"/>
  <c r="BE360" i="11"/>
  <c r="BE462" i="11"/>
  <c r="BE426" i="11"/>
  <c r="BE454" i="11"/>
  <c r="BE484" i="11"/>
  <c r="BE368" i="11"/>
  <c r="BE255" i="11"/>
  <c r="CT255" i="11"/>
  <c r="BE80" i="11"/>
  <c r="CT80" i="11"/>
  <c r="BE64" i="11"/>
  <c r="BE308" i="11"/>
  <c r="BE47" i="11"/>
  <c r="CT47" i="11"/>
  <c r="BE496" i="11"/>
  <c r="BE112" i="11"/>
  <c r="BE242" i="11"/>
  <c r="BE491" i="11"/>
  <c r="CT491" i="11"/>
  <c r="BE364" i="11"/>
  <c r="BE322" i="11"/>
  <c r="CT322" i="11"/>
  <c r="BE351" i="11"/>
  <c r="CT351" i="11"/>
  <c r="BE498" i="11"/>
  <c r="BE402" i="11"/>
  <c r="BE428" i="11"/>
  <c r="BE179" i="11"/>
  <c r="CT179" i="11"/>
  <c r="BE494" i="11"/>
  <c r="BE192" i="11"/>
  <c r="CT192" i="11"/>
  <c r="BE487" i="11"/>
  <c r="CT487" i="11"/>
  <c r="BE508" i="11"/>
  <c r="BE353" i="11"/>
  <c r="CT353" i="11"/>
  <c r="BE444" i="11"/>
  <c r="BE317" i="11"/>
  <c r="CT317" i="11"/>
  <c r="BE214" i="11"/>
  <c r="CT214" i="11"/>
  <c r="BE234" i="11"/>
  <c r="BE474" i="11"/>
  <c r="BE304" i="11"/>
  <c r="BE154" i="11"/>
  <c r="BE318" i="11"/>
  <c r="CT318" i="11"/>
  <c r="BE225" i="11"/>
  <c r="CT225" i="11"/>
  <c r="BE489" i="11"/>
  <c r="CT489" i="11"/>
  <c r="BE118" i="11"/>
  <c r="CT118" i="11"/>
  <c r="BE458" i="11"/>
  <c r="BE311" i="11"/>
  <c r="CT311" i="11"/>
  <c r="BE136" i="11"/>
  <c r="BE229" i="11"/>
  <c r="CT229" i="11"/>
  <c r="BE344" i="11"/>
  <c r="BE480" i="11"/>
  <c r="BE362" i="11"/>
  <c r="CT362" i="11"/>
  <c r="BE156" i="11"/>
  <c r="BE486" i="11"/>
  <c r="CT486" i="11"/>
  <c r="BE248" i="11"/>
  <c r="BE208" i="11"/>
  <c r="BE436" i="11"/>
  <c r="BE445" i="11"/>
  <c r="BE206" i="11"/>
  <c r="CT206" i="11"/>
  <c r="BE150" i="11"/>
  <c r="BE24" i="11"/>
  <c r="CT24" i="11"/>
  <c r="BE466" i="11"/>
  <c r="CT466" i="11"/>
  <c r="BE404" i="11"/>
  <c r="BE490" i="11"/>
  <c r="CT490" i="11"/>
  <c r="BE509" i="11"/>
  <c r="BE181" i="11"/>
  <c r="CT181" i="11"/>
  <c r="BE324" i="11"/>
  <c r="CT324" i="11"/>
  <c r="BE246" i="11"/>
  <c r="CT246" i="11"/>
  <c r="BE84" i="11"/>
  <c r="CT84" i="11"/>
  <c r="BE354" i="11"/>
  <c r="CT354" i="11"/>
  <c r="BE429" i="11"/>
  <c r="BE202" i="11"/>
  <c r="BE51" i="11"/>
  <c r="BE219" i="11"/>
  <c r="BE358" i="11"/>
  <c r="CT358" i="11"/>
  <c r="BE352" i="11"/>
  <c r="CT352" i="11"/>
  <c r="BE236" i="11"/>
  <c r="CT236" i="11"/>
  <c r="BE29" i="11"/>
  <c r="BE226" i="11"/>
  <c r="CT226" i="11"/>
  <c r="BE44" i="11"/>
  <c r="BE88" i="11"/>
  <c r="CT88" i="11"/>
  <c r="BE114" i="11"/>
  <c r="CT114" i="11"/>
  <c r="BE372" i="11"/>
  <c r="BE326" i="11"/>
  <c r="CT326" i="11"/>
  <c r="BE390" i="11"/>
  <c r="BE137" i="11"/>
  <c r="BE62" i="11"/>
  <c r="CT62" i="11"/>
  <c r="BE346" i="11"/>
  <c r="CT346" i="11"/>
  <c r="BE446" i="11"/>
  <c r="BE151" i="11"/>
  <c r="BE249" i="11"/>
  <c r="BE157" i="11"/>
  <c r="BE52" i="11"/>
  <c r="BE438" i="11"/>
  <c r="BE220" i="11"/>
  <c r="BE45" i="11"/>
  <c r="BE290" i="11"/>
  <c r="CT290" i="11"/>
  <c r="BE405" i="11"/>
  <c r="BE430" i="11"/>
  <c r="BE30" i="11"/>
  <c r="BE510" i="11"/>
  <c r="BE209" i="11"/>
  <c r="BE138" i="11"/>
  <c r="BE203" i="11"/>
  <c r="BE391" i="11"/>
  <c r="BE46" i="11"/>
  <c r="BE374" i="11"/>
  <c r="BE140" i="11"/>
  <c r="BE292" i="11"/>
  <c r="CT292" i="11"/>
  <c r="BE210" i="11"/>
  <c r="BE152" i="11"/>
  <c r="BE158" i="11"/>
  <c r="BE182" i="11"/>
  <c r="CT182" i="11"/>
  <c r="BE250" i="11"/>
  <c r="BE439" i="11"/>
  <c r="BE373" i="11"/>
  <c r="BE406" i="11"/>
  <c r="BE291" i="11"/>
  <c r="CT291" i="11"/>
  <c r="BE204" i="11"/>
  <c r="BE392" i="11"/>
  <c r="BE54" i="11"/>
  <c r="BE184" i="11"/>
  <c r="BE511" i="11"/>
  <c r="BE222" i="11"/>
  <c r="BE223" i="11"/>
  <c r="BE394" i="11"/>
  <c r="BE448" i="11"/>
  <c r="BE440" i="11"/>
  <c r="BE55" i="11"/>
  <c r="BE160" i="11"/>
  <c r="BE449" i="11"/>
  <c r="BE185" i="11"/>
  <c r="BE33" i="11"/>
  <c r="CT33" i="11"/>
  <c r="BE141" i="11"/>
  <c r="BE32" i="11"/>
  <c r="CT32" i="11"/>
  <c r="BE512" i="11"/>
  <c r="BE252" i="11"/>
  <c r="BE408" i="11"/>
  <c r="BE409" i="11"/>
  <c r="BE395" i="11"/>
  <c r="BE224" i="11"/>
  <c r="BE450" i="11"/>
  <c r="BE142" i="11"/>
  <c r="BE34" i="11"/>
  <c r="CT34" i="11"/>
  <c r="BE295" i="11"/>
  <c r="CT295" i="11"/>
  <c r="BE294" i="11"/>
  <c r="CT294" i="11"/>
  <c r="BE376" i="11"/>
  <c r="BE253" i="11"/>
  <c r="BE513" i="11"/>
  <c r="BE56" i="11"/>
  <c r="BE375" i="11"/>
  <c r="BE186" i="11"/>
  <c r="BE161" i="11"/>
  <c r="BE58" i="11"/>
  <c r="BE377" i="11"/>
  <c r="BE254" i="11"/>
  <c r="BE144" i="11"/>
  <c r="BE410" i="11"/>
  <c r="BE514" i="11"/>
  <c r="BE162" i="11"/>
  <c r="BE36" i="11"/>
  <c r="BE188" i="11"/>
  <c r="BE396" i="11"/>
  <c r="BE296" i="11"/>
  <c r="CT296" i="11"/>
  <c r="BE412" i="11"/>
  <c r="BE398" i="11"/>
  <c r="BE164" i="11"/>
  <c r="BE378" i="11"/>
  <c r="BE515" i="11"/>
  <c r="BE189" i="11"/>
  <c r="T68" i="19"/>
  <c r="BE145" i="11"/>
  <c r="BE298" i="11"/>
  <c r="BE37" i="11"/>
  <c r="BE256" i="11"/>
  <c r="CT256" i="11"/>
  <c r="BE59" i="11"/>
  <c r="BE38" i="11"/>
  <c r="BE165" i="11"/>
  <c r="BE516" i="11"/>
  <c r="BE146" i="11"/>
  <c r="BE60" i="11"/>
  <c r="BE299" i="11"/>
  <c r="BE399" i="11"/>
  <c r="BE413" i="11"/>
  <c r="BE190" i="11"/>
  <c r="BE300" i="11"/>
  <c r="BE517" i="11"/>
  <c r="BE414" i="11"/>
  <c r="BE400" i="11"/>
  <c r="BE166" i="11"/>
  <c r="BE257" i="11"/>
  <c r="CT257" i="11"/>
  <c r="BE518" i="11"/>
  <c r="BE258" i="11"/>
  <c r="CT258" i="11"/>
  <c r="BE416" i="11"/>
  <c r="BE168" i="11"/>
  <c r="BE260" i="11"/>
  <c r="BE261" i="11"/>
  <c r="BE417" i="11"/>
  <c r="BE519" i="11"/>
  <c r="BE169" i="11"/>
  <c r="BE520" i="11"/>
  <c r="BE262" i="11"/>
  <c r="BE418" i="11"/>
  <c r="BE170" i="11"/>
  <c r="BE264" i="11"/>
  <c r="BE172" i="11"/>
  <c r="BE521" i="11"/>
  <c r="BE265" i="11"/>
  <c r="BE522" i="11"/>
  <c r="BE173" i="11"/>
  <c r="BE523" i="11"/>
  <c r="BE174" i="11"/>
  <c r="BE266" i="11"/>
  <c r="BE268" i="11"/>
  <c r="BE524" i="11"/>
  <c r="BE525" i="11"/>
  <c r="BE269" i="11"/>
  <c r="BE526" i="11"/>
  <c r="BE270" i="11"/>
  <c r="BE527" i="11"/>
  <c r="BE272" i="11"/>
  <c r="BE528" i="11"/>
  <c r="BE273" i="11"/>
  <c r="BE529" i="11"/>
  <c r="BE274" i="11"/>
  <c r="BE530" i="11"/>
  <c r="BE276" i="11"/>
  <c r="BE277" i="11"/>
  <c r="BE531" i="11"/>
  <c r="BE278" i="11"/>
  <c r="BE532" i="11"/>
  <c r="BE280" i="11"/>
  <c r="BE533" i="11"/>
  <c r="BE534" i="11"/>
  <c r="BE281" i="11"/>
  <c r="BE282" i="11"/>
  <c r="BE535" i="11"/>
  <c r="BE536" i="11"/>
  <c r="BE537" i="11"/>
  <c r="BE284" i="11"/>
  <c r="CT284" i="11"/>
  <c r="BE285" i="11"/>
  <c r="CT285" i="11"/>
  <c r="BE538" i="11"/>
  <c r="BE286" i="11"/>
  <c r="CT286" i="11"/>
  <c r="BE539" i="11"/>
  <c r="BE540" i="11"/>
  <c r="BE541" i="11"/>
  <c r="BE542" i="11"/>
  <c r="BE543" i="11"/>
  <c r="BE544" i="11"/>
  <c r="BE545" i="11"/>
  <c r="BE546" i="11"/>
  <c r="BE547" i="11"/>
  <c r="BE548" i="11"/>
  <c r="BE549" i="11"/>
  <c r="BE550" i="11"/>
  <c r="CT550" i="11"/>
  <c r="BE552" i="11"/>
  <c r="BE551" i="11"/>
  <c r="BE553" i="11"/>
  <c r="BE554" i="11"/>
  <c r="BE556" i="11"/>
  <c r="BE555" i="11"/>
  <c r="BE557" i="11"/>
  <c r="BE558" i="11"/>
  <c r="BE559" i="11"/>
  <c r="BE560" i="11"/>
  <c r="BE562" i="11"/>
  <c r="BE561" i="11"/>
  <c r="BE563" i="11"/>
  <c r="BE564" i="11"/>
  <c r="BE565" i="11"/>
  <c r="BE566" i="11"/>
  <c r="CT566" i="11"/>
  <c r="BE567" i="11"/>
  <c r="BE568" i="11"/>
  <c r="BE570" i="11"/>
  <c r="BE569" i="11"/>
  <c r="BE571" i="11"/>
  <c r="BE572" i="11"/>
  <c r="BE574" i="11"/>
  <c r="BE573" i="11"/>
  <c r="BE576" i="11"/>
  <c r="BE575" i="11"/>
  <c r="BE578" i="11"/>
  <c r="BE577" i="11"/>
  <c r="CT577" i="11"/>
  <c r="BE579" i="11"/>
  <c r="BE580" i="11"/>
  <c r="BE581" i="11"/>
  <c r="BE582" i="11"/>
  <c r="BE583" i="11"/>
  <c r="BE584" i="11"/>
  <c r="BE585" i="11"/>
  <c r="BE586" i="11"/>
  <c r="BE587" i="11"/>
  <c r="BE588" i="11"/>
  <c r="BE589" i="11"/>
  <c r="BE590" i="11"/>
  <c r="BE592" i="11"/>
  <c r="BE591" i="11"/>
  <c r="BE594" i="11"/>
  <c r="BE593" i="11"/>
  <c r="BE595" i="11"/>
  <c r="BE596" i="11"/>
  <c r="CT596" i="11"/>
  <c r="BE597" i="11"/>
  <c r="BE598" i="11"/>
  <c r="BE599" i="11"/>
  <c r="BE600" i="11"/>
  <c r="BE601" i="11"/>
  <c r="BE602" i="11"/>
  <c r="BE603" i="11"/>
  <c r="BE604" i="11"/>
  <c r="BE605" i="11"/>
  <c r="BE606" i="11"/>
  <c r="BE607" i="11"/>
  <c r="BE609" i="11"/>
  <c r="BE608" i="11"/>
  <c r="BE610" i="11"/>
  <c r="BE611" i="11"/>
  <c r="BE612" i="11"/>
  <c r="BE613" i="11"/>
  <c r="BE614" i="11"/>
  <c r="BE616" i="11"/>
  <c r="BE615" i="11"/>
  <c r="BE617" i="11"/>
  <c r="BE618" i="11"/>
  <c r="BE620" i="11"/>
  <c r="BE619" i="11"/>
  <c r="BE621" i="11"/>
  <c r="BE622" i="11"/>
  <c r="BE623" i="11"/>
  <c r="BE624" i="11"/>
  <c r="BE625" i="11"/>
  <c r="BE627" i="11"/>
  <c r="BE626" i="11"/>
  <c r="BE628" i="11"/>
  <c r="BE629" i="11"/>
  <c r="BE630" i="11"/>
  <c r="BE632" i="11"/>
  <c r="BE631" i="11"/>
  <c r="BE634" i="11"/>
  <c r="BE633" i="11"/>
  <c r="BE635" i="11"/>
  <c r="BE636" i="11"/>
  <c r="BE638" i="11"/>
  <c r="BE637" i="11"/>
  <c r="BE639" i="11"/>
  <c r="BE640" i="11"/>
  <c r="BE641" i="11"/>
  <c r="BE642" i="11"/>
  <c r="BE643" i="11"/>
  <c r="BE645" i="11"/>
  <c r="BE644" i="11"/>
  <c r="BE646" i="11"/>
  <c r="BE648" i="11"/>
  <c r="BE647" i="11"/>
  <c r="BE650" i="11"/>
  <c r="BE649" i="11"/>
  <c r="BE652" i="11"/>
  <c r="BE651" i="11"/>
  <c r="BE653" i="11"/>
  <c r="BE654" i="11"/>
  <c r="BE655" i="11"/>
  <c r="BE656" i="11"/>
  <c r="BE658" i="11"/>
  <c r="BE657" i="11"/>
  <c r="BE659" i="11"/>
  <c r="BE661" i="11"/>
  <c r="BE660" i="11"/>
  <c r="BE662" i="11"/>
  <c r="BE663" i="11"/>
  <c r="BE665" i="11"/>
  <c r="BE664" i="11"/>
  <c r="BE666" i="11"/>
  <c r="BE667" i="11"/>
  <c r="BE668" i="11"/>
  <c r="BE669" i="11"/>
  <c r="BE670" i="11"/>
  <c r="BE671" i="11"/>
  <c r="BE672" i="11"/>
  <c r="BE673" i="11"/>
  <c r="BE674" i="11"/>
  <c r="BE675" i="11"/>
  <c r="BE676" i="11"/>
  <c r="BE677" i="11"/>
  <c r="BE678" i="11"/>
  <c r="BE679" i="11"/>
  <c r="BE680" i="11"/>
  <c r="BE681" i="11"/>
  <c r="BE682" i="11"/>
  <c r="BE684" i="11"/>
  <c r="BE683" i="11"/>
  <c r="BE685" i="11"/>
  <c r="BE686" i="11"/>
  <c r="BE687" i="11"/>
  <c r="BE688" i="11"/>
  <c r="CT688" i="11"/>
  <c r="BE689" i="11"/>
  <c r="BE690" i="11"/>
  <c r="BE691" i="11"/>
  <c r="BE692" i="11"/>
  <c r="BE693" i="11"/>
  <c r="BE694" i="11"/>
  <c r="BE695" i="11"/>
  <c r="BE696" i="11"/>
  <c r="BE697" i="11"/>
  <c r="BE698" i="11"/>
  <c r="BE700" i="11"/>
  <c r="BE699" i="11"/>
  <c r="BE701" i="11"/>
  <c r="BE702" i="11"/>
  <c r="BE703" i="11"/>
  <c r="BE704" i="11"/>
  <c r="BE706" i="11"/>
  <c r="BE705" i="11"/>
  <c r="BE707" i="11"/>
  <c r="BE709" i="11"/>
  <c r="BE708" i="11"/>
  <c r="BE710" i="11"/>
  <c r="BE712" i="11"/>
  <c r="BE711" i="11"/>
  <c r="BE713" i="11"/>
  <c r="BE714" i="11"/>
  <c r="BE715" i="11"/>
  <c r="BE716" i="11"/>
  <c r="BE717" i="11"/>
  <c r="BE718" i="11"/>
  <c r="BE719" i="11"/>
  <c r="BE720" i="11"/>
  <c r="BE722" i="11"/>
  <c r="BE721" i="11"/>
  <c r="BE723" i="11"/>
  <c r="BE724" i="11"/>
  <c r="BE726" i="11"/>
  <c r="BE725" i="11"/>
  <c r="BE727" i="11"/>
  <c r="BE728" i="11"/>
  <c r="BE729" i="11"/>
  <c r="BE730" i="11"/>
  <c r="BE731" i="11"/>
  <c r="BE732" i="11"/>
  <c r="BE733" i="11"/>
  <c r="CT733" i="11"/>
  <c r="BE734" i="11"/>
  <c r="BE735" i="11"/>
  <c r="BE736" i="11"/>
  <c r="BE737" i="11"/>
  <c r="BE738" i="11"/>
  <c r="BE740" i="11"/>
  <c r="BE739" i="11"/>
  <c r="BE741" i="11"/>
  <c r="BE743" i="11"/>
  <c r="BE742" i="11"/>
  <c r="BE744" i="11"/>
  <c r="BE745" i="11"/>
  <c r="BE746" i="11"/>
  <c r="BE747" i="11"/>
  <c r="CT747" i="11"/>
  <c r="BE748" i="11"/>
  <c r="BE749" i="11"/>
  <c r="CT749" i="11"/>
  <c r="BE750" i="11"/>
  <c r="BE751" i="11"/>
  <c r="BE752" i="11"/>
  <c r="BE753" i="11"/>
  <c r="BE754" i="11"/>
  <c r="BE755" i="11"/>
  <c r="BE756" i="11"/>
  <c r="BE757" i="11"/>
  <c r="BE758" i="11"/>
  <c r="BE759" i="11"/>
  <c r="BE760" i="11"/>
  <c r="BE761" i="11"/>
  <c r="BE762" i="11"/>
  <c r="BE763" i="11"/>
  <c r="BE764" i="11"/>
  <c r="BE765" i="11"/>
  <c r="BE767" i="11"/>
  <c r="BE766" i="11"/>
  <c r="BE768" i="11"/>
  <c r="BE769" i="11"/>
  <c r="BE770" i="11"/>
  <c r="BE771" i="11"/>
  <c r="BE772" i="11"/>
  <c r="BE773" i="11"/>
  <c r="BE775" i="11"/>
  <c r="BE774" i="11"/>
  <c r="BE776" i="11"/>
  <c r="BE778" i="11"/>
  <c r="BE777" i="11"/>
  <c r="BE779" i="11"/>
  <c r="BE780" i="11"/>
  <c r="CT780" i="11"/>
  <c r="BE781" i="11"/>
  <c r="BE782" i="11"/>
  <c r="BE783" i="11"/>
  <c r="BE784" i="11"/>
  <c r="BE785" i="11"/>
  <c r="BE787" i="11"/>
  <c r="BE786" i="11"/>
  <c r="BE788" i="11"/>
  <c r="CT788" i="11"/>
  <c r="BE789" i="11"/>
  <c r="BE791" i="11"/>
  <c r="BE790" i="11"/>
  <c r="BE793" i="11"/>
  <c r="BE792" i="11"/>
  <c r="BE794" i="11"/>
  <c r="BE795" i="11"/>
  <c r="BE796" i="11"/>
  <c r="BE798" i="11"/>
  <c r="BE797" i="11"/>
  <c r="BE799" i="11"/>
  <c r="BE801" i="11"/>
  <c r="BE800" i="11"/>
  <c r="BE802" i="11"/>
  <c r="BE803" i="11"/>
  <c r="BE804" i="11"/>
  <c r="BE805" i="11"/>
  <c r="BE807" i="11"/>
  <c r="BE806" i="11"/>
  <c r="BE808" i="11"/>
  <c r="BE809" i="11"/>
  <c r="BE810" i="11"/>
  <c r="BE811" i="11"/>
  <c r="BE812" i="11"/>
  <c r="BE814" i="11"/>
  <c r="BE813" i="11"/>
  <c r="BE815" i="11"/>
  <c r="BE816" i="11"/>
  <c r="BE817" i="11"/>
  <c r="BE818" i="11"/>
  <c r="BE819" i="11"/>
  <c r="BE820" i="11"/>
  <c r="BE821" i="11"/>
  <c r="BE823" i="11"/>
  <c r="BE822" i="11"/>
  <c r="BE824" i="11"/>
  <c r="BE825" i="11"/>
  <c r="BE826" i="11"/>
  <c r="BE827" i="11"/>
  <c r="BE828" i="11"/>
  <c r="BE829" i="11"/>
  <c r="BE830" i="11"/>
  <c r="BE831" i="11"/>
  <c r="BE832" i="11"/>
  <c r="BE833" i="11"/>
  <c r="BE834" i="11"/>
  <c r="BE835" i="11"/>
  <c r="BE836" i="11"/>
  <c r="BE837" i="11"/>
  <c r="BE838" i="11"/>
  <c r="BE839" i="11"/>
  <c r="BE840" i="11"/>
  <c r="BE841" i="11"/>
  <c r="BE842" i="11"/>
  <c r="BE843" i="11"/>
  <c r="BE844" i="11"/>
  <c r="BE845" i="11"/>
  <c r="BE846" i="11"/>
  <c r="BE847" i="11"/>
  <c r="BE848" i="11"/>
  <c r="BE849" i="11"/>
  <c r="BE850" i="11"/>
  <c r="BE851" i="11"/>
  <c r="BE852" i="11"/>
  <c r="BE853" i="11"/>
  <c r="BE854" i="11"/>
  <c r="BE855" i="11"/>
  <c r="BE856" i="11"/>
  <c r="BE857" i="11"/>
  <c r="BE858" i="11"/>
  <c r="BE859" i="11"/>
  <c r="BE860" i="11"/>
  <c r="BE861" i="11"/>
  <c r="BE862" i="11"/>
  <c r="BE863" i="11"/>
  <c r="BE864" i="11"/>
  <c r="BE865" i="11"/>
  <c r="BE866" i="11"/>
  <c r="BE867" i="11"/>
  <c r="BE868" i="11"/>
  <c r="BE869" i="11"/>
  <c r="BE870" i="11"/>
  <c r="BE871" i="11"/>
  <c r="BE872" i="11"/>
  <c r="BE873" i="11"/>
  <c r="BE874" i="11"/>
  <c r="BE875" i="11"/>
  <c r="BE876" i="11"/>
  <c r="BE877" i="11"/>
  <c r="BE878" i="11"/>
  <c r="BE879" i="11"/>
  <c r="BE880" i="11"/>
  <c r="BE881" i="11"/>
  <c r="BE882" i="11"/>
  <c r="BE883" i="11"/>
  <c r="BE884" i="11"/>
  <c r="BE885" i="11"/>
  <c r="BE886" i="11"/>
  <c r="BE887" i="11"/>
  <c r="BE888" i="11"/>
  <c r="BE889" i="11"/>
  <c r="BE890" i="11"/>
  <c r="BE891" i="11"/>
  <c r="BE892" i="11"/>
  <c r="BE893" i="11"/>
  <c r="BE894" i="11"/>
  <c r="BE895" i="11"/>
  <c r="BE896" i="11"/>
  <c r="BE897" i="11"/>
  <c r="BE898" i="11"/>
  <c r="BE899" i="11"/>
  <c r="BE900" i="11"/>
  <c r="BE901" i="11"/>
  <c r="BE902" i="11"/>
  <c r="BE903" i="11"/>
  <c r="BE904" i="11"/>
  <c r="BE905" i="11"/>
  <c r="BE906" i="11"/>
  <c r="BE907" i="11"/>
  <c r="BE908" i="11"/>
  <c r="BE909" i="11"/>
  <c r="BE910" i="11"/>
  <c r="BE911" i="11"/>
  <c r="BE912" i="11"/>
  <c r="BE913" i="11"/>
  <c r="BE914" i="11"/>
  <c r="BE915" i="11"/>
  <c r="BE916" i="11"/>
  <c r="BE917" i="11"/>
  <c r="BE918" i="11"/>
  <c r="BE919" i="11"/>
  <c r="BE920" i="11"/>
  <c r="BE921" i="11"/>
  <c r="BE922" i="11"/>
  <c r="BE923" i="11"/>
  <c r="BE924" i="11"/>
  <c r="BE925" i="11"/>
  <c r="BE926" i="11"/>
  <c r="BE927" i="11"/>
  <c r="BE928" i="11"/>
  <c r="BE929" i="11"/>
  <c r="BE930" i="11"/>
  <c r="BE931" i="11"/>
  <c r="BE932" i="11"/>
  <c r="BE933" i="11"/>
  <c r="BE934" i="11"/>
  <c r="BE935" i="11"/>
  <c r="BE936" i="11"/>
  <c r="BE937" i="11"/>
  <c r="BE938" i="11"/>
  <c r="BE939" i="11"/>
  <c r="BE940" i="11"/>
  <c r="BE941" i="11"/>
  <c r="BE942" i="11"/>
  <c r="BE943" i="11"/>
  <c r="BE944" i="11"/>
  <c r="BE945" i="11"/>
  <c r="BE946" i="11"/>
  <c r="BE947" i="11"/>
  <c r="BE948" i="11"/>
  <c r="BE949" i="11"/>
  <c r="BE950" i="11"/>
  <c r="BE951" i="11"/>
  <c r="BE952" i="11"/>
  <c r="BE953" i="11"/>
  <c r="BE954" i="11"/>
  <c r="BE955" i="11"/>
  <c r="BE956" i="11"/>
  <c r="BE957" i="11"/>
  <c r="BE958" i="11"/>
  <c r="BE959" i="11"/>
  <c r="BE960" i="11"/>
  <c r="BE961" i="11"/>
  <c r="BE962" i="11"/>
  <c r="BE963" i="11"/>
  <c r="BE964" i="11"/>
  <c r="BE965" i="11"/>
  <c r="BE966" i="11"/>
  <c r="BE967" i="11"/>
  <c r="BE968" i="11"/>
  <c r="BE969" i="11"/>
  <c r="BE970" i="11"/>
  <c r="BE971" i="11"/>
  <c r="BE972" i="11"/>
  <c r="BE973" i="11"/>
  <c r="BE974" i="11"/>
  <c r="BE975" i="11"/>
  <c r="BE976" i="11"/>
  <c r="BE977" i="11"/>
  <c r="BE978" i="11"/>
  <c r="BE979" i="11"/>
  <c r="BE980" i="11"/>
  <c r="BE981" i="11"/>
  <c r="BE982" i="11"/>
  <c r="BE983" i="11"/>
  <c r="BE984" i="11"/>
  <c r="BE985" i="11"/>
  <c r="BE986" i="11"/>
  <c r="BE987" i="11"/>
  <c r="BE988" i="11"/>
  <c r="BE989" i="11"/>
  <c r="BE990" i="11"/>
  <c r="BE991" i="11"/>
  <c r="BE992" i="11"/>
  <c r="BE993" i="11"/>
  <c r="BE994" i="11"/>
  <c r="BE995" i="11"/>
  <c r="BE996" i="11"/>
  <c r="BE997" i="11"/>
  <c r="BE998" i="11"/>
  <c r="BE999" i="11"/>
  <c r="BE1000" i="11"/>
  <c r="BE1001" i="11"/>
  <c r="BE1002" i="11"/>
  <c r="BE1003" i="11"/>
  <c r="BE1004" i="11"/>
  <c r="BE1005" i="11"/>
  <c r="BE1006" i="11"/>
  <c r="BE1007" i="11"/>
  <c r="BE1008" i="11"/>
  <c r="BE1009" i="11"/>
  <c r="J44" i="20"/>
  <c r="J46" i="20"/>
  <c r="BE1010" i="11"/>
  <c r="S68" i="19"/>
  <c r="S72" i="19"/>
  <c r="BD176" i="11"/>
  <c r="BD283" i="11"/>
  <c r="CS283" i="11"/>
  <c r="BD263" i="11"/>
  <c r="BD35" i="11"/>
  <c r="BD159" i="11"/>
  <c r="BD309" i="11"/>
  <c r="BD453" i="11"/>
  <c r="BD43" i="11"/>
  <c r="BD228" i="11"/>
  <c r="BD155" i="11"/>
  <c r="BD401" i="11"/>
  <c r="BD69" i="11"/>
  <c r="BD237" i="11"/>
  <c r="BD259" i="11"/>
  <c r="BD469" i="11"/>
  <c r="BD397" i="11"/>
  <c r="BD130" i="11"/>
  <c r="BD77" i="11"/>
  <c r="BD205" i="11"/>
  <c r="CS205" i="11"/>
  <c r="BD214" i="11"/>
  <c r="CS214" i="11"/>
  <c r="BD328" i="11"/>
  <c r="BD83" i="11"/>
  <c r="CS83" i="11"/>
  <c r="BD117" i="11"/>
  <c r="CS117" i="11"/>
  <c r="BD121" i="11"/>
  <c r="BD108" i="11"/>
  <c r="BD187" i="11"/>
  <c r="BD271" i="11"/>
  <c r="BD478" i="11"/>
  <c r="BD207" i="11"/>
  <c r="BD99" i="11"/>
  <c r="BD102" i="11"/>
  <c r="BD393" i="11"/>
  <c r="BD49" i="11"/>
  <c r="BD475" i="11"/>
  <c r="BD235" i="11"/>
  <c r="CS235" i="11"/>
  <c r="BD407" i="11"/>
  <c r="BD126" i="11"/>
  <c r="CS126" i="11"/>
  <c r="BD211" i="11"/>
  <c r="BD485" i="11"/>
  <c r="CS485" i="11"/>
  <c r="BD330" i="11"/>
  <c r="BD71" i="11"/>
  <c r="BD329" i="11"/>
  <c r="BD507" i="11"/>
  <c r="BD198" i="11"/>
  <c r="BD415" i="11"/>
  <c r="BD100" i="11"/>
  <c r="BD341" i="11"/>
  <c r="BD123" i="11"/>
  <c r="CS123" i="11"/>
  <c r="BD343" i="11"/>
  <c r="BD25" i="11"/>
  <c r="BD85" i="11"/>
  <c r="BD501" i="11"/>
  <c r="BD434" i="11"/>
  <c r="BD73" i="11"/>
  <c r="BD369" i="11"/>
  <c r="BD53" i="11"/>
  <c r="BD499" i="11"/>
  <c r="BD365" i="11"/>
  <c r="BD127" i="11"/>
  <c r="BD26" i="11"/>
  <c r="BD167" i="11"/>
  <c r="BD403" i="11"/>
  <c r="BD327" i="11"/>
  <c r="BD456" i="11"/>
  <c r="BD41" i="11"/>
  <c r="BD65" i="11"/>
  <c r="BD301" i="11"/>
  <c r="BD310" i="11"/>
  <c r="BD183" i="11"/>
  <c r="BD103" i="11"/>
  <c r="BD23" i="11"/>
  <c r="BD178" i="11"/>
  <c r="BD308" i="11"/>
  <c r="BD129" i="11"/>
  <c r="BD483" i="11"/>
  <c r="BD355" i="11"/>
  <c r="BD303" i="11"/>
  <c r="BD70" i="11"/>
  <c r="BD465" i="11"/>
  <c r="BD212" i="11"/>
  <c r="BD481" i="11"/>
  <c r="BD231" i="11"/>
  <c r="BD94" i="11"/>
  <c r="BD425" i="11"/>
  <c r="BD101" i="11"/>
  <c r="BD503" i="11"/>
  <c r="BD473" i="11"/>
  <c r="BD323" i="11"/>
  <c r="CS323" i="11"/>
  <c r="BD153" i="11"/>
  <c r="BD81" i="11"/>
  <c r="BD163" i="11"/>
  <c r="BD447" i="11"/>
  <c r="BD356" i="11"/>
  <c r="BD287" i="11"/>
  <c r="CS287" i="11"/>
  <c r="BD479" i="11"/>
  <c r="BD131" i="11"/>
  <c r="BD239" i="11"/>
  <c r="BD311" i="11"/>
  <c r="CS311" i="11"/>
  <c r="BD232" i="11"/>
  <c r="BD79" i="11"/>
  <c r="CS79" i="11"/>
  <c r="BD443" i="11"/>
  <c r="BD279" i="11"/>
  <c r="BD333" i="11"/>
  <c r="CS333" i="11"/>
  <c r="BD201" i="11"/>
  <c r="BD197" i="11"/>
  <c r="BD116" i="11"/>
  <c r="BD357" i="11"/>
  <c r="CS357" i="11"/>
  <c r="BD367" i="11"/>
  <c r="BD109" i="11"/>
  <c r="BD463" i="11"/>
  <c r="BD82" i="11"/>
  <c r="BD119" i="11"/>
  <c r="BD57" i="11"/>
  <c r="BD95" i="11"/>
  <c r="BD339" i="11"/>
  <c r="BD243" i="11"/>
  <c r="BD331" i="11"/>
  <c r="BD27" i="11"/>
  <c r="BD177" i="11"/>
  <c r="BD433" i="11"/>
  <c r="BD321" i="11"/>
  <c r="CS321" i="11"/>
  <c r="BD143" i="11"/>
  <c r="BD105" i="11"/>
  <c r="BD199" i="11"/>
  <c r="BD302" i="11"/>
  <c r="BD442" i="11"/>
  <c r="BD175" i="11"/>
  <c r="BD437" i="11"/>
  <c r="BD493" i="11"/>
  <c r="BD467" i="11"/>
  <c r="BD337" i="11"/>
  <c r="BD89" i="11"/>
  <c r="BD361" i="11"/>
  <c r="CS361" i="11"/>
  <c r="BD31" i="11"/>
  <c r="CS31" i="11"/>
  <c r="BD107" i="11"/>
  <c r="BD247" i="11"/>
  <c r="BD497" i="11"/>
  <c r="BD267" i="11"/>
  <c r="BD67" i="11"/>
  <c r="BD139" i="11"/>
  <c r="BD111" i="11"/>
  <c r="BD455" i="11"/>
  <c r="BD340" i="11"/>
  <c r="BD306" i="11"/>
  <c r="BD40" i="11"/>
  <c r="BD241" i="11"/>
  <c r="BD227" i="11"/>
  <c r="BD366" i="11"/>
  <c r="BD221" i="11"/>
  <c r="BD427" i="11"/>
  <c r="BD389" i="11"/>
  <c r="BD477" i="11"/>
  <c r="BD495" i="11"/>
  <c r="BD63" i="11"/>
  <c r="BD171" i="11"/>
  <c r="BD505" i="11"/>
  <c r="BD371" i="11"/>
  <c r="BD76" i="11"/>
  <c r="BD471" i="11"/>
  <c r="BD289" i="11"/>
  <c r="CS289" i="11"/>
  <c r="BD411" i="11"/>
  <c r="BD115" i="11"/>
  <c r="BD72" i="11"/>
  <c r="BD39" i="11"/>
  <c r="BD75" i="11"/>
  <c r="BD313" i="11"/>
  <c r="BD245" i="11"/>
  <c r="CS245" i="11"/>
  <c r="BD97" i="11"/>
  <c r="BD217" i="11"/>
  <c r="BD48" i="11"/>
  <c r="CS48" i="11"/>
  <c r="BD461" i="11"/>
  <c r="BD135" i="11"/>
  <c r="BD93" i="11"/>
  <c r="BD91" i="11"/>
  <c r="BD314" i="11"/>
  <c r="BD307" i="11"/>
  <c r="BD149" i="11"/>
  <c r="BD305" i="11"/>
  <c r="BD451" i="11"/>
  <c r="BD80" i="11"/>
  <c r="CS80" i="11"/>
  <c r="BD459" i="11"/>
  <c r="BD441" i="11"/>
  <c r="BD275" i="11"/>
  <c r="BD359" i="11"/>
  <c r="BD335" i="11"/>
  <c r="BD317" i="11"/>
  <c r="CS317" i="11"/>
  <c r="BD457" i="11"/>
  <c r="BD387" i="11"/>
  <c r="BD195" i="11"/>
  <c r="BD502" i="11"/>
  <c r="BD251" i="11"/>
  <c r="BD492" i="11"/>
  <c r="CS492" i="11"/>
  <c r="BD363" i="11"/>
  <c r="BD233" i="11"/>
  <c r="BD297" i="11"/>
  <c r="BD133" i="11"/>
  <c r="BD193" i="11"/>
  <c r="BD506" i="11"/>
  <c r="BD494" i="11"/>
  <c r="BD66" i="11"/>
  <c r="BD47" i="11"/>
  <c r="CS47" i="11"/>
  <c r="BD125" i="11"/>
  <c r="CS125" i="11"/>
  <c r="BD351" i="11"/>
  <c r="CS351" i="11"/>
  <c r="BD134" i="11"/>
  <c r="BD206" i="11"/>
  <c r="CS206" i="11"/>
  <c r="BD312" i="11"/>
  <c r="CS312" i="11"/>
  <c r="BD474" i="11"/>
  <c r="BD484" i="11"/>
  <c r="BD435" i="11"/>
  <c r="BD370" i="11"/>
  <c r="BD342" i="11"/>
  <c r="BD194" i="11"/>
  <c r="BD360" i="11"/>
  <c r="BD200" i="11"/>
  <c r="BD132" i="11"/>
  <c r="BD500" i="11"/>
  <c r="BD120" i="11"/>
  <c r="BD491" i="11"/>
  <c r="CS491" i="11"/>
  <c r="BD364" i="11"/>
  <c r="BD460" i="11"/>
  <c r="BD315" i="11"/>
  <c r="CS315" i="11"/>
  <c r="BD87" i="11"/>
  <c r="CS87" i="11"/>
  <c r="BD28" i="11"/>
  <c r="BD462" i="11"/>
  <c r="BD470" i="11"/>
  <c r="BD353" i="11"/>
  <c r="CS353" i="11"/>
  <c r="BD106" i="11"/>
  <c r="BD242" i="11"/>
  <c r="BD216" i="11"/>
  <c r="CS216" i="11"/>
  <c r="BD504" i="11"/>
  <c r="BD104" i="11"/>
  <c r="BD293" i="11"/>
  <c r="CS293" i="11"/>
  <c r="BD454" i="11"/>
  <c r="BD62" i="11"/>
  <c r="CS62" i="11"/>
  <c r="BD215" i="11"/>
  <c r="CS215" i="11"/>
  <c r="BD148" i="11"/>
  <c r="CS148" i="11"/>
  <c r="BD350" i="11"/>
  <c r="CS350" i="11"/>
  <c r="BD92" i="11"/>
  <c r="BD336" i="11"/>
  <c r="BD98" i="11"/>
  <c r="BD191" i="11"/>
  <c r="CS191" i="11"/>
  <c r="BD349" i="11"/>
  <c r="CS349" i="11"/>
  <c r="BD114" i="11"/>
  <c r="CS114" i="11"/>
  <c r="BD74" i="11"/>
  <c r="BD338" i="11"/>
  <c r="BD488" i="11"/>
  <c r="CS488" i="11"/>
  <c r="BD64" i="11"/>
  <c r="BD118" i="11"/>
  <c r="CS118" i="11"/>
  <c r="BD122" i="11"/>
  <c r="BD180" i="11"/>
  <c r="CS180" i="11"/>
  <c r="BD110" i="11"/>
  <c r="BD316" i="11"/>
  <c r="CS316" i="11"/>
  <c r="BD218" i="11"/>
  <c r="BD322" i="11"/>
  <c r="CS322" i="11"/>
  <c r="BD320" i="11"/>
  <c r="CS320" i="11"/>
  <c r="BD496" i="11"/>
  <c r="BD344" i="11"/>
  <c r="BD325" i="11"/>
  <c r="CS325" i="11"/>
  <c r="BD61" i="11"/>
  <c r="CS61" i="11"/>
  <c r="BD480" i="11"/>
  <c r="BD90" i="11"/>
  <c r="BD78" i="11"/>
  <c r="BD84" i="11"/>
  <c r="CS84" i="11"/>
  <c r="BD50" i="11"/>
  <c r="BD112" i="11"/>
  <c r="BD388" i="11"/>
  <c r="BD508" i="11"/>
  <c r="BD240" i="11"/>
  <c r="BD136" i="11"/>
  <c r="BD229" i="11"/>
  <c r="CS229" i="11"/>
  <c r="BD255" i="11"/>
  <c r="CS255" i="11"/>
  <c r="BD225" i="11"/>
  <c r="CS225" i="11"/>
  <c r="BD458" i="11"/>
  <c r="BD147" i="11"/>
  <c r="CS147" i="11"/>
  <c r="BD128" i="11"/>
  <c r="BD196" i="11"/>
  <c r="BD428" i="11"/>
  <c r="BD213" i="11"/>
  <c r="CS213" i="11"/>
  <c r="BD179" i="11"/>
  <c r="CS179" i="11"/>
  <c r="BD347" i="11"/>
  <c r="CS347" i="11"/>
  <c r="BD402" i="11"/>
  <c r="BD288" i="11"/>
  <c r="CS288" i="11"/>
  <c r="BD468" i="11"/>
  <c r="BD238" i="11"/>
  <c r="BD472" i="11"/>
  <c r="BD464" i="11"/>
  <c r="BD304" i="11"/>
  <c r="BD452" i="11"/>
  <c r="BD244" i="11"/>
  <c r="BD113" i="11"/>
  <c r="CS113" i="11"/>
  <c r="BD368" i="11"/>
  <c r="BD334" i="11"/>
  <c r="CS334" i="11"/>
  <c r="BD332" i="11"/>
  <c r="BD42" i="11"/>
  <c r="BD318" i="11"/>
  <c r="CS318" i="11"/>
  <c r="BD426" i="11"/>
  <c r="BD96" i="11"/>
  <c r="BD86" i="11"/>
  <c r="BD489" i="11"/>
  <c r="CS489" i="11"/>
  <c r="BD444" i="11"/>
  <c r="BD234" i="11"/>
  <c r="BD486" i="11"/>
  <c r="CS486" i="11"/>
  <c r="BD498" i="11"/>
  <c r="BD476" i="11"/>
  <c r="BD487" i="11"/>
  <c r="CS487" i="11"/>
  <c r="BD154" i="11"/>
  <c r="BD192" i="11"/>
  <c r="CS192" i="11"/>
  <c r="BD345" i="11"/>
  <c r="CS345" i="11"/>
  <c r="BD124" i="11"/>
  <c r="CS124" i="11"/>
  <c r="BD319" i="11"/>
  <c r="CS319" i="11"/>
  <c r="BD24" i="11"/>
  <c r="CS24" i="11"/>
  <c r="BD68" i="11"/>
  <c r="BD482" i="11"/>
  <c r="BD29" i="11"/>
  <c r="BD236" i="11"/>
  <c r="CS236" i="11"/>
  <c r="BD150" i="11"/>
  <c r="BD88" i="11"/>
  <c r="CS88" i="11"/>
  <c r="BD404" i="11"/>
  <c r="BD202" i="11"/>
  <c r="BD436" i="11"/>
  <c r="BD348" i="11"/>
  <c r="CS348" i="11"/>
  <c r="BD390" i="11"/>
  <c r="BD346" i="11"/>
  <c r="CS346" i="11"/>
  <c r="BD248" i="11"/>
  <c r="BD429" i="11"/>
  <c r="BD372" i="11"/>
  <c r="BD246" i="11"/>
  <c r="CS246" i="11"/>
  <c r="BD181" i="11"/>
  <c r="CS181" i="11"/>
  <c r="BD445" i="11"/>
  <c r="BD44" i="11"/>
  <c r="BD362" i="11"/>
  <c r="CS362" i="11"/>
  <c r="BD324" i="11"/>
  <c r="CS324" i="11"/>
  <c r="BD326" i="11"/>
  <c r="CS326" i="11"/>
  <c r="BD226" i="11"/>
  <c r="CS226" i="11"/>
  <c r="BD509" i="11"/>
  <c r="BD352" i="11"/>
  <c r="CS352" i="11"/>
  <c r="BD230" i="11"/>
  <c r="CS230" i="11"/>
  <c r="BD51" i="11"/>
  <c r="BD137" i="11"/>
  <c r="BD219" i="11"/>
  <c r="BD354" i="11"/>
  <c r="CS354" i="11"/>
  <c r="BD466" i="11"/>
  <c r="CS466" i="11"/>
  <c r="BD156" i="11"/>
  <c r="BD208" i="11"/>
  <c r="BD358" i="11"/>
  <c r="CS358" i="11"/>
  <c r="BD490" i="11"/>
  <c r="CS490" i="11"/>
  <c r="BD220" i="11"/>
  <c r="BD405" i="11"/>
  <c r="BD138" i="11"/>
  <c r="BD151" i="11"/>
  <c r="BD209" i="11"/>
  <c r="BD510" i="11"/>
  <c r="BD446" i="11"/>
  <c r="BD157" i="11"/>
  <c r="BD52" i="11"/>
  <c r="BD391" i="11"/>
  <c r="BD430" i="11"/>
  <c r="BD373" i="11"/>
  <c r="BD438" i="11"/>
  <c r="BD45" i="11"/>
  <c r="BD203" i="11"/>
  <c r="BD290" i="11"/>
  <c r="CS290" i="11"/>
  <c r="BD249" i="11"/>
  <c r="BD184" i="11"/>
  <c r="BD54" i="11"/>
  <c r="BD140" i="11"/>
  <c r="BD291" i="11"/>
  <c r="CS291" i="11"/>
  <c r="BD210" i="11"/>
  <c r="BD32" i="11"/>
  <c r="CS32" i="11"/>
  <c r="BD46" i="11"/>
  <c r="BD222" i="11"/>
  <c r="BD250" i="11"/>
  <c r="BD204" i="11"/>
  <c r="BD30" i="11"/>
  <c r="BD511" i="11"/>
  <c r="BD152" i="11"/>
  <c r="BD182" i="11"/>
  <c r="CS182" i="11"/>
  <c r="BD439" i="11"/>
  <c r="BD392" i="11"/>
  <c r="BD158" i="11"/>
  <c r="BD292" i="11"/>
  <c r="CS292" i="11"/>
  <c r="BD406" i="11"/>
  <c r="BD394" i="11"/>
  <c r="BD449" i="11"/>
  <c r="BD33" i="11"/>
  <c r="CS33" i="11"/>
  <c r="BD374" i="11"/>
  <c r="BD512" i="11"/>
  <c r="BD160" i="11"/>
  <c r="BD252" i="11"/>
  <c r="BD408" i="11"/>
  <c r="BD375" i="11"/>
  <c r="BD141" i="11"/>
  <c r="BD448" i="11"/>
  <c r="BD55" i="11"/>
  <c r="BD223" i="11"/>
  <c r="BD440" i="11"/>
  <c r="BD185" i="11"/>
  <c r="BD294" i="11"/>
  <c r="CS294" i="11"/>
  <c r="BD409" i="11"/>
  <c r="BD295" i="11"/>
  <c r="CS295" i="11"/>
  <c r="BD395" i="11"/>
  <c r="BD224" i="11"/>
  <c r="BD142" i="11"/>
  <c r="BD56" i="11"/>
  <c r="BD253" i="11"/>
  <c r="BD161" i="11"/>
  <c r="BD34" i="11"/>
  <c r="CS34" i="11"/>
  <c r="BD376" i="11"/>
  <c r="BD186" i="11"/>
  <c r="BD513" i="11"/>
  <c r="BD58" i="11"/>
  <c r="BD396" i="11"/>
  <c r="BD144" i="11"/>
  <c r="BD410" i="11"/>
  <c r="BD296" i="11"/>
  <c r="CS296" i="11"/>
  <c r="BD377" i="11"/>
  <c r="BD450" i="11"/>
  <c r="BD254" i="11"/>
  <c r="BD514" i="11"/>
  <c r="BD36" i="11"/>
  <c r="BD188" i="11"/>
  <c r="BD162" i="11"/>
  <c r="BD164" i="11"/>
  <c r="BD515" i="11"/>
  <c r="BD412" i="11"/>
  <c r="BD378" i="11"/>
  <c r="BD37" i="11"/>
  <c r="BD59" i="11"/>
  <c r="BD189" i="11"/>
  <c r="BD298" i="11"/>
  <c r="BD145" i="11"/>
  <c r="BD398" i="11"/>
  <c r="BD256" i="11"/>
  <c r="CS256" i="11"/>
  <c r="BD60" i="11"/>
  <c r="BD38" i="11"/>
  <c r="BD299" i="11"/>
  <c r="BD165" i="11"/>
  <c r="BD413" i="11"/>
  <c r="BD190" i="11"/>
  <c r="BD146" i="11"/>
  <c r="BD516" i="11"/>
  <c r="BD399" i="11"/>
  <c r="BD414" i="11"/>
  <c r="BD257" i="11"/>
  <c r="CS257" i="11"/>
  <c r="BD166" i="11"/>
  <c r="BD517" i="11"/>
  <c r="BD300" i="11"/>
  <c r="BD400" i="11"/>
  <c r="BD258" i="11"/>
  <c r="CS258" i="11"/>
  <c r="BD260" i="11"/>
  <c r="BD168" i="11"/>
  <c r="BD416" i="11"/>
  <c r="BD518" i="11"/>
  <c r="BD169" i="11"/>
  <c r="BD519" i="11"/>
  <c r="BD417" i="11"/>
  <c r="BD261" i="11"/>
  <c r="BD170" i="11"/>
  <c r="BD262" i="11"/>
  <c r="BD418" i="11"/>
  <c r="BD520" i="11"/>
  <c r="BD521" i="11"/>
  <c r="BD172" i="11"/>
  <c r="BD264" i="11"/>
  <c r="BD173" i="11"/>
  <c r="BD522" i="11"/>
  <c r="BD265" i="11"/>
  <c r="BD266" i="11"/>
  <c r="BD174" i="11"/>
  <c r="BD523" i="11"/>
  <c r="BD268" i="11"/>
  <c r="BD524" i="11"/>
  <c r="BD269" i="11"/>
  <c r="BD525" i="11"/>
  <c r="BD526" i="11"/>
  <c r="BD270" i="11"/>
  <c r="BD272" i="11"/>
  <c r="BD527" i="11"/>
  <c r="BD273" i="11"/>
  <c r="BD528" i="11"/>
  <c r="BD274" i="11"/>
  <c r="BD529" i="11"/>
  <c r="BD276" i="11"/>
  <c r="BD530" i="11"/>
  <c r="BD277" i="11"/>
  <c r="BD531" i="11"/>
  <c r="BD532" i="11"/>
  <c r="BD278" i="11"/>
  <c r="BD533" i="11"/>
  <c r="BD280" i="11"/>
  <c r="BD281" i="11"/>
  <c r="BD534" i="11"/>
  <c r="BD282" i="11"/>
  <c r="BD535" i="11"/>
  <c r="BD536" i="11"/>
  <c r="BD284" i="11"/>
  <c r="CS284" i="11"/>
  <c r="BD537" i="11"/>
  <c r="BD285" i="11"/>
  <c r="CS285" i="11"/>
  <c r="BD538" i="11"/>
  <c r="BD539" i="11"/>
  <c r="BD286" i="11"/>
  <c r="CS286" i="11"/>
  <c r="BD540" i="11"/>
  <c r="BD541" i="11"/>
  <c r="BD542" i="11"/>
  <c r="BD543" i="11"/>
  <c r="BD544" i="11"/>
  <c r="BD545" i="11"/>
  <c r="BD546" i="11"/>
  <c r="BD547" i="11"/>
  <c r="CS547" i="11"/>
  <c r="BD548" i="11"/>
  <c r="BD549" i="11"/>
  <c r="BD550" i="11"/>
  <c r="BD551" i="11"/>
  <c r="BD552" i="11"/>
  <c r="BD553" i="11"/>
  <c r="BD554" i="11"/>
  <c r="BD555" i="11"/>
  <c r="BD556" i="11"/>
  <c r="BD557" i="11"/>
  <c r="BD559" i="11"/>
  <c r="BD558" i="11"/>
  <c r="BD560" i="11"/>
  <c r="BD561" i="11"/>
  <c r="BD562" i="11"/>
  <c r="BD563" i="11"/>
  <c r="BD564" i="11"/>
  <c r="BD565" i="11"/>
  <c r="BD566" i="11"/>
  <c r="BD567" i="11"/>
  <c r="BD569" i="11"/>
  <c r="BD568" i="11"/>
  <c r="BD570" i="11"/>
  <c r="BD571" i="11"/>
  <c r="BD572" i="11"/>
  <c r="BD573" i="11"/>
  <c r="BD574" i="11"/>
  <c r="BD576" i="11"/>
  <c r="BD575" i="11"/>
  <c r="BD578" i="11"/>
  <c r="BD577" i="11"/>
  <c r="BD579" i="11"/>
  <c r="BD580" i="11"/>
  <c r="BD581" i="11"/>
  <c r="BD582" i="11"/>
  <c r="BD583" i="11"/>
  <c r="BD584" i="11"/>
  <c r="BD585" i="11"/>
  <c r="BD586" i="11"/>
  <c r="BD587" i="11"/>
  <c r="BD588" i="11"/>
  <c r="BD589" i="11"/>
  <c r="BD590" i="11"/>
  <c r="BD591" i="11"/>
  <c r="BD592" i="11"/>
  <c r="BD593" i="11"/>
  <c r="BD594" i="11"/>
  <c r="BD595" i="11"/>
  <c r="BD596" i="11"/>
  <c r="BD598" i="11"/>
  <c r="BD597" i="11"/>
  <c r="BD599" i="11"/>
  <c r="BD600" i="11"/>
  <c r="BD601" i="11"/>
  <c r="BD602" i="11"/>
  <c r="BD603" i="11"/>
  <c r="BD604" i="11"/>
  <c r="BD605" i="11"/>
  <c r="BD606" i="11"/>
  <c r="BD607" i="11"/>
  <c r="BD609" i="11"/>
  <c r="BD608" i="11"/>
  <c r="BD610" i="11"/>
  <c r="BD611" i="11"/>
  <c r="BD612" i="11"/>
  <c r="BD614" i="11"/>
  <c r="BD613" i="11"/>
  <c r="BD615" i="11"/>
  <c r="BD616" i="11"/>
  <c r="BD617" i="11"/>
  <c r="BD619" i="11"/>
  <c r="BD618" i="11"/>
  <c r="BD620" i="11"/>
  <c r="BD621" i="11"/>
  <c r="BD622" i="11"/>
  <c r="BD623" i="11"/>
  <c r="BD624" i="11"/>
  <c r="BD625" i="11"/>
  <c r="BD626" i="11"/>
  <c r="BD628" i="11"/>
  <c r="BD627" i="11"/>
  <c r="BD630" i="11"/>
  <c r="BD629" i="11"/>
  <c r="BD631" i="11"/>
  <c r="BD632" i="11"/>
  <c r="BD633" i="11"/>
  <c r="BD634" i="11"/>
  <c r="BD635" i="11"/>
  <c r="BD636" i="11"/>
  <c r="BD637" i="11"/>
  <c r="BD638" i="11"/>
  <c r="BD639" i="11"/>
  <c r="BD640" i="11"/>
  <c r="BD642" i="11"/>
  <c r="BD641" i="11"/>
  <c r="BD643" i="11"/>
  <c r="BD644" i="11"/>
  <c r="BD645" i="11"/>
  <c r="BD646" i="11"/>
  <c r="BD647" i="11"/>
  <c r="BD648" i="11"/>
  <c r="BD649" i="11"/>
  <c r="BD650" i="11"/>
  <c r="BD651" i="11"/>
  <c r="BD652" i="11"/>
  <c r="BD653" i="11"/>
  <c r="BD654" i="11"/>
  <c r="BD656" i="11"/>
  <c r="BD655" i="11"/>
  <c r="BD657" i="11"/>
  <c r="BD658" i="11"/>
  <c r="BD659" i="11"/>
  <c r="BD661" i="11"/>
  <c r="BD660" i="11"/>
  <c r="BD662" i="11"/>
  <c r="BD663" i="11"/>
  <c r="BD664" i="11"/>
  <c r="BD665" i="11"/>
  <c r="BD666" i="11"/>
  <c r="BD667" i="11"/>
  <c r="BD668" i="11"/>
  <c r="BD669" i="11"/>
  <c r="BD670" i="11"/>
  <c r="BD672" i="11"/>
  <c r="BD671" i="11"/>
  <c r="BD673" i="11"/>
  <c r="BD674" i="11"/>
  <c r="BD675" i="11"/>
  <c r="BD676" i="11"/>
  <c r="BD677" i="11"/>
  <c r="BD678" i="11"/>
  <c r="BD679" i="11"/>
  <c r="BD680" i="11"/>
  <c r="BD681" i="11"/>
  <c r="BD682" i="11"/>
  <c r="BD684" i="11"/>
  <c r="BD683" i="11"/>
  <c r="BD685" i="11"/>
  <c r="BD686" i="11"/>
  <c r="BD687" i="11"/>
  <c r="BD688" i="11"/>
  <c r="BD689" i="11"/>
  <c r="BD690" i="11"/>
  <c r="BD691" i="11"/>
  <c r="BD692" i="11"/>
  <c r="BD694" i="11"/>
  <c r="BD693" i="11"/>
  <c r="BD695" i="11"/>
  <c r="BD696" i="11"/>
  <c r="BD697" i="11"/>
  <c r="BD698" i="11"/>
  <c r="BD699" i="11"/>
  <c r="BD700" i="11"/>
  <c r="BD701" i="11"/>
  <c r="BD703" i="11"/>
  <c r="BD702" i="11"/>
  <c r="BD704" i="11"/>
  <c r="BD705" i="11"/>
  <c r="BD706" i="11"/>
  <c r="BD708" i="11"/>
  <c r="BD707" i="11"/>
  <c r="BD709" i="11"/>
  <c r="BD710" i="11"/>
  <c r="BD712" i="11"/>
  <c r="BD711" i="11"/>
  <c r="BD713" i="11"/>
  <c r="BD714" i="11"/>
  <c r="BD715" i="11"/>
  <c r="BD716" i="11"/>
  <c r="BD717" i="11"/>
  <c r="BD719" i="11"/>
  <c r="BD718" i="11"/>
  <c r="BD720" i="11"/>
  <c r="BD722" i="11"/>
  <c r="BD721" i="11"/>
  <c r="BD723" i="11"/>
  <c r="BD724" i="11"/>
  <c r="BD725" i="11"/>
  <c r="BD726" i="11"/>
  <c r="BD727" i="11"/>
  <c r="BD728" i="11"/>
  <c r="BD729" i="11"/>
  <c r="BD730" i="11"/>
  <c r="BD731" i="11"/>
  <c r="BD733" i="11"/>
  <c r="BD732" i="11"/>
  <c r="BD734" i="11"/>
  <c r="BD735" i="11"/>
  <c r="BD736" i="11"/>
  <c r="BD737" i="11"/>
  <c r="BD738" i="11"/>
  <c r="BD740" i="11"/>
  <c r="BD739" i="11"/>
  <c r="BD741" i="11"/>
  <c r="BD742" i="11"/>
  <c r="BD743" i="11"/>
  <c r="BD744" i="11"/>
  <c r="BD745" i="11"/>
  <c r="BD746" i="11"/>
  <c r="BD747" i="11"/>
  <c r="BD748" i="11"/>
  <c r="BD749" i="11"/>
  <c r="BD750" i="11"/>
  <c r="BD751" i="11"/>
  <c r="BD752" i="11"/>
  <c r="BD754" i="11"/>
  <c r="BD753" i="11"/>
  <c r="BD755" i="11"/>
  <c r="BD756" i="11"/>
  <c r="BD757" i="11"/>
  <c r="BD758" i="11"/>
  <c r="BD759" i="11"/>
  <c r="BD760" i="11"/>
  <c r="BD761" i="11"/>
  <c r="BD763" i="11"/>
  <c r="BD762" i="11"/>
  <c r="BD764" i="11"/>
  <c r="BD765" i="11"/>
  <c r="BD766" i="11"/>
  <c r="BD767" i="11"/>
  <c r="BD768" i="11"/>
  <c r="BD769" i="11"/>
  <c r="BD770" i="11"/>
  <c r="BD771" i="11"/>
  <c r="BD772" i="11"/>
  <c r="BD774" i="11"/>
  <c r="BD773" i="11"/>
  <c r="BD775" i="11"/>
  <c r="BD776" i="11"/>
  <c r="BD777" i="11"/>
  <c r="BD778" i="11"/>
  <c r="BD779" i="11"/>
  <c r="BD780" i="11"/>
  <c r="BD782" i="11"/>
  <c r="BD781" i="11"/>
  <c r="BD783" i="11"/>
  <c r="BD784" i="11"/>
  <c r="BD785" i="11"/>
  <c r="BD786" i="11"/>
  <c r="BD787" i="11"/>
  <c r="BD788" i="11"/>
  <c r="BD789" i="11"/>
  <c r="BD790" i="11"/>
  <c r="BD791" i="11"/>
  <c r="BD792" i="11"/>
  <c r="BD793" i="11"/>
  <c r="BD794" i="11"/>
  <c r="BD795" i="11"/>
  <c r="BD796" i="11"/>
  <c r="BD798" i="11"/>
  <c r="BD797" i="11"/>
  <c r="BD799" i="11"/>
  <c r="BD800" i="11"/>
  <c r="BD801" i="11"/>
  <c r="BD802" i="11"/>
  <c r="BD803" i="11"/>
  <c r="BD804" i="11"/>
  <c r="BD805" i="11"/>
  <c r="BD806" i="11"/>
  <c r="BD808" i="11"/>
  <c r="BD807" i="11"/>
  <c r="BD809" i="11"/>
  <c r="BD811" i="11"/>
  <c r="BD810" i="11"/>
  <c r="BD812" i="11"/>
  <c r="BD813" i="11"/>
  <c r="BD814" i="11"/>
  <c r="BD816" i="11"/>
  <c r="BD815" i="11"/>
  <c r="BD817" i="11"/>
  <c r="BD818" i="11"/>
  <c r="BD819" i="11"/>
  <c r="BD820" i="11"/>
  <c r="BD821" i="11"/>
  <c r="BD822" i="11"/>
  <c r="BD823" i="11"/>
  <c r="BD824" i="11"/>
  <c r="BD825" i="11"/>
  <c r="BD826" i="11"/>
  <c r="BD827" i="11"/>
  <c r="BD828" i="11"/>
  <c r="BD829" i="11"/>
  <c r="BD830" i="11"/>
  <c r="BD831" i="11"/>
  <c r="BD832" i="11"/>
  <c r="BD833" i="11"/>
  <c r="BD834" i="11"/>
  <c r="BD835" i="11"/>
  <c r="BD836" i="11"/>
  <c r="BD837" i="11"/>
  <c r="BD838" i="11"/>
  <c r="BD839" i="11"/>
  <c r="BD840" i="11"/>
  <c r="BD841" i="11"/>
  <c r="BD842" i="11"/>
  <c r="BD843" i="11"/>
  <c r="BD844" i="11"/>
  <c r="BD845" i="11"/>
  <c r="BD846" i="11"/>
  <c r="BD847" i="11"/>
  <c r="BD848" i="11"/>
  <c r="BD849" i="11"/>
  <c r="BD850" i="11"/>
  <c r="BD851" i="11"/>
  <c r="BD852" i="11"/>
  <c r="BD853" i="11"/>
  <c r="BD854" i="11"/>
  <c r="BD855" i="11"/>
  <c r="BD856" i="11"/>
  <c r="BD857" i="11"/>
  <c r="BD858" i="11"/>
  <c r="BD859" i="11"/>
  <c r="BD860" i="11"/>
  <c r="BD861" i="11"/>
  <c r="BD862" i="11"/>
  <c r="BD863" i="11"/>
  <c r="BD864" i="11"/>
  <c r="BD865" i="11"/>
  <c r="BD866" i="11"/>
  <c r="BD867" i="11"/>
  <c r="BD868" i="11"/>
  <c r="BD869" i="11"/>
  <c r="BD870" i="11"/>
  <c r="BD871" i="11"/>
  <c r="BD872" i="11"/>
  <c r="BD873" i="11"/>
  <c r="BD874" i="11"/>
  <c r="BD875" i="11"/>
  <c r="BD876" i="11"/>
  <c r="BD877" i="11"/>
  <c r="BD878" i="11"/>
  <c r="BD879" i="11"/>
  <c r="BD880" i="11"/>
  <c r="BD881" i="11"/>
  <c r="BD882" i="11"/>
  <c r="BD883" i="11"/>
  <c r="BD884" i="11"/>
  <c r="BD885" i="11"/>
  <c r="BD886" i="11"/>
  <c r="BD887" i="11"/>
  <c r="BD888" i="11"/>
  <c r="BD889" i="11"/>
  <c r="BD890" i="11"/>
  <c r="BD891" i="11"/>
  <c r="BD892" i="11"/>
  <c r="BD893" i="11"/>
  <c r="BD894" i="11"/>
  <c r="BD895" i="11"/>
  <c r="BD896" i="11"/>
  <c r="BD897" i="11"/>
  <c r="BD898" i="11"/>
  <c r="BD899" i="11"/>
  <c r="BD900" i="11"/>
  <c r="BD901" i="11"/>
  <c r="BD902" i="11"/>
  <c r="BD903" i="11"/>
  <c r="BD904" i="11"/>
  <c r="BD905" i="11"/>
  <c r="BD906" i="11"/>
  <c r="BD907" i="11"/>
  <c r="BD908" i="11"/>
  <c r="BD909" i="11"/>
  <c r="BD910" i="11"/>
  <c r="BD911" i="11"/>
  <c r="BD912" i="11"/>
  <c r="BD913" i="11"/>
  <c r="BD914" i="11"/>
  <c r="BD915" i="11"/>
  <c r="BD916" i="11"/>
  <c r="BD917" i="11"/>
  <c r="BD918" i="11"/>
  <c r="BD919" i="11"/>
  <c r="BD920" i="11"/>
  <c r="BD921" i="11"/>
  <c r="BD922" i="11"/>
  <c r="BD923" i="11"/>
  <c r="BD924" i="11"/>
  <c r="BD925" i="11"/>
  <c r="BD926" i="11"/>
  <c r="BD927" i="11"/>
  <c r="BD928" i="11"/>
  <c r="BD929" i="11"/>
  <c r="BD930" i="11"/>
  <c r="BD931" i="11"/>
  <c r="BD932" i="11"/>
  <c r="BD933" i="11"/>
  <c r="BD934" i="11"/>
  <c r="BD935" i="11"/>
  <c r="BD936" i="11"/>
  <c r="BD937" i="11"/>
  <c r="BD938" i="11"/>
  <c r="BD939" i="11"/>
  <c r="BD940" i="11"/>
  <c r="BD941" i="11"/>
  <c r="BD942" i="11"/>
  <c r="BD943" i="11"/>
  <c r="BD944" i="11"/>
  <c r="BD945" i="11"/>
  <c r="BD946" i="11"/>
  <c r="BD947" i="11"/>
  <c r="BD948" i="11"/>
  <c r="BD949" i="11"/>
  <c r="BD950" i="11"/>
  <c r="BD951" i="11"/>
  <c r="BD952" i="11"/>
  <c r="BD953" i="11"/>
  <c r="BD954" i="11"/>
  <c r="BD955" i="11"/>
  <c r="BD956" i="11"/>
  <c r="BD957" i="11"/>
  <c r="BD958" i="11"/>
  <c r="BD959" i="11"/>
  <c r="BD960" i="11"/>
  <c r="BD961" i="11"/>
  <c r="BD962" i="11"/>
  <c r="BD963" i="11"/>
  <c r="BD964" i="11"/>
  <c r="BD965" i="11"/>
  <c r="BD966" i="11"/>
  <c r="BD967" i="11"/>
  <c r="BD968" i="11"/>
  <c r="BD969" i="11"/>
  <c r="BD970" i="11"/>
  <c r="BD971" i="11"/>
  <c r="BD972" i="11"/>
  <c r="BD973" i="11"/>
  <c r="BD974" i="11"/>
  <c r="BD975" i="11"/>
  <c r="BD976" i="11"/>
  <c r="BD977" i="11"/>
  <c r="BD978" i="11"/>
  <c r="BD979" i="11"/>
  <c r="BD980" i="11"/>
  <c r="BD981" i="11"/>
  <c r="BD982" i="11"/>
  <c r="BD983" i="11"/>
  <c r="BD984" i="11"/>
  <c r="BD985" i="11"/>
  <c r="BD986" i="11"/>
  <c r="BD987" i="11"/>
  <c r="BD988" i="11"/>
  <c r="BD989" i="11"/>
  <c r="BD990" i="11"/>
  <c r="BD991" i="11"/>
  <c r="BD992" i="11"/>
  <c r="BD993" i="11"/>
  <c r="BD994" i="11"/>
  <c r="BD995" i="11"/>
  <c r="BD996" i="11"/>
  <c r="BD997" i="11"/>
  <c r="BD998" i="11"/>
  <c r="BD999" i="11"/>
  <c r="BD1000" i="11"/>
  <c r="BD1001" i="11"/>
  <c r="BD1002" i="11"/>
  <c r="BD1003" i="11"/>
  <c r="BD1004" i="11"/>
  <c r="BD1005" i="11"/>
  <c r="BD1006" i="11"/>
  <c r="BD1007" i="11"/>
  <c r="BD1008" i="11"/>
  <c r="BD1009" i="11"/>
  <c r="M24" i="20"/>
  <c r="M26" i="20"/>
  <c r="J24" i="20"/>
  <c r="J26" i="20"/>
  <c r="M103" i="12"/>
  <c r="M105" i="12"/>
  <c r="O100" i="12"/>
  <c r="O103" i="12"/>
  <c r="R224" i="21"/>
  <c r="Q224" i="21"/>
  <c r="O224" i="21"/>
  <c r="O56" i="12"/>
  <c r="L85" i="20"/>
  <c r="M85" i="20"/>
  <c r="O34" i="20"/>
  <c r="K44" i="20"/>
  <c r="K46" i="20"/>
  <c r="N105" i="12"/>
  <c r="O54" i="12"/>
  <c r="O14" i="12"/>
  <c r="CS465" i="11"/>
  <c r="CS23" i="11"/>
  <c r="S83" i="19"/>
  <c r="DA577" i="11"/>
  <c r="DC577" i="11"/>
  <c r="CV577" i="11"/>
  <c r="J105" i="12"/>
  <c r="CQ285" i="11"/>
  <c r="CQ257" i="11"/>
  <c r="CQ296" i="11"/>
  <c r="CQ33" i="11"/>
  <c r="CQ291" i="11"/>
  <c r="CQ230" i="11"/>
  <c r="CQ290" i="11"/>
  <c r="CQ326" i="11"/>
  <c r="CQ287" i="11"/>
  <c r="CQ206" i="11"/>
  <c r="CQ489" i="11"/>
  <c r="CQ87" i="11"/>
  <c r="CQ333" i="11"/>
  <c r="CQ48" i="11"/>
  <c r="N44" i="20"/>
  <c r="N46" i="20"/>
  <c r="CQ286" i="11"/>
  <c r="CQ258" i="11"/>
  <c r="CQ34" i="11"/>
  <c r="CQ292" i="11"/>
  <c r="CQ358" i="11"/>
  <c r="CQ348" i="11"/>
  <c r="CQ181" i="11"/>
  <c r="CQ246" i="11"/>
  <c r="CQ47" i="11"/>
  <c r="CQ216" i="11"/>
  <c r="CQ113" i="11"/>
  <c r="CQ235" i="11"/>
  <c r="CQ289" i="11"/>
  <c r="CQ324" i="11"/>
  <c r="CQ351" i="11"/>
  <c r="CQ179" i="11"/>
  <c r="CQ126" i="11"/>
  <c r="CQ316" i="11"/>
  <c r="CQ361" i="11"/>
  <c r="CV688" i="11"/>
  <c r="DA688" i="11"/>
  <c r="DC688" i="11"/>
  <c r="T71" i="19"/>
  <c r="T73" i="19"/>
  <c r="AX442" i="11"/>
  <c r="BL442" i="11"/>
  <c r="AX119" i="11"/>
  <c r="BL119" i="11"/>
  <c r="AX102" i="11"/>
  <c r="BL102" i="11"/>
  <c r="AX503" i="11"/>
  <c r="BL503" i="11"/>
  <c r="AX207" i="11"/>
  <c r="BL207" i="11"/>
  <c r="AX130" i="11"/>
  <c r="BL130" i="11"/>
  <c r="AX129" i="11"/>
  <c r="BL129" i="11"/>
  <c r="AX476" i="11"/>
  <c r="BL476" i="11"/>
  <c r="AX481" i="11"/>
  <c r="BL481" i="11"/>
  <c r="AX82" i="11"/>
  <c r="BL82" i="11"/>
  <c r="AX333" i="11"/>
  <c r="AX175" i="11"/>
  <c r="BL175" i="11"/>
  <c r="AX363" i="11"/>
  <c r="BL363" i="11"/>
  <c r="AX155" i="11"/>
  <c r="BL155" i="11"/>
  <c r="AX153" i="11"/>
  <c r="BL153" i="11"/>
  <c r="AX475" i="11"/>
  <c r="BL475" i="11"/>
  <c r="AX397" i="11"/>
  <c r="BL397" i="11"/>
  <c r="AX244" i="11"/>
  <c r="BL244" i="11"/>
  <c r="AX247" i="11"/>
  <c r="BL247" i="11"/>
  <c r="AX76" i="11"/>
  <c r="BL76" i="11"/>
  <c r="AX143" i="11"/>
  <c r="BL143" i="11"/>
  <c r="AX305" i="11"/>
  <c r="BL305" i="11"/>
  <c r="AX330" i="11"/>
  <c r="BL330" i="11"/>
  <c r="AX221" i="11"/>
  <c r="BL221" i="11"/>
  <c r="AX109" i="11"/>
  <c r="BL109" i="11"/>
  <c r="AX457" i="11"/>
  <c r="BL457" i="11"/>
  <c r="AX233" i="11"/>
  <c r="BL233" i="11"/>
  <c r="AX263" i="11"/>
  <c r="BL263" i="11"/>
  <c r="AX93" i="11"/>
  <c r="BL93" i="11"/>
  <c r="AX337" i="11"/>
  <c r="BL337" i="11"/>
  <c r="AX493" i="11"/>
  <c r="BL493" i="11"/>
  <c r="AX393" i="11"/>
  <c r="BL393" i="11"/>
  <c r="AX97" i="11"/>
  <c r="BL97" i="11"/>
  <c r="AX495" i="11"/>
  <c r="BL495" i="11"/>
  <c r="AX201" i="11"/>
  <c r="BL201" i="11"/>
  <c r="AX197" i="11"/>
  <c r="BL197" i="11"/>
  <c r="AX343" i="11"/>
  <c r="BL343" i="11"/>
  <c r="AX53" i="11"/>
  <c r="BL53" i="11"/>
  <c r="AX467" i="11"/>
  <c r="BL467" i="11"/>
  <c r="AX329" i="11"/>
  <c r="BL329" i="11"/>
  <c r="AX171" i="11"/>
  <c r="BL171" i="11"/>
  <c r="AX321" i="11"/>
  <c r="AX111" i="11"/>
  <c r="BL111" i="11"/>
  <c r="AX101" i="11"/>
  <c r="BL101" i="11"/>
  <c r="AX227" i="11"/>
  <c r="BL227" i="11"/>
  <c r="AX133" i="11"/>
  <c r="BL133" i="11"/>
  <c r="AX89" i="11"/>
  <c r="BL89" i="11"/>
  <c r="AX205" i="11"/>
  <c r="AX328" i="11"/>
  <c r="BL328" i="11"/>
  <c r="AX25" i="11"/>
  <c r="BL25" i="11"/>
  <c r="AX339" i="11"/>
  <c r="BL339" i="11"/>
  <c r="AX411" i="11"/>
  <c r="BL411" i="11"/>
  <c r="AX459" i="11"/>
  <c r="BL459" i="11"/>
  <c r="AX71" i="11"/>
  <c r="BL71" i="11"/>
  <c r="AX456" i="11"/>
  <c r="BL456" i="11"/>
  <c r="AX187" i="11"/>
  <c r="BL187" i="11"/>
  <c r="AX191" i="11"/>
  <c r="AX303" i="11"/>
  <c r="BL303" i="11"/>
  <c r="AX465" i="11"/>
  <c r="AX355" i="11"/>
  <c r="BL355" i="11"/>
  <c r="AX163" i="11"/>
  <c r="BL163" i="11"/>
  <c r="AX67" i="11"/>
  <c r="BL67" i="11"/>
  <c r="AX123" i="11"/>
  <c r="AX323" i="11"/>
  <c r="AX139" i="11"/>
  <c r="BL139" i="11"/>
  <c r="AX336" i="11"/>
  <c r="BL336" i="11"/>
  <c r="AX70" i="11"/>
  <c r="BL70" i="11"/>
  <c r="AX307" i="11"/>
  <c r="BL307" i="11"/>
  <c r="AX77" i="11"/>
  <c r="BL77" i="11"/>
  <c r="AX57" i="11"/>
  <c r="BL57" i="11"/>
  <c r="AX83" i="11"/>
  <c r="AX356" i="11"/>
  <c r="BL356" i="11"/>
  <c r="AX241" i="11"/>
  <c r="BL241" i="11"/>
  <c r="AX237" i="11"/>
  <c r="BL237" i="11"/>
  <c r="AX125" i="11"/>
  <c r="AX49" i="11"/>
  <c r="BL49" i="11"/>
  <c r="AX195" i="11"/>
  <c r="BL195" i="11"/>
  <c r="AX357" i="11"/>
  <c r="AX341" i="11"/>
  <c r="BL341" i="11"/>
  <c r="AX108" i="11"/>
  <c r="BL108" i="11"/>
  <c r="AX369" i="11"/>
  <c r="AX31" i="11"/>
  <c r="AX107" i="11"/>
  <c r="BL107" i="11"/>
  <c r="AX289" i="11"/>
  <c r="AX297" i="11"/>
  <c r="BL297" i="11"/>
  <c r="AX477" i="11"/>
  <c r="BL477" i="11"/>
  <c r="AX314" i="11"/>
  <c r="BL314" i="11"/>
  <c r="AX199" i="11"/>
  <c r="BL199" i="11"/>
  <c r="AX473" i="11"/>
  <c r="BL473" i="11"/>
  <c r="AX497" i="11"/>
  <c r="BL497" i="11"/>
  <c r="AX75" i="11"/>
  <c r="BL75" i="11"/>
  <c r="AX68" i="11"/>
  <c r="BL68" i="11"/>
  <c r="AX309" i="11"/>
  <c r="BL309" i="11"/>
  <c r="AX198" i="11"/>
  <c r="BL198" i="11"/>
  <c r="AX479" i="11"/>
  <c r="BL479" i="11"/>
  <c r="AX121" i="11"/>
  <c r="BL121" i="11"/>
  <c r="AX478" i="11"/>
  <c r="BL478" i="11"/>
  <c r="AX471" i="11"/>
  <c r="BL471" i="11"/>
  <c r="AX27" i="11"/>
  <c r="BL27" i="11"/>
  <c r="AX433" i="11"/>
  <c r="BL433" i="11"/>
  <c r="AX116" i="11"/>
  <c r="BL116" i="11"/>
  <c r="AX95" i="11"/>
  <c r="BL95" i="11"/>
  <c r="AX361" i="11"/>
  <c r="AX231" i="11"/>
  <c r="BL231" i="11"/>
  <c r="AX39" i="11"/>
  <c r="BL39" i="11"/>
  <c r="AX468" i="11"/>
  <c r="BL468" i="11"/>
  <c r="AX251" i="11"/>
  <c r="BL251" i="11"/>
  <c r="AX63" i="11"/>
  <c r="BL63" i="11"/>
  <c r="AX403" i="11"/>
  <c r="BL403" i="11"/>
  <c r="AX441" i="11"/>
  <c r="BL441" i="11"/>
  <c r="AX81" i="11"/>
  <c r="BL81" i="11"/>
  <c r="AX127" i="11"/>
  <c r="BL127" i="11"/>
  <c r="AX349" i="11"/>
  <c r="AX437" i="11"/>
  <c r="BL437" i="11"/>
  <c r="AX103" i="11"/>
  <c r="BL103" i="11"/>
  <c r="AX301" i="11"/>
  <c r="BL301" i="11"/>
  <c r="AX387" i="11"/>
  <c r="BL387" i="11"/>
  <c r="AX401" i="11"/>
  <c r="BL401" i="11"/>
  <c r="AX469" i="11"/>
  <c r="BL469" i="11"/>
  <c r="AX310" i="11"/>
  <c r="BL310" i="11"/>
  <c r="AX443" i="11"/>
  <c r="BL443" i="11"/>
  <c r="AX211" i="11"/>
  <c r="BL211" i="11"/>
  <c r="AX327" i="11"/>
  <c r="BL327" i="11"/>
  <c r="AX228" i="11"/>
  <c r="BL228" i="11"/>
  <c r="AX149" i="11"/>
  <c r="BL149" i="11"/>
  <c r="AX79" i="11"/>
  <c r="AX26" i="11"/>
  <c r="BL26" i="11"/>
  <c r="AX183" i="11"/>
  <c r="BL183" i="11"/>
  <c r="AX48" i="11"/>
  <c r="AX259" i="11"/>
  <c r="BL259" i="11"/>
  <c r="AX451" i="11"/>
  <c r="BL451" i="11"/>
  <c r="AX243" i="11"/>
  <c r="BL243" i="11"/>
  <c r="AX287" i="11"/>
  <c r="AX43" i="11"/>
  <c r="BL43" i="11"/>
  <c r="AX365" i="11"/>
  <c r="BL365" i="11"/>
  <c r="AX135" i="11"/>
  <c r="BL135" i="11"/>
  <c r="AX371" i="11"/>
  <c r="BL371" i="11"/>
  <c r="AX501" i="11"/>
  <c r="BL501" i="11"/>
  <c r="AX306" i="11"/>
  <c r="BL306" i="11"/>
  <c r="AX74" i="11"/>
  <c r="BL74" i="11"/>
  <c r="AX217" i="11"/>
  <c r="BL217" i="11"/>
  <c r="AX99" i="11"/>
  <c r="BL99" i="11"/>
  <c r="AX359" i="11"/>
  <c r="BL359" i="11"/>
  <c r="AX505" i="11"/>
  <c r="BL505" i="11"/>
  <c r="AX283" i="11"/>
  <c r="AX177" i="11"/>
  <c r="BL177" i="11"/>
  <c r="AX331" i="11"/>
  <c r="BL331" i="11"/>
  <c r="AX245" i="11"/>
  <c r="AX69" i="11"/>
  <c r="BL69" i="11"/>
  <c r="AX65" i="11"/>
  <c r="BL65" i="11"/>
  <c r="AX279" i="11"/>
  <c r="BL279" i="11"/>
  <c r="AX389" i="11"/>
  <c r="BL389" i="11"/>
  <c r="AX193" i="11"/>
  <c r="BL193" i="11"/>
  <c r="AX455" i="11"/>
  <c r="BL455" i="11"/>
  <c r="AX485" i="11"/>
  <c r="AX461" i="11"/>
  <c r="BL461" i="11"/>
  <c r="AX105" i="11"/>
  <c r="BL105" i="11"/>
  <c r="AX407" i="11"/>
  <c r="BL407" i="11"/>
  <c r="AX507" i="11"/>
  <c r="BL507" i="11"/>
  <c r="AX100" i="11"/>
  <c r="BL100" i="11"/>
  <c r="AX434" i="11"/>
  <c r="BL434" i="11"/>
  <c r="AX73" i="11"/>
  <c r="BL73" i="11"/>
  <c r="AX366" i="11"/>
  <c r="BL366" i="11"/>
  <c r="AX425" i="11"/>
  <c r="BL425" i="11"/>
  <c r="AX131" i="11"/>
  <c r="BL131" i="11"/>
  <c r="AX159" i="11"/>
  <c r="BL159" i="11"/>
  <c r="AX212" i="11"/>
  <c r="BL212" i="11"/>
  <c r="AX271" i="11"/>
  <c r="BL271" i="11"/>
  <c r="AX72" i="11"/>
  <c r="BL72" i="11"/>
  <c r="AX502" i="11"/>
  <c r="BL502" i="11"/>
  <c r="AX335" i="11"/>
  <c r="BL335" i="11"/>
  <c r="AX267" i="11"/>
  <c r="BL267" i="11"/>
  <c r="AX35" i="11"/>
  <c r="BL35" i="11"/>
  <c r="AX275" i="11"/>
  <c r="BL275" i="11"/>
  <c r="AX499" i="11"/>
  <c r="BL499" i="11"/>
  <c r="AX91" i="11"/>
  <c r="BL91" i="11"/>
  <c r="AX427" i="11"/>
  <c r="BL427" i="11"/>
  <c r="AX167" i="11"/>
  <c r="BL167" i="11"/>
  <c r="AX447" i="11"/>
  <c r="AX463" i="11"/>
  <c r="BL463" i="11"/>
  <c r="AX367" i="11"/>
  <c r="BL367" i="11"/>
  <c r="AX415" i="11"/>
  <c r="BL415" i="11"/>
  <c r="AX302" i="11"/>
  <c r="BL302" i="11"/>
  <c r="AX232" i="11"/>
  <c r="BL232" i="11"/>
  <c r="AX453" i="11"/>
  <c r="BL453" i="11"/>
  <c r="AX313" i="11"/>
  <c r="BL313" i="11"/>
  <c r="AX115" i="11"/>
  <c r="BL115" i="11"/>
  <c r="AX85" i="11"/>
  <c r="BL85" i="11"/>
  <c r="AX41" i="11"/>
  <c r="BL41" i="11"/>
  <c r="AX483" i="11"/>
  <c r="BL483" i="11"/>
  <c r="AX117" i="11"/>
  <c r="AX239" i="11"/>
  <c r="BL239" i="11"/>
  <c r="AX235" i="11"/>
  <c r="AX492" i="11"/>
  <c r="AX104" i="11"/>
  <c r="BL104" i="11"/>
  <c r="AX317" i="11"/>
  <c r="AX214" i="11"/>
  <c r="AX230" i="11"/>
  <c r="AX474" i="11"/>
  <c r="BL474" i="11"/>
  <c r="AX225" i="11"/>
  <c r="AX489" i="11"/>
  <c r="AX78" i="11"/>
  <c r="BL78" i="11"/>
  <c r="AX118" i="11"/>
  <c r="AX213" i="11"/>
  <c r="AX240" i="11"/>
  <c r="BL240" i="11"/>
  <c r="AX470" i="11"/>
  <c r="BL470" i="11"/>
  <c r="AX50" i="11"/>
  <c r="BL50" i="11"/>
  <c r="AX194" i="11"/>
  <c r="BL194" i="11"/>
  <c r="AX293" i="11"/>
  <c r="AX315" i="11"/>
  <c r="AX66" i="11"/>
  <c r="BL66" i="11"/>
  <c r="AX113" i="11"/>
  <c r="AX120" i="11"/>
  <c r="BL120" i="11"/>
  <c r="AX200" i="11"/>
  <c r="BL200" i="11"/>
  <c r="AX348" i="11"/>
  <c r="AX124" i="11"/>
  <c r="AX92" i="11"/>
  <c r="BL92" i="11"/>
  <c r="AX460" i="11"/>
  <c r="BL460" i="11"/>
  <c r="AX488" i="11"/>
  <c r="AX90" i="11"/>
  <c r="BL90" i="11"/>
  <c r="AX452" i="11"/>
  <c r="BL452" i="11"/>
  <c r="AX98" i="11"/>
  <c r="BL98" i="11"/>
  <c r="AX320" i="11"/>
  <c r="AX96" i="11"/>
  <c r="BL96" i="11"/>
  <c r="AX342" i="11"/>
  <c r="BL342" i="11"/>
  <c r="AX40" i="11"/>
  <c r="BL40" i="11"/>
  <c r="AX218" i="11"/>
  <c r="BL218" i="11"/>
  <c r="AX86" i="11"/>
  <c r="BL86" i="11"/>
  <c r="AX23" i="11"/>
  <c r="AX215" i="11"/>
  <c r="AX472" i="11"/>
  <c r="BL472" i="11"/>
  <c r="AX360" i="11"/>
  <c r="BL360" i="11"/>
  <c r="AX179" i="11"/>
  <c r="AX94" i="11"/>
  <c r="BL94" i="11"/>
  <c r="AX147" i="11"/>
  <c r="AX332" i="11"/>
  <c r="BL332" i="11"/>
  <c r="AX132" i="11"/>
  <c r="BL132" i="11"/>
  <c r="AX506" i="11"/>
  <c r="BL506" i="11"/>
  <c r="AX288" i="11"/>
  <c r="AX126" i="11"/>
  <c r="AX338" i="11"/>
  <c r="BL338" i="11"/>
  <c r="AX464" i="11"/>
  <c r="BL464" i="11"/>
  <c r="AX454" i="11"/>
  <c r="BL454" i="11"/>
  <c r="AX484" i="11"/>
  <c r="BL484" i="11"/>
  <c r="AX334" i="11"/>
  <c r="AX178" i="11"/>
  <c r="BL178" i="11"/>
  <c r="AX122" i="11"/>
  <c r="BL122" i="11"/>
  <c r="AX312" i="11"/>
  <c r="AX255" i="11"/>
  <c r="AX482" i="11"/>
  <c r="BL482" i="11"/>
  <c r="AX80" i="11"/>
  <c r="AX106" i="11"/>
  <c r="BL106" i="11"/>
  <c r="AX64" i="11"/>
  <c r="BL64" i="11"/>
  <c r="AX504" i="11"/>
  <c r="BL504" i="11"/>
  <c r="AX345" i="11"/>
  <c r="AX500" i="11"/>
  <c r="BL500" i="11"/>
  <c r="AX462" i="11"/>
  <c r="BL462" i="11"/>
  <c r="AX148" i="11"/>
  <c r="AX325" i="11"/>
  <c r="AX426" i="11"/>
  <c r="BL426" i="11"/>
  <c r="AX370" i="11"/>
  <c r="BL370" i="11"/>
  <c r="AX480" i="11"/>
  <c r="BL480" i="11"/>
  <c r="AX347" i="11"/>
  <c r="AX491" i="11"/>
  <c r="AX364" i="11"/>
  <c r="BL364" i="11"/>
  <c r="AX340" i="11"/>
  <c r="BL340" i="11"/>
  <c r="AX388" i="11"/>
  <c r="BL388" i="11"/>
  <c r="AX176" i="11"/>
  <c r="BL176" i="11"/>
  <c r="AX322" i="11"/>
  <c r="AX319" i="11"/>
  <c r="AX498" i="11"/>
  <c r="BL498" i="11"/>
  <c r="AX494" i="11"/>
  <c r="BL494" i="11"/>
  <c r="AX508" i="11"/>
  <c r="BL508" i="11"/>
  <c r="AX353" i="11"/>
  <c r="AX444" i="11"/>
  <c r="BL444" i="11"/>
  <c r="AX368" i="11"/>
  <c r="BL368" i="11"/>
  <c r="AX234" i="11"/>
  <c r="BL234" i="11"/>
  <c r="AX308" i="11"/>
  <c r="BL308" i="11"/>
  <c r="AX47" i="11"/>
  <c r="AX496" i="11"/>
  <c r="BL496" i="11"/>
  <c r="AX304" i="11"/>
  <c r="BL304" i="11"/>
  <c r="AX154" i="11"/>
  <c r="BL154" i="11"/>
  <c r="AX318" i="11"/>
  <c r="AX316" i="11"/>
  <c r="AX458" i="11"/>
  <c r="BL458" i="11"/>
  <c r="AX110" i="11"/>
  <c r="BL110" i="11"/>
  <c r="AX311" i="11"/>
  <c r="AX136" i="11"/>
  <c r="BL136" i="11"/>
  <c r="AX229" i="11"/>
  <c r="AX112" i="11"/>
  <c r="BL112" i="11"/>
  <c r="AX42" i="11"/>
  <c r="BL42" i="11"/>
  <c r="AX344" i="11"/>
  <c r="BL344" i="11"/>
  <c r="AX196" i="11"/>
  <c r="BL196" i="11"/>
  <c r="AX192" i="11"/>
  <c r="AX487" i="11"/>
  <c r="AX87" i="11"/>
  <c r="AX180" i="11"/>
  <c r="AX134" i="11"/>
  <c r="BL134" i="11"/>
  <c r="AX242" i="11"/>
  <c r="BL242" i="11"/>
  <c r="AX28" i="11"/>
  <c r="BL28" i="11"/>
  <c r="AX351" i="11"/>
  <c r="AX435" i="11"/>
  <c r="BL435" i="11"/>
  <c r="AX350" i="11"/>
  <c r="AX61" i="11"/>
  <c r="AX402" i="11"/>
  <c r="BL402" i="11"/>
  <c r="AX238" i="11"/>
  <c r="BL238" i="11"/>
  <c r="AX128" i="11"/>
  <c r="BL128" i="11"/>
  <c r="AX428" i="11"/>
  <c r="BL428" i="11"/>
  <c r="AX216" i="11"/>
  <c r="AX114" i="11"/>
  <c r="AX372" i="11"/>
  <c r="BL372" i="11"/>
  <c r="AX326" i="11"/>
  <c r="AX208" i="11"/>
  <c r="BL208" i="11"/>
  <c r="AX436" i="11"/>
  <c r="BL436" i="11"/>
  <c r="AX445" i="11"/>
  <c r="BL445" i="11"/>
  <c r="AX137" i="11"/>
  <c r="BL137" i="11"/>
  <c r="AX362" i="11"/>
  <c r="AX156" i="11"/>
  <c r="BL156" i="11"/>
  <c r="AX490" i="11"/>
  <c r="AX181" i="11"/>
  <c r="AX248" i="11"/>
  <c r="BL248" i="11"/>
  <c r="AX324" i="11"/>
  <c r="AX206" i="11"/>
  <c r="AX246" i="11"/>
  <c r="AX84" i="11"/>
  <c r="AX24" i="11"/>
  <c r="AX466" i="11"/>
  <c r="AX202" i="11"/>
  <c r="BL202" i="11"/>
  <c r="AX404" i="11"/>
  <c r="BL404" i="11"/>
  <c r="AX509" i="11"/>
  <c r="BL509" i="11"/>
  <c r="AX358" i="11"/>
  <c r="AX352" i="11"/>
  <c r="AX236" i="11"/>
  <c r="AX354" i="11"/>
  <c r="AX29" i="11"/>
  <c r="BL29" i="11"/>
  <c r="AX429" i="11"/>
  <c r="BL429" i="11"/>
  <c r="AX88" i="11"/>
  <c r="AX51" i="11"/>
  <c r="BL51" i="11"/>
  <c r="AX219" i="11"/>
  <c r="BL219" i="11"/>
  <c r="AX390" i="11"/>
  <c r="BL390" i="11"/>
  <c r="AX62" i="11"/>
  <c r="AX346" i="11"/>
  <c r="AX226" i="11"/>
  <c r="AX44" i="11"/>
  <c r="BL44" i="11"/>
  <c r="AX486" i="11"/>
  <c r="AX150" i="11"/>
  <c r="BL150" i="11"/>
  <c r="AX446" i="11"/>
  <c r="BL446" i="11"/>
  <c r="AX438" i="11"/>
  <c r="BL438" i="11"/>
  <c r="AX249" i="11"/>
  <c r="BL249" i="11"/>
  <c r="AX157" i="11"/>
  <c r="BL157" i="11"/>
  <c r="AX45" i="11"/>
  <c r="BL45" i="11"/>
  <c r="AX290" i="11"/>
  <c r="AX52" i="11"/>
  <c r="BL52" i="11"/>
  <c r="AX220" i="11"/>
  <c r="BL220" i="11"/>
  <c r="AX405" i="11"/>
  <c r="BL405" i="11"/>
  <c r="AX30" i="11"/>
  <c r="BL30" i="11"/>
  <c r="AX209" i="11"/>
  <c r="BL209" i="11"/>
  <c r="AX151" i="11"/>
  <c r="BL151" i="11"/>
  <c r="AX391" i="11"/>
  <c r="BL391" i="11"/>
  <c r="AX430" i="11"/>
  <c r="BL430" i="11"/>
  <c r="AX510" i="11"/>
  <c r="BL510" i="11"/>
  <c r="AX138" i="11"/>
  <c r="BL138" i="11"/>
  <c r="AX203" i="11"/>
  <c r="BL203" i="11"/>
  <c r="AX54" i="11"/>
  <c r="BL54" i="11"/>
  <c r="AX184" i="11"/>
  <c r="BL184" i="11"/>
  <c r="AX439" i="11"/>
  <c r="BL439" i="11"/>
  <c r="AX46" i="11"/>
  <c r="BL46" i="11"/>
  <c r="AX140" i="11"/>
  <c r="BL140" i="11"/>
  <c r="AX292" i="11"/>
  <c r="AX374" i="11"/>
  <c r="BL374" i="11"/>
  <c r="AX210" i="11"/>
  <c r="BL210" i="11"/>
  <c r="AX250" i="11"/>
  <c r="BL250" i="11"/>
  <c r="AX373" i="11"/>
  <c r="BL373" i="11"/>
  <c r="AX152" i="11"/>
  <c r="BL152" i="11"/>
  <c r="AX392" i="11"/>
  <c r="BL392" i="11"/>
  <c r="AX158" i="11"/>
  <c r="BL158" i="11"/>
  <c r="AX182" i="11"/>
  <c r="AX406" i="11"/>
  <c r="BL406" i="11"/>
  <c r="AX291" i="11"/>
  <c r="AX511" i="11"/>
  <c r="BL511" i="11"/>
  <c r="AX222" i="11"/>
  <c r="BL222" i="11"/>
  <c r="AX204" i="11"/>
  <c r="BL204" i="11"/>
  <c r="AX448" i="11"/>
  <c r="BL448" i="11"/>
  <c r="AX223" i="11"/>
  <c r="BL223" i="11"/>
  <c r="AX440" i="11"/>
  <c r="BL440" i="11"/>
  <c r="AX160" i="11"/>
  <c r="BL160" i="11"/>
  <c r="AX32" i="11"/>
  <c r="AX55" i="11"/>
  <c r="BL55" i="11"/>
  <c r="AX449" i="11"/>
  <c r="BL449" i="11"/>
  <c r="AX185" i="11"/>
  <c r="BL185" i="11"/>
  <c r="AX141" i="11"/>
  <c r="BL141" i="11"/>
  <c r="AX33" i="11"/>
  <c r="AX512" i="11"/>
  <c r="BL512" i="11"/>
  <c r="AX252" i="11"/>
  <c r="BL252" i="11"/>
  <c r="AX394" i="11"/>
  <c r="BL394" i="11"/>
  <c r="AX408" i="11"/>
  <c r="BL408" i="11"/>
  <c r="AX409" i="11"/>
  <c r="BL409" i="11"/>
  <c r="AX395" i="11"/>
  <c r="BL395" i="11"/>
  <c r="AX224" i="11"/>
  <c r="BL224" i="11"/>
  <c r="AX450" i="11"/>
  <c r="BL450" i="11"/>
  <c r="AX34" i="11"/>
  <c r="AX295" i="11"/>
  <c r="AX142" i="11"/>
  <c r="BL142" i="11"/>
  <c r="AX294" i="11"/>
  <c r="AX376" i="11"/>
  <c r="BL376" i="11"/>
  <c r="AX253" i="11"/>
  <c r="BL253" i="11"/>
  <c r="AX186" i="11"/>
  <c r="BL186" i="11"/>
  <c r="AX161" i="11"/>
  <c r="BL161" i="11"/>
  <c r="AX375" i="11"/>
  <c r="BL375" i="11"/>
  <c r="AX513" i="11"/>
  <c r="BL513" i="11"/>
  <c r="AX56" i="11"/>
  <c r="BL56" i="11"/>
  <c r="AX296" i="11"/>
  <c r="AX254" i="11"/>
  <c r="BL254" i="11"/>
  <c r="AX144" i="11"/>
  <c r="BL144" i="11"/>
  <c r="AX514" i="11"/>
  <c r="BL514" i="11"/>
  <c r="AX162" i="11"/>
  <c r="BL162" i="11"/>
  <c r="AX36" i="11"/>
  <c r="BL36" i="11"/>
  <c r="AX188" i="11"/>
  <c r="BL188" i="11"/>
  <c r="AX58" i="11"/>
  <c r="BL58" i="11"/>
  <c r="AX377" i="11"/>
  <c r="BL377" i="11"/>
  <c r="AX396" i="11"/>
  <c r="BL396" i="11"/>
  <c r="AX410" i="11"/>
  <c r="BL410" i="11"/>
  <c r="AX378" i="11"/>
  <c r="BL378" i="11"/>
  <c r="AX398" i="11"/>
  <c r="BL398" i="11"/>
  <c r="AX515" i="11"/>
  <c r="BL515" i="11"/>
  <c r="AX164" i="11"/>
  <c r="BL164" i="11"/>
  <c r="AX189" i="11"/>
  <c r="BL189" i="11"/>
  <c r="AX298" i="11"/>
  <c r="BL298" i="11"/>
  <c r="AX37" i="11"/>
  <c r="BL37" i="11"/>
  <c r="AX145" i="11"/>
  <c r="BL145" i="11"/>
  <c r="AX59" i="11"/>
  <c r="BL59" i="11"/>
  <c r="AX256" i="11"/>
  <c r="AX412" i="11"/>
  <c r="BL412" i="11"/>
  <c r="AX413" i="11"/>
  <c r="BL413" i="11"/>
  <c r="AX190" i="11"/>
  <c r="BL190" i="11"/>
  <c r="AX165" i="11"/>
  <c r="BL165" i="11"/>
  <c r="AX146" i="11"/>
  <c r="BL146" i="11"/>
  <c r="AX516" i="11"/>
  <c r="BL516" i="11"/>
  <c r="AX299" i="11"/>
  <c r="BL299" i="11"/>
  <c r="AX399" i="11"/>
  <c r="BL399" i="11"/>
  <c r="AX60" i="11"/>
  <c r="BL60" i="11"/>
  <c r="AX38" i="11"/>
  <c r="BL38" i="11"/>
  <c r="AX257" i="11"/>
  <c r="AX166" i="11"/>
  <c r="BL166" i="11"/>
  <c r="AX414" i="11"/>
  <c r="BL414" i="11"/>
  <c r="AX400" i="11"/>
  <c r="BL400" i="11"/>
  <c r="AX300" i="11"/>
  <c r="BL300" i="11"/>
  <c r="AX517" i="11"/>
  <c r="BL517" i="11"/>
  <c r="AX518" i="11"/>
  <c r="BL518" i="11"/>
  <c r="AX260" i="11"/>
  <c r="BL260" i="11"/>
  <c r="AX168" i="11"/>
  <c r="BL168" i="11"/>
  <c r="AX416" i="11"/>
  <c r="BL416" i="11"/>
  <c r="AX258" i="11"/>
  <c r="AX519" i="11"/>
  <c r="BL519" i="11"/>
  <c r="AX261" i="11"/>
  <c r="BL261" i="11"/>
  <c r="AX169" i="11"/>
  <c r="BL169" i="11"/>
  <c r="AX417" i="11"/>
  <c r="BL417" i="11"/>
  <c r="AX520" i="11"/>
  <c r="BL520" i="11"/>
  <c r="AX418" i="11"/>
  <c r="BL418" i="11"/>
  <c r="AX262" i="11"/>
  <c r="BL262" i="11"/>
  <c r="AX170" i="11"/>
  <c r="BL170" i="11"/>
  <c r="AX264" i="11"/>
  <c r="BL264" i="11"/>
  <c r="AX521" i="11"/>
  <c r="BL521" i="11"/>
  <c r="AX172" i="11"/>
  <c r="BL172" i="11"/>
  <c r="AX265" i="11"/>
  <c r="BL265" i="11"/>
  <c r="AX522" i="11"/>
  <c r="BL522" i="11"/>
  <c r="AX173" i="11"/>
  <c r="BL173" i="11"/>
  <c r="AX523" i="11"/>
  <c r="BL523" i="11"/>
  <c r="AX266" i="11"/>
  <c r="BL266" i="11"/>
  <c r="AX174" i="11"/>
  <c r="BL174" i="11"/>
  <c r="AX268" i="11"/>
  <c r="BL268" i="11"/>
  <c r="AX524" i="11"/>
  <c r="BL524" i="11"/>
  <c r="AX525" i="11"/>
  <c r="BL525" i="11"/>
  <c r="AX269" i="11"/>
  <c r="BL269" i="11"/>
  <c r="AX526" i="11"/>
  <c r="BL526" i="11"/>
  <c r="AX270" i="11"/>
  <c r="BL270" i="11"/>
  <c r="AX272" i="11"/>
  <c r="BL272" i="11"/>
  <c r="AX527" i="11"/>
  <c r="BL527" i="11"/>
  <c r="AX528" i="11"/>
  <c r="BL528" i="11"/>
  <c r="AX273" i="11"/>
  <c r="BL273" i="11"/>
  <c r="AX274" i="11"/>
  <c r="BL274" i="11"/>
  <c r="AX529" i="11"/>
  <c r="BL529" i="11"/>
  <c r="AX530" i="11"/>
  <c r="BL530" i="11"/>
  <c r="AX276" i="11"/>
  <c r="BL276" i="11"/>
  <c r="AX277" i="11"/>
  <c r="BL277" i="11"/>
  <c r="AX531" i="11"/>
  <c r="BL531" i="11"/>
  <c r="AX278" i="11"/>
  <c r="BL278" i="11"/>
  <c r="AX532" i="11"/>
  <c r="BL532" i="11"/>
  <c r="AX280" i="11"/>
  <c r="BL280" i="11"/>
  <c r="AX533" i="11"/>
  <c r="BL533" i="11"/>
  <c r="AX534" i="11"/>
  <c r="BL534" i="11"/>
  <c r="AX281" i="11"/>
  <c r="BL281" i="11"/>
  <c r="AX282" i="11"/>
  <c r="BL282" i="11"/>
  <c r="AX535" i="11"/>
  <c r="BL535" i="11"/>
  <c r="AX536" i="11"/>
  <c r="BL536" i="11"/>
  <c r="AX284" i="11"/>
  <c r="AX537" i="11"/>
  <c r="BL537" i="11"/>
  <c r="AX285" i="11"/>
  <c r="AX538" i="11"/>
  <c r="BL538" i="11"/>
  <c r="AX286" i="11"/>
  <c r="AX539" i="11"/>
  <c r="BL539" i="11"/>
  <c r="AX540" i="11"/>
  <c r="BL540" i="11"/>
  <c r="AX541" i="11"/>
  <c r="BL541" i="11"/>
  <c r="AX542" i="11"/>
  <c r="BL542" i="11"/>
  <c r="AX543" i="11"/>
  <c r="BL543" i="11"/>
  <c r="AX544" i="11"/>
  <c r="BL544" i="11"/>
  <c r="AX545" i="11"/>
  <c r="BL545" i="11"/>
  <c r="AX546" i="11"/>
  <c r="BL546" i="11"/>
  <c r="AX547" i="11"/>
  <c r="BL547" i="11"/>
  <c r="AX548" i="11"/>
  <c r="BL548" i="11"/>
  <c r="AX549" i="11"/>
  <c r="BL549" i="11"/>
  <c r="AX550" i="11"/>
  <c r="BL550" i="11"/>
  <c r="AX551" i="11"/>
  <c r="BL551" i="11"/>
  <c r="AX552" i="11"/>
  <c r="BL552" i="11"/>
  <c r="AX553" i="11"/>
  <c r="BL553" i="11"/>
  <c r="AX554" i="11"/>
  <c r="BL554" i="11"/>
  <c r="AX556" i="11"/>
  <c r="BL556" i="11"/>
  <c r="AX555" i="11"/>
  <c r="BL555" i="11"/>
  <c r="AX557" i="11"/>
  <c r="BL557" i="11"/>
  <c r="AX558" i="11"/>
  <c r="BL558" i="11"/>
  <c r="AX559" i="11"/>
  <c r="BL559" i="11"/>
  <c r="AX560" i="11"/>
  <c r="BL560" i="11"/>
  <c r="AX562" i="11"/>
  <c r="BL562" i="11"/>
  <c r="AX561" i="11"/>
  <c r="BL561" i="11"/>
  <c r="AX563" i="11"/>
  <c r="BL563" i="11"/>
  <c r="AX564" i="11"/>
  <c r="BL564" i="11"/>
  <c r="AX565" i="11"/>
  <c r="BL565" i="11"/>
  <c r="AX566" i="11"/>
  <c r="BL566" i="11"/>
  <c r="AX567" i="11"/>
  <c r="BL567" i="11"/>
  <c r="AX568" i="11"/>
  <c r="BL568" i="11"/>
  <c r="AX570" i="11"/>
  <c r="BL570" i="11"/>
  <c r="AX569" i="11"/>
  <c r="BL569" i="11"/>
  <c r="AX571" i="11"/>
  <c r="BL571" i="11"/>
  <c r="AX572" i="11"/>
  <c r="BL572" i="11"/>
  <c r="AX574" i="11"/>
  <c r="BL574" i="11"/>
  <c r="AX573" i="11"/>
  <c r="BL573" i="11"/>
  <c r="AX576" i="11"/>
  <c r="BL576" i="11"/>
  <c r="AX575" i="11"/>
  <c r="BL575" i="11"/>
  <c r="AX578" i="11"/>
  <c r="BL578" i="11"/>
  <c r="AX577" i="11"/>
  <c r="BL577" i="11"/>
  <c r="AX579" i="11"/>
  <c r="BL579" i="11"/>
  <c r="AX580" i="11"/>
  <c r="BL580" i="11"/>
  <c r="AX581" i="11"/>
  <c r="BL581" i="11"/>
  <c r="AX582" i="11"/>
  <c r="BL582" i="11"/>
  <c r="AX583" i="11"/>
  <c r="BL583" i="11"/>
  <c r="AX584" i="11"/>
  <c r="BL584" i="11"/>
  <c r="AX585" i="11"/>
  <c r="BL585" i="11"/>
  <c r="AX586" i="11"/>
  <c r="BL586" i="11"/>
  <c r="AX587" i="11"/>
  <c r="BL587" i="11"/>
  <c r="AX588" i="11"/>
  <c r="BL588" i="11"/>
  <c r="AX589" i="11"/>
  <c r="BL589" i="11"/>
  <c r="AX590" i="11"/>
  <c r="BL590" i="11"/>
  <c r="AX591" i="11"/>
  <c r="BL591" i="11"/>
  <c r="AX592" i="11"/>
  <c r="BL592" i="11"/>
  <c r="AX594" i="11"/>
  <c r="BL594" i="11"/>
  <c r="AX593" i="11"/>
  <c r="BL593" i="11"/>
  <c r="AX595" i="11"/>
  <c r="BL595" i="11"/>
  <c r="AX596" i="11"/>
  <c r="BL596" i="11"/>
  <c r="AX598" i="11"/>
  <c r="BL598" i="11"/>
  <c r="AX597" i="11"/>
  <c r="BL597" i="11"/>
  <c r="AX599" i="11"/>
  <c r="BL599" i="11"/>
  <c r="AX600" i="11"/>
  <c r="BL600" i="11"/>
  <c r="AX601" i="11"/>
  <c r="BL601" i="11"/>
  <c r="AX602" i="11"/>
  <c r="BL602" i="11"/>
  <c r="AX603" i="11"/>
  <c r="BL603" i="11"/>
  <c r="AX604" i="11"/>
  <c r="BL604" i="11"/>
  <c r="AX605" i="11"/>
  <c r="BL605" i="11"/>
  <c r="AX606" i="11"/>
  <c r="BL606" i="11"/>
  <c r="AX607" i="11"/>
  <c r="BL607" i="11"/>
  <c r="AX608" i="11"/>
  <c r="BL608" i="11"/>
  <c r="AX609" i="11"/>
  <c r="BL609" i="11"/>
  <c r="AX610" i="11"/>
  <c r="BL610" i="11"/>
  <c r="AX611" i="11"/>
  <c r="BL611" i="11"/>
  <c r="AX612" i="11"/>
  <c r="BL612" i="11"/>
  <c r="AX613" i="11"/>
  <c r="BL613" i="11"/>
  <c r="AX614" i="11"/>
  <c r="BL614" i="11"/>
  <c r="AX616" i="11"/>
  <c r="BL616" i="11"/>
  <c r="AX615" i="11"/>
  <c r="BL615" i="11"/>
  <c r="AX617" i="11"/>
  <c r="BL617" i="11"/>
  <c r="AX618" i="11"/>
  <c r="BL618" i="11"/>
  <c r="AX620" i="11"/>
  <c r="BL620" i="11"/>
  <c r="AX619" i="11"/>
  <c r="BL619" i="11"/>
  <c r="AX621" i="11"/>
  <c r="BL621" i="11"/>
  <c r="AX622" i="11"/>
  <c r="BL622" i="11"/>
  <c r="AX624" i="11"/>
  <c r="BL624" i="11"/>
  <c r="AX623" i="11"/>
  <c r="BL623" i="11"/>
  <c r="AX625" i="11"/>
  <c r="BL625" i="11"/>
  <c r="AX626" i="11"/>
  <c r="BL626" i="11"/>
  <c r="AX627" i="11"/>
  <c r="BL627" i="11"/>
  <c r="AX628" i="11"/>
  <c r="BL628" i="11"/>
  <c r="AX629" i="11"/>
  <c r="BL629" i="11"/>
  <c r="AX630" i="11"/>
  <c r="BL630" i="11"/>
  <c r="AX632" i="11"/>
  <c r="BL632" i="11"/>
  <c r="AX631" i="11"/>
  <c r="BL631" i="11"/>
  <c r="AX633" i="11"/>
  <c r="BL633" i="11"/>
  <c r="AX634" i="11"/>
  <c r="BL634" i="11"/>
  <c r="AX635" i="11"/>
  <c r="BL635" i="11"/>
  <c r="AX636" i="11"/>
  <c r="BL636" i="11"/>
  <c r="AX638" i="11"/>
  <c r="BL638" i="11"/>
  <c r="AX637" i="11"/>
  <c r="BL637" i="11"/>
  <c r="AX639" i="11"/>
  <c r="BL639" i="11"/>
  <c r="AX640" i="11"/>
  <c r="BL640" i="11"/>
  <c r="AX641" i="11"/>
  <c r="BL641" i="11"/>
  <c r="AX642" i="11"/>
  <c r="BL642" i="11"/>
  <c r="AX643" i="11"/>
  <c r="BL643" i="11"/>
  <c r="AX644" i="11"/>
  <c r="BL644" i="11"/>
  <c r="AX645" i="11"/>
  <c r="BL645" i="11"/>
  <c r="AX646" i="11"/>
  <c r="BL646" i="11"/>
  <c r="AX648" i="11"/>
  <c r="BL648" i="11"/>
  <c r="AX647" i="11"/>
  <c r="BL647" i="11"/>
  <c r="AX649" i="11"/>
  <c r="BL649" i="11"/>
  <c r="AX650" i="11"/>
  <c r="BL650" i="11"/>
  <c r="AX652" i="11"/>
  <c r="BL652" i="11"/>
  <c r="AX651" i="11"/>
  <c r="BL651" i="11"/>
  <c r="AX653" i="11"/>
  <c r="BL653" i="11"/>
  <c r="AX654" i="11"/>
  <c r="BL654" i="11"/>
  <c r="AX655" i="11"/>
  <c r="BL655" i="11"/>
  <c r="AX656" i="11"/>
  <c r="BL656" i="11"/>
  <c r="AX658" i="11"/>
  <c r="BL658" i="11"/>
  <c r="AX657" i="11"/>
  <c r="BL657" i="11"/>
  <c r="AX659" i="11"/>
  <c r="BL659" i="11"/>
  <c r="AX661" i="11"/>
  <c r="BL661" i="11"/>
  <c r="AX660" i="11"/>
  <c r="BL660" i="11"/>
  <c r="AX662" i="11"/>
  <c r="BL662" i="11"/>
  <c r="AX663" i="11"/>
  <c r="BL663" i="11"/>
  <c r="AX665" i="11"/>
  <c r="BL665" i="11"/>
  <c r="AX664" i="11"/>
  <c r="BL664" i="11"/>
  <c r="AX666" i="11"/>
  <c r="BL666" i="11"/>
  <c r="AX667" i="11"/>
  <c r="BL667" i="11"/>
  <c r="AX668" i="11"/>
  <c r="BL668" i="11"/>
  <c r="AX669" i="11"/>
  <c r="BL669" i="11"/>
  <c r="AX670" i="11"/>
  <c r="BL670" i="11"/>
  <c r="AX671" i="11"/>
  <c r="BL671" i="11"/>
  <c r="AX672" i="11"/>
  <c r="BL672" i="11"/>
  <c r="AX673" i="11"/>
  <c r="BL673" i="11"/>
  <c r="AX674" i="11"/>
  <c r="BL674" i="11"/>
  <c r="AX676" i="11"/>
  <c r="BL676" i="11"/>
  <c r="AX675" i="11"/>
  <c r="BL675" i="11"/>
  <c r="AX677" i="11"/>
  <c r="BL677" i="11"/>
  <c r="AX678" i="11"/>
  <c r="BL678" i="11"/>
  <c r="AX679" i="11"/>
  <c r="BL679" i="11"/>
  <c r="AX680" i="11"/>
  <c r="BL680" i="11"/>
  <c r="AX681" i="11"/>
  <c r="BL681" i="11"/>
  <c r="AX682" i="11"/>
  <c r="BL682" i="11"/>
  <c r="AX683" i="11"/>
  <c r="BL683" i="11"/>
  <c r="AX684" i="11"/>
  <c r="BL684" i="11"/>
  <c r="AX686" i="11"/>
  <c r="BL686" i="11"/>
  <c r="AX685" i="11"/>
  <c r="BL685" i="11"/>
  <c r="AX687" i="11"/>
  <c r="BL687" i="11"/>
  <c r="AX688" i="11"/>
  <c r="BL688" i="11"/>
  <c r="AX689" i="11"/>
  <c r="BL689" i="11"/>
  <c r="AX690" i="11"/>
  <c r="BL690" i="11"/>
  <c r="AX691" i="11"/>
  <c r="BL691" i="11"/>
  <c r="AX692" i="11"/>
  <c r="BL692" i="11"/>
  <c r="AX693" i="11"/>
  <c r="BL693" i="11"/>
  <c r="AX694" i="11"/>
  <c r="BL694" i="11"/>
  <c r="AX695" i="11"/>
  <c r="BL695" i="11"/>
  <c r="AX696" i="11"/>
  <c r="BL696" i="11"/>
  <c r="AX697" i="11"/>
  <c r="BL697" i="11"/>
  <c r="AX698" i="11"/>
  <c r="BL698" i="11"/>
  <c r="AX699" i="11"/>
  <c r="BL699" i="11"/>
  <c r="AX700" i="11"/>
  <c r="BL700" i="11"/>
  <c r="AX701" i="11"/>
  <c r="BL701" i="11"/>
  <c r="AX702" i="11"/>
  <c r="BL702" i="11"/>
  <c r="AX703" i="11"/>
  <c r="BL703" i="11"/>
  <c r="AX704" i="11"/>
  <c r="BL704" i="11"/>
  <c r="AX706" i="11"/>
  <c r="BL706" i="11"/>
  <c r="AX705" i="11"/>
  <c r="BL705" i="11"/>
  <c r="AX707" i="11"/>
  <c r="BL707" i="11"/>
  <c r="AX709" i="11"/>
  <c r="BL709" i="11"/>
  <c r="AX708" i="11"/>
  <c r="BL708" i="11"/>
  <c r="AX710" i="11"/>
  <c r="BL710" i="11"/>
  <c r="AX712" i="11"/>
  <c r="BL712" i="11"/>
  <c r="AX711" i="11"/>
  <c r="BL711" i="11"/>
  <c r="AX713" i="11"/>
  <c r="BL713" i="11"/>
  <c r="AX714" i="11"/>
  <c r="BL714" i="11"/>
  <c r="AX715" i="11"/>
  <c r="BL715" i="11"/>
  <c r="AX716" i="11"/>
  <c r="BL716" i="11"/>
  <c r="AX717" i="11"/>
  <c r="BL717" i="11"/>
  <c r="AX718" i="11"/>
  <c r="BL718" i="11"/>
  <c r="AX719" i="11"/>
  <c r="BL719" i="11"/>
  <c r="AX720" i="11"/>
  <c r="BL720" i="11"/>
  <c r="AX721" i="11"/>
  <c r="BL721" i="11"/>
  <c r="AX722" i="11"/>
  <c r="BL722" i="11"/>
  <c r="AX723" i="11"/>
  <c r="BL723" i="11"/>
  <c r="AX724" i="11"/>
  <c r="BL724" i="11"/>
  <c r="AX726" i="11"/>
  <c r="BL726" i="11"/>
  <c r="AX725" i="11"/>
  <c r="BL725" i="11"/>
  <c r="AX727" i="11"/>
  <c r="BL727" i="11"/>
  <c r="AX728" i="11"/>
  <c r="BL728" i="11"/>
  <c r="AX729" i="11"/>
  <c r="BL729" i="11"/>
  <c r="AX730" i="11"/>
  <c r="BL730" i="11"/>
  <c r="AX731" i="11"/>
  <c r="BL731" i="11"/>
  <c r="AX732" i="11"/>
  <c r="BL732" i="11"/>
  <c r="AX733" i="11"/>
  <c r="BL733" i="11"/>
  <c r="AX734" i="11"/>
  <c r="BL734" i="11"/>
  <c r="AX736" i="11"/>
  <c r="BL736" i="11"/>
  <c r="AX735" i="11"/>
  <c r="BL735" i="11"/>
  <c r="AX737" i="11"/>
  <c r="BL737" i="11"/>
  <c r="AX738" i="11"/>
  <c r="BL738" i="11"/>
  <c r="AX740" i="11"/>
  <c r="BL740" i="11"/>
  <c r="AX739" i="11"/>
  <c r="BL739" i="11"/>
  <c r="AX741" i="11"/>
  <c r="BL741" i="11"/>
  <c r="AX742" i="11"/>
  <c r="BL742" i="11"/>
  <c r="AX743" i="11"/>
  <c r="BL743" i="11"/>
  <c r="AX744" i="11"/>
  <c r="BL744" i="11"/>
  <c r="AX745" i="11"/>
  <c r="BL745" i="11"/>
  <c r="AX746" i="11"/>
  <c r="BL746" i="11"/>
  <c r="AX747" i="11"/>
  <c r="BL747" i="11"/>
  <c r="AX749" i="11"/>
  <c r="BL749" i="11"/>
  <c r="AX748" i="11"/>
  <c r="BL748" i="11"/>
  <c r="AX750" i="11"/>
  <c r="BL750" i="11"/>
  <c r="AX751" i="11"/>
  <c r="BL751" i="11"/>
  <c r="AX752" i="11"/>
  <c r="BL752" i="11"/>
  <c r="AX753" i="11"/>
  <c r="BL753" i="11"/>
  <c r="AX754" i="11"/>
  <c r="BL754" i="11"/>
  <c r="AX755" i="11"/>
  <c r="BL755" i="11"/>
  <c r="AX756" i="11"/>
  <c r="BL756" i="11"/>
  <c r="AX757" i="11"/>
  <c r="BL757" i="11"/>
  <c r="AX758" i="11"/>
  <c r="BL758" i="11"/>
  <c r="AX759" i="11"/>
  <c r="BL759" i="11"/>
  <c r="AX760" i="11"/>
  <c r="BL760" i="11"/>
  <c r="AX761" i="11"/>
  <c r="BL761" i="11"/>
  <c r="AX762" i="11"/>
  <c r="BL762" i="11"/>
  <c r="AX763" i="11"/>
  <c r="BL763" i="11"/>
  <c r="AX764" i="11"/>
  <c r="BL764" i="11"/>
  <c r="AX765" i="11"/>
  <c r="BL765" i="11"/>
  <c r="AX767" i="11"/>
  <c r="BL767" i="11"/>
  <c r="AX766" i="11"/>
  <c r="BL766" i="11"/>
  <c r="AX768" i="11"/>
  <c r="BL768" i="11"/>
  <c r="AX769" i="11"/>
  <c r="BL769" i="11"/>
  <c r="AX770" i="11"/>
  <c r="BL770" i="11"/>
  <c r="AX772" i="11"/>
  <c r="BL772" i="11"/>
  <c r="AX771" i="11"/>
  <c r="BL771" i="11"/>
  <c r="AX773" i="11"/>
  <c r="BL773" i="11"/>
  <c r="AX775" i="11"/>
  <c r="BL775" i="11"/>
  <c r="AX774" i="11"/>
  <c r="BL774" i="11"/>
  <c r="AX776" i="11"/>
  <c r="BL776" i="11"/>
  <c r="AX778" i="11"/>
  <c r="BL778" i="11"/>
  <c r="AX777" i="11"/>
  <c r="BL777" i="11"/>
  <c r="AX780" i="11"/>
  <c r="BL780" i="11"/>
  <c r="AX779" i="11"/>
  <c r="BL779" i="11"/>
  <c r="AX782" i="11"/>
  <c r="BL782" i="11"/>
  <c r="AX781" i="11"/>
  <c r="BL781" i="11"/>
  <c r="AX783" i="11"/>
  <c r="BL783" i="11"/>
  <c r="AX784" i="11"/>
  <c r="BL784" i="11"/>
  <c r="AX785" i="11"/>
  <c r="BL785" i="11"/>
  <c r="AX787" i="11"/>
  <c r="BL787" i="11"/>
  <c r="AX786" i="11"/>
  <c r="BL786" i="11"/>
  <c r="AX788" i="11"/>
  <c r="BL788" i="11"/>
  <c r="AX789" i="11"/>
  <c r="BL789" i="11"/>
  <c r="AX791" i="11"/>
  <c r="BL791" i="11"/>
  <c r="AX790" i="11"/>
  <c r="BL790" i="11"/>
  <c r="AX793" i="11"/>
  <c r="BL793" i="11"/>
  <c r="AX792" i="11"/>
  <c r="BL792" i="11"/>
  <c r="AX794" i="11"/>
  <c r="BL794" i="11"/>
  <c r="AX795" i="11"/>
  <c r="BL795" i="11"/>
  <c r="AX796" i="11"/>
  <c r="BL796" i="11"/>
  <c r="AX797" i="11"/>
  <c r="BL797" i="11"/>
  <c r="AX798" i="11"/>
  <c r="BL798" i="11"/>
  <c r="AX799" i="11"/>
  <c r="BL799" i="11"/>
  <c r="AX801" i="11"/>
  <c r="BL801" i="11"/>
  <c r="AX800" i="11"/>
  <c r="BL800" i="11"/>
  <c r="AX802" i="11"/>
  <c r="BL802" i="11"/>
  <c r="AX803" i="11"/>
  <c r="BL803" i="11"/>
  <c r="AX804" i="11"/>
  <c r="BL804" i="11"/>
  <c r="AX805" i="11"/>
  <c r="BL805" i="11"/>
  <c r="AX807" i="11"/>
  <c r="BL807" i="11"/>
  <c r="AX806" i="11"/>
  <c r="BL806" i="11"/>
  <c r="AX808" i="11"/>
  <c r="BL808" i="11"/>
  <c r="AX809" i="11"/>
  <c r="BL809" i="11"/>
  <c r="AX810" i="11"/>
  <c r="BL810" i="11"/>
  <c r="AX812" i="11"/>
  <c r="BL812" i="11"/>
  <c r="AX811" i="11"/>
  <c r="BL811" i="11"/>
  <c r="AX813" i="11"/>
  <c r="BL813" i="11"/>
  <c r="AX814" i="11"/>
  <c r="BL814" i="11"/>
  <c r="AX816" i="11"/>
  <c r="BL816" i="11"/>
  <c r="AX815" i="11"/>
  <c r="BL815" i="11"/>
  <c r="AX817" i="11"/>
  <c r="BL817" i="11"/>
  <c r="AX818" i="11"/>
  <c r="BL818" i="11"/>
  <c r="AX819" i="11"/>
  <c r="BL819" i="11"/>
  <c r="AX820" i="11"/>
  <c r="BL820" i="11"/>
  <c r="AX821" i="11"/>
  <c r="BL821" i="11"/>
  <c r="AX823" i="11"/>
  <c r="BL823" i="11"/>
  <c r="AX822" i="11"/>
  <c r="BL822" i="11"/>
  <c r="AX824" i="11"/>
  <c r="BL824" i="11"/>
  <c r="AX825" i="11"/>
  <c r="BL825" i="11"/>
  <c r="AX826" i="11"/>
  <c r="BL826" i="11"/>
  <c r="AX827" i="11"/>
  <c r="BL827" i="11"/>
  <c r="AX828" i="11"/>
  <c r="BL828" i="11"/>
  <c r="AX829" i="11"/>
  <c r="BL829" i="11"/>
  <c r="AX830" i="11"/>
  <c r="BL830" i="11"/>
  <c r="AX831" i="11"/>
  <c r="BL831" i="11"/>
  <c r="AX832" i="11"/>
  <c r="BL832" i="11"/>
  <c r="AX833" i="11"/>
  <c r="BL833" i="11"/>
  <c r="AX834" i="11"/>
  <c r="BL834" i="11"/>
  <c r="AX835" i="11"/>
  <c r="BL835" i="11"/>
  <c r="AX836" i="11"/>
  <c r="BL836" i="11"/>
  <c r="AX837" i="11"/>
  <c r="BL837" i="11"/>
  <c r="AX838" i="11"/>
  <c r="BL838" i="11"/>
  <c r="AX839" i="11"/>
  <c r="BL839" i="11"/>
  <c r="AX840" i="11"/>
  <c r="BL840" i="11"/>
  <c r="AX841" i="11"/>
  <c r="BL841" i="11"/>
  <c r="AX842" i="11"/>
  <c r="BL842" i="11"/>
  <c r="AX843" i="11"/>
  <c r="BL843" i="11"/>
  <c r="AX844" i="11"/>
  <c r="BL844" i="11"/>
  <c r="AX845" i="11"/>
  <c r="BL845" i="11"/>
  <c r="AX846" i="11"/>
  <c r="BL846" i="11"/>
  <c r="AX847" i="11"/>
  <c r="BL847" i="11"/>
  <c r="AX848" i="11"/>
  <c r="BL848" i="11"/>
  <c r="AX849" i="11"/>
  <c r="BL849" i="11"/>
  <c r="AX850" i="11"/>
  <c r="BL850" i="11"/>
  <c r="AX851" i="11"/>
  <c r="BL851" i="11"/>
  <c r="AX852" i="11"/>
  <c r="BL852" i="11"/>
  <c r="AX853" i="11"/>
  <c r="BL853" i="11"/>
  <c r="AX854" i="11"/>
  <c r="BL854" i="11"/>
  <c r="AX855" i="11"/>
  <c r="BL855" i="11"/>
  <c r="AX856" i="11"/>
  <c r="BL856" i="11"/>
  <c r="AX857" i="11"/>
  <c r="BL857" i="11"/>
  <c r="AX858" i="11"/>
  <c r="BL858" i="11"/>
  <c r="AX859" i="11"/>
  <c r="BL859" i="11"/>
  <c r="AX860" i="11"/>
  <c r="BL860" i="11"/>
  <c r="AX861" i="11"/>
  <c r="BL861" i="11"/>
  <c r="AX862" i="11"/>
  <c r="BL862" i="11"/>
  <c r="AX863" i="11"/>
  <c r="BL863" i="11"/>
  <c r="AX864" i="11"/>
  <c r="BL864" i="11"/>
  <c r="AX865" i="11"/>
  <c r="BL865" i="11"/>
  <c r="AX866" i="11"/>
  <c r="BL866" i="11"/>
  <c r="AX867" i="11"/>
  <c r="BL867" i="11"/>
  <c r="AX868" i="11"/>
  <c r="BL868" i="11"/>
  <c r="AX869" i="11"/>
  <c r="BL869" i="11"/>
  <c r="AX870" i="11"/>
  <c r="BL870" i="11"/>
  <c r="AX871" i="11"/>
  <c r="BL871" i="11"/>
  <c r="AX872" i="11"/>
  <c r="BL872" i="11"/>
  <c r="AX873" i="11"/>
  <c r="BL873" i="11"/>
  <c r="AX874" i="11"/>
  <c r="BL874" i="11"/>
  <c r="AX875" i="11"/>
  <c r="BL875" i="11"/>
  <c r="AX876" i="11"/>
  <c r="BL876" i="11"/>
  <c r="AX877" i="11"/>
  <c r="BL877" i="11"/>
  <c r="AX878" i="11"/>
  <c r="BL878" i="11"/>
  <c r="AX879" i="11"/>
  <c r="BL879" i="11"/>
  <c r="AX880" i="11"/>
  <c r="BL880" i="11"/>
  <c r="AX881" i="11"/>
  <c r="BL881" i="11"/>
  <c r="AX882" i="11"/>
  <c r="BL882" i="11"/>
  <c r="AX883" i="11"/>
  <c r="BL883" i="11"/>
  <c r="AX884" i="11"/>
  <c r="BL884" i="11"/>
  <c r="AX885" i="11"/>
  <c r="BL885" i="11"/>
  <c r="AX886" i="11"/>
  <c r="BL886" i="11"/>
  <c r="AX887" i="11"/>
  <c r="BL887" i="11"/>
  <c r="AX888" i="11"/>
  <c r="BL888" i="11"/>
  <c r="AX889" i="11"/>
  <c r="BL889" i="11"/>
  <c r="AX890" i="11"/>
  <c r="BL890" i="11"/>
  <c r="AX891" i="11"/>
  <c r="BL891" i="11"/>
  <c r="AX892" i="11"/>
  <c r="BL892" i="11"/>
  <c r="AX893" i="11"/>
  <c r="BL893" i="11"/>
  <c r="AX894" i="11"/>
  <c r="BL894" i="11"/>
  <c r="AX895" i="11"/>
  <c r="BL895" i="11"/>
  <c r="AX896" i="11"/>
  <c r="BL896" i="11"/>
  <c r="AX897" i="11"/>
  <c r="BL897" i="11"/>
  <c r="AX898" i="11"/>
  <c r="BL898" i="11"/>
  <c r="AX899" i="11"/>
  <c r="BL899" i="11"/>
  <c r="AX900" i="11"/>
  <c r="BL900" i="11"/>
  <c r="AX901" i="11"/>
  <c r="BL901" i="11"/>
  <c r="AX902" i="11"/>
  <c r="BL902" i="11"/>
  <c r="AX903" i="11"/>
  <c r="BL903" i="11"/>
  <c r="AX904" i="11"/>
  <c r="BL904" i="11"/>
  <c r="AX905" i="11"/>
  <c r="BL905" i="11"/>
  <c r="AX906" i="11"/>
  <c r="BL906" i="11"/>
  <c r="AX907" i="11"/>
  <c r="BL907" i="11"/>
  <c r="AX908" i="11"/>
  <c r="BL908" i="11"/>
  <c r="AX909" i="11"/>
  <c r="BL909" i="11"/>
  <c r="AX910" i="11"/>
  <c r="BL910" i="11"/>
  <c r="AX911" i="11"/>
  <c r="BL911" i="11"/>
  <c r="AX912" i="11"/>
  <c r="BL912" i="11"/>
  <c r="AX913" i="11"/>
  <c r="BL913" i="11"/>
  <c r="AX914" i="11"/>
  <c r="BL914" i="11"/>
  <c r="AX915" i="11"/>
  <c r="BL915" i="11"/>
  <c r="AX916" i="11"/>
  <c r="BL916" i="11"/>
  <c r="AX917" i="11"/>
  <c r="BL917" i="11"/>
  <c r="AX918" i="11"/>
  <c r="BL918" i="11"/>
  <c r="AX919" i="11"/>
  <c r="BL919" i="11"/>
  <c r="AX920" i="11"/>
  <c r="BL920" i="11"/>
  <c r="AX921" i="11"/>
  <c r="BL921" i="11"/>
  <c r="AX922" i="11"/>
  <c r="BL922" i="11"/>
  <c r="AX923" i="11"/>
  <c r="BL923" i="11"/>
  <c r="AX924" i="11"/>
  <c r="BL924" i="11"/>
  <c r="AX925" i="11"/>
  <c r="BL925" i="11"/>
  <c r="AX926" i="11"/>
  <c r="BL926" i="11"/>
  <c r="AX927" i="11"/>
  <c r="BL927" i="11"/>
  <c r="AX928" i="11"/>
  <c r="BL928" i="11"/>
  <c r="AX929" i="11"/>
  <c r="BL929" i="11"/>
  <c r="AX930" i="11"/>
  <c r="BL930" i="11"/>
  <c r="AX931" i="11"/>
  <c r="BL931" i="11"/>
  <c r="AX932" i="11"/>
  <c r="BL932" i="11"/>
  <c r="AX933" i="11"/>
  <c r="BL933" i="11"/>
  <c r="AX934" i="11"/>
  <c r="BL934" i="11"/>
  <c r="AX935" i="11"/>
  <c r="BL935" i="11"/>
  <c r="AX936" i="11"/>
  <c r="BL936" i="11"/>
  <c r="AX937" i="11"/>
  <c r="BL937" i="11"/>
  <c r="AX938" i="11"/>
  <c r="BL938" i="11"/>
  <c r="AX939" i="11"/>
  <c r="BL939" i="11"/>
  <c r="AX940" i="11"/>
  <c r="BL940" i="11"/>
  <c r="AX941" i="11"/>
  <c r="BL941" i="11"/>
  <c r="AX942" i="11"/>
  <c r="BL942" i="11"/>
  <c r="AX943" i="11"/>
  <c r="BL943" i="11"/>
  <c r="AX944" i="11"/>
  <c r="BL944" i="11"/>
  <c r="AX945" i="11"/>
  <c r="BL945" i="11"/>
  <c r="AX946" i="11"/>
  <c r="BL946" i="11"/>
  <c r="AX947" i="11"/>
  <c r="BL947" i="11"/>
  <c r="AX948" i="11"/>
  <c r="BL948" i="11"/>
  <c r="AX949" i="11"/>
  <c r="BL949" i="11"/>
  <c r="AX950" i="11"/>
  <c r="BL950" i="11"/>
  <c r="AX951" i="11"/>
  <c r="BL951" i="11"/>
  <c r="AX952" i="11"/>
  <c r="BL952" i="11"/>
  <c r="AX953" i="11"/>
  <c r="BL953" i="11"/>
  <c r="AX954" i="11"/>
  <c r="BL954" i="11"/>
  <c r="AX955" i="11"/>
  <c r="BL955" i="11"/>
  <c r="AX956" i="11"/>
  <c r="BL956" i="11"/>
  <c r="AX957" i="11"/>
  <c r="BL957" i="11"/>
  <c r="AX958" i="11"/>
  <c r="BL958" i="11"/>
  <c r="AX959" i="11"/>
  <c r="BL959" i="11"/>
  <c r="AX960" i="11"/>
  <c r="BL960" i="11"/>
  <c r="AX961" i="11"/>
  <c r="BL961" i="11"/>
  <c r="AX962" i="11"/>
  <c r="BL962" i="11"/>
  <c r="AX963" i="11"/>
  <c r="BL963" i="11"/>
  <c r="AX964" i="11"/>
  <c r="BL964" i="11"/>
  <c r="AX965" i="11"/>
  <c r="BL965" i="11"/>
  <c r="AX966" i="11"/>
  <c r="BL966" i="11"/>
  <c r="AX967" i="11"/>
  <c r="BL967" i="11"/>
  <c r="AX968" i="11"/>
  <c r="BL968" i="11"/>
  <c r="AX969" i="11"/>
  <c r="BL969" i="11"/>
  <c r="AX970" i="11"/>
  <c r="BL970" i="11"/>
  <c r="AX971" i="11"/>
  <c r="BL971" i="11"/>
  <c r="AX972" i="11"/>
  <c r="BL972" i="11"/>
  <c r="AX973" i="11"/>
  <c r="BL973" i="11"/>
  <c r="AX974" i="11"/>
  <c r="BL974" i="11"/>
  <c r="AX975" i="11"/>
  <c r="BL975" i="11"/>
  <c r="AX976" i="11"/>
  <c r="BL976" i="11"/>
  <c r="AX977" i="11"/>
  <c r="BL977" i="11"/>
  <c r="AX978" i="11"/>
  <c r="BL978" i="11"/>
  <c r="AX979" i="11"/>
  <c r="BL979" i="11"/>
  <c r="AX980" i="11"/>
  <c r="BL980" i="11"/>
  <c r="AX981" i="11"/>
  <c r="BL981" i="11"/>
  <c r="AX982" i="11"/>
  <c r="BL982" i="11"/>
  <c r="AX983" i="11"/>
  <c r="BL983" i="11"/>
  <c r="AX984" i="11"/>
  <c r="BL984" i="11"/>
  <c r="AX985" i="11"/>
  <c r="BL985" i="11"/>
  <c r="AX986" i="11"/>
  <c r="BL986" i="11"/>
  <c r="AX987" i="11"/>
  <c r="BL987" i="11"/>
  <c r="AX988" i="11"/>
  <c r="BL988" i="11"/>
  <c r="AX989" i="11"/>
  <c r="BL989" i="11"/>
  <c r="AX990" i="11"/>
  <c r="BL990" i="11"/>
  <c r="AX991" i="11"/>
  <c r="BL991" i="11"/>
  <c r="AX992" i="11"/>
  <c r="BL992" i="11"/>
  <c r="AX993" i="11"/>
  <c r="BL993" i="11"/>
  <c r="AX994" i="11"/>
  <c r="BL994" i="11"/>
  <c r="AX995" i="11"/>
  <c r="BL995" i="11"/>
  <c r="AX996" i="11"/>
  <c r="BL996" i="11"/>
  <c r="AX997" i="11"/>
  <c r="BL997" i="11"/>
  <c r="AX998" i="11"/>
  <c r="BL998" i="11"/>
  <c r="AX999" i="11"/>
  <c r="BL999" i="11"/>
  <c r="AX1000" i="11"/>
  <c r="BL1000" i="11"/>
  <c r="AX1001" i="11"/>
  <c r="BL1001" i="11"/>
  <c r="AX1002" i="11"/>
  <c r="BL1002" i="11"/>
  <c r="AX1003" i="11"/>
  <c r="BL1003" i="11"/>
  <c r="AX1004" i="11"/>
  <c r="BL1004" i="11"/>
  <c r="AX1005" i="11"/>
  <c r="BL1005" i="11"/>
  <c r="AX1006" i="11"/>
  <c r="BL1006" i="11"/>
  <c r="AX1007" i="11"/>
  <c r="BL1007" i="11"/>
  <c r="AX1008" i="11"/>
  <c r="BL1008" i="11"/>
  <c r="AX1009" i="11"/>
  <c r="BL1009" i="11"/>
  <c r="AX1010" i="11"/>
  <c r="BL1010" i="11"/>
  <c r="K105" i="12"/>
  <c r="CQ256" i="11"/>
  <c r="CQ294" i="11"/>
  <c r="CQ62" i="11"/>
  <c r="CQ490" i="11"/>
  <c r="CQ352" i="11"/>
  <c r="CQ236" i="11"/>
  <c r="CQ114" i="11"/>
  <c r="CQ226" i="11"/>
  <c r="CQ88" i="11"/>
  <c r="CQ325" i="11"/>
  <c r="CQ321" i="11"/>
  <c r="CQ214" i="11"/>
  <c r="CQ345" i="11"/>
  <c r="CQ353" i="11"/>
  <c r="R68" i="19"/>
  <c r="R72" i="19"/>
  <c r="BC120" i="11"/>
  <c r="BC232" i="11"/>
  <c r="BC271" i="11"/>
  <c r="BC497" i="11"/>
  <c r="BC259" i="11"/>
  <c r="BC23" i="11"/>
  <c r="BC143" i="11"/>
  <c r="BC72" i="11"/>
  <c r="BC71" i="11"/>
  <c r="BC116" i="11"/>
  <c r="BC49" i="11"/>
  <c r="BC441" i="11"/>
  <c r="BC459" i="11"/>
  <c r="BC502" i="11"/>
  <c r="BC337" i="11"/>
  <c r="BC79" i="11"/>
  <c r="CR79" i="11"/>
  <c r="BC155" i="11"/>
  <c r="BC195" i="11"/>
  <c r="BC187" i="11"/>
  <c r="BC453" i="11"/>
  <c r="BC467" i="11"/>
  <c r="BC57" i="11"/>
  <c r="BC198" i="11"/>
  <c r="BC306" i="11"/>
  <c r="BC411" i="11"/>
  <c r="BC389" i="11"/>
  <c r="BC357" i="11"/>
  <c r="CR357" i="11"/>
  <c r="BC465" i="11"/>
  <c r="BC313" i="11"/>
  <c r="BC314" i="11"/>
  <c r="BC442" i="11"/>
  <c r="BC80" i="11"/>
  <c r="CR80" i="11"/>
  <c r="BC217" i="11"/>
  <c r="BC475" i="11"/>
  <c r="BC455" i="11"/>
  <c r="BC451" i="11"/>
  <c r="BC171" i="11"/>
  <c r="BC207" i="11"/>
  <c r="BC69" i="11"/>
  <c r="BC163" i="11"/>
  <c r="BC167" i="11"/>
  <c r="BC211" i="11"/>
  <c r="BC493" i="11"/>
  <c r="BC111" i="11"/>
  <c r="BC393" i="11"/>
  <c r="BC335" i="11"/>
  <c r="BC107" i="11"/>
  <c r="BC245" i="11"/>
  <c r="CR245" i="11"/>
  <c r="BC311" i="11"/>
  <c r="CR311" i="11"/>
  <c r="BC479" i="11"/>
  <c r="BC121" i="11"/>
  <c r="BC123" i="11"/>
  <c r="CR123" i="11"/>
  <c r="BC433" i="11"/>
  <c r="BC303" i="11"/>
  <c r="BC105" i="11"/>
  <c r="BC247" i="11"/>
  <c r="BC365" i="11"/>
  <c r="BC305" i="11"/>
  <c r="BC77" i="11"/>
  <c r="BC327" i="11"/>
  <c r="BC323" i="11"/>
  <c r="CR323" i="11"/>
  <c r="BC415" i="11"/>
  <c r="BC99" i="11"/>
  <c r="BC463" i="11"/>
  <c r="BC199" i="11"/>
  <c r="BC267" i="11"/>
  <c r="BC387" i="11"/>
  <c r="BC231" i="11"/>
  <c r="BC251" i="11"/>
  <c r="BC225" i="11"/>
  <c r="CR225" i="11"/>
  <c r="BC367" i="11"/>
  <c r="BC238" i="11"/>
  <c r="BC70" i="11"/>
  <c r="BC481" i="11"/>
  <c r="BC457" i="11"/>
  <c r="BC309" i="11"/>
  <c r="BC317" i="11"/>
  <c r="CR317" i="11"/>
  <c r="BC330" i="11"/>
  <c r="BC67" i="11"/>
  <c r="BC434" i="11"/>
  <c r="BC177" i="11"/>
  <c r="BC75" i="11"/>
  <c r="BC427" i="11"/>
  <c r="BC499" i="11"/>
  <c r="BC127" i="11"/>
  <c r="BC310" i="11"/>
  <c r="BC301" i="11"/>
  <c r="BC95" i="11"/>
  <c r="BC456" i="11"/>
  <c r="BC133" i="11"/>
  <c r="BC297" i="11"/>
  <c r="BC485" i="11"/>
  <c r="CR485" i="11"/>
  <c r="BC371" i="11"/>
  <c r="BC115" i="11"/>
  <c r="BC353" i="11"/>
  <c r="CR353" i="11"/>
  <c r="BC235" i="11"/>
  <c r="CR235" i="11"/>
  <c r="BC495" i="11"/>
  <c r="BC397" i="11"/>
  <c r="BC135" i="11"/>
  <c r="BC159" i="11"/>
  <c r="BC129" i="11"/>
  <c r="BC35" i="11"/>
  <c r="BC443" i="11"/>
  <c r="BC366" i="11"/>
  <c r="BC101" i="11"/>
  <c r="BC27" i="11"/>
  <c r="BC507" i="11"/>
  <c r="BC279" i="11"/>
  <c r="BC321" i="11"/>
  <c r="CR321" i="11"/>
  <c r="BC333" i="11"/>
  <c r="CR333" i="11"/>
  <c r="BC289" i="11"/>
  <c r="CR289" i="11"/>
  <c r="BC355" i="11"/>
  <c r="BC328" i="11"/>
  <c r="BC43" i="11"/>
  <c r="BC461" i="11"/>
  <c r="BC91" i="11"/>
  <c r="BC65" i="11"/>
  <c r="BC109" i="11"/>
  <c r="BC407" i="11"/>
  <c r="BC89" i="11"/>
  <c r="BC473" i="11"/>
  <c r="BC61" i="11"/>
  <c r="CR61" i="11"/>
  <c r="BC108" i="11"/>
  <c r="BC302" i="11"/>
  <c r="BC139" i="11"/>
  <c r="BC478" i="11"/>
  <c r="BC343" i="11"/>
  <c r="BC103" i="11"/>
  <c r="BC471" i="11"/>
  <c r="BC53" i="11"/>
  <c r="BC125" i="11"/>
  <c r="CR125" i="11"/>
  <c r="BC102" i="11"/>
  <c r="BC239" i="11"/>
  <c r="BC76" i="11"/>
  <c r="BC505" i="11"/>
  <c r="BC369" i="11"/>
  <c r="BC275" i="11"/>
  <c r="BC447" i="11"/>
  <c r="BC425" i="11"/>
  <c r="CT425" i="11"/>
  <c r="BC25" i="11"/>
  <c r="BC81" i="11"/>
  <c r="BC331" i="11"/>
  <c r="BC93" i="11"/>
  <c r="BC339" i="11"/>
  <c r="BC104" i="11"/>
  <c r="BC263" i="11"/>
  <c r="BC63" i="11"/>
  <c r="BC97" i="11"/>
  <c r="BC175" i="11"/>
  <c r="BC130" i="11"/>
  <c r="BC469" i="11"/>
  <c r="BC329" i="11"/>
  <c r="BC197" i="11"/>
  <c r="BC85" i="11"/>
  <c r="BC501" i="11"/>
  <c r="BC477" i="11"/>
  <c r="BC287" i="11"/>
  <c r="CR287" i="11"/>
  <c r="BC117" i="11"/>
  <c r="CR117" i="11"/>
  <c r="BC307" i="11"/>
  <c r="BC131" i="11"/>
  <c r="BC201" i="11"/>
  <c r="BC119" i="11"/>
  <c r="BC403" i="11"/>
  <c r="BC243" i="11"/>
  <c r="BC183" i="11"/>
  <c r="BC212" i="11"/>
  <c r="BC41" i="11"/>
  <c r="BC153" i="11"/>
  <c r="BC221" i="11"/>
  <c r="BC361" i="11"/>
  <c r="CR361" i="11"/>
  <c r="BC356" i="11"/>
  <c r="BC100" i="11"/>
  <c r="BC437" i="11"/>
  <c r="BC480" i="11"/>
  <c r="BC86" i="11"/>
  <c r="BC26" i="11"/>
  <c r="BC191" i="11"/>
  <c r="CR191" i="11"/>
  <c r="BC341" i="11"/>
  <c r="BC31" i="11"/>
  <c r="CR31" i="11"/>
  <c r="BC39" i="11"/>
  <c r="BC359" i="11"/>
  <c r="BC193" i="11"/>
  <c r="BC233" i="11"/>
  <c r="BC48" i="11"/>
  <c r="CR48" i="11"/>
  <c r="BC237" i="11"/>
  <c r="BC73" i="11"/>
  <c r="BC83" i="11"/>
  <c r="CR83" i="11"/>
  <c r="BC503" i="11"/>
  <c r="BC363" i="11"/>
  <c r="BC82" i="11"/>
  <c r="BC227" i="11"/>
  <c r="BC149" i="11"/>
  <c r="BC241" i="11"/>
  <c r="BC401" i="11"/>
  <c r="CS401" i="11"/>
  <c r="BC483" i="11"/>
  <c r="BC228" i="11"/>
  <c r="BC229" i="11"/>
  <c r="CR229" i="11"/>
  <c r="BC370" i="11"/>
  <c r="BC315" i="11"/>
  <c r="CR315" i="11"/>
  <c r="BC318" i="11"/>
  <c r="CR318" i="11"/>
  <c r="BC319" i="11"/>
  <c r="CR319" i="11"/>
  <c r="BC325" i="11"/>
  <c r="CR325" i="11"/>
  <c r="BC364" i="11"/>
  <c r="BC244" i="11"/>
  <c r="BC113" i="11"/>
  <c r="CR113" i="11"/>
  <c r="BC42" i="11"/>
  <c r="BC491" i="11"/>
  <c r="CR491" i="11"/>
  <c r="BC435" i="11"/>
  <c r="BC236" i="11"/>
  <c r="CR236" i="11"/>
  <c r="BC360" i="11"/>
  <c r="BC482" i="11"/>
  <c r="BC472" i="11"/>
  <c r="BC78" i="11"/>
  <c r="BC308" i="11"/>
  <c r="BC118" i="11"/>
  <c r="CR118" i="11"/>
  <c r="BC312" i="11"/>
  <c r="CR312" i="11"/>
  <c r="BC128" i="11"/>
  <c r="BC504" i="11"/>
  <c r="BC50" i="11"/>
  <c r="BC444" i="11"/>
  <c r="BC488" i="11"/>
  <c r="CR488" i="11"/>
  <c r="BC347" i="11"/>
  <c r="CR347" i="11"/>
  <c r="BC316" i="11"/>
  <c r="CR316" i="11"/>
  <c r="BC454" i="11"/>
  <c r="BC474" i="11"/>
  <c r="BC304" i="11"/>
  <c r="BC426" i="11"/>
  <c r="BC352" i="11"/>
  <c r="CR352" i="11"/>
  <c r="BC506" i="11"/>
  <c r="BC98" i="11"/>
  <c r="BC194" i="11"/>
  <c r="BC452" i="11"/>
  <c r="BC351" i="11"/>
  <c r="CR351" i="11"/>
  <c r="BC205" i="11"/>
  <c r="CR205" i="11"/>
  <c r="BC94" i="11"/>
  <c r="BC322" i="11"/>
  <c r="CR322" i="11"/>
  <c r="BC110" i="11"/>
  <c r="BC90" i="11"/>
  <c r="BC508" i="11"/>
  <c r="BC122" i="11"/>
  <c r="BC484" i="11"/>
  <c r="BC96" i="11"/>
  <c r="BC234" i="11"/>
  <c r="BC500" i="11"/>
  <c r="BC468" i="11"/>
  <c r="BC179" i="11"/>
  <c r="CR179" i="11"/>
  <c r="BC92" i="11"/>
  <c r="BC470" i="11"/>
  <c r="BC148" i="11"/>
  <c r="BC255" i="11"/>
  <c r="CR255" i="11"/>
  <c r="BC464" i="11"/>
  <c r="BC216" i="11"/>
  <c r="CR216" i="11"/>
  <c r="BC498" i="11"/>
  <c r="BC336" i="11"/>
  <c r="BC24" i="11"/>
  <c r="CR24" i="11"/>
  <c r="BC134" i="11"/>
  <c r="BC132" i="11"/>
  <c r="BC460" i="11"/>
  <c r="BC106" i="11"/>
  <c r="BC74" i="11"/>
  <c r="BC200" i="11"/>
  <c r="BC332" i="11"/>
  <c r="BC28" i="11"/>
  <c r="BC283" i="11"/>
  <c r="CR283" i="11"/>
  <c r="BC487" i="11"/>
  <c r="CR487" i="11"/>
  <c r="BC344" i="11"/>
  <c r="BC178" i="11"/>
  <c r="BC338" i="11"/>
  <c r="BC350" i="11"/>
  <c r="CR350" i="11"/>
  <c r="BC349" i="11"/>
  <c r="BC154" i="11"/>
  <c r="BC334" i="11"/>
  <c r="CR334" i="11"/>
  <c r="BC388" i="11"/>
  <c r="BC240" i="11"/>
  <c r="BC147" i="11"/>
  <c r="CR147" i="11"/>
  <c r="BC64" i="11"/>
  <c r="BC136" i="11"/>
  <c r="BC180" i="11"/>
  <c r="BC47" i="11"/>
  <c r="CR47" i="11"/>
  <c r="BC489" i="11"/>
  <c r="CR489" i="11"/>
  <c r="BC112" i="11"/>
  <c r="BC87" i="11"/>
  <c r="CR87" i="11"/>
  <c r="BC492" i="11"/>
  <c r="CR492" i="11"/>
  <c r="BC213" i="11"/>
  <c r="CR213" i="11"/>
  <c r="BC368" i="11"/>
  <c r="BC214" i="11"/>
  <c r="CR214" i="11"/>
  <c r="BC176" i="11"/>
  <c r="BC126" i="11"/>
  <c r="CR126" i="11"/>
  <c r="BC476" i="11"/>
  <c r="BC402" i="11"/>
  <c r="BC196" i="11"/>
  <c r="BC68" i="11"/>
  <c r="BC40" i="11"/>
  <c r="BC114" i="11"/>
  <c r="CR114" i="11"/>
  <c r="BC340" i="11"/>
  <c r="BC496" i="11"/>
  <c r="BC462" i="11"/>
  <c r="BC242" i="11"/>
  <c r="BC342" i="11"/>
  <c r="BC345" i="11"/>
  <c r="CR345" i="11"/>
  <c r="BC293" i="11"/>
  <c r="CR293" i="11"/>
  <c r="BC218" i="11"/>
  <c r="BC66" i="11"/>
  <c r="BC494" i="11"/>
  <c r="BC192" i="11"/>
  <c r="CR192" i="11"/>
  <c r="BC215" i="11"/>
  <c r="CR215" i="11"/>
  <c r="BC428" i="11"/>
  <c r="BC458" i="11"/>
  <c r="BC320" i="11"/>
  <c r="CR320" i="11"/>
  <c r="BC156" i="11"/>
  <c r="BC362" i="11"/>
  <c r="CR362" i="11"/>
  <c r="BC29" i="11"/>
  <c r="BC44" i="11"/>
  <c r="BC150" i="11"/>
  <c r="BC246" i="11"/>
  <c r="CR246" i="11"/>
  <c r="BC206" i="11"/>
  <c r="CR206" i="11"/>
  <c r="BC346" i="11"/>
  <c r="CR346" i="11"/>
  <c r="BC230" i="11"/>
  <c r="CR230" i="11"/>
  <c r="BC219" i="11"/>
  <c r="BC324" i="11"/>
  <c r="CR324" i="11"/>
  <c r="BC358" i="11"/>
  <c r="CR358" i="11"/>
  <c r="BC348" i="11"/>
  <c r="CR348" i="11"/>
  <c r="BC226" i="11"/>
  <c r="CR226" i="11"/>
  <c r="BC390" i="11"/>
  <c r="BC354" i="11"/>
  <c r="CR354" i="11"/>
  <c r="BC490" i="11"/>
  <c r="CR490" i="11"/>
  <c r="BC84" i="11"/>
  <c r="CR84" i="11"/>
  <c r="BC509" i="11"/>
  <c r="BC51" i="11"/>
  <c r="BC202" i="11"/>
  <c r="BC466" i="11"/>
  <c r="CR466" i="11"/>
  <c r="BC486" i="11"/>
  <c r="BC248" i="11"/>
  <c r="BC181" i="11"/>
  <c r="CR181" i="11"/>
  <c r="BC404" i="11"/>
  <c r="BC62" i="11"/>
  <c r="CR62" i="11"/>
  <c r="BC436" i="11"/>
  <c r="BC88" i="11"/>
  <c r="CR88" i="11"/>
  <c r="BC429" i="11"/>
  <c r="BC124" i="11"/>
  <c r="CR124" i="11"/>
  <c r="BC326" i="11"/>
  <c r="CR326" i="11"/>
  <c r="BC137" i="11"/>
  <c r="BC445" i="11"/>
  <c r="BC208" i="11"/>
  <c r="BC288" i="11"/>
  <c r="CR288" i="11"/>
  <c r="BC220" i="11"/>
  <c r="BC52" i="11"/>
  <c r="BC138" i="11"/>
  <c r="BC430" i="11"/>
  <c r="BC405" i="11"/>
  <c r="BC157" i="11"/>
  <c r="BC45" i="11"/>
  <c r="BC391" i="11"/>
  <c r="BC209" i="11"/>
  <c r="BC510" i="11"/>
  <c r="BC372" i="11"/>
  <c r="BC249" i="11"/>
  <c r="BC203" i="11"/>
  <c r="BC438" i="11"/>
  <c r="BC290" i="11"/>
  <c r="CR290" i="11"/>
  <c r="BC373" i="11"/>
  <c r="BC182" i="11"/>
  <c r="CR182" i="11"/>
  <c r="BC446" i="11"/>
  <c r="BC151" i="11"/>
  <c r="BC222" i="11"/>
  <c r="BC30" i="11"/>
  <c r="BC158" i="11"/>
  <c r="BC46" i="11"/>
  <c r="BC210" i="11"/>
  <c r="BC204" i="11"/>
  <c r="BC439" i="11"/>
  <c r="BC54" i="11"/>
  <c r="BC291" i="11"/>
  <c r="CR291" i="11"/>
  <c r="BC250" i="11"/>
  <c r="BC152" i="11"/>
  <c r="BC292" i="11"/>
  <c r="CR292" i="11"/>
  <c r="BC406" i="11"/>
  <c r="BC392" i="11"/>
  <c r="BC140" i="11"/>
  <c r="BC184" i="11"/>
  <c r="BC374" i="11"/>
  <c r="BC511" i="11"/>
  <c r="BC55" i="11"/>
  <c r="BC440" i="11"/>
  <c r="BC160" i="11"/>
  <c r="BC448" i="11"/>
  <c r="BC394" i="11"/>
  <c r="BC141" i="11"/>
  <c r="BC408" i="11"/>
  <c r="BC32" i="11"/>
  <c r="CR32" i="11"/>
  <c r="BC512" i="11"/>
  <c r="BC252" i="11"/>
  <c r="BC223" i="11"/>
  <c r="BC185" i="11"/>
  <c r="BC449" i="11"/>
  <c r="BC375" i="11"/>
  <c r="BC161" i="11"/>
  <c r="BC224" i="11"/>
  <c r="BC186" i="11"/>
  <c r="BC409" i="11"/>
  <c r="BC33" i="11"/>
  <c r="CR33" i="11"/>
  <c r="BC295" i="11"/>
  <c r="CR295" i="11"/>
  <c r="BC34" i="11"/>
  <c r="CR34" i="11"/>
  <c r="BC142" i="11"/>
  <c r="BC56" i="11"/>
  <c r="BC513" i="11"/>
  <c r="BC376" i="11"/>
  <c r="BC253" i="11"/>
  <c r="BC294" i="11"/>
  <c r="CR294" i="11"/>
  <c r="BC395" i="11"/>
  <c r="BC58" i="11"/>
  <c r="BC296" i="11"/>
  <c r="CR296" i="11"/>
  <c r="BC396" i="11"/>
  <c r="BC377" i="11"/>
  <c r="BC514" i="11"/>
  <c r="BC162" i="11"/>
  <c r="BC410" i="11"/>
  <c r="BC254" i="11"/>
  <c r="BC450" i="11"/>
  <c r="BC188" i="11"/>
  <c r="BC144" i="11"/>
  <c r="BC36" i="11"/>
  <c r="BC378" i="11"/>
  <c r="BC412" i="11"/>
  <c r="BC515" i="11"/>
  <c r="BC59" i="11"/>
  <c r="BC398" i="11"/>
  <c r="BC298" i="11"/>
  <c r="BC189" i="11"/>
  <c r="BC145" i="11"/>
  <c r="BC164" i="11"/>
  <c r="BC37" i="11"/>
  <c r="BC299" i="11"/>
  <c r="BC38" i="11"/>
  <c r="BC190" i="11"/>
  <c r="BC516" i="11"/>
  <c r="BC413" i="11"/>
  <c r="BC165" i="11"/>
  <c r="BC146" i="11"/>
  <c r="BC60" i="11"/>
  <c r="BC399" i="11"/>
  <c r="BC256" i="11"/>
  <c r="CR256" i="11"/>
  <c r="BC166" i="11"/>
  <c r="BC517" i="11"/>
  <c r="BC400" i="11"/>
  <c r="BC300" i="11"/>
  <c r="BC414" i="11"/>
  <c r="BC257" i="11"/>
  <c r="CR257" i="11"/>
  <c r="BC260" i="11"/>
  <c r="BC168" i="11"/>
  <c r="BC518" i="11"/>
  <c r="BC258" i="11"/>
  <c r="CR258" i="11"/>
  <c r="BC416" i="11"/>
  <c r="BC519" i="11"/>
  <c r="BC169" i="11"/>
  <c r="BC417" i="11"/>
  <c r="BC261" i="11"/>
  <c r="BC418" i="11"/>
  <c r="BC520" i="11"/>
  <c r="BC170" i="11"/>
  <c r="BC262" i="11"/>
  <c r="BC264" i="11"/>
  <c r="BC172" i="11"/>
  <c r="BC521" i="11"/>
  <c r="BC522" i="11"/>
  <c r="BC265" i="11"/>
  <c r="BC173" i="11"/>
  <c r="BC174" i="11"/>
  <c r="BC266" i="11"/>
  <c r="BC523" i="11"/>
  <c r="BC524" i="11"/>
  <c r="BC268" i="11"/>
  <c r="BC525" i="11"/>
  <c r="BC269" i="11"/>
  <c r="BC270" i="11"/>
  <c r="BC526" i="11"/>
  <c r="BC272" i="11"/>
  <c r="BC527" i="11"/>
  <c r="BC273" i="11"/>
  <c r="BC528" i="11"/>
  <c r="BC529" i="11"/>
  <c r="BC274" i="11"/>
  <c r="BC276" i="11"/>
  <c r="BC530" i="11"/>
  <c r="BC277" i="11"/>
  <c r="BC531" i="11"/>
  <c r="BC278" i="11"/>
  <c r="BC532" i="11"/>
  <c r="BC280" i="11"/>
  <c r="BC533" i="11"/>
  <c r="BC281" i="11"/>
  <c r="BC534" i="11"/>
  <c r="BC282" i="11"/>
  <c r="BC535" i="11"/>
  <c r="BC536" i="11"/>
  <c r="BC284" i="11"/>
  <c r="CR284" i="11"/>
  <c r="BC537" i="11"/>
  <c r="BC538" i="11"/>
  <c r="BC285" i="11"/>
  <c r="CR285" i="11"/>
  <c r="BC539" i="11"/>
  <c r="BC286" i="11"/>
  <c r="CR286" i="11"/>
  <c r="BC540" i="11"/>
  <c r="BC541" i="11"/>
  <c r="BC542" i="11"/>
  <c r="BC543" i="11"/>
  <c r="BC544" i="11"/>
  <c r="BC545" i="11"/>
  <c r="BC546" i="11"/>
  <c r="BC547" i="11"/>
  <c r="BC548" i="11"/>
  <c r="BC549" i="11"/>
  <c r="BC550" i="11"/>
  <c r="BC552" i="11"/>
  <c r="BC551" i="11"/>
  <c r="BC553" i="11"/>
  <c r="BC554" i="11"/>
  <c r="BC555" i="11"/>
  <c r="BC556" i="11"/>
  <c r="BC557" i="11"/>
  <c r="BC558" i="11"/>
  <c r="BC559" i="11"/>
  <c r="BC560" i="11"/>
  <c r="BC561" i="11"/>
  <c r="BC562" i="11"/>
  <c r="BC563" i="11"/>
  <c r="BC564" i="11"/>
  <c r="BC565" i="11"/>
  <c r="BC566" i="11"/>
  <c r="BC567" i="11"/>
  <c r="BC568" i="11"/>
  <c r="BC569" i="11"/>
  <c r="BC570" i="11"/>
  <c r="BC571" i="11"/>
  <c r="BC572" i="11"/>
  <c r="BC573" i="11"/>
  <c r="BC574" i="11"/>
  <c r="BC575" i="11"/>
  <c r="BC576" i="11"/>
  <c r="BC577" i="11"/>
  <c r="BC578" i="11"/>
  <c r="BC579" i="11"/>
  <c r="BC581" i="11"/>
  <c r="BC580" i="11"/>
  <c r="BC582" i="11"/>
  <c r="BC583" i="11"/>
  <c r="BC584" i="11"/>
  <c r="BC585" i="11"/>
  <c r="BC586" i="11"/>
  <c r="BC587" i="11"/>
  <c r="BC589" i="11"/>
  <c r="BC588" i="11"/>
  <c r="BC590" i="11"/>
  <c r="BC591" i="11"/>
  <c r="BC592" i="11"/>
  <c r="BC593" i="11"/>
  <c r="BC595" i="11"/>
  <c r="BC594" i="11"/>
  <c r="BC596" i="11"/>
  <c r="BC597" i="11"/>
  <c r="BC598" i="11"/>
  <c r="BC600" i="11"/>
  <c r="BC599" i="11"/>
  <c r="BC601" i="11"/>
  <c r="BC602" i="11"/>
  <c r="BC604" i="11"/>
  <c r="BC603" i="11"/>
  <c r="BC605" i="11"/>
  <c r="BC606" i="11"/>
  <c r="BC607" i="11"/>
  <c r="BC609" i="11"/>
  <c r="BC608" i="11"/>
  <c r="BC610" i="11"/>
  <c r="BC611" i="11"/>
  <c r="BC612" i="11"/>
  <c r="BC613" i="11"/>
  <c r="BC614" i="11"/>
  <c r="BC616" i="11"/>
  <c r="BC615" i="11"/>
  <c r="BC617" i="11"/>
  <c r="BC619" i="11"/>
  <c r="BC618" i="11"/>
  <c r="BC620" i="11"/>
  <c r="BC621" i="11"/>
  <c r="BC622" i="11"/>
  <c r="BC624" i="11"/>
  <c r="BC623" i="11"/>
  <c r="BC625" i="11"/>
  <c r="BC626" i="11"/>
  <c r="BC628" i="11"/>
  <c r="BC627" i="11"/>
  <c r="BC629" i="11"/>
  <c r="BC630" i="11"/>
  <c r="BC632" i="11"/>
  <c r="BC631" i="11"/>
  <c r="BC634" i="11"/>
  <c r="BC633" i="11"/>
  <c r="BC635" i="11"/>
  <c r="BC636" i="11"/>
  <c r="BC637" i="11"/>
  <c r="BC638" i="11"/>
  <c r="BC639" i="11"/>
  <c r="BC640" i="11"/>
  <c r="BC641" i="11"/>
  <c r="BC642" i="11"/>
  <c r="BC643" i="11"/>
  <c r="BC644" i="11"/>
  <c r="BC645" i="11"/>
  <c r="BC646" i="11"/>
  <c r="BC647" i="11"/>
  <c r="BC649" i="11"/>
  <c r="BC648" i="11"/>
  <c r="BC650" i="11"/>
  <c r="BC651" i="11"/>
  <c r="BC652" i="11"/>
  <c r="BC654" i="11"/>
  <c r="BC653" i="11"/>
  <c r="BC655" i="11"/>
  <c r="BC656" i="11"/>
  <c r="BC657" i="11"/>
  <c r="BC659" i="11"/>
  <c r="BC658" i="11"/>
  <c r="BC660" i="11"/>
  <c r="BC661" i="11"/>
  <c r="BC662" i="11"/>
  <c r="BC663" i="11"/>
  <c r="BC664" i="11"/>
  <c r="BC665" i="11"/>
  <c r="BC666" i="11"/>
  <c r="BC668" i="11"/>
  <c r="BC667" i="11"/>
  <c r="BC669" i="11"/>
  <c r="BC670" i="11"/>
  <c r="BC671" i="11"/>
  <c r="BC672" i="11"/>
  <c r="BC673" i="11"/>
  <c r="BC674" i="11"/>
  <c r="BC676" i="11"/>
  <c r="BC675" i="11"/>
  <c r="BC677" i="11"/>
  <c r="BC678" i="11"/>
  <c r="BC679" i="11"/>
  <c r="BC680" i="11"/>
  <c r="BC681" i="11"/>
  <c r="BC682" i="11"/>
  <c r="BC683" i="11"/>
  <c r="BC684" i="11"/>
  <c r="BC685" i="11"/>
  <c r="BC686" i="11"/>
  <c r="BC687" i="11"/>
  <c r="BC688" i="11"/>
  <c r="BC689" i="11"/>
  <c r="BC690" i="11"/>
  <c r="BC692" i="11"/>
  <c r="BC691" i="11"/>
  <c r="BC693" i="11"/>
  <c r="BC694" i="11"/>
  <c r="BC695" i="11"/>
  <c r="BC696" i="11"/>
  <c r="BC697" i="11"/>
  <c r="BC698" i="11"/>
  <c r="BC699" i="11"/>
  <c r="BC700" i="11"/>
  <c r="BC701" i="11"/>
  <c r="BC702" i="11"/>
  <c r="BC703" i="11"/>
  <c r="BC705" i="11"/>
  <c r="BC704" i="11"/>
  <c r="BC706" i="11"/>
  <c r="BC707" i="11"/>
  <c r="BC708" i="11"/>
  <c r="BC709" i="11"/>
  <c r="BC710" i="11"/>
  <c r="BC712" i="11"/>
  <c r="BC711" i="11"/>
  <c r="BC713" i="11"/>
  <c r="BC714" i="11"/>
  <c r="BC715" i="11"/>
  <c r="BC716" i="11"/>
  <c r="BC717" i="11"/>
  <c r="BC718" i="11"/>
  <c r="BC719" i="11"/>
  <c r="BC720" i="11"/>
  <c r="BC721" i="11"/>
  <c r="BC722" i="11"/>
  <c r="BC723" i="11"/>
  <c r="BC724" i="11"/>
  <c r="BC725" i="11"/>
  <c r="BC726" i="11"/>
  <c r="BC728" i="11"/>
  <c r="BC727" i="11"/>
  <c r="BC730" i="11"/>
  <c r="BC729" i="11"/>
  <c r="BC731" i="11"/>
  <c r="BC732" i="11"/>
  <c r="BC733" i="11"/>
  <c r="BC735" i="11"/>
  <c r="BC734" i="11"/>
  <c r="BC736" i="11"/>
  <c r="BC737" i="11"/>
  <c r="BC738" i="11"/>
  <c r="BC740" i="11"/>
  <c r="BC739" i="11"/>
  <c r="BC741" i="11"/>
  <c r="BC743" i="11"/>
  <c r="BC742" i="11"/>
  <c r="BC744" i="11"/>
  <c r="BC745" i="11"/>
  <c r="BC747" i="11"/>
  <c r="BC746" i="11"/>
  <c r="BC749" i="11"/>
  <c r="BC748" i="11"/>
  <c r="BC750" i="11"/>
  <c r="BC751" i="11"/>
  <c r="BC753" i="11"/>
  <c r="BC752" i="11"/>
  <c r="BC754" i="11"/>
  <c r="BC756" i="11"/>
  <c r="BC755" i="11"/>
  <c r="BC757" i="11"/>
  <c r="BC758" i="11"/>
  <c r="BC759" i="11"/>
  <c r="BC760" i="11"/>
  <c r="BC761" i="11"/>
  <c r="BC762" i="11"/>
  <c r="BC763" i="11"/>
  <c r="BC764" i="11"/>
  <c r="BC765" i="11"/>
  <c r="BC767" i="11"/>
  <c r="BC766" i="11"/>
  <c r="BC768" i="11"/>
  <c r="BC769" i="11"/>
  <c r="BC770" i="11"/>
  <c r="BC771" i="11"/>
  <c r="BC772" i="11"/>
  <c r="BC773" i="11"/>
  <c r="BC774" i="11"/>
  <c r="BC775" i="11"/>
  <c r="BC776" i="11"/>
  <c r="BC777" i="11"/>
  <c r="BC778" i="11"/>
  <c r="BC779" i="11"/>
  <c r="BC780" i="11"/>
  <c r="BC781" i="11"/>
  <c r="BC782" i="11"/>
  <c r="BC783" i="11"/>
  <c r="BC784" i="11"/>
  <c r="BC785" i="11"/>
  <c r="BC786" i="11"/>
  <c r="BC787" i="11"/>
  <c r="BC788" i="11"/>
  <c r="BC789" i="11"/>
  <c r="BC790" i="11"/>
  <c r="BC791" i="11"/>
  <c r="BC793" i="11"/>
  <c r="BC792" i="11"/>
  <c r="BC794" i="11"/>
  <c r="BC795" i="11"/>
  <c r="BC796" i="11"/>
  <c r="BC797" i="11"/>
  <c r="BC798" i="11"/>
  <c r="BC799" i="11"/>
  <c r="BC800" i="11"/>
  <c r="BC801" i="11"/>
  <c r="BC802" i="11"/>
  <c r="BC803" i="11"/>
  <c r="BC804" i="11"/>
  <c r="BC805" i="11"/>
  <c r="BC806" i="11"/>
  <c r="BC807" i="11"/>
  <c r="BC808" i="11"/>
  <c r="BC809" i="11"/>
  <c r="BC810" i="11"/>
  <c r="BC811" i="11"/>
  <c r="BC812" i="11"/>
  <c r="BC813" i="11"/>
  <c r="BC814" i="11"/>
  <c r="BC815" i="11"/>
  <c r="BC816" i="11"/>
  <c r="BC817" i="11"/>
  <c r="BC818" i="11"/>
  <c r="BC819" i="11"/>
  <c r="BC820" i="11"/>
  <c r="BC821" i="11"/>
  <c r="BC823" i="11"/>
  <c r="BC822" i="11"/>
  <c r="BC824" i="11"/>
  <c r="BC825" i="11"/>
  <c r="BC826" i="11"/>
  <c r="BC827" i="11"/>
  <c r="BC828" i="11"/>
  <c r="BC829" i="11"/>
  <c r="BC830" i="11"/>
  <c r="BC831" i="11"/>
  <c r="BC832" i="11"/>
  <c r="BC833" i="11"/>
  <c r="BC834" i="11"/>
  <c r="BC835" i="11"/>
  <c r="BC836" i="11"/>
  <c r="BC837" i="11"/>
  <c r="BC838" i="11"/>
  <c r="BC839" i="11"/>
  <c r="BC840" i="11"/>
  <c r="BC841" i="11"/>
  <c r="BC842" i="11"/>
  <c r="BC843" i="11"/>
  <c r="BC844" i="11"/>
  <c r="BC845" i="11"/>
  <c r="BC846" i="11"/>
  <c r="BC847" i="11"/>
  <c r="BC848" i="11"/>
  <c r="BC849" i="11"/>
  <c r="BC850" i="11"/>
  <c r="BC851" i="11"/>
  <c r="BC852" i="11"/>
  <c r="BC853" i="11"/>
  <c r="BC854" i="11"/>
  <c r="BC855" i="11"/>
  <c r="BC856" i="11"/>
  <c r="BC857" i="11"/>
  <c r="BC858" i="11"/>
  <c r="BC859" i="11"/>
  <c r="BC860" i="11"/>
  <c r="BC861" i="11"/>
  <c r="BC862" i="11"/>
  <c r="BC863" i="11"/>
  <c r="BC864" i="11"/>
  <c r="BC865" i="11"/>
  <c r="BC866" i="11"/>
  <c r="BC867" i="11"/>
  <c r="BC868" i="11"/>
  <c r="BC869" i="11"/>
  <c r="BC870" i="11"/>
  <c r="BC871" i="11"/>
  <c r="BC872" i="11"/>
  <c r="BC873" i="11"/>
  <c r="BC874" i="11"/>
  <c r="BC875" i="11"/>
  <c r="BC876" i="11"/>
  <c r="BC877" i="11"/>
  <c r="BC878" i="11"/>
  <c r="BC879" i="11"/>
  <c r="BC880" i="11"/>
  <c r="BC881" i="11"/>
  <c r="BC882" i="11"/>
  <c r="BC883" i="11"/>
  <c r="BC884" i="11"/>
  <c r="BC885" i="11"/>
  <c r="BC886" i="11"/>
  <c r="BC887" i="11"/>
  <c r="BC888" i="11"/>
  <c r="BC889" i="11"/>
  <c r="BC890" i="11"/>
  <c r="BC891" i="11"/>
  <c r="BC892" i="11"/>
  <c r="BC893" i="11"/>
  <c r="BC894" i="11"/>
  <c r="BC895" i="11"/>
  <c r="BC896" i="11"/>
  <c r="BC897" i="11"/>
  <c r="BC898" i="11"/>
  <c r="BC899" i="11"/>
  <c r="BC900" i="11"/>
  <c r="BC901" i="11"/>
  <c r="BC902" i="11"/>
  <c r="BC903" i="11"/>
  <c r="BC904" i="11"/>
  <c r="BC905" i="11"/>
  <c r="BC906" i="11"/>
  <c r="BC907" i="11"/>
  <c r="BC908" i="11"/>
  <c r="BC909" i="11"/>
  <c r="BC910" i="11"/>
  <c r="BC911" i="11"/>
  <c r="BC912" i="11"/>
  <c r="BC913" i="11"/>
  <c r="BC914" i="11"/>
  <c r="BC915" i="11"/>
  <c r="BC916" i="11"/>
  <c r="BC917" i="11"/>
  <c r="BC918" i="11"/>
  <c r="BC919" i="11"/>
  <c r="BC920" i="11"/>
  <c r="BC921" i="11"/>
  <c r="BC922" i="11"/>
  <c r="BC923" i="11"/>
  <c r="BC924" i="11"/>
  <c r="BC925" i="11"/>
  <c r="BC926" i="11"/>
  <c r="BC927" i="11"/>
  <c r="BC928" i="11"/>
  <c r="BC929" i="11"/>
  <c r="BC930" i="11"/>
  <c r="BC931" i="11"/>
  <c r="BC932" i="11"/>
  <c r="BC933" i="11"/>
  <c r="BC934" i="11"/>
  <c r="BC935" i="11"/>
  <c r="BC936" i="11"/>
  <c r="BC937" i="11"/>
  <c r="BC938" i="11"/>
  <c r="BC939" i="11"/>
  <c r="BC940" i="11"/>
  <c r="BC941" i="11"/>
  <c r="BC942" i="11"/>
  <c r="BC943" i="11"/>
  <c r="BC944" i="11"/>
  <c r="BC945" i="11"/>
  <c r="BC946" i="11"/>
  <c r="BC947" i="11"/>
  <c r="BC948" i="11"/>
  <c r="BC949" i="11"/>
  <c r="BC950" i="11"/>
  <c r="BC951" i="11"/>
  <c r="BC952" i="11"/>
  <c r="BC953" i="11"/>
  <c r="BC954" i="11"/>
  <c r="BC955" i="11"/>
  <c r="BC956" i="11"/>
  <c r="BC957" i="11"/>
  <c r="BC958" i="11"/>
  <c r="BC959" i="11"/>
  <c r="BC960" i="11"/>
  <c r="BC961" i="11"/>
  <c r="BC962" i="11"/>
  <c r="BC963" i="11"/>
  <c r="BC964" i="11"/>
  <c r="BC965" i="11"/>
  <c r="BC966" i="11"/>
  <c r="BC967" i="11"/>
  <c r="BC968" i="11"/>
  <c r="BC969" i="11"/>
  <c r="BC970" i="11"/>
  <c r="BC971" i="11"/>
  <c r="BC972" i="11"/>
  <c r="BC973" i="11"/>
  <c r="BC974" i="11"/>
  <c r="BC975" i="11"/>
  <c r="BC976" i="11"/>
  <c r="BC977" i="11"/>
  <c r="BC978" i="11"/>
  <c r="BC979" i="11"/>
  <c r="BC980" i="11"/>
  <c r="BC981" i="11"/>
  <c r="BC982" i="11"/>
  <c r="BC983" i="11"/>
  <c r="BC984" i="11"/>
  <c r="BC985" i="11"/>
  <c r="BC986" i="11"/>
  <c r="BC987" i="11"/>
  <c r="BC988" i="11"/>
  <c r="BC989" i="11"/>
  <c r="BC990" i="11"/>
  <c r="BC991" i="11"/>
  <c r="BC992" i="11"/>
  <c r="BC993" i="11"/>
  <c r="BC994" i="11"/>
  <c r="BC995" i="11"/>
  <c r="BC996" i="11"/>
  <c r="BC997" i="11"/>
  <c r="BC998" i="11"/>
  <c r="BC999" i="11"/>
  <c r="BC1000" i="11"/>
  <c r="BC1001" i="11"/>
  <c r="BC1002" i="11"/>
  <c r="BC1003" i="11"/>
  <c r="BC1004" i="11"/>
  <c r="BC1005" i="11"/>
  <c r="BC1006" i="11"/>
  <c r="BC1007" i="11"/>
  <c r="BC1008" i="11"/>
  <c r="BC1009" i="11"/>
  <c r="O21" i="20"/>
  <c r="CQ284" i="11"/>
  <c r="CQ318" i="11"/>
  <c r="CQ466" i="11"/>
  <c r="CQ84" i="11"/>
  <c r="CQ491" i="11"/>
  <c r="CQ320" i="11"/>
  <c r="CQ125" i="11"/>
  <c r="CQ315" i="11"/>
  <c r="CQ213" i="11"/>
  <c r="CQ83" i="11"/>
  <c r="CQ245" i="11"/>
  <c r="DA566" i="11"/>
  <c r="DC566" i="11"/>
  <c r="CV566" i="11"/>
  <c r="DA550" i="11"/>
  <c r="DC550" i="11"/>
  <c r="CV550" i="11"/>
  <c r="J85" i="20"/>
  <c r="CQ32" i="11"/>
  <c r="CQ334" i="11"/>
  <c r="CQ215" i="11"/>
  <c r="CQ288" i="11"/>
  <c r="CQ23" i="11"/>
  <c r="Q83" i="19"/>
  <c r="CQ319" i="11"/>
  <c r="CQ24" i="11"/>
  <c r="CQ487" i="11"/>
  <c r="CQ123" i="11"/>
  <c r="CQ147" i="11"/>
  <c r="S71" i="19"/>
  <c r="S73" i="19"/>
  <c r="AW121" i="11"/>
  <c r="BK121" i="11"/>
  <c r="AW135" i="11"/>
  <c r="BK135" i="11"/>
  <c r="AW91" i="11"/>
  <c r="BK91" i="11"/>
  <c r="AW108" i="11"/>
  <c r="BK108" i="11"/>
  <c r="AW73" i="11"/>
  <c r="BK73" i="11"/>
  <c r="AW207" i="11"/>
  <c r="BK207" i="11"/>
  <c r="AW99" i="11"/>
  <c r="BK99" i="11"/>
  <c r="AW459" i="11"/>
  <c r="BK459" i="11"/>
  <c r="AW393" i="11"/>
  <c r="BK393" i="11"/>
  <c r="AW359" i="11"/>
  <c r="BK359" i="11"/>
  <c r="AW335" i="11"/>
  <c r="BK335" i="11"/>
  <c r="AW49" i="11"/>
  <c r="BK49" i="11"/>
  <c r="AW457" i="11"/>
  <c r="BK457" i="11"/>
  <c r="AW387" i="11"/>
  <c r="BK387" i="11"/>
  <c r="AW502" i="11"/>
  <c r="BK502" i="11"/>
  <c r="AW507" i="11"/>
  <c r="BK507" i="11"/>
  <c r="AW176" i="11"/>
  <c r="BK176" i="11"/>
  <c r="AW100" i="11"/>
  <c r="BK100" i="11"/>
  <c r="AW341" i="11"/>
  <c r="BK341" i="11"/>
  <c r="AW93" i="11"/>
  <c r="BK93" i="11"/>
  <c r="AW159" i="11"/>
  <c r="BK159" i="11"/>
  <c r="AW453" i="11"/>
  <c r="BK453" i="11"/>
  <c r="AW43" i="11"/>
  <c r="BK43" i="11"/>
  <c r="AW228" i="11"/>
  <c r="BK228" i="11"/>
  <c r="AW434" i="11"/>
  <c r="BK434" i="11"/>
  <c r="AW155" i="11"/>
  <c r="BK155" i="11"/>
  <c r="AW499" i="11"/>
  <c r="BK499" i="11"/>
  <c r="AW401" i="11"/>
  <c r="BK401" i="11"/>
  <c r="AW237" i="11"/>
  <c r="BK237" i="11"/>
  <c r="AW465" i="11"/>
  <c r="AW456" i="11"/>
  <c r="BK456" i="11"/>
  <c r="AW469" i="11"/>
  <c r="BK469" i="11"/>
  <c r="AW77" i="11"/>
  <c r="BK77" i="11"/>
  <c r="AW205" i="11"/>
  <c r="AW65" i="11"/>
  <c r="BK65" i="11"/>
  <c r="AW329" i="11"/>
  <c r="BK329" i="11"/>
  <c r="AW198" i="11"/>
  <c r="BK198" i="11"/>
  <c r="AW323" i="11"/>
  <c r="AW153" i="11"/>
  <c r="BK153" i="11"/>
  <c r="AW133" i="11"/>
  <c r="BK133" i="11"/>
  <c r="AW117" i="11"/>
  <c r="AW287" i="11"/>
  <c r="AW129" i="11"/>
  <c r="BK129" i="11"/>
  <c r="AW187" i="11"/>
  <c r="BK187" i="11"/>
  <c r="AW271" i="11"/>
  <c r="BK271" i="11"/>
  <c r="AW478" i="11"/>
  <c r="BK478" i="11"/>
  <c r="AW303" i="11"/>
  <c r="BK303" i="11"/>
  <c r="AW102" i="11"/>
  <c r="BK102" i="11"/>
  <c r="AW361" i="11"/>
  <c r="AW231" i="11"/>
  <c r="BK231" i="11"/>
  <c r="AW475" i="11"/>
  <c r="BK475" i="11"/>
  <c r="AW109" i="11"/>
  <c r="BK109" i="11"/>
  <c r="AW407" i="11"/>
  <c r="BK407" i="11"/>
  <c r="AW126" i="11"/>
  <c r="AW211" i="11"/>
  <c r="BK211" i="11"/>
  <c r="AW485" i="11"/>
  <c r="AW425" i="11"/>
  <c r="BK425" i="11"/>
  <c r="AW330" i="11"/>
  <c r="BK330" i="11"/>
  <c r="AW71" i="11"/>
  <c r="BK71" i="11"/>
  <c r="AW447" i="11"/>
  <c r="AW356" i="11"/>
  <c r="BK356" i="11"/>
  <c r="AW123" i="11"/>
  <c r="AW131" i="11"/>
  <c r="BK131" i="11"/>
  <c r="AW311" i="11"/>
  <c r="AW343" i="11"/>
  <c r="BK343" i="11"/>
  <c r="AW25" i="11"/>
  <c r="BK25" i="11"/>
  <c r="AW85" i="11"/>
  <c r="BK85" i="11"/>
  <c r="AW443" i="11"/>
  <c r="BK443" i="11"/>
  <c r="AW279" i="11"/>
  <c r="BK279" i="11"/>
  <c r="AW369" i="11"/>
  <c r="AW53" i="11"/>
  <c r="BK53" i="11"/>
  <c r="AW365" i="11"/>
  <c r="BK365" i="11"/>
  <c r="AW127" i="11"/>
  <c r="BK127" i="11"/>
  <c r="AW201" i="11"/>
  <c r="BK201" i="11"/>
  <c r="AW197" i="11"/>
  <c r="BK197" i="11"/>
  <c r="AW26" i="11"/>
  <c r="BK26" i="11"/>
  <c r="AW167" i="11"/>
  <c r="BK167" i="11"/>
  <c r="AW403" i="11"/>
  <c r="BK403" i="11"/>
  <c r="AW327" i="11"/>
  <c r="BK327" i="11"/>
  <c r="AW116" i="11"/>
  <c r="BK116" i="11"/>
  <c r="AW41" i="11"/>
  <c r="BK41" i="11"/>
  <c r="AW367" i="11"/>
  <c r="BK367" i="11"/>
  <c r="AW463" i="11"/>
  <c r="BK463" i="11"/>
  <c r="AW82" i="11"/>
  <c r="BK82" i="11"/>
  <c r="AW119" i="11"/>
  <c r="BK119" i="11"/>
  <c r="AW301" i="11"/>
  <c r="BK301" i="11"/>
  <c r="AW339" i="11"/>
  <c r="BK339" i="11"/>
  <c r="AW310" i="11"/>
  <c r="BK310" i="11"/>
  <c r="AW497" i="11"/>
  <c r="BK497" i="11"/>
  <c r="AW163" i="11"/>
  <c r="BK163" i="11"/>
  <c r="AW103" i="11"/>
  <c r="BK103" i="11"/>
  <c r="AW415" i="11"/>
  <c r="BK415" i="11"/>
  <c r="AW193" i="11"/>
  <c r="BK193" i="11"/>
  <c r="AW473" i="11"/>
  <c r="BK473" i="11"/>
  <c r="AW23" i="11"/>
  <c r="AW178" i="11"/>
  <c r="BK178" i="11"/>
  <c r="AW308" i="11"/>
  <c r="BK308" i="11"/>
  <c r="AW331" i="11"/>
  <c r="BK331" i="11"/>
  <c r="AW483" i="11"/>
  <c r="BK483" i="11"/>
  <c r="AW27" i="11"/>
  <c r="BK27" i="11"/>
  <c r="AW143" i="11"/>
  <c r="BK143" i="11"/>
  <c r="AW199" i="11"/>
  <c r="BK199" i="11"/>
  <c r="AW355" i="11"/>
  <c r="BK355" i="11"/>
  <c r="AW442" i="11"/>
  <c r="BK442" i="11"/>
  <c r="AW70" i="11"/>
  <c r="BK70" i="11"/>
  <c r="AW437" i="11"/>
  <c r="BK437" i="11"/>
  <c r="AW467" i="11"/>
  <c r="BK467" i="11"/>
  <c r="AW212" i="11"/>
  <c r="BK212" i="11"/>
  <c r="AW89" i="11"/>
  <c r="BK89" i="11"/>
  <c r="AW481" i="11"/>
  <c r="BK481" i="11"/>
  <c r="AW31" i="11"/>
  <c r="AW107" i="11"/>
  <c r="BK107" i="11"/>
  <c r="AW94" i="11"/>
  <c r="BK94" i="11"/>
  <c r="AW247" i="11"/>
  <c r="BK247" i="11"/>
  <c r="AW101" i="11"/>
  <c r="BK101" i="11"/>
  <c r="AW503" i="11"/>
  <c r="BK503" i="11"/>
  <c r="AW183" i="11"/>
  <c r="BK183" i="11"/>
  <c r="AW340" i="11"/>
  <c r="BK340" i="11"/>
  <c r="AW479" i="11"/>
  <c r="BK479" i="11"/>
  <c r="AW227" i="11"/>
  <c r="BK227" i="11"/>
  <c r="AW239" i="11"/>
  <c r="BK239" i="11"/>
  <c r="AW366" i="11"/>
  <c r="BK366" i="11"/>
  <c r="AW427" i="11"/>
  <c r="BK427" i="11"/>
  <c r="AW389" i="11"/>
  <c r="BK389" i="11"/>
  <c r="AW477" i="11"/>
  <c r="BK477" i="11"/>
  <c r="AW495" i="11"/>
  <c r="BK495" i="11"/>
  <c r="AW232" i="11"/>
  <c r="BK232" i="11"/>
  <c r="AW79" i="11"/>
  <c r="AW63" i="11"/>
  <c r="BK63" i="11"/>
  <c r="AW171" i="11"/>
  <c r="BK171" i="11"/>
  <c r="AW505" i="11"/>
  <c r="BK505" i="11"/>
  <c r="AW76" i="11"/>
  <c r="BK76" i="11"/>
  <c r="AW333" i="11"/>
  <c r="AW411" i="11"/>
  <c r="BK411" i="11"/>
  <c r="AW357" i="11"/>
  <c r="AW39" i="11"/>
  <c r="BK39" i="11"/>
  <c r="AW75" i="11"/>
  <c r="BK75" i="11"/>
  <c r="AW57" i="11"/>
  <c r="BK57" i="11"/>
  <c r="AW243" i="11"/>
  <c r="BK243" i="11"/>
  <c r="AW245" i="11"/>
  <c r="AW492" i="11"/>
  <c r="AW48" i="11"/>
  <c r="AW461" i="11"/>
  <c r="BK461" i="11"/>
  <c r="AW314" i="11"/>
  <c r="BK314" i="11"/>
  <c r="AW177" i="11"/>
  <c r="BK177" i="11"/>
  <c r="AW307" i="11"/>
  <c r="BK307" i="11"/>
  <c r="AW433" i="11"/>
  <c r="BK433" i="11"/>
  <c r="AW321" i="11"/>
  <c r="AW149" i="11"/>
  <c r="BK149" i="11"/>
  <c r="AW105" i="11"/>
  <c r="BK105" i="11"/>
  <c r="AW305" i="11"/>
  <c r="BK305" i="11"/>
  <c r="AW451" i="11"/>
  <c r="BK451" i="11"/>
  <c r="AW302" i="11"/>
  <c r="BK302" i="11"/>
  <c r="AW80" i="11"/>
  <c r="AW175" i="11"/>
  <c r="BK175" i="11"/>
  <c r="AW493" i="11"/>
  <c r="BK493" i="11"/>
  <c r="AW441" i="11"/>
  <c r="BK441" i="11"/>
  <c r="AW275" i="11"/>
  <c r="BK275" i="11"/>
  <c r="AW259" i="11"/>
  <c r="BK259" i="11"/>
  <c r="AW337" i="11"/>
  <c r="BK337" i="11"/>
  <c r="AW317" i="11"/>
  <c r="AW95" i="11"/>
  <c r="BK95" i="11"/>
  <c r="AW195" i="11"/>
  <c r="BK195" i="11"/>
  <c r="AW251" i="11"/>
  <c r="BK251" i="11"/>
  <c r="AW267" i="11"/>
  <c r="BK267" i="11"/>
  <c r="AW67" i="11"/>
  <c r="BK67" i="11"/>
  <c r="AW363" i="11"/>
  <c r="BK363" i="11"/>
  <c r="AW139" i="11"/>
  <c r="BK139" i="11"/>
  <c r="AW283" i="11"/>
  <c r="AW306" i="11"/>
  <c r="BK306" i="11"/>
  <c r="AW40" i="11"/>
  <c r="BK40" i="11"/>
  <c r="AW241" i="11"/>
  <c r="BK241" i="11"/>
  <c r="AW263" i="11"/>
  <c r="BK263" i="11"/>
  <c r="AW35" i="11"/>
  <c r="BK35" i="11"/>
  <c r="AW221" i="11"/>
  <c r="BK221" i="11"/>
  <c r="AW309" i="11"/>
  <c r="BK309" i="11"/>
  <c r="AW501" i="11"/>
  <c r="BK501" i="11"/>
  <c r="AW371" i="11"/>
  <c r="BK371" i="11"/>
  <c r="AW471" i="11"/>
  <c r="BK471" i="11"/>
  <c r="AW289" i="11"/>
  <c r="AW69" i="11"/>
  <c r="BK69" i="11"/>
  <c r="AW115" i="11"/>
  <c r="BK115" i="11"/>
  <c r="AW397" i="11"/>
  <c r="BK397" i="11"/>
  <c r="AW130" i="11"/>
  <c r="BK130" i="11"/>
  <c r="AW72" i="11"/>
  <c r="BK72" i="11"/>
  <c r="AW235" i="11"/>
  <c r="AW214" i="11"/>
  <c r="AW328" i="11"/>
  <c r="BK328" i="11"/>
  <c r="AW313" i="11"/>
  <c r="BK313" i="11"/>
  <c r="AW83" i="11"/>
  <c r="AW233" i="11"/>
  <c r="BK233" i="11"/>
  <c r="AW97" i="11"/>
  <c r="BK97" i="11"/>
  <c r="AW217" i="11"/>
  <c r="BK217" i="11"/>
  <c r="AW455" i="11"/>
  <c r="BK455" i="11"/>
  <c r="AW297" i="11"/>
  <c r="BK297" i="11"/>
  <c r="AW81" i="11"/>
  <c r="BK81" i="11"/>
  <c r="AW111" i="11"/>
  <c r="BK111" i="11"/>
  <c r="AW498" i="11"/>
  <c r="BK498" i="11"/>
  <c r="AW476" i="11"/>
  <c r="BK476" i="11"/>
  <c r="AW487" i="11"/>
  <c r="AW194" i="11"/>
  <c r="BK194" i="11"/>
  <c r="AW360" i="11"/>
  <c r="BK360" i="11"/>
  <c r="AW154" i="11"/>
  <c r="BK154" i="11"/>
  <c r="AW200" i="11"/>
  <c r="BK200" i="11"/>
  <c r="AW500" i="11"/>
  <c r="BK500" i="11"/>
  <c r="AW192" i="11"/>
  <c r="AW345" i="11"/>
  <c r="AW120" i="11"/>
  <c r="BK120" i="11"/>
  <c r="AW491" i="11"/>
  <c r="AW124" i="11"/>
  <c r="AW364" i="11"/>
  <c r="BK364" i="11"/>
  <c r="AW24" i="11"/>
  <c r="AW460" i="11"/>
  <c r="BK460" i="11"/>
  <c r="AW96" i="11"/>
  <c r="BK96" i="11"/>
  <c r="AW504" i="11"/>
  <c r="BK504" i="11"/>
  <c r="AW104" i="11"/>
  <c r="BK104" i="11"/>
  <c r="AW293" i="11"/>
  <c r="AW454" i="11"/>
  <c r="BK454" i="11"/>
  <c r="AW125" i="11"/>
  <c r="AW215" i="11"/>
  <c r="AW351" i="11"/>
  <c r="AW134" i="11"/>
  <c r="BK134" i="11"/>
  <c r="AW206" i="11"/>
  <c r="AW148" i="11"/>
  <c r="AW315" i="11"/>
  <c r="AW87" i="11"/>
  <c r="AW28" i="11"/>
  <c r="BK28" i="11"/>
  <c r="AW462" i="11"/>
  <c r="BK462" i="11"/>
  <c r="AW319" i="11"/>
  <c r="AW180" i="11"/>
  <c r="AW435" i="11"/>
  <c r="BK435" i="11"/>
  <c r="AW68" i="11"/>
  <c r="BK68" i="11"/>
  <c r="AW370" i="11"/>
  <c r="BK370" i="11"/>
  <c r="AW342" i="11"/>
  <c r="BK342" i="11"/>
  <c r="AW98" i="11"/>
  <c r="BK98" i="11"/>
  <c r="AW322" i="11"/>
  <c r="AW349" i="11"/>
  <c r="AW132" i="11"/>
  <c r="BK132" i="11"/>
  <c r="AW480" i="11"/>
  <c r="BK480" i="11"/>
  <c r="AW318" i="11"/>
  <c r="AW216" i="11"/>
  <c r="AW110" i="11"/>
  <c r="BK110" i="11"/>
  <c r="AW218" i="11"/>
  <c r="BK218" i="11"/>
  <c r="AW320" i="11"/>
  <c r="AW62" i="11"/>
  <c r="AW325" i="11"/>
  <c r="AW90" i="11"/>
  <c r="BK90" i="11"/>
  <c r="AW78" i="11"/>
  <c r="BK78" i="11"/>
  <c r="AW84" i="11"/>
  <c r="AW179" i="11"/>
  <c r="AW50" i="11"/>
  <c r="BK50" i="11"/>
  <c r="AW470" i="11"/>
  <c r="BK470" i="11"/>
  <c r="AW240" i="11"/>
  <c r="BK240" i="11"/>
  <c r="AW350" i="11"/>
  <c r="AW92" i="11"/>
  <c r="BK92" i="11"/>
  <c r="AW229" i="11"/>
  <c r="AW336" i="11"/>
  <c r="BK336" i="11"/>
  <c r="AW255" i="11"/>
  <c r="AW225" i="11"/>
  <c r="AW191" i="11"/>
  <c r="AW458" i="11"/>
  <c r="BK458" i="11"/>
  <c r="AW114" i="11"/>
  <c r="AW74" i="11"/>
  <c r="BK74" i="11"/>
  <c r="AW338" i="11"/>
  <c r="BK338" i="11"/>
  <c r="AW64" i="11"/>
  <c r="BK64" i="11"/>
  <c r="AW118" i="11"/>
  <c r="AW122" i="11"/>
  <c r="BK122" i="11"/>
  <c r="AW106" i="11"/>
  <c r="BK106" i="11"/>
  <c r="AW388" i="11"/>
  <c r="BK388" i="11"/>
  <c r="AW347" i="11"/>
  <c r="AW402" i="11"/>
  <c r="BK402" i="11"/>
  <c r="AW288" i="11"/>
  <c r="AW472" i="11"/>
  <c r="BK472" i="11"/>
  <c r="AW316" i="11"/>
  <c r="AW464" i="11"/>
  <c r="BK464" i="11"/>
  <c r="AW496" i="11"/>
  <c r="BK496" i="11"/>
  <c r="AW452" i="11"/>
  <c r="BK452" i="11"/>
  <c r="AW344" i="11"/>
  <c r="BK344" i="11"/>
  <c r="AW244" i="11"/>
  <c r="BK244" i="11"/>
  <c r="AW113" i="11"/>
  <c r="AW334" i="11"/>
  <c r="AW488" i="11"/>
  <c r="AW61" i="11"/>
  <c r="AW426" i="11"/>
  <c r="BK426" i="11"/>
  <c r="AW86" i="11"/>
  <c r="BK86" i="11"/>
  <c r="AW508" i="11"/>
  <c r="BK508" i="11"/>
  <c r="AW136" i="11"/>
  <c r="BK136" i="11"/>
  <c r="AW147" i="11"/>
  <c r="AW128" i="11"/>
  <c r="BK128" i="11"/>
  <c r="AW112" i="11"/>
  <c r="BK112" i="11"/>
  <c r="AW196" i="11"/>
  <c r="BK196" i="11"/>
  <c r="AW428" i="11"/>
  <c r="BK428" i="11"/>
  <c r="AW353" i="11"/>
  <c r="AW213" i="11"/>
  <c r="AW242" i="11"/>
  <c r="BK242" i="11"/>
  <c r="AW489" i="11"/>
  <c r="AW444" i="11"/>
  <c r="BK444" i="11"/>
  <c r="AW482" i="11"/>
  <c r="BK482" i="11"/>
  <c r="AW468" i="11"/>
  <c r="BK468" i="11"/>
  <c r="AW238" i="11"/>
  <c r="BK238" i="11"/>
  <c r="AW506" i="11"/>
  <c r="BK506" i="11"/>
  <c r="AW494" i="11"/>
  <c r="BK494" i="11"/>
  <c r="AW66" i="11"/>
  <c r="BK66" i="11"/>
  <c r="AW304" i="11"/>
  <c r="BK304" i="11"/>
  <c r="AW47" i="11"/>
  <c r="AW368" i="11"/>
  <c r="BK368" i="11"/>
  <c r="AW332" i="11"/>
  <c r="BK332" i="11"/>
  <c r="AW42" i="11"/>
  <c r="BK42" i="11"/>
  <c r="AW312" i="11"/>
  <c r="AW474" i="11"/>
  <c r="BK474" i="11"/>
  <c r="AW484" i="11"/>
  <c r="BK484" i="11"/>
  <c r="AW234" i="11"/>
  <c r="BK234" i="11"/>
  <c r="AW486" i="11"/>
  <c r="AW404" i="11"/>
  <c r="BK404" i="11"/>
  <c r="AW436" i="11"/>
  <c r="BK436" i="11"/>
  <c r="AW208" i="11"/>
  <c r="BK208" i="11"/>
  <c r="AW466" i="11"/>
  <c r="AW490" i="11"/>
  <c r="AW429" i="11"/>
  <c r="BK429" i="11"/>
  <c r="AW88" i="11"/>
  <c r="AW372" i="11"/>
  <c r="BK372" i="11"/>
  <c r="AW246" i="11"/>
  <c r="AW202" i="11"/>
  <c r="BK202" i="11"/>
  <c r="AW181" i="11"/>
  <c r="AW445" i="11"/>
  <c r="BK445" i="11"/>
  <c r="AW346" i="11"/>
  <c r="AW248" i="11"/>
  <c r="BK248" i="11"/>
  <c r="AW362" i="11"/>
  <c r="AW324" i="11"/>
  <c r="AW226" i="11"/>
  <c r="AW509" i="11"/>
  <c r="BK509" i="11"/>
  <c r="AW230" i="11"/>
  <c r="AW51" i="11"/>
  <c r="BK51" i="11"/>
  <c r="AW44" i="11"/>
  <c r="BK44" i="11"/>
  <c r="AW219" i="11"/>
  <c r="BK219" i="11"/>
  <c r="AW326" i="11"/>
  <c r="AW352" i="11"/>
  <c r="AW156" i="11"/>
  <c r="BK156" i="11"/>
  <c r="AW358" i="11"/>
  <c r="AW29" i="11"/>
  <c r="BK29" i="11"/>
  <c r="AW137" i="11"/>
  <c r="BK137" i="11"/>
  <c r="AW354" i="11"/>
  <c r="AW348" i="11"/>
  <c r="AW236" i="11"/>
  <c r="AW150" i="11"/>
  <c r="BK150" i="11"/>
  <c r="AW390" i="11"/>
  <c r="BK390" i="11"/>
  <c r="AW373" i="11"/>
  <c r="BK373" i="11"/>
  <c r="AW438" i="11"/>
  <c r="BK438" i="11"/>
  <c r="AW45" i="11"/>
  <c r="BK45" i="11"/>
  <c r="AW203" i="11"/>
  <c r="BK203" i="11"/>
  <c r="AW290" i="11"/>
  <c r="AW249" i="11"/>
  <c r="BK249" i="11"/>
  <c r="AW405" i="11"/>
  <c r="BK405" i="11"/>
  <c r="AW138" i="11"/>
  <c r="BK138" i="11"/>
  <c r="AW151" i="11"/>
  <c r="BK151" i="11"/>
  <c r="AW209" i="11"/>
  <c r="BK209" i="11"/>
  <c r="AW510" i="11"/>
  <c r="BK510" i="11"/>
  <c r="AW220" i="11"/>
  <c r="BK220" i="11"/>
  <c r="AW446" i="11"/>
  <c r="BK446" i="11"/>
  <c r="AW52" i="11"/>
  <c r="BK52" i="11"/>
  <c r="AW157" i="11"/>
  <c r="BK157" i="11"/>
  <c r="AW391" i="11"/>
  <c r="BK391" i="11"/>
  <c r="AW430" i="11"/>
  <c r="BK430" i="11"/>
  <c r="AW392" i="11"/>
  <c r="BK392" i="11"/>
  <c r="AW406" i="11"/>
  <c r="BK406" i="11"/>
  <c r="AW184" i="11"/>
  <c r="BK184" i="11"/>
  <c r="AW291" i="11"/>
  <c r="AW210" i="11"/>
  <c r="BK210" i="11"/>
  <c r="AW54" i="11"/>
  <c r="BK54" i="11"/>
  <c r="AW250" i="11"/>
  <c r="BK250" i="11"/>
  <c r="AW32" i="11"/>
  <c r="AW511" i="11"/>
  <c r="BK511" i="11"/>
  <c r="AW292" i="11"/>
  <c r="AW140" i="11"/>
  <c r="BK140" i="11"/>
  <c r="AW46" i="11"/>
  <c r="BK46" i="11"/>
  <c r="AW182" i="11"/>
  <c r="AW222" i="11"/>
  <c r="BK222" i="11"/>
  <c r="AW30" i="11"/>
  <c r="BK30" i="11"/>
  <c r="AW158" i="11"/>
  <c r="BK158" i="11"/>
  <c r="AW152" i="11"/>
  <c r="BK152" i="11"/>
  <c r="AW439" i="11"/>
  <c r="BK439" i="11"/>
  <c r="AW204" i="11"/>
  <c r="BK204" i="11"/>
  <c r="AW33" i="11"/>
  <c r="AW440" i="11"/>
  <c r="BK440" i="11"/>
  <c r="AW374" i="11"/>
  <c r="BK374" i="11"/>
  <c r="AW512" i="11"/>
  <c r="BK512" i="11"/>
  <c r="AW252" i="11"/>
  <c r="BK252" i="11"/>
  <c r="AW408" i="11"/>
  <c r="BK408" i="11"/>
  <c r="AW141" i="11"/>
  <c r="BK141" i="11"/>
  <c r="AW448" i="11"/>
  <c r="BK448" i="11"/>
  <c r="AW160" i="11"/>
  <c r="BK160" i="11"/>
  <c r="AW55" i="11"/>
  <c r="BK55" i="11"/>
  <c r="AW223" i="11"/>
  <c r="BK223" i="11"/>
  <c r="AW375" i="11"/>
  <c r="BK375" i="11"/>
  <c r="AW185" i="11"/>
  <c r="BK185" i="11"/>
  <c r="AW394" i="11"/>
  <c r="BK394" i="11"/>
  <c r="AW449" i="11"/>
  <c r="BK449" i="11"/>
  <c r="AW186" i="11"/>
  <c r="BK186" i="11"/>
  <c r="AW395" i="11"/>
  <c r="BK395" i="11"/>
  <c r="AW142" i="11"/>
  <c r="BK142" i="11"/>
  <c r="AW56" i="11"/>
  <c r="BK56" i="11"/>
  <c r="AW294" i="11"/>
  <c r="AW409" i="11"/>
  <c r="BK409" i="11"/>
  <c r="AW295" i="11"/>
  <c r="AW224" i="11"/>
  <c r="BK224" i="11"/>
  <c r="AW161" i="11"/>
  <c r="BK161" i="11"/>
  <c r="AW253" i="11"/>
  <c r="BK253" i="11"/>
  <c r="AW376" i="11"/>
  <c r="BK376" i="11"/>
  <c r="AW513" i="11"/>
  <c r="BK513" i="11"/>
  <c r="AW34" i="11"/>
  <c r="AW396" i="11"/>
  <c r="BK396" i="11"/>
  <c r="AW144" i="11"/>
  <c r="BK144" i="11"/>
  <c r="AW162" i="11"/>
  <c r="BK162" i="11"/>
  <c r="AW254" i="11"/>
  <c r="BK254" i="11"/>
  <c r="AW188" i="11"/>
  <c r="BK188" i="11"/>
  <c r="AW410" i="11"/>
  <c r="BK410" i="11"/>
  <c r="AW377" i="11"/>
  <c r="BK377" i="11"/>
  <c r="AW450" i="11"/>
  <c r="BK450" i="11"/>
  <c r="AW514" i="11"/>
  <c r="BK514" i="11"/>
  <c r="AW36" i="11"/>
  <c r="BK36" i="11"/>
  <c r="AW296" i="11"/>
  <c r="AW58" i="11"/>
  <c r="BK58" i="11"/>
  <c r="AW412" i="11"/>
  <c r="BK412" i="11"/>
  <c r="AW378" i="11"/>
  <c r="BK378" i="11"/>
  <c r="AW189" i="11"/>
  <c r="BK189" i="11"/>
  <c r="AW298" i="11"/>
  <c r="BK298" i="11"/>
  <c r="AW37" i="11"/>
  <c r="BK37" i="11"/>
  <c r="AW59" i="11"/>
  <c r="BK59" i="11"/>
  <c r="AW398" i="11"/>
  <c r="BK398" i="11"/>
  <c r="AW145" i="11"/>
  <c r="BK145" i="11"/>
  <c r="AW164" i="11"/>
  <c r="BK164" i="11"/>
  <c r="AW515" i="11"/>
  <c r="BK515" i="11"/>
  <c r="AW60" i="11"/>
  <c r="BK60" i="11"/>
  <c r="AW190" i="11"/>
  <c r="BK190" i="11"/>
  <c r="AW256" i="11"/>
  <c r="AW38" i="11"/>
  <c r="BK38" i="11"/>
  <c r="AW299" i="11"/>
  <c r="BK299" i="11"/>
  <c r="AW165" i="11"/>
  <c r="BK165" i="11"/>
  <c r="AW413" i="11"/>
  <c r="BK413" i="11"/>
  <c r="AW146" i="11"/>
  <c r="BK146" i="11"/>
  <c r="AW399" i="11"/>
  <c r="BK399" i="11"/>
  <c r="AW516" i="11"/>
  <c r="BK516" i="11"/>
  <c r="AW414" i="11"/>
  <c r="BK414" i="11"/>
  <c r="AW166" i="11"/>
  <c r="BK166" i="11"/>
  <c r="AW257" i="11"/>
  <c r="AW300" i="11"/>
  <c r="BK300" i="11"/>
  <c r="AW400" i="11"/>
  <c r="BK400" i="11"/>
  <c r="AW517" i="11"/>
  <c r="BK517" i="11"/>
  <c r="AW416" i="11"/>
  <c r="BK416" i="11"/>
  <c r="AW258" i="11"/>
  <c r="AW260" i="11"/>
  <c r="BK260" i="11"/>
  <c r="AW518" i="11"/>
  <c r="BK518" i="11"/>
  <c r="AW168" i="11"/>
  <c r="BK168" i="11"/>
  <c r="AW261" i="11"/>
  <c r="BK261" i="11"/>
  <c r="AW169" i="11"/>
  <c r="BK169" i="11"/>
  <c r="AW519" i="11"/>
  <c r="BK519" i="11"/>
  <c r="AW417" i="11"/>
  <c r="BK417" i="11"/>
  <c r="AW262" i="11"/>
  <c r="BK262" i="11"/>
  <c r="AW418" i="11"/>
  <c r="BK418" i="11"/>
  <c r="AW520" i="11"/>
  <c r="BK520" i="11"/>
  <c r="AW170" i="11"/>
  <c r="BK170" i="11"/>
  <c r="AW521" i="11"/>
  <c r="BK521" i="11"/>
  <c r="AW264" i="11"/>
  <c r="BK264" i="11"/>
  <c r="AW172" i="11"/>
  <c r="BK172" i="11"/>
  <c r="AW173" i="11"/>
  <c r="BK173" i="11"/>
  <c r="AW522" i="11"/>
  <c r="BK522" i="11"/>
  <c r="AW265" i="11"/>
  <c r="BK265" i="11"/>
  <c r="AW174" i="11"/>
  <c r="BK174" i="11"/>
  <c r="AW523" i="11"/>
  <c r="BK523" i="11"/>
  <c r="AW266" i="11"/>
  <c r="BK266" i="11"/>
  <c r="AW268" i="11"/>
  <c r="BK268" i="11"/>
  <c r="AW524" i="11"/>
  <c r="BK524" i="11"/>
  <c r="AW269" i="11"/>
  <c r="BK269" i="11"/>
  <c r="AW525" i="11"/>
  <c r="BK525" i="11"/>
  <c r="AW526" i="11"/>
  <c r="BK526" i="11"/>
  <c r="AW270" i="11"/>
  <c r="BK270" i="11"/>
  <c r="AW272" i="11"/>
  <c r="BK272" i="11"/>
  <c r="AW527" i="11"/>
  <c r="BK527" i="11"/>
  <c r="AW273" i="11"/>
  <c r="BK273" i="11"/>
  <c r="AW528" i="11"/>
  <c r="BK528" i="11"/>
  <c r="AW274" i="11"/>
  <c r="BK274" i="11"/>
  <c r="AW529" i="11"/>
  <c r="BK529" i="11"/>
  <c r="AW276" i="11"/>
  <c r="BK276" i="11"/>
  <c r="AW530" i="11"/>
  <c r="BK530" i="11"/>
  <c r="AW531" i="11"/>
  <c r="BK531" i="11"/>
  <c r="AW277" i="11"/>
  <c r="BK277" i="11"/>
  <c r="AW532" i="11"/>
  <c r="BK532" i="11"/>
  <c r="AW278" i="11"/>
  <c r="BK278" i="11"/>
  <c r="AW533" i="11"/>
  <c r="BK533" i="11"/>
  <c r="AW280" i="11"/>
  <c r="BK280" i="11"/>
  <c r="AW534" i="11"/>
  <c r="BK534" i="11"/>
  <c r="AW281" i="11"/>
  <c r="BK281" i="11"/>
  <c r="AW282" i="11"/>
  <c r="BK282" i="11"/>
  <c r="AW535" i="11"/>
  <c r="BK535" i="11"/>
  <c r="AW536" i="11"/>
  <c r="BK536" i="11"/>
  <c r="AW284" i="11"/>
  <c r="AW537" i="11"/>
  <c r="BK537" i="11"/>
  <c r="AW285" i="11"/>
  <c r="AW538" i="11"/>
  <c r="BK538" i="11"/>
  <c r="AW539" i="11"/>
  <c r="BK539" i="11"/>
  <c r="AW286" i="11"/>
  <c r="AW540" i="11"/>
  <c r="BK540" i="11"/>
  <c r="AW541" i="11"/>
  <c r="BK541" i="11"/>
  <c r="AW542" i="11"/>
  <c r="BK542" i="11"/>
  <c r="AW543" i="11"/>
  <c r="BK543" i="11"/>
  <c r="AW544" i="11"/>
  <c r="BK544" i="11"/>
  <c r="AW545" i="11"/>
  <c r="BK545" i="11"/>
  <c r="AW546" i="11"/>
  <c r="BK546" i="11"/>
  <c r="AW547" i="11"/>
  <c r="BK547" i="11"/>
  <c r="AW548" i="11"/>
  <c r="BK548" i="11"/>
  <c r="AW549" i="11"/>
  <c r="BK549" i="11"/>
  <c r="AW551" i="11"/>
  <c r="BK551" i="11"/>
  <c r="AW550" i="11"/>
  <c r="BK550" i="11"/>
  <c r="AW552" i="11"/>
  <c r="BK552" i="11"/>
  <c r="AW553" i="11"/>
  <c r="BK553" i="11"/>
  <c r="AW554" i="11"/>
  <c r="BK554" i="11"/>
  <c r="AW555" i="11"/>
  <c r="BK555" i="11"/>
  <c r="AW556" i="11"/>
  <c r="BK556" i="11"/>
  <c r="AW557" i="11"/>
  <c r="BK557" i="11"/>
  <c r="AW558" i="11"/>
  <c r="BK558" i="11"/>
  <c r="AW559" i="11"/>
  <c r="BK559" i="11"/>
  <c r="AW560" i="11"/>
  <c r="BK560" i="11"/>
  <c r="AW561" i="11"/>
  <c r="BK561" i="11"/>
  <c r="AW562" i="11"/>
  <c r="BK562" i="11"/>
  <c r="AW563" i="11"/>
  <c r="BK563" i="11"/>
  <c r="AW564" i="11"/>
  <c r="BK564" i="11"/>
  <c r="AW565" i="11"/>
  <c r="BK565" i="11"/>
  <c r="AW566" i="11"/>
  <c r="BK566" i="11"/>
  <c r="AW567" i="11"/>
  <c r="BK567" i="11"/>
  <c r="AW568" i="11"/>
  <c r="BK568" i="11"/>
  <c r="AW569" i="11"/>
  <c r="BK569" i="11"/>
  <c r="AW570" i="11"/>
  <c r="BK570" i="11"/>
  <c r="AW571" i="11"/>
  <c r="BK571" i="11"/>
  <c r="AW572" i="11"/>
  <c r="BK572" i="11"/>
  <c r="AW573" i="11"/>
  <c r="BK573" i="11"/>
  <c r="AW574" i="11"/>
  <c r="BK574" i="11"/>
  <c r="AW576" i="11"/>
  <c r="BK576" i="11"/>
  <c r="AW575" i="11"/>
  <c r="BK575" i="11"/>
  <c r="AW578" i="11"/>
  <c r="BK578" i="11"/>
  <c r="AW577" i="11"/>
  <c r="BK577" i="11"/>
  <c r="AW579" i="11"/>
  <c r="BK579" i="11"/>
  <c r="AW580" i="11"/>
  <c r="BK580" i="11"/>
  <c r="AW581" i="11"/>
  <c r="BK581" i="11"/>
  <c r="AW582" i="11"/>
  <c r="BK582" i="11"/>
  <c r="AW583" i="11"/>
  <c r="BK583" i="11"/>
  <c r="AW584" i="11"/>
  <c r="BK584" i="11"/>
  <c r="AW585" i="11"/>
  <c r="BK585" i="11"/>
  <c r="AW586" i="11"/>
  <c r="BK586" i="11"/>
  <c r="AW587" i="11"/>
  <c r="BK587" i="11"/>
  <c r="AW588" i="11"/>
  <c r="BK588" i="11"/>
  <c r="AW589" i="11"/>
  <c r="BK589" i="11"/>
  <c r="AW590" i="11"/>
  <c r="BK590" i="11"/>
  <c r="AW592" i="11"/>
  <c r="BK592" i="11"/>
  <c r="AW591" i="11"/>
  <c r="BK591" i="11"/>
  <c r="AW593" i="11"/>
  <c r="BK593" i="11"/>
  <c r="AW594" i="11"/>
  <c r="BK594" i="11"/>
  <c r="AW595" i="11"/>
  <c r="BK595" i="11"/>
  <c r="AW596" i="11"/>
  <c r="BK596" i="11"/>
  <c r="AW598" i="11"/>
  <c r="BK598" i="11"/>
  <c r="AW597" i="11"/>
  <c r="BK597" i="11"/>
  <c r="AW599" i="11"/>
  <c r="BK599" i="11"/>
  <c r="AW600" i="11"/>
  <c r="BK600" i="11"/>
  <c r="AW601" i="11"/>
  <c r="BK601" i="11"/>
  <c r="AW602" i="11"/>
  <c r="BK602" i="11"/>
  <c r="AW604" i="11"/>
  <c r="BK604" i="11"/>
  <c r="AW603" i="11"/>
  <c r="BK603" i="11"/>
  <c r="AW605" i="11"/>
  <c r="BK605" i="11"/>
  <c r="AW606" i="11"/>
  <c r="BK606" i="11"/>
  <c r="AW607" i="11"/>
  <c r="BK607" i="11"/>
  <c r="AW608" i="11"/>
  <c r="BK608" i="11"/>
  <c r="AW609" i="11"/>
  <c r="BK609" i="11"/>
  <c r="AW610" i="11"/>
  <c r="BK610" i="11"/>
  <c r="AW611" i="11"/>
  <c r="BK611" i="11"/>
  <c r="AW612" i="11"/>
  <c r="BK612" i="11"/>
  <c r="AW613" i="11"/>
  <c r="BK613" i="11"/>
  <c r="AW614" i="11"/>
  <c r="BK614" i="11"/>
  <c r="AW616" i="11"/>
  <c r="BK616" i="11"/>
  <c r="AW615" i="11"/>
  <c r="BK615" i="11"/>
  <c r="AW617" i="11"/>
  <c r="BK617" i="11"/>
  <c r="AW619" i="11"/>
  <c r="BK619" i="11"/>
  <c r="AW618" i="11"/>
  <c r="BK618" i="11"/>
  <c r="AW620" i="11"/>
  <c r="BK620" i="11"/>
  <c r="AW621" i="11"/>
  <c r="BK621" i="11"/>
  <c r="AW622" i="11"/>
  <c r="BK622" i="11"/>
  <c r="AW623" i="11"/>
  <c r="BK623" i="11"/>
  <c r="AW624" i="11"/>
  <c r="BK624" i="11"/>
  <c r="AW625" i="11"/>
  <c r="BK625" i="11"/>
  <c r="AW626" i="11"/>
  <c r="BK626" i="11"/>
  <c r="AW628" i="11"/>
  <c r="BK628" i="11"/>
  <c r="AW627" i="11"/>
  <c r="BK627" i="11"/>
  <c r="AW629" i="11"/>
  <c r="BK629" i="11"/>
  <c r="AW630" i="11"/>
  <c r="BK630" i="11"/>
  <c r="AW632" i="11"/>
  <c r="BK632" i="11"/>
  <c r="AW631" i="11"/>
  <c r="BK631" i="11"/>
  <c r="AW634" i="11"/>
  <c r="BK634" i="11"/>
  <c r="AW633" i="11"/>
  <c r="BK633" i="11"/>
  <c r="AW635" i="11"/>
  <c r="BK635" i="11"/>
  <c r="AW636" i="11"/>
  <c r="BK636" i="11"/>
  <c r="AW637" i="11"/>
  <c r="BK637" i="11"/>
  <c r="AW638" i="11"/>
  <c r="BK638" i="11"/>
  <c r="AW639" i="11"/>
  <c r="BK639" i="11"/>
  <c r="AW640" i="11"/>
  <c r="BK640" i="11"/>
  <c r="AW642" i="11"/>
  <c r="BK642" i="11"/>
  <c r="AW641" i="11"/>
  <c r="BK641" i="11"/>
  <c r="AW643" i="11"/>
  <c r="BK643" i="11"/>
  <c r="AW645" i="11"/>
  <c r="BK645" i="11"/>
  <c r="AW644" i="11"/>
  <c r="BK644" i="11"/>
  <c r="AW646" i="11"/>
  <c r="BK646" i="11"/>
  <c r="AW648" i="11"/>
  <c r="BK648" i="11"/>
  <c r="AW647" i="11"/>
  <c r="BK647" i="11"/>
  <c r="AW649" i="11"/>
  <c r="BK649" i="11"/>
  <c r="AW650" i="11"/>
  <c r="BK650" i="11"/>
  <c r="AW651" i="11"/>
  <c r="BK651" i="11"/>
  <c r="AW652" i="11"/>
  <c r="BK652" i="11"/>
  <c r="AW653" i="11"/>
  <c r="BK653" i="11"/>
  <c r="AW654" i="11"/>
  <c r="BK654" i="11"/>
  <c r="AW656" i="11"/>
  <c r="BK656" i="11"/>
  <c r="AW655" i="11"/>
  <c r="BK655" i="11"/>
  <c r="AW658" i="11"/>
  <c r="BK658" i="11"/>
  <c r="AW657" i="11"/>
  <c r="BK657" i="11"/>
  <c r="AW659" i="11"/>
  <c r="BK659" i="11"/>
  <c r="AW660" i="11"/>
  <c r="BK660" i="11"/>
  <c r="AW661" i="11"/>
  <c r="BK661" i="11"/>
  <c r="AW662" i="11"/>
  <c r="BK662" i="11"/>
  <c r="AW663" i="11"/>
  <c r="BK663" i="11"/>
  <c r="AW664" i="11"/>
  <c r="BK664" i="11"/>
  <c r="AW665" i="11"/>
  <c r="BK665" i="11"/>
  <c r="AW666" i="11"/>
  <c r="BK666" i="11"/>
  <c r="AW668" i="11"/>
  <c r="BK668" i="11"/>
  <c r="AW667" i="11"/>
  <c r="BK667" i="11"/>
  <c r="AW669" i="11"/>
  <c r="BK669" i="11"/>
  <c r="AW670" i="11"/>
  <c r="BK670" i="11"/>
  <c r="AW671" i="11"/>
  <c r="BK671" i="11"/>
  <c r="AW672" i="11"/>
  <c r="BK672" i="11"/>
  <c r="AW673" i="11"/>
  <c r="BK673" i="11"/>
  <c r="AW674" i="11"/>
  <c r="BK674" i="11"/>
  <c r="AW675" i="11"/>
  <c r="BK675" i="11"/>
  <c r="AW676" i="11"/>
  <c r="BK676" i="11"/>
  <c r="AW677" i="11"/>
  <c r="BK677" i="11"/>
  <c r="AW678" i="11"/>
  <c r="BK678" i="11"/>
  <c r="AW679" i="11"/>
  <c r="BK679" i="11"/>
  <c r="AW680" i="11"/>
  <c r="BK680" i="11"/>
  <c r="AW681" i="11"/>
  <c r="BK681" i="11"/>
  <c r="AW682" i="11"/>
  <c r="BK682" i="11"/>
  <c r="AW683" i="11"/>
  <c r="BK683" i="11"/>
  <c r="AW684" i="11"/>
  <c r="BK684" i="11"/>
  <c r="AW686" i="11"/>
  <c r="BK686" i="11"/>
  <c r="AW685" i="11"/>
  <c r="BK685" i="11"/>
  <c r="AW687" i="11"/>
  <c r="BK687" i="11"/>
  <c r="AW688" i="11"/>
  <c r="BK688" i="11"/>
  <c r="AW689" i="11"/>
  <c r="BK689" i="11"/>
  <c r="AW691" i="11"/>
  <c r="BK691" i="11"/>
  <c r="AW690" i="11"/>
  <c r="BK690" i="11"/>
  <c r="AW692" i="11"/>
  <c r="BK692" i="11"/>
  <c r="AW693" i="11"/>
  <c r="BK693" i="11"/>
  <c r="AW694" i="11"/>
  <c r="BK694" i="11"/>
  <c r="AW695" i="11"/>
  <c r="BK695" i="11"/>
  <c r="AW696" i="11"/>
  <c r="BK696" i="11"/>
  <c r="AW698" i="11"/>
  <c r="BK698" i="11"/>
  <c r="AW697" i="11"/>
  <c r="BK697" i="11"/>
  <c r="AW699" i="11"/>
  <c r="BK699" i="11"/>
  <c r="AW700" i="11"/>
  <c r="BK700" i="11"/>
  <c r="AW701" i="11"/>
  <c r="BK701" i="11"/>
  <c r="AW702" i="11"/>
  <c r="BK702" i="11"/>
  <c r="AW703" i="11"/>
  <c r="BK703" i="11"/>
  <c r="AW704" i="11"/>
  <c r="BK704" i="11"/>
  <c r="AW705" i="11"/>
  <c r="BK705" i="11"/>
  <c r="AW706" i="11"/>
  <c r="BK706" i="11"/>
  <c r="AW707" i="11"/>
  <c r="BK707" i="11"/>
  <c r="AW708" i="11"/>
  <c r="BK708" i="11"/>
  <c r="AW709" i="11"/>
  <c r="BK709" i="11"/>
  <c r="AW710" i="11"/>
  <c r="BK710" i="11"/>
  <c r="AW711" i="11"/>
  <c r="BK711" i="11"/>
  <c r="AW712" i="11"/>
  <c r="BK712" i="11"/>
  <c r="AW713" i="11"/>
  <c r="BK713" i="11"/>
  <c r="AW714" i="11"/>
  <c r="BK714" i="11"/>
  <c r="AW715" i="11"/>
  <c r="BK715" i="11"/>
  <c r="AW716" i="11"/>
  <c r="BK716" i="11"/>
  <c r="AW717" i="11"/>
  <c r="BK717" i="11"/>
  <c r="AW719" i="11"/>
  <c r="BK719" i="11"/>
  <c r="AW718" i="11"/>
  <c r="BK718" i="11"/>
  <c r="AW720" i="11"/>
  <c r="BK720" i="11"/>
  <c r="AW722" i="11"/>
  <c r="BK722" i="11"/>
  <c r="AW721" i="11"/>
  <c r="BK721" i="11"/>
  <c r="AW723" i="11"/>
  <c r="BK723" i="11"/>
  <c r="AW724" i="11"/>
  <c r="BK724" i="11"/>
  <c r="AW725" i="11"/>
  <c r="BK725" i="11"/>
  <c r="AW726" i="11"/>
  <c r="BK726" i="11"/>
  <c r="AW727" i="11"/>
  <c r="BK727" i="11"/>
  <c r="AW728" i="11"/>
  <c r="BK728" i="11"/>
  <c r="AW729" i="11"/>
  <c r="BK729" i="11"/>
  <c r="AW730" i="11"/>
  <c r="BK730" i="11"/>
  <c r="AW731" i="11"/>
  <c r="BK731" i="11"/>
  <c r="AW733" i="11"/>
  <c r="BK733" i="11"/>
  <c r="AW732" i="11"/>
  <c r="BK732" i="11"/>
  <c r="AW734" i="11"/>
  <c r="BK734" i="11"/>
  <c r="AW735" i="11"/>
  <c r="BK735" i="11"/>
  <c r="AW736" i="11"/>
  <c r="BK736" i="11"/>
  <c r="AW737" i="11"/>
  <c r="BK737" i="11"/>
  <c r="AW738" i="11"/>
  <c r="BK738" i="11"/>
  <c r="AW740" i="11"/>
  <c r="BK740" i="11"/>
  <c r="AW739" i="11"/>
  <c r="BK739" i="11"/>
  <c r="AW741" i="11"/>
  <c r="BK741" i="11"/>
  <c r="AW742" i="11"/>
  <c r="BK742" i="11"/>
  <c r="AW743" i="11"/>
  <c r="BK743" i="11"/>
  <c r="AW744" i="11"/>
  <c r="BK744" i="11"/>
  <c r="AW746" i="11"/>
  <c r="BK746" i="11"/>
  <c r="AW745" i="11"/>
  <c r="BK745" i="11"/>
  <c r="AW747" i="11"/>
  <c r="BK747" i="11"/>
  <c r="AW749" i="11"/>
  <c r="BK749" i="11"/>
  <c r="AW748" i="11"/>
  <c r="BK748" i="11"/>
  <c r="AW750" i="11"/>
  <c r="BK750" i="11"/>
  <c r="AW751" i="11"/>
  <c r="BK751" i="11"/>
  <c r="AW752" i="11"/>
  <c r="BK752" i="11"/>
  <c r="AW754" i="11"/>
  <c r="BK754" i="11"/>
  <c r="AW753" i="11"/>
  <c r="BK753" i="11"/>
  <c r="AW755" i="11"/>
  <c r="BK755" i="11"/>
  <c r="AW756" i="11"/>
  <c r="BK756" i="11"/>
  <c r="AW757" i="11"/>
  <c r="BK757" i="11"/>
  <c r="AW758" i="11"/>
  <c r="BK758" i="11"/>
  <c r="AW759" i="11"/>
  <c r="BK759" i="11"/>
  <c r="AW760" i="11"/>
  <c r="BK760" i="11"/>
  <c r="AW761" i="11"/>
  <c r="BK761" i="11"/>
  <c r="AW763" i="11"/>
  <c r="BK763" i="11"/>
  <c r="AW762" i="11"/>
  <c r="BK762" i="11"/>
  <c r="AW764" i="11"/>
  <c r="BK764" i="11"/>
  <c r="AW765" i="11"/>
  <c r="BK765" i="11"/>
  <c r="AW766" i="11"/>
  <c r="BK766" i="11"/>
  <c r="AW767" i="11"/>
  <c r="BK767" i="11"/>
  <c r="AW768" i="11"/>
  <c r="BK768" i="11"/>
  <c r="AW769" i="11"/>
  <c r="BK769" i="11"/>
  <c r="AW770" i="11"/>
  <c r="BK770" i="11"/>
  <c r="AW772" i="11"/>
  <c r="BK772" i="11"/>
  <c r="AW771" i="11"/>
  <c r="BK771" i="11"/>
  <c r="AW773" i="11"/>
  <c r="BK773" i="11"/>
  <c r="AW774" i="11"/>
  <c r="BK774" i="11"/>
  <c r="AW775" i="11"/>
  <c r="BK775" i="11"/>
  <c r="AW776" i="11"/>
  <c r="BK776" i="11"/>
  <c r="AW777" i="11"/>
  <c r="BK777" i="11"/>
  <c r="AW778" i="11"/>
  <c r="BK778" i="11"/>
  <c r="AW779" i="11"/>
  <c r="BK779" i="11"/>
  <c r="AW780" i="11"/>
  <c r="BK780" i="11"/>
  <c r="AW781" i="11"/>
  <c r="BK781" i="11"/>
  <c r="AW782" i="11"/>
  <c r="BK782" i="11"/>
  <c r="AW783" i="11"/>
  <c r="BK783" i="11"/>
  <c r="AW784" i="11"/>
  <c r="BK784" i="11"/>
  <c r="AW786" i="11"/>
  <c r="BK786" i="11"/>
  <c r="AW785" i="11"/>
  <c r="BK785" i="11"/>
  <c r="AW787" i="11"/>
  <c r="BK787" i="11"/>
  <c r="AW788" i="11"/>
  <c r="BK788" i="11"/>
  <c r="AW789" i="11"/>
  <c r="BK789" i="11"/>
  <c r="AW791" i="11"/>
  <c r="BK791" i="11"/>
  <c r="AW790" i="11"/>
  <c r="BK790" i="11"/>
  <c r="AW792" i="11"/>
  <c r="BK792" i="11"/>
  <c r="AW793" i="11"/>
  <c r="BK793" i="11"/>
  <c r="AW794" i="11"/>
  <c r="BK794" i="11"/>
  <c r="AW795" i="11"/>
  <c r="BK795" i="11"/>
  <c r="AW796" i="11"/>
  <c r="BK796" i="11"/>
  <c r="AW797" i="11"/>
  <c r="BK797" i="11"/>
  <c r="AW798" i="11"/>
  <c r="BK798" i="11"/>
  <c r="AW799" i="11"/>
  <c r="BK799" i="11"/>
  <c r="AW800" i="11"/>
  <c r="BK800" i="11"/>
  <c r="AW801" i="11"/>
  <c r="BK801" i="11"/>
  <c r="AW802" i="11"/>
  <c r="BK802" i="11"/>
  <c r="AW803" i="11"/>
  <c r="BK803" i="11"/>
  <c r="AW804" i="11"/>
  <c r="BK804" i="11"/>
  <c r="AW805" i="11"/>
  <c r="BK805" i="11"/>
  <c r="AW806" i="11"/>
  <c r="BK806" i="11"/>
  <c r="AW808" i="11"/>
  <c r="BK808" i="11"/>
  <c r="AW807" i="11"/>
  <c r="BK807" i="11"/>
  <c r="AW809" i="11"/>
  <c r="BK809" i="11"/>
  <c r="AW810" i="11"/>
  <c r="BK810" i="11"/>
  <c r="AW811" i="11"/>
  <c r="BK811" i="11"/>
  <c r="AW812" i="11"/>
  <c r="BK812" i="11"/>
  <c r="AW814" i="11"/>
  <c r="BK814" i="11"/>
  <c r="AW813" i="11"/>
  <c r="BK813" i="11"/>
  <c r="AW816" i="11"/>
  <c r="BK816" i="11"/>
  <c r="AW815" i="11"/>
  <c r="BK815" i="11"/>
  <c r="AW817" i="11"/>
  <c r="BK817" i="11"/>
  <c r="AW818" i="11"/>
  <c r="BK818" i="11"/>
  <c r="AW819" i="11"/>
  <c r="BK819" i="11"/>
  <c r="AW820" i="11"/>
  <c r="BK820" i="11"/>
  <c r="AW821" i="11"/>
  <c r="BK821" i="11"/>
  <c r="AW823" i="11"/>
  <c r="BK823" i="11"/>
  <c r="AW822" i="11"/>
  <c r="BK822" i="11"/>
  <c r="AW824" i="11"/>
  <c r="BK824" i="11"/>
  <c r="AW825" i="11"/>
  <c r="BK825" i="11"/>
  <c r="AW826" i="11"/>
  <c r="BK826" i="11"/>
  <c r="AW827" i="11"/>
  <c r="BK827" i="11"/>
  <c r="AW828" i="11"/>
  <c r="BK828" i="11"/>
  <c r="AW829" i="11"/>
  <c r="BK829" i="11"/>
  <c r="AW830" i="11"/>
  <c r="BK830" i="11"/>
  <c r="AW831" i="11"/>
  <c r="BK831" i="11"/>
  <c r="AW832" i="11"/>
  <c r="BK832" i="11"/>
  <c r="AW833" i="11"/>
  <c r="BK833" i="11"/>
  <c r="AW834" i="11"/>
  <c r="BK834" i="11"/>
  <c r="AW835" i="11"/>
  <c r="BK835" i="11"/>
  <c r="AW836" i="11"/>
  <c r="BK836" i="11"/>
  <c r="AW837" i="11"/>
  <c r="BK837" i="11"/>
  <c r="AW838" i="11"/>
  <c r="BK838" i="11"/>
  <c r="AW839" i="11"/>
  <c r="BK839" i="11"/>
  <c r="AW840" i="11"/>
  <c r="BK840" i="11"/>
  <c r="AW841" i="11"/>
  <c r="BK841" i="11"/>
  <c r="AW842" i="11"/>
  <c r="BK842" i="11"/>
  <c r="AW843" i="11"/>
  <c r="BK843" i="11"/>
  <c r="AW844" i="11"/>
  <c r="BK844" i="11"/>
  <c r="AW845" i="11"/>
  <c r="BK845" i="11"/>
  <c r="AW846" i="11"/>
  <c r="BK846" i="11"/>
  <c r="AW847" i="11"/>
  <c r="BK847" i="11"/>
  <c r="AW848" i="11"/>
  <c r="BK848" i="11"/>
  <c r="AW849" i="11"/>
  <c r="BK849" i="11"/>
  <c r="AW850" i="11"/>
  <c r="BK850" i="11"/>
  <c r="AW851" i="11"/>
  <c r="BK851" i="11"/>
  <c r="AW852" i="11"/>
  <c r="BK852" i="11"/>
  <c r="AW853" i="11"/>
  <c r="BK853" i="11"/>
  <c r="AW854" i="11"/>
  <c r="BK854" i="11"/>
  <c r="AW855" i="11"/>
  <c r="BK855" i="11"/>
  <c r="AW856" i="11"/>
  <c r="BK856" i="11"/>
  <c r="AW857" i="11"/>
  <c r="BK857" i="11"/>
  <c r="AW858" i="11"/>
  <c r="BK858" i="11"/>
  <c r="AW859" i="11"/>
  <c r="BK859" i="11"/>
  <c r="AW860" i="11"/>
  <c r="BK860" i="11"/>
  <c r="AW861" i="11"/>
  <c r="BK861" i="11"/>
  <c r="AW862" i="11"/>
  <c r="BK862" i="11"/>
  <c r="AW863" i="11"/>
  <c r="BK863" i="11"/>
  <c r="AW864" i="11"/>
  <c r="BK864" i="11"/>
  <c r="AW865" i="11"/>
  <c r="BK865" i="11"/>
  <c r="AW866" i="11"/>
  <c r="BK866" i="11"/>
  <c r="AW867" i="11"/>
  <c r="BK867" i="11"/>
  <c r="AW868" i="11"/>
  <c r="BK868" i="11"/>
  <c r="AW869" i="11"/>
  <c r="BK869" i="11"/>
  <c r="AW870" i="11"/>
  <c r="BK870" i="11"/>
  <c r="AW871" i="11"/>
  <c r="BK871" i="11"/>
  <c r="AW872" i="11"/>
  <c r="BK872" i="11"/>
  <c r="AW873" i="11"/>
  <c r="BK873" i="11"/>
  <c r="AW874" i="11"/>
  <c r="BK874" i="11"/>
  <c r="AW875" i="11"/>
  <c r="BK875" i="11"/>
  <c r="AW876" i="11"/>
  <c r="BK876" i="11"/>
  <c r="AW877" i="11"/>
  <c r="BK877" i="11"/>
  <c r="AW878" i="11"/>
  <c r="BK878" i="11"/>
  <c r="AW879" i="11"/>
  <c r="BK879" i="11"/>
  <c r="AW880" i="11"/>
  <c r="BK880" i="11"/>
  <c r="AW881" i="11"/>
  <c r="BK881" i="11"/>
  <c r="AW882" i="11"/>
  <c r="BK882" i="11"/>
  <c r="AW883" i="11"/>
  <c r="BK883" i="11"/>
  <c r="AW884" i="11"/>
  <c r="BK884" i="11"/>
  <c r="AW885" i="11"/>
  <c r="BK885" i="11"/>
  <c r="AW886" i="11"/>
  <c r="BK886" i="11"/>
  <c r="AW887" i="11"/>
  <c r="BK887" i="11"/>
  <c r="AW888" i="11"/>
  <c r="BK888" i="11"/>
  <c r="AW889" i="11"/>
  <c r="BK889" i="11"/>
  <c r="AW890" i="11"/>
  <c r="BK890" i="11"/>
  <c r="AW891" i="11"/>
  <c r="BK891" i="11"/>
  <c r="AW892" i="11"/>
  <c r="BK892" i="11"/>
  <c r="AW893" i="11"/>
  <c r="BK893" i="11"/>
  <c r="AW894" i="11"/>
  <c r="BK894" i="11"/>
  <c r="AW895" i="11"/>
  <c r="BK895" i="11"/>
  <c r="AW896" i="11"/>
  <c r="BK896" i="11"/>
  <c r="AW897" i="11"/>
  <c r="BK897" i="11"/>
  <c r="AW898" i="11"/>
  <c r="BK898" i="11"/>
  <c r="AW899" i="11"/>
  <c r="BK899" i="11"/>
  <c r="AW900" i="11"/>
  <c r="BK900" i="11"/>
  <c r="AW901" i="11"/>
  <c r="BK901" i="11"/>
  <c r="AW902" i="11"/>
  <c r="BK902" i="11"/>
  <c r="AW903" i="11"/>
  <c r="BK903" i="11"/>
  <c r="AW904" i="11"/>
  <c r="BK904" i="11"/>
  <c r="AW905" i="11"/>
  <c r="BK905" i="11"/>
  <c r="AW906" i="11"/>
  <c r="BK906" i="11"/>
  <c r="AW907" i="11"/>
  <c r="BK907" i="11"/>
  <c r="AW908" i="11"/>
  <c r="BK908" i="11"/>
  <c r="AW909" i="11"/>
  <c r="BK909" i="11"/>
  <c r="AW910" i="11"/>
  <c r="BK910" i="11"/>
  <c r="AW911" i="11"/>
  <c r="BK911" i="11"/>
  <c r="AW912" i="11"/>
  <c r="BK912" i="11"/>
  <c r="AW913" i="11"/>
  <c r="BK913" i="11"/>
  <c r="AW914" i="11"/>
  <c r="BK914" i="11"/>
  <c r="AW915" i="11"/>
  <c r="BK915" i="11"/>
  <c r="AW916" i="11"/>
  <c r="BK916" i="11"/>
  <c r="AW917" i="11"/>
  <c r="BK917" i="11"/>
  <c r="AW918" i="11"/>
  <c r="BK918" i="11"/>
  <c r="AW919" i="11"/>
  <c r="BK919" i="11"/>
  <c r="AW920" i="11"/>
  <c r="BK920" i="11"/>
  <c r="AW921" i="11"/>
  <c r="BK921" i="11"/>
  <c r="AW922" i="11"/>
  <c r="BK922" i="11"/>
  <c r="AW923" i="11"/>
  <c r="BK923" i="11"/>
  <c r="AW924" i="11"/>
  <c r="BK924" i="11"/>
  <c r="AW925" i="11"/>
  <c r="BK925" i="11"/>
  <c r="AW926" i="11"/>
  <c r="BK926" i="11"/>
  <c r="AW927" i="11"/>
  <c r="BK927" i="11"/>
  <c r="AW928" i="11"/>
  <c r="BK928" i="11"/>
  <c r="AW929" i="11"/>
  <c r="BK929" i="11"/>
  <c r="AW930" i="11"/>
  <c r="BK930" i="11"/>
  <c r="AW931" i="11"/>
  <c r="BK931" i="11"/>
  <c r="AW932" i="11"/>
  <c r="BK932" i="11"/>
  <c r="AW933" i="11"/>
  <c r="BK933" i="11"/>
  <c r="AW934" i="11"/>
  <c r="BK934" i="11"/>
  <c r="AW935" i="11"/>
  <c r="BK935" i="11"/>
  <c r="AW936" i="11"/>
  <c r="BK936" i="11"/>
  <c r="AW937" i="11"/>
  <c r="BK937" i="11"/>
  <c r="AW938" i="11"/>
  <c r="BK938" i="11"/>
  <c r="AW939" i="11"/>
  <c r="BK939" i="11"/>
  <c r="AW940" i="11"/>
  <c r="BK940" i="11"/>
  <c r="AW941" i="11"/>
  <c r="BK941" i="11"/>
  <c r="AW942" i="11"/>
  <c r="BK942" i="11"/>
  <c r="AW943" i="11"/>
  <c r="BK943" i="11"/>
  <c r="AW944" i="11"/>
  <c r="BK944" i="11"/>
  <c r="AW945" i="11"/>
  <c r="BK945" i="11"/>
  <c r="AW946" i="11"/>
  <c r="BK946" i="11"/>
  <c r="AW947" i="11"/>
  <c r="BK947" i="11"/>
  <c r="AW948" i="11"/>
  <c r="BK948" i="11"/>
  <c r="AW949" i="11"/>
  <c r="BK949" i="11"/>
  <c r="AW950" i="11"/>
  <c r="BK950" i="11"/>
  <c r="AW951" i="11"/>
  <c r="BK951" i="11"/>
  <c r="AW952" i="11"/>
  <c r="BK952" i="11"/>
  <c r="AW953" i="11"/>
  <c r="BK953" i="11"/>
  <c r="AW954" i="11"/>
  <c r="BK954" i="11"/>
  <c r="AW955" i="11"/>
  <c r="BK955" i="11"/>
  <c r="AW956" i="11"/>
  <c r="BK956" i="11"/>
  <c r="AW957" i="11"/>
  <c r="BK957" i="11"/>
  <c r="AW958" i="11"/>
  <c r="BK958" i="11"/>
  <c r="AW959" i="11"/>
  <c r="BK959" i="11"/>
  <c r="AW960" i="11"/>
  <c r="BK960" i="11"/>
  <c r="AW961" i="11"/>
  <c r="BK961" i="11"/>
  <c r="AW962" i="11"/>
  <c r="BK962" i="11"/>
  <c r="AW963" i="11"/>
  <c r="BK963" i="11"/>
  <c r="AW964" i="11"/>
  <c r="BK964" i="11"/>
  <c r="AW965" i="11"/>
  <c r="BK965" i="11"/>
  <c r="AW966" i="11"/>
  <c r="BK966" i="11"/>
  <c r="AW967" i="11"/>
  <c r="BK967" i="11"/>
  <c r="AW968" i="11"/>
  <c r="BK968" i="11"/>
  <c r="AW969" i="11"/>
  <c r="BK969" i="11"/>
  <c r="AW970" i="11"/>
  <c r="BK970" i="11"/>
  <c r="AW971" i="11"/>
  <c r="BK971" i="11"/>
  <c r="AW972" i="11"/>
  <c r="BK972" i="11"/>
  <c r="AW973" i="11"/>
  <c r="BK973" i="11"/>
  <c r="AW974" i="11"/>
  <c r="BK974" i="11"/>
  <c r="AW975" i="11"/>
  <c r="BK975" i="11"/>
  <c r="AW976" i="11"/>
  <c r="BK976" i="11"/>
  <c r="AW977" i="11"/>
  <c r="BK977" i="11"/>
  <c r="AW978" i="11"/>
  <c r="BK978" i="11"/>
  <c r="AW979" i="11"/>
  <c r="BK979" i="11"/>
  <c r="AW980" i="11"/>
  <c r="BK980" i="11"/>
  <c r="AW981" i="11"/>
  <c r="BK981" i="11"/>
  <c r="AW982" i="11"/>
  <c r="BK982" i="11"/>
  <c r="AW983" i="11"/>
  <c r="BK983" i="11"/>
  <c r="AW984" i="11"/>
  <c r="BK984" i="11"/>
  <c r="AW985" i="11"/>
  <c r="BK985" i="11"/>
  <c r="AW986" i="11"/>
  <c r="BK986" i="11"/>
  <c r="AW987" i="11"/>
  <c r="BK987" i="11"/>
  <c r="AW988" i="11"/>
  <c r="BK988" i="11"/>
  <c r="AW989" i="11"/>
  <c r="BK989" i="11"/>
  <c r="AW990" i="11"/>
  <c r="BK990" i="11"/>
  <c r="AW991" i="11"/>
  <c r="BK991" i="11"/>
  <c r="AW992" i="11"/>
  <c r="BK992" i="11"/>
  <c r="AW993" i="11"/>
  <c r="BK993" i="11"/>
  <c r="AW994" i="11"/>
  <c r="BK994" i="11"/>
  <c r="AW995" i="11"/>
  <c r="BK995" i="11"/>
  <c r="AW996" i="11"/>
  <c r="BK996" i="11"/>
  <c r="AW997" i="11"/>
  <c r="BK997" i="11"/>
  <c r="AW998" i="11"/>
  <c r="BK998" i="11"/>
  <c r="AW999" i="11"/>
  <c r="BK999" i="11"/>
  <c r="AW1000" i="11"/>
  <c r="BK1000" i="11"/>
  <c r="AW1001" i="11"/>
  <c r="BK1001" i="11"/>
  <c r="AW1002" i="11"/>
  <c r="BK1002" i="11"/>
  <c r="AW1003" i="11"/>
  <c r="BK1003" i="11"/>
  <c r="AW1004" i="11"/>
  <c r="BK1004" i="11"/>
  <c r="AW1005" i="11"/>
  <c r="BK1005" i="11"/>
  <c r="AW1006" i="11"/>
  <c r="BK1006" i="11"/>
  <c r="AW1007" i="11"/>
  <c r="BK1007" i="11"/>
  <c r="AW1008" i="11"/>
  <c r="BK1008" i="11"/>
  <c r="AW1009" i="11"/>
  <c r="BK1009" i="11"/>
  <c r="AW1010" i="11"/>
  <c r="BK1010" i="11"/>
  <c r="CZ547" i="11"/>
  <c r="DC547" i="11"/>
  <c r="CV547" i="11"/>
  <c r="O33" i="20"/>
  <c r="DA749" i="11"/>
  <c r="DC749" i="11"/>
  <c r="CV749" i="11"/>
  <c r="DA733" i="11"/>
  <c r="DC733" i="11"/>
  <c r="CV733" i="11"/>
  <c r="CQ182" i="11"/>
  <c r="CQ192" i="11"/>
  <c r="CQ118" i="11"/>
  <c r="CQ79" i="11"/>
  <c r="CQ312" i="11"/>
  <c r="CQ205" i="11"/>
  <c r="CQ229" i="11"/>
  <c r="CQ350" i="11"/>
  <c r="CQ354" i="11"/>
  <c r="CQ117" i="11"/>
  <c r="CQ80" i="11"/>
  <c r="CQ323" i="11"/>
  <c r="U72" i="19"/>
  <c r="BF356" i="11"/>
  <c r="BF503" i="11"/>
  <c r="BF71" i="11"/>
  <c r="BF313" i="11"/>
  <c r="BF39" i="11"/>
  <c r="BF125" i="11"/>
  <c r="CU125" i="11"/>
  <c r="BF443" i="11"/>
  <c r="BF467" i="11"/>
  <c r="BF495" i="11"/>
  <c r="BF217" i="11"/>
  <c r="BF359" i="11"/>
  <c r="BF187" i="11"/>
  <c r="BF79" i="11"/>
  <c r="CU79" i="11"/>
  <c r="BF456" i="11"/>
  <c r="BF441" i="11"/>
  <c r="BF469" i="11"/>
  <c r="BF123" i="11"/>
  <c r="CU123" i="11"/>
  <c r="BF139" i="11"/>
  <c r="BF437" i="11"/>
  <c r="BF239" i="11"/>
  <c r="BF225" i="11"/>
  <c r="CU225" i="11"/>
  <c r="BF235" i="11"/>
  <c r="CU235" i="11"/>
  <c r="BF212" i="11"/>
  <c r="BF201" i="11"/>
  <c r="BF57" i="11"/>
  <c r="BF99" i="11"/>
  <c r="BF238" i="11"/>
  <c r="BF232" i="11"/>
  <c r="BF43" i="11"/>
  <c r="BF163" i="11"/>
  <c r="BF283" i="11"/>
  <c r="CU283" i="11"/>
  <c r="BF131" i="11"/>
  <c r="BF159" i="11"/>
  <c r="BF507" i="11"/>
  <c r="BF279" i="11"/>
  <c r="BF243" i="11"/>
  <c r="BF337" i="11"/>
  <c r="BF323" i="11"/>
  <c r="CU323" i="11"/>
  <c r="BF76" i="11"/>
  <c r="BF434" i="11"/>
  <c r="BF321" i="11"/>
  <c r="CU321" i="11"/>
  <c r="BF335" i="11"/>
  <c r="BF198" i="11"/>
  <c r="BF80" i="11"/>
  <c r="CU80" i="11"/>
  <c r="BF457" i="11"/>
  <c r="BF73" i="11"/>
  <c r="BF133" i="11"/>
  <c r="BF259" i="11"/>
  <c r="BF365" i="11"/>
  <c r="BF393" i="11"/>
  <c r="BF197" i="11"/>
  <c r="BF117" i="11"/>
  <c r="CU117" i="11"/>
  <c r="BF411" i="11"/>
  <c r="BF307" i="11"/>
  <c r="BF349" i="11"/>
  <c r="CU349" i="11"/>
  <c r="BF93" i="11"/>
  <c r="BF195" i="11"/>
  <c r="BF451" i="11"/>
  <c r="BF397" i="11"/>
  <c r="BF465" i="11"/>
  <c r="BF25" i="11"/>
  <c r="BF105" i="11"/>
  <c r="BF493" i="11"/>
  <c r="BF461" i="11"/>
  <c r="BF319" i="11"/>
  <c r="CU319" i="11"/>
  <c r="BF149" i="11"/>
  <c r="BF233" i="11"/>
  <c r="BF116" i="11"/>
  <c r="BF330" i="11"/>
  <c r="BF85" i="11"/>
  <c r="BF501" i="11"/>
  <c r="BF101" i="11"/>
  <c r="BF193" i="11"/>
  <c r="BF129" i="11"/>
  <c r="BF407" i="11"/>
  <c r="BF301" i="11"/>
  <c r="BF241" i="11"/>
  <c r="BF100" i="11"/>
  <c r="BF27" i="11"/>
  <c r="BF477" i="11"/>
  <c r="BF177" i="11"/>
  <c r="BF355" i="11"/>
  <c r="BF82" i="11"/>
  <c r="BF26" i="11"/>
  <c r="BF175" i="11"/>
  <c r="BF53" i="11"/>
  <c r="BF109" i="11"/>
  <c r="BF127" i="11"/>
  <c r="BF191" i="11"/>
  <c r="CU191" i="11"/>
  <c r="BF387" i="11"/>
  <c r="BF463" i="11"/>
  <c r="BF310" i="11"/>
  <c r="BF251" i="11"/>
  <c r="BF309" i="11"/>
  <c r="BF302" i="11"/>
  <c r="BF97" i="11"/>
  <c r="BF72" i="11"/>
  <c r="BF49" i="11"/>
  <c r="BF303" i="11"/>
  <c r="BF69" i="11"/>
  <c r="BF333" i="11"/>
  <c r="CU333" i="11"/>
  <c r="BF289" i="11"/>
  <c r="CU289" i="11"/>
  <c r="BF479" i="11"/>
  <c r="BF481" i="11"/>
  <c r="BF314" i="11"/>
  <c r="BF121" i="11"/>
  <c r="BF505" i="11"/>
  <c r="BF183" i="11"/>
  <c r="BF103" i="11"/>
  <c r="BF41" i="11"/>
  <c r="BF115" i="11"/>
  <c r="BF111" i="11"/>
  <c r="BF104" i="11"/>
  <c r="BF263" i="11"/>
  <c r="BF473" i="11"/>
  <c r="BF442" i="11"/>
  <c r="BF135" i="11"/>
  <c r="BF227" i="11"/>
  <c r="BF153" i="11"/>
  <c r="BF499" i="11"/>
  <c r="BF102" i="11"/>
  <c r="BF366" i="11"/>
  <c r="BF31" i="11"/>
  <c r="CU31" i="11"/>
  <c r="BF245" i="11"/>
  <c r="CU245" i="11"/>
  <c r="BF228" i="11"/>
  <c r="BF63" i="11"/>
  <c r="BF415" i="11"/>
  <c r="BF369" i="11"/>
  <c r="BF171" i="11"/>
  <c r="BF367" i="11"/>
  <c r="BF119" i="11"/>
  <c r="BF211" i="11"/>
  <c r="BF95" i="11"/>
  <c r="BF311" i="11"/>
  <c r="CU311" i="11"/>
  <c r="BF341" i="11"/>
  <c r="BF425" i="11"/>
  <c r="BF83" i="11"/>
  <c r="CU83" i="11"/>
  <c r="BF110" i="11"/>
  <c r="BF275" i="11"/>
  <c r="BF453" i="11"/>
  <c r="BF459" i="11"/>
  <c r="BF81" i="11"/>
  <c r="BF67" i="11"/>
  <c r="BF401" i="11"/>
  <c r="BF23" i="11"/>
  <c r="BF221" i="11"/>
  <c r="BF237" i="11"/>
  <c r="BF70" i="11"/>
  <c r="BF77" i="11"/>
  <c r="BF389" i="11"/>
  <c r="BF403" i="11"/>
  <c r="BF433" i="11"/>
  <c r="BF35" i="11"/>
  <c r="BF329" i="11"/>
  <c r="BF207" i="11"/>
  <c r="BF343" i="11"/>
  <c r="BF502" i="11"/>
  <c r="BF328" i="11"/>
  <c r="BF483" i="11"/>
  <c r="BF231" i="11"/>
  <c r="BF75" i="11"/>
  <c r="BF108" i="11"/>
  <c r="BF497" i="11"/>
  <c r="BF107" i="11"/>
  <c r="BF471" i="11"/>
  <c r="BF205" i="11"/>
  <c r="CU205" i="11"/>
  <c r="BF478" i="11"/>
  <c r="BF455" i="11"/>
  <c r="BF475" i="11"/>
  <c r="BF91" i="11"/>
  <c r="BF361" i="11"/>
  <c r="CU361" i="11"/>
  <c r="BF427" i="11"/>
  <c r="BF65" i="11"/>
  <c r="BF327" i="11"/>
  <c r="BF199" i="11"/>
  <c r="BF130" i="11"/>
  <c r="BF371" i="11"/>
  <c r="BF267" i="11"/>
  <c r="BF305" i="11"/>
  <c r="BF89" i="11"/>
  <c r="BF357" i="11"/>
  <c r="CU357" i="11"/>
  <c r="BF306" i="11"/>
  <c r="BF271" i="11"/>
  <c r="BF247" i="11"/>
  <c r="BF297" i="11"/>
  <c r="BF331" i="11"/>
  <c r="BF155" i="11"/>
  <c r="BF363" i="11"/>
  <c r="BF167" i="11"/>
  <c r="BF339" i="11"/>
  <c r="BF287" i="11"/>
  <c r="CU287" i="11"/>
  <c r="BF126" i="11"/>
  <c r="CU126" i="11"/>
  <c r="BF143" i="11"/>
  <c r="BF40" i="11"/>
  <c r="BF454" i="11"/>
  <c r="BF304" i="11"/>
  <c r="BF124" i="11"/>
  <c r="CU124" i="11"/>
  <c r="BF47" i="11"/>
  <c r="CU47" i="11"/>
  <c r="BF194" i="11"/>
  <c r="BF316" i="11"/>
  <c r="CU316" i="11"/>
  <c r="BF460" i="11"/>
  <c r="BF462" i="11"/>
  <c r="BF96" i="11"/>
  <c r="BF488" i="11"/>
  <c r="CU488" i="11"/>
  <c r="BF504" i="11"/>
  <c r="BF242" i="11"/>
  <c r="BF470" i="11"/>
  <c r="BF94" i="11"/>
  <c r="BF78" i="11"/>
  <c r="BF122" i="11"/>
  <c r="BF113" i="11"/>
  <c r="CU113" i="11"/>
  <c r="BF24" i="11"/>
  <c r="CU24" i="11"/>
  <c r="BF134" i="11"/>
  <c r="BF216" i="11"/>
  <c r="CU216" i="11"/>
  <c r="BF332" i="11"/>
  <c r="BF336" i="11"/>
  <c r="BF506" i="11"/>
  <c r="BF128" i="11"/>
  <c r="BF66" i="11"/>
  <c r="BF118" i="11"/>
  <c r="CU118" i="11"/>
  <c r="BF482" i="11"/>
  <c r="BF428" i="11"/>
  <c r="BF218" i="11"/>
  <c r="BF120" i="11"/>
  <c r="BF255" i="11"/>
  <c r="CU255" i="11"/>
  <c r="BF178" i="11"/>
  <c r="BF61" i="11"/>
  <c r="CU61" i="11"/>
  <c r="BF87" i="11"/>
  <c r="CU87" i="11"/>
  <c r="BF364" i="11"/>
  <c r="BF64" i="11"/>
  <c r="BF388" i="11"/>
  <c r="BF308" i="11"/>
  <c r="BF489" i="11"/>
  <c r="CU489" i="11"/>
  <c r="BF200" i="11"/>
  <c r="BF474" i="11"/>
  <c r="BF147" i="11"/>
  <c r="CU147" i="11"/>
  <c r="BF402" i="11"/>
  <c r="BF500" i="11"/>
  <c r="BF192" i="11"/>
  <c r="CU192" i="11"/>
  <c r="BF508" i="11"/>
  <c r="BF344" i="11"/>
  <c r="BF480" i="11"/>
  <c r="BF229" i="11"/>
  <c r="CU229" i="11"/>
  <c r="BF468" i="11"/>
  <c r="BF444" i="11"/>
  <c r="BF458" i="11"/>
  <c r="BF136" i="11"/>
  <c r="BF50" i="11"/>
  <c r="BF244" i="11"/>
  <c r="BF214" i="11"/>
  <c r="CU214" i="11"/>
  <c r="BF370" i="11"/>
  <c r="BF318" i="11"/>
  <c r="CU318" i="11"/>
  <c r="BF464" i="11"/>
  <c r="BF485" i="11"/>
  <c r="CU485" i="11"/>
  <c r="BF426" i="11"/>
  <c r="BF132" i="11"/>
  <c r="BF338" i="11"/>
  <c r="BF498" i="11"/>
  <c r="BF476" i="11"/>
  <c r="BF325" i="11"/>
  <c r="CU325" i="11"/>
  <c r="BF315" i="11"/>
  <c r="CU315" i="11"/>
  <c r="BF98" i="11"/>
  <c r="BF334" i="11"/>
  <c r="CU334" i="11"/>
  <c r="BF342" i="11"/>
  <c r="BF148" i="11"/>
  <c r="CU148" i="11"/>
  <c r="BF452" i="11"/>
  <c r="BF494" i="11"/>
  <c r="BF360" i="11"/>
  <c r="BF484" i="11"/>
  <c r="BF86" i="11"/>
  <c r="BF340" i="11"/>
  <c r="BF345" i="11"/>
  <c r="CU345" i="11"/>
  <c r="BF472" i="11"/>
  <c r="BF491" i="11"/>
  <c r="CU491" i="11"/>
  <c r="BF347" i="11"/>
  <c r="CU347" i="11"/>
  <c r="BF487" i="11"/>
  <c r="CU487" i="11"/>
  <c r="BF322" i="11"/>
  <c r="CU322" i="11"/>
  <c r="BF180" i="11"/>
  <c r="CU180" i="11"/>
  <c r="BF353" i="11"/>
  <c r="CU353" i="11"/>
  <c r="BF293" i="11"/>
  <c r="CU293" i="11"/>
  <c r="BF213" i="11"/>
  <c r="CU213" i="11"/>
  <c r="BF196" i="11"/>
  <c r="BF234" i="11"/>
  <c r="BF74" i="11"/>
  <c r="BF92" i="11"/>
  <c r="BF288" i="11"/>
  <c r="CU288" i="11"/>
  <c r="BF112" i="11"/>
  <c r="BF435" i="11"/>
  <c r="BF346" i="11"/>
  <c r="CU346" i="11"/>
  <c r="BF358" i="11"/>
  <c r="CU358" i="11"/>
  <c r="BF368" i="11"/>
  <c r="BF215" i="11"/>
  <c r="CU215" i="11"/>
  <c r="BF312" i="11"/>
  <c r="CU312" i="11"/>
  <c r="BF106" i="11"/>
  <c r="BF90" i="11"/>
  <c r="BF48" i="11"/>
  <c r="CU48" i="11"/>
  <c r="BF447" i="11"/>
  <c r="BF492" i="11"/>
  <c r="CU492" i="11"/>
  <c r="BF317" i="11"/>
  <c r="CU317" i="11"/>
  <c r="BF240" i="11"/>
  <c r="BF68" i="11"/>
  <c r="BF496" i="11"/>
  <c r="BF176" i="11"/>
  <c r="BF179" i="11"/>
  <c r="CU179" i="11"/>
  <c r="BF28" i="11"/>
  <c r="BF351" i="11"/>
  <c r="CU351" i="11"/>
  <c r="BF154" i="11"/>
  <c r="BF42" i="11"/>
  <c r="BF490" i="11"/>
  <c r="CU490" i="11"/>
  <c r="BF230" i="11"/>
  <c r="CU230" i="11"/>
  <c r="BF114" i="11"/>
  <c r="CU114" i="11"/>
  <c r="BF51" i="11"/>
  <c r="BF226" i="11"/>
  <c r="CU226" i="11"/>
  <c r="BF246" i="11"/>
  <c r="CU246" i="11"/>
  <c r="BF206" i="11"/>
  <c r="CU206" i="11"/>
  <c r="BF137" i="11"/>
  <c r="BF404" i="11"/>
  <c r="BF372" i="11"/>
  <c r="BF248" i="11"/>
  <c r="BF150" i="11"/>
  <c r="BF348" i="11"/>
  <c r="CU348" i="11"/>
  <c r="BF44" i="11"/>
  <c r="BF62" i="11"/>
  <c r="CU62" i="11"/>
  <c r="BF445" i="11"/>
  <c r="BF29" i="11"/>
  <c r="BF354" i="11"/>
  <c r="CU354" i="11"/>
  <c r="BF236" i="11"/>
  <c r="CU236" i="11"/>
  <c r="BF509" i="11"/>
  <c r="BF208" i="11"/>
  <c r="BF429" i="11"/>
  <c r="BF352" i="11"/>
  <c r="CU352" i="11"/>
  <c r="BF466" i="11"/>
  <c r="CU466" i="11"/>
  <c r="BF390" i="11"/>
  <c r="BF219" i="11"/>
  <c r="BF88" i="11"/>
  <c r="CU88" i="11"/>
  <c r="BF320" i="11"/>
  <c r="CU320" i="11"/>
  <c r="BF324" i="11"/>
  <c r="CU324" i="11"/>
  <c r="BF350" i="11"/>
  <c r="CU350" i="11"/>
  <c r="BF362" i="11"/>
  <c r="CU362" i="11"/>
  <c r="BF486" i="11"/>
  <c r="CU486" i="11"/>
  <c r="BF202" i="11"/>
  <c r="BF436" i="11"/>
  <c r="BF156" i="11"/>
  <c r="BF84" i="11"/>
  <c r="CU84" i="11"/>
  <c r="BF326" i="11"/>
  <c r="CU326" i="11"/>
  <c r="BF438" i="11"/>
  <c r="BF138" i="11"/>
  <c r="BF203" i="11"/>
  <c r="BF151" i="11"/>
  <c r="BF430" i="11"/>
  <c r="BF405" i="11"/>
  <c r="BF510" i="11"/>
  <c r="BF290" i="11"/>
  <c r="CU290" i="11"/>
  <c r="BF52" i="11"/>
  <c r="BF446" i="11"/>
  <c r="BF209" i="11"/>
  <c r="BF45" i="11"/>
  <c r="BF249" i="11"/>
  <c r="BF220" i="11"/>
  <c r="BF181" i="11"/>
  <c r="CU181" i="11"/>
  <c r="BF157" i="11"/>
  <c r="BF391" i="11"/>
  <c r="BF182" i="11"/>
  <c r="CU182" i="11"/>
  <c r="BF204" i="11"/>
  <c r="BF152" i="11"/>
  <c r="BF184" i="11"/>
  <c r="BF374" i="11"/>
  <c r="BF210" i="11"/>
  <c r="BF46" i="11"/>
  <c r="BF406" i="11"/>
  <c r="BF54" i="11"/>
  <c r="BF158" i="11"/>
  <c r="BF291" i="11"/>
  <c r="CU291" i="11"/>
  <c r="BF373" i="11"/>
  <c r="BF30" i="11"/>
  <c r="BF140" i="11"/>
  <c r="BF392" i="11"/>
  <c r="BF439" i="11"/>
  <c r="BF292" i="11"/>
  <c r="CU292" i="11"/>
  <c r="BF250" i="11"/>
  <c r="BF511" i="11"/>
  <c r="BF222" i="11"/>
  <c r="BF375" i="11"/>
  <c r="BF440" i="11"/>
  <c r="BF55" i="11"/>
  <c r="BF394" i="11"/>
  <c r="BF33" i="11"/>
  <c r="CU33" i="11"/>
  <c r="BF185" i="11"/>
  <c r="BF223" i="11"/>
  <c r="BF32" i="11"/>
  <c r="CU32" i="11"/>
  <c r="BF408" i="11"/>
  <c r="BF449" i="11"/>
  <c r="BF141" i="11"/>
  <c r="BF448" i="11"/>
  <c r="BF160" i="11"/>
  <c r="BF252" i="11"/>
  <c r="BF512" i="11"/>
  <c r="BF376" i="11"/>
  <c r="BF142" i="11"/>
  <c r="BF34" i="11"/>
  <c r="CU34" i="11"/>
  <c r="BF224" i="11"/>
  <c r="BF253" i="11"/>
  <c r="BF409" i="11"/>
  <c r="BF186" i="11"/>
  <c r="BF161" i="11"/>
  <c r="BF295" i="11"/>
  <c r="CU295" i="11"/>
  <c r="BF513" i="11"/>
  <c r="BF395" i="11"/>
  <c r="CQ395" i="11"/>
  <c r="BF56" i="11"/>
  <c r="BF294" i="11"/>
  <c r="CU294" i="11"/>
  <c r="BF377" i="11"/>
  <c r="BF410" i="11"/>
  <c r="BF296" i="11"/>
  <c r="CU296" i="11"/>
  <c r="BF144" i="11"/>
  <c r="BF58" i="11"/>
  <c r="BF254" i="11"/>
  <c r="BF36" i="11"/>
  <c r="BF396" i="11"/>
  <c r="BF162" i="11"/>
  <c r="BF514" i="11"/>
  <c r="BF188" i="11"/>
  <c r="BF450" i="11"/>
  <c r="BF189" i="11"/>
  <c r="BF378" i="11"/>
  <c r="BF412" i="11"/>
  <c r="BF145" i="11"/>
  <c r="BF256" i="11"/>
  <c r="CU256" i="11"/>
  <c r="BF298" i="11"/>
  <c r="BF398" i="11"/>
  <c r="BF59" i="11"/>
  <c r="BF164" i="11"/>
  <c r="BF515" i="11"/>
  <c r="BF37" i="11"/>
  <c r="BF60" i="11"/>
  <c r="BF190" i="11"/>
  <c r="U68" i="19"/>
  <c r="BF516" i="11"/>
  <c r="BF413" i="11"/>
  <c r="BF38" i="11"/>
  <c r="BF165" i="11"/>
  <c r="BF146" i="11"/>
  <c r="BF299" i="11"/>
  <c r="BF399" i="11"/>
  <c r="BF400" i="11"/>
  <c r="BF414" i="11"/>
  <c r="BF300" i="11"/>
  <c r="BF166" i="11"/>
  <c r="BF257" i="11"/>
  <c r="CU257" i="11"/>
  <c r="BF517" i="11"/>
  <c r="BF416" i="11"/>
  <c r="BF518" i="11"/>
  <c r="BF168" i="11"/>
  <c r="BF258" i="11"/>
  <c r="CU258" i="11"/>
  <c r="BF260" i="11"/>
  <c r="BF417" i="11"/>
  <c r="BF519" i="11"/>
  <c r="BF261" i="11"/>
  <c r="BF169" i="11"/>
  <c r="BF262" i="11"/>
  <c r="BF170" i="11"/>
  <c r="BF418" i="11"/>
  <c r="BF520" i="11"/>
  <c r="BF264" i="11"/>
  <c r="BF172" i="11"/>
  <c r="BF521" i="11"/>
  <c r="BF173" i="11"/>
  <c r="BF522" i="11"/>
  <c r="BF265" i="11"/>
  <c r="BF174" i="11"/>
  <c r="BF523" i="11"/>
  <c r="BF266" i="11"/>
  <c r="BF268" i="11"/>
  <c r="BF524" i="11"/>
  <c r="BF269" i="11"/>
  <c r="BF525" i="11"/>
  <c r="BF270" i="11"/>
  <c r="BF526" i="11"/>
  <c r="BF272" i="11"/>
  <c r="BF527" i="11"/>
  <c r="BF273" i="11"/>
  <c r="BF528" i="11"/>
  <c r="BF274" i="11"/>
  <c r="BF529" i="11"/>
  <c r="BF276" i="11"/>
  <c r="BF530" i="11"/>
  <c r="BF277" i="11"/>
  <c r="BF531" i="11"/>
  <c r="BF278" i="11"/>
  <c r="BF532" i="11"/>
  <c r="BF533" i="11"/>
  <c r="BF280" i="11"/>
  <c r="BF534" i="11"/>
  <c r="BF281" i="11"/>
  <c r="BF282" i="11"/>
  <c r="BF535" i="11"/>
  <c r="BF284" i="11"/>
  <c r="CU284" i="11"/>
  <c r="BF536" i="11"/>
  <c r="BF537" i="11"/>
  <c r="BF285" i="11"/>
  <c r="CU285" i="11"/>
  <c r="BF538" i="11"/>
  <c r="BF539" i="11"/>
  <c r="BF286" i="11"/>
  <c r="CU286" i="11"/>
  <c r="BF540" i="11"/>
  <c r="BF541" i="11"/>
  <c r="BF542" i="11"/>
  <c r="BF543" i="11"/>
  <c r="BF544" i="11"/>
  <c r="BF545" i="11"/>
  <c r="BF546" i="11"/>
  <c r="BF547" i="11"/>
  <c r="BF548" i="11"/>
  <c r="BF549" i="11"/>
  <c r="BF550" i="11"/>
  <c r="BF551" i="11"/>
  <c r="BF552" i="11"/>
  <c r="BF553" i="11"/>
  <c r="BF554" i="11"/>
  <c r="BF556" i="11"/>
  <c r="BF555" i="11"/>
  <c r="BF557" i="11"/>
  <c r="BF558" i="11"/>
  <c r="BF559" i="11"/>
  <c r="BF560" i="11"/>
  <c r="BF561" i="11"/>
  <c r="BF563" i="11"/>
  <c r="BF562" i="11"/>
  <c r="BF564" i="11"/>
  <c r="BF565" i="11"/>
  <c r="BF566" i="11"/>
  <c r="BF567" i="11"/>
  <c r="BF568" i="11"/>
  <c r="BF569" i="11"/>
  <c r="BF570" i="11"/>
  <c r="BF571" i="11"/>
  <c r="BF572" i="11"/>
  <c r="BF574" i="11"/>
  <c r="BF573" i="11"/>
  <c r="BF575" i="11"/>
  <c r="BF576" i="11"/>
  <c r="BF577" i="11"/>
  <c r="BF578" i="11"/>
  <c r="BF579" i="11"/>
  <c r="BF580" i="11"/>
  <c r="BF581" i="11"/>
  <c r="BF582" i="11"/>
  <c r="BF583" i="11"/>
  <c r="BF584" i="11"/>
  <c r="BF585" i="11"/>
  <c r="BF586" i="11"/>
  <c r="BF587" i="11"/>
  <c r="BF588" i="11"/>
  <c r="BF589" i="11"/>
  <c r="BF590" i="11"/>
  <c r="BF592" i="11"/>
  <c r="BF591" i="11"/>
  <c r="BF593" i="11"/>
  <c r="BF594" i="11"/>
  <c r="BF595" i="11"/>
  <c r="BF596" i="11"/>
  <c r="BF598" i="11"/>
  <c r="BF597" i="11"/>
  <c r="BF599" i="11"/>
  <c r="BF600" i="11"/>
  <c r="BF601" i="11"/>
  <c r="BF602" i="11"/>
  <c r="BF603" i="11"/>
  <c r="BF604" i="11"/>
  <c r="BF605" i="11"/>
  <c r="BF606" i="11"/>
  <c r="BF607" i="11"/>
  <c r="BF608" i="11"/>
  <c r="BF610" i="11"/>
  <c r="BF609" i="11"/>
  <c r="BF611" i="11"/>
  <c r="BF612" i="11"/>
  <c r="BF613" i="11"/>
  <c r="BF614" i="11"/>
  <c r="BF615" i="11"/>
  <c r="BF616" i="11"/>
  <c r="BF617" i="11"/>
  <c r="BF618" i="11"/>
  <c r="BF620" i="11"/>
  <c r="BF619" i="11"/>
  <c r="BF621" i="11"/>
  <c r="BF622" i="11"/>
  <c r="BF623" i="11"/>
  <c r="BF624" i="11"/>
  <c r="BF625" i="11"/>
  <c r="BF626" i="11"/>
  <c r="BF627" i="11"/>
  <c r="BF628" i="11"/>
  <c r="BF629" i="11"/>
  <c r="BF630" i="11"/>
  <c r="BF632" i="11"/>
  <c r="BF631" i="11"/>
  <c r="BF633" i="11"/>
  <c r="BF634" i="11"/>
  <c r="BF635" i="11"/>
  <c r="BF636" i="11"/>
  <c r="BF637" i="11"/>
  <c r="BF638" i="11"/>
  <c r="BF639" i="11"/>
  <c r="BF640" i="11"/>
  <c r="BF641" i="11"/>
  <c r="BF642" i="11"/>
  <c r="BF643" i="11"/>
  <c r="BF645" i="11"/>
  <c r="BF644" i="11"/>
  <c r="BF646" i="11"/>
  <c r="BF648" i="11"/>
  <c r="BF647" i="11"/>
  <c r="BF649" i="11"/>
  <c r="BF650" i="11"/>
  <c r="BF652" i="11"/>
  <c r="BF651" i="11"/>
  <c r="BF654" i="11"/>
  <c r="BF653" i="11"/>
  <c r="BF655" i="11"/>
  <c r="BF656" i="11"/>
  <c r="BF657" i="11"/>
  <c r="BF658" i="11"/>
  <c r="BF659" i="11"/>
  <c r="BF660" i="11"/>
  <c r="BF661" i="11"/>
  <c r="BF662" i="11"/>
  <c r="BF663" i="11"/>
  <c r="BF664" i="11"/>
  <c r="BF665" i="11"/>
  <c r="BF667" i="11"/>
  <c r="BF666" i="11"/>
  <c r="BF668" i="11"/>
  <c r="BF669" i="11"/>
  <c r="BF670" i="11"/>
  <c r="BF671" i="11"/>
  <c r="BF672" i="11"/>
  <c r="BF673" i="11"/>
  <c r="BF674" i="11"/>
  <c r="BF676" i="11"/>
  <c r="BF675" i="11"/>
  <c r="BF677" i="11"/>
  <c r="BF678" i="11"/>
  <c r="BF680" i="11"/>
  <c r="BF679" i="11"/>
  <c r="BF681" i="11"/>
  <c r="BF682" i="11"/>
  <c r="BF683" i="11"/>
  <c r="BF684" i="11"/>
  <c r="BF685" i="11"/>
  <c r="BF686" i="11"/>
  <c r="BF687" i="11"/>
  <c r="BF688" i="11"/>
  <c r="BF689" i="11"/>
  <c r="BF691" i="11"/>
  <c r="BF690" i="11"/>
  <c r="BF692" i="11"/>
  <c r="BF693" i="11"/>
  <c r="BF694" i="11"/>
  <c r="BF695" i="11"/>
  <c r="BF696" i="11"/>
  <c r="BF697" i="11"/>
  <c r="BF698" i="11"/>
  <c r="BF699" i="11"/>
  <c r="BF700" i="11"/>
  <c r="BF701" i="11"/>
  <c r="BF702" i="11"/>
  <c r="BF703" i="11"/>
  <c r="BF705" i="11"/>
  <c r="BF704" i="11"/>
  <c r="BF706" i="11"/>
  <c r="BF707" i="11"/>
  <c r="BF708" i="11"/>
  <c r="BF709" i="11"/>
  <c r="BF710" i="11"/>
  <c r="BF711" i="11"/>
  <c r="BF712" i="11"/>
  <c r="BF713" i="11"/>
  <c r="BF714" i="11"/>
  <c r="BF715" i="11"/>
  <c r="BF717" i="11"/>
  <c r="BF716" i="11"/>
  <c r="BF718" i="11"/>
  <c r="BF719" i="11"/>
  <c r="BF720" i="11"/>
  <c r="BF721" i="11"/>
  <c r="BF722" i="11"/>
  <c r="BF723" i="11"/>
  <c r="BF724" i="11"/>
  <c r="BF725" i="11"/>
  <c r="BF726" i="11"/>
  <c r="BF727" i="11"/>
  <c r="BF728" i="11"/>
  <c r="BF730" i="11"/>
  <c r="BF729" i="11"/>
  <c r="BF731" i="11"/>
  <c r="BF732" i="11"/>
  <c r="BF733" i="11"/>
  <c r="BF734" i="11"/>
  <c r="BF735" i="11"/>
  <c r="BF736" i="11"/>
  <c r="BF737" i="11"/>
  <c r="BF738" i="11"/>
  <c r="BF739" i="11"/>
  <c r="BF740" i="11"/>
  <c r="BF741" i="11"/>
  <c r="BF742" i="11"/>
  <c r="BF743" i="11"/>
  <c r="BF744" i="11"/>
  <c r="BF745" i="11"/>
  <c r="BF746" i="11"/>
  <c r="BF747" i="11"/>
  <c r="BF748" i="11"/>
  <c r="BF749" i="11"/>
  <c r="BF751" i="11"/>
  <c r="BF750" i="11"/>
  <c r="BF752" i="11"/>
  <c r="BF753" i="11"/>
  <c r="BF754" i="11"/>
  <c r="BF755" i="11"/>
  <c r="BF756" i="11"/>
  <c r="BF757" i="11"/>
  <c r="BF758" i="11"/>
  <c r="BF759" i="11"/>
  <c r="BF760" i="11"/>
  <c r="BF761" i="11"/>
  <c r="BF762" i="11"/>
  <c r="BF763" i="11"/>
  <c r="BF764" i="11"/>
  <c r="BF765" i="11"/>
  <c r="BF766" i="11"/>
  <c r="BF767" i="11"/>
  <c r="BF768" i="11"/>
  <c r="BF769" i="11"/>
  <c r="BF770" i="11"/>
  <c r="BF771" i="11"/>
  <c r="BF772" i="11"/>
  <c r="BF773" i="11"/>
  <c r="BF774" i="11"/>
  <c r="BF775" i="11"/>
  <c r="BF776" i="11"/>
  <c r="BF777" i="11"/>
  <c r="BF778" i="11"/>
  <c r="BF780" i="11"/>
  <c r="BF779" i="11"/>
  <c r="BF781" i="11"/>
  <c r="BF782" i="11"/>
  <c r="BF783" i="11"/>
  <c r="BF784" i="11"/>
  <c r="BF786" i="11"/>
  <c r="BF785" i="11"/>
  <c r="BF787" i="11"/>
  <c r="BF788" i="11"/>
  <c r="BF790" i="11"/>
  <c r="BF789" i="11"/>
  <c r="BF791" i="11"/>
  <c r="BF792" i="11"/>
  <c r="BF793" i="11"/>
  <c r="BF794" i="11"/>
  <c r="BF795" i="11"/>
  <c r="BF796" i="11"/>
  <c r="BF797" i="11"/>
  <c r="BF798" i="11"/>
  <c r="BF800" i="11"/>
  <c r="BF799" i="11"/>
  <c r="BF801" i="11"/>
  <c r="BF802" i="11"/>
  <c r="BF803" i="11"/>
  <c r="BF804" i="11"/>
  <c r="BF805" i="11"/>
  <c r="BF806" i="11"/>
  <c r="BF808" i="11"/>
  <c r="BF807" i="11"/>
  <c r="BF809" i="11"/>
  <c r="BF810" i="11"/>
  <c r="BF812" i="11"/>
  <c r="BF811" i="11"/>
  <c r="BF813" i="11"/>
  <c r="BF814" i="11"/>
  <c r="BF816" i="11"/>
  <c r="BF815" i="11"/>
  <c r="BF817" i="11"/>
  <c r="BF818" i="11"/>
  <c r="BF819" i="11"/>
  <c r="BF820" i="11"/>
  <c r="BF821" i="11"/>
  <c r="BF823" i="11"/>
  <c r="BF822" i="11"/>
  <c r="BF824" i="11"/>
  <c r="BF825" i="11"/>
  <c r="BF826" i="11"/>
  <c r="BF827" i="11"/>
  <c r="BF828" i="11"/>
  <c r="BF829" i="11"/>
  <c r="BF830" i="11"/>
  <c r="BF831" i="11"/>
  <c r="BF832" i="11"/>
  <c r="BF833" i="11"/>
  <c r="BF834" i="11"/>
  <c r="BF835" i="11"/>
  <c r="BF836" i="11"/>
  <c r="BF837" i="11"/>
  <c r="BF838" i="11"/>
  <c r="BF839" i="11"/>
  <c r="BF840" i="11"/>
  <c r="BF841" i="11"/>
  <c r="BF842" i="11"/>
  <c r="BF843" i="11"/>
  <c r="BF844" i="11"/>
  <c r="BF845" i="11"/>
  <c r="BF846" i="11"/>
  <c r="BF847" i="11"/>
  <c r="BF848" i="11"/>
  <c r="BF849" i="11"/>
  <c r="BF850" i="11"/>
  <c r="BF851" i="11"/>
  <c r="BF852" i="11"/>
  <c r="BF853" i="11"/>
  <c r="BF854" i="11"/>
  <c r="BF855" i="11"/>
  <c r="BF856" i="11"/>
  <c r="BF857" i="11"/>
  <c r="BF858" i="11"/>
  <c r="BF859" i="11"/>
  <c r="BF860" i="11"/>
  <c r="BF861" i="11"/>
  <c r="BF862" i="11"/>
  <c r="BF863" i="11"/>
  <c r="BF864" i="11"/>
  <c r="BF865" i="11"/>
  <c r="BF866" i="11"/>
  <c r="BF867" i="11"/>
  <c r="BF868" i="11"/>
  <c r="BF869" i="11"/>
  <c r="BF870" i="11"/>
  <c r="BF871" i="11"/>
  <c r="BF872" i="11"/>
  <c r="BF873" i="11"/>
  <c r="BF874" i="11"/>
  <c r="BF875" i="11"/>
  <c r="BF876" i="11"/>
  <c r="BF877" i="11"/>
  <c r="BF878" i="11"/>
  <c r="BF879" i="11"/>
  <c r="BF880" i="11"/>
  <c r="BF881" i="11"/>
  <c r="BF882" i="11"/>
  <c r="BF883" i="11"/>
  <c r="BF884" i="11"/>
  <c r="BF885" i="11"/>
  <c r="BF886" i="11"/>
  <c r="BF887" i="11"/>
  <c r="BF888" i="11"/>
  <c r="BF889" i="11"/>
  <c r="BF890" i="11"/>
  <c r="BF891" i="11"/>
  <c r="BF892" i="11"/>
  <c r="BF893" i="11"/>
  <c r="BF894" i="11"/>
  <c r="BF895" i="11"/>
  <c r="BF896" i="11"/>
  <c r="BF897" i="11"/>
  <c r="BF898" i="11"/>
  <c r="BF899" i="11"/>
  <c r="BF900" i="11"/>
  <c r="BF901" i="11"/>
  <c r="BF902" i="11"/>
  <c r="BF903" i="11"/>
  <c r="BF904" i="11"/>
  <c r="BF905" i="11"/>
  <c r="BF906" i="11"/>
  <c r="BF907" i="11"/>
  <c r="BF908" i="11"/>
  <c r="BF909" i="11"/>
  <c r="BF910" i="11"/>
  <c r="BF911" i="11"/>
  <c r="BF912" i="11"/>
  <c r="BF913" i="11"/>
  <c r="BF914" i="11"/>
  <c r="BF915" i="11"/>
  <c r="BF916" i="11"/>
  <c r="BF917" i="11"/>
  <c r="BF918" i="11"/>
  <c r="BF919" i="11"/>
  <c r="BF920" i="11"/>
  <c r="BF921" i="11"/>
  <c r="BF922" i="11"/>
  <c r="BF923" i="11"/>
  <c r="BF924" i="11"/>
  <c r="BF925" i="11"/>
  <c r="BF926" i="11"/>
  <c r="BF927" i="11"/>
  <c r="BF928" i="11"/>
  <c r="BF929" i="11"/>
  <c r="BF930" i="11"/>
  <c r="BF931" i="11"/>
  <c r="BF932" i="11"/>
  <c r="BF933" i="11"/>
  <c r="BF934" i="11"/>
  <c r="BF935" i="11"/>
  <c r="BF936" i="11"/>
  <c r="BF937" i="11"/>
  <c r="BF938" i="11"/>
  <c r="BF939" i="11"/>
  <c r="BF940" i="11"/>
  <c r="BF941" i="11"/>
  <c r="BF942" i="11"/>
  <c r="BF943" i="11"/>
  <c r="BF944" i="11"/>
  <c r="BF945" i="11"/>
  <c r="BF946" i="11"/>
  <c r="BF947" i="11"/>
  <c r="BF948" i="11"/>
  <c r="BF949" i="11"/>
  <c r="BF950" i="11"/>
  <c r="BF951" i="11"/>
  <c r="BF952" i="11"/>
  <c r="BF953" i="11"/>
  <c r="BF954" i="11"/>
  <c r="BF955" i="11"/>
  <c r="BF956" i="11"/>
  <c r="BF957" i="11"/>
  <c r="BF958" i="11"/>
  <c r="BF959" i="11"/>
  <c r="BF960" i="11"/>
  <c r="BF961" i="11"/>
  <c r="BF962" i="11"/>
  <c r="BF963" i="11"/>
  <c r="BF964" i="11"/>
  <c r="BF965" i="11"/>
  <c r="BF966" i="11"/>
  <c r="BF967" i="11"/>
  <c r="BF968" i="11"/>
  <c r="BF969" i="11"/>
  <c r="BF970" i="11"/>
  <c r="BF971" i="11"/>
  <c r="BF972" i="11"/>
  <c r="BF973" i="11"/>
  <c r="BF974" i="11"/>
  <c r="BF975" i="11"/>
  <c r="BF976" i="11"/>
  <c r="BF977" i="11"/>
  <c r="BF978" i="11"/>
  <c r="BF979" i="11"/>
  <c r="BF980" i="11"/>
  <c r="BF981" i="11"/>
  <c r="BF982" i="11"/>
  <c r="BF983" i="11"/>
  <c r="BF984" i="11"/>
  <c r="BF985" i="11"/>
  <c r="BF986" i="11"/>
  <c r="BF987" i="11"/>
  <c r="BF988" i="11"/>
  <c r="BF989" i="11"/>
  <c r="BF990" i="11"/>
  <c r="BF991" i="11"/>
  <c r="BF992" i="11"/>
  <c r="BF993" i="11"/>
  <c r="BF994" i="11"/>
  <c r="BF995" i="11"/>
  <c r="BF996" i="11"/>
  <c r="BF997" i="11"/>
  <c r="BF998" i="11"/>
  <c r="BF999" i="11"/>
  <c r="BF1000" i="11"/>
  <c r="BF1001" i="11"/>
  <c r="BF1002" i="11"/>
  <c r="BF1003" i="11"/>
  <c r="BF1004" i="11"/>
  <c r="BF1005" i="11"/>
  <c r="BF1006" i="11"/>
  <c r="BF1007" i="11"/>
  <c r="BF1008" i="11"/>
  <c r="BF1009" i="11"/>
  <c r="BC1010" i="11"/>
  <c r="BG1010" i="11"/>
  <c r="CV788" i="11"/>
  <c r="DA788" i="11"/>
  <c r="DC788" i="11"/>
  <c r="CV780" i="11"/>
  <c r="DA780" i="11"/>
  <c r="DC780" i="11"/>
  <c r="CV596" i="11"/>
  <c r="DA596" i="11"/>
  <c r="DC596" i="11"/>
  <c r="CQ295" i="11"/>
  <c r="CT395" i="11"/>
  <c r="CS395" i="11"/>
  <c r="CQ486" i="11"/>
  <c r="CQ293" i="11"/>
  <c r="CQ347" i="11"/>
  <c r="CQ283" i="11"/>
  <c r="CQ485" i="11"/>
  <c r="CQ317" i="11"/>
  <c r="CQ311" i="11"/>
  <c r="CQ357" i="11"/>
  <c r="CQ349" i="11"/>
  <c r="CQ465" i="11"/>
  <c r="DA747" i="11"/>
  <c r="DC747" i="11"/>
  <c r="CV747" i="11"/>
  <c r="CT23" i="11"/>
  <c r="T83" i="19"/>
  <c r="CT465" i="11"/>
  <c r="Q71" i="19"/>
  <c r="Q73" i="19"/>
  <c r="AU310" i="11"/>
  <c r="AU443" i="11"/>
  <c r="AU351" i="11"/>
  <c r="AU483" i="11"/>
  <c r="AU323" i="11"/>
  <c r="AU335" i="11"/>
  <c r="AU69" i="11"/>
  <c r="AU227" i="11"/>
  <c r="AU163" i="11"/>
  <c r="AU301" i="11"/>
  <c r="AU187" i="11"/>
  <c r="AU126" i="11"/>
  <c r="AU48" i="11"/>
  <c r="AU331" i="11"/>
  <c r="AU442" i="11"/>
  <c r="AU175" i="11"/>
  <c r="AU297" i="11"/>
  <c r="AU179" i="11"/>
  <c r="AU316" i="11"/>
  <c r="AU507" i="11"/>
  <c r="AU505" i="11"/>
  <c r="AU217" i="11"/>
  <c r="AU407" i="11"/>
  <c r="AU456" i="11"/>
  <c r="AU80" i="11"/>
  <c r="AU39" i="11"/>
  <c r="AU461" i="11"/>
  <c r="AU427" i="11"/>
  <c r="AU411" i="11"/>
  <c r="AU393" i="11"/>
  <c r="AU478" i="11"/>
  <c r="AU271" i="11"/>
  <c r="AU117" i="11"/>
  <c r="AU129" i="11"/>
  <c r="AU41" i="11"/>
  <c r="AU233" i="11"/>
  <c r="AU353" i="11"/>
  <c r="AU191" i="11"/>
  <c r="AU143" i="11"/>
  <c r="AU359" i="11"/>
  <c r="AU167" i="11"/>
  <c r="AU107" i="11"/>
  <c r="AU328" i="11"/>
  <c r="AU65" i="11"/>
  <c r="AU302" i="11"/>
  <c r="AU465" i="11"/>
  <c r="AU349" i="11"/>
  <c r="AU354" i="11"/>
  <c r="AU149" i="11"/>
  <c r="AU245" i="11"/>
  <c r="AU83" i="11"/>
  <c r="AU71" i="11"/>
  <c r="AU309" i="11"/>
  <c r="AU147" i="11"/>
  <c r="AU345" i="11"/>
  <c r="AU457" i="11"/>
  <c r="AU108" i="11"/>
  <c r="AU501" i="11"/>
  <c r="AU451" i="11"/>
  <c r="AU361" i="11"/>
  <c r="AU119" i="11"/>
  <c r="AU70" i="11"/>
  <c r="AU311" i="11"/>
  <c r="AU57" i="11"/>
  <c r="AU437" i="11"/>
  <c r="AU198" i="11"/>
  <c r="AU241" i="11"/>
  <c r="AU426" i="11"/>
  <c r="AU82" i="11"/>
  <c r="AU356" i="11"/>
  <c r="AU183" i="11"/>
  <c r="AU425" i="11"/>
  <c r="AU487" i="11"/>
  <c r="AU315" i="11"/>
  <c r="AU476" i="11"/>
  <c r="AU339" i="11"/>
  <c r="AU229" i="11"/>
  <c r="AU314" i="11"/>
  <c r="AU473" i="11"/>
  <c r="AU263" i="11"/>
  <c r="AU94" i="11"/>
  <c r="AU324" i="11"/>
  <c r="AU64" i="11"/>
  <c r="AU333" i="11"/>
  <c r="AU255" i="11"/>
  <c r="AU199" i="11"/>
  <c r="AU25" i="11"/>
  <c r="AU93" i="11"/>
  <c r="AU91" i="11"/>
  <c r="AU95" i="11"/>
  <c r="AU79" i="11"/>
  <c r="AU337" i="11"/>
  <c r="AU251" i="11"/>
  <c r="AU321" i="11"/>
  <c r="AU482" i="11"/>
  <c r="AU171" i="11"/>
  <c r="AU455" i="11"/>
  <c r="AU366" i="11"/>
  <c r="AU89" i="11"/>
  <c r="AU369" i="11"/>
  <c r="AU85" i="11"/>
  <c r="AU472" i="11"/>
  <c r="AU225" i="11"/>
  <c r="AU206" i="11"/>
  <c r="AU234" i="11"/>
  <c r="AU503" i="11"/>
  <c r="AU123" i="11"/>
  <c r="AU403" i="11"/>
  <c r="AU322" i="11"/>
  <c r="AU155" i="11"/>
  <c r="AU371" i="11"/>
  <c r="AU73" i="11"/>
  <c r="AU197" i="11"/>
  <c r="AU195" i="11"/>
  <c r="AU367" i="11"/>
  <c r="AU479" i="11"/>
  <c r="AU493" i="11"/>
  <c r="AU319" i="11"/>
  <c r="AU207" i="11"/>
  <c r="AU267" i="11"/>
  <c r="AU303" i="11"/>
  <c r="AU134" i="11"/>
  <c r="AU463" i="11"/>
  <c r="AU231" i="11"/>
  <c r="AU205" i="11"/>
  <c r="AU97" i="11"/>
  <c r="AU364" i="11"/>
  <c r="AU499" i="11"/>
  <c r="AU63" i="11"/>
  <c r="AU347" i="11"/>
  <c r="AU279" i="11"/>
  <c r="AU350" i="11"/>
  <c r="AU289" i="11"/>
  <c r="AU101" i="11"/>
  <c r="AU365" i="11"/>
  <c r="AU212" i="11"/>
  <c r="AU441" i="11"/>
  <c r="AU338" i="11"/>
  <c r="AU216" i="11"/>
  <c r="AU50" i="11"/>
  <c r="AU287" i="11"/>
  <c r="AU53" i="11"/>
  <c r="AU313" i="11"/>
  <c r="AU355" i="11"/>
  <c r="AU329" i="11"/>
  <c r="AU24" i="11"/>
  <c r="AU214" i="11"/>
  <c r="AU327" i="11"/>
  <c r="AU99" i="11"/>
  <c r="AU102" i="11"/>
  <c r="AU477" i="11"/>
  <c r="AU43" i="11"/>
  <c r="AU471" i="11"/>
  <c r="AU67" i="11"/>
  <c r="AU228" i="11"/>
  <c r="AU498" i="11"/>
  <c r="AU415" i="11"/>
  <c r="AU87" i="11"/>
  <c r="AU77" i="11"/>
  <c r="AU341" i="11"/>
  <c r="AU40" i="11"/>
  <c r="AU31" i="11"/>
  <c r="AU112" i="11"/>
  <c r="AU434" i="11"/>
  <c r="AU305" i="11"/>
  <c r="AU111" i="11"/>
  <c r="AU489" i="11"/>
  <c r="AU401" i="11"/>
  <c r="AU193" i="11"/>
  <c r="AU105" i="11"/>
  <c r="AU459" i="11"/>
  <c r="AU110" i="11"/>
  <c r="AU127" i="11"/>
  <c r="AU35" i="11"/>
  <c r="AU387" i="11"/>
  <c r="AU312" i="11"/>
  <c r="AU275" i="11"/>
  <c r="AU221" i="11"/>
  <c r="AU283" i="11"/>
  <c r="AU464" i="11"/>
  <c r="AU194" i="11"/>
  <c r="AU106" i="11"/>
  <c r="AU362" i="11"/>
  <c r="AU88" i="11"/>
  <c r="AU61" i="11"/>
  <c r="AU259" i="11"/>
  <c r="AU122" i="11"/>
  <c r="AU330" i="11"/>
  <c r="AU389" i="11"/>
  <c r="AU325" i="11"/>
  <c r="AU288" i="11"/>
  <c r="AU475" i="11"/>
  <c r="AU131" i="11"/>
  <c r="AU23" i="11"/>
  <c r="AU474" i="11"/>
  <c r="AU343" i="11"/>
  <c r="AU116" i="11"/>
  <c r="AU81" i="11"/>
  <c r="AU133" i="11"/>
  <c r="AU447" i="11"/>
  <c r="AU237" i="11"/>
  <c r="AU502" i="11"/>
  <c r="AU397" i="11"/>
  <c r="AU506" i="11"/>
  <c r="AU454" i="11"/>
  <c r="AU344" i="11"/>
  <c r="AU428" i="11"/>
  <c r="AU357" i="11"/>
  <c r="AU307" i="11"/>
  <c r="AU47" i="11"/>
  <c r="AU76" i="11"/>
  <c r="AU159" i="11"/>
  <c r="AU130" i="11"/>
  <c r="AU113" i="11"/>
  <c r="AU226" i="11"/>
  <c r="AU211" i="11"/>
  <c r="AU239" i="11"/>
  <c r="AU125" i="11"/>
  <c r="AU458" i="11"/>
  <c r="AU485" i="11"/>
  <c r="AU72" i="11"/>
  <c r="AU495" i="11"/>
  <c r="AU118" i="11"/>
  <c r="AU121" i="11"/>
  <c r="AU481" i="11"/>
  <c r="AU109" i="11"/>
  <c r="AU243" i="11"/>
  <c r="AU306" i="11"/>
  <c r="AU235" i="11"/>
  <c r="AU363" i="11"/>
  <c r="AU103" i="11"/>
  <c r="AU49" i="11"/>
  <c r="AU326" i="11"/>
  <c r="AU115" i="11"/>
  <c r="AU320" i="11"/>
  <c r="AU244" i="11"/>
  <c r="AU153" i="11"/>
  <c r="AU213" i="11"/>
  <c r="AU467" i="11"/>
  <c r="AU100" i="11"/>
  <c r="AU177" i="11"/>
  <c r="AU317" i="11"/>
  <c r="AU27" i="11"/>
  <c r="AU453" i="11"/>
  <c r="AU135" i="11"/>
  <c r="AU492" i="11"/>
  <c r="AU293" i="11"/>
  <c r="AU66" i="11"/>
  <c r="AU247" i="11"/>
  <c r="AU75" i="11"/>
  <c r="AU469" i="11"/>
  <c r="AU215" i="11"/>
  <c r="AU491" i="11"/>
  <c r="AU332" i="11"/>
  <c r="AU497" i="11"/>
  <c r="AU180" i="11"/>
  <c r="AU26" i="11"/>
  <c r="AU232" i="11"/>
  <c r="AU433" i="11"/>
  <c r="AU139" i="11"/>
  <c r="AU124" i="11"/>
  <c r="AU201" i="11"/>
  <c r="AU340" i="11"/>
  <c r="AU68" i="11"/>
  <c r="AU370" i="11"/>
  <c r="AU132" i="11"/>
  <c r="AU114" i="11"/>
  <c r="AU402" i="11"/>
  <c r="AU388" i="11"/>
  <c r="AU150" i="11"/>
  <c r="AU92" i="11"/>
  <c r="AU358" i="11"/>
  <c r="AU230" i="11"/>
  <c r="AU28" i="11"/>
  <c r="AU240" i="11"/>
  <c r="AU368" i="11"/>
  <c r="AU238" i="11"/>
  <c r="AU96" i="11"/>
  <c r="AU136" i="11"/>
  <c r="AU236" i="11"/>
  <c r="AU128" i="11"/>
  <c r="AU78" i="11"/>
  <c r="AU346" i="11"/>
  <c r="AU470" i="11"/>
  <c r="AU178" i="11"/>
  <c r="AU74" i="11"/>
  <c r="AU192" i="11"/>
  <c r="AU490" i="11"/>
  <c r="AU86" i="11"/>
  <c r="AU462" i="11"/>
  <c r="AU200" i="11"/>
  <c r="AU452" i="11"/>
  <c r="AU360" i="11"/>
  <c r="AU494" i="11"/>
  <c r="AU181" i="11"/>
  <c r="AU348" i="11"/>
  <c r="AU308" i="11"/>
  <c r="AU460" i="11"/>
  <c r="AU84" i="11"/>
  <c r="AU120" i="11"/>
  <c r="AU484" i="11"/>
  <c r="AU318" i="11"/>
  <c r="AU488" i="11"/>
  <c r="AU435" i="11"/>
  <c r="AU51" i="11"/>
  <c r="AU336" i="11"/>
  <c r="AU352" i="11"/>
  <c r="AU500" i="11"/>
  <c r="AU290" i="11"/>
  <c r="AU444" i="11"/>
  <c r="AU496" i="11"/>
  <c r="AU104" i="11"/>
  <c r="AU218" i="11"/>
  <c r="AU90" i="11"/>
  <c r="AU504" i="11"/>
  <c r="AU176" i="11"/>
  <c r="AU42" i="11"/>
  <c r="AU98" i="11"/>
  <c r="AU304" i="11"/>
  <c r="AU334" i="11"/>
  <c r="AU466" i="11"/>
  <c r="AU62" i="11"/>
  <c r="AU44" i="11"/>
  <c r="AU486" i="11"/>
  <c r="AU242" i="11"/>
  <c r="AU196" i="11"/>
  <c r="AU148" i="11"/>
  <c r="AU246" i="11"/>
  <c r="AU468" i="11"/>
  <c r="AU154" i="11"/>
  <c r="AU480" i="11"/>
  <c r="AU508" i="11"/>
  <c r="AU342" i="11"/>
  <c r="AU52" i="11"/>
  <c r="AU202" i="11"/>
  <c r="AU29" i="11"/>
  <c r="AU151" i="11"/>
  <c r="AU445" i="11"/>
  <c r="AU390" i="11"/>
  <c r="AU137" i="11"/>
  <c r="AU509" i="11"/>
  <c r="AU182" i="11"/>
  <c r="AU156" i="11"/>
  <c r="AU373" i="11"/>
  <c r="AU219" i="11"/>
  <c r="AU248" i="11"/>
  <c r="AU429" i="11"/>
  <c r="AU430" i="11"/>
  <c r="AU391" i="11"/>
  <c r="AU404" i="11"/>
  <c r="AU372" i="11"/>
  <c r="AU436" i="11"/>
  <c r="AU208" i="11"/>
  <c r="AU406" i="11"/>
  <c r="AU157" i="11"/>
  <c r="AU138" i="11"/>
  <c r="AU30" i="11"/>
  <c r="AU438" i="11"/>
  <c r="AU291" i="11"/>
  <c r="AU250" i="11"/>
  <c r="AU203" i="11"/>
  <c r="AU220" i="11"/>
  <c r="AU510" i="11"/>
  <c r="AU405" i="11"/>
  <c r="AU152" i="11"/>
  <c r="AU374" i="11"/>
  <c r="AU249" i="11"/>
  <c r="AU446" i="11"/>
  <c r="AU209" i="11"/>
  <c r="AU45" i="11"/>
  <c r="AU46" i="11"/>
  <c r="AU158" i="11"/>
  <c r="AU392" i="11"/>
  <c r="AU294" i="11"/>
  <c r="AU184" i="11"/>
  <c r="AU292" i="11"/>
  <c r="AU448" i="11"/>
  <c r="AU140" i="11"/>
  <c r="AU141" i="11"/>
  <c r="AU210" i="11"/>
  <c r="AU439" i="11"/>
  <c r="AU204" i="11"/>
  <c r="AU449" i="11"/>
  <c r="AU222" i="11"/>
  <c r="AU54" i="11"/>
  <c r="AU375" i="11"/>
  <c r="AU511" i="11"/>
  <c r="AU32" i="11"/>
  <c r="AU394" i="11"/>
  <c r="AU408" i="11"/>
  <c r="AU223" i="11"/>
  <c r="AU186" i="11"/>
  <c r="AU440" i="11"/>
  <c r="AU160" i="11"/>
  <c r="AU185" i="11"/>
  <c r="AU55" i="11"/>
  <c r="AU512" i="11"/>
  <c r="AU252" i="11"/>
  <c r="AU33" i="11"/>
  <c r="AU56" i="11"/>
  <c r="AU224" i="11"/>
  <c r="AU254" i="11"/>
  <c r="AU142" i="11"/>
  <c r="AU377" i="11"/>
  <c r="AU144" i="11"/>
  <c r="AU296" i="11"/>
  <c r="AU36" i="11"/>
  <c r="AU450" i="11"/>
  <c r="AU513" i="11"/>
  <c r="AU295" i="11"/>
  <c r="AU396" i="11"/>
  <c r="AU253" i="11"/>
  <c r="AU161" i="11"/>
  <c r="AU395" i="11"/>
  <c r="AU34" i="11"/>
  <c r="AU409" i="11"/>
  <c r="AU376" i="11"/>
  <c r="AU514" i="11"/>
  <c r="AU162" i="11"/>
  <c r="AU378" i="11"/>
  <c r="AU410" i="11"/>
  <c r="AU58" i="11"/>
  <c r="AU188" i="11"/>
  <c r="AU398" i="11"/>
  <c r="AU256" i="11"/>
  <c r="AU516" i="11"/>
  <c r="AU189" i="11"/>
  <c r="AU60" i="11"/>
  <c r="AU164" i="11"/>
  <c r="AU299" i="11"/>
  <c r="AU298" i="11"/>
  <c r="AU37" i="11"/>
  <c r="AU145" i="11"/>
  <c r="AU515" i="11"/>
  <c r="AU412" i="11"/>
  <c r="AU59" i="11"/>
  <c r="AU413" i="11"/>
  <c r="AU300" i="11"/>
  <c r="AU399" i="11"/>
  <c r="AU165" i="11"/>
  <c r="AU257" i="11"/>
  <c r="AU190" i="11"/>
  <c r="AU146" i="11"/>
  <c r="AU38" i="11"/>
  <c r="AU517" i="11"/>
  <c r="AU518" i="11"/>
  <c r="AU414" i="11"/>
  <c r="AU258" i="11"/>
  <c r="AU166" i="11"/>
  <c r="AU400" i="11"/>
  <c r="AU260" i="11"/>
  <c r="AU168" i="11"/>
  <c r="AU416" i="11"/>
  <c r="AU519" i="11"/>
  <c r="AU417" i="11"/>
  <c r="AU261" i="11"/>
  <c r="AU169" i="11"/>
  <c r="AU170" i="11"/>
  <c r="AU262" i="11"/>
  <c r="AU418" i="11"/>
  <c r="AU520" i="11"/>
  <c r="AU521" i="11"/>
  <c r="AU264" i="11"/>
  <c r="AU265" i="11"/>
  <c r="AU172" i="11"/>
  <c r="AU173" i="11"/>
  <c r="AU522" i="11"/>
  <c r="AU174" i="11"/>
  <c r="AU523" i="11"/>
  <c r="AU266" i="11"/>
  <c r="AU268" i="11"/>
  <c r="AU524" i="11"/>
  <c r="AU269" i="11"/>
  <c r="AU525" i="11"/>
  <c r="AU270" i="11"/>
  <c r="AU526" i="11"/>
  <c r="AU527" i="11"/>
  <c r="AU272" i="11"/>
  <c r="AU528" i="11"/>
  <c r="AU273" i="11"/>
  <c r="AU274" i="11"/>
  <c r="AU276" i="11"/>
  <c r="AU529" i="11"/>
  <c r="AU530" i="11"/>
  <c r="AU531" i="11"/>
  <c r="AU277" i="11"/>
  <c r="AU532" i="11"/>
  <c r="AU278" i="11"/>
  <c r="AU533" i="11"/>
  <c r="AU281" i="11"/>
  <c r="AU280" i="11"/>
  <c r="AU282" i="11"/>
  <c r="AU534" i="11"/>
  <c r="AU284" i="11"/>
  <c r="AU535" i="11"/>
  <c r="AU536" i="11"/>
  <c r="AU286" i="11"/>
  <c r="AU285" i="11"/>
  <c r="AU537" i="11"/>
  <c r="AU538" i="11"/>
  <c r="AU539" i="11"/>
  <c r="AU540" i="11"/>
  <c r="AU541" i="11"/>
  <c r="AU542" i="11"/>
  <c r="AU543" i="11"/>
  <c r="AU545" i="11"/>
  <c r="AU544" i="11"/>
  <c r="AU546" i="11"/>
  <c r="AU547" i="11"/>
  <c r="AU548" i="11"/>
  <c r="AU549" i="11"/>
  <c r="AU550" i="11"/>
  <c r="AU551" i="11"/>
  <c r="AU553" i="11"/>
  <c r="AU552" i="11"/>
  <c r="AU555" i="11"/>
  <c r="AU554" i="11"/>
  <c r="AU556" i="11"/>
  <c r="AU557" i="11"/>
  <c r="AU558" i="11"/>
  <c r="AU559" i="11"/>
  <c r="AU560" i="11"/>
  <c r="AU561" i="11"/>
  <c r="AU562" i="11"/>
  <c r="AU563" i="11"/>
  <c r="AU564" i="11"/>
  <c r="AU565" i="11"/>
  <c r="AU566" i="11"/>
  <c r="AU567" i="11"/>
  <c r="AU568" i="11"/>
  <c r="AU569" i="11"/>
  <c r="AU570" i="11"/>
  <c r="AU571" i="11"/>
  <c r="AU572" i="11"/>
  <c r="AU573" i="11"/>
  <c r="AU574" i="11"/>
  <c r="AU575" i="11"/>
  <c r="AU576" i="11"/>
  <c r="AU578" i="11"/>
  <c r="AU577" i="11"/>
  <c r="AU579" i="11"/>
  <c r="AU581" i="11"/>
  <c r="AU580" i="11"/>
  <c r="AU582" i="11"/>
  <c r="AU583" i="11"/>
  <c r="AU584" i="11"/>
  <c r="AU585" i="11"/>
  <c r="AU586" i="11"/>
  <c r="AU588" i="11"/>
  <c r="AU587" i="11"/>
  <c r="AU589" i="11"/>
  <c r="AU590" i="11"/>
  <c r="AU591" i="11"/>
  <c r="AU592" i="11"/>
  <c r="AU593" i="11"/>
  <c r="AU594" i="11"/>
  <c r="AU595" i="11"/>
  <c r="AU596" i="11"/>
  <c r="AU597" i="11"/>
  <c r="AU599" i="11"/>
  <c r="AU598" i="11"/>
  <c r="AU600" i="11"/>
  <c r="AU602" i="11"/>
  <c r="AU601" i="11"/>
  <c r="AU604" i="11"/>
  <c r="AU603" i="11"/>
  <c r="AU605" i="11"/>
  <c r="AU606" i="11"/>
  <c r="AU607" i="11"/>
  <c r="AU608" i="11"/>
  <c r="AU609" i="11"/>
  <c r="AU610" i="11"/>
  <c r="AU611" i="11"/>
  <c r="AU612" i="11"/>
  <c r="AU613" i="11"/>
  <c r="AU614" i="11"/>
  <c r="AU615" i="11"/>
  <c r="AU616" i="11"/>
  <c r="AU617" i="11"/>
  <c r="AU618" i="11"/>
  <c r="AU619" i="11"/>
  <c r="AU620" i="11"/>
  <c r="AU621" i="11"/>
  <c r="AU622" i="11"/>
  <c r="AU623" i="11"/>
  <c r="AU625" i="11"/>
  <c r="AU624" i="11"/>
  <c r="AU626" i="11"/>
  <c r="AU628" i="11"/>
  <c r="AU627" i="11"/>
  <c r="AU629" i="11"/>
  <c r="AU630" i="11"/>
  <c r="AU632" i="11"/>
  <c r="AU631" i="11"/>
  <c r="AU633" i="11"/>
  <c r="AU634" i="11"/>
  <c r="AU635" i="11"/>
  <c r="AU637" i="11"/>
  <c r="AU636" i="11"/>
  <c r="AU638" i="11"/>
  <c r="AU639" i="11"/>
  <c r="AU640" i="11"/>
  <c r="AU641" i="11"/>
  <c r="AU643" i="11"/>
  <c r="AU642" i="11"/>
  <c r="AU645" i="11"/>
  <c r="AU644" i="11"/>
  <c r="AU646" i="11"/>
  <c r="AU647" i="11"/>
  <c r="AU648" i="11"/>
  <c r="AU649" i="11"/>
  <c r="AU650" i="11"/>
  <c r="AU652" i="11"/>
  <c r="AU651" i="11"/>
  <c r="AU653" i="11"/>
  <c r="AU654" i="11"/>
  <c r="AU655" i="11"/>
  <c r="AU656" i="11"/>
  <c r="AU657" i="11"/>
  <c r="AU658" i="11"/>
  <c r="AU659" i="11"/>
  <c r="AU660" i="11"/>
  <c r="AU661" i="11"/>
  <c r="AU662" i="11"/>
  <c r="AU663" i="11"/>
  <c r="AU665" i="11"/>
  <c r="AU664" i="11"/>
  <c r="AU666" i="11"/>
  <c r="AU667" i="11"/>
  <c r="AU668" i="11"/>
  <c r="AU669" i="11"/>
  <c r="AU670" i="11"/>
  <c r="AU671" i="11"/>
  <c r="AU672" i="11"/>
  <c r="AU673" i="11"/>
  <c r="AU674" i="11"/>
  <c r="AU675" i="11"/>
  <c r="AU676" i="11"/>
  <c r="AU677" i="11"/>
  <c r="AU678" i="11"/>
  <c r="AU679" i="11"/>
  <c r="AU681" i="11"/>
  <c r="AU680" i="11"/>
  <c r="AU682" i="11"/>
  <c r="AU683" i="11"/>
  <c r="AU684" i="11"/>
  <c r="AU685" i="11"/>
  <c r="AU686" i="11"/>
  <c r="AU687" i="11"/>
  <c r="AU688" i="11"/>
  <c r="AU689" i="11"/>
  <c r="AU690" i="11"/>
  <c r="AU691" i="11"/>
  <c r="AU692" i="11"/>
  <c r="AU693" i="11"/>
  <c r="AU694" i="11"/>
  <c r="AU695" i="11"/>
  <c r="AU696" i="11"/>
  <c r="AU697" i="11"/>
  <c r="AU698" i="11"/>
  <c r="AU700" i="11"/>
  <c r="AU699" i="11"/>
  <c r="AU701" i="11"/>
  <c r="AU703" i="11"/>
  <c r="AU702" i="11"/>
  <c r="AU704" i="11"/>
  <c r="AU705" i="11"/>
  <c r="AU706" i="11"/>
  <c r="AU707" i="11"/>
  <c r="AU709" i="11"/>
  <c r="AU708" i="11"/>
  <c r="AU710" i="11"/>
  <c r="AU711" i="11"/>
  <c r="AU712" i="11"/>
  <c r="AU713" i="11"/>
  <c r="AU714" i="11"/>
  <c r="AU716" i="11"/>
  <c r="AU715" i="11"/>
  <c r="AU717" i="11"/>
  <c r="AU718" i="11"/>
  <c r="AU719" i="11"/>
  <c r="AU720" i="11"/>
  <c r="AU721" i="11"/>
  <c r="AU722" i="11"/>
  <c r="AU724" i="11"/>
  <c r="AU723" i="11"/>
  <c r="AU725" i="11"/>
  <c r="AU726" i="11"/>
  <c r="AU727" i="11"/>
  <c r="AU728" i="11"/>
  <c r="AU729" i="11"/>
  <c r="AU730" i="11"/>
  <c r="AU731" i="11"/>
  <c r="AU732" i="11"/>
  <c r="AU733" i="11"/>
  <c r="AU734" i="11"/>
  <c r="AU735" i="11"/>
  <c r="AU736" i="11"/>
  <c r="AU737" i="11"/>
  <c r="AU738" i="11"/>
  <c r="AU740" i="11"/>
  <c r="AU739" i="11"/>
  <c r="AU741" i="11"/>
  <c r="AU742" i="11"/>
  <c r="AU743" i="11"/>
  <c r="AU744" i="11"/>
  <c r="AU745" i="11"/>
  <c r="AU746" i="11"/>
  <c r="AU748" i="11"/>
  <c r="AU747" i="11"/>
  <c r="AU749" i="11"/>
  <c r="AU750" i="11"/>
  <c r="AU751" i="11"/>
  <c r="AU753" i="11"/>
  <c r="AU752" i="11"/>
  <c r="AU754" i="11"/>
  <c r="AU755" i="11"/>
  <c r="AU757" i="11"/>
  <c r="AU756" i="11"/>
  <c r="AU758" i="11"/>
  <c r="AU759" i="11"/>
  <c r="AU760" i="11"/>
  <c r="AU761" i="11"/>
  <c r="AU763" i="11"/>
  <c r="AU762" i="11"/>
  <c r="AU764" i="11"/>
  <c r="AU765" i="11"/>
  <c r="AU766" i="11"/>
  <c r="AU767" i="11"/>
  <c r="AU768" i="11"/>
  <c r="AU769" i="11"/>
  <c r="AU770" i="11"/>
  <c r="AU772" i="11"/>
  <c r="AU771" i="11"/>
  <c r="AU773" i="11"/>
  <c r="AU774" i="11"/>
  <c r="AU775" i="11"/>
  <c r="AU776" i="11"/>
  <c r="AU777" i="11"/>
  <c r="AU778" i="11"/>
  <c r="AU779" i="11"/>
  <c r="AU780" i="11"/>
  <c r="AU781" i="11"/>
  <c r="AU782" i="11"/>
  <c r="AU784" i="11"/>
  <c r="AU783" i="11"/>
  <c r="AU785" i="11"/>
  <c r="AU786" i="11"/>
  <c r="AU787" i="11"/>
  <c r="AU788" i="11"/>
  <c r="AU790" i="11"/>
  <c r="AU789" i="11"/>
  <c r="AU791" i="11"/>
  <c r="AU792" i="11"/>
  <c r="AU793" i="11"/>
  <c r="AU794" i="11"/>
  <c r="AU795" i="11"/>
  <c r="AU796" i="11"/>
  <c r="AU797" i="11"/>
  <c r="AU798" i="11"/>
  <c r="AU799" i="11"/>
  <c r="AU801" i="11"/>
  <c r="AU800" i="11"/>
  <c r="AU802" i="11"/>
  <c r="AU803" i="11"/>
  <c r="AU804" i="11"/>
  <c r="AU805" i="11"/>
  <c r="AU806" i="11"/>
  <c r="AU808" i="11"/>
  <c r="AU807" i="11"/>
  <c r="AU809" i="11"/>
  <c r="AU810" i="11"/>
  <c r="AU811" i="11"/>
  <c r="AU812" i="11"/>
  <c r="AU814" i="11"/>
  <c r="AU813" i="11"/>
  <c r="AU815" i="11"/>
  <c r="AU816" i="11"/>
  <c r="AU817" i="11"/>
  <c r="AU818" i="11"/>
  <c r="AU819" i="11"/>
  <c r="AU820" i="11"/>
  <c r="AU822" i="11"/>
  <c r="AU821" i="11"/>
  <c r="AU823" i="11"/>
  <c r="AU824" i="11"/>
  <c r="AU825" i="11"/>
  <c r="AU826" i="11"/>
  <c r="AU828" i="11"/>
  <c r="AU827" i="11"/>
  <c r="AU829" i="11"/>
  <c r="AU830" i="11"/>
  <c r="AU831" i="11"/>
  <c r="AU832" i="11"/>
  <c r="AU834" i="11"/>
  <c r="AU833" i="11"/>
  <c r="AU835" i="11"/>
  <c r="AU836" i="11"/>
  <c r="AU837" i="11"/>
  <c r="AU838" i="11"/>
  <c r="AU839" i="11"/>
  <c r="AU840" i="11"/>
  <c r="AU841" i="11"/>
  <c r="AU842" i="11"/>
  <c r="AU843" i="11"/>
  <c r="AU844" i="11"/>
  <c r="AU846" i="11"/>
  <c r="AU845" i="11"/>
  <c r="AU848" i="11"/>
  <c r="AU847" i="11"/>
  <c r="AU849" i="11"/>
  <c r="AU850" i="11"/>
  <c r="AU851" i="11"/>
  <c r="AU852" i="11"/>
  <c r="AU853" i="11"/>
  <c r="AU854" i="11"/>
  <c r="AU855" i="11"/>
  <c r="AU856" i="11"/>
  <c r="AU857" i="11"/>
  <c r="AU858" i="11"/>
  <c r="AU859" i="11"/>
  <c r="AU860" i="11"/>
  <c r="AU861" i="11"/>
  <c r="AU862" i="11"/>
  <c r="AU863" i="11"/>
  <c r="AU864" i="11"/>
  <c r="AU865" i="11"/>
  <c r="AU866" i="11"/>
  <c r="AU867" i="11"/>
  <c r="AU868" i="11"/>
  <c r="AU869" i="11"/>
  <c r="AU870" i="11"/>
  <c r="AU872" i="11"/>
  <c r="AU871" i="11"/>
  <c r="AU873" i="11"/>
  <c r="AU874" i="11"/>
  <c r="AU875" i="11"/>
  <c r="AU876" i="11"/>
  <c r="AU877" i="11"/>
  <c r="AU878" i="11"/>
  <c r="AU880" i="11"/>
  <c r="AU879" i="11"/>
  <c r="AU881" i="11"/>
  <c r="AU882" i="11"/>
  <c r="AU883" i="11"/>
  <c r="AU884" i="11"/>
  <c r="AU885" i="11"/>
  <c r="AU886" i="11"/>
  <c r="AU887" i="11"/>
  <c r="AU889" i="11"/>
  <c r="AU888" i="11"/>
  <c r="AU890" i="11"/>
  <c r="AU891" i="11"/>
  <c r="AU893" i="11"/>
  <c r="AU892" i="11"/>
  <c r="AU895" i="11"/>
  <c r="AU894" i="11"/>
  <c r="AU897" i="11"/>
  <c r="AU896" i="11"/>
  <c r="AU898" i="11"/>
  <c r="AU899" i="11"/>
  <c r="AU900" i="11"/>
  <c r="AU901" i="11"/>
  <c r="AU902" i="11"/>
  <c r="AU903" i="11"/>
  <c r="AU904" i="11"/>
  <c r="AU905" i="11"/>
  <c r="AU906" i="11"/>
  <c r="AU907" i="11"/>
  <c r="AU908" i="11"/>
  <c r="AU909" i="11"/>
  <c r="AU910" i="11"/>
  <c r="AU911" i="11"/>
  <c r="AU912" i="11"/>
  <c r="AU913" i="11"/>
  <c r="AU914" i="11"/>
  <c r="AU915" i="11"/>
  <c r="AU916" i="11"/>
  <c r="AU917" i="11"/>
  <c r="AU918" i="11"/>
  <c r="AU919" i="11"/>
  <c r="AU920" i="11"/>
  <c r="AU921" i="11"/>
  <c r="AU923" i="11"/>
  <c r="AU922" i="11"/>
  <c r="AU924" i="11"/>
  <c r="AU925" i="11"/>
  <c r="AU926" i="11"/>
  <c r="AU927" i="11"/>
  <c r="AU928" i="11"/>
  <c r="AU929" i="11"/>
  <c r="AU930" i="11"/>
  <c r="AU931" i="11"/>
  <c r="AU932" i="11"/>
  <c r="AU933" i="11"/>
  <c r="AU934" i="11"/>
  <c r="AU935" i="11"/>
  <c r="AU936" i="11"/>
  <c r="AU937" i="11"/>
  <c r="AU939" i="11"/>
  <c r="AU938" i="11"/>
  <c r="AU940" i="11"/>
  <c r="AU941" i="11"/>
  <c r="AU942" i="11"/>
  <c r="AU943" i="11"/>
  <c r="AU944" i="11"/>
  <c r="AU945" i="11"/>
  <c r="AU946" i="11"/>
  <c r="AU947" i="11"/>
  <c r="AU948" i="11"/>
  <c r="AU949" i="11"/>
  <c r="AU950" i="11"/>
  <c r="AU951" i="11"/>
  <c r="AU952" i="11"/>
  <c r="AU953" i="11"/>
  <c r="AU954" i="11"/>
  <c r="AU955" i="11"/>
  <c r="AU956" i="11"/>
  <c r="AU957" i="11"/>
  <c r="AU959" i="11"/>
  <c r="AU958" i="11"/>
  <c r="AU960" i="11"/>
  <c r="AU961" i="11"/>
  <c r="AU962" i="11"/>
  <c r="AU963" i="11"/>
  <c r="AU964" i="11"/>
  <c r="AU965" i="11"/>
  <c r="AU966" i="11"/>
  <c r="AU967" i="11"/>
  <c r="AU968" i="11"/>
  <c r="AU969" i="11"/>
  <c r="AU970" i="11"/>
  <c r="AU971" i="11"/>
  <c r="AU972" i="11"/>
  <c r="AU973" i="11"/>
  <c r="AU974" i="11"/>
  <c r="AU975" i="11"/>
  <c r="AU976" i="11"/>
  <c r="AU977" i="11"/>
  <c r="AU979" i="11"/>
  <c r="AU978" i="11"/>
  <c r="AU980" i="11"/>
  <c r="AU981" i="11"/>
  <c r="AU983" i="11"/>
  <c r="AU982" i="11"/>
  <c r="AU984" i="11"/>
  <c r="AU985" i="11"/>
  <c r="AU986" i="11"/>
  <c r="AU987" i="11"/>
  <c r="AU988" i="11"/>
  <c r="AU989" i="11"/>
  <c r="AU990" i="11"/>
  <c r="AU991" i="11"/>
  <c r="AU992" i="11"/>
  <c r="AU993" i="11"/>
  <c r="AU995" i="11"/>
  <c r="AU994" i="11"/>
  <c r="AU996" i="11"/>
  <c r="AU997" i="11"/>
  <c r="AU998" i="11"/>
  <c r="AU999" i="11"/>
  <c r="AU1000" i="11"/>
  <c r="AU1001" i="11"/>
  <c r="AU1002" i="11"/>
  <c r="AU1004" i="11"/>
  <c r="AU1003" i="11"/>
  <c r="AU1006" i="11"/>
  <c r="AU1005" i="11"/>
  <c r="AU1007" i="11"/>
  <c r="AU1008" i="11"/>
  <c r="AU1010" i="11"/>
  <c r="AU1009" i="11"/>
  <c r="CQ488" i="11"/>
  <c r="CQ148" i="11"/>
  <c r="CQ346" i="11"/>
  <c r="CQ255" i="11"/>
  <c r="CQ124" i="11"/>
  <c r="CQ180" i="11"/>
  <c r="CQ31" i="11"/>
  <c r="CQ362" i="11"/>
  <c r="CQ225" i="11"/>
  <c r="CQ322" i="11"/>
  <c r="CQ492" i="11"/>
  <c r="CQ61" i="11"/>
  <c r="CQ191" i="11"/>
  <c r="N24" i="20"/>
  <c r="N26" i="20"/>
  <c r="O105" i="12"/>
  <c r="A105" i="12"/>
  <c r="CU56" i="11"/>
  <c r="BG506" i="11"/>
  <c r="CT78" i="11"/>
  <c r="BG40" i="11"/>
  <c r="CR453" i="11"/>
  <c r="A46" i="20"/>
  <c r="CS368" i="11"/>
  <c r="CR370" i="11"/>
  <c r="CS41" i="11"/>
  <c r="CU307" i="11"/>
  <c r="K24" i="20"/>
  <c r="K26" i="20"/>
  <c r="P224" i="21"/>
  <c r="S224" i="21"/>
  <c r="CT416" i="11"/>
  <c r="CT152" i="11"/>
  <c r="CS404" i="11"/>
  <c r="CU92" i="11"/>
  <c r="BG1001" i="11"/>
  <c r="BG993" i="11"/>
  <c r="BG985" i="11"/>
  <c r="BG977" i="11"/>
  <c r="BG969" i="11"/>
  <c r="BG961" i="11"/>
  <c r="BG953" i="11"/>
  <c r="BG945" i="11"/>
  <c r="BG937" i="11"/>
  <c r="BG929" i="11"/>
  <c r="BG921" i="11"/>
  <c r="BG913" i="11"/>
  <c r="BG905" i="11"/>
  <c r="BG881" i="11"/>
  <c r="BG873" i="11"/>
  <c r="BG865" i="11"/>
  <c r="BG857" i="11"/>
  <c r="BG849" i="11"/>
  <c r="BG841" i="11"/>
  <c r="BG833" i="11"/>
  <c r="BG825" i="11"/>
  <c r="BG809" i="11"/>
  <c r="BG777" i="11"/>
  <c r="BG769" i="11"/>
  <c r="BG761" i="11"/>
  <c r="BG745" i="11"/>
  <c r="BG737" i="11"/>
  <c r="BG730" i="11"/>
  <c r="BG721" i="11"/>
  <c r="BG713" i="11"/>
  <c r="BG697" i="11"/>
  <c r="BG689" i="11"/>
  <c r="BG673" i="11"/>
  <c r="BG657" i="11"/>
  <c r="BG641" i="11"/>
  <c r="BG617" i="11"/>
  <c r="BG601" i="11"/>
  <c r="BG593" i="11"/>
  <c r="BG585" i="11"/>
  <c r="BG577" i="11"/>
  <c r="BG569" i="11"/>
  <c r="BG561" i="11"/>
  <c r="CT276" i="11"/>
  <c r="BG270" i="11"/>
  <c r="CR174" i="11"/>
  <c r="BG518" i="11"/>
  <c r="BG144" i="11"/>
  <c r="BG222" i="11"/>
  <c r="CU430" i="11"/>
  <c r="BG86" i="11"/>
  <c r="CT271" i="11"/>
  <c r="CR455" i="11"/>
  <c r="CS177" i="11"/>
  <c r="CU187" i="11"/>
  <c r="BG792" i="11"/>
  <c r="BG608" i="11"/>
  <c r="CR93" i="11"/>
  <c r="BG521" i="11"/>
  <c r="CQ233" i="11"/>
  <c r="CR456" i="11"/>
  <c r="BG396" i="11"/>
  <c r="BG438" i="11"/>
  <c r="BG498" i="11"/>
  <c r="CQ200" i="11"/>
  <c r="CQ427" i="11"/>
  <c r="BG343" i="11"/>
  <c r="BG459" i="11"/>
  <c r="BG251" i="11"/>
  <c r="CR201" i="11"/>
  <c r="BG469" i="11"/>
  <c r="O23" i="20"/>
  <c r="O24" i="20"/>
  <c r="CT239" i="11"/>
  <c r="CQ450" i="11"/>
  <c r="CQ106" i="11"/>
  <c r="CR428" i="11"/>
  <c r="CT35" i="11"/>
  <c r="CT365" i="11"/>
  <c r="CQ165" i="11"/>
  <c r="BG520" i="11"/>
  <c r="BG162" i="11"/>
  <c r="CS409" i="11"/>
  <c r="CT494" i="11"/>
  <c r="CR309" i="11"/>
  <c r="CQ85" i="11"/>
  <c r="CQ57" i="11"/>
  <c r="O44" i="20"/>
  <c r="N85" i="20"/>
  <c r="K85" i="20"/>
  <c r="BG193" i="11"/>
  <c r="BG151" i="11"/>
  <c r="BG444" i="11"/>
  <c r="CQ478" i="11"/>
  <c r="CR481" i="11"/>
  <c r="BG664" i="11"/>
  <c r="CQ76" i="11"/>
  <c r="CS263" i="11"/>
  <c r="BG896" i="11"/>
  <c r="BG705" i="11"/>
  <c r="CT138" i="11"/>
  <c r="CU389" i="11"/>
  <c r="CS95" i="11"/>
  <c r="CR141" i="11"/>
  <c r="CT212" i="11"/>
  <c r="BG888" i="11"/>
  <c r="CT172" i="11"/>
  <c r="CQ166" i="11"/>
  <c r="CT82" i="11"/>
  <c r="CT407" i="11"/>
  <c r="CR171" i="11"/>
  <c r="CR164" i="11"/>
  <c r="CV225" i="11"/>
  <c r="BG225" i="11"/>
  <c r="BG365" i="11"/>
  <c r="BG552" i="11"/>
  <c r="CR45" i="11"/>
  <c r="CR464" i="11"/>
  <c r="CR482" i="11"/>
  <c r="CT359" i="11"/>
  <c r="BG624" i="11"/>
  <c r="CS29" i="11"/>
  <c r="CU364" i="11"/>
  <c r="BG134" i="11"/>
  <c r="CS199" i="11"/>
  <c r="CT499" i="11"/>
  <c r="CR461" i="11"/>
  <c r="BG507" i="11"/>
  <c r="CQ437" i="11"/>
  <c r="CQ71" i="11"/>
  <c r="CR365" i="11"/>
  <c r="BG537" i="11"/>
  <c r="BG264" i="11"/>
  <c r="CU190" i="11"/>
  <c r="CR252" i="11"/>
  <c r="CU167" i="11"/>
  <c r="BG67" i="11"/>
  <c r="CS139" i="11"/>
  <c r="CS217" i="11"/>
  <c r="BG581" i="11"/>
  <c r="BG429" i="11"/>
  <c r="BG135" i="11"/>
  <c r="BG241" i="11"/>
  <c r="BG749" i="11"/>
  <c r="BG716" i="11"/>
  <c r="BG522" i="11"/>
  <c r="CR253" i="11"/>
  <c r="BG452" i="11"/>
  <c r="CT122" i="11"/>
  <c r="BG980" i="11"/>
  <c r="BG972" i="11"/>
  <c r="BG964" i="11"/>
  <c r="BG956" i="11"/>
  <c r="BG948" i="11"/>
  <c r="BG916" i="11"/>
  <c r="BG908" i="11"/>
  <c r="BG900" i="11"/>
  <c r="BG892" i="11"/>
  <c r="BG884" i="11"/>
  <c r="BG852" i="11"/>
  <c r="BG844" i="11"/>
  <c r="BG836" i="11"/>
  <c r="BG828" i="11"/>
  <c r="BG820" i="11"/>
  <c r="BG788" i="11"/>
  <c r="BG772" i="11"/>
  <c r="BG764" i="11"/>
  <c r="BG724" i="11"/>
  <c r="BG708" i="11"/>
  <c r="BG700" i="11"/>
  <c r="BG675" i="11"/>
  <c r="BG660" i="11"/>
  <c r="BG636" i="11"/>
  <c r="BG596" i="11"/>
  <c r="BG572" i="11"/>
  <c r="BG564" i="11"/>
  <c r="BG531" i="11"/>
  <c r="BG527" i="11"/>
  <c r="CS37" i="11"/>
  <c r="CU208" i="11"/>
  <c r="CR447" i="11"/>
  <c r="CR207" i="11"/>
  <c r="BG755" i="11"/>
  <c r="BG652" i="11"/>
  <c r="BG627" i="11"/>
  <c r="BG620" i="11"/>
  <c r="BG603" i="11"/>
  <c r="CU140" i="11"/>
  <c r="BG509" i="11"/>
  <c r="CQ108" i="11"/>
  <c r="CQ303" i="11"/>
  <c r="BG785" i="11"/>
  <c r="BG634" i="11"/>
  <c r="CR281" i="11"/>
  <c r="BG413" i="11"/>
  <c r="BG189" i="11"/>
  <c r="BG408" i="11"/>
  <c r="CR374" i="11"/>
  <c r="CQ248" i="11"/>
  <c r="CQ136" i="11"/>
  <c r="CT121" i="11"/>
  <c r="BG49" i="11"/>
  <c r="BG387" i="11"/>
  <c r="CU355" i="11"/>
  <c r="CS56" i="11"/>
  <c r="CU447" i="11"/>
  <c r="CR78" i="11"/>
  <c r="CT133" i="11"/>
  <c r="CQ503" i="11"/>
  <c r="CU442" i="11"/>
  <c r="BG691" i="11"/>
  <c r="BG667" i="11"/>
  <c r="CU300" i="11"/>
  <c r="BG263" i="11"/>
  <c r="CT496" i="11"/>
  <c r="CT314" i="11"/>
  <c r="BG428" i="11"/>
  <c r="CR81" i="11"/>
  <c r="CQ365" i="11"/>
  <c r="CQ344" i="11"/>
  <c r="CQ102" i="11"/>
  <c r="CR238" i="11"/>
  <c r="CR222" i="11"/>
  <c r="CU193" i="11"/>
  <c r="CS496" i="11"/>
  <c r="CQ222" i="11"/>
  <c r="CT363" i="11"/>
  <c r="CS193" i="11"/>
  <c r="CU222" i="11"/>
  <c r="CT439" i="11"/>
  <c r="CT429" i="11"/>
  <c r="CT196" i="11"/>
  <c r="CS155" i="11"/>
  <c r="CS228" i="11"/>
  <c r="CU175" i="11"/>
  <c r="CR104" i="11"/>
  <c r="CU171" i="11"/>
  <c r="CR313" i="11"/>
  <c r="CS271" i="11"/>
  <c r="CT222" i="11"/>
  <c r="CU260" i="11"/>
  <c r="CQ301" i="11"/>
  <c r="CQ496" i="11"/>
  <c r="CT428" i="11"/>
  <c r="CU276" i="11"/>
  <c r="CR271" i="11"/>
  <c r="CT56" i="11"/>
  <c r="BG510" i="11"/>
  <c r="CS342" i="11"/>
  <c r="BG50" i="11"/>
  <c r="CT120" i="11"/>
  <c r="BG271" i="11"/>
  <c r="CS58" i="11"/>
  <c r="CR175" i="11"/>
  <c r="BG78" i="11"/>
  <c r="CT447" i="11"/>
  <c r="BG217" i="11"/>
  <c r="CT139" i="11"/>
  <c r="CR399" i="11"/>
  <c r="CU209" i="11"/>
  <c r="CU202" i="11"/>
  <c r="CU503" i="11"/>
  <c r="CR217" i="11"/>
  <c r="BG357" i="11"/>
  <c r="CQ268" i="11"/>
  <c r="CR96" i="11"/>
  <c r="BG25" i="11"/>
  <c r="CS201" i="11"/>
  <c r="CQ217" i="11"/>
  <c r="CS478" i="11"/>
  <c r="CU217" i="11"/>
  <c r="CU139" i="11"/>
  <c r="CT217" i="11"/>
  <c r="CQ139" i="11"/>
  <c r="CR139" i="11"/>
  <c r="CQ155" i="11"/>
  <c r="CU399" i="11"/>
  <c r="CQ171" i="11"/>
  <c r="BG746" i="11"/>
  <c r="BG658" i="11"/>
  <c r="BG618" i="11"/>
  <c r="BG594" i="11"/>
  <c r="BG563" i="11"/>
  <c r="CT164" i="11"/>
  <c r="BG176" i="11"/>
  <c r="CU340" i="11"/>
  <c r="CQ149" i="11"/>
  <c r="BG393" i="11"/>
  <c r="CV191" i="11"/>
  <c r="CT503" i="11"/>
  <c r="CU444" i="11"/>
  <c r="CS171" i="11"/>
  <c r="CS104" i="11"/>
  <c r="CS313" i="11"/>
  <c r="CT483" i="11"/>
  <c r="BG97" i="11"/>
  <c r="CT313" i="11"/>
  <c r="BG276" i="11"/>
  <c r="CT102" i="11"/>
  <c r="CS186" i="11"/>
  <c r="CT158" i="11"/>
  <c r="CR445" i="11"/>
  <c r="CR223" i="11"/>
  <c r="CT210" i="11"/>
  <c r="CR112" i="11"/>
  <c r="CT132" i="11"/>
  <c r="CU279" i="11"/>
  <c r="CU102" i="11"/>
  <c r="BG66" i="11"/>
  <c r="CU471" i="11"/>
  <c r="CT241" i="11"/>
  <c r="CU104" i="11"/>
  <c r="BG811" i="11"/>
  <c r="BG779" i="11"/>
  <c r="BG756" i="11"/>
  <c r="BG740" i="11"/>
  <c r="BG692" i="11"/>
  <c r="BG651" i="11"/>
  <c r="BG628" i="11"/>
  <c r="BG555" i="11"/>
  <c r="BG418" i="11"/>
  <c r="BG165" i="11"/>
  <c r="CT55" i="11"/>
  <c r="CU157" i="11"/>
  <c r="BG344" i="11"/>
  <c r="CQ310" i="11"/>
  <c r="BG1002" i="11"/>
  <c r="BG826" i="11"/>
  <c r="BG722" i="11"/>
  <c r="CT377" i="11"/>
  <c r="CQ405" i="11"/>
  <c r="CT42" i="11"/>
  <c r="BG1003" i="11"/>
  <c r="BG995" i="11"/>
  <c r="BG987" i="11"/>
  <c r="BG979" i="11"/>
  <c r="BG971" i="11"/>
  <c r="BG963" i="11"/>
  <c r="BG955" i="11"/>
  <c r="BG947" i="11"/>
  <c r="BG939" i="11"/>
  <c r="BG931" i="11"/>
  <c r="BG923" i="11"/>
  <c r="BG915" i="11"/>
  <c r="BG907" i="11"/>
  <c r="BG899" i="11"/>
  <c r="BG891" i="11"/>
  <c r="BG883" i="11"/>
  <c r="BG875" i="11"/>
  <c r="BG867" i="11"/>
  <c r="BG859" i="11"/>
  <c r="BG851" i="11"/>
  <c r="BG843" i="11"/>
  <c r="BG835" i="11"/>
  <c r="BG827" i="11"/>
  <c r="BG819" i="11"/>
  <c r="BG803" i="11"/>
  <c r="BG795" i="11"/>
  <c r="BG787" i="11"/>
  <c r="BG771" i="11"/>
  <c r="BG763" i="11"/>
  <c r="BG731" i="11"/>
  <c r="BG723" i="11"/>
  <c r="BG715" i="11"/>
  <c r="BG707" i="11"/>
  <c r="BG699" i="11"/>
  <c r="BG683" i="11"/>
  <c r="BG643" i="11"/>
  <c r="BG635" i="11"/>
  <c r="BG611" i="11"/>
  <c r="BG587" i="11"/>
  <c r="BG579" i="11"/>
  <c r="BG571" i="11"/>
  <c r="BG547" i="11"/>
  <c r="CU277" i="11"/>
  <c r="CU272" i="11"/>
  <c r="BG523" i="11"/>
  <c r="BG508" i="11"/>
  <c r="CS297" i="11"/>
  <c r="CS237" i="11"/>
  <c r="CR43" i="11"/>
  <c r="BG201" i="11"/>
  <c r="CT157" i="11"/>
  <c r="BG255" i="11"/>
  <c r="CT301" i="11"/>
  <c r="BG207" i="11"/>
  <c r="CU238" i="11"/>
  <c r="BG102" i="11"/>
  <c r="CQ175" i="11"/>
  <c r="CQ447" i="11"/>
  <c r="CQ313" i="11"/>
  <c r="CU155" i="11"/>
  <c r="CT95" i="11"/>
  <c r="CQ78" i="11"/>
  <c r="CR429" i="11"/>
  <c r="CQ56" i="11"/>
  <c r="CQ276" i="11"/>
  <c r="CU301" i="11"/>
  <c r="CU428" i="11"/>
  <c r="CS102" i="11"/>
  <c r="CT104" i="11"/>
  <c r="BG519" i="11"/>
  <c r="BG399" i="11"/>
  <c r="BG185" i="11"/>
  <c r="CT204" i="11"/>
  <c r="CS209" i="11"/>
  <c r="CS360" i="11"/>
  <c r="CR504" i="11"/>
  <c r="CR115" i="11"/>
  <c r="BG816" i="11"/>
  <c r="BG753" i="11"/>
  <c r="BG544" i="11"/>
  <c r="CU298" i="11"/>
  <c r="CR122" i="11"/>
  <c r="CQ241" i="11"/>
  <c r="CV346" i="11"/>
  <c r="CS207" i="11"/>
  <c r="CT238" i="11"/>
  <c r="CS175" i="11"/>
  <c r="BG346" i="11"/>
  <c r="CQ271" i="11"/>
  <c r="CR503" i="11"/>
  <c r="CU365" i="11"/>
  <c r="CU496" i="11"/>
  <c r="BG157" i="11"/>
  <c r="CU271" i="11"/>
  <c r="CT175" i="11"/>
  <c r="CS503" i="11"/>
  <c r="CS447" i="11"/>
  <c r="CS365" i="11"/>
  <c r="BG313" i="11"/>
  <c r="CT155" i="11"/>
  <c r="CS241" i="11"/>
  <c r="CR496" i="11"/>
  <c r="CS78" i="11"/>
  <c r="CU429" i="11"/>
  <c r="CR56" i="11"/>
  <c r="CS276" i="11"/>
  <c r="CR301" i="11"/>
  <c r="CU201" i="11"/>
  <c r="CQ428" i="11"/>
  <c r="BG104" i="11"/>
  <c r="BG186" i="11"/>
  <c r="BG1006" i="11"/>
  <c r="BG814" i="11"/>
  <c r="BG782" i="11"/>
  <c r="BG718" i="11"/>
  <c r="BG590" i="11"/>
  <c r="CU377" i="11"/>
  <c r="CT304" i="11"/>
  <c r="CS131" i="11"/>
  <c r="BG495" i="11"/>
  <c r="BG1005" i="11"/>
  <c r="BG973" i="11"/>
  <c r="BG917" i="11"/>
  <c r="BG901" i="11"/>
  <c r="BG845" i="11"/>
  <c r="BG813" i="11"/>
  <c r="BG748" i="11"/>
  <c r="BG725" i="11"/>
  <c r="BG709" i="11"/>
  <c r="BG661" i="11"/>
  <c r="BG621" i="11"/>
  <c r="BG605" i="11"/>
  <c r="CU278" i="11"/>
  <c r="BG44" i="11"/>
  <c r="BG462" i="11"/>
  <c r="CQ69" i="11"/>
  <c r="BG997" i="11"/>
  <c r="BG981" i="11"/>
  <c r="BG965" i="11"/>
  <c r="BG933" i="11"/>
  <c r="BG909" i="11"/>
  <c r="BG853" i="11"/>
  <c r="BG837" i="11"/>
  <c r="BG821" i="11"/>
  <c r="BG773" i="11"/>
  <c r="BG717" i="11"/>
  <c r="BG580" i="11"/>
  <c r="BG273" i="11"/>
  <c r="CR406" i="11"/>
  <c r="CQ128" i="11"/>
  <c r="BG442" i="11"/>
  <c r="CU337" i="11"/>
  <c r="BG503" i="11"/>
  <c r="CU313" i="11"/>
  <c r="CR241" i="11"/>
  <c r="BG496" i="11"/>
  <c r="CS157" i="11"/>
  <c r="CS222" i="11"/>
  <c r="BG56" i="11"/>
  <c r="CR260" i="11"/>
  <c r="CU207" i="11"/>
  <c r="CT171" i="11"/>
  <c r="CV295" i="11"/>
  <c r="BG747" i="11"/>
  <c r="BG690" i="11"/>
  <c r="BG659" i="11"/>
  <c r="BG595" i="11"/>
  <c r="BG562" i="11"/>
  <c r="BG170" i="11"/>
  <c r="CU210" i="11"/>
  <c r="CQ150" i="11"/>
  <c r="CR51" i="11"/>
  <c r="CU132" i="11"/>
  <c r="BG308" i="11"/>
  <c r="CU336" i="11"/>
  <c r="CU460" i="11"/>
  <c r="CQ91" i="11"/>
  <c r="CS329" i="11"/>
  <c r="CU463" i="11"/>
  <c r="BG175" i="11"/>
  <c r="BG155" i="11"/>
  <c r="CU241" i="11"/>
  <c r="CQ220" i="11"/>
  <c r="CS129" i="11"/>
  <c r="BG39" i="11"/>
  <c r="CV255" i="11"/>
  <c r="CT260" i="11"/>
  <c r="BG492" i="11"/>
  <c r="CR155" i="11"/>
  <c r="CQ429" i="11"/>
  <c r="BG260" i="11"/>
  <c r="BG72" i="11"/>
  <c r="BG633" i="11"/>
  <c r="CT103" i="11"/>
  <c r="CV492" i="11"/>
  <c r="BG295" i="11"/>
  <c r="CR157" i="11"/>
  <c r="CT59" i="11"/>
  <c r="CS238" i="11"/>
  <c r="BG191" i="11"/>
  <c r="CU78" i="11"/>
  <c r="CS429" i="11"/>
  <c r="CQ157" i="11"/>
  <c r="CS301" i="11"/>
  <c r="CS428" i="11"/>
  <c r="CV283" i="11"/>
  <c r="BG171" i="11"/>
  <c r="CQ104" i="11"/>
  <c r="CT400" i="11"/>
  <c r="CS202" i="11"/>
  <c r="BG242" i="11"/>
  <c r="BG369" i="11"/>
  <c r="CR111" i="11"/>
  <c r="CT97" i="11"/>
  <c r="CQ343" i="11"/>
  <c r="CQ484" i="11"/>
  <c r="CS484" i="11"/>
  <c r="CR91" i="11"/>
  <c r="CU91" i="11"/>
  <c r="CU198" i="11"/>
  <c r="CT198" i="11"/>
  <c r="CS456" i="11"/>
  <c r="CS369" i="11"/>
  <c r="CS120" i="11"/>
  <c r="CT337" i="11"/>
  <c r="BG440" i="11"/>
  <c r="CS440" i="11"/>
  <c r="CR148" i="11"/>
  <c r="CV148" i="11"/>
  <c r="BG148" i="11"/>
  <c r="BG107" i="11"/>
  <c r="CT107" i="11"/>
  <c r="CS107" i="11"/>
  <c r="CQ107" i="11"/>
  <c r="CR494" i="11"/>
  <c r="CT478" i="11"/>
  <c r="BG57" i="11"/>
  <c r="CS265" i="11"/>
  <c r="CT265" i="11"/>
  <c r="CQ483" i="11"/>
  <c r="CS483" i="11"/>
  <c r="CR97" i="11"/>
  <c r="CQ97" i="11"/>
  <c r="CU97" i="11"/>
  <c r="CR477" i="11"/>
  <c r="CU477" i="11"/>
  <c r="CT71" i="11"/>
  <c r="BG71" i="11"/>
  <c r="CU71" i="11"/>
  <c r="CR71" i="11"/>
  <c r="BG666" i="11"/>
  <c r="CQ266" i="11"/>
  <c r="CS266" i="11"/>
  <c r="CT266" i="11"/>
  <c r="BG250" i="11"/>
  <c r="CR250" i="11"/>
  <c r="CR180" i="11"/>
  <c r="CV180" i="11"/>
  <c r="BG180" i="11"/>
  <c r="CR349" i="11"/>
  <c r="CV349" i="11"/>
  <c r="BG349" i="11"/>
  <c r="CQ369" i="11"/>
  <c r="CT369" i="11"/>
  <c r="CR495" i="11"/>
  <c r="CR133" i="11"/>
  <c r="CU133" i="11"/>
  <c r="CT111" i="11"/>
  <c r="CQ111" i="11"/>
  <c r="CU453" i="11"/>
  <c r="BG453" i="11"/>
  <c r="CS453" i="11"/>
  <c r="BG441" i="11"/>
  <c r="CS441" i="11"/>
  <c r="BG140" i="11"/>
  <c r="CR140" i="11"/>
  <c r="CS197" i="11"/>
  <c r="BG197" i="11"/>
  <c r="CQ391" i="11"/>
  <c r="CT391" i="11"/>
  <c r="CT202" i="11"/>
  <c r="BG202" i="11"/>
  <c r="CQ202" i="11"/>
  <c r="CR202" i="11"/>
  <c r="CU404" i="11"/>
  <c r="BG404" i="11"/>
  <c r="CT404" i="11"/>
  <c r="CR404" i="11"/>
  <c r="CU107" i="11"/>
  <c r="CR298" i="11"/>
  <c r="CT453" i="11"/>
  <c r="CU266" i="11"/>
  <c r="CQ210" i="11"/>
  <c r="CR107" i="11"/>
  <c r="CU391" i="11"/>
  <c r="CR272" i="11"/>
  <c r="BG597" i="11"/>
  <c r="BG160" i="11"/>
  <c r="CQ89" i="11"/>
  <c r="CS89" i="11"/>
  <c r="CS73" i="11"/>
  <c r="CR73" i="11"/>
  <c r="CR486" i="11"/>
  <c r="CV486" i="11"/>
  <c r="BG486" i="11"/>
  <c r="CU478" i="11"/>
  <c r="CR478" i="11"/>
  <c r="BG478" i="11"/>
  <c r="CU95" i="11"/>
  <c r="CQ95" i="11"/>
  <c r="CR95" i="11"/>
  <c r="BG95" i="11"/>
  <c r="BG378" i="11"/>
  <c r="CS378" i="11"/>
  <c r="BG275" i="11"/>
  <c r="CQ275" i="11"/>
  <c r="BG515" i="11"/>
  <c r="CQ132" i="11"/>
  <c r="CR132" i="11"/>
  <c r="CQ161" i="11"/>
  <c r="CR161" i="11"/>
  <c r="CT161" i="11"/>
  <c r="CU161" i="11"/>
  <c r="BG322" i="11"/>
  <c r="BG536" i="11"/>
  <c r="CR265" i="11"/>
  <c r="CU299" i="11"/>
  <c r="CU476" i="11"/>
  <c r="CS81" i="11"/>
  <c r="CT81" i="11"/>
  <c r="CU141" i="11"/>
  <c r="BG141" i="11"/>
  <c r="CS141" i="11"/>
  <c r="CQ193" i="11"/>
  <c r="CR193" i="11"/>
  <c r="CT193" i="11"/>
  <c r="BG212" i="11"/>
  <c r="CU212" i="11"/>
  <c r="BG161" i="11"/>
  <c r="CV311" i="11"/>
  <c r="CQ477" i="11"/>
  <c r="CR282" i="11"/>
  <c r="CQ282" i="11"/>
  <c r="CT297" i="11"/>
  <c r="CR297" i="11"/>
  <c r="CQ297" i="11"/>
  <c r="CU51" i="11"/>
  <c r="CS161" i="11"/>
  <c r="CU111" i="11"/>
  <c r="BG524" i="11"/>
  <c r="BG474" i="11"/>
  <c r="BG63" i="11"/>
  <c r="BG105" i="11"/>
  <c r="CS250" i="11"/>
  <c r="BG477" i="11"/>
  <c r="CU43" i="11"/>
  <c r="CT141" i="11"/>
  <c r="CR305" i="11"/>
  <c r="CU103" i="11"/>
  <c r="CV124" i="11"/>
  <c r="BG619" i="11"/>
  <c r="CR266" i="11"/>
  <c r="CS36" i="11"/>
  <c r="CT224" i="11"/>
  <c r="CQ141" i="11"/>
  <c r="CR338" i="11"/>
  <c r="CU244" i="11"/>
  <c r="BG331" i="11"/>
  <c r="CU267" i="11"/>
  <c r="BG497" i="11"/>
  <c r="CQ453" i="11"/>
  <c r="CQ26" i="11"/>
  <c r="BG116" i="11"/>
  <c r="CQ212" i="11"/>
  <c r="CU441" i="11"/>
  <c r="BG443" i="11"/>
  <c r="BG994" i="11"/>
  <c r="BG986" i="11"/>
  <c r="BG978" i="11"/>
  <c r="BG970" i="11"/>
  <c r="BG962" i="11"/>
  <c r="BG954" i="11"/>
  <c r="BG946" i="11"/>
  <c r="BG938" i="11"/>
  <c r="BG930" i="11"/>
  <c r="BG922" i="11"/>
  <c r="BG914" i="11"/>
  <c r="BG906" i="11"/>
  <c r="BG898" i="11"/>
  <c r="BG890" i="11"/>
  <c r="BG882" i="11"/>
  <c r="BG874" i="11"/>
  <c r="BG866" i="11"/>
  <c r="BG858" i="11"/>
  <c r="BG850" i="11"/>
  <c r="BG842" i="11"/>
  <c r="BG834" i="11"/>
  <c r="BG818" i="11"/>
  <c r="BG810" i="11"/>
  <c r="BG802" i="11"/>
  <c r="BG794" i="11"/>
  <c r="BG778" i="11"/>
  <c r="BG770" i="11"/>
  <c r="BG762" i="11"/>
  <c r="BG754" i="11"/>
  <c r="BG738" i="11"/>
  <c r="BG729" i="11"/>
  <c r="BG714" i="11"/>
  <c r="BG706" i="11"/>
  <c r="BG698" i="11"/>
  <c r="BG682" i="11"/>
  <c r="BG674" i="11"/>
  <c r="BG650" i="11"/>
  <c r="BG642" i="11"/>
  <c r="BG626" i="11"/>
  <c r="BG602" i="11"/>
  <c r="BG586" i="11"/>
  <c r="BG578" i="11"/>
  <c r="BG570" i="11"/>
  <c r="BG554" i="11"/>
  <c r="BG546" i="11"/>
  <c r="BG539" i="11"/>
  <c r="BG530" i="11"/>
  <c r="BG526" i="11"/>
  <c r="CU168" i="11"/>
  <c r="BG513" i="11"/>
  <c r="CR142" i="11"/>
  <c r="CR375" i="11"/>
  <c r="CR30" i="11"/>
  <c r="CU405" i="11"/>
  <c r="CQ156" i="11"/>
  <c r="BG90" i="11"/>
  <c r="CU218" i="11"/>
  <c r="CT75" i="11"/>
  <c r="BG451" i="11"/>
  <c r="CV117" i="11"/>
  <c r="BG301" i="11"/>
  <c r="CT207" i="11"/>
  <c r="BG786" i="11"/>
  <c r="BG649" i="11"/>
  <c r="BG610" i="11"/>
  <c r="BG538" i="11"/>
  <c r="BG534" i="11"/>
  <c r="BG516" i="11"/>
  <c r="CQ184" i="11"/>
  <c r="CU500" i="11"/>
  <c r="CR130" i="11"/>
  <c r="CS96" i="11"/>
  <c r="CS260" i="11"/>
  <c r="CQ207" i="11"/>
  <c r="BG800" i="11"/>
  <c r="BG680" i="11"/>
  <c r="BG533" i="11"/>
  <c r="BG274" i="11"/>
  <c r="BG298" i="11"/>
  <c r="CT250" i="11"/>
  <c r="CU137" i="11"/>
  <c r="BG42" i="11"/>
  <c r="CS74" i="11"/>
  <c r="CT327" i="11"/>
  <c r="BG328" i="11"/>
  <c r="BG153" i="11"/>
  <c r="CQ133" i="11"/>
  <c r="CT25" i="11"/>
  <c r="CS252" i="11"/>
  <c r="BG265" i="11"/>
  <c r="BG112" i="11"/>
  <c r="CR388" i="11"/>
  <c r="CR371" i="11"/>
  <c r="CQ198" i="11"/>
  <c r="CS103" i="11"/>
  <c r="CS337" i="11"/>
  <c r="CT150" i="11"/>
  <c r="CT253" i="11"/>
  <c r="BG317" i="11"/>
  <c r="BG73" i="11"/>
  <c r="CQ378" i="11"/>
  <c r="BG456" i="11"/>
  <c r="CQ197" i="11"/>
  <c r="CQ43" i="11"/>
  <c r="BG61" i="11"/>
  <c r="CT89" i="11"/>
  <c r="CQ495" i="11"/>
  <c r="CS494" i="11"/>
  <c r="BG132" i="11"/>
  <c r="CQ140" i="11"/>
  <c r="CR440" i="11"/>
  <c r="CR378" i="11"/>
  <c r="CQ442" i="11"/>
  <c r="CR41" i="11"/>
  <c r="CU197" i="11"/>
  <c r="CV347" i="11"/>
  <c r="BG43" i="11"/>
  <c r="CU414" i="11"/>
  <c r="CT373" i="11"/>
  <c r="BG436" i="11"/>
  <c r="CS279" i="11"/>
  <c r="CR329" i="11"/>
  <c r="CR86" i="11"/>
  <c r="CR450" i="11"/>
  <c r="CQ160" i="11"/>
  <c r="CT57" i="11"/>
  <c r="BG81" i="11"/>
  <c r="CU494" i="11"/>
  <c r="CQ377" i="11"/>
  <c r="BG120" i="11"/>
  <c r="CS282" i="11"/>
  <c r="BG297" i="11"/>
  <c r="CU57" i="11"/>
  <c r="CR275" i="11"/>
  <c r="CS377" i="11"/>
  <c r="BG391" i="11"/>
  <c r="CU395" i="11"/>
  <c r="CU282" i="11"/>
  <c r="CR57" i="11"/>
  <c r="CS275" i="11"/>
  <c r="CR89" i="11"/>
  <c r="CV31" i="11"/>
  <c r="CS495" i="11"/>
  <c r="BG494" i="11"/>
  <c r="CS140" i="11"/>
  <c r="CQ440" i="11"/>
  <c r="BG377" i="11"/>
  <c r="CT378" i="11"/>
  <c r="CQ260" i="11"/>
  <c r="CR276" i="11"/>
  <c r="CR442" i="11"/>
  <c r="CQ41" i="11"/>
  <c r="CR212" i="11"/>
  <c r="CQ201" i="11"/>
  <c r="CT197" i="11"/>
  <c r="CV485" i="11"/>
  <c r="CS91" i="11"/>
  <c r="CS387" i="11"/>
  <c r="BG133" i="11"/>
  <c r="CQ238" i="11"/>
  <c r="CU248" i="11"/>
  <c r="CS210" i="11"/>
  <c r="BG266" i="11"/>
  <c r="BG282" i="11"/>
  <c r="CU331" i="11"/>
  <c r="BG103" i="11"/>
  <c r="CR344" i="11"/>
  <c r="CQ82" i="11"/>
  <c r="CT86" i="11"/>
  <c r="CS57" i="11"/>
  <c r="CT275" i="11"/>
  <c r="CU89" i="11"/>
  <c r="BG31" i="11"/>
  <c r="CU495" i="11"/>
  <c r="BG488" i="11"/>
  <c r="CT140" i="11"/>
  <c r="CU440" i="11"/>
  <c r="CU378" i="11"/>
  <c r="BG41" i="11"/>
  <c r="CR197" i="11"/>
  <c r="BG293" i="11"/>
  <c r="BG395" i="11"/>
  <c r="CS272" i="11"/>
  <c r="CS403" i="11"/>
  <c r="CT160" i="11"/>
  <c r="CR210" i="11"/>
  <c r="CT51" i="11"/>
  <c r="CQ356" i="11"/>
  <c r="BG91" i="11"/>
  <c r="CU297" i="11"/>
  <c r="CU73" i="11"/>
  <c r="CU275" i="11"/>
  <c r="CV362" i="11"/>
  <c r="CQ81" i="11"/>
  <c r="BG89" i="11"/>
  <c r="CS132" i="11"/>
  <c r="CT440" i="11"/>
  <c r="CQ265" i="11"/>
  <c r="CQ456" i="11"/>
  <c r="BG311" i="11"/>
  <c r="CT43" i="11"/>
  <c r="CQ120" i="11"/>
  <c r="BG210" i="11"/>
  <c r="CQ272" i="11"/>
  <c r="CT279" i="11"/>
  <c r="CS25" i="11"/>
  <c r="BG430" i="11"/>
  <c r="BG277" i="11"/>
  <c r="CT73" i="11"/>
  <c r="CU81" i="11"/>
  <c r="CQ494" i="11"/>
  <c r="CU456" i="11"/>
  <c r="CS43" i="11"/>
  <c r="CU120" i="11"/>
  <c r="CS391" i="11"/>
  <c r="BG272" i="11"/>
  <c r="CQ407" i="11"/>
  <c r="BG279" i="11"/>
  <c r="CR25" i="11"/>
  <c r="CQ96" i="11"/>
  <c r="CR184" i="11"/>
  <c r="CU387" i="11"/>
  <c r="BG218" i="11"/>
  <c r="CS176" i="11"/>
  <c r="CS248" i="11"/>
  <c r="CS405" i="11"/>
  <c r="CR186" i="11"/>
  <c r="CU164" i="11"/>
  <c r="CU407" i="11"/>
  <c r="CR279" i="11"/>
  <c r="CU371" i="11"/>
  <c r="CU75" i="11"/>
  <c r="CS86" i="11"/>
  <c r="CS51" i="11"/>
  <c r="CS430" i="11"/>
  <c r="BG184" i="11"/>
  <c r="CU450" i="11"/>
  <c r="CT277" i="11"/>
  <c r="BG998" i="11"/>
  <c r="BG789" i="11"/>
  <c r="BG573" i="11"/>
  <c r="CQ170" i="11"/>
  <c r="CT414" i="11"/>
  <c r="CT60" i="11"/>
  <c r="BG299" i="11"/>
  <c r="CQ410" i="11"/>
  <c r="BG373" i="11"/>
  <c r="CT436" i="11"/>
  <c r="CS476" i="11"/>
  <c r="BG388" i="11"/>
  <c r="CU474" i="11"/>
  <c r="BG403" i="11"/>
  <c r="CR501" i="11"/>
  <c r="CS63" i="11"/>
  <c r="BG302" i="11"/>
  <c r="CQ159" i="11"/>
  <c r="CR367" i="11"/>
  <c r="BG99" i="11"/>
  <c r="CS105" i="11"/>
  <c r="CR143" i="11"/>
  <c r="CQ355" i="11"/>
  <c r="CS198" i="11"/>
  <c r="CR263" i="11"/>
  <c r="CS42" i="11"/>
  <c r="BG248" i="11"/>
  <c r="CR405" i="11"/>
  <c r="CQ164" i="11"/>
  <c r="BG407" i="11"/>
  <c r="CQ279" i="11"/>
  <c r="CT355" i="11"/>
  <c r="CU150" i="11"/>
  <c r="CU86" i="11"/>
  <c r="BG51" i="11"/>
  <c r="CQ204" i="11"/>
  <c r="CT252" i="11"/>
  <c r="BG450" i="11"/>
  <c r="CQ371" i="11"/>
  <c r="CS75" i="11"/>
  <c r="CT340" i="11"/>
  <c r="CS298" i="11"/>
  <c r="BG139" i="11"/>
  <c r="CS340" i="11"/>
  <c r="CQ250" i="11"/>
  <c r="CT298" i="11"/>
  <c r="CT281" i="11"/>
  <c r="CT456" i="11"/>
  <c r="CV357" i="11"/>
  <c r="CQ263" i="11"/>
  <c r="CT91" i="11"/>
  <c r="CR102" i="11"/>
  <c r="CS133" i="11"/>
  <c r="CQ42" i="11"/>
  <c r="CR120" i="11"/>
  <c r="BG238" i="11"/>
  <c r="CR209" i="11"/>
  <c r="BG405" i="11"/>
  <c r="CQ58" i="11"/>
  <c r="BG164" i="11"/>
  <c r="CT282" i="11"/>
  <c r="CR484" i="11"/>
  <c r="CT401" i="11"/>
  <c r="BG425" i="11"/>
  <c r="CT127" i="11"/>
  <c r="CV323" i="11"/>
  <c r="CR331" i="11"/>
  <c r="CQ103" i="11"/>
  <c r="CU122" i="11"/>
  <c r="CU131" i="11"/>
  <c r="CQ25" i="11"/>
  <c r="CS82" i="11"/>
  <c r="CT49" i="11"/>
  <c r="CS150" i="11"/>
  <c r="CQ86" i="11"/>
  <c r="CR204" i="11"/>
  <c r="CU253" i="11"/>
  <c r="CQ264" i="11"/>
  <c r="CS281" i="11"/>
  <c r="BG198" i="11"/>
  <c r="CU263" i="11"/>
  <c r="CT176" i="11"/>
  <c r="CR58" i="11"/>
  <c r="CS300" i="11"/>
  <c r="CV118" i="11"/>
  <c r="CR156" i="11"/>
  <c r="CR145" i="11"/>
  <c r="CT36" i="11"/>
  <c r="CT399" i="11"/>
  <c r="CQ281" i="11"/>
  <c r="CS218" i="11"/>
  <c r="CR42" i="11"/>
  <c r="CU176" i="11"/>
  <c r="CT209" i="11"/>
  <c r="CT58" i="11"/>
  <c r="CQ300" i="11"/>
  <c r="CS451" i="11"/>
  <c r="CS122" i="11"/>
  <c r="CT329" i="11"/>
  <c r="CU82" i="11"/>
  <c r="CV192" i="11"/>
  <c r="BG150" i="11"/>
  <c r="CR430" i="11"/>
  <c r="CS184" i="11"/>
  <c r="CS253" i="11"/>
  <c r="CR277" i="11"/>
  <c r="CR340" i="11"/>
  <c r="CS399" i="11"/>
  <c r="BG281" i="11"/>
  <c r="CT387" i="11"/>
  <c r="CR218" i="11"/>
  <c r="CU42" i="11"/>
  <c r="CQ176" i="11"/>
  <c r="BG209" i="11"/>
  <c r="CQ186" i="11"/>
  <c r="CU58" i="11"/>
  <c r="CT300" i="11"/>
  <c r="BG989" i="11"/>
  <c r="BG957" i="11"/>
  <c r="BG949" i="11"/>
  <c r="BG941" i="11"/>
  <c r="BG925" i="11"/>
  <c r="BG893" i="11"/>
  <c r="BG885" i="11"/>
  <c r="BG877" i="11"/>
  <c r="BG869" i="11"/>
  <c r="BG861" i="11"/>
  <c r="BG829" i="11"/>
  <c r="BG805" i="11"/>
  <c r="BG797" i="11"/>
  <c r="BG781" i="11"/>
  <c r="BG765" i="11"/>
  <c r="BG757" i="11"/>
  <c r="BG741" i="11"/>
  <c r="BG733" i="11"/>
  <c r="BG701" i="11"/>
  <c r="BG693" i="11"/>
  <c r="BG685" i="11"/>
  <c r="BG677" i="11"/>
  <c r="BG669" i="11"/>
  <c r="BG654" i="11"/>
  <c r="BG637" i="11"/>
  <c r="BG629" i="11"/>
  <c r="BG613" i="11"/>
  <c r="BG565" i="11"/>
  <c r="BG557" i="11"/>
  <c r="BG549" i="11"/>
  <c r="BG541" i="11"/>
  <c r="BG278" i="11"/>
  <c r="CR391" i="11"/>
  <c r="CT128" i="11"/>
  <c r="CV354" i="11"/>
  <c r="CR343" i="11"/>
  <c r="CV350" i="11"/>
  <c r="BG122" i="11"/>
  <c r="CU329" i="11"/>
  <c r="CQ337" i="11"/>
  <c r="CR82" i="11"/>
  <c r="CU96" i="11"/>
  <c r="CQ452" i="11"/>
  <c r="CQ51" i="11"/>
  <c r="CQ430" i="11"/>
  <c r="CU184" i="11"/>
  <c r="CS450" i="11"/>
  <c r="CS277" i="11"/>
  <c r="CQ340" i="11"/>
  <c r="BG340" i="11"/>
  <c r="CQ399" i="11"/>
  <c r="CU41" i="11"/>
  <c r="BG485" i="11"/>
  <c r="CV293" i="11"/>
  <c r="CR387" i="11"/>
  <c r="CT218" i="11"/>
  <c r="CR176" i="11"/>
  <c r="CR248" i="11"/>
  <c r="CT405" i="11"/>
  <c r="CU186" i="11"/>
  <c r="CR395" i="11"/>
  <c r="BG58" i="11"/>
  <c r="BG300" i="11"/>
  <c r="CT272" i="11"/>
  <c r="BG645" i="11"/>
  <c r="BG588" i="11"/>
  <c r="CS442" i="11"/>
  <c r="BG69" i="11"/>
  <c r="CR337" i="11"/>
  <c r="CS407" i="11"/>
  <c r="BG354" i="11"/>
  <c r="CU343" i="11"/>
  <c r="CT441" i="11"/>
  <c r="BG329" i="11"/>
  <c r="BG82" i="11"/>
  <c r="CT96" i="11"/>
  <c r="CR452" i="11"/>
  <c r="CT430" i="11"/>
  <c r="CT184" i="11"/>
  <c r="CT450" i="11"/>
  <c r="CQ277" i="11"/>
  <c r="BG990" i="11"/>
  <c r="BG982" i="11"/>
  <c r="BG974" i="11"/>
  <c r="BG966" i="11"/>
  <c r="BG958" i="11"/>
  <c r="BG950" i="11"/>
  <c r="BG942" i="11"/>
  <c r="BG934" i="11"/>
  <c r="BG926" i="11"/>
  <c r="BG918" i="11"/>
  <c r="BG910" i="11"/>
  <c r="BG902" i="11"/>
  <c r="BG894" i="11"/>
  <c r="BG886" i="11"/>
  <c r="BG878" i="11"/>
  <c r="BG870" i="11"/>
  <c r="BG862" i="11"/>
  <c r="BG854" i="11"/>
  <c r="BG846" i="11"/>
  <c r="BG838" i="11"/>
  <c r="BG830" i="11"/>
  <c r="BG823" i="11"/>
  <c r="BG806" i="11"/>
  <c r="BG798" i="11"/>
  <c r="BG790" i="11"/>
  <c r="BG774" i="11"/>
  <c r="BG767" i="11"/>
  <c r="BG758" i="11"/>
  <c r="BG750" i="11"/>
  <c r="BG743" i="11"/>
  <c r="BG735" i="11"/>
  <c r="BG726" i="11"/>
  <c r="BG710" i="11"/>
  <c r="BG702" i="11"/>
  <c r="BG694" i="11"/>
  <c r="BG686" i="11"/>
  <c r="BG678" i="11"/>
  <c r="BG670" i="11"/>
  <c r="BG662" i="11"/>
  <c r="BG653" i="11"/>
  <c r="BG646" i="11"/>
  <c r="BG638" i="11"/>
  <c r="BG630" i="11"/>
  <c r="BG622" i="11"/>
  <c r="BG614" i="11"/>
  <c r="BG606" i="11"/>
  <c r="BG598" i="11"/>
  <c r="BG582" i="11"/>
  <c r="BG574" i="11"/>
  <c r="BG566" i="11"/>
  <c r="BG558" i="11"/>
  <c r="BG550" i="11"/>
  <c r="BG542" i="11"/>
  <c r="BG532" i="11"/>
  <c r="BG528" i="11"/>
  <c r="CT268" i="11"/>
  <c r="CS262" i="11"/>
  <c r="CU38" i="11"/>
  <c r="BG59" i="11"/>
  <c r="CQ254" i="11"/>
  <c r="CS185" i="11"/>
  <c r="CR448" i="11"/>
  <c r="BG392" i="11"/>
  <c r="BG220" i="11"/>
  <c r="CS402" i="11"/>
  <c r="CU240" i="11"/>
  <c r="BG460" i="11"/>
  <c r="BG304" i="11"/>
  <c r="BG504" i="11"/>
  <c r="CU360" i="11"/>
  <c r="CS39" i="11"/>
  <c r="CU100" i="11"/>
  <c r="CU243" i="11"/>
  <c r="BG65" i="11"/>
  <c r="BG129" i="11"/>
  <c r="BG115" i="11"/>
  <c r="CR310" i="11"/>
  <c r="CU330" i="11"/>
  <c r="CT463" i="11"/>
  <c r="BG247" i="11"/>
  <c r="BG163" i="11"/>
  <c r="BG306" i="11"/>
  <c r="CQ72" i="11"/>
  <c r="BG1004" i="11"/>
  <c r="BG996" i="11"/>
  <c r="BG988" i="11"/>
  <c r="BG940" i="11"/>
  <c r="BG932" i="11"/>
  <c r="BG924" i="11"/>
  <c r="BG876" i="11"/>
  <c r="BG868" i="11"/>
  <c r="BG860" i="11"/>
  <c r="BG812" i="11"/>
  <c r="BG804" i="11"/>
  <c r="BG796" i="11"/>
  <c r="BG780" i="11"/>
  <c r="BG739" i="11"/>
  <c r="BG732" i="11"/>
  <c r="BG684" i="11"/>
  <c r="BG644" i="11"/>
  <c r="BG612" i="11"/>
  <c r="BG589" i="11"/>
  <c r="BG556" i="11"/>
  <c r="BG548" i="11"/>
  <c r="BG540" i="11"/>
  <c r="BG535" i="11"/>
  <c r="CR146" i="11"/>
  <c r="CQ37" i="11"/>
  <c r="BG412" i="11"/>
  <c r="CU162" i="11"/>
  <c r="BG409" i="11"/>
  <c r="BG46" i="11"/>
  <c r="CU45" i="11"/>
  <c r="BG208" i="11"/>
  <c r="CR29" i="11"/>
  <c r="CT134" i="11"/>
  <c r="CQ470" i="11"/>
  <c r="BG454" i="11"/>
  <c r="CS435" i="11"/>
  <c r="CU341" i="11"/>
  <c r="BG119" i="11"/>
  <c r="CU85" i="11"/>
  <c r="CQ53" i="11"/>
  <c r="CS108" i="11"/>
  <c r="CQ135" i="11"/>
  <c r="CQ499" i="11"/>
  <c r="BG309" i="11"/>
  <c r="BG415" i="11"/>
  <c r="BG303" i="11"/>
  <c r="BG335" i="11"/>
  <c r="BG676" i="11"/>
  <c r="BG668" i="11"/>
  <c r="BG604" i="11"/>
  <c r="CU418" i="11"/>
  <c r="BG514" i="11"/>
  <c r="BG376" i="11"/>
  <c r="BG512" i="11"/>
  <c r="CQ158" i="11"/>
  <c r="CU438" i="11"/>
  <c r="BG445" i="11"/>
  <c r="BG219" i="11"/>
  <c r="CQ66" i="11"/>
  <c r="BG154" i="11"/>
  <c r="CQ28" i="11"/>
  <c r="CR92" i="11"/>
  <c r="CS194" i="11"/>
  <c r="CR149" i="11"/>
  <c r="BG237" i="11"/>
  <c r="BG221" i="11"/>
  <c r="BG27" i="11"/>
  <c r="BG397" i="11"/>
  <c r="BG427" i="11"/>
  <c r="CT251" i="11"/>
  <c r="CU433" i="11"/>
  <c r="CR393" i="11"/>
  <c r="CU467" i="11"/>
  <c r="CS459" i="11"/>
  <c r="CR259" i="11"/>
  <c r="BG511" i="11"/>
  <c r="CS203" i="11"/>
  <c r="CR332" i="11"/>
  <c r="CQ98" i="11"/>
  <c r="CT308" i="11"/>
  <c r="CR26" i="11"/>
  <c r="CT339" i="11"/>
  <c r="BG473" i="11"/>
  <c r="BG101" i="11"/>
  <c r="BG231" i="11"/>
  <c r="CR497" i="11"/>
  <c r="BG1008" i="11"/>
  <c r="BG1000" i="11"/>
  <c r="BG992" i="11"/>
  <c r="BG984" i="11"/>
  <c r="BG976" i="11"/>
  <c r="BG968" i="11"/>
  <c r="BG960" i="11"/>
  <c r="BG952" i="11"/>
  <c r="BG944" i="11"/>
  <c r="BG1007" i="11"/>
  <c r="BG999" i="11"/>
  <c r="BG991" i="11"/>
  <c r="BG983" i="11"/>
  <c r="BG975" i="11"/>
  <c r="BG967" i="11"/>
  <c r="BG959" i="11"/>
  <c r="BG951" i="11"/>
  <c r="CQ314" i="11"/>
  <c r="CU502" i="11"/>
  <c r="BG897" i="11"/>
  <c r="BG889" i="11"/>
  <c r="BG817" i="11"/>
  <c r="BG801" i="11"/>
  <c r="BG752" i="11"/>
  <c r="BG704" i="11"/>
  <c r="BG681" i="11"/>
  <c r="BG665" i="11"/>
  <c r="BG648" i="11"/>
  <c r="BG625" i="11"/>
  <c r="BG553" i="11"/>
  <c r="BG545" i="11"/>
  <c r="CT270" i="11"/>
  <c r="CS174" i="11"/>
  <c r="CS261" i="11"/>
  <c r="BG517" i="11"/>
  <c r="CU413" i="11"/>
  <c r="CS189" i="11"/>
  <c r="CQ144" i="11"/>
  <c r="CQ396" i="11"/>
  <c r="CS408" i="11"/>
  <c r="BG249" i="11"/>
  <c r="CT40" i="11"/>
  <c r="BG200" i="11"/>
  <c r="CT498" i="11"/>
  <c r="BG468" i="11"/>
  <c r="CU110" i="11"/>
  <c r="CQ506" i="11"/>
  <c r="CS227" i="11"/>
  <c r="CR469" i="11"/>
  <c r="CR505" i="11"/>
  <c r="BG366" i="11"/>
  <c r="CR457" i="11"/>
  <c r="CU77" i="11"/>
  <c r="CQ493" i="11"/>
  <c r="BG187" i="11"/>
  <c r="BG936" i="11"/>
  <c r="BG928" i="11"/>
  <c r="BG920" i="11"/>
  <c r="BG912" i="11"/>
  <c r="BG904" i="11"/>
  <c r="BG880" i="11"/>
  <c r="BG872" i="11"/>
  <c r="BG864" i="11"/>
  <c r="BG856" i="11"/>
  <c r="BG848" i="11"/>
  <c r="BG840" i="11"/>
  <c r="BG832" i="11"/>
  <c r="BG824" i="11"/>
  <c r="BG808" i="11"/>
  <c r="BG793" i="11"/>
  <c r="BG784" i="11"/>
  <c r="BG776" i="11"/>
  <c r="BG768" i="11"/>
  <c r="BG760" i="11"/>
  <c r="BG744" i="11"/>
  <c r="BG736" i="11"/>
  <c r="BG727" i="11"/>
  <c r="BG720" i="11"/>
  <c r="BG711" i="11"/>
  <c r="BG696" i="11"/>
  <c r="BG688" i="11"/>
  <c r="BG672" i="11"/>
  <c r="BG656" i="11"/>
  <c r="BG640" i="11"/>
  <c r="BG631" i="11"/>
  <c r="BG623" i="11"/>
  <c r="BG615" i="11"/>
  <c r="BG609" i="11"/>
  <c r="BG599" i="11"/>
  <c r="BG592" i="11"/>
  <c r="BG584" i="11"/>
  <c r="BG576" i="11"/>
  <c r="BG568" i="11"/>
  <c r="BG560" i="11"/>
  <c r="BG551" i="11"/>
  <c r="CQ274" i="11"/>
  <c r="BG269" i="11"/>
  <c r="CR173" i="11"/>
  <c r="CR417" i="11"/>
  <c r="BG188" i="11"/>
  <c r="CR54" i="11"/>
  <c r="CT151" i="11"/>
  <c r="BG372" i="11"/>
  <c r="BG390" i="11"/>
  <c r="CT458" i="11"/>
  <c r="BG68" i="11"/>
  <c r="CT64" i="11"/>
  <c r="CS472" i="11"/>
  <c r="CR480" i="11"/>
  <c r="CS443" i="11"/>
  <c r="CT434" i="11"/>
  <c r="CU479" i="11"/>
  <c r="CQ211" i="11"/>
  <c r="CS475" i="11"/>
  <c r="BG195" i="11"/>
  <c r="CS232" i="11"/>
  <c r="BG943" i="11"/>
  <c r="BG935" i="11"/>
  <c r="BG927" i="11"/>
  <c r="BG919" i="11"/>
  <c r="BG911" i="11"/>
  <c r="BG903" i="11"/>
  <c r="BG895" i="11"/>
  <c r="BG887" i="11"/>
  <c r="BG879" i="11"/>
  <c r="BG871" i="11"/>
  <c r="BG863" i="11"/>
  <c r="BG855" i="11"/>
  <c r="BG847" i="11"/>
  <c r="BG839" i="11"/>
  <c r="BG831" i="11"/>
  <c r="BG822" i="11"/>
  <c r="BG815" i="11"/>
  <c r="BG807" i="11"/>
  <c r="BG799" i="11"/>
  <c r="BG791" i="11"/>
  <c r="BG783" i="11"/>
  <c r="BG775" i="11"/>
  <c r="BG766" i="11"/>
  <c r="BG759" i="11"/>
  <c r="BG751" i="11"/>
  <c r="BG742" i="11"/>
  <c r="BG734" i="11"/>
  <c r="BG728" i="11"/>
  <c r="BG719" i="11"/>
  <c r="BG712" i="11"/>
  <c r="BG703" i="11"/>
  <c r="BG695" i="11"/>
  <c r="BG687" i="11"/>
  <c r="BG679" i="11"/>
  <c r="BG671" i="11"/>
  <c r="BG663" i="11"/>
  <c r="BG655" i="11"/>
  <c r="BG647" i="11"/>
  <c r="BG639" i="11"/>
  <c r="BG632" i="11"/>
  <c r="BG616" i="11"/>
  <c r="BG607" i="11"/>
  <c r="BG600" i="11"/>
  <c r="BG591" i="11"/>
  <c r="BG583" i="11"/>
  <c r="BG575" i="11"/>
  <c r="BG567" i="11"/>
  <c r="BG559" i="11"/>
  <c r="BG543" i="11"/>
  <c r="BG280" i="11"/>
  <c r="BG529" i="11"/>
  <c r="BG525" i="11"/>
  <c r="BG169" i="11"/>
  <c r="CT190" i="11"/>
  <c r="BG398" i="11"/>
  <c r="CT449" i="11"/>
  <c r="CQ394" i="11"/>
  <c r="CU439" i="11"/>
  <c r="CU446" i="11"/>
  <c r="CT52" i="11"/>
  <c r="BG342" i="11"/>
  <c r="CS196" i="11"/>
  <c r="BG178" i="11"/>
  <c r="BG106" i="11"/>
  <c r="CT464" i="11"/>
  <c r="CU234" i="11"/>
  <c r="BG94" i="11"/>
  <c r="BG426" i="11"/>
  <c r="CT50" i="11"/>
  <c r="CU482" i="11"/>
  <c r="CT364" i="11"/>
  <c r="CU228" i="11"/>
  <c r="CR363" i="11"/>
  <c r="CS359" i="11"/>
  <c r="CR183" i="11"/>
  <c r="CS239" i="11"/>
  <c r="CT109" i="11"/>
  <c r="BG35" i="11"/>
  <c r="CU67" i="11"/>
  <c r="BG70" i="11"/>
  <c r="CQ199" i="11"/>
  <c r="CR167" i="11"/>
  <c r="BG411" i="11"/>
  <c r="BI999" i="11"/>
  <c r="BI951" i="11"/>
  <c r="BI894" i="11"/>
  <c r="BI831" i="11"/>
  <c r="BI784" i="11"/>
  <c r="BI727" i="11"/>
  <c r="BI679" i="11"/>
  <c r="BI632" i="11"/>
  <c r="BI591" i="11"/>
  <c r="BI551" i="11"/>
  <c r="BI269" i="11"/>
  <c r="BI417" i="11"/>
  <c r="BI189" i="11"/>
  <c r="BI141" i="11"/>
  <c r="BI390" i="11"/>
  <c r="BI120" i="11"/>
  <c r="BI368" i="11"/>
  <c r="BI153" i="11"/>
  <c r="BI454" i="11"/>
  <c r="BI127" i="11"/>
  <c r="BI53" i="11"/>
  <c r="BI155" i="11"/>
  <c r="BI199" i="11"/>
  <c r="CJ147" i="11"/>
  <c r="BI147" i="11"/>
  <c r="BI163" i="11"/>
  <c r="BI1005" i="11"/>
  <c r="BI974" i="11"/>
  <c r="BI926" i="11"/>
  <c r="BI997" i="11"/>
  <c r="BI965" i="11"/>
  <c r="BI941" i="11"/>
  <c r="BI909" i="11"/>
  <c r="BI877" i="11"/>
  <c r="BI846" i="11"/>
  <c r="BI814" i="11"/>
  <c r="BI781" i="11"/>
  <c r="BI749" i="11"/>
  <c r="BI708" i="11"/>
  <c r="BI677" i="11"/>
  <c r="BI636" i="11"/>
  <c r="BI605" i="11"/>
  <c r="BI573" i="11"/>
  <c r="BI541" i="11"/>
  <c r="BI268" i="11"/>
  <c r="CJ256" i="11"/>
  <c r="BI256" i="11"/>
  <c r="BI440" i="11"/>
  <c r="BI209" i="11"/>
  <c r="BI151" i="11"/>
  <c r="BI336" i="11"/>
  <c r="BI462" i="11"/>
  <c r="BI232" i="11"/>
  <c r="BI243" i="11"/>
  <c r="BI397" i="11"/>
  <c r="BI459" i="11"/>
  <c r="BI327" i="11"/>
  <c r="BI479" i="11"/>
  <c r="CJ333" i="11"/>
  <c r="BI333" i="11"/>
  <c r="CJ361" i="11"/>
  <c r="BI361" i="11"/>
  <c r="CJ353" i="11"/>
  <c r="BI353" i="11"/>
  <c r="BI69" i="11"/>
  <c r="BI980" i="11"/>
  <c r="BI956" i="11"/>
  <c r="BI932" i="11"/>
  <c r="BI908" i="11"/>
  <c r="BI900" i="11"/>
  <c r="BI876" i="11"/>
  <c r="BI852" i="11"/>
  <c r="BI827" i="11"/>
  <c r="BI804" i="11"/>
  <c r="BI771" i="11"/>
  <c r="BI747" i="11"/>
  <c r="BI723" i="11"/>
  <c r="BI699" i="11"/>
  <c r="BI676" i="11"/>
  <c r="BI651" i="11"/>
  <c r="BI627" i="11"/>
  <c r="BI603" i="11"/>
  <c r="BI581" i="11"/>
  <c r="BI556" i="11"/>
  <c r="BI277" i="11"/>
  <c r="BI518" i="11"/>
  <c r="BI398" i="11"/>
  <c r="BI56" i="11"/>
  <c r="BI446" i="11"/>
  <c r="BI373" i="11"/>
  <c r="CJ334" i="11"/>
  <c r="BI334" i="11"/>
  <c r="BI308" i="11"/>
  <c r="BI128" i="11"/>
  <c r="CJ230" i="11"/>
  <c r="BI230" i="11"/>
  <c r="BI370" i="11"/>
  <c r="BI26" i="11"/>
  <c r="BI247" i="11"/>
  <c r="CJ317" i="11"/>
  <c r="BI317" i="11"/>
  <c r="BI115" i="11"/>
  <c r="BI109" i="11"/>
  <c r="CJ125" i="11"/>
  <c r="BI125" i="11"/>
  <c r="CJ47" i="11"/>
  <c r="BI47" i="11"/>
  <c r="BI259" i="11"/>
  <c r="BI221" i="11"/>
  <c r="BI105" i="11"/>
  <c r="BI112" i="11"/>
  <c r="BI228" i="11"/>
  <c r="CJ214" i="11"/>
  <c r="BI214" i="11"/>
  <c r="CJ216" i="11"/>
  <c r="BI216" i="11"/>
  <c r="BI279" i="11"/>
  <c r="BI463" i="11"/>
  <c r="BI367" i="11"/>
  <c r="CJ123" i="11"/>
  <c r="BI123" i="11"/>
  <c r="BI89" i="11"/>
  <c r="CJ79" i="11"/>
  <c r="BI79" i="11"/>
  <c r="BI64" i="11"/>
  <c r="BI476" i="11"/>
  <c r="BI241" i="11"/>
  <c r="BI451" i="11"/>
  <c r="CJ83" i="11"/>
  <c r="BI83" i="11"/>
  <c r="BI65" i="11"/>
  <c r="BI233" i="11"/>
  <c r="BI411" i="11"/>
  <c r="BI505" i="11"/>
  <c r="BI331" i="11"/>
  <c r="BI335" i="11"/>
  <c r="CR483" i="11"/>
  <c r="CT41" i="11"/>
  <c r="CV317" i="11"/>
  <c r="CS111" i="11"/>
  <c r="CU369" i="11"/>
  <c r="CQ444" i="11"/>
  <c r="BG484" i="11"/>
  <c r="CU160" i="11"/>
  <c r="BG323" i="11"/>
  <c r="BG117" i="11"/>
  <c r="CS343" i="11"/>
  <c r="CU437" i="11"/>
  <c r="BG371" i="11"/>
  <c r="BG350" i="11"/>
  <c r="BG229" i="11"/>
  <c r="CU112" i="11"/>
  <c r="CR75" i="11"/>
  <c r="BG127" i="11"/>
  <c r="BG131" i="11"/>
  <c r="CT344" i="11"/>
  <c r="CU25" i="11"/>
  <c r="BG337" i="11"/>
  <c r="BG355" i="11"/>
  <c r="CS76" i="11"/>
  <c r="BG192" i="11"/>
  <c r="CQ370" i="11"/>
  <c r="CT368" i="11"/>
  <c r="BG96" i="11"/>
  <c r="CU452" i="11"/>
  <c r="BG156" i="11"/>
  <c r="CQ374" i="11"/>
  <c r="CU152" i="11"/>
  <c r="BG204" i="11"/>
  <c r="CS55" i="11"/>
  <c r="CQ252" i="11"/>
  <c r="BG253" i="11"/>
  <c r="CS400" i="11"/>
  <c r="CU416" i="11"/>
  <c r="CL296" i="11"/>
  <c r="CZ296" i="11"/>
  <c r="BK296" i="11"/>
  <c r="CL292" i="11"/>
  <c r="CZ292" i="11"/>
  <c r="BK292" i="11"/>
  <c r="CL466" i="11"/>
  <c r="CZ466" i="11"/>
  <c r="BK466" i="11"/>
  <c r="CL312" i="11"/>
  <c r="CZ312" i="11"/>
  <c r="BK312" i="11"/>
  <c r="CL353" i="11"/>
  <c r="CZ353" i="11"/>
  <c r="BK353" i="11"/>
  <c r="CL62" i="11"/>
  <c r="CZ62" i="11"/>
  <c r="BK62" i="11"/>
  <c r="CL180" i="11"/>
  <c r="CZ180" i="11"/>
  <c r="BK180" i="11"/>
  <c r="CL192" i="11"/>
  <c r="CZ192" i="11"/>
  <c r="BK192" i="11"/>
  <c r="CL83" i="11"/>
  <c r="CZ83" i="11"/>
  <c r="BK83" i="11"/>
  <c r="CL79" i="11"/>
  <c r="CZ79" i="11"/>
  <c r="BK79" i="11"/>
  <c r="CL287" i="11"/>
  <c r="CZ287" i="11"/>
  <c r="BK287" i="11"/>
  <c r="CL205" i="11"/>
  <c r="CZ205" i="11"/>
  <c r="BK205" i="11"/>
  <c r="CU328" i="11"/>
  <c r="CT461" i="11"/>
  <c r="CS233" i="11"/>
  <c r="CS149" i="11"/>
  <c r="CQ116" i="11"/>
  <c r="CV487" i="11"/>
  <c r="CT199" i="11"/>
  <c r="CS134" i="11"/>
  <c r="CQ471" i="11"/>
  <c r="CS93" i="11"/>
  <c r="CR85" i="11"/>
  <c r="CS303" i="11"/>
  <c r="CS307" i="11"/>
  <c r="BG239" i="11"/>
  <c r="CU106" i="11"/>
  <c r="BG215" i="11"/>
  <c r="CQ121" i="11"/>
  <c r="CS130" i="11"/>
  <c r="BG314" i="11"/>
  <c r="CT74" i="11"/>
  <c r="CR460" i="11"/>
  <c r="BG128" i="11"/>
  <c r="BG360" i="11"/>
  <c r="CR304" i="11"/>
  <c r="CQ388" i="11"/>
  <c r="BG29" i="11"/>
  <c r="CS445" i="11"/>
  <c r="CQ30" i="11"/>
  <c r="CR158" i="11"/>
  <c r="CQ224" i="11"/>
  <c r="CQ299" i="11"/>
  <c r="CS59" i="11"/>
  <c r="BG190" i="11"/>
  <c r="CU172" i="11"/>
  <c r="CU174" i="11"/>
  <c r="BG108" i="11"/>
  <c r="CR129" i="11"/>
  <c r="CR359" i="11"/>
  <c r="CT309" i="11"/>
  <c r="BG167" i="11"/>
  <c r="CS455" i="11"/>
  <c r="BG244" i="11"/>
  <c r="BG401" i="11"/>
  <c r="CU338" i="11"/>
  <c r="CU481" i="11"/>
  <c r="BG228" i="11"/>
  <c r="CS482" i="11"/>
  <c r="CR35" i="11"/>
  <c r="BG389" i="11"/>
  <c r="CQ327" i="11"/>
  <c r="CR364" i="11"/>
  <c r="CQ267" i="11"/>
  <c r="CQ177" i="11"/>
  <c r="CT237" i="11"/>
  <c r="BG464" i="11"/>
  <c r="CQ363" i="11"/>
  <c r="CR196" i="11"/>
  <c r="CU136" i="11"/>
  <c r="BG336" i="11"/>
  <c r="CT504" i="11"/>
  <c r="BG500" i="11"/>
  <c r="CR208" i="11"/>
  <c r="CR137" i="11"/>
  <c r="BG138" i="11"/>
  <c r="CS220" i="11"/>
  <c r="CS375" i="11"/>
  <c r="BG439" i="11"/>
  <c r="CT142" i="11"/>
  <c r="CR409" i="11"/>
  <c r="CT37" i="11"/>
  <c r="CR166" i="11"/>
  <c r="CR168" i="11"/>
  <c r="CR23" i="11"/>
  <c r="R83" i="19"/>
  <c r="CR69" i="11"/>
  <c r="CT187" i="11"/>
  <c r="CS310" i="11"/>
  <c r="CV353" i="11"/>
  <c r="CV345" i="11"/>
  <c r="CR70" i="11"/>
  <c r="CT467" i="11"/>
  <c r="CR109" i="11"/>
  <c r="CT72" i="11"/>
  <c r="CQ426" i="11"/>
  <c r="CT459" i="11"/>
  <c r="CT100" i="11"/>
  <c r="CT476" i="11"/>
  <c r="CR94" i="11"/>
  <c r="CS251" i="11"/>
  <c r="CU26" i="11"/>
  <c r="CU499" i="11"/>
  <c r="CQ497" i="11"/>
  <c r="CU498" i="11"/>
  <c r="CS305" i="11"/>
  <c r="CQ463" i="11"/>
  <c r="CV226" i="11"/>
  <c r="CS308" i="11"/>
  <c r="CV236" i="11"/>
  <c r="CT178" i="11"/>
  <c r="CR200" i="11"/>
  <c r="CS92" i="11"/>
  <c r="CS151" i="11"/>
  <c r="CR446" i="11"/>
  <c r="CS45" i="11"/>
  <c r="CT394" i="11"/>
  <c r="CR36" i="11"/>
  <c r="CQ162" i="11"/>
  <c r="CT413" i="11"/>
  <c r="CS146" i="11"/>
  <c r="CQ414" i="11"/>
  <c r="CT418" i="11"/>
  <c r="CS268" i="11"/>
  <c r="CS278" i="11"/>
  <c r="CM286" i="11"/>
  <c r="DA286" i="11"/>
  <c r="BL286" i="11"/>
  <c r="CM346" i="11"/>
  <c r="DA346" i="11"/>
  <c r="BL346" i="11"/>
  <c r="CM354" i="11"/>
  <c r="DA354" i="11"/>
  <c r="BL354" i="11"/>
  <c r="CM24" i="11"/>
  <c r="DA24" i="11"/>
  <c r="BL24" i="11"/>
  <c r="CM114" i="11"/>
  <c r="DA114" i="11"/>
  <c r="BL114" i="11"/>
  <c r="CM192" i="11"/>
  <c r="DA192" i="11"/>
  <c r="BL192" i="11"/>
  <c r="CM319" i="11"/>
  <c r="DA319" i="11"/>
  <c r="BL319" i="11"/>
  <c r="CM215" i="11"/>
  <c r="DA215" i="11"/>
  <c r="BL215" i="11"/>
  <c r="CM348" i="11"/>
  <c r="DA348" i="11"/>
  <c r="BL348" i="11"/>
  <c r="CM117" i="11"/>
  <c r="DA117" i="11"/>
  <c r="BL117" i="11"/>
  <c r="CM349" i="11"/>
  <c r="DA349" i="11"/>
  <c r="BL349" i="11"/>
  <c r="CM125" i="11"/>
  <c r="DA125" i="11"/>
  <c r="BL125" i="11"/>
  <c r="CM465" i="11"/>
  <c r="DA465" i="11"/>
  <c r="BL465" i="11"/>
  <c r="BG143" i="11"/>
  <c r="BG179" i="11"/>
  <c r="CT457" i="11"/>
  <c r="BG324" i="11"/>
  <c r="CQ110" i="11"/>
  <c r="CT330" i="11"/>
  <c r="BG339" i="11"/>
  <c r="BG289" i="11"/>
  <c r="BG235" i="11"/>
  <c r="CS367" i="11"/>
  <c r="CU434" i="11"/>
  <c r="BG194" i="11"/>
  <c r="CQ232" i="11"/>
  <c r="CQ458" i="11"/>
  <c r="BG243" i="11"/>
  <c r="CQ475" i="11"/>
  <c r="CQ332" i="11"/>
  <c r="BG472" i="11"/>
  <c r="CU211" i="11"/>
  <c r="CT433" i="11"/>
  <c r="CS98" i="11"/>
  <c r="BG402" i="11"/>
  <c r="BG181" i="11"/>
  <c r="BG28" i="11"/>
  <c r="BG358" i="11"/>
  <c r="CS52" i="11"/>
  <c r="CQ406" i="11"/>
  <c r="BG203" i="11"/>
  <c r="BG448" i="11"/>
  <c r="CT223" i="11"/>
  <c r="CU254" i="11"/>
  <c r="CR410" i="11"/>
  <c r="BG60" i="11"/>
  <c r="CQ38" i="11"/>
  <c r="CU261" i="11"/>
  <c r="CT262" i="11"/>
  <c r="CT227" i="11"/>
  <c r="CS163" i="11"/>
  <c r="CU335" i="11"/>
  <c r="CQ505" i="11"/>
  <c r="CT501" i="11"/>
  <c r="CV333" i="11"/>
  <c r="CR366" i="11"/>
  <c r="CR356" i="11"/>
  <c r="CS493" i="11"/>
  <c r="CQ101" i="11"/>
  <c r="CT53" i="11"/>
  <c r="CR64" i="11"/>
  <c r="CQ479" i="11"/>
  <c r="CS183" i="11"/>
  <c r="CR502" i="11"/>
  <c r="CT159" i="11"/>
  <c r="CT306" i="11"/>
  <c r="CU259" i="11"/>
  <c r="CQ77" i="11"/>
  <c r="CQ397" i="11"/>
  <c r="CR234" i="11"/>
  <c r="CQ341" i="11"/>
  <c r="CR470" i="11"/>
  <c r="CS468" i="11"/>
  <c r="CS44" i="11"/>
  <c r="CU435" i="11"/>
  <c r="CS240" i="11"/>
  <c r="CS480" i="11"/>
  <c r="CS219" i="11"/>
  <c r="CU249" i="11"/>
  <c r="CS449" i="11"/>
  <c r="CQ54" i="11"/>
  <c r="CV33" i="11"/>
  <c r="CV296" i="11"/>
  <c r="CR412" i="11"/>
  <c r="CU145" i="11"/>
  <c r="CS417" i="11"/>
  <c r="BG173" i="11"/>
  <c r="CR280" i="11"/>
  <c r="BI991" i="11"/>
  <c r="BI935" i="11"/>
  <c r="BI880" i="11"/>
  <c r="BI823" i="11"/>
  <c r="BI775" i="11"/>
  <c r="BI719" i="11"/>
  <c r="BI671" i="11"/>
  <c r="BI623" i="11"/>
  <c r="BI583" i="11"/>
  <c r="BI543" i="11"/>
  <c r="BI520" i="11"/>
  <c r="BI412" i="11"/>
  <c r="BI511" i="11"/>
  <c r="BI429" i="11"/>
  <c r="BI500" i="11"/>
  <c r="BI402" i="11"/>
  <c r="CJ235" i="11"/>
  <c r="BI235" i="11"/>
  <c r="BI116" i="11"/>
  <c r="BI305" i="11"/>
  <c r="BI97" i="11"/>
  <c r="BI472" i="11"/>
  <c r="BI356" i="11"/>
  <c r="CJ349" i="11"/>
  <c r="BI349" i="11"/>
  <c r="BI998" i="11"/>
  <c r="BI959" i="11"/>
  <c r="BI918" i="11"/>
  <c r="BI981" i="11"/>
  <c r="BI957" i="11"/>
  <c r="BI925" i="11"/>
  <c r="BI892" i="11"/>
  <c r="BI869" i="11"/>
  <c r="BI837" i="11"/>
  <c r="BI805" i="11"/>
  <c r="BI773" i="11"/>
  <c r="BI733" i="11"/>
  <c r="BI701" i="11"/>
  <c r="BI669" i="11"/>
  <c r="BI629" i="11"/>
  <c r="BI597" i="11"/>
  <c r="BI565" i="11"/>
  <c r="BI535" i="11"/>
  <c r="BI414" i="11"/>
  <c r="BI376" i="11"/>
  <c r="BI54" i="11"/>
  <c r="BI203" i="11"/>
  <c r="BI468" i="11"/>
  <c r="BI460" i="11"/>
  <c r="BI28" i="11"/>
  <c r="BI75" i="11"/>
  <c r="BI458" i="11"/>
  <c r="BI474" i="11"/>
  <c r="BI50" i="11"/>
  <c r="BI403" i="11"/>
  <c r="BI302" i="11"/>
  <c r="BI217" i="11"/>
  <c r="BI1003" i="11"/>
  <c r="BI988" i="11"/>
  <c r="BI964" i="11"/>
  <c r="BI940" i="11"/>
  <c r="BI916" i="11"/>
  <c r="BI893" i="11"/>
  <c r="BI868" i="11"/>
  <c r="BI844" i="11"/>
  <c r="BI820" i="11"/>
  <c r="BI796" i="11"/>
  <c r="BI780" i="11"/>
  <c r="BI757" i="11"/>
  <c r="BI732" i="11"/>
  <c r="BI709" i="11"/>
  <c r="BI692" i="11"/>
  <c r="BI668" i="11"/>
  <c r="BI645" i="11"/>
  <c r="BI620" i="11"/>
  <c r="BI596" i="11"/>
  <c r="BI572" i="11"/>
  <c r="BI548" i="11"/>
  <c r="CJ284" i="11"/>
  <c r="BI284" i="11"/>
  <c r="BI266" i="11"/>
  <c r="BI416" i="11"/>
  <c r="BI409" i="11"/>
  <c r="BI186" i="11"/>
  <c r="CJ292" i="11"/>
  <c r="BI292" i="11"/>
  <c r="BI436" i="11"/>
  <c r="CJ246" i="11"/>
  <c r="BI246" i="11"/>
  <c r="BI218" i="11"/>
  <c r="BI86" i="11"/>
  <c r="BI502" i="11"/>
  <c r="BI1004" i="11"/>
  <c r="BI987" i="11"/>
  <c r="BI963" i="11"/>
  <c r="BI947" i="11"/>
  <c r="BI931" i="11"/>
  <c r="BI915" i="11"/>
  <c r="BI899" i="11"/>
  <c r="BI883" i="11"/>
  <c r="BI867" i="11"/>
  <c r="BI851" i="11"/>
  <c r="BI835" i="11"/>
  <c r="BI819" i="11"/>
  <c r="BI795" i="11"/>
  <c r="BI779" i="11"/>
  <c r="BI762" i="11"/>
  <c r="BI748" i="11"/>
  <c r="BI731" i="11"/>
  <c r="BI716" i="11"/>
  <c r="BI700" i="11"/>
  <c r="BI683" i="11"/>
  <c r="BI667" i="11"/>
  <c r="BI652" i="11"/>
  <c r="BI635" i="11"/>
  <c r="BI619" i="11"/>
  <c r="BI604" i="11"/>
  <c r="BI588" i="11"/>
  <c r="BI571" i="11"/>
  <c r="BI554" i="11"/>
  <c r="BI534" i="11"/>
  <c r="BI527" i="11"/>
  <c r="BI172" i="11"/>
  <c r="BI168" i="11"/>
  <c r="BI399" i="11"/>
  <c r="BI188" i="11"/>
  <c r="BI36" i="11"/>
  <c r="BI223" i="11"/>
  <c r="BI184" i="11"/>
  <c r="CJ291" i="11"/>
  <c r="BI291" i="11"/>
  <c r="BI156" i="11"/>
  <c r="CJ148" i="11"/>
  <c r="BI148" i="11"/>
  <c r="BI104" i="11"/>
  <c r="CJ348" i="11"/>
  <c r="BI348" i="11"/>
  <c r="CJ236" i="11"/>
  <c r="BI236" i="11"/>
  <c r="BI68" i="11"/>
  <c r="BI66" i="11"/>
  <c r="CJ326" i="11"/>
  <c r="BI326" i="11"/>
  <c r="BI239" i="11"/>
  <c r="BI237" i="11"/>
  <c r="CJ61" i="11"/>
  <c r="BI61" i="11"/>
  <c r="BI193" i="11"/>
  <c r="BI67" i="11"/>
  <c r="BI338" i="11"/>
  <c r="BI195" i="11"/>
  <c r="BI366" i="11"/>
  <c r="CJ324" i="11"/>
  <c r="BI324" i="11"/>
  <c r="BI198" i="11"/>
  <c r="CJ245" i="11"/>
  <c r="BI245" i="11"/>
  <c r="BI41" i="11"/>
  <c r="BI507" i="11"/>
  <c r="CJ323" i="11"/>
  <c r="BI323" i="11"/>
  <c r="CU483" i="11"/>
  <c r="CR369" i="11"/>
  <c r="CT444" i="11"/>
  <c r="CU465" i="11"/>
  <c r="CV80" i="11"/>
  <c r="CQ331" i="11"/>
  <c r="CT451" i="11"/>
  <c r="CR437" i="11"/>
  <c r="CQ441" i="11"/>
  <c r="CQ112" i="11"/>
  <c r="CQ75" i="11"/>
  <c r="CV205" i="11"/>
  <c r="CU344" i="11"/>
  <c r="CV312" i="11"/>
  <c r="CV79" i="11"/>
  <c r="CQ49" i="11"/>
  <c r="CT76" i="11"/>
  <c r="CT242" i="11"/>
  <c r="CU370" i="11"/>
  <c r="CU368" i="11"/>
  <c r="CS452" i="11"/>
  <c r="CV182" i="11"/>
  <c r="CT374" i="11"/>
  <c r="CS152" i="11"/>
  <c r="CQ55" i="11"/>
  <c r="CU252" i="11"/>
  <c r="CT165" i="11"/>
  <c r="CR400" i="11"/>
  <c r="CS416" i="11"/>
  <c r="CU264" i="11"/>
  <c r="CL285" i="11"/>
  <c r="CZ285" i="11"/>
  <c r="BK285" i="11"/>
  <c r="CL258" i="11"/>
  <c r="CZ258" i="11"/>
  <c r="BK258" i="11"/>
  <c r="CL295" i="11"/>
  <c r="CZ295" i="11"/>
  <c r="BK295" i="11"/>
  <c r="CL230" i="11"/>
  <c r="CZ230" i="11"/>
  <c r="BK230" i="11"/>
  <c r="CL181" i="11"/>
  <c r="CZ181" i="11"/>
  <c r="BK181" i="11"/>
  <c r="CL191" i="11"/>
  <c r="CZ191" i="11"/>
  <c r="BK191" i="11"/>
  <c r="CL320" i="11"/>
  <c r="CZ320" i="11"/>
  <c r="BK320" i="11"/>
  <c r="CL349" i="11"/>
  <c r="CZ349" i="11"/>
  <c r="BK349" i="11"/>
  <c r="CL319" i="11"/>
  <c r="CZ319" i="11"/>
  <c r="BK319" i="11"/>
  <c r="CL351" i="11"/>
  <c r="CZ351" i="11"/>
  <c r="BK351" i="11"/>
  <c r="CL357" i="11"/>
  <c r="CZ357" i="11"/>
  <c r="BK357" i="11"/>
  <c r="CL361" i="11"/>
  <c r="CZ361" i="11"/>
  <c r="BK361" i="11"/>
  <c r="CL117" i="11"/>
  <c r="CZ117" i="11"/>
  <c r="BK117" i="11"/>
  <c r="CS328" i="11"/>
  <c r="CQ461" i="11"/>
  <c r="CU233" i="11"/>
  <c r="BG149" i="11"/>
  <c r="CU116" i="11"/>
  <c r="BG487" i="11"/>
  <c r="BG199" i="11"/>
  <c r="CR134" i="11"/>
  <c r="CT471" i="11"/>
  <c r="BG93" i="11"/>
  <c r="BG85" i="11"/>
  <c r="J106" i="20"/>
  <c r="Q80" i="19"/>
  <c r="Q85" i="19"/>
  <c r="CU303" i="11"/>
  <c r="CR307" i="11"/>
  <c r="CQ50" i="11"/>
  <c r="CS106" i="11"/>
  <c r="CU105" i="11"/>
  <c r="CR121" i="11"/>
  <c r="CU130" i="11"/>
  <c r="CR74" i="11"/>
  <c r="CT460" i="11"/>
  <c r="CV334" i="11"/>
  <c r="CQ90" i="11"/>
  <c r="CU304" i="11"/>
  <c r="CT388" i="11"/>
  <c r="CS436" i="11"/>
  <c r="CT445" i="11"/>
  <c r="CU30" i="11"/>
  <c r="BG158" i="11"/>
  <c r="BG224" i="11"/>
  <c r="CR144" i="11"/>
  <c r="CS299" i="11"/>
  <c r="CQ59" i="11"/>
  <c r="CR172" i="11"/>
  <c r="BG174" i="11"/>
  <c r="CQ393" i="11"/>
  <c r="CQ129" i="11"/>
  <c r="CQ359" i="11"/>
  <c r="CQ309" i="11"/>
  <c r="CV83" i="11"/>
  <c r="CU455" i="11"/>
  <c r="CV315" i="11"/>
  <c r="CT67" i="11"/>
  <c r="CQ338" i="11"/>
  <c r="CS481" i="11"/>
  <c r="CT135" i="11"/>
  <c r="CQ35" i="11"/>
  <c r="CS474" i="11"/>
  <c r="CR327" i="11"/>
  <c r="CS364" i="11"/>
  <c r="CT267" i="11"/>
  <c r="CT177" i="11"/>
  <c r="CQ237" i="11"/>
  <c r="CU425" i="11"/>
  <c r="CU196" i="11"/>
  <c r="CT136" i="11"/>
  <c r="CV466" i="11"/>
  <c r="CU504" i="11"/>
  <c r="CQ342" i="11"/>
  <c r="CQ208" i="11"/>
  <c r="CT137" i="11"/>
  <c r="CQ438" i="11"/>
  <c r="CR220" i="11"/>
  <c r="CU375" i="11"/>
  <c r="CR408" i="11"/>
  <c r="CQ142" i="11"/>
  <c r="CQ409" i="11"/>
  <c r="BG37" i="11"/>
  <c r="CT166" i="11"/>
  <c r="BG168" i="11"/>
  <c r="CT69" i="11"/>
  <c r="CQ187" i="11"/>
  <c r="BG310" i="11"/>
  <c r="BG353" i="11"/>
  <c r="BG345" i="11"/>
  <c r="CS70" i="11"/>
  <c r="CS467" i="11"/>
  <c r="BG109" i="11"/>
  <c r="CS72" i="11"/>
  <c r="CS426" i="11"/>
  <c r="CR459" i="11"/>
  <c r="CR100" i="11"/>
  <c r="BG476" i="11"/>
  <c r="CT94" i="11"/>
  <c r="CQ251" i="11"/>
  <c r="CS26" i="11"/>
  <c r="BG499" i="11"/>
  <c r="CS497" i="11"/>
  <c r="CR498" i="11"/>
  <c r="CT305" i="11"/>
  <c r="BG463" i="11"/>
  <c r="BG226" i="11"/>
  <c r="CQ308" i="11"/>
  <c r="BG236" i="11"/>
  <c r="CR178" i="11"/>
  <c r="CU200" i="11"/>
  <c r="BG92" i="11"/>
  <c r="CQ151" i="11"/>
  <c r="CT446" i="11"/>
  <c r="BG45" i="11"/>
  <c r="CR394" i="11"/>
  <c r="BG36" i="11"/>
  <c r="CR162" i="11"/>
  <c r="CR413" i="11"/>
  <c r="CT146" i="11"/>
  <c r="BG414" i="11"/>
  <c r="CR418" i="11"/>
  <c r="BG268" i="11"/>
  <c r="CQ278" i="11"/>
  <c r="CM62" i="11"/>
  <c r="DA62" i="11"/>
  <c r="BL62" i="11"/>
  <c r="CM236" i="11"/>
  <c r="DA236" i="11"/>
  <c r="BL236" i="11"/>
  <c r="CM84" i="11"/>
  <c r="DA84" i="11"/>
  <c r="BL84" i="11"/>
  <c r="CM362" i="11"/>
  <c r="DA362" i="11"/>
  <c r="BL362" i="11"/>
  <c r="CM216" i="11"/>
  <c r="DA216" i="11"/>
  <c r="BL216" i="11"/>
  <c r="CM351" i="11"/>
  <c r="DA351" i="11"/>
  <c r="BL351" i="11"/>
  <c r="CM322" i="11"/>
  <c r="DA322" i="11"/>
  <c r="BL322" i="11"/>
  <c r="CM334" i="11"/>
  <c r="DA334" i="11"/>
  <c r="BL334" i="11"/>
  <c r="CM23" i="11"/>
  <c r="M20" i="12"/>
  <c r="M22" i="12"/>
  <c r="T82" i="19"/>
  <c r="BL23" i="11"/>
  <c r="CM230" i="11"/>
  <c r="DA230" i="11"/>
  <c r="BL230" i="11"/>
  <c r="CM31" i="11"/>
  <c r="DA31" i="11"/>
  <c r="BL31" i="11"/>
  <c r="CM321" i="11"/>
  <c r="DA321" i="11"/>
  <c r="BL321" i="11"/>
  <c r="CM333" i="11"/>
  <c r="DA333" i="11"/>
  <c r="BL333" i="11"/>
  <c r="CV361" i="11"/>
  <c r="CS65" i="11"/>
  <c r="CU457" i="11"/>
  <c r="CR110" i="11"/>
  <c r="CR330" i="11"/>
  <c r="CT473" i="11"/>
  <c r="CT247" i="11"/>
  <c r="CU415" i="11"/>
  <c r="CU367" i="11"/>
  <c r="CS434" i="11"/>
  <c r="CV113" i="11"/>
  <c r="CT232" i="11"/>
  <c r="CS458" i="11"/>
  <c r="CQ231" i="11"/>
  <c r="CR475" i="11"/>
  <c r="CT332" i="11"/>
  <c r="CT454" i="11"/>
  <c r="CR211" i="11"/>
  <c r="CS433" i="11"/>
  <c r="CR98" i="11"/>
  <c r="CT154" i="11"/>
  <c r="CV348" i="11"/>
  <c r="CT68" i="11"/>
  <c r="CR390" i="11"/>
  <c r="CR52" i="11"/>
  <c r="CU406" i="11"/>
  <c r="CV292" i="11"/>
  <c r="CU46" i="11"/>
  <c r="CS223" i="11"/>
  <c r="CR254" i="11"/>
  <c r="CS410" i="11"/>
  <c r="CR398" i="11"/>
  <c r="CR38" i="11"/>
  <c r="CR261" i="11"/>
  <c r="CQ262" i="11"/>
  <c r="CV286" i="11"/>
  <c r="BG227" i="11"/>
  <c r="CR163" i="11"/>
  <c r="CS335" i="11"/>
  <c r="CU505" i="11"/>
  <c r="BG501" i="11"/>
  <c r="BG333" i="11"/>
  <c r="CS366" i="11"/>
  <c r="CU356" i="11"/>
  <c r="BG493" i="11"/>
  <c r="CT101" i="11"/>
  <c r="CU53" i="11"/>
  <c r="BG64" i="11"/>
  <c r="BG479" i="11"/>
  <c r="CT183" i="11"/>
  <c r="CS502" i="11"/>
  <c r="BG159" i="11"/>
  <c r="CR306" i="11"/>
  <c r="CS259" i="11"/>
  <c r="BG77" i="11"/>
  <c r="CT397" i="11"/>
  <c r="CT234" i="11"/>
  <c r="BG341" i="11"/>
  <c r="BG470" i="11"/>
  <c r="CQ468" i="11"/>
  <c r="CR44" i="11"/>
  <c r="CR435" i="11"/>
  <c r="BG240" i="11"/>
  <c r="BG480" i="11"/>
  <c r="CU219" i="11"/>
  <c r="CS249" i="11"/>
  <c r="CU449" i="11"/>
  <c r="BG54" i="11"/>
  <c r="BG33" i="11"/>
  <c r="BG296" i="11"/>
  <c r="CU412" i="11"/>
  <c r="CS145" i="11"/>
  <c r="CQ417" i="11"/>
  <c r="CS269" i="11"/>
  <c r="CT280" i="11"/>
  <c r="BI982" i="11"/>
  <c r="BI927" i="11"/>
  <c r="BI887" i="11"/>
  <c r="BI839" i="11"/>
  <c r="BI791" i="11"/>
  <c r="BI735" i="11"/>
  <c r="BI687" i="11"/>
  <c r="BI639" i="11"/>
  <c r="BI575" i="11"/>
  <c r="BI533" i="11"/>
  <c r="BI190" i="11"/>
  <c r="BI185" i="11"/>
  <c r="BI157" i="11"/>
  <c r="BI176" i="11"/>
  <c r="BI470" i="11"/>
  <c r="BI453" i="11"/>
  <c r="BI130" i="11"/>
  <c r="BI389" i="11"/>
  <c r="BI102" i="11"/>
  <c r="CJ319" i="11"/>
  <c r="BI319" i="11"/>
  <c r="BI314" i="11"/>
  <c r="BI143" i="11"/>
  <c r="BI310" i="11"/>
  <c r="BI990" i="11"/>
  <c r="BI950" i="11"/>
  <c r="BI902" i="11"/>
  <c r="BI1006" i="11"/>
  <c r="BI973" i="11"/>
  <c r="BI933" i="11"/>
  <c r="BI901" i="11"/>
  <c r="BI861" i="11"/>
  <c r="BI829" i="11"/>
  <c r="BI797" i="11"/>
  <c r="BI765" i="11"/>
  <c r="BI741" i="11"/>
  <c r="BI717" i="11"/>
  <c r="BI685" i="11"/>
  <c r="BI653" i="11"/>
  <c r="BI644" i="11"/>
  <c r="BI613" i="11"/>
  <c r="BI580" i="11"/>
  <c r="BI549" i="11"/>
  <c r="BI532" i="11"/>
  <c r="BI262" i="11"/>
  <c r="BI145" i="11"/>
  <c r="BI513" i="11"/>
  <c r="BI448" i="11"/>
  <c r="BI219" i="11"/>
  <c r="CJ466" i="11"/>
  <c r="BI466" i="11"/>
  <c r="BI78" i="11"/>
  <c r="BI76" i="11"/>
  <c r="BI122" i="11"/>
  <c r="BI498" i="11"/>
  <c r="CJ350" i="11"/>
  <c r="BI350" i="11"/>
  <c r="BI369" i="11"/>
  <c r="BI426" i="11"/>
  <c r="BI71" i="11"/>
  <c r="BI442" i="11"/>
  <c r="BI996" i="11"/>
  <c r="BI972" i="11"/>
  <c r="BI948" i="11"/>
  <c r="BI924" i="11"/>
  <c r="BI884" i="11"/>
  <c r="BI860" i="11"/>
  <c r="BI836" i="11"/>
  <c r="BI812" i="11"/>
  <c r="BI788" i="11"/>
  <c r="BI764" i="11"/>
  <c r="BI739" i="11"/>
  <c r="BI715" i="11"/>
  <c r="BI684" i="11"/>
  <c r="BI660" i="11"/>
  <c r="BI637" i="11"/>
  <c r="BI612" i="11"/>
  <c r="BI587" i="11"/>
  <c r="BI564" i="11"/>
  <c r="BI540" i="11"/>
  <c r="BI272" i="11"/>
  <c r="BI37" i="11"/>
  <c r="BI450" i="11"/>
  <c r="BI222" i="11"/>
  <c r="BI250" i="11"/>
  <c r="BI29" i="11"/>
  <c r="BI51" i="11"/>
  <c r="CJ23" i="11"/>
  <c r="Q82" i="19"/>
  <c r="BI23" i="11"/>
  <c r="BI994" i="11"/>
  <c r="BI978" i="11"/>
  <c r="BI971" i="11"/>
  <c r="BI955" i="11"/>
  <c r="BI938" i="11"/>
  <c r="BI922" i="11"/>
  <c r="BI907" i="11"/>
  <c r="BI891" i="11"/>
  <c r="BI875" i="11"/>
  <c r="BI859" i="11"/>
  <c r="BI843" i="11"/>
  <c r="BI828" i="11"/>
  <c r="BI811" i="11"/>
  <c r="BI803" i="11"/>
  <c r="BI787" i="11"/>
  <c r="BI772" i="11"/>
  <c r="BI755" i="11"/>
  <c r="BI740" i="11"/>
  <c r="BI724" i="11"/>
  <c r="BI707" i="11"/>
  <c r="BI691" i="11"/>
  <c r="BI675" i="11"/>
  <c r="BI659" i="11"/>
  <c r="BI642" i="11"/>
  <c r="BI628" i="11"/>
  <c r="BI611" i="11"/>
  <c r="BI595" i="11"/>
  <c r="BI579" i="11"/>
  <c r="BI563" i="11"/>
  <c r="BI547" i="11"/>
  <c r="BI539" i="11"/>
  <c r="BI531" i="11"/>
  <c r="BI517" i="11"/>
  <c r="BI298" i="11"/>
  <c r="CJ34" i="11"/>
  <c r="BI34" i="11"/>
  <c r="CJ33" i="11"/>
  <c r="BI33" i="11"/>
  <c r="BI449" i="11"/>
  <c r="BI249" i="11"/>
  <c r="BI372" i="11"/>
  <c r="BI202" i="11"/>
  <c r="BI435" i="11"/>
  <c r="CJ490" i="11"/>
  <c r="BI490" i="11"/>
  <c r="CJ358" i="11"/>
  <c r="BI358" i="11"/>
  <c r="CJ180" i="11"/>
  <c r="BI180" i="11"/>
  <c r="BI177" i="11"/>
  <c r="BI481" i="11"/>
  <c r="BI307" i="11"/>
  <c r="BI131" i="11"/>
  <c r="BI275" i="11"/>
  <c r="CJ31" i="11"/>
  <c r="BI31" i="11"/>
  <c r="CJ24" i="11"/>
  <c r="BI24" i="11"/>
  <c r="CJ347" i="11"/>
  <c r="BI347" i="11"/>
  <c r="BI134" i="11"/>
  <c r="BI503" i="11"/>
  <c r="BI95" i="11"/>
  <c r="CJ315" i="11"/>
  <c r="BI315" i="11"/>
  <c r="BI501" i="11"/>
  <c r="BI328" i="11"/>
  <c r="BI427" i="11"/>
  <c r="CJ48" i="11"/>
  <c r="BI48" i="11"/>
  <c r="BG111" i="11"/>
  <c r="CS160" i="11"/>
  <c r="CS71" i="11"/>
  <c r="CV61" i="11"/>
  <c r="CQ73" i="11"/>
  <c r="CS97" i="11"/>
  <c r="CT495" i="11"/>
  <c r="CV488" i="11"/>
  <c r="CQ404" i="11"/>
  <c r="CU250" i="11"/>
  <c r="CR377" i="11"/>
  <c r="BI1009" i="11"/>
  <c r="BI1002" i="11"/>
  <c r="BI995" i="11"/>
  <c r="BI986" i="11"/>
  <c r="BI979" i="11"/>
  <c r="BI970" i="11"/>
  <c r="BI962" i="11"/>
  <c r="BI954" i="11"/>
  <c r="BI946" i="11"/>
  <c r="BI939" i="11"/>
  <c r="BI930" i="11"/>
  <c r="BI923" i="11"/>
  <c r="BI914" i="11"/>
  <c r="BI906" i="11"/>
  <c r="BI898" i="11"/>
  <c r="BI890" i="11"/>
  <c r="BI882" i="11"/>
  <c r="BI874" i="11"/>
  <c r="BI866" i="11"/>
  <c r="BI858" i="11"/>
  <c r="BI850" i="11"/>
  <c r="BI842" i="11"/>
  <c r="BI833" i="11"/>
  <c r="BI826" i="11"/>
  <c r="BI818" i="11"/>
  <c r="BI810" i="11"/>
  <c r="BI802" i="11"/>
  <c r="BI794" i="11"/>
  <c r="BI786" i="11"/>
  <c r="BI778" i="11"/>
  <c r="BI770" i="11"/>
  <c r="BI763" i="11"/>
  <c r="BI754" i="11"/>
  <c r="BI746" i="11"/>
  <c r="BI738" i="11"/>
  <c r="BI730" i="11"/>
  <c r="BI722" i="11"/>
  <c r="BI714" i="11"/>
  <c r="BI706" i="11"/>
  <c r="BI698" i="11"/>
  <c r="BI690" i="11"/>
  <c r="BI682" i="11"/>
  <c r="BI674" i="11"/>
  <c r="BI666" i="11"/>
  <c r="BI658" i="11"/>
  <c r="BI650" i="11"/>
  <c r="BI643" i="11"/>
  <c r="BI634" i="11"/>
  <c r="BI626" i="11"/>
  <c r="BI618" i="11"/>
  <c r="BI610" i="11"/>
  <c r="BI601" i="11"/>
  <c r="BI594" i="11"/>
  <c r="BI586" i="11"/>
  <c r="BI577" i="11"/>
  <c r="BI570" i="11"/>
  <c r="BI562" i="11"/>
  <c r="BI555" i="11"/>
  <c r="BI546" i="11"/>
  <c r="BI538" i="11"/>
  <c r="BI282" i="11"/>
  <c r="BI530" i="11"/>
  <c r="BI526" i="11"/>
  <c r="BI523" i="11"/>
  <c r="BI265" i="11"/>
  <c r="BI170" i="11"/>
  <c r="BI260" i="11"/>
  <c r="BI300" i="11"/>
  <c r="BI299" i="11"/>
  <c r="BI58" i="11"/>
  <c r="BI395" i="11"/>
  <c r="CJ296" i="11"/>
  <c r="BI296" i="11"/>
  <c r="BI252" i="11"/>
  <c r="BI408" i="11"/>
  <c r="BI204" i="11"/>
  <c r="CJ294" i="11"/>
  <c r="BI294" i="11"/>
  <c r="BI374" i="11"/>
  <c r="BI438" i="11"/>
  <c r="BI404" i="11"/>
  <c r="CJ182" i="11"/>
  <c r="BI182" i="11"/>
  <c r="BI52" i="11"/>
  <c r="BI196" i="11"/>
  <c r="BI304" i="11"/>
  <c r="BI496" i="11"/>
  <c r="CJ488" i="11"/>
  <c r="BI488" i="11"/>
  <c r="CJ181" i="11"/>
  <c r="BI181" i="11"/>
  <c r="CJ192" i="11"/>
  <c r="BI192" i="11"/>
  <c r="BI136" i="11"/>
  <c r="BI92" i="11"/>
  <c r="BI340" i="11"/>
  <c r="BI497" i="11"/>
  <c r="CJ293" i="11"/>
  <c r="BI293" i="11"/>
  <c r="BI100" i="11"/>
  <c r="BI49" i="11"/>
  <c r="BI121" i="11"/>
  <c r="BI211" i="11"/>
  <c r="CJ357" i="11"/>
  <c r="BI357" i="11"/>
  <c r="BI447" i="11"/>
  <c r="BI475" i="11"/>
  <c r="CJ88" i="11"/>
  <c r="BI88" i="11"/>
  <c r="CJ312" i="11"/>
  <c r="BI312" i="11"/>
  <c r="BI401" i="11"/>
  <c r="BI40" i="11"/>
  <c r="BI471" i="11"/>
  <c r="BI329" i="11"/>
  <c r="BI441" i="11"/>
  <c r="BI63" i="11"/>
  <c r="BI303" i="11"/>
  <c r="BI197" i="11"/>
  <c r="BI234" i="11"/>
  <c r="BI455" i="11"/>
  <c r="BI91" i="11"/>
  <c r="BI94" i="11"/>
  <c r="CJ487" i="11"/>
  <c r="BI487" i="11"/>
  <c r="BI437" i="11"/>
  <c r="BI108" i="11"/>
  <c r="BI149" i="11"/>
  <c r="BI107" i="11"/>
  <c r="BI129" i="11"/>
  <c r="BI461" i="11"/>
  <c r="CJ316" i="11"/>
  <c r="BI316" i="11"/>
  <c r="CJ126" i="11"/>
  <c r="BI126" i="11"/>
  <c r="BI483" i="11"/>
  <c r="CQ298" i="11"/>
  <c r="CU265" i="11"/>
  <c r="CU281" i="11"/>
  <c r="BG483" i="11"/>
  <c r="CT442" i="11"/>
  <c r="CS212" i="11"/>
  <c r="CT201" i="11"/>
  <c r="CR198" i="11"/>
  <c r="CT477" i="11"/>
  <c r="BG283" i="11"/>
  <c r="CT263" i="11"/>
  <c r="CQ387" i="11"/>
  <c r="CQ218" i="11"/>
  <c r="CR444" i="11"/>
  <c r="CT248" i="11"/>
  <c r="CQ209" i="11"/>
  <c r="CT186" i="11"/>
  <c r="CR160" i="11"/>
  <c r="CS164" i="11"/>
  <c r="CR300" i="11"/>
  <c r="CR407" i="11"/>
  <c r="BG80" i="11"/>
  <c r="CS331" i="11"/>
  <c r="CU451" i="11"/>
  <c r="CT343" i="11"/>
  <c r="BG437" i="11"/>
  <c r="CR103" i="11"/>
  <c r="CR441" i="11"/>
  <c r="CQ122" i="11"/>
  <c r="CT112" i="11"/>
  <c r="BG75" i="11"/>
  <c r="BG205" i="11"/>
  <c r="CQ329" i="11"/>
  <c r="CS344" i="11"/>
  <c r="BG312" i="11"/>
  <c r="BG79" i="11"/>
  <c r="CS49" i="11"/>
  <c r="CR76" i="11"/>
  <c r="CS242" i="11"/>
  <c r="CS370" i="11"/>
  <c r="BG368" i="11"/>
  <c r="CR150" i="11"/>
  <c r="CT452" i="11"/>
  <c r="BG182" i="11"/>
  <c r="CS374" i="11"/>
  <c r="BG152" i="11"/>
  <c r="CU55" i="11"/>
  <c r="BG252" i="11"/>
  <c r="CU165" i="11"/>
  <c r="CQ400" i="11"/>
  <c r="BG416" i="11"/>
  <c r="CS264" i="11"/>
  <c r="CL256" i="11"/>
  <c r="CZ256" i="11"/>
  <c r="BK256" i="11"/>
  <c r="CL32" i="11"/>
  <c r="CZ32" i="11"/>
  <c r="BK32" i="11"/>
  <c r="CL358" i="11"/>
  <c r="CZ358" i="11"/>
  <c r="BK358" i="11"/>
  <c r="CL61" i="11"/>
  <c r="CZ61" i="11"/>
  <c r="BK61" i="11"/>
  <c r="CL225" i="11"/>
  <c r="CZ225" i="11"/>
  <c r="BK225" i="11"/>
  <c r="CL322" i="11"/>
  <c r="CZ322" i="11"/>
  <c r="BK322" i="11"/>
  <c r="CL215" i="11"/>
  <c r="CZ215" i="11"/>
  <c r="BK215" i="11"/>
  <c r="CL24" i="11"/>
  <c r="CZ24" i="11"/>
  <c r="BK24" i="11"/>
  <c r="CL289" i="11"/>
  <c r="CZ289" i="11"/>
  <c r="BK289" i="11"/>
  <c r="CL48" i="11"/>
  <c r="CZ48" i="11"/>
  <c r="BK48" i="11"/>
  <c r="CL31" i="11"/>
  <c r="CZ31" i="11"/>
  <c r="BK31" i="11"/>
  <c r="CL311" i="11"/>
  <c r="CZ311" i="11"/>
  <c r="BK311" i="11"/>
  <c r="CL485" i="11"/>
  <c r="CZ485" i="11"/>
  <c r="BK485" i="11"/>
  <c r="CT328" i="11"/>
  <c r="CU461" i="11"/>
  <c r="CQ39" i="11"/>
  <c r="CR233" i="11"/>
  <c r="CR153" i="11"/>
  <c r="CR116" i="11"/>
  <c r="CV24" i="11"/>
  <c r="CU66" i="11"/>
  <c r="CQ134" i="11"/>
  <c r="CS471" i="11"/>
  <c r="CV319" i="11"/>
  <c r="CT63" i="11"/>
  <c r="CR303" i="11"/>
  <c r="BG307" i="11"/>
  <c r="CR50" i="11"/>
  <c r="CR106" i="11"/>
  <c r="CR105" i="11"/>
  <c r="CU121" i="11"/>
  <c r="BG130" i="11"/>
  <c r="CQ74" i="11"/>
  <c r="BG334" i="11"/>
  <c r="CR90" i="11"/>
  <c r="CS304" i="11"/>
  <c r="CR436" i="11"/>
  <c r="CU445" i="11"/>
  <c r="CT30" i="11"/>
  <c r="CV32" i="11"/>
  <c r="CU185" i="11"/>
  <c r="CS144" i="11"/>
  <c r="CR299" i="11"/>
  <c r="CS172" i="11"/>
  <c r="CQ270" i="11"/>
  <c r="CT393" i="11"/>
  <c r="CU129" i="11"/>
  <c r="BG359" i="11"/>
  <c r="BG83" i="11"/>
  <c r="BG455" i="11"/>
  <c r="BG315" i="11"/>
  <c r="CS67" i="11"/>
  <c r="CS338" i="11"/>
  <c r="BG481" i="11"/>
  <c r="CU135" i="11"/>
  <c r="CT482" i="11"/>
  <c r="CQ474" i="11"/>
  <c r="CU327" i="11"/>
  <c r="BG364" i="11"/>
  <c r="BG267" i="11"/>
  <c r="BG177" i="11"/>
  <c r="CS425" i="11"/>
  <c r="CS363" i="11"/>
  <c r="BG196" i="11"/>
  <c r="BG136" i="11"/>
  <c r="BG466" i="11"/>
  <c r="CR342" i="11"/>
  <c r="CT208" i="11"/>
  <c r="BG137" i="11"/>
  <c r="CS438" i="11"/>
  <c r="CU220" i="11"/>
  <c r="BG375" i="11"/>
  <c r="CT408" i="11"/>
  <c r="CU142" i="11"/>
  <c r="CU189" i="11"/>
  <c r="CS166" i="11"/>
  <c r="CR170" i="11"/>
  <c r="CR465" i="11"/>
  <c r="CS69" i="11"/>
  <c r="CS187" i="11"/>
  <c r="CT427" i="11"/>
  <c r="CS411" i="11"/>
  <c r="CQ443" i="11"/>
  <c r="CT70" i="11"/>
  <c r="CR467" i="11"/>
  <c r="CQ403" i="11"/>
  <c r="CR72" i="11"/>
  <c r="CU426" i="11"/>
  <c r="CQ459" i="11"/>
  <c r="CS100" i="11"/>
  <c r="CS469" i="11"/>
  <c r="CU94" i="11"/>
  <c r="CR251" i="11"/>
  <c r="CS40" i="11"/>
  <c r="CU497" i="11"/>
  <c r="CS498" i="11"/>
  <c r="CU305" i="11"/>
  <c r="CS506" i="11"/>
  <c r="CU115" i="11"/>
  <c r="CR308" i="11"/>
  <c r="CV352" i="11"/>
  <c r="CQ178" i="11"/>
  <c r="CT200" i="11"/>
  <c r="CR373" i="11"/>
  <c r="CU151" i="11"/>
  <c r="CQ446" i="11"/>
  <c r="BG394" i="11"/>
  <c r="CT396" i="11"/>
  <c r="CT162" i="11"/>
  <c r="CS413" i="11"/>
  <c r="CQ146" i="11"/>
  <c r="CR169" i="11"/>
  <c r="CQ418" i="11"/>
  <c r="CU274" i="11"/>
  <c r="CR278" i="11"/>
  <c r="CM285" i="11"/>
  <c r="DA285" i="11"/>
  <c r="BL285" i="11"/>
  <c r="CM257" i="11"/>
  <c r="DA257" i="11"/>
  <c r="BL257" i="11"/>
  <c r="CM296" i="11"/>
  <c r="DA296" i="11"/>
  <c r="BL296" i="11"/>
  <c r="CM294" i="11"/>
  <c r="DA294" i="11"/>
  <c r="BL294" i="11"/>
  <c r="CM352" i="11"/>
  <c r="DA352" i="11"/>
  <c r="BL352" i="11"/>
  <c r="CM246" i="11"/>
  <c r="DA246" i="11"/>
  <c r="BL246" i="11"/>
  <c r="CM316" i="11"/>
  <c r="DA316" i="11"/>
  <c r="BL316" i="11"/>
  <c r="CM214" i="11"/>
  <c r="DA214" i="11"/>
  <c r="BL214" i="11"/>
  <c r="CM79" i="11"/>
  <c r="DA79" i="11"/>
  <c r="BL79" i="11"/>
  <c r="CM361" i="11"/>
  <c r="DA361" i="11"/>
  <c r="BL361" i="11"/>
  <c r="BL369" i="11"/>
  <c r="CM191" i="11"/>
  <c r="DA191" i="11"/>
  <c r="BL191" i="11"/>
  <c r="BG361" i="11"/>
  <c r="CU65" i="11"/>
  <c r="CS457" i="11"/>
  <c r="CT110" i="11"/>
  <c r="BG330" i="11"/>
  <c r="CS473" i="11"/>
  <c r="CQ247" i="11"/>
  <c r="CS415" i="11"/>
  <c r="CQ367" i="11"/>
  <c r="BG434" i="11"/>
  <c r="BG113" i="11"/>
  <c r="BG232" i="11"/>
  <c r="BG458" i="11"/>
  <c r="CT231" i="11"/>
  <c r="CT475" i="11"/>
  <c r="BG332" i="11"/>
  <c r="CR454" i="11"/>
  <c r="CS211" i="11"/>
  <c r="BG433" i="11"/>
  <c r="BG98" i="11"/>
  <c r="CR154" i="11"/>
  <c r="BG348" i="11"/>
  <c r="CU68" i="11"/>
  <c r="CT390" i="11"/>
  <c r="CQ52" i="11"/>
  <c r="BG406" i="11"/>
  <c r="BG292" i="11"/>
  <c r="CT46" i="11"/>
  <c r="CQ223" i="11"/>
  <c r="CT254" i="11"/>
  <c r="BG410" i="11"/>
  <c r="CS398" i="11"/>
  <c r="CT38" i="11"/>
  <c r="CT261" i="11"/>
  <c r="BG262" i="11"/>
  <c r="CR273" i="11"/>
  <c r="BG286" i="11"/>
  <c r="CT119" i="11"/>
  <c r="CU163" i="11"/>
  <c r="CT335" i="11"/>
  <c r="CS505" i="11"/>
  <c r="CU302" i="11"/>
  <c r="CQ27" i="11"/>
  <c r="CQ366" i="11"/>
  <c r="CS356" i="11"/>
  <c r="CR99" i="11"/>
  <c r="CR101" i="11"/>
  <c r="CR53" i="11"/>
  <c r="CV87" i="11"/>
  <c r="CV489" i="11"/>
  <c r="CU183" i="11"/>
  <c r="CT502" i="11"/>
  <c r="CR195" i="11"/>
  <c r="CS306" i="11"/>
  <c r="CT259" i="11"/>
  <c r="CU221" i="11"/>
  <c r="CS397" i="11"/>
  <c r="CQ234" i="11"/>
  <c r="CV326" i="11"/>
  <c r="CS462" i="11"/>
  <c r="CR468" i="11"/>
  <c r="CT44" i="11"/>
  <c r="CQ435" i="11"/>
  <c r="CV230" i="11"/>
  <c r="CT372" i="11"/>
  <c r="CR219" i="11"/>
  <c r="CT249" i="11"/>
  <c r="CR449" i="11"/>
  <c r="CU392" i="11"/>
  <c r="CU376" i="11"/>
  <c r="CQ188" i="11"/>
  <c r="CQ412" i="11"/>
  <c r="CT145" i="11"/>
  <c r="CT417" i="11"/>
  <c r="CR269" i="11"/>
  <c r="CS280" i="11"/>
  <c r="CR451" i="11"/>
  <c r="CS371" i="11"/>
  <c r="CS112" i="11"/>
  <c r="CU127" i="11"/>
  <c r="CT131" i="11"/>
  <c r="CS355" i="11"/>
  <c r="CR49" i="11"/>
  <c r="CU76" i="11"/>
  <c r="CQ242" i="11"/>
  <c r="CT370" i="11"/>
  <c r="CT156" i="11"/>
  <c r="CU374" i="11"/>
  <c r="CU204" i="11"/>
  <c r="CR55" i="11"/>
  <c r="CR165" i="11"/>
  <c r="CU400" i="11"/>
  <c r="CR264" i="11"/>
  <c r="CL284" i="11"/>
  <c r="CZ284" i="11"/>
  <c r="BK284" i="11"/>
  <c r="CL34" i="11"/>
  <c r="CZ34" i="11"/>
  <c r="BK34" i="11"/>
  <c r="CL294" i="11"/>
  <c r="CZ294" i="11"/>
  <c r="BK294" i="11"/>
  <c r="CL226" i="11"/>
  <c r="CZ226" i="11"/>
  <c r="BK226" i="11"/>
  <c r="CL246" i="11"/>
  <c r="CZ246" i="11"/>
  <c r="BK246" i="11"/>
  <c r="CL488" i="11"/>
  <c r="CZ488" i="11"/>
  <c r="BK488" i="11"/>
  <c r="CL316" i="11"/>
  <c r="CZ316" i="11"/>
  <c r="BK316" i="11"/>
  <c r="CL118" i="11"/>
  <c r="CZ118" i="11"/>
  <c r="BK118" i="11"/>
  <c r="CL255" i="11"/>
  <c r="CZ255" i="11"/>
  <c r="BK255" i="11"/>
  <c r="CL179" i="11"/>
  <c r="CZ179" i="11"/>
  <c r="BK179" i="11"/>
  <c r="CL125" i="11"/>
  <c r="CZ125" i="11"/>
  <c r="BK125" i="11"/>
  <c r="CL214" i="11"/>
  <c r="CZ214" i="11"/>
  <c r="BK214" i="11"/>
  <c r="CL321" i="11"/>
  <c r="CZ321" i="11"/>
  <c r="BK321" i="11"/>
  <c r="CL492" i="11"/>
  <c r="CZ492" i="11"/>
  <c r="BK492" i="11"/>
  <c r="CL333" i="11"/>
  <c r="CZ333" i="11"/>
  <c r="BK333" i="11"/>
  <c r="CL23" i="11"/>
  <c r="S82" i="19"/>
  <c r="L20" i="12"/>
  <c r="L22" i="12"/>
  <c r="BK23" i="11"/>
  <c r="CR328" i="11"/>
  <c r="BG461" i="11"/>
  <c r="CR39" i="11"/>
  <c r="BG233" i="11"/>
  <c r="CS153" i="11"/>
  <c r="CS116" i="11"/>
  <c r="BG24" i="11"/>
  <c r="CT66" i="11"/>
  <c r="CU134" i="11"/>
  <c r="BG471" i="11"/>
  <c r="BG319" i="11"/>
  <c r="CU63" i="11"/>
  <c r="CT303" i="11"/>
  <c r="CR239" i="11"/>
  <c r="CU50" i="11"/>
  <c r="CT106" i="11"/>
  <c r="CT105" i="11"/>
  <c r="CS121" i="11"/>
  <c r="CS314" i="11"/>
  <c r="CU74" i="11"/>
  <c r="CS128" i="11"/>
  <c r="CR360" i="11"/>
  <c r="CS90" i="11"/>
  <c r="CQ304" i="11"/>
  <c r="CU29" i="11"/>
  <c r="CU436" i="11"/>
  <c r="CQ445" i="11"/>
  <c r="BG30" i="11"/>
  <c r="BG32" i="11"/>
  <c r="CQ185" i="11"/>
  <c r="CT144" i="11"/>
  <c r="CT299" i="11"/>
  <c r="CS190" i="11"/>
  <c r="BG172" i="11"/>
  <c r="CU270" i="11"/>
  <c r="CR108" i="11"/>
  <c r="CS393" i="11"/>
  <c r="CT129" i="11"/>
  <c r="CV245" i="11"/>
  <c r="CS167" i="11"/>
  <c r="CV213" i="11"/>
  <c r="CS244" i="11"/>
  <c r="CQ401" i="11"/>
  <c r="CQ67" i="11"/>
  <c r="CT338" i="11"/>
  <c r="CQ228" i="11"/>
  <c r="CR135" i="11"/>
  <c r="CQ482" i="11"/>
  <c r="CS389" i="11"/>
  <c r="CR474" i="11"/>
  <c r="CS327" i="11"/>
  <c r="CV125" i="11"/>
  <c r="CV320" i="11"/>
  <c r="CV491" i="11"/>
  <c r="CU464" i="11"/>
  <c r="CR425" i="11"/>
  <c r="CU363" i="11"/>
  <c r="CV84" i="11"/>
  <c r="CT336" i="11"/>
  <c r="CV318" i="11"/>
  <c r="CT500" i="11"/>
  <c r="CT342" i="11"/>
  <c r="CS208" i="11"/>
  <c r="CU138" i="11"/>
  <c r="CT438" i="11"/>
  <c r="CT220" i="11"/>
  <c r="CR439" i="11"/>
  <c r="CQ408" i="11"/>
  <c r="CS142" i="11"/>
  <c r="CQ189" i="11"/>
  <c r="BG166" i="11"/>
  <c r="CU170" i="11"/>
  <c r="BG1009" i="11"/>
  <c r="CU69" i="11"/>
  <c r="CS427" i="11"/>
  <c r="CR411" i="11"/>
  <c r="CR443" i="11"/>
  <c r="CU70" i="11"/>
  <c r="BG467" i="11"/>
  <c r="CU403" i="11"/>
  <c r="CU72" i="11"/>
  <c r="CR426" i="11"/>
  <c r="CU459" i="11"/>
  <c r="BG100" i="11"/>
  <c r="CT469" i="11"/>
  <c r="CQ94" i="11"/>
  <c r="CU251" i="11"/>
  <c r="BG26" i="11"/>
  <c r="CR40" i="11"/>
  <c r="CT497" i="11"/>
  <c r="CQ498" i="11"/>
  <c r="BG305" i="11"/>
  <c r="CU506" i="11"/>
  <c r="CS115" i="11"/>
  <c r="CU308" i="11"/>
  <c r="BG352" i="11"/>
  <c r="CU178" i="11"/>
  <c r="CU373" i="11"/>
  <c r="CR151" i="11"/>
  <c r="BG446" i="11"/>
  <c r="CV294" i="11"/>
  <c r="CS396" i="11"/>
  <c r="CS162" i="11"/>
  <c r="CQ413" i="11"/>
  <c r="BG146" i="11"/>
  <c r="CS169" i="11"/>
  <c r="CS418" i="11"/>
  <c r="CR274" i="11"/>
  <c r="CT278" i="11"/>
  <c r="CM32" i="11"/>
  <c r="DA32" i="11"/>
  <c r="BL32" i="11"/>
  <c r="CM291" i="11"/>
  <c r="DA291" i="11"/>
  <c r="BL291" i="11"/>
  <c r="CM358" i="11"/>
  <c r="DA358" i="11"/>
  <c r="BL358" i="11"/>
  <c r="CM206" i="11"/>
  <c r="DA206" i="11"/>
  <c r="BL206" i="11"/>
  <c r="CM318" i="11"/>
  <c r="DA318" i="11"/>
  <c r="BL318" i="11"/>
  <c r="CM325" i="11"/>
  <c r="DA325" i="11"/>
  <c r="BL325" i="11"/>
  <c r="CM80" i="11"/>
  <c r="DA80" i="11"/>
  <c r="BL80" i="11"/>
  <c r="CM147" i="11"/>
  <c r="DA147" i="11"/>
  <c r="BL147" i="11"/>
  <c r="CM113" i="11"/>
  <c r="DA113" i="11"/>
  <c r="BL113" i="11"/>
  <c r="CM213" i="11"/>
  <c r="DA213" i="11"/>
  <c r="BL213" i="11"/>
  <c r="CM317" i="11"/>
  <c r="DA317" i="11"/>
  <c r="BL317" i="11"/>
  <c r="CM245" i="11"/>
  <c r="DA245" i="11"/>
  <c r="BL245" i="11"/>
  <c r="CM287" i="11"/>
  <c r="DA287" i="11"/>
  <c r="BL287" i="11"/>
  <c r="CM323" i="11"/>
  <c r="DA323" i="11"/>
  <c r="BL323" i="11"/>
  <c r="CM205" i="11"/>
  <c r="DA205" i="11"/>
  <c r="BL205" i="11"/>
  <c r="CS143" i="11"/>
  <c r="CV316" i="11"/>
  <c r="CQ65" i="11"/>
  <c r="CQ457" i="11"/>
  <c r="CS110" i="11"/>
  <c r="CQ339" i="11"/>
  <c r="CU473" i="11"/>
  <c r="CS247" i="11"/>
  <c r="CQ415" i="11"/>
  <c r="CT367" i="11"/>
  <c r="CT194" i="11"/>
  <c r="CV216" i="11"/>
  <c r="CV47" i="11"/>
  <c r="CS243" i="11"/>
  <c r="CU231" i="11"/>
  <c r="CU475" i="11"/>
  <c r="CT472" i="11"/>
  <c r="CU454" i="11"/>
  <c r="CT211" i="11"/>
  <c r="CV246" i="11"/>
  <c r="CU402" i="11"/>
  <c r="CU154" i="11"/>
  <c r="CS28" i="11"/>
  <c r="CS68" i="11"/>
  <c r="CQ390" i="11"/>
  <c r="CU52" i="11"/>
  <c r="CR203" i="11"/>
  <c r="CT448" i="11"/>
  <c r="CQ46" i="11"/>
  <c r="CU223" i="11"/>
  <c r="CS254" i="11"/>
  <c r="CS60" i="11"/>
  <c r="CU398" i="11"/>
  <c r="CS38" i="11"/>
  <c r="CQ261" i="11"/>
  <c r="CQ273" i="11"/>
  <c r="CR119" i="11"/>
  <c r="CT163" i="11"/>
  <c r="CQ335" i="11"/>
  <c r="BG505" i="11"/>
  <c r="CR302" i="11"/>
  <c r="CU27" i="11"/>
  <c r="CU366" i="11"/>
  <c r="BG356" i="11"/>
  <c r="CU99" i="11"/>
  <c r="CS101" i="11"/>
  <c r="BG53" i="11"/>
  <c r="BG87" i="11"/>
  <c r="BG489" i="11"/>
  <c r="BG183" i="11"/>
  <c r="BG502" i="11"/>
  <c r="CU195" i="11"/>
  <c r="CU306" i="11"/>
  <c r="BG259" i="11"/>
  <c r="CR221" i="11"/>
  <c r="CU397" i="11"/>
  <c r="BG234" i="11"/>
  <c r="BG326" i="11"/>
  <c r="CT462" i="11"/>
  <c r="CU468" i="11"/>
  <c r="CU44" i="11"/>
  <c r="BG435" i="11"/>
  <c r="BG230" i="11"/>
  <c r="CU372" i="11"/>
  <c r="CQ219" i="11"/>
  <c r="CQ249" i="11"/>
  <c r="BG449" i="11"/>
  <c r="CT392" i="11"/>
  <c r="CS376" i="11"/>
  <c r="CS188" i="11"/>
  <c r="CS412" i="11"/>
  <c r="BG145" i="11"/>
  <c r="CU417" i="11"/>
  <c r="CQ173" i="11"/>
  <c r="CT269" i="11"/>
  <c r="CQ280" i="11"/>
  <c r="BI958" i="11"/>
  <c r="BI903" i="11"/>
  <c r="BI848" i="11"/>
  <c r="BI799" i="11"/>
  <c r="BI743" i="11"/>
  <c r="BI695" i="11"/>
  <c r="BI655" i="11"/>
  <c r="BI607" i="11"/>
  <c r="BI567" i="11"/>
  <c r="BI274" i="11"/>
  <c r="BI46" i="11"/>
  <c r="BI1010" i="11"/>
  <c r="BI1001" i="11"/>
  <c r="BI993" i="11"/>
  <c r="BI985" i="11"/>
  <c r="BI977" i="11"/>
  <c r="BI969" i="11"/>
  <c r="BI961" i="11"/>
  <c r="BI953" i="11"/>
  <c r="BI945" i="11"/>
  <c r="BI937" i="11"/>
  <c r="BI929" i="11"/>
  <c r="BI921" i="11"/>
  <c r="BI913" i="11"/>
  <c r="BI905" i="11"/>
  <c r="BI896" i="11"/>
  <c r="BI888" i="11"/>
  <c r="BI881" i="11"/>
  <c r="BI873" i="11"/>
  <c r="BI865" i="11"/>
  <c r="BI857" i="11"/>
  <c r="BI849" i="11"/>
  <c r="BI841" i="11"/>
  <c r="BI834" i="11"/>
  <c r="BI825" i="11"/>
  <c r="BI817" i="11"/>
  <c r="BI809" i="11"/>
  <c r="BI800" i="11"/>
  <c r="BI793" i="11"/>
  <c r="BI785" i="11"/>
  <c r="BI777" i="11"/>
  <c r="BI769" i="11"/>
  <c r="BI761" i="11"/>
  <c r="BI752" i="11"/>
  <c r="BI745" i="11"/>
  <c r="BI737" i="11"/>
  <c r="BI729" i="11"/>
  <c r="BI721" i="11"/>
  <c r="BI713" i="11"/>
  <c r="BI705" i="11"/>
  <c r="BI697" i="11"/>
  <c r="BI689" i="11"/>
  <c r="BI680" i="11"/>
  <c r="BI673" i="11"/>
  <c r="BI664" i="11"/>
  <c r="BI657" i="11"/>
  <c r="BI649" i="11"/>
  <c r="BI641" i="11"/>
  <c r="BI633" i="11"/>
  <c r="BI624" i="11"/>
  <c r="BI617" i="11"/>
  <c r="BI609" i="11"/>
  <c r="BI602" i="11"/>
  <c r="BI593" i="11"/>
  <c r="BI585" i="11"/>
  <c r="BI578" i="11"/>
  <c r="BI569" i="11"/>
  <c r="BI561" i="11"/>
  <c r="BI552" i="11"/>
  <c r="BI544" i="11"/>
  <c r="BI537" i="11"/>
  <c r="BI280" i="11"/>
  <c r="BI529" i="11"/>
  <c r="BI270" i="11"/>
  <c r="BI174" i="11"/>
  <c r="BI264" i="11"/>
  <c r="BI169" i="11"/>
  <c r="BI38" i="11"/>
  <c r="BI413" i="11"/>
  <c r="BI164" i="11"/>
  <c r="BI410" i="11"/>
  <c r="BI161" i="11"/>
  <c r="BI144" i="11"/>
  <c r="BI512" i="11"/>
  <c r="BI394" i="11"/>
  <c r="BI439" i="11"/>
  <c r="BI392" i="11"/>
  <c r="BI152" i="11"/>
  <c r="BI30" i="11"/>
  <c r="BI391" i="11"/>
  <c r="BI509" i="11"/>
  <c r="BI342" i="11"/>
  <c r="BI242" i="11"/>
  <c r="BI98" i="11"/>
  <c r="BI444" i="11"/>
  <c r="CJ318" i="11"/>
  <c r="BI318" i="11"/>
  <c r="BI494" i="11"/>
  <c r="BI74" i="11"/>
  <c r="BI96" i="11"/>
  <c r="BI150" i="11"/>
  <c r="BI201" i="11"/>
  <c r="BI332" i="11"/>
  <c r="CJ492" i="11"/>
  <c r="BI492" i="11"/>
  <c r="BI467" i="11"/>
  <c r="BI103" i="11"/>
  <c r="CJ118" i="11"/>
  <c r="BI118" i="11"/>
  <c r="CJ226" i="11"/>
  <c r="BI226" i="11"/>
  <c r="BI428" i="11"/>
  <c r="BI133" i="11"/>
  <c r="CJ288" i="11"/>
  <c r="BI288" i="11"/>
  <c r="CJ362" i="11"/>
  <c r="BI362" i="11"/>
  <c r="BI387" i="11"/>
  <c r="CJ489" i="11"/>
  <c r="BI489" i="11"/>
  <c r="BI341" i="11"/>
  <c r="BI43" i="11"/>
  <c r="BI355" i="11"/>
  <c r="BI212" i="11"/>
  <c r="BI499" i="11"/>
  <c r="BI267" i="11"/>
  <c r="BI73" i="11"/>
  <c r="CJ206" i="11"/>
  <c r="BI206" i="11"/>
  <c r="BI171" i="11"/>
  <c r="BI93" i="11"/>
  <c r="BI263" i="11"/>
  <c r="BI425" i="11"/>
  <c r="BI57" i="11"/>
  <c r="BI457" i="11"/>
  <c r="BI167" i="11"/>
  <c r="CJ117" i="11"/>
  <c r="BI117" i="11"/>
  <c r="BI39" i="11"/>
  <c r="CJ179" i="11"/>
  <c r="BI179" i="11"/>
  <c r="BI187" i="11"/>
  <c r="CJ351" i="11"/>
  <c r="BI351" i="11"/>
  <c r="CS477" i="11"/>
  <c r="CS444" i="11"/>
  <c r="CT484" i="11"/>
  <c r="CV322" i="11"/>
  <c r="BG447" i="11"/>
  <c r="BG362" i="11"/>
  <c r="BG124" i="11"/>
  <c r="BI1008" i="11"/>
  <c r="BI1000" i="11"/>
  <c r="BI992" i="11"/>
  <c r="BI984" i="11"/>
  <c r="BI976" i="11"/>
  <c r="BI968" i="11"/>
  <c r="BI960" i="11"/>
  <c r="BI952" i="11"/>
  <c r="BI944" i="11"/>
  <c r="BI936" i="11"/>
  <c r="BI928" i="11"/>
  <c r="BI920" i="11"/>
  <c r="BI912" i="11"/>
  <c r="BI904" i="11"/>
  <c r="BI897" i="11"/>
  <c r="BI889" i="11"/>
  <c r="BI879" i="11"/>
  <c r="BI871" i="11"/>
  <c r="BI864" i="11"/>
  <c r="BI856" i="11"/>
  <c r="BI847" i="11"/>
  <c r="BI840" i="11"/>
  <c r="BI832" i="11"/>
  <c r="BI824" i="11"/>
  <c r="BI816" i="11"/>
  <c r="BI807" i="11"/>
  <c r="BI801" i="11"/>
  <c r="BI792" i="11"/>
  <c r="BI783" i="11"/>
  <c r="BI776" i="11"/>
  <c r="BI768" i="11"/>
  <c r="BI760" i="11"/>
  <c r="BI753" i="11"/>
  <c r="BI744" i="11"/>
  <c r="BI736" i="11"/>
  <c r="BI728" i="11"/>
  <c r="BI720" i="11"/>
  <c r="BI712" i="11"/>
  <c r="BI704" i="11"/>
  <c r="BI696" i="11"/>
  <c r="BI688" i="11"/>
  <c r="BI681" i="11"/>
  <c r="BI672" i="11"/>
  <c r="BI665" i="11"/>
  <c r="BI656" i="11"/>
  <c r="BI648" i="11"/>
  <c r="BI640" i="11"/>
  <c r="BI631" i="11"/>
  <c r="BI625" i="11"/>
  <c r="BI616" i="11"/>
  <c r="BI608" i="11"/>
  <c r="BI600" i="11"/>
  <c r="BI592" i="11"/>
  <c r="BI584" i="11"/>
  <c r="BI576" i="11"/>
  <c r="BI568" i="11"/>
  <c r="BI560" i="11"/>
  <c r="BI553" i="11"/>
  <c r="BI545" i="11"/>
  <c r="CJ285" i="11"/>
  <c r="BI285" i="11"/>
  <c r="BI281" i="11"/>
  <c r="BI276" i="11"/>
  <c r="BI525" i="11"/>
  <c r="BI522" i="11"/>
  <c r="BI521" i="11"/>
  <c r="BI261" i="11"/>
  <c r="BI400" i="11"/>
  <c r="BI146" i="11"/>
  <c r="BI59" i="11"/>
  <c r="BI60" i="11"/>
  <c r="BI378" i="11"/>
  <c r="BI253" i="11"/>
  <c r="BI377" i="11"/>
  <c r="BI55" i="11"/>
  <c r="CJ32" i="11"/>
  <c r="BI32" i="11"/>
  <c r="BI210" i="11"/>
  <c r="BI158" i="11"/>
  <c r="BI405" i="11"/>
  <c r="BI138" i="11"/>
  <c r="BI430" i="11"/>
  <c r="BI137" i="11"/>
  <c r="BI508" i="11"/>
  <c r="CJ486" i="11"/>
  <c r="BI486" i="11"/>
  <c r="BI42" i="11"/>
  <c r="CJ290" i="11"/>
  <c r="BI290" i="11"/>
  <c r="BI484" i="11"/>
  <c r="BI360" i="11"/>
  <c r="BI178" i="11"/>
  <c r="BI238" i="11"/>
  <c r="BI388" i="11"/>
  <c r="CJ124" i="11"/>
  <c r="BI124" i="11"/>
  <c r="CJ491" i="11"/>
  <c r="BI491" i="11"/>
  <c r="BI135" i="11"/>
  <c r="CJ213" i="11"/>
  <c r="BI213" i="11"/>
  <c r="BI363" i="11"/>
  <c r="BI495" i="11"/>
  <c r="CJ113" i="11"/>
  <c r="BI113" i="11"/>
  <c r="BI344" i="11"/>
  <c r="BI81" i="11"/>
  <c r="CJ325" i="11"/>
  <c r="BI325" i="11"/>
  <c r="BI106" i="11"/>
  <c r="BI35" i="11"/>
  <c r="BI111" i="11"/>
  <c r="BI77" i="11"/>
  <c r="BI477" i="11"/>
  <c r="BI313" i="11"/>
  <c r="BI365" i="11"/>
  <c r="BI364" i="11"/>
  <c r="BI207" i="11"/>
  <c r="BI371" i="11"/>
  <c r="CJ225" i="11"/>
  <c r="BI225" i="11"/>
  <c r="BI482" i="11"/>
  <c r="BI25" i="11"/>
  <c r="BI473" i="11"/>
  <c r="BI183" i="11"/>
  <c r="CJ311" i="11"/>
  <c r="BI311" i="11"/>
  <c r="CJ345" i="11"/>
  <c r="BI345" i="11"/>
  <c r="CJ354" i="11"/>
  <c r="BI354" i="11"/>
  <c r="BI359" i="11"/>
  <c r="BI271" i="11"/>
  <c r="CJ80" i="11"/>
  <c r="BI80" i="11"/>
  <c r="BI297" i="11"/>
  <c r="BI301" i="11"/>
  <c r="BI443" i="11"/>
  <c r="BG465" i="11"/>
  <c r="BG347" i="11"/>
  <c r="CU484" i="11"/>
  <c r="CU23" i="11"/>
  <c r="U83" i="19"/>
  <c r="CT331" i="11"/>
  <c r="CQ451" i="11"/>
  <c r="CT371" i="11"/>
  <c r="CQ127" i="11"/>
  <c r="CR131" i="11"/>
  <c r="CR355" i="11"/>
  <c r="CU49" i="11"/>
  <c r="BG76" i="11"/>
  <c r="CR242" i="11"/>
  <c r="BG370" i="11"/>
  <c r="CU156" i="11"/>
  <c r="BG374" i="11"/>
  <c r="CS204" i="11"/>
  <c r="BG55" i="11"/>
  <c r="CQ253" i="11"/>
  <c r="CS165" i="11"/>
  <c r="BG400" i="11"/>
  <c r="CT264" i="11"/>
  <c r="CL352" i="11"/>
  <c r="CZ352" i="11"/>
  <c r="BK352" i="11"/>
  <c r="CL324" i="11"/>
  <c r="CZ324" i="11"/>
  <c r="BK324" i="11"/>
  <c r="CL486" i="11"/>
  <c r="CZ486" i="11"/>
  <c r="BK486" i="11"/>
  <c r="CL47" i="11"/>
  <c r="CZ47" i="11"/>
  <c r="BK47" i="11"/>
  <c r="CL334" i="11"/>
  <c r="CZ334" i="11"/>
  <c r="BK334" i="11"/>
  <c r="CL84" i="11"/>
  <c r="CZ84" i="11"/>
  <c r="BK84" i="11"/>
  <c r="CL216" i="11"/>
  <c r="CZ216" i="11"/>
  <c r="BK216" i="11"/>
  <c r="CL87" i="11"/>
  <c r="CZ87" i="11"/>
  <c r="BK87" i="11"/>
  <c r="CL124" i="11"/>
  <c r="CZ124" i="11"/>
  <c r="BK124" i="11"/>
  <c r="CL235" i="11"/>
  <c r="CZ235" i="11"/>
  <c r="BK235" i="11"/>
  <c r="CL245" i="11"/>
  <c r="CZ245" i="11"/>
  <c r="BK245" i="11"/>
  <c r="BK369" i="11"/>
  <c r="CL123" i="11"/>
  <c r="CZ123" i="11"/>
  <c r="BK123" i="11"/>
  <c r="CL126" i="11"/>
  <c r="CZ126" i="11"/>
  <c r="BK126" i="11"/>
  <c r="CL323" i="11"/>
  <c r="CZ323" i="11"/>
  <c r="BK323" i="11"/>
  <c r="CL465" i="11"/>
  <c r="CZ465" i="11"/>
  <c r="BK465" i="11"/>
  <c r="CQ328" i="11"/>
  <c r="CQ153" i="11"/>
  <c r="CT116" i="11"/>
  <c r="CQ93" i="11"/>
  <c r="BG121" i="11"/>
  <c r="BG74" i="11"/>
  <c r="CU90" i="11"/>
  <c r="CR224" i="11"/>
  <c r="BG245" i="11"/>
  <c r="BG213" i="11"/>
  <c r="CQ244" i="11"/>
  <c r="BG338" i="11"/>
  <c r="CR228" i="11"/>
  <c r="BG482" i="11"/>
  <c r="CR389" i="11"/>
  <c r="BG327" i="11"/>
  <c r="BG125" i="11"/>
  <c r="BG320" i="11"/>
  <c r="BG491" i="11"/>
  <c r="CQ464" i="11"/>
  <c r="BG363" i="11"/>
  <c r="BG84" i="11"/>
  <c r="CR336" i="11"/>
  <c r="BG318" i="11"/>
  <c r="CQ500" i="11"/>
  <c r="CU342" i="11"/>
  <c r="CS138" i="11"/>
  <c r="CS439" i="11"/>
  <c r="BG142" i="11"/>
  <c r="CQ168" i="11"/>
  <c r="CV284" i="11"/>
  <c r="CU310" i="11"/>
  <c r="CU427" i="11"/>
  <c r="CQ411" i="11"/>
  <c r="CQ70" i="11"/>
  <c r="CQ109" i="11"/>
  <c r="CT403" i="11"/>
  <c r="CT426" i="11"/>
  <c r="CQ476" i="11"/>
  <c r="CS94" i="11"/>
  <c r="CS499" i="11"/>
  <c r="CS463" i="11"/>
  <c r="CQ115" i="11"/>
  <c r="CV490" i="11"/>
  <c r="CS178" i="11"/>
  <c r="CQ92" i="11"/>
  <c r="CQ373" i="11"/>
  <c r="CQ45" i="11"/>
  <c r="BG294" i="11"/>
  <c r="CS414" i="11"/>
  <c r="CT169" i="11"/>
  <c r="CR268" i="11"/>
  <c r="CM284" i="11"/>
  <c r="DA284" i="11"/>
  <c r="BL284" i="11"/>
  <c r="CM295" i="11"/>
  <c r="DA295" i="11"/>
  <c r="BL295" i="11"/>
  <c r="CM324" i="11"/>
  <c r="DA324" i="11"/>
  <c r="BL324" i="11"/>
  <c r="CM353" i="11"/>
  <c r="DA353" i="11"/>
  <c r="BL353" i="11"/>
  <c r="CM148" i="11"/>
  <c r="DA148" i="11"/>
  <c r="BL148" i="11"/>
  <c r="CM488" i="11"/>
  <c r="DA488" i="11"/>
  <c r="BL488" i="11"/>
  <c r="CM118" i="11"/>
  <c r="DA118" i="11"/>
  <c r="BL118" i="11"/>
  <c r="BL447" i="11"/>
  <c r="CM485" i="11"/>
  <c r="DA485" i="11"/>
  <c r="BL485" i="11"/>
  <c r="CM83" i="11"/>
  <c r="DA83" i="11"/>
  <c r="BL83" i="11"/>
  <c r="CM123" i="11"/>
  <c r="DA123" i="11"/>
  <c r="BL123" i="11"/>
  <c r="CU143" i="11"/>
  <c r="BG316" i="11"/>
  <c r="CT65" i="11"/>
  <c r="BG457" i="11"/>
  <c r="BG110" i="11"/>
  <c r="CS339" i="11"/>
  <c r="CR473" i="11"/>
  <c r="CU247" i="11"/>
  <c r="CT415" i="11"/>
  <c r="BG367" i="11"/>
  <c r="CU194" i="11"/>
  <c r="BG216" i="11"/>
  <c r="BG47" i="11"/>
  <c r="CR243" i="11"/>
  <c r="CR231" i="11"/>
  <c r="BG475" i="11"/>
  <c r="CU472" i="11"/>
  <c r="CQ454" i="11"/>
  <c r="BG211" i="11"/>
  <c r="BG246" i="11"/>
  <c r="CT402" i="11"/>
  <c r="CQ154" i="11"/>
  <c r="CU28" i="11"/>
  <c r="CR68" i="11"/>
  <c r="CS390" i="11"/>
  <c r="BG52" i="11"/>
  <c r="CT203" i="11"/>
  <c r="CS448" i="11"/>
  <c r="CS46" i="11"/>
  <c r="BG223" i="11"/>
  <c r="BG254" i="11"/>
  <c r="CQ60" i="11"/>
  <c r="CQ398" i="11"/>
  <c r="BG38" i="11"/>
  <c r="BG261" i="11"/>
  <c r="CT273" i="11"/>
  <c r="CU227" i="11"/>
  <c r="CS119" i="11"/>
  <c r="CQ163" i="11"/>
  <c r="CR335" i="11"/>
  <c r="CQ501" i="11"/>
  <c r="CQ302" i="11"/>
  <c r="CT27" i="11"/>
  <c r="CT366" i="11"/>
  <c r="CT493" i="11"/>
  <c r="CQ99" i="11"/>
  <c r="CU101" i="11"/>
  <c r="CS64" i="11"/>
  <c r="CR479" i="11"/>
  <c r="CV206" i="11"/>
  <c r="CV287" i="11"/>
  <c r="CS159" i="11"/>
  <c r="CT195" i="11"/>
  <c r="CQ306" i="11"/>
  <c r="CS77" i="11"/>
  <c r="CS221" i="11"/>
  <c r="CR397" i="11"/>
  <c r="CR341" i="11"/>
  <c r="CS470" i="11"/>
  <c r="CR462" i="11"/>
  <c r="CT468" i="11"/>
  <c r="CQ44" i="11"/>
  <c r="CQ240" i="11"/>
  <c r="CU480" i="11"/>
  <c r="CR372" i="11"/>
  <c r="CT219" i="11"/>
  <c r="CR249" i="11"/>
  <c r="CT54" i="11"/>
  <c r="CR392" i="11"/>
  <c r="CQ376" i="11"/>
  <c r="CT188" i="11"/>
  <c r="CT412" i="11"/>
  <c r="CV257" i="11"/>
  <c r="BG417" i="11"/>
  <c r="CU173" i="11"/>
  <c r="CQ269" i="11"/>
  <c r="CU280" i="11"/>
  <c r="BI975" i="11"/>
  <c r="BI911" i="11"/>
  <c r="BI855" i="11"/>
  <c r="BI808" i="11"/>
  <c r="BI767" i="11"/>
  <c r="BI711" i="11"/>
  <c r="BI663" i="11"/>
  <c r="BI615" i="11"/>
  <c r="BI559" i="11"/>
  <c r="BI396" i="11"/>
  <c r="BI480" i="11"/>
  <c r="BI139" i="11"/>
  <c r="CJ87" i="11"/>
  <c r="BI87" i="11"/>
  <c r="BI478" i="11"/>
  <c r="U71" i="19"/>
  <c r="U73" i="19"/>
  <c r="AY238" i="11"/>
  <c r="BM238" i="11"/>
  <c r="AY205" i="11"/>
  <c r="AY163" i="11"/>
  <c r="BM163" i="11"/>
  <c r="AY131" i="11"/>
  <c r="BM131" i="11"/>
  <c r="AY159" i="11"/>
  <c r="BM159" i="11"/>
  <c r="AY65" i="11"/>
  <c r="BM65" i="11"/>
  <c r="AY327" i="11"/>
  <c r="BM327" i="11"/>
  <c r="AY243" i="11"/>
  <c r="BM243" i="11"/>
  <c r="AY371" i="11"/>
  <c r="BM371" i="11"/>
  <c r="AY306" i="11"/>
  <c r="BM306" i="11"/>
  <c r="AY271" i="11"/>
  <c r="BM271" i="11"/>
  <c r="AY297" i="11"/>
  <c r="BM297" i="11"/>
  <c r="AY331" i="11"/>
  <c r="BM331" i="11"/>
  <c r="AY323" i="11"/>
  <c r="AY155" i="11"/>
  <c r="BM155" i="11"/>
  <c r="AY167" i="11"/>
  <c r="BM167" i="11"/>
  <c r="AY339" i="11"/>
  <c r="BM339" i="11"/>
  <c r="AY321" i="11"/>
  <c r="AY143" i="11"/>
  <c r="BM143" i="11"/>
  <c r="AY356" i="11"/>
  <c r="BM356" i="11"/>
  <c r="AY198" i="11"/>
  <c r="BM198" i="11"/>
  <c r="AY503" i="11"/>
  <c r="BM503" i="11"/>
  <c r="AY71" i="11"/>
  <c r="BM71" i="11"/>
  <c r="AY313" i="11"/>
  <c r="BM313" i="11"/>
  <c r="AY125" i="11"/>
  <c r="AY443" i="11"/>
  <c r="BM443" i="11"/>
  <c r="AY259" i="11"/>
  <c r="BM259" i="11"/>
  <c r="AY365" i="11"/>
  <c r="BM365" i="11"/>
  <c r="AY197" i="11"/>
  <c r="BM197" i="11"/>
  <c r="AY495" i="11"/>
  <c r="BM495" i="11"/>
  <c r="AY93" i="11"/>
  <c r="BM93" i="11"/>
  <c r="AY217" i="11"/>
  <c r="BM217" i="11"/>
  <c r="AY359" i="11"/>
  <c r="BM359" i="11"/>
  <c r="AY187" i="11"/>
  <c r="BM187" i="11"/>
  <c r="AY456" i="11"/>
  <c r="BM456" i="11"/>
  <c r="AY451" i="11"/>
  <c r="BM451" i="11"/>
  <c r="AY397" i="11"/>
  <c r="BM397" i="11"/>
  <c r="AY465" i="11"/>
  <c r="AY239" i="11"/>
  <c r="BM239" i="11"/>
  <c r="AY109" i="11"/>
  <c r="BM109" i="11"/>
  <c r="AY493" i="11"/>
  <c r="BM493" i="11"/>
  <c r="AY461" i="11"/>
  <c r="BM461" i="11"/>
  <c r="AY319" i="11"/>
  <c r="AY212" i="11"/>
  <c r="BM212" i="11"/>
  <c r="AY201" i="11"/>
  <c r="BM201" i="11"/>
  <c r="AY57" i="11"/>
  <c r="BM57" i="11"/>
  <c r="AY434" i="11"/>
  <c r="BM434" i="11"/>
  <c r="AY191" i="11"/>
  <c r="AY233" i="11"/>
  <c r="BM233" i="11"/>
  <c r="AY232" i="11"/>
  <c r="BM232" i="11"/>
  <c r="AY330" i="11"/>
  <c r="BM330" i="11"/>
  <c r="AY43" i="11"/>
  <c r="BM43" i="11"/>
  <c r="AY85" i="11"/>
  <c r="BM85" i="11"/>
  <c r="AY101" i="11"/>
  <c r="BM101" i="11"/>
  <c r="AY193" i="11"/>
  <c r="BM193" i="11"/>
  <c r="AY289" i="11"/>
  <c r="AY507" i="11"/>
  <c r="BM507" i="11"/>
  <c r="AY407" i="11"/>
  <c r="BM407" i="11"/>
  <c r="AY301" i="11"/>
  <c r="BM301" i="11"/>
  <c r="AY241" i="11"/>
  <c r="BM241" i="11"/>
  <c r="AY100" i="11"/>
  <c r="BM100" i="11"/>
  <c r="AY27" i="11"/>
  <c r="BM27" i="11"/>
  <c r="AY82" i="11"/>
  <c r="BM82" i="11"/>
  <c r="AY26" i="11"/>
  <c r="BM26" i="11"/>
  <c r="AY337" i="11"/>
  <c r="BM337" i="11"/>
  <c r="AY175" i="11"/>
  <c r="BM175" i="11"/>
  <c r="AY76" i="11"/>
  <c r="BM76" i="11"/>
  <c r="AY387" i="11"/>
  <c r="BM387" i="11"/>
  <c r="AY335" i="11"/>
  <c r="BM335" i="11"/>
  <c r="AY97" i="11"/>
  <c r="BM97" i="11"/>
  <c r="AY80" i="11"/>
  <c r="AY457" i="11"/>
  <c r="BM457" i="11"/>
  <c r="AY72" i="11"/>
  <c r="BM72" i="11"/>
  <c r="AY73" i="11"/>
  <c r="BM73" i="11"/>
  <c r="AY49" i="11"/>
  <c r="BM49" i="11"/>
  <c r="AY133" i="11"/>
  <c r="BM133" i="11"/>
  <c r="AY69" i="11"/>
  <c r="BM69" i="11"/>
  <c r="AY23" i="11"/>
  <c r="AY333" i="11"/>
  <c r="AY393" i="11"/>
  <c r="BM393" i="11"/>
  <c r="AY117" i="11"/>
  <c r="AY411" i="11"/>
  <c r="BM411" i="11"/>
  <c r="AY479" i="11"/>
  <c r="BM479" i="11"/>
  <c r="AY481" i="11"/>
  <c r="BM481" i="11"/>
  <c r="AY307" i="11"/>
  <c r="BM307" i="11"/>
  <c r="AY349" i="11"/>
  <c r="AY121" i="11"/>
  <c r="BM121" i="11"/>
  <c r="AY103" i="11"/>
  <c r="BM103" i="11"/>
  <c r="AY195" i="11"/>
  <c r="BM195" i="11"/>
  <c r="AY41" i="11"/>
  <c r="BM41" i="11"/>
  <c r="AY25" i="11"/>
  <c r="BM25" i="11"/>
  <c r="AY105" i="11"/>
  <c r="BM105" i="11"/>
  <c r="AY149" i="11"/>
  <c r="BM149" i="11"/>
  <c r="AY310" i="11"/>
  <c r="BM310" i="11"/>
  <c r="AY127" i="11"/>
  <c r="BM127" i="11"/>
  <c r="AY311" i="11"/>
  <c r="AY83" i="11"/>
  <c r="AY116" i="11"/>
  <c r="BM116" i="11"/>
  <c r="AY263" i="11"/>
  <c r="BM263" i="11"/>
  <c r="AY473" i="11"/>
  <c r="BM473" i="11"/>
  <c r="AY501" i="11"/>
  <c r="BM501" i="11"/>
  <c r="AY135" i="11"/>
  <c r="BM135" i="11"/>
  <c r="AY227" i="11"/>
  <c r="BM227" i="11"/>
  <c r="AY153" i="11"/>
  <c r="BM153" i="11"/>
  <c r="AY129" i="11"/>
  <c r="BM129" i="11"/>
  <c r="AY31" i="11"/>
  <c r="AY245" i="11"/>
  <c r="AY228" i="11"/>
  <c r="BM228" i="11"/>
  <c r="AY477" i="11"/>
  <c r="BM477" i="11"/>
  <c r="AY177" i="11"/>
  <c r="BM177" i="11"/>
  <c r="AY63" i="11"/>
  <c r="BM63" i="11"/>
  <c r="AY415" i="11"/>
  <c r="BM415" i="11"/>
  <c r="AY369" i="11"/>
  <c r="AY53" i="11"/>
  <c r="BM53" i="11"/>
  <c r="AY211" i="11"/>
  <c r="BM211" i="11"/>
  <c r="AY110" i="11"/>
  <c r="BM110" i="11"/>
  <c r="AY309" i="11"/>
  <c r="BM309" i="11"/>
  <c r="AY302" i="11"/>
  <c r="BM302" i="11"/>
  <c r="AY81" i="11"/>
  <c r="BM81" i="11"/>
  <c r="AY303" i="11"/>
  <c r="BM303" i="11"/>
  <c r="AY67" i="11"/>
  <c r="BM67" i="11"/>
  <c r="AY401" i="11"/>
  <c r="BM401" i="11"/>
  <c r="AY221" i="11"/>
  <c r="BM221" i="11"/>
  <c r="AY237" i="11"/>
  <c r="BM237" i="11"/>
  <c r="AY361" i="11"/>
  <c r="AY77" i="11"/>
  <c r="BM77" i="11"/>
  <c r="AY389" i="11"/>
  <c r="BM389" i="11"/>
  <c r="AY403" i="11"/>
  <c r="BM403" i="11"/>
  <c r="AY314" i="11"/>
  <c r="BM314" i="11"/>
  <c r="AY505" i="11"/>
  <c r="BM505" i="11"/>
  <c r="AY35" i="11"/>
  <c r="BM35" i="11"/>
  <c r="AY355" i="11"/>
  <c r="BM355" i="11"/>
  <c r="AY183" i="11"/>
  <c r="BM183" i="11"/>
  <c r="AY115" i="11"/>
  <c r="BM115" i="11"/>
  <c r="AY483" i="11"/>
  <c r="BM483" i="11"/>
  <c r="AY231" i="11"/>
  <c r="BM231" i="11"/>
  <c r="AY104" i="11"/>
  <c r="BM104" i="11"/>
  <c r="AY75" i="11"/>
  <c r="BM75" i="11"/>
  <c r="AY287" i="11"/>
  <c r="AY497" i="11"/>
  <c r="BM497" i="11"/>
  <c r="AY107" i="11"/>
  <c r="BM107" i="11"/>
  <c r="AY478" i="11"/>
  <c r="BM478" i="11"/>
  <c r="AY455" i="11"/>
  <c r="BM455" i="11"/>
  <c r="AY442" i="11"/>
  <c r="BM442" i="11"/>
  <c r="AY475" i="11"/>
  <c r="BM475" i="11"/>
  <c r="AY499" i="11"/>
  <c r="BM499" i="11"/>
  <c r="AY91" i="11"/>
  <c r="BM91" i="11"/>
  <c r="AY427" i="11"/>
  <c r="BM427" i="11"/>
  <c r="AY102" i="11"/>
  <c r="BM102" i="11"/>
  <c r="AY366" i="11"/>
  <c r="BM366" i="11"/>
  <c r="AY199" i="11"/>
  <c r="BM199" i="11"/>
  <c r="AY130" i="11"/>
  <c r="BM130" i="11"/>
  <c r="AY267" i="11"/>
  <c r="BM267" i="11"/>
  <c r="AY305" i="11"/>
  <c r="BM305" i="11"/>
  <c r="AY89" i="11"/>
  <c r="BM89" i="11"/>
  <c r="AY357" i="11"/>
  <c r="AY247" i="11"/>
  <c r="BM247" i="11"/>
  <c r="AY171" i="11"/>
  <c r="BM171" i="11"/>
  <c r="AY139" i="11"/>
  <c r="BM139" i="11"/>
  <c r="AY367" i="11"/>
  <c r="BM367" i="11"/>
  <c r="AY111" i="11"/>
  <c r="BM111" i="11"/>
  <c r="AY363" i="11"/>
  <c r="BM363" i="11"/>
  <c r="AY119" i="11"/>
  <c r="BM119" i="11"/>
  <c r="AY95" i="11"/>
  <c r="BM95" i="11"/>
  <c r="AY341" i="11"/>
  <c r="BM341" i="11"/>
  <c r="AY126" i="11"/>
  <c r="AY425" i="11"/>
  <c r="BM425" i="11"/>
  <c r="AY275" i="11"/>
  <c r="BM275" i="11"/>
  <c r="AY453" i="11"/>
  <c r="BM453" i="11"/>
  <c r="AY459" i="11"/>
  <c r="BM459" i="11"/>
  <c r="AY39" i="11"/>
  <c r="BM39" i="11"/>
  <c r="AY283" i="11"/>
  <c r="AY467" i="11"/>
  <c r="BM467" i="11"/>
  <c r="AY70" i="11"/>
  <c r="BM70" i="11"/>
  <c r="AY279" i="11"/>
  <c r="BM279" i="11"/>
  <c r="AY433" i="11"/>
  <c r="BM433" i="11"/>
  <c r="AY329" i="11"/>
  <c r="BM329" i="11"/>
  <c r="AY79" i="11"/>
  <c r="AY207" i="11"/>
  <c r="BM207" i="11"/>
  <c r="AY441" i="11"/>
  <c r="BM441" i="11"/>
  <c r="AY469" i="11"/>
  <c r="BM469" i="11"/>
  <c r="AY343" i="11"/>
  <c r="BM343" i="11"/>
  <c r="AY123" i="11"/>
  <c r="AY502" i="11"/>
  <c r="BM502" i="11"/>
  <c r="AY437" i="11"/>
  <c r="BM437" i="11"/>
  <c r="AY328" i="11"/>
  <c r="BM328" i="11"/>
  <c r="AY225" i="11"/>
  <c r="AY235" i="11"/>
  <c r="AY108" i="11"/>
  <c r="BM108" i="11"/>
  <c r="AY471" i="11"/>
  <c r="BM471" i="11"/>
  <c r="AY99" i="11"/>
  <c r="BM99" i="11"/>
  <c r="AY251" i="11"/>
  <c r="BM251" i="11"/>
  <c r="AY463" i="11"/>
  <c r="BM463" i="11"/>
  <c r="AY215" i="11"/>
  <c r="AY460" i="11"/>
  <c r="BM460" i="11"/>
  <c r="AY90" i="11"/>
  <c r="BM90" i="11"/>
  <c r="AY48" i="11"/>
  <c r="AY322" i="11"/>
  <c r="AY317" i="11"/>
  <c r="AY504" i="11"/>
  <c r="BM504" i="11"/>
  <c r="AY179" i="11"/>
  <c r="AY506" i="11"/>
  <c r="BM506" i="11"/>
  <c r="AY454" i="11"/>
  <c r="BM454" i="11"/>
  <c r="AY124" i="11"/>
  <c r="AY118" i="11"/>
  <c r="AY218" i="11"/>
  <c r="BM218" i="11"/>
  <c r="AY178" i="11"/>
  <c r="BM178" i="11"/>
  <c r="AY332" i="11"/>
  <c r="BM332" i="11"/>
  <c r="AY358" i="11"/>
  <c r="AY47" i="11"/>
  <c r="AY368" i="11"/>
  <c r="BM368" i="11"/>
  <c r="AY194" i="11"/>
  <c r="BM194" i="11"/>
  <c r="AY336" i="11"/>
  <c r="BM336" i="11"/>
  <c r="AY242" i="11"/>
  <c r="BM242" i="11"/>
  <c r="AY402" i="11"/>
  <c r="BM402" i="11"/>
  <c r="AY94" i="11"/>
  <c r="BM94" i="11"/>
  <c r="AY122" i="11"/>
  <c r="BM122" i="11"/>
  <c r="AY134" i="11"/>
  <c r="BM134" i="11"/>
  <c r="AY154" i="11"/>
  <c r="BM154" i="11"/>
  <c r="AY50" i="11"/>
  <c r="BM50" i="11"/>
  <c r="AY74" i="11"/>
  <c r="BM74" i="11"/>
  <c r="AY316" i="11"/>
  <c r="AY61" i="11"/>
  <c r="AY447" i="11"/>
  <c r="AY462" i="11"/>
  <c r="BM462" i="11"/>
  <c r="AY308" i="11"/>
  <c r="BM308" i="11"/>
  <c r="AY229" i="11"/>
  <c r="AY96" i="11"/>
  <c r="BM96" i="11"/>
  <c r="AY474" i="11"/>
  <c r="BM474" i="11"/>
  <c r="AY470" i="11"/>
  <c r="BM470" i="11"/>
  <c r="AY78" i="11"/>
  <c r="BM78" i="11"/>
  <c r="AY234" i="11"/>
  <c r="BM234" i="11"/>
  <c r="AY480" i="11"/>
  <c r="BM480" i="11"/>
  <c r="AY128" i="11"/>
  <c r="BM128" i="11"/>
  <c r="AY66" i="11"/>
  <c r="BM66" i="11"/>
  <c r="AY488" i="11"/>
  <c r="AY482" i="11"/>
  <c r="BM482" i="11"/>
  <c r="AY468" i="11"/>
  <c r="BM468" i="11"/>
  <c r="AY428" i="11"/>
  <c r="BM428" i="11"/>
  <c r="AY120" i="11"/>
  <c r="BM120" i="11"/>
  <c r="AY255" i="11"/>
  <c r="AY216" i="11"/>
  <c r="AY136" i="11"/>
  <c r="BM136" i="11"/>
  <c r="AY464" i="11"/>
  <c r="BM464" i="11"/>
  <c r="AY87" i="11"/>
  <c r="AY364" i="11"/>
  <c r="BM364" i="11"/>
  <c r="AY476" i="11"/>
  <c r="BM476" i="11"/>
  <c r="AY64" i="11"/>
  <c r="BM64" i="11"/>
  <c r="AY315" i="11"/>
  <c r="AY334" i="11"/>
  <c r="AY388" i="11"/>
  <c r="BM388" i="11"/>
  <c r="AY342" i="11"/>
  <c r="BM342" i="11"/>
  <c r="AY489" i="11"/>
  <c r="AY214" i="11"/>
  <c r="AY200" i="11"/>
  <c r="BM200" i="11"/>
  <c r="AY147" i="11"/>
  <c r="AY42" i="11"/>
  <c r="BM42" i="11"/>
  <c r="AY500" i="11"/>
  <c r="BM500" i="11"/>
  <c r="AY148" i="11"/>
  <c r="AY452" i="11"/>
  <c r="BM452" i="11"/>
  <c r="AY494" i="11"/>
  <c r="BM494" i="11"/>
  <c r="AY192" i="11"/>
  <c r="AY360" i="11"/>
  <c r="BM360" i="11"/>
  <c r="AY340" i="11"/>
  <c r="BM340" i="11"/>
  <c r="AY508" i="11"/>
  <c r="BM508" i="11"/>
  <c r="AY344" i="11"/>
  <c r="BM344" i="11"/>
  <c r="AY345" i="11"/>
  <c r="AY491" i="11"/>
  <c r="AY487" i="11"/>
  <c r="AY444" i="11"/>
  <c r="BM444" i="11"/>
  <c r="AY458" i="11"/>
  <c r="BM458" i="11"/>
  <c r="AY346" i="11"/>
  <c r="AY312" i="11"/>
  <c r="AY318" i="11"/>
  <c r="AY426" i="11"/>
  <c r="BM426" i="11"/>
  <c r="AY106" i="11"/>
  <c r="BM106" i="11"/>
  <c r="AY132" i="11"/>
  <c r="BM132" i="11"/>
  <c r="AY338" i="11"/>
  <c r="BM338" i="11"/>
  <c r="AY498" i="11"/>
  <c r="BM498" i="11"/>
  <c r="AY325" i="11"/>
  <c r="AY98" i="11"/>
  <c r="BM98" i="11"/>
  <c r="AY492" i="11"/>
  <c r="AY240" i="11"/>
  <c r="BM240" i="11"/>
  <c r="AY370" i="11"/>
  <c r="BM370" i="11"/>
  <c r="AY68" i="11"/>
  <c r="BM68" i="11"/>
  <c r="AY496" i="11"/>
  <c r="BM496" i="11"/>
  <c r="AY28" i="11"/>
  <c r="BM28" i="11"/>
  <c r="AY351" i="11"/>
  <c r="AY113" i="11"/>
  <c r="AY24" i="11"/>
  <c r="AY213" i="11"/>
  <c r="AY485" i="11"/>
  <c r="AY40" i="11"/>
  <c r="BM40" i="11"/>
  <c r="AY484" i="11"/>
  <c r="BM484" i="11"/>
  <c r="AY86" i="11"/>
  <c r="BM86" i="11"/>
  <c r="AY472" i="11"/>
  <c r="BM472" i="11"/>
  <c r="AY304" i="11"/>
  <c r="BM304" i="11"/>
  <c r="AY347" i="11"/>
  <c r="AY180" i="11"/>
  <c r="AY353" i="11"/>
  <c r="AY293" i="11"/>
  <c r="AY196" i="11"/>
  <c r="BM196" i="11"/>
  <c r="AY92" i="11"/>
  <c r="BM92" i="11"/>
  <c r="AY288" i="11"/>
  <c r="AY112" i="11"/>
  <c r="BM112" i="11"/>
  <c r="AY435" i="11"/>
  <c r="BM435" i="11"/>
  <c r="AY176" i="11"/>
  <c r="BM176" i="11"/>
  <c r="AY244" i="11"/>
  <c r="BM244" i="11"/>
  <c r="AY51" i="11"/>
  <c r="BM51" i="11"/>
  <c r="AY324" i="11"/>
  <c r="AY350" i="11"/>
  <c r="AY246" i="11"/>
  <c r="AY404" i="11"/>
  <c r="BM404" i="11"/>
  <c r="AY486" i="11"/>
  <c r="AY202" i="11"/>
  <c r="BM202" i="11"/>
  <c r="AY326" i="11"/>
  <c r="AY156" i="11"/>
  <c r="BM156" i="11"/>
  <c r="AY84" i="11"/>
  <c r="AY372" i="11"/>
  <c r="BM372" i="11"/>
  <c r="AY230" i="11"/>
  <c r="AY150" i="11"/>
  <c r="BM150" i="11"/>
  <c r="AY208" i="11"/>
  <c r="BM208" i="11"/>
  <c r="AY29" i="11"/>
  <c r="BM29" i="11"/>
  <c r="AY114" i="11"/>
  <c r="AY226" i="11"/>
  <c r="AY137" i="11"/>
  <c r="BM137" i="11"/>
  <c r="AY236" i="11"/>
  <c r="AY248" i="11"/>
  <c r="BM248" i="11"/>
  <c r="AY466" i="11"/>
  <c r="AY206" i="11"/>
  <c r="AY348" i="11"/>
  <c r="AY445" i="11"/>
  <c r="BM445" i="11"/>
  <c r="AY354" i="11"/>
  <c r="AY509" i="11"/>
  <c r="BM509" i="11"/>
  <c r="AY429" i="11"/>
  <c r="BM429" i="11"/>
  <c r="AY62" i="11"/>
  <c r="AY352" i="11"/>
  <c r="AY320" i="11"/>
  <c r="AY390" i="11"/>
  <c r="BM390" i="11"/>
  <c r="AY219" i="11"/>
  <c r="BM219" i="11"/>
  <c r="AY490" i="11"/>
  <c r="AY362" i="11"/>
  <c r="AY436" i="11"/>
  <c r="BM436" i="11"/>
  <c r="AY88" i="11"/>
  <c r="AY44" i="11"/>
  <c r="BM44" i="11"/>
  <c r="AY438" i="11"/>
  <c r="BM438" i="11"/>
  <c r="AY138" i="11"/>
  <c r="BM138" i="11"/>
  <c r="AY203" i="11"/>
  <c r="BM203" i="11"/>
  <c r="AY290" i="11"/>
  <c r="AY391" i="11"/>
  <c r="BM391" i="11"/>
  <c r="AY405" i="11"/>
  <c r="BM405" i="11"/>
  <c r="AY151" i="11"/>
  <c r="BM151" i="11"/>
  <c r="AY430" i="11"/>
  <c r="BM430" i="11"/>
  <c r="AY510" i="11"/>
  <c r="BM510" i="11"/>
  <c r="AY209" i="11"/>
  <c r="BM209" i="11"/>
  <c r="AY45" i="11"/>
  <c r="BM45" i="11"/>
  <c r="AY181" i="11"/>
  <c r="AY52" i="11"/>
  <c r="BM52" i="11"/>
  <c r="AY446" i="11"/>
  <c r="BM446" i="11"/>
  <c r="AY249" i="11"/>
  <c r="BM249" i="11"/>
  <c r="AY220" i="11"/>
  <c r="BM220" i="11"/>
  <c r="AY157" i="11"/>
  <c r="BM157" i="11"/>
  <c r="AY204" i="11"/>
  <c r="BM204" i="11"/>
  <c r="AY182" i="11"/>
  <c r="AY210" i="11"/>
  <c r="BM210" i="11"/>
  <c r="AY152" i="11"/>
  <c r="BM152" i="11"/>
  <c r="AY374" i="11"/>
  <c r="BM374" i="11"/>
  <c r="AY291" i="11"/>
  <c r="AY373" i="11"/>
  <c r="BM373" i="11"/>
  <c r="AY46" i="11"/>
  <c r="BM46" i="11"/>
  <c r="AY140" i="11"/>
  <c r="BM140" i="11"/>
  <c r="AY184" i="11"/>
  <c r="BM184" i="11"/>
  <c r="AY511" i="11"/>
  <c r="BM511" i="11"/>
  <c r="AY406" i="11"/>
  <c r="BM406" i="11"/>
  <c r="AY54" i="11"/>
  <c r="BM54" i="11"/>
  <c r="AY292" i="11"/>
  <c r="AY158" i="11"/>
  <c r="BM158" i="11"/>
  <c r="AY250" i="11"/>
  <c r="BM250" i="11"/>
  <c r="AY30" i="11"/>
  <c r="BM30" i="11"/>
  <c r="AY392" i="11"/>
  <c r="BM392" i="11"/>
  <c r="AY439" i="11"/>
  <c r="BM439" i="11"/>
  <c r="AY222" i="11"/>
  <c r="BM222" i="11"/>
  <c r="AY440" i="11"/>
  <c r="BM440" i="11"/>
  <c r="AY55" i="11"/>
  <c r="BM55" i="11"/>
  <c r="AY252" i="11"/>
  <c r="BM252" i="11"/>
  <c r="AY512" i="11"/>
  <c r="BM512" i="11"/>
  <c r="AY394" i="11"/>
  <c r="BM394" i="11"/>
  <c r="AY32" i="11"/>
  <c r="AY408" i="11"/>
  <c r="BM408" i="11"/>
  <c r="AY185" i="11"/>
  <c r="BM185" i="11"/>
  <c r="AY223" i="11"/>
  <c r="BM223" i="11"/>
  <c r="AY448" i="11"/>
  <c r="BM448" i="11"/>
  <c r="AY33" i="11"/>
  <c r="AY449" i="11"/>
  <c r="BM449" i="11"/>
  <c r="AY160" i="11"/>
  <c r="BM160" i="11"/>
  <c r="AY141" i="11"/>
  <c r="BM141" i="11"/>
  <c r="AY375" i="11"/>
  <c r="BM375" i="11"/>
  <c r="AY409" i="11"/>
  <c r="BM409" i="11"/>
  <c r="AY294" i="11"/>
  <c r="AY186" i="11"/>
  <c r="BM186" i="11"/>
  <c r="AY376" i="11"/>
  <c r="BM376" i="11"/>
  <c r="AY224" i="11"/>
  <c r="BM224" i="11"/>
  <c r="AY161" i="11"/>
  <c r="BM161" i="11"/>
  <c r="AY253" i="11"/>
  <c r="BM253" i="11"/>
  <c r="AY295" i="11"/>
  <c r="AY513" i="11"/>
  <c r="BM513" i="11"/>
  <c r="AY395" i="11"/>
  <c r="BM395" i="11"/>
  <c r="AY142" i="11"/>
  <c r="BM142" i="11"/>
  <c r="AY34" i="11"/>
  <c r="AY56" i="11"/>
  <c r="BM56" i="11"/>
  <c r="AY144" i="11"/>
  <c r="BM144" i="11"/>
  <c r="AY377" i="11"/>
  <c r="BM377" i="11"/>
  <c r="AY410" i="11"/>
  <c r="BM410" i="11"/>
  <c r="AY296" i="11"/>
  <c r="AY396" i="11"/>
  <c r="BM396" i="11"/>
  <c r="AY162" i="11"/>
  <c r="BM162" i="11"/>
  <c r="AY58" i="11"/>
  <c r="BM58" i="11"/>
  <c r="AY254" i="11"/>
  <c r="BM254" i="11"/>
  <c r="AY188" i="11"/>
  <c r="BM188" i="11"/>
  <c r="AY36" i="11"/>
  <c r="BM36" i="11"/>
  <c r="AY450" i="11"/>
  <c r="BM450" i="11"/>
  <c r="AY514" i="11"/>
  <c r="BM514" i="11"/>
  <c r="AY37" i="11"/>
  <c r="BM37" i="11"/>
  <c r="AY164" i="11"/>
  <c r="BM164" i="11"/>
  <c r="AY256" i="11"/>
  <c r="AY515" i="11"/>
  <c r="BM515" i="11"/>
  <c r="AY189" i="11"/>
  <c r="BM189" i="11"/>
  <c r="AY398" i="11"/>
  <c r="BM398" i="11"/>
  <c r="AY378" i="11"/>
  <c r="BM378" i="11"/>
  <c r="AY298" i="11"/>
  <c r="BM298" i="11"/>
  <c r="AY412" i="11"/>
  <c r="BM412" i="11"/>
  <c r="AY145" i="11"/>
  <c r="BM145" i="11"/>
  <c r="AY59" i="11"/>
  <c r="BM59" i="11"/>
  <c r="AY299" i="11"/>
  <c r="BM299" i="11"/>
  <c r="AY399" i="11"/>
  <c r="BM399" i="11"/>
  <c r="AY60" i="11"/>
  <c r="BM60" i="11"/>
  <c r="AY516" i="11"/>
  <c r="BM516" i="11"/>
  <c r="AY413" i="11"/>
  <c r="BM413" i="11"/>
  <c r="AY146" i="11"/>
  <c r="BM146" i="11"/>
  <c r="AY38" i="11"/>
  <c r="BM38" i="11"/>
  <c r="AY165" i="11"/>
  <c r="BM165" i="11"/>
  <c r="AY190" i="11"/>
  <c r="BM190" i="11"/>
  <c r="AY300" i="11"/>
  <c r="BM300" i="11"/>
  <c r="AY400" i="11"/>
  <c r="BM400" i="11"/>
  <c r="AY414" i="11"/>
  <c r="BM414" i="11"/>
  <c r="AY166" i="11"/>
  <c r="BM166" i="11"/>
  <c r="AY517" i="11"/>
  <c r="BM517" i="11"/>
  <c r="AY257" i="11"/>
  <c r="AY518" i="11"/>
  <c r="BM518" i="11"/>
  <c r="AY416" i="11"/>
  <c r="BM416" i="11"/>
  <c r="AY168" i="11"/>
  <c r="BM168" i="11"/>
  <c r="AY258" i="11"/>
  <c r="AY260" i="11"/>
  <c r="BM260" i="11"/>
  <c r="AY417" i="11"/>
  <c r="BM417" i="11"/>
  <c r="AY519" i="11"/>
  <c r="BM519" i="11"/>
  <c r="AY261" i="11"/>
  <c r="BM261" i="11"/>
  <c r="AY169" i="11"/>
  <c r="BM169" i="11"/>
  <c r="AY262" i="11"/>
  <c r="BM262" i="11"/>
  <c r="AY170" i="11"/>
  <c r="BM170" i="11"/>
  <c r="AY418" i="11"/>
  <c r="BM418" i="11"/>
  <c r="AY520" i="11"/>
  <c r="BM520" i="11"/>
  <c r="AY264" i="11"/>
  <c r="BM264" i="11"/>
  <c r="AY172" i="11"/>
  <c r="BM172" i="11"/>
  <c r="AY521" i="11"/>
  <c r="BM521" i="11"/>
  <c r="AY173" i="11"/>
  <c r="BM173" i="11"/>
  <c r="AY522" i="11"/>
  <c r="BM522" i="11"/>
  <c r="AY265" i="11"/>
  <c r="BM265" i="11"/>
  <c r="AY523" i="11"/>
  <c r="BM523" i="11"/>
  <c r="AY266" i="11"/>
  <c r="BM266" i="11"/>
  <c r="AY174" i="11"/>
  <c r="BM174" i="11"/>
  <c r="AY524" i="11"/>
  <c r="BM524" i="11"/>
  <c r="AY268" i="11"/>
  <c r="BM268" i="11"/>
  <c r="AY269" i="11"/>
  <c r="BM269" i="11"/>
  <c r="AY525" i="11"/>
  <c r="BM525" i="11"/>
  <c r="AY526" i="11"/>
  <c r="BM526" i="11"/>
  <c r="AY270" i="11"/>
  <c r="BM270" i="11"/>
  <c r="AY527" i="11"/>
  <c r="BM527" i="11"/>
  <c r="AY272" i="11"/>
  <c r="BM272" i="11"/>
  <c r="AY273" i="11"/>
  <c r="BM273" i="11"/>
  <c r="AY528" i="11"/>
  <c r="BM528" i="11"/>
  <c r="AY274" i="11"/>
  <c r="BM274" i="11"/>
  <c r="AY529" i="11"/>
  <c r="BM529" i="11"/>
  <c r="AY276" i="11"/>
  <c r="BM276" i="11"/>
  <c r="AY530" i="11"/>
  <c r="BM530" i="11"/>
  <c r="AY277" i="11"/>
  <c r="BM277" i="11"/>
  <c r="AY531" i="11"/>
  <c r="BM531" i="11"/>
  <c r="AY532" i="11"/>
  <c r="BM532" i="11"/>
  <c r="AY278" i="11"/>
  <c r="BM278" i="11"/>
  <c r="AY533" i="11"/>
  <c r="BM533" i="11"/>
  <c r="AY280" i="11"/>
  <c r="BM280" i="11"/>
  <c r="AY281" i="11"/>
  <c r="BM281" i="11"/>
  <c r="AY534" i="11"/>
  <c r="BM534" i="11"/>
  <c r="AY282" i="11"/>
  <c r="BM282" i="11"/>
  <c r="AY535" i="11"/>
  <c r="BM535" i="11"/>
  <c r="AY284" i="11"/>
  <c r="AY536" i="11"/>
  <c r="BM536" i="11"/>
  <c r="AY537" i="11"/>
  <c r="BM537" i="11"/>
  <c r="AY285" i="11"/>
  <c r="AY538" i="11"/>
  <c r="BM538" i="11"/>
  <c r="AY539" i="11"/>
  <c r="BM539" i="11"/>
  <c r="AY286" i="11"/>
  <c r="AY540" i="11"/>
  <c r="BM540" i="11"/>
  <c r="AY541" i="11"/>
  <c r="BM541" i="11"/>
  <c r="AY542" i="11"/>
  <c r="BM542" i="11"/>
  <c r="AY543" i="11"/>
  <c r="BM543" i="11"/>
  <c r="AY544" i="11"/>
  <c r="BM544" i="11"/>
  <c r="AY545" i="11"/>
  <c r="BM545" i="11"/>
  <c r="AY546" i="11"/>
  <c r="BM546" i="11"/>
  <c r="AY547" i="11"/>
  <c r="BM547" i="11"/>
  <c r="AY548" i="11"/>
  <c r="BM548" i="11"/>
  <c r="AY549" i="11"/>
  <c r="BM549" i="11"/>
  <c r="AY550" i="11"/>
  <c r="BM550" i="11"/>
  <c r="AY551" i="11"/>
  <c r="BM551" i="11"/>
  <c r="AY552" i="11"/>
  <c r="BM552" i="11"/>
  <c r="AY553" i="11"/>
  <c r="BM553" i="11"/>
  <c r="AY554" i="11"/>
  <c r="BM554" i="11"/>
  <c r="AY556" i="11"/>
  <c r="BM556" i="11"/>
  <c r="AY555" i="11"/>
  <c r="BM555" i="11"/>
  <c r="AY557" i="11"/>
  <c r="BM557" i="11"/>
  <c r="AY559" i="11"/>
  <c r="BM559" i="11"/>
  <c r="AY558" i="11"/>
  <c r="BM558" i="11"/>
  <c r="AY560" i="11"/>
  <c r="BM560" i="11"/>
  <c r="AY561" i="11"/>
  <c r="BM561" i="11"/>
  <c r="AY563" i="11"/>
  <c r="BM563" i="11"/>
  <c r="AY562" i="11"/>
  <c r="BM562" i="11"/>
  <c r="AY565" i="11"/>
  <c r="BM565" i="11"/>
  <c r="AY564" i="11"/>
  <c r="BM564" i="11"/>
  <c r="AY566" i="11"/>
  <c r="BM566" i="11"/>
  <c r="AY567" i="11"/>
  <c r="BM567" i="11"/>
  <c r="AY569" i="11"/>
  <c r="BM569" i="11"/>
  <c r="AY568" i="11"/>
  <c r="BM568" i="11"/>
  <c r="AY570" i="11"/>
  <c r="BM570" i="11"/>
  <c r="AY571" i="11"/>
  <c r="BM571" i="11"/>
  <c r="AY572" i="11"/>
  <c r="BM572" i="11"/>
  <c r="AY573" i="11"/>
  <c r="BM573" i="11"/>
  <c r="AY574" i="11"/>
  <c r="BM574" i="11"/>
  <c r="AY575" i="11"/>
  <c r="BM575" i="11"/>
  <c r="AY576" i="11"/>
  <c r="BM576" i="11"/>
  <c r="AY577" i="11"/>
  <c r="BM577" i="11"/>
  <c r="AY578" i="11"/>
  <c r="BM578" i="11"/>
  <c r="AY579" i="11"/>
  <c r="BM579" i="11"/>
  <c r="AY580" i="11"/>
  <c r="BM580" i="11"/>
  <c r="AY581" i="11"/>
  <c r="BM581" i="11"/>
  <c r="AY582" i="11"/>
  <c r="BM582" i="11"/>
  <c r="AY583" i="11"/>
  <c r="BM583" i="11"/>
  <c r="AY584" i="11"/>
  <c r="BM584" i="11"/>
  <c r="AY585" i="11"/>
  <c r="BM585" i="11"/>
  <c r="AY586" i="11"/>
  <c r="BM586" i="11"/>
  <c r="AY587" i="11"/>
  <c r="BM587" i="11"/>
  <c r="AY588" i="11"/>
  <c r="BM588" i="11"/>
  <c r="AY589" i="11"/>
  <c r="BM589" i="11"/>
  <c r="AY590" i="11"/>
  <c r="BM590" i="11"/>
  <c r="AY592" i="11"/>
  <c r="BM592" i="11"/>
  <c r="AY591" i="11"/>
  <c r="BM591" i="11"/>
  <c r="AY593" i="11"/>
  <c r="BM593" i="11"/>
  <c r="AY595" i="11"/>
  <c r="BM595" i="11"/>
  <c r="AY594" i="11"/>
  <c r="BM594" i="11"/>
  <c r="AY596" i="11"/>
  <c r="BM596" i="11"/>
  <c r="AY598" i="11"/>
  <c r="BM598" i="11"/>
  <c r="AY597" i="11"/>
  <c r="BM597" i="11"/>
  <c r="AY599" i="11"/>
  <c r="BM599" i="11"/>
  <c r="AY600" i="11"/>
  <c r="BM600" i="11"/>
  <c r="AY601" i="11"/>
  <c r="BM601" i="11"/>
  <c r="AY602" i="11"/>
  <c r="BM602" i="11"/>
  <c r="AY604" i="11"/>
  <c r="BM604" i="11"/>
  <c r="AY603" i="11"/>
  <c r="BM603" i="11"/>
  <c r="AY606" i="11"/>
  <c r="BM606" i="11"/>
  <c r="AY605" i="11"/>
  <c r="BM605" i="11"/>
  <c r="AY607" i="11"/>
  <c r="BM607" i="11"/>
  <c r="AY608" i="11"/>
  <c r="BM608" i="11"/>
  <c r="AY610" i="11"/>
  <c r="BM610" i="11"/>
  <c r="AY609" i="11"/>
  <c r="BM609" i="11"/>
  <c r="AY611" i="11"/>
  <c r="BM611" i="11"/>
  <c r="AY612" i="11"/>
  <c r="BM612" i="11"/>
  <c r="AY614" i="11"/>
  <c r="BM614" i="11"/>
  <c r="AY613" i="11"/>
  <c r="BM613" i="11"/>
  <c r="AY615" i="11"/>
  <c r="BM615" i="11"/>
  <c r="AY616" i="11"/>
  <c r="BM616" i="11"/>
  <c r="AY617" i="11"/>
  <c r="BM617" i="11"/>
  <c r="AY618" i="11"/>
  <c r="BM618" i="11"/>
  <c r="AY620" i="11"/>
  <c r="BM620" i="11"/>
  <c r="AY619" i="11"/>
  <c r="BM619" i="11"/>
  <c r="AY621" i="11"/>
  <c r="BM621" i="11"/>
  <c r="AY622" i="11"/>
  <c r="BM622" i="11"/>
  <c r="AY624" i="11"/>
  <c r="BM624" i="11"/>
  <c r="AY623" i="11"/>
  <c r="BM623" i="11"/>
  <c r="AY625" i="11"/>
  <c r="BM625" i="11"/>
  <c r="AY626" i="11"/>
  <c r="BM626" i="11"/>
  <c r="AY628" i="11"/>
  <c r="BM628" i="11"/>
  <c r="AY627" i="11"/>
  <c r="BM627" i="11"/>
  <c r="AY629" i="11"/>
  <c r="BM629" i="11"/>
  <c r="AY630" i="11"/>
  <c r="BM630" i="11"/>
  <c r="AY631" i="11"/>
  <c r="BM631" i="11"/>
  <c r="AY632" i="11"/>
  <c r="BM632" i="11"/>
  <c r="AY633" i="11"/>
  <c r="BM633" i="11"/>
  <c r="AY634" i="11"/>
  <c r="BM634" i="11"/>
  <c r="AY635" i="11"/>
  <c r="BM635" i="11"/>
  <c r="AY636" i="11"/>
  <c r="BM636" i="11"/>
  <c r="AY637" i="11"/>
  <c r="BM637" i="11"/>
  <c r="AY638" i="11"/>
  <c r="BM638" i="11"/>
  <c r="AY639" i="11"/>
  <c r="BM639" i="11"/>
  <c r="AY640" i="11"/>
  <c r="BM640" i="11"/>
  <c r="AY641" i="11"/>
  <c r="BM641" i="11"/>
  <c r="AY642" i="11"/>
  <c r="BM642" i="11"/>
  <c r="AY643" i="11"/>
  <c r="BM643" i="11"/>
  <c r="AY645" i="11"/>
  <c r="BM645" i="11"/>
  <c r="AY644" i="11"/>
  <c r="BM644" i="11"/>
  <c r="AY646" i="11"/>
  <c r="BM646" i="11"/>
  <c r="AY647" i="11"/>
  <c r="BM647" i="11"/>
  <c r="AY648" i="11"/>
  <c r="BM648" i="11"/>
  <c r="AY649" i="11"/>
  <c r="BM649" i="11"/>
  <c r="AY650" i="11"/>
  <c r="BM650" i="11"/>
  <c r="AY652" i="11"/>
  <c r="BM652" i="11"/>
  <c r="AY651" i="11"/>
  <c r="BM651" i="11"/>
  <c r="AY654" i="11"/>
  <c r="BM654" i="11"/>
  <c r="AY653" i="11"/>
  <c r="BM653" i="11"/>
  <c r="AY655" i="11"/>
  <c r="BM655" i="11"/>
  <c r="AY656" i="11"/>
  <c r="BM656" i="11"/>
  <c r="AY658" i="11"/>
  <c r="BM658" i="11"/>
  <c r="AY657" i="11"/>
  <c r="BM657" i="11"/>
  <c r="AY659" i="11"/>
  <c r="BM659" i="11"/>
  <c r="AY660" i="11"/>
  <c r="BM660" i="11"/>
  <c r="AY661" i="11"/>
  <c r="BM661" i="11"/>
  <c r="AY662" i="11"/>
  <c r="BM662" i="11"/>
  <c r="AY663" i="11"/>
  <c r="BM663" i="11"/>
  <c r="AY664" i="11"/>
  <c r="BM664" i="11"/>
  <c r="AY665" i="11"/>
  <c r="BM665" i="11"/>
  <c r="AY666" i="11"/>
  <c r="BM666" i="11"/>
  <c r="AY667" i="11"/>
  <c r="BM667" i="11"/>
  <c r="AY668" i="11"/>
  <c r="BM668" i="11"/>
  <c r="AY669" i="11"/>
  <c r="BM669" i="11"/>
  <c r="AY670" i="11"/>
  <c r="BM670" i="11"/>
  <c r="AY671" i="11"/>
  <c r="BM671" i="11"/>
  <c r="AY672" i="11"/>
  <c r="BM672" i="11"/>
  <c r="AY673" i="11"/>
  <c r="BM673" i="11"/>
  <c r="AY674" i="11"/>
  <c r="BM674" i="11"/>
  <c r="AY676" i="11"/>
  <c r="BM676" i="11"/>
  <c r="AY675" i="11"/>
  <c r="BM675" i="11"/>
  <c r="AY677" i="11"/>
  <c r="BM677" i="11"/>
  <c r="AY678" i="11"/>
  <c r="BM678" i="11"/>
  <c r="AY679" i="11"/>
  <c r="BM679" i="11"/>
  <c r="AY680" i="11"/>
  <c r="BM680" i="11"/>
  <c r="AY681" i="11"/>
  <c r="BM681" i="11"/>
  <c r="AY682" i="11"/>
  <c r="BM682" i="11"/>
  <c r="AY683" i="11"/>
  <c r="BM683" i="11"/>
  <c r="AY684" i="11"/>
  <c r="BM684" i="11"/>
  <c r="AY686" i="11"/>
  <c r="BM686" i="11"/>
  <c r="AY685" i="11"/>
  <c r="BM685" i="11"/>
  <c r="AY687" i="11"/>
  <c r="BM687" i="11"/>
  <c r="AY688" i="11"/>
  <c r="BM688" i="11"/>
  <c r="AY689" i="11"/>
  <c r="BM689" i="11"/>
  <c r="AY691" i="11"/>
  <c r="BM691" i="11"/>
  <c r="AY690" i="11"/>
  <c r="BM690" i="11"/>
  <c r="AY692" i="11"/>
  <c r="BM692" i="11"/>
  <c r="AY693" i="11"/>
  <c r="BM693" i="11"/>
  <c r="AY694" i="11"/>
  <c r="BM694" i="11"/>
  <c r="AY695" i="11"/>
  <c r="BM695" i="11"/>
  <c r="AY696" i="11"/>
  <c r="BM696" i="11"/>
  <c r="AY697" i="11"/>
  <c r="BM697" i="11"/>
  <c r="AY698" i="11"/>
  <c r="BM698" i="11"/>
  <c r="AY699" i="11"/>
  <c r="BM699" i="11"/>
  <c r="AY700" i="11"/>
  <c r="BM700" i="11"/>
  <c r="AY701" i="11"/>
  <c r="BM701" i="11"/>
  <c r="AY702" i="11"/>
  <c r="BM702" i="11"/>
  <c r="AY703" i="11"/>
  <c r="BM703" i="11"/>
  <c r="AY705" i="11"/>
  <c r="BM705" i="11"/>
  <c r="AY704" i="11"/>
  <c r="BM704" i="11"/>
  <c r="AY706" i="11"/>
  <c r="BM706" i="11"/>
  <c r="AY707" i="11"/>
  <c r="BM707" i="11"/>
  <c r="AY708" i="11"/>
  <c r="BM708" i="11"/>
  <c r="AY709" i="11"/>
  <c r="BM709" i="11"/>
  <c r="AY710" i="11"/>
  <c r="BM710" i="11"/>
  <c r="AY711" i="11"/>
  <c r="BM711" i="11"/>
  <c r="AY712" i="11"/>
  <c r="BM712" i="11"/>
  <c r="AY713" i="11"/>
  <c r="BM713" i="11"/>
  <c r="AY714" i="11"/>
  <c r="BM714" i="11"/>
  <c r="AY715" i="11"/>
  <c r="BM715" i="11"/>
  <c r="AY717" i="11"/>
  <c r="BM717" i="11"/>
  <c r="AY716" i="11"/>
  <c r="BM716" i="11"/>
  <c r="AY718" i="11"/>
  <c r="BM718" i="11"/>
  <c r="AY719" i="11"/>
  <c r="BM719" i="11"/>
  <c r="AY720" i="11"/>
  <c r="BM720" i="11"/>
  <c r="AY721" i="11"/>
  <c r="BM721" i="11"/>
  <c r="AY722" i="11"/>
  <c r="BM722" i="11"/>
  <c r="AY724" i="11"/>
  <c r="BM724" i="11"/>
  <c r="AY723" i="11"/>
  <c r="BM723" i="11"/>
  <c r="AY725" i="11"/>
  <c r="BM725" i="11"/>
  <c r="AY726" i="11"/>
  <c r="BM726" i="11"/>
  <c r="AY727" i="11"/>
  <c r="BM727" i="11"/>
  <c r="AY728" i="11"/>
  <c r="BM728" i="11"/>
  <c r="AY730" i="11"/>
  <c r="BM730" i="11"/>
  <c r="AY729" i="11"/>
  <c r="BM729" i="11"/>
  <c r="AY732" i="11"/>
  <c r="BM732" i="11"/>
  <c r="AY731" i="11"/>
  <c r="BM731" i="11"/>
  <c r="AY733" i="11"/>
  <c r="BM733" i="11"/>
  <c r="AY734" i="11"/>
  <c r="BM734" i="11"/>
  <c r="AY735" i="11"/>
  <c r="BM735" i="11"/>
  <c r="AY736" i="11"/>
  <c r="BM736" i="11"/>
  <c r="AY737" i="11"/>
  <c r="BM737" i="11"/>
  <c r="AY738" i="11"/>
  <c r="BM738" i="11"/>
  <c r="AY740" i="11"/>
  <c r="BM740" i="11"/>
  <c r="AY739" i="11"/>
  <c r="BM739" i="11"/>
  <c r="AY741" i="11"/>
  <c r="BM741" i="11"/>
  <c r="AY743" i="11"/>
  <c r="BM743" i="11"/>
  <c r="AY742" i="11"/>
  <c r="BM742" i="11"/>
  <c r="AY744" i="11"/>
  <c r="BM744" i="11"/>
  <c r="AY745" i="11"/>
  <c r="BM745" i="11"/>
  <c r="AY746" i="11"/>
  <c r="BM746" i="11"/>
  <c r="AY747" i="11"/>
  <c r="BM747" i="11"/>
  <c r="AY748" i="11"/>
  <c r="BM748" i="11"/>
  <c r="AY749" i="11"/>
  <c r="BM749" i="11"/>
  <c r="AY750" i="11"/>
  <c r="BM750" i="11"/>
  <c r="AY751" i="11"/>
  <c r="BM751" i="11"/>
  <c r="AY753" i="11"/>
  <c r="BM753" i="11"/>
  <c r="AY752" i="11"/>
  <c r="BM752" i="11"/>
  <c r="AY754" i="11"/>
  <c r="BM754" i="11"/>
  <c r="AY755" i="11"/>
  <c r="BM755" i="11"/>
  <c r="AY756" i="11"/>
  <c r="BM756" i="11"/>
  <c r="AY757" i="11"/>
  <c r="BM757" i="11"/>
  <c r="AY758" i="11"/>
  <c r="BM758" i="11"/>
  <c r="AY759" i="11"/>
  <c r="BM759" i="11"/>
  <c r="AY760" i="11"/>
  <c r="BM760" i="11"/>
  <c r="AY761" i="11"/>
  <c r="BM761" i="11"/>
  <c r="AY762" i="11"/>
  <c r="BM762" i="11"/>
  <c r="AY763" i="11"/>
  <c r="BM763" i="11"/>
  <c r="AY765" i="11"/>
  <c r="BM765" i="11"/>
  <c r="AY764" i="11"/>
  <c r="BM764" i="11"/>
  <c r="AY766" i="11"/>
  <c r="BM766" i="11"/>
  <c r="AY767" i="11"/>
  <c r="BM767" i="11"/>
  <c r="AY768" i="11"/>
  <c r="BM768" i="11"/>
  <c r="AY769" i="11"/>
  <c r="BM769" i="11"/>
  <c r="AY770" i="11"/>
  <c r="BM770" i="11"/>
  <c r="AY771" i="11"/>
  <c r="BM771" i="11"/>
  <c r="AY772" i="11"/>
  <c r="BM772" i="11"/>
  <c r="AY773" i="11"/>
  <c r="BM773" i="11"/>
  <c r="AY774" i="11"/>
  <c r="BM774" i="11"/>
  <c r="AY775" i="11"/>
  <c r="BM775" i="11"/>
  <c r="AY776" i="11"/>
  <c r="BM776" i="11"/>
  <c r="AY777" i="11"/>
  <c r="BM777" i="11"/>
  <c r="AY778" i="11"/>
  <c r="BM778" i="11"/>
  <c r="AY780" i="11"/>
  <c r="BM780" i="11"/>
  <c r="AY779" i="11"/>
  <c r="BM779" i="11"/>
  <c r="AY781" i="11"/>
  <c r="BM781" i="11"/>
  <c r="AY782" i="11"/>
  <c r="BM782" i="11"/>
  <c r="AY783" i="11"/>
  <c r="BM783" i="11"/>
  <c r="AY784" i="11"/>
  <c r="BM784" i="11"/>
  <c r="AY786" i="11"/>
  <c r="BM786" i="11"/>
  <c r="AY785" i="11"/>
  <c r="BM785" i="11"/>
  <c r="AY787" i="11"/>
  <c r="BM787" i="11"/>
  <c r="AY788" i="11"/>
  <c r="BM788" i="11"/>
  <c r="AY790" i="11"/>
  <c r="BM790" i="11"/>
  <c r="AY789" i="11"/>
  <c r="BM789" i="11"/>
  <c r="AY791" i="11"/>
  <c r="BM791" i="11"/>
  <c r="AY792" i="11"/>
  <c r="BM792" i="11"/>
  <c r="AY793" i="11"/>
  <c r="BM793" i="11"/>
  <c r="AY795" i="11"/>
  <c r="BM795" i="11"/>
  <c r="AY794" i="11"/>
  <c r="BM794" i="11"/>
  <c r="AY796" i="11"/>
  <c r="BM796" i="11"/>
  <c r="AY797" i="11"/>
  <c r="BM797" i="11"/>
  <c r="AY798" i="11"/>
  <c r="BM798" i="11"/>
  <c r="AY800" i="11"/>
  <c r="BM800" i="11"/>
  <c r="AY799" i="11"/>
  <c r="BM799" i="11"/>
  <c r="AY801" i="11"/>
  <c r="BM801" i="11"/>
  <c r="AY802" i="11"/>
  <c r="BM802" i="11"/>
  <c r="AY803" i="11"/>
  <c r="BM803" i="11"/>
  <c r="AY804" i="11"/>
  <c r="BM804" i="11"/>
  <c r="AY805" i="11"/>
  <c r="BM805" i="11"/>
  <c r="AY806" i="11"/>
  <c r="BM806" i="11"/>
  <c r="AY807" i="11"/>
  <c r="BM807" i="11"/>
  <c r="AY808" i="11"/>
  <c r="BM808" i="11"/>
  <c r="AY809" i="11"/>
  <c r="BM809" i="11"/>
  <c r="AY810" i="11"/>
  <c r="BM810" i="11"/>
  <c r="AY811" i="11"/>
  <c r="BM811" i="11"/>
  <c r="AY812" i="11"/>
  <c r="BM812" i="11"/>
  <c r="AY813" i="11"/>
  <c r="BM813" i="11"/>
  <c r="AY814" i="11"/>
  <c r="BM814" i="11"/>
  <c r="AY816" i="11"/>
  <c r="BM816" i="11"/>
  <c r="AY815" i="11"/>
  <c r="BM815" i="11"/>
  <c r="AY817" i="11"/>
  <c r="BM817" i="11"/>
  <c r="AY818" i="11"/>
  <c r="BM818" i="11"/>
  <c r="AY819" i="11"/>
  <c r="BM819" i="11"/>
  <c r="AY820" i="11"/>
  <c r="BM820" i="11"/>
  <c r="AY821" i="11"/>
  <c r="BM821" i="11"/>
  <c r="AY822" i="11"/>
  <c r="BM822" i="11"/>
  <c r="AY823" i="11"/>
  <c r="BM823" i="11"/>
  <c r="AY824" i="11"/>
  <c r="BM824" i="11"/>
  <c r="AY825" i="11"/>
  <c r="BM825" i="11"/>
  <c r="AY826" i="11"/>
  <c r="BM826" i="11"/>
  <c r="AY827" i="11"/>
  <c r="BM827" i="11"/>
  <c r="AY828" i="11"/>
  <c r="BM828" i="11"/>
  <c r="AY829" i="11"/>
  <c r="BM829" i="11"/>
  <c r="AY830" i="11"/>
  <c r="BM830" i="11"/>
  <c r="AY831" i="11"/>
  <c r="BM831" i="11"/>
  <c r="AY832" i="11"/>
  <c r="BM832" i="11"/>
  <c r="AY833" i="11"/>
  <c r="BM833" i="11"/>
  <c r="AY834" i="11"/>
  <c r="BM834" i="11"/>
  <c r="AY835" i="11"/>
  <c r="BM835" i="11"/>
  <c r="AY836" i="11"/>
  <c r="BM836" i="11"/>
  <c r="AY837" i="11"/>
  <c r="BM837" i="11"/>
  <c r="AY838" i="11"/>
  <c r="BM838" i="11"/>
  <c r="AY839" i="11"/>
  <c r="BM839" i="11"/>
  <c r="AY840" i="11"/>
  <c r="BM840" i="11"/>
  <c r="AY841" i="11"/>
  <c r="BM841" i="11"/>
  <c r="AY842" i="11"/>
  <c r="BM842" i="11"/>
  <c r="AY843" i="11"/>
  <c r="BM843" i="11"/>
  <c r="AY844" i="11"/>
  <c r="BM844" i="11"/>
  <c r="AY845" i="11"/>
  <c r="BM845" i="11"/>
  <c r="AY846" i="11"/>
  <c r="BM846" i="11"/>
  <c r="AY847" i="11"/>
  <c r="BM847" i="11"/>
  <c r="AY848" i="11"/>
  <c r="BM848" i="11"/>
  <c r="AY849" i="11"/>
  <c r="BM849" i="11"/>
  <c r="AY850" i="11"/>
  <c r="BM850" i="11"/>
  <c r="AY851" i="11"/>
  <c r="BM851" i="11"/>
  <c r="AY852" i="11"/>
  <c r="BM852" i="11"/>
  <c r="AY853" i="11"/>
  <c r="BM853" i="11"/>
  <c r="AY854" i="11"/>
  <c r="BM854" i="11"/>
  <c r="AY855" i="11"/>
  <c r="BM855" i="11"/>
  <c r="AY856" i="11"/>
  <c r="BM856" i="11"/>
  <c r="AY857" i="11"/>
  <c r="BM857" i="11"/>
  <c r="AY858" i="11"/>
  <c r="BM858" i="11"/>
  <c r="AY859" i="11"/>
  <c r="BM859" i="11"/>
  <c r="AY860" i="11"/>
  <c r="BM860" i="11"/>
  <c r="AY861" i="11"/>
  <c r="BM861" i="11"/>
  <c r="AY862" i="11"/>
  <c r="BM862" i="11"/>
  <c r="AY863" i="11"/>
  <c r="BM863" i="11"/>
  <c r="AY864" i="11"/>
  <c r="BM864" i="11"/>
  <c r="AY865" i="11"/>
  <c r="BM865" i="11"/>
  <c r="AY866" i="11"/>
  <c r="BM866" i="11"/>
  <c r="AY867" i="11"/>
  <c r="BM867" i="11"/>
  <c r="AY868" i="11"/>
  <c r="BM868" i="11"/>
  <c r="AY869" i="11"/>
  <c r="BM869" i="11"/>
  <c r="AY870" i="11"/>
  <c r="BM870" i="11"/>
  <c r="AY871" i="11"/>
  <c r="BM871" i="11"/>
  <c r="AY872" i="11"/>
  <c r="BM872" i="11"/>
  <c r="AY873" i="11"/>
  <c r="BM873" i="11"/>
  <c r="AY874" i="11"/>
  <c r="BM874" i="11"/>
  <c r="AY875" i="11"/>
  <c r="BM875" i="11"/>
  <c r="AY876" i="11"/>
  <c r="BM876" i="11"/>
  <c r="AY877" i="11"/>
  <c r="BM877" i="11"/>
  <c r="AY878" i="11"/>
  <c r="BM878" i="11"/>
  <c r="AY879" i="11"/>
  <c r="BM879" i="11"/>
  <c r="AY880" i="11"/>
  <c r="BM880" i="11"/>
  <c r="AY881" i="11"/>
  <c r="BM881" i="11"/>
  <c r="AY882" i="11"/>
  <c r="BM882" i="11"/>
  <c r="AY883" i="11"/>
  <c r="BM883" i="11"/>
  <c r="AY884" i="11"/>
  <c r="BM884" i="11"/>
  <c r="AY885" i="11"/>
  <c r="BM885" i="11"/>
  <c r="AY886" i="11"/>
  <c r="BM886" i="11"/>
  <c r="AY887" i="11"/>
  <c r="BM887" i="11"/>
  <c r="AY888" i="11"/>
  <c r="BM888" i="11"/>
  <c r="AY889" i="11"/>
  <c r="BM889" i="11"/>
  <c r="AY890" i="11"/>
  <c r="BM890" i="11"/>
  <c r="AY891" i="11"/>
  <c r="BM891" i="11"/>
  <c r="AY892" i="11"/>
  <c r="BM892" i="11"/>
  <c r="AY893" i="11"/>
  <c r="BM893" i="11"/>
  <c r="AY894" i="11"/>
  <c r="BM894" i="11"/>
  <c r="AY895" i="11"/>
  <c r="BM895" i="11"/>
  <c r="AY896" i="11"/>
  <c r="BM896" i="11"/>
  <c r="AY897" i="11"/>
  <c r="BM897" i="11"/>
  <c r="AY898" i="11"/>
  <c r="BM898" i="11"/>
  <c r="AY899" i="11"/>
  <c r="BM899" i="11"/>
  <c r="AY900" i="11"/>
  <c r="BM900" i="11"/>
  <c r="AY901" i="11"/>
  <c r="BM901" i="11"/>
  <c r="AY902" i="11"/>
  <c r="BM902" i="11"/>
  <c r="AY903" i="11"/>
  <c r="BM903" i="11"/>
  <c r="AY904" i="11"/>
  <c r="BM904" i="11"/>
  <c r="AY905" i="11"/>
  <c r="BM905" i="11"/>
  <c r="AY906" i="11"/>
  <c r="BM906" i="11"/>
  <c r="AY907" i="11"/>
  <c r="BM907" i="11"/>
  <c r="AY908" i="11"/>
  <c r="BM908" i="11"/>
  <c r="AY909" i="11"/>
  <c r="BM909" i="11"/>
  <c r="AY910" i="11"/>
  <c r="BM910" i="11"/>
  <c r="AY911" i="11"/>
  <c r="BM911" i="11"/>
  <c r="AY912" i="11"/>
  <c r="BM912" i="11"/>
  <c r="AY913" i="11"/>
  <c r="BM913" i="11"/>
  <c r="AY914" i="11"/>
  <c r="BM914" i="11"/>
  <c r="AY915" i="11"/>
  <c r="BM915" i="11"/>
  <c r="AY916" i="11"/>
  <c r="BM916" i="11"/>
  <c r="AY917" i="11"/>
  <c r="BM917" i="11"/>
  <c r="AY918" i="11"/>
  <c r="BM918" i="11"/>
  <c r="AY919" i="11"/>
  <c r="BM919" i="11"/>
  <c r="AY920" i="11"/>
  <c r="BM920" i="11"/>
  <c r="AY921" i="11"/>
  <c r="BM921" i="11"/>
  <c r="AY922" i="11"/>
  <c r="BM922" i="11"/>
  <c r="AY923" i="11"/>
  <c r="BM923" i="11"/>
  <c r="AY924" i="11"/>
  <c r="BM924" i="11"/>
  <c r="AY925" i="11"/>
  <c r="BM925" i="11"/>
  <c r="AY926" i="11"/>
  <c r="BM926" i="11"/>
  <c r="AY927" i="11"/>
  <c r="BM927" i="11"/>
  <c r="AY928" i="11"/>
  <c r="BM928" i="11"/>
  <c r="AY929" i="11"/>
  <c r="BM929" i="11"/>
  <c r="AY930" i="11"/>
  <c r="BM930" i="11"/>
  <c r="AY931" i="11"/>
  <c r="BM931" i="11"/>
  <c r="AY932" i="11"/>
  <c r="BM932" i="11"/>
  <c r="AY933" i="11"/>
  <c r="BM933" i="11"/>
  <c r="AY934" i="11"/>
  <c r="BM934" i="11"/>
  <c r="AY935" i="11"/>
  <c r="BM935" i="11"/>
  <c r="AY936" i="11"/>
  <c r="BM936" i="11"/>
  <c r="AY937" i="11"/>
  <c r="BM937" i="11"/>
  <c r="AY938" i="11"/>
  <c r="BM938" i="11"/>
  <c r="AY939" i="11"/>
  <c r="BM939" i="11"/>
  <c r="AY940" i="11"/>
  <c r="BM940" i="11"/>
  <c r="AY941" i="11"/>
  <c r="BM941" i="11"/>
  <c r="AY942" i="11"/>
  <c r="BM942" i="11"/>
  <c r="AY943" i="11"/>
  <c r="BM943" i="11"/>
  <c r="AY944" i="11"/>
  <c r="BM944" i="11"/>
  <c r="AY945" i="11"/>
  <c r="BM945" i="11"/>
  <c r="AY946" i="11"/>
  <c r="BM946" i="11"/>
  <c r="AY947" i="11"/>
  <c r="BM947" i="11"/>
  <c r="AY948" i="11"/>
  <c r="BM948" i="11"/>
  <c r="AY949" i="11"/>
  <c r="BM949" i="11"/>
  <c r="AY950" i="11"/>
  <c r="BM950" i="11"/>
  <c r="AY951" i="11"/>
  <c r="BM951" i="11"/>
  <c r="AY952" i="11"/>
  <c r="BM952" i="11"/>
  <c r="AY953" i="11"/>
  <c r="BM953" i="11"/>
  <c r="AY954" i="11"/>
  <c r="BM954" i="11"/>
  <c r="AY955" i="11"/>
  <c r="BM955" i="11"/>
  <c r="AY956" i="11"/>
  <c r="BM956" i="11"/>
  <c r="AY957" i="11"/>
  <c r="BM957" i="11"/>
  <c r="AY958" i="11"/>
  <c r="BM958" i="11"/>
  <c r="AY959" i="11"/>
  <c r="BM959" i="11"/>
  <c r="AY960" i="11"/>
  <c r="BM960" i="11"/>
  <c r="AY961" i="11"/>
  <c r="BM961" i="11"/>
  <c r="AY962" i="11"/>
  <c r="BM962" i="11"/>
  <c r="AY963" i="11"/>
  <c r="BM963" i="11"/>
  <c r="AY964" i="11"/>
  <c r="BM964" i="11"/>
  <c r="AY965" i="11"/>
  <c r="BM965" i="11"/>
  <c r="AY966" i="11"/>
  <c r="BM966" i="11"/>
  <c r="AY967" i="11"/>
  <c r="BM967" i="11"/>
  <c r="AY968" i="11"/>
  <c r="BM968" i="11"/>
  <c r="AY969" i="11"/>
  <c r="BM969" i="11"/>
  <c r="AY970" i="11"/>
  <c r="BM970" i="11"/>
  <c r="AY971" i="11"/>
  <c r="BM971" i="11"/>
  <c r="AY972" i="11"/>
  <c r="BM972" i="11"/>
  <c r="AY973" i="11"/>
  <c r="BM973" i="11"/>
  <c r="AY974" i="11"/>
  <c r="BM974" i="11"/>
  <c r="AY975" i="11"/>
  <c r="BM975" i="11"/>
  <c r="AY976" i="11"/>
  <c r="BM976" i="11"/>
  <c r="AY977" i="11"/>
  <c r="BM977" i="11"/>
  <c r="AY978" i="11"/>
  <c r="BM978" i="11"/>
  <c r="AY979" i="11"/>
  <c r="BM979" i="11"/>
  <c r="AY980" i="11"/>
  <c r="BM980" i="11"/>
  <c r="AY981" i="11"/>
  <c r="BM981" i="11"/>
  <c r="AY982" i="11"/>
  <c r="BM982" i="11"/>
  <c r="AY983" i="11"/>
  <c r="BM983" i="11"/>
  <c r="AY984" i="11"/>
  <c r="BM984" i="11"/>
  <c r="AY985" i="11"/>
  <c r="BM985" i="11"/>
  <c r="AY986" i="11"/>
  <c r="BM986" i="11"/>
  <c r="AY987" i="11"/>
  <c r="BM987" i="11"/>
  <c r="AY988" i="11"/>
  <c r="BM988" i="11"/>
  <c r="AY989" i="11"/>
  <c r="BM989" i="11"/>
  <c r="AY990" i="11"/>
  <c r="BM990" i="11"/>
  <c r="AY991" i="11"/>
  <c r="BM991" i="11"/>
  <c r="AY992" i="11"/>
  <c r="BM992" i="11"/>
  <c r="AY993" i="11"/>
  <c r="BM993" i="11"/>
  <c r="AY994" i="11"/>
  <c r="BM994" i="11"/>
  <c r="AY995" i="11"/>
  <c r="BM995" i="11"/>
  <c r="AY996" i="11"/>
  <c r="BM996" i="11"/>
  <c r="AY997" i="11"/>
  <c r="BM997" i="11"/>
  <c r="AY998" i="11"/>
  <c r="BM998" i="11"/>
  <c r="AY999" i="11"/>
  <c r="BM999" i="11"/>
  <c r="AY1000" i="11"/>
  <c r="BM1000" i="11"/>
  <c r="AY1001" i="11"/>
  <c r="BM1001" i="11"/>
  <c r="AY1002" i="11"/>
  <c r="BM1002" i="11"/>
  <c r="AY1003" i="11"/>
  <c r="BM1003" i="11"/>
  <c r="AY1004" i="11"/>
  <c r="BM1004" i="11"/>
  <c r="AY1005" i="11"/>
  <c r="BM1005" i="11"/>
  <c r="AY1006" i="11"/>
  <c r="BM1006" i="11"/>
  <c r="AY1007" i="11"/>
  <c r="BM1007" i="11"/>
  <c r="AY1008" i="11"/>
  <c r="BM1008" i="11"/>
  <c r="AY1009" i="11"/>
  <c r="BM1009" i="11"/>
  <c r="AY1010" i="11"/>
  <c r="BM1010" i="11"/>
  <c r="CS437" i="11"/>
  <c r="CS127" i="11"/>
  <c r="CU242" i="11"/>
  <c r="CR368" i="11"/>
  <c r="CR152" i="11"/>
  <c r="CQ416" i="11"/>
  <c r="CL182" i="11"/>
  <c r="CZ182" i="11"/>
  <c r="BK182" i="11"/>
  <c r="CL236" i="11"/>
  <c r="CZ236" i="11"/>
  <c r="BK236" i="11"/>
  <c r="CL326" i="11"/>
  <c r="CZ326" i="11"/>
  <c r="BK326" i="11"/>
  <c r="CL362" i="11"/>
  <c r="CZ362" i="11"/>
  <c r="BK362" i="11"/>
  <c r="CL88" i="11"/>
  <c r="CZ88" i="11"/>
  <c r="BK88" i="11"/>
  <c r="CL489" i="11"/>
  <c r="CZ489" i="11"/>
  <c r="BK489" i="11"/>
  <c r="CL147" i="11"/>
  <c r="CZ147" i="11"/>
  <c r="BK147" i="11"/>
  <c r="CL113" i="11"/>
  <c r="CZ113" i="11"/>
  <c r="BK113" i="11"/>
  <c r="CL288" i="11"/>
  <c r="CZ288" i="11"/>
  <c r="BK288" i="11"/>
  <c r="CL229" i="11"/>
  <c r="CZ229" i="11"/>
  <c r="BK229" i="11"/>
  <c r="CL315" i="11"/>
  <c r="CZ315" i="11"/>
  <c r="BK315" i="11"/>
  <c r="CL293" i="11"/>
  <c r="CZ293" i="11"/>
  <c r="BK293" i="11"/>
  <c r="CL491" i="11"/>
  <c r="CZ491" i="11"/>
  <c r="BK491" i="11"/>
  <c r="CL283" i="11"/>
  <c r="CZ283" i="11"/>
  <c r="BK283" i="11"/>
  <c r="CL317" i="11"/>
  <c r="CZ317" i="11"/>
  <c r="BK317" i="11"/>
  <c r="CL80" i="11"/>
  <c r="CZ80" i="11"/>
  <c r="BK80" i="11"/>
  <c r="CT39" i="11"/>
  <c r="CT149" i="11"/>
  <c r="CT153" i="11"/>
  <c r="CR199" i="11"/>
  <c r="CR66" i="11"/>
  <c r="CU93" i="11"/>
  <c r="CT85" i="11"/>
  <c r="CQ63" i="11"/>
  <c r="CT307" i="11"/>
  <c r="CQ239" i="11"/>
  <c r="CS50" i="11"/>
  <c r="CV288" i="11"/>
  <c r="CQ105" i="11"/>
  <c r="CT130" i="11"/>
  <c r="CR314" i="11"/>
  <c r="CQ460" i="11"/>
  <c r="CR128" i="11"/>
  <c r="CT360" i="11"/>
  <c r="CT90" i="11"/>
  <c r="CU388" i="11"/>
  <c r="CQ29" i="11"/>
  <c r="CQ436" i="11"/>
  <c r="CU158" i="11"/>
  <c r="CU224" i="11"/>
  <c r="CR185" i="11"/>
  <c r="CU144" i="11"/>
  <c r="CU59" i="11"/>
  <c r="CR190" i="11"/>
  <c r="CT174" i="11"/>
  <c r="CS270" i="11"/>
  <c r="CU108" i="11"/>
  <c r="CU393" i="11"/>
  <c r="CU359" i="11"/>
  <c r="CU309" i="11"/>
  <c r="CQ167" i="11"/>
  <c r="CQ455" i="11"/>
  <c r="CR244" i="11"/>
  <c r="CU401" i="11"/>
  <c r="CR67" i="11"/>
  <c r="CQ481" i="11"/>
  <c r="CS135" i="11"/>
  <c r="CU35" i="11"/>
  <c r="CT389" i="11"/>
  <c r="CT474" i="11"/>
  <c r="CR267" i="11"/>
  <c r="CU177" i="11"/>
  <c r="CU237" i="11"/>
  <c r="CQ425" i="11"/>
  <c r="CR136" i="11"/>
  <c r="CS336" i="11"/>
  <c r="CQ504" i="11"/>
  <c r="CR500" i="11"/>
  <c r="CQ137" i="11"/>
  <c r="CR138" i="11"/>
  <c r="CR438" i="11"/>
  <c r="CQ375" i="11"/>
  <c r="CU408" i="11"/>
  <c r="CT409" i="11"/>
  <c r="CR37" i="11"/>
  <c r="CR189" i="11"/>
  <c r="CS168" i="11"/>
  <c r="CT170" i="11"/>
  <c r="BG284" i="11"/>
  <c r="CT411" i="11"/>
  <c r="CT443" i="11"/>
  <c r="CS109" i="11"/>
  <c r="CU469" i="11"/>
  <c r="CQ40" i="11"/>
  <c r="CR506" i="11"/>
  <c r="BG490" i="11"/>
  <c r="CU394" i="11"/>
  <c r="CQ36" i="11"/>
  <c r="CR396" i="11"/>
  <c r="CU169" i="11"/>
  <c r="CS274" i="11"/>
  <c r="CM34" i="11"/>
  <c r="DA34" i="11"/>
  <c r="BL34" i="11"/>
  <c r="CM182" i="11"/>
  <c r="DA182" i="11"/>
  <c r="BL182" i="11"/>
  <c r="CM292" i="11"/>
  <c r="DA292" i="11"/>
  <c r="BL292" i="11"/>
  <c r="CM486" i="11"/>
  <c r="DA486" i="11"/>
  <c r="BL486" i="11"/>
  <c r="CM88" i="11"/>
  <c r="DA88" i="11"/>
  <c r="BL88" i="11"/>
  <c r="CM180" i="11"/>
  <c r="DA180" i="11"/>
  <c r="BL180" i="11"/>
  <c r="CM229" i="11"/>
  <c r="DA229" i="11"/>
  <c r="BL229" i="11"/>
  <c r="CM255" i="11"/>
  <c r="DA255" i="11"/>
  <c r="BL255" i="11"/>
  <c r="CM179" i="11"/>
  <c r="DA179" i="11"/>
  <c r="BL179" i="11"/>
  <c r="CM315" i="11"/>
  <c r="DA315" i="11"/>
  <c r="BL315" i="11"/>
  <c r="CM492" i="11"/>
  <c r="DA492" i="11"/>
  <c r="BL492" i="11"/>
  <c r="CM357" i="11"/>
  <c r="DA357" i="11"/>
  <c r="BL357" i="11"/>
  <c r="CT143" i="11"/>
  <c r="CV126" i="11"/>
  <c r="CR65" i="11"/>
  <c r="CV351" i="11"/>
  <c r="CQ330" i="11"/>
  <c r="CU339" i="11"/>
  <c r="CQ473" i="11"/>
  <c r="CR247" i="11"/>
  <c r="CR415" i="11"/>
  <c r="CQ434" i="11"/>
  <c r="CR194" i="11"/>
  <c r="CU232" i="11"/>
  <c r="CR458" i="11"/>
  <c r="CT243" i="11"/>
  <c r="CS231" i="11"/>
  <c r="CS332" i="11"/>
  <c r="CQ472" i="11"/>
  <c r="CS454" i="11"/>
  <c r="CR433" i="11"/>
  <c r="CT98" i="11"/>
  <c r="CR402" i="11"/>
  <c r="CS154" i="11"/>
  <c r="CR28" i="11"/>
  <c r="CQ68" i="11"/>
  <c r="CU390" i="11"/>
  <c r="CT406" i="11"/>
  <c r="CU203" i="11"/>
  <c r="CQ448" i="11"/>
  <c r="CR46" i="11"/>
  <c r="CV34" i="11"/>
  <c r="CT410" i="11"/>
  <c r="CU60" i="11"/>
  <c r="CT398" i="11"/>
  <c r="CV258" i="11"/>
  <c r="CU262" i="11"/>
  <c r="CU273" i="11"/>
  <c r="CQ227" i="11"/>
  <c r="CQ119" i="11"/>
  <c r="CS501" i="11"/>
  <c r="CT302" i="11"/>
  <c r="CS27" i="11"/>
  <c r="CU493" i="11"/>
  <c r="CT99" i="11"/>
  <c r="CU64" i="11"/>
  <c r="CT479" i="11"/>
  <c r="BG206" i="11"/>
  <c r="BG287" i="11"/>
  <c r="CR159" i="11"/>
  <c r="CQ195" i="11"/>
  <c r="CR77" i="11"/>
  <c r="CQ221" i="11"/>
  <c r="CS341" i="11"/>
  <c r="CT470" i="11"/>
  <c r="CU462" i="11"/>
  <c r="CT240" i="11"/>
  <c r="CQ480" i="11"/>
  <c r="CS372" i="11"/>
  <c r="CS54" i="11"/>
  <c r="CS392" i="11"/>
  <c r="CT376" i="11"/>
  <c r="CU188" i="11"/>
  <c r="BG257" i="11"/>
  <c r="CT173" i="11"/>
  <c r="CU269" i="11"/>
  <c r="BI967" i="11"/>
  <c r="BI919" i="11"/>
  <c r="BI863" i="11"/>
  <c r="BI751" i="11"/>
  <c r="BI142" i="11"/>
  <c r="BI983" i="11"/>
  <c r="BI942" i="11"/>
  <c r="BI934" i="11"/>
  <c r="BI910" i="11"/>
  <c r="BI886" i="11"/>
  <c r="BI878" i="11"/>
  <c r="BI870" i="11"/>
  <c r="BI862" i="11"/>
  <c r="BI854" i="11"/>
  <c r="BI845" i="11"/>
  <c r="BI838" i="11"/>
  <c r="BI830" i="11"/>
  <c r="BI821" i="11"/>
  <c r="BI813" i="11"/>
  <c r="BI806" i="11"/>
  <c r="BI798" i="11"/>
  <c r="BI789" i="11"/>
  <c r="BI782" i="11"/>
  <c r="BI774" i="11"/>
  <c r="BI766" i="11"/>
  <c r="BI758" i="11"/>
  <c r="BI750" i="11"/>
  <c r="BI742" i="11"/>
  <c r="BI734" i="11"/>
  <c r="BI726" i="11"/>
  <c r="BI718" i="11"/>
  <c r="BI710" i="11"/>
  <c r="BI703" i="11"/>
  <c r="BI694" i="11"/>
  <c r="BI686" i="11"/>
  <c r="BI678" i="11"/>
  <c r="BI670" i="11"/>
  <c r="BI662" i="11"/>
  <c r="BI654" i="11"/>
  <c r="BI646" i="11"/>
  <c r="BI638" i="11"/>
  <c r="BI630" i="11"/>
  <c r="BI622" i="11"/>
  <c r="BI614" i="11"/>
  <c r="BI606" i="11"/>
  <c r="BI599" i="11"/>
  <c r="BI590" i="11"/>
  <c r="BI582" i="11"/>
  <c r="BI574" i="11"/>
  <c r="BI566" i="11"/>
  <c r="BI558" i="11"/>
  <c r="BI550" i="11"/>
  <c r="BI542" i="11"/>
  <c r="BI536" i="11"/>
  <c r="BI278" i="11"/>
  <c r="BI273" i="11"/>
  <c r="BI524" i="11"/>
  <c r="BI173" i="11"/>
  <c r="BI418" i="11"/>
  <c r="BI519" i="11"/>
  <c r="CJ258" i="11"/>
  <c r="BI258" i="11"/>
  <c r="CJ257" i="11"/>
  <c r="BI257" i="11"/>
  <c r="BI515" i="11"/>
  <c r="BI516" i="11"/>
  <c r="BI514" i="11"/>
  <c r="CJ295" i="11"/>
  <c r="BI295" i="11"/>
  <c r="BI254" i="11"/>
  <c r="BI160" i="11"/>
  <c r="BI375" i="11"/>
  <c r="BI140" i="11"/>
  <c r="BI45" i="11"/>
  <c r="BI220" i="11"/>
  <c r="BI406" i="11"/>
  <c r="BI248" i="11"/>
  <c r="BI445" i="11"/>
  <c r="BI154" i="11"/>
  <c r="CJ62" i="11"/>
  <c r="BI62" i="11"/>
  <c r="BI504" i="11"/>
  <c r="CJ352" i="11"/>
  <c r="BI352" i="11"/>
  <c r="CJ84" i="11"/>
  <c r="BI84" i="11"/>
  <c r="BI200" i="11"/>
  <c r="CJ346" i="11"/>
  <c r="BI346" i="11"/>
  <c r="BI240" i="11"/>
  <c r="CJ114" i="11"/>
  <c r="BI114" i="11"/>
  <c r="BI433" i="11"/>
  <c r="BI469" i="11"/>
  <c r="BI27" i="11"/>
  <c r="BI244" i="11"/>
  <c r="BI306" i="11"/>
  <c r="CJ485" i="11"/>
  <c r="BI485" i="11"/>
  <c r="BI159" i="11"/>
  <c r="BI506" i="11"/>
  <c r="BI343" i="11"/>
  <c r="BI330" i="11"/>
  <c r="BI464" i="11"/>
  <c r="BI110" i="11"/>
  <c r="BI434" i="11"/>
  <c r="BI415" i="11"/>
  <c r="BI99" i="11"/>
  <c r="CJ287" i="11"/>
  <c r="BI287" i="11"/>
  <c r="CJ289" i="11"/>
  <c r="BI289" i="11"/>
  <c r="CJ205" i="11"/>
  <c r="BI205" i="11"/>
  <c r="BI493" i="11"/>
  <c r="CJ322" i="11"/>
  <c r="BI322" i="11"/>
  <c r="BI85" i="11"/>
  <c r="BI251" i="11"/>
  <c r="CJ255" i="11"/>
  <c r="BI255" i="11"/>
  <c r="CJ229" i="11"/>
  <c r="BI229" i="11"/>
  <c r="BI82" i="11"/>
  <c r="BI119" i="11"/>
  <c r="BI309" i="11"/>
  <c r="CJ465" i="11"/>
  <c r="BI465" i="11"/>
  <c r="CJ191" i="11"/>
  <c r="BI191" i="11"/>
  <c r="BI393" i="11"/>
  <c r="BI407" i="11"/>
  <c r="BI175" i="11"/>
  <c r="BI227" i="11"/>
  <c r="T80" i="19"/>
  <c r="T85" i="19"/>
  <c r="M106" i="20"/>
  <c r="CT437" i="11"/>
  <c r="CR127" i="11"/>
  <c r="CQ131" i="11"/>
  <c r="BG118" i="11"/>
  <c r="CQ368" i="11"/>
  <c r="CS156" i="11"/>
  <c r="CQ152" i="11"/>
  <c r="CR416" i="11"/>
  <c r="CL286" i="11"/>
  <c r="CZ286" i="11"/>
  <c r="BK286" i="11"/>
  <c r="CL33" i="11"/>
  <c r="CZ33" i="11"/>
  <c r="BK33" i="11"/>
  <c r="CL291" i="11"/>
  <c r="CZ291" i="11"/>
  <c r="BK291" i="11"/>
  <c r="CL290" i="11"/>
  <c r="CZ290" i="11"/>
  <c r="BK290" i="11"/>
  <c r="CL348" i="11"/>
  <c r="CZ348" i="11"/>
  <c r="BK348" i="11"/>
  <c r="CL318" i="11"/>
  <c r="CZ318" i="11"/>
  <c r="BK318" i="11"/>
  <c r="CL148" i="11"/>
  <c r="CZ148" i="11"/>
  <c r="BK148" i="11"/>
  <c r="CL487" i="11"/>
  <c r="CZ487" i="11"/>
  <c r="BK487" i="11"/>
  <c r="BK447" i="11"/>
  <c r="CV147" i="11"/>
  <c r="CS461" i="11"/>
  <c r="CU39" i="11"/>
  <c r="CT233" i="11"/>
  <c r="CU149" i="11"/>
  <c r="CU153" i="11"/>
  <c r="CV123" i="11"/>
  <c r="CU199" i="11"/>
  <c r="CS66" i="11"/>
  <c r="CR471" i="11"/>
  <c r="CT93" i="11"/>
  <c r="CS85" i="11"/>
  <c r="CR63" i="11"/>
  <c r="BG23" i="11"/>
  <c r="CQ307" i="11"/>
  <c r="CU239" i="11"/>
  <c r="BG288" i="11"/>
  <c r="CQ130" i="11"/>
  <c r="CU314" i="11"/>
  <c r="CS460" i="11"/>
  <c r="CU128" i="11"/>
  <c r="CQ360" i="11"/>
  <c r="CS388" i="11"/>
  <c r="CT29" i="11"/>
  <c r="CS30" i="11"/>
  <c r="CS158" i="11"/>
  <c r="CS224" i="11"/>
  <c r="CT185" i="11"/>
  <c r="CR59" i="11"/>
  <c r="CQ190" i="11"/>
  <c r="CQ172" i="11"/>
  <c r="CQ174" i="11"/>
  <c r="CR270" i="11"/>
  <c r="CT108" i="11"/>
  <c r="CS309" i="11"/>
  <c r="CT167" i="11"/>
  <c r="CT455" i="11"/>
  <c r="CT244" i="11"/>
  <c r="CR401" i="11"/>
  <c r="CT481" i="11"/>
  <c r="CT228" i="11"/>
  <c r="CS35" i="11"/>
  <c r="CQ389" i="11"/>
  <c r="CQ364" i="11"/>
  <c r="CS267" i="11"/>
  <c r="CR177" i="11"/>
  <c r="CR237" i="11"/>
  <c r="CS464" i="11"/>
  <c r="CQ196" i="11"/>
  <c r="CS136" i="11"/>
  <c r="CQ336" i="11"/>
  <c r="CS504" i="11"/>
  <c r="CS500" i="11"/>
  <c r="CS137" i="11"/>
  <c r="CQ138" i="11"/>
  <c r="CT375" i="11"/>
  <c r="CQ439" i="11"/>
  <c r="CU409" i="11"/>
  <c r="CU37" i="11"/>
  <c r="CT189" i="11"/>
  <c r="CU166" i="11"/>
  <c r="CT168" i="11"/>
  <c r="CS170" i="11"/>
  <c r="CR187" i="11"/>
  <c r="CT310" i="11"/>
  <c r="CR427" i="11"/>
  <c r="CU411" i="11"/>
  <c r="CU443" i="11"/>
  <c r="CQ467" i="11"/>
  <c r="CU109" i="11"/>
  <c r="CR403" i="11"/>
  <c r="CV214" i="11"/>
  <c r="CV321" i="11"/>
  <c r="CQ100" i="11"/>
  <c r="CR476" i="11"/>
  <c r="CQ469" i="11"/>
  <c r="CV325" i="11"/>
  <c r="CT26" i="11"/>
  <c r="CR499" i="11"/>
  <c r="CU40" i="11"/>
  <c r="CV88" i="11"/>
  <c r="CQ305" i="11"/>
  <c r="CR463" i="11"/>
  <c r="CT506" i="11"/>
  <c r="CT115" i="11"/>
  <c r="CV114" i="11"/>
  <c r="CV62" i="11"/>
  <c r="CS200" i="11"/>
  <c r="CT92" i="11"/>
  <c r="CS373" i="11"/>
  <c r="CS446" i="11"/>
  <c r="CT45" i="11"/>
  <c r="CS394" i="11"/>
  <c r="CU36" i="11"/>
  <c r="CU396" i="11"/>
  <c r="CV256" i="11"/>
  <c r="CU146" i="11"/>
  <c r="CR414" i="11"/>
  <c r="CQ169" i="11"/>
  <c r="CU268" i="11"/>
  <c r="CT274" i="11"/>
  <c r="CM258" i="11"/>
  <c r="DA258" i="11"/>
  <c r="BL258" i="11"/>
  <c r="CM256" i="11"/>
  <c r="DA256" i="11"/>
  <c r="BL256" i="11"/>
  <c r="CM33" i="11"/>
  <c r="DA33" i="11"/>
  <c r="BL33" i="11"/>
  <c r="CM290" i="11"/>
  <c r="DA290" i="11"/>
  <c r="BL290" i="11"/>
  <c r="CM181" i="11"/>
  <c r="DA181" i="11"/>
  <c r="BL181" i="11"/>
  <c r="CM326" i="11"/>
  <c r="DA326" i="11"/>
  <c r="BL326" i="11"/>
  <c r="CM61" i="11"/>
  <c r="DA61" i="11"/>
  <c r="BL61" i="11"/>
  <c r="CM87" i="11"/>
  <c r="DA87" i="11"/>
  <c r="BL87" i="11"/>
  <c r="CM491" i="11"/>
  <c r="DA491" i="11"/>
  <c r="BL491" i="11"/>
  <c r="CM312" i="11"/>
  <c r="DA312" i="11"/>
  <c r="BL312" i="11"/>
  <c r="CM126" i="11"/>
  <c r="DA126" i="11"/>
  <c r="BL126" i="11"/>
  <c r="CM293" i="11"/>
  <c r="DA293" i="11"/>
  <c r="BL293" i="11"/>
  <c r="CM489" i="11"/>
  <c r="DA489" i="11"/>
  <c r="BL489" i="11"/>
  <c r="CM235" i="11"/>
  <c r="DA235" i="11"/>
  <c r="BL235" i="11"/>
  <c r="CM283" i="11"/>
  <c r="DA283" i="11"/>
  <c r="BL283" i="11"/>
  <c r="CQ143" i="11"/>
  <c r="BG126" i="11"/>
  <c r="BG351" i="11"/>
  <c r="CS330" i="11"/>
  <c r="CR339" i="11"/>
  <c r="CR434" i="11"/>
  <c r="CQ194" i="11"/>
  <c r="CR232" i="11"/>
  <c r="CU458" i="11"/>
  <c r="CQ243" i="11"/>
  <c r="CU332" i="11"/>
  <c r="CR472" i="11"/>
  <c r="CQ433" i="11"/>
  <c r="CU98" i="11"/>
  <c r="CQ402" i="11"/>
  <c r="CT28" i="11"/>
  <c r="CS406" i="11"/>
  <c r="CQ203" i="11"/>
  <c r="CU448" i="11"/>
  <c r="BG34" i="11"/>
  <c r="CU410" i="11"/>
  <c r="CR60" i="11"/>
  <c r="BG258" i="11"/>
  <c r="CR262" i="11"/>
  <c r="CS273" i="11"/>
  <c r="CR227" i="11"/>
  <c r="CU119" i="11"/>
  <c r="CV48" i="11"/>
  <c r="CT505" i="11"/>
  <c r="CU501" i="11"/>
  <c r="CS302" i="11"/>
  <c r="CR27" i="11"/>
  <c r="CT356" i="11"/>
  <c r="CR493" i="11"/>
  <c r="CS99" i="11"/>
  <c r="CS53" i="11"/>
  <c r="CQ64" i="11"/>
  <c r="CS479" i="11"/>
  <c r="CQ183" i="11"/>
  <c r="CQ502" i="11"/>
  <c r="CU159" i="11"/>
  <c r="CS195" i="11"/>
  <c r="CQ259" i="11"/>
  <c r="CT77" i="11"/>
  <c r="CT221" i="11"/>
  <c r="CS234" i="11"/>
  <c r="CT341" i="11"/>
  <c r="CU470" i="11"/>
  <c r="CQ462" i="11"/>
  <c r="CV290" i="11"/>
  <c r="CT435" i="11"/>
  <c r="CR240" i="11"/>
  <c r="CT480" i="11"/>
  <c r="CQ372" i="11"/>
  <c r="CV291" i="11"/>
  <c r="CQ449" i="11"/>
  <c r="CU54" i="11"/>
  <c r="CQ392" i="11"/>
  <c r="CR376" i="11"/>
  <c r="CR188" i="11"/>
  <c r="CQ145" i="11"/>
  <c r="CS173" i="11"/>
  <c r="CV285" i="11"/>
  <c r="O16" i="12"/>
  <c r="BI1007" i="11"/>
  <c r="BI943" i="11"/>
  <c r="BI872" i="11"/>
  <c r="BI815" i="11"/>
  <c r="BI759" i="11"/>
  <c r="BI702" i="11"/>
  <c r="BI647" i="11"/>
  <c r="BI598" i="11"/>
  <c r="CJ286" i="11"/>
  <c r="BI286" i="11"/>
  <c r="BI166" i="11"/>
  <c r="BI162" i="11"/>
  <c r="BI510" i="11"/>
  <c r="BI44" i="11"/>
  <c r="BI452" i="11"/>
  <c r="CJ215" i="11"/>
  <c r="BI215" i="11"/>
  <c r="BI72" i="11"/>
  <c r="BI194" i="11"/>
  <c r="BI101" i="11"/>
  <c r="CJ321" i="11"/>
  <c r="BI321" i="11"/>
  <c r="BI70" i="11"/>
  <c r="BI456" i="11"/>
  <c r="BI966" i="11"/>
  <c r="BI895" i="11"/>
  <c r="BI989" i="11"/>
  <c r="BI949" i="11"/>
  <c r="BI917" i="11"/>
  <c r="BI885" i="11"/>
  <c r="BI853" i="11"/>
  <c r="BI822" i="11"/>
  <c r="BI790" i="11"/>
  <c r="BI756" i="11"/>
  <c r="BI725" i="11"/>
  <c r="BI693" i="11"/>
  <c r="BI661" i="11"/>
  <c r="BI621" i="11"/>
  <c r="BI589" i="11"/>
  <c r="BI557" i="11"/>
  <c r="BI528" i="11"/>
  <c r="BI165" i="11"/>
  <c r="BI224" i="11"/>
  <c r="BI208" i="11"/>
  <c r="BI90" i="11"/>
  <c r="BI132" i="11"/>
  <c r="CJ320" i="11"/>
  <c r="BI320" i="11"/>
  <c r="CJ283" i="11"/>
  <c r="BI283" i="11"/>
  <c r="BI231" i="11"/>
  <c r="BI337" i="11"/>
  <c r="BI339" i="11"/>
  <c r="CV229" i="11"/>
  <c r="CL257" i="11"/>
  <c r="CZ257" i="11"/>
  <c r="BK257" i="11"/>
  <c r="CL354" i="11"/>
  <c r="CZ354" i="11"/>
  <c r="BK354" i="11"/>
  <c r="CL346" i="11"/>
  <c r="CZ346" i="11"/>
  <c r="BK346" i="11"/>
  <c r="CL490" i="11"/>
  <c r="CZ490" i="11"/>
  <c r="BK490" i="11"/>
  <c r="CL213" i="11"/>
  <c r="CZ213" i="11"/>
  <c r="BK213" i="11"/>
  <c r="CL347" i="11"/>
  <c r="CZ347" i="11"/>
  <c r="BK347" i="11"/>
  <c r="CL114" i="11"/>
  <c r="CZ114" i="11"/>
  <c r="BK114" i="11"/>
  <c r="CL350" i="11"/>
  <c r="CZ350" i="11"/>
  <c r="BK350" i="11"/>
  <c r="CL325" i="11"/>
  <c r="CZ325" i="11"/>
  <c r="BK325" i="11"/>
  <c r="CL206" i="11"/>
  <c r="CZ206" i="11"/>
  <c r="BK206" i="11"/>
  <c r="CL345" i="11"/>
  <c r="CZ345" i="11"/>
  <c r="BK345" i="11"/>
  <c r="BG147" i="11"/>
  <c r="BG123" i="11"/>
  <c r="CV215" i="11"/>
  <c r="R71" i="19"/>
  <c r="R73" i="19"/>
  <c r="AV480" i="11"/>
  <c r="BJ480" i="11"/>
  <c r="AV411" i="11"/>
  <c r="BJ411" i="11"/>
  <c r="AV26" i="11"/>
  <c r="BJ26" i="11"/>
  <c r="AV389" i="11"/>
  <c r="BJ389" i="11"/>
  <c r="AV357" i="11"/>
  <c r="AV313" i="11"/>
  <c r="BJ313" i="11"/>
  <c r="AV39" i="11"/>
  <c r="BJ39" i="11"/>
  <c r="AV80" i="11"/>
  <c r="AV193" i="11"/>
  <c r="BJ193" i="11"/>
  <c r="AV475" i="11"/>
  <c r="BJ475" i="11"/>
  <c r="AV171" i="11"/>
  <c r="BJ171" i="11"/>
  <c r="AV48" i="11"/>
  <c r="AV163" i="11"/>
  <c r="BJ163" i="11"/>
  <c r="AV73" i="11"/>
  <c r="BJ73" i="11"/>
  <c r="AV83" i="11"/>
  <c r="AV503" i="11"/>
  <c r="BJ503" i="11"/>
  <c r="AV363" i="11"/>
  <c r="BJ363" i="11"/>
  <c r="AV183" i="11"/>
  <c r="BJ183" i="11"/>
  <c r="AV335" i="11"/>
  <c r="BJ335" i="11"/>
  <c r="AV311" i="11"/>
  <c r="AV479" i="11"/>
  <c r="BJ479" i="11"/>
  <c r="AV149" i="11"/>
  <c r="BJ149" i="11"/>
  <c r="AV232" i="11"/>
  <c r="BJ232" i="11"/>
  <c r="AV259" i="11"/>
  <c r="BJ259" i="11"/>
  <c r="AV143" i="11"/>
  <c r="BJ143" i="11"/>
  <c r="AV305" i="11"/>
  <c r="BJ305" i="11"/>
  <c r="AV77" i="11"/>
  <c r="BJ77" i="11"/>
  <c r="AV71" i="11"/>
  <c r="BJ71" i="11"/>
  <c r="AV327" i="11"/>
  <c r="BJ327" i="11"/>
  <c r="AV116" i="11"/>
  <c r="BJ116" i="11"/>
  <c r="AV49" i="11"/>
  <c r="BJ49" i="11"/>
  <c r="AV459" i="11"/>
  <c r="BJ459" i="11"/>
  <c r="AV502" i="11"/>
  <c r="BJ502" i="11"/>
  <c r="AV337" i="11"/>
  <c r="BJ337" i="11"/>
  <c r="AV79" i="11"/>
  <c r="AV323" i="11"/>
  <c r="AV415" i="11"/>
  <c r="BJ415" i="11"/>
  <c r="AV155" i="11"/>
  <c r="BJ155" i="11"/>
  <c r="AV267" i="11"/>
  <c r="BJ267" i="11"/>
  <c r="AV387" i="11"/>
  <c r="BJ387" i="11"/>
  <c r="AV467" i="11"/>
  <c r="BJ467" i="11"/>
  <c r="AV251" i="11"/>
  <c r="BJ251" i="11"/>
  <c r="AV57" i="11"/>
  <c r="BJ57" i="11"/>
  <c r="AV198" i="11"/>
  <c r="BJ198" i="11"/>
  <c r="AV241" i="11"/>
  <c r="BJ241" i="11"/>
  <c r="AV306" i="11"/>
  <c r="BJ306" i="11"/>
  <c r="AV481" i="11"/>
  <c r="BJ481" i="11"/>
  <c r="AV314" i="11"/>
  <c r="BJ314" i="11"/>
  <c r="AV442" i="11"/>
  <c r="BJ442" i="11"/>
  <c r="AV217" i="11"/>
  <c r="BJ217" i="11"/>
  <c r="AV330" i="11"/>
  <c r="BJ330" i="11"/>
  <c r="AV67" i="11"/>
  <c r="BJ67" i="11"/>
  <c r="AV455" i="11"/>
  <c r="BJ455" i="11"/>
  <c r="AV434" i="11"/>
  <c r="BJ434" i="11"/>
  <c r="AV451" i="11"/>
  <c r="BJ451" i="11"/>
  <c r="AV177" i="11"/>
  <c r="BJ177" i="11"/>
  <c r="AV427" i="11"/>
  <c r="BJ427" i="11"/>
  <c r="AV69" i="11"/>
  <c r="BJ69" i="11"/>
  <c r="AV310" i="11"/>
  <c r="BJ310" i="11"/>
  <c r="AV211" i="11"/>
  <c r="BJ211" i="11"/>
  <c r="AV493" i="11"/>
  <c r="BJ493" i="11"/>
  <c r="AV301" i="11"/>
  <c r="BJ301" i="11"/>
  <c r="AV95" i="11"/>
  <c r="BJ95" i="11"/>
  <c r="AV393" i="11"/>
  <c r="BJ393" i="11"/>
  <c r="AV456" i="11"/>
  <c r="BJ456" i="11"/>
  <c r="AV107" i="11"/>
  <c r="BJ107" i="11"/>
  <c r="AV245" i="11"/>
  <c r="AV133" i="11"/>
  <c r="BJ133" i="11"/>
  <c r="AV297" i="11"/>
  <c r="BJ297" i="11"/>
  <c r="AV485" i="11"/>
  <c r="AV61" i="11"/>
  <c r="AV371" i="11"/>
  <c r="BJ371" i="11"/>
  <c r="AV135" i="11"/>
  <c r="BJ135" i="11"/>
  <c r="AV159" i="11"/>
  <c r="BJ159" i="11"/>
  <c r="AV101" i="11"/>
  <c r="BJ101" i="11"/>
  <c r="AV507" i="11"/>
  <c r="BJ507" i="11"/>
  <c r="AV247" i="11"/>
  <c r="BJ247" i="11"/>
  <c r="AV321" i="11"/>
  <c r="AV333" i="11"/>
  <c r="AV289" i="11"/>
  <c r="AV365" i="11"/>
  <c r="BJ365" i="11"/>
  <c r="AV355" i="11"/>
  <c r="BJ355" i="11"/>
  <c r="AV465" i="11"/>
  <c r="AV91" i="11"/>
  <c r="BJ91" i="11"/>
  <c r="AV65" i="11"/>
  <c r="BJ65" i="11"/>
  <c r="AV99" i="11"/>
  <c r="BJ99" i="11"/>
  <c r="AV109" i="11"/>
  <c r="BJ109" i="11"/>
  <c r="AV463" i="11"/>
  <c r="BJ463" i="11"/>
  <c r="AV199" i="11"/>
  <c r="BJ199" i="11"/>
  <c r="AV167" i="11"/>
  <c r="BJ167" i="11"/>
  <c r="AV111" i="11"/>
  <c r="BJ111" i="11"/>
  <c r="AV89" i="11"/>
  <c r="BJ89" i="11"/>
  <c r="AV473" i="11"/>
  <c r="BJ473" i="11"/>
  <c r="AV225" i="11"/>
  <c r="AV367" i="11"/>
  <c r="BJ367" i="11"/>
  <c r="AV401" i="11"/>
  <c r="BJ401" i="11"/>
  <c r="AV339" i="11"/>
  <c r="BJ339" i="11"/>
  <c r="AV27" i="11"/>
  <c r="BJ27" i="11"/>
  <c r="AV495" i="11"/>
  <c r="BJ495" i="11"/>
  <c r="AV397" i="11"/>
  <c r="BJ397" i="11"/>
  <c r="AV331" i="11"/>
  <c r="BJ331" i="11"/>
  <c r="AV129" i="11"/>
  <c r="BJ129" i="11"/>
  <c r="AV238" i="11"/>
  <c r="BJ238" i="11"/>
  <c r="AV70" i="11"/>
  <c r="BJ70" i="11"/>
  <c r="AV457" i="11"/>
  <c r="BJ457" i="11"/>
  <c r="AV309" i="11"/>
  <c r="BJ309" i="11"/>
  <c r="AV317" i="11"/>
  <c r="AV478" i="11"/>
  <c r="BJ478" i="11"/>
  <c r="AV501" i="11"/>
  <c r="BJ501" i="11"/>
  <c r="AV75" i="11"/>
  <c r="BJ75" i="11"/>
  <c r="AV343" i="11"/>
  <c r="BJ343" i="11"/>
  <c r="AV53" i="11"/>
  <c r="BJ53" i="11"/>
  <c r="AV499" i="11"/>
  <c r="BJ499" i="11"/>
  <c r="AV127" i="11"/>
  <c r="BJ127" i="11"/>
  <c r="AV102" i="11"/>
  <c r="BJ102" i="11"/>
  <c r="AV239" i="11"/>
  <c r="BJ239" i="11"/>
  <c r="AV76" i="11"/>
  <c r="BJ76" i="11"/>
  <c r="AV231" i="11"/>
  <c r="BJ231" i="11"/>
  <c r="AV505" i="11"/>
  <c r="BJ505" i="11"/>
  <c r="AV369" i="11"/>
  <c r="AV275" i="11"/>
  <c r="BJ275" i="11"/>
  <c r="AV425" i="11"/>
  <c r="BJ425" i="11"/>
  <c r="AV25" i="11"/>
  <c r="BJ25" i="11"/>
  <c r="AV115" i="11"/>
  <c r="BJ115" i="11"/>
  <c r="AV353" i="11"/>
  <c r="AV235" i="11"/>
  <c r="AV104" i="11"/>
  <c r="BJ104" i="11"/>
  <c r="AV279" i="11"/>
  <c r="BJ279" i="11"/>
  <c r="AV23" i="11"/>
  <c r="AV63" i="11"/>
  <c r="BJ63" i="11"/>
  <c r="AV97" i="11"/>
  <c r="BJ97" i="11"/>
  <c r="AV175" i="11"/>
  <c r="BJ175" i="11"/>
  <c r="AV130" i="11"/>
  <c r="BJ130" i="11"/>
  <c r="AV328" i="11"/>
  <c r="BJ328" i="11"/>
  <c r="AV469" i="11"/>
  <c r="BJ469" i="11"/>
  <c r="AV329" i="11"/>
  <c r="BJ329" i="11"/>
  <c r="AV197" i="11"/>
  <c r="BJ197" i="11"/>
  <c r="AV43" i="11"/>
  <c r="BJ43" i="11"/>
  <c r="AV461" i="11"/>
  <c r="BJ461" i="11"/>
  <c r="AV85" i="11"/>
  <c r="BJ85" i="11"/>
  <c r="AV477" i="11"/>
  <c r="BJ477" i="11"/>
  <c r="AV117" i="11"/>
  <c r="AV131" i="11"/>
  <c r="BJ131" i="11"/>
  <c r="AV407" i="11"/>
  <c r="BJ407" i="11"/>
  <c r="AV403" i="11"/>
  <c r="BJ403" i="11"/>
  <c r="AV41" i="11"/>
  <c r="BJ41" i="11"/>
  <c r="AV361" i="11"/>
  <c r="AV356" i="11"/>
  <c r="BJ356" i="11"/>
  <c r="AV35" i="11"/>
  <c r="BJ35" i="11"/>
  <c r="AV443" i="11"/>
  <c r="BJ443" i="11"/>
  <c r="AV437" i="11"/>
  <c r="BJ437" i="11"/>
  <c r="AV366" i="11"/>
  <c r="BJ366" i="11"/>
  <c r="AV228" i="11"/>
  <c r="BJ228" i="11"/>
  <c r="AV86" i="11"/>
  <c r="BJ86" i="11"/>
  <c r="AV108" i="11"/>
  <c r="BJ108" i="11"/>
  <c r="AV191" i="11"/>
  <c r="AV302" i="11"/>
  <c r="BJ302" i="11"/>
  <c r="AV341" i="11"/>
  <c r="BJ341" i="11"/>
  <c r="AV139" i="11"/>
  <c r="BJ139" i="11"/>
  <c r="AV31" i="11"/>
  <c r="AV359" i="11"/>
  <c r="BJ359" i="11"/>
  <c r="AV233" i="11"/>
  <c r="BJ233" i="11"/>
  <c r="AV103" i="11"/>
  <c r="BJ103" i="11"/>
  <c r="AV471" i="11"/>
  <c r="BJ471" i="11"/>
  <c r="AV237" i="11"/>
  <c r="BJ237" i="11"/>
  <c r="AV125" i="11"/>
  <c r="AV82" i="11"/>
  <c r="BJ82" i="11"/>
  <c r="AV227" i="11"/>
  <c r="BJ227" i="11"/>
  <c r="AV447" i="11"/>
  <c r="AV81" i="11"/>
  <c r="BJ81" i="11"/>
  <c r="AV93" i="11"/>
  <c r="BJ93" i="11"/>
  <c r="AV120" i="11"/>
  <c r="BJ120" i="11"/>
  <c r="AV271" i="11"/>
  <c r="BJ271" i="11"/>
  <c r="AV497" i="11"/>
  <c r="BJ497" i="11"/>
  <c r="AV263" i="11"/>
  <c r="BJ263" i="11"/>
  <c r="AV72" i="11"/>
  <c r="BJ72" i="11"/>
  <c r="AV441" i="11"/>
  <c r="BJ441" i="11"/>
  <c r="AV287" i="11"/>
  <c r="AV307" i="11"/>
  <c r="BJ307" i="11"/>
  <c r="AV207" i="11"/>
  <c r="BJ207" i="11"/>
  <c r="AV195" i="11"/>
  <c r="BJ195" i="11"/>
  <c r="AV201" i="11"/>
  <c r="BJ201" i="11"/>
  <c r="AV119" i="11"/>
  <c r="BJ119" i="11"/>
  <c r="AV243" i="11"/>
  <c r="BJ243" i="11"/>
  <c r="AV187" i="11"/>
  <c r="BJ187" i="11"/>
  <c r="AV453" i="11"/>
  <c r="BJ453" i="11"/>
  <c r="AV212" i="11"/>
  <c r="BJ212" i="11"/>
  <c r="AV153" i="11"/>
  <c r="BJ153" i="11"/>
  <c r="AV221" i="11"/>
  <c r="BJ221" i="11"/>
  <c r="AV100" i="11"/>
  <c r="BJ100" i="11"/>
  <c r="AV123" i="11"/>
  <c r="AV105" i="11"/>
  <c r="BJ105" i="11"/>
  <c r="AV433" i="11"/>
  <c r="BJ433" i="11"/>
  <c r="AV303" i="11"/>
  <c r="BJ303" i="11"/>
  <c r="AV483" i="11"/>
  <c r="BJ483" i="11"/>
  <c r="AV121" i="11"/>
  <c r="BJ121" i="11"/>
  <c r="AV244" i="11"/>
  <c r="BJ244" i="11"/>
  <c r="AV113" i="11"/>
  <c r="AV68" i="11"/>
  <c r="BJ68" i="11"/>
  <c r="AV236" i="11"/>
  <c r="AV360" i="11"/>
  <c r="BJ360" i="11"/>
  <c r="AV114" i="11"/>
  <c r="AV482" i="11"/>
  <c r="BJ482" i="11"/>
  <c r="AV472" i="11"/>
  <c r="BJ472" i="11"/>
  <c r="AV496" i="11"/>
  <c r="BJ496" i="11"/>
  <c r="AV462" i="11"/>
  <c r="BJ462" i="11"/>
  <c r="AV242" i="11"/>
  <c r="BJ242" i="11"/>
  <c r="AV345" i="11"/>
  <c r="AV312" i="11"/>
  <c r="AV128" i="11"/>
  <c r="BJ128" i="11"/>
  <c r="AV293" i="11"/>
  <c r="AV504" i="11"/>
  <c r="BJ504" i="11"/>
  <c r="AV444" i="11"/>
  <c r="BJ444" i="11"/>
  <c r="AV66" i="11"/>
  <c r="BJ66" i="11"/>
  <c r="AV454" i="11"/>
  <c r="BJ454" i="11"/>
  <c r="AV474" i="11"/>
  <c r="BJ474" i="11"/>
  <c r="AV192" i="11"/>
  <c r="AV428" i="11"/>
  <c r="BJ428" i="11"/>
  <c r="AV452" i="11"/>
  <c r="BJ452" i="11"/>
  <c r="AV370" i="11"/>
  <c r="BJ370" i="11"/>
  <c r="AV205" i="11"/>
  <c r="AV322" i="11"/>
  <c r="AV110" i="11"/>
  <c r="BJ110" i="11"/>
  <c r="AV318" i="11"/>
  <c r="AV325" i="11"/>
  <c r="AV304" i="11"/>
  <c r="BJ304" i="11"/>
  <c r="AV458" i="11"/>
  <c r="BJ458" i="11"/>
  <c r="AV347" i="11"/>
  <c r="AV316" i="11"/>
  <c r="AV148" i="11"/>
  <c r="AV255" i="11"/>
  <c r="AV320" i="11"/>
  <c r="AV229" i="11"/>
  <c r="AV42" i="11"/>
  <c r="BJ42" i="11"/>
  <c r="AV491" i="11"/>
  <c r="AV234" i="11"/>
  <c r="BJ234" i="11"/>
  <c r="AV435" i="11"/>
  <c r="BJ435" i="11"/>
  <c r="AV78" i="11"/>
  <c r="BJ78" i="11"/>
  <c r="AV308" i="11"/>
  <c r="BJ308" i="11"/>
  <c r="AV118" i="11"/>
  <c r="AV50" i="11"/>
  <c r="BJ50" i="11"/>
  <c r="AV484" i="11"/>
  <c r="BJ484" i="11"/>
  <c r="AV332" i="11"/>
  <c r="BJ332" i="11"/>
  <c r="AV200" i="11"/>
  <c r="BJ200" i="11"/>
  <c r="AV87" i="11"/>
  <c r="AV213" i="11"/>
  <c r="AV506" i="11"/>
  <c r="BJ506" i="11"/>
  <c r="AV98" i="11"/>
  <c r="BJ98" i="11"/>
  <c r="AV194" i="11"/>
  <c r="BJ194" i="11"/>
  <c r="AV351" i="11"/>
  <c r="AV94" i="11"/>
  <c r="BJ94" i="11"/>
  <c r="AV498" i="11"/>
  <c r="BJ498" i="11"/>
  <c r="AV336" i="11"/>
  <c r="BJ336" i="11"/>
  <c r="AV90" i="11"/>
  <c r="BJ90" i="11"/>
  <c r="AV508" i="11"/>
  <c r="BJ508" i="11"/>
  <c r="AV24" i="11"/>
  <c r="AV134" i="11"/>
  <c r="BJ134" i="11"/>
  <c r="AV460" i="11"/>
  <c r="BJ460" i="11"/>
  <c r="AV106" i="11"/>
  <c r="BJ106" i="11"/>
  <c r="AV488" i="11"/>
  <c r="AV426" i="11"/>
  <c r="BJ426" i="11"/>
  <c r="AV122" i="11"/>
  <c r="BJ122" i="11"/>
  <c r="AV28" i="11"/>
  <c r="BJ28" i="11"/>
  <c r="AV283" i="11"/>
  <c r="AV487" i="11"/>
  <c r="AV96" i="11"/>
  <c r="BJ96" i="11"/>
  <c r="AV178" i="11"/>
  <c r="BJ178" i="11"/>
  <c r="AV500" i="11"/>
  <c r="BJ500" i="11"/>
  <c r="AV468" i="11"/>
  <c r="BJ468" i="11"/>
  <c r="AV92" i="11"/>
  <c r="BJ92" i="11"/>
  <c r="AV470" i="11"/>
  <c r="BJ470" i="11"/>
  <c r="AV464" i="11"/>
  <c r="BJ464" i="11"/>
  <c r="AV154" i="11"/>
  <c r="BJ154" i="11"/>
  <c r="AV216" i="11"/>
  <c r="AV240" i="11"/>
  <c r="BJ240" i="11"/>
  <c r="AV179" i="11"/>
  <c r="AV132" i="11"/>
  <c r="BJ132" i="11"/>
  <c r="AV74" i="11"/>
  <c r="BJ74" i="11"/>
  <c r="AV492" i="11"/>
  <c r="AV368" i="11"/>
  <c r="BJ368" i="11"/>
  <c r="AV402" i="11"/>
  <c r="BJ402" i="11"/>
  <c r="AV344" i="11"/>
  <c r="BJ344" i="11"/>
  <c r="AV196" i="11"/>
  <c r="BJ196" i="11"/>
  <c r="AV40" i="11"/>
  <c r="BJ40" i="11"/>
  <c r="AV338" i="11"/>
  <c r="BJ338" i="11"/>
  <c r="AV340" i="11"/>
  <c r="BJ340" i="11"/>
  <c r="AV342" i="11"/>
  <c r="BJ342" i="11"/>
  <c r="AV218" i="11"/>
  <c r="BJ218" i="11"/>
  <c r="AV494" i="11"/>
  <c r="BJ494" i="11"/>
  <c r="AV215" i="11"/>
  <c r="AV350" i="11"/>
  <c r="AV476" i="11"/>
  <c r="BJ476" i="11"/>
  <c r="AV214" i="11"/>
  <c r="AV112" i="11"/>
  <c r="BJ112" i="11"/>
  <c r="AV349" i="11"/>
  <c r="AV334" i="11"/>
  <c r="AV315" i="11"/>
  <c r="AV388" i="11"/>
  <c r="BJ388" i="11"/>
  <c r="AV319" i="11"/>
  <c r="AV147" i="11"/>
  <c r="AV64" i="11"/>
  <c r="BJ64" i="11"/>
  <c r="AV136" i="11"/>
  <c r="BJ136" i="11"/>
  <c r="AV180" i="11"/>
  <c r="AV364" i="11"/>
  <c r="BJ364" i="11"/>
  <c r="AV47" i="11"/>
  <c r="AV489" i="11"/>
  <c r="AV126" i="11"/>
  <c r="AV176" i="11"/>
  <c r="BJ176" i="11"/>
  <c r="AV352" i="11"/>
  <c r="AV88" i="11"/>
  <c r="AV137" i="11"/>
  <c r="BJ137" i="11"/>
  <c r="AV445" i="11"/>
  <c r="BJ445" i="11"/>
  <c r="AV288" i="11"/>
  <c r="AV230" i="11"/>
  <c r="AV124" i="11"/>
  <c r="AV326" i="11"/>
  <c r="AV206" i="11"/>
  <c r="AV156" i="11"/>
  <c r="BJ156" i="11"/>
  <c r="AV44" i="11"/>
  <c r="BJ44" i="11"/>
  <c r="AV29" i="11"/>
  <c r="BJ29" i="11"/>
  <c r="AV362" i="11"/>
  <c r="AV219" i="11"/>
  <c r="BJ219" i="11"/>
  <c r="AV150" i="11"/>
  <c r="BJ150" i="11"/>
  <c r="AV348" i="11"/>
  <c r="AV226" i="11"/>
  <c r="AV246" i="11"/>
  <c r="AV390" i="11"/>
  <c r="BJ390" i="11"/>
  <c r="AV490" i="11"/>
  <c r="AV84" i="11"/>
  <c r="AV51" i="11"/>
  <c r="BJ51" i="11"/>
  <c r="AV202" i="11"/>
  <c r="BJ202" i="11"/>
  <c r="AV324" i="11"/>
  <c r="AV358" i="11"/>
  <c r="AV248" i="11"/>
  <c r="BJ248" i="11"/>
  <c r="AV346" i="11"/>
  <c r="AV354" i="11"/>
  <c r="AV181" i="11"/>
  <c r="AV62" i="11"/>
  <c r="AV436" i="11"/>
  <c r="BJ436" i="11"/>
  <c r="AV429" i="11"/>
  <c r="BJ429" i="11"/>
  <c r="AV509" i="11"/>
  <c r="BJ509" i="11"/>
  <c r="AV208" i="11"/>
  <c r="BJ208" i="11"/>
  <c r="AV466" i="11"/>
  <c r="AV486" i="11"/>
  <c r="AV404" i="11"/>
  <c r="BJ404" i="11"/>
  <c r="AV151" i="11"/>
  <c r="BJ151" i="11"/>
  <c r="AV220" i="11"/>
  <c r="BJ220" i="11"/>
  <c r="AV52" i="11"/>
  <c r="BJ52" i="11"/>
  <c r="AV391" i="11"/>
  <c r="BJ391" i="11"/>
  <c r="AV138" i="11"/>
  <c r="BJ138" i="11"/>
  <c r="AV430" i="11"/>
  <c r="BJ430" i="11"/>
  <c r="AV510" i="11"/>
  <c r="BJ510" i="11"/>
  <c r="AV45" i="11"/>
  <c r="BJ45" i="11"/>
  <c r="AV249" i="11"/>
  <c r="BJ249" i="11"/>
  <c r="AV209" i="11"/>
  <c r="BJ209" i="11"/>
  <c r="AV290" i="11"/>
  <c r="AV373" i="11"/>
  <c r="BJ373" i="11"/>
  <c r="AV372" i="11"/>
  <c r="BJ372" i="11"/>
  <c r="AV203" i="11"/>
  <c r="BJ203" i="11"/>
  <c r="AV446" i="11"/>
  <c r="BJ446" i="11"/>
  <c r="AV438" i="11"/>
  <c r="BJ438" i="11"/>
  <c r="AV182" i="11"/>
  <c r="AV405" i="11"/>
  <c r="BJ405" i="11"/>
  <c r="AV157" i="11"/>
  <c r="BJ157" i="11"/>
  <c r="AV374" i="11"/>
  <c r="BJ374" i="11"/>
  <c r="AV46" i="11"/>
  <c r="BJ46" i="11"/>
  <c r="AV204" i="11"/>
  <c r="BJ204" i="11"/>
  <c r="AV30" i="11"/>
  <c r="BJ30" i="11"/>
  <c r="AV158" i="11"/>
  <c r="BJ158" i="11"/>
  <c r="AV210" i="11"/>
  <c r="BJ210" i="11"/>
  <c r="AV439" i="11"/>
  <c r="BJ439" i="11"/>
  <c r="AV291" i="11"/>
  <c r="AV54" i="11"/>
  <c r="BJ54" i="11"/>
  <c r="AV406" i="11"/>
  <c r="BJ406" i="11"/>
  <c r="AV250" i="11"/>
  <c r="BJ250" i="11"/>
  <c r="AV184" i="11"/>
  <c r="BJ184" i="11"/>
  <c r="AV292" i="11"/>
  <c r="AV152" i="11"/>
  <c r="BJ152" i="11"/>
  <c r="AV511" i="11"/>
  <c r="BJ511" i="11"/>
  <c r="AV392" i="11"/>
  <c r="BJ392" i="11"/>
  <c r="AV222" i="11"/>
  <c r="BJ222" i="11"/>
  <c r="AV140" i="11"/>
  <c r="BJ140" i="11"/>
  <c r="AV375" i="11"/>
  <c r="BJ375" i="11"/>
  <c r="AV440" i="11"/>
  <c r="BJ440" i="11"/>
  <c r="AV160" i="11"/>
  <c r="BJ160" i="11"/>
  <c r="AV448" i="11"/>
  <c r="BJ448" i="11"/>
  <c r="AV55" i="11"/>
  <c r="BJ55" i="11"/>
  <c r="AV394" i="11"/>
  <c r="BJ394" i="11"/>
  <c r="AV141" i="11"/>
  <c r="BJ141" i="11"/>
  <c r="AV408" i="11"/>
  <c r="BJ408" i="11"/>
  <c r="AV185" i="11"/>
  <c r="BJ185" i="11"/>
  <c r="AV449" i="11"/>
  <c r="BJ449" i="11"/>
  <c r="AV512" i="11"/>
  <c r="BJ512" i="11"/>
  <c r="AV252" i="11"/>
  <c r="BJ252" i="11"/>
  <c r="AV223" i="11"/>
  <c r="BJ223" i="11"/>
  <c r="AV32" i="11"/>
  <c r="AV395" i="11"/>
  <c r="BJ395" i="11"/>
  <c r="AV161" i="11"/>
  <c r="BJ161" i="11"/>
  <c r="AV409" i="11"/>
  <c r="BJ409" i="11"/>
  <c r="AV224" i="11"/>
  <c r="BJ224" i="11"/>
  <c r="AV186" i="11"/>
  <c r="BJ186" i="11"/>
  <c r="AV33" i="11"/>
  <c r="AV142" i="11"/>
  <c r="BJ142" i="11"/>
  <c r="AV56" i="11"/>
  <c r="BJ56" i="11"/>
  <c r="AV295" i="11"/>
  <c r="AV294" i="11"/>
  <c r="AV253" i="11"/>
  <c r="BJ253" i="11"/>
  <c r="AV34" i="11"/>
  <c r="AV513" i="11"/>
  <c r="BJ513" i="11"/>
  <c r="AV376" i="11"/>
  <c r="BJ376" i="11"/>
  <c r="AV396" i="11"/>
  <c r="BJ396" i="11"/>
  <c r="AV58" i="11"/>
  <c r="BJ58" i="11"/>
  <c r="AV296" i="11"/>
  <c r="AV377" i="11"/>
  <c r="BJ377" i="11"/>
  <c r="AV410" i="11"/>
  <c r="BJ410" i="11"/>
  <c r="AV450" i="11"/>
  <c r="BJ450" i="11"/>
  <c r="AV514" i="11"/>
  <c r="BJ514" i="11"/>
  <c r="AV254" i="11"/>
  <c r="BJ254" i="11"/>
  <c r="AV162" i="11"/>
  <c r="BJ162" i="11"/>
  <c r="AV188" i="11"/>
  <c r="BJ188" i="11"/>
  <c r="AV36" i="11"/>
  <c r="BJ36" i="11"/>
  <c r="AV144" i="11"/>
  <c r="BJ144" i="11"/>
  <c r="AV412" i="11"/>
  <c r="BJ412" i="11"/>
  <c r="AV398" i="11"/>
  <c r="BJ398" i="11"/>
  <c r="AV298" i="11"/>
  <c r="BJ298" i="11"/>
  <c r="AV378" i="11"/>
  <c r="BJ378" i="11"/>
  <c r="AV515" i="11"/>
  <c r="BJ515" i="11"/>
  <c r="AV189" i="11"/>
  <c r="BJ189" i="11"/>
  <c r="AV59" i="11"/>
  <c r="BJ59" i="11"/>
  <c r="AV164" i="11"/>
  <c r="BJ164" i="11"/>
  <c r="AV37" i="11"/>
  <c r="BJ37" i="11"/>
  <c r="AV145" i="11"/>
  <c r="BJ145" i="11"/>
  <c r="AV399" i="11"/>
  <c r="BJ399" i="11"/>
  <c r="AV190" i="11"/>
  <c r="BJ190" i="11"/>
  <c r="AV256" i="11"/>
  <c r="AV38" i="11"/>
  <c r="BJ38" i="11"/>
  <c r="AV516" i="11"/>
  <c r="BJ516" i="11"/>
  <c r="AV413" i="11"/>
  <c r="BJ413" i="11"/>
  <c r="AV146" i="11"/>
  <c r="BJ146" i="11"/>
  <c r="AV60" i="11"/>
  <c r="BJ60" i="11"/>
  <c r="AV165" i="11"/>
  <c r="BJ165" i="11"/>
  <c r="AV299" i="11"/>
  <c r="BJ299" i="11"/>
  <c r="AV400" i="11"/>
  <c r="BJ400" i="11"/>
  <c r="AV300" i="11"/>
  <c r="BJ300" i="11"/>
  <c r="AV414" i="11"/>
  <c r="BJ414" i="11"/>
  <c r="AV166" i="11"/>
  <c r="BJ166" i="11"/>
  <c r="AV517" i="11"/>
  <c r="BJ517" i="11"/>
  <c r="AV257" i="11"/>
  <c r="AV260" i="11"/>
  <c r="BJ260" i="11"/>
  <c r="AV168" i="11"/>
  <c r="BJ168" i="11"/>
  <c r="AV518" i="11"/>
  <c r="BJ518" i="11"/>
  <c r="AV416" i="11"/>
  <c r="BJ416" i="11"/>
  <c r="AV258" i="11"/>
  <c r="AV417" i="11"/>
  <c r="BJ417" i="11"/>
  <c r="AV169" i="11"/>
  <c r="BJ169" i="11"/>
  <c r="AV519" i="11"/>
  <c r="BJ519" i="11"/>
  <c r="AV261" i="11"/>
  <c r="BJ261" i="11"/>
  <c r="AV170" i="11"/>
  <c r="BJ170" i="11"/>
  <c r="AV520" i="11"/>
  <c r="BJ520" i="11"/>
  <c r="AV262" i="11"/>
  <c r="BJ262" i="11"/>
  <c r="AV418" i="11"/>
  <c r="BJ418" i="11"/>
  <c r="AV172" i="11"/>
  <c r="BJ172" i="11"/>
  <c r="AV521" i="11"/>
  <c r="BJ521" i="11"/>
  <c r="AV264" i="11"/>
  <c r="BJ264" i="11"/>
  <c r="AV522" i="11"/>
  <c r="BJ522" i="11"/>
  <c r="AV265" i="11"/>
  <c r="BJ265" i="11"/>
  <c r="AV173" i="11"/>
  <c r="BJ173" i="11"/>
  <c r="AV174" i="11"/>
  <c r="BJ174" i="11"/>
  <c r="AV266" i="11"/>
  <c r="BJ266" i="11"/>
  <c r="AV523" i="11"/>
  <c r="BJ523" i="11"/>
  <c r="AV524" i="11"/>
  <c r="BJ524" i="11"/>
  <c r="AV268" i="11"/>
  <c r="BJ268" i="11"/>
  <c r="AV269" i="11"/>
  <c r="BJ269" i="11"/>
  <c r="AV525" i="11"/>
  <c r="BJ525" i="11"/>
  <c r="AV270" i="11"/>
  <c r="BJ270" i="11"/>
  <c r="AV526" i="11"/>
  <c r="BJ526" i="11"/>
  <c r="AV527" i="11"/>
  <c r="BJ527" i="11"/>
  <c r="AV272" i="11"/>
  <c r="BJ272" i="11"/>
  <c r="AV528" i="11"/>
  <c r="BJ528" i="11"/>
  <c r="AV273" i="11"/>
  <c r="BJ273" i="11"/>
  <c r="AV274" i="11"/>
  <c r="BJ274" i="11"/>
  <c r="AV529" i="11"/>
  <c r="BJ529" i="11"/>
  <c r="AV276" i="11"/>
  <c r="BJ276" i="11"/>
  <c r="AV530" i="11"/>
  <c r="BJ530" i="11"/>
  <c r="AV277" i="11"/>
  <c r="BJ277" i="11"/>
  <c r="AV531" i="11"/>
  <c r="BJ531" i="11"/>
  <c r="AV532" i="11"/>
  <c r="BJ532" i="11"/>
  <c r="AV278" i="11"/>
  <c r="BJ278" i="11"/>
  <c r="AV280" i="11"/>
  <c r="BJ280" i="11"/>
  <c r="AV533" i="11"/>
  <c r="BJ533" i="11"/>
  <c r="AV534" i="11"/>
  <c r="BJ534" i="11"/>
  <c r="AV281" i="11"/>
  <c r="BJ281" i="11"/>
  <c r="AV282" i="11"/>
  <c r="BJ282" i="11"/>
  <c r="AV535" i="11"/>
  <c r="BJ535" i="11"/>
  <c r="AV284" i="11"/>
  <c r="AV536" i="11"/>
  <c r="BJ536" i="11"/>
  <c r="AV537" i="11"/>
  <c r="BJ537" i="11"/>
  <c r="AV285" i="11"/>
  <c r="AV538" i="11"/>
  <c r="BJ538" i="11"/>
  <c r="AV286" i="11"/>
  <c r="AV539" i="11"/>
  <c r="BJ539" i="11"/>
  <c r="AV540" i="11"/>
  <c r="BJ540" i="11"/>
  <c r="AV541" i="11"/>
  <c r="BJ541" i="11"/>
  <c r="AV542" i="11"/>
  <c r="BJ542" i="11"/>
  <c r="AV543" i="11"/>
  <c r="BJ543" i="11"/>
  <c r="AV544" i="11"/>
  <c r="BJ544" i="11"/>
  <c r="AV545" i="11"/>
  <c r="BJ545" i="11"/>
  <c r="AV546" i="11"/>
  <c r="BJ546" i="11"/>
  <c r="AV547" i="11"/>
  <c r="BJ547" i="11"/>
  <c r="AV548" i="11"/>
  <c r="BJ548" i="11"/>
  <c r="AV549" i="11"/>
  <c r="BJ549" i="11"/>
  <c r="AV550" i="11"/>
  <c r="BJ550" i="11"/>
  <c r="AV551" i="11"/>
  <c r="BJ551" i="11"/>
  <c r="AV552" i="11"/>
  <c r="BJ552" i="11"/>
  <c r="AV553" i="11"/>
  <c r="BJ553" i="11"/>
  <c r="AV554" i="11"/>
  <c r="BJ554" i="11"/>
  <c r="AV556" i="11"/>
  <c r="BJ556" i="11"/>
  <c r="AV555" i="11"/>
  <c r="BJ555" i="11"/>
  <c r="AV557" i="11"/>
  <c r="BJ557" i="11"/>
  <c r="AV558" i="11"/>
  <c r="BJ558" i="11"/>
  <c r="AV559" i="11"/>
  <c r="BJ559" i="11"/>
  <c r="AV560" i="11"/>
  <c r="BJ560" i="11"/>
  <c r="AV561" i="11"/>
  <c r="BJ561" i="11"/>
  <c r="AV563" i="11"/>
  <c r="BJ563" i="11"/>
  <c r="AV562" i="11"/>
  <c r="BJ562" i="11"/>
  <c r="AV565" i="11"/>
  <c r="BJ565" i="11"/>
  <c r="AV564" i="11"/>
  <c r="BJ564" i="11"/>
  <c r="AV566" i="11"/>
  <c r="BJ566" i="11"/>
  <c r="AV567" i="11"/>
  <c r="BJ567" i="11"/>
  <c r="AV569" i="11"/>
  <c r="BJ569" i="11"/>
  <c r="AV568" i="11"/>
  <c r="BJ568" i="11"/>
  <c r="AV570" i="11"/>
  <c r="BJ570" i="11"/>
  <c r="AV571" i="11"/>
  <c r="BJ571" i="11"/>
  <c r="AV572" i="11"/>
  <c r="BJ572" i="11"/>
  <c r="AV573" i="11"/>
  <c r="BJ573" i="11"/>
  <c r="AV574" i="11"/>
  <c r="BJ574" i="11"/>
  <c r="AV575" i="11"/>
  <c r="BJ575" i="11"/>
  <c r="AV576" i="11"/>
  <c r="BJ576" i="11"/>
  <c r="AV577" i="11"/>
  <c r="BJ577" i="11"/>
  <c r="AV578" i="11"/>
  <c r="BJ578" i="11"/>
  <c r="AV579" i="11"/>
  <c r="BJ579" i="11"/>
  <c r="AV581" i="11"/>
  <c r="BJ581" i="11"/>
  <c r="AV580" i="11"/>
  <c r="BJ580" i="11"/>
  <c r="AV582" i="11"/>
  <c r="BJ582" i="11"/>
  <c r="AV583" i="11"/>
  <c r="BJ583" i="11"/>
  <c r="AV584" i="11"/>
  <c r="BJ584" i="11"/>
  <c r="AV585" i="11"/>
  <c r="BJ585" i="11"/>
  <c r="AV587" i="11"/>
  <c r="BJ587" i="11"/>
  <c r="AV586" i="11"/>
  <c r="BJ586" i="11"/>
  <c r="AV588" i="11"/>
  <c r="BJ588" i="11"/>
  <c r="AV589" i="11"/>
  <c r="BJ589" i="11"/>
  <c r="AV590" i="11"/>
  <c r="BJ590" i="11"/>
  <c r="AV591" i="11"/>
  <c r="BJ591" i="11"/>
  <c r="AV592" i="11"/>
  <c r="BJ592" i="11"/>
  <c r="AV593" i="11"/>
  <c r="BJ593" i="11"/>
  <c r="AV595" i="11"/>
  <c r="BJ595" i="11"/>
  <c r="AV594" i="11"/>
  <c r="BJ594" i="11"/>
  <c r="AV596" i="11"/>
  <c r="BJ596" i="11"/>
  <c r="AV597" i="11"/>
  <c r="BJ597" i="11"/>
  <c r="AV598" i="11"/>
  <c r="BJ598" i="11"/>
  <c r="AV599" i="11"/>
  <c r="BJ599" i="11"/>
  <c r="AV600" i="11"/>
  <c r="BJ600" i="11"/>
  <c r="AV601" i="11"/>
  <c r="BJ601" i="11"/>
  <c r="AV602" i="11"/>
  <c r="BJ602" i="11"/>
  <c r="AV604" i="11"/>
  <c r="BJ604" i="11"/>
  <c r="AV603" i="11"/>
  <c r="BJ603" i="11"/>
  <c r="AV605" i="11"/>
  <c r="BJ605" i="11"/>
  <c r="AV606" i="11"/>
  <c r="BJ606" i="11"/>
  <c r="AV607" i="11"/>
  <c r="BJ607" i="11"/>
  <c r="AV609" i="11"/>
  <c r="BJ609" i="11"/>
  <c r="AV608" i="11"/>
  <c r="BJ608" i="11"/>
  <c r="AV610" i="11"/>
  <c r="BJ610" i="11"/>
  <c r="AV611" i="11"/>
  <c r="BJ611" i="11"/>
  <c r="AV612" i="11"/>
  <c r="BJ612" i="11"/>
  <c r="AV613" i="11"/>
  <c r="BJ613" i="11"/>
  <c r="AV614" i="11"/>
  <c r="BJ614" i="11"/>
  <c r="AV615" i="11"/>
  <c r="BJ615" i="11"/>
  <c r="AV616" i="11"/>
  <c r="BJ616" i="11"/>
  <c r="AV617" i="11"/>
  <c r="BJ617" i="11"/>
  <c r="AV619" i="11"/>
  <c r="BJ619" i="11"/>
  <c r="AV618" i="11"/>
  <c r="BJ618" i="11"/>
  <c r="AV620" i="11"/>
  <c r="BJ620" i="11"/>
  <c r="AV621" i="11"/>
  <c r="BJ621" i="11"/>
  <c r="AV622" i="11"/>
  <c r="BJ622" i="11"/>
  <c r="AV624" i="11"/>
  <c r="BJ624" i="11"/>
  <c r="AV623" i="11"/>
  <c r="BJ623" i="11"/>
  <c r="AV625" i="11"/>
  <c r="BJ625" i="11"/>
  <c r="AV626" i="11"/>
  <c r="BJ626" i="11"/>
  <c r="AV627" i="11"/>
  <c r="BJ627" i="11"/>
  <c r="AV628" i="11"/>
  <c r="BJ628" i="11"/>
  <c r="AV629" i="11"/>
  <c r="BJ629" i="11"/>
  <c r="AV630" i="11"/>
  <c r="BJ630" i="11"/>
  <c r="AV632" i="11"/>
  <c r="BJ632" i="11"/>
  <c r="AV631" i="11"/>
  <c r="BJ631" i="11"/>
  <c r="AV634" i="11"/>
  <c r="BJ634" i="11"/>
  <c r="AV633" i="11"/>
  <c r="BJ633" i="11"/>
  <c r="AV635" i="11"/>
  <c r="BJ635" i="11"/>
  <c r="AV636" i="11"/>
  <c r="BJ636" i="11"/>
  <c r="AV637" i="11"/>
  <c r="BJ637" i="11"/>
  <c r="AV638" i="11"/>
  <c r="BJ638" i="11"/>
  <c r="AV639" i="11"/>
  <c r="BJ639" i="11"/>
  <c r="AV640" i="11"/>
  <c r="BJ640" i="11"/>
  <c r="AV641" i="11"/>
  <c r="BJ641" i="11"/>
  <c r="AV642" i="11"/>
  <c r="BJ642" i="11"/>
  <c r="AV643" i="11"/>
  <c r="BJ643" i="11"/>
  <c r="AV645" i="11"/>
  <c r="BJ645" i="11"/>
  <c r="AV644" i="11"/>
  <c r="BJ644" i="11"/>
  <c r="AV646" i="11"/>
  <c r="BJ646" i="11"/>
  <c r="AV647" i="11"/>
  <c r="BJ647" i="11"/>
  <c r="AV649" i="11"/>
  <c r="BJ649" i="11"/>
  <c r="AV648" i="11"/>
  <c r="BJ648" i="11"/>
  <c r="AV650" i="11"/>
  <c r="BJ650" i="11"/>
  <c r="AV651" i="11"/>
  <c r="BJ651" i="11"/>
  <c r="AV652" i="11"/>
  <c r="BJ652" i="11"/>
  <c r="AV654" i="11"/>
  <c r="BJ654" i="11"/>
  <c r="AV653" i="11"/>
  <c r="BJ653" i="11"/>
  <c r="AV655" i="11"/>
  <c r="BJ655" i="11"/>
  <c r="AV656" i="11"/>
  <c r="BJ656" i="11"/>
  <c r="AV657" i="11"/>
  <c r="BJ657" i="11"/>
  <c r="AV659" i="11"/>
  <c r="BJ659" i="11"/>
  <c r="AV658" i="11"/>
  <c r="BJ658" i="11"/>
  <c r="AV660" i="11"/>
  <c r="BJ660" i="11"/>
  <c r="AV661" i="11"/>
  <c r="BJ661" i="11"/>
  <c r="AV662" i="11"/>
  <c r="BJ662" i="11"/>
  <c r="AV663" i="11"/>
  <c r="BJ663" i="11"/>
  <c r="AV664" i="11"/>
  <c r="BJ664" i="11"/>
  <c r="AV665" i="11"/>
  <c r="BJ665" i="11"/>
  <c r="AV666" i="11"/>
  <c r="BJ666" i="11"/>
  <c r="AV668" i="11"/>
  <c r="BJ668" i="11"/>
  <c r="AV667" i="11"/>
  <c r="BJ667" i="11"/>
  <c r="AV669" i="11"/>
  <c r="BJ669" i="11"/>
  <c r="AV670" i="11"/>
  <c r="BJ670" i="11"/>
  <c r="AV671" i="11"/>
  <c r="BJ671" i="11"/>
  <c r="AV672" i="11"/>
  <c r="BJ672" i="11"/>
  <c r="AV673" i="11"/>
  <c r="BJ673" i="11"/>
  <c r="AV674" i="11"/>
  <c r="BJ674" i="11"/>
  <c r="AV676" i="11"/>
  <c r="BJ676" i="11"/>
  <c r="AV675" i="11"/>
  <c r="BJ675" i="11"/>
  <c r="AV677" i="11"/>
  <c r="BJ677" i="11"/>
  <c r="AV678" i="11"/>
  <c r="BJ678" i="11"/>
  <c r="AV679" i="11"/>
  <c r="BJ679" i="11"/>
  <c r="AV680" i="11"/>
  <c r="BJ680" i="11"/>
  <c r="AV681" i="11"/>
  <c r="BJ681" i="11"/>
  <c r="AV682" i="11"/>
  <c r="BJ682" i="11"/>
  <c r="AV684" i="11"/>
  <c r="BJ684" i="11"/>
  <c r="AV683" i="11"/>
  <c r="BJ683" i="11"/>
  <c r="AV686" i="11"/>
  <c r="BJ686" i="11"/>
  <c r="AV685" i="11"/>
  <c r="BJ685" i="11"/>
  <c r="AV687" i="11"/>
  <c r="BJ687" i="11"/>
  <c r="AV688" i="11"/>
  <c r="BJ688" i="11"/>
  <c r="AV689" i="11"/>
  <c r="BJ689" i="11"/>
  <c r="AV690" i="11"/>
  <c r="BJ690" i="11"/>
  <c r="AV691" i="11"/>
  <c r="BJ691" i="11"/>
  <c r="AV692" i="11"/>
  <c r="BJ692" i="11"/>
  <c r="AV693" i="11"/>
  <c r="BJ693" i="11"/>
  <c r="AV694" i="11"/>
  <c r="BJ694" i="11"/>
  <c r="AV695" i="11"/>
  <c r="BJ695" i="11"/>
  <c r="AV696" i="11"/>
  <c r="BJ696" i="11"/>
  <c r="AV697" i="11"/>
  <c r="BJ697" i="11"/>
  <c r="AV698" i="11"/>
  <c r="BJ698" i="11"/>
  <c r="AV700" i="11"/>
  <c r="BJ700" i="11"/>
  <c r="AV699" i="11"/>
  <c r="BJ699" i="11"/>
  <c r="AV701" i="11"/>
  <c r="BJ701" i="11"/>
  <c r="AV702" i="11"/>
  <c r="BJ702" i="11"/>
  <c r="AV703" i="11"/>
  <c r="BJ703" i="11"/>
  <c r="AV704" i="11"/>
  <c r="BJ704" i="11"/>
  <c r="AV705" i="11"/>
  <c r="BJ705" i="11"/>
  <c r="AV706" i="11"/>
  <c r="BJ706" i="11"/>
  <c r="AV707" i="11"/>
  <c r="BJ707" i="11"/>
  <c r="AV708" i="11"/>
  <c r="BJ708" i="11"/>
  <c r="AV709" i="11"/>
  <c r="BJ709" i="11"/>
  <c r="AV710" i="11"/>
  <c r="BJ710" i="11"/>
  <c r="AV711" i="11"/>
  <c r="BJ711" i="11"/>
  <c r="AV712" i="11"/>
  <c r="BJ712" i="11"/>
  <c r="AV713" i="11"/>
  <c r="BJ713" i="11"/>
  <c r="AV714" i="11"/>
  <c r="BJ714" i="11"/>
  <c r="AV715" i="11"/>
  <c r="BJ715" i="11"/>
  <c r="AV716" i="11"/>
  <c r="BJ716" i="11"/>
  <c r="AV717" i="11"/>
  <c r="BJ717" i="11"/>
  <c r="AV718" i="11"/>
  <c r="BJ718" i="11"/>
  <c r="AV719" i="11"/>
  <c r="BJ719" i="11"/>
  <c r="AV720" i="11"/>
  <c r="BJ720" i="11"/>
  <c r="AV721" i="11"/>
  <c r="BJ721" i="11"/>
  <c r="AV722" i="11"/>
  <c r="BJ722" i="11"/>
  <c r="AV723" i="11"/>
  <c r="BJ723" i="11"/>
  <c r="AV724" i="11"/>
  <c r="BJ724" i="11"/>
  <c r="AV725" i="11"/>
  <c r="BJ725" i="11"/>
  <c r="AV726" i="11"/>
  <c r="BJ726" i="11"/>
  <c r="AV727" i="11"/>
  <c r="BJ727" i="11"/>
  <c r="AV728" i="11"/>
  <c r="BJ728" i="11"/>
  <c r="AV730" i="11"/>
  <c r="BJ730" i="11"/>
  <c r="AV729" i="11"/>
  <c r="BJ729" i="11"/>
  <c r="AV731" i="11"/>
  <c r="BJ731" i="11"/>
  <c r="AV732" i="11"/>
  <c r="BJ732" i="11"/>
  <c r="AV733" i="11"/>
  <c r="BJ733" i="11"/>
  <c r="AV735" i="11"/>
  <c r="BJ735" i="11"/>
  <c r="AV734" i="11"/>
  <c r="BJ734" i="11"/>
  <c r="AV736" i="11"/>
  <c r="BJ736" i="11"/>
  <c r="AV737" i="11"/>
  <c r="BJ737" i="11"/>
  <c r="AV738" i="11"/>
  <c r="BJ738" i="11"/>
  <c r="AV740" i="11"/>
  <c r="BJ740" i="11"/>
  <c r="AV739" i="11"/>
  <c r="BJ739" i="11"/>
  <c r="AV741" i="11"/>
  <c r="BJ741" i="11"/>
  <c r="AV742" i="11"/>
  <c r="BJ742" i="11"/>
  <c r="AV743" i="11"/>
  <c r="BJ743" i="11"/>
  <c r="AV744" i="11"/>
  <c r="BJ744" i="11"/>
  <c r="AV745" i="11"/>
  <c r="BJ745" i="11"/>
  <c r="AV746" i="11"/>
  <c r="BJ746" i="11"/>
  <c r="AV747" i="11"/>
  <c r="BJ747" i="11"/>
  <c r="AV749" i="11"/>
  <c r="BJ749" i="11"/>
  <c r="AV748" i="11"/>
  <c r="BJ748" i="11"/>
  <c r="AV750" i="11"/>
  <c r="BJ750" i="11"/>
  <c r="AV751" i="11"/>
  <c r="BJ751" i="11"/>
  <c r="AV753" i="11"/>
  <c r="BJ753" i="11"/>
  <c r="AV752" i="11"/>
  <c r="BJ752" i="11"/>
  <c r="AV754" i="11"/>
  <c r="BJ754" i="11"/>
  <c r="AV756" i="11"/>
  <c r="BJ756" i="11"/>
  <c r="AV755" i="11"/>
  <c r="BJ755" i="11"/>
  <c r="AV757" i="11"/>
  <c r="BJ757" i="11"/>
  <c r="AV758" i="11"/>
  <c r="BJ758" i="11"/>
  <c r="AV759" i="11"/>
  <c r="BJ759" i="11"/>
  <c r="AV760" i="11"/>
  <c r="BJ760" i="11"/>
  <c r="AV761" i="11"/>
  <c r="BJ761" i="11"/>
  <c r="AV762" i="11"/>
  <c r="BJ762" i="11"/>
  <c r="AV763" i="11"/>
  <c r="BJ763" i="11"/>
  <c r="AV764" i="11"/>
  <c r="BJ764" i="11"/>
  <c r="AV765" i="11"/>
  <c r="BJ765" i="11"/>
  <c r="AV766" i="11"/>
  <c r="BJ766" i="11"/>
  <c r="AV767" i="11"/>
  <c r="BJ767" i="11"/>
  <c r="AV768" i="11"/>
  <c r="BJ768" i="11"/>
  <c r="AV769" i="11"/>
  <c r="BJ769" i="11"/>
  <c r="AV770" i="11"/>
  <c r="BJ770" i="11"/>
  <c r="AV771" i="11"/>
  <c r="BJ771" i="11"/>
  <c r="AV772" i="11"/>
  <c r="BJ772" i="11"/>
  <c r="AV773" i="11"/>
  <c r="BJ773" i="11"/>
  <c r="AV774" i="11"/>
  <c r="BJ774" i="11"/>
  <c r="AV775" i="11"/>
  <c r="BJ775" i="11"/>
  <c r="AV776" i="11"/>
  <c r="BJ776" i="11"/>
  <c r="AV777" i="11"/>
  <c r="BJ777" i="11"/>
  <c r="AV778" i="11"/>
  <c r="BJ778" i="11"/>
  <c r="AV779" i="11"/>
  <c r="BJ779" i="11"/>
  <c r="AV780" i="11"/>
  <c r="BJ780" i="11"/>
  <c r="AV781" i="11"/>
  <c r="BJ781" i="11"/>
  <c r="AV782" i="11"/>
  <c r="BJ782" i="11"/>
  <c r="AV783" i="11"/>
  <c r="BJ783" i="11"/>
  <c r="AV784" i="11"/>
  <c r="BJ784" i="11"/>
  <c r="AV785" i="11"/>
  <c r="BJ785" i="11"/>
  <c r="AV786" i="11"/>
  <c r="BJ786" i="11"/>
  <c r="AV787" i="11"/>
  <c r="BJ787" i="11"/>
  <c r="AV788" i="11"/>
  <c r="BJ788" i="11"/>
  <c r="AV789" i="11"/>
  <c r="BJ789" i="11"/>
  <c r="AV790" i="11"/>
  <c r="BJ790" i="11"/>
  <c r="AV791" i="11"/>
  <c r="BJ791" i="11"/>
  <c r="AV793" i="11"/>
  <c r="BJ793" i="11"/>
  <c r="AV792" i="11"/>
  <c r="BJ792" i="11"/>
  <c r="AV794" i="11"/>
  <c r="BJ794" i="11"/>
  <c r="AV795" i="11"/>
  <c r="BJ795" i="11"/>
  <c r="AV796" i="11"/>
  <c r="BJ796" i="11"/>
  <c r="AV797" i="11"/>
  <c r="BJ797" i="11"/>
  <c r="AV798" i="11"/>
  <c r="BJ798" i="11"/>
  <c r="AV799" i="11"/>
  <c r="BJ799" i="11"/>
  <c r="AV800" i="11"/>
  <c r="BJ800" i="11"/>
  <c r="AV801" i="11"/>
  <c r="BJ801" i="11"/>
  <c r="AV802" i="11"/>
  <c r="BJ802" i="11"/>
  <c r="AV803" i="11"/>
  <c r="BJ803" i="11"/>
  <c r="AV804" i="11"/>
  <c r="BJ804" i="11"/>
  <c r="AV805" i="11"/>
  <c r="BJ805" i="11"/>
  <c r="AV806" i="11"/>
  <c r="BJ806" i="11"/>
  <c r="AV807" i="11"/>
  <c r="BJ807" i="11"/>
  <c r="AV808" i="11"/>
  <c r="BJ808" i="11"/>
  <c r="AV809" i="11"/>
  <c r="BJ809" i="11"/>
  <c r="AV810" i="11"/>
  <c r="BJ810" i="11"/>
  <c r="AV811" i="11"/>
  <c r="BJ811" i="11"/>
  <c r="AV812" i="11"/>
  <c r="BJ812" i="11"/>
  <c r="AV813" i="11"/>
  <c r="BJ813" i="11"/>
  <c r="AV814" i="11"/>
  <c r="BJ814" i="11"/>
  <c r="AV816" i="11"/>
  <c r="BJ816" i="11"/>
  <c r="AV815" i="11"/>
  <c r="BJ815" i="11"/>
  <c r="AV817" i="11"/>
  <c r="BJ817" i="11"/>
  <c r="AV818" i="11"/>
  <c r="BJ818" i="11"/>
  <c r="AV819" i="11"/>
  <c r="BJ819" i="11"/>
  <c r="AV820" i="11"/>
  <c r="BJ820" i="11"/>
  <c r="AV821" i="11"/>
  <c r="BJ821" i="11"/>
  <c r="AV823" i="11"/>
  <c r="BJ823" i="11"/>
  <c r="AV822" i="11"/>
  <c r="BJ822" i="11"/>
  <c r="AV824" i="11"/>
  <c r="BJ824" i="11"/>
  <c r="AV825" i="11"/>
  <c r="BJ825" i="11"/>
  <c r="AV826" i="11"/>
  <c r="BJ826" i="11"/>
  <c r="AV827" i="11"/>
  <c r="BJ827" i="11"/>
  <c r="AV828" i="11"/>
  <c r="BJ828" i="11"/>
  <c r="AV829" i="11"/>
  <c r="BJ829" i="11"/>
  <c r="AV830" i="11"/>
  <c r="BJ830" i="11"/>
  <c r="AV831" i="11"/>
  <c r="BJ831" i="11"/>
  <c r="AV832" i="11"/>
  <c r="BJ832" i="11"/>
  <c r="AV833" i="11"/>
  <c r="BJ833" i="11"/>
  <c r="AV834" i="11"/>
  <c r="BJ834" i="11"/>
  <c r="AV835" i="11"/>
  <c r="BJ835" i="11"/>
  <c r="AV836" i="11"/>
  <c r="BJ836" i="11"/>
  <c r="AV837" i="11"/>
  <c r="BJ837" i="11"/>
  <c r="AV838" i="11"/>
  <c r="BJ838" i="11"/>
  <c r="AV839" i="11"/>
  <c r="BJ839" i="11"/>
  <c r="AV840" i="11"/>
  <c r="BJ840" i="11"/>
  <c r="AV841" i="11"/>
  <c r="BJ841" i="11"/>
  <c r="AV842" i="11"/>
  <c r="BJ842" i="11"/>
  <c r="AV843" i="11"/>
  <c r="BJ843" i="11"/>
  <c r="AV844" i="11"/>
  <c r="BJ844" i="11"/>
  <c r="AV845" i="11"/>
  <c r="BJ845" i="11"/>
  <c r="AV846" i="11"/>
  <c r="BJ846" i="11"/>
  <c r="AV847" i="11"/>
  <c r="BJ847" i="11"/>
  <c r="AV848" i="11"/>
  <c r="BJ848" i="11"/>
  <c r="AV849" i="11"/>
  <c r="BJ849" i="11"/>
  <c r="AV850" i="11"/>
  <c r="BJ850" i="11"/>
  <c r="AV851" i="11"/>
  <c r="BJ851" i="11"/>
  <c r="AV852" i="11"/>
  <c r="BJ852" i="11"/>
  <c r="AV853" i="11"/>
  <c r="BJ853" i="11"/>
  <c r="AV854" i="11"/>
  <c r="BJ854" i="11"/>
  <c r="AV855" i="11"/>
  <c r="BJ855" i="11"/>
  <c r="AV856" i="11"/>
  <c r="BJ856" i="11"/>
  <c r="AV857" i="11"/>
  <c r="BJ857" i="11"/>
  <c r="AV858" i="11"/>
  <c r="BJ858" i="11"/>
  <c r="AV859" i="11"/>
  <c r="BJ859" i="11"/>
  <c r="AV860" i="11"/>
  <c r="BJ860" i="11"/>
  <c r="AV861" i="11"/>
  <c r="BJ861" i="11"/>
  <c r="AV862" i="11"/>
  <c r="BJ862" i="11"/>
  <c r="AV863" i="11"/>
  <c r="BJ863" i="11"/>
  <c r="AV864" i="11"/>
  <c r="BJ864" i="11"/>
  <c r="AV865" i="11"/>
  <c r="BJ865" i="11"/>
  <c r="AV866" i="11"/>
  <c r="BJ866" i="11"/>
  <c r="AV867" i="11"/>
  <c r="BJ867" i="11"/>
  <c r="AV868" i="11"/>
  <c r="BJ868" i="11"/>
  <c r="AV869" i="11"/>
  <c r="BJ869" i="11"/>
  <c r="AV870" i="11"/>
  <c r="BJ870" i="11"/>
  <c r="AV871" i="11"/>
  <c r="BJ871" i="11"/>
  <c r="AV872" i="11"/>
  <c r="BJ872" i="11"/>
  <c r="AV873" i="11"/>
  <c r="BJ873" i="11"/>
  <c r="AV874" i="11"/>
  <c r="BJ874" i="11"/>
  <c r="AV875" i="11"/>
  <c r="BJ875" i="11"/>
  <c r="AV876" i="11"/>
  <c r="BJ876" i="11"/>
  <c r="AV877" i="11"/>
  <c r="BJ877" i="11"/>
  <c r="AV878" i="11"/>
  <c r="BJ878" i="11"/>
  <c r="AV879" i="11"/>
  <c r="BJ879" i="11"/>
  <c r="AV880" i="11"/>
  <c r="BJ880" i="11"/>
  <c r="AV881" i="11"/>
  <c r="BJ881" i="11"/>
  <c r="AV882" i="11"/>
  <c r="BJ882" i="11"/>
  <c r="AV883" i="11"/>
  <c r="BJ883" i="11"/>
  <c r="AV884" i="11"/>
  <c r="BJ884" i="11"/>
  <c r="AV885" i="11"/>
  <c r="BJ885" i="11"/>
  <c r="AV886" i="11"/>
  <c r="BJ886" i="11"/>
  <c r="AV887" i="11"/>
  <c r="BJ887" i="11"/>
  <c r="AV888" i="11"/>
  <c r="BJ888" i="11"/>
  <c r="AV889" i="11"/>
  <c r="BJ889" i="11"/>
  <c r="AV890" i="11"/>
  <c r="BJ890" i="11"/>
  <c r="AV891" i="11"/>
  <c r="BJ891" i="11"/>
  <c r="AV892" i="11"/>
  <c r="BJ892" i="11"/>
  <c r="AV893" i="11"/>
  <c r="BJ893" i="11"/>
  <c r="AV894" i="11"/>
  <c r="BJ894" i="11"/>
  <c r="AV895" i="11"/>
  <c r="BJ895" i="11"/>
  <c r="AV896" i="11"/>
  <c r="BJ896" i="11"/>
  <c r="AV897" i="11"/>
  <c r="BJ897" i="11"/>
  <c r="AV898" i="11"/>
  <c r="BJ898" i="11"/>
  <c r="AV899" i="11"/>
  <c r="BJ899" i="11"/>
  <c r="AV900" i="11"/>
  <c r="BJ900" i="11"/>
  <c r="AV901" i="11"/>
  <c r="BJ901" i="11"/>
  <c r="AV902" i="11"/>
  <c r="BJ902" i="11"/>
  <c r="AV903" i="11"/>
  <c r="BJ903" i="11"/>
  <c r="AV904" i="11"/>
  <c r="BJ904" i="11"/>
  <c r="AV905" i="11"/>
  <c r="BJ905" i="11"/>
  <c r="AV906" i="11"/>
  <c r="BJ906" i="11"/>
  <c r="AV907" i="11"/>
  <c r="BJ907" i="11"/>
  <c r="AV908" i="11"/>
  <c r="BJ908" i="11"/>
  <c r="AV909" i="11"/>
  <c r="BJ909" i="11"/>
  <c r="AV910" i="11"/>
  <c r="BJ910" i="11"/>
  <c r="AV911" i="11"/>
  <c r="BJ911" i="11"/>
  <c r="AV912" i="11"/>
  <c r="BJ912" i="11"/>
  <c r="AV913" i="11"/>
  <c r="BJ913" i="11"/>
  <c r="AV914" i="11"/>
  <c r="BJ914" i="11"/>
  <c r="AV915" i="11"/>
  <c r="BJ915" i="11"/>
  <c r="AV916" i="11"/>
  <c r="BJ916" i="11"/>
  <c r="AV917" i="11"/>
  <c r="BJ917" i="11"/>
  <c r="AV918" i="11"/>
  <c r="BJ918" i="11"/>
  <c r="AV919" i="11"/>
  <c r="BJ919" i="11"/>
  <c r="AV920" i="11"/>
  <c r="BJ920" i="11"/>
  <c r="AV921" i="11"/>
  <c r="BJ921" i="11"/>
  <c r="AV922" i="11"/>
  <c r="BJ922" i="11"/>
  <c r="AV923" i="11"/>
  <c r="BJ923" i="11"/>
  <c r="AV924" i="11"/>
  <c r="BJ924" i="11"/>
  <c r="AV925" i="11"/>
  <c r="BJ925" i="11"/>
  <c r="AV926" i="11"/>
  <c r="BJ926" i="11"/>
  <c r="AV927" i="11"/>
  <c r="BJ927" i="11"/>
  <c r="AV928" i="11"/>
  <c r="BJ928" i="11"/>
  <c r="AV929" i="11"/>
  <c r="BJ929" i="11"/>
  <c r="AV930" i="11"/>
  <c r="BJ930" i="11"/>
  <c r="AV931" i="11"/>
  <c r="BJ931" i="11"/>
  <c r="AV932" i="11"/>
  <c r="BJ932" i="11"/>
  <c r="AV933" i="11"/>
  <c r="BJ933" i="11"/>
  <c r="AV934" i="11"/>
  <c r="BJ934" i="11"/>
  <c r="AV935" i="11"/>
  <c r="BJ935" i="11"/>
  <c r="AV936" i="11"/>
  <c r="BJ936" i="11"/>
  <c r="AV937" i="11"/>
  <c r="BJ937" i="11"/>
  <c r="AV938" i="11"/>
  <c r="BJ938" i="11"/>
  <c r="AV939" i="11"/>
  <c r="BJ939" i="11"/>
  <c r="AV940" i="11"/>
  <c r="BJ940" i="11"/>
  <c r="AV941" i="11"/>
  <c r="BJ941" i="11"/>
  <c r="AV942" i="11"/>
  <c r="BJ942" i="11"/>
  <c r="AV943" i="11"/>
  <c r="BJ943" i="11"/>
  <c r="AV944" i="11"/>
  <c r="BJ944" i="11"/>
  <c r="AV945" i="11"/>
  <c r="BJ945" i="11"/>
  <c r="AV946" i="11"/>
  <c r="BJ946" i="11"/>
  <c r="AV947" i="11"/>
  <c r="BJ947" i="11"/>
  <c r="AV948" i="11"/>
  <c r="BJ948" i="11"/>
  <c r="AV949" i="11"/>
  <c r="BJ949" i="11"/>
  <c r="AV950" i="11"/>
  <c r="BJ950" i="11"/>
  <c r="AV951" i="11"/>
  <c r="BJ951" i="11"/>
  <c r="AV952" i="11"/>
  <c r="BJ952" i="11"/>
  <c r="AV953" i="11"/>
  <c r="BJ953" i="11"/>
  <c r="AV954" i="11"/>
  <c r="BJ954" i="11"/>
  <c r="AV955" i="11"/>
  <c r="BJ955" i="11"/>
  <c r="AV956" i="11"/>
  <c r="BJ956" i="11"/>
  <c r="AV957" i="11"/>
  <c r="BJ957" i="11"/>
  <c r="AV958" i="11"/>
  <c r="BJ958" i="11"/>
  <c r="AV959" i="11"/>
  <c r="BJ959" i="11"/>
  <c r="AV960" i="11"/>
  <c r="BJ960" i="11"/>
  <c r="AV961" i="11"/>
  <c r="BJ961" i="11"/>
  <c r="AV962" i="11"/>
  <c r="BJ962" i="11"/>
  <c r="AV963" i="11"/>
  <c r="BJ963" i="11"/>
  <c r="AV964" i="11"/>
  <c r="BJ964" i="11"/>
  <c r="AV965" i="11"/>
  <c r="BJ965" i="11"/>
  <c r="AV966" i="11"/>
  <c r="BJ966" i="11"/>
  <c r="AV967" i="11"/>
  <c r="BJ967" i="11"/>
  <c r="AV968" i="11"/>
  <c r="BJ968" i="11"/>
  <c r="AV969" i="11"/>
  <c r="BJ969" i="11"/>
  <c r="AV970" i="11"/>
  <c r="BJ970" i="11"/>
  <c r="AV971" i="11"/>
  <c r="BJ971" i="11"/>
  <c r="AV972" i="11"/>
  <c r="BJ972" i="11"/>
  <c r="AV973" i="11"/>
  <c r="BJ973" i="11"/>
  <c r="AV974" i="11"/>
  <c r="BJ974" i="11"/>
  <c r="AV975" i="11"/>
  <c r="BJ975" i="11"/>
  <c r="AV976" i="11"/>
  <c r="BJ976" i="11"/>
  <c r="AV977" i="11"/>
  <c r="BJ977" i="11"/>
  <c r="AV978" i="11"/>
  <c r="BJ978" i="11"/>
  <c r="AV979" i="11"/>
  <c r="BJ979" i="11"/>
  <c r="AV980" i="11"/>
  <c r="BJ980" i="11"/>
  <c r="AV981" i="11"/>
  <c r="BJ981" i="11"/>
  <c r="AV982" i="11"/>
  <c r="BJ982" i="11"/>
  <c r="AV983" i="11"/>
  <c r="BJ983" i="11"/>
  <c r="AV984" i="11"/>
  <c r="BJ984" i="11"/>
  <c r="AV985" i="11"/>
  <c r="BJ985" i="11"/>
  <c r="AV986" i="11"/>
  <c r="BJ986" i="11"/>
  <c r="AV987" i="11"/>
  <c r="BJ987" i="11"/>
  <c r="AV988" i="11"/>
  <c r="BJ988" i="11"/>
  <c r="AV989" i="11"/>
  <c r="BJ989" i="11"/>
  <c r="AV990" i="11"/>
  <c r="BJ990" i="11"/>
  <c r="AV991" i="11"/>
  <c r="BJ991" i="11"/>
  <c r="AV992" i="11"/>
  <c r="BJ992" i="11"/>
  <c r="AV993" i="11"/>
  <c r="BJ993" i="11"/>
  <c r="AV994" i="11"/>
  <c r="BJ994" i="11"/>
  <c r="AV995" i="11"/>
  <c r="BJ995" i="11"/>
  <c r="AV996" i="11"/>
  <c r="BJ996" i="11"/>
  <c r="AV997" i="11"/>
  <c r="BJ997" i="11"/>
  <c r="AV998" i="11"/>
  <c r="BJ998" i="11"/>
  <c r="AV999" i="11"/>
  <c r="BJ999" i="11"/>
  <c r="AV1000" i="11"/>
  <c r="BJ1000" i="11"/>
  <c r="AV1001" i="11"/>
  <c r="BJ1001" i="11"/>
  <c r="AV1002" i="11"/>
  <c r="BJ1002" i="11"/>
  <c r="AV1003" i="11"/>
  <c r="BJ1003" i="11"/>
  <c r="AV1004" i="11"/>
  <c r="BJ1004" i="11"/>
  <c r="AV1005" i="11"/>
  <c r="BJ1005" i="11"/>
  <c r="AV1006" i="11"/>
  <c r="BJ1006" i="11"/>
  <c r="AV1007" i="11"/>
  <c r="BJ1007" i="11"/>
  <c r="AV1008" i="11"/>
  <c r="BJ1008" i="11"/>
  <c r="AV1009" i="11"/>
  <c r="BJ1009" i="11"/>
  <c r="AV1010" i="11"/>
  <c r="BG214" i="11"/>
  <c r="BG321" i="11"/>
  <c r="BG325" i="11"/>
  <c r="BG88" i="11"/>
  <c r="BG114" i="11"/>
  <c r="BG62" i="11"/>
  <c r="BG256" i="11"/>
  <c r="CM226" i="11"/>
  <c r="DA226" i="11"/>
  <c r="BL226" i="11"/>
  <c r="CM466" i="11"/>
  <c r="DA466" i="11"/>
  <c r="BL466" i="11"/>
  <c r="CM490" i="11"/>
  <c r="DA490" i="11"/>
  <c r="BL490" i="11"/>
  <c r="CM350" i="11"/>
  <c r="DA350" i="11"/>
  <c r="BL350" i="11"/>
  <c r="CM487" i="11"/>
  <c r="DA487" i="11"/>
  <c r="BL487" i="11"/>
  <c r="CM311" i="11"/>
  <c r="DA311" i="11"/>
  <c r="BL311" i="11"/>
  <c r="CM47" i="11"/>
  <c r="DA47" i="11"/>
  <c r="BL47" i="11"/>
  <c r="CM347" i="11"/>
  <c r="DA347" i="11"/>
  <c r="BL347" i="11"/>
  <c r="CM345" i="11"/>
  <c r="DA345" i="11"/>
  <c r="BL345" i="11"/>
  <c r="CM288" i="11"/>
  <c r="DA288" i="11"/>
  <c r="BL288" i="11"/>
  <c r="CM320" i="11"/>
  <c r="DA320" i="11"/>
  <c r="BL320" i="11"/>
  <c r="CM124" i="11"/>
  <c r="DA124" i="11"/>
  <c r="BL124" i="11"/>
  <c r="CM225" i="11"/>
  <c r="DA225" i="11"/>
  <c r="BL225" i="11"/>
  <c r="CM48" i="11"/>
  <c r="DA48" i="11"/>
  <c r="BL48" i="11"/>
  <c r="CM289" i="11"/>
  <c r="DA289" i="11"/>
  <c r="BL289" i="11"/>
  <c r="CV179" i="11"/>
  <c r="CV324" i="11"/>
  <c r="CV289" i="11"/>
  <c r="CV235" i="11"/>
  <c r="CV181" i="11"/>
  <c r="CV358" i="11"/>
  <c r="BG48" i="11"/>
  <c r="BG290" i="11"/>
  <c r="BG291" i="11"/>
  <c r="BG285" i="11"/>
  <c r="S80" i="19"/>
  <c r="S85" i="19"/>
  <c r="L106" i="20"/>
  <c r="AZ349" i="11"/>
  <c r="A26" i="20"/>
  <c r="CV465" i="11"/>
  <c r="AZ285" i="11"/>
  <c r="AZ32" i="11"/>
  <c r="AZ326" i="11"/>
  <c r="AZ205" i="11"/>
  <c r="AZ289" i="11"/>
  <c r="AZ491" i="11"/>
  <c r="AZ485" i="11"/>
  <c r="CV102" i="11"/>
  <c r="AZ191" i="11"/>
  <c r="AZ114" i="11"/>
  <c r="AZ123" i="11"/>
  <c r="AZ311" i="11"/>
  <c r="CV56" i="11"/>
  <c r="AZ148" i="11"/>
  <c r="A83" i="19"/>
  <c r="CV427" i="11"/>
  <c r="CV155" i="11"/>
  <c r="CV260" i="11"/>
  <c r="CV425" i="11"/>
  <c r="CV23" i="11"/>
  <c r="CV355" i="11"/>
  <c r="CV473" i="11"/>
  <c r="AZ294" i="11"/>
  <c r="AZ31" i="11"/>
  <c r="CV51" i="11"/>
  <c r="CV440" i="11"/>
  <c r="CV78" i="11"/>
  <c r="AZ295" i="11"/>
  <c r="AZ226" i="11"/>
  <c r="AZ322" i="11"/>
  <c r="AZ87" i="11"/>
  <c r="AZ290" i="11"/>
  <c r="CV68" i="11"/>
  <c r="CV263" i="11"/>
  <c r="AZ490" i="11"/>
  <c r="AZ487" i="11"/>
  <c r="CV209" i="11"/>
  <c r="CV25" i="11"/>
  <c r="CV175" i="11"/>
  <c r="CV343" i="11"/>
  <c r="CV365" i="11"/>
  <c r="CV250" i="11"/>
  <c r="CV150" i="11"/>
  <c r="CV407" i="11"/>
  <c r="CV428" i="11"/>
  <c r="CV313" i="11"/>
  <c r="AZ324" i="11"/>
  <c r="AZ214" i="11"/>
  <c r="AZ316" i="11"/>
  <c r="CV297" i="11"/>
  <c r="CV210" i="11"/>
  <c r="CV266" i="11"/>
  <c r="CV157" i="11"/>
  <c r="CV496" i="11"/>
  <c r="CV171" i="11"/>
  <c r="CV217" i="11"/>
  <c r="CV429" i="11"/>
  <c r="CV503" i="11"/>
  <c r="CV391" i="11"/>
  <c r="CV204" i="11"/>
  <c r="CV120" i="11"/>
  <c r="CV494" i="11"/>
  <c r="CV477" i="11"/>
  <c r="AZ317" i="11"/>
  <c r="AZ258" i="11"/>
  <c r="AZ362" i="11"/>
  <c r="AZ369" i="11"/>
  <c r="CV369" i="11"/>
  <c r="AZ296" i="11"/>
  <c r="CV174" i="11"/>
  <c r="CV276" i="11"/>
  <c r="CV467" i="11"/>
  <c r="CV163" i="11"/>
  <c r="CV122" i="11"/>
  <c r="CV442" i="11"/>
  <c r="CV377" i="11"/>
  <c r="AZ334" i="11"/>
  <c r="AZ216" i="11"/>
  <c r="AZ180" i="11"/>
  <c r="AZ24" i="11"/>
  <c r="AZ318" i="11"/>
  <c r="AZ345" i="11"/>
  <c r="CV103" i="11"/>
  <c r="CV271" i="11"/>
  <c r="CV139" i="11"/>
  <c r="AZ492" i="11"/>
  <c r="CV265" i="11"/>
  <c r="AZ206" i="11"/>
  <c r="CV329" i="11"/>
  <c r="CV495" i="11"/>
  <c r="CV453" i="11"/>
  <c r="CV107" i="11"/>
  <c r="CV452" i="11"/>
  <c r="CV456" i="11"/>
  <c r="CV164" i="11"/>
  <c r="CV82" i="11"/>
  <c r="CV140" i="11"/>
  <c r="CV378" i="11"/>
  <c r="CV371" i="11"/>
  <c r="CV132" i="11"/>
  <c r="CV71" i="11"/>
  <c r="CV238" i="11"/>
  <c r="CV207" i="11"/>
  <c r="CV95" i="11"/>
  <c r="CV222" i="11"/>
  <c r="CV404" i="11"/>
  <c r="CV131" i="11"/>
  <c r="CV105" i="11"/>
  <c r="CV44" i="11"/>
  <c r="CV306" i="11"/>
  <c r="CV133" i="11"/>
  <c r="CV248" i="11"/>
  <c r="CV73" i="11"/>
  <c r="CV399" i="11"/>
  <c r="AZ346" i="11"/>
  <c r="AZ447" i="11"/>
  <c r="AZ245" i="11"/>
  <c r="CV156" i="11"/>
  <c r="CV264" i="11"/>
  <c r="CV364" i="11"/>
  <c r="CV104" i="11"/>
  <c r="CV58" i="11"/>
  <c r="CV43" i="11"/>
  <c r="CV275" i="11"/>
  <c r="CV41" i="11"/>
  <c r="CV152" i="11"/>
  <c r="CV176" i="11"/>
  <c r="CV433" i="11"/>
  <c r="CV360" i="11"/>
  <c r="A85" i="20"/>
  <c r="CV282" i="11"/>
  <c r="CV81" i="11"/>
  <c r="CV478" i="11"/>
  <c r="CV111" i="11"/>
  <c r="CV301" i="11"/>
  <c r="CV241" i="11"/>
  <c r="CV279" i="11"/>
  <c r="CV201" i="11"/>
  <c r="CV202" i="11"/>
  <c r="CV447" i="11"/>
  <c r="CV193" i="11"/>
  <c r="CV416" i="11"/>
  <c r="CV439" i="11"/>
  <c r="CV196" i="11"/>
  <c r="CV436" i="11"/>
  <c r="CV402" i="11"/>
  <c r="CV194" i="11"/>
  <c r="CV91" i="11"/>
  <c r="CV141" i="11"/>
  <c r="CV161" i="11"/>
  <c r="CV253" i="11"/>
  <c r="CV298" i="11"/>
  <c r="CV469" i="11"/>
  <c r="CV368" i="11"/>
  <c r="CV304" i="11"/>
  <c r="CV97" i="11"/>
  <c r="AZ287" i="11"/>
  <c r="CV212" i="11"/>
  <c r="AZ312" i="11"/>
  <c r="CV305" i="11"/>
  <c r="CV100" i="11"/>
  <c r="CV498" i="11"/>
  <c r="CV387" i="11"/>
  <c r="AZ466" i="11"/>
  <c r="AZ113" i="11"/>
  <c r="CV344" i="11"/>
  <c r="AZ34" i="11"/>
  <c r="CV395" i="11"/>
  <c r="CV277" i="11"/>
  <c r="CV64" i="11"/>
  <c r="CV75" i="11"/>
  <c r="CV484" i="11"/>
  <c r="CV86" i="11"/>
  <c r="CV405" i="11"/>
  <c r="CV197" i="11"/>
  <c r="CV89" i="11"/>
  <c r="CV184" i="11"/>
  <c r="AZ339" i="11"/>
  <c r="CV451" i="11"/>
  <c r="CV160" i="11"/>
  <c r="CV483" i="11"/>
  <c r="CV57" i="11"/>
  <c r="CM231" i="11"/>
  <c r="DA231" i="11"/>
  <c r="CM159" i="11"/>
  <c r="DA159" i="11"/>
  <c r="CV135" i="11"/>
  <c r="CV165" i="11"/>
  <c r="CM434" i="11"/>
  <c r="DA434" i="11"/>
  <c r="CV450" i="11"/>
  <c r="CV42" i="11"/>
  <c r="CK456" i="11"/>
  <c r="CY456" i="11"/>
  <c r="CV69" i="11"/>
  <c r="CV85" i="11"/>
  <c r="CV96" i="11"/>
  <c r="CV337" i="11"/>
  <c r="CV272" i="11"/>
  <c r="CV340" i="11"/>
  <c r="CV430" i="11"/>
  <c r="CV281" i="11"/>
  <c r="CL337" i="11"/>
  <c r="CZ337" i="11"/>
  <c r="BN70" i="11"/>
  <c r="CV195" i="11"/>
  <c r="CV66" i="11"/>
  <c r="CV211" i="11"/>
  <c r="CM337" i="11"/>
  <c r="DA337" i="11"/>
  <c r="AZ70" i="11"/>
  <c r="CL99" i="11"/>
  <c r="CZ99" i="11"/>
  <c r="CN452" i="11"/>
  <c r="DB452" i="11"/>
  <c r="CJ337" i="11"/>
  <c r="CX337" i="11"/>
  <c r="CV392" i="11"/>
  <c r="CV493" i="11"/>
  <c r="CV389" i="11"/>
  <c r="CK393" i="11"/>
  <c r="CY393" i="11"/>
  <c r="CN251" i="11"/>
  <c r="DB251" i="11"/>
  <c r="CJ434" i="11"/>
  <c r="CX434" i="11"/>
  <c r="CN159" i="11"/>
  <c r="DB159" i="11"/>
  <c r="CM27" i="11"/>
  <c r="DA27" i="11"/>
  <c r="CV37" i="11"/>
  <c r="CV482" i="11"/>
  <c r="CV72" i="11"/>
  <c r="CV106" i="11"/>
  <c r="CV470" i="11"/>
  <c r="CV200" i="11"/>
  <c r="CV149" i="11"/>
  <c r="AZ246" i="11"/>
  <c r="AZ88" i="11"/>
  <c r="AZ337" i="11"/>
  <c r="BN790" i="11"/>
  <c r="CV449" i="11"/>
  <c r="CV502" i="11"/>
  <c r="CV130" i="11"/>
  <c r="CV159" i="11"/>
  <c r="CV472" i="11"/>
  <c r="CV396" i="11"/>
  <c r="CV136" i="11"/>
  <c r="CV199" i="11"/>
  <c r="CV335" i="11"/>
  <c r="CV274" i="11"/>
  <c r="CV53" i="11"/>
  <c r="CV186" i="11"/>
  <c r="AZ358" i="11"/>
  <c r="AZ79" i="11"/>
  <c r="CJ132" i="11"/>
  <c r="CX132" i="11"/>
  <c r="CV183" i="11"/>
  <c r="CL175" i="11"/>
  <c r="CZ175" i="11"/>
  <c r="CV36" i="11"/>
  <c r="CV375" i="11"/>
  <c r="CV481" i="11"/>
  <c r="CV128" i="11"/>
  <c r="CV268" i="11"/>
  <c r="CV303" i="11"/>
  <c r="CV166" i="11"/>
  <c r="AZ291" i="11"/>
  <c r="AZ147" i="11"/>
  <c r="CJ231" i="11"/>
  <c r="CX231" i="11"/>
  <c r="CK132" i="11"/>
  <c r="CY132" i="11"/>
  <c r="CV372" i="11"/>
  <c r="CV499" i="11"/>
  <c r="CV138" i="11"/>
  <c r="CV172" i="11"/>
  <c r="CK99" i="11"/>
  <c r="CY99" i="11"/>
  <c r="CV28" i="11"/>
  <c r="CV70" i="11"/>
  <c r="CV108" i="11"/>
  <c r="CV170" i="11"/>
  <c r="CV233" i="11"/>
  <c r="CV198" i="11"/>
  <c r="CV437" i="11"/>
  <c r="CV410" i="11"/>
  <c r="CV145" i="11"/>
  <c r="CV307" i="11"/>
  <c r="CV328" i="11"/>
  <c r="CV76" i="11"/>
  <c r="CV254" i="11"/>
  <c r="CV26" i="11"/>
  <c r="CV220" i="11"/>
  <c r="AZ230" i="11"/>
  <c r="CK337" i="11"/>
  <c r="CY337" i="11"/>
  <c r="CN90" i="11"/>
  <c r="DB90" i="11"/>
  <c r="AZ456" i="11"/>
  <c r="AZ872" i="11"/>
  <c r="CV190" i="11"/>
  <c r="CN393" i="11"/>
  <c r="DB393" i="11"/>
  <c r="CK251" i="11"/>
  <c r="CY251" i="11"/>
  <c r="CV506" i="11"/>
  <c r="CV314" i="11"/>
  <c r="CV218" i="11"/>
  <c r="CV394" i="11"/>
  <c r="CV259" i="11"/>
  <c r="CJ393" i="11"/>
  <c r="CX393" i="11"/>
  <c r="CM251" i="11"/>
  <c r="DA251" i="11"/>
  <c r="CV445" i="11"/>
  <c r="CV300" i="11"/>
  <c r="CV98" i="11"/>
  <c r="CV144" i="11"/>
  <c r="CV356" i="11"/>
  <c r="CV310" i="11"/>
  <c r="CV158" i="11"/>
  <c r="CK283" i="11"/>
  <c r="CY283" i="11"/>
  <c r="BJ283" i="11"/>
  <c r="CK236" i="11"/>
  <c r="CY236" i="11"/>
  <c r="BJ236" i="11"/>
  <c r="CK256" i="11"/>
  <c r="CY256" i="11"/>
  <c r="BJ256" i="11"/>
  <c r="CK124" i="11"/>
  <c r="CY124" i="11"/>
  <c r="BJ124" i="11"/>
  <c r="CK126" i="11"/>
  <c r="CY126" i="11"/>
  <c r="BJ126" i="11"/>
  <c r="CK319" i="11"/>
  <c r="CY319" i="11"/>
  <c r="BJ319" i="11"/>
  <c r="CK179" i="11"/>
  <c r="CY179" i="11"/>
  <c r="BJ179" i="11"/>
  <c r="CK488" i="11"/>
  <c r="CY488" i="11"/>
  <c r="BJ488" i="11"/>
  <c r="CK347" i="11"/>
  <c r="CY347" i="11"/>
  <c r="BJ347" i="11"/>
  <c r="CK353" i="11"/>
  <c r="CY353" i="11"/>
  <c r="BJ353" i="11"/>
  <c r="CK333" i="11"/>
  <c r="CY333" i="11"/>
  <c r="BJ333" i="11"/>
  <c r="CK61" i="11"/>
  <c r="CY61" i="11"/>
  <c r="BJ61" i="11"/>
  <c r="CJ339" i="11"/>
  <c r="AZ231" i="11"/>
  <c r="CL132" i="11"/>
  <c r="CZ132" i="11"/>
  <c r="CJ90" i="11"/>
  <c r="CL208" i="11"/>
  <c r="CZ208" i="11"/>
  <c r="CN224" i="11"/>
  <c r="DB224" i="11"/>
  <c r="CJ165" i="11"/>
  <c r="BN621" i="11"/>
  <c r="BN756" i="11"/>
  <c r="BN885" i="11"/>
  <c r="BN895" i="11"/>
  <c r="CL456" i="11"/>
  <c r="CZ456" i="11"/>
  <c r="CM70" i="11"/>
  <c r="DA70" i="11"/>
  <c r="CL101" i="11"/>
  <c r="CZ101" i="11"/>
  <c r="CN194" i="11"/>
  <c r="DB194" i="11"/>
  <c r="CM72" i="11"/>
  <c r="DA72" i="11"/>
  <c r="CK452" i="11"/>
  <c r="CY452" i="11"/>
  <c r="CN44" i="11"/>
  <c r="DB44" i="11"/>
  <c r="CN162" i="11"/>
  <c r="DB162" i="11"/>
  <c r="CK166" i="11"/>
  <c r="CY166" i="11"/>
  <c r="AZ598" i="11"/>
  <c r="AZ815" i="11"/>
  <c r="CV143" i="11"/>
  <c r="AZ227" i="11"/>
  <c r="BN407" i="11"/>
  <c r="CL393" i="11"/>
  <c r="CZ393" i="11"/>
  <c r="CJ309" i="11"/>
  <c r="CN119" i="11"/>
  <c r="DB119" i="11"/>
  <c r="CN82" i="11"/>
  <c r="DB82" i="11"/>
  <c r="BN251" i="11"/>
  <c r="CJ85" i="11"/>
  <c r="BN415" i="11"/>
  <c r="CK434" i="11"/>
  <c r="CY434" i="11"/>
  <c r="CM110" i="11"/>
  <c r="DA110" i="11"/>
  <c r="CM464" i="11"/>
  <c r="DA464" i="11"/>
  <c r="CM330" i="11"/>
  <c r="DA330" i="11"/>
  <c r="CN343" i="11"/>
  <c r="DB343" i="11"/>
  <c r="AZ506" i="11"/>
  <c r="CK306" i="11"/>
  <c r="CY306" i="11"/>
  <c r="AZ244" i="11"/>
  <c r="BN469" i="11"/>
  <c r="CM433" i="11"/>
  <c r="DA433" i="11"/>
  <c r="CJ200" i="11"/>
  <c r="BN504" i="11"/>
  <c r="CX62" i="11"/>
  <c r="AZ154" i="11"/>
  <c r="BN248" i="11"/>
  <c r="CJ406" i="11"/>
  <c r="CM220" i="11"/>
  <c r="DA220" i="11"/>
  <c r="CM45" i="11"/>
  <c r="DA45" i="11"/>
  <c r="CK140" i="11"/>
  <c r="CY140" i="11"/>
  <c r="CK375" i="11"/>
  <c r="CY375" i="11"/>
  <c r="AZ160" i="11"/>
  <c r="AZ515" i="11"/>
  <c r="AZ519" i="11"/>
  <c r="BN173" i="11"/>
  <c r="AZ524" i="11"/>
  <c r="BN278" i="11"/>
  <c r="AZ536" i="11"/>
  <c r="AZ566" i="11"/>
  <c r="AZ599" i="11"/>
  <c r="AZ630" i="11"/>
  <c r="AZ662" i="11"/>
  <c r="AZ694" i="11"/>
  <c r="AZ726" i="11"/>
  <c r="AZ758" i="11"/>
  <c r="AZ789" i="11"/>
  <c r="AZ821" i="11"/>
  <c r="AZ854" i="11"/>
  <c r="AZ886" i="11"/>
  <c r="AZ983" i="11"/>
  <c r="AZ142" i="11"/>
  <c r="AZ967" i="11"/>
  <c r="CV221" i="11"/>
  <c r="CV448" i="11"/>
  <c r="CV40" i="11"/>
  <c r="CV455" i="11"/>
  <c r="CV29" i="11"/>
  <c r="CN285" i="11"/>
  <c r="DB285" i="11"/>
  <c r="BM285" i="11"/>
  <c r="CN32" i="11"/>
  <c r="DB32" i="11"/>
  <c r="BM32" i="11"/>
  <c r="CN182" i="11"/>
  <c r="DB182" i="11"/>
  <c r="BM182" i="11"/>
  <c r="CN114" i="11"/>
  <c r="DB114" i="11"/>
  <c r="BM114" i="11"/>
  <c r="CN326" i="11"/>
  <c r="DB326" i="11"/>
  <c r="BM326" i="11"/>
  <c r="CN353" i="11"/>
  <c r="DB353" i="11"/>
  <c r="BM353" i="11"/>
  <c r="CN485" i="11"/>
  <c r="DB485" i="11"/>
  <c r="BM485" i="11"/>
  <c r="CN491" i="11"/>
  <c r="DB491" i="11"/>
  <c r="BM491" i="11"/>
  <c r="CN488" i="11"/>
  <c r="DB488" i="11"/>
  <c r="BM488" i="11"/>
  <c r="CN118" i="11"/>
  <c r="DB118" i="11"/>
  <c r="BM118" i="11"/>
  <c r="CN48" i="11"/>
  <c r="DB48" i="11"/>
  <c r="BM48" i="11"/>
  <c r="CN126" i="11"/>
  <c r="DB126" i="11"/>
  <c r="BM126" i="11"/>
  <c r="CN333" i="11"/>
  <c r="DB333" i="11"/>
  <c r="BM333" i="11"/>
  <c r="CN80" i="11"/>
  <c r="DB80" i="11"/>
  <c r="BM80" i="11"/>
  <c r="CN289" i="11"/>
  <c r="DB289" i="11"/>
  <c r="BM289" i="11"/>
  <c r="CN191" i="11"/>
  <c r="DB191" i="11"/>
  <c r="BM191" i="11"/>
  <c r="CN205" i="11"/>
  <c r="DB205" i="11"/>
  <c r="BM205" i="11"/>
  <c r="CK478" i="11"/>
  <c r="CY478" i="11"/>
  <c r="BN480" i="11"/>
  <c r="CN396" i="11"/>
  <c r="DB396" i="11"/>
  <c r="AZ615" i="11"/>
  <c r="AZ808" i="11"/>
  <c r="CV240" i="11"/>
  <c r="CV60" i="11"/>
  <c r="CV411" i="11"/>
  <c r="CV244" i="11"/>
  <c r="CN443" i="11"/>
  <c r="DB443" i="11"/>
  <c r="CK301" i="11"/>
  <c r="CY301" i="11"/>
  <c r="CM297" i="11"/>
  <c r="DA297" i="11"/>
  <c r="CJ271" i="11"/>
  <c r="CN359" i="11"/>
  <c r="DB359" i="11"/>
  <c r="CX345" i="11"/>
  <c r="CJ183" i="11"/>
  <c r="CL473" i="11"/>
  <c r="CZ473" i="11"/>
  <c r="CM25" i="11"/>
  <c r="DA25" i="11"/>
  <c r="AZ482" i="11"/>
  <c r="CM371" i="11"/>
  <c r="DA371" i="11"/>
  <c r="CJ207" i="11"/>
  <c r="AZ364" i="11"/>
  <c r="BN313" i="11"/>
  <c r="CL477" i="11"/>
  <c r="CZ477" i="11"/>
  <c r="CJ77" i="11"/>
  <c r="CM111" i="11"/>
  <c r="DA111" i="11"/>
  <c r="CN35" i="11"/>
  <c r="DB35" i="11"/>
  <c r="CK106" i="11"/>
  <c r="CY106" i="11"/>
  <c r="CK81" i="11"/>
  <c r="CY81" i="11"/>
  <c r="CJ344" i="11"/>
  <c r="CK495" i="11"/>
  <c r="CY495" i="11"/>
  <c r="CL363" i="11"/>
  <c r="CZ363" i="11"/>
  <c r="CJ135" i="11"/>
  <c r="CN388" i="11"/>
  <c r="DB388" i="11"/>
  <c r="CJ238" i="11"/>
  <c r="AZ178" i="11"/>
  <c r="BN484" i="11"/>
  <c r="CX290" i="11"/>
  <c r="AZ42" i="11"/>
  <c r="CJ137" i="11"/>
  <c r="CM430" i="11"/>
  <c r="DA430" i="11"/>
  <c r="CN138" i="11"/>
  <c r="DB138" i="11"/>
  <c r="CN405" i="11"/>
  <c r="DB405" i="11"/>
  <c r="AZ158" i="11"/>
  <c r="CM55" i="11"/>
  <c r="DA55" i="11"/>
  <c r="AZ377" i="11"/>
  <c r="BN378" i="11"/>
  <c r="CJ60" i="11"/>
  <c r="CL59" i="11"/>
  <c r="CZ59" i="11"/>
  <c r="CJ146" i="11"/>
  <c r="CM400" i="11"/>
  <c r="DA400" i="11"/>
  <c r="CK261" i="11"/>
  <c r="CY261" i="11"/>
  <c r="BN276" i="11"/>
  <c r="CL281" i="11"/>
  <c r="CZ281" i="11"/>
  <c r="AZ568" i="11"/>
  <c r="AZ600" i="11"/>
  <c r="AZ631" i="11"/>
  <c r="AZ665" i="11"/>
  <c r="AZ696" i="11"/>
  <c r="AZ728" i="11"/>
  <c r="AZ760" i="11"/>
  <c r="AZ792" i="11"/>
  <c r="AZ824" i="11"/>
  <c r="AZ856" i="11"/>
  <c r="AZ889" i="11"/>
  <c r="AZ920" i="11"/>
  <c r="AZ952" i="11"/>
  <c r="AZ984" i="11"/>
  <c r="CL187" i="11"/>
  <c r="CZ187" i="11"/>
  <c r="CN39" i="11"/>
  <c r="DB39" i="11"/>
  <c r="BN167" i="11"/>
  <c r="CL457" i="11"/>
  <c r="CZ457" i="11"/>
  <c r="CM57" i="11"/>
  <c r="DA57" i="11"/>
  <c r="CK425" i="11"/>
  <c r="CY425" i="11"/>
  <c r="CL263" i="11"/>
  <c r="CZ263" i="11"/>
  <c r="AZ93" i="11"/>
  <c r="CL73" i="11"/>
  <c r="CZ73" i="11"/>
  <c r="AZ267" i="11"/>
  <c r="BN212" i="11"/>
  <c r="CM355" i="11"/>
  <c r="DA355" i="11"/>
  <c r="CJ43" i="11"/>
  <c r="CL341" i="11"/>
  <c r="CZ341" i="11"/>
  <c r="CM387" i="11"/>
  <c r="DA387" i="11"/>
  <c r="CJ133" i="11"/>
  <c r="CJ428" i="11"/>
  <c r="BN103" i="11"/>
  <c r="CJ467" i="11"/>
  <c r="BN201" i="11"/>
  <c r="CM150" i="11"/>
  <c r="DA150" i="11"/>
  <c r="CJ96" i="11"/>
  <c r="CN74" i="11"/>
  <c r="DB74" i="11"/>
  <c r="CL494" i="11"/>
  <c r="CZ494" i="11"/>
  <c r="CM444" i="11"/>
  <c r="DA444" i="11"/>
  <c r="CN98" i="11"/>
  <c r="DB98" i="11"/>
  <c r="CM242" i="11"/>
  <c r="DA242" i="11"/>
  <c r="CN342" i="11"/>
  <c r="DB342" i="11"/>
  <c r="CK391" i="11"/>
  <c r="CY391" i="11"/>
  <c r="CJ30" i="11"/>
  <c r="AZ152" i="11"/>
  <c r="BN439" i="11"/>
  <c r="CN394" i="11"/>
  <c r="DB394" i="11"/>
  <c r="BN144" i="11"/>
  <c r="CN161" i="11"/>
  <c r="DB161" i="11"/>
  <c r="CK410" i="11"/>
  <c r="CY410" i="11"/>
  <c r="CL164" i="11"/>
  <c r="CZ164" i="11"/>
  <c r="CK413" i="11"/>
  <c r="CY413" i="11"/>
  <c r="CL38" i="11"/>
  <c r="CZ38" i="11"/>
  <c r="BN264" i="11"/>
  <c r="CM174" i="11"/>
  <c r="DA174" i="11"/>
  <c r="CN270" i="11"/>
  <c r="DB270" i="11"/>
  <c r="CM280" i="11"/>
  <c r="DA280" i="11"/>
  <c r="BN544" i="11"/>
  <c r="BN578" i="11"/>
  <c r="BN609" i="11"/>
  <c r="BN641" i="11"/>
  <c r="BN673" i="11"/>
  <c r="BN705" i="11"/>
  <c r="BN737" i="11"/>
  <c r="BN769" i="11"/>
  <c r="BN800" i="11"/>
  <c r="BN834" i="11"/>
  <c r="BN865" i="11"/>
  <c r="BN896" i="11"/>
  <c r="BN929" i="11"/>
  <c r="BN961" i="11"/>
  <c r="BN993" i="11"/>
  <c r="AZ46" i="11"/>
  <c r="BN567" i="11"/>
  <c r="BN743" i="11"/>
  <c r="BN958" i="11"/>
  <c r="CV219" i="11"/>
  <c r="CV65" i="11"/>
  <c r="CV223" i="11"/>
  <c r="CV178" i="11"/>
  <c r="CV403" i="11"/>
  <c r="CV474" i="11"/>
  <c r="BN483" i="11"/>
  <c r="CX126" i="11"/>
  <c r="CM461" i="11"/>
  <c r="DA461" i="11"/>
  <c r="CK129" i="11"/>
  <c r="CY129" i="11"/>
  <c r="CN107" i="11"/>
  <c r="DB107" i="11"/>
  <c r="AZ149" i="11"/>
  <c r="BN437" i="11"/>
  <c r="CX487" i="11"/>
  <c r="AZ94" i="11"/>
  <c r="BN455" i="11"/>
  <c r="CM234" i="11"/>
  <c r="DA234" i="11"/>
  <c r="CK197" i="11"/>
  <c r="CY197" i="11"/>
  <c r="CN303" i="11"/>
  <c r="DB303" i="11"/>
  <c r="CM63" i="11"/>
  <c r="DA63" i="11"/>
  <c r="CL441" i="11"/>
  <c r="CZ441" i="11"/>
  <c r="AZ329" i="11"/>
  <c r="BN40" i="11"/>
  <c r="CL401" i="11"/>
  <c r="CZ401" i="11"/>
  <c r="CK475" i="11"/>
  <c r="CY475" i="11"/>
  <c r="CL447" i="11"/>
  <c r="CZ447" i="11"/>
  <c r="CK211" i="11"/>
  <c r="CY211" i="11"/>
  <c r="CM121" i="11"/>
  <c r="DA121" i="11"/>
  <c r="CN49" i="11"/>
  <c r="DB49" i="11"/>
  <c r="CL100" i="11"/>
  <c r="CZ100" i="11"/>
  <c r="CK497" i="11"/>
  <c r="CY497" i="11"/>
  <c r="CM340" i="11"/>
  <c r="DA340" i="11"/>
  <c r="CM92" i="11"/>
  <c r="DA92" i="11"/>
  <c r="CK136" i="11"/>
  <c r="CY136" i="11"/>
  <c r="CM496" i="11"/>
  <c r="DA496" i="11"/>
  <c r="AZ304" i="11"/>
  <c r="BN52" i="11"/>
  <c r="CX182" i="11"/>
  <c r="AZ404" i="11"/>
  <c r="BN374" i="11"/>
  <c r="CX294" i="11"/>
  <c r="AZ204" i="11"/>
  <c r="BN252" i="11"/>
  <c r="CX296" i="11"/>
  <c r="AZ395" i="11"/>
  <c r="BN299" i="11"/>
  <c r="CN300" i="11"/>
  <c r="DB300" i="11"/>
  <c r="CJ260" i="11"/>
  <c r="CK170" i="11"/>
  <c r="CY170" i="11"/>
  <c r="CL265" i="11"/>
  <c r="CZ265" i="11"/>
  <c r="BN282" i="11"/>
  <c r="AZ538" i="11"/>
  <c r="AZ570" i="11"/>
  <c r="AZ601" i="11"/>
  <c r="AZ634" i="11"/>
  <c r="AZ666" i="11"/>
  <c r="AZ698" i="11"/>
  <c r="AZ730" i="11"/>
  <c r="AZ763" i="11"/>
  <c r="AZ794" i="11"/>
  <c r="AZ826" i="11"/>
  <c r="AZ858" i="11"/>
  <c r="AZ890" i="11"/>
  <c r="AZ923" i="11"/>
  <c r="AZ954" i="11"/>
  <c r="AZ986" i="11"/>
  <c r="CJ427" i="11"/>
  <c r="CN328" i="11"/>
  <c r="DB328" i="11"/>
  <c r="CN501" i="11"/>
  <c r="DB501" i="11"/>
  <c r="CM95" i="11"/>
  <c r="DA95" i="11"/>
  <c r="CN503" i="11"/>
  <c r="DB503" i="11"/>
  <c r="CK134" i="11"/>
  <c r="CY134" i="11"/>
  <c r="CX24" i="11"/>
  <c r="CN275" i="11"/>
  <c r="DB275" i="11"/>
  <c r="CL131" i="11"/>
  <c r="CZ131" i="11"/>
  <c r="CL307" i="11"/>
  <c r="CZ307" i="11"/>
  <c r="AZ481" i="11"/>
  <c r="CL202" i="11"/>
  <c r="CZ202" i="11"/>
  <c r="CL372" i="11"/>
  <c r="CZ372" i="11"/>
  <c r="CL249" i="11"/>
  <c r="CZ249" i="11"/>
  <c r="CN449" i="11"/>
  <c r="DB449" i="11"/>
  <c r="BN517" i="11"/>
  <c r="BN531" i="11"/>
  <c r="BN579" i="11"/>
  <c r="BN642" i="11"/>
  <c r="BN707" i="11"/>
  <c r="BN772" i="11"/>
  <c r="BN828" i="11"/>
  <c r="BN891" i="11"/>
  <c r="BN955" i="11"/>
  <c r="CJ51" i="11"/>
  <c r="CM29" i="11"/>
  <c r="DA29" i="11"/>
  <c r="CM250" i="11"/>
  <c r="DA250" i="11"/>
  <c r="CL222" i="11"/>
  <c r="CZ222" i="11"/>
  <c r="AZ450" i="11"/>
  <c r="CM272" i="11"/>
  <c r="DA272" i="11"/>
  <c r="BN564" i="11"/>
  <c r="BN660" i="11"/>
  <c r="BN764" i="11"/>
  <c r="BN860" i="11"/>
  <c r="BN972" i="11"/>
  <c r="CN442" i="11"/>
  <c r="DB442" i="11"/>
  <c r="CM71" i="11"/>
  <c r="DA71" i="11"/>
  <c r="CN426" i="11"/>
  <c r="DB426" i="11"/>
  <c r="CJ369" i="11"/>
  <c r="CK498" i="11"/>
  <c r="CY498" i="11"/>
  <c r="CJ122" i="11"/>
  <c r="CM76" i="11"/>
  <c r="DA76" i="11"/>
  <c r="CN78" i="11"/>
  <c r="DB78" i="11"/>
  <c r="CL219" i="11"/>
  <c r="CZ219" i="11"/>
  <c r="CL448" i="11"/>
  <c r="CZ448" i="11"/>
  <c r="CL145" i="11"/>
  <c r="CZ145" i="11"/>
  <c r="CJ262" i="11"/>
  <c r="AZ580" i="11"/>
  <c r="AZ685" i="11"/>
  <c r="AZ797" i="11"/>
  <c r="AZ933" i="11"/>
  <c r="AZ950" i="11"/>
  <c r="CM310" i="11"/>
  <c r="DA310" i="11"/>
  <c r="CL143" i="11"/>
  <c r="CZ143" i="11"/>
  <c r="AZ314" i="11"/>
  <c r="CL102" i="11"/>
  <c r="CZ102" i="11"/>
  <c r="CM389" i="11"/>
  <c r="DA389" i="11"/>
  <c r="AZ130" i="11"/>
  <c r="BN470" i="11"/>
  <c r="CN176" i="11"/>
  <c r="DB176" i="11"/>
  <c r="CJ157" i="11"/>
  <c r="CN185" i="11"/>
  <c r="DB185" i="11"/>
  <c r="CN190" i="11"/>
  <c r="DB190" i="11"/>
  <c r="AZ639" i="11"/>
  <c r="AZ839" i="11"/>
  <c r="M14" i="20"/>
  <c r="M16" i="20"/>
  <c r="CV237" i="11"/>
  <c r="CV129" i="11"/>
  <c r="CV90" i="11"/>
  <c r="CV331" i="11"/>
  <c r="AZ507" i="11"/>
  <c r="CJ198" i="11"/>
  <c r="CK366" i="11"/>
  <c r="CY366" i="11"/>
  <c r="CM195" i="11"/>
  <c r="DA195" i="11"/>
  <c r="CM338" i="11"/>
  <c r="DA338" i="11"/>
  <c r="AZ67" i="11"/>
  <c r="CL237" i="11"/>
  <c r="CZ237" i="11"/>
  <c r="AZ239" i="11"/>
  <c r="CN66" i="11"/>
  <c r="DB66" i="11"/>
  <c r="CM68" i="11"/>
  <c r="DA68" i="11"/>
  <c r="BN104" i="11"/>
  <c r="CX148" i="11"/>
  <c r="AZ156" i="11"/>
  <c r="CM184" i="11"/>
  <c r="DA184" i="11"/>
  <c r="CM223" i="11"/>
  <c r="DA223" i="11"/>
  <c r="AZ36" i="11"/>
  <c r="BN399" i="11"/>
  <c r="CM168" i="11"/>
  <c r="DA168" i="11"/>
  <c r="CJ172" i="11"/>
  <c r="AZ534" i="11"/>
  <c r="AZ604" i="11"/>
  <c r="AZ667" i="11"/>
  <c r="AZ731" i="11"/>
  <c r="AZ795" i="11"/>
  <c r="AZ867" i="11"/>
  <c r="AZ931" i="11"/>
  <c r="AZ1004" i="11"/>
  <c r="CK502" i="11"/>
  <c r="CY502" i="11"/>
  <c r="CL86" i="11"/>
  <c r="CZ86" i="11"/>
  <c r="AZ218" i="11"/>
  <c r="CL436" i="11"/>
  <c r="CZ436" i="11"/>
  <c r="CN186" i="11"/>
  <c r="DB186" i="11"/>
  <c r="CN409" i="11"/>
  <c r="DB409" i="11"/>
  <c r="CM416" i="11"/>
  <c r="DA416" i="11"/>
  <c r="AZ266" i="11"/>
  <c r="BN596" i="11"/>
  <c r="BN692" i="11"/>
  <c r="BN780" i="11"/>
  <c r="BN868" i="11"/>
  <c r="BN964" i="11"/>
  <c r="BN217" i="11"/>
  <c r="CL302" i="11"/>
  <c r="CZ302" i="11"/>
  <c r="CK403" i="11"/>
  <c r="CY403" i="11"/>
  <c r="CJ50" i="11"/>
  <c r="CL474" i="11"/>
  <c r="CZ474" i="11"/>
  <c r="AZ458" i="11"/>
  <c r="BN28" i="11"/>
  <c r="CJ460" i="11"/>
  <c r="CK468" i="11"/>
  <c r="CY468" i="11"/>
  <c r="CN203" i="11"/>
  <c r="DB203" i="11"/>
  <c r="CN54" i="11"/>
  <c r="DB54" i="11"/>
  <c r="CJ376" i="11"/>
  <c r="AZ414" i="11"/>
  <c r="BN535" i="11"/>
  <c r="BN669" i="11"/>
  <c r="BN805" i="11"/>
  <c r="BN925" i="11"/>
  <c r="BN918" i="11"/>
  <c r="CX349" i="11"/>
  <c r="AZ356" i="11"/>
  <c r="BN97" i="11"/>
  <c r="CJ305" i="11"/>
  <c r="CN116" i="11"/>
  <c r="DB116" i="11"/>
  <c r="BN402" i="11"/>
  <c r="CL500" i="11"/>
  <c r="CZ500" i="11"/>
  <c r="CN429" i="11"/>
  <c r="DB429" i="11"/>
  <c r="CL412" i="11"/>
  <c r="CZ412" i="11"/>
  <c r="BN543" i="11"/>
  <c r="BN719" i="11"/>
  <c r="BN935" i="11"/>
  <c r="CV479" i="11"/>
  <c r="CV38" i="11"/>
  <c r="CN335" i="11"/>
  <c r="DB335" i="11"/>
  <c r="CM331" i="11"/>
  <c r="DA331" i="11"/>
  <c r="CM505" i="11"/>
  <c r="DA505" i="11"/>
  <c r="CM411" i="11"/>
  <c r="DA411" i="11"/>
  <c r="AZ233" i="11"/>
  <c r="CM451" i="11"/>
  <c r="DA451" i="11"/>
  <c r="AZ241" i="11"/>
  <c r="BN64" i="11"/>
  <c r="CX79" i="11"/>
  <c r="AZ89" i="11"/>
  <c r="CK367" i="11"/>
  <c r="CY367" i="11"/>
  <c r="CK463" i="11"/>
  <c r="CY463" i="11"/>
  <c r="AZ279" i="11"/>
  <c r="CL228" i="11"/>
  <c r="CZ228" i="11"/>
  <c r="CJ112" i="11"/>
  <c r="CJ105" i="11"/>
  <c r="CK221" i="11"/>
  <c r="CY221" i="11"/>
  <c r="CJ259" i="11"/>
  <c r="BN109" i="11"/>
  <c r="CK115" i="11"/>
  <c r="CY115" i="11"/>
  <c r="BN26" i="11"/>
  <c r="CN370" i="11"/>
  <c r="DB370" i="11"/>
  <c r="BN308" i="11"/>
  <c r="CX334" i="11"/>
  <c r="AZ373" i="11"/>
  <c r="BN56" i="11"/>
  <c r="CJ398" i="11"/>
  <c r="CM277" i="11"/>
  <c r="DA277" i="11"/>
  <c r="BN581" i="11"/>
  <c r="BN676" i="11"/>
  <c r="BN771" i="11"/>
  <c r="BN876" i="11"/>
  <c r="BN956" i="11"/>
  <c r="CK69" i="11"/>
  <c r="CY69" i="11"/>
  <c r="AZ353" i="11"/>
  <c r="CL479" i="11"/>
  <c r="CZ479" i="11"/>
  <c r="CK327" i="11"/>
  <c r="CY327" i="11"/>
  <c r="CM459" i="11"/>
  <c r="DA459" i="11"/>
  <c r="CM397" i="11"/>
  <c r="DA397" i="11"/>
  <c r="CJ243" i="11"/>
  <c r="AZ232" i="11"/>
  <c r="BN336" i="11"/>
  <c r="CK151" i="11"/>
  <c r="CY151" i="11"/>
  <c r="CJ209" i="11"/>
  <c r="CN440" i="11"/>
  <c r="DB440" i="11"/>
  <c r="CJ268" i="11"/>
  <c r="AZ573" i="11"/>
  <c r="AZ708" i="11"/>
  <c r="AZ846" i="11"/>
  <c r="AZ965" i="11"/>
  <c r="AZ974" i="11"/>
  <c r="CJ163" i="11"/>
  <c r="CM199" i="11"/>
  <c r="DA199" i="11"/>
  <c r="CJ155" i="11"/>
  <c r="CK53" i="11"/>
  <c r="CY53" i="11"/>
  <c r="AZ127" i="11"/>
  <c r="BN153" i="11"/>
  <c r="CK368" i="11"/>
  <c r="CY368" i="11"/>
  <c r="CM120" i="11"/>
  <c r="DA120" i="11"/>
  <c r="CL390" i="11"/>
  <c r="CZ390" i="11"/>
  <c r="CK141" i="11"/>
  <c r="CY141" i="11"/>
  <c r="CK189" i="11"/>
  <c r="CY189" i="11"/>
  <c r="AZ417" i="11"/>
  <c r="BN551" i="11"/>
  <c r="BN727" i="11"/>
  <c r="BN951" i="11"/>
  <c r="CK257" i="11"/>
  <c r="CY257" i="11"/>
  <c r="BJ257" i="11"/>
  <c r="CK33" i="11"/>
  <c r="CY33" i="11"/>
  <c r="BJ33" i="11"/>
  <c r="CK182" i="11"/>
  <c r="CY182" i="11"/>
  <c r="BJ182" i="11"/>
  <c r="CK62" i="11"/>
  <c r="CY62" i="11"/>
  <c r="BJ62" i="11"/>
  <c r="CK230" i="11"/>
  <c r="CY230" i="11"/>
  <c r="BJ230" i="11"/>
  <c r="CK489" i="11"/>
  <c r="CY489" i="11"/>
  <c r="BJ489" i="11"/>
  <c r="CK350" i="11"/>
  <c r="CY350" i="11"/>
  <c r="BJ350" i="11"/>
  <c r="CK491" i="11"/>
  <c r="CY491" i="11"/>
  <c r="BJ491" i="11"/>
  <c r="CK293" i="11"/>
  <c r="CY293" i="11"/>
  <c r="BJ293" i="11"/>
  <c r="CK191" i="11"/>
  <c r="CY191" i="11"/>
  <c r="BJ191" i="11"/>
  <c r="CK225" i="11"/>
  <c r="CY225" i="11"/>
  <c r="BJ225" i="11"/>
  <c r="CK321" i="11"/>
  <c r="CY321" i="11"/>
  <c r="BJ321" i="11"/>
  <c r="CK485" i="11"/>
  <c r="CY485" i="11"/>
  <c r="BJ485" i="11"/>
  <c r="CK80" i="11"/>
  <c r="CY80" i="11"/>
  <c r="BJ80" i="11"/>
  <c r="CK339" i="11"/>
  <c r="CY339" i="11"/>
  <c r="CN132" i="11"/>
  <c r="DB132" i="11"/>
  <c r="CK90" i="11"/>
  <c r="CY90" i="11"/>
  <c r="CJ208" i="11"/>
  <c r="CK224" i="11"/>
  <c r="CY224" i="11"/>
  <c r="AZ165" i="11"/>
  <c r="AZ621" i="11"/>
  <c r="AZ756" i="11"/>
  <c r="AZ885" i="11"/>
  <c r="AZ895" i="11"/>
  <c r="CJ456" i="11"/>
  <c r="CN70" i="11"/>
  <c r="DB70" i="11"/>
  <c r="CJ101" i="11"/>
  <c r="CJ194" i="11"/>
  <c r="CL72" i="11"/>
  <c r="CZ72" i="11"/>
  <c r="CM452" i="11"/>
  <c r="DA452" i="11"/>
  <c r="CM44" i="11"/>
  <c r="DA44" i="11"/>
  <c r="CL162" i="11"/>
  <c r="CZ162" i="11"/>
  <c r="CM166" i="11"/>
  <c r="DA166" i="11"/>
  <c r="BN647" i="11"/>
  <c r="BN872" i="11"/>
  <c r="BN175" i="11"/>
  <c r="CJ407" i="11"/>
  <c r="CM393" i="11"/>
  <c r="DA393" i="11"/>
  <c r="CK309" i="11"/>
  <c r="CY309" i="11"/>
  <c r="CM119" i="11"/>
  <c r="DA119" i="11"/>
  <c r="AZ82" i="11"/>
  <c r="CL251" i="11"/>
  <c r="CZ251" i="11"/>
  <c r="CK85" i="11"/>
  <c r="CY85" i="11"/>
  <c r="BN493" i="11"/>
  <c r="CX205" i="11"/>
  <c r="BN99" i="11"/>
  <c r="CM415" i="11"/>
  <c r="DA415" i="11"/>
  <c r="CN434" i="11"/>
  <c r="DB434" i="11"/>
  <c r="CK110" i="11"/>
  <c r="CY110" i="11"/>
  <c r="CK464" i="11"/>
  <c r="CY464" i="11"/>
  <c r="CJ330" i="11"/>
  <c r="AZ343" i="11"/>
  <c r="BN159" i="11"/>
  <c r="CX485" i="11"/>
  <c r="AZ306" i="11"/>
  <c r="BN27" i="11"/>
  <c r="CM469" i="11"/>
  <c r="DA469" i="11"/>
  <c r="CJ433" i="11"/>
  <c r="BN240" i="11"/>
  <c r="CX346" i="11"/>
  <c r="AZ200" i="11"/>
  <c r="CN504" i="11"/>
  <c r="DB504" i="11"/>
  <c r="AZ62" i="11"/>
  <c r="BN445" i="11"/>
  <c r="CN248" i="11"/>
  <c r="DB248" i="11"/>
  <c r="CK406" i="11"/>
  <c r="CY406" i="11"/>
  <c r="CK220" i="11"/>
  <c r="CY220" i="11"/>
  <c r="CN45" i="11"/>
  <c r="DB45" i="11"/>
  <c r="CN140" i="11"/>
  <c r="DB140" i="11"/>
  <c r="AZ375" i="11"/>
  <c r="BN254" i="11"/>
  <c r="CX295" i="11"/>
  <c r="BN418" i="11"/>
  <c r="CM173" i="11"/>
  <c r="DA173" i="11"/>
  <c r="BN273" i="11"/>
  <c r="CL278" i="11"/>
  <c r="CZ278" i="11"/>
  <c r="BN542" i="11"/>
  <c r="BN574" i="11"/>
  <c r="BN606" i="11"/>
  <c r="BN638" i="11"/>
  <c r="BN670" i="11"/>
  <c r="BN703" i="11"/>
  <c r="BN734" i="11"/>
  <c r="BN766" i="11"/>
  <c r="BN798" i="11"/>
  <c r="BN830" i="11"/>
  <c r="BN862" i="11"/>
  <c r="BN910" i="11"/>
  <c r="BN751" i="11"/>
  <c r="CV504" i="11"/>
  <c r="CV167" i="11"/>
  <c r="CV63" i="11"/>
  <c r="CN348" i="11"/>
  <c r="DB348" i="11"/>
  <c r="BM348" i="11"/>
  <c r="CN180" i="11"/>
  <c r="DB180" i="11"/>
  <c r="BM180" i="11"/>
  <c r="CN213" i="11"/>
  <c r="DB213" i="11"/>
  <c r="BM213" i="11"/>
  <c r="CN345" i="11"/>
  <c r="DB345" i="11"/>
  <c r="BM345" i="11"/>
  <c r="CN148" i="11"/>
  <c r="DB148" i="11"/>
  <c r="BM148" i="11"/>
  <c r="CN229" i="11"/>
  <c r="DB229" i="11"/>
  <c r="BM229" i="11"/>
  <c r="CN124" i="11"/>
  <c r="DB124" i="11"/>
  <c r="BM124" i="11"/>
  <c r="CN349" i="11"/>
  <c r="DB349" i="11"/>
  <c r="BM349" i="11"/>
  <c r="CN23" i="11"/>
  <c r="U82" i="19"/>
  <c r="N20" i="12"/>
  <c r="N22" i="12"/>
  <c r="BM23" i="11"/>
  <c r="CJ478" i="11"/>
  <c r="BN139" i="11"/>
  <c r="CN480" i="11"/>
  <c r="DB480" i="11"/>
  <c r="CK396" i="11"/>
  <c r="CY396" i="11"/>
  <c r="BN663" i="11"/>
  <c r="BN855" i="11"/>
  <c r="CV376" i="11"/>
  <c r="CV99" i="11"/>
  <c r="CL443" i="11"/>
  <c r="CZ443" i="11"/>
  <c r="CJ301" i="11"/>
  <c r="CK297" i="11"/>
  <c r="CY297" i="11"/>
  <c r="CL271" i="11"/>
  <c r="CZ271" i="11"/>
  <c r="CL359" i="11"/>
  <c r="CZ359" i="11"/>
  <c r="CK183" i="11"/>
  <c r="CY183" i="11"/>
  <c r="CJ473" i="11"/>
  <c r="AZ25" i="11"/>
  <c r="CJ371" i="11"/>
  <c r="AZ207" i="11"/>
  <c r="BN365" i="11"/>
  <c r="CM313" i="11"/>
  <c r="DA313" i="11"/>
  <c r="CN477" i="11"/>
  <c r="DB477" i="11"/>
  <c r="CN77" i="11"/>
  <c r="DB77" i="11"/>
  <c r="CK111" i="11"/>
  <c r="CY111" i="11"/>
  <c r="CM35" i="11"/>
  <c r="DA35" i="11"/>
  <c r="AZ106" i="11"/>
  <c r="CN81" i="11"/>
  <c r="DB81" i="11"/>
  <c r="CM344" i="11"/>
  <c r="DA344" i="11"/>
  <c r="CJ495" i="11"/>
  <c r="CN363" i="11"/>
  <c r="DB363" i="11"/>
  <c r="CL135" i="11"/>
  <c r="CZ135" i="11"/>
  <c r="CM388" i="11"/>
  <c r="DA388" i="11"/>
  <c r="AZ238" i="11"/>
  <c r="BN360" i="11"/>
  <c r="CJ484" i="11"/>
  <c r="CL137" i="11"/>
  <c r="CZ137" i="11"/>
  <c r="CJ430" i="11"/>
  <c r="CJ138" i="11"/>
  <c r="AZ405" i="11"/>
  <c r="BN210" i="11"/>
  <c r="CX32" i="11"/>
  <c r="AZ55" i="11"/>
  <c r="BN253" i="11"/>
  <c r="CK378" i="11"/>
  <c r="CY378" i="11"/>
  <c r="CL60" i="11"/>
  <c r="CZ60" i="11"/>
  <c r="CN59" i="11"/>
  <c r="DB59" i="11"/>
  <c r="CK146" i="11"/>
  <c r="CY146" i="11"/>
  <c r="CL400" i="11"/>
  <c r="CZ400" i="11"/>
  <c r="AZ261" i="11"/>
  <c r="CJ276" i="11"/>
  <c r="CM281" i="11"/>
  <c r="DA281" i="11"/>
  <c r="BN545" i="11"/>
  <c r="BN576" i="11"/>
  <c r="BN608" i="11"/>
  <c r="BN640" i="11"/>
  <c r="BN672" i="11"/>
  <c r="BN704" i="11"/>
  <c r="BN736" i="11"/>
  <c r="BN768" i="11"/>
  <c r="BN801" i="11"/>
  <c r="BN832" i="11"/>
  <c r="BN864" i="11"/>
  <c r="BN897" i="11"/>
  <c r="BN928" i="11"/>
  <c r="BN960" i="11"/>
  <c r="BN992" i="11"/>
  <c r="CJ187" i="11"/>
  <c r="CJ39" i="11"/>
  <c r="CN167" i="11"/>
  <c r="DB167" i="11"/>
  <c r="CN457" i="11"/>
  <c r="DB457" i="11"/>
  <c r="CN57" i="11"/>
  <c r="DB57" i="11"/>
  <c r="CN425" i="11"/>
  <c r="DB425" i="11"/>
  <c r="AZ263" i="11"/>
  <c r="BN171" i="11"/>
  <c r="CX206" i="11"/>
  <c r="AZ73" i="11"/>
  <c r="BN499" i="11"/>
  <c r="CK212" i="11"/>
  <c r="CY212" i="11"/>
  <c r="CK355" i="11"/>
  <c r="CY355" i="11"/>
  <c r="CM43" i="11"/>
  <c r="DA43" i="11"/>
  <c r="CJ341" i="11"/>
  <c r="CN387" i="11"/>
  <c r="DB387" i="11"/>
  <c r="CM133" i="11"/>
  <c r="DA133" i="11"/>
  <c r="AZ428" i="11"/>
  <c r="CJ103" i="11"/>
  <c r="CM467" i="11"/>
  <c r="DA467" i="11"/>
  <c r="BN332" i="11"/>
  <c r="CK201" i="11"/>
  <c r="CY201" i="11"/>
  <c r="CJ150" i="11"/>
  <c r="CL96" i="11"/>
  <c r="CZ96" i="11"/>
  <c r="CK74" i="11"/>
  <c r="CY74" i="11"/>
  <c r="CN494" i="11"/>
  <c r="DB494" i="11"/>
  <c r="CN444" i="11"/>
  <c r="DB444" i="11"/>
  <c r="CJ98" i="11"/>
  <c r="CL242" i="11"/>
  <c r="CZ242" i="11"/>
  <c r="AZ342" i="11"/>
  <c r="CN391" i="11"/>
  <c r="DB391" i="11"/>
  <c r="AZ30" i="11"/>
  <c r="BN392" i="11"/>
  <c r="CK439" i="11"/>
  <c r="CY439" i="11"/>
  <c r="CL394" i="11"/>
  <c r="CZ394" i="11"/>
  <c r="CJ144" i="11"/>
  <c r="CL161" i="11"/>
  <c r="CZ161" i="11"/>
  <c r="CM410" i="11"/>
  <c r="DA410" i="11"/>
  <c r="CK164" i="11"/>
  <c r="CY164" i="11"/>
  <c r="CM413" i="11"/>
  <c r="DA413" i="11"/>
  <c r="AZ38" i="11"/>
  <c r="BN169" i="11"/>
  <c r="CJ264" i="11"/>
  <c r="CK174" i="11"/>
  <c r="CY174" i="11"/>
  <c r="CL270" i="11"/>
  <c r="CZ270" i="11"/>
  <c r="CJ280" i="11"/>
  <c r="AZ544" i="11"/>
  <c r="AZ578" i="11"/>
  <c r="AZ609" i="11"/>
  <c r="AZ641" i="11"/>
  <c r="AZ673" i="11"/>
  <c r="AZ705" i="11"/>
  <c r="AZ737" i="11"/>
  <c r="AZ769" i="11"/>
  <c r="AZ800" i="11"/>
  <c r="AZ834" i="11"/>
  <c r="AZ865" i="11"/>
  <c r="AZ896" i="11"/>
  <c r="AZ929" i="11"/>
  <c r="AZ961" i="11"/>
  <c r="AZ993" i="11"/>
  <c r="BN274" i="11"/>
  <c r="AZ567" i="11"/>
  <c r="AZ743" i="11"/>
  <c r="AZ958" i="11"/>
  <c r="CV390" i="11"/>
  <c r="CV415" i="11"/>
  <c r="CV94" i="11"/>
  <c r="CV366" i="11"/>
  <c r="CN483" i="11"/>
  <c r="DB483" i="11"/>
  <c r="AZ126" i="11"/>
  <c r="CL461" i="11"/>
  <c r="CZ461" i="11"/>
  <c r="CM129" i="11"/>
  <c r="DA129" i="11"/>
  <c r="AZ107" i="11"/>
  <c r="BN108" i="11"/>
  <c r="CN437" i="11"/>
  <c r="DB437" i="11"/>
  <c r="BN91" i="11"/>
  <c r="CK455" i="11"/>
  <c r="CY455" i="11"/>
  <c r="CN234" i="11"/>
  <c r="DB234" i="11"/>
  <c r="CM197" i="11"/>
  <c r="DA197" i="11"/>
  <c r="CM303" i="11"/>
  <c r="DA303" i="11"/>
  <c r="CN63" i="11"/>
  <c r="DB63" i="11"/>
  <c r="AZ441" i="11"/>
  <c r="BN471" i="11"/>
  <c r="CM40" i="11"/>
  <c r="DA40" i="11"/>
  <c r="CM401" i="11"/>
  <c r="DA401" i="11"/>
  <c r="CN475" i="11"/>
  <c r="DB475" i="11"/>
  <c r="CM447" i="11"/>
  <c r="DA447" i="11"/>
  <c r="CM211" i="11"/>
  <c r="DA211" i="11"/>
  <c r="CJ121" i="11"/>
  <c r="CM49" i="11"/>
  <c r="DA49" i="11"/>
  <c r="CN100" i="11"/>
  <c r="DB100" i="11"/>
  <c r="CN497" i="11"/>
  <c r="DB497" i="11"/>
  <c r="CK340" i="11"/>
  <c r="CY340" i="11"/>
  <c r="CL92" i="11"/>
  <c r="CZ92" i="11"/>
  <c r="AZ136" i="11"/>
  <c r="CX488" i="11"/>
  <c r="AZ496" i="11"/>
  <c r="BN196" i="11"/>
  <c r="CL52" i="11"/>
  <c r="CZ52" i="11"/>
  <c r="AZ182" i="11"/>
  <c r="BN438" i="11"/>
  <c r="CK374" i="11"/>
  <c r="CY374" i="11"/>
  <c r="BN408" i="11"/>
  <c r="CN252" i="11"/>
  <c r="DB252" i="11"/>
  <c r="BN58" i="11"/>
  <c r="CL299" i="11"/>
  <c r="CZ299" i="11"/>
  <c r="CL300" i="11"/>
  <c r="CZ300" i="11"/>
  <c r="CK260" i="11"/>
  <c r="CY260" i="11"/>
  <c r="CJ170" i="11"/>
  <c r="AZ265" i="11"/>
  <c r="CJ282" i="11"/>
  <c r="BN546" i="11"/>
  <c r="BN577" i="11"/>
  <c r="BN610" i="11"/>
  <c r="BN643" i="11"/>
  <c r="BN674" i="11"/>
  <c r="BN706" i="11"/>
  <c r="BN738" i="11"/>
  <c r="BN770" i="11"/>
  <c r="BN802" i="11"/>
  <c r="BN833" i="11"/>
  <c r="BN866" i="11"/>
  <c r="BN898" i="11"/>
  <c r="BN930" i="11"/>
  <c r="BN962" i="11"/>
  <c r="BN995" i="11"/>
  <c r="CN427" i="11"/>
  <c r="DB427" i="11"/>
  <c r="CK328" i="11"/>
  <c r="CY328" i="11"/>
  <c r="CJ501" i="11"/>
  <c r="CK95" i="11"/>
  <c r="CY95" i="11"/>
  <c r="CM503" i="11"/>
  <c r="DA503" i="11"/>
  <c r="CL134" i="11"/>
  <c r="CZ134" i="11"/>
  <c r="CL275" i="11"/>
  <c r="CZ275" i="11"/>
  <c r="CJ131" i="11"/>
  <c r="AZ307" i="11"/>
  <c r="BN177" i="11"/>
  <c r="CX180" i="11"/>
  <c r="BN435" i="11"/>
  <c r="CJ202" i="11"/>
  <c r="CM372" i="11"/>
  <c r="DA372" i="11"/>
  <c r="CK249" i="11"/>
  <c r="CY249" i="11"/>
  <c r="CK449" i="11"/>
  <c r="CY449" i="11"/>
  <c r="BN298" i="11"/>
  <c r="AZ517" i="11"/>
  <c r="AZ531" i="11"/>
  <c r="AZ579" i="11"/>
  <c r="AZ642" i="11"/>
  <c r="AZ707" i="11"/>
  <c r="AZ772" i="11"/>
  <c r="AZ828" i="11"/>
  <c r="AZ891" i="11"/>
  <c r="AZ955" i="11"/>
  <c r="J14" i="20"/>
  <c r="J16" i="20"/>
  <c r="CK51" i="11"/>
  <c r="CY51" i="11"/>
  <c r="CL29" i="11"/>
  <c r="CZ29" i="11"/>
  <c r="CN250" i="11"/>
  <c r="DB250" i="11"/>
  <c r="AZ222" i="11"/>
  <c r="BN37" i="11"/>
  <c r="CL272" i="11"/>
  <c r="CZ272" i="11"/>
  <c r="AZ564" i="11"/>
  <c r="AZ660" i="11"/>
  <c r="AZ764" i="11"/>
  <c r="AZ860" i="11"/>
  <c r="AZ972" i="11"/>
  <c r="CJ442" i="11"/>
  <c r="CN71" i="11"/>
  <c r="DB71" i="11"/>
  <c r="CK426" i="11"/>
  <c r="CY426" i="11"/>
  <c r="CN369" i="11"/>
  <c r="DB369" i="11"/>
  <c r="CM498" i="11"/>
  <c r="DA498" i="11"/>
  <c r="CN122" i="11"/>
  <c r="DB122" i="11"/>
  <c r="CL76" i="11"/>
  <c r="CZ76" i="11"/>
  <c r="AZ78" i="11"/>
  <c r="CK219" i="11"/>
  <c r="CY219" i="11"/>
  <c r="CJ448" i="11"/>
  <c r="CM145" i="11"/>
  <c r="DA145" i="11"/>
  <c r="CN262" i="11"/>
  <c r="DB262" i="11"/>
  <c r="BN613" i="11"/>
  <c r="BN717" i="11"/>
  <c r="BN829" i="11"/>
  <c r="BN973" i="11"/>
  <c r="BN990" i="11"/>
  <c r="CJ310" i="11"/>
  <c r="AZ143" i="11"/>
  <c r="CJ102" i="11"/>
  <c r="AZ389" i="11"/>
  <c r="BN453" i="11"/>
  <c r="CL470" i="11"/>
  <c r="CZ470" i="11"/>
  <c r="CM176" i="11"/>
  <c r="DA176" i="11"/>
  <c r="CM157" i="11"/>
  <c r="DA157" i="11"/>
  <c r="CJ185" i="11"/>
  <c r="CJ190" i="11"/>
  <c r="BN687" i="11"/>
  <c r="BN887" i="11"/>
  <c r="CV262" i="11"/>
  <c r="CV208" i="11"/>
  <c r="CV338" i="11"/>
  <c r="CV393" i="11"/>
  <c r="CV50" i="11"/>
  <c r="BN41" i="11"/>
  <c r="CX245" i="11"/>
  <c r="AZ198" i="11"/>
  <c r="CM366" i="11"/>
  <c r="DA366" i="11"/>
  <c r="CJ195" i="11"/>
  <c r="AZ338" i="11"/>
  <c r="BN193" i="11"/>
  <c r="CX61" i="11"/>
  <c r="AZ237" i="11"/>
  <c r="CM66" i="11"/>
  <c r="DA66" i="11"/>
  <c r="AZ68" i="11"/>
  <c r="CK104" i="11"/>
  <c r="CY104" i="11"/>
  <c r="CK184" i="11"/>
  <c r="CY184" i="11"/>
  <c r="AZ223" i="11"/>
  <c r="BN188" i="11"/>
  <c r="CN399" i="11"/>
  <c r="DB399" i="11"/>
  <c r="CN168" i="11"/>
  <c r="DB168" i="11"/>
  <c r="CN172" i="11"/>
  <c r="DB172" i="11"/>
  <c r="BN554" i="11"/>
  <c r="BN619" i="11"/>
  <c r="BN683" i="11"/>
  <c r="BN748" i="11"/>
  <c r="BN819" i="11"/>
  <c r="BN883" i="11"/>
  <c r="BN947" i="11"/>
  <c r="CJ502" i="11"/>
  <c r="AZ86" i="11"/>
  <c r="CM436" i="11"/>
  <c r="DA436" i="11"/>
  <c r="CM186" i="11"/>
  <c r="DA186" i="11"/>
  <c r="CL409" i="11"/>
  <c r="CZ409" i="11"/>
  <c r="AZ416" i="11"/>
  <c r="AZ596" i="11"/>
  <c r="AZ692" i="11"/>
  <c r="AZ780" i="11"/>
  <c r="AZ868" i="11"/>
  <c r="AZ964" i="11"/>
  <c r="CM217" i="11"/>
  <c r="DA217" i="11"/>
  <c r="CN302" i="11"/>
  <c r="DB302" i="11"/>
  <c r="CL403" i="11"/>
  <c r="CZ403" i="11"/>
  <c r="CK50" i="11"/>
  <c r="CY50" i="11"/>
  <c r="AZ474" i="11"/>
  <c r="BN75" i="11"/>
  <c r="CK28" i="11"/>
  <c r="CY28" i="11"/>
  <c r="CK460" i="11"/>
  <c r="CY460" i="11"/>
  <c r="CM468" i="11"/>
  <c r="DA468" i="11"/>
  <c r="CJ203" i="11"/>
  <c r="CL54" i="11"/>
  <c r="CZ54" i="11"/>
  <c r="AZ376" i="11"/>
  <c r="AZ535" i="11"/>
  <c r="AZ669" i="11"/>
  <c r="AZ805" i="11"/>
  <c r="AZ925" i="11"/>
  <c r="AZ918" i="11"/>
  <c r="BN472" i="11"/>
  <c r="CK97" i="11"/>
  <c r="CY97" i="11"/>
  <c r="CN305" i="11"/>
  <c r="DB305" i="11"/>
  <c r="CL116" i="11"/>
  <c r="CZ116" i="11"/>
  <c r="CM402" i="11"/>
  <c r="DA402" i="11"/>
  <c r="CM500" i="11"/>
  <c r="DA500" i="11"/>
  <c r="CM429" i="11"/>
  <c r="DA429" i="11"/>
  <c r="CJ412" i="11"/>
  <c r="AZ543" i="11"/>
  <c r="AZ719" i="11"/>
  <c r="AZ935" i="11"/>
  <c r="CV397" i="11"/>
  <c r="CV505" i="11"/>
  <c r="CV332" i="11"/>
  <c r="CV363" i="11"/>
  <c r="CV388" i="11"/>
  <c r="CV121" i="11"/>
  <c r="CV471" i="11"/>
  <c r="CV374" i="11"/>
  <c r="CJ335" i="11"/>
  <c r="CJ331" i="11"/>
  <c r="CL505" i="11"/>
  <c r="CZ505" i="11"/>
  <c r="AZ411" i="11"/>
  <c r="BN65" i="11"/>
  <c r="CX83" i="11"/>
  <c r="AZ451" i="11"/>
  <c r="BN476" i="11"/>
  <c r="CK64" i="11"/>
  <c r="CY64" i="11"/>
  <c r="CM367" i="11"/>
  <c r="DA367" i="11"/>
  <c r="AZ463" i="11"/>
  <c r="CM228" i="11"/>
  <c r="DA228" i="11"/>
  <c r="CM112" i="11"/>
  <c r="DA112" i="11"/>
  <c r="CL105" i="11"/>
  <c r="CZ105" i="11"/>
  <c r="CL221" i="11"/>
  <c r="CZ221" i="11"/>
  <c r="AZ259" i="11"/>
  <c r="CJ109" i="11"/>
  <c r="CL115" i="11"/>
  <c r="CZ115" i="11"/>
  <c r="BN247" i="11"/>
  <c r="CJ26" i="11"/>
  <c r="CM370" i="11"/>
  <c r="DA370" i="11"/>
  <c r="BN128" i="11"/>
  <c r="CK308" i="11"/>
  <c r="CY308" i="11"/>
  <c r="BN446" i="11"/>
  <c r="CM56" i="11"/>
  <c r="DA56" i="11"/>
  <c r="CN398" i="11"/>
  <c r="DB398" i="11"/>
  <c r="CL277" i="11"/>
  <c r="CZ277" i="11"/>
  <c r="AZ581" i="11"/>
  <c r="AZ676" i="11"/>
  <c r="AZ771" i="11"/>
  <c r="AZ876" i="11"/>
  <c r="AZ956" i="11"/>
  <c r="CJ69" i="11"/>
  <c r="CM479" i="11"/>
  <c r="DA479" i="11"/>
  <c r="CL327" i="11"/>
  <c r="CZ327" i="11"/>
  <c r="CN459" i="11"/>
  <c r="DB459" i="11"/>
  <c r="CN397" i="11"/>
  <c r="DB397" i="11"/>
  <c r="AZ243" i="11"/>
  <c r="BN462" i="11"/>
  <c r="CJ336" i="11"/>
  <c r="CJ151" i="11"/>
  <c r="CM209" i="11"/>
  <c r="DA209" i="11"/>
  <c r="CL440" i="11"/>
  <c r="CZ440" i="11"/>
  <c r="CN268" i="11"/>
  <c r="DB268" i="11"/>
  <c r="BN605" i="11"/>
  <c r="BN749" i="11"/>
  <c r="BN877" i="11"/>
  <c r="BN997" i="11"/>
  <c r="BN1005" i="11"/>
  <c r="AZ163" i="11"/>
  <c r="CL199" i="11"/>
  <c r="CZ199" i="11"/>
  <c r="CK155" i="11"/>
  <c r="CY155" i="11"/>
  <c r="AZ53" i="11"/>
  <c r="BN454" i="11"/>
  <c r="CJ153" i="11"/>
  <c r="CL368" i="11"/>
  <c r="CZ368" i="11"/>
  <c r="CK120" i="11"/>
  <c r="CY120" i="11"/>
  <c r="CJ390" i="11"/>
  <c r="CL141" i="11"/>
  <c r="CZ141" i="11"/>
  <c r="AZ189" i="11"/>
  <c r="BN269" i="11"/>
  <c r="AZ551" i="11"/>
  <c r="AZ727" i="11"/>
  <c r="AZ951" i="11"/>
  <c r="CK284" i="11"/>
  <c r="CY284" i="11"/>
  <c r="BJ284" i="11"/>
  <c r="CK84" i="11"/>
  <c r="CY84" i="11"/>
  <c r="BJ84" i="11"/>
  <c r="CK114" i="11"/>
  <c r="CY114" i="11"/>
  <c r="BJ114" i="11"/>
  <c r="CK361" i="11"/>
  <c r="CY361" i="11"/>
  <c r="BJ361" i="11"/>
  <c r="CK317" i="11"/>
  <c r="CY317" i="11"/>
  <c r="BJ317" i="11"/>
  <c r="CK83" i="11"/>
  <c r="CY83" i="11"/>
  <c r="BJ83" i="11"/>
  <c r="BN231" i="11"/>
  <c r="CX283" i="11"/>
  <c r="CN208" i="11"/>
  <c r="DB208" i="11"/>
  <c r="AZ224" i="11"/>
  <c r="BN528" i="11"/>
  <c r="BN661" i="11"/>
  <c r="BN917" i="11"/>
  <c r="BN966" i="11"/>
  <c r="CN101" i="11"/>
  <c r="DB101" i="11"/>
  <c r="CL194" i="11"/>
  <c r="CZ194" i="11"/>
  <c r="AZ72" i="11"/>
  <c r="CL44" i="11"/>
  <c r="CZ44" i="11"/>
  <c r="CM162" i="11"/>
  <c r="DA162" i="11"/>
  <c r="CN166" i="11"/>
  <c r="DB166" i="11"/>
  <c r="AZ647" i="11"/>
  <c r="BN227" i="11"/>
  <c r="CN175" i="11"/>
  <c r="DB175" i="11"/>
  <c r="CM407" i="11"/>
  <c r="DA407" i="11"/>
  <c r="CX465" i="11"/>
  <c r="CM309" i="11"/>
  <c r="DA309" i="11"/>
  <c r="AZ119" i="11"/>
  <c r="CL85" i="11"/>
  <c r="CZ85" i="11"/>
  <c r="CK493" i="11"/>
  <c r="CY493" i="11"/>
  <c r="CN415" i="11"/>
  <c r="DB415" i="11"/>
  <c r="CN110" i="11"/>
  <c r="DB110" i="11"/>
  <c r="CN464" i="11"/>
  <c r="DB464" i="11"/>
  <c r="AZ330" i="11"/>
  <c r="BN506" i="11"/>
  <c r="BN244" i="11"/>
  <c r="CL27" i="11"/>
  <c r="CZ27" i="11"/>
  <c r="CJ469" i="11"/>
  <c r="CN433" i="11"/>
  <c r="DB433" i="11"/>
  <c r="CM240" i="11"/>
  <c r="DA240" i="11"/>
  <c r="CK504" i="11"/>
  <c r="CY504" i="11"/>
  <c r="BN154" i="11"/>
  <c r="CL445" i="11"/>
  <c r="CZ445" i="11"/>
  <c r="CM248" i="11"/>
  <c r="DA248" i="11"/>
  <c r="CL406" i="11"/>
  <c r="CZ406" i="11"/>
  <c r="CJ220" i="11"/>
  <c r="CJ45" i="11"/>
  <c r="AZ140" i="11"/>
  <c r="BN160" i="11"/>
  <c r="CN254" i="11"/>
  <c r="DB254" i="11"/>
  <c r="CX257" i="11"/>
  <c r="CJ418" i="11"/>
  <c r="CL173" i="11"/>
  <c r="CZ173" i="11"/>
  <c r="CJ273" i="11"/>
  <c r="CN278" i="11"/>
  <c r="DB278" i="11"/>
  <c r="AZ542" i="11"/>
  <c r="AZ574" i="11"/>
  <c r="AZ606" i="11"/>
  <c r="AZ638" i="11"/>
  <c r="AZ670" i="11"/>
  <c r="AZ703" i="11"/>
  <c r="AZ734" i="11"/>
  <c r="AZ766" i="11"/>
  <c r="AZ798" i="11"/>
  <c r="AZ830" i="11"/>
  <c r="AZ862" i="11"/>
  <c r="AZ910" i="11"/>
  <c r="BN142" i="11"/>
  <c r="AZ751" i="11"/>
  <c r="CV434" i="11"/>
  <c r="CN257" i="11"/>
  <c r="DB257" i="11"/>
  <c r="BM257" i="11"/>
  <c r="CN320" i="11"/>
  <c r="DB320" i="11"/>
  <c r="BM320" i="11"/>
  <c r="CN206" i="11"/>
  <c r="DB206" i="11"/>
  <c r="BM206" i="11"/>
  <c r="CN486" i="11"/>
  <c r="DB486" i="11"/>
  <c r="BM486" i="11"/>
  <c r="CN347" i="11"/>
  <c r="DB347" i="11"/>
  <c r="BM347" i="11"/>
  <c r="CN24" i="11"/>
  <c r="DB24" i="11"/>
  <c r="BM24" i="11"/>
  <c r="CN492" i="11"/>
  <c r="DB492" i="11"/>
  <c r="BM492" i="11"/>
  <c r="CN318" i="11"/>
  <c r="DB318" i="11"/>
  <c r="BM318" i="11"/>
  <c r="CN334" i="11"/>
  <c r="DB334" i="11"/>
  <c r="BM334" i="11"/>
  <c r="CN216" i="11"/>
  <c r="DB216" i="11"/>
  <c r="BM216" i="11"/>
  <c r="CN235" i="11"/>
  <c r="DB235" i="11"/>
  <c r="BM235" i="11"/>
  <c r="CN283" i="11"/>
  <c r="DB283" i="11"/>
  <c r="BM283" i="11"/>
  <c r="CN357" i="11"/>
  <c r="DB357" i="11"/>
  <c r="BM357" i="11"/>
  <c r="CN361" i="11"/>
  <c r="DB361" i="11"/>
  <c r="BM361" i="11"/>
  <c r="CN465" i="11"/>
  <c r="DB465" i="11"/>
  <c r="BM465" i="11"/>
  <c r="CN323" i="11"/>
  <c r="DB323" i="11"/>
  <c r="BM323" i="11"/>
  <c r="CL478" i="11"/>
  <c r="CZ478" i="11"/>
  <c r="CN139" i="11"/>
  <c r="DB139" i="11"/>
  <c r="CM480" i="11"/>
  <c r="DA480" i="11"/>
  <c r="CJ396" i="11"/>
  <c r="AZ663" i="11"/>
  <c r="AZ855" i="11"/>
  <c r="CV154" i="11"/>
  <c r="CV45" i="11"/>
  <c r="CV500" i="11"/>
  <c r="N106" i="20"/>
  <c r="U80" i="19"/>
  <c r="U85" i="19"/>
  <c r="CK443" i="11"/>
  <c r="CY443" i="11"/>
  <c r="CL301" i="11"/>
  <c r="CZ301" i="11"/>
  <c r="AZ297" i="11"/>
  <c r="CK271" i="11"/>
  <c r="CY271" i="11"/>
  <c r="CK359" i="11"/>
  <c r="CY359" i="11"/>
  <c r="CM183" i="11"/>
  <c r="DA183" i="11"/>
  <c r="AZ473" i="11"/>
  <c r="BN482" i="11"/>
  <c r="CX225" i="11"/>
  <c r="AZ371" i="11"/>
  <c r="BN364" i="11"/>
  <c r="CM365" i="11"/>
  <c r="DA365" i="11"/>
  <c r="CJ313" i="11"/>
  <c r="CM477" i="11"/>
  <c r="DA477" i="11"/>
  <c r="CK77" i="11"/>
  <c r="CY77" i="11"/>
  <c r="CL111" i="11"/>
  <c r="CZ111" i="11"/>
  <c r="AZ35" i="11"/>
  <c r="CM81" i="11"/>
  <c r="DA81" i="11"/>
  <c r="AZ344" i="11"/>
  <c r="CN495" i="11"/>
  <c r="DB495" i="11"/>
  <c r="CK363" i="11"/>
  <c r="CY363" i="11"/>
  <c r="CM135" i="11"/>
  <c r="DA135" i="11"/>
  <c r="CX124" i="11"/>
  <c r="AZ388" i="11"/>
  <c r="BN178" i="11"/>
  <c r="CM360" i="11"/>
  <c r="DA360" i="11"/>
  <c r="CM484" i="11"/>
  <c r="DA484" i="11"/>
  <c r="BN42" i="11"/>
  <c r="CX486" i="11"/>
  <c r="CK137" i="11"/>
  <c r="CY137" i="11"/>
  <c r="CL430" i="11"/>
  <c r="CZ430" i="11"/>
  <c r="AZ138" i="11"/>
  <c r="BN158" i="11"/>
  <c r="CJ210" i="11"/>
  <c r="BN377" i="11"/>
  <c r="CK253" i="11"/>
  <c r="CY253" i="11"/>
  <c r="CJ378" i="11"/>
  <c r="CN60" i="11"/>
  <c r="DB60" i="11"/>
  <c r="CK59" i="11"/>
  <c r="CY59" i="11"/>
  <c r="CL146" i="11"/>
  <c r="CZ146" i="11"/>
  <c r="AZ400" i="11"/>
  <c r="BN521" i="11"/>
  <c r="CN276" i="11"/>
  <c r="DB276" i="11"/>
  <c r="CN281" i="11"/>
  <c r="DB281" i="11"/>
  <c r="AZ545" i="11"/>
  <c r="AZ576" i="11"/>
  <c r="AZ608" i="11"/>
  <c r="AZ640" i="11"/>
  <c r="AZ672" i="11"/>
  <c r="AZ704" i="11"/>
  <c r="AZ736" i="11"/>
  <c r="AZ768" i="11"/>
  <c r="AZ801" i="11"/>
  <c r="AZ832" i="11"/>
  <c r="AZ864" i="11"/>
  <c r="AZ897" i="11"/>
  <c r="AZ928" i="11"/>
  <c r="AZ960" i="11"/>
  <c r="AZ992" i="11"/>
  <c r="CX351" i="11"/>
  <c r="AZ187" i="11"/>
  <c r="CK39" i="11"/>
  <c r="CY39" i="11"/>
  <c r="CK167" i="11"/>
  <c r="CY167" i="11"/>
  <c r="CK457" i="11"/>
  <c r="CY457" i="11"/>
  <c r="CK57" i="11"/>
  <c r="CY57" i="11"/>
  <c r="AZ425" i="11"/>
  <c r="BN93" i="11"/>
  <c r="CK171" i="11"/>
  <c r="CY171" i="11"/>
  <c r="BN267" i="11"/>
  <c r="CJ499" i="11"/>
  <c r="CM212" i="11"/>
  <c r="DA212" i="11"/>
  <c r="CL355" i="11"/>
  <c r="CZ355" i="11"/>
  <c r="CN43" i="11"/>
  <c r="DB43" i="11"/>
  <c r="CN341" i="11"/>
  <c r="DB341" i="11"/>
  <c r="CL387" i="11"/>
  <c r="CZ387" i="11"/>
  <c r="CX288" i="11"/>
  <c r="AZ133" i="11"/>
  <c r="CK103" i="11"/>
  <c r="CY103" i="11"/>
  <c r="CL467" i="11"/>
  <c r="CZ467" i="11"/>
  <c r="CN332" i="11"/>
  <c r="DB332" i="11"/>
  <c r="CN201" i="11"/>
  <c r="DB201" i="11"/>
  <c r="CL150" i="11"/>
  <c r="CZ150" i="11"/>
  <c r="CM96" i="11"/>
  <c r="DA96" i="11"/>
  <c r="CJ74" i="11"/>
  <c r="AZ494" i="11"/>
  <c r="CJ444" i="11"/>
  <c r="CM98" i="11"/>
  <c r="DA98" i="11"/>
  <c r="AZ242" i="11"/>
  <c r="BN509" i="11"/>
  <c r="AZ391" i="11"/>
  <c r="BN152" i="11"/>
  <c r="CL392" i="11"/>
  <c r="CZ392" i="11"/>
  <c r="CL439" i="11"/>
  <c r="CZ439" i="11"/>
  <c r="CK394" i="11"/>
  <c r="CY394" i="11"/>
  <c r="CL144" i="11"/>
  <c r="CZ144" i="11"/>
  <c r="CJ161" i="11"/>
  <c r="CJ410" i="11"/>
  <c r="CM164" i="11"/>
  <c r="DA164" i="11"/>
  <c r="AZ413" i="11"/>
  <c r="CM169" i="11"/>
  <c r="DA169" i="11"/>
  <c r="CN264" i="11"/>
  <c r="DB264" i="11"/>
  <c r="CL174" i="11"/>
  <c r="CZ174" i="11"/>
  <c r="CM270" i="11"/>
  <c r="DA270" i="11"/>
  <c r="CN280" i="11"/>
  <c r="DB280" i="11"/>
  <c r="BN552" i="11"/>
  <c r="BN585" i="11"/>
  <c r="BN617" i="11"/>
  <c r="BN649" i="11"/>
  <c r="BN680" i="11"/>
  <c r="BN713" i="11"/>
  <c r="BN745" i="11"/>
  <c r="BN777" i="11"/>
  <c r="BN809" i="11"/>
  <c r="BN841" i="11"/>
  <c r="BN873" i="11"/>
  <c r="BN905" i="11"/>
  <c r="BN937" i="11"/>
  <c r="BN969" i="11"/>
  <c r="BN1001" i="11"/>
  <c r="BN46" i="11"/>
  <c r="CM274" i="11"/>
  <c r="DA274" i="11"/>
  <c r="BN607" i="11"/>
  <c r="BN799" i="11"/>
  <c r="CV189" i="11"/>
  <c r="CV228" i="11"/>
  <c r="CZ23" i="11"/>
  <c r="CV27" i="11"/>
  <c r="CV74" i="11"/>
  <c r="CV400" i="11"/>
  <c r="CM483" i="11"/>
  <c r="DA483" i="11"/>
  <c r="CK461" i="11"/>
  <c r="CY461" i="11"/>
  <c r="AZ129" i="11"/>
  <c r="BN149" i="11"/>
  <c r="CM108" i="11"/>
  <c r="DA108" i="11"/>
  <c r="CM437" i="11"/>
  <c r="DA437" i="11"/>
  <c r="BN94" i="11"/>
  <c r="CM91" i="11"/>
  <c r="DA91" i="11"/>
  <c r="CN455" i="11"/>
  <c r="DB455" i="11"/>
  <c r="CL234" i="11"/>
  <c r="CZ234" i="11"/>
  <c r="CN197" i="11"/>
  <c r="DB197" i="11"/>
  <c r="CK303" i="11"/>
  <c r="CY303" i="11"/>
  <c r="AZ63" i="11"/>
  <c r="BN329" i="11"/>
  <c r="CL471" i="11"/>
  <c r="CZ471" i="11"/>
  <c r="CK40" i="11"/>
  <c r="CY40" i="11"/>
  <c r="CN401" i="11"/>
  <c r="DB401" i="11"/>
  <c r="CX88" i="11"/>
  <c r="AZ475" i="11"/>
  <c r="CK447" i="11"/>
  <c r="CY447" i="11"/>
  <c r="CN211" i="11"/>
  <c r="DB211" i="11"/>
  <c r="CK121" i="11"/>
  <c r="CY121" i="11"/>
  <c r="CK49" i="11"/>
  <c r="CY49" i="11"/>
  <c r="AZ100" i="11"/>
  <c r="CJ497" i="11"/>
  <c r="CL340" i="11"/>
  <c r="CZ340" i="11"/>
  <c r="AZ92" i="11"/>
  <c r="AZ488" i="11"/>
  <c r="BN304" i="11"/>
  <c r="CK196" i="11"/>
  <c r="CY196" i="11"/>
  <c r="CN52" i="11"/>
  <c r="DB52" i="11"/>
  <c r="BN404" i="11"/>
  <c r="CJ438" i="11"/>
  <c r="CJ374" i="11"/>
  <c r="BN204" i="11"/>
  <c r="CK408" i="11"/>
  <c r="CY408" i="11"/>
  <c r="CL252" i="11"/>
  <c r="CZ252" i="11"/>
  <c r="BN395" i="11"/>
  <c r="CN58" i="11"/>
  <c r="DB58" i="11"/>
  <c r="CK299" i="11"/>
  <c r="CY299" i="11"/>
  <c r="CK300" i="11"/>
  <c r="CY300" i="11"/>
  <c r="CM260" i="11"/>
  <c r="DA260" i="11"/>
  <c r="AZ170" i="11"/>
  <c r="BN523" i="11"/>
  <c r="CK282" i="11"/>
  <c r="CY282" i="11"/>
  <c r="AZ546" i="11"/>
  <c r="AZ577" i="11"/>
  <c r="AZ610" i="11"/>
  <c r="AZ643" i="11"/>
  <c r="AZ674" i="11"/>
  <c r="AZ706" i="11"/>
  <c r="AZ738" i="11"/>
  <c r="AZ770" i="11"/>
  <c r="AZ802" i="11"/>
  <c r="AZ833" i="11"/>
  <c r="AZ866" i="11"/>
  <c r="AZ898" i="11"/>
  <c r="AZ930" i="11"/>
  <c r="AZ962" i="11"/>
  <c r="AZ995" i="11"/>
  <c r="CL427" i="11"/>
  <c r="CZ427" i="11"/>
  <c r="CM328" i="11"/>
  <c r="DA328" i="11"/>
  <c r="CK501" i="11"/>
  <c r="CY501" i="11"/>
  <c r="CJ95" i="11"/>
  <c r="CJ503" i="11"/>
  <c r="CJ134" i="11"/>
  <c r="CM275" i="11"/>
  <c r="DA275" i="11"/>
  <c r="AZ131" i="11"/>
  <c r="BN481" i="11"/>
  <c r="CJ177" i="11"/>
  <c r="CL435" i="11"/>
  <c r="CZ435" i="11"/>
  <c r="CM202" i="11"/>
  <c r="DA202" i="11"/>
  <c r="CJ372" i="11"/>
  <c r="CN249" i="11"/>
  <c r="DB249" i="11"/>
  <c r="AZ449" i="11"/>
  <c r="CJ298" i="11"/>
  <c r="BN539" i="11"/>
  <c r="BN595" i="11"/>
  <c r="BN659" i="11"/>
  <c r="BN724" i="11"/>
  <c r="BN787" i="11"/>
  <c r="BN843" i="11"/>
  <c r="BN907" i="11"/>
  <c r="BN971" i="11"/>
  <c r="J20" i="12"/>
  <c r="J22" i="12"/>
  <c r="CM51" i="11"/>
  <c r="DA51" i="11"/>
  <c r="CJ29" i="11"/>
  <c r="AZ250" i="11"/>
  <c r="BN450" i="11"/>
  <c r="CJ37" i="11"/>
  <c r="CK272" i="11"/>
  <c r="CY272" i="11"/>
  <c r="BN587" i="11"/>
  <c r="BN684" i="11"/>
  <c r="BN788" i="11"/>
  <c r="BN884" i="11"/>
  <c r="BN996" i="11"/>
  <c r="CM442" i="11"/>
  <c r="DA442" i="11"/>
  <c r="CL71" i="11"/>
  <c r="CZ71" i="11"/>
  <c r="AZ426" i="11"/>
  <c r="CL369" i="11"/>
  <c r="CZ369" i="11"/>
  <c r="CJ498" i="11"/>
  <c r="CL122" i="11"/>
  <c r="CZ122" i="11"/>
  <c r="CN76" i="11"/>
  <c r="DB76" i="11"/>
  <c r="CN219" i="11"/>
  <c r="DB219" i="11"/>
  <c r="AZ448" i="11"/>
  <c r="CJ145" i="11"/>
  <c r="AZ262" i="11"/>
  <c r="AZ613" i="11"/>
  <c r="AZ717" i="11"/>
  <c r="AZ829" i="11"/>
  <c r="AZ973" i="11"/>
  <c r="AZ990" i="11"/>
  <c r="AZ310" i="11"/>
  <c r="BN314" i="11"/>
  <c r="CX319" i="11"/>
  <c r="AZ102" i="11"/>
  <c r="BN130" i="11"/>
  <c r="CJ453" i="11"/>
  <c r="CN470" i="11"/>
  <c r="DB470" i="11"/>
  <c r="CL176" i="11"/>
  <c r="CZ176" i="11"/>
  <c r="CL157" i="11"/>
  <c r="CZ157" i="11"/>
  <c r="CL185" i="11"/>
  <c r="CZ185" i="11"/>
  <c r="AZ190" i="11"/>
  <c r="AZ687" i="11"/>
  <c r="AZ887" i="11"/>
  <c r="CV417" i="11"/>
  <c r="CV151" i="11"/>
  <c r="CV409" i="11"/>
  <c r="CV342" i="11"/>
  <c r="CV461" i="11"/>
  <c r="CK41" i="11"/>
  <c r="CY41" i="11"/>
  <c r="CN366" i="11"/>
  <c r="DB366" i="11"/>
  <c r="AZ195" i="11"/>
  <c r="BN67" i="11"/>
  <c r="CK193" i="11"/>
  <c r="CY193" i="11"/>
  <c r="AZ61" i="11"/>
  <c r="BN239" i="11"/>
  <c r="CX326" i="11"/>
  <c r="AZ66" i="11"/>
  <c r="CM104" i="11"/>
  <c r="DA104" i="11"/>
  <c r="BN156" i="11"/>
  <c r="CX291" i="11"/>
  <c r="AZ184" i="11"/>
  <c r="BN36" i="11"/>
  <c r="CM188" i="11"/>
  <c r="DA188" i="11"/>
  <c r="CM399" i="11"/>
  <c r="DA399" i="11"/>
  <c r="CK168" i="11"/>
  <c r="CY168" i="11"/>
  <c r="CL172" i="11"/>
  <c r="CZ172" i="11"/>
  <c r="AZ554" i="11"/>
  <c r="AZ619" i="11"/>
  <c r="AZ683" i="11"/>
  <c r="AZ748" i="11"/>
  <c r="AZ819" i="11"/>
  <c r="AZ883" i="11"/>
  <c r="AZ947" i="11"/>
  <c r="AZ502" i="11"/>
  <c r="BN218" i="11"/>
  <c r="CX246" i="11"/>
  <c r="AZ436" i="11"/>
  <c r="CL186" i="11"/>
  <c r="CZ186" i="11"/>
  <c r="CJ409" i="11"/>
  <c r="BN266" i="11"/>
  <c r="CX284" i="11"/>
  <c r="BN620" i="11"/>
  <c r="BN709" i="11"/>
  <c r="BN796" i="11"/>
  <c r="BN893" i="11"/>
  <c r="BN988" i="11"/>
  <c r="CJ217" i="11"/>
  <c r="CJ302" i="11"/>
  <c r="CN403" i="11"/>
  <c r="DB403" i="11"/>
  <c r="CN50" i="11"/>
  <c r="DB50" i="11"/>
  <c r="BN458" i="11"/>
  <c r="CJ75" i="11"/>
  <c r="CN28" i="11"/>
  <c r="DB28" i="11"/>
  <c r="CN460" i="11"/>
  <c r="DB460" i="11"/>
  <c r="CJ468" i="11"/>
  <c r="CL203" i="11"/>
  <c r="CZ203" i="11"/>
  <c r="AZ54" i="11"/>
  <c r="BN414" i="11"/>
  <c r="BN565" i="11"/>
  <c r="BN701" i="11"/>
  <c r="BN837" i="11"/>
  <c r="BN957" i="11"/>
  <c r="BN959" i="11"/>
  <c r="BN356" i="11"/>
  <c r="CK472" i="11"/>
  <c r="CY472" i="11"/>
  <c r="CL97" i="11"/>
  <c r="CZ97" i="11"/>
  <c r="CK305" i="11"/>
  <c r="CY305" i="11"/>
  <c r="CJ116" i="11"/>
  <c r="CK402" i="11"/>
  <c r="CY402" i="11"/>
  <c r="CJ500" i="11"/>
  <c r="CK429" i="11"/>
  <c r="CY429" i="11"/>
  <c r="CM412" i="11"/>
  <c r="DA412" i="11"/>
  <c r="BN583" i="11"/>
  <c r="BN775" i="11"/>
  <c r="BN991" i="11"/>
  <c r="CV77" i="11"/>
  <c r="CV475" i="11"/>
  <c r="K106" i="20"/>
  <c r="R80" i="19"/>
  <c r="R85" i="19"/>
  <c r="CM335" i="11"/>
  <c r="DA335" i="11"/>
  <c r="CN331" i="11"/>
  <c r="DB331" i="11"/>
  <c r="AZ505" i="11"/>
  <c r="BN233" i="11"/>
  <c r="CL65" i="11"/>
  <c r="CZ65" i="11"/>
  <c r="AZ83" i="11"/>
  <c r="BN241" i="11"/>
  <c r="CJ476" i="11"/>
  <c r="CN64" i="11"/>
  <c r="DB64" i="11"/>
  <c r="BN89" i="11"/>
  <c r="CX123" i="11"/>
  <c r="AZ367" i="11"/>
  <c r="BN279" i="11"/>
  <c r="CX216" i="11"/>
  <c r="CJ228" i="11"/>
  <c r="CL112" i="11"/>
  <c r="CZ112" i="11"/>
  <c r="CM105" i="11"/>
  <c r="DA105" i="11"/>
  <c r="AZ221" i="11"/>
  <c r="CL109" i="11"/>
  <c r="CZ109" i="11"/>
  <c r="CM115" i="11"/>
  <c r="DA115" i="11"/>
  <c r="CM247" i="11"/>
  <c r="DA247" i="11"/>
  <c r="CL26" i="11"/>
  <c r="CZ26" i="11"/>
  <c r="CL370" i="11"/>
  <c r="CZ370" i="11"/>
  <c r="CK128" i="11"/>
  <c r="CY128" i="11"/>
  <c r="CM308" i="11"/>
  <c r="DA308" i="11"/>
  <c r="BN373" i="11"/>
  <c r="CJ446" i="11"/>
  <c r="CK56" i="11"/>
  <c r="CY56" i="11"/>
  <c r="CL398" i="11"/>
  <c r="CZ398" i="11"/>
  <c r="CN277" i="11"/>
  <c r="DB277" i="11"/>
  <c r="BN603" i="11"/>
  <c r="BN699" i="11"/>
  <c r="BN804" i="11"/>
  <c r="BN900" i="11"/>
  <c r="BN980" i="11"/>
  <c r="CM69" i="11"/>
  <c r="DA69" i="11"/>
  <c r="CX361" i="11"/>
  <c r="CJ479" i="11"/>
  <c r="CN327" i="11"/>
  <c r="DB327" i="11"/>
  <c r="CK459" i="11"/>
  <c r="CY459" i="11"/>
  <c r="AZ397" i="11"/>
  <c r="BN232" i="11"/>
  <c r="CJ462" i="11"/>
  <c r="CK336" i="11"/>
  <c r="CY336" i="11"/>
  <c r="CN151" i="11"/>
  <c r="DB151" i="11"/>
  <c r="CN209" i="11"/>
  <c r="DB209" i="11"/>
  <c r="CM440" i="11"/>
  <c r="DA440" i="11"/>
  <c r="CM268" i="11"/>
  <c r="DA268" i="11"/>
  <c r="AZ605" i="11"/>
  <c r="AZ749" i="11"/>
  <c r="AZ877" i="11"/>
  <c r="AZ997" i="11"/>
  <c r="AZ1005" i="11"/>
  <c r="CJ199" i="11"/>
  <c r="AZ155" i="11"/>
  <c r="BN127" i="11"/>
  <c r="CJ454" i="11"/>
  <c r="CM153" i="11"/>
  <c r="DA153" i="11"/>
  <c r="CN368" i="11"/>
  <c r="DB368" i="11"/>
  <c r="CL120" i="11"/>
  <c r="CZ120" i="11"/>
  <c r="CM390" i="11"/>
  <c r="DA390" i="11"/>
  <c r="AZ141" i="11"/>
  <c r="BN417" i="11"/>
  <c r="CJ269" i="11"/>
  <c r="BN591" i="11"/>
  <c r="BN784" i="11"/>
  <c r="BN999" i="11"/>
  <c r="CK292" i="11"/>
  <c r="CY292" i="11"/>
  <c r="BJ292" i="11"/>
  <c r="CK181" i="11"/>
  <c r="CY181" i="11"/>
  <c r="BJ181" i="11"/>
  <c r="CK288" i="11"/>
  <c r="CY288" i="11"/>
  <c r="BJ288" i="11"/>
  <c r="CK315" i="11"/>
  <c r="CY315" i="11"/>
  <c r="BJ315" i="11"/>
  <c r="CK351" i="11"/>
  <c r="CY351" i="11"/>
  <c r="BJ351" i="11"/>
  <c r="CK287" i="11"/>
  <c r="CY287" i="11"/>
  <c r="BJ287" i="11"/>
  <c r="CK34" i="11"/>
  <c r="CY34" i="11"/>
  <c r="BJ34" i="11"/>
  <c r="CK486" i="11"/>
  <c r="CY486" i="11"/>
  <c r="BJ486" i="11"/>
  <c r="CK354" i="11"/>
  <c r="CY354" i="11"/>
  <c r="BJ354" i="11"/>
  <c r="CK490" i="11"/>
  <c r="CY490" i="11"/>
  <c r="BJ490" i="11"/>
  <c r="CK334" i="11"/>
  <c r="CY334" i="11"/>
  <c r="BJ334" i="11"/>
  <c r="CK487" i="11"/>
  <c r="CY487" i="11"/>
  <c r="BJ487" i="11"/>
  <c r="CK229" i="11"/>
  <c r="CY229" i="11"/>
  <c r="BJ229" i="11"/>
  <c r="CK325" i="11"/>
  <c r="CY325" i="11"/>
  <c r="BJ325" i="11"/>
  <c r="CK192" i="11"/>
  <c r="CY192" i="11"/>
  <c r="BJ192" i="11"/>
  <c r="CK312" i="11"/>
  <c r="CY312" i="11"/>
  <c r="BJ312" i="11"/>
  <c r="BN337" i="11"/>
  <c r="AZ283" i="11"/>
  <c r="CM132" i="11"/>
  <c r="DA132" i="11"/>
  <c r="CL90" i="11"/>
  <c r="CZ90" i="11"/>
  <c r="AZ208" i="11"/>
  <c r="BN165" i="11"/>
  <c r="AZ528" i="11"/>
  <c r="AZ661" i="11"/>
  <c r="AZ790" i="11"/>
  <c r="AZ917" i="11"/>
  <c r="AZ966" i="11"/>
  <c r="CK101" i="11"/>
  <c r="CY101" i="11"/>
  <c r="AZ194" i="11"/>
  <c r="CL452" i="11"/>
  <c r="CZ452" i="11"/>
  <c r="AZ44" i="11"/>
  <c r="CK162" i="11"/>
  <c r="CY162" i="11"/>
  <c r="AZ166" i="11"/>
  <c r="BN702" i="11"/>
  <c r="BN943" i="11"/>
  <c r="CK227" i="11"/>
  <c r="CY227" i="11"/>
  <c r="CK175" i="11"/>
  <c r="CY175" i="11"/>
  <c r="CL407" i="11"/>
  <c r="CZ407" i="11"/>
  <c r="AZ309" i="11"/>
  <c r="BN82" i="11"/>
  <c r="CX229" i="11"/>
  <c r="CN85" i="11"/>
  <c r="DB85" i="11"/>
  <c r="CM493" i="11"/>
  <c r="DA493" i="11"/>
  <c r="CJ99" i="11"/>
  <c r="CK415" i="11"/>
  <c r="CY415" i="11"/>
  <c r="CL434" i="11"/>
  <c r="CZ434" i="11"/>
  <c r="CL110" i="11"/>
  <c r="CZ110" i="11"/>
  <c r="AZ464" i="11"/>
  <c r="BN343" i="11"/>
  <c r="CL506" i="11"/>
  <c r="CZ506" i="11"/>
  <c r="CJ159" i="11"/>
  <c r="BN306" i="11"/>
  <c r="CM244" i="11"/>
  <c r="DA244" i="11"/>
  <c r="CK27" i="11"/>
  <c r="CY27" i="11"/>
  <c r="CN469" i="11"/>
  <c r="DB469" i="11"/>
  <c r="CK433" i="11"/>
  <c r="CY433" i="11"/>
  <c r="CK240" i="11"/>
  <c r="CY240" i="11"/>
  <c r="BN200" i="11"/>
  <c r="CX84" i="11"/>
  <c r="CJ504" i="11"/>
  <c r="CL154" i="11"/>
  <c r="CZ154" i="11"/>
  <c r="CJ445" i="11"/>
  <c r="CL248" i="11"/>
  <c r="CZ248" i="11"/>
  <c r="CM406" i="11"/>
  <c r="DA406" i="11"/>
  <c r="CN220" i="11"/>
  <c r="DB220" i="11"/>
  <c r="AZ45" i="11"/>
  <c r="BN375" i="11"/>
  <c r="CK160" i="11"/>
  <c r="CY160" i="11"/>
  <c r="CJ254" i="11"/>
  <c r="BN514" i="11"/>
  <c r="AZ257" i="11"/>
  <c r="CL418" i="11"/>
  <c r="CZ418" i="11"/>
  <c r="CN173" i="11"/>
  <c r="DB173" i="11"/>
  <c r="CL273" i="11"/>
  <c r="CZ273" i="11"/>
  <c r="CM278" i="11"/>
  <c r="DA278" i="11"/>
  <c r="BN550" i="11"/>
  <c r="BN582" i="11"/>
  <c r="BN614" i="11"/>
  <c r="BN646" i="11"/>
  <c r="BN678" i="11"/>
  <c r="BN710" i="11"/>
  <c r="BN742" i="11"/>
  <c r="BN774" i="11"/>
  <c r="BN806" i="11"/>
  <c r="BN838" i="11"/>
  <c r="BN870" i="11"/>
  <c r="BN934" i="11"/>
  <c r="CK142" i="11"/>
  <c r="CY142" i="11"/>
  <c r="BN863" i="11"/>
  <c r="CV480" i="11"/>
  <c r="CN284" i="11"/>
  <c r="DB284" i="11"/>
  <c r="BM284" i="11"/>
  <c r="CN256" i="11"/>
  <c r="DB256" i="11"/>
  <c r="BM256" i="11"/>
  <c r="CN34" i="11"/>
  <c r="DB34" i="11"/>
  <c r="BM34" i="11"/>
  <c r="CN33" i="11"/>
  <c r="DB33" i="11"/>
  <c r="BM33" i="11"/>
  <c r="CN352" i="11"/>
  <c r="DB352" i="11"/>
  <c r="BM352" i="11"/>
  <c r="CN466" i="11"/>
  <c r="DB466" i="11"/>
  <c r="BM466" i="11"/>
  <c r="CN113" i="11"/>
  <c r="DB113" i="11"/>
  <c r="BM113" i="11"/>
  <c r="CN312" i="11"/>
  <c r="DB312" i="11"/>
  <c r="BM312" i="11"/>
  <c r="CN315" i="11"/>
  <c r="DB315" i="11"/>
  <c r="BM315" i="11"/>
  <c r="CN255" i="11"/>
  <c r="DB255" i="11"/>
  <c r="BM255" i="11"/>
  <c r="CN47" i="11"/>
  <c r="DB47" i="11"/>
  <c r="BM47" i="11"/>
  <c r="CN215" i="11"/>
  <c r="DB215" i="11"/>
  <c r="BM215" i="11"/>
  <c r="CN225" i="11"/>
  <c r="DB225" i="11"/>
  <c r="BM225" i="11"/>
  <c r="CN287" i="11"/>
  <c r="DB287" i="11"/>
  <c r="BM287" i="11"/>
  <c r="CN478" i="11"/>
  <c r="DB478" i="11"/>
  <c r="CM139" i="11"/>
  <c r="DA139" i="11"/>
  <c r="CL480" i="11"/>
  <c r="CZ480" i="11"/>
  <c r="CL396" i="11"/>
  <c r="CZ396" i="11"/>
  <c r="BN711" i="11"/>
  <c r="BN911" i="11"/>
  <c r="CV269" i="11"/>
  <c r="CV373" i="11"/>
  <c r="CV476" i="11"/>
  <c r="CM443" i="11"/>
  <c r="DA443" i="11"/>
  <c r="AZ301" i="11"/>
  <c r="CN271" i="11"/>
  <c r="DB271" i="11"/>
  <c r="AZ359" i="11"/>
  <c r="CX311" i="11"/>
  <c r="AZ183" i="11"/>
  <c r="BN25" i="11"/>
  <c r="CJ482" i="11"/>
  <c r="AZ225" i="11"/>
  <c r="BN207" i="11"/>
  <c r="CJ364" i="11"/>
  <c r="CL365" i="11"/>
  <c r="CZ365" i="11"/>
  <c r="CL313" i="11"/>
  <c r="CZ313" i="11"/>
  <c r="CK477" i="11"/>
  <c r="CY477" i="11"/>
  <c r="CM77" i="11"/>
  <c r="DA77" i="11"/>
  <c r="AZ111" i="11"/>
  <c r="BN106" i="11"/>
  <c r="CX325" i="11"/>
  <c r="AZ81" i="11"/>
  <c r="CM495" i="11"/>
  <c r="DA495" i="11"/>
  <c r="AZ363" i="11"/>
  <c r="CK135" i="11"/>
  <c r="CY135" i="11"/>
  <c r="AZ124" i="11"/>
  <c r="BN238" i="11"/>
  <c r="CN178" i="11"/>
  <c r="DB178" i="11"/>
  <c r="CJ360" i="11"/>
  <c r="CK484" i="11"/>
  <c r="CY484" i="11"/>
  <c r="CL42" i="11"/>
  <c r="CZ42" i="11"/>
  <c r="AZ486" i="11"/>
  <c r="CM137" i="11"/>
  <c r="DA137" i="11"/>
  <c r="AZ430" i="11"/>
  <c r="BN405" i="11"/>
  <c r="CM158" i="11"/>
  <c r="DA158" i="11"/>
  <c r="CL210" i="11"/>
  <c r="CZ210" i="11"/>
  <c r="BN55" i="11"/>
  <c r="CM377" i="11"/>
  <c r="DA377" i="11"/>
  <c r="CM253" i="11"/>
  <c r="DA253" i="11"/>
  <c r="CL378" i="11"/>
  <c r="CZ378" i="11"/>
  <c r="CK60" i="11"/>
  <c r="CY60" i="11"/>
  <c r="CM59" i="11"/>
  <c r="DA59" i="11"/>
  <c r="AZ146" i="11"/>
  <c r="BN261" i="11"/>
  <c r="AZ521" i="11"/>
  <c r="CK276" i="11"/>
  <c r="CY276" i="11"/>
  <c r="CK281" i="11"/>
  <c r="CY281" i="11"/>
  <c r="BN553" i="11"/>
  <c r="BN584" i="11"/>
  <c r="BN616" i="11"/>
  <c r="BN648" i="11"/>
  <c r="BN681" i="11"/>
  <c r="BN712" i="11"/>
  <c r="BN744" i="11"/>
  <c r="BN776" i="11"/>
  <c r="BN807" i="11"/>
  <c r="BN840" i="11"/>
  <c r="BN871" i="11"/>
  <c r="BN904" i="11"/>
  <c r="BN936" i="11"/>
  <c r="BN968" i="11"/>
  <c r="BN1000" i="11"/>
  <c r="AZ351" i="11"/>
  <c r="CL39" i="11"/>
  <c r="CZ39" i="11"/>
  <c r="CL167" i="11"/>
  <c r="CZ167" i="11"/>
  <c r="CM457" i="11"/>
  <c r="DA457" i="11"/>
  <c r="AZ57" i="11"/>
  <c r="BN263" i="11"/>
  <c r="CL93" i="11"/>
  <c r="CZ93" i="11"/>
  <c r="CN171" i="11"/>
  <c r="DB171" i="11"/>
  <c r="BN73" i="11"/>
  <c r="CL267" i="11"/>
  <c r="CZ267" i="11"/>
  <c r="CL499" i="11"/>
  <c r="CZ499" i="11"/>
  <c r="CJ212" i="11"/>
  <c r="CN355" i="11"/>
  <c r="DB355" i="11"/>
  <c r="CL43" i="11"/>
  <c r="CZ43" i="11"/>
  <c r="AZ341" i="11"/>
  <c r="CJ387" i="11"/>
  <c r="AZ288" i="11"/>
  <c r="BN428" i="11"/>
  <c r="CX226" i="11"/>
  <c r="CM103" i="11"/>
  <c r="DA103" i="11"/>
  <c r="CK467" i="11"/>
  <c r="CY467" i="11"/>
  <c r="CL332" i="11"/>
  <c r="CZ332" i="11"/>
  <c r="CM201" i="11"/>
  <c r="DA201" i="11"/>
  <c r="CN150" i="11"/>
  <c r="DB150" i="11"/>
  <c r="CK96" i="11"/>
  <c r="CY96" i="11"/>
  <c r="AZ74" i="11"/>
  <c r="CL444" i="11"/>
  <c r="CZ444" i="11"/>
  <c r="AZ98" i="11"/>
  <c r="BN342" i="11"/>
  <c r="AZ509" i="11"/>
  <c r="BN30" i="11"/>
  <c r="CL152" i="11"/>
  <c r="CZ152" i="11"/>
  <c r="CM392" i="11"/>
  <c r="DA392" i="11"/>
  <c r="CM439" i="11"/>
  <c r="DA439" i="11"/>
  <c r="CM394" i="11"/>
  <c r="DA394" i="11"/>
  <c r="CK144" i="11"/>
  <c r="CY144" i="11"/>
  <c r="CK161" i="11"/>
  <c r="CY161" i="11"/>
  <c r="CL410" i="11"/>
  <c r="CZ410" i="11"/>
  <c r="AZ164" i="11"/>
  <c r="BN38" i="11"/>
  <c r="CN169" i="11"/>
  <c r="DB169" i="11"/>
  <c r="CM264" i="11"/>
  <c r="DA264" i="11"/>
  <c r="CN174" i="11"/>
  <c r="DB174" i="11"/>
  <c r="CJ270" i="11"/>
  <c r="CL280" i="11"/>
  <c r="CZ280" i="11"/>
  <c r="AZ552" i="11"/>
  <c r="AZ585" i="11"/>
  <c r="AZ617" i="11"/>
  <c r="AZ649" i="11"/>
  <c r="AZ680" i="11"/>
  <c r="AZ713" i="11"/>
  <c r="AZ745" i="11"/>
  <c r="AZ777" i="11"/>
  <c r="AZ809" i="11"/>
  <c r="AZ841" i="11"/>
  <c r="AZ873" i="11"/>
  <c r="AZ905" i="11"/>
  <c r="AZ937" i="11"/>
  <c r="AZ969" i="11"/>
  <c r="AZ1001" i="11"/>
  <c r="CM46" i="11"/>
  <c r="DA46" i="11"/>
  <c r="CN274" i="11"/>
  <c r="DB274" i="11"/>
  <c r="AZ607" i="11"/>
  <c r="AZ799" i="11"/>
  <c r="CV242" i="11"/>
  <c r="CV234" i="11"/>
  <c r="CV443" i="11"/>
  <c r="CL483" i="11"/>
  <c r="CZ483" i="11"/>
  <c r="CX316" i="11"/>
  <c r="AZ461" i="11"/>
  <c r="BN107" i="11"/>
  <c r="CK149" i="11"/>
  <c r="CY149" i="11"/>
  <c r="CK108" i="11"/>
  <c r="CY108" i="11"/>
  <c r="CK437" i="11"/>
  <c r="CY437" i="11"/>
  <c r="CJ94" i="11"/>
  <c r="CJ91" i="11"/>
  <c r="CM455" i="11"/>
  <c r="DA455" i="11"/>
  <c r="CK234" i="11"/>
  <c r="CY234" i="11"/>
  <c r="CJ197" i="11"/>
  <c r="AZ303" i="11"/>
  <c r="BN441" i="11"/>
  <c r="CM329" i="11"/>
  <c r="DA329" i="11"/>
  <c r="CJ471" i="11"/>
  <c r="CJ40" i="11"/>
  <c r="CJ401" i="11"/>
  <c r="CJ211" i="11"/>
  <c r="CN121" i="11"/>
  <c r="DB121" i="11"/>
  <c r="AZ49" i="11"/>
  <c r="CL497" i="11"/>
  <c r="CZ497" i="11"/>
  <c r="AZ340" i="11"/>
  <c r="BN136" i="11"/>
  <c r="CX192" i="11"/>
  <c r="BN496" i="11"/>
  <c r="CL304" i="11"/>
  <c r="CZ304" i="11"/>
  <c r="CJ196" i="11"/>
  <c r="CJ52" i="11"/>
  <c r="CK404" i="11"/>
  <c r="CY404" i="11"/>
  <c r="CL438" i="11"/>
  <c r="CZ438" i="11"/>
  <c r="CM374" i="11"/>
  <c r="DA374" i="11"/>
  <c r="CN204" i="11"/>
  <c r="DB204" i="11"/>
  <c r="CL408" i="11"/>
  <c r="CZ408" i="11"/>
  <c r="CM252" i="11"/>
  <c r="DA252" i="11"/>
  <c r="CK395" i="11"/>
  <c r="CY395" i="11"/>
  <c r="CJ58" i="11"/>
  <c r="CJ299" i="11"/>
  <c r="CJ300" i="11"/>
  <c r="AZ260" i="11"/>
  <c r="BN265" i="11"/>
  <c r="AZ523" i="11"/>
  <c r="CN282" i="11"/>
  <c r="DB282" i="11"/>
  <c r="BN555" i="11"/>
  <c r="BN586" i="11"/>
  <c r="BN618" i="11"/>
  <c r="BN650" i="11"/>
  <c r="BN682" i="11"/>
  <c r="BN714" i="11"/>
  <c r="BN746" i="11"/>
  <c r="BN778" i="11"/>
  <c r="BN810" i="11"/>
  <c r="BN842" i="11"/>
  <c r="BN874" i="11"/>
  <c r="BN906" i="11"/>
  <c r="BN939" i="11"/>
  <c r="BN970" i="11"/>
  <c r="BN1002" i="11"/>
  <c r="CM427" i="11"/>
  <c r="DA427" i="11"/>
  <c r="CL328" i="11"/>
  <c r="CZ328" i="11"/>
  <c r="AZ501" i="11"/>
  <c r="CN95" i="11"/>
  <c r="DB95" i="11"/>
  <c r="CK503" i="11"/>
  <c r="CY503" i="11"/>
  <c r="AZ134" i="11"/>
  <c r="CX31" i="11"/>
  <c r="AZ275" i="11"/>
  <c r="BN307" i="11"/>
  <c r="CK481" i="11"/>
  <c r="CY481" i="11"/>
  <c r="CL177" i="11"/>
  <c r="CZ177" i="11"/>
  <c r="CK435" i="11"/>
  <c r="CY435" i="11"/>
  <c r="CN202" i="11"/>
  <c r="DB202" i="11"/>
  <c r="CK372" i="11"/>
  <c r="CY372" i="11"/>
  <c r="AZ249" i="11"/>
  <c r="CK298" i="11"/>
  <c r="CY298" i="11"/>
  <c r="AZ539" i="11"/>
  <c r="AZ595" i="11"/>
  <c r="AZ659" i="11"/>
  <c r="AZ724" i="11"/>
  <c r="AZ787" i="11"/>
  <c r="AZ843" i="11"/>
  <c r="AZ907" i="11"/>
  <c r="AZ971" i="11"/>
  <c r="CX23" i="11"/>
  <c r="CN51" i="11"/>
  <c r="DB51" i="11"/>
  <c r="AZ29" i="11"/>
  <c r="BN222" i="11"/>
  <c r="CN450" i="11"/>
  <c r="DB450" i="11"/>
  <c r="CM37" i="11"/>
  <c r="DA37" i="11"/>
  <c r="CJ272" i="11"/>
  <c r="AZ587" i="11"/>
  <c r="AZ684" i="11"/>
  <c r="AZ788" i="11"/>
  <c r="AZ884" i="11"/>
  <c r="AZ996" i="11"/>
  <c r="CL442" i="11"/>
  <c r="CZ442" i="11"/>
  <c r="AZ71" i="11"/>
  <c r="CN498" i="11"/>
  <c r="DB498" i="11"/>
  <c r="CM122" i="11"/>
  <c r="DA122" i="11"/>
  <c r="AZ76" i="11"/>
  <c r="BN78" i="11"/>
  <c r="CX466" i="11"/>
  <c r="AZ219" i="11"/>
  <c r="BN513" i="11"/>
  <c r="AZ145" i="11"/>
  <c r="BN532" i="11"/>
  <c r="BN644" i="11"/>
  <c r="BN741" i="11"/>
  <c r="BN861" i="11"/>
  <c r="BN1006" i="11"/>
  <c r="BN143" i="11"/>
  <c r="CK314" i="11"/>
  <c r="CY314" i="11"/>
  <c r="AZ319" i="11"/>
  <c r="BN389" i="11"/>
  <c r="CJ130" i="11"/>
  <c r="CK453" i="11"/>
  <c r="CY453" i="11"/>
  <c r="CM470" i="11"/>
  <c r="DA470" i="11"/>
  <c r="CJ176" i="11"/>
  <c r="CN157" i="11"/>
  <c r="DB157" i="11"/>
  <c r="AZ185" i="11"/>
  <c r="BN533" i="11"/>
  <c r="BN735" i="11"/>
  <c r="BN927" i="11"/>
  <c r="M105" i="20"/>
  <c r="T79" i="19"/>
  <c r="T84" i="19"/>
  <c r="M62" i="12"/>
  <c r="CV142" i="11"/>
  <c r="CJ41" i="11"/>
  <c r="BN198" i="11"/>
  <c r="CX324" i="11"/>
  <c r="AZ366" i="11"/>
  <c r="BN338" i="11"/>
  <c r="CK67" i="11"/>
  <c r="CY67" i="11"/>
  <c r="CL193" i="11"/>
  <c r="CZ193" i="11"/>
  <c r="BN237" i="11"/>
  <c r="CN239" i="11"/>
  <c r="DB239" i="11"/>
  <c r="BN68" i="11"/>
  <c r="CX236" i="11"/>
  <c r="CL104" i="11"/>
  <c r="CZ104" i="11"/>
  <c r="CK156" i="11"/>
  <c r="CY156" i="11"/>
  <c r="BN223" i="11"/>
  <c r="CN36" i="11"/>
  <c r="DB36" i="11"/>
  <c r="CK188" i="11"/>
  <c r="CY188" i="11"/>
  <c r="CL399" i="11"/>
  <c r="CZ399" i="11"/>
  <c r="CJ168" i="11"/>
  <c r="CK172" i="11"/>
  <c r="CY172" i="11"/>
  <c r="BN571" i="11"/>
  <c r="BN635" i="11"/>
  <c r="BN700" i="11"/>
  <c r="BN762" i="11"/>
  <c r="BN835" i="11"/>
  <c r="BN899" i="11"/>
  <c r="BN963" i="11"/>
  <c r="BN86" i="11"/>
  <c r="CL218" i="11"/>
  <c r="CZ218" i="11"/>
  <c r="CK186" i="11"/>
  <c r="CY186" i="11"/>
  <c r="AZ409" i="11"/>
  <c r="BN416" i="11"/>
  <c r="CN266" i="11"/>
  <c r="DB266" i="11"/>
  <c r="AZ284" i="11"/>
  <c r="AZ620" i="11"/>
  <c r="AZ709" i="11"/>
  <c r="AZ796" i="11"/>
  <c r="AZ893" i="11"/>
  <c r="AZ988" i="11"/>
  <c r="CK217" i="11"/>
  <c r="CY217" i="11"/>
  <c r="CM302" i="11"/>
  <c r="DA302" i="11"/>
  <c r="CM403" i="11"/>
  <c r="DA403" i="11"/>
  <c r="AZ50" i="11"/>
  <c r="BN474" i="11"/>
  <c r="CL458" i="11"/>
  <c r="CZ458" i="11"/>
  <c r="CL75" i="11"/>
  <c r="CZ75" i="11"/>
  <c r="CL28" i="11"/>
  <c r="CZ28" i="11"/>
  <c r="CL460" i="11"/>
  <c r="CZ460" i="11"/>
  <c r="CN468" i="11"/>
  <c r="DB468" i="11"/>
  <c r="AZ203" i="11"/>
  <c r="BN376" i="11"/>
  <c r="CK414" i="11"/>
  <c r="CY414" i="11"/>
  <c r="AZ565" i="11"/>
  <c r="AZ701" i="11"/>
  <c r="AZ837" i="11"/>
  <c r="AZ957" i="11"/>
  <c r="AZ959" i="11"/>
  <c r="CM356" i="11"/>
  <c r="DA356" i="11"/>
  <c r="CN472" i="11"/>
  <c r="DB472" i="11"/>
  <c r="CJ97" i="11"/>
  <c r="CM305" i="11"/>
  <c r="DA305" i="11"/>
  <c r="CM116" i="11"/>
  <c r="DA116" i="11"/>
  <c r="CN402" i="11"/>
  <c r="DB402" i="11"/>
  <c r="CN500" i="11"/>
  <c r="DB500" i="11"/>
  <c r="CL429" i="11"/>
  <c r="CZ429" i="11"/>
  <c r="CN412" i="11"/>
  <c r="DB412" i="11"/>
  <c r="AZ583" i="11"/>
  <c r="AZ775" i="11"/>
  <c r="AZ991" i="11"/>
  <c r="CV101" i="11"/>
  <c r="CV463" i="11"/>
  <c r="CV299" i="11"/>
  <c r="CL335" i="11"/>
  <c r="CZ335" i="11"/>
  <c r="AZ331" i="11"/>
  <c r="BN411" i="11"/>
  <c r="CN233" i="11"/>
  <c r="DB233" i="11"/>
  <c r="CK65" i="11"/>
  <c r="CY65" i="11"/>
  <c r="BN451" i="11"/>
  <c r="CL241" i="11"/>
  <c r="CZ241" i="11"/>
  <c r="CK476" i="11"/>
  <c r="CY476" i="11"/>
  <c r="CJ64" i="11"/>
  <c r="CM89" i="11"/>
  <c r="DA89" i="11"/>
  <c r="BN463" i="11"/>
  <c r="CN279" i="11"/>
  <c r="DB279" i="11"/>
  <c r="CN228" i="11"/>
  <c r="DB228" i="11"/>
  <c r="CN112" i="11"/>
  <c r="DB112" i="11"/>
  <c r="AZ105" i="11"/>
  <c r="BN259" i="11"/>
  <c r="CX47" i="11"/>
  <c r="CN109" i="11"/>
  <c r="DB109" i="11"/>
  <c r="CN115" i="11"/>
  <c r="DB115" i="11"/>
  <c r="CK247" i="11"/>
  <c r="CY247" i="11"/>
  <c r="CK26" i="11"/>
  <c r="CY26" i="11"/>
  <c r="CK370" i="11"/>
  <c r="CY370" i="11"/>
  <c r="CM128" i="11"/>
  <c r="DA128" i="11"/>
  <c r="CL308" i="11"/>
  <c r="CZ308" i="11"/>
  <c r="CN373" i="11"/>
  <c r="DB373" i="11"/>
  <c r="CM446" i="11"/>
  <c r="DA446" i="11"/>
  <c r="CN56" i="11"/>
  <c r="DB56" i="11"/>
  <c r="CM398" i="11"/>
  <c r="DA398" i="11"/>
  <c r="CK277" i="11"/>
  <c r="CY277" i="11"/>
  <c r="AZ603" i="11"/>
  <c r="AZ699" i="11"/>
  <c r="AZ804" i="11"/>
  <c r="AZ900" i="11"/>
  <c r="AZ980" i="11"/>
  <c r="CN69" i="11"/>
  <c r="DB69" i="11"/>
  <c r="AZ361" i="11"/>
  <c r="CN479" i="11"/>
  <c r="DB479" i="11"/>
  <c r="CJ327" i="11"/>
  <c r="AZ459" i="11"/>
  <c r="BN243" i="11"/>
  <c r="CN232" i="11"/>
  <c r="DB232" i="11"/>
  <c r="CL462" i="11"/>
  <c r="CZ462" i="11"/>
  <c r="CM336" i="11"/>
  <c r="DA336" i="11"/>
  <c r="CL151" i="11"/>
  <c r="CZ151" i="11"/>
  <c r="CK209" i="11"/>
  <c r="CY209" i="11"/>
  <c r="AZ440" i="11"/>
  <c r="CL268" i="11"/>
  <c r="CZ268" i="11"/>
  <c r="BN636" i="11"/>
  <c r="BN781" i="11"/>
  <c r="BN909" i="11"/>
  <c r="BN163" i="11"/>
  <c r="CX147" i="11"/>
  <c r="AZ199" i="11"/>
  <c r="BN53" i="11"/>
  <c r="CL127" i="11"/>
  <c r="CZ127" i="11"/>
  <c r="CM454" i="11"/>
  <c r="DA454" i="11"/>
  <c r="CL153" i="11"/>
  <c r="CZ153" i="11"/>
  <c r="CM368" i="11"/>
  <c r="DA368" i="11"/>
  <c r="CJ120" i="11"/>
  <c r="AZ390" i="11"/>
  <c r="BN189" i="11"/>
  <c r="CJ417" i="11"/>
  <c r="CK269" i="11"/>
  <c r="CY269" i="11"/>
  <c r="AZ591" i="11"/>
  <c r="AZ784" i="11"/>
  <c r="AZ999" i="11"/>
  <c r="CK362" i="11"/>
  <c r="CY362" i="11"/>
  <c r="BJ362" i="11"/>
  <c r="CK47" i="11"/>
  <c r="CY47" i="11"/>
  <c r="BJ47" i="11"/>
  <c r="CK215" i="11"/>
  <c r="CY215" i="11"/>
  <c r="BJ215" i="11"/>
  <c r="CK216" i="11"/>
  <c r="CY216" i="11"/>
  <c r="BJ216" i="11"/>
  <c r="CK180" i="11"/>
  <c r="CY180" i="11"/>
  <c r="BJ180" i="11"/>
  <c r="BJ447" i="11"/>
  <c r="CK23" i="11"/>
  <c r="K20" i="12"/>
  <c r="K22" i="12"/>
  <c r="R82" i="19"/>
  <c r="BJ23" i="11"/>
  <c r="CK465" i="11"/>
  <c r="CY465" i="11"/>
  <c r="BJ465" i="11"/>
  <c r="CK245" i="11"/>
  <c r="CY245" i="11"/>
  <c r="BJ245" i="11"/>
  <c r="CK357" i="11"/>
  <c r="CY357" i="11"/>
  <c r="BJ357" i="11"/>
  <c r="BN339" i="11"/>
  <c r="AZ90" i="11"/>
  <c r="BN224" i="11"/>
  <c r="CL165" i="11"/>
  <c r="CZ165" i="11"/>
  <c r="BN557" i="11"/>
  <c r="BN693" i="11"/>
  <c r="BN822" i="11"/>
  <c r="BN949" i="11"/>
  <c r="CX321" i="11"/>
  <c r="AZ101" i="11"/>
  <c r="BN72" i="11"/>
  <c r="CX215" i="11"/>
  <c r="AZ452" i="11"/>
  <c r="BN510" i="11"/>
  <c r="AZ162" i="11"/>
  <c r="AZ702" i="11"/>
  <c r="AZ943" i="11"/>
  <c r="CN227" i="11"/>
  <c r="DB227" i="11"/>
  <c r="CK407" i="11"/>
  <c r="CY407" i="11"/>
  <c r="AZ465" i="11"/>
  <c r="BN119" i="11"/>
  <c r="CK82" i="11"/>
  <c r="CY82" i="11"/>
  <c r="AZ229" i="11"/>
  <c r="CM85" i="11"/>
  <c r="DA85" i="11"/>
  <c r="CJ493" i="11"/>
  <c r="CX289" i="11"/>
  <c r="CJ415" i="11"/>
  <c r="AZ110" i="11"/>
  <c r="BN330" i="11"/>
  <c r="CL343" i="11"/>
  <c r="CZ343" i="11"/>
  <c r="CM506" i="11"/>
  <c r="DA506" i="11"/>
  <c r="CN306" i="11"/>
  <c r="DB306" i="11"/>
  <c r="CL244" i="11"/>
  <c r="CZ244" i="11"/>
  <c r="CK469" i="11"/>
  <c r="CY469" i="11"/>
  <c r="CL433" i="11"/>
  <c r="CZ433" i="11"/>
  <c r="CL240" i="11"/>
  <c r="CZ240" i="11"/>
  <c r="CM200" i="11"/>
  <c r="DA200" i="11"/>
  <c r="AZ84" i="11"/>
  <c r="CL504" i="11"/>
  <c r="CZ504" i="11"/>
  <c r="CM154" i="11"/>
  <c r="DA154" i="11"/>
  <c r="CM445" i="11"/>
  <c r="DA445" i="11"/>
  <c r="CJ248" i="11"/>
  <c r="CN406" i="11"/>
  <c r="DB406" i="11"/>
  <c r="AZ220" i="11"/>
  <c r="BN140" i="11"/>
  <c r="CL375" i="11"/>
  <c r="CZ375" i="11"/>
  <c r="CM160" i="11"/>
  <c r="DA160" i="11"/>
  <c r="CL254" i="11"/>
  <c r="CZ254" i="11"/>
  <c r="AZ514" i="11"/>
  <c r="CN418" i="11"/>
  <c r="DB418" i="11"/>
  <c r="CK173" i="11"/>
  <c r="CY173" i="11"/>
  <c r="CK273" i="11"/>
  <c r="CY273" i="11"/>
  <c r="CK278" i="11"/>
  <c r="CY278" i="11"/>
  <c r="AZ550" i="11"/>
  <c r="AZ582" i="11"/>
  <c r="AZ614" i="11"/>
  <c r="AZ646" i="11"/>
  <c r="AZ678" i="11"/>
  <c r="AZ710" i="11"/>
  <c r="AZ742" i="11"/>
  <c r="AZ774" i="11"/>
  <c r="AZ806" i="11"/>
  <c r="AZ838" i="11"/>
  <c r="AZ870" i="11"/>
  <c r="AZ934" i="11"/>
  <c r="CJ142" i="11"/>
  <c r="AZ863" i="11"/>
  <c r="CV239" i="11"/>
  <c r="CN292" i="11"/>
  <c r="DB292" i="11"/>
  <c r="BM292" i="11"/>
  <c r="CN291" i="11"/>
  <c r="DB291" i="11"/>
  <c r="BM291" i="11"/>
  <c r="CN88" i="11"/>
  <c r="DB88" i="11"/>
  <c r="BM88" i="11"/>
  <c r="CN62" i="11"/>
  <c r="DB62" i="11"/>
  <c r="BM62" i="11"/>
  <c r="CN230" i="11"/>
  <c r="DB230" i="11"/>
  <c r="BM230" i="11"/>
  <c r="CN246" i="11"/>
  <c r="DB246" i="11"/>
  <c r="BM246" i="11"/>
  <c r="CN288" i="11"/>
  <c r="DB288" i="11"/>
  <c r="BM288" i="11"/>
  <c r="CN351" i="11"/>
  <c r="DB351" i="11"/>
  <c r="BM351" i="11"/>
  <c r="CN325" i="11"/>
  <c r="DB325" i="11"/>
  <c r="BM325" i="11"/>
  <c r="CN346" i="11"/>
  <c r="DB346" i="11"/>
  <c r="BM346" i="11"/>
  <c r="CN147" i="11"/>
  <c r="DB147" i="11"/>
  <c r="BM147" i="11"/>
  <c r="BM447" i="11"/>
  <c r="CN358" i="11"/>
  <c r="DB358" i="11"/>
  <c r="BM358" i="11"/>
  <c r="CN179" i="11"/>
  <c r="DB179" i="11"/>
  <c r="BM179" i="11"/>
  <c r="CN79" i="11"/>
  <c r="DB79" i="11"/>
  <c r="BM79" i="11"/>
  <c r="CN245" i="11"/>
  <c r="DB245" i="11"/>
  <c r="BM245" i="11"/>
  <c r="CM478" i="11"/>
  <c r="DA478" i="11"/>
  <c r="CJ139" i="11"/>
  <c r="CJ480" i="11"/>
  <c r="CM396" i="11"/>
  <c r="DA396" i="11"/>
  <c r="AZ711" i="11"/>
  <c r="AZ911" i="11"/>
  <c r="CV92" i="11"/>
  <c r="CV168" i="11"/>
  <c r="CV93" i="11"/>
  <c r="CV127" i="11"/>
  <c r="AZ443" i="11"/>
  <c r="BN297" i="11"/>
  <c r="CX80" i="11"/>
  <c r="AZ271" i="11"/>
  <c r="BN473" i="11"/>
  <c r="CL25" i="11"/>
  <c r="CZ25" i="11"/>
  <c r="CK482" i="11"/>
  <c r="CY482" i="11"/>
  <c r="BN371" i="11"/>
  <c r="CK207" i="11"/>
  <c r="CY207" i="11"/>
  <c r="CN364" i="11"/>
  <c r="DB364" i="11"/>
  <c r="CK365" i="11"/>
  <c r="CY365" i="11"/>
  <c r="CK313" i="11"/>
  <c r="CY313" i="11"/>
  <c r="CJ477" i="11"/>
  <c r="AZ77" i="11"/>
  <c r="BN35" i="11"/>
  <c r="CJ106" i="11"/>
  <c r="AZ325" i="11"/>
  <c r="BN344" i="11"/>
  <c r="CX113" i="11"/>
  <c r="AZ495" i="11"/>
  <c r="CN135" i="11"/>
  <c r="DB135" i="11"/>
  <c r="BN388" i="11"/>
  <c r="CK238" i="11"/>
  <c r="CY238" i="11"/>
  <c r="CM178" i="11"/>
  <c r="DA178" i="11"/>
  <c r="CN360" i="11"/>
  <c r="DB360" i="11"/>
  <c r="CN484" i="11"/>
  <c r="DB484" i="11"/>
  <c r="CN42" i="11"/>
  <c r="DB42" i="11"/>
  <c r="BN508" i="11"/>
  <c r="AZ137" i="11"/>
  <c r="BN138" i="11"/>
  <c r="CL405" i="11"/>
  <c r="CZ405" i="11"/>
  <c r="CJ158" i="11"/>
  <c r="CK210" i="11"/>
  <c r="CY210" i="11"/>
  <c r="CJ55" i="11"/>
  <c r="CJ377" i="11"/>
  <c r="CN253" i="11"/>
  <c r="DB253" i="11"/>
  <c r="CN378" i="11"/>
  <c r="DB378" i="11"/>
  <c r="CM60" i="11"/>
  <c r="DA60" i="11"/>
  <c r="AZ59" i="11"/>
  <c r="BN400" i="11"/>
  <c r="CL261" i="11"/>
  <c r="CZ261" i="11"/>
  <c r="BN522" i="11"/>
  <c r="CM276" i="11"/>
  <c r="DA276" i="11"/>
  <c r="CJ281" i="11"/>
  <c r="AZ553" i="11"/>
  <c r="AZ584" i="11"/>
  <c r="AZ616" i="11"/>
  <c r="AZ648" i="11"/>
  <c r="AZ681" i="11"/>
  <c r="AZ712" i="11"/>
  <c r="AZ744" i="11"/>
  <c r="AZ776" i="11"/>
  <c r="AZ807" i="11"/>
  <c r="AZ840" i="11"/>
  <c r="AZ871" i="11"/>
  <c r="AZ904" i="11"/>
  <c r="AZ936" i="11"/>
  <c r="AZ968" i="11"/>
  <c r="AZ1000" i="11"/>
  <c r="BN187" i="11"/>
  <c r="CX179" i="11"/>
  <c r="AZ39" i="11"/>
  <c r="CM167" i="11"/>
  <c r="DA167" i="11"/>
  <c r="AZ457" i="11"/>
  <c r="BN425" i="11"/>
  <c r="CM263" i="11"/>
  <c r="DA263" i="11"/>
  <c r="CJ93" i="11"/>
  <c r="CJ171" i="11"/>
  <c r="CJ73" i="11"/>
  <c r="CK267" i="11"/>
  <c r="CY267" i="11"/>
  <c r="CK499" i="11"/>
  <c r="CY499" i="11"/>
  <c r="CN212" i="11"/>
  <c r="DB212" i="11"/>
  <c r="CJ355" i="11"/>
  <c r="AZ43" i="11"/>
  <c r="CK387" i="11"/>
  <c r="CY387" i="11"/>
  <c r="BN133" i="11"/>
  <c r="CN428" i="11"/>
  <c r="DB428" i="11"/>
  <c r="CL103" i="11"/>
  <c r="CZ103" i="11"/>
  <c r="CN467" i="11"/>
  <c r="DB467" i="11"/>
  <c r="CK332" i="11"/>
  <c r="CY332" i="11"/>
  <c r="CJ201" i="11"/>
  <c r="CK150" i="11"/>
  <c r="CY150" i="11"/>
  <c r="AZ96" i="11"/>
  <c r="BN494" i="11"/>
  <c r="CX318" i="11"/>
  <c r="AZ444" i="11"/>
  <c r="BN242" i="11"/>
  <c r="CK342" i="11"/>
  <c r="CY342" i="11"/>
  <c r="BN391" i="11"/>
  <c r="CN30" i="11"/>
  <c r="DB30" i="11"/>
  <c r="CM152" i="11"/>
  <c r="DA152" i="11"/>
  <c r="CK392" i="11"/>
  <c r="CY392" i="11"/>
  <c r="CJ439" i="11"/>
  <c r="CJ394" i="11"/>
  <c r="CM144" i="11"/>
  <c r="DA144" i="11"/>
  <c r="CM161" i="11"/>
  <c r="DA161" i="11"/>
  <c r="AZ410" i="11"/>
  <c r="BN413" i="11"/>
  <c r="CM38" i="11"/>
  <c r="DA38" i="11"/>
  <c r="CJ169" i="11"/>
  <c r="CL264" i="11"/>
  <c r="CZ264" i="11"/>
  <c r="CJ174" i="11"/>
  <c r="AZ270" i="11"/>
  <c r="CK280" i="11"/>
  <c r="CY280" i="11"/>
  <c r="BN561" i="11"/>
  <c r="BN593" i="11"/>
  <c r="BN624" i="11"/>
  <c r="BN657" i="11"/>
  <c r="BN689" i="11"/>
  <c r="BN721" i="11"/>
  <c r="BN752" i="11"/>
  <c r="BN785" i="11"/>
  <c r="BN817" i="11"/>
  <c r="BN849" i="11"/>
  <c r="BN881" i="11"/>
  <c r="BN913" i="11"/>
  <c r="BN945" i="11"/>
  <c r="BN977" i="11"/>
  <c r="CL46" i="11"/>
  <c r="CZ46" i="11"/>
  <c r="CL274" i="11"/>
  <c r="CZ274" i="11"/>
  <c r="BN655" i="11"/>
  <c r="BN848" i="11"/>
  <c r="CV339" i="11"/>
  <c r="CV408" i="11"/>
  <c r="CV67" i="11"/>
  <c r="CV185" i="11"/>
  <c r="CV52" i="11"/>
  <c r="CV367" i="11"/>
  <c r="CV446" i="11"/>
  <c r="CV270" i="11"/>
  <c r="CJ483" i="11"/>
  <c r="BN129" i="11"/>
  <c r="CK107" i="11"/>
  <c r="CY107" i="11"/>
  <c r="CL149" i="11"/>
  <c r="CZ149" i="11"/>
  <c r="CJ108" i="11"/>
  <c r="CL437" i="11"/>
  <c r="CZ437" i="11"/>
  <c r="CK94" i="11"/>
  <c r="CY94" i="11"/>
  <c r="CN91" i="11"/>
  <c r="DB91" i="11"/>
  <c r="CJ455" i="11"/>
  <c r="CJ234" i="11"/>
  <c r="AZ197" i="11"/>
  <c r="BN63" i="11"/>
  <c r="CN441" i="11"/>
  <c r="DB441" i="11"/>
  <c r="CL329" i="11"/>
  <c r="CZ329" i="11"/>
  <c r="CK471" i="11"/>
  <c r="CY471" i="11"/>
  <c r="CN40" i="11"/>
  <c r="DB40" i="11"/>
  <c r="CK401" i="11"/>
  <c r="CY401" i="11"/>
  <c r="BN475" i="11"/>
  <c r="CL211" i="11"/>
  <c r="CZ211" i="11"/>
  <c r="AZ121" i="11"/>
  <c r="BN100" i="11"/>
  <c r="CX293" i="11"/>
  <c r="AZ497" i="11"/>
  <c r="BN92" i="11"/>
  <c r="CN136" i="11"/>
  <c r="DB136" i="11"/>
  <c r="AZ192" i="11"/>
  <c r="CJ496" i="11"/>
  <c r="CN304" i="11"/>
  <c r="DB304" i="11"/>
  <c r="CM196" i="11"/>
  <c r="DA196" i="11"/>
  <c r="CM52" i="11"/>
  <c r="DA52" i="11"/>
  <c r="CJ404" i="11"/>
  <c r="CN438" i="11"/>
  <c r="DB438" i="11"/>
  <c r="CN374" i="11"/>
  <c r="DB374" i="11"/>
  <c r="CJ204" i="11"/>
  <c r="CN408" i="11"/>
  <c r="DB408" i="11"/>
  <c r="CK252" i="11"/>
  <c r="CY252" i="11"/>
  <c r="CJ395" i="11"/>
  <c r="CL58" i="11"/>
  <c r="CZ58" i="11"/>
  <c r="CM299" i="11"/>
  <c r="DA299" i="11"/>
  <c r="CM300" i="11"/>
  <c r="DA300" i="11"/>
  <c r="BN170" i="11"/>
  <c r="CK265" i="11"/>
  <c r="CY265" i="11"/>
  <c r="BN526" i="11"/>
  <c r="CL282" i="11"/>
  <c r="CZ282" i="11"/>
  <c r="AZ555" i="11"/>
  <c r="AZ586" i="11"/>
  <c r="AZ618" i="11"/>
  <c r="AZ650" i="11"/>
  <c r="AZ682" i="11"/>
  <c r="AZ714" i="11"/>
  <c r="AZ746" i="11"/>
  <c r="AZ778" i="11"/>
  <c r="AZ810" i="11"/>
  <c r="AZ842" i="11"/>
  <c r="AZ874" i="11"/>
  <c r="AZ906" i="11"/>
  <c r="AZ939" i="11"/>
  <c r="AZ970" i="11"/>
  <c r="AZ1002" i="11"/>
  <c r="CK427" i="11"/>
  <c r="CY427" i="11"/>
  <c r="AZ328" i="11"/>
  <c r="CL95" i="11"/>
  <c r="CZ95" i="11"/>
  <c r="AZ503" i="11"/>
  <c r="BN131" i="11"/>
  <c r="CM307" i="11"/>
  <c r="DA307" i="11"/>
  <c r="CN481" i="11"/>
  <c r="DB481" i="11"/>
  <c r="CM177" i="11"/>
  <c r="DA177" i="11"/>
  <c r="CX358" i="11"/>
  <c r="CN435" i="11"/>
  <c r="DB435" i="11"/>
  <c r="CK202" i="11"/>
  <c r="CY202" i="11"/>
  <c r="AZ372" i="11"/>
  <c r="BN449" i="11"/>
  <c r="CX33" i="11"/>
  <c r="CM298" i="11"/>
  <c r="DA298" i="11"/>
  <c r="BN547" i="11"/>
  <c r="BN611" i="11"/>
  <c r="BN675" i="11"/>
  <c r="BN740" i="11"/>
  <c r="BN803" i="11"/>
  <c r="BN859" i="11"/>
  <c r="BN922" i="11"/>
  <c r="BN978" i="11"/>
  <c r="AZ51" i="11"/>
  <c r="BN250" i="11"/>
  <c r="CJ222" i="11"/>
  <c r="CM450" i="11"/>
  <c r="DA450" i="11"/>
  <c r="CL37" i="11"/>
  <c r="CZ37" i="11"/>
  <c r="CN272" i="11"/>
  <c r="DB272" i="11"/>
  <c r="BN612" i="11"/>
  <c r="BN715" i="11"/>
  <c r="BN812" i="11"/>
  <c r="BN924" i="11"/>
  <c r="AZ442" i="11"/>
  <c r="BN426" i="11"/>
  <c r="CL498" i="11"/>
  <c r="CZ498" i="11"/>
  <c r="AZ122" i="11"/>
  <c r="CK78" i="11"/>
  <c r="CY78" i="11"/>
  <c r="BN448" i="11"/>
  <c r="AZ513" i="11"/>
  <c r="BN262" i="11"/>
  <c r="AZ532" i="11"/>
  <c r="AZ644" i="11"/>
  <c r="AZ741" i="11"/>
  <c r="AZ861" i="11"/>
  <c r="AZ1006" i="11"/>
  <c r="BN310" i="11"/>
  <c r="CN143" i="11"/>
  <c r="DB143" i="11"/>
  <c r="CJ314" i="11"/>
  <c r="BN102" i="11"/>
  <c r="CJ389" i="11"/>
  <c r="CK130" i="11"/>
  <c r="CY130" i="11"/>
  <c r="CM453" i="11"/>
  <c r="DA453" i="11"/>
  <c r="CJ470" i="11"/>
  <c r="CK176" i="11"/>
  <c r="CY176" i="11"/>
  <c r="AZ157" i="11"/>
  <c r="BN190" i="11"/>
  <c r="AZ533" i="11"/>
  <c r="AZ735" i="11"/>
  <c r="AZ927" i="11"/>
  <c r="CV187" i="11"/>
  <c r="CV112" i="11"/>
  <c r="CN41" i="11"/>
  <c r="DB41" i="11"/>
  <c r="CK198" i="11"/>
  <c r="CY198" i="11"/>
  <c r="BN195" i="11"/>
  <c r="CJ338" i="11"/>
  <c r="CN67" i="11"/>
  <c r="DB67" i="11"/>
  <c r="CN193" i="11"/>
  <c r="DB193" i="11"/>
  <c r="CN237" i="11"/>
  <c r="DB237" i="11"/>
  <c r="CM239" i="11"/>
  <c r="DA239" i="11"/>
  <c r="BN66" i="11"/>
  <c r="CK68" i="11"/>
  <c r="CY68" i="11"/>
  <c r="AZ236" i="11"/>
  <c r="CN104" i="11"/>
  <c r="DB104" i="11"/>
  <c r="CJ156" i="11"/>
  <c r="BN184" i="11"/>
  <c r="CJ223" i="11"/>
  <c r="CL36" i="11"/>
  <c r="CZ36" i="11"/>
  <c r="CL188" i="11"/>
  <c r="CZ188" i="11"/>
  <c r="CK399" i="11"/>
  <c r="CY399" i="11"/>
  <c r="CL168" i="11"/>
  <c r="CZ168" i="11"/>
  <c r="AZ172" i="11"/>
  <c r="AZ571" i="11"/>
  <c r="AZ635" i="11"/>
  <c r="AZ700" i="11"/>
  <c r="AZ762" i="11"/>
  <c r="AZ835" i="11"/>
  <c r="AZ899" i="11"/>
  <c r="AZ963" i="11"/>
  <c r="BN502" i="11"/>
  <c r="CN86" i="11"/>
  <c r="DB86" i="11"/>
  <c r="CM218" i="11"/>
  <c r="DA218" i="11"/>
  <c r="BN436" i="11"/>
  <c r="CX292" i="11"/>
  <c r="AZ186" i="11"/>
  <c r="CL416" i="11"/>
  <c r="CZ416" i="11"/>
  <c r="CJ266" i="11"/>
  <c r="BN548" i="11"/>
  <c r="BN645" i="11"/>
  <c r="BN732" i="11"/>
  <c r="BN820" i="11"/>
  <c r="BN916" i="11"/>
  <c r="BN1003" i="11"/>
  <c r="CL217" i="11"/>
  <c r="CZ217" i="11"/>
  <c r="CK302" i="11"/>
  <c r="CY302" i="11"/>
  <c r="AZ403" i="11"/>
  <c r="CJ474" i="11"/>
  <c r="CJ458" i="11"/>
  <c r="CK75" i="11"/>
  <c r="CY75" i="11"/>
  <c r="CM28" i="11"/>
  <c r="DA28" i="11"/>
  <c r="CM460" i="11"/>
  <c r="DA460" i="11"/>
  <c r="AZ468" i="11"/>
  <c r="BN54" i="11"/>
  <c r="CN376" i="11"/>
  <c r="DB376" i="11"/>
  <c r="CJ414" i="11"/>
  <c r="BN597" i="11"/>
  <c r="BN733" i="11"/>
  <c r="BN869" i="11"/>
  <c r="BN981" i="11"/>
  <c r="BN998" i="11"/>
  <c r="CN356" i="11"/>
  <c r="DB356" i="11"/>
  <c r="CJ472" i="11"/>
  <c r="CM97" i="11"/>
  <c r="DA97" i="11"/>
  <c r="CL305" i="11"/>
  <c r="CZ305" i="11"/>
  <c r="AZ116" i="11"/>
  <c r="CJ402" i="11"/>
  <c r="CK500" i="11"/>
  <c r="CY500" i="11"/>
  <c r="AZ429" i="11"/>
  <c r="CK412" i="11"/>
  <c r="CY412" i="11"/>
  <c r="BN623" i="11"/>
  <c r="BN823" i="11"/>
  <c r="CV458" i="11"/>
  <c r="CV414" i="11"/>
  <c r="CV177" i="11"/>
  <c r="CV224" i="11"/>
  <c r="AZ335" i="11"/>
  <c r="BN505" i="11"/>
  <c r="CL411" i="11"/>
  <c r="CZ411" i="11"/>
  <c r="CM233" i="11"/>
  <c r="DA233" i="11"/>
  <c r="CM65" i="11"/>
  <c r="DA65" i="11"/>
  <c r="CJ451" i="11"/>
  <c r="CN241" i="11"/>
  <c r="DB241" i="11"/>
  <c r="CN476" i="11"/>
  <c r="DB476" i="11"/>
  <c r="CM64" i="11"/>
  <c r="DA64" i="11"/>
  <c r="CK89" i="11"/>
  <c r="CY89" i="11"/>
  <c r="BN367" i="11"/>
  <c r="CN463" i="11"/>
  <c r="DB463" i="11"/>
  <c r="CJ279" i="11"/>
  <c r="CK228" i="11"/>
  <c r="CY228" i="11"/>
  <c r="AZ112" i="11"/>
  <c r="BN221" i="11"/>
  <c r="CM259" i="11"/>
  <c r="DA259" i="11"/>
  <c r="AZ47" i="11"/>
  <c r="CK109" i="11"/>
  <c r="CY109" i="11"/>
  <c r="CJ115" i="11"/>
  <c r="CL247" i="11"/>
  <c r="CZ247" i="11"/>
  <c r="CN26" i="11"/>
  <c r="DB26" i="11"/>
  <c r="CJ370" i="11"/>
  <c r="CL128" i="11"/>
  <c r="CZ128" i="11"/>
  <c r="CJ308" i="11"/>
  <c r="CM373" i="11"/>
  <c r="DA373" i="11"/>
  <c r="CN446" i="11"/>
  <c r="DB446" i="11"/>
  <c r="CJ56" i="11"/>
  <c r="CK398" i="11"/>
  <c r="CY398" i="11"/>
  <c r="CJ277" i="11"/>
  <c r="BN627" i="11"/>
  <c r="BN723" i="11"/>
  <c r="BN827" i="11"/>
  <c r="BN908" i="11"/>
  <c r="CL69" i="11"/>
  <c r="CZ69" i="11"/>
  <c r="CK479" i="11"/>
  <c r="CY479" i="11"/>
  <c r="AZ327" i="11"/>
  <c r="BN397" i="11"/>
  <c r="CK243" i="11"/>
  <c r="CY243" i="11"/>
  <c r="CM232" i="11"/>
  <c r="DA232" i="11"/>
  <c r="CK462" i="11"/>
  <c r="CY462" i="11"/>
  <c r="CN336" i="11"/>
  <c r="DB336" i="11"/>
  <c r="CM151" i="11"/>
  <c r="DA151" i="11"/>
  <c r="AZ209" i="11"/>
  <c r="AZ268" i="11"/>
  <c r="AZ636" i="11"/>
  <c r="AZ781" i="11"/>
  <c r="AZ909" i="11"/>
  <c r="CN163" i="11"/>
  <c r="DB163" i="11"/>
  <c r="BN155" i="11"/>
  <c r="CM53" i="11"/>
  <c r="DA53" i="11"/>
  <c r="CM127" i="11"/>
  <c r="DA127" i="11"/>
  <c r="CL454" i="11"/>
  <c r="CZ454" i="11"/>
  <c r="CN153" i="11"/>
  <c r="DB153" i="11"/>
  <c r="CJ368" i="11"/>
  <c r="AZ120" i="11"/>
  <c r="BN141" i="11"/>
  <c r="CN189" i="11"/>
  <c r="DB189" i="11"/>
  <c r="CK417" i="11"/>
  <c r="CY417" i="11"/>
  <c r="CN269" i="11"/>
  <c r="DB269" i="11"/>
  <c r="BN632" i="11"/>
  <c r="BN831" i="11"/>
  <c r="BJ1010" i="11"/>
  <c r="CK286" i="11"/>
  <c r="CY286" i="11"/>
  <c r="BJ286" i="11"/>
  <c r="CK294" i="11"/>
  <c r="CY294" i="11"/>
  <c r="BJ294" i="11"/>
  <c r="CK246" i="11"/>
  <c r="CY246" i="11"/>
  <c r="BJ246" i="11"/>
  <c r="CK88" i="11"/>
  <c r="CY88" i="11"/>
  <c r="BJ88" i="11"/>
  <c r="CK349" i="11"/>
  <c r="CY349" i="11"/>
  <c r="BJ349" i="11"/>
  <c r="CK492" i="11"/>
  <c r="CY492" i="11"/>
  <c r="BJ492" i="11"/>
  <c r="CK255" i="11"/>
  <c r="CY255" i="11"/>
  <c r="BJ255" i="11"/>
  <c r="CK123" i="11"/>
  <c r="CY123" i="11"/>
  <c r="BJ123" i="11"/>
  <c r="CK31" i="11"/>
  <c r="CY31" i="11"/>
  <c r="BJ31" i="11"/>
  <c r="BJ369" i="11"/>
  <c r="CK323" i="11"/>
  <c r="CY323" i="11"/>
  <c r="BJ323" i="11"/>
  <c r="CK311" i="11"/>
  <c r="CY311" i="11"/>
  <c r="BJ311" i="11"/>
  <c r="CK48" i="11"/>
  <c r="CY48" i="11"/>
  <c r="BJ48" i="11"/>
  <c r="CN339" i="11"/>
  <c r="DB339" i="11"/>
  <c r="CK231" i="11"/>
  <c r="CY231" i="11"/>
  <c r="CX320" i="11"/>
  <c r="AZ132" i="11"/>
  <c r="BN208" i="11"/>
  <c r="CL224" i="11"/>
  <c r="CZ224" i="11"/>
  <c r="CM165" i="11"/>
  <c r="DA165" i="11"/>
  <c r="AZ557" i="11"/>
  <c r="AZ693" i="11"/>
  <c r="AZ822" i="11"/>
  <c r="AZ949" i="11"/>
  <c r="BN456" i="11"/>
  <c r="CL70" i="11"/>
  <c r="CZ70" i="11"/>
  <c r="AZ321" i="11"/>
  <c r="BN194" i="11"/>
  <c r="CK72" i="11"/>
  <c r="CY72" i="11"/>
  <c r="AZ215" i="11"/>
  <c r="BN44" i="11"/>
  <c r="AZ510" i="11"/>
  <c r="BN166" i="11"/>
  <c r="CX286" i="11"/>
  <c r="BN759" i="11"/>
  <c r="BN1007" i="11"/>
  <c r="CL227" i="11"/>
  <c r="CZ227" i="11"/>
  <c r="CM175" i="11"/>
  <c r="DA175" i="11"/>
  <c r="CN407" i="11"/>
  <c r="DB407" i="11"/>
  <c r="AZ393" i="11"/>
  <c r="BN309" i="11"/>
  <c r="CK119" i="11"/>
  <c r="CY119" i="11"/>
  <c r="CM82" i="11"/>
  <c r="DA82" i="11"/>
  <c r="CJ251" i="11"/>
  <c r="AZ85" i="11"/>
  <c r="CN493" i="11"/>
  <c r="DB493" i="11"/>
  <c r="CN99" i="11"/>
  <c r="DB99" i="11"/>
  <c r="CL415" i="11"/>
  <c r="CZ415" i="11"/>
  <c r="AZ434" i="11"/>
  <c r="BN464" i="11"/>
  <c r="CN330" i="11"/>
  <c r="DB330" i="11"/>
  <c r="CK343" i="11"/>
  <c r="CY343" i="11"/>
  <c r="CK506" i="11"/>
  <c r="CY506" i="11"/>
  <c r="CL159" i="11"/>
  <c r="CZ159" i="11"/>
  <c r="CL306" i="11"/>
  <c r="CZ306" i="11"/>
  <c r="CJ244" i="11"/>
  <c r="CN27" i="11"/>
  <c r="DB27" i="11"/>
  <c r="CL469" i="11"/>
  <c r="CZ469" i="11"/>
  <c r="AZ433" i="11"/>
  <c r="CN240" i="11"/>
  <c r="DB240" i="11"/>
  <c r="CK200" i="11"/>
  <c r="CY200" i="11"/>
  <c r="CM504" i="11"/>
  <c r="DA504" i="11"/>
  <c r="CN154" i="11"/>
  <c r="DB154" i="11"/>
  <c r="CK445" i="11"/>
  <c r="CY445" i="11"/>
  <c r="CK248" i="11"/>
  <c r="CY248" i="11"/>
  <c r="AZ406" i="11"/>
  <c r="BN45" i="11"/>
  <c r="CJ140" i="11"/>
  <c r="CN375" i="11"/>
  <c r="DB375" i="11"/>
  <c r="CJ160" i="11"/>
  <c r="CM254" i="11"/>
  <c r="DA254" i="11"/>
  <c r="BN516" i="11"/>
  <c r="CX258" i="11"/>
  <c r="CK418" i="11"/>
  <c r="CY418" i="11"/>
  <c r="CJ173" i="11"/>
  <c r="CM273" i="11"/>
  <c r="DA273" i="11"/>
  <c r="CJ278" i="11"/>
  <c r="BN558" i="11"/>
  <c r="BN590" i="11"/>
  <c r="BN622" i="11"/>
  <c r="BN654" i="11"/>
  <c r="BN686" i="11"/>
  <c r="BN718" i="11"/>
  <c r="BN750" i="11"/>
  <c r="BN782" i="11"/>
  <c r="BN813" i="11"/>
  <c r="BN845" i="11"/>
  <c r="BN878" i="11"/>
  <c r="BN942" i="11"/>
  <c r="CN142" i="11"/>
  <c r="DB142" i="11"/>
  <c r="BN919" i="11"/>
  <c r="CV119" i="11"/>
  <c r="CV460" i="11"/>
  <c r="CN286" i="11"/>
  <c r="DB286" i="11"/>
  <c r="BM286" i="11"/>
  <c r="CN294" i="11"/>
  <c r="DB294" i="11"/>
  <c r="BM294" i="11"/>
  <c r="CN236" i="11"/>
  <c r="DB236" i="11"/>
  <c r="BM236" i="11"/>
  <c r="CN350" i="11"/>
  <c r="DB350" i="11"/>
  <c r="BM350" i="11"/>
  <c r="CN61" i="11"/>
  <c r="DB61" i="11"/>
  <c r="BM61" i="11"/>
  <c r="CN31" i="11"/>
  <c r="DB31" i="11"/>
  <c r="BM31" i="11"/>
  <c r="CN319" i="11"/>
  <c r="DB319" i="11"/>
  <c r="BM319" i="11"/>
  <c r="AZ478" i="11"/>
  <c r="CL139" i="11"/>
  <c r="CZ139" i="11"/>
  <c r="CK480" i="11"/>
  <c r="CY480" i="11"/>
  <c r="AZ396" i="11"/>
  <c r="BN559" i="11"/>
  <c r="BN767" i="11"/>
  <c r="BN975" i="11"/>
  <c r="CV302" i="11"/>
  <c r="BN301" i="11"/>
  <c r="CN297" i="11"/>
  <c r="DB297" i="11"/>
  <c r="AZ80" i="11"/>
  <c r="BN359" i="11"/>
  <c r="CX354" i="11"/>
  <c r="BN183" i="11"/>
  <c r="CM473" i="11"/>
  <c r="DA473" i="11"/>
  <c r="CK25" i="11"/>
  <c r="CY25" i="11"/>
  <c r="CL482" i="11"/>
  <c r="CZ482" i="11"/>
  <c r="CK371" i="11"/>
  <c r="CY371" i="11"/>
  <c r="CL207" i="11"/>
  <c r="CZ207" i="11"/>
  <c r="CM364" i="11"/>
  <c r="DA364" i="11"/>
  <c r="CJ365" i="11"/>
  <c r="CN313" i="11"/>
  <c r="DB313" i="11"/>
  <c r="AZ477" i="11"/>
  <c r="BN111" i="11"/>
  <c r="CK35" i="11"/>
  <c r="CY35" i="11"/>
  <c r="CL106" i="11"/>
  <c r="CZ106" i="11"/>
  <c r="BN81" i="11"/>
  <c r="CN344" i="11"/>
  <c r="DB344" i="11"/>
  <c r="BN363" i="11"/>
  <c r="CX213" i="11"/>
  <c r="AZ135" i="11"/>
  <c r="CL388" i="11"/>
  <c r="CZ388" i="11"/>
  <c r="CN238" i="11"/>
  <c r="DB238" i="11"/>
  <c r="CL178" i="11"/>
  <c r="CZ178" i="11"/>
  <c r="CL360" i="11"/>
  <c r="CZ360" i="11"/>
  <c r="CL484" i="11"/>
  <c r="CZ484" i="11"/>
  <c r="CJ42" i="11"/>
  <c r="AZ508" i="11"/>
  <c r="BN430" i="11"/>
  <c r="CL138" i="11"/>
  <c r="CZ138" i="11"/>
  <c r="CK405" i="11"/>
  <c r="CY405" i="11"/>
  <c r="CN158" i="11"/>
  <c r="DB158" i="11"/>
  <c r="CN210" i="11"/>
  <c r="DB210" i="11"/>
  <c r="CN55" i="11"/>
  <c r="DB55" i="11"/>
  <c r="CK377" i="11"/>
  <c r="CY377" i="11"/>
  <c r="CL253" i="11"/>
  <c r="CZ253" i="11"/>
  <c r="CM378" i="11"/>
  <c r="DA378" i="11"/>
  <c r="AZ60" i="11"/>
  <c r="BN146" i="11"/>
  <c r="CK400" i="11"/>
  <c r="CY400" i="11"/>
  <c r="CM261" i="11"/>
  <c r="DA261" i="11"/>
  <c r="AZ522" i="11"/>
  <c r="CL276" i="11"/>
  <c r="CZ276" i="11"/>
  <c r="AZ281" i="11"/>
  <c r="BN560" i="11"/>
  <c r="BN592" i="11"/>
  <c r="BN625" i="11"/>
  <c r="BN656" i="11"/>
  <c r="BN688" i="11"/>
  <c r="BN720" i="11"/>
  <c r="BN753" i="11"/>
  <c r="BN783" i="11"/>
  <c r="BN816" i="11"/>
  <c r="BN847" i="11"/>
  <c r="BN879" i="11"/>
  <c r="BN912" i="11"/>
  <c r="BN944" i="11"/>
  <c r="BN976" i="11"/>
  <c r="BN1008" i="11"/>
  <c r="CM187" i="11"/>
  <c r="DA187" i="11"/>
  <c r="AZ179" i="11"/>
  <c r="CJ167" i="11"/>
  <c r="BN57" i="11"/>
  <c r="CL425" i="11"/>
  <c r="CZ425" i="11"/>
  <c r="CN263" i="11"/>
  <c r="DB263" i="11"/>
  <c r="CN93" i="11"/>
  <c r="DB93" i="11"/>
  <c r="CM171" i="11"/>
  <c r="DA171" i="11"/>
  <c r="CN73" i="11"/>
  <c r="DB73" i="11"/>
  <c r="CJ267" i="11"/>
  <c r="CN499" i="11"/>
  <c r="DB499" i="11"/>
  <c r="CL212" i="11"/>
  <c r="CZ212" i="11"/>
  <c r="AZ355" i="11"/>
  <c r="BN341" i="11"/>
  <c r="CX489" i="11"/>
  <c r="AZ387" i="11"/>
  <c r="CN133" i="11"/>
  <c r="DB133" i="11"/>
  <c r="CL428" i="11"/>
  <c r="CZ428" i="11"/>
  <c r="CN103" i="11"/>
  <c r="DB103" i="11"/>
  <c r="AZ467" i="11"/>
  <c r="CM332" i="11"/>
  <c r="DA332" i="11"/>
  <c r="CL201" i="11"/>
  <c r="CZ201" i="11"/>
  <c r="AZ150" i="11"/>
  <c r="BN74" i="11"/>
  <c r="CM494" i="11"/>
  <c r="DA494" i="11"/>
  <c r="BN98" i="11"/>
  <c r="CK242" i="11"/>
  <c r="CY242" i="11"/>
  <c r="CJ342" i="11"/>
  <c r="CL391" i="11"/>
  <c r="CZ391" i="11"/>
  <c r="CK30" i="11"/>
  <c r="CY30" i="11"/>
  <c r="CK152" i="11"/>
  <c r="CY152" i="11"/>
  <c r="CJ392" i="11"/>
  <c r="CN439" i="11"/>
  <c r="DB439" i="11"/>
  <c r="AZ394" i="11"/>
  <c r="CN144" i="11"/>
  <c r="DB144" i="11"/>
  <c r="AZ161" i="11"/>
  <c r="BN164" i="11"/>
  <c r="CL413" i="11"/>
  <c r="CZ413" i="11"/>
  <c r="CN38" i="11"/>
  <c r="DB38" i="11"/>
  <c r="CK169" i="11"/>
  <c r="CY169" i="11"/>
  <c r="CK264" i="11"/>
  <c r="CY264" i="11"/>
  <c r="AZ174" i="11"/>
  <c r="BN529" i="11"/>
  <c r="AZ280" i="11"/>
  <c r="AZ561" i="11"/>
  <c r="AZ593" i="11"/>
  <c r="AZ624" i="11"/>
  <c r="AZ657" i="11"/>
  <c r="AZ689" i="11"/>
  <c r="AZ721" i="11"/>
  <c r="AZ752" i="11"/>
  <c r="AZ785" i="11"/>
  <c r="AZ817" i="11"/>
  <c r="AZ849" i="11"/>
  <c r="AZ881" i="11"/>
  <c r="AZ913" i="11"/>
  <c r="AZ945" i="11"/>
  <c r="AZ977" i="11"/>
  <c r="AZ1010" i="11"/>
  <c r="CJ46" i="11"/>
  <c r="CK274" i="11"/>
  <c r="CY274" i="11"/>
  <c r="AZ655" i="11"/>
  <c r="AZ848" i="11"/>
  <c r="CV280" i="11"/>
  <c r="CV273" i="11"/>
  <c r="CV46" i="11"/>
  <c r="CV401" i="11"/>
  <c r="CV412" i="11"/>
  <c r="CV418" i="11"/>
  <c r="CV459" i="11"/>
  <c r="CK483" i="11"/>
  <c r="CY483" i="11"/>
  <c r="BN461" i="11"/>
  <c r="CJ129" i="11"/>
  <c r="CM107" i="11"/>
  <c r="DA107" i="11"/>
  <c r="CM149" i="11"/>
  <c r="DA149" i="11"/>
  <c r="CN108" i="11"/>
  <c r="DB108" i="11"/>
  <c r="CJ437" i="11"/>
  <c r="CN94" i="11"/>
  <c r="DB94" i="11"/>
  <c r="CK91" i="11"/>
  <c r="CY91" i="11"/>
  <c r="CL455" i="11"/>
  <c r="CZ455" i="11"/>
  <c r="AZ234" i="11"/>
  <c r="BN303" i="11"/>
  <c r="CK63" i="11"/>
  <c r="CY63" i="11"/>
  <c r="CM441" i="11"/>
  <c r="DA441" i="11"/>
  <c r="CN329" i="11"/>
  <c r="DB329" i="11"/>
  <c r="CN471" i="11"/>
  <c r="DB471" i="11"/>
  <c r="CL40" i="11"/>
  <c r="CZ40" i="11"/>
  <c r="AZ401" i="11"/>
  <c r="CM475" i="11"/>
  <c r="DA475" i="11"/>
  <c r="CN447" i="11"/>
  <c r="DB447" i="11"/>
  <c r="CX357" i="11"/>
  <c r="AZ211" i="11"/>
  <c r="BN49" i="11"/>
  <c r="CJ100" i="11"/>
  <c r="AZ293" i="11"/>
  <c r="BN340" i="11"/>
  <c r="CK92" i="11"/>
  <c r="CY92" i="11"/>
  <c r="CM136" i="11"/>
  <c r="DA136" i="11"/>
  <c r="CL496" i="11"/>
  <c r="CZ496" i="11"/>
  <c r="CJ304" i="11"/>
  <c r="CN196" i="11"/>
  <c r="DB196" i="11"/>
  <c r="CK52" i="11"/>
  <c r="CY52" i="11"/>
  <c r="CL404" i="11"/>
  <c r="CZ404" i="11"/>
  <c r="CM438" i="11"/>
  <c r="DA438" i="11"/>
  <c r="CL374" i="11"/>
  <c r="CZ374" i="11"/>
  <c r="CK204" i="11"/>
  <c r="CY204" i="11"/>
  <c r="CJ408" i="11"/>
  <c r="CJ252" i="11"/>
  <c r="CM395" i="11"/>
  <c r="DA395" i="11"/>
  <c r="CK58" i="11"/>
  <c r="CY58" i="11"/>
  <c r="CN299" i="11"/>
  <c r="DB299" i="11"/>
  <c r="AZ300" i="11"/>
  <c r="BN260" i="11"/>
  <c r="CN170" i="11"/>
  <c r="DB170" i="11"/>
  <c r="CJ265" i="11"/>
  <c r="AZ526" i="11"/>
  <c r="CM282" i="11"/>
  <c r="DA282" i="11"/>
  <c r="BN562" i="11"/>
  <c r="BN594" i="11"/>
  <c r="BN626" i="11"/>
  <c r="BN658" i="11"/>
  <c r="BN690" i="11"/>
  <c r="BN722" i="11"/>
  <c r="BN754" i="11"/>
  <c r="BN786" i="11"/>
  <c r="BN818" i="11"/>
  <c r="BN850" i="11"/>
  <c r="BN882" i="11"/>
  <c r="BN914" i="11"/>
  <c r="BN946" i="11"/>
  <c r="BN979" i="11"/>
  <c r="BN1009" i="11"/>
  <c r="CX48" i="11"/>
  <c r="AZ427" i="11"/>
  <c r="BN501" i="11"/>
  <c r="CX315" i="11"/>
  <c r="AZ95" i="11"/>
  <c r="BN134" i="11"/>
  <c r="CX347" i="11"/>
  <c r="BN275" i="11"/>
  <c r="CM131" i="11"/>
  <c r="DA131" i="11"/>
  <c r="CN307" i="11"/>
  <c r="DB307" i="11"/>
  <c r="CJ481" i="11"/>
  <c r="CK177" i="11"/>
  <c r="CY177" i="11"/>
  <c r="CM435" i="11"/>
  <c r="DA435" i="11"/>
  <c r="AZ202" i="11"/>
  <c r="BN249" i="11"/>
  <c r="CJ449" i="11"/>
  <c r="AZ33" i="11"/>
  <c r="CL298" i="11"/>
  <c r="CZ298" i="11"/>
  <c r="AZ547" i="11"/>
  <c r="AZ611" i="11"/>
  <c r="AZ675" i="11"/>
  <c r="AZ740" i="11"/>
  <c r="AZ803" i="11"/>
  <c r="AZ859" i="11"/>
  <c r="AZ922" i="11"/>
  <c r="AZ978" i="11"/>
  <c r="AZ23" i="11"/>
  <c r="BN29" i="11"/>
  <c r="CL250" i="11"/>
  <c r="CZ250" i="11"/>
  <c r="CK222" i="11"/>
  <c r="CY222" i="11"/>
  <c r="CK450" i="11"/>
  <c r="CY450" i="11"/>
  <c r="CN37" i="11"/>
  <c r="DB37" i="11"/>
  <c r="AZ272" i="11"/>
  <c r="AZ612" i="11"/>
  <c r="AZ715" i="11"/>
  <c r="AZ812" i="11"/>
  <c r="AZ924" i="11"/>
  <c r="BN71" i="11"/>
  <c r="CM426" i="11"/>
  <c r="DA426" i="11"/>
  <c r="CX350" i="11"/>
  <c r="AZ498" i="11"/>
  <c r="BN76" i="11"/>
  <c r="CM78" i="11"/>
  <c r="DA78" i="11"/>
  <c r="BN219" i="11"/>
  <c r="CN448" i="11"/>
  <c r="DB448" i="11"/>
  <c r="BN145" i="11"/>
  <c r="CK262" i="11"/>
  <c r="CY262" i="11"/>
  <c r="BN549" i="11"/>
  <c r="BN653" i="11"/>
  <c r="BN765" i="11"/>
  <c r="BN901" i="11"/>
  <c r="BN902" i="11"/>
  <c r="CK310" i="11"/>
  <c r="CY310" i="11"/>
  <c r="CM143" i="11"/>
  <c r="DA143" i="11"/>
  <c r="CL314" i="11"/>
  <c r="CZ314" i="11"/>
  <c r="CN102" i="11"/>
  <c r="DB102" i="11"/>
  <c r="CL389" i="11"/>
  <c r="CZ389" i="11"/>
  <c r="CN130" i="11"/>
  <c r="DB130" i="11"/>
  <c r="CL453" i="11"/>
  <c r="CZ453" i="11"/>
  <c r="CK470" i="11"/>
  <c r="CY470" i="11"/>
  <c r="AZ176" i="11"/>
  <c r="BN185" i="11"/>
  <c r="CK190" i="11"/>
  <c r="CY190" i="11"/>
  <c r="BN575" i="11"/>
  <c r="BN791" i="11"/>
  <c r="BN982" i="11"/>
  <c r="DA23" i="11"/>
  <c r="O60" i="12"/>
  <c r="CV55" i="11"/>
  <c r="CV441" i="11"/>
  <c r="CX323" i="11"/>
  <c r="CL41" i="11"/>
  <c r="CZ41" i="11"/>
  <c r="CL198" i="11"/>
  <c r="CZ198" i="11"/>
  <c r="BN366" i="11"/>
  <c r="CK195" i="11"/>
  <c r="CY195" i="11"/>
  <c r="CK338" i="11"/>
  <c r="CY338" i="11"/>
  <c r="CL67" i="11"/>
  <c r="CZ67" i="11"/>
  <c r="CM193" i="11"/>
  <c r="DA193" i="11"/>
  <c r="CM237" i="11"/>
  <c r="DA237" i="11"/>
  <c r="CL239" i="11"/>
  <c r="CZ239" i="11"/>
  <c r="CJ66" i="11"/>
  <c r="CJ68" i="11"/>
  <c r="CJ104" i="11"/>
  <c r="CN156" i="11"/>
  <c r="DB156" i="11"/>
  <c r="CN184" i="11"/>
  <c r="DB184" i="11"/>
  <c r="CN223" i="11"/>
  <c r="DB223" i="11"/>
  <c r="CM36" i="11"/>
  <c r="DA36" i="11"/>
  <c r="CJ188" i="11"/>
  <c r="CJ399" i="11"/>
  <c r="AZ168" i="11"/>
  <c r="BN527" i="11"/>
  <c r="BN588" i="11"/>
  <c r="BN652" i="11"/>
  <c r="BN716" i="11"/>
  <c r="BN779" i="11"/>
  <c r="BN851" i="11"/>
  <c r="BN915" i="11"/>
  <c r="BN987" i="11"/>
  <c r="CN502" i="11"/>
  <c r="DB502" i="11"/>
  <c r="CM86" i="11"/>
  <c r="DA86" i="11"/>
  <c r="CK218" i="11"/>
  <c r="CY218" i="11"/>
  <c r="CK436" i="11"/>
  <c r="CY436" i="11"/>
  <c r="AZ292" i="11"/>
  <c r="BN409" i="11"/>
  <c r="CK416" i="11"/>
  <c r="CY416" i="11"/>
  <c r="CL266" i="11"/>
  <c r="CZ266" i="11"/>
  <c r="AZ548" i="11"/>
  <c r="AZ645" i="11"/>
  <c r="AZ732" i="11"/>
  <c r="AZ820" i="11"/>
  <c r="AZ916" i="11"/>
  <c r="AZ1003" i="11"/>
  <c r="CN217" i="11"/>
  <c r="DB217" i="11"/>
  <c r="AZ302" i="11"/>
  <c r="BN50" i="11"/>
  <c r="CM474" i="11"/>
  <c r="DA474" i="11"/>
  <c r="CN458" i="11"/>
  <c r="DB458" i="11"/>
  <c r="CM75" i="11"/>
  <c r="DA75" i="11"/>
  <c r="CJ28" i="11"/>
  <c r="AZ460" i="11"/>
  <c r="BN203" i="11"/>
  <c r="CM54" i="11"/>
  <c r="DA54" i="11"/>
  <c r="CM376" i="11"/>
  <c r="DA376" i="11"/>
  <c r="CM414" i="11"/>
  <c r="DA414" i="11"/>
  <c r="AZ597" i="11"/>
  <c r="AZ733" i="11"/>
  <c r="AZ869" i="11"/>
  <c r="AZ981" i="11"/>
  <c r="AZ998" i="11"/>
  <c r="CJ356" i="11"/>
  <c r="CM472" i="11"/>
  <c r="DA472" i="11"/>
  <c r="CN97" i="11"/>
  <c r="DB97" i="11"/>
  <c r="AZ305" i="11"/>
  <c r="CL402" i="11"/>
  <c r="CZ402" i="11"/>
  <c r="AZ500" i="11"/>
  <c r="BN511" i="11"/>
  <c r="AZ412" i="11"/>
  <c r="AZ623" i="11"/>
  <c r="AZ823" i="11"/>
  <c r="CV54" i="11"/>
  <c r="CV232" i="11"/>
  <c r="CV110" i="11"/>
  <c r="CV267" i="11"/>
  <c r="CV116" i="11"/>
  <c r="CV252" i="11"/>
  <c r="BN331" i="11"/>
  <c r="CJ505" i="11"/>
  <c r="CN411" i="11"/>
  <c r="DB411" i="11"/>
  <c r="CJ233" i="11"/>
  <c r="CJ65" i="11"/>
  <c r="CN451" i="11"/>
  <c r="DB451" i="11"/>
  <c r="CM241" i="11"/>
  <c r="DA241" i="11"/>
  <c r="CL476" i="11"/>
  <c r="CZ476" i="11"/>
  <c r="CL64" i="11"/>
  <c r="CZ64" i="11"/>
  <c r="CJ89" i="11"/>
  <c r="CN367" i="11"/>
  <c r="DB367" i="11"/>
  <c r="CL463" i="11"/>
  <c r="CZ463" i="11"/>
  <c r="CL279" i="11"/>
  <c r="CZ279" i="11"/>
  <c r="CX214" i="11"/>
  <c r="AZ228" i="11"/>
  <c r="BN105" i="11"/>
  <c r="CJ221" i="11"/>
  <c r="CK259" i="11"/>
  <c r="CY259" i="11"/>
  <c r="CM109" i="11"/>
  <c r="DA109" i="11"/>
  <c r="AZ115" i="11"/>
  <c r="CN247" i="11"/>
  <c r="DB247" i="11"/>
  <c r="CM26" i="11"/>
  <c r="DA26" i="11"/>
  <c r="AZ370" i="11"/>
  <c r="CJ128" i="11"/>
  <c r="CN308" i="11"/>
  <c r="DB308" i="11"/>
  <c r="CJ373" i="11"/>
  <c r="CL446" i="11"/>
  <c r="CZ446" i="11"/>
  <c r="CL56" i="11"/>
  <c r="CZ56" i="11"/>
  <c r="AZ398" i="11"/>
  <c r="AZ277" i="11"/>
  <c r="AZ627" i="11"/>
  <c r="AZ723" i="11"/>
  <c r="AZ827" i="11"/>
  <c r="AZ908" i="11"/>
  <c r="AZ69" i="11"/>
  <c r="CX333" i="11"/>
  <c r="AZ479" i="11"/>
  <c r="BN459" i="11"/>
  <c r="CL397" i="11"/>
  <c r="CZ397" i="11"/>
  <c r="CL243" i="11"/>
  <c r="CZ243" i="11"/>
  <c r="CJ232" i="11"/>
  <c r="CN462" i="11"/>
  <c r="DB462" i="11"/>
  <c r="CL336" i="11"/>
  <c r="CZ336" i="11"/>
  <c r="AZ151" i="11"/>
  <c r="BN440" i="11"/>
  <c r="CX256" i="11"/>
  <c r="BN541" i="11"/>
  <c r="BN677" i="11"/>
  <c r="BN814" i="11"/>
  <c r="BN941" i="11"/>
  <c r="BN926" i="11"/>
  <c r="CL163" i="11"/>
  <c r="CZ163" i="11"/>
  <c r="BN199" i="11"/>
  <c r="CM155" i="11"/>
  <c r="DA155" i="11"/>
  <c r="CL53" i="11"/>
  <c r="CZ53" i="11"/>
  <c r="CJ127" i="11"/>
  <c r="CN454" i="11"/>
  <c r="DB454" i="11"/>
  <c r="CK153" i="11"/>
  <c r="CY153" i="11"/>
  <c r="AZ368" i="11"/>
  <c r="BN390" i="11"/>
  <c r="CN141" i="11"/>
  <c r="DB141" i="11"/>
  <c r="CM189" i="11"/>
  <c r="DA189" i="11"/>
  <c r="CM417" i="11"/>
  <c r="DA417" i="11"/>
  <c r="CM269" i="11"/>
  <c r="DA269" i="11"/>
  <c r="AZ632" i="11"/>
  <c r="AZ831" i="11"/>
  <c r="CK466" i="11"/>
  <c r="CY466" i="11"/>
  <c r="BJ466" i="11"/>
  <c r="CK24" i="11"/>
  <c r="CY24" i="11"/>
  <c r="BJ24" i="11"/>
  <c r="CK118" i="11"/>
  <c r="CY118" i="11"/>
  <c r="BJ118" i="11"/>
  <c r="CK320" i="11"/>
  <c r="CY320" i="11"/>
  <c r="BJ320" i="11"/>
  <c r="CK318" i="11"/>
  <c r="CY318" i="11"/>
  <c r="BJ318" i="11"/>
  <c r="CK345" i="11"/>
  <c r="CY345" i="11"/>
  <c r="BJ345" i="11"/>
  <c r="CK296" i="11"/>
  <c r="CY296" i="11"/>
  <c r="BJ296" i="11"/>
  <c r="CK295" i="11"/>
  <c r="CY295" i="11"/>
  <c r="BJ295" i="11"/>
  <c r="CK358" i="11"/>
  <c r="CY358" i="11"/>
  <c r="BJ358" i="11"/>
  <c r="CK226" i="11"/>
  <c r="CY226" i="11"/>
  <c r="BJ226" i="11"/>
  <c r="CK206" i="11"/>
  <c r="CY206" i="11"/>
  <c r="BJ206" i="11"/>
  <c r="CK352" i="11"/>
  <c r="CY352" i="11"/>
  <c r="BJ352" i="11"/>
  <c r="CK213" i="11"/>
  <c r="CY213" i="11"/>
  <c r="BJ213" i="11"/>
  <c r="CK148" i="11"/>
  <c r="CY148" i="11"/>
  <c r="BJ148" i="11"/>
  <c r="CK322" i="11"/>
  <c r="CY322" i="11"/>
  <c r="BJ322" i="11"/>
  <c r="CK113" i="11"/>
  <c r="CY113" i="11"/>
  <c r="BJ113" i="11"/>
  <c r="CK79" i="11"/>
  <c r="CY79" i="11"/>
  <c r="BJ79" i="11"/>
  <c r="CL339" i="11"/>
  <c r="CZ339" i="11"/>
  <c r="CN231" i="11"/>
  <c r="DB231" i="11"/>
  <c r="AZ320" i="11"/>
  <c r="BN90" i="11"/>
  <c r="CK208" i="11"/>
  <c r="CY208" i="11"/>
  <c r="CJ224" i="11"/>
  <c r="CK165" i="11"/>
  <c r="CY165" i="11"/>
  <c r="BN589" i="11"/>
  <c r="BN725" i="11"/>
  <c r="BN853" i="11"/>
  <c r="BN989" i="11"/>
  <c r="CM456" i="11"/>
  <c r="DA456" i="11"/>
  <c r="CJ70" i="11"/>
  <c r="BN101" i="11"/>
  <c r="CM194" i="11"/>
  <c r="DA194" i="11"/>
  <c r="CJ72" i="11"/>
  <c r="BN452" i="11"/>
  <c r="CJ44" i="11"/>
  <c r="BN162" i="11"/>
  <c r="CL166" i="11"/>
  <c r="CZ166" i="11"/>
  <c r="AZ286" i="11"/>
  <c r="AZ759" i="11"/>
  <c r="AZ1007" i="11"/>
  <c r="CV169" i="11"/>
  <c r="CV336" i="11"/>
  <c r="CM227" i="11"/>
  <c r="DA227" i="11"/>
  <c r="CJ175" i="11"/>
  <c r="AZ407" i="11"/>
  <c r="CL309" i="11"/>
  <c r="CZ309" i="11"/>
  <c r="CJ119" i="11"/>
  <c r="CL82" i="11"/>
  <c r="CZ82" i="11"/>
  <c r="CX255" i="11"/>
  <c r="AZ251" i="11"/>
  <c r="CL493" i="11"/>
  <c r="CZ493" i="11"/>
  <c r="CM99" i="11"/>
  <c r="DA99" i="11"/>
  <c r="AZ415" i="11"/>
  <c r="BN110" i="11"/>
  <c r="CJ464" i="11"/>
  <c r="CL330" i="11"/>
  <c r="CZ330" i="11"/>
  <c r="CJ343" i="11"/>
  <c r="CN506" i="11"/>
  <c r="DB506" i="11"/>
  <c r="CK159" i="11"/>
  <c r="CY159" i="11"/>
  <c r="CM306" i="11"/>
  <c r="DA306" i="11"/>
  <c r="CK244" i="11"/>
  <c r="CY244" i="11"/>
  <c r="CJ27" i="11"/>
  <c r="AZ469" i="11"/>
  <c r="CJ240" i="11"/>
  <c r="CL200" i="11"/>
  <c r="CZ200" i="11"/>
  <c r="CX352" i="11"/>
  <c r="AZ504" i="11"/>
  <c r="CK154" i="11"/>
  <c r="CY154" i="11"/>
  <c r="CN445" i="11"/>
  <c r="DB445" i="11"/>
  <c r="AZ248" i="11"/>
  <c r="BN220" i="11"/>
  <c r="CL45" i="11"/>
  <c r="CZ45" i="11"/>
  <c r="CM140" i="11"/>
  <c r="DA140" i="11"/>
  <c r="CJ375" i="11"/>
  <c r="CL160" i="11"/>
  <c r="CZ160" i="11"/>
  <c r="CK254" i="11"/>
  <c r="CY254" i="11"/>
  <c r="AZ516" i="11"/>
  <c r="CM418" i="11"/>
  <c r="DA418" i="11"/>
  <c r="AZ173" i="11"/>
  <c r="CN273" i="11"/>
  <c r="DB273" i="11"/>
  <c r="AZ278" i="11"/>
  <c r="AZ558" i="11"/>
  <c r="AZ590" i="11"/>
  <c r="AZ622" i="11"/>
  <c r="AZ654" i="11"/>
  <c r="AZ686" i="11"/>
  <c r="AZ718" i="11"/>
  <c r="AZ750" i="11"/>
  <c r="AZ782" i="11"/>
  <c r="AZ813" i="11"/>
  <c r="AZ845" i="11"/>
  <c r="AZ878" i="11"/>
  <c r="AZ942" i="11"/>
  <c r="CM142" i="11"/>
  <c r="DA142" i="11"/>
  <c r="AZ919" i="11"/>
  <c r="CV227" i="11"/>
  <c r="CN258" i="11"/>
  <c r="DB258" i="11"/>
  <c r="BM258" i="11"/>
  <c r="CN296" i="11"/>
  <c r="DB296" i="11"/>
  <c r="BM296" i="11"/>
  <c r="CN362" i="11"/>
  <c r="DB362" i="11"/>
  <c r="BM362" i="11"/>
  <c r="CN84" i="11"/>
  <c r="DB84" i="11"/>
  <c r="BM84" i="11"/>
  <c r="CN324" i="11"/>
  <c r="DB324" i="11"/>
  <c r="BM324" i="11"/>
  <c r="CN192" i="11"/>
  <c r="DB192" i="11"/>
  <c r="BM192" i="11"/>
  <c r="CN214" i="11"/>
  <c r="DB214" i="11"/>
  <c r="BM214" i="11"/>
  <c r="CN316" i="11"/>
  <c r="DB316" i="11"/>
  <c r="BM316" i="11"/>
  <c r="CN317" i="11"/>
  <c r="DB317" i="11"/>
  <c r="BM317" i="11"/>
  <c r="BM369" i="11"/>
  <c r="CN83" i="11"/>
  <c r="DB83" i="11"/>
  <c r="BM83" i="11"/>
  <c r="CN117" i="11"/>
  <c r="DB117" i="11"/>
  <c r="BM117" i="11"/>
  <c r="CN321" i="11"/>
  <c r="DB321" i="11"/>
  <c r="BM321" i="11"/>
  <c r="CK139" i="11"/>
  <c r="CY139" i="11"/>
  <c r="AZ480" i="11"/>
  <c r="AZ559" i="11"/>
  <c r="AZ767" i="11"/>
  <c r="AZ975" i="11"/>
  <c r="CV501" i="11"/>
  <c r="CV454" i="11"/>
  <c r="CV109" i="11"/>
  <c r="CV153" i="11"/>
  <c r="BN443" i="11"/>
  <c r="CN301" i="11"/>
  <c r="DB301" i="11"/>
  <c r="CJ297" i="11"/>
  <c r="BN271" i="11"/>
  <c r="CM359" i="11"/>
  <c r="DA359" i="11"/>
  <c r="AZ354" i="11"/>
  <c r="CL183" i="11"/>
  <c r="CZ183" i="11"/>
  <c r="CK473" i="11"/>
  <c r="CY473" i="11"/>
  <c r="CJ25" i="11"/>
  <c r="CM482" i="11"/>
  <c r="DA482" i="11"/>
  <c r="CL371" i="11"/>
  <c r="CZ371" i="11"/>
  <c r="CN207" i="11"/>
  <c r="DB207" i="11"/>
  <c r="CK364" i="11"/>
  <c r="CY364" i="11"/>
  <c r="CN365" i="11"/>
  <c r="DB365" i="11"/>
  <c r="AZ313" i="11"/>
  <c r="BN77" i="11"/>
  <c r="CN111" i="11"/>
  <c r="DB111" i="11"/>
  <c r="CL35" i="11"/>
  <c r="CZ35" i="11"/>
  <c r="CM106" i="11"/>
  <c r="DA106" i="11"/>
  <c r="CL81" i="11"/>
  <c r="CZ81" i="11"/>
  <c r="CK344" i="11"/>
  <c r="CY344" i="11"/>
  <c r="BN495" i="11"/>
  <c r="CJ363" i="11"/>
  <c r="AZ213" i="11"/>
  <c r="CJ388" i="11"/>
  <c r="CM238" i="11"/>
  <c r="DA238" i="11"/>
  <c r="CK178" i="11"/>
  <c r="CY178" i="11"/>
  <c r="CK360" i="11"/>
  <c r="CY360" i="11"/>
  <c r="AZ484" i="11"/>
  <c r="CK42" i="11"/>
  <c r="CY42" i="11"/>
  <c r="BN137" i="11"/>
  <c r="CK430" i="11"/>
  <c r="CY430" i="11"/>
  <c r="CK138" i="11"/>
  <c r="CY138" i="11"/>
  <c r="CJ405" i="11"/>
  <c r="CL158" i="11"/>
  <c r="CZ158" i="11"/>
  <c r="CM210" i="11"/>
  <c r="DA210" i="11"/>
  <c r="CK55" i="11"/>
  <c r="CY55" i="11"/>
  <c r="CN377" i="11"/>
  <c r="DB377" i="11"/>
  <c r="CJ253" i="11"/>
  <c r="AZ378" i="11"/>
  <c r="BN59" i="11"/>
  <c r="CM146" i="11"/>
  <c r="DA146" i="11"/>
  <c r="CJ400" i="11"/>
  <c r="CJ261" i="11"/>
  <c r="BN525" i="11"/>
  <c r="AZ276" i="11"/>
  <c r="AZ560" i="11"/>
  <c r="AZ592" i="11"/>
  <c r="AZ625" i="11"/>
  <c r="AZ656" i="11"/>
  <c r="AZ688" i="11"/>
  <c r="AZ720" i="11"/>
  <c r="AZ753" i="11"/>
  <c r="AZ783" i="11"/>
  <c r="AZ816" i="11"/>
  <c r="AZ847" i="11"/>
  <c r="AZ879" i="11"/>
  <c r="AZ912" i="11"/>
  <c r="AZ944" i="11"/>
  <c r="AZ976" i="11"/>
  <c r="AZ1008" i="11"/>
  <c r="CN187" i="11"/>
  <c r="DB187" i="11"/>
  <c r="BN39" i="11"/>
  <c r="CX117" i="11"/>
  <c r="AZ167" i="11"/>
  <c r="BN457" i="11"/>
  <c r="CL57" i="11"/>
  <c r="CZ57" i="11"/>
  <c r="CJ425" i="11"/>
  <c r="CK263" i="11"/>
  <c r="CY263" i="11"/>
  <c r="CM93" i="11"/>
  <c r="DA93" i="11"/>
  <c r="CL171" i="11"/>
  <c r="CZ171" i="11"/>
  <c r="CM73" i="11"/>
  <c r="DA73" i="11"/>
  <c r="CM267" i="11"/>
  <c r="DA267" i="11"/>
  <c r="CM499" i="11"/>
  <c r="DA499" i="11"/>
  <c r="AZ212" i="11"/>
  <c r="BN43" i="11"/>
  <c r="CM341" i="11"/>
  <c r="DA341" i="11"/>
  <c r="AZ489" i="11"/>
  <c r="CL133" i="11"/>
  <c r="CZ133" i="11"/>
  <c r="CM428" i="11"/>
  <c r="DA428" i="11"/>
  <c r="CX118" i="11"/>
  <c r="AZ103" i="11"/>
  <c r="CJ332" i="11"/>
  <c r="AZ201" i="11"/>
  <c r="BN96" i="11"/>
  <c r="CM74" i="11"/>
  <c r="DA74" i="11"/>
  <c r="CJ494" i="11"/>
  <c r="BN444" i="11"/>
  <c r="CK98" i="11"/>
  <c r="CY98" i="11"/>
  <c r="CJ242" i="11"/>
  <c r="CM342" i="11"/>
  <c r="DA342" i="11"/>
  <c r="CJ391" i="11"/>
  <c r="CL30" i="11"/>
  <c r="CZ30" i="11"/>
  <c r="CJ152" i="11"/>
  <c r="CN392" i="11"/>
  <c r="DB392" i="11"/>
  <c r="AZ439" i="11"/>
  <c r="BN512" i="11"/>
  <c r="AZ144" i="11"/>
  <c r="BN410" i="11"/>
  <c r="CJ164" i="11"/>
  <c r="CN413" i="11"/>
  <c r="DB413" i="11"/>
  <c r="CJ38" i="11"/>
  <c r="CL169" i="11"/>
  <c r="CZ169" i="11"/>
  <c r="AZ264" i="11"/>
  <c r="BN270" i="11"/>
  <c r="AZ529" i="11"/>
  <c r="BN537" i="11"/>
  <c r="BN569" i="11"/>
  <c r="BN602" i="11"/>
  <c r="BN633" i="11"/>
  <c r="BN664" i="11"/>
  <c r="BN697" i="11"/>
  <c r="BN729" i="11"/>
  <c r="BN761" i="11"/>
  <c r="BN793" i="11"/>
  <c r="BN825" i="11"/>
  <c r="BN857" i="11"/>
  <c r="BN888" i="11"/>
  <c r="BN921" i="11"/>
  <c r="BN953" i="11"/>
  <c r="BN985" i="11"/>
  <c r="CN46" i="11"/>
  <c r="DB46" i="11"/>
  <c r="CJ274" i="11"/>
  <c r="BN695" i="11"/>
  <c r="BN903" i="11"/>
  <c r="L14" i="20"/>
  <c r="L16" i="20"/>
  <c r="CV188" i="11"/>
  <c r="CV435" i="11"/>
  <c r="CV247" i="11"/>
  <c r="CV39" i="11"/>
  <c r="AZ483" i="11"/>
  <c r="CJ461" i="11"/>
  <c r="CL129" i="11"/>
  <c r="CZ129" i="11"/>
  <c r="CL107" i="11"/>
  <c r="CZ107" i="11"/>
  <c r="CJ149" i="11"/>
  <c r="CL108" i="11"/>
  <c r="CZ108" i="11"/>
  <c r="AZ437" i="11"/>
  <c r="CM94" i="11"/>
  <c r="DA94" i="11"/>
  <c r="CL91" i="11"/>
  <c r="CZ91" i="11"/>
  <c r="AZ455" i="11"/>
  <c r="BN197" i="11"/>
  <c r="CJ303" i="11"/>
  <c r="CJ63" i="11"/>
  <c r="CJ441" i="11"/>
  <c r="CJ329" i="11"/>
  <c r="CM471" i="11"/>
  <c r="DA471" i="11"/>
  <c r="AZ40" i="11"/>
  <c r="CJ475" i="11"/>
  <c r="AZ357" i="11"/>
  <c r="BN121" i="11"/>
  <c r="CL49" i="11"/>
  <c r="CZ49" i="11"/>
  <c r="CK100" i="11"/>
  <c r="CY100" i="11"/>
  <c r="BN497" i="11"/>
  <c r="CJ340" i="11"/>
  <c r="CN92" i="11"/>
  <c r="DB92" i="11"/>
  <c r="CJ136" i="11"/>
  <c r="CX181" i="11"/>
  <c r="CK496" i="11"/>
  <c r="CY496" i="11"/>
  <c r="CK304" i="11"/>
  <c r="CY304" i="11"/>
  <c r="CL196" i="11"/>
  <c r="CZ196" i="11"/>
  <c r="AZ52" i="11"/>
  <c r="CN404" i="11"/>
  <c r="DB404" i="11"/>
  <c r="CK438" i="11"/>
  <c r="CY438" i="11"/>
  <c r="AZ374" i="11"/>
  <c r="CM204" i="11"/>
  <c r="DA204" i="11"/>
  <c r="CM408" i="11"/>
  <c r="DA408" i="11"/>
  <c r="AZ252" i="11"/>
  <c r="CL395" i="11"/>
  <c r="CZ395" i="11"/>
  <c r="CM58" i="11"/>
  <c r="DA58" i="11"/>
  <c r="AZ299" i="11"/>
  <c r="CN260" i="11"/>
  <c r="DB260" i="11"/>
  <c r="CM170" i="11"/>
  <c r="DA170" i="11"/>
  <c r="CN265" i="11"/>
  <c r="DB265" i="11"/>
  <c r="BN530" i="11"/>
  <c r="AZ282" i="11"/>
  <c r="AZ562" i="11"/>
  <c r="AZ594" i="11"/>
  <c r="AZ626" i="11"/>
  <c r="AZ658" i="11"/>
  <c r="AZ690" i="11"/>
  <c r="AZ722" i="11"/>
  <c r="AZ754" i="11"/>
  <c r="AZ786" i="11"/>
  <c r="AZ818" i="11"/>
  <c r="AZ850" i="11"/>
  <c r="AZ882" i="11"/>
  <c r="AZ914" i="11"/>
  <c r="AZ946" i="11"/>
  <c r="AZ979" i="11"/>
  <c r="AZ1009" i="11"/>
  <c r="AZ48" i="11"/>
  <c r="BN328" i="11"/>
  <c r="CM501" i="11"/>
  <c r="DA501" i="11"/>
  <c r="AZ315" i="11"/>
  <c r="BN503" i="11"/>
  <c r="CN134" i="11"/>
  <c r="DB134" i="11"/>
  <c r="AZ347" i="11"/>
  <c r="CK275" i="11"/>
  <c r="CY275" i="11"/>
  <c r="CN131" i="11"/>
  <c r="DB131" i="11"/>
  <c r="CJ307" i="11"/>
  <c r="CL481" i="11"/>
  <c r="CZ481" i="11"/>
  <c r="CN177" i="11"/>
  <c r="DB177" i="11"/>
  <c r="CJ435" i="11"/>
  <c r="BN372" i="11"/>
  <c r="CJ249" i="11"/>
  <c r="CL449" i="11"/>
  <c r="CZ449" i="11"/>
  <c r="CN298" i="11"/>
  <c r="DB298" i="11"/>
  <c r="BN563" i="11"/>
  <c r="BN628" i="11"/>
  <c r="BN691" i="11"/>
  <c r="BN755" i="11"/>
  <c r="BN811" i="11"/>
  <c r="BN875" i="11"/>
  <c r="BN938" i="11"/>
  <c r="BN994" i="11"/>
  <c r="BN51" i="11"/>
  <c r="CN29" i="11"/>
  <c r="DB29" i="11"/>
  <c r="CJ250" i="11"/>
  <c r="CN222" i="11"/>
  <c r="DB222" i="11"/>
  <c r="CJ450" i="11"/>
  <c r="CK37" i="11"/>
  <c r="CY37" i="11"/>
  <c r="BN540" i="11"/>
  <c r="BN637" i="11"/>
  <c r="BN739" i="11"/>
  <c r="BN836" i="11"/>
  <c r="BN948" i="11"/>
  <c r="BN442" i="11"/>
  <c r="CK71" i="11"/>
  <c r="CY71" i="11"/>
  <c r="CL426" i="11"/>
  <c r="CZ426" i="11"/>
  <c r="CK369" i="11"/>
  <c r="CY369" i="11"/>
  <c r="AZ350" i="11"/>
  <c r="BN122" i="11"/>
  <c r="CK76" i="11"/>
  <c r="CY76" i="11"/>
  <c r="CL78" i="11"/>
  <c r="CZ78" i="11"/>
  <c r="CJ219" i="11"/>
  <c r="CK448" i="11"/>
  <c r="CY448" i="11"/>
  <c r="CN145" i="11"/>
  <c r="DB145" i="11"/>
  <c r="CL262" i="11"/>
  <c r="CZ262" i="11"/>
  <c r="AZ549" i="11"/>
  <c r="AZ653" i="11"/>
  <c r="AZ765" i="11"/>
  <c r="AZ901" i="11"/>
  <c r="AZ902" i="11"/>
  <c r="CL310" i="11"/>
  <c r="CZ310" i="11"/>
  <c r="CJ143" i="11"/>
  <c r="CM314" i="11"/>
  <c r="DA314" i="11"/>
  <c r="CM102" i="11"/>
  <c r="DA102" i="11"/>
  <c r="CN389" i="11"/>
  <c r="DB389" i="11"/>
  <c r="CL130" i="11"/>
  <c r="CZ130" i="11"/>
  <c r="CN453" i="11"/>
  <c r="DB453" i="11"/>
  <c r="AZ470" i="11"/>
  <c r="BN157" i="11"/>
  <c r="CK185" i="11"/>
  <c r="CY185" i="11"/>
  <c r="CL190" i="11"/>
  <c r="CZ190" i="11"/>
  <c r="AZ575" i="11"/>
  <c r="AZ791" i="11"/>
  <c r="AZ982" i="11"/>
  <c r="CV231" i="11"/>
  <c r="CV278" i="11"/>
  <c r="CV35" i="11"/>
  <c r="CV309" i="11"/>
  <c r="CV59" i="11"/>
  <c r="CV49" i="11"/>
  <c r="AZ323" i="11"/>
  <c r="CM41" i="11"/>
  <c r="DA41" i="11"/>
  <c r="CM198" i="11"/>
  <c r="DA198" i="11"/>
  <c r="CJ366" i="11"/>
  <c r="CN195" i="11"/>
  <c r="DB195" i="11"/>
  <c r="CN338" i="11"/>
  <c r="DB338" i="11"/>
  <c r="CM67" i="11"/>
  <c r="DA67" i="11"/>
  <c r="CJ193" i="11"/>
  <c r="CK237" i="11"/>
  <c r="CY237" i="11"/>
  <c r="CJ239" i="11"/>
  <c r="CL66" i="11"/>
  <c r="CZ66" i="11"/>
  <c r="CL68" i="11"/>
  <c r="CZ68" i="11"/>
  <c r="CX348" i="11"/>
  <c r="AZ104" i="11"/>
  <c r="CL156" i="11"/>
  <c r="CZ156" i="11"/>
  <c r="CJ184" i="11"/>
  <c r="CL223" i="11"/>
  <c r="CZ223" i="11"/>
  <c r="CK36" i="11"/>
  <c r="CY36" i="11"/>
  <c r="CN188" i="11"/>
  <c r="DB188" i="11"/>
  <c r="AZ399" i="11"/>
  <c r="BN172" i="11"/>
  <c r="AZ527" i="11"/>
  <c r="AZ588" i="11"/>
  <c r="AZ652" i="11"/>
  <c r="AZ716" i="11"/>
  <c r="AZ779" i="11"/>
  <c r="AZ851" i="11"/>
  <c r="AZ915" i="11"/>
  <c r="AZ987" i="11"/>
  <c r="CM502" i="11"/>
  <c r="DA502" i="11"/>
  <c r="CJ86" i="11"/>
  <c r="CJ218" i="11"/>
  <c r="CJ436" i="11"/>
  <c r="BN186" i="11"/>
  <c r="CK409" i="11"/>
  <c r="CY409" i="11"/>
  <c r="CJ416" i="11"/>
  <c r="CM266" i="11"/>
  <c r="DA266" i="11"/>
  <c r="BN572" i="11"/>
  <c r="BN668" i="11"/>
  <c r="BN757" i="11"/>
  <c r="BN844" i="11"/>
  <c r="BN940" i="11"/>
  <c r="AZ217" i="11"/>
  <c r="BN403" i="11"/>
  <c r="CL50" i="11"/>
  <c r="CZ50" i="11"/>
  <c r="CK474" i="11"/>
  <c r="CY474" i="11"/>
  <c r="CK458" i="11"/>
  <c r="CY458" i="11"/>
  <c r="CN75" i="11"/>
  <c r="DB75" i="11"/>
  <c r="AZ28" i="11"/>
  <c r="BN468" i="11"/>
  <c r="CM203" i="11"/>
  <c r="DA203" i="11"/>
  <c r="CK54" i="11"/>
  <c r="CY54" i="11"/>
  <c r="CL376" i="11"/>
  <c r="CZ376" i="11"/>
  <c r="CN414" i="11"/>
  <c r="DB414" i="11"/>
  <c r="BN629" i="11"/>
  <c r="BN773" i="11"/>
  <c r="BN892" i="11"/>
  <c r="CK356" i="11"/>
  <c r="CY356" i="11"/>
  <c r="CL472" i="11"/>
  <c r="CZ472" i="11"/>
  <c r="AZ97" i="11"/>
  <c r="BN116" i="11"/>
  <c r="CX235" i="11"/>
  <c r="AZ402" i="11"/>
  <c r="BN429" i="11"/>
  <c r="AZ511" i="11"/>
  <c r="BN520" i="11"/>
  <c r="BN671" i="11"/>
  <c r="BN880" i="11"/>
  <c r="CV497" i="11"/>
  <c r="CV426" i="11"/>
  <c r="CV30" i="11"/>
  <c r="CV444" i="11"/>
  <c r="BN335" i="11"/>
  <c r="CK331" i="11"/>
  <c r="CY331" i="11"/>
  <c r="CK505" i="11"/>
  <c r="CY505" i="11"/>
  <c r="CJ411" i="11"/>
  <c r="CL233" i="11"/>
  <c r="CZ233" i="11"/>
  <c r="CN65" i="11"/>
  <c r="DB65" i="11"/>
  <c r="CL451" i="11"/>
  <c r="CZ451" i="11"/>
  <c r="CK241" i="11"/>
  <c r="CY241" i="11"/>
  <c r="CM476" i="11"/>
  <c r="DA476" i="11"/>
  <c r="AZ64" i="11"/>
  <c r="CN89" i="11"/>
  <c r="DB89" i="11"/>
  <c r="CJ367" i="11"/>
  <c r="CJ463" i="11"/>
  <c r="CK279" i="11"/>
  <c r="CY279" i="11"/>
  <c r="BN112" i="11"/>
  <c r="CN105" i="11"/>
  <c r="DB105" i="11"/>
  <c r="CM221" i="11"/>
  <c r="DA221" i="11"/>
  <c r="CL259" i="11"/>
  <c r="CZ259" i="11"/>
  <c r="CX125" i="11"/>
  <c r="AZ109" i="11"/>
  <c r="CJ247" i="11"/>
  <c r="AZ26" i="11"/>
  <c r="CN128" i="11"/>
  <c r="DB128" i="11"/>
  <c r="AZ308" i="11"/>
  <c r="CK373" i="11"/>
  <c r="CY373" i="11"/>
  <c r="CK446" i="11"/>
  <c r="CY446" i="11"/>
  <c r="AZ56" i="11"/>
  <c r="BN518" i="11"/>
  <c r="BN556" i="11"/>
  <c r="BN651" i="11"/>
  <c r="BN747" i="11"/>
  <c r="BN852" i="11"/>
  <c r="BN932" i="11"/>
  <c r="AZ333" i="11"/>
  <c r="BN327" i="11"/>
  <c r="CL459" i="11"/>
  <c r="CZ459" i="11"/>
  <c r="CK397" i="11"/>
  <c r="CY397" i="11"/>
  <c r="CM243" i="11"/>
  <c r="DA243" i="11"/>
  <c r="CL232" i="11"/>
  <c r="CZ232" i="11"/>
  <c r="CM462" i="11"/>
  <c r="DA462" i="11"/>
  <c r="AZ336" i="11"/>
  <c r="BN209" i="11"/>
  <c r="CJ440" i="11"/>
  <c r="AZ256" i="11"/>
  <c r="BN268" i="11"/>
  <c r="AZ541" i="11"/>
  <c r="AZ677" i="11"/>
  <c r="AZ814" i="11"/>
  <c r="AZ941" i="11"/>
  <c r="AZ926" i="11"/>
  <c r="CM163" i="11"/>
  <c r="DA163" i="11"/>
  <c r="CN199" i="11"/>
  <c r="DB199" i="11"/>
  <c r="CN155" i="11"/>
  <c r="DB155" i="11"/>
  <c r="CN53" i="11"/>
  <c r="DB53" i="11"/>
  <c r="CK127" i="11"/>
  <c r="CY127" i="11"/>
  <c r="CK454" i="11"/>
  <c r="CY454" i="11"/>
  <c r="AZ153" i="11"/>
  <c r="BN120" i="11"/>
  <c r="CK390" i="11"/>
  <c r="CY390" i="11"/>
  <c r="CJ141" i="11"/>
  <c r="CJ189" i="11"/>
  <c r="CL417" i="11"/>
  <c r="CZ417" i="11"/>
  <c r="CL269" i="11"/>
  <c r="CZ269" i="11"/>
  <c r="BN679" i="11"/>
  <c r="BN894" i="11"/>
  <c r="CK258" i="11"/>
  <c r="CY258" i="11"/>
  <c r="BJ258" i="11"/>
  <c r="CK346" i="11"/>
  <c r="CY346" i="11"/>
  <c r="BJ346" i="11"/>
  <c r="CK285" i="11"/>
  <c r="CY285" i="11"/>
  <c r="BJ285" i="11"/>
  <c r="CK32" i="11"/>
  <c r="CY32" i="11"/>
  <c r="BJ32" i="11"/>
  <c r="CK291" i="11"/>
  <c r="CY291" i="11"/>
  <c r="BJ291" i="11"/>
  <c r="CK290" i="11"/>
  <c r="CY290" i="11"/>
  <c r="BJ290" i="11"/>
  <c r="CK324" i="11"/>
  <c r="CY324" i="11"/>
  <c r="BJ324" i="11"/>
  <c r="CK348" i="11"/>
  <c r="CY348" i="11"/>
  <c r="BJ348" i="11"/>
  <c r="CK326" i="11"/>
  <c r="CY326" i="11"/>
  <c r="BJ326" i="11"/>
  <c r="CK147" i="11"/>
  <c r="CY147" i="11"/>
  <c r="BJ147" i="11"/>
  <c r="CK214" i="11"/>
  <c r="CY214" i="11"/>
  <c r="BJ214" i="11"/>
  <c r="CK87" i="11"/>
  <c r="CY87" i="11"/>
  <c r="BJ87" i="11"/>
  <c r="CK316" i="11"/>
  <c r="CY316" i="11"/>
  <c r="BJ316" i="11"/>
  <c r="CK205" i="11"/>
  <c r="CY205" i="11"/>
  <c r="BJ205" i="11"/>
  <c r="CK125" i="11"/>
  <c r="CY125" i="11"/>
  <c r="BJ125" i="11"/>
  <c r="CK117" i="11"/>
  <c r="CY117" i="11"/>
  <c r="BJ117" i="11"/>
  <c r="CK235" i="11"/>
  <c r="CY235" i="11"/>
  <c r="BJ235" i="11"/>
  <c r="CK289" i="11"/>
  <c r="CY289" i="11"/>
  <c r="BJ289" i="11"/>
  <c r="CM339" i="11"/>
  <c r="DA339" i="11"/>
  <c r="CN337" i="11"/>
  <c r="DB337" i="11"/>
  <c r="CL231" i="11"/>
  <c r="CZ231" i="11"/>
  <c r="BN132" i="11"/>
  <c r="CM90" i="11"/>
  <c r="DA90" i="11"/>
  <c r="CM208" i="11"/>
  <c r="DA208" i="11"/>
  <c r="CM224" i="11"/>
  <c r="DA224" i="11"/>
  <c r="CN165" i="11"/>
  <c r="DB165" i="11"/>
  <c r="AZ589" i="11"/>
  <c r="AZ725" i="11"/>
  <c r="AZ853" i="11"/>
  <c r="AZ989" i="11"/>
  <c r="CN456" i="11"/>
  <c r="DB456" i="11"/>
  <c r="CK70" i="11"/>
  <c r="CY70" i="11"/>
  <c r="CM101" i="11"/>
  <c r="DA101" i="11"/>
  <c r="CK194" i="11"/>
  <c r="CY194" i="11"/>
  <c r="CN72" i="11"/>
  <c r="DB72" i="11"/>
  <c r="CJ452" i="11"/>
  <c r="CK44" i="11"/>
  <c r="CY44" i="11"/>
  <c r="CJ162" i="11"/>
  <c r="CJ166" i="11"/>
  <c r="BN598" i="11"/>
  <c r="BN815" i="11"/>
  <c r="CV462" i="11"/>
  <c r="CV203" i="11"/>
  <c r="CV243" i="11"/>
  <c r="CJ227" i="11"/>
  <c r="AZ175" i="11"/>
  <c r="BN393" i="11"/>
  <c r="CX191" i="11"/>
  <c r="CN309" i="11"/>
  <c r="DB309" i="11"/>
  <c r="CL119" i="11"/>
  <c r="CZ119" i="11"/>
  <c r="CJ82" i="11"/>
  <c r="AZ255" i="11"/>
  <c r="BN85" i="11"/>
  <c r="CX322" i="11"/>
  <c r="AZ493" i="11"/>
  <c r="CX287" i="11"/>
  <c r="AZ99" i="11"/>
  <c r="BN434" i="11"/>
  <c r="CJ110" i="11"/>
  <c r="CL464" i="11"/>
  <c r="CZ464" i="11"/>
  <c r="CK330" i="11"/>
  <c r="CY330" i="11"/>
  <c r="CM343" i="11"/>
  <c r="DA343" i="11"/>
  <c r="CJ506" i="11"/>
  <c r="AZ159" i="11"/>
  <c r="CJ306" i="11"/>
  <c r="CN244" i="11"/>
  <c r="DB244" i="11"/>
  <c r="AZ27" i="11"/>
  <c r="BN433" i="11"/>
  <c r="CX114" i="11"/>
  <c r="AZ240" i="11"/>
  <c r="CN200" i="11"/>
  <c r="DB200" i="11"/>
  <c r="AZ352" i="11"/>
  <c r="CJ154" i="11"/>
  <c r="AZ445" i="11"/>
  <c r="BN406" i="11"/>
  <c r="CL220" i="11"/>
  <c r="CZ220" i="11"/>
  <c r="CK45" i="11"/>
  <c r="CY45" i="11"/>
  <c r="CL140" i="11"/>
  <c r="CZ140" i="11"/>
  <c r="CM375" i="11"/>
  <c r="DA375" i="11"/>
  <c r="CN160" i="11"/>
  <c r="DB160" i="11"/>
  <c r="AZ254" i="11"/>
  <c r="BN515" i="11"/>
  <c r="BN519" i="11"/>
  <c r="AZ418" i="11"/>
  <c r="BN524" i="11"/>
  <c r="AZ273" i="11"/>
  <c r="BN536" i="11"/>
  <c r="BN566" i="11"/>
  <c r="BN599" i="11"/>
  <c r="BN630" i="11"/>
  <c r="BN662" i="11"/>
  <c r="BN694" i="11"/>
  <c r="BN726" i="11"/>
  <c r="BN758" i="11"/>
  <c r="BN789" i="11"/>
  <c r="BN821" i="11"/>
  <c r="BN854" i="11"/>
  <c r="BN886" i="11"/>
  <c r="BN983" i="11"/>
  <c r="CL142" i="11"/>
  <c r="CZ142" i="11"/>
  <c r="BN967" i="11"/>
  <c r="CV330" i="11"/>
  <c r="CV137" i="11"/>
  <c r="CN295" i="11"/>
  <c r="DB295" i="11"/>
  <c r="BM295" i="11"/>
  <c r="CN181" i="11"/>
  <c r="DB181" i="11"/>
  <c r="BM181" i="11"/>
  <c r="CN290" i="11"/>
  <c r="DB290" i="11"/>
  <c r="BM290" i="11"/>
  <c r="CN490" i="11"/>
  <c r="DB490" i="11"/>
  <c r="BM490" i="11"/>
  <c r="CN354" i="11"/>
  <c r="DB354" i="11"/>
  <c r="BM354" i="11"/>
  <c r="CN226" i="11"/>
  <c r="DB226" i="11"/>
  <c r="BM226" i="11"/>
  <c r="CN293" i="11"/>
  <c r="DB293" i="11"/>
  <c r="BM293" i="11"/>
  <c r="CN487" i="11"/>
  <c r="DB487" i="11"/>
  <c r="BM487" i="11"/>
  <c r="CN489" i="11"/>
  <c r="DB489" i="11"/>
  <c r="BM489" i="11"/>
  <c r="CN87" i="11"/>
  <c r="DB87" i="11"/>
  <c r="BM87" i="11"/>
  <c r="CN322" i="11"/>
  <c r="DB322" i="11"/>
  <c r="BM322" i="11"/>
  <c r="CN123" i="11"/>
  <c r="DB123" i="11"/>
  <c r="BM123" i="11"/>
  <c r="CN311" i="11"/>
  <c r="DB311" i="11"/>
  <c r="BM311" i="11"/>
  <c r="CN125" i="11"/>
  <c r="DB125" i="11"/>
  <c r="BM125" i="11"/>
  <c r="BN478" i="11"/>
  <c r="CX87" i="11"/>
  <c r="AZ139" i="11"/>
  <c r="BN396" i="11"/>
  <c r="BN615" i="11"/>
  <c r="BN808" i="11"/>
  <c r="CV398" i="11"/>
  <c r="CV115" i="11"/>
  <c r="CV464" i="11"/>
  <c r="CJ443" i="11"/>
  <c r="CM301" i="11"/>
  <c r="DA301" i="11"/>
  <c r="CL297" i="11"/>
  <c r="CZ297" i="11"/>
  <c r="CM271" i="11"/>
  <c r="DA271" i="11"/>
  <c r="CJ359" i="11"/>
  <c r="CN183" i="11"/>
  <c r="DB183" i="11"/>
  <c r="CN473" i="11"/>
  <c r="DB473" i="11"/>
  <c r="CN25" i="11"/>
  <c r="DB25" i="11"/>
  <c r="CN482" i="11"/>
  <c r="DB482" i="11"/>
  <c r="CN371" i="11"/>
  <c r="DB371" i="11"/>
  <c r="CM207" i="11"/>
  <c r="DA207" i="11"/>
  <c r="CL364" i="11"/>
  <c r="CZ364" i="11"/>
  <c r="AZ365" i="11"/>
  <c r="BN477" i="11"/>
  <c r="CL77" i="11"/>
  <c r="CZ77" i="11"/>
  <c r="CJ111" i="11"/>
  <c r="CJ35" i="11"/>
  <c r="CN106" i="11"/>
  <c r="DB106" i="11"/>
  <c r="CJ81" i="11"/>
  <c r="CL344" i="11"/>
  <c r="CZ344" i="11"/>
  <c r="CL495" i="11"/>
  <c r="CZ495" i="11"/>
  <c r="CM363" i="11"/>
  <c r="DA363" i="11"/>
  <c r="BN135" i="11"/>
  <c r="CX491" i="11"/>
  <c r="CK388" i="11"/>
  <c r="CY388" i="11"/>
  <c r="CL238" i="11"/>
  <c r="CZ238" i="11"/>
  <c r="CJ178" i="11"/>
  <c r="AZ360" i="11"/>
  <c r="CM42" i="11"/>
  <c r="DA42" i="11"/>
  <c r="CN137" i="11"/>
  <c r="DB137" i="11"/>
  <c r="CN430" i="11"/>
  <c r="DB430" i="11"/>
  <c r="CM138" i="11"/>
  <c r="DA138" i="11"/>
  <c r="CM405" i="11"/>
  <c r="DA405" i="11"/>
  <c r="CK158" i="11"/>
  <c r="CY158" i="11"/>
  <c r="AZ210" i="11"/>
  <c r="CL55" i="11"/>
  <c r="CZ55" i="11"/>
  <c r="CL377" i="11"/>
  <c r="CZ377" i="11"/>
  <c r="AZ253" i="11"/>
  <c r="BN60" i="11"/>
  <c r="CJ59" i="11"/>
  <c r="CN146" i="11"/>
  <c r="DB146" i="11"/>
  <c r="CN400" i="11"/>
  <c r="DB400" i="11"/>
  <c r="CN261" i="11"/>
  <c r="DB261" i="11"/>
  <c r="AZ525" i="11"/>
  <c r="BN281" i="11"/>
  <c r="CX285" i="11"/>
  <c r="BN568" i="11"/>
  <c r="BN600" i="11"/>
  <c r="BN631" i="11"/>
  <c r="BN665" i="11"/>
  <c r="BN696" i="11"/>
  <c r="BN728" i="11"/>
  <c r="BN760" i="11"/>
  <c r="BN792" i="11"/>
  <c r="BN824" i="11"/>
  <c r="BN856" i="11"/>
  <c r="BN889" i="11"/>
  <c r="BN920" i="11"/>
  <c r="BN952" i="11"/>
  <c r="BN984" i="11"/>
  <c r="CK187" i="11"/>
  <c r="CY187" i="11"/>
  <c r="CM39" i="11"/>
  <c r="DA39" i="11"/>
  <c r="AZ117" i="11"/>
  <c r="CJ457" i="11"/>
  <c r="CJ57" i="11"/>
  <c r="CM425" i="11"/>
  <c r="DA425" i="11"/>
  <c r="CJ263" i="11"/>
  <c r="CK93" i="11"/>
  <c r="CY93" i="11"/>
  <c r="AZ171" i="11"/>
  <c r="CK73" i="11"/>
  <c r="CY73" i="11"/>
  <c r="CN267" i="11"/>
  <c r="DB267" i="11"/>
  <c r="AZ499" i="11"/>
  <c r="BN355" i="11"/>
  <c r="CK43" i="11"/>
  <c r="CY43" i="11"/>
  <c r="CK341" i="11"/>
  <c r="CY341" i="11"/>
  <c r="BN387" i="11"/>
  <c r="CX362" i="11"/>
  <c r="CK133" i="11"/>
  <c r="CY133" i="11"/>
  <c r="CK428" i="11"/>
  <c r="CY428" i="11"/>
  <c r="AZ118" i="11"/>
  <c r="BN467" i="11"/>
  <c r="CX492" i="11"/>
  <c r="AZ332" i="11"/>
  <c r="BN150" i="11"/>
  <c r="CN96" i="11"/>
  <c r="DB96" i="11"/>
  <c r="CL74" i="11"/>
  <c r="CZ74" i="11"/>
  <c r="CK494" i="11"/>
  <c r="CY494" i="11"/>
  <c r="CK444" i="11"/>
  <c r="CY444" i="11"/>
  <c r="CL98" i="11"/>
  <c r="CZ98" i="11"/>
  <c r="CN242" i="11"/>
  <c r="DB242" i="11"/>
  <c r="CL342" i="11"/>
  <c r="CZ342" i="11"/>
  <c r="CM391" i="11"/>
  <c r="DA391" i="11"/>
  <c r="CM30" i="11"/>
  <c r="DA30" i="11"/>
  <c r="CN152" i="11"/>
  <c r="DB152" i="11"/>
  <c r="AZ392" i="11"/>
  <c r="BN394" i="11"/>
  <c r="AZ512" i="11"/>
  <c r="BN161" i="11"/>
  <c r="CN410" i="11"/>
  <c r="DB410" i="11"/>
  <c r="CN164" i="11"/>
  <c r="DB164" i="11"/>
  <c r="CJ413" i="11"/>
  <c r="CK38" i="11"/>
  <c r="CY38" i="11"/>
  <c r="AZ169" i="11"/>
  <c r="BN174" i="11"/>
  <c r="CK270" i="11"/>
  <c r="CY270" i="11"/>
  <c r="BN280" i="11"/>
  <c r="AZ537" i="11"/>
  <c r="AZ569" i="11"/>
  <c r="AZ602" i="11"/>
  <c r="AZ633" i="11"/>
  <c r="AZ664" i="11"/>
  <c r="AZ697" i="11"/>
  <c r="AZ729" i="11"/>
  <c r="AZ761" i="11"/>
  <c r="AZ793" i="11"/>
  <c r="AZ825" i="11"/>
  <c r="AZ857" i="11"/>
  <c r="AZ888" i="11"/>
  <c r="AZ921" i="11"/>
  <c r="AZ953" i="11"/>
  <c r="AZ985" i="11"/>
  <c r="CK46" i="11"/>
  <c r="CY46" i="11"/>
  <c r="AZ274" i="11"/>
  <c r="AZ695" i="11"/>
  <c r="AZ903" i="11"/>
  <c r="CV173" i="11"/>
  <c r="CV249" i="11"/>
  <c r="CV261" i="11"/>
  <c r="CV457" i="11"/>
  <c r="CV413" i="11"/>
  <c r="L105" i="20"/>
  <c r="S79" i="19"/>
  <c r="S84" i="19"/>
  <c r="L62" i="12"/>
  <c r="CV146" i="11"/>
  <c r="CV134" i="11"/>
  <c r="CN461" i="11"/>
  <c r="DB461" i="11"/>
  <c r="CN129" i="11"/>
  <c r="DB129" i="11"/>
  <c r="CJ107" i="11"/>
  <c r="CN149" i="11"/>
  <c r="DB149" i="11"/>
  <c r="AZ108" i="11"/>
  <c r="CL94" i="11"/>
  <c r="CZ94" i="11"/>
  <c r="AZ91" i="11"/>
  <c r="BN234" i="11"/>
  <c r="CL197" i="11"/>
  <c r="CZ197" i="11"/>
  <c r="CL303" i="11"/>
  <c r="CZ303" i="11"/>
  <c r="CL63" i="11"/>
  <c r="CZ63" i="11"/>
  <c r="CK441" i="11"/>
  <c r="CY441" i="11"/>
  <c r="CK329" i="11"/>
  <c r="CY329" i="11"/>
  <c r="AZ471" i="11"/>
  <c r="BN401" i="11"/>
  <c r="CX312" i="11"/>
  <c r="CL475" i="11"/>
  <c r="CZ475" i="11"/>
  <c r="CJ447" i="11"/>
  <c r="BN211" i="11"/>
  <c r="CL121" i="11"/>
  <c r="CZ121" i="11"/>
  <c r="CJ49" i="11"/>
  <c r="CM100" i="11"/>
  <c r="DA100" i="11"/>
  <c r="CM497" i="11"/>
  <c r="DA497" i="11"/>
  <c r="CN340" i="11"/>
  <c r="DB340" i="11"/>
  <c r="CJ92" i="11"/>
  <c r="CL136" i="11"/>
  <c r="CZ136" i="11"/>
  <c r="AZ181" i="11"/>
  <c r="CN496" i="11"/>
  <c r="DB496" i="11"/>
  <c r="CM304" i="11"/>
  <c r="DA304" i="11"/>
  <c r="AZ196" i="11"/>
  <c r="CM404" i="11"/>
  <c r="DA404" i="11"/>
  <c r="AZ438" i="11"/>
  <c r="CL204" i="11"/>
  <c r="CZ204" i="11"/>
  <c r="AZ408" i="11"/>
  <c r="CN395" i="11"/>
  <c r="DB395" i="11"/>
  <c r="AZ58" i="11"/>
  <c r="BN300" i="11"/>
  <c r="CL260" i="11"/>
  <c r="CZ260" i="11"/>
  <c r="CL170" i="11"/>
  <c r="CZ170" i="11"/>
  <c r="CM265" i="11"/>
  <c r="DA265" i="11"/>
  <c r="AZ530" i="11"/>
  <c r="BN538" i="11"/>
  <c r="BN570" i="11"/>
  <c r="BN601" i="11"/>
  <c r="BN634" i="11"/>
  <c r="BN666" i="11"/>
  <c r="BN698" i="11"/>
  <c r="BN730" i="11"/>
  <c r="BN763" i="11"/>
  <c r="BN794" i="11"/>
  <c r="BN826" i="11"/>
  <c r="BN858" i="11"/>
  <c r="BN890" i="11"/>
  <c r="BN923" i="11"/>
  <c r="BN954" i="11"/>
  <c r="BN986" i="11"/>
  <c r="BN427" i="11"/>
  <c r="CJ328" i="11"/>
  <c r="CL501" i="11"/>
  <c r="CZ501" i="11"/>
  <c r="BN95" i="11"/>
  <c r="CL503" i="11"/>
  <c r="CZ503" i="11"/>
  <c r="CM134" i="11"/>
  <c r="DA134" i="11"/>
  <c r="CJ275" i="11"/>
  <c r="CK131" i="11"/>
  <c r="CY131" i="11"/>
  <c r="CK307" i="11"/>
  <c r="CY307" i="11"/>
  <c r="CM481" i="11"/>
  <c r="DA481" i="11"/>
  <c r="AZ177" i="11"/>
  <c r="CX490" i="11"/>
  <c r="AZ435" i="11"/>
  <c r="BN202" i="11"/>
  <c r="CN372" i="11"/>
  <c r="DB372" i="11"/>
  <c r="CM249" i="11"/>
  <c r="DA249" i="11"/>
  <c r="CM449" i="11"/>
  <c r="DA449" i="11"/>
  <c r="CX34" i="11"/>
  <c r="AZ298" i="11"/>
  <c r="AZ563" i="11"/>
  <c r="AZ628" i="11"/>
  <c r="AZ691" i="11"/>
  <c r="AZ755" i="11"/>
  <c r="AZ811" i="11"/>
  <c r="AZ875" i="11"/>
  <c r="AZ938" i="11"/>
  <c r="AZ994" i="11"/>
  <c r="Q79" i="19"/>
  <c r="Q84" i="19"/>
  <c r="J105" i="20"/>
  <c r="J62" i="12"/>
  <c r="CL51" i="11"/>
  <c r="CZ51" i="11"/>
  <c r="CK29" i="11"/>
  <c r="CY29" i="11"/>
  <c r="CK250" i="11"/>
  <c r="CY250" i="11"/>
  <c r="CM222" i="11"/>
  <c r="DA222" i="11"/>
  <c r="CL450" i="11"/>
  <c r="CZ450" i="11"/>
  <c r="AZ37" i="11"/>
  <c r="BN272" i="11"/>
  <c r="AZ540" i="11"/>
  <c r="AZ637" i="11"/>
  <c r="AZ739" i="11"/>
  <c r="AZ836" i="11"/>
  <c r="AZ948" i="11"/>
  <c r="CK442" i="11"/>
  <c r="CY442" i="11"/>
  <c r="CJ71" i="11"/>
  <c r="CJ426" i="11"/>
  <c r="CM369" i="11"/>
  <c r="DA369" i="11"/>
  <c r="BN498" i="11"/>
  <c r="CK122" i="11"/>
  <c r="CY122" i="11"/>
  <c r="CJ76" i="11"/>
  <c r="CJ78" i="11"/>
  <c r="CM219" i="11"/>
  <c r="DA219" i="11"/>
  <c r="CM448" i="11"/>
  <c r="DA448" i="11"/>
  <c r="CK145" i="11"/>
  <c r="CY145" i="11"/>
  <c r="CM262" i="11"/>
  <c r="DA262" i="11"/>
  <c r="BN580" i="11"/>
  <c r="BN685" i="11"/>
  <c r="BN797" i="11"/>
  <c r="BN933" i="11"/>
  <c r="BN950" i="11"/>
  <c r="CN310" i="11"/>
  <c r="DB310" i="11"/>
  <c r="CK143" i="11"/>
  <c r="CY143" i="11"/>
  <c r="CN314" i="11"/>
  <c r="DB314" i="11"/>
  <c r="CK102" i="11"/>
  <c r="CY102" i="11"/>
  <c r="CK389" i="11"/>
  <c r="CY389" i="11"/>
  <c r="CM130" i="11"/>
  <c r="DA130" i="11"/>
  <c r="AZ453" i="11"/>
  <c r="BN176" i="11"/>
  <c r="CK157" i="11"/>
  <c r="CY157" i="11"/>
  <c r="CM185" i="11"/>
  <c r="DA185" i="11"/>
  <c r="CM190" i="11"/>
  <c r="DA190" i="11"/>
  <c r="BN639" i="11"/>
  <c r="BN839" i="11"/>
  <c r="CV468" i="11"/>
  <c r="CV308" i="11"/>
  <c r="CV251" i="11"/>
  <c r="CV438" i="11"/>
  <c r="CV359" i="11"/>
  <c r="BN507" i="11"/>
  <c r="AZ41" i="11"/>
  <c r="CN198" i="11"/>
  <c r="DB198" i="11"/>
  <c r="CL366" i="11"/>
  <c r="CZ366" i="11"/>
  <c r="CL195" i="11"/>
  <c r="CZ195" i="11"/>
  <c r="CL338" i="11"/>
  <c r="CZ338" i="11"/>
  <c r="CJ67" i="11"/>
  <c r="AZ193" i="11"/>
  <c r="CJ237" i="11"/>
  <c r="CK239" i="11"/>
  <c r="CY239" i="11"/>
  <c r="CK66" i="11"/>
  <c r="CY66" i="11"/>
  <c r="CN68" i="11"/>
  <c r="DB68" i="11"/>
  <c r="AZ348" i="11"/>
  <c r="CM156" i="11"/>
  <c r="DA156" i="11"/>
  <c r="CL184" i="11"/>
  <c r="CZ184" i="11"/>
  <c r="CK223" i="11"/>
  <c r="CY223" i="11"/>
  <c r="CJ36" i="11"/>
  <c r="AZ188" i="11"/>
  <c r="BN168" i="11"/>
  <c r="CM172" i="11"/>
  <c r="DA172" i="11"/>
  <c r="BN534" i="11"/>
  <c r="BN604" i="11"/>
  <c r="BN667" i="11"/>
  <c r="BN731" i="11"/>
  <c r="BN795" i="11"/>
  <c r="BN867" i="11"/>
  <c r="BN931" i="11"/>
  <c r="BN1004" i="11"/>
  <c r="CL502" i="11"/>
  <c r="CZ502" i="11"/>
  <c r="CK86" i="11"/>
  <c r="CY86" i="11"/>
  <c r="CN218" i="11"/>
  <c r="DB218" i="11"/>
  <c r="CN436" i="11"/>
  <c r="DB436" i="11"/>
  <c r="CJ186" i="11"/>
  <c r="CM409" i="11"/>
  <c r="DA409" i="11"/>
  <c r="CN416" i="11"/>
  <c r="DB416" i="11"/>
  <c r="CK266" i="11"/>
  <c r="CY266" i="11"/>
  <c r="AZ572" i="11"/>
  <c r="AZ668" i="11"/>
  <c r="AZ757" i="11"/>
  <c r="AZ844" i="11"/>
  <c r="AZ940" i="11"/>
  <c r="BN302" i="11"/>
  <c r="CJ403" i="11"/>
  <c r="CM50" i="11"/>
  <c r="DA50" i="11"/>
  <c r="CN474" i="11"/>
  <c r="DB474" i="11"/>
  <c r="CM458" i="11"/>
  <c r="DA458" i="11"/>
  <c r="AZ75" i="11"/>
  <c r="BN460" i="11"/>
  <c r="CL468" i="11"/>
  <c r="CZ468" i="11"/>
  <c r="CK203" i="11"/>
  <c r="CY203" i="11"/>
  <c r="CJ54" i="11"/>
  <c r="CK376" i="11"/>
  <c r="CY376" i="11"/>
  <c r="CL414" i="11"/>
  <c r="CZ414" i="11"/>
  <c r="AZ629" i="11"/>
  <c r="AZ773" i="11"/>
  <c r="AZ892" i="11"/>
  <c r="CL356" i="11"/>
  <c r="CZ356" i="11"/>
  <c r="AZ472" i="11"/>
  <c r="BN305" i="11"/>
  <c r="CK116" i="11"/>
  <c r="CY116" i="11"/>
  <c r="AZ235" i="11"/>
  <c r="BN500" i="11"/>
  <c r="CJ429" i="11"/>
  <c r="BN412" i="11"/>
  <c r="AZ520" i="11"/>
  <c r="AZ671" i="11"/>
  <c r="AZ880" i="11"/>
  <c r="CV341" i="11"/>
  <c r="CV406" i="11"/>
  <c r="CV162" i="11"/>
  <c r="CV327" i="11"/>
  <c r="CV370" i="11"/>
  <c r="CK335" i="11"/>
  <c r="CY335" i="11"/>
  <c r="CL331" i="11"/>
  <c r="CZ331" i="11"/>
  <c r="CN505" i="11"/>
  <c r="DB505" i="11"/>
  <c r="CK411" i="11"/>
  <c r="CY411" i="11"/>
  <c r="CK233" i="11"/>
  <c r="CY233" i="11"/>
  <c r="AZ65" i="11"/>
  <c r="CK451" i="11"/>
  <c r="CY451" i="11"/>
  <c r="CJ241" i="11"/>
  <c r="AZ476" i="11"/>
  <c r="CL89" i="11"/>
  <c r="CZ89" i="11"/>
  <c r="CL367" i="11"/>
  <c r="CZ367" i="11"/>
  <c r="CM463" i="11"/>
  <c r="DA463" i="11"/>
  <c r="CM279" i="11"/>
  <c r="DA279" i="11"/>
  <c r="BN228" i="11"/>
  <c r="CK112" i="11"/>
  <c r="CY112" i="11"/>
  <c r="CK105" i="11"/>
  <c r="CY105" i="11"/>
  <c r="CN221" i="11"/>
  <c r="DB221" i="11"/>
  <c r="CN259" i="11"/>
  <c r="DB259" i="11"/>
  <c r="AZ125" i="11"/>
  <c r="BN115" i="11"/>
  <c r="CX317" i="11"/>
  <c r="AZ247" i="11"/>
  <c r="BN370" i="11"/>
  <c r="CX230" i="11"/>
  <c r="AZ128" i="11"/>
  <c r="CL373" i="11"/>
  <c r="CZ373" i="11"/>
  <c r="AZ446" i="11"/>
  <c r="BN398" i="11"/>
  <c r="AZ518" i="11"/>
  <c r="BN277" i="11"/>
  <c r="AZ556" i="11"/>
  <c r="AZ651" i="11"/>
  <c r="AZ747" i="11"/>
  <c r="AZ852" i="11"/>
  <c r="AZ932" i="11"/>
  <c r="BN69" i="11"/>
  <c r="CX353" i="11"/>
  <c r="BN479" i="11"/>
  <c r="CM327" i="11"/>
  <c r="DA327" i="11"/>
  <c r="CJ459" i="11"/>
  <c r="CJ397" i="11"/>
  <c r="CN243" i="11"/>
  <c r="DB243" i="11"/>
  <c r="CK232" i="11"/>
  <c r="CY232" i="11"/>
  <c r="AZ462" i="11"/>
  <c r="BN151" i="11"/>
  <c r="CL209" i="11"/>
  <c r="CZ209" i="11"/>
  <c r="CK440" i="11"/>
  <c r="CY440" i="11"/>
  <c r="CK268" i="11"/>
  <c r="CY268" i="11"/>
  <c r="BN573" i="11"/>
  <c r="BN708" i="11"/>
  <c r="BN846" i="11"/>
  <c r="BN965" i="11"/>
  <c r="BN974" i="11"/>
  <c r="CK163" i="11"/>
  <c r="CY163" i="11"/>
  <c r="CK199" i="11"/>
  <c r="CY199" i="11"/>
  <c r="CL155" i="11"/>
  <c r="CZ155" i="11"/>
  <c r="CJ53" i="11"/>
  <c r="CN127" i="11"/>
  <c r="DB127" i="11"/>
  <c r="AZ454" i="11"/>
  <c r="BN368" i="11"/>
  <c r="CN120" i="11"/>
  <c r="DB120" i="11"/>
  <c r="CN390" i="11"/>
  <c r="DB390" i="11"/>
  <c r="CM141" i="11"/>
  <c r="DA141" i="11"/>
  <c r="CL189" i="11"/>
  <c r="CZ189" i="11"/>
  <c r="CN417" i="11"/>
  <c r="DB417" i="11"/>
  <c r="AZ269" i="11"/>
  <c r="AZ679" i="11"/>
  <c r="AZ894" i="11"/>
  <c r="BN491" i="11"/>
  <c r="BN182" i="11"/>
  <c r="BN354" i="11"/>
  <c r="BN114" i="11"/>
  <c r="BN347" i="11"/>
  <c r="BN333" i="11"/>
  <c r="BN126" i="11"/>
  <c r="BN62" i="11"/>
  <c r="DC333" i="11"/>
  <c r="BN487" i="11"/>
  <c r="DC230" i="11"/>
  <c r="CO230" i="11"/>
  <c r="DC34" i="11"/>
  <c r="BN32" i="11"/>
  <c r="BN490" i="11"/>
  <c r="BN323" i="11"/>
  <c r="BN292" i="11"/>
  <c r="BN358" i="11"/>
  <c r="BN349" i="11"/>
  <c r="CO492" i="11"/>
  <c r="DC256" i="11"/>
  <c r="CO256" i="11"/>
  <c r="BN33" i="11"/>
  <c r="BN357" i="11"/>
  <c r="CO287" i="11"/>
  <c r="BN230" i="11"/>
  <c r="BN492" i="11"/>
  <c r="BN293" i="11"/>
  <c r="DC287" i="11"/>
  <c r="BN206" i="11"/>
  <c r="BN334" i="11"/>
  <c r="BN352" i="11"/>
  <c r="BN236" i="11"/>
  <c r="CO126" i="11"/>
  <c r="BN84" i="11"/>
  <c r="BN353" i="11"/>
  <c r="BN485" i="11"/>
  <c r="BN488" i="11"/>
  <c r="BN322" i="11"/>
  <c r="BN287" i="11"/>
  <c r="A85" i="19"/>
  <c r="CO215" i="11"/>
  <c r="BN465" i="11"/>
  <c r="CO255" i="11"/>
  <c r="BN80" i="11"/>
  <c r="BN181" i="11"/>
  <c r="BN256" i="11"/>
  <c r="CO34" i="11"/>
  <c r="BN124" i="11"/>
  <c r="BN318" i="11"/>
  <c r="DC353" i="11"/>
  <c r="DC114" i="11"/>
  <c r="DC362" i="11"/>
  <c r="DC124" i="11"/>
  <c r="BN191" i="11"/>
  <c r="BN148" i="11"/>
  <c r="CO114" i="11"/>
  <c r="DC191" i="11"/>
  <c r="CO333" i="11"/>
  <c r="CO191" i="11"/>
  <c r="A82" i="19"/>
  <c r="DC491" i="11"/>
  <c r="M107" i="20"/>
  <c r="M109" i="20"/>
  <c r="CO491" i="11"/>
  <c r="BN350" i="11"/>
  <c r="L107" i="20"/>
  <c r="L109" i="20"/>
  <c r="BN348" i="11"/>
  <c r="BN48" i="11"/>
  <c r="BN315" i="11"/>
  <c r="BN23" i="11"/>
  <c r="O106" i="20"/>
  <c r="CO353" i="11"/>
  <c r="BN118" i="11"/>
  <c r="BN255" i="11"/>
  <c r="CO23" i="11"/>
  <c r="DC485" i="11"/>
  <c r="BN258" i="11"/>
  <c r="CO485" i="11"/>
  <c r="BN466" i="11"/>
  <c r="DC48" i="11"/>
  <c r="CO48" i="11"/>
  <c r="CO352" i="11"/>
  <c r="BN34" i="11"/>
  <c r="DC347" i="11"/>
  <c r="CO393" i="11"/>
  <c r="BN346" i="11"/>
  <c r="BN321" i="11"/>
  <c r="CO347" i="11"/>
  <c r="DC33" i="11"/>
  <c r="DC80" i="11"/>
  <c r="CO33" i="11"/>
  <c r="CO80" i="11"/>
  <c r="BN326" i="11"/>
  <c r="BN291" i="11"/>
  <c r="BN79" i="11"/>
  <c r="DC488" i="11"/>
  <c r="DC492" i="11"/>
  <c r="CO362" i="11"/>
  <c r="BN214" i="11"/>
  <c r="DC255" i="11"/>
  <c r="CO229" i="11"/>
  <c r="CO488" i="11"/>
  <c r="BN290" i="11"/>
  <c r="CO118" i="11"/>
  <c r="BN88" i="11"/>
  <c r="DC352" i="11"/>
  <c r="CO235" i="11"/>
  <c r="CO292" i="11"/>
  <c r="BN362" i="11"/>
  <c r="DC348" i="11"/>
  <c r="BN317" i="11"/>
  <c r="DC361" i="11"/>
  <c r="BN316" i="11"/>
  <c r="DC118" i="11"/>
  <c r="BN296" i="11"/>
  <c r="CO490" i="11"/>
  <c r="BN246" i="11"/>
  <c r="DC215" i="11"/>
  <c r="DC322" i="11"/>
  <c r="L95" i="12"/>
  <c r="DC320" i="11"/>
  <c r="BN312" i="11"/>
  <c r="CO322" i="11"/>
  <c r="BN294" i="11"/>
  <c r="DC393" i="11"/>
  <c r="BN257" i="11"/>
  <c r="DC350" i="11"/>
  <c r="CO350" i="11"/>
  <c r="O59" i="12"/>
  <c r="O62" i="12"/>
  <c r="BN345" i="11"/>
  <c r="BN24" i="11"/>
  <c r="BN324" i="11"/>
  <c r="BN486" i="11"/>
  <c r="BN361" i="11"/>
  <c r="CO312" i="11"/>
  <c r="BN295" i="11"/>
  <c r="BN286" i="11"/>
  <c r="BN320" i="11"/>
  <c r="DC490" i="11"/>
  <c r="CO87" i="11"/>
  <c r="DC235" i="11"/>
  <c r="BN226" i="11"/>
  <c r="DC315" i="11"/>
  <c r="DC292" i="11"/>
  <c r="DC179" i="11"/>
  <c r="DC47" i="11"/>
  <c r="CO124" i="11"/>
  <c r="DC126" i="11"/>
  <c r="CO315" i="11"/>
  <c r="DC357" i="11"/>
  <c r="L80" i="12"/>
  <c r="DC323" i="11"/>
  <c r="CO357" i="11"/>
  <c r="BN216" i="11"/>
  <c r="BN225" i="11"/>
  <c r="DC317" i="11"/>
  <c r="CO317" i="11"/>
  <c r="DC285" i="11"/>
  <c r="CO323" i="11"/>
  <c r="CO320" i="11"/>
  <c r="BN447" i="11"/>
  <c r="BN284" i="11"/>
  <c r="DC312" i="11"/>
  <c r="BN192" i="11"/>
  <c r="BN288" i="11"/>
  <c r="CO361" i="11"/>
  <c r="CO459" i="11"/>
  <c r="CX459" i="11"/>
  <c r="DC459" i="11"/>
  <c r="CO36" i="11"/>
  <c r="CX36" i="11"/>
  <c r="DC36" i="11"/>
  <c r="CO241" i="11"/>
  <c r="CX241" i="11"/>
  <c r="CO237" i="11"/>
  <c r="CX237" i="11"/>
  <c r="DC237" i="11"/>
  <c r="M95" i="12"/>
  <c r="CO76" i="11"/>
  <c r="CX76" i="11"/>
  <c r="DC76" i="11"/>
  <c r="CO49" i="11"/>
  <c r="CX49" i="11"/>
  <c r="DC49" i="11"/>
  <c r="CO413" i="11"/>
  <c r="CX413" i="11"/>
  <c r="DC413" i="11"/>
  <c r="CO285" i="11"/>
  <c r="CO35" i="11"/>
  <c r="CX35" i="11"/>
  <c r="DC35" i="11"/>
  <c r="DC181" i="11"/>
  <c r="CO242" i="11"/>
  <c r="CX242" i="11"/>
  <c r="DC242" i="11"/>
  <c r="CO117" i="11"/>
  <c r="CO405" i="11"/>
  <c r="CX405" i="11"/>
  <c r="DC405" i="11"/>
  <c r="BN87" i="11"/>
  <c r="CO337" i="11"/>
  <c r="DC214" i="11"/>
  <c r="CO188" i="11"/>
  <c r="CX188" i="11"/>
  <c r="DC188" i="11"/>
  <c r="CO66" i="11"/>
  <c r="CX66" i="11"/>
  <c r="DC66" i="11"/>
  <c r="DC489" i="11"/>
  <c r="CO167" i="11"/>
  <c r="CX167" i="11"/>
  <c r="DC167" i="11"/>
  <c r="CO251" i="11"/>
  <c r="CX251" i="11"/>
  <c r="DC251" i="11"/>
  <c r="CO470" i="11"/>
  <c r="CX470" i="11"/>
  <c r="DC470" i="11"/>
  <c r="DC293" i="11"/>
  <c r="CO55" i="11"/>
  <c r="CX55" i="11"/>
  <c r="DC55" i="11"/>
  <c r="DC289" i="11"/>
  <c r="M47" i="12"/>
  <c r="R79" i="19"/>
  <c r="R84" i="19"/>
  <c r="K105" i="20"/>
  <c r="K62" i="12"/>
  <c r="CO417" i="11"/>
  <c r="CX417" i="11"/>
  <c r="DC417" i="11"/>
  <c r="CO97" i="11"/>
  <c r="CX97" i="11"/>
  <c r="DC97" i="11"/>
  <c r="CO41" i="11"/>
  <c r="CX41" i="11"/>
  <c r="DC41" i="11"/>
  <c r="DC31" i="11"/>
  <c r="CO197" i="11"/>
  <c r="CX197" i="11"/>
  <c r="DC197" i="11"/>
  <c r="CO270" i="11"/>
  <c r="CX270" i="11"/>
  <c r="DC270" i="11"/>
  <c r="DC325" i="11"/>
  <c r="CO364" i="11"/>
  <c r="CX364" i="11"/>
  <c r="DC364" i="11"/>
  <c r="DC311" i="11"/>
  <c r="CO199" i="11"/>
  <c r="CX199" i="11"/>
  <c r="DC199" i="11"/>
  <c r="CO446" i="11"/>
  <c r="CX446" i="11"/>
  <c r="DC446" i="11"/>
  <c r="CO216" i="11"/>
  <c r="CO468" i="11"/>
  <c r="CX468" i="11"/>
  <c r="DC468" i="11"/>
  <c r="CO302" i="11"/>
  <c r="CX302" i="11"/>
  <c r="DC302" i="11"/>
  <c r="CO284" i="11"/>
  <c r="CO291" i="11"/>
  <c r="CO438" i="11"/>
  <c r="CX438" i="11"/>
  <c r="DC438" i="11"/>
  <c r="DC88" i="11"/>
  <c r="DC257" i="11"/>
  <c r="CO465" i="11"/>
  <c r="CO151" i="11"/>
  <c r="CX151" i="11"/>
  <c r="DC151" i="11"/>
  <c r="CO26" i="11"/>
  <c r="CX26" i="11"/>
  <c r="DC26" i="11"/>
  <c r="CO331" i="11"/>
  <c r="CX331" i="11"/>
  <c r="DC331" i="11"/>
  <c r="CO502" i="11"/>
  <c r="CX502" i="11"/>
  <c r="DC502" i="11"/>
  <c r="CO180" i="11"/>
  <c r="CO39" i="11"/>
  <c r="CX39" i="11"/>
  <c r="DC39" i="11"/>
  <c r="CO371" i="11"/>
  <c r="CX371" i="11"/>
  <c r="DC371" i="11"/>
  <c r="DC346" i="11"/>
  <c r="CO330" i="11"/>
  <c r="CX330" i="11"/>
  <c r="DC330" i="11"/>
  <c r="CO205" i="11"/>
  <c r="CO407" i="11"/>
  <c r="CX407" i="11"/>
  <c r="DC407" i="11"/>
  <c r="CO208" i="11"/>
  <c r="CX208" i="11"/>
  <c r="DC208" i="11"/>
  <c r="CO398" i="11"/>
  <c r="CX398" i="11"/>
  <c r="DC398" i="11"/>
  <c r="CO262" i="11"/>
  <c r="CX262" i="11"/>
  <c r="DC262" i="11"/>
  <c r="CO51" i="11"/>
  <c r="CX51" i="11"/>
  <c r="DC51" i="11"/>
  <c r="DC24" i="11"/>
  <c r="CO296" i="11"/>
  <c r="CO30" i="11"/>
  <c r="CX30" i="11"/>
  <c r="DC30" i="11"/>
  <c r="CO96" i="11"/>
  <c r="CX96" i="11"/>
  <c r="DC96" i="11"/>
  <c r="CO133" i="11"/>
  <c r="CX133" i="11"/>
  <c r="DC133" i="11"/>
  <c r="CO238" i="11"/>
  <c r="CX238" i="11"/>
  <c r="DC238" i="11"/>
  <c r="CO271" i="11"/>
  <c r="CX271" i="11"/>
  <c r="DC271" i="11"/>
  <c r="M132" i="12"/>
  <c r="M135" i="12"/>
  <c r="M173" i="13"/>
  <c r="M176" i="13"/>
  <c r="M116" i="12"/>
  <c r="M119" i="12"/>
  <c r="M121" i="12"/>
  <c r="M124" i="12"/>
  <c r="M127" i="12"/>
  <c r="M108" i="12"/>
  <c r="M111" i="12"/>
  <c r="J107" i="20"/>
  <c r="J109" i="20"/>
  <c r="CO436" i="11"/>
  <c r="CX436" i="11"/>
  <c r="DC436" i="11"/>
  <c r="CO239" i="11"/>
  <c r="CX239" i="11"/>
  <c r="DC239" i="11"/>
  <c r="CO219" i="11"/>
  <c r="CX219" i="11"/>
  <c r="DC219" i="11"/>
  <c r="CO181" i="11"/>
  <c r="CO329" i="11"/>
  <c r="CX329" i="11"/>
  <c r="DC329" i="11"/>
  <c r="L60" i="13"/>
  <c r="CO388" i="11"/>
  <c r="CX388" i="11"/>
  <c r="DC388" i="11"/>
  <c r="CO240" i="11"/>
  <c r="CX240" i="11"/>
  <c r="DC240" i="11"/>
  <c r="CO343" i="11"/>
  <c r="CX343" i="11"/>
  <c r="DC343" i="11"/>
  <c r="CO373" i="11"/>
  <c r="CX373" i="11"/>
  <c r="DC373" i="11"/>
  <c r="CO214" i="11"/>
  <c r="CO100" i="11"/>
  <c r="CX100" i="11"/>
  <c r="DC100" i="11"/>
  <c r="CO129" i="11"/>
  <c r="CX129" i="11"/>
  <c r="DC129" i="11"/>
  <c r="CO46" i="11"/>
  <c r="CX46" i="11"/>
  <c r="DC46" i="11"/>
  <c r="CO489" i="11"/>
  <c r="CO365" i="11"/>
  <c r="CX365" i="11"/>
  <c r="DC365" i="11"/>
  <c r="DC258" i="11"/>
  <c r="CO277" i="11"/>
  <c r="CX277" i="11"/>
  <c r="DC277" i="11"/>
  <c r="CO370" i="11"/>
  <c r="CX370" i="11"/>
  <c r="DC370" i="11"/>
  <c r="CO472" i="11"/>
  <c r="CX472" i="11"/>
  <c r="DC472" i="11"/>
  <c r="CO458" i="11"/>
  <c r="CX458" i="11"/>
  <c r="DC458" i="11"/>
  <c r="CO395" i="11"/>
  <c r="CX395" i="11"/>
  <c r="DC395" i="11"/>
  <c r="CO293" i="11"/>
  <c r="CO73" i="11"/>
  <c r="CX73" i="11"/>
  <c r="DC73" i="11"/>
  <c r="DC113" i="11"/>
  <c r="CO477" i="11"/>
  <c r="CX477" i="11"/>
  <c r="DC477" i="11"/>
  <c r="CO289" i="11"/>
  <c r="M60" i="13"/>
  <c r="K14" i="20"/>
  <c r="K16" i="20"/>
  <c r="CO31" i="11"/>
  <c r="CO401" i="11"/>
  <c r="CX401" i="11"/>
  <c r="DC401" i="11"/>
  <c r="CO325" i="11"/>
  <c r="CO311" i="11"/>
  <c r="BN289" i="11"/>
  <c r="CO476" i="11"/>
  <c r="CX476" i="11"/>
  <c r="DC476" i="11"/>
  <c r="CO116" i="11"/>
  <c r="CX116" i="11"/>
  <c r="DC116" i="11"/>
  <c r="CO217" i="11"/>
  <c r="CX217" i="11"/>
  <c r="DC217" i="11"/>
  <c r="DC319" i="11"/>
  <c r="CO29" i="11"/>
  <c r="CX29" i="11"/>
  <c r="DC29" i="11"/>
  <c r="CO497" i="11"/>
  <c r="CX497" i="11"/>
  <c r="DC497" i="11"/>
  <c r="CO88" i="11"/>
  <c r="CO74" i="11"/>
  <c r="CX74" i="11"/>
  <c r="DC74" i="11"/>
  <c r="CO499" i="11"/>
  <c r="CX499" i="11"/>
  <c r="DC499" i="11"/>
  <c r="CO210" i="11"/>
  <c r="CX210" i="11"/>
  <c r="DC210" i="11"/>
  <c r="CO257" i="11"/>
  <c r="CO153" i="11"/>
  <c r="CX153" i="11"/>
  <c r="DC153" i="11"/>
  <c r="CO336" i="11"/>
  <c r="CX336" i="11"/>
  <c r="DC336" i="11"/>
  <c r="CO335" i="11"/>
  <c r="CX335" i="11"/>
  <c r="DC335" i="11"/>
  <c r="CO195" i="11"/>
  <c r="CX195" i="11"/>
  <c r="DC195" i="11"/>
  <c r="CO190" i="11"/>
  <c r="CX190" i="11"/>
  <c r="DC190" i="11"/>
  <c r="CO102" i="11"/>
  <c r="CX102" i="11"/>
  <c r="DC102" i="11"/>
  <c r="CO501" i="11"/>
  <c r="CX501" i="11"/>
  <c r="DC501" i="11"/>
  <c r="CO144" i="11"/>
  <c r="CX144" i="11"/>
  <c r="DC144" i="11"/>
  <c r="CO98" i="11"/>
  <c r="CX98" i="11"/>
  <c r="DC98" i="11"/>
  <c r="CO187" i="11"/>
  <c r="CX187" i="11"/>
  <c r="DC187" i="11"/>
  <c r="CO138" i="11"/>
  <c r="CX138" i="11"/>
  <c r="DC138" i="11"/>
  <c r="CO301" i="11"/>
  <c r="CX301" i="11"/>
  <c r="DC301" i="11"/>
  <c r="CO346" i="11"/>
  <c r="CO456" i="11"/>
  <c r="CX456" i="11"/>
  <c r="DC456" i="11"/>
  <c r="CO369" i="11"/>
  <c r="CX369" i="11"/>
  <c r="CO24" i="11"/>
  <c r="DC182" i="11"/>
  <c r="CO60" i="11"/>
  <c r="CX60" i="11"/>
  <c r="DC60" i="11"/>
  <c r="DC62" i="11"/>
  <c r="CO397" i="11"/>
  <c r="CX397" i="11"/>
  <c r="DC397" i="11"/>
  <c r="CO186" i="11"/>
  <c r="CX186" i="11"/>
  <c r="DC186" i="11"/>
  <c r="CO429" i="11"/>
  <c r="CX429" i="11"/>
  <c r="DC429" i="11"/>
  <c r="CO54" i="11"/>
  <c r="CX54" i="11"/>
  <c r="DC54" i="11"/>
  <c r="CO154" i="11"/>
  <c r="CX154" i="11"/>
  <c r="DC154" i="11"/>
  <c r="CO189" i="11"/>
  <c r="CX189" i="11"/>
  <c r="DC189" i="11"/>
  <c r="CO463" i="11"/>
  <c r="CX463" i="11"/>
  <c r="DC463" i="11"/>
  <c r="CO218" i="11"/>
  <c r="CX218" i="11"/>
  <c r="DC218" i="11"/>
  <c r="CO184" i="11"/>
  <c r="CX184" i="11"/>
  <c r="DC184" i="11"/>
  <c r="CO450" i="11"/>
  <c r="CX450" i="11"/>
  <c r="DC450" i="11"/>
  <c r="CO136" i="11"/>
  <c r="CX136" i="11"/>
  <c r="DC136" i="11"/>
  <c r="CO441" i="11"/>
  <c r="CX441" i="11"/>
  <c r="DC441" i="11"/>
  <c r="L47" i="12"/>
  <c r="CO425" i="11"/>
  <c r="CX425" i="11"/>
  <c r="DC425" i="11"/>
  <c r="CO224" i="11"/>
  <c r="CX224" i="11"/>
  <c r="DC224" i="11"/>
  <c r="BN125" i="11"/>
  <c r="CO65" i="11"/>
  <c r="CX65" i="11"/>
  <c r="DC65" i="11"/>
  <c r="CO356" i="11"/>
  <c r="CX356" i="11"/>
  <c r="DC356" i="11"/>
  <c r="CO481" i="11"/>
  <c r="CX481" i="11"/>
  <c r="DC481" i="11"/>
  <c r="CO252" i="11"/>
  <c r="CX252" i="11"/>
  <c r="DC252" i="11"/>
  <c r="CO304" i="11"/>
  <c r="CX304" i="11"/>
  <c r="DC304" i="11"/>
  <c r="L124" i="12"/>
  <c r="L127" i="12"/>
  <c r="L116" i="12"/>
  <c r="L119" i="12"/>
  <c r="L121" i="12"/>
  <c r="L173" i="13"/>
  <c r="L176" i="13"/>
  <c r="L108" i="12"/>
  <c r="L111" i="12"/>
  <c r="L132" i="12"/>
  <c r="L135" i="12"/>
  <c r="CO342" i="11"/>
  <c r="CX342" i="11"/>
  <c r="DC342" i="11"/>
  <c r="BN117" i="11"/>
  <c r="DC354" i="11"/>
  <c r="CO258" i="11"/>
  <c r="CO368" i="11"/>
  <c r="CX368" i="11"/>
  <c r="DC368" i="11"/>
  <c r="CO414" i="11"/>
  <c r="CX414" i="11"/>
  <c r="DC414" i="11"/>
  <c r="CO474" i="11"/>
  <c r="CX474" i="11"/>
  <c r="DC474" i="11"/>
  <c r="DC358" i="11"/>
  <c r="CO234" i="11"/>
  <c r="CX234" i="11"/>
  <c r="DC234" i="11"/>
  <c r="BN1010" i="11"/>
  <c r="CO201" i="11"/>
  <c r="CX201" i="11"/>
  <c r="DC201" i="11"/>
  <c r="CO171" i="11"/>
  <c r="CX171" i="11"/>
  <c r="DC171" i="11"/>
  <c r="CO158" i="11"/>
  <c r="CX158" i="11"/>
  <c r="DC158" i="11"/>
  <c r="CO113" i="11"/>
  <c r="CO480" i="11"/>
  <c r="CX480" i="11"/>
  <c r="DC480" i="11"/>
  <c r="CO493" i="11"/>
  <c r="CX493" i="11"/>
  <c r="DC493" i="11"/>
  <c r="M80" i="12"/>
  <c r="CO176" i="11"/>
  <c r="CX176" i="11"/>
  <c r="DC176" i="11"/>
  <c r="DC192" i="11"/>
  <c r="CO40" i="11"/>
  <c r="CX40" i="11"/>
  <c r="DC40" i="11"/>
  <c r="BN179" i="11"/>
  <c r="BN147" i="11"/>
  <c r="BN47" i="11"/>
  <c r="CO319" i="11"/>
  <c r="CO498" i="11"/>
  <c r="CX498" i="11"/>
  <c r="DC498" i="11"/>
  <c r="CO372" i="11"/>
  <c r="CX372" i="11"/>
  <c r="DC372" i="11"/>
  <c r="DC288" i="11"/>
  <c r="CO313" i="11"/>
  <c r="CX313" i="11"/>
  <c r="DC313" i="11"/>
  <c r="CO396" i="11"/>
  <c r="CX396" i="11"/>
  <c r="DC396" i="11"/>
  <c r="CO69" i="11"/>
  <c r="CX69" i="11"/>
  <c r="DC69" i="11"/>
  <c r="DC83" i="11"/>
  <c r="CO185" i="11"/>
  <c r="CX185" i="11"/>
  <c r="DC185" i="11"/>
  <c r="CO264" i="11"/>
  <c r="CX264" i="11"/>
  <c r="DC264" i="11"/>
  <c r="CO103" i="11"/>
  <c r="CX103" i="11"/>
  <c r="DC103" i="11"/>
  <c r="CO430" i="11"/>
  <c r="CX430" i="11"/>
  <c r="DC430" i="11"/>
  <c r="N14" i="20"/>
  <c r="N16" i="20"/>
  <c r="CO243" i="11"/>
  <c r="CX243" i="11"/>
  <c r="DC243" i="11"/>
  <c r="BN83" i="11"/>
  <c r="CO305" i="11"/>
  <c r="CX305" i="11"/>
  <c r="DC305" i="11"/>
  <c r="CO50" i="11"/>
  <c r="CX50" i="11"/>
  <c r="DC50" i="11"/>
  <c r="CO157" i="11"/>
  <c r="CX157" i="11"/>
  <c r="DC157" i="11"/>
  <c r="CO260" i="11"/>
  <c r="CX260" i="11"/>
  <c r="DC260" i="11"/>
  <c r="CO182" i="11"/>
  <c r="CO137" i="11"/>
  <c r="CX137" i="11"/>
  <c r="DC137" i="11"/>
  <c r="CO135" i="11"/>
  <c r="CX135" i="11"/>
  <c r="DC135" i="11"/>
  <c r="CO77" i="11"/>
  <c r="CX77" i="11"/>
  <c r="DC77" i="11"/>
  <c r="CO62" i="11"/>
  <c r="CO339" i="11"/>
  <c r="CX339" i="11"/>
  <c r="DC339" i="11"/>
  <c r="CO67" i="11"/>
  <c r="CX67" i="11"/>
  <c r="DC67" i="11"/>
  <c r="CO57" i="11"/>
  <c r="CX57" i="11"/>
  <c r="DC57" i="11"/>
  <c r="CO111" i="11"/>
  <c r="CX111" i="11"/>
  <c r="DC111" i="11"/>
  <c r="CO107" i="11"/>
  <c r="CX107" i="11"/>
  <c r="DC107" i="11"/>
  <c r="CO457" i="11"/>
  <c r="CX457" i="11"/>
  <c r="DC457" i="11"/>
  <c r="CO403" i="11"/>
  <c r="CX403" i="11"/>
  <c r="DC403" i="11"/>
  <c r="CO110" i="11"/>
  <c r="CX110" i="11"/>
  <c r="DC110" i="11"/>
  <c r="CO141" i="11"/>
  <c r="CX141" i="11"/>
  <c r="DC141" i="11"/>
  <c r="DC125" i="11"/>
  <c r="CO367" i="11"/>
  <c r="CX367" i="11"/>
  <c r="DC367" i="11"/>
  <c r="CO411" i="11"/>
  <c r="CX411" i="11"/>
  <c r="DC411" i="11"/>
  <c r="CO86" i="11"/>
  <c r="CX86" i="11"/>
  <c r="DC86" i="11"/>
  <c r="CO193" i="11"/>
  <c r="CX193" i="11"/>
  <c r="DC193" i="11"/>
  <c r="J95" i="12"/>
  <c r="CO307" i="11"/>
  <c r="CX307" i="11"/>
  <c r="DC307" i="11"/>
  <c r="CO63" i="11"/>
  <c r="CX63" i="11"/>
  <c r="DC63" i="11"/>
  <c r="CO494" i="11"/>
  <c r="CX494" i="11"/>
  <c r="DC494" i="11"/>
  <c r="BN285" i="11"/>
  <c r="CO253" i="11"/>
  <c r="CX253" i="11"/>
  <c r="DC253" i="11"/>
  <c r="CO464" i="11"/>
  <c r="CX464" i="11"/>
  <c r="DC464" i="11"/>
  <c r="CO70" i="11"/>
  <c r="CX70" i="11"/>
  <c r="DC70" i="11"/>
  <c r="CO128" i="11"/>
  <c r="CX128" i="11"/>
  <c r="DC128" i="11"/>
  <c r="CO233" i="11"/>
  <c r="CX233" i="11"/>
  <c r="DC233" i="11"/>
  <c r="CO265" i="11"/>
  <c r="CX265" i="11"/>
  <c r="DC265" i="11"/>
  <c r="CO408" i="11"/>
  <c r="CX408" i="11"/>
  <c r="DC408" i="11"/>
  <c r="CO354" i="11"/>
  <c r="DC286" i="11"/>
  <c r="CO389" i="11"/>
  <c r="CX389" i="11"/>
  <c r="DC389" i="11"/>
  <c r="CO358" i="11"/>
  <c r="CO496" i="11"/>
  <c r="CX496" i="11"/>
  <c r="DC496" i="11"/>
  <c r="CO455" i="11"/>
  <c r="CX455" i="11"/>
  <c r="CO174" i="11"/>
  <c r="CX174" i="11"/>
  <c r="DC174" i="11"/>
  <c r="BN489" i="11"/>
  <c r="CO93" i="11"/>
  <c r="CX93" i="11"/>
  <c r="DC93" i="11"/>
  <c r="CO139" i="11"/>
  <c r="CX139" i="11"/>
  <c r="DC139" i="11"/>
  <c r="CY23" i="11"/>
  <c r="CO120" i="11"/>
  <c r="CX120" i="11"/>
  <c r="DC120" i="11"/>
  <c r="DC147" i="11"/>
  <c r="DC236" i="11"/>
  <c r="CO192" i="11"/>
  <c r="CO211" i="11"/>
  <c r="CX211" i="11"/>
  <c r="DC211" i="11"/>
  <c r="CO471" i="11"/>
  <c r="CX471" i="11"/>
  <c r="DC471" i="11"/>
  <c r="CO91" i="11"/>
  <c r="CX91" i="11"/>
  <c r="DC91" i="11"/>
  <c r="DC316" i="11"/>
  <c r="DC226" i="11"/>
  <c r="CO212" i="11"/>
  <c r="CX212" i="11"/>
  <c r="DC212" i="11"/>
  <c r="CO445" i="11"/>
  <c r="CX445" i="11"/>
  <c r="DC445" i="11"/>
  <c r="CO479" i="11"/>
  <c r="CX479" i="11"/>
  <c r="DC479" i="11"/>
  <c r="CO75" i="11"/>
  <c r="CX75" i="11"/>
  <c r="DC75" i="11"/>
  <c r="CO409" i="11"/>
  <c r="CX409" i="11"/>
  <c r="DC409" i="11"/>
  <c r="CO145" i="11"/>
  <c r="CX145" i="11"/>
  <c r="DC145" i="11"/>
  <c r="O18" i="12"/>
  <c r="O20" i="12"/>
  <c r="O22" i="12"/>
  <c r="CO288" i="11"/>
  <c r="DC132" i="11"/>
  <c r="CO83" i="11"/>
  <c r="BN319" i="11"/>
  <c r="CO282" i="11"/>
  <c r="CX282" i="11"/>
  <c r="DC282" i="11"/>
  <c r="CO121" i="11"/>
  <c r="CX121" i="11"/>
  <c r="DC121" i="11"/>
  <c r="BN351" i="11"/>
  <c r="N105" i="20"/>
  <c r="U79" i="19"/>
  <c r="U84" i="19"/>
  <c r="N62" i="12"/>
  <c r="DC295" i="11"/>
  <c r="CO433" i="11"/>
  <c r="CX433" i="11"/>
  <c r="DC433" i="11"/>
  <c r="CO155" i="11"/>
  <c r="CX155" i="11"/>
  <c r="DC155" i="11"/>
  <c r="CO268" i="11"/>
  <c r="CX268" i="11"/>
  <c r="DC268" i="11"/>
  <c r="DC334" i="11"/>
  <c r="CO259" i="11"/>
  <c r="CX259" i="11"/>
  <c r="DC259" i="11"/>
  <c r="CO460" i="11"/>
  <c r="CX460" i="11"/>
  <c r="DC460" i="11"/>
  <c r="J47" i="12"/>
  <c r="BN180" i="11"/>
  <c r="DC294" i="11"/>
  <c r="CO43" i="11"/>
  <c r="CX43" i="11"/>
  <c r="DC43" i="11"/>
  <c r="CO443" i="11"/>
  <c r="CX443" i="11"/>
  <c r="DC443" i="11"/>
  <c r="CO53" i="11"/>
  <c r="CX53" i="11"/>
  <c r="DC53" i="11"/>
  <c r="CO426" i="11"/>
  <c r="CX426" i="11"/>
  <c r="DC426" i="11"/>
  <c r="CO92" i="11"/>
  <c r="CX92" i="11"/>
  <c r="DC92" i="11"/>
  <c r="CO447" i="11"/>
  <c r="CX447" i="11"/>
  <c r="CO178" i="11"/>
  <c r="CX178" i="11"/>
  <c r="DC178" i="11"/>
  <c r="DC87" i="11"/>
  <c r="CO166" i="11"/>
  <c r="CX166" i="11"/>
  <c r="DC166" i="11"/>
  <c r="CO440" i="11"/>
  <c r="CX440" i="11"/>
  <c r="DC440" i="11"/>
  <c r="CO125" i="11"/>
  <c r="CO250" i="11"/>
  <c r="CX250" i="11"/>
  <c r="DC250" i="11"/>
  <c r="CO249" i="11"/>
  <c r="CX249" i="11"/>
  <c r="DC249" i="11"/>
  <c r="CO340" i="11"/>
  <c r="CX340" i="11"/>
  <c r="DC340" i="11"/>
  <c r="CO303" i="11"/>
  <c r="CX303" i="11"/>
  <c r="DC303" i="11"/>
  <c r="CO149" i="11"/>
  <c r="CX149" i="11"/>
  <c r="DC149" i="11"/>
  <c r="CO38" i="11"/>
  <c r="CX38" i="11"/>
  <c r="DC38" i="11"/>
  <c r="CO152" i="11"/>
  <c r="CX152" i="11"/>
  <c r="DC152" i="11"/>
  <c r="CO297" i="11"/>
  <c r="CX297" i="11"/>
  <c r="DC297" i="11"/>
  <c r="CO27" i="11"/>
  <c r="CX27" i="11"/>
  <c r="CO175" i="11"/>
  <c r="CX175" i="11"/>
  <c r="DC175" i="11"/>
  <c r="CO221" i="11"/>
  <c r="CX221" i="11"/>
  <c r="DC221" i="11"/>
  <c r="CO449" i="11"/>
  <c r="CX449" i="11"/>
  <c r="DC449" i="11"/>
  <c r="DC213" i="11"/>
  <c r="CO244" i="11"/>
  <c r="CX244" i="11"/>
  <c r="DC244" i="11"/>
  <c r="CO286" i="11"/>
  <c r="CO56" i="11"/>
  <c r="CX56" i="11"/>
  <c r="DC56" i="11"/>
  <c r="CO115" i="11"/>
  <c r="CX115" i="11"/>
  <c r="DC115" i="11"/>
  <c r="CO223" i="11"/>
  <c r="CX223" i="11"/>
  <c r="DC223" i="11"/>
  <c r="CO222" i="11"/>
  <c r="CX222" i="11"/>
  <c r="DC222" i="11"/>
  <c r="CO204" i="11"/>
  <c r="CX204" i="11"/>
  <c r="DC204" i="11"/>
  <c r="CO483" i="11"/>
  <c r="CX483" i="11"/>
  <c r="DC483" i="11"/>
  <c r="CO394" i="11"/>
  <c r="CX394" i="11"/>
  <c r="DC394" i="11"/>
  <c r="CO179" i="11"/>
  <c r="CO142" i="11"/>
  <c r="CX142" i="11"/>
  <c r="DC142" i="11"/>
  <c r="CO147" i="11"/>
  <c r="CO47" i="11"/>
  <c r="CO168" i="11"/>
  <c r="CX168" i="11"/>
  <c r="DC168" i="11"/>
  <c r="CO236" i="11"/>
  <c r="DC466" i="11"/>
  <c r="CO300" i="11"/>
  <c r="CX300" i="11"/>
  <c r="DC300" i="11"/>
  <c r="CO94" i="11"/>
  <c r="CX94" i="11"/>
  <c r="DC94" i="11"/>
  <c r="CO316" i="11"/>
  <c r="CO226" i="11"/>
  <c r="CO482" i="11"/>
  <c r="CX482" i="11"/>
  <c r="DC482" i="11"/>
  <c r="CO254" i="11"/>
  <c r="CX254" i="11"/>
  <c r="DC254" i="11"/>
  <c r="DC229" i="11"/>
  <c r="DC231" i="11"/>
  <c r="CO454" i="11"/>
  <c r="CX454" i="11"/>
  <c r="DC454" i="11"/>
  <c r="DC123" i="11"/>
  <c r="BN31" i="11"/>
  <c r="CO410" i="11"/>
  <c r="CX410" i="11"/>
  <c r="DC410" i="11"/>
  <c r="BN311" i="11"/>
  <c r="BN229" i="11"/>
  <c r="CO132" i="11"/>
  <c r="CO109" i="11"/>
  <c r="CX109" i="11"/>
  <c r="DC109" i="11"/>
  <c r="DC61" i="11"/>
  <c r="DC245" i="11"/>
  <c r="CO202" i="11"/>
  <c r="CX202" i="11"/>
  <c r="DC202" i="11"/>
  <c r="CO131" i="11"/>
  <c r="CX131" i="11"/>
  <c r="DC131" i="11"/>
  <c r="CO276" i="11"/>
  <c r="CX276" i="11"/>
  <c r="DC276" i="11"/>
  <c r="CO495" i="11"/>
  <c r="CX495" i="11"/>
  <c r="DC495" i="11"/>
  <c r="CO473" i="11"/>
  <c r="CX473" i="11"/>
  <c r="DC473" i="11"/>
  <c r="CO295" i="11"/>
  <c r="BN283" i="11"/>
  <c r="CO334" i="11"/>
  <c r="DC79" i="11"/>
  <c r="DC148" i="11"/>
  <c r="J60" i="13"/>
  <c r="CO198" i="11"/>
  <c r="CX198" i="11"/>
  <c r="DC198" i="11"/>
  <c r="CO294" i="11"/>
  <c r="CO467" i="11"/>
  <c r="CX467" i="11"/>
  <c r="DC467" i="11"/>
  <c r="DC290" i="11"/>
  <c r="CO183" i="11"/>
  <c r="CX183" i="11"/>
  <c r="DC183" i="11"/>
  <c r="CO200" i="11"/>
  <c r="CX200" i="11"/>
  <c r="DC200" i="11"/>
  <c r="CO309" i="11"/>
  <c r="CX309" i="11"/>
  <c r="DC309" i="11"/>
  <c r="CO165" i="11"/>
  <c r="CX165" i="11"/>
  <c r="DC165" i="11"/>
  <c r="CO71" i="11"/>
  <c r="CX71" i="11"/>
  <c r="DC71" i="11"/>
  <c r="CO306" i="11"/>
  <c r="CX306" i="11"/>
  <c r="DC306" i="11"/>
  <c r="CO162" i="11"/>
  <c r="CX162" i="11"/>
  <c r="DC162" i="11"/>
  <c r="CO416" i="11"/>
  <c r="CX416" i="11"/>
  <c r="DC416" i="11"/>
  <c r="CO475" i="11"/>
  <c r="CX475" i="11"/>
  <c r="DC475" i="11"/>
  <c r="CO363" i="11"/>
  <c r="CX363" i="11"/>
  <c r="DC363" i="11"/>
  <c r="CO25" i="11"/>
  <c r="CX25" i="11"/>
  <c r="DC25" i="11"/>
  <c r="CO44" i="11"/>
  <c r="CX44" i="11"/>
  <c r="DC44" i="11"/>
  <c r="CO127" i="11"/>
  <c r="CX127" i="11"/>
  <c r="DC127" i="11"/>
  <c r="CO89" i="11"/>
  <c r="CX89" i="11"/>
  <c r="DC89" i="11"/>
  <c r="CO505" i="11"/>
  <c r="CX505" i="11"/>
  <c r="DC505" i="11"/>
  <c r="CO104" i="11"/>
  <c r="CX104" i="11"/>
  <c r="DC104" i="11"/>
  <c r="CO437" i="11"/>
  <c r="CX437" i="11"/>
  <c r="DC437" i="11"/>
  <c r="CO42" i="11"/>
  <c r="CX42" i="11"/>
  <c r="DC42" i="11"/>
  <c r="CO213" i="11"/>
  <c r="CO278" i="11"/>
  <c r="CX278" i="11"/>
  <c r="DC278" i="11"/>
  <c r="CO160" i="11"/>
  <c r="CX160" i="11"/>
  <c r="DC160" i="11"/>
  <c r="CO279" i="11"/>
  <c r="CX279" i="11"/>
  <c r="DC279" i="11"/>
  <c r="CO451" i="11"/>
  <c r="CX451" i="11"/>
  <c r="DC451" i="11"/>
  <c r="CO402" i="11"/>
  <c r="CX402" i="11"/>
  <c r="DC402" i="11"/>
  <c r="CO314" i="11"/>
  <c r="CX314" i="11"/>
  <c r="DC314" i="11"/>
  <c r="CO169" i="11"/>
  <c r="CX169" i="11"/>
  <c r="DC169" i="11"/>
  <c r="CO439" i="11"/>
  <c r="CX439" i="11"/>
  <c r="DC439" i="11"/>
  <c r="DC318" i="11"/>
  <c r="CO355" i="11"/>
  <c r="CX355" i="11"/>
  <c r="DC355" i="11"/>
  <c r="CO106" i="11"/>
  <c r="CX106" i="11"/>
  <c r="DC106" i="11"/>
  <c r="CO248" i="11"/>
  <c r="CX248" i="11"/>
  <c r="DC248" i="11"/>
  <c r="CO327" i="11"/>
  <c r="CX327" i="11"/>
  <c r="DC327" i="11"/>
  <c r="DC324" i="11"/>
  <c r="CO130" i="11"/>
  <c r="CX130" i="11"/>
  <c r="DC130" i="11"/>
  <c r="CO466" i="11"/>
  <c r="CO299" i="11"/>
  <c r="CX299" i="11"/>
  <c r="DC299" i="11"/>
  <c r="CO504" i="11"/>
  <c r="CX504" i="11"/>
  <c r="DC504" i="11"/>
  <c r="BN215" i="11"/>
  <c r="CO231" i="11"/>
  <c r="CO269" i="11"/>
  <c r="CX269" i="11"/>
  <c r="DC269" i="11"/>
  <c r="CO123" i="11"/>
  <c r="DC326" i="11"/>
  <c r="CO134" i="11"/>
  <c r="CX134" i="11"/>
  <c r="DC134" i="11"/>
  <c r="CO161" i="11"/>
  <c r="CX161" i="11"/>
  <c r="DC161" i="11"/>
  <c r="BN325" i="11"/>
  <c r="CO273" i="11"/>
  <c r="CX273" i="11"/>
  <c r="DC273" i="11"/>
  <c r="CO45" i="11"/>
  <c r="CX45" i="11"/>
  <c r="DC45" i="11"/>
  <c r="DC283" i="11"/>
  <c r="CO61" i="11"/>
  <c r="CO245" i="11"/>
  <c r="CO310" i="11"/>
  <c r="CX310" i="11"/>
  <c r="DC310" i="11"/>
  <c r="CO448" i="11"/>
  <c r="CX448" i="11"/>
  <c r="CO170" i="11"/>
  <c r="CX170" i="11"/>
  <c r="DC170" i="11"/>
  <c r="DC32" i="11"/>
  <c r="CO484" i="11"/>
  <c r="CX484" i="11"/>
  <c r="DC484" i="11"/>
  <c r="DB23" i="11"/>
  <c r="CO163" i="11"/>
  <c r="CX163" i="11"/>
  <c r="DC163" i="11"/>
  <c r="CO105" i="11"/>
  <c r="CX105" i="11"/>
  <c r="DC105" i="11"/>
  <c r="CO79" i="11"/>
  <c r="CO172" i="11"/>
  <c r="CX172" i="11"/>
  <c r="DC172" i="11"/>
  <c r="CO148" i="11"/>
  <c r="J80" i="12"/>
  <c r="DC487" i="11"/>
  <c r="CO290" i="11"/>
  <c r="CO344" i="11"/>
  <c r="CX344" i="11"/>
  <c r="DC344" i="11"/>
  <c r="DC345" i="11"/>
  <c r="CO78" i="11"/>
  <c r="CX78" i="11"/>
  <c r="DC78" i="11"/>
  <c r="CO328" i="11"/>
  <c r="CX328" i="11"/>
  <c r="DC328" i="11"/>
  <c r="CO59" i="11"/>
  <c r="CX59" i="11"/>
  <c r="DC59" i="11"/>
  <c r="CO81" i="11"/>
  <c r="CX81" i="11"/>
  <c r="DC81" i="11"/>
  <c r="CO82" i="11"/>
  <c r="CX82" i="11"/>
  <c r="DC82" i="11"/>
  <c r="CO227" i="11"/>
  <c r="CX227" i="11"/>
  <c r="DC227" i="11"/>
  <c r="CO348" i="11"/>
  <c r="CO274" i="11"/>
  <c r="CX274" i="11"/>
  <c r="DC274" i="11"/>
  <c r="CO164" i="11"/>
  <c r="CX164" i="11"/>
  <c r="DC164" i="11"/>
  <c r="CO391" i="11"/>
  <c r="CX391" i="11"/>
  <c r="DC391" i="11"/>
  <c r="CO261" i="11"/>
  <c r="CX261" i="11"/>
  <c r="DC261" i="11"/>
  <c r="CO375" i="11"/>
  <c r="CX375" i="11"/>
  <c r="DC375" i="11"/>
  <c r="BN235" i="11"/>
  <c r="CO392" i="11"/>
  <c r="CX392" i="11"/>
  <c r="DC392" i="11"/>
  <c r="CO266" i="11"/>
  <c r="CX266" i="11"/>
  <c r="DC266" i="11"/>
  <c r="CO156" i="11"/>
  <c r="CX156" i="11"/>
  <c r="DC156" i="11"/>
  <c r="CO318" i="11"/>
  <c r="CO281" i="11"/>
  <c r="CX281" i="11"/>
  <c r="DC281" i="11"/>
  <c r="DC321" i="11"/>
  <c r="CO64" i="11"/>
  <c r="CX64" i="11"/>
  <c r="DC64" i="11"/>
  <c r="CO324" i="11"/>
  <c r="BN369" i="11"/>
  <c r="CO272" i="11"/>
  <c r="CX272" i="11"/>
  <c r="DC272" i="11"/>
  <c r="CO58" i="11"/>
  <c r="CX58" i="11"/>
  <c r="DC58" i="11"/>
  <c r="CO52" i="11"/>
  <c r="CX52" i="11"/>
  <c r="DC52" i="11"/>
  <c r="CO360" i="11"/>
  <c r="CX360" i="11"/>
  <c r="DC360" i="11"/>
  <c r="BN113" i="11"/>
  <c r="DC84" i="11"/>
  <c r="CO462" i="11"/>
  <c r="CX462" i="11"/>
  <c r="DC462" i="11"/>
  <c r="CO228" i="11"/>
  <c r="CX228" i="11"/>
  <c r="DC228" i="11"/>
  <c r="DC246" i="11"/>
  <c r="CO326" i="11"/>
  <c r="CO453" i="11"/>
  <c r="CX453" i="11"/>
  <c r="DC453" i="11"/>
  <c r="CO37" i="11"/>
  <c r="CX37" i="11"/>
  <c r="DC37" i="11"/>
  <c r="CO177" i="11"/>
  <c r="CX177" i="11"/>
  <c r="DC177" i="11"/>
  <c r="CO503" i="11"/>
  <c r="CX503" i="11"/>
  <c r="DC503" i="11"/>
  <c r="DC351" i="11"/>
  <c r="CO378" i="11"/>
  <c r="CX378" i="11"/>
  <c r="DC378" i="11"/>
  <c r="DC486" i="11"/>
  <c r="DC225" i="11"/>
  <c r="CO220" i="11"/>
  <c r="CX220" i="11"/>
  <c r="DC220" i="11"/>
  <c r="DC434" i="11"/>
  <c r="CO283" i="11"/>
  <c r="CO390" i="11"/>
  <c r="CX390" i="11"/>
  <c r="DC390" i="11"/>
  <c r="BN123" i="11"/>
  <c r="CO412" i="11"/>
  <c r="CX412" i="11"/>
  <c r="DC412" i="11"/>
  <c r="CO150" i="11"/>
  <c r="CX150" i="11"/>
  <c r="DC150" i="11"/>
  <c r="DC206" i="11"/>
  <c r="CO32" i="11"/>
  <c r="CO478" i="11"/>
  <c r="CX478" i="11"/>
  <c r="DC478" i="11"/>
  <c r="CO194" i="11"/>
  <c r="CX194" i="11"/>
  <c r="DC194" i="11"/>
  <c r="CO209" i="11"/>
  <c r="CX209" i="11"/>
  <c r="DC209" i="11"/>
  <c r="CO112" i="11"/>
  <c r="CX112" i="11"/>
  <c r="DC112" i="11"/>
  <c r="DC349" i="11"/>
  <c r="BN245" i="11"/>
  <c r="CO487" i="11"/>
  <c r="CO345" i="11"/>
  <c r="CO406" i="11"/>
  <c r="CX406" i="11"/>
  <c r="DC406" i="11"/>
  <c r="BN205" i="11"/>
  <c r="CO275" i="11"/>
  <c r="CX275" i="11"/>
  <c r="DC275" i="11"/>
  <c r="CO263" i="11"/>
  <c r="CX263" i="11"/>
  <c r="DC263" i="11"/>
  <c r="CO359" i="11"/>
  <c r="CX359" i="11"/>
  <c r="DC359" i="11"/>
  <c r="CO506" i="11"/>
  <c r="CX506" i="11"/>
  <c r="DC506" i="11"/>
  <c r="CO452" i="11"/>
  <c r="CX452" i="11"/>
  <c r="DC452" i="11"/>
  <c r="CO247" i="11"/>
  <c r="CX247" i="11"/>
  <c r="DC247" i="11"/>
  <c r="CO366" i="11"/>
  <c r="CX366" i="11"/>
  <c r="DC366" i="11"/>
  <c r="CO143" i="11"/>
  <c r="CX143" i="11"/>
  <c r="DC143" i="11"/>
  <c r="J124" i="12"/>
  <c r="J132" i="12"/>
  <c r="J173" i="13"/>
  <c r="J108" i="12"/>
  <c r="J116" i="12"/>
  <c r="CO435" i="11"/>
  <c r="CX435" i="11"/>
  <c r="DC435" i="11"/>
  <c r="CO461" i="11"/>
  <c r="CX461" i="11"/>
  <c r="DC461" i="11"/>
  <c r="CO332" i="11"/>
  <c r="CX332" i="11"/>
  <c r="DC332" i="11"/>
  <c r="DC117" i="11"/>
  <c r="CO400" i="11"/>
  <c r="CX400" i="11"/>
  <c r="DC400" i="11"/>
  <c r="CO119" i="11"/>
  <c r="CX119" i="11"/>
  <c r="DC119" i="11"/>
  <c r="CO72" i="11"/>
  <c r="CX72" i="11"/>
  <c r="DC72" i="11"/>
  <c r="DC337" i="11"/>
  <c r="CO232" i="11"/>
  <c r="CX232" i="11"/>
  <c r="DC232" i="11"/>
  <c r="CO28" i="11"/>
  <c r="CX28" i="11"/>
  <c r="CO399" i="11"/>
  <c r="CX399" i="11"/>
  <c r="DC399" i="11"/>
  <c r="CO68" i="11"/>
  <c r="CX68" i="11"/>
  <c r="DC68" i="11"/>
  <c r="CO267" i="11"/>
  <c r="CX267" i="11"/>
  <c r="DC267" i="11"/>
  <c r="CO173" i="11"/>
  <c r="CX173" i="11"/>
  <c r="DC173" i="11"/>
  <c r="CO140" i="11"/>
  <c r="CX140" i="11"/>
  <c r="DC140" i="11"/>
  <c r="CO308" i="11"/>
  <c r="CX308" i="11"/>
  <c r="DC308" i="11"/>
  <c r="CO338" i="11"/>
  <c r="CX338" i="11"/>
  <c r="DC338" i="11"/>
  <c r="CO404" i="11"/>
  <c r="CX404" i="11"/>
  <c r="DC404" i="11"/>
  <c r="CO108" i="11"/>
  <c r="CX108" i="11"/>
  <c r="DC108" i="11"/>
  <c r="CO377" i="11"/>
  <c r="CX377" i="11"/>
  <c r="DC377" i="11"/>
  <c r="BN213" i="11"/>
  <c r="CO415" i="11"/>
  <c r="CX415" i="11"/>
  <c r="DC415" i="11"/>
  <c r="CO321" i="11"/>
  <c r="CO196" i="11"/>
  <c r="CX196" i="11"/>
  <c r="DC196" i="11"/>
  <c r="CO387" i="11"/>
  <c r="CX387" i="11"/>
  <c r="DC387" i="11"/>
  <c r="CO84" i="11"/>
  <c r="CO159" i="11"/>
  <c r="CX159" i="11"/>
  <c r="DC159" i="11"/>
  <c r="CO99" i="11"/>
  <c r="CX99" i="11"/>
  <c r="DC99" i="11"/>
  <c r="DC216" i="11"/>
  <c r="CO500" i="11"/>
  <c r="CX500" i="11"/>
  <c r="DC500" i="11"/>
  <c r="DC284" i="11"/>
  <c r="CO246" i="11"/>
  <c r="DC291" i="11"/>
  <c r="CO298" i="11"/>
  <c r="CX298" i="11"/>
  <c r="DC298" i="11"/>
  <c r="CO95" i="11"/>
  <c r="CX95" i="11"/>
  <c r="DC95" i="11"/>
  <c r="CO374" i="11"/>
  <c r="CX374" i="11"/>
  <c r="CO444" i="11"/>
  <c r="CX444" i="11"/>
  <c r="DC444" i="11"/>
  <c r="CO351" i="11"/>
  <c r="CO486" i="11"/>
  <c r="CO225" i="11"/>
  <c r="CO418" i="11"/>
  <c r="CX418" i="11"/>
  <c r="DC418" i="11"/>
  <c r="CO469" i="11"/>
  <c r="CX469" i="11"/>
  <c r="DC469" i="11"/>
  <c r="CO434" i="11"/>
  <c r="DC465" i="11"/>
  <c r="CO203" i="11"/>
  <c r="CX203" i="11"/>
  <c r="DC203" i="11"/>
  <c r="CO442" i="11"/>
  <c r="CX442" i="11"/>
  <c r="DC442" i="11"/>
  <c r="DC180" i="11"/>
  <c r="CO280" i="11"/>
  <c r="CX280" i="11"/>
  <c r="DC280" i="11"/>
  <c r="CO341" i="11"/>
  <c r="CX341" i="11"/>
  <c r="DC341" i="11"/>
  <c r="CO206" i="11"/>
  <c r="DC205" i="11"/>
  <c r="CO101" i="11"/>
  <c r="CX101" i="11"/>
  <c r="DC101" i="11"/>
  <c r="CO349" i="11"/>
  <c r="CO376" i="11"/>
  <c r="CX376" i="11"/>
  <c r="DC376" i="11"/>
  <c r="BN61" i="11"/>
  <c r="CO122" i="11"/>
  <c r="CX122" i="11"/>
  <c r="DC122" i="11"/>
  <c r="CO427" i="11"/>
  <c r="CX427" i="11"/>
  <c r="DC427" i="11"/>
  <c r="DC296" i="11"/>
  <c r="CO428" i="11"/>
  <c r="CX428" i="11"/>
  <c r="DC428" i="11"/>
  <c r="CO146" i="11"/>
  <c r="CX146" i="11"/>
  <c r="DC146" i="11"/>
  <c r="CO207" i="11"/>
  <c r="CX207" i="11"/>
  <c r="DC207" i="11"/>
  <c r="CO85" i="11"/>
  <c r="CX85" i="11"/>
  <c r="DC85" i="11"/>
  <c r="CO90" i="11"/>
  <c r="CX90" i="11"/>
  <c r="DC90" i="11"/>
  <c r="L137" i="12"/>
  <c r="Y224" i="21"/>
  <c r="A84" i="19"/>
  <c r="D4" i="19"/>
  <c r="J9" i="10"/>
  <c r="DC23" i="11"/>
  <c r="X224" i="21"/>
  <c r="V224" i="21"/>
  <c r="L129" i="12"/>
  <c r="M129" i="12"/>
  <c r="M178" i="13"/>
  <c r="A16" i="20"/>
  <c r="N107" i="20"/>
  <c r="N109" i="20"/>
  <c r="K107" i="20"/>
  <c r="K109" i="20"/>
  <c r="O14" i="20"/>
  <c r="N95" i="12"/>
  <c r="L113" i="12"/>
  <c r="DC28" i="11"/>
  <c r="J135" i="12"/>
  <c r="J137" i="12"/>
  <c r="J127" i="12"/>
  <c r="J129" i="12"/>
  <c r="N80" i="12"/>
  <c r="O105" i="20"/>
  <c r="O107" i="20"/>
  <c r="K60" i="13"/>
  <c r="DC448" i="11"/>
  <c r="K95" i="12"/>
  <c r="L181" i="13"/>
  <c r="L184" i="13"/>
  <c r="K80" i="12"/>
  <c r="M137" i="12"/>
  <c r="J119" i="12"/>
  <c r="J121" i="12"/>
  <c r="J111" i="12"/>
  <c r="J113" i="12"/>
  <c r="DC374" i="11"/>
  <c r="L178" i="13"/>
  <c r="M113" i="12"/>
  <c r="DC241" i="11"/>
  <c r="N124" i="12"/>
  <c r="N127" i="12"/>
  <c r="N116" i="12"/>
  <c r="N119" i="12"/>
  <c r="N121" i="12"/>
  <c r="N173" i="13"/>
  <c r="N176" i="13"/>
  <c r="N108" i="12"/>
  <c r="N111" i="12"/>
  <c r="N132" i="12"/>
  <c r="N135" i="12"/>
  <c r="J176" i="13"/>
  <c r="J178" i="13"/>
  <c r="K116" i="12"/>
  <c r="K119" i="12"/>
  <c r="K121" i="12"/>
  <c r="K108" i="12"/>
  <c r="K111" i="12"/>
  <c r="K173" i="13"/>
  <c r="K176" i="13"/>
  <c r="K124" i="12"/>
  <c r="K127" i="12"/>
  <c r="K132" i="12"/>
  <c r="K135" i="12"/>
  <c r="DC447" i="11"/>
  <c r="DC455" i="11"/>
  <c r="N47" i="12"/>
  <c r="DC369" i="11"/>
  <c r="M113" i="13"/>
  <c r="L113" i="13"/>
  <c r="DC27" i="11"/>
  <c r="N60" i="13"/>
  <c r="M181" i="13"/>
  <c r="M184" i="13"/>
  <c r="K47" i="12"/>
  <c r="Z224" i="21"/>
  <c r="A109" i="20"/>
  <c r="D4" i="20"/>
  <c r="J14" i="10"/>
  <c r="W224" i="21"/>
  <c r="N137" i="12"/>
  <c r="L186" i="13"/>
  <c r="O95" i="12"/>
  <c r="O60" i="13"/>
  <c r="N113" i="13"/>
  <c r="N113" i="12"/>
  <c r="O80" i="12"/>
  <c r="O47" i="12"/>
  <c r="K113" i="12"/>
  <c r="K113" i="13"/>
  <c r="N178" i="13"/>
  <c r="N181" i="13"/>
  <c r="N184" i="13"/>
  <c r="K181" i="13"/>
  <c r="K184" i="13"/>
  <c r="N129" i="12"/>
  <c r="O108" i="12"/>
  <c r="O111" i="12"/>
  <c r="O116" i="12"/>
  <c r="O119" i="12"/>
  <c r="O121" i="12"/>
  <c r="A121" i="12"/>
  <c r="K129" i="12"/>
  <c r="K137" i="12"/>
  <c r="O124" i="12"/>
  <c r="O127" i="12"/>
  <c r="K178" i="13"/>
  <c r="O173" i="13"/>
  <c r="O176" i="13"/>
  <c r="J113" i="13"/>
  <c r="O132" i="12"/>
  <c r="O135" i="12"/>
  <c r="M186" i="13"/>
  <c r="J181" i="13"/>
  <c r="A224" i="21"/>
  <c r="D4" i="21"/>
  <c r="J15" i="10"/>
  <c r="O137" i="12"/>
  <c r="A137" i="12"/>
  <c r="O178" i="13"/>
  <c r="A178" i="13"/>
  <c r="N186" i="13"/>
  <c r="O129" i="12"/>
  <c r="A129" i="12"/>
  <c r="O113" i="12"/>
  <c r="A113" i="12"/>
  <c r="K186" i="13"/>
  <c r="O113" i="13"/>
  <c r="O181" i="13"/>
  <c r="O184" i="13"/>
  <c r="J184" i="13"/>
  <c r="J186" i="13"/>
  <c r="A191" i="13"/>
  <c r="O186" i="13"/>
  <c r="A186" i="13"/>
  <c r="D4" i="13"/>
  <c r="J16" i="10"/>
  <c r="D4" i="12"/>
  <c r="J13" i="10"/>
  <c r="J19" i="10"/>
  <c r="D3" i="17"/>
  <c r="D3" i="9"/>
  <c r="D3" i="20"/>
  <c r="D3" i="11"/>
  <c r="D3" i="3"/>
  <c r="D3" i="12"/>
  <c r="E3" i="10"/>
  <c r="D3" i="21"/>
  <c r="D3" i="13"/>
  <c r="D3" i="19"/>
  <c r="D3" i="7"/>
  <c r="D3" i="5"/>
  <c r="D3" i="18"/>
</calcChain>
</file>

<file path=xl/comments1.xml><?xml version="1.0" encoding="utf-8"?>
<comments xmlns="http://schemas.openxmlformats.org/spreadsheetml/2006/main">
  <authors>
    <author>Henry Wu</author>
  </authors>
  <commentList>
    <comment ref="D153" authorId="0" shapeId="0">
      <text>
        <r>
          <rPr>
            <b/>
            <sz val="9"/>
            <color indexed="81"/>
            <rFont val="Tahoma"/>
            <family val="2"/>
          </rPr>
          <t>Henry Wu:</t>
        </r>
        <r>
          <rPr>
            <sz val="9"/>
            <color indexed="81"/>
            <rFont val="Tahoma"/>
            <family val="2"/>
          </rPr>
          <t xml:space="preserve">
Should be just "Other" since this is now allocated to "Plant and Equip"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<sst xmlns="http://schemas.openxmlformats.org/spreadsheetml/2006/main" count="8272" uniqueCount="774">
  <si>
    <t>Table of Contents</t>
  </si>
  <si>
    <t>End</t>
  </si>
  <si>
    <t>WB Check</t>
  </si>
  <si>
    <t>Sheet Check</t>
  </si>
  <si>
    <t>Model Name</t>
  </si>
  <si>
    <t>TransGrid Capex Forecast Model</t>
  </si>
  <si>
    <t>Input Cost Categories</t>
  </si>
  <si>
    <t>Labour Escalation Rates</t>
  </si>
  <si>
    <t>IC_Category_List</t>
  </si>
  <si>
    <t>Source</t>
  </si>
  <si>
    <t>Unit</t>
  </si>
  <si>
    <t>Basis</t>
  </si>
  <si>
    <t>Timing</t>
  </si>
  <si>
    <t>Labour</t>
  </si>
  <si>
    <t>TBC</t>
  </si>
  <si>
    <t>N/A</t>
  </si>
  <si>
    <t>Non-Labour</t>
  </si>
  <si>
    <t>Escalation</t>
  </si>
  <si>
    <t>Escalation Index</t>
  </si>
  <si>
    <t>Cost Escalation Index</t>
  </si>
  <si>
    <t>Esc_Category_List</t>
  </si>
  <si>
    <t>RIN Level 1</t>
  </si>
  <si>
    <t>AC_RIN_Lvl_1</t>
  </si>
  <si>
    <t>Replacement Expenditure</t>
  </si>
  <si>
    <t>Connections</t>
  </si>
  <si>
    <t>Augmentation Expenditure</t>
  </si>
  <si>
    <t>Non-network - ICT</t>
  </si>
  <si>
    <t>Non-network - Other</t>
  </si>
  <si>
    <t>Capitalised Network Overheads</t>
  </si>
  <si>
    <t>Capitalised Corporate Overheads</t>
  </si>
  <si>
    <t>[Spare]</t>
  </si>
  <si>
    <t>RIN Level 2</t>
  </si>
  <si>
    <t>AC_RIN_Lvl_2</t>
  </si>
  <si>
    <t>NCIPAP</t>
  </si>
  <si>
    <t>Transmission Lines</t>
  </si>
  <si>
    <t>Substation</t>
  </si>
  <si>
    <t>Digital Infrastructure</t>
  </si>
  <si>
    <t>Others</t>
  </si>
  <si>
    <t>Augmentations</t>
  </si>
  <si>
    <t>Information Technology</t>
  </si>
  <si>
    <t>Security/Compliance</t>
  </si>
  <si>
    <t>Property</t>
  </si>
  <si>
    <t>Fleet</t>
  </si>
  <si>
    <t>Augex - Major Project</t>
  </si>
  <si>
    <t>RIN Level 3</t>
  </si>
  <si>
    <t>AC_RIN_Lvl_3</t>
  </si>
  <si>
    <t>Repex</t>
  </si>
  <si>
    <t>Augex</t>
  </si>
  <si>
    <t>ICT</t>
  </si>
  <si>
    <t>Fleet &amp; Property</t>
  </si>
  <si>
    <t>Asset Class - Current</t>
  </si>
  <si>
    <t>PTRM Category Mapping</t>
  </si>
  <si>
    <t>AC_Asset_Class</t>
  </si>
  <si>
    <t>Underground Cables</t>
  </si>
  <si>
    <t>Transmission Lines - Insulators</t>
  </si>
  <si>
    <t>Substations</t>
  </si>
  <si>
    <t>Secondary Systems</t>
  </si>
  <si>
    <t>Transmission Lines - Underground Cable</t>
  </si>
  <si>
    <t>Communications (short life)</t>
  </si>
  <si>
    <t>Business IT</t>
  </si>
  <si>
    <t>Minor Plant, Motor Vehicles &amp; Mobile Plant</t>
  </si>
  <si>
    <t>Transmission Line Life Extension</t>
  </si>
  <si>
    <t>Synchronous Condensers</t>
  </si>
  <si>
    <t xml:space="preserve">Buildings </t>
  </si>
  <si>
    <t>In-house software</t>
  </si>
  <si>
    <t>[Spare Asset Classification]</t>
  </si>
  <si>
    <t>[TBC]</t>
  </si>
  <si>
    <t>PTRM Asset Classification</t>
  </si>
  <si>
    <t>AC_PTRM_Class</t>
  </si>
  <si>
    <t>Transmission Lines (pre 2004-05)</t>
  </si>
  <si>
    <t>AER PTRM</t>
  </si>
  <si>
    <t>Underground Cables (pre 2004-05)</t>
  </si>
  <si>
    <t>Substations including Buildings (pre 2004-05)</t>
  </si>
  <si>
    <t>Transmission Lines (2004-09)</t>
  </si>
  <si>
    <t>Underground Cables (2004-09)</t>
  </si>
  <si>
    <t>Substations including Buildings (2004-09)</t>
  </si>
  <si>
    <t>SCADA and Communications (2004-09)</t>
  </si>
  <si>
    <t>Transmission Lines &amp; Cables (09-14)</t>
  </si>
  <si>
    <t>Substations (09-14)</t>
  </si>
  <si>
    <t>Secondary Systems (09-14)</t>
  </si>
  <si>
    <t>Communications (09-14)</t>
  </si>
  <si>
    <t>Minor Plant, Motor Vehicles &amp; Mobile Plant (2009-14)</t>
  </si>
  <si>
    <t>Transmission Lines (2014-18)</t>
  </si>
  <si>
    <t>Underground Cables (2014-18)</t>
  </si>
  <si>
    <t>Substations (2014-18)</t>
  </si>
  <si>
    <t>Secondary Systems (2014-18)</t>
  </si>
  <si>
    <t>Communications (short life) (2014-18)</t>
  </si>
  <si>
    <t>Business IT (2014-18)</t>
  </si>
  <si>
    <t>Minor Plant, Motor Vehicles &amp; Mobile Plant (2014-18)</t>
  </si>
  <si>
    <t>Transmission Line Life Extension (2014-18)</t>
  </si>
  <si>
    <t>Residual - other</t>
  </si>
  <si>
    <t>Secondary Systems (2018-23)</t>
  </si>
  <si>
    <t>Spare straight-line tax asset class</t>
  </si>
  <si>
    <t>Equity raising costs</t>
  </si>
  <si>
    <t>Repex Category</t>
  </si>
  <si>
    <t>TransGrid</t>
  </si>
  <si>
    <t>Inflation Index Calculation</t>
  </si>
  <si>
    <t>Inflation</t>
  </si>
  <si>
    <t xml:space="preserve">June to June Unlagged Inflation </t>
  </si>
  <si>
    <t>ABS</t>
  </si>
  <si>
    <t>Unlagged Index: Real  (EoP) to Nominal (EoP)</t>
  </si>
  <si>
    <t>Calculated</t>
  </si>
  <si>
    <t>Profiles (FY)</t>
  </si>
  <si>
    <t>Convert From</t>
  </si>
  <si>
    <t>Convert From Timing</t>
  </si>
  <si>
    <t>Convert To</t>
  </si>
  <si>
    <t>Convert To Timing</t>
  </si>
  <si>
    <t>End Period</t>
  </si>
  <si>
    <t>Nominal</t>
  </si>
  <si>
    <t>Asset Classification</t>
  </si>
  <si>
    <t>Project / Prog.</t>
  </si>
  <si>
    <t>Input Cost</t>
  </si>
  <si>
    <t>Forecast Capex, As Incurred (Unescalated) ($M) ($Real 21)</t>
  </si>
  <si>
    <t>As Commission Percentage</t>
  </si>
  <si>
    <t>Asset Class Allocation</t>
  </si>
  <si>
    <t>Total Alloc.</t>
  </si>
  <si>
    <t>Transmission Lines - Secondary Allocation for Repex</t>
  </si>
  <si>
    <t>Substation - Secondary Allocation for Repex</t>
  </si>
  <si>
    <t>Checks</t>
  </si>
  <si>
    <t>Calculation</t>
  </si>
  <si>
    <t>Asset Class Included:</t>
  </si>
  <si>
    <t>Index</t>
  </si>
  <si>
    <t>Program / Project Name</t>
  </si>
  <si>
    <t>Apply As Commissioned Percentages?
(If FALSE, AC = AI)</t>
  </si>
  <si>
    <t>Project / Program Classification</t>
  </si>
  <si>
    <t>Total % Allocation</t>
  </si>
  <si>
    <t>Transmission Lines - Others</t>
  </si>
  <si>
    <t>Substation - Others</t>
  </si>
  <si>
    <t>Asset Allocation Check</t>
  </si>
  <si>
    <t># of Asset Categories Allocated</t>
  </si>
  <si>
    <t># of Rows Required</t>
  </si>
  <si>
    <t>Cumulative Rows Required</t>
  </si>
  <si>
    <t>Program</t>
  </si>
  <si>
    <t>Project</t>
  </si>
  <si>
    <t>Agricultural</t>
  </si>
  <si>
    <t>Excavation</t>
  </si>
  <si>
    <t>Heavy Commercial</t>
  </si>
  <si>
    <t>Light Commercial</t>
  </si>
  <si>
    <t>Material Handling</t>
  </si>
  <si>
    <t>Motorcycle/ATV</t>
  </si>
  <si>
    <t>Passenger</t>
  </si>
  <si>
    <t>Plant</t>
  </si>
  <si>
    <t>Trailer</t>
  </si>
  <si>
    <t>Tracking units</t>
  </si>
  <si>
    <t>Total</t>
  </si>
  <si>
    <t>Asset Class Allocation %</t>
  </si>
  <si>
    <t>Calculations</t>
  </si>
  <si>
    <t>Project Name</t>
  </si>
  <si>
    <t>Input Cost Category</t>
  </si>
  <si>
    <t>Project Match</t>
  </si>
  <si>
    <t>Input Cost Category 
(1 or 2)</t>
  </si>
  <si>
    <t>Offset Height</t>
  </si>
  <si>
    <t>Asset Category</t>
  </si>
  <si>
    <t>Match Escalation Row</t>
  </si>
  <si>
    <t>Asset Class Included In Secondary Allocation?</t>
  </si>
  <si>
    <t>Number of Rows Check</t>
  </si>
  <si>
    <t>This checks if there are enough rows in the calculation block above to accommodate all projects, if not, please insert additional rows above the last row and copy formulas accordingly.</t>
  </si>
  <si>
    <t>As Incurred Capex Reconciliation:</t>
  </si>
  <si>
    <t>As Incurred</t>
  </si>
  <si>
    <t>Total Direct Capex</t>
  </si>
  <si>
    <t>As Commissioned</t>
  </si>
  <si>
    <t>Direct Capex by Cost Type AI Reconciliation</t>
  </si>
  <si>
    <t>Total Capex</t>
  </si>
  <si>
    <t>Total Capex by Asset Class AI Reconciliation</t>
  </si>
  <si>
    <t>Total Capex by RIN Level 1 (Escalated + Overhead)</t>
  </si>
  <si>
    <t>Total Capex by RIN 1 AI Reconciliation</t>
  </si>
  <si>
    <t>Total Capex by RIN Level 2 (Escalated + Overhead)</t>
  </si>
  <si>
    <t>Total Capex by RIN 2 AI Reconciliation</t>
  </si>
  <si>
    <t>Total Capex by RIN Level 3 (Escalated + Overhead)</t>
  </si>
  <si>
    <t>Total Capex by RIN 3 AI Reconciliation</t>
  </si>
  <si>
    <t>Avg. Annual</t>
  </si>
  <si>
    <t>Total Augex</t>
  </si>
  <si>
    <t>Outputs for PTRM (Escalated + Overhead)</t>
  </si>
  <si>
    <t>Total Capex PTRM AI Reconciliation</t>
  </si>
  <si>
    <t>Total Capex PTRM AC Reconciliation</t>
  </si>
  <si>
    <t>Lookup Tables</t>
  </si>
  <si>
    <t>General</t>
  </si>
  <si>
    <t>Model Start Year</t>
  </si>
  <si>
    <t>Start_Year</t>
  </si>
  <si>
    <t>Model Constants</t>
  </si>
  <si>
    <t>Number of months in a year</t>
  </si>
  <si>
    <t>Mths_In_Yr</t>
  </si>
  <si>
    <t>Million</t>
  </si>
  <si>
    <t>Rounding Decimal Place</t>
  </si>
  <si>
    <t>Round_DP</t>
  </si>
  <si>
    <t>Not Available / Not Applicable</t>
  </si>
  <si>
    <t>NA</t>
  </si>
  <si>
    <t>Percent</t>
  </si>
  <si>
    <t>Unit_Perc</t>
  </si>
  <si>
    <t>$</t>
  </si>
  <si>
    <t>Unit_Dollar</t>
  </si>
  <si>
    <t>$Thousand</t>
  </si>
  <si>
    <t>Unit_Dollar_Thousand</t>
  </si>
  <si>
    <t>$Million</t>
  </si>
  <si>
    <t>Unit_Dollar_M</t>
  </si>
  <si>
    <t>Unit_Index</t>
  </si>
  <si>
    <t>Name</t>
  </si>
  <si>
    <t>Unit_Name</t>
  </si>
  <si>
    <t>Yes/No List</t>
  </si>
  <si>
    <t>Yes_No</t>
  </si>
  <si>
    <t>Yes</t>
  </si>
  <si>
    <t>No</t>
  </si>
  <si>
    <t>True/False List</t>
  </si>
  <si>
    <t>True_False</t>
  </si>
  <si>
    <t>Project/Program</t>
  </si>
  <si>
    <t>Project_Program</t>
  </si>
  <si>
    <t>Cash flow timing</t>
  </si>
  <si>
    <t>Cash_Timing</t>
  </si>
  <si>
    <t>Timing_Adj</t>
  </si>
  <si>
    <t>Mid Period</t>
  </si>
  <si>
    <t>Inflation Index Period</t>
  </si>
  <si>
    <t>Index_Period</t>
  </si>
  <si>
    <t>Total Error Checks</t>
  </si>
  <si>
    <t>Asset Life</t>
  </si>
  <si>
    <t>Regulatory Depreciation Life</t>
  </si>
  <si>
    <t>Land and Easements</t>
  </si>
  <si>
    <t>Compliance</t>
  </si>
  <si>
    <t>Economic Benefits</t>
  </si>
  <si>
    <t>Contingent Projects</t>
  </si>
  <si>
    <t>Augex_Driver</t>
  </si>
  <si>
    <t>Augex Driver</t>
  </si>
  <si>
    <t>ID</t>
  </si>
  <si>
    <t>Project Asset Class</t>
  </si>
  <si>
    <t>Header Project Description</t>
  </si>
  <si>
    <t>Category</t>
  </si>
  <si>
    <t>FY24-FY28</t>
  </si>
  <si>
    <t>Contingent RP3</t>
  </si>
  <si>
    <t>Total 24-28
($Real 23)</t>
  </si>
  <si>
    <t>Escalated Cost (OER) ($M) ($Real 23)</t>
  </si>
  <si>
    <t>Demand</t>
  </si>
  <si>
    <t>Strategic Property</t>
  </si>
  <si>
    <t>Application Maintenance</t>
  </si>
  <si>
    <t>Customer Safety and Support</t>
  </si>
  <si>
    <t>Data and Decisioning</t>
  </si>
  <si>
    <t>Employee Enablement</t>
  </si>
  <si>
    <t>Infrastructure and Network</t>
  </si>
  <si>
    <t>Rank 
FY24-28</t>
  </si>
  <si>
    <t>Fleet and Property by category 2023-28 ($M, Real 2022-23)</t>
  </si>
  <si>
    <t>Other Fleet</t>
  </si>
  <si>
    <t>Subtotal Fleet</t>
  </si>
  <si>
    <t>Haymarket Office</t>
  </si>
  <si>
    <t>Wallgrove Depot</t>
  </si>
  <si>
    <t>Orange Depot</t>
  </si>
  <si>
    <t>Wagga Depot</t>
  </si>
  <si>
    <t>Waratah West Depot</t>
  </si>
  <si>
    <t>Tamworth Depot</t>
  </si>
  <si>
    <t>Yass Depot</t>
  </si>
  <si>
    <t>Other Property</t>
  </si>
  <si>
    <t>Subtotal Property</t>
  </si>
  <si>
    <t>Total Non-Network Other</t>
  </si>
  <si>
    <t>Fleet &amp; Property Allocation</t>
  </si>
  <si>
    <t>Fleet_Property</t>
  </si>
  <si>
    <t>Non-network - Other Reconciliation</t>
  </si>
  <si>
    <t>Overheads</t>
  </si>
  <si>
    <t>Cyber Security</t>
  </si>
  <si>
    <t>Capex Inclusion / Exclusion</t>
  </si>
  <si>
    <t>Project Overall Inclusion</t>
  </si>
  <si>
    <t>Criteria</t>
  </si>
  <si>
    <t>Adjusted Direct Capex</t>
  </si>
  <si>
    <t>Direct Capex - As Incurred</t>
  </si>
  <si>
    <t>Escalated Capex + Overhead: As Incurred</t>
  </si>
  <si>
    <t>Adjusted Escalated Capex + OH</t>
  </si>
  <si>
    <t>Escalated Capex + Overhead: As Commissioned</t>
  </si>
  <si>
    <t>Balancing item</t>
  </si>
  <si>
    <t>CA RIN, 2.1.1</t>
  </si>
  <si>
    <t>Include Period? (1=Yes, 0=No)</t>
  </si>
  <si>
    <t>Historical &amp; Estimated Capex</t>
  </si>
  <si>
    <t>Proportion of Direct</t>
  </si>
  <si>
    <t>Proportion of Total</t>
  </si>
  <si>
    <t>Proportion of fixed costs</t>
  </si>
  <si>
    <t>Proportion of variable costs</t>
  </si>
  <si>
    <t>TGD</t>
  </si>
  <si>
    <t>Proportion</t>
  </si>
  <si>
    <t>Direct escalated capex attracting overheads</t>
  </si>
  <si>
    <t>Variable Rate</t>
  </si>
  <si>
    <t>Fixed vs. Variable Proportion</t>
  </si>
  <si>
    <t>Fixed (Annual)</t>
  </si>
  <si>
    <t>Variable (Annual)</t>
  </si>
  <si>
    <t>Fixed Overheads</t>
  </si>
  <si>
    <t>Network Overheads</t>
  </si>
  <si>
    <t>Corporate Overheads</t>
  </si>
  <si>
    <t>Rate of Change Factor</t>
  </si>
  <si>
    <t>Factor</t>
  </si>
  <si>
    <t>Opex Model</t>
  </si>
  <si>
    <t>Overall Rate of Change</t>
  </si>
  <si>
    <t>Calc | Variable Overheads</t>
  </si>
  <si>
    <t>Less non network expenditure</t>
  </si>
  <si>
    <t>Direct escalated capex excluding OH</t>
  </si>
  <si>
    <t>Direct escalated capex attracting network OH</t>
  </si>
  <si>
    <t>Capex Item</t>
  </si>
  <si>
    <t>Variable Overheads</t>
  </si>
  <si>
    <t>Applied to variable corporate overheads</t>
  </si>
  <si>
    <t>Applied to variable network overheads</t>
  </si>
  <si>
    <t>Network Overhead Applicable?</t>
  </si>
  <si>
    <t>Attract Network OH?</t>
  </si>
  <si>
    <t>Attract Corporate OH?</t>
  </si>
  <si>
    <t>Fleet_And_Property</t>
  </si>
  <si>
    <t>Supply to Western Sydney Priority Growth area</t>
  </si>
  <si>
    <t>Depots</t>
  </si>
  <si>
    <t>Fixed vs. Variable Amounts</t>
  </si>
  <si>
    <t>Calculated Network Overheads (Output Sheet)</t>
  </si>
  <si>
    <t>Calculated Corporate Overheads (Output Sheet)</t>
  </si>
  <si>
    <t>Calculated Corporate Overheads (Calc. Sheet)</t>
  </si>
  <si>
    <t>Calculated Network Overheads (Calc. Sheet)</t>
  </si>
  <si>
    <t>Network Overheads Check 1</t>
  </si>
  <si>
    <t>Corporate Overheads Check 1</t>
  </si>
  <si>
    <t>Network Overheads Check 2</t>
  </si>
  <si>
    <t>Corporate Overheads Check 2</t>
  </si>
  <si>
    <t>Fleet &amp; Property Escalated Capex</t>
  </si>
  <si>
    <t>2.1.8 - Prescribed Transmission Services Capitalised Overheads</t>
  </si>
  <si>
    <t>Replacement expenditure</t>
  </si>
  <si>
    <t>Non-network</t>
  </si>
  <si>
    <t>Capitalised Overheads - As Incurred</t>
  </si>
  <si>
    <t>Reconciliation Check</t>
  </si>
  <si>
    <t>2.3.4 - Augex - Total Expenditure</t>
  </si>
  <si>
    <t>Lines</t>
  </si>
  <si>
    <t>Other assets</t>
  </si>
  <si>
    <t>Augex - As Incurred</t>
  </si>
  <si>
    <t>Total Capitalised Overheads</t>
  </si>
  <si>
    <t>RAB Allocations</t>
  </si>
  <si>
    <t>2.2.1 - Replacement Expenditure By Asset Category</t>
  </si>
  <si>
    <t>Repex - As Incurred</t>
  </si>
  <si>
    <t>2.5.1 - Expenditure On Connection Projects</t>
  </si>
  <si>
    <t>Connections - As Incurred</t>
  </si>
  <si>
    <t>xxx</t>
  </si>
  <si>
    <t>Total Connections</t>
  </si>
  <si>
    <t>Connections - As Incurred - DIRECT MATERIALS EXPENDITURE</t>
  </si>
  <si>
    <t>Connections - As Incurred - DIRECT LABOUR EXPENDITURE</t>
  </si>
  <si>
    <t>Sub Total Connections - Direct Labour</t>
  </si>
  <si>
    <t>Sub Total Connections - Direct Non Labour</t>
  </si>
  <si>
    <t>2.6.1 - Non-Network Expenditure</t>
  </si>
  <si>
    <t>RIN Allocations</t>
  </si>
  <si>
    <t>IT &amp; COMMUNICTIONS</t>
  </si>
  <si>
    <t>Total IT and communications</t>
  </si>
  <si>
    <t>MOTOR VEHICLES</t>
  </si>
  <si>
    <t>Car</t>
  </si>
  <si>
    <t>Light commercial vehicle</t>
  </si>
  <si>
    <t>Elevated work platform (LCV)</t>
  </si>
  <si>
    <t>Elevated work platform (HCV)</t>
  </si>
  <si>
    <t>Heavy commercial vehicle</t>
  </si>
  <si>
    <t>BUILDINGS AND PROPERTY</t>
  </si>
  <si>
    <t>Total buildings and property expenditure</t>
  </si>
  <si>
    <t>OTHER</t>
  </si>
  <si>
    <t>Other expenditure</t>
  </si>
  <si>
    <t>Total Non Network</t>
  </si>
  <si>
    <t>2.10 Overheads</t>
  </si>
  <si>
    <t>Previously Allowed but Not Undertaken</t>
  </si>
  <si>
    <t>Immediately Expensed %</t>
  </si>
  <si>
    <t>Repex Subcategory 1</t>
  </si>
  <si>
    <t>DI - Protection systems</t>
  </si>
  <si>
    <t>DI - Control systems</t>
  </si>
  <si>
    <t>DI - Market metering systems</t>
  </si>
  <si>
    <t>DI - Communications systems</t>
  </si>
  <si>
    <t>DI - SCADA</t>
  </si>
  <si>
    <t>DI - OPGW</t>
  </si>
  <si>
    <t>DI - AC/DC &amp; Auxiliary systems</t>
  </si>
  <si>
    <t>DI - Network Buildings &amp; Security</t>
  </si>
  <si>
    <t>Substations - Power Transformers</t>
  </si>
  <si>
    <t>Substations - Reactive plant</t>
  </si>
  <si>
    <t>Substations - Site Establishment and supporting assets</t>
  </si>
  <si>
    <t>Substations - Switchbay Equipment</t>
  </si>
  <si>
    <t>TL - Transmission poles</t>
  </si>
  <si>
    <t>TL - Transmission towers</t>
  </si>
  <si>
    <t>TL - Insulators</t>
  </si>
  <si>
    <t>TL - Overhead conductors</t>
  </si>
  <si>
    <t>TL - Underground cables</t>
  </si>
  <si>
    <t>Repex_SC_1</t>
  </si>
  <si>
    <t>Repex Subcategory 2</t>
  </si>
  <si>
    <t>Repex_SC_2</t>
  </si>
  <si>
    <t>DI - Safe and Reliable Network</t>
  </si>
  <si>
    <t>DI - Cyber/physical security</t>
  </si>
  <si>
    <t>DI - Compliance</t>
  </si>
  <si>
    <t>DI - Climate change and resilience</t>
  </si>
  <si>
    <t xml:space="preserve">DI - Change in generation mix </t>
  </si>
  <si>
    <t>Substations - Safe and Reliable Network</t>
  </si>
  <si>
    <t>Substations - Cyber/physical security</t>
  </si>
  <si>
    <t>Substations - Compliance</t>
  </si>
  <si>
    <t>Substations - Climate change and resilience</t>
  </si>
  <si>
    <t xml:space="preserve">Substations - Change in generation mix </t>
  </si>
  <si>
    <t>TL - Safe and Reliable Network</t>
  </si>
  <si>
    <t>TL - Cyber/physical security</t>
  </si>
  <si>
    <t>TL - Compliance</t>
  </si>
  <si>
    <t>TL - Climate change and resilience</t>
  </si>
  <si>
    <t xml:space="preserve">TL - Change in generation mix </t>
  </si>
  <si>
    <t>ICT Category (FY19-23)</t>
  </si>
  <si>
    <t>ICT_Category</t>
  </si>
  <si>
    <t>Digital Field Force</t>
  </si>
  <si>
    <t>Intelligent Operations Centre</t>
  </si>
  <si>
    <t>Intelligent Asset Design</t>
  </si>
  <si>
    <t>Pervasive Security</t>
  </si>
  <si>
    <t>Enterprise Analytics Platform</t>
  </si>
  <si>
    <t>Information Infrastructure Refresh</t>
  </si>
  <si>
    <t>Corporate Data Network Refresh</t>
  </si>
  <si>
    <t>Digital Enterprise</t>
  </si>
  <si>
    <t>Plant and equipment</t>
  </si>
  <si>
    <t>Subtotal Plant and Equipment</t>
  </si>
  <si>
    <t>Communications</t>
  </si>
  <si>
    <t xml:space="preserve">Operational Evolution </t>
  </si>
  <si>
    <t>Bespoke Applications</t>
  </si>
  <si>
    <t>Outputs for PTRM Immediately Expense (Escalated + Overhead)</t>
  </si>
  <si>
    <t>Supply to Far West NSW Network</t>
  </si>
  <si>
    <t>Maintain Voltage in the Vineyard Area</t>
  </si>
  <si>
    <t>Maintain voltage in Beryl area</t>
  </si>
  <si>
    <t>FY24 - FY28</t>
  </si>
  <si>
    <t>Maintain quality of supply in ACT</t>
  </si>
  <si>
    <t>Improve voltage control in Southern NSW area</t>
  </si>
  <si>
    <t>Maintain Voltage in Greater Sydney area</t>
  </si>
  <si>
    <t>Maintain voltage in Alpine area</t>
  </si>
  <si>
    <t>Improve voltage regulation following under frequency load shedding events</t>
  </si>
  <si>
    <t>Voltage control under light load conditions</t>
  </si>
  <si>
    <t>Increase capacity for generation in Wagga North area</t>
  </si>
  <si>
    <t>Increase capacity for generation in the Molong to Parkes area</t>
  </si>
  <si>
    <t>Supply to Sydney West Area</t>
  </si>
  <si>
    <t>Strategic property acquisition for Western Sydney Priority Growth Area</t>
  </si>
  <si>
    <t>Additional Calc.</t>
  </si>
  <si>
    <t>Augex Ranking</t>
  </si>
  <si>
    <t>Augex
Total 24-28
($Real 23)</t>
  </si>
  <si>
    <t>Escalated Cost (OER) ($M) ($Real 21)</t>
  </si>
  <si>
    <t>Manage increased fault levels in Southern NSW</t>
  </si>
  <si>
    <t>FY24</t>
  </si>
  <si>
    <t>FY25</t>
  </si>
  <si>
    <t>FY26</t>
  </si>
  <si>
    <t>FY27</t>
  </si>
  <si>
    <t>FY28</t>
  </si>
  <si>
    <t>Check - Capex Reconciliation including NCIPAP</t>
  </si>
  <si>
    <t>Capex excluding NCIPAP</t>
  </si>
  <si>
    <t>Renewable Energy Zone in Central West NSW area</t>
  </si>
  <si>
    <t>Increase capacity for generation in the Beryl area</t>
  </si>
  <si>
    <t>Improving stability of the South-Western NSW</t>
  </si>
  <si>
    <t>Renewable Energy Zone in New England area</t>
  </si>
  <si>
    <t>Meeting NSW system inertia requirement</t>
  </si>
  <si>
    <t>Meeting NSW system strength requirement</t>
  </si>
  <si>
    <t>Increase capacity for generation in Wollar to Wellington Area</t>
  </si>
  <si>
    <t>Increase supply from northern NSW</t>
  </si>
  <si>
    <t>Improve capacity of Southern NSW lines for renewables</t>
  </si>
  <si>
    <t>Renewable Energy Zone in South Western NSW</t>
  </si>
  <si>
    <t>Renewable energy zone in Hunter region</t>
  </si>
  <si>
    <t>Renewable energy zone in Illawarra region</t>
  </si>
  <si>
    <t>Supply to Inner Sydney Area (PSF2)</t>
  </si>
  <si>
    <t>Supply to ACT -Network Capability</t>
  </si>
  <si>
    <t>Supply to Bathurst Orange and Parkes Stage 2</t>
  </si>
  <si>
    <t>Line 86 refurbishment</t>
  </si>
  <si>
    <t xml:space="preserve">Moree Special Activation Precinct </t>
  </si>
  <si>
    <t>Supply to Sydney from the South</t>
  </si>
  <si>
    <t>Renewable Energy Zone in North Western NSW</t>
  </si>
  <si>
    <t>VNI West</t>
  </si>
  <si>
    <t>Ref</t>
  </si>
  <si>
    <t>Allocation 1</t>
  </si>
  <si>
    <t>Allocation 2</t>
  </si>
  <si>
    <t>Non REZ</t>
  </si>
  <si>
    <t>Contingent Project</t>
  </si>
  <si>
    <t>Actionable ISP</t>
  </si>
  <si>
    <t>Future ISP</t>
  </si>
  <si>
    <t>Renewable Energy Zone</t>
  </si>
  <si>
    <t>Contingent Projects - Non REZ</t>
  </si>
  <si>
    <t>Contingent Projects - REZ</t>
  </si>
  <si>
    <t>Total Contingent Projects</t>
  </si>
  <si>
    <t>Actionable ISPs</t>
  </si>
  <si>
    <t>Future ISPs</t>
  </si>
  <si>
    <t>Total ISPs</t>
  </si>
  <si>
    <t>Check - Contingent RP3</t>
  </si>
  <si>
    <t>Check - Reconciliation</t>
  </si>
  <si>
    <t>Strategic Easement  acquisition for supply to Sydney from the south (CP)</t>
  </si>
  <si>
    <t>Total Estimated Costs</t>
  </si>
  <si>
    <t>RP3</t>
  </si>
  <si>
    <t>Total Cost</t>
  </si>
  <si>
    <t>Total Project Cost</t>
  </si>
  <si>
    <t>Supply to North West Slopes Area (CP)</t>
  </si>
  <si>
    <t>Repex SubCat:</t>
  </si>
  <si>
    <t>Transmission Lines - Poles</t>
  </si>
  <si>
    <t>Transmission Lines - Towers</t>
  </si>
  <si>
    <t>Substation - Site Establishment and Supporting Assets</t>
  </si>
  <si>
    <t>Substation - Power Transformers</t>
  </si>
  <si>
    <t>Substation - Switchbay Equipment</t>
  </si>
  <si>
    <t>Substation - Reactive Plant</t>
  </si>
  <si>
    <t>Digital Infrastructure - Protection Systems</t>
  </si>
  <si>
    <t>Digital Infrastructure - Control Systems &amp; SCADA</t>
  </si>
  <si>
    <t>Digital Infrastructure - Market Metering Systems</t>
  </si>
  <si>
    <t>Digital Infrastructure - Network Property</t>
  </si>
  <si>
    <t>Digital Infrastructure - Communications Systems</t>
  </si>
  <si>
    <t>Digital Infrastructure - Optical Fibre Systems</t>
  </si>
  <si>
    <t>Digital Infrastructure - AC/DC and Auxiliary Systems</t>
  </si>
  <si>
    <t>Digital Infrastructure - Others</t>
  </si>
  <si>
    <t>Supply to Bathurst Orange and Parkes (CP)</t>
  </si>
  <si>
    <t>Transmission Lines (2018 onwards)</t>
  </si>
  <si>
    <t>Underground Cables (2018 onwards)</t>
  </si>
  <si>
    <t>Substations (2018 onwards)</t>
  </si>
  <si>
    <t>Communications (short life) (2018 onwards)</t>
  </si>
  <si>
    <t>Business IT (2018 onwards)</t>
  </si>
  <si>
    <t>Minor Plant, Motor Vehicles &amp; Mobile Plant (2018 onwards)</t>
  </si>
  <si>
    <t>Transmission Line Life Extension (2018 onwards)</t>
  </si>
  <si>
    <t>Transmission Lines - Overhead Conductor</t>
  </si>
  <si>
    <t>NOT Repex SubCat:</t>
  </si>
  <si>
    <t>% Allocated to Digital Infrastructure</t>
  </si>
  <si>
    <t>Digital Infrastructure - Secondary Allocation for Repex</t>
  </si>
  <si>
    <t>Various</t>
  </si>
  <si>
    <t>As Incurred - PEC</t>
  </si>
  <si>
    <t>Nominal, Mid Period</t>
  </si>
  <si>
    <t>Input | Capex incurred in the current period to be commissioned next period (including PEC and other capex)</t>
  </si>
  <si>
    <t>Check - Source</t>
  </si>
  <si>
    <t>Input | Current period actionable ISP capex deferred to next period and not included in next period forecast</t>
  </si>
  <si>
    <t>Methodology applied within model</t>
  </si>
  <si>
    <t>Project level inputs are based on TransGrid forecasts which enter the model as direct un-escalated capex excluding overheads in Real 2021 dollars.</t>
  </si>
  <si>
    <t>Real price escalation relating to labour and non-labour components are applied to the direct unescalated capex forecast in line with the approach to the opex model.</t>
  </si>
  <si>
    <t>Forecast NCIPAP expenditure has been excluded from outputs which flow into the next period PTRM.</t>
  </si>
  <si>
    <t>Forecast expenditure on contingent projects has been excluded from outputs which flow into the next period PTRM.</t>
  </si>
  <si>
    <t>Expenditure has been converted from Real 2021 dollars to Real 2023 dollars based on unlagged June to June CPI profile.</t>
  </si>
  <si>
    <t>Model Legend</t>
  </si>
  <si>
    <t>Input | Model Settings</t>
  </si>
  <si>
    <t>Input | Real Price Escalation Rates</t>
  </si>
  <si>
    <t>Calc | Escalation Profiles</t>
  </si>
  <si>
    <t>Input | Asset Classifications</t>
  </si>
  <si>
    <t>Inputs - Model settings, Escalation and Asset Classifications</t>
  </si>
  <si>
    <t>Inputs - Inflation profiles</t>
  </si>
  <si>
    <t>Include in PTRM?</t>
  </si>
  <si>
    <t>Input - Forecast Capex Project Details</t>
  </si>
  <si>
    <t>Inputs - Fixed &amp; Variable Overheads</t>
  </si>
  <si>
    <t>Input | Historical Overheads</t>
  </si>
  <si>
    <t>Year</t>
  </si>
  <si>
    <t>Inputs | Forecast Overheads</t>
  </si>
  <si>
    <t>Input | Proportion of fixed and variable overheads</t>
  </si>
  <si>
    <t>Calc | Fixed overheads including escalation</t>
  </si>
  <si>
    <t>Calcs | Checks</t>
  </si>
  <si>
    <t>Input | Indexation</t>
  </si>
  <si>
    <t>Input | Historical capex and allocations to network and corporate overheads</t>
  </si>
  <si>
    <t>Overheads are calculated based on historical 4 year averages and include a fixed and variable split.</t>
  </si>
  <si>
    <t>Inputs - Current period (2018-2023) capex impacting next period (2023-2028)</t>
  </si>
  <si>
    <t>Totals</t>
  </si>
  <si>
    <t>Inputs - Next period (2023-2028) contingent projects</t>
  </si>
  <si>
    <t>Calculation - Capex Forecast Detail</t>
  </si>
  <si>
    <t>Total Capex by RAB Asset Class (Escalated + Overhead)</t>
  </si>
  <si>
    <t>Total Capex by RIN Category (Escalated + Overhead)</t>
  </si>
  <si>
    <t>Outputs - RIN Population Model</t>
  </si>
  <si>
    <t>Outputs - Summary by Project</t>
  </si>
  <si>
    <t>Model assumptions</t>
  </si>
  <si>
    <t>Hard coded inputs</t>
  </si>
  <si>
    <t>Model outputs</t>
  </si>
  <si>
    <t>Summary - As incurred capex</t>
  </si>
  <si>
    <t>Capex by Cost Type</t>
  </si>
  <si>
    <t>Checks - As incurred</t>
  </si>
  <si>
    <t>Total Overheads</t>
  </si>
  <si>
    <t>Input | PEC Forecast by Driver</t>
  </si>
  <si>
    <t>Direct escalated capex</t>
  </si>
  <si>
    <t>Network overheads</t>
  </si>
  <si>
    <t>Corporate overheads</t>
  </si>
  <si>
    <t>Key External Driver</t>
  </si>
  <si>
    <t>Improving stability in South-Western NSW</t>
  </si>
  <si>
    <t>Supply to Bathurst Orange and Parkes Stage 1</t>
  </si>
  <si>
    <t xml:space="preserve">Supply to North West Slopes Area </t>
  </si>
  <si>
    <t xml:space="preserve">Strategic Easement  acquisition for supply to Sydney from the south </t>
  </si>
  <si>
    <t>Safety security &amp; reliability</t>
  </si>
  <si>
    <t>Energy transition</t>
  </si>
  <si>
    <t>Localised maximum demand growth</t>
  </si>
  <si>
    <t>Leasehold Land and Property</t>
  </si>
  <si>
    <t>Calcs | Rate of Change</t>
  </si>
  <si>
    <t>Forecast output change</t>
  </si>
  <si>
    <t>Forecast price change</t>
  </si>
  <si>
    <t>Forecast productivity change</t>
  </si>
  <si>
    <t>Overall rate of change</t>
  </si>
  <si>
    <t>Input | Forecast output change</t>
  </si>
  <si>
    <t>Calc | Overall rate of change</t>
  </si>
  <si>
    <t>Energy throughput (GWh)</t>
  </si>
  <si>
    <t>Ratcheted Maximum Demand (MW)</t>
  </si>
  <si>
    <t>Customer numbers (#)</t>
  </si>
  <si>
    <t>Circuit Length (km)</t>
  </si>
  <si>
    <t>MPFP</t>
  </si>
  <si>
    <t>Input | Forecast price change</t>
  </si>
  <si>
    <t>WPI - BIS Oxford</t>
  </si>
  <si>
    <t>CPI</t>
  </si>
  <si>
    <t>Weighting</t>
  </si>
  <si>
    <t>Input | Forecast productivity change</t>
  </si>
  <si>
    <t>Partial factor productivity</t>
  </si>
  <si>
    <t>Check - Alignment to opex model</t>
  </si>
  <si>
    <t>GWh</t>
  </si>
  <si>
    <t>MW</t>
  </si>
  <si>
    <t>Number</t>
  </si>
  <si>
    <t>Km</t>
  </si>
  <si>
    <t>BIS</t>
  </si>
  <si>
    <t>Opex / Calc</t>
  </si>
  <si>
    <t>BIS Oxford</t>
  </si>
  <si>
    <t>ABS / RBA</t>
  </si>
  <si>
    <t>Humelink</t>
  </si>
  <si>
    <t>QNI Connect</t>
  </si>
  <si>
    <t>Supply to Sydney from the North - Sydney Ring northern option</t>
  </si>
  <si>
    <t>Commercial in Confidence</t>
  </si>
  <si>
    <t>Notes</t>
  </si>
  <si>
    <t>Total Immediately Expenses AC Capex</t>
  </si>
  <si>
    <t>Total Immediately Expenses AC Capex Reconciliation</t>
  </si>
  <si>
    <t>c-i-c</t>
  </si>
  <si>
    <t>Increase capacity for Generation between DNT and WG1</t>
  </si>
  <si>
    <t>Darlington Point 330/220 kV Transformer Tripping Scheme</t>
  </si>
  <si>
    <t>Increase capacity for generation X5 Voltage Stability constraints</t>
  </si>
  <si>
    <t>94T Dynamic Ratings</t>
  </si>
  <si>
    <t>Increase capacity in Yass Transformers</t>
  </si>
  <si>
    <t>Maintain capacity during Climate Change (DLR )</t>
  </si>
  <si>
    <t>Auxiliary transformer renewal program</t>
  </si>
  <si>
    <t>Circuit Breaker Program</t>
  </si>
  <si>
    <t>Cowra substation Secondary Systems Renewal</t>
  </si>
  <si>
    <t>Dumaresq Secondary Systems Renewal</t>
  </si>
  <si>
    <t>Finley Secondary Systems Renewal</t>
  </si>
  <si>
    <t>Fire Extinguisher Renewal</t>
  </si>
  <si>
    <t>Fit OLCM to OIP bushings</t>
  </si>
  <si>
    <t>Forbes Secondary Systems Renewal</t>
  </si>
  <si>
    <t>FY24-28 SCADA Secure Remote Access Protocol Refresh</t>
  </si>
  <si>
    <t>Gunnedah Secondary Systems Renewal</t>
  </si>
  <si>
    <t>Kemps Creek Secondary Systems Renewal</t>
  </si>
  <si>
    <t>Kempsey Secondary Systems Renewal</t>
  </si>
  <si>
    <t>Line 1 Refurbishment</t>
  </si>
  <si>
    <t>Line 11 - Sydney Sth - Dapto - Twr Repl</t>
  </si>
  <si>
    <t>Line 12 Refurbishment</t>
  </si>
  <si>
    <t>Line 12/76 Refurbishment</t>
  </si>
  <si>
    <t>Line 13 kemps creek sydney south refurb</t>
  </si>
  <si>
    <t>Line 13/78 Refurbishment</t>
  </si>
  <si>
    <t>Line 16 Marulan Avon refurb</t>
  </si>
  <si>
    <t>Line 24/90 Refurbishment</t>
  </si>
  <si>
    <t>Line 25/92 Refurbishment</t>
  </si>
  <si>
    <t>Line 29/26 Refurbishment</t>
  </si>
  <si>
    <t>Line 76/77 Refurbishment</t>
  </si>
  <si>
    <t>Line 76/78 Refurbishment</t>
  </si>
  <si>
    <t>Line 82 Refurbishment</t>
  </si>
  <si>
    <t>Line 82/95 Refurbishment</t>
  </si>
  <si>
    <t>Line 8C/8E Refurbishment</t>
  </si>
  <si>
    <t>Line 8C/8J Refurbishment</t>
  </si>
  <si>
    <t>Line 8L/8M Refurbishment</t>
  </si>
  <si>
    <t>Line 90/92 Refurbishment</t>
  </si>
  <si>
    <t>Line 92/93 Refurbishment</t>
  </si>
  <si>
    <t>Line 94/96 Refurbishment</t>
  </si>
  <si>
    <t>Line 947 Refurbishment</t>
  </si>
  <si>
    <t>Line 94M Refurbishment</t>
  </si>
  <si>
    <t>Line 94U Refurbishment</t>
  </si>
  <si>
    <t>Line 95 Refurbishment</t>
  </si>
  <si>
    <t>Line 963 Refurb</t>
  </si>
  <si>
    <t>Line 963/96P Refurbishment</t>
  </si>
  <si>
    <t>Line 964 Refurbishment</t>
  </si>
  <si>
    <t>Line 965 Refurbishment</t>
  </si>
  <si>
    <t>Line 966 Refurbishment</t>
  </si>
  <si>
    <t>Line 977/1 Refurbishment</t>
  </si>
  <si>
    <t>Line 978 Refurbishment</t>
  </si>
  <si>
    <t>Line 991 Refurbishment</t>
  </si>
  <si>
    <t xml:space="preserve">Line 99B Refurbishment </t>
  </si>
  <si>
    <t xml:space="preserve">Line 99Z Refurbishment </t>
  </si>
  <si>
    <t>Line 9ML Refurbishment</t>
  </si>
  <si>
    <t>Line 9W/96 Refurbishment</t>
  </si>
  <si>
    <t>Nambucca Secondary Systems Renewal</t>
  </si>
  <si>
    <t>Narrabri Secondary Systems Renewal</t>
  </si>
  <si>
    <t>Newcastle Secondary Systems Renewal</t>
  </si>
  <si>
    <t>OLCM replacements</t>
  </si>
  <si>
    <t>Panorama Secondary Systems Renewal</t>
  </si>
  <si>
    <t>Physical Security Upgrade</t>
  </si>
  <si>
    <t xml:space="preserve">Regentville Secondary Systems Renewal </t>
  </si>
  <si>
    <t>Sydney east Secondary Systems Renewal</t>
  </si>
  <si>
    <t xml:space="preserve">Tamworth Transformer Renewals </t>
  </si>
  <si>
    <t>Tenterfield Transformer Renewals</t>
  </si>
  <si>
    <t>Tomago Secondary Systems Renewal</t>
  </si>
  <si>
    <t>Transformer Compound Wall Renewal</t>
  </si>
  <si>
    <t>Transmission Line Protection Relay Replacements</t>
  </si>
  <si>
    <t>Uranquinty Secondary Systems Renewal</t>
  </si>
  <si>
    <t>Vales point Secondary Systems Renewal</t>
  </si>
  <si>
    <t>Wallerwang Secondary Systems Renewal</t>
  </si>
  <si>
    <t>Line 86</t>
  </si>
  <si>
    <t>CT Program</t>
  </si>
  <si>
    <t>VT Program</t>
  </si>
  <si>
    <t>Disconnector</t>
  </si>
  <si>
    <t>Steelwork Program</t>
  </si>
  <si>
    <t>Transformer refurbishment program</t>
  </si>
  <si>
    <t>Air Cored Reactors</t>
  </si>
  <si>
    <t>Capacitor Banks</t>
  </si>
  <si>
    <t>Subs - Capital spares</t>
  </si>
  <si>
    <t>33kV Air core reactor switching duty</t>
  </si>
  <si>
    <t xml:space="preserve">Reactor Renewal program </t>
  </si>
  <si>
    <t>Molong No1 Transformer Renewal</t>
  </si>
  <si>
    <t>Yass No3 Transformer Renewal</t>
  </si>
  <si>
    <t>Substation Noise Compliance</t>
  </si>
  <si>
    <t>Conductor Replacement</t>
  </si>
  <si>
    <t>Earthwire Capacity Replacement</t>
  </si>
  <si>
    <t>Low Spans - Main grid</t>
  </si>
  <si>
    <t>Low Spans -132kV TL</t>
  </si>
  <si>
    <t>Various lines- Insulator condition</t>
  </si>
  <si>
    <t>Asbestos (Carryover from RP2)</t>
  </si>
  <si>
    <t>Public Safety Enhancements - Climbing deterrents, signage, aerial marker balls, earthing</t>
  </si>
  <si>
    <t>Underground Cable Capital Spares RP3</t>
  </si>
  <si>
    <t>Cable Monitoring Systems Renewal RP3</t>
  </si>
  <si>
    <t>TL Digital Twin Programme</t>
  </si>
  <si>
    <t>Lower Tumut Secondary Systems Renewal</t>
  </si>
  <si>
    <t>Tenterfield Secondary Systems Renewal</t>
  </si>
  <si>
    <t>YSN Secondary Systems Renewal</t>
  </si>
  <si>
    <t>ER0 Secondary Systems Renewal</t>
  </si>
  <si>
    <t>BER Secondary Systems Renewal</t>
  </si>
  <si>
    <t>BRG Secondary Systems Renewal</t>
  </si>
  <si>
    <t>LSM Secondary Systems Renewal</t>
  </si>
  <si>
    <t>MPP Secondary Systems Renewal</t>
  </si>
  <si>
    <t>INV Secondary Systems Renewal</t>
  </si>
  <si>
    <t>COF Secondary Systems Renewal</t>
  </si>
  <si>
    <t>GNS Secondary Systems Renewal</t>
  </si>
  <si>
    <t>BRD Secondary Systems Renewal</t>
  </si>
  <si>
    <t>AR1 Secondary Systems Renewal</t>
  </si>
  <si>
    <t>WL1 Secondary Systems Renewal</t>
  </si>
  <si>
    <t>Busbar Protection Relay Replacements</t>
  </si>
  <si>
    <t>Capacitor Protection Relay Replacements</t>
  </si>
  <si>
    <t>Reactor Protection Relay Replacements</t>
  </si>
  <si>
    <t>Transformer Protection Relay Replacements</t>
  </si>
  <si>
    <t>UFLS Protection Relay Replacements</t>
  </si>
  <si>
    <t>Digital Intertrips</t>
  </si>
  <si>
    <t>Temporary protection renewal for recall periods</t>
  </si>
  <si>
    <t>Time Domain Protection Proof of Concept</t>
  </si>
  <si>
    <t>Market Metering Protection Relay Replacements</t>
  </si>
  <si>
    <t>NiCd / Chargers Renewal</t>
  </si>
  <si>
    <t>RPS Renewal</t>
  </si>
  <si>
    <t>RTU Renewal Program</t>
  </si>
  <si>
    <t>HMI/Gateway Renewal Programs</t>
  </si>
  <si>
    <t>OTN Network Replacement</t>
  </si>
  <si>
    <t>Multiplexer Renewal program</t>
  </si>
  <si>
    <t>Microwave Renewal Program</t>
  </si>
  <si>
    <t>OPGW rollout</t>
  </si>
  <si>
    <t>DI - Capital spares</t>
  </si>
  <si>
    <t>Comms Alarm System Renewals</t>
  </si>
  <si>
    <t>Operational Building Refurbs</t>
  </si>
  <si>
    <t>Palisade Gate Renewals</t>
  </si>
  <si>
    <t>Fire Systems Renewals</t>
  </si>
  <si>
    <t>Fire Systems (Mechanical) Renewal</t>
  </si>
  <si>
    <t>SCADA Duplicate Comms</t>
  </si>
  <si>
    <t>AMC Enhancements</t>
  </si>
  <si>
    <t>SCADA Hardware Renewal</t>
  </si>
  <si>
    <t>FY24-28 SSZ Core Refresh</t>
  </si>
  <si>
    <t>FY24-28 Critical Infrastructure Uplift OT Environment</t>
  </si>
  <si>
    <t>Lismore 415V AC DIst. Replacement</t>
  </si>
  <si>
    <t>BKH SVC Server Upgrade</t>
  </si>
  <si>
    <t>Cable 41 (26F) Bridge Works</t>
  </si>
  <si>
    <t>Line 23 - Vales Point Munmorah Refurb</t>
  </si>
  <si>
    <t>Line 992 Refurbishment</t>
  </si>
  <si>
    <t>Misc Plant Tools and Test Equip</t>
  </si>
  <si>
    <t>Increase capacity of 132 kV busbars at Wagga Substation</t>
  </si>
  <si>
    <t>Improve operational response to busbar trips</t>
  </si>
  <si>
    <t>Manage multiple contingencies in North West NSW area</t>
  </si>
  <si>
    <t>Manage multiple contingencies in Sydney Northwest area</t>
  </si>
  <si>
    <t>Manage multiple contingencies in the Bayswater to Sydney area</t>
  </si>
  <si>
    <t>Supply to Strathnairn area  (EVOEnergy)</t>
  </si>
  <si>
    <t>Condition of  AusGrid cables 9SA and 92P</t>
  </si>
  <si>
    <t>Other</t>
  </si>
  <si>
    <t>Deferred p2-3 works for FY22-23</t>
  </si>
  <si>
    <t>180 Thomas Street - Ultimo drainage project</t>
  </si>
  <si>
    <t xml:space="preserve">Yass Old System Control Block demolition </t>
  </si>
  <si>
    <t>Ultimo Prescribed 2020 Audit Recommended Cap Works - reviewed and prioritised</t>
  </si>
  <si>
    <t>Wallgrove 2020 Audit Recommended Cap Works - reviewed and prioritised</t>
  </si>
  <si>
    <t>Waratah 2020 Audit Recommended Cap Works - reviewed and prioritised</t>
  </si>
  <si>
    <t>Orange 2020 Audit Recommended Cap Works - reviewed and prioritised</t>
  </si>
  <si>
    <t>Tamworth  2020 Audit Recommended Cap Works - reviewed and prioritised</t>
  </si>
  <si>
    <t>Yass 2020 Audit Recommended Cap Works - reviewed and prioritised</t>
  </si>
  <si>
    <t>Wagga 2020 Audit Recommended Cap Works - reviewed and prioritised</t>
  </si>
  <si>
    <t>[Project Name]</t>
  </si>
  <si>
    <t/>
  </si>
  <si>
    <t>N2205</t>
  </si>
  <si>
    <t>N2208</t>
  </si>
  <si>
    <t>N2371</t>
  </si>
  <si>
    <t>N2293</t>
  </si>
  <si>
    <t>N2584</t>
  </si>
  <si>
    <t>N2360</t>
  </si>
  <si>
    <t>N2649</t>
  </si>
  <si>
    <t>N2645</t>
  </si>
  <si>
    <t>N2363</t>
  </si>
  <si>
    <t>N2384</t>
  </si>
  <si>
    <t>N2415</t>
  </si>
  <si>
    <t>N2416</t>
  </si>
  <si>
    <t>N2587</t>
  </si>
  <si>
    <t>N2657</t>
  </si>
  <si>
    <t>TBA</t>
  </si>
  <si>
    <t>N2534</t>
  </si>
  <si>
    <t>N2588</t>
  </si>
  <si>
    <t>N2596</t>
  </si>
  <si>
    <t>N2597</t>
  </si>
  <si>
    <t>N2414</t>
  </si>
  <si>
    <t>N2413</t>
  </si>
  <si>
    <t>N2417</t>
  </si>
  <si>
    <t>Line 25/93 Refurbishment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</si>
</sst>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_-* #,##0_-;\-* #,##0_-;_-* &quot;-&quot;??_-;_-@_-"/>
    <numFmt numFmtId="165" formatCode="_(#,##0.00%_);\(#,##0.00%\);_(&quot;-&quot;_)"/>
    <numFmt numFmtId="166" formatCode="_(#,##0.0000_);\(#,##0.0000\);_(&quot;-&quot;_)"/>
    <numFmt numFmtId="167" formatCode="_(&quot;$&quot;#,##0.0_);\(&quot;$&quot;#,##0.0\);_(&quot;-&quot;_)"/>
    <numFmt numFmtId="168" formatCode="_)d\-mmm\-yy_)"/>
    <numFmt numFmtId="169" formatCode="_(#,##0.000_);\(#,##0.000\);_(&quot;-&quot;_)"/>
    <numFmt numFmtId="170" formatCode="_(#,##0.0_);\(#,##0.0\);_(&quot;-&quot;_)"/>
    <numFmt numFmtId="171" formatCode="_(#,##0_);\(#,##0\);_(&quot;-&quot;_)"/>
    <numFmt numFmtId="172" formatCode="[Red]\●;[Red]\●;[Color10]\●"/>
    <numFmt numFmtId="173" formatCode="_(#,##0.0%_);\(#,##0.0%\);_(&quot;-&quot;_)"/>
    <numFmt numFmtId="174" formatCode="0.000"/>
  </numFmts>
  <fonts count="25" x14ac:knownFonts="1"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sz val="8"/>
      <color indexed="8"/>
      <name val="Arial"/>
      <family val="2"/>
    </font>
    <font>
      <i/>
      <sz val="8"/>
      <color indexed="8"/>
      <name val="Arial"/>
      <family val="2"/>
    </font>
    <font>
      <sz val="10"/>
      <color theme="1"/>
      <name val="Arial"/>
      <family val="2"/>
    </font>
    <font>
      <sz val="18"/>
      <color theme="3"/>
      <name val="Arial"/>
      <family val="2"/>
    </font>
    <font>
      <b/>
      <sz val="11"/>
      <color theme="3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sz val="10"/>
      <color theme="4"/>
      <name val="Arial"/>
      <family val="2"/>
    </font>
    <font>
      <i/>
      <sz val="10"/>
      <color theme="4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u/>
      <sz val="10"/>
      <color theme="10"/>
      <name val="Arial"/>
      <family val="2"/>
    </font>
    <font>
      <b/>
      <sz val="10"/>
      <color theme="4"/>
      <name val="Arial"/>
      <family val="2"/>
    </font>
    <font>
      <b/>
      <sz val="10"/>
      <name val="Arial"/>
      <family val="2"/>
    </font>
    <font>
      <sz val="10"/>
      <color theme="1"/>
      <name val="Helvetica"/>
      <family val="2"/>
    </font>
    <font>
      <b/>
      <sz val="10"/>
      <color theme="1"/>
      <name val="Helvetica"/>
    </font>
    <font>
      <b/>
      <sz val="10"/>
      <name val="Helvetic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FF0066"/>
      <name val="Helvetica"/>
      <family val="2"/>
    </font>
    <font>
      <sz val="10"/>
      <color theme="5"/>
      <name val="Arial"/>
      <family val="2"/>
    </font>
    <font>
      <sz val="8"/>
      <color theme="1"/>
      <name val="Helvetica"/>
      <family val="2"/>
    </font>
  </fonts>
  <fills count="8">
    <fill>
      <patternFill patternType="none"/>
    </fill>
    <fill>
      <patternFill patternType="gray125"/>
    </fill>
    <fill>
      <patternFill patternType="solid">
        <fgColor rgb="FF244062"/>
        <bgColor indexed="64"/>
      </patternFill>
    </fill>
    <fill>
      <patternFill patternType="solid">
        <fgColor rgb="FF36609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tted">
        <color theme="0"/>
      </left>
      <right style="dotted">
        <color theme="0"/>
      </right>
      <top style="dotted">
        <color theme="0"/>
      </top>
      <bottom style="dotted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/>
      <top/>
      <bottom style="dotted">
        <color auto="1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tted">
        <color auto="1"/>
      </top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 style="thin">
        <color indexed="64"/>
      </left>
      <right/>
      <top style="dotted">
        <color auto="1"/>
      </top>
      <bottom style="dotted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6">
    <xf numFmtId="0" fontId="0" fillId="0" borderId="0"/>
    <xf numFmtId="167" fontId="4" fillId="0" borderId="0" applyFill="0" applyBorder="0">
      <alignment vertical="center"/>
    </xf>
    <xf numFmtId="165" fontId="4" fillId="0" borderId="0" applyFill="0" applyBorder="0">
      <alignment vertical="center"/>
    </xf>
    <xf numFmtId="0" fontId="5" fillId="0" borderId="0" applyNumberFormat="0" applyFill="0" applyBorder="0" applyAlignment="0" applyProtection="0"/>
    <xf numFmtId="0" fontId="8" fillId="2" borderId="0" applyNumberFormat="0" applyBorder="0">
      <alignment vertical="center"/>
    </xf>
    <xf numFmtId="0" fontId="7" fillId="3" borderId="0" applyNumberFormat="0" applyBorder="0">
      <alignment vertical="center"/>
    </xf>
    <xf numFmtId="0" fontId="13" fillId="4" borderId="0" applyNumberFormat="0" applyBorder="0">
      <alignment vertical="center"/>
    </xf>
    <xf numFmtId="0" fontId="6" fillId="0" borderId="0" applyNumberFormat="0" applyFill="0" applyBorder="0">
      <alignment vertical="center"/>
    </xf>
    <xf numFmtId="0" fontId="9" fillId="0" borderId="0" applyFill="0" applyBorder="0">
      <alignment vertical="center"/>
    </xf>
    <xf numFmtId="0" fontId="9" fillId="5" borderId="8">
      <alignment vertical="center"/>
      <protection locked="0"/>
    </xf>
    <xf numFmtId="165" fontId="9" fillId="5" borderId="8">
      <alignment vertical="center"/>
      <protection locked="0"/>
    </xf>
    <xf numFmtId="167" fontId="4" fillId="5" borderId="8">
      <alignment vertical="center"/>
      <protection locked="0"/>
    </xf>
    <xf numFmtId="0" fontId="10" fillId="0" borderId="0" applyFill="0" applyBorder="0">
      <alignment vertical="center"/>
    </xf>
    <xf numFmtId="165" fontId="10" fillId="0" borderId="0" applyFill="0" applyBorder="0">
      <alignment vertical="center"/>
    </xf>
    <xf numFmtId="167" fontId="10" fillId="0" borderId="0" applyFill="0" applyBorder="0">
      <alignment vertical="center"/>
    </xf>
    <xf numFmtId="170" fontId="4" fillId="0" borderId="0" applyFill="0" applyBorder="0">
      <alignment vertical="center"/>
    </xf>
    <xf numFmtId="170" fontId="10" fillId="0" borderId="0" applyFill="0" applyBorder="0">
      <alignment vertical="center"/>
    </xf>
    <xf numFmtId="170" fontId="4" fillId="5" borderId="8">
      <alignment vertical="center"/>
      <protection locked="0"/>
    </xf>
    <xf numFmtId="168" fontId="4" fillId="0" borderId="0" applyFill="0" applyBorder="0">
      <alignment vertical="center"/>
    </xf>
    <xf numFmtId="168" fontId="10" fillId="0" borderId="0" applyFill="0" applyBorder="0">
      <alignment vertical="center"/>
    </xf>
    <xf numFmtId="168" fontId="4" fillId="5" borderId="8">
      <alignment vertical="center"/>
      <protection locked="0"/>
    </xf>
    <xf numFmtId="172" fontId="12" fillId="0" borderId="0" applyBorder="0">
      <alignment vertical="center"/>
    </xf>
    <xf numFmtId="0" fontId="14" fillId="0" borderId="0" applyNumberFormat="0" applyFill="0" applyBorder="0" applyAlignment="0" applyProtection="0"/>
    <xf numFmtId="0" fontId="17" fillId="0" borderId="0" applyFill="0" applyBorder="0">
      <alignment vertical="center"/>
    </xf>
    <xf numFmtId="0" fontId="19" fillId="0" borderId="0" applyFill="0" applyBorder="0">
      <alignment horizontal="left" vertical="center"/>
    </xf>
    <xf numFmtId="0" fontId="22" fillId="0" borderId="0"/>
  </cellStyleXfs>
  <cellXfs count="268">
    <xf numFmtId="0" fontId="0" fillId="0" borderId="0" xfId="0"/>
    <xf numFmtId="164" fontId="2" fillId="0" borderId="0" xfId="0" applyNumberFormat="1" applyFont="1"/>
    <xf numFmtId="164" fontId="2" fillId="0" borderId="0" xfId="0" applyNumberFormat="1" applyFont="1" applyAlignment="1">
      <alignment vertical="center"/>
    </xf>
    <xf numFmtId="164" fontId="3" fillId="0" borderId="0" xfId="0" applyNumberFormat="1" applyFont="1" applyAlignment="1">
      <alignment horizontal="left"/>
    </xf>
    <xf numFmtId="164" fontId="3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0" fontId="8" fillId="2" borderId="0" xfId="4">
      <alignment vertical="center"/>
    </xf>
    <xf numFmtId="0" fontId="5" fillId="0" borderId="0" xfId="3" applyFont="1"/>
    <xf numFmtId="0" fontId="0" fillId="0" borderId="0" xfId="0" applyFont="1"/>
    <xf numFmtId="0" fontId="6" fillId="0" borderId="0" xfId="7" applyFont="1">
      <alignment vertical="center"/>
    </xf>
    <xf numFmtId="0" fontId="9" fillId="0" borderId="0" xfId="8">
      <alignment vertical="center"/>
    </xf>
    <xf numFmtId="0" fontId="10" fillId="0" borderId="0" xfId="12">
      <alignment vertical="center"/>
    </xf>
    <xf numFmtId="0" fontId="9" fillId="5" borderId="1" xfId="9" applyBorder="1" applyAlignment="1">
      <alignment horizontal="center" vertical="center"/>
      <protection locked="0"/>
    </xf>
    <xf numFmtId="0" fontId="10" fillId="0" borderId="0" xfId="12" applyAlignment="1">
      <alignment horizontal="center" vertical="center"/>
    </xf>
    <xf numFmtId="0" fontId="9" fillId="0" borderId="3" xfId="8" applyBorder="1" applyAlignment="1">
      <alignment horizontal="center" vertical="center"/>
    </xf>
    <xf numFmtId="0" fontId="9" fillId="0" borderId="6" xfId="8" applyBorder="1" applyAlignment="1">
      <alignment horizontal="center" vertical="center"/>
    </xf>
    <xf numFmtId="0" fontId="9" fillId="0" borderId="7" xfId="8" applyBorder="1" applyAlignment="1">
      <alignment horizontal="center" vertical="center"/>
    </xf>
    <xf numFmtId="0" fontId="11" fillId="0" borderId="0" xfId="12" applyFont="1">
      <alignment vertical="center"/>
    </xf>
    <xf numFmtId="0" fontId="11" fillId="0" borderId="0" xfId="12" applyFont="1" applyFill="1" applyBorder="1">
      <alignment vertical="center"/>
    </xf>
    <xf numFmtId="0" fontId="1" fillId="0" borderId="0" xfId="3" applyFont="1"/>
    <xf numFmtId="0" fontId="8" fillId="2" borderId="0" xfId="4" quotePrefix="1">
      <alignment vertical="center"/>
    </xf>
    <xf numFmtId="164" fontId="6" fillId="0" borderId="0" xfId="7" applyNumberFormat="1">
      <alignment vertical="center"/>
    </xf>
    <xf numFmtId="164" fontId="6" fillId="0" borderId="0" xfId="7" applyNumberFormat="1" applyAlignment="1">
      <alignment horizontal="center" vertical="center"/>
    </xf>
    <xf numFmtId="0" fontId="6" fillId="0" borderId="0" xfId="7" applyAlignment="1">
      <alignment horizontal="center" vertical="center"/>
    </xf>
    <xf numFmtId="169" fontId="4" fillId="0" borderId="0" xfId="15" applyNumberFormat="1" applyAlignment="1">
      <alignment horizontal="center" vertical="center"/>
    </xf>
    <xf numFmtId="165" fontId="9" fillId="5" borderId="2" xfId="10" applyBorder="1" applyAlignment="1">
      <alignment horizontal="center" vertical="center"/>
      <protection locked="0"/>
    </xf>
    <xf numFmtId="0" fontId="9" fillId="0" borderId="0" xfId="8" applyAlignment="1">
      <alignment horizontal="center" vertical="center"/>
    </xf>
    <xf numFmtId="0" fontId="9" fillId="0" borderId="4" xfId="8" applyFill="1" applyBorder="1" applyAlignment="1">
      <alignment horizontal="center" vertical="center" wrapText="1"/>
    </xf>
    <xf numFmtId="0" fontId="9" fillId="0" borderId="5" xfId="8" applyFill="1" applyBorder="1" applyAlignment="1">
      <alignment horizontal="center" vertical="center" wrapText="1"/>
    </xf>
    <xf numFmtId="0" fontId="5" fillId="0" borderId="0" xfId="3"/>
    <xf numFmtId="171" fontId="10" fillId="0" borderId="0" xfId="16" applyNumberFormat="1" applyAlignment="1">
      <alignment horizontal="center" vertical="center"/>
    </xf>
    <xf numFmtId="171" fontId="4" fillId="0" borderId="0" xfId="15" applyNumberFormat="1" applyAlignment="1">
      <alignment horizontal="center" vertical="center"/>
    </xf>
    <xf numFmtId="0" fontId="9" fillId="5" borderId="8" xfId="9">
      <alignment vertical="center"/>
      <protection locked="0"/>
    </xf>
    <xf numFmtId="0" fontId="9" fillId="5" borderId="8" xfId="9" applyAlignment="1">
      <alignment horizontal="center" vertical="center"/>
      <protection locked="0"/>
    </xf>
    <xf numFmtId="171" fontId="4" fillId="5" borderId="8" xfId="17" applyNumberFormat="1" applyAlignment="1">
      <alignment horizontal="center" vertical="center"/>
      <protection locked="0"/>
    </xf>
    <xf numFmtId="170" fontId="4" fillId="5" borderId="8" xfId="17" applyNumberFormat="1" applyAlignment="1">
      <alignment horizontal="center" vertical="center"/>
      <protection locked="0"/>
    </xf>
    <xf numFmtId="0" fontId="6" fillId="0" borderId="0" xfId="7">
      <alignment vertical="center"/>
    </xf>
    <xf numFmtId="0" fontId="10" fillId="0" borderId="0" xfId="12" applyAlignment="1">
      <alignment horizontal="left" vertical="center"/>
    </xf>
    <xf numFmtId="0" fontId="10" fillId="0" borderId="0" xfId="12" applyFill="1" applyBorder="1" applyAlignment="1">
      <alignment horizontal="center" vertical="center"/>
    </xf>
    <xf numFmtId="0" fontId="13" fillId="4" borderId="9" xfId="6" applyBorder="1">
      <alignment vertical="center"/>
    </xf>
    <xf numFmtId="0" fontId="7" fillId="3" borderId="9" xfId="5" applyBorder="1" applyAlignment="1">
      <alignment horizontal="centerContinuous" vertical="center"/>
    </xf>
    <xf numFmtId="0" fontId="13" fillId="4" borderId="9" xfId="6" applyBorder="1" applyAlignment="1">
      <alignment horizontal="center" vertical="center"/>
    </xf>
    <xf numFmtId="0" fontId="6" fillId="0" borderId="0" xfId="7" applyAlignment="1">
      <alignment horizontal="right" vertical="center"/>
    </xf>
    <xf numFmtId="171" fontId="4" fillId="0" borderId="0" xfId="15" applyNumberFormat="1">
      <alignment vertical="center"/>
    </xf>
    <xf numFmtId="173" fontId="9" fillId="5" borderId="8" xfId="10" applyNumberFormat="1" applyAlignment="1">
      <alignment horizontal="center" vertical="center"/>
      <protection locked="0"/>
    </xf>
    <xf numFmtId="0" fontId="13" fillId="4" borderId="9" xfId="6" applyBorder="1" applyAlignment="1">
      <alignment horizontal="center" vertical="center" wrapText="1"/>
    </xf>
    <xf numFmtId="0" fontId="13" fillId="4" borderId="9" xfId="6" applyBorder="1" applyAlignment="1">
      <alignment horizontal="right" vertical="center" wrapText="1"/>
    </xf>
    <xf numFmtId="173" fontId="4" fillId="0" borderId="0" xfId="2" applyNumberFormat="1" applyAlignment="1">
      <alignment horizontal="center" vertical="center"/>
    </xf>
    <xf numFmtId="172" fontId="12" fillId="0" borderId="0" xfId="21" applyAlignment="1">
      <alignment horizontal="center" vertical="center"/>
    </xf>
    <xf numFmtId="0" fontId="0" fillId="0" borderId="11" xfId="0" applyBorder="1"/>
    <xf numFmtId="172" fontId="12" fillId="0" borderId="11" xfId="21" applyBorder="1" applyAlignment="1">
      <alignment horizontal="center" vertical="center"/>
    </xf>
    <xf numFmtId="172" fontId="12" fillId="0" borderId="3" xfId="21" applyBorder="1" applyAlignment="1">
      <alignment horizontal="center" vertical="center"/>
    </xf>
    <xf numFmtId="165" fontId="9" fillId="5" borderId="8" xfId="10" applyAlignment="1">
      <alignment horizontal="center" vertical="center"/>
      <protection locked="0"/>
    </xf>
    <xf numFmtId="172" fontId="12" fillId="0" borderId="0" xfId="21" applyBorder="1" applyAlignment="1">
      <alignment horizontal="center" vertical="center"/>
    </xf>
    <xf numFmtId="165" fontId="4" fillId="0" borderId="0" xfId="2" applyAlignment="1">
      <alignment horizontal="center" vertical="center"/>
    </xf>
    <xf numFmtId="0" fontId="13" fillId="4" borderId="0" xfId="6" applyAlignment="1">
      <alignment horizontal="centerContinuous" vertical="center"/>
    </xf>
    <xf numFmtId="166" fontId="4" fillId="0" borderId="0" xfId="15" applyNumberFormat="1" applyAlignment="1">
      <alignment horizontal="center" vertical="center"/>
    </xf>
    <xf numFmtId="166" fontId="10" fillId="0" borderId="12" xfId="16" applyNumberFormat="1" applyBorder="1" applyAlignment="1">
      <alignment horizontal="center" vertical="center"/>
    </xf>
    <xf numFmtId="166" fontId="10" fillId="0" borderId="13" xfId="16" applyNumberFormat="1" applyBorder="1" applyAlignment="1">
      <alignment horizontal="center" vertical="center"/>
    </xf>
    <xf numFmtId="170" fontId="4" fillId="0" borderId="0" xfId="15" applyNumberFormat="1">
      <alignment vertical="center"/>
    </xf>
    <xf numFmtId="0" fontId="13" fillId="4" borderId="9" xfId="6" applyBorder="1" applyAlignment="1">
      <alignment vertical="center" wrapText="1"/>
    </xf>
    <xf numFmtId="0" fontId="7" fillId="3" borderId="0" xfId="5">
      <alignment vertical="center"/>
    </xf>
    <xf numFmtId="0" fontId="15" fillId="0" borderId="11" xfId="12" applyFont="1" applyBorder="1">
      <alignment vertical="center"/>
    </xf>
    <xf numFmtId="171" fontId="12" fillId="0" borderId="11" xfId="15" applyNumberFormat="1" applyFont="1" applyBorder="1">
      <alignment vertical="center"/>
    </xf>
    <xf numFmtId="0" fontId="13" fillId="4" borderId="0" xfId="6" applyAlignment="1">
      <alignment horizontal="right" vertical="center" wrapText="1"/>
    </xf>
    <xf numFmtId="0" fontId="10" fillId="0" borderId="11" xfId="12" applyBorder="1" applyAlignment="1">
      <alignment horizontal="center" vertical="center"/>
    </xf>
    <xf numFmtId="0" fontId="9" fillId="0" borderId="11" xfId="8" applyBorder="1" applyAlignment="1">
      <alignment horizontal="center" vertical="center"/>
    </xf>
    <xf numFmtId="0" fontId="9" fillId="0" borderId="0" xfId="8" applyAlignment="1">
      <alignment vertical="center"/>
    </xf>
    <xf numFmtId="0" fontId="9" fillId="0" borderId="11" xfId="8" applyBorder="1" applyAlignment="1">
      <alignment vertical="center"/>
    </xf>
    <xf numFmtId="170" fontId="12" fillId="0" borderId="11" xfId="15" applyNumberFormat="1" applyFont="1" applyBorder="1">
      <alignment vertical="center"/>
    </xf>
    <xf numFmtId="0" fontId="6" fillId="0" borderId="0" xfId="7" applyFill="1" applyBorder="1" applyAlignment="1">
      <alignment horizontal="center" vertical="center"/>
    </xf>
    <xf numFmtId="0" fontId="13" fillId="4" borderId="0" xfId="6" applyBorder="1" applyAlignment="1">
      <alignment horizontal="right" vertical="center" wrapText="1"/>
    </xf>
    <xf numFmtId="0" fontId="9" fillId="6" borderId="0" xfId="8" applyFill="1">
      <alignment vertical="center"/>
    </xf>
    <xf numFmtId="0" fontId="9" fillId="0" borderId="0" xfId="8" applyFill="1">
      <alignment vertical="center"/>
    </xf>
    <xf numFmtId="170" fontId="4" fillId="0" borderId="0" xfId="15" applyNumberFormat="1" applyFill="1">
      <alignment vertical="center"/>
    </xf>
    <xf numFmtId="171" fontId="12" fillId="0" borderId="0" xfId="15" applyNumberFormat="1" applyFont="1" applyFill="1" applyBorder="1">
      <alignment vertical="center"/>
    </xf>
    <xf numFmtId="0" fontId="13" fillId="4" borderId="0" xfId="6">
      <alignment vertical="center"/>
    </xf>
    <xf numFmtId="170" fontId="12" fillId="0" borderId="6" xfId="15" applyFont="1" applyBorder="1">
      <alignment vertical="center"/>
    </xf>
    <xf numFmtId="172" fontId="12" fillId="0" borderId="0" xfId="21" applyBorder="1" applyAlignment="1">
      <alignment horizontal="right" vertical="center"/>
    </xf>
    <xf numFmtId="0" fontId="13" fillId="4" borderId="26" xfId="6" applyBorder="1" applyAlignment="1">
      <alignment horizontal="right" vertical="center" wrapText="1"/>
    </xf>
    <xf numFmtId="170" fontId="4" fillId="0" borderId="26" xfId="15" applyNumberFormat="1" applyBorder="1">
      <alignment vertical="center"/>
    </xf>
    <xf numFmtId="170" fontId="12" fillId="0" borderId="27" xfId="15" applyNumberFormat="1" applyFont="1" applyBorder="1">
      <alignment vertical="center"/>
    </xf>
    <xf numFmtId="0" fontId="15" fillId="0" borderId="0" xfId="12" applyFont="1">
      <alignment vertical="center"/>
    </xf>
    <xf numFmtId="0" fontId="13" fillId="4" borderId="0" xfId="6" applyBorder="1" applyAlignment="1">
      <alignment horizontal="center" vertical="center" wrapText="1"/>
    </xf>
    <xf numFmtId="170" fontId="4" fillId="0" borderId="26" xfId="15" applyNumberFormat="1" applyFill="1" applyBorder="1">
      <alignment vertical="center"/>
    </xf>
    <xf numFmtId="0" fontId="10" fillId="0" borderId="0" xfId="12" applyFill="1">
      <alignment vertical="center"/>
    </xf>
    <xf numFmtId="0" fontId="0" fillId="0" borderId="0" xfId="0" applyBorder="1"/>
    <xf numFmtId="0" fontId="14" fillId="0" borderId="0" xfId="22"/>
    <xf numFmtId="0" fontId="0" fillId="0" borderId="0" xfId="0" applyFill="1"/>
    <xf numFmtId="170" fontId="4" fillId="0" borderId="0" xfId="15" applyNumberFormat="1" applyFill="1" applyBorder="1">
      <alignment vertical="center"/>
    </xf>
    <xf numFmtId="0" fontId="10" fillId="0" borderId="0" xfId="12" applyFill="1" applyAlignment="1">
      <alignment horizontal="center" vertical="center"/>
    </xf>
    <xf numFmtId="0" fontId="9" fillId="0" borderId="0" xfId="8" applyFill="1" applyAlignment="1">
      <alignment horizontal="center" vertical="center"/>
    </xf>
    <xf numFmtId="170" fontId="4" fillId="0" borderId="0" xfId="15" applyFill="1">
      <alignment vertical="center"/>
    </xf>
    <xf numFmtId="170" fontId="12" fillId="0" borderId="6" xfId="15" applyFont="1" applyBorder="1" applyAlignment="1">
      <alignment horizontal="center" vertical="center"/>
    </xf>
    <xf numFmtId="0" fontId="13" fillId="4" borderId="9" xfId="6" applyBorder="1" applyAlignment="1">
      <alignment horizontal="left" vertical="center" wrapText="1"/>
    </xf>
    <xf numFmtId="0" fontId="9" fillId="5" borderId="8" xfId="9" applyAlignment="1">
      <alignment horizontal="center" vertical="center" wrapText="1"/>
      <protection locked="0"/>
    </xf>
    <xf numFmtId="170" fontId="4" fillId="0" borderId="0" xfId="15" applyAlignment="1">
      <alignment horizontal="center" vertical="center"/>
    </xf>
    <xf numFmtId="0" fontId="0" fillId="0" borderId="0" xfId="0" applyAlignment="1">
      <alignment horizontal="right"/>
    </xf>
    <xf numFmtId="169" fontId="4" fillId="0" borderId="6" xfId="15" applyNumberFormat="1" applyBorder="1" applyAlignment="1">
      <alignment horizontal="center" vertical="center"/>
    </xf>
    <xf numFmtId="0" fontId="0" fillId="0" borderId="0" xfId="0" applyAlignment="1">
      <alignment horizontal="left"/>
    </xf>
    <xf numFmtId="0" fontId="15" fillId="0" borderId="28" xfId="12" applyFont="1" applyBorder="1" applyAlignment="1">
      <alignment horizontal="center" vertical="center"/>
    </xf>
    <xf numFmtId="171" fontId="4" fillId="0" borderId="0" xfId="15" applyNumberFormat="1" applyFill="1">
      <alignment vertical="center"/>
    </xf>
    <xf numFmtId="0" fontId="14" fillId="0" borderId="0" xfId="22" applyAlignment="1"/>
    <xf numFmtId="170" fontId="4" fillId="5" borderId="8" xfId="17" applyAlignment="1">
      <alignment horizontal="center" vertical="center"/>
      <protection locked="0"/>
    </xf>
    <xf numFmtId="0" fontId="0" fillId="0" borderId="11" xfId="0" applyFont="1" applyBorder="1"/>
    <xf numFmtId="170" fontId="12" fillId="0" borderId="11" xfId="15" applyFont="1" applyBorder="1" applyAlignment="1">
      <alignment horizontal="center" vertical="center"/>
    </xf>
    <xf numFmtId="0" fontId="6" fillId="0" borderId="0" xfId="7" applyAlignment="1">
      <alignment horizontal="center" vertical="center" wrapText="1"/>
    </xf>
    <xf numFmtId="165" fontId="4" fillId="0" borderId="11" xfId="2" applyBorder="1" applyAlignment="1">
      <alignment horizontal="center" vertical="center"/>
    </xf>
    <xf numFmtId="0" fontId="6" fillId="0" borderId="0" xfId="7" applyFill="1" applyAlignment="1">
      <alignment horizontal="center" vertical="center"/>
    </xf>
    <xf numFmtId="0" fontId="17" fillId="0" borderId="0" xfId="23" applyFill="1" applyBorder="1">
      <alignment vertical="center"/>
    </xf>
    <xf numFmtId="0" fontId="18" fillId="0" borderId="11" xfId="23" applyFont="1" applyFill="1" applyBorder="1">
      <alignment vertical="center"/>
    </xf>
    <xf numFmtId="0" fontId="0" fillId="0" borderId="0" xfId="0" applyFont="1" applyAlignment="1">
      <alignment horizontal="center"/>
    </xf>
    <xf numFmtId="164" fontId="6" fillId="0" borderId="0" xfId="7" applyNumberFormat="1" applyAlignment="1">
      <alignment horizontal="center" vertical="center" wrapText="1"/>
    </xf>
    <xf numFmtId="169" fontId="4" fillId="5" borderId="8" xfId="17" applyNumberFormat="1" applyAlignment="1">
      <alignment horizontal="center" vertical="center"/>
      <protection locked="0"/>
    </xf>
    <xf numFmtId="171" fontId="10" fillId="0" borderId="3" xfId="16" applyNumberFormat="1" applyBorder="1" applyAlignment="1">
      <alignment horizontal="center" vertical="center"/>
    </xf>
    <xf numFmtId="0" fontId="10" fillId="0" borderId="11" xfId="12" applyBorder="1">
      <alignment vertical="center"/>
    </xf>
    <xf numFmtId="0" fontId="0" fillId="0" borderId="11" xfId="0" applyFont="1" applyBorder="1" applyAlignment="1">
      <alignment horizontal="center"/>
    </xf>
    <xf numFmtId="170" fontId="4" fillId="0" borderId="11" xfId="15" applyBorder="1" applyAlignment="1">
      <alignment horizontal="center" vertical="center"/>
    </xf>
    <xf numFmtId="171" fontId="4" fillId="0" borderId="15" xfId="15" applyNumberFormat="1" applyFill="1" applyBorder="1">
      <alignment vertical="center"/>
    </xf>
    <xf numFmtId="171" fontId="4" fillId="0" borderId="16" xfId="15" applyNumberFormat="1" applyFill="1" applyBorder="1">
      <alignment vertical="center"/>
    </xf>
    <xf numFmtId="0" fontId="0" fillId="0" borderId="0" xfId="0" applyFont="1" applyFill="1"/>
    <xf numFmtId="172" fontId="12" fillId="0" borderId="0" xfId="2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170" fontId="4" fillId="0" borderId="0" xfId="15" applyFill="1" applyAlignment="1">
      <alignment horizontal="center" vertical="center"/>
    </xf>
    <xf numFmtId="164" fontId="6" fillId="0" borderId="0" xfId="7" applyNumberFormat="1" applyAlignment="1">
      <alignment horizontal="left" vertical="center"/>
    </xf>
    <xf numFmtId="0" fontId="19" fillId="0" borderId="11" xfId="24" applyBorder="1">
      <alignment horizontal="left" vertical="center"/>
    </xf>
    <xf numFmtId="0" fontId="19" fillId="0" borderId="11" xfId="24" applyBorder="1" applyAlignment="1">
      <alignment horizontal="center" vertical="center"/>
    </xf>
    <xf numFmtId="0" fontId="9" fillId="0" borderId="0" xfId="8" applyAlignment="1">
      <alignment horizontal="left" vertical="center" indent="1"/>
    </xf>
    <xf numFmtId="0" fontId="6" fillId="0" borderId="0" xfId="7" applyAlignment="1">
      <alignment horizontal="right" vertical="center" wrapText="1"/>
    </xf>
    <xf numFmtId="171" fontId="23" fillId="0" borderId="0" xfId="16" applyNumberFormat="1" applyFont="1" applyAlignment="1">
      <alignment horizontal="center" vertical="center"/>
    </xf>
    <xf numFmtId="170" fontId="4" fillId="5" borderId="8" xfId="17" applyAlignment="1">
      <alignment horizontal="right" vertical="center"/>
      <protection locked="0"/>
    </xf>
    <xf numFmtId="170" fontId="4" fillId="5" borderId="10" xfId="17" applyBorder="1" applyAlignment="1">
      <alignment horizontal="right" vertical="center"/>
      <protection locked="0"/>
    </xf>
    <xf numFmtId="172" fontId="12" fillId="0" borderId="0" xfId="21" applyBorder="1" applyAlignment="1">
      <alignment horizontal="center"/>
    </xf>
    <xf numFmtId="0" fontId="7" fillId="3" borderId="0" xfId="5" quotePrefix="1">
      <alignment vertical="center"/>
    </xf>
    <xf numFmtId="172" fontId="12" fillId="0" borderId="0" xfId="21" applyBorder="1" applyAlignment="1">
      <alignment horizontal="left" vertical="center"/>
    </xf>
    <xf numFmtId="172" fontId="12" fillId="0" borderId="0" xfId="21" applyFill="1" applyBorder="1" applyAlignment="1">
      <alignment horizontal="left" vertical="center"/>
    </xf>
    <xf numFmtId="172" fontId="0" fillId="0" borderId="0" xfId="0" applyNumberFormat="1" applyFill="1" applyBorder="1" applyAlignment="1">
      <alignment horizontal="center" vertical="center"/>
    </xf>
    <xf numFmtId="172" fontId="0" fillId="0" borderId="0" xfId="0" applyNumberFormat="1" applyBorder="1" applyAlignment="1">
      <alignment horizontal="center" vertical="center"/>
    </xf>
    <xf numFmtId="169" fontId="4" fillId="0" borderId="14" xfId="15" applyNumberFormat="1" applyFill="1" applyBorder="1" applyAlignment="1">
      <alignment horizontal="center" vertical="center"/>
    </xf>
    <xf numFmtId="169" fontId="4" fillId="0" borderId="7" xfId="15" applyNumberFormat="1" applyFill="1" applyBorder="1" applyAlignment="1">
      <alignment horizontal="center" vertical="center"/>
    </xf>
    <xf numFmtId="0" fontId="15" fillId="0" borderId="0" xfId="12" applyFont="1" applyBorder="1">
      <alignment vertical="center"/>
    </xf>
    <xf numFmtId="0" fontId="17" fillId="0" borderId="0" xfId="23">
      <alignment vertical="center"/>
    </xf>
    <xf numFmtId="170" fontId="4" fillId="0" borderId="32" xfId="15" applyNumberFormat="1" applyFill="1" applyBorder="1">
      <alignment vertical="center"/>
    </xf>
    <xf numFmtId="170" fontId="4" fillId="0" borderId="33" xfId="15" applyNumberFormat="1" applyFill="1" applyBorder="1">
      <alignment vertical="center"/>
    </xf>
    <xf numFmtId="170" fontId="4" fillId="0" borderId="34" xfId="15" applyNumberFormat="1" applyFill="1" applyBorder="1">
      <alignment vertical="center"/>
    </xf>
    <xf numFmtId="165" fontId="9" fillId="5" borderId="8" xfId="10" applyNumberFormat="1" applyAlignment="1">
      <alignment horizontal="center" vertical="center"/>
      <protection locked="0"/>
    </xf>
    <xf numFmtId="0" fontId="15" fillId="0" borderId="0" xfId="12" applyFont="1" applyAlignment="1">
      <alignment horizontal="center" vertical="center"/>
    </xf>
    <xf numFmtId="0" fontId="16" fillId="0" borderId="0" xfId="8" applyFont="1" applyAlignment="1">
      <alignment horizontal="center" vertical="center"/>
    </xf>
    <xf numFmtId="165" fontId="12" fillId="0" borderId="0" xfId="2" applyFont="1" applyAlignment="1">
      <alignment horizontal="center" vertical="center"/>
    </xf>
    <xf numFmtId="174" fontId="6" fillId="0" borderId="0" xfId="7" applyNumberFormat="1" applyAlignment="1">
      <alignment horizontal="center" vertical="center"/>
    </xf>
    <xf numFmtId="170" fontId="4" fillId="0" borderId="19" xfId="15" applyBorder="1" applyAlignment="1">
      <alignment horizontal="center" vertical="center"/>
    </xf>
    <xf numFmtId="170" fontId="0" fillId="0" borderId="19" xfId="0" applyNumberFormat="1" applyBorder="1"/>
    <xf numFmtId="170" fontId="4" fillId="0" borderId="26" xfId="15" applyBorder="1">
      <alignment vertical="center"/>
    </xf>
    <xf numFmtId="170" fontId="12" fillId="0" borderId="14" xfId="15" applyFont="1" applyFill="1" applyBorder="1">
      <alignment vertical="center"/>
    </xf>
    <xf numFmtId="170" fontId="12" fillId="0" borderId="6" xfId="15" applyFont="1" applyFill="1" applyBorder="1">
      <alignment vertical="center"/>
    </xf>
    <xf numFmtId="170" fontId="12" fillId="0" borderId="0" xfId="15" applyFont="1">
      <alignment vertical="center"/>
    </xf>
    <xf numFmtId="170" fontId="4" fillId="7" borderId="0" xfId="15" applyFill="1" applyAlignment="1">
      <alignment horizontal="center" vertical="center"/>
    </xf>
    <xf numFmtId="173" fontId="4" fillId="0" borderId="22" xfId="2" applyNumberFormat="1" applyBorder="1" applyAlignment="1">
      <alignment horizontal="center" vertical="center"/>
    </xf>
    <xf numFmtId="170" fontId="4" fillId="7" borderId="20" xfId="15" applyFill="1" applyBorder="1" applyAlignment="1">
      <alignment horizontal="center" vertical="center"/>
    </xf>
    <xf numFmtId="173" fontId="4" fillId="0" borderId="19" xfId="2" applyNumberFormat="1" applyBorder="1" applyAlignment="1">
      <alignment horizontal="center" vertical="center"/>
    </xf>
    <xf numFmtId="173" fontId="4" fillId="0" borderId="23" xfId="2" applyNumberFormat="1" applyBorder="1" applyAlignment="1">
      <alignment horizontal="center" vertical="center"/>
    </xf>
    <xf numFmtId="170" fontId="0" fillId="0" borderId="20" xfId="0" applyNumberFormat="1" applyBorder="1"/>
    <xf numFmtId="173" fontId="4" fillId="0" borderId="20" xfId="2" applyNumberFormat="1" applyBorder="1" applyAlignment="1">
      <alignment horizontal="center" vertical="center"/>
    </xf>
    <xf numFmtId="170" fontId="4" fillId="0" borderId="26" xfId="15" applyFill="1" applyBorder="1">
      <alignment vertical="center"/>
    </xf>
    <xf numFmtId="170" fontId="4" fillId="0" borderId="20" xfId="15" applyBorder="1" applyAlignment="1">
      <alignment horizontal="center" vertical="center"/>
    </xf>
    <xf numFmtId="0" fontId="0" fillId="0" borderId="0" xfId="0"/>
    <xf numFmtId="0" fontId="8" fillId="2" borderId="0" xfId="4">
      <alignment vertical="center"/>
    </xf>
    <xf numFmtId="0" fontId="9" fillId="0" borderId="0" xfId="8">
      <alignment vertical="center"/>
    </xf>
    <xf numFmtId="0" fontId="10" fillId="0" borderId="0" xfId="12">
      <alignment vertical="center"/>
    </xf>
    <xf numFmtId="0" fontId="10" fillId="0" borderId="0" xfId="12" applyAlignment="1">
      <alignment horizontal="center" vertical="center"/>
    </xf>
    <xf numFmtId="0" fontId="9" fillId="0" borderId="6" xfId="8" applyBorder="1" applyAlignment="1">
      <alignment horizontal="center" vertical="center"/>
    </xf>
    <xf numFmtId="164" fontId="6" fillId="0" borderId="0" xfId="7" applyNumberFormat="1" applyAlignment="1">
      <alignment horizontal="center" vertical="center"/>
    </xf>
    <xf numFmtId="0" fontId="9" fillId="0" borderId="0" xfId="8" applyAlignment="1">
      <alignment horizontal="center" vertical="center"/>
    </xf>
    <xf numFmtId="171" fontId="10" fillId="0" borderId="0" xfId="16" applyNumberFormat="1" applyAlignment="1">
      <alignment horizontal="center" vertical="center"/>
    </xf>
    <xf numFmtId="171" fontId="4" fillId="0" borderId="0" xfId="15" applyNumberFormat="1" applyAlignment="1">
      <alignment horizontal="center" vertical="center"/>
    </xf>
    <xf numFmtId="0" fontId="9" fillId="5" borderId="8" xfId="9">
      <alignment vertical="center"/>
      <protection locked="0"/>
    </xf>
    <xf numFmtId="0" fontId="9" fillId="5" borderId="8" xfId="9" applyAlignment="1">
      <alignment horizontal="center" vertical="center"/>
      <protection locked="0"/>
    </xf>
    <xf numFmtId="0" fontId="6" fillId="0" borderId="0" xfId="7">
      <alignment vertical="center"/>
    </xf>
    <xf numFmtId="0" fontId="13" fillId="4" borderId="9" xfId="6" applyBorder="1">
      <alignment vertical="center"/>
    </xf>
    <xf numFmtId="0" fontId="7" fillId="3" borderId="9" xfId="5" applyBorder="1" applyAlignment="1">
      <alignment horizontal="centerContinuous" vertical="center"/>
    </xf>
    <xf numFmtId="0" fontId="13" fillId="4" borderId="9" xfId="6" applyBorder="1" applyAlignment="1">
      <alignment horizontal="center" vertical="center"/>
    </xf>
    <xf numFmtId="171" fontId="4" fillId="0" borderId="0" xfId="15" applyNumberFormat="1">
      <alignment vertical="center"/>
    </xf>
    <xf numFmtId="173" fontId="9" fillId="5" borderId="8" xfId="10" applyNumberFormat="1" applyAlignment="1">
      <alignment horizontal="center" vertical="center"/>
      <protection locked="0"/>
    </xf>
    <xf numFmtId="173" fontId="9" fillId="5" borderId="10" xfId="10" applyNumberFormat="1" applyBorder="1" applyAlignment="1">
      <alignment horizontal="center" vertical="center"/>
      <protection locked="0"/>
    </xf>
    <xf numFmtId="0" fontId="13" fillId="4" borderId="9" xfId="6" applyBorder="1" applyAlignment="1">
      <alignment horizontal="center" vertical="center" wrapText="1"/>
    </xf>
    <xf numFmtId="0" fontId="13" fillId="4" borderId="9" xfId="6" applyBorder="1" applyAlignment="1">
      <alignment horizontal="right" vertical="center" wrapText="1"/>
    </xf>
    <xf numFmtId="0" fontId="7" fillId="3" borderId="0" xfId="5" applyBorder="1" applyAlignment="1">
      <alignment horizontal="center" vertical="center" wrapText="1"/>
    </xf>
    <xf numFmtId="173" fontId="4" fillId="0" borderId="0" xfId="2" applyNumberFormat="1">
      <alignment vertical="center"/>
    </xf>
    <xf numFmtId="173" fontId="4" fillId="0" borderId="0" xfId="2" applyNumberFormat="1" applyAlignment="1">
      <alignment horizontal="center" vertical="center"/>
    </xf>
    <xf numFmtId="165" fontId="4" fillId="0" borderId="0" xfId="2" applyAlignment="1">
      <alignment horizontal="center" vertical="center"/>
    </xf>
    <xf numFmtId="0" fontId="13" fillId="4" borderId="9" xfId="6" applyBorder="1" applyAlignment="1">
      <alignment vertical="center" wrapText="1"/>
    </xf>
    <xf numFmtId="0" fontId="9" fillId="5" borderId="10" xfId="9" applyBorder="1">
      <alignment vertical="center"/>
      <protection locked="0"/>
    </xf>
    <xf numFmtId="0" fontId="9" fillId="5" borderId="10" xfId="9" applyBorder="1" applyAlignment="1">
      <alignment horizontal="center" vertical="center"/>
      <protection locked="0"/>
    </xf>
    <xf numFmtId="0" fontId="7" fillId="3" borderId="0" xfId="5">
      <alignment vertical="center"/>
    </xf>
    <xf numFmtId="0" fontId="15" fillId="0" borderId="11" xfId="12" applyFont="1" applyBorder="1">
      <alignment vertical="center"/>
    </xf>
    <xf numFmtId="171" fontId="12" fillId="0" borderId="11" xfId="15" applyNumberFormat="1" applyFont="1" applyBorder="1">
      <alignment vertical="center"/>
    </xf>
    <xf numFmtId="0" fontId="13" fillId="4" borderId="0" xfId="6" applyAlignment="1">
      <alignment horizontal="right" vertical="center" wrapText="1"/>
    </xf>
    <xf numFmtId="0" fontId="10" fillId="0" borderId="11" xfId="12" applyBorder="1" applyAlignment="1">
      <alignment horizontal="center" vertical="center"/>
    </xf>
    <xf numFmtId="0" fontId="9" fillId="0" borderId="11" xfId="8" applyBorder="1" applyAlignment="1">
      <alignment horizontal="center" vertical="center"/>
    </xf>
    <xf numFmtId="0" fontId="9" fillId="0" borderId="0" xfId="8" applyAlignment="1">
      <alignment horizontal="left" vertical="center"/>
    </xf>
    <xf numFmtId="0" fontId="13" fillId="4" borderId="0" xfId="6" applyBorder="1" applyAlignment="1">
      <alignment horizontal="right" vertical="center" wrapText="1"/>
    </xf>
    <xf numFmtId="0" fontId="0" fillId="0" borderId="6" xfId="0" applyBorder="1"/>
    <xf numFmtId="172" fontId="12" fillId="0" borderId="0" xfId="21" applyBorder="1" applyAlignment="1">
      <alignment horizontal="right" vertical="center"/>
    </xf>
    <xf numFmtId="173" fontId="9" fillId="5" borderId="17" xfId="10" applyNumberFormat="1" applyBorder="1" applyAlignment="1">
      <alignment horizontal="center" vertical="center"/>
      <protection locked="0"/>
    </xf>
    <xf numFmtId="0" fontId="13" fillId="4" borderId="18" xfId="6" applyBorder="1" applyAlignment="1">
      <alignment horizontal="center" vertical="center" wrapText="1"/>
    </xf>
    <xf numFmtId="173" fontId="12" fillId="0" borderId="19" xfId="2" applyNumberFormat="1" applyFont="1" applyBorder="1" applyAlignment="1">
      <alignment horizontal="center" vertical="center"/>
    </xf>
    <xf numFmtId="173" fontId="12" fillId="0" borderId="20" xfId="2" applyNumberFormat="1" applyFont="1" applyBorder="1" applyAlignment="1">
      <alignment horizontal="center" vertical="center"/>
    </xf>
    <xf numFmtId="173" fontId="9" fillId="5" borderId="21" xfId="10" applyNumberFormat="1" applyBorder="1" applyAlignment="1">
      <alignment horizontal="center" vertical="center"/>
      <protection locked="0"/>
    </xf>
    <xf numFmtId="172" fontId="12" fillId="0" borderId="19" xfId="21" applyBorder="1" applyAlignment="1">
      <alignment horizontal="center" vertical="center"/>
    </xf>
    <xf numFmtId="172" fontId="12" fillId="0" borderId="20" xfId="21" applyBorder="1" applyAlignment="1">
      <alignment horizontal="center" vertical="center"/>
    </xf>
    <xf numFmtId="171" fontId="4" fillId="0" borderId="19" xfId="15" applyNumberFormat="1" applyBorder="1" applyAlignment="1">
      <alignment horizontal="center" vertical="center"/>
    </xf>
    <xf numFmtId="171" fontId="4" fillId="0" borderId="20" xfId="15" applyNumberFormat="1" applyBorder="1" applyAlignment="1">
      <alignment horizontal="center" vertical="center"/>
    </xf>
    <xf numFmtId="0" fontId="13" fillId="4" borderId="25" xfId="6" applyBorder="1" applyAlignment="1">
      <alignment horizontal="center" vertical="center" wrapText="1"/>
    </xf>
    <xf numFmtId="0" fontId="7" fillId="3" borderId="24" xfId="5" applyBorder="1" applyAlignment="1">
      <alignment horizontal="center" vertical="center" wrapText="1"/>
    </xf>
    <xf numFmtId="0" fontId="13" fillId="4" borderId="26" xfId="6" applyBorder="1" applyAlignment="1">
      <alignment horizontal="right" vertical="center" wrapText="1"/>
    </xf>
    <xf numFmtId="170" fontId="4" fillId="0" borderId="0" xfId="15">
      <alignment vertical="center"/>
    </xf>
    <xf numFmtId="0" fontId="10" fillId="0" borderId="6" xfId="12" applyBorder="1" applyAlignment="1">
      <alignment horizontal="center" vertical="center"/>
    </xf>
    <xf numFmtId="0" fontId="15" fillId="0" borderId="6" xfId="12" applyFont="1" applyBorder="1">
      <alignment vertical="center"/>
    </xf>
    <xf numFmtId="0" fontId="15" fillId="0" borderId="0" xfId="12" applyFont="1">
      <alignment vertical="center"/>
    </xf>
    <xf numFmtId="0" fontId="13" fillId="4" borderId="0" xfId="6" applyBorder="1" applyAlignment="1">
      <alignment horizontal="center" vertical="center" wrapText="1"/>
    </xf>
    <xf numFmtId="0" fontId="10" fillId="0" borderId="0" xfId="12" applyFill="1">
      <alignment vertical="center"/>
    </xf>
    <xf numFmtId="170" fontId="4" fillId="5" borderId="8" xfId="17">
      <alignment vertical="center"/>
      <protection locked="0"/>
    </xf>
    <xf numFmtId="0" fontId="9" fillId="0" borderId="0" xfId="8" applyFill="1" applyAlignment="1">
      <alignment horizontal="center" vertical="center"/>
    </xf>
    <xf numFmtId="170" fontId="4" fillId="0" borderId="0" xfId="15" applyFill="1">
      <alignment vertical="center"/>
    </xf>
    <xf numFmtId="0" fontId="13" fillId="4" borderId="9" xfId="6" applyBorder="1" applyAlignment="1">
      <alignment horizontal="left" vertical="center" wrapText="1"/>
    </xf>
    <xf numFmtId="165" fontId="9" fillId="5" borderId="8" xfId="10" applyAlignment="1">
      <alignment horizontal="left" vertical="center"/>
      <protection locked="0"/>
    </xf>
    <xf numFmtId="170" fontId="4" fillId="0" borderId="0" xfId="15" applyAlignment="1">
      <alignment horizontal="center" vertical="center"/>
    </xf>
    <xf numFmtId="170" fontId="4" fillId="0" borderId="0" xfId="15" applyAlignment="1">
      <alignment horizontal="right" vertical="center"/>
    </xf>
    <xf numFmtId="0" fontId="9" fillId="0" borderId="6" xfId="8" applyBorder="1">
      <alignment vertical="center"/>
    </xf>
    <xf numFmtId="0" fontId="15" fillId="0" borderId="15" xfId="12" applyFont="1" applyBorder="1">
      <alignment vertical="center"/>
    </xf>
    <xf numFmtId="0" fontId="15" fillId="0" borderId="15" xfId="12" applyFont="1" applyBorder="1" applyAlignment="1">
      <alignment horizontal="center" vertical="center"/>
    </xf>
    <xf numFmtId="0" fontId="16" fillId="0" borderId="15" xfId="8" applyFont="1" applyBorder="1" applyAlignment="1">
      <alignment horizontal="center" vertical="center"/>
    </xf>
    <xf numFmtId="0" fontId="16" fillId="0" borderId="15" xfId="8" applyFont="1" applyBorder="1">
      <alignment vertical="center"/>
    </xf>
    <xf numFmtId="170" fontId="12" fillId="0" borderId="15" xfId="15" applyFont="1" applyBorder="1">
      <alignment vertical="center"/>
    </xf>
    <xf numFmtId="0" fontId="15" fillId="0" borderId="30" xfId="12" applyFont="1" applyBorder="1">
      <alignment vertical="center"/>
    </xf>
    <xf numFmtId="0" fontId="15" fillId="0" borderId="30" xfId="12" applyFont="1" applyBorder="1" applyAlignment="1">
      <alignment horizontal="center" vertical="center"/>
    </xf>
    <xf numFmtId="0" fontId="16" fillId="0" borderId="30" xfId="8" applyFont="1" applyBorder="1" applyAlignment="1">
      <alignment horizontal="center" vertical="center"/>
    </xf>
    <xf numFmtId="0" fontId="16" fillId="0" borderId="30" xfId="8" applyFont="1" applyBorder="1">
      <alignment vertical="center"/>
    </xf>
    <xf numFmtId="170" fontId="12" fillId="0" borderId="30" xfId="15" applyFont="1" applyBorder="1">
      <alignment vertical="center"/>
    </xf>
    <xf numFmtId="170" fontId="12" fillId="0" borderId="11" xfId="15" applyFont="1" applyBorder="1">
      <alignment vertical="center"/>
    </xf>
    <xf numFmtId="171" fontId="4" fillId="0" borderId="0" xfId="15" applyNumberFormat="1" applyFill="1">
      <alignment vertical="center"/>
    </xf>
    <xf numFmtId="170" fontId="4" fillId="5" borderId="8" xfId="17" applyAlignment="1">
      <alignment horizontal="center" vertical="center"/>
      <protection locked="0"/>
    </xf>
    <xf numFmtId="0" fontId="10" fillId="0" borderId="0" xfId="12" applyAlignment="1">
      <alignment horizontal="left" vertical="center" indent="1"/>
    </xf>
    <xf numFmtId="0" fontId="10" fillId="0" borderId="0" xfId="12" applyFill="1" applyAlignment="1">
      <alignment horizontal="left" vertical="center" indent="1"/>
    </xf>
    <xf numFmtId="0" fontId="19" fillId="0" borderId="11" xfId="24" applyBorder="1">
      <alignment horizontal="left" vertical="center"/>
    </xf>
    <xf numFmtId="171" fontId="4" fillId="0" borderId="0" xfId="15" applyNumberFormat="1" applyFill="1" applyAlignment="1">
      <alignment horizontal="center" vertical="center"/>
    </xf>
    <xf numFmtId="0" fontId="19" fillId="0" borderId="11" xfId="24" applyBorder="1" applyAlignment="1">
      <alignment horizontal="center" vertical="center"/>
    </xf>
    <xf numFmtId="0" fontId="0" fillId="0" borderId="0" xfId="0" applyAlignment="1">
      <alignment horizontal="center"/>
    </xf>
    <xf numFmtId="0" fontId="24" fillId="7" borderId="3" xfId="23" applyFont="1" applyFill="1" applyBorder="1" applyAlignment="1">
      <alignment horizontal="center" vertical="center"/>
    </xf>
    <xf numFmtId="170" fontId="4" fillId="7" borderId="0" xfId="15" applyFill="1" applyAlignment="1">
      <alignment horizontal="right" vertical="center"/>
    </xf>
    <xf numFmtId="0" fontId="24" fillId="7" borderId="3" xfId="23" applyFont="1" applyFill="1" applyBorder="1" applyAlignment="1">
      <alignment horizontal="center" vertical="center" wrapText="1"/>
    </xf>
    <xf numFmtId="172" fontId="0" fillId="0" borderId="0" xfId="0" applyNumberFormat="1" applyAlignment="1">
      <alignment horizontal="center" vertical="center"/>
    </xf>
    <xf numFmtId="170" fontId="12" fillId="0" borderId="27" xfId="15" applyFont="1" applyBorder="1">
      <alignment vertical="center"/>
    </xf>
    <xf numFmtId="0" fontId="9" fillId="0" borderId="11" xfId="8" applyBorder="1">
      <alignment vertical="center"/>
    </xf>
    <xf numFmtId="170" fontId="12" fillId="0" borderId="30" xfId="15" applyFont="1" applyFill="1" applyBorder="1">
      <alignment vertical="center"/>
    </xf>
    <xf numFmtId="170" fontId="12" fillId="0" borderId="31" xfId="15" applyFont="1" applyBorder="1">
      <alignment vertical="center"/>
    </xf>
    <xf numFmtId="170" fontId="12" fillId="0" borderId="15" xfId="15" applyFont="1" applyFill="1" applyBorder="1">
      <alignment vertical="center"/>
    </xf>
    <xf numFmtId="170" fontId="12" fillId="0" borderId="29" xfId="15" applyFont="1" applyBorder="1">
      <alignment vertical="center"/>
    </xf>
    <xf numFmtId="171" fontId="4" fillId="7" borderId="20" xfId="15" applyNumberFormat="1" applyFill="1" applyBorder="1" applyAlignment="1">
      <alignment horizontal="center" vertical="center"/>
    </xf>
    <xf numFmtId="171" fontId="4" fillId="7" borderId="0" xfId="15" applyNumberFormat="1" applyFill="1" applyAlignment="1">
      <alignment horizontal="center" vertical="center"/>
    </xf>
    <xf numFmtId="170" fontId="4" fillId="7" borderId="26" xfId="15" applyFill="1" applyBorder="1" applyAlignment="1">
      <alignment horizontal="right" vertical="center"/>
    </xf>
    <xf numFmtId="170" fontId="12" fillId="7" borderId="0" xfId="15" applyFont="1" applyFill="1" applyAlignment="1">
      <alignment horizontal="right" vertical="center"/>
    </xf>
    <xf numFmtId="173" fontId="4" fillId="7" borderId="0" xfId="2" applyNumberFormat="1" applyFill="1" applyAlignment="1">
      <alignment horizontal="right" vertical="center"/>
    </xf>
    <xf numFmtId="170" fontId="4" fillId="7" borderId="8" xfId="17" applyFill="1" applyAlignment="1">
      <alignment horizontal="right" vertical="center"/>
      <protection locked="0"/>
    </xf>
    <xf numFmtId="170" fontId="0" fillId="7" borderId="20" xfId="0" applyNumberFormat="1" applyFill="1" applyBorder="1" applyAlignment="1">
      <alignment horizontal="right"/>
    </xf>
    <xf numFmtId="173" fontId="4" fillId="0" borderId="0" xfId="2" applyNumberFormat="1" applyFill="1" applyAlignment="1">
      <alignment horizontal="center" vertical="center"/>
    </xf>
    <xf numFmtId="171" fontId="12" fillId="0" borderId="11" xfId="15" applyNumberFormat="1" applyFont="1" applyFill="1" applyBorder="1">
      <alignment vertical="center"/>
    </xf>
    <xf numFmtId="0" fontId="14" fillId="0" borderId="0" xfId="22" applyAlignment="1"/>
  </cellXfs>
  <cellStyles count="26">
    <cellStyle name="Check" xfId="21"/>
    <cellStyle name="Currency" xfId="1" builtinId="4" customBuiltin="1"/>
    <cellStyle name="Currency Assumptions" xfId="11"/>
    <cellStyle name="Currency Input" xfId="14"/>
    <cellStyle name="Date" xfId="18"/>
    <cellStyle name="Date Assumptions" xfId="20"/>
    <cellStyle name="Date Input" xfId="19"/>
    <cellStyle name="Heading 1" xfId="4" builtinId="16" customBuiltin="1"/>
    <cellStyle name="Heading 2" xfId="5" builtinId="17" customBuiltin="1"/>
    <cellStyle name="Heading 3" xfId="6" builtinId="18" customBuiltin="1"/>
    <cellStyle name="Heading 3 Output" xfId="24"/>
    <cellStyle name="Heading 4" xfId="7" builtinId="19" customBuiltin="1"/>
    <cellStyle name="Heading 4 Output" xfId="23"/>
    <cellStyle name="Heading 5" xfId="8"/>
    <cellStyle name="Heading 5 Assumptions" xfId="9"/>
    <cellStyle name="Heading 5 Input" xfId="12"/>
    <cellStyle name="Hyperlink" xfId="22" builtinId="8"/>
    <cellStyle name="Normal" xfId="0" builtinId="0" customBuiltin="1"/>
    <cellStyle name="Normal 2" xfId="25"/>
    <cellStyle name="Number" xfId="15"/>
    <cellStyle name="Number Assumptions" xfId="17"/>
    <cellStyle name="Number Input" xfId="16"/>
    <cellStyle name="Percent" xfId="2" builtinId="5" customBuiltin="1"/>
    <cellStyle name="Percent Assumptions" xfId="10"/>
    <cellStyle name="Percent Input" xfId="13"/>
    <cellStyle name="Title" xfId="3" builtinId="15" customBuiltin="1"/>
  </cellStyles>
  <dxfs count="11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/>
        <color theme="1" tint="0.499984740745262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DE9D9"/>
      <color rgb="FF366092"/>
      <color rgb="FF808080"/>
      <color rgb="FF2440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"/>
  <sheetViews>
    <sheetView showGridLines="0" tabSelected="1" workbookViewId="0">
      <pane xSplit="1" ySplit="5" topLeftCell="B6" activePane="bottomRight" state="frozen"/>
      <selection activeCell="R40" sqref="R40"/>
      <selection pane="topRight" activeCell="R40" sqref="R40"/>
      <selection pane="bottomLeft" activeCell="R40" sqref="R40"/>
      <selection pane="bottomRight" activeCell="O13" sqref="O13"/>
    </sheetView>
  </sheetViews>
  <sheetFormatPr defaultColWidth="9.140625" defaultRowHeight="12.75" x14ac:dyDescent="0.2"/>
  <cols>
    <col min="1" max="1" width="1.7109375" customWidth="1"/>
    <col min="2" max="3" width="6.5703125" customWidth="1"/>
    <col min="4" max="4" width="25.7109375" customWidth="1"/>
    <col min="5" max="5" width="5.7109375" customWidth="1"/>
    <col min="6" max="8" width="14.7109375" customWidth="1"/>
    <col min="9" max="9" width="5.7109375" customWidth="1"/>
    <col min="10" max="10" width="9.140625" customWidth="1"/>
  </cols>
  <sheetData>
    <row r="1" spans="2:16" ht="23.25" x14ac:dyDescent="0.35">
      <c r="B1" s="29" t="s">
        <v>0</v>
      </c>
    </row>
    <row r="2" spans="2:16" ht="15" x14ac:dyDescent="0.2">
      <c r="B2" s="36" t="str">
        <f>Model_Name</f>
        <v>TransGrid Capex Forecast Model</v>
      </c>
    </row>
    <row r="3" spans="2:16" x14ac:dyDescent="0.2">
      <c r="B3" s="10" t="str">
        <f>General!$B$3</f>
        <v>WB Check</v>
      </c>
      <c r="D3" s="134">
        <f>WkBk_Err_Chk</f>
        <v>0</v>
      </c>
    </row>
    <row r="4" spans="2:16" x14ac:dyDescent="0.2">
      <c r="B4" s="10" t="str">
        <f>General!$B$4</f>
        <v>Sheet Check</v>
      </c>
      <c r="D4" s="134">
        <f>IF(SUM(A7:A40)&gt;0,1,0)</f>
        <v>0</v>
      </c>
    </row>
    <row r="5" spans="2:16" x14ac:dyDescent="0.2">
      <c r="B5" s="87" t="str">
        <f>ToC!$B$1</f>
        <v>Table of Contents</v>
      </c>
    </row>
    <row r="7" spans="2:16" s="6" customFormat="1" ht="18" x14ac:dyDescent="0.2">
      <c r="B7" s="20" t="str">
        <f>B1</f>
        <v>Table of Contents</v>
      </c>
      <c r="E7" s="20"/>
    </row>
    <row r="9" spans="2:16" x14ac:dyDescent="0.2">
      <c r="C9" s="30">
        <v>1</v>
      </c>
      <c r="D9" s="87" t="str">
        <f>Inflation!$B$1</f>
        <v>Inputs - Inflation profiles</v>
      </c>
      <c r="N9" s="165"/>
      <c r="O9" s="165"/>
      <c r="P9" s="165"/>
    </row>
    <row r="10" spans="2:16" x14ac:dyDescent="0.2">
      <c r="C10" s="31">
        <f>C9+1</f>
        <v>2</v>
      </c>
      <c r="D10" s="87" t="str">
        <f>General!$B$1</f>
        <v>Inputs - Model settings, Escalation and Asset Classifications</v>
      </c>
      <c r="N10" s="165"/>
      <c r="O10" s="165"/>
      <c r="P10" s="165"/>
    </row>
    <row r="11" spans="2:16" x14ac:dyDescent="0.2">
      <c r="C11" s="31">
        <f t="shared" ref="C11:C21" si="0">C10+1</f>
        <v>3</v>
      </c>
      <c r="D11" s="87" t="str">
        <f>Forecast_Capex_Input!$B$1</f>
        <v>Input - Forecast Capex Project Details</v>
      </c>
      <c r="P11" s="165"/>
    </row>
    <row r="12" spans="2:16" x14ac:dyDescent="0.2">
      <c r="C12" s="31">
        <f t="shared" si="0"/>
        <v>4</v>
      </c>
      <c r="D12" s="87" t="str">
        <f>Overheads!$B$1</f>
        <v>Inputs - Fixed &amp; Variable Overheads</v>
      </c>
    </row>
    <row r="13" spans="2:16" x14ac:dyDescent="0.2">
      <c r="C13" s="31">
        <f t="shared" si="0"/>
        <v>5</v>
      </c>
      <c r="D13" s="87" t="str">
        <f>Contin_Proj_Input!$B$1</f>
        <v>Inputs - Next period (2023-2028) contingent projects</v>
      </c>
    </row>
    <row r="14" spans="2:16" x14ac:dyDescent="0.2">
      <c r="C14" s="31">
        <f t="shared" si="0"/>
        <v>6</v>
      </c>
      <c r="D14" s="87" t="str">
        <f>Current_Period_Capex_Input!$B$1</f>
        <v>Inputs - Current period (2018-2023) capex impacting next period (2023-2028)</v>
      </c>
    </row>
    <row r="15" spans="2:16" x14ac:dyDescent="0.2">
      <c r="C15" s="31">
        <f t="shared" si="0"/>
        <v>7</v>
      </c>
      <c r="D15" s="87" t="str">
        <f>Capex_Forecast!$B$1</f>
        <v>Calculation - Capex Forecast Detail</v>
      </c>
    </row>
    <row r="16" spans="2:16" x14ac:dyDescent="0.2">
      <c r="C16" s="31">
        <f t="shared" si="0"/>
        <v>8</v>
      </c>
      <c r="D16" s="87" t="str">
        <f>Capex_Outputs!$B$1</f>
        <v>Calculation - Capex Summary (Exclude NCIPAP,Exclude Contingent Projects)</v>
      </c>
    </row>
    <row r="17" spans="2:5" x14ac:dyDescent="0.2">
      <c r="C17" s="174">
        <f t="shared" si="0"/>
        <v>9</v>
      </c>
      <c r="D17" s="87" t="str">
        <f>RIN_Outputs!$B$1</f>
        <v>Outputs - RIN Population Model</v>
      </c>
    </row>
    <row r="18" spans="2:5" x14ac:dyDescent="0.2">
      <c r="C18" s="31">
        <f t="shared" si="0"/>
        <v>10</v>
      </c>
      <c r="D18" s="87" t="str">
        <f>Project_Outputs!$B$1</f>
        <v>Outputs - Summary by Project</v>
      </c>
    </row>
    <row r="19" spans="2:5" x14ac:dyDescent="0.2">
      <c r="C19" s="31">
        <f t="shared" si="0"/>
        <v>11</v>
      </c>
      <c r="D19" s="87" t="str">
        <f>PTRM_Outputs!$B$1</f>
        <v>Outputs - Capex Flowing Into PTRM (Exclude NCIPAP,Exclude Contingent Projects)</v>
      </c>
    </row>
    <row r="20" spans="2:5" x14ac:dyDescent="0.2">
      <c r="C20" s="31">
        <f t="shared" si="0"/>
        <v>12</v>
      </c>
      <c r="D20" s="87" t="str">
        <f>LookupTab!$B$1</f>
        <v>Lookup Tables</v>
      </c>
    </row>
    <row r="21" spans="2:5" x14ac:dyDescent="0.2">
      <c r="C21" s="31">
        <f t="shared" si="0"/>
        <v>13</v>
      </c>
      <c r="D21" s="87" t="str">
        <f>Checks!$B$1</f>
        <v>Checks</v>
      </c>
    </row>
    <row r="23" spans="2:5" s="6" customFormat="1" ht="18" x14ac:dyDescent="0.2">
      <c r="B23" s="20" t="s">
        <v>507</v>
      </c>
      <c r="E23" s="20"/>
    </row>
    <row r="25" spans="2:5" x14ac:dyDescent="0.2">
      <c r="D25" s="32" t="s">
        <v>534</v>
      </c>
    </row>
    <row r="26" spans="2:5" x14ac:dyDescent="0.2">
      <c r="D26" s="11" t="s">
        <v>535</v>
      </c>
    </row>
    <row r="27" spans="2:5" x14ac:dyDescent="0.2">
      <c r="D27" s="141" t="s">
        <v>536</v>
      </c>
    </row>
    <row r="29" spans="2:5" s="6" customFormat="1" ht="18" x14ac:dyDescent="0.2">
      <c r="B29" s="20" t="s">
        <v>585</v>
      </c>
      <c r="E29" s="20"/>
    </row>
    <row r="31" spans="2:5" s="76" customFormat="1" ht="15" x14ac:dyDescent="0.2">
      <c r="C31" s="76" t="s">
        <v>501</v>
      </c>
    </row>
    <row r="33" spans="2:4" x14ac:dyDescent="0.2">
      <c r="C33" s="30">
        <v>1</v>
      </c>
      <c r="D33" s="11" t="s">
        <v>502</v>
      </c>
    </row>
    <row r="34" spans="2:4" x14ac:dyDescent="0.2">
      <c r="C34" s="31">
        <f>C33+1</f>
        <v>2</v>
      </c>
      <c r="D34" s="11" t="s">
        <v>503</v>
      </c>
    </row>
    <row r="35" spans="2:4" x14ac:dyDescent="0.2">
      <c r="C35" s="31">
        <f>C34+1</f>
        <v>3</v>
      </c>
      <c r="D35" s="11" t="s">
        <v>525</v>
      </c>
    </row>
    <row r="36" spans="2:4" x14ac:dyDescent="0.2">
      <c r="C36" s="31">
        <f>C35+1</f>
        <v>4</v>
      </c>
      <c r="D36" s="11" t="s">
        <v>506</v>
      </c>
    </row>
    <row r="37" spans="2:4" x14ac:dyDescent="0.2">
      <c r="C37" s="31">
        <f>C36+1</f>
        <v>5</v>
      </c>
      <c r="D37" s="11" t="s">
        <v>504</v>
      </c>
    </row>
    <row r="38" spans="2:4" x14ac:dyDescent="0.2">
      <c r="C38" s="31">
        <f>C37+1</f>
        <v>6</v>
      </c>
      <c r="D38" s="11" t="s">
        <v>505</v>
      </c>
    </row>
    <row r="40" spans="2:4" s="6" customFormat="1" ht="18" x14ac:dyDescent="0.2">
      <c r="B40" s="6" t="s">
        <v>1</v>
      </c>
    </row>
  </sheetData>
  <hyperlinks>
    <hyperlink ref="B5" location="'ToC'!$A$1" tooltip="Go To Table of Contents" display="='ToC'!B1"/>
    <hyperlink ref="D10" location="'General'!$A$1" tooltip="Go To General Assumptions &amp; Settings" display="='General'!B1"/>
    <hyperlink ref="D9" location="'Inflation'!$A$1" tooltip="Go To Inflation Index" display="='Inflation'!B1"/>
    <hyperlink ref="D11" location="Forecast_Capex_Input!A1" tooltip="Go To Forecast Capex Project Details" display="Forecast_Capex_Input!A1"/>
    <hyperlink ref="D14" location="Current_Period_Capex_Input!A1" tooltip="Go To Historical Capex Project Details" display="Current_Period_Capex_Input!A1"/>
    <hyperlink ref="D15" location="'Capex_Forecast'!$A$1" tooltip="Go To Capex Forecast" display="='Capex_Forecast'!B1"/>
    <hyperlink ref="D16" location="'Capex_Outputs'!$A$1" tooltip="Go To Capex Outputs" display="='Capex_Outputs'!B1"/>
    <hyperlink ref="D19" location="'PTRM_Outputs'!$A$1" tooltip="Go To Capex Outputs for PTRM" display="='PTRM_Outputs'!B1"/>
    <hyperlink ref="D20" location="'LookupTab'!$A$1" tooltip="Go To Lookup Tables" display="='LookupTab'!B1"/>
    <hyperlink ref="D21" location="'Checks'!$A$1" tooltip="Go To Checks" display="='Checks'!B1"/>
    <hyperlink ref="D12" location="Overheads!A1" display="Overheads!A1"/>
    <hyperlink ref="D13" location="Contin_Proj_Input!A1" display="Contin_Proj_Input!A1"/>
    <hyperlink ref="D17" location="RIN_Outputs!A1" display="RIN_Outputs!A1"/>
    <hyperlink ref="D18" location="Project_Outputs!A1" display="Project_Outputs!A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111"/>
  <sheetViews>
    <sheetView showGridLines="0" workbookViewId="0">
      <pane xSplit="4" ySplit="5" topLeftCell="E6" activePane="bottomRight" state="frozen"/>
      <selection activeCell="R40" sqref="R40"/>
      <selection pane="topRight" activeCell="R40" sqref="R40"/>
      <selection pane="bottomLeft" activeCell="R40" sqref="R40"/>
      <selection pane="bottomRight" activeCell="E6" sqref="E6"/>
    </sheetView>
  </sheetViews>
  <sheetFormatPr defaultRowHeight="12.75" x14ac:dyDescent="0.2"/>
  <cols>
    <col min="1" max="1" width="2.7109375" customWidth="1"/>
    <col min="2" max="2" width="4.5703125" customWidth="1"/>
    <col min="3" max="3" width="6.7109375" customWidth="1"/>
    <col min="4" max="4" width="40.7109375" customWidth="1"/>
    <col min="5" max="8" width="10.7109375" customWidth="1"/>
    <col min="9" max="9" width="5.7109375" customWidth="1"/>
    <col min="10" max="14" width="12.7109375" customWidth="1"/>
    <col min="15" max="17" width="15.7109375" customWidth="1"/>
    <col min="19" max="23" width="15.7109375" customWidth="1"/>
  </cols>
  <sheetData>
    <row r="1" spans="1:15" ht="23.25" x14ac:dyDescent="0.35">
      <c r="B1" s="19" t="s">
        <v>532</v>
      </c>
      <c r="J1" s="250" t="s">
        <v>584</v>
      </c>
    </row>
    <row r="2" spans="1:15" ht="15" x14ac:dyDescent="0.2">
      <c r="B2" s="36" t="str">
        <f>Model_Name</f>
        <v>TransGrid Capex Forecast Model</v>
      </c>
    </row>
    <row r="3" spans="1:15" x14ac:dyDescent="0.2">
      <c r="B3" s="10" t="str">
        <f>General!$B$3</f>
        <v>WB Check</v>
      </c>
      <c r="D3" s="134">
        <f>WkBk_Err_Chk</f>
        <v>0</v>
      </c>
    </row>
    <row r="4" spans="1:15" x14ac:dyDescent="0.2">
      <c r="B4" s="10" t="str">
        <f>General!$B$4</f>
        <v>Sheet Check</v>
      </c>
      <c r="D4" s="134">
        <f>SUM(A7:A111)</f>
        <v>0</v>
      </c>
    </row>
    <row r="5" spans="1:15" x14ac:dyDescent="0.2">
      <c r="B5" s="267" t="str">
        <f>ToC!$B$1</f>
        <v>Table of Contents</v>
      </c>
      <c r="C5" s="267"/>
      <c r="D5" s="267"/>
    </row>
    <row r="7" spans="1:15" s="6" customFormat="1" ht="18" x14ac:dyDescent="0.2">
      <c r="B7" s="6" t="s">
        <v>309</v>
      </c>
    </row>
    <row r="9" spans="1:15" ht="15" x14ac:dyDescent="0.2">
      <c r="C9" s="36" t="s">
        <v>312</v>
      </c>
      <c r="E9" s="22" t="s">
        <v>9</v>
      </c>
      <c r="F9" s="22" t="s">
        <v>10</v>
      </c>
      <c r="G9" s="22" t="s">
        <v>11</v>
      </c>
      <c r="H9" s="22" t="s">
        <v>12</v>
      </c>
      <c r="J9" s="64" t="str">
        <f>Forecast_Capex_Input!V$11</f>
        <v>FY24</v>
      </c>
      <c r="K9" s="64" t="str">
        <f>Forecast_Capex_Input!W$11</f>
        <v>FY25</v>
      </c>
      <c r="L9" s="64" t="str">
        <f>Forecast_Capex_Input!X$11</f>
        <v>FY26</v>
      </c>
      <c r="M9" s="64" t="str">
        <f>Forecast_Capex_Input!Y$11</f>
        <v>FY27</v>
      </c>
      <c r="N9" s="64" t="str">
        <f>Forecast_Capex_Input!Z$11</f>
        <v>FY28</v>
      </c>
      <c r="O9" s="79" t="str">
        <f>J9&amp;" - "&amp;N9</f>
        <v>FY24 - FY28</v>
      </c>
    </row>
    <row r="10" spans="1:15" x14ac:dyDescent="0.2">
      <c r="C10" s="30">
        <v>1</v>
      </c>
      <c r="D10" s="10" t="s">
        <v>310</v>
      </c>
      <c r="E10" s="13" t="s">
        <v>101</v>
      </c>
      <c r="F10" s="26" t="str">
        <f t="shared" ref="F10:F14" si="0">Unit_Dollar_M</f>
        <v>$Million</v>
      </c>
      <c r="G10" s="26" t="str">
        <f>"$Real "&amp;RIGHT(Capex_Forecast!$H$6,2)</f>
        <v>$Real 23</v>
      </c>
      <c r="H10" s="67" t="str">
        <f t="shared" ref="H10:H14" si="1">End_Period</f>
        <v>End Period</v>
      </c>
      <c r="I10" s="10"/>
      <c r="J10" s="74">
        <v>21.696527617839429</v>
      </c>
      <c r="K10" s="74">
        <v>23.095225795627616</v>
      </c>
      <c r="L10" s="74">
        <v>25.892426098905425</v>
      </c>
      <c r="M10" s="74">
        <v>25.513921846107785</v>
      </c>
      <c r="N10" s="74">
        <v>22.577234311802286</v>
      </c>
      <c r="O10" s="84">
        <v>118.77533567028256</v>
      </c>
    </row>
    <row r="11" spans="1:15" x14ac:dyDescent="0.2">
      <c r="C11" s="31">
        <f t="shared" ref="C11:C13" si="2">C10+1</f>
        <v>2</v>
      </c>
      <c r="D11" s="10" t="s">
        <v>24</v>
      </c>
      <c r="E11" s="13" t="s">
        <v>101</v>
      </c>
      <c r="F11" s="26" t="str">
        <f t="shared" si="0"/>
        <v>$Million</v>
      </c>
      <c r="G11" s="26" t="str">
        <f>G10</f>
        <v>$Real 23</v>
      </c>
      <c r="H11" s="67" t="str">
        <f t="shared" si="1"/>
        <v>End Period</v>
      </c>
      <c r="I11" s="10"/>
      <c r="J11" s="74">
        <v>0</v>
      </c>
      <c r="K11" s="74">
        <v>0</v>
      </c>
      <c r="L11" s="74">
        <v>0</v>
      </c>
      <c r="M11" s="74">
        <v>9.4429281462378431E-2</v>
      </c>
      <c r="N11" s="74">
        <v>0.31916000565615826</v>
      </c>
      <c r="O11" s="84">
        <v>0.41358928711853671</v>
      </c>
    </row>
    <row r="12" spans="1:15" x14ac:dyDescent="0.2">
      <c r="C12" s="31">
        <f t="shared" si="2"/>
        <v>3</v>
      </c>
      <c r="D12" t="s">
        <v>25</v>
      </c>
      <c r="E12" s="13" t="s">
        <v>101</v>
      </c>
      <c r="F12" s="26" t="str">
        <f t="shared" si="0"/>
        <v>$Million</v>
      </c>
      <c r="G12" s="26" t="str">
        <f t="shared" ref="G12:G14" si="3">G11</f>
        <v>$Real 23</v>
      </c>
      <c r="H12" s="67" t="str">
        <f t="shared" si="1"/>
        <v>End Period</v>
      </c>
      <c r="J12" s="142">
        <v>12.481852879554147</v>
      </c>
      <c r="K12" s="143">
        <v>10.429664968375663</v>
      </c>
      <c r="L12" s="143">
        <v>5.5682885868601115</v>
      </c>
      <c r="M12" s="143">
        <v>5.4655250071320438</v>
      </c>
      <c r="N12" s="144">
        <v>9.3897793854375493</v>
      </c>
      <c r="O12" s="89">
        <v>43.335110827359514</v>
      </c>
    </row>
    <row r="13" spans="1:15" x14ac:dyDescent="0.2">
      <c r="C13" s="31">
        <f t="shared" si="2"/>
        <v>4</v>
      </c>
      <c r="D13" t="s">
        <v>311</v>
      </c>
      <c r="E13" s="13" t="s">
        <v>101</v>
      </c>
      <c r="F13" s="26" t="str">
        <f t="shared" si="0"/>
        <v>$Million</v>
      </c>
      <c r="G13" s="26" t="str">
        <f t="shared" si="3"/>
        <v>$Real 23</v>
      </c>
      <c r="H13" s="67" t="str">
        <f t="shared" si="1"/>
        <v>End Period</v>
      </c>
      <c r="J13" s="74">
        <v>0.76580687932300151</v>
      </c>
      <c r="K13" s="74">
        <v>0.58711292833643669</v>
      </c>
      <c r="L13" s="74">
        <v>0.58373765843263836</v>
      </c>
      <c r="M13" s="74">
        <v>0.56147643570753702</v>
      </c>
      <c r="N13" s="74">
        <v>0.41689033914957441</v>
      </c>
      <c r="O13" s="80">
        <v>2.9150242409491884</v>
      </c>
    </row>
    <row r="14" spans="1:15" x14ac:dyDescent="0.2">
      <c r="D14" s="62" t="s">
        <v>318</v>
      </c>
      <c r="E14" s="65" t="s">
        <v>101</v>
      </c>
      <c r="F14" s="66" t="str">
        <f t="shared" si="0"/>
        <v>$Million</v>
      </c>
      <c r="G14" s="66" t="str">
        <f t="shared" si="3"/>
        <v>$Real 23</v>
      </c>
      <c r="H14" s="68" t="str">
        <f t="shared" si="1"/>
        <v>End Period</v>
      </c>
      <c r="I14" s="62"/>
      <c r="J14" s="69">
        <f t="shared" ref="J14:O14" si="4">SUM(J10:J13)</f>
        <v>34.944187376716577</v>
      </c>
      <c r="K14" s="69">
        <f t="shared" si="4"/>
        <v>34.112003692339719</v>
      </c>
      <c r="L14" s="69">
        <f t="shared" si="4"/>
        <v>32.044452344198177</v>
      </c>
      <c r="M14" s="69">
        <f t="shared" si="4"/>
        <v>31.635352570409744</v>
      </c>
      <c r="N14" s="69">
        <f t="shared" si="4"/>
        <v>32.703064042045568</v>
      </c>
      <c r="O14" s="81">
        <f t="shared" si="4"/>
        <v>165.43906002570978</v>
      </c>
    </row>
    <row r="16" spans="1:15" x14ac:dyDescent="0.2">
      <c r="A16" s="137">
        <f>SUM(J16:O16)</f>
        <v>0</v>
      </c>
      <c r="D16" s="11" t="s">
        <v>313</v>
      </c>
      <c r="E16" s="13" t="s">
        <v>101</v>
      </c>
      <c r="F16" s="26" t="str">
        <f>NA</f>
        <v>N/A</v>
      </c>
      <c r="G16" s="26" t="str">
        <f>NA</f>
        <v>N/A</v>
      </c>
      <c r="H16" s="26" t="str">
        <f>NA</f>
        <v>N/A</v>
      </c>
      <c r="J16" s="78">
        <f>IF(ROUND(J14-SUM(Capex_Outputs!J59:J60)-SUM(Current_Period_Capex_Input!Q128:Q129),Round_DP)&lt;&gt;0,1,0)</f>
        <v>0</v>
      </c>
      <c r="K16" s="78">
        <f>IF(ROUND(K14-SUM(Capex_Outputs!K59:K60)-SUM(Current_Period_Capex_Input!R128:R129),Round_DP)&lt;&gt;0,1,0)</f>
        <v>0</v>
      </c>
      <c r="L16" s="78">
        <f>IF(ROUND(L14-SUM(Capex_Outputs!L59:L60)-SUM(Current_Period_Capex_Input!S128:S129),Round_DP)&lt;&gt;0,1,0)</f>
        <v>0</v>
      </c>
      <c r="M16" s="78">
        <f>IF(ROUND(M14-SUM(Capex_Outputs!M59:M60)-SUM(Current_Period_Capex_Input!T128:T129),Round_DP)&lt;&gt;0,1,0)</f>
        <v>0</v>
      </c>
      <c r="N16" s="78">
        <f>IF(ROUND(N14-SUM(Capex_Outputs!N59:N60)-SUM(Current_Period_Capex_Input!U128:U129),Round_DP)&lt;&gt;0,1,0)</f>
        <v>0</v>
      </c>
    </row>
    <row r="18" spans="1:17" s="6" customFormat="1" ht="18" x14ac:dyDescent="0.2">
      <c r="B18" s="6" t="s">
        <v>314</v>
      </c>
    </row>
    <row r="20" spans="1:17" ht="15" x14ac:dyDescent="0.2">
      <c r="C20" s="36" t="s">
        <v>317</v>
      </c>
      <c r="E20" s="22" t="s">
        <v>9</v>
      </c>
      <c r="F20" s="22" t="s">
        <v>10</v>
      </c>
      <c r="G20" s="22" t="s">
        <v>11</v>
      </c>
      <c r="H20" s="22" t="s">
        <v>12</v>
      </c>
      <c r="J20" s="64" t="str">
        <f>Forecast_Capex_Input!V$11</f>
        <v>FY24</v>
      </c>
      <c r="K20" s="64" t="str">
        <f>Forecast_Capex_Input!W$11</f>
        <v>FY25</v>
      </c>
      <c r="L20" s="64" t="str">
        <f>Forecast_Capex_Input!X$11</f>
        <v>FY26</v>
      </c>
      <c r="M20" s="64" t="str">
        <f>Forecast_Capex_Input!Y$11</f>
        <v>FY27</v>
      </c>
      <c r="N20" s="64" t="str">
        <f>Forecast_Capex_Input!Z$11</f>
        <v>FY28</v>
      </c>
      <c r="O20" s="79" t="str">
        <f>J20&amp;" - "&amp;N20</f>
        <v>FY24 - FY28</v>
      </c>
      <c r="P20" s="124" t="s">
        <v>319</v>
      </c>
    </row>
    <row r="21" spans="1:17" x14ac:dyDescent="0.2">
      <c r="C21" s="30">
        <v>1</v>
      </c>
      <c r="D21" s="10" t="s">
        <v>55</v>
      </c>
      <c r="E21" s="13" t="s">
        <v>101</v>
      </c>
      <c r="F21" s="26" t="str">
        <f t="shared" ref="F21:F24" si="5">Unit_Dollar_M</f>
        <v>$Million</v>
      </c>
      <c r="G21" s="26" t="str">
        <f>"$Real "&amp;RIGHT(Capex_Forecast!$H$6,2)</f>
        <v>$Real 23</v>
      </c>
      <c r="H21" s="67" t="str">
        <f t="shared" ref="H21:H24" si="6">End_Period</f>
        <v>End Period</v>
      </c>
      <c r="I21" s="10"/>
      <c r="J21" s="74">
        <v>86.950879370175443</v>
      </c>
      <c r="K21" s="74">
        <v>46.862232959662926</v>
      </c>
      <c r="L21" s="74">
        <v>29.471429071944904</v>
      </c>
      <c r="M21" s="74">
        <v>22.328633259693234</v>
      </c>
      <c r="N21" s="74">
        <v>41.380418119469702</v>
      </c>
      <c r="O21" s="84">
        <f t="shared" ref="O21:O23" si="7">SUM(J21:N21)</f>
        <v>226.99359278094619</v>
      </c>
      <c r="P21" s="99" t="str">
        <f>General!E86</f>
        <v>Substations</v>
      </c>
    </row>
    <row r="22" spans="1:17" x14ac:dyDescent="0.2">
      <c r="C22" s="31">
        <f t="shared" ref="C22" si="8">C21+1</f>
        <v>2</v>
      </c>
      <c r="D22" s="10" t="s">
        <v>315</v>
      </c>
      <c r="E22" s="13" t="s">
        <v>101</v>
      </c>
      <c r="F22" s="26" t="str">
        <f t="shared" si="5"/>
        <v>$Million</v>
      </c>
      <c r="G22" s="26" t="str">
        <f>G21</f>
        <v>$Real 23</v>
      </c>
      <c r="H22" s="67" t="str">
        <f t="shared" si="6"/>
        <v>End Period</v>
      </c>
      <c r="I22" s="10"/>
      <c r="J22" s="74">
        <v>335.0493602949665</v>
      </c>
      <c r="K22" s="74">
        <v>10.328151017687182</v>
      </c>
      <c r="L22" s="74">
        <v>0.54587531303018477</v>
      </c>
      <c r="M22" s="74">
        <v>1.9493968817046525</v>
      </c>
      <c r="N22" s="74">
        <v>8.1729435700992923</v>
      </c>
      <c r="O22" s="84">
        <f t="shared" si="7"/>
        <v>356.04572707748781</v>
      </c>
      <c r="P22" s="99" t="str">
        <f>General!E84</f>
        <v>Transmission Lines</v>
      </c>
      <c r="Q22" t="str">
        <f>General!E91</f>
        <v>Transmission Line Life Extension</v>
      </c>
    </row>
    <row r="23" spans="1:17" x14ac:dyDescent="0.2">
      <c r="C23" s="31">
        <f>C22+1</f>
        <v>3</v>
      </c>
      <c r="D23" t="s">
        <v>316</v>
      </c>
      <c r="E23" s="13" t="s">
        <v>101</v>
      </c>
      <c r="F23" s="26" t="str">
        <f t="shared" si="5"/>
        <v>$Million</v>
      </c>
      <c r="G23" s="26" t="str">
        <f t="shared" ref="G23:G24" si="9">G22</f>
        <v>$Real 23</v>
      </c>
      <c r="H23" s="67" t="str">
        <f t="shared" si="6"/>
        <v>End Period</v>
      </c>
      <c r="J23" s="74">
        <v>78.996655085477869</v>
      </c>
      <c r="K23" s="74">
        <v>81.077470166775015</v>
      </c>
      <c r="L23" s="74">
        <v>7.5061745171839895</v>
      </c>
      <c r="M23" s="74">
        <v>9.137618495478705</v>
      </c>
      <c r="N23" s="74">
        <v>17.406032494583208</v>
      </c>
      <c r="O23" s="80">
        <f t="shared" si="7"/>
        <v>194.12395075949877</v>
      </c>
      <c r="P23" s="99" t="str">
        <f>NA</f>
        <v>N/A</v>
      </c>
    </row>
    <row r="24" spans="1:17" x14ac:dyDescent="0.2">
      <c r="D24" s="62" t="s">
        <v>171</v>
      </c>
      <c r="E24" s="65" t="s">
        <v>101</v>
      </c>
      <c r="F24" s="66" t="str">
        <f t="shared" si="5"/>
        <v>$Million</v>
      </c>
      <c r="G24" s="66" t="str">
        <f t="shared" si="9"/>
        <v>$Real 23</v>
      </c>
      <c r="H24" s="68" t="str">
        <f t="shared" si="6"/>
        <v>End Period</v>
      </c>
      <c r="I24" s="62"/>
      <c r="J24" s="69">
        <f t="shared" ref="J24:O24" si="10">SUM(J21:J23)</f>
        <v>500.99689475061984</v>
      </c>
      <c r="K24" s="69">
        <f t="shared" si="10"/>
        <v>138.26785414412512</v>
      </c>
      <c r="L24" s="69">
        <f t="shared" si="10"/>
        <v>37.523478902159077</v>
      </c>
      <c r="M24" s="69">
        <f t="shared" si="10"/>
        <v>33.41564863687659</v>
      </c>
      <c r="N24" s="69">
        <f t="shared" si="10"/>
        <v>66.959394184152202</v>
      </c>
      <c r="O24" s="81">
        <f t="shared" si="10"/>
        <v>777.16327061793277</v>
      </c>
    </row>
    <row r="26" spans="1:17" x14ac:dyDescent="0.2">
      <c r="A26" s="137">
        <f>SUM(J26:O26)</f>
        <v>0</v>
      </c>
      <c r="D26" s="11" t="s">
        <v>313</v>
      </c>
      <c r="E26" s="13" t="s">
        <v>101</v>
      </c>
      <c r="F26" s="26" t="str">
        <f>NA</f>
        <v>N/A</v>
      </c>
      <c r="G26" s="26" t="str">
        <f>NA</f>
        <v>N/A</v>
      </c>
      <c r="H26" s="26" t="str">
        <f>NA</f>
        <v>N/A</v>
      </c>
      <c r="J26" s="78">
        <f>IF(ROUND(J24-Capex_Outputs!J56-Current_Period_Capex_Input!Q127,Round_DP)&lt;&gt;0,1,0)</f>
        <v>0</v>
      </c>
      <c r="K26" s="78">
        <f>IF(ROUND(K24-Capex_Outputs!K56-Current_Period_Capex_Input!R127,Round_DP)&lt;&gt;0,1,0)</f>
        <v>0</v>
      </c>
      <c r="L26" s="78">
        <f>IF(ROUND(L24-Capex_Outputs!L56-Current_Period_Capex_Input!S127,Round_DP)&lt;&gt;0,1,0)</f>
        <v>0</v>
      </c>
      <c r="M26" s="78">
        <f>IF(ROUND(M24-Capex_Outputs!M56-Current_Period_Capex_Input!T127,Round_DP)&lt;&gt;0,1,0)</f>
        <v>0</v>
      </c>
      <c r="N26" s="78">
        <f>IF(ROUND(N24-Capex_Outputs!N56-Current_Period_Capex_Input!U127,Round_DP)&lt;&gt;0,1,0)</f>
        <v>0</v>
      </c>
    </row>
    <row r="28" spans="1:17" s="6" customFormat="1" ht="18" x14ac:dyDescent="0.2">
      <c r="B28" s="6" t="s">
        <v>320</v>
      </c>
    </row>
    <row r="30" spans="1:17" ht="15" x14ac:dyDescent="0.2">
      <c r="C30" s="36" t="s">
        <v>321</v>
      </c>
      <c r="E30" s="22" t="s">
        <v>9</v>
      </c>
      <c r="F30" s="22" t="s">
        <v>10</v>
      </c>
      <c r="G30" s="22" t="s">
        <v>11</v>
      </c>
      <c r="H30" s="22" t="s">
        <v>12</v>
      </c>
      <c r="J30" s="64" t="str">
        <f>Forecast_Capex_Input!V$11</f>
        <v>FY24</v>
      </c>
      <c r="K30" s="64" t="str">
        <f>Forecast_Capex_Input!W$11</f>
        <v>FY25</v>
      </c>
      <c r="L30" s="64" t="str">
        <f>Forecast_Capex_Input!X$11</f>
        <v>FY26</v>
      </c>
      <c r="M30" s="64" t="str">
        <f>Forecast_Capex_Input!Y$11</f>
        <v>FY27</v>
      </c>
      <c r="N30" s="64" t="str">
        <f>Forecast_Capex_Input!Z$11</f>
        <v>FY28</v>
      </c>
      <c r="O30" s="79" t="str">
        <f>J30&amp;" - "&amp;N30</f>
        <v>FY24 - FY28</v>
      </c>
      <c r="P30" s="124" t="s">
        <v>21</v>
      </c>
    </row>
    <row r="31" spans="1:17" x14ac:dyDescent="0.2">
      <c r="C31" s="30">
        <v>1</v>
      </c>
      <c r="D31" s="10" t="str">
        <f>General!E53</f>
        <v>NCIPAP</v>
      </c>
      <c r="E31" s="13" t="s">
        <v>101</v>
      </c>
      <c r="F31" s="26" t="str">
        <f t="shared" ref="F31:F44" si="11">Unit_Dollar_M</f>
        <v>$Million</v>
      </c>
      <c r="G31" s="26" t="str">
        <f>"$Real "&amp;RIGHT(Capex_Forecast!$H$6,2)</f>
        <v>$Real 23</v>
      </c>
      <c r="H31" s="67" t="str">
        <f t="shared" ref="H31:H44" si="12">End_Period</f>
        <v>End Period</v>
      </c>
      <c r="I31" s="10"/>
      <c r="J31" s="74">
        <v>0</v>
      </c>
      <c r="K31" s="74">
        <v>0</v>
      </c>
      <c r="L31" s="74">
        <v>0</v>
      </c>
      <c r="M31" s="74">
        <v>0</v>
      </c>
      <c r="N31" s="74">
        <v>0</v>
      </c>
      <c r="O31" s="84">
        <f t="shared" ref="O31:O32" si="13">SUM(J31:N31)</f>
        <v>0</v>
      </c>
      <c r="P31" s="99" t="str">
        <f>General!$E$41</f>
        <v>Replacement Expenditure</v>
      </c>
    </row>
    <row r="32" spans="1:17" x14ac:dyDescent="0.2">
      <c r="C32" s="31">
        <f t="shared" ref="C32:C43" si="14">C31+1</f>
        <v>2</v>
      </c>
      <c r="D32" s="10" t="str">
        <f>General!E54</f>
        <v>Transmission Lines</v>
      </c>
      <c r="E32" s="13" t="s">
        <v>101</v>
      </c>
      <c r="F32" s="26" t="str">
        <f t="shared" si="11"/>
        <v>$Million</v>
      </c>
      <c r="G32" s="26" t="str">
        <f>G31</f>
        <v>$Real 23</v>
      </c>
      <c r="H32" s="67" t="str">
        <f t="shared" si="12"/>
        <v>End Period</v>
      </c>
      <c r="I32" s="10"/>
      <c r="J32" s="74">
        <v>48.782853937762326</v>
      </c>
      <c r="K32" s="74">
        <v>59.584373062287128</v>
      </c>
      <c r="L32" s="74">
        <v>85.9881768092351</v>
      </c>
      <c r="M32" s="74">
        <v>54.462254856125313</v>
      </c>
      <c r="N32" s="74">
        <v>85.669983395709139</v>
      </c>
      <c r="O32" s="84">
        <f t="shared" si="13"/>
        <v>334.487642061119</v>
      </c>
      <c r="P32" s="99"/>
    </row>
    <row r="33" spans="1:16" x14ac:dyDescent="0.2">
      <c r="C33" s="31">
        <f t="shared" si="14"/>
        <v>3</v>
      </c>
      <c r="D33" s="10" t="str">
        <f>General!E55</f>
        <v>Substation</v>
      </c>
      <c r="E33" s="13" t="s">
        <v>101</v>
      </c>
      <c r="F33" s="26" t="str">
        <f t="shared" si="11"/>
        <v>$Million</v>
      </c>
      <c r="G33" s="26" t="str">
        <f t="shared" ref="G33:G44" si="15">G32</f>
        <v>$Real 23</v>
      </c>
      <c r="H33" s="67" t="str">
        <f t="shared" si="12"/>
        <v>End Period</v>
      </c>
      <c r="I33" s="10"/>
      <c r="J33" s="74">
        <v>35.773798589338462</v>
      </c>
      <c r="K33" s="74">
        <v>38.114374664459078</v>
      </c>
      <c r="L33" s="74">
        <v>43.073222419766715</v>
      </c>
      <c r="M33" s="74">
        <v>47.175601933826044</v>
      </c>
      <c r="N33" s="74">
        <v>39.438668433811891</v>
      </c>
      <c r="O33" s="84">
        <f t="shared" ref="O33:O43" si="16">SUM(J33:N33)</f>
        <v>203.5756660412022</v>
      </c>
      <c r="P33" s="99"/>
    </row>
    <row r="34" spans="1:16" x14ac:dyDescent="0.2">
      <c r="C34" s="31">
        <f t="shared" si="14"/>
        <v>4</v>
      </c>
      <c r="D34" s="10" t="str">
        <f>General!E56</f>
        <v>Digital Infrastructure</v>
      </c>
      <c r="E34" s="13" t="s">
        <v>101</v>
      </c>
      <c r="F34" s="26" t="str">
        <f t="shared" si="11"/>
        <v>$Million</v>
      </c>
      <c r="G34" s="26" t="str">
        <f t="shared" si="15"/>
        <v>$Real 23</v>
      </c>
      <c r="H34" s="67" t="str">
        <f t="shared" si="12"/>
        <v>End Period</v>
      </c>
      <c r="I34" s="10"/>
      <c r="J34" s="74">
        <v>52.015277674644786</v>
      </c>
      <c r="K34" s="74">
        <v>71.841040861846366</v>
      </c>
      <c r="L34" s="74">
        <v>45.421997113041854</v>
      </c>
      <c r="M34" s="74">
        <v>54.351594661783523</v>
      </c>
      <c r="N34" s="74">
        <v>35.89171567820712</v>
      </c>
      <c r="O34" s="84">
        <f t="shared" si="16"/>
        <v>259.52162598952361</v>
      </c>
      <c r="P34" s="99"/>
    </row>
    <row r="35" spans="1:16" x14ac:dyDescent="0.2">
      <c r="C35" s="31">
        <f t="shared" si="14"/>
        <v>5</v>
      </c>
      <c r="D35" s="10" t="str">
        <f>General!E57</f>
        <v>Others</v>
      </c>
      <c r="E35" s="13" t="s">
        <v>101</v>
      </c>
      <c r="F35" s="26" t="str">
        <f t="shared" si="11"/>
        <v>$Million</v>
      </c>
      <c r="G35" s="26" t="str">
        <f t="shared" si="15"/>
        <v>$Real 23</v>
      </c>
      <c r="H35" s="67" t="str">
        <f t="shared" si="12"/>
        <v>End Period</v>
      </c>
      <c r="I35" s="10"/>
      <c r="J35" s="74">
        <v>0</v>
      </c>
      <c r="K35" s="74">
        <v>0</v>
      </c>
      <c r="L35" s="74">
        <v>0</v>
      </c>
      <c r="M35" s="74">
        <v>0</v>
      </c>
      <c r="N35" s="74">
        <v>0</v>
      </c>
      <c r="O35" s="84">
        <f t="shared" si="16"/>
        <v>0</v>
      </c>
      <c r="P35" s="99"/>
    </row>
    <row r="36" spans="1:16" x14ac:dyDescent="0.2">
      <c r="C36" s="31">
        <f t="shared" si="14"/>
        <v>6</v>
      </c>
      <c r="D36" s="10" t="str">
        <f>General!E58</f>
        <v>Augmentations</v>
      </c>
      <c r="E36" s="13" t="s">
        <v>101</v>
      </c>
      <c r="F36" s="26" t="str">
        <f t="shared" si="11"/>
        <v>$Million</v>
      </c>
      <c r="G36" s="26" t="str">
        <f t="shared" si="15"/>
        <v>$Real 23</v>
      </c>
      <c r="H36" s="67" t="str">
        <f t="shared" si="12"/>
        <v>End Period</v>
      </c>
      <c r="I36" s="10"/>
      <c r="J36" s="74">
        <v>0</v>
      </c>
      <c r="K36" s="74">
        <v>0</v>
      </c>
      <c r="L36" s="74">
        <v>0</v>
      </c>
      <c r="M36" s="74">
        <v>0</v>
      </c>
      <c r="N36" s="74">
        <v>0</v>
      </c>
      <c r="O36" s="84">
        <f t="shared" si="16"/>
        <v>0</v>
      </c>
      <c r="P36" s="99"/>
    </row>
    <row r="37" spans="1:16" x14ac:dyDescent="0.2">
      <c r="C37" s="31">
        <f t="shared" si="14"/>
        <v>7</v>
      </c>
      <c r="D37" s="10" t="str">
        <f>General!E59</f>
        <v>Information Technology</v>
      </c>
      <c r="E37" s="13" t="s">
        <v>101</v>
      </c>
      <c r="F37" s="26" t="str">
        <f t="shared" si="11"/>
        <v>$Million</v>
      </c>
      <c r="G37" s="26" t="str">
        <f t="shared" si="15"/>
        <v>$Real 23</v>
      </c>
      <c r="H37" s="67" t="str">
        <f t="shared" si="12"/>
        <v>End Period</v>
      </c>
      <c r="I37" s="10"/>
      <c r="J37" s="74">
        <v>0</v>
      </c>
      <c r="K37" s="74">
        <v>0</v>
      </c>
      <c r="L37" s="74">
        <v>0</v>
      </c>
      <c r="M37" s="74">
        <v>0</v>
      </c>
      <c r="N37" s="74">
        <v>0</v>
      </c>
      <c r="O37" s="84">
        <f t="shared" si="16"/>
        <v>0</v>
      </c>
      <c r="P37" s="99"/>
    </row>
    <row r="38" spans="1:16" x14ac:dyDescent="0.2">
      <c r="C38" s="31">
        <f t="shared" si="14"/>
        <v>8</v>
      </c>
      <c r="D38" s="10" t="str">
        <f>General!E60</f>
        <v>Security/Compliance</v>
      </c>
      <c r="E38" s="13" t="s">
        <v>101</v>
      </c>
      <c r="F38" s="26" t="str">
        <f t="shared" si="11"/>
        <v>$Million</v>
      </c>
      <c r="G38" s="26" t="str">
        <f t="shared" si="15"/>
        <v>$Real 23</v>
      </c>
      <c r="H38" s="67" t="str">
        <f t="shared" si="12"/>
        <v>End Period</v>
      </c>
      <c r="I38" s="10"/>
      <c r="J38" s="74">
        <v>0</v>
      </c>
      <c r="K38" s="74">
        <v>0</v>
      </c>
      <c r="L38" s="74">
        <v>0</v>
      </c>
      <c r="M38" s="74">
        <v>0</v>
      </c>
      <c r="N38" s="74">
        <v>0</v>
      </c>
      <c r="O38" s="84">
        <f t="shared" si="16"/>
        <v>0</v>
      </c>
      <c r="P38" s="99"/>
    </row>
    <row r="39" spans="1:16" x14ac:dyDescent="0.2">
      <c r="C39" s="31">
        <f t="shared" si="14"/>
        <v>9</v>
      </c>
      <c r="D39" s="10" t="str">
        <f>General!E61</f>
        <v>Property</v>
      </c>
      <c r="E39" s="13" t="s">
        <v>101</v>
      </c>
      <c r="F39" s="26" t="str">
        <f t="shared" si="11"/>
        <v>$Million</v>
      </c>
      <c r="G39" s="26" t="str">
        <f t="shared" si="15"/>
        <v>$Real 23</v>
      </c>
      <c r="H39" s="67" t="str">
        <f t="shared" si="12"/>
        <v>End Period</v>
      </c>
      <c r="I39" s="10"/>
      <c r="J39" s="74">
        <v>0</v>
      </c>
      <c r="K39" s="74">
        <v>0</v>
      </c>
      <c r="L39" s="74">
        <v>0</v>
      </c>
      <c r="M39" s="74">
        <v>0</v>
      </c>
      <c r="N39" s="74">
        <v>0</v>
      </c>
      <c r="O39" s="84">
        <f t="shared" si="16"/>
        <v>0</v>
      </c>
      <c r="P39" s="99"/>
    </row>
    <row r="40" spans="1:16" x14ac:dyDescent="0.2">
      <c r="C40" s="31">
        <f t="shared" si="14"/>
        <v>10</v>
      </c>
      <c r="D40" s="10" t="str">
        <f>General!E62</f>
        <v>Fleet</v>
      </c>
      <c r="E40" s="13" t="s">
        <v>101</v>
      </c>
      <c r="F40" s="26" t="str">
        <f t="shared" si="11"/>
        <v>$Million</v>
      </c>
      <c r="G40" s="26" t="str">
        <f t="shared" si="15"/>
        <v>$Real 23</v>
      </c>
      <c r="H40" s="67" t="str">
        <f t="shared" si="12"/>
        <v>End Period</v>
      </c>
      <c r="I40" s="10"/>
      <c r="J40" s="74">
        <v>0</v>
      </c>
      <c r="K40" s="74">
        <v>0</v>
      </c>
      <c r="L40" s="74">
        <v>0</v>
      </c>
      <c r="M40" s="74">
        <v>0</v>
      </c>
      <c r="N40" s="74">
        <v>0</v>
      </c>
      <c r="O40" s="84">
        <f t="shared" si="16"/>
        <v>0</v>
      </c>
      <c r="P40" s="99"/>
    </row>
    <row r="41" spans="1:16" x14ac:dyDescent="0.2">
      <c r="C41" s="31">
        <f t="shared" si="14"/>
        <v>11</v>
      </c>
      <c r="D41" s="10" t="str">
        <f>General!E63</f>
        <v>Augex - Major Project</v>
      </c>
      <c r="E41" s="13" t="s">
        <v>101</v>
      </c>
      <c r="F41" s="26" t="str">
        <f t="shared" si="11"/>
        <v>$Million</v>
      </c>
      <c r="G41" s="26" t="str">
        <f t="shared" si="15"/>
        <v>$Real 23</v>
      </c>
      <c r="H41" s="67" t="str">
        <f t="shared" si="12"/>
        <v>End Period</v>
      </c>
      <c r="I41" s="10"/>
      <c r="J41" s="74">
        <v>0</v>
      </c>
      <c r="K41" s="74">
        <v>0</v>
      </c>
      <c r="L41" s="74">
        <v>0</v>
      </c>
      <c r="M41" s="74">
        <v>0</v>
      </c>
      <c r="N41" s="74">
        <v>0</v>
      </c>
      <c r="O41" s="84">
        <f t="shared" si="16"/>
        <v>0</v>
      </c>
      <c r="P41" s="99"/>
    </row>
    <row r="42" spans="1:16" x14ac:dyDescent="0.2">
      <c r="C42" s="31">
        <f t="shared" si="14"/>
        <v>12</v>
      </c>
      <c r="D42" s="10" t="str">
        <f>General!E64</f>
        <v>Connections</v>
      </c>
      <c r="E42" s="13" t="s">
        <v>101</v>
      </c>
      <c r="F42" s="26" t="str">
        <f t="shared" si="11"/>
        <v>$Million</v>
      </c>
      <c r="G42" s="26" t="str">
        <f t="shared" si="15"/>
        <v>$Real 23</v>
      </c>
      <c r="H42" s="67" t="str">
        <f t="shared" si="12"/>
        <v>End Period</v>
      </c>
      <c r="I42" s="10"/>
      <c r="J42" s="74">
        <v>0</v>
      </c>
      <c r="K42" s="74">
        <v>0</v>
      </c>
      <c r="L42" s="74">
        <v>0</v>
      </c>
      <c r="M42" s="74">
        <v>0</v>
      </c>
      <c r="N42" s="74">
        <v>0</v>
      </c>
      <c r="O42" s="84">
        <f t="shared" si="16"/>
        <v>0</v>
      </c>
      <c r="P42" s="99"/>
    </row>
    <row r="43" spans="1:16" x14ac:dyDescent="0.2">
      <c r="C43" s="31">
        <f t="shared" si="14"/>
        <v>13</v>
      </c>
      <c r="D43" s="10" t="str">
        <f>General!E65</f>
        <v>[Spare]</v>
      </c>
      <c r="E43" s="13" t="s">
        <v>101</v>
      </c>
      <c r="F43" s="26" t="str">
        <f t="shared" si="11"/>
        <v>$Million</v>
      </c>
      <c r="G43" s="26" t="str">
        <f t="shared" si="15"/>
        <v>$Real 23</v>
      </c>
      <c r="H43" s="67" t="str">
        <f t="shared" si="12"/>
        <v>End Period</v>
      </c>
      <c r="I43" s="10"/>
      <c r="J43" s="74">
        <v>0</v>
      </c>
      <c r="K43" s="74">
        <v>0</v>
      </c>
      <c r="L43" s="74">
        <v>0</v>
      </c>
      <c r="M43" s="74">
        <v>0</v>
      </c>
      <c r="N43" s="74">
        <v>0</v>
      </c>
      <c r="O43" s="84">
        <f t="shared" si="16"/>
        <v>0</v>
      </c>
      <c r="P43" s="99"/>
    </row>
    <row r="44" spans="1:16" x14ac:dyDescent="0.2">
      <c r="D44" s="62" t="s">
        <v>171</v>
      </c>
      <c r="E44" s="65" t="s">
        <v>101</v>
      </c>
      <c r="F44" s="66" t="str">
        <f t="shared" si="11"/>
        <v>$Million</v>
      </c>
      <c r="G44" s="66" t="str">
        <f t="shared" si="15"/>
        <v>$Real 23</v>
      </c>
      <c r="H44" s="68" t="str">
        <f t="shared" si="12"/>
        <v>End Period</v>
      </c>
      <c r="I44" s="62"/>
      <c r="J44" s="69">
        <f t="shared" ref="J44:O44" si="17">SUM(J31:J43)</f>
        <v>136.57193020174557</v>
      </c>
      <c r="K44" s="69">
        <f t="shared" si="17"/>
        <v>169.53978858859256</v>
      </c>
      <c r="L44" s="69">
        <f t="shared" si="17"/>
        <v>174.48339634204365</v>
      </c>
      <c r="M44" s="69">
        <f t="shared" si="17"/>
        <v>155.98945145173488</v>
      </c>
      <c r="N44" s="69">
        <f t="shared" si="17"/>
        <v>161.00036750772813</v>
      </c>
      <c r="O44" s="81">
        <f t="shared" si="17"/>
        <v>797.58493409184484</v>
      </c>
    </row>
    <row r="46" spans="1:16" x14ac:dyDescent="0.2">
      <c r="A46" s="137">
        <f>SUM(J46:O46)</f>
        <v>0</v>
      </c>
      <c r="D46" s="11" t="s">
        <v>313</v>
      </c>
      <c r="E46" s="13" t="s">
        <v>101</v>
      </c>
      <c r="F46" s="26" t="str">
        <f>NA</f>
        <v>N/A</v>
      </c>
      <c r="G46" s="26" t="str">
        <f>NA</f>
        <v>N/A</v>
      </c>
      <c r="H46" s="26" t="str">
        <f>NA</f>
        <v>N/A</v>
      </c>
      <c r="J46" s="78">
        <f>IF(ROUND(J44-Capex_Outputs!J54,Round_DP)&lt;&gt;0,1,0)</f>
        <v>0</v>
      </c>
      <c r="K46" s="78">
        <f>IF(ROUND(K44-Capex_Outputs!K54,Round_DP)&lt;&gt;0,1,0)</f>
        <v>0</v>
      </c>
      <c r="L46" s="78">
        <f>IF(ROUND(L44-Capex_Outputs!L54,Round_DP)&lt;&gt;0,1,0)</f>
        <v>0</v>
      </c>
      <c r="M46" s="78">
        <f>IF(ROUND(M44-Capex_Outputs!M54,Round_DP)&lt;&gt;0,1,0)</f>
        <v>0</v>
      </c>
      <c r="N46" s="78">
        <f>IF(ROUND(N44-Capex_Outputs!N54,Round_DP)&lt;&gt;0,1,0)</f>
        <v>0</v>
      </c>
    </row>
    <row r="48" spans="1:16" s="6" customFormat="1" ht="18" x14ac:dyDescent="0.2">
      <c r="B48" s="166" t="s">
        <v>322</v>
      </c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</row>
    <row r="49" spans="1:16" x14ac:dyDescent="0.2"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</row>
    <row r="50" spans="1:16" ht="15" x14ac:dyDescent="0.2">
      <c r="B50" s="165"/>
      <c r="C50" s="177" t="s">
        <v>323</v>
      </c>
      <c r="D50" s="165"/>
      <c r="E50" s="171" t="s">
        <v>9</v>
      </c>
      <c r="F50" s="171" t="s">
        <v>10</v>
      </c>
      <c r="G50" s="171" t="s">
        <v>11</v>
      </c>
      <c r="H50" s="171" t="s">
        <v>12</v>
      </c>
      <c r="I50" s="165"/>
      <c r="J50" s="196" t="str">
        <f>Forecast_Capex_Input!V$11</f>
        <v>FY24</v>
      </c>
      <c r="K50" s="196" t="str">
        <f>Forecast_Capex_Input!W$11</f>
        <v>FY25</v>
      </c>
      <c r="L50" s="196" t="str">
        <f>Forecast_Capex_Input!X$11</f>
        <v>FY26</v>
      </c>
      <c r="M50" s="196" t="str">
        <f>Forecast_Capex_Input!Y$11</f>
        <v>FY27</v>
      </c>
      <c r="N50" s="196" t="str">
        <f>Forecast_Capex_Input!Z$11</f>
        <v>FY28</v>
      </c>
      <c r="O50" s="214" t="str">
        <f>J50&amp;" - "&amp;N50</f>
        <v>FY24 - FY28</v>
      </c>
      <c r="P50" s="124" t="s">
        <v>21</v>
      </c>
    </row>
    <row r="51" spans="1:16" x14ac:dyDescent="0.2">
      <c r="B51" s="165"/>
      <c r="C51" s="176">
        <v>409</v>
      </c>
      <c r="D51" s="167" t="str">
        <f>IF(ISERROR(MATCH(C51,Capex_Forecast!$C$11:$C$1010,0)),NA,
INDEX(Capex_Forecast!$D$11:$D$1010,MATCH(C51,Capex_Forecast!$C$11:$C$1010,0)))</f>
        <v>Supply to Strathnairn area  (EVOEnergy)</v>
      </c>
      <c r="E51" s="169" t="s">
        <v>101</v>
      </c>
      <c r="F51" s="172" t="str">
        <f t="shared" ref="F51:F59" si="18">Unit_Dollar_M</f>
        <v>$Million</v>
      </c>
      <c r="G51" s="172" t="str">
        <f>"$Real "&amp;RIGHT(Capex_Forecast!$H$6,2)</f>
        <v>$Real 23</v>
      </c>
      <c r="H51" s="167" t="str">
        <f t="shared" ref="H51:H59" si="19">End_Period</f>
        <v>End Period</v>
      </c>
      <c r="I51" s="167"/>
      <c r="J51" s="249" t="s">
        <v>588</v>
      </c>
      <c r="K51" s="249" t="s">
        <v>588</v>
      </c>
      <c r="L51" s="249" t="s">
        <v>588</v>
      </c>
      <c r="M51" s="249" t="s">
        <v>588</v>
      </c>
      <c r="N51" s="249" t="s">
        <v>588</v>
      </c>
      <c r="O51" s="260" t="s">
        <v>588</v>
      </c>
      <c r="P51" s="99" t="str">
        <f>General!$E$42</f>
        <v>Connections</v>
      </c>
    </row>
    <row r="52" spans="1:16" x14ac:dyDescent="0.2">
      <c r="B52" s="165"/>
      <c r="C52" s="176">
        <v>410</v>
      </c>
      <c r="D52" s="167" t="str">
        <f>IF(ISERROR(MATCH(C52,Capex_Forecast!$C$11:$C$1010,0)),NA,
INDEX(Capex_Forecast!$D$11:$D$1010,MATCH(C52,Capex_Forecast!$C$11:$C$1010,0)))</f>
        <v>Supply to Strathnairn area  (EVOEnergy)</v>
      </c>
      <c r="E52" s="169" t="s">
        <v>101</v>
      </c>
      <c r="F52" s="172" t="str">
        <f t="shared" si="18"/>
        <v>$Million</v>
      </c>
      <c r="G52" s="172" t="str">
        <f>G51</f>
        <v>$Real 23</v>
      </c>
      <c r="H52" s="167" t="str">
        <f t="shared" si="19"/>
        <v>End Period</v>
      </c>
      <c r="I52" s="167"/>
      <c r="J52" s="249" t="s">
        <v>588</v>
      </c>
      <c r="K52" s="249" t="s">
        <v>588</v>
      </c>
      <c r="L52" s="249" t="s">
        <v>588</v>
      </c>
      <c r="M52" s="249" t="s">
        <v>588</v>
      </c>
      <c r="N52" s="249" t="s">
        <v>588</v>
      </c>
      <c r="O52" s="260" t="s">
        <v>588</v>
      </c>
      <c r="P52" s="99"/>
    </row>
    <row r="53" spans="1:16" x14ac:dyDescent="0.2">
      <c r="B53" s="165"/>
      <c r="C53" s="176">
        <v>411</v>
      </c>
      <c r="D53" s="167" t="str">
        <f>IF(ISERROR(MATCH(C53,Capex_Forecast!$C$11:$C$1010,0)),NA,
INDEX(Capex_Forecast!$D$11:$D$1010,MATCH(C53,Capex_Forecast!$C$11:$C$1010,0)))</f>
        <v>Supply to Strathnairn area  (EVOEnergy)</v>
      </c>
      <c r="E53" s="169" t="s">
        <v>101</v>
      </c>
      <c r="F53" s="172" t="str">
        <f t="shared" si="18"/>
        <v>$Million</v>
      </c>
      <c r="G53" s="172" t="str">
        <f t="shared" ref="G53:G57" si="20">G52</f>
        <v>$Real 23</v>
      </c>
      <c r="H53" s="167" t="str">
        <f t="shared" si="19"/>
        <v>End Period</v>
      </c>
      <c r="I53" s="167"/>
      <c r="J53" s="249" t="s">
        <v>588</v>
      </c>
      <c r="K53" s="249" t="s">
        <v>588</v>
      </c>
      <c r="L53" s="249" t="s">
        <v>588</v>
      </c>
      <c r="M53" s="249" t="s">
        <v>588</v>
      </c>
      <c r="N53" s="249" t="s">
        <v>588</v>
      </c>
      <c r="O53" s="260" t="s">
        <v>588</v>
      </c>
      <c r="P53" s="99"/>
    </row>
    <row r="54" spans="1:16" x14ac:dyDescent="0.2">
      <c r="B54" s="165"/>
      <c r="C54" s="176">
        <v>412</v>
      </c>
      <c r="D54" s="167" t="str">
        <f>IF(ISERROR(MATCH(C54,Capex_Forecast!$C$11:$C$1010,0)),NA,
INDEX(Capex_Forecast!$D$11:$D$1010,MATCH(C54,Capex_Forecast!$C$11:$C$1010,0)))</f>
        <v>Supply to Strathnairn area  (EVOEnergy)</v>
      </c>
      <c r="E54" s="169" t="s">
        <v>101</v>
      </c>
      <c r="F54" s="172" t="str">
        <f t="shared" si="18"/>
        <v>$Million</v>
      </c>
      <c r="G54" s="172" t="str">
        <f t="shared" si="20"/>
        <v>$Real 23</v>
      </c>
      <c r="H54" s="167" t="str">
        <f t="shared" si="19"/>
        <v>End Period</v>
      </c>
      <c r="I54" s="167"/>
      <c r="J54" s="249" t="s">
        <v>588</v>
      </c>
      <c r="K54" s="249" t="s">
        <v>588</v>
      </c>
      <c r="L54" s="249" t="s">
        <v>588</v>
      </c>
      <c r="M54" s="249" t="s">
        <v>588</v>
      </c>
      <c r="N54" s="249" t="s">
        <v>588</v>
      </c>
      <c r="O54" s="260" t="s">
        <v>588</v>
      </c>
      <c r="P54" s="99"/>
    </row>
    <row r="55" spans="1:16" x14ac:dyDescent="0.2">
      <c r="B55" s="165"/>
      <c r="C55" s="176">
        <v>413</v>
      </c>
      <c r="D55" s="167" t="str">
        <f>IF(ISERROR(MATCH(C55,Capex_Forecast!$C$11:$C$1010,0)),NA,
INDEX(Capex_Forecast!$D$11:$D$1010,MATCH(C55,Capex_Forecast!$C$11:$C$1010,0)))</f>
        <v>Condition of  AusGrid cables 9SA and 92P</v>
      </c>
      <c r="E55" s="169" t="s">
        <v>101</v>
      </c>
      <c r="F55" s="172" t="str">
        <f t="shared" si="18"/>
        <v>$Million</v>
      </c>
      <c r="G55" s="172" t="str">
        <f t="shared" si="20"/>
        <v>$Real 23</v>
      </c>
      <c r="H55" s="167" t="str">
        <f t="shared" si="19"/>
        <v>End Period</v>
      </c>
      <c r="I55" s="167"/>
      <c r="J55" s="249" t="s">
        <v>588</v>
      </c>
      <c r="K55" s="249" t="s">
        <v>588</v>
      </c>
      <c r="L55" s="249" t="s">
        <v>588</v>
      </c>
      <c r="M55" s="249" t="s">
        <v>588</v>
      </c>
      <c r="N55" s="249" t="s">
        <v>588</v>
      </c>
      <c r="O55" s="260" t="s">
        <v>588</v>
      </c>
      <c r="P55" s="99"/>
    </row>
    <row r="56" spans="1:16" x14ac:dyDescent="0.2">
      <c r="B56" s="165"/>
      <c r="C56" s="176">
        <v>414</v>
      </c>
      <c r="D56" s="167" t="str">
        <f>IF(ISERROR(MATCH(C56,Capex_Forecast!$C$11:$C$1010,0)),NA,
INDEX(Capex_Forecast!$D$11:$D$1010,MATCH(C56,Capex_Forecast!$C$11:$C$1010,0)))</f>
        <v>Condition of  AusGrid cables 9SA and 92P</v>
      </c>
      <c r="E56" s="169" t="s">
        <v>101</v>
      </c>
      <c r="F56" s="172" t="str">
        <f t="shared" si="18"/>
        <v>$Million</v>
      </c>
      <c r="G56" s="172" t="str">
        <f t="shared" si="20"/>
        <v>$Real 23</v>
      </c>
      <c r="H56" s="167" t="str">
        <f t="shared" si="19"/>
        <v>End Period</v>
      </c>
      <c r="I56" s="167"/>
      <c r="J56" s="249" t="s">
        <v>588</v>
      </c>
      <c r="K56" s="249" t="s">
        <v>588</v>
      </c>
      <c r="L56" s="249" t="s">
        <v>588</v>
      </c>
      <c r="M56" s="249" t="s">
        <v>588</v>
      </c>
      <c r="N56" s="249" t="s">
        <v>588</v>
      </c>
      <c r="O56" s="260" t="s">
        <v>588</v>
      </c>
      <c r="P56" s="99"/>
    </row>
    <row r="57" spans="1:16" x14ac:dyDescent="0.2">
      <c r="B57" s="165"/>
      <c r="C57" s="176" t="s">
        <v>324</v>
      </c>
      <c r="D57" s="167" t="str">
        <f>IF(ISERROR(MATCH(C57,Capex_Forecast!$C$11:$C$1010,0)),NA,
INDEX(Capex_Forecast!$D$11:$D$1010,MATCH(C57,Capex_Forecast!$C$11:$C$1010,0)))</f>
        <v>N/A</v>
      </c>
      <c r="E57" s="169" t="s">
        <v>101</v>
      </c>
      <c r="F57" s="172" t="str">
        <f t="shared" si="18"/>
        <v>$Million</v>
      </c>
      <c r="G57" s="172" t="str">
        <f t="shared" si="20"/>
        <v>$Real 23</v>
      </c>
      <c r="H57" s="167" t="str">
        <f t="shared" si="19"/>
        <v>End Period</v>
      </c>
      <c r="I57" s="167"/>
      <c r="J57" s="223">
        <v>0</v>
      </c>
      <c r="K57" s="223">
        <v>0</v>
      </c>
      <c r="L57" s="223">
        <v>0</v>
      </c>
      <c r="M57" s="223">
        <v>0</v>
      </c>
      <c r="N57" s="223">
        <v>0</v>
      </c>
      <c r="O57" s="163">
        <f t="shared" ref="O57" si="21">SUM(J57:N57)</f>
        <v>0</v>
      </c>
      <c r="P57" s="99"/>
    </row>
    <row r="58" spans="1:16" x14ac:dyDescent="0.2">
      <c r="B58" s="165"/>
      <c r="C58" s="176" t="s">
        <v>324</v>
      </c>
      <c r="D58" s="165" t="str">
        <f>IF(ISERROR(MATCH(C58,Capex_Forecast!$C$11:$C$1010,0)),NA,
INDEX(Capex_Forecast!$D$11:$D$1010,MATCH(C58,Capex_Forecast!$C$11:$C$1010,0)))</f>
        <v>N/A</v>
      </c>
      <c r="E58" s="169" t="s">
        <v>101</v>
      </c>
      <c r="F58" s="172" t="str">
        <f t="shared" si="18"/>
        <v>$Million</v>
      </c>
      <c r="G58" s="172" t="str">
        <f>G54</f>
        <v>$Real 23</v>
      </c>
      <c r="H58" s="167" t="str">
        <f t="shared" si="19"/>
        <v>End Period</v>
      </c>
      <c r="I58" s="165"/>
      <c r="J58" s="223">
        <v>0</v>
      </c>
      <c r="K58" s="223">
        <v>0</v>
      </c>
      <c r="L58" s="223">
        <v>0</v>
      </c>
      <c r="M58" s="223">
        <v>0</v>
      </c>
      <c r="N58" s="223">
        <v>0</v>
      </c>
      <c r="O58" s="152">
        <f t="shared" ref="O58" si="22">SUM(J58:N58)</f>
        <v>0</v>
      </c>
      <c r="P58" s="99"/>
    </row>
    <row r="59" spans="1:16" x14ac:dyDescent="0.2">
      <c r="B59" s="165"/>
      <c r="C59" s="165"/>
      <c r="D59" s="194" t="s">
        <v>325</v>
      </c>
      <c r="E59" s="197" t="s">
        <v>101</v>
      </c>
      <c r="F59" s="198" t="str">
        <f t="shared" si="18"/>
        <v>$Million</v>
      </c>
      <c r="G59" s="198" t="str">
        <f t="shared" ref="G59" si="23">G58</f>
        <v>$Real 23</v>
      </c>
      <c r="H59" s="253" t="str">
        <f t="shared" si="19"/>
        <v>End Period</v>
      </c>
      <c r="I59" s="194"/>
      <c r="J59" s="239">
        <v>0</v>
      </c>
      <c r="K59" s="239">
        <v>0</v>
      </c>
      <c r="L59" s="239">
        <v>0</v>
      </c>
      <c r="M59" s="239">
        <v>0.57733075711153325</v>
      </c>
      <c r="N59" s="239">
        <v>2.2759598228357207</v>
      </c>
      <c r="O59" s="252">
        <v>2.8532905799472537</v>
      </c>
    </row>
    <row r="60" spans="1:16" x14ac:dyDescent="0.2"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</row>
    <row r="61" spans="1:16" x14ac:dyDescent="0.2">
      <c r="A61" s="137">
        <f>SUM(J61:O61)</f>
        <v>0</v>
      </c>
      <c r="B61" s="165"/>
      <c r="C61" s="165"/>
      <c r="D61" s="168" t="s">
        <v>313</v>
      </c>
      <c r="E61" s="169" t="s">
        <v>101</v>
      </c>
      <c r="F61" s="172" t="str">
        <f>NA</f>
        <v>N/A</v>
      </c>
      <c r="G61" s="172" t="str">
        <f>NA</f>
        <v>N/A</v>
      </c>
      <c r="H61" s="172" t="str">
        <f>NA</f>
        <v>N/A</v>
      </c>
      <c r="I61" s="165"/>
      <c r="J61" s="202">
        <f>IF(ROUND(J59-Capex_Outputs!J55,Round_DP)&lt;&gt;0,1,0)</f>
        <v>0</v>
      </c>
      <c r="K61" s="202">
        <f>IF(ROUND(K59-Capex_Outputs!K55,Round_DP)&lt;&gt;0,1,0)</f>
        <v>0</v>
      </c>
      <c r="L61" s="202">
        <f>IF(ROUND(L59-Capex_Outputs!L55,Round_DP)&lt;&gt;0,1,0)</f>
        <v>0</v>
      </c>
      <c r="M61" s="202">
        <f>IF(ROUND(M59-Capex_Outputs!M55,Round_DP)&lt;&gt;0,1,0)</f>
        <v>0</v>
      </c>
      <c r="N61" s="202">
        <f>IF(ROUND(N59-Capex_Outputs!N55,Round_DP)&lt;&gt;0,1,0)</f>
        <v>0</v>
      </c>
      <c r="O61" s="165"/>
    </row>
    <row r="62" spans="1:16" x14ac:dyDescent="0.2"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</row>
    <row r="63" spans="1:16" ht="15" x14ac:dyDescent="0.2">
      <c r="B63" s="165"/>
      <c r="C63" s="177" t="s">
        <v>326</v>
      </c>
      <c r="D63" s="165"/>
      <c r="E63" s="171" t="s">
        <v>9</v>
      </c>
      <c r="F63" s="171" t="s">
        <v>10</v>
      </c>
      <c r="G63" s="171" t="s">
        <v>11</v>
      </c>
      <c r="H63" s="171" t="s">
        <v>12</v>
      </c>
      <c r="I63" s="165"/>
      <c r="J63" s="196" t="str">
        <f>Forecast_Capex_Input!V$11</f>
        <v>FY24</v>
      </c>
      <c r="K63" s="196" t="str">
        <f>Forecast_Capex_Input!W$11</f>
        <v>FY25</v>
      </c>
      <c r="L63" s="196" t="str">
        <f>Forecast_Capex_Input!X$11</f>
        <v>FY26</v>
      </c>
      <c r="M63" s="196" t="str">
        <f>Forecast_Capex_Input!Y$11</f>
        <v>FY27</v>
      </c>
      <c r="N63" s="196" t="str">
        <f>Forecast_Capex_Input!Z$11</f>
        <v>FY28</v>
      </c>
      <c r="O63" s="214" t="str">
        <f>J63&amp;" - "&amp;N63</f>
        <v>FY24 - FY28</v>
      </c>
      <c r="P63" s="124" t="s">
        <v>21</v>
      </c>
    </row>
    <row r="64" spans="1:16" x14ac:dyDescent="0.2">
      <c r="B64" s="165"/>
      <c r="C64" s="174">
        <f>$C$51</f>
        <v>409</v>
      </c>
      <c r="D64" s="167" t="str">
        <f>IF(ISERROR(MATCH(C64,Capex_Forecast!$C$11:$C$1010,0)),NA,
INDEX(Capex_Forecast!$D$11:$D$1010,MATCH(C64,Capex_Forecast!$C$11:$C$1010,0)))</f>
        <v>Supply to Strathnairn area  (EVOEnergy)</v>
      </c>
      <c r="E64" s="169" t="s">
        <v>101</v>
      </c>
      <c r="F64" s="172" t="str">
        <f t="shared" ref="F64:F72" si="24">Unit_Dollar_M</f>
        <v>$Million</v>
      </c>
      <c r="G64" s="172" t="str">
        <f>"$Real "&amp;RIGHT(Capex_Forecast!$H$6,2)</f>
        <v>$Real 23</v>
      </c>
      <c r="H64" s="167" t="str">
        <f t="shared" ref="H64:H72" si="25">End_Period</f>
        <v>End Period</v>
      </c>
      <c r="I64" s="167"/>
      <c r="J64" s="249" t="s">
        <v>588</v>
      </c>
      <c r="K64" s="249" t="s">
        <v>588</v>
      </c>
      <c r="L64" s="249" t="s">
        <v>588</v>
      </c>
      <c r="M64" s="249" t="s">
        <v>588</v>
      </c>
      <c r="N64" s="249" t="s">
        <v>588</v>
      </c>
      <c r="O64" s="260" t="s">
        <v>588</v>
      </c>
      <c r="P64" s="99" t="str">
        <f>General!$E$42</f>
        <v>Connections</v>
      </c>
    </row>
    <row r="65" spans="2:16" x14ac:dyDescent="0.2">
      <c r="B65" s="165"/>
      <c r="C65" s="174">
        <f>$C$52</f>
        <v>410</v>
      </c>
      <c r="D65" s="167" t="str">
        <f>IF(ISERROR(MATCH(C65,Capex_Forecast!$C$11:$C$1010,0)),NA,
INDEX(Capex_Forecast!$D$11:$D$1010,MATCH(C65,Capex_Forecast!$C$11:$C$1010,0)))</f>
        <v>Supply to Strathnairn area  (EVOEnergy)</v>
      </c>
      <c r="E65" s="169" t="s">
        <v>101</v>
      </c>
      <c r="F65" s="172" t="str">
        <f t="shared" si="24"/>
        <v>$Million</v>
      </c>
      <c r="G65" s="172" t="str">
        <f>G64</f>
        <v>$Real 23</v>
      </c>
      <c r="H65" s="167" t="str">
        <f t="shared" si="25"/>
        <v>End Period</v>
      </c>
      <c r="I65" s="167"/>
      <c r="J65" s="249" t="s">
        <v>588</v>
      </c>
      <c r="K65" s="249" t="s">
        <v>588</v>
      </c>
      <c r="L65" s="249" t="s">
        <v>588</v>
      </c>
      <c r="M65" s="249" t="s">
        <v>588</v>
      </c>
      <c r="N65" s="249" t="s">
        <v>588</v>
      </c>
      <c r="O65" s="260" t="s">
        <v>588</v>
      </c>
      <c r="P65" s="99"/>
    </row>
    <row r="66" spans="2:16" x14ac:dyDescent="0.2">
      <c r="B66" s="165"/>
      <c r="C66" s="174">
        <f>$C$53</f>
        <v>411</v>
      </c>
      <c r="D66" s="167" t="str">
        <f>IF(ISERROR(MATCH(C66,Capex_Forecast!$C$11:$C$1010,0)),NA,
INDEX(Capex_Forecast!$D$11:$D$1010,MATCH(C66,Capex_Forecast!$C$11:$C$1010,0)))</f>
        <v>Supply to Strathnairn area  (EVOEnergy)</v>
      </c>
      <c r="E66" s="169" t="s">
        <v>101</v>
      </c>
      <c r="F66" s="172" t="str">
        <f t="shared" si="24"/>
        <v>$Million</v>
      </c>
      <c r="G66" s="172" t="str">
        <f t="shared" ref="G66:G72" si="26">G65</f>
        <v>$Real 23</v>
      </c>
      <c r="H66" s="167" t="str">
        <f t="shared" si="25"/>
        <v>End Period</v>
      </c>
      <c r="I66" s="167"/>
      <c r="J66" s="249" t="s">
        <v>588</v>
      </c>
      <c r="K66" s="249" t="s">
        <v>588</v>
      </c>
      <c r="L66" s="249" t="s">
        <v>588</v>
      </c>
      <c r="M66" s="249" t="s">
        <v>588</v>
      </c>
      <c r="N66" s="249" t="s">
        <v>588</v>
      </c>
      <c r="O66" s="260" t="s">
        <v>588</v>
      </c>
      <c r="P66" s="99"/>
    </row>
    <row r="67" spans="2:16" x14ac:dyDescent="0.2">
      <c r="B67" s="165"/>
      <c r="C67" s="174">
        <f>$C$54</f>
        <v>412</v>
      </c>
      <c r="D67" s="167" t="str">
        <f>IF(ISERROR(MATCH(C67,Capex_Forecast!$C$11:$C$1010,0)),NA,
INDEX(Capex_Forecast!$D$11:$D$1010,MATCH(C67,Capex_Forecast!$C$11:$C$1010,0)))</f>
        <v>Supply to Strathnairn area  (EVOEnergy)</v>
      </c>
      <c r="E67" s="169" t="s">
        <v>101</v>
      </c>
      <c r="F67" s="172" t="str">
        <f t="shared" si="24"/>
        <v>$Million</v>
      </c>
      <c r="G67" s="172" t="str">
        <f t="shared" si="26"/>
        <v>$Real 23</v>
      </c>
      <c r="H67" s="167" t="str">
        <f t="shared" si="25"/>
        <v>End Period</v>
      </c>
      <c r="I67" s="167"/>
      <c r="J67" s="249" t="s">
        <v>588</v>
      </c>
      <c r="K67" s="249" t="s">
        <v>588</v>
      </c>
      <c r="L67" s="249" t="s">
        <v>588</v>
      </c>
      <c r="M67" s="249" t="s">
        <v>588</v>
      </c>
      <c r="N67" s="249" t="s">
        <v>588</v>
      </c>
      <c r="O67" s="260" t="s">
        <v>588</v>
      </c>
      <c r="P67" s="99"/>
    </row>
    <row r="68" spans="2:16" x14ac:dyDescent="0.2">
      <c r="B68" s="165"/>
      <c r="C68" s="174">
        <f>$C$55</f>
        <v>413</v>
      </c>
      <c r="D68" s="167" t="str">
        <f>IF(ISERROR(MATCH(C68,Capex_Forecast!$C$11:$C$1010,0)),NA,
INDEX(Capex_Forecast!$D$11:$D$1010,MATCH(C68,Capex_Forecast!$C$11:$C$1010,0)))</f>
        <v>Condition of  AusGrid cables 9SA and 92P</v>
      </c>
      <c r="E68" s="169" t="s">
        <v>101</v>
      </c>
      <c r="F68" s="172" t="str">
        <f t="shared" si="24"/>
        <v>$Million</v>
      </c>
      <c r="G68" s="172" t="str">
        <f t="shared" si="26"/>
        <v>$Real 23</v>
      </c>
      <c r="H68" s="167" t="str">
        <f t="shared" si="25"/>
        <v>End Period</v>
      </c>
      <c r="I68" s="167"/>
      <c r="J68" s="249" t="s">
        <v>588</v>
      </c>
      <c r="K68" s="249" t="s">
        <v>588</v>
      </c>
      <c r="L68" s="249" t="s">
        <v>588</v>
      </c>
      <c r="M68" s="249" t="s">
        <v>588</v>
      </c>
      <c r="N68" s="249" t="s">
        <v>588</v>
      </c>
      <c r="O68" s="260" t="s">
        <v>588</v>
      </c>
      <c r="P68" s="99"/>
    </row>
    <row r="69" spans="2:16" x14ac:dyDescent="0.2">
      <c r="B69" s="165"/>
      <c r="C69" s="174">
        <f>$C$56</f>
        <v>414</v>
      </c>
      <c r="D69" s="167" t="str">
        <f>IF(ISERROR(MATCH(C69,Capex_Forecast!$C$11:$C$1010,0)),NA,
INDEX(Capex_Forecast!$D$11:$D$1010,MATCH(C69,Capex_Forecast!$C$11:$C$1010,0)))</f>
        <v>Condition of  AusGrid cables 9SA and 92P</v>
      </c>
      <c r="E69" s="169" t="s">
        <v>101</v>
      </c>
      <c r="F69" s="172" t="str">
        <f t="shared" si="24"/>
        <v>$Million</v>
      </c>
      <c r="G69" s="172" t="str">
        <f t="shared" si="26"/>
        <v>$Real 23</v>
      </c>
      <c r="H69" s="167" t="str">
        <f t="shared" si="25"/>
        <v>End Period</v>
      </c>
      <c r="I69" s="167"/>
      <c r="J69" s="249" t="s">
        <v>588</v>
      </c>
      <c r="K69" s="249" t="s">
        <v>588</v>
      </c>
      <c r="L69" s="249" t="s">
        <v>588</v>
      </c>
      <c r="M69" s="249" t="s">
        <v>588</v>
      </c>
      <c r="N69" s="249" t="s">
        <v>588</v>
      </c>
      <c r="O69" s="260" t="s">
        <v>588</v>
      </c>
      <c r="P69" s="99"/>
    </row>
    <row r="70" spans="2:16" x14ac:dyDescent="0.2">
      <c r="B70" s="165"/>
      <c r="C70" s="174" t="str">
        <f>$C$57</f>
        <v>xxx</v>
      </c>
      <c r="D70" s="167" t="str">
        <f>IF(ISERROR(MATCH(C70,Capex_Forecast!$C$11:$C$1010,0)),NA,
INDEX(Capex_Forecast!$D$11:$D$1010,MATCH(C70,Capex_Forecast!$C$11:$C$1010,0)))</f>
        <v>N/A</v>
      </c>
      <c r="E70" s="169" t="s">
        <v>101</v>
      </c>
      <c r="F70" s="172" t="str">
        <f t="shared" si="24"/>
        <v>$Million</v>
      </c>
      <c r="G70" s="172" t="str">
        <f t="shared" si="26"/>
        <v>$Real 23</v>
      </c>
      <c r="H70" s="167" t="str">
        <f t="shared" si="25"/>
        <v>End Period</v>
      </c>
      <c r="I70" s="167"/>
      <c r="J70" s="223">
        <f t="shared" ref="J70:N70" si="27">J57-J81</f>
        <v>0</v>
      </c>
      <c r="K70" s="223">
        <f t="shared" si="27"/>
        <v>0</v>
      </c>
      <c r="L70" s="223">
        <f t="shared" si="27"/>
        <v>0</v>
      </c>
      <c r="M70" s="223">
        <f t="shared" si="27"/>
        <v>0</v>
      </c>
      <c r="N70" s="223">
        <f t="shared" si="27"/>
        <v>0</v>
      </c>
      <c r="O70" s="163">
        <f t="shared" ref="O70" si="28">SUM(J70:N70)</f>
        <v>0</v>
      </c>
      <c r="P70" s="99"/>
    </row>
    <row r="71" spans="2:16" x14ac:dyDescent="0.2">
      <c r="B71" s="165"/>
      <c r="C71" s="174" t="str">
        <f>$C$58</f>
        <v>xxx</v>
      </c>
      <c r="D71" s="165" t="str">
        <f>IF(ISERROR(MATCH(C71,Capex_Forecast!$C$11:$C$1010,0)),NA,
INDEX(Capex_Forecast!$D$11:$D$1010,MATCH(C71,Capex_Forecast!$C$11:$C$1010,0)))</f>
        <v>N/A</v>
      </c>
      <c r="E71" s="169" t="s">
        <v>101</v>
      </c>
      <c r="F71" s="172" t="str">
        <f t="shared" si="24"/>
        <v>$Million</v>
      </c>
      <c r="G71" s="172" t="str">
        <f>G67</f>
        <v>$Real 23</v>
      </c>
      <c r="H71" s="167" t="str">
        <f t="shared" si="25"/>
        <v>End Period</v>
      </c>
      <c r="I71" s="165"/>
      <c r="J71" s="223">
        <f t="shared" ref="J71:N71" si="29">J58-J82</f>
        <v>0</v>
      </c>
      <c r="K71" s="223">
        <f t="shared" si="29"/>
        <v>0</v>
      </c>
      <c r="L71" s="223">
        <f t="shared" si="29"/>
        <v>0</v>
      </c>
      <c r="M71" s="223">
        <f t="shared" si="29"/>
        <v>0</v>
      </c>
      <c r="N71" s="223">
        <f t="shared" si="29"/>
        <v>0</v>
      </c>
      <c r="O71" s="152">
        <f t="shared" ref="O71" si="30">SUM(J71:N71)</f>
        <v>0</v>
      </c>
      <c r="P71" s="99"/>
    </row>
    <row r="72" spans="2:16" x14ac:dyDescent="0.2">
      <c r="B72" s="165"/>
      <c r="C72" s="165"/>
      <c r="D72" s="194" t="s">
        <v>329</v>
      </c>
      <c r="E72" s="197" t="s">
        <v>101</v>
      </c>
      <c r="F72" s="198" t="str">
        <f t="shared" si="24"/>
        <v>$Million</v>
      </c>
      <c r="G72" s="198" t="str">
        <f t="shared" si="26"/>
        <v>$Real 23</v>
      </c>
      <c r="H72" s="253" t="str">
        <f t="shared" si="25"/>
        <v>End Period</v>
      </c>
      <c r="I72" s="194"/>
      <c r="J72" s="239">
        <v>0</v>
      </c>
      <c r="K72" s="239">
        <v>0</v>
      </c>
      <c r="L72" s="239">
        <v>0</v>
      </c>
      <c r="M72" s="239">
        <v>0.2339718823479649</v>
      </c>
      <c r="N72" s="239">
        <v>0.911915977623872</v>
      </c>
      <c r="O72" s="252">
        <v>1.1458878599718372</v>
      </c>
    </row>
    <row r="73" spans="2:16" x14ac:dyDescent="0.2">
      <c r="B73" s="165"/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</row>
    <row r="74" spans="2:16" ht="15" x14ac:dyDescent="0.2">
      <c r="B74" s="165"/>
      <c r="C74" s="177" t="s">
        <v>327</v>
      </c>
      <c r="D74" s="165"/>
      <c r="E74" s="171" t="s">
        <v>9</v>
      </c>
      <c r="F74" s="171" t="s">
        <v>10</v>
      </c>
      <c r="G74" s="171" t="s">
        <v>11</v>
      </c>
      <c r="H74" s="171" t="s">
        <v>12</v>
      </c>
      <c r="I74" s="165"/>
      <c r="J74" s="196" t="str">
        <f>Forecast_Capex_Input!V$11</f>
        <v>FY24</v>
      </c>
      <c r="K74" s="196" t="str">
        <f>Forecast_Capex_Input!W$11</f>
        <v>FY25</v>
      </c>
      <c r="L74" s="196" t="str">
        <f>Forecast_Capex_Input!X$11</f>
        <v>FY26</v>
      </c>
      <c r="M74" s="196" t="str">
        <f>Forecast_Capex_Input!Y$11</f>
        <v>FY27</v>
      </c>
      <c r="N74" s="196" t="str">
        <f>Forecast_Capex_Input!Z$11</f>
        <v>FY28</v>
      </c>
      <c r="O74" s="214" t="str">
        <f>J74&amp;" - "&amp;N74</f>
        <v>FY24 - FY28</v>
      </c>
      <c r="P74" s="124" t="s">
        <v>21</v>
      </c>
    </row>
    <row r="75" spans="2:16" x14ac:dyDescent="0.2">
      <c r="B75" s="165"/>
      <c r="C75" s="174">
        <f>$C$51</f>
        <v>409</v>
      </c>
      <c r="D75" s="167" t="str">
        <f>IF(ISERROR(MATCH(C75,Capex_Forecast!$C$11:$C$1010,0)),NA,
INDEX(Capex_Forecast!$D$11:$D$1010,MATCH(C75,Capex_Forecast!$C$11:$C$1010,0)))</f>
        <v>Supply to Strathnairn area  (EVOEnergy)</v>
      </c>
      <c r="E75" s="169" t="s">
        <v>101</v>
      </c>
      <c r="F75" s="172" t="str">
        <f t="shared" ref="F75:F83" si="31">Unit_Dollar_M</f>
        <v>$Million</v>
      </c>
      <c r="G75" s="172" t="str">
        <f>"$Real "&amp;RIGHT(Capex_Forecast!$H$6,2)</f>
        <v>$Real 23</v>
      </c>
      <c r="H75" s="167" t="str">
        <f t="shared" ref="H75:H83" si="32">End_Period</f>
        <v>End Period</v>
      </c>
      <c r="I75" s="167"/>
      <c r="J75" s="249" t="s">
        <v>588</v>
      </c>
      <c r="K75" s="249" t="s">
        <v>588</v>
      </c>
      <c r="L75" s="249" t="s">
        <v>588</v>
      </c>
      <c r="M75" s="249" t="s">
        <v>588</v>
      </c>
      <c r="N75" s="249" t="s">
        <v>588</v>
      </c>
      <c r="O75" s="260" t="s">
        <v>588</v>
      </c>
      <c r="P75" s="99" t="str">
        <f>General!$E$42</f>
        <v>Connections</v>
      </c>
    </row>
    <row r="76" spans="2:16" x14ac:dyDescent="0.2">
      <c r="B76" s="165"/>
      <c r="C76" s="174">
        <f>$C$52</f>
        <v>410</v>
      </c>
      <c r="D76" s="167" t="str">
        <f>IF(ISERROR(MATCH(C76,Capex_Forecast!$C$11:$C$1010,0)),NA,
INDEX(Capex_Forecast!$D$11:$D$1010,MATCH(C76,Capex_Forecast!$C$11:$C$1010,0)))</f>
        <v>Supply to Strathnairn area  (EVOEnergy)</v>
      </c>
      <c r="E76" s="169" t="s">
        <v>101</v>
      </c>
      <c r="F76" s="172" t="str">
        <f t="shared" si="31"/>
        <v>$Million</v>
      </c>
      <c r="G76" s="172" t="str">
        <f>G75</f>
        <v>$Real 23</v>
      </c>
      <c r="H76" s="167" t="str">
        <f t="shared" si="32"/>
        <v>End Period</v>
      </c>
      <c r="I76" s="167"/>
      <c r="J76" s="249" t="s">
        <v>588</v>
      </c>
      <c r="K76" s="249" t="s">
        <v>588</v>
      </c>
      <c r="L76" s="249" t="s">
        <v>588</v>
      </c>
      <c r="M76" s="249" t="s">
        <v>588</v>
      </c>
      <c r="N76" s="249" t="s">
        <v>588</v>
      </c>
      <c r="O76" s="260" t="s">
        <v>588</v>
      </c>
      <c r="P76" s="99"/>
    </row>
    <row r="77" spans="2:16" x14ac:dyDescent="0.2">
      <c r="B77" s="165"/>
      <c r="C77" s="174">
        <f>$C$53</f>
        <v>411</v>
      </c>
      <c r="D77" s="167" t="str">
        <f>IF(ISERROR(MATCH(C77,Capex_Forecast!$C$11:$C$1010,0)),NA,
INDEX(Capex_Forecast!$D$11:$D$1010,MATCH(C77,Capex_Forecast!$C$11:$C$1010,0)))</f>
        <v>Supply to Strathnairn area  (EVOEnergy)</v>
      </c>
      <c r="E77" s="169" t="s">
        <v>101</v>
      </c>
      <c r="F77" s="172" t="str">
        <f t="shared" si="31"/>
        <v>$Million</v>
      </c>
      <c r="G77" s="172" t="str">
        <f t="shared" ref="G77:G83" si="33">G76</f>
        <v>$Real 23</v>
      </c>
      <c r="H77" s="167" t="str">
        <f t="shared" si="32"/>
        <v>End Period</v>
      </c>
      <c r="I77" s="167"/>
      <c r="J77" s="249" t="s">
        <v>588</v>
      </c>
      <c r="K77" s="249" t="s">
        <v>588</v>
      </c>
      <c r="L77" s="249" t="s">
        <v>588</v>
      </c>
      <c r="M77" s="249" t="s">
        <v>588</v>
      </c>
      <c r="N77" s="249" t="s">
        <v>588</v>
      </c>
      <c r="O77" s="260" t="s">
        <v>588</v>
      </c>
      <c r="P77" s="99"/>
    </row>
    <row r="78" spans="2:16" x14ac:dyDescent="0.2">
      <c r="B78" s="165"/>
      <c r="C78" s="174">
        <f>$C$54</f>
        <v>412</v>
      </c>
      <c r="D78" s="167" t="str">
        <f>IF(ISERROR(MATCH(C78,Capex_Forecast!$C$11:$C$1010,0)),NA,
INDEX(Capex_Forecast!$D$11:$D$1010,MATCH(C78,Capex_Forecast!$C$11:$C$1010,0)))</f>
        <v>Supply to Strathnairn area  (EVOEnergy)</v>
      </c>
      <c r="E78" s="169" t="s">
        <v>101</v>
      </c>
      <c r="F78" s="172" t="str">
        <f t="shared" si="31"/>
        <v>$Million</v>
      </c>
      <c r="G78" s="172" t="str">
        <f t="shared" si="33"/>
        <v>$Real 23</v>
      </c>
      <c r="H78" s="167" t="str">
        <f t="shared" si="32"/>
        <v>End Period</v>
      </c>
      <c r="I78" s="167"/>
      <c r="J78" s="249" t="s">
        <v>588</v>
      </c>
      <c r="K78" s="249" t="s">
        <v>588</v>
      </c>
      <c r="L78" s="249" t="s">
        <v>588</v>
      </c>
      <c r="M78" s="249" t="s">
        <v>588</v>
      </c>
      <c r="N78" s="249" t="s">
        <v>588</v>
      </c>
      <c r="O78" s="260" t="s">
        <v>588</v>
      </c>
      <c r="P78" s="99"/>
    </row>
    <row r="79" spans="2:16" x14ac:dyDescent="0.2">
      <c r="B79" s="165"/>
      <c r="C79" s="174">
        <f>$C$55</f>
        <v>413</v>
      </c>
      <c r="D79" s="167" t="str">
        <f>IF(ISERROR(MATCH(C79,Capex_Forecast!$C$11:$C$1010,0)),NA,
INDEX(Capex_Forecast!$D$11:$D$1010,MATCH(C79,Capex_Forecast!$C$11:$C$1010,0)))</f>
        <v>Condition of  AusGrid cables 9SA and 92P</v>
      </c>
      <c r="E79" s="169" t="s">
        <v>101</v>
      </c>
      <c r="F79" s="172" t="str">
        <f t="shared" si="31"/>
        <v>$Million</v>
      </c>
      <c r="G79" s="172" t="str">
        <f t="shared" si="33"/>
        <v>$Real 23</v>
      </c>
      <c r="H79" s="167" t="str">
        <f t="shared" si="32"/>
        <v>End Period</v>
      </c>
      <c r="I79" s="167"/>
      <c r="J79" s="249" t="s">
        <v>588</v>
      </c>
      <c r="K79" s="249" t="s">
        <v>588</v>
      </c>
      <c r="L79" s="249" t="s">
        <v>588</v>
      </c>
      <c r="M79" s="249" t="s">
        <v>588</v>
      </c>
      <c r="N79" s="249" t="s">
        <v>588</v>
      </c>
      <c r="O79" s="260" t="s">
        <v>588</v>
      </c>
      <c r="P79" s="99"/>
    </row>
    <row r="80" spans="2:16" x14ac:dyDescent="0.2">
      <c r="B80" s="165"/>
      <c r="C80" s="174">
        <f>$C$56</f>
        <v>414</v>
      </c>
      <c r="D80" s="167" t="str">
        <f>IF(ISERROR(MATCH(C80,Capex_Forecast!$C$11:$C$1010,0)),NA,
INDEX(Capex_Forecast!$D$11:$D$1010,MATCH(C80,Capex_Forecast!$C$11:$C$1010,0)))</f>
        <v>Condition of  AusGrid cables 9SA and 92P</v>
      </c>
      <c r="E80" s="169" t="s">
        <v>101</v>
      </c>
      <c r="F80" s="172" t="str">
        <f t="shared" si="31"/>
        <v>$Million</v>
      </c>
      <c r="G80" s="172" t="str">
        <f t="shared" si="33"/>
        <v>$Real 23</v>
      </c>
      <c r="H80" s="167" t="str">
        <f t="shared" si="32"/>
        <v>End Period</v>
      </c>
      <c r="I80" s="167"/>
      <c r="J80" s="249" t="s">
        <v>588</v>
      </c>
      <c r="K80" s="249" t="s">
        <v>588</v>
      </c>
      <c r="L80" s="249" t="s">
        <v>588</v>
      </c>
      <c r="M80" s="249" t="s">
        <v>588</v>
      </c>
      <c r="N80" s="249" t="s">
        <v>588</v>
      </c>
      <c r="O80" s="260" t="s">
        <v>588</v>
      </c>
      <c r="P80" s="99"/>
    </row>
    <row r="81" spans="1:17" x14ac:dyDescent="0.2">
      <c r="B81" s="165"/>
      <c r="C81" s="174" t="str">
        <f>$C$57</f>
        <v>xxx</v>
      </c>
      <c r="D81" s="167" t="str">
        <f>IF(ISERROR(MATCH(C81,Capex_Forecast!$C$11:$C$1010,0)),NA,
INDEX(Capex_Forecast!$D$11:$D$1010,MATCH(C81,Capex_Forecast!$C$11:$C$1010,0)))</f>
        <v>N/A</v>
      </c>
      <c r="E81" s="169" t="s">
        <v>101</v>
      </c>
      <c r="F81" s="172" t="str">
        <f t="shared" si="31"/>
        <v>$Million</v>
      </c>
      <c r="G81" s="172" t="str">
        <f t="shared" si="33"/>
        <v>$Real 23</v>
      </c>
      <c r="H81" s="167" t="str">
        <f t="shared" si="32"/>
        <v>End Period</v>
      </c>
      <c r="I81" s="167"/>
      <c r="J81" s="223">
        <v>0</v>
      </c>
      <c r="K81" s="223">
        <v>0</v>
      </c>
      <c r="L81" s="223">
        <v>0</v>
      </c>
      <c r="M81" s="223">
        <v>0</v>
      </c>
      <c r="N81" s="223">
        <v>0</v>
      </c>
      <c r="O81" s="163">
        <v>0</v>
      </c>
      <c r="P81" s="99"/>
    </row>
    <row r="82" spans="1:17" x14ac:dyDescent="0.2">
      <c r="B82" s="165"/>
      <c r="C82" s="174" t="str">
        <f>$C$58</f>
        <v>xxx</v>
      </c>
      <c r="D82" s="165" t="str">
        <f>IF(ISERROR(MATCH(C82,Capex_Forecast!$C$11:$C$1010,0)),NA,
INDEX(Capex_Forecast!$D$11:$D$1010,MATCH(C82,Capex_Forecast!$C$11:$C$1010,0)))</f>
        <v>N/A</v>
      </c>
      <c r="E82" s="169" t="s">
        <v>101</v>
      </c>
      <c r="F82" s="172" t="str">
        <f t="shared" si="31"/>
        <v>$Million</v>
      </c>
      <c r="G82" s="172" t="str">
        <f>G78</f>
        <v>$Real 23</v>
      </c>
      <c r="H82" s="167" t="str">
        <f t="shared" si="32"/>
        <v>End Period</v>
      </c>
      <c r="I82" s="165"/>
      <c r="J82" s="223">
        <v>0</v>
      </c>
      <c r="K82" s="223">
        <v>0</v>
      </c>
      <c r="L82" s="223">
        <v>0</v>
      </c>
      <c r="M82" s="223">
        <v>0</v>
      </c>
      <c r="N82" s="223">
        <v>0</v>
      </c>
      <c r="O82" s="152">
        <v>0</v>
      </c>
      <c r="P82" s="99"/>
    </row>
    <row r="83" spans="1:17" x14ac:dyDescent="0.2">
      <c r="B83" s="165"/>
      <c r="C83" s="165"/>
      <c r="D83" s="194" t="s">
        <v>328</v>
      </c>
      <c r="E83" s="197" t="s">
        <v>101</v>
      </c>
      <c r="F83" s="198" t="str">
        <f t="shared" si="31"/>
        <v>$Million</v>
      </c>
      <c r="G83" s="198" t="str">
        <f t="shared" si="33"/>
        <v>$Real 23</v>
      </c>
      <c r="H83" s="253" t="str">
        <f t="shared" si="32"/>
        <v>End Period</v>
      </c>
      <c r="I83" s="194"/>
      <c r="J83" s="239">
        <v>0</v>
      </c>
      <c r="K83" s="239">
        <v>0</v>
      </c>
      <c r="L83" s="239">
        <v>0</v>
      </c>
      <c r="M83" s="239">
        <v>0.34335887476356841</v>
      </c>
      <c r="N83" s="239">
        <v>1.3640438452118486</v>
      </c>
      <c r="O83" s="252">
        <v>1.7074027199754169</v>
      </c>
    </row>
    <row r="85" spans="1:17" x14ac:dyDescent="0.2">
      <c r="A85" s="137">
        <f>SUM(J85:O85)</f>
        <v>0</v>
      </c>
      <c r="D85" s="11" t="s">
        <v>313</v>
      </c>
      <c r="E85" s="13" t="s">
        <v>101</v>
      </c>
      <c r="F85" s="26" t="str">
        <f>NA</f>
        <v>N/A</v>
      </c>
      <c r="G85" s="26" t="str">
        <f>NA</f>
        <v>N/A</v>
      </c>
      <c r="H85" s="26" t="str">
        <f>NA</f>
        <v>N/A</v>
      </c>
      <c r="J85" s="78">
        <f>IF(ROUND(J83+J72-J59,Round_DP)&lt;&gt;0,1,0)</f>
        <v>0</v>
      </c>
      <c r="K85" s="78">
        <f>IF(ROUND(K83+K72-K59,Round_DP)&lt;&gt;0,1,0)</f>
        <v>0</v>
      </c>
      <c r="L85" s="78">
        <f>IF(ROUND(L83+L72-L59,Round_DP)&lt;&gt;0,1,0)</f>
        <v>0</v>
      </c>
      <c r="M85" s="78">
        <f>IF(ROUND(M83+M72-M59,Round_DP)&lt;&gt;0,1,0)</f>
        <v>0</v>
      </c>
      <c r="N85" s="78">
        <f>IF(ROUND(N83+N72-N59,Round_DP)&lt;&gt;0,1,0)</f>
        <v>0</v>
      </c>
    </row>
    <row r="87" spans="1:17" s="6" customFormat="1" ht="18" x14ac:dyDescent="0.2">
      <c r="B87" s="6" t="s">
        <v>330</v>
      </c>
    </row>
    <row r="89" spans="1:17" ht="15" x14ac:dyDescent="0.2">
      <c r="C89" s="36" t="s">
        <v>317</v>
      </c>
      <c r="E89" s="22" t="s">
        <v>9</v>
      </c>
      <c r="F89" s="22" t="s">
        <v>10</v>
      </c>
      <c r="G89" s="22" t="s">
        <v>11</v>
      </c>
      <c r="H89" s="22" t="s">
        <v>12</v>
      </c>
      <c r="J89" s="64" t="str">
        <f>Forecast_Capex_Input!V$11</f>
        <v>FY24</v>
      </c>
      <c r="K89" s="64" t="str">
        <f>Forecast_Capex_Input!W$11</f>
        <v>FY25</v>
      </c>
      <c r="L89" s="64" t="str">
        <f>Forecast_Capex_Input!X$11</f>
        <v>FY26</v>
      </c>
      <c r="M89" s="64" t="str">
        <f>Forecast_Capex_Input!Y$11</f>
        <v>FY27</v>
      </c>
      <c r="N89" s="64" t="str">
        <f>Forecast_Capex_Input!Z$11</f>
        <v>FY28</v>
      </c>
      <c r="O89" s="79" t="str">
        <f>J89&amp;" - "&amp;N89</f>
        <v>FY24 - FY28</v>
      </c>
      <c r="P89" s="124" t="s">
        <v>331</v>
      </c>
    </row>
    <row r="90" spans="1:17" x14ac:dyDescent="0.2">
      <c r="C90" s="30">
        <v>1</v>
      </c>
      <c r="D90" s="10" t="str">
        <f>P90&amp;" - "&amp;Q90</f>
        <v>IT &amp; COMMUNICTIONS - Total IT and communications</v>
      </c>
      <c r="E90" s="13" t="s">
        <v>101</v>
      </c>
      <c r="F90" s="26" t="str">
        <f t="shared" ref="F90:F98" si="34">Unit_Dollar_M</f>
        <v>$Million</v>
      </c>
      <c r="G90" s="26" t="str">
        <f>"$Real "&amp;RIGHT(Capex_Forecast!$H$6,2)</f>
        <v>$Real 23</v>
      </c>
      <c r="H90" s="67" t="str">
        <f t="shared" ref="H90:H98" si="35">End_Period</f>
        <v>End Period</v>
      </c>
      <c r="I90" s="10"/>
      <c r="J90" s="74">
        <f>Capex_Outputs!J57</f>
        <v>25.029717342544707</v>
      </c>
      <c r="K90" s="74">
        <f>Capex_Outputs!K57</f>
        <v>19.16961285046192</v>
      </c>
      <c r="L90" s="74">
        <f>Capex_Outputs!L57</f>
        <v>18.282041971772909</v>
      </c>
      <c r="M90" s="74">
        <f>Capex_Outputs!M57</f>
        <v>13.739233908252256</v>
      </c>
      <c r="N90" s="74">
        <f>Capex_Outputs!N57</f>
        <v>10.682770138556876</v>
      </c>
      <c r="O90" s="84">
        <f t="shared" ref="O90:O97" si="36">SUM(J90:N90)</f>
        <v>86.903376211588679</v>
      </c>
      <c r="P90" s="99" t="s">
        <v>332</v>
      </c>
      <c r="Q90" t="s">
        <v>333</v>
      </c>
    </row>
    <row r="91" spans="1:17" x14ac:dyDescent="0.2">
      <c r="C91" s="31">
        <f t="shared" ref="C91:C97" si="37">C90+1</f>
        <v>2</v>
      </c>
      <c r="D91" s="10" t="str">
        <f t="shared" ref="D91:D97" si="38">P91&amp;" - "&amp;Q91</f>
        <v>MOTOR VEHICLES - Car</v>
      </c>
      <c r="E91" s="13" t="s">
        <v>101</v>
      </c>
      <c r="F91" s="26" t="str">
        <f t="shared" si="34"/>
        <v>$Million</v>
      </c>
      <c r="G91" s="26" t="str">
        <f>G90</f>
        <v>$Real 23</v>
      </c>
      <c r="H91" s="67" t="str">
        <f t="shared" si="35"/>
        <v>End Period</v>
      </c>
      <c r="I91" s="10"/>
      <c r="J91" s="74">
        <f>SUM(Capex_Outputs!J148:J153,Capex_Outputs!J142:J143)</f>
        <v>9.2506980937499979</v>
      </c>
      <c r="K91" s="74">
        <f>SUM(Capex_Outputs!K148:K153,Capex_Outputs!K142:K143)</f>
        <v>9.8506013999999986</v>
      </c>
      <c r="L91" s="74">
        <f>SUM(Capex_Outputs!L148:L153,Capex_Outputs!L142:L143)</f>
        <v>9.525960206249998</v>
      </c>
      <c r="M91" s="74">
        <f>SUM(Capex_Outputs!M148:M153,Capex_Outputs!M142:M143)</f>
        <v>10.179445068749999</v>
      </c>
      <c r="N91" s="74">
        <f>SUM(Capex_Outputs!N148:N153,Capex_Outputs!N142:N143)</f>
        <v>9.5312132999999974</v>
      </c>
      <c r="O91" s="84">
        <f t="shared" si="36"/>
        <v>48.337918068749993</v>
      </c>
      <c r="P91" s="99" t="s">
        <v>334</v>
      </c>
      <c r="Q91" t="s">
        <v>335</v>
      </c>
    </row>
    <row r="92" spans="1:17" x14ac:dyDescent="0.2">
      <c r="C92" s="31">
        <f t="shared" si="37"/>
        <v>3</v>
      </c>
      <c r="D92" s="10" t="str">
        <f t="shared" si="38"/>
        <v>MOTOR VEHICLES - Light commercial vehicle</v>
      </c>
      <c r="E92" s="13" t="s">
        <v>101</v>
      </c>
      <c r="F92" s="26" t="str">
        <f t="shared" si="34"/>
        <v>$Million</v>
      </c>
      <c r="G92" s="26" t="str">
        <f t="shared" ref="G92:G97" si="39">G91</f>
        <v>$Real 23</v>
      </c>
      <c r="H92" s="67" t="str">
        <f t="shared" si="35"/>
        <v>End Period</v>
      </c>
      <c r="I92" s="10"/>
      <c r="J92" s="74">
        <f>Capex_Outputs!J147</f>
        <v>0</v>
      </c>
      <c r="K92" s="74">
        <f>Capex_Outputs!K147</f>
        <v>0</v>
      </c>
      <c r="L92" s="74">
        <f>Capex_Outputs!L147</f>
        <v>0.19961756249999998</v>
      </c>
      <c r="M92" s="74">
        <f>Capex_Outputs!M147</f>
        <v>0</v>
      </c>
      <c r="N92" s="74">
        <f>Capex_Outputs!N147</f>
        <v>7.8796406249999992E-2</v>
      </c>
      <c r="O92" s="84">
        <f t="shared" si="36"/>
        <v>0.27841396874999996</v>
      </c>
      <c r="P92" s="99" t="str">
        <f>P91</f>
        <v>MOTOR VEHICLES</v>
      </c>
      <c r="Q92" t="s">
        <v>336</v>
      </c>
    </row>
    <row r="93" spans="1:17" x14ac:dyDescent="0.2">
      <c r="C93" s="31">
        <f t="shared" si="37"/>
        <v>4</v>
      </c>
      <c r="D93" s="10" t="str">
        <f t="shared" si="38"/>
        <v>MOTOR VEHICLES - Elevated work platform (LCV)</v>
      </c>
      <c r="E93" s="13" t="s">
        <v>101</v>
      </c>
      <c r="F93" s="26" t="str">
        <f t="shared" si="34"/>
        <v>$Million</v>
      </c>
      <c r="G93" s="26" t="str">
        <f t="shared" si="39"/>
        <v>$Real 23</v>
      </c>
      <c r="H93" s="67" t="str">
        <f t="shared" si="35"/>
        <v>End Period</v>
      </c>
      <c r="I93" s="10"/>
      <c r="J93" s="74">
        <v>0</v>
      </c>
      <c r="K93" s="74">
        <v>0</v>
      </c>
      <c r="L93" s="74">
        <v>0</v>
      </c>
      <c r="M93" s="74">
        <v>0</v>
      </c>
      <c r="N93" s="74">
        <v>0</v>
      </c>
      <c r="O93" s="84">
        <f t="shared" si="36"/>
        <v>0</v>
      </c>
      <c r="P93" s="99" t="str">
        <f t="shared" ref="P93:P95" si="40">P92</f>
        <v>MOTOR VEHICLES</v>
      </c>
      <c r="Q93" t="s">
        <v>337</v>
      </c>
    </row>
    <row r="94" spans="1:17" x14ac:dyDescent="0.2">
      <c r="C94" s="31">
        <f t="shared" si="37"/>
        <v>5</v>
      </c>
      <c r="D94" s="10" t="str">
        <f t="shared" si="38"/>
        <v>MOTOR VEHICLES - Elevated work platform (HCV)</v>
      </c>
      <c r="E94" s="13" t="s">
        <v>101</v>
      </c>
      <c r="F94" s="26" t="str">
        <f t="shared" si="34"/>
        <v>$Million</v>
      </c>
      <c r="G94" s="26" t="str">
        <f t="shared" si="39"/>
        <v>$Real 23</v>
      </c>
      <c r="H94" s="67" t="str">
        <f t="shared" si="35"/>
        <v>End Period</v>
      </c>
      <c r="I94" s="10"/>
      <c r="J94" s="74">
        <v>0</v>
      </c>
      <c r="K94" s="74">
        <v>0</v>
      </c>
      <c r="L94" s="74">
        <v>0</v>
      </c>
      <c r="M94" s="74">
        <v>0</v>
      </c>
      <c r="N94" s="74">
        <v>0</v>
      </c>
      <c r="O94" s="84">
        <f t="shared" si="36"/>
        <v>0</v>
      </c>
      <c r="P94" s="99" t="str">
        <f t="shared" si="40"/>
        <v>MOTOR VEHICLES</v>
      </c>
      <c r="Q94" t="s">
        <v>338</v>
      </c>
    </row>
    <row r="95" spans="1:17" x14ac:dyDescent="0.2">
      <c r="C95" s="31">
        <f t="shared" si="37"/>
        <v>6</v>
      </c>
      <c r="D95" s="10" t="str">
        <f t="shared" si="38"/>
        <v>MOTOR VEHICLES - Heavy commercial vehicle</v>
      </c>
      <c r="E95" s="13" t="s">
        <v>101</v>
      </c>
      <c r="F95" s="26" t="str">
        <f t="shared" si="34"/>
        <v>$Million</v>
      </c>
      <c r="G95" s="26" t="str">
        <f t="shared" si="39"/>
        <v>$Real 23</v>
      </c>
      <c r="H95" s="67" t="str">
        <f t="shared" si="35"/>
        <v>End Period</v>
      </c>
      <c r="I95" s="10"/>
      <c r="J95" s="74">
        <f>Capex_Outputs!J146</f>
        <v>0</v>
      </c>
      <c r="K95" s="74">
        <f>Capex_Outputs!K146</f>
        <v>0</v>
      </c>
      <c r="L95" s="74">
        <f>Capex_Outputs!L146</f>
        <v>0</v>
      </c>
      <c r="M95" s="74">
        <f>Capex_Outputs!M146</f>
        <v>0</v>
      </c>
      <c r="N95" s="74">
        <f>Capex_Outputs!N146</f>
        <v>0</v>
      </c>
      <c r="O95" s="84">
        <f t="shared" si="36"/>
        <v>0</v>
      </c>
      <c r="P95" s="99" t="str">
        <f t="shared" si="40"/>
        <v>MOTOR VEHICLES</v>
      </c>
      <c r="Q95" t="s">
        <v>339</v>
      </c>
    </row>
    <row r="96" spans="1:17" x14ac:dyDescent="0.2">
      <c r="C96" s="31">
        <f t="shared" si="37"/>
        <v>7</v>
      </c>
      <c r="D96" s="10" t="str">
        <f t="shared" si="38"/>
        <v>BUILDINGS AND PROPERTY - Total buildings and property expenditure</v>
      </c>
      <c r="E96" s="13" t="s">
        <v>101</v>
      </c>
      <c r="F96" s="26" t="str">
        <f t="shared" si="34"/>
        <v>$Million</v>
      </c>
      <c r="G96" s="26" t="str">
        <f t="shared" si="39"/>
        <v>$Real 23</v>
      </c>
      <c r="H96" s="67" t="str">
        <f t="shared" si="35"/>
        <v>End Period</v>
      </c>
      <c r="I96" s="10"/>
      <c r="J96" s="74">
        <f>Capex_Outputs!J164</f>
        <v>6.4565737165507837</v>
      </c>
      <c r="K96" s="74">
        <f>Capex_Outputs!K164</f>
        <v>5.7766080055618305</v>
      </c>
      <c r="L96" s="74">
        <f>Capex_Outputs!L164</f>
        <v>3.7973972714678044</v>
      </c>
      <c r="M96" s="74">
        <f>Capex_Outputs!M164</f>
        <v>3.780098444747626</v>
      </c>
      <c r="N96" s="74">
        <f>Capex_Outputs!N164</f>
        <v>2.9913992144054697</v>
      </c>
      <c r="O96" s="84">
        <f t="shared" si="36"/>
        <v>22.802076652733515</v>
      </c>
      <c r="P96" s="99" t="s">
        <v>340</v>
      </c>
      <c r="Q96" t="s">
        <v>341</v>
      </c>
    </row>
    <row r="97" spans="1:17" x14ac:dyDescent="0.2">
      <c r="C97" s="31">
        <f t="shared" si="37"/>
        <v>8</v>
      </c>
      <c r="D97" t="str">
        <f t="shared" si="38"/>
        <v>OTHER - Other expenditure</v>
      </c>
      <c r="E97" s="13" t="s">
        <v>101</v>
      </c>
      <c r="F97" s="26" t="str">
        <f t="shared" si="34"/>
        <v>$Million</v>
      </c>
      <c r="G97" s="26" t="str">
        <f t="shared" si="39"/>
        <v>$Real 23</v>
      </c>
      <c r="H97" s="67" t="str">
        <f t="shared" si="35"/>
        <v>End Period</v>
      </c>
      <c r="J97" s="74">
        <v>0</v>
      </c>
      <c r="K97" s="74">
        <v>0</v>
      </c>
      <c r="L97" s="74">
        <v>0</v>
      </c>
      <c r="M97" s="74">
        <v>0</v>
      </c>
      <c r="N97" s="74">
        <v>0</v>
      </c>
      <c r="O97" s="80">
        <f t="shared" si="36"/>
        <v>0</v>
      </c>
      <c r="P97" s="99" t="s">
        <v>342</v>
      </c>
      <c r="Q97" t="s">
        <v>343</v>
      </c>
    </row>
    <row r="98" spans="1:17" x14ac:dyDescent="0.2">
      <c r="D98" s="62" t="s">
        <v>344</v>
      </c>
      <c r="E98" s="65" t="s">
        <v>101</v>
      </c>
      <c r="F98" s="66" t="str">
        <f t="shared" si="34"/>
        <v>$Million</v>
      </c>
      <c r="G98" s="66" t="str">
        <f t="shared" ref="G98" si="41">G97</f>
        <v>$Real 23</v>
      </c>
      <c r="H98" s="68" t="str">
        <f t="shared" si="35"/>
        <v>End Period</v>
      </c>
      <c r="I98" s="62"/>
      <c r="J98" s="69">
        <f t="shared" ref="J98" si="42">SUM(J90:J97)</f>
        <v>40.736989152845489</v>
      </c>
      <c r="K98" s="69">
        <f t="shared" ref="K98" si="43">SUM(K90:K97)</f>
        <v>34.796822256023752</v>
      </c>
      <c r="L98" s="69">
        <f t="shared" ref="L98" si="44">SUM(L90:L97)</f>
        <v>31.80501701199071</v>
      </c>
      <c r="M98" s="69">
        <f t="shared" ref="M98" si="45">SUM(M90:M97)</f>
        <v>27.698777421749881</v>
      </c>
      <c r="N98" s="69">
        <f t="shared" ref="N98" si="46">SUM(N90:N97)</f>
        <v>23.284179059212342</v>
      </c>
      <c r="O98" s="81">
        <f t="shared" ref="O98" si="47">SUM(O90:O97)</f>
        <v>158.32178490182218</v>
      </c>
    </row>
    <row r="100" spans="1:17" x14ac:dyDescent="0.2">
      <c r="A100" s="137">
        <f>SUM(J100:O100)</f>
        <v>0</v>
      </c>
      <c r="D100" s="11" t="s">
        <v>313</v>
      </c>
      <c r="E100" s="13" t="s">
        <v>101</v>
      </c>
      <c r="F100" s="26" t="str">
        <f>NA</f>
        <v>N/A</v>
      </c>
      <c r="G100" s="26" t="str">
        <f>NA</f>
        <v>N/A</v>
      </c>
      <c r="H100" s="26" t="str">
        <f>NA</f>
        <v>N/A</v>
      </c>
      <c r="J100" s="78">
        <f>IF(ROUND(J98-SUM(Capex_Outputs!J57:J58),Round_DP)&lt;&gt;0,1,0)</f>
        <v>0</v>
      </c>
      <c r="K100" s="78">
        <f>IF(ROUND(K98-SUM(Capex_Outputs!K57:K58),Round_DP)&lt;&gt;0,1,0)</f>
        <v>0</v>
      </c>
      <c r="L100" s="78">
        <f>IF(ROUND(L98-SUM(Capex_Outputs!L57:L58),Round_DP)&lt;&gt;0,1,0)</f>
        <v>0</v>
      </c>
      <c r="M100" s="78">
        <f>IF(ROUND(M98-SUM(Capex_Outputs!M57:M58),Round_DP)&lt;&gt;0,1,0)</f>
        <v>0</v>
      </c>
      <c r="N100" s="78">
        <f>IF(ROUND(N98-SUM(Capex_Outputs!N57:N58),Round_DP)&lt;&gt;0,1,0)</f>
        <v>0</v>
      </c>
    </row>
    <row r="102" spans="1:17" s="6" customFormat="1" ht="18" x14ac:dyDescent="0.2">
      <c r="B102" s="6" t="s">
        <v>345</v>
      </c>
    </row>
    <row r="104" spans="1:17" ht="15" x14ac:dyDescent="0.2">
      <c r="C104" s="36" t="s">
        <v>312</v>
      </c>
      <c r="E104" s="22" t="s">
        <v>9</v>
      </c>
      <c r="F104" s="22" t="s">
        <v>10</v>
      </c>
      <c r="G104" s="22" t="s">
        <v>11</v>
      </c>
      <c r="H104" s="22" t="s">
        <v>12</v>
      </c>
      <c r="J104" s="64" t="str">
        <f>Forecast_Capex_Input!V$11</f>
        <v>FY24</v>
      </c>
      <c r="K104" s="64" t="str">
        <f>Forecast_Capex_Input!W$11</f>
        <v>FY25</v>
      </c>
      <c r="L104" s="64" t="str">
        <f>Forecast_Capex_Input!X$11</f>
        <v>FY26</v>
      </c>
      <c r="M104" s="64" t="str">
        <f>Forecast_Capex_Input!Y$11</f>
        <v>FY27</v>
      </c>
      <c r="N104" s="64" t="str">
        <f>Forecast_Capex_Input!Z$11</f>
        <v>FY28</v>
      </c>
      <c r="O104" s="79" t="str">
        <f>J104&amp;" - "&amp;N104</f>
        <v>FY24 - FY28</v>
      </c>
    </row>
    <row r="105" spans="1:17" x14ac:dyDescent="0.2">
      <c r="C105" s="30">
        <v>1</v>
      </c>
      <c r="D105" s="10" t="str">
        <f>Capex_Outputs!D59</f>
        <v>Capitalised Network Overheads</v>
      </c>
      <c r="E105" s="13" t="s">
        <v>101</v>
      </c>
      <c r="F105" s="26" t="str">
        <f t="shared" ref="F105:F107" si="48">Unit_Dollar_M</f>
        <v>$Million</v>
      </c>
      <c r="G105" s="26" t="str">
        <f>"$Real "&amp;RIGHT(Capex_Forecast!$H$6,2)</f>
        <v>$Real 23</v>
      </c>
      <c r="H105" s="67" t="str">
        <f t="shared" ref="H105:H107" si="49">End_Period</f>
        <v>End Period</v>
      </c>
      <c r="I105" s="10"/>
      <c r="J105" s="74">
        <f>Capex_Outputs!J59+Current_Period_Capex_Input!Q128</f>
        <v>29.767721653699596</v>
      </c>
      <c r="K105" s="74">
        <f>Capex_Outputs!K59+Current_Period_Capex_Input!R128</f>
        <v>29.253933000652097</v>
      </c>
      <c r="L105" s="74">
        <f>Capex_Outputs!L59+Current_Period_Capex_Input!S128</f>
        <v>27.569617979858588</v>
      </c>
      <c r="M105" s="74">
        <f>Capex_Outputs!M59+Current_Period_Capex_Input!T128</f>
        <v>27.222779875321844</v>
      </c>
      <c r="N105" s="74">
        <f>Capex_Outputs!N59+Current_Period_Capex_Input!U128</f>
        <v>28.163930535871327</v>
      </c>
      <c r="O105" s="84">
        <f t="shared" ref="O105:O106" si="50">SUM(J105:N105)</f>
        <v>141.97798304540345</v>
      </c>
    </row>
    <row r="106" spans="1:17" x14ac:dyDescent="0.2">
      <c r="C106" s="31">
        <f>C105+1</f>
        <v>2</v>
      </c>
      <c r="D106" t="str">
        <f>Capex_Outputs!D60</f>
        <v>Capitalised Corporate Overheads</v>
      </c>
      <c r="E106" s="13" t="s">
        <v>101</v>
      </c>
      <c r="F106" s="26" t="str">
        <f t="shared" si="48"/>
        <v>$Million</v>
      </c>
      <c r="G106" s="26" t="str">
        <f>G105</f>
        <v>$Real 23</v>
      </c>
      <c r="H106" s="67" t="str">
        <f t="shared" si="49"/>
        <v>End Period</v>
      </c>
      <c r="J106" s="74">
        <f>Capex_Outputs!J60+Current_Period_Capex_Input!Q129</f>
        <v>5.1764657230169746</v>
      </c>
      <c r="K106" s="74">
        <f>Capex_Outputs!K60+Current_Period_Capex_Input!R129</f>
        <v>4.8580706916876135</v>
      </c>
      <c r="L106" s="74">
        <f>Capex_Outputs!L60+Current_Period_Capex_Input!S129</f>
        <v>4.474834364339582</v>
      </c>
      <c r="M106" s="74">
        <f>Capex_Outputs!M60+Current_Period_Capex_Input!T129</f>
        <v>4.4125726950878965</v>
      </c>
      <c r="N106" s="74">
        <f>Capex_Outputs!N60+Current_Period_Capex_Input!U129</f>
        <v>4.5391335061742426</v>
      </c>
      <c r="O106" s="80">
        <f t="shared" si="50"/>
        <v>23.461076980306309</v>
      </c>
    </row>
    <row r="107" spans="1:17" x14ac:dyDescent="0.2">
      <c r="D107" s="62" t="s">
        <v>318</v>
      </c>
      <c r="E107" s="65" t="s">
        <v>101</v>
      </c>
      <c r="F107" s="66" t="str">
        <f t="shared" si="48"/>
        <v>$Million</v>
      </c>
      <c r="G107" s="66" t="str">
        <f t="shared" ref="G107" si="51">G106</f>
        <v>$Real 23</v>
      </c>
      <c r="H107" s="68" t="str">
        <f t="shared" si="49"/>
        <v>End Period</v>
      </c>
      <c r="I107" s="62"/>
      <c r="J107" s="69">
        <f t="shared" ref="J107:O107" si="52">SUM(J105:J106)</f>
        <v>34.94418737671657</v>
      </c>
      <c r="K107" s="69">
        <f t="shared" si="52"/>
        <v>34.112003692339712</v>
      </c>
      <c r="L107" s="69">
        <f t="shared" si="52"/>
        <v>32.04445234419817</v>
      </c>
      <c r="M107" s="69">
        <f t="shared" si="52"/>
        <v>31.63535257040974</v>
      </c>
      <c r="N107" s="69">
        <f t="shared" si="52"/>
        <v>32.703064042045568</v>
      </c>
      <c r="O107" s="81">
        <f t="shared" si="52"/>
        <v>165.43906002570975</v>
      </c>
    </row>
    <row r="109" spans="1:17" x14ac:dyDescent="0.2">
      <c r="A109" s="137">
        <f>SUM(J109:O109)</f>
        <v>0</v>
      </c>
      <c r="D109" s="11" t="s">
        <v>313</v>
      </c>
      <c r="E109" s="13" t="s">
        <v>101</v>
      </c>
      <c r="F109" s="26" t="str">
        <f>NA</f>
        <v>N/A</v>
      </c>
      <c r="G109" s="26" t="str">
        <f>NA</f>
        <v>N/A</v>
      </c>
      <c r="H109" s="26" t="str">
        <f>NA</f>
        <v>N/A</v>
      </c>
      <c r="J109" s="78">
        <f>IF(ROUND(J107-SUM(Capex_Outputs!J59:J60)-SUM(Current_Period_Capex_Input!Q128:Q129),Round_DP)&lt;&gt;0,1,0)</f>
        <v>0</v>
      </c>
      <c r="K109" s="78">
        <f>IF(ROUND(K107-SUM(Capex_Outputs!K59:K60)-SUM(Current_Period_Capex_Input!R128:R129),Round_DP)&lt;&gt;0,1,0)</f>
        <v>0</v>
      </c>
      <c r="L109" s="78">
        <f>IF(ROUND(L107-SUM(Capex_Outputs!L59:L60)-SUM(Current_Period_Capex_Input!S128:S129),Round_DP)&lt;&gt;0,1,0)</f>
        <v>0</v>
      </c>
      <c r="M109" s="78">
        <f>IF(ROUND(M107-SUM(Capex_Outputs!M59:M60)-SUM(Current_Period_Capex_Input!T128:T129),Round_DP)&lt;&gt;0,1,0)</f>
        <v>0</v>
      </c>
      <c r="N109" s="78">
        <f>IF(ROUND(N107-SUM(Capex_Outputs!N59:N60)-SUM(Current_Period_Capex_Input!U128:U129),Round_DP)&lt;&gt;0,1,0)</f>
        <v>0</v>
      </c>
    </row>
    <row r="111" spans="1:17" s="6" customFormat="1" ht="18" x14ac:dyDescent="0.2">
      <c r="B111" s="6" t="s">
        <v>1</v>
      </c>
    </row>
  </sheetData>
  <mergeCells count="1">
    <mergeCell ref="B5:D5"/>
  </mergeCells>
  <hyperlinks>
    <hyperlink ref="B5" location="'ToC'!$A$1" tooltip="Go To Table of Contents" display="='ToC'!B1"/>
  </hyperlinks>
  <pageMargins left="0.7" right="0.7" top="0.75" bottom="0.75" header="0.3" footer="0.3"/>
  <pageSetup scale="38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276"/>
  <sheetViews>
    <sheetView showGridLines="0" workbookViewId="0">
      <pane xSplit="4" ySplit="7" topLeftCell="E8" activePane="bottomRight" state="frozen"/>
      <selection activeCell="J1" sqref="J1"/>
      <selection pane="topRight" activeCell="J1" sqref="J1"/>
      <selection pane="bottomLeft" activeCell="J1" sqref="J1"/>
      <selection pane="bottomRight" activeCell="E8" sqref="E8"/>
    </sheetView>
  </sheetViews>
  <sheetFormatPr defaultRowHeight="12.75" x14ac:dyDescent="0.2"/>
  <cols>
    <col min="1" max="1" width="2.7109375" customWidth="1"/>
    <col min="2" max="2" width="4.7109375" customWidth="1"/>
    <col min="3" max="3" width="6.7109375" customWidth="1"/>
    <col min="4" max="4" width="63.7109375" customWidth="1"/>
    <col min="5" max="5" width="22.5703125" bestFit="1" customWidth="1"/>
    <col min="6" max="6" width="19.7109375" bestFit="1" customWidth="1"/>
    <col min="7" max="7" width="14.28515625" bestFit="1" customWidth="1"/>
    <col min="8" max="8" width="18.7109375" bestFit="1" customWidth="1"/>
    <col min="9" max="9" width="27.7109375" bestFit="1" customWidth="1"/>
    <col min="10" max="10" width="47" bestFit="1" customWidth="1"/>
    <col min="11" max="11" width="34.140625" bestFit="1" customWidth="1"/>
    <col min="12" max="12" width="25" bestFit="1" customWidth="1"/>
    <col min="13" max="13" width="25" customWidth="1"/>
    <col min="14" max="14" width="3.5703125" customWidth="1"/>
    <col min="15" max="20" width="12.85546875" customWidth="1"/>
    <col min="21" max="21" width="3.5703125" customWidth="1"/>
    <col min="22" max="27" width="12.85546875" customWidth="1"/>
    <col min="28" max="28" width="3.5703125" customWidth="1"/>
  </cols>
  <sheetData>
    <row r="1" spans="2:27" ht="23.25" x14ac:dyDescent="0.35">
      <c r="B1" s="19" t="s">
        <v>533</v>
      </c>
    </row>
    <row r="2" spans="2:27" ht="15" x14ac:dyDescent="0.2">
      <c r="B2" s="36" t="str">
        <f>Model_Name</f>
        <v>TransGrid Capex Forecast Model</v>
      </c>
    </row>
    <row r="3" spans="2:27" x14ac:dyDescent="0.2">
      <c r="B3" s="10" t="str">
        <f>General!$B$3</f>
        <v>WB Check</v>
      </c>
      <c r="D3" s="134">
        <f>WkBk_Err_Chk</f>
        <v>0</v>
      </c>
    </row>
    <row r="4" spans="2:27" x14ac:dyDescent="0.2">
      <c r="B4" s="10" t="str">
        <f>General!$B$4</f>
        <v>Sheet Check</v>
      </c>
      <c r="D4" s="134">
        <f>SUM(A7:A276)</f>
        <v>0</v>
      </c>
    </row>
    <row r="5" spans="2:27" x14ac:dyDescent="0.2">
      <c r="B5" s="267" t="str">
        <f>ToC!$B$1</f>
        <v>Table of Contents</v>
      </c>
      <c r="C5" s="267"/>
      <c r="D5" s="267"/>
    </row>
    <row r="6" spans="2:27" ht="15.75" x14ac:dyDescent="0.2">
      <c r="D6" s="250" t="s">
        <v>584</v>
      </c>
      <c r="O6" s="40" t="str">
        <f>Capex_Forecast!$AN$8</f>
        <v>Escalated Capex, As Incurred ($M) $Real 23</v>
      </c>
      <c r="P6" s="40"/>
      <c r="Q6" s="40"/>
      <c r="R6" s="40"/>
      <c r="S6" s="40"/>
      <c r="T6" s="40"/>
      <c r="V6" s="40" t="str">
        <f>Capex_Forecast!$BI$8</f>
        <v>Total Capex, As Incurred (Escalated + OH) ($M) $Real 23</v>
      </c>
      <c r="W6" s="40"/>
      <c r="X6" s="40"/>
      <c r="Y6" s="40"/>
      <c r="Z6" s="40"/>
      <c r="AA6" s="40"/>
    </row>
    <row r="7" spans="2:27" ht="15" x14ac:dyDescent="0.2">
      <c r="C7" s="39" t="str">
        <f>Forecast_Capex_Input!C11</f>
        <v>Index</v>
      </c>
      <c r="D7" s="39" t="str">
        <f>Forecast_Capex_Input!D11</f>
        <v>Program / Project Name</v>
      </c>
      <c r="E7" s="39" t="str">
        <f>Forecast_Capex_Input!F11</f>
        <v>RIN Level 1</v>
      </c>
      <c r="F7" s="39" t="str">
        <f>Forecast_Capex_Input!G11</f>
        <v>RIN Level 2</v>
      </c>
      <c r="G7" s="39" t="str">
        <f>Forecast_Capex_Input!H11</f>
        <v>RIN Level 3</v>
      </c>
      <c r="H7" s="39" t="str">
        <f>Forecast_Capex_Input!I11</f>
        <v>Augex Driver</v>
      </c>
      <c r="I7" s="39" t="str">
        <f>Forecast_Capex_Input!J11</f>
        <v>Fleet &amp; Property Allocation</v>
      </c>
      <c r="J7" s="39" t="str">
        <f>Forecast_Capex_Input!K11</f>
        <v>Repex Subcategory 1</v>
      </c>
      <c r="K7" s="39" t="str">
        <f>Forecast_Capex_Input!L11</f>
        <v>Repex Subcategory 2</v>
      </c>
      <c r="L7" s="39" t="str">
        <f>Forecast_Capex_Input!M11</f>
        <v>ICT Category (FY19-23)</v>
      </c>
      <c r="M7" s="39" t="str">
        <f>Capex_Forecast!AE10</f>
        <v>Project Overall Inclusion</v>
      </c>
      <c r="O7" s="94" t="str">
        <f>Capex_Forecast!$AN$10</f>
        <v>FY24</v>
      </c>
      <c r="P7" s="94" t="str">
        <f>Capex_Forecast!$AO$10</f>
        <v>FY25</v>
      </c>
      <c r="Q7" s="94" t="str">
        <f>Capex_Forecast!$AP$10</f>
        <v>FY26</v>
      </c>
      <c r="R7" s="94" t="str">
        <f>Capex_Forecast!$AQ$10</f>
        <v>FY27</v>
      </c>
      <c r="S7" s="94" t="str">
        <f>Capex_Forecast!$AR$10</f>
        <v>FY28</v>
      </c>
      <c r="T7" s="94" t="str">
        <f>Capex_Forecast!$AS$10</f>
        <v>FY24 - FY28</v>
      </c>
      <c r="V7" s="94" t="str">
        <f>Capex_Forecast!$BI$10</f>
        <v>FY24</v>
      </c>
      <c r="W7" s="94" t="str">
        <f>Capex_Forecast!$BJ$10</f>
        <v>FY25</v>
      </c>
      <c r="X7" s="94" t="str">
        <f>Capex_Forecast!$BK$10</f>
        <v>FY26</v>
      </c>
      <c r="Y7" s="94" t="str">
        <f>Capex_Forecast!$BL$10</f>
        <v>FY27</v>
      </c>
      <c r="Z7" s="94" t="str">
        <f>Capex_Forecast!$BM$10</f>
        <v>FY28</v>
      </c>
      <c r="AA7" s="94" t="str">
        <f>Capex_Forecast!$BN$10</f>
        <v>FY24 - FY28</v>
      </c>
    </row>
    <row r="8" spans="2:27" x14ac:dyDescent="0.2">
      <c r="C8" s="174">
        <f>Forecast_Capex_Input!C12</f>
        <v>1</v>
      </c>
      <c r="D8" s="167" t="str">
        <f>Forecast_Capex_Input!D12</f>
        <v>Increase capacity for Generation between DNT and WG1</v>
      </c>
      <c r="E8" s="167" t="str">
        <f>Forecast_Capex_Input!F12</f>
        <v>Augmentation Expenditure</v>
      </c>
      <c r="F8" s="167" t="str">
        <f>Forecast_Capex_Input!G12</f>
        <v>NCIPAP</v>
      </c>
      <c r="G8" s="167" t="str">
        <f>Forecast_Capex_Input!H12</f>
        <v>NCIPAP</v>
      </c>
      <c r="H8" s="167" t="str">
        <f>Forecast_Capex_Input!I12</f>
        <v>N/A</v>
      </c>
      <c r="I8" s="167" t="str">
        <f>Forecast_Capex_Input!J12</f>
        <v>N/A</v>
      </c>
      <c r="J8" s="167" t="str">
        <f>Forecast_Capex_Input!K12</f>
        <v>N/A</v>
      </c>
      <c r="K8" s="167" t="str">
        <f>Forecast_Capex_Input!L12</f>
        <v>N/A</v>
      </c>
      <c r="L8" s="167" t="str">
        <f>Forecast_Capex_Input!M12</f>
        <v>N/A</v>
      </c>
      <c r="M8" s="245">
        <f>IFERROR(INDEX(Capex_Forecast!$AE$11:$AE$1010,MATCH(D8,Capex_Forecast!$D$11:$D$1010,0))*1,0)</f>
        <v>0</v>
      </c>
      <c r="N8" s="165"/>
      <c r="O8" s="223">
        <v>0.50761165010042741</v>
      </c>
      <c r="P8" s="223">
        <v>3.4531954750135796</v>
      </c>
      <c r="Q8" s="223">
        <v>0</v>
      </c>
      <c r="R8" s="223">
        <v>0</v>
      </c>
      <c r="S8" s="223">
        <v>0</v>
      </c>
      <c r="T8" s="223">
        <v>3.9608071251140071</v>
      </c>
      <c r="U8" s="165"/>
      <c r="V8" s="223">
        <v>0.5553236666243373</v>
      </c>
      <c r="W8" s="223">
        <v>3.7777721854408179</v>
      </c>
      <c r="X8" s="223">
        <v>0</v>
      </c>
      <c r="Y8" s="223">
        <v>0</v>
      </c>
      <c r="Z8" s="223">
        <v>0</v>
      </c>
      <c r="AA8" s="223">
        <v>4.3330958520651555</v>
      </c>
    </row>
    <row r="9" spans="2:27" x14ac:dyDescent="0.2">
      <c r="C9" s="174">
        <f>Forecast_Capex_Input!C13</f>
        <v>2</v>
      </c>
      <c r="D9" s="167" t="str">
        <f>Forecast_Capex_Input!D13</f>
        <v>Darlington Point 330/220 kV Transformer Tripping Scheme</v>
      </c>
      <c r="E9" s="167" t="str">
        <f>Forecast_Capex_Input!F13</f>
        <v>Augmentation Expenditure</v>
      </c>
      <c r="F9" s="167" t="str">
        <f>Forecast_Capex_Input!G13</f>
        <v>NCIPAP</v>
      </c>
      <c r="G9" s="167" t="str">
        <f>Forecast_Capex_Input!H13</f>
        <v>NCIPAP</v>
      </c>
      <c r="H9" s="167" t="str">
        <f>Forecast_Capex_Input!I13</f>
        <v>N/A</v>
      </c>
      <c r="I9" s="167" t="str">
        <f>Forecast_Capex_Input!J13</f>
        <v>N/A</v>
      </c>
      <c r="J9" s="167" t="str">
        <f>Forecast_Capex_Input!K13</f>
        <v>N/A</v>
      </c>
      <c r="K9" s="167" t="str">
        <f>Forecast_Capex_Input!L13</f>
        <v>N/A</v>
      </c>
      <c r="L9" s="167" t="str">
        <f>Forecast_Capex_Input!M13</f>
        <v>N/A</v>
      </c>
      <c r="M9" s="245">
        <f>IFERROR(INDEX(Capex_Forecast!$AE$11:$AE$1010,MATCH(D9,Capex_Forecast!$D$11:$D$1010,0))*1,0)</f>
        <v>0</v>
      </c>
      <c r="N9" s="165"/>
      <c r="O9" s="223">
        <v>0.12818880723324666</v>
      </c>
      <c r="P9" s="223">
        <v>0.16609762415327284</v>
      </c>
      <c r="Q9" s="223">
        <v>0</v>
      </c>
      <c r="R9" s="223">
        <v>0</v>
      </c>
      <c r="S9" s="223">
        <v>0</v>
      </c>
      <c r="T9" s="223">
        <v>0.2942864313865195</v>
      </c>
      <c r="U9" s="165"/>
      <c r="V9" s="223">
        <v>0.14023767665474818</v>
      </c>
      <c r="W9" s="223">
        <v>0.18170966258189292</v>
      </c>
      <c r="X9" s="223">
        <v>0</v>
      </c>
      <c r="Y9" s="223">
        <v>0</v>
      </c>
      <c r="Z9" s="223">
        <v>0</v>
      </c>
      <c r="AA9" s="223">
        <v>0.32194733923664109</v>
      </c>
    </row>
    <row r="10" spans="2:27" x14ac:dyDescent="0.2">
      <c r="C10" s="174">
        <f>Forecast_Capex_Input!C14</f>
        <v>3</v>
      </c>
      <c r="D10" s="167" t="str">
        <f>Forecast_Capex_Input!D14</f>
        <v>Increase capacity for generation X5 Voltage Stability constraints</v>
      </c>
      <c r="E10" s="167" t="str">
        <f>Forecast_Capex_Input!F14</f>
        <v>Augmentation Expenditure</v>
      </c>
      <c r="F10" s="167" t="str">
        <f>Forecast_Capex_Input!G14</f>
        <v>NCIPAP</v>
      </c>
      <c r="G10" s="167" t="str">
        <f>Forecast_Capex_Input!H14</f>
        <v>NCIPAP</v>
      </c>
      <c r="H10" s="167" t="str">
        <f>Forecast_Capex_Input!I14</f>
        <v>N/A</v>
      </c>
      <c r="I10" s="167" t="str">
        <f>Forecast_Capex_Input!J14</f>
        <v>N/A</v>
      </c>
      <c r="J10" s="167" t="str">
        <f>Forecast_Capex_Input!K14</f>
        <v>N/A</v>
      </c>
      <c r="K10" s="167" t="str">
        <f>Forecast_Capex_Input!L14</f>
        <v>N/A</v>
      </c>
      <c r="L10" s="167" t="str">
        <f>Forecast_Capex_Input!M14</f>
        <v>N/A</v>
      </c>
      <c r="M10" s="245">
        <f>IFERROR(INDEX(Capex_Forecast!$AE$11:$AE$1010,MATCH(D10,Capex_Forecast!$D$11:$D$1010,0))*1,0)</f>
        <v>0</v>
      </c>
      <c r="N10" s="165"/>
      <c r="O10" s="223">
        <v>0.85198876758756747</v>
      </c>
      <c r="P10" s="223">
        <v>4.3596648053179461</v>
      </c>
      <c r="Q10" s="223">
        <v>0</v>
      </c>
      <c r="R10" s="223">
        <v>0</v>
      </c>
      <c r="S10" s="223">
        <v>0</v>
      </c>
      <c r="T10" s="223">
        <v>5.2116535729055133</v>
      </c>
      <c r="U10" s="165"/>
      <c r="V10" s="223">
        <v>0.93206987319119439</v>
      </c>
      <c r="W10" s="223">
        <v>4.7694434208971694</v>
      </c>
      <c r="X10" s="223">
        <v>0</v>
      </c>
      <c r="Y10" s="223">
        <v>0</v>
      </c>
      <c r="Z10" s="223">
        <v>0</v>
      </c>
      <c r="AA10" s="223">
        <v>5.7015132940883637</v>
      </c>
    </row>
    <row r="11" spans="2:27" x14ac:dyDescent="0.2">
      <c r="C11" s="174">
        <f>Forecast_Capex_Input!C15</f>
        <v>4</v>
      </c>
      <c r="D11" s="167" t="str">
        <f>Forecast_Capex_Input!D15</f>
        <v>94T Dynamic Ratings</v>
      </c>
      <c r="E11" s="167" t="str">
        <f>Forecast_Capex_Input!F15</f>
        <v>Augmentation Expenditure</v>
      </c>
      <c r="F11" s="167" t="str">
        <f>Forecast_Capex_Input!G15</f>
        <v>NCIPAP</v>
      </c>
      <c r="G11" s="167" t="str">
        <f>Forecast_Capex_Input!H15</f>
        <v>NCIPAP</v>
      </c>
      <c r="H11" s="167" t="str">
        <f>Forecast_Capex_Input!I15</f>
        <v>N/A</v>
      </c>
      <c r="I11" s="167" t="str">
        <f>Forecast_Capex_Input!J15</f>
        <v>N/A</v>
      </c>
      <c r="J11" s="167" t="str">
        <f>Forecast_Capex_Input!K15</f>
        <v>N/A</v>
      </c>
      <c r="K11" s="167" t="str">
        <f>Forecast_Capex_Input!L15</f>
        <v>N/A</v>
      </c>
      <c r="L11" s="167" t="str">
        <f>Forecast_Capex_Input!M15</f>
        <v>N/A</v>
      </c>
      <c r="M11" s="245">
        <f>IFERROR(INDEX(Capex_Forecast!$AE$11:$AE$1010,MATCH(D11,Capex_Forecast!$D$11:$D$1010,0))*1,0)</f>
        <v>0</v>
      </c>
      <c r="N11" s="165"/>
      <c r="O11" s="223">
        <v>1.2012136654280213E-2</v>
      </c>
      <c r="P11" s="223">
        <v>0.4099619868050754</v>
      </c>
      <c r="Q11" s="223">
        <v>0</v>
      </c>
      <c r="R11" s="223">
        <v>0</v>
      </c>
      <c r="S11" s="223">
        <v>0</v>
      </c>
      <c r="T11" s="223">
        <v>0.42197412345935559</v>
      </c>
      <c r="U11" s="165"/>
      <c r="V11" s="223">
        <v>1.3141195182434742E-2</v>
      </c>
      <c r="W11" s="223">
        <v>0.44849560415753148</v>
      </c>
      <c r="X11" s="223">
        <v>0</v>
      </c>
      <c r="Y11" s="223">
        <v>0</v>
      </c>
      <c r="Z11" s="223">
        <v>0</v>
      </c>
      <c r="AA11" s="223">
        <v>0.46163679933996621</v>
      </c>
    </row>
    <row r="12" spans="2:27" x14ac:dyDescent="0.2">
      <c r="C12" s="174">
        <f>Forecast_Capex_Input!C16</f>
        <v>5</v>
      </c>
      <c r="D12" s="167" t="str">
        <f>Forecast_Capex_Input!D16</f>
        <v>Increase capacity in Yass Transformers</v>
      </c>
      <c r="E12" s="167" t="str">
        <f>Forecast_Capex_Input!F16</f>
        <v>Augmentation Expenditure</v>
      </c>
      <c r="F12" s="167" t="str">
        <f>Forecast_Capex_Input!G16</f>
        <v>NCIPAP</v>
      </c>
      <c r="G12" s="167" t="str">
        <f>Forecast_Capex_Input!H16</f>
        <v>NCIPAP</v>
      </c>
      <c r="H12" s="167" t="str">
        <f>Forecast_Capex_Input!I16</f>
        <v>N/A</v>
      </c>
      <c r="I12" s="167" t="str">
        <f>Forecast_Capex_Input!J16</f>
        <v>N/A</v>
      </c>
      <c r="J12" s="167" t="str">
        <f>Forecast_Capex_Input!K16</f>
        <v>N/A</v>
      </c>
      <c r="K12" s="167" t="str">
        <f>Forecast_Capex_Input!L16</f>
        <v>N/A</v>
      </c>
      <c r="L12" s="167" t="str">
        <f>Forecast_Capex_Input!M16</f>
        <v>N/A</v>
      </c>
      <c r="M12" s="245">
        <f>IFERROR(INDEX(Capex_Forecast!$AE$11:$AE$1010,MATCH(D12,Capex_Forecast!$D$11:$D$1010,0))*1,0)</f>
        <v>0</v>
      </c>
      <c r="N12" s="165"/>
      <c r="O12" s="223">
        <v>1.0466614204572202</v>
      </c>
      <c r="P12" s="223">
        <v>0.47637293718561907</v>
      </c>
      <c r="Q12" s="223">
        <v>0</v>
      </c>
      <c r="R12" s="223">
        <v>0</v>
      </c>
      <c r="S12" s="223">
        <v>0</v>
      </c>
      <c r="T12" s="223">
        <v>1.5230343576428393</v>
      </c>
      <c r="U12" s="165"/>
      <c r="V12" s="223">
        <v>1.1450404213684757</v>
      </c>
      <c r="W12" s="223">
        <v>0.52114872876969132</v>
      </c>
      <c r="X12" s="223">
        <v>0</v>
      </c>
      <c r="Y12" s="223">
        <v>0</v>
      </c>
      <c r="Z12" s="223">
        <v>0</v>
      </c>
      <c r="AA12" s="223">
        <v>1.6661891501381669</v>
      </c>
    </row>
    <row r="13" spans="2:27" x14ac:dyDescent="0.2">
      <c r="C13" s="174">
        <f>Forecast_Capex_Input!C17</f>
        <v>6</v>
      </c>
      <c r="D13" s="167" t="str">
        <f>Forecast_Capex_Input!D17</f>
        <v>Maintain capacity during Climate Change (DLR )</v>
      </c>
      <c r="E13" s="167" t="str">
        <f>Forecast_Capex_Input!F17</f>
        <v>Augmentation Expenditure</v>
      </c>
      <c r="F13" s="167" t="str">
        <f>Forecast_Capex_Input!G17</f>
        <v>NCIPAP</v>
      </c>
      <c r="G13" s="167" t="str">
        <f>Forecast_Capex_Input!H17</f>
        <v>NCIPAP</v>
      </c>
      <c r="H13" s="167" t="str">
        <f>Forecast_Capex_Input!I17</f>
        <v>N/A</v>
      </c>
      <c r="I13" s="167" t="str">
        <f>Forecast_Capex_Input!J17</f>
        <v>N/A</v>
      </c>
      <c r="J13" s="167" t="str">
        <f>Forecast_Capex_Input!K17</f>
        <v>N/A</v>
      </c>
      <c r="K13" s="167" t="str">
        <f>Forecast_Capex_Input!L17</f>
        <v>N/A</v>
      </c>
      <c r="L13" s="167" t="str">
        <f>Forecast_Capex_Input!M17</f>
        <v>N/A</v>
      </c>
      <c r="M13" s="245">
        <f>IFERROR(INDEX(Capex_Forecast!$AE$11:$AE$1010,MATCH(D13,Capex_Forecast!$D$11:$D$1010,0))*1,0)</f>
        <v>0</v>
      </c>
      <c r="N13" s="165"/>
      <c r="O13" s="223">
        <v>4.0457139906707483E-2</v>
      </c>
      <c r="P13" s="223">
        <v>0.11345304582877229</v>
      </c>
      <c r="Q13" s="223">
        <v>4.5950439213108796</v>
      </c>
      <c r="R13" s="223">
        <v>2.4395949315959845E-2</v>
      </c>
      <c r="S13" s="223">
        <v>0</v>
      </c>
      <c r="T13" s="223">
        <v>4.7733500563623199</v>
      </c>
      <c r="U13" s="165"/>
      <c r="V13" s="223">
        <v>4.425983381130378E-2</v>
      </c>
      <c r="W13" s="223">
        <v>0.12411685466018771</v>
      </c>
      <c r="X13" s="223">
        <v>5.0269465607761123</v>
      </c>
      <c r="Y13" s="223">
        <v>2.6689001369925233E-2</v>
      </c>
      <c r="Z13" s="223">
        <v>0</v>
      </c>
      <c r="AA13" s="223">
        <v>5.2220122506175288</v>
      </c>
    </row>
    <row r="14" spans="2:27" x14ac:dyDescent="0.2">
      <c r="C14" s="174">
        <f>Forecast_Capex_Input!C18</f>
        <v>7</v>
      </c>
      <c r="D14" s="167" t="str">
        <f>Forecast_Capex_Input!D18</f>
        <v>Auxiliary transformer renewal program</v>
      </c>
      <c r="E14" s="167" t="str">
        <f>Forecast_Capex_Input!F18</f>
        <v>Replacement Expenditure</v>
      </c>
      <c r="F14" s="167" t="str">
        <f>Forecast_Capex_Input!G18</f>
        <v>Substation</v>
      </c>
      <c r="G14" s="167" t="str">
        <f>Forecast_Capex_Input!H18</f>
        <v>Repex</v>
      </c>
      <c r="H14" s="167" t="str">
        <f>Forecast_Capex_Input!I18</f>
        <v>N/A</v>
      </c>
      <c r="I14" s="167" t="str">
        <f>Forecast_Capex_Input!J18</f>
        <v>N/A</v>
      </c>
      <c r="J14" s="167" t="str">
        <f>Forecast_Capex_Input!K18</f>
        <v>Substations - Site Establishment and supporting assets</v>
      </c>
      <c r="K14" s="167" t="str">
        <f>Forecast_Capex_Input!L18</f>
        <v>Substations - Safe and Reliable Network</v>
      </c>
      <c r="L14" s="167" t="str">
        <f>Forecast_Capex_Input!M18</f>
        <v>N/A</v>
      </c>
      <c r="M14" s="245">
        <f>IFERROR(INDEX(Capex_Forecast!$AE$11:$AE$1010,MATCH(D14,Capex_Forecast!$D$11:$D$1010,0))*1,0)</f>
        <v>1</v>
      </c>
      <c r="N14" s="165"/>
      <c r="O14" s="223">
        <v>0</v>
      </c>
      <c r="P14" s="223">
        <v>0</v>
      </c>
      <c r="Q14" s="223">
        <v>0</v>
      </c>
      <c r="R14" s="223">
        <v>0</v>
      </c>
      <c r="S14" s="223">
        <v>0</v>
      </c>
      <c r="T14" s="223">
        <v>0</v>
      </c>
      <c r="U14" s="165"/>
      <c r="V14" s="223">
        <v>0</v>
      </c>
      <c r="W14" s="223">
        <v>0</v>
      </c>
      <c r="X14" s="223">
        <v>0</v>
      </c>
      <c r="Y14" s="223">
        <v>0</v>
      </c>
      <c r="Z14" s="223">
        <v>0</v>
      </c>
      <c r="AA14" s="223">
        <v>0</v>
      </c>
    </row>
    <row r="15" spans="2:27" x14ac:dyDescent="0.2">
      <c r="C15" s="174">
        <f>Forecast_Capex_Input!C19</f>
        <v>8</v>
      </c>
      <c r="D15" s="167" t="str">
        <f>Forecast_Capex_Input!D19</f>
        <v>Circuit Breaker Program</v>
      </c>
      <c r="E15" s="167" t="str">
        <f>Forecast_Capex_Input!F19</f>
        <v>Replacement Expenditure</v>
      </c>
      <c r="F15" s="167" t="str">
        <f>Forecast_Capex_Input!G19</f>
        <v>Substation</v>
      </c>
      <c r="G15" s="167" t="str">
        <f>Forecast_Capex_Input!H19</f>
        <v>Repex</v>
      </c>
      <c r="H15" s="167" t="str">
        <f>Forecast_Capex_Input!I19</f>
        <v>N/A</v>
      </c>
      <c r="I15" s="167" t="str">
        <f>Forecast_Capex_Input!J19</f>
        <v>N/A</v>
      </c>
      <c r="J15" s="167" t="str">
        <f>Forecast_Capex_Input!K19</f>
        <v>Substations - Switchbay Equipment</v>
      </c>
      <c r="K15" s="167" t="str">
        <f>Forecast_Capex_Input!L19</f>
        <v>Substations - Safe and Reliable Network</v>
      </c>
      <c r="L15" s="167" t="str">
        <f>Forecast_Capex_Input!M19</f>
        <v>N/A</v>
      </c>
      <c r="M15" s="245">
        <f>IFERROR(INDEX(Capex_Forecast!$AE$11:$AE$1010,MATCH(D15,Capex_Forecast!$D$11:$D$1010,0))*1,0)</f>
        <v>1</v>
      </c>
      <c r="N15" s="165"/>
      <c r="O15" s="223">
        <v>8.3419637609547905</v>
      </c>
      <c r="P15" s="223">
        <v>7.5997713685891135</v>
      </c>
      <c r="Q15" s="223">
        <v>3.8094752510668894</v>
      </c>
      <c r="R15" s="223">
        <v>8.4003135823914263</v>
      </c>
      <c r="S15" s="223">
        <v>8.7974746794042176</v>
      </c>
      <c r="T15" s="223">
        <v>36.948998642406437</v>
      </c>
      <c r="U15" s="165"/>
      <c r="V15" s="223">
        <v>9.6672115396103919</v>
      </c>
      <c r="W15" s="223">
        <v>8.6350353453457842</v>
      </c>
      <c r="X15" s="223">
        <v>4.3747815121881439</v>
      </c>
      <c r="Y15" s="223">
        <v>9.7742843363705667</v>
      </c>
      <c r="Z15" s="223">
        <v>10.031152901781709</v>
      </c>
      <c r="AA15" s="223">
        <v>42.482465635296592</v>
      </c>
    </row>
    <row r="16" spans="2:27" x14ac:dyDescent="0.2">
      <c r="C16" s="174">
        <f>Forecast_Capex_Input!C20</f>
        <v>9</v>
      </c>
      <c r="D16" s="167" t="str">
        <f>Forecast_Capex_Input!D20</f>
        <v>Cowra substation Secondary Systems Renewal</v>
      </c>
      <c r="E16" s="167" t="str">
        <f>Forecast_Capex_Input!F20</f>
        <v>Replacement Expenditure</v>
      </c>
      <c r="F16" s="167" t="str">
        <f>Forecast_Capex_Input!G20</f>
        <v>Digital Infrastructure</v>
      </c>
      <c r="G16" s="167" t="str">
        <f>Forecast_Capex_Input!H20</f>
        <v>Repex</v>
      </c>
      <c r="H16" s="167" t="str">
        <f>Forecast_Capex_Input!I20</f>
        <v>N/A</v>
      </c>
      <c r="I16" s="167" t="str">
        <f>Forecast_Capex_Input!J20</f>
        <v>N/A</v>
      </c>
      <c r="J16" s="167" t="str">
        <f>Forecast_Capex_Input!K20</f>
        <v>DI - Protection systems</v>
      </c>
      <c r="K16" s="167" t="str">
        <f>Forecast_Capex_Input!L20</f>
        <v>DI - Safe and Reliable Network</v>
      </c>
      <c r="L16" s="167" t="str">
        <f>Forecast_Capex_Input!M20</f>
        <v>N/A</v>
      </c>
      <c r="M16" s="245">
        <f>IFERROR(INDEX(Capex_Forecast!$AE$11:$AE$1010,MATCH(D16,Capex_Forecast!$D$11:$D$1010,0))*1,0)</f>
        <v>1</v>
      </c>
      <c r="N16" s="165"/>
      <c r="O16" s="223">
        <v>0.51945674652097007</v>
      </c>
      <c r="P16" s="223">
        <v>0.47341498761302259</v>
      </c>
      <c r="Q16" s="223">
        <v>0.23740831591363523</v>
      </c>
      <c r="R16" s="223">
        <v>0.52372105227954802</v>
      </c>
      <c r="S16" s="223">
        <v>0.54864679971716468</v>
      </c>
      <c r="T16" s="223">
        <v>2.3026479020443404</v>
      </c>
      <c r="U16" s="165"/>
      <c r="V16" s="223">
        <v>0.60198034877596107</v>
      </c>
      <c r="W16" s="223">
        <v>0.53790501750499509</v>
      </c>
      <c r="X16" s="223">
        <v>0.27263847192807422</v>
      </c>
      <c r="Y16" s="223">
        <v>0.60938183172754912</v>
      </c>
      <c r="Z16" s="223">
        <v>0.62558406106248621</v>
      </c>
      <c r="AA16" s="223">
        <v>2.6474897309990655</v>
      </c>
    </row>
    <row r="17" spans="3:27" x14ac:dyDescent="0.2">
      <c r="C17" s="174">
        <f>Forecast_Capex_Input!C21</f>
        <v>10</v>
      </c>
      <c r="D17" s="167" t="str">
        <f>Forecast_Capex_Input!D21</f>
        <v>Dumaresq Secondary Systems Renewal</v>
      </c>
      <c r="E17" s="167" t="str">
        <f>Forecast_Capex_Input!F21</f>
        <v>Replacement Expenditure</v>
      </c>
      <c r="F17" s="167" t="str">
        <f>Forecast_Capex_Input!G21</f>
        <v>Digital Infrastructure</v>
      </c>
      <c r="G17" s="167" t="str">
        <f>Forecast_Capex_Input!H21</f>
        <v>Repex</v>
      </c>
      <c r="H17" s="167" t="str">
        <f>Forecast_Capex_Input!I21</f>
        <v>N/A</v>
      </c>
      <c r="I17" s="167" t="str">
        <f>Forecast_Capex_Input!J21</f>
        <v>N/A</v>
      </c>
      <c r="J17" s="167" t="str">
        <f>Forecast_Capex_Input!K21</f>
        <v>DI - Protection systems</v>
      </c>
      <c r="K17" s="167" t="str">
        <f>Forecast_Capex_Input!L21</f>
        <v>DI - Safe and Reliable Network</v>
      </c>
      <c r="L17" s="167" t="str">
        <f>Forecast_Capex_Input!M21</f>
        <v>N/A</v>
      </c>
      <c r="M17" s="245">
        <f>IFERROR(INDEX(Capex_Forecast!$AE$11:$AE$1010,MATCH(D17,Capex_Forecast!$D$11:$D$1010,0))*1,0)</f>
        <v>1</v>
      </c>
      <c r="N17" s="165"/>
      <c r="O17" s="223">
        <v>0</v>
      </c>
      <c r="P17" s="223">
        <v>0</v>
      </c>
      <c r="Q17" s="223">
        <v>0</v>
      </c>
      <c r="R17" s="223">
        <v>0</v>
      </c>
      <c r="S17" s="223">
        <v>0</v>
      </c>
      <c r="T17" s="223">
        <v>0</v>
      </c>
      <c r="U17" s="165"/>
      <c r="V17" s="223">
        <v>0</v>
      </c>
      <c r="W17" s="223">
        <v>0</v>
      </c>
      <c r="X17" s="223">
        <v>0</v>
      </c>
      <c r="Y17" s="223">
        <v>0</v>
      </c>
      <c r="Z17" s="223">
        <v>0</v>
      </c>
      <c r="AA17" s="223">
        <v>0</v>
      </c>
    </row>
    <row r="18" spans="3:27" x14ac:dyDescent="0.2">
      <c r="C18" s="174">
        <f>Forecast_Capex_Input!C22</f>
        <v>11</v>
      </c>
      <c r="D18" s="167" t="str">
        <f>Forecast_Capex_Input!D22</f>
        <v>Finley Secondary Systems Renewal</v>
      </c>
      <c r="E18" s="167" t="str">
        <f>Forecast_Capex_Input!F22</f>
        <v>Replacement Expenditure</v>
      </c>
      <c r="F18" s="167" t="str">
        <f>Forecast_Capex_Input!G22</f>
        <v>Digital Infrastructure</v>
      </c>
      <c r="G18" s="167" t="str">
        <f>Forecast_Capex_Input!H22</f>
        <v>Repex</v>
      </c>
      <c r="H18" s="167" t="str">
        <f>Forecast_Capex_Input!I22</f>
        <v>N/A</v>
      </c>
      <c r="I18" s="167" t="str">
        <f>Forecast_Capex_Input!J22</f>
        <v>N/A</v>
      </c>
      <c r="J18" s="167" t="str">
        <f>Forecast_Capex_Input!K22</f>
        <v>DI - Protection systems</v>
      </c>
      <c r="K18" s="167" t="str">
        <f>Forecast_Capex_Input!L22</f>
        <v>DI - Safe and Reliable Network</v>
      </c>
      <c r="L18" s="167" t="str">
        <f>Forecast_Capex_Input!M22</f>
        <v>N/A</v>
      </c>
      <c r="M18" s="245">
        <f>IFERROR(INDEX(Capex_Forecast!$AE$11:$AE$1010,MATCH(D18,Capex_Forecast!$D$11:$D$1010,0))*1,0)</f>
        <v>1</v>
      </c>
      <c r="N18" s="165"/>
      <c r="O18" s="223">
        <v>0.65148857202697652</v>
      </c>
      <c r="P18" s="223">
        <v>0.59394915905433809</v>
      </c>
      <c r="Q18" s="223">
        <v>0.29797507010363317</v>
      </c>
      <c r="R18" s="223">
        <v>0.65757627628637483</v>
      </c>
      <c r="S18" s="223">
        <v>0.68906536397895191</v>
      </c>
      <c r="T18" s="223">
        <v>2.8900544414502747</v>
      </c>
      <c r="U18" s="165"/>
      <c r="V18" s="223">
        <v>0.75498743723895412</v>
      </c>
      <c r="W18" s="223">
        <v>0.67485872048342477</v>
      </c>
      <c r="X18" s="223">
        <v>0.3421930165886386</v>
      </c>
      <c r="Y18" s="223">
        <v>0.765130662591889</v>
      </c>
      <c r="Z18" s="223">
        <v>0.78569365383644785</v>
      </c>
      <c r="AA18" s="223">
        <v>3.3228634907393544</v>
      </c>
    </row>
    <row r="19" spans="3:27" x14ac:dyDescent="0.2">
      <c r="C19" s="174">
        <f>Forecast_Capex_Input!C23</f>
        <v>12</v>
      </c>
      <c r="D19" s="167" t="str">
        <f>Forecast_Capex_Input!D23</f>
        <v>Fire Extinguisher Renewal</v>
      </c>
      <c r="E19" s="167" t="str">
        <f>Forecast_Capex_Input!F23</f>
        <v>Replacement Expenditure</v>
      </c>
      <c r="F19" s="167" t="str">
        <f>Forecast_Capex_Input!G23</f>
        <v>Digital Infrastructure</v>
      </c>
      <c r="G19" s="167" t="str">
        <f>Forecast_Capex_Input!H23</f>
        <v>Repex</v>
      </c>
      <c r="H19" s="167" t="str">
        <f>Forecast_Capex_Input!I23</f>
        <v>N/A</v>
      </c>
      <c r="I19" s="167" t="str">
        <f>Forecast_Capex_Input!J23</f>
        <v>N/A</v>
      </c>
      <c r="J19" s="167" t="str">
        <f>Forecast_Capex_Input!K23</f>
        <v>DI - Network Buildings &amp; Security</v>
      </c>
      <c r="K19" s="167" t="str">
        <f>Forecast_Capex_Input!L23</f>
        <v>DI - Compliance</v>
      </c>
      <c r="L19" s="167" t="str">
        <f>Forecast_Capex_Input!M23</f>
        <v>N/A</v>
      </c>
      <c r="M19" s="245">
        <f>IFERROR(INDEX(Capex_Forecast!$AE$11:$AE$1010,MATCH(D19,Capex_Forecast!$D$11:$D$1010,0))*1,0)</f>
        <v>1</v>
      </c>
      <c r="N19" s="165"/>
      <c r="O19" s="223">
        <v>0.37164256880827629</v>
      </c>
      <c r="P19" s="223">
        <v>0.37219217786678571</v>
      </c>
      <c r="Q19" s="223">
        <v>0</v>
      </c>
      <c r="R19" s="223">
        <v>0</v>
      </c>
      <c r="S19" s="223">
        <v>0</v>
      </c>
      <c r="T19" s="223">
        <v>0.743834746675062</v>
      </c>
      <c r="U19" s="165"/>
      <c r="V19" s="223">
        <v>0.43068364149577709</v>
      </c>
      <c r="W19" s="223">
        <v>0.42289332866306661</v>
      </c>
      <c r="X19" s="223">
        <v>0</v>
      </c>
      <c r="Y19" s="223">
        <v>0</v>
      </c>
      <c r="Z19" s="223">
        <v>0</v>
      </c>
      <c r="AA19" s="223">
        <v>0.85357697015884371</v>
      </c>
    </row>
    <row r="20" spans="3:27" x14ac:dyDescent="0.2">
      <c r="C20" s="174">
        <f>Forecast_Capex_Input!C24</f>
        <v>13</v>
      </c>
      <c r="D20" s="167" t="str">
        <f>Forecast_Capex_Input!D24</f>
        <v>Fit OLCM to OIP bushings</v>
      </c>
      <c r="E20" s="167" t="str">
        <f>Forecast_Capex_Input!F24</f>
        <v>Replacement Expenditure</v>
      </c>
      <c r="F20" s="167" t="str">
        <f>Forecast_Capex_Input!G24</f>
        <v>Substation</v>
      </c>
      <c r="G20" s="167" t="str">
        <f>Forecast_Capex_Input!H24</f>
        <v>Repex</v>
      </c>
      <c r="H20" s="167" t="str">
        <f>Forecast_Capex_Input!I24</f>
        <v>N/A</v>
      </c>
      <c r="I20" s="167" t="str">
        <f>Forecast_Capex_Input!J24</f>
        <v>N/A</v>
      </c>
      <c r="J20" s="167" t="str">
        <f>Forecast_Capex_Input!K24</f>
        <v>Substations - Site Establishment and supporting assets</v>
      </c>
      <c r="K20" s="167" t="str">
        <f>Forecast_Capex_Input!L24</f>
        <v>Substations - Safe and Reliable Network</v>
      </c>
      <c r="L20" s="167" t="str">
        <f>Forecast_Capex_Input!M24</f>
        <v>N/A</v>
      </c>
      <c r="M20" s="245">
        <f>IFERROR(INDEX(Capex_Forecast!$AE$11:$AE$1010,MATCH(D20,Capex_Forecast!$D$11:$D$1010,0))*1,0)</f>
        <v>1</v>
      </c>
      <c r="N20" s="165"/>
      <c r="O20" s="223">
        <v>1.0586899903947982</v>
      </c>
      <c r="P20" s="223">
        <v>0.96464099123524105</v>
      </c>
      <c r="Q20" s="223">
        <v>0.48362272193721334</v>
      </c>
      <c r="R20" s="223">
        <v>1.066613671935611</v>
      </c>
      <c r="S20" s="223">
        <v>1.1171776848932271</v>
      </c>
      <c r="T20" s="223">
        <v>4.6907450603960905</v>
      </c>
      <c r="U20" s="165"/>
      <c r="V20" s="223">
        <v>1.226878992200656</v>
      </c>
      <c r="W20" s="223">
        <v>1.0960473218067477</v>
      </c>
      <c r="X20" s="223">
        <v>0.55538981181528579</v>
      </c>
      <c r="Y20" s="223">
        <v>1.2410709676853524</v>
      </c>
      <c r="Z20" s="223">
        <v>1.2738405717561436</v>
      </c>
      <c r="AA20" s="223">
        <v>5.3932276652641855</v>
      </c>
    </row>
    <row r="21" spans="3:27" x14ac:dyDescent="0.2">
      <c r="C21" s="174">
        <f>Forecast_Capex_Input!C25</f>
        <v>14</v>
      </c>
      <c r="D21" s="167" t="str">
        <f>Forecast_Capex_Input!D25</f>
        <v>Forbes Secondary Systems Renewal</v>
      </c>
      <c r="E21" s="167" t="str">
        <f>Forecast_Capex_Input!F25</f>
        <v>Replacement Expenditure</v>
      </c>
      <c r="F21" s="167" t="str">
        <f>Forecast_Capex_Input!G25</f>
        <v>Digital Infrastructure</v>
      </c>
      <c r="G21" s="167" t="str">
        <f>Forecast_Capex_Input!H25</f>
        <v>Repex</v>
      </c>
      <c r="H21" s="167" t="str">
        <f>Forecast_Capex_Input!I25</f>
        <v>N/A</v>
      </c>
      <c r="I21" s="167" t="str">
        <f>Forecast_Capex_Input!J25</f>
        <v>N/A</v>
      </c>
      <c r="J21" s="167" t="str">
        <f>Forecast_Capex_Input!K25</f>
        <v>DI - Protection systems</v>
      </c>
      <c r="K21" s="167" t="str">
        <f>Forecast_Capex_Input!L25</f>
        <v>DI - Safe and Reliable Network</v>
      </c>
      <c r="L21" s="167" t="str">
        <f>Forecast_Capex_Input!M25</f>
        <v>N/A</v>
      </c>
      <c r="M21" s="245">
        <f>IFERROR(INDEX(Capex_Forecast!$AE$11:$AE$1010,MATCH(D21,Capex_Forecast!$D$11:$D$1010,0))*1,0)</f>
        <v>1</v>
      </c>
      <c r="N21" s="165"/>
      <c r="O21" s="223">
        <v>0.35885353270598636</v>
      </c>
      <c r="P21" s="223">
        <v>0.32674621601813558</v>
      </c>
      <c r="Q21" s="223">
        <v>0.16367899985670092</v>
      </c>
      <c r="R21" s="223">
        <v>0.36071479871643969</v>
      </c>
      <c r="S21" s="223">
        <v>0.37759988572263303</v>
      </c>
      <c r="T21" s="223">
        <v>1.5875934330198955</v>
      </c>
      <c r="U21" s="165"/>
      <c r="V21" s="223">
        <v>0.41586287255798454</v>
      </c>
      <c r="W21" s="223">
        <v>0.37125657963028835</v>
      </c>
      <c r="X21" s="223">
        <v>0.18796810986132537</v>
      </c>
      <c r="Y21" s="223">
        <v>0.41971397524751008</v>
      </c>
      <c r="Z21" s="223">
        <v>0.43055107600895604</v>
      </c>
      <c r="AA21" s="223">
        <v>1.8253526133060642</v>
      </c>
    </row>
    <row r="22" spans="3:27" x14ac:dyDescent="0.2">
      <c r="C22" s="174">
        <f>Forecast_Capex_Input!C26</f>
        <v>15</v>
      </c>
      <c r="D22" s="167" t="str">
        <f>Forecast_Capex_Input!D26</f>
        <v>FY24-28 SCADA Secure Remote Access Protocol Refresh</v>
      </c>
      <c r="E22" s="167" t="str">
        <f>Forecast_Capex_Input!F26</f>
        <v>Replacement Expenditure</v>
      </c>
      <c r="F22" s="167" t="str">
        <f>Forecast_Capex_Input!G26</f>
        <v>Digital Infrastructure</v>
      </c>
      <c r="G22" s="167" t="str">
        <f>Forecast_Capex_Input!H26</f>
        <v>Repex</v>
      </c>
      <c r="H22" s="167" t="str">
        <f>Forecast_Capex_Input!I26</f>
        <v>N/A</v>
      </c>
      <c r="I22" s="167" t="str">
        <f>Forecast_Capex_Input!J26</f>
        <v>N/A</v>
      </c>
      <c r="J22" s="167" t="str">
        <f>Forecast_Capex_Input!K26</f>
        <v>DI - SCADA</v>
      </c>
      <c r="K22" s="167" t="str">
        <f>Forecast_Capex_Input!L26</f>
        <v>DI - Cyber/physical security</v>
      </c>
      <c r="L22" s="167" t="str">
        <f>Forecast_Capex_Input!M26</f>
        <v>N/A</v>
      </c>
      <c r="M22" s="245">
        <f>IFERROR(INDEX(Capex_Forecast!$AE$11:$AE$1010,MATCH(D22,Capex_Forecast!$D$11:$D$1010,0))*1,0)</f>
        <v>1</v>
      </c>
      <c r="N22" s="165"/>
      <c r="O22" s="223">
        <v>0</v>
      </c>
      <c r="P22" s="223">
        <v>0</v>
      </c>
      <c r="Q22" s="223">
        <v>0</v>
      </c>
      <c r="R22" s="223">
        <v>0</v>
      </c>
      <c r="S22" s="223">
        <v>0</v>
      </c>
      <c r="T22" s="223">
        <v>0</v>
      </c>
      <c r="U22" s="165"/>
      <c r="V22" s="223">
        <v>0</v>
      </c>
      <c r="W22" s="223">
        <v>0</v>
      </c>
      <c r="X22" s="223">
        <v>0</v>
      </c>
      <c r="Y22" s="223">
        <v>0</v>
      </c>
      <c r="Z22" s="223">
        <v>0</v>
      </c>
      <c r="AA22" s="223">
        <v>0</v>
      </c>
    </row>
    <row r="23" spans="3:27" x14ac:dyDescent="0.2">
      <c r="C23" s="174">
        <f>Forecast_Capex_Input!C27</f>
        <v>16</v>
      </c>
      <c r="D23" s="167" t="str">
        <f>Forecast_Capex_Input!D27</f>
        <v>Gunnedah Secondary Systems Renewal</v>
      </c>
      <c r="E23" s="167" t="str">
        <f>Forecast_Capex_Input!F27</f>
        <v>Replacement Expenditure</v>
      </c>
      <c r="F23" s="167" t="str">
        <f>Forecast_Capex_Input!G27</f>
        <v>Digital Infrastructure</v>
      </c>
      <c r="G23" s="167" t="str">
        <f>Forecast_Capex_Input!H27</f>
        <v>Repex</v>
      </c>
      <c r="H23" s="167" t="str">
        <f>Forecast_Capex_Input!I27</f>
        <v>N/A</v>
      </c>
      <c r="I23" s="167" t="str">
        <f>Forecast_Capex_Input!J27</f>
        <v>N/A</v>
      </c>
      <c r="J23" s="167" t="str">
        <f>Forecast_Capex_Input!K27</f>
        <v>DI - Protection systems</v>
      </c>
      <c r="K23" s="167" t="str">
        <f>Forecast_Capex_Input!L27</f>
        <v>DI - Safe and Reliable Network</v>
      </c>
      <c r="L23" s="167" t="str">
        <f>Forecast_Capex_Input!M27</f>
        <v>N/A</v>
      </c>
      <c r="M23" s="245">
        <f>IFERROR(INDEX(Capex_Forecast!$AE$11:$AE$1010,MATCH(D23,Capex_Forecast!$D$11:$D$1010,0))*1,0)</f>
        <v>1</v>
      </c>
      <c r="N23" s="165"/>
      <c r="O23" s="223">
        <v>0.52229326215979754</v>
      </c>
      <c r="P23" s="223">
        <v>0.47613905591621114</v>
      </c>
      <c r="Q23" s="223">
        <v>0.23885660051744625</v>
      </c>
      <c r="R23" s="223">
        <v>0.52708237770438149</v>
      </c>
      <c r="S23" s="223">
        <v>0.55229878166136781</v>
      </c>
      <c r="T23" s="223">
        <v>2.3166700779592038</v>
      </c>
      <c r="U23" s="165"/>
      <c r="V23" s="223">
        <v>0.60526748805176389</v>
      </c>
      <c r="W23" s="223">
        <v>0.54100016667992823</v>
      </c>
      <c r="X23" s="223">
        <v>0.27430167441439174</v>
      </c>
      <c r="Y23" s="223">
        <v>0.61329294172685467</v>
      </c>
      <c r="Z23" s="223">
        <v>0.62974816390015731</v>
      </c>
      <c r="AA23" s="223">
        <v>2.6636104347730956</v>
      </c>
    </row>
    <row r="24" spans="3:27" x14ac:dyDescent="0.2">
      <c r="C24" s="174">
        <f>Forecast_Capex_Input!C28</f>
        <v>17</v>
      </c>
      <c r="D24" s="167" t="str">
        <f>Forecast_Capex_Input!D28</f>
        <v>Kemps Creek Secondary Systems Renewal</v>
      </c>
      <c r="E24" s="167" t="str">
        <f>Forecast_Capex_Input!F28</f>
        <v>Replacement Expenditure</v>
      </c>
      <c r="F24" s="167" t="str">
        <f>Forecast_Capex_Input!G28</f>
        <v>Digital Infrastructure</v>
      </c>
      <c r="G24" s="167" t="str">
        <f>Forecast_Capex_Input!H28</f>
        <v>Repex</v>
      </c>
      <c r="H24" s="167" t="str">
        <f>Forecast_Capex_Input!I28</f>
        <v>N/A</v>
      </c>
      <c r="I24" s="167" t="str">
        <f>Forecast_Capex_Input!J28</f>
        <v>N/A</v>
      </c>
      <c r="J24" s="167" t="str">
        <f>Forecast_Capex_Input!K28</f>
        <v>DI - Protection systems</v>
      </c>
      <c r="K24" s="167" t="str">
        <f>Forecast_Capex_Input!L28</f>
        <v>DI - Safe and Reliable Network</v>
      </c>
      <c r="L24" s="167" t="str">
        <f>Forecast_Capex_Input!M28</f>
        <v>N/A</v>
      </c>
      <c r="M24" s="245">
        <f>IFERROR(INDEX(Capex_Forecast!$AE$11:$AE$1010,MATCH(D24,Capex_Forecast!$D$11:$D$1010,0))*1,0)</f>
        <v>1</v>
      </c>
      <c r="N24" s="165"/>
      <c r="O24" s="223">
        <v>0</v>
      </c>
      <c r="P24" s="223">
        <v>2.2340060571590694</v>
      </c>
      <c r="Q24" s="223">
        <v>8.7023586405617461</v>
      </c>
      <c r="R24" s="223">
        <v>4.6153923390744627</v>
      </c>
      <c r="S24" s="223">
        <v>3.5097289128931793E-2</v>
      </c>
      <c r="T24" s="223">
        <v>15.586854325924209</v>
      </c>
      <c r="U24" s="165"/>
      <c r="V24" s="223">
        <v>0</v>
      </c>
      <c r="W24" s="223">
        <v>2.5383291588239496</v>
      </c>
      <c r="X24" s="223">
        <v>9.9937432806521205</v>
      </c>
      <c r="Y24" s="223">
        <v>5.3702944066973224</v>
      </c>
      <c r="Z24" s="223">
        <v>4.0019015287941523E-2</v>
      </c>
      <c r="AA24" s="223">
        <v>17.942385861461336</v>
      </c>
    </row>
    <row r="25" spans="3:27" x14ac:dyDescent="0.2">
      <c r="C25" s="174">
        <f>Forecast_Capex_Input!C29</f>
        <v>18</v>
      </c>
      <c r="D25" s="167" t="str">
        <f>Forecast_Capex_Input!D29</f>
        <v>Kempsey Secondary Systems Renewal</v>
      </c>
      <c r="E25" s="167" t="str">
        <f>Forecast_Capex_Input!F29</f>
        <v>Replacement Expenditure</v>
      </c>
      <c r="F25" s="167" t="str">
        <f>Forecast_Capex_Input!G29</f>
        <v>Digital Infrastructure</v>
      </c>
      <c r="G25" s="167" t="str">
        <f>Forecast_Capex_Input!H29</f>
        <v>Repex</v>
      </c>
      <c r="H25" s="167" t="str">
        <f>Forecast_Capex_Input!I29</f>
        <v>N/A</v>
      </c>
      <c r="I25" s="167" t="str">
        <f>Forecast_Capex_Input!J29</f>
        <v>N/A</v>
      </c>
      <c r="J25" s="167" t="str">
        <f>Forecast_Capex_Input!K29</f>
        <v>DI - Protection systems</v>
      </c>
      <c r="K25" s="167" t="str">
        <f>Forecast_Capex_Input!L29</f>
        <v>DI - Safe and Reliable Network</v>
      </c>
      <c r="L25" s="167" t="str">
        <f>Forecast_Capex_Input!M29</f>
        <v>N/A</v>
      </c>
      <c r="M25" s="245">
        <f>IFERROR(INDEX(Capex_Forecast!$AE$11:$AE$1010,MATCH(D25,Capex_Forecast!$D$11:$D$1010,0))*1,0)</f>
        <v>1</v>
      </c>
      <c r="N25" s="165"/>
      <c r="O25" s="223">
        <v>0</v>
      </c>
      <c r="P25" s="223">
        <v>0</v>
      </c>
      <c r="Q25" s="223">
        <v>1.3045166807663375</v>
      </c>
      <c r="R25" s="223">
        <v>5.2615459546573442</v>
      </c>
      <c r="S25" s="223">
        <v>2.4209742996385644</v>
      </c>
      <c r="T25" s="223">
        <v>8.9870369350622461</v>
      </c>
      <c r="U25" s="165"/>
      <c r="V25" s="223">
        <v>0</v>
      </c>
      <c r="W25" s="223">
        <v>0</v>
      </c>
      <c r="X25" s="223">
        <v>1.4981001532322096</v>
      </c>
      <c r="Y25" s="223">
        <v>6.1221340971726628</v>
      </c>
      <c r="Z25" s="223">
        <v>2.7604698229836746</v>
      </c>
      <c r="AA25" s="223">
        <v>10.380704073388547</v>
      </c>
    </row>
    <row r="26" spans="3:27" x14ac:dyDescent="0.2">
      <c r="C26" s="174">
        <f>Forecast_Capex_Input!C30</f>
        <v>19</v>
      </c>
      <c r="D26" s="167" t="str">
        <f>Forecast_Capex_Input!D30</f>
        <v>Line 1 Refurbishment</v>
      </c>
      <c r="E26" s="167" t="str">
        <f>Forecast_Capex_Input!F30</f>
        <v>Replacement Expenditure</v>
      </c>
      <c r="F26" s="167" t="str">
        <f>Forecast_Capex_Input!G30</f>
        <v>Transmission Lines</v>
      </c>
      <c r="G26" s="167" t="str">
        <f>Forecast_Capex_Input!H30</f>
        <v>Repex</v>
      </c>
      <c r="H26" s="167" t="str">
        <f>Forecast_Capex_Input!I30</f>
        <v>N/A</v>
      </c>
      <c r="I26" s="167" t="str">
        <f>Forecast_Capex_Input!J30</f>
        <v>N/A</v>
      </c>
      <c r="J26" s="167" t="str">
        <f>Forecast_Capex_Input!K30</f>
        <v>TL - Transmission towers</v>
      </c>
      <c r="K26" s="167" t="str">
        <f>Forecast_Capex_Input!L30</f>
        <v>TL - Safe and Reliable Network</v>
      </c>
      <c r="L26" s="167" t="str">
        <f>Forecast_Capex_Input!M30</f>
        <v>N/A</v>
      </c>
      <c r="M26" s="245">
        <f>IFERROR(INDEX(Capex_Forecast!$AE$11:$AE$1010,MATCH(D26,Capex_Forecast!$D$11:$D$1010,0))*1,0)</f>
        <v>1</v>
      </c>
      <c r="N26" s="165"/>
      <c r="O26" s="223">
        <v>0</v>
      </c>
      <c r="P26" s="223">
        <v>0</v>
      </c>
      <c r="Q26" s="223">
        <v>0</v>
      </c>
      <c r="R26" s="223">
        <v>0</v>
      </c>
      <c r="S26" s="223">
        <v>0</v>
      </c>
      <c r="T26" s="223">
        <v>0</v>
      </c>
      <c r="U26" s="165"/>
      <c r="V26" s="223">
        <v>0</v>
      </c>
      <c r="W26" s="223">
        <v>0</v>
      </c>
      <c r="X26" s="223">
        <v>0</v>
      </c>
      <c r="Y26" s="223">
        <v>0</v>
      </c>
      <c r="Z26" s="223">
        <v>0</v>
      </c>
      <c r="AA26" s="223">
        <v>0</v>
      </c>
    </row>
    <row r="27" spans="3:27" x14ac:dyDescent="0.2">
      <c r="C27" s="174">
        <f>Forecast_Capex_Input!C31</f>
        <v>20</v>
      </c>
      <c r="D27" s="167" t="str">
        <f>Forecast_Capex_Input!D31</f>
        <v>Line 11 - Sydney Sth - Dapto - Twr Repl</v>
      </c>
      <c r="E27" s="167" t="str">
        <f>Forecast_Capex_Input!F31</f>
        <v>Replacement Expenditure</v>
      </c>
      <c r="F27" s="167" t="str">
        <f>Forecast_Capex_Input!G31</f>
        <v>Transmission Lines</v>
      </c>
      <c r="G27" s="167" t="str">
        <f>Forecast_Capex_Input!H31</f>
        <v>Repex</v>
      </c>
      <c r="H27" s="167" t="str">
        <f>Forecast_Capex_Input!I31</f>
        <v>N/A</v>
      </c>
      <c r="I27" s="167" t="str">
        <f>Forecast_Capex_Input!J31</f>
        <v>N/A</v>
      </c>
      <c r="J27" s="167" t="str">
        <f>Forecast_Capex_Input!K31</f>
        <v>TL - Transmission towers</v>
      </c>
      <c r="K27" s="167" t="str">
        <f>Forecast_Capex_Input!L31</f>
        <v>TL - Safe and Reliable Network</v>
      </c>
      <c r="L27" s="167" t="str">
        <f>Forecast_Capex_Input!M31</f>
        <v>N/A</v>
      </c>
      <c r="M27" s="245">
        <f>IFERROR(INDEX(Capex_Forecast!$AE$11:$AE$1010,MATCH(D27,Capex_Forecast!$D$11:$D$1010,0))*1,0)</f>
        <v>1</v>
      </c>
      <c r="N27" s="165"/>
      <c r="O27" s="223">
        <v>0</v>
      </c>
      <c r="P27" s="223">
        <v>0.55142452159417643</v>
      </c>
      <c r="Q27" s="223">
        <v>1.0219095323374436</v>
      </c>
      <c r="R27" s="223">
        <v>1.7303745533053572</v>
      </c>
      <c r="S27" s="223">
        <v>53.137998534352477</v>
      </c>
      <c r="T27" s="223">
        <v>56.441707141589454</v>
      </c>
      <c r="U27" s="165"/>
      <c r="V27" s="223">
        <v>0</v>
      </c>
      <c r="W27" s="223">
        <v>0.6265412475349349</v>
      </c>
      <c r="X27" s="223">
        <v>1.1735555777522446</v>
      </c>
      <c r="Y27" s="223">
        <v>2.0133978007535132</v>
      </c>
      <c r="Z27" s="223">
        <v>60.589590492443477</v>
      </c>
      <c r="AA27" s="223">
        <v>64.403085118484171</v>
      </c>
    </row>
    <row r="28" spans="3:27" x14ac:dyDescent="0.2">
      <c r="C28" s="174">
        <f>Forecast_Capex_Input!C32</f>
        <v>21</v>
      </c>
      <c r="D28" s="167" t="str">
        <f>Forecast_Capex_Input!D32</f>
        <v>Line 12 Refurbishment</v>
      </c>
      <c r="E28" s="167" t="str">
        <f>Forecast_Capex_Input!F32</f>
        <v>Replacement Expenditure</v>
      </c>
      <c r="F28" s="167" t="str">
        <f>Forecast_Capex_Input!G32</f>
        <v>Transmission Lines</v>
      </c>
      <c r="G28" s="167" t="str">
        <f>Forecast_Capex_Input!H32</f>
        <v>Repex</v>
      </c>
      <c r="H28" s="167" t="str">
        <f>Forecast_Capex_Input!I32</f>
        <v>N/A</v>
      </c>
      <c r="I28" s="167" t="str">
        <f>Forecast_Capex_Input!J32</f>
        <v>N/A</v>
      </c>
      <c r="J28" s="167" t="str">
        <f>Forecast_Capex_Input!K32</f>
        <v>TL - Transmission towers</v>
      </c>
      <c r="K28" s="167" t="str">
        <f>Forecast_Capex_Input!L32</f>
        <v>TL - Safe and Reliable Network</v>
      </c>
      <c r="L28" s="167" t="str">
        <f>Forecast_Capex_Input!M32</f>
        <v>N/A</v>
      </c>
      <c r="M28" s="245">
        <f>IFERROR(INDEX(Capex_Forecast!$AE$11:$AE$1010,MATCH(D28,Capex_Forecast!$D$11:$D$1010,0))*1,0)</f>
        <v>1</v>
      </c>
      <c r="N28" s="165"/>
      <c r="O28" s="223">
        <v>8.0278504577706605E-2</v>
      </c>
      <c r="P28" s="223">
        <v>3.9619832856721646</v>
      </c>
      <c r="Q28" s="223">
        <v>0</v>
      </c>
      <c r="R28" s="223">
        <v>0</v>
      </c>
      <c r="S28" s="223">
        <v>0</v>
      </c>
      <c r="T28" s="223">
        <v>4.0422617902498716</v>
      </c>
      <c r="U28" s="165"/>
      <c r="V28" s="223">
        <v>9.3031965622857732E-2</v>
      </c>
      <c r="W28" s="223">
        <v>4.5016967024627412</v>
      </c>
      <c r="X28" s="223">
        <v>0</v>
      </c>
      <c r="Y28" s="223">
        <v>0</v>
      </c>
      <c r="Z28" s="223">
        <v>0</v>
      </c>
      <c r="AA28" s="223">
        <v>4.5947286680855992</v>
      </c>
    </row>
    <row r="29" spans="3:27" x14ac:dyDescent="0.2">
      <c r="C29" s="174">
        <f>Forecast_Capex_Input!C33</f>
        <v>22</v>
      </c>
      <c r="D29" s="167" t="str">
        <f>Forecast_Capex_Input!D33</f>
        <v>Line 12/76 Refurbishment</v>
      </c>
      <c r="E29" s="167" t="str">
        <f>Forecast_Capex_Input!F33</f>
        <v>Replacement Expenditure</v>
      </c>
      <c r="F29" s="167" t="str">
        <f>Forecast_Capex_Input!G33</f>
        <v>Transmission Lines</v>
      </c>
      <c r="G29" s="167" t="str">
        <f>Forecast_Capex_Input!H33</f>
        <v>Repex</v>
      </c>
      <c r="H29" s="167" t="str">
        <f>Forecast_Capex_Input!I33</f>
        <v>N/A</v>
      </c>
      <c r="I29" s="167" t="str">
        <f>Forecast_Capex_Input!J33</f>
        <v>N/A</v>
      </c>
      <c r="J29" s="167" t="str">
        <f>Forecast_Capex_Input!K33</f>
        <v>TL - Transmission towers</v>
      </c>
      <c r="K29" s="167" t="str">
        <f>Forecast_Capex_Input!L33</f>
        <v>TL - Safe and Reliable Network</v>
      </c>
      <c r="L29" s="167" t="str">
        <f>Forecast_Capex_Input!M33</f>
        <v>N/A</v>
      </c>
      <c r="M29" s="245">
        <f>IFERROR(INDEX(Capex_Forecast!$AE$11:$AE$1010,MATCH(D29,Capex_Forecast!$D$11:$D$1010,0))*1,0)</f>
        <v>1</v>
      </c>
      <c r="N29" s="165"/>
      <c r="O29" s="223">
        <v>4.739913974374554</v>
      </c>
      <c r="P29" s="223">
        <v>0.25173737164288257</v>
      </c>
      <c r="Q29" s="223">
        <v>0</v>
      </c>
      <c r="R29" s="223">
        <v>0</v>
      </c>
      <c r="S29" s="223">
        <v>0</v>
      </c>
      <c r="T29" s="223">
        <v>4.9916513460174361</v>
      </c>
      <c r="U29" s="165"/>
      <c r="V29" s="223">
        <v>5.4929213771350227</v>
      </c>
      <c r="W29" s="223">
        <v>0.28602980227341951</v>
      </c>
      <c r="X29" s="223">
        <v>0</v>
      </c>
      <c r="Y29" s="223">
        <v>0</v>
      </c>
      <c r="Z29" s="223">
        <v>0</v>
      </c>
      <c r="AA29" s="223">
        <v>5.7789511794084421</v>
      </c>
    </row>
    <row r="30" spans="3:27" x14ac:dyDescent="0.2">
      <c r="C30" s="174">
        <f>Forecast_Capex_Input!C34</f>
        <v>23</v>
      </c>
      <c r="D30" s="167" t="str">
        <f>Forecast_Capex_Input!D34</f>
        <v>Line 13 kemps creek sydney south refurb</v>
      </c>
      <c r="E30" s="167" t="str">
        <f>Forecast_Capex_Input!F34</f>
        <v>Replacement Expenditure</v>
      </c>
      <c r="F30" s="167" t="str">
        <f>Forecast_Capex_Input!G34</f>
        <v>Transmission Lines</v>
      </c>
      <c r="G30" s="167" t="str">
        <f>Forecast_Capex_Input!H34</f>
        <v>Repex</v>
      </c>
      <c r="H30" s="167" t="str">
        <f>Forecast_Capex_Input!I34</f>
        <v>N/A</v>
      </c>
      <c r="I30" s="167" t="str">
        <f>Forecast_Capex_Input!J34</f>
        <v>N/A</v>
      </c>
      <c r="J30" s="167" t="str">
        <f>Forecast_Capex_Input!K34</f>
        <v>TL - Transmission towers</v>
      </c>
      <c r="K30" s="167" t="str">
        <f>Forecast_Capex_Input!L34</f>
        <v>TL - Safe and Reliable Network</v>
      </c>
      <c r="L30" s="167" t="str">
        <f>Forecast_Capex_Input!M34</f>
        <v>N/A</v>
      </c>
      <c r="M30" s="245">
        <f>IFERROR(INDEX(Capex_Forecast!$AE$11:$AE$1010,MATCH(D30,Capex_Forecast!$D$11:$D$1010,0))*1,0)</f>
        <v>1</v>
      </c>
      <c r="N30" s="165"/>
      <c r="O30" s="223">
        <v>2.6998680051337813</v>
      </c>
      <c r="P30" s="223">
        <v>0</v>
      </c>
      <c r="Q30" s="223">
        <v>0</v>
      </c>
      <c r="R30" s="223">
        <v>0</v>
      </c>
      <c r="S30" s="223">
        <v>0</v>
      </c>
      <c r="T30" s="223">
        <v>2.6998680051337813</v>
      </c>
      <c r="U30" s="165"/>
      <c r="V30" s="223">
        <v>3.12878308784056</v>
      </c>
      <c r="W30" s="223">
        <v>0</v>
      </c>
      <c r="X30" s="223">
        <v>0</v>
      </c>
      <c r="Y30" s="223">
        <v>0</v>
      </c>
      <c r="Z30" s="223">
        <v>0</v>
      </c>
      <c r="AA30" s="223">
        <v>3.12878308784056</v>
      </c>
    </row>
    <row r="31" spans="3:27" x14ac:dyDescent="0.2">
      <c r="C31" s="174">
        <f>Forecast_Capex_Input!C35</f>
        <v>24</v>
      </c>
      <c r="D31" s="167" t="str">
        <f>Forecast_Capex_Input!D35</f>
        <v>Line 13/78 Refurbishment</v>
      </c>
      <c r="E31" s="167" t="str">
        <f>Forecast_Capex_Input!F35</f>
        <v>Replacement Expenditure</v>
      </c>
      <c r="F31" s="167" t="str">
        <f>Forecast_Capex_Input!G35</f>
        <v>Transmission Lines</v>
      </c>
      <c r="G31" s="167" t="str">
        <f>Forecast_Capex_Input!H35</f>
        <v>Repex</v>
      </c>
      <c r="H31" s="167" t="str">
        <f>Forecast_Capex_Input!I35</f>
        <v>N/A</v>
      </c>
      <c r="I31" s="167" t="str">
        <f>Forecast_Capex_Input!J35</f>
        <v>N/A</v>
      </c>
      <c r="J31" s="167" t="str">
        <f>Forecast_Capex_Input!K35</f>
        <v>TL - Transmission towers</v>
      </c>
      <c r="K31" s="167" t="str">
        <f>Forecast_Capex_Input!L35</f>
        <v>TL - Safe and Reliable Network</v>
      </c>
      <c r="L31" s="167" t="str">
        <f>Forecast_Capex_Input!M35</f>
        <v>N/A</v>
      </c>
      <c r="M31" s="245">
        <f>IFERROR(INDEX(Capex_Forecast!$AE$11:$AE$1010,MATCH(D31,Capex_Forecast!$D$11:$D$1010,0))*1,0)</f>
        <v>1</v>
      </c>
      <c r="N31" s="165"/>
      <c r="O31" s="223">
        <v>4.0143802877173922</v>
      </c>
      <c r="P31" s="223">
        <v>0</v>
      </c>
      <c r="Q31" s="223">
        <v>0</v>
      </c>
      <c r="R31" s="223">
        <v>0</v>
      </c>
      <c r="S31" s="223">
        <v>0</v>
      </c>
      <c r="T31" s="223">
        <v>4.0143802877173922</v>
      </c>
      <c r="U31" s="165"/>
      <c r="V31" s="223">
        <v>4.652125632989355</v>
      </c>
      <c r="W31" s="223">
        <v>0</v>
      </c>
      <c r="X31" s="223">
        <v>0</v>
      </c>
      <c r="Y31" s="223">
        <v>0</v>
      </c>
      <c r="Z31" s="223">
        <v>0</v>
      </c>
      <c r="AA31" s="223">
        <v>4.652125632989355</v>
      </c>
    </row>
    <row r="32" spans="3:27" x14ac:dyDescent="0.2">
      <c r="C32" s="174">
        <f>Forecast_Capex_Input!C36</f>
        <v>25</v>
      </c>
      <c r="D32" s="167" t="str">
        <f>Forecast_Capex_Input!D36</f>
        <v>Line 16 Marulan Avon refurb</v>
      </c>
      <c r="E32" s="167" t="str">
        <f>Forecast_Capex_Input!F36</f>
        <v>Replacement Expenditure</v>
      </c>
      <c r="F32" s="167" t="str">
        <f>Forecast_Capex_Input!G36</f>
        <v>Transmission Lines</v>
      </c>
      <c r="G32" s="167" t="str">
        <f>Forecast_Capex_Input!H36</f>
        <v>Repex</v>
      </c>
      <c r="H32" s="167" t="str">
        <f>Forecast_Capex_Input!I36</f>
        <v>N/A</v>
      </c>
      <c r="I32" s="167" t="str">
        <f>Forecast_Capex_Input!J36</f>
        <v>N/A</v>
      </c>
      <c r="J32" s="167" t="str">
        <f>Forecast_Capex_Input!K36</f>
        <v>TL - Transmission towers</v>
      </c>
      <c r="K32" s="167" t="str">
        <f>Forecast_Capex_Input!L36</f>
        <v>TL - Safe and Reliable Network</v>
      </c>
      <c r="L32" s="167" t="str">
        <f>Forecast_Capex_Input!M36</f>
        <v>N/A</v>
      </c>
      <c r="M32" s="245">
        <f>IFERROR(INDEX(Capex_Forecast!$AE$11:$AE$1010,MATCH(D32,Capex_Forecast!$D$11:$D$1010,0))*1,0)</f>
        <v>1</v>
      </c>
      <c r="N32" s="165"/>
      <c r="O32" s="223">
        <v>0.56322921881103327</v>
      </c>
      <c r="P32" s="223">
        <v>7.3017689843027913</v>
      </c>
      <c r="Q32" s="223">
        <v>0</v>
      </c>
      <c r="R32" s="223">
        <v>0</v>
      </c>
      <c r="S32" s="223">
        <v>0</v>
      </c>
      <c r="T32" s="223">
        <v>7.8649982031138244</v>
      </c>
      <c r="U32" s="165"/>
      <c r="V32" s="223">
        <v>0.65270674382701577</v>
      </c>
      <c r="W32" s="223">
        <v>8.2964381696537171</v>
      </c>
      <c r="X32" s="223">
        <v>0</v>
      </c>
      <c r="Y32" s="223">
        <v>0</v>
      </c>
      <c r="Z32" s="223">
        <v>0</v>
      </c>
      <c r="AA32" s="223">
        <v>8.9491449134807333</v>
      </c>
    </row>
    <row r="33" spans="3:27" x14ac:dyDescent="0.2">
      <c r="C33" s="174">
        <f>Forecast_Capex_Input!C37</f>
        <v>26</v>
      </c>
      <c r="D33" s="167" t="str">
        <f>Forecast_Capex_Input!D37</f>
        <v>Line 24/90 Refurbishment</v>
      </c>
      <c r="E33" s="167" t="str">
        <f>Forecast_Capex_Input!F37</f>
        <v>Replacement Expenditure</v>
      </c>
      <c r="F33" s="167" t="str">
        <f>Forecast_Capex_Input!G37</f>
        <v>Transmission Lines</v>
      </c>
      <c r="G33" s="167" t="str">
        <f>Forecast_Capex_Input!H37</f>
        <v>Repex</v>
      </c>
      <c r="H33" s="167" t="str">
        <f>Forecast_Capex_Input!I37</f>
        <v>N/A</v>
      </c>
      <c r="I33" s="167" t="str">
        <f>Forecast_Capex_Input!J37</f>
        <v>N/A</v>
      </c>
      <c r="J33" s="167" t="str">
        <f>Forecast_Capex_Input!K37</f>
        <v>TL - Transmission towers</v>
      </c>
      <c r="K33" s="167" t="str">
        <f>Forecast_Capex_Input!L37</f>
        <v>TL - Safe and Reliable Network</v>
      </c>
      <c r="L33" s="167" t="str">
        <f>Forecast_Capex_Input!M37</f>
        <v>N/A</v>
      </c>
      <c r="M33" s="245">
        <f>IFERROR(INDEX(Capex_Forecast!$AE$11:$AE$1010,MATCH(D33,Capex_Forecast!$D$11:$D$1010,0))*1,0)</f>
        <v>1</v>
      </c>
      <c r="N33" s="165"/>
      <c r="O33" s="223">
        <v>0.92326920838980797</v>
      </c>
      <c r="P33" s="223">
        <v>0</v>
      </c>
      <c r="Q33" s="223">
        <v>0</v>
      </c>
      <c r="R33" s="223">
        <v>0</v>
      </c>
      <c r="S33" s="223">
        <v>0</v>
      </c>
      <c r="T33" s="223">
        <v>0.92326920838980797</v>
      </c>
      <c r="U33" s="165"/>
      <c r="V33" s="223">
        <v>1.0699445599714918</v>
      </c>
      <c r="W33" s="223">
        <v>0</v>
      </c>
      <c r="X33" s="223">
        <v>0</v>
      </c>
      <c r="Y33" s="223">
        <v>0</v>
      </c>
      <c r="Z33" s="223">
        <v>0</v>
      </c>
      <c r="AA33" s="223">
        <v>1.0699445599714918</v>
      </c>
    </row>
    <row r="34" spans="3:27" x14ac:dyDescent="0.2">
      <c r="C34" s="174">
        <f>Forecast_Capex_Input!C38</f>
        <v>27</v>
      </c>
      <c r="D34" s="167" t="str">
        <f>Forecast_Capex_Input!D38</f>
        <v>Line 25/92 Refurbishment</v>
      </c>
      <c r="E34" s="167" t="str">
        <f>Forecast_Capex_Input!F38</f>
        <v>Replacement Expenditure</v>
      </c>
      <c r="F34" s="167" t="str">
        <f>Forecast_Capex_Input!G38</f>
        <v>Transmission Lines</v>
      </c>
      <c r="G34" s="167" t="str">
        <f>Forecast_Capex_Input!H38</f>
        <v>Repex</v>
      </c>
      <c r="H34" s="167" t="str">
        <f>Forecast_Capex_Input!I38</f>
        <v>N/A</v>
      </c>
      <c r="I34" s="167" t="str">
        <f>Forecast_Capex_Input!J38</f>
        <v>N/A</v>
      </c>
      <c r="J34" s="167" t="str">
        <f>Forecast_Capex_Input!K38</f>
        <v>TL - Transmission towers</v>
      </c>
      <c r="K34" s="167" t="str">
        <f>Forecast_Capex_Input!L38</f>
        <v>TL - Safe and Reliable Network</v>
      </c>
      <c r="L34" s="167" t="str">
        <f>Forecast_Capex_Input!M38</f>
        <v>N/A</v>
      </c>
      <c r="M34" s="245">
        <f>IFERROR(INDEX(Capex_Forecast!$AE$11:$AE$1010,MATCH(D34,Capex_Forecast!$D$11:$D$1010,0))*1,0)</f>
        <v>1</v>
      </c>
      <c r="N34" s="165"/>
      <c r="O34" s="223">
        <v>0</v>
      </c>
      <c r="P34" s="223">
        <v>0</v>
      </c>
      <c r="Q34" s="223">
        <v>6.173953770090955E-2</v>
      </c>
      <c r="R34" s="223">
        <v>3.2572953410264454</v>
      </c>
      <c r="S34" s="223">
        <v>0.16093097501298589</v>
      </c>
      <c r="T34" s="223">
        <v>3.4799658537403406</v>
      </c>
      <c r="U34" s="165"/>
      <c r="V34" s="223">
        <v>0</v>
      </c>
      <c r="W34" s="223">
        <v>0</v>
      </c>
      <c r="X34" s="223">
        <v>7.0901363128514375E-2</v>
      </c>
      <c r="Y34" s="223">
        <v>3.790064563478349</v>
      </c>
      <c r="Z34" s="223">
        <v>0.18349847834940264</v>
      </c>
      <c r="AA34" s="223">
        <v>4.0444644049562664</v>
      </c>
    </row>
    <row r="35" spans="3:27" x14ac:dyDescent="0.2">
      <c r="C35" s="174">
        <f>Forecast_Capex_Input!C39</f>
        <v>28</v>
      </c>
      <c r="D35" s="167" t="str">
        <f>Forecast_Capex_Input!D39</f>
        <v>Line 25/93 Refurbishment</v>
      </c>
      <c r="E35" s="167" t="str">
        <f>Forecast_Capex_Input!F39</f>
        <v>Replacement Expenditure</v>
      </c>
      <c r="F35" s="167" t="str">
        <f>Forecast_Capex_Input!G39</f>
        <v>Transmission Lines</v>
      </c>
      <c r="G35" s="167" t="str">
        <f>Forecast_Capex_Input!H39</f>
        <v>Repex</v>
      </c>
      <c r="H35" s="167" t="str">
        <f>Forecast_Capex_Input!I39</f>
        <v>N/A</v>
      </c>
      <c r="I35" s="167" t="str">
        <f>Forecast_Capex_Input!J39</f>
        <v>N/A</v>
      </c>
      <c r="J35" s="167" t="str">
        <f>Forecast_Capex_Input!K39</f>
        <v>TL - Transmission towers</v>
      </c>
      <c r="K35" s="167" t="str">
        <f>Forecast_Capex_Input!L39</f>
        <v>TL - Safe and Reliable Network</v>
      </c>
      <c r="L35" s="167" t="str">
        <f>Forecast_Capex_Input!M39</f>
        <v>N/A</v>
      </c>
      <c r="M35" s="245">
        <f>IFERROR(INDEX(Capex_Forecast!$AE$11:$AE$1010,MATCH(D35,Capex_Forecast!$D$11:$D$1010,0))*1,0)</f>
        <v>1</v>
      </c>
      <c r="N35" s="165"/>
      <c r="O35" s="223">
        <v>0</v>
      </c>
      <c r="P35" s="223">
        <v>0</v>
      </c>
      <c r="Q35" s="223">
        <v>0</v>
      </c>
      <c r="R35" s="223">
        <v>0</v>
      </c>
      <c r="S35" s="223">
        <v>0</v>
      </c>
      <c r="T35" s="223">
        <v>0</v>
      </c>
      <c r="U35" s="165"/>
      <c r="V35" s="223">
        <v>0</v>
      </c>
      <c r="W35" s="223">
        <v>0</v>
      </c>
      <c r="X35" s="223">
        <v>0</v>
      </c>
      <c r="Y35" s="223">
        <v>0</v>
      </c>
      <c r="Z35" s="223">
        <v>0</v>
      </c>
      <c r="AA35" s="223">
        <v>0</v>
      </c>
    </row>
    <row r="36" spans="3:27" x14ac:dyDescent="0.2">
      <c r="C36" s="174">
        <f>Forecast_Capex_Input!C40</f>
        <v>29</v>
      </c>
      <c r="D36" s="167" t="str">
        <f>Forecast_Capex_Input!D40</f>
        <v>Line 29/26 Refurbishment</v>
      </c>
      <c r="E36" s="167" t="str">
        <f>Forecast_Capex_Input!F40</f>
        <v>Replacement Expenditure</v>
      </c>
      <c r="F36" s="167" t="str">
        <f>Forecast_Capex_Input!G40</f>
        <v>Transmission Lines</v>
      </c>
      <c r="G36" s="167" t="str">
        <f>Forecast_Capex_Input!H40</f>
        <v>Repex</v>
      </c>
      <c r="H36" s="167" t="str">
        <f>Forecast_Capex_Input!I40</f>
        <v>N/A</v>
      </c>
      <c r="I36" s="167" t="str">
        <f>Forecast_Capex_Input!J40</f>
        <v>N/A</v>
      </c>
      <c r="J36" s="167" t="str">
        <f>Forecast_Capex_Input!K40</f>
        <v>TL - Transmission towers</v>
      </c>
      <c r="K36" s="167" t="str">
        <f>Forecast_Capex_Input!L40</f>
        <v>TL - Safe and Reliable Network</v>
      </c>
      <c r="L36" s="167" t="str">
        <f>Forecast_Capex_Input!M40</f>
        <v>N/A</v>
      </c>
      <c r="M36" s="245">
        <f>IFERROR(INDEX(Capex_Forecast!$AE$11:$AE$1010,MATCH(D36,Capex_Forecast!$D$11:$D$1010,0))*1,0)</f>
        <v>1</v>
      </c>
      <c r="N36" s="165"/>
      <c r="O36" s="223">
        <v>0</v>
      </c>
      <c r="P36" s="223">
        <v>0</v>
      </c>
      <c r="Q36" s="223">
        <v>0</v>
      </c>
      <c r="R36" s="223">
        <v>8.7222474270723424E-2</v>
      </c>
      <c r="S36" s="223">
        <v>4.3039012164194519</v>
      </c>
      <c r="T36" s="223">
        <v>4.3911236906901756</v>
      </c>
      <c r="U36" s="165"/>
      <c r="V36" s="223">
        <v>0</v>
      </c>
      <c r="W36" s="223">
        <v>0</v>
      </c>
      <c r="X36" s="223">
        <v>0</v>
      </c>
      <c r="Y36" s="223">
        <v>0.1014887427334723</v>
      </c>
      <c r="Z36" s="223">
        <v>4.9074413680485387</v>
      </c>
      <c r="AA36" s="223">
        <v>5.0089301107820106</v>
      </c>
    </row>
    <row r="37" spans="3:27" x14ac:dyDescent="0.2">
      <c r="C37" s="174">
        <f>Forecast_Capex_Input!C41</f>
        <v>30</v>
      </c>
      <c r="D37" s="167" t="str">
        <f>Forecast_Capex_Input!D41</f>
        <v>Line 76/77 Refurbishment</v>
      </c>
      <c r="E37" s="167" t="str">
        <f>Forecast_Capex_Input!F41</f>
        <v>Replacement Expenditure</v>
      </c>
      <c r="F37" s="167" t="str">
        <f>Forecast_Capex_Input!G41</f>
        <v>Transmission Lines</v>
      </c>
      <c r="G37" s="167" t="str">
        <f>Forecast_Capex_Input!H41</f>
        <v>Repex</v>
      </c>
      <c r="H37" s="167" t="str">
        <f>Forecast_Capex_Input!I41</f>
        <v>N/A</v>
      </c>
      <c r="I37" s="167" t="str">
        <f>Forecast_Capex_Input!J41</f>
        <v>N/A</v>
      </c>
      <c r="J37" s="167" t="str">
        <f>Forecast_Capex_Input!K41</f>
        <v>TL - Transmission towers</v>
      </c>
      <c r="K37" s="167" t="str">
        <f>Forecast_Capex_Input!L41</f>
        <v>TL - Safe and Reliable Network</v>
      </c>
      <c r="L37" s="167" t="str">
        <f>Forecast_Capex_Input!M41</f>
        <v>N/A</v>
      </c>
      <c r="M37" s="245">
        <f>IFERROR(INDEX(Capex_Forecast!$AE$11:$AE$1010,MATCH(D37,Capex_Forecast!$D$11:$D$1010,0))*1,0)</f>
        <v>1</v>
      </c>
      <c r="N37" s="165"/>
      <c r="O37" s="223">
        <v>0</v>
      </c>
      <c r="P37" s="223">
        <v>0</v>
      </c>
      <c r="Q37" s="223">
        <v>0</v>
      </c>
      <c r="R37" s="223">
        <v>0</v>
      </c>
      <c r="S37" s="223">
        <v>0</v>
      </c>
      <c r="T37" s="223">
        <v>0</v>
      </c>
      <c r="U37" s="165"/>
      <c r="V37" s="223">
        <v>0</v>
      </c>
      <c r="W37" s="223">
        <v>0</v>
      </c>
      <c r="X37" s="223">
        <v>0</v>
      </c>
      <c r="Y37" s="223">
        <v>0</v>
      </c>
      <c r="Z37" s="223">
        <v>0</v>
      </c>
      <c r="AA37" s="223">
        <v>0</v>
      </c>
    </row>
    <row r="38" spans="3:27" x14ac:dyDescent="0.2">
      <c r="C38" s="174">
        <f>Forecast_Capex_Input!C42</f>
        <v>31</v>
      </c>
      <c r="D38" s="167" t="str">
        <f>Forecast_Capex_Input!D42</f>
        <v>Line 76/78 Refurbishment</v>
      </c>
      <c r="E38" s="167" t="str">
        <f>Forecast_Capex_Input!F42</f>
        <v>Replacement Expenditure</v>
      </c>
      <c r="F38" s="167" t="str">
        <f>Forecast_Capex_Input!G42</f>
        <v>Transmission Lines</v>
      </c>
      <c r="G38" s="167" t="str">
        <f>Forecast_Capex_Input!H42</f>
        <v>Repex</v>
      </c>
      <c r="H38" s="167" t="str">
        <f>Forecast_Capex_Input!I42</f>
        <v>N/A</v>
      </c>
      <c r="I38" s="167" t="str">
        <f>Forecast_Capex_Input!J42</f>
        <v>N/A</v>
      </c>
      <c r="J38" s="167" t="str">
        <f>Forecast_Capex_Input!K42</f>
        <v>TL - Transmission towers</v>
      </c>
      <c r="K38" s="167" t="str">
        <f>Forecast_Capex_Input!L42</f>
        <v>TL - Safe and Reliable Network</v>
      </c>
      <c r="L38" s="167" t="str">
        <f>Forecast_Capex_Input!M42</f>
        <v>N/A</v>
      </c>
      <c r="M38" s="245">
        <f>IFERROR(INDEX(Capex_Forecast!$AE$11:$AE$1010,MATCH(D38,Capex_Forecast!$D$11:$D$1010,0))*1,0)</f>
        <v>1</v>
      </c>
      <c r="N38" s="165"/>
      <c r="O38" s="223">
        <v>3.2622454669358487</v>
      </c>
      <c r="P38" s="223">
        <v>0</v>
      </c>
      <c r="Q38" s="223">
        <v>0</v>
      </c>
      <c r="R38" s="223">
        <v>0</v>
      </c>
      <c r="S38" s="223">
        <v>0</v>
      </c>
      <c r="T38" s="223">
        <v>3.2622454669358487</v>
      </c>
      <c r="U38" s="165"/>
      <c r="V38" s="223">
        <v>3.7805027601072125</v>
      </c>
      <c r="W38" s="223">
        <v>0</v>
      </c>
      <c r="X38" s="223">
        <v>0</v>
      </c>
      <c r="Y38" s="223">
        <v>0</v>
      </c>
      <c r="Z38" s="223">
        <v>0</v>
      </c>
      <c r="AA38" s="223">
        <v>3.7805027601072125</v>
      </c>
    </row>
    <row r="39" spans="3:27" x14ac:dyDescent="0.2">
      <c r="C39" s="174">
        <f>Forecast_Capex_Input!C43</f>
        <v>32</v>
      </c>
      <c r="D39" s="167" t="str">
        <f>Forecast_Capex_Input!D43</f>
        <v>Line 82 Refurbishment</v>
      </c>
      <c r="E39" s="167" t="str">
        <f>Forecast_Capex_Input!F43</f>
        <v>Replacement Expenditure</v>
      </c>
      <c r="F39" s="167" t="str">
        <f>Forecast_Capex_Input!G43</f>
        <v>Transmission Lines</v>
      </c>
      <c r="G39" s="167" t="str">
        <f>Forecast_Capex_Input!H43</f>
        <v>Repex</v>
      </c>
      <c r="H39" s="167" t="str">
        <f>Forecast_Capex_Input!I43</f>
        <v>N/A</v>
      </c>
      <c r="I39" s="167" t="str">
        <f>Forecast_Capex_Input!J43</f>
        <v>N/A</v>
      </c>
      <c r="J39" s="167" t="str">
        <f>Forecast_Capex_Input!K43</f>
        <v>TL - Transmission towers</v>
      </c>
      <c r="K39" s="167" t="str">
        <f>Forecast_Capex_Input!L43</f>
        <v>TL - Safe and Reliable Network</v>
      </c>
      <c r="L39" s="167" t="str">
        <f>Forecast_Capex_Input!M43</f>
        <v>N/A</v>
      </c>
      <c r="M39" s="245">
        <f>IFERROR(INDEX(Capex_Forecast!$AE$11:$AE$1010,MATCH(D39,Capex_Forecast!$D$11:$D$1010,0))*1,0)</f>
        <v>1</v>
      </c>
      <c r="N39" s="165"/>
      <c r="O39" s="223">
        <v>0</v>
      </c>
      <c r="P39" s="223">
        <v>0</v>
      </c>
      <c r="Q39" s="223">
        <v>0</v>
      </c>
      <c r="R39" s="223">
        <v>0</v>
      </c>
      <c r="S39" s="223">
        <v>0</v>
      </c>
      <c r="T39" s="223">
        <v>0</v>
      </c>
      <c r="U39" s="165"/>
      <c r="V39" s="223">
        <v>0</v>
      </c>
      <c r="W39" s="223">
        <v>0</v>
      </c>
      <c r="X39" s="223">
        <v>0</v>
      </c>
      <c r="Y39" s="223">
        <v>0</v>
      </c>
      <c r="Z39" s="223">
        <v>0</v>
      </c>
      <c r="AA39" s="223">
        <v>0</v>
      </c>
    </row>
    <row r="40" spans="3:27" x14ac:dyDescent="0.2">
      <c r="C40" s="174">
        <f>Forecast_Capex_Input!C44</f>
        <v>33</v>
      </c>
      <c r="D40" s="167" t="str">
        <f>Forecast_Capex_Input!D44</f>
        <v>Line 82/95 Refurbishment</v>
      </c>
      <c r="E40" s="167" t="str">
        <f>Forecast_Capex_Input!F44</f>
        <v>Replacement Expenditure</v>
      </c>
      <c r="F40" s="167" t="str">
        <f>Forecast_Capex_Input!G44</f>
        <v>Transmission Lines</v>
      </c>
      <c r="G40" s="167" t="str">
        <f>Forecast_Capex_Input!H44</f>
        <v>Repex</v>
      </c>
      <c r="H40" s="167" t="str">
        <f>Forecast_Capex_Input!I44</f>
        <v>N/A</v>
      </c>
      <c r="I40" s="167" t="str">
        <f>Forecast_Capex_Input!J44</f>
        <v>N/A</v>
      </c>
      <c r="J40" s="167" t="str">
        <f>Forecast_Capex_Input!K44</f>
        <v>TL - Transmission towers</v>
      </c>
      <c r="K40" s="167" t="str">
        <f>Forecast_Capex_Input!L44</f>
        <v>TL - Safe and Reliable Network</v>
      </c>
      <c r="L40" s="167" t="str">
        <f>Forecast_Capex_Input!M44</f>
        <v>N/A</v>
      </c>
      <c r="M40" s="245">
        <f>IFERROR(INDEX(Capex_Forecast!$AE$11:$AE$1010,MATCH(D40,Capex_Forecast!$D$11:$D$1010,0))*1,0)</f>
        <v>1</v>
      </c>
      <c r="N40" s="165"/>
      <c r="O40" s="223">
        <v>0</v>
      </c>
      <c r="P40" s="223">
        <v>7.3099963890948319E-2</v>
      </c>
      <c r="Q40" s="223">
        <v>3.857037648764897</v>
      </c>
      <c r="R40" s="223">
        <v>0.19061262776261001</v>
      </c>
      <c r="S40" s="223">
        <v>0</v>
      </c>
      <c r="T40" s="223">
        <v>4.1207502404184551</v>
      </c>
      <c r="U40" s="165"/>
      <c r="V40" s="223">
        <v>0</v>
      </c>
      <c r="W40" s="223">
        <v>8.3057863365569168E-2</v>
      </c>
      <c r="X40" s="223">
        <v>4.429401921670082</v>
      </c>
      <c r="Y40" s="223">
        <v>0.2217895800651907</v>
      </c>
      <c r="Z40" s="223">
        <v>0</v>
      </c>
      <c r="AA40" s="223">
        <v>4.7342493651008422</v>
      </c>
    </row>
    <row r="41" spans="3:27" x14ac:dyDescent="0.2">
      <c r="C41" s="174">
        <f>Forecast_Capex_Input!C45</f>
        <v>34</v>
      </c>
      <c r="D41" s="167" t="str">
        <f>Forecast_Capex_Input!D45</f>
        <v>Line 8C/8E Refurbishment</v>
      </c>
      <c r="E41" s="167" t="str">
        <f>Forecast_Capex_Input!F45</f>
        <v>Replacement Expenditure</v>
      </c>
      <c r="F41" s="167" t="str">
        <f>Forecast_Capex_Input!G45</f>
        <v>Transmission Lines</v>
      </c>
      <c r="G41" s="167" t="str">
        <f>Forecast_Capex_Input!H45</f>
        <v>Repex</v>
      </c>
      <c r="H41" s="167" t="str">
        <f>Forecast_Capex_Input!I45</f>
        <v>N/A</v>
      </c>
      <c r="I41" s="167" t="str">
        <f>Forecast_Capex_Input!J45</f>
        <v>N/A</v>
      </c>
      <c r="J41" s="167" t="str">
        <f>Forecast_Capex_Input!K45</f>
        <v>TL - Insulators</v>
      </c>
      <c r="K41" s="167" t="str">
        <f>Forecast_Capex_Input!L45</f>
        <v>TL - Safe and Reliable Network</v>
      </c>
      <c r="L41" s="167" t="str">
        <f>Forecast_Capex_Input!M45</f>
        <v>N/A</v>
      </c>
      <c r="M41" s="245">
        <f>IFERROR(INDEX(Capex_Forecast!$AE$11:$AE$1010,MATCH(D41,Capex_Forecast!$D$11:$D$1010,0))*1,0)</f>
        <v>1</v>
      </c>
      <c r="N41" s="165"/>
      <c r="O41" s="223">
        <v>0</v>
      </c>
      <c r="P41" s="223">
        <v>0.13607622119172763</v>
      </c>
      <c r="Q41" s="223">
        <v>0.31214278609935286</v>
      </c>
      <c r="R41" s="223">
        <v>3.8238881557172424</v>
      </c>
      <c r="S41" s="223">
        <v>13.838038448872155</v>
      </c>
      <c r="T41" s="223">
        <v>18.110145611880476</v>
      </c>
      <c r="U41" s="165"/>
      <c r="V41" s="223">
        <v>0</v>
      </c>
      <c r="W41" s="223">
        <v>0.15461293802971346</v>
      </c>
      <c r="X41" s="223">
        <v>0.35846314775451205</v>
      </c>
      <c r="Y41" s="223">
        <v>4.4493303420013195</v>
      </c>
      <c r="Z41" s="223">
        <v>15.778559711725292</v>
      </c>
      <c r="AA41" s="223">
        <v>20.740966139510839</v>
      </c>
    </row>
    <row r="42" spans="3:27" x14ac:dyDescent="0.2">
      <c r="C42" s="174">
        <f>Forecast_Capex_Input!C46</f>
        <v>35</v>
      </c>
      <c r="D42" s="167" t="str">
        <f>Forecast_Capex_Input!D46</f>
        <v>Line 8C/8J Refurbishment</v>
      </c>
      <c r="E42" s="167" t="str">
        <f>Forecast_Capex_Input!F46</f>
        <v>Replacement Expenditure</v>
      </c>
      <c r="F42" s="167" t="str">
        <f>Forecast_Capex_Input!G46</f>
        <v>Transmission Lines</v>
      </c>
      <c r="G42" s="167" t="str">
        <f>Forecast_Capex_Input!H46</f>
        <v>Repex</v>
      </c>
      <c r="H42" s="167" t="str">
        <f>Forecast_Capex_Input!I46</f>
        <v>N/A</v>
      </c>
      <c r="I42" s="167" t="str">
        <f>Forecast_Capex_Input!J46</f>
        <v>N/A</v>
      </c>
      <c r="J42" s="167" t="str">
        <f>Forecast_Capex_Input!K46</f>
        <v>TL - Insulators</v>
      </c>
      <c r="K42" s="167" t="str">
        <f>Forecast_Capex_Input!L46</f>
        <v>TL - Safe and Reliable Network</v>
      </c>
      <c r="L42" s="167" t="str">
        <f>Forecast_Capex_Input!M46</f>
        <v>N/A</v>
      </c>
      <c r="M42" s="245">
        <f>IFERROR(INDEX(Capex_Forecast!$AE$11:$AE$1010,MATCH(D42,Capex_Forecast!$D$11:$D$1010,0))*1,0)</f>
        <v>1</v>
      </c>
      <c r="N42" s="165"/>
      <c r="O42" s="223">
        <v>8.8292113420605237E-2</v>
      </c>
      <c r="P42" s="223">
        <v>0.5245570969590625</v>
      </c>
      <c r="Q42" s="223">
        <v>7.3931960880144416</v>
      </c>
      <c r="R42" s="223">
        <v>0</v>
      </c>
      <c r="S42" s="223">
        <v>0</v>
      </c>
      <c r="T42" s="223">
        <v>8.0060452983941097</v>
      </c>
      <c r="U42" s="165"/>
      <c r="V42" s="223">
        <v>0.10231865807321269</v>
      </c>
      <c r="W42" s="223">
        <v>0.59601386057675421</v>
      </c>
      <c r="X42" s="223">
        <v>8.4903078324945334</v>
      </c>
      <c r="Y42" s="223">
        <v>0</v>
      </c>
      <c r="Z42" s="223">
        <v>0</v>
      </c>
      <c r="AA42" s="223">
        <v>9.1886403511444996</v>
      </c>
    </row>
    <row r="43" spans="3:27" x14ac:dyDescent="0.2">
      <c r="C43" s="174">
        <f>Forecast_Capex_Input!C47</f>
        <v>36</v>
      </c>
      <c r="D43" s="167" t="str">
        <f>Forecast_Capex_Input!D47</f>
        <v>Line 8L/8M Refurbishment</v>
      </c>
      <c r="E43" s="167" t="str">
        <f>Forecast_Capex_Input!F47</f>
        <v>Replacement Expenditure</v>
      </c>
      <c r="F43" s="167" t="str">
        <f>Forecast_Capex_Input!G47</f>
        <v>Transmission Lines</v>
      </c>
      <c r="G43" s="167" t="str">
        <f>Forecast_Capex_Input!H47</f>
        <v>Repex</v>
      </c>
      <c r="H43" s="167" t="str">
        <f>Forecast_Capex_Input!I47</f>
        <v>N/A</v>
      </c>
      <c r="I43" s="167" t="str">
        <f>Forecast_Capex_Input!J47</f>
        <v>N/A</v>
      </c>
      <c r="J43" s="167" t="str">
        <f>Forecast_Capex_Input!K47</f>
        <v>TL - Insulators</v>
      </c>
      <c r="K43" s="167" t="str">
        <f>Forecast_Capex_Input!L47</f>
        <v>TL - Safe and Reliable Network</v>
      </c>
      <c r="L43" s="167" t="str">
        <f>Forecast_Capex_Input!M47</f>
        <v>N/A</v>
      </c>
      <c r="M43" s="245">
        <f>IFERROR(INDEX(Capex_Forecast!$AE$11:$AE$1010,MATCH(D43,Capex_Forecast!$D$11:$D$1010,0))*1,0)</f>
        <v>1</v>
      </c>
      <c r="N43" s="165"/>
      <c r="O43" s="223">
        <v>0</v>
      </c>
      <c r="P43" s="223">
        <v>0</v>
      </c>
      <c r="Q43" s="223">
        <v>0</v>
      </c>
      <c r="R43" s="223">
        <v>0</v>
      </c>
      <c r="S43" s="223">
        <v>7.9087382863603548E-2</v>
      </c>
      <c r="T43" s="223">
        <v>7.9087382863603548E-2</v>
      </c>
      <c r="U43" s="165"/>
      <c r="V43" s="223">
        <v>0</v>
      </c>
      <c r="W43" s="223">
        <v>0</v>
      </c>
      <c r="X43" s="223">
        <v>0</v>
      </c>
      <c r="Y43" s="223">
        <v>0</v>
      </c>
      <c r="Z43" s="223">
        <v>9.0177881610030847E-2</v>
      </c>
      <c r="AA43" s="223">
        <v>9.0177881610030847E-2</v>
      </c>
    </row>
    <row r="44" spans="3:27" x14ac:dyDescent="0.2">
      <c r="C44" s="174">
        <f>Forecast_Capex_Input!C48</f>
        <v>37</v>
      </c>
      <c r="D44" s="167" t="str">
        <f>Forecast_Capex_Input!D48</f>
        <v>Line 90/92 Refurbishment</v>
      </c>
      <c r="E44" s="167" t="str">
        <f>Forecast_Capex_Input!F48</f>
        <v>Replacement Expenditure</v>
      </c>
      <c r="F44" s="167" t="str">
        <f>Forecast_Capex_Input!G48</f>
        <v>Transmission Lines</v>
      </c>
      <c r="G44" s="167" t="str">
        <f>Forecast_Capex_Input!H48</f>
        <v>Repex</v>
      </c>
      <c r="H44" s="167" t="str">
        <f>Forecast_Capex_Input!I48</f>
        <v>N/A</v>
      </c>
      <c r="I44" s="167" t="str">
        <f>Forecast_Capex_Input!J48</f>
        <v>N/A</v>
      </c>
      <c r="J44" s="167" t="str">
        <f>Forecast_Capex_Input!K48</f>
        <v>TL - Transmission towers</v>
      </c>
      <c r="K44" s="167" t="str">
        <f>Forecast_Capex_Input!L48</f>
        <v>TL - Safe and Reliable Network</v>
      </c>
      <c r="L44" s="167" t="str">
        <f>Forecast_Capex_Input!M48</f>
        <v>N/A</v>
      </c>
      <c r="M44" s="245">
        <f>IFERROR(INDEX(Capex_Forecast!$AE$11:$AE$1010,MATCH(D44,Capex_Forecast!$D$11:$D$1010,0))*1,0)</f>
        <v>1</v>
      </c>
      <c r="N44" s="165"/>
      <c r="O44" s="223">
        <v>3.5013405530100704E-2</v>
      </c>
      <c r="P44" s="223">
        <v>1.2255949007250977</v>
      </c>
      <c r="Q44" s="223">
        <v>0</v>
      </c>
      <c r="R44" s="223">
        <v>0</v>
      </c>
      <c r="S44" s="223">
        <v>0</v>
      </c>
      <c r="T44" s="223">
        <v>1.2606083062551985</v>
      </c>
      <c r="U44" s="165"/>
      <c r="V44" s="223">
        <v>4.0575817359209725E-2</v>
      </c>
      <c r="W44" s="223">
        <v>1.3925491667523027</v>
      </c>
      <c r="X44" s="223">
        <v>0</v>
      </c>
      <c r="Y44" s="223">
        <v>0</v>
      </c>
      <c r="Z44" s="223">
        <v>0</v>
      </c>
      <c r="AA44" s="223">
        <v>1.4331249841115123</v>
      </c>
    </row>
    <row r="45" spans="3:27" x14ac:dyDescent="0.2">
      <c r="C45" s="174">
        <f>Forecast_Capex_Input!C49</f>
        <v>38</v>
      </c>
      <c r="D45" s="167" t="str">
        <f>Forecast_Capex_Input!D49</f>
        <v>Line 92/93 Refurbishment</v>
      </c>
      <c r="E45" s="167" t="str">
        <f>Forecast_Capex_Input!F49</f>
        <v>Replacement Expenditure</v>
      </c>
      <c r="F45" s="167" t="str">
        <f>Forecast_Capex_Input!G49</f>
        <v>Transmission Lines</v>
      </c>
      <c r="G45" s="167" t="str">
        <f>Forecast_Capex_Input!H49</f>
        <v>Repex</v>
      </c>
      <c r="H45" s="167" t="str">
        <f>Forecast_Capex_Input!I49</f>
        <v>N/A</v>
      </c>
      <c r="I45" s="167" t="str">
        <f>Forecast_Capex_Input!J49</f>
        <v>N/A</v>
      </c>
      <c r="J45" s="167" t="str">
        <f>Forecast_Capex_Input!K49</f>
        <v>TL - Transmission towers</v>
      </c>
      <c r="K45" s="167" t="str">
        <f>Forecast_Capex_Input!L49</f>
        <v>TL - Safe and Reliable Network</v>
      </c>
      <c r="L45" s="167" t="str">
        <f>Forecast_Capex_Input!M49</f>
        <v>N/A</v>
      </c>
      <c r="M45" s="245">
        <f>IFERROR(INDEX(Capex_Forecast!$AE$11:$AE$1010,MATCH(D45,Capex_Forecast!$D$11:$D$1010,0))*1,0)</f>
        <v>1</v>
      </c>
      <c r="N45" s="165"/>
      <c r="O45" s="223">
        <v>5.4737673974766886E-2</v>
      </c>
      <c r="P45" s="223">
        <v>2.1504960306524432</v>
      </c>
      <c r="Q45" s="223">
        <v>0</v>
      </c>
      <c r="R45" s="223">
        <v>0</v>
      </c>
      <c r="S45" s="223">
        <v>0</v>
      </c>
      <c r="T45" s="223">
        <v>2.2052337046272101</v>
      </c>
      <c r="U45" s="165"/>
      <c r="V45" s="223">
        <v>6.3433585743572218E-2</v>
      </c>
      <c r="W45" s="223">
        <v>2.4434431424424656</v>
      </c>
      <c r="X45" s="223">
        <v>0</v>
      </c>
      <c r="Y45" s="223">
        <v>0</v>
      </c>
      <c r="Z45" s="223">
        <v>0</v>
      </c>
      <c r="AA45" s="223">
        <v>2.5068767281860378</v>
      </c>
    </row>
    <row r="46" spans="3:27" x14ac:dyDescent="0.2">
      <c r="C46" s="174">
        <f>Forecast_Capex_Input!C50</f>
        <v>39</v>
      </c>
      <c r="D46" s="167" t="str">
        <f>Forecast_Capex_Input!D50</f>
        <v>Line 94/96 Refurbishment</v>
      </c>
      <c r="E46" s="167" t="str">
        <f>Forecast_Capex_Input!F50</f>
        <v>Replacement Expenditure</v>
      </c>
      <c r="F46" s="167" t="str">
        <f>Forecast_Capex_Input!G50</f>
        <v>Transmission Lines</v>
      </c>
      <c r="G46" s="167" t="str">
        <f>Forecast_Capex_Input!H50</f>
        <v>Repex</v>
      </c>
      <c r="H46" s="167" t="str">
        <f>Forecast_Capex_Input!I50</f>
        <v>N/A</v>
      </c>
      <c r="I46" s="167" t="str">
        <f>Forecast_Capex_Input!J50</f>
        <v>N/A</v>
      </c>
      <c r="J46" s="167" t="str">
        <f>Forecast_Capex_Input!K50</f>
        <v>TL - Transmission towers</v>
      </c>
      <c r="K46" s="167" t="str">
        <f>Forecast_Capex_Input!L50</f>
        <v>TL - Safe and Reliable Network</v>
      </c>
      <c r="L46" s="167" t="str">
        <f>Forecast_Capex_Input!M50</f>
        <v>N/A</v>
      </c>
      <c r="M46" s="245">
        <f>IFERROR(INDEX(Capex_Forecast!$AE$11:$AE$1010,MATCH(D46,Capex_Forecast!$D$11:$D$1010,0))*1,0)</f>
        <v>1</v>
      </c>
      <c r="N46" s="165"/>
      <c r="O46" s="223">
        <v>0</v>
      </c>
      <c r="P46" s="223">
        <v>0</v>
      </c>
      <c r="Q46" s="223">
        <v>5.7998295454324153E-2</v>
      </c>
      <c r="R46" s="223">
        <v>3.0598649161347899</v>
      </c>
      <c r="S46" s="223">
        <v>0.15117490389210334</v>
      </c>
      <c r="T46" s="223">
        <v>3.2690381154812176</v>
      </c>
      <c r="U46" s="165"/>
      <c r="V46" s="223">
        <v>0</v>
      </c>
      <c r="W46" s="223">
        <v>0</v>
      </c>
      <c r="X46" s="223">
        <v>6.6604940042842606E-2</v>
      </c>
      <c r="Y46" s="223">
        <v>3.560342054834555</v>
      </c>
      <c r="Z46" s="223">
        <v>0.17237430411752441</v>
      </c>
      <c r="AA46" s="223">
        <v>3.7993212989949221</v>
      </c>
    </row>
    <row r="47" spans="3:27" x14ac:dyDescent="0.2">
      <c r="C47" s="174">
        <f>Forecast_Capex_Input!C51</f>
        <v>40</v>
      </c>
      <c r="D47" s="167" t="str">
        <f>Forecast_Capex_Input!D51</f>
        <v>Line 947 Refurbishment</v>
      </c>
      <c r="E47" s="167" t="str">
        <f>Forecast_Capex_Input!F51</f>
        <v>Replacement Expenditure</v>
      </c>
      <c r="F47" s="167" t="str">
        <f>Forecast_Capex_Input!G51</f>
        <v>Transmission Lines</v>
      </c>
      <c r="G47" s="167" t="str">
        <f>Forecast_Capex_Input!H51</f>
        <v>Repex</v>
      </c>
      <c r="H47" s="167" t="str">
        <f>Forecast_Capex_Input!I51</f>
        <v>N/A</v>
      </c>
      <c r="I47" s="167" t="str">
        <f>Forecast_Capex_Input!J51</f>
        <v>N/A</v>
      </c>
      <c r="J47" s="167" t="str">
        <f>Forecast_Capex_Input!K51</f>
        <v>TL - Transmission poles</v>
      </c>
      <c r="K47" s="167" t="str">
        <f>Forecast_Capex_Input!L51</f>
        <v>TL - Safe and Reliable Network</v>
      </c>
      <c r="L47" s="167" t="str">
        <f>Forecast_Capex_Input!M51</f>
        <v>N/A</v>
      </c>
      <c r="M47" s="245">
        <f>IFERROR(INDEX(Capex_Forecast!$AE$11:$AE$1010,MATCH(D47,Capex_Forecast!$D$11:$D$1010,0))*1,0)</f>
        <v>1</v>
      </c>
      <c r="N47" s="165"/>
      <c r="O47" s="223">
        <v>0</v>
      </c>
      <c r="P47" s="223">
        <v>0</v>
      </c>
      <c r="Q47" s="223">
        <v>0</v>
      </c>
      <c r="R47" s="223">
        <v>0.12670726814323702</v>
      </c>
      <c r="S47" s="223">
        <v>4.9734947717776485</v>
      </c>
      <c r="T47" s="223">
        <v>5.1002020399208856</v>
      </c>
      <c r="U47" s="165"/>
      <c r="V47" s="223">
        <v>0</v>
      </c>
      <c r="W47" s="223">
        <v>0</v>
      </c>
      <c r="X47" s="223">
        <v>0</v>
      </c>
      <c r="Y47" s="223">
        <v>0.14743174218076921</v>
      </c>
      <c r="Z47" s="223">
        <v>5.6709326630641881</v>
      </c>
      <c r="AA47" s="223">
        <v>5.8183644052449575</v>
      </c>
    </row>
    <row r="48" spans="3:27" x14ac:dyDescent="0.2">
      <c r="C48" s="174">
        <f>Forecast_Capex_Input!C52</f>
        <v>41</v>
      </c>
      <c r="D48" s="167" t="str">
        <f>Forecast_Capex_Input!D52</f>
        <v>Line 94M Refurbishment</v>
      </c>
      <c r="E48" s="167" t="str">
        <f>Forecast_Capex_Input!F52</f>
        <v>Replacement Expenditure</v>
      </c>
      <c r="F48" s="167" t="str">
        <f>Forecast_Capex_Input!G52</f>
        <v>Transmission Lines</v>
      </c>
      <c r="G48" s="167" t="str">
        <f>Forecast_Capex_Input!H52</f>
        <v>Repex</v>
      </c>
      <c r="H48" s="167" t="str">
        <f>Forecast_Capex_Input!I52</f>
        <v>N/A</v>
      </c>
      <c r="I48" s="167" t="str">
        <f>Forecast_Capex_Input!J52</f>
        <v>N/A</v>
      </c>
      <c r="J48" s="167" t="str">
        <f>Forecast_Capex_Input!K52</f>
        <v>TL - Transmission poles</v>
      </c>
      <c r="K48" s="167" t="str">
        <f>Forecast_Capex_Input!L52</f>
        <v>TL - Safe and Reliable Network</v>
      </c>
      <c r="L48" s="167" t="str">
        <f>Forecast_Capex_Input!M52</f>
        <v>N/A</v>
      </c>
      <c r="M48" s="245">
        <f>IFERROR(INDEX(Capex_Forecast!$AE$11:$AE$1010,MATCH(D48,Capex_Forecast!$D$11:$D$1010,0))*1,0)</f>
        <v>1</v>
      </c>
      <c r="N48" s="165"/>
      <c r="O48" s="223">
        <v>0</v>
      </c>
      <c r="P48" s="223">
        <v>0.14402130506058536</v>
      </c>
      <c r="Q48" s="223">
        <v>6.3417649464985058</v>
      </c>
      <c r="R48" s="223">
        <v>0</v>
      </c>
      <c r="S48" s="223">
        <v>0</v>
      </c>
      <c r="T48" s="223">
        <v>6.4857862515590909</v>
      </c>
      <c r="U48" s="165"/>
      <c r="V48" s="223">
        <v>0</v>
      </c>
      <c r="W48" s="223">
        <v>0.16364032539466514</v>
      </c>
      <c r="X48" s="223">
        <v>7.2828497927147584</v>
      </c>
      <c r="Y48" s="223">
        <v>0</v>
      </c>
      <c r="Z48" s="223">
        <v>0</v>
      </c>
      <c r="AA48" s="223">
        <v>7.4464901181094234</v>
      </c>
    </row>
    <row r="49" spans="3:27" x14ac:dyDescent="0.2">
      <c r="C49" s="174">
        <f>Forecast_Capex_Input!C53</f>
        <v>42</v>
      </c>
      <c r="D49" s="167" t="str">
        <f>Forecast_Capex_Input!D53</f>
        <v>Line 94U Refurbishment</v>
      </c>
      <c r="E49" s="167" t="str">
        <f>Forecast_Capex_Input!F53</f>
        <v>Replacement Expenditure</v>
      </c>
      <c r="F49" s="167" t="str">
        <f>Forecast_Capex_Input!G53</f>
        <v>Transmission Lines</v>
      </c>
      <c r="G49" s="167" t="str">
        <f>Forecast_Capex_Input!H53</f>
        <v>Repex</v>
      </c>
      <c r="H49" s="167" t="str">
        <f>Forecast_Capex_Input!I53</f>
        <v>N/A</v>
      </c>
      <c r="I49" s="167" t="str">
        <f>Forecast_Capex_Input!J53</f>
        <v>N/A</v>
      </c>
      <c r="J49" s="167" t="str">
        <f>Forecast_Capex_Input!K53</f>
        <v>TL - Transmission poles</v>
      </c>
      <c r="K49" s="167" t="str">
        <f>Forecast_Capex_Input!L53</f>
        <v>TL - Safe and Reliable Network</v>
      </c>
      <c r="L49" s="167" t="str">
        <f>Forecast_Capex_Input!M53</f>
        <v>N/A</v>
      </c>
      <c r="M49" s="245">
        <f>IFERROR(INDEX(Capex_Forecast!$AE$11:$AE$1010,MATCH(D49,Capex_Forecast!$D$11:$D$1010,0))*1,0)</f>
        <v>1</v>
      </c>
      <c r="N49" s="165"/>
      <c r="O49" s="223">
        <v>0</v>
      </c>
      <c r="P49" s="223">
        <v>0</v>
      </c>
      <c r="Q49" s="223">
        <v>0.32519348026139128</v>
      </c>
      <c r="R49" s="223">
        <v>17.153249135279715</v>
      </c>
      <c r="S49" s="223">
        <v>0.84734806817245034</v>
      </c>
      <c r="T49" s="223">
        <v>18.325790683713556</v>
      </c>
      <c r="U49" s="165"/>
      <c r="V49" s="223">
        <v>0</v>
      </c>
      <c r="W49" s="223">
        <v>0</v>
      </c>
      <c r="X49" s="223">
        <v>0.37345049687177367</v>
      </c>
      <c r="Y49" s="223">
        <v>19.958866141887086</v>
      </c>
      <c r="Z49" s="223">
        <v>0.96617249183635368</v>
      </c>
      <c r="AA49" s="223">
        <v>21.298489130595211</v>
      </c>
    </row>
    <row r="50" spans="3:27" x14ac:dyDescent="0.2">
      <c r="C50" s="174">
        <f>Forecast_Capex_Input!C54</f>
        <v>43</v>
      </c>
      <c r="D50" s="167" t="str">
        <f>Forecast_Capex_Input!D54</f>
        <v>Line 95 Refurbishment</v>
      </c>
      <c r="E50" s="167" t="str">
        <f>Forecast_Capex_Input!F54</f>
        <v>Replacement Expenditure</v>
      </c>
      <c r="F50" s="167" t="str">
        <f>Forecast_Capex_Input!G54</f>
        <v>Transmission Lines</v>
      </c>
      <c r="G50" s="167" t="str">
        <f>Forecast_Capex_Input!H54</f>
        <v>Repex</v>
      </c>
      <c r="H50" s="167" t="str">
        <f>Forecast_Capex_Input!I54</f>
        <v>N/A</v>
      </c>
      <c r="I50" s="167" t="str">
        <f>Forecast_Capex_Input!J54</f>
        <v>N/A</v>
      </c>
      <c r="J50" s="167" t="str">
        <f>Forecast_Capex_Input!K54</f>
        <v>TL - Transmission towers</v>
      </c>
      <c r="K50" s="167" t="str">
        <f>Forecast_Capex_Input!L54</f>
        <v>TL - Safe and Reliable Network</v>
      </c>
      <c r="L50" s="167" t="str">
        <f>Forecast_Capex_Input!M54</f>
        <v>N/A</v>
      </c>
      <c r="M50" s="245">
        <f>IFERROR(INDEX(Capex_Forecast!$AE$11:$AE$1010,MATCH(D50,Capex_Forecast!$D$11:$D$1010,0))*1,0)</f>
        <v>1</v>
      </c>
      <c r="N50" s="165"/>
      <c r="O50" s="223">
        <v>0</v>
      </c>
      <c r="P50" s="223">
        <v>4.7984674057410873E-2</v>
      </c>
      <c r="Q50" s="223">
        <v>1.8861784969592885</v>
      </c>
      <c r="R50" s="223">
        <v>0</v>
      </c>
      <c r="S50" s="223">
        <v>0</v>
      </c>
      <c r="T50" s="223">
        <v>1.9341631710166993</v>
      </c>
      <c r="U50" s="165"/>
      <c r="V50" s="223">
        <v>0</v>
      </c>
      <c r="W50" s="223">
        <v>5.4521292342188332E-2</v>
      </c>
      <c r="X50" s="223">
        <v>2.1660775496240205</v>
      </c>
      <c r="Y50" s="223">
        <v>0</v>
      </c>
      <c r="Z50" s="223">
        <v>0</v>
      </c>
      <c r="AA50" s="223">
        <v>2.220598841966209</v>
      </c>
    </row>
    <row r="51" spans="3:27" x14ac:dyDescent="0.2">
      <c r="C51" s="174">
        <f>Forecast_Capex_Input!C55</f>
        <v>44</v>
      </c>
      <c r="D51" s="167" t="str">
        <f>Forecast_Capex_Input!D55</f>
        <v>Line 963 Refurb</v>
      </c>
      <c r="E51" s="167" t="str">
        <f>Forecast_Capex_Input!F55</f>
        <v>Replacement Expenditure</v>
      </c>
      <c r="F51" s="167" t="str">
        <f>Forecast_Capex_Input!G55</f>
        <v>Transmission Lines</v>
      </c>
      <c r="G51" s="167" t="str">
        <f>Forecast_Capex_Input!H55</f>
        <v>Repex</v>
      </c>
      <c r="H51" s="167" t="str">
        <f>Forecast_Capex_Input!I55</f>
        <v>N/A</v>
      </c>
      <c r="I51" s="167" t="str">
        <f>Forecast_Capex_Input!J55</f>
        <v>N/A</v>
      </c>
      <c r="J51" s="167" t="str">
        <f>Forecast_Capex_Input!K55</f>
        <v>TL - Transmission poles</v>
      </c>
      <c r="K51" s="167" t="str">
        <f>Forecast_Capex_Input!L55</f>
        <v>TL - Safe and Reliable Network</v>
      </c>
      <c r="L51" s="167" t="str">
        <f>Forecast_Capex_Input!M55</f>
        <v>N/A</v>
      </c>
      <c r="M51" s="245">
        <f>IFERROR(INDEX(Capex_Forecast!$AE$11:$AE$1010,MATCH(D51,Capex_Forecast!$D$11:$D$1010,0))*1,0)</f>
        <v>1</v>
      </c>
      <c r="N51" s="165"/>
      <c r="O51" s="223">
        <v>0.10357203478374698</v>
      </c>
      <c r="P51" s="223">
        <v>2.6349332744404967</v>
      </c>
      <c r="Q51" s="223">
        <v>4.6198782517550274</v>
      </c>
      <c r="R51" s="223">
        <v>0</v>
      </c>
      <c r="S51" s="223">
        <v>0</v>
      </c>
      <c r="T51" s="223">
        <v>7.3583835609792709</v>
      </c>
      <c r="U51" s="165"/>
      <c r="V51" s="223">
        <v>0.12002602726816067</v>
      </c>
      <c r="W51" s="223">
        <v>2.9938719013918718</v>
      </c>
      <c r="X51" s="223">
        <v>5.305444091985545</v>
      </c>
      <c r="Y51" s="223">
        <v>0</v>
      </c>
      <c r="Z51" s="223">
        <v>0</v>
      </c>
      <c r="AA51" s="223">
        <v>8.419342020645578</v>
      </c>
    </row>
    <row r="52" spans="3:27" x14ac:dyDescent="0.2">
      <c r="C52" s="174">
        <f>Forecast_Capex_Input!C56</f>
        <v>45</v>
      </c>
      <c r="D52" s="167" t="str">
        <f>Forecast_Capex_Input!D56</f>
        <v>Line 963/96P Refurbishment</v>
      </c>
      <c r="E52" s="167" t="str">
        <f>Forecast_Capex_Input!F56</f>
        <v>Replacement Expenditure</v>
      </c>
      <c r="F52" s="167" t="str">
        <f>Forecast_Capex_Input!G56</f>
        <v>Transmission Lines</v>
      </c>
      <c r="G52" s="167" t="str">
        <f>Forecast_Capex_Input!H56</f>
        <v>Repex</v>
      </c>
      <c r="H52" s="167" t="str">
        <f>Forecast_Capex_Input!I56</f>
        <v>N/A</v>
      </c>
      <c r="I52" s="167" t="str">
        <f>Forecast_Capex_Input!J56</f>
        <v>N/A</v>
      </c>
      <c r="J52" s="167" t="str">
        <f>Forecast_Capex_Input!K56</f>
        <v>TL - Transmission poles</v>
      </c>
      <c r="K52" s="167" t="str">
        <f>Forecast_Capex_Input!L56</f>
        <v>TL - Safe and Reliable Network</v>
      </c>
      <c r="L52" s="167" t="str">
        <f>Forecast_Capex_Input!M56</f>
        <v>N/A</v>
      </c>
      <c r="M52" s="245">
        <f>IFERROR(INDEX(Capex_Forecast!$AE$11:$AE$1010,MATCH(D52,Capex_Forecast!$D$11:$D$1010,0))*1,0)</f>
        <v>1</v>
      </c>
      <c r="N52" s="165"/>
      <c r="O52" s="223">
        <v>0</v>
      </c>
      <c r="P52" s="223">
        <v>0</v>
      </c>
      <c r="Q52" s="223">
        <v>0</v>
      </c>
      <c r="R52" s="223">
        <v>0</v>
      </c>
      <c r="S52" s="223">
        <v>0</v>
      </c>
      <c r="T52" s="223">
        <v>0</v>
      </c>
      <c r="U52" s="165"/>
      <c r="V52" s="223">
        <v>0</v>
      </c>
      <c r="W52" s="223">
        <v>0</v>
      </c>
      <c r="X52" s="223">
        <v>0</v>
      </c>
      <c r="Y52" s="223">
        <v>0</v>
      </c>
      <c r="Z52" s="223">
        <v>0</v>
      </c>
      <c r="AA52" s="223">
        <v>0</v>
      </c>
    </row>
    <row r="53" spans="3:27" x14ac:dyDescent="0.2">
      <c r="C53" s="174">
        <f>Forecast_Capex_Input!C57</f>
        <v>46</v>
      </c>
      <c r="D53" s="167" t="str">
        <f>Forecast_Capex_Input!D57</f>
        <v>Line 964 Refurbishment</v>
      </c>
      <c r="E53" s="167" t="str">
        <f>Forecast_Capex_Input!F57</f>
        <v>Replacement Expenditure</v>
      </c>
      <c r="F53" s="167" t="str">
        <f>Forecast_Capex_Input!G57</f>
        <v>Transmission Lines</v>
      </c>
      <c r="G53" s="167" t="str">
        <f>Forecast_Capex_Input!H57</f>
        <v>Repex</v>
      </c>
      <c r="H53" s="167" t="str">
        <f>Forecast_Capex_Input!I57</f>
        <v>N/A</v>
      </c>
      <c r="I53" s="167" t="str">
        <f>Forecast_Capex_Input!J57</f>
        <v>N/A</v>
      </c>
      <c r="J53" s="167" t="str">
        <f>Forecast_Capex_Input!K57</f>
        <v>TL - Transmission poles</v>
      </c>
      <c r="K53" s="167" t="str">
        <f>Forecast_Capex_Input!L57</f>
        <v>TL - Safe and Reliable Network</v>
      </c>
      <c r="L53" s="167" t="str">
        <f>Forecast_Capex_Input!M57</f>
        <v>N/A</v>
      </c>
      <c r="M53" s="245">
        <f>IFERROR(INDEX(Capex_Forecast!$AE$11:$AE$1010,MATCH(D53,Capex_Forecast!$D$11:$D$1010,0))*1,0)</f>
        <v>1</v>
      </c>
      <c r="N53" s="165"/>
      <c r="O53" s="223">
        <v>6.4274370192760819E-2</v>
      </c>
      <c r="P53" s="223">
        <v>2.5232073780387814</v>
      </c>
      <c r="Q53" s="223">
        <v>0</v>
      </c>
      <c r="R53" s="223">
        <v>0</v>
      </c>
      <c r="S53" s="223">
        <v>0</v>
      </c>
      <c r="T53" s="223">
        <v>2.587481748231542</v>
      </c>
      <c r="U53" s="165"/>
      <c r="V53" s="223">
        <v>7.4485331156309134E-2</v>
      </c>
      <c r="W53" s="223">
        <v>2.8669263634765172</v>
      </c>
      <c r="X53" s="223">
        <v>0</v>
      </c>
      <c r="Y53" s="223">
        <v>0</v>
      </c>
      <c r="Z53" s="223">
        <v>0</v>
      </c>
      <c r="AA53" s="223">
        <v>2.9414116946328264</v>
      </c>
    </row>
    <row r="54" spans="3:27" x14ac:dyDescent="0.2">
      <c r="C54" s="174">
        <f>Forecast_Capex_Input!C58</f>
        <v>47</v>
      </c>
      <c r="D54" s="167" t="str">
        <f>Forecast_Capex_Input!D58</f>
        <v>Line 965 Refurbishment</v>
      </c>
      <c r="E54" s="167" t="str">
        <f>Forecast_Capex_Input!F58</f>
        <v>Replacement Expenditure</v>
      </c>
      <c r="F54" s="167" t="str">
        <f>Forecast_Capex_Input!G58</f>
        <v>Transmission Lines</v>
      </c>
      <c r="G54" s="167" t="str">
        <f>Forecast_Capex_Input!H58</f>
        <v>Repex</v>
      </c>
      <c r="H54" s="167" t="str">
        <f>Forecast_Capex_Input!I58</f>
        <v>N/A</v>
      </c>
      <c r="I54" s="167" t="str">
        <f>Forecast_Capex_Input!J58</f>
        <v>N/A</v>
      </c>
      <c r="J54" s="167" t="str">
        <f>Forecast_Capex_Input!K58</f>
        <v>TL - Transmission poles</v>
      </c>
      <c r="K54" s="167" t="str">
        <f>Forecast_Capex_Input!L58</f>
        <v>TL - Safe and Reliable Network</v>
      </c>
      <c r="L54" s="167" t="str">
        <f>Forecast_Capex_Input!M58</f>
        <v>N/A</v>
      </c>
      <c r="M54" s="245">
        <f>IFERROR(INDEX(Capex_Forecast!$AE$11:$AE$1010,MATCH(D54,Capex_Forecast!$D$11:$D$1010,0))*1,0)</f>
        <v>1</v>
      </c>
      <c r="N54" s="165"/>
      <c r="O54" s="223">
        <v>0</v>
      </c>
      <c r="P54" s="223">
        <v>0</v>
      </c>
      <c r="Q54" s="223">
        <v>0</v>
      </c>
      <c r="R54" s="223">
        <v>0</v>
      </c>
      <c r="S54" s="223">
        <v>0</v>
      </c>
      <c r="T54" s="223">
        <v>0</v>
      </c>
      <c r="U54" s="165"/>
      <c r="V54" s="223">
        <v>0</v>
      </c>
      <c r="W54" s="223">
        <v>0</v>
      </c>
      <c r="X54" s="223">
        <v>0</v>
      </c>
      <c r="Y54" s="223">
        <v>0</v>
      </c>
      <c r="Z54" s="223">
        <v>0</v>
      </c>
      <c r="AA54" s="223">
        <v>0</v>
      </c>
    </row>
    <row r="55" spans="3:27" x14ac:dyDescent="0.2">
      <c r="C55" s="174">
        <f>Forecast_Capex_Input!C59</f>
        <v>48</v>
      </c>
      <c r="D55" s="167" t="str">
        <f>Forecast_Capex_Input!D59</f>
        <v>Line 966 Refurbishment</v>
      </c>
      <c r="E55" s="167" t="str">
        <f>Forecast_Capex_Input!F59</f>
        <v>Replacement Expenditure</v>
      </c>
      <c r="F55" s="167" t="str">
        <f>Forecast_Capex_Input!G59</f>
        <v>Transmission Lines</v>
      </c>
      <c r="G55" s="167" t="str">
        <f>Forecast_Capex_Input!H59</f>
        <v>Repex</v>
      </c>
      <c r="H55" s="167" t="str">
        <f>Forecast_Capex_Input!I59</f>
        <v>N/A</v>
      </c>
      <c r="I55" s="167" t="str">
        <f>Forecast_Capex_Input!J59</f>
        <v>N/A</v>
      </c>
      <c r="J55" s="167" t="str">
        <f>Forecast_Capex_Input!K59</f>
        <v>TL - Transmission poles</v>
      </c>
      <c r="K55" s="167" t="str">
        <f>Forecast_Capex_Input!L59</f>
        <v>TL - Safe and Reliable Network</v>
      </c>
      <c r="L55" s="167" t="str">
        <f>Forecast_Capex_Input!M59</f>
        <v>N/A</v>
      </c>
      <c r="M55" s="245">
        <f>IFERROR(INDEX(Capex_Forecast!$AE$11:$AE$1010,MATCH(D55,Capex_Forecast!$D$11:$D$1010,0))*1,0)</f>
        <v>1</v>
      </c>
      <c r="N55" s="165"/>
      <c r="O55" s="223">
        <v>0.24862083038065771</v>
      </c>
      <c r="P55" s="223">
        <v>12.271107018166781</v>
      </c>
      <c r="Q55" s="223">
        <v>0</v>
      </c>
      <c r="R55" s="223">
        <v>0</v>
      </c>
      <c r="S55" s="223">
        <v>0</v>
      </c>
      <c r="T55" s="223">
        <v>12.519727848547438</v>
      </c>
      <c r="U55" s="165"/>
      <c r="V55" s="223">
        <v>0.28811802943727005</v>
      </c>
      <c r="W55" s="223">
        <v>13.942714548801282</v>
      </c>
      <c r="X55" s="223">
        <v>0</v>
      </c>
      <c r="Y55" s="223">
        <v>0</v>
      </c>
      <c r="Z55" s="223">
        <v>0</v>
      </c>
      <c r="AA55" s="223">
        <v>14.230832578238552</v>
      </c>
    </row>
    <row r="56" spans="3:27" x14ac:dyDescent="0.2">
      <c r="C56" s="174">
        <f>Forecast_Capex_Input!C60</f>
        <v>49</v>
      </c>
      <c r="D56" s="167" t="str">
        <f>Forecast_Capex_Input!D60</f>
        <v>Line 977/1 Refurbishment</v>
      </c>
      <c r="E56" s="167" t="str">
        <f>Forecast_Capex_Input!F60</f>
        <v>Replacement Expenditure</v>
      </c>
      <c r="F56" s="167" t="str">
        <f>Forecast_Capex_Input!G60</f>
        <v>Transmission Lines</v>
      </c>
      <c r="G56" s="167" t="str">
        <f>Forecast_Capex_Input!H60</f>
        <v>Repex</v>
      </c>
      <c r="H56" s="167" t="str">
        <f>Forecast_Capex_Input!I60</f>
        <v>N/A</v>
      </c>
      <c r="I56" s="167" t="str">
        <f>Forecast_Capex_Input!J60</f>
        <v>N/A</v>
      </c>
      <c r="J56" s="167" t="str">
        <f>Forecast_Capex_Input!K60</f>
        <v>TL - Transmission poles</v>
      </c>
      <c r="K56" s="167" t="str">
        <f>Forecast_Capex_Input!L60</f>
        <v>TL - Safe and Reliable Network</v>
      </c>
      <c r="L56" s="167" t="str">
        <f>Forecast_Capex_Input!M60</f>
        <v>N/A</v>
      </c>
      <c r="M56" s="245">
        <f>IFERROR(INDEX(Capex_Forecast!$AE$11:$AE$1010,MATCH(D56,Capex_Forecast!$D$11:$D$1010,0))*1,0)</f>
        <v>1</v>
      </c>
      <c r="N56" s="165"/>
      <c r="O56" s="223">
        <v>9.1871838946980186E-2</v>
      </c>
      <c r="P56" s="223">
        <v>0.54591910411219891</v>
      </c>
      <c r="Q56" s="223">
        <v>7.6958486069810021</v>
      </c>
      <c r="R56" s="223">
        <v>0</v>
      </c>
      <c r="S56" s="223">
        <v>0</v>
      </c>
      <c r="T56" s="223">
        <v>8.3336395500401821</v>
      </c>
      <c r="U56" s="165"/>
      <c r="V56" s="223">
        <v>0.10646707742732039</v>
      </c>
      <c r="W56" s="223">
        <v>0.62028586533432717</v>
      </c>
      <c r="X56" s="223">
        <v>8.8378724069648023</v>
      </c>
      <c r="Y56" s="223">
        <v>0</v>
      </c>
      <c r="Z56" s="223">
        <v>0</v>
      </c>
      <c r="AA56" s="223">
        <v>9.56462534972645</v>
      </c>
    </row>
    <row r="57" spans="3:27" x14ac:dyDescent="0.2">
      <c r="C57" s="174">
        <f>Forecast_Capex_Input!C61</f>
        <v>50</v>
      </c>
      <c r="D57" s="167" t="str">
        <f>Forecast_Capex_Input!D61</f>
        <v>Line 978 Refurbishment</v>
      </c>
      <c r="E57" s="167" t="str">
        <f>Forecast_Capex_Input!F61</f>
        <v>Replacement Expenditure</v>
      </c>
      <c r="F57" s="167" t="str">
        <f>Forecast_Capex_Input!G61</f>
        <v>Transmission Lines</v>
      </c>
      <c r="G57" s="167" t="str">
        <f>Forecast_Capex_Input!H61</f>
        <v>Repex</v>
      </c>
      <c r="H57" s="167" t="str">
        <f>Forecast_Capex_Input!I61</f>
        <v>N/A</v>
      </c>
      <c r="I57" s="167" t="str">
        <f>Forecast_Capex_Input!J61</f>
        <v>N/A</v>
      </c>
      <c r="J57" s="167" t="str">
        <f>Forecast_Capex_Input!K61</f>
        <v>TL - Transmission poles</v>
      </c>
      <c r="K57" s="167" t="str">
        <f>Forecast_Capex_Input!L61</f>
        <v>TL - Safe and Reliable Network</v>
      </c>
      <c r="L57" s="167" t="str">
        <f>Forecast_Capex_Input!M61</f>
        <v>N/A</v>
      </c>
      <c r="M57" s="245">
        <f>IFERROR(INDEX(Capex_Forecast!$AE$11:$AE$1010,MATCH(D57,Capex_Forecast!$D$11:$D$1010,0))*1,0)</f>
        <v>1</v>
      </c>
      <c r="N57" s="165"/>
      <c r="O57" s="223">
        <v>0</v>
      </c>
      <c r="P57" s="223">
        <v>0</v>
      </c>
      <c r="Q57" s="223">
        <v>0</v>
      </c>
      <c r="R57" s="223">
        <v>0</v>
      </c>
      <c r="S57" s="223">
        <v>0</v>
      </c>
      <c r="T57" s="223">
        <v>0</v>
      </c>
      <c r="U57" s="165"/>
      <c r="V57" s="223">
        <v>0</v>
      </c>
      <c r="W57" s="223">
        <v>0</v>
      </c>
      <c r="X57" s="223">
        <v>0</v>
      </c>
      <c r="Y57" s="223">
        <v>0</v>
      </c>
      <c r="Z57" s="223">
        <v>0</v>
      </c>
      <c r="AA57" s="223">
        <v>0</v>
      </c>
    </row>
    <row r="58" spans="3:27" x14ac:dyDescent="0.2">
      <c r="C58" s="174">
        <f>Forecast_Capex_Input!C62</f>
        <v>51</v>
      </c>
      <c r="D58" s="167" t="str">
        <f>Forecast_Capex_Input!D62</f>
        <v>Line 991 Refurbishment</v>
      </c>
      <c r="E58" s="167" t="str">
        <f>Forecast_Capex_Input!F62</f>
        <v>Replacement Expenditure</v>
      </c>
      <c r="F58" s="167" t="str">
        <f>Forecast_Capex_Input!G62</f>
        <v>Transmission Lines</v>
      </c>
      <c r="G58" s="167" t="str">
        <f>Forecast_Capex_Input!H62</f>
        <v>Repex</v>
      </c>
      <c r="H58" s="167" t="str">
        <f>Forecast_Capex_Input!I62</f>
        <v>N/A</v>
      </c>
      <c r="I58" s="167" t="str">
        <f>Forecast_Capex_Input!J62</f>
        <v>N/A</v>
      </c>
      <c r="J58" s="167" t="str">
        <f>Forecast_Capex_Input!K62</f>
        <v>TL - Transmission poles</v>
      </c>
      <c r="K58" s="167" t="str">
        <f>Forecast_Capex_Input!L62</f>
        <v>TL - Safe and Reliable Network</v>
      </c>
      <c r="L58" s="167" t="str">
        <f>Forecast_Capex_Input!M62</f>
        <v>N/A</v>
      </c>
      <c r="M58" s="245">
        <f>IFERROR(INDEX(Capex_Forecast!$AE$11:$AE$1010,MATCH(D58,Capex_Forecast!$D$11:$D$1010,0))*1,0)</f>
        <v>1</v>
      </c>
      <c r="N58" s="165"/>
      <c r="O58" s="223">
        <v>0</v>
      </c>
      <c r="P58" s="223">
        <v>0</v>
      </c>
      <c r="Q58" s="223">
        <v>0</v>
      </c>
      <c r="R58" s="223">
        <v>0</v>
      </c>
      <c r="S58" s="223">
        <v>0</v>
      </c>
      <c r="T58" s="223">
        <v>0</v>
      </c>
      <c r="U58" s="165"/>
      <c r="V58" s="223">
        <v>0</v>
      </c>
      <c r="W58" s="223">
        <v>0</v>
      </c>
      <c r="X58" s="223">
        <v>0</v>
      </c>
      <c r="Y58" s="223">
        <v>0</v>
      </c>
      <c r="Z58" s="223">
        <v>0</v>
      </c>
      <c r="AA58" s="223">
        <v>0</v>
      </c>
    </row>
    <row r="59" spans="3:27" x14ac:dyDescent="0.2">
      <c r="C59" s="174">
        <f>Forecast_Capex_Input!C63</f>
        <v>52</v>
      </c>
      <c r="D59" s="167" t="str">
        <f>Forecast_Capex_Input!D63</f>
        <v xml:space="preserve">Line 99B Refurbishment </v>
      </c>
      <c r="E59" s="167" t="str">
        <f>Forecast_Capex_Input!F63</f>
        <v>Replacement Expenditure</v>
      </c>
      <c r="F59" s="167" t="str">
        <f>Forecast_Capex_Input!G63</f>
        <v>Transmission Lines</v>
      </c>
      <c r="G59" s="167" t="str">
        <f>Forecast_Capex_Input!H63</f>
        <v>Repex</v>
      </c>
      <c r="H59" s="167" t="str">
        <f>Forecast_Capex_Input!I63</f>
        <v>N/A</v>
      </c>
      <c r="I59" s="167" t="str">
        <f>Forecast_Capex_Input!J63</f>
        <v>N/A</v>
      </c>
      <c r="J59" s="167" t="str">
        <f>Forecast_Capex_Input!K63</f>
        <v>TL - Transmission poles</v>
      </c>
      <c r="K59" s="167" t="str">
        <f>Forecast_Capex_Input!L63</f>
        <v>TL - Safe and Reliable Network</v>
      </c>
      <c r="L59" s="167" t="str">
        <f>Forecast_Capex_Input!M63</f>
        <v>N/A</v>
      </c>
      <c r="M59" s="245">
        <f>IFERROR(INDEX(Capex_Forecast!$AE$11:$AE$1010,MATCH(D59,Capex_Forecast!$D$11:$D$1010,0))*1,0)</f>
        <v>1</v>
      </c>
      <c r="N59" s="165"/>
      <c r="O59" s="223">
        <v>7.7796184110393338E-2</v>
      </c>
      <c r="P59" s="223">
        <v>3.0540259786741295</v>
      </c>
      <c r="Q59" s="223">
        <v>0</v>
      </c>
      <c r="R59" s="223">
        <v>0</v>
      </c>
      <c r="S59" s="223">
        <v>0</v>
      </c>
      <c r="T59" s="223">
        <v>3.1318221627845229</v>
      </c>
      <c r="U59" s="165"/>
      <c r="V59" s="223">
        <v>9.0155290806917837E-2</v>
      </c>
      <c r="W59" s="223">
        <v>3.4700546888098311</v>
      </c>
      <c r="X59" s="223">
        <v>0</v>
      </c>
      <c r="Y59" s="223">
        <v>0</v>
      </c>
      <c r="Z59" s="223">
        <v>0</v>
      </c>
      <c r="AA59" s="223">
        <v>3.560209979616749</v>
      </c>
    </row>
    <row r="60" spans="3:27" x14ac:dyDescent="0.2">
      <c r="C60" s="174">
        <f>Forecast_Capex_Input!C64</f>
        <v>53</v>
      </c>
      <c r="D60" s="167" t="str">
        <f>Forecast_Capex_Input!D64</f>
        <v xml:space="preserve">Line 99Z Refurbishment </v>
      </c>
      <c r="E60" s="167" t="str">
        <f>Forecast_Capex_Input!F64</f>
        <v>Replacement Expenditure</v>
      </c>
      <c r="F60" s="167" t="str">
        <f>Forecast_Capex_Input!G64</f>
        <v>Transmission Lines</v>
      </c>
      <c r="G60" s="167" t="str">
        <f>Forecast_Capex_Input!H64</f>
        <v>Repex</v>
      </c>
      <c r="H60" s="167" t="str">
        <f>Forecast_Capex_Input!I64</f>
        <v>N/A</v>
      </c>
      <c r="I60" s="167" t="str">
        <f>Forecast_Capex_Input!J64</f>
        <v>N/A</v>
      </c>
      <c r="J60" s="167" t="str">
        <f>Forecast_Capex_Input!K64</f>
        <v>TL - Transmission poles</v>
      </c>
      <c r="K60" s="167" t="str">
        <f>Forecast_Capex_Input!L64</f>
        <v>TL - Safe and Reliable Network</v>
      </c>
      <c r="L60" s="167" t="str">
        <f>Forecast_Capex_Input!M64</f>
        <v>N/A</v>
      </c>
      <c r="M60" s="245">
        <f>IFERROR(INDEX(Capex_Forecast!$AE$11:$AE$1010,MATCH(D60,Capex_Forecast!$D$11:$D$1010,0))*1,0)</f>
        <v>1</v>
      </c>
      <c r="N60" s="165"/>
      <c r="O60" s="223">
        <v>2.5435920307247244</v>
      </c>
      <c r="P60" s="223">
        <v>0</v>
      </c>
      <c r="Q60" s="223">
        <v>0</v>
      </c>
      <c r="R60" s="223">
        <v>0</v>
      </c>
      <c r="S60" s="223">
        <v>0</v>
      </c>
      <c r="T60" s="223">
        <v>2.5435920307247244</v>
      </c>
      <c r="U60" s="165"/>
      <c r="V60" s="223">
        <v>2.9476802988015707</v>
      </c>
      <c r="W60" s="223">
        <v>0</v>
      </c>
      <c r="X60" s="223">
        <v>0</v>
      </c>
      <c r="Y60" s="223">
        <v>0</v>
      </c>
      <c r="Z60" s="223">
        <v>0</v>
      </c>
      <c r="AA60" s="223">
        <v>2.9476802988015707</v>
      </c>
    </row>
    <row r="61" spans="3:27" x14ac:dyDescent="0.2">
      <c r="C61" s="174">
        <f>Forecast_Capex_Input!C65</f>
        <v>54</v>
      </c>
      <c r="D61" s="167" t="str">
        <f>Forecast_Capex_Input!D65</f>
        <v>Line 9ML Refurbishment</v>
      </c>
      <c r="E61" s="167" t="str">
        <f>Forecast_Capex_Input!F65</f>
        <v>Replacement Expenditure</v>
      </c>
      <c r="F61" s="167" t="str">
        <f>Forecast_Capex_Input!G65</f>
        <v>Transmission Lines</v>
      </c>
      <c r="G61" s="167" t="str">
        <f>Forecast_Capex_Input!H65</f>
        <v>Repex</v>
      </c>
      <c r="H61" s="167" t="str">
        <f>Forecast_Capex_Input!I65</f>
        <v>N/A</v>
      </c>
      <c r="I61" s="167" t="str">
        <f>Forecast_Capex_Input!J65</f>
        <v>N/A</v>
      </c>
      <c r="J61" s="167" t="str">
        <f>Forecast_Capex_Input!K65</f>
        <v>TL - Transmission poles</v>
      </c>
      <c r="K61" s="167" t="str">
        <f>Forecast_Capex_Input!L65</f>
        <v>TL - Safe and Reliable Network</v>
      </c>
      <c r="L61" s="167" t="str">
        <f>Forecast_Capex_Input!M65</f>
        <v>N/A</v>
      </c>
      <c r="M61" s="245">
        <f>IFERROR(INDEX(Capex_Forecast!$AE$11:$AE$1010,MATCH(D61,Capex_Forecast!$D$11:$D$1010,0))*1,0)</f>
        <v>1</v>
      </c>
      <c r="N61" s="165"/>
      <c r="O61" s="223">
        <v>4.6544644724962216</v>
      </c>
      <c r="P61" s="223">
        <v>0</v>
      </c>
      <c r="Q61" s="223">
        <v>0</v>
      </c>
      <c r="R61" s="223">
        <v>0</v>
      </c>
      <c r="S61" s="223">
        <v>0</v>
      </c>
      <c r="T61" s="223">
        <v>4.6544644724962216</v>
      </c>
      <c r="U61" s="165"/>
      <c r="V61" s="223">
        <v>5.3938969226680058</v>
      </c>
      <c r="W61" s="223">
        <v>0</v>
      </c>
      <c r="X61" s="223">
        <v>0</v>
      </c>
      <c r="Y61" s="223">
        <v>0</v>
      </c>
      <c r="Z61" s="223">
        <v>0</v>
      </c>
      <c r="AA61" s="223">
        <v>5.3938969226680058</v>
      </c>
    </row>
    <row r="62" spans="3:27" x14ac:dyDescent="0.2">
      <c r="C62" s="174">
        <f>Forecast_Capex_Input!C66</f>
        <v>55</v>
      </c>
      <c r="D62" s="167" t="str">
        <f>Forecast_Capex_Input!D66</f>
        <v>Line 9W/96 Refurbishment</v>
      </c>
      <c r="E62" s="167" t="str">
        <f>Forecast_Capex_Input!F66</f>
        <v>Replacement Expenditure</v>
      </c>
      <c r="F62" s="167" t="str">
        <f>Forecast_Capex_Input!G66</f>
        <v>Transmission Lines</v>
      </c>
      <c r="G62" s="167" t="str">
        <f>Forecast_Capex_Input!H66</f>
        <v>Repex</v>
      </c>
      <c r="H62" s="167" t="str">
        <f>Forecast_Capex_Input!I66</f>
        <v>N/A</v>
      </c>
      <c r="I62" s="167" t="str">
        <f>Forecast_Capex_Input!J66</f>
        <v>N/A</v>
      </c>
      <c r="J62" s="167" t="str">
        <f>Forecast_Capex_Input!K66</f>
        <v>TL - Transmission towers</v>
      </c>
      <c r="K62" s="167" t="str">
        <f>Forecast_Capex_Input!L66</f>
        <v>TL - Safe and Reliable Network</v>
      </c>
      <c r="L62" s="167" t="str">
        <f>Forecast_Capex_Input!M66</f>
        <v>N/A</v>
      </c>
      <c r="M62" s="245">
        <f>IFERROR(INDEX(Capex_Forecast!$AE$11:$AE$1010,MATCH(D62,Capex_Forecast!$D$11:$D$1010,0))*1,0)</f>
        <v>1</v>
      </c>
      <c r="N62" s="165"/>
      <c r="O62" s="223">
        <v>0</v>
      </c>
      <c r="P62" s="223">
        <v>0</v>
      </c>
      <c r="Q62" s="223">
        <v>3.3974530911741144E-2</v>
      </c>
      <c r="R62" s="223">
        <v>1.1894670273870409</v>
      </c>
      <c r="S62" s="223">
        <v>0</v>
      </c>
      <c r="T62" s="223">
        <v>1.2234415582987821</v>
      </c>
      <c r="U62" s="165"/>
      <c r="V62" s="223">
        <v>0</v>
      </c>
      <c r="W62" s="223">
        <v>0</v>
      </c>
      <c r="X62" s="223">
        <v>3.9016174124329547E-2</v>
      </c>
      <c r="Y62" s="223">
        <v>1.3840184441196339</v>
      </c>
      <c r="Z62" s="223">
        <v>0</v>
      </c>
      <c r="AA62" s="223">
        <v>1.4230346182439635</v>
      </c>
    </row>
    <row r="63" spans="3:27" x14ac:dyDescent="0.2">
      <c r="C63" s="174">
        <f>Forecast_Capex_Input!C67</f>
        <v>56</v>
      </c>
      <c r="D63" s="167" t="str">
        <f>Forecast_Capex_Input!D67</f>
        <v>Nambucca Secondary Systems Renewal</v>
      </c>
      <c r="E63" s="167" t="str">
        <f>Forecast_Capex_Input!F67</f>
        <v>Replacement Expenditure</v>
      </c>
      <c r="F63" s="167" t="str">
        <f>Forecast_Capex_Input!G67</f>
        <v>Digital Infrastructure</v>
      </c>
      <c r="G63" s="167" t="str">
        <f>Forecast_Capex_Input!H67</f>
        <v>Repex</v>
      </c>
      <c r="H63" s="167" t="str">
        <f>Forecast_Capex_Input!I67</f>
        <v>N/A</v>
      </c>
      <c r="I63" s="167" t="str">
        <f>Forecast_Capex_Input!J67</f>
        <v>N/A</v>
      </c>
      <c r="J63" s="167" t="str">
        <f>Forecast_Capex_Input!K67</f>
        <v>DI - Protection systems</v>
      </c>
      <c r="K63" s="167" t="str">
        <f>Forecast_Capex_Input!L67</f>
        <v>DI - Safe and Reliable Network</v>
      </c>
      <c r="L63" s="167" t="str">
        <f>Forecast_Capex_Input!M67</f>
        <v>N/A</v>
      </c>
      <c r="M63" s="245">
        <f>IFERROR(INDEX(Capex_Forecast!$AE$11:$AE$1010,MATCH(D63,Capex_Forecast!$D$11:$D$1010,0))*1,0)</f>
        <v>1</v>
      </c>
      <c r="N63" s="165"/>
      <c r="O63" s="223">
        <v>0.51702300456951078</v>
      </c>
      <c r="P63" s="223">
        <v>0.47125011942590561</v>
      </c>
      <c r="Q63" s="223">
        <v>0.23635412895701566</v>
      </c>
      <c r="R63" s="223">
        <v>0.52145918622567755</v>
      </c>
      <c r="S63" s="223">
        <v>0.54632727384942259</v>
      </c>
      <c r="T63" s="223">
        <v>2.2924137130275319</v>
      </c>
      <c r="U63" s="165"/>
      <c r="V63" s="223">
        <v>0.5991599699117296</v>
      </c>
      <c r="W63" s="223">
        <v>0.53544524438720975</v>
      </c>
      <c r="X63" s="223">
        <v>0.27142784912460083</v>
      </c>
      <c r="Y63" s="223">
        <v>0.60675001069795576</v>
      </c>
      <c r="Z63" s="223">
        <v>0.62293926588127002</v>
      </c>
      <c r="AA63" s="223">
        <v>2.6357223400027658</v>
      </c>
    </row>
    <row r="64" spans="3:27" x14ac:dyDescent="0.2">
      <c r="C64" s="174">
        <f>Forecast_Capex_Input!C68</f>
        <v>57</v>
      </c>
      <c r="D64" s="167" t="str">
        <f>Forecast_Capex_Input!D68</f>
        <v>Narrabri Secondary Systems Renewal</v>
      </c>
      <c r="E64" s="167" t="str">
        <f>Forecast_Capex_Input!F68</f>
        <v>Replacement Expenditure</v>
      </c>
      <c r="F64" s="167" t="str">
        <f>Forecast_Capex_Input!G68</f>
        <v>Digital Infrastructure</v>
      </c>
      <c r="G64" s="167" t="str">
        <f>Forecast_Capex_Input!H68</f>
        <v>Repex</v>
      </c>
      <c r="H64" s="167" t="str">
        <f>Forecast_Capex_Input!I68</f>
        <v>N/A</v>
      </c>
      <c r="I64" s="167" t="str">
        <f>Forecast_Capex_Input!J68</f>
        <v>N/A</v>
      </c>
      <c r="J64" s="167" t="str">
        <f>Forecast_Capex_Input!K68</f>
        <v>DI - Protection systems</v>
      </c>
      <c r="K64" s="167" t="str">
        <f>Forecast_Capex_Input!L68</f>
        <v>DI - Safe and Reliable Network</v>
      </c>
      <c r="L64" s="167" t="str">
        <f>Forecast_Capex_Input!M68</f>
        <v>N/A</v>
      </c>
      <c r="M64" s="245">
        <f>IFERROR(INDEX(Capex_Forecast!$AE$11:$AE$1010,MATCH(D64,Capex_Forecast!$D$11:$D$1010,0))*1,0)</f>
        <v>1</v>
      </c>
      <c r="N64" s="165"/>
      <c r="O64" s="223">
        <v>1.6385665867945969</v>
      </c>
      <c r="P64" s="223">
        <v>6.0405552489244201</v>
      </c>
      <c r="Q64" s="223">
        <v>1.9036268886050827</v>
      </c>
      <c r="R64" s="223">
        <v>0</v>
      </c>
      <c r="S64" s="223">
        <v>0</v>
      </c>
      <c r="T64" s="223">
        <v>9.5827487243240999</v>
      </c>
      <c r="U64" s="165"/>
      <c r="V64" s="223">
        <v>1.8988778026611461</v>
      </c>
      <c r="W64" s="223">
        <v>6.8634180622278214</v>
      </c>
      <c r="X64" s="223">
        <v>2.186115191597954</v>
      </c>
      <c r="Y64" s="223">
        <v>0</v>
      </c>
      <c r="Z64" s="223">
        <v>0</v>
      </c>
      <c r="AA64" s="223">
        <v>10.948411056486922</v>
      </c>
    </row>
    <row r="65" spans="3:27" x14ac:dyDescent="0.2">
      <c r="C65" s="174">
        <f>Forecast_Capex_Input!C69</f>
        <v>58</v>
      </c>
      <c r="D65" s="167" t="str">
        <f>Forecast_Capex_Input!D69</f>
        <v>Newcastle Secondary Systems Renewal</v>
      </c>
      <c r="E65" s="167" t="str">
        <f>Forecast_Capex_Input!F69</f>
        <v>Replacement Expenditure</v>
      </c>
      <c r="F65" s="167" t="str">
        <f>Forecast_Capex_Input!G69</f>
        <v>Digital Infrastructure</v>
      </c>
      <c r="G65" s="167" t="str">
        <f>Forecast_Capex_Input!H69</f>
        <v>Repex</v>
      </c>
      <c r="H65" s="167" t="str">
        <f>Forecast_Capex_Input!I69</f>
        <v>N/A</v>
      </c>
      <c r="I65" s="167" t="str">
        <f>Forecast_Capex_Input!J69</f>
        <v>N/A</v>
      </c>
      <c r="J65" s="167" t="str">
        <f>Forecast_Capex_Input!K69</f>
        <v>DI - Protection systems</v>
      </c>
      <c r="K65" s="167" t="str">
        <f>Forecast_Capex_Input!L69</f>
        <v>DI - Safe and Reliable Network</v>
      </c>
      <c r="L65" s="167" t="str">
        <f>Forecast_Capex_Input!M69</f>
        <v>N/A</v>
      </c>
      <c r="M65" s="245">
        <f>IFERROR(INDEX(Capex_Forecast!$AE$11:$AE$1010,MATCH(D65,Capex_Forecast!$D$11:$D$1010,0))*1,0)</f>
        <v>1</v>
      </c>
      <c r="N65" s="165"/>
      <c r="O65" s="223">
        <v>1.58789644632647</v>
      </c>
      <c r="P65" s="223">
        <v>1.4453206242277141</v>
      </c>
      <c r="Q65" s="223">
        <v>0.72371512047599118</v>
      </c>
      <c r="R65" s="223">
        <v>1.5943146590613735</v>
      </c>
      <c r="S65" s="223">
        <v>1.668469589654632</v>
      </c>
      <c r="T65" s="223">
        <v>7.0197164397461806</v>
      </c>
      <c r="U65" s="165"/>
      <c r="V65" s="223">
        <v>1.8401579399664783</v>
      </c>
      <c r="W65" s="223">
        <v>1.6422065967861494</v>
      </c>
      <c r="X65" s="223">
        <v>0.83111067023277774</v>
      </c>
      <c r="Y65" s="223">
        <v>1.8550836997293696</v>
      </c>
      <c r="Z65" s="223">
        <v>1.9024406634532123</v>
      </c>
      <c r="AA65" s="223">
        <v>8.070999570167988</v>
      </c>
    </row>
    <row r="66" spans="3:27" x14ac:dyDescent="0.2">
      <c r="C66" s="174">
        <f>Forecast_Capex_Input!C70</f>
        <v>59</v>
      </c>
      <c r="D66" s="167" t="str">
        <f>Forecast_Capex_Input!D70</f>
        <v>OLCM replacements</v>
      </c>
      <c r="E66" s="167" t="str">
        <f>Forecast_Capex_Input!F70</f>
        <v>Replacement Expenditure</v>
      </c>
      <c r="F66" s="167" t="str">
        <f>Forecast_Capex_Input!G70</f>
        <v>Substation</v>
      </c>
      <c r="G66" s="167" t="str">
        <f>Forecast_Capex_Input!H70</f>
        <v>Repex</v>
      </c>
      <c r="H66" s="167" t="str">
        <f>Forecast_Capex_Input!I70</f>
        <v>N/A</v>
      </c>
      <c r="I66" s="167" t="str">
        <f>Forecast_Capex_Input!J70</f>
        <v>N/A</v>
      </c>
      <c r="J66" s="167" t="str">
        <f>Forecast_Capex_Input!K70</f>
        <v>Substations - Site Establishment and supporting assets</v>
      </c>
      <c r="K66" s="167" t="str">
        <f>Forecast_Capex_Input!L70</f>
        <v>Substations - Safe and Reliable Network</v>
      </c>
      <c r="L66" s="167" t="str">
        <f>Forecast_Capex_Input!M70</f>
        <v>N/A</v>
      </c>
      <c r="M66" s="245">
        <f>IFERROR(INDEX(Capex_Forecast!$AE$11:$AE$1010,MATCH(D66,Capex_Forecast!$D$11:$D$1010,0))*1,0)</f>
        <v>1</v>
      </c>
      <c r="N66" s="165"/>
      <c r="O66" s="223">
        <v>0</v>
      </c>
      <c r="P66" s="223">
        <v>0</v>
      </c>
      <c r="Q66" s="223">
        <v>0</v>
      </c>
      <c r="R66" s="223">
        <v>0</v>
      </c>
      <c r="S66" s="223">
        <v>0</v>
      </c>
      <c r="T66" s="223">
        <v>0</v>
      </c>
      <c r="U66" s="165"/>
      <c r="V66" s="223">
        <v>0</v>
      </c>
      <c r="W66" s="223">
        <v>0</v>
      </c>
      <c r="X66" s="223">
        <v>0</v>
      </c>
      <c r="Y66" s="223">
        <v>0</v>
      </c>
      <c r="Z66" s="223">
        <v>0</v>
      </c>
      <c r="AA66" s="223">
        <v>0</v>
      </c>
    </row>
    <row r="67" spans="3:27" x14ac:dyDescent="0.2">
      <c r="C67" s="174">
        <f>Forecast_Capex_Input!C71</f>
        <v>60</v>
      </c>
      <c r="D67" s="167" t="str">
        <f>Forecast_Capex_Input!D71</f>
        <v>Panorama Secondary Systems Renewal</v>
      </c>
      <c r="E67" s="167" t="str">
        <f>Forecast_Capex_Input!F71</f>
        <v>Replacement Expenditure</v>
      </c>
      <c r="F67" s="167" t="str">
        <f>Forecast_Capex_Input!G71</f>
        <v>Digital Infrastructure</v>
      </c>
      <c r="G67" s="167" t="str">
        <f>Forecast_Capex_Input!H71</f>
        <v>Repex</v>
      </c>
      <c r="H67" s="167" t="str">
        <f>Forecast_Capex_Input!I71</f>
        <v>N/A</v>
      </c>
      <c r="I67" s="167" t="str">
        <f>Forecast_Capex_Input!J71</f>
        <v>N/A</v>
      </c>
      <c r="J67" s="167" t="str">
        <f>Forecast_Capex_Input!K71</f>
        <v>DI - Protection systems</v>
      </c>
      <c r="K67" s="167" t="str">
        <f>Forecast_Capex_Input!L71</f>
        <v>DI - Safe and Reliable Network</v>
      </c>
      <c r="L67" s="167" t="str">
        <f>Forecast_Capex_Input!M71</f>
        <v>N/A</v>
      </c>
      <c r="M67" s="245">
        <f>IFERROR(INDEX(Capex_Forecast!$AE$11:$AE$1010,MATCH(D67,Capex_Forecast!$D$11:$D$1010,0))*1,0)</f>
        <v>1</v>
      </c>
      <c r="N67" s="165"/>
      <c r="O67" s="223">
        <v>0.4944679837490763</v>
      </c>
      <c r="P67" s="223">
        <v>0.45077819476793013</v>
      </c>
      <c r="Q67" s="223">
        <v>0.22613752596696246</v>
      </c>
      <c r="R67" s="223">
        <v>0.49902196154731915</v>
      </c>
      <c r="S67" s="223">
        <v>0.52290112069835737</v>
      </c>
      <c r="T67" s="223">
        <v>2.1933067867296456</v>
      </c>
      <c r="U67" s="165"/>
      <c r="V67" s="223">
        <v>0.57302174109658799</v>
      </c>
      <c r="W67" s="223">
        <v>0.51218457187020316</v>
      </c>
      <c r="X67" s="223">
        <v>0.25969515552966715</v>
      </c>
      <c r="Y67" s="223">
        <v>0.58064291224570108</v>
      </c>
      <c r="Z67" s="223">
        <v>0.5962280410443257</v>
      </c>
      <c r="AA67" s="223">
        <v>2.5217724217864852</v>
      </c>
    </row>
    <row r="68" spans="3:27" x14ac:dyDescent="0.2">
      <c r="C68" s="174">
        <f>Forecast_Capex_Input!C72</f>
        <v>61</v>
      </c>
      <c r="D68" s="167" t="str">
        <f>Forecast_Capex_Input!D72</f>
        <v>Physical Security Upgrade</v>
      </c>
      <c r="E68" s="167" t="str">
        <f>Forecast_Capex_Input!F72</f>
        <v>Replacement Expenditure</v>
      </c>
      <c r="F68" s="167" t="str">
        <f>Forecast_Capex_Input!G72</f>
        <v>Digital Infrastructure</v>
      </c>
      <c r="G68" s="167" t="str">
        <f>Forecast_Capex_Input!H72</f>
        <v>Repex</v>
      </c>
      <c r="H68" s="167" t="str">
        <f>Forecast_Capex_Input!I72</f>
        <v>N/A</v>
      </c>
      <c r="I68" s="167" t="str">
        <f>Forecast_Capex_Input!J72</f>
        <v>N/A</v>
      </c>
      <c r="J68" s="167" t="str">
        <f>Forecast_Capex_Input!K72</f>
        <v>DI - Network Buildings &amp; Security</v>
      </c>
      <c r="K68" s="167" t="str">
        <f>Forecast_Capex_Input!L72</f>
        <v>DI - Cyber/physical security</v>
      </c>
      <c r="L68" s="167" t="str">
        <f>Forecast_Capex_Input!M72</f>
        <v>N/A</v>
      </c>
      <c r="M68" s="245">
        <f>IFERROR(INDEX(Capex_Forecast!$AE$11:$AE$1010,MATCH(D68,Capex_Forecast!$D$11:$D$1010,0))*1,0)</f>
        <v>1</v>
      </c>
      <c r="N68" s="165"/>
      <c r="O68" s="223">
        <v>6.5965006418659886</v>
      </c>
      <c r="P68" s="223">
        <v>6.6003483136839831</v>
      </c>
      <c r="Q68" s="223">
        <v>6.6049125913899456</v>
      </c>
      <c r="R68" s="223">
        <v>6.6091244365801707</v>
      </c>
      <c r="S68" s="223">
        <v>6.6122965555669202</v>
      </c>
      <c r="T68" s="223">
        <v>33.023182539087003</v>
      </c>
      <c r="U68" s="165"/>
      <c r="V68" s="223">
        <v>7.6444550651938332</v>
      </c>
      <c r="W68" s="223">
        <v>7.4994678413379079</v>
      </c>
      <c r="X68" s="223">
        <v>7.5850471758122104</v>
      </c>
      <c r="Y68" s="223">
        <v>7.6901249964050908</v>
      </c>
      <c r="Z68" s="223">
        <v>7.5395451760832159</v>
      </c>
      <c r="AA68" s="223">
        <v>37.958640254832261</v>
      </c>
    </row>
    <row r="69" spans="3:27" x14ac:dyDescent="0.2">
      <c r="C69" s="174">
        <f>Forecast_Capex_Input!C73</f>
        <v>62</v>
      </c>
      <c r="D69" s="167" t="str">
        <f>Forecast_Capex_Input!D73</f>
        <v xml:space="preserve">Regentville Secondary Systems Renewal </v>
      </c>
      <c r="E69" s="167" t="str">
        <f>Forecast_Capex_Input!F73</f>
        <v>Replacement Expenditure</v>
      </c>
      <c r="F69" s="167" t="str">
        <f>Forecast_Capex_Input!G73</f>
        <v>Digital Infrastructure</v>
      </c>
      <c r="G69" s="167" t="str">
        <f>Forecast_Capex_Input!H73</f>
        <v>Repex</v>
      </c>
      <c r="H69" s="167" t="str">
        <f>Forecast_Capex_Input!I73</f>
        <v>N/A</v>
      </c>
      <c r="I69" s="167" t="str">
        <f>Forecast_Capex_Input!J73</f>
        <v>N/A</v>
      </c>
      <c r="J69" s="167" t="str">
        <f>Forecast_Capex_Input!K73</f>
        <v>DI - Protection systems</v>
      </c>
      <c r="K69" s="167" t="str">
        <f>Forecast_Capex_Input!L73</f>
        <v>DI - Safe and Reliable Network</v>
      </c>
      <c r="L69" s="167" t="str">
        <f>Forecast_Capex_Input!M73</f>
        <v>N/A</v>
      </c>
      <c r="M69" s="245">
        <f>IFERROR(INDEX(Capex_Forecast!$AE$11:$AE$1010,MATCH(D69,Capex_Forecast!$D$11:$D$1010,0))*1,0)</f>
        <v>1</v>
      </c>
      <c r="N69" s="165"/>
      <c r="O69" s="223">
        <v>0</v>
      </c>
      <c r="P69" s="223">
        <v>0</v>
      </c>
      <c r="Q69" s="223">
        <v>1.3596558138032098</v>
      </c>
      <c r="R69" s="223">
        <v>4.5383355677135464</v>
      </c>
      <c r="S69" s="223">
        <v>1.1968092966114818</v>
      </c>
      <c r="T69" s="223">
        <v>7.0948006781282382</v>
      </c>
      <c r="U69" s="165"/>
      <c r="V69" s="223">
        <v>0</v>
      </c>
      <c r="W69" s="223">
        <v>0</v>
      </c>
      <c r="X69" s="223">
        <v>1.5614216460651749</v>
      </c>
      <c r="Y69" s="223">
        <v>5.2806340879559972</v>
      </c>
      <c r="Z69" s="223">
        <v>1.3646389999495423</v>
      </c>
      <c r="AA69" s="223">
        <v>8.2066947339707141</v>
      </c>
    </row>
    <row r="70" spans="3:27" x14ac:dyDescent="0.2">
      <c r="C70" s="174">
        <f>Forecast_Capex_Input!C74</f>
        <v>63</v>
      </c>
      <c r="D70" s="167" t="str">
        <f>Forecast_Capex_Input!D74</f>
        <v>Sydney east Secondary Systems Renewal</v>
      </c>
      <c r="E70" s="167" t="str">
        <f>Forecast_Capex_Input!F74</f>
        <v>Replacement Expenditure</v>
      </c>
      <c r="F70" s="167" t="str">
        <f>Forecast_Capex_Input!G74</f>
        <v>Digital Infrastructure</v>
      </c>
      <c r="G70" s="167" t="str">
        <f>Forecast_Capex_Input!H74</f>
        <v>Repex</v>
      </c>
      <c r="H70" s="167" t="str">
        <f>Forecast_Capex_Input!I74</f>
        <v>N/A</v>
      </c>
      <c r="I70" s="167" t="str">
        <f>Forecast_Capex_Input!J74</f>
        <v>N/A</v>
      </c>
      <c r="J70" s="167" t="str">
        <f>Forecast_Capex_Input!K74</f>
        <v>DI - Protection systems</v>
      </c>
      <c r="K70" s="167" t="str">
        <f>Forecast_Capex_Input!L74</f>
        <v>DI - Safe and Reliable Network</v>
      </c>
      <c r="L70" s="167" t="str">
        <f>Forecast_Capex_Input!M74</f>
        <v>N/A</v>
      </c>
      <c r="M70" s="245">
        <f>IFERROR(INDEX(Capex_Forecast!$AE$11:$AE$1010,MATCH(D70,Capex_Forecast!$D$11:$D$1010,0))*1,0)</f>
        <v>1</v>
      </c>
      <c r="N70" s="165"/>
      <c r="O70" s="223">
        <v>7.8557275554989525</v>
      </c>
      <c r="P70" s="223">
        <v>10.01007057202392</v>
      </c>
      <c r="Q70" s="223">
        <v>0.60874953139045118</v>
      </c>
      <c r="R70" s="223">
        <v>0</v>
      </c>
      <c r="S70" s="223">
        <v>0</v>
      </c>
      <c r="T70" s="223">
        <v>18.474547658913323</v>
      </c>
      <c r="U70" s="165"/>
      <c r="V70" s="223">
        <v>9.1037293199488367</v>
      </c>
      <c r="W70" s="223">
        <v>11.373672839171109</v>
      </c>
      <c r="X70" s="223">
        <v>0.69908478726415046</v>
      </c>
      <c r="Y70" s="223">
        <v>0</v>
      </c>
      <c r="Z70" s="223">
        <v>0</v>
      </c>
      <c r="AA70" s="223">
        <v>21.176486946384099</v>
      </c>
    </row>
    <row r="71" spans="3:27" x14ac:dyDescent="0.2">
      <c r="C71" s="174">
        <f>Forecast_Capex_Input!C75</f>
        <v>64</v>
      </c>
      <c r="D71" s="167" t="str">
        <f>Forecast_Capex_Input!D75</f>
        <v xml:space="preserve">Tamworth Transformer Renewals </v>
      </c>
      <c r="E71" s="167" t="str">
        <f>Forecast_Capex_Input!F75</f>
        <v>Replacement Expenditure</v>
      </c>
      <c r="F71" s="167" t="str">
        <f>Forecast_Capex_Input!G75</f>
        <v>Substation</v>
      </c>
      <c r="G71" s="167" t="str">
        <f>Forecast_Capex_Input!H75</f>
        <v>Repex</v>
      </c>
      <c r="H71" s="167" t="str">
        <f>Forecast_Capex_Input!I75</f>
        <v>N/A</v>
      </c>
      <c r="I71" s="167" t="str">
        <f>Forecast_Capex_Input!J75</f>
        <v>N/A</v>
      </c>
      <c r="J71" s="167" t="str">
        <f>Forecast_Capex_Input!K75</f>
        <v>Substations - Power Transformers</v>
      </c>
      <c r="K71" s="167" t="str">
        <f>Forecast_Capex_Input!L75</f>
        <v>Substations - Safe and Reliable Network</v>
      </c>
      <c r="L71" s="167" t="str">
        <f>Forecast_Capex_Input!M75</f>
        <v>N/A</v>
      </c>
      <c r="M71" s="245">
        <f>IFERROR(INDEX(Capex_Forecast!$AE$11:$AE$1010,MATCH(D71,Capex_Forecast!$D$11:$D$1010,0))*1,0)</f>
        <v>1</v>
      </c>
      <c r="N71" s="165"/>
      <c r="O71" s="223">
        <v>0.61629028080734249</v>
      </c>
      <c r="P71" s="223">
        <v>3.3099573554081947</v>
      </c>
      <c r="Q71" s="223">
        <v>8.6936409628828866</v>
      </c>
      <c r="R71" s="223">
        <v>0</v>
      </c>
      <c r="S71" s="223">
        <v>0</v>
      </c>
      <c r="T71" s="223">
        <v>12.619888599098424</v>
      </c>
      <c r="U71" s="165"/>
      <c r="V71" s="223">
        <v>0.71419736228733766</v>
      </c>
      <c r="W71" s="223">
        <v>3.7608498163074549</v>
      </c>
      <c r="X71" s="223">
        <v>9.9837319450677739</v>
      </c>
      <c r="Y71" s="223">
        <v>0</v>
      </c>
      <c r="Z71" s="223">
        <v>0</v>
      </c>
      <c r="AA71" s="223">
        <v>14.458779123662566</v>
      </c>
    </row>
    <row r="72" spans="3:27" x14ac:dyDescent="0.2">
      <c r="C72" s="174">
        <f>Forecast_Capex_Input!C76</f>
        <v>65</v>
      </c>
      <c r="D72" s="167" t="str">
        <f>Forecast_Capex_Input!D76</f>
        <v>Tenterfield Transformer Renewals</v>
      </c>
      <c r="E72" s="167" t="str">
        <f>Forecast_Capex_Input!F76</f>
        <v>Replacement Expenditure</v>
      </c>
      <c r="F72" s="167" t="str">
        <f>Forecast_Capex_Input!G76</f>
        <v>Substation</v>
      </c>
      <c r="G72" s="167" t="str">
        <f>Forecast_Capex_Input!H76</f>
        <v>Repex</v>
      </c>
      <c r="H72" s="167" t="str">
        <f>Forecast_Capex_Input!I76</f>
        <v>N/A</v>
      </c>
      <c r="I72" s="167" t="str">
        <f>Forecast_Capex_Input!J76</f>
        <v>N/A</v>
      </c>
      <c r="J72" s="167" t="str">
        <f>Forecast_Capex_Input!K76</f>
        <v>Substations - Power Transformers</v>
      </c>
      <c r="K72" s="167" t="str">
        <f>Forecast_Capex_Input!L76</f>
        <v>Substations - Safe and Reliable Network</v>
      </c>
      <c r="L72" s="167" t="str">
        <f>Forecast_Capex_Input!M76</f>
        <v>N/A</v>
      </c>
      <c r="M72" s="245">
        <f>IFERROR(INDEX(Capex_Forecast!$AE$11:$AE$1010,MATCH(D72,Capex_Forecast!$D$11:$D$1010,0))*1,0)</f>
        <v>1</v>
      </c>
      <c r="N72" s="165"/>
      <c r="O72" s="223">
        <v>0</v>
      </c>
      <c r="P72" s="223">
        <v>0</v>
      </c>
      <c r="Q72" s="223">
        <v>0.51519684561092349</v>
      </c>
      <c r="R72" s="223">
        <v>3.6985024791558838</v>
      </c>
      <c r="S72" s="223">
        <v>2.6908573200653052</v>
      </c>
      <c r="T72" s="223">
        <v>6.9045566448321125</v>
      </c>
      <c r="U72" s="165"/>
      <c r="V72" s="223">
        <v>0</v>
      </c>
      <c r="W72" s="223">
        <v>0</v>
      </c>
      <c r="X72" s="223">
        <v>0.59164937078541024</v>
      </c>
      <c r="Y72" s="223">
        <v>4.3034363533545266</v>
      </c>
      <c r="Z72" s="223">
        <v>3.0681987954617913</v>
      </c>
      <c r="AA72" s="223">
        <v>7.9632845196017286</v>
      </c>
    </row>
    <row r="73" spans="3:27" x14ac:dyDescent="0.2">
      <c r="C73" s="174">
        <f>Forecast_Capex_Input!C77</f>
        <v>66</v>
      </c>
      <c r="D73" s="167" t="str">
        <f>Forecast_Capex_Input!D77</f>
        <v>Tomago Secondary Systems Renewal</v>
      </c>
      <c r="E73" s="167" t="str">
        <f>Forecast_Capex_Input!F77</f>
        <v>Replacement Expenditure</v>
      </c>
      <c r="F73" s="167" t="str">
        <f>Forecast_Capex_Input!G77</f>
        <v>Digital Infrastructure</v>
      </c>
      <c r="G73" s="167" t="str">
        <f>Forecast_Capex_Input!H77</f>
        <v>Repex</v>
      </c>
      <c r="H73" s="167" t="str">
        <f>Forecast_Capex_Input!I77</f>
        <v>N/A</v>
      </c>
      <c r="I73" s="167" t="str">
        <f>Forecast_Capex_Input!J77</f>
        <v>N/A</v>
      </c>
      <c r="J73" s="167" t="str">
        <f>Forecast_Capex_Input!K77</f>
        <v>DI - Protection systems</v>
      </c>
      <c r="K73" s="167" t="str">
        <f>Forecast_Capex_Input!L77</f>
        <v>DI - Safe and Reliable Network</v>
      </c>
      <c r="L73" s="167" t="str">
        <f>Forecast_Capex_Input!M77</f>
        <v>N/A</v>
      </c>
      <c r="M73" s="245">
        <f>IFERROR(INDEX(Capex_Forecast!$AE$11:$AE$1010,MATCH(D73,Capex_Forecast!$D$11:$D$1010,0))*1,0)</f>
        <v>1</v>
      </c>
      <c r="N73" s="165"/>
      <c r="O73" s="223">
        <v>0</v>
      </c>
      <c r="P73" s="223">
        <v>5.4743339078963205</v>
      </c>
      <c r="Q73" s="223">
        <v>5.4674009990333605</v>
      </c>
      <c r="R73" s="223">
        <v>5.4748056887750298</v>
      </c>
      <c r="S73" s="223">
        <v>2.882831331311988</v>
      </c>
      <c r="T73" s="223">
        <v>19.299371927016697</v>
      </c>
      <c r="U73" s="165"/>
      <c r="V73" s="223">
        <v>0</v>
      </c>
      <c r="W73" s="223">
        <v>6.2200643274990322</v>
      </c>
      <c r="X73" s="223">
        <v>6.2787347951903403</v>
      </c>
      <c r="Y73" s="223">
        <v>6.3702749860002497</v>
      </c>
      <c r="Z73" s="223">
        <v>3.2870935044732481</v>
      </c>
      <c r="AA73" s="223">
        <v>22.156167613162872</v>
      </c>
    </row>
    <row r="74" spans="3:27" x14ac:dyDescent="0.2">
      <c r="C74" s="174">
        <f>Forecast_Capex_Input!C78</f>
        <v>67</v>
      </c>
      <c r="D74" s="167" t="str">
        <f>Forecast_Capex_Input!D78</f>
        <v>Transformer Compound Wall Renewal</v>
      </c>
      <c r="E74" s="167" t="str">
        <f>Forecast_Capex_Input!F78</f>
        <v>Replacement Expenditure</v>
      </c>
      <c r="F74" s="167" t="str">
        <f>Forecast_Capex_Input!G78</f>
        <v>Substation</v>
      </c>
      <c r="G74" s="167" t="str">
        <f>Forecast_Capex_Input!H78</f>
        <v>Repex</v>
      </c>
      <c r="H74" s="167" t="str">
        <f>Forecast_Capex_Input!I78</f>
        <v>N/A</v>
      </c>
      <c r="I74" s="167" t="str">
        <f>Forecast_Capex_Input!J78</f>
        <v>N/A</v>
      </c>
      <c r="J74" s="167" t="str">
        <f>Forecast_Capex_Input!K78</f>
        <v>Substations - Site Establishment and supporting assets</v>
      </c>
      <c r="K74" s="167" t="str">
        <f>Forecast_Capex_Input!L78</f>
        <v>Substations - Safe and Reliable Network</v>
      </c>
      <c r="L74" s="167" t="str">
        <f>Forecast_Capex_Input!M78</f>
        <v>N/A</v>
      </c>
      <c r="M74" s="245">
        <f>IFERROR(INDEX(Capex_Forecast!$AE$11:$AE$1010,MATCH(D74,Capex_Forecast!$D$11:$D$1010,0))*1,0)</f>
        <v>1</v>
      </c>
      <c r="N74" s="165"/>
      <c r="O74" s="223">
        <v>0.56025160595237333</v>
      </c>
      <c r="P74" s="223">
        <v>0.51045865476490737</v>
      </c>
      <c r="Q74" s="223">
        <v>0.25590490105961194</v>
      </c>
      <c r="R74" s="223">
        <v>0.5643622821033758</v>
      </c>
      <c r="S74" s="223">
        <v>0.59109499924133146</v>
      </c>
      <c r="T74" s="223">
        <v>2.4820724431215999</v>
      </c>
      <c r="U74" s="165"/>
      <c r="V74" s="223">
        <v>0.64925609189270017</v>
      </c>
      <c r="W74" s="223">
        <v>0.57999488569495528</v>
      </c>
      <c r="X74" s="223">
        <v>0.29387985385136423</v>
      </c>
      <c r="Y74" s="223">
        <v>0.6566704159192821</v>
      </c>
      <c r="Z74" s="223">
        <v>0.67398481188579984</v>
      </c>
      <c r="AA74" s="223">
        <v>2.8537860592441016</v>
      </c>
    </row>
    <row r="75" spans="3:27" x14ac:dyDescent="0.2">
      <c r="C75" s="174">
        <f>Forecast_Capex_Input!C79</f>
        <v>68</v>
      </c>
      <c r="D75" s="167" t="str">
        <f>Forecast_Capex_Input!D79</f>
        <v>Transmission Line Protection Relay Replacements</v>
      </c>
      <c r="E75" s="167" t="str">
        <f>Forecast_Capex_Input!F79</f>
        <v>Replacement Expenditure</v>
      </c>
      <c r="F75" s="167" t="str">
        <f>Forecast_Capex_Input!G79</f>
        <v>Digital Infrastructure</v>
      </c>
      <c r="G75" s="167" t="str">
        <f>Forecast_Capex_Input!H79</f>
        <v>Repex</v>
      </c>
      <c r="H75" s="167" t="str">
        <f>Forecast_Capex_Input!I79</f>
        <v>N/A</v>
      </c>
      <c r="I75" s="167" t="str">
        <f>Forecast_Capex_Input!J79</f>
        <v>N/A</v>
      </c>
      <c r="J75" s="167" t="str">
        <f>Forecast_Capex_Input!K79</f>
        <v>DI - Protection systems</v>
      </c>
      <c r="K75" s="167" t="str">
        <f>Forecast_Capex_Input!L79</f>
        <v>DI - Safe and Reliable Network</v>
      </c>
      <c r="L75" s="167" t="str">
        <f>Forecast_Capex_Input!M79</f>
        <v>N/A</v>
      </c>
      <c r="M75" s="245">
        <f>IFERROR(INDEX(Capex_Forecast!$AE$11:$AE$1010,MATCH(D75,Capex_Forecast!$D$11:$D$1010,0))*1,0)</f>
        <v>1</v>
      </c>
      <c r="N75" s="165"/>
      <c r="O75" s="223">
        <v>2.719871138767946</v>
      </c>
      <c r="P75" s="223">
        <v>2.4823159718603129</v>
      </c>
      <c r="Q75" s="223">
        <v>1.2469147366714344</v>
      </c>
      <c r="R75" s="223">
        <v>2.7548993507595361</v>
      </c>
      <c r="S75" s="223">
        <v>2.889324057877694</v>
      </c>
      <c r="T75" s="223">
        <v>12.093325255936923</v>
      </c>
      <c r="U75" s="165"/>
      <c r="V75" s="223">
        <v>3.1519640233897732</v>
      </c>
      <c r="W75" s="223">
        <v>2.820464605543723</v>
      </c>
      <c r="X75" s="223">
        <v>1.4319503810235823</v>
      </c>
      <c r="Y75" s="223">
        <v>3.2054957601643084</v>
      </c>
      <c r="Z75" s="223">
        <v>3.29449671224633</v>
      </c>
      <c r="AA75" s="223">
        <v>13.904371482367717</v>
      </c>
    </row>
    <row r="76" spans="3:27" x14ac:dyDescent="0.2">
      <c r="C76" s="174">
        <f>Forecast_Capex_Input!C80</f>
        <v>69</v>
      </c>
      <c r="D76" s="167" t="str">
        <f>Forecast_Capex_Input!D80</f>
        <v>Uranquinty Secondary Systems Renewal</v>
      </c>
      <c r="E76" s="167" t="str">
        <f>Forecast_Capex_Input!F80</f>
        <v>Replacement Expenditure</v>
      </c>
      <c r="F76" s="167" t="str">
        <f>Forecast_Capex_Input!G80</f>
        <v>Digital Infrastructure</v>
      </c>
      <c r="G76" s="167" t="str">
        <f>Forecast_Capex_Input!H80</f>
        <v>Repex</v>
      </c>
      <c r="H76" s="167" t="str">
        <f>Forecast_Capex_Input!I80</f>
        <v>N/A</v>
      </c>
      <c r="I76" s="167" t="str">
        <f>Forecast_Capex_Input!J80</f>
        <v>N/A</v>
      </c>
      <c r="J76" s="167" t="str">
        <f>Forecast_Capex_Input!K80</f>
        <v>DI - Protection systems</v>
      </c>
      <c r="K76" s="167" t="str">
        <f>Forecast_Capex_Input!L80</f>
        <v>DI - Safe and Reliable Network</v>
      </c>
      <c r="L76" s="167" t="str">
        <f>Forecast_Capex_Input!M80</f>
        <v>N/A</v>
      </c>
      <c r="M76" s="245">
        <f>IFERROR(INDEX(Capex_Forecast!$AE$11:$AE$1010,MATCH(D76,Capex_Forecast!$D$11:$D$1010,0))*1,0)</f>
        <v>1</v>
      </c>
      <c r="N76" s="165"/>
      <c r="O76" s="223">
        <v>0</v>
      </c>
      <c r="P76" s="223">
        <v>0</v>
      </c>
      <c r="Q76" s="223">
        <v>0</v>
      </c>
      <c r="R76" s="223">
        <v>0</v>
      </c>
      <c r="S76" s="223">
        <v>0</v>
      </c>
      <c r="T76" s="223">
        <v>0</v>
      </c>
      <c r="U76" s="165"/>
      <c r="V76" s="223">
        <v>0</v>
      </c>
      <c r="W76" s="223">
        <v>0</v>
      </c>
      <c r="X76" s="223">
        <v>0</v>
      </c>
      <c r="Y76" s="223">
        <v>0</v>
      </c>
      <c r="Z76" s="223">
        <v>0</v>
      </c>
      <c r="AA76" s="223">
        <v>0</v>
      </c>
    </row>
    <row r="77" spans="3:27" x14ac:dyDescent="0.2">
      <c r="C77" s="174">
        <f>Forecast_Capex_Input!C81</f>
        <v>70</v>
      </c>
      <c r="D77" s="167" t="str">
        <f>Forecast_Capex_Input!D81</f>
        <v>Vales point Secondary Systems Renewal</v>
      </c>
      <c r="E77" s="167" t="str">
        <f>Forecast_Capex_Input!F81</f>
        <v>Replacement Expenditure</v>
      </c>
      <c r="F77" s="167" t="str">
        <f>Forecast_Capex_Input!G81</f>
        <v>Digital Infrastructure</v>
      </c>
      <c r="G77" s="167" t="str">
        <f>Forecast_Capex_Input!H81</f>
        <v>Repex</v>
      </c>
      <c r="H77" s="167" t="str">
        <f>Forecast_Capex_Input!I81</f>
        <v>N/A</v>
      </c>
      <c r="I77" s="167" t="str">
        <f>Forecast_Capex_Input!J81</f>
        <v>N/A</v>
      </c>
      <c r="J77" s="167" t="str">
        <f>Forecast_Capex_Input!K81</f>
        <v>DI - Protection systems</v>
      </c>
      <c r="K77" s="167" t="str">
        <f>Forecast_Capex_Input!L81</f>
        <v>DI - Safe and Reliable Network</v>
      </c>
      <c r="L77" s="167" t="str">
        <f>Forecast_Capex_Input!M81</f>
        <v>N/A</v>
      </c>
      <c r="M77" s="245">
        <f>IFERROR(INDEX(Capex_Forecast!$AE$11:$AE$1010,MATCH(D77,Capex_Forecast!$D$11:$D$1010,0))*1,0)</f>
        <v>1</v>
      </c>
      <c r="N77" s="165"/>
      <c r="O77" s="223">
        <v>0.76299318349949774</v>
      </c>
      <c r="P77" s="223">
        <v>0.69476627264330337</v>
      </c>
      <c r="Q77" s="223">
        <v>0.34805698569558335</v>
      </c>
      <c r="R77" s="223">
        <v>0.76709336774948322</v>
      </c>
      <c r="S77" s="223">
        <v>0.80303837798321853</v>
      </c>
      <c r="T77" s="223">
        <v>3.3759481875710859</v>
      </c>
      <c r="U77" s="165"/>
      <c r="V77" s="223">
        <v>0.88420625161361077</v>
      </c>
      <c r="W77" s="223">
        <v>0.78940944800328083</v>
      </c>
      <c r="X77" s="223">
        <v>0.3997068272808777</v>
      </c>
      <c r="Y77" s="223">
        <v>0.89256057114870557</v>
      </c>
      <c r="Z77" s="223">
        <v>0.91564921174561043</v>
      </c>
      <c r="AA77" s="223">
        <v>3.8815323097920853</v>
      </c>
    </row>
    <row r="78" spans="3:27" x14ac:dyDescent="0.2">
      <c r="C78" s="174">
        <f>Forecast_Capex_Input!C82</f>
        <v>71</v>
      </c>
      <c r="D78" s="167" t="str">
        <f>Forecast_Capex_Input!D82</f>
        <v>Wallerwang Secondary Systems Renewal</v>
      </c>
      <c r="E78" s="167" t="str">
        <f>Forecast_Capex_Input!F82</f>
        <v>Replacement Expenditure</v>
      </c>
      <c r="F78" s="167" t="str">
        <f>Forecast_Capex_Input!G82</f>
        <v>Digital Infrastructure</v>
      </c>
      <c r="G78" s="167" t="str">
        <f>Forecast_Capex_Input!H82</f>
        <v>Repex</v>
      </c>
      <c r="H78" s="167" t="str">
        <f>Forecast_Capex_Input!I82</f>
        <v>N/A</v>
      </c>
      <c r="I78" s="167" t="str">
        <f>Forecast_Capex_Input!J82</f>
        <v>N/A</v>
      </c>
      <c r="J78" s="167" t="str">
        <f>Forecast_Capex_Input!K82</f>
        <v>DI - Protection systems</v>
      </c>
      <c r="K78" s="167" t="str">
        <f>Forecast_Capex_Input!L82</f>
        <v>DI - Safe and Reliable Network</v>
      </c>
      <c r="L78" s="167" t="str">
        <f>Forecast_Capex_Input!M82</f>
        <v>N/A</v>
      </c>
      <c r="M78" s="245">
        <f>IFERROR(INDEX(Capex_Forecast!$AE$11:$AE$1010,MATCH(D78,Capex_Forecast!$D$11:$D$1010,0))*1,0)</f>
        <v>1</v>
      </c>
      <c r="N78" s="165"/>
      <c r="O78" s="223">
        <v>0</v>
      </c>
      <c r="P78" s="223">
        <v>0</v>
      </c>
      <c r="Q78" s="223">
        <v>2.0987633993250938</v>
      </c>
      <c r="R78" s="223">
        <v>6.1939500882869902</v>
      </c>
      <c r="S78" s="223">
        <v>0.24597168665393418</v>
      </c>
      <c r="T78" s="223">
        <v>8.5386851742660177</v>
      </c>
      <c r="U78" s="165"/>
      <c r="V78" s="223">
        <v>0</v>
      </c>
      <c r="W78" s="223">
        <v>0</v>
      </c>
      <c r="X78" s="223">
        <v>2.4102089428860674</v>
      </c>
      <c r="Y78" s="223">
        <v>7.2070439673954994</v>
      </c>
      <c r="Z78" s="223">
        <v>0.28046452968044783</v>
      </c>
      <c r="AA78" s="223">
        <v>9.8977174399620136</v>
      </c>
    </row>
    <row r="79" spans="3:27" x14ac:dyDescent="0.2">
      <c r="C79" s="174">
        <f>Forecast_Capex_Input!C83</f>
        <v>72</v>
      </c>
      <c r="D79" s="167" t="str">
        <f>Forecast_Capex_Input!D83</f>
        <v>Line 86</v>
      </c>
      <c r="E79" s="167" t="str">
        <f>Forecast_Capex_Input!F83</f>
        <v>Replacement Expenditure</v>
      </c>
      <c r="F79" s="167" t="str">
        <f>Forecast_Capex_Input!G83</f>
        <v>Transmission Lines</v>
      </c>
      <c r="G79" s="167" t="str">
        <f>Forecast_Capex_Input!H83</f>
        <v>Repex</v>
      </c>
      <c r="H79" s="167" t="str">
        <f>Forecast_Capex_Input!I83</f>
        <v>N/A</v>
      </c>
      <c r="I79" s="167" t="str">
        <f>Forecast_Capex_Input!J83</f>
        <v>N/A</v>
      </c>
      <c r="J79" s="167" t="str">
        <f>Forecast_Capex_Input!K83</f>
        <v>TL - Transmission poles</v>
      </c>
      <c r="K79" s="167" t="str">
        <f>Forecast_Capex_Input!L83</f>
        <v>TL - Safe and Reliable Network</v>
      </c>
      <c r="L79" s="167" t="str">
        <f>Forecast_Capex_Input!M83</f>
        <v>N/A</v>
      </c>
      <c r="M79" s="245">
        <f>IFERROR(INDEX(Capex_Forecast!$AE$11:$AE$1010,MATCH(D79,Capex_Forecast!$D$11:$D$1010,0))*1,0)</f>
        <v>1</v>
      </c>
      <c r="N79" s="165"/>
      <c r="O79" s="223">
        <v>0</v>
      </c>
      <c r="P79" s="223">
        <v>0</v>
      </c>
      <c r="Q79" s="223">
        <v>0</v>
      </c>
      <c r="R79" s="223">
        <v>0</v>
      </c>
      <c r="S79" s="223">
        <v>0</v>
      </c>
      <c r="T79" s="223">
        <v>0</v>
      </c>
      <c r="U79" s="165"/>
      <c r="V79" s="223">
        <v>0</v>
      </c>
      <c r="W79" s="223">
        <v>0</v>
      </c>
      <c r="X79" s="223">
        <v>0</v>
      </c>
      <c r="Y79" s="223">
        <v>0</v>
      </c>
      <c r="Z79" s="223">
        <v>0</v>
      </c>
      <c r="AA79" s="223">
        <v>0</v>
      </c>
    </row>
    <row r="80" spans="3:27" x14ac:dyDescent="0.2">
      <c r="C80" s="174">
        <f>Forecast_Capex_Input!C84</f>
        <v>73</v>
      </c>
      <c r="D80" s="167" t="str">
        <f>Forecast_Capex_Input!D84</f>
        <v>CT Program</v>
      </c>
      <c r="E80" s="167" t="str">
        <f>Forecast_Capex_Input!F84</f>
        <v>Replacement Expenditure</v>
      </c>
      <c r="F80" s="167" t="str">
        <f>Forecast_Capex_Input!G84</f>
        <v>Substation</v>
      </c>
      <c r="G80" s="167" t="str">
        <f>Forecast_Capex_Input!H84</f>
        <v>Repex</v>
      </c>
      <c r="H80" s="167" t="str">
        <f>Forecast_Capex_Input!I84</f>
        <v>N/A</v>
      </c>
      <c r="I80" s="167" t="str">
        <f>Forecast_Capex_Input!J84</f>
        <v>N/A</v>
      </c>
      <c r="J80" s="167" t="str">
        <f>Forecast_Capex_Input!K84</f>
        <v>Substations - Switchbay Equipment</v>
      </c>
      <c r="K80" s="167" t="str">
        <f>Forecast_Capex_Input!L84</f>
        <v>Substations - Safe and Reliable Network</v>
      </c>
      <c r="L80" s="167" t="str">
        <f>Forecast_Capex_Input!M84</f>
        <v>N/A</v>
      </c>
      <c r="M80" s="245">
        <f>IFERROR(INDEX(Capex_Forecast!$AE$11:$AE$1010,MATCH(D80,Capex_Forecast!$D$11:$D$1010,0))*1,0)</f>
        <v>1</v>
      </c>
      <c r="N80" s="165"/>
      <c r="O80" s="223">
        <v>1.4090096504122729</v>
      </c>
      <c r="P80" s="223">
        <v>1.2852770540145353</v>
      </c>
      <c r="Q80" s="223">
        <v>0.64522405855590725</v>
      </c>
      <c r="R80" s="223">
        <v>1.4247418839702242</v>
      </c>
      <c r="S80" s="223">
        <v>1.4936357804963125</v>
      </c>
      <c r="T80" s="223">
        <v>6.2578884274492523</v>
      </c>
      <c r="U80" s="165"/>
      <c r="V80" s="223">
        <v>1.6328522566404553</v>
      </c>
      <c r="W80" s="223">
        <v>1.4603614045349658</v>
      </c>
      <c r="X80" s="223">
        <v>0.74097194404894706</v>
      </c>
      <c r="Y80" s="223">
        <v>1.6577752893716147</v>
      </c>
      <c r="Z80" s="223">
        <v>1.7030897433336225</v>
      </c>
      <c r="AA80" s="223">
        <v>7.1950506379296053</v>
      </c>
    </row>
    <row r="81" spans="3:27" x14ac:dyDescent="0.2">
      <c r="C81" s="174">
        <f>Forecast_Capex_Input!C85</f>
        <v>74</v>
      </c>
      <c r="D81" s="167" t="str">
        <f>Forecast_Capex_Input!D85</f>
        <v>VT Program</v>
      </c>
      <c r="E81" s="167" t="str">
        <f>Forecast_Capex_Input!F85</f>
        <v>Replacement Expenditure</v>
      </c>
      <c r="F81" s="167" t="str">
        <f>Forecast_Capex_Input!G85</f>
        <v>Substation</v>
      </c>
      <c r="G81" s="167" t="str">
        <f>Forecast_Capex_Input!H85</f>
        <v>Repex</v>
      </c>
      <c r="H81" s="167" t="str">
        <f>Forecast_Capex_Input!I85</f>
        <v>N/A</v>
      </c>
      <c r="I81" s="167" t="str">
        <f>Forecast_Capex_Input!J85</f>
        <v>N/A</v>
      </c>
      <c r="J81" s="167" t="str">
        <f>Forecast_Capex_Input!K85</f>
        <v>Substations - Switchbay Equipment</v>
      </c>
      <c r="K81" s="167" t="str">
        <f>Forecast_Capex_Input!L85</f>
        <v>Substations - Safe and Reliable Network</v>
      </c>
      <c r="L81" s="167" t="str">
        <f>Forecast_Capex_Input!M85</f>
        <v>N/A</v>
      </c>
      <c r="M81" s="245">
        <f>IFERROR(INDEX(Capex_Forecast!$AE$11:$AE$1010,MATCH(D81,Capex_Forecast!$D$11:$D$1010,0))*1,0)</f>
        <v>1</v>
      </c>
      <c r="N81" s="165"/>
      <c r="O81" s="223">
        <v>2.7475090439754055</v>
      </c>
      <c r="P81" s="223">
        <v>2.5051558843707413</v>
      </c>
      <c r="Q81" s="223">
        <v>1.2569791387469849</v>
      </c>
      <c r="R81" s="223">
        <v>2.7742890893700172</v>
      </c>
      <c r="S81" s="223">
        <v>2.9074283317863241</v>
      </c>
      <c r="T81" s="223">
        <v>12.191361488249473</v>
      </c>
      <c r="U81" s="165"/>
      <c r="V81" s="223">
        <v>3.1839926300594374</v>
      </c>
      <c r="W81" s="223">
        <v>2.8464158404226172</v>
      </c>
      <c r="X81" s="223">
        <v>1.4435082878820178</v>
      </c>
      <c r="Y81" s="223">
        <v>3.2280569201171958</v>
      </c>
      <c r="Z81" s="223">
        <v>3.3151397656646431</v>
      </c>
      <c r="AA81" s="223">
        <v>14.017113444145911</v>
      </c>
    </row>
    <row r="82" spans="3:27" x14ac:dyDescent="0.2">
      <c r="C82" s="174">
        <f>Forecast_Capex_Input!C86</f>
        <v>75</v>
      </c>
      <c r="D82" s="167" t="str">
        <f>Forecast_Capex_Input!D86</f>
        <v>Disconnector</v>
      </c>
      <c r="E82" s="167" t="str">
        <f>Forecast_Capex_Input!F86</f>
        <v>Replacement Expenditure</v>
      </c>
      <c r="F82" s="167" t="str">
        <f>Forecast_Capex_Input!G86</f>
        <v>Substation</v>
      </c>
      <c r="G82" s="167" t="str">
        <f>Forecast_Capex_Input!H86</f>
        <v>Repex</v>
      </c>
      <c r="H82" s="167" t="str">
        <f>Forecast_Capex_Input!I86</f>
        <v>N/A</v>
      </c>
      <c r="I82" s="167" t="str">
        <f>Forecast_Capex_Input!J86</f>
        <v>N/A</v>
      </c>
      <c r="J82" s="167" t="str">
        <f>Forecast_Capex_Input!K86</f>
        <v>Substations - Switchbay Equipment</v>
      </c>
      <c r="K82" s="167" t="str">
        <f>Forecast_Capex_Input!L86</f>
        <v>Substations - Safe and Reliable Network</v>
      </c>
      <c r="L82" s="167" t="str">
        <f>Forecast_Capex_Input!M86</f>
        <v>N/A</v>
      </c>
      <c r="M82" s="245">
        <f>IFERROR(INDEX(Capex_Forecast!$AE$11:$AE$1010,MATCH(D82,Capex_Forecast!$D$11:$D$1010,0))*1,0)</f>
        <v>1</v>
      </c>
      <c r="N82" s="165"/>
      <c r="O82" s="223">
        <v>3.0361388785774555</v>
      </c>
      <c r="P82" s="223">
        <v>2.7694975120869412</v>
      </c>
      <c r="Q82" s="223">
        <v>1.3903070559452479</v>
      </c>
      <c r="R82" s="223">
        <v>3.069959572927873</v>
      </c>
      <c r="S82" s="223">
        <v>3.218387980970558</v>
      </c>
      <c r="T82" s="223">
        <v>13.484291000508076</v>
      </c>
      <c r="U82" s="165"/>
      <c r="V82" s="223">
        <v>3.5184757023548046</v>
      </c>
      <c r="W82" s="223">
        <v>3.1467668888778269</v>
      </c>
      <c r="X82" s="223">
        <v>1.5966213726970873</v>
      </c>
      <c r="Y82" s="223">
        <v>3.5720878122763362</v>
      </c>
      <c r="Z82" s="223">
        <v>3.6697055815292812</v>
      </c>
      <c r="AA82" s="223">
        <v>15.503657357735339</v>
      </c>
    </row>
    <row r="83" spans="3:27" x14ac:dyDescent="0.2">
      <c r="C83" s="174">
        <f>Forecast_Capex_Input!C87</f>
        <v>76</v>
      </c>
      <c r="D83" s="167" t="str">
        <f>Forecast_Capex_Input!D87</f>
        <v>Steelwork Program</v>
      </c>
      <c r="E83" s="167" t="str">
        <f>Forecast_Capex_Input!F87</f>
        <v>Replacement Expenditure</v>
      </c>
      <c r="F83" s="167" t="str">
        <f>Forecast_Capex_Input!G87</f>
        <v>Substation</v>
      </c>
      <c r="G83" s="167" t="str">
        <f>Forecast_Capex_Input!H87</f>
        <v>Repex</v>
      </c>
      <c r="H83" s="167" t="str">
        <f>Forecast_Capex_Input!I87</f>
        <v>N/A</v>
      </c>
      <c r="I83" s="167" t="str">
        <f>Forecast_Capex_Input!J87</f>
        <v>N/A</v>
      </c>
      <c r="J83" s="167" t="str">
        <f>Forecast_Capex_Input!K87</f>
        <v>Substations - Site Establishment and supporting assets</v>
      </c>
      <c r="K83" s="167" t="str">
        <f>Forecast_Capex_Input!L87</f>
        <v>Substations - Safe and Reliable Network</v>
      </c>
      <c r="L83" s="167" t="str">
        <f>Forecast_Capex_Input!M87</f>
        <v>N/A</v>
      </c>
      <c r="M83" s="245">
        <f>IFERROR(INDEX(Capex_Forecast!$AE$11:$AE$1010,MATCH(D83,Capex_Forecast!$D$11:$D$1010,0))*1,0)</f>
        <v>1</v>
      </c>
      <c r="N83" s="165"/>
      <c r="O83" s="223">
        <v>6.8516711140124915</v>
      </c>
      <c r="P83" s="223">
        <v>6.8516711140124915</v>
      </c>
      <c r="Q83" s="223">
        <v>6.8516711140124915</v>
      </c>
      <c r="R83" s="223">
        <v>6.8516711140124915</v>
      </c>
      <c r="S83" s="223">
        <v>6.8516711140124915</v>
      </c>
      <c r="T83" s="223">
        <v>34.258355570062456</v>
      </c>
      <c r="U83" s="165"/>
      <c r="V83" s="223">
        <v>7.9401632465753549</v>
      </c>
      <c r="W83" s="223">
        <v>7.7850265981312514</v>
      </c>
      <c r="X83" s="223">
        <v>7.8684233763641478</v>
      </c>
      <c r="Y83" s="223">
        <v>7.9723430549112537</v>
      </c>
      <c r="Z83" s="223">
        <v>7.8124874560065063</v>
      </c>
      <c r="AA83" s="223">
        <v>39.378443731988511</v>
      </c>
    </row>
    <row r="84" spans="3:27" x14ac:dyDescent="0.2">
      <c r="C84" s="174">
        <f>Forecast_Capex_Input!C88</f>
        <v>77</v>
      </c>
      <c r="D84" s="167" t="str">
        <f>Forecast_Capex_Input!D88</f>
        <v>Transformer refurbishment program</v>
      </c>
      <c r="E84" s="167" t="str">
        <f>Forecast_Capex_Input!F88</f>
        <v>Replacement Expenditure</v>
      </c>
      <c r="F84" s="167" t="str">
        <f>Forecast_Capex_Input!G88</f>
        <v>Substation</v>
      </c>
      <c r="G84" s="167" t="str">
        <f>Forecast_Capex_Input!H88</f>
        <v>Repex</v>
      </c>
      <c r="H84" s="167" t="str">
        <f>Forecast_Capex_Input!I88</f>
        <v>N/A</v>
      </c>
      <c r="I84" s="167" t="str">
        <f>Forecast_Capex_Input!J88</f>
        <v>N/A</v>
      </c>
      <c r="J84" s="167" t="str">
        <f>Forecast_Capex_Input!K88</f>
        <v>Substations - Power Transformers</v>
      </c>
      <c r="K84" s="167" t="str">
        <f>Forecast_Capex_Input!L88</f>
        <v>Substations - Safe and Reliable Network</v>
      </c>
      <c r="L84" s="167" t="str">
        <f>Forecast_Capex_Input!M88</f>
        <v>N/A</v>
      </c>
      <c r="M84" s="245">
        <f>IFERROR(INDEX(Capex_Forecast!$AE$11:$AE$1010,MATCH(D84,Capex_Forecast!$D$11:$D$1010,0))*1,0)</f>
        <v>1</v>
      </c>
      <c r="N84" s="165"/>
      <c r="O84" s="223">
        <v>2.2463241097963778</v>
      </c>
      <c r="P84" s="223">
        <v>7.6937640587676581</v>
      </c>
      <c r="Q84" s="223">
        <v>8.4382863069152858</v>
      </c>
      <c r="R84" s="223">
        <v>10.878612468035881</v>
      </c>
      <c r="S84" s="223">
        <v>6.2598432478330555</v>
      </c>
      <c r="T84" s="223">
        <v>35.516830191348255</v>
      </c>
      <c r="U84" s="165"/>
      <c r="V84" s="223">
        <v>2.6031868488293566</v>
      </c>
      <c r="W84" s="223">
        <v>8.7418320057361818</v>
      </c>
      <c r="X84" s="223">
        <v>9.6904839898105877</v>
      </c>
      <c r="Y84" s="223">
        <v>12.6579383501417</v>
      </c>
      <c r="Z84" s="223">
        <v>7.1376670065564403</v>
      </c>
      <c r="AA84" s="223">
        <v>40.831108201074265</v>
      </c>
    </row>
    <row r="85" spans="3:27" x14ac:dyDescent="0.2">
      <c r="C85" s="174">
        <f>Forecast_Capex_Input!C89</f>
        <v>78</v>
      </c>
      <c r="D85" s="167" t="str">
        <f>Forecast_Capex_Input!D89</f>
        <v>Air Cored Reactors</v>
      </c>
      <c r="E85" s="167" t="str">
        <f>Forecast_Capex_Input!F89</f>
        <v>Replacement Expenditure</v>
      </c>
      <c r="F85" s="167" t="str">
        <f>Forecast_Capex_Input!G89</f>
        <v>Substation</v>
      </c>
      <c r="G85" s="167" t="str">
        <f>Forecast_Capex_Input!H89</f>
        <v>Repex</v>
      </c>
      <c r="H85" s="167" t="str">
        <f>Forecast_Capex_Input!I89</f>
        <v>N/A</v>
      </c>
      <c r="I85" s="167" t="str">
        <f>Forecast_Capex_Input!J89</f>
        <v>N/A</v>
      </c>
      <c r="J85" s="167" t="str">
        <f>Forecast_Capex_Input!K89</f>
        <v>Substations - Reactive plant</v>
      </c>
      <c r="K85" s="167" t="str">
        <f>Forecast_Capex_Input!L89</f>
        <v>Substations - Safe and Reliable Network</v>
      </c>
      <c r="L85" s="167" t="str">
        <f>Forecast_Capex_Input!M89</f>
        <v>N/A</v>
      </c>
      <c r="M85" s="245">
        <f>IFERROR(INDEX(Capex_Forecast!$AE$11:$AE$1010,MATCH(D85,Capex_Forecast!$D$11:$D$1010,0))*1,0)</f>
        <v>1</v>
      </c>
      <c r="N85" s="165"/>
      <c r="O85" s="223">
        <v>0</v>
      </c>
      <c r="P85" s="223">
        <v>0</v>
      </c>
      <c r="Q85" s="223">
        <v>0</v>
      </c>
      <c r="R85" s="223">
        <v>0</v>
      </c>
      <c r="S85" s="223">
        <v>0</v>
      </c>
      <c r="T85" s="223">
        <v>0</v>
      </c>
      <c r="U85" s="165"/>
      <c r="V85" s="223">
        <v>0</v>
      </c>
      <c r="W85" s="223">
        <v>0</v>
      </c>
      <c r="X85" s="223">
        <v>0</v>
      </c>
      <c r="Y85" s="223">
        <v>0</v>
      </c>
      <c r="Z85" s="223">
        <v>0</v>
      </c>
      <c r="AA85" s="223">
        <v>0</v>
      </c>
    </row>
    <row r="86" spans="3:27" x14ac:dyDescent="0.2">
      <c r="C86" s="174">
        <f>Forecast_Capex_Input!C90</f>
        <v>79</v>
      </c>
      <c r="D86" s="167" t="str">
        <f>Forecast_Capex_Input!D90</f>
        <v>Capacitor Banks</v>
      </c>
      <c r="E86" s="167" t="str">
        <f>Forecast_Capex_Input!F90</f>
        <v>Replacement Expenditure</v>
      </c>
      <c r="F86" s="167" t="str">
        <f>Forecast_Capex_Input!G90</f>
        <v>Substation</v>
      </c>
      <c r="G86" s="167" t="str">
        <f>Forecast_Capex_Input!H90</f>
        <v>Repex</v>
      </c>
      <c r="H86" s="167" t="str">
        <f>Forecast_Capex_Input!I90</f>
        <v>N/A</v>
      </c>
      <c r="I86" s="167" t="str">
        <f>Forecast_Capex_Input!J90</f>
        <v>N/A</v>
      </c>
      <c r="J86" s="167" t="str">
        <f>Forecast_Capex_Input!K90</f>
        <v>Substations - Reactive plant</v>
      </c>
      <c r="K86" s="167" t="str">
        <f>Forecast_Capex_Input!L90</f>
        <v>Substations - Safe and Reliable Network</v>
      </c>
      <c r="L86" s="167" t="str">
        <f>Forecast_Capex_Input!M90</f>
        <v>N/A</v>
      </c>
      <c r="M86" s="245">
        <f>IFERROR(INDEX(Capex_Forecast!$AE$11:$AE$1010,MATCH(D86,Capex_Forecast!$D$11:$D$1010,0))*1,0)</f>
        <v>1</v>
      </c>
      <c r="N86" s="165"/>
      <c r="O86" s="223">
        <v>2.0595545379818447</v>
      </c>
      <c r="P86" s="223">
        <v>0.43957846069456047</v>
      </c>
      <c r="Q86" s="223">
        <v>2.3365102086893241</v>
      </c>
      <c r="R86" s="223">
        <v>2.8072795584585521</v>
      </c>
      <c r="S86" s="223">
        <v>3.0417916490222798</v>
      </c>
      <c r="T86" s="223">
        <v>10.68471441484656</v>
      </c>
      <c r="U86" s="165"/>
      <c r="V86" s="223">
        <v>2.3867460907977138</v>
      </c>
      <c r="W86" s="223">
        <v>0.49945917594819733</v>
      </c>
      <c r="X86" s="223">
        <v>2.6832361389275863</v>
      </c>
      <c r="Y86" s="223">
        <v>3.2664433710632075</v>
      </c>
      <c r="Z86" s="223">
        <v>3.4683449783764071</v>
      </c>
      <c r="AA86" s="223">
        <v>12.304229755113113</v>
      </c>
    </row>
    <row r="87" spans="3:27" x14ac:dyDescent="0.2">
      <c r="C87" s="174">
        <f>Forecast_Capex_Input!C91</f>
        <v>80</v>
      </c>
      <c r="D87" s="167" t="str">
        <f>Forecast_Capex_Input!D91</f>
        <v>Subs - Capital spares</v>
      </c>
      <c r="E87" s="167" t="str">
        <f>Forecast_Capex_Input!F91</f>
        <v>Replacement Expenditure</v>
      </c>
      <c r="F87" s="167" t="str">
        <f>Forecast_Capex_Input!G91</f>
        <v>Substation</v>
      </c>
      <c r="G87" s="167" t="str">
        <f>Forecast_Capex_Input!H91</f>
        <v>Repex</v>
      </c>
      <c r="H87" s="167" t="str">
        <f>Forecast_Capex_Input!I91</f>
        <v>N/A</v>
      </c>
      <c r="I87" s="167" t="str">
        <f>Forecast_Capex_Input!J91</f>
        <v>N/A</v>
      </c>
      <c r="J87" s="167" t="str">
        <f>Forecast_Capex_Input!K91</f>
        <v>Substations - Site Establishment and supporting assets</v>
      </c>
      <c r="K87" s="167" t="str">
        <f>Forecast_Capex_Input!L91</f>
        <v>Substations - Safe and Reliable Network</v>
      </c>
      <c r="L87" s="167" t="str">
        <f>Forecast_Capex_Input!M91</f>
        <v>N/A</v>
      </c>
      <c r="M87" s="245">
        <f>IFERROR(INDEX(Capex_Forecast!$AE$11:$AE$1010,MATCH(D87,Capex_Forecast!$D$11:$D$1010,0))*1,0)</f>
        <v>1</v>
      </c>
      <c r="N87" s="165"/>
      <c r="O87" s="223">
        <v>1.1653463174999998</v>
      </c>
      <c r="P87" s="223">
        <v>1.1653463174999998</v>
      </c>
      <c r="Q87" s="223">
        <v>1.1653463174999998</v>
      </c>
      <c r="R87" s="223">
        <v>1.1653463174999998</v>
      </c>
      <c r="S87" s="223">
        <v>1.1653463174999998</v>
      </c>
      <c r="T87" s="223">
        <v>5.8267315874999994</v>
      </c>
      <c r="U87" s="165"/>
      <c r="V87" s="223">
        <v>1.350479298520598</v>
      </c>
      <c r="W87" s="223">
        <v>1.3240933382248832</v>
      </c>
      <c r="X87" s="223">
        <v>1.3382776338204954</v>
      </c>
      <c r="Y87" s="223">
        <v>1.3559525065187754</v>
      </c>
      <c r="Z87" s="223">
        <v>1.3287639374214606</v>
      </c>
      <c r="AA87" s="223">
        <v>6.6975667145062134</v>
      </c>
    </row>
    <row r="88" spans="3:27" x14ac:dyDescent="0.2">
      <c r="C88" s="174">
        <f>Forecast_Capex_Input!C92</f>
        <v>81</v>
      </c>
      <c r="D88" s="167" t="str">
        <f>Forecast_Capex_Input!D92</f>
        <v>33kV Air core reactor switching duty</v>
      </c>
      <c r="E88" s="167" t="str">
        <f>Forecast_Capex_Input!F92</f>
        <v>Replacement Expenditure</v>
      </c>
      <c r="F88" s="167" t="str">
        <f>Forecast_Capex_Input!G92</f>
        <v>Substation</v>
      </c>
      <c r="G88" s="167" t="str">
        <f>Forecast_Capex_Input!H92</f>
        <v>Repex</v>
      </c>
      <c r="H88" s="167" t="str">
        <f>Forecast_Capex_Input!I92</f>
        <v>N/A</v>
      </c>
      <c r="I88" s="167" t="str">
        <f>Forecast_Capex_Input!J92</f>
        <v>N/A</v>
      </c>
      <c r="J88" s="167" t="str">
        <f>Forecast_Capex_Input!K92</f>
        <v>Substations - Switchbay Equipment</v>
      </c>
      <c r="K88" s="167" t="str">
        <f>Forecast_Capex_Input!L92</f>
        <v>Substations - Safe and Reliable Network</v>
      </c>
      <c r="L88" s="167" t="str">
        <f>Forecast_Capex_Input!M92</f>
        <v>N/A</v>
      </c>
      <c r="M88" s="245">
        <f>IFERROR(INDEX(Capex_Forecast!$AE$11:$AE$1010,MATCH(D88,Capex_Forecast!$D$11:$D$1010,0))*1,0)</f>
        <v>1</v>
      </c>
      <c r="N88" s="165"/>
      <c r="O88" s="223">
        <v>0</v>
      </c>
      <c r="P88" s="223">
        <v>0</v>
      </c>
      <c r="Q88" s="223">
        <v>0</v>
      </c>
      <c r="R88" s="223">
        <v>0</v>
      </c>
      <c r="S88" s="223">
        <v>0</v>
      </c>
      <c r="T88" s="223">
        <v>0</v>
      </c>
      <c r="U88" s="165"/>
      <c r="V88" s="223">
        <v>0</v>
      </c>
      <c r="W88" s="223">
        <v>0</v>
      </c>
      <c r="X88" s="223">
        <v>0</v>
      </c>
      <c r="Y88" s="223">
        <v>0</v>
      </c>
      <c r="Z88" s="223">
        <v>0</v>
      </c>
      <c r="AA88" s="223">
        <v>0</v>
      </c>
    </row>
    <row r="89" spans="3:27" x14ac:dyDescent="0.2">
      <c r="C89" s="174">
        <f>Forecast_Capex_Input!C93</f>
        <v>82</v>
      </c>
      <c r="D89" s="167" t="str">
        <f>Forecast_Capex_Input!D93</f>
        <v xml:space="preserve">Reactor Renewal program </v>
      </c>
      <c r="E89" s="167" t="str">
        <f>Forecast_Capex_Input!F93</f>
        <v>Replacement Expenditure</v>
      </c>
      <c r="F89" s="167" t="str">
        <f>Forecast_Capex_Input!G93</f>
        <v>Substation</v>
      </c>
      <c r="G89" s="167" t="str">
        <f>Forecast_Capex_Input!H93</f>
        <v>Repex</v>
      </c>
      <c r="H89" s="167" t="str">
        <f>Forecast_Capex_Input!I93</f>
        <v>N/A</v>
      </c>
      <c r="I89" s="167" t="str">
        <f>Forecast_Capex_Input!J93</f>
        <v>N/A</v>
      </c>
      <c r="J89" s="167" t="str">
        <f>Forecast_Capex_Input!K93</f>
        <v>Substations - Reactive plant</v>
      </c>
      <c r="K89" s="167" t="str">
        <f>Forecast_Capex_Input!L93</f>
        <v>Substations - Safe and Reliable Network</v>
      </c>
      <c r="L89" s="167" t="str">
        <f>Forecast_Capex_Input!M93</f>
        <v>N/A</v>
      </c>
      <c r="M89" s="245">
        <f>IFERROR(INDEX(Capex_Forecast!$AE$11:$AE$1010,MATCH(D89,Capex_Forecast!$D$11:$D$1010,0))*1,0)</f>
        <v>1</v>
      </c>
      <c r="N89" s="165"/>
      <c r="O89" s="223">
        <v>0</v>
      </c>
      <c r="P89" s="223">
        <v>0</v>
      </c>
      <c r="Q89" s="223">
        <v>0</v>
      </c>
      <c r="R89" s="223">
        <v>0</v>
      </c>
      <c r="S89" s="223">
        <v>0</v>
      </c>
      <c r="T89" s="223">
        <v>0</v>
      </c>
      <c r="U89" s="165"/>
      <c r="V89" s="223">
        <v>0</v>
      </c>
      <c r="W89" s="223">
        <v>0</v>
      </c>
      <c r="X89" s="223">
        <v>0</v>
      </c>
      <c r="Y89" s="223">
        <v>0</v>
      </c>
      <c r="Z89" s="223">
        <v>0</v>
      </c>
      <c r="AA89" s="223">
        <v>0</v>
      </c>
    </row>
    <row r="90" spans="3:27" x14ac:dyDescent="0.2">
      <c r="C90" s="174">
        <f>Forecast_Capex_Input!C94</f>
        <v>83</v>
      </c>
      <c r="D90" s="167" t="str">
        <f>Forecast_Capex_Input!D94</f>
        <v>Molong No1 Transformer Renewal</v>
      </c>
      <c r="E90" s="167" t="str">
        <f>Forecast_Capex_Input!F94</f>
        <v>Replacement Expenditure</v>
      </c>
      <c r="F90" s="167" t="str">
        <f>Forecast_Capex_Input!G94</f>
        <v>Substation</v>
      </c>
      <c r="G90" s="167" t="str">
        <f>Forecast_Capex_Input!H94</f>
        <v>Repex</v>
      </c>
      <c r="H90" s="167" t="str">
        <f>Forecast_Capex_Input!I94</f>
        <v>N/A</v>
      </c>
      <c r="I90" s="167" t="str">
        <f>Forecast_Capex_Input!J94</f>
        <v>N/A</v>
      </c>
      <c r="J90" s="167" t="str">
        <f>Forecast_Capex_Input!K94</f>
        <v>Substations - Power Transformers</v>
      </c>
      <c r="K90" s="167" t="str">
        <f>Forecast_Capex_Input!L94</f>
        <v>Substations - Safe and Reliable Network</v>
      </c>
      <c r="L90" s="167" t="str">
        <f>Forecast_Capex_Input!M94</f>
        <v>N/A</v>
      </c>
      <c r="M90" s="245">
        <f>IFERROR(INDEX(Capex_Forecast!$AE$11:$AE$1010,MATCH(D90,Capex_Forecast!$D$11:$D$1010,0))*1,0)</f>
        <v>1</v>
      </c>
      <c r="N90" s="165"/>
      <c r="O90" s="223">
        <v>0.13903539272331292</v>
      </c>
      <c r="P90" s="223">
        <v>0.75937496176468322</v>
      </c>
      <c r="Q90" s="223">
        <v>4.7492763226570904</v>
      </c>
      <c r="R90" s="223">
        <v>0</v>
      </c>
      <c r="S90" s="223">
        <v>0</v>
      </c>
      <c r="T90" s="223">
        <v>5.6476866771450869</v>
      </c>
      <c r="U90" s="165"/>
      <c r="V90" s="223">
        <v>0.16112327881837196</v>
      </c>
      <c r="W90" s="223">
        <v>0.86281932931700589</v>
      </c>
      <c r="X90" s="223">
        <v>5.4540441618079214</v>
      </c>
      <c r="Y90" s="223">
        <v>0</v>
      </c>
      <c r="Z90" s="223">
        <v>0</v>
      </c>
      <c r="AA90" s="223">
        <v>6.4779867699432998</v>
      </c>
    </row>
    <row r="91" spans="3:27" x14ac:dyDescent="0.2">
      <c r="C91" s="174">
        <f>Forecast_Capex_Input!C95</f>
        <v>84</v>
      </c>
      <c r="D91" s="167" t="str">
        <f>Forecast_Capex_Input!D95</f>
        <v>Yass No3 Transformer Renewal</v>
      </c>
      <c r="E91" s="167" t="str">
        <f>Forecast_Capex_Input!F95</f>
        <v>Replacement Expenditure</v>
      </c>
      <c r="F91" s="167" t="str">
        <f>Forecast_Capex_Input!G95</f>
        <v>Substation</v>
      </c>
      <c r="G91" s="167" t="str">
        <f>Forecast_Capex_Input!H95</f>
        <v>Repex</v>
      </c>
      <c r="H91" s="167" t="str">
        <f>Forecast_Capex_Input!I95</f>
        <v>N/A</v>
      </c>
      <c r="I91" s="167" t="str">
        <f>Forecast_Capex_Input!J95</f>
        <v>N/A</v>
      </c>
      <c r="J91" s="167" t="str">
        <f>Forecast_Capex_Input!K95</f>
        <v>Substations - Power Transformers</v>
      </c>
      <c r="K91" s="167" t="str">
        <f>Forecast_Capex_Input!L95</f>
        <v>Substations - Safe and Reliable Network</v>
      </c>
      <c r="L91" s="167" t="str">
        <f>Forecast_Capex_Input!M95</f>
        <v>N/A</v>
      </c>
      <c r="M91" s="245">
        <f>IFERROR(INDEX(Capex_Forecast!$AE$11:$AE$1010,MATCH(D91,Capex_Forecast!$D$11:$D$1010,0))*1,0)</f>
        <v>1</v>
      </c>
      <c r="N91" s="165"/>
      <c r="O91" s="223">
        <v>0</v>
      </c>
      <c r="P91" s="223">
        <v>0</v>
      </c>
      <c r="Q91" s="223">
        <v>0.35112638918686478</v>
      </c>
      <c r="R91" s="223">
        <v>3.2646477327147081</v>
      </c>
      <c r="S91" s="223">
        <v>0.10625395358678344</v>
      </c>
      <c r="T91" s="223">
        <v>3.7220280754883563</v>
      </c>
      <c r="U91" s="165"/>
      <c r="V91" s="223">
        <v>0</v>
      </c>
      <c r="W91" s="223">
        <v>0</v>
      </c>
      <c r="X91" s="223">
        <v>0.4032317142435487</v>
      </c>
      <c r="Y91" s="223">
        <v>3.7986195258864286</v>
      </c>
      <c r="Z91" s="223">
        <v>0.12115404632457812</v>
      </c>
      <c r="AA91" s="223">
        <v>4.3230052864545554</v>
      </c>
    </row>
    <row r="92" spans="3:27" x14ac:dyDescent="0.2">
      <c r="C92" s="174">
        <f>Forecast_Capex_Input!C96</f>
        <v>85</v>
      </c>
      <c r="D92" s="167" t="str">
        <f>Forecast_Capex_Input!D96</f>
        <v>Substation Noise Compliance</v>
      </c>
      <c r="E92" s="167" t="str">
        <f>Forecast_Capex_Input!F96</f>
        <v>Replacement Expenditure</v>
      </c>
      <c r="F92" s="167" t="str">
        <f>Forecast_Capex_Input!G96</f>
        <v>Substation</v>
      </c>
      <c r="G92" s="167" t="str">
        <f>Forecast_Capex_Input!H96</f>
        <v>Repex</v>
      </c>
      <c r="H92" s="167" t="str">
        <f>Forecast_Capex_Input!I96</f>
        <v>N/A</v>
      </c>
      <c r="I92" s="167" t="str">
        <f>Forecast_Capex_Input!J96</f>
        <v>N/A</v>
      </c>
      <c r="J92" s="167" t="str">
        <f>Forecast_Capex_Input!K96</f>
        <v>Substations - Site Establishment and supporting assets</v>
      </c>
      <c r="K92" s="167" t="str">
        <f>Forecast_Capex_Input!L96</f>
        <v>Substations - Compliance</v>
      </c>
      <c r="L92" s="167" t="str">
        <f>Forecast_Capex_Input!M96</f>
        <v>N/A</v>
      </c>
      <c r="M92" s="245">
        <f>IFERROR(INDEX(Capex_Forecast!$AE$11:$AE$1010,MATCH(D92,Capex_Forecast!$D$11:$D$1010,0))*1,0)</f>
        <v>1</v>
      </c>
      <c r="N92" s="165"/>
      <c r="O92" s="223">
        <v>0</v>
      </c>
      <c r="P92" s="223">
        <v>0</v>
      </c>
      <c r="Q92" s="223">
        <v>0</v>
      </c>
      <c r="R92" s="223">
        <v>0</v>
      </c>
      <c r="S92" s="223">
        <v>0</v>
      </c>
      <c r="T92" s="223">
        <v>0</v>
      </c>
      <c r="U92" s="165"/>
      <c r="V92" s="223">
        <v>0</v>
      </c>
      <c r="W92" s="223">
        <v>0</v>
      </c>
      <c r="X92" s="223">
        <v>0</v>
      </c>
      <c r="Y92" s="223">
        <v>0</v>
      </c>
      <c r="Z92" s="223">
        <v>0</v>
      </c>
      <c r="AA92" s="223">
        <v>0</v>
      </c>
    </row>
    <row r="93" spans="3:27" x14ac:dyDescent="0.2">
      <c r="C93" s="174">
        <f>Forecast_Capex_Input!C97</f>
        <v>86</v>
      </c>
      <c r="D93" s="167" t="str">
        <f>Forecast_Capex_Input!D97</f>
        <v>Conductor Replacement</v>
      </c>
      <c r="E93" s="167" t="str">
        <f>Forecast_Capex_Input!F97</f>
        <v>Replacement Expenditure</v>
      </c>
      <c r="F93" s="167" t="str">
        <f>Forecast_Capex_Input!G97</f>
        <v>Transmission Lines</v>
      </c>
      <c r="G93" s="167" t="str">
        <f>Forecast_Capex_Input!H97</f>
        <v>Repex</v>
      </c>
      <c r="H93" s="167" t="str">
        <f>Forecast_Capex_Input!I97</f>
        <v>N/A</v>
      </c>
      <c r="I93" s="167" t="str">
        <f>Forecast_Capex_Input!J97</f>
        <v>N/A</v>
      </c>
      <c r="J93" s="167" t="str">
        <f>Forecast_Capex_Input!K97</f>
        <v>TL - Overhead conductors</v>
      </c>
      <c r="K93" s="167" t="str">
        <f>Forecast_Capex_Input!L97</f>
        <v>TL - Safe and Reliable Network</v>
      </c>
      <c r="L93" s="167" t="str">
        <f>Forecast_Capex_Input!M97</f>
        <v>N/A</v>
      </c>
      <c r="M93" s="245">
        <f>IFERROR(INDEX(Capex_Forecast!$AE$11:$AE$1010,MATCH(D93,Capex_Forecast!$D$11:$D$1010,0))*1,0)</f>
        <v>1</v>
      </c>
      <c r="N93" s="165"/>
      <c r="O93" s="223">
        <v>0</v>
      </c>
      <c r="P93" s="223">
        <v>0.3830002271125757</v>
      </c>
      <c r="Q93" s="223">
        <v>19.94569237299994</v>
      </c>
      <c r="R93" s="223">
        <v>9.4722483445297954</v>
      </c>
      <c r="S93" s="223">
        <v>0.88426765847038102</v>
      </c>
      <c r="T93" s="223">
        <v>30.685208603112692</v>
      </c>
      <c r="U93" s="165"/>
      <c r="V93" s="223">
        <v>0</v>
      </c>
      <c r="W93" s="223">
        <v>0.43517368325864975</v>
      </c>
      <c r="X93" s="223">
        <v>22.905529105814388</v>
      </c>
      <c r="Y93" s="223">
        <v>11.021546721568026</v>
      </c>
      <c r="Z93" s="223">
        <v>1.0082693513154377</v>
      </c>
      <c r="AA93" s="223">
        <v>35.370518861956505</v>
      </c>
    </row>
    <row r="94" spans="3:27" x14ac:dyDescent="0.2">
      <c r="C94" s="174">
        <f>Forecast_Capex_Input!C98</f>
        <v>87</v>
      </c>
      <c r="D94" s="167" t="str">
        <f>Forecast_Capex_Input!D98</f>
        <v>Earthwire Capacity Replacement</v>
      </c>
      <c r="E94" s="167" t="str">
        <f>Forecast_Capex_Input!F98</f>
        <v>Replacement Expenditure</v>
      </c>
      <c r="F94" s="167" t="str">
        <f>Forecast_Capex_Input!G98</f>
        <v>Transmission Lines</v>
      </c>
      <c r="G94" s="167" t="str">
        <f>Forecast_Capex_Input!H98</f>
        <v>Repex</v>
      </c>
      <c r="H94" s="167" t="str">
        <f>Forecast_Capex_Input!I98</f>
        <v>N/A</v>
      </c>
      <c r="I94" s="167" t="str">
        <f>Forecast_Capex_Input!J98</f>
        <v>N/A</v>
      </c>
      <c r="J94" s="167" t="str">
        <f>Forecast_Capex_Input!K98</f>
        <v>TL - Overhead conductors</v>
      </c>
      <c r="K94" s="167" t="str">
        <f>Forecast_Capex_Input!L98</f>
        <v>TL - Safe and Reliable Network</v>
      </c>
      <c r="L94" s="167" t="str">
        <f>Forecast_Capex_Input!M98</f>
        <v>N/A</v>
      </c>
      <c r="M94" s="245">
        <f>IFERROR(INDEX(Capex_Forecast!$AE$11:$AE$1010,MATCH(D94,Capex_Forecast!$D$11:$D$1010,0))*1,0)</f>
        <v>1</v>
      </c>
      <c r="N94" s="165"/>
      <c r="O94" s="223">
        <v>0</v>
      </c>
      <c r="P94" s="223">
        <v>0</v>
      </c>
      <c r="Q94" s="223">
        <v>0</v>
      </c>
      <c r="R94" s="223">
        <v>0</v>
      </c>
      <c r="S94" s="223">
        <v>0</v>
      </c>
      <c r="T94" s="223">
        <v>0</v>
      </c>
      <c r="U94" s="165"/>
      <c r="V94" s="223">
        <v>0</v>
      </c>
      <c r="W94" s="223">
        <v>0</v>
      </c>
      <c r="X94" s="223">
        <v>0</v>
      </c>
      <c r="Y94" s="223">
        <v>0</v>
      </c>
      <c r="Z94" s="223">
        <v>0</v>
      </c>
      <c r="AA94" s="223">
        <v>0</v>
      </c>
    </row>
    <row r="95" spans="3:27" x14ac:dyDescent="0.2">
      <c r="C95" s="174">
        <f>Forecast_Capex_Input!C99</f>
        <v>88</v>
      </c>
      <c r="D95" s="167" t="str">
        <f>Forecast_Capex_Input!D99</f>
        <v>Low Spans - Main grid</v>
      </c>
      <c r="E95" s="167" t="str">
        <f>Forecast_Capex_Input!F99</f>
        <v>Replacement Expenditure</v>
      </c>
      <c r="F95" s="167" t="str">
        <f>Forecast_Capex_Input!G99</f>
        <v>Transmission Lines</v>
      </c>
      <c r="G95" s="167" t="str">
        <f>Forecast_Capex_Input!H99</f>
        <v>Repex</v>
      </c>
      <c r="H95" s="167" t="str">
        <f>Forecast_Capex_Input!I99</f>
        <v>N/A</v>
      </c>
      <c r="I95" s="167" t="str">
        <f>Forecast_Capex_Input!J99</f>
        <v>N/A</v>
      </c>
      <c r="J95" s="167" t="str">
        <f>Forecast_Capex_Input!K99</f>
        <v>TL - Transmission towers</v>
      </c>
      <c r="K95" s="167" t="str">
        <f>Forecast_Capex_Input!L99</f>
        <v>TL - Compliance</v>
      </c>
      <c r="L95" s="167" t="str">
        <f>Forecast_Capex_Input!M99</f>
        <v>N/A</v>
      </c>
      <c r="M95" s="245">
        <f>IFERROR(INDEX(Capex_Forecast!$AE$11:$AE$1010,MATCH(D95,Capex_Forecast!$D$11:$D$1010,0))*1,0)</f>
        <v>1</v>
      </c>
      <c r="N95" s="165"/>
      <c r="O95" s="223">
        <v>0</v>
      </c>
      <c r="P95" s="223">
        <v>0.26063790760679545</v>
      </c>
      <c r="Q95" s="223">
        <v>13.193134539353679</v>
      </c>
      <c r="R95" s="223">
        <v>4.1133887168517811</v>
      </c>
      <c r="S95" s="223">
        <v>0</v>
      </c>
      <c r="T95" s="223">
        <v>17.567161163812255</v>
      </c>
      <c r="U95" s="165"/>
      <c r="V95" s="223">
        <v>0</v>
      </c>
      <c r="W95" s="223">
        <v>0.29614279632460466</v>
      </c>
      <c r="X95" s="223">
        <v>15.150926903754252</v>
      </c>
      <c r="Y95" s="223">
        <v>4.7861821478671489</v>
      </c>
      <c r="Z95" s="223">
        <v>0</v>
      </c>
      <c r="AA95" s="223">
        <v>20.233251847946004</v>
      </c>
    </row>
    <row r="96" spans="3:27" x14ac:dyDescent="0.2">
      <c r="C96" s="174">
        <f>Forecast_Capex_Input!C100</f>
        <v>89</v>
      </c>
      <c r="D96" s="167" t="str">
        <f>Forecast_Capex_Input!D100</f>
        <v>Low Spans -132kV TL</v>
      </c>
      <c r="E96" s="167" t="str">
        <f>Forecast_Capex_Input!F100</f>
        <v>Replacement Expenditure</v>
      </c>
      <c r="F96" s="167" t="str">
        <f>Forecast_Capex_Input!G100</f>
        <v>Transmission Lines</v>
      </c>
      <c r="G96" s="167" t="str">
        <f>Forecast_Capex_Input!H100</f>
        <v>Repex</v>
      </c>
      <c r="H96" s="167" t="str">
        <f>Forecast_Capex_Input!I100</f>
        <v>N/A</v>
      </c>
      <c r="I96" s="167" t="str">
        <f>Forecast_Capex_Input!J100</f>
        <v>N/A</v>
      </c>
      <c r="J96" s="167" t="str">
        <f>Forecast_Capex_Input!K100</f>
        <v>TL - Insulators</v>
      </c>
      <c r="K96" s="167" t="str">
        <f>Forecast_Capex_Input!L100</f>
        <v xml:space="preserve">TL - Change in generation mix </v>
      </c>
      <c r="L96" s="167" t="str">
        <f>Forecast_Capex_Input!M100</f>
        <v>N/A</v>
      </c>
      <c r="M96" s="245">
        <f>IFERROR(INDEX(Capex_Forecast!$AE$11:$AE$1010,MATCH(D96,Capex_Forecast!$D$11:$D$1010,0))*1,0)</f>
        <v>1</v>
      </c>
      <c r="N96" s="165"/>
      <c r="O96" s="223">
        <v>0.22178739222151941</v>
      </c>
      <c r="P96" s="223">
        <v>9.2028887580190748</v>
      </c>
      <c r="Q96" s="223">
        <v>3.2880962010524111</v>
      </c>
      <c r="R96" s="223">
        <v>0</v>
      </c>
      <c r="S96" s="223">
        <v>0</v>
      </c>
      <c r="T96" s="223">
        <v>12.712772351293006</v>
      </c>
      <c r="U96" s="165"/>
      <c r="V96" s="223">
        <v>0.25702169163805705</v>
      </c>
      <c r="W96" s="223">
        <v>10.456534262758099</v>
      </c>
      <c r="X96" s="223">
        <v>3.7760325301054385</v>
      </c>
      <c r="Y96" s="223">
        <v>0</v>
      </c>
      <c r="Z96" s="223">
        <v>0</v>
      </c>
      <c r="AA96" s="223">
        <v>14.489588484501596</v>
      </c>
    </row>
    <row r="97" spans="3:27" x14ac:dyDescent="0.2">
      <c r="C97" s="174">
        <f>Forecast_Capex_Input!C101</f>
        <v>90</v>
      </c>
      <c r="D97" s="167" t="str">
        <f>Forecast_Capex_Input!D101</f>
        <v>Various lines- Insulator condition</v>
      </c>
      <c r="E97" s="167" t="str">
        <f>Forecast_Capex_Input!F101</f>
        <v>Replacement Expenditure</v>
      </c>
      <c r="F97" s="167" t="str">
        <f>Forecast_Capex_Input!G101</f>
        <v>Transmission Lines</v>
      </c>
      <c r="G97" s="167" t="str">
        <f>Forecast_Capex_Input!H101</f>
        <v>Repex</v>
      </c>
      <c r="H97" s="167" t="str">
        <f>Forecast_Capex_Input!I101</f>
        <v>N/A</v>
      </c>
      <c r="I97" s="167" t="str">
        <f>Forecast_Capex_Input!J101</f>
        <v>N/A</v>
      </c>
      <c r="J97" s="167" t="str">
        <f>Forecast_Capex_Input!K101</f>
        <v>TL - Insulators</v>
      </c>
      <c r="K97" s="167" t="str">
        <f>Forecast_Capex_Input!L101</f>
        <v>TL - Safe and Reliable Network</v>
      </c>
      <c r="L97" s="167" t="str">
        <f>Forecast_Capex_Input!M101</f>
        <v>N/A</v>
      </c>
      <c r="M97" s="245">
        <f>IFERROR(INDEX(Capex_Forecast!$AE$11:$AE$1010,MATCH(D97,Capex_Forecast!$D$11:$D$1010,0))*1,0)</f>
        <v>1</v>
      </c>
      <c r="N97" s="165"/>
      <c r="O97" s="223">
        <v>0</v>
      </c>
      <c r="P97" s="223">
        <v>0</v>
      </c>
      <c r="Q97" s="223">
        <v>0</v>
      </c>
      <c r="R97" s="223">
        <v>0</v>
      </c>
      <c r="S97" s="223">
        <v>0</v>
      </c>
      <c r="T97" s="223">
        <v>0</v>
      </c>
      <c r="U97" s="165"/>
      <c r="V97" s="223">
        <v>0</v>
      </c>
      <c r="W97" s="223">
        <v>0</v>
      </c>
      <c r="X97" s="223">
        <v>0</v>
      </c>
      <c r="Y97" s="223">
        <v>0</v>
      </c>
      <c r="Z97" s="223">
        <v>0</v>
      </c>
      <c r="AA97" s="223">
        <v>0</v>
      </c>
    </row>
    <row r="98" spans="3:27" x14ac:dyDescent="0.2">
      <c r="C98" s="174">
        <f>Forecast_Capex_Input!C102</f>
        <v>91</v>
      </c>
      <c r="D98" s="167" t="str">
        <f>Forecast_Capex_Input!D102</f>
        <v>Asbestos (Carryover from RP2)</v>
      </c>
      <c r="E98" s="167" t="str">
        <f>Forecast_Capex_Input!F102</f>
        <v>Replacement Expenditure</v>
      </c>
      <c r="F98" s="167" t="str">
        <f>Forecast_Capex_Input!G102</f>
        <v>Transmission Lines</v>
      </c>
      <c r="G98" s="167" t="str">
        <f>Forecast_Capex_Input!H102</f>
        <v>Repex</v>
      </c>
      <c r="H98" s="167" t="str">
        <f>Forecast_Capex_Input!I102</f>
        <v>N/A</v>
      </c>
      <c r="I98" s="167" t="str">
        <f>Forecast_Capex_Input!J102</f>
        <v>N/A</v>
      </c>
      <c r="J98" s="167" t="str">
        <f>Forecast_Capex_Input!K102</f>
        <v>TL - Transmission towers</v>
      </c>
      <c r="K98" s="167" t="str">
        <f>Forecast_Capex_Input!L102</f>
        <v>TL - Compliance</v>
      </c>
      <c r="L98" s="167" t="str">
        <f>Forecast_Capex_Input!M102</f>
        <v>N/A</v>
      </c>
      <c r="M98" s="245">
        <f>IFERROR(INDEX(Capex_Forecast!$AE$11:$AE$1010,MATCH(D98,Capex_Forecast!$D$11:$D$1010,0))*1,0)</f>
        <v>1</v>
      </c>
      <c r="N98" s="165"/>
      <c r="O98" s="223">
        <v>5.7803304959065853</v>
      </c>
      <c r="P98" s="223">
        <v>5.7726277885485899</v>
      </c>
      <c r="Q98" s="223">
        <v>5.7822251471102435</v>
      </c>
      <c r="R98" s="223">
        <v>5.7910814418190348</v>
      </c>
      <c r="S98" s="223">
        <v>6.7165409922194099</v>
      </c>
      <c r="T98" s="223">
        <v>29.842805865603864</v>
      </c>
      <c r="U98" s="165"/>
      <c r="V98" s="223">
        <v>6.6986238821054558</v>
      </c>
      <c r="W98" s="223">
        <v>6.5589927080788408</v>
      </c>
      <c r="X98" s="223">
        <v>6.6402772050567389</v>
      </c>
      <c r="Y98" s="223">
        <v>6.7382813834556821</v>
      </c>
      <c r="Z98" s="223">
        <v>7.6584079090069368</v>
      </c>
      <c r="AA98" s="223">
        <v>34.294583087703657</v>
      </c>
    </row>
    <row r="99" spans="3:27" x14ac:dyDescent="0.2">
      <c r="C99" s="174">
        <f>Forecast_Capex_Input!C103</f>
        <v>92</v>
      </c>
      <c r="D99" s="167" t="str">
        <f>Forecast_Capex_Input!D103</f>
        <v>Public Safety Enhancements - Climbing deterrents, signage, aerial marker balls, earthing</v>
      </c>
      <c r="E99" s="167" t="str">
        <f>Forecast_Capex_Input!F103</f>
        <v>Replacement Expenditure</v>
      </c>
      <c r="F99" s="167" t="str">
        <f>Forecast_Capex_Input!G103</f>
        <v>Transmission Lines</v>
      </c>
      <c r="G99" s="167" t="str">
        <f>Forecast_Capex_Input!H103</f>
        <v>Repex</v>
      </c>
      <c r="H99" s="167" t="str">
        <f>Forecast_Capex_Input!I103</f>
        <v>N/A</v>
      </c>
      <c r="I99" s="167" t="str">
        <f>Forecast_Capex_Input!J103</f>
        <v>N/A</v>
      </c>
      <c r="J99" s="167" t="str">
        <f>Forecast_Capex_Input!K103</f>
        <v>TL - Transmission towers</v>
      </c>
      <c r="K99" s="167" t="str">
        <f>Forecast_Capex_Input!L103</f>
        <v>TL - Compliance</v>
      </c>
      <c r="L99" s="167" t="str">
        <f>Forecast_Capex_Input!M103</f>
        <v>N/A</v>
      </c>
      <c r="M99" s="245">
        <f>IFERROR(INDEX(Capex_Forecast!$AE$11:$AE$1010,MATCH(D99,Capex_Forecast!$D$11:$D$1010,0))*1,0)</f>
        <v>1</v>
      </c>
      <c r="N99" s="165"/>
      <c r="O99" s="223">
        <v>6.3190579939731482</v>
      </c>
      <c r="P99" s="223">
        <v>3.0067184961130766</v>
      </c>
      <c r="Q99" s="223">
        <v>3.8846998954461731</v>
      </c>
      <c r="R99" s="223">
        <v>3.8896544102410475</v>
      </c>
      <c r="S99" s="223">
        <v>0</v>
      </c>
      <c r="T99" s="223">
        <v>17.100130795773445</v>
      </c>
      <c r="U99" s="165"/>
      <c r="V99" s="223">
        <v>7.3229364343117993</v>
      </c>
      <c r="W99" s="223">
        <v>3.4163028370498667</v>
      </c>
      <c r="X99" s="223">
        <v>4.4611691015022501</v>
      </c>
      <c r="Y99" s="223">
        <v>4.525853446186531</v>
      </c>
      <c r="Z99" s="223">
        <v>0</v>
      </c>
      <c r="AA99" s="223">
        <v>19.726261819050446</v>
      </c>
    </row>
    <row r="100" spans="3:27" x14ac:dyDescent="0.2">
      <c r="C100" s="174">
        <f>Forecast_Capex_Input!C104</f>
        <v>93</v>
      </c>
      <c r="D100" s="167" t="str">
        <f>Forecast_Capex_Input!D104</f>
        <v>Underground Cable Capital Spares RP3</v>
      </c>
      <c r="E100" s="167" t="str">
        <f>Forecast_Capex_Input!F104</f>
        <v>Replacement Expenditure</v>
      </c>
      <c r="F100" s="167" t="str">
        <f>Forecast_Capex_Input!G104</f>
        <v>Transmission Lines</v>
      </c>
      <c r="G100" s="167" t="str">
        <f>Forecast_Capex_Input!H104</f>
        <v>Repex</v>
      </c>
      <c r="H100" s="167" t="str">
        <f>Forecast_Capex_Input!I104</f>
        <v>N/A</v>
      </c>
      <c r="I100" s="167" t="str">
        <f>Forecast_Capex_Input!J104</f>
        <v>N/A</v>
      </c>
      <c r="J100" s="167" t="str">
        <f>Forecast_Capex_Input!K104</f>
        <v>TL - Underground cables</v>
      </c>
      <c r="K100" s="167" t="str">
        <f>Forecast_Capex_Input!L104</f>
        <v>TL - Safe and Reliable Network</v>
      </c>
      <c r="L100" s="167" t="str">
        <f>Forecast_Capex_Input!M104</f>
        <v>N/A</v>
      </c>
      <c r="M100" s="245">
        <f>IFERROR(INDEX(Capex_Forecast!$AE$11:$AE$1010,MATCH(D100,Capex_Forecast!$D$11:$D$1010,0))*1,0)</f>
        <v>1</v>
      </c>
      <c r="N100" s="165"/>
      <c r="O100" s="223">
        <v>0.57878181398662498</v>
      </c>
      <c r="P100" s="223">
        <v>0.57720044365649992</v>
      </c>
      <c r="Q100" s="223">
        <v>0.57720044365649992</v>
      </c>
      <c r="R100" s="223">
        <v>0.57720044365649992</v>
      </c>
      <c r="S100" s="223">
        <v>0.57720044365649992</v>
      </c>
      <c r="T100" s="223">
        <v>2.8875835886126247</v>
      </c>
      <c r="U100" s="165"/>
      <c r="V100" s="223">
        <v>0.67073010521538523</v>
      </c>
      <c r="W100" s="223">
        <v>0.65582844411916097</v>
      </c>
      <c r="X100" s="223">
        <v>0.66285397943668445</v>
      </c>
      <c r="Y100" s="223">
        <v>0.67160841081027423</v>
      </c>
      <c r="Z100" s="223">
        <v>0.65814180958650936</v>
      </c>
      <c r="AA100" s="223">
        <v>3.3191627491680142</v>
      </c>
    </row>
    <row r="101" spans="3:27" x14ac:dyDescent="0.2">
      <c r="C101" s="174">
        <f>Forecast_Capex_Input!C105</f>
        <v>94</v>
      </c>
      <c r="D101" s="167" t="str">
        <f>Forecast_Capex_Input!D105</f>
        <v>Cable Monitoring Systems Renewal RP3</v>
      </c>
      <c r="E101" s="167" t="str">
        <f>Forecast_Capex_Input!F105</f>
        <v>Replacement Expenditure</v>
      </c>
      <c r="F101" s="167" t="str">
        <f>Forecast_Capex_Input!G105</f>
        <v>Transmission Lines</v>
      </c>
      <c r="G101" s="167" t="str">
        <f>Forecast_Capex_Input!H105</f>
        <v>Repex</v>
      </c>
      <c r="H101" s="167" t="str">
        <f>Forecast_Capex_Input!I105</f>
        <v>N/A</v>
      </c>
      <c r="I101" s="167" t="str">
        <f>Forecast_Capex_Input!J105</f>
        <v>N/A</v>
      </c>
      <c r="J101" s="167" t="str">
        <f>Forecast_Capex_Input!K105</f>
        <v>TL - Underground cables</v>
      </c>
      <c r="K101" s="167" t="str">
        <f>Forecast_Capex_Input!L105</f>
        <v>TL - Safe and Reliable Network</v>
      </c>
      <c r="L101" s="167" t="str">
        <f>Forecast_Capex_Input!M105</f>
        <v>N/A</v>
      </c>
      <c r="M101" s="245">
        <f>IFERROR(INDEX(Capex_Forecast!$AE$11:$AE$1010,MATCH(D101,Capex_Forecast!$D$11:$D$1010,0))*1,0)</f>
        <v>1</v>
      </c>
      <c r="N101" s="165"/>
      <c r="O101" s="223">
        <v>1.1399345968901464</v>
      </c>
      <c r="P101" s="223">
        <v>2.3013016490080362</v>
      </c>
      <c r="Q101" s="223">
        <v>2.7137776665367083E-2</v>
      </c>
      <c r="R101" s="223">
        <v>0</v>
      </c>
      <c r="S101" s="223">
        <v>0</v>
      </c>
      <c r="T101" s="223">
        <v>3.4683740225635495</v>
      </c>
      <c r="U101" s="165"/>
      <c r="V101" s="223">
        <v>1.321030539719851</v>
      </c>
      <c r="W101" s="223">
        <v>2.6147919609292281</v>
      </c>
      <c r="X101" s="223">
        <v>3.1164881200970988E-2</v>
      </c>
      <c r="Y101" s="223">
        <v>0</v>
      </c>
      <c r="Z101" s="223">
        <v>0</v>
      </c>
      <c r="AA101" s="223">
        <v>3.9669873818500498</v>
      </c>
    </row>
    <row r="102" spans="3:27" x14ac:dyDescent="0.2">
      <c r="C102" s="174">
        <f>Forecast_Capex_Input!C106</f>
        <v>95</v>
      </c>
      <c r="D102" s="167" t="str">
        <f>Forecast_Capex_Input!D106</f>
        <v>TL Digital Twin Programme</v>
      </c>
      <c r="E102" s="167" t="str">
        <f>Forecast_Capex_Input!F106</f>
        <v>Replacement Expenditure</v>
      </c>
      <c r="F102" s="167" t="str">
        <f>Forecast_Capex_Input!G106</f>
        <v>Digital Infrastructure</v>
      </c>
      <c r="G102" s="167" t="str">
        <f>Forecast_Capex_Input!H106</f>
        <v>Repex</v>
      </c>
      <c r="H102" s="167" t="str">
        <f>Forecast_Capex_Input!I106</f>
        <v>N/A</v>
      </c>
      <c r="I102" s="167" t="str">
        <f>Forecast_Capex_Input!J106</f>
        <v>N/A</v>
      </c>
      <c r="J102" s="167" t="str">
        <f>Forecast_Capex_Input!K106</f>
        <v>DI - Protection systems</v>
      </c>
      <c r="K102" s="167" t="str">
        <f>Forecast_Capex_Input!L106</f>
        <v>DI - Safe and Reliable Network</v>
      </c>
      <c r="L102" s="167" t="str">
        <f>Forecast_Capex_Input!M106</f>
        <v>N/A</v>
      </c>
      <c r="M102" s="245">
        <f>IFERROR(INDEX(Capex_Forecast!$AE$11:$AE$1010,MATCH(D102,Capex_Forecast!$D$11:$D$1010,0))*1,0)</f>
        <v>1</v>
      </c>
      <c r="N102" s="165"/>
      <c r="O102" s="223">
        <v>0</v>
      </c>
      <c r="P102" s="223">
        <v>0</v>
      </c>
      <c r="Q102" s="223">
        <v>0</v>
      </c>
      <c r="R102" s="223">
        <v>0</v>
      </c>
      <c r="S102" s="223">
        <v>0</v>
      </c>
      <c r="T102" s="223">
        <v>0</v>
      </c>
      <c r="U102" s="165"/>
      <c r="V102" s="223">
        <v>0</v>
      </c>
      <c r="W102" s="223">
        <v>0</v>
      </c>
      <c r="X102" s="223">
        <v>0</v>
      </c>
      <c r="Y102" s="223">
        <v>0</v>
      </c>
      <c r="Z102" s="223">
        <v>0</v>
      </c>
      <c r="AA102" s="223">
        <v>0</v>
      </c>
    </row>
    <row r="103" spans="3:27" x14ac:dyDescent="0.2">
      <c r="C103" s="174">
        <f>Forecast_Capex_Input!C107</f>
        <v>96</v>
      </c>
      <c r="D103" s="167" t="str">
        <f>Forecast_Capex_Input!D107</f>
        <v>Lower Tumut Secondary Systems Renewal</v>
      </c>
      <c r="E103" s="167" t="str">
        <f>Forecast_Capex_Input!F107</f>
        <v>Replacement Expenditure</v>
      </c>
      <c r="F103" s="167" t="str">
        <f>Forecast_Capex_Input!G107</f>
        <v>Digital Infrastructure</v>
      </c>
      <c r="G103" s="167" t="str">
        <f>Forecast_Capex_Input!H107</f>
        <v>Repex</v>
      </c>
      <c r="H103" s="167" t="str">
        <f>Forecast_Capex_Input!I107</f>
        <v>N/A</v>
      </c>
      <c r="I103" s="167" t="str">
        <f>Forecast_Capex_Input!J107</f>
        <v>N/A</v>
      </c>
      <c r="J103" s="167" t="str">
        <f>Forecast_Capex_Input!K107</f>
        <v>DI - Protection systems</v>
      </c>
      <c r="K103" s="167" t="str">
        <f>Forecast_Capex_Input!L107</f>
        <v>DI - Safe and Reliable Network</v>
      </c>
      <c r="L103" s="167" t="str">
        <f>Forecast_Capex_Input!M107</f>
        <v>N/A</v>
      </c>
      <c r="M103" s="245">
        <f>IFERROR(INDEX(Capex_Forecast!$AE$11:$AE$1010,MATCH(D103,Capex_Forecast!$D$11:$D$1010,0))*1,0)</f>
        <v>1</v>
      </c>
      <c r="N103" s="165"/>
      <c r="O103" s="223">
        <v>2.3749879262929885</v>
      </c>
      <c r="P103" s="223">
        <v>8.3525020799460385</v>
      </c>
      <c r="Q103" s="223">
        <v>6.6465113084026273</v>
      </c>
      <c r="R103" s="223">
        <v>0.16248491053603067</v>
      </c>
      <c r="S103" s="223">
        <v>0</v>
      </c>
      <c r="T103" s="223">
        <v>17.536486225177683</v>
      </c>
      <c r="U103" s="165"/>
      <c r="V103" s="223">
        <v>2.7522908688429828</v>
      </c>
      <c r="W103" s="223">
        <v>9.4903053242505599</v>
      </c>
      <c r="X103" s="223">
        <v>7.6328189254952825</v>
      </c>
      <c r="Y103" s="223">
        <v>0.18906124162769306</v>
      </c>
      <c r="Z103" s="223">
        <v>0</v>
      </c>
      <c r="AA103" s="223">
        <v>20.064476360216521</v>
      </c>
    </row>
    <row r="104" spans="3:27" x14ac:dyDescent="0.2">
      <c r="C104" s="174">
        <f>Forecast_Capex_Input!C108</f>
        <v>97</v>
      </c>
      <c r="D104" s="167" t="str">
        <f>Forecast_Capex_Input!D108</f>
        <v>Tenterfield Secondary Systems Renewal</v>
      </c>
      <c r="E104" s="167" t="str">
        <f>Forecast_Capex_Input!F108</f>
        <v>Replacement Expenditure</v>
      </c>
      <c r="F104" s="167" t="str">
        <f>Forecast_Capex_Input!G108</f>
        <v>Digital Infrastructure</v>
      </c>
      <c r="G104" s="167" t="str">
        <f>Forecast_Capex_Input!H108</f>
        <v>Repex</v>
      </c>
      <c r="H104" s="167" t="str">
        <f>Forecast_Capex_Input!I108</f>
        <v>N/A</v>
      </c>
      <c r="I104" s="167" t="str">
        <f>Forecast_Capex_Input!J108</f>
        <v>N/A</v>
      </c>
      <c r="J104" s="167" t="str">
        <f>Forecast_Capex_Input!K108</f>
        <v>DI - Protection systems</v>
      </c>
      <c r="K104" s="167" t="str">
        <f>Forecast_Capex_Input!L108</f>
        <v>DI - Safe and Reliable Network</v>
      </c>
      <c r="L104" s="167" t="str">
        <f>Forecast_Capex_Input!M108</f>
        <v>N/A</v>
      </c>
      <c r="M104" s="245">
        <f>IFERROR(INDEX(Capex_Forecast!$AE$11:$AE$1010,MATCH(D104,Capex_Forecast!$D$11:$D$1010,0))*1,0)</f>
        <v>1</v>
      </c>
      <c r="N104" s="165"/>
      <c r="O104" s="223">
        <v>0.43441749837638949</v>
      </c>
      <c r="P104" s="223">
        <v>0.3955566409345444</v>
      </c>
      <c r="Q104" s="223">
        <v>0.19815296148514036</v>
      </c>
      <c r="R104" s="223">
        <v>0.43669708378566097</v>
      </c>
      <c r="S104" s="223">
        <v>0.45714580469948407</v>
      </c>
      <c r="T104" s="223">
        <v>1.9219699892812192</v>
      </c>
      <c r="U104" s="165"/>
      <c r="V104" s="223">
        <v>0.50343132308599714</v>
      </c>
      <c r="W104" s="223">
        <v>0.44944056997206111</v>
      </c>
      <c r="X104" s="223">
        <v>0.22755782761621624</v>
      </c>
      <c r="Y104" s="223">
        <v>0.50812406274120892</v>
      </c>
      <c r="Z104" s="223">
        <v>0.5212517946865084</v>
      </c>
      <c r="AA104" s="223">
        <v>2.2098055781019919</v>
      </c>
    </row>
    <row r="105" spans="3:27" x14ac:dyDescent="0.2">
      <c r="C105" s="174">
        <f>Forecast_Capex_Input!C109</f>
        <v>98</v>
      </c>
      <c r="D105" s="167" t="str">
        <f>Forecast_Capex_Input!D109</f>
        <v>YSN Secondary Systems Renewal</v>
      </c>
      <c r="E105" s="167" t="str">
        <f>Forecast_Capex_Input!F109</f>
        <v>Replacement Expenditure</v>
      </c>
      <c r="F105" s="167" t="str">
        <f>Forecast_Capex_Input!G109</f>
        <v>Digital Infrastructure</v>
      </c>
      <c r="G105" s="167" t="str">
        <f>Forecast_Capex_Input!H109</f>
        <v>Repex</v>
      </c>
      <c r="H105" s="167" t="str">
        <f>Forecast_Capex_Input!I109</f>
        <v>N/A</v>
      </c>
      <c r="I105" s="167" t="str">
        <f>Forecast_Capex_Input!J109</f>
        <v>N/A</v>
      </c>
      <c r="J105" s="167" t="str">
        <f>Forecast_Capex_Input!K109</f>
        <v>DI - Protection systems</v>
      </c>
      <c r="K105" s="167" t="str">
        <f>Forecast_Capex_Input!L109</f>
        <v>DI - Safe and Reliable Network</v>
      </c>
      <c r="L105" s="167" t="str">
        <f>Forecast_Capex_Input!M109</f>
        <v>N/A</v>
      </c>
      <c r="M105" s="245">
        <f>IFERROR(INDEX(Capex_Forecast!$AE$11:$AE$1010,MATCH(D105,Capex_Forecast!$D$11:$D$1010,0))*1,0)</f>
        <v>1</v>
      </c>
      <c r="N105" s="165"/>
      <c r="O105" s="223">
        <v>0</v>
      </c>
      <c r="P105" s="223">
        <v>0</v>
      </c>
      <c r="Q105" s="223">
        <v>0</v>
      </c>
      <c r="R105" s="223">
        <v>0</v>
      </c>
      <c r="S105" s="223">
        <v>0</v>
      </c>
      <c r="T105" s="223">
        <v>0</v>
      </c>
      <c r="U105" s="165"/>
      <c r="V105" s="223">
        <v>0</v>
      </c>
      <c r="W105" s="223">
        <v>0</v>
      </c>
      <c r="X105" s="223">
        <v>0</v>
      </c>
      <c r="Y105" s="223">
        <v>0</v>
      </c>
      <c r="Z105" s="223">
        <v>0</v>
      </c>
      <c r="AA105" s="223">
        <v>0</v>
      </c>
    </row>
    <row r="106" spans="3:27" x14ac:dyDescent="0.2">
      <c r="C106" s="174">
        <f>Forecast_Capex_Input!C110</f>
        <v>99</v>
      </c>
      <c r="D106" s="167" t="str">
        <f>Forecast_Capex_Input!D110</f>
        <v>ER0 Secondary Systems Renewal</v>
      </c>
      <c r="E106" s="167" t="str">
        <f>Forecast_Capex_Input!F110</f>
        <v>Replacement Expenditure</v>
      </c>
      <c r="F106" s="167" t="str">
        <f>Forecast_Capex_Input!G110</f>
        <v>Digital Infrastructure</v>
      </c>
      <c r="G106" s="167" t="str">
        <f>Forecast_Capex_Input!H110</f>
        <v>Repex</v>
      </c>
      <c r="H106" s="167" t="str">
        <f>Forecast_Capex_Input!I110</f>
        <v>N/A</v>
      </c>
      <c r="I106" s="167" t="str">
        <f>Forecast_Capex_Input!J110</f>
        <v>N/A</v>
      </c>
      <c r="J106" s="167" t="str">
        <f>Forecast_Capex_Input!K110</f>
        <v>DI - Protection systems</v>
      </c>
      <c r="K106" s="167" t="str">
        <f>Forecast_Capex_Input!L110</f>
        <v>DI - Safe and Reliable Network</v>
      </c>
      <c r="L106" s="167" t="str">
        <f>Forecast_Capex_Input!M110</f>
        <v>N/A</v>
      </c>
      <c r="M106" s="245">
        <f>IFERROR(INDEX(Capex_Forecast!$AE$11:$AE$1010,MATCH(D106,Capex_Forecast!$D$11:$D$1010,0))*1,0)</f>
        <v>1</v>
      </c>
      <c r="N106" s="165"/>
      <c r="O106" s="223">
        <v>0.51786733440379074</v>
      </c>
      <c r="P106" s="223">
        <v>0.47157540423999583</v>
      </c>
      <c r="Q106" s="223">
        <v>0.23625444075614804</v>
      </c>
      <c r="R106" s="223">
        <v>0.52070730796292075</v>
      </c>
      <c r="S106" s="223">
        <v>0.54512189096610508</v>
      </c>
      <c r="T106" s="223">
        <v>2.2915263783289603</v>
      </c>
      <c r="U106" s="165"/>
      <c r="V106" s="223">
        <v>0.6001384343777818</v>
      </c>
      <c r="W106" s="223">
        <v>0.53581484048829553</v>
      </c>
      <c r="X106" s="223">
        <v>0.27131336771459119</v>
      </c>
      <c r="Y106" s="223">
        <v>0.60587515384238255</v>
      </c>
      <c r="Z106" s="223">
        <v>0.6215648510124151</v>
      </c>
      <c r="AA106" s="223">
        <v>2.6347066474354661</v>
      </c>
    </row>
    <row r="107" spans="3:27" x14ac:dyDescent="0.2">
      <c r="C107" s="174">
        <f>Forecast_Capex_Input!C111</f>
        <v>100</v>
      </c>
      <c r="D107" s="167" t="str">
        <f>Forecast_Capex_Input!D111</f>
        <v>BER Secondary Systems Renewal</v>
      </c>
      <c r="E107" s="167" t="str">
        <f>Forecast_Capex_Input!F111</f>
        <v>Replacement Expenditure</v>
      </c>
      <c r="F107" s="167" t="str">
        <f>Forecast_Capex_Input!G111</f>
        <v>Digital Infrastructure</v>
      </c>
      <c r="G107" s="167" t="str">
        <f>Forecast_Capex_Input!H111</f>
        <v>Repex</v>
      </c>
      <c r="H107" s="167" t="str">
        <f>Forecast_Capex_Input!I111</f>
        <v>N/A</v>
      </c>
      <c r="I107" s="167" t="str">
        <f>Forecast_Capex_Input!J111</f>
        <v>N/A</v>
      </c>
      <c r="J107" s="167" t="str">
        <f>Forecast_Capex_Input!K111</f>
        <v>DI - Protection systems</v>
      </c>
      <c r="K107" s="167" t="str">
        <f>Forecast_Capex_Input!L111</f>
        <v>DI - Safe and Reliable Network</v>
      </c>
      <c r="L107" s="167" t="str">
        <f>Forecast_Capex_Input!M111</f>
        <v>N/A</v>
      </c>
      <c r="M107" s="245">
        <f>IFERROR(INDEX(Capex_Forecast!$AE$11:$AE$1010,MATCH(D107,Capex_Forecast!$D$11:$D$1010,0))*1,0)</f>
        <v>1</v>
      </c>
      <c r="N107" s="165"/>
      <c r="O107" s="223">
        <v>0.45363997942863432</v>
      </c>
      <c r="P107" s="223">
        <v>0.41309204886809819</v>
      </c>
      <c r="Q107" s="223">
        <v>0.20695650494371523</v>
      </c>
      <c r="R107" s="223">
        <v>0.45613763808317764</v>
      </c>
      <c r="S107" s="223">
        <v>0.47752730900803686</v>
      </c>
      <c r="T107" s="223">
        <v>2.0073534803316622</v>
      </c>
      <c r="U107" s="165"/>
      <c r="V107" s="223">
        <v>0.52570758752123548</v>
      </c>
      <c r="W107" s="223">
        <v>0.46936470452262513</v>
      </c>
      <c r="X107" s="223">
        <v>0.23766777101420317</v>
      </c>
      <c r="Y107" s="223">
        <v>0.53074434988845176</v>
      </c>
      <c r="Z107" s="223">
        <v>0.54449141668463186</v>
      </c>
      <c r="AA107" s="223">
        <v>2.3079758296311477</v>
      </c>
    </row>
    <row r="108" spans="3:27" x14ac:dyDescent="0.2">
      <c r="C108" s="174">
        <f>Forecast_Capex_Input!C112</f>
        <v>101</v>
      </c>
      <c r="D108" s="167" t="str">
        <f>Forecast_Capex_Input!D112</f>
        <v>BRG Secondary Systems Renewal</v>
      </c>
      <c r="E108" s="167" t="str">
        <f>Forecast_Capex_Input!F112</f>
        <v>Replacement Expenditure</v>
      </c>
      <c r="F108" s="167" t="str">
        <f>Forecast_Capex_Input!G112</f>
        <v>Digital Infrastructure</v>
      </c>
      <c r="G108" s="167" t="str">
        <f>Forecast_Capex_Input!H112</f>
        <v>Repex</v>
      </c>
      <c r="H108" s="167" t="str">
        <f>Forecast_Capex_Input!I112</f>
        <v>N/A</v>
      </c>
      <c r="I108" s="167" t="str">
        <f>Forecast_Capex_Input!J112</f>
        <v>N/A</v>
      </c>
      <c r="J108" s="167" t="str">
        <f>Forecast_Capex_Input!K112</f>
        <v>DI - Protection systems</v>
      </c>
      <c r="K108" s="167" t="str">
        <f>Forecast_Capex_Input!L112</f>
        <v>DI - Safe and Reliable Network</v>
      </c>
      <c r="L108" s="167" t="str">
        <f>Forecast_Capex_Input!M112</f>
        <v>N/A</v>
      </c>
      <c r="M108" s="245">
        <f>IFERROR(INDEX(Capex_Forecast!$AE$11:$AE$1010,MATCH(D108,Capex_Forecast!$D$11:$D$1010,0))*1,0)</f>
        <v>1</v>
      </c>
      <c r="N108" s="165"/>
      <c r="O108" s="223">
        <v>0.16524821228376341</v>
      </c>
      <c r="P108" s="223">
        <v>0.15046221835555615</v>
      </c>
      <c r="Q108" s="223">
        <v>7.5371424541571502E-2</v>
      </c>
      <c r="R108" s="223">
        <v>0.16610199187741354</v>
      </c>
      <c r="S108" s="223">
        <v>0.17387637270681819</v>
      </c>
      <c r="T108" s="223">
        <v>0.73106021976512281</v>
      </c>
      <c r="U108" s="165"/>
      <c r="V108" s="223">
        <v>0.191500403318312</v>
      </c>
      <c r="W108" s="223">
        <v>0.1709586394939886</v>
      </c>
      <c r="X108" s="223">
        <v>8.6556150887029629E-2</v>
      </c>
      <c r="Y108" s="223">
        <v>0.19326993945208928</v>
      </c>
      <c r="Z108" s="223">
        <v>0.19825922144596572</v>
      </c>
      <c r="AA108" s="223">
        <v>0.84054435459738519</v>
      </c>
    </row>
    <row r="109" spans="3:27" x14ac:dyDescent="0.2">
      <c r="C109" s="174">
        <f>Forecast_Capex_Input!C113</f>
        <v>102</v>
      </c>
      <c r="D109" s="167" t="str">
        <f>Forecast_Capex_Input!D113</f>
        <v>LSM Secondary Systems Renewal</v>
      </c>
      <c r="E109" s="167" t="str">
        <f>Forecast_Capex_Input!F113</f>
        <v>Replacement Expenditure</v>
      </c>
      <c r="F109" s="167" t="str">
        <f>Forecast_Capex_Input!G113</f>
        <v>Digital Infrastructure</v>
      </c>
      <c r="G109" s="167" t="str">
        <f>Forecast_Capex_Input!H113</f>
        <v>Repex</v>
      </c>
      <c r="H109" s="167" t="str">
        <f>Forecast_Capex_Input!I113</f>
        <v>N/A</v>
      </c>
      <c r="I109" s="167" t="str">
        <f>Forecast_Capex_Input!J113</f>
        <v>N/A</v>
      </c>
      <c r="J109" s="167" t="str">
        <f>Forecast_Capex_Input!K113</f>
        <v>DI - Protection systems</v>
      </c>
      <c r="K109" s="167" t="str">
        <f>Forecast_Capex_Input!L113</f>
        <v>DI - Safe and Reliable Network</v>
      </c>
      <c r="L109" s="167" t="str">
        <f>Forecast_Capex_Input!M113</f>
        <v>N/A</v>
      </c>
      <c r="M109" s="245">
        <f>IFERROR(INDEX(Capex_Forecast!$AE$11:$AE$1010,MATCH(D109,Capex_Forecast!$D$11:$D$1010,0))*1,0)</f>
        <v>1</v>
      </c>
      <c r="N109" s="165"/>
      <c r="O109" s="223">
        <v>0.60430252020627773</v>
      </c>
      <c r="P109" s="223">
        <v>0.55030155582965856</v>
      </c>
      <c r="Q109" s="223">
        <v>0.27570571969645091</v>
      </c>
      <c r="R109" s="223">
        <v>0.60767918514162955</v>
      </c>
      <c r="S109" s="223">
        <v>0.63618802561637355</v>
      </c>
      <c r="T109" s="223">
        <v>2.6741770064903903</v>
      </c>
      <c r="U109" s="165"/>
      <c r="V109" s="223">
        <v>0.7003051636471177</v>
      </c>
      <c r="W109" s="223">
        <v>0.62526530795755464</v>
      </c>
      <c r="X109" s="223">
        <v>0.31661901071407739</v>
      </c>
      <c r="Y109" s="223">
        <v>0.707072311362137</v>
      </c>
      <c r="Z109" s="223">
        <v>0.72540127613901151</v>
      </c>
      <c r="AA109" s="223">
        <v>3.074663069819898</v>
      </c>
    </row>
    <row r="110" spans="3:27" x14ac:dyDescent="0.2">
      <c r="C110" s="174">
        <f>Forecast_Capex_Input!C114</f>
        <v>103</v>
      </c>
      <c r="D110" s="167" t="str">
        <f>Forecast_Capex_Input!D114</f>
        <v>MPP Secondary Systems Renewal</v>
      </c>
      <c r="E110" s="167" t="str">
        <f>Forecast_Capex_Input!F114</f>
        <v>Replacement Expenditure</v>
      </c>
      <c r="F110" s="167" t="str">
        <f>Forecast_Capex_Input!G114</f>
        <v>Digital Infrastructure</v>
      </c>
      <c r="G110" s="167" t="str">
        <f>Forecast_Capex_Input!H114</f>
        <v>Repex</v>
      </c>
      <c r="H110" s="167" t="str">
        <f>Forecast_Capex_Input!I114</f>
        <v>N/A</v>
      </c>
      <c r="I110" s="167" t="str">
        <f>Forecast_Capex_Input!J114</f>
        <v>N/A</v>
      </c>
      <c r="J110" s="167" t="str">
        <f>Forecast_Capex_Input!K114</f>
        <v>DI - Protection systems</v>
      </c>
      <c r="K110" s="167" t="str">
        <f>Forecast_Capex_Input!L114</f>
        <v>DI - Safe and Reliable Network</v>
      </c>
      <c r="L110" s="167" t="str">
        <f>Forecast_Capex_Input!M114</f>
        <v>N/A</v>
      </c>
      <c r="M110" s="245">
        <f>IFERROR(INDEX(Capex_Forecast!$AE$11:$AE$1010,MATCH(D110,Capex_Forecast!$D$11:$D$1010,0))*1,0)</f>
        <v>1</v>
      </c>
      <c r="N110" s="165"/>
      <c r="O110" s="223">
        <v>0.44606246641740793</v>
      </c>
      <c r="P110" s="223">
        <v>0.40616463409635717</v>
      </c>
      <c r="Q110" s="223">
        <v>0.20346980424605665</v>
      </c>
      <c r="R110" s="223">
        <v>0.44842021722533792</v>
      </c>
      <c r="S110" s="223">
        <v>0.46942234211002654</v>
      </c>
      <c r="T110" s="223">
        <v>1.9735394640951864</v>
      </c>
      <c r="U110" s="165"/>
      <c r="V110" s="223">
        <v>0.51692627135602454</v>
      </c>
      <c r="W110" s="223">
        <v>0.4614936162352733</v>
      </c>
      <c r="X110" s="223">
        <v>0.23366366211590323</v>
      </c>
      <c r="Y110" s="223">
        <v>0.52176465346782275</v>
      </c>
      <c r="Z110" s="223">
        <v>0.53524988258756212</v>
      </c>
      <c r="AA110" s="223">
        <v>2.269098085762586</v>
      </c>
    </row>
    <row r="111" spans="3:27" x14ac:dyDescent="0.2">
      <c r="C111" s="174">
        <f>Forecast_Capex_Input!C115</f>
        <v>104</v>
      </c>
      <c r="D111" s="167" t="str">
        <f>Forecast_Capex_Input!D115</f>
        <v>INV Secondary Systems Renewal</v>
      </c>
      <c r="E111" s="167" t="str">
        <f>Forecast_Capex_Input!F115</f>
        <v>Replacement Expenditure</v>
      </c>
      <c r="F111" s="167" t="str">
        <f>Forecast_Capex_Input!G115</f>
        <v>Digital Infrastructure</v>
      </c>
      <c r="G111" s="167" t="str">
        <f>Forecast_Capex_Input!H115</f>
        <v>Repex</v>
      </c>
      <c r="H111" s="167" t="str">
        <f>Forecast_Capex_Input!I115</f>
        <v>N/A</v>
      </c>
      <c r="I111" s="167" t="str">
        <f>Forecast_Capex_Input!J115</f>
        <v>N/A</v>
      </c>
      <c r="J111" s="167" t="str">
        <f>Forecast_Capex_Input!K115</f>
        <v>DI - Protection systems</v>
      </c>
      <c r="K111" s="167" t="str">
        <f>Forecast_Capex_Input!L115</f>
        <v>DI - Safe and Reliable Network</v>
      </c>
      <c r="L111" s="167" t="str">
        <f>Forecast_Capex_Input!M115</f>
        <v>N/A</v>
      </c>
      <c r="M111" s="245">
        <f>IFERROR(INDEX(Capex_Forecast!$AE$11:$AE$1010,MATCH(D111,Capex_Forecast!$D$11:$D$1010,0))*1,0)</f>
        <v>1</v>
      </c>
      <c r="N111" s="165"/>
      <c r="O111" s="223">
        <v>0.50132887167364304</v>
      </c>
      <c r="P111" s="223">
        <v>0.45709452974712894</v>
      </c>
      <c r="Q111" s="223">
        <v>0.22934264744983318</v>
      </c>
      <c r="R111" s="223">
        <v>0.50616855133810834</v>
      </c>
      <c r="S111" s="223">
        <v>0.53044761015975428</v>
      </c>
      <c r="T111" s="223">
        <v>2.2243822103684678</v>
      </c>
      <c r="U111" s="165"/>
      <c r="V111" s="223">
        <v>0.58097258538421082</v>
      </c>
      <c r="W111" s="223">
        <v>0.51936133721657318</v>
      </c>
      <c r="X111" s="223">
        <v>0.2633759003261199</v>
      </c>
      <c r="Y111" s="223">
        <v>0.58895841141908922</v>
      </c>
      <c r="Z111" s="223">
        <v>0.60483278188389633</v>
      </c>
      <c r="AA111" s="223">
        <v>2.5575010162298897</v>
      </c>
    </row>
    <row r="112" spans="3:27" x14ac:dyDescent="0.2">
      <c r="C112" s="174">
        <f>Forecast_Capex_Input!C116</f>
        <v>105</v>
      </c>
      <c r="D112" s="167" t="str">
        <f>Forecast_Capex_Input!D116</f>
        <v>COF Secondary Systems Renewal</v>
      </c>
      <c r="E112" s="167" t="str">
        <f>Forecast_Capex_Input!F116</f>
        <v>Replacement Expenditure</v>
      </c>
      <c r="F112" s="167" t="str">
        <f>Forecast_Capex_Input!G116</f>
        <v>Digital Infrastructure</v>
      </c>
      <c r="G112" s="167" t="str">
        <f>Forecast_Capex_Input!H116</f>
        <v>Repex</v>
      </c>
      <c r="H112" s="167" t="str">
        <f>Forecast_Capex_Input!I116</f>
        <v>N/A</v>
      </c>
      <c r="I112" s="167" t="str">
        <f>Forecast_Capex_Input!J116</f>
        <v>N/A</v>
      </c>
      <c r="J112" s="167" t="str">
        <f>Forecast_Capex_Input!K116</f>
        <v>DI - Protection systems</v>
      </c>
      <c r="K112" s="167" t="str">
        <f>Forecast_Capex_Input!L116</f>
        <v>DI - Safe and Reliable Network</v>
      </c>
      <c r="L112" s="167" t="str">
        <f>Forecast_Capex_Input!M116</f>
        <v>N/A</v>
      </c>
      <c r="M112" s="245">
        <f>IFERROR(INDEX(Capex_Forecast!$AE$11:$AE$1010,MATCH(D112,Capex_Forecast!$D$11:$D$1010,0))*1,0)</f>
        <v>1</v>
      </c>
      <c r="N112" s="165"/>
      <c r="O112" s="223">
        <v>0</v>
      </c>
      <c r="P112" s="223">
        <v>0</v>
      </c>
      <c r="Q112" s="223">
        <v>0</v>
      </c>
      <c r="R112" s="223">
        <v>0</v>
      </c>
      <c r="S112" s="223">
        <v>0</v>
      </c>
      <c r="T112" s="223">
        <v>0</v>
      </c>
      <c r="U112" s="165"/>
      <c r="V112" s="223">
        <v>0</v>
      </c>
      <c r="W112" s="223">
        <v>0</v>
      </c>
      <c r="X112" s="223">
        <v>0</v>
      </c>
      <c r="Y112" s="223">
        <v>0</v>
      </c>
      <c r="Z112" s="223">
        <v>0</v>
      </c>
      <c r="AA112" s="223">
        <v>0</v>
      </c>
    </row>
    <row r="113" spans="3:27" x14ac:dyDescent="0.2">
      <c r="C113" s="174">
        <f>Forecast_Capex_Input!C117</f>
        <v>106</v>
      </c>
      <c r="D113" s="167" t="str">
        <f>Forecast_Capex_Input!D117</f>
        <v>GNS Secondary Systems Renewal</v>
      </c>
      <c r="E113" s="167" t="str">
        <f>Forecast_Capex_Input!F117</f>
        <v>Replacement Expenditure</v>
      </c>
      <c r="F113" s="167" t="str">
        <f>Forecast_Capex_Input!G117</f>
        <v>Digital Infrastructure</v>
      </c>
      <c r="G113" s="167" t="str">
        <f>Forecast_Capex_Input!H117</f>
        <v>Repex</v>
      </c>
      <c r="H113" s="167" t="str">
        <f>Forecast_Capex_Input!I117</f>
        <v>N/A</v>
      </c>
      <c r="I113" s="167" t="str">
        <f>Forecast_Capex_Input!J117</f>
        <v>N/A</v>
      </c>
      <c r="J113" s="167" t="str">
        <f>Forecast_Capex_Input!K117</f>
        <v>DI - Protection systems</v>
      </c>
      <c r="K113" s="167" t="str">
        <f>Forecast_Capex_Input!L117</f>
        <v>DI - Safe and Reliable Network</v>
      </c>
      <c r="L113" s="167" t="str">
        <f>Forecast_Capex_Input!M117</f>
        <v>N/A</v>
      </c>
      <c r="M113" s="245">
        <f>IFERROR(INDEX(Capex_Forecast!$AE$11:$AE$1010,MATCH(D113,Capex_Forecast!$D$11:$D$1010,0))*1,0)</f>
        <v>1</v>
      </c>
      <c r="N113" s="165"/>
      <c r="O113" s="223">
        <v>0</v>
      </c>
      <c r="P113" s="223">
        <v>0</v>
      </c>
      <c r="Q113" s="223">
        <v>0</v>
      </c>
      <c r="R113" s="223">
        <v>0</v>
      </c>
      <c r="S113" s="223">
        <v>0</v>
      </c>
      <c r="T113" s="223">
        <v>0</v>
      </c>
      <c r="U113" s="165"/>
      <c r="V113" s="223">
        <v>0</v>
      </c>
      <c r="W113" s="223">
        <v>0</v>
      </c>
      <c r="X113" s="223">
        <v>0</v>
      </c>
      <c r="Y113" s="223">
        <v>0</v>
      </c>
      <c r="Z113" s="223">
        <v>0</v>
      </c>
      <c r="AA113" s="223">
        <v>0</v>
      </c>
    </row>
    <row r="114" spans="3:27" x14ac:dyDescent="0.2">
      <c r="C114" s="174">
        <f>Forecast_Capex_Input!C118</f>
        <v>107</v>
      </c>
      <c r="D114" s="167" t="str">
        <f>Forecast_Capex_Input!D118</f>
        <v>BRD Secondary Systems Renewal</v>
      </c>
      <c r="E114" s="167" t="str">
        <f>Forecast_Capex_Input!F118</f>
        <v>Replacement Expenditure</v>
      </c>
      <c r="F114" s="167" t="str">
        <f>Forecast_Capex_Input!G118</f>
        <v>Digital Infrastructure</v>
      </c>
      <c r="G114" s="167" t="str">
        <f>Forecast_Capex_Input!H118</f>
        <v>Repex</v>
      </c>
      <c r="H114" s="167" t="str">
        <f>Forecast_Capex_Input!I118</f>
        <v>N/A</v>
      </c>
      <c r="I114" s="167" t="str">
        <f>Forecast_Capex_Input!J118</f>
        <v>N/A</v>
      </c>
      <c r="J114" s="167" t="str">
        <f>Forecast_Capex_Input!K118</f>
        <v>DI - Protection systems</v>
      </c>
      <c r="K114" s="167" t="str">
        <f>Forecast_Capex_Input!L118</f>
        <v>DI - Safe and Reliable Network</v>
      </c>
      <c r="L114" s="167" t="str">
        <f>Forecast_Capex_Input!M118</f>
        <v>N/A</v>
      </c>
      <c r="M114" s="245">
        <f>IFERROR(INDEX(Capex_Forecast!$AE$11:$AE$1010,MATCH(D114,Capex_Forecast!$D$11:$D$1010,0))*1,0)</f>
        <v>1</v>
      </c>
      <c r="N114" s="165"/>
      <c r="O114" s="223">
        <v>0</v>
      </c>
      <c r="P114" s="223">
        <v>0</v>
      </c>
      <c r="Q114" s="223">
        <v>0</v>
      </c>
      <c r="R114" s="223">
        <v>0</v>
      </c>
      <c r="S114" s="223">
        <v>0</v>
      </c>
      <c r="T114" s="223">
        <v>0</v>
      </c>
      <c r="U114" s="165"/>
      <c r="V114" s="223">
        <v>0</v>
      </c>
      <c r="W114" s="223">
        <v>0</v>
      </c>
      <c r="X114" s="223">
        <v>0</v>
      </c>
      <c r="Y114" s="223">
        <v>0</v>
      </c>
      <c r="Z114" s="223">
        <v>0</v>
      </c>
      <c r="AA114" s="223">
        <v>0</v>
      </c>
    </row>
    <row r="115" spans="3:27" x14ac:dyDescent="0.2">
      <c r="C115" s="174">
        <f>Forecast_Capex_Input!C119</f>
        <v>108</v>
      </c>
      <c r="D115" s="167" t="str">
        <f>Forecast_Capex_Input!D119</f>
        <v>AR1 Secondary Systems Renewal</v>
      </c>
      <c r="E115" s="167" t="str">
        <f>Forecast_Capex_Input!F119</f>
        <v>Replacement Expenditure</v>
      </c>
      <c r="F115" s="167" t="str">
        <f>Forecast_Capex_Input!G119</f>
        <v>Digital Infrastructure</v>
      </c>
      <c r="G115" s="167" t="str">
        <f>Forecast_Capex_Input!H119</f>
        <v>Repex</v>
      </c>
      <c r="H115" s="167" t="str">
        <f>Forecast_Capex_Input!I119</f>
        <v>N/A</v>
      </c>
      <c r="I115" s="167" t="str">
        <f>Forecast_Capex_Input!J119</f>
        <v>N/A</v>
      </c>
      <c r="J115" s="167" t="str">
        <f>Forecast_Capex_Input!K119</f>
        <v>DI - Protection systems</v>
      </c>
      <c r="K115" s="167" t="str">
        <f>Forecast_Capex_Input!L119</f>
        <v>DI - Safe and Reliable Network</v>
      </c>
      <c r="L115" s="167" t="str">
        <f>Forecast_Capex_Input!M119</f>
        <v>N/A</v>
      </c>
      <c r="M115" s="245">
        <f>IFERROR(INDEX(Capex_Forecast!$AE$11:$AE$1010,MATCH(D115,Capex_Forecast!$D$11:$D$1010,0))*1,0)</f>
        <v>1</v>
      </c>
      <c r="N115" s="165"/>
      <c r="O115" s="223">
        <v>0</v>
      </c>
      <c r="P115" s="223">
        <v>0</v>
      </c>
      <c r="Q115" s="223">
        <v>0</v>
      </c>
      <c r="R115" s="223">
        <v>0</v>
      </c>
      <c r="S115" s="223">
        <v>0</v>
      </c>
      <c r="T115" s="223">
        <v>0</v>
      </c>
      <c r="U115" s="165"/>
      <c r="V115" s="223">
        <v>0</v>
      </c>
      <c r="W115" s="223">
        <v>0</v>
      </c>
      <c r="X115" s="223">
        <v>0</v>
      </c>
      <c r="Y115" s="223">
        <v>0</v>
      </c>
      <c r="Z115" s="223">
        <v>0</v>
      </c>
      <c r="AA115" s="223">
        <v>0</v>
      </c>
    </row>
    <row r="116" spans="3:27" x14ac:dyDescent="0.2">
      <c r="C116" s="174">
        <f>Forecast_Capex_Input!C120</f>
        <v>109</v>
      </c>
      <c r="D116" s="167" t="str">
        <f>Forecast_Capex_Input!D120</f>
        <v>WL1 Secondary Systems Renewal</v>
      </c>
      <c r="E116" s="167" t="str">
        <f>Forecast_Capex_Input!F120</f>
        <v>Replacement Expenditure</v>
      </c>
      <c r="F116" s="167" t="str">
        <f>Forecast_Capex_Input!G120</f>
        <v>Digital Infrastructure</v>
      </c>
      <c r="G116" s="167" t="str">
        <f>Forecast_Capex_Input!H120</f>
        <v>Repex</v>
      </c>
      <c r="H116" s="167" t="str">
        <f>Forecast_Capex_Input!I120</f>
        <v>N/A</v>
      </c>
      <c r="I116" s="167" t="str">
        <f>Forecast_Capex_Input!J120</f>
        <v>N/A</v>
      </c>
      <c r="J116" s="167" t="str">
        <f>Forecast_Capex_Input!K120</f>
        <v>DI - Protection systems</v>
      </c>
      <c r="K116" s="167" t="str">
        <f>Forecast_Capex_Input!L120</f>
        <v>DI - Safe and Reliable Network</v>
      </c>
      <c r="L116" s="167" t="str">
        <f>Forecast_Capex_Input!M120</f>
        <v>N/A</v>
      </c>
      <c r="M116" s="245">
        <f>IFERROR(INDEX(Capex_Forecast!$AE$11:$AE$1010,MATCH(D116,Capex_Forecast!$D$11:$D$1010,0))*1,0)</f>
        <v>1</v>
      </c>
      <c r="N116" s="165"/>
      <c r="O116" s="223">
        <v>0.56348638975638643</v>
      </c>
      <c r="P116" s="223">
        <v>0.51308764928145634</v>
      </c>
      <c r="Q116" s="223">
        <v>0.25703451149101642</v>
      </c>
      <c r="R116" s="223">
        <v>0.56647208147483075</v>
      </c>
      <c r="S116" s="223">
        <v>0.5930051620242387</v>
      </c>
      <c r="T116" s="223">
        <v>2.4930857940279285</v>
      </c>
      <c r="U116" s="165"/>
      <c r="V116" s="223">
        <v>0.65300477028718906</v>
      </c>
      <c r="W116" s="223">
        <v>0.58298200984278803</v>
      </c>
      <c r="X116" s="223">
        <v>0.29517709257995262</v>
      </c>
      <c r="Y116" s="223">
        <v>0.65912529795993868</v>
      </c>
      <c r="Z116" s="223">
        <v>0.67616283860834248</v>
      </c>
      <c r="AA116" s="223">
        <v>2.8664520092782109</v>
      </c>
    </row>
    <row r="117" spans="3:27" x14ac:dyDescent="0.2">
      <c r="C117" s="174">
        <f>Forecast_Capex_Input!C121</f>
        <v>110</v>
      </c>
      <c r="D117" s="167" t="str">
        <f>Forecast_Capex_Input!D121</f>
        <v>Busbar Protection Relay Replacements</v>
      </c>
      <c r="E117" s="167" t="str">
        <f>Forecast_Capex_Input!F121</f>
        <v>Replacement Expenditure</v>
      </c>
      <c r="F117" s="167" t="str">
        <f>Forecast_Capex_Input!G121</f>
        <v>Digital Infrastructure</v>
      </c>
      <c r="G117" s="167" t="str">
        <f>Forecast_Capex_Input!H121</f>
        <v>Repex</v>
      </c>
      <c r="H117" s="167" t="str">
        <f>Forecast_Capex_Input!I121</f>
        <v>N/A</v>
      </c>
      <c r="I117" s="167" t="str">
        <f>Forecast_Capex_Input!J121</f>
        <v>N/A</v>
      </c>
      <c r="J117" s="167" t="str">
        <f>Forecast_Capex_Input!K121</f>
        <v>DI - Protection systems</v>
      </c>
      <c r="K117" s="167" t="str">
        <f>Forecast_Capex_Input!L121</f>
        <v>DI - Safe and Reliable Network</v>
      </c>
      <c r="L117" s="167" t="str">
        <f>Forecast_Capex_Input!M121</f>
        <v>N/A</v>
      </c>
      <c r="M117" s="245">
        <f>IFERROR(INDEX(Capex_Forecast!$AE$11:$AE$1010,MATCH(D117,Capex_Forecast!$D$11:$D$1010,0))*1,0)</f>
        <v>1</v>
      </c>
      <c r="N117" s="165"/>
      <c r="O117" s="223">
        <v>0.63862710592608485</v>
      </c>
      <c r="P117" s="223">
        <v>0.5828549226851768</v>
      </c>
      <c r="Q117" s="223">
        <v>0.29278264216899497</v>
      </c>
      <c r="R117" s="223">
        <v>0.64687300077331789</v>
      </c>
      <c r="S117" s="223">
        <v>0.67844253865214188</v>
      </c>
      <c r="T117" s="223">
        <v>2.8395802102057166</v>
      </c>
      <c r="U117" s="165"/>
      <c r="V117" s="223">
        <v>0.74008273169602123</v>
      </c>
      <c r="W117" s="223">
        <v>0.66225319348385225</v>
      </c>
      <c r="X117" s="223">
        <v>0.3362300594266352</v>
      </c>
      <c r="Y117" s="223">
        <v>0.75267673963186676</v>
      </c>
      <c r="Z117" s="223">
        <v>0.77358117963386597</v>
      </c>
      <c r="AA117" s="223">
        <v>3.2648239038722418</v>
      </c>
    </row>
    <row r="118" spans="3:27" x14ac:dyDescent="0.2">
      <c r="C118" s="174">
        <f>Forecast_Capex_Input!C122</f>
        <v>111</v>
      </c>
      <c r="D118" s="167" t="str">
        <f>Forecast_Capex_Input!D122</f>
        <v>Capacitor Protection Relay Replacements</v>
      </c>
      <c r="E118" s="167" t="str">
        <f>Forecast_Capex_Input!F122</f>
        <v>Replacement Expenditure</v>
      </c>
      <c r="F118" s="167" t="str">
        <f>Forecast_Capex_Input!G122</f>
        <v>Digital Infrastructure</v>
      </c>
      <c r="G118" s="167" t="str">
        <f>Forecast_Capex_Input!H122</f>
        <v>Repex</v>
      </c>
      <c r="H118" s="167" t="str">
        <f>Forecast_Capex_Input!I122</f>
        <v>N/A</v>
      </c>
      <c r="I118" s="167" t="str">
        <f>Forecast_Capex_Input!J122</f>
        <v>N/A</v>
      </c>
      <c r="J118" s="167" t="str">
        <f>Forecast_Capex_Input!K122</f>
        <v>DI - Protection systems</v>
      </c>
      <c r="K118" s="167" t="str">
        <f>Forecast_Capex_Input!L122</f>
        <v>DI - Safe and Reliable Network</v>
      </c>
      <c r="L118" s="167" t="str">
        <f>Forecast_Capex_Input!M122</f>
        <v>N/A</v>
      </c>
      <c r="M118" s="245">
        <f>IFERROR(INDEX(Capex_Forecast!$AE$11:$AE$1010,MATCH(D118,Capex_Forecast!$D$11:$D$1010,0))*1,0)</f>
        <v>1</v>
      </c>
      <c r="N118" s="165"/>
      <c r="O118" s="223">
        <v>0.38750286747354457</v>
      </c>
      <c r="P118" s="223">
        <v>0.35396375084283782</v>
      </c>
      <c r="Q118" s="223">
        <v>0.17798331257790059</v>
      </c>
      <c r="R118" s="223">
        <v>0.39359633140658762</v>
      </c>
      <c r="S118" s="223">
        <v>0.41308784377792951</v>
      </c>
      <c r="T118" s="223">
        <v>1.7261341060788</v>
      </c>
      <c r="U118" s="165"/>
      <c r="V118" s="223">
        <v>0.44906358975163008</v>
      </c>
      <c r="W118" s="223">
        <v>0.4021817698532299</v>
      </c>
      <c r="X118" s="223">
        <v>0.20439510799439797</v>
      </c>
      <c r="Y118" s="223">
        <v>0.45797367195726957</v>
      </c>
      <c r="Z118" s="223">
        <v>0.47101554409751922</v>
      </c>
      <c r="AA118" s="223">
        <v>1.9846296836540467</v>
      </c>
    </row>
    <row r="119" spans="3:27" x14ac:dyDescent="0.2">
      <c r="C119" s="174">
        <f>Forecast_Capex_Input!C123</f>
        <v>112</v>
      </c>
      <c r="D119" s="167" t="str">
        <f>Forecast_Capex_Input!D123</f>
        <v>Reactor Protection Relay Replacements</v>
      </c>
      <c r="E119" s="167" t="str">
        <f>Forecast_Capex_Input!F123</f>
        <v>Replacement Expenditure</v>
      </c>
      <c r="F119" s="167" t="str">
        <f>Forecast_Capex_Input!G123</f>
        <v>Digital Infrastructure</v>
      </c>
      <c r="G119" s="167" t="str">
        <f>Forecast_Capex_Input!H123</f>
        <v>Repex</v>
      </c>
      <c r="H119" s="167" t="str">
        <f>Forecast_Capex_Input!I123</f>
        <v>N/A</v>
      </c>
      <c r="I119" s="167" t="str">
        <f>Forecast_Capex_Input!J123</f>
        <v>N/A</v>
      </c>
      <c r="J119" s="167" t="str">
        <f>Forecast_Capex_Input!K123</f>
        <v>DI - Protection systems</v>
      </c>
      <c r="K119" s="167" t="str">
        <f>Forecast_Capex_Input!L123</f>
        <v>DI - Safe and Reliable Network</v>
      </c>
      <c r="L119" s="167" t="str">
        <f>Forecast_Capex_Input!M123</f>
        <v>N/A</v>
      </c>
      <c r="M119" s="245">
        <f>IFERROR(INDEX(Capex_Forecast!$AE$11:$AE$1010,MATCH(D119,Capex_Forecast!$D$11:$D$1010,0))*1,0)</f>
        <v>1</v>
      </c>
      <c r="N119" s="165"/>
      <c r="O119" s="223">
        <v>0.20026408702625786</v>
      </c>
      <c r="P119" s="223">
        <v>0.18293084607391222</v>
      </c>
      <c r="Q119" s="223">
        <v>9.1982972492027665E-2</v>
      </c>
      <c r="R119" s="223">
        <v>0.20341323015284632</v>
      </c>
      <c r="S119" s="223">
        <v>0.21348657478468752</v>
      </c>
      <c r="T119" s="223">
        <v>0.8920777105297315</v>
      </c>
      <c r="U119" s="165"/>
      <c r="V119" s="223">
        <v>0.23207908216184736</v>
      </c>
      <c r="W119" s="223">
        <v>0.20785024246005629</v>
      </c>
      <c r="X119" s="223">
        <v>0.10563276592531602</v>
      </c>
      <c r="Y119" s="223">
        <v>0.23668387254746917</v>
      </c>
      <c r="Z119" s="223">
        <v>0.24342399974805995</v>
      </c>
      <c r="AA119" s="223">
        <v>1.0256699628427488</v>
      </c>
    </row>
    <row r="120" spans="3:27" x14ac:dyDescent="0.2">
      <c r="C120" s="174">
        <f>Forecast_Capex_Input!C124</f>
        <v>113</v>
      </c>
      <c r="D120" s="167" t="str">
        <f>Forecast_Capex_Input!D124</f>
        <v>Transformer Protection Relay Replacements</v>
      </c>
      <c r="E120" s="167" t="str">
        <f>Forecast_Capex_Input!F124</f>
        <v>Replacement Expenditure</v>
      </c>
      <c r="F120" s="167" t="str">
        <f>Forecast_Capex_Input!G124</f>
        <v>Digital Infrastructure</v>
      </c>
      <c r="G120" s="167" t="str">
        <f>Forecast_Capex_Input!H124</f>
        <v>Repex</v>
      </c>
      <c r="H120" s="167" t="str">
        <f>Forecast_Capex_Input!I124</f>
        <v>N/A</v>
      </c>
      <c r="I120" s="167" t="str">
        <f>Forecast_Capex_Input!J124</f>
        <v>N/A</v>
      </c>
      <c r="J120" s="167" t="str">
        <f>Forecast_Capex_Input!K124</f>
        <v>DI - Protection systems</v>
      </c>
      <c r="K120" s="167" t="str">
        <f>Forecast_Capex_Input!L124</f>
        <v>DI - Safe and Reliable Network</v>
      </c>
      <c r="L120" s="167" t="str">
        <f>Forecast_Capex_Input!M124</f>
        <v>N/A</v>
      </c>
      <c r="M120" s="245">
        <f>IFERROR(INDEX(Capex_Forecast!$AE$11:$AE$1010,MATCH(D120,Capex_Forecast!$D$11:$D$1010,0))*1,0)</f>
        <v>1</v>
      </c>
      <c r="N120" s="165"/>
      <c r="O120" s="223">
        <v>1.1829519550387519</v>
      </c>
      <c r="P120" s="223">
        <v>1.0798709811148319</v>
      </c>
      <c r="Q120" s="223">
        <v>0.54258088169631591</v>
      </c>
      <c r="R120" s="223">
        <v>1.1990484173972198</v>
      </c>
      <c r="S120" s="223">
        <v>1.2577792039137736</v>
      </c>
      <c r="T120" s="223">
        <v>5.2622314391608942</v>
      </c>
      <c r="U120" s="165"/>
      <c r="V120" s="223">
        <v>1.3708818592669592</v>
      </c>
      <c r="W120" s="223">
        <v>1.2269742914741033</v>
      </c>
      <c r="X120" s="223">
        <v>0.62309705502011337</v>
      </c>
      <c r="Y120" s="223">
        <v>1.3951669839186076</v>
      </c>
      <c r="Z120" s="223">
        <v>1.4341587752082945</v>
      </c>
      <c r="AA120" s="223">
        <v>6.0502789648880775</v>
      </c>
    </row>
    <row r="121" spans="3:27" x14ac:dyDescent="0.2">
      <c r="C121" s="174">
        <f>Forecast_Capex_Input!C125</f>
        <v>114</v>
      </c>
      <c r="D121" s="167" t="str">
        <f>Forecast_Capex_Input!D125</f>
        <v>UFLS Protection Relay Replacements</v>
      </c>
      <c r="E121" s="167" t="str">
        <f>Forecast_Capex_Input!F125</f>
        <v>Replacement Expenditure</v>
      </c>
      <c r="F121" s="167" t="str">
        <f>Forecast_Capex_Input!G125</f>
        <v>Digital Infrastructure</v>
      </c>
      <c r="G121" s="167" t="str">
        <f>Forecast_Capex_Input!H125</f>
        <v>Repex</v>
      </c>
      <c r="H121" s="167" t="str">
        <f>Forecast_Capex_Input!I125</f>
        <v>N/A</v>
      </c>
      <c r="I121" s="167" t="str">
        <f>Forecast_Capex_Input!J125</f>
        <v>N/A</v>
      </c>
      <c r="J121" s="167" t="str">
        <f>Forecast_Capex_Input!K125</f>
        <v>DI - Protection systems</v>
      </c>
      <c r="K121" s="167" t="str">
        <f>Forecast_Capex_Input!L125</f>
        <v>DI - Safe and Reliable Network</v>
      </c>
      <c r="L121" s="167" t="str">
        <f>Forecast_Capex_Input!M125</f>
        <v>N/A</v>
      </c>
      <c r="M121" s="245">
        <f>IFERROR(INDEX(Capex_Forecast!$AE$11:$AE$1010,MATCH(D121,Capex_Forecast!$D$11:$D$1010,0))*1,0)</f>
        <v>1</v>
      </c>
      <c r="N121" s="165"/>
      <c r="O121" s="223">
        <v>9.5263667948248865E-2</v>
      </c>
      <c r="P121" s="223">
        <v>8.6984376360464577E-2</v>
      </c>
      <c r="Q121" s="223">
        <v>4.3718192496386463E-2</v>
      </c>
      <c r="R121" s="223">
        <v>9.6638840758928035E-2</v>
      </c>
      <c r="S121" s="223">
        <v>0.10139277708622517</v>
      </c>
      <c r="T121" s="223">
        <v>0.42399785465025314</v>
      </c>
      <c r="U121" s="165"/>
      <c r="V121" s="223">
        <v>0.11039775003643955</v>
      </c>
      <c r="W121" s="223">
        <v>9.8833652742492312E-2</v>
      </c>
      <c r="X121" s="223">
        <v>5.0205744275647918E-2</v>
      </c>
      <c r="Y121" s="223">
        <v>0.11244526745941966</v>
      </c>
      <c r="Z121" s="223">
        <v>0.11561118243048726</v>
      </c>
      <c r="AA121" s="223">
        <v>0.48749359694448668</v>
      </c>
    </row>
    <row r="122" spans="3:27" x14ac:dyDescent="0.2">
      <c r="C122" s="174">
        <f>Forecast_Capex_Input!C126</f>
        <v>115</v>
      </c>
      <c r="D122" s="167" t="str">
        <f>Forecast_Capex_Input!D126</f>
        <v>Digital Intertrips</v>
      </c>
      <c r="E122" s="167" t="str">
        <f>Forecast_Capex_Input!F126</f>
        <v>Replacement Expenditure</v>
      </c>
      <c r="F122" s="167" t="str">
        <f>Forecast_Capex_Input!G126</f>
        <v>Digital Infrastructure</v>
      </c>
      <c r="G122" s="167" t="str">
        <f>Forecast_Capex_Input!H126</f>
        <v>Repex</v>
      </c>
      <c r="H122" s="167" t="str">
        <f>Forecast_Capex_Input!I126</f>
        <v>N/A</v>
      </c>
      <c r="I122" s="167" t="str">
        <f>Forecast_Capex_Input!J126</f>
        <v>N/A</v>
      </c>
      <c r="J122" s="167" t="str">
        <f>Forecast_Capex_Input!K126</f>
        <v>DI - Protection systems</v>
      </c>
      <c r="K122" s="167" t="str">
        <f>Forecast_Capex_Input!L126</f>
        <v>DI - Safe and Reliable Network</v>
      </c>
      <c r="L122" s="167" t="str">
        <f>Forecast_Capex_Input!M126</f>
        <v>N/A</v>
      </c>
      <c r="M122" s="245">
        <f>IFERROR(INDEX(Capex_Forecast!$AE$11:$AE$1010,MATCH(D122,Capex_Forecast!$D$11:$D$1010,0))*1,0)</f>
        <v>1</v>
      </c>
      <c r="N122" s="165"/>
      <c r="O122" s="223">
        <v>0</v>
      </c>
      <c r="P122" s="223">
        <v>0</v>
      </c>
      <c r="Q122" s="223">
        <v>0</v>
      </c>
      <c r="R122" s="223">
        <v>0</v>
      </c>
      <c r="S122" s="223">
        <v>0</v>
      </c>
      <c r="T122" s="223">
        <v>0</v>
      </c>
      <c r="U122" s="165"/>
      <c r="V122" s="223">
        <v>0</v>
      </c>
      <c r="W122" s="223">
        <v>0</v>
      </c>
      <c r="X122" s="223">
        <v>0</v>
      </c>
      <c r="Y122" s="223">
        <v>0</v>
      </c>
      <c r="Z122" s="223">
        <v>0</v>
      </c>
      <c r="AA122" s="223">
        <v>0</v>
      </c>
    </row>
    <row r="123" spans="3:27" x14ac:dyDescent="0.2">
      <c r="C123" s="174">
        <f>Forecast_Capex_Input!C127</f>
        <v>116</v>
      </c>
      <c r="D123" s="167" t="str">
        <f>Forecast_Capex_Input!D127</f>
        <v>Temporary protection renewal for recall periods</v>
      </c>
      <c r="E123" s="167" t="str">
        <f>Forecast_Capex_Input!F127</f>
        <v>Replacement Expenditure</v>
      </c>
      <c r="F123" s="167" t="str">
        <f>Forecast_Capex_Input!G127</f>
        <v>Digital Infrastructure</v>
      </c>
      <c r="G123" s="167" t="str">
        <f>Forecast_Capex_Input!H127</f>
        <v>Repex</v>
      </c>
      <c r="H123" s="167" t="str">
        <f>Forecast_Capex_Input!I127</f>
        <v>N/A</v>
      </c>
      <c r="I123" s="167" t="str">
        <f>Forecast_Capex_Input!J127</f>
        <v>N/A</v>
      </c>
      <c r="J123" s="167" t="str">
        <f>Forecast_Capex_Input!K127</f>
        <v>DI - Protection systems</v>
      </c>
      <c r="K123" s="167" t="str">
        <f>Forecast_Capex_Input!L127</f>
        <v>DI - Safe and Reliable Network</v>
      </c>
      <c r="L123" s="167" t="str">
        <f>Forecast_Capex_Input!M127</f>
        <v>N/A</v>
      </c>
      <c r="M123" s="245">
        <f>IFERROR(INDEX(Capex_Forecast!$AE$11:$AE$1010,MATCH(D123,Capex_Forecast!$D$11:$D$1010,0))*1,0)</f>
        <v>1</v>
      </c>
      <c r="N123" s="165"/>
      <c r="O123" s="223">
        <v>0.1469488957120966</v>
      </c>
      <c r="P123" s="223">
        <v>0.13384757860870133</v>
      </c>
      <c r="Q123" s="223">
        <v>6.7076621079405985E-2</v>
      </c>
      <c r="R123" s="223">
        <v>0.14787883415415953</v>
      </c>
      <c r="S123" s="223">
        <v>0.15484489677520208</v>
      </c>
      <c r="T123" s="223">
        <v>0.6505968263295655</v>
      </c>
      <c r="U123" s="165"/>
      <c r="V123" s="223">
        <v>0.17029396207762829</v>
      </c>
      <c r="W123" s="223">
        <v>0.15208070297378606</v>
      </c>
      <c r="X123" s="223">
        <v>7.7030441847877051E-2</v>
      </c>
      <c r="Y123" s="223">
        <v>0.17206616850394513</v>
      </c>
      <c r="Z123" s="223">
        <v>0.17655894358514346</v>
      </c>
      <c r="AA123" s="223">
        <v>0.74803021898837996</v>
      </c>
    </row>
    <row r="124" spans="3:27" x14ac:dyDescent="0.2">
      <c r="C124" s="174">
        <f>Forecast_Capex_Input!C128</f>
        <v>117</v>
      </c>
      <c r="D124" s="167" t="str">
        <f>Forecast_Capex_Input!D128</f>
        <v>Time Domain Protection Proof of Concept</v>
      </c>
      <c r="E124" s="167" t="str">
        <f>Forecast_Capex_Input!F128</f>
        <v>Replacement Expenditure</v>
      </c>
      <c r="F124" s="167" t="str">
        <f>Forecast_Capex_Input!G128</f>
        <v>Digital Infrastructure</v>
      </c>
      <c r="G124" s="167" t="str">
        <f>Forecast_Capex_Input!H128</f>
        <v>Repex</v>
      </c>
      <c r="H124" s="167" t="str">
        <f>Forecast_Capex_Input!I128</f>
        <v>N/A</v>
      </c>
      <c r="I124" s="167" t="str">
        <f>Forecast_Capex_Input!J128</f>
        <v>N/A</v>
      </c>
      <c r="J124" s="167" t="str">
        <f>Forecast_Capex_Input!K128</f>
        <v>DI - Protection systems</v>
      </c>
      <c r="K124" s="167" t="str">
        <f>Forecast_Capex_Input!L128</f>
        <v>DI - Safe and Reliable Network</v>
      </c>
      <c r="L124" s="167" t="str">
        <f>Forecast_Capex_Input!M128</f>
        <v>N/A</v>
      </c>
      <c r="M124" s="245">
        <f>IFERROR(INDEX(Capex_Forecast!$AE$11:$AE$1010,MATCH(D124,Capex_Forecast!$D$11:$D$1010,0))*1,0)</f>
        <v>1</v>
      </c>
      <c r="N124" s="165"/>
      <c r="O124" s="223">
        <v>0</v>
      </c>
      <c r="P124" s="223">
        <v>0</v>
      </c>
      <c r="Q124" s="223">
        <v>0</v>
      </c>
      <c r="R124" s="223">
        <v>0</v>
      </c>
      <c r="S124" s="223">
        <v>0</v>
      </c>
      <c r="T124" s="223">
        <v>0</v>
      </c>
      <c r="U124" s="165"/>
      <c r="V124" s="223">
        <v>0</v>
      </c>
      <c r="W124" s="223">
        <v>0</v>
      </c>
      <c r="X124" s="223">
        <v>0</v>
      </c>
      <c r="Y124" s="223">
        <v>0</v>
      </c>
      <c r="Z124" s="223">
        <v>0</v>
      </c>
      <c r="AA124" s="223">
        <v>0</v>
      </c>
    </row>
    <row r="125" spans="3:27" x14ac:dyDescent="0.2">
      <c r="C125" s="174">
        <f>Forecast_Capex_Input!C129</f>
        <v>118</v>
      </c>
      <c r="D125" s="167" t="str">
        <f>Forecast_Capex_Input!D129</f>
        <v>Market Metering Protection Relay Replacements</v>
      </c>
      <c r="E125" s="167" t="str">
        <f>Forecast_Capex_Input!F129</f>
        <v>Replacement Expenditure</v>
      </c>
      <c r="F125" s="167" t="str">
        <f>Forecast_Capex_Input!G129</f>
        <v>Digital Infrastructure</v>
      </c>
      <c r="G125" s="167" t="str">
        <f>Forecast_Capex_Input!H129</f>
        <v>Repex</v>
      </c>
      <c r="H125" s="167" t="str">
        <f>Forecast_Capex_Input!I129</f>
        <v>N/A</v>
      </c>
      <c r="I125" s="167" t="str">
        <f>Forecast_Capex_Input!J129</f>
        <v>N/A</v>
      </c>
      <c r="J125" s="167" t="str">
        <f>Forecast_Capex_Input!K129</f>
        <v>DI - Market metering systems</v>
      </c>
      <c r="K125" s="167" t="str">
        <f>Forecast_Capex_Input!L129</f>
        <v>DI - Safe and Reliable Network</v>
      </c>
      <c r="L125" s="167" t="str">
        <f>Forecast_Capex_Input!M129</f>
        <v>N/A</v>
      </c>
      <c r="M125" s="245">
        <f>IFERROR(INDEX(Capex_Forecast!$AE$11:$AE$1010,MATCH(D125,Capex_Forecast!$D$11:$D$1010,0))*1,0)</f>
        <v>1</v>
      </c>
      <c r="N125" s="165"/>
      <c r="O125" s="223">
        <v>0</v>
      </c>
      <c r="P125" s="223">
        <v>0</v>
      </c>
      <c r="Q125" s="223">
        <v>0</v>
      </c>
      <c r="R125" s="223">
        <v>0</v>
      </c>
      <c r="S125" s="223">
        <v>0</v>
      </c>
      <c r="T125" s="223">
        <v>0</v>
      </c>
      <c r="U125" s="165"/>
      <c r="V125" s="223">
        <v>0</v>
      </c>
      <c r="W125" s="223">
        <v>0</v>
      </c>
      <c r="X125" s="223">
        <v>0</v>
      </c>
      <c r="Y125" s="223">
        <v>0</v>
      </c>
      <c r="Z125" s="223">
        <v>0</v>
      </c>
      <c r="AA125" s="223">
        <v>0</v>
      </c>
    </row>
    <row r="126" spans="3:27" x14ac:dyDescent="0.2">
      <c r="C126" s="174">
        <f>Forecast_Capex_Input!C130</f>
        <v>119</v>
      </c>
      <c r="D126" s="167" t="str">
        <f>Forecast_Capex_Input!D130</f>
        <v>NiCd / Chargers Renewal</v>
      </c>
      <c r="E126" s="167" t="str">
        <f>Forecast_Capex_Input!F130</f>
        <v>Replacement Expenditure</v>
      </c>
      <c r="F126" s="167" t="str">
        <f>Forecast_Capex_Input!G130</f>
        <v>Digital Infrastructure</v>
      </c>
      <c r="G126" s="167" t="str">
        <f>Forecast_Capex_Input!H130</f>
        <v>Repex</v>
      </c>
      <c r="H126" s="167" t="str">
        <f>Forecast_Capex_Input!I130</f>
        <v>N/A</v>
      </c>
      <c r="I126" s="167" t="str">
        <f>Forecast_Capex_Input!J130</f>
        <v>N/A</v>
      </c>
      <c r="J126" s="167" t="str">
        <f>Forecast_Capex_Input!K130</f>
        <v>DI - AC/DC &amp; Auxiliary systems</v>
      </c>
      <c r="K126" s="167" t="str">
        <f>Forecast_Capex_Input!L130</f>
        <v>DI - Safe and Reliable Network</v>
      </c>
      <c r="L126" s="167" t="str">
        <f>Forecast_Capex_Input!M130</f>
        <v>N/A</v>
      </c>
      <c r="M126" s="245">
        <f>IFERROR(INDEX(Capex_Forecast!$AE$11:$AE$1010,MATCH(D126,Capex_Forecast!$D$11:$D$1010,0))*1,0)</f>
        <v>1</v>
      </c>
      <c r="N126" s="165"/>
      <c r="O126" s="223">
        <v>0</v>
      </c>
      <c r="P126" s="223">
        <v>0</v>
      </c>
      <c r="Q126" s="223">
        <v>0</v>
      </c>
      <c r="R126" s="223">
        <v>0</v>
      </c>
      <c r="S126" s="223">
        <v>0</v>
      </c>
      <c r="T126" s="223">
        <v>0</v>
      </c>
      <c r="U126" s="165"/>
      <c r="V126" s="223">
        <v>0</v>
      </c>
      <c r="W126" s="223">
        <v>0</v>
      </c>
      <c r="X126" s="223">
        <v>0</v>
      </c>
      <c r="Y126" s="223">
        <v>0</v>
      </c>
      <c r="Z126" s="223">
        <v>0</v>
      </c>
      <c r="AA126" s="223">
        <v>0</v>
      </c>
    </row>
    <row r="127" spans="3:27" x14ac:dyDescent="0.2">
      <c r="C127" s="174">
        <f>Forecast_Capex_Input!C131</f>
        <v>120</v>
      </c>
      <c r="D127" s="167" t="str">
        <f>Forecast_Capex_Input!D131</f>
        <v>RPS Renewal</v>
      </c>
      <c r="E127" s="167" t="str">
        <f>Forecast_Capex_Input!F131</f>
        <v>Replacement Expenditure</v>
      </c>
      <c r="F127" s="167" t="str">
        <f>Forecast_Capex_Input!G131</f>
        <v>Digital Infrastructure</v>
      </c>
      <c r="G127" s="167" t="str">
        <f>Forecast_Capex_Input!H131</f>
        <v>Repex</v>
      </c>
      <c r="H127" s="167" t="str">
        <f>Forecast_Capex_Input!I131</f>
        <v>N/A</v>
      </c>
      <c r="I127" s="167" t="str">
        <f>Forecast_Capex_Input!J131</f>
        <v>N/A</v>
      </c>
      <c r="J127" s="167" t="str">
        <f>Forecast_Capex_Input!K131</f>
        <v>DI - AC/DC &amp; Auxiliary systems</v>
      </c>
      <c r="K127" s="167" t="str">
        <f>Forecast_Capex_Input!L131</f>
        <v>DI - Safe and Reliable Network</v>
      </c>
      <c r="L127" s="167" t="str">
        <f>Forecast_Capex_Input!M131</f>
        <v>N/A</v>
      </c>
      <c r="M127" s="245">
        <f>IFERROR(INDEX(Capex_Forecast!$AE$11:$AE$1010,MATCH(D127,Capex_Forecast!$D$11:$D$1010,0))*1,0)</f>
        <v>1</v>
      </c>
      <c r="N127" s="165"/>
      <c r="O127" s="223">
        <v>0</v>
      </c>
      <c r="P127" s="223">
        <v>0</v>
      </c>
      <c r="Q127" s="223">
        <v>0</v>
      </c>
      <c r="R127" s="223">
        <v>0</v>
      </c>
      <c r="S127" s="223">
        <v>0</v>
      </c>
      <c r="T127" s="223">
        <v>0</v>
      </c>
      <c r="U127" s="165"/>
      <c r="V127" s="223">
        <v>0</v>
      </c>
      <c r="W127" s="223">
        <v>0</v>
      </c>
      <c r="X127" s="223">
        <v>0</v>
      </c>
      <c r="Y127" s="223">
        <v>0</v>
      </c>
      <c r="Z127" s="223">
        <v>0</v>
      </c>
      <c r="AA127" s="223">
        <v>0</v>
      </c>
    </row>
    <row r="128" spans="3:27" x14ac:dyDescent="0.2">
      <c r="C128" s="174">
        <f>Forecast_Capex_Input!C132</f>
        <v>121</v>
      </c>
      <c r="D128" s="167" t="str">
        <f>Forecast_Capex_Input!D132</f>
        <v>RTU Renewal Program</v>
      </c>
      <c r="E128" s="167" t="str">
        <f>Forecast_Capex_Input!F132</f>
        <v>Replacement Expenditure</v>
      </c>
      <c r="F128" s="167" t="str">
        <f>Forecast_Capex_Input!G132</f>
        <v>Digital Infrastructure</v>
      </c>
      <c r="G128" s="167" t="str">
        <f>Forecast_Capex_Input!H132</f>
        <v>Repex</v>
      </c>
      <c r="H128" s="167" t="str">
        <f>Forecast_Capex_Input!I132</f>
        <v>N/A</v>
      </c>
      <c r="I128" s="167" t="str">
        <f>Forecast_Capex_Input!J132</f>
        <v>N/A</v>
      </c>
      <c r="J128" s="167" t="str">
        <f>Forecast_Capex_Input!K132</f>
        <v>DI - Control systems</v>
      </c>
      <c r="K128" s="167" t="str">
        <f>Forecast_Capex_Input!L132</f>
        <v>DI - Safe and Reliable Network</v>
      </c>
      <c r="L128" s="167" t="str">
        <f>Forecast_Capex_Input!M132</f>
        <v>N/A</v>
      </c>
      <c r="M128" s="245">
        <f>IFERROR(INDEX(Capex_Forecast!$AE$11:$AE$1010,MATCH(D128,Capex_Forecast!$D$11:$D$1010,0))*1,0)</f>
        <v>1</v>
      </c>
      <c r="N128" s="165"/>
      <c r="O128" s="223">
        <v>0</v>
      </c>
      <c r="P128" s="223">
        <v>0</v>
      </c>
      <c r="Q128" s="223">
        <v>0</v>
      </c>
      <c r="R128" s="223">
        <v>0</v>
      </c>
      <c r="S128" s="223">
        <v>0</v>
      </c>
      <c r="T128" s="223">
        <v>0</v>
      </c>
      <c r="U128" s="165"/>
      <c r="V128" s="223">
        <v>0</v>
      </c>
      <c r="W128" s="223">
        <v>0</v>
      </c>
      <c r="X128" s="223">
        <v>0</v>
      </c>
      <c r="Y128" s="223">
        <v>0</v>
      </c>
      <c r="Z128" s="223">
        <v>0</v>
      </c>
      <c r="AA128" s="223">
        <v>0</v>
      </c>
    </row>
    <row r="129" spans="3:27" x14ac:dyDescent="0.2">
      <c r="C129" s="174">
        <f>Forecast_Capex_Input!C133</f>
        <v>122</v>
      </c>
      <c r="D129" s="167" t="str">
        <f>Forecast_Capex_Input!D133</f>
        <v>HMI/Gateway Renewal Programs</v>
      </c>
      <c r="E129" s="167" t="str">
        <f>Forecast_Capex_Input!F133</f>
        <v>Replacement Expenditure</v>
      </c>
      <c r="F129" s="167" t="str">
        <f>Forecast_Capex_Input!G133</f>
        <v>Digital Infrastructure</v>
      </c>
      <c r="G129" s="167" t="str">
        <f>Forecast_Capex_Input!H133</f>
        <v>Repex</v>
      </c>
      <c r="H129" s="167" t="str">
        <f>Forecast_Capex_Input!I133</f>
        <v>N/A</v>
      </c>
      <c r="I129" s="167" t="str">
        <f>Forecast_Capex_Input!J133</f>
        <v>N/A</v>
      </c>
      <c r="J129" s="167" t="str">
        <f>Forecast_Capex_Input!K133</f>
        <v>DI - Control systems</v>
      </c>
      <c r="K129" s="167" t="str">
        <f>Forecast_Capex_Input!L133</f>
        <v>DI - Safe and Reliable Network</v>
      </c>
      <c r="L129" s="167" t="str">
        <f>Forecast_Capex_Input!M133</f>
        <v>N/A</v>
      </c>
      <c r="M129" s="245">
        <f>IFERROR(INDEX(Capex_Forecast!$AE$11:$AE$1010,MATCH(D129,Capex_Forecast!$D$11:$D$1010,0))*1,0)</f>
        <v>1</v>
      </c>
      <c r="N129" s="165"/>
      <c r="O129" s="223">
        <v>0</v>
      </c>
      <c r="P129" s="223">
        <v>0</v>
      </c>
      <c r="Q129" s="223">
        <v>0</v>
      </c>
      <c r="R129" s="223">
        <v>0</v>
      </c>
      <c r="S129" s="223">
        <v>0</v>
      </c>
      <c r="T129" s="223">
        <v>0</v>
      </c>
      <c r="U129" s="165"/>
      <c r="V129" s="223">
        <v>0</v>
      </c>
      <c r="W129" s="223">
        <v>0</v>
      </c>
      <c r="X129" s="223">
        <v>0</v>
      </c>
      <c r="Y129" s="223">
        <v>0</v>
      </c>
      <c r="Z129" s="223">
        <v>0</v>
      </c>
      <c r="AA129" s="223">
        <v>0</v>
      </c>
    </row>
    <row r="130" spans="3:27" x14ac:dyDescent="0.2">
      <c r="C130" s="174">
        <f>Forecast_Capex_Input!C134</f>
        <v>123</v>
      </c>
      <c r="D130" s="167" t="str">
        <f>Forecast_Capex_Input!D134</f>
        <v>OTN Network Replacement</v>
      </c>
      <c r="E130" s="167" t="str">
        <f>Forecast_Capex_Input!F134</f>
        <v>Replacement Expenditure</v>
      </c>
      <c r="F130" s="167" t="str">
        <f>Forecast_Capex_Input!G134</f>
        <v>Digital Infrastructure</v>
      </c>
      <c r="G130" s="167" t="str">
        <f>Forecast_Capex_Input!H134</f>
        <v>Repex</v>
      </c>
      <c r="H130" s="167" t="str">
        <f>Forecast_Capex_Input!I134</f>
        <v>N/A</v>
      </c>
      <c r="I130" s="167" t="str">
        <f>Forecast_Capex_Input!J134</f>
        <v>N/A</v>
      </c>
      <c r="J130" s="167" t="str">
        <f>Forecast_Capex_Input!K134</f>
        <v>DI - Communications systems</v>
      </c>
      <c r="K130" s="167" t="str">
        <f>Forecast_Capex_Input!L134</f>
        <v>DI - Compliance</v>
      </c>
      <c r="L130" s="167" t="str">
        <f>Forecast_Capex_Input!M134</f>
        <v>N/A</v>
      </c>
      <c r="M130" s="245">
        <f>IFERROR(INDEX(Capex_Forecast!$AE$11:$AE$1010,MATCH(D130,Capex_Forecast!$D$11:$D$1010,0))*1,0)</f>
        <v>1</v>
      </c>
      <c r="N130" s="165"/>
      <c r="O130" s="223">
        <v>4.4509048774097799</v>
      </c>
      <c r="P130" s="223">
        <v>4.460404818088719</v>
      </c>
      <c r="Q130" s="223">
        <v>0</v>
      </c>
      <c r="R130" s="223">
        <v>0</v>
      </c>
      <c r="S130" s="223">
        <v>0</v>
      </c>
      <c r="T130" s="223">
        <v>8.9113096954984989</v>
      </c>
      <c r="U130" s="165"/>
      <c r="V130" s="223">
        <v>5.1579987908841263</v>
      </c>
      <c r="W130" s="223">
        <v>5.0680147323822879</v>
      </c>
      <c r="X130" s="223">
        <v>0</v>
      </c>
      <c r="Y130" s="223">
        <v>0</v>
      </c>
      <c r="Z130" s="223">
        <v>0</v>
      </c>
      <c r="AA130" s="223">
        <v>10.226013523266413</v>
      </c>
    </row>
    <row r="131" spans="3:27" x14ac:dyDescent="0.2">
      <c r="C131" s="174">
        <f>Forecast_Capex_Input!C135</f>
        <v>124</v>
      </c>
      <c r="D131" s="167" t="str">
        <f>Forecast_Capex_Input!D135</f>
        <v>Multiplexer Renewal program</v>
      </c>
      <c r="E131" s="167" t="str">
        <f>Forecast_Capex_Input!F135</f>
        <v>Replacement Expenditure</v>
      </c>
      <c r="F131" s="167" t="str">
        <f>Forecast_Capex_Input!G135</f>
        <v>Digital Infrastructure</v>
      </c>
      <c r="G131" s="167" t="str">
        <f>Forecast_Capex_Input!H135</f>
        <v>Repex</v>
      </c>
      <c r="H131" s="167" t="str">
        <f>Forecast_Capex_Input!I135</f>
        <v>N/A</v>
      </c>
      <c r="I131" s="167" t="str">
        <f>Forecast_Capex_Input!J135</f>
        <v>N/A</v>
      </c>
      <c r="J131" s="167" t="str">
        <f>Forecast_Capex_Input!K135</f>
        <v>DI - Communications systems</v>
      </c>
      <c r="K131" s="167" t="str">
        <f>Forecast_Capex_Input!L135</f>
        <v>DI - Safe and Reliable Network</v>
      </c>
      <c r="L131" s="167" t="str">
        <f>Forecast_Capex_Input!M135</f>
        <v>N/A</v>
      </c>
      <c r="M131" s="245">
        <f>IFERROR(INDEX(Capex_Forecast!$AE$11:$AE$1010,MATCH(D131,Capex_Forecast!$D$11:$D$1010,0))*1,0)</f>
        <v>1</v>
      </c>
      <c r="N131" s="165"/>
      <c r="O131" s="223">
        <v>1.5814141463977189</v>
      </c>
      <c r="P131" s="223">
        <v>1.441348578399881</v>
      </c>
      <c r="Q131" s="223">
        <v>0.72286845772859865</v>
      </c>
      <c r="R131" s="223">
        <v>1.5947650458584191</v>
      </c>
      <c r="S131" s="223">
        <v>1.6707616847906677</v>
      </c>
      <c r="T131" s="223">
        <v>7.0111579131752855</v>
      </c>
      <c r="U131" s="165"/>
      <c r="V131" s="223">
        <v>1.8326458281340403</v>
      </c>
      <c r="W131" s="223">
        <v>1.6376934667914189</v>
      </c>
      <c r="X131" s="223">
        <v>0.83013836714895706</v>
      </c>
      <c r="Y131" s="223">
        <v>1.8556077526200734</v>
      </c>
      <c r="Z131" s="223">
        <v>1.9050541812651853</v>
      </c>
      <c r="AA131" s="223">
        <v>8.0611395959596752</v>
      </c>
    </row>
    <row r="132" spans="3:27" x14ac:dyDescent="0.2">
      <c r="C132" s="174">
        <f>Forecast_Capex_Input!C136</f>
        <v>125</v>
      </c>
      <c r="D132" s="167" t="str">
        <f>Forecast_Capex_Input!D136</f>
        <v>Microwave Renewal Program</v>
      </c>
      <c r="E132" s="167" t="str">
        <f>Forecast_Capex_Input!F136</f>
        <v>Replacement Expenditure</v>
      </c>
      <c r="F132" s="167" t="str">
        <f>Forecast_Capex_Input!G136</f>
        <v>Digital Infrastructure</v>
      </c>
      <c r="G132" s="167" t="str">
        <f>Forecast_Capex_Input!H136</f>
        <v>Repex</v>
      </c>
      <c r="H132" s="167" t="str">
        <f>Forecast_Capex_Input!I136</f>
        <v>N/A</v>
      </c>
      <c r="I132" s="167" t="str">
        <f>Forecast_Capex_Input!J136</f>
        <v>N/A</v>
      </c>
      <c r="J132" s="167" t="str">
        <f>Forecast_Capex_Input!K136</f>
        <v>DI - Communications systems</v>
      </c>
      <c r="K132" s="167" t="str">
        <f>Forecast_Capex_Input!L136</f>
        <v>DI - Safe and Reliable Network</v>
      </c>
      <c r="L132" s="167" t="str">
        <f>Forecast_Capex_Input!M136</f>
        <v>N/A</v>
      </c>
      <c r="M132" s="245">
        <f>IFERROR(INDEX(Capex_Forecast!$AE$11:$AE$1010,MATCH(D132,Capex_Forecast!$D$11:$D$1010,0))*1,0)</f>
        <v>1</v>
      </c>
      <c r="N132" s="165"/>
      <c r="O132" s="223">
        <v>1.5565465245017429</v>
      </c>
      <c r="P132" s="223">
        <v>1.4180005827003503</v>
      </c>
      <c r="Q132" s="223">
        <v>0.71075491690427706</v>
      </c>
      <c r="R132" s="223">
        <v>1.5672229283686399</v>
      </c>
      <c r="S132" s="223">
        <v>1.6412650553894343</v>
      </c>
      <c r="T132" s="223">
        <v>6.8937900078644443</v>
      </c>
      <c r="U132" s="165"/>
      <c r="V132" s="223">
        <v>1.8038276064006089</v>
      </c>
      <c r="W132" s="223">
        <v>1.6111649360856517</v>
      </c>
      <c r="X132" s="223">
        <v>0.81622724003754255</v>
      </c>
      <c r="Y132" s="223">
        <v>1.8235607956903785</v>
      </c>
      <c r="Z132" s="223">
        <v>1.8714212115331261</v>
      </c>
      <c r="AA132" s="223">
        <v>7.9262017897473074</v>
      </c>
    </row>
    <row r="133" spans="3:27" x14ac:dyDescent="0.2">
      <c r="C133" s="174">
        <f>Forecast_Capex_Input!C137</f>
        <v>126</v>
      </c>
      <c r="D133" s="167" t="str">
        <f>Forecast_Capex_Input!D137</f>
        <v>OPGW rollout</v>
      </c>
      <c r="E133" s="167" t="str">
        <f>Forecast_Capex_Input!F137</f>
        <v>Replacement Expenditure</v>
      </c>
      <c r="F133" s="167" t="str">
        <f>Forecast_Capex_Input!G137</f>
        <v>Digital Infrastructure</v>
      </c>
      <c r="G133" s="167" t="str">
        <f>Forecast_Capex_Input!H137</f>
        <v>Repex</v>
      </c>
      <c r="H133" s="167" t="str">
        <f>Forecast_Capex_Input!I137</f>
        <v>N/A</v>
      </c>
      <c r="I133" s="167" t="str">
        <f>Forecast_Capex_Input!J137</f>
        <v>N/A</v>
      </c>
      <c r="J133" s="167" t="str">
        <f>Forecast_Capex_Input!K137</f>
        <v>DI - OPGW</v>
      </c>
      <c r="K133" s="167" t="str">
        <f>Forecast_Capex_Input!L137</f>
        <v>DI - Safe and Reliable Network</v>
      </c>
      <c r="L133" s="167" t="str">
        <f>Forecast_Capex_Input!M137</f>
        <v>N/A</v>
      </c>
      <c r="M133" s="245">
        <f>IFERROR(INDEX(Capex_Forecast!$AE$11:$AE$1010,MATCH(D133,Capex_Forecast!$D$11:$D$1010,0))*1,0)</f>
        <v>1</v>
      </c>
      <c r="N133" s="165"/>
      <c r="O133" s="223">
        <v>0</v>
      </c>
      <c r="P133" s="223">
        <v>0</v>
      </c>
      <c r="Q133" s="223">
        <v>0</v>
      </c>
      <c r="R133" s="223">
        <v>0</v>
      </c>
      <c r="S133" s="223">
        <v>0</v>
      </c>
      <c r="T133" s="223">
        <v>0</v>
      </c>
      <c r="U133" s="165"/>
      <c r="V133" s="223">
        <v>0</v>
      </c>
      <c r="W133" s="223">
        <v>0</v>
      </c>
      <c r="X133" s="223">
        <v>0</v>
      </c>
      <c r="Y133" s="223">
        <v>0</v>
      </c>
      <c r="Z133" s="223">
        <v>0</v>
      </c>
      <c r="AA133" s="223">
        <v>0</v>
      </c>
    </row>
    <row r="134" spans="3:27" x14ac:dyDescent="0.2">
      <c r="C134" s="174">
        <f>Forecast_Capex_Input!C138</f>
        <v>127</v>
      </c>
      <c r="D134" s="167" t="str">
        <f>Forecast_Capex_Input!D138</f>
        <v>DI - Capital spares</v>
      </c>
      <c r="E134" s="167" t="str">
        <f>Forecast_Capex_Input!F138</f>
        <v>Replacement Expenditure</v>
      </c>
      <c r="F134" s="167" t="str">
        <f>Forecast_Capex_Input!G138</f>
        <v>Digital Infrastructure</v>
      </c>
      <c r="G134" s="167" t="str">
        <f>Forecast_Capex_Input!H138</f>
        <v>Repex</v>
      </c>
      <c r="H134" s="167" t="str">
        <f>Forecast_Capex_Input!I138</f>
        <v>N/A</v>
      </c>
      <c r="I134" s="167" t="str">
        <f>Forecast_Capex_Input!J138</f>
        <v>N/A</v>
      </c>
      <c r="J134" s="167" t="str">
        <f>Forecast_Capex_Input!K138</f>
        <v>DI - Protection systems</v>
      </c>
      <c r="K134" s="167" t="str">
        <f>Forecast_Capex_Input!L138</f>
        <v>DI - Safe and Reliable Network</v>
      </c>
      <c r="L134" s="167" t="str">
        <f>Forecast_Capex_Input!M138</f>
        <v>N/A</v>
      </c>
      <c r="M134" s="245">
        <f>IFERROR(INDEX(Capex_Forecast!$AE$11:$AE$1010,MATCH(D134,Capex_Forecast!$D$11:$D$1010,0))*1,0)</f>
        <v>1</v>
      </c>
      <c r="N134" s="165"/>
      <c r="O134" s="223">
        <v>0.42655121249999989</v>
      </c>
      <c r="P134" s="223">
        <v>0.42655121249999989</v>
      </c>
      <c r="Q134" s="223">
        <v>0.42655121249999989</v>
      </c>
      <c r="R134" s="223">
        <v>0.42655121249999989</v>
      </c>
      <c r="S134" s="223">
        <v>0.42655121249999989</v>
      </c>
      <c r="T134" s="223">
        <v>2.1327560624999995</v>
      </c>
      <c r="U134" s="165"/>
      <c r="V134" s="223">
        <v>0.49431535809535043</v>
      </c>
      <c r="W134" s="223">
        <v>0.48465731637153131</v>
      </c>
      <c r="X134" s="223">
        <v>0.48984918800137128</v>
      </c>
      <c r="Y134" s="223">
        <v>0.49631871407016115</v>
      </c>
      <c r="Z134" s="223">
        <v>0.48636689379112241</v>
      </c>
      <c r="AA134" s="223">
        <v>2.4515074703295365</v>
      </c>
    </row>
    <row r="135" spans="3:27" x14ac:dyDescent="0.2">
      <c r="C135" s="174">
        <f>Forecast_Capex_Input!C139</f>
        <v>128</v>
      </c>
      <c r="D135" s="167" t="str">
        <f>Forecast_Capex_Input!D139</f>
        <v>Comms Alarm System Renewals</v>
      </c>
      <c r="E135" s="167" t="str">
        <f>Forecast_Capex_Input!F139</f>
        <v>Replacement Expenditure</v>
      </c>
      <c r="F135" s="167" t="str">
        <f>Forecast_Capex_Input!G139</f>
        <v>Digital Infrastructure</v>
      </c>
      <c r="G135" s="167" t="str">
        <f>Forecast_Capex_Input!H139</f>
        <v>Repex</v>
      </c>
      <c r="H135" s="167" t="str">
        <f>Forecast_Capex_Input!I139</f>
        <v>N/A</v>
      </c>
      <c r="I135" s="167" t="str">
        <f>Forecast_Capex_Input!J139</f>
        <v>N/A</v>
      </c>
      <c r="J135" s="167" t="str">
        <f>Forecast_Capex_Input!K139</f>
        <v>DI - Communications systems</v>
      </c>
      <c r="K135" s="167" t="str">
        <f>Forecast_Capex_Input!L139</f>
        <v>DI - Safe and Reliable Network</v>
      </c>
      <c r="L135" s="167" t="str">
        <f>Forecast_Capex_Input!M139</f>
        <v>N/A</v>
      </c>
      <c r="M135" s="245">
        <f>IFERROR(INDEX(Capex_Forecast!$AE$11:$AE$1010,MATCH(D135,Capex_Forecast!$D$11:$D$1010,0))*1,0)</f>
        <v>1</v>
      </c>
      <c r="N135" s="165"/>
      <c r="O135" s="223">
        <v>1.0185323558714234</v>
      </c>
      <c r="P135" s="223">
        <v>0.92952688317821175</v>
      </c>
      <c r="Q135" s="223">
        <v>0.46689178747630111</v>
      </c>
      <c r="R135" s="223">
        <v>1.0314827430392295</v>
      </c>
      <c r="S135" s="223">
        <v>1.0817704252336111</v>
      </c>
      <c r="T135" s="223">
        <v>4.5282041947987768</v>
      </c>
      <c r="U135" s="165"/>
      <c r="V135" s="223">
        <v>1.1803417068572599</v>
      </c>
      <c r="W135" s="223">
        <v>1.0561498631218782</v>
      </c>
      <c r="X135" s="223">
        <v>0.53617609393098364</v>
      </c>
      <c r="Y135" s="223">
        <v>1.2001939593848721</v>
      </c>
      <c r="Z135" s="223">
        <v>1.2334681184758631</v>
      </c>
      <c r="AA135" s="223">
        <v>5.2063297417708565</v>
      </c>
    </row>
    <row r="136" spans="3:27" x14ac:dyDescent="0.2">
      <c r="C136" s="174">
        <f>Forecast_Capex_Input!C140</f>
        <v>129</v>
      </c>
      <c r="D136" s="167" t="str">
        <f>Forecast_Capex_Input!D140</f>
        <v>Operational Building Refurbs</v>
      </c>
      <c r="E136" s="167" t="str">
        <f>Forecast_Capex_Input!F140</f>
        <v>Replacement Expenditure</v>
      </c>
      <c r="F136" s="167" t="str">
        <f>Forecast_Capex_Input!G140</f>
        <v>Digital Infrastructure</v>
      </c>
      <c r="G136" s="167" t="str">
        <f>Forecast_Capex_Input!H140</f>
        <v>Repex</v>
      </c>
      <c r="H136" s="167" t="str">
        <f>Forecast_Capex_Input!I140</f>
        <v>N/A</v>
      </c>
      <c r="I136" s="167" t="str">
        <f>Forecast_Capex_Input!J140</f>
        <v>N/A</v>
      </c>
      <c r="J136" s="167" t="str">
        <f>Forecast_Capex_Input!K140</f>
        <v>DI - Network Buildings &amp; Security</v>
      </c>
      <c r="K136" s="167" t="str">
        <f>Forecast_Capex_Input!L140</f>
        <v>DI - Safe and Reliable Network</v>
      </c>
      <c r="L136" s="167" t="str">
        <f>Forecast_Capex_Input!M140</f>
        <v>N/A</v>
      </c>
      <c r="M136" s="245">
        <f>IFERROR(INDEX(Capex_Forecast!$AE$11:$AE$1010,MATCH(D136,Capex_Forecast!$D$11:$D$1010,0))*1,0)</f>
        <v>1</v>
      </c>
      <c r="N136" s="165"/>
      <c r="O136" s="223">
        <v>2.5828000563014855</v>
      </c>
      <c r="P136" s="223">
        <v>2.0666152077298574</v>
      </c>
      <c r="Q136" s="223">
        <v>1.0335301211139303</v>
      </c>
      <c r="R136" s="223">
        <v>2.2742180045313938</v>
      </c>
      <c r="S136" s="223">
        <v>2.3779472379573345</v>
      </c>
      <c r="T136" s="223">
        <v>10.335110627634002</v>
      </c>
      <c r="U136" s="165"/>
      <c r="V136" s="223">
        <v>2.9931171153788725</v>
      </c>
      <c r="W136" s="223">
        <v>2.3481358186291588</v>
      </c>
      <c r="X136" s="223">
        <v>1.1869006013026344</v>
      </c>
      <c r="Y136" s="223">
        <v>2.6461932880432957</v>
      </c>
      <c r="Z136" s="223">
        <v>2.7114090356137202</v>
      </c>
      <c r="AA136" s="223">
        <v>11.885755858967681</v>
      </c>
    </row>
    <row r="137" spans="3:27" x14ac:dyDescent="0.2">
      <c r="C137" s="174">
        <f>Forecast_Capex_Input!C141</f>
        <v>130</v>
      </c>
      <c r="D137" s="167" t="str">
        <f>Forecast_Capex_Input!D141</f>
        <v>Palisade Gate Renewals</v>
      </c>
      <c r="E137" s="167" t="str">
        <f>Forecast_Capex_Input!F141</f>
        <v>Replacement Expenditure</v>
      </c>
      <c r="F137" s="167" t="str">
        <f>Forecast_Capex_Input!G141</f>
        <v>Digital Infrastructure</v>
      </c>
      <c r="G137" s="167" t="str">
        <f>Forecast_Capex_Input!H141</f>
        <v>Repex</v>
      </c>
      <c r="H137" s="167" t="str">
        <f>Forecast_Capex_Input!I141</f>
        <v>N/A</v>
      </c>
      <c r="I137" s="167" t="str">
        <f>Forecast_Capex_Input!J141</f>
        <v>N/A</v>
      </c>
      <c r="J137" s="167" t="str">
        <f>Forecast_Capex_Input!K141</f>
        <v>DI - Network Buildings &amp; Security</v>
      </c>
      <c r="K137" s="167" t="str">
        <f>Forecast_Capex_Input!L141</f>
        <v>DI - Safe and Reliable Network</v>
      </c>
      <c r="L137" s="167" t="str">
        <f>Forecast_Capex_Input!M141</f>
        <v>N/A</v>
      </c>
      <c r="M137" s="245">
        <f>IFERROR(INDEX(Capex_Forecast!$AE$11:$AE$1010,MATCH(D137,Capex_Forecast!$D$11:$D$1010,0))*1,0)</f>
        <v>1</v>
      </c>
      <c r="N137" s="165"/>
      <c r="O137" s="223">
        <v>3.9677590764756721</v>
      </c>
      <c r="P137" s="223">
        <v>3.9714621128925547</v>
      </c>
      <c r="Q137" s="223">
        <v>0</v>
      </c>
      <c r="R137" s="223">
        <v>0</v>
      </c>
      <c r="S137" s="223">
        <v>0</v>
      </c>
      <c r="T137" s="223">
        <v>7.9392211893682267</v>
      </c>
      <c r="U137" s="165"/>
      <c r="V137" s="223">
        <v>4.5980979334905756</v>
      </c>
      <c r="W137" s="223">
        <v>4.5124667643647074</v>
      </c>
      <c r="X137" s="223">
        <v>0</v>
      </c>
      <c r="Y137" s="223">
        <v>0</v>
      </c>
      <c r="Z137" s="223">
        <v>0</v>
      </c>
      <c r="AA137" s="223">
        <v>9.110564697855283</v>
      </c>
    </row>
    <row r="138" spans="3:27" x14ac:dyDescent="0.2">
      <c r="C138" s="174">
        <f>Forecast_Capex_Input!C142</f>
        <v>131</v>
      </c>
      <c r="D138" s="167" t="str">
        <f>Forecast_Capex_Input!D142</f>
        <v>Fire Systems Renewals</v>
      </c>
      <c r="E138" s="167" t="str">
        <f>Forecast_Capex_Input!F142</f>
        <v>Replacement Expenditure</v>
      </c>
      <c r="F138" s="167" t="str">
        <f>Forecast_Capex_Input!G142</f>
        <v>Digital Infrastructure</v>
      </c>
      <c r="G138" s="167" t="str">
        <f>Forecast_Capex_Input!H142</f>
        <v>Repex</v>
      </c>
      <c r="H138" s="167" t="str">
        <f>Forecast_Capex_Input!I142</f>
        <v>N/A</v>
      </c>
      <c r="I138" s="167" t="str">
        <f>Forecast_Capex_Input!J142</f>
        <v>N/A</v>
      </c>
      <c r="J138" s="167" t="str">
        <f>Forecast_Capex_Input!K142</f>
        <v>DI - Network Buildings &amp; Security</v>
      </c>
      <c r="K138" s="167" t="str">
        <f>Forecast_Capex_Input!L142</f>
        <v>DI - Safe and Reliable Network</v>
      </c>
      <c r="L138" s="167" t="str">
        <f>Forecast_Capex_Input!M142</f>
        <v>N/A</v>
      </c>
      <c r="M138" s="245">
        <f>IFERROR(INDEX(Capex_Forecast!$AE$11:$AE$1010,MATCH(D138,Capex_Forecast!$D$11:$D$1010,0))*1,0)</f>
        <v>1</v>
      </c>
      <c r="N138" s="165"/>
      <c r="O138" s="223">
        <v>2.0404120439090541</v>
      </c>
      <c r="P138" s="223">
        <v>2.0407825170660723</v>
      </c>
      <c r="Q138" s="223">
        <v>0</v>
      </c>
      <c r="R138" s="223">
        <v>0</v>
      </c>
      <c r="S138" s="223">
        <v>0</v>
      </c>
      <c r="T138" s="223">
        <v>4.0811945609751259</v>
      </c>
      <c r="U138" s="165"/>
      <c r="V138" s="223">
        <v>2.3645625204897769</v>
      </c>
      <c r="W138" s="223">
        <v>2.318784120251872</v>
      </c>
      <c r="X138" s="223">
        <v>0</v>
      </c>
      <c r="Y138" s="223">
        <v>0</v>
      </c>
      <c r="Z138" s="223">
        <v>0</v>
      </c>
      <c r="AA138" s="223">
        <v>4.6833466407416484</v>
      </c>
    </row>
    <row r="139" spans="3:27" x14ac:dyDescent="0.2">
      <c r="C139" s="174">
        <f>Forecast_Capex_Input!C143</f>
        <v>132</v>
      </c>
      <c r="D139" s="167" t="str">
        <f>Forecast_Capex_Input!D143</f>
        <v>Fire Systems (Mechanical) Renewal</v>
      </c>
      <c r="E139" s="167" t="str">
        <f>Forecast_Capex_Input!F143</f>
        <v>Replacement Expenditure</v>
      </c>
      <c r="F139" s="167" t="str">
        <f>Forecast_Capex_Input!G143</f>
        <v>Digital Infrastructure</v>
      </c>
      <c r="G139" s="167" t="str">
        <f>Forecast_Capex_Input!H143</f>
        <v>Repex</v>
      </c>
      <c r="H139" s="167" t="str">
        <f>Forecast_Capex_Input!I143</f>
        <v>N/A</v>
      </c>
      <c r="I139" s="167" t="str">
        <f>Forecast_Capex_Input!J143</f>
        <v>N/A</v>
      </c>
      <c r="J139" s="167" t="str">
        <f>Forecast_Capex_Input!K143</f>
        <v>DI - Network Buildings &amp; Security</v>
      </c>
      <c r="K139" s="167" t="str">
        <f>Forecast_Capex_Input!L143</f>
        <v>DI - Safe and Reliable Network</v>
      </c>
      <c r="L139" s="167" t="str">
        <f>Forecast_Capex_Input!M143</f>
        <v>N/A</v>
      </c>
      <c r="M139" s="245">
        <f>IFERROR(INDEX(Capex_Forecast!$AE$11:$AE$1010,MATCH(D139,Capex_Forecast!$D$11:$D$1010,0))*1,0)</f>
        <v>1</v>
      </c>
      <c r="N139" s="165"/>
      <c r="O139" s="223">
        <v>0</v>
      </c>
      <c r="P139" s="223">
        <v>0</v>
      </c>
      <c r="Q139" s="223">
        <v>0</v>
      </c>
      <c r="R139" s="223">
        <v>0</v>
      </c>
      <c r="S139" s="223">
        <v>0</v>
      </c>
      <c r="T139" s="223">
        <v>0</v>
      </c>
      <c r="U139" s="165"/>
      <c r="V139" s="223">
        <v>0</v>
      </c>
      <c r="W139" s="223">
        <v>0</v>
      </c>
      <c r="X139" s="223">
        <v>0</v>
      </c>
      <c r="Y139" s="223">
        <v>0</v>
      </c>
      <c r="Z139" s="223">
        <v>0</v>
      </c>
      <c r="AA139" s="223">
        <v>0</v>
      </c>
    </row>
    <row r="140" spans="3:27" x14ac:dyDescent="0.2">
      <c r="C140" s="174">
        <f>Forecast_Capex_Input!C144</f>
        <v>133</v>
      </c>
      <c r="D140" s="167" t="str">
        <f>Forecast_Capex_Input!D144</f>
        <v>SCADA Duplicate Comms</v>
      </c>
      <c r="E140" s="167" t="str">
        <f>Forecast_Capex_Input!F144</f>
        <v>Replacement Expenditure</v>
      </c>
      <c r="F140" s="167" t="str">
        <f>Forecast_Capex_Input!G144</f>
        <v>Digital Infrastructure</v>
      </c>
      <c r="G140" s="167" t="str">
        <f>Forecast_Capex_Input!H144</f>
        <v>Repex</v>
      </c>
      <c r="H140" s="167" t="str">
        <f>Forecast_Capex_Input!I144</f>
        <v>N/A</v>
      </c>
      <c r="I140" s="167" t="str">
        <f>Forecast_Capex_Input!J144</f>
        <v>N/A</v>
      </c>
      <c r="J140" s="167" t="str">
        <f>Forecast_Capex_Input!K144</f>
        <v>DI - Control systems</v>
      </c>
      <c r="K140" s="167" t="str">
        <f>Forecast_Capex_Input!L144</f>
        <v>DI - Safe and Reliable Network</v>
      </c>
      <c r="L140" s="167" t="str">
        <f>Forecast_Capex_Input!M144</f>
        <v>N/A</v>
      </c>
      <c r="M140" s="245">
        <f>IFERROR(INDEX(Capex_Forecast!$AE$11:$AE$1010,MATCH(D140,Capex_Forecast!$D$11:$D$1010,0))*1,0)</f>
        <v>1</v>
      </c>
      <c r="N140" s="165"/>
      <c r="O140" s="223">
        <v>0</v>
      </c>
      <c r="P140" s="223">
        <v>0</v>
      </c>
      <c r="Q140" s="223">
        <v>0</v>
      </c>
      <c r="R140" s="223">
        <v>0</v>
      </c>
      <c r="S140" s="223">
        <v>0</v>
      </c>
      <c r="T140" s="223">
        <v>0</v>
      </c>
      <c r="U140" s="165"/>
      <c r="V140" s="223">
        <v>0</v>
      </c>
      <c r="W140" s="223">
        <v>0</v>
      </c>
      <c r="X140" s="223">
        <v>0</v>
      </c>
      <c r="Y140" s="223">
        <v>0</v>
      </c>
      <c r="Z140" s="223">
        <v>0</v>
      </c>
      <c r="AA140" s="223">
        <v>0</v>
      </c>
    </row>
    <row r="141" spans="3:27" x14ac:dyDescent="0.2">
      <c r="C141" s="174">
        <f>Forecast_Capex_Input!C145</f>
        <v>134</v>
      </c>
      <c r="D141" s="167" t="str">
        <f>Forecast_Capex_Input!D145</f>
        <v>AMC Enhancements</v>
      </c>
      <c r="E141" s="167" t="str">
        <f>Forecast_Capex_Input!F145</f>
        <v>Replacement Expenditure</v>
      </c>
      <c r="F141" s="167" t="str">
        <f>Forecast_Capex_Input!G145</f>
        <v>Digital Infrastructure</v>
      </c>
      <c r="G141" s="167" t="str">
        <f>Forecast_Capex_Input!H145</f>
        <v>Repex</v>
      </c>
      <c r="H141" s="167" t="str">
        <f>Forecast_Capex_Input!I145</f>
        <v>N/A</v>
      </c>
      <c r="I141" s="167" t="str">
        <f>Forecast_Capex_Input!J145</f>
        <v>N/A</v>
      </c>
      <c r="J141" s="167" t="str">
        <f>Forecast_Capex_Input!K145</f>
        <v>DI - SCADA</v>
      </c>
      <c r="K141" s="167" t="str">
        <f>Forecast_Capex_Input!L145</f>
        <v>DI - Safe and Reliable Network</v>
      </c>
      <c r="L141" s="167" t="str">
        <f>Forecast_Capex_Input!M145</f>
        <v>N/A</v>
      </c>
      <c r="M141" s="245">
        <f>IFERROR(INDEX(Capex_Forecast!$AE$11:$AE$1010,MATCH(D141,Capex_Forecast!$D$11:$D$1010,0))*1,0)</f>
        <v>1</v>
      </c>
      <c r="N141" s="165"/>
      <c r="O141" s="223">
        <v>0</v>
      </c>
      <c r="P141" s="223">
        <v>0</v>
      </c>
      <c r="Q141" s="223">
        <v>0</v>
      </c>
      <c r="R141" s="223">
        <v>0</v>
      </c>
      <c r="S141" s="223">
        <v>0</v>
      </c>
      <c r="T141" s="223">
        <v>0</v>
      </c>
      <c r="U141" s="165"/>
      <c r="V141" s="223">
        <v>0</v>
      </c>
      <c r="W141" s="223">
        <v>0</v>
      </c>
      <c r="X141" s="223">
        <v>0</v>
      </c>
      <c r="Y141" s="223">
        <v>0</v>
      </c>
      <c r="Z141" s="223">
        <v>0</v>
      </c>
      <c r="AA141" s="223">
        <v>0</v>
      </c>
    </row>
    <row r="142" spans="3:27" x14ac:dyDescent="0.2">
      <c r="C142" s="174">
        <f>Forecast_Capex_Input!C146</f>
        <v>135</v>
      </c>
      <c r="D142" s="167" t="str">
        <f>Forecast_Capex_Input!D146</f>
        <v>SCADA Hardware Renewal</v>
      </c>
      <c r="E142" s="167" t="str">
        <f>Forecast_Capex_Input!F146</f>
        <v>Replacement Expenditure</v>
      </c>
      <c r="F142" s="167" t="str">
        <f>Forecast_Capex_Input!G146</f>
        <v>Digital Infrastructure</v>
      </c>
      <c r="G142" s="167" t="str">
        <f>Forecast_Capex_Input!H146</f>
        <v>Repex</v>
      </c>
      <c r="H142" s="167" t="str">
        <f>Forecast_Capex_Input!I146</f>
        <v>N/A</v>
      </c>
      <c r="I142" s="167" t="str">
        <f>Forecast_Capex_Input!J146</f>
        <v>N/A</v>
      </c>
      <c r="J142" s="167" t="str">
        <f>Forecast_Capex_Input!K146</f>
        <v>DI - SCADA</v>
      </c>
      <c r="K142" s="167" t="str">
        <f>Forecast_Capex_Input!L146</f>
        <v>DI - Safe and Reliable Network</v>
      </c>
      <c r="L142" s="167" t="str">
        <f>Forecast_Capex_Input!M146</f>
        <v>N/A</v>
      </c>
      <c r="M142" s="245">
        <f>IFERROR(INDEX(Capex_Forecast!$AE$11:$AE$1010,MATCH(D142,Capex_Forecast!$D$11:$D$1010,0))*1,0)</f>
        <v>1</v>
      </c>
      <c r="N142" s="165"/>
      <c r="O142" s="223">
        <v>0</v>
      </c>
      <c r="P142" s="223">
        <v>0</v>
      </c>
      <c r="Q142" s="223">
        <v>0</v>
      </c>
      <c r="R142" s="223">
        <v>0</v>
      </c>
      <c r="S142" s="223">
        <v>0</v>
      </c>
      <c r="T142" s="223">
        <v>0</v>
      </c>
      <c r="U142" s="165"/>
      <c r="V142" s="223">
        <v>0</v>
      </c>
      <c r="W142" s="223">
        <v>0</v>
      </c>
      <c r="X142" s="223">
        <v>0</v>
      </c>
      <c r="Y142" s="223">
        <v>0</v>
      </c>
      <c r="Z142" s="223">
        <v>0</v>
      </c>
      <c r="AA142" s="223">
        <v>0</v>
      </c>
    </row>
    <row r="143" spans="3:27" x14ac:dyDescent="0.2">
      <c r="C143" s="174">
        <f>Forecast_Capex_Input!C147</f>
        <v>136</v>
      </c>
      <c r="D143" s="167" t="str">
        <f>Forecast_Capex_Input!D147</f>
        <v>FY24-28 SSZ Core Refresh</v>
      </c>
      <c r="E143" s="167" t="str">
        <f>Forecast_Capex_Input!F147</f>
        <v>Replacement Expenditure</v>
      </c>
      <c r="F143" s="167" t="str">
        <f>Forecast_Capex_Input!G147</f>
        <v>Digital Infrastructure</v>
      </c>
      <c r="G143" s="167" t="str">
        <f>Forecast_Capex_Input!H147</f>
        <v>Repex</v>
      </c>
      <c r="H143" s="167" t="str">
        <f>Forecast_Capex_Input!I147</f>
        <v>N/A</v>
      </c>
      <c r="I143" s="167" t="str">
        <f>Forecast_Capex_Input!J147</f>
        <v>N/A</v>
      </c>
      <c r="J143" s="167" t="str">
        <f>Forecast_Capex_Input!K147</f>
        <v>DI - Communications systems</v>
      </c>
      <c r="K143" s="167" t="str">
        <f>Forecast_Capex_Input!L147</f>
        <v>DI - Cyber/physical security</v>
      </c>
      <c r="L143" s="167" t="str">
        <f>Forecast_Capex_Input!M147</f>
        <v>N/A</v>
      </c>
      <c r="M143" s="245">
        <f>IFERROR(INDEX(Capex_Forecast!$AE$11:$AE$1010,MATCH(D143,Capex_Forecast!$D$11:$D$1010,0))*1,0)</f>
        <v>1</v>
      </c>
      <c r="N143" s="165"/>
      <c r="O143" s="223">
        <v>0</v>
      </c>
      <c r="P143" s="223">
        <v>0</v>
      </c>
      <c r="Q143" s="223">
        <v>0</v>
      </c>
      <c r="R143" s="223">
        <v>0</v>
      </c>
      <c r="S143" s="223">
        <v>0</v>
      </c>
      <c r="T143" s="223">
        <v>0</v>
      </c>
      <c r="U143" s="165"/>
      <c r="V143" s="223">
        <v>0</v>
      </c>
      <c r="W143" s="223">
        <v>0</v>
      </c>
      <c r="X143" s="223">
        <v>0</v>
      </c>
      <c r="Y143" s="223">
        <v>0</v>
      </c>
      <c r="Z143" s="223">
        <v>0</v>
      </c>
      <c r="AA143" s="223">
        <v>0</v>
      </c>
    </row>
    <row r="144" spans="3:27" x14ac:dyDescent="0.2">
      <c r="C144" s="174">
        <f>Forecast_Capex_Input!C148</f>
        <v>137</v>
      </c>
      <c r="D144" s="167" t="str">
        <f>Forecast_Capex_Input!D148</f>
        <v>FY24-28 Critical Infrastructure Uplift OT Environment</v>
      </c>
      <c r="E144" s="167" t="str">
        <f>Forecast_Capex_Input!F148</f>
        <v>Replacement Expenditure</v>
      </c>
      <c r="F144" s="167" t="str">
        <f>Forecast_Capex_Input!G148</f>
        <v>Digital Infrastructure</v>
      </c>
      <c r="G144" s="167" t="str">
        <f>Forecast_Capex_Input!H148</f>
        <v>Repex</v>
      </c>
      <c r="H144" s="167" t="str">
        <f>Forecast_Capex_Input!I148</f>
        <v>N/A</v>
      </c>
      <c r="I144" s="167" t="str">
        <f>Forecast_Capex_Input!J148</f>
        <v>N/A</v>
      </c>
      <c r="J144" s="167" t="str">
        <f>Forecast_Capex_Input!K148</f>
        <v>DI - SCADA</v>
      </c>
      <c r="K144" s="167" t="str">
        <f>Forecast_Capex_Input!L148</f>
        <v>DI - Cyber/physical security</v>
      </c>
      <c r="L144" s="167" t="str">
        <f>Forecast_Capex_Input!M148</f>
        <v>N/A</v>
      </c>
      <c r="M144" s="245">
        <f>IFERROR(INDEX(Capex_Forecast!$AE$11:$AE$1010,MATCH(D144,Capex_Forecast!$D$11:$D$1010,0))*1,0)</f>
        <v>1</v>
      </c>
      <c r="N144" s="165"/>
      <c r="O144" s="223">
        <v>0.64285534762122465</v>
      </c>
      <c r="P144" s="223">
        <v>2.3716040790663544</v>
      </c>
      <c r="Q144" s="223">
        <v>0.7473946427615239</v>
      </c>
      <c r="R144" s="223">
        <v>0</v>
      </c>
      <c r="S144" s="223">
        <v>0</v>
      </c>
      <c r="T144" s="223">
        <v>3.7618540694491029</v>
      </c>
      <c r="U144" s="165"/>
      <c r="V144" s="223">
        <v>0.74498269387265359</v>
      </c>
      <c r="W144" s="223">
        <v>2.694671201892497</v>
      </c>
      <c r="X144" s="223">
        <v>0.85830411013849239</v>
      </c>
      <c r="Y144" s="223">
        <v>0</v>
      </c>
      <c r="Z144" s="223">
        <v>0</v>
      </c>
      <c r="AA144" s="223">
        <v>4.2979580059036433</v>
      </c>
    </row>
    <row r="145" spans="3:27" x14ac:dyDescent="0.2">
      <c r="C145" s="174">
        <f>Forecast_Capex_Input!C149</f>
        <v>138</v>
      </c>
      <c r="D145" s="167" t="str">
        <f>Forecast_Capex_Input!D149</f>
        <v>Lismore 415V AC DIst. Replacement</v>
      </c>
      <c r="E145" s="167" t="str">
        <f>Forecast_Capex_Input!F149</f>
        <v>Replacement Expenditure</v>
      </c>
      <c r="F145" s="167" t="str">
        <f>Forecast_Capex_Input!G149</f>
        <v>Digital Infrastructure</v>
      </c>
      <c r="G145" s="167" t="str">
        <f>Forecast_Capex_Input!H149</f>
        <v>Repex</v>
      </c>
      <c r="H145" s="167" t="str">
        <f>Forecast_Capex_Input!I149</f>
        <v>N/A</v>
      </c>
      <c r="I145" s="167" t="str">
        <f>Forecast_Capex_Input!J149</f>
        <v>N/A</v>
      </c>
      <c r="J145" s="167" t="str">
        <f>Forecast_Capex_Input!K149</f>
        <v>DI - AC/DC &amp; Auxiliary systems</v>
      </c>
      <c r="K145" s="167" t="str">
        <f>Forecast_Capex_Input!L149</f>
        <v>DI - Safe and Reliable Network</v>
      </c>
      <c r="L145" s="167" t="str">
        <f>Forecast_Capex_Input!M149</f>
        <v>N/A</v>
      </c>
      <c r="M145" s="245">
        <f>IFERROR(INDEX(Capex_Forecast!$AE$11:$AE$1010,MATCH(D145,Capex_Forecast!$D$11:$D$1010,0))*1,0)</f>
        <v>1</v>
      </c>
      <c r="N145" s="165"/>
      <c r="O145" s="223">
        <v>0</v>
      </c>
      <c r="P145" s="223">
        <v>0</v>
      </c>
      <c r="Q145" s="223">
        <v>0</v>
      </c>
      <c r="R145" s="223">
        <v>0</v>
      </c>
      <c r="S145" s="223">
        <v>0</v>
      </c>
      <c r="T145" s="223">
        <v>0</v>
      </c>
      <c r="U145" s="165"/>
      <c r="V145" s="223">
        <v>0</v>
      </c>
      <c r="W145" s="223">
        <v>0</v>
      </c>
      <c r="X145" s="223">
        <v>0</v>
      </c>
      <c r="Y145" s="223">
        <v>0</v>
      </c>
      <c r="Z145" s="223">
        <v>0</v>
      </c>
      <c r="AA145" s="223">
        <v>0</v>
      </c>
    </row>
    <row r="146" spans="3:27" x14ac:dyDescent="0.2">
      <c r="C146" s="174">
        <f>Forecast_Capex_Input!C150</f>
        <v>139</v>
      </c>
      <c r="D146" s="167" t="str">
        <f>Forecast_Capex_Input!D150</f>
        <v>BKH SVC Server Upgrade</v>
      </c>
      <c r="E146" s="167" t="str">
        <f>Forecast_Capex_Input!F150</f>
        <v>Replacement Expenditure</v>
      </c>
      <c r="F146" s="167" t="str">
        <f>Forecast_Capex_Input!G150</f>
        <v>Digital Infrastructure</v>
      </c>
      <c r="G146" s="167" t="str">
        <f>Forecast_Capex_Input!H150</f>
        <v>Repex</v>
      </c>
      <c r="H146" s="167" t="str">
        <f>Forecast_Capex_Input!I150</f>
        <v>N/A</v>
      </c>
      <c r="I146" s="167" t="str">
        <f>Forecast_Capex_Input!J150</f>
        <v>N/A</v>
      </c>
      <c r="J146" s="167" t="str">
        <f>Forecast_Capex_Input!K150</f>
        <v>DI - Control systems</v>
      </c>
      <c r="K146" s="167" t="str">
        <f>Forecast_Capex_Input!L150</f>
        <v>DI - Safe and Reliable Network</v>
      </c>
      <c r="L146" s="167" t="str">
        <f>Forecast_Capex_Input!M150</f>
        <v>N/A</v>
      </c>
      <c r="M146" s="245">
        <f>IFERROR(INDEX(Capex_Forecast!$AE$11:$AE$1010,MATCH(D146,Capex_Forecast!$D$11:$D$1010,0))*1,0)</f>
        <v>1</v>
      </c>
      <c r="N146" s="165"/>
      <c r="O146" s="223">
        <v>0.43782103239837183</v>
      </c>
      <c r="P146" s="223">
        <v>0.43826877415821441</v>
      </c>
      <c r="Q146" s="223">
        <v>0</v>
      </c>
      <c r="R146" s="223">
        <v>0</v>
      </c>
      <c r="S146" s="223">
        <v>0</v>
      </c>
      <c r="T146" s="223">
        <v>0.8760898065565863</v>
      </c>
      <c r="U146" s="165"/>
      <c r="V146" s="223">
        <v>0.50737556023633923</v>
      </c>
      <c r="W146" s="223">
        <v>0.49797107992738621</v>
      </c>
      <c r="X146" s="223">
        <v>0</v>
      </c>
      <c r="Y146" s="223">
        <v>0</v>
      </c>
      <c r="Z146" s="223">
        <v>0</v>
      </c>
      <c r="AA146" s="223">
        <v>1.0053466401637254</v>
      </c>
    </row>
    <row r="147" spans="3:27" x14ac:dyDescent="0.2">
      <c r="C147" s="174">
        <f>Forecast_Capex_Input!C151</f>
        <v>140</v>
      </c>
      <c r="D147" s="167" t="str">
        <f>Forecast_Capex_Input!D151</f>
        <v>Cable 41 (26F) Bridge Works</v>
      </c>
      <c r="E147" s="167" t="str">
        <f>Forecast_Capex_Input!F151</f>
        <v>Replacement Expenditure</v>
      </c>
      <c r="F147" s="167" t="str">
        <f>Forecast_Capex_Input!G151</f>
        <v>Transmission Lines</v>
      </c>
      <c r="G147" s="167" t="str">
        <f>Forecast_Capex_Input!H151</f>
        <v>Repex</v>
      </c>
      <c r="H147" s="167" t="str">
        <f>Forecast_Capex_Input!I151</f>
        <v>N/A</v>
      </c>
      <c r="I147" s="167" t="str">
        <f>Forecast_Capex_Input!J151</f>
        <v>N/A</v>
      </c>
      <c r="J147" s="167" t="str">
        <f>Forecast_Capex_Input!K151</f>
        <v>TL - Underground cables</v>
      </c>
      <c r="K147" s="167" t="str">
        <f>Forecast_Capex_Input!L151</f>
        <v>TL - Safe and Reliable Network</v>
      </c>
      <c r="L147" s="167" t="str">
        <f>Forecast_Capex_Input!M151</f>
        <v>N/A</v>
      </c>
      <c r="M147" s="245">
        <f>IFERROR(INDEX(Capex_Forecast!$AE$11:$AE$1010,MATCH(D147,Capex_Forecast!$D$11:$D$1010,0))*1,0)</f>
        <v>1</v>
      </c>
      <c r="N147" s="165"/>
      <c r="O147" s="223">
        <v>0</v>
      </c>
      <c r="P147" s="223">
        <v>0</v>
      </c>
      <c r="Q147" s="223">
        <v>0</v>
      </c>
      <c r="R147" s="223">
        <v>0</v>
      </c>
      <c r="S147" s="223">
        <v>0</v>
      </c>
      <c r="T147" s="223">
        <v>0</v>
      </c>
      <c r="U147" s="165"/>
      <c r="V147" s="223">
        <v>0</v>
      </c>
      <c r="W147" s="223">
        <v>0</v>
      </c>
      <c r="X147" s="223">
        <v>0</v>
      </c>
      <c r="Y147" s="223">
        <v>0</v>
      </c>
      <c r="Z147" s="223">
        <v>0</v>
      </c>
      <c r="AA147" s="223">
        <v>0</v>
      </c>
    </row>
    <row r="148" spans="3:27" x14ac:dyDescent="0.2">
      <c r="C148" s="174">
        <f>Forecast_Capex_Input!C152</f>
        <v>141</v>
      </c>
      <c r="D148" s="167" t="str">
        <f>Forecast_Capex_Input!D152</f>
        <v>Line 23 - Vales Point Munmorah Refurb</v>
      </c>
      <c r="E148" s="167" t="str">
        <f>Forecast_Capex_Input!F152</f>
        <v>Replacement Expenditure</v>
      </c>
      <c r="F148" s="167" t="str">
        <f>Forecast_Capex_Input!G152</f>
        <v>Transmission Lines</v>
      </c>
      <c r="G148" s="167" t="str">
        <f>Forecast_Capex_Input!H152</f>
        <v>Repex</v>
      </c>
      <c r="H148" s="167" t="str">
        <f>Forecast_Capex_Input!I152</f>
        <v>N/A</v>
      </c>
      <c r="I148" s="167" t="str">
        <f>Forecast_Capex_Input!J152</f>
        <v>N/A</v>
      </c>
      <c r="J148" s="167" t="str">
        <f>Forecast_Capex_Input!K152</f>
        <v>TL - Transmission towers</v>
      </c>
      <c r="K148" s="167" t="str">
        <f>Forecast_Capex_Input!L152</f>
        <v>TL - Safe and Reliable Network</v>
      </c>
      <c r="L148" s="167" t="str">
        <f>Forecast_Capex_Input!M152</f>
        <v>N/A</v>
      </c>
      <c r="M148" s="245">
        <f>IFERROR(INDEX(Capex_Forecast!$AE$11:$AE$1010,MATCH(D148,Capex_Forecast!$D$11:$D$1010,0))*1,0)</f>
        <v>1</v>
      </c>
      <c r="N148" s="165"/>
      <c r="O148" s="223">
        <v>10.497542024283216</v>
      </c>
      <c r="P148" s="223">
        <v>0.55299378114775277</v>
      </c>
      <c r="Q148" s="223">
        <v>0</v>
      </c>
      <c r="R148" s="223">
        <v>0</v>
      </c>
      <c r="S148" s="223">
        <v>0</v>
      </c>
      <c r="T148" s="223">
        <v>11.05053580543097</v>
      </c>
      <c r="U148" s="165"/>
      <c r="V148" s="223">
        <v>12.165236184516884</v>
      </c>
      <c r="W148" s="223">
        <v>0.62832427639908739</v>
      </c>
      <c r="X148" s="223">
        <v>0</v>
      </c>
      <c r="Y148" s="223">
        <v>0</v>
      </c>
      <c r="Z148" s="223">
        <v>0</v>
      </c>
      <c r="AA148" s="223">
        <v>12.793560460915971</v>
      </c>
    </row>
    <row r="149" spans="3:27" x14ac:dyDescent="0.2">
      <c r="C149" s="174">
        <f>Forecast_Capex_Input!C153</f>
        <v>142</v>
      </c>
      <c r="D149" s="167" t="str">
        <f>Forecast_Capex_Input!D153</f>
        <v>Line 992 Refurbishment</v>
      </c>
      <c r="E149" s="167" t="str">
        <f>Forecast_Capex_Input!F153</f>
        <v>Replacement Expenditure</v>
      </c>
      <c r="F149" s="167" t="str">
        <f>Forecast_Capex_Input!G153</f>
        <v>Transmission Lines</v>
      </c>
      <c r="G149" s="167" t="str">
        <f>Forecast_Capex_Input!H153</f>
        <v>Repex</v>
      </c>
      <c r="H149" s="167" t="str">
        <f>Forecast_Capex_Input!I153</f>
        <v>N/A</v>
      </c>
      <c r="I149" s="167" t="str">
        <f>Forecast_Capex_Input!J153</f>
        <v>N/A</v>
      </c>
      <c r="J149" s="167" t="str">
        <f>Forecast_Capex_Input!K153</f>
        <v>TL - Transmission poles</v>
      </c>
      <c r="K149" s="167" t="str">
        <f>Forecast_Capex_Input!L153</f>
        <v>TL - Safe and Reliable Network</v>
      </c>
      <c r="L149" s="167" t="str">
        <f>Forecast_Capex_Input!M153</f>
        <v>N/A</v>
      </c>
      <c r="M149" s="245">
        <f>IFERROR(INDEX(Capex_Forecast!$AE$11:$AE$1010,MATCH(D149,Capex_Forecast!$D$11:$D$1010,0))*1,0)</f>
        <v>1</v>
      </c>
      <c r="N149" s="165"/>
      <c r="O149" s="223">
        <v>0</v>
      </c>
      <c r="P149" s="223">
        <v>0.12906690189304354</v>
      </c>
      <c r="Q149" s="223">
        <v>5.6831282312124625</v>
      </c>
      <c r="R149" s="223">
        <v>0</v>
      </c>
      <c r="S149" s="223">
        <v>0</v>
      </c>
      <c r="T149" s="223">
        <v>5.8121951331055062</v>
      </c>
      <c r="U149" s="165"/>
      <c r="V149" s="223">
        <v>0</v>
      </c>
      <c r="W149" s="223">
        <v>0.14664878793157859</v>
      </c>
      <c r="X149" s="223">
        <v>6.5264748236229551</v>
      </c>
      <c r="Y149" s="223">
        <v>0</v>
      </c>
      <c r="Z149" s="223">
        <v>0</v>
      </c>
      <c r="AA149" s="223">
        <v>6.6731236115545336</v>
      </c>
    </row>
    <row r="150" spans="3:27" x14ac:dyDescent="0.2">
      <c r="C150" s="174">
        <f>Forecast_Capex_Input!C154</f>
        <v>143</v>
      </c>
      <c r="D150" s="167" t="str">
        <f>Forecast_Capex_Input!D154</f>
        <v>Misc Plant Tools and Test Equip</v>
      </c>
      <c r="E150" s="167" t="str">
        <f>Forecast_Capex_Input!F154</f>
        <v>Replacement Expenditure</v>
      </c>
      <c r="F150" s="167" t="str">
        <f>Forecast_Capex_Input!G154</f>
        <v>Substation</v>
      </c>
      <c r="G150" s="167" t="str">
        <f>Forecast_Capex_Input!H154</f>
        <v>Repex</v>
      </c>
      <c r="H150" s="167" t="str">
        <f>Forecast_Capex_Input!I154</f>
        <v>N/A</v>
      </c>
      <c r="I150" s="167" t="str">
        <f>Forecast_Capex_Input!J154</f>
        <v>N/A</v>
      </c>
      <c r="J150" s="167" t="str">
        <f>Forecast_Capex_Input!K154</f>
        <v>Substations - Site Establishment and supporting assets</v>
      </c>
      <c r="K150" s="167" t="str">
        <f>Forecast_Capex_Input!L154</f>
        <v>Substations - Safe and Reliable Network</v>
      </c>
      <c r="L150" s="167" t="str">
        <f>Forecast_Capex_Input!M154</f>
        <v>N/A</v>
      </c>
      <c r="M150" s="245">
        <f>IFERROR(INDEX(Capex_Forecast!$AE$11:$AE$1010,MATCH(D150,Capex_Forecast!$D$11:$D$1010,0))*1,0)</f>
        <v>1</v>
      </c>
      <c r="N150" s="165"/>
      <c r="O150" s="223">
        <v>5.5420139062500002</v>
      </c>
      <c r="P150" s="223">
        <v>2.2598809312499997</v>
      </c>
      <c r="Q150" s="223">
        <v>2.1306548249999997</v>
      </c>
      <c r="R150" s="223">
        <v>1.20926218125</v>
      </c>
      <c r="S150" s="223">
        <v>1.1977053749999997</v>
      </c>
      <c r="T150" s="223">
        <v>12.33951721875</v>
      </c>
      <c r="U150" s="165"/>
      <c r="V150" s="223">
        <v>6.4224470787019072</v>
      </c>
      <c r="W150" s="223">
        <v>2.5677287869831629</v>
      </c>
      <c r="X150" s="223">
        <v>2.4468328898196576</v>
      </c>
      <c r="Y150" s="223">
        <v>1.4070513297900384</v>
      </c>
      <c r="Z150" s="223">
        <v>1.3656607362607871</v>
      </c>
      <c r="AA150" s="223">
        <v>14.209720821555553</v>
      </c>
    </row>
    <row r="151" spans="3:27" x14ac:dyDescent="0.2">
      <c r="C151" s="174">
        <f>Forecast_Capex_Input!C155</f>
        <v>144</v>
      </c>
      <c r="D151" s="167" t="str">
        <f>Forecast_Capex_Input!D155</f>
        <v>Increase capacity for generation in the Molong to Parkes area</v>
      </c>
      <c r="E151" s="167" t="str">
        <f>Forecast_Capex_Input!F155</f>
        <v>Augmentation Expenditure</v>
      </c>
      <c r="F151" s="167" t="str">
        <f>Forecast_Capex_Input!G155</f>
        <v>Augmentations</v>
      </c>
      <c r="G151" s="167" t="str">
        <f>Forecast_Capex_Input!H155</f>
        <v>Augex</v>
      </c>
      <c r="H151" s="167" t="str">
        <f>Forecast_Capex_Input!I155</f>
        <v>Economic Benefits</v>
      </c>
      <c r="I151" s="167" t="str">
        <f>Forecast_Capex_Input!J155</f>
        <v>N/A</v>
      </c>
      <c r="J151" s="167" t="str">
        <f>Forecast_Capex_Input!K155</f>
        <v>N/A</v>
      </c>
      <c r="K151" s="167" t="str">
        <f>Forecast_Capex_Input!L155</f>
        <v>N/A</v>
      </c>
      <c r="L151" s="167" t="str">
        <f>Forecast_Capex_Input!M155</f>
        <v>N/A</v>
      </c>
      <c r="M151" s="245">
        <f>IFERROR(INDEX(Capex_Forecast!$AE$11:$AE$1010,MATCH(D151,Capex_Forecast!$D$11:$D$1010,0))*1,0)</f>
        <v>1</v>
      </c>
      <c r="N151" s="165"/>
      <c r="O151" s="223">
        <v>2.3879573389018045</v>
      </c>
      <c r="P151" s="223">
        <v>4.2019838880999121</v>
      </c>
      <c r="Q151" s="223">
        <v>0</v>
      </c>
      <c r="R151" s="223">
        <v>0</v>
      </c>
      <c r="S151" s="223">
        <v>0</v>
      </c>
      <c r="T151" s="223">
        <v>6.5899412270017166</v>
      </c>
      <c r="U151" s="165"/>
      <c r="V151" s="223">
        <v>2.7673206698378943</v>
      </c>
      <c r="W151" s="223">
        <v>4.7743909171115462</v>
      </c>
      <c r="X151" s="223">
        <v>0</v>
      </c>
      <c r="Y151" s="223">
        <v>0</v>
      </c>
      <c r="Z151" s="223">
        <v>0</v>
      </c>
      <c r="AA151" s="223">
        <v>7.5417115869494404</v>
      </c>
    </row>
    <row r="152" spans="3:27" x14ac:dyDescent="0.2">
      <c r="C152" s="174">
        <f>Forecast_Capex_Input!C156</f>
        <v>145</v>
      </c>
      <c r="D152" s="167" t="str">
        <f>Forecast_Capex_Input!D156</f>
        <v>Increase capacity for generation in Wagga North area</v>
      </c>
      <c r="E152" s="167" t="str">
        <f>Forecast_Capex_Input!F156</f>
        <v>Augmentation Expenditure</v>
      </c>
      <c r="F152" s="167" t="str">
        <f>Forecast_Capex_Input!G156</f>
        <v>Augmentations</v>
      </c>
      <c r="G152" s="167" t="str">
        <f>Forecast_Capex_Input!H156</f>
        <v>Augex</v>
      </c>
      <c r="H152" s="167" t="str">
        <f>Forecast_Capex_Input!I156</f>
        <v>Economic Benefits</v>
      </c>
      <c r="I152" s="167" t="str">
        <f>Forecast_Capex_Input!J156</f>
        <v>N/A</v>
      </c>
      <c r="J152" s="167" t="str">
        <f>Forecast_Capex_Input!K156</f>
        <v>N/A</v>
      </c>
      <c r="K152" s="167" t="str">
        <f>Forecast_Capex_Input!L156</f>
        <v>N/A</v>
      </c>
      <c r="L152" s="167" t="str">
        <f>Forecast_Capex_Input!M156</f>
        <v>N/A</v>
      </c>
      <c r="M152" s="245">
        <f>IFERROR(INDEX(Capex_Forecast!$AE$11:$AE$1010,MATCH(D152,Capex_Forecast!$D$11:$D$1010,0))*1,0)</f>
        <v>1</v>
      </c>
      <c r="N152" s="165"/>
      <c r="O152" s="223">
        <v>0.28567159344116527</v>
      </c>
      <c r="P152" s="223">
        <v>10.013780156418557</v>
      </c>
      <c r="Q152" s="223">
        <v>0</v>
      </c>
      <c r="R152" s="223">
        <v>0</v>
      </c>
      <c r="S152" s="223">
        <v>0</v>
      </c>
      <c r="T152" s="223">
        <v>10.299451749859722</v>
      </c>
      <c r="U152" s="165"/>
      <c r="V152" s="223">
        <v>0.33105486954755525</v>
      </c>
      <c r="W152" s="223">
        <v>11.377887754437719</v>
      </c>
      <c r="X152" s="223">
        <v>0</v>
      </c>
      <c r="Y152" s="223">
        <v>0</v>
      </c>
      <c r="Z152" s="223">
        <v>0</v>
      </c>
      <c r="AA152" s="223">
        <v>11.708942623985275</v>
      </c>
    </row>
    <row r="153" spans="3:27" x14ac:dyDescent="0.2">
      <c r="C153" s="174">
        <f>Forecast_Capex_Input!C157</f>
        <v>146</v>
      </c>
      <c r="D153" s="167" t="str">
        <f>Forecast_Capex_Input!D157</f>
        <v>Supply to Western Sydney Priority Growth area</v>
      </c>
      <c r="E153" s="167" t="str">
        <f>Forecast_Capex_Input!F157</f>
        <v>Augmentation Expenditure</v>
      </c>
      <c r="F153" s="167" t="str">
        <f>Forecast_Capex_Input!G157</f>
        <v>Augex - Major Project</v>
      </c>
      <c r="G153" s="167" t="str">
        <f>Forecast_Capex_Input!H157</f>
        <v>Augex</v>
      </c>
      <c r="H153" s="167" t="str">
        <f>Forecast_Capex_Input!I157</f>
        <v>Augex - Major Project</v>
      </c>
      <c r="I153" s="167" t="str">
        <f>Forecast_Capex_Input!J157</f>
        <v>N/A</v>
      </c>
      <c r="J153" s="167" t="str">
        <f>Forecast_Capex_Input!K157</f>
        <v>N/A</v>
      </c>
      <c r="K153" s="167" t="str">
        <f>Forecast_Capex_Input!L157</f>
        <v>N/A</v>
      </c>
      <c r="L153" s="167" t="str">
        <f>Forecast_Capex_Input!M157</f>
        <v>N/A</v>
      </c>
      <c r="M153" s="245">
        <f>IFERROR(INDEX(Capex_Forecast!$AE$11:$AE$1010,MATCH(D153,Capex_Forecast!$D$11:$D$1010,0))*1,0)</f>
        <v>1</v>
      </c>
      <c r="N153" s="165"/>
      <c r="O153" s="249" t="s">
        <v>588</v>
      </c>
      <c r="P153" s="249" t="s">
        <v>588</v>
      </c>
      <c r="Q153" s="249" t="s">
        <v>588</v>
      </c>
      <c r="R153" s="249" t="s">
        <v>588</v>
      </c>
      <c r="S153" s="249" t="s">
        <v>588</v>
      </c>
      <c r="T153" s="249" t="s">
        <v>588</v>
      </c>
      <c r="U153" s="165"/>
      <c r="V153" s="249" t="s">
        <v>588</v>
      </c>
      <c r="W153" s="249" t="s">
        <v>588</v>
      </c>
      <c r="X153" s="249" t="s">
        <v>588</v>
      </c>
      <c r="Y153" s="249" t="s">
        <v>588</v>
      </c>
      <c r="Z153" s="249" t="s">
        <v>588</v>
      </c>
      <c r="AA153" s="249" t="s">
        <v>588</v>
      </c>
    </row>
    <row r="154" spans="3:27" x14ac:dyDescent="0.2">
      <c r="C154" s="174">
        <f>Forecast_Capex_Input!C158</f>
        <v>147</v>
      </c>
      <c r="D154" s="167" t="str">
        <f>Forecast_Capex_Input!D158</f>
        <v>Increase capacity of 132 kV busbars at Wagga Substation</v>
      </c>
      <c r="E154" s="167" t="str">
        <f>Forecast_Capex_Input!F158</f>
        <v>Augmentation Expenditure</v>
      </c>
      <c r="F154" s="167" t="str">
        <f>Forecast_Capex_Input!G158</f>
        <v>Augmentations</v>
      </c>
      <c r="G154" s="167" t="str">
        <f>Forecast_Capex_Input!H158</f>
        <v>Augex</v>
      </c>
      <c r="H154" s="167" t="str">
        <f>Forecast_Capex_Input!I158</f>
        <v>Economic Benefits</v>
      </c>
      <c r="I154" s="167" t="str">
        <f>Forecast_Capex_Input!J158</f>
        <v>N/A</v>
      </c>
      <c r="J154" s="167" t="str">
        <f>Forecast_Capex_Input!K158</f>
        <v>N/A</v>
      </c>
      <c r="K154" s="167" t="str">
        <f>Forecast_Capex_Input!L158</f>
        <v>N/A</v>
      </c>
      <c r="L154" s="167" t="str">
        <f>Forecast_Capex_Input!M158</f>
        <v>N/A</v>
      </c>
      <c r="M154" s="245">
        <f>IFERROR(INDEX(Capex_Forecast!$AE$11:$AE$1010,MATCH(D154,Capex_Forecast!$D$11:$D$1010,0))*1,0)</f>
        <v>1</v>
      </c>
      <c r="N154" s="165"/>
      <c r="O154" s="223">
        <v>0.42942589234726736</v>
      </c>
      <c r="P154" s="223">
        <v>2.0667561897393583</v>
      </c>
      <c r="Q154" s="223">
        <v>2.5052310424988695</v>
      </c>
      <c r="R154" s="223">
        <v>0.17327735431038419</v>
      </c>
      <c r="S154" s="223">
        <v>0</v>
      </c>
      <c r="T154" s="223">
        <v>5.1746904788958794</v>
      </c>
      <c r="U154" s="165"/>
      <c r="V154" s="223">
        <v>0.49764672454437092</v>
      </c>
      <c r="W154" s="223">
        <v>2.3482960056369055</v>
      </c>
      <c r="X154" s="223">
        <v>2.8769942646075597</v>
      </c>
      <c r="Y154" s="223">
        <v>0.2016189173739826</v>
      </c>
      <c r="Z154" s="223">
        <v>0</v>
      </c>
      <c r="AA154" s="223">
        <v>5.9245559121628188</v>
      </c>
    </row>
    <row r="155" spans="3:27" x14ac:dyDescent="0.2">
      <c r="C155" s="174">
        <f>Forecast_Capex_Input!C159</f>
        <v>148</v>
      </c>
      <c r="D155" s="167" t="str">
        <f>Forecast_Capex_Input!D159</f>
        <v>Supply to Sydney West Area</v>
      </c>
      <c r="E155" s="167" t="str">
        <f>Forecast_Capex_Input!F159</f>
        <v>Augmentation Expenditure</v>
      </c>
      <c r="F155" s="167" t="str">
        <f>Forecast_Capex_Input!G159</f>
        <v>Augmentations</v>
      </c>
      <c r="G155" s="167" t="str">
        <f>Forecast_Capex_Input!H159</f>
        <v>Augex</v>
      </c>
      <c r="H155" s="167" t="str">
        <f>Forecast_Capex_Input!I159</f>
        <v>Demand</v>
      </c>
      <c r="I155" s="167" t="str">
        <f>Forecast_Capex_Input!J159</f>
        <v>N/A</v>
      </c>
      <c r="J155" s="167" t="str">
        <f>Forecast_Capex_Input!K159</f>
        <v>N/A</v>
      </c>
      <c r="K155" s="167" t="str">
        <f>Forecast_Capex_Input!L159</f>
        <v>N/A</v>
      </c>
      <c r="L155" s="167" t="str">
        <f>Forecast_Capex_Input!M159</f>
        <v>N/A</v>
      </c>
      <c r="M155" s="245">
        <f>IFERROR(INDEX(Capex_Forecast!$AE$11:$AE$1010,MATCH(D155,Capex_Forecast!$D$11:$D$1010,0))*1,0)</f>
        <v>1</v>
      </c>
      <c r="N155" s="165"/>
      <c r="O155" s="223">
        <v>16.93189082842644</v>
      </c>
      <c r="P155" s="223">
        <v>0.49265722640047471</v>
      </c>
      <c r="Q155" s="223">
        <v>0</v>
      </c>
      <c r="R155" s="223">
        <v>0</v>
      </c>
      <c r="S155" s="223">
        <v>0</v>
      </c>
      <c r="T155" s="223">
        <v>17.424548054826914</v>
      </c>
      <c r="U155" s="165"/>
      <c r="V155" s="223">
        <v>19.621779127131184</v>
      </c>
      <c r="W155" s="223">
        <v>0.55976849260109907</v>
      </c>
      <c r="X155" s="223">
        <v>0</v>
      </c>
      <c r="Y155" s="223">
        <v>0</v>
      </c>
      <c r="Z155" s="223">
        <v>0</v>
      </c>
      <c r="AA155" s="223">
        <v>20.181547619732282</v>
      </c>
    </row>
    <row r="156" spans="3:27" x14ac:dyDescent="0.2">
      <c r="C156" s="174">
        <f>Forecast_Capex_Input!C160</f>
        <v>149</v>
      </c>
      <c r="D156" s="167" t="str">
        <f>Forecast_Capex_Input!D160</f>
        <v>Maintain quality of supply in ACT</v>
      </c>
      <c r="E156" s="167" t="str">
        <f>Forecast_Capex_Input!F160</f>
        <v>Augmentation Expenditure</v>
      </c>
      <c r="F156" s="167" t="str">
        <f>Forecast_Capex_Input!G160</f>
        <v>Augmentations</v>
      </c>
      <c r="G156" s="167" t="str">
        <f>Forecast_Capex_Input!H160</f>
        <v>Augex</v>
      </c>
      <c r="H156" s="167" t="str">
        <f>Forecast_Capex_Input!I160</f>
        <v>Compliance</v>
      </c>
      <c r="I156" s="167" t="str">
        <f>Forecast_Capex_Input!J160</f>
        <v>N/A</v>
      </c>
      <c r="J156" s="167" t="str">
        <f>Forecast_Capex_Input!K160</f>
        <v>N/A</v>
      </c>
      <c r="K156" s="167" t="str">
        <f>Forecast_Capex_Input!L160</f>
        <v>N/A</v>
      </c>
      <c r="L156" s="167" t="str">
        <f>Forecast_Capex_Input!M160</f>
        <v>N/A</v>
      </c>
      <c r="M156" s="245">
        <f>IFERROR(INDEX(Capex_Forecast!$AE$11:$AE$1010,MATCH(D156,Capex_Forecast!$D$11:$D$1010,0))*1,0)</f>
        <v>1</v>
      </c>
      <c r="N156" s="165"/>
      <c r="O156" s="223">
        <v>0</v>
      </c>
      <c r="P156" s="223">
        <v>0</v>
      </c>
      <c r="Q156" s="223">
        <v>0</v>
      </c>
      <c r="R156" s="223">
        <v>0</v>
      </c>
      <c r="S156" s="223">
        <v>0</v>
      </c>
      <c r="T156" s="223">
        <v>0</v>
      </c>
      <c r="U156" s="165"/>
      <c r="V156" s="223">
        <v>0</v>
      </c>
      <c r="W156" s="223">
        <v>0</v>
      </c>
      <c r="X156" s="223">
        <v>0</v>
      </c>
      <c r="Y156" s="223">
        <v>0</v>
      </c>
      <c r="Z156" s="223">
        <v>0</v>
      </c>
      <c r="AA156" s="223">
        <v>0</v>
      </c>
    </row>
    <row r="157" spans="3:27" x14ac:dyDescent="0.2">
      <c r="C157" s="174">
        <f>Forecast_Capex_Input!C161</f>
        <v>150</v>
      </c>
      <c r="D157" s="167" t="str">
        <f>Forecast_Capex_Input!D161</f>
        <v>Improve voltage control in Southern NSW area</v>
      </c>
      <c r="E157" s="167" t="str">
        <f>Forecast_Capex_Input!F161</f>
        <v>Augmentation Expenditure</v>
      </c>
      <c r="F157" s="167" t="str">
        <f>Forecast_Capex_Input!G161</f>
        <v>Augmentations</v>
      </c>
      <c r="G157" s="167" t="str">
        <f>Forecast_Capex_Input!H161</f>
        <v>Augex</v>
      </c>
      <c r="H157" s="167" t="str">
        <f>Forecast_Capex_Input!I161</f>
        <v>Compliance</v>
      </c>
      <c r="I157" s="167" t="str">
        <f>Forecast_Capex_Input!J161</f>
        <v>N/A</v>
      </c>
      <c r="J157" s="167" t="str">
        <f>Forecast_Capex_Input!K161</f>
        <v>N/A</v>
      </c>
      <c r="K157" s="167" t="str">
        <f>Forecast_Capex_Input!L161</f>
        <v>N/A</v>
      </c>
      <c r="L157" s="167" t="str">
        <f>Forecast_Capex_Input!M161</f>
        <v>N/A</v>
      </c>
      <c r="M157" s="245">
        <f>IFERROR(INDEX(Capex_Forecast!$AE$11:$AE$1010,MATCH(D157,Capex_Forecast!$D$11:$D$1010,0))*1,0)</f>
        <v>1</v>
      </c>
      <c r="N157" s="165"/>
      <c r="O157" s="223">
        <v>0.87605953807908077</v>
      </c>
      <c r="P157" s="223">
        <v>1.9898783799182316</v>
      </c>
      <c r="Q157" s="223">
        <v>17.925117537615584</v>
      </c>
      <c r="R157" s="223">
        <v>0.18749256258822386</v>
      </c>
      <c r="S157" s="223">
        <v>0</v>
      </c>
      <c r="T157" s="223">
        <v>20.978548018201124</v>
      </c>
      <c r="U157" s="165"/>
      <c r="V157" s="223">
        <v>1.0152349157333793</v>
      </c>
      <c r="W157" s="223">
        <v>2.2609456666751377</v>
      </c>
      <c r="X157" s="223">
        <v>20.585111502010182</v>
      </c>
      <c r="Y157" s="223">
        <v>0.21815919128704034</v>
      </c>
      <c r="Z157" s="223">
        <v>0</v>
      </c>
      <c r="AA157" s="223">
        <v>24.07945127570574</v>
      </c>
    </row>
    <row r="158" spans="3:27" x14ac:dyDescent="0.2">
      <c r="C158" s="174">
        <f>Forecast_Capex_Input!C162</f>
        <v>151</v>
      </c>
      <c r="D158" s="167" t="str">
        <f>Forecast_Capex_Input!D162</f>
        <v>Improve operational response to busbar trips</v>
      </c>
      <c r="E158" s="167" t="str">
        <f>Forecast_Capex_Input!F162</f>
        <v>Augmentation Expenditure</v>
      </c>
      <c r="F158" s="167" t="str">
        <f>Forecast_Capex_Input!G162</f>
        <v>Augmentations</v>
      </c>
      <c r="G158" s="167" t="str">
        <f>Forecast_Capex_Input!H162</f>
        <v>Augex</v>
      </c>
      <c r="H158" s="167" t="str">
        <f>Forecast_Capex_Input!I162</f>
        <v>Economic Benefits</v>
      </c>
      <c r="I158" s="167" t="str">
        <f>Forecast_Capex_Input!J162</f>
        <v>N/A</v>
      </c>
      <c r="J158" s="167" t="str">
        <f>Forecast_Capex_Input!K162</f>
        <v>N/A</v>
      </c>
      <c r="K158" s="167" t="str">
        <f>Forecast_Capex_Input!L162</f>
        <v>N/A</v>
      </c>
      <c r="L158" s="167" t="str">
        <f>Forecast_Capex_Input!M162</f>
        <v>N/A</v>
      </c>
      <c r="M158" s="245">
        <f>IFERROR(INDEX(Capex_Forecast!$AE$11:$AE$1010,MATCH(D158,Capex_Forecast!$D$11:$D$1010,0))*1,0)</f>
        <v>1</v>
      </c>
      <c r="N158" s="165"/>
      <c r="O158" s="223">
        <v>0</v>
      </c>
      <c r="P158" s="223">
        <v>0</v>
      </c>
      <c r="Q158" s="223">
        <v>0</v>
      </c>
      <c r="R158" s="223">
        <v>0</v>
      </c>
      <c r="S158" s="223">
        <v>0</v>
      </c>
      <c r="T158" s="223">
        <v>0</v>
      </c>
      <c r="U158" s="165"/>
      <c r="V158" s="223">
        <v>0</v>
      </c>
      <c r="W158" s="223">
        <v>0</v>
      </c>
      <c r="X158" s="223">
        <v>0</v>
      </c>
      <c r="Y158" s="223">
        <v>0</v>
      </c>
      <c r="Z158" s="223">
        <v>0</v>
      </c>
      <c r="AA158" s="223">
        <v>0</v>
      </c>
    </row>
    <row r="159" spans="3:27" x14ac:dyDescent="0.2">
      <c r="C159" s="174">
        <f>Forecast_Capex_Input!C163</f>
        <v>152</v>
      </c>
      <c r="D159" s="167" t="str">
        <f>Forecast_Capex_Input!D163</f>
        <v>Maintain Voltage in Greater Sydney area</v>
      </c>
      <c r="E159" s="167" t="str">
        <f>Forecast_Capex_Input!F163</f>
        <v>Augmentation Expenditure</v>
      </c>
      <c r="F159" s="167" t="str">
        <f>Forecast_Capex_Input!G163</f>
        <v>Augmentations</v>
      </c>
      <c r="G159" s="167" t="str">
        <f>Forecast_Capex_Input!H163</f>
        <v>Augex</v>
      </c>
      <c r="H159" s="167" t="str">
        <f>Forecast_Capex_Input!I163</f>
        <v>Compliance</v>
      </c>
      <c r="I159" s="167" t="str">
        <f>Forecast_Capex_Input!J163</f>
        <v>N/A</v>
      </c>
      <c r="J159" s="167" t="str">
        <f>Forecast_Capex_Input!K163</f>
        <v>N/A</v>
      </c>
      <c r="K159" s="167" t="str">
        <f>Forecast_Capex_Input!L163</f>
        <v>N/A</v>
      </c>
      <c r="L159" s="167" t="str">
        <f>Forecast_Capex_Input!M163</f>
        <v>N/A</v>
      </c>
      <c r="M159" s="245">
        <f>IFERROR(INDEX(Capex_Forecast!$AE$11:$AE$1010,MATCH(D159,Capex_Forecast!$D$11:$D$1010,0))*1,0)</f>
        <v>1</v>
      </c>
      <c r="N159" s="165"/>
      <c r="O159" s="223">
        <v>1.1566447159957118</v>
      </c>
      <c r="P159" s="223">
        <v>7.593824252746205</v>
      </c>
      <c r="Q159" s="223">
        <v>0.24715662522999815</v>
      </c>
      <c r="R159" s="223">
        <v>0</v>
      </c>
      <c r="S159" s="223">
        <v>0</v>
      </c>
      <c r="T159" s="223">
        <v>8.9976255939719145</v>
      </c>
      <c r="U159" s="165"/>
      <c r="V159" s="223">
        <v>1.3403953153140207</v>
      </c>
      <c r="W159" s="223">
        <v>8.6282780952897316</v>
      </c>
      <c r="X159" s="223">
        <v>0.28383337951025955</v>
      </c>
      <c r="Y159" s="223">
        <v>0</v>
      </c>
      <c r="Z159" s="223">
        <v>0</v>
      </c>
      <c r="AA159" s="223">
        <v>10.252506790114012</v>
      </c>
    </row>
    <row r="160" spans="3:27" x14ac:dyDescent="0.2">
      <c r="C160" s="174">
        <f>Forecast_Capex_Input!C164</f>
        <v>153</v>
      </c>
      <c r="D160" s="167" t="str">
        <f>Forecast_Capex_Input!D164</f>
        <v>Manage multiple contingencies in North West NSW area</v>
      </c>
      <c r="E160" s="167" t="str">
        <f>Forecast_Capex_Input!F164</f>
        <v>Augmentation Expenditure</v>
      </c>
      <c r="F160" s="167" t="str">
        <f>Forecast_Capex_Input!G164</f>
        <v>Augmentations</v>
      </c>
      <c r="G160" s="167" t="str">
        <f>Forecast_Capex_Input!H164</f>
        <v>Augex</v>
      </c>
      <c r="H160" s="167" t="str">
        <f>Forecast_Capex_Input!I164</f>
        <v>Economic Benefits</v>
      </c>
      <c r="I160" s="167" t="str">
        <f>Forecast_Capex_Input!J164</f>
        <v>N/A</v>
      </c>
      <c r="J160" s="167" t="str">
        <f>Forecast_Capex_Input!K164</f>
        <v>N/A</v>
      </c>
      <c r="K160" s="167" t="str">
        <f>Forecast_Capex_Input!L164</f>
        <v>N/A</v>
      </c>
      <c r="L160" s="167" t="str">
        <f>Forecast_Capex_Input!M164</f>
        <v>N/A</v>
      </c>
      <c r="M160" s="245">
        <f>IFERROR(INDEX(Capex_Forecast!$AE$11:$AE$1010,MATCH(D160,Capex_Forecast!$D$11:$D$1010,0))*1,0)</f>
        <v>1</v>
      </c>
      <c r="N160" s="165"/>
      <c r="O160" s="223">
        <v>0.18658108898090231</v>
      </c>
      <c r="P160" s="223">
        <v>1.0318259820221016</v>
      </c>
      <c r="Q160" s="223">
        <v>1.4487980491697072</v>
      </c>
      <c r="R160" s="223">
        <v>0</v>
      </c>
      <c r="S160" s="223">
        <v>0</v>
      </c>
      <c r="T160" s="223">
        <v>2.6672051201727109</v>
      </c>
      <c r="U160" s="165"/>
      <c r="V160" s="223">
        <v>0.21622233183410583</v>
      </c>
      <c r="W160" s="223">
        <v>1.1723844564367563</v>
      </c>
      <c r="X160" s="223">
        <v>1.6637921242897702</v>
      </c>
      <c r="Y160" s="223">
        <v>0</v>
      </c>
      <c r="Z160" s="223">
        <v>0</v>
      </c>
      <c r="AA160" s="223">
        <v>3.0523989125606326</v>
      </c>
    </row>
    <row r="161" spans="3:27" x14ac:dyDescent="0.2">
      <c r="C161" s="174">
        <f>Forecast_Capex_Input!C165</f>
        <v>154</v>
      </c>
      <c r="D161" s="167" t="str">
        <f>Forecast_Capex_Input!D165</f>
        <v>Manage multiple contingencies in Sydney Northwest area</v>
      </c>
      <c r="E161" s="167" t="str">
        <f>Forecast_Capex_Input!F165</f>
        <v>Augmentation Expenditure</v>
      </c>
      <c r="F161" s="167" t="str">
        <f>Forecast_Capex_Input!G165</f>
        <v>Augmentations</v>
      </c>
      <c r="G161" s="167" t="str">
        <f>Forecast_Capex_Input!H165</f>
        <v>Augex</v>
      </c>
      <c r="H161" s="167" t="str">
        <f>Forecast_Capex_Input!I165</f>
        <v>Economic Benefits</v>
      </c>
      <c r="I161" s="167" t="str">
        <f>Forecast_Capex_Input!J165</f>
        <v>N/A</v>
      </c>
      <c r="J161" s="167" t="str">
        <f>Forecast_Capex_Input!K165</f>
        <v>N/A</v>
      </c>
      <c r="K161" s="167" t="str">
        <f>Forecast_Capex_Input!L165</f>
        <v>N/A</v>
      </c>
      <c r="L161" s="167" t="str">
        <f>Forecast_Capex_Input!M165</f>
        <v>N/A</v>
      </c>
      <c r="M161" s="245">
        <f>IFERROR(INDEX(Capex_Forecast!$AE$11:$AE$1010,MATCH(D161,Capex_Forecast!$D$11:$D$1010,0))*1,0)</f>
        <v>1</v>
      </c>
      <c r="N161" s="165"/>
      <c r="O161" s="223">
        <v>0</v>
      </c>
      <c r="P161" s="223">
        <v>0.48996350903133251</v>
      </c>
      <c r="Q161" s="223">
        <v>0.97323718701628836</v>
      </c>
      <c r="R161" s="223">
        <v>5.3066252558617624</v>
      </c>
      <c r="S161" s="223">
        <v>3.3271628335893499</v>
      </c>
      <c r="T161" s="223">
        <v>10.096988785498734</v>
      </c>
      <c r="U161" s="165"/>
      <c r="V161" s="223">
        <v>0</v>
      </c>
      <c r="W161" s="223">
        <v>0.55670782885678527</v>
      </c>
      <c r="X161" s="223">
        <v>1.1176605102081798</v>
      </c>
      <c r="Y161" s="223">
        <v>6.1745866518702019</v>
      </c>
      <c r="Z161" s="223">
        <v>3.7937340349492539</v>
      </c>
      <c r="AA161" s="223">
        <v>11.642689025884421</v>
      </c>
    </row>
    <row r="162" spans="3:27" x14ac:dyDescent="0.2">
      <c r="C162" s="174">
        <f>Forecast_Capex_Input!C166</f>
        <v>155</v>
      </c>
      <c r="D162" s="167" t="str">
        <f>Forecast_Capex_Input!D166</f>
        <v>Manage multiple contingencies in the Bayswater to Sydney area</v>
      </c>
      <c r="E162" s="167" t="str">
        <f>Forecast_Capex_Input!F166</f>
        <v>Augmentation Expenditure</v>
      </c>
      <c r="F162" s="167" t="str">
        <f>Forecast_Capex_Input!G166</f>
        <v>Augmentations</v>
      </c>
      <c r="G162" s="167" t="str">
        <f>Forecast_Capex_Input!H166</f>
        <v>Augex</v>
      </c>
      <c r="H162" s="167" t="str">
        <f>Forecast_Capex_Input!I166</f>
        <v>Economic Benefits</v>
      </c>
      <c r="I162" s="167" t="str">
        <f>Forecast_Capex_Input!J166</f>
        <v>N/A</v>
      </c>
      <c r="J162" s="167" t="str">
        <f>Forecast_Capex_Input!K166</f>
        <v>N/A</v>
      </c>
      <c r="K162" s="167" t="str">
        <f>Forecast_Capex_Input!L166</f>
        <v>N/A</v>
      </c>
      <c r="L162" s="167" t="str">
        <f>Forecast_Capex_Input!M166</f>
        <v>N/A</v>
      </c>
      <c r="M162" s="245">
        <f>IFERROR(INDEX(Capex_Forecast!$AE$11:$AE$1010,MATCH(D162,Capex_Forecast!$D$11:$D$1010,0))*1,0)</f>
        <v>1</v>
      </c>
      <c r="N162" s="165"/>
      <c r="O162" s="223">
        <v>0.26262365852629438</v>
      </c>
      <c r="P162" s="223">
        <v>0.75513588835185608</v>
      </c>
      <c r="Q162" s="223">
        <v>3.2215095706589461</v>
      </c>
      <c r="R162" s="223">
        <v>0.50233733768766442</v>
      </c>
      <c r="S162" s="223">
        <v>0</v>
      </c>
      <c r="T162" s="223">
        <v>4.741606455224761</v>
      </c>
      <c r="U162" s="165"/>
      <c r="V162" s="223">
        <v>0.30434541973957296</v>
      </c>
      <c r="W162" s="223">
        <v>0.85800279642727062</v>
      </c>
      <c r="X162" s="223">
        <v>3.6995647910060301</v>
      </c>
      <c r="Y162" s="223">
        <v>0.58450055741095785</v>
      </c>
      <c r="Z162" s="223">
        <v>0</v>
      </c>
      <c r="AA162" s="223">
        <v>5.446413564583831</v>
      </c>
    </row>
    <row r="163" spans="3:27" x14ac:dyDescent="0.2">
      <c r="C163" s="174">
        <f>Forecast_Capex_Input!C167</f>
        <v>156</v>
      </c>
      <c r="D163" s="167" t="str">
        <f>Forecast_Capex_Input!D167</f>
        <v>Supply to Strathnairn area  (EVOEnergy)</v>
      </c>
      <c r="E163" s="167" t="str">
        <f>Forecast_Capex_Input!F167</f>
        <v>Connections</v>
      </c>
      <c r="F163" s="167" t="str">
        <f>Forecast_Capex_Input!G167</f>
        <v>Connections</v>
      </c>
      <c r="G163" s="167" t="str">
        <f>Forecast_Capex_Input!H167</f>
        <v>Augex</v>
      </c>
      <c r="H163" s="167" t="str">
        <f>Forecast_Capex_Input!I167</f>
        <v>Connections</v>
      </c>
      <c r="I163" s="167" t="str">
        <f>Forecast_Capex_Input!J167</f>
        <v>N/A</v>
      </c>
      <c r="J163" s="167" t="str">
        <f>Forecast_Capex_Input!K167</f>
        <v>N/A</v>
      </c>
      <c r="K163" s="167" t="str">
        <f>Forecast_Capex_Input!L167</f>
        <v>N/A</v>
      </c>
      <c r="L163" s="167" t="str">
        <f>Forecast_Capex_Input!M167</f>
        <v>N/A</v>
      </c>
      <c r="M163" s="245">
        <f>IFERROR(INDEX(Capex_Forecast!$AE$11:$AE$1010,MATCH(D163,Capex_Forecast!$D$11:$D$1010,0))*1,0)</f>
        <v>1</v>
      </c>
      <c r="N163" s="165"/>
      <c r="O163" s="249" t="s">
        <v>588</v>
      </c>
      <c r="P163" s="249" t="s">
        <v>588</v>
      </c>
      <c r="Q163" s="249" t="s">
        <v>588</v>
      </c>
      <c r="R163" s="249" t="s">
        <v>588</v>
      </c>
      <c r="S163" s="249" t="s">
        <v>588</v>
      </c>
      <c r="T163" s="249" t="s">
        <v>588</v>
      </c>
      <c r="U163" s="165"/>
      <c r="V163" s="249" t="s">
        <v>588</v>
      </c>
      <c r="W163" s="249" t="s">
        <v>588</v>
      </c>
      <c r="X163" s="249" t="s">
        <v>588</v>
      </c>
      <c r="Y163" s="249" t="s">
        <v>588</v>
      </c>
      <c r="Z163" s="249" t="s">
        <v>588</v>
      </c>
      <c r="AA163" s="249" t="s">
        <v>588</v>
      </c>
    </row>
    <row r="164" spans="3:27" x14ac:dyDescent="0.2">
      <c r="C164" s="174">
        <f>Forecast_Capex_Input!C168</f>
        <v>157</v>
      </c>
      <c r="D164" s="167" t="str">
        <f>Forecast_Capex_Input!D168</f>
        <v>Condition of  AusGrid cables 9SA and 92P</v>
      </c>
      <c r="E164" s="167" t="str">
        <f>Forecast_Capex_Input!F168</f>
        <v>Connections</v>
      </c>
      <c r="F164" s="167" t="str">
        <f>Forecast_Capex_Input!G168</f>
        <v>Connections</v>
      </c>
      <c r="G164" s="167" t="str">
        <f>Forecast_Capex_Input!H168</f>
        <v>Augex</v>
      </c>
      <c r="H164" s="167" t="str">
        <f>Forecast_Capex_Input!I168</f>
        <v>Connections</v>
      </c>
      <c r="I164" s="167" t="str">
        <f>Forecast_Capex_Input!J168</f>
        <v>N/A</v>
      </c>
      <c r="J164" s="167" t="str">
        <f>Forecast_Capex_Input!K168</f>
        <v>N/A</v>
      </c>
      <c r="K164" s="167" t="str">
        <f>Forecast_Capex_Input!L168</f>
        <v>N/A</v>
      </c>
      <c r="L164" s="167" t="str">
        <f>Forecast_Capex_Input!M168</f>
        <v>N/A</v>
      </c>
      <c r="M164" s="245">
        <f>IFERROR(INDEX(Capex_Forecast!$AE$11:$AE$1010,MATCH(D164,Capex_Forecast!$D$11:$D$1010,0))*1,0)</f>
        <v>1</v>
      </c>
      <c r="N164" s="165"/>
      <c r="O164" s="249" t="s">
        <v>588</v>
      </c>
      <c r="P164" s="249" t="s">
        <v>588</v>
      </c>
      <c r="Q164" s="249" t="s">
        <v>588</v>
      </c>
      <c r="R164" s="249" t="s">
        <v>588</v>
      </c>
      <c r="S164" s="249" t="s">
        <v>588</v>
      </c>
      <c r="T164" s="249" t="s">
        <v>588</v>
      </c>
      <c r="U164" s="165"/>
      <c r="V164" s="249" t="s">
        <v>588</v>
      </c>
      <c r="W164" s="249" t="s">
        <v>588</v>
      </c>
      <c r="X164" s="249" t="s">
        <v>588</v>
      </c>
      <c r="Y164" s="249" t="s">
        <v>588</v>
      </c>
      <c r="Z164" s="249" t="s">
        <v>588</v>
      </c>
      <c r="AA164" s="249" t="s">
        <v>588</v>
      </c>
    </row>
    <row r="165" spans="3:27" x14ac:dyDescent="0.2">
      <c r="C165" s="174">
        <f>Forecast_Capex_Input!C169</f>
        <v>158</v>
      </c>
      <c r="D165" s="167" t="str">
        <f>Forecast_Capex_Input!D169</f>
        <v>Improve voltage regulation following under frequency load shedding events</v>
      </c>
      <c r="E165" s="167" t="str">
        <f>Forecast_Capex_Input!F169</f>
        <v>Augmentation Expenditure</v>
      </c>
      <c r="F165" s="167" t="str">
        <f>Forecast_Capex_Input!G169</f>
        <v>Augmentations</v>
      </c>
      <c r="G165" s="167" t="str">
        <f>Forecast_Capex_Input!H169</f>
        <v>Augex</v>
      </c>
      <c r="H165" s="167" t="str">
        <f>Forecast_Capex_Input!I169</f>
        <v>Compliance</v>
      </c>
      <c r="I165" s="167" t="str">
        <f>Forecast_Capex_Input!J169</f>
        <v>N/A</v>
      </c>
      <c r="J165" s="167" t="str">
        <f>Forecast_Capex_Input!K169</f>
        <v>N/A</v>
      </c>
      <c r="K165" s="167" t="str">
        <f>Forecast_Capex_Input!L169</f>
        <v>N/A</v>
      </c>
      <c r="L165" s="167" t="str">
        <f>Forecast_Capex_Input!M169</f>
        <v>N/A</v>
      </c>
      <c r="M165" s="245">
        <f>IFERROR(INDEX(Capex_Forecast!$AE$11:$AE$1010,MATCH(D165,Capex_Forecast!$D$11:$D$1010,0))*1,0)</f>
        <v>1</v>
      </c>
      <c r="N165" s="165"/>
      <c r="O165" s="223">
        <v>0</v>
      </c>
      <c r="P165" s="223">
        <v>0</v>
      </c>
      <c r="Q165" s="223">
        <v>0</v>
      </c>
      <c r="R165" s="223">
        <v>0</v>
      </c>
      <c r="S165" s="223">
        <v>0</v>
      </c>
      <c r="T165" s="223">
        <v>0</v>
      </c>
      <c r="U165" s="165"/>
      <c r="V165" s="223">
        <v>0</v>
      </c>
      <c r="W165" s="223">
        <v>0</v>
      </c>
      <c r="X165" s="223">
        <v>0</v>
      </c>
      <c r="Y165" s="223">
        <v>0</v>
      </c>
      <c r="Z165" s="223">
        <v>0</v>
      </c>
      <c r="AA165" s="223">
        <v>0</v>
      </c>
    </row>
    <row r="166" spans="3:27" x14ac:dyDescent="0.2">
      <c r="C166" s="174">
        <f>Forecast_Capex_Input!C170</f>
        <v>159</v>
      </c>
      <c r="D166" s="167" t="str">
        <f>Forecast_Capex_Input!D170</f>
        <v>Supply to Far West NSW Network</v>
      </c>
      <c r="E166" s="167" t="str">
        <f>Forecast_Capex_Input!F170</f>
        <v>Augmentation Expenditure</v>
      </c>
      <c r="F166" s="167" t="str">
        <f>Forecast_Capex_Input!G170</f>
        <v>Augmentations</v>
      </c>
      <c r="G166" s="167" t="str">
        <f>Forecast_Capex_Input!H170</f>
        <v>Augex</v>
      </c>
      <c r="H166" s="167" t="str">
        <f>Forecast_Capex_Input!I170</f>
        <v>Demand</v>
      </c>
      <c r="I166" s="167" t="str">
        <f>Forecast_Capex_Input!J170</f>
        <v>N/A</v>
      </c>
      <c r="J166" s="167" t="str">
        <f>Forecast_Capex_Input!K170</f>
        <v>N/A</v>
      </c>
      <c r="K166" s="167" t="str">
        <f>Forecast_Capex_Input!L170</f>
        <v>N/A</v>
      </c>
      <c r="L166" s="167" t="str">
        <f>Forecast_Capex_Input!M170</f>
        <v>N/A</v>
      </c>
      <c r="M166" s="245">
        <f>IFERROR(INDEX(Capex_Forecast!$AE$11:$AE$1010,MATCH(D166,Capex_Forecast!$D$11:$D$1010,0))*1,0)</f>
        <v>1</v>
      </c>
      <c r="N166" s="165"/>
      <c r="O166" s="223">
        <v>0</v>
      </c>
      <c r="P166" s="223">
        <v>0</v>
      </c>
      <c r="Q166" s="223">
        <v>0</v>
      </c>
      <c r="R166" s="223">
        <v>1.1016158550267892</v>
      </c>
      <c r="S166" s="223">
        <v>7.319884955935736</v>
      </c>
      <c r="T166" s="223">
        <v>8.4215008109625256</v>
      </c>
      <c r="U166" s="165"/>
      <c r="V166" s="223">
        <v>0</v>
      </c>
      <c r="W166" s="223">
        <v>0</v>
      </c>
      <c r="X166" s="223">
        <v>0</v>
      </c>
      <c r="Y166" s="223">
        <v>1.2817981722797172</v>
      </c>
      <c r="Z166" s="223">
        <v>8.346359369279325</v>
      </c>
      <c r="AA166" s="223">
        <v>9.6281575415590428</v>
      </c>
    </row>
    <row r="167" spans="3:27" x14ac:dyDescent="0.2">
      <c r="C167" s="174">
        <f>Forecast_Capex_Input!C171</f>
        <v>160</v>
      </c>
      <c r="D167" s="167" t="str">
        <f>Forecast_Capex_Input!D171</f>
        <v>Strategic property acquisition for Western Sydney Priority Growth Area</v>
      </c>
      <c r="E167" s="167" t="str">
        <f>Forecast_Capex_Input!F171</f>
        <v>Augmentation Expenditure</v>
      </c>
      <c r="F167" s="167" t="str">
        <f>Forecast_Capex_Input!G171</f>
        <v>Augmentations</v>
      </c>
      <c r="G167" s="167" t="str">
        <f>Forecast_Capex_Input!H171</f>
        <v>Augex</v>
      </c>
      <c r="H167" s="167" t="str">
        <f>Forecast_Capex_Input!I171</f>
        <v>Strategic Property</v>
      </c>
      <c r="I167" s="167" t="str">
        <f>Forecast_Capex_Input!J171</f>
        <v>N/A</v>
      </c>
      <c r="J167" s="167" t="str">
        <f>Forecast_Capex_Input!K171</f>
        <v>N/A</v>
      </c>
      <c r="K167" s="167" t="str">
        <f>Forecast_Capex_Input!L171</f>
        <v>N/A</v>
      </c>
      <c r="L167" s="167" t="str">
        <f>Forecast_Capex_Input!M171</f>
        <v>N/A</v>
      </c>
      <c r="M167" s="245">
        <f>IFERROR(INDEX(Capex_Forecast!$AE$11:$AE$1010,MATCH(D167,Capex_Forecast!$D$11:$D$1010,0))*1,0)</f>
        <v>1</v>
      </c>
      <c r="N167" s="165"/>
      <c r="O167" s="249" t="s">
        <v>588</v>
      </c>
      <c r="P167" s="249" t="s">
        <v>588</v>
      </c>
      <c r="Q167" s="249" t="s">
        <v>588</v>
      </c>
      <c r="R167" s="249" t="s">
        <v>588</v>
      </c>
      <c r="S167" s="249" t="s">
        <v>588</v>
      </c>
      <c r="T167" s="249" t="s">
        <v>588</v>
      </c>
      <c r="U167" s="165"/>
      <c r="V167" s="249" t="s">
        <v>588</v>
      </c>
      <c r="W167" s="249" t="s">
        <v>588</v>
      </c>
      <c r="X167" s="249" t="s">
        <v>588</v>
      </c>
      <c r="Y167" s="249" t="s">
        <v>588</v>
      </c>
      <c r="Z167" s="249" t="s">
        <v>588</v>
      </c>
      <c r="AA167" s="249" t="s">
        <v>588</v>
      </c>
    </row>
    <row r="168" spans="3:27" x14ac:dyDescent="0.2">
      <c r="C168" s="174">
        <f>Forecast_Capex_Input!C172</f>
        <v>161</v>
      </c>
      <c r="D168" s="167" t="str">
        <f>Forecast_Capex_Input!D172</f>
        <v>Maintain Voltage in the Vineyard Area</v>
      </c>
      <c r="E168" s="167" t="str">
        <f>Forecast_Capex_Input!F172</f>
        <v>Augmentation Expenditure</v>
      </c>
      <c r="F168" s="167" t="str">
        <f>Forecast_Capex_Input!G172</f>
        <v>Augmentations</v>
      </c>
      <c r="G168" s="167" t="str">
        <f>Forecast_Capex_Input!H172</f>
        <v>Augex</v>
      </c>
      <c r="H168" s="167" t="str">
        <f>Forecast_Capex_Input!I172</f>
        <v>Demand</v>
      </c>
      <c r="I168" s="167" t="str">
        <f>Forecast_Capex_Input!J172</f>
        <v>N/A</v>
      </c>
      <c r="J168" s="167" t="str">
        <f>Forecast_Capex_Input!K172</f>
        <v>N/A</v>
      </c>
      <c r="K168" s="167" t="str">
        <f>Forecast_Capex_Input!L172</f>
        <v>N/A</v>
      </c>
      <c r="L168" s="167" t="str">
        <f>Forecast_Capex_Input!M172</f>
        <v>N/A</v>
      </c>
      <c r="M168" s="245">
        <f>IFERROR(INDEX(Capex_Forecast!$AE$11:$AE$1010,MATCH(D168,Capex_Forecast!$D$11:$D$1010,0))*1,0)</f>
        <v>1</v>
      </c>
      <c r="N168" s="165"/>
      <c r="O168" s="223">
        <v>5.982796211237865</v>
      </c>
      <c r="P168" s="223">
        <v>31.512092875772694</v>
      </c>
      <c r="Q168" s="223">
        <v>0.88447627626258285</v>
      </c>
      <c r="R168" s="223">
        <v>0</v>
      </c>
      <c r="S168" s="223">
        <v>0</v>
      </c>
      <c r="T168" s="223">
        <v>38.379365363273145</v>
      </c>
      <c r="U168" s="165"/>
      <c r="V168" s="223">
        <v>6.933254354703192</v>
      </c>
      <c r="W168" s="223">
        <v>35.804766037143665</v>
      </c>
      <c r="X168" s="223">
        <v>1.0157279431803348</v>
      </c>
      <c r="Y168" s="223">
        <v>0</v>
      </c>
      <c r="Z168" s="223">
        <v>0</v>
      </c>
      <c r="AA168" s="223">
        <v>43.753748335027197</v>
      </c>
    </row>
    <row r="169" spans="3:27" x14ac:dyDescent="0.2">
      <c r="C169" s="174">
        <f>Forecast_Capex_Input!C173</f>
        <v>162</v>
      </c>
      <c r="D169" s="167" t="str">
        <f>Forecast_Capex_Input!D173</f>
        <v>Voltage control under light load conditions</v>
      </c>
      <c r="E169" s="167" t="str">
        <f>Forecast_Capex_Input!F173</f>
        <v>Augmentation Expenditure</v>
      </c>
      <c r="F169" s="167" t="str">
        <f>Forecast_Capex_Input!G173</f>
        <v>Augmentations</v>
      </c>
      <c r="G169" s="167" t="str">
        <f>Forecast_Capex_Input!H173</f>
        <v>Augex</v>
      </c>
      <c r="H169" s="167" t="str">
        <f>Forecast_Capex_Input!I173</f>
        <v>Compliance</v>
      </c>
      <c r="I169" s="167" t="str">
        <f>Forecast_Capex_Input!J173</f>
        <v>N/A</v>
      </c>
      <c r="J169" s="167" t="str">
        <f>Forecast_Capex_Input!K173</f>
        <v>N/A</v>
      </c>
      <c r="K169" s="167" t="str">
        <f>Forecast_Capex_Input!L173</f>
        <v>N/A</v>
      </c>
      <c r="L169" s="167" t="str">
        <f>Forecast_Capex_Input!M173</f>
        <v>N/A</v>
      </c>
      <c r="M169" s="245">
        <f>IFERROR(INDEX(Capex_Forecast!$AE$11:$AE$1010,MATCH(D169,Capex_Forecast!$D$11:$D$1010,0))*1,0)</f>
        <v>1</v>
      </c>
      <c r="N169" s="165"/>
      <c r="O169" s="223">
        <v>2.7564010629051197</v>
      </c>
      <c r="P169" s="223">
        <v>2.0081234680401807</v>
      </c>
      <c r="Q169" s="223">
        <v>0</v>
      </c>
      <c r="R169" s="223">
        <v>0</v>
      </c>
      <c r="S169" s="223">
        <v>0</v>
      </c>
      <c r="T169" s="223">
        <v>4.7645245309452999</v>
      </c>
      <c r="U169" s="165"/>
      <c r="V169" s="223">
        <v>3.1942972813946682</v>
      </c>
      <c r="W169" s="223">
        <v>2.2816761562084338</v>
      </c>
      <c r="X169" s="223">
        <v>0</v>
      </c>
      <c r="Y169" s="223">
        <v>0</v>
      </c>
      <c r="Z169" s="223">
        <v>0</v>
      </c>
      <c r="AA169" s="223">
        <v>5.475973437603102</v>
      </c>
    </row>
    <row r="170" spans="3:27" x14ac:dyDescent="0.2">
      <c r="C170" s="174">
        <f>Forecast_Capex_Input!C174</f>
        <v>163</v>
      </c>
      <c r="D170" s="167" t="str">
        <f>Forecast_Capex_Input!D174</f>
        <v>Maintain voltage in Beryl area</v>
      </c>
      <c r="E170" s="167" t="str">
        <f>Forecast_Capex_Input!F174</f>
        <v>Augmentation Expenditure</v>
      </c>
      <c r="F170" s="167" t="str">
        <f>Forecast_Capex_Input!G174</f>
        <v>Augmentations</v>
      </c>
      <c r="G170" s="167" t="str">
        <f>Forecast_Capex_Input!H174</f>
        <v>Augex</v>
      </c>
      <c r="H170" s="167" t="str">
        <f>Forecast_Capex_Input!I174</f>
        <v>Demand</v>
      </c>
      <c r="I170" s="167" t="str">
        <f>Forecast_Capex_Input!J174</f>
        <v>N/A</v>
      </c>
      <c r="J170" s="167" t="str">
        <f>Forecast_Capex_Input!K174</f>
        <v>N/A</v>
      </c>
      <c r="K170" s="167" t="str">
        <f>Forecast_Capex_Input!L174</f>
        <v>N/A</v>
      </c>
      <c r="L170" s="167" t="str">
        <f>Forecast_Capex_Input!M174</f>
        <v>N/A</v>
      </c>
      <c r="M170" s="245">
        <f>IFERROR(INDEX(Capex_Forecast!$AE$11:$AE$1010,MATCH(D170,Capex_Forecast!$D$11:$D$1010,0))*1,0)</f>
        <v>1</v>
      </c>
      <c r="N170" s="165"/>
      <c r="O170" s="223">
        <v>0</v>
      </c>
      <c r="P170" s="223">
        <v>1.4050662107823484</v>
      </c>
      <c r="Q170" s="223">
        <v>6.678783860172528</v>
      </c>
      <c r="R170" s="223">
        <v>12.844207495888501</v>
      </c>
      <c r="S170" s="223">
        <v>0</v>
      </c>
      <c r="T170" s="223">
        <v>20.928057566843378</v>
      </c>
      <c r="U170" s="165"/>
      <c r="V170" s="223">
        <v>0</v>
      </c>
      <c r="W170" s="223">
        <v>1.5964686046744965</v>
      </c>
      <c r="X170" s="223">
        <v>7.6698805556488212</v>
      </c>
      <c r="Y170" s="223">
        <v>14.945029719285364</v>
      </c>
      <c r="Z170" s="223">
        <v>0</v>
      </c>
      <c r="AA170" s="223">
        <v>24.211378879608681</v>
      </c>
    </row>
    <row r="171" spans="3:27" x14ac:dyDescent="0.2">
      <c r="C171" s="174">
        <f>Forecast_Capex_Input!C175</f>
        <v>164</v>
      </c>
      <c r="D171" s="167" t="str">
        <f>Forecast_Capex_Input!D175</f>
        <v>Maintain voltage in Alpine area</v>
      </c>
      <c r="E171" s="167" t="str">
        <f>Forecast_Capex_Input!F175</f>
        <v>Augmentation Expenditure</v>
      </c>
      <c r="F171" s="167" t="str">
        <f>Forecast_Capex_Input!G175</f>
        <v>Augmentations</v>
      </c>
      <c r="G171" s="167" t="str">
        <f>Forecast_Capex_Input!H175</f>
        <v>Augex</v>
      </c>
      <c r="H171" s="167" t="str">
        <f>Forecast_Capex_Input!I175</f>
        <v>Compliance</v>
      </c>
      <c r="I171" s="167" t="str">
        <f>Forecast_Capex_Input!J175</f>
        <v>N/A</v>
      </c>
      <c r="J171" s="167" t="str">
        <f>Forecast_Capex_Input!K175</f>
        <v>N/A</v>
      </c>
      <c r="K171" s="167" t="str">
        <f>Forecast_Capex_Input!L175</f>
        <v>N/A</v>
      </c>
      <c r="L171" s="167" t="str">
        <f>Forecast_Capex_Input!M175</f>
        <v>N/A</v>
      </c>
      <c r="M171" s="245">
        <f>IFERROR(INDEX(Capex_Forecast!$AE$11:$AE$1010,MATCH(D171,Capex_Forecast!$D$11:$D$1010,0))*1,0)</f>
        <v>1</v>
      </c>
      <c r="N171" s="165"/>
      <c r="O171" s="223">
        <v>0</v>
      </c>
      <c r="P171" s="223">
        <v>0</v>
      </c>
      <c r="Q171" s="223">
        <v>0</v>
      </c>
      <c r="R171" s="223">
        <v>0.30411356414892005</v>
      </c>
      <c r="S171" s="223">
        <v>1.8260559272985093</v>
      </c>
      <c r="T171" s="223">
        <v>2.1301694914474294</v>
      </c>
      <c r="U171" s="165"/>
      <c r="V171" s="223">
        <v>0</v>
      </c>
      <c r="W171" s="223">
        <v>0</v>
      </c>
      <c r="X171" s="223">
        <v>0</v>
      </c>
      <c r="Y171" s="223">
        <v>0.35385493855485284</v>
      </c>
      <c r="Z171" s="223">
        <v>2.082125482761449</v>
      </c>
      <c r="AA171" s="223">
        <v>2.4359804213163017</v>
      </c>
    </row>
    <row r="172" spans="3:27" x14ac:dyDescent="0.2">
      <c r="C172" s="174">
        <f>Forecast_Capex_Input!C176</f>
        <v>165</v>
      </c>
      <c r="D172" s="167" t="str">
        <f>Forecast_Capex_Input!D176</f>
        <v>Application Maintenance</v>
      </c>
      <c r="E172" s="167" t="str">
        <f>Forecast_Capex_Input!F176</f>
        <v>Non-network - ICT</v>
      </c>
      <c r="F172" s="167" t="str">
        <f>Forecast_Capex_Input!G176</f>
        <v>Information Technology</v>
      </c>
      <c r="G172" s="167" t="str">
        <f>Forecast_Capex_Input!H176</f>
        <v>ICT</v>
      </c>
      <c r="H172" s="167" t="str">
        <f>Forecast_Capex_Input!I176</f>
        <v>N/A</v>
      </c>
      <c r="I172" s="167" t="str">
        <f>Forecast_Capex_Input!J176</f>
        <v>N/A</v>
      </c>
      <c r="J172" s="167" t="str">
        <f>Forecast_Capex_Input!K176</f>
        <v>N/A</v>
      </c>
      <c r="K172" s="167" t="str">
        <f>Forecast_Capex_Input!L176</f>
        <v>N/A</v>
      </c>
      <c r="L172" s="167" t="str">
        <f>Forecast_Capex_Input!M176</f>
        <v>N/A</v>
      </c>
      <c r="M172" s="245">
        <f>IFERROR(INDEX(Capex_Forecast!$AE$11:$AE$1010,MATCH(D172,Capex_Forecast!$D$11:$D$1010,0))*1,0)</f>
        <v>1</v>
      </c>
      <c r="N172" s="165"/>
      <c r="O172" s="223">
        <v>6.0074798891863814</v>
      </c>
      <c r="P172" s="223">
        <v>4.1278662542017948</v>
      </c>
      <c r="Q172" s="223">
        <v>3.082049688342364</v>
      </c>
      <c r="R172" s="223">
        <v>0.85274886401244043</v>
      </c>
      <c r="S172" s="223">
        <v>4.1863824711569242</v>
      </c>
      <c r="T172" s="223">
        <v>18.256527166899904</v>
      </c>
      <c r="U172" s="165"/>
      <c r="V172" s="223">
        <v>6.120413356342536</v>
      </c>
      <c r="W172" s="223">
        <v>4.1975140980897816</v>
      </c>
      <c r="X172" s="223">
        <v>3.1386165019229937</v>
      </c>
      <c r="Y172" s="223">
        <v>0.87003476748135633</v>
      </c>
      <c r="Z172" s="223">
        <v>4.2613373322998562</v>
      </c>
      <c r="AA172" s="223">
        <v>18.587916056136525</v>
      </c>
    </row>
    <row r="173" spans="3:27" x14ac:dyDescent="0.2">
      <c r="C173" s="174">
        <f>Forecast_Capex_Input!C177</f>
        <v>166</v>
      </c>
      <c r="D173" s="167" t="str">
        <f>Forecast_Capex_Input!D177</f>
        <v>Bespoke Applications</v>
      </c>
      <c r="E173" s="167" t="str">
        <f>Forecast_Capex_Input!F177</f>
        <v>Non-network - ICT</v>
      </c>
      <c r="F173" s="167" t="str">
        <f>Forecast_Capex_Input!G177</f>
        <v>Information Technology</v>
      </c>
      <c r="G173" s="167" t="str">
        <f>Forecast_Capex_Input!H177</f>
        <v>ICT</v>
      </c>
      <c r="H173" s="167" t="str">
        <f>Forecast_Capex_Input!I177</f>
        <v>N/A</v>
      </c>
      <c r="I173" s="167" t="str">
        <f>Forecast_Capex_Input!J177</f>
        <v>N/A</v>
      </c>
      <c r="J173" s="167" t="str">
        <f>Forecast_Capex_Input!K177</f>
        <v>N/A</v>
      </c>
      <c r="K173" s="167" t="str">
        <f>Forecast_Capex_Input!L177</f>
        <v>N/A</v>
      </c>
      <c r="L173" s="167" t="str">
        <f>Forecast_Capex_Input!M177</f>
        <v>N/A</v>
      </c>
      <c r="M173" s="245">
        <f>IFERROR(INDEX(Capex_Forecast!$AE$11:$AE$1010,MATCH(D173,Capex_Forecast!$D$11:$D$1010,0))*1,0)</f>
        <v>1</v>
      </c>
      <c r="N173" s="165"/>
      <c r="O173" s="223">
        <v>4.0276324331555067</v>
      </c>
      <c r="P173" s="223">
        <v>4.283675108948886</v>
      </c>
      <c r="Q173" s="223">
        <v>5.451652721907041</v>
      </c>
      <c r="R173" s="223">
        <v>2.7607750457319273</v>
      </c>
      <c r="S173" s="223">
        <v>0.93380463363068711</v>
      </c>
      <c r="T173" s="223">
        <v>17.457539943374044</v>
      </c>
      <c r="U173" s="165"/>
      <c r="V173" s="223">
        <v>4.1033471260878258</v>
      </c>
      <c r="W173" s="223">
        <v>4.3559518536111517</v>
      </c>
      <c r="X173" s="223">
        <v>5.5517103635449683</v>
      </c>
      <c r="Y173" s="223">
        <v>2.8167381703444483</v>
      </c>
      <c r="Z173" s="223">
        <v>0.95052388877057226</v>
      </c>
      <c r="AA173" s="223">
        <v>17.778271402358968</v>
      </c>
    </row>
    <row r="174" spans="3:27" x14ac:dyDescent="0.2">
      <c r="C174" s="174">
        <f>Forecast_Capex_Input!C178</f>
        <v>167</v>
      </c>
      <c r="D174" s="167" t="str">
        <f>Forecast_Capex_Input!D178</f>
        <v>Customer Safety and Support</v>
      </c>
      <c r="E174" s="167" t="str">
        <f>Forecast_Capex_Input!F178</f>
        <v>Non-network - ICT</v>
      </c>
      <c r="F174" s="167" t="str">
        <f>Forecast_Capex_Input!G178</f>
        <v>Information Technology</v>
      </c>
      <c r="G174" s="167" t="str">
        <f>Forecast_Capex_Input!H178</f>
        <v>ICT</v>
      </c>
      <c r="H174" s="167" t="str">
        <f>Forecast_Capex_Input!I178</f>
        <v>N/A</v>
      </c>
      <c r="I174" s="167" t="str">
        <f>Forecast_Capex_Input!J178</f>
        <v>N/A</v>
      </c>
      <c r="J174" s="167" t="str">
        <f>Forecast_Capex_Input!K178</f>
        <v>N/A</v>
      </c>
      <c r="K174" s="167" t="str">
        <f>Forecast_Capex_Input!L178</f>
        <v>N/A</v>
      </c>
      <c r="L174" s="167" t="str">
        <f>Forecast_Capex_Input!M178</f>
        <v>N/A</v>
      </c>
      <c r="M174" s="245">
        <f>IFERROR(INDEX(Capex_Forecast!$AE$11:$AE$1010,MATCH(D174,Capex_Forecast!$D$11:$D$1010,0))*1,0)</f>
        <v>1</v>
      </c>
      <c r="N174" s="165"/>
      <c r="O174" s="223">
        <v>0.69358732269094636</v>
      </c>
      <c r="P174" s="223">
        <v>0.28383332574558229</v>
      </c>
      <c r="Q174" s="223">
        <v>0</v>
      </c>
      <c r="R174" s="223">
        <v>0</v>
      </c>
      <c r="S174" s="223">
        <v>0</v>
      </c>
      <c r="T174" s="223">
        <v>0.97742064843652865</v>
      </c>
      <c r="U174" s="165"/>
      <c r="V174" s="223">
        <v>0.70662593831212184</v>
      </c>
      <c r="W174" s="223">
        <v>0.28862233244889152</v>
      </c>
      <c r="X174" s="223">
        <v>0</v>
      </c>
      <c r="Y174" s="223">
        <v>0</v>
      </c>
      <c r="Z174" s="223">
        <v>0</v>
      </c>
      <c r="AA174" s="223">
        <v>0.9952482707610133</v>
      </c>
    </row>
    <row r="175" spans="3:27" x14ac:dyDescent="0.2">
      <c r="C175" s="174">
        <f>Forecast_Capex_Input!C179</f>
        <v>168</v>
      </c>
      <c r="D175" s="167" t="str">
        <f>Forecast_Capex_Input!D179</f>
        <v>Cyber Security</v>
      </c>
      <c r="E175" s="167" t="str">
        <f>Forecast_Capex_Input!F179</f>
        <v>Non-network - ICT</v>
      </c>
      <c r="F175" s="167" t="str">
        <f>Forecast_Capex_Input!G179</f>
        <v>Security/Compliance</v>
      </c>
      <c r="G175" s="167" t="str">
        <f>Forecast_Capex_Input!H179</f>
        <v>ICT</v>
      </c>
      <c r="H175" s="167" t="str">
        <f>Forecast_Capex_Input!I179</f>
        <v>N/A</v>
      </c>
      <c r="I175" s="167" t="str">
        <f>Forecast_Capex_Input!J179</f>
        <v>N/A</v>
      </c>
      <c r="J175" s="167" t="str">
        <f>Forecast_Capex_Input!K179</f>
        <v>N/A</v>
      </c>
      <c r="K175" s="167" t="str">
        <f>Forecast_Capex_Input!L179</f>
        <v>N/A</v>
      </c>
      <c r="L175" s="167" t="str">
        <f>Forecast_Capex_Input!M179</f>
        <v>Pervasive Security</v>
      </c>
      <c r="M175" s="245">
        <f>IFERROR(INDEX(Capex_Forecast!$AE$11:$AE$1010,MATCH(D175,Capex_Forecast!$D$11:$D$1010,0))*1,0)</f>
        <v>1</v>
      </c>
      <c r="N175" s="165"/>
      <c r="O175" s="223">
        <v>0.42343841088806711</v>
      </c>
      <c r="P175" s="223">
        <v>2.0892941510853884</v>
      </c>
      <c r="Q175" s="223">
        <v>2.1006082056010427</v>
      </c>
      <c r="R175" s="223">
        <v>3.6242483067039402</v>
      </c>
      <c r="S175" s="223">
        <v>3.7072480413455509</v>
      </c>
      <c r="T175" s="223">
        <v>11.94483711562399</v>
      </c>
      <c r="U175" s="165"/>
      <c r="V175" s="223">
        <v>0.43139854870804706</v>
      </c>
      <c r="W175" s="223">
        <v>2.1245459794901387</v>
      </c>
      <c r="X175" s="223">
        <v>2.1391620008956544</v>
      </c>
      <c r="Y175" s="223">
        <v>3.6977147269138557</v>
      </c>
      <c r="Z175" s="223">
        <v>3.7736242657053554</v>
      </c>
      <c r="AA175" s="223">
        <v>12.166445521713051</v>
      </c>
    </row>
    <row r="176" spans="3:27" x14ac:dyDescent="0.2">
      <c r="C176" s="174">
        <f>Forecast_Capex_Input!C180</f>
        <v>169</v>
      </c>
      <c r="D176" s="167" t="str">
        <f>Forecast_Capex_Input!D180</f>
        <v>Data and Decisioning</v>
      </c>
      <c r="E176" s="167" t="str">
        <f>Forecast_Capex_Input!F180</f>
        <v>Non-network - ICT</v>
      </c>
      <c r="F176" s="167" t="str">
        <f>Forecast_Capex_Input!G180</f>
        <v>Information Technology</v>
      </c>
      <c r="G176" s="167" t="str">
        <f>Forecast_Capex_Input!H180</f>
        <v>ICT</v>
      </c>
      <c r="H176" s="167" t="str">
        <f>Forecast_Capex_Input!I180</f>
        <v>N/A</v>
      </c>
      <c r="I176" s="167" t="str">
        <f>Forecast_Capex_Input!J180</f>
        <v>N/A</v>
      </c>
      <c r="J176" s="167" t="str">
        <f>Forecast_Capex_Input!K180</f>
        <v>N/A</v>
      </c>
      <c r="K176" s="167" t="str">
        <f>Forecast_Capex_Input!L180</f>
        <v>N/A</v>
      </c>
      <c r="L176" s="167" t="str">
        <f>Forecast_Capex_Input!M180</f>
        <v>Enterprise Analytics Platform</v>
      </c>
      <c r="M176" s="245">
        <f>IFERROR(INDEX(Capex_Forecast!$AE$11:$AE$1010,MATCH(D176,Capex_Forecast!$D$11:$D$1010,0))*1,0)</f>
        <v>1</v>
      </c>
      <c r="N176" s="165"/>
      <c r="O176" s="223">
        <v>2.7689866536831125</v>
      </c>
      <c r="P176" s="223">
        <v>2.3942684651461645</v>
      </c>
      <c r="Q176" s="223">
        <v>1.1611095372166018</v>
      </c>
      <c r="R176" s="223">
        <v>0</v>
      </c>
      <c r="S176" s="223">
        <v>0</v>
      </c>
      <c r="T176" s="223">
        <v>6.3243646560458782</v>
      </c>
      <c r="U176" s="165"/>
      <c r="V176" s="223">
        <v>2.8210403049774664</v>
      </c>
      <c r="W176" s="223">
        <v>2.4346660037332466</v>
      </c>
      <c r="X176" s="223">
        <v>1.182420117311028</v>
      </c>
      <c r="Y176" s="223">
        <v>0</v>
      </c>
      <c r="Z176" s="223">
        <v>0</v>
      </c>
      <c r="AA176" s="223">
        <v>6.438126426021741</v>
      </c>
    </row>
    <row r="177" spans="3:27" x14ac:dyDescent="0.2">
      <c r="C177" s="174">
        <f>Forecast_Capex_Input!C181</f>
        <v>170</v>
      </c>
      <c r="D177" s="167" t="str">
        <f>Forecast_Capex_Input!D181</f>
        <v>Employee Enablement</v>
      </c>
      <c r="E177" s="167" t="str">
        <f>Forecast_Capex_Input!F181</f>
        <v>Non-network - ICT</v>
      </c>
      <c r="F177" s="167" t="str">
        <f>Forecast_Capex_Input!G181</f>
        <v>Information Technology</v>
      </c>
      <c r="G177" s="167" t="str">
        <f>Forecast_Capex_Input!H181</f>
        <v>ICT</v>
      </c>
      <c r="H177" s="167" t="str">
        <f>Forecast_Capex_Input!I181</f>
        <v>N/A</v>
      </c>
      <c r="I177" s="167" t="str">
        <f>Forecast_Capex_Input!J181</f>
        <v>N/A</v>
      </c>
      <c r="J177" s="167" t="str">
        <f>Forecast_Capex_Input!K181</f>
        <v>N/A</v>
      </c>
      <c r="K177" s="167" t="str">
        <f>Forecast_Capex_Input!L181</f>
        <v>N/A</v>
      </c>
      <c r="L177" s="167" t="str">
        <f>Forecast_Capex_Input!M181</f>
        <v>N/A</v>
      </c>
      <c r="M177" s="245">
        <f>IFERROR(INDEX(Capex_Forecast!$AE$11:$AE$1010,MATCH(D177,Capex_Forecast!$D$11:$D$1010,0))*1,0)</f>
        <v>1</v>
      </c>
      <c r="N177" s="165"/>
      <c r="O177" s="223">
        <v>4.9740387959128993</v>
      </c>
      <c r="P177" s="223">
        <v>1.6016489909993465</v>
      </c>
      <c r="Q177" s="223">
        <v>2.4859814679930845</v>
      </c>
      <c r="R177" s="223">
        <v>1.5874296602535849</v>
      </c>
      <c r="S177" s="223">
        <v>1.5933424430612868</v>
      </c>
      <c r="T177" s="223">
        <v>12.242441358220203</v>
      </c>
      <c r="U177" s="165"/>
      <c r="V177" s="223">
        <v>5.0675448013183955</v>
      </c>
      <c r="W177" s="223">
        <v>1.6286729767631596</v>
      </c>
      <c r="X177" s="223">
        <v>2.5316082633029602</v>
      </c>
      <c r="Y177" s="223">
        <v>1.6196081327545313</v>
      </c>
      <c r="Z177" s="223">
        <v>1.6218703576499878</v>
      </c>
      <c r="AA177" s="223">
        <v>12.469304531789033</v>
      </c>
    </row>
    <row r="178" spans="3:27" x14ac:dyDescent="0.2">
      <c r="C178" s="174">
        <f>Forecast_Capex_Input!C182</f>
        <v>171</v>
      </c>
      <c r="D178" s="167" t="str">
        <f>Forecast_Capex_Input!D182</f>
        <v>Infrastructure and Network</v>
      </c>
      <c r="E178" s="167" t="str">
        <f>Forecast_Capex_Input!F182</f>
        <v>Non-network - ICT</v>
      </c>
      <c r="F178" s="167" t="str">
        <f>Forecast_Capex_Input!G182</f>
        <v>Information Technology</v>
      </c>
      <c r="G178" s="167" t="str">
        <f>Forecast_Capex_Input!H182</f>
        <v>ICT</v>
      </c>
      <c r="H178" s="167" t="str">
        <f>Forecast_Capex_Input!I182</f>
        <v>N/A</v>
      </c>
      <c r="I178" s="167" t="str">
        <f>Forecast_Capex_Input!J182</f>
        <v>N/A</v>
      </c>
      <c r="J178" s="167" t="str">
        <f>Forecast_Capex_Input!K182</f>
        <v>N/A</v>
      </c>
      <c r="K178" s="167" t="str">
        <f>Forecast_Capex_Input!L182</f>
        <v>N/A</v>
      </c>
      <c r="L178" s="167" t="str">
        <f>Forecast_Capex_Input!M182</f>
        <v>N/A</v>
      </c>
      <c r="M178" s="245">
        <f>IFERROR(INDEX(Capex_Forecast!$AE$11:$AE$1010,MATCH(D178,Capex_Forecast!$D$11:$D$1010,0))*1,0)</f>
        <v>1</v>
      </c>
      <c r="N178" s="165"/>
      <c r="O178" s="223">
        <v>5.3697367545664472</v>
      </c>
      <c r="P178" s="223">
        <v>4.04788049798979</v>
      </c>
      <c r="Q178" s="223">
        <v>3.7825082634538694</v>
      </c>
      <c r="R178" s="223">
        <v>4.3009755291568608</v>
      </c>
      <c r="S178" s="223">
        <v>0.26199254936242639</v>
      </c>
      <c r="T178" s="223">
        <v>17.763093594529394</v>
      </c>
      <c r="U178" s="165"/>
      <c r="V178" s="223">
        <v>5.4706814103281092</v>
      </c>
      <c r="W178" s="223">
        <v>4.1161787740577811</v>
      </c>
      <c r="X178" s="223">
        <v>3.8519310377249303</v>
      </c>
      <c r="Y178" s="223">
        <v>4.3881597529731824</v>
      </c>
      <c r="Z178" s="223">
        <v>0.26668338095587052</v>
      </c>
      <c r="AA178" s="223">
        <v>18.093634356039875</v>
      </c>
    </row>
    <row r="179" spans="3:27" x14ac:dyDescent="0.2">
      <c r="C179" s="174">
        <f>Forecast_Capex_Input!C183</f>
        <v>172</v>
      </c>
      <c r="D179" s="167" t="str">
        <f>Forecast_Capex_Input!D183</f>
        <v xml:space="preserve">Operational Evolution </v>
      </c>
      <c r="E179" s="167" t="str">
        <f>Forecast_Capex_Input!F183</f>
        <v>Non-network - ICT</v>
      </c>
      <c r="F179" s="167" t="str">
        <f>Forecast_Capex_Input!G183</f>
        <v>Information Technology</v>
      </c>
      <c r="G179" s="167" t="str">
        <f>Forecast_Capex_Input!H183</f>
        <v>ICT</v>
      </c>
      <c r="H179" s="167" t="str">
        <f>Forecast_Capex_Input!I183</f>
        <v>N/A</v>
      </c>
      <c r="I179" s="167" t="str">
        <f>Forecast_Capex_Input!J183</f>
        <v>N/A</v>
      </c>
      <c r="J179" s="167" t="str">
        <f>Forecast_Capex_Input!K183</f>
        <v>N/A</v>
      </c>
      <c r="K179" s="167" t="str">
        <f>Forecast_Capex_Input!L183</f>
        <v>N/A</v>
      </c>
      <c r="L179" s="167" t="str">
        <f>Forecast_Capex_Input!M183</f>
        <v>N/A</v>
      </c>
      <c r="M179" s="245">
        <f>IFERROR(INDEX(Capex_Forecast!$AE$11:$AE$1010,MATCH(D179,Capex_Forecast!$D$11:$D$1010,0))*1,0)</f>
        <v>1</v>
      </c>
      <c r="N179" s="165"/>
      <c r="O179" s="223">
        <v>0.76481708246133939</v>
      </c>
      <c r="P179" s="223">
        <v>0.34114605634496847</v>
      </c>
      <c r="Q179" s="223">
        <v>0.21813208725890773</v>
      </c>
      <c r="R179" s="223">
        <v>0.61305650239350451</v>
      </c>
      <c r="S179" s="223">
        <v>0</v>
      </c>
      <c r="T179" s="223">
        <v>1.9371517284587201</v>
      </c>
      <c r="U179" s="165"/>
      <c r="V179" s="223">
        <v>0.77919473273330919</v>
      </c>
      <c r="W179" s="223">
        <v>0.34690207793387801</v>
      </c>
      <c r="X179" s="223">
        <v>0.22213560386754636</v>
      </c>
      <c r="Y179" s="223">
        <v>0.62548364943360979</v>
      </c>
      <c r="Z179" s="223">
        <v>0</v>
      </c>
      <c r="AA179" s="223">
        <v>1.9737160639683433</v>
      </c>
    </row>
    <row r="180" spans="3:27" x14ac:dyDescent="0.2">
      <c r="C180" s="174">
        <f>Forecast_Capex_Input!C184</f>
        <v>173</v>
      </c>
      <c r="D180" s="167" t="str">
        <f>Forecast_Capex_Input!D184</f>
        <v>Agricultural</v>
      </c>
      <c r="E180" s="167" t="str">
        <f>Forecast_Capex_Input!F184</f>
        <v>Non-network - Other</v>
      </c>
      <c r="F180" s="167" t="str">
        <f>Forecast_Capex_Input!G184</f>
        <v>Fleet</v>
      </c>
      <c r="G180" s="167" t="str">
        <f>Forecast_Capex_Input!H184</f>
        <v>Fleet &amp; Property</v>
      </c>
      <c r="H180" s="167" t="str">
        <f>Forecast_Capex_Input!I184</f>
        <v>N/A</v>
      </c>
      <c r="I180" s="167" t="str">
        <f>Forecast_Capex_Input!J184</f>
        <v>Agricultural</v>
      </c>
      <c r="J180" s="167" t="str">
        <f>Forecast_Capex_Input!K184</f>
        <v>N/A</v>
      </c>
      <c r="K180" s="167" t="str">
        <f>Forecast_Capex_Input!L184</f>
        <v>N/A</v>
      </c>
      <c r="L180" s="167" t="str">
        <f>Forecast_Capex_Input!M184</f>
        <v>N/A</v>
      </c>
      <c r="M180" s="245">
        <f>IFERROR(INDEX(Capex_Forecast!$AE$11:$AE$1010,MATCH(D180,Capex_Forecast!$D$11:$D$1010,0))*1,0)</f>
        <v>1</v>
      </c>
      <c r="N180" s="165"/>
      <c r="O180" s="223">
        <v>0</v>
      </c>
      <c r="P180" s="223">
        <v>0</v>
      </c>
      <c r="Q180" s="223">
        <v>0</v>
      </c>
      <c r="R180" s="223">
        <v>0</v>
      </c>
      <c r="S180" s="223">
        <v>0</v>
      </c>
      <c r="T180" s="223">
        <v>0</v>
      </c>
      <c r="U180" s="165"/>
      <c r="V180" s="223">
        <v>0</v>
      </c>
      <c r="W180" s="223">
        <v>0</v>
      </c>
      <c r="X180" s="223">
        <v>0</v>
      </c>
      <c r="Y180" s="223">
        <v>0</v>
      </c>
      <c r="Z180" s="223">
        <v>0</v>
      </c>
      <c r="AA180" s="223">
        <v>0</v>
      </c>
    </row>
    <row r="181" spans="3:27" x14ac:dyDescent="0.2">
      <c r="C181" s="174">
        <f>Forecast_Capex_Input!C185</f>
        <v>174</v>
      </c>
      <c r="D181" s="167" t="str">
        <f>Forecast_Capex_Input!D185</f>
        <v>Excavation</v>
      </c>
      <c r="E181" s="167" t="str">
        <f>Forecast_Capex_Input!F185</f>
        <v>Non-network - Other</v>
      </c>
      <c r="F181" s="167" t="str">
        <f>Forecast_Capex_Input!G185</f>
        <v>Fleet</v>
      </c>
      <c r="G181" s="167" t="str">
        <f>Forecast_Capex_Input!H185</f>
        <v>Fleet &amp; Property</v>
      </c>
      <c r="H181" s="167" t="str">
        <f>Forecast_Capex_Input!I185</f>
        <v>N/A</v>
      </c>
      <c r="I181" s="167" t="str">
        <f>Forecast_Capex_Input!J185</f>
        <v>Excavation</v>
      </c>
      <c r="J181" s="167" t="str">
        <f>Forecast_Capex_Input!K185</f>
        <v>N/A</v>
      </c>
      <c r="K181" s="167" t="str">
        <f>Forecast_Capex_Input!L185</f>
        <v>N/A</v>
      </c>
      <c r="L181" s="167" t="str">
        <f>Forecast_Capex_Input!M185</f>
        <v>N/A</v>
      </c>
      <c r="M181" s="245">
        <f>IFERROR(INDEX(Capex_Forecast!$AE$11:$AE$1010,MATCH(D181,Capex_Forecast!$D$11:$D$1010,0))*1,0)</f>
        <v>1</v>
      </c>
      <c r="N181" s="165"/>
      <c r="O181" s="223">
        <v>0</v>
      </c>
      <c r="P181" s="223">
        <v>0</v>
      </c>
      <c r="Q181" s="223">
        <v>0.19961756249999998</v>
      </c>
      <c r="R181" s="223">
        <v>0</v>
      </c>
      <c r="S181" s="223">
        <v>7.8796406249999992E-2</v>
      </c>
      <c r="T181" s="223">
        <v>0.27841396874999996</v>
      </c>
      <c r="U181" s="165"/>
      <c r="V181" s="223">
        <v>0</v>
      </c>
      <c r="W181" s="223">
        <v>0</v>
      </c>
      <c r="X181" s="223">
        <v>0.20328127028773205</v>
      </c>
      <c r="Y181" s="223">
        <v>0</v>
      </c>
      <c r="Z181" s="223">
        <v>8.020721229309874E-2</v>
      </c>
      <c r="AA181" s="223">
        <v>0.28348848258083081</v>
      </c>
    </row>
    <row r="182" spans="3:27" x14ac:dyDescent="0.2">
      <c r="C182" s="174">
        <f>Forecast_Capex_Input!C186</f>
        <v>175</v>
      </c>
      <c r="D182" s="167" t="str">
        <f>Forecast_Capex_Input!D186</f>
        <v>Heavy Commercial</v>
      </c>
      <c r="E182" s="167" t="str">
        <f>Forecast_Capex_Input!F186</f>
        <v>Non-network - Other</v>
      </c>
      <c r="F182" s="167" t="str">
        <f>Forecast_Capex_Input!G186</f>
        <v>Fleet</v>
      </c>
      <c r="G182" s="167" t="str">
        <f>Forecast_Capex_Input!H186</f>
        <v>Fleet &amp; Property</v>
      </c>
      <c r="H182" s="167" t="str">
        <f>Forecast_Capex_Input!I186</f>
        <v>N/A</v>
      </c>
      <c r="I182" s="167" t="str">
        <f>Forecast_Capex_Input!J186</f>
        <v>Heavy Commercial</v>
      </c>
      <c r="J182" s="167" t="str">
        <f>Forecast_Capex_Input!K186</f>
        <v>N/A</v>
      </c>
      <c r="K182" s="167" t="str">
        <f>Forecast_Capex_Input!L186</f>
        <v>N/A</v>
      </c>
      <c r="L182" s="167" t="str">
        <f>Forecast_Capex_Input!M186</f>
        <v>N/A</v>
      </c>
      <c r="M182" s="245">
        <f>IFERROR(INDEX(Capex_Forecast!$AE$11:$AE$1010,MATCH(D182,Capex_Forecast!$D$11:$D$1010,0))*1,0)</f>
        <v>1</v>
      </c>
      <c r="N182" s="165"/>
      <c r="O182" s="223">
        <v>0.65138362499999991</v>
      </c>
      <c r="P182" s="223">
        <v>0.28366706250000001</v>
      </c>
      <c r="Q182" s="223">
        <v>0.43600678124999998</v>
      </c>
      <c r="R182" s="223">
        <v>1.3185265312499999</v>
      </c>
      <c r="S182" s="223">
        <v>0.54632174999999994</v>
      </c>
      <c r="T182" s="223">
        <v>3.2359057499999997</v>
      </c>
      <c r="U182" s="165"/>
      <c r="V182" s="223">
        <v>0.66362886136814991</v>
      </c>
      <c r="W182" s="223">
        <v>0.28845326390976062</v>
      </c>
      <c r="X182" s="223">
        <v>0.44400909036530944</v>
      </c>
      <c r="Y182" s="223">
        <v>1.345254121637103</v>
      </c>
      <c r="Z182" s="223">
        <v>0.55610333856548455</v>
      </c>
      <c r="AA182" s="223">
        <v>3.297448675845807</v>
      </c>
    </row>
    <row r="183" spans="3:27" x14ac:dyDescent="0.2">
      <c r="C183" s="174">
        <f>Forecast_Capex_Input!C187</f>
        <v>176</v>
      </c>
      <c r="D183" s="167" t="str">
        <f>Forecast_Capex_Input!D187</f>
        <v>Light Commercial</v>
      </c>
      <c r="E183" s="167" t="str">
        <f>Forecast_Capex_Input!F187</f>
        <v>Non-network - Other</v>
      </c>
      <c r="F183" s="167" t="str">
        <f>Forecast_Capex_Input!G187</f>
        <v>Fleet</v>
      </c>
      <c r="G183" s="167" t="str">
        <f>Forecast_Capex_Input!H187</f>
        <v>Fleet &amp; Property</v>
      </c>
      <c r="H183" s="167" t="str">
        <f>Forecast_Capex_Input!I187</f>
        <v>N/A</v>
      </c>
      <c r="I183" s="167" t="str">
        <f>Forecast_Capex_Input!J187</f>
        <v>Light Commercial</v>
      </c>
      <c r="J183" s="167" t="str">
        <f>Forecast_Capex_Input!K187</f>
        <v>N/A</v>
      </c>
      <c r="K183" s="167" t="str">
        <f>Forecast_Capex_Input!L187</f>
        <v>N/A</v>
      </c>
      <c r="L183" s="167" t="str">
        <f>Forecast_Capex_Input!M187</f>
        <v>N/A</v>
      </c>
      <c r="M183" s="245">
        <f>IFERROR(INDEX(Capex_Forecast!$AE$11:$AE$1010,MATCH(D183,Capex_Forecast!$D$11:$D$1010,0))*1,0)</f>
        <v>1</v>
      </c>
      <c r="N183" s="165"/>
      <c r="O183" s="223">
        <v>6.5873795624999989</v>
      </c>
      <c r="P183" s="223">
        <v>6.9183244687499998</v>
      </c>
      <c r="Q183" s="223">
        <v>6.5306461499999999</v>
      </c>
      <c r="R183" s="223">
        <v>6.5295955312499991</v>
      </c>
      <c r="S183" s="223">
        <v>5.9591095499999991</v>
      </c>
      <c r="T183" s="223">
        <v>32.525055262499997</v>
      </c>
      <c r="U183" s="165"/>
      <c r="V183" s="223">
        <v>6.7112144528682247</v>
      </c>
      <c r="W183" s="223">
        <v>7.0350546031324948</v>
      </c>
      <c r="X183" s="223">
        <v>6.6505072426765395</v>
      </c>
      <c r="Y183" s="223">
        <v>6.661955670099279</v>
      </c>
      <c r="Z183" s="223">
        <v>6.0658041083527472</v>
      </c>
      <c r="AA183" s="223">
        <v>33.124536077129285</v>
      </c>
    </row>
    <row r="184" spans="3:27" x14ac:dyDescent="0.2">
      <c r="C184" s="174">
        <f>Forecast_Capex_Input!C188</f>
        <v>177</v>
      </c>
      <c r="D184" s="167" t="str">
        <f>Forecast_Capex_Input!D188</f>
        <v>Material Handling</v>
      </c>
      <c r="E184" s="167" t="str">
        <f>Forecast_Capex_Input!F188</f>
        <v>Non-network - Other</v>
      </c>
      <c r="F184" s="167" t="str">
        <f>Forecast_Capex_Input!G188</f>
        <v>Fleet</v>
      </c>
      <c r="G184" s="167" t="str">
        <f>Forecast_Capex_Input!H188</f>
        <v>Fleet &amp; Property</v>
      </c>
      <c r="H184" s="167" t="str">
        <f>Forecast_Capex_Input!I188</f>
        <v>N/A</v>
      </c>
      <c r="I184" s="167" t="str">
        <f>Forecast_Capex_Input!J188</f>
        <v>Material Handling</v>
      </c>
      <c r="J184" s="167" t="str">
        <f>Forecast_Capex_Input!K188</f>
        <v>N/A</v>
      </c>
      <c r="K184" s="167" t="str">
        <f>Forecast_Capex_Input!L188</f>
        <v>N/A</v>
      </c>
      <c r="L184" s="167" t="str">
        <f>Forecast_Capex_Input!M188</f>
        <v>N/A</v>
      </c>
      <c r="M184" s="245">
        <f>IFERROR(INDEX(Capex_Forecast!$AE$11:$AE$1010,MATCH(D184,Capex_Forecast!$D$11:$D$1010,0))*1,0)</f>
        <v>1</v>
      </c>
      <c r="N184" s="165"/>
      <c r="O184" s="223">
        <v>0.70916765625</v>
      </c>
      <c r="P184" s="223">
        <v>1.155680625</v>
      </c>
      <c r="Q184" s="223">
        <v>1.155680625</v>
      </c>
      <c r="R184" s="223">
        <v>1.2082115624999998</v>
      </c>
      <c r="S184" s="223">
        <v>1.1031496875</v>
      </c>
      <c r="T184" s="223">
        <v>5.3318901562500001</v>
      </c>
      <c r="U184" s="165"/>
      <c r="V184" s="223">
        <v>0.72249916358629229</v>
      </c>
      <c r="W184" s="223">
        <v>1.1751799640768026</v>
      </c>
      <c r="X184" s="223">
        <v>1.1768915648237119</v>
      </c>
      <c r="Y184" s="223">
        <v>1.2327029799861899</v>
      </c>
      <c r="Z184" s="223">
        <v>1.1229009721033825</v>
      </c>
      <c r="AA184" s="223">
        <v>5.430174644576379</v>
      </c>
    </row>
    <row r="185" spans="3:27" x14ac:dyDescent="0.2">
      <c r="C185" s="174">
        <f>Forecast_Capex_Input!C189</f>
        <v>178</v>
      </c>
      <c r="D185" s="167" t="str">
        <f>Forecast_Capex_Input!D189</f>
        <v>Motorcycle/ATV</v>
      </c>
      <c r="E185" s="167" t="str">
        <f>Forecast_Capex_Input!F189</f>
        <v>Non-network - Other</v>
      </c>
      <c r="F185" s="167" t="str">
        <f>Forecast_Capex_Input!G189</f>
        <v>Fleet</v>
      </c>
      <c r="G185" s="167" t="str">
        <f>Forecast_Capex_Input!H189</f>
        <v>Fleet &amp; Property</v>
      </c>
      <c r="H185" s="167" t="str">
        <f>Forecast_Capex_Input!I189</f>
        <v>N/A</v>
      </c>
      <c r="I185" s="167" t="str">
        <f>Forecast_Capex_Input!J189</f>
        <v>Motorcycle/ATV</v>
      </c>
      <c r="J185" s="167" t="str">
        <f>Forecast_Capex_Input!K189</f>
        <v>N/A</v>
      </c>
      <c r="K185" s="167" t="str">
        <f>Forecast_Capex_Input!L189</f>
        <v>N/A</v>
      </c>
      <c r="L185" s="167" t="str">
        <f>Forecast_Capex_Input!M189</f>
        <v>N/A</v>
      </c>
      <c r="M185" s="245">
        <f>IFERROR(INDEX(Capex_Forecast!$AE$11:$AE$1010,MATCH(D185,Capex_Forecast!$D$11:$D$1010,0))*1,0)</f>
        <v>1</v>
      </c>
      <c r="N185" s="165"/>
      <c r="O185" s="223">
        <v>0.28681891874999998</v>
      </c>
      <c r="P185" s="223">
        <v>2.2062993749999999E-2</v>
      </c>
      <c r="Q185" s="223">
        <v>0.17650394999999999</v>
      </c>
      <c r="R185" s="223">
        <v>0.15444095624999998</v>
      </c>
      <c r="S185" s="223">
        <v>0</v>
      </c>
      <c r="T185" s="223">
        <v>0.63982681874999991</v>
      </c>
      <c r="U185" s="165"/>
      <c r="V185" s="223">
        <v>0.29221077282823377</v>
      </c>
      <c r="W185" s="223">
        <v>2.2435253859648046E-2</v>
      </c>
      <c r="X185" s="223">
        <v>0.1797434389912578</v>
      </c>
      <c r="Y185" s="223">
        <v>0.1575715983112782</v>
      </c>
      <c r="Z185" s="223">
        <v>0</v>
      </c>
      <c r="AA185" s="223">
        <v>0.65196106399041787</v>
      </c>
    </row>
    <row r="186" spans="3:27" x14ac:dyDescent="0.2">
      <c r="C186" s="174">
        <f>Forecast_Capex_Input!C190</f>
        <v>179</v>
      </c>
      <c r="D186" s="167" t="str">
        <f>Forecast_Capex_Input!D190</f>
        <v>Other</v>
      </c>
      <c r="E186" s="167" t="str">
        <f>Forecast_Capex_Input!F190</f>
        <v>Non-network - Other</v>
      </c>
      <c r="F186" s="167" t="str">
        <f>Forecast_Capex_Input!G190</f>
        <v>Fleet</v>
      </c>
      <c r="G186" s="167" t="str">
        <f>Forecast_Capex_Input!H190</f>
        <v>Fleet &amp; Property</v>
      </c>
      <c r="H186" s="167" t="str">
        <f>Forecast_Capex_Input!I190</f>
        <v>N/A</v>
      </c>
      <c r="I186" s="167" t="str">
        <f>Forecast_Capex_Input!J190</f>
        <v>Other Fleet</v>
      </c>
      <c r="J186" s="167" t="str">
        <f>Forecast_Capex_Input!K190</f>
        <v>N/A</v>
      </c>
      <c r="K186" s="167" t="str">
        <f>Forecast_Capex_Input!L190</f>
        <v>N/A</v>
      </c>
      <c r="L186" s="167" t="str">
        <f>Forecast_Capex_Input!M190</f>
        <v>N/A</v>
      </c>
      <c r="M186" s="245">
        <f>IFERROR(INDEX(Capex_Forecast!$AE$11:$AE$1010,MATCH(D186,Capex_Forecast!$D$11:$D$1010,0))*1,0)</f>
        <v>1</v>
      </c>
      <c r="N186" s="165"/>
      <c r="O186" s="223">
        <v>0</v>
      </c>
      <c r="P186" s="223">
        <v>4.202475E-2</v>
      </c>
      <c r="Q186" s="223">
        <v>0</v>
      </c>
      <c r="R186" s="223">
        <v>0</v>
      </c>
      <c r="S186" s="223">
        <v>0.29942634374999993</v>
      </c>
      <c r="T186" s="223">
        <v>0.34145109374999993</v>
      </c>
      <c r="U186" s="165"/>
      <c r="V186" s="223">
        <v>0</v>
      </c>
      <c r="W186" s="223">
        <v>4.2733816875520088E-2</v>
      </c>
      <c r="X186" s="223">
        <v>0</v>
      </c>
      <c r="Y186" s="223">
        <v>0</v>
      </c>
      <c r="Z186" s="223">
        <v>0.30478740671377519</v>
      </c>
      <c r="AA186" s="223">
        <v>0.34752122358929527</v>
      </c>
    </row>
    <row r="187" spans="3:27" x14ac:dyDescent="0.2">
      <c r="C187" s="174">
        <f>Forecast_Capex_Input!C191</f>
        <v>180</v>
      </c>
      <c r="D187" s="167" t="str">
        <f>Forecast_Capex_Input!D191</f>
        <v>Passenger</v>
      </c>
      <c r="E187" s="167" t="str">
        <f>Forecast_Capex_Input!F191</f>
        <v>Non-network - Other</v>
      </c>
      <c r="F187" s="167" t="str">
        <f>Forecast_Capex_Input!G191</f>
        <v>Fleet</v>
      </c>
      <c r="G187" s="167" t="str">
        <f>Forecast_Capex_Input!H191</f>
        <v>Fleet &amp; Property</v>
      </c>
      <c r="H187" s="167" t="str">
        <f>Forecast_Capex_Input!I191</f>
        <v>N/A</v>
      </c>
      <c r="I187" s="167" t="str">
        <f>Forecast_Capex_Input!J191</f>
        <v>Passenger</v>
      </c>
      <c r="J187" s="167" t="str">
        <f>Forecast_Capex_Input!K191</f>
        <v>N/A</v>
      </c>
      <c r="K187" s="167" t="str">
        <f>Forecast_Capex_Input!L191</f>
        <v>N/A</v>
      </c>
      <c r="L187" s="167" t="str">
        <f>Forecast_Capex_Input!M191</f>
        <v>N/A</v>
      </c>
      <c r="M187" s="245">
        <f>IFERROR(INDEX(Capex_Forecast!$AE$11:$AE$1010,MATCH(D187,Capex_Forecast!$D$11:$D$1010,0))*1,0)</f>
        <v>1</v>
      </c>
      <c r="N187" s="165"/>
      <c r="O187" s="223">
        <v>0.82998881250000001</v>
      </c>
      <c r="P187" s="223">
        <v>0.68815528125000003</v>
      </c>
      <c r="Q187" s="223">
        <v>0.81948262500000002</v>
      </c>
      <c r="R187" s="223">
        <v>0.74068621874999996</v>
      </c>
      <c r="S187" s="223">
        <v>0.81948262500000002</v>
      </c>
      <c r="T187" s="223">
        <v>3.8977955625000003</v>
      </c>
      <c r="U187" s="165"/>
      <c r="V187" s="223">
        <v>0.84559161367877178</v>
      </c>
      <c r="W187" s="223">
        <v>0.6997662513366415</v>
      </c>
      <c r="X187" s="223">
        <v>0.8345231096022685</v>
      </c>
      <c r="Y187" s="223">
        <v>0.75570052251327302</v>
      </c>
      <c r="Z187" s="223">
        <v>0.83415500784822705</v>
      </c>
      <c r="AA187" s="223">
        <v>3.9697365049791817</v>
      </c>
    </row>
    <row r="188" spans="3:27" x14ac:dyDescent="0.2">
      <c r="C188" s="174">
        <f>Forecast_Capex_Input!C192</f>
        <v>181</v>
      </c>
      <c r="D188" s="167" t="str">
        <f>Forecast_Capex_Input!D192</f>
        <v>Plant</v>
      </c>
      <c r="E188" s="167" t="str">
        <f>Forecast_Capex_Input!F192</f>
        <v>Non-network - Other</v>
      </c>
      <c r="F188" s="167" t="str">
        <f>Forecast_Capex_Input!G192</f>
        <v>Fleet</v>
      </c>
      <c r="G188" s="167" t="str">
        <f>Forecast_Capex_Input!H192</f>
        <v>Fleet &amp; Property</v>
      </c>
      <c r="H188" s="167" t="str">
        <f>Forecast_Capex_Input!I192</f>
        <v>N/A</v>
      </c>
      <c r="I188" s="167" t="str">
        <f>Forecast_Capex_Input!J192</f>
        <v>Plant</v>
      </c>
      <c r="J188" s="167" t="str">
        <f>Forecast_Capex_Input!K192</f>
        <v>N/A</v>
      </c>
      <c r="K188" s="167" t="str">
        <f>Forecast_Capex_Input!L192</f>
        <v>N/A</v>
      </c>
      <c r="L188" s="167" t="str">
        <f>Forecast_Capex_Input!M192</f>
        <v>N/A</v>
      </c>
      <c r="M188" s="245">
        <f>IFERROR(INDEX(Capex_Forecast!$AE$11:$AE$1010,MATCH(D188,Capex_Forecast!$D$11:$D$1010,0))*1,0)</f>
        <v>1</v>
      </c>
      <c r="N188" s="165"/>
      <c r="O188" s="223">
        <v>1.575928125E-2</v>
      </c>
      <c r="P188" s="223">
        <v>0.17335209374999999</v>
      </c>
      <c r="Q188" s="223">
        <v>0</v>
      </c>
      <c r="R188" s="223">
        <v>0</v>
      </c>
      <c r="S188" s="223">
        <v>3.15185625E-2</v>
      </c>
      <c r="T188" s="223">
        <v>0.22062993749999998</v>
      </c>
      <c r="U188" s="165"/>
      <c r="V188" s="223">
        <v>1.6055536968584274E-2</v>
      </c>
      <c r="W188" s="223">
        <v>0.17627699461152035</v>
      </c>
      <c r="X188" s="223">
        <v>0</v>
      </c>
      <c r="Y188" s="223">
        <v>0</v>
      </c>
      <c r="Z188" s="223">
        <v>3.2082884917239499E-2</v>
      </c>
      <c r="AA188" s="223">
        <v>0.22441541649734414</v>
      </c>
    </row>
    <row r="189" spans="3:27" x14ac:dyDescent="0.2">
      <c r="C189" s="174">
        <f>Forecast_Capex_Input!C193</f>
        <v>182</v>
      </c>
      <c r="D189" s="167" t="str">
        <f>Forecast_Capex_Input!D193</f>
        <v>Trailer</v>
      </c>
      <c r="E189" s="167" t="str">
        <f>Forecast_Capex_Input!F193</f>
        <v>Non-network - Other</v>
      </c>
      <c r="F189" s="167" t="str">
        <f>Forecast_Capex_Input!G193</f>
        <v>Fleet</v>
      </c>
      <c r="G189" s="167" t="str">
        <f>Forecast_Capex_Input!H193</f>
        <v>Fleet &amp; Property</v>
      </c>
      <c r="H189" s="167" t="str">
        <f>Forecast_Capex_Input!I193</f>
        <v>N/A</v>
      </c>
      <c r="I189" s="167" t="str">
        <f>Forecast_Capex_Input!J193</f>
        <v>Trailer</v>
      </c>
      <c r="J189" s="167" t="str">
        <f>Forecast_Capex_Input!K193</f>
        <v>N/A</v>
      </c>
      <c r="K189" s="167" t="str">
        <f>Forecast_Capex_Input!L193</f>
        <v>N/A</v>
      </c>
      <c r="L189" s="167" t="str">
        <f>Forecast_Capex_Input!M193</f>
        <v>N/A</v>
      </c>
      <c r="M189" s="245">
        <f>IFERROR(INDEX(Capex_Forecast!$AE$11:$AE$1010,MATCH(D189,Capex_Forecast!$D$11:$D$1010,0))*1,0)</f>
        <v>1</v>
      </c>
      <c r="N189" s="165"/>
      <c r="O189" s="223">
        <v>0.17020023749999999</v>
      </c>
      <c r="P189" s="223">
        <v>0.56733412500000002</v>
      </c>
      <c r="Q189" s="223">
        <v>0.40764007499999999</v>
      </c>
      <c r="R189" s="223">
        <v>0.22798426875</v>
      </c>
      <c r="S189" s="223">
        <v>0.77220478124999992</v>
      </c>
      <c r="T189" s="223">
        <v>2.1453634875000001</v>
      </c>
      <c r="U189" s="165"/>
      <c r="V189" s="223">
        <v>0.17339979926071014</v>
      </c>
      <c r="W189" s="223">
        <v>0.57690652781952123</v>
      </c>
      <c r="X189" s="223">
        <v>0.41512175195600021</v>
      </c>
      <c r="Y189" s="223">
        <v>0.23260569274522022</v>
      </c>
      <c r="Z189" s="223">
        <v>0.78603068047236768</v>
      </c>
      <c r="AA189" s="223">
        <v>2.1840644522538195</v>
      </c>
    </row>
    <row r="190" spans="3:27" x14ac:dyDescent="0.2">
      <c r="C190" s="174">
        <f>Forecast_Capex_Input!C194</f>
        <v>183</v>
      </c>
      <c r="D190" s="167" t="str">
        <f>Forecast_Capex_Input!D194</f>
        <v>Tracking units</v>
      </c>
      <c r="E190" s="167" t="str">
        <f>Forecast_Capex_Input!F194</f>
        <v>Non-network - Other</v>
      </c>
      <c r="F190" s="167" t="str">
        <f>Forecast_Capex_Input!G194</f>
        <v>Fleet</v>
      </c>
      <c r="G190" s="167" t="str">
        <f>Forecast_Capex_Input!H194</f>
        <v>Fleet &amp; Property</v>
      </c>
      <c r="H190" s="167" t="str">
        <f>Forecast_Capex_Input!I194</f>
        <v>N/A</v>
      </c>
      <c r="I190" s="167" t="str">
        <f>Forecast_Capex_Input!J194</f>
        <v>Tracking units</v>
      </c>
      <c r="J190" s="167" t="str">
        <f>Forecast_Capex_Input!K194</f>
        <v>N/A</v>
      </c>
      <c r="K190" s="167" t="str">
        <f>Forecast_Capex_Input!L194</f>
        <v>N/A</v>
      </c>
      <c r="L190" s="167" t="str">
        <f>Forecast_Capex_Input!M194</f>
        <v>N/A</v>
      </c>
      <c r="M190" s="245">
        <f>IFERROR(INDEX(Capex_Forecast!$AE$11:$AE$1010,MATCH(D190,Capex_Forecast!$D$11:$D$1010,0))*1,0)</f>
        <v>1</v>
      </c>
      <c r="N190" s="165"/>
      <c r="O190" s="223">
        <v>0</v>
      </c>
      <c r="P190" s="223">
        <v>0</v>
      </c>
      <c r="Q190" s="223">
        <v>0</v>
      </c>
      <c r="R190" s="223">
        <v>0</v>
      </c>
      <c r="S190" s="223">
        <v>0</v>
      </c>
      <c r="T190" s="223">
        <v>0</v>
      </c>
      <c r="U190" s="165"/>
      <c r="V190" s="223">
        <v>0</v>
      </c>
      <c r="W190" s="223">
        <v>0</v>
      </c>
      <c r="X190" s="223">
        <v>0</v>
      </c>
      <c r="Y190" s="223">
        <v>0</v>
      </c>
      <c r="Z190" s="223">
        <v>0</v>
      </c>
      <c r="AA190" s="223">
        <v>0</v>
      </c>
    </row>
    <row r="191" spans="3:27" x14ac:dyDescent="0.2">
      <c r="C191" s="174">
        <f>Forecast_Capex_Input!C195</f>
        <v>184</v>
      </c>
      <c r="D191" s="167" t="str">
        <f>Forecast_Capex_Input!D195</f>
        <v>Deferred p2-3 works for FY22-23</v>
      </c>
      <c r="E191" s="167" t="str">
        <f>Forecast_Capex_Input!F195</f>
        <v>Non-network - Other</v>
      </c>
      <c r="F191" s="167" t="str">
        <f>Forecast_Capex_Input!G195</f>
        <v>Property</v>
      </c>
      <c r="G191" s="167" t="str">
        <f>Forecast_Capex_Input!H195</f>
        <v>Fleet &amp; Property</v>
      </c>
      <c r="H191" s="167" t="str">
        <f>Forecast_Capex_Input!I195</f>
        <v>N/A</v>
      </c>
      <c r="I191" s="167" t="str">
        <f>Forecast_Capex_Input!J195</f>
        <v>Other Property</v>
      </c>
      <c r="J191" s="167" t="str">
        <f>Forecast_Capex_Input!K195</f>
        <v>N/A</v>
      </c>
      <c r="K191" s="167" t="str">
        <f>Forecast_Capex_Input!L195</f>
        <v>N/A</v>
      </c>
      <c r="L191" s="167" t="str">
        <f>Forecast_Capex_Input!M195</f>
        <v>N/A</v>
      </c>
      <c r="M191" s="245">
        <f>IFERROR(INDEX(Capex_Forecast!$AE$11:$AE$1010,MATCH(D191,Capex_Forecast!$D$11:$D$1010,0))*1,0)</f>
        <v>1</v>
      </c>
      <c r="N191" s="165"/>
      <c r="O191" s="223">
        <v>0</v>
      </c>
      <c r="P191" s="223">
        <v>0</v>
      </c>
      <c r="Q191" s="223">
        <v>0</v>
      </c>
      <c r="R191" s="223">
        <v>0</v>
      </c>
      <c r="S191" s="223">
        <v>0</v>
      </c>
      <c r="T191" s="223">
        <v>0</v>
      </c>
      <c r="U191" s="165"/>
      <c r="V191" s="223">
        <v>0</v>
      </c>
      <c r="W191" s="223">
        <v>0</v>
      </c>
      <c r="X191" s="223">
        <v>0</v>
      </c>
      <c r="Y191" s="223">
        <v>0</v>
      </c>
      <c r="Z191" s="223">
        <v>0</v>
      </c>
      <c r="AA191" s="223">
        <v>0</v>
      </c>
    </row>
    <row r="192" spans="3:27" x14ac:dyDescent="0.2">
      <c r="C192" s="174">
        <f>Forecast_Capex_Input!C196</f>
        <v>185</v>
      </c>
      <c r="D192" s="167" t="str">
        <f>Forecast_Capex_Input!D196</f>
        <v>180 Thomas Street - Ultimo drainage project</v>
      </c>
      <c r="E192" s="167" t="str">
        <f>Forecast_Capex_Input!F196</f>
        <v>Non-network - Other</v>
      </c>
      <c r="F192" s="167" t="str">
        <f>Forecast_Capex_Input!G196</f>
        <v>Property</v>
      </c>
      <c r="G192" s="167" t="str">
        <f>Forecast_Capex_Input!H196</f>
        <v>Fleet &amp; Property</v>
      </c>
      <c r="H192" s="167" t="str">
        <f>Forecast_Capex_Input!I196</f>
        <v>N/A</v>
      </c>
      <c r="I192" s="167" t="str">
        <f>Forecast_Capex_Input!J196</f>
        <v>Haymarket Office</v>
      </c>
      <c r="J192" s="167" t="str">
        <f>Forecast_Capex_Input!K196</f>
        <v>N/A</v>
      </c>
      <c r="K192" s="167" t="str">
        <f>Forecast_Capex_Input!L196</f>
        <v>N/A</v>
      </c>
      <c r="L192" s="167" t="str">
        <f>Forecast_Capex_Input!M196</f>
        <v>N/A</v>
      </c>
      <c r="M192" s="245">
        <f>IFERROR(INDEX(Capex_Forecast!$AE$11:$AE$1010,MATCH(D192,Capex_Forecast!$D$11:$D$1010,0))*1,0)</f>
        <v>1</v>
      </c>
      <c r="N192" s="165"/>
      <c r="O192" s="223">
        <v>0</v>
      </c>
      <c r="P192" s="223">
        <v>0</v>
      </c>
      <c r="Q192" s="223">
        <v>0</v>
      </c>
      <c r="R192" s="223">
        <v>0</v>
      </c>
      <c r="S192" s="223">
        <v>0</v>
      </c>
      <c r="T192" s="223">
        <v>0</v>
      </c>
      <c r="U192" s="165"/>
      <c r="V192" s="223">
        <v>0</v>
      </c>
      <c r="W192" s="223">
        <v>0</v>
      </c>
      <c r="X192" s="223">
        <v>0</v>
      </c>
      <c r="Y192" s="223">
        <v>0</v>
      </c>
      <c r="Z192" s="223">
        <v>0</v>
      </c>
      <c r="AA192" s="223">
        <v>0</v>
      </c>
    </row>
    <row r="193" spans="3:27" x14ac:dyDescent="0.2">
      <c r="C193" s="174">
        <f>Forecast_Capex_Input!C197</f>
        <v>186</v>
      </c>
      <c r="D193" s="167" t="str">
        <f>Forecast_Capex_Input!D197</f>
        <v xml:space="preserve">Yass Old System Control Block demolition </v>
      </c>
      <c r="E193" s="167" t="str">
        <f>Forecast_Capex_Input!F197</f>
        <v>Non-network - Other</v>
      </c>
      <c r="F193" s="167" t="str">
        <f>Forecast_Capex_Input!G197</f>
        <v>Property</v>
      </c>
      <c r="G193" s="167" t="str">
        <f>Forecast_Capex_Input!H197</f>
        <v>Fleet &amp; Property</v>
      </c>
      <c r="H193" s="167" t="str">
        <f>Forecast_Capex_Input!I197</f>
        <v>N/A</v>
      </c>
      <c r="I193" s="167" t="str">
        <f>Forecast_Capex_Input!J197</f>
        <v>Yass Depot</v>
      </c>
      <c r="J193" s="167" t="str">
        <f>Forecast_Capex_Input!K197</f>
        <v>N/A</v>
      </c>
      <c r="K193" s="167" t="str">
        <f>Forecast_Capex_Input!L197</f>
        <v>N/A</v>
      </c>
      <c r="L193" s="167" t="str">
        <f>Forecast_Capex_Input!M197</f>
        <v>N/A</v>
      </c>
      <c r="M193" s="245">
        <f>IFERROR(INDEX(Capex_Forecast!$AE$11:$AE$1010,MATCH(D193,Capex_Forecast!$D$11:$D$1010,0))*1,0)</f>
        <v>1</v>
      </c>
      <c r="N193" s="165"/>
      <c r="O193" s="223">
        <v>0</v>
      </c>
      <c r="P193" s="223">
        <v>0</v>
      </c>
      <c r="Q193" s="223">
        <v>0</v>
      </c>
      <c r="R193" s="223">
        <v>0</v>
      </c>
      <c r="S193" s="223">
        <v>0</v>
      </c>
      <c r="T193" s="223">
        <v>0</v>
      </c>
      <c r="U193" s="165"/>
      <c r="V193" s="223">
        <v>0</v>
      </c>
      <c r="W193" s="223">
        <v>0</v>
      </c>
      <c r="X193" s="223">
        <v>0</v>
      </c>
      <c r="Y193" s="223">
        <v>0</v>
      </c>
      <c r="Z193" s="223">
        <v>0</v>
      </c>
      <c r="AA193" s="223">
        <v>0</v>
      </c>
    </row>
    <row r="194" spans="3:27" x14ac:dyDescent="0.2">
      <c r="C194" s="174">
        <f>Forecast_Capex_Input!C198</f>
        <v>187</v>
      </c>
      <c r="D194" s="167" t="str">
        <f>Forecast_Capex_Input!D198</f>
        <v>Ultimo Prescribed 2020 Audit Recommended Cap Works - reviewed and prioritised</v>
      </c>
      <c r="E194" s="167" t="str">
        <f>Forecast_Capex_Input!F198</f>
        <v>Non-network - Other</v>
      </c>
      <c r="F194" s="167" t="str">
        <f>Forecast_Capex_Input!G198</f>
        <v>Property</v>
      </c>
      <c r="G194" s="167" t="str">
        <f>Forecast_Capex_Input!H198</f>
        <v>Fleet &amp; Property</v>
      </c>
      <c r="H194" s="167" t="str">
        <f>Forecast_Capex_Input!I198</f>
        <v>N/A</v>
      </c>
      <c r="I194" s="167" t="str">
        <f>Forecast_Capex_Input!J198</f>
        <v>Haymarket Office</v>
      </c>
      <c r="J194" s="167" t="str">
        <f>Forecast_Capex_Input!K198</f>
        <v>N/A</v>
      </c>
      <c r="K194" s="167" t="str">
        <f>Forecast_Capex_Input!L198</f>
        <v>N/A</v>
      </c>
      <c r="L194" s="167" t="str">
        <f>Forecast_Capex_Input!M198</f>
        <v>N/A</v>
      </c>
      <c r="M194" s="245">
        <f>IFERROR(INDEX(Capex_Forecast!$AE$11:$AE$1010,MATCH(D194,Capex_Forecast!$D$11:$D$1010,0))*1,0)</f>
        <v>1</v>
      </c>
      <c r="N194" s="165"/>
      <c r="O194" s="223">
        <v>8.4038598211240972E-3</v>
      </c>
      <c r="P194" s="223">
        <v>4.4147219241011414E-2</v>
      </c>
      <c r="Q194" s="223">
        <v>8.2047075801547159E-2</v>
      </c>
      <c r="R194" s="223">
        <v>4.4208701088872537E-2</v>
      </c>
      <c r="S194" s="223">
        <v>2.4221696272631731E-2</v>
      </c>
      <c r="T194" s="223">
        <v>0.20302855222518695</v>
      </c>
      <c r="U194" s="165"/>
      <c r="V194" s="223">
        <v>8.5618423769712182E-3</v>
      </c>
      <c r="W194" s="223">
        <v>4.4892097695020644E-2</v>
      </c>
      <c r="X194" s="223">
        <v>8.3552937844997219E-2</v>
      </c>
      <c r="Y194" s="223">
        <v>4.5104846920029293E-2</v>
      </c>
      <c r="Z194" s="223">
        <v>2.465537233860754E-2</v>
      </c>
      <c r="AA194" s="223">
        <v>0.20676709717562591</v>
      </c>
    </row>
    <row r="195" spans="3:27" x14ac:dyDescent="0.2">
      <c r="C195" s="174">
        <f>Forecast_Capex_Input!C199</f>
        <v>188</v>
      </c>
      <c r="D195" s="167" t="str">
        <f>Forecast_Capex_Input!D199</f>
        <v>Wallgrove 2020 Audit Recommended Cap Works - reviewed and prioritised</v>
      </c>
      <c r="E195" s="167" t="str">
        <f>Forecast_Capex_Input!F199</f>
        <v>Non-network - Other</v>
      </c>
      <c r="F195" s="167" t="str">
        <f>Forecast_Capex_Input!G199</f>
        <v>Property</v>
      </c>
      <c r="G195" s="167" t="str">
        <f>Forecast_Capex_Input!H199</f>
        <v>Fleet &amp; Property</v>
      </c>
      <c r="H195" s="167" t="str">
        <f>Forecast_Capex_Input!I199</f>
        <v>N/A</v>
      </c>
      <c r="I195" s="167" t="str">
        <f>Forecast_Capex_Input!J199</f>
        <v>Wallgrove Depot</v>
      </c>
      <c r="J195" s="167" t="str">
        <f>Forecast_Capex_Input!K199</f>
        <v>N/A</v>
      </c>
      <c r="K195" s="167" t="str">
        <f>Forecast_Capex_Input!L199</f>
        <v>N/A</v>
      </c>
      <c r="L195" s="167" t="str">
        <f>Forecast_Capex_Input!M199</f>
        <v>N/A</v>
      </c>
      <c r="M195" s="245">
        <f>IFERROR(INDEX(Capex_Forecast!$AE$11:$AE$1010,MATCH(D195,Capex_Forecast!$D$11:$D$1010,0))*1,0)</f>
        <v>1</v>
      </c>
      <c r="N195" s="165"/>
      <c r="O195" s="223">
        <v>0.44347124723933773</v>
      </c>
      <c r="P195" s="223">
        <v>3.9207208841122871</v>
      </c>
      <c r="Q195" s="223">
        <v>0.34458823782052878</v>
      </c>
      <c r="R195" s="223">
        <v>1.5260040499562588</v>
      </c>
      <c r="S195" s="223">
        <v>0.10546119446506928</v>
      </c>
      <c r="T195" s="223">
        <v>6.3402456135934813</v>
      </c>
      <c r="U195" s="165"/>
      <c r="V195" s="223">
        <v>0.45180797852410715</v>
      </c>
      <c r="W195" s="223">
        <v>3.9868736466411274</v>
      </c>
      <c r="X195" s="223">
        <v>0.35091268440054318</v>
      </c>
      <c r="Y195" s="223">
        <v>1.5569373760665988</v>
      </c>
      <c r="Z195" s="223">
        <v>0.10734941878321491</v>
      </c>
      <c r="AA195" s="223">
        <v>6.4538811044155917</v>
      </c>
    </row>
    <row r="196" spans="3:27" x14ac:dyDescent="0.2">
      <c r="C196" s="174">
        <f>Forecast_Capex_Input!C200</f>
        <v>189</v>
      </c>
      <c r="D196" s="167" t="str">
        <f>Forecast_Capex_Input!D200</f>
        <v>Waratah 2020 Audit Recommended Cap Works - reviewed and prioritised</v>
      </c>
      <c r="E196" s="167" t="str">
        <f>Forecast_Capex_Input!F200</f>
        <v>Non-network - Other</v>
      </c>
      <c r="F196" s="167" t="str">
        <f>Forecast_Capex_Input!G200</f>
        <v>Property</v>
      </c>
      <c r="G196" s="167" t="str">
        <f>Forecast_Capex_Input!H200</f>
        <v>Fleet &amp; Property</v>
      </c>
      <c r="H196" s="167" t="str">
        <f>Forecast_Capex_Input!I200</f>
        <v>N/A</v>
      </c>
      <c r="I196" s="167" t="str">
        <f>Forecast_Capex_Input!J200</f>
        <v>Waratah West Depot</v>
      </c>
      <c r="J196" s="167" t="str">
        <f>Forecast_Capex_Input!K200</f>
        <v>N/A</v>
      </c>
      <c r="K196" s="167" t="str">
        <f>Forecast_Capex_Input!L200</f>
        <v>N/A</v>
      </c>
      <c r="L196" s="167" t="str">
        <f>Forecast_Capex_Input!M200</f>
        <v>N/A</v>
      </c>
      <c r="M196" s="245">
        <f>IFERROR(INDEX(Capex_Forecast!$AE$11:$AE$1010,MATCH(D196,Capex_Forecast!$D$11:$D$1010,0))*1,0)</f>
        <v>1</v>
      </c>
      <c r="N196" s="165"/>
      <c r="O196" s="223">
        <v>4.8485792382400081</v>
      </c>
      <c r="P196" s="223">
        <v>0.57207997025696244</v>
      </c>
      <c r="Q196" s="223">
        <v>0.95082967613742519</v>
      </c>
      <c r="R196" s="223">
        <v>0.45057125152183714</v>
      </c>
      <c r="S196" s="223">
        <v>1.6058549640420448</v>
      </c>
      <c r="T196" s="223">
        <v>8.4279151001982768</v>
      </c>
      <c r="U196" s="165"/>
      <c r="V196" s="223">
        <v>4.939726753380496</v>
      </c>
      <c r="W196" s="223">
        <v>0.58173244783405054</v>
      </c>
      <c r="X196" s="223">
        <v>0.9682808565127563</v>
      </c>
      <c r="Y196" s="223">
        <v>0.45970469219630222</v>
      </c>
      <c r="Z196" s="223">
        <v>1.6346069083937027</v>
      </c>
      <c r="AA196" s="223">
        <v>8.5840516583173088</v>
      </c>
    </row>
    <row r="197" spans="3:27" x14ac:dyDescent="0.2">
      <c r="C197" s="174">
        <f>Forecast_Capex_Input!C201</f>
        <v>190</v>
      </c>
      <c r="D197" s="167" t="str">
        <f>Forecast_Capex_Input!D201</f>
        <v>Orange 2020 Audit Recommended Cap Works - reviewed and prioritised</v>
      </c>
      <c r="E197" s="167" t="str">
        <f>Forecast_Capex_Input!F201</f>
        <v>Non-network - Other</v>
      </c>
      <c r="F197" s="167" t="str">
        <f>Forecast_Capex_Input!G201</f>
        <v>Property</v>
      </c>
      <c r="G197" s="167" t="str">
        <f>Forecast_Capex_Input!H201</f>
        <v>Fleet &amp; Property</v>
      </c>
      <c r="H197" s="167" t="str">
        <f>Forecast_Capex_Input!I201</f>
        <v>N/A</v>
      </c>
      <c r="I197" s="167" t="str">
        <f>Forecast_Capex_Input!J201</f>
        <v>Orange Depot</v>
      </c>
      <c r="J197" s="167" t="str">
        <f>Forecast_Capex_Input!K201</f>
        <v>N/A</v>
      </c>
      <c r="K197" s="167" t="str">
        <f>Forecast_Capex_Input!L201</f>
        <v>N/A</v>
      </c>
      <c r="L197" s="167" t="str">
        <f>Forecast_Capex_Input!M201</f>
        <v>N/A</v>
      </c>
      <c r="M197" s="245">
        <f>IFERROR(INDEX(Capex_Forecast!$AE$11:$AE$1010,MATCH(D197,Capex_Forecast!$D$11:$D$1010,0))*1,0)</f>
        <v>1</v>
      </c>
      <c r="N197" s="165"/>
      <c r="O197" s="223">
        <v>0.11801658474166297</v>
      </c>
      <c r="P197" s="223">
        <v>0.20566327981443555</v>
      </c>
      <c r="Q197" s="223">
        <v>8.2715054820446346E-2</v>
      </c>
      <c r="R197" s="223">
        <v>0.43945255945256329</v>
      </c>
      <c r="S197" s="223">
        <v>1.1464668297514047</v>
      </c>
      <c r="T197" s="223">
        <v>1.9923143085805128</v>
      </c>
      <c r="U197" s="165"/>
      <c r="V197" s="223">
        <v>0.12023515597996125</v>
      </c>
      <c r="W197" s="223">
        <v>0.20913335445443307</v>
      </c>
      <c r="X197" s="223">
        <v>8.4233176706682442E-2</v>
      </c>
      <c r="Y197" s="223">
        <v>0.44836061532040927</v>
      </c>
      <c r="Z197" s="223">
        <v>1.1669936838124113</v>
      </c>
      <c r="AA197" s="223">
        <v>2.0289559862738971</v>
      </c>
    </row>
    <row r="198" spans="3:27" x14ac:dyDescent="0.2">
      <c r="C198" s="174">
        <f>Forecast_Capex_Input!C202</f>
        <v>191</v>
      </c>
      <c r="D198" s="167" t="str">
        <f>Forecast_Capex_Input!D202</f>
        <v>Tamworth  2020 Audit Recommended Cap Works - reviewed and prioritised</v>
      </c>
      <c r="E198" s="167" t="str">
        <f>Forecast_Capex_Input!F202</f>
        <v>Non-network - Other</v>
      </c>
      <c r="F198" s="167" t="str">
        <f>Forecast_Capex_Input!G202</f>
        <v>Property</v>
      </c>
      <c r="G198" s="167" t="str">
        <f>Forecast_Capex_Input!H202</f>
        <v>Fleet &amp; Property</v>
      </c>
      <c r="H198" s="167" t="str">
        <f>Forecast_Capex_Input!I202</f>
        <v>N/A</v>
      </c>
      <c r="I198" s="167" t="str">
        <f>Forecast_Capex_Input!J202</f>
        <v>Tamworth Depot</v>
      </c>
      <c r="J198" s="167" t="str">
        <f>Forecast_Capex_Input!K202</f>
        <v>N/A</v>
      </c>
      <c r="K198" s="167" t="str">
        <f>Forecast_Capex_Input!L202</f>
        <v>N/A</v>
      </c>
      <c r="L198" s="167" t="str">
        <f>Forecast_Capex_Input!M202</f>
        <v>N/A</v>
      </c>
      <c r="M198" s="245">
        <f>IFERROR(INDEX(Capex_Forecast!$AE$11:$AE$1010,MATCH(D198,Capex_Forecast!$D$11:$D$1010,0))*1,0)</f>
        <v>1</v>
      </c>
      <c r="N198" s="165"/>
      <c r="O198" s="223">
        <v>1.474402955531803E-2</v>
      </c>
      <c r="P198" s="223">
        <v>0.21833662008877036</v>
      </c>
      <c r="Q198" s="223">
        <v>1.9683322525623166E-2</v>
      </c>
      <c r="R198" s="223">
        <v>1.871086553405462E-2</v>
      </c>
      <c r="S198" s="223">
        <v>3.4483628751333033E-2</v>
      </c>
      <c r="T198" s="223">
        <v>0.30595846645509922</v>
      </c>
      <c r="U198" s="165"/>
      <c r="V198" s="223">
        <v>1.5021199751182039E-2</v>
      </c>
      <c r="W198" s="223">
        <v>0.22202052695360502</v>
      </c>
      <c r="X198" s="223">
        <v>2.0044583033578558E-2</v>
      </c>
      <c r="Y198" s="223">
        <v>1.9090149786536267E-2</v>
      </c>
      <c r="Z198" s="223">
        <v>3.5101039038751489E-2</v>
      </c>
      <c r="AA198" s="223">
        <v>0.31127749856365339</v>
      </c>
    </row>
    <row r="199" spans="3:27" x14ac:dyDescent="0.2">
      <c r="C199" s="174">
        <f>Forecast_Capex_Input!C203</f>
        <v>192</v>
      </c>
      <c r="D199" s="167" t="str">
        <f>Forecast_Capex_Input!D203</f>
        <v>Yass 2020 Audit Recommended Cap Works - reviewed and prioritised</v>
      </c>
      <c r="E199" s="167" t="str">
        <f>Forecast_Capex_Input!F203</f>
        <v>Non-network - Other</v>
      </c>
      <c r="F199" s="167" t="str">
        <f>Forecast_Capex_Input!G203</f>
        <v>Property</v>
      </c>
      <c r="G199" s="167" t="str">
        <f>Forecast_Capex_Input!H203</f>
        <v>Fleet &amp; Property</v>
      </c>
      <c r="H199" s="167" t="str">
        <f>Forecast_Capex_Input!I203</f>
        <v>N/A</v>
      </c>
      <c r="I199" s="167" t="str">
        <f>Forecast_Capex_Input!J203</f>
        <v>Yass Depot</v>
      </c>
      <c r="J199" s="167" t="str">
        <f>Forecast_Capex_Input!K203</f>
        <v>N/A</v>
      </c>
      <c r="K199" s="167" t="str">
        <f>Forecast_Capex_Input!L203</f>
        <v>N/A</v>
      </c>
      <c r="L199" s="167" t="str">
        <f>Forecast_Capex_Input!M203</f>
        <v>N/A</v>
      </c>
      <c r="M199" s="245">
        <f>IFERROR(INDEX(Capex_Forecast!$AE$11:$AE$1010,MATCH(D199,Capex_Forecast!$D$11:$D$1010,0))*1,0)</f>
        <v>1</v>
      </c>
      <c r="N199" s="165"/>
      <c r="O199" s="223">
        <v>0.67556662088169039</v>
      </c>
      <c r="P199" s="223">
        <v>0.47523372398338748</v>
      </c>
      <c r="Q199" s="223">
        <v>0.2461472195134039</v>
      </c>
      <c r="R199" s="223">
        <v>0.97732376971836477</v>
      </c>
      <c r="S199" s="223">
        <v>7.4910901122986637E-2</v>
      </c>
      <c r="T199" s="223">
        <v>2.4491822352198329</v>
      </c>
      <c r="U199" s="165"/>
      <c r="V199" s="223">
        <v>0.68826646877106379</v>
      </c>
      <c r="W199" s="223">
        <v>0.48325215340430439</v>
      </c>
      <c r="X199" s="223">
        <v>0.2506649156207284</v>
      </c>
      <c r="Y199" s="223">
        <v>0.99713490644827796</v>
      </c>
      <c r="Z199" s="223">
        <v>7.6252139347265199E-2</v>
      </c>
      <c r="AA199" s="223">
        <v>2.4955705835916393</v>
      </c>
    </row>
    <row r="200" spans="3:27" x14ac:dyDescent="0.2">
      <c r="C200" s="174">
        <f>Forecast_Capex_Input!C204</f>
        <v>193</v>
      </c>
      <c r="D200" s="167" t="str">
        <f>Forecast_Capex_Input!D204</f>
        <v>Wagga 2020 Audit Recommended Cap Works - reviewed and prioritised</v>
      </c>
      <c r="E200" s="167" t="str">
        <f>Forecast_Capex_Input!F204</f>
        <v>Non-network - Other</v>
      </c>
      <c r="F200" s="167" t="str">
        <f>Forecast_Capex_Input!G204</f>
        <v>Property</v>
      </c>
      <c r="G200" s="167" t="str">
        <f>Forecast_Capex_Input!H204</f>
        <v>Fleet &amp; Property</v>
      </c>
      <c r="H200" s="167" t="str">
        <f>Forecast_Capex_Input!I204</f>
        <v>N/A</v>
      </c>
      <c r="I200" s="167" t="str">
        <f>Forecast_Capex_Input!J204</f>
        <v>Wagga Depot</v>
      </c>
      <c r="J200" s="167" t="str">
        <f>Forecast_Capex_Input!K204</f>
        <v>N/A</v>
      </c>
      <c r="K200" s="167" t="str">
        <f>Forecast_Capex_Input!L204</f>
        <v>N/A</v>
      </c>
      <c r="L200" s="167" t="str">
        <f>Forecast_Capex_Input!M204</f>
        <v>N/A</v>
      </c>
      <c r="M200" s="245">
        <f>IFERROR(INDEX(Capex_Forecast!$AE$11:$AE$1010,MATCH(D200,Capex_Forecast!$D$11:$D$1010,0))*1,0)</f>
        <v>1</v>
      </c>
      <c r="N200" s="165"/>
      <c r="O200" s="223">
        <v>0.34779213607164272</v>
      </c>
      <c r="P200" s="223">
        <v>0.34042630806497642</v>
      </c>
      <c r="Q200" s="223">
        <v>2.0713866848488296</v>
      </c>
      <c r="R200" s="223">
        <v>0.32382724747567448</v>
      </c>
      <c r="S200" s="223">
        <v>0</v>
      </c>
      <c r="T200" s="223">
        <v>3.0834323764611229</v>
      </c>
      <c r="U200" s="165"/>
      <c r="V200" s="223">
        <v>0.35433021401792369</v>
      </c>
      <c r="W200" s="223">
        <v>0.34617018562770963</v>
      </c>
      <c r="X200" s="223">
        <v>2.1094041590311683</v>
      </c>
      <c r="Y200" s="223">
        <v>0.33039148552593778</v>
      </c>
      <c r="Z200" s="223">
        <v>0</v>
      </c>
      <c r="AA200" s="223">
        <v>3.1402960442027394</v>
      </c>
    </row>
    <row r="201" spans="3:27" x14ac:dyDescent="0.2">
      <c r="C201" s="174">
        <f>Forecast_Capex_Input!C205</f>
        <v>194</v>
      </c>
      <c r="D201" s="167" t="str">
        <f>Forecast_Capex_Input!D205</f>
        <v>[Project Name]</v>
      </c>
      <c r="E201" s="167" t="str">
        <f>Forecast_Capex_Input!F205</f>
        <v>[Spare]</v>
      </c>
      <c r="F201" s="167" t="str">
        <f>Forecast_Capex_Input!G205</f>
        <v>[Spare]</v>
      </c>
      <c r="G201" s="167" t="str">
        <f>Forecast_Capex_Input!H205</f>
        <v>[Spare]</v>
      </c>
      <c r="H201" s="167" t="str">
        <f>Forecast_Capex_Input!I205</f>
        <v>N/A</v>
      </c>
      <c r="I201" s="167" t="str">
        <f>Forecast_Capex_Input!J205</f>
        <v>N/A</v>
      </c>
      <c r="J201" s="167" t="str">
        <f>Forecast_Capex_Input!K205</f>
        <v>N/A</v>
      </c>
      <c r="K201" s="167" t="str">
        <f>Forecast_Capex_Input!L205</f>
        <v>N/A</v>
      </c>
      <c r="L201" s="167" t="str">
        <f>Forecast_Capex_Input!M205</f>
        <v>N/A</v>
      </c>
      <c r="M201" s="245">
        <f>IFERROR(INDEX(Capex_Forecast!$AE$11:$AE$1010,MATCH(D201,Capex_Forecast!$D$11:$D$1010,0))*1,0)</f>
        <v>0</v>
      </c>
      <c r="N201" s="165"/>
      <c r="O201" s="223">
        <v>0</v>
      </c>
      <c r="P201" s="223">
        <v>0</v>
      </c>
      <c r="Q201" s="223">
        <v>0</v>
      </c>
      <c r="R201" s="223">
        <v>0</v>
      </c>
      <c r="S201" s="223">
        <v>0</v>
      </c>
      <c r="T201" s="223">
        <v>0</v>
      </c>
      <c r="U201" s="165"/>
      <c r="V201" s="223">
        <v>0</v>
      </c>
      <c r="W201" s="223">
        <v>0</v>
      </c>
      <c r="X201" s="223">
        <v>0</v>
      </c>
      <c r="Y201" s="223">
        <v>0</v>
      </c>
      <c r="Z201" s="223">
        <v>0</v>
      </c>
      <c r="AA201" s="223">
        <v>0</v>
      </c>
    </row>
    <row r="202" spans="3:27" x14ac:dyDescent="0.2">
      <c r="C202" s="174">
        <f>Forecast_Capex_Input!C206</f>
        <v>195</v>
      </c>
      <c r="D202" s="167" t="str">
        <f>Forecast_Capex_Input!D206</f>
        <v>[Project Name]</v>
      </c>
      <c r="E202" s="167" t="str">
        <f>Forecast_Capex_Input!F206</f>
        <v>[Spare]</v>
      </c>
      <c r="F202" s="167" t="str">
        <f>Forecast_Capex_Input!G206</f>
        <v>[Spare]</v>
      </c>
      <c r="G202" s="167" t="str">
        <f>Forecast_Capex_Input!H206</f>
        <v>[Spare]</v>
      </c>
      <c r="H202" s="167" t="str">
        <f>Forecast_Capex_Input!I206</f>
        <v>N/A</v>
      </c>
      <c r="I202" s="167" t="str">
        <f>Forecast_Capex_Input!J206</f>
        <v>N/A</v>
      </c>
      <c r="J202" s="167" t="str">
        <f>Forecast_Capex_Input!K206</f>
        <v>N/A</v>
      </c>
      <c r="K202" s="167" t="str">
        <f>Forecast_Capex_Input!L206</f>
        <v>N/A</v>
      </c>
      <c r="L202" s="167" t="str">
        <f>Forecast_Capex_Input!M206</f>
        <v>N/A</v>
      </c>
      <c r="M202" s="245">
        <f>IFERROR(INDEX(Capex_Forecast!$AE$11:$AE$1010,MATCH(D202,Capex_Forecast!$D$11:$D$1010,0))*1,0)</f>
        <v>0</v>
      </c>
      <c r="N202" s="165"/>
      <c r="O202" s="223">
        <v>0</v>
      </c>
      <c r="P202" s="223">
        <v>0</v>
      </c>
      <c r="Q202" s="223">
        <v>0</v>
      </c>
      <c r="R202" s="223">
        <v>0</v>
      </c>
      <c r="S202" s="223">
        <v>0</v>
      </c>
      <c r="T202" s="223">
        <v>0</v>
      </c>
      <c r="U202" s="165"/>
      <c r="V202" s="223">
        <v>0</v>
      </c>
      <c r="W202" s="223">
        <v>0</v>
      </c>
      <c r="X202" s="223">
        <v>0</v>
      </c>
      <c r="Y202" s="223">
        <v>0</v>
      </c>
      <c r="Z202" s="223">
        <v>0</v>
      </c>
      <c r="AA202" s="223">
        <v>0</v>
      </c>
    </row>
    <row r="203" spans="3:27" x14ac:dyDescent="0.2">
      <c r="C203" s="174">
        <f>Forecast_Capex_Input!C207</f>
        <v>196</v>
      </c>
      <c r="D203" s="167" t="str">
        <f>Forecast_Capex_Input!D207</f>
        <v>[Project Name]</v>
      </c>
      <c r="E203" s="167" t="str">
        <f>Forecast_Capex_Input!F207</f>
        <v>[Spare]</v>
      </c>
      <c r="F203" s="167" t="str">
        <f>Forecast_Capex_Input!G207</f>
        <v>[Spare]</v>
      </c>
      <c r="G203" s="167" t="str">
        <f>Forecast_Capex_Input!H207</f>
        <v>[Spare]</v>
      </c>
      <c r="H203" s="167" t="str">
        <f>Forecast_Capex_Input!I207</f>
        <v>N/A</v>
      </c>
      <c r="I203" s="167" t="str">
        <f>Forecast_Capex_Input!J207</f>
        <v>N/A</v>
      </c>
      <c r="J203" s="167" t="str">
        <f>Forecast_Capex_Input!K207</f>
        <v>N/A</v>
      </c>
      <c r="K203" s="167" t="str">
        <f>Forecast_Capex_Input!L207</f>
        <v>N/A</v>
      </c>
      <c r="L203" s="167" t="str">
        <f>Forecast_Capex_Input!M207</f>
        <v>N/A</v>
      </c>
      <c r="M203" s="245">
        <f>IFERROR(INDEX(Capex_Forecast!$AE$11:$AE$1010,MATCH(D203,Capex_Forecast!$D$11:$D$1010,0))*1,0)</f>
        <v>0</v>
      </c>
      <c r="N203" s="165"/>
      <c r="O203" s="223">
        <v>0</v>
      </c>
      <c r="P203" s="223">
        <v>0</v>
      </c>
      <c r="Q203" s="223">
        <v>0</v>
      </c>
      <c r="R203" s="223">
        <v>0</v>
      </c>
      <c r="S203" s="223">
        <v>0</v>
      </c>
      <c r="T203" s="223">
        <v>0</v>
      </c>
      <c r="U203" s="165"/>
      <c r="V203" s="223">
        <v>0</v>
      </c>
      <c r="W203" s="223">
        <v>0</v>
      </c>
      <c r="X203" s="223">
        <v>0</v>
      </c>
      <c r="Y203" s="223">
        <v>0</v>
      </c>
      <c r="Z203" s="223">
        <v>0</v>
      </c>
      <c r="AA203" s="223">
        <v>0</v>
      </c>
    </row>
    <row r="204" spans="3:27" x14ac:dyDescent="0.2">
      <c r="C204" s="174">
        <f>Forecast_Capex_Input!C208</f>
        <v>197</v>
      </c>
      <c r="D204" s="167" t="str">
        <f>Forecast_Capex_Input!D208</f>
        <v>[Project Name]</v>
      </c>
      <c r="E204" s="167" t="str">
        <f>Forecast_Capex_Input!F208</f>
        <v>[Spare]</v>
      </c>
      <c r="F204" s="167" t="str">
        <f>Forecast_Capex_Input!G208</f>
        <v>[Spare]</v>
      </c>
      <c r="G204" s="167" t="str">
        <f>Forecast_Capex_Input!H208</f>
        <v>[Spare]</v>
      </c>
      <c r="H204" s="167" t="str">
        <f>Forecast_Capex_Input!I208</f>
        <v>N/A</v>
      </c>
      <c r="I204" s="167" t="str">
        <f>Forecast_Capex_Input!J208</f>
        <v>N/A</v>
      </c>
      <c r="J204" s="167" t="str">
        <f>Forecast_Capex_Input!K208</f>
        <v>N/A</v>
      </c>
      <c r="K204" s="167" t="str">
        <f>Forecast_Capex_Input!L208</f>
        <v>N/A</v>
      </c>
      <c r="L204" s="167" t="str">
        <f>Forecast_Capex_Input!M208</f>
        <v>N/A</v>
      </c>
      <c r="M204" s="245">
        <f>IFERROR(INDEX(Capex_Forecast!$AE$11:$AE$1010,MATCH(D204,Capex_Forecast!$D$11:$D$1010,0))*1,0)</f>
        <v>0</v>
      </c>
      <c r="N204" s="165"/>
      <c r="O204" s="223">
        <v>0</v>
      </c>
      <c r="P204" s="223">
        <v>0</v>
      </c>
      <c r="Q204" s="223">
        <v>0</v>
      </c>
      <c r="R204" s="223">
        <v>0</v>
      </c>
      <c r="S204" s="223">
        <v>0</v>
      </c>
      <c r="T204" s="223">
        <v>0</v>
      </c>
      <c r="U204" s="165"/>
      <c r="V204" s="223">
        <v>0</v>
      </c>
      <c r="W204" s="223">
        <v>0</v>
      </c>
      <c r="X204" s="223">
        <v>0</v>
      </c>
      <c r="Y204" s="223">
        <v>0</v>
      </c>
      <c r="Z204" s="223">
        <v>0</v>
      </c>
      <c r="AA204" s="223">
        <v>0</v>
      </c>
    </row>
    <row r="205" spans="3:27" x14ac:dyDescent="0.2">
      <c r="C205" s="174">
        <f>Forecast_Capex_Input!C209</f>
        <v>198</v>
      </c>
      <c r="D205" s="167" t="str">
        <f>Forecast_Capex_Input!D209</f>
        <v>[Project Name]</v>
      </c>
      <c r="E205" s="167" t="str">
        <f>Forecast_Capex_Input!F209</f>
        <v>[Spare]</v>
      </c>
      <c r="F205" s="167" t="str">
        <f>Forecast_Capex_Input!G209</f>
        <v>[Spare]</v>
      </c>
      <c r="G205" s="167" t="str">
        <f>Forecast_Capex_Input!H209</f>
        <v>[Spare]</v>
      </c>
      <c r="H205" s="167" t="str">
        <f>Forecast_Capex_Input!I209</f>
        <v>N/A</v>
      </c>
      <c r="I205" s="167" t="str">
        <f>Forecast_Capex_Input!J209</f>
        <v>N/A</v>
      </c>
      <c r="J205" s="167" t="str">
        <f>Forecast_Capex_Input!K209</f>
        <v>N/A</v>
      </c>
      <c r="K205" s="167" t="str">
        <f>Forecast_Capex_Input!L209</f>
        <v>N/A</v>
      </c>
      <c r="L205" s="167" t="str">
        <f>Forecast_Capex_Input!M209</f>
        <v>N/A</v>
      </c>
      <c r="M205" s="245">
        <f>IFERROR(INDEX(Capex_Forecast!$AE$11:$AE$1010,MATCH(D205,Capex_Forecast!$D$11:$D$1010,0))*1,0)</f>
        <v>0</v>
      </c>
      <c r="N205" s="165"/>
      <c r="O205" s="223">
        <v>0</v>
      </c>
      <c r="P205" s="223">
        <v>0</v>
      </c>
      <c r="Q205" s="223">
        <v>0</v>
      </c>
      <c r="R205" s="223">
        <v>0</v>
      </c>
      <c r="S205" s="223">
        <v>0</v>
      </c>
      <c r="T205" s="223">
        <v>0</v>
      </c>
      <c r="U205" s="165"/>
      <c r="V205" s="223">
        <v>0</v>
      </c>
      <c r="W205" s="223">
        <v>0</v>
      </c>
      <c r="X205" s="223">
        <v>0</v>
      </c>
      <c r="Y205" s="223">
        <v>0</v>
      </c>
      <c r="Z205" s="223">
        <v>0</v>
      </c>
      <c r="AA205" s="223">
        <v>0</v>
      </c>
    </row>
    <row r="206" spans="3:27" x14ac:dyDescent="0.2">
      <c r="C206" s="174">
        <f>Forecast_Capex_Input!C210</f>
        <v>199</v>
      </c>
      <c r="D206" s="167" t="str">
        <f>Forecast_Capex_Input!D210</f>
        <v>[Project Name]</v>
      </c>
      <c r="E206" s="167" t="str">
        <f>Forecast_Capex_Input!F210</f>
        <v>[Spare]</v>
      </c>
      <c r="F206" s="167" t="str">
        <f>Forecast_Capex_Input!G210</f>
        <v>[Spare]</v>
      </c>
      <c r="G206" s="167" t="str">
        <f>Forecast_Capex_Input!H210</f>
        <v>[Spare]</v>
      </c>
      <c r="H206" s="167" t="str">
        <f>Forecast_Capex_Input!I210</f>
        <v>N/A</v>
      </c>
      <c r="I206" s="167" t="str">
        <f>Forecast_Capex_Input!J210</f>
        <v>N/A</v>
      </c>
      <c r="J206" s="167" t="str">
        <f>Forecast_Capex_Input!K210</f>
        <v>N/A</v>
      </c>
      <c r="K206" s="167" t="str">
        <f>Forecast_Capex_Input!L210</f>
        <v>N/A</v>
      </c>
      <c r="L206" s="167" t="str">
        <f>Forecast_Capex_Input!M210</f>
        <v>N/A</v>
      </c>
      <c r="M206" s="245">
        <f>IFERROR(INDEX(Capex_Forecast!$AE$11:$AE$1010,MATCH(D206,Capex_Forecast!$D$11:$D$1010,0))*1,0)</f>
        <v>0</v>
      </c>
      <c r="N206" s="165"/>
      <c r="O206" s="223">
        <v>0</v>
      </c>
      <c r="P206" s="223">
        <v>0</v>
      </c>
      <c r="Q206" s="223">
        <v>0</v>
      </c>
      <c r="R206" s="223">
        <v>0</v>
      </c>
      <c r="S206" s="223">
        <v>0</v>
      </c>
      <c r="T206" s="223">
        <v>0</v>
      </c>
      <c r="U206" s="165"/>
      <c r="V206" s="223">
        <v>0</v>
      </c>
      <c r="W206" s="223">
        <v>0</v>
      </c>
      <c r="X206" s="223">
        <v>0</v>
      </c>
      <c r="Y206" s="223">
        <v>0</v>
      </c>
      <c r="Z206" s="223">
        <v>0</v>
      </c>
      <c r="AA206" s="223">
        <v>0</v>
      </c>
    </row>
    <row r="207" spans="3:27" x14ac:dyDescent="0.2">
      <c r="C207" s="174">
        <f>Forecast_Capex_Input!C211</f>
        <v>200</v>
      </c>
      <c r="D207" s="167" t="str">
        <f>Forecast_Capex_Input!D211</f>
        <v>[Project Name]</v>
      </c>
      <c r="E207" s="167" t="str">
        <f>Forecast_Capex_Input!F211</f>
        <v>[Spare]</v>
      </c>
      <c r="F207" s="167" t="str">
        <f>Forecast_Capex_Input!G211</f>
        <v>[Spare]</v>
      </c>
      <c r="G207" s="167" t="str">
        <f>Forecast_Capex_Input!H211</f>
        <v>[Spare]</v>
      </c>
      <c r="H207" s="167" t="str">
        <f>Forecast_Capex_Input!I211</f>
        <v>N/A</v>
      </c>
      <c r="I207" s="167" t="str">
        <f>Forecast_Capex_Input!J211</f>
        <v>N/A</v>
      </c>
      <c r="J207" s="167" t="str">
        <f>Forecast_Capex_Input!K211</f>
        <v>N/A</v>
      </c>
      <c r="K207" s="167" t="str">
        <f>Forecast_Capex_Input!L211</f>
        <v>N/A</v>
      </c>
      <c r="L207" s="167" t="str">
        <f>Forecast_Capex_Input!M211</f>
        <v>N/A</v>
      </c>
      <c r="M207" s="245">
        <f>IFERROR(INDEX(Capex_Forecast!$AE$11:$AE$1010,MATCH(D207,Capex_Forecast!$D$11:$D$1010,0))*1,0)</f>
        <v>0</v>
      </c>
      <c r="N207" s="165"/>
      <c r="O207" s="223">
        <v>0</v>
      </c>
      <c r="P207" s="223">
        <v>0</v>
      </c>
      <c r="Q207" s="223">
        <v>0</v>
      </c>
      <c r="R207" s="223">
        <v>0</v>
      </c>
      <c r="S207" s="223">
        <v>0</v>
      </c>
      <c r="T207" s="223">
        <v>0</v>
      </c>
      <c r="U207" s="165"/>
      <c r="V207" s="223">
        <v>0</v>
      </c>
      <c r="W207" s="223">
        <v>0</v>
      </c>
      <c r="X207" s="223">
        <v>0</v>
      </c>
      <c r="Y207" s="223">
        <v>0</v>
      </c>
      <c r="Z207" s="223">
        <v>0</v>
      </c>
      <c r="AA207" s="223">
        <v>0</v>
      </c>
    </row>
    <row r="208" spans="3:27" x14ac:dyDescent="0.2">
      <c r="C208" s="174">
        <f>Forecast_Capex_Input!C212</f>
        <v>201</v>
      </c>
      <c r="D208" s="167" t="str">
        <f>Forecast_Capex_Input!D212</f>
        <v>[Project Name]</v>
      </c>
      <c r="E208" s="167" t="str">
        <f>Forecast_Capex_Input!F212</f>
        <v>[Spare]</v>
      </c>
      <c r="F208" s="167" t="str">
        <f>Forecast_Capex_Input!G212</f>
        <v>[Spare]</v>
      </c>
      <c r="G208" s="167" t="str">
        <f>Forecast_Capex_Input!H212</f>
        <v>[Spare]</v>
      </c>
      <c r="H208" s="167" t="str">
        <f>Forecast_Capex_Input!I212</f>
        <v>N/A</v>
      </c>
      <c r="I208" s="167" t="str">
        <f>Forecast_Capex_Input!J212</f>
        <v>N/A</v>
      </c>
      <c r="J208" s="167" t="str">
        <f>Forecast_Capex_Input!K212</f>
        <v>N/A</v>
      </c>
      <c r="K208" s="167" t="str">
        <f>Forecast_Capex_Input!L212</f>
        <v>N/A</v>
      </c>
      <c r="L208" s="167" t="str">
        <f>Forecast_Capex_Input!M212</f>
        <v>N/A</v>
      </c>
      <c r="M208" s="245">
        <f>IFERROR(INDEX(Capex_Forecast!$AE$11:$AE$1010,MATCH(D208,Capex_Forecast!$D$11:$D$1010,0))*1,0)</f>
        <v>0</v>
      </c>
      <c r="N208" s="165"/>
      <c r="O208" s="223">
        <v>0</v>
      </c>
      <c r="P208" s="223">
        <v>0</v>
      </c>
      <c r="Q208" s="223">
        <v>0</v>
      </c>
      <c r="R208" s="223">
        <v>0</v>
      </c>
      <c r="S208" s="223">
        <v>0</v>
      </c>
      <c r="T208" s="223">
        <v>0</v>
      </c>
      <c r="U208" s="165"/>
      <c r="V208" s="223">
        <v>0</v>
      </c>
      <c r="W208" s="223">
        <v>0</v>
      </c>
      <c r="X208" s="223">
        <v>0</v>
      </c>
      <c r="Y208" s="223">
        <v>0</v>
      </c>
      <c r="Z208" s="223">
        <v>0</v>
      </c>
      <c r="AA208" s="223">
        <v>0</v>
      </c>
    </row>
    <row r="209" spans="1:27" x14ac:dyDescent="0.2">
      <c r="C209" s="174">
        <f>Forecast_Capex_Input!C213</f>
        <v>202</v>
      </c>
      <c r="D209" s="167" t="str">
        <f>Forecast_Capex_Input!D213</f>
        <v>[Project Name]</v>
      </c>
      <c r="E209" s="167" t="str">
        <f>Forecast_Capex_Input!F213</f>
        <v>[Spare]</v>
      </c>
      <c r="F209" s="167" t="str">
        <f>Forecast_Capex_Input!G213</f>
        <v>[Spare]</v>
      </c>
      <c r="G209" s="167" t="str">
        <f>Forecast_Capex_Input!H213</f>
        <v>[Spare]</v>
      </c>
      <c r="H209" s="167" t="str">
        <f>Forecast_Capex_Input!I213</f>
        <v>N/A</v>
      </c>
      <c r="I209" s="167" t="str">
        <f>Forecast_Capex_Input!J213</f>
        <v>N/A</v>
      </c>
      <c r="J209" s="167" t="str">
        <f>Forecast_Capex_Input!K213</f>
        <v>N/A</v>
      </c>
      <c r="K209" s="167" t="str">
        <f>Forecast_Capex_Input!L213</f>
        <v>N/A</v>
      </c>
      <c r="L209" s="167" t="str">
        <f>Forecast_Capex_Input!M213</f>
        <v>N/A</v>
      </c>
      <c r="M209" s="245">
        <f>IFERROR(INDEX(Capex_Forecast!$AE$11:$AE$1010,MATCH(D209,Capex_Forecast!$D$11:$D$1010,0))*1,0)</f>
        <v>0</v>
      </c>
      <c r="N209" s="165"/>
      <c r="O209" s="223">
        <v>0</v>
      </c>
      <c r="P209" s="223">
        <v>0</v>
      </c>
      <c r="Q209" s="223">
        <v>0</v>
      </c>
      <c r="R209" s="223">
        <v>0</v>
      </c>
      <c r="S209" s="223">
        <v>0</v>
      </c>
      <c r="T209" s="223">
        <v>0</v>
      </c>
      <c r="U209" s="165"/>
      <c r="V209" s="223">
        <v>0</v>
      </c>
      <c r="W209" s="223">
        <v>0</v>
      </c>
      <c r="X209" s="223">
        <v>0</v>
      </c>
      <c r="Y209" s="223">
        <v>0</v>
      </c>
      <c r="Z209" s="223">
        <v>0</v>
      </c>
      <c r="AA209" s="223">
        <v>0</v>
      </c>
    </row>
    <row r="210" spans="1:27" x14ac:dyDescent="0.2">
      <c r="C210" s="174">
        <f>Forecast_Capex_Input!C214</f>
        <v>203</v>
      </c>
      <c r="D210" s="167" t="str">
        <f>Forecast_Capex_Input!D214</f>
        <v>[Project Name]</v>
      </c>
      <c r="E210" s="167" t="str">
        <f>Forecast_Capex_Input!F214</f>
        <v>[Spare]</v>
      </c>
      <c r="F210" s="167" t="str">
        <f>Forecast_Capex_Input!G214</f>
        <v>[Spare]</v>
      </c>
      <c r="G210" s="167" t="str">
        <f>Forecast_Capex_Input!H214</f>
        <v>[Spare]</v>
      </c>
      <c r="H210" s="167" t="str">
        <f>Forecast_Capex_Input!I214</f>
        <v>N/A</v>
      </c>
      <c r="I210" s="167" t="str">
        <f>Forecast_Capex_Input!J214</f>
        <v>N/A</v>
      </c>
      <c r="J210" s="167" t="str">
        <f>Forecast_Capex_Input!K214</f>
        <v>N/A</v>
      </c>
      <c r="K210" s="167" t="str">
        <f>Forecast_Capex_Input!L214</f>
        <v>N/A</v>
      </c>
      <c r="L210" s="167" t="str">
        <f>Forecast_Capex_Input!M214</f>
        <v>N/A</v>
      </c>
      <c r="M210" s="245">
        <f>IFERROR(INDEX(Capex_Forecast!$AE$11:$AE$1010,MATCH(D210,Capex_Forecast!$D$11:$D$1010,0))*1,0)</f>
        <v>0</v>
      </c>
      <c r="N210" s="165"/>
      <c r="O210" s="223">
        <v>0</v>
      </c>
      <c r="P210" s="223">
        <v>0</v>
      </c>
      <c r="Q210" s="223">
        <v>0</v>
      </c>
      <c r="R210" s="223">
        <v>0</v>
      </c>
      <c r="S210" s="223">
        <v>0</v>
      </c>
      <c r="T210" s="223">
        <v>0</v>
      </c>
      <c r="U210" s="165"/>
      <c r="V210" s="223">
        <v>0</v>
      </c>
      <c r="W210" s="223">
        <v>0</v>
      </c>
      <c r="X210" s="223">
        <v>0</v>
      </c>
      <c r="Y210" s="223">
        <v>0</v>
      </c>
      <c r="Z210" s="223">
        <v>0</v>
      </c>
      <c r="AA210" s="223">
        <v>0</v>
      </c>
    </row>
    <row r="211" spans="1:27" x14ac:dyDescent="0.2">
      <c r="C211" s="174">
        <f>Forecast_Capex_Input!C215</f>
        <v>204</v>
      </c>
      <c r="D211" s="167" t="str">
        <f>Forecast_Capex_Input!D215</f>
        <v>[Project Name]</v>
      </c>
      <c r="E211" s="167" t="str">
        <f>Forecast_Capex_Input!F215</f>
        <v>[Spare]</v>
      </c>
      <c r="F211" s="167" t="str">
        <f>Forecast_Capex_Input!G215</f>
        <v>[Spare]</v>
      </c>
      <c r="G211" s="167" t="str">
        <f>Forecast_Capex_Input!H215</f>
        <v>[Spare]</v>
      </c>
      <c r="H211" s="167" t="str">
        <f>Forecast_Capex_Input!I215</f>
        <v>N/A</v>
      </c>
      <c r="I211" s="167" t="str">
        <f>Forecast_Capex_Input!J215</f>
        <v>N/A</v>
      </c>
      <c r="J211" s="167" t="str">
        <f>Forecast_Capex_Input!K215</f>
        <v>N/A</v>
      </c>
      <c r="K211" s="167" t="str">
        <f>Forecast_Capex_Input!L215</f>
        <v>N/A</v>
      </c>
      <c r="L211" s="167" t="str">
        <f>Forecast_Capex_Input!M215</f>
        <v>N/A</v>
      </c>
      <c r="M211" s="245">
        <f>IFERROR(INDEX(Capex_Forecast!$AE$11:$AE$1010,MATCH(D211,Capex_Forecast!$D$11:$D$1010,0))*1,0)</f>
        <v>0</v>
      </c>
      <c r="N211" s="165"/>
      <c r="O211" s="223">
        <v>0</v>
      </c>
      <c r="P211" s="223">
        <v>0</v>
      </c>
      <c r="Q211" s="223">
        <v>0</v>
      </c>
      <c r="R211" s="223">
        <v>0</v>
      </c>
      <c r="S211" s="223">
        <v>0</v>
      </c>
      <c r="T211" s="223">
        <v>0</v>
      </c>
      <c r="U211" s="165"/>
      <c r="V211" s="223">
        <v>0</v>
      </c>
      <c r="W211" s="223">
        <v>0</v>
      </c>
      <c r="X211" s="223">
        <v>0</v>
      </c>
      <c r="Y211" s="223">
        <v>0</v>
      </c>
      <c r="Z211" s="223">
        <v>0</v>
      </c>
      <c r="AA211" s="223">
        <v>0</v>
      </c>
    </row>
    <row r="212" spans="1:27" x14ac:dyDescent="0.2">
      <c r="C212" s="174">
        <f>Forecast_Capex_Input!C216</f>
        <v>205</v>
      </c>
      <c r="D212" s="167" t="str">
        <f>Forecast_Capex_Input!D216</f>
        <v>[Project Name]</v>
      </c>
      <c r="E212" s="167" t="str">
        <f>Forecast_Capex_Input!F216</f>
        <v>[Spare]</v>
      </c>
      <c r="F212" s="167" t="str">
        <f>Forecast_Capex_Input!G216</f>
        <v>[Spare]</v>
      </c>
      <c r="G212" s="167" t="str">
        <f>Forecast_Capex_Input!H216</f>
        <v>[Spare]</v>
      </c>
      <c r="H212" s="167" t="str">
        <f>Forecast_Capex_Input!I216</f>
        <v>N/A</v>
      </c>
      <c r="I212" s="167" t="str">
        <f>Forecast_Capex_Input!J216</f>
        <v>N/A</v>
      </c>
      <c r="J212" s="167" t="str">
        <f>Forecast_Capex_Input!K216</f>
        <v>N/A</v>
      </c>
      <c r="K212" s="167" t="str">
        <f>Forecast_Capex_Input!L216</f>
        <v>N/A</v>
      </c>
      <c r="L212" s="167" t="str">
        <f>Forecast_Capex_Input!M216</f>
        <v>N/A</v>
      </c>
      <c r="M212" s="245">
        <f>IFERROR(INDEX(Capex_Forecast!$AE$11:$AE$1010,MATCH(D212,Capex_Forecast!$D$11:$D$1010,0))*1,0)</f>
        <v>0</v>
      </c>
      <c r="N212" s="165"/>
      <c r="O212" s="223">
        <v>0</v>
      </c>
      <c r="P212" s="223">
        <v>0</v>
      </c>
      <c r="Q212" s="223">
        <v>0</v>
      </c>
      <c r="R212" s="223">
        <v>0</v>
      </c>
      <c r="S212" s="223">
        <v>0</v>
      </c>
      <c r="T212" s="223">
        <v>0</v>
      </c>
      <c r="U212" s="165"/>
      <c r="V212" s="223">
        <v>0</v>
      </c>
      <c r="W212" s="223">
        <v>0</v>
      </c>
      <c r="X212" s="223">
        <v>0</v>
      </c>
      <c r="Y212" s="223">
        <v>0</v>
      </c>
      <c r="Z212" s="223">
        <v>0</v>
      </c>
      <c r="AA212" s="223">
        <v>0</v>
      </c>
    </row>
    <row r="213" spans="1:27" x14ac:dyDescent="0.2">
      <c r="C213" s="174">
        <f>Forecast_Capex_Input!C217</f>
        <v>206</v>
      </c>
      <c r="D213" s="167" t="str">
        <f>Forecast_Capex_Input!D217</f>
        <v>[Project Name]</v>
      </c>
      <c r="E213" s="167" t="str">
        <f>Forecast_Capex_Input!F217</f>
        <v>[Spare]</v>
      </c>
      <c r="F213" s="167" t="str">
        <f>Forecast_Capex_Input!G217</f>
        <v>[Spare]</v>
      </c>
      <c r="G213" s="167" t="str">
        <f>Forecast_Capex_Input!H217</f>
        <v>[Spare]</v>
      </c>
      <c r="H213" s="167" t="str">
        <f>Forecast_Capex_Input!I217</f>
        <v>N/A</v>
      </c>
      <c r="I213" s="167" t="str">
        <f>Forecast_Capex_Input!J217</f>
        <v>N/A</v>
      </c>
      <c r="J213" s="167" t="str">
        <f>Forecast_Capex_Input!K217</f>
        <v>N/A</v>
      </c>
      <c r="K213" s="167" t="str">
        <f>Forecast_Capex_Input!L217</f>
        <v>N/A</v>
      </c>
      <c r="L213" s="167" t="str">
        <f>Forecast_Capex_Input!M217</f>
        <v>N/A</v>
      </c>
      <c r="M213" s="245">
        <f>IFERROR(INDEX(Capex_Forecast!$AE$11:$AE$1010,MATCH(D213,Capex_Forecast!$D$11:$D$1010,0))*1,0)</f>
        <v>0</v>
      </c>
      <c r="N213" s="165"/>
      <c r="O213" s="223">
        <v>0</v>
      </c>
      <c r="P213" s="223">
        <v>0</v>
      </c>
      <c r="Q213" s="223">
        <v>0</v>
      </c>
      <c r="R213" s="223">
        <v>0</v>
      </c>
      <c r="S213" s="223">
        <v>0</v>
      </c>
      <c r="T213" s="223">
        <v>0</v>
      </c>
      <c r="U213" s="165"/>
      <c r="V213" s="223">
        <v>0</v>
      </c>
      <c r="W213" s="223">
        <v>0</v>
      </c>
      <c r="X213" s="223">
        <v>0</v>
      </c>
      <c r="Y213" s="223">
        <v>0</v>
      </c>
      <c r="Z213" s="223">
        <v>0</v>
      </c>
      <c r="AA213" s="223">
        <v>0</v>
      </c>
    </row>
    <row r="214" spans="1:27" x14ac:dyDescent="0.2">
      <c r="C214" s="174">
        <f>Forecast_Capex_Input!C218</f>
        <v>207</v>
      </c>
      <c r="D214" s="167" t="str">
        <f>Forecast_Capex_Input!D218</f>
        <v>[Project Name]</v>
      </c>
      <c r="E214" s="167" t="str">
        <f>Forecast_Capex_Input!F218</f>
        <v>[Spare]</v>
      </c>
      <c r="F214" s="167" t="str">
        <f>Forecast_Capex_Input!G218</f>
        <v>[Spare]</v>
      </c>
      <c r="G214" s="167" t="str">
        <f>Forecast_Capex_Input!H218</f>
        <v>[Spare]</v>
      </c>
      <c r="H214" s="167" t="str">
        <f>Forecast_Capex_Input!I218</f>
        <v>N/A</v>
      </c>
      <c r="I214" s="167" t="str">
        <f>Forecast_Capex_Input!J218</f>
        <v>N/A</v>
      </c>
      <c r="J214" s="167" t="str">
        <f>Forecast_Capex_Input!K218</f>
        <v>N/A</v>
      </c>
      <c r="K214" s="167" t="str">
        <f>Forecast_Capex_Input!L218</f>
        <v>N/A</v>
      </c>
      <c r="L214" s="167" t="str">
        <f>Forecast_Capex_Input!M218</f>
        <v>N/A</v>
      </c>
      <c r="M214" s="245">
        <f>IFERROR(INDEX(Capex_Forecast!$AE$11:$AE$1010,MATCH(D214,Capex_Forecast!$D$11:$D$1010,0))*1,0)</f>
        <v>0</v>
      </c>
      <c r="N214" s="165"/>
      <c r="O214" s="223">
        <v>0</v>
      </c>
      <c r="P214" s="223">
        <v>0</v>
      </c>
      <c r="Q214" s="223">
        <v>0</v>
      </c>
      <c r="R214" s="223">
        <v>0</v>
      </c>
      <c r="S214" s="223">
        <v>0</v>
      </c>
      <c r="T214" s="223">
        <v>0</v>
      </c>
      <c r="U214" s="165"/>
      <c r="V214" s="223">
        <v>0</v>
      </c>
      <c r="W214" s="223">
        <v>0</v>
      </c>
      <c r="X214" s="223">
        <v>0</v>
      </c>
      <c r="Y214" s="223">
        <v>0</v>
      </c>
      <c r="Z214" s="223">
        <v>0</v>
      </c>
      <c r="AA214" s="223">
        <v>0</v>
      </c>
    </row>
    <row r="215" spans="1:27" x14ac:dyDescent="0.2">
      <c r="C215" s="174">
        <f>Forecast_Capex_Input!C219</f>
        <v>208</v>
      </c>
      <c r="D215" s="167" t="str">
        <f>Forecast_Capex_Input!D219</f>
        <v>[Project Name]</v>
      </c>
      <c r="E215" s="167" t="str">
        <f>Forecast_Capex_Input!F219</f>
        <v>[Spare]</v>
      </c>
      <c r="F215" s="167" t="str">
        <f>Forecast_Capex_Input!G219</f>
        <v>[Spare]</v>
      </c>
      <c r="G215" s="167" t="str">
        <f>Forecast_Capex_Input!H219</f>
        <v>[Spare]</v>
      </c>
      <c r="H215" s="167" t="str">
        <f>Forecast_Capex_Input!I219</f>
        <v>N/A</v>
      </c>
      <c r="I215" s="167" t="str">
        <f>Forecast_Capex_Input!J219</f>
        <v>N/A</v>
      </c>
      <c r="J215" s="167" t="str">
        <f>Forecast_Capex_Input!K219</f>
        <v>N/A</v>
      </c>
      <c r="K215" s="167" t="str">
        <f>Forecast_Capex_Input!L219</f>
        <v>N/A</v>
      </c>
      <c r="L215" s="167" t="str">
        <f>Forecast_Capex_Input!M219</f>
        <v>N/A</v>
      </c>
      <c r="M215" s="245">
        <f>IFERROR(INDEX(Capex_Forecast!$AE$11:$AE$1010,MATCH(D215,Capex_Forecast!$D$11:$D$1010,0))*1,0)</f>
        <v>0</v>
      </c>
      <c r="N215" s="165"/>
      <c r="O215" s="223">
        <v>0</v>
      </c>
      <c r="P215" s="223">
        <v>0</v>
      </c>
      <c r="Q215" s="223">
        <v>0</v>
      </c>
      <c r="R215" s="223">
        <v>0</v>
      </c>
      <c r="S215" s="223">
        <v>0</v>
      </c>
      <c r="T215" s="223">
        <v>0</v>
      </c>
      <c r="U215" s="165"/>
      <c r="V215" s="223">
        <v>0</v>
      </c>
      <c r="W215" s="223">
        <v>0</v>
      </c>
      <c r="X215" s="223">
        <v>0</v>
      </c>
      <c r="Y215" s="223">
        <v>0</v>
      </c>
      <c r="Z215" s="223">
        <v>0</v>
      </c>
      <c r="AA215" s="223">
        <v>0</v>
      </c>
    </row>
    <row r="216" spans="1:27" x14ac:dyDescent="0.2">
      <c r="C216" s="174">
        <f>Forecast_Capex_Input!C220</f>
        <v>209</v>
      </c>
      <c r="D216" s="167" t="str">
        <f>Forecast_Capex_Input!D220</f>
        <v>[Project Name]</v>
      </c>
      <c r="E216" s="167" t="str">
        <f>Forecast_Capex_Input!F220</f>
        <v>[Spare]</v>
      </c>
      <c r="F216" s="167" t="str">
        <f>Forecast_Capex_Input!G220</f>
        <v>[Spare]</v>
      </c>
      <c r="G216" s="167" t="str">
        <f>Forecast_Capex_Input!H220</f>
        <v>[Spare]</v>
      </c>
      <c r="H216" s="167" t="str">
        <f>Forecast_Capex_Input!I220</f>
        <v>N/A</v>
      </c>
      <c r="I216" s="167" t="str">
        <f>Forecast_Capex_Input!J220</f>
        <v>N/A</v>
      </c>
      <c r="J216" s="167" t="str">
        <f>Forecast_Capex_Input!K220</f>
        <v>N/A</v>
      </c>
      <c r="K216" s="167" t="str">
        <f>Forecast_Capex_Input!L220</f>
        <v>N/A</v>
      </c>
      <c r="L216" s="167" t="str">
        <f>Forecast_Capex_Input!M220</f>
        <v>N/A</v>
      </c>
      <c r="M216" s="245">
        <f>IFERROR(INDEX(Capex_Forecast!$AE$11:$AE$1010,MATCH(D216,Capex_Forecast!$D$11:$D$1010,0))*1,0)</f>
        <v>0</v>
      </c>
      <c r="N216" s="165"/>
      <c r="O216" s="223">
        <v>0</v>
      </c>
      <c r="P216" s="223">
        <v>0</v>
      </c>
      <c r="Q216" s="223">
        <v>0</v>
      </c>
      <c r="R216" s="223">
        <v>0</v>
      </c>
      <c r="S216" s="223">
        <v>0</v>
      </c>
      <c r="T216" s="223">
        <v>0</v>
      </c>
      <c r="U216" s="165"/>
      <c r="V216" s="223">
        <v>0</v>
      </c>
      <c r="W216" s="223">
        <v>0</v>
      </c>
      <c r="X216" s="223">
        <v>0</v>
      </c>
      <c r="Y216" s="223">
        <v>0</v>
      </c>
      <c r="Z216" s="223">
        <v>0</v>
      </c>
      <c r="AA216" s="223">
        <v>0</v>
      </c>
    </row>
    <row r="217" spans="1:27" x14ac:dyDescent="0.2">
      <c r="C217" s="174">
        <f>Forecast_Capex_Input!C221</f>
        <v>210</v>
      </c>
      <c r="D217" s="167" t="str">
        <f>Forecast_Capex_Input!D221</f>
        <v>[Project Name]</v>
      </c>
      <c r="E217" s="167" t="str">
        <f>Forecast_Capex_Input!F221</f>
        <v>[Spare]</v>
      </c>
      <c r="F217" s="167" t="str">
        <f>Forecast_Capex_Input!G221</f>
        <v>[Spare]</v>
      </c>
      <c r="G217" s="167" t="str">
        <f>Forecast_Capex_Input!H221</f>
        <v>[Spare]</v>
      </c>
      <c r="H217" s="167" t="str">
        <f>Forecast_Capex_Input!I221</f>
        <v>N/A</v>
      </c>
      <c r="I217" s="167" t="str">
        <f>Forecast_Capex_Input!J221</f>
        <v>N/A</v>
      </c>
      <c r="J217" s="167" t="str">
        <f>Forecast_Capex_Input!K221</f>
        <v>N/A</v>
      </c>
      <c r="K217" s="167" t="str">
        <f>Forecast_Capex_Input!L221</f>
        <v>N/A</v>
      </c>
      <c r="L217" s="167" t="str">
        <f>Forecast_Capex_Input!M221</f>
        <v>N/A</v>
      </c>
      <c r="M217" s="245">
        <f>IFERROR(INDEX(Capex_Forecast!$AE$11:$AE$1010,MATCH(D217,Capex_Forecast!$D$11:$D$1010,0))*1,0)</f>
        <v>0</v>
      </c>
      <c r="N217" s="165"/>
      <c r="O217" s="223">
        <v>0</v>
      </c>
      <c r="P217" s="223">
        <v>0</v>
      </c>
      <c r="Q217" s="223">
        <v>0</v>
      </c>
      <c r="R217" s="223">
        <v>0</v>
      </c>
      <c r="S217" s="223">
        <v>0</v>
      </c>
      <c r="T217" s="223">
        <v>0</v>
      </c>
      <c r="U217" s="165"/>
      <c r="V217" s="223">
        <v>0</v>
      </c>
      <c r="W217" s="223">
        <v>0</v>
      </c>
      <c r="X217" s="223">
        <v>0</v>
      </c>
      <c r="Y217" s="223">
        <v>0</v>
      </c>
      <c r="Z217" s="223">
        <v>0</v>
      </c>
      <c r="AA217" s="223">
        <v>0</v>
      </c>
    </row>
    <row r="218" spans="1:27" x14ac:dyDescent="0.2">
      <c r="C218" s="174">
        <f>Forecast_Capex_Input!C222</f>
        <v>211</v>
      </c>
      <c r="D218" s="167" t="str">
        <f>Forecast_Capex_Input!D222</f>
        <v>[Project Name]</v>
      </c>
      <c r="E218" s="167" t="str">
        <f>Forecast_Capex_Input!F222</f>
        <v>[Spare]</v>
      </c>
      <c r="F218" s="167" t="str">
        <f>Forecast_Capex_Input!G222</f>
        <v>[Spare]</v>
      </c>
      <c r="G218" s="167" t="str">
        <f>Forecast_Capex_Input!H222</f>
        <v>[Spare]</v>
      </c>
      <c r="H218" s="167" t="str">
        <f>Forecast_Capex_Input!I222</f>
        <v>N/A</v>
      </c>
      <c r="I218" s="167" t="str">
        <f>Forecast_Capex_Input!J222</f>
        <v>N/A</v>
      </c>
      <c r="J218" s="167" t="str">
        <f>Forecast_Capex_Input!K222</f>
        <v>N/A</v>
      </c>
      <c r="K218" s="167" t="str">
        <f>Forecast_Capex_Input!L222</f>
        <v>N/A</v>
      </c>
      <c r="L218" s="167" t="str">
        <f>Forecast_Capex_Input!M222</f>
        <v>N/A</v>
      </c>
      <c r="M218" s="245">
        <f>IFERROR(INDEX(Capex_Forecast!$AE$11:$AE$1010,MATCH(D218,Capex_Forecast!$D$11:$D$1010,0))*1,0)</f>
        <v>0</v>
      </c>
      <c r="N218" s="165"/>
      <c r="O218" s="223">
        <v>0</v>
      </c>
      <c r="P218" s="223">
        <v>0</v>
      </c>
      <c r="Q218" s="223">
        <v>0</v>
      </c>
      <c r="R218" s="223">
        <v>0</v>
      </c>
      <c r="S218" s="223">
        <v>0</v>
      </c>
      <c r="T218" s="223">
        <v>0</v>
      </c>
      <c r="U218" s="165"/>
      <c r="V218" s="223">
        <v>0</v>
      </c>
      <c r="W218" s="223">
        <v>0</v>
      </c>
      <c r="X218" s="223">
        <v>0</v>
      </c>
      <c r="Y218" s="223">
        <v>0</v>
      </c>
      <c r="Z218" s="223">
        <v>0</v>
      </c>
      <c r="AA218" s="223">
        <v>0</v>
      </c>
    </row>
    <row r="219" spans="1:27" x14ac:dyDescent="0.2">
      <c r="C219" s="174">
        <f>Forecast_Capex_Input!C223</f>
        <v>212</v>
      </c>
      <c r="D219" s="167" t="str">
        <f>Forecast_Capex_Input!D223</f>
        <v>[Project Name]</v>
      </c>
      <c r="E219" s="167" t="str">
        <f>Forecast_Capex_Input!F223</f>
        <v>[Spare]</v>
      </c>
      <c r="F219" s="167" t="str">
        <f>Forecast_Capex_Input!G223</f>
        <v>[Spare]</v>
      </c>
      <c r="G219" s="167" t="str">
        <f>Forecast_Capex_Input!H223</f>
        <v>[Spare]</v>
      </c>
      <c r="H219" s="167" t="str">
        <f>Forecast_Capex_Input!I223</f>
        <v>N/A</v>
      </c>
      <c r="I219" s="167" t="str">
        <f>Forecast_Capex_Input!J223</f>
        <v>N/A</v>
      </c>
      <c r="J219" s="167" t="str">
        <f>Forecast_Capex_Input!K223</f>
        <v>N/A</v>
      </c>
      <c r="K219" s="167" t="str">
        <f>Forecast_Capex_Input!L223</f>
        <v>N/A</v>
      </c>
      <c r="L219" s="167" t="str">
        <f>Forecast_Capex_Input!M223</f>
        <v>N/A</v>
      </c>
      <c r="M219" s="245">
        <f>IFERROR(INDEX(Capex_Forecast!$AE$11:$AE$1010,MATCH(D219,Capex_Forecast!$D$11:$D$1010,0))*1,0)</f>
        <v>0</v>
      </c>
      <c r="N219" s="165"/>
      <c r="O219" s="223">
        <v>0</v>
      </c>
      <c r="P219" s="223">
        <v>0</v>
      </c>
      <c r="Q219" s="223">
        <v>0</v>
      </c>
      <c r="R219" s="223">
        <v>0</v>
      </c>
      <c r="S219" s="223">
        <v>0</v>
      </c>
      <c r="T219" s="223">
        <v>0</v>
      </c>
      <c r="U219" s="165"/>
      <c r="V219" s="223">
        <v>0</v>
      </c>
      <c r="W219" s="223">
        <v>0</v>
      </c>
      <c r="X219" s="223">
        <v>0</v>
      </c>
      <c r="Y219" s="223">
        <v>0</v>
      </c>
      <c r="Z219" s="223">
        <v>0</v>
      </c>
      <c r="AA219" s="223">
        <v>0</v>
      </c>
    </row>
    <row r="220" spans="1:27" x14ac:dyDescent="0.2">
      <c r="C220" s="165"/>
      <c r="D220" s="165"/>
      <c r="E220" s="165"/>
      <c r="F220" s="165"/>
      <c r="G220" s="165"/>
      <c r="H220" s="165"/>
      <c r="I220" s="165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</row>
    <row r="221" spans="1:27" x14ac:dyDescent="0.2">
      <c r="C221" s="165"/>
      <c r="D221" s="244" t="s">
        <v>144</v>
      </c>
      <c r="E221" s="244" t="str">
        <f t="shared" ref="E221:M221" si="0">NA</f>
        <v>N/A</v>
      </c>
      <c r="F221" s="244" t="str">
        <f t="shared" si="0"/>
        <v>N/A</v>
      </c>
      <c r="G221" s="244" t="str">
        <f t="shared" si="0"/>
        <v>N/A</v>
      </c>
      <c r="H221" s="244" t="str">
        <f t="shared" si="0"/>
        <v>N/A</v>
      </c>
      <c r="I221" s="244" t="str">
        <f t="shared" si="0"/>
        <v>N/A</v>
      </c>
      <c r="J221" s="244" t="str">
        <f t="shared" si="0"/>
        <v>N/A</v>
      </c>
      <c r="K221" s="244" t="str">
        <f t="shared" si="0"/>
        <v>N/A</v>
      </c>
      <c r="L221" s="244" t="str">
        <f t="shared" si="0"/>
        <v>N/A</v>
      </c>
      <c r="M221" s="246" t="str">
        <f t="shared" si="0"/>
        <v>N/A</v>
      </c>
      <c r="N221" s="165"/>
      <c r="O221" s="239">
        <v>228.43460352630717</v>
      </c>
      <c r="P221" s="239">
        <v>277.66243831781799</v>
      </c>
      <c r="Q221" s="239">
        <v>248.40693617750424</v>
      </c>
      <c r="R221" s="239">
        <v>217.70560421678888</v>
      </c>
      <c r="S221" s="239">
        <v>253.5199005739284</v>
      </c>
      <c r="T221" s="239">
        <v>1225.7294828123472</v>
      </c>
      <c r="U221" s="165"/>
      <c r="V221" s="239">
        <v>258.85121147614944</v>
      </c>
      <c r="W221" s="239">
        <v>310.95427284372443</v>
      </c>
      <c r="X221" s="239">
        <v>280.88329116116779</v>
      </c>
      <c r="Y221" s="239">
        <v>249.34324983925268</v>
      </c>
      <c r="Z221" s="239">
        <v>286.22296461597392</v>
      </c>
      <c r="AA221" s="239">
        <v>1386.2549899362677</v>
      </c>
    </row>
    <row r="222" spans="1:27" x14ac:dyDescent="0.2"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247"/>
      <c r="N222" s="247"/>
      <c r="O222" s="247"/>
      <c r="P222" s="247"/>
      <c r="Q222" s="247"/>
      <c r="R222" s="247"/>
      <c r="S222" s="247"/>
      <c r="T222" s="247"/>
      <c r="U222" s="165"/>
      <c r="V222" s="165"/>
      <c r="W222" s="165"/>
      <c r="X222" s="165"/>
      <c r="Y222" s="165"/>
      <c r="Z222" s="165"/>
      <c r="AA222" s="165"/>
    </row>
    <row r="223" spans="1:27" x14ac:dyDescent="0.2">
      <c r="C223" s="165"/>
      <c r="D223" s="168" t="s">
        <v>425</v>
      </c>
      <c r="E223" s="167" t="s">
        <v>15</v>
      </c>
      <c r="F223" s="167" t="s">
        <v>15</v>
      </c>
      <c r="G223" s="167" t="s">
        <v>15</v>
      </c>
      <c r="H223" s="167" t="s">
        <v>15</v>
      </c>
      <c r="I223" s="167" t="s">
        <v>15</v>
      </c>
      <c r="J223" s="167" t="s">
        <v>15</v>
      </c>
      <c r="K223" s="167" t="s">
        <v>15</v>
      </c>
      <c r="L223" s="167" t="s">
        <v>15</v>
      </c>
      <c r="M223" s="172" t="s">
        <v>15</v>
      </c>
      <c r="N223" s="165"/>
      <c r="O223" s="223">
        <v>225.84768360436772</v>
      </c>
      <c r="P223" s="223">
        <v>268.68369244351362</v>
      </c>
      <c r="Q223" s="223">
        <v>243.81189225619337</v>
      </c>
      <c r="R223" s="223">
        <v>217.68120826747293</v>
      </c>
      <c r="S223" s="223">
        <v>253.5199005739284</v>
      </c>
      <c r="T223" s="223">
        <v>1209.5443771454761</v>
      </c>
      <c r="U223" s="165"/>
      <c r="V223" s="223">
        <v>256.02113880931699</v>
      </c>
      <c r="W223" s="223">
        <v>301.13158638721711</v>
      </c>
      <c r="X223" s="223">
        <v>275.85634460039165</v>
      </c>
      <c r="Y223" s="223">
        <v>249.31656083788278</v>
      </c>
      <c r="Z223" s="223">
        <v>286.22296461597392</v>
      </c>
      <c r="AA223" s="223">
        <v>1368.5485952507825</v>
      </c>
    </row>
    <row r="224" spans="1:27" x14ac:dyDescent="0.2">
      <c r="A224" s="137">
        <f>SUM(O224:AA224)</f>
        <v>0</v>
      </c>
      <c r="C224" s="165"/>
      <c r="D224" s="168" t="s">
        <v>424</v>
      </c>
      <c r="E224" s="167" t="s">
        <v>15</v>
      </c>
      <c r="F224" s="167" t="s">
        <v>15</v>
      </c>
      <c r="G224" s="167" t="s">
        <v>15</v>
      </c>
      <c r="H224" s="167" t="s">
        <v>15</v>
      </c>
      <c r="I224" s="167" t="s">
        <v>15</v>
      </c>
      <c r="J224" s="167" t="s">
        <v>15</v>
      </c>
      <c r="K224" s="167" t="s">
        <v>15</v>
      </c>
      <c r="L224" s="167" t="s">
        <v>15</v>
      </c>
      <c r="M224" s="172" t="s">
        <v>15</v>
      </c>
      <c r="N224" s="202"/>
      <c r="O224" s="202">
        <f>IF(ROUND(Capex_Forecast!AN1012-O221,Round_DP)&lt;&gt;0,1,0)</f>
        <v>0</v>
      </c>
      <c r="P224" s="202">
        <f>IF(ROUND(Capex_Forecast!AO1012-P221,Round_DP)&lt;&gt;0,1,0)</f>
        <v>0</v>
      </c>
      <c r="Q224" s="202">
        <f>IF(ROUND(Capex_Forecast!AP1012-Q221,Round_DP)&lt;&gt;0,1,0)</f>
        <v>0</v>
      </c>
      <c r="R224" s="202">
        <f>IF(ROUND(Capex_Forecast!AQ1012-R221,Round_DP)&lt;&gt;0,1,0)</f>
        <v>0</v>
      </c>
      <c r="S224" s="202">
        <f>IF(ROUND(Capex_Forecast!AR1012-S221,Round_DP)&lt;&gt;0,1,0)</f>
        <v>0</v>
      </c>
      <c r="T224" s="165"/>
      <c r="U224" s="165"/>
      <c r="V224" s="202">
        <f>IF(ROUND(Capex_Forecast!BI1012-V221,Round_DP)&lt;&gt;0,1,0)</f>
        <v>0</v>
      </c>
      <c r="W224" s="202">
        <f>IF(ROUND(Capex_Forecast!BJ1012-W221,Round_DP)&lt;&gt;0,1,0)</f>
        <v>0</v>
      </c>
      <c r="X224" s="202">
        <f>IF(ROUND(Capex_Forecast!BK1012-X221,Round_DP)&lt;&gt;0,1,0)</f>
        <v>0</v>
      </c>
      <c r="Y224" s="202">
        <f>IF(ROUND(Capex_Forecast!BL1012-Y221,Round_DP)&lt;&gt;0,1,0)</f>
        <v>0</v>
      </c>
      <c r="Z224" s="202">
        <f>IF(ROUND(Capex_Forecast!BM1012-Z221,Round_DP)&lt;&gt;0,1,0)</f>
        <v>0</v>
      </c>
      <c r="AA224" s="165"/>
    </row>
    <row r="225" spans="2:27" x14ac:dyDescent="0.2"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</row>
    <row r="226" spans="2:27" s="6" customFormat="1" ht="18" x14ac:dyDescent="0.2">
      <c r="B226" s="6" t="s">
        <v>218</v>
      </c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</row>
    <row r="227" spans="2:27" x14ac:dyDescent="0.2"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</row>
    <row r="228" spans="2:27" ht="15.75" x14ac:dyDescent="0.2"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  <c r="M228" s="165"/>
      <c r="N228" s="165"/>
      <c r="O228" s="179" t="s">
        <v>228</v>
      </c>
      <c r="P228" s="179"/>
      <c r="Q228" s="179"/>
      <c r="R228" s="179"/>
      <c r="S228" s="179"/>
      <c r="T228" s="179"/>
      <c r="U228" s="165"/>
      <c r="V228" s="165"/>
      <c r="W228" s="165"/>
      <c r="X228" s="165"/>
      <c r="Y228" s="165"/>
      <c r="Z228" s="165"/>
      <c r="AA228" s="165"/>
    </row>
    <row r="229" spans="2:27" ht="45" x14ac:dyDescent="0.2">
      <c r="B229" s="39" t="s">
        <v>446</v>
      </c>
      <c r="C229" s="178" t="str">
        <f>Contin_Proj_Input!D8</f>
        <v>ID</v>
      </c>
      <c r="D229" s="178" t="str">
        <f>Contin_Proj_Input!G8</f>
        <v>Project Name</v>
      </c>
      <c r="E229" s="178" t="s">
        <v>224</v>
      </c>
      <c r="F229" s="178" t="s">
        <v>447</v>
      </c>
      <c r="G229" s="178" t="s">
        <v>448</v>
      </c>
      <c r="H229" s="178" t="str">
        <f t="shared" ref="H229:M229" si="1">NA</f>
        <v>N/A</v>
      </c>
      <c r="I229" s="178" t="str">
        <f t="shared" si="1"/>
        <v>N/A</v>
      </c>
      <c r="J229" s="178" t="str">
        <f t="shared" si="1"/>
        <v>N/A</v>
      </c>
      <c r="K229" s="178" t="str">
        <f t="shared" si="1"/>
        <v>N/A</v>
      </c>
      <c r="L229" s="178" t="str">
        <f t="shared" si="1"/>
        <v>N/A</v>
      </c>
      <c r="M229" s="178" t="str">
        <f t="shared" si="1"/>
        <v>N/A</v>
      </c>
      <c r="N229" s="165"/>
      <c r="O229" s="224" t="s">
        <v>419</v>
      </c>
      <c r="P229" s="224" t="s">
        <v>420</v>
      </c>
      <c r="Q229" s="224" t="s">
        <v>421</v>
      </c>
      <c r="R229" s="224" t="s">
        <v>422</v>
      </c>
      <c r="S229" s="224" t="s">
        <v>423</v>
      </c>
      <c r="T229" s="224" t="s">
        <v>403</v>
      </c>
      <c r="U229" s="165"/>
      <c r="V229" s="224" t="s">
        <v>463</v>
      </c>
      <c r="W229" s="165"/>
      <c r="X229" s="165"/>
      <c r="Y229" s="165"/>
      <c r="Z229" s="165"/>
      <c r="AA229" s="165"/>
    </row>
    <row r="230" spans="2:27" x14ac:dyDescent="0.2">
      <c r="B230" s="31">
        <f>IF(ISERROR(MATCH(D230,Contin_Proj_Input!G$9:G$83,0)),0,MATCH(D230,Contin_Proj_Input!G$9:G$83,0))</f>
        <v>42</v>
      </c>
      <c r="C230" s="167" cm="1">
        <f t="array" ref="C230">IF($B230=0,"",INDEX(Contin_Proj_Input!D$9:D$83,$B230))</f>
        <v>1903</v>
      </c>
      <c r="D230" s="175" t="s">
        <v>426</v>
      </c>
      <c r="E230" s="167" t="str" cm="1">
        <f t="array" ref="E230">IF($B230=0,"",INDEX(Contin_Proj_Input!H$9:H$83,$B230))</f>
        <v>Economic Benefits</v>
      </c>
      <c r="F230" s="175" t="s">
        <v>450</v>
      </c>
      <c r="G230" s="175" t="s">
        <v>453</v>
      </c>
      <c r="H230" s="167" t="s">
        <v>15</v>
      </c>
      <c r="I230" s="167" t="s">
        <v>15</v>
      </c>
      <c r="J230" s="167" t="s">
        <v>15</v>
      </c>
      <c r="K230" s="167" t="s">
        <v>15</v>
      </c>
      <c r="L230" s="167" t="s">
        <v>15</v>
      </c>
      <c r="M230" s="167" t="s">
        <v>15</v>
      </c>
      <c r="N230" s="165"/>
      <c r="O230" s="223">
        <v>21.275029687499995</v>
      </c>
      <c r="P230" s="223">
        <v>63.825089062499991</v>
      </c>
      <c r="Q230" s="223">
        <v>404.22556406249993</v>
      </c>
      <c r="R230" s="223">
        <v>205.65862031249995</v>
      </c>
      <c r="S230" s="223">
        <v>0</v>
      </c>
      <c r="T230" s="223">
        <v>694.98430312499988</v>
      </c>
      <c r="U230" s="165"/>
      <c r="V230" s="223">
        <v>709.16765624999982</v>
      </c>
      <c r="W230" s="165"/>
      <c r="X230" s="165"/>
      <c r="Y230" s="165"/>
      <c r="Z230" s="165"/>
      <c r="AA230" s="165"/>
    </row>
    <row r="231" spans="2:27" x14ac:dyDescent="0.2">
      <c r="B231" s="31">
        <f>IF(ISERROR(MATCH(D231,Contin_Proj_Input!G$9:G$83,0)),0,MATCH(D231,Contin_Proj_Input!G$9:G$83,0))</f>
        <v>0</v>
      </c>
      <c r="C231" s="167" t="str" cm="1">
        <f t="array" ref="C231">IF($B231=0,"",INDEX(Contin_Proj_Input!D$9:D$83,$B231))</f>
        <v/>
      </c>
      <c r="D231" s="175" t="s">
        <v>427</v>
      </c>
      <c r="E231" s="167" t="str" cm="1">
        <f t="array" ref="E231">IF($B231=0,"",INDEX(Contin_Proj_Input!H$9:H$83,$B231))</f>
        <v/>
      </c>
      <c r="F231" s="175" t="s">
        <v>450</v>
      </c>
      <c r="G231" s="175" t="s">
        <v>449</v>
      </c>
      <c r="H231" s="167" t="s">
        <v>15</v>
      </c>
      <c r="I231" s="167" t="s">
        <v>15</v>
      </c>
      <c r="J231" s="167" t="s">
        <v>15</v>
      </c>
      <c r="K231" s="167" t="s">
        <v>15</v>
      </c>
      <c r="L231" s="167" t="s">
        <v>15</v>
      </c>
      <c r="M231" s="167" t="s">
        <v>15</v>
      </c>
      <c r="N231" s="165"/>
      <c r="O231" s="223">
        <v>0</v>
      </c>
      <c r="P231" s="223">
        <v>0</v>
      </c>
      <c r="Q231" s="223">
        <v>0</v>
      </c>
      <c r="R231" s="223">
        <v>0</v>
      </c>
      <c r="S231" s="223">
        <v>0</v>
      </c>
      <c r="T231" s="223">
        <v>0</v>
      </c>
      <c r="U231" s="165"/>
      <c r="V231" s="223">
        <v>0</v>
      </c>
      <c r="W231" s="165"/>
      <c r="X231" s="165"/>
      <c r="Y231" s="165"/>
      <c r="Z231" s="165"/>
      <c r="AA231" s="165"/>
    </row>
    <row r="232" spans="2:27" x14ac:dyDescent="0.2">
      <c r="B232" s="31">
        <f>IF(ISERROR(MATCH(D232,Contin_Proj_Input!G$9:G$83,0)),0,MATCH(D232,Contin_Proj_Input!G$9:G$83,0))</f>
        <v>0</v>
      </c>
      <c r="C232" s="167" t="str" cm="1">
        <f t="array" ref="C232">IF($B232=0,"",INDEX(Contin_Proj_Input!D$9:D$83,$B232))</f>
        <v/>
      </c>
      <c r="D232" s="175" t="s">
        <v>428</v>
      </c>
      <c r="E232" s="167" t="str" cm="1">
        <f t="array" ref="E232">IF($B232=0,"",INDEX(Contin_Proj_Input!H$9:H$83,$B232))</f>
        <v/>
      </c>
      <c r="F232" s="175" t="s">
        <v>450</v>
      </c>
      <c r="G232" s="175" t="s">
        <v>449</v>
      </c>
      <c r="H232" s="167" t="s">
        <v>15</v>
      </c>
      <c r="I232" s="167" t="s">
        <v>15</v>
      </c>
      <c r="J232" s="167" t="s">
        <v>15</v>
      </c>
      <c r="K232" s="167" t="s">
        <v>15</v>
      </c>
      <c r="L232" s="167" t="s">
        <v>15</v>
      </c>
      <c r="M232" s="167" t="s">
        <v>15</v>
      </c>
      <c r="N232" s="165"/>
      <c r="O232" s="223">
        <v>0</v>
      </c>
      <c r="P232" s="223">
        <v>0</v>
      </c>
      <c r="Q232" s="223">
        <v>0</v>
      </c>
      <c r="R232" s="223">
        <v>0</v>
      </c>
      <c r="S232" s="223">
        <v>0</v>
      </c>
      <c r="T232" s="223">
        <v>0</v>
      </c>
      <c r="U232" s="165"/>
      <c r="V232" s="223">
        <v>0</v>
      </c>
      <c r="W232" s="165"/>
      <c r="X232" s="165"/>
      <c r="Y232" s="165"/>
      <c r="Z232" s="165"/>
      <c r="AA232" s="165"/>
    </row>
    <row r="233" spans="2:27" x14ac:dyDescent="0.2">
      <c r="B233" s="31">
        <f>IF(ISERROR(MATCH(D233,Contin_Proj_Input!G$9:G$83,0)),0,MATCH(D233,Contin_Proj_Input!G$9:G$83,0))</f>
        <v>43</v>
      </c>
      <c r="C233" s="167" t="str" cm="1">
        <f t="array" ref="C233">IF($B233=0,"",INDEX(Contin_Proj_Input!D$9:D$83,$B233))</f>
        <v>N2414</v>
      </c>
      <c r="D233" s="175" t="s">
        <v>429</v>
      </c>
      <c r="E233" s="167" t="str" cm="1">
        <f t="array" ref="E233">IF($B233=0,"",INDEX(Contin_Proj_Input!H$9:H$83,$B233))</f>
        <v>Economic Benefits</v>
      </c>
      <c r="F233" s="175" t="s">
        <v>450</v>
      </c>
      <c r="G233" s="175" t="s">
        <v>453</v>
      </c>
      <c r="H233" s="167" t="s">
        <v>15</v>
      </c>
      <c r="I233" s="167" t="s">
        <v>15</v>
      </c>
      <c r="J233" s="167" t="s">
        <v>15</v>
      </c>
      <c r="K233" s="167" t="s">
        <v>15</v>
      </c>
      <c r="L233" s="167" t="s">
        <v>15</v>
      </c>
      <c r="M233" s="167" t="s">
        <v>15</v>
      </c>
      <c r="N233" s="165"/>
      <c r="O233" s="223">
        <v>42.024749999999997</v>
      </c>
      <c r="P233" s="223">
        <v>147.086625</v>
      </c>
      <c r="Q233" s="223">
        <v>919.29140624999991</v>
      </c>
      <c r="R233" s="223">
        <v>893.02593749999994</v>
      </c>
      <c r="S233" s="223">
        <v>0</v>
      </c>
      <c r="T233" s="223">
        <v>2001.4287187499999</v>
      </c>
      <c r="U233" s="165"/>
      <c r="V233" s="223">
        <v>2001.4287187499999</v>
      </c>
      <c r="W233" s="165"/>
      <c r="X233" s="165"/>
      <c r="Y233" s="165"/>
      <c r="Z233" s="165"/>
      <c r="AA233" s="165"/>
    </row>
    <row r="234" spans="2:27" x14ac:dyDescent="0.2">
      <c r="B234" s="31">
        <f>IF(ISERROR(MATCH(D234,Contin_Proj_Input!G$9:G$83,0)),0,MATCH(D234,Contin_Proj_Input!G$9:G$83,0))</f>
        <v>29</v>
      </c>
      <c r="C234" s="167" t="str" cm="1">
        <f t="array" ref="C234">IF($B234=0,"",INDEX(Contin_Proj_Input!D$9:D$83,$B234))</f>
        <v>N2415</v>
      </c>
      <c r="D234" s="175" t="s">
        <v>430</v>
      </c>
      <c r="E234" s="167" t="str" cm="1">
        <f t="array" ref="E234">IF($B234=0,"",INDEX(Contin_Proj_Input!H$9:H$83,$B234))</f>
        <v>Compliance</v>
      </c>
      <c r="F234" s="175" t="s">
        <v>450</v>
      </c>
      <c r="G234" s="175" t="s">
        <v>449</v>
      </c>
      <c r="H234" s="167" t="s">
        <v>15</v>
      </c>
      <c r="I234" s="167" t="s">
        <v>15</v>
      </c>
      <c r="J234" s="167" t="s">
        <v>15</v>
      </c>
      <c r="K234" s="167" t="s">
        <v>15</v>
      </c>
      <c r="L234" s="167" t="s">
        <v>15</v>
      </c>
      <c r="M234" s="167" t="s">
        <v>15</v>
      </c>
      <c r="N234" s="165"/>
      <c r="O234" s="223">
        <v>0</v>
      </c>
      <c r="P234" s="223">
        <v>0</v>
      </c>
      <c r="Q234" s="223">
        <v>0</v>
      </c>
      <c r="R234" s="223">
        <v>21.012374999999999</v>
      </c>
      <c r="S234" s="223">
        <v>84.049499999999995</v>
      </c>
      <c r="T234" s="223">
        <v>105.06187499999999</v>
      </c>
      <c r="U234" s="165"/>
      <c r="V234" s="223">
        <v>262.65468749999997</v>
      </c>
      <c r="W234" s="165"/>
      <c r="X234" s="165"/>
      <c r="Y234" s="165"/>
      <c r="Z234" s="165"/>
      <c r="AA234" s="165"/>
    </row>
    <row r="235" spans="2:27" x14ac:dyDescent="0.2">
      <c r="B235" s="31">
        <f>IF(ISERROR(MATCH(D235,Contin_Proj_Input!G$9:G$83,0)),0,MATCH(D235,Contin_Proj_Input!G$9:G$83,0))</f>
        <v>30</v>
      </c>
      <c r="C235" s="167" t="str" cm="1">
        <f t="array" ref="C235">IF($B235=0,"",INDEX(Contin_Proj_Input!D$9:D$83,$B235))</f>
        <v>N2416</v>
      </c>
      <c r="D235" s="175" t="s">
        <v>431</v>
      </c>
      <c r="E235" s="167" t="str" cm="1">
        <f t="array" ref="E235">IF($B235=0,"",INDEX(Contin_Proj_Input!H$9:H$83,$B235))</f>
        <v>Compliance</v>
      </c>
      <c r="F235" s="175" t="s">
        <v>450</v>
      </c>
      <c r="G235" s="175" t="s">
        <v>449</v>
      </c>
      <c r="H235" s="167" t="s">
        <v>15</v>
      </c>
      <c r="I235" s="167" t="s">
        <v>15</v>
      </c>
      <c r="J235" s="167" t="s">
        <v>15</v>
      </c>
      <c r="K235" s="167" t="s">
        <v>15</v>
      </c>
      <c r="L235" s="167" t="s">
        <v>15</v>
      </c>
      <c r="M235" s="167" t="s">
        <v>15</v>
      </c>
      <c r="N235" s="165"/>
      <c r="O235" s="223">
        <v>0</v>
      </c>
      <c r="P235" s="223">
        <v>0</v>
      </c>
      <c r="Q235" s="223">
        <v>0</v>
      </c>
      <c r="R235" s="223">
        <v>105.06187499999999</v>
      </c>
      <c r="S235" s="223">
        <v>178.6051875</v>
      </c>
      <c r="T235" s="223">
        <v>283.66706249999999</v>
      </c>
      <c r="U235" s="165"/>
      <c r="V235" s="223">
        <v>640.87743749999993</v>
      </c>
      <c r="W235" s="165"/>
      <c r="X235" s="165"/>
      <c r="Y235" s="165"/>
      <c r="Z235" s="165"/>
      <c r="AA235" s="165"/>
    </row>
    <row r="236" spans="2:27" x14ac:dyDescent="0.2">
      <c r="B236" s="31">
        <f>IF(ISERROR(MATCH(D236,Contin_Proj_Input!G$9:G$83,0)),0,MATCH(D236,Contin_Proj_Input!G$9:G$83,0))</f>
        <v>0</v>
      </c>
      <c r="C236" s="167" t="str" cm="1">
        <f t="array" ref="C236">IF($B236=0,"",INDEX(Contin_Proj_Input!D$9:D$83,$B236))</f>
        <v/>
      </c>
      <c r="D236" s="175" t="s">
        <v>432</v>
      </c>
      <c r="E236" s="167" t="str" cm="1">
        <f t="array" ref="E236">IF($B236=0,"",INDEX(Contin_Proj_Input!H$9:H$83,$B236))</f>
        <v/>
      </c>
      <c r="F236" s="175" t="s">
        <v>450</v>
      </c>
      <c r="G236" s="175" t="s">
        <v>449</v>
      </c>
      <c r="H236" s="167" t="s">
        <v>15</v>
      </c>
      <c r="I236" s="167" t="s">
        <v>15</v>
      </c>
      <c r="J236" s="167" t="s">
        <v>15</v>
      </c>
      <c r="K236" s="167" t="s">
        <v>15</v>
      </c>
      <c r="L236" s="167" t="s">
        <v>15</v>
      </c>
      <c r="M236" s="167" t="s">
        <v>15</v>
      </c>
      <c r="N236" s="165"/>
      <c r="O236" s="223">
        <v>0</v>
      </c>
      <c r="P236" s="223">
        <v>0</v>
      </c>
      <c r="Q236" s="223">
        <v>0</v>
      </c>
      <c r="R236" s="223">
        <v>0</v>
      </c>
      <c r="S236" s="223">
        <v>0</v>
      </c>
      <c r="T236" s="223">
        <v>0</v>
      </c>
      <c r="U236" s="165"/>
      <c r="V236" s="223">
        <v>0</v>
      </c>
      <c r="W236" s="165"/>
      <c r="X236" s="165"/>
      <c r="Y236" s="165"/>
      <c r="Z236" s="165"/>
      <c r="AA236" s="165"/>
    </row>
    <row r="237" spans="2:27" x14ac:dyDescent="0.2">
      <c r="B237" s="31">
        <f>IF(ISERROR(MATCH(D237,Contin_Proj_Input!G$9:G$83,0)),0,MATCH(D237,Contin_Proj_Input!G$9:G$83,0))</f>
        <v>0</v>
      </c>
      <c r="C237" s="167" t="str" cm="1">
        <f t="array" ref="C237">IF($B237=0,"",INDEX(Contin_Proj_Input!D$9:D$83,$B237))</f>
        <v/>
      </c>
      <c r="D237" s="175" t="s">
        <v>433</v>
      </c>
      <c r="E237" s="167" t="str" cm="1">
        <f t="array" ref="E237">IF($B237=0,"",INDEX(Contin_Proj_Input!H$9:H$83,$B237))</f>
        <v/>
      </c>
      <c r="F237" s="175" t="s">
        <v>450</v>
      </c>
      <c r="G237" s="175" t="s">
        <v>449</v>
      </c>
      <c r="H237" s="167" t="s">
        <v>15</v>
      </c>
      <c r="I237" s="167" t="s">
        <v>15</v>
      </c>
      <c r="J237" s="167" t="s">
        <v>15</v>
      </c>
      <c r="K237" s="167" t="s">
        <v>15</v>
      </c>
      <c r="L237" s="167" t="s">
        <v>15</v>
      </c>
      <c r="M237" s="167" t="s">
        <v>15</v>
      </c>
      <c r="N237" s="165"/>
      <c r="O237" s="223">
        <v>0</v>
      </c>
      <c r="P237" s="223">
        <v>0</v>
      </c>
      <c r="Q237" s="223">
        <v>0</v>
      </c>
      <c r="R237" s="223">
        <v>0</v>
      </c>
      <c r="S237" s="223">
        <v>0</v>
      </c>
      <c r="T237" s="223">
        <v>0</v>
      </c>
      <c r="U237" s="165"/>
      <c r="V237" s="223">
        <v>0</v>
      </c>
      <c r="W237" s="165"/>
      <c r="X237" s="165"/>
      <c r="Y237" s="165"/>
      <c r="Z237" s="165"/>
      <c r="AA237" s="165"/>
    </row>
    <row r="238" spans="2:27" x14ac:dyDescent="0.2">
      <c r="B238" s="31">
        <f>IF(ISERROR(MATCH(D238,Contin_Proj_Input!G$9:G$83,0)),0,MATCH(D238,Contin_Proj_Input!G$9:G$83,0))</f>
        <v>31</v>
      </c>
      <c r="C238" s="167" t="str" cm="1">
        <f t="array" ref="C238">IF($B238=0,"",INDEX(Contin_Proj_Input!D$9:D$83,$B238))</f>
        <v>N2587</v>
      </c>
      <c r="D238" s="175" t="s">
        <v>434</v>
      </c>
      <c r="E238" s="167" t="str" cm="1">
        <f t="array" ref="E238">IF($B238=0,"",INDEX(Contin_Proj_Input!H$9:H$83,$B238))</f>
        <v>Economic Benefits</v>
      </c>
      <c r="F238" s="175" t="s">
        <v>450</v>
      </c>
      <c r="G238" s="175" t="s">
        <v>449</v>
      </c>
      <c r="H238" s="167" t="s">
        <v>15</v>
      </c>
      <c r="I238" s="167" t="s">
        <v>15</v>
      </c>
      <c r="J238" s="167" t="s">
        <v>15</v>
      </c>
      <c r="K238" s="167" t="s">
        <v>15</v>
      </c>
      <c r="L238" s="167" t="s">
        <v>15</v>
      </c>
      <c r="M238" s="167" t="s">
        <v>15</v>
      </c>
      <c r="N238" s="165"/>
      <c r="O238" s="223">
        <v>0</v>
      </c>
      <c r="P238" s="223">
        <v>0</v>
      </c>
      <c r="Q238" s="223">
        <v>39.398203124999995</v>
      </c>
      <c r="R238" s="223">
        <v>78.79640624999999</v>
      </c>
      <c r="S238" s="223">
        <v>157.59281249999998</v>
      </c>
      <c r="T238" s="223">
        <v>275.78742187499995</v>
      </c>
      <c r="U238" s="165"/>
      <c r="V238" s="223">
        <v>393.98203124999998</v>
      </c>
      <c r="W238" s="165"/>
      <c r="X238" s="165"/>
      <c r="Y238" s="165"/>
      <c r="Z238" s="165"/>
      <c r="AA238" s="165"/>
    </row>
    <row r="239" spans="2:27" x14ac:dyDescent="0.2">
      <c r="B239" s="31">
        <f>IF(ISERROR(MATCH(D239,Contin_Proj_Input!G$9:G$83,0)),0,MATCH(D239,Contin_Proj_Input!G$9:G$83,0))</f>
        <v>39</v>
      </c>
      <c r="C239" s="167" t="str" cm="1">
        <f t="array" ref="C239">IF($B239=0,"",INDEX(Contin_Proj_Input!D$9:D$83,$B239))</f>
        <v>N2588</v>
      </c>
      <c r="D239" s="175" t="s">
        <v>435</v>
      </c>
      <c r="E239" s="167" t="str" cm="1">
        <f t="array" ref="E239">IF($B239=0,"",INDEX(Contin_Proj_Input!H$9:H$83,$B239))</f>
        <v>Economic Benefits</v>
      </c>
      <c r="F239" s="175" t="s">
        <v>450</v>
      </c>
      <c r="G239" s="175" t="s">
        <v>453</v>
      </c>
      <c r="H239" s="167" t="s">
        <v>15</v>
      </c>
      <c r="I239" s="167" t="s">
        <v>15</v>
      </c>
      <c r="J239" s="167" t="s">
        <v>15</v>
      </c>
      <c r="K239" s="167" t="s">
        <v>15</v>
      </c>
      <c r="L239" s="167" t="s">
        <v>15</v>
      </c>
      <c r="M239" s="167" t="s">
        <v>15</v>
      </c>
      <c r="N239" s="165"/>
      <c r="O239" s="223">
        <v>0</v>
      </c>
      <c r="P239" s="223">
        <v>0</v>
      </c>
      <c r="Q239" s="223">
        <v>148.76761499999998</v>
      </c>
      <c r="R239" s="223">
        <v>297.53522999999996</v>
      </c>
      <c r="S239" s="223">
        <v>595.07045999999991</v>
      </c>
      <c r="T239" s="223">
        <v>1041.3733049999998</v>
      </c>
      <c r="U239" s="165"/>
      <c r="V239" s="223">
        <v>1487.67615</v>
      </c>
      <c r="W239" s="165"/>
      <c r="X239" s="165"/>
      <c r="Y239" s="165"/>
      <c r="Z239" s="165"/>
      <c r="AA239" s="165"/>
    </row>
    <row r="240" spans="2:27" x14ac:dyDescent="0.2">
      <c r="B240" s="31">
        <f>IF(ISERROR(MATCH(D240,Contin_Proj_Input!G$9:G$83,0)),0,MATCH(D240,Contin_Proj_Input!G$9:G$83,0))</f>
        <v>40</v>
      </c>
      <c r="C240" s="167" t="str" cm="1">
        <f t="array" ref="C240">IF($B240=0,"",INDEX(Contin_Proj_Input!D$9:D$83,$B240))</f>
        <v>N2596</v>
      </c>
      <c r="D240" s="175" t="s">
        <v>436</v>
      </c>
      <c r="E240" s="167" t="str" cm="1">
        <f t="array" ref="E240">IF($B240=0,"",INDEX(Contin_Proj_Input!H$9:H$83,$B240))</f>
        <v>Economic Benefits</v>
      </c>
      <c r="F240" s="175" t="s">
        <v>450</v>
      </c>
      <c r="G240" s="175" t="s">
        <v>453</v>
      </c>
      <c r="H240" s="167" t="s">
        <v>15</v>
      </c>
      <c r="I240" s="167" t="s">
        <v>15</v>
      </c>
      <c r="J240" s="167" t="s">
        <v>15</v>
      </c>
      <c r="K240" s="167" t="s">
        <v>15</v>
      </c>
      <c r="L240" s="167" t="s">
        <v>15</v>
      </c>
      <c r="M240" s="167" t="s">
        <v>15</v>
      </c>
      <c r="N240" s="165"/>
      <c r="O240" s="223">
        <v>0</v>
      </c>
      <c r="P240" s="223">
        <v>0</v>
      </c>
      <c r="Q240" s="223">
        <v>26.265468749999997</v>
      </c>
      <c r="R240" s="223">
        <v>78.79640624999999</v>
      </c>
      <c r="S240" s="223">
        <v>131.32734374999998</v>
      </c>
      <c r="T240" s="223">
        <v>236.38921874999997</v>
      </c>
      <c r="U240" s="165"/>
      <c r="V240" s="223">
        <v>262.65468749999997</v>
      </c>
      <c r="W240" s="165"/>
      <c r="X240" s="165"/>
      <c r="Y240" s="165"/>
      <c r="Z240" s="165"/>
      <c r="AA240" s="165"/>
    </row>
    <row r="241" spans="2:27" x14ac:dyDescent="0.2">
      <c r="B241" s="31">
        <f>IF(ISERROR(MATCH(D241,Contin_Proj_Input!G$9:G$83,0)),0,MATCH(D241,Contin_Proj_Input!G$9:G$83,0))</f>
        <v>41</v>
      </c>
      <c r="C241" s="167" t="str" cm="1">
        <f t="array" ref="C241">IF($B241=0,"",INDEX(Contin_Proj_Input!D$9:D$83,$B241))</f>
        <v>N2597</v>
      </c>
      <c r="D241" s="175" t="s">
        <v>437</v>
      </c>
      <c r="E241" s="167" t="str" cm="1">
        <f t="array" ref="E241">IF($B241=0,"",INDEX(Contin_Proj_Input!H$9:H$83,$B241))</f>
        <v>Economic Benefits</v>
      </c>
      <c r="F241" s="175" t="s">
        <v>450</v>
      </c>
      <c r="G241" s="175" t="s">
        <v>453</v>
      </c>
      <c r="H241" s="167" t="s">
        <v>15</v>
      </c>
      <c r="I241" s="167" t="s">
        <v>15</v>
      </c>
      <c r="J241" s="167" t="s">
        <v>15</v>
      </c>
      <c r="K241" s="167" t="s">
        <v>15</v>
      </c>
      <c r="L241" s="167" t="s">
        <v>15</v>
      </c>
      <c r="M241" s="167" t="s">
        <v>15</v>
      </c>
      <c r="N241" s="165"/>
      <c r="O241" s="223">
        <v>0</v>
      </c>
      <c r="P241" s="223">
        <v>0</v>
      </c>
      <c r="Q241" s="223">
        <v>26.265468749999997</v>
      </c>
      <c r="R241" s="223">
        <v>78.79640624999999</v>
      </c>
      <c r="S241" s="223">
        <v>131.32734374999998</v>
      </c>
      <c r="T241" s="223">
        <v>236.38921874999997</v>
      </c>
      <c r="U241" s="165"/>
      <c r="V241" s="223">
        <v>262.65468749999997</v>
      </c>
      <c r="W241" s="165"/>
      <c r="X241" s="165"/>
      <c r="Y241" s="165"/>
      <c r="Z241" s="165"/>
      <c r="AA241" s="165"/>
    </row>
    <row r="242" spans="2:27" x14ac:dyDescent="0.2">
      <c r="B242" s="31">
        <f>IF(ISERROR(MATCH(D242,Contin_Proj_Input!G$9:G$83,0)),0,MATCH(D242,Contin_Proj_Input!G$9:G$83,0))</f>
        <v>0</v>
      </c>
      <c r="C242" s="167" t="str" cm="1">
        <f t="array" ref="C242">IF($B242=0,"",INDEX(Contin_Proj_Input!D$9:D$83,$B242))</f>
        <v/>
      </c>
      <c r="D242" s="175" t="s">
        <v>438</v>
      </c>
      <c r="E242" s="167" t="str" cm="1">
        <f t="array" ref="E242">IF($B242=0,"",INDEX(Contin_Proj_Input!H$9:H$83,$B242))</f>
        <v/>
      </c>
      <c r="F242" s="175" t="s">
        <v>450</v>
      </c>
      <c r="G242" s="175" t="s">
        <v>449</v>
      </c>
      <c r="H242" s="167" t="s">
        <v>15</v>
      </c>
      <c r="I242" s="167" t="s">
        <v>15</v>
      </c>
      <c r="J242" s="167" t="s">
        <v>15</v>
      </c>
      <c r="K242" s="167" t="s">
        <v>15</v>
      </c>
      <c r="L242" s="167" t="s">
        <v>15</v>
      </c>
      <c r="M242" s="167" t="s">
        <v>15</v>
      </c>
      <c r="N242" s="165"/>
      <c r="O242" s="223">
        <v>0</v>
      </c>
      <c r="P242" s="223">
        <v>0</v>
      </c>
      <c r="Q242" s="223">
        <v>0</v>
      </c>
      <c r="R242" s="223">
        <v>0</v>
      </c>
      <c r="S242" s="223">
        <v>0</v>
      </c>
      <c r="T242" s="223">
        <v>0</v>
      </c>
      <c r="U242" s="165"/>
      <c r="V242" s="223">
        <v>0</v>
      </c>
      <c r="W242" s="165"/>
      <c r="X242" s="165"/>
      <c r="Y242" s="165"/>
      <c r="Z242" s="165"/>
      <c r="AA242" s="165"/>
    </row>
    <row r="243" spans="2:27" x14ac:dyDescent="0.2">
      <c r="B243" s="31">
        <f>IF(ISERROR(MATCH(D243,Contin_Proj_Input!G$9:G$83,0)),0,MATCH(D243,Contin_Proj_Input!G$9:G$83,0))</f>
        <v>32</v>
      </c>
      <c r="C243" s="167" t="str" cm="1">
        <f t="array" ref="C243">IF($B243=0,"",INDEX(Contin_Proj_Input!D$9:D$83,$B243))</f>
        <v>N2657</v>
      </c>
      <c r="D243" s="175" t="s">
        <v>439</v>
      </c>
      <c r="E243" s="167" t="str" cm="1">
        <f t="array" ref="E243">IF($B243=0,"",INDEX(Contin_Proj_Input!H$9:H$83,$B243))</f>
        <v>Demand</v>
      </c>
      <c r="F243" s="175" t="s">
        <v>450</v>
      </c>
      <c r="G243" s="175" t="s">
        <v>449</v>
      </c>
      <c r="H243" s="167" t="s">
        <v>15</v>
      </c>
      <c r="I243" s="167" t="s">
        <v>15</v>
      </c>
      <c r="J243" s="167" t="s">
        <v>15</v>
      </c>
      <c r="K243" s="167" t="s">
        <v>15</v>
      </c>
      <c r="L243" s="167" t="s">
        <v>15</v>
      </c>
      <c r="M243" s="167" t="s">
        <v>15</v>
      </c>
      <c r="N243" s="165"/>
      <c r="O243" s="223">
        <v>0</v>
      </c>
      <c r="P243" s="223">
        <v>0</v>
      </c>
      <c r="Q243" s="223">
        <v>8.4049499999999995</v>
      </c>
      <c r="R243" s="223">
        <v>21.012374999999999</v>
      </c>
      <c r="S243" s="223">
        <v>42.024749999999997</v>
      </c>
      <c r="T243" s="223">
        <v>71.442074999999988</v>
      </c>
      <c r="U243" s="165"/>
      <c r="V243" s="223">
        <v>94.555687499999991</v>
      </c>
      <c r="W243" s="165"/>
      <c r="X243" s="165"/>
      <c r="Y243" s="165"/>
      <c r="Z243" s="165"/>
      <c r="AA243" s="165"/>
    </row>
    <row r="244" spans="2:27" x14ac:dyDescent="0.2">
      <c r="B244" s="31">
        <f>IF(ISERROR(MATCH(D244,Contin_Proj_Input!G$9:G$83,0)),0,MATCH(D244,Contin_Proj_Input!G$9:G$83,0))</f>
        <v>33</v>
      </c>
      <c r="C244" s="167" t="str" cm="1">
        <f t="array" ref="C244">IF($B244=0,"",INDEX(Contin_Proj_Input!D$9:D$83,$B244))</f>
        <v>N2384</v>
      </c>
      <c r="D244" s="175" t="s">
        <v>440</v>
      </c>
      <c r="E244" s="167" t="str" cm="1">
        <f t="array" ref="E244">IF($B244=0,"",INDEX(Contin_Proj_Input!H$9:H$83,$B244))</f>
        <v>Demand</v>
      </c>
      <c r="F244" s="175" t="s">
        <v>450</v>
      </c>
      <c r="G244" s="175" t="s">
        <v>449</v>
      </c>
      <c r="H244" s="167" t="s">
        <v>15</v>
      </c>
      <c r="I244" s="167" t="s">
        <v>15</v>
      </c>
      <c r="J244" s="167" t="s">
        <v>15</v>
      </c>
      <c r="K244" s="167" t="s">
        <v>15</v>
      </c>
      <c r="L244" s="167" t="s">
        <v>15</v>
      </c>
      <c r="M244" s="167" t="s">
        <v>15</v>
      </c>
      <c r="N244" s="165"/>
      <c r="O244" s="223">
        <v>0</v>
      </c>
      <c r="P244" s="223">
        <v>0</v>
      </c>
      <c r="Q244" s="223">
        <v>10.506187499999999</v>
      </c>
      <c r="R244" s="223">
        <v>31.518562499999998</v>
      </c>
      <c r="S244" s="223">
        <v>52.530937499999993</v>
      </c>
      <c r="T244" s="223">
        <v>94.555687499999991</v>
      </c>
      <c r="U244" s="165"/>
      <c r="V244" s="223">
        <v>404.90846624999995</v>
      </c>
      <c r="W244" s="165"/>
      <c r="X244" s="165"/>
      <c r="Y244" s="165"/>
      <c r="Z244" s="165"/>
      <c r="AA244" s="165"/>
    </row>
    <row r="245" spans="2:27" x14ac:dyDescent="0.2">
      <c r="B245" s="31">
        <f>IF(ISERROR(MATCH(D245,Contin_Proj_Input!G$9:G$83,0)),0,MATCH(D245,Contin_Proj_Input!G$9:G$83,0))</f>
        <v>26</v>
      </c>
      <c r="C245" s="167" cm="1">
        <f t="array" ref="C245">IF($B245=0,"",INDEX(Contin_Proj_Input!D$9:D$83,$B245))</f>
        <v>1555</v>
      </c>
      <c r="D245" s="175" t="s">
        <v>441</v>
      </c>
      <c r="E245" s="167" t="str" cm="1">
        <f t="array" ref="E245">IF($B245=0,"",INDEX(Contin_Proj_Input!H$9:H$83,$B245))</f>
        <v>Economic Benefits</v>
      </c>
      <c r="F245" s="175" t="s">
        <v>450</v>
      </c>
      <c r="G245" s="175" t="s">
        <v>449</v>
      </c>
      <c r="H245" s="167" t="s">
        <v>15</v>
      </c>
      <c r="I245" s="167" t="s">
        <v>15</v>
      </c>
      <c r="J245" s="167" t="s">
        <v>15</v>
      </c>
      <c r="K245" s="167" t="s">
        <v>15</v>
      </c>
      <c r="L245" s="167" t="s">
        <v>15</v>
      </c>
      <c r="M245" s="167" t="s">
        <v>15</v>
      </c>
      <c r="N245" s="165"/>
      <c r="O245" s="223">
        <v>33.998022749999997</v>
      </c>
      <c r="P245" s="223">
        <v>37.149878999999999</v>
      </c>
      <c r="Q245" s="223">
        <v>21.5902153125</v>
      </c>
      <c r="R245" s="223">
        <v>238.35387581249998</v>
      </c>
      <c r="S245" s="223">
        <v>0</v>
      </c>
      <c r="T245" s="223">
        <v>331.09199287499996</v>
      </c>
      <c r="U245" s="165"/>
      <c r="V245" s="223">
        <v>331.09199287499996</v>
      </c>
      <c r="W245" s="165"/>
      <c r="X245" s="165"/>
      <c r="Y245" s="165"/>
      <c r="Z245" s="165"/>
      <c r="AA245" s="165"/>
    </row>
    <row r="246" spans="2:27" x14ac:dyDescent="0.2">
      <c r="B246" s="31">
        <f>IF(ISERROR(MATCH(D246,Contin_Proj_Input!G$9:G$83,0)),0,MATCH(D246,Contin_Proj_Input!G$9:G$83,0))</f>
        <v>34</v>
      </c>
      <c r="C246" s="167" t="str" cm="1">
        <f t="array" ref="C246">IF($B246=0,"",INDEX(Contin_Proj_Input!D$9:D$83,$B246))</f>
        <v>TBA</v>
      </c>
      <c r="D246" s="175" t="s">
        <v>442</v>
      </c>
      <c r="E246" s="167" t="str" cm="1">
        <f t="array" ref="E246">IF($B246=0,"",INDEX(Contin_Proj_Input!H$9:H$83,$B246))</f>
        <v>Demand</v>
      </c>
      <c r="F246" s="175" t="s">
        <v>450</v>
      </c>
      <c r="G246" s="175" t="s">
        <v>449</v>
      </c>
      <c r="H246" s="167" t="s">
        <v>15</v>
      </c>
      <c r="I246" s="167" t="s">
        <v>15</v>
      </c>
      <c r="J246" s="167" t="s">
        <v>15</v>
      </c>
      <c r="K246" s="167" t="s">
        <v>15</v>
      </c>
      <c r="L246" s="167" t="s">
        <v>15</v>
      </c>
      <c r="M246" s="167" t="s">
        <v>15</v>
      </c>
      <c r="N246" s="165"/>
      <c r="O246" s="223">
        <v>0</v>
      </c>
      <c r="P246" s="223">
        <v>0</v>
      </c>
      <c r="Q246" s="223">
        <v>0</v>
      </c>
      <c r="R246" s="223">
        <v>21.012374999999999</v>
      </c>
      <c r="S246" s="223">
        <v>21.012374999999999</v>
      </c>
      <c r="T246" s="223">
        <v>42.024749999999997</v>
      </c>
      <c r="U246" s="165"/>
      <c r="V246" s="223">
        <v>42.024749999999997</v>
      </c>
      <c r="W246" s="165"/>
      <c r="X246" s="165"/>
      <c r="Y246" s="165"/>
      <c r="Z246" s="165"/>
      <c r="AA246" s="165"/>
    </row>
    <row r="247" spans="2:27" x14ac:dyDescent="0.2">
      <c r="B247" s="31">
        <f>IF(ISERROR(MATCH(D247,Contin_Proj_Input!G$9:G$83,0)),0,MATCH(D247,Contin_Proj_Input!G$9:G$83,0))</f>
        <v>46</v>
      </c>
      <c r="C247" s="167" cm="1">
        <f t="array" ref="C247">IF($B247=0,"",INDEX(Contin_Proj_Input!D$9:D$83,$B247))</f>
        <v>1901</v>
      </c>
      <c r="D247" s="175" t="s">
        <v>581</v>
      </c>
      <c r="E247" s="167" t="str" cm="1">
        <f t="array" ref="E247">IF($B247=0,"",INDEX(Contin_Proj_Input!H$9:H$83,$B247))</f>
        <v>Economic Benefits</v>
      </c>
      <c r="F247" s="175" t="s">
        <v>451</v>
      </c>
      <c r="G247" s="175" t="s">
        <v>449</v>
      </c>
      <c r="H247" s="167" t="s">
        <v>15</v>
      </c>
      <c r="I247" s="167" t="s">
        <v>15</v>
      </c>
      <c r="J247" s="167" t="s">
        <v>15</v>
      </c>
      <c r="K247" s="167" t="s">
        <v>15</v>
      </c>
      <c r="L247" s="167" t="s">
        <v>15</v>
      </c>
      <c r="M247" s="167" t="s">
        <v>15</v>
      </c>
      <c r="N247" s="165"/>
      <c r="O247" s="223">
        <v>653.74347634615378</v>
      </c>
      <c r="P247" s="223">
        <v>522.994781076923</v>
      </c>
      <c r="Q247" s="223">
        <v>1221.0994218894227</v>
      </c>
      <c r="R247" s="223">
        <v>1221.0994218894227</v>
      </c>
      <c r="S247" s="223">
        <v>0</v>
      </c>
      <c r="T247" s="223">
        <v>3618.9371012019228</v>
      </c>
      <c r="U247" s="165"/>
      <c r="V247" s="223">
        <v>3618.9371012019224</v>
      </c>
      <c r="W247" s="165"/>
      <c r="X247" s="165"/>
      <c r="Y247" s="165"/>
      <c r="Z247" s="165"/>
      <c r="AA247" s="165"/>
    </row>
    <row r="248" spans="2:27" x14ac:dyDescent="0.2">
      <c r="B248" s="31">
        <f>IF(ISERROR(MATCH(D248,Contin_Proj_Input!G$9:G$83,0)),0,MATCH(D248,Contin_Proj_Input!G$9:G$83,0))</f>
        <v>48</v>
      </c>
      <c r="C248" s="167" t="str" cm="1">
        <f t="array" ref="C248">IF($B248=0,"",INDEX(Contin_Proj_Input!D$9:D$83,$B248))</f>
        <v>N2413</v>
      </c>
      <c r="D248" s="175" t="s">
        <v>582</v>
      </c>
      <c r="E248" s="167" t="str" cm="1">
        <f t="array" ref="E248">IF($B248=0,"",INDEX(Contin_Proj_Input!H$9:H$83,$B248))</f>
        <v>Economic Benefits</v>
      </c>
      <c r="F248" s="175" t="s">
        <v>452</v>
      </c>
      <c r="G248" s="175" t="s">
        <v>449</v>
      </c>
      <c r="H248" s="167" t="s">
        <v>15</v>
      </c>
      <c r="I248" s="167" t="s">
        <v>15</v>
      </c>
      <c r="J248" s="167" t="s">
        <v>15</v>
      </c>
      <c r="K248" s="167" t="s">
        <v>15</v>
      </c>
      <c r="L248" s="167" t="s">
        <v>15</v>
      </c>
      <c r="M248" s="167" t="s">
        <v>15</v>
      </c>
      <c r="N248" s="165"/>
      <c r="O248" s="223">
        <v>0</v>
      </c>
      <c r="P248" s="223">
        <v>0</v>
      </c>
      <c r="Q248" s="223">
        <v>0</v>
      </c>
      <c r="R248" s="223">
        <v>0</v>
      </c>
      <c r="S248" s="223">
        <v>159.168740625</v>
      </c>
      <c r="T248" s="223">
        <v>159.168740625</v>
      </c>
      <c r="U248" s="165"/>
      <c r="V248" s="223">
        <v>1316.4252937499998</v>
      </c>
      <c r="W248" s="165"/>
      <c r="X248" s="165"/>
      <c r="Y248" s="165"/>
      <c r="Z248" s="165"/>
      <c r="AA248" s="165"/>
    </row>
    <row r="249" spans="2:27" x14ac:dyDescent="0.2">
      <c r="B249" s="31">
        <f>IF(ISERROR(MATCH(D249,Contin_Proj_Input!G$9:G$83,0)),0,MATCH(D249,Contin_Proj_Input!G$9:G$83,0))</f>
        <v>49</v>
      </c>
      <c r="C249" s="167" t="str" cm="1">
        <f t="array" ref="C249">IF($B249=0,"",INDEX(Contin_Proj_Input!D$9:D$83,$B249))</f>
        <v>N2417</v>
      </c>
      <c r="D249" s="175" t="s">
        <v>583</v>
      </c>
      <c r="E249" s="167" t="str" cm="1">
        <f t="array" ref="E249">IF($B249=0,"",INDEX(Contin_Proj_Input!H$9:H$83,$B249))</f>
        <v>Economic Benefits</v>
      </c>
      <c r="F249" s="175" t="s">
        <v>452</v>
      </c>
      <c r="G249" s="175" t="s">
        <v>449</v>
      </c>
      <c r="H249" s="167" t="s">
        <v>15</v>
      </c>
      <c r="I249" s="167" t="s">
        <v>15</v>
      </c>
      <c r="J249" s="167" t="s">
        <v>15</v>
      </c>
      <c r="K249" s="167" t="s">
        <v>15</v>
      </c>
      <c r="L249" s="167" t="s">
        <v>15</v>
      </c>
      <c r="M249" s="167" t="s">
        <v>15</v>
      </c>
      <c r="N249" s="165"/>
      <c r="O249" s="223">
        <v>92.454449999999994</v>
      </c>
      <c r="P249" s="223">
        <v>184.90889999999999</v>
      </c>
      <c r="Q249" s="223">
        <v>369.81779999999998</v>
      </c>
      <c r="R249" s="223">
        <v>277.36334999999997</v>
      </c>
      <c r="S249" s="223">
        <v>0</v>
      </c>
      <c r="T249" s="223">
        <v>924.54449999999986</v>
      </c>
      <c r="U249" s="165"/>
      <c r="V249" s="223">
        <v>924.54449999999997</v>
      </c>
      <c r="W249" s="165"/>
      <c r="X249" s="165"/>
      <c r="Y249" s="165"/>
      <c r="Z249" s="165"/>
      <c r="AA249" s="165"/>
    </row>
    <row r="250" spans="2:27" x14ac:dyDescent="0.2">
      <c r="B250" s="31">
        <f>IF(ISERROR(MATCH(D250,Contin_Proj_Input!G$9:G$83,0)),0,MATCH(D250,Contin_Proj_Input!G$9:G$83,0))</f>
        <v>0</v>
      </c>
      <c r="C250" s="167" t="str" cm="1">
        <f t="array" ref="C250">IF($B250=0,"",INDEX(Contin_Proj_Input!D$9:D$83,$B250))</f>
        <v/>
      </c>
      <c r="D250" s="175" t="s">
        <v>443</v>
      </c>
      <c r="E250" s="167" t="str" cm="1">
        <f t="array" ref="E250">IF($B250=0,"",INDEX(Contin_Proj_Input!H$9:H$83,$B250))</f>
        <v/>
      </c>
      <c r="F250" s="175" t="s">
        <v>452</v>
      </c>
      <c r="G250" s="175" t="s">
        <v>449</v>
      </c>
      <c r="H250" s="167" t="s">
        <v>15</v>
      </c>
      <c r="I250" s="167" t="s">
        <v>15</v>
      </c>
      <c r="J250" s="167" t="s">
        <v>15</v>
      </c>
      <c r="K250" s="167" t="s">
        <v>15</v>
      </c>
      <c r="L250" s="167" t="s">
        <v>15</v>
      </c>
      <c r="M250" s="167" t="s">
        <v>15</v>
      </c>
      <c r="N250" s="165"/>
      <c r="O250" s="223">
        <v>0</v>
      </c>
      <c r="P250" s="223">
        <v>0</v>
      </c>
      <c r="Q250" s="223">
        <v>0</v>
      </c>
      <c r="R250" s="223">
        <v>0</v>
      </c>
      <c r="S250" s="223">
        <v>0</v>
      </c>
      <c r="T250" s="223">
        <v>0</v>
      </c>
      <c r="U250" s="165"/>
      <c r="V250" s="223">
        <v>0</v>
      </c>
      <c r="W250" s="165"/>
      <c r="X250" s="165"/>
      <c r="Y250" s="165"/>
      <c r="Z250" s="165"/>
      <c r="AA250" s="165"/>
    </row>
    <row r="251" spans="2:27" x14ac:dyDescent="0.2">
      <c r="B251" s="31">
        <f>IF(ISERROR(MATCH(D251,Contin_Proj_Input!G$9:G$83,0)),0,MATCH(D251,Contin_Proj_Input!G$9:G$83,0))</f>
        <v>0</v>
      </c>
      <c r="C251" s="167" t="str" cm="1">
        <f t="array" ref="C251">IF($B251=0,"",INDEX(Contin_Proj_Input!D$9:D$83,$B251))</f>
        <v/>
      </c>
      <c r="D251" s="175" t="s">
        <v>444</v>
      </c>
      <c r="E251" s="167" t="str" cm="1">
        <f t="array" ref="E251">IF($B251=0,"",INDEX(Contin_Proj_Input!H$9:H$83,$B251))</f>
        <v/>
      </c>
      <c r="F251" s="175" t="s">
        <v>450</v>
      </c>
      <c r="G251" s="175" t="s">
        <v>453</v>
      </c>
      <c r="H251" s="167" t="s">
        <v>15</v>
      </c>
      <c r="I251" s="167" t="s">
        <v>15</v>
      </c>
      <c r="J251" s="167" t="s">
        <v>15</v>
      </c>
      <c r="K251" s="167" t="s">
        <v>15</v>
      </c>
      <c r="L251" s="167" t="s">
        <v>15</v>
      </c>
      <c r="M251" s="167" t="s">
        <v>15</v>
      </c>
      <c r="N251" s="165"/>
      <c r="O251" s="223">
        <v>0</v>
      </c>
      <c r="P251" s="223">
        <v>0</v>
      </c>
      <c r="Q251" s="223">
        <v>0</v>
      </c>
      <c r="R251" s="223">
        <v>0</v>
      </c>
      <c r="S251" s="223">
        <v>0</v>
      </c>
      <c r="T251" s="223">
        <v>0</v>
      </c>
      <c r="U251" s="165"/>
      <c r="V251" s="223">
        <v>0</v>
      </c>
      <c r="W251" s="165"/>
      <c r="X251" s="165"/>
      <c r="Y251" s="165"/>
      <c r="Z251" s="165"/>
      <c r="AA251" s="165"/>
    </row>
    <row r="252" spans="2:27" x14ac:dyDescent="0.2">
      <c r="B252" s="31">
        <f>IF(ISERROR(MATCH(D252,Contin_Proj_Input!G$9:G$83,0)),0,MATCH(D252,Contin_Proj_Input!G$9:G$83,0))</f>
        <v>47</v>
      </c>
      <c r="C252" s="167" cm="1">
        <f t="array" ref="C252">IF($B252=0,"",INDEX(Contin_Proj_Input!D$9:D$83,$B252))</f>
        <v>1746</v>
      </c>
      <c r="D252" s="175" t="s">
        <v>445</v>
      </c>
      <c r="E252" s="167" t="str" cm="1">
        <f t="array" ref="E252">IF($B252=0,"",INDEX(Contin_Proj_Input!H$9:H$83,$B252))</f>
        <v>Economic Benefits</v>
      </c>
      <c r="F252" s="175" t="s">
        <v>451</v>
      </c>
      <c r="G252" s="175" t="s">
        <v>453</v>
      </c>
      <c r="H252" s="167" t="s">
        <v>15</v>
      </c>
      <c r="I252" s="167" t="s">
        <v>15</v>
      </c>
      <c r="J252" s="167" t="s">
        <v>15</v>
      </c>
      <c r="K252" s="167" t="s">
        <v>15</v>
      </c>
      <c r="L252" s="167" t="s">
        <v>15</v>
      </c>
      <c r="M252" s="167" t="s">
        <v>15</v>
      </c>
      <c r="N252" s="165"/>
      <c r="O252" s="223">
        <v>0</v>
      </c>
      <c r="P252" s="223">
        <v>169.67492812499998</v>
      </c>
      <c r="Q252" s="223">
        <v>339.34985624999996</v>
      </c>
      <c r="R252" s="223">
        <v>678.69971249999992</v>
      </c>
      <c r="S252" s="223">
        <v>509.02478437499997</v>
      </c>
      <c r="T252" s="223">
        <v>1696.74928125</v>
      </c>
      <c r="U252" s="165"/>
      <c r="V252" s="223">
        <v>3090.9203625</v>
      </c>
      <c r="W252" s="165"/>
      <c r="X252" s="165"/>
      <c r="Y252" s="165"/>
      <c r="Z252" s="165"/>
      <c r="AA252" s="165"/>
    </row>
    <row r="253" spans="2:27" x14ac:dyDescent="0.2">
      <c r="B253" s="31">
        <f>IF(ISERROR(MATCH(D253,Contin_Proj_Input!G$9:G$83,0)),0,MATCH(D253,Contin_Proj_Input!G$9:G$83,0))</f>
        <v>0</v>
      </c>
      <c r="C253" s="167" t="str" cm="1">
        <f t="array" ref="C253">IF($B253=0,"",INDEX(Contin_Proj_Input!D$9:D$83,$B253))</f>
        <v/>
      </c>
      <c r="D253" s="175" t="s">
        <v>462</v>
      </c>
      <c r="E253" s="167" t="str" cm="1">
        <f t="array" ref="E253">IF($B253=0,"",INDEX(Contin_Proj_Input!H$9:H$83,$B253))</f>
        <v/>
      </c>
      <c r="F253" s="175" t="s">
        <v>450</v>
      </c>
      <c r="G253" s="175" t="s">
        <v>449</v>
      </c>
      <c r="H253" s="167" t="s">
        <v>15</v>
      </c>
      <c r="I253" s="167" t="s">
        <v>15</v>
      </c>
      <c r="J253" s="167" t="s">
        <v>15</v>
      </c>
      <c r="K253" s="167" t="s">
        <v>15</v>
      </c>
      <c r="L253" s="167" t="s">
        <v>15</v>
      </c>
      <c r="M253" s="167" t="s">
        <v>15</v>
      </c>
      <c r="N253" s="165"/>
      <c r="O253" s="223">
        <v>0</v>
      </c>
      <c r="P253" s="223">
        <v>0</v>
      </c>
      <c r="Q253" s="223">
        <v>0</v>
      </c>
      <c r="R253" s="223">
        <v>0</v>
      </c>
      <c r="S253" s="223">
        <v>0</v>
      </c>
      <c r="T253" s="223">
        <v>0</v>
      </c>
      <c r="U253" s="165"/>
      <c r="V253" s="223">
        <v>0</v>
      </c>
      <c r="W253" s="165"/>
      <c r="X253" s="165"/>
      <c r="Y253" s="165"/>
      <c r="Z253" s="165"/>
      <c r="AA253" s="165"/>
    </row>
    <row r="254" spans="2:27" x14ac:dyDescent="0.2">
      <c r="B254" s="31">
        <f>IF(ISERROR(MATCH(D254,Contin_Proj_Input!G$9:G$83,0)),0,MATCH(D254,Contin_Proj_Input!G$9:G$83,0))</f>
        <v>0</v>
      </c>
      <c r="C254" s="167" t="str" cm="1">
        <f t="array" ref="C254">IF($B254=0,"",INDEX(Contin_Proj_Input!D$9:D$83,$B254))</f>
        <v/>
      </c>
      <c r="D254" s="175" t="s">
        <v>467</v>
      </c>
      <c r="E254" s="167" t="str" cm="1">
        <f t="array" ref="E254">IF($B254=0,"",INDEX(Contin_Proj_Input!H$9:H$83,$B254))</f>
        <v/>
      </c>
      <c r="F254" s="175" t="s">
        <v>450</v>
      </c>
      <c r="G254" s="175" t="s">
        <v>449</v>
      </c>
      <c r="H254" s="167" t="s">
        <v>15</v>
      </c>
      <c r="I254" s="167" t="s">
        <v>15</v>
      </c>
      <c r="J254" s="167" t="s">
        <v>15</v>
      </c>
      <c r="K254" s="167" t="s">
        <v>15</v>
      </c>
      <c r="L254" s="167" t="s">
        <v>15</v>
      </c>
      <c r="M254" s="167" t="s">
        <v>15</v>
      </c>
      <c r="N254" s="165"/>
      <c r="O254" s="223">
        <v>0</v>
      </c>
      <c r="P254" s="223">
        <v>0</v>
      </c>
      <c r="Q254" s="223">
        <v>0</v>
      </c>
      <c r="R254" s="223">
        <v>0</v>
      </c>
      <c r="S254" s="223">
        <v>0</v>
      </c>
      <c r="T254" s="223">
        <v>0</v>
      </c>
      <c r="U254" s="165"/>
      <c r="V254" s="223">
        <v>0</v>
      </c>
      <c r="W254" s="165"/>
      <c r="X254" s="165"/>
      <c r="Y254" s="165"/>
      <c r="Z254" s="165"/>
      <c r="AA254" s="165"/>
    </row>
    <row r="255" spans="2:27" x14ac:dyDescent="0.2">
      <c r="B255" s="31">
        <f>IF(ISERROR(MATCH(D255,Contin_Proj_Input!G$9:G$83,0)),0,MATCH(D255,Contin_Proj_Input!G$9:G$83,0))</f>
        <v>23</v>
      </c>
      <c r="C255" s="167" t="str" cm="1">
        <f t="array" ref="C255">IF($B255=0,"",INDEX(Contin_Proj_Input!D$9:D$83,$B255))</f>
        <v>N2363</v>
      </c>
      <c r="D255" s="175" t="s">
        <v>546</v>
      </c>
      <c r="E255" s="167" t="str" cm="1">
        <f t="array" ref="E255">IF($B255=0,"",INDEX(Contin_Proj_Input!H$9:H$83,$B255))</f>
        <v>Compliance</v>
      </c>
      <c r="F255" s="175" t="s">
        <v>450</v>
      </c>
      <c r="G255" s="175" t="s">
        <v>449</v>
      </c>
      <c r="H255" s="167" t="s">
        <v>15</v>
      </c>
      <c r="I255" s="167" t="s">
        <v>15</v>
      </c>
      <c r="J255" s="167" t="s">
        <v>15</v>
      </c>
      <c r="K255" s="167" t="s">
        <v>15</v>
      </c>
      <c r="L255" s="167" t="s">
        <v>15</v>
      </c>
      <c r="M255" s="167" t="s">
        <v>15</v>
      </c>
      <c r="N255" s="165"/>
      <c r="O255" s="223">
        <v>69.340837499999992</v>
      </c>
      <c r="P255" s="223">
        <v>57.784031249999998</v>
      </c>
      <c r="Q255" s="223">
        <v>0</v>
      </c>
      <c r="R255" s="223">
        <v>0</v>
      </c>
      <c r="S255" s="223">
        <v>0</v>
      </c>
      <c r="T255" s="223">
        <v>127.12486874999999</v>
      </c>
      <c r="U255" s="165"/>
      <c r="V255" s="223">
        <v>175.348269375</v>
      </c>
      <c r="W255" s="165"/>
      <c r="X255" s="165"/>
      <c r="Y255" s="165"/>
      <c r="Z255" s="165"/>
      <c r="AA255" s="165"/>
    </row>
    <row r="256" spans="2:27" x14ac:dyDescent="0.2">
      <c r="B256" s="31">
        <f>IF(ISERROR(MATCH(D256,Contin_Proj_Input!G$9:G$83,0)),0,MATCH(D256,Contin_Proj_Input!G$9:G$83,0))</f>
        <v>24</v>
      </c>
      <c r="C256" s="167" t="str" cm="1">
        <f t="array" ref="C256">IF($B256=0,"",INDEX(Contin_Proj_Input!D$9:D$83,$B256))</f>
        <v>N2384</v>
      </c>
      <c r="D256" s="175" t="s">
        <v>547</v>
      </c>
      <c r="E256" s="167" t="str" cm="1">
        <f t="array" ref="E256">IF($B256=0,"",INDEX(Contin_Proj_Input!H$9:H$83,$B256))</f>
        <v>Demand</v>
      </c>
      <c r="F256" s="175" t="s">
        <v>450</v>
      </c>
      <c r="G256" s="175" t="s">
        <v>449</v>
      </c>
      <c r="H256" s="167" t="s">
        <v>15</v>
      </c>
      <c r="I256" s="167" t="s">
        <v>15</v>
      </c>
      <c r="J256" s="167" t="s">
        <v>15</v>
      </c>
      <c r="K256" s="167" t="s">
        <v>15</v>
      </c>
      <c r="L256" s="167" t="s">
        <v>15</v>
      </c>
      <c r="M256" s="167" t="s">
        <v>15</v>
      </c>
      <c r="N256" s="165"/>
      <c r="O256" s="223">
        <v>4.7698091250000001</v>
      </c>
      <c r="P256" s="223">
        <v>18.60330620625</v>
      </c>
      <c r="Q256" s="223">
        <v>88.885498106249983</v>
      </c>
      <c r="R256" s="223">
        <v>5.1175639312500003</v>
      </c>
      <c r="S256" s="223">
        <v>0</v>
      </c>
      <c r="T256" s="223">
        <v>117.37617736874998</v>
      </c>
      <c r="U256" s="165"/>
      <c r="V256" s="223">
        <v>117.37197489374999</v>
      </c>
      <c r="W256" s="165"/>
      <c r="X256" s="165"/>
      <c r="Y256" s="165"/>
      <c r="Z256" s="165"/>
      <c r="AA256" s="165"/>
    </row>
    <row r="257" spans="2:27" x14ac:dyDescent="0.2">
      <c r="B257" s="31">
        <f>IF(ISERROR(MATCH(D257,Contin_Proj_Input!G$9:G$83,0)),0,MATCH(D257,Contin_Proj_Input!G$9:G$83,0))</f>
        <v>25</v>
      </c>
      <c r="C257" s="167" cm="1">
        <f t="array" ref="C257">IF($B257=0,"",INDEX(Contin_Proj_Input!D$9:D$83,$B257))</f>
        <v>1693</v>
      </c>
      <c r="D257" s="175" t="s">
        <v>548</v>
      </c>
      <c r="E257" s="167" t="str" cm="1">
        <f t="array" ref="E257">IF($B257=0,"",INDEX(Contin_Proj_Input!H$9:H$83,$B257))</f>
        <v>Demand</v>
      </c>
      <c r="F257" s="175" t="s">
        <v>450</v>
      </c>
      <c r="G257" s="175" t="s">
        <v>449</v>
      </c>
      <c r="H257" s="167" t="s">
        <v>15</v>
      </c>
      <c r="I257" s="167" t="s">
        <v>15</v>
      </c>
      <c r="J257" s="167" t="s">
        <v>15</v>
      </c>
      <c r="K257" s="167" t="s">
        <v>15</v>
      </c>
      <c r="L257" s="167" t="s">
        <v>15</v>
      </c>
      <c r="M257" s="167" t="s">
        <v>15</v>
      </c>
      <c r="N257" s="165"/>
      <c r="O257" s="223">
        <v>6.9214763249999995</v>
      </c>
      <c r="P257" s="223">
        <v>29.478260887499999</v>
      </c>
      <c r="Q257" s="223">
        <v>84.937272843749994</v>
      </c>
      <c r="R257" s="223">
        <v>32.717318493749993</v>
      </c>
      <c r="S257" s="223">
        <v>12.23445534375</v>
      </c>
      <c r="T257" s="223">
        <v>166.28878389374998</v>
      </c>
      <c r="U257" s="165"/>
      <c r="V257" s="223">
        <v>168.41103376875</v>
      </c>
      <c r="W257" s="165"/>
      <c r="X257" s="165"/>
      <c r="Y257" s="165"/>
      <c r="Z257" s="165"/>
      <c r="AA257" s="165"/>
    </row>
    <row r="258" spans="2:27" x14ac:dyDescent="0.2">
      <c r="B258" s="31">
        <f>IF(ISERROR(MATCH(D258,Contin_Proj_Input!G$9:G$83,0)),0,MATCH(D258,Contin_Proj_Input!G$9:G$83,0))</f>
        <v>35</v>
      </c>
      <c r="C258" s="167" cm="1">
        <f t="array" ref="C258">IF($B258=0,"",INDEX(Contin_Proj_Input!D$9:D$83,$B258))</f>
        <v>2153</v>
      </c>
      <c r="D258" s="175" t="s">
        <v>549</v>
      </c>
      <c r="E258" s="167" t="str" cm="1">
        <f t="array" ref="E258">IF($B258=0,"",INDEX(Contin_Proj_Input!H$9:H$83,$B258))</f>
        <v>Strategic Property</v>
      </c>
      <c r="F258" s="175" t="s">
        <v>450</v>
      </c>
      <c r="G258" s="175" t="s">
        <v>449</v>
      </c>
      <c r="H258" s="167" t="s">
        <v>15</v>
      </c>
      <c r="I258" s="167" t="s">
        <v>15</v>
      </c>
      <c r="J258" s="167" t="s">
        <v>15</v>
      </c>
      <c r="K258" s="167" t="s">
        <v>15</v>
      </c>
      <c r="L258" s="167" t="s">
        <v>15</v>
      </c>
      <c r="M258" s="167" t="s">
        <v>15</v>
      </c>
      <c r="N258" s="165"/>
      <c r="O258" s="223">
        <v>2.9472985389551152</v>
      </c>
      <c r="P258" s="223">
        <v>2.079897386667692</v>
      </c>
      <c r="Q258" s="223">
        <v>247.20000150780498</v>
      </c>
      <c r="R258" s="223">
        <v>0</v>
      </c>
      <c r="S258" s="223">
        <v>0</v>
      </c>
      <c r="T258" s="223">
        <v>252.22719743342779</v>
      </c>
      <c r="U258" s="165"/>
      <c r="V258" s="223">
        <v>252.22719743342776</v>
      </c>
      <c r="W258" s="165"/>
      <c r="X258" s="165"/>
      <c r="Y258" s="165"/>
      <c r="Z258" s="165"/>
      <c r="AA258" s="165"/>
    </row>
    <row r="259" spans="2:27" x14ac:dyDescent="0.2">
      <c r="B259" s="31">
        <f>IF(ISERROR(MATCH(D259,Contin_Proj_Input!G$9:G$83,0)),0,MATCH(D259,Contin_Proj_Input!G$9:G$83,0))</f>
        <v>36</v>
      </c>
      <c r="C259" s="167" t="str" cm="1">
        <f t="array" ref="C259">IF($B259=0,"",INDEX(Contin_Proj_Input!D$9:D$83,$B259))</f>
        <v>N2534</v>
      </c>
      <c r="D259" s="175" t="s">
        <v>418</v>
      </c>
      <c r="E259" s="167" t="str" cm="1">
        <f t="array" ref="E259">IF($B259=0,"",INDEX(Contin_Proj_Input!H$9:H$83,$B259))</f>
        <v>Compliance</v>
      </c>
      <c r="F259" s="175" t="s">
        <v>450</v>
      </c>
      <c r="G259" s="175" t="s">
        <v>449</v>
      </c>
      <c r="H259" s="167" t="s">
        <v>15</v>
      </c>
      <c r="I259" s="167" t="s">
        <v>15</v>
      </c>
      <c r="J259" s="167" t="s">
        <v>15</v>
      </c>
      <c r="K259" s="167" t="s">
        <v>15</v>
      </c>
      <c r="L259" s="167" t="s">
        <v>15</v>
      </c>
      <c r="M259" s="167" t="s">
        <v>15</v>
      </c>
      <c r="N259" s="165"/>
      <c r="O259" s="223">
        <v>2.4164231249999997</v>
      </c>
      <c r="P259" s="223">
        <v>11.766929999999999</v>
      </c>
      <c r="Q259" s="223">
        <v>31.833748125</v>
      </c>
      <c r="R259" s="223">
        <v>5.0849947499999999</v>
      </c>
      <c r="S259" s="223">
        <v>0</v>
      </c>
      <c r="T259" s="223">
        <v>51.102095999999996</v>
      </c>
      <c r="U259" s="165"/>
      <c r="V259" s="223">
        <v>51.102095999999996</v>
      </c>
      <c r="W259" s="165"/>
      <c r="X259" s="165"/>
      <c r="Y259" s="165"/>
      <c r="Z259" s="165"/>
      <c r="AA259" s="165"/>
    </row>
    <row r="260" spans="2:27" x14ac:dyDescent="0.2">
      <c r="B260" s="31">
        <f>IF(ISERROR(MATCH(D260,Contin_Proj_Input!G$9:G$83,0)),0,MATCH(D260,Contin_Proj_Input!G$9:G$83,0))</f>
        <v>0</v>
      </c>
      <c r="C260" s="167" t="str" cm="1">
        <f t="array" ref="C260">IF($B260=0,"",INDEX(Contin_Proj_Input!D$9:D$83,$B260))</f>
        <v/>
      </c>
      <c r="D260" s="175" t="s">
        <v>483</v>
      </c>
      <c r="E260" s="167" t="str" cm="1">
        <f t="array" ref="E260">IF($B260=0,"",INDEX(Contin_Proj_Input!H$9:H$83,$B260))</f>
        <v/>
      </c>
      <c r="F260" s="175" t="s">
        <v>450</v>
      </c>
      <c r="G260" s="175" t="s">
        <v>449</v>
      </c>
      <c r="H260" s="167" t="s">
        <v>15</v>
      </c>
      <c r="I260" s="167" t="s">
        <v>15</v>
      </c>
      <c r="J260" s="167" t="s">
        <v>15</v>
      </c>
      <c r="K260" s="167" t="s">
        <v>15</v>
      </c>
      <c r="L260" s="167" t="s">
        <v>15</v>
      </c>
      <c r="M260" s="167" t="s">
        <v>15</v>
      </c>
      <c r="N260" s="165"/>
      <c r="O260" s="223">
        <v>0</v>
      </c>
      <c r="P260" s="223">
        <v>0</v>
      </c>
      <c r="Q260" s="223">
        <v>0</v>
      </c>
      <c r="R260" s="223">
        <v>0</v>
      </c>
      <c r="S260" s="223">
        <v>0</v>
      </c>
      <c r="T260" s="223">
        <v>0</v>
      </c>
      <c r="U260" s="165"/>
      <c r="V260" s="223">
        <v>0</v>
      </c>
      <c r="W260" s="165"/>
      <c r="X260" s="165"/>
      <c r="Y260" s="165"/>
      <c r="Z260" s="165"/>
      <c r="AA260" s="165"/>
    </row>
    <row r="262" spans="2:27" x14ac:dyDescent="0.2">
      <c r="D262" s="125" t="s">
        <v>144</v>
      </c>
      <c r="E262" s="125" t="str">
        <f t="shared" ref="E262:M262" si="2">NA</f>
        <v>N/A</v>
      </c>
      <c r="F262" s="125" t="str">
        <f t="shared" si="2"/>
        <v>N/A</v>
      </c>
      <c r="G262" s="125" t="str">
        <f t="shared" si="2"/>
        <v>N/A</v>
      </c>
      <c r="H262" s="125" t="str">
        <f t="shared" si="2"/>
        <v>N/A</v>
      </c>
      <c r="I262" s="125" t="str">
        <f t="shared" si="2"/>
        <v>N/A</v>
      </c>
      <c r="J262" s="125" t="str">
        <f t="shared" si="2"/>
        <v>N/A</v>
      </c>
      <c r="K262" s="125" t="str">
        <f t="shared" si="2"/>
        <v>N/A</v>
      </c>
      <c r="L262" s="125" t="str">
        <f t="shared" si="2"/>
        <v>N/A</v>
      </c>
      <c r="M262" s="126" t="str">
        <f t="shared" si="2"/>
        <v>N/A</v>
      </c>
      <c r="O262" s="69">
        <f>SUM(O230:O260)</f>
        <v>929.89157339760891</v>
      </c>
      <c r="P262" s="69">
        <f t="shared" ref="P262:V262" si="3">SUM(P230:P260)</f>
        <v>1245.3526279948408</v>
      </c>
      <c r="Q262" s="69">
        <f t="shared" si="3"/>
        <v>3987.8386774722276</v>
      </c>
      <c r="R262" s="69">
        <f t="shared" si="3"/>
        <v>4290.6628064394226</v>
      </c>
      <c r="S262" s="69">
        <f t="shared" si="3"/>
        <v>2073.96869034375</v>
      </c>
      <c r="T262" s="69">
        <f t="shared" si="3"/>
        <v>12527.714375647847</v>
      </c>
      <c r="V262" s="69">
        <f t="shared" si="3"/>
        <v>16608.964781797848</v>
      </c>
    </row>
    <row r="264" spans="2:27" x14ac:dyDescent="0.2">
      <c r="D264" s="127" t="s">
        <v>454</v>
      </c>
      <c r="E264" s="10" t="s">
        <v>15</v>
      </c>
      <c r="F264" s="10" t="s">
        <v>450</v>
      </c>
      <c r="G264" s="10" t="s">
        <v>449</v>
      </c>
      <c r="H264" s="10" t="s">
        <v>15</v>
      </c>
      <c r="I264" s="10" t="s">
        <v>15</v>
      </c>
      <c r="J264" s="10" t="s">
        <v>15</v>
      </c>
      <c r="K264" s="10" t="s">
        <v>15</v>
      </c>
      <c r="L264" s="10" t="s">
        <v>15</v>
      </c>
      <c r="M264" s="10" t="s">
        <v>15</v>
      </c>
      <c r="O264" s="92">
        <f>SUMIFS(O$230:O$260,$F$230:$F$260,$F264,$G$230:$G$260,$G264)</f>
        <v>120.39386736395508</v>
      </c>
      <c r="P264" s="92">
        <f>SUMIFS(P$230:P$260,$F$230:$F$260,$F264,$G$230:$G$260,$G264)</f>
        <v>156.86230473041766</v>
      </c>
      <c r="Q264" s="92">
        <f>SUMIFS(Q$230:Q$260,$F$230:$F$260,$F264,$G$230:$G$260,$G264)</f>
        <v>532.75607652030499</v>
      </c>
      <c r="R264" s="92">
        <f>SUMIFS(R$230:R$260,$F$230:$F$260,$F264,$G$230:$G$260,$G264)</f>
        <v>559.68772173749983</v>
      </c>
      <c r="S264" s="92">
        <f>SUMIFS(S$230:S$260,$F$230:$F$260,$F264,$G$230:$G$260,$G264)</f>
        <v>548.05001784374997</v>
      </c>
      <c r="T264" s="92">
        <f t="shared" ref="T264:T265" si="4">SUM(O264:S264)</f>
        <v>1917.7499881959275</v>
      </c>
      <c r="V264" s="92">
        <f>SUMIFS(V$230:V$260,$F$230:$F$260,$F264,$G$230:$G$260,$G264)</f>
        <v>2934.5556243459273</v>
      </c>
    </row>
    <row r="265" spans="2:27" x14ac:dyDescent="0.2">
      <c r="D265" s="127" t="s">
        <v>455</v>
      </c>
      <c r="E265" s="10" t="s">
        <v>15</v>
      </c>
      <c r="F265" s="10" t="s">
        <v>450</v>
      </c>
      <c r="G265" s="10" t="s">
        <v>453</v>
      </c>
      <c r="H265" s="10" t="s">
        <v>15</v>
      </c>
      <c r="I265" s="10" t="s">
        <v>15</v>
      </c>
      <c r="J265" s="10" t="s">
        <v>15</v>
      </c>
      <c r="K265" s="10" t="s">
        <v>15</v>
      </c>
      <c r="L265" s="10" t="s">
        <v>15</v>
      </c>
      <c r="M265" s="10" t="s">
        <v>15</v>
      </c>
      <c r="O265" s="92">
        <f t="shared" ref="O265" si="5">SUMIFS(O$230:O$260,$F$230:$F$260,$F265,$G$230:$G$260,$G265)</f>
        <v>63.299779687499992</v>
      </c>
      <c r="P265" s="92">
        <f>SUMIFS(P$230:P$260,$F$230:$F$260,$F265,$G$230:$G$260,$G265)</f>
        <v>210.91171406249998</v>
      </c>
      <c r="Q265" s="92">
        <f>SUMIFS(Q$230:Q$260,$F$230:$F$260,$F265,$G$230:$G$260,$G265)</f>
        <v>1524.8155228124999</v>
      </c>
      <c r="R265" s="92">
        <f>SUMIFS(R$230:R$260,$F$230:$F$260,$F265,$G$230:$G$260,$G265)</f>
        <v>1553.8126003124999</v>
      </c>
      <c r="S265" s="92">
        <f>SUMIFS(S$230:S$260,$F$230:$F$260,$F265,$G$230:$G$260,$G265)</f>
        <v>857.72514749999982</v>
      </c>
      <c r="T265" s="92">
        <f t="shared" si="4"/>
        <v>4210.5647643749999</v>
      </c>
      <c r="V265" s="92">
        <f>SUMIFS(V$230:V$260,$F$230:$F$260,$F265,$G$230:$G$260,$G265)</f>
        <v>4723.5819000000001</v>
      </c>
    </row>
    <row r="266" spans="2:27" x14ac:dyDescent="0.2">
      <c r="D266" s="10" t="s">
        <v>456</v>
      </c>
      <c r="E266" s="10" t="s">
        <v>15</v>
      </c>
      <c r="F266" s="10" t="s">
        <v>450</v>
      </c>
      <c r="G266" s="10" t="s">
        <v>15</v>
      </c>
      <c r="H266" s="10" t="s">
        <v>15</v>
      </c>
      <c r="I266" s="10" t="s">
        <v>15</v>
      </c>
      <c r="J266" s="10" t="s">
        <v>15</v>
      </c>
      <c r="K266" s="10" t="s">
        <v>15</v>
      </c>
      <c r="L266" s="10" t="s">
        <v>15</v>
      </c>
      <c r="M266" s="10" t="s">
        <v>15</v>
      </c>
      <c r="O266" s="92">
        <f t="shared" ref="O266:T266" si="6">SUM(O264:O265)</f>
        <v>183.69364705145506</v>
      </c>
      <c r="P266" s="92">
        <f t="shared" si="6"/>
        <v>367.77401879291767</v>
      </c>
      <c r="Q266" s="92">
        <f t="shared" si="6"/>
        <v>2057.5715993328049</v>
      </c>
      <c r="R266" s="92">
        <f t="shared" si="6"/>
        <v>2113.5003220499998</v>
      </c>
      <c r="S266" s="92">
        <f t="shared" si="6"/>
        <v>1405.7751653437499</v>
      </c>
      <c r="T266" s="92">
        <f t="shared" si="6"/>
        <v>6128.3147525709273</v>
      </c>
      <c r="V266" s="92">
        <f t="shared" ref="V266" si="7">SUM(V264:V265)</f>
        <v>7658.1375243459279</v>
      </c>
    </row>
    <row r="268" spans="2:27" x14ac:dyDescent="0.2">
      <c r="D268" s="127" t="s">
        <v>457</v>
      </c>
      <c r="E268" s="10" t="s">
        <v>15</v>
      </c>
      <c r="F268" s="10" t="s">
        <v>451</v>
      </c>
      <c r="G268" s="10" t="s">
        <v>15</v>
      </c>
      <c r="H268" s="10" t="s">
        <v>15</v>
      </c>
      <c r="I268" s="10" t="s">
        <v>15</v>
      </c>
      <c r="J268" s="10" t="s">
        <v>15</v>
      </c>
      <c r="K268" s="10" t="s">
        <v>15</v>
      </c>
      <c r="L268" s="10" t="s">
        <v>15</v>
      </c>
      <c r="M268" s="10" t="s">
        <v>15</v>
      </c>
      <c r="O268" s="92">
        <f>SUMIFS(O$230:O$260,$F$230:$F$260,$F268)</f>
        <v>653.74347634615378</v>
      </c>
      <c r="P268" s="92">
        <f>SUMIFS(P$230:P$260,$F$230:$F$260,$F268)</f>
        <v>692.66970920192296</v>
      </c>
      <c r="Q268" s="92">
        <f>SUMIFS(Q$230:Q$260,$F$230:$F$260,$F268)</f>
        <v>1560.4492781394226</v>
      </c>
      <c r="R268" s="92">
        <f>SUMIFS(R$230:R$260,$F$230:$F$260,$F268)</f>
        <v>1899.7991343894228</v>
      </c>
      <c r="S268" s="92">
        <f>SUMIFS(S$230:S$260,$F$230:$F$260,$F268)</f>
        <v>509.02478437499997</v>
      </c>
      <c r="T268" s="92">
        <f t="shared" ref="T268:T269" si="8">SUM(O268:S268)</f>
        <v>5315.6863824519223</v>
      </c>
      <c r="V268" s="92">
        <f>SUMIFS(V$230:V$260,$F$230:$F$260,$F268)</f>
        <v>6709.8574637019228</v>
      </c>
    </row>
    <row r="269" spans="2:27" x14ac:dyDescent="0.2">
      <c r="D269" s="127" t="s">
        <v>458</v>
      </c>
      <c r="E269" s="10" t="s">
        <v>15</v>
      </c>
      <c r="F269" s="10" t="s">
        <v>452</v>
      </c>
      <c r="G269" s="10" t="s">
        <v>15</v>
      </c>
      <c r="H269" s="10" t="s">
        <v>15</v>
      </c>
      <c r="I269" s="10" t="s">
        <v>15</v>
      </c>
      <c r="J269" s="10" t="s">
        <v>15</v>
      </c>
      <c r="K269" s="10" t="s">
        <v>15</v>
      </c>
      <c r="L269" s="10" t="s">
        <v>15</v>
      </c>
      <c r="M269" s="10" t="s">
        <v>15</v>
      </c>
      <c r="O269" s="92">
        <f t="shared" ref="O269" si="9">SUMIFS(O$230:O$260,$F$230:$F$260,$F269)</f>
        <v>92.454449999999994</v>
      </c>
      <c r="P269" s="92">
        <f>SUMIFS(P$230:P$260,$F$230:$F$260,$F269)</f>
        <v>184.90889999999999</v>
      </c>
      <c r="Q269" s="92">
        <f>SUMIFS(Q$230:Q$260,$F$230:$F$260,$F269)</f>
        <v>369.81779999999998</v>
      </c>
      <c r="R269" s="92">
        <f>SUMIFS(R$230:R$260,$F$230:$F$260,$F269)</f>
        <v>277.36334999999997</v>
      </c>
      <c r="S269" s="92">
        <f>SUMIFS(S$230:S$260,$F$230:$F$260,$F269)</f>
        <v>159.168740625</v>
      </c>
      <c r="T269" s="92">
        <f t="shared" si="8"/>
        <v>1083.7132406249998</v>
      </c>
      <c r="V269" s="92">
        <f>SUMIFS(V$230:V$260,$F$230:$F$260,$F269)</f>
        <v>2240.9697937499996</v>
      </c>
    </row>
    <row r="270" spans="2:27" x14ac:dyDescent="0.2">
      <c r="D270" s="10" t="s">
        <v>459</v>
      </c>
      <c r="E270" s="10" t="s">
        <v>15</v>
      </c>
      <c r="F270" s="10" t="s">
        <v>15</v>
      </c>
      <c r="G270" s="10" t="s">
        <v>15</v>
      </c>
      <c r="H270" s="10" t="s">
        <v>15</v>
      </c>
      <c r="I270" s="10" t="s">
        <v>15</v>
      </c>
      <c r="J270" s="10" t="s">
        <v>15</v>
      </c>
      <c r="K270" s="10" t="s">
        <v>15</v>
      </c>
      <c r="L270" s="10" t="s">
        <v>15</v>
      </c>
      <c r="M270" s="10" t="s">
        <v>15</v>
      </c>
      <c r="O270" s="92">
        <f t="shared" ref="O270" si="10">SUM(O268:O269)</f>
        <v>746.19792634615374</v>
      </c>
      <c r="P270" s="92">
        <f t="shared" ref="P270" si="11">SUM(P268:P269)</f>
        <v>877.57860920192297</v>
      </c>
      <c r="Q270" s="92">
        <f t="shared" ref="Q270" si="12">SUM(Q268:Q269)</f>
        <v>1930.2670781394227</v>
      </c>
      <c r="R270" s="92">
        <f t="shared" ref="R270" si="13">SUM(R268:R269)</f>
        <v>2177.1624843894228</v>
      </c>
      <c r="S270" s="92">
        <f t="shared" ref="S270" si="14">SUM(S268:S269)</f>
        <v>668.19352499999991</v>
      </c>
      <c r="T270" s="92">
        <f t="shared" ref="T270" si="15">SUM(T268:T269)</f>
        <v>6399.3996230769226</v>
      </c>
      <c r="V270" s="92">
        <f t="shared" ref="V270" si="16">SUM(V268:V269)</f>
        <v>8950.8272574519215</v>
      </c>
    </row>
    <row r="272" spans="2:27" x14ac:dyDescent="0.2">
      <c r="D272" t="s">
        <v>226</v>
      </c>
      <c r="O272" s="92">
        <v>929.89157339760879</v>
      </c>
      <c r="P272" s="92">
        <v>1245.3526279948405</v>
      </c>
      <c r="Q272" s="92">
        <v>3987.8386774722276</v>
      </c>
      <c r="R272" s="92">
        <v>4290.6628064394217</v>
      </c>
      <c r="S272" s="92">
        <v>2073.9686903437496</v>
      </c>
      <c r="T272" s="92">
        <v>12527.714375647847</v>
      </c>
      <c r="V272" s="92"/>
    </row>
    <row r="273" spans="1:19" x14ac:dyDescent="0.2">
      <c r="A273" s="137">
        <f>SUM(O273:S273)</f>
        <v>0</v>
      </c>
      <c r="D273" t="s">
        <v>460</v>
      </c>
      <c r="O273" s="78">
        <f>IF(ROUND(O262-O272,Round_DP)&lt;&gt;0,1,0)</f>
        <v>0</v>
      </c>
      <c r="P273" s="78">
        <f>IF(ROUND(P262-P272,Round_DP)&lt;&gt;0,1,0)</f>
        <v>0</v>
      </c>
      <c r="Q273" s="78">
        <f>IF(ROUND(Q262-Q272,Round_DP)&lt;&gt;0,1,0)</f>
        <v>0</v>
      </c>
      <c r="R273" s="78">
        <f>IF(ROUND(R262-R272,Round_DP)&lt;&gt;0,1,0)</f>
        <v>0</v>
      </c>
      <c r="S273" s="78">
        <f>IF(ROUND(S262-S272,Round_DP)&lt;&gt;0,1,0)</f>
        <v>0</v>
      </c>
    </row>
    <row r="274" spans="1:19" x14ac:dyDescent="0.2">
      <c r="A274" s="137">
        <f>SUM(O274:S274)</f>
        <v>0</v>
      </c>
      <c r="D274" t="s">
        <v>461</v>
      </c>
      <c r="O274" s="78">
        <f>IF(ROUND(O262-O266-O270,Round_DP)&lt;&gt;0,1,0)</f>
        <v>0</v>
      </c>
      <c r="P274" s="78">
        <f>IF(ROUND(P262-P266-P270,Round_DP)&lt;&gt;0,1,0)</f>
        <v>0</v>
      </c>
      <c r="Q274" s="78">
        <f>IF(ROUND(Q262-Q266-Q270,Round_DP)&lt;&gt;0,1,0)</f>
        <v>0</v>
      </c>
      <c r="R274" s="78">
        <f>IF(ROUND(R262-R266-R270,Round_DP)&lt;&gt;0,1,0)</f>
        <v>0</v>
      </c>
      <c r="S274" s="78">
        <f>IF(ROUND(S262-S266-S270,Round_DP)&lt;&gt;0,1,0)</f>
        <v>0</v>
      </c>
    </row>
    <row r="276" spans="1:19" s="6" customFormat="1" ht="18" x14ac:dyDescent="0.2">
      <c r="B276" s="6" t="s">
        <v>1</v>
      </c>
    </row>
  </sheetData>
  <autoFilter ref="C7:AA219"/>
  <mergeCells count="1">
    <mergeCell ref="B5:D5"/>
  </mergeCells>
  <dataValidations disablePrompts="1" count="2">
    <dataValidation type="list" allowBlank="1" showInputMessage="1" showErrorMessage="1" sqref="F230:F260">
      <formula1>"Contingent Project, Actionable ISP, Future ISP, Unallocated"</formula1>
    </dataValidation>
    <dataValidation type="list" allowBlank="1" showInputMessage="1" showErrorMessage="1" sqref="G230:G260">
      <formula1>"Renewable Energy Zone, Non REZ, Unallocated"</formula1>
    </dataValidation>
  </dataValidations>
  <hyperlinks>
    <hyperlink ref="B5" location="'ToC'!$A$1" tooltip="Go To Table of Contents" display="='ToC'!B1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3"/>
  <sheetViews>
    <sheetView showGridLines="0" workbookViewId="0">
      <pane xSplit="4" ySplit="5" topLeftCell="E6" activePane="bottomRight" state="frozen"/>
      <selection activeCell="J1" sqref="J1"/>
      <selection pane="topRight" activeCell="J1" sqref="J1"/>
      <selection pane="bottomLeft" activeCell="J1" sqref="J1"/>
      <selection pane="bottomRight" activeCell="R23" sqref="R23"/>
    </sheetView>
  </sheetViews>
  <sheetFormatPr defaultRowHeight="12.75" outlineLevelRow="1" x14ac:dyDescent="0.2"/>
  <cols>
    <col min="1" max="1" width="2.7109375" customWidth="1"/>
    <col min="2" max="2" width="4.85546875" customWidth="1"/>
    <col min="3" max="3" width="6.7109375" customWidth="1"/>
    <col min="4" max="4" width="40.7109375" customWidth="1"/>
    <col min="5" max="8" width="10.7109375" customWidth="1"/>
    <col min="9" max="9" width="5.7109375" customWidth="1"/>
    <col min="10" max="14" width="12.7109375" customWidth="1"/>
    <col min="15" max="15" width="15.7109375" customWidth="1"/>
  </cols>
  <sheetData>
    <row r="1" spans="2:15" ht="23.25" x14ac:dyDescent="0.35">
      <c r="B1" s="19" t="str">
        <f>"Outputs - Capex Flowing Into PTRM ("&amp;
IF(General!$F$17,"Include ","Exclude ")&amp;General!$E$17&amp;
IF(General!$F$18,",Include ",",Exclude ")&amp;General!$E$18&amp;")"</f>
        <v>Outputs - Capex Flowing Into PTRM (Exclude NCIPAP,Exclude Contingent Projects)</v>
      </c>
      <c r="K1" s="165"/>
    </row>
    <row r="2" spans="2:15" ht="15" x14ac:dyDescent="0.2">
      <c r="B2" s="36" t="str">
        <f>Model_Name</f>
        <v>TransGrid Capex Forecast Model</v>
      </c>
    </row>
    <row r="3" spans="2:15" x14ac:dyDescent="0.2">
      <c r="B3" s="10" t="str">
        <f>General!$B$3</f>
        <v>WB Check</v>
      </c>
      <c r="D3" s="134">
        <f>WkBk_Err_Chk</f>
        <v>0</v>
      </c>
    </row>
    <row r="4" spans="2:15" x14ac:dyDescent="0.2">
      <c r="B4" s="10" t="str">
        <f>General!$B$4</f>
        <v>Sheet Check</v>
      </c>
      <c r="D4" s="134">
        <f>SUM(A7:A193)</f>
        <v>0</v>
      </c>
    </row>
    <row r="5" spans="2:15" x14ac:dyDescent="0.2">
      <c r="B5" s="267" t="str">
        <f>ToC!$B$1</f>
        <v>Table of Contents</v>
      </c>
      <c r="C5" s="267"/>
      <c r="D5" s="267"/>
    </row>
    <row r="7" spans="2:15" s="6" customFormat="1" ht="18" x14ac:dyDescent="0.2">
      <c r="B7" s="6" t="s">
        <v>172</v>
      </c>
    </row>
    <row r="9" spans="2:15" ht="15" x14ac:dyDescent="0.2">
      <c r="C9" s="177" t="s">
        <v>158</v>
      </c>
      <c r="D9" s="165"/>
      <c r="E9" s="171" t="s">
        <v>9</v>
      </c>
      <c r="F9" s="171" t="s">
        <v>10</v>
      </c>
      <c r="G9" s="171" t="s">
        <v>11</v>
      </c>
      <c r="H9" s="171" t="s">
        <v>12</v>
      </c>
      <c r="I9" s="165"/>
      <c r="J9" s="196" t="str">
        <f>Forecast_Capex_Input!V$11</f>
        <v>FY24</v>
      </c>
      <c r="K9" s="196" t="str">
        <f>Forecast_Capex_Input!W$11</f>
        <v>FY25</v>
      </c>
      <c r="L9" s="196" t="str">
        <f>Forecast_Capex_Input!X$11</f>
        <v>FY26</v>
      </c>
      <c r="M9" s="196" t="str">
        <f>Forecast_Capex_Input!Y$11</f>
        <v>FY27</v>
      </c>
      <c r="N9" s="196" t="str">
        <f>Forecast_Capex_Input!Z$11</f>
        <v>FY28</v>
      </c>
      <c r="O9" s="196" t="str">
        <f>J9&amp;" - "&amp;N9</f>
        <v>FY24 - FY28</v>
      </c>
    </row>
    <row r="10" spans="2:15" outlineLevel="1" x14ac:dyDescent="0.2">
      <c r="C10" s="173">
        <v>1</v>
      </c>
      <c r="D10" s="167" t="str">
        <f>General!$E$158</f>
        <v>Transmission Lines (pre 2004-05)</v>
      </c>
      <c r="E10" s="169" t="s">
        <v>101</v>
      </c>
      <c r="F10" s="172" t="str">
        <f t="shared" ref="F10:F41" si="0">Unit_Dollar_M</f>
        <v>$Million</v>
      </c>
      <c r="G10" s="172" t="str">
        <f>"$Real "&amp;RIGHT(Capex_Forecast!$H$6,2)</f>
        <v>$Real 23</v>
      </c>
      <c r="H10" s="167" t="str">
        <f t="shared" ref="H10:H41" si="1">End_Period</f>
        <v>End Period</v>
      </c>
      <c r="I10" s="167"/>
      <c r="J10" s="240">
        <v>0</v>
      </c>
      <c r="K10" s="240">
        <v>0</v>
      </c>
      <c r="L10" s="240">
        <v>0</v>
      </c>
      <c r="M10" s="240">
        <v>0</v>
      </c>
      <c r="N10" s="240">
        <v>0</v>
      </c>
      <c r="O10" s="181">
        <v>0</v>
      </c>
    </row>
    <row r="11" spans="2:15" outlineLevel="1" x14ac:dyDescent="0.2">
      <c r="C11" s="174">
        <f t="shared" ref="C11:C59" si="2">C10+1</f>
        <v>2</v>
      </c>
      <c r="D11" s="167" t="str">
        <f>General!$E$159</f>
        <v>Underground Cables (pre 2004-05)</v>
      </c>
      <c r="E11" s="169" t="s">
        <v>101</v>
      </c>
      <c r="F11" s="172" t="str">
        <f t="shared" si="0"/>
        <v>$Million</v>
      </c>
      <c r="G11" s="172" t="str">
        <f>"$Real "&amp;RIGHT(Capex_Forecast!$H$6,2)</f>
        <v>$Real 23</v>
      </c>
      <c r="H11" s="167" t="str">
        <f t="shared" si="1"/>
        <v>End Period</v>
      </c>
      <c r="I11" s="167"/>
      <c r="J11" s="240">
        <v>0</v>
      </c>
      <c r="K11" s="240">
        <v>0</v>
      </c>
      <c r="L11" s="240">
        <v>0</v>
      </c>
      <c r="M11" s="240">
        <v>0</v>
      </c>
      <c r="N11" s="240">
        <v>0</v>
      </c>
      <c r="O11" s="181">
        <v>0</v>
      </c>
    </row>
    <row r="12" spans="2:15" outlineLevel="1" x14ac:dyDescent="0.2">
      <c r="C12" s="174">
        <f t="shared" si="2"/>
        <v>3</v>
      </c>
      <c r="D12" s="167" t="str">
        <f>General!$E$160</f>
        <v>Substations including Buildings (pre 2004-05)</v>
      </c>
      <c r="E12" s="169" t="s">
        <v>101</v>
      </c>
      <c r="F12" s="172" t="str">
        <f t="shared" si="0"/>
        <v>$Million</v>
      </c>
      <c r="G12" s="172" t="str">
        <f>"$Real "&amp;RIGHT(Capex_Forecast!$H$6,2)</f>
        <v>$Real 23</v>
      </c>
      <c r="H12" s="167" t="str">
        <f t="shared" si="1"/>
        <v>End Period</v>
      </c>
      <c r="I12" s="167"/>
      <c r="J12" s="240">
        <v>0</v>
      </c>
      <c r="K12" s="240">
        <v>0</v>
      </c>
      <c r="L12" s="240">
        <v>0</v>
      </c>
      <c r="M12" s="240">
        <v>0</v>
      </c>
      <c r="N12" s="240">
        <v>0</v>
      </c>
      <c r="O12" s="181">
        <v>0</v>
      </c>
    </row>
    <row r="13" spans="2:15" outlineLevel="1" x14ac:dyDescent="0.2">
      <c r="C13" s="174">
        <f t="shared" si="2"/>
        <v>4</v>
      </c>
      <c r="D13" s="167" t="str">
        <f>General!$E$161</f>
        <v>Transmission Lines (2004-09)</v>
      </c>
      <c r="E13" s="169" t="s">
        <v>101</v>
      </c>
      <c r="F13" s="172" t="str">
        <f t="shared" si="0"/>
        <v>$Million</v>
      </c>
      <c r="G13" s="172" t="str">
        <f>"$Real "&amp;RIGHT(Capex_Forecast!$H$6,2)</f>
        <v>$Real 23</v>
      </c>
      <c r="H13" s="167" t="str">
        <f t="shared" si="1"/>
        <v>End Period</v>
      </c>
      <c r="I13" s="167"/>
      <c r="J13" s="240">
        <v>0</v>
      </c>
      <c r="K13" s="240">
        <v>0</v>
      </c>
      <c r="L13" s="240">
        <v>0</v>
      </c>
      <c r="M13" s="240">
        <v>0</v>
      </c>
      <c r="N13" s="240">
        <v>0</v>
      </c>
      <c r="O13" s="181">
        <v>0</v>
      </c>
    </row>
    <row r="14" spans="2:15" outlineLevel="1" x14ac:dyDescent="0.2">
      <c r="C14" s="174">
        <f t="shared" si="2"/>
        <v>5</v>
      </c>
      <c r="D14" s="167" t="str">
        <f>General!$E$162</f>
        <v>Underground Cables (2004-09)</v>
      </c>
      <c r="E14" s="169" t="s">
        <v>101</v>
      </c>
      <c r="F14" s="172" t="str">
        <f t="shared" si="0"/>
        <v>$Million</v>
      </c>
      <c r="G14" s="172" t="str">
        <f>"$Real "&amp;RIGHT(Capex_Forecast!$H$6,2)</f>
        <v>$Real 23</v>
      </c>
      <c r="H14" s="167" t="str">
        <f t="shared" si="1"/>
        <v>End Period</v>
      </c>
      <c r="I14" s="167"/>
      <c r="J14" s="240">
        <v>0</v>
      </c>
      <c r="K14" s="240">
        <v>0</v>
      </c>
      <c r="L14" s="240">
        <v>0</v>
      </c>
      <c r="M14" s="240">
        <v>0</v>
      </c>
      <c r="N14" s="240">
        <v>0</v>
      </c>
      <c r="O14" s="181">
        <v>0</v>
      </c>
    </row>
    <row r="15" spans="2:15" outlineLevel="1" x14ac:dyDescent="0.2">
      <c r="C15" s="174">
        <f t="shared" si="2"/>
        <v>6</v>
      </c>
      <c r="D15" s="167" t="str">
        <f>General!$E$163</f>
        <v>Substations including Buildings (2004-09)</v>
      </c>
      <c r="E15" s="169" t="s">
        <v>101</v>
      </c>
      <c r="F15" s="172" t="str">
        <f t="shared" si="0"/>
        <v>$Million</v>
      </c>
      <c r="G15" s="172" t="str">
        <f>"$Real "&amp;RIGHT(Capex_Forecast!$H$6,2)</f>
        <v>$Real 23</v>
      </c>
      <c r="H15" s="167" t="str">
        <f t="shared" si="1"/>
        <v>End Period</v>
      </c>
      <c r="I15" s="167"/>
      <c r="J15" s="240">
        <v>0</v>
      </c>
      <c r="K15" s="240">
        <v>0</v>
      </c>
      <c r="L15" s="240">
        <v>0</v>
      </c>
      <c r="M15" s="240">
        <v>0</v>
      </c>
      <c r="N15" s="240">
        <v>0</v>
      </c>
      <c r="O15" s="181">
        <v>0</v>
      </c>
    </row>
    <row r="16" spans="2:15" outlineLevel="1" x14ac:dyDescent="0.2">
      <c r="C16" s="174">
        <f t="shared" si="2"/>
        <v>7</v>
      </c>
      <c r="D16" s="167" t="str">
        <f>General!$E$164</f>
        <v>SCADA and Communications (2004-09)</v>
      </c>
      <c r="E16" s="169" t="s">
        <v>101</v>
      </c>
      <c r="F16" s="172" t="str">
        <f t="shared" si="0"/>
        <v>$Million</v>
      </c>
      <c r="G16" s="172" t="str">
        <f>"$Real "&amp;RIGHT(Capex_Forecast!$H$6,2)</f>
        <v>$Real 23</v>
      </c>
      <c r="H16" s="167" t="str">
        <f t="shared" si="1"/>
        <v>End Period</v>
      </c>
      <c r="I16" s="167"/>
      <c r="J16" s="240">
        <v>0</v>
      </c>
      <c r="K16" s="240">
        <v>0</v>
      </c>
      <c r="L16" s="240">
        <v>0</v>
      </c>
      <c r="M16" s="240">
        <v>0</v>
      </c>
      <c r="N16" s="240">
        <v>0</v>
      </c>
      <c r="O16" s="181">
        <v>0</v>
      </c>
    </row>
    <row r="17" spans="3:15" outlineLevel="1" x14ac:dyDescent="0.2">
      <c r="C17" s="174">
        <f t="shared" si="2"/>
        <v>8</v>
      </c>
      <c r="D17" s="167" t="str">
        <f>General!$E$165</f>
        <v>Transmission Lines &amp; Cables (09-14)</v>
      </c>
      <c r="E17" s="169" t="s">
        <v>101</v>
      </c>
      <c r="F17" s="172" t="str">
        <f t="shared" si="0"/>
        <v>$Million</v>
      </c>
      <c r="G17" s="172" t="str">
        <f>"$Real "&amp;RIGHT(Capex_Forecast!$H$6,2)</f>
        <v>$Real 23</v>
      </c>
      <c r="H17" s="167" t="str">
        <f t="shared" si="1"/>
        <v>End Period</v>
      </c>
      <c r="I17" s="167"/>
      <c r="J17" s="240">
        <v>0</v>
      </c>
      <c r="K17" s="240">
        <v>0</v>
      </c>
      <c r="L17" s="240">
        <v>0</v>
      </c>
      <c r="M17" s="240">
        <v>0</v>
      </c>
      <c r="N17" s="240">
        <v>0</v>
      </c>
      <c r="O17" s="181">
        <v>0</v>
      </c>
    </row>
    <row r="18" spans="3:15" outlineLevel="1" x14ac:dyDescent="0.2">
      <c r="C18" s="174">
        <f t="shared" si="2"/>
        <v>9</v>
      </c>
      <c r="D18" s="167" t="str">
        <f>General!$E$166</f>
        <v>Substations (09-14)</v>
      </c>
      <c r="E18" s="169" t="s">
        <v>101</v>
      </c>
      <c r="F18" s="172" t="str">
        <f t="shared" si="0"/>
        <v>$Million</v>
      </c>
      <c r="G18" s="172" t="str">
        <f>"$Real "&amp;RIGHT(Capex_Forecast!$H$6,2)</f>
        <v>$Real 23</v>
      </c>
      <c r="H18" s="167" t="str">
        <f t="shared" si="1"/>
        <v>End Period</v>
      </c>
      <c r="I18" s="167"/>
      <c r="J18" s="240">
        <v>0</v>
      </c>
      <c r="K18" s="240">
        <v>0</v>
      </c>
      <c r="L18" s="240">
        <v>0</v>
      </c>
      <c r="M18" s="240">
        <v>0</v>
      </c>
      <c r="N18" s="240">
        <v>0</v>
      </c>
      <c r="O18" s="181">
        <v>0</v>
      </c>
    </row>
    <row r="19" spans="3:15" outlineLevel="1" x14ac:dyDescent="0.2">
      <c r="C19" s="174">
        <f t="shared" si="2"/>
        <v>10</v>
      </c>
      <c r="D19" s="167" t="str">
        <f>General!$E$167</f>
        <v>Secondary Systems (09-14)</v>
      </c>
      <c r="E19" s="169" t="s">
        <v>101</v>
      </c>
      <c r="F19" s="172" t="str">
        <f t="shared" si="0"/>
        <v>$Million</v>
      </c>
      <c r="G19" s="172" t="str">
        <f>"$Real "&amp;RIGHT(Capex_Forecast!$H$6,2)</f>
        <v>$Real 23</v>
      </c>
      <c r="H19" s="167" t="str">
        <f t="shared" si="1"/>
        <v>End Period</v>
      </c>
      <c r="I19" s="167"/>
      <c r="J19" s="240">
        <v>0</v>
      </c>
      <c r="K19" s="240">
        <v>0</v>
      </c>
      <c r="L19" s="240">
        <v>0</v>
      </c>
      <c r="M19" s="240">
        <v>0</v>
      </c>
      <c r="N19" s="240">
        <v>0</v>
      </c>
      <c r="O19" s="181">
        <v>0</v>
      </c>
    </row>
    <row r="20" spans="3:15" outlineLevel="1" x14ac:dyDescent="0.2">
      <c r="C20" s="174">
        <f t="shared" si="2"/>
        <v>11</v>
      </c>
      <c r="D20" s="167" t="str">
        <f>General!$E$168</f>
        <v>Communications (09-14)</v>
      </c>
      <c r="E20" s="169" t="s">
        <v>101</v>
      </c>
      <c r="F20" s="172" t="str">
        <f t="shared" si="0"/>
        <v>$Million</v>
      </c>
      <c r="G20" s="172" t="str">
        <f>"$Real "&amp;RIGHT(Capex_Forecast!$H$6,2)</f>
        <v>$Real 23</v>
      </c>
      <c r="H20" s="167" t="str">
        <f t="shared" si="1"/>
        <v>End Period</v>
      </c>
      <c r="I20" s="167"/>
      <c r="J20" s="240">
        <v>0</v>
      </c>
      <c r="K20" s="240">
        <v>0</v>
      </c>
      <c r="L20" s="240">
        <v>0</v>
      </c>
      <c r="M20" s="240">
        <v>0</v>
      </c>
      <c r="N20" s="240">
        <v>0</v>
      </c>
      <c r="O20" s="181">
        <v>0</v>
      </c>
    </row>
    <row r="21" spans="3:15" outlineLevel="1" x14ac:dyDescent="0.2">
      <c r="C21" s="174">
        <f t="shared" si="2"/>
        <v>12</v>
      </c>
      <c r="D21" s="167" t="str">
        <f>General!$E$169</f>
        <v>Minor Plant, Motor Vehicles &amp; Mobile Plant (2009-14)</v>
      </c>
      <c r="E21" s="169" t="s">
        <v>101</v>
      </c>
      <c r="F21" s="172" t="str">
        <f t="shared" si="0"/>
        <v>$Million</v>
      </c>
      <c r="G21" s="172" t="str">
        <f>"$Real "&amp;RIGHT(Capex_Forecast!$H$6,2)</f>
        <v>$Real 23</v>
      </c>
      <c r="H21" s="167" t="str">
        <f t="shared" si="1"/>
        <v>End Period</v>
      </c>
      <c r="I21" s="167"/>
      <c r="J21" s="240">
        <v>0</v>
      </c>
      <c r="K21" s="240">
        <v>0</v>
      </c>
      <c r="L21" s="240">
        <v>0</v>
      </c>
      <c r="M21" s="240">
        <v>0</v>
      </c>
      <c r="N21" s="240">
        <v>0</v>
      </c>
      <c r="O21" s="181">
        <v>0</v>
      </c>
    </row>
    <row r="22" spans="3:15" outlineLevel="1" x14ac:dyDescent="0.2">
      <c r="C22" s="174">
        <f t="shared" si="2"/>
        <v>13</v>
      </c>
      <c r="D22" s="167" t="str">
        <f>General!$E$170</f>
        <v>Transmission Lines (2014-18)</v>
      </c>
      <c r="E22" s="169" t="s">
        <v>101</v>
      </c>
      <c r="F22" s="172" t="str">
        <f t="shared" si="0"/>
        <v>$Million</v>
      </c>
      <c r="G22" s="172" t="str">
        <f>"$Real "&amp;RIGHT(Capex_Forecast!$H$6,2)</f>
        <v>$Real 23</v>
      </c>
      <c r="H22" s="167" t="str">
        <f t="shared" si="1"/>
        <v>End Period</v>
      </c>
      <c r="I22" s="167"/>
      <c r="J22" s="240">
        <v>0</v>
      </c>
      <c r="K22" s="240">
        <v>0</v>
      </c>
      <c r="L22" s="240">
        <v>0</v>
      </c>
      <c r="M22" s="240">
        <v>0</v>
      </c>
      <c r="N22" s="240">
        <v>0</v>
      </c>
      <c r="O22" s="181">
        <v>0</v>
      </c>
    </row>
    <row r="23" spans="3:15" outlineLevel="1" x14ac:dyDescent="0.2">
      <c r="C23" s="174">
        <f t="shared" si="2"/>
        <v>14</v>
      </c>
      <c r="D23" s="167" t="str">
        <f>General!$E$171</f>
        <v>Underground Cables (2014-18)</v>
      </c>
      <c r="E23" s="169" t="s">
        <v>101</v>
      </c>
      <c r="F23" s="172" t="str">
        <f t="shared" si="0"/>
        <v>$Million</v>
      </c>
      <c r="G23" s="172" t="str">
        <f>"$Real "&amp;RIGHT(Capex_Forecast!$H$6,2)</f>
        <v>$Real 23</v>
      </c>
      <c r="H23" s="167" t="str">
        <f t="shared" si="1"/>
        <v>End Period</v>
      </c>
      <c r="I23" s="167"/>
      <c r="J23" s="240">
        <v>0</v>
      </c>
      <c r="K23" s="240">
        <v>0</v>
      </c>
      <c r="L23" s="240">
        <v>0</v>
      </c>
      <c r="M23" s="240">
        <v>0</v>
      </c>
      <c r="N23" s="240">
        <v>0</v>
      </c>
      <c r="O23" s="181">
        <v>0</v>
      </c>
    </row>
    <row r="24" spans="3:15" outlineLevel="1" x14ac:dyDescent="0.2">
      <c r="C24" s="174">
        <f t="shared" si="2"/>
        <v>15</v>
      </c>
      <c r="D24" s="167" t="str">
        <f>General!$E$172</f>
        <v>Substations (2014-18)</v>
      </c>
      <c r="E24" s="169" t="s">
        <v>101</v>
      </c>
      <c r="F24" s="172" t="str">
        <f t="shared" si="0"/>
        <v>$Million</v>
      </c>
      <c r="G24" s="172" t="str">
        <f>"$Real "&amp;RIGHT(Capex_Forecast!$H$6,2)</f>
        <v>$Real 23</v>
      </c>
      <c r="H24" s="167" t="str">
        <f t="shared" si="1"/>
        <v>End Period</v>
      </c>
      <c r="I24" s="167"/>
      <c r="J24" s="240">
        <v>0</v>
      </c>
      <c r="K24" s="240">
        <v>0</v>
      </c>
      <c r="L24" s="240">
        <v>0</v>
      </c>
      <c r="M24" s="240">
        <v>0</v>
      </c>
      <c r="N24" s="240">
        <v>0</v>
      </c>
      <c r="O24" s="181">
        <v>0</v>
      </c>
    </row>
    <row r="25" spans="3:15" outlineLevel="1" x14ac:dyDescent="0.2">
      <c r="C25" s="174">
        <f t="shared" si="2"/>
        <v>16</v>
      </c>
      <c r="D25" s="167" t="str">
        <f>General!$E$173</f>
        <v>Secondary Systems (2014-18)</v>
      </c>
      <c r="E25" s="169" t="s">
        <v>101</v>
      </c>
      <c r="F25" s="172" t="str">
        <f t="shared" si="0"/>
        <v>$Million</v>
      </c>
      <c r="G25" s="172" t="str">
        <f>"$Real "&amp;RIGHT(Capex_Forecast!$H$6,2)</f>
        <v>$Real 23</v>
      </c>
      <c r="H25" s="167" t="str">
        <f t="shared" si="1"/>
        <v>End Period</v>
      </c>
      <c r="I25" s="167"/>
      <c r="J25" s="240">
        <v>0</v>
      </c>
      <c r="K25" s="240">
        <v>0</v>
      </c>
      <c r="L25" s="240">
        <v>0</v>
      </c>
      <c r="M25" s="240">
        <v>0</v>
      </c>
      <c r="N25" s="240">
        <v>0</v>
      </c>
      <c r="O25" s="181">
        <v>0</v>
      </c>
    </row>
    <row r="26" spans="3:15" outlineLevel="1" x14ac:dyDescent="0.2">
      <c r="C26" s="174">
        <f t="shared" si="2"/>
        <v>17</v>
      </c>
      <c r="D26" s="167" t="str">
        <f>General!$E$174</f>
        <v>Communications (short life) (2014-18)</v>
      </c>
      <c r="E26" s="169" t="s">
        <v>101</v>
      </c>
      <c r="F26" s="172" t="str">
        <f t="shared" si="0"/>
        <v>$Million</v>
      </c>
      <c r="G26" s="172" t="str">
        <f>"$Real "&amp;RIGHT(Capex_Forecast!$H$6,2)</f>
        <v>$Real 23</v>
      </c>
      <c r="H26" s="167" t="str">
        <f t="shared" si="1"/>
        <v>End Period</v>
      </c>
      <c r="I26" s="167"/>
      <c r="J26" s="240">
        <v>0</v>
      </c>
      <c r="K26" s="240">
        <v>0</v>
      </c>
      <c r="L26" s="240">
        <v>0</v>
      </c>
      <c r="M26" s="240">
        <v>0</v>
      </c>
      <c r="N26" s="240">
        <v>0</v>
      </c>
      <c r="O26" s="181">
        <v>0</v>
      </c>
    </row>
    <row r="27" spans="3:15" outlineLevel="1" x14ac:dyDescent="0.2">
      <c r="C27" s="174">
        <f t="shared" si="2"/>
        <v>18</v>
      </c>
      <c r="D27" s="167" t="str">
        <f>General!$E$175</f>
        <v>Business IT (2014-18)</v>
      </c>
      <c r="E27" s="169" t="s">
        <v>101</v>
      </c>
      <c r="F27" s="172" t="str">
        <f t="shared" si="0"/>
        <v>$Million</v>
      </c>
      <c r="G27" s="172" t="str">
        <f>"$Real "&amp;RIGHT(Capex_Forecast!$H$6,2)</f>
        <v>$Real 23</v>
      </c>
      <c r="H27" s="167" t="str">
        <f t="shared" si="1"/>
        <v>End Period</v>
      </c>
      <c r="I27" s="167"/>
      <c r="J27" s="240">
        <v>0</v>
      </c>
      <c r="K27" s="240">
        <v>0</v>
      </c>
      <c r="L27" s="240">
        <v>0</v>
      </c>
      <c r="M27" s="240">
        <v>0</v>
      </c>
      <c r="N27" s="240">
        <v>0</v>
      </c>
      <c r="O27" s="181">
        <v>0</v>
      </c>
    </row>
    <row r="28" spans="3:15" outlineLevel="1" x14ac:dyDescent="0.2">
      <c r="C28" s="174">
        <f t="shared" si="2"/>
        <v>19</v>
      </c>
      <c r="D28" s="167" t="str">
        <f>General!$E$176</f>
        <v>Minor Plant, Motor Vehicles &amp; Mobile Plant (2014-18)</v>
      </c>
      <c r="E28" s="169" t="s">
        <v>101</v>
      </c>
      <c r="F28" s="172" t="str">
        <f t="shared" si="0"/>
        <v>$Million</v>
      </c>
      <c r="G28" s="172" t="str">
        <f>"$Real "&amp;RIGHT(Capex_Forecast!$H$6,2)</f>
        <v>$Real 23</v>
      </c>
      <c r="H28" s="167" t="str">
        <f t="shared" si="1"/>
        <v>End Period</v>
      </c>
      <c r="I28" s="167"/>
      <c r="J28" s="240">
        <v>0</v>
      </c>
      <c r="K28" s="240">
        <v>0</v>
      </c>
      <c r="L28" s="240">
        <v>0</v>
      </c>
      <c r="M28" s="240">
        <v>0</v>
      </c>
      <c r="N28" s="240">
        <v>0</v>
      </c>
      <c r="O28" s="181">
        <v>0</v>
      </c>
    </row>
    <row r="29" spans="3:15" outlineLevel="1" x14ac:dyDescent="0.2">
      <c r="C29" s="174">
        <f t="shared" si="2"/>
        <v>20</v>
      </c>
      <c r="D29" s="167" t="str">
        <f>General!$E$177</f>
        <v>Transmission Line Life Extension (2014-18)</v>
      </c>
      <c r="E29" s="169" t="s">
        <v>101</v>
      </c>
      <c r="F29" s="172" t="str">
        <f t="shared" si="0"/>
        <v>$Million</v>
      </c>
      <c r="G29" s="172" t="str">
        <f>"$Real "&amp;RIGHT(Capex_Forecast!$H$6,2)</f>
        <v>$Real 23</v>
      </c>
      <c r="H29" s="167" t="str">
        <f t="shared" si="1"/>
        <v>End Period</v>
      </c>
      <c r="I29" s="167"/>
      <c r="J29" s="240">
        <v>0</v>
      </c>
      <c r="K29" s="240">
        <v>0</v>
      </c>
      <c r="L29" s="240">
        <v>0</v>
      </c>
      <c r="M29" s="240">
        <v>0</v>
      </c>
      <c r="N29" s="240">
        <v>0</v>
      </c>
      <c r="O29" s="181">
        <v>0</v>
      </c>
    </row>
    <row r="30" spans="3:15" outlineLevel="1" x14ac:dyDescent="0.2">
      <c r="C30" s="174">
        <f t="shared" si="2"/>
        <v>21</v>
      </c>
      <c r="D30" s="167" t="str">
        <f>General!$E$178</f>
        <v>Residual - other</v>
      </c>
      <c r="E30" s="169" t="s">
        <v>101</v>
      </c>
      <c r="F30" s="172" t="str">
        <f t="shared" si="0"/>
        <v>$Million</v>
      </c>
      <c r="G30" s="172" t="str">
        <f>"$Real "&amp;RIGHT(Capex_Forecast!$H$6,2)</f>
        <v>$Real 23</v>
      </c>
      <c r="H30" s="167" t="str">
        <f t="shared" si="1"/>
        <v>End Period</v>
      </c>
      <c r="I30" s="167"/>
      <c r="J30" s="240">
        <v>0</v>
      </c>
      <c r="K30" s="240">
        <v>0</v>
      </c>
      <c r="L30" s="240">
        <v>0</v>
      </c>
      <c r="M30" s="240">
        <v>0</v>
      </c>
      <c r="N30" s="240">
        <v>0</v>
      </c>
      <c r="O30" s="181">
        <v>0</v>
      </c>
    </row>
    <row r="31" spans="3:15" x14ac:dyDescent="0.2">
      <c r="C31" s="174">
        <f t="shared" si="2"/>
        <v>22</v>
      </c>
      <c r="D31" s="167" t="str">
        <f>General!$E$179</f>
        <v>Transmission Lines (2018 onwards)</v>
      </c>
      <c r="E31" s="169" t="s">
        <v>101</v>
      </c>
      <c r="F31" s="172" t="str">
        <f t="shared" si="0"/>
        <v>$Million</v>
      </c>
      <c r="G31" s="172" t="str">
        <f>"$Real "&amp;RIGHT(Capex_Forecast!$H$6,2)</f>
        <v>$Real 23</v>
      </c>
      <c r="H31" s="167" t="str">
        <f t="shared" si="1"/>
        <v>End Period</v>
      </c>
      <c r="I31" s="167"/>
      <c r="J31" s="240">
        <v>386.15779682147701</v>
      </c>
      <c r="K31" s="240">
        <v>106.1547131579532</v>
      </c>
      <c r="L31" s="240">
        <v>98.681235327767695</v>
      </c>
      <c r="M31" s="240">
        <v>64.966836935523276</v>
      </c>
      <c r="N31" s="240">
        <v>106.34446785390716</v>
      </c>
      <c r="O31" s="181">
        <v>762.30505009662841</v>
      </c>
    </row>
    <row r="32" spans="3:15" x14ac:dyDescent="0.2">
      <c r="C32" s="174">
        <f t="shared" si="2"/>
        <v>23</v>
      </c>
      <c r="D32" s="167" t="str">
        <f>General!$E$180</f>
        <v>Underground Cables (2018 onwards)</v>
      </c>
      <c r="E32" s="169" t="s">
        <v>101</v>
      </c>
      <c r="F32" s="172" t="str">
        <f t="shared" si="0"/>
        <v>$Million</v>
      </c>
      <c r="G32" s="172" t="str">
        <f>"$Real "&amp;RIGHT(Capex_Forecast!$H$6,2)</f>
        <v>$Real 23</v>
      </c>
      <c r="H32" s="167" t="str">
        <f t="shared" si="1"/>
        <v>End Period</v>
      </c>
      <c r="I32" s="167"/>
      <c r="J32" s="240">
        <v>1.9917606449352361</v>
      </c>
      <c r="K32" s="240">
        <v>3.2706204050483891</v>
      </c>
      <c r="L32" s="240">
        <v>0.69401886063765539</v>
      </c>
      <c r="M32" s="240">
        <v>0.67160841081027423</v>
      </c>
      <c r="N32" s="240">
        <v>0.65814180958650936</v>
      </c>
      <c r="O32" s="181">
        <v>7.2861501310180641</v>
      </c>
    </row>
    <row r="33" spans="3:15" x14ac:dyDescent="0.2">
      <c r="C33" s="174">
        <f t="shared" si="2"/>
        <v>24</v>
      </c>
      <c r="D33" s="167" t="str">
        <f>General!$E$181</f>
        <v>Substations (2018 onwards)</v>
      </c>
      <c r="E33" s="169" t="s">
        <v>101</v>
      </c>
      <c r="F33" s="172" t="str">
        <f t="shared" si="0"/>
        <v>$Million</v>
      </c>
      <c r="G33" s="172" t="str">
        <f>"$Real "&amp;RIGHT(Capex_Forecast!$H$6,2)</f>
        <v>$Real 23</v>
      </c>
      <c r="H33" s="167" t="str">
        <f t="shared" si="1"/>
        <v>End Period</v>
      </c>
      <c r="I33" s="167"/>
      <c r="J33" s="240">
        <v>131.69741188286815</v>
      </c>
      <c r="K33" s="240">
        <v>128.43147192826814</v>
      </c>
      <c r="L33" s="240">
        <v>81.921049843149873</v>
      </c>
      <c r="M33" s="240">
        <v>79.980598810128711</v>
      </c>
      <c r="N33" s="240">
        <v>93.283801780045764</v>
      </c>
      <c r="O33" s="181">
        <v>515.31433424446061</v>
      </c>
    </row>
    <row r="34" spans="3:15" x14ac:dyDescent="0.2">
      <c r="C34" s="174">
        <f t="shared" si="2"/>
        <v>25</v>
      </c>
      <c r="D34" s="167" t="str">
        <f>General!$E$182</f>
        <v>Secondary Systems (2018-23)</v>
      </c>
      <c r="E34" s="169" t="s">
        <v>101</v>
      </c>
      <c r="F34" s="172" t="str">
        <f t="shared" si="0"/>
        <v>$Million</v>
      </c>
      <c r="G34" s="172" t="str">
        <f>"$Real "&amp;RIGHT(Capex_Forecast!$H$6,2)</f>
        <v>$Real 23</v>
      </c>
      <c r="H34" s="167" t="str">
        <f t="shared" si="1"/>
        <v>End Period</v>
      </c>
      <c r="I34" s="167"/>
      <c r="J34" s="240">
        <v>37.182062198766857</v>
      </c>
      <c r="K34" s="240">
        <v>57.504085880207896</v>
      </c>
      <c r="L34" s="240">
        <v>45.737493151358514</v>
      </c>
      <c r="M34" s="240">
        <v>53.601915229299721</v>
      </c>
      <c r="N34" s="240">
        <v>32.861552808440941</v>
      </c>
      <c r="O34" s="181">
        <v>226.88710926807391</v>
      </c>
    </row>
    <row r="35" spans="3:15" x14ac:dyDescent="0.2">
      <c r="C35" s="174">
        <f t="shared" si="2"/>
        <v>26</v>
      </c>
      <c r="D35" s="167" t="str">
        <f>General!$E$183</f>
        <v>Communications (short life) (2018 onwards)</v>
      </c>
      <c r="E35" s="169" t="s">
        <v>101</v>
      </c>
      <c r="F35" s="172" t="str">
        <f t="shared" si="0"/>
        <v>$Million</v>
      </c>
      <c r="G35" s="172" t="str">
        <f>"$Real "&amp;RIGHT(Capex_Forecast!$H$6,2)</f>
        <v>$Real 23</v>
      </c>
      <c r="H35" s="167" t="str">
        <f t="shared" si="1"/>
        <v>End Period</v>
      </c>
      <c r="I35" s="167"/>
      <c r="J35" s="240">
        <v>11.041369911828825</v>
      </c>
      <c r="K35" s="240">
        <v>12.691346647673507</v>
      </c>
      <c r="L35" s="240">
        <v>4.3370492963567715</v>
      </c>
      <c r="M35" s="240">
        <v>6.2311799495515547</v>
      </c>
      <c r="N35" s="240">
        <v>5.7686903182640252</v>
      </c>
      <c r="O35" s="181">
        <v>40.069636123674684</v>
      </c>
    </row>
    <row r="36" spans="3:15" x14ac:dyDescent="0.2">
      <c r="C36" s="174">
        <f t="shared" si="2"/>
        <v>27</v>
      </c>
      <c r="D36" s="167" t="str">
        <f>General!$E$184</f>
        <v>Business IT (2018 onwards)</v>
      </c>
      <c r="E36" s="169" t="s">
        <v>101</v>
      </c>
      <c r="F36" s="172" t="str">
        <f t="shared" si="0"/>
        <v>$Million</v>
      </c>
      <c r="G36" s="172" t="str">
        <f>"$Real "&amp;RIGHT(Capex_Forecast!$H$6,2)</f>
        <v>$Real 23</v>
      </c>
      <c r="H36" s="167" t="str">
        <f t="shared" si="1"/>
        <v>End Period</v>
      </c>
      <c r="I36" s="167"/>
      <c r="J36" s="240">
        <v>28.523377743546682</v>
      </c>
      <c r="K36" s="240">
        <v>28.29712794339714</v>
      </c>
      <c r="L36" s="240">
        <v>17.001652240406514</v>
      </c>
      <c r="M36" s="240">
        <v>17.512065259506816</v>
      </c>
      <c r="N36" s="240">
        <v>17.936410109163031</v>
      </c>
      <c r="O36" s="181">
        <v>109.27063329602018</v>
      </c>
    </row>
    <row r="37" spans="3:15" x14ac:dyDescent="0.2">
      <c r="C37" s="174">
        <f t="shared" si="2"/>
        <v>28</v>
      </c>
      <c r="D37" s="167" t="str">
        <f>General!$E$185</f>
        <v>Minor Plant, Motor Vehicles &amp; Mobile Plant (2018 onwards)</v>
      </c>
      <c r="E37" s="169" t="s">
        <v>101</v>
      </c>
      <c r="F37" s="172" t="str">
        <f t="shared" si="0"/>
        <v>$Million</v>
      </c>
      <c r="G37" s="172" t="str">
        <f>"$Real "&amp;RIGHT(Capex_Forecast!$H$6,2)</f>
        <v>$Real 23</v>
      </c>
      <c r="H37" s="167" t="str">
        <f t="shared" si="1"/>
        <v>End Period</v>
      </c>
      <c r="I37" s="167"/>
      <c r="J37" s="240">
        <v>9.4246002005589702</v>
      </c>
      <c r="K37" s="240">
        <v>10.016806675621908</v>
      </c>
      <c r="L37" s="240">
        <v>9.9040774687028197</v>
      </c>
      <c r="M37" s="240">
        <v>10.385790585292344</v>
      </c>
      <c r="N37" s="240">
        <v>9.7820716112663231</v>
      </c>
      <c r="O37" s="181">
        <v>49.513346541442367</v>
      </c>
    </row>
    <row r="38" spans="3:15" x14ac:dyDescent="0.2">
      <c r="C38" s="174">
        <f t="shared" si="2"/>
        <v>29</v>
      </c>
      <c r="D38" s="167" t="str">
        <f>General!$E$186</f>
        <v>Transmission Line Life Extension (2018 onwards)</v>
      </c>
      <c r="E38" s="169" t="s">
        <v>101</v>
      </c>
      <c r="F38" s="172" t="str">
        <f t="shared" si="0"/>
        <v>$Million</v>
      </c>
      <c r="G38" s="172" t="str">
        <f>"$Real "&amp;RIGHT(Capex_Forecast!$H$6,2)</f>
        <v>$Real 23</v>
      </c>
      <c r="H38" s="167" t="str">
        <f t="shared" si="1"/>
        <v>End Period</v>
      </c>
      <c r="I38" s="167"/>
      <c r="J38" s="240">
        <v>0</v>
      </c>
      <c r="K38" s="240">
        <v>0</v>
      </c>
      <c r="L38" s="240">
        <v>0</v>
      </c>
      <c r="M38" s="240">
        <v>0</v>
      </c>
      <c r="N38" s="240">
        <v>0</v>
      </c>
      <c r="O38" s="181">
        <v>0</v>
      </c>
    </row>
    <row r="39" spans="3:15" x14ac:dyDescent="0.2">
      <c r="C39" s="174">
        <f t="shared" si="2"/>
        <v>30</v>
      </c>
      <c r="D39" s="167" t="str">
        <f>General!$E$187</f>
        <v>Land and Easements</v>
      </c>
      <c r="E39" s="169" t="s">
        <v>101</v>
      </c>
      <c r="F39" s="172" t="str">
        <f t="shared" si="0"/>
        <v>$Million</v>
      </c>
      <c r="G39" s="172" t="str">
        <f>"$Real "&amp;RIGHT(Capex_Forecast!$H$6,2)</f>
        <v>$Real 23</v>
      </c>
      <c r="H39" s="167" t="str">
        <f t="shared" si="1"/>
        <v>End Period</v>
      </c>
      <c r="I39" s="167"/>
      <c r="J39" s="240">
        <v>67.836841367824604</v>
      </c>
      <c r="K39" s="240">
        <v>13.116163796441677</v>
      </c>
      <c r="L39" s="240">
        <v>0.83584048371161057</v>
      </c>
      <c r="M39" s="240">
        <v>3.024325099189304</v>
      </c>
      <c r="N39" s="240">
        <v>12.425390936519946</v>
      </c>
      <c r="O39" s="181">
        <v>97.238561683687138</v>
      </c>
    </row>
    <row r="40" spans="3:15" x14ac:dyDescent="0.2">
      <c r="C40" s="174">
        <f t="shared" si="2"/>
        <v>31</v>
      </c>
      <c r="D40" s="167" t="str">
        <f>General!$E$188</f>
        <v>Synchronous Condensers</v>
      </c>
      <c r="E40" s="169" t="s">
        <v>101</v>
      </c>
      <c r="F40" s="172" t="str">
        <f t="shared" si="0"/>
        <v>$Million</v>
      </c>
      <c r="G40" s="172" t="str">
        <f>"$Real "&amp;RIGHT(Capex_Forecast!$H$6,2)</f>
        <v>$Real 23</v>
      </c>
      <c r="H40" s="167" t="str">
        <f t="shared" si="1"/>
        <v>End Period</v>
      </c>
      <c r="I40" s="167"/>
      <c r="J40" s="240">
        <v>16.339133752682301</v>
      </c>
      <c r="K40" s="240">
        <v>0</v>
      </c>
      <c r="L40" s="240">
        <v>0</v>
      </c>
      <c r="M40" s="240">
        <v>0</v>
      </c>
      <c r="N40" s="240">
        <v>0</v>
      </c>
      <c r="O40" s="181">
        <v>16.339133752682301</v>
      </c>
    </row>
    <row r="41" spans="3:15" x14ac:dyDescent="0.2">
      <c r="C41" s="174">
        <f t="shared" si="2"/>
        <v>32</v>
      </c>
      <c r="D41" s="167" t="str">
        <f>General!$E$189</f>
        <v>Leasehold Land and Property</v>
      </c>
      <c r="E41" s="169" t="s">
        <v>101</v>
      </c>
      <c r="F41" s="172" t="str">
        <f t="shared" si="0"/>
        <v>$Million</v>
      </c>
      <c r="G41" s="172" t="str">
        <f>"$Real "&amp;RIGHT(Capex_Forecast!$H$6,2)</f>
        <v>$Real 23</v>
      </c>
      <c r="H41" s="167" t="str">
        <f t="shared" si="1"/>
        <v>End Period</v>
      </c>
      <c r="I41" s="167"/>
      <c r="J41" s="240">
        <v>0</v>
      </c>
      <c r="K41" s="240">
        <v>0</v>
      </c>
      <c r="L41" s="240">
        <v>0</v>
      </c>
      <c r="M41" s="240">
        <v>0</v>
      </c>
      <c r="N41" s="240">
        <v>0</v>
      </c>
      <c r="O41" s="181">
        <v>0</v>
      </c>
    </row>
    <row r="42" spans="3:15" outlineLevel="1" x14ac:dyDescent="0.2">
      <c r="C42" s="174">
        <f t="shared" si="2"/>
        <v>33</v>
      </c>
      <c r="D42" s="167" t="str">
        <f>General!$E$190</f>
        <v>[Spare]</v>
      </c>
      <c r="E42" s="169" t="s">
        <v>101</v>
      </c>
      <c r="F42" s="172" t="str">
        <f t="shared" ref="F42:F60" si="3">Unit_Dollar_M</f>
        <v>$Million</v>
      </c>
      <c r="G42" s="172" t="str">
        <f>"$Real "&amp;RIGHT(Capex_Forecast!$H$6,2)</f>
        <v>$Real 23</v>
      </c>
      <c r="H42" s="167" t="str">
        <f t="shared" ref="H42:H60" si="4">End_Period</f>
        <v>End Period</v>
      </c>
      <c r="I42" s="167"/>
      <c r="J42" s="240">
        <v>0</v>
      </c>
      <c r="K42" s="240">
        <v>0</v>
      </c>
      <c r="L42" s="240">
        <v>0</v>
      </c>
      <c r="M42" s="240">
        <v>0</v>
      </c>
      <c r="N42" s="240">
        <v>0</v>
      </c>
      <c r="O42" s="181">
        <v>0</v>
      </c>
    </row>
    <row r="43" spans="3:15" outlineLevel="1" x14ac:dyDescent="0.2">
      <c r="C43" s="174">
        <f t="shared" si="2"/>
        <v>34</v>
      </c>
      <c r="D43" s="167" t="str">
        <f>General!$E$191</f>
        <v>[Spare]</v>
      </c>
      <c r="E43" s="169" t="s">
        <v>101</v>
      </c>
      <c r="F43" s="172" t="str">
        <f t="shared" si="3"/>
        <v>$Million</v>
      </c>
      <c r="G43" s="172" t="str">
        <f>"$Real "&amp;RIGHT(Capex_Forecast!$H$6,2)</f>
        <v>$Real 23</v>
      </c>
      <c r="H43" s="167" t="str">
        <f t="shared" si="4"/>
        <v>End Period</v>
      </c>
      <c r="I43" s="167"/>
      <c r="J43" s="240">
        <v>0</v>
      </c>
      <c r="K43" s="240">
        <v>0</v>
      </c>
      <c r="L43" s="240">
        <v>0</v>
      </c>
      <c r="M43" s="240">
        <v>0</v>
      </c>
      <c r="N43" s="240">
        <v>0</v>
      </c>
      <c r="O43" s="181">
        <v>0</v>
      </c>
    </row>
    <row r="44" spans="3:15" outlineLevel="1" x14ac:dyDescent="0.2">
      <c r="C44" s="174">
        <f t="shared" si="2"/>
        <v>35</v>
      </c>
      <c r="D44" s="167" t="str">
        <f>General!$E$192</f>
        <v>[Spare]</v>
      </c>
      <c r="E44" s="169" t="s">
        <v>101</v>
      </c>
      <c r="F44" s="172" t="str">
        <f t="shared" si="3"/>
        <v>$Million</v>
      </c>
      <c r="G44" s="172" t="str">
        <f>"$Real "&amp;RIGHT(Capex_Forecast!$H$6,2)</f>
        <v>$Real 23</v>
      </c>
      <c r="H44" s="167" t="str">
        <f t="shared" si="4"/>
        <v>End Period</v>
      </c>
      <c r="I44" s="167"/>
      <c r="J44" s="240">
        <v>0</v>
      </c>
      <c r="K44" s="240">
        <v>0</v>
      </c>
      <c r="L44" s="240">
        <v>0</v>
      </c>
      <c r="M44" s="240">
        <v>0</v>
      </c>
      <c r="N44" s="240">
        <v>0</v>
      </c>
      <c r="O44" s="181">
        <v>0</v>
      </c>
    </row>
    <row r="45" spans="3:15" outlineLevel="1" x14ac:dyDescent="0.2">
      <c r="C45" s="174">
        <f t="shared" si="2"/>
        <v>36</v>
      </c>
      <c r="D45" s="167" t="str">
        <f>General!$E$193</f>
        <v>[Spare]</v>
      </c>
      <c r="E45" s="169" t="s">
        <v>101</v>
      </c>
      <c r="F45" s="172" t="str">
        <f t="shared" si="3"/>
        <v>$Million</v>
      </c>
      <c r="G45" s="172" t="str">
        <f>"$Real "&amp;RIGHT(Capex_Forecast!$H$6,2)</f>
        <v>$Real 23</v>
      </c>
      <c r="H45" s="167" t="str">
        <f t="shared" si="4"/>
        <v>End Period</v>
      </c>
      <c r="I45" s="167"/>
      <c r="J45" s="240">
        <v>0</v>
      </c>
      <c r="K45" s="240">
        <v>0</v>
      </c>
      <c r="L45" s="240">
        <v>0</v>
      </c>
      <c r="M45" s="240">
        <v>0</v>
      </c>
      <c r="N45" s="240">
        <v>0</v>
      </c>
      <c r="O45" s="181">
        <v>0</v>
      </c>
    </row>
    <row r="46" spans="3:15" outlineLevel="1" x14ac:dyDescent="0.2">
      <c r="C46" s="174">
        <f t="shared" si="2"/>
        <v>37</v>
      </c>
      <c r="D46" s="167" t="str">
        <f>General!$E$194</f>
        <v>[Spare]</v>
      </c>
      <c r="E46" s="169" t="s">
        <v>101</v>
      </c>
      <c r="F46" s="172" t="str">
        <f t="shared" si="3"/>
        <v>$Million</v>
      </c>
      <c r="G46" s="172" t="str">
        <f>"$Real "&amp;RIGHT(Capex_Forecast!$H$6,2)</f>
        <v>$Real 23</v>
      </c>
      <c r="H46" s="167" t="str">
        <f t="shared" si="4"/>
        <v>End Period</v>
      </c>
      <c r="I46" s="167"/>
      <c r="J46" s="240">
        <v>0</v>
      </c>
      <c r="K46" s="240">
        <v>0</v>
      </c>
      <c r="L46" s="240">
        <v>0</v>
      </c>
      <c r="M46" s="240">
        <v>0</v>
      </c>
      <c r="N46" s="240">
        <v>0</v>
      </c>
      <c r="O46" s="181">
        <v>0</v>
      </c>
    </row>
    <row r="47" spans="3:15" outlineLevel="1" x14ac:dyDescent="0.2">
      <c r="C47" s="174">
        <f t="shared" si="2"/>
        <v>38</v>
      </c>
      <c r="D47" s="167" t="str">
        <f>General!$E$195</f>
        <v>[Spare]</v>
      </c>
      <c r="E47" s="169" t="s">
        <v>101</v>
      </c>
      <c r="F47" s="172" t="str">
        <f t="shared" si="3"/>
        <v>$Million</v>
      </c>
      <c r="G47" s="172" t="str">
        <f>"$Real "&amp;RIGHT(Capex_Forecast!$H$6,2)</f>
        <v>$Real 23</v>
      </c>
      <c r="H47" s="167" t="str">
        <f t="shared" si="4"/>
        <v>End Period</v>
      </c>
      <c r="I47" s="167"/>
      <c r="J47" s="240">
        <v>0</v>
      </c>
      <c r="K47" s="240">
        <v>0</v>
      </c>
      <c r="L47" s="240">
        <v>0</v>
      </c>
      <c r="M47" s="240">
        <v>0</v>
      </c>
      <c r="N47" s="240">
        <v>0</v>
      </c>
      <c r="O47" s="181">
        <v>0</v>
      </c>
    </row>
    <row r="48" spans="3:15" outlineLevel="1" x14ac:dyDescent="0.2">
      <c r="C48" s="174">
        <f t="shared" si="2"/>
        <v>39</v>
      </c>
      <c r="D48" s="167" t="str">
        <f>General!$E$196</f>
        <v>[Spare]</v>
      </c>
      <c r="E48" s="169" t="s">
        <v>101</v>
      </c>
      <c r="F48" s="172" t="str">
        <f t="shared" si="3"/>
        <v>$Million</v>
      </c>
      <c r="G48" s="172" t="str">
        <f>"$Real "&amp;RIGHT(Capex_Forecast!$H$6,2)</f>
        <v>$Real 23</v>
      </c>
      <c r="H48" s="167" t="str">
        <f t="shared" si="4"/>
        <v>End Period</v>
      </c>
      <c r="I48" s="167"/>
      <c r="J48" s="240">
        <v>0</v>
      </c>
      <c r="K48" s="240">
        <v>0</v>
      </c>
      <c r="L48" s="240">
        <v>0</v>
      </c>
      <c r="M48" s="240">
        <v>0</v>
      </c>
      <c r="N48" s="240">
        <v>0</v>
      </c>
      <c r="O48" s="181">
        <v>0</v>
      </c>
    </row>
    <row r="49" spans="3:15" outlineLevel="1" x14ac:dyDescent="0.2">
      <c r="C49" s="174">
        <f t="shared" si="2"/>
        <v>40</v>
      </c>
      <c r="D49" s="167" t="str">
        <f>General!$E$197</f>
        <v>[Spare]</v>
      </c>
      <c r="E49" s="169" t="s">
        <v>101</v>
      </c>
      <c r="F49" s="172" t="str">
        <f t="shared" si="3"/>
        <v>$Million</v>
      </c>
      <c r="G49" s="172" t="str">
        <f>"$Real "&amp;RIGHT(Capex_Forecast!$H$6,2)</f>
        <v>$Real 23</v>
      </c>
      <c r="H49" s="167" t="str">
        <f t="shared" si="4"/>
        <v>End Period</v>
      </c>
      <c r="I49" s="167"/>
      <c r="J49" s="240">
        <v>0</v>
      </c>
      <c r="K49" s="240">
        <v>0</v>
      </c>
      <c r="L49" s="240">
        <v>0</v>
      </c>
      <c r="M49" s="240">
        <v>0</v>
      </c>
      <c r="N49" s="240">
        <v>0</v>
      </c>
      <c r="O49" s="181">
        <v>0</v>
      </c>
    </row>
    <row r="50" spans="3:15" outlineLevel="1" x14ac:dyDescent="0.2">
      <c r="C50" s="174">
        <f t="shared" si="2"/>
        <v>41</v>
      </c>
      <c r="D50" s="167" t="str">
        <f>General!$E$198</f>
        <v>[Spare]</v>
      </c>
      <c r="E50" s="169" t="s">
        <v>101</v>
      </c>
      <c r="F50" s="172" t="str">
        <f t="shared" si="3"/>
        <v>$Million</v>
      </c>
      <c r="G50" s="172" t="str">
        <f>"$Real "&amp;RIGHT(Capex_Forecast!$H$6,2)</f>
        <v>$Real 23</v>
      </c>
      <c r="H50" s="167" t="str">
        <f t="shared" si="4"/>
        <v>End Period</v>
      </c>
      <c r="I50" s="167"/>
      <c r="J50" s="240">
        <v>0</v>
      </c>
      <c r="K50" s="240">
        <v>0</v>
      </c>
      <c r="L50" s="240">
        <v>0</v>
      </c>
      <c r="M50" s="240">
        <v>0</v>
      </c>
      <c r="N50" s="240">
        <v>0</v>
      </c>
      <c r="O50" s="181">
        <v>0</v>
      </c>
    </row>
    <row r="51" spans="3:15" outlineLevel="1" x14ac:dyDescent="0.2">
      <c r="C51" s="174">
        <f t="shared" si="2"/>
        <v>42</v>
      </c>
      <c r="D51" s="167" t="str">
        <f>General!$E$199</f>
        <v>[Spare]</v>
      </c>
      <c r="E51" s="169" t="s">
        <v>101</v>
      </c>
      <c r="F51" s="172" t="str">
        <f t="shared" si="3"/>
        <v>$Million</v>
      </c>
      <c r="G51" s="172" t="str">
        <f>"$Real "&amp;RIGHT(Capex_Forecast!$H$6,2)</f>
        <v>$Real 23</v>
      </c>
      <c r="H51" s="167" t="str">
        <f t="shared" si="4"/>
        <v>End Period</v>
      </c>
      <c r="I51" s="167"/>
      <c r="J51" s="240">
        <v>0</v>
      </c>
      <c r="K51" s="240">
        <v>0</v>
      </c>
      <c r="L51" s="240">
        <v>0</v>
      </c>
      <c r="M51" s="240">
        <v>0</v>
      </c>
      <c r="N51" s="240">
        <v>0</v>
      </c>
      <c r="O51" s="181">
        <v>0</v>
      </c>
    </row>
    <row r="52" spans="3:15" outlineLevel="1" x14ac:dyDescent="0.2">
      <c r="C52" s="174">
        <f t="shared" si="2"/>
        <v>43</v>
      </c>
      <c r="D52" s="167" t="str">
        <f>General!$E$200</f>
        <v>[Spare]</v>
      </c>
      <c r="E52" s="169" t="s">
        <v>101</v>
      </c>
      <c r="F52" s="172" t="str">
        <f t="shared" si="3"/>
        <v>$Million</v>
      </c>
      <c r="G52" s="172" t="str">
        <f>"$Real "&amp;RIGHT(Capex_Forecast!$H$6,2)</f>
        <v>$Real 23</v>
      </c>
      <c r="H52" s="167" t="str">
        <f t="shared" si="4"/>
        <v>End Period</v>
      </c>
      <c r="I52" s="167"/>
      <c r="J52" s="240">
        <v>0</v>
      </c>
      <c r="K52" s="240">
        <v>0</v>
      </c>
      <c r="L52" s="240">
        <v>0</v>
      </c>
      <c r="M52" s="240">
        <v>0</v>
      </c>
      <c r="N52" s="240">
        <v>0</v>
      </c>
      <c r="O52" s="181">
        <v>0</v>
      </c>
    </row>
    <row r="53" spans="3:15" outlineLevel="1" x14ac:dyDescent="0.2">
      <c r="C53" s="174">
        <f t="shared" si="2"/>
        <v>44</v>
      </c>
      <c r="D53" s="167" t="str">
        <f>General!$E$201</f>
        <v>[Spare]</v>
      </c>
      <c r="E53" s="169" t="s">
        <v>101</v>
      </c>
      <c r="F53" s="172" t="str">
        <f t="shared" si="3"/>
        <v>$Million</v>
      </c>
      <c r="G53" s="172" t="str">
        <f>"$Real "&amp;RIGHT(Capex_Forecast!$H$6,2)</f>
        <v>$Real 23</v>
      </c>
      <c r="H53" s="167" t="str">
        <f t="shared" si="4"/>
        <v>End Period</v>
      </c>
      <c r="I53" s="167"/>
      <c r="J53" s="240">
        <v>0</v>
      </c>
      <c r="K53" s="240">
        <v>0</v>
      </c>
      <c r="L53" s="240">
        <v>0</v>
      </c>
      <c r="M53" s="240">
        <v>0</v>
      </c>
      <c r="N53" s="240">
        <v>0</v>
      </c>
      <c r="O53" s="181">
        <v>0</v>
      </c>
    </row>
    <row r="54" spans="3:15" outlineLevel="1" x14ac:dyDescent="0.2">
      <c r="C54" s="174">
        <f t="shared" si="2"/>
        <v>45</v>
      </c>
      <c r="D54" s="167" t="str">
        <f>General!$E$202</f>
        <v>[Spare]</v>
      </c>
      <c r="E54" s="169" t="s">
        <v>101</v>
      </c>
      <c r="F54" s="172" t="str">
        <f t="shared" si="3"/>
        <v>$Million</v>
      </c>
      <c r="G54" s="172" t="str">
        <f>"$Real "&amp;RIGHT(Capex_Forecast!$H$6,2)</f>
        <v>$Real 23</v>
      </c>
      <c r="H54" s="167" t="str">
        <f t="shared" si="4"/>
        <v>End Period</v>
      </c>
      <c r="I54" s="167"/>
      <c r="J54" s="240">
        <v>0</v>
      </c>
      <c r="K54" s="240">
        <v>0</v>
      </c>
      <c r="L54" s="240">
        <v>0</v>
      </c>
      <c r="M54" s="240">
        <v>0</v>
      </c>
      <c r="N54" s="240">
        <v>0</v>
      </c>
      <c r="O54" s="181">
        <v>0</v>
      </c>
    </row>
    <row r="55" spans="3:15" outlineLevel="1" x14ac:dyDescent="0.2">
      <c r="C55" s="174">
        <f t="shared" si="2"/>
        <v>46</v>
      </c>
      <c r="D55" s="167" t="str">
        <f>General!$E$203</f>
        <v>[Spare]</v>
      </c>
      <c r="E55" s="169" t="s">
        <v>101</v>
      </c>
      <c r="F55" s="172" t="str">
        <f t="shared" si="3"/>
        <v>$Million</v>
      </c>
      <c r="G55" s="172" t="str">
        <f>"$Real "&amp;RIGHT(Capex_Forecast!$H$6,2)</f>
        <v>$Real 23</v>
      </c>
      <c r="H55" s="167" t="str">
        <f t="shared" si="4"/>
        <v>End Period</v>
      </c>
      <c r="I55" s="167"/>
      <c r="J55" s="240">
        <v>0</v>
      </c>
      <c r="K55" s="240">
        <v>0</v>
      </c>
      <c r="L55" s="240">
        <v>0</v>
      </c>
      <c r="M55" s="240">
        <v>0</v>
      </c>
      <c r="N55" s="240">
        <v>0</v>
      </c>
      <c r="O55" s="181">
        <v>0</v>
      </c>
    </row>
    <row r="56" spans="3:15" outlineLevel="1" x14ac:dyDescent="0.2">
      <c r="C56" s="174">
        <f t="shared" si="2"/>
        <v>47</v>
      </c>
      <c r="D56" s="167" t="str">
        <f>General!$E$204</f>
        <v>Spare straight-line tax asset class</v>
      </c>
      <c r="E56" s="169" t="s">
        <v>101</v>
      </c>
      <c r="F56" s="172" t="str">
        <f t="shared" si="3"/>
        <v>$Million</v>
      </c>
      <c r="G56" s="172" t="str">
        <f>"$Real "&amp;RIGHT(Capex_Forecast!$H$6,2)</f>
        <v>$Real 23</v>
      </c>
      <c r="H56" s="167" t="str">
        <f t="shared" si="4"/>
        <v>End Period</v>
      </c>
      <c r="I56" s="167"/>
      <c r="J56" s="240">
        <v>0</v>
      </c>
      <c r="K56" s="240">
        <v>0</v>
      </c>
      <c r="L56" s="240">
        <v>0</v>
      </c>
      <c r="M56" s="240">
        <v>0</v>
      </c>
      <c r="N56" s="240">
        <v>0</v>
      </c>
      <c r="O56" s="181">
        <v>0</v>
      </c>
    </row>
    <row r="57" spans="3:15" x14ac:dyDescent="0.2">
      <c r="C57" s="174">
        <f t="shared" si="2"/>
        <v>48</v>
      </c>
      <c r="D57" s="167" t="str">
        <f>General!$E$205</f>
        <v xml:space="preserve">Buildings </v>
      </c>
      <c r="E57" s="169" t="s">
        <v>101</v>
      </c>
      <c r="F57" s="172" t="str">
        <f t="shared" si="3"/>
        <v>$Million</v>
      </c>
      <c r="G57" s="172" t="str">
        <f>"$Real "&amp;RIGHT(Capex_Forecast!$H$6,2)</f>
        <v>$Real 23</v>
      </c>
      <c r="H57" s="167" t="str">
        <f t="shared" si="4"/>
        <v>End Period</v>
      </c>
      <c r="I57" s="167"/>
      <c r="J57" s="240">
        <v>6.5779496128017074</v>
      </c>
      <c r="K57" s="240">
        <v>5.8740744126102502</v>
      </c>
      <c r="L57" s="240">
        <v>3.8670933131504541</v>
      </c>
      <c r="M57" s="240">
        <v>3.8567240722640919</v>
      </c>
      <c r="N57" s="240">
        <v>3.0449585617139534</v>
      </c>
      <c r="O57" s="181">
        <v>23.220799972540462</v>
      </c>
    </row>
    <row r="58" spans="3:15" x14ac:dyDescent="0.2">
      <c r="C58" s="174">
        <f t="shared" si="2"/>
        <v>49</v>
      </c>
      <c r="D58" s="167" t="str">
        <f>General!$E$206</f>
        <v>In-house software</v>
      </c>
      <c r="E58" s="169" t="s">
        <v>101</v>
      </c>
      <c r="F58" s="172" t="str">
        <f t="shared" si="3"/>
        <v>$Million</v>
      </c>
      <c r="G58" s="172" t="str">
        <f>"$Real "&amp;RIGHT(Capex_Forecast!$H$6,2)</f>
        <v>$Real 23</v>
      </c>
      <c r="H58" s="167" t="str">
        <f t="shared" si="4"/>
        <v>End Period</v>
      </c>
      <c r="I58" s="167"/>
      <c r="J58" s="240">
        <v>16.477697344637093</v>
      </c>
      <c r="K58" s="240">
        <v>11.360057833859027</v>
      </c>
      <c r="L58" s="240">
        <v>12.876834615149756</v>
      </c>
      <c r="M58" s="240">
        <v>9.0855164863165694</v>
      </c>
      <c r="N58" s="240">
        <v>4.117478827066388</v>
      </c>
      <c r="O58" s="181">
        <v>53.917585107028835</v>
      </c>
    </row>
    <row r="59" spans="3:15" x14ac:dyDescent="0.2">
      <c r="C59" s="174">
        <f t="shared" si="2"/>
        <v>50</v>
      </c>
      <c r="D59" s="167" t="str">
        <f>General!$E$207</f>
        <v>Equity raising costs</v>
      </c>
      <c r="E59" s="169" t="s">
        <v>101</v>
      </c>
      <c r="F59" s="172" t="str">
        <f t="shared" si="3"/>
        <v>$Million</v>
      </c>
      <c r="G59" s="172" t="str">
        <f>"$Real "&amp;RIGHT(Capex_Forecast!$H$6,2)</f>
        <v>$Real 23</v>
      </c>
      <c r="H59" s="167" t="str">
        <f t="shared" si="4"/>
        <v>End Period</v>
      </c>
      <c r="I59" s="167"/>
      <c r="J59" s="240">
        <v>0</v>
      </c>
      <c r="K59" s="240">
        <v>0</v>
      </c>
      <c r="L59" s="240">
        <v>0</v>
      </c>
      <c r="M59" s="240">
        <v>0</v>
      </c>
      <c r="N59" s="240">
        <v>0</v>
      </c>
      <c r="O59" s="181">
        <v>0</v>
      </c>
    </row>
    <row r="60" spans="3:15" collapsed="1" x14ac:dyDescent="0.2">
      <c r="C60" s="165"/>
      <c r="D60" s="194" t="str">
        <f>"Total Capex - "&amp;C9</f>
        <v>Total Capex - As Incurred</v>
      </c>
      <c r="E60" s="197" t="s">
        <v>101</v>
      </c>
      <c r="F60" s="198" t="str">
        <f t="shared" si="3"/>
        <v>$Million</v>
      </c>
      <c r="G60" s="198" t="str">
        <f>"$Real "&amp;RIGHT(Capex_Forecast!$H$6,2)</f>
        <v>$Real 23</v>
      </c>
      <c r="H60" s="253" t="str">
        <f t="shared" si="4"/>
        <v>End Period</v>
      </c>
      <c r="I60" s="194"/>
      <c r="J60" s="195">
        <f t="shared" ref="J60:O60" si="5">SUM(J10:J59)</f>
        <v>713.2500014819276</v>
      </c>
      <c r="K60" s="195">
        <f t="shared" si="5"/>
        <v>376.7164686810811</v>
      </c>
      <c r="L60" s="195">
        <f t="shared" si="5"/>
        <v>275.85634460039165</v>
      </c>
      <c r="M60" s="195">
        <f t="shared" si="5"/>
        <v>249.31656083788266</v>
      </c>
      <c r="N60" s="195">
        <f t="shared" si="5"/>
        <v>286.22296461597398</v>
      </c>
      <c r="O60" s="195">
        <f t="shared" si="5"/>
        <v>1901.3623402172568</v>
      </c>
    </row>
    <row r="61" spans="3:15" x14ac:dyDescent="0.2"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</row>
    <row r="62" spans="3:15" ht="15" x14ac:dyDescent="0.2">
      <c r="C62" s="177" t="s">
        <v>160</v>
      </c>
      <c r="D62" s="165"/>
      <c r="E62" s="171" t="s">
        <v>9</v>
      </c>
      <c r="F62" s="171" t="s">
        <v>10</v>
      </c>
      <c r="G62" s="171" t="s">
        <v>11</v>
      </c>
      <c r="H62" s="171" t="s">
        <v>12</v>
      </c>
      <c r="I62" s="165"/>
      <c r="J62" s="196" t="str">
        <f>Forecast_Capex_Input!V$11</f>
        <v>FY24</v>
      </c>
      <c r="K62" s="196" t="str">
        <f>Forecast_Capex_Input!W$11</f>
        <v>FY25</v>
      </c>
      <c r="L62" s="196" t="str">
        <f>Forecast_Capex_Input!X$11</f>
        <v>FY26</v>
      </c>
      <c r="M62" s="196" t="str">
        <f>Forecast_Capex_Input!Y$11</f>
        <v>FY27</v>
      </c>
      <c r="N62" s="196" t="str">
        <f>Forecast_Capex_Input!Z$11</f>
        <v>FY28</v>
      </c>
      <c r="O62" s="196" t="str">
        <f>$O$9</f>
        <v>FY24 - FY28</v>
      </c>
    </row>
    <row r="63" spans="3:15" outlineLevel="1" x14ac:dyDescent="0.2">
      <c r="C63" s="173">
        <v>1</v>
      </c>
      <c r="D63" s="167" t="str">
        <f>General!$E$158</f>
        <v>Transmission Lines (pre 2004-05)</v>
      </c>
      <c r="E63" s="169" t="s">
        <v>101</v>
      </c>
      <c r="F63" s="172" t="str">
        <f t="shared" ref="F63:F113" si="6">Unit_Dollar_M</f>
        <v>$Million</v>
      </c>
      <c r="G63" s="172" t="str">
        <f>"$Real "&amp;RIGHT(Capex_Forecast!$H$6,2)</f>
        <v>$Real 23</v>
      </c>
      <c r="H63" s="167" t="str">
        <f t="shared" ref="H63:H113" si="7">End_Period</f>
        <v>End Period</v>
      </c>
      <c r="I63" s="167"/>
      <c r="J63" s="240">
        <v>0</v>
      </c>
      <c r="K63" s="240">
        <v>0</v>
      </c>
      <c r="L63" s="240">
        <v>0</v>
      </c>
      <c r="M63" s="240">
        <v>0</v>
      </c>
      <c r="N63" s="240">
        <v>0</v>
      </c>
      <c r="O63" s="181">
        <v>0</v>
      </c>
    </row>
    <row r="64" spans="3:15" outlineLevel="1" x14ac:dyDescent="0.2">
      <c r="C64" s="174">
        <f t="shared" ref="C64:C112" si="8">C63+1</f>
        <v>2</v>
      </c>
      <c r="D64" s="167" t="str">
        <f>General!$E$159</f>
        <v>Underground Cables (pre 2004-05)</v>
      </c>
      <c r="E64" s="169" t="s">
        <v>101</v>
      </c>
      <c r="F64" s="172" t="str">
        <f t="shared" si="6"/>
        <v>$Million</v>
      </c>
      <c r="G64" s="172" t="str">
        <f>"$Real "&amp;RIGHT(Capex_Forecast!$H$6,2)</f>
        <v>$Real 23</v>
      </c>
      <c r="H64" s="167" t="str">
        <f t="shared" si="7"/>
        <v>End Period</v>
      </c>
      <c r="I64" s="167"/>
      <c r="J64" s="240">
        <v>0</v>
      </c>
      <c r="K64" s="240">
        <v>0</v>
      </c>
      <c r="L64" s="240">
        <v>0</v>
      </c>
      <c r="M64" s="240">
        <v>0</v>
      </c>
      <c r="N64" s="240">
        <v>0</v>
      </c>
      <c r="O64" s="181">
        <v>0</v>
      </c>
    </row>
    <row r="65" spans="3:15" outlineLevel="1" x14ac:dyDescent="0.2">
      <c r="C65" s="174">
        <f t="shared" si="8"/>
        <v>3</v>
      </c>
      <c r="D65" s="167" t="str">
        <f>General!$E$160</f>
        <v>Substations including Buildings (pre 2004-05)</v>
      </c>
      <c r="E65" s="169" t="s">
        <v>101</v>
      </c>
      <c r="F65" s="172" t="str">
        <f t="shared" si="6"/>
        <v>$Million</v>
      </c>
      <c r="G65" s="172" t="str">
        <f>"$Real "&amp;RIGHT(Capex_Forecast!$H$6,2)</f>
        <v>$Real 23</v>
      </c>
      <c r="H65" s="167" t="str">
        <f t="shared" si="7"/>
        <v>End Period</v>
      </c>
      <c r="I65" s="167"/>
      <c r="J65" s="240">
        <v>0</v>
      </c>
      <c r="K65" s="240">
        <v>0</v>
      </c>
      <c r="L65" s="240">
        <v>0</v>
      </c>
      <c r="M65" s="240">
        <v>0</v>
      </c>
      <c r="N65" s="240">
        <v>0</v>
      </c>
      <c r="O65" s="181">
        <v>0</v>
      </c>
    </row>
    <row r="66" spans="3:15" outlineLevel="1" x14ac:dyDescent="0.2">
      <c r="C66" s="174">
        <f t="shared" si="8"/>
        <v>4</v>
      </c>
      <c r="D66" s="167" t="str">
        <f>General!$E$161</f>
        <v>Transmission Lines (2004-09)</v>
      </c>
      <c r="E66" s="169" t="s">
        <v>101</v>
      </c>
      <c r="F66" s="172" t="str">
        <f t="shared" si="6"/>
        <v>$Million</v>
      </c>
      <c r="G66" s="172" t="str">
        <f>"$Real "&amp;RIGHT(Capex_Forecast!$H$6,2)</f>
        <v>$Real 23</v>
      </c>
      <c r="H66" s="167" t="str">
        <f t="shared" si="7"/>
        <v>End Period</v>
      </c>
      <c r="I66" s="167"/>
      <c r="J66" s="240">
        <v>0</v>
      </c>
      <c r="K66" s="240">
        <v>0</v>
      </c>
      <c r="L66" s="240">
        <v>0</v>
      </c>
      <c r="M66" s="240">
        <v>0</v>
      </c>
      <c r="N66" s="240">
        <v>0</v>
      </c>
      <c r="O66" s="181">
        <v>0</v>
      </c>
    </row>
    <row r="67" spans="3:15" outlineLevel="1" x14ac:dyDescent="0.2">
      <c r="C67" s="174">
        <f t="shared" si="8"/>
        <v>5</v>
      </c>
      <c r="D67" s="167" t="str">
        <f>General!$E$162</f>
        <v>Underground Cables (2004-09)</v>
      </c>
      <c r="E67" s="169" t="s">
        <v>101</v>
      </c>
      <c r="F67" s="172" t="str">
        <f t="shared" si="6"/>
        <v>$Million</v>
      </c>
      <c r="G67" s="172" t="str">
        <f>"$Real "&amp;RIGHT(Capex_Forecast!$H$6,2)</f>
        <v>$Real 23</v>
      </c>
      <c r="H67" s="167" t="str">
        <f t="shared" si="7"/>
        <v>End Period</v>
      </c>
      <c r="I67" s="167"/>
      <c r="J67" s="240">
        <v>0</v>
      </c>
      <c r="K67" s="240">
        <v>0</v>
      </c>
      <c r="L67" s="240">
        <v>0</v>
      </c>
      <c r="M67" s="240">
        <v>0</v>
      </c>
      <c r="N67" s="240">
        <v>0</v>
      </c>
      <c r="O67" s="181">
        <v>0</v>
      </c>
    </row>
    <row r="68" spans="3:15" outlineLevel="1" x14ac:dyDescent="0.2">
      <c r="C68" s="174">
        <f t="shared" si="8"/>
        <v>6</v>
      </c>
      <c r="D68" s="167" t="str">
        <f>General!$E$163</f>
        <v>Substations including Buildings (2004-09)</v>
      </c>
      <c r="E68" s="169" t="s">
        <v>101</v>
      </c>
      <c r="F68" s="172" t="str">
        <f t="shared" si="6"/>
        <v>$Million</v>
      </c>
      <c r="G68" s="172" t="str">
        <f>"$Real "&amp;RIGHT(Capex_Forecast!$H$6,2)</f>
        <v>$Real 23</v>
      </c>
      <c r="H68" s="167" t="str">
        <f t="shared" si="7"/>
        <v>End Period</v>
      </c>
      <c r="I68" s="167"/>
      <c r="J68" s="240">
        <v>0</v>
      </c>
      <c r="K68" s="240">
        <v>0</v>
      </c>
      <c r="L68" s="240">
        <v>0</v>
      </c>
      <c r="M68" s="240">
        <v>0</v>
      </c>
      <c r="N68" s="240">
        <v>0</v>
      </c>
      <c r="O68" s="181">
        <v>0</v>
      </c>
    </row>
    <row r="69" spans="3:15" outlineLevel="1" x14ac:dyDescent="0.2">
      <c r="C69" s="174">
        <f t="shared" si="8"/>
        <v>7</v>
      </c>
      <c r="D69" s="167" t="str">
        <f>General!$E$164</f>
        <v>SCADA and Communications (2004-09)</v>
      </c>
      <c r="E69" s="169" t="s">
        <v>101</v>
      </c>
      <c r="F69" s="172" t="str">
        <f t="shared" si="6"/>
        <v>$Million</v>
      </c>
      <c r="G69" s="172" t="str">
        <f>"$Real "&amp;RIGHT(Capex_Forecast!$H$6,2)</f>
        <v>$Real 23</v>
      </c>
      <c r="H69" s="167" t="str">
        <f t="shared" si="7"/>
        <v>End Period</v>
      </c>
      <c r="I69" s="167"/>
      <c r="J69" s="240">
        <v>0</v>
      </c>
      <c r="K69" s="240">
        <v>0</v>
      </c>
      <c r="L69" s="240">
        <v>0</v>
      </c>
      <c r="M69" s="240">
        <v>0</v>
      </c>
      <c r="N69" s="240">
        <v>0</v>
      </c>
      <c r="O69" s="181">
        <v>0</v>
      </c>
    </row>
    <row r="70" spans="3:15" outlineLevel="1" x14ac:dyDescent="0.2">
      <c r="C70" s="174">
        <f t="shared" si="8"/>
        <v>8</v>
      </c>
      <c r="D70" s="167" t="str">
        <f>General!$E$165</f>
        <v>Transmission Lines &amp; Cables (09-14)</v>
      </c>
      <c r="E70" s="169" t="s">
        <v>101</v>
      </c>
      <c r="F70" s="172" t="str">
        <f t="shared" si="6"/>
        <v>$Million</v>
      </c>
      <c r="G70" s="172" t="str">
        <f>"$Real "&amp;RIGHT(Capex_Forecast!$H$6,2)</f>
        <v>$Real 23</v>
      </c>
      <c r="H70" s="167" t="str">
        <f t="shared" si="7"/>
        <v>End Period</v>
      </c>
      <c r="I70" s="167"/>
      <c r="J70" s="240">
        <v>0</v>
      </c>
      <c r="K70" s="240">
        <v>0</v>
      </c>
      <c r="L70" s="240">
        <v>0</v>
      </c>
      <c r="M70" s="240">
        <v>0</v>
      </c>
      <c r="N70" s="240">
        <v>0</v>
      </c>
      <c r="O70" s="181">
        <v>0</v>
      </c>
    </row>
    <row r="71" spans="3:15" outlineLevel="1" x14ac:dyDescent="0.2">
      <c r="C71" s="174">
        <f t="shared" si="8"/>
        <v>9</v>
      </c>
      <c r="D71" s="167" t="str">
        <f>General!$E$166</f>
        <v>Substations (09-14)</v>
      </c>
      <c r="E71" s="169" t="s">
        <v>101</v>
      </c>
      <c r="F71" s="172" t="str">
        <f t="shared" si="6"/>
        <v>$Million</v>
      </c>
      <c r="G71" s="172" t="str">
        <f>"$Real "&amp;RIGHT(Capex_Forecast!$H$6,2)</f>
        <v>$Real 23</v>
      </c>
      <c r="H71" s="167" t="str">
        <f t="shared" si="7"/>
        <v>End Period</v>
      </c>
      <c r="I71" s="167"/>
      <c r="J71" s="240">
        <v>0</v>
      </c>
      <c r="K71" s="240">
        <v>0</v>
      </c>
      <c r="L71" s="240">
        <v>0</v>
      </c>
      <c r="M71" s="240">
        <v>0</v>
      </c>
      <c r="N71" s="240">
        <v>0</v>
      </c>
      <c r="O71" s="181">
        <v>0</v>
      </c>
    </row>
    <row r="72" spans="3:15" outlineLevel="1" x14ac:dyDescent="0.2">
      <c r="C72" s="174">
        <f t="shared" si="8"/>
        <v>10</v>
      </c>
      <c r="D72" s="167" t="str">
        <f>General!$E$167</f>
        <v>Secondary Systems (09-14)</v>
      </c>
      <c r="E72" s="169" t="s">
        <v>101</v>
      </c>
      <c r="F72" s="172" t="str">
        <f t="shared" si="6"/>
        <v>$Million</v>
      </c>
      <c r="G72" s="172" t="str">
        <f>"$Real "&amp;RIGHT(Capex_Forecast!$H$6,2)</f>
        <v>$Real 23</v>
      </c>
      <c r="H72" s="167" t="str">
        <f t="shared" si="7"/>
        <v>End Period</v>
      </c>
      <c r="I72" s="167"/>
      <c r="J72" s="240">
        <v>0</v>
      </c>
      <c r="K72" s="240">
        <v>0</v>
      </c>
      <c r="L72" s="240">
        <v>0</v>
      </c>
      <c r="M72" s="240">
        <v>0</v>
      </c>
      <c r="N72" s="240">
        <v>0</v>
      </c>
      <c r="O72" s="181">
        <v>0</v>
      </c>
    </row>
    <row r="73" spans="3:15" outlineLevel="1" x14ac:dyDescent="0.2">
      <c r="C73" s="174">
        <f t="shared" si="8"/>
        <v>11</v>
      </c>
      <c r="D73" s="167" t="str">
        <f>General!$E$168</f>
        <v>Communications (09-14)</v>
      </c>
      <c r="E73" s="169" t="s">
        <v>101</v>
      </c>
      <c r="F73" s="172" t="str">
        <f t="shared" si="6"/>
        <v>$Million</v>
      </c>
      <c r="G73" s="172" t="str">
        <f>"$Real "&amp;RIGHT(Capex_Forecast!$H$6,2)</f>
        <v>$Real 23</v>
      </c>
      <c r="H73" s="167" t="str">
        <f t="shared" si="7"/>
        <v>End Period</v>
      </c>
      <c r="I73" s="167"/>
      <c r="J73" s="240">
        <v>0</v>
      </c>
      <c r="K73" s="240">
        <v>0</v>
      </c>
      <c r="L73" s="240">
        <v>0</v>
      </c>
      <c r="M73" s="240">
        <v>0</v>
      </c>
      <c r="N73" s="240">
        <v>0</v>
      </c>
      <c r="O73" s="181">
        <v>0</v>
      </c>
    </row>
    <row r="74" spans="3:15" outlineLevel="1" x14ac:dyDescent="0.2">
      <c r="C74" s="174">
        <f t="shared" si="8"/>
        <v>12</v>
      </c>
      <c r="D74" s="167" t="str">
        <f>General!$E$169</f>
        <v>Minor Plant, Motor Vehicles &amp; Mobile Plant (2009-14)</v>
      </c>
      <c r="E74" s="169" t="s">
        <v>101</v>
      </c>
      <c r="F74" s="172" t="str">
        <f t="shared" si="6"/>
        <v>$Million</v>
      </c>
      <c r="G74" s="172" t="str">
        <f>"$Real "&amp;RIGHT(Capex_Forecast!$H$6,2)</f>
        <v>$Real 23</v>
      </c>
      <c r="H74" s="167" t="str">
        <f t="shared" si="7"/>
        <v>End Period</v>
      </c>
      <c r="I74" s="167"/>
      <c r="J74" s="240">
        <v>0</v>
      </c>
      <c r="K74" s="240">
        <v>0</v>
      </c>
      <c r="L74" s="240">
        <v>0</v>
      </c>
      <c r="M74" s="240">
        <v>0</v>
      </c>
      <c r="N74" s="240">
        <v>0</v>
      </c>
      <c r="O74" s="181">
        <v>0</v>
      </c>
    </row>
    <row r="75" spans="3:15" outlineLevel="1" x14ac:dyDescent="0.2">
      <c r="C75" s="174">
        <f t="shared" si="8"/>
        <v>13</v>
      </c>
      <c r="D75" s="167" t="str">
        <f>General!$E$170</f>
        <v>Transmission Lines (2014-18)</v>
      </c>
      <c r="E75" s="169" t="s">
        <v>101</v>
      </c>
      <c r="F75" s="172" t="str">
        <f t="shared" si="6"/>
        <v>$Million</v>
      </c>
      <c r="G75" s="172" t="str">
        <f>"$Real "&amp;RIGHT(Capex_Forecast!$H$6,2)</f>
        <v>$Real 23</v>
      </c>
      <c r="H75" s="167" t="str">
        <f t="shared" si="7"/>
        <v>End Period</v>
      </c>
      <c r="I75" s="167"/>
      <c r="J75" s="240">
        <v>0</v>
      </c>
      <c r="K75" s="240">
        <v>0</v>
      </c>
      <c r="L75" s="240">
        <v>0</v>
      </c>
      <c r="M75" s="240">
        <v>0</v>
      </c>
      <c r="N75" s="240">
        <v>0</v>
      </c>
      <c r="O75" s="181">
        <v>0</v>
      </c>
    </row>
    <row r="76" spans="3:15" outlineLevel="1" x14ac:dyDescent="0.2">
      <c r="C76" s="174">
        <f t="shared" si="8"/>
        <v>14</v>
      </c>
      <c r="D76" s="167" t="str">
        <f>General!$E$171</f>
        <v>Underground Cables (2014-18)</v>
      </c>
      <c r="E76" s="169" t="s">
        <v>101</v>
      </c>
      <c r="F76" s="172" t="str">
        <f t="shared" si="6"/>
        <v>$Million</v>
      </c>
      <c r="G76" s="172" t="str">
        <f>"$Real "&amp;RIGHT(Capex_Forecast!$H$6,2)</f>
        <v>$Real 23</v>
      </c>
      <c r="H76" s="167" t="str">
        <f t="shared" si="7"/>
        <v>End Period</v>
      </c>
      <c r="I76" s="167"/>
      <c r="J76" s="240">
        <v>0</v>
      </c>
      <c r="K76" s="240">
        <v>0</v>
      </c>
      <c r="L76" s="240">
        <v>0</v>
      </c>
      <c r="M76" s="240">
        <v>0</v>
      </c>
      <c r="N76" s="240">
        <v>0</v>
      </c>
      <c r="O76" s="181">
        <v>0</v>
      </c>
    </row>
    <row r="77" spans="3:15" outlineLevel="1" x14ac:dyDescent="0.2">
      <c r="C77" s="174">
        <f t="shared" si="8"/>
        <v>15</v>
      </c>
      <c r="D77" s="167" t="str">
        <f>General!$E$172</f>
        <v>Substations (2014-18)</v>
      </c>
      <c r="E77" s="169" t="s">
        <v>101</v>
      </c>
      <c r="F77" s="172" t="str">
        <f t="shared" si="6"/>
        <v>$Million</v>
      </c>
      <c r="G77" s="172" t="str">
        <f>"$Real "&amp;RIGHT(Capex_Forecast!$H$6,2)</f>
        <v>$Real 23</v>
      </c>
      <c r="H77" s="167" t="str">
        <f t="shared" si="7"/>
        <v>End Period</v>
      </c>
      <c r="I77" s="167"/>
      <c r="J77" s="240">
        <v>0</v>
      </c>
      <c r="K77" s="240">
        <v>0</v>
      </c>
      <c r="L77" s="240">
        <v>0</v>
      </c>
      <c r="M77" s="240">
        <v>0</v>
      </c>
      <c r="N77" s="240">
        <v>0</v>
      </c>
      <c r="O77" s="181">
        <v>0</v>
      </c>
    </row>
    <row r="78" spans="3:15" outlineLevel="1" x14ac:dyDescent="0.2">
      <c r="C78" s="174">
        <f t="shared" si="8"/>
        <v>16</v>
      </c>
      <c r="D78" s="167" t="str">
        <f>General!$E$173</f>
        <v>Secondary Systems (2014-18)</v>
      </c>
      <c r="E78" s="169" t="s">
        <v>101</v>
      </c>
      <c r="F78" s="172" t="str">
        <f t="shared" si="6"/>
        <v>$Million</v>
      </c>
      <c r="G78" s="172" t="str">
        <f>"$Real "&amp;RIGHT(Capex_Forecast!$H$6,2)</f>
        <v>$Real 23</v>
      </c>
      <c r="H78" s="167" t="str">
        <f t="shared" si="7"/>
        <v>End Period</v>
      </c>
      <c r="I78" s="167"/>
      <c r="J78" s="240">
        <v>0</v>
      </c>
      <c r="K78" s="240">
        <v>0</v>
      </c>
      <c r="L78" s="240">
        <v>0</v>
      </c>
      <c r="M78" s="240">
        <v>0</v>
      </c>
      <c r="N78" s="240">
        <v>0</v>
      </c>
      <c r="O78" s="181">
        <v>0</v>
      </c>
    </row>
    <row r="79" spans="3:15" outlineLevel="1" x14ac:dyDescent="0.2">
      <c r="C79" s="174">
        <f t="shared" si="8"/>
        <v>17</v>
      </c>
      <c r="D79" s="167" t="str">
        <f>General!$E$174</f>
        <v>Communications (short life) (2014-18)</v>
      </c>
      <c r="E79" s="169" t="s">
        <v>101</v>
      </c>
      <c r="F79" s="172" t="str">
        <f t="shared" si="6"/>
        <v>$Million</v>
      </c>
      <c r="G79" s="172" t="str">
        <f>"$Real "&amp;RIGHT(Capex_Forecast!$H$6,2)</f>
        <v>$Real 23</v>
      </c>
      <c r="H79" s="167" t="str">
        <f t="shared" si="7"/>
        <v>End Period</v>
      </c>
      <c r="I79" s="167"/>
      <c r="J79" s="240">
        <v>0</v>
      </c>
      <c r="K79" s="240">
        <v>0</v>
      </c>
      <c r="L79" s="240">
        <v>0</v>
      </c>
      <c r="M79" s="240">
        <v>0</v>
      </c>
      <c r="N79" s="240">
        <v>0</v>
      </c>
      <c r="O79" s="181">
        <v>0</v>
      </c>
    </row>
    <row r="80" spans="3:15" outlineLevel="1" x14ac:dyDescent="0.2">
      <c r="C80" s="174">
        <f t="shared" si="8"/>
        <v>18</v>
      </c>
      <c r="D80" s="167" t="str">
        <f>General!$E$175</f>
        <v>Business IT (2014-18)</v>
      </c>
      <c r="E80" s="169" t="s">
        <v>101</v>
      </c>
      <c r="F80" s="172" t="str">
        <f t="shared" si="6"/>
        <v>$Million</v>
      </c>
      <c r="G80" s="172" t="str">
        <f>"$Real "&amp;RIGHT(Capex_Forecast!$H$6,2)</f>
        <v>$Real 23</v>
      </c>
      <c r="H80" s="167" t="str">
        <f t="shared" si="7"/>
        <v>End Period</v>
      </c>
      <c r="I80" s="167"/>
      <c r="J80" s="240">
        <v>0</v>
      </c>
      <c r="K80" s="240">
        <v>0</v>
      </c>
      <c r="L80" s="240">
        <v>0</v>
      </c>
      <c r="M80" s="240">
        <v>0</v>
      </c>
      <c r="N80" s="240">
        <v>0</v>
      </c>
      <c r="O80" s="181">
        <v>0</v>
      </c>
    </row>
    <row r="81" spans="3:15" outlineLevel="1" x14ac:dyDescent="0.2">
      <c r="C81" s="174">
        <f t="shared" si="8"/>
        <v>19</v>
      </c>
      <c r="D81" s="167" t="str">
        <f>General!$E$176</f>
        <v>Minor Plant, Motor Vehicles &amp; Mobile Plant (2014-18)</v>
      </c>
      <c r="E81" s="169" t="s">
        <v>101</v>
      </c>
      <c r="F81" s="172" t="str">
        <f t="shared" si="6"/>
        <v>$Million</v>
      </c>
      <c r="G81" s="172" t="str">
        <f>"$Real "&amp;RIGHT(Capex_Forecast!$H$6,2)</f>
        <v>$Real 23</v>
      </c>
      <c r="H81" s="167" t="str">
        <f t="shared" si="7"/>
        <v>End Period</v>
      </c>
      <c r="I81" s="167"/>
      <c r="J81" s="240">
        <v>0</v>
      </c>
      <c r="K81" s="240">
        <v>0</v>
      </c>
      <c r="L81" s="240">
        <v>0</v>
      </c>
      <c r="M81" s="240">
        <v>0</v>
      </c>
      <c r="N81" s="240">
        <v>0</v>
      </c>
      <c r="O81" s="181">
        <v>0</v>
      </c>
    </row>
    <row r="82" spans="3:15" outlineLevel="1" x14ac:dyDescent="0.2">
      <c r="C82" s="174">
        <f t="shared" si="8"/>
        <v>20</v>
      </c>
      <c r="D82" s="167" t="str">
        <f>General!$E$177</f>
        <v>Transmission Line Life Extension (2014-18)</v>
      </c>
      <c r="E82" s="169" t="s">
        <v>101</v>
      </c>
      <c r="F82" s="172" t="str">
        <f t="shared" si="6"/>
        <v>$Million</v>
      </c>
      <c r="G82" s="172" t="str">
        <f>"$Real "&amp;RIGHT(Capex_Forecast!$H$6,2)</f>
        <v>$Real 23</v>
      </c>
      <c r="H82" s="167" t="str">
        <f t="shared" si="7"/>
        <v>End Period</v>
      </c>
      <c r="I82" s="167"/>
      <c r="J82" s="240">
        <v>0</v>
      </c>
      <c r="K82" s="240">
        <v>0</v>
      </c>
      <c r="L82" s="240">
        <v>0</v>
      </c>
      <c r="M82" s="240">
        <v>0</v>
      </c>
      <c r="N82" s="240">
        <v>0</v>
      </c>
      <c r="O82" s="181">
        <v>0</v>
      </c>
    </row>
    <row r="83" spans="3:15" outlineLevel="1" x14ac:dyDescent="0.2">
      <c r="C83" s="174">
        <f t="shared" si="8"/>
        <v>21</v>
      </c>
      <c r="D83" s="167" t="str">
        <f>General!$E$178</f>
        <v>Residual - other</v>
      </c>
      <c r="E83" s="169" t="s">
        <v>101</v>
      </c>
      <c r="F83" s="172" t="str">
        <f t="shared" si="6"/>
        <v>$Million</v>
      </c>
      <c r="G83" s="172" t="str">
        <f>"$Real "&amp;RIGHT(Capex_Forecast!$H$6,2)</f>
        <v>$Real 23</v>
      </c>
      <c r="H83" s="167" t="str">
        <f t="shared" si="7"/>
        <v>End Period</v>
      </c>
      <c r="I83" s="167"/>
      <c r="J83" s="240">
        <v>0</v>
      </c>
      <c r="K83" s="240">
        <v>0</v>
      </c>
      <c r="L83" s="240">
        <v>0</v>
      </c>
      <c r="M83" s="240">
        <v>0</v>
      </c>
      <c r="N83" s="240">
        <v>0</v>
      </c>
      <c r="O83" s="181">
        <v>0</v>
      </c>
    </row>
    <row r="84" spans="3:15" x14ac:dyDescent="0.2">
      <c r="C84" s="174">
        <f t="shared" si="8"/>
        <v>22</v>
      </c>
      <c r="D84" s="167" t="str">
        <f>General!$E$179</f>
        <v>Transmission Lines (2018 onwards)</v>
      </c>
      <c r="E84" s="169" t="s">
        <v>101</v>
      </c>
      <c r="F84" s="172" t="str">
        <f t="shared" si="6"/>
        <v>$Million</v>
      </c>
      <c r="G84" s="172" t="str">
        <f>"$Real "&amp;RIGHT(Capex_Forecast!$H$6,2)</f>
        <v>$Real 23</v>
      </c>
      <c r="H84" s="167" t="str">
        <f t="shared" si="7"/>
        <v>End Period</v>
      </c>
      <c r="I84" s="167"/>
      <c r="J84" s="240">
        <v>437.62311333523047</v>
      </c>
      <c r="K84" s="240">
        <v>885.04610285234048</v>
      </c>
      <c r="L84" s="240">
        <v>70.72303751422254</v>
      </c>
      <c r="M84" s="240">
        <v>51.066511716374592</v>
      </c>
      <c r="N84" s="240">
        <v>90.757028355038614</v>
      </c>
      <c r="O84" s="181">
        <v>1535.2157937732068</v>
      </c>
    </row>
    <row r="85" spans="3:15" x14ac:dyDescent="0.2">
      <c r="C85" s="174">
        <f t="shared" si="8"/>
        <v>23</v>
      </c>
      <c r="D85" s="167" t="str">
        <f>General!$E$180</f>
        <v>Underground Cables (2018 onwards)</v>
      </c>
      <c r="E85" s="169" t="s">
        <v>101</v>
      </c>
      <c r="F85" s="172" t="str">
        <f t="shared" si="6"/>
        <v>$Million</v>
      </c>
      <c r="G85" s="172" t="str">
        <f>"$Real "&amp;RIGHT(Capex_Forecast!$H$6,2)</f>
        <v>$Real 23</v>
      </c>
      <c r="H85" s="167" t="str">
        <f t="shared" si="7"/>
        <v>End Period</v>
      </c>
      <c r="I85" s="167"/>
      <c r="J85" s="240">
        <v>0</v>
      </c>
      <c r="K85" s="240">
        <v>0</v>
      </c>
      <c r="L85" s="240">
        <v>3.9669873818500498</v>
      </c>
      <c r="M85" s="240">
        <v>0</v>
      </c>
      <c r="N85" s="240">
        <v>3.3191627491680142</v>
      </c>
      <c r="O85" s="181">
        <v>7.2861501310180641</v>
      </c>
    </row>
    <row r="86" spans="3:15" x14ac:dyDescent="0.2">
      <c r="C86" s="174">
        <f t="shared" si="8"/>
        <v>24</v>
      </c>
      <c r="D86" s="167" t="str">
        <f>General!$E$181</f>
        <v>Substations (2018 onwards)</v>
      </c>
      <c r="E86" s="169" t="s">
        <v>101</v>
      </c>
      <c r="F86" s="172" t="str">
        <f t="shared" si="6"/>
        <v>$Million</v>
      </c>
      <c r="G86" s="172" t="str">
        <f>"$Real "&amp;RIGHT(Capex_Forecast!$H$6,2)</f>
        <v>$Real 23</v>
      </c>
      <c r="H86" s="167" t="str">
        <f t="shared" si="7"/>
        <v>End Period</v>
      </c>
      <c r="I86" s="167"/>
      <c r="J86" s="240">
        <v>232.01712194407179</v>
      </c>
      <c r="K86" s="240">
        <v>206.7453649343328</v>
      </c>
      <c r="L86" s="240">
        <v>139.77795207239464</v>
      </c>
      <c r="M86" s="240">
        <v>74.699548363744725</v>
      </c>
      <c r="N86" s="240">
        <v>122.78527794882113</v>
      </c>
      <c r="O86" s="181">
        <v>776.0252652633651</v>
      </c>
    </row>
    <row r="87" spans="3:15" x14ac:dyDescent="0.2">
      <c r="C87" s="174">
        <f t="shared" si="8"/>
        <v>25</v>
      </c>
      <c r="D87" s="167" t="str">
        <f>General!$E$182</f>
        <v>Secondary Systems (2018-23)</v>
      </c>
      <c r="E87" s="169" t="s">
        <v>101</v>
      </c>
      <c r="F87" s="172" t="str">
        <f t="shared" si="6"/>
        <v>$Million</v>
      </c>
      <c r="G87" s="172" t="str">
        <f>"$Real "&amp;RIGHT(Capex_Forecast!$H$6,2)</f>
        <v>$Real 23</v>
      </c>
      <c r="H87" s="167" t="str">
        <f t="shared" si="7"/>
        <v>End Period</v>
      </c>
      <c r="I87" s="167"/>
      <c r="J87" s="240">
        <v>31.962309907637639</v>
      </c>
      <c r="K87" s="240">
        <v>22.46045611146689</v>
      </c>
      <c r="L87" s="240">
        <v>47.147252203237421</v>
      </c>
      <c r="M87" s="240">
        <v>47.955728142421975</v>
      </c>
      <c r="N87" s="240">
        <v>103.97924914302415</v>
      </c>
      <c r="O87" s="181">
        <v>253.50499550778807</v>
      </c>
    </row>
    <row r="88" spans="3:15" x14ac:dyDescent="0.2">
      <c r="C88" s="174">
        <f t="shared" si="8"/>
        <v>26</v>
      </c>
      <c r="D88" s="167" t="str">
        <f>General!$E$183</f>
        <v>Communications (short life) (2018 onwards)</v>
      </c>
      <c r="E88" s="169" t="s">
        <v>101</v>
      </c>
      <c r="F88" s="172" t="str">
        <f t="shared" si="6"/>
        <v>$Million</v>
      </c>
      <c r="G88" s="172" t="str">
        <f>"$Real "&amp;RIGHT(Capex_Forecast!$H$6,2)</f>
        <v>$Real 23</v>
      </c>
      <c r="H88" s="167" t="str">
        <f t="shared" si="7"/>
        <v>End Period</v>
      </c>
      <c r="I88" s="167"/>
      <c r="J88" s="240">
        <v>3.0656604089848991</v>
      </c>
      <c r="K88" s="240">
        <v>14.790385682794799</v>
      </c>
      <c r="L88" s="240">
        <v>7.8755517462626674</v>
      </c>
      <c r="M88" s="240">
        <v>7.8712574737096768</v>
      </c>
      <c r="N88" s="240">
        <v>9.0895954967268846</v>
      </c>
      <c r="O88" s="181">
        <v>42.692450808478931</v>
      </c>
    </row>
    <row r="89" spans="3:15" x14ac:dyDescent="0.2">
      <c r="C89" s="174">
        <f t="shared" si="8"/>
        <v>27</v>
      </c>
      <c r="D89" s="167" t="str">
        <f>General!$E$184</f>
        <v>Business IT (2018 onwards)</v>
      </c>
      <c r="E89" s="169" t="s">
        <v>101</v>
      </c>
      <c r="F89" s="172" t="str">
        <f t="shared" si="6"/>
        <v>$Million</v>
      </c>
      <c r="G89" s="172" t="str">
        <f>"$Real "&amp;RIGHT(Capex_Forecast!$H$6,2)</f>
        <v>$Real 23</v>
      </c>
      <c r="H89" s="167" t="str">
        <f t="shared" si="7"/>
        <v>End Period</v>
      </c>
      <c r="I89" s="167"/>
      <c r="J89" s="240">
        <v>21.534896966658643</v>
      </c>
      <c r="K89" s="240">
        <v>35.65916455929203</v>
      </c>
      <c r="L89" s="240">
        <v>14.839252527937189</v>
      </c>
      <c r="M89" s="240">
        <v>17.838147635910474</v>
      </c>
      <c r="N89" s="240">
        <v>19.469057191581115</v>
      </c>
      <c r="O89" s="181">
        <v>109.34051888137945</v>
      </c>
    </row>
    <row r="90" spans="3:15" x14ac:dyDescent="0.2">
      <c r="C90" s="174">
        <f t="shared" si="8"/>
        <v>28</v>
      </c>
      <c r="D90" s="167" t="str">
        <f>General!$E$185</f>
        <v>Minor Plant, Motor Vehicles &amp; Mobile Plant (2018 onwards)</v>
      </c>
      <c r="E90" s="169" t="s">
        <v>101</v>
      </c>
      <c r="F90" s="172" t="str">
        <f t="shared" si="6"/>
        <v>$Million</v>
      </c>
      <c r="G90" s="172" t="str">
        <f>"$Real "&amp;RIGHT(Capex_Forecast!$H$6,2)</f>
        <v>$Real 23</v>
      </c>
      <c r="H90" s="167" t="str">
        <f t="shared" si="7"/>
        <v>End Period</v>
      </c>
      <c r="I90" s="167"/>
      <c r="J90" s="240">
        <v>9.9026693082884716</v>
      </c>
      <c r="K90" s="240">
        <v>9.9026693082884716</v>
      </c>
      <c r="L90" s="240">
        <v>9.9026693082884716</v>
      </c>
      <c r="M90" s="240">
        <v>9.9026693082884716</v>
      </c>
      <c r="N90" s="240">
        <v>9.9026693082884716</v>
      </c>
      <c r="O90" s="181">
        <v>49.51334654144236</v>
      </c>
    </row>
    <row r="91" spans="3:15" x14ac:dyDescent="0.2">
      <c r="C91" s="174">
        <f t="shared" si="8"/>
        <v>29</v>
      </c>
      <c r="D91" s="167" t="str">
        <f>General!$E$186</f>
        <v>Transmission Line Life Extension (2018 onwards)</v>
      </c>
      <c r="E91" s="169" t="s">
        <v>101</v>
      </c>
      <c r="F91" s="172" t="str">
        <f t="shared" si="6"/>
        <v>$Million</v>
      </c>
      <c r="G91" s="172" t="str">
        <f>"$Real "&amp;RIGHT(Capex_Forecast!$H$6,2)</f>
        <v>$Real 23</v>
      </c>
      <c r="H91" s="167" t="str">
        <f t="shared" si="7"/>
        <v>End Period</v>
      </c>
      <c r="I91" s="167"/>
      <c r="J91" s="240">
        <v>5.9541473510727707</v>
      </c>
      <c r="K91" s="240">
        <v>5.3635359886500806</v>
      </c>
      <c r="L91" s="240">
        <v>0.42778817440643202</v>
      </c>
      <c r="M91" s="240">
        <v>0</v>
      </c>
      <c r="N91" s="240">
        <v>0.75050508120759263</v>
      </c>
      <c r="O91" s="181">
        <v>12.495976595336876</v>
      </c>
    </row>
    <row r="92" spans="3:15" x14ac:dyDescent="0.2">
      <c r="C92" s="174">
        <f t="shared" si="8"/>
        <v>30</v>
      </c>
      <c r="D92" s="167" t="str">
        <f>General!$E$187</f>
        <v>Land and Easements</v>
      </c>
      <c r="E92" s="169" t="s">
        <v>101</v>
      </c>
      <c r="F92" s="172" t="str">
        <f t="shared" si="6"/>
        <v>$Million</v>
      </c>
      <c r="G92" s="172" t="str">
        <f>"$Real "&amp;RIGHT(Capex_Forecast!$H$6,2)</f>
        <v>$Real 23</v>
      </c>
      <c r="H92" s="167" t="str">
        <f t="shared" si="7"/>
        <v>End Period</v>
      </c>
      <c r="I92" s="167"/>
      <c r="J92" s="240">
        <v>73.422606606730426</v>
      </c>
      <c r="K92" s="240">
        <v>177.74477229917946</v>
      </c>
      <c r="L92" s="240">
        <v>0</v>
      </c>
      <c r="M92" s="240">
        <v>0</v>
      </c>
      <c r="N92" s="240">
        <v>16.464169320848281</v>
      </c>
      <c r="O92" s="181">
        <v>267.63154822675818</v>
      </c>
    </row>
    <row r="93" spans="3:15" x14ac:dyDescent="0.2">
      <c r="C93" s="174">
        <f t="shared" si="8"/>
        <v>31</v>
      </c>
      <c r="D93" s="167" t="str">
        <f>General!$E$188</f>
        <v>Synchronous Condensers</v>
      </c>
      <c r="E93" s="169" t="s">
        <v>101</v>
      </c>
      <c r="F93" s="172" t="str">
        <f t="shared" si="6"/>
        <v>$Million</v>
      </c>
      <c r="G93" s="172" t="str">
        <f>"$Real "&amp;RIGHT(Capex_Forecast!$H$6,2)</f>
        <v>$Real 23</v>
      </c>
      <c r="H93" s="167" t="str">
        <f t="shared" si="7"/>
        <v>End Period</v>
      </c>
      <c r="I93" s="167"/>
      <c r="J93" s="240">
        <v>56.787237602652752</v>
      </c>
      <c r="K93" s="240">
        <v>97.971367394876282</v>
      </c>
      <c r="L93" s="240">
        <v>0</v>
      </c>
      <c r="M93" s="240">
        <v>0</v>
      </c>
      <c r="N93" s="240">
        <v>0</v>
      </c>
      <c r="O93" s="181">
        <v>154.75860499752903</v>
      </c>
    </row>
    <row r="94" spans="3:15" x14ac:dyDescent="0.2">
      <c r="C94" s="174">
        <f t="shared" si="8"/>
        <v>32</v>
      </c>
      <c r="D94" s="167" t="str">
        <f>General!$E$189</f>
        <v>Leasehold Land and Property</v>
      </c>
      <c r="E94" s="169" t="s">
        <v>101</v>
      </c>
      <c r="F94" s="172" t="str">
        <f t="shared" si="6"/>
        <v>$Million</v>
      </c>
      <c r="G94" s="172" t="str">
        <f>"$Real "&amp;RIGHT(Capex_Forecast!$H$6,2)</f>
        <v>$Real 23</v>
      </c>
      <c r="H94" s="167" t="str">
        <f t="shared" si="7"/>
        <v>End Period</v>
      </c>
      <c r="I94" s="167"/>
      <c r="J94" s="240">
        <v>0</v>
      </c>
      <c r="K94" s="240">
        <v>0</v>
      </c>
      <c r="L94" s="240">
        <v>0</v>
      </c>
      <c r="M94" s="240">
        <v>0</v>
      </c>
      <c r="N94" s="240">
        <v>0</v>
      </c>
      <c r="O94" s="181">
        <v>0</v>
      </c>
    </row>
    <row r="95" spans="3:15" outlineLevel="1" x14ac:dyDescent="0.2">
      <c r="C95" s="174">
        <f t="shared" si="8"/>
        <v>33</v>
      </c>
      <c r="D95" s="167" t="str">
        <f>General!$E$190</f>
        <v>[Spare]</v>
      </c>
      <c r="E95" s="169" t="s">
        <v>101</v>
      </c>
      <c r="F95" s="172" t="str">
        <f t="shared" si="6"/>
        <v>$Million</v>
      </c>
      <c r="G95" s="172" t="str">
        <f>"$Real "&amp;RIGHT(Capex_Forecast!$H$6,2)</f>
        <v>$Real 23</v>
      </c>
      <c r="H95" s="167" t="str">
        <f t="shared" si="7"/>
        <v>End Period</v>
      </c>
      <c r="I95" s="167"/>
      <c r="J95" s="240">
        <v>0</v>
      </c>
      <c r="K95" s="240">
        <v>0</v>
      </c>
      <c r="L95" s="240">
        <v>0</v>
      </c>
      <c r="M95" s="240">
        <v>0</v>
      </c>
      <c r="N95" s="240">
        <v>0</v>
      </c>
      <c r="O95" s="181">
        <v>0</v>
      </c>
    </row>
    <row r="96" spans="3:15" outlineLevel="1" x14ac:dyDescent="0.2">
      <c r="C96" s="174">
        <f t="shared" si="8"/>
        <v>34</v>
      </c>
      <c r="D96" s="167" t="str">
        <f>General!$E$191</f>
        <v>[Spare]</v>
      </c>
      <c r="E96" s="169" t="s">
        <v>101</v>
      </c>
      <c r="F96" s="172" t="str">
        <f t="shared" si="6"/>
        <v>$Million</v>
      </c>
      <c r="G96" s="172" t="str">
        <f>"$Real "&amp;RIGHT(Capex_Forecast!$H$6,2)</f>
        <v>$Real 23</v>
      </c>
      <c r="H96" s="167" t="str">
        <f t="shared" si="7"/>
        <v>End Period</v>
      </c>
      <c r="I96" s="167"/>
      <c r="J96" s="240">
        <v>0</v>
      </c>
      <c r="K96" s="240">
        <v>0</v>
      </c>
      <c r="L96" s="240">
        <v>0</v>
      </c>
      <c r="M96" s="240">
        <v>0</v>
      </c>
      <c r="N96" s="240">
        <v>0</v>
      </c>
      <c r="O96" s="181">
        <v>0</v>
      </c>
    </row>
    <row r="97" spans="3:15" outlineLevel="1" x14ac:dyDescent="0.2">
      <c r="C97" s="174">
        <f t="shared" si="8"/>
        <v>35</v>
      </c>
      <c r="D97" s="167" t="str">
        <f>General!$E$192</f>
        <v>[Spare]</v>
      </c>
      <c r="E97" s="169" t="s">
        <v>101</v>
      </c>
      <c r="F97" s="172" t="str">
        <f t="shared" si="6"/>
        <v>$Million</v>
      </c>
      <c r="G97" s="172" t="str">
        <f>"$Real "&amp;RIGHT(Capex_Forecast!$H$6,2)</f>
        <v>$Real 23</v>
      </c>
      <c r="H97" s="167" t="str">
        <f t="shared" si="7"/>
        <v>End Period</v>
      </c>
      <c r="I97" s="167"/>
      <c r="J97" s="240">
        <v>0</v>
      </c>
      <c r="K97" s="240">
        <v>0</v>
      </c>
      <c r="L97" s="240">
        <v>0</v>
      </c>
      <c r="M97" s="240">
        <v>0</v>
      </c>
      <c r="N97" s="240">
        <v>0</v>
      </c>
      <c r="O97" s="181">
        <v>0</v>
      </c>
    </row>
    <row r="98" spans="3:15" outlineLevel="1" x14ac:dyDescent="0.2">
      <c r="C98" s="174">
        <f t="shared" si="8"/>
        <v>36</v>
      </c>
      <c r="D98" s="167" t="str">
        <f>General!$E$193</f>
        <v>[Spare]</v>
      </c>
      <c r="E98" s="169" t="s">
        <v>101</v>
      </c>
      <c r="F98" s="172" t="str">
        <f t="shared" si="6"/>
        <v>$Million</v>
      </c>
      <c r="G98" s="172" t="str">
        <f>"$Real "&amp;RIGHT(Capex_Forecast!$H$6,2)</f>
        <v>$Real 23</v>
      </c>
      <c r="H98" s="167" t="str">
        <f t="shared" si="7"/>
        <v>End Period</v>
      </c>
      <c r="I98" s="167"/>
      <c r="J98" s="240">
        <v>0</v>
      </c>
      <c r="K98" s="240">
        <v>0</v>
      </c>
      <c r="L98" s="240">
        <v>0</v>
      </c>
      <c r="M98" s="240">
        <v>0</v>
      </c>
      <c r="N98" s="240">
        <v>0</v>
      </c>
      <c r="O98" s="181">
        <v>0</v>
      </c>
    </row>
    <row r="99" spans="3:15" outlineLevel="1" x14ac:dyDescent="0.2">
      <c r="C99" s="174">
        <f t="shared" si="8"/>
        <v>37</v>
      </c>
      <c r="D99" s="167" t="str">
        <f>General!$E$194</f>
        <v>[Spare]</v>
      </c>
      <c r="E99" s="169" t="s">
        <v>101</v>
      </c>
      <c r="F99" s="172" t="str">
        <f t="shared" si="6"/>
        <v>$Million</v>
      </c>
      <c r="G99" s="172" t="str">
        <f>"$Real "&amp;RIGHT(Capex_Forecast!$H$6,2)</f>
        <v>$Real 23</v>
      </c>
      <c r="H99" s="167" t="str">
        <f t="shared" si="7"/>
        <v>End Period</v>
      </c>
      <c r="I99" s="167"/>
      <c r="J99" s="240">
        <v>0</v>
      </c>
      <c r="K99" s="240">
        <v>0</v>
      </c>
      <c r="L99" s="240">
        <v>0</v>
      </c>
      <c r="M99" s="240">
        <v>0</v>
      </c>
      <c r="N99" s="240">
        <v>0</v>
      </c>
      <c r="O99" s="181">
        <v>0</v>
      </c>
    </row>
    <row r="100" spans="3:15" outlineLevel="1" x14ac:dyDescent="0.2">
      <c r="C100" s="174">
        <f t="shared" si="8"/>
        <v>38</v>
      </c>
      <c r="D100" s="167" t="str">
        <f>General!$E$195</f>
        <v>[Spare]</v>
      </c>
      <c r="E100" s="169" t="s">
        <v>101</v>
      </c>
      <c r="F100" s="172" t="str">
        <f t="shared" si="6"/>
        <v>$Million</v>
      </c>
      <c r="G100" s="172" t="str">
        <f>"$Real "&amp;RIGHT(Capex_Forecast!$H$6,2)</f>
        <v>$Real 23</v>
      </c>
      <c r="H100" s="167" t="str">
        <f t="shared" si="7"/>
        <v>End Period</v>
      </c>
      <c r="I100" s="167"/>
      <c r="J100" s="240">
        <v>0</v>
      </c>
      <c r="K100" s="240">
        <v>0</v>
      </c>
      <c r="L100" s="240">
        <v>0</v>
      </c>
      <c r="M100" s="240">
        <v>0</v>
      </c>
      <c r="N100" s="240">
        <v>0</v>
      </c>
      <c r="O100" s="181">
        <v>0</v>
      </c>
    </row>
    <row r="101" spans="3:15" outlineLevel="1" x14ac:dyDescent="0.2">
      <c r="C101" s="174">
        <f t="shared" si="8"/>
        <v>39</v>
      </c>
      <c r="D101" s="167" t="str">
        <f>General!$E$196</f>
        <v>[Spare]</v>
      </c>
      <c r="E101" s="169" t="s">
        <v>101</v>
      </c>
      <c r="F101" s="172" t="str">
        <f t="shared" si="6"/>
        <v>$Million</v>
      </c>
      <c r="G101" s="172" t="str">
        <f>"$Real "&amp;RIGHT(Capex_Forecast!$H$6,2)</f>
        <v>$Real 23</v>
      </c>
      <c r="H101" s="167" t="str">
        <f t="shared" si="7"/>
        <v>End Period</v>
      </c>
      <c r="I101" s="167"/>
      <c r="J101" s="240">
        <v>0</v>
      </c>
      <c r="K101" s="240">
        <v>0</v>
      </c>
      <c r="L101" s="240">
        <v>0</v>
      </c>
      <c r="M101" s="240">
        <v>0</v>
      </c>
      <c r="N101" s="240">
        <v>0</v>
      </c>
      <c r="O101" s="181">
        <v>0</v>
      </c>
    </row>
    <row r="102" spans="3:15" outlineLevel="1" x14ac:dyDescent="0.2">
      <c r="C102" s="174">
        <f t="shared" si="8"/>
        <v>40</v>
      </c>
      <c r="D102" s="167" t="str">
        <f>General!$E$197</f>
        <v>[Spare]</v>
      </c>
      <c r="E102" s="169" t="s">
        <v>101</v>
      </c>
      <c r="F102" s="172" t="str">
        <f t="shared" si="6"/>
        <v>$Million</v>
      </c>
      <c r="G102" s="172" t="str">
        <f>"$Real "&amp;RIGHT(Capex_Forecast!$H$6,2)</f>
        <v>$Real 23</v>
      </c>
      <c r="H102" s="167" t="str">
        <f t="shared" si="7"/>
        <v>End Period</v>
      </c>
      <c r="I102" s="167"/>
      <c r="J102" s="240">
        <v>0</v>
      </c>
      <c r="K102" s="240">
        <v>0</v>
      </c>
      <c r="L102" s="240">
        <v>0</v>
      </c>
      <c r="M102" s="240">
        <v>0</v>
      </c>
      <c r="N102" s="240">
        <v>0</v>
      </c>
      <c r="O102" s="181">
        <v>0</v>
      </c>
    </row>
    <row r="103" spans="3:15" outlineLevel="1" x14ac:dyDescent="0.2">
      <c r="C103" s="174">
        <f t="shared" si="8"/>
        <v>41</v>
      </c>
      <c r="D103" s="167" t="str">
        <f>General!$E$198</f>
        <v>[Spare]</v>
      </c>
      <c r="E103" s="169" t="s">
        <v>101</v>
      </c>
      <c r="F103" s="172" t="str">
        <f t="shared" si="6"/>
        <v>$Million</v>
      </c>
      <c r="G103" s="172" t="str">
        <f>"$Real "&amp;RIGHT(Capex_Forecast!$H$6,2)</f>
        <v>$Real 23</v>
      </c>
      <c r="H103" s="167" t="str">
        <f t="shared" si="7"/>
        <v>End Period</v>
      </c>
      <c r="I103" s="167"/>
      <c r="J103" s="240">
        <v>0</v>
      </c>
      <c r="K103" s="240">
        <v>0</v>
      </c>
      <c r="L103" s="240">
        <v>0</v>
      </c>
      <c r="M103" s="240">
        <v>0</v>
      </c>
      <c r="N103" s="240">
        <v>0</v>
      </c>
      <c r="O103" s="181">
        <v>0</v>
      </c>
    </row>
    <row r="104" spans="3:15" outlineLevel="1" x14ac:dyDescent="0.2">
      <c r="C104" s="174">
        <f t="shared" si="8"/>
        <v>42</v>
      </c>
      <c r="D104" s="167" t="str">
        <f>General!$E$199</f>
        <v>[Spare]</v>
      </c>
      <c r="E104" s="169" t="s">
        <v>101</v>
      </c>
      <c r="F104" s="172" t="str">
        <f t="shared" si="6"/>
        <v>$Million</v>
      </c>
      <c r="G104" s="172" t="str">
        <f>"$Real "&amp;RIGHT(Capex_Forecast!$H$6,2)</f>
        <v>$Real 23</v>
      </c>
      <c r="H104" s="167" t="str">
        <f t="shared" si="7"/>
        <v>End Period</v>
      </c>
      <c r="I104" s="167"/>
      <c r="J104" s="240">
        <v>0</v>
      </c>
      <c r="K104" s="240">
        <v>0</v>
      </c>
      <c r="L104" s="240">
        <v>0</v>
      </c>
      <c r="M104" s="240">
        <v>0</v>
      </c>
      <c r="N104" s="240">
        <v>0</v>
      </c>
      <c r="O104" s="181">
        <v>0</v>
      </c>
    </row>
    <row r="105" spans="3:15" outlineLevel="1" x14ac:dyDescent="0.2">
      <c r="C105" s="174">
        <f t="shared" si="8"/>
        <v>43</v>
      </c>
      <c r="D105" s="167" t="str">
        <f>General!$E$200</f>
        <v>[Spare]</v>
      </c>
      <c r="E105" s="169" t="s">
        <v>101</v>
      </c>
      <c r="F105" s="172" t="str">
        <f t="shared" si="6"/>
        <v>$Million</v>
      </c>
      <c r="G105" s="172" t="str">
        <f>"$Real "&amp;RIGHT(Capex_Forecast!$H$6,2)</f>
        <v>$Real 23</v>
      </c>
      <c r="H105" s="167" t="str">
        <f t="shared" si="7"/>
        <v>End Period</v>
      </c>
      <c r="I105" s="167"/>
      <c r="J105" s="240">
        <v>0</v>
      </c>
      <c r="K105" s="240">
        <v>0</v>
      </c>
      <c r="L105" s="240">
        <v>0</v>
      </c>
      <c r="M105" s="240">
        <v>0</v>
      </c>
      <c r="N105" s="240">
        <v>0</v>
      </c>
      <c r="O105" s="181">
        <v>0</v>
      </c>
    </row>
    <row r="106" spans="3:15" outlineLevel="1" x14ac:dyDescent="0.2">
      <c r="C106" s="174">
        <f t="shared" si="8"/>
        <v>44</v>
      </c>
      <c r="D106" s="167" t="str">
        <f>General!$E$201</f>
        <v>[Spare]</v>
      </c>
      <c r="E106" s="169" t="s">
        <v>101</v>
      </c>
      <c r="F106" s="172" t="str">
        <f t="shared" si="6"/>
        <v>$Million</v>
      </c>
      <c r="G106" s="172" t="str">
        <f>"$Real "&amp;RIGHT(Capex_Forecast!$H$6,2)</f>
        <v>$Real 23</v>
      </c>
      <c r="H106" s="167" t="str">
        <f t="shared" si="7"/>
        <v>End Period</v>
      </c>
      <c r="I106" s="167"/>
      <c r="J106" s="240">
        <v>0</v>
      </c>
      <c r="K106" s="240">
        <v>0</v>
      </c>
      <c r="L106" s="240">
        <v>0</v>
      </c>
      <c r="M106" s="240">
        <v>0</v>
      </c>
      <c r="N106" s="240">
        <v>0</v>
      </c>
      <c r="O106" s="181">
        <v>0</v>
      </c>
    </row>
    <row r="107" spans="3:15" outlineLevel="1" x14ac:dyDescent="0.2">
      <c r="C107" s="174">
        <f t="shared" si="8"/>
        <v>45</v>
      </c>
      <c r="D107" s="167" t="str">
        <f>General!$E$202</f>
        <v>[Spare]</v>
      </c>
      <c r="E107" s="169" t="s">
        <v>101</v>
      </c>
      <c r="F107" s="172" t="str">
        <f t="shared" si="6"/>
        <v>$Million</v>
      </c>
      <c r="G107" s="172" t="str">
        <f>"$Real "&amp;RIGHT(Capex_Forecast!$H$6,2)</f>
        <v>$Real 23</v>
      </c>
      <c r="H107" s="167" t="str">
        <f t="shared" si="7"/>
        <v>End Period</v>
      </c>
      <c r="I107" s="167"/>
      <c r="J107" s="240">
        <v>0</v>
      </c>
      <c r="K107" s="240">
        <v>0</v>
      </c>
      <c r="L107" s="240">
        <v>0</v>
      </c>
      <c r="M107" s="240">
        <v>0</v>
      </c>
      <c r="N107" s="240">
        <v>0</v>
      </c>
      <c r="O107" s="181">
        <v>0</v>
      </c>
    </row>
    <row r="108" spans="3:15" outlineLevel="1" x14ac:dyDescent="0.2">
      <c r="C108" s="174">
        <f t="shared" si="8"/>
        <v>46</v>
      </c>
      <c r="D108" s="167" t="str">
        <f>General!$E$203</f>
        <v>[Spare]</v>
      </c>
      <c r="E108" s="169" t="s">
        <v>101</v>
      </c>
      <c r="F108" s="172" t="str">
        <f t="shared" si="6"/>
        <v>$Million</v>
      </c>
      <c r="G108" s="172" t="str">
        <f>"$Real "&amp;RIGHT(Capex_Forecast!$H$6,2)</f>
        <v>$Real 23</v>
      </c>
      <c r="H108" s="167" t="str">
        <f t="shared" si="7"/>
        <v>End Period</v>
      </c>
      <c r="I108" s="167"/>
      <c r="J108" s="240">
        <v>0</v>
      </c>
      <c r="K108" s="240">
        <v>0</v>
      </c>
      <c r="L108" s="240">
        <v>0</v>
      </c>
      <c r="M108" s="240">
        <v>0</v>
      </c>
      <c r="N108" s="240">
        <v>0</v>
      </c>
      <c r="O108" s="181">
        <v>0</v>
      </c>
    </row>
    <row r="109" spans="3:15" outlineLevel="1" x14ac:dyDescent="0.2">
      <c r="C109" s="174">
        <f t="shared" si="8"/>
        <v>47</v>
      </c>
      <c r="D109" s="167" t="str">
        <f>General!$E$204</f>
        <v>Spare straight-line tax asset class</v>
      </c>
      <c r="E109" s="169" t="s">
        <v>101</v>
      </c>
      <c r="F109" s="172" t="str">
        <f t="shared" si="6"/>
        <v>$Million</v>
      </c>
      <c r="G109" s="172" t="str">
        <f>"$Real "&amp;RIGHT(Capex_Forecast!$H$6,2)</f>
        <v>$Real 23</v>
      </c>
      <c r="H109" s="167" t="str">
        <f t="shared" si="7"/>
        <v>End Period</v>
      </c>
      <c r="I109" s="167"/>
      <c r="J109" s="240">
        <v>0</v>
      </c>
      <c r="K109" s="240">
        <v>0</v>
      </c>
      <c r="L109" s="240">
        <v>0</v>
      </c>
      <c r="M109" s="240">
        <v>0</v>
      </c>
      <c r="N109" s="240">
        <v>0</v>
      </c>
      <c r="O109" s="181">
        <v>0</v>
      </c>
    </row>
    <row r="110" spans="3:15" x14ac:dyDescent="0.2">
      <c r="C110" s="174">
        <f t="shared" si="8"/>
        <v>48</v>
      </c>
      <c r="D110" s="167" t="str">
        <f>General!$E$205</f>
        <v xml:space="preserve">Buildings </v>
      </c>
      <c r="E110" s="169" t="s">
        <v>101</v>
      </c>
      <c r="F110" s="172" t="str">
        <f t="shared" si="6"/>
        <v>$Million</v>
      </c>
      <c r="G110" s="172" t="str">
        <f>"$Real "&amp;RIGHT(Capex_Forecast!$H$6,2)</f>
        <v>$Real 23</v>
      </c>
      <c r="H110" s="167" t="str">
        <f t="shared" si="7"/>
        <v>End Period</v>
      </c>
      <c r="I110" s="167"/>
      <c r="J110" s="240">
        <v>4.6441599945080911</v>
      </c>
      <c r="K110" s="240">
        <v>4.6441599945080911</v>
      </c>
      <c r="L110" s="240">
        <v>4.6441599945080911</v>
      </c>
      <c r="M110" s="240">
        <v>4.6441599945080911</v>
      </c>
      <c r="N110" s="240">
        <v>4.6441599945080911</v>
      </c>
      <c r="O110" s="181">
        <v>23.220799972540455</v>
      </c>
    </row>
    <row r="111" spans="3:15" x14ac:dyDescent="0.2">
      <c r="C111" s="174">
        <f t="shared" si="8"/>
        <v>49</v>
      </c>
      <c r="D111" s="167" t="str">
        <f>General!$E$206</f>
        <v>In-house software</v>
      </c>
      <c r="E111" s="169" t="s">
        <v>101</v>
      </c>
      <c r="F111" s="172" t="str">
        <f t="shared" si="6"/>
        <v>$Million</v>
      </c>
      <c r="G111" s="172" t="str">
        <f>"$Real "&amp;RIGHT(Capex_Forecast!$H$6,2)</f>
        <v>$Real 23</v>
      </c>
      <c r="H111" s="167" t="str">
        <f t="shared" si="7"/>
        <v>End Period</v>
      </c>
      <c r="I111" s="167"/>
      <c r="J111" s="240">
        <v>17.679079432243487</v>
      </c>
      <c r="K111" s="240">
        <v>10.751980726037676</v>
      </c>
      <c r="L111" s="240">
        <v>11.130561257523665</v>
      </c>
      <c r="M111" s="240">
        <v>10.46800908065596</v>
      </c>
      <c r="N111" s="240">
        <v>3.8879546105680465</v>
      </c>
      <c r="O111" s="181">
        <v>53.917585107028835</v>
      </c>
    </row>
    <row r="112" spans="3:15" x14ac:dyDescent="0.2">
      <c r="C112" s="174">
        <f t="shared" si="8"/>
        <v>50</v>
      </c>
      <c r="D112" s="167" t="str">
        <f>General!$E$207</f>
        <v>Equity raising costs</v>
      </c>
      <c r="E112" s="169" t="s">
        <v>101</v>
      </c>
      <c r="F112" s="172" t="str">
        <f t="shared" si="6"/>
        <v>$Million</v>
      </c>
      <c r="G112" s="172" t="str">
        <f>"$Real "&amp;RIGHT(Capex_Forecast!$H$6,2)</f>
        <v>$Real 23</v>
      </c>
      <c r="H112" s="167" t="str">
        <f t="shared" si="7"/>
        <v>End Period</v>
      </c>
      <c r="I112" s="167"/>
      <c r="J112" s="240">
        <v>0</v>
      </c>
      <c r="K112" s="240">
        <v>0</v>
      </c>
      <c r="L112" s="240">
        <v>0</v>
      </c>
      <c r="M112" s="240">
        <v>0</v>
      </c>
      <c r="N112" s="240">
        <v>0</v>
      </c>
      <c r="O112" s="181">
        <v>0</v>
      </c>
    </row>
    <row r="113" spans="2:15" collapsed="1" x14ac:dyDescent="0.2">
      <c r="C113" s="165"/>
      <c r="D113" s="194" t="str">
        <f>"Total Capex - "&amp;C62</f>
        <v>Total Capex - As Commissioned</v>
      </c>
      <c r="E113" s="197" t="s">
        <v>101</v>
      </c>
      <c r="F113" s="198" t="str">
        <f t="shared" si="6"/>
        <v>$Million</v>
      </c>
      <c r="G113" s="198" t="str">
        <f>"$Real "&amp;RIGHT(Capex_Forecast!$H$6,2)</f>
        <v>$Real 23</v>
      </c>
      <c r="H113" s="253" t="str">
        <f t="shared" si="7"/>
        <v>End Period</v>
      </c>
      <c r="I113" s="194"/>
      <c r="J113" s="195">
        <f t="shared" ref="J113:O113" si="9">SUM(J63:J112)</f>
        <v>894.59300285807944</v>
      </c>
      <c r="K113" s="195">
        <f t="shared" si="9"/>
        <v>1471.0799598517669</v>
      </c>
      <c r="L113" s="195">
        <f t="shared" si="9"/>
        <v>310.43521218063108</v>
      </c>
      <c r="M113" s="195">
        <f t="shared" si="9"/>
        <v>224.44603171561397</v>
      </c>
      <c r="N113" s="195">
        <f t="shared" si="9"/>
        <v>385.04882919978036</v>
      </c>
      <c r="O113" s="195">
        <f t="shared" si="9"/>
        <v>3285.603035805872</v>
      </c>
    </row>
    <row r="114" spans="2:15" x14ac:dyDescent="0.2"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</row>
    <row r="115" spans="2:15" s="6" customFormat="1" ht="18" x14ac:dyDescent="0.2">
      <c r="B115" s="6" t="s">
        <v>399</v>
      </c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</row>
    <row r="116" spans="2:15" x14ac:dyDescent="0.2"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</row>
    <row r="117" spans="2:15" ht="15" x14ac:dyDescent="0.2">
      <c r="C117" s="177" t="s">
        <v>160</v>
      </c>
      <c r="D117" s="165"/>
      <c r="E117" s="171" t="s">
        <v>9</v>
      </c>
      <c r="F117" s="171" t="s">
        <v>10</v>
      </c>
      <c r="G117" s="171" t="s">
        <v>11</v>
      </c>
      <c r="H117" s="171" t="s">
        <v>12</v>
      </c>
      <c r="I117" s="165"/>
      <c r="J117" s="196" t="str">
        <f>Forecast_Capex_Input!V$11</f>
        <v>FY24</v>
      </c>
      <c r="K117" s="196" t="str">
        <f>Forecast_Capex_Input!W$11</f>
        <v>FY25</v>
      </c>
      <c r="L117" s="196" t="str">
        <f>Forecast_Capex_Input!X$11</f>
        <v>FY26</v>
      </c>
      <c r="M117" s="196" t="str">
        <f>Forecast_Capex_Input!Y$11</f>
        <v>FY27</v>
      </c>
      <c r="N117" s="196" t="str">
        <f>Forecast_Capex_Input!Z$11</f>
        <v>FY28</v>
      </c>
      <c r="O117" s="196" t="str">
        <f>$O$9</f>
        <v>FY24 - FY28</v>
      </c>
    </row>
    <row r="118" spans="2:15" outlineLevel="1" x14ac:dyDescent="0.2">
      <c r="C118" s="173">
        <v>1</v>
      </c>
      <c r="D118" s="167" t="str">
        <f>General!$E$158</f>
        <v>Transmission Lines (pre 2004-05)</v>
      </c>
      <c r="E118" s="169" t="s">
        <v>101</v>
      </c>
      <c r="F118" s="172" t="str">
        <f t="shared" ref="F118:F168" si="10">Unit_Dollar_M</f>
        <v>$Million</v>
      </c>
      <c r="G118" s="172" t="str">
        <f>"$Real "&amp;RIGHT(Capex_Forecast!$H$6,2)</f>
        <v>$Real 23</v>
      </c>
      <c r="H118" s="167" t="str">
        <f t="shared" ref="H118:H168" si="11">End_Period</f>
        <v>End Period</v>
      </c>
      <c r="I118" s="167"/>
      <c r="J118" s="240">
        <v>0</v>
      </c>
      <c r="K118" s="240">
        <v>0</v>
      </c>
      <c r="L118" s="240">
        <v>0</v>
      </c>
      <c r="M118" s="240">
        <v>0</v>
      </c>
      <c r="N118" s="240">
        <v>0</v>
      </c>
      <c r="O118" s="240">
        <v>0</v>
      </c>
    </row>
    <row r="119" spans="2:15" outlineLevel="1" x14ac:dyDescent="0.2">
      <c r="C119" s="174">
        <f t="shared" ref="C119:C167" si="12">C118+1</f>
        <v>2</v>
      </c>
      <c r="D119" s="167" t="str">
        <f>General!$E$159</f>
        <v>Underground Cables (pre 2004-05)</v>
      </c>
      <c r="E119" s="169" t="s">
        <v>101</v>
      </c>
      <c r="F119" s="172" t="str">
        <f t="shared" si="10"/>
        <v>$Million</v>
      </c>
      <c r="G119" s="172" t="str">
        <f>"$Real "&amp;RIGHT(Capex_Forecast!$H$6,2)</f>
        <v>$Real 23</v>
      </c>
      <c r="H119" s="167" t="str">
        <f t="shared" si="11"/>
        <v>End Period</v>
      </c>
      <c r="I119" s="167"/>
      <c r="J119" s="240">
        <v>0</v>
      </c>
      <c r="K119" s="240">
        <v>0</v>
      </c>
      <c r="L119" s="240">
        <v>0</v>
      </c>
      <c r="M119" s="240">
        <v>0</v>
      </c>
      <c r="N119" s="240">
        <v>0</v>
      </c>
      <c r="O119" s="240">
        <v>0</v>
      </c>
    </row>
    <row r="120" spans="2:15" outlineLevel="1" x14ac:dyDescent="0.2">
      <c r="C120" s="174">
        <f t="shared" si="12"/>
        <v>3</v>
      </c>
      <c r="D120" s="167" t="str">
        <f>General!$E$160</f>
        <v>Substations including Buildings (pre 2004-05)</v>
      </c>
      <c r="E120" s="169" t="s">
        <v>101</v>
      </c>
      <c r="F120" s="172" t="str">
        <f t="shared" si="10"/>
        <v>$Million</v>
      </c>
      <c r="G120" s="172" t="str">
        <f>"$Real "&amp;RIGHT(Capex_Forecast!$H$6,2)</f>
        <v>$Real 23</v>
      </c>
      <c r="H120" s="167" t="str">
        <f t="shared" si="11"/>
        <v>End Period</v>
      </c>
      <c r="I120" s="167"/>
      <c r="J120" s="240">
        <v>0</v>
      </c>
      <c r="K120" s="240">
        <v>0</v>
      </c>
      <c r="L120" s="240">
        <v>0</v>
      </c>
      <c r="M120" s="240">
        <v>0</v>
      </c>
      <c r="N120" s="240">
        <v>0</v>
      </c>
      <c r="O120" s="240">
        <v>0</v>
      </c>
    </row>
    <row r="121" spans="2:15" outlineLevel="1" x14ac:dyDescent="0.2">
      <c r="C121" s="174">
        <f t="shared" si="12"/>
        <v>4</v>
      </c>
      <c r="D121" s="167" t="str">
        <f>General!$E$161</f>
        <v>Transmission Lines (2004-09)</v>
      </c>
      <c r="E121" s="169" t="s">
        <v>101</v>
      </c>
      <c r="F121" s="172" t="str">
        <f t="shared" si="10"/>
        <v>$Million</v>
      </c>
      <c r="G121" s="172" t="str">
        <f>"$Real "&amp;RIGHT(Capex_Forecast!$H$6,2)</f>
        <v>$Real 23</v>
      </c>
      <c r="H121" s="167" t="str">
        <f t="shared" si="11"/>
        <v>End Period</v>
      </c>
      <c r="I121" s="167"/>
      <c r="J121" s="240">
        <v>0</v>
      </c>
      <c r="K121" s="240">
        <v>0</v>
      </c>
      <c r="L121" s="240">
        <v>0</v>
      </c>
      <c r="M121" s="240">
        <v>0</v>
      </c>
      <c r="N121" s="240">
        <v>0</v>
      </c>
      <c r="O121" s="240">
        <v>0</v>
      </c>
    </row>
    <row r="122" spans="2:15" outlineLevel="1" x14ac:dyDescent="0.2">
      <c r="C122" s="174">
        <f t="shared" si="12"/>
        <v>5</v>
      </c>
      <c r="D122" s="167" t="str">
        <f>General!$E$162</f>
        <v>Underground Cables (2004-09)</v>
      </c>
      <c r="E122" s="169" t="s">
        <v>101</v>
      </c>
      <c r="F122" s="172" t="str">
        <f t="shared" si="10"/>
        <v>$Million</v>
      </c>
      <c r="G122" s="172" t="str">
        <f>"$Real "&amp;RIGHT(Capex_Forecast!$H$6,2)</f>
        <v>$Real 23</v>
      </c>
      <c r="H122" s="167" t="str">
        <f t="shared" si="11"/>
        <v>End Period</v>
      </c>
      <c r="I122" s="167"/>
      <c r="J122" s="240">
        <v>0</v>
      </c>
      <c r="K122" s="240">
        <v>0</v>
      </c>
      <c r="L122" s="240">
        <v>0</v>
      </c>
      <c r="M122" s="240">
        <v>0</v>
      </c>
      <c r="N122" s="240">
        <v>0</v>
      </c>
      <c r="O122" s="240">
        <v>0</v>
      </c>
    </row>
    <row r="123" spans="2:15" outlineLevel="1" x14ac:dyDescent="0.2">
      <c r="C123" s="174">
        <f t="shared" si="12"/>
        <v>6</v>
      </c>
      <c r="D123" s="167" t="str">
        <f>General!$E$163</f>
        <v>Substations including Buildings (2004-09)</v>
      </c>
      <c r="E123" s="169" t="s">
        <v>101</v>
      </c>
      <c r="F123" s="172" t="str">
        <f t="shared" si="10"/>
        <v>$Million</v>
      </c>
      <c r="G123" s="172" t="str">
        <f>"$Real "&amp;RIGHT(Capex_Forecast!$H$6,2)</f>
        <v>$Real 23</v>
      </c>
      <c r="H123" s="167" t="str">
        <f t="shared" si="11"/>
        <v>End Period</v>
      </c>
      <c r="I123" s="167"/>
      <c r="J123" s="240">
        <v>0</v>
      </c>
      <c r="K123" s="240">
        <v>0</v>
      </c>
      <c r="L123" s="240">
        <v>0</v>
      </c>
      <c r="M123" s="240">
        <v>0</v>
      </c>
      <c r="N123" s="240">
        <v>0</v>
      </c>
      <c r="O123" s="240">
        <v>0</v>
      </c>
    </row>
    <row r="124" spans="2:15" outlineLevel="1" x14ac:dyDescent="0.2">
      <c r="C124" s="174">
        <f t="shared" si="12"/>
        <v>7</v>
      </c>
      <c r="D124" s="167" t="str">
        <f>General!$E$164</f>
        <v>SCADA and Communications (2004-09)</v>
      </c>
      <c r="E124" s="169" t="s">
        <v>101</v>
      </c>
      <c r="F124" s="172" t="str">
        <f t="shared" si="10"/>
        <v>$Million</v>
      </c>
      <c r="G124" s="172" t="str">
        <f>"$Real "&amp;RIGHT(Capex_Forecast!$H$6,2)</f>
        <v>$Real 23</v>
      </c>
      <c r="H124" s="167" t="str">
        <f t="shared" si="11"/>
        <v>End Period</v>
      </c>
      <c r="I124" s="167"/>
      <c r="J124" s="240">
        <v>0</v>
      </c>
      <c r="K124" s="240">
        <v>0</v>
      </c>
      <c r="L124" s="240">
        <v>0</v>
      </c>
      <c r="M124" s="240">
        <v>0</v>
      </c>
      <c r="N124" s="240">
        <v>0</v>
      </c>
      <c r="O124" s="240">
        <v>0</v>
      </c>
    </row>
    <row r="125" spans="2:15" outlineLevel="1" x14ac:dyDescent="0.2">
      <c r="C125" s="174">
        <f t="shared" si="12"/>
        <v>8</v>
      </c>
      <c r="D125" s="167" t="str">
        <f>General!$E$165</f>
        <v>Transmission Lines &amp; Cables (09-14)</v>
      </c>
      <c r="E125" s="169" t="s">
        <v>101</v>
      </c>
      <c r="F125" s="172" t="str">
        <f t="shared" si="10"/>
        <v>$Million</v>
      </c>
      <c r="G125" s="172" t="str">
        <f>"$Real "&amp;RIGHT(Capex_Forecast!$H$6,2)</f>
        <v>$Real 23</v>
      </c>
      <c r="H125" s="167" t="str">
        <f t="shared" si="11"/>
        <v>End Period</v>
      </c>
      <c r="I125" s="167"/>
      <c r="J125" s="240">
        <v>0</v>
      </c>
      <c r="K125" s="240">
        <v>0</v>
      </c>
      <c r="L125" s="240">
        <v>0</v>
      </c>
      <c r="M125" s="240">
        <v>0</v>
      </c>
      <c r="N125" s="240">
        <v>0</v>
      </c>
      <c r="O125" s="240">
        <v>0</v>
      </c>
    </row>
    <row r="126" spans="2:15" outlineLevel="1" x14ac:dyDescent="0.2">
      <c r="C126" s="174">
        <f t="shared" si="12"/>
        <v>9</v>
      </c>
      <c r="D126" s="167" t="str">
        <f>General!$E$166</f>
        <v>Substations (09-14)</v>
      </c>
      <c r="E126" s="169" t="s">
        <v>101</v>
      </c>
      <c r="F126" s="172" t="str">
        <f t="shared" si="10"/>
        <v>$Million</v>
      </c>
      <c r="G126" s="172" t="str">
        <f>"$Real "&amp;RIGHT(Capex_Forecast!$H$6,2)</f>
        <v>$Real 23</v>
      </c>
      <c r="H126" s="167" t="str">
        <f t="shared" si="11"/>
        <v>End Period</v>
      </c>
      <c r="I126" s="167"/>
      <c r="J126" s="240">
        <v>0</v>
      </c>
      <c r="K126" s="240">
        <v>0</v>
      </c>
      <c r="L126" s="240">
        <v>0</v>
      </c>
      <c r="M126" s="240">
        <v>0</v>
      </c>
      <c r="N126" s="240">
        <v>0</v>
      </c>
      <c r="O126" s="240">
        <v>0</v>
      </c>
    </row>
    <row r="127" spans="2:15" outlineLevel="1" x14ac:dyDescent="0.2">
      <c r="C127" s="174">
        <f t="shared" si="12"/>
        <v>10</v>
      </c>
      <c r="D127" s="167" t="str">
        <f>General!$E$167</f>
        <v>Secondary Systems (09-14)</v>
      </c>
      <c r="E127" s="169" t="s">
        <v>101</v>
      </c>
      <c r="F127" s="172" t="str">
        <f t="shared" si="10"/>
        <v>$Million</v>
      </c>
      <c r="G127" s="172" t="str">
        <f>"$Real "&amp;RIGHT(Capex_Forecast!$H$6,2)</f>
        <v>$Real 23</v>
      </c>
      <c r="H127" s="167" t="str">
        <f t="shared" si="11"/>
        <v>End Period</v>
      </c>
      <c r="I127" s="167"/>
      <c r="J127" s="240">
        <v>0</v>
      </c>
      <c r="K127" s="240">
        <v>0</v>
      </c>
      <c r="L127" s="240">
        <v>0</v>
      </c>
      <c r="M127" s="240">
        <v>0</v>
      </c>
      <c r="N127" s="240">
        <v>0</v>
      </c>
      <c r="O127" s="240">
        <v>0</v>
      </c>
    </row>
    <row r="128" spans="2:15" outlineLevel="1" x14ac:dyDescent="0.2">
      <c r="C128" s="174">
        <f t="shared" si="12"/>
        <v>11</v>
      </c>
      <c r="D128" s="167" t="str">
        <f>General!$E$168</f>
        <v>Communications (09-14)</v>
      </c>
      <c r="E128" s="169" t="s">
        <v>101</v>
      </c>
      <c r="F128" s="172" t="str">
        <f t="shared" si="10"/>
        <v>$Million</v>
      </c>
      <c r="G128" s="172" t="str">
        <f>"$Real "&amp;RIGHT(Capex_Forecast!$H$6,2)</f>
        <v>$Real 23</v>
      </c>
      <c r="H128" s="167" t="str">
        <f t="shared" si="11"/>
        <v>End Period</v>
      </c>
      <c r="I128" s="167"/>
      <c r="J128" s="240">
        <v>0</v>
      </c>
      <c r="K128" s="240">
        <v>0</v>
      </c>
      <c r="L128" s="240">
        <v>0</v>
      </c>
      <c r="M128" s="240">
        <v>0</v>
      </c>
      <c r="N128" s="240">
        <v>0</v>
      </c>
      <c r="O128" s="240">
        <v>0</v>
      </c>
    </row>
    <row r="129" spans="3:15" outlineLevel="1" x14ac:dyDescent="0.2">
      <c r="C129" s="174">
        <f t="shared" si="12"/>
        <v>12</v>
      </c>
      <c r="D129" s="167" t="str">
        <f>General!$E$169</f>
        <v>Minor Plant, Motor Vehicles &amp; Mobile Plant (2009-14)</v>
      </c>
      <c r="E129" s="169" t="s">
        <v>101</v>
      </c>
      <c r="F129" s="172" t="str">
        <f t="shared" si="10"/>
        <v>$Million</v>
      </c>
      <c r="G129" s="172" t="str">
        <f>"$Real "&amp;RIGHT(Capex_Forecast!$H$6,2)</f>
        <v>$Real 23</v>
      </c>
      <c r="H129" s="167" t="str">
        <f t="shared" si="11"/>
        <v>End Period</v>
      </c>
      <c r="I129" s="167"/>
      <c r="J129" s="240">
        <v>0</v>
      </c>
      <c r="K129" s="240">
        <v>0</v>
      </c>
      <c r="L129" s="240">
        <v>0</v>
      </c>
      <c r="M129" s="240">
        <v>0</v>
      </c>
      <c r="N129" s="240">
        <v>0</v>
      </c>
      <c r="O129" s="240">
        <v>0</v>
      </c>
    </row>
    <row r="130" spans="3:15" outlineLevel="1" x14ac:dyDescent="0.2">
      <c r="C130" s="174">
        <f t="shared" si="12"/>
        <v>13</v>
      </c>
      <c r="D130" s="167" t="str">
        <f>General!$E$170</f>
        <v>Transmission Lines (2014-18)</v>
      </c>
      <c r="E130" s="169" t="s">
        <v>101</v>
      </c>
      <c r="F130" s="172" t="str">
        <f t="shared" si="10"/>
        <v>$Million</v>
      </c>
      <c r="G130" s="172" t="str">
        <f>"$Real "&amp;RIGHT(Capex_Forecast!$H$6,2)</f>
        <v>$Real 23</v>
      </c>
      <c r="H130" s="167" t="str">
        <f t="shared" si="11"/>
        <v>End Period</v>
      </c>
      <c r="I130" s="167"/>
      <c r="J130" s="240">
        <v>0</v>
      </c>
      <c r="K130" s="240">
        <v>0</v>
      </c>
      <c r="L130" s="240">
        <v>0</v>
      </c>
      <c r="M130" s="240">
        <v>0</v>
      </c>
      <c r="N130" s="240">
        <v>0</v>
      </c>
      <c r="O130" s="240">
        <v>0</v>
      </c>
    </row>
    <row r="131" spans="3:15" outlineLevel="1" x14ac:dyDescent="0.2">
      <c r="C131" s="174">
        <f t="shared" si="12"/>
        <v>14</v>
      </c>
      <c r="D131" s="167" t="str">
        <f>General!$E$171</f>
        <v>Underground Cables (2014-18)</v>
      </c>
      <c r="E131" s="169" t="s">
        <v>101</v>
      </c>
      <c r="F131" s="172" t="str">
        <f t="shared" si="10"/>
        <v>$Million</v>
      </c>
      <c r="G131" s="172" t="str">
        <f>"$Real "&amp;RIGHT(Capex_Forecast!$H$6,2)</f>
        <v>$Real 23</v>
      </c>
      <c r="H131" s="167" t="str">
        <f t="shared" si="11"/>
        <v>End Period</v>
      </c>
      <c r="I131" s="167"/>
      <c r="J131" s="240">
        <v>0</v>
      </c>
      <c r="K131" s="240">
        <v>0</v>
      </c>
      <c r="L131" s="240">
        <v>0</v>
      </c>
      <c r="M131" s="240">
        <v>0</v>
      </c>
      <c r="N131" s="240">
        <v>0</v>
      </c>
      <c r="O131" s="240">
        <v>0</v>
      </c>
    </row>
    <row r="132" spans="3:15" outlineLevel="1" x14ac:dyDescent="0.2">
      <c r="C132" s="174">
        <f t="shared" si="12"/>
        <v>15</v>
      </c>
      <c r="D132" s="167" t="str">
        <f>General!$E$172</f>
        <v>Substations (2014-18)</v>
      </c>
      <c r="E132" s="169" t="s">
        <v>101</v>
      </c>
      <c r="F132" s="172" t="str">
        <f t="shared" si="10"/>
        <v>$Million</v>
      </c>
      <c r="G132" s="172" t="str">
        <f>"$Real "&amp;RIGHT(Capex_Forecast!$H$6,2)</f>
        <v>$Real 23</v>
      </c>
      <c r="H132" s="167" t="str">
        <f t="shared" si="11"/>
        <v>End Period</v>
      </c>
      <c r="I132" s="167"/>
      <c r="J132" s="240">
        <v>0</v>
      </c>
      <c r="K132" s="240">
        <v>0</v>
      </c>
      <c r="L132" s="240">
        <v>0</v>
      </c>
      <c r="M132" s="240">
        <v>0</v>
      </c>
      <c r="N132" s="240">
        <v>0</v>
      </c>
      <c r="O132" s="240">
        <v>0</v>
      </c>
    </row>
    <row r="133" spans="3:15" outlineLevel="1" x14ac:dyDescent="0.2">
      <c r="C133" s="174">
        <f t="shared" si="12"/>
        <v>16</v>
      </c>
      <c r="D133" s="167" t="str">
        <f>General!$E$173</f>
        <v>Secondary Systems (2014-18)</v>
      </c>
      <c r="E133" s="169" t="s">
        <v>101</v>
      </c>
      <c r="F133" s="172" t="str">
        <f t="shared" si="10"/>
        <v>$Million</v>
      </c>
      <c r="G133" s="172" t="str">
        <f>"$Real "&amp;RIGHT(Capex_Forecast!$H$6,2)</f>
        <v>$Real 23</v>
      </c>
      <c r="H133" s="167" t="str">
        <f t="shared" si="11"/>
        <v>End Period</v>
      </c>
      <c r="I133" s="167"/>
      <c r="J133" s="240">
        <v>0</v>
      </c>
      <c r="K133" s="240">
        <v>0</v>
      </c>
      <c r="L133" s="240">
        <v>0</v>
      </c>
      <c r="M133" s="240">
        <v>0</v>
      </c>
      <c r="N133" s="240">
        <v>0</v>
      </c>
      <c r="O133" s="240">
        <v>0</v>
      </c>
    </row>
    <row r="134" spans="3:15" outlineLevel="1" x14ac:dyDescent="0.2">
      <c r="C134" s="174">
        <f t="shared" si="12"/>
        <v>17</v>
      </c>
      <c r="D134" s="167" t="str">
        <f>General!$E$174</f>
        <v>Communications (short life) (2014-18)</v>
      </c>
      <c r="E134" s="169" t="s">
        <v>101</v>
      </c>
      <c r="F134" s="172" t="str">
        <f t="shared" si="10"/>
        <v>$Million</v>
      </c>
      <c r="G134" s="172" t="str">
        <f>"$Real "&amp;RIGHT(Capex_Forecast!$H$6,2)</f>
        <v>$Real 23</v>
      </c>
      <c r="H134" s="167" t="str">
        <f t="shared" si="11"/>
        <v>End Period</v>
      </c>
      <c r="I134" s="167"/>
      <c r="J134" s="240">
        <v>0</v>
      </c>
      <c r="K134" s="240">
        <v>0</v>
      </c>
      <c r="L134" s="240">
        <v>0</v>
      </c>
      <c r="M134" s="240">
        <v>0</v>
      </c>
      <c r="N134" s="240">
        <v>0</v>
      </c>
      <c r="O134" s="240">
        <v>0</v>
      </c>
    </row>
    <row r="135" spans="3:15" outlineLevel="1" x14ac:dyDescent="0.2">
      <c r="C135" s="174">
        <f t="shared" si="12"/>
        <v>18</v>
      </c>
      <c r="D135" s="167" t="str">
        <f>General!$E$175</f>
        <v>Business IT (2014-18)</v>
      </c>
      <c r="E135" s="169" t="s">
        <v>101</v>
      </c>
      <c r="F135" s="172" t="str">
        <f t="shared" si="10"/>
        <v>$Million</v>
      </c>
      <c r="G135" s="172" t="str">
        <f>"$Real "&amp;RIGHT(Capex_Forecast!$H$6,2)</f>
        <v>$Real 23</v>
      </c>
      <c r="H135" s="167" t="str">
        <f t="shared" si="11"/>
        <v>End Period</v>
      </c>
      <c r="I135" s="167"/>
      <c r="J135" s="240">
        <v>0</v>
      </c>
      <c r="K135" s="240">
        <v>0</v>
      </c>
      <c r="L135" s="240">
        <v>0</v>
      </c>
      <c r="M135" s="240">
        <v>0</v>
      </c>
      <c r="N135" s="240">
        <v>0</v>
      </c>
      <c r="O135" s="240">
        <v>0</v>
      </c>
    </row>
    <row r="136" spans="3:15" outlineLevel="1" x14ac:dyDescent="0.2">
      <c r="C136" s="174">
        <f t="shared" si="12"/>
        <v>19</v>
      </c>
      <c r="D136" s="167" t="str">
        <f>General!$E$176</f>
        <v>Minor Plant, Motor Vehicles &amp; Mobile Plant (2014-18)</v>
      </c>
      <c r="E136" s="169" t="s">
        <v>101</v>
      </c>
      <c r="F136" s="172" t="str">
        <f t="shared" si="10"/>
        <v>$Million</v>
      </c>
      <c r="G136" s="172" t="str">
        <f>"$Real "&amp;RIGHT(Capex_Forecast!$H$6,2)</f>
        <v>$Real 23</v>
      </c>
      <c r="H136" s="167" t="str">
        <f t="shared" si="11"/>
        <v>End Period</v>
      </c>
      <c r="I136" s="167"/>
      <c r="J136" s="240">
        <v>0</v>
      </c>
      <c r="K136" s="240">
        <v>0</v>
      </c>
      <c r="L136" s="240">
        <v>0</v>
      </c>
      <c r="M136" s="240">
        <v>0</v>
      </c>
      <c r="N136" s="240">
        <v>0</v>
      </c>
      <c r="O136" s="240">
        <v>0</v>
      </c>
    </row>
    <row r="137" spans="3:15" outlineLevel="1" x14ac:dyDescent="0.2">
      <c r="C137" s="174">
        <f t="shared" si="12"/>
        <v>20</v>
      </c>
      <c r="D137" s="167" t="str">
        <f>General!$E$177</f>
        <v>Transmission Line Life Extension (2014-18)</v>
      </c>
      <c r="E137" s="169" t="s">
        <v>101</v>
      </c>
      <c r="F137" s="172" t="str">
        <f t="shared" si="10"/>
        <v>$Million</v>
      </c>
      <c r="G137" s="172" t="str">
        <f>"$Real "&amp;RIGHT(Capex_Forecast!$H$6,2)</f>
        <v>$Real 23</v>
      </c>
      <c r="H137" s="167" t="str">
        <f t="shared" si="11"/>
        <v>End Period</v>
      </c>
      <c r="I137" s="167"/>
      <c r="J137" s="240">
        <v>0</v>
      </c>
      <c r="K137" s="240">
        <v>0</v>
      </c>
      <c r="L137" s="240">
        <v>0</v>
      </c>
      <c r="M137" s="240">
        <v>0</v>
      </c>
      <c r="N137" s="240">
        <v>0</v>
      </c>
      <c r="O137" s="240">
        <v>0</v>
      </c>
    </row>
    <row r="138" spans="3:15" outlineLevel="1" x14ac:dyDescent="0.2">
      <c r="C138" s="174">
        <f t="shared" si="12"/>
        <v>21</v>
      </c>
      <c r="D138" s="167" t="str">
        <f>General!$E$178</f>
        <v>Residual - other</v>
      </c>
      <c r="E138" s="169" t="s">
        <v>101</v>
      </c>
      <c r="F138" s="172" t="str">
        <f t="shared" si="10"/>
        <v>$Million</v>
      </c>
      <c r="G138" s="172" t="str">
        <f>"$Real "&amp;RIGHT(Capex_Forecast!$H$6,2)</f>
        <v>$Real 23</v>
      </c>
      <c r="H138" s="167" t="str">
        <f t="shared" si="11"/>
        <v>End Period</v>
      </c>
      <c r="I138" s="167"/>
      <c r="J138" s="240">
        <v>0</v>
      </c>
      <c r="K138" s="240">
        <v>0</v>
      </c>
      <c r="L138" s="240">
        <v>0</v>
      </c>
      <c r="M138" s="240">
        <v>0</v>
      </c>
      <c r="N138" s="240">
        <v>0</v>
      </c>
      <c r="O138" s="240">
        <v>0</v>
      </c>
    </row>
    <row r="139" spans="3:15" x14ac:dyDescent="0.2">
      <c r="C139" s="174">
        <f t="shared" si="12"/>
        <v>22</v>
      </c>
      <c r="D139" s="167" t="str">
        <f>General!$E$179</f>
        <v>Transmission Lines (2018 onwards)</v>
      </c>
      <c r="E139" s="169" t="s">
        <v>101</v>
      </c>
      <c r="F139" s="172" t="str">
        <f t="shared" si="10"/>
        <v>$Million</v>
      </c>
      <c r="G139" s="172" t="str">
        <f>"$Real "&amp;RIGHT(Capex_Forecast!$H$6,2)</f>
        <v>$Real 23</v>
      </c>
      <c r="H139" s="167" t="str">
        <f t="shared" si="11"/>
        <v>End Period</v>
      </c>
      <c r="I139" s="167"/>
      <c r="J139" s="240">
        <v>0</v>
      </c>
      <c r="K139" s="240">
        <v>0</v>
      </c>
      <c r="L139" s="240">
        <v>0</v>
      </c>
      <c r="M139" s="240">
        <v>0</v>
      </c>
      <c r="N139" s="240">
        <v>0</v>
      </c>
      <c r="O139" s="240">
        <v>0</v>
      </c>
    </row>
    <row r="140" spans="3:15" x14ac:dyDescent="0.2">
      <c r="C140" s="174">
        <f t="shared" si="12"/>
        <v>23</v>
      </c>
      <c r="D140" s="167" t="str">
        <f>General!$E$180</f>
        <v>Underground Cables (2018 onwards)</v>
      </c>
      <c r="E140" s="169" t="s">
        <v>101</v>
      </c>
      <c r="F140" s="172" t="str">
        <f t="shared" si="10"/>
        <v>$Million</v>
      </c>
      <c r="G140" s="172" t="str">
        <f>"$Real "&amp;RIGHT(Capex_Forecast!$H$6,2)</f>
        <v>$Real 23</v>
      </c>
      <c r="H140" s="167" t="str">
        <f t="shared" si="11"/>
        <v>End Period</v>
      </c>
      <c r="I140" s="167"/>
      <c r="J140" s="240">
        <v>0</v>
      </c>
      <c r="K140" s="240">
        <v>0</v>
      </c>
      <c r="L140" s="240">
        <v>0</v>
      </c>
      <c r="M140" s="240">
        <v>0</v>
      </c>
      <c r="N140" s="240">
        <v>0</v>
      </c>
      <c r="O140" s="240">
        <v>0</v>
      </c>
    </row>
    <row r="141" spans="3:15" x14ac:dyDescent="0.2">
      <c r="C141" s="174">
        <f t="shared" si="12"/>
        <v>24</v>
      </c>
      <c r="D141" s="167" t="str">
        <f>General!$E$181</f>
        <v>Substations (2018 onwards)</v>
      </c>
      <c r="E141" s="169" t="s">
        <v>101</v>
      </c>
      <c r="F141" s="172" t="str">
        <f t="shared" si="10"/>
        <v>$Million</v>
      </c>
      <c r="G141" s="172" t="str">
        <f>"$Real "&amp;RIGHT(Capex_Forecast!$H$6,2)</f>
        <v>$Real 23</v>
      </c>
      <c r="H141" s="167" t="str">
        <f t="shared" si="11"/>
        <v>End Period</v>
      </c>
      <c r="I141" s="167"/>
      <c r="J141" s="240">
        <v>0</v>
      </c>
      <c r="K141" s="240">
        <v>0</v>
      </c>
      <c r="L141" s="240">
        <v>0</v>
      </c>
      <c r="M141" s="240">
        <v>0</v>
      </c>
      <c r="N141" s="240">
        <v>0</v>
      </c>
      <c r="O141" s="240">
        <v>0</v>
      </c>
    </row>
    <row r="142" spans="3:15" x14ac:dyDescent="0.2">
      <c r="C142" s="174">
        <f t="shared" si="12"/>
        <v>25</v>
      </c>
      <c r="D142" s="167" t="str">
        <f>General!$E$182</f>
        <v>Secondary Systems (2018-23)</v>
      </c>
      <c r="E142" s="169" t="s">
        <v>101</v>
      </c>
      <c r="F142" s="172" t="str">
        <f t="shared" si="10"/>
        <v>$Million</v>
      </c>
      <c r="G142" s="172" t="str">
        <f>"$Real "&amp;RIGHT(Capex_Forecast!$H$6,2)</f>
        <v>$Real 23</v>
      </c>
      <c r="H142" s="167" t="str">
        <f t="shared" si="11"/>
        <v>End Period</v>
      </c>
      <c r="I142" s="167"/>
      <c r="J142" s="240">
        <v>0</v>
      </c>
      <c r="K142" s="240">
        <v>0</v>
      </c>
      <c r="L142" s="240">
        <v>0</v>
      </c>
      <c r="M142" s="240">
        <v>0</v>
      </c>
      <c r="N142" s="240">
        <v>0</v>
      </c>
      <c r="O142" s="240">
        <v>0</v>
      </c>
    </row>
    <row r="143" spans="3:15" x14ac:dyDescent="0.2">
      <c r="C143" s="174">
        <f t="shared" si="12"/>
        <v>26</v>
      </c>
      <c r="D143" s="167" t="str">
        <f>General!$E$183</f>
        <v>Communications (short life) (2018 onwards)</v>
      </c>
      <c r="E143" s="169" t="s">
        <v>101</v>
      </c>
      <c r="F143" s="172" t="str">
        <f t="shared" si="10"/>
        <v>$Million</v>
      </c>
      <c r="G143" s="172" t="str">
        <f>"$Real "&amp;RIGHT(Capex_Forecast!$H$6,2)</f>
        <v>$Real 23</v>
      </c>
      <c r="H143" s="167" t="str">
        <f t="shared" si="11"/>
        <v>End Period</v>
      </c>
      <c r="I143" s="167"/>
      <c r="J143" s="240">
        <v>0</v>
      </c>
      <c r="K143" s="240">
        <v>0</v>
      </c>
      <c r="L143" s="240">
        <v>0</v>
      </c>
      <c r="M143" s="240">
        <v>0</v>
      </c>
      <c r="N143" s="240">
        <v>0</v>
      </c>
      <c r="O143" s="240">
        <v>0</v>
      </c>
    </row>
    <row r="144" spans="3:15" x14ac:dyDescent="0.2">
      <c r="C144" s="174">
        <f t="shared" si="12"/>
        <v>27</v>
      </c>
      <c r="D144" s="167" t="str">
        <f>General!$E$184</f>
        <v>Business IT (2018 onwards)</v>
      </c>
      <c r="E144" s="169" t="s">
        <v>101</v>
      </c>
      <c r="F144" s="172" t="str">
        <f t="shared" si="10"/>
        <v>$Million</v>
      </c>
      <c r="G144" s="172" t="str">
        <f>"$Real "&amp;RIGHT(Capex_Forecast!$H$6,2)</f>
        <v>$Real 23</v>
      </c>
      <c r="H144" s="167" t="str">
        <f t="shared" si="11"/>
        <v>End Period</v>
      </c>
      <c r="I144" s="167"/>
      <c r="J144" s="240">
        <v>0</v>
      </c>
      <c r="K144" s="240">
        <v>0</v>
      </c>
      <c r="L144" s="240">
        <v>0</v>
      </c>
      <c r="M144" s="240">
        <v>0</v>
      </c>
      <c r="N144" s="240">
        <v>0</v>
      </c>
      <c r="O144" s="240">
        <v>0</v>
      </c>
    </row>
    <row r="145" spans="3:15" x14ac:dyDescent="0.2">
      <c r="C145" s="174">
        <f t="shared" si="12"/>
        <v>28</v>
      </c>
      <c r="D145" s="167" t="str">
        <f>General!$E$185</f>
        <v>Minor Plant, Motor Vehicles &amp; Mobile Plant (2018 onwards)</v>
      </c>
      <c r="E145" s="169" t="s">
        <v>101</v>
      </c>
      <c r="F145" s="172" t="str">
        <f t="shared" si="10"/>
        <v>$Million</v>
      </c>
      <c r="G145" s="172" t="str">
        <f>"$Real "&amp;RIGHT(Capex_Forecast!$H$6,2)</f>
        <v>$Real 23</v>
      </c>
      <c r="H145" s="167" t="str">
        <f t="shared" si="11"/>
        <v>End Period</v>
      </c>
      <c r="I145" s="167"/>
      <c r="J145" s="240">
        <v>0</v>
      </c>
      <c r="K145" s="240">
        <v>0</v>
      </c>
      <c r="L145" s="240">
        <v>0</v>
      </c>
      <c r="M145" s="240">
        <v>0</v>
      </c>
      <c r="N145" s="240">
        <v>0</v>
      </c>
      <c r="O145" s="240">
        <v>0</v>
      </c>
    </row>
    <row r="146" spans="3:15" x14ac:dyDescent="0.2">
      <c r="C146" s="174">
        <f t="shared" si="12"/>
        <v>29</v>
      </c>
      <c r="D146" s="167" t="str">
        <f>General!$E$186</f>
        <v>Transmission Line Life Extension (2018 onwards)</v>
      </c>
      <c r="E146" s="169" t="s">
        <v>101</v>
      </c>
      <c r="F146" s="172" t="str">
        <f t="shared" si="10"/>
        <v>$Million</v>
      </c>
      <c r="G146" s="172" t="str">
        <f>"$Real "&amp;RIGHT(Capex_Forecast!$H$6,2)</f>
        <v>$Real 23</v>
      </c>
      <c r="H146" s="167" t="str">
        <f t="shared" si="11"/>
        <v>End Period</v>
      </c>
      <c r="I146" s="167"/>
      <c r="J146" s="240">
        <v>0</v>
      </c>
      <c r="K146" s="240">
        <v>0</v>
      </c>
      <c r="L146" s="240">
        <v>0</v>
      </c>
      <c r="M146" s="240">
        <v>0</v>
      </c>
      <c r="N146" s="240">
        <v>0</v>
      </c>
      <c r="O146" s="240">
        <v>0</v>
      </c>
    </row>
    <row r="147" spans="3:15" x14ac:dyDescent="0.2">
      <c r="C147" s="174">
        <f t="shared" si="12"/>
        <v>30</v>
      </c>
      <c r="D147" s="167" t="str">
        <f>General!$E$187</f>
        <v>Land and Easements</v>
      </c>
      <c r="E147" s="169" t="s">
        <v>101</v>
      </c>
      <c r="F147" s="172" t="str">
        <f t="shared" si="10"/>
        <v>$Million</v>
      </c>
      <c r="G147" s="172" t="str">
        <f>"$Real "&amp;RIGHT(Capex_Forecast!$H$6,2)</f>
        <v>$Real 23</v>
      </c>
      <c r="H147" s="167" t="str">
        <f t="shared" si="11"/>
        <v>End Period</v>
      </c>
      <c r="I147" s="167"/>
      <c r="J147" s="240">
        <v>0</v>
      </c>
      <c r="K147" s="240">
        <v>0</v>
      </c>
      <c r="L147" s="240">
        <v>0</v>
      </c>
      <c r="M147" s="240">
        <v>0</v>
      </c>
      <c r="N147" s="240">
        <v>0</v>
      </c>
      <c r="O147" s="240">
        <v>0</v>
      </c>
    </row>
    <row r="148" spans="3:15" x14ac:dyDescent="0.2">
      <c r="C148" s="174">
        <f t="shared" si="12"/>
        <v>31</v>
      </c>
      <c r="D148" s="167" t="str">
        <f>General!$E$188</f>
        <v>Synchronous Condensers</v>
      </c>
      <c r="E148" s="169" t="s">
        <v>101</v>
      </c>
      <c r="F148" s="172" t="str">
        <f t="shared" si="10"/>
        <v>$Million</v>
      </c>
      <c r="G148" s="172" t="str">
        <f>"$Real "&amp;RIGHT(Capex_Forecast!$H$6,2)</f>
        <v>$Real 23</v>
      </c>
      <c r="H148" s="167" t="str">
        <f t="shared" si="11"/>
        <v>End Period</v>
      </c>
      <c r="I148" s="167"/>
      <c r="J148" s="240">
        <v>0</v>
      </c>
      <c r="K148" s="240">
        <v>0</v>
      </c>
      <c r="L148" s="240">
        <v>0</v>
      </c>
      <c r="M148" s="240">
        <v>0</v>
      </c>
      <c r="N148" s="240">
        <v>0</v>
      </c>
      <c r="O148" s="240">
        <v>0</v>
      </c>
    </row>
    <row r="149" spans="3:15" x14ac:dyDescent="0.2">
      <c r="C149" s="174">
        <f t="shared" si="12"/>
        <v>32</v>
      </c>
      <c r="D149" s="167" t="str">
        <f>General!$E$189</f>
        <v>Leasehold Land and Property</v>
      </c>
      <c r="E149" s="169" t="s">
        <v>101</v>
      </c>
      <c r="F149" s="172" t="str">
        <f t="shared" si="10"/>
        <v>$Million</v>
      </c>
      <c r="G149" s="172" t="str">
        <f>"$Real "&amp;RIGHT(Capex_Forecast!$H$6,2)</f>
        <v>$Real 23</v>
      </c>
      <c r="H149" s="167" t="str">
        <f t="shared" si="11"/>
        <v>End Period</v>
      </c>
      <c r="I149" s="167"/>
      <c r="J149" s="240">
        <v>0</v>
      </c>
      <c r="K149" s="240">
        <v>0</v>
      </c>
      <c r="L149" s="240">
        <v>0</v>
      </c>
      <c r="M149" s="240">
        <v>0</v>
      </c>
      <c r="N149" s="240">
        <v>0</v>
      </c>
      <c r="O149" s="240">
        <v>0</v>
      </c>
    </row>
    <row r="150" spans="3:15" outlineLevel="1" x14ac:dyDescent="0.2">
      <c r="C150" s="174">
        <f t="shared" si="12"/>
        <v>33</v>
      </c>
      <c r="D150" s="167" t="str">
        <f>General!$E$190</f>
        <v>[Spare]</v>
      </c>
      <c r="E150" s="169" t="s">
        <v>101</v>
      </c>
      <c r="F150" s="172" t="str">
        <f t="shared" si="10"/>
        <v>$Million</v>
      </c>
      <c r="G150" s="172" t="str">
        <f>"$Real "&amp;RIGHT(Capex_Forecast!$H$6,2)</f>
        <v>$Real 23</v>
      </c>
      <c r="H150" s="167" t="str">
        <f t="shared" si="11"/>
        <v>End Period</v>
      </c>
      <c r="I150" s="167"/>
      <c r="J150" s="240">
        <v>0</v>
      </c>
      <c r="K150" s="240">
        <v>0</v>
      </c>
      <c r="L150" s="240">
        <v>0</v>
      </c>
      <c r="M150" s="240">
        <v>0</v>
      </c>
      <c r="N150" s="240">
        <v>0</v>
      </c>
      <c r="O150" s="240">
        <v>0</v>
      </c>
    </row>
    <row r="151" spans="3:15" outlineLevel="1" x14ac:dyDescent="0.2">
      <c r="C151" s="174">
        <f t="shared" si="12"/>
        <v>34</v>
      </c>
      <c r="D151" s="167" t="str">
        <f>General!$E$191</f>
        <v>[Spare]</v>
      </c>
      <c r="E151" s="169" t="s">
        <v>101</v>
      </c>
      <c r="F151" s="172" t="str">
        <f t="shared" si="10"/>
        <v>$Million</v>
      </c>
      <c r="G151" s="172" t="str">
        <f>"$Real "&amp;RIGHT(Capex_Forecast!$H$6,2)</f>
        <v>$Real 23</v>
      </c>
      <c r="H151" s="167" t="str">
        <f t="shared" si="11"/>
        <v>End Period</v>
      </c>
      <c r="I151" s="167"/>
      <c r="J151" s="240">
        <v>0</v>
      </c>
      <c r="K151" s="240">
        <v>0</v>
      </c>
      <c r="L151" s="240">
        <v>0</v>
      </c>
      <c r="M151" s="240">
        <v>0</v>
      </c>
      <c r="N151" s="240">
        <v>0</v>
      </c>
      <c r="O151" s="240">
        <v>0</v>
      </c>
    </row>
    <row r="152" spans="3:15" outlineLevel="1" x14ac:dyDescent="0.2">
      <c r="C152" s="174">
        <f t="shared" si="12"/>
        <v>35</v>
      </c>
      <c r="D152" s="167" t="str">
        <f>General!$E$192</f>
        <v>[Spare]</v>
      </c>
      <c r="E152" s="169" t="s">
        <v>101</v>
      </c>
      <c r="F152" s="172" t="str">
        <f t="shared" si="10"/>
        <v>$Million</v>
      </c>
      <c r="G152" s="172" t="str">
        <f>"$Real "&amp;RIGHT(Capex_Forecast!$H$6,2)</f>
        <v>$Real 23</v>
      </c>
      <c r="H152" s="167" t="str">
        <f t="shared" si="11"/>
        <v>End Period</v>
      </c>
      <c r="I152" s="167"/>
      <c r="J152" s="240">
        <v>0</v>
      </c>
      <c r="K152" s="240">
        <v>0</v>
      </c>
      <c r="L152" s="240">
        <v>0</v>
      </c>
      <c r="M152" s="240">
        <v>0</v>
      </c>
      <c r="N152" s="240">
        <v>0</v>
      </c>
      <c r="O152" s="240">
        <v>0</v>
      </c>
    </row>
    <row r="153" spans="3:15" outlineLevel="1" x14ac:dyDescent="0.2">
      <c r="C153" s="174">
        <f t="shared" si="12"/>
        <v>36</v>
      </c>
      <c r="D153" s="167" t="str">
        <f>General!$E$193</f>
        <v>[Spare]</v>
      </c>
      <c r="E153" s="169" t="s">
        <v>101</v>
      </c>
      <c r="F153" s="172" t="str">
        <f t="shared" si="10"/>
        <v>$Million</v>
      </c>
      <c r="G153" s="172" t="str">
        <f>"$Real "&amp;RIGHT(Capex_Forecast!$H$6,2)</f>
        <v>$Real 23</v>
      </c>
      <c r="H153" s="167" t="str">
        <f t="shared" si="11"/>
        <v>End Period</v>
      </c>
      <c r="I153" s="167"/>
      <c r="J153" s="240">
        <v>0</v>
      </c>
      <c r="K153" s="240">
        <v>0</v>
      </c>
      <c r="L153" s="240">
        <v>0</v>
      </c>
      <c r="M153" s="240">
        <v>0</v>
      </c>
      <c r="N153" s="240">
        <v>0</v>
      </c>
      <c r="O153" s="240">
        <v>0</v>
      </c>
    </row>
    <row r="154" spans="3:15" outlineLevel="1" x14ac:dyDescent="0.2">
      <c r="C154" s="174">
        <f t="shared" si="12"/>
        <v>37</v>
      </c>
      <c r="D154" s="167" t="str">
        <f>General!$E$194</f>
        <v>[Spare]</v>
      </c>
      <c r="E154" s="169" t="s">
        <v>101</v>
      </c>
      <c r="F154" s="172" t="str">
        <f t="shared" si="10"/>
        <v>$Million</v>
      </c>
      <c r="G154" s="172" t="str">
        <f>"$Real "&amp;RIGHT(Capex_Forecast!$H$6,2)</f>
        <v>$Real 23</v>
      </c>
      <c r="H154" s="167" t="str">
        <f t="shared" si="11"/>
        <v>End Period</v>
      </c>
      <c r="I154" s="167"/>
      <c r="J154" s="240">
        <v>0</v>
      </c>
      <c r="K154" s="240">
        <v>0</v>
      </c>
      <c r="L154" s="240">
        <v>0</v>
      </c>
      <c r="M154" s="240">
        <v>0</v>
      </c>
      <c r="N154" s="240">
        <v>0</v>
      </c>
      <c r="O154" s="240">
        <v>0</v>
      </c>
    </row>
    <row r="155" spans="3:15" outlineLevel="1" x14ac:dyDescent="0.2">
      <c r="C155" s="174">
        <f t="shared" si="12"/>
        <v>38</v>
      </c>
      <c r="D155" s="167" t="str">
        <f>General!$E$195</f>
        <v>[Spare]</v>
      </c>
      <c r="E155" s="169" t="s">
        <v>101</v>
      </c>
      <c r="F155" s="172" t="str">
        <f t="shared" si="10"/>
        <v>$Million</v>
      </c>
      <c r="G155" s="172" t="str">
        <f>"$Real "&amp;RIGHT(Capex_Forecast!$H$6,2)</f>
        <v>$Real 23</v>
      </c>
      <c r="H155" s="167" t="str">
        <f t="shared" si="11"/>
        <v>End Period</v>
      </c>
      <c r="I155" s="167"/>
      <c r="J155" s="240">
        <v>0</v>
      </c>
      <c r="K155" s="240">
        <v>0</v>
      </c>
      <c r="L155" s="240">
        <v>0</v>
      </c>
      <c r="M155" s="240">
        <v>0</v>
      </c>
      <c r="N155" s="240">
        <v>0</v>
      </c>
      <c r="O155" s="240">
        <v>0</v>
      </c>
    </row>
    <row r="156" spans="3:15" outlineLevel="1" x14ac:dyDescent="0.2">
      <c r="C156" s="174">
        <f t="shared" si="12"/>
        <v>39</v>
      </c>
      <c r="D156" s="167" t="str">
        <f>General!$E$196</f>
        <v>[Spare]</v>
      </c>
      <c r="E156" s="169" t="s">
        <v>101</v>
      </c>
      <c r="F156" s="172" t="str">
        <f t="shared" si="10"/>
        <v>$Million</v>
      </c>
      <c r="G156" s="172" t="str">
        <f>"$Real "&amp;RIGHT(Capex_Forecast!$H$6,2)</f>
        <v>$Real 23</v>
      </c>
      <c r="H156" s="167" t="str">
        <f t="shared" si="11"/>
        <v>End Period</v>
      </c>
      <c r="I156" s="167"/>
      <c r="J156" s="240">
        <v>0</v>
      </c>
      <c r="K156" s="240">
        <v>0</v>
      </c>
      <c r="L156" s="240">
        <v>0</v>
      </c>
      <c r="M156" s="240">
        <v>0</v>
      </c>
      <c r="N156" s="240">
        <v>0</v>
      </c>
      <c r="O156" s="240">
        <v>0</v>
      </c>
    </row>
    <row r="157" spans="3:15" outlineLevel="1" x14ac:dyDescent="0.2">
      <c r="C157" s="174">
        <f t="shared" si="12"/>
        <v>40</v>
      </c>
      <c r="D157" s="167" t="str">
        <f>General!$E$197</f>
        <v>[Spare]</v>
      </c>
      <c r="E157" s="169" t="s">
        <v>101</v>
      </c>
      <c r="F157" s="172" t="str">
        <f t="shared" si="10"/>
        <v>$Million</v>
      </c>
      <c r="G157" s="172" t="str">
        <f>"$Real "&amp;RIGHT(Capex_Forecast!$H$6,2)</f>
        <v>$Real 23</v>
      </c>
      <c r="H157" s="167" t="str">
        <f t="shared" si="11"/>
        <v>End Period</v>
      </c>
      <c r="I157" s="167"/>
      <c r="J157" s="240">
        <v>0</v>
      </c>
      <c r="K157" s="240">
        <v>0</v>
      </c>
      <c r="L157" s="240">
        <v>0</v>
      </c>
      <c r="M157" s="240">
        <v>0</v>
      </c>
      <c r="N157" s="240">
        <v>0</v>
      </c>
      <c r="O157" s="240">
        <v>0</v>
      </c>
    </row>
    <row r="158" spans="3:15" outlineLevel="1" x14ac:dyDescent="0.2">
      <c r="C158" s="174">
        <f t="shared" si="12"/>
        <v>41</v>
      </c>
      <c r="D158" s="167" t="str">
        <f>General!$E$198</f>
        <v>[Spare]</v>
      </c>
      <c r="E158" s="169" t="s">
        <v>101</v>
      </c>
      <c r="F158" s="172" t="str">
        <f t="shared" si="10"/>
        <v>$Million</v>
      </c>
      <c r="G158" s="172" t="str">
        <f>"$Real "&amp;RIGHT(Capex_Forecast!$H$6,2)</f>
        <v>$Real 23</v>
      </c>
      <c r="H158" s="167" t="str">
        <f t="shared" si="11"/>
        <v>End Period</v>
      </c>
      <c r="I158" s="167"/>
      <c r="J158" s="240">
        <v>0</v>
      </c>
      <c r="K158" s="240">
        <v>0</v>
      </c>
      <c r="L158" s="240">
        <v>0</v>
      </c>
      <c r="M158" s="240">
        <v>0</v>
      </c>
      <c r="N158" s="240">
        <v>0</v>
      </c>
      <c r="O158" s="240">
        <v>0</v>
      </c>
    </row>
    <row r="159" spans="3:15" outlineLevel="1" x14ac:dyDescent="0.2">
      <c r="C159" s="174">
        <f t="shared" si="12"/>
        <v>42</v>
      </c>
      <c r="D159" s="167" t="str">
        <f>General!$E$199</f>
        <v>[Spare]</v>
      </c>
      <c r="E159" s="169" t="s">
        <v>101</v>
      </c>
      <c r="F159" s="172" t="str">
        <f t="shared" si="10"/>
        <v>$Million</v>
      </c>
      <c r="G159" s="172" t="str">
        <f>"$Real "&amp;RIGHT(Capex_Forecast!$H$6,2)</f>
        <v>$Real 23</v>
      </c>
      <c r="H159" s="167" t="str">
        <f t="shared" si="11"/>
        <v>End Period</v>
      </c>
      <c r="I159" s="167"/>
      <c r="J159" s="240">
        <v>0</v>
      </c>
      <c r="K159" s="240">
        <v>0</v>
      </c>
      <c r="L159" s="240">
        <v>0</v>
      </c>
      <c r="M159" s="240">
        <v>0</v>
      </c>
      <c r="N159" s="240">
        <v>0</v>
      </c>
      <c r="O159" s="240">
        <v>0</v>
      </c>
    </row>
    <row r="160" spans="3:15" outlineLevel="1" x14ac:dyDescent="0.2">
      <c r="C160" s="174">
        <f t="shared" si="12"/>
        <v>43</v>
      </c>
      <c r="D160" s="167" t="str">
        <f>General!$E$200</f>
        <v>[Spare]</v>
      </c>
      <c r="E160" s="169" t="s">
        <v>101</v>
      </c>
      <c r="F160" s="172" t="str">
        <f t="shared" si="10"/>
        <v>$Million</v>
      </c>
      <c r="G160" s="172" t="str">
        <f>"$Real "&amp;RIGHT(Capex_Forecast!$H$6,2)</f>
        <v>$Real 23</v>
      </c>
      <c r="H160" s="167" t="str">
        <f t="shared" si="11"/>
        <v>End Period</v>
      </c>
      <c r="I160" s="167"/>
      <c r="J160" s="240">
        <v>0</v>
      </c>
      <c r="K160" s="240">
        <v>0</v>
      </c>
      <c r="L160" s="240">
        <v>0</v>
      </c>
      <c r="M160" s="240">
        <v>0</v>
      </c>
      <c r="N160" s="240">
        <v>0</v>
      </c>
      <c r="O160" s="240">
        <v>0</v>
      </c>
    </row>
    <row r="161" spans="2:15" outlineLevel="1" x14ac:dyDescent="0.2">
      <c r="C161" s="174">
        <f t="shared" si="12"/>
        <v>44</v>
      </c>
      <c r="D161" s="167" t="str">
        <f>General!$E$201</f>
        <v>[Spare]</v>
      </c>
      <c r="E161" s="169" t="s">
        <v>101</v>
      </c>
      <c r="F161" s="172" t="str">
        <f t="shared" si="10"/>
        <v>$Million</v>
      </c>
      <c r="G161" s="172" t="str">
        <f>"$Real "&amp;RIGHT(Capex_Forecast!$H$6,2)</f>
        <v>$Real 23</v>
      </c>
      <c r="H161" s="167" t="str">
        <f t="shared" si="11"/>
        <v>End Period</v>
      </c>
      <c r="I161" s="167"/>
      <c r="J161" s="240">
        <v>0</v>
      </c>
      <c r="K161" s="240">
        <v>0</v>
      </c>
      <c r="L161" s="240">
        <v>0</v>
      </c>
      <c r="M161" s="240">
        <v>0</v>
      </c>
      <c r="N161" s="240">
        <v>0</v>
      </c>
      <c r="O161" s="240">
        <v>0</v>
      </c>
    </row>
    <row r="162" spans="2:15" outlineLevel="1" x14ac:dyDescent="0.2">
      <c r="C162" s="174">
        <f t="shared" si="12"/>
        <v>45</v>
      </c>
      <c r="D162" s="167" t="str">
        <f>General!$E$202</f>
        <v>[Spare]</v>
      </c>
      <c r="E162" s="169" t="s">
        <v>101</v>
      </c>
      <c r="F162" s="172" t="str">
        <f t="shared" si="10"/>
        <v>$Million</v>
      </c>
      <c r="G162" s="172" t="str">
        <f>"$Real "&amp;RIGHT(Capex_Forecast!$H$6,2)</f>
        <v>$Real 23</v>
      </c>
      <c r="H162" s="167" t="str">
        <f t="shared" si="11"/>
        <v>End Period</v>
      </c>
      <c r="I162" s="167"/>
      <c r="J162" s="240">
        <v>0</v>
      </c>
      <c r="K162" s="240">
        <v>0</v>
      </c>
      <c r="L162" s="240">
        <v>0</v>
      </c>
      <c r="M162" s="240">
        <v>0</v>
      </c>
      <c r="N162" s="240">
        <v>0</v>
      </c>
      <c r="O162" s="240">
        <v>0</v>
      </c>
    </row>
    <row r="163" spans="2:15" outlineLevel="1" x14ac:dyDescent="0.2">
      <c r="C163" s="174">
        <f t="shared" si="12"/>
        <v>46</v>
      </c>
      <c r="D163" s="167" t="str">
        <f>General!$E$203</f>
        <v>[Spare]</v>
      </c>
      <c r="E163" s="169" t="s">
        <v>101</v>
      </c>
      <c r="F163" s="172" t="str">
        <f t="shared" si="10"/>
        <v>$Million</v>
      </c>
      <c r="G163" s="172" t="str">
        <f>"$Real "&amp;RIGHT(Capex_Forecast!$H$6,2)</f>
        <v>$Real 23</v>
      </c>
      <c r="H163" s="167" t="str">
        <f t="shared" si="11"/>
        <v>End Period</v>
      </c>
      <c r="I163" s="167"/>
      <c r="J163" s="240">
        <v>0</v>
      </c>
      <c r="K163" s="240">
        <v>0</v>
      </c>
      <c r="L163" s="240">
        <v>0</v>
      </c>
      <c r="M163" s="240">
        <v>0</v>
      </c>
      <c r="N163" s="240">
        <v>0</v>
      </c>
      <c r="O163" s="240">
        <v>0</v>
      </c>
    </row>
    <row r="164" spans="2:15" outlineLevel="1" x14ac:dyDescent="0.2">
      <c r="C164" s="174">
        <f t="shared" si="12"/>
        <v>47</v>
      </c>
      <c r="D164" s="167" t="str">
        <f>General!$E$204</f>
        <v>Spare straight-line tax asset class</v>
      </c>
      <c r="E164" s="169" t="s">
        <v>101</v>
      </c>
      <c r="F164" s="172" t="str">
        <f t="shared" si="10"/>
        <v>$Million</v>
      </c>
      <c r="G164" s="172" t="str">
        <f>"$Real "&amp;RIGHT(Capex_Forecast!$H$6,2)</f>
        <v>$Real 23</v>
      </c>
      <c r="H164" s="167" t="str">
        <f t="shared" si="11"/>
        <v>End Period</v>
      </c>
      <c r="I164" s="167"/>
      <c r="J164" s="240">
        <v>0</v>
      </c>
      <c r="K164" s="240">
        <v>0</v>
      </c>
      <c r="L164" s="240">
        <v>0</v>
      </c>
      <c r="M164" s="240">
        <v>0</v>
      </c>
      <c r="N164" s="240">
        <v>0</v>
      </c>
      <c r="O164" s="240">
        <v>0</v>
      </c>
    </row>
    <row r="165" spans="2:15" x14ac:dyDescent="0.2">
      <c r="C165" s="174">
        <f t="shared" si="12"/>
        <v>48</v>
      </c>
      <c r="D165" s="167" t="str">
        <f>General!$E$205</f>
        <v xml:space="preserve">Buildings </v>
      </c>
      <c r="E165" s="169" t="s">
        <v>101</v>
      </c>
      <c r="F165" s="172" t="str">
        <f t="shared" si="10"/>
        <v>$Million</v>
      </c>
      <c r="G165" s="172" t="str">
        <f>"$Real "&amp;RIGHT(Capex_Forecast!$H$6,2)</f>
        <v>$Real 23</v>
      </c>
      <c r="H165" s="167" t="str">
        <f t="shared" si="11"/>
        <v>End Period</v>
      </c>
      <c r="I165" s="167"/>
      <c r="J165" s="240">
        <v>0</v>
      </c>
      <c r="K165" s="240">
        <v>0</v>
      </c>
      <c r="L165" s="240">
        <v>0</v>
      </c>
      <c r="M165" s="240">
        <v>0</v>
      </c>
      <c r="N165" s="240">
        <v>0</v>
      </c>
      <c r="O165" s="240">
        <v>0</v>
      </c>
    </row>
    <row r="166" spans="2:15" x14ac:dyDescent="0.2">
      <c r="C166" s="174">
        <f t="shared" si="12"/>
        <v>49</v>
      </c>
      <c r="D166" s="167" t="str">
        <f>General!$E$206</f>
        <v>In-house software</v>
      </c>
      <c r="E166" s="169" t="s">
        <v>101</v>
      </c>
      <c r="F166" s="172" t="str">
        <f t="shared" si="10"/>
        <v>$Million</v>
      </c>
      <c r="G166" s="172" t="str">
        <f>"$Real "&amp;RIGHT(Capex_Forecast!$H$6,2)</f>
        <v>$Real 23</v>
      </c>
      <c r="H166" s="167" t="str">
        <f t="shared" si="11"/>
        <v>End Period</v>
      </c>
      <c r="I166" s="167"/>
      <c r="J166" s="240">
        <v>0</v>
      </c>
      <c r="K166" s="240">
        <v>0</v>
      </c>
      <c r="L166" s="240">
        <v>0</v>
      </c>
      <c r="M166" s="240">
        <v>0</v>
      </c>
      <c r="N166" s="240">
        <v>0</v>
      </c>
      <c r="O166" s="240">
        <v>0</v>
      </c>
    </row>
    <row r="167" spans="2:15" x14ac:dyDescent="0.2">
      <c r="C167" s="174">
        <f t="shared" si="12"/>
        <v>50</v>
      </c>
      <c r="D167" s="167" t="str">
        <f>General!$E$207</f>
        <v>Equity raising costs</v>
      </c>
      <c r="E167" s="169" t="s">
        <v>101</v>
      </c>
      <c r="F167" s="172" t="str">
        <f t="shared" si="10"/>
        <v>$Million</v>
      </c>
      <c r="G167" s="172" t="str">
        <f>"$Real "&amp;RIGHT(Capex_Forecast!$H$6,2)</f>
        <v>$Real 23</v>
      </c>
      <c r="H167" s="167" t="str">
        <f t="shared" si="11"/>
        <v>End Period</v>
      </c>
      <c r="I167" s="167"/>
      <c r="J167" s="240">
        <v>0</v>
      </c>
      <c r="K167" s="240">
        <v>0</v>
      </c>
      <c r="L167" s="240">
        <v>0</v>
      </c>
      <c r="M167" s="240">
        <v>0</v>
      </c>
      <c r="N167" s="240">
        <v>0</v>
      </c>
      <c r="O167" s="240">
        <v>0</v>
      </c>
    </row>
    <row r="168" spans="2:15" collapsed="1" x14ac:dyDescent="0.2">
      <c r="C168" s="165"/>
      <c r="D168" s="194" t="s">
        <v>586</v>
      </c>
      <c r="E168" s="197" t="s">
        <v>101</v>
      </c>
      <c r="F168" s="198" t="str">
        <f t="shared" si="10"/>
        <v>$Million</v>
      </c>
      <c r="G168" s="198" t="str">
        <f>"$Real "&amp;RIGHT(Capex_Forecast!$H$6,2)</f>
        <v>$Real 23</v>
      </c>
      <c r="H168" s="253" t="str">
        <f t="shared" si="11"/>
        <v>End Period</v>
      </c>
      <c r="I168" s="194"/>
      <c r="J168" s="266">
        <v>0</v>
      </c>
      <c r="K168" s="266">
        <v>0</v>
      </c>
      <c r="L168" s="266">
        <v>0</v>
      </c>
      <c r="M168" s="266">
        <v>0</v>
      </c>
      <c r="N168" s="266">
        <v>0</v>
      </c>
      <c r="O168" s="266">
        <v>0</v>
      </c>
    </row>
    <row r="170" spans="2:15" s="6" customFormat="1" ht="18" x14ac:dyDescent="0.2">
      <c r="B170" s="6" t="s">
        <v>118</v>
      </c>
    </row>
    <row r="172" spans="2:15" ht="15" outlineLevel="1" x14ac:dyDescent="0.2">
      <c r="C172" s="36" t="s">
        <v>118</v>
      </c>
      <c r="J172" s="64" t="str">
        <f>Forecast_Capex_Input!V$11</f>
        <v>FY24</v>
      </c>
      <c r="K172" s="64" t="str">
        <f>Forecast_Capex_Input!W$11</f>
        <v>FY25</v>
      </c>
      <c r="L172" s="64" t="str">
        <f>Forecast_Capex_Input!X$11</f>
        <v>FY26</v>
      </c>
      <c r="M172" s="64" t="str">
        <f>Forecast_Capex_Input!Y$11</f>
        <v>FY27</v>
      </c>
      <c r="N172" s="64" t="str">
        <f>Forecast_Capex_Input!Z$11</f>
        <v>FY28</v>
      </c>
      <c r="O172" s="64" t="str">
        <f>$O$9</f>
        <v>FY24 - FY28</v>
      </c>
    </row>
    <row r="173" spans="2:15" outlineLevel="1" x14ac:dyDescent="0.2">
      <c r="D173" s="11" t="s">
        <v>260</v>
      </c>
      <c r="E173" s="13"/>
      <c r="F173" s="26"/>
      <c r="G173" s="26"/>
      <c r="H173" s="26"/>
      <c r="J173" s="43">
        <f>Capex_Forecast!BI$1012+Current_Period_Capex_Input!Q$61</f>
        <v>716.0800741487601</v>
      </c>
      <c r="K173" s="43">
        <f>Capex_Forecast!BJ$1012+Current_Period_Capex_Input!R$61</f>
        <v>386.53915513758852</v>
      </c>
      <c r="L173" s="43">
        <f>Capex_Forecast!BK$1012+Current_Period_Capex_Input!S$61</f>
        <v>280.88329116116779</v>
      </c>
      <c r="M173" s="43">
        <f>Capex_Forecast!BL$1012+Current_Period_Capex_Input!T$61</f>
        <v>249.34324983925248</v>
      </c>
      <c r="N173" s="43">
        <f>Capex_Forecast!BM$1012+Current_Period_Capex_Input!U$61</f>
        <v>286.22296461597415</v>
      </c>
      <c r="O173" s="43">
        <f>SUM(J173:N173)</f>
        <v>1919.068734902743</v>
      </c>
    </row>
    <row r="174" spans="2:15" outlineLevel="1" x14ac:dyDescent="0.2">
      <c r="D174" s="10" t="str">
        <f>General!$E$17&amp;" Adjustment"</f>
        <v>NCIPAP Adjustment</v>
      </c>
      <c r="E174" s="13"/>
      <c r="F174" s="26"/>
      <c r="G174" s="26"/>
      <c r="H174" s="26"/>
      <c r="J174" s="43">
        <v>-2.8300726668324945</v>
      </c>
      <c r="K174" s="43">
        <v>-9.8226864565072933</v>
      </c>
      <c r="L174" s="43">
        <v>-5.0269465607761123</v>
      </c>
      <c r="M174" s="43">
        <v>-2.6689001369925233E-2</v>
      </c>
      <c r="N174" s="43">
        <v>0</v>
      </c>
      <c r="O174" s="43">
        <v>-17.706394685485826</v>
      </c>
    </row>
    <row r="175" spans="2:15" outlineLevel="1" x14ac:dyDescent="0.2">
      <c r="D175" s="10" t="str">
        <f>General!$E$18&amp;" Adjustment"</f>
        <v>Contingent Projects Adjustment</v>
      </c>
      <c r="E175" s="13"/>
      <c r="F175" s="26"/>
      <c r="G175" s="26"/>
      <c r="H175" s="26"/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</row>
    <row r="176" spans="2:15" outlineLevel="1" x14ac:dyDescent="0.2">
      <c r="D176" s="62" t="s">
        <v>261</v>
      </c>
      <c r="E176" s="65"/>
      <c r="F176" s="66"/>
      <c r="G176" s="66"/>
      <c r="H176" s="66"/>
      <c r="I176" s="49"/>
      <c r="J176" s="63">
        <f t="shared" ref="J176:O176" si="13">SUM(J173:J175)</f>
        <v>713.2500014819276</v>
      </c>
      <c r="K176" s="63">
        <f t="shared" si="13"/>
        <v>376.71646868108121</v>
      </c>
      <c r="L176" s="63">
        <f t="shared" si="13"/>
        <v>275.85634460039165</v>
      </c>
      <c r="M176" s="63">
        <f t="shared" si="13"/>
        <v>249.31656083788255</v>
      </c>
      <c r="N176" s="63">
        <f t="shared" si="13"/>
        <v>286.22296461597415</v>
      </c>
      <c r="O176" s="63">
        <f t="shared" si="13"/>
        <v>1901.3623402172573</v>
      </c>
    </row>
    <row r="177" spans="1:15" outlineLevel="1" x14ac:dyDescent="0.2"/>
    <row r="178" spans="1:15" outlineLevel="1" x14ac:dyDescent="0.2">
      <c r="A178" s="137">
        <f>SUM(J178:O178)</f>
        <v>0</v>
      </c>
      <c r="D178" s="11" t="s">
        <v>173</v>
      </c>
      <c r="E178" s="13" t="s">
        <v>101</v>
      </c>
      <c r="F178" s="26" t="str">
        <f>NA</f>
        <v>N/A</v>
      </c>
      <c r="G178" s="26" t="str">
        <f>NA</f>
        <v>N/A</v>
      </c>
      <c r="H178" s="26" t="str">
        <f>NA</f>
        <v>N/A</v>
      </c>
      <c r="J178" s="78">
        <f t="shared" ref="J178:O178" si="14">IF(ROUND(J60-J176,Round_DP)&lt;&gt;0,1,0)</f>
        <v>0</v>
      </c>
      <c r="K178" s="78">
        <f t="shared" si="14"/>
        <v>0</v>
      </c>
      <c r="L178" s="78">
        <f t="shared" si="14"/>
        <v>0</v>
      </c>
      <c r="M178" s="78">
        <f t="shared" si="14"/>
        <v>0</v>
      </c>
      <c r="N178" s="78">
        <f t="shared" si="14"/>
        <v>0</v>
      </c>
      <c r="O178" s="78">
        <f t="shared" si="14"/>
        <v>0</v>
      </c>
    </row>
    <row r="179" spans="1:15" outlineLevel="1" x14ac:dyDescent="0.2">
      <c r="A179" s="86"/>
    </row>
    <row r="180" spans="1:15" ht="15" outlineLevel="1" x14ac:dyDescent="0.2">
      <c r="A180" s="86"/>
      <c r="J180" s="64" t="str">
        <f>Forecast_Capex_Input!V$11</f>
        <v>FY24</v>
      </c>
      <c r="K180" s="64" t="str">
        <f>Forecast_Capex_Input!W$11</f>
        <v>FY25</v>
      </c>
      <c r="L180" s="64" t="str">
        <f>Forecast_Capex_Input!X$11</f>
        <v>FY26</v>
      </c>
      <c r="M180" s="64" t="str">
        <f>Forecast_Capex_Input!Y$11</f>
        <v>FY27</v>
      </c>
      <c r="N180" s="64" t="str">
        <f>Forecast_Capex_Input!Z$11</f>
        <v>FY28</v>
      </c>
      <c r="O180" s="64" t="str">
        <f>$O$9</f>
        <v>FY24 - FY28</v>
      </c>
    </row>
    <row r="181" spans="1:15" outlineLevel="1" x14ac:dyDescent="0.2">
      <c r="A181" s="86"/>
      <c r="D181" s="11" t="s">
        <v>262</v>
      </c>
      <c r="E181" s="13"/>
      <c r="F181" s="26"/>
      <c r="G181" s="26"/>
      <c r="H181" s="26"/>
      <c r="J181" s="240">
        <f>Capex_Forecast!CX$1012+Current_Period_Capex_Input!Q$119</f>
        <v>895.89850592073378</v>
      </c>
      <c r="K181" s="240">
        <f>Capex_Forecast!CY$1012+Current_Period_Capex_Input!R$119</f>
        <v>1484.8698453492896</v>
      </c>
      <c r="L181" s="240">
        <f>Capex_Forecast!CZ$1012+Current_Period_Capex_Input!S$119</f>
        <v>311.74071524328565</v>
      </c>
      <c r="M181" s="240">
        <f>Capex_Forecast!DA$1012+Current_Period_Capex_Input!T$119</f>
        <v>225.75153477826834</v>
      </c>
      <c r="N181" s="240">
        <f>Capex_Forecast!DB$1012+Current_Period_Capex_Input!U$119</f>
        <v>385.04882919978053</v>
      </c>
      <c r="O181" s="240">
        <f>SUM(J181:N181)</f>
        <v>3303.3094304913575</v>
      </c>
    </row>
    <row r="182" spans="1:15" outlineLevel="1" x14ac:dyDescent="0.2">
      <c r="A182" s="86"/>
      <c r="D182" s="10" t="str">
        <f>General!$E$17&amp;" Adjustment"</f>
        <v>NCIPAP Adjustment</v>
      </c>
      <c r="E182" s="13"/>
      <c r="F182" s="26"/>
      <c r="G182" s="26"/>
      <c r="H182" s="26"/>
      <c r="J182" s="43">
        <v>-1.3055030626543824</v>
      </c>
      <c r="K182" s="43">
        <v>-13.789885497522674</v>
      </c>
      <c r="L182" s="43">
        <v>-1.3055030626543824</v>
      </c>
      <c r="M182" s="43">
        <v>-1.3055030626543824</v>
      </c>
      <c r="N182" s="43">
        <v>0</v>
      </c>
      <c r="O182" s="43">
        <v>-17.706394685485819</v>
      </c>
    </row>
    <row r="183" spans="1:15" outlineLevel="1" x14ac:dyDescent="0.2">
      <c r="A183" s="86"/>
      <c r="D183" s="10" t="str">
        <f>General!$E$18&amp;" Adjustment"</f>
        <v>Contingent Projects Adjustment</v>
      </c>
      <c r="E183" s="13"/>
      <c r="F183" s="26"/>
      <c r="G183" s="26"/>
      <c r="H183" s="26"/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</row>
    <row r="184" spans="1:15" outlineLevel="1" x14ac:dyDescent="0.2">
      <c r="A184" s="86"/>
      <c r="D184" s="62" t="s">
        <v>261</v>
      </c>
      <c r="E184" s="65"/>
      <c r="F184" s="66"/>
      <c r="G184" s="66"/>
      <c r="H184" s="66"/>
      <c r="I184" s="49"/>
      <c r="J184" s="63">
        <f t="shared" ref="J184:O184" si="15">SUM(J181:J183)</f>
        <v>894.59300285807944</v>
      </c>
      <c r="K184" s="63">
        <f t="shared" si="15"/>
        <v>1471.0799598517669</v>
      </c>
      <c r="L184" s="63">
        <f t="shared" si="15"/>
        <v>310.43521218063125</v>
      </c>
      <c r="M184" s="63">
        <f t="shared" si="15"/>
        <v>224.44603171561394</v>
      </c>
      <c r="N184" s="63">
        <f t="shared" si="15"/>
        <v>385.04882919978053</v>
      </c>
      <c r="O184" s="63">
        <f t="shared" si="15"/>
        <v>3285.6030358058715</v>
      </c>
    </row>
    <row r="185" spans="1:15" outlineLevel="1" x14ac:dyDescent="0.2">
      <c r="A185" s="86"/>
    </row>
    <row r="186" spans="1:15" outlineLevel="1" x14ac:dyDescent="0.2">
      <c r="A186" s="137">
        <f>SUM(J186:O186)</f>
        <v>0</v>
      </c>
      <c r="D186" s="11" t="s">
        <v>174</v>
      </c>
      <c r="E186" s="13" t="s">
        <v>101</v>
      </c>
      <c r="F186" s="26" t="str">
        <f>NA</f>
        <v>N/A</v>
      </c>
      <c r="G186" s="26" t="str">
        <f>NA</f>
        <v>N/A</v>
      </c>
      <c r="H186" s="26" t="str">
        <f>NA</f>
        <v>N/A</v>
      </c>
      <c r="J186" s="78">
        <f t="shared" ref="J186:O186" si="16">IF(ROUND(J113-J184,Round_DP)&lt;&gt;0,1,0)</f>
        <v>0</v>
      </c>
      <c r="K186" s="78">
        <f t="shared" si="16"/>
        <v>0</v>
      </c>
      <c r="L186" s="78">
        <f t="shared" si="16"/>
        <v>0</v>
      </c>
      <c r="M186" s="78">
        <f t="shared" si="16"/>
        <v>0</v>
      </c>
      <c r="N186" s="78">
        <f t="shared" si="16"/>
        <v>0</v>
      </c>
      <c r="O186" s="78">
        <f t="shared" si="16"/>
        <v>0</v>
      </c>
    </row>
    <row r="187" spans="1:15" outlineLevel="1" x14ac:dyDescent="0.2">
      <c r="A187" s="86"/>
    </row>
    <row r="188" spans="1:15" ht="15" outlineLevel="1" x14ac:dyDescent="0.2">
      <c r="A188" s="86"/>
      <c r="C188" s="36" t="s">
        <v>118</v>
      </c>
      <c r="J188" s="64" t="str">
        <f>Forecast_Capex_Input!V$11</f>
        <v>FY24</v>
      </c>
      <c r="K188" s="64" t="str">
        <f>Forecast_Capex_Input!W$11</f>
        <v>FY25</v>
      </c>
      <c r="L188" s="64" t="str">
        <f>Forecast_Capex_Input!X$11</f>
        <v>FY26</v>
      </c>
      <c r="M188" s="64" t="str">
        <f>Forecast_Capex_Input!Y$11</f>
        <v>FY27</v>
      </c>
      <c r="N188" s="64" t="str">
        <f>Forecast_Capex_Input!Z$11</f>
        <v>FY28</v>
      </c>
      <c r="O188" s="64" t="str">
        <f>$O$9</f>
        <v>FY24 - FY28</v>
      </c>
    </row>
    <row r="189" spans="1:15" outlineLevel="1" x14ac:dyDescent="0.2">
      <c r="A189" s="86"/>
      <c r="D189" s="11" t="s">
        <v>586</v>
      </c>
      <c r="E189" s="13"/>
      <c r="F189" s="26"/>
      <c r="G189" s="26"/>
      <c r="H189" s="26"/>
      <c r="J189" s="240">
        <v>0</v>
      </c>
      <c r="K189" s="240">
        <v>0</v>
      </c>
      <c r="L189" s="240">
        <v>0</v>
      </c>
      <c r="M189" s="240">
        <v>0</v>
      </c>
      <c r="N189" s="240">
        <v>0</v>
      </c>
      <c r="O189" s="240">
        <v>0</v>
      </c>
    </row>
    <row r="190" spans="1:15" outlineLevel="1" x14ac:dyDescent="0.2">
      <c r="A190" s="86"/>
    </row>
    <row r="191" spans="1:15" outlineLevel="1" x14ac:dyDescent="0.2">
      <c r="A191" s="137">
        <f>SUM(J191:O191)</f>
        <v>0</v>
      </c>
      <c r="D191" s="11" t="s">
        <v>587</v>
      </c>
      <c r="E191" s="13" t="s">
        <v>101</v>
      </c>
      <c r="F191" s="26" t="str">
        <f>NA</f>
        <v>N/A</v>
      </c>
      <c r="G191" s="26" t="str">
        <f>NA</f>
        <v>N/A</v>
      </c>
      <c r="H191" s="26" t="str">
        <f>NA</f>
        <v>N/A</v>
      </c>
      <c r="J191" s="78">
        <v>0</v>
      </c>
      <c r="K191" s="78">
        <v>0</v>
      </c>
      <c r="L191" s="78">
        <v>0</v>
      </c>
      <c r="M191" s="78">
        <v>0</v>
      </c>
      <c r="N191" s="78">
        <v>0</v>
      </c>
      <c r="O191" s="78">
        <v>0</v>
      </c>
    </row>
    <row r="192" spans="1:15" outlineLevel="1" x14ac:dyDescent="0.2"/>
    <row r="193" spans="2:2" s="6" customFormat="1" ht="18" x14ac:dyDescent="0.2">
      <c r="B193" s="6" t="s">
        <v>1</v>
      </c>
    </row>
  </sheetData>
  <mergeCells count="1">
    <mergeCell ref="B5:D5"/>
  </mergeCells>
  <hyperlinks>
    <hyperlink ref="B5" location="'ToC'!$A$1" tooltip="Go To Table of Contents" display="='ToC'!B1"/>
  </hyperlinks>
  <pageMargins left="0.7" right="0.7" top="0.75" bottom="0.75" header="0.3" footer="0.3"/>
  <pageSetup paperSize="9" scale="48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Q49"/>
  <sheetViews>
    <sheetView showGridLines="0" workbookViewId="0">
      <pane xSplit="1" ySplit="3" topLeftCell="B4" activePane="bottomRight" state="frozen"/>
      <selection activeCell="D35" sqref="D35"/>
      <selection pane="topRight" activeCell="D35" sqref="D35"/>
      <selection pane="bottomLeft" activeCell="D35" sqref="D35"/>
      <selection pane="bottomRight" activeCell="B4" sqref="B4"/>
    </sheetView>
  </sheetViews>
  <sheetFormatPr defaultRowHeight="12.75" x14ac:dyDescent="0.2"/>
  <cols>
    <col min="1" max="1" width="1.7109375" customWidth="1"/>
    <col min="2" max="2" width="2.7109375" customWidth="1"/>
    <col min="3" max="3" width="3.7109375" customWidth="1"/>
    <col min="4" max="4" width="20.7109375" customWidth="1"/>
    <col min="8" max="8" width="20.7109375" customWidth="1"/>
    <col min="9" max="9" width="15.7109375" customWidth="1"/>
  </cols>
  <sheetData>
    <row r="1" spans="2:9" ht="23.25" x14ac:dyDescent="0.35">
      <c r="B1" s="7" t="s">
        <v>175</v>
      </c>
    </row>
    <row r="2" spans="2:9" ht="15" x14ac:dyDescent="0.2">
      <c r="B2" s="36" t="str">
        <f>Model_Name</f>
        <v>TransGrid Capex Forecast Model</v>
      </c>
    </row>
    <row r="3" spans="2:9" x14ac:dyDescent="0.2">
      <c r="B3" s="267" t="str">
        <f>ToC!$B$1</f>
        <v>Table of Contents</v>
      </c>
      <c r="C3" s="267"/>
      <c r="D3" s="267"/>
    </row>
    <row r="5" spans="2:9" s="6" customFormat="1" ht="18" x14ac:dyDescent="0.2">
      <c r="B5" s="6" t="str">
        <f>B1</f>
        <v>Lookup Tables</v>
      </c>
    </row>
    <row r="7" spans="2:9" s="8" customFormat="1" ht="15" x14ac:dyDescent="0.2">
      <c r="C7" s="9" t="s">
        <v>176</v>
      </c>
    </row>
    <row r="8" spans="2:9" s="8" customFormat="1" x14ac:dyDescent="0.2">
      <c r="D8" s="11" t="s">
        <v>177</v>
      </c>
      <c r="H8" s="33">
        <v>2024</v>
      </c>
      <c r="I8" s="17" t="s">
        <v>178</v>
      </c>
    </row>
    <row r="9" spans="2:9" s="8" customFormat="1" x14ac:dyDescent="0.2"/>
    <row r="10" spans="2:9" s="8" customFormat="1" ht="15" x14ac:dyDescent="0.2">
      <c r="C10" s="9" t="s">
        <v>179</v>
      </c>
    </row>
    <row r="11" spans="2:9" s="8" customFormat="1" x14ac:dyDescent="0.2">
      <c r="D11" s="11" t="s">
        <v>108</v>
      </c>
      <c r="H11" s="33" t="s">
        <v>108</v>
      </c>
      <c r="I11" s="17" t="s">
        <v>108</v>
      </c>
    </row>
    <row r="12" spans="2:9" s="8" customFormat="1" x14ac:dyDescent="0.2">
      <c r="D12" s="11" t="s">
        <v>180</v>
      </c>
      <c r="H12" s="34">
        <v>12</v>
      </c>
      <c r="I12" s="17" t="s">
        <v>181</v>
      </c>
    </row>
    <row r="13" spans="2:9" s="8" customFormat="1" x14ac:dyDescent="0.2">
      <c r="D13" s="11" t="s">
        <v>182</v>
      </c>
      <c r="H13" s="34">
        <v>1000000</v>
      </c>
      <c r="I13" s="17" t="s">
        <v>182</v>
      </c>
    </row>
    <row r="14" spans="2:9" s="8" customFormat="1" x14ac:dyDescent="0.2">
      <c r="D14" s="11" t="s">
        <v>183</v>
      </c>
      <c r="H14" s="34">
        <v>2</v>
      </c>
      <c r="I14" s="18" t="s">
        <v>184</v>
      </c>
    </row>
    <row r="15" spans="2:9" s="8" customFormat="1" x14ac:dyDescent="0.2">
      <c r="D15" s="11" t="s">
        <v>185</v>
      </c>
      <c r="H15" s="33" t="s">
        <v>15</v>
      </c>
      <c r="I15" s="18" t="s">
        <v>186</v>
      </c>
    </row>
    <row r="16" spans="2:9" s="8" customFormat="1" x14ac:dyDescent="0.2">
      <c r="D16" s="11" t="s">
        <v>46</v>
      </c>
      <c r="H16" s="33" t="s">
        <v>46</v>
      </c>
      <c r="I16" s="18" t="s">
        <v>46</v>
      </c>
    </row>
    <row r="17" spans="3:9" s="8" customFormat="1" x14ac:dyDescent="0.2">
      <c r="D17" s="11" t="s">
        <v>47</v>
      </c>
      <c r="H17" s="33" t="s">
        <v>47</v>
      </c>
      <c r="I17" s="18" t="s">
        <v>47</v>
      </c>
    </row>
    <row r="18" spans="3:9" s="8" customFormat="1" x14ac:dyDescent="0.2">
      <c r="D18" s="11" t="s">
        <v>48</v>
      </c>
      <c r="H18" s="33" t="s">
        <v>48</v>
      </c>
      <c r="I18" s="18" t="s">
        <v>48</v>
      </c>
    </row>
    <row r="19" spans="3:9" s="8" customFormat="1" x14ac:dyDescent="0.2">
      <c r="D19" s="11" t="s">
        <v>49</v>
      </c>
      <c r="H19" s="33" t="s">
        <v>49</v>
      </c>
      <c r="I19" s="18" t="s">
        <v>296</v>
      </c>
    </row>
    <row r="20" spans="3:9" s="8" customFormat="1" x14ac:dyDescent="0.2">
      <c r="D20" s="11" t="s">
        <v>33</v>
      </c>
      <c r="H20" s="33" t="s">
        <v>33</v>
      </c>
      <c r="I20" s="18" t="s">
        <v>33</v>
      </c>
    </row>
    <row r="21" spans="3:9" s="8" customFormat="1" x14ac:dyDescent="0.2"/>
    <row r="22" spans="3:9" s="8" customFormat="1" ht="15" x14ac:dyDescent="0.2">
      <c r="C22" s="9" t="s">
        <v>10</v>
      </c>
    </row>
    <row r="23" spans="3:9" s="8" customFormat="1" x14ac:dyDescent="0.2">
      <c r="D23" s="11" t="s">
        <v>187</v>
      </c>
      <c r="H23" s="33" t="s">
        <v>187</v>
      </c>
      <c r="I23" s="18" t="s">
        <v>188</v>
      </c>
    </row>
    <row r="24" spans="3:9" s="8" customFormat="1" x14ac:dyDescent="0.2">
      <c r="D24" s="11" t="s">
        <v>189</v>
      </c>
      <c r="H24" s="33" t="s">
        <v>189</v>
      </c>
      <c r="I24" s="18" t="s">
        <v>190</v>
      </c>
    </row>
    <row r="25" spans="3:9" s="8" customFormat="1" x14ac:dyDescent="0.2">
      <c r="D25" s="11" t="s">
        <v>191</v>
      </c>
      <c r="H25" s="33" t="s">
        <v>191</v>
      </c>
      <c r="I25" s="18" t="s">
        <v>192</v>
      </c>
    </row>
    <row r="26" spans="3:9" s="8" customFormat="1" x14ac:dyDescent="0.2">
      <c r="D26" s="11" t="s">
        <v>193</v>
      </c>
      <c r="H26" s="33" t="s">
        <v>193</v>
      </c>
      <c r="I26" s="18" t="s">
        <v>194</v>
      </c>
    </row>
    <row r="27" spans="3:9" s="8" customFormat="1" x14ac:dyDescent="0.2">
      <c r="D27" s="11" t="s">
        <v>121</v>
      </c>
      <c r="H27" s="33" t="s">
        <v>121</v>
      </c>
      <c r="I27" s="18" t="s">
        <v>195</v>
      </c>
    </row>
    <row r="28" spans="3:9" s="8" customFormat="1" x14ac:dyDescent="0.2">
      <c r="D28" s="11" t="s">
        <v>196</v>
      </c>
      <c r="H28" s="33" t="s">
        <v>196</v>
      </c>
      <c r="I28" s="18" t="s">
        <v>197</v>
      </c>
    </row>
    <row r="29" spans="3:9" s="8" customFormat="1" x14ac:dyDescent="0.2"/>
    <row r="30" spans="3:9" s="8" customFormat="1" ht="15" x14ac:dyDescent="0.2">
      <c r="C30" s="9" t="s">
        <v>198</v>
      </c>
      <c r="H30" s="38" t="s">
        <v>199</v>
      </c>
    </row>
    <row r="31" spans="3:9" s="8" customFormat="1" x14ac:dyDescent="0.2">
      <c r="D31" s="11" t="s">
        <v>200</v>
      </c>
      <c r="H31" s="33" t="s">
        <v>200</v>
      </c>
      <c r="I31" s="18" t="s">
        <v>200</v>
      </c>
    </row>
    <row r="32" spans="3:9" s="8" customFormat="1" x14ac:dyDescent="0.2">
      <c r="D32" s="11" t="s">
        <v>201</v>
      </c>
      <c r="H32" s="33" t="s">
        <v>201</v>
      </c>
      <c r="I32" s="18" t="s">
        <v>201</v>
      </c>
    </row>
    <row r="33" spans="3:43" s="8" customFormat="1" x14ac:dyDescent="0.2"/>
    <row r="34" spans="3:43" s="8" customFormat="1" ht="15" x14ac:dyDescent="0.2">
      <c r="C34" s="9" t="s">
        <v>202</v>
      </c>
      <c r="H34" s="38" t="s">
        <v>203</v>
      </c>
    </row>
    <row r="35" spans="3:43" s="8" customFormat="1" x14ac:dyDescent="0.2">
      <c r="D35" s="37" t="b">
        <v>1</v>
      </c>
      <c r="H35" s="33" t="b">
        <v>1</v>
      </c>
    </row>
    <row r="36" spans="3:43" s="8" customFormat="1" x14ac:dyDescent="0.2">
      <c r="D36" s="37" t="b">
        <v>0</v>
      </c>
      <c r="H36" s="33" t="b">
        <v>0</v>
      </c>
    </row>
    <row r="37" spans="3:43" s="8" customFormat="1" x14ac:dyDescent="0.2"/>
    <row r="38" spans="3:43" s="8" customFormat="1" ht="15" x14ac:dyDescent="0.2">
      <c r="C38" s="9" t="s">
        <v>204</v>
      </c>
      <c r="H38" s="38" t="s">
        <v>205</v>
      </c>
    </row>
    <row r="39" spans="3:43" s="8" customFormat="1" x14ac:dyDescent="0.2">
      <c r="D39" s="37" t="s">
        <v>133</v>
      </c>
      <c r="H39" s="33" t="s">
        <v>133</v>
      </c>
    </row>
    <row r="40" spans="3:43" s="8" customFormat="1" x14ac:dyDescent="0.2">
      <c r="D40" s="37" t="s">
        <v>132</v>
      </c>
      <c r="H40" s="33" t="s">
        <v>132</v>
      </c>
    </row>
    <row r="41" spans="3:43" s="8" customFormat="1" x14ac:dyDescent="0.2"/>
    <row r="42" spans="3:43" s="8" customFormat="1" ht="15" x14ac:dyDescent="0.2">
      <c r="C42" s="9" t="s">
        <v>206</v>
      </c>
      <c r="H42" s="13" t="s">
        <v>207</v>
      </c>
      <c r="I42" s="13" t="s">
        <v>208</v>
      </c>
    </row>
    <row r="43" spans="3:43" s="8" customFormat="1" x14ac:dyDescent="0.2">
      <c r="D43" s="11" t="s">
        <v>209</v>
      </c>
      <c r="H43" s="33" t="s">
        <v>209</v>
      </c>
      <c r="I43" s="35">
        <v>0.5</v>
      </c>
    </row>
    <row r="44" spans="3:43" s="8" customFormat="1" x14ac:dyDescent="0.2">
      <c r="D44" s="11" t="s">
        <v>107</v>
      </c>
      <c r="H44" s="33" t="s">
        <v>107</v>
      </c>
      <c r="I44" s="35">
        <v>1</v>
      </c>
    </row>
    <row r="45" spans="3:43" s="8" customFormat="1" x14ac:dyDescent="0.2"/>
    <row r="46" spans="3:43" s="8" customFormat="1" ht="15" x14ac:dyDescent="0.2">
      <c r="C46" s="9" t="s">
        <v>210</v>
      </c>
    </row>
    <row r="47" spans="3:43" s="8" customFormat="1" x14ac:dyDescent="0.2">
      <c r="D47" s="11" t="s">
        <v>210</v>
      </c>
      <c r="I47" s="18" t="s">
        <v>211</v>
      </c>
      <c r="J47" s="14" t="str">
        <f>Nominal</f>
        <v>Nominal</v>
      </c>
      <c r="K47" s="33">
        <v>2012</v>
      </c>
      <c r="L47" s="15">
        <f t="shared" ref="L47:AQ47" si="0">K47+1</f>
        <v>2013</v>
      </c>
      <c r="M47" s="15">
        <f t="shared" si="0"/>
        <v>2014</v>
      </c>
      <c r="N47" s="15">
        <f t="shared" si="0"/>
        <v>2015</v>
      </c>
      <c r="O47" s="15">
        <f t="shared" si="0"/>
        <v>2016</v>
      </c>
      <c r="P47" s="15">
        <f t="shared" si="0"/>
        <v>2017</v>
      </c>
      <c r="Q47" s="15">
        <f t="shared" si="0"/>
        <v>2018</v>
      </c>
      <c r="R47" s="15">
        <f t="shared" si="0"/>
        <v>2019</v>
      </c>
      <c r="S47" s="15">
        <f t="shared" si="0"/>
        <v>2020</v>
      </c>
      <c r="T47" s="15">
        <f t="shared" si="0"/>
        <v>2021</v>
      </c>
      <c r="U47" s="15">
        <f t="shared" si="0"/>
        <v>2022</v>
      </c>
      <c r="V47" s="15">
        <f t="shared" si="0"/>
        <v>2023</v>
      </c>
      <c r="W47" s="15">
        <f t="shared" si="0"/>
        <v>2024</v>
      </c>
      <c r="X47" s="15">
        <f t="shared" si="0"/>
        <v>2025</v>
      </c>
      <c r="Y47" s="15">
        <f t="shared" si="0"/>
        <v>2026</v>
      </c>
      <c r="Z47" s="15">
        <f t="shared" si="0"/>
        <v>2027</v>
      </c>
      <c r="AA47" s="15">
        <f t="shared" si="0"/>
        <v>2028</v>
      </c>
      <c r="AB47" s="15">
        <f t="shared" si="0"/>
        <v>2029</v>
      </c>
      <c r="AC47" s="15">
        <f t="shared" si="0"/>
        <v>2030</v>
      </c>
      <c r="AD47" s="15">
        <f t="shared" si="0"/>
        <v>2031</v>
      </c>
      <c r="AE47" s="15">
        <f t="shared" si="0"/>
        <v>2032</v>
      </c>
      <c r="AF47" s="15">
        <f t="shared" si="0"/>
        <v>2033</v>
      </c>
      <c r="AG47" s="15">
        <f t="shared" si="0"/>
        <v>2034</v>
      </c>
      <c r="AH47" s="15">
        <f t="shared" si="0"/>
        <v>2035</v>
      </c>
      <c r="AI47" s="15">
        <f t="shared" si="0"/>
        <v>2036</v>
      </c>
      <c r="AJ47" s="15">
        <f t="shared" si="0"/>
        <v>2037</v>
      </c>
      <c r="AK47" s="15">
        <f t="shared" si="0"/>
        <v>2038</v>
      </c>
      <c r="AL47" s="15">
        <f t="shared" si="0"/>
        <v>2039</v>
      </c>
      <c r="AM47" s="15">
        <f t="shared" si="0"/>
        <v>2040</v>
      </c>
      <c r="AN47" s="15">
        <f t="shared" si="0"/>
        <v>2041</v>
      </c>
      <c r="AO47" s="15">
        <f t="shared" si="0"/>
        <v>2042</v>
      </c>
      <c r="AP47" s="15">
        <f t="shared" si="0"/>
        <v>2043</v>
      </c>
      <c r="AQ47" s="16">
        <f t="shared" si="0"/>
        <v>2044</v>
      </c>
    </row>
    <row r="48" spans="3:43" s="8" customFormat="1" x14ac:dyDescent="0.2"/>
    <row r="49" spans="2:2" s="6" customFormat="1" ht="18" x14ac:dyDescent="0.2">
      <c r="B49" s="6" t="s">
        <v>1</v>
      </c>
    </row>
  </sheetData>
  <mergeCells count="1">
    <mergeCell ref="B3:D3"/>
  </mergeCells>
  <hyperlinks>
    <hyperlink ref="B3" location="'ToC'!$A$1" tooltip="Go To Table of Contents" display="='ToC'!B1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1"/>
  <sheetViews>
    <sheetView showGridLines="0" workbookViewId="0">
      <pane xSplit="1" ySplit="4" topLeftCell="B5" activePane="bottomRight" state="frozen"/>
      <selection activeCell="R40" sqref="R40"/>
      <selection pane="topRight" activeCell="R40" sqref="R40"/>
      <selection pane="bottomLeft" activeCell="R40" sqref="R40"/>
      <selection pane="bottomRight" activeCell="B5" sqref="B5"/>
    </sheetView>
  </sheetViews>
  <sheetFormatPr defaultRowHeight="12.75" x14ac:dyDescent="0.2"/>
  <cols>
    <col min="1" max="1" width="1.7109375" customWidth="1"/>
    <col min="2" max="2" width="2.7109375" customWidth="1"/>
    <col min="3" max="4" width="3.7109375" customWidth="1"/>
  </cols>
  <sheetData>
    <row r="1" spans="2:10" ht="23.25" x14ac:dyDescent="0.35">
      <c r="B1" s="19" t="s">
        <v>118</v>
      </c>
    </row>
    <row r="2" spans="2:10" ht="15" x14ac:dyDescent="0.2">
      <c r="B2" s="36" t="str">
        <f>Model_Name</f>
        <v>TransGrid Capex Forecast Model</v>
      </c>
    </row>
    <row r="3" spans="2:10" x14ac:dyDescent="0.2">
      <c r="B3" s="10" t="str">
        <f>General!$B$3</f>
        <v>WB Check</v>
      </c>
      <c r="E3" s="134">
        <f>WkBk_Err_Chk</f>
        <v>0</v>
      </c>
    </row>
    <row r="4" spans="2:10" x14ac:dyDescent="0.2">
      <c r="B4" s="267" t="str">
        <f>ToC!$B$1</f>
        <v>Table of Contents</v>
      </c>
      <c r="C4" s="267"/>
      <c r="D4" s="267"/>
      <c r="E4" s="267"/>
    </row>
    <row r="6" spans="2:10" x14ac:dyDescent="0.2">
      <c r="C6" s="87" t="str">
        <f>Inflation!$B$1</f>
        <v>Inputs - Inflation profiles</v>
      </c>
      <c r="J6" s="48">
        <f>Inflation!$D$4</f>
        <v>0</v>
      </c>
    </row>
    <row r="7" spans="2:10" x14ac:dyDescent="0.2">
      <c r="C7" s="87" t="str">
        <f>General!$B$1</f>
        <v>Inputs - Model settings, Escalation and Asset Classifications</v>
      </c>
      <c r="J7" s="48">
        <f>General!$D$4</f>
        <v>0</v>
      </c>
    </row>
    <row r="8" spans="2:10" x14ac:dyDescent="0.2">
      <c r="C8" s="87" t="str">
        <f>Forecast_Capex_Input!$B$1</f>
        <v>Input - Forecast Capex Project Details</v>
      </c>
      <c r="J8" s="48">
        <f>Forecast_Capex_Input!$D$4</f>
        <v>0</v>
      </c>
    </row>
    <row r="9" spans="2:10" x14ac:dyDescent="0.2">
      <c r="C9" s="87" t="str">
        <f>Overheads!$B$1</f>
        <v>Inputs - Fixed &amp; Variable Overheads</v>
      </c>
      <c r="J9" s="48">
        <f>Overheads!$D$4</f>
        <v>0</v>
      </c>
    </row>
    <row r="10" spans="2:10" x14ac:dyDescent="0.2">
      <c r="C10" s="87" t="str">
        <f>Contin_Proj_Input!$B$1</f>
        <v>Inputs - Next period (2023-2028) contingent projects</v>
      </c>
      <c r="J10" s="48">
        <f>Contin_Proj_Input!$D$4</f>
        <v>0</v>
      </c>
    </row>
    <row r="11" spans="2:10" x14ac:dyDescent="0.2">
      <c r="C11" s="87" t="str">
        <f>Current_Period_Capex_Input!$B$1</f>
        <v>Inputs - Current period (2018-2023) capex impacting next period (2023-2028)</v>
      </c>
      <c r="J11" s="48">
        <f>Current_Period_Capex_Input!$D$4</f>
        <v>0</v>
      </c>
    </row>
    <row r="12" spans="2:10" x14ac:dyDescent="0.2">
      <c r="C12" s="87" t="str">
        <f>Capex_Forecast!$B$1</f>
        <v>Calculation - Capex Forecast Detail</v>
      </c>
      <c r="J12" s="48">
        <f>Capex_Forecast!$D$4</f>
        <v>0</v>
      </c>
    </row>
    <row r="13" spans="2:10" x14ac:dyDescent="0.2">
      <c r="C13" s="87" t="str">
        <f>Capex_Outputs!$B$1</f>
        <v>Calculation - Capex Summary (Exclude NCIPAP,Exclude Contingent Projects)</v>
      </c>
      <c r="J13" s="48">
        <f>Capex_Outputs!$D$4</f>
        <v>0</v>
      </c>
    </row>
    <row r="14" spans="2:10" x14ac:dyDescent="0.2">
      <c r="C14" s="87" t="str">
        <f>RIN_Outputs!$B$1</f>
        <v>Outputs - RIN Population Model</v>
      </c>
      <c r="J14" s="48">
        <f>RIN_Outputs!$D$4</f>
        <v>0</v>
      </c>
    </row>
    <row r="15" spans="2:10" x14ac:dyDescent="0.2">
      <c r="C15" s="87" t="str">
        <f>Project_Outputs!$B$1</f>
        <v>Outputs - Summary by Project</v>
      </c>
      <c r="J15" s="48">
        <f>Project_Outputs!$D$4</f>
        <v>0</v>
      </c>
    </row>
    <row r="16" spans="2:10" x14ac:dyDescent="0.2">
      <c r="C16" s="87" t="str">
        <f>PTRM_Outputs!$B$1</f>
        <v>Outputs - Capex Flowing Into PTRM (Exclude NCIPAP,Exclude Contingent Projects)</v>
      </c>
      <c r="J16" s="48">
        <f>PTRM_Outputs!$D$4</f>
        <v>0</v>
      </c>
    </row>
    <row r="17" spans="2:10" x14ac:dyDescent="0.2">
      <c r="C17" s="87" t="str">
        <f>LookupTab!$B$1</f>
        <v>Lookup Tables</v>
      </c>
      <c r="J17" s="48">
        <f>LookupTab!$D$4</f>
        <v>0</v>
      </c>
    </row>
    <row r="19" spans="2:10" x14ac:dyDescent="0.2">
      <c r="C19" s="62" t="s">
        <v>212</v>
      </c>
      <c r="D19" s="49"/>
      <c r="E19" s="49"/>
      <c r="F19" s="49"/>
      <c r="G19" s="49"/>
      <c r="H19" s="49"/>
      <c r="I19" s="49"/>
      <c r="J19" s="50">
        <f>SUM(J6:J18)</f>
        <v>0</v>
      </c>
    </row>
    <row r="21" spans="2:10" s="6" customFormat="1" ht="18" x14ac:dyDescent="0.2">
      <c r="B21" s="6" t="s">
        <v>1</v>
      </c>
    </row>
  </sheetData>
  <mergeCells count="1">
    <mergeCell ref="B4:E4"/>
  </mergeCells>
  <hyperlinks>
    <hyperlink ref="B4" location="'ToC'!$A$1" tooltip="Go To Table of Contents" display="='ToC'!B1"/>
    <hyperlink ref="C7" location="'General'!$A$1" tooltip="Go To General Assumptions &amp; Settings" display="='General'!B1"/>
    <hyperlink ref="C6" location="'Inflation'!$A$1" tooltip="Go To Inflation Index" display="='Inflation'!B1"/>
    <hyperlink ref="C8" location="Forecast_Capex_Input!A1" tooltip="Go To Forecast Capex Project Details" display="Forecast_Capex_Input!A1"/>
    <hyperlink ref="C11" location="Current_Period_Capex_Input!A1" tooltip="Go To Historical Capex Project Details" display="Current_Period_Capex_Input!A1"/>
    <hyperlink ref="C12" location="'Capex_Forecast'!$A$1" tooltip="Go To Capex Forecast" display="='Capex_Forecast'!B1"/>
    <hyperlink ref="C13" location="'Capex_Outputs'!$A$1" tooltip="Go To Capex Outputs" display="='Capex_Outputs'!B1"/>
    <hyperlink ref="C16" location="'PTRM_Outputs'!$A$1" tooltip="Go To Capex Outputs for PTRM" display="='PTRM_Outputs'!B1"/>
    <hyperlink ref="C17" location="'LookupTab'!$A$1" tooltip="Go To Lookup Tables" display="='LookupTab'!B1"/>
    <hyperlink ref="C9" location="Overheads!A1" display="Overheads!A1"/>
    <hyperlink ref="C10" location="Contin_Proj_Input!A1" display="Contin_Proj_Input!A1"/>
    <hyperlink ref="C14" location="RIN_Outputs!A1" display="RIN_Outputs!A1"/>
    <hyperlink ref="C15" location="Project_Outputs!A1" display="Project_Outputs!A1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Z20"/>
  <sheetViews>
    <sheetView showGridLines="0" workbookViewId="0">
      <pane xSplit="4" ySplit="5" topLeftCell="E6" activePane="bottomRight" state="frozen"/>
      <selection activeCell="R40" sqref="R40"/>
      <selection pane="topRight" activeCell="R40" sqref="R40"/>
      <selection pane="bottomLeft" activeCell="R40" sqref="R40"/>
      <selection pane="bottomRight" activeCell="E6" sqref="E6"/>
    </sheetView>
  </sheetViews>
  <sheetFormatPr defaultRowHeight="12.75" x14ac:dyDescent="0.2"/>
  <cols>
    <col min="1" max="1" width="1.7109375" customWidth="1"/>
    <col min="2" max="3" width="6.5703125" customWidth="1"/>
    <col min="4" max="4" width="41.5703125" customWidth="1"/>
    <col min="5" max="8" width="14.7109375" customWidth="1"/>
    <col min="9" max="9" width="2.28515625" customWidth="1"/>
    <col min="10" max="21" width="9.140625" customWidth="1"/>
  </cols>
  <sheetData>
    <row r="1" spans="1:26" ht="23.25" x14ac:dyDescent="0.35">
      <c r="B1" s="19" t="s">
        <v>513</v>
      </c>
    </row>
    <row r="2" spans="1:26" ht="15" x14ac:dyDescent="0.2">
      <c r="B2" s="36" t="str">
        <f>Model_Name</f>
        <v>TransGrid Capex Forecast Model</v>
      </c>
    </row>
    <row r="3" spans="1:26" x14ac:dyDescent="0.2">
      <c r="B3" s="10" t="str">
        <f>General!$B$3</f>
        <v>WB Check</v>
      </c>
      <c r="D3" s="134">
        <f>WkBk_Err_Chk</f>
        <v>0</v>
      </c>
    </row>
    <row r="4" spans="1:26" x14ac:dyDescent="0.2">
      <c r="B4" s="10" t="str">
        <f>General!$B$4</f>
        <v>Sheet Check</v>
      </c>
      <c r="D4" s="134">
        <f>IF(SUM(A7:A20)&gt;0,1,0)</f>
        <v>0</v>
      </c>
      <c r="E4" s="53"/>
    </row>
    <row r="5" spans="1:26" x14ac:dyDescent="0.2">
      <c r="B5" s="267" t="str">
        <f>ToC!$B$1</f>
        <v>Table of Contents</v>
      </c>
      <c r="C5" s="267"/>
      <c r="D5" s="267"/>
    </row>
    <row r="7" spans="1:26" s="6" customFormat="1" ht="18" x14ac:dyDescent="0.2">
      <c r="B7" s="20" t="s">
        <v>96</v>
      </c>
      <c r="E7" s="20"/>
    </row>
    <row r="8" spans="1:26" s="1" customFormat="1" ht="11.25" x14ac:dyDescent="0.2">
      <c r="B8" s="2"/>
      <c r="C8" s="2"/>
      <c r="E8" s="3"/>
      <c r="F8" s="4"/>
      <c r="G8" s="4"/>
      <c r="H8" s="4"/>
      <c r="I8" s="4"/>
      <c r="J8" s="4"/>
    </row>
    <row r="9" spans="1:26" s="1" customFormat="1" ht="15" x14ac:dyDescent="0.2">
      <c r="B9" s="2"/>
      <c r="C9" s="21" t="s">
        <v>97</v>
      </c>
      <c r="E9" s="22" t="s">
        <v>9</v>
      </c>
      <c r="F9" s="22" t="s">
        <v>10</v>
      </c>
      <c r="G9" s="22" t="s">
        <v>11</v>
      </c>
      <c r="H9" s="22" t="s">
        <v>12</v>
      </c>
      <c r="I9" s="4"/>
      <c r="J9" s="23">
        <f>LookupTab!K$47</f>
        <v>2012</v>
      </c>
      <c r="K9" s="23">
        <f>LookupTab!L$47</f>
        <v>2013</v>
      </c>
      <c r="L9" s="23">
        <f>LookupTab!M$47</f>
        <v>2014</v>
      </c>
      <c r="M9" s="23">
        <f>LookupTab!N$47</f>
        <v>2015</v>
      </c>
      <c r="N9" s="23">
        <f>LookupTab!O$47</f>
        <v>2016</v>
      </c>
      <c r="O9" s="23">
        <f>LookupTab!P$47</f>
        <v>2017</v>
      </c>
      <c r="P9" s="23">
        <f>LookupTab!Q$47</f>
        <v>2018</v>
      </c>
      <c r="Q9" s="23">
        <f>LookupTab!R$47</f>
        <v>2019</v>
      </c>
      <c r="R9" s="23">
        <f>LookupTab!S$47</f>
        <v>2020</v>
      </c>
      <c r="S9" s="23">
        <f>LookupTab!T$47</f>
        <v>2021</v>
      </c>
      <c r="T9" s="23">
        <f>LookupTab!U$47</f>
        <v>2022</v>
      </c>
      <c r="U9" s="23">
        <f>LookupTab!V$47</f>
        <v>2023</v>
      </c>
      <c r="V9" s="23">
        <f>LookupTab!W$47</f>
        <v>2024</v>
      </c>
      <c r="W9" s="23">
        <f>LookupTab!X$47</f>
        <v>2025</v>
      </c>
      <c r="X9" s="23">
        <f>LookupTab!Y$47</f>
        <v>2026</v>
      </c>
      <c r="Y9" s="23">
        <f>LookupTab!Z$47</f>
        <v>2027</v>
      </c>
      <c r="Z9" s="23">
        <f>LookupTab!AA$47</f>
        <v>2028</v>
      </c>
    </row>
    <row r="10" spans="1:26" s="1" customFormat="1" x14ac:dyDescent="0.2">
      <c r="B10" s="2"/>
      <c r="C10" s="2"/>
      <c r="D10" s="73" t="s">
        <v>98</v>
      </c>
      <c r="E10" s="13" t="s">
        <v>99</v>
      </c>
      <c r="F10" s="26" t="str">
        <f>Unit_Perc</f>
        <v>Percent</v>
      </c>
      <c r="G10" s="13" t="s">
        <v>15</v>
      </c>
      <c r="H10" s="13" t="s">
        <v>15</v>
      </c>
      <c r="I10" s="4"/>
      <c r="J10" s="25">
        <v>1.2096774193548487E-2</v>
      </c>
      <c r="K10" s="25">
        <v>2.3904382470119501E-2</v>
      </c>
      <c r="L10" s="25">
        <v>3.0155642023346418E-2</v>
      </c>
      <c r="M10" s="25">
        <v>1.5108593012275628E-2</v>
      </c>
      <c r="N10" s="25">
        <v>1.0232558139534831E-2</v>
      </c>
      <c r="O10" s="25">
        <v>1.9337016574585641E-2</v>
      </c>
      <c r="P10" s="25">
        <v>2.0776874435411097E-2</v>
      </c>
      <c r="Q10" s="25">
        <v>1.5929203539823078E-2</v>
      </c>
      <c r="R10" s="25">
        <v>-3.4843205574912606E-3</v>
      </c>
      <c r="S10" s="25">
        <v>3.8461538461538325E-2</v>
      </c>
      <c r="T10" s="25">
        <v>2.75E-2</v>
      </c>
      <c r="U10" s="25">
        <v>2.2499999999999999E-2</v>
      </c>
      <c r="V10" s="25">
        <v>2.349953872603594E-2</v>
      </c>
      <c r="W10" s="25">
        <f>V10</f>
        <v>2.349953872603594E-2</v>
      </c>
      <c r="X10" s="25">
        <f>W10</f>
        <v>2.349953872603594E-2</v>
      </c>
      <c r="Y10" s="25">
        <f>X10</f>
        <v>2.349953872603594E-2</v>
      </c>
      <c r="Z10" s="25">
        <f>Y10</f>
        <v>2.349953872603594E-2</v>
      </c>
    </row>
    <row r="11" spans="1:26" s="1" customFormat="1" x14ac:dyDescent="0.2">
      <c r="B11" s="2"/>
      <c r="C11" s="2"/>
      <c r="D11" s="10" t="s">
        <v>100</v>
      </c>
      <c r="E11" s="13" t="s">
        <v>101</v>
      </c>
      <c r="F11" s="26" t="str">
        <f>Unit_Index</f>
        <v>Index</v>
      </c>
      <c r="G11" s="13" t="s">
        <v>15</v>
      </c>
      <c r="H11" s="13" t="s">
        <v>15</v>
      </c>
      <c r="J11" s="24">
        <f t="shared" ref="J11:Z11" si="0">IF(I11="",1,I11*(1+J10))</f>
        <v>1</v>
      </c>
      <c r="K11" s="24">
        <f t="shared" si="0"/>
        <v>1.0239043824701195</v>
      </c>
      <c r="L11" s="24">
        <f t="shared" si="0"/>
        <v>1.0547808764940241</v>
      </c>
      <c r="M11" s="24">
        <f t="shared" si="0"/>
        <v>1.0707171314741037</v>
      </c>
      <c r="N11" s="24">
        <f t="shared" si="0"/>
        <v>1.0816733067729085</v>
      </c>
      <c r="O11" s="24">
        <f t="shared" si="0"/>
        <v>1.1025896414342631</v>
      </c>
      <c r="P11" s="24">
        <f t="shared" si="0"/>
        <v>1.1254980079681276</v>
      </c>
      <c r="Q11" s="24">
        <f>IF(P11="",1,P11*(1+Q10))</f>
        <v>1.1434262948207172</v>
      </c>
      <c r="R11" s="24">
        <f t="shared" si="0"/>
        <v>1.1394422310756973</v>
      </c>
      <c r="S11" s="24">
        <f t="shared" si="0"/>
        <v>1.1832669322709162</v>
      </c>
      <c r="T11" s="24">
        <f t="shared" si="0"/>
        <v>1.2158067729083664</v>
      </c>
      <c r="U11" s="24">
        <f t="shared" si="0"/>
        <v>1.2431624252988045</v>
      </c>
      <c r="V11" s="24">
        <f t="shared" si="0"/>
        <v>1.2723761688548665</v>
      </c>
      <c r="W11" s="24">
        <f t="shared" si="0"/>
        <v>1.3022764219089566</v>
      </c>
      <c r="X11" s="24">
        <f t="shared" si="0"/>
        <v>1.3328793171176097</v>
      </c>
      <c r="Y11" s="24">
        <f t="shared" si="0"/>
        <v>1.3642013662473473</v>
      </c>
      <c r="Z11" s="24">
        <f t="shared" si="0"/>
        <v>1.3962594690835881</v>
      </c>
    </row>
    <row r="12" spans="1:26" s="1" customFormat="1" ht="11.25" x14ac:dyDescent="0.2">
      <c r="B12" s="2"/>
      <c r="C12" s="2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</row>
    <row r="13" spans="1:26" s="1" customFormat="1" ht="12" thickBot="1" x14ac:dyDescent="0.25">
      <c r="B13" s="2"/>
      <c r="C13" s="2"/>
      <c r="I13" s="4"/>
      <c r="J13" s="4"/>
      <c r="K13" s="4"/>
      <c r="L13" s="5"/>
      <c r="M13" s="4"/>
      <c r="N13" s="4"/>
      <c r="O13" s="4"/>
      <c r="P13" s="4"/>
      <c r="Q13" s="4"/>
      <c r="R13" s="4"/>
      <c r="S13" s="4"/>
      <c r="T13" s="4"/>
      <c r="U13" s="4"/>
    </row>
    <row r="14" spans="1:26" s="1" customFormat="1" ht="26.25" thickBot="1" x14ac:dyDescent="0.25">
      <c r="B14" s="2"/>
      <c r="C14" s="21" t="s">
        <v>102</v>
      </c>
      <c r="E14" s="27" t="s">
        <v>103</v>
      </c>
      <c r="F14" s="28" t="s">
        <v>104</v>
      </c>
      <c r="G14" s="27" t="s">
        <v>105</v>
      </c>
      <c r="H14" s="28" t="s">
        <v>106</v>
      </c>
      <c r="I14" s="4"/>
      <c r="J14" s="23">
        <f>LookupTab!K$47</f>
        <v>2012</v>
      </c>
      <c r="K14" s="23">
        <f>LookupTab!L$47</f>
        <v>2013</v>
      </c>
      <c r="L14" s="23">
        <f>LookupTab!M$47</f>
        <v>2014</v>
      </c>
      <c r="M14" s="23">
        <f>LookupTab!N$47</f>
        <v>2015</v>
      </c>
      <c r="N14" s="23">
        <f>LookupTab!O$47</f>
        <v>2016</v>
      </c>
      <c r="O14" s="23">
        <f>LookupTab!P$47</f>
        <v>2017</v>
      </c>
      <c r="P14" s="23">
        <f>LookupTab!Q$47</f>
        <v>2018</v>
      </c>
      <c r="Q14" s="23">
        <f>LookupTab!R$47</f>
        <v>2019</v>
      </c>
      <c r="R14" s="23">
        <f>LookupTab!S$47</f>
        <v>2020</v>
      </c>
      <c r="S14" s="23">
        <f>LookupTab!T$47</f>
        <v>2021</v>
      </c>
      <c r="T14" s="23">
        <f>LookupTab!U$47</f>
        <v>2022</v>
      </c>
      <c r="U14" s="23">
        <f>LookupTab!V$47</f>
        <v>2023</v>
      </c>
      <c r="V14" s="23">
        <f>LookupTab!W$47</f>
        <v>2024</v>
      </c>
      <c r="W14" s="23">
        <f>LookupTab!X$47</f>
        <v>2025</v>
      </c>
      <c r="X14" s="23">
        <f>LookupTab!Y$47</f>
        <v>2026</v>
      </c>
      <c r="Y14" s="23">
        <f>LookupTab!Z$47</f>
        <v>2027</v>
      </c>
      <c r="Z14" s="23">
        <f>LookupTab!AA$47</f>
        <v>2028</v>
      </c>
    </row>
    <row r="15" spans="1:26" s="1" customFormat="1" x14ac:dyDescent="0.2">
      <c r="A15" s="17"/>
      <c r="C15" s="2"/>
      <c r="D15" s="72" t="str">
        <f>IF(E15=Nominal,"","Real ")&amp;E15&amp;" ("&amp;F15&amp;") to "
&amp;IF(G15=Nominal,"","Real ")&amp;G15&amp;" ("&amp;H15&amp;")"</f>
        <v>Real 2021 (End Period) to Real 2023 (End Period)</v>
      </c>
      <c r="E15" s="12">
        <v>2021</v>
      </c>
      <c r="F15" s="12" t="s">
        <v>107</v>
      </c>
      <c r="G15" s="12">
        <v>2023</v>
      </c>
      <c r="H15" s="12" t="s">
        <v>107</v>
      </c>
      <c r="I15" s="4"/>
      <c r="J15" s="24" cm="1">
        <f t="array" ref="J15">IFERROR(IF($G15=Nominal,J$11,INDEX($J$11:$Z$11,,MATCH($G15,$J$9:$Z$9,0)))
/IF($E15=Nominal,J$11,INDEX($J$11:$Z$11,,MATCH($E15,$J$9:$Z$9,0)))
*IF($H15=Mid_Period,1/(1+IF($G15=Nominal,J$10,INDEX($J$10:$Z$10,,MATCH($G15,$J$9:$Z$9,0))))^INDEX(Timing_Adj,MATCH($H15,Cash_Timing,0)),1)
*IF($F15=Mid_Period,(1+IF($E15=Nominal,J$10,INDEX($J$10:$Z$10,,MATCH($E15,$J$9:$Z$9,0))))^INDEX(Timing_Adj,MATCH($F15,Cash_Timing,0)),1),"N/A")</f>
        <v>1.0506187499999999</v>
      </c>
      <c r="K15" s="24" cm="1">
        <f t="array" ref="K15">IFERROR(IF($G15=Nominal,K$11,INDEX($J$11:$Z$11,,MATCH($G15,$J$9:$Z$9,0)))
/IF($E15=Nominal,K$11,INDEX($J$11:$Z$11,,MATCH($E15,$J$9:$Z$9,0)))
*IF($H15=Mid_Period,1/(1+IF($G15=Nominal,K$10,INDEX($J$10:$Z$10,,MATCH($G15,$J$9:$Z$9,0))))^INDEX(Timing_Adj,MATCH($H15,Cash_Timing,0)),1)
*IF($F15=Mid_Period,(1+IF($E15=Nominal,K$10,INDEX($J$10:$Z$10,,MATCH($E15,$J$9:$Z$9,0))))^INDEX(Timing_Adj,MATCH($F15,Cash_Timing,0)),1),"N/A")</f>
        <v>1.0506187499999999</v>
      </c>
      <c r="L15" s="24" cm="1">
        <f t="array" ref="L15">IFERROR(IF($G15=Nominal,L$11,INDEX($J$11:$Z$11,,MATCH($G15,$J$9:$Z$9,0)))
/IF($E15=Nominal,L$11,INDEX($J$11:$Z$11,,MATCH($E15,$J$9:$Z$9,0)))
*IF($H15=Mid_Period,1/(1+IF($G15=Nominal,L$10,INDEX($J$10:$Z$10,,MATCH($G15,$J$9:$Z$9,0))))^INDEX(Timing_Adj,MATCH($H15,Cash_Timing,0)),1)
*IF($F15=Mid_Period,(1+IF($E15=Nominal,L$10,INDEX($J$10:$Z$10,,MATCH($E15,$J$9:$Z$9,0))))^INDEX(Timing_Adj,MATCH($F15,Cash_Timing,0)),1),"N/A")</f>
        <v>1.0506187499999999</v>
      </c>
      <c r="M15" s="24" cm="1">
        <f t="array" ref="M15">IFERROR(IF($G15=Nominal,M$11,INDEX($J$11:$Z$11,,MATCH($G15,$J$9:$Z$9,0)))
/IF($E15=Nominal,M$11,INDEX($J$11:$Z$11,,MATCH($E15,$J$9:$Z$9,0)))
*IF($H15=Mid_Period,1/(1+IF($G15=Nominal,M$10,INDEX($J$10:$Z$10,,MATCH($G15,$J$9:$Z$9,0))))^INDEX(Timing_Adj,MATCH($H15,Cash_Timing,0)),1)
*IF($F15=Mid_Period,(1+IF($E15=Nominal,M$10,INDEX($J$10:$Z$10,,MATCH($E15,$J$9:$Z$9,0))))^INDEX(Timing_Adj,MATCH($F15,Cash_Timing,0)),1),"N/A")</f>
        <v>1.0506187499999999</v>
      </c>
      <c r="N15" s="24" cm="1">
        <f t="array" ref="N15">IFERROR(IF($G15=Nominal,N$11,INDEX($J$11:$Z$11,,MATCH($G15,$J$9:$Z$9,0)))
/IF($E15=Nominal,N$11,INDEX($J$11:$Z$11,,MATCH($E15,$J$9:$Z$9,0)))
*IF($H15=Mid_Period,1/(1+IF($G15=Nominal,N$10,INDEX($J$10:$Z$10,,MATCH($G15,$J$9:$Z$9,0))))^INDEX(Timing_Adj,MATCH($H15,Cash_Timing,0)),1)
*IF($F15=Mid_Period,(1+IF($E15=Nominal,N$10,INDEX($J$10:$Z$10,,MATCH($E15,$J$9:$Z$9,0))))^INDEX(Timing_Adj,MATCH($F15,Cash_Timing,0)),1),"N/A")</f>
        <v>1.0506187499999999</v>
      </c>
      <c r="O15" s="24" cm="1">
        <f t="array" ref="O15">IFERROR(IF($G15=Nominal,O$11,INDEX($J$11:$Z$11,,MATCH($G15,$J$9:$Z$9,0)))
/IF($E15=Nominal,O$11,INDEX($J$11:$Z$11,,MATCH($E15,$J$9:$Z$9,0)))
*IF($H15=Mid_Period,1/(1+IF($G15=Nominal,O$10,INDEX($J$10:$Z$10,,MATCH($G15,$J$9:$Z$9,0))))^INDEX(Timing_Adj,MATCH($H15,Cash_Timing,0)),1)
*IF($F15=Mid_Period,(1+IF($E15=Nominal,O$10,INDEX($J$10:$Z$10,,MATCH($E15,$J$9:$Z$9,0))))^INDEX(Timing_Adj,MATCH($F15,Cash_Timing,0)),1),"N/A")</f>
        <v>1.0506187499999999</v>
      </c>
      <c r="P15" s="24" cm="1">
        <f t="array" ref="P15">IFERROR(IF($G15=Nominal,P$11,INDEX($J$11:$Z$11,,MATCH($G15,$J$9:$Z$9,0)))
/IF($E15=Nominal,P$11,INDEX($J$11:$Z$11,,MATCH($E15,$J$9:$Z$9,0)))
*IF($H15=Mid_Period,1/(1+IF($G15=Nominal,P$10,INDEX($J$10:$Z$10,,MATCH($G15,$J$9:$Z$9,0))))^INDEX(Timing_Adj,MATCH($H15,Cash_Timing,0)),1)
*IF($F15=Mid_Period,(1+IF($E15=Nominal,P$10,INDEX($J$10:$Z$10,,MATCH($E15,$J$9:$Z$9,0))))^INDEX(Timing_Adj,MATCH($F15,Cash_Timing,0)),1),"N/A")</f>
        <v>1.0506187499999999</v>
      </c>
      <c r="Q15" s="24" cm="1">
        <f t="array" ref="Q15">IFERROR(IF($G15=Nominal,Q$11,INDEX($J$11:$Z$11,,MATCH($G15,$J$9:$Z$9,0)))
/IF($E15=Nominal,Q$11,INDEX($J$11:$Z$11,,MATCH($E15,$J$9:$Z$9,0)))
*IF($H15=Mid_Period,1/(1+IF($G15=Nominal,Q$10,INDEX($J$10:$Z$10,,MATCH($G15,$J$9:$Z$9,0))))^INDEX(Timing_Adj,MATCH($H15,Cash_Timing,0)),1)
*IF($F15=Mid_Period,(1+IF($E15=Nominal,Q$10,INDEX($J$10:$Z$10,,MATCH($E15,$J$9:$Z$9,0))))^INDEX(Timing_Adj,MATCH($F15,Cash_Timing,0)),1),"N/A")</f>
        <v>1.0506187499999999</v>
      </c>
      <c r="R15" s="24" cm="1">
        <f t="array" ref="R15">IFERROR(IF($G15=Nominal,R$11,INDEX($J$11:$Z$11,,MATCH($G15,$J$9:$Z$9,0)))
/IF($E15=Nominal,R$11,INDEX($J$11:$Z$11,,MATCH($E15,$J$9:$Z$9,0)))
*IF($H15=Mid_Period,1/(1+IF($G15=Nominal,R$10,INDEX($J$10:$Z$10,,MATCH($G15,$J$9:$Z$9,0))))^INDEX(Timing_Adj,MATCH($H15,Cash_Timing,0)),1)
*IF($F15=Mid_Period,(1+IF($E15=Nominal,R$10,INDEX($J$10:$Z$10,,MATCH($E15,$J$9:$Z$9,0))))^INDEX(Timing_Adj,MATCH($F15,Cash_Timing,0)),1),"N/A")</f>
        <v>1.0506187499999999</v>
      </c>
      <c r="S15" s="24" cm="1">
        <f t="array" ref="S15">IFERROR(IF($G15=Nominal,S$11,INDEX($J$11:$Z$11,,MATCH($G15,$J$9:$Z$9,0)))
/IF($E15=Nominal,S$11,INDEX($J$11:$Z$11,,MATCH($E15,$J$9:$Z$9,0)))
*IF($H15=Mid_Period,1/(1+IF($G15=Nominal,S$10,INDEX($J$10:$Z$10,,MATCH($G15,$J$9:$Z$9,0))))^INDEX(Timing_Adj,MATCH($H15,Cash_Timing,0)),1)
*IF($F15=Mid_Period,(1+IF($E15=Nominal,S$10,INDEX($J$10:$Z$10,,MATCH($E15,$J$9:$Z$9,0))))^INDEX(Timing_Adj,MATCH($F15,Cash_Timing,0)),1),"N/A")</f>
        <v>1.0506187499999999</v>
      </c>
      <c r="T15" s="24" cm="1">
        <f t="array" ref="T15">IFERROR(IF($G15=Nominal,T$11,INDEX($J$11:$Z$11,,MATCH($G15,$J$9:$Z$9,0)))
/IF($E15=Nominal,T$11,INDEX($J$11:$Z$11,,MATCH($E15,$J$9:$Z$9,0)))
*IF($H15=Mid_Period,1/(1+IF($G15=Nominal,T$10,INDEX($J$10:$Z$10,,MATCH($G15,$J$9:$Z$9,0))))^INDEX(Timing_Adj,MATCH($H15,Cash_Timing,0)),1)
*IF($F15=Mid_Period,(1+IF($E15=Nominal,T$10,INDEX($J$10:$Z$10,,MATCH($E15,$J$9:$Z$9,0))))^INDEX(Timing_Adj,MATCH($F15,Cash_Timing,0)),1),"N/A")</f>
        <v>1.0506187499999999</v>
      </c>
      <c r="U15" s="24" cm="1">
        <f t="array" ref="U15">IFERROR(IF($G15=Nominal,U$11,INDEX($J$11:$Z$11,,MATCH($G15,$J$9:$Z$9,0)))
/IF($E15=Nominal,U$11,INDEX($J$11:$Z$11,,MATCH($E15,$J$9:$Z$9,0)))
*IF($H15=Mid_Period,1/(1+IF($G15=Nominal,U$10,INDEX($J$10:$Z$10,,MATCH($G15,$J$9:$Z$9,0))))^INDEX(Timing_Adj,MATCH($H15,Cash_Timing,0)),1)
*IF($F15=Mid_Period,(1+IF($E15=Nominal,U$10,INDEX($J$10:$Z$10,,MATCH($E15,$J$9:$Z$9,0))))^INDEX(Timing_Adj,MATCH($F15,Cash_Timing,0)),1),"N/A")</f>
        <v>1.0506187499999999</v>
      </c>
      <c r="V15" s="24" cm="1">
        <f t="array" ref="V15">IFERROR(IF($G15=Nominal,V$11,INDEX($J$11:$Z$11,,MATCH($G15,$J$9:$Z$9,0)))
/IF($E15=Nominal,V$11,INDEX($J$11:$Z$11,,MATCH($E15,$J$9:$Z$9,0)))
*IF($H15=Mid_Period,1/(1+IF($G15=Nominal,V$10,INDEX($J$10:$Z$10,,MATCH($G15,$J$9:$Z$9,0))))^INDEX(Timing_Adj,MATCH($H15,Cash_Timing,0)),1)
*IF($F15=Mid_Period,(1+IF($E15=Nominal,V$10,INDEX($J$10:$Z$10,,MATCH($E15,$J$9:$Z$9,0))))^INDEX(Timing_Adj,MATCH($F15,Cash_Timing,0)),1),"N/A")</f>
        <v>1.0506187499999999</v>
      </c>
      <c r="W15" s="24" cm="1">
        <f t="array" ref="W15">IFERROR(IF($G15=Nominal,W$11,INDEX($J$11:$Z$11,,MATCH($G15,$J$9:$Z$9,0)))
/IF($E15=Nominal,W$11,INDEX($J$11:$Z$11,,MATCH($E15,$J$9:$Z$9,0)))
*IF($H15=Mid_Period,1/(1+IF($G15=Nominal,W$10,INDEX($J$10:$Z$10,,MATCH($G15,$J$9:$Z$9,0))))^INDEX(Timing_Adj,MATCH($H15,Cash_Timing,0)),1)
*IF($F15=Mid_Period,(1+IF($E15=Nominal,W$10,INDEX($J$10:$Z$10,,MATCH($E15,$J$9:$Z$9,0))))^INDEX(Timing_Adj,MATCH($F15,Cash_Timing,0)),1),"N/A")</f>
        <v>1.0506187499999999</v>
      </c>
      <c r="X15" s="24" cm="1">
        <f t="array" ref="X15">IFERROR(IF($G15=Nominal,X$11,INDEX($J$11:$Z$11,,MATCH($G15,$J$9:$Z$9,0)))
/IF($E15=Nominal,X$11,INDEX($J$11:$Z$11,,MATCH($E15,$J$9:$Z$9,0)))
*IF($H15=Mid_Period,1/(1+IF($G15=Nominal,X$10,INDEX($J$10:$Z$10,,MATCH($G15,$J$9:$Z$9,0))))^INDEX(Timing_Adj,MATCH($H15,Cash_Timing,0)),1)
*IF($F15=Mid_Period,(1+IF($E15=Nominal,X$10,INDEX($J$10:$Z$10,,MATCH($E15,$J$9:$Z$9,0))))^INDEX(Timing_Adj,MATCH($F15,Cash_Timing,0)),1),"N/A")</f>
        <v>1.0506187499999999</v>
      </c>
      <c r="Y15" s="24" cm="1">
        <f t="array" ref="Y15">IFERROR(IF($G15=Nominal,Y$11,INDEX($J$11:$Z$11,,MATCH($G15,$J$9:$Z$9,0)))
/IF($E15=Nominal,Y$11,INDEX($J$11:$Z$11,,MATCH($E15,$J$9:$Z$9,0)))
*IF($H15=Mid_Period,1/(1+IF($G15=Nominal,Y$10,INDEX($J$10:$Z$10,,MATCH($G15,$J$9:$Z$9,0))))^INDEX(Timing_Adj,MATCH($H15,Cash_Timing,0)),1)
*IF($F15=Mid_Period,(1+IF($E15=Nominal,Y$10,INDEX($J$10:$Z$10,,MATCH($E15,$J$9:$Z$9,0))))^INDEX(Timing_Adj,MATCH($F15,Cash_Timing,0)),1),"N/A")</f>
        <v>1.0506187499999999</v>
      </c>
      <c r="Z15" s="24" cm="1">
        <f t="array" ref="Z15">IFERROR(IF($G15=Nominal,Z$11,INDEX($J$11:$Z$11,,MATCH($G15,$J$9:$Z$9,0)))
/IF($E15=Nominal,Z$11,INDEX($J$11:$Z$11,,MATCH($E15,$J$9:$Z$9,0)))
*IF($H15=Mid_Period,1/(1+IF($G15=Nominal,Z$10,INDEX($J$10:$Z$10,,MATCH($G15,$J$9:$Z$9,0))))^INDEX(Timing_Adj,MATCH($H15,Cash_Timing,0)),1)
*IF($F15=Mid_Period,(1+IF($E15=Nominal,Z$10,INDEX($J$10:$Z$10,,MATCH($E15,$J$9:$Z$9,0))))^INDEX(Timing_Adj,MATCH($F15,Cash_Timing,0)),1),"N/A")</f>
        <v>1.0506187499999999</v>
      </c>
    </row>
    <row r="16" spans="1:26" s="1" customFormat="1" x14ac:dyDescent="0.2">
      <c r="A16" s="17"/>
      <c r="C16" s="2"/>
      <c r="D16" s="72" t="str">
        <f>IF(E16=Nominal,"","Real ")&amp;E16&amp;" ("&amp;F16&amp;") to "
&amp;IF(G16=Nominal,"","Real ")&amp;G16&amp;" ("&amp;H16&amp;")"</f>
        <v>Real 2020 (End Period) to Real 2021 (End Period)</v>
      </c>
      <c r="E16" s="12">
        <v>2020</v>
      </c>
      <c r="F16" s="12" t="s">
        <v>107</v>
      </c>
      <c r="G16" s="12">
        <v>2021</v>
      </c>
      <c r="H16" s="12" t="s">
        <v>107</v>
      </c>
      <c r="I16" s="4"/>
      <c r="J16" s="24" cm="1">
        <f t="array" ref="J16">IFERROR(IF($G16=Nominal,J$11,INDEX($J$11:$Z$11,,MATCH($G16,$J$9:$Z$9,0)))
/IF($E16=Nominal,J$11,INDEX($J$11:$Z$11,,MATCH($E16,$J$9:$Z$9,0)))
*IF($H16=Mid_Period,1/(1+IF($G16=Nominal,J$10,INDEX($J$10:$Z$10,,MATCH($G16,$J$9:$Z$9,0))))^INDEX(Timing_Adj,MATCH($H16,Cash_Timing,0)),1)
*IF($F16=Mid_Period,(1+IF($E16=Nominal,J$10,INDEX($J$10:$Z$10,,MATCH($E16,$J$9:$Z$9,0))))^INDEX(Timing_Adj,MATCH($F16,Cash_Timing,0)),1),"N/A")</f>
        <v>1.0384615384615383</v>
      </c>
      <c r="K16" s="24" cm="1">
        <f t="array" ref="K16">IFERROR(IF($G16=Nominal,K$11,INDEX($J$11:$Z$11,,MATCH($G16,$J$9:$Z$9,0)))
/IF($E16=Nominal,K$11,INDEX($J$11:$Z$11,,MATCH($E16,$J$9:$Z$9,0)))
*IF($H16=Mid_Period,1/(1+IF($G16=Nominal,K$10,INDEX($J$10:$Z$10,,MATCH($G16,$J$9:$Z$9,0))))^INDEX(Timing_Adj,MATCH($H16,Cash_Timing,0)),1)
*IF($F16=Mid_Period,(1+IF($E16=Nominal,K$10,INDEX($J$10:$Z$10,,MATCH($E16,$J$9:$Z$9,0))))^INDEX(Timing_Adj,MATCH($F16,Cash_Timing,0)),1),"N/A")</f>
        <v>1.0384615384615383</v>
      </c>
      <c r="L16" s="24" cm="1">
        <f t="array" ref="L16">IFERROR(IF($G16=Nominal,L$11,INDEX($J$11:$Z$11,,MATCH($G16,$J$9:$Z$9,0)))
/IF($E16=Nominal,L$11,INDEX($J$11:$Z$11,,MATCH($E16,$J$9:$Z$9,0)))
*IF($H16=Mid_Period,1/(1+IF($G16=Nominal,L$10,INDEX($J$10:$Z$10,,MATCH($G16,$J$9:$Z$9,0))))^INDEX(Timing_Adj,MATCH($H16,Cash_Timing,0)),1)
*IF($F16=Mid_Period,(1+IF($E16=Nominal,L$10,INDEX($J$10:$Z$10,,MATCH($E16,$J$9:$Z$9,0))))^INDEX(Timing_Adj,MATCH($F16,Cash_Timing,0)),1),"N/A")</f>
        <v>1.0384615384615383</v>
      </c>
      <c r="M16" s="24" cm="1">
        <f t="array" ref="M16">IFERROR(IF($G16=Nominal,M$11,INDEX($J$11:$Z$11,,MATCH($G16,$J$9:$Z$9,0)))
/IF($E16=Nominal,M$11,INDEX($J$11:$Z$11,,MATCH($E16,$J$9:$Z$9,0)))
*IF($H16=Mid_Period,1/(1+IF($G16=Nominal,M$10,INDEX($J$10:$Z$10,,MATCH($G16,$J$9:$Z$9,0))))^INDEX(Timing_Adj,MATCH($H16,Cash_Timing,0)),1)
*IF($F16=Mid_Period,(1+IF($E16=Nominal,M$10,INDEX($J$10:$Z$10,,MATCH($E16,$J$9:$Z$9,0))))^INDEX(Timing_Adj,MATCH($F16,Cash_Timing,0)),1),"N/A")</f>
        <v>1.0384615384615383</v>
      </c>
      <c r="N16" s="24" cm="1">
        <f t="array" ref="N16">IFERROR(IF($G16=Nominal,N$11,INDEX($J$11:$Z$11,,MATCH($G16,$J$9:$Z$9,0)))
/IF($E16=Nominal,N$11,INDEX($J$11:$Z$11,,MATCH($E16,$J$9:$Z$9,0)))
*IF($H16=Mid_Period,1/(1+IF($G16=Nominal,N$10,INDEX($J$10:$Z$10,,MATCH($G16,$J$9:$Z$9,0))))^INDEX(Timing_Adj,MATCH($H16,Cash_Timing,0)),1)
*IF($F16=Mid_Period,(1+IF($E16=Nominal,N$10,INDEX($J$10:$Z$10,,MATCH($E16,$J$9:$Z$9,0))))^INDEX(Timing_Adj,MATCH($F16,Cash_Timing,0)),1),"N/A")</f>
        <v>1.0384615384615383</v>
      </c>
      <c r="O16" s="24" cm="1">
        <f t="array" ref="O16">IFERROR(IF($G16=Nominal,O$11,INDEX($J$11:$Z$11,,MATCH($G16,$J$9:$Z$9,0)))
/IF($E16=Nominal,O$11,INDEX($J$11:$Z$11,,MATCH($E16,$J$9:$Z$9,0)))
*IF($H16=Mid_Period,1/(1+IF($G16=Nominal,O$10,INDEX($J$10:$Z$10,,MATCH($G16,$J$9:$Z$9,0))))^INDEX(Timing_Adj,MATCH($H16,Cash_Timing,0)),1)
*IF($F16=Mid_Period,(1+IF($E16=Nominal,O$10,INDEX($J$10:$Z$10,,MATCH($E16,$J$9:$Z$9,0))))^INDEX(Timing_Adj,MATCH($F16,Cash_Timing,0)),1),"N/A")</f>
        <v>1.0384615384615383</v>
      </c>
      <c r="P16" s="24" cm="1">
        <f t="array" ref="P16">IFERROR(IF($G16=Nominal,P$11,INDEX($J$11:$Z$11,,MATCH($G16,$J$9:$Z$9,0)))
/IF($E16=Nominal,P$11,INDEX($J$11:$Z$11,,MATCH($E16,$J$9:$Z$9,0)))
*IF($H16=Mid_Period,1/(1+IF($G16=Nominal,P$10,INDEX($J$10:$Z$10,,MATCH($G16,$J$9:$Z$9,0))))^INDEX(Timing_Adj,MATCH($H16,Cash_Timing,0)),1)
*IF($F16=Mid_Period,(1+IF($E16=Nominal,P$10,INDEX($J$10:$Z$10,,MATCH($E16,$J$9:$Z$9,0))))^INDEX(Timing_Adj,MATCH($F16,Cash_Timing,0)),1),"N/A")</f>
        <v>1.0384615384615383</v>
      </c>
      <c r="Q16" s="24" cm="1">
        <f t="array" ref="Q16">IFERROR(IF($G16=Nominal,Q$11,INDEX($J$11:$Z$11,,MATCH($G16,$J$9:$Z$9,0)))
/IF($E16=Nominal,Q$11,INDEX($J$11:$Z$11,,MATCH($E16,$J$9:$Z$9,0)))
*IF($H16=Mid_Period,1/(1+IF($G16=Nominal,Q$10,INDEX($J$10:$Z$10,,MATCH($G16,$J$9:$Z$9,0))))^INDEX(Timing_Adj,MATCH($H16,Cash_Timing,0)),1)
*IF($F16=Mid_Period,(1+IF($E16=Nominal,Q$10,INDEX($J$10:$Z$10,,MATCH($E16,$J$9:$Z$9,0))))^INDEX(Timing_Adj,MATCH($F16,Cash_Timing,0)),1),"N/A")</f>
        <v>1.0384615384615383</v>
      </c>
      <c r="R16" s="24" cm="1">
        <f t="array" ref="R16">IFERROR(IF($G16=Nominal,R$11,INDEX($J$11:$Z$11,,MATCH($G16,$J$9:$Z$9,0)))
/IF($E16=Nominal,R$11,INDEX($J$11:$Z$11,,MATCH($E16,$J$9:$Z$9,0)))
*IF($H16=Mid_Period,1/(1+IF($G16=Nominal,R$10,INDEX($J$10:$Z$10,,MATCH($G16,$J$9:$Z$9,0))))^INDEX(Timing_Adj,MATCH($H16,Cash_Timing,0)),1)
*IF($F16=Mid_Period,(1+IF($E16=Nominal,R$10,INDEX($J$10:$Z$10,,MATCH($E16,$J$9:$Z$9,0))))^INDEX(Timing_Adj,MATCH($F16,Cash_Timing,0)),1),"N/A")</f>
        <v>1.0384615384615383</v>
      </c>
      <c r="S16" s="24" cm="1">
        <f t="array" ref="S16">IFERROR(IF($G16=Nominal,S$11,INDEX($J$11:$Z$11,,MATCH($G16,$J$9:$Z$9,0)))
/IF($E16=Nominal,S$11,INDEX($J$11:$Z$11,,MATCH($E16,$J$9:$Z$9,0)))
*IF($H16=Mid_Period,1/(1+IF($G16=Nominal,S$10,INDEX($J$10:$Z$10,,MATCH($G16,$J$9:$Z$9,0))))^INDEX(Timing_Adj,MATCH($H16,Cash_Timing,0)),1)
*IF($F16=Mid_Period,(1+IF($E16=Nominal,S$10,INDEX($J$10:$Z$10,,MATCH($E16,$J$9:$Z$9,0))))^INDEX(Timing_Adj,MATCH($F16,Cash_Timing,0)),1),"N/A")</f>
        <v>1.0384615384615383</v>
      </c>
      <c r="T16" s="24" cm="1">
        <f t="array" ref="T16">IFERROR(IF($G16=Nominal,T$11,INDEX($J$11:$Z$11,,MATCH($G16,$J$9:$Z$9,0)))
/IF($E16=Nominal,T$11,INDEX($J$11:$Z$11,,MATCH($E16,$J$9:$Z$9,0)))
*IF($H16=Mid_Period,1/(1+IF($G16=Nominal,T$10,INDEX($J$10:$Z$10,,MATCH($G16,$J$9:$Z$9,0))))^INDEX(Timing_Adj,MATCH($H16,Cash_Timing,0)),1)
*IF($F16=Mid_Period,(1+IF($E16=Nominal,T$10,INDEX($J$10:$Z$10,,MATCH($E16,$J$9:$Z$9,0))))^INDEX(Timing_Adj,MATCH($F16,Cash_Timing,0)),1),"N/A")</f>
        <v>1.0384615384615383</v>
      </c>
      <c r="U16" s="24" cm="1">
        <f t="array" ref="U16">IFERROR(IF($G16=Nominal,U$11,INDEX($J$11:$Z$11,,MATCH($G16,$J$9:$Z$9,0)))
/IF($E16=Nominal,U$11,INDEX($J$11:$Z$11,,MATCH($E16,$J$9:$Z$9,0)))
*IF($H16=Mid_Period,1/(1+IF($G16=Nominal,U$10,INDEX($J$10:$Z$10,,MATCH($G16,$J$9:$Z$9,0))))^INDEX(Timing_Adj,MATCH($H16,Cash_Timing,0)),1)
*IF($F16=Mid_Period,(1+IF($E16=Nominal,U$10,INDEX($J$10:$Z$10,,MATCH($E16,$J$9:$Z$9,0))))^INDEX(Timing_Adj,MATCH($F16,Cash_Timing,0)),1),"N/A")</f>
        <v>1.0384615384615383</v>
      </c>
      <c r="V16" s="24" cm="1">
        <f t="array" ref="V16">IFERROR(IF($G16=Nominal,V$11,INDEX($J$11:$Z$11,,MATCH($G16,$J$9:$Z$9,0)))
/IF($E16=Nominal,V$11,INDEX($J$11:$Z$11,,MATCH($E16,$J$9:$Z$9,0)))
*IF($H16=Mid_Period,1/(1+IF($G16=Nominal,V$10,INDEX($J$10:$Z$10,,MATCH($G16,$J$9:$Z$9,0))))^INDEX(Timing_Adj,MATCH($H16,Cash_Timing,0)),1)
*IF($F16=Mid_Period,(1+IF($E16=Nominal,V$10,INDEX($J$10:$Z$10,,MATCH($E16,$J$9:$Z$9,0))))^INDEX(Timing_Adj,MATCH($F16,Cash_Timing,0)),1),"N/A")</f>
        <v>1.0384615384615383</v>
      </c>
      <c r="W16" s="24" cm="1">
        <f t="array" ref="W16">IFERROR(IF($G16=Nominal,W$11,INDEX($J$11:$Z$11,,MATCH($G16,$J$9:$Z$9,0)))
/IF($E16=Nominal,W$11,INDEX($J$11:$Z$11,,MATCH($E16,$J$9:$Z$9,0)))
*IF($H16=Mid_Period,1/(1+IF($G16=Nominal,W$10,INDEX($J$10:$Z$10,,MATCH($G16,$J$9:$Z$9,0))))^INDEX(Timing_Adj,MATCH($H16,Cash_Timing,0)),1)
*IF($F16=Mid_Period,(1+IF($E16=Nominal,W$10,INDEX($J$10:$Z$10,,MATCH($E16,$J$9:$Z$9,0))))^INDEX(Timing_Adj,MATCH($F16,Cash_Timing,0)),1),"N/A")</f>
        <v>1.0384615384615383</v>
      </c>
      <c r="X16" s="24" cm="1">
        <f t="array" ref="X16">IFERROR(IF($G16=Nominal,X$11,INDEX($J$11:$Z$11,,MATCH($G16,$J$9:$Z$9,0)))
/IF($E16=Nominal,X$11,INDEX($J$11:$Z$11,,MATCH($E16,$J$9:$Z$9,0)))
*IF($H16=Mid_Period,1/(1+IF($G16=Nominal,X$10,INDEX($J$10:$Z$10,,MATCH($G16,$J$9:$Z$9,0))))^INDEX(Timing_Adj,MATCH($H16,Cash_Timing,0)),1)
*IF($F16=Mid_Period,(1+IF($E16=Nominal,X$10,INDEX($J$10:$Z$10,,MATCH($E16,$J$9:$Z$9,0))))^INDEX(Timing_Adj,MATCH($F16,Cash_Timing,0)),1),"N/A")</f>
        <v>1.0384615384615383</v>
      </c>
      <c r="Y16" s="24" cm="1">
        <f t="array" ref="Y16">IFERROR(IF($G16=Nominal,Y$11,INDEX($J$11:$Z$11,,MATCH($G16,$J$9:$Z$9,0)))
/IF($E16=Nominal,Y$11,INDEX($J$11:$Z$11,,MATCH($E16,$J$9:$Z$9,0)))
*IF($H16=Mid_Period,1/(1+IF($G16=Nominal,Y$10,INDEX($J$10:$Z$10,,MATCH($G16,$J$9:$Z$9,0))))^INDEX(Timing_Adj,MATCH($H16,Cash_Timing,0)),1)
*IF($F16=Mid_Period,(1+IF($E16=Nominal,Y$10,INDEX($J$10:$Z$10,,MATCH($E16,$J$9:$Z$9,0))))^INDEX(Timing_Adj,MATCH($F16,Cash_Timing,0)),1),"N/A")</f>
        <v>1.0384615384615383</v>
      </c>
      <c r="Z16" s="24" cm="1">
        <f t="array" ref="Z16">IFERROR(IF($G16=Nominal,Z$11,INDEX($J$11:$Z$11,,MATCH($G16,$J$9:$Z$9,0)))
/IF($E16=Nominal,Z$11,INDEX($J$11:$Z$11,,MATCH($E16,$J$9:$Z$9,0)))
*IF($H16=Mid_Period,1/(1+IF($G16=Nominal,Z$10,INDEX($J$10:$Z$10,,MATCH($G16,$J$9:$Z$9,0))))^INDEX(Timing_Adj,MATCH($H16,Cash_Timing,0)),1)
*IF($F16=Mid_Period,(1+IF($E16=Nominal,Z$10,INDEX($J$10:$Z$10,,MATCH($E16,$J$9:$Z$9,0))))^INDEX(Timing_Adj,MATCH($F16,Cash_Timing,0)),1),"N/A")</f>
        <v>1.0384615384615383</v>
      </c>
    </row>
    <row r="17" spans="1:26" s="1" customFormat="1" x14ac:dyDescent="0.2">
      <c r="A17" s="17"/>
      <c r="C17" s="2"/>
      <c r="D17" s="72" t="str">
        <f>IF(E17=Nominal,"","Real ")&amp;E17&amp;" ("&amp;F17&amp;") to "
&amp;IF(G17=Nominal,"","Real ")&amp;G17&amp;" ("&amp;H17&amp;")"</f>
        <v>Real 2026 (End Period) to Real 2021 (End Period)</v>
      </c>
      <c r="E17" s="12">
        <v>2026</v>
      </c>
      <c r="F17" s="12" t="s">
        <v>107</v>
      </c>
      <c r="G17" s="12">
        <v>2021</v>
      </c>
      <c r="H17" s="12" t="s">
        <v>107</v>
      </c>
      <c r="I17" s="4"/>
      <c r="J17" s="24" cm="1">
        <f t="array" ref="J17">IFERROR(IF($G17=Nominal,J$11,INDEX($J$11:$Z$11,,MATCH($G17,$J$9:$Z$9,0)))
/IF($E17=Nominal,J$11,INDEX($J$11:$Z$11,,MATCH($E17,$J$9:$Z$9,0)))
*IF($H17=Mid_Period,1/(1+IF($G17=Nominal,J$10,INDEX($J$10:$Z$10,,MATCH($G17,$J$9:$Z$9,0))))^INDEX(Timing_Adj,MATCH($H17,Cash_Timing,0)),1)
*IF($F17=Mid_Period,(1+IF($E17=Nominal,J$10,INDEX($J$10:$Z$10,,MATCH($E17,$J$9:$Z$9,0))))^INDEX(Timing_Adj,MATCH($F17,Cash_Timing,0)),1),"N/A")</f>
        <v>0.88775248972259946</v>
      </c>
      <c r="K17" s="24" cm="1">
        <f t="array" ref="K17">IFERROR(IF($G17=Nominal,K$11,INDEX($J$11:$Z$11,,MATCH($G17,$J$9:$Z$9,0)))
/IF($E17=Nominal,K$11,INDEX($J$11:$Z$11,,MATCH($E17,$J$9:$Z$9,0)))
*IF($H17=Mid_Period,1/(1+IF($G17=Nominal,K$10,INDEX($J$10:$Z$10,,MATCH($G17,$J$9:$Z$9,0))))^INDEX(Timing_Adj,MATCH($H17,Cash_Timing,0)),1)
*IF($F17=Mid_Period,(1+IF($E17=Nominal,K$10,INDEX($J$10:$Z$10,,MATCH($E17,$J$9:$Z$9,0))))^INDEX(Timing_Adj,MATCH($F17,Cash_Timing,0)),1),"N/A")</f>
        <v>0.88775248972259946</v>
      </c>
      <c r="L17" s="24" cm="1">
        <f t="array" ref="L17">IFERROR(IF($G17=Nominal,L$11,INDEX($J$11:$Z$11,,MATCH($G17,$J$9:$Z$9,0)))
/IF($E17=Nominal,L$11,INDEX($J$11:$Z$11,,MATCH($E17,$J$9:$Z$9,0)))
*IF($H17=Mid_Period,1/(1+IF($G17=Nominal,L$10,INDEX($J$10:$Z$10,,MATCH($G17,$J$9:$Z$9,0))))^INDEX(Timing_Adj,MATCH($H17,Cash_Timing,0)),1)
*IF($F17=Mid_Period,(1+IF($E17=Nominal,L$10,INDEX($J$10:$Z$10,,MATCH($E17,$J$9:$Z$9,0))))^INDEX(Timing_Adj,MATCH($F17,Cash_Timing,0)),1),"N/A")</f>
        <v>0.88775248972259946</v>
      </c>
      <c r="M17" s="24" cm="1">
        <f t="array" ref="M17">IFERROR(IF($G17=Nominal,M$11,INDEX($J$11:$Z$11,,MATCH($G17,$J$9:$Z$9,0)))
/IF($E17=Nominal,M$11,INDEX($J$11:$Z$11,,MATCH($E17,$J$9:$Z$9,0)))
*IF($H17=Mid_Period,1/(1+IF($G17=Nominal,M$10,INDEX($J$10:$Z$10,,MATCH($G17,$J$9:$Z$9,0))))^INDEX(Timing_Adj,MATCH($H17,Cash_Timing,0)),1)
*IF($F17=Mid_Period,(1+IF($E17=Nominal,M$10,INDEX($J$10:$Z$10,,MATCH($E17,$J$9:$Z$9,0))))^INDEX(Timing_Adj,MATCH($F17,Cash_Timing,0)),1),"N/A")</f>
        <v>0.88775248972259946</v>
      </c>
      <c r="N17" s="24" cm="1">
        <f t="array" ref="N17">IFERROR(IF($G17=Nominal,N$11,INDEX($J$11:$Z$11,,MATCH($G17,$J$9:$Z$9,0)))
/IF($E17=Nominal,N$11,INDEX($J$11:$Z$11,,MATCH($E17,$J$9:$Z$9,0)))
*IF($H17=Mid_Period,1/(1+IF($G17=Nominal,N$10,INDEX($J$10:$Z$10,,MATCH($G17,$J$9:$Z$9,0))))^INDEX(Timing_Adj,MATCH($H17,Cash_Timing,0)),1)
*IF($F17=Mid_Period,(1+IF($E17=Nominal,N$10,INDEX($J$10:$Z$10,,MATCH($E17,$J$9:$Z$9,0))))^INDEX(Timing_Adj,MATCH($F17,Cash_Timing,0)),1),"N/A")</f>
        <v>0.88775248972259946</v>
      </c>
      <c r="O17" s="24" cm="1">
        <f t="array" ref="O17">IFERROR(IF($G17=Nominal,O$11,INDEX($J$11:$Z$11,,MATCH($G17,$J$9:$Z$9,0)))
/IF($E17=Nominal,O$11,INDEX($J$11:$Z$11,,MATCH($E17,$J$9:$Z$9,0)))
*IF($H17=Mid_Period,1/(1+IF($G17=Nominal,O$10,INDEX($J$10:$Z$10,,MATCH($G17,$J$9:$Z$9,0))))^INDEX(Timing_Adj,MATCH($H17,Cash_Timing,0)),1)
*IF($F17=Mid_Period,(1+IF($E17=Nominal,O$10,INDEX($J$10:$Z$10,,MATCH($E17,$J$9:$Z$9,0))))^INDEX(Timing_Adj,MATCH($F17,Cash_Timing,0)),1),"N/A")</f>
        <v>0.88775248972259946</v>
      </c>
      <c r="P17" s="24" cm="1">
        <f t="array" ref="P17">IFERROR(IF($G17=Nominal,P$11,INDEX($J$11:$Z$11,,MATCH($G17,$J$9:$Z$9,0)))
/IF($E17=Nominal,P$11,INDEX($J$11:$Z$11,,MATCH($E17,$J$9:$Z$9,0)))
*IF($H17=Mid_Period,1/(1+IF($G17=Nominal,P$10,INDEX($J$10:$Z$10,,MATCH($G17,$J$9:$Z$9,0))))^INDEX(Timing_Adj,MATCH($H17,Cash_Timing,0)),1)
*IF($F17=Mid_Period,(1+IF($E17=Nominal,P$10,INDEX($J$10:$Z$10,,MATCH($E17,$J$9:$Z$9,0))))^INDEX(Timing_Adj,MATCH($F17,Cash_Timing,0)),1),"N/A")</f>
        <v>0.88775248972259946</v>
      </c>
      <c r="Q17" s="24" cm="1">
        <f t="array" ref="Q17">IFERROR(IF($G17=Nominal,Q$11,INDEX($J$11:$Z$11,,MATCH($G17,$J$9:$Z$9,0)))
/IF($E17=Nominal,Q$11,INDEX($J$11:$Z$11,,MATCH($E17,$J$9:$Z$9,0)))
*IF($H17=Mid_Period,1/(1+IF($G17=Nominal,Q$10,INDEX($J$10:$Z$10,,MATCH($G17,$J$9:$Z$9,0))))^INDEX(Timing_Adj,MATCH($H17,Cash_Timing,0)),1)
*IF($F17=Mid_Period,(1+IF($E17=Nominal,Q$10,INDEX($J$10:$Z$10,,MATCH($E17,$J$9:$Z$9,0))))^INDEX(Timing_Adj,MATCH($F17,Cash_Timing,0)),1),"N/A")</f>
        <v>0.88775248972259946</v>
      </c>
      <c r="R17" s="24" cm="1">
        <f t="array" ref="R17">IFERROR(IF($G17=Nominal,R$11,INDEX($J$11:$Z$11,,MATCH($G17,$J$9:$Z$9,0)))
/IF($E17=Nominal,R$11,INDEX($J$11:$Z$11,,MATCH($E17,$J$9:$Z$9,0)))
*IF($H17=Mid_Period,1/(1+IF($G17=Nominal,R$10,INDEX($J$10:$Z$10,,MATCH($G17,$J$9:$Z$9,0))))^INDEX(Timing_Adj,MATCH($H17,Cash_Timing,0)),1)
*IF($F17=Mid_Period,(1+IF($E17=Nominal,R$10,INDEX($J$10:$Z$10,,MATCH($E17,$J$9:$Z$9,0))))^INDEX(Timing_Adj,MATCH($F17,Cash_Timing,0)),1),"N/A")</f>
        <v>0.88775248972259946</v>
      </c>
      <c r="S17" s="24" cm="1">
        <f t="array" ref="S17">IFERROR(IF($G17=Nominal,S$11,INDEX($J$11:$Z$11,,MATCH($G17,$J$9:$Z$9,0)))
/IF($E17=Nominal,S$11,INDEX($J$11:$Z$11,,MATCH($E17,$J$9:$Z$9,0)))
*IF($H17=Mid_Period,1/(1+IF($G17=Nominal,S$10,INDEX($J$10:$Z$10,,MATCH($G17,$J$9:$Z$9,0))))^INDEX(Timing_Adj,MATCH($H17,Cash_Timing,0)),1)
*IF($F17=Mid_Period,(1+IF($E17=Nominal,S$10,INDEX($J$10:$Z$10,,MATCH($E17,$J$9:$Z$9,0))))^INDEX(Timing_Adj,MATCH($F17,Cash_Timing,0)),1),"N/A")</f>
        <v>0.88775248972259946</v>
      </c>
      <c r="T17" s="24" cm="1">
        <f t="array" ref="T17">IFERROR(IF($G17=Nominal,T$11,INDEX($J$11:$Z$11,,MATCH($G17,$J$9:$Z$9,0)))
/IF($E17=Nominal,T$11,INDEX($J$11:$Z$11,,MATCH($E17,$J$9:$Z$9,0)))
*IF($H17=Mid_Period,1/(1+IF($G17=Nominal,T$10,INDEX($J$10:$Z$10,,MATCH($G17,$J$9:$Z$9,0))))^INDEX(Timing_Adj,MATCH($H17,Cash_Timing,0)),1)
*IF($F17=Mid_Period,(1+IF($E17=Nominal,T$10,INDEX($J$10:$Z$10,,MATCH($E17,$J$9:$Z$9,0))))^INDEX(Timing_Adj,MATCH($F17,Cash_Timing,0)),1),"N/A")</f>
        <v>0.88775248972259946</v>
      </c>
      <c r="U17" s="24" cm="1">
        <f t="array" ref="U17">IFERROR(IF($G17=Nominal,U$11,INDEX($J$11:$Z$11,,MATCH($G17,$J$9:$Z$9,0)))
/IF($E17=Nominal,U$11,INDEX($J$11:$Z$11,,MATCH($E17,$J$9:$Z$9,0)))
*IF($H17=Mid_Period,1/(1+IF($G17=Nominal,U$10,INDEX($J$10:$Z$10,,MATCH($G17,$J$9:$Z$9,0))))^INDEX(Timing_Adj,MATCH($H17,Cash_Timing,0)),1)
*IF($F17=Mid_Period,(1+IF($E17=Nominal,U$10,INDEX($J$10:$Z$10,,MATCH($E17,$J$9:$Z$9,0))))^INDEX(Timing_Adj,MATCH($F17,Cash_Timing,0)),1),"N/A")</f>
        <v>0.88775248972259946</v>
      </c>
      <c r="V17" s="24" cm="1">
        <f t="array" ref="V17">IFERROR(IF($G17=Nominal,V$11,INDEX($J$11:$Z$11,,MATCH($G17,$J$9:$Z$9,0)))
/IF($E17=Nominal,V$11,INDEX($J$11:$Z$11,,MATCH($E17,$J$9:$Z$9,0)))
*IF($H17=Mid_Period,1/(1+IF($G17=Nominal,V$10,INDEX($J$10:$Z$10,,MATCH($G17,$J$9:$Z$9,0))))^INDEX(Timing_Adj,MATCH($H17,Cash_Timing,0)),1)
*IF($F17=Mid_Period,(1+IF($E17=Nominal,V$10,INDEX($J$10:$Z$10,,MATCH($E17,$J$9:$Z$9,0))))^INDEX(Timing_Adj,MATCH($F17,Cash_Timing,0)),1),"N/A")</f>
        <v>0.88775248972259946</v>
      </c>
      <c r="W17" s="24" cm="1">
        <f t="array" ref="W17">IFERROR(IF($G17=Nominal,W$11,INDEX($J$11:$Z$11,,MATCH($G17,$J$9:$Z$9,0)))
/IF($E17=Nominal,W$11,INDEX($J$11:$Z$11,,MATCH($E17,$J$9:$Z$9,0)))
*IF($H17=Mid_Period,1/(1+IF($G17=Nominal,W$10,INDEX($J$10:$Z$10,,MATCH($G17,$J$9:$Z$9,0))))^INDEX(Timing_Adj,MATCH($H17,Cash_Timing,0)),1)
*IF($F17=Mid_Period,(1+IF($E17=Nominal,W$10,INDEX($J$10:$Z$10,,MATCH($E17,$J$9:$Z$9,0))))^INDEX(Timing_Adj,MATCH($F17,Cash_Timing,0)),1),"N/A")</f>
        <v>0.88775248972259946</v>
      </c>
      <c r="X17" s="24" cm="1">
        <f t="array" ref="X17">IFERROR(IF($G17=Nominal,X$11,INDEX($J$11:$Z$11,,MATCH($G17,$J$9:$Z$9,0)))
/IF($E17=Nominal,X$11,INDEX($J$11:$Z$11,,MATCH($E17,$J$9:$Z$9,0)))
*IF($H17=Mid_Period,1/(1+IF($G17=Nominal,X$10,INDEX($J$10:$Z$10,,MATCH($G17,$J$9:$Z$9,0))))^INDEX(Timing_Adj,MATCH($H17,Cash_Timing,0)),1)
*IF($F17=Mid_Period,(1+IF($E17=Nominal,X$10,INDEX($J$10:$Z$10,,MATCH($E17,$J$9:$Z$9,0))))^INDEX(Timing_Adj,MATCH($F17,Cash_Timing,0)),1),"N/A")</f>
        <v>0.88775248972259946</v>
      </c>
      <c r="Y17" s="24" cm="1">
        <f t="array" ref="Y17">IFERROR(IF($G17=Nominal,Y$11,INDEX($J$11:$Z$11,,MATCH($G17,$J$9:$Z$9,0)))
/IF($E17=Nominal,Y$11,INDEX($J$11:$Z$11,,MATCH($E17,$J$9:$Z$9,0)))
*IF($H17=Mid_Period,1/(1+IF($G17=Nominal,Y$10,INDEX($J$10:$Z$10,,MATCH($G17,$J$9:$Z$9,0))))^INDEX(Timing_Adj,MATCH($H17,Cash_Timing,0)),1)
*IF($F17=Mid_Period,(1+IF($E17=Nominal,Y$10,INDEX($J$10:$Z$10,,MATCH($E17,$J$9:$Z$9,0))))^INDEX(Timing_Adj,MATCH($F17,Cash_Timing,0)),1),"N/A")</f>
        <v>0.88775248972259946</v>
      </c>
      <c r="Z17" s="24" cm="1">
        <f t="array" ref="Z17">IFERROR(IF($G17=Nominal,Z$11,INDEX($J$11:$Z$11,,MATCH($G17,$J$9:$Z$9,0)))
/IF($E17=Nominal,Z$11,INDEX($J$11:$Z$11,,MATCH($E17,$J$9:$Z$9,0)))
*IF($H17=Mid_Period,1/(1+IF($G17=Nominal,Z$10,INDEX($J$10:$Z$10,,MATCH($G17,$J$9:$Z$9,0))))^INDEX(Timing_Adj,MATCH($H17,Cash_Timing,0)),1)
*IF($F17=Mid_Period,(1+IF($E17=Nominal,Z$10,INDEX($J$10:$Z$10,,MATCH($E17,$J$9:$Z$9,0))))^INDEX(Timing_Adj,MATCH($F17,Cash_Timing,0)),1),"N/A")</f>
        <v>0.88775248972259946</v>
      </c>
    </row>
    <row r="18" spans="1:26" s="1" customFormat="1" x14ac:dyDescent="0.2">
      <c r="A18" s="17"/>
      <c r="B18" s="2"/>
      <c r="C18" s="2"/>
      <c r="D18" s="10" t="str">
        <f>IF(E18=Nominal,"","Real ")&amp;E18&amp;" ("&amp;F18&amp;") to "
&amp;IF(G18=Nominal,"","Real ")&amp;G18&amp;" ("&amp;H18&amp;")"</f>
        <v>Nominal (Mid Period) to Real 2023 (End Period)</v>
      </c>
      <c r="E18" s="12" t="s">
        <v>108</v>
      </c>
      <c r="F18" s="12" t="s">
        <v>209</v>
      </c>
      <c r="G18" s="12">
        <v>2023</v>
      </c>
      <c r="H18" s="12" t="s">
        <v>107</v>
      </c>
      <c r="I18" s="4"/>
      <c r="J18" s="24" cm="1">
        <f t="array" ref="J18">IFERROR(IF($G18=Nominal,J$11,INDEX($J$11:$Z$11,,MATCH($G18,$J$9:$Z$9,0)))
/IF($E18=Nominal,J$11,INDEX($J$11:$Z$11,,MATCH($E18,$J$9:$Z$9,0)))
*IF($H18=Mid_Period,1/(1+IF($G18=Nominal,J$10,INDEX($J$10:$Z$10,,MATCH($G18,$J$9:$Z$9,0))))^INDEX(Timing_Adj,MATCH($H18,Cash_Timing,0)),1)
*IF($F18=Mid_Period,(1+IF($E18=Nominal,J$10,INDEX($J$10:$Z$10,,MATCH($E18,$J$9:$Z$9,0))))^INDEX(Timing_Adj,MATCH($F18,Cash_Timing,0)),1),"N/A")</f>
        <v>1.2506589500790404</v>
      </c>
      <c r="K18" s="24" cm="1">
        <f t="array" ref="K18">IFERROR(IF($G18=Nominal,K$11,INDEX($J$11:$Z$11,,MATCH($G18,$J$9:$Z$9,0)))
/IF($E18=Nominal,K$11,INDEX($J$11:$Z$11,,MATCH($E18,$J$9:$Z$9,0)))
*IF($H18=Mid_Period,1/(1+IF($G18=Nominal,K$10,INDEX($J$10:$Z$10,,MATCH($G18,$J$9:$Z$9,0))))^INDEX(Timing_Adj,MATCH($H18,Cash_Timing,0)),1)
*IF($F18=Mid_Period,(1+IF($E18=Nominal,K$10,INDEX($J$10:$Z$10,,MATCH($E18,$J$9:$Z$9,0))))^INDEX(Timing_Adj,MATCH($F18,Cash_Timing,0)),1),"N/A")</f>
        <v>1.2285651001034197</v>
      </c>
      <c r="L18" s="24" cm="1">
        <f t="array" ref="L18">IFERROR(IF($G18=Nominal,L$11,INDEX($J$11:$Z$11,,MATCH($G18,$J$9:$Z$9,0)))
/IF($E18=Nominal,L$11,INDEX($J$11:$Z$11,,MATCH($E18,$J$9:$Z$9,0)))
*IF($H18=Mid_Period,1/(1+IF($G18=Nominal,L$10,INDEX($J$10:$Z$10,,MATCH($G18,$J$9:$Z$9,0))))^INDEX(Timing_Adj,MATCH($H18,Cash_Timing,0)),1)
*IF($F18=Mid_Period,(1+IF($E18=Nominal,L$10,INDEX($J$10:$Z$10,,MATCH($E18,$J$9:$Z$9,0))))^INDEX(Timing_Adj,MATCH($F18,Cash_Timing,0)),1),"N/A")</f>
        <v>1.1962365023715551</v>
      </c>
      <c r="M18" s="24" cm="1">
        <f t="array" ref="M18">IFERROR(IF($G18=Nominal,M$11,INDEX($J$11:$Z$11,,MATCH($G18,$J$9:$Z$9,0)))
/IF($E18=Nominal,M$11,INDEX($J$11:$Z$11,,MATCH($E18,$J$9:$Z$9,0)))
*IF($H18=Mid_Period,1/(1+IF($G18=Nominal,M$10,INDEX($J$10:$Z$10,,MATCH($G18,$J$9:$Z$9,0))))^INDEX(Timing_Adj,MATCH($H18,Cash_Timing,0)),1)
*IF($F18=Mid_Period,(1+IF($E18=Nominal,M$10,INDEX($J$10:$Z$10,,MATCH($E18,$J$9:$Z$9,0))))^INDEX(Timing_Adj,MATCH($F18,Cash_Timing,0)),1),"N/A")</f>
        <v>1.1697939628383791</v>
      </c>
      <c r="N18" s="24" cm="1">
        <f t="array" ref="N18">IFERROR(IF($G18=Nominal,N$11,INDEX($J$11:$Z$11,,MATCH($G18,$J$9:$Z$9,0)))
/IF($E18=Nominal,N$11,INDEX($J$11:$Z$11,,MATCH($E18,$J$9:$Z$9,0)))
*IF($H18=Mid_Period,1/(1+IF($G18=Nominal,N$10,INDEX($J$10:$Z$10,,MATCH($G18,$J$9:$Z$9,0))))^INDEX(Timing_Adj,MATCH($H18,Cash_Timing,0)),1)
*IF($F18=Mid_Period,(1+IF($E18=Nominal,N$10,INDEX($J$10:$Z$10,,MATCH($E18,$J$9:$Z$9,0))))^INDEX(Timing_Adj,MATCH($F18,Cash_Timing,0)),1),"N/A")</f>
        <v>1.1551608007568337</v>
      </c>
      <c r="O18" s="24" cm="1">
        <f t="array" ref="O18">IFERROR(IF($G18=Nominal,O$11,INDEX($J$11:$Z$11,,MATCH($G18,$J$9:$Z$9,0)))
/IF($E18=Nominal,O$11,INDEX($J$11:$Z$11,,MATCH($E18,$J$9:$Z$9,0)))
*IF($H18=Mid_Period,1/(1+IF($G18=Nominal,O$10,INDEX($J$10:$Z$10,,MATCH($G18,$J$9:$Z$9,0))))^INDEX(Timing_Adj,MATCH($H18,Cash_Timing,0)),1)
*IF($F18=Mid_Period,(1+IF($E18=Nominal,O$10,INDEX($J$10:$Z$10,,MATCH($E18,$J$9:$Z$9,0))))^INDEX(Timing_Adj,MATCH($F18,Cash_Timing,0)),1),"N/A")</f>
        <v>1.1383422753066306</v>
      </c>
      <c r="P18" s="24" cm="1">
        <f t="array" ref="P18">IFERROR(IF($G18=Nominal,P$11,INDEX($J$11:$Z$11,,MATCH($G18,$J$9:$Z$9,0)))
/IF($E18=Nominal,P$11,INDEX($J$11:$Z$11,,MATCH($E18,$J$9:$Z$9,0)))
*IF($H18=Mid_Period,1/(1+IF($G18=Nominal,P$10,INDEX($J$10:$Z$10,,MATCH($G18,$J$9:$Z$9,0))))^INDEX(Timing_Adj,MATCH($H18,Cash_Timing,0)),1)
*IF($F18=Mid_Period,(1+IF($E18=Nominal,P$10,INDEX($J$10:$Z$10,,MATCH($E18,$J$9:$Z$9,0))))^INDEX(Timing_Adj,MATCH($F18,Cash_Timing,0)),1),"N/A")</f>
        <v>1.115959813651757</v>
      </c>
      <c r="Q18" s="24" cm="1">
        <f t="array" ref="Q18">IFERROR(IF($G18=Nominal,Q$11,INDEX($J$11:$Z$11,,MATCH($G18,$J$9:$Z$9,0)))
/IF($E18=Nominal,Q$11,INDEX($J$11:$Z$11,,MATCH($E18,$J$9:$Z$9,0)))
*IF($H18=Mid_Period,1/(1+IF($G18=Nominal,Q$10,INDEX($J$10:$Z$10,,MATCH($G18,$J$9:$Z$9,0))))^INDEX(Timing_Adj,MATCH($H18,Cash_Timing,0)),1)
*IF($F18=Mid_Period,(1+IF($E18=Nominal,Q$10,INDEX($J$10:$Z$10,,MATCH($E18,$J$9:$Z$9,0))))^INDEX(Timing_Adj,MATCH($F18,Cash_Timing,0)),1),"N/A")</f>
        <v>1.0958507825545694</v>
      </c>
      <c r="R18" s="24" cm="1">
        <f t="array" ref="R18">IFERROR(IF($G18=Nominal,R$11,INDEX($J$11:$Z$11,,MATCH($G18,$J$9:$Z$9,0)))
/IF($E18=Nominal,R$11,INDEX($J$11:$Z$11,,MATCH($E18,$J$9:$Z$9,0)))
*IF($H18=Mid_Period,1/(1+IF($G18=Nominal,R$10,INDEX($J$10:$Z$10,,MATCH($G18,$J$9:$Z$9,0))))^INDEX(Timing_Adj,MATCH($H18,Cash_Timing,0)),1)
*IF($F18=Mid_Period,(1+IF($E18=Nominal,R$10,INDEX($J$10:$Z$10,,MATCH($E18,$J$9:$Z$9,0))))^INDEX(Timing_Adj,MATCH($F18,Cash_Timing,0)),1),"N/A")</f>
        <v>1.0891247606830188</v>
      </c>
      <c r="S18" s="24" cm="1">
        <f t="array" ref="S18">IFERROR(IF($G18=Nominal,S$11,INDEX($J$11:$Z$11,,MATCH($G18,$J$9:$Z$9,0)))
/IF($E18=Nominal,S$11,INDEX($J$11:$Z$11,,MATCH($E18,$J$9:$Z$9,0)))
*IF($H18=Mid_Period,1/(1+IF($G18=Nominal,S$10,INDEX($J$10:$Z$10,,MATCH($G18,$J$9:$Z$9,0))))^INDEX(Timing_Adj,MATCH($H18,Cash_Timing,0)),1)
*IF($F18=Mid_Period,(1+IF($E18=Nominal,S$10,INDEX($J$10:$Z$10,,MATCH($E18,$J$9:$Z$9,0))))^INDEX(Timing_Adj,MATCH($F18,Cash_Timing,0)),1),"N/A")</f>
        <v>1.0706323340400321</v>
      </c>
      <c r="T18" s="24" cm="1">
        <f t="array" ref="T18">IFERROR(IF($G18=Nominal,T$11,INDEX($J$11:$Z$11,,MATCH($G18,$J$9:$Z$9,0)))
/IF($E18=Nominal,T$11,INDEX($J$11:$Z$11,,MATCH($E18,$J$9:$Z$9,0)))
*IF($H18=Mid_Period,1/(1+IF($G18=Nominal,T$10,INDEX($J$10:$Z$10,,MATCH($G18,$J$9:$Z$9,0))))^INDEX(Timing_Adj,MATCH($H18,Cash_Timing,0)),1)
*IF($F18=Mid_Period,(1+IF($E18=Nominal,T$10,INDEX($J$10:$Z$10,,MATCH($E18,$J$9:$Z$9,0))))^INDEX(Timing_Adj,MATCH($F18,Cash_Timing,0)),1),"N/A")</f>
        <v>1.0364640234349671</v>
      </c>
      <c r="U18" s="24" cm="1">
        <f t="array" ref="U18">IFERROR(IF($G18=Nominal,U$11,INDEX($J$11:$Z$11,,MATCH($G18,$J$9:$Z$9,0)))
/IF($E18=Nominal,U$11,INDEX($J$11:$Z$11,,MATCH($E18,$J$9:$Z$9,0)))
*IF($H18=Mid_Period,1/(1+IF($G18=Nominal,U$10,INDEX($J$10:$Z$10,,MATCH($G18,$J$9:$Z$9,0))))^INDEX(Timing_Adj,MATCH($H18,Cash_Timing,0)),1)
*IF($F18=Mid_Period,(1+IF($E18=Nominal,U$10,INDEX($J$10:$Z$10,,MATCH($E18,$J$9:$Z$9,0))))^INDEX(Timing_Adj,MATCH($F18,Cash_Timing,0)),1),"N/A")</f>
        <v>1.0111874208078342</v>
      </c>
      <c r="V18" s="24" cm="1">
        <f t="array" ref="V18">IFERROR(IF($G18=Nominal,V$11,INDEX($J$11:$Z$11,,MATCH($G18,$J$9:$Z$9,0)))
/IF($E18=Nominal,V$11,INDEX($J$11:$Z$11,,MATCH($E18,$J$9:$Z$9,0)))
*IF($H18=Mid_Period,1/(1+IF($G18=Nominal,V$10,INDEX($J$10:$Z$10,,MATCH($G18,$J$9:$Z$9,0))))^INDEX(Timing_Adj,MATCH($H18,Cash_Timing,0)),1)
*IF($F18=Mid_Period,(1+IF($E18=Nominal,V$10,INDEX($J$10:$Z$10,,MATCH($E18,$J$9:$Z$9,0))))^INDEX(Timing_Adj,MATCH($F18,Cash_Timing,0)),1),"N/A")</f>
        <v>0.98845334257001216</v>
      </c>
      <c r="W18" s="24" cm="1">
        <f t="array" ref="W18">IFERROR(IF($G18=Nominal,W$11,INDEX($J$11:$Z$11,,MATCH($G18,$J$9:$Z$9,0)))
/IF($E18=Nominal,W$11,INDEX($J$11:$Z$11,,MATCH($E18,$J$9:$Z$9,0)))
*IF($H18=Mid_Period,1/(1+IF($G18=Nominal,W$10,INDEX($J$10:$Z$10,,MATCH($G18,$J$9:$Z$9,0))))^INDEX(Timing_Adj,MATCH($H18,Cash_Timing,0)),1)
*IF($F18=Mid_Period,(1+IF($E18=Nominal,W$10,INDEX($J$10:$Z$10,,MATCH($E18,$J$9:$Z$9,0))))^INDEX(Timing_Adj,MATCH($F18,Cash_Timing,0)),1),"N/A")</f>
        <v>0.96575846414191224</v>
      </c>
      <c r="X18" s="24" cm="1">
        <f t="array" ref="X18">IFERROR(IF($G18=Nominal,X$11,INDEX($J$11:$Z$11,,MATCH($G18,$J$9:$Z$9,0)))
/IF($E18=Nominal,X$11,INDEX($J$11:$Z$11,,MATCH($E18,$J$9:$Z$9,0)))
*IF($H18=Mid_Period,1/(1+IF($G18=Nominal,X$10,INDEX($J$10:$Z$10,,MATCH($G18,$J$9:$Z$9,0))))^INDEX(Timing_Adj,MATCH($H18,Cash_Timing,0)),1)
*IF($F18=Mid_Period,(1+IF($E18=Nominal,X$10,INDEX($J$10:$Z$10,,MATCH($E18,$J$9:$Z$9,0))))^INDEX(Timing_Adj,MATCH($F18,Cash_Timing,0)),1),"N/A")</f>
        <v>0.94358465988563633</v>
      </c>
      <c r="Y18" s="24" cm="1">
        <f t="array" ref="Y18">IFERROR(IF($G18=Nominal,Y$11,INDEX($J$11:$Z$11,,MATCH($G18,$J$9:$Z$9,0)))
/IF($E18=Nominal,Y$11,INDEX($J$11:$Z$11,,MATCH($E18,$J$9:$Z$9,0)))
*IF($H18=Mid_Period,1/(1+IF($G18=Nominal,Y$10,INDEX($J$10:$Z$10,,MATCH($G18,$J$9:$Z$9,0))))^INDEX(Timing_Adj,MATCH($H18,Cash_Timing,0)),1)
*IF($F18=Mid_Period,(1+IF($E18=Nominal,Y$10,INDEX($J$10:$Z$10,,MATCH($E18,$J$9:$Z$9,0))))^INDEX(Timing_Adj,MATCH($F18,Cash_Timing,0)),1),"N/A")</f>
        <v>0.92191996594363801</v>
      </c>
      <c r="Z18" s="24" cm="1">
        <f t="array" ref="Z18">IFERROR(IF($G18=Nominal,Z$11,INDEX($J$11:$Z$11,,MATCH($G18,$J$9:$Z$9,0)))
/IF($E18=Nominal,Z$11,INDEX($J$11:$Z$11,,MATCH($E18,$J$9:$Z$9,0)))
*IF($H18=Mid_Period,1/(1+IF($G18=Nominal,Z$10,INDEX($J$10:$Z$10,,MATCH($G18,$J$9:$Z$9,0))))^INDEX(Timing_Adj,MATCH($H18,Cash_Timing,0)),1)
*IF($F18=Mid_Period,(1+IF($E18=Nominal,Z$10,INDEX($J$10:$Z$10,,MATCH($E18,$J$9:$Z$9,0))))^INDEX(Timing_Adj,MATCH($F18,Cash_Timing,0)),1),"N/A")</f>
        <v>0.90075269314841566</v>
      </c>
    </row>
    <row r="19" spans="1:26" s="8" customFormat="1" x14ac:dyDescent="0.2"/>
    <row r="20" spans="1:26" s="6" customFormat="1" ht="18" x14ac:dyDescent="0.2">
      <c r="B20" s="6" t="s">
        <v>1</v>
      </c>
    </row>
  </sheetData>
  <mergeCells count="1">
    <mergeCell ref="B5:D5"/>
  </mergeCells>
  <dataValidations count="2">
    <dataValidation type="list" allowBlank="1" showInputMessage="1" showErrorMessage="1" sqref="F15:F18 H15:H18">
      <formula1>Cash_Timing</formula1>
    </dataValidation>
    <dataValidation type="list" allowBlank="1" showInputMessage="1" showErrorMessage="1" sqref="E15:E18 G15:G18">
      <formula1>Index_Period</formula1>
    </dataValidation>
  </dataValidations>
  <hyperlinks>
    <hyperlink ref="B5" location="'ToC'!$A$1" tooltip="Go To Table of Contents" display="='ToC'!B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B1:S272"/>
  <sheetViews>
    <sheetView showGridLines="0" workbookViewId="0">
      <pane xSplit="5" ySplit="5" topLeftCell="F6" activePane="bottomRight" state="frozen"/>
      <selection activeCell="R40" sqref="R40"/>
      <selection pane="topRight" activeCell="R40" sqref="R40"/>
      <selection pane="bottomLeft" activeCell="R40" sqref="R40"/>
      <selection pane="bottomRight" activeCell="F6" sqref="F6"/>
    </sheetView>
  </sheetViews>
  <sheetFormatPr defaultRowHeight="12.75" x14ac:dyDescent="0.2"/>
  <cols>
    <col min="1" max="1" width="1.7109375" customWidth="1"/>
    <col min="2" max="3" width="6.5703125" customWidth="1"/>
    <col min="4" max="4" width="5.7109375" customWidth="1"/>
    <col min="5" max="5" width="50.7109375" customWidth="1"/>
    <col min="6" max="9" width="10.7109375" customWidth="1"/>
    <col min="10" max="10" width="5.7109375" customWidth="1"/>
    <col min="11" max="11" width="20.7109375" customWidth="1"/>
    <col min="12" max="14" width="9" customWidth="1"/>
  </cols>
  <sheetData>
    <row r="1" spans="2:6" ht="23.25" x14ac:dyDescent="0.35">
      <c r="B1" s="19" t="s">
        <v>512</v>
      </c>
      <c r="C1" s="19"/>
    </row>
    <row r="2" spans="2:6" ht="15" x14ac:dyDescent="0.2">
      <c r="B2" s="36" t="str">
        <f>Model_Name</f>
        <v>TransGrid Capex Forecast Model</v>
      </c>
    </row>
    <row r="3" spans="2:6" x14ac:dyDescent="0.2">
      <c r="B3" s="11" t="s">
        <v>2</v>
      </c>
      <c r="D3" s="134">
        <f>WkBk_Err_Chk</f>
        <v>0</v>
      </c>
    </row>
    <row r="4" spans="2:6" x14ac:dyDescent="0.2">
      <c r="B4" s="11" t="s">
        <v>3</v>
      </c>
      <c r="D4" s="134">
        <f>IF(SUM(A7:A272)&gt;0,1,0)</f>
        <v>0</v>
      </c>
    </row>
    <row r="5" spans="2:6" x14ac:dyDescent="0.2">
      <c r="B5" s="87" t="str">
        <f>ToC!$B$1</f>
        <v>Table of Contents</v>
      </c>
    </row>
    <row r="7" spans="2:6" s="6" customFormat="1" ht="18" x14ac:dyDescent="0.2">
      <c r="B7" s="20" t="s">
        <v>508</v>
      </c>
      <c r="C7" s="20"/>
    </row>
    <row r="9" spans="2:6" s="61" customFormat="1" ht="15.75" x14ac:dyDescent="0.2">
      <c r="C9" s="61" t="s">
        <v>176</v>
      </c>
    </row>
    <row r="11" spans="2:6" x14ac:dyDescent="0.2">
      <c r="E11" t="s">
        <v>4</v>
      </c>
    </row>
    <row r="12" spans="2:6" x14ac:dyDescent="0.2">
      <c r="E12" s="32" t="s">
        <v>5</v>
      </c>
    </row>
    <row r="14" spans="2:6" s="61" customFormat="1" ht="15.75" x14ac:dyDescent="0.2">
      <c r="C14" s="61" t="s">
        <v>255</v>
      </c>
    </row>
    <row r="16" spans="2:6" ht="45" x14ac:dyDescent="0.2">
      <c r="E16" s="36" t="s">
        <v>224</v>
      </c>
      <c r="F16" s="106" t="s">
        <v>514</v>
      </c>
    </row>
    <row r="17" spans="2:19" x14ac:dyDescent="0.2">
      <c r="E17" s="11" t="s">
        <v>33</v>
      </c>
      <c r="F17" s="32" t="b">
        <v>0</v>
      </c>
    </row>
    <row r="18" spans="2:19" x14ac:dyDescent="0.2">
      <c r="E18" s="11" t="s">
        <v>218</v>
      </c>
      <c r="F18" s="32" t="b">
        <v>0</v>
      </c>
    </row>
    <row r="20" spans="2:19" s="6" customFormat="1" ht="18" x14ac:dyDescent="0.2">
      <c r="B20" s="20" t="s">
        <v>509</v>
      </c>
      <c r="C20" s="20"/>
    </row>
    <row r="22" spans="2:19" ht="15" x14ac:dyDescent="0.2">
      <c r="C22" s="36" t="s">
        <v>6</v>
      </c>
    </row>
    <row r="23" spans="2:19" ht="15" x14ac:dyDescent="0.2">
      <c r="M23" s="55" t="s">
        <v>7</v>
      </c>
      <c r="N23" s="55"/>
      <c r="O23" s="55"/>
      <c r="P23" s="55"/>
      <c r="Q23" s="55"/>
      <c r="R23" s="55"/>
      <c r="S23" s="55"/>
    </row>
    <row r="24" spans="2:19" ht="15" x14ac:dyDescent="0.2">
      <c r="E24" s="11" t="s">
        <v>8</v>
      </c>
      <c r="F24" s="22" t="s">
        <v>9</v>
      </c>
      <c r="G24" s="22" t="s">
        <v>10</v>
      </c>
      <c r="H24" s="22" t="s">
        <v>11</v>
      </c>
      <c r="I24" s="22" t="s">
        <v>12</v>
      </c>
      <c r="K24" s="23"/>
      <c r="M24" s="23" t="str">
        <f>"FY"&amp;RIGHT(LookupTab!U$47,2)</f>
        <v>FY22</v>
      </c>
      <c r="N24" s="23" t="str">
        <f>"FY"&amp;RIGHT(LookupTab!V$47,2)</f>
        <v>FY23</v>
      </c>
      <c r="O24" s="23" t="str">
        <f>"FY"&amp;RIGHT(LookupTab!W$47,2)</f>
        <v>FY24</v>
      </c>
      <c r="P24" s="23" t="str">
        <f>"FY"&amp;RIGHT(LookupTab!X$47,2)</f>
        <v>FY25</v>
      </c>
      <c r="Q24" s="23" t="str">
        <f>"FY"&amp;RIGHT(LookupTab!Y$47,2)</f>
        <v>FY26</v>
      </c>
      <c r="R24" s="23" t="str">
        <f>"FY"&amp;RIGHT(LookupTab!Z$47,2)</f>
        <v>FY27</v>
      </c>
      <c r="S24" s="23" t="str">
        <f>"FY"&amp;RIGHT(LookupTab!AA$47,2)</f>
        <v>FY28</v>
      </c>
    </row>
    <row r="25" spans="2:19" x14ac:dyDescent="0.2">
      <c r="D25" s="30">
        <v>1</v>
      </c>
      <c r="E25" s="32" t="s">
        <v>13</v>
      </c>
      <c r="F25" s="90" t="s">
        <v>579</v>
      </c>
      <c r="G25" s="26" t="str">
        <f>Unit_Perc</f>
        <v>Percent</v>
      </c>
      <c r="H25" s="13" t="s">
        <v>15</v>
      </c>
      <c r="I25" s="13" t="s">
        <v>15</v>
      </c>
      <c r="M25" s="52">
        <v>-9.6947774130917361E-3</v>
      </c>
      <c r="N25" s="52">
        <v>3.5507919551426071E-3</v>
      </c>
      <c r="O25" s="52">
        <v>4.5854055446039729E-3</v>
      </c>
      <c r="P25" s="52">
        <v>7.6482578571088842E-3</v>
      </c>
      <c r="Q25" s="52">
        <v>9.0038365246016914E-3</v>
      </c>
      <c r="R25" s="52">
        <v>8.2344599800150148E-3</v>
      </c>
      <c r="S25" s="52">
        <v>6.1510698067589638E-3</v>
      </c>
    </row>
    <row r="26" spans="2:19" x14ac:dyDescent="0.2">
      <c r="D26" s="31">
        <f>D25+1</f>
        <v>2</v>
      </c>
      <c r="E26" s="32" t="s">
        <v>16</v>
      </c>
      <c r="F26" s="90" t="s">
        <v>580</v>
      </c>
      <c r="G26" s="26" t="str">
        <f>Unit_Perc</f>
        <v>Percent</v>
      </c>
      <c r="H26" s="13" t="s">
        <v>15</v>
      </c>
      <c r="I26" s="13" t="s">
        <v>15</v>
      </c>
      <c r="M26" s="52">
        <v>0</v>
      </c>
      <c r="N26" s="52">
        <v>0</v>
      </c>
      <c r="O26" s="52">
        <v>0</v>
      </c>
      <c r="P26" s="52">
        <v>0</v>
      </c>
      <c r="Q26" s="52">
        <v>0</v>
      </c>
      <c r="R26" s="52">
        <v>0</v>
      </c>
      <c r="S26" s="52">
        <v>0</v>
      </c>
    </row>
    <row r="28" spans="2:19" s="61" customFormat="1" ht="15.75" x14ac:dyDescent="0.2">
      <c r="B28" s="133"/>
      <c r="C28" s="133" t="s">
        <v>510</v>
      </c>
    </row>
    <row r="30" spans="2:19" ht="15" x14ac:dyDescent="0.2">
      <c r="C30" s="36" t="s">
        <v>18</v>
      </c>
      <c r="F30" s="22" t="s">
        <v>9</v>
      </c>
      <c r="G30" s="22" t="s">
        <v>10</v>
      </c>
      <c r="H30" s="22" t="s">
        <v>11</v>
      </c>
      <c r="I30" s="22" t="s">
        <v>12</v>
      </c>
    </row>
    <row r="31" spans="2:19" ht="15" x14ac:dyDescent="0.2">
      <c r="M31" s="55" t="s">
        <v>19</v>
      </c>
      <c r="N31" s="55"/>
      <c r="O31" s="55"/>
      <c r="P31" s="55"/>
      <c r="Q31" s="55"/>
      <c r="R31" s="55"/>
      <c r="S31" s="55"/>
    </row>
    <row r="32" spans="2:19" ht="15" x14ac:dyDescent="0.2">
      <c r="E32" s="11" t="s">
        <v>20</v>
      </c>
      <c r="F32" s="13"/>
      <c r="G32" s="26"/>
      <c r="H32" s="13"/>
      <c r="I32" s="13"/>
      <c r="L32" s="23" t="str">
        <f>"FY"&amp;RIGHT(LookupTab!T$47,2)</f>
        <v>FY21</v>
      </c>
      <c r="M32" s="23" t="str">
        <f>"FY"&amp;RIGHT(LookupTab!U$47,2)</f>
        <v>FY22</v>
      </c>
      <c r="N32" s="23" t="str">
        <f>"FY"&amp;RIGHT(LookupTab!V$47,2)</f>
        <v>FY23</v>
      </c>
      <c r="O32" s="23" t="str">
        <f>"FY"&amp;RIGHT(LookupTab!W$47,2)</f>
        <v>FY24</v>
      </c>
      <c r="P32" s="23" t="str">
        <f>"FY"&amp;RIGHT(LookupTab!X$47,2)</f>
        <v>FY25</v>
      </c>
      <c r="Q32" s="23" t="str">
        <f>"FY"&amp;RIGHT(LookupTab!Y$47,2)</f>
        <v>FY26</v>
      </c>
      <c r="R32" s="23" t="str">
        <f>"FY"&amp;RIGHT(LookupTab!Z$47,2)</f>
        <v>FY27</v>
      </c>
      <c r="S32" s="23" t="str">
        <f>"FY"&amp;RIGHT(LookupTab!AA$47,2)</f>
        <v>FY28</v>
      </c>
    </row>
    <row r="33" spans="2:19" x14ac:dyDescent="0.2">
      <c r="D33" s="30">
        <v>1</v>
      </c>
      <c r="E33" t="str">
        <f>E25</f>
        <v>Labour</v>
      </c>
      <c r="F33" s="13" t="s">
        <v>101</v>
      </c>
      <c r="G33" s="26" t="str">
        <f>Unit_Index</f>
        <v>Index</v>
      </c>
      <c r="H33" s="13" t="s">
        <v>15</v>
      </c>
      <c r="I33" s="13" t="s">
        <v>15</v>
      </c>
      <c r="L33" s="57">
        <v>1</v>
      </c>
      <c r="M33" s="56">
        <f>L33*(1+M25)</f>
        <v>0.99030522258690823</v>
      </c>
      <c r="N33" s="56">
        <f t="shared" ref="N33:S33" si="0">M33*(1+N25)</f>
        <v>0.99382159040440543</v>
      </c>
      <c r="O33" s="56">
        <f t="shared" si="0"/>
        <v>0.99837866543539289</v>
      </c>
      <c r="P33" s="56">
        <f t="shared" si="0"/>
        <v>1.0060145229076789</v>
      </c>
      <c r="Q33" s="56">
        <f t="shared" si="0"/>
        <v>1.0150725132133147</v>
      </c>
      <c r="R33" s="56">
        <f t="shared" si="0"/>
        <v>1.0234310872001831</v>
      </c>
      <c r="S33" s="56">
        <f t="shared" si="0"/>
        <v>1.0297262832599587</v>
      </c>
    </row>
    <row r="34" spans="2:19" x14ac:dyDescent="0.2">
      <c r="D34" s="31">
        <f>D33+1</f>
        <v>2</v>
      </c>
      <c r="E34" t="str">
        <f>E26</f>
        <v>Non-Labour</v>
      </c>
      <c r="F34" s="13" t="s">
        <v>101</v>
      </c>
      <c r="G34" s="26" t="str">
        <f>Unit_Index</f>
        <v>Index</v>
      </c>
      <c r="H34" s="13" t="s">
        <v>15</v>
      </c>
      <c r="I34" s="13" t="s">
        <v>15</v>
      </c>
      <c r="L34" s="58">
        <v>1</v>
      </c>
      <c r="M34" s="56">
        <f>L34*(1+M26)</f>
        <v>1</v>
      </c>
      <c r="N34" s="56">
        <f t="shared" ref="N34:S34" si="1">M34*(1+N26)</f>
        <v>1</v>
      </c>
      <c r="O34" s="56">
        <f t="shared" si="1"/>
        <v>1</v>
      </c>
      <c r="P34" s="56">
        <f t="shared" si="1"/>
        <v>1</v>
      </c>
      <c r="Q34" s="56">
        <f t="shared" si="1"/>
        <v>1</v>
      </c>
      <c r="R34" s="56">
        <f t="shared" si="1"/>
        <v>1</v>
      </c>
      <c r="S34" s="56">
        <f t="shared" si="1"/>
        <v>1</v>
      </c>
    </row>
    <row r="36" spans="2:19" s="6" customFormat="1" ht="18" x14ac:dyDescent="0.2">
      <c r="B36" s="20" t="s">
        <v>511</v>
      </c>
      <c r="C36" s="20"/>
    </row>
    <row r="37" spans="2:19" s="1" customFormat="1" ht="11.25" x14ac:dyDescent="0.2">
      <c r="B37" s="2"/>
      <c r="C37" s="2"/>
      <c r="D37" s="2"/>
      <c r="F37" s="4"/>
    </row>
    <row r="38" spans="2:19" s="8" customFormat="1" ht="15" x14ac:dyDescent="0.2">
      <c r="C38" s="36" t="s">
        <v>21</v>
      </c>
      <c r="F38" s="22" t="s">
        <v>9</v>
      </c>
      <c r="G38" s="22" t="s">
        <v>10</v>
      </c>
      <c r="H38" s="22" t="s">
        <v>11</v>
      </c>
      <c r="I38" s="22" t="s">
        <v>12</v>
      </c>
    </row>
    <row r="39" spans="2:19" s="8" customFormat="1" x14ac:dyDescent="0.2"/>
    <row r="40" spans="2:19" s="8" customFormat="1" x14ac:dyDescent="0.2">
      <c r="E40" s="11" t="s">
        <v>22</v>
      </c>
    </row>
    <row r="41" spans="2:19" s="8" customFormat="1" x14ac:dyDescent="0.2">
      <c r="D41" s="30">
        <v>1</v>
      </c>
      <c r="E41" s="32" t="s">
        <v>23</v>
      </c>
      <c r="F41" s="13" t="str">
        <f t="shared" ref="F41:F48" si="2">$F$120</f>
        <v>TransGrid</v>
      </c>
      <c r="G41" s="26" t="str">
        <f t="shared" ref="G41:G48" si="3">Unit_Name</f>
        <v>Name</v>
      </c>
      <c r="H41" s="13" t="s">
        <v>15</v>
      </c>
      <c r="I41" s="13" t="s">
        <v>15</v>
      </c>
    </row>
    <row r="42" spans="2:19" s="8" customFormat="1" x14ac:dyDescent="0.2">
      <c r="D42" s="31">
        <f>D41+1</f>
        <v>2</v>
      </c>
      <c r="E42" s="32" t="s">
        <v>24</v>
      </c>
      <c r="F42" s="13" t="str">
        <f t="shared" si="2"/>
        <v>TransGrid</v>
      </c>
      <c r="G42" s="26" t="str">
        <f t="shared" si="3"/>
        <v>Name</v>
      </c>
      <c r="H42" s="13" t="s">
        <v>15</v>
      </c>
      <c r="I42" s="13" t="s">
        <v>15</v>
      </c>
    </row>
    <row r="43" spans="2:19" s="8" customFormat="1" x14ac:dyDescent="0.2">
      <c r="D43" s="31">
        <f t="shared" ref="D43:D48" si="4">D42+1</f>
        <v>3</v>
      </c>
      <c r="E43" s="32" t="s">
        <v>25</v>
      </c>
      <c r="F43" s="13" t="str">
        <f t="shared" si="2"/>
        <v>TransGrid</v>
      </c>
      <c r="G43" s="26" t="str">
        <f t="shared" si="3"/>
        <v>Name</v>
      </c>
      <c r="H43" s="13" t="s">
        <v>15</v>
      </c>
      <c r="I43" s="13" t="s">
        <v>15</v>
      </c>
    </row>
    <row r="44" spans="2:19" s="8" customFormat="1" x14ac:dyDescent="0.2">
      <c r="D44" s="31">
        <f t="shared" si="4"/>
        <v>4</v>
      </c>
      <c r="E44" s="32" t="s">
        <v>26</v>
      </c>
      <c r="F44" s="13" t="str">
        <f t="shared" si="2"/>
        <v>TransGrid</v>
      </c>
      <c r="G44" s="26" t="str">
        <f t="shared" si="3"/>
        <v>Name</v>
      </c>
      <c r="H44" s="13" t="s">
        <v>15</v>
      </c>
      <c r="I44" s="13" t="s">
        <v>15</v>
      </c>
    </row>
    <row r="45" spans="2:19" s="8" customFormat="1" x14ac:dyDescent="0.2">
      <c r="D45" s="31">
        <f t="shared" si="4"/>
        <v>5</v>
      </c>
      <c r="E45" s="32" t="s">
        <v>27</v>
      </c>
      <c r="F45" s="13" t="str">
        <f t="shared" si="2"/>
        <v>TransGrid</v>
      </c>
      <c r="G45" s="26" t="str">
        <f t="shared" si="3"/>
        <v>Name</v>
      </c>
      <c r="H45" s="13" t="s">
        <v>15</v>
      </c>
      <c r="I45" s="13" t="s">
        <v>15</v>
      </c>
    </row>
    <row r="46" spans="2:19" s="8" customFormat="1" x14ac:dyDescent="0.2">
      <c r="D46" s="31">
        <f t="shared" si="4"/>
        <v>6</v>
      </c>
      <c r="E46" s="32" t="s">
        <v>28</v>
      </c>
      <c r="F46" s="13" t="str">
        <f t="shared" si="2"/>
        <v>TransGrid</v>
      </c>
      <c r="G46" s="26" t="str">
        <f t="shared" si="3"/>
        <v>Name</v>
      </c>
      <c r="H46" s="13" t="s">
        <v>15</v>
      </c>
      <c r="I46" s="13" t="s">
        <v>15</v>
      </c>
    </row>
    <row r="47" spans="2:19" s="8" customFormat="1" x14ac:dyDescent="0.2">
      <c r="D47" s="31">
        <f t="shared" si="4"/>
        <v>7</v>
      </c>
      <c r="E47" s="32" t="s">
        <v>29</v>
      </c>
      <c r="F47" s="13" t="str">
        <f t="shared" si="2"/>
        <v>TransGrid</v>
      </c>
      <c r="G47" s="26" t="str">
        <f t="shared" si="3"/>
        <v>Name</v>
      </c>
      <c r="H47" s="13" t="s">
        <v>15</v>
      </c>
      <c r="I47" s="13" t="s">
        <v>15</v>
      </c>
    </row>
    <row r="48" spans="2:19" s="8" customFormat="1" x14ac:dyDescent="0.2">
      <c r="D48" s="31">
        <f t="shared" si="4"/>
        <v>8</v>
      </c>
      <c r="E48" s="32" t="s">
        <v>30</v>
      </c>
      <c r="F48" s="13" t="str">
        <f t="shared" si="2"/>
        <v>TransGrid</v>
      </c>
      <c r="G48" s="26" t="str">
        <f t="shared" si="3"/>
        <v>Name</v>
      </c>
      <c r="H48" s="13" t="s">
        <v>15</v>
      </c>
      <c r="I48" s="13" t="s">
        <v>15</v>
      </c>
    </row>
    <row r="49" spans="3:9" s="8" customFormat="1" x14ac:dyDescent="0.2"/>
    <row r="50" spans="3:9" s="8" customFormat="1" ht="15" x14ac:dyDescent="0.2">
      <c r="C50" s="36" t="s">
        <v>31</v>
      </c>
      <c r="F50" s="22" t="s">
        <v>9</v>
      </c>
      <c r="G50" s="22" t="s">
        <v>10</v>
      </c>
      <c r="H50" s="22" t="s">
        <v>11</v>
      </c>
      <c r="I50" s="22" t="s">
        <v>12</v>
      </c>
    </row>
    <row r="51" spans="3:9" s="8" customFormat="1" x14ac:dyDescent="0.2"/>
    <row r="52" spans="3:9" s="8" customFormat="1" x14ac:dyDescent="0.2">
      <c r="E52" s="11" t="s">
        <v>32</v>
      </c>
    </row>
    <row r="53" spans="3:9" s="8" customFormat="1" x14ac:dyDescent="0.2">
      <c r="D53" s="30">
        <v>1</v>
      </c>
      <c r="E53" s="32" t="s">
        <v>33</v>
      </c>
      <c r="F53" s="13" t="str">
        <f t="shared" ref="F53:F65" si="5">$F$120</f>
        <v>TransGrid</v>
      </c>
      <c r="G53" s="26" t="str">
        <f t="shared" ref="G53:G65" si="6">Unit_Name</f>
        <v>Name</v>
      </c>
      <c r="H53" s="13" t="s">
        <v>15</v>
      </c>
      <c r="I53" s="13" t="s">
        <v>15</v>
      </c>
    </row>
    <row r="54" spans="3:9" s="8" customFormat="1" x14ac:dyDescent="0.2">
      <c r="D54" s="31">
        <f>D53+1</f>
        <v>2</v>
      </c>
      <c r="E54" s="32" t="s">
        <v>34</v>
      </c>
      <c r="F54" s="13" t="str">
        <f t="shared" si="5"/>
        <v>TransGrid</v>
      </c>
      <c r="G54" s="26" t="str">
        <f t="shared" si="6"/>
        <v>Name</v>
      </c>
      <c r="H54" s="13" t="s">
        <v>15</v>
      </c>
      <c r="I54" s="13" t="s">
        <v>15</v>
      </c>
    </row>
    <row r="55" spans="3:9" s="8" customFormat="1" x14ac:dyDescent="0.2">
      <c r="D55" s="31">
        <f t="shared" ref="D55:D62" si="7">D54+1</f>
        <v>3</v>
      </c>
      <c r="E55" s="32" t="s">
        <v>35</v>
      </c>
      <c r="F55" s="13" t="str">
        <f t="shared" si="5"/>
        <v>TransGrid</v>
      </c>
      <c r="G55" s="26" t="str">
        <f t="shared" si="6"/>
        <v>Name</v>
      </c>
      <c r="H55" s="13" t="s">
        <v>15</v>
      </c>
      <c r="I55" s="13" t="s">
        <v>15</v>
      </c>
    </row>
    <row r="56" spans="3:9" s="8" customFormat="1" x14ac:dyDescent="0.2">
      <c r="D56" s="31">
        <f t="shared" si="7"/>
        <v>4</v>
      </c>
      <c r="E56" s="32" t="s">
        <v>36</v>
      </c>
      <c r="F56" s="13" t="str">
        <f t="shared" si="5"/>
        <v>TransGrid</v>
      </c>
      <c r="G56" s="26" t="str">
        <f t="shared" si="6"/>
        <v>Name</v>
      </c>
      <c r="H56" s="13" t="s">
        <v>15</v>
      </c>
      <c r="I56" s="13" t="s">
        <v>15</v>
      </c>
    </row>
    <row r="57" spans="3:9" s="8" customFormat="1" x14ac:dyDescent="0.2">
      <c r="D57" s="31">
        <f t="shared" si="7"/>
        <v>5</v>
      </c>
      <c r="E57" s="32" t="s">
        <v>37</v>
      </c>
      <c r="F57" s="13" t="str">
        <f t="shared" si="5"/>
        <v>TransGrid</v>
      </c>
      <c r="G57" s="26" t="str">
        <f t="shared" si="6"/>
        <v>Name</v>
      </c>
      <c r="H57" s="13" t="s">
        <v>15</v>
      </c>
      <c r="I57" s="13" t="s">
        <v>15</v>
      </c>
    </row>
    <row r="58" spans="3:9" s="8" customFormat="1" x14ac:dyDescent="0.2">
      <c r="D58" s="31">
        <f t="shared" si="7"/>
        <v>6</v>
      </c>
      <c r="E58" s="32" t="s">
        <v>38</v>
      </c>
      <c r="F58" s="13" t="str">
        <f t="shared" si="5"/>
        <v>TransGrid</v>
      </c>
      <c r="G58" s="26" t="str">
        <f t="shared" si="6"/>
        <v>Name</v>
      </c>
      <c r="H58" s="13" t="s">
        <v>15</v>
      </c>
      <c r="I58" s="13" t="s">
        <v>15</v>
      </c>
    </row>
    <row r="59" spans="3:9" s="8" customFormat="1" x14ac:dyDescent="0.2">
      <c r="D59" s="31">
        <f t="shared" si="7"/>
        <v>7</v>
      </c>
      <c r="E59" s="32" t="s">
        <v>39</v>
      </c>
      <c r="F59" s="13" t="str">
        <f t="shared" si="5"/>
        <v>TransGrid</v>
      </c>
      <c r="G59" s="26" t="str">
        <f t="shared" si="6"/>
        <v>Name</v>
      </c>
      <c r="H59" s="13" t="s">
        <v>15</v>
      </c>
      <c r="I59" s="13" t="s">
        <v>15</v>
      </c>
    </row>
    <row r="60" spans="3:9" s="8" customFormat="1" x14ac:dyDescent="0.2">
      <c r="D60" s="31">
        <f t="shared" si="7"/>
        <v>8</v>
      </c>
      <c r="E60" s="32" t="s">
        <v>40</v>
      </c>
      <c r="F60" s="13" t="str">
        <f t="shared" si="5"/>
        <v>TransGrid</v>
      </c>
      <c r="G60" s="26" t="str">
        <f t="shared" si="6"/>
        <v>Name</v>
      </c>
      <c r="H60" s="13" t="s">
        <v>15</v>
      </c>
      <c r="I60" s="13" t="s">
        <v>15</v>
      </c>
    </row>
    <row r="61" spans="3:9" s="8" customFormat="1" x14ac:dyDescent="0.2">
      <c r="D61" s="31">
        <f t="shared" si="7"/>
        <v>9</v>
      </c>
      <c r="E61" s="32" t="s">
        <v>41</v>
      </c>
      <c r="F61" s="13" t="str">
        <f t="shared" si="5"/>
        <v>TransGrid</v>
      </c>
      <c r="G61" s="26" t="str">
        <f t="shared" si="6"/>
        <v>Name</v>
      </c>
      <c r="H61" s="13" t="s">
        <v>15</v>
      </c>
      <c r="I61" s="13" t="s">
        <v>15</v>
      </c>
    </row>
    <row r="62" spans="3:9" s="8" customFormat="1" x14ac:dyDescent="0.2">
      <c r="D62" s="31">
        <f t="shared" si="7"/>
        <v>10</v>
      </c>
      <c r="E62" s="32" t="s">
        <v>42</v>
      </c>
      <c r="F62" s="13" t="str">
        <f t="shared" si="5"/>
        <v>TransGrid</v>
      </c>
      <c r="G62" s="26" t="str">
        <f t="shared" si="6"/>
        <v>Name</v>
      </c>
      <c r="H62" s="13" t="s">
        <v>15</v>
      </c>
      <c r="I62" s="13" t="s">
        <v>15</v>
      </c>
    </row>
    <row r="63" spans="3:9" s="8" customFormat="1" x14ac:dyDescent="0.2">
      <c r="D63" s="31">
        <f t="shared" ref="D63:D65" si="8">D62+1</f>
        <v>11</v>
      </c>
      <c r="E63" s="32" t="s">
        <v>43</v>
      </c>
      <c r="F63" s="13" t="str">
        <f t="shared" si="5"/>
        <v>TransGrid</v>
      </c>
      <c r="G63" s="26" t="str">
        <f t="shared" si="6"/>
        <v>Name</v>
      </c>
      <c r="H63" s="13" t="s">
        <v>15</v>
      </c>
      <c r="I63" s="13" t="s">
        <v>15</v>
      </c>
    </row>
    <row r="64" spans="3:9" s="8" customFormat="1" x14ac:dyDescent="0.2">
      <c r="D64" s="31">
        <f t="shared" si="8"/>
        <v>12</v>
      </c>
      <c r="E64" s="32" t="s">
        <v>24</v>
      </c>
      <c r="F64" s="13" t="str">
        <f t="shared" si="5"/>
        <v>TransGrid</v>
      </c>
      <c r="G64" s="26" t="str">
        <f t="shared" si="6"/>
        <v>Name</v>
      </c>
      <c r="H64" s="13" t="s">
        <v>15</v>
      </c>
      <c r="I64" s="13" t="s">
        <v>15</v>
      </c>
    </row>
    <row r="65" spans="3:9" s="8" customFormat="1" x14ac:dyDescent="0.2">
      <c r="D65" s="31">
        <f t="shared" si="8"/>
        <v>13</v>
      </c>
      <c r="E65" s="32" t="s">
        <v>30</v>
      </c>
      <c r="F65" s="13" t="str">
        <f t="shared" si="5"/>
        <v>TransGrid</v>
      </c>
      <c r="G65" s="26" t="str">
        <f t="shared" si="6"/>
        <v>Name</v>
      </c>
      <c r="H65" s="13" t="s">
        <v>15</v>
      </c>
      <c r="I65" s="13" t="s">
        <v>15</v>
      </c>
    </row>
    <row r="66" spans="3:9" s="8" customFormat="1" x14ac:dyDescent="0.2"/>
    <row r="67" spans="3:9" s="8" customFormat="1" ht="15" x14ac:dyDescent="0.2">
      <c r="C67" s="36" t="s">
        <v>44</v>
      </c>
      <c r="F67" s="22" t="s">
        <v>9</v>
      </c>
      <c r="G67" s="22" t="s">
        <v>10</v>
      </c>
      <c r="H67" s="22" t="s">
        <v>11</v>
      </c>
      <c r="I67" s="22" t="s">
        <v>12</v>
      </c>
    </row>
    <row r="68" spans="3:9" s="8" customFormat="1" x14ac:dyDescent="0.2"/>
    <row r="69" spans="3:9" s="8" customFormat="1" x14ac:dyDescent="0.2">
      <c r="E69" s="11" t="s">
        <v>45</v>
      </c>
    </row>
    <row r="70" spans="3:9" s="8" customFormat="1" x14ac:dyDescent="0.2">
      <c r="D70" s="30">
        <v>1</v>
      </c>
      <c r="E70" s="32" t="s">
        <v>33</v>
      </c>
      <c r="F70" s="13" t="str">
        <f t="shared" ref="F70:F79" si="9">$F$120</f>
        <v>TransGrid</v>
      </c>
      <c r="G70" s="26" t="str">
        <f t="shared" ref="G70:G79" si="10">Unit_Name</f>
        <v>Name</v>
      </c>
      <c r="H70" s="13" t="s">
        <v>15</v>
      </c>
      <c r="I70" s="13" t="s">
        <v>15</v>
      </c>
    </row>
    <row r="71" spans="3:9" s="8" customFormat="1" x14ac:dyDescent="0.2">
      <c r="D71" s="31">
        <f>D70+1</f>
        <v>2</v>
      </c>
      <c r="E71" s="32" t="s">
        <v>46</v>
      </c>
      <c r="F71" s="13" t="str">
        <f t="shared" si="9"/>
        <v>TransGrid</v>
      </c>
      <c r="G71" s="26" t="str">
        <f t="shared" si="10"/>
        <v>Name</v>
      </c>
      <c r="H71" s="13" t="s">
        <v>15</v>
      </c>
      <c r="I71" s="13" t="s">
        <v>15</v>
      </c>
    </row>
    <row r="72" spans="3:9" s="8" customFormat="1" x14ac:dyDescent="0.2">
      <c r="D72" s="31">
        <f t="shared" ref="D72:D79" si="11">D71+1</f>
        <v>3</v>
      </c>
      <c r="E72" s="32" t="s">
        <v>47</v>
      </c>
      <c r="F72" s="13" t="str">
        <f t="shared" si="9"/>
        <v>TransGrid</v>
      </c>
      <c r="G72" s="26" t="str">
        <f t="shared" si="10"/>
        <v>Name</v>
      </c>
      <c r="H72" s="13" t="s">
        <v>15</v>
      </c>
      <c r="I72" s="13" t="s">
        <v>15</v>
      </c>
    </row>
    <row r="73" spans="3:9" s="8" customFormat="1" x14ac:dyDescent="0.2">
      <c r="D73" s="31">
        <f t="shared" si="11"/>
        <v>4</v>
      </c>
      <c r="E73" s="32" t="s">
        <v>48</v>
      </c>
      <c r="F73" s="13" t="str">
        <f t="shared" si="9"/>
        <v>TransGrid</v>
      </c>
      <c r="G73" s="26" t="str">
        <f t="shared" si="10"/>
        <v>Name</v>
      </c>
      <c r="H73" s="13" t="s">
        <v>15</v>
      </c>
      <c r="I73" s="13" t="s">
        <v>15</v>
      </c>
    </row>
    <row r="74" spans="3:9" s="8" customFormat="1" x14ac:dyDescent="0.2">
      <c r="D74" s="31">
        <f t="shared" si="11"/>
        <v>5</v>
      </c>
      <c r="E74" s="32" t="s">
        <v>49</v>
      </c>
      <c r="F74" s="13" t="str">
        <f t="shared" si="9"/>
        <v>TransGrid</v>
      </c>
      <c r="G74" s="26" t="str">
        <f t="shared" si="10"/>
        <v>Name</v>
      </c>
      <c r="H74" s="13" t="s">
        <v>15</v>
      </c>
      <c r="I74" s="13" t="s">
        <v>15</v>
      </c>
    </row>
    <row r="75" spans="3:9" s="8" customFormat="1" x14ac:dyDescent="0.2">
      <c r="D75" s="31">
        <f t="shared" si="11"/>
        <v>6</v>
      </c>
      <c r="E75" s="32" t="s">
        <v>30</v>
      </c>
      <c r="F75" s="13" t="str">
        <f t="shared" si="9"/>
        <v>TransGrid</v>
      </c>
      <c r="G75" s="26" t="str">
        <f t="shared" si="10"/>
        <v>Name</v>
      </c>
      <c r="H75" s="13" t="s">
        <v>15</v>
      </c>
      <c r="I75" s="13" t="s">
        <v>15</v>
      </c>
    </row>
    <row r="76" spans="3:9" s="8" customFormat="1" x14ac:dyDescent="0.2">
      <c r="D76" s="31">
        <f t="shared" si="11"/>
        <v>7</v>
      </c>
      <c r="E76" s="32" t="s">
        <v>30</v>
      </c>
      <c r="F76" s="13" t="str">
        <f t="shared" si="9"/>
        <v>TransGrid</v>
      </c>
      <c r="G76" s="26" t="str">
        <f t="shared" si="10"/>
        <v>Name</v>
      </c>
      <c r="H76" s="13" t="s">
        <v>15</v>
      </c>
      <c r="I76" s="13" t="s">
        <v>15</v>
      </c>
    </row>
    <row r="77" spans="3:9" s="8" customFormat="1" x14ac:dyDescent="0.2">
      <c r="D77" s="31">
        <f t="shared" si="11"/>
        <v>8</v>
      </c>
      <c r="E77" s="32" t="s">
        <v>30</v>
      </c>
      <c r="F77" s="13" t="str">
        <f t="shared" si="9"/>
        <v>TransGrid</v>
      </c>
      <c r="G77" s="26" t="str">
        <f t="shared" si="10"/>
        <v>Name</v>
      </c>
      <c r="H77" s="13" t="s">
        <v>15</v>
      </c>
      <c r="I77" s="13" t="s">
        <v>15</v>
      </c>
    </row>
    <row r="78" spans="3:9" s="8" customFormat="1" x14ac:dyDescent="0.2">
      <c r="D78" s="31">
        <f t="shared" si="11"/>
        <v>9</v>
      </c>
      <c r="E78" s="32" t="s">
        <v>30</v>
      </c>
      <c r="F78" s="13" t="str">
        <f t="shared" si="9"/>
        <v>TransGrid</v>
      </c>
      <c r="G78" s="26" t="str">
        <f t="shared" si="10"/>
        <v>Name</v>
      </c>
      <c r="H78" s="13" t="s">
        <v>15</v>
      </c>
      <c r="I78" s="13" t="s">
        <v>15</v>
      </c>
    </row>
    <row r="79" spans="3:9" s="8" customFormat="1" x14ac:dyDescent="0.2">
      <c r="D79" s="31">
        <f t="shared" si="11"/>
        <v>10</v>
      </c>
      <c r="E79" s="32" t="s">
        <v>30</v>
      </c>
      <c r="F79" s="13" t="str">
        <f t="shared" si="9"/>
        <v>TransGrid</v>
      </c>
      <c r="G79" s="26" t="str">
        <f t="shared" si="10"/>
        <v>Name</v>
      </c>
      <c r="H79" s="13" t="s">
        <v>15</v>
      </c>
      <c r="I79" s="13" t="s">
        <v>15</v>
      </c>
    </row>
    <row r="80" spans="3:9" s="8" customFormat="1" x14ac:dyDescent="0.2"/>
    <row r="81" spans="3:14" s="8" customFormat="1" ht="15" x14ac:dyDescent="0.2">
      <c r="C81" s="36" t="s">
        <v>50</v>
      </c>
      <c r="F81" s="22" t="s">
        <v>9</v>
      </c>
      <c r="G81" s="22" t="s">
        <v>10</v>
      </c>
      <c r="H81" s="22" t="s">
        <v>11</v>
      </c>
      <c r="I81" s="22" t="s">
        <v>12</v>
      </c>
      <c r="K81" s="70" t="s">
        <v>51</v>
      </c>
      <c r="L81" s="70"/>
      <c r="M81" s="70"/>
      <c r="N81" s="70"/>
    </row>
    <row r="82" spans="3:14" s="8" customFormat="1" x14ac:dyDescent="0.2"/>
    <row r="83" spans="3:14" s="8" customFormat="1" x14ac:dyDescent="0.2">
      <c r="E83" s="11" t="s">
        <v>52</v>
      </c>
    </row>
    <row r="84" spans="3:14" s="8" customFormat="1" x14ac:dyDescent="0.2">
      <c r="D84" s="30">
        <v>1</v>
      </c>
      <c r="E84" s="32" t="s">
        <v>34</v>
      </c>
      <c r="F84" s="13" t="str">
        <f t="shared" ref="F84:F103" si="12">$F$120</f>
        <v>TransGrid</v>
      </c>
      <c r="G84" s="26" t="str">
        <f t="shared" ref="G84:G103" si="13">Unit_Name</f>
        <v>Name</v>
      </c>
      <c r="H84" s="13" t="s">
        <v>15</v>
      </c>
      <c r="I84" s="13" t="s">
        <v>15</v>
      </c>
      <c r="K84" s="32" t="s">
        <v>484</v>
      </c>
    </row>
    <row r="85" spans="3:14" s="8" customFormat="1" x14ac:dyDescent="0.2">
      <c r="D85" s="31">
        <f>D84+1</f>
        <v>2</v>
      </c>
      <c r="E85" s="32" t="s">
        <v>53</v>
      </c>
      <c r="F85" s="13" t="str">
        <f t="shared" si="12"/>
        <v>TransGrid</v>
      </c>
      <c r="G85" s="26" t="str">
        <f t="shared" si="13"/>
        <v>Name</v>
      </c>
      <c r="H85" s="13" t="s">
        <v>15</v>
      </c>
      <c r="I85" s="13" t="s">
        <v>15</v>
      </c>
      <c r="K85" s="32" t="s">
        <v>485</v>
      </c>
    </row>
    <row r="86" spans="3:14" s="8" customFormat="1" x14ac:dyDescent="0.2">
      <c r="D86" s="31">
        <f t="shared" ref="D86:D95" si="14">D85+1</f>
        <v>3</v>
      </c>
      <c r="E86" s="32" t="s">
        <v>55</v>
      </c>
      <c r="F86" s="13" t="str">
        <f t="shared" si="12"/>
        <v>TransGrid</v>
      </c>
      <c r="G86" s="26" t="str">
        <f t="shared" si="13"/>
        <v>Name</v>
      </c>
      <c r="H86" s="13" t="s">
        <v>15</v>
      </c>
      <c r="I86" s="13" t="s">
        <v>15</v>
      </c>
      <c r="K86" s="32" t="s">
        <v>486</v>
      </c>
    </row>
    <row r="87" spans="3:14" s="8" customFormat="1" x14ac:dyDescent="0.2">
      <c r="D87" s="31">
        <f t="shared" si="14"/>
        <v>4</v>
      </c>
      <c r="E87" s="32" t="s">
        <v>56</v>
      </c>
      <c r="F87" s="13" t="str">
        <f t="shared" si="12"/>
        <v>TransGrid</v>
      </c>
      <c r="G87" s="26" t="str">
        <f t="shared" si="13"/>
        <v>Name</v>
      </c>
      <c r="H87" s="13" t="s">
        <v>15</v>
      </c>
      <c r="I87" s="13" t="s">
        <v>15</v>
      </c>
      <c r="K87" s="32" t="s">
        <v>91</v>
      </c>
    </row>
    <row r="88" spans="3:14" s="8" customFormat="1" x14ac:dyDescent="0.2">
      <c r="D88" s="31">
        <f t="shared" si="14"/>
        <v>5</v>
      </c>
      <c r="E88" s="32" t="s">
        <v>58</v>
      </c>
      <c r="F88" s="13" t="str">
        <f t="shared" si="12"/>
        <v>TransGrid</v>
      </c>
      <c r="G88" s="26" t="str">
        <f t="shared" si="13"/>
        <v>Name</v>
      </c>
      <c r="H88" s="13" t="s">
        <v>15</v>
      </c>
      <c r="I88" s="13" t="s">
        <v>15</v>
      </c>
      <c r="K88" s="32" t="s">
        <v>487</v>
      </c>
    </row>
    <row r="89" spans="3:14" s="8" customFormat="1" x14ac:dyDescent="0.2">
      <c r="D89" s="31">
        <f t="shared" si="14"/>
        <v>6</v>
      </c>
      <c r="E89" s="32" t="s">
        <v>59</v>
      </c>
      <c r="F89" s="13" t="str">
        <f t="shared" si="12"/>
        <v>TransGrid</v>
      </c>
      <c r="G89" s="26" t="str">
        <f t="shared" si="13"/>
        <v>Name</v>
      </c>
      <c r="H89" s="13" t="s">
        <v>15</v>
      </c>
      <c r="I89" s="13" t="s">
        <v>15</v>
      </c>
      <c r="K89" s="32" t="s">
        <v>488</v>
      </c>
    </row>
    <row r="90" spans="3:14" s="8" customFormat="1" x14ac:dyDescent="0.2">
      <c r="D90" s="31">
        <f t="shared" si="14"/>
        <v>7</v>
      </c>
      <c r="E90" s="32" t="s">
        <v>60</v>
      </c>
      <c r="F90" s="13" t="str">
        <f t="shared" si="12"/>
        <v>TransGrid</v>
      </c>
      <c r="G90" s="26" t="str">
        <f t="shared" si="13"/>
        <v>Name</v>
      </c>
      <c r="H90" s="13" t="s">
        <v>15</v>
      </c>
      <c r="I90" s="13" t="s">
        <v>15</v>
      </c>
      <c r="K90" s="32" t="s">
        <v>489</v>
      </c>
    </row>
    <row r="91" spans="3:14" s="8" customFormat="1" x14ac:dyDescent="0.2">
      <c r="D91" s="31">
        <f t="shared" si="14"/>
        <v>8</v>
      </c>
      <c r="E91" s="32" t="s">
        <v>61</v>
      </c>
      <c r="F91" s="13" t="str">
        <f t="shared" si="12"/>
        <v>TransGrid</v>
      </c>
      <c r="G91" s="26" t="str">
        <f t="shared" si="13"/>
        <v>Name</v>
      </c>
      <c r="H91" s="13" t="s">
        <v>15</v>
      </c>
      <c r="I91" s="13" t="s">
        <v>15</v>
      </c>
      <c r="K91" s="32" t="s">
        <v>490</v>
      </c>
    </row>
    <row r="92" spans="3:14" s="8" customFormat="1" x14ac:dyDescent="0.2">
      <c r="D92" s="31">
        <f t="shared" si="14"/>
        <v>9</v>
      </c>
      <c r="E92" s="32" t="s">
        <v>215</v>
      </c>
      <c r="F92" s="13" t="str">
        <f t="shared" si="12"/>
        <v>TransGrid</v>
      </c>
      <c r="G92" s="26" t="str">
        <f t="shared" si="13"/>
        <v>Name</v>
      </c>
      <c r="H92" s="13" t="s">
        <v>15</v>
      </c>
      <c r="I92" s="13" t="s">
        <v>15</v>
      </c>
      <c r="K92" s="32" t="s">
        <v>215</v>
      </c>
    </row>
    <row r="93" spans="3:14" s="8" customFormat="1" x14ac:dyDescent="0.2">
      <c r="D93" s="31">
        <f t="shared" si="14"/>
        <v>10</v>
      </c>
      <c r="E93" s="32" t="s">
        <v>62</v>
      </c>
      <c r="F93" s="13" t="str">
        <f t="shared" si="12"/>
        <v>TransGrid</v>
      </c>
      <c r="G93" s="26" t="str">
        <f t="shared" si="13"/>
        <v>Name</v>
      </c>
      <c r="H93" s="13" t="s">
        <v>15</v>
      </c>
      <c r="I93" s="13" t="s">
        <v>15</v>
      </c>
      <c r="K93" s="32" t="s">
        <v>62</v>
      </c>
    </row>
    <row r="94" spans="3:14" s="8" customFormat="1" x14ac:dyDescent="0.2">
      <c r="D94" s="31">
        <f t="shared" si="14"/>
        <v>11</v>
      </c>
      <c r="E94" s="32" t="s">
        <v>30</v>
      </c>
      <c r="F94" s="13" t="str">
        <f t="shared" si="12"/>
        <v>TransGrid</v>
      </c>
      <c r="G94" s="26" t="str">
        <f t="shared" si="13"/>
        <v>Name</v>
      </c>
      <c r="H94" s="13" t="s">
        <v>15</v>
      </c>
      <c r="I94" s="13" t="s">
        <v>15</v>
      </c>
      <c r="K94" s="32" t="s">
        <v>30</v>
      </c>
    </row>
    <row r="95" spans="3:14" s="8" customFormat="1" x14ac:dyDescent="0.2">
      <c r="D95" s="31">
        <f t="shared" si="14"/>
        <v>12</v>
      </c>
      <c r="E95" s="32" t="s">
        <v>30</v>
      </c>
      <c r="F95" s="13" t="str">
        <f t="shared" si="12"/>
        <v>TransGrid</v>
      </c>
      <c r="G95" s="26" t="str">
        <f t="shared" si="13"/>
        <v>Name</v>
      </c>
      <c r="H95" s="13" t="s">
        <v>15</v>
      </c>
      <c r="I95" s="13" t="s">
        <v>15</v>
      </c>
      <c r="K95" s="32" t="s">
        <v>30</v>
      </c>
    </row>
    <row r="96" spans="3:14" s="8" customFormat="1" x14ac:dyDescent="0.2">
      <c r="D96" s="31">
        <f t="shared" ref="D96:D103" si="15">D95+1</f>
        <v>13</v>
      </c>
      <c r="E96" s="32" t="s">
        <v>30</v>
      </c>
      <c r="F96" s="13" t="str">
        <f t="shared" si="12"/>
        <v>TransGrid</v>
      </c>
      <c r="G96" s="26" t="str">
        <f t="shared" si="13"/>
        <v>Name</v>
      </c>
      <c r="H96" s="13" t="s">
        <v>15</v>
      </c>
      <c r="I96" s="13" t="s">
        <v>15</v>
      </c>
      <c r="K96" s="32" t="s">
        <v>30</v>
      </c>
    </row>
    <row r="97" spans="3:11" s="8" customFormat="1" x14ac:dyDescent="0.2">
      <c r="D97" s="31">
        <f t="shared" si="15"/>
        <v>14</v>
      </c>
      <c r="E97" s="32" t="s">
        <v>30</v>
      </c>
      <c r="F97" s="13" t="str">
        <f t="shared" si="12"/>
        <v>TransGrid</v>
      </c>
      <c r="G97" s="26" t="str">
        <f t="shared" si="13"/>
        <v>Name</v>
      </c>
      <c r="H97" s="13" t="s">
        <v>15</v>
      </c>
      <c r="I97" s="13" t="s">
        <v>15</v>
      </c>
      <c r="K97" s="32" t="s">
        <v>30</v>
      </c>
    </row>
    <row r="98" spans="3:11" s="8" customFormat="1" x14ac:dyDescent="0.2">
      <c r="D98" s="31">
        <f t="shared" si="15"/>
        <v>15</v>
      </c>
      <c r="E98" s="32" t="s">
        <v>30</v>
      </c>
      <c r="F98" s="13" t="str">
        <f t="shared" si="12"/>
        <v>TransGrid</v>
      </c>
      <c r="G98" s="26" t="str">
        <f t="shared" si="13"/>
        <v>Name</v>
      </c>
      <c r="H98" s="13" t="s">
        <v>15</v>
      </c>
      <c r="I98" s="13" t="s">
        <v>15</v>
      </c>
      <c r="K98" s="32" t="s">
        <v>30</v>
      </c>
    </row>
    <row r="99" spans="3:11" s="8" customFormat="1" x14ac:dyDescent="0.2">
      <c r="D99" s="31">
        <f t="shared" si="15"/>
        <v>16</v>
      </c>
      <c r="E99" s="32" t="s">
        <v>30</v>
      </c>
      <c r="F99" s="13" t="str">
        <f t="shared" si="12"/>
        <v>TransGrid</v>
      </c>
      <c r="G99" s="26" t="str">
        <f t="shared" si="13"/>
        <v>Name</v>
      </c>
      <c r="H99" s="13" t="s">
        <v>15</v>
      </c>
      <c r="I99" s="13" t="s">
        <v>15</v>
      </c>
      <c r="K99" s="32" t="s">
        <v>30</v>
      </c>
    </row>
    <row r="100" spans="3:11" s="8" customFormat="1" x14ac:dyDescent="0.2">
      <c r="D100" s="31">
        <f t="shared" si="15"/>
        <v>17</v>
      </c>
      <c r="E100" s="32" t="s">
        <v>30</v>
      </c>
      <c r="F100" s="13" t="str">
        <f t="shared" si="12"/>
        <v>TransGrid</v>
      </c>
      <c r="G100" s="26" t="str">
        <f t="shared" si="13"/>
        <v>Name</v>
      </c>
      <c r="H100" s="13" t="s">
        <v>15</v>
      </c>
      <c r="I100" s="13" t="s">
        <v>15</v>
      </c>
      <c r="K100" s="32" t="s">
        <v>30</v>
      </c>
    </row>
    <row r="101" spans="3:11" s="8" customFormat="1" x14ac:dyDescent="0.2">
      <c r="D101" s="31">
        <f t="shared" si="15"/>
        <v>18</v>
      </c>
      <c r="E101" s="32" t="s">
        <v>30</v>
      </c>
      <c r="F101" s="13" t="str">
        <f t="shared" si="12"/>
        <v>TransGrid</v>
      </c>
      <c r="G101" s="26" t="str">
        <f t="shared" si="13"/>
        <v>Name</v>
      </c>
      <c r="H101" s="13" t="s">
        <v>15</v>
      </c>
      <c r="I101" s="13" t="s">
        <v>15</v>
      </c>
      <c r="K101" s="32" t="s">
        <v>30</v>
      </c>
    </row>
    <row r="102" spans="3:11" s="8" customFormat="1" x14ac:dyDescent="0.2">
      <c r="D102" s="31">
        <f t="shared" si="15"/>
        <v>19</v>
      </c>
      <c r="E102" s="32" t="s">
        <v>63</v>
      </c>
      <c r="F102" s="13" t="str">
        <f t="shared" si="12"/>
        <v>TransGrid</v>
      </c>
      <c r="G102" s="26" t="str">
        <f t="shared" si="13"/>
        <v>Name</v>
      </c>
      <c r="H102" s="13" t="s">
        <v>15</v>
      </c>
      <c r="I102" s="13" t="s">
        <v>15</v>
      </c>
      <c r="K102" s="32" t="s">
        <v>63</v>
      </c>
    </row>
    <row r="103" spans="3:11" s="8" customFormat="1" x14ac:dyDescent="0.2">
      <c r="D103" s="31">
        <f t="shared" si="15"/>
        <v>20</v>
      </c>
      <c r="E103" s="32" t="s">
        <v>64</v>
      </c>
      <c r="F103" s="13" t="str">
        <f t="shared" si="12"/>
        <v>TransGrid</v>
      </c>
      <c r="G103" s="26" t="str">
        <f t="shared" si="13"/>
        <v>Name</v>
      </c>
      <c r="H103" s="13" t="s">
        <v>15</v>
      </c>
      <c r="I103" s="13" t="s">
        <v>15</v>
      </c>
      <c r="K103" s="32" t="s">
        <v>64</v>
      </c>
    </row>
    <row r="104" spans="3:11" s="8" customFormat="1" x14ac:dyDescent="0.2"/>
    <row r="105" spans="3:11" s="8" customFormat="1" ht="15" x14ac:dyDescent="0.2">
      <c r="C105" s="36" t="s">
        <v>220</v>
      </c>
      <c r="F105" s="22" t="s">
        <v>9</v>
      </c>
      <c r="G105" s="22" t="s">
        <v>10</v>
      </c>
      <c r="H105" s="22" t="s">
        <v>11</v>
      </c>
      <c r="I105" s="22" t="s">
        <v>12</v>
      </c>
    </row>
    <row r="106" spans="3:11" s="8" customFormat="1" x14ac:dyDescent="0.2"/>
    <row r="107" spans="3:11" s="8" customFormat="1" x14ac:dyDescent="0.2">
      <c r="E107" s="11" t="s">
        <v>219</v>
      </c>
    </row>
    <row r="108" spans="3:11" s="8" customFormat="1" x14ac:dyDescent="0.2">
      <c r="D108" s="30">
        <v>1</v>
      </c>
      <c r="E108" s="32" t="s">
        <v>216</v>
      </c>
      <c r="F108" s="13" t="str">
        <f t="shared" ref="F108:F114" si="16">$F$120</f>
        <v>TransGrid</v>
      </c>
      <c r="G108" s="26" t="str">
        <f t="shared" ref="G108:G114" si="17">Unit_Name</f>
        <v>Name</v>
      </c>
      <c r="H108" s="13" t="s">
        <v>15</v>
      </c>
      <c r="I108" s="13" t="s">
        <v>15</v>
      </c>
    </row>
    <row r="109" spans="3:11" s="8" customFormat="1" x14ac:dyDescent="0.2">
      <c r="D109" s="31">
        <f t="shared" ref="D109:D114" si="18">D108+1</f>
        <v>2</v>
      </c>
      <c r="E109" s="32" t="s">
        <v>229</v>
      </c>
      <c r="F109" s="13" t="str">
        <f t="shared" si="16"/>
        <v>TransGrid</v>
      </c>
      <c r="G109" s="26" t="str">
        <f t="shared" si="17"/>
        <v>Name</v>
      </c>
      <c r="H109" s="13" t="s">
        <v>15</v>
      </c>
      <c r="I109" s="13" t="s">
        <v>15</v>
      </c>
    </row>
    <row r="110" spans="3:11" s="8" customFormat="1" x14ac:dyDescent="0.2">
      <c r="D110" s="31">
        <f t="shared" si="18"/>
        <v>3</v>
      </c>
      <c r="E110" s="32" t="s">
        <v>217</v>
      </c>
      <c r="F110" s="13" t="str">
        <f t="shared" si="16"/>
        <v>TransGrid</v>
      </c>
      <c r="G110" s="26" t="str">
        <f t="shared" si="17"/>
        <v>Name</v>
      </c>
      <c r="H110" s="13" t="s">
        <v>15</v>
      </c>
      <c r="I110" s="13" t="s">
        <v>15</v>
      </c>
    </row>
    <row r="111" spans="3:11" s="8" customFormat="1" x14ac:dyDescent="0.2">
      <c r="D111" s="31">
        <f t="shared" si="18"/>
        <v>4</v>
      </c>
      <c r="E111" s="32" t="s">
        <v>230</v>
      </c>
      <c r="F111" s="13" t="str">
        <f t="shared" si="16"/>
        <v>TransGrid</v>
      </c>
      <c r="G111" s="26" t="s">
        <v>196</v>
      </c>
      <c r="H111" s="13" t="s">
        <v>15</v>
      </c>
      <c r="I111" s="13" t="s">
        <v>15</v>
      </c>
    </row>
    <row r="112" spans="3:11" s="8" customFormat="1" x14ac:dyDescent="0.2">
      <c r="D112" s="31">
        <f t="shared" si="18"/>
        <v>5</v>
      </c>
      <c r="E112" s="32" t="s">
        <v>43</v>
      </c>
      <c r="F112" s="13" t="str">
        <f t="shared" si="16"/>
        <v>TransGrid</v>
      </c>
      <c r="G112" s="26" t="str">
        <f t="shared" si="17"/>
        <v>Name</v>
      </c>
      <c r="H112" s="13" t="s">
        <v>15</v>
      </c>
      <c r="I112" s="13" t="s">
        <v>15</v>
      </c>
    </row>
    <row r="113" spans="3:9" s="8" customFormat="1" x14ac:dyDescent="0.2">
      <c r="D113" s="31">
        <f t="shared" si="18"/>
        <v>6</v>
      </c>
      <c r="E113" s="32" t="s">
        <v>24</v>
      </c>
      <c r="F113" s="13" t="str">
        <f t="shared" si="16"/>
        <v>TransGrid</v>
      </c>
      <c r="G113" s="26" t="str">
        <f t="shared" si="17"/>
        <v>Name</v>
      </c>
      <c r="H113" s="13" t="s">
        <v>15</v>
      </c>
      <c r="I113" s="13" t="s">
        <v>15</v>
      </c>
    </row>
    <row r="114" spans="3:9" s="8" customFormat="1" x14ac:dyDescent="0.2">
      <c r="D114" s="31">
        <f t="shared" si="18"/>
        <v>7</v>
      </c>
      <c r="E114" s="32" t="str">
        <f>NA</f>
        <v>N/A</v>
      </c>
      <c r="F114" s="13" t="str">
        <f t="shared" si="16"/>
        <v>TransGrid</v>
      </c>
      <c r="G114" s="26" t="str">
        <f t="shared" si="17"/>
        <v>Name</v>
      </c>
      <c r="H114" s="13" t="s">
        <v>15</v>
      </c>
      <c r="I114" s="13" t="s">
        <v>15</v>
      </c>
    </row>
    <row r="115" spans="3:9" s="8" customFormat="1" x14ac:dyDescent="0.2"/>
    <row r="116" spans="3:9" s="8" customFormat="1" ht="15" x14ac:dyDescent="0.2">
      <c r="C116" s="36" t="s">
        <v>250</v>
      </c>
      <c r="F116" s="22" t="s">
        <v>9</v>
      </c>
      <c r="G116" s="22" t="s">
        <v>10</v>
      </c>
      <c r="H116" s="22" t="s">
        <v>11</v>
      </c>
      <c r="I116" s="22" t="s">
        <v>12</v>
      </c>
    </row>
    <row r="117" spans="3:9" s="8" customFormat="1" x14ac:dyDescent="0.2"/>
    <row r="118" spans="3:9" s="8" customFormat="1" x14ac:dyDescent="0.2">
      <c r="E118" s="11" t="s">
        <v>251</v>
      </c>
    </row>
    <row r="119" spans="3:9" s="8" customFormat="1" x14ac:dyDescent="0.2">
      <c r="D119" s="30">
        <v>1</v>
      </c>
      <c r="E119" s="32" t="s">
        <v>134</v>
      </c>
      <c r="F119" s="13" t="str">
        <f t="shared" ref="F119:F139" si="19">$F$215</f>
        <v>TransGrid</v>
      </c>
      <c r="G119" s="26" t="str">
        <f t="shared" ref="G119:G139" si="20">Unit_Name</f>
        <v>Name</v>
      </c>
      <c r="H119" s="13" t="s">
        <v>15</v>
      </c>
      <c r="I119" s="13" t="s">
        <v>15</v>
      </c>
    </row>
    <row r="120" spans="3:9" s="8" customFormat="1" x14ac:dyDescent="0.2">
      <c r="D120" s="31">
        <f>D119+1</f>
        <v>2</v>
      </c>
      <c r="E120" s="32" t="s">
        <v>135</v>
      </c>
      <c r="F120" s="13" t="str">
        <f t="shared" si="19"/>
        <v>TransGrid</v>
      </c>
      <c r="G120" s="26" t="str">
        <f t="shared" si="20"/>
        <v>Name</v>
      </c>
      <c r="H120" s="13" t="s">
        <v>15</v>
      </c>
      <c r="I120" s="13" t="s">
        <v>15</v>
      </c>
    </row>
    <row r="121" spans="3:9" s="8" customFormat="1" x14ac:dyDescent="0.2">
      <c r="D121" s="31">
        <f t="shared" ref="D121:D139" si="21">D120+1</f>
        <v>3</v>
      </c>
      <c r="E121" s="32" t="s">
        <v>136</v>
      </c>
      <c r="F121" s="13" t="str">
        <f t="shared" si="19"/>
        <v>TransGrid</v>
      </c>
      <c r="G121" s="26" t="str">
        <f t="shared" si="20"/>
        <v>Name</v>
      </c>
      <c r="H121" s="13" t="s">
        <v>15</v>
      </c>
      <c r="I121" s="13" t="s">
        <v>15</v>
      </c>
    </row>
    <row r="122" spans="3:9" s="8" customFormat="1" x14ac:dyDescent="0.2">
      <c r="D122" s="31">
        <f t="shared" si="21"/>
        <v>4</v>
      </c>
      <c r="E122" s="32" t="s">
        <v>137</v>
      </c>
      <c r="F122" s="13" t="str">
        <f t="shared" si="19"/>
        <v>TransGrid</v>
      </c>
      <c r="G122" s="26" t="str">
        <f t="shared" si="20"/>
        <v>Name</v>
      </c>
      <c r="H122" s="13" t="s">
        <v>15</v>
      </c>
      <c r="I122" s="13" t="s">
        <v>15</v>
      </c>
    </row>
    <row r="123" spans="3:9" s="8" customFormat="1" x14ac:dyDescent="0.2">
      <c r="D123" s="31">
        <f t="shared" si="21"/>
        <v>5</v>
      </c>
      <c r="E123" s="32" t="s">
        <v>138</v>
      </c>
      <c r="F123" s="13" t="str">
        <f t="shared" si="19"/>
        <v>TransGrid</v>
      </c>
      <c r="G123" s="26" t="str">
        <f t="shared" si="20"/>
        <v>Name</v>
      </c>
      <c r="H123" s="13" t="s">
        <v>15</v>
      </c>
      <c r="I123" s="13" t="s">
        <v>15</v>
      </c>
    </row>
    <row r="124" spans="3:9" s="8" customFormat="1" x14ac:dyDescent="0.2">
      <c r="D124" s="31">
        <f t="shared" si="21"/>
        <v>6</v>
      </c>
      <c r="E124" s="32" t="s">
        <v>139</v>
      </c>
      <c r="F124" s="13" t="str">
        <f t="shared" si="19"/>
        <v>TransGrid</v>
      </c>
      <c r="G124" s="26" t="str">
        <f t="shared" si="20"/>
        <v>Name</v>
      </c>
      <c r="H124" s="13" t="s">
        <v>15</v>
      </c>
      <c r="I124" s="13" t="s">
        <v>15</v>
      </c>
    </row>
    <row r="125" spans="3:9" s="8" customFormat="1" x14ac:dyDescent="0.2">
      <c r="D125" s="31">
        <f t="shared" si="21"/>
        <v>7</v>
      </c>
      <c r="E125" s="32" t="s">
        <v>140</v>
      </c>
      <c r="F125" s="13" t="str">
        <f t="shared" si="19"/>
        <v>TransGrid</v>
      </c>
      <c r="G125" s="26" t="str">
        <f t="shared" si="20"/>
        <v>Name</v>
      </c>
      <c r="H125" s="13" t="s">
        <v>15</v>
      </c>
      <c r="I125" s="13" t="s">
        <v>15</v>
      </c>
    </row>
    <row r="126" spans="3:9" s="8" customFormat="1" x14ac:dyDescent="0.2">
      <c r="D126" s="31">
        <f t="shared" si="21"/>
        <v>8</v>
      </c>
      <c r="E126" s="32" t="s">
        <v>141</v>
      </c>
      <c r="F126" s="13" t="str">
        <f t="shared" si="19"/>
        <v>TransGrid</v>
      </c>
      <c r="G126" s="26" t="str">
        <f t="shared" si="20"/>
        <v>Name</v>
      </c>
      <c r="H126" s="13" t="s">
        <v>15</v>
      </c>
      <c r="I126" s="13" t="s">
        <v>15</v>
      </c>
    </row>
    <row r="127" spans="3:9" s="8" customFormat="1" x14ac:dyDescent="0.2">
      <c r="D127" s="31">
        <f t="shared" si="21"/>
        <v>9</v>
      </c>
      <c r="E127" s="32" t="s">
        <v>142</v>
      </c>
      <c r="F127" s="13" t="str">
        <f t="shared" si="19"/>
        <v>TransGrid</v>
      </c>
      <c r="G127" s="26" t="str">
        <f t="shared" si="20"/>
        <v>Name</v>
      </c>
      <c r="H127" s="13" t="s">
        <v>15</v>
      </c>
      <c r="I127" s="13" t="s">
        <v>15</v>
      </c>
    </row>
    <row r="128" spans="3:9" s="8" customFormat="1" x14ac:dyDescent="0.2">
      <c r="D128" s="31">
        <f t="shared" si="21"/>
        <v>10</v>
      </c>
      <c r="E128" s="32" t="s">
        <v>143</v>
      </c>
      <c r="F128" s="13" t="str">
        <f t="shared" si="19"/>
        <v>TransGrid</v>
      </c>
      <c r="G128" s="26" t="str">
        <f t="shared" si="20"/>
        <v>Name</v>
      </c>
      <c r="H128" s="13" t="s">
        <v>15</v>
      </c>
      <c r="I128" s="13" t="s">
        <v>15</v>
      </c>
    </row>
    <row r="129" spans="3:9" s="8" customFormat="1" x14ac:dyDescent="0.2">
      <c r="D129" s="31">
        <f t="shared" si="21"/>
        <v>11</v>
      </c>
      <c r="E129" s="32" t="s">
        <v>238</v>
      </c>
      <c r="F129" s="13" t="str">
        <f t="shared" si="19"/>
        <v>TransGrid</v>
      </c>
      <c r="G129" s="26" t="str">
        <f t="shared" si="20"/>
        <v>Name</v>
      </c>
      <c r="H129" s="13" t="s">
        <v>15</v>
      </c>
      <c r="I129" s="13" t="s">
        <v>15</v>
      </c>
    </row>
    <row r="130" spans="3:9" s="8" customFormat="1" x14ac:dyDescent="0.2">
      <c r="D130" s="31">
        <f t="shared" si="21"/>
        <v>12</v>
      </c>
      <c r="E130" s="32" t="s">
        <v>240</v>
      </c>
      <c r="F130" s="13" t="str">
        <f t="shared" si="19"/>
        <v>TransGrid</v>
      </c>
      <c r="G130" s="26" t="str">
        <f t="shared" si="20"/>
        <v>Name</v>
      </c>
      <c r="H130" s="13" t="s">
        <v>15</v>
      </c>
      <c r="I130" s="13" t="s">
        <v>15</v>
      </c>
    </row>
    <row r="131" spans="3:9" s="8" customFormat="1" x14ac:dyDescent="0.2">
      <c r="D131" s="31">
        <f t="shared" si="21"/>
        <v>13</v>
      </c>
      <c r="E131" s="32" t="s">
        <v>241</v>
      </c>
      <c r="F131" s="13" t="str">
        <f t="shared" si="19"/>
        <v>TransGrid</v>
      </c>
      <c r="G131" s="26" t="str">
        <f t="shared" si="20"/>
        <v>Name</v>
      </c>
      <c r="H131" s="13" t="s">
        <v>15</v>
      </c>
      <c r="I131" s="13" t="s">
        <v>15</v>
      </c>
    </row>
    <row r="132" spans="3:9" s="8" customFormat="1" x14ac:dyDescent="0.2">
      <c r="D132" s="31">
        <f t="shared" si="21"/>
        <v>14</v>
      </c>
      <c r="E132" s="32" t="s">
        <v>242</v>
      </c>
      <c r="F132" s="13" t="str">
        <f t="shared" si="19"/>
        <v>TransGrid</v>
      </c>
      <c r="G132" s="26" t="str">
        <f t="shared" si="20"/>
        <v>Name</v>
      </c>
      <c r="H132" s="13" t="s">
        <v>15</v>
      </c>
      <c r="I132" s="13" t="s">
        <v>15</v>
      </c>
    </row>
    <row r="133" spans="3:9" s="8" customFormat="1" x14ac:dyDescent="0.2">
      <c r="D133" s="31">
        <f t="shared" si="21"/>
        <v>15</v>
      </c>
      <c r="E133" s="32" t="s">
        <v>243</v>
      </c>
      <c r="F133" s="13" t="str">
        <f t="shared" si="19"/>
        <v>TransGrid</v>
      </c>
      <c r="G133" s="26" t="str">
        <f t="shared" si="20"/>
        <v>Name</v>
      </c>
      <c r="H133" s="13" t="s">
        <v>15</v>
      </c>
      <c r="I133" s="13" t="s">
        <v>15</v>
      </c>
    </row>
    <row r="134" spans="3:9" s="8" customFormat="1" x14ac:dyDescent="0.2">
      <c r="D134" s="31">
        <f t="shared" si="21"/>
        <v>16</v>
      </c>
      <c r="E134" s="32" t="s">
        <v>244</v>
      </c>
      <c r="F134" s="13" t="str">
        <f t="shared" si="19"/>
        <v>TransGrid</v>
      </c>
      <c r="G134" s="26" t="str">
        <f t="shared" si="20"/>
        <v>Name</v>
      </c>
      <c r="H134" s="13" t="s">
        <v>15</v>
      </c>
      <c r="I134" s="13" t="s">
        <v>15</v>
      </c>
    </row>
    <row r="135" spans="3:9" s="8" customFormat="1" x14ac:dyDescent="0.2">
      <c r="D135" s="31">
        <f t="shared" si="21"/>
        <v>17</v>
      </c>
      <c r="E135" s="32" t="s">
        <v>245</v>
      </c>
      <c r="F135" s="13" t="str">
        <f t="shared" si="19"/>
        <v>TransGrid</v>
      </c>
      <c r="G135" s="26" t="str">
        <f t="shared" si="20"/>
        <v>Name</v>
      </c>
      <c r="H135" s="13" t="s">
        <v>15</v>
      </c>
      <c r="I135" s="13" t="s">
        <v>15</v>
      </c>
    </row>
    <row r="136" spans="3:9" s="8" customFormat="1" x14ac:dyDescent="0.2">
      <c r="D136" s="31">
        <f t="shared" si="21"/>
        <v>18</v>
      </c>
      <c r="E136" s="32" t="s">
        <v>246</v>
      </c>
      <c r="F136" s="13" t="str">
        <f t="shared" si="19"/>
        <v>TransGrid</v>
      </c>
      <c r="G136" s="26" t="str">
        <f t="shared" si="20"/>
        <v>Name</v>
      </c>
      <c r="H136" s="13" t="s">
        <v>15</v>
      </c>
      <c r="I136" s="13" t="s">
        <v>15</v>
      </c>
    </row>
    <row r="137" spans="3:9" s="8" customFormat="1" x14ac:dyDescent="0.2">
      <c r="D137" s="31">
        <f t="shared" si="21"/>
        <v>19</v>
      </c>
      <c r="E137" s="32" t="s">
        <v>247</v>
      </c>
      <c r="F137" s="13" t="str">
        <f t="shared" si="19"/>
        <v>TransGrid</v>
      </c>
      <c r="G137" s="26" t="str">
        <f t="shared" si="20"/>
        <v>Name</v>
      </c>
      <c r="H137" s="13" t="s">
        <v>15</v>
      </c>
      <c r="I137" s="13" t="s">
        <v>15</v>
      </c>
    </row>
    <row r="138" spans="3:9" s="8" customFormat="1" x14ac:dyDescent="0.2">
      <c r="D138" s="31">
        <f t="shared" si="21"/>
        <v>20</v>
      </c>
      <c r="E138" s="32" t="s">
        <v>298</v>
      </c>
      <c r="F138" s="13" t="str">
        <f t="shared" si="19"/>
        <v>TransGrid</v>
      </c>
      <c r="G138" s="26" t="str">
        <f t="shared" si="20"/>
        <v>Name</v>
      </c>
      <c r="H138" s="13" t="s">
        <v>15</v>
      </c>
      <c r="I138" s="13" t="s">
        <v>15</v>
      </c>
    </row>
    <row r="139" spans="3:9" s="8" customFormat="1" x14ac:dyDescent="0.2">
      <c r="D139" s="31">
        <f t="shared" si="21"/>
        <v>21</v>
      </c>
      <c r="E139" s="32" t="str">
        <f>NA</f>
        <v>N/A</v>
      </c>
      <c r="F139" s="13" t="str">
        <f t="shared" si="19"/>
        <v>TransGrid</v>
      </c>
      <c r="G139" s="26" t="str">
        <f t="shared" si="20"/>
        <v>Name</v>
      </c>
      <c r="H139" s="13" t="s">
        <v>15</v>
      </c>
      <c r="I139" s="13" t="s">
        <v>15</v>
      </c>
    </row>
    <row r="140" spans="3:9" s="8" customFormat="1" x14ac:dyDescent="0.2"/>
    <row r="141" spans="3:9" s="8" customFormat="1" ht="15" x14ac:dyDescent="0.2">
      <c r="C141" s="36" t="s">
        <v>65</v>
      </c>
      <c r="F141" s="22" t="s">
        <v>9</v>
      </c>
      <c r="G141" s="22" t="s">
        <v>10</v>
      </c>
      <c r="H141" s="22" t="s">
        <v>11</v>
      </c>
      <c r="I141" s="22" t="s">
        <v>12</v>
      </c>
    </row>
    <row r="142" spans="3:9" s="8" customFormat="1" x14ac:dyDescent="0.2"/>
    <row r="143" spans="3:9" s="8" customFormat="1" x14ac:dyDescent="0.2">
      <c r="E143" s="11" t="s">
        <v>66</v>
      </c>
    </row>
    <row r="144" spans="3:9" s="8" customFormat="1" x14ac:dyDescent="0.2">
      <c r="D144" s="30">
        <v>1</v>
      </c>
      <c r="E144" s="32" t="s">
        <v>30</v>
      </c>
      <c r="F144" s="13" t="s">
        <v>14</v>
      </c>
      <c r="G144" s="26" t="str">
        <f t="shared" ref="G144:G153" si="22">Unit_Name</f>
        <v>Name</v>
      </c>
      <c r="H144" s="13" t="s">
        <v>15</v>
      </c>
      <c r="I144" s="13" t="s">
        <v>15</v>
      </c>
    </row>
    <row r="145" spans="3:9" s="8" customFormat="1" x14ac:dyDescent="0.2">
      <c r="D145" s="31">
        <f>D144+1</f>
        <v>2</v>
      </c>
      <c r="E145" s="32" t="s">
        <v>30</v>
      </c>
      <c r="F145" s="13" t="s">
        <v>14</v>
      </c>
      <c r="G145" s="26" t="str">
        <f t="shared" si="22"/>
        <v>Name</v>
      </c>
      <c r="H145" s="13" t="s">
        <v>15</v>
      </c>
      <c r="I145" s="13" t="s">
        <v>15</v>
      </c>
    </row>
    <row r="146" spans="3:9" s="8" customFormat="1" x14ac:dyDescent="0.2">
      <c r="D146" s="31">
        <f t="shared" ref="D146:D153" si="23">D145+1</f>
        <v>3</v>
      </c>
      <c r="E146" s="32" t="s">
        <v>30</v>
      </c>
      <c r="F146" s="13" t="s">
        <v>14</v>
      </c>
      <c r="G146" s="26" t="str">
        <f t="shared" si="22"/>
        <v>Name</v>
      </c>
      <c r="H146" s="13" t="s">
        <v>15</v>
      </c>
      <c r="I146" s="13" t="s">
        <v>15</v>
      </c>
    </row>
    <row r="147" spans="3:9" s="8" customFormat="1" x14ac:dyDescent="0.2">
      <c r="D147" s="31">
        <f t="shared" si="23"/>
        <v>4</v>
      </c>
      <c r="E147" s="32" t="s">
        <v>30</v>
      </c>
      <c r="F147" s="13" t="s">
        <v>14</v>
      </c>
      <c r="G147" s="26" t="str">
        <f t="shared" si="22"/>
        <v>Name</v>
      </c>
      <c r="H147" s="13" t="s">
        <v>15</v>
      </c>
      <c r="I147" s="13" t="s">
        <v>15</v>
      </c>
    </row>
    <row r="148" spans="3:9" s="8" customFormat="1" x14ac:dyDescent="0.2">
      <c r="D148" s="31">
        <f t="shared" si="23"/>
        <v>5</v>
      </c>
      <c r="E148" s="32" t="s">
        <v>30</v>
      </c>
      <c r="F148" s="13" t="s">
        <v>14</v>
      </c>
      <c r="G148" s="26" t="str">
        <f t="shared" si="22"/>
        <v>Name</v>
      </c>
      <c r="H148" s="13" t="s">
        <v>15</v>
      </c>
      <c r="I148" s="13" t="s">
        <v>15</v>
      </c>
    </row>
    <row r="149" spans="3:9" s="8" customFormat="1" x14ac:dyDescent="0.2">
      <c r="D149" s="31">
        <f t="shared" si="23"/>
        <v>6</v>
      </c>
      <c r="E149" s="32" t="s">
        <v>30</v>
      </c>
      <c r="F149" s="13" t="s">
        <v>14</v>
      </c>
      <c r="G149" s="26" t="str">
        <f t="shared" si="22"/>
        <v>Name</v>
      </c>
      <c r="H149" s="13" t="s">
        <v>15</v>
      </c>
      <c r="I149" s="13" t="s">
        <v>15</v>
      </c>
    </row>
    <row r="150" spans="3:9" s="8" customFormat="1" x14ac:dyDescent="0.2">
      <c r="D150" s="31">
        <f t="shared" si="23"/>
        <v>7</v>
      </c>
      <c r="E150" s="32" t="s">
        <v>30</v>
      </c>
      <c r="F150" s="13" t="s">
        <v>14</v>
      </c>
      <c r="G150" s="26" t="str">
        <f t="shared" si="22"/>
        <v>Name</v>
      </c>
      <c r="H150" s="13" t="s">
        <v>15</v>
      </c>
      <c r="I150" s="13" t="s">
        <v>15</v>
      </c>
    </row>
    <row r="151" spans="3:9" s="8" customFormat="1" x14ac:dyDescent="0.2">
      <c r="D151" s="31">
        <f t="shared" si="23"/>
        <v>8</v>
      </c>
      <c r="E151" s="32" t="s">
        <v>30</v>
      </c>
      <c r="F151" s="13" t="s">
        <v>14</v>
      </c>
      <c r="G151" s="26" t="str">
        <f t="shared" si="22"/>
        <v>Name</v>
      </c>
      <c r="H151" s="13" t="s">
        <v>15</v>
      </c>
      <c r="I151" s="13" t="s">
        <v>15</v>
      </c>
    </row>
    <row r="152" spans="3:9" s="8" customFormat="1" x14ac:dyDescent="0.2">
      <c r="D152" s="31">
        <f t="shared" si="23"/>
        <v>9</v>
      </c>
      <c r="E152" s="32" t="s">
        <v>30</v>
      </c>
      <c r="F152" s="13" t="s">
        <v>14</v>
      </c>
      <c r="G152" s="26" t="str">
        <f t="shared" si="22"/>
        <v>Name</v>
      </c>
      <c r="H152" s="13" t="s">
        <v>15</v>
      </c>
      <c r="I152" s="13" t="s">
        <v>15</v>
      </c>
    </row>
    <row r="153" spans="3:9" s="8" customFormat="1" x14ac:dyDescent="0.2">
      <c r="D153" s="31">
        <f t="shared" si="23"/>
        <v>10</v>
      </c>
      <c r="E153" s="32" t="s">
        <v>30</v>
      </c>
      <c r="F153" s="13" t="s">
        <v>14</v>
      </c>
      <c r="G153" s="26" t="str">
        <f t="shared" si="22"/>
        <v>Name</v>
      </c>
      <c r="H153" s="13" t="s">
        <v>15</v>
      </c>
      <c r="I153" s="13" t="s">
        <v>15</v>
      </c>
    </row>
    <row r="154" spans="3:9" s="8" customFormat="1" x14ac:dyDescent="0.2"/>
    <row r="155" spans="3:9" s="8" customFormat="1" ht="15" x14ac:dyDescent="0.2">
      <c r="C155" s="36" t="s">
        <v>67</v>
      </c>
      <c r="F155" s="22" t="s">
        <v>9</v>
      </c>
      <c r="G155" s="22" t="s">
        <v>10</v>
      </c>
      <c r="H155" s="22" t="s">
        <v>11</v>
      </c>
      <c r="I155" s="22" t="s">
        <v>12</v>
      </c>
    </row>
    <row r="156" spans="3:9" s="8" customFormat="1" x14ac:dyDescent="0.2"/>
    <row r="157" spans="3:9" s="8" customFormat="1" x14ac:dyDescent="0.2">
      <c r="E157" s="11" t="s">
        <v>68</v>
      </c>
    </row>
    <row r="158" spans="3:9" s="8" customFormat="1" x14ac:dyDescent="0.2">
      <c r="D158" s="30">
        <v>1</v>
      </c>
      <c r="E158" s="32" t="s">
        <v>69</v>
      </c>
      <c r="F158" s="13" t="s">
        <v>70</v>
      </c>
      <c r="G158" s="26" t="str">
        <f t="shared" ref="G158:G207" si="24">Unit_Name</f>
        <v>Name</v>
      </c>
      <c r="H158" s="13" t="s">
        <v>15</v>
      </c>
      <c r="I158" s="13" t="s">
        <v>15</v>
      </c>
    </row>
    <row r="159" spans="3:9" s="8" customFormat="1" x14ac:dyDescent="0.2">
      <c r="D159" s="31">
        <f>D158+1</f>
        <v>2</v>
      </c>
      <c r="E159" s="32" t="s">
        <v>71</v>
      </c>
      <c r="F159" s="13" t="s">
        <v>70</v>
      </c>
      <c r="G159" s="26" t="str">
        <f t="shared" si="24"/>
        <v>Name</v>
      </c>
      <c r="H159" s="13" t="s">
        <v>15</v>
      </c>
      <c r="I159" s="13" t="s">
        <v>15</v>
      </c>
    </row>
    <row r="160" spans="3:9" s="8" customFormat="1" x14ac:dyDescent="0.2">
      <c r="D160" s="31">
        <f t="shared" ref="D160:D207" si="25">D159+1</f>
        <v>3</v>
      </c>
      <c r="E160" s="32" t="s">
        <v>72</v>
      </c>
      <c r="F160" s="13" t="s">
        <v>70</v>
      </c>
      <c r="G160" s="26" t="str">
        <f t="shared" si="24"/>
        <v>Name</v>
      </c>
      <c r="H160" s="13" t="s">
        <v>15</v>
      </c>
      <c r="I160" s="13" t="s">
        <v>15</v>
      </c>
    </row>
    <row r="161" spans="4:9" s="8" customFormat="1" x14ac:dyDescent="0.2">
      <c r="D161" s="31">
        <f t="shared" si="25"/>
        <v>4</v>
      </c>
      <c r="E161" s="32" t="s">
        <v>73</v>
      </c>
      <c r="F161" s="13" t="s">
        <v>70</v>
      </c>
      <c r="G161" s="26" t="str">
        <f t="shared" si="24"/>
        <v>Name</v>
      </c>
      <c r="H161" s="13" t="s">
        <v>15</v>
      </c>
      <c r="I161" s="13" t="s">
        <v>15</v>
      </c>
    </row>
    <row r="162" spans="4:9" s="8" customFormat="1" x14ac:dyDescent="0.2">
      <c r="D162" s="31">
        <f t="shared" si="25"/>
        <v>5</v>
      </c>
      <c r="E162" s="32" t="s">
        <v>74</v>
      </c>
      <c r="F162" s="13" t="s">
        <v>70</v>
      </c>
      <c r="G162" s="26" t="str">
        <f t="shared" si="24"/>
        <v>Name</v>
      </c>
      <c r="H162" s="13" t="s">
        <v>15</v>
      </c>
      <c r="I162" s="13" t="s">
        <v>15</v>
      </c>
    </row>
    <row r="163" spans="4:9" s="8" customFormat="1" x14ac:dyDescent="0.2">
      <c r="D163" s="31">
        <f t="shared" si="25"/>
        <v>6</v>
      </c>
      <c r="E163" s="32" t="s">
        <v>75</v>
      </c>
      <c r="F163" s="13" t="s">
        <v>70</v>
      </c>
      <c r="G163" s="26" t="str">
        <f t="shared" si="24"/>
        <v>Name</v>
      </c>
      <c r="H163" s="13" t="s">
        <v>15</v>
      </c>
      <c r="I163" s="13" t="s">
        <v>15</v>
      </c>
    </row>
    <row r="164" spans="4:9" s="8" customFormat="1" x14ac:dyDescent="0.2">
      <c r="D164" s="31">
        <f t="shared" si="25"/>
        <v>7</v>
      </c>
      <c r="E164" s="32" t="s">
        <v>76</v>
      </c>
      <c r="F164" s="13" t="s">
        <v>70</v>
      </c>
      <c r="G164" s="26" t="str">
        <f t="shared" si="24"/>
        <v>Name</v>
      </c>
      <c r="H164" s="13" t="s">
        <v>15</v>
      </c>
      <c r="I164" s="13" t="s">
        <v>15</v>
      </c>
    </row>
    <row r="165" spans="4:9" s="8" customFormat="1" x14ac:dyDescent="0.2">
      <c r="D165" s="31">
        <f t="shared" si="25"/>
        <v>8</v>
      </c>
      <c r="E165" s="32" t="s">
        <v>77</v>
      </c>
      <c r="F165" s="13" t="s">
        <v>70</v>
      </c>
      <c r="G165" s="26" t="str">
        <f t="shared" si="24"/>
        <v>Name</v>
      </c>
      <c r="H165" s="13" t="s">
        <v>15</v>
      </c>
      <c r="I165" s="13" t="s">
        <v>15</v>
      </c>
    </row>
    <row r="166" spans="4:9" s="8" customFormat="1" x14ac:dyDescent="0.2">
      <c r="D166" s="31">
        <f t="shared" si="25"/>
        <v>9</v>
      </c>
      <c r="E166" s="32" t="s">
        <v>78</v>
      </c>
      <c r="F166" s="13" t="s">
        <v>70</v>
      </c>
      <c r="G166" s="26" t="str">
        <f t="shared" si="24"/>
        <v>Name</v>
      </c>
      <c r="H166" s="13" t="s">
        <v>15</v>
      </c>
      <c r="I166" s="13" t="s">
        <v>15</v>
      </c>
    </row>
    <row r="167" spans="4:9" s="8" customFormat="1" x14ac:dyDescent="0.2">
      <c r="D167" s="31">
        <f t="shared" si="25"/>
        <v>10</v>
      </c>
      <c r="E167" s="32" t="s">
        <v>79</v>
      </c>
      <c r="F167" s="13" t="s">
        <v>70</v>
      </c>
      <c r="G167" s="26" t="str">
        <f t="shared" si="24"/>
        <v>Name</v>
      </c>
      <c r="H167" s="13" t="s">
        <v>15</v>
      </c>
      <c r="I167" s="13" t="s">
        <v>15</v>
      </c>
    </row>
    <row r="168" spans="4:9" s="8" customFormat="1" x14ac:dyDescent="0.2">
      <c r="D168" s="31">
        <f t="shared" si="25"/>
        <v>11</v>
      </c>
      <c r="E168" s="32" t="s">
        <v>80</v>
      </c>
      <c r="F168" s="13" t="s">
        <v>70</v>
      </c>
      <c r="G168" s="26" t="str">
        <f t="shared" si="24"/>
        <v>Name</v>
      </c>
      <c r="H168" s="13" t="s">
        <v>15</v>
      </c>
      <c r="I168" s="13" t="s">
        <v>15</v>
      </c>
    </row>
    <row r="169" spans="4:9" s="8" customFormat="1" x14ac:dyDescent="0.2">
      <c r="D169" s="31">
        <f t="shared" si="25"/>
        <v>12</v>
      </c>
      <c r="E169" s="32" t="s">
        <v>81</v>
      </c>
      <c r="F169" s="13" t="s">
        <v>70</v>
      </c>
      <c r="G169" s="26" t="str">
        <f t="shared" si="24"/>
        <v>Name</v>
      </c>
      <c r="H169" s="13" t="s">
        <v>15</v>
      </c>
      <c r="I169" s="13" t="s">
        <v>15</v>
      </c>
    </row>
    <row r="170" spans="4:9" s="8" customFormat="1" x14ac:dyDescent="0.2">
      <c r="D170" s="31">
        <f t="shared" si="25"/>
        <v>13</v>
      </c>
      <c r="E170" s="32" t="s">
        <v>82</v>
      </c>
      <c r="F170" s="13" t="s">
        <v>70</v>
      </c>
      <c r="G170" s="26" t="str">
        <f t="shared" si="24"/>
        <v>Name</v>
      </c>
      <c r="H170" s="13" t="s">
        <v>15</v>
      </c>
      <c r="I170" s="13" t="s">
        <v>15</v>
      </c>
    </row>
    <row r="171" spans="4:9" s="8" customFormat="1" x14ac:dyDescent="0.2">
      <c r="D171" s="31">
        <f t="shared" si="25"/>
        <v>14</v>
      </c>
      <c r="E171" s="32" t="s">
        <v>83</v>
      </c>
      <c r="F171" s="13" t="s">
        <v>70</v>
      </c>
      <c r="G171" s="26" t="str">
        <f t="shared" si="24"/>
        <v>Name</v>
      </c>
      <c r="H171" s="13" t="s">
        <v>15</v>
      </c>
      <c r="I171" s="13" t="s">
        <v>15</v>
      </c>
    </row>
    <row r="172" spans="4:9" s="8" customFormat="1" x14ac:dyDescent="0.2">
      <c r="D172" s="31">
        <f t="shared" si="25"/>
        <v>15</v>
      </c>
      <c r="E172" s="32" t="s">
        <v>84</v>
      </c>
      <c r="F172" s="13" t="s">
        <v>70</v>
      </c>
      <c r="G172" s="26" t="str">
        <f t="shared" si="24"/>
        <v>Name</v>
      </c>
      <c r="H172" s="13" t="s">
        <v>15</v>
      </c>
      <c r="I172" s="13" t="s">
        <v>15</v>
      </c>
    </row>
    <row r="173" spans="4:9" s="8" customFormat="1" x14ac:dyDescent="0.2">
      <c r="D173" s="31">
        <f t="shared" si="25"/>
        <v>16</v>
      </c>
      <c r="E173" s="32" t="s">
        <v>85</v>
      </c>
      <c r="F173" s="13" t="s">
        <v>70</v>
      </c>
      <c r="G173" s="26" t="str">
        <f t="shared" si="24"/>
        <v>Name</v>
      </c>
      <c r="H173" s="13" t="s">
        <v>15</v>
      </c>
      <c r="I173" s="13" t="s">
        <v>15</v>
      </c>
    </row>
    <row r="174" spans="4:9" s="8" customFormat="1" x14ac:dyDescent="0.2">
      <c r="D174" s="31">
        <f t="shared" si="25"/>
        <v>17</v>
      </c>
      <c r="E174" s="32" t="s">
        <v>86</v>
      </c>
      <c r="F174" s="13" t="s">
        <v>70</v>
      </c>
      <c r="G174" s="26" t="str">
        <f t="shared" si="24"/>
        <v>Name</v>
      </c>
      <c r="H174" s="13" t="s">
        <v>15</v>
      </c>
      <c r="I174" s="13" t="s">
        <v>15</v>
      </c>
    </row>
    <row r="175" spans="4:9" s="8" customFormat="1" x14ac:dyDescent="0.2">
      <c r="D175" s="31">
        <f t="shared" si="25"/>
        <v>18</v>
      </c>
      <c r="E175" s="32" t="s">
        <v>87</v>
      </c>
      <c r="F175" s="13" t="s">
        <v>70</v>
      </c>
      <c r="G175" s="26" t="str">
        <f t="shared" si="24"/>
        <v>Name</v>
      </c>
      <c r="H175" s="13" t="s">
        <v>15</v>
      </c>
      <c r="I175" s="13" t="s">
        <v>15</v>
      </c>
    </row>
    <row r="176" spans="4:9" s="8" customFormat="1" x14ac:dyDescent="0.2">
      <c r="D176" s="31">
        <f t="shared" si="25"/>
        <v>19</v>
      </c>
      <c r="E176" s="32" t="s">
        <v>88</v>
      </c>
      <c r="F176" s="13" t="s">
        <v>70</v>
      </c>
      <c r="G176" s="26" t="str">
        <f t="shared" si="24"/>
        <v>Name</v>
      </c>
      <c r="H176" s="13" t="s">
        <v>15</v>
      </c>
      <c r="I176" s="13" t="s">
        <v>15</v>
      </c>
    </row>
    <row r="177" spans="4:9" s="8" customFormat="1" x14ac:dyDescent="0.2">
      <c r="D177" s="31">
        <f t="shared" si="25"/>
        <v>20</v>
      </c>
      <c r="E177" s="32" t="s">
        <v>89</v>
      </c>
      <c r="F177" s="13" t="s">
        <v>70</v>
      </c>
      <c r="G177" s="26" t="str">
        <f t="shared" si="24"/>
        <v>Name</v>
      </c>
      <c r="H177" s="13" t="s">
        <v>15</v>
      </c>
      <c r="I177" s="13" t="s">
        <v>15</v>
      </c>
    </row>
    <row r="178" spans="4:9" s="8" customFormat="1" x14ac:dyDescent="0.2">
      <c r="D178" s="31">
        <f t="shared" si="25"/>
        <v>21</v>
      </c>
      <c r="E178" s="32" t="s">
        <v>90</v>
      </c>
      <c r="F178" s="13" t="s">
        <v>70</v>
      </c>
      <c r="G178" s="26" t="str">
        <f t="shared" si="24"/>
        <v>Name</v>
      </c>
      <c r="H178" s="13" t="s">
        <v>15</v>
      </c>
      <c r="I178" s="13" t="s">
        <v>15</v>
      </c>
    </row>
    <row r="179" spans="4:9" s="8" customFormat="1" x14ac:dyDescent="0.2">
      <c r="D179" s="31">
        <f t="shared" si="25"/>
        <v>22</v>
      </c>
      <c r="E179" s="32" t="s">
        <v>484</v>
      </c>
      <c r="F179" s="13" t="s">
        <v>70</v>
      </c>
      <c r="G179" s="26" t="str">
        <f t="shared" si="24"/>
        <v>Name</v>
      </c>
      <c r="H179" s="13" t="s">
        <v>15</v>
      </c>
      <c r="I179" s="13" t="s">
        <v>15</v>
      </c>
    </row>
    <row r="180" spans="4:9" s="8" customFormat="1" x14ac:dyDescent="0.2">
      <c r="D180" s="31">
        <f t="shared" si="25"/>
        <v>23</v>
      </c>
      <c r="E180" s="32" t="s">
        <v>485</v>
      </c>
      <c r="F180" s="13" t="s">
        <v>70</v>
      </c>
      <c r="G180" s="26" t="str">
        <f t="shared" si="24"/>
        <v>Name</v>
      </c>
      <c r="H180" s="13" t="s">
        <v>15</v>
      </c>
      <c r="I180" s="13" t="s">
        <v>15</v>
      </c>
    </row>
    <row r="181" spans="4:9" s="8" customFormat="1" x14ac:dyDescent="0.2">
      <c r="D181" s="31">
        <f t="shared" si="25"/>
        <v>24</v>
      </c>
      <c r="E181" s="32" t="s">
        <v>486</v>
      </c>
      <c r="F181" s="13" t="s">
        <v>70</v>
      </c>
      <c r="G181" s="26" t="str">
        <f t="shared" si="24"/>
        <v>Name</v>
      </c>
      <c r="H181" s="13" t="s">
        <v>15</v>
      </c>
      <c r="I181" s="13" t="s">
        <v>15</v>
      </c>
    </row>
    <row r="182" spans="4:9" s="8" customFormat="1" x14ac:dyDescent="0.2">
      <c r="D182" s="31">
        <f t="shared" si="25"/>
        <v>25</v>
      </c>
      <c r="E182" s="32" t="s">
        <v>91</v>
      </c>
      <c r="F182" s="13" t="s">
        <v>70</v>
      </c>
      <c r="G182" s="26" t="str">
        <f t="shared" si="24"/>
        <v>Name</v>
      </c>
      <c r="H182" s="13" t="s">
        <v>15</v>
      </c>
      <c r="I182" s="13" t="s">
        <v>15</v>
      </c>
    </row>
    <row r="183" spans="4:9" s="8" customFormat="1" x14ac:dyDescent="0.2">
      <c r="D183" s="31">
        <f t="shared" si="25"/>
        <v>26</v>
      </c>
      <c r="E183" s="32" t="s">
        <v>487</v>
      </c>
      <c r="F183" s="13" t="s">
        <v>70</v>
      </c>
      <c r="G183" s="26" t="str">
        <f t="shared" si="24"/>
        <v>Name</v>
      </c>
      <c r="H183" s="13" t="s">
        <v>15</v>
      </c>
      <c r="I183" s="13" t="s">
        <v>15</v>
      </c>
    </row>
    <row r="184" spans="4:9" s="8" customFormat="1" x14ac:dyDescent="0.2">
      <c r="D184" s="31">
        <f t="shared" si="25"/>
        <v>27</v>
      </c>
      <c r="E184" s="32" t="s">
        <v>488</v>
      </c>
      <c r="F184" s="13" t="s">
        <v>70</v>
      </c>
      <c r="G184" s="26" t="str">
        <f t="shared" si="24"/>
        <v>Name</v>
      </c>
      <c r="H184" s="13" t="s">
        <v>15</v>
      </c>
      <c r="I184" s="13" t="s">
        <v>15</v>
      </c>
    </row>
    <row r="185" spans="4:9" s="8" customFormat="1" x14ac:dyDescent="0.2">
      <c r="D185" s="31">
        <f t="shared" si="25"/>
        <v>28</v>
      </c>
      <c r="E185" s="32" t="s">
        <v>489</v>
      </c>
      <c r="F185" s="13" t="s">
        <v>70</v>
      </c>
      <c r="G185" s="26" t="str">
        <f t="shared" si="24"/>
        <v>Name</v>
      </c>
      <c r="H185" s="13" t="s">
        <v>15</v>
      </c>
      <c r="I185" s="13" t="s">
        <v>15</v>
      </c>
    </row>
    <row r="186" spans="4:9" s="8" customFormat="1" x14ac:dyDescent="0.2">
      <c r="D186" s="31">
        <f t="shared" si="25"/>
        <v>29</v>
      </c>
      <c r="E186" s="32" t="s">
        <v>490</v>
      </c>
      <c r="F186" s="13" t="s">
        <v>70</v>
      </c>
      <c r="G186" s="26" t="str">
        <f t="shared" si="24"/>
        <v>Name</v>
      </c>
      <c r="H186" s="13" t="s">
        <v>15</v>
      </c>
      <c r="I186" s="13" t="s">
        <v>15</v>
      </c>
    </row>
    <row r="187" spans="4:9" s="8" customFormat="1" x14ac:dyDescent="0.2">
      <c r="D187" s="31">
        <f t="shared" si="25"/>
        <v>30</v>
      </c>
      <c r="E187" s="32" t="s">
        <v>215</v>
      </c>
      <c r="F187" s="13" t="s">
        <v>70</v>
      </c>
      <c r="G187" s="26" t="str">
        <f t="shared" si="24"/>
        <v>Name</v>
      </c>
      <c r="H187" s="13" t="s">
        <v>15</v>
      </c>
      <c r="I187" s="13" t="s">
        <v>15</v>
      </c>
    </row>
    <row r="188" spans="4:9" s="8" customFormat="1" x14ac:dyDescent="0.2">
      <c r="D188" s="31">
        <f t="shared" si="25"/>
        <v>31</v>
      </c>
      <c r="E188" s="32" t="s">
        <v>62</v>
      </c>
      <c r="F188" s="13" t="s">
        <v>70</v>
      </c>
      <c r="G188" s="26" t="str">
        <f t="shared" si="24"/>
        <v>Name</v>
      </c>
      <c r="H188" s="13" t="s">
        <v>15</v>
      </c>
      <c r="I188" s="13" t="s">
        <v>15</v>
      </c>
    </row>
    <row r="189" spans="4:9" s="8" customFormat="1" x14ac:dyDescent="0.2">
      <c r="D189" s="31">
        <f t="shared" si="25"/>
        <v>32</v>
      </c>
      <c r="E189" s="32" t="s">
        <v>553</v>
      </c>
      <c r="F189" s="13" t="s">
        <v>70</v>
      </c>
      <c r="G189" s="26" t="str">
        <f t="shared" si="24"/>
        <v>Name</v>
      </c>
      <c r="H189" s="13" t="s">
        <v>15</v>
      </c>
      <c r="I189" s="13" t="s">
        <v>15</v>
      </c>
    </row>
    <row r="190" spans="4:9" s="8" customFormat="1" x14ac:dyDescent="0.2">
      <c r="D190" s="31">
        <f t="shared" si="25"/>
        <v>33</v>
      </c>
      <c r="E190" s="32" t="s">
        <v>30</v>
      </c>
      <c r="F190" s="13" t="s">
        <v>70</v>
      </c>
      <c r="G190" s="26" t="str">
        <f t="shared" si="24"/>
        <v>Name</v>
      </c>
      <c r="H190" s="13" t="s">
        <v>15</v>
      </c>
      <c r="I190" s="13" t="s">
        <v>15</v>
      </c>
    </row>
    <row r="191" spans="4:9" s="8" customFormat="1" x14ac:dyDescent="0.2">
      <c r="D191" s="31">
        <f t="shared" si="25"/>
        <v>34</v>
      </c>
      <c r="E191" s="32" t="s">
        <v>30</v>
      </c>
      <c r="F191" s="13" t="s">
        <v>70</v>
      </c>
      <c r="G191" s="26" t="str">
        <f t="shared" si="24"/>
        <v>Name</v>
      </c>
      <c r="H191" s="13" t="s">
        <v>15</v>
      </c>
      <c r="I191" s="13" t="s">
        <v>15</v>
      </c>
    </row>
    <row r="192" spans="4:9" s="8" customFormat="1" x14ac:dyDescent="0.2">
      <c r="D192" s="31">
        <f t="shared" si="25"/>
        <v>35</v>
      </c>
      <c r="E192" s="32" t="s">
        <v>30</v>
      </c>
      <c r="F192" s="13" t="s">
        <v>70</v>
      </c>
      <c r="G192" s="26" t="str">
        <f t="shared" si="24"/>
        <v>Name</v>
      </c>
      <c r="H192" s="13" t="s">
        <v>15</v>
      </c>
      <c r="I192" s="13" t="s">
        <v>15</v>
      </c>
    </row>
    <row r="193" spans="4:9" s="8" customFormat="1" x14ac:dyDescent="0.2">
      <c r="D193" s="31">
        <f t="shared" si="25"/>
        <v>36</v>
      </c>
      <c r="E193" s="32" t="s">
        <v>30</v>
      </c>
      <c r="F193" s="13" t="s">
        <v>70</v>
      </c>
      <c r="G193" s="26" t="str">
        <f t="shared" si="24"/>
        <v>Name</v>
      </c>
      <c r="H193" s="13" t="s">
        <v>15</v>
      </c>
      <c r="I193" s="13" t="s">
        <v>15</v>
      </c>
    </row>
    <row r="194" spans="4:9" s="8" customFormat="1" x14ac:dyDescent="0.2">
      <c r="D194" s="31">
        <f t="shared" si="25"/>
        <v>37</v>
      </c>
      <c r="E194" s="32" t="s">
        <v>30</v>
      </c>
      <c r="F194" s="13" t="s">
        <v>70</v>
      </c>
      <c r="G194" s="26" t="str">
        <f t="shared" si="24"/>
        <v>Name</v>
      </c>
      <c r="H194" s="13" t="s">
        <v>15</v>
      </c>
      <c r="I194" s="13" t="s">
        <v>15</v>
      </c>
    </row>
    <row r="195" spans="4:9" s="8" customFormat="1" x14ac:dyDescent="0.2">
      <c r="D195" s="31">
        <f t="shared" si="25"/>
        <v>38</v>
      </c>
      <c r="E195" s="32" t="s">
        <v>30</v>
      </c>
      <c r="F195" s="13" t="s">
        <v>70</v>
      </c>
      <c r="G195" s="26" t="str">
        <f t="shared" si="24"/>
        <v>Name</v>
      </c>
      <c r="H195" s="13" t="s">
        <v>15</v>
      </c>
      <c r="I195" s="13" t="s">
        <v>15</v>
      </c>
    </row>
    <row r="196" spans="4:9" s="8" customFormat="1" x14ac:dyDescent="0.2">
      <c r="D196" s="31">
        <f t="shared" si="25"/>
        <v>39</v>
      </c>
      <c r="E196" s="32" t="s">
        <v>30</v>
      </c>
      <c r="F196" s="13" t="s">
        <v>70</v>
      </c>
      <c r="G196" s="26" t="str">
        <f t="shared" si="24"/>
        <v>Name</v>
      </c>
      <c r="H196" s="13" t="s">
        <v>15</v>
      </c>
      <c r="I196" s="13" t="s">
        <v>15</v>
      </c>
    </row>
    <row r="197" spans="4:9" s="8" customFormat="1" x14ac:dyDescent="0.2">
      <c r="D197" s="31">
        <f t="shared" si="25"/>
        <v>40</v>
      </c>
      <c r="E197" s="32" t="s">
        <v>30</v>
      </c>
      <c r="F197" s="13" t="s">
        <v>70</v>
      </c>
      <c r="G197" s="26" t="str">
        <f t="shared" si="24"/>
        <v>Name</v>
      </c>
      <c r="H197" s="13" t="s">
        <v>15</v>
      </c>
      <c r="I197" s="13" t="s">
        <v>15</v>
      </c>
    </row>
    <row r="198" spans="4:9" s="8" customFormat="1" x14ac:dyDescent="0.2">
      <c r="D198" s="31">
        <f t="shared" si="25"/>
        <v>41</v>
      </c>
      <c r="E198" s="32" t="s">
        <v>30</v>
      </c>
      <c r="F198" s="13" t="s">
        <v>70</v>
      </c>
      <c r="G198" s="26" t="str">
        <f t="shared" si="24"/>
        <v>Name</v>
      </c>
      <c r="H198" s="13" t="s">
        <v>15</v>
      </c>
      <c r="I198" s="13" t="s">
        <v>15</v>
      </c>
    </row>
    <row r="199" spans="4:9" s="8" customFormat="1" x14ac:dyDescent="0.2">
      <c r="D199" s="31">
        <f t="shared" si="25"/>
        <v>42</v>
      </c>
      <c r="E199" s="32" t="s">
        <v>30</v>
      </c>
      <c r="F199" s="13" t="s">
        <v>70</v>
      </c>
      <c r="G199" s="26" t="str">
        <f t="shared" si="24"/>
        <v>Name</v>
      </c>
      <c r="H199" s="13" t="s">
        <v>15</v>
      </c>
      <c r="I199" s="13" t="s">
        <v>15</v>
      </c>
    </row>
    <row r="200" spans="4:9" s="8" customFormat="1" x14ac:dyDescent="0.2">
      <c r="D200" s="31">
        <f t="shared" si="25"/>
        <v>43</v>
      </c>
      <c r="E200" s="32" t="s">
        <v>30</v>
      </c>
      <c r="F200" s="13" t="s">
        <v>70</v>
      </c>
      <c r="G200" s="26" t="str">
        <f t="shared" si="24"/>
        <v>Name</v>
      </c>
      <c r="H200" s="13" t="s">
        <v>15</v>
      </c>
      <c r="I200" s="13" t="s">
        <v>15</v>
      </c>
    </row>
    <row r="201" spans="4:9" s="8" customFormat="1" x14ac:dyDescent="0.2">
      <c r="D201" s="31">
        <f t="shared" si="25"/>
        <v>44</v>
      </c>
      <c r="E201" s="32" t="s">
        <v>30</v>
      </c>
      <c r="F201" s="13" t="s">
        <v>70</v>
      </c>
      <c r="G201" s="26" t="str">
        <f t="shared" si="24"/>
        <v>Name</v>
      </c>
      <c r="H201" s="13" t="s">
        <v>15</v>
      </c>
      <c r="I201" s="13" t="s">
        <v>15</v>
      </c>
    </row>
    <row r="202" spans="4:9" s="8" customFormat="1" x14ac:dyDescent="0.2">
      <c r="D202" s="31">
        <f t="shared" si="25"/>
        <v>45</v>
      </c>
      <c r="E202" s="32" t="s">
        <v>30</v>
      </c>
      <c r="F202" s="13" t="s">
        <v>70</v>
      </c>
      <c r="G202" s="26" t="str">
        <f t="shared" si="24"/>
        <v>Name</v>
      </c>
      <c r="H202" s="13" t="s">
        <v>15</v>
      </c>
      <c r="I202" s="13" t="s">
        <v>15</v>
      </c>
    </row>
    <row r="203" spans="4:9" s="8" customFormat="1" x14ac:dyDescent="0.2">
      <c r="D203" s="31">
        <f t="shared" si="25"/>
        <v>46</v>
      </c>
      <c r="E203" s="32" t="s">
        <v>30</v>
      </c>
      <c r="F203" s="13" t="s">
        <v>70</v>
      </c>
      <c r="G203" s="26" t="str">
        <f t="shared" si="24"/>
        <v>Name</v>
      </c>
      <c r="H203" s="13" t="s">
        <v>15</v>
      </c>
      <c r="I203" s="13" t="s">
        <v>15</v>
      </c>
    </row>
    <row r="204" spans="4:9" s="8" customFormat="1" x14ac:dyDescent="0.2">
      <c r="D204" s="31">
        <f t="shared" si="25"/>
        <v>47</v>
      </c>
      <c r="E204" s="32" t="s">
        <v>92</v>
      </c>
      <c r="F204" s="13" t="s">
        <v>70</v>
      </c>
      <c r="G204" s="26" t="str">
        <f t="shared" si="24"/>
        <v>Name</v>
      </c>
      <c r="H204" s="13" t="s">
        <v>15</v>
      </c>
      <c r="I204" s="13" t="s">
        <v>15</v>
      </c>
    </row>
    <row r="205" spans="4:9" s="8" customFormat="1" x14ac:dyDescent="0.2">
      <c r="D205" s="31">
        <f t="shared" si="25"/>
        <v>48</v>
      </c>
      <c r="E205" s="32" t="s">
        <v>63</v>
      </c>
      <c r="F205" s="13" t="s">
        <v>70</v>
      </c>
      <c r="G205" s="26" t="str">
        <f t="shared" si="24"/>
        <v>Name</v>
      </c>
      <c r="H205" s="13" t="s">
        <v>15</v>
      </c>
      <c r="I205" s="13" t="s">
        <v>15</v>
      </c>
    </row>
    <row r="206" spans="4:9" s="8" customFormat="1" x14ac:dyDescent="0.2">
      <c r="D206" s="31">
        <f t="shared" si="25"/>
        <v>49</v>
      </c>
      <c r="E206" s="32" t="s">
        <v>64</v>
      </c>
      <c r="F206" s="13" t="s">
        <v>70</v>
      </c>
      <c r="G206" s="26" t="str">
        <f t="shared" si="24"/>
        <v>Name</v>
      </c>
      <c r="H206" s="13" t="s">
        <v>15</v>
      </c>
      <c r="I206" s="13" t="s">
        <v>15</v>
      </c>
    </row>
    <row r="207" spans="4:9" s="8" customFormat="1" x14ac:dyDescent="0.2">
      <c r="D207" s="31">
        <f t="shared" si="25"/>
        <v>50</v>
      </c>
      <c r="E207" s="32" t="s">
        <v>93</v>
      </c>
      <c r="F207" s="13" t="s">
        <v>70</v>
      </c>
      <c r="G207" s="26" t="str">
        <f t="shared" si="24"/>
        <v>Name</v>
      </c>
      <c r="H207" s="13" t="s">
        <v>15</v>
      </c>
      <c r="I207" s="13" t="s">
        <v>15</v>
      </c>
    </row>
    <row r="208" spans="4:9" s="8" customFormat="1" x14ac:dyDescent="0.2"/>
    <row r="209" spans="3:9" s="8" customFormat="1" ht="15" x14ac:dyDescent="0.2">
      <c r="C209" s="36" t="s">
        <v>94</v>
      </c>
      <c r="F209" s="22" t="s">
        <v>9</v>
      </c>
      <c r="G209" s="22" t="s">
        <v>10</v>
      </c>
      <c r="H209" s="22" t="s">
        <v>11</v>
      </c>
      <c r="I209" s="22" t="s">
        <v>12</v>
      </c>
    </row>
    <row r="210" spans="3:9" s="8" customFormat="1" x14ac:dyDescent="0.2"/>
    <row r="211" spans="3:9" s="8" customFormat="1" x14ac:dyDescent="0.2">
      <c r="E211" s="11"/>
    </row>
    <row r="212" spans="3:9" s="8" customFormat="1" x14ac:dyDescent="0.2">
      <c r="D212" s="30">
        <v>1</v>
      </c>
      <c r="E212" s="32" t="s">
        <v>34</v>
      </c>
      <c r="F212" s="13" t="s">
        <v>95</v>
      </c>
      <c r="G212" s="26" t="str">
        <f>Unit_Name</f>
        <v>Name</v>
      </c>
      <c r="H212" s="13" t="s">
        <v>15</v>
      </c>
      <c r="I212" s="13" t="s">
        <v>15</v>
      </c>
    </row>
    <row r="213" spans="3:9" s="8" customFormat="1" x14ac:dyDescent="0.2">
      <c r="D213" s="31">
        <f>D212+1</f>
        <v>2</v>
      </c>
      <c r="E213" s="32" t="s">
        <v>55</v>
      </c>
      <c r="F213" s="13" t="s">
        <v>95</v>
      </c>
      <c r="G213" s="26" t="str">
        <f>Unit_Name</f>
        <v>Name</v>
      </c>
      <c r="H213" s="13" t="s">
        <v>15</v>
      </c>
      <c r="I213" s="13" t="s">
        <v>15</v>
      </c>
    </row>
    <row r="214" spans="3:9" s="8" customFormat="1" x14ac:dyDescent="0.2">
      <c r="D214" s="31">
        <f t="shared" ref="D214:D215" si="26">D213+1</f>
        <v>3</v>
      </c>
      <c r="E214" s="32" t="s">
        <v>36</v>
      </c>
      <c r="F214" s="13" t="s">
        <v>95</v>
      </c>
      <c r="G214" s="26" t="str">
        <f>Unit_Name</f>
        <v>Name</v>
      </c>
      <c r="H214" s="13" t="s">
        <v>15</v>
      </c>
      <c r="I214" s="13" t="s">
        <v>15</v>
      </c>
    </row>
    <row r="215" spans="3:9" s="8" customFormat="1" x14ac:dyDescent="0.2">
      <c r="D215" s="31">
        <f t="shared" si="26"/>
        <v>4</v>
      </c>
      <c r="E215" s="32" t="s">
        <v>396</v>
      </c>
      <c r="F215" s="13" t="s">
        <v>95</v>
      </c>
      <c r="G215" s="26" t="str">
        <f>Unit_Name</f>
        <v>Name</v>
      </c>
      <c r="H215" s="13" t="s">
        <v>15</v>
      </c>
      <c r="I215" s="13" t="s">
        <v>15</v>
      </c>
    </row>
    <row r="216" spans="3:9" s="8" customFormat="1" x14ac:dyDescent="0.2"/>
    <row r="217" spans="3:9" s="8" customFormat="1" ht="15" x14ac:dyDescent="0.2">
      <c r="C217" s="36" t="s">
        <v>348</v>
      </c>
      <c r="F217" s="22" t="s">
        <v>9</v>
      </c>
      <c r="G217" s="22" t="s">
        <v>10</v>
      </c>
      <c r="H217" s="22" t="s">
        <v>11</v>
      </c>
      <c r="I217" s="22" t="s">
        <v>12</v>
      </c>
    </row>
    <row r="218" spans="3:9" s="8" customFormat="1" x14ac:dyDescent="0.2"/>
    <row r="219" spans="3:9" s="8" customFormat="1" x14ac:dyDescent="0.2">
      <c r="E219" s="11" t="s">
        <v>366</v>
      </c>
    </row>
    <row r="220" spans="3:9" s="8" customFormat="1" x14ac:dyDescent="0.2">
      <c r="D220" s="30">
        <v>1</v>
      </c>
      <c r="E220" s="32" t="s">
        <v>349</v>
      </c>
      <c r="F220" s="13" t="s">
        <v>95</v>
      </c>
      <c r="G220" s="26" t="str">
        <f t="shared" ref="G220:G237" si="27">Unit_Name</f>
        <v>Name</v>
      </c>
      <c r="H220" s="13" t="s">
        <v>15</v>
      </c>
      <c r="I220" s="13" t="s">
        <v>15</v>
      </c>
    </row>
    <row r="221" spans="3:9" s="8" customFormat="1" x14ac:dyDescent="0.2">
      <c r="D221" s="31">
        <f>D220+1</f>
        <v>2</v>
      </c>
      <c r="E221" s="32" t="s">
        <v>350</v>
      </c>
      <c r="F221" s="13" t="s">
        <v>95</v>
      </c>
      <c r="G221" s="26" t="str">
        <f t="shared" si="27"/>
        <v>Name</v>
      </c>
      <c r="H221" s="13" t="s">
        <v>15</v>
      </c>
      <c r="I221" s="13" t="s">
        <v>15</v>
      </c>
    </row>
    <row r="222" spans="3:9" s="8" customFormat="1" x14ac:dyDescent="0.2">
      <c r="D222" s="31">
        <f>D221+1</f>
        <v>3</v>
      </c>
      <c r="E222" s="32" t="s">
        <v>351</v>
      </c>
      <c r="F222" s="13" t="s">
        <v>95</v>
      </c>
      <c r="G222" s="26" t="str">
        <f t="shared" si="27"/>
        <v>Name</v>
      </c>
      <c r="H222" s="13" t="s">
        <v>15</v>
      </c>
      <c r="I222" s="13" t="s">
        <v>15</v>
      </c>
    </row>
    <row r="223" spans="3:9" s="8" customFormat="1" x14ac:dyDescent="0.2">
      <c r="D223" s="31">
        <f t="shared" ref="D223:D227" si="28">D222+1</f>
        <v>4</v>
      </c>
      <c r="E223" s="32" t="s">
        <v>352</v>
      </c>
      <c r="F223" s="13" t="s">
        <v>95</v>
      </c>
      <c r="G223" s="26" t="str">
        <f t="shared" si="27"/>
        <v>Name</v>
      </c>
      <c r="H223" s="13" t="s">
        <v>15</v>
      </c>
      <c r="I223" s="13" t="s">
        <v>15</v>
      </c>
    </row>
    <row r="224" spans="3:9" s="8" customFormat="1" x14ac:dyDescent="0.2">
      <c r="D224" s="31">
        <f t="shared" si="28"/>
        <v>5</v>
      </c>
      <c r="E224" s="32" t="s">
        <v>353</v>
      </c>
      <c r="F224" s="13" t="s">
        <v>95</v>
      </c>
      <c r="G224" s="26" t="str">
        <f t="shared" si="27"/>
        <v>Name</v>
      </c>
      <c r="H224" s="13" t="s">
        <v>15</v>
      </c>
      <c r="I224" s="13" t="s">
        <v>15</v>
      </c>
    </row>
    <row r="225" spans="3:9" s="8" customFormat="1" x14ac:dyDescent="0.2">
      <c r="D225" s="31">
        <f t="shared" si="28"/>
        <v>6</v>
      </c>
      <c r="E225" s="32" t="s">
        <v>354</v>
      </c>
      <c r="F225" s="13" t="s">
        <v>95</v>
      </c>
      <c r="G225" s="26" t="str">
        <f t="shared" si="27"/>
        <v>Name</v>
      </c>
      <c r="H225" s="13" t="s">
        <v>15</v>
      </c>
      <c r="I225" s="13" t="s">
        <v>15</v>
      </c>
    </row>
    <row r="226" spans="3:9" s="8" customFormat="1" x14ac:dyDescent="0.2">
      <c r="D226" s="31">
        <f t="shared" si="28"/>
        <v>7</v>
      </c>
      <c r="E226" s="32" t="s">
        <v>355</v>
      </c>
      <c r="F226" s="13" t="s">
        <v>95</v>
      </c>
      <c r="G226" s="26" t="str">
        <f t="shared" si="27"/>
        <v>Name</v>
      </c>
      <c r="H226" s="13" t="s">
        <v>15</v>
      </c>
      <c r="I226" s="13" t="s">
        <v>15</v>
      </c>
    </row>
    <row r="227" spans="3:9" s="8" customFormat="1" x14ac:dyDescent="0.2">
      <c r="D227" s="31">
        <f t="shared" si="28"/>
        <v>8</v>
      </c>
      <c r="E227" s="32" t="s">
        <v>356</v>
      </c>
      <c r="F227" s="13" t="s">
        <v>95</v>
      </c>
      <c r="G227" s="26" t="str">
        <f t="shared" si="27"/>
        <v>Name</v>
      </c>
      <c r="H227" s="13" t="s">
        <v>15</v>
      </c>
      <c r="I227" s="13" t="s">
        <v>15</v>
      </c>
    </row>
    <row r="228" spans="3:9" s="8" customFormat="1" x14ac:dyDescent="0.2">
      <c r="D228" s="31">
        <f t="shared" ref="D228:D237" si="29">D227+1</f>
        <v>9</v>
      </c>
      <c r="E228" s="32" t="s">
        <v>357</v>
      </c>
      <c r="F228" s="13" t="s">
        <v>95</v>
      </c>
      <c r="G228" s="26" t="str">
        <f t="shared" si="27"/>
        <v>Name</v>
      </c>
      <c r="H228" s="13" t="s">
        <v>15</v>
      </c>
      <c r="I228" s="13" t="s">
        <v>15</v>
      </c>
    </row>
    <row r="229" spans="3:9" s="8" customFormat="1" x14ac:dyDescent="0.2">
      <c r="D229" s="31">
        <f t="shared" si="29"/>
        <v>10</v>
      </c>
      <c r="E229" s="32" t="s">
        <v>358</v>
      </c>
      <c r="F229" s="13" t="s">
        <v>95</v>
      </c>
      <c r="G229" s="26" t="str">
        <f t="shared" si="27"/>
        <v>Name</v>
      </c>
      <c r="H229" s="13" t="s">
        <v>15</v>
      </c>
      <c r="I229" s="13" t="s">
        <v>15</v>
      </c>
    </row>
    <row r="230" spans="3:9" s="8" customFormat="1" x14ac:dyDescent="0.2">
      <c r="D230" s="31">
        <f t="shared" si="29"/>
        <v>11</v>
      </c>
      <c r="E230" s="32" t="s">
        <v>359</v>
      </c>
      <c r="F230" s="13" t="s">
        <v>95</v>
      </c>
      <c r="G230" s="26" t="str">
        <f t="shared" si="27"/>
        <v>Name</v>
      </c>
      <c r="H230" s="13" t="s">
        <v>15</v>
      </c>
      <c r="I230" s="13" t="s">
        <v>15</v>
      </c>
    </row>
    <row r="231" spans="3:9" s="8" customFormat="1" x14ac:dyDescent="0.2">
      <c r="D231" s="31">
        <f t="shared" si="29"/>
        <v>12</v>
      </c>
      <c r="E231" s="32" t="s">
        <v>360</v>
      </c>
      <c r="F231" s="13" t="s">
        <v>95</v>
      </c>
      <c r="G231" s="26" t="str">
        <f t="shared" si="27"/>
        <v>Name</v>
      </c>
      <c r="H231" s="13" t="s">
        <v>15</v>
      </c>
      <c r="I231" s="13" t="s">
        <v>15</v>
      </c>
    </row>
    <row r="232" spans="3:9" s="8" customFormat="1" x14ac:dyDescent="0.2">
      <c r="D232" s="31">
        <f t="shared" si="29"/>
        <v>13</v>
      </c>
      <c r="E232" s="32" t="s">
        <v>361</v>
      </c>
      <c r="F232" s="13" t="s">
        <v>95</v>
      </c>
      <c r="G232" s="26" t="str">
        <f t="shared" si="27"/>
        <v>Name</v>
      </c>
      <c r="H232" s="13" t="s">
        <v>15</v>
      </c>
      <c r="I232" s="13" t="s">
        <v>15</v>
      </c>
    </row>
    <row r="233" spans="3:9" s="8" customFormat="1" x14ac:dyDescent="0.2">
      <c r="D233" s="31">
        <f t="shared" si="29"/>
        <v>14</v>
      </c>
      <c r="E233" s="32" t="s">
        <v>362</v>
      </c>
      <c r="F233" s="13" t="s">
        <v>95</v>
      </c>
      <c r="G233" s="26" t="str">
        <f t="shared" si="27"/>
        <v>Name</v>
      </c>
      <c r="H233" s="13" t="s">
        <v>15</v>
      </c>
      <c r="I233" s="13" t="s">
        <v>15</v>
      </c>
    </row>
    <row r="234" spans="3:9" s="8" customFormat="1" x14ac:dyDescent="0.2">
      <c r="D234" s="31">
        <f t="shared" si="29"/>
        <v>15</v>
      </c>
      <c r="E234" s="32" t="s">
        <v>363</v>
      </c>
      <c r="F234" s="13" t="s">
        <v>95</v>
      </c>
      <c r="G234" s="26" t="str">
        <f t="shared" si="27"/>
        <v>Name</v>
      </c>
      <c r="H234" s="13" t="s">
        <v>15</v>
      </c>
      <c r="I234" s="13" t="s">
        <v>15</v>
      </c>
    </row>
    <row r="235" spans="3:9" s="8" customFormat="1" x14ac:dyDescent="0.2">
      <c r="D235" s="31">
        <f t="shared" si="29"/>
        <v>16</v>
      </c>
      <c r="E235" s="32" t="s">
        <v>364</v>
      </c>
      <c r="F235" s="13" t="s">
        <v>95</v>
      </c>
      <c r="G235" s="26" t="str">
        <f t="shared" si="27"/>
        <v>Name</v>
      </c>
      <c r="H235" s="13" t="s">
        <v>15</v>
      </c>
      <c r="I235" s="13" t="s">
        <v>15</v>
      </c>
    </row>
    <row r="236" spans="3:9" s="8" customFormat="1" x14ac:dyDescent="0.2">
      <c r="D236" s="31">
        <f t="shared" si="29"/>
        <v>17</v>
      </c>
      <c r="E236" s="32" t="s">
        <v>365</v>
      </c>
      <c r="F236" s="13" t="s">
        <v>95</v>
      </c>
      <c r="G236" s="26" t="str">
        <f t="shared" si="27"/>
        <v>Name</v>
      </c>
      <c r="H236" s="13" t="s">
        <v>15</v>
      </c>
      <c r="I236" s="13" t="s">
        <v>15</v>
      </c>
    </row>
    <row r="237" spans="3:9" s="8" customFormat="1" x14ac:dyDescent="0.2">
      <c r="D237" s="31">
        <f t="shared" si="29"/>
        <v>18</v>
      </c>
      <c r="E237" s="32" t="s">
        <v>15</v>
      </c>
      <c r="F237" s="13" t="s">
        <v>95</v>
      </c>
      <c r="G237" s="26" t="str">
        <f t="shared" si="27"/>
        <v>Name</v>
      </c>
      <c r="H237" s="13" t="s">
        <v>15</v>
      </c>
      <c r="I237" s="13" t="s">
        <v>15</v>
      </c>
    </row>
    <row r="238" spans="3:9" s="8" customFormat="1" x14ac:dyDescent="0.2"/>
    <row r="239" spans="3:9" s="8" customFormat="1" ht="15" x14ac:dyDescent="0.2">
      <c r="C239" s="36" t="s">
        <v>367</v>
      </c>
      <c r="F239" s="22" t="s">
        <v>9</v>
      </c>
      <c r="G239" s="22" t="s">
        <v>10</v>
      </c>
      <c r="H239" s="22" t="s">
        <v>11</v>
      </c>
      <c r="I239" s="22" t="s">
        <v>12</v>
      </c>
    </row>
    <row r="240" spans="3:9" s="8" customFormat="1" x14ac:dyDescent="0.2"/>
    <row r="241" spans="4:9" s="8" customFormat="1" x14ac:dyDescent="0.2">
      <c r="E241" s="11" t="s">
        <v>368</v>
      </c>
    </row>
    <row r="242" spans="4:9" s="8" customFormat="1" x14ac:dyDescent="0.2">
      <c r="D242" s="30">
        <v>1</v>
      </c>
      <c r="E242" s="32" t="s">
        <v>369</v>
      </c>
      <c r="F242" s="13" t="s">
        <v>95</v>
      </c>
      <c r="G242" s="26" t="str">
        <f t="shared" ref="G242:G257" si="30">Unit_Name</f>
        <v>Name</v>
      </c>
      <c r="H242" s="13" t="s">
        <v>15</v>
      </c>
      <c r="I242" s="13" t="s">
        <v>15</v>
      </c>
    </row>
    <row r="243" spans="4:9" s="8" customFormat="1" x14ac:dyDescent="0.2">
      <c r="D243" s="31">
        <f>D242+1</f>
        <v>2</v>
      </c>
      <c r="E243" s="32" t="s">
        <v>370</v>
      </c>
      <c r="F243" s="13" t="s">
        <v>95</v>
      </c>
      <c r="G243" s="26" t="str">
        <f t="shared" si="30"/>
        <v>Name</v>
      </c>
      <c r="H243" s="13" t="s">
        <v>15</v>
      </c>
      <c r="I243" s="13" t="s">
        <v>15</v>
      </c>
    </row>
    <row r="244" spans="4:9" s="8" customFormat="1" x14ac:dyDescent="0.2">
      <c r="D244" s="31">
        <f>D243+1</f>
        <v>3</v>
      </c>
      <c r="E244" s="32" t="s">
        <v>371</v>
      </c>
      <c r="F244" s="13" t="s">
        <v>95</v>
      </c>
      <c r="G244" s="26" t="str">
        <f t="shared" si="30"/>
        <v>Name</v>
      </c>
      <c r="H244" s="13" t="s">
        <v>15</v>
      </c>
      <c r="I244" s="13" t="s">
        <v>15</v>
      </c>
    </row>
    <row r="245" spans="4:9" s="8" customFormat="1" x14ac:dyDescent="0.2">
      <c r="D245" s="31">
        <f t="shared" ref="D245:D257" si="31">D244+1</f>
        <v>4</v>
      </c>
      <c r="E245" s="32" t="s">
        <v>372</v>
      </c>
      <c r="F245" s="13" t="s">
        <v>95</v>
      </c>
      <c r="G245" s="26" t="str">
        <f t="shared" si="30"/>
        <v>Name</v>
      </c>
      <c r="H245" s="13" t="s">
        <v>15</v>
      </c>
      <c r="I245" s="13" t="s">
        <v>15</v>
      </c>
    </row>
    <row r="246" spans="4:9" s="8" customFormat="1" x14ac:dyDescent="0.2">
      <c r="D246" s="31">
        <f t="shared" si="31"/>
        <v>5</v>
      </c>
      <c r="E246" s="32" t="s">
        <v>373</v>
      </c>
      <c r="F246" s="13" t="s">
        <v>95</v>
      </c>
      <c r="G246" s="26" t="str">
        <f t="shared" si="30"/>
        <v>Name</v>
      </c>
      <c r="H246" s="13" t="s">
        <v>15</v>
      </c>
      <c r="I246" s="13" t="s">
        <v>15</v>
      </c>
    </row>
    <row r="247" spans="4:9" s="8" customFormat="1" x14ac:dyDescent="0.2">
      <c r="D247" s="31">
        <f t="shared" si="31"/>
        <v>6</v>
      </c>
      <c r="E247" s="32" t="s">
        <v>374</v>
      </c>
      <c r="F247" s="13" t="s">
        <v>95</v>
      </c>
      <c r="G247" s="26" t="str">
        <f t="shared" si="30"/>
        <v>Name</v>
      </c>
      <c r="H247" s="13" t="s">
        <v>15</v>
      </c>
      <c r="I247" s="13" t="s">
        <v>15</v>
      </c>
    </row>
    <row r="248" spans="4:9" s="8" customFormat="1" x14ac:dyDescent="0.2">
      <c r="D248" s="31">
        <f t="shared" si="31"/>
        <v>7</v>
      </c>
      <c r="E248" s="32" t="s">
        <v>375</v>
      </c>
      <c r="F248" s="13" t="s">
        <v>95</v>
      </c>
      <c r="G248" s="26" t="str">
        <f t="shared" si="30"/>
        <v>Name</v>
      </c>
      <c r="H248" s="13" t="s">
        <v>15</v>
      </c>
      <c r="I248" s="13" t="s">
        <v>15</v>
      </c>
    </row>
    <row r="249" spans="4:9" s="8" customFormat="1" x14ac:dyDescent="0.2">
      <c r="D249" s="31">
        <f t="shared" si="31"/>
        <v>8</v>
      </c>
      <c r="E249" s="32" t="s">
        <v>376</v>
      </c>
      <c r="F249" s="13" t="s">
        <v>95</v>
      </c>
      <c r="G249" s="26" t="str">
        <f t="shared" si="30"/>
        <v>Name</v>
      </c>
      <c r="H249" s="13" t="s">
        <v>15</v>
      </c>
      <c r="I249" s="13" t="s">
        <v>15</v>
      </c>
    </row>
    <row r="250" spans="4:9" s="8" customFormat="1" x14ac:dyDescent="0.2">
      <c r="D250" s="31">
        <f t="shared" si="31"/>
        <v>9</v>
      </c>
      <c r="E250" s="32" t="s">
        <v>377</v>
      </c>
      <c r="F250" s="13" t="s">
        <v>95</v>
      </c>
      <c r="G250" s="26" t="str">
        <f t="shared" si="30"/>
        <v>Name</v>
      </c>
      <c r="H250" s="13" t="s">
        <v>15</v>
      </c>
      <c r="I250" s="13" t="s">
        <v>15</v>
      </c>
    </row>
    <row r="251" spans="4:9" s="8" customFormat="1" x14ac:dyDescent="0.2">
      <c r="D251" s="31">
        <f t="shared" si="31"/>
        <v>10</v>
      </c>
      <c r="E251" s="32" t="s">
        <v>378</v>
      </c>
      <c r="F251" s="13" t="s">
        <v>95</v>
      </c>
      <c r="G251" s="26" t="str">
        <f t="shared" si="30"/>
        <v>Name</v>
      </c>
      <c r="H251" s="13" t="s">
        <v>15</v>
      </c>
      <c r="I251" s="13" t="s">
        <v>15</v>
      </c>
    </row>
    <row r="252" spans="4:9" s="8" customFormat="1" x14ac:dyDescent="0.2">
      <c r="D252" s="31">
        <f t="shared" si="31"/>
        <v>11</v>
      </c>
      <c r="E252" s="32" t="s">
        <v>379</v>
      </c>
      <c r="F252" s="13" t="s">
        <v>95</v>
      </c>
      <c r="G252" s="26" t="str">
        <f t="shared" si="30"/>
        <v>Name</v>
      </c>
      <c r="H252" s="13" t="s">
        <v>15</v>
      </c>
      <c r="I252" s="13" t="s">
        <v>15</v>
      </c>
    </row>
    <row r="253" spans="4:9" s="8" customFormat="1" x14ac:dyDescent="0.2">
      <c r="D253" s="31">
        <f t="shared" si="31"/>
        <v>12</v>
      </c>
      <c r="E253" s="32" t="s">
        <v>380</v>
      </c>
      <c r="F253" s="13" t="s">
        <v>95</v>
      </c>
      <c r="G253" s="26" t="str">
        <f t="shared" si="30"/>
        <v>Name</v>
      </c>
      <c r="H253" s="13" t="s">
        <v>15</v>
      </c>
      <c r="I253" s="13" t="s">
        <v>15</v>
      </c>
    </row>
    <row r="254" spans="4:9" s="8" customFormat="1" x14ac:dyDescent="0.2">
      <c r="D254" s="31">
        <f t="shared" si="31"/>
        <v>13</v>
      </c>
      <c r="E254" s="32" t="s">
        <v>381</v>
      </c>
      <c r="F254" s="13" t="s">
        <v>95</v>
      </c>
      <c r="G254" s="26" t="str">
        <f t="shared" si="30"/>
        <v>Name</v>
      </c>
      <c r="H254" s="13" t="s">
        <v>15</v>
      </c>
      <c r="I254" s="13" t="s">
        <v>15</v>
      </c>
    </row>
    <row r="255" spans="4:9" s="8" customFormat="1" x14ac:dyDescent="0.2">
      <c r="D255" s="31">
        <f t="shared" si="31"/>
        <v>14</v>
      </c>
      <c r="E255" s="32" t="s">
        <v>382</v>
      </c>
      <c r="F255" s="13" t="s">
        <v>95</v>
      </c>
      <c r="G255" s="26" t="str">
        <f t="shared" si="30"/>
        <v>Name</v>
      </c>
      <c r="H255" s="13" t="s">
        <v>15</v>
      </c>
      <c r="I255" s="13" t="s">
        <v>15</v>
      </c>
    </row>
    <row r="256" spans="4:9" s="8" customFormat="1" x14ac:dyDescent="0.2">
      <c r="D256" s="31">
        <f t="shared" si="31"/>
        <v>15</v>
      </c>
      <c r="E256" s="32" t="s">
        <v>383</v>
      </c>
      <c r="F256" s="13" t="s">
        <v>95</v>
      </c>
      <c r="G256" s="26" t="str">
        <f t="shared" si="30"/>
        <v>Name</v>
      </c>
      <c r="H256" s="13" t="s">
        <v>15</v>
      </c>
      <c r="I256" s="13" t="s">
        <v>15</v>
      </c>
    </row>
    <row r="257" spans="2:9" s="8" customFormat="1" x14ac:dyDescent="0.2">
      <c r="D257" s="31">
        <f t="shared" si="31"/>
        <v>16</v>
      </c>
      <c r="E257" s="32" t="s">
        <v>15</v>
      </c>
      <c r="F257" s="13" t="s">
        <v>95</v>
      </c>
      <c r="G257" s="26" t="str">
        <f t="shared" si="30"/>
        <v>Name</v>
      </c>
      <c r="H257" s="13" t="s">
        <v>15</v>
      </c>
      <c r="I257" s="13" t="s">
        <v>15</v>
      </c>
    </row>
    <row r="258" spans="2:9" s="8" customFormat="1" x14ac:dyDescent="0.2"/>
    <row r="259" spans="2:9" s="8" customFormat="1" ht="15" x14ac:dyDescent="0.2">
      <c r="C259" s="36" t="s">
        <v>384</v>
      </c>
      <c r="F259" s="22" t="s">
        <v>9</v>
      </c>
      <c r="G259" s="22" t="s">
        <v>10</v>
      </c>
      <c r="H259" s="22" t="s">
        <v>11</v>
      </c>
      <c r="I259" s="22" t="s">
        <v>12</v>
      </c>
    </row>
    <row r="260" spans="2:9" s="8" customFormat="1" x14ac:dyDescent="0.2"/>
    <row r="261" spans="2:9" s="8" customFormat="1" x14ac:dyDescent="0.2">
      <c r="E261" s="11" t="s">
        <v>385</v>
      </c>
    </row>
    <row r="262" spans="2:9" s="8" customFormat="1" x14ac:dyDescent="0.2">
      <c r="D262" s="30">
        <v>1</v>
      </c>
      <c r="E262" s="32" t="s">
        <v>393</v>
      </c>
      <c r="F262" s="13" t="s">
        <v>95</v>
      </c>
      <c r="G262" s="26" t="str">
        <f t="shared" ref="G262:G270" si="32">Unit_Name</f>
        <v>Name</v>
      </c>
      <c r="H262" s="13" t="s">
        <v>15</v>
      </c>
      <c r="I262" s="13" t="s">
        <v>15</v>
      </c>
    </row>
    <row r="263" spans="2:9" s="8" customFormat="1" x14ac:dyDescent="0.2">
      <c r="D263" s="31">
        <f>D262+1</f>
        <v>2</v>
      </c>
      <c r="E263" s="32" t="s">
        <v>386</v>
      </c>
      <c r="F263" s="13" t="s">
        <v>95</v>
      </c>
      <c r="G263" s="26" t="str">
        <f t="shared" si="32"/>
        <v>Name</v>
      </c>
      <c r="H263" s="13" t="s">
        <v>15</v>
      </c>
      <c r="I263" s="13" t="s">
        <v>15</v>
      </c>
    </row>
    <row r="264" spans="2:9" s="8" customFormat="1" x14ac:dyDescent="0.2">
      <c r="D264" s="31">
        <f>D263+1</f>
        <v>3</v>
      </c>
      <c r="E264" s="32" t="s">
        <v>387</v>
      </c>
      <c r="F264" s="13" t="s">
        <v>95</v>
      </c>
      <c r="G264" s="26" t="str">
        <f t="shared" si="32"/>
        <v>Name</v>
      </c>
      <c r="H264" s="13" t="s">
        <v>15</v>
      </c>
      <c r="I264" s="13" t="s">
        <v>15</v>
      </c>
    </row>
    <row r="265" spans="2:9" s="8" customFormat="1" x14ac:dyDescent="0.2">
      <c r="D265" s="31">
        <f t="shared" ref="D265:D270" si="33">D264+1</f>
        <v>4</v>
      </c>
      <c r="E265" s="32" t="s">
        <v>388</v>
      </c>
      <c r="F265" s="13" t="s">
        <v>95</v>
      </c>
      <c r="G265" s="26" t="str">
        <f t="shared" si="32"/>
        <v>Name</v>
      </c>
      <c r="H265" s="13" t="s">
        <v>15</v>
      </c>
      <c r="I265" s="13" t="s">
        <v>15</v>
      </c>
    </row>
    <row r="266" spans="2:9" s="8" customFormat="1" x14ac:dyDescent="0.2">
      <c r="D266" s="31">
        <f t="shared" si="33"/>
        <v>5</v>
      </c>
      <c r="E266" s="32" t="s">
        <v>389</v>
      </c>
      <c r="F266" s="13" t="s">
        <v>95</v>
      </c>
      <c r="G266" s="26" t="str">
        <f t="shared" si="32"/>
        <v>Name</v>
      </c>
      <c r="H266" s="13" t="s">
        <v>15</v>
      </c>
      <c r="I266" s="13" t="s">
        <v>15</v>
      </c>
    </row>
    <row r="267" spans="2:9" s="8" customFormat="1" x14ac:dyDescent="0.2">
      <c r="D267" s="31">
        <f t="shared" si="33"/>
        <v>6</v>
      </c>
      <c r="E267" s="32" t="s">
        <v>390</v>
      </c>
      <c r="F267" s="13" t="s">
        <v>95</v>
      </c>
      <c r="G267" s="26" t="str">
        <f t="shared" si="32"/>
        <v>Name</v>
      </c>
      <c r="H267" s="13" t="s">
        <v>15</v>
      </c>
      <c r="I267" s="13" t="s">
        <v>15</v>
      </c>
    </row>
    <row r="268" spans="2:9" s="8" customFormat="1" x14ac:dyDescent="0.2">
      <c r="D268" s="31">
        <f t="shared" si="33"/>
        <v>7</v>
      </c>
      <c r="E268" s="32" t="s">
        <v>391</v>
      </c>
      <c r="F268" s="13" t="s">
        <v>95</v>
      </c>
      <c r="G268" s="26" t="str">
        <f t="shared" si="32"/>
        <v>Name</v>
      </c>
      <c r="H268" s="13" t="s">
        <v>15</v>
      </c>
      <c r="I268" s="13" t="s">
        <v>15</v>
      </c>
    </row>
    <row r="269" spans="2:9" s="8" customFormat="1" x14ac:dyDescent="0.2">
      <c r="D269" s="31">
        <f t="shared" si="33"/>
        <v>8</v>
      </c>
      <c r="E269" s="32" t="s">
        <v>392</v>
      </c>
      <c r="F269" s="13" t="s">
        <v>95</v>
      </c>
      <c r="G269" s="26" t="str">
        <f t="shared" si="32"/>
        <v>Name</v>
      </c>
      <c r="H269" s="13" t="s">
        <v>15</v>
      </c>
      <c r="I269" s="13" t="s">
        <v>15</v>
      </c>
    </row>
    <row r="270" spans="2:9" s="8" customFormat="1" x14ac:dyDescent="0.2">
      <c r="D270" s="31">
        <f t="shared" si="33"/>
        <v>9</v>
      </c>
      <c r="E270" s="32" t="s">
        <v>15</v>
      </c>
      <c r="F270" s="13" t="s">
        <v>95</v>
      </c>
      <c r="G270" s="26" t="str">
        <f t="shared" si="32"/>
        <v>Name</v>
      </c>
      <c r="H270" s="13" t="s">
        <v>15</v>
      </c>
      <c r="I270" s="13" t="s">
        <v>15</v>
      </c>
    </row>
    <row r="271" spans="2:9" s="8" customFormat="1" x14ac:dyDescent="0.2"/>
    <row r="272" spans="2:9" s="6" customFormat="1" ht="18" x14ac:dyDescent="0.2">
      <c r="B272" s="6" t="s">
        <v>1</v>
      </c>
    </row>
  </sheetData>
  <dataValidations count="2">
    <dataValidation type="list" allowBlank="1" showInputMessage="1" showErrorMessage="1" sqref="K84:K103">
      <formula1>AC_PTRM_Class</formula1>
    </dataValidation>
    <dataValidation type="list" allowBlank="1" showInputMessage="1" showErrorMessage="1" sqref="F17:F18">
      <formula1>True_False</formula1>
    </dataValidation>
  </dataValidations>
  <hyperlinks>
    <hyperlink ref="B5" location="'ToC'!$A$1" tooltip="Go To Table of Contents" display="='ToC'!B1"/>
  </hyperlinks>
  <pageMargins left="0.7" right="0.7" top="0.75" bottom="0.75" header="0.3" footer="0.3"/>
  <pageSetup paperSize="9" scale="4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K290"/>
  <sheetViews>
    <sheetView showGridLines="0" workbookViewId="0">
      <pane xSplit="8" ySplit="11" topLeftCell="I12" activePane="bottomRight" state="frozen"/>
      <selection activeCell="R40" sqref="R40"/>
      <selection pane="topRight" activeCell="R40" sqref="R40"/>
      <selection pane="bottomLeft" activeCell="R40" sqref="R40"/>
      <selection pane="bottomRight" activeCell="H4" sqref="H4"/>
    </sheetView>
  </sheetViews>
  <sheetFormatPr defaultRowHeight="12.75" outlineLevelRow="1" outlineLevelCol="1" x14ac:dyDescent="0.2"/>
  <cols>
    <col min="1" max="1" width="3.28515625" customWidth="1"/>
    <col min="2" max="3" width="6.5703125" customWidth="1"/>
    <col min="4" max="4" width="57.140625" customWidth="1"/>
    <col min="5" max="8" width="20.7109375" customWidth="1"/>
    <col min="9" max="10" width="15.7109375" customWidth="1"/>
    <col min="11" max="11" width="19" customWidth="1"/>
    <col min="12" max="15" width="15.7109375" customWidth="1"/>
    <col min="16" max="16" width="15.7109375" hidden="1" customWidth="1" outlineLevel="1"/>
    <col min="17" max="17" width="15.7109375" customWidth="1" collapsed="1"/>
    <col min="18" max="20" width="15.7109375" customWidth="1"/>
    <col min="21" max="21" width="2.7109375" customWidth="1"/>
    <col min="22" max="27" width="12.7109375" customWidth="1"/>
    <col min="28" max="28" width="2.7109375" customWidth="1"/>
    <col min="34" max="34" width="2.7109375" customWidth="1"/>
    <col min="35" max="54" width="15.7109375" customWidth="1"/>
    <col min="55" max="55" width="2.7109375" customWidth="1"/>
    <col min="56" max="56" width="15.7109375" customWidth="1"/>
    <col min="57" max="57" width="2.7109375" customWidth="1"/>
    <col min="58" max="58" width="30.7109375" customWidth="1"/>
    <col min="59" max="64" width="15.7109375" customWidth="1"/>
    <col min="65" max="65" width="2.7109375" customWidth="1"/>
    <col min="66" max="66" width="20.7109375" customWidth="1"/>
    <col min="67" max="71" width="15.7109375" customWidth="1"/>
    <col min="72" max="72" width="2.7109375" customWidth="1"/>
    <col min="73" max="81" width="20.7109375" customWidth="1"/>
    <col min="82" max="82" width="2.7109375" customWidth="1"/>
    <col min="83" max="83" width="12.7109375" customWidth="1"/>
    <col min="84" max="84" width="3.7109375" customWidth="1"/>
    <col min="85" max="89" width="15.7109375" customWidth="1"/>
  </cols>
  <sheetData>
    <row r="1" spans="1:89" ht="23.25" x14ac:dyDescent="0.35">
      <c r="B1" s="19" t="s">
        <v>515</v>
      </c>
    </row>
    <row r="2" spans="1:89" ht="15" x14ac:dyDescent="0.2">
      <c r="B2" s="36" t="str">
        <f>Model_Name</f>
        <v>TransGrid Capex Forecast Model</v>
      </c>
    </row>
    <row r="3" spans="1:89" x14ac:dyDescent="0.2">
      <c r="B3" s="10" t="str">
        <f>General!$B$3</f>
        <v>WB Check</v>
      </c>
      <c r="D3" s="134">
        <f>WkBk_Err_Chk</f>
        <v>0</v>
      </c>
      <c r="E3" s="165"/>
      <c r="F3" s="53"/>
      <c r="BC3" s="31"/>
      <c r="BD3" s="31"/>
      <c r="BM3" s="31"/>
    </row>
    <row r="4" spans="1:89" x14ac:dyDescent="0.2">
      <c r="B4" s="10" t="str">
        <f>General!$B$4</f>
        <v>Sheet Check</v>
      </c>
      <c r="D4" s="134">
        <f>SUM(CE4,A11)</f>
        <v>0</v>
      </c>
      <c r="F4" s="53"/>
      <c r="G4" s="53"/>
      <c r="BC4" s="31"/>
      <c r="BD4" s="31"/>
      <c r="BM4" s="31"/>
      <c r="CE4" s="51">
        <f>IF(SUM(CE$12:CE$286)&lt;&gt;0,1,0)</f>
        <v>0</v>
      </c>
    </row>
    <row r="5" spans="1:89" x14ac:dyDescent="0.2">
      <c r="B5" s="267" t="str">
        <f>ToC!$B$1</f>
        <v>Table of Contents</v>
      </c>
      <c r="C5" s="267"/>
      <c r="D5" s="267"/>
      <c r="G5" s="53"/>
      <c r="BC5" s="31"/>
      <c r="BD5" s="31"/>
      <c r="BM5" s="31"/>
      <c r="CE5" s="48"/>
    </row>
    <row r="6" spans="1:89" ht="15.75" x14ac:dyDescent="0.2">
      <c r="C6" s="40"/>
      <c r="D6" s="40"/>
      <c r="E6" s="40"/>
      <c r="F6" s="40" t="s">
        <v>109</v>
      </c>
      <c r="G6" s="40"/>
      <c r="H6" s="40"/>
      <c r="I6" s="40"/>
      <c r="J6" s="40"/>
      <c r="K6" s="40"/>
      <c r="L6" s="40"/>
      <c r="M6" s="40"/>
      <c r="N6" s="40"/>
      <c r="O6" s="40"/>
      <c r="P6" s="40"/>
      <c r="Q6" s="40" t="s">
        <v>110</v>
      </c>
      <c r="R6" s="40" t="s">
        <v>213</v>
      </c>
      <c r="S6" s="40" t="s">
        <v>111</v>
      </c>
      <c r="T6" s="40"/>
      <c r="V6" s="40" t="s">
        <v>112</v>
      </c>
      <c r="W6" s="40"/>
      <c r="X6" s="40"/>
      <c r="Y6" s="40"/>
      <c r="Z6" s="40"/>
      <c r="AA6" s="40"/>
      <c r="AC6" s="40" t="s">
        <v>113</v>
      </c>
      <c r="AD6" s="40"/>
      <c r="AE6" s="40"/>
      <c r="AF6" s="40"/>
      <c r="AG6" s="40"/>
      <c r="AI6" s="40" t="s">
        <v>114</v>
      </c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31"/>
      <c r="BD6" s="40" t="s">
        <v>115</v>
      </c>
      <c r="BF6" s="40" t="s">
        <v>116</v>
      </c>
      <c r="BG6" s="40"/>
      <c r="BH6" s="40"/>
      <c r="BI6" s="40"/>
      <c r="BJ6" s="40"/>
      <c r="BK6" s="40"/>
      <c r="BL6" s="40"/>
      <c r="BM6" s="31"/>
      <c r="BN6" s="40" t="s">
        <v>117</v>
      </c>
      <c r="BO6" s="40"/>
      <c r="BP6" s="40"/>
      <c r="BQ6" s="40"/>
      <c r="BR6" s="40"/>
      <c r="BS6" s="40"/>
      <c r="BU6" s="40" t="s">
        <v>494</v>
      </c>
      <c r="BV6" s="40"/>
      <c r="BW6" s="40"/>
      <c r="BX6" s="40"/>
      <c r="BY6" s="40"/>
      <c r="BZ6" s="40"/>
      <c r="CA6" s="40"/>
      <c r="CB6" s="40"/>
      <c r="CC6" s="40"/>
      <c r="CE6" s="40" t="s">
        <v>118</v>
      </c>
      <c r="CG6" s="40" t="s">
        <v>119</v>
      </c>
      <c r="CH6" s="40"/>
      <c r="CI6" s="40"/>
      <c r="CJ6" s="40"/>
      <c r="CK6" s="40"/>
    </row>
    <row r="7" spans="1:89" hidden="1" outlineLevel="1" x14ac:dyDescent="0.2">
      <c r="BC7" s="31"/>
      <c r="BF7" s="30" t="s">
        <v>120</v>
      </c>
      <c r="BG7" s="30" t="s">
        <v>468</v>
      </c>
      <c r="BH7" s="30" t="s">
        <v>468</v>
      </c>
      <c r="BI7" s="30"/>
      <c r="BJ7" s="129" t="s">
        <v>492</v>
      </c>
      <c r="BK7" s="30"/>
      <c r="BL7" s="30"/>
      <c r="BM7" s="31"/>
      <c r="BN7" s="30" t="s">
        <v>120</v>
      </c>
      <c r="BO7" s="30" t="s">
        <v>468</v>
      </c>
      <c r="BP7" s="30"/>
      <c r="BQ7" s="30"/>
      <c r="BR7" s="30"/>
      <c r="BS7" s="30"/>
      <c r="BU7" s="30" t="s">
        <v>120</v>
      </c>
      <c r="BV7" s="30"/>
      <c r="BW7" s="30"/>
      <c r="BX7" s="30"/>
      <c r="BY7" s="30"/>
      <c r="BZ7" s="30"/>
      <c r="CA7" s="30" t="s">
        <v>468</v>
      </c>
      <c r="CB7" s="30" t="s">
        <v>468</v>
      </c>
      <c r="CC7" s="30"/>
    </row>
    <row r="8" spans="1:89" ht="15" hidden="1" outlineLevel="1" x14ac:dyDescent="0.2">
      <c r="V8" s="42"/>
      <c r="W8" s="42"/>
      <c r="X8" s="42"/>
      <c r="Y8" s="42"/>
      <c r="Z8" s="42"/>
      <c r="AA8" s="42"/>
      <c r="AC8" s="42"/>
      <c r="AD8" s="42"/>
      <c r="AE8" s="42"/>
      <c r="AF8" s="42"/>
      <c r="AG8" s="42"/>
      <c r="AI8" s="30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F8" s="26" t="str">
        <f>$AI$11</f>
        <v>Transmission Lines</v>
      </c>
      <c r="BG8" s="30" t="s">
        <v>361</v>
      </c>
      <c r="BH8" s="30" t="s">
        <v>362</v>
      </c>
      <c r="BI8" s="30"/>
      <c r="BJ8" s="129" t="s">
        <v>354</v>
      </c>
      <c r="BK8" s="30"/>
      <c r="BL8" s="30"/>
      <c r="BM8" s="31"/>
      <c r="BN8" s="26" t="str">
        <f>$AK$11</f>
        <v>Substations</v>
      </c>
      <c r="BO8" s="30" t="s">
        <v>359</v>
      </c>
      <c r="BP8" s="30"/>
      <c r="BQ8" s="30"/>
      <c r="BR8" s="30"/>
      <c r="BS8" s="30"/>
      <c r="BU8" s="26" t="str">
        <f>$AL$11</f>
        <v>Secondary Systems</v>
      </c>
      <c r="BV8" s="30"/>
      <c r="BW8" s="30"/>
      <c r="BX8" s="30"/>
      <c r="BY8" s="30"/>
      <c r="BZ8" s="30"/>
      <c r="CA8" s="30" t="s">
        <v>354</v>
      </c>
      <c r="CB8" s="30" t="s">
        <v>355</v>
      </c>
      <c r="CC8" s="30"/>
    </row>
    <row r="9" spans="1:89" ht="15" hidden="1" outlineLevel="1" x14ac:dyDescent="0.2">
      <c r="V9" s="42"/>
      <c r="W9" s="42"/>
      <c r="X9" s="42"/>
      <c r="Y9" s="42"/>
      <c r="Z9" s="42"/>
      <c r="AA9" s="42"/>
      <c r="AC9" s="42"/>
      <c r="AD9" s="42"/>
      <c r="AE9" s="42"/>
      <c r="AF9" s="42"/>
      <c r="AG9" s="42"/>
      <c r="AI9" s="30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F9" s="26" t="str">
        <f>$AJ$11</f>
        <v>Underground Cables</v>
      </c>
      <c r="BG9" s="30"/>
      <c r="BH9" s="30"/>
      <c r="BI9" s="30"/>
      <c r="BJ9" s="30"/>
      <c r="BK9" s="30"/>
      <c r="BL9" s="30"/>
      <c r="BM9" s="31"/>
      <c r="BN9" s="26" t="str">
        <f>$AR$11</f>
        <v>Synchronous Condensers</v>
      </c>
      <c r="BO9" s="30"/>
      <c r="BP9" s="30"/>
      <c r="BQ9" s="30"/>
      <c r="BR9" s="30"/>
      <c r="BS9" s="30"/>
      <c r="BU9" s="26" t="str">
        <f>$AM$11</f>
        <v>Communications (short life)</v>
      </c>
      <c r="BV9" s="30"/>
      <c r="BW9" s="30"/>
      <c r="BX9" s="30"/>
      <c r="BY9" s="30"/>
      <c r="BZ9" s="30"/>
      <c r="CA9" s="30"/>
      <c r="CB9" s="30"/>
      <c r="CC9" s="30"/>
    </row>
    <row r="10" spans="1:89" ht="15" hidden="1" outlineLevel="1" x14ac:dyDescent="0.2">
      <c r="V10" s="42">
        <f>IF(U7="",Start_Year,U7+1)</f>
        <v>2024</v>
      </c>
      <c r="W10" s="42">
        <f>IF(V10="",Start_Year,V10+1)</f>
        <v>2025</v>
      </c>
      <c r="X10" s="42">
        <f>IF(W10="",Start_Year,W10+1)</f>
        <v>2026</v>
      </c>
      <c r="Y10" s="42">
        <f>IF(X10="",Start_Year,X10+1)</f>
        <v>2027</v>
      </c>
      <c r="Z10" s="42">
        <f>IF(Y10="",Start_Year,Y10+1)</f>
        <v>2028</v>
      </c>
      <c r="AA10" s="42" t="str">
        <f>V10&amp;" - "&amp;Z10</f>
        <v>2024 - 2028</v>
      </c>
      <c r="AC10" s="42">
        <f>V10</f>
        <v>2024</v>
      </c>
      <c r="AD10" s="42">
        <f>W10</f>
        <v>2025</v>
      </c>
      <c r="AE10" s="42">
        <f>X10</f>
        <v>2026</v>
      </c>
      <c r="AF10" s="42">
        <f>Y10</f>
        <v>2027</v>
      </c>
      <c r="AG10" s="42">
        <f>Z10</f>
        <v>2028</v>
      </c>
      <c r="AI10" s="30">
        <v>1</v>
      </c>
      <c r="AJ10" s="31">
        <f>AI10+1</f>
        <v>2</v>
      </c>
      <c r="AK10" s="31">
        <f t="shared" ref="AK10:BB10" si="0">AJ10+1</f>
        <v>3</v>
      </c>
      <c r="AL10" s="31">
        <f t="shared" si="0"/>
        <v>4</v>
      </c>
      <c r="AM10" s="31">
        <f t="shared" si="0"/>
        <v>5</v>
      </c>
      <c r="AN10" s="31">
        <f t="shared" si="0"/>
        <v>6</v>
      </c>
      <c r="AO10" s="31">
        <f t="shared" si="0"/>
        <v>7</v>
      </c>
      <c r="AP10" s="31">
        <f t="shared" si="0"/>
        <v>8</v>
      </c>
      <c r="AQ10" s="31">
        <f t="shared" si="0"/>
        <v>9</v>
      </c>
      <c r="AR10" s="31">
        <f t="shared" si="0"/>
        <v>10</v>
      </c>
      <c r="AS10" s="31">
        <f t="shared" si="0"/>
        <v>11</v>
      </c>
      <c r="AT10" s="31">
        <f t="shared" si="0"/>
        <v>12</v>
      </c>
      <c r="AU10" s="31">
        <f t="shared" si="0"/>
        <v>13</v>
      </c>
      <c r="AV10" s="31">
        <f t="shared" si="0"/>
        <v>14</v>
      </c>
      <c r="AW10" s="31">
        <f t="shared" si="0"/>
        <v>15</v>
      </c>
      <c r="AX10" s="31">
        <f t="shared" si="0"/>
        <v>16</v>
      </c>
      <c r="AY10" s="31">
        <f t="shared" si="0"/>
        <v>17</v>
      </c>
      <c r="AZ10" s="31">
        <f t="shared" si="0"/>
        <v>18</v>
      </c>
      <c r="BA10" s="31">
        <f t="shared" si="0"/>
        <v>19</v>
      </c>
      <c r="BB10" s="31">
        <f t="shared" si="0"/>
        <v>20</v>
      </c>
      <c r="BC10" s="31"/>
      <c r="BF10" s="26" t="str">
        <f>$AP$11</f>
        <v>Transmission Line Life Extension</v>
      </c>
      <c r="BG10" s="30"/>
      <c r="BH10" s="30"/>
      <c r="BI10" s="30"/>
      <c r="BJ10" s="30"/>
      <c r="BK10" s="30"/>
      <c r="BL10" s="30"/>
      <c r="BM10" s="31"/>
      <c r="BN10" s="30"/>
      <c r="BO10" s="30"/>
      <c r="BP10" s="30"/>
      <c r="BQ10" s="30"/>
      <c r="BR10" s="30"/>
      <c r="BS10" s="30"/>
      <c r="BU10" s="26" t="str">
        <f>$AN$11</f>
        <v>Business IT</v>
      </c>
      <c r="BV10" s="30"/>
      <c r="BW10" s="30"/>
      <c r="BX10" s="30"/>
      <c r="BY10" s="30"/>
      <c r="BZ10" s="30"/>
      <c r="CA10" s="30"/>
      <c r="CB10" s="30"/>
      <c r="CC10" s="30"/>
    </row>
    <row r="11" spans="1:89" ht="90" collapsed="1" x14ac:dyDescent="0.2">
      <c r="A11" s="132">
        <f>IF(SUM(A12:A286)&gt;1,1,0)</f>
        <v>0</v>
      </c>
      <c r="C11" s="180" t="s">
        <v>121</v>
      </c>
      <c r="D11" s="178" t="s">
        <v>122</v>
      </c>
      <c r="E11" s="184" t="s">
        <v>123</v>
      </c>
      <c r="F11" s="190" t="str">
        <f>General!$C$38</f>
        <v>RIN Level 1</v>
      </c>
      <c r="G11" s="190" t="str">
        <f>General!$C$50</f>
        <v>RIN Level 2</v>
      </c>
      <c r="H11" s="190" t="str">
        <f>General!$C$67</f>
        <v>RIN Level 3</v>
      </c>
      <c r="I11" s="190" t="str">
        <f>General!$C$105</f>
        <v>Augex Driver</v>
      </c>
      <c r="J11" s="190" t="str">
        <f>General!$C$116</f>
        <v>Fleet &amp; Property Allocation</v>
      </c>
      <c r="K11" s="190" t="str">
        <f>General!$C$217</f>
        <v>Repex Subcategory 1</v>
      </c>
      <c r="L11" s="190" t="str">
        <f>General!$C$239</f>
        <v>Repex Subcategory 2</v>
      </c>
      <c r="M11" s="190" t="str">
        <f>General!$C$259</f>
        <v>ICT Category (FY19-23)</v>
      </c>
      <c r="N11" s="190" t="s">
        <v>346</v>
      </c>
      <c r="O11" s="190" t="s">
        <v>347</v>
      </c>
      <c r="P11" s="190" t="s">
        <v>545</v>
      </c>
      <c r="Q11" s="184" t="s">
        <v>124</v>
      </c>
      <c r="R11" s="184" t="s">
        <v>214</v>
      </c>
      <c r="S11" s="184" t="str">
        <f>General!$E$25&amp;"
Weighting"&amp;" (n%)"</f>
        <v>Labour
Weighting (n%)</v>
      </c>
      <c r="T11" s="184" t="str">
        <f>General!$E$26&amp;"
Weighting"&amp;" 
(1-n%)"</f>
        <v>Non-Labour
Weighting 
(1-n%)</v>
      </c>
      <c r="U11" s="165"/>
      <c r="V11" s="185" t="str">
        <f>"FY"&amp;RIGHT(V10,2)</f>
        <v>FY24</v>
      </c>
      <c r="W11" s="185" t="str">
        <f>"FY"&amp;RIGHT(W10,2)</f>
        <v>FY25</v>
      </c>
      <c r="X11" s="185" t="str">
        <f>"FY"&amp;RIGHT(X10,2)</f>
        <v>FY26</v>
      </c>
      <c r="Y11" s="185" t="str">
        <f>"FY"&amp;RIGHT(Y10,2)</f>
        <v>FY27</v>
      </c>
      <c r="Z11" s="185" t="str">
        <f>"FY"&amp;RIGHT(Z10,2)</f>
        <v>FY28</v>
      </c>
      <c r="AA11" s="200" t="str">
        <f>V11&amp;" - "&amp;Z11</f>
        <v>FY24 - FY28</v>
      </c>
      <c r="AB11" s="165"/>
      <c r="AC11" s="184" t="str">
        <f>"FY"&amp;RIGHT(AC10,2)</f>
        <v>FY24</v>
      </c>
      <c r="AD11" s="184" t="str">
        <f>"FY"&amp;RIGHT(AD10,2)</f>
        <v>FY25</v>
      </c>
      <c r="AE11" s="184" t="str">
        <f>"FY"&amp;RIGHT(AE10,2)</f>
        <v>FY26</v>
      </c>
      <c r="AF11" s="184" t="str">
        <f>"FY"&amp;RIGHT(AF10,2)</f>
        <v>FY27</v>
      </c>
      <c r="AG11" s="184" t="str">
        <f>"FY"&amp;RIGHT(AG10,2)</f>
        <v>FY28</v>
      </c>
      <c r="AH11" s="165"/>
      <c r="AI11" s="184" t="str" cm="1">
        <f t="array" ref="AI11">INDEX(AC_Asset_Class,AI$10,0)</f>
        <v>Transmission Lines</v>
      </c>
      <c r="AJ11" s="184" t="str" cm="1">
        <f t="array" ref="AJ11">INDEX(AC_Asset_Class,AJ$10,0)</f>
        <v>Underground Cables</v>
      </c>
      <c r="AK11" s="184" t="str" cm="1">
        <f t="array" ref="AK11">INDEX(AC_Asset_Class,AK$10,0)</f>
        <v>Substations</v>
      </c>
      <c r="AL11" s="184" t="str" cm="1">
        <f t="array" ref="AL11">INDEX(AC_Asset_Class,AL$10,0)</f>
        <v>Secondary Systems</v>
      </c>
      <c r="AM11" s="184" t="str" cm="1">
        <f t="array" ref="AM11">INDEX(AC_Asset_Class,AM$10,0)</f>
        <v>Communications (short life)</v>
      </c>
      <c r="AN11" s="184" t="str" cm="1">
        <f t="array" ref="AN11">INDEX(AC_Asset_Class,AN$10,0)</f>
        <v>Business IT</v>
      </c>
      <c r="AO11" s="184" t="str" cm="1">
        <f t="array" ref="AO11">INDEX(AC_Asset_Class,AO$10,0)</f>
        <v>Minor Plant, Motor Vehicles &amp; Mobile Plant</v>
      </c>
      <c r="AP11" s="184" t="str" cm="1">
        <f t="array" ref="AP11">INDEX(AC_Asset_Class,AP$10,0)</f>
        <v>Transmission Line Life Extension</v>
      </c>
      <c r="AQ11" s="184" t="str" cm="1">
        <f t="array" ref="AQ11">INDEX(AC_Asset_Class,AQ$10,0)</f>
        <v>Land and Easements</v>
      </c>
      <c r="AR11" s="184" t="str" cm="1">
        <f t="array" ref="AR11">INDEX(AC_Asset_Class,AR$10,0)</f>
        <v>Synchronous Condensers</v>
      </c>
      <c r="AS11" s="184" t="str" cm="1">
        <f t="array" ref="AS11">INDEX(AC_Asset_Class,AS$10,0)</f>
        <v>[Spare]</v>
      </c>
      <c r="AT11" s="184" t="str" cm="1">
        <f t="array" ref="AT11">INDEX(AC_Asset_Class,AT$10,0)</f>
        <v>[Spare]</v>
      </c>
      <c r="AU11" s="184" t="str" cm="1">
        <f t="array" ref="AU11">INDEX(AC_Asset_Class,AU$10,0)</f>
        <v>[Spare]</v>
      </c>
      <c r="AV11" s="184" t="str" cm="1">
        <f t="array" ref="AV11">INDEX(AC_Asset_Class,AV$10,0)</f>
        <v>[Spare]</v>
      </c>
      <c r="AW11" s="184" t="str" cm="1">
        <f t="array" ref="AW11">INDEX(AC_Asset_Class,AW$10,0)</f>
        <v>[Spare]</v>
      </c>
      <c r="AX11" s="184" t="str" cm="1">
        <f t="array" ref="AX11">INDEX(AC_Asset_Class,AX$10,0)</f>
        <v>[Spare]</v>
      </c>
      <c r="AY11" s="184" t="str" cm="1">
        <f t="array" ref="AY11">INDEX(AC_Asset_Class,AY$10,0)</f>
        <v>[Spare]</v>
      </c>
      <c r="AZ11" s="184" t="str" cm="1">
        <f t="array" ref="AZ11">INDEX(AC_Asset_Class,AZ$10,0)</f>
        <v>[Spare]</v>
      </c>
      <c r="BA11" s="184" t="str" cm="1">
        <f t="array" ref="BA11">INDEX(AC_Asset_Class,BA$10,0)</f>
        <v xml:space="preserve">Buildings </v>
      </c>
      <c r="BB11" s="184" t="str" cm="1">
        <f t="array" ref="BB11">INDEX(AC_Asset_Class,BB$10,0)</f>
        <v>In-house software</v>
      </c>
      <c r="BC11" s="174"/>
      <c r="BD11" s="186" t="s">
        <v>125</v>
      </c>
      <c r="BE11" s="165"/>
      <c r="BF11" s="213" t="str">
        <f>"% Allocated to "&amp;$BF$8&amp;","
&amp;$BF$9&amp;" and "&amp;$BF$10</f>
        <v>% Allocated to Transmission Lines,Underground Cables and Transmission Line Life Extension</v>
      </c>
      <c r="BG11" s="212" t="s">
        <v>469</v>
      </c>
      <c r="BH11" s="212" t="s">
        <v>470</v>
      </c>
      <c r="BI11" s="204" t="s">
        <v>54</v>
      </c>
      <c r="BJ11" s="204" t="s">
        <v>491</v>
      </c>
      <c r="BK11" s="204" t="s">
        <v>57</v>
      </c>
      <c r="BL11" s="204" t="s">
        <v>126</v>
      </c>
      <c r="BM11" s="174"/>
      <c r="BN11" s="213" t="str">
        <f>"% Allocated to "&amp;$BN$8&amp;" and "&amp;$BN$9</f>
        <v>% Allocated to Substations and Synchronous Condensers</v>
      </c>
      <c r="BO11" s="212" t="s">
        <v>471</v>
      </c>
      <c r="BP11" s="204" t="s">
        <v>472</v>
      </c>
      <c r="BQ11" s="204" t="s">
        <v>473</v>
      </c>
      <c r="BR11" s="204" t="s">
        <v>474</v>
      </c>
      <c r="BS11" s="204" t="s">
        <v>127</v>
      </c>
      <c r="BT11" s="165"/>
      <c r="BU11" s="186" t="s">
        <v>493</v>
      </c>
      <c r="BV11" s="204" t="s">
        <v>475</v>
      </c>
      <c r="BW11" s="204" t="s">
        <v>476</v>
      </c>
      <c r="BX11" s="204" t="s">
        <v>477</v>
      </c>
      <c r="BY11" s="204" t="s">
        <v>478</v>
      </c>
      <c r="BZ11" s="204" t="s">
        <v>479</v>
      </c>
      <c r="CA11" s="204" t="s">
        <v>480</v>
      </c>
      <c r="CB11" s="204" t="s">
        <v>481</v>
      </c>
      <c r="CC11" s="204" t="s">
        <v>482</v>
      </c>
      <c r="CD11" s="165"/>
      <c r="CE11" s="204" t="s">
        <v>128</v>
      </c>
      <c r="CF11" s="165"/>
      <c r="CG11" s="204" t="s">
        <v>129</v>
      </c>
      <c r="CH11" s="204" t="s">
        <v>130</v>
      </c>
      <c r="CI11" s="204" t="s">
        <v>131</v>
      </c>
      <c r="CJ11" s="184" t="s">
        <v>416</v>
      </c>
      <c r="CK11" s="219" t="s">
        <v>415</v>
      </c>
    </row>
    <row r="12" spans="1:89" x14ac:dyDescent="0.2">
      <c r="A12" s="53">
        <f>IF(AND(COUNTIF(D$12:D12,D12)&gt;1,D12&lt;&gt;"[Project Name]"),1,0)</f>
        <v>0</v>
      </c>
      <c r="C12" s="174">
        <f>IF(ISNUMBER(C11),C11+1,1)</f>
        <v>1</v>
      </c>
      <c r="D12" s="175" t="s">
        <v>589</v>
      </c>
      <c r="E12" s="175" t="b">
        <v>1</v>
      </c>
      <c r="F12" s="191" t="s">
        <v>25</v>
      </c>
      <c r="G12" s="191" t="s">
        <v>33</v>
      </c>
      <c r="H12" s="191" t="s">
        <v>33</v>
      </c>
      <c r="I12" s="191" t="s">
        <v>15</v>
      </c>
      <c r="J12" s="191" t="s">
        <v>15</v>
      </c>
      <c r="K12" s="191" t="s">
        <v>15</v>
      </c>
      <c r="L12" s="191" t="s">
        <v>15</v>
      </c>
      <c r="M12" s="191" t="s">
        <v>15</v>
      </c>
      <c r="N12" s="191" t="s">
        <v>201</v>
      </c>
      <c r="O12" s="183">
        <v>0</v>
      </c>
      <c r="P12" s="191" t="s">
        <v>15</v>
      </c>
      <c r="Q12" s="192" t="s">
        <v>133</v>
      </c>
      <c r="R12" s="241">
        <v>40</v>
      </c>
      <c r="S12" s="183">
        <v>0.2</v>
      </c>
      <c r="T12" s="188">
        <f>1-S12</f>
        <v>0.8</v>
      </c>
      <c r="U12" s="165"/>
      <c r="V12" s="221">
        <v>0.48331167243622369</v>
      </c>
      <c r="W12" s="221">
        <v>3.2828717373026515</v>
      </c>
      <c r="X12" s="221">
        <v>0</v>
      </c>
      <c r="Y12" s="221">
        <v>0</v>
      </c>
      <c r="Z12" s="221">
        <v>0</v>
      </c>
      <c r="AA12" s="151">
        <f>SUM(V12:Z12)</f>
        <v>3.7661834097388751</v>
      </c>
      <c r="AB12" s="165"/>
      <c r="AC12" s="182">
        <v>0</v>
      </c>
      <c r="AD12" s="182">
        <v>1</v>
      </c>
      <c r="AE12" s="182">
        <v>0</v>
      </c>
      <c r="AF12" s="182">
        <v>0</v>
      </c>
      <c r="AG12" s="182">
        <v>0</v>
      </c>
      <c r="AH12" s="165"/>
      <c r="AI12" s="183">
        <v>0</v>
      </c>
      <c r="AJ12" s="183">
        <v>0</v>
      </c>
      <c r="AK12" s="183">
        <v>1</v>
      </c>
      <c r="AL12" s="183">
        <v>0</v>
      </c>
      <c r="AM12" s="183">
        <v>0</v>
      </c>
      <c r="AN12" s="183">
        <v>0</v>
      </c>
      <c r="AO12" s="183">
        <v>0</v>
      </c>
      <c r="AP12" s="183">
        <v>0</v>
      </c>
      <c r="AQ12" s="183">
        <v>0</v>
      </c>
      <c r="AR12" s="183">
        <v>0</v>
      </c>
      <c r="AS12" s="183">
        <v>0</v>
      </c>
      <c r="AT12" s="183">
        <v>0</v>
      </c>
      <c r="AU12" s="183">
        <v>0</v>
      </c>
      <c r="AV12" s="183">
        <v>0</v>
      </c>
      <c r="AW12" s="183">
        <v>0</v>
      </c>
      <c r="AX12" s="183">
        <v>0</v>
      </c>
      <c r="AY12" s="183">
        <v>0</v>
      </c>
      <c r="AZ12" s="183">
        <v>0</v>
      </c>
      <c r="BA12" s="183">
        <v>0</v>
      </c>
      <c r="BB12" s="183">
        <v>0</v>
      </c>
      <c r="BC12" s="174"/>
      <c r="BD12" s="159">
        <f>SUM(AI12:BB12)</f>
        <v>1</v>
      </c>
      <c r="BE12" s="165"/>
      <c r="BF12" s="206">
        <f>$AI12+$AJ12+$AP12</f>
        <v>0</v>
      </c>
      <c r="BG12" s="207">
        <v>0</v>
      </c>
      <c r="BH12" s="207">
        <v>0</v>
      </c>
      <c r="BI12" s="182">
        <v>0</v>
      </c>
      <c r="BJ12" s="182">
        <v>0</v>
      </c>
      <c r="BK12" s="182">
        <v>0</v>
      </c>
      <c r="BL12" s="157">
        <f>1-SUM(BG12:BK12)</f>
        <v>1</v>
      </c>
      <c r="BM12" s="174"/>
      <c r="BN12" s="206">
        <f>$AK12+$AR12</f>
        <v>1</v>
      </c>
      <c r="BO12" s="207">
        <v>0</v>
      </c>
      <c r="BP12" s="182">
        <v>0</v>
      </c>
      <c r="BQ12" s="182">
        <v>0</v>
      </c>
      <c r="BR12" s="182">
        <v>0</v>
      </c>
      <c r="BS12" s="157">
        <f t="shared" ref="BS12:BS75" si="1">1-SUM(BO12:BR12)</f>
        <v>1</v>
      </c>
      <c r="BT12" s="165"/>
      <c r="BU12" s="205">
        <f>$AL12
+$AM12
+$AN12</f>
        <v>0</v>
      </c>
      <c r="BV12" s="207">
        <v>0</v>
      </c>
      <c r="BW12" s="207">
        <v>0</v>
      </c>
      <c r="BX12" s="207">
        <v>0</v>
      </c>
      <c r="BY12" s="207">
        <v>0</v>
      </c>
      <c r="BZ12" s="207">
        <v>0</v>
      </c>
      <c r="CA12" s="207">
        <v>0</v>
      </c>
      <c r="CB12" s="207">
        <v>0</v>
      </c>
      <c r="CC12" s="157">
        <f>1-SUM(BV12:CB12)</f>
        <v>1</v>
      </c>
      <c r="CD12" s="165"/>
      <c r="CE12" s="208">
        <v>0</v>
      </c>
      <c r="CF12" s="165"/>
      <c r="CG12" s="210">
        <f>COUNTIF($AI12:$BB12,"&lt;&gt;"&amp;0)</f>
        <v>1</v>
      </c>
      <c r="CH12" s="210">
        <f t="shared" ref="CH12:CH74" si="2">CG12*ROWS(IC_Category_List)</f>
        <v>2</v>
      </c>
      <c r="CI12" s="210">
        <f>SUM(CH$12:CH12)+1</f>
        <v>3</v>
      </c>
      <c r="CJ12" s="150" t="str">
        <f t="shared" ref="CJ12:CJ75" si="3">IF($H12=Augex,$AA12,NA)</f>
        <v>N/A</v>
      </c>
      <c r="CK12" s="210" t="s">
        <v>15</v>
      </c>
    </row>
    <row r="13" spans="1:89" x14ac:dyDescent="0.2">
      <c r="A13" s="53">
        <f>IF(AND(COUNTIF(D$12:D13,D13)&gt;1,D13&lt;&gt;"[Project Name]"),1,0)</f>
        <v>0</v>
      </c>
      <c r="C13" s="174">
        <f t="shared" ref="C13:C76" si="4">IF(ISNUMBER(C12),C12+1,1)</f>
        <v>2</v>
      </c>
      <c r="D13" s="175" t="s">
        <v>590</v>
      </c>
      <c r="E13" s="175" t="b">
        <v>1</v>
      </c>
      <c r="F13" s="191" t="s">
        <v>25</v>
      </c>
      <c r="G13" s="191" t="s">
        <v>33</v>
      </c>
      <c r="H13" s="191" t="s">
        <v>33</v>
      </c>
      <c r="I13" s="191" t="s">
        <v>15</v>
      </c>
      <c r="J13" s="191" t="s">
        <v>15</v>
      </c>
      <c r="K13" s="191" t="s">
        <v>15</v>
      </c>
      <c r="L13" s="191" t="s">
        <v>15</v>
      </c>
      <c r="M13" s="191" t="s">
        <v>15</v>
      </c>
      <c r="N13" s="191" t="s">
        <v>201</v>
      </c>
      <c r="O13" s="183">
        <v>0</v>
      </c>
      <c r="P13" s="191" t="s">
        <v>15</v>
      </c>
      <c r="Q13" s="192" t="s">
        <v>133</v>
      </c>
      <c r="R13" s="241">
        <v>15</v>
      </c>
      <c r="S13" s="183">
        <v>0.2</v>
      </c>
      <c r="T13" s="188">
        <f t="shared" ref="T13:T74" si="5">1-S13</f>
        <v>0.8</v>
      </c>
      <c r="U13" s="165"/>
      <c r="V13" s="221">
        <v>0.1220522554973822</v>
      </c>
      <c r="W13" s="221">
        <v>0.15790510554973822</v>
      </c>
      <c r="X13" s="221">
        <v>0</v>
      </c>
      <c r="Y13" s="221">
        <v>0</v>
      </c>
      <c r="Z13" s="221">
        <v>0</v>
      </c>
      <c r="AA13" s="161">
        <f t="shared" ref="AA13:AA74" si="6">SUM(V13:Z13)</f>
        <v>0.27995736104712043</v>
      </c>
      <c r="AB13" s="165"/>
      <c r="AC13" s="182">
        <v>0</v>
      </c>
      <c r="AD13" s="182">
        <v>1</v>
      </c>
      <c r="AE13" s="182">
        <v>0</v>
      </c>
      <c r="AF13" s="182">
        <v>0</v>
      </c>
      <c r="AG13" s="182">
        <v>0</v>
      </c>
      <c r="AH13" s="165"/>
      <c r="AI13" s="183">
        <v>0</v>
      </c>
      <c r="AJ13" s="183">
        <v>0</v>
      </c>
      <c r="AK13" s="183">
        <v>0</v>
      </c>
      <c r="AL13" s="183">
        <v>1</v>
      </c>
      <c r="AM13" s="183">
        <v>0</v>
      </c>
      <c r="AN13" s="183">
        <v>0</v>
      </c>
      <c r="AO13" s="183">
        <v>0</v>
      </c>
      <c r="AP13" s="183">
        <v>0</v>
      </c>
      <c r="AQ13" s="183">
        <v>0</v>
      </c>
      <c r="AR13" s="183">
        <v>0</v>
      </c>
      <c r="AS13" s="183">
        <v>0</v>
      </c>
      <c r="AT13" s="183">
        <v>0</v>
      </c>
      <c r="AU13" s="183">
        <v>0</v>
      </c>
      <c r="AV13" s="183">
        <v>0</v>
      </c>
      <c r="AW13" s="183">
        <v>0</v>
      </c>
      <c r="AX13" s="183">
        <v>0</v>
      </c>
      <c r="AY13" s="183">
        <v>0</v>
      </c>
      <c r="AZ13" s="183">
        <v>0</v>
      </c>
      <c r="BA13" s="183">
        <v>0</v>
      </c>
      <c r="BB13" s="183">
        <v>0</v>
      </c>
      <c r="BC13" s="174"/>
      <c r="BD13" s="162">
        <f t="shared" ref="BD13:BD74" si="7">SUM(AI13:BB13)</f>
        <v>1</v>
      </c>
      <c r="BE13" s="165"/>
      <c r="BF13" s="206">
        <f t="shared" ref="BF13:BF76" si="8">$AI13+$AJ13+$AP13</f>
        <v>0</v>
      </c>
      <c r="BG13" s="203">
        <v>0</v>
      </c>
      <c r="BH13" s="203">
        <v>0</v>
      </c>
      <c r="BI13" s="183">
        <v>0</v>
      </c>
      <c r="BJ13" s="183">
        <v>0</v>
      </c>
      <c r="BK13" s="183">
        <v>0</v>
      </c>
      <c r="BL13" s="160">
        <f t="shared" ref="BL13:BL76" si="9">1-SUM(BG13:BK13)</f>
        <v>1</v>
      </c>
      <c r="BM13" s="174"/>
      <c r="BN13" s="206">
        <f t="shared" ref="BN13:BN76" si="10">$AK13+$AR13</f>
        <v>0</v>
      </c>
      <c r="BO13" s="203">
        <v>0</v>
      </c>
      <c r="BP13" s="183">
        <v>0</v>
      </c>
      <c r="BQ13" s="183">
        <v>0</v>
      </c>
      <c r="BR13" s="183">
        <v>0</v>
      </c>
      <c r="BS13" s="160">
        <f t="shared" si="1"/>
        <v>1</v>
      </c>
      <c r="BT13" s="165"/>
      <c r="BU13" s="206">
        <f t="shared" ref="BU13:BU76" si="11">$AL13
+$AM13
+$AN13</f>
        <v>1</v>
      </c>
      <c r="BV13" s="203">
        <v>0</v>
      </c>
      <c r="BW13" s="203">
        <v>0</v>
      </c>
      <c r="BX13" s="203">
        <v>0</v>
      </c>
      <c r="BY13" s="203">
        <v>0</v>
      </c>
      <c r="BZ13" s="203">
        <v>0</v>
      </c>
      <c r="CA13" s="203">
        <v>0</v>
      </c>
      <c r="CB13" s="203">
        <v>0</v>
      </c>
      <c r="CC13" s="160">
        <f t="shared" ref="CC13:CC76" si="12">1-SUM(BV13:CB13)</f>
        <v>1</v>
      </c>
      <c r="CD13" s="165"/>
      <c r="CE13" s="209">
        <v>0</v>
      </c>
      <c r="CF13" s="165"/>
      <c r="CG13" s="211">
        <f t="shared" ref="CG13:CG74" si="13">COUNTIF($AI13:$BB13,"&lt;&gt;"&amp;0)</f>
        <v>1</v>
      </c>
      <c r="CH13" s="211">
        <f t="shared" si="2"/>
        <v>2</v>
      </c>
      <c r="CI13" s="211">
        <f>SUM(CH$12:CH13)+1</f>
        <v>5</v>
      </c>
      <c r="CJ13" s="164" t="str">
        <f t="shared" si="3"/>
        <v>N/A</v>
      </c>
      <c r="CK13" s="211" t="s">
        <v>15</v>
      </c>
    </row>
    <row r="14" spans="1:89" x14ac:dyDescent="0.2">
      <c r="A14" s="53">
        <f>IF(AND(COUNTIF(D$12:D14,D14)&gt;1,D14&lt;&gt;"[Project Name]"),1,0)</f>
        <v>0</v>
      </c>
      <c r="C14" s="174">
        <f t="shared" si="4"/>
        <v>3</v>
      </c>
      <c r="D14" s="175" t="s">
        <v>591</v>
      </c>
      <c r="E14" s="175" t="b">
        <v>1</v>
      </c>
      <c r="F14" s="191" t="s">
        <v>25</v>
      </c>
      <c r="G14" s="191" t="s">
        <v>33</v>
      </c>
      <c r="H14" s="191" t="s">
        <v>33</v>
      </c>
      <c r="I14" s="191" t="s">
        <v>15</v>
      </c>
      <c r="J14" s="191" t="s">
        <v>15</v>
      </c>
      <c r="K14" s="191" t="s">
        <v>15</v>
      </c>
      <c r="L14" s="191" t="s">
        <v>15</v>
      </c>
      <c r="M14" s="191" t="s">
        <v>15</v>
      </c>
      <c r="N14" s="191" t="s">
        <v>201</v>
      </c>
      <c r="O14" s="183">
        <v>0</v>
      </c>
      <c r="P14" s="191" t="s">
        <v>15</v>
      </c>
      <c r="Q14" s="192" t="s">
        <v>133</v>
      </c>
      <c r="R14" s="241">
        <v>40</v>
      </c>
      <c r="S14" s="183">
        <v>0.12</v>
      </c>
      <c r="T14" s="188">
        <f t="shared" si="5"/>
        <v>0.88</v>
      </c>
      <c r="U14" s="165"/>
      <c r="V14" s="221">
        <v>0.81109780584558822</v>
      </c>
      <c r="W14" s="221">
        <v>4.1466236141544117</v>
      </c>
      <c r="X14" s="221">
        <v>0</v>
      </c>
      <c r="Y14" s="221">
        <v>0</v>
      </c>
      <c r="Z14" s="221">
        <v>0</v>
      </c>
      <c r="AA14" s="161">
        <f t="shared" si="6"/>
        <v>4.9577214200000004</v>
      </c>
      <c r="AB14" s="165"/>
      <c r="AC14" s="182">
        <v>0</v>
      </c>
      <c r="AD14" s="182">
        <v>1</v>
      </c>
      <c r="AE14" s="182">
        <v>0</v>
      </c>
      <c r="AF14" s="182">
        <v>0</v>
      </c>
      <c r="AG14" s="182">
        <v>0</v>
      </c>
      <c r="AH14" s="165"/>
      <c r="AI14" s="183">
        <v>0</v>
      </c>
      <c r="AJ14" s="183">
        <v>0</v>
      </c>
      <c r="AK14" s="183">
        <v>1</v>
      </c>
      <c r="AL14" s="183">
        <v>0</v>
      </c>
      <c r="AM14" s="183">
        <v>0</v>
      </c>
      <c r="AN14" s="183">
        <v>0</v>
      </c>
      <c r="AO14" s="183">
        <v>0</v>
      </c>
      <c r="AP14" s="183">
        <v>0</v>
      </c>
      <c r="AQ14" s="183">
        <v>0</v>
      </c>
      <c r="AR14" s="183">
        <v>0</v>
      </c>
      <c r="AS14" s="183">
        <v>0</v>
      </c>
      <c r="AT14" s="183">
        <v>0</v>
      </c>
      <c r="AU14" s="183">
        <v>0</v>
      </c>
      <c r="AV14" s="183">
        <v>0</v>
      </c>
      <c r="AW14" s="183">
        <v>0</v>
      </c>
      <c r="AX14" s="183">
        <v>0</v>
      </c>
      <c r="AY14" s="183">
        <v>0</v>
      </c>
      <c r="AZ14" s="183">
        <v>0</v>
      </c>
      <c r="BA14" s="183">
        <v>0</v>
      </c>
      <c r="BB14" s="183">
        <v>0</v>
      </c>
      <c r="BC14" s="174"/>
      <c r="BD14" s="162">
        <f t="shared" si="7"/>
        <v>1</v>
      </c>
      <c r="BE14" s="165"/>
      <c r="BF14" s="206">
        <f t="shared" si="8"/>
        <v>0</v>
      </c>
      <c r="BG14" s="203">
        <v>0</v>
      </c>
      <c r="BH14" s="203">
        <v>0</v>
      </c>
      <c r="BI14" s="183">
        <v>0</v>
      </c>
      <c r="BJ14" s="183">
        <v>0</v>
      </c>
      <c r="BK14" s="183">
        <v>0</v>
      </c>
      <c r="BL14" s="160">
        <f t="shared" si="9"/>
        <v>1</v>
      </c>
      <c r="BM14" s="174"/>
      <c r="BN14" s="206">
        <f t="shared" si="10"/>
        <v>1</v>
      </c>
      <c r="BO14" s="203">
        <v>0</v>
      </c>
      <c r="BP14" s="183">
        <v>0</v>
      </c>
      <c r="BQ14" s="183">
        <v>0</v>
      </c>
      <c r="BR14" s="183">
        <v>0</v>
      </c>
      <c r="BS14" s="160">
        <f t="shared" si="1"/>
        <v>1</v>
      </c>
      <c r="BT14" s="165"/>
      <c r="BU14" s="206">
        <f t="shared" si="11"/>
        <v>0</v>
      </c>
      <c r="BV14" s="203">
        <v>0</v>
      </c>
      <c r="BW14" s="203">
        <v>0</v>
      </c>
      <c r="BX14" s="203">
        <v>0</v>
      </c>
      <c r="BY14" s="203">
        <v>0</v>
      </c>
      <c r="BZ14" s="203">
        <v>0</v>
      </c>
      <c r="CA14" s="203">
        <v>0</v>
      </c>
      <c r="CB14" s="203">
        <v>0</v>
      </c>
      <c r="CC14" s="160">
        <f t="shared" si="12"/>
        <v>1</v>
      </c>
      <c r="CD14" s="165"/>
      <c r="CE14" s="209">
        <v>0</v>
      </c>
      <c r="CF14" s="165"/>
      <c r="CG14" s="211">
        <f t="shared" si="13"/>
        <v>1</v>
      </c>
      <c r="CH14" s="211">
        <f t="shared" si="2"/>
        <v>2</v>
      </c>
      <c r="CI14" s="211">
        <f>SUM(CH$12:CH14)+1</f>
        <v>7</v>
      </c>
      <c r="CJ14" s="164" t="str">
        <f t="shared" si="3"/>
        <v>N/A</v>
      </c>
      <c r="CK14" s="211" t="s">
        <v>15</v>
      </c>
    </row>
    <row r="15" spans="1:89" x14ac:dyDescent="0.2">
      <c r="A15" s="53">
        <f>IF(AND(COUNTIF(D$12:D15,D15)&gt;1,D15&lt;&gt;"[Project Name]"),1,0)</f>
        <v>0</v>
      </c>
      <c r="C15" s="174">
        <f t="shared" si="4"/>
        <v>4</v>
      </c>
      <c r="D15" s="175" t="s">
        <v>592</v>
      </c>
      <c r="E15" s="175" t="b">
        <v>1</v>
      </c>
      <c r="F15" s="191" t="s">
        <v>25</v>
      </c>
      <c r="G15" s="191" t="s">
        <v>33</v>
      </c>
      <c r="H15" s="191" t="s">
        <v>33</v>
      </c>
      <c r="I15" s="191" t="s">
        <v>15</v>
      </c>
      <c r="J15" s="191" t="s">
        <v>15</v>
      </c>
      <c r="K15" s="191" t="s">
        <v>15</v>
      </c>
      <c r="L15" s="191" t="s">
        <v>15</v>
      </c>
      <c r="M15" s="191" t="s">
        <v>15</v>
      </c>
      <c r="N15" s="191" t="s">
        <v>201</v>
      </c>
      <c r="O15" s="183">
        <v>0</v>
      </c>
      <c r="P15" s="191" t="s">
        <v>15</v>
      </c>
      <c r="Q15" s="192" t="s">
        <v>133</v>
      </c>
      <c r="R15" s="241">
        <v>15</v>
      </c>
      <c r="S15" s="183">
        <v>0.2</v>
      </c>
      <c r="T15" s="188">
        <f t="shared" si="5"/>
        <v>0.8</v>
      </c>
      <c r="U15" s="165"/>
      <c r="V15" s="221">
        <v>1.1437101285528091E-2</v>
      </c>
      <c r="W15" s="221">
        <v>0.38974122072991879</v>
      </c>
      <c r="X15" s="221">
        <v>0</v>
      </c>
      <c r="Y15" s="221">
        <v>0</v>
      </c>
      <c r="Z15" s="221">
        <v>0</v>
      </c>
      <c r="AA15" s="161">
        <f t="shared" si="6"/>
        <v>0.4011783220154469</v>
      </c>
      <c r="AB15" s="165"/>
      <c r="AC15" s="182">
        <v>0</v>
      </c>
      <c r="AD15" s="182">
        <v>1</v>
      </c>
      <c r="AE15" s="182">
        <v>0</v>
      </c>
      <c r="AF15" s="182">
        <v>0</v>
      </c>
      <c r="AG15" s="182">
        <v>0</v>
      </c>
      <c r="AH15" s="165"/>
      <c r="AI15" s="183">
        <v>0</v>
      </c>
      <c r="AJ15" s="183">
        <v>0</v>
      </c>
      <c r="AK15" s="183">
        <v>0</v>
      </c>
      <c r="AL15" s="183">
        <v>1</v>
      </c>
      <c r="AM15" s="183">
        <v>0</v>
      </c>
      <c r="AN15" s="183">
        <v>0</v>
      </c>
      <c r="AO15" s="183">
        <v>0</v>
      </c>
      <c r="AP15" s="183">
        <v>0</v>
      </c>
      <c r="AQ15" s="183">
        <v>0</v>
      </c>
      <c r="AR15" s="183">
        <v>0</v>
      </c>
      <c r="AS15" s="183">
        <v>0</v>
      </c>
      <c r="AT15" s="183">
        <v>0</v>
      </c>
      <c r="AU15" s="183">
        <v>0</v>
      </c>
      <c r="AV15" s="183">
        <v>0</v>
      </c>
      <c r="AW15" s="183">
        <v>0</v>
      </c>
      <c r="AX15" s="183">
        <v>0</v>
      </c>
      <c r="AY15" s="183">
        <v>0</v>
      </c>
      <c r="AZ15" s="183">
        <v>0</v>
      </c>
      <c r="BA15" s="183">
        <v>0</v>
      </c>
      <c r="BB15" s="183">
        <v>0</v>
      </c>
      <c r="BC15" s="174"/>
      <c r="BD15" s="162">
        <f t="shared" si="7"/>
        <v>1</v>
      </c>
      <c r="BE15" s="165"/>
      <c r="BF15" s="206">
        <f t="shared" si="8"/>
        <v>0</v>
      </c>
      <c r="BG15" s="203">
        <v>0</v>
      </c>
      <c r="BH15" s="203">
        <v>0</v>
      </c>
      <c r="BI15" s="183">
        <v>0</v>
      </c>
      <c r="BJ15" s="183">
        <v>0</v>
      </c>
      <c r="BK15" s="183">
        <v>0</v>
      </c>
      <c r="BL15" s="160">
        <f t="shared" si="9"/>
        <v>1</v>
      </c>
      <c r="BM15" s="174"/>
      <c r="BN15" s="206">
        <f t="shared" si="10"/>
        <v>0</v>
      </c>
      <c r="BO15" s="203">
        <v>0</v>
      </c>
      <c r="BP15" s="183">
        <v>0</v>
      </c>
      <c r="BQ15" s="183">
        <v>0</v>
      </c>
      <c r="BR15" s="183">
        <v>0</v>
      </c>
      <c r="BS15" s="160">
        <f t="shared" si="1"/>
        <v>1</v>
      </c>
      <c r="BT15" s="165"/>
      <c r="BU15" s="206">
        <f t="shared" si="11"/>
        <v>1</v>
      </c>
      <c r="BV15" s="203">
        <v>0</v>
      </c>
      <c r="BW15" s="203">
        <v>0</v>
      </c>
      <c r="BX15" s="203">
        <v>0</v>
      </c>
      <c r="BY15" s="203">
        <v>0</v>
      </c>
      <c r="BZ15" s="203">
        <v>0</v>
      </c>
      <c r="CA15" s="203">
        <v>0</v>
      </c>
      <c r="CB15" s="203">
        <v>0</v>
      </c>
      <c r="CC15" s="160">
        <f t="shared" si="12"/>
        <v>1</v>
      </c>
      <c r="CD15" s="165"/>
      <c r="CE15" s="209">
        <v>0</v>
      </c>
      <c r="CF15" s="165"/>
      <c r="CG15" s="211">
        <f t="shared" si="13"/>
        <v>1</v>
      </c>
      <c r="CH15" s="211">
        <f t="shared" si="2"/>
        <v>2</v>
      </c>
      <c r="CI15" s="211">
        <f>SUM(CH$12:CH15)+1</f>
        <v>9</v>
      </c>
      <c r="CJ15" s="164" t="str">
        <f t="shared" si="3"/>
        <v>N/A</v>
      </c>
      <c r="CK15" s="211" t="s">
        <v>15</v>
      </c>
    </row>
    <row r="16" spans="1:89" x14ac:dyDescent="0.2">
      <c r="A16" s="53">
        <f>IF(AND(COUNTIF(D$12:D16,D16)&gt;1,D16&lt;&gt;"[Project Name]"),1,0)</f>
        <v>0</v>
      </c>
      <c r="C16" s="174">
        <f t="shared" si="4"/>
        <v>5</v>
      </c>
      <c r="D16" s="175" t="s">
        <v>593</v>
      </c>
      <c r="E16" s="175" t="b">
        <v>1</v>
      </c>
      <c r="F16" s="191" t="s">
        <v>25</v>
      </c>
      <c r="G16" s="191" t="s">
        <v>33</v>
      </c>
      <c r="H16" s="191" t="s">
        <v>33</v>
      </c>
      <c r="I16" s="191" t="s">
        <v>15</v>
      </c>
      <c r="J16" s="191" t="s">
        <v>15</v>
      </c>
      <c r="K16" s="191" t="s">
        <v>15</v>
      </c>
      <c r="L16" s="191" t="s">
        <v>15</v>
      </c>
      <c r="M16" s="191" t="s">
        <v>15</v>
      </c>
      <c r="N16" s="191" t="s">
        <v>201</v>
      </c>
      <c r="O16" s="183">
        <v>0</v>
      </c>
      <c r="P16" s="191" t="s">
        <v>15</v>
      </c>
      <c r="Q16" s="192" t="s">
        <v>133</v>
      </c>
      <c r="R16" s="241">
        <v>15</v>
      </c>
      <c r="S16" s="183">
        <v>0.17</v>
      </c>
      <c r="T16" s="188">
        <f t="shared" si="5"/>
        <v>0.83</v>
      </c>
      <c r="U16" s="165"/>
      <c r="V16" s="221">
        <v>0.99650799875000007</v>
      </c>
      <c r="W16" s="221">
        <v>0.45295818124999998</v>
      </c>
      <c r="X16" s="221">
        <v>0</v>
      </c>
      <c r="Y16" s="221">
        <v>0</v>
      </c>
      <c r="Z16" s="221">
        <v>0</v>
      </c>
      <c r="AA16" s="161">
        <f t="shared" si="6"/>
        <v>1.4494661799999999</v>
      </c>
      <c r="AB16" s="165"/>
      <c r="AC16" s="182">
        <v>0</v>
      </c>
      <c r="AD16" s="182">
        <v>1</v>
      </c>
      <c r="AE16" s="182">
        <v>0</v>
      </c>
      <c r="AF16" s="182">
        <v>0</v>
      </c>
      <c r="AG16" s="182">
        <v>0</v>
      </c>
      <c r="AH16" s="165"/>
      <c r="AI16" s="183">
        <v>0</v>
      </c>
      <c r="AJ16" s="183">
        <v>0</v>
      </c>
      <c r="AK16" s="183">
        <v>0</v>
      </c>
      <c r="AL16" s="183">
        <v>1</v>
      </c>
      <c r="AM16" s="183">
        <v>0</v>
      </c>
      <c r="AN16" s="183">
        <v>0</v>
      </c>
      <c r="AO16" s="183">
        <v>0</v>
      </c>
      <c r="AP16" s="183">
        <v>0</v>
      </c>
      <c r="AQ16" s="183">
        <v>0</v>
      </c>
      <c r="AR16" s="183">
        <v>0</v>
      </c>
      <c r="AS16" s="183">
        <v>0</v>
      </c>
      <c r="AT16" s="183">
        <v>0</v>
      </c>
      <c r="AU16" s="183">
        <v>0</v>
      </c>
      <c r="AV16" s="183">
        <v>0</v>
      </c>
      <c r="AW16" s="183">
        <v>0</v>
      </c>
      <c r="AX16" s="183">
        <v>0</v>
      </c>
      <c r="AY16" s="183">
        <v>0</v>
      </c>
      <c r="AZ16" s="183">
        <v>0</v>
      </c>
      <c r="BA16" s="183">
        <v>0</v>
      </c>
      <c r="BB16" s="183">
        <v>0</v>
      </c>
      <c r="BC16" s="174"/>
      <c r="BD16" s="162">
        <f t="shared" si="7"/>
        <v>1</v>
      </c>
      <c r="BE16" s="165"/>
      <c r="BF16" s="206">
        <f t="shared" si="8"/>
        <v>0</v>
      </c>
      <c r="BG16" s="203">
        <v>0</v>
      </c>
      <c r="BH16" s="203">
        <v>0</v>
      </c>
      <c r="BI16" s="183">
        <v>0</v>
      </c>
      <c r="BJ16" s="183">
        <v>0</v>
      </c>
      <c r="BK16" s="183">
        <v>0</v>
      </c>
      <c r="BL16" s="160">
        <f t="shared" si="9"/>
        <v>1</v>
      </c>
      <c r="BM16" s="174"/>
      <c r="BN16" s="206">
        <f t="shared" si="10"/>
        <v>0</v>
      </c>
      <c r="BO16" s="203">
        <v>0</v>
      </c>
      <c r="BP16" s="183">
        <v>0</v>
      </c>
      <c r="BQ16" s="183">
        <v>0</v>
      </c>
      <c r="BR16" s="183">
        <v>0</v>
      </c>
      <c r="BS16" s="160">
        <f t="shared" si="1"/>
        <v>1</v>
      </c>
      <c r="BT16" s="165"/>
      <c r="BU16" s="206">
        <f t="shared" si="11"/>
        <v>1</v>
      </c>
      <c r="BV16" s="203">
        <v>0</v>
      </c>
      <c r="BW16" s="203">
        <v>0</v>
      </c>
      <c r="BX16" s="203">
        <v>0</v>
      </c>
      <c r="BY16" s="203">
        <v>0</v>
      </c>
      <c r="BZ16" s="203">
        <v>0</v>
      </c>
      <c r="CA16" s="203">
        <v>0</v>
      </c>
      <c r="CB16" s="203">
        <v>0</v>
      </c>
      <c r="CC16" s="160">
        <f t="shared" si="12"/>
        <v>1</v>
      </c>
      <c r="CD16" s="165"/>
      <c r="CE16" s="209">
        <v>0</v>
      </c>
      <c r="CF16" s="165"/>
      <c r="CG16" s="211">
        <f t="shared" si="13"/>
        <v>1</v>
      </c>
      <c r="CH16" s="211">
        <f t="shared" si="2"/>
        <v>2</v>
      </c>
      <c r="CI16" s="211">
        <f>SUM(CH$12:CH16)+1</f>
        <v>11</v>
      </c>
      <c r="CJ16" s="164" t="str">
        <f t="shared" si="3"/>
        <v>N/A</v>
      </c>
      <c r="CK16" s="211" t="s">
        <v>15</v>
      </c>
    </row>
    <row r="17" spans="1:89" x14ac:dyDescent="0.2">
      <c r="A17" s="53">
        <f>IF(AND(COUNTIF(D$12:D17,D17)&gt;1,D17&lt;&gt;"[Project Name]"),1,0)</f>
        <v>0</v>
      </c>
      <c r="C17" s="174">
        <f t="shared" si="4"/>
        <v>6</v>
      </c>
      <c r="D17" s="175" t="s">
        <v>594</v>
      </c>
      <c r="E17" s="175" t="b">
        <v>1</v>
      </c>
      <c r="F17" s="191" t="s">
        <v>25</v>
      </c>
      <c r="G17" s="191" t="s">
        <v>33</v>
      </c>
      <c r="H17" s="191" t="s">
        <v>33</v>
      </c>
      <c r="I17" s="191" t="s">
        <v>15</v>
      </c>
      <c r="J17" s="191" t="s">
        <v>15</v>
      </c>
      <c r="K17" s="191" t="s">
        <v>15</v>
      </c>
      <c r="L17" s="191" t="s">
        <v>15</v>
      </c>
      <c r="M17" s="191" t="s">
        <v>15</v>
      </c>
      <c r="N17" s="191" t="s">
        <v>201</v>
      </c>
      <c r="O17" s="183">
        <v>0</v>
      </c>
      <c r="P17" s="191" t="s">
        <v>15</v>
      </c>
      <c r="Q17" s="192" t="s">
        <v>133</v>
      </c>
      <c r="R17" s="241">
        <v>15</v>
      </c>
      <c r="S17" s="183">
        <v>0.2</v>
      </c>
      <c r="T17" s="188">
        <f t="shared" si="5"/>
        <v>0.8</v>
      </c>
      <c r="U17" s="165"/>
      <c r="V17" s="221">
        <v>3.852040816326531E-2</v>
      </c>
      <c r="W17" s="221">
        <v>0.10785714285714287</v>
      </c>
      <c r="X17" s="221">
        <v>4.360510204081633</v>
      </c>
      <c r="Y17" s="221">
        <v>2.3112244897959183E-2</v>
      </c>
      <c r="Z17" s="221">
        <v>0</v>
      </c>
      <c r="AA17" s="161">
        <f t="shared" si="6"/>
        <v>4.53</v>
      </c>
      <c r="AB17" s="165"/>
      <c r="AC17" s="182">
        <v>0.25</v>
      </c>
      <c r="AD17" s="182">
        <v>0.25</v>
      </c>
      <c r="AE17" s="182">
        <v>0.25</v>
      </c>
      <c r="AF17" s="182">
        <v>0.25</v>
      </c>
      <c r="AG17" s="182">
        <v>0</v>
      </c>
      <c r="AH17" s="165"/>
      <c r="AI17" s="183">
        <v>0</v>
      </c>
      <c r="AJ17" s="183">
        <v>0</v>
      </c>
      <c r="AK17" s="183">
        <v>0</v>
      </c>
      <c r="AL17" s="183">
        <v>1</v>
      </c>
      <c r="AM17" s="183">
        <v>0</v>
      </c>
      <c r="AN17" s="183">
        <v>0</v>
      </c>
      <c r="AO17" s="183">
        <v>0</v>
      </c>
      <c r="AP17" s="183">
        <v>0</v>
      </c>
      <c r="AQ17" s="183">
        <v>0</v>
      </c>
      <c r="AR17" s="183">
        <v>0</v>
      </c>
      <c r="AS17" s="183">
        <v>0</v>
      </c>
      <c r="AT17" s="183">
        <v>0</v>
      </c>
      <c r="AU17" s="183">
        <v>0</v>
      </c>
      <c r="AV17" s="183">
        <v>0</v>
      </c>
      <c r="AW17" s="183">
        <v>0</v>
      </c>
      <c r="AX17" s="183">
        <v>0</v>
      </c>
      <c r="AY17" s="183">
        <v>0</v>
      </c>
      <c r="AZ17" s="183">
        <v>0</v>
      </c>
      <c r="BA17" s="183">
        <v>0</v>
      </c>
      <c r="BB17" s="183">
        <v>0</v>
      </c>
      <c r="BC17" s="174"/>
      <c r="BD17" s="162">
        <f t="shared" si="7"/>
        <v>1</v>
      </c>
      <c r="BE17" s="165"/>
      <c r="BF17" s="206">
        <f t="shared" si="8"/>
        <v>0</v>
      </c>
      <c r="BG17" s="203">
        <v>0</v>
      </c>
      <c r="BH17" s="203">
        <v>0</v>
      </c>
      <c r="BI17" s="183">
        <v>0</v>
      </c>
      <c r="BJ17" s="183">
        <v>0</v>
      </c>
      <c r="BK17" s="183">
        <v>0</v>
      </c>
      <c r="BL17" s="160">
        <f t="shared" si="9"/>
        <v>1</v>
      </c>
      <c r="BM17" s="174"/>
      <c r="BN17" s="206">
        <f t="shared" si="10"/>
        <v>0</v>
      </c>
      <c r="BO17" s="203">
        <v>0</v>
      </c>
      <c r="BP17" s="183">
        <v>0</v>
      </c>
      <c r="BQ17" s="183">
        <v>0</v>
      </c>
      <c r="BR17" s="183">
        <v>0</v>
      </c>
      <c r="BS17" s="160">
        <f t="shared" si="1"/>
        <v>1</v>
      </c>
      <c r="BT17" s="165"/>
      <c r="BU17" s="206">
        <f t="shared" si="11"/>
        <v>1</v>
      </c>
      <c r="BV17" s="203">
        <v>0</v>
      </c>
      <c r="BW17" s="203">
        <v>0</v>
      </c>
      <c r="BX17" s="203">
        <v>0</v>
      </c>
      <c r="BY17" s="203">
        <v>0</v>
      </c>
      <c r="BZ17" s="203">
        <v>0</v>
      </c>
      <c r="CA17" s="203">
        <v>0</v>
      </c>
      <c r="CB17" s="203">
        <v>0</v>
      </c>
      <c r="CC17" s="160">
        <f t="shared" si="12"/>
        <v>1</v>
      </c>
      <c r="CD17" s="165"/>
      <c r="CE17" s="209">
        <v>0</v>
      </c>
      <c r="CF17" s="165"/>
      <c r="CG17" s="211">
        <f t="shared" si="13"/>
        <v>1</v>
      </c>
      <c r="CH17" s="211">
        <f t="shared" si="2"/>
        <v>2</v>
      </c>
      <c r="CI17" s="211">
        <f>SUM(CH$12:CH17)+1</f>
        <v>13</v>
      </c>
      <c r="CJ17" s="164" t="str">
        <f t="shared" si="3"/>
        <v>N/A</v>
      </c>
      <c r="CK17" s="211" t="s">
        <v>15</v>
      </c>
    </row>
    <row r="18" spans="1:89" x14ac:dyDescent="0.2">
      <c r="A18" s="53">
        <f>IF(AND(COUNTIF(D$12:D18,D18)&gt;1,D18&lt;&gt;"[Project Name]"),1,0)</f>
        <v>0</v>
      </c>
      <c r="C18" s="174">
        <f t="shared" si="4"/>
        <v>7</v>
      </c>
      <c r="D18" s="175" t="s">
        <v>595</v>
      </c>
      <c r="E18" s="175" t="b">
        <v>0</v>
      </c>
      <c r="F18" s="191" t="s">
        <v>23</v>
      </c>
      <c r="G18" s="191" t="s">
        <v>35</v>
      </c>
      <c r="H18" s="191" t="s">
        <v>46</v>
      </c>
      <c r="I18" s="191" t="s">
        <v>15</v>
      </c>
      <c r="J18" s="191" t="s">
        <v>15</v>
      </c>
      <c r="K18" s="191" t="s">
        <v>359</v>
      </c>
      <c r="L18" s="191" t="s">
        <v>374</v>
      </c>
      <c r="M18" s="191" t="s">
        <v>15</v>
      </c>
      <c r="N18" s="191" t="s">
        <v>201</v>
      </c>
      <c r="O18" s="183">
        <v>0</v>
      </c>
      <c r="P18" s="191" t="s">
        <v>550</v>
      </c>
      <c r="Q18" s="192" t="s">
        <v>132</v>
      </c>
      <c r="R18" s="241">
        <v>40</v>
      </c>
      <c r="S18" s="183">
        <v>0.14986695104630454</v>
      </c>
      <c r="T18" s="188">
        <f t="shared" si="5"/>
        <v>0.85013304895369546</v>
      </c>
      <c r="U18" s="165"/>
      <c r="V18" s="221">
        <v>0</v>
      </c>
      <c r="W18" s="221">
        <v>0</v>
      </c>
      <c r="X18" s="221">
        <v>0</v>
      </c>
      <c r="Y18" s="221">
        <v>0</v>
      </c>
      <c r="Z18" s="221">
        <v>0</v>
      </c>
      <c r="AA18" s="161">
        <f t="shared" si="6"/>
        <v>0</v>
      </c>
      <c r="AB18" s="165"/>
      <c r="AC18" s="182">
        <v>0</v>
      </c>
      <c r="AD18" s="182">
        <v>1</v>
      </c>
      <c r="AE18" s="182">
        <v>0</v>
      </c>
      <c r="AF18" s="182">
        <v>0</v>
      </c>
      <c r="AG18" s="182">
        <v>0</v>
      </c>
      <c r="AH18" s="165"/>
      <c r="AI18" s="183">
        <v>0</v>
      </c>
      <c r="AJ18" s="183">
        <v>0</v>
      </c>
      <c r="AK18" s="183">
        <v>1</v>
      </c>
      <c r="AL18" s="183">
        <v>0</v>
      </c>
      <c r="AM18" s="183">
        <v>0</v>
      </c>
      <c r="AN18" s="183">
        <v>0</v>
      </c>
      <c r="AO18" s="183">
        <v>0</v>
      </c>
      <c r="AP18" s="183">
        <v>0</v>
      </c>
      <c r="AQ18" s="183">
        <v>0</v>
      </c>
      <c r="AR18" s="183">
        <v>0</v>
      </c>
      <c r="AS18" s="183">
        <v>0</v>
      </c>
      <c r="AT18" s="183">
        <v>0</v>
      </c>
      <c r="AU18" s="183">
        <v>0</v>
      </c>
      <c r="AV18" s="183">
        <v>0</v>
      </c>
      <c r="AW18" s="183">
        <v>0</v>
      </c>
      <c r="AX18" s="183">
        <v>0</v>
      </c>
      <c r="AY18" s="183">
        <v>0</v>
      </c>
      <c r="AZ18" s="183">
        <v>0</v>
      </c>
      <c r="BA18" s="183">
        <v>0</v>
      </c>
      <c r="BB18" s="183">
        <v>0</v>
      </c>
      <c r="BC18" s="174"/>
      <c r="BD18" s="162">
        <f t="shared" si="7"/>
        <v>1</v>
      </c>
      <c r="BE18" s="165"/>
      <c r="BF18" s="206">
        <f t="shared" si="8"/>
        <v>0</v>
      </c>
      <c r="BG18" s="203">
        <v>0</v>
      </c>
      <c r="BH18" s="203">
        <v>0</v>
      </c>
      <c r="BI18" s="183">
        <v>0</v>
      </c>
      <c r="BJ18" s="183">
        <v>0</v>
      </c>
      <c r="BK18" s="183">
        <v>0</v>
      </c>
      <c r="BL18" s="160">
        <f t="shared" si="9"/>
        <v>1</v>
      </c>
      <c r="BM18" s="174"/>
      <c r="BN18" s="206">
        <f t="shared" si="10"/>
        <v>1</v>
      </c>
      <c r="BO18" s="203">
        <v>1</v>
      </c>
      <c r="BP18" s="183">
        <v>0</v>
      </c>
      <c r="BQ18" s="183">
        <v>0</v>
      </c>
      <c r="BR18" s="183">
        <v>0</v>
      </c>
      <c r="BS18" s="160">
        <f t="shared" si="1"/>
        <v>0</v>
      </c>
      <c r="BT18" s="165"/>
      <c r="BU18" s="206">
        <f t="shared" si="11"/>
        <v>0</v>
      </c>
      <c r="BV18" s="203">
        <v>0</v>
      </c>
      <c r="BW18" s="203">
        <v>0</v>
      </c>
      <c r="BX18" s="203">
        <v>0</v>
      </c>
      <c r="BY18" s="203">
        <v>0</v>
      </c>
      <c r="BZ18" s="203">
        <v>0</v>
      </c>
      <c r="CA18" s="203">
        <v>0</v>
      </c>
      <c r="CB18" s="203">
        <v>0</v>
      </c>
      <c r="CC18" s="160">
        <f t="shared" si="12"/>
        <v>1</v>
      </c>
      <c r="CD18" s="165"/>
      <c r="CE18" s="209">
        <v>0</v>
      </c>
      <c r="CF18" s="165"/>
      <c r="CG18" s="211">
        <f t="shared" si="13"/>
        <v>1</v>
      </c>
      <c r="CH18" s="211">
        <f t="shared" si="2"/>
        <v>2</v>
      </c>
      <c r="CI18" s="211">
        <f>SUM(CH$12:CH18)+1</f>
        <v>15</v>
      </c>
      <c r="CJ18" s="164" t="str">
        <f t="shared" si="3"/>
        <v>N/A</v>
      </c>
      <c r="CK18" s="211" t="s">
        <v>15</v>
      </c>
    </row>
    <row r="19" spans="1:89" x14ac:dyDescent="0.2">
      <c r="A19" s="53">
        <f>IF(AND(COUNTIF(D$12:D19,D19)&gt;1,D19&lt;&gt;"[Project Name]"),1,0)</f>
        <v>0</v>
      </c>
      <c r="C19" s="174">
        <f t="shared" si="4"/>
        <v>8</v>
      </c>
      <c r="D19" s="175" t="s">
        <v>596</v>
      </c>
      <c r="E19" s="175" t="b">
        <v>1</v>
      </c>
      <c r="F19" s="191" t="s">
        <v>23</v>
      </c>
      <c r="G19" s="191" t="s">
        <v>35</v>
      </c>
      <c r="H19" s="191" t="s">
        <v>46</v>
      </c>
      <c r="I19" s="191" t="s">
        <v>15</v>
      </c>
      <c r="J19" s="191" t="s">
        <v>15</v>
      </c>
      <c r="K19" s="191" t="s">
        <v>360</v>
      </c>
      <c r="L19" s="191" t="s">
        <v>374</v>
      </c>
      <c r="M19" s="191" t="s">
        <v>15</v>
      </c>
      <c r="N19" s="191" t="s">
        <v>201</v>
      </c>
      <c r="O19" s="183">
        <v>0</v>
      </c>
      <c r="P19" s="191" t="s">
        <v>550</v>
      </c>
      <c r="Q19" s="192" t="s">
        <v>132</v>
      </c>
      <c r="R19" s="241">
        <v>40</v>
      </c>
      <c r="S19" s="183">
        <v>0.27907759048710101</v>
      </c>
      <c r="T19" s="188">
        <f t="shared" si="5"/>
        <v>0.72092240951289899</v>
      </c>
      <c r="U19" s="165"/>
      <c r="V19" s="221">
        <v>7.9436427590019862</v>
      </c>
      <c r="W19" s="221">
        <v>7.2214934172745329</v>
      </c>
      <c r="X19" s="221">
        <v>3.6107467086372664</v>
      </c>
      <c r="Y19" s="221">
        <v>7.9436427590019862</v>
      </c>
      <c r="Z19" s="221">
        <v>8.3047174298657129</v>
      </c>
      <c r="AA19" s="161">
        <f t="shared" si="6"/>
        <v>35.024243073781484</v>
      </c>
      <c r="AB19" s="165"/>
      <c r="AC19" s="182">
        <v>0.1</v>
      </c>
      <c r="AD19" s="182">
        <v>0.11</v>
      </c>
      <c r="AE19" s="182">
        <v>0.14000000000000001</v>
      </c>
      <c r="AF19" s="182">
        <v>0.32</v>
      </c>
      <c r="AG19" s="182">
        <v>0.33</v>
      </c>
      <c r="AH19" s="165"/>
      <c r="AI19" s="183">
        <v>0</v>
      </c>
      <c r="AJ19" s="183">
        <v>0</v>
      </c>
      <c r="AK19" s="183">
        <v>1</v>
      </c>
      <c r="AL19" s="183">
        <v>0</v>
      </c>
      <c r="AM19" s="183">
        <v>0</v>
      </c>
      <c r="AN19" s="183">
        <v>0</v>
      </c>
      <c r="AO19" s="183">
        <v>0</v>
      </c>
      <c r="AP19" s="183">
        <v>0</v>
      </c>
      <c r="AQ19" s="183">
        <v>0</v>
      </c>
      <c r="AR19" s="183">
        <v>0</v>
      </c>
      <c r="AS19" s="183">
        <v>0</v>
      </c>
      <c r="AT19" s="183">
        <v>0</v>
      </c>
      <c r="AU19" s="183">
        <v>0</v>
      </c>
      <c r="AV19" s="183">
        <v>0</v>
      </c>
      <c r="AW19" s="183">
        <v>0</v>
      </c>
      <c r="AX19" s="183">
        <v>0</v>
      </c>
      <c r="AY19" s="183">
        <v>0</v>
      </c>
      <c r="AZ19" s="183">
        <v>0</v>
      </c>
      <c r="BA19" s="183">
        <v>0</v>
      </c>
      <c r="BB19" s="183">
        <v>0</v>
      </c>
      <c r="BC19" s="174"/>
      <c r="BD19" s="162">
        <f t="shared" si="7"/>
        <v>1</v>
      </c>
      <c r="BE19" s="165"/>
      <c r="BF19" s="206">
        <f t="shared" si="8"/>
        <v>0</v>
      </c>
      <c r="BG19" s="203">
        <v>0</v>
      </c>
      <c r="BH19" s="203">
        <v>0</v>
      </c>
      <c r="BI19" s="183">
        <v>0</v>
      </c>
      <c r="BJ19" s="183">
        <v>0</v>
      </c>
      <c r="BK19" s="183">
        <v>0</v>
      </c>
      <c r="BL19" s="160">
        <f t="shared" si="9"/>
        <v>1</v>
      </c>
      <c r="BM19" s="174"/>
      <c r="BN19" s="206">
        <f t="shared" si="10"/>
        <v>1</v>
      </c>
      <c r="BO19" s="203">
        <v>0</v>
      </c>
      <c r="BP19" s="183">
        <v>0</v>
      </c>
      <c r="BQ19" s="183">
        <v>1</v>
      </c>
      <c r="BR19" s="183">
        <v>0</v>
      </c>
      <c r="BS19" s="160">
        <f t="shared" si="1"/>
        <v>0</v>
      </c>
      <c r="BT19" s="165"/>
      <c r="BU19" s="206">
        <f t="shared" si="11"/>
        <v>0</v>
      </c>
      <c r="BV19" s="203">
        <v>0</v>
      </c>
      <c r="BW19" s="203">
        <v>0</v>
      </c>
      <c r="BX19" s="203">
        <v>0</v>
      </c>
      <c r="BY19" s="203">
        <v>0</v>
      </c>
      <c r="BZ19" s="203">
        <v>0</v>
      </c>
      <c r="CA19" s="203">
        <v>0</v>
      </c>
      <c r="CB19" s="203">
        <v>0</v>
      </c>
      <c r="CC19" s="160">
        <f t="shared" si="12"/>
        <v>1</v>
      </c>
      <c r="CD19" s="165"/>
      <c r="CE19" s="209">
        <v>0</v>
      </c>
      <c r="CF19" s="165"/>
      <c r="CG19" s="211">
        <f t="shared" si="13"/>
        <v>1</v>
      </c>
      <c r="CH19" s="211">
        <f t="shared" si="2"/>
        <v>2</v>
      </c>
      <c r="CI19" s="211">
        <f>SUM(CH$12:CH19)+1</f>
        <v>17</v>
      </c>
      <c r="CJ19" s="164" t="str">
        <f t="shared" si="3"/>
        <v>N/A</v>
      </c>
      <c r="CK19" s="211" t="s">
        <v>15</v>
      </c>
    </row>
    <row r="20" spans="1:89" x14ac:dyDescent="0.2">
      <c r="A20" s="53">
        <f>IF(AND(COUNTIF(D$12:D20,D20)&gt;1,D20&lt;&gt;"[Project Name]"),1,0)</f>
        <v>0</v>
      </c>
      <c r="C20" s="174">
        <f t="shared" si="4"/>
        <v>9</v>
      </c>
      <c r="D20" s="175" t="s">
        <v>597</v>
      </c>
      <c r="E20" s="175" t="b">
        <v>1</v>
      </c>
      <c r="F20" s="191" t="s">
        <v>23</v>
      </c>
      <c r="G20" s="191" t="s">
        <v>36</v>
      </c>
      <c r="H20" s="191" t="s">
        <v>46</v>
      </c>
      <c r="I20" s="191" t="s">
        <v>15</v>
      </c>
      <c r="J20" s="191" t="s">
        <v>15</v>
      </c>
      <c r="K20" s="191" t="s">
        <v>349</v>
      </c>
      <c r="L20" s="191" t="s">
        <v>369</v>
      </c>
      <c r="M20" s="191" t="s">
        <v>15</v>
      </c>
      <c r="N20" s="191" t="s">
        <v>200</v>
      </c>
      <c r="O20" s="183">
        <v>0</v>
      </c>
      <c r="P20" s="191" t="s">
        <v>550</v>
      </c>
      <c r="Q20" s="192" t="s">
        <v>133</v>
      </c>
      <c r="R20" s="241">
        <v>15</v>
      </c>
      <c r="S20" s="183">
        <v>0.32750547252197226</v>
      </c>
      <c r="T20" s="188">
        <f t="shared" si="5"/>
        <v>0.67249452747802774</v>
      </c>
      <c r="U20" s="165"/>
      <c r="V20" s="221">
        <v>0.4946920302801549</v>
      </c>
      <c r="W20" s="221">
        <v>0.44972002752741352</v>
      </c>
      <c r="X20" s="221">
        <v>0.22486001376370676</v>
      </c>
      <c r="Y20" s="221">
        <v>0.4946920302801549</v>
      </c>
      <c r="Z20" s="221">
        <v>0.51717803165652554</v>
      </c>
      <c r="AA20" s="161">
        <f t="shared" si="6"/>
        <v>2.1811421335079557</v>
      </c>
      <c r="AB20" s="165"/>
      <c r="AC20" s="182">
        <v>0.1</v>
      </c>
      <c r="AD20" s="182">
        <v>0.11</v>
      </c>
      <c r="AE20" s="182">
        <v>0.14000000000000001</v>
      </c>
      <c r="AF20" s="182">
        <v>0.32</v>
      </c>
      <c r="AG20" s="182">
        <v>0.33</v>
      </c>
      <c r="AH20" s="165"/>
      <c r="AI20" s="183">
        <v>0</v>
      </c>
      <c r="AJ20" s="183">
        <v>0</v>
      </c>
      <c r="AK20" s="183">
        <v>0</v>
      </c>
      <c r="AL20" s="183">
        <v>0.95752212389380542</v>
      </c>
      <c r="AM20" s="183">
        <v>0</v>
      </c>
      <c r="AN20" s="183">
        <v>4.247787610619469E-2</v>
      </c>
      <c r="AO20" s="183">
        <v>0</v>
      </c>
      <c r="AP20" s="183">
        <v>0</v>
      </c>
      <c r="AQ20" s="183">
        <v>0</v>
      </c>
      <c r="AR20" s="183">
        <v>0</v>
      </c>
      <c r="AS20" s="183">
        <v>0</v>
      </c>
      <c r="AT20" s="183">
        <v>0</v>
      </c>
      <c r="AU20" s="183">
        <v>0</v>
      </c>
      <c r="AV20" s="183">
        <v>0</v>
      </c>
      <c r="AW20" s="183">
        <v>0</v>
      </c>
      <c r="AX20" s="183">
        <v>0</v>
      </c>
      <c r="AY20" s="183">
        <v>0</v>
      </c>
      <c r="AZ20" s="183">
        <v>0</v>
      </c>
      <c r="BA20" s="183">
        <v>0</v>
      </c>
      <c r="BB20" s="183">
        <v>0</v>
      </c>
      <c r="BC20" s="174"/>
      <c r="BD20" s="162">
        <f t="shared" si="7"/>
        <v>1</v>
      </c>
      <c r="BE20" s="165"/>
      <c r="BF20" s="206">
        <f t="shared" si="8"/>
        <v>0</v>
      </c>
      <c r="BG20" s="203">
        <v>0</v>
      </c>
      <c r="BH20" s="203">
        <v>0</v>
      </c>
      <c r="BI20" s="183">
        <v>0</v>
      </c>
      <c r="BJ20" s="183">
        <v>0</v>
      </c>
      <c r="BK20" s="183">
        <v>0</v>
      </c>
      <c r="BL20" s="160">
        <f t="shared" si="9"/>
        <v>1</v>
      </c>
      <c r="BM20" s="174"/>
      <c r="BN20" s="206">
        <f t="shared" si="10"/>
        <v>0</v>
      </c>
      <c r="BO20" s="203">
        <v>0</v>
      </c>
      <c r="BP20" s="183">
        <v>0</v>
      </c>
      <c r="BQ20" s="183">
        <v>0</v>
      </c>
      <c r="BR20" s="183">
        <v>0</v>
      </c>
      <c r="BS20" s="160">
        <f t="shared" si="1"/>
        <v>1</v>
      </c>
      <c r="BT20" s="165"/>
      <c r="BU20" s="206">
        <f t="shared" si="11"/>
        <v>1</v>
      </c>
      <c r="BV20" s="203">
        <v>0.58407079646017701</v>
      </c>
      <c r="BW20" s="203">
        <v>0.30973451327433627</v>
      </c>
      <c r="BX20" s="203">
        <v>6.3716814159292035E-2</v>
      </c>
      <c r="BY20" s="203">
        <v>0</v>
      </c>
      <c r="BZ20" s="203">
        <v>0</v>
      </c>
      <c r="CA20" s="203">
        <v>0</v>
      </c>
      <c r="CB20" s="203">
        <v>4.247787610619469E-2</v>
      </c>
      <c r="CC20" s="160">
        <f t="shared" si="12"/>
        <v>0</v>
      </c>
      <c r="CD20" s="165"/>
      <c r="CE20" s="209">
        <v>0</v>
      </c>
      <c r="CF20" s="165"/>
      <c r="CG20" s="211">
        <f t="shared" si="13"/>
        <v>2</v>
      </c>
      <c r="CH20" s="211">
        <f t="shared" si="2"/>
        <v>4</v>
      </c>
      <c r="CI20" s="211">
        <f>SUM(CH$12:CH20)+1</f>
        <v>21</v>
      </c>
      <c r="CJ20" s="164" t="str">
        <f t="shared" si="3"/>
        <v>N/A</v>
      </c>
      <c r="CK20" s="211" t="s">
        <v>15</v>
      </c>
    </row>
    <row r="21" spans="1:89" x14ac:dyDescent="0.2">
      <c r="A21" s="53">
        <f>IF(AND(COUNTIF(D$12:D21,D21)&gt;1,D21&lt;&gt;"[Project Name]"),1,0)</f>
        <v>0</v>
      </c>
      <c r="C21" s="174">
        <f t="shared" si="4"/>
        <v>10</v>
      </c>
      <c r="D21" s="175" t="s">
        <v>598</v>
      </c>
      <c r="E21" s="175" t="b">
        <v>0</v>
      </c>
      <c r="F21" s="191" t="s">
        <v>23</v>
      </c>
      <c r="G21" s="191" t="s">
        <v>36</v>
      </c>
      <c r="H21" s="191" t="s">
        <v>46</v>
      </c>
      <c r="I21" s="191" t="s">
        <v>15</v>
      </c>
      <c r="J21" s="191" t="s">
        <v>15</v>
      </c>
      <c r="K21" s="191" t="s">
        <v>349</v>
      </c>
      <c r="L21" s="191" t="s">
        <v>369</v>
      </c>
      <c r="M21" s="191" t="s">
        <v>15</v>
      </c>
      <c r="N21" s="191" t="s">
        <v>201</v>
      </c>
      <c r="O21" s="183">
        <v>0</v>
      </c>
      <c r="P21" s="191" t="s">
        <v>550</v>
      </c>
      <c r="Q21" s="192" t="s">
        <v>133</v>
      </c>
      <c r="R21" s="241">
        <v>15</v>
      </c>
      <c r="S21" s="183">
        <v>0</v>
      </c>
      <c r="T21" s="188">
        <f t="shared" si="5"/>
        <v>1</v>
      </c>
      <c r="U21" s="165"/>
      <c r="V21" s="221">
        <v>0</v>
      </c>
      <c r="W21" s="221">
        <v>0</v>
      </c>
      <c r="X21" s="221">
        <v>0</v>
      </c>
      <c r="Y21" s="221">
        <v>0</v>
      </c>
      <c r="Z21" s="221">
        <v>0</v>
      </c>
      <c r="AA21" s="161">
        <f t="shared" si="6"/>
        <v>0</v>
      </c>
      <c r="AB21" s="165"/>
      <c r="AC21" s="182">
        <v>0</v>
      </c>
      <c r="AD21" s="182">
        <v>0</v>
      </c>
      <c r="AE21" s="182">
        <v>0</v>
      </c>
      <c r="AF21" s="182">
        <v>0</v>
      </c>
      <c r="AG21" s="182">
        <v>0</v>
      </c>
      <c r="AH21" s="165"/>
      <c r="AI21" s="183">
        <v>0</v>
      </c>
      <c r="AJ21" s="183">
        <v>0</v>
      </c>
      <c r="AK21" s="183">
        <v>0</v>
      </c>
      <c r="AL21" s="183">
        <v>0.89792060491493375</v>
      </c>
      <c r="AM21" s="183">
        <v>0</v>
      </c>
      <c r="AN21" s="183">
        <v>0.10207939508506617</v>
      </c>
      <c r="AO21" s="183">
        <v>0</v>
      </c>
      <c r="AP21" s="183">
        <v>0</v>
      </c>
      <c r="AQ21" s="183">
        <v>0</v>
      </c>
      <c r="AR21" s="183">
        <v>0</v>
      </c>
      <c r="AS21" s="183">
        <v>0</v>
      </c>
      <c r="AT21" s="183">
        <v>0</v>
      </c>
      <c r="AU21" s="183">
        <v>0</v>
      </c>
      <c r="AV21" s="183">
        <v>0</v>
      </c>
      <c r="AW21" s="183">
        <v>0</v>
      </c>
      <c r="AX21" s="183">
        <v>0</v>
      </c>
      <c r="AY21" s="183">
        <v>0</v>
      </c>
      <c r="AZ21" s="183">
        <v>0</v>
      </c>
      <c r="BA21" s="183">
        <v>0</v>
      </c>
      <c r="BB21" s="183">
        <v>0</v>
      </c>
      <c r="BC21" s="174"/>
      <c r="BD21" s="162">
        <f t="shared" si="7"/>
        <v>0.99999999999999989</v>
      </c>
      <c r="BE21" s="165"/>
      <c r="BF21" s="206">
        <f t="shared" si="8"/>
        <v>0</v>
      </c>
      <c r="BG21" s="203">
        <v>0</v>
      </c>
      <c r="BH21" s="203">
        <v>0</v>
      </c>
      <c r="BI21" s="183">
        <v>0</v>
      </c>
      <c r="BJ21" s="183">
        <v>0</v>
      </c>
      <c r="BK21" s="183">
        <v>0</v>
      </c>
      <c r="BL21" s="160">
        <f t="shared" si="9"/>
        <v>1</v>
      </c>
      <c r="BM21" s="174"/>
      <c r="BN21" s="206">
        <f t="shared" si="10"/>
        <v>0</v>
      </c>
      <c r="BO21" s="203">
        <v>0</v>
      </c>
      <c r="BP21" s="183">
        <v>0</v>
      </c>
      <c r="BQ21" s="183">
        <v>0</v>
      </c>
      <c r="BR21" s="183">
        <v>0</v>
      </c>
      <c r="BS21" s="160">
        <f t="shared" si="1"/>
        <v>1</v>
      </c>
      <c r="BT21" s="165"/>
      <c r="BU21" s="206">
        <f t="shared" si="11"/>
        <v>0.99999999999999989</v>
      </c>
      <c r="BV21" s="203">
        <v>0.33270321361058608</v>
      </c>
      <c r="BW21" s="203">
        <v>0.51984877126654072</v>
      </c>
      <c r="BX21" s="203">
        <v>4.5368620037807193E-2</v>
      </c>
      <c r="BY21" s="203">
        <v>0</v>
      </c>
      <c r="BZ21" s="203">
        <v>0</v>
      </c>
      <c r="CA21" s="203">
        <v>0</v>
      </c>
      <c r="CB21" s="203">
        <v>0.10207939508506618</v>
      </c>
      <c r="CC21" s="160">
        <f t="shared" si="12"/>
        <v>0</v>
      </c>
      <c r="CD21" s="165"/>
      <c r="CE21" s="209">
        <v>0</v>
      </c>
      <c r="CF21" s="165"/>
      <c r="CG21" s="211">
        <f t="shared" si="13"/>
        <v>2</v>
      </c>
      <c r="CH21" s="211">
        <f t="shared" si="2"/>
        <v>4</v>
      </c>
      <c r="CI21" s="211">
        <f>SUM(CH$12:CH21)+1</f>
        <v>25</v>
      </c>
      <c r="CJ21" s="164" t="str">
        <f t="shared" si="3"/>
        <v>N/A</v>
      </c>
      <c r="CK21" s="211" t="s">
        <v>15</v>
      </c>
    </row>
    <row r="22" spans="1:89" x14ac:dyDescent="0.2">
      <c r="A22" s="53">
        <f>IF(AND(COUNTIF(D$12:D22,D22)&gt;1,D22&lt;&gt;"[Project Name]"),1,0)</f>
        <v>0</v>
      </c>
      <c r="C22" s="174">
        <f t="shared" si="4"/>
        <v>11</v>
      </c>
      <c r="D22" s="175" t="s">
        <v>599</v>
      </c>
      <c r="E22" s="175" t="b">
        <v>1</v>
      </c>
      <c r="F22" s="191" t="s">
        <v>23</v>
      </c>
      <c r="G22" s="191" t="s">
        <v>36</v>
      </c>
      <c r="H22" s="191" t="s">
        <v>46</v>
      </c>
      <c r="I22" s="191" t="s">
        <v>15</v>
      </c>
      <c r="J22" s="191" t="s">
        <v>15</v>
      </c>
      <c r="K22" s="191" t="s">
        <v>349</v>
      </c>
      <c r="L22" s="191" t="s">
        <v>369</v>
      </c>
      <c r="M22" s="191" t="s">
        <v>15</v>
      </c>
      <c r="N22" s="191" t="s">
        <v>201</v>
      </c>
      <c r="O22" s="183">
        <v>0</v>
      </c>
      <c r="P22" s="191" t="s">
        <v>550</v>
      </c>
      <c r="Q22" s="192" t="s">
        <v>133</v>
      </c>
      <c r="R22" s="241">
        <v>15</v>
      </c>
      <c r="S22" s="183">
        <v>0.37276443763488876</v>
      </c>
      <c r="T22" s="188">
        <f t="shared" si="5"/>
        <v>0.62723556236511124</v>
      </c>
      <c r="U22" s="165"/>
      <c r="V22" s="221">
        <v>0.62047489073550788</v>
      </c>
      <c r="W22" s="221">
        <v>0.56406808248682538</v>
      </c>
      <c r="X22" s="221">
        <v>0.28203404124341269</v>
      </c>
      <c r="Y22" s="221">
        <v>0.62047489073550788</v>
      </c>
      <c r="Z22" s="221">
        <v>0.64867829485984907</v>
      </c>
      <c r="AA22" s="161">
        <f t="shared" si="6"/>
        <v>2.735730200061103</v>
      </c>
      <c r="AB22" s="165"/>
      <c r="AC22" s="182">
        <v>0.1</v>
      </c>
      <c r="AD22" s="182">
        <v>0.11</v>
      </c>
      <c r="AE22" s="182">
        <v>0.14000000000000001</v>
      </c>
      <c r="AF22" s="182">
        <v>0.32</v>
      </c>
      <c r="AG22" s="182">
        <v>0.33</v>
      </c>
      <c r="AH22" s="165"/>
      <c r="AI22" s="183">
        <v>0</v>
      </c>
      <c r="AJ22" s="183">
        <v>0</v>
      </c>
      <c r="AK22" s="183">
        <v>0</v>
      </c>
      <c r="AL22" s="183">
        <v>0.96052631578947367</v>
      </c>
      <c r="AM22" s="183">
        <v>0</v>
      </c>
      <c r="AN22" s="183">
        <v>3.9473684210526314E-2</v>
      </c>
      <c r="AO22" s="183">
        <v>0</v>
      </c>
      <c r="AP22" s="183">
        <v>0</v>
      </c>
      <c r="AQ22" s="183">
        <v>0</v>
      </c>
      <c r="AR22" s="183">
        <v>0</v>
      </c>
      <c r="AS22" s="183">
        <v>0</v>
      </c>
      <c r="AT22" s="183">
        <v>0</v>
      </c>
      <c r="AU22" s="183">
        <v>0</v>
      </c>
      <c r="AV22" s="183">
        <v>0</v>
      </c>
      <c r="AW22" s="183">
        <v>0</v>
      </c>
      <c r="AX22" s="183">
        <v>0</v>
      </c>
      <c r="AY22" s="183">
        <v>0</v>
      </c>
      <c r="AZ22" s="183">
        <v>0</v>
      </c>
      <c r="BA22" s="183">
        <v>0</v>
      </c>
      <c r="BB22" s="183">
        <v>0</v>
      </c>
      <c r="BC22" s="174"/>
      <c r="BD22" s="162">
        <f t="shared" si="7"/>
        <v>1</v>
      </c>
      <c r="BE22" s="165"/>
      <c r="BF22" s="206">
        <f t="shared" si="8"/>
        <v>0</v>
      </c>
      <c r="BG22" s="203">
        <v>0</v>
      </c>
      <c r="BH22" s="203">
        <v>0</v>
      </c>
      <c r="BI22" s="183">
        <v>0</v>
      </c>
      <c r="BJ22" s="183">
        <v>0</v>
      </c>
      <c r="BK22" s="183">
        <v>0</v>
      </c>
      <c r="BL22" s="160">
        <f t="shared" si="9"/>
        <v>1</v>
      </c>
      <c r="BM22" s="174"/>
      <c r="BN22" s="206">
        <f t="shared" si="10"/>
        <v>0</v>
      </c>
      <c r="BO22" s="203">
        <v>0</v>
      </c>
      <c r="BP22" s="183">
        <v>0</v>
      </c>
      <c r="BQ22" s="183">
        <v>0</v>
      </c>
      <c r="BR22" s="183">
        <v>0</v>
      </c>
      <c r="BS22" s="160">
        <f t="shared" si="1"/>
        <v>1</v>
      </c>
      <c r="BT22" s="165"/>
      <c r="BU22" s="206">
        <f t="shared" si="11"/>
        <v>1</v>
      </c>
      <c r="BV22" s="203">
        <v>0.59342105263157896</v>
      </c>
      <c r="BW22" s="203">
        <v>0.29605263157894735</v>
      </c>
      <c r="BX22" s="203">
        <v>7.1052631578947367E-2</v>
      </c>
      <c r="BY22" s="203">
        <v>0</v>
      </c>
      <c r="BZ22" s="203">
        <v>0</v>
      </c>
      <c r="CA22" s="203">
        <v>0</v>
      </c>
      <c r="CB22" s="203">
        <v>3.9473684210526314E-2</v>
      </c>
      <c r="CC22" s="160">
        <f t="shared" si="12"/>
        <v>0</v>
      </c>
      <c r="CD22" s="165"/>
      <c r="CE22" s="209">
        <v>0</v>
      </c>
      <c r="CF22" s="165"/>
      <c r="CG22" s="211">
        <f t="shared" si="13"/>
        <v>2</v>
      </c>
      <c r="CH22" s="211">
        <f t="shared" si="2"/>
        <v>4</v>
      </c>
      <c r="CI22" s="211">
        <f>SUM(CH$12:CH22)+1</f>
        <v>29</v>
      </c>
      <c r="CJ22" s="164" t="str">
        <f t="shared" si="3"/>
        <v>N/A</v>
      </c>
      <c r="CK22" s="211" t="s">
        <v>15</v>
      </c>
    </row>
    <row r="23" spans="1:89" x14ac:dyDescent="0.2">
      <c r="A23" s="53">
        <f>IF(AND(COUNTIF(D$12:D23,D23)&gt;1,D23&lt;&gt;"[Project Name]"),1,0)</f>
        <v>0</v>
      </c>
      <c r="C23" s="174">
        <f t="shared" si="4"/>
        <v>12</v>
      </c>
      <c r="D23" s="175" t="s">
        <v>600</v>
      </c>
      <c r="E23" s="175" t="b">
        <v>1</v>
      </c>
      <c r="F23" s="191" t="s">
        <v>23</v>
      </c>
      <c r="G23" s="191" t="s">
        <v>36</v>
      </c>
      <c r="H23" s="191" t="s">
        <v>46</v>
      </c>
      <c r="I23" s="191" t="s">
        <v>15</v>
      </c>
      <c r="J23" s="191" t="s">
        <v>15</v>
      </c>
      <c r="K23" s="191" t="s">
        <v>356</v>
      </c>
      <c r="L23" s="191" t="s">
        <v>371</v>
      </c>
      <c r="M23" s="191" t="s">
        <v>15</v>
      </c>
      <c r="N23" s="191" t="s">
        <v>201</v>
      </c>
      <c r="O23" s="183">
        <v>0</v>
      </c>
      <c r="P23" s="191" t="s">
        <v>550</v>
      </c>
      <c r="Q23" s="192" t="s">
        <v>132</v>
      </c>
      <c r="R23" s="241">
        <v>5</v>
      </c>
      <c r="S23" s="183">
        <v>0.19361288839521923</v>
      </c>
      <c r="T23" s="188">
        <f t="shared" si="5"/>
        <v>0.80638711160478072</v>
      </c>
      <c r="U23" s="165"/>
      <c r="V23" s="221">
        <v>0.35384792840561619</v>
      </c>
      <c r="W23" s="221">
        <v>0.35384792840561619</v>
      </c>
      <c r="X23" s="221">
        <v>0</v>
      </c>
      <c r="Y23" s="221">
        <v>0</v>
      </c>
      <c r="Z23" s="221">
        <v>0</v>
      </c>
      <c r="AA23" s="161">
        <f t="shared" si="6"/>
        <v>0.70769585681123237</v>
      </c>
      <c r="AB23" s="165"/>
      <c r="AC23" s="182">
        <v>0</v>
      </c>
      <c r="AD23" s="182">
        <v>1</v>
      </c>
      <c r="AE23" s="182">
        <v>0</v>
      </c>
      <c r="AF23" s="182">
        <v>0</v>
      </c>
      <c r="AG23" s="182">
        <v>0</v>
      </c>
      <c r="AH23" s="165"/>
      <c r="AI23" s="183">
        <v>0</v>
      </c>
      <c r="AJ23" s="183">
        <v>0</v>
      </c>
      <c r="AK23" s="183">
        <v>0</v>
      </c>
      <c r="AL23" s="183">
        <v>0</v>
      </c>
      <c r="AM23" s="183">
        <v>0</v>
      </c>
      <c r="AN23" s="183">
        <v>1</v>
      </c>
      <c r="AO23" s="183">
        <v>0</v>
      </c>
      <c r="AP23" s="183">
        <v>0</v>
      </c>
      <c r="AQ23" s="183">
        <v>0</v>
      </c>
      <c r="AR23" s="183">
        <v>0</v>
      </c>
      <c r="AS23" s="183">
        <v>0</v>
      </c>
      <c r="AT23" s="183">
        <v>0</v>
      </c>
      <c r="AU23" s="183">
        <v>0</v>
      </c>
      <c r="AV23" s="183">
        <v>0</v>
      </c>
      <c r="AW23" s="183">
        <v>0</v>
      </c>
      <c r="AX23" s="183">
        <v>0</v>
      </c>
      <c r="AY23" s="183">
        <v>0</v>
      </c>
      <c r="AZ23" s="183">
        <v>0</v>
      </c>
      <c r="BA23" s="183">
        <v>0</v>
      </c>
      <c r="BB23" s="183">
        <v>0</v>
      </c>
      <c r="BC23" s="174"/>
      <c r="BD23" s="162">
        <f t="shared" si="7"/>
        <v>1</v>
      </c>
      <c r="BE23" s="165"/>
      <c r="BF23" s="206">
        <f t="shared" si="8"/>
        <v>0</v>
      </c>
      <c r="BG23" s="203">
        <v>0</v>
      </c>
      <c r="BH23" s="203">
        <v>0</v>
      </c>
      <c r="BI23" s="183">
        <v>0</v>
      </c>
      <c r="BJ23" s="183">
        <v>0</v>
      </c>
      <c r="BK23" s="183">
        <v>0</v>
      </c>
      <c r="BL23" s="160">
        <f t="shared" si="9"/>
        <v>1</v>
      </c>
      <c r="BM23" s="174"/>
      <c r="BN23" s="206">
        <f t="shared" si="10"/>
        <v>0</v>
      </c>
      <c r="BO23" s="203">
        <v>0</v>
      </c>
      <c r="BP23" s="183">
        <v>0</v>
      </c>
      <c r="BQ23" s="183">
        <v>0</v>
      </c>
      <c r="BR23" s="183">
        <v>0</v>
      </c>
      <c r="BS23" s="160">
        <f t="shared" si="1"/>
        <v>1</v>
      </c>
      <c r="BT23" s="165"/>
      <c r="BU23" s="206">
        <f t="shared" si="11"/>
        <v>1</v>
      </c>
      <c r="BV23" s="203">
        <v>0</v>
      </c>
      <c r="BW23" s="203">
        <v>0</v>
      </c>
      <c r="BX23" s="203">
        <v>0</v>
      </c>
      <c r="BY23" s="203">
        <v>1</v>
      </c>
      <c r="BZ23" s="203">
        <v>0</v>
      </c>
      <c r="CA23" s="203">
        <v>0</v>
      </c>
      <c r="CB23" s="203">
        <v>0</v>
      </c>
      <c r="CC23" s="160">
        <f t="shared" si="12"/>
        <v>0</v>
      </c>
      <c r="CD23" s="165"/>
      <c r="CE23" s="209">
        <v>0</v>
      </c>
      <c r="CF23" s="165"/>
      <c r="CG23" s="211">
        <f t="shared" si="13"/>
        <v>1</v>
      </c>
      <c r="CH23" s="211">
        <f t="shared" si="2"/>
        <v>2</v>
      </c>
      <c r="CI23" s="211">
        <f>SUM(CH$12:CH23)+1</f>
        <v>31</v>
      </c>
      <c r="CJ23" s="164" t="str">
        <f t="shared" si="3"/>
        <v>N/A</v>
      </c>
      <c r="CK23" s="211" t="s">
        <v>15</v>
      </c>
    </row>
    <row r="24" spans="1:89" x14ac:dyDescent="0.2">
      <c r="A24" s="53">
        <f>IF(AND(COUNTIF(D$12:D24,D24)&gt;1,D24&lt;&gt;"[Project Name]"),1,0)</f>
        <v>0</v>
      </c>
      <c r="C24" s="174">
        <f t="shared" si="4"/>
        <v>13</v>
      </c>
      <c r="D24" s="175" t="s">
        <v>601</v>
      </c>
      <c r="E24" s="175" t="b">
        <v>1</v>
      </c>
      <c r="F24" s="191" t="s">
        <v>23</v>
      </c>
      <c r="G24" s="191" t="s">
        <v>35</v>
      </c>
      <c r="H24" s="191" t="s">
        <v>46</v>
      </c>
      <c r="I24" s="191" t="s">
        <v>15</v>
      </c>
      <c r="J24" s="191" t="s">
        <v>15</v>
      </c>
      <c r="K24" s="191" t="s">
        <v>359</v>
      </c>
      <c r="L24" s="191" t="s">
        <v>374</v>
      </c>
      <c r="M24" s="191" t="s">
        <v>15</v>
      </c>
      <c r="N24" s="191" t="s">
        <v>201</v>
      </c>
      <c r="O24" s="183">
        <v>0</v>
      </c>
      <c r="P24" s="191" t="s">
        <v>550</v>
      </c>
      <c r="Q24" s="192" t="s">
        <v>132</v>
      </c>
      <c r="R24" s="241">
        <v>15</v>
      </c>
      <c r="S24" s="183">
        <v>0.2986057600012077</v>
      </c>
      <c r="T24" s="188">
        <f t="shared" si="5"/>
        <v>0.70139423999879225</v>
      </c>
      <c r="U24" s="165"/>
      <c r="V24" s="221">
        <v>1.0081704639910913</v>
      </c>
      <c r="W24" s="221">
        <v>0.91651860362826487</v>
      </c>
      <c r="X24" s="221">
        <v>0.45825930181413244</v>
      </c>
      <c r="Y24" s="221">
        <v>1.0081704639910913</v>
      </c>
      <c r="Z24" s="221">
        <v>1.0539963941725046</v>
      </c>
      <c r="AA24" s="161">
        <f t="shared" si="6"/>
        <v>4.4451152275970838</v>
      </c>
      <c r="AB24" s="165"/>
      <c r="AC24" s="182">
        <v>0.1</v>
      </c>
      <c r="AD24" s="182">
        <v>0.11</v>
      </c>
      <c r="AE24" s="182">
        <v>0.14000000000000001</v>
      </c>
      <c r="AF24" s="182">
        <v>0.32</v>
      </c>
      <c r="AG24" s="182">
        <v>0.33</v>
      </c>
      <c r="AH24" s="165"/>
      <c r="AI24" s="183">
        <v>0</v>
      </c>
      <c r="AJ24" s="183">
        <v>0</v>
      </c>
      <c r="AK24" s="183">
        <v>1</v>
      </c>
      <c r="AL24" s="183">
        <v>0</v>
      </c>
      <c r="AM24" s="183">
        <v>0</v>
      </c>
      <c r="AN24" s="183">
        <v>0</v>
      </c>
      <c r="AO24" s="183">
        <v>0</v>
      </c>
      <c r="AP24" s="183">
        <v>0</v>
      </c>
      <c r="AQ24" s="183">
        <v>0</v>
      </c>
      <c r="AR24" s="183">
        <v>0</v>
      </c>
      <c r="AS24" s="183">
        <v>0</v>
      </c>
      <c r="AT24" s="183">
        <v>0</v>
      </c>
      <c r="AU24" s="183">
        <v>0</v>
      </c>
      <c r="AV24" s="183">
        <v>0</v>
      </c>
      <c r="AW24" s="183">
        <v>0</v>
      </c>
      <c r="AX24" s="183">
        <v>0</v>
      </c>
      <c r="AY24" s="183">
        <v>0</v>
      </c>
      <c r="AZ24" s="183">
        <v>0</v>
      </c>
      <c r="BA24" s="183">
        <v>0</v>
      </c>
      <c r="BB24" s="183">
        <v>0</v>
      </c>
      <c r="BC24" s="174"/>
      <c r="BD24" s="162">
        <f t="shared" si="7"/>
        <v>1</v>
      </c>
      <c r="BE24" s="165"/>
      <c r="BF24" s="206">
        <f t="shared" si="8"/>
        <v>0</v>
      </c>
      <c r="BG24" s="203">
        <v>0</v>
      </c>
      <c r="BH24" s="203">
        <v>0</v>
      </c>
      <c r="BI24" s="183">
        <v>0</v>
      </c>
      <c r="BJ24" s="183">
        <v>0</v>
      </c>
      <c r="BK24" s="183">
        <v>0</v>
      </c>
      <c r="BL24" s="160">
        <f t="shared" si="9"/>
        <v>1</v>
      </c>
      <c r="BM24" s="174"/>
      <c r="BN24" s="206">
        <f t="shared" si="10"/>
        <v>1</v>
      </c>
      <c r="BO24" s="203">
        <v>1</v>
      </c>
      <c r="BP24" s="183">
        <v>0</v>
      </c>
      <c r="BQ24" s="183">
        <v>0</v>
      </c>
      <c r="BR24" s="183">
        <v>0</v>
      </c>
      <c r="BS24" s="160">
        <f t="shared" si="1"/>
        <v>0</v>
      </c>
      <c r="BT24" s="165"/>
      <c r="BU24" s="206">
        <f t="shared" si="11"/>
        <v>0</v>
      </c>
      <c r="BV24" s="203">
        <v>0</v>
      </c>
      <c r="BW24" s="203">
        <v>0</v>
      </c>
      <c r="BX24" s="203">
        <v>0</v>
      </c>
      <c r="BY24" s="203">
        <v>0</v>
      </c>
      <c r="BZ24" s="203">
        <v>0</v>
      </c>
      <c r="CA24" s="203">
        <v>0</v>
      </c>
      <c r="CB24" s="203">
        <v>0</v>
      </c>
      <c r="CC24" s="160">
        <f t="shared" si="12"/>
        <v>1</v>
      </c>
      <c r="CD24" s="165"/>
      <c r="CE24" s="209">
        <v>0</v>
      </c>
      <c r="CF24" s="165"/>
      <c r="CG24" s="211">
        <f t="shared" si="13"/>
        <v>1</v>
      </c>
      <c r="CH24" s="211">
        <f t="shared" si="2"/>
        <v>2</v>
      </c>
      <c r="CI24" s="211">
        <f>SUM(CH$12:CH24)+1</f>
        <v>33</v>
      </c>
      <c r="CJ24" s="164" t="str">
        <f t="shared" si="3"/>
        <v>N/A</v>
      </c>
      <c r="CK24" s="211" t="s">
        <v>15</v>
      </c>
    </row>
    <row r="25" spans="1:89" x14ac:dyDescent="0.2">
      <c r="A25" s="53">
        <f>IF(AND(COUNTIF(D$12:D25,D25)&gt;1,D25&lt;&gt;"[Project Name]"),1,0)</f>
        <v>0</v>
      </c>
      <c r="C25" s="174">
        <f t="shared" si="4"/>
        <v>14</v>
      </c>
      <c r="D25" s="175" t="s">
        <v>602</v>
      </c>
      <c r="E25" s="175" t="b">
        <v>1</v>
      </c>
      <c r="F25" s="191" t="s">
        <v>23</v>
      </c>
      <c r="G25" s="191" t="s">
        <v>36</v>
      </c>
      <c r="H25" s="191" t="s">
        <v>46</v>
      </c>
      <c r="I25" s="191" t="s">
        <v>15</v>
      </c>
      <c r="J25" s="191" t="s">
        <v>15</v>
      </c>
      <c r="K25" s="191" t="s">
        <v>349</v>
      </c>
      <c r="L25" s="191" t="s">
        <v>369</v>
      </c>
      <c r="M25" s="191" t="s">
        <v>15</v>
      </c>
      <c r="N25" s="191" t="s">
        <v>201</v>
      </c>
      <c r="O25" s="183">
        <v>0</v>
      </c>
      <c r="P25" s="191" t="s">
        <v>550</v>
      </c>
      <c r="Q25" s="192" t="s">
        <v>133</v>
      </c>
      <c r="R25" s="241">
        <v>15</v>
      </c>
      <c r="S25" s="183">
        <v>0.20696444838115663</v>
      </c>
      <c r="T25" s="188">
        <f t="shared" si="5"/>
        <v>0.79303555161884343</v>
      </c>
      <c r="U25" s="165"/>
      <c r="V25" s="221">
        <v>0.34167864367574052</v>
      </c>
      <c r="W25" s="221">
        <v>0.31061694879612778</v>
      </c>
      <c r="X25" s="221">
        <v>0.15530847439806389</v>
      </c>
      <c r="Y25" s="221">
        <v>0.34167864367574052</v>
      </c>
      <c r="Z25" s="221">
        <v>0.35720949111554695</v>
      </c>
      <c r="AA25" s="161">
        <f t="shared" si="6"/>
        <v>1.5064922016612199</v>
      </c>
      <c r="AB25" s="165"/>
      <c r="AC25" s="182">
        <v>0.1</v>
      </c>
      <c r="AD25" s="182">
        <v>0.11</v>
      </c>
      <c r="AE25" s="182">
        <v>0.14000000000000001</v>
      </c>
      <c r="AF25" s="182">
        <v>0.32</v>
      </c>
      <c r="AG25" s="182">
        <v>0.33</v>
      </c>
      <c r="AH25" s="165"/>
      <c r="AI25" s="183">
        <v>0</v>
      </c>
      <c r="AJ25" s="183">
        <v>0</v>
      </c>
      <c r="AK25" s="183">
        <v>0</v>
      </c>
      <c r="AL25" s="183">
        <v>0.91340206185567019</v>
      </c>
      <c r="AM25" s="183">
        <v>0</v>
      </c>
      <c r="AN25" s="183">
        <v>8.6597938144329895E-2</v>
      </c>
      <c r="AO25" s="183">
        <v>0</v>
      </c>
      <c r="AP25" s="183">
        <v>0</v>
      </c>
      <c r="AQ25" s="183">
        <v>0</v>
      </c>
      <c r="AR25" s="183">
        <v>0</v>
      </c>
      <c r="AS25" s="183">
        <v>0</v>
      </c>
      <c r="AT25" s="183">
        <v>0</v>
      </c>
      <c r="AU25" s="183">
        <v>0</v>
      </c>
      <c r="AV25" s="183">
        <v>0</v>
      </c>
      <c r="AW25" s="183">
        <v>0</v>
      </c>
      <c r="AX25" s="183">
        <v>0</v>
      </c>
      <c r="AY25" s="183">
        <v>0</v>
      </c>
      <c r="AZ25" s="183">
        <v>0</v>
      </c>
      <c r="BA25" s="183">
        <v>0</v>
      </c>
      <c r="BB25" s="183">
        <v>0</v>
      </c>
      <c r="BC25" s="174"/>
      <c r="BD25" s="162">
        <f t="shared" si="7"/>
        <v>1</v>
      </c>
      <c r="BE25" s="165"/>
      <c r="BF25" s="206">
        <f t="shared" si="8"/>
        <v>0</v>
      </c>
      <c r="BG25" s="203">
        <v>0</v>
      </c>
      <c r="BH25" s="203">
        <v>0</v>
      </c>
      <c r="BI25" s="183">
        <v>0</v>
      </c>
      <c r="BJ25" s="183">
        <v>0</v>
      </c>
      <c r="BK25" s="183">
        <v>0</v>
      </c>
      <c r="BL25" s="160">
        <f t="shared" si="9"/>
        <v>1</v>
      </c>
      <c r="BM25" s="174"/>
      <c r="BN25" s="206">
        <f t="shared" si="10"/>
        <v>0</v>
      </c>
      <c r="BO25" s="203">
        <v>0</v>
      </c>
      <c r="BP25" s="183">
        <v>0</v>
      </c>
      <c r="BQ25" s="183">
        <v>0</v>
      </c>
      <c r="BR25" s="183">
        <v>0</v>
      </c>
      <c r="BS25" s="160">
        <f t="shared" si="1"/>
        <v>1</v>
      </c>
      <c r="BT25" s="165"/>
      <c r="BU25" s="206">
        <f t="shared" si="11"/>
        <v>1</v>
      </c>
      <c r="BV25" s="203">
        <v>0.65773195876288659</v>
      </c>
      <c r="BW25" s="203">
        <v>0.20618556701030927</v>
      </c>
      <c r="BX25" s="203">
        <v>4.9484536082474224E-2</v>
      </c>
      <c r="BY25" s="203">
        <v>0</v>
      </c>
      <c r="BZ25" s="203">
        <v>0</v>
      </c>
      <c r="CA25" s="203">
        <v>0</v>
      </c>
      <c r="CB25" s="203">
        <v>8.6597938144329895E-2</v>
      </c>
      <c r="CC25" s="160">
        <f t="shared" si="12"/>
        <v>0</v>
      </c>
      <c r="CD25" s="165"/>
      <c r="CE25" s="209">
        <v>0</v>
      </c>
      <c r="CF25" s="165"/>
      <c r="CG25" s="211">
        <f t="shared" si="13"/>
        <v>2</v>
      </c>
      <c r="CH25" s="211">
        <f t="shared" si="2"/>
        <v>4</v>
      </c>
      <c r="CI25" s="211">
        <f>SUM(CH$12:CH25)+1</f>
        <v>37</v>
      </c>
      <c r="CJ25" s="164" t="str">
        <f t="shared" si="3"/>
        <v>N/A</v>
      </c>
      <c r="CK25" s="211" t="s">
        <v>15</v>
      </c>
    </row>
    <row r="26" spans="1:89" x14ac:dyDescent="0.2">
      <c r="A26" s="53">
        <f>IF(AND(COUNTIF(D$12:D26,D26)&gt;1,D26&lt;&gt;"[Project Name]"),1,0)</f>
        <v>0</v>
      </c>
      <c r="C26" s="174">
        <f t="shared" si="4"/>
        <v>15</v>
      </c>
      <c r="D26" s="175" t="s">
        <v>603</v>
      </c>
      <c r="E26" s="175" t="b">
        <v>0</v>
      </c>
      <c r="F26" s="191" t="s">
        <v>23</v>
      </c>
      <c r="G26" s="191" t="s">
        <v>36</v>
      </c>
      <c r="H26" s="191" t="s">
        <v>46</v>
      </c>
      <c r="I26" s="191" t="s">
        <v>15</v>
      </c>
      <c r="J26" s="191" t="s">
        <v>15</v>
      </c>
      <c r="K26" s="191" t="s">
        <v>353</v>
      </c>
      <c r="L26" s="191" t="s">
        <v>370</v>
      </c>
      <c r="M26" s="191" t="s">
        <v>15</v>
      </c>
      <c r="N26" s="191" t="s">
        <v>201</v>
      </c>
      <c r="O26" s="183">
        <v>0</v>
      </c>
      <c r="P26" s="191" t="s">
        <v>550</v>
      </c>
      <c r="Q26" s="192" t="s">
        <v>132</v>
      </c>
      <c r="R26" s="241">
        <v>10</v>
      </c>
      <c r="S26" s="183">
        <v>0</v>
      </c>
      <c r="T26" s="188">
        <f t="shared" si="5"/>
        <v>1</v>
      </c>
      <c r="U26" s="165"/>
      <c r="V26" s="221">
        <v>0</v>
      </c>
      <c r="W26" s="221">
        <v>0</v>
      </c>
      <c r="X26" s="221">
        <v>0</v>
      </c>
      <c r="Y26" s="221">
        <v>0</v>
      </c>
      <c r="Z26" s="221">
        <v>0</v>
      </c>
      <c r="AA26" s="161">
        <f t="shared" si="6"/>
        <v>0</v>
      </c>
      <c r="AB26" s="165"/>
      <c r="AC26" s="182">
        <v>0</v>
      </c>
      <c r="AD26" s="182">
        <v>0</v>
      </c>
      <c r="AE26" s="182">
        <v>0</v>
      </c>
      <c r="AF26" s="182">
        <v>0</v>
      </c>
      <c r="AG26" s="182">
        <v>0</v>
      </c>
      <c r="AH26" s="165"/>
      <c r="AI26" s="183">
        <v>0</v>
      </c>
      <c r="AJ26" s="183">
        <v>0</v>
      </c>
      <c r="AK26" s="183">
        <v>0</v>
      </c>
      <c r="AL26" s="183">
        <v>1</v>
      </c>
      <c r="AM26" s="183">
        <v>0</v>
      </c>
      <c r="AN26" s="183">
        <v>0</v>
      </c>
      <c r="AO26" s="183">
        <v>0</v>
      </c>
      <c r="AP26" s="183">
        <v>0</v>
      </c>
      <c r="AQ26" s="183">
        <v>0</v>
      </c>
      <c r="AR26" s="183">
        <v>0</v>
      </c>
      <c r="AS26" s="183">
        <v>0</v>
      </c>
      <c r="AT26" s="183">
        <v>0</v>
      </c>
      <c r="AU26" s="183">
        <v>0</v>
      </c>
      <c r="AV26" s="183">
        <v>0</v>
      </c>
      <c r="AW26" s="183">
        <v>0</v>
      </c>
      <c r="AX26" s="183">
        <v>0</v>
      </c>
      <c r="AY26" s="183">
        <v>0</v>
      </c>
      <c r="AZ26" s="183">
        <v>0</v>
      </c>
      <c r="BA26" s="183">
        <v>0</v>
      </c>
      <c r="BB26" s="183">
        <v>0</v>
      </c>
      <c r="BC26" s="174"/>
      <c r="BD26" s="162">
        <f t="shared" si="7"/>
        <v>1</v>
      </c>
      <c r="BE26" s="165"/>
      <c r="BF26" s="206">
        <f t="shared" si="8"/>
        <v>0</v>
      </c>
      <c r="BG26" s="203">
        <v>0</v>
      </c>
      <c r="BH26" s="203">
        <v>0</v>
      </c>
      <c r="BI26" s="183">
        <v>0</v>
      </c>
      <c r="BJ26" s="183">
        <v>0</v>
      </c>
      <c r="BK26" s="183">
        <v>0</v>
      </c>
      <c r="BL26" s="160">
        <f t="shared" si="9"/>
        <v>1</v>
      </c>
      <c r="BM26" s="174"/>
      <c r="BN26" s="206">
        <f t="shared" si="10"/>
        <v>0</v>
      </c>
      <c r="BO26" s="203">
        <v>0</v>
      </c>
      <c r="BP26" s="183">
        <v>0</v>
      </c>
      <c r="BQ26" s="183">
        <v>0</v>
      </c>
      <c r="BR26" s="183">
        <v>0</v>
      </c>
      <c r="BS26" s="160">
        <f t="shared" si="1"/>
        <v>1</v>
      </c>
      <c r="BT26" s="165"/>
      <c r="BU26" s="206">
        <f t="shared" si="11"/>
        <v>1</v>
      </c>
      <c r="BV26" s="203">
        <v>0</v>
      </c>
      <c r="BW26" s="203">
        <v>1</v>
      </c>
      <c r="BX26" s="203">
        <v>0</v>
      </c>
      <c r="BY26" s="203">
        <v>0</v>
      </c>
      <c r="BZ26" s="203">
        <v>0</v>
      </c>
      <c r="CA26" s="203">
        <v>0</v>
      </c>
      <c r="CB26" s="203">
        <v>0</v>
      </c>
      <c r="CC26" s="160">
        <f t="shared" si="12"/>
        <v>0</v>
      </c>
      <c r="CD26" s="165"/>
      <c r="CE26" s="209">
        <v>0</v>
      </c>
      <c r="CF26" s="165"/>
      <c r="CG26" s="211">
        <f t="shared" si="13"/>
        <v>1</v>
      </c>
      <c r="CH26" s="211">
        <f t="shared" si="2"/>
        <v>2</v>
      </c>
      <c r="CI26" s="211">
        <f>SUM(CH$12:CH26)+1</f>
        <v>39</v>
      </c>
      <c r="CJ26" s="164" t="str">
        <f t="shared" si="3"/>
        <v>N/A</v>
      </c>
      <c r="CK26" s="211" t="s">
        <v>15</v>
      </c>
    </row>
    <row r="27" spans="1:89" x14ac:dyDescent="0.2">
      <c r="A27" s="53">
        <f>IF(AND(COUNTIF(D$12:D27,D27)&gt;1,D27&lt;&gt;"[Project Name]"),1,0)</f>
        <v>0</v>
      </c>
      <c r="C27" s="174">
        <f t="shared" si="4"/>
        <v>16</v>
      </c>
      <c r="D27" s="175" t="s">
        <v>604</v>
      </c>
      <c r="E27" s="175" t="b">
        <v>1</v>
      </c>
      <c r="F27" s="191" t="s">
        <v>23</v>
      </c>
      <c r="G27" s="191" t="s">
        <v>36</v>
      </c>
      <c r="H27" s="191" t="s">
        <v>46</v>
      </c>
      <c r="I27" s="191" t="s">
        <v>15</v>
      </c>
      <c r="J27" s="191" t="s">
        <v>15</v>
      </c>
      <c r="K27" s="191" t="s">
        <v>349</v>
      </c>
      <c r="L27" s="191" t="s">
        <v>369</v>
      </c>
      <c r="M27" s="191" t="s">
        <v>15</v>
      </c>
      <c r="N27" s="191" t="s">
        <v>201</v>
      </c>
      <c r="O27" s="183">
        <v>0</v>
      </c>
      <c r="P27" s="191" t="s">
        <v>550</v>
      </c>
      <c r="Q27" s="192" t="s">
        <v>133</v>
      </c>
      <c r="R27" s="241">
        <v>15</v>
      </c>
      <c r="S27" s="183">
        <v>0.36579143628087091</v>
      </c>
      <c r="T27" s="188">
        <f t="shared" si="5"/>
        <v>0.63420856371912904</v>
      </c>
      <c r="U27" s="165"/>
      <c r="V27" s="221">
        <v>0.49742421082572719</v>
      </c>
      <c r="W27" s="221">
        <v>0.45220382802338843</v>
      </c>
      <c r="X27" s="221">
        <v>0.22610191401169422</v>
      </c>
      <c r="Y27" s="221">
        <v>0.49742421082572719</v>
      </c>
      <c r="Z27" s="221">
        <v>0.52003440222689667</v>
      </c>
      <c r="AA27" s="161">
        <f t="shared" si="6"/>
        <v>2.1931885659134336</v>
      </c>
      <c r="AB27" s="165"/>
      <c r="AC27" s="182">
        <v>0.1</v>
      </c>
      <c r="AD27" s="182">
        <v>0.11</v>
      </c>
      <c r="AE27" s="182">
        <v>0.14000000000000001</v>
      </c>
      <c r="AF27" s="182">
        <v>0.32</v>
      </c>
      <c r="AG27" s="182">
        <v>0.33</v>
      </c>
      <c r="AH27" s="165"/>
      <c r="AI27" s="183">
        <v>0</v>
      </c>
      <c r="AJ27" s="183">
        <v>0</v>
      </c>
      <c r="AK27" s="183">
        <v>0</v>
      </c>
      <c r="AL27" s="183">
        <v>0.9214953271028038</v>
      </c>
      <c r="AM27" s="183">
        <v>0</v>
      </c>
      <c r="AN27" s="183">
        <v>7.8504672897196259E-2</v>
      </c>
      <c r="AO27" s="183">
        <v>0</v>
      </c>
      <c r="AP27" s="183">
        <v>0</v>
      </c>
      <c r="AQ27" s="183">
        <v>0</v>
      </c>
      <c r="AR27" s="183">
        <v>0</v>
      </c>
      <c r="AS27" s="183">
        <v>0</v>
      </c>
      <c r="AT27" s="183">
        <v>0</v>
      </c>
      <c r="AU27" s="183">
        <v>0</v>
      </c>
      <c r="AV27" s="183">
        <v>0</v>
      </c>
      <c r="AW27" s="183">
        <v>0</v>
      </c>
      <c r="AX27" s="183">
        <v>0</v>
      </c>
      <c r="AY27" s="183">
        <v>0</v>
      </c>
      <c r="AZ27" s="183">
        <v>0</v>
      </c>
      <c r="BA27" s="183">
        <v>0</v>
      </c>
      <c r="BB27" s="183">
        <v>0</v>
      </c>
      <c r="BC27" s="174"/>
      <c r="BD27" s="162">
        <f t="shared" si="7"/>
        <v>1</v>
      </c>
      <c r="BE27" s="165"/>
      <c r="BF27" s="206">
        <f t="shared" si="8"/>
        <v>0</v>
      </c>
      <c r="BG27" s="203">
        <v>0</v>
      </c>
      <c r="BH27" s="203">
        <v>0</v>
      </c>
      <c r="BI27" s="183">
        <v>0</v>
      </c>
      <c r="BJ27" s="183">
        <v>0</v>
      </c>
      <c r="BK27" s="183">
        <v>0</v>
      </c>
      <c r="BL27" s="160">
        <f t="shared" si="9"/>
        <v>1</v>
      </c>
      <c r="BM27" s="174"/>
      <c r="BN27" s="206">
        <f t="shared" si="10"/>
        <v>0</v>
      </c>
      <c r="BO27" s="203">
        <v>0</v>
      </c>
      <c r="BP27" s="183">
        <v>0</v>
      </c>
      <c r="BQ27" s="183">
        <v>0</v>
      </c>
      <c r="BR27" s="183">
        <v>0</v>
      </c>
      <c r="BS27" s="160">
        <f t="shared" si="1"/>
        <v>1</v>
      </c>
      <c r="BT27" s="165"/>
      <c r="BU27" s="206">
        <f t="shared" si="11"/>
        <v>1</v>
      </c>
      <c r="BV27" s="203">
        <v>0.5962616822429907</v>
      </c>
      <c r="BW27" s="203">
        <v>0.28037383177570091</v>
      </c>
      <c r="BX27" s="203">
        <v>4.4859813084112146E-2</v>
      </c>
      <c r="BY27" s="203">
        <v>0</v>
      </c>
      <c r="BZ27" s="203">
        <v>0</v>
      </c>
      <c r="CA27" s="203">
        <v>0</v>
      </c>
      <c r="CB27" s="203">
        <v>7.8504672897196259E-2</v>
      </c>
      <c r="CC27" s="160">
        <f t="shared" si="12"/>
        <v>0</v>
      </c>
      <c r="CD27" s="165"/>
      <c r="CE27" s="209">
        <v>0</v>
      </c>
      <c r="CF27" s="165"/>
      <c r="CG27" s="211">
        <f t="shared" si="13"/>
        <v>2</v>
      </c>
      <c r="CH27" s="211">
        <f t="shared" si="2"/>
        <v>4</v>
      </c>
      <c r="CI27" s="211">
        <f>SUM(CH$12:CH27)+1</f>
        <v>43</v>
      </c>
      <c r="CJ27" s="164" t="str">
        <f t="shared" si="3"/>
        <v>N/A</v>
      </c>
      <c r="CK27" s="211" t="s">
        <v>15</v>
      </c>
    </row>
    <row r="28" spans="1:89" x14ac:dyDescent="0.2">
      <c r="A28" s="53">
        <f>IF(AND(COUNTIF(D$12:D28,D28)&gt;1,D28&lt;&gt;"[Project Name]"),1,0)</f>
        <v>0</v>
      </c>
      <c r="C28" s="174">
        <f t="shared" si="4"/>
        <v>17</v>
      </c>
      <c r="D28" s="175" t="s">
        <v>605</v>
      </c>
      <c r="E28" s="175" t="b">
        <v>1</v>
      </c>
      <c r="F28" s="191" t="s">
        <v>23</v>
      </c>
      <c r="G28" s="191" t="s">
        <v>36</v>
      </c>
      <c r="H28" s="191" t="s">
        <v>46</v>
      </c>
      <c r="I28" s="191" t="s">
        <v>15</v>
      </c>
      <c r="J28" s="191" t="s">
        <v>15</v>
      </c>
      <c r="K28" s="191" t="s">
        <v>349</v>
      </c>
      <c r="L28" s="191" t="s">
        <v>369</v>
      </c>
      <c r="M28" s="191" t="s">
        <v>15</v>
      </c>
      <c r="N28" s="191" t="s">
        <v>201</v>
      </c>
      <c r="O28" s="183">
        <v>0</v>
      </c>
      <c r="P28" s="191" t="s">
        <v>550</v>
      </c>
      <c r="Q28" s="192" t="s">
        <v>133</v>
      </c>
      <c r="R28" s="241">
        <v>15</v>
      </c>
      <c r="S28" s="183">
        <v>0.16309588214202825</v>
      </c>
      <c r="T28" s="188">
        <f t="shared" si="5"/>
        <v>0.8369041178579717</v>
      </c>
      <c r="U28" s="165"/>
      <c r="V28" s="221">
        <v>0</v>
      </c>
      <c r="W28" s="221">
        <v>2.124287968465723</v>
      </c>
      <c r="X28" s="221">
        <v>8.2627674389685506</v>
      </c>
      <c r="Y28" s="221">
        <v>4.3762989189284696</v>
      </c>
      <c r="Z28" s="221">
        <v>3.3245123637257672E-2</v>
      </c>
      <c r="AA28" s="161">
        <f t="shared" si="6"/>
        <v>14.79659945</v>
      </c>
      <c r="AB28" s="165"/>
      <c r="AC28" s="182">
        <v>0</v>
      </c>
      <c r="AD28" s="182">
        <v>0</v>
      </c>
      <c r="AE28" s="182">
        <v>0</v>
      </c>
      <c r="AF28" s="182">
        <v>0</v>
      </c>
      <c r="AG28" s="182">
        <v>1</v>
      </c>
      <c r="AH28" s="165"/>
      <c r="AI28" s="183">
        <v>0</v>
      </c>
      <c r="AJ28" s="183">
        <v>0</v>
      </c>
      <c r="AK28" s="183">
        <v>0</v>
      </c>
      <c r="AL28" s="183">
        <v>0.91967871485943786</v>
      </c>
      <c r="AM28" s="183">
        <v>0</v>
      </c>
      <c r="AN28" s="183">
        <v>8.0321285140562249E-2</v>
      </c>
      <c r="AO28" s="183">
        <v>0</v>
      </c>
      <c r="AP28" s="183">
        <v>0</v>
      </c>
      <c r="AQ28" s="183">
        <v>0</v>
      </c>
      <c r="AR28" s="183">
        <v>0</v>
      </c>
      <c r="AS28" s="183">
        <v>0</v>
      </c>
      <c r="AT28" s="183">
        <v>0</v>
      </c>
      <c r="AU28" s="183">
        <v>0</v>
      </c>
      <c r="AV28" s="183">
        <v>0</v>
      </c>
      <c r="AW28" s="183">
        <v>0</v>
      </c>
      <c r="AX28" s="183">
        <v>0</v>
      </c>
      <c r="AY28" s="183">
        <v>0</v>
      </c>
      <c r="AZ28" s="183">
        <v>0</v>
      </c>
      <c r="BA28" s="183">
        <v>0</v>
      </c>
      <c r="BB28" s="183">
        <v>0</v>
      </c>
      <c r="BC28" s="174"/>
      <c r="BD28" s="162">
        <f t="shared" si="7"/>
        <v>1</v>
      </c>
      <c r="BE28" s="165"/>
      <c r="BF28" s="206">
        <f t="shared" si="8"/>
        <v>0</v>
      </c>
      <c r="BG28" s="203">
        <v>0</v>
      </c>
      <c r="BH28" s="203">
        <v>0</v>
      </c>
      <c r="BI28" s="183">
        <v>0</v>
      </c>
      <c r="BJ28" s="183">
        <v>0</v>
      </c>
      <c r="BK28" s="183">
        <v>0</v>
      </c>
      <c r="BL28" s="160">
        <f t="shared" si="9"/>
        <v>1</v>
      </c>
      <c r="BM28" s="174"/>
      <c r="BN28" s="206">
        <f t="shared" si="10"/>
        <v>0</v>
      </c>
      <c r="BO28" s="203">
        <v>0</v>
      </c>
      <c r="BP28" s="183">
        <v>0</v>
      </c>
      <c r="BQ28" s="183">
        <v>0</v>
      </c>
      <c r="BR28" s="183">
        <v>0</v>
      </c>
      <c r="BS28" s="160">
        <f t="shared" si="1"/>
        <v>1</v>
      </c>
      <c r="BT28" s="165"/>
      <c r="BU28" s="206">
        <f t="shared" si="11"/>
        <v>1</v>
      </c>
      <c r="BV28" s="203">
        <v>0.61847389558232935</v>
      </c>
      <c r="BW28" s="203">
        <v>0.30120481927710846</v>
      </c>
      <c r="BX28" s="203">
        <v>0</v>
      </c>
      <c r="BY28" s="203">
        <v>0</v>
      </c>
      <c r="BZ28" s="203">
        <v>0</v>
      </c>
      <c r="CA28" s="203">
        <v>0</v>
      </c>
      <c r="CB28" s="203">
        <v>8.0321285140562249E-2</v>
      </c>
      <c r="CC28" s="160">
        <f t="shared" si="12"/>
        <v>0</v>
      </c>
      <c r="CD28" s="165"/>
      <c r="CE28" s="209">
        <v>0</v>
      </c>
      <c r="CF28" s="165"/>
      <c r="CG28" s="211">
        <f t="shared" si="13"/>
        <v>2</v>
      </c>
      <c r="CH28" s="211">
        <f t="shared" si="2"/>
        <v>4</v>
      </c>
      <c r="CI28" s="211">
        <f>SUM(CH$12:CH28)+1</f>
        <v>47</v>
      </c>
      <c r="CJ28" s="164" t="str">
        <f t="shared" si="3"/>
        <v>N/A</v>
      </c>
      <c r="CK28" s="211" t="s">
        <v>15</v>
      </c>
    </row>
    <row r="29" spans="1:89" x14ac:dyDescent="0.2">
      <c r="A29" s="53">
        <f>IF(AND(COUNTIF(D$12:D29,D29)&gt;1,D29&lt;&gt;"[Project Name]"),1,0)</f>
        <v>0</v>
      </c>
      <c r="C29" s="174">
        <f t="shared" si="4"/>
        <v>18</v>
      </c>
      <c r="D29" s="175" t="s">
        <v>606</v>
      </c>
      <c r="E29" s="175" t="b">
        <v>1</v>
      </c>
      <c r="F29" s="191" t="s">
        <v>23</v>
      </c>
      <c r="G29" s="191" t="s">
        <v>36</v>
      </c>
      <c r="H29" s="191" t="s">
        <v>46</v>
      </c>
      <c r="I29" s="191" t="s">
        <v>15</v>
      </c>
      <c r="J29" s="191" t="s">
        <v>15</v>
      </c>
      <c r="K29" s="191" t="s">
        <v>349</v>
      </c>
      <c r="L29" s="191" t="s">
        <v>369</v>
      </c>
      <c r="M29" s="191" t="s">
        <v>15</v>
      </c>
      <c r="N29" s="191" t="s">
        <v>201</v>
      </c>
      <c r="O29" s="183">
        <v>0</v>
      </c>
      <c r="P29" s="191" t="s">
        <v>550</v>
      </c>
      <c r="Q29" s="192" t="s">
        <v>133</v>
      </c>
      <c r="R29" s="241">
        <v>15</v>
      </c>
      <c r="S29" s="183">
        <v>0.21239421276609016</v>
      </c>
      <c r="T29" s="188">
        <f t="shared" si="5"/>
        <v>0.78760578723390984</v>
      </c>
      <c r="U29" s="165"/>
      <c r="V29" s="221">
        <v>0</v>
      </c>
      <c r="W29" s="221">
        <v>0</v>
      </c>
      <c r="X29" s="221">
        <v>1.2377028670622237</v>
      </c>
      <c r="Y29" s="221">
        <v>4.9832452236079661</v>
      </c>
      <c r="Z29" s="221">
        <v>2.2898743413630496</v>
      </c>
      <c r="AA29" s="161">
        <f t="shared" si="6"/>
        <v>8.5108224320332386</v>
      </c>
      <c r="AB29" s="165"/>
      <c r="AC29" s="182">
        <v>0</v>
      </c>
      <c r="AD29" s="182">
        <v>0</v>
      </c>
      <c r="AE29" s="182">
        <v>0</v>
      </c>
      <c r="AF29" s="182">
        <v>0</v>
      </c>
      <c r="AG29" s="182">
        <v>1</v>
      </c>
      <c r="AH29" s="165"/>
      <c r="AI29" s="183">
        <v>0</v>
      </c>
      <c r="AJ29" s="183">
        <v>0</v>
      </c>
      <c r="AK29" s="183">
        <v>0</v>
      </c>
      <c r="AL29" s="183">
        <v>0.96141479099678462</v>
      </c>
      <c r="AM29" s="183">
        <v>0</v>
      </c>
      <c r="AN29" s="183">
        <v>3.8585209003215437E-2</v>
      </c>
      <c r="AO29" s="183">
        <v>0</v>
      </c>
      <c r="AP29" s="183">
        <v>0</v>
      </c>
      <c r="AQ29" s="183">
        <v>0</v>
      </c>
      <c r="AR29" s="183">
        <v>0</v>
      </c>
      <c r="AS29" s="183">
        <v>0</v>
      </c>
      <c r="AT29" s="183">
        <v>0</v>
      </c>
      <c r="AU29" s="183">
        <v>0</v>
      </c>
      <c r="AV29" s="183">
        <v>0</v>
      </c>
      <c r="AW29" s="183">
        <v>0</v>
      </c>
      <c r="AX29" s="183">
        <v>0</v>
      </c>
      <c r="AY29" s="183">
        <v>0</v>
      </c>
      <c r="AZ29" s="183">
        <v>0</v>
      </c>
      <c r="BA29" s="183">
        <v>0</v>
      </c>
      <c r="BB29" s="183">
        <v>0</v>
      </c>
      <c r="BC29" s="174"/>
      <c r="BD29" s="162">
        <f t="shared" si="7"/>
        <v>1</v>
      </c>
      <c r="BE29" s="165"/>
      <c r="BF29" s="206">
        <f t="shared" si="8"/>
        <v>0</v>
      </c>
      <c r="BG29" s="203">
        <v>0</v>
      </c>
      <c r="BH29" s="203">
        <v>0</v>
      </c>
      <c r="BI29" s="183">
        <v>0</v>
      </c>
      <c r="BJ29" s="183">
        <v>0</v>
      </c>
      <c r="BK29" s="183">
        <v>0</v>
      </c>
      <c r="BL29" s="160">
        <f t="shared" si="9"/>
        <v>1</v>
      </c>
      <c r="BM29" s="174"/>
      <c r="BN29" s="206">
        <f t="shared" si="10"/>
        <v>0</v>
      </c>
      <c r="BO29" s="203">
        <v>0</v>
      </c>
      <c r="BP29" s="183">
        <v>0</v>
      </c>
      <c r="BQ29" s="183">
        <v>0</v>
      </c>
      <c r="BR29" s="183">
        <v>0</v>
      </c>
      <c r="BS29" s="160">
        <f t="shared" si="1"/>
        <v>1</v>
      </c>
      <c r="BT29" s="165"/>
      <c r="BU29" s="206">
        <f t="shared" si="11"/>
        <v>1</v>
      </c>
      <c r="BV29" s="203">
        <v>0.48338692390139337</v>
      </c>
      <c r="BW29" s="203">
        <v>0.37513397642015006</v>
      </c>
      <c r="BX29" s="203">
        <v>0.10289389067524116</v>
      </c>
      <c r="BY29" s="203">
        <v>0</v>
      </c>
      <c r="BZ29" s="203">
        <v>0</v>
      </c>
      <c r="CA29" s="203">
        <v>0</v>
      </c>
      <c r="CB29" s="203">
        <v>3.8585209003215437E-2</v>
      </c>
      <c r="CC29" s="160">
        <f t="shared" si="12"/>
        <v>0</v>
      </c>
      <c r="CD29" s="165"/>
      <c r="CE29" s="209">
        <v>0</v>
      </c>
      <c r="CF29" s="165"/>
      <c r="CG29" s="211">
        <f t="shared" si="13"/>
        <v>2</v>
      </c>
      <c r="CH29" s="211">
        <f t="shared" si="2"/>
        <v>4</v>
      </c>
      <c r="CI29" s="211">
        <f>SUM(CH$12:CH29)+1</f>
        <v>51</v>
      </c>
      <c r="CJ29" s="164" t="str">
        <f t="shared" si="3"/>
        <v>N/A</v>
      </c>
      <c r="CK29" s="211" t="s">
        <v>15</v>
      </c>
    </row>
    <row r="30" spans="1:89" x14ac:dyDescent="0.2">
      <c r="A30" s="53">
        <f>IF(AND(COUNTIF(D$12:D30,D30)&gt;1,D30&lt;&gt;"[Project Name]"),1,0)</f>
        <v>0</v>
      </c>
      <c r="C30" s="174">
        <f t="shared" si="4"/>
        <v>19</v>
      </c>
      <c r="D30" s="175" t="s">
        <v>607</v>
      </c>
      <c r="E30" s="175" t="b">
        <v>0</v>
      </c>
      <c r="F30" s="191" t="s">
        <v>23</v>
      </c>
      <c r="G30" s="191" t="s">
        <v>34</v>
      </c>
      <c r="H30" s="191" t="s">
        <v>46</v>
      </c>
      <c r="I30" s="191" t="s">
        <v>15</v>
      </c>
      <c r="J30" s="191" t="s">
        <v>15</v>
      </c>
      <c r="K30" s="191" t="s">
        <v>362</v>
      </c>
      <c r="L30" s="191" t="s">
        <v>379</v>
      </c>
      <c r="M30" s="191" t="s">
        <v>15</v>
      </c>
      <c r="N30" s="191" t="s">
        <v>201</v>
      </c>
      <c r="O30" s="183">
        <v>0</v>
      </c>
      <c r="P30" s="191" t="s">
        <v>550</v>
      </c>
      <c r="Q30" s="192" t="s">
        <v>133</v>
      </c>
      <c r="R30" s="241">
        <v>35</v>
      </c>
      <c r="S30" s="183">
        <v>0</v>
      </c>
      <c r="T30" s="188">
        <f t="shared" si="5"/>
        <v>1</v>
      </c>
      <c r="U30" s="165"/>
      <c r="V30" s="221">
        <v>0</v>
      </c>
      <c r="W30" s="221">
        <v>0</v>
      </c>
      <c r="X30" s="221">
        <v>0</v>
      </c>
      <c r="Y30" s="221">
        <v>0</v>
      </c>
      <c r="Z30" s="221">
        <v>0</v>
      </c>
      <c r="AA30" s="161">
        <f t="shared" si="6"/>
        <v>0</v>
      </c>
      <c r="AB30" s="165"/>
      <c r="AC30" s="182">
        <v>0</v>
      </c>
      <c r="AD30" s="182">
        <v>0</v>
      </c>
      <c r="AE30" s="182">
        <v>0</v>
      </c>
      <c r="AF30" s="182">
        <v>0</v>
      </c>
      <c r="AG30" s="182">
        <v>0</v>
      </c>
      <c r="AH30" s="165"/>
      <c r="AI30" s="183">
        <v>1</v>
      </c>
      <c r="AJ30" s="183">
        <v>0</v>
      </c>
      <c r="AK30" s="183">
        <v>0</v>
      </c>
      <c r="AL30" s="183">
        <v>0</v>
      </c>
      <c r="AM30" s="183">
        <v>0</v>
      </c>
      <c r="AN30" s="183">
        <v>0</v>
      </c>
      <c r="AO30" s="183">
        <v>0</v>
      </c>
      <c r="AP30" s="183">
        <v>0</v>
      </c>
      <c r="AQ30" s="183">
        <v>0</v>
      </c>
      <c r="AR30" s="183">
        <v>0</v>
      </c>
      <c r="AS30" s="183">
        <v>0</v>
      </c>
      <c r="AT30" s="183">
        <v>0</v>
      </c>
      <c r="AU30" s="183">
        <v>0</v>
      </c>
      <c r="AV30" s="183">
        <v>0</v>
      </c>
      <c r="AW30" s="183">
        <v>0</v>
      </c>
      <c r="AX30" s="183">
        <v>0</v>
      </c>
      <c r="AY30" s="183">
        <v>0</v>
      </c>
      <c r="AZ30" s="183">
        <v>0</v>
      </c>
      <c r="BA30" s="183">
        <v>0</v>
      </c>
      <c r="BB30" s="183">
        <v>0</v>
      </c>
      <c r="BC30" s="174"/>
      <c r="BD30" s="162">
        <f t="shared" si="7"/>
        <v>1</v>
      </c>
      <c r="BE30" s="165"/>
      <c r="BF30" s="206">
        <f t="shared" si="8"/>
        <v>1</v>
      </c>
      <c r="BG30" s="203">
        <v>0</v>
      </c>
      <c r="BH30" s="203">
        <v>0.4</v>
      </c>
      <c r="BI30" s="183">
        <v>0.6</v>
      </c>
      <c r="BJ30" s="183">
        <v>0</v>
      </c>
      <c r="BK30" s="183">
        <v>0</v>
      </c>
      <c r="BL30" s="160">
        <f t="shared" si="9"/>
        <v>0</v>
      </c>
      <c r="BM30" s="174"/>
      <c r="BN30" s="206">
        <f t="shared" si="10"/>
        <v>0</v>
      </c>
      <c r="BO30" s="203">
        <v>0</v>
      </c>
      <c r="BP30" s="183">
        <v>0</v>
      </c>
      <c r="BQ30" s="183">
        <v>0</v>
      </c>
      <c r="BR30" s="183">
        <v>0</v>
      </c>
      <c r="BS30" s="160">
        <f t="shared" si="1"/>
        <v>1</v>
      </c>
      <c r="BT30" s="165"/>
      <c r="BU30" s="206">
        <f t="shared" si="11"/>
        <v>0</v>
      </c>
      <c r="BV30" s="203">
        <v>0</v>
      </c>
      <c r="BW30" s="203">
        <v>0</v>
      </c>
      <c r="BX30" s="203">
        <v>0</v>
      </c>
      <c r="BY30" s="203">
        <v>0</v>
      </c>
      <c r="BZ30" s="203">
        <v>0</v>
      </c>
      <c r="CA30" s="203">
        <v>0</v>
      </c>
      <c r="CB30" s="203">
        <v>0</v>
      </c>
      <c r="CC30" s="160">
        <f t="shared" si="12"/>
        <v>1</v>
      </c>
      <c r="CD30" s="165"/>
      <c r="CE30" s="209">
        <v>0</v>
      </c>
      <c r="CF30" s="165"/>
      <c r="CG30" s="211">
        <f t="shared" si="13"/>
        <v>1</v>
      </c>
      <c r="CH30" s="211">
        <f t="shared" si="2"/>
        <v>2</v>
      </c>
      <c r="CI30" s="211">
        <f>SUM(CH$12:CH30)+1</f>
        <v>53</v>
      </c>
      <c r="CJ30" s="164" t="str">
        <f t="shared" si="3"/>
        <v>N/A</v>
      </c>
      <c r="CK30" s="211" t="s">
        <v>15</v>
      </c>
    </row>
    <row r="31" spans="1:89" x14ac:dyDescent="0.2">
      <c r="A31" s="53">
        <f>IF(AND(COUNTIF(D$12:D31,D31)&gt;1,D31&lt;&gt;"[Project Name]"),1,0)</f>
        <v>0</v>
      </c>
      <c r="C31" s="174">
        <f t="shared" si="4"/>
        <v>20</v>
      </c>
      <c r="D31" s="175" t="s">
        <v>608</v>
      </c>
      <c r="E31" s="175" t="b">
        <v>1</v>
      </c>
      <c r="F31" s="191" t="s">
        <v>23</v>
      </c>
      <c r="G31" s="191" t="s">
        <v>34</v>
      </c>
      <c r="H31" s="191" t="s">
        <v>46</v>
      </c>
      <c r="I31" s="191" t="s">
        <v>15</v>
      </c>
      <c r="J31" s="191" t="s">
        <v>15</v>
      </c>
      <c r="K31" s="191" t="s">
        <v>362</v>
      </c>
      <c r="L31" s="191" t="s">
        <v>379</v>
      </c>
      <c r="M31" s="191" t="s">
        <v>15</v>
      </c>
      <c r="N31" s="191" t="s">
        <v>200</v>
      </c>
      <c r="O31" s="183">
        <v>0</v>
      </c>
      <c r="P31" s="191" t="s">
        <v>550</v>
      </c>
      <c r="Q31" s="192" t="s">
        <v>133</v>
      </c>
      <c r="R31" s="241">
        <v>50</v>
      </c>
      <c r="S31" s="183">
        <v>6.8502595871832134E-2</v>
      </c>
      <c r="T31" s="188">
        <f t="shared" si="5"/>
        <v>0.93149740412816784</v>
      </c>
      <c r="U31" s="165"/>
      <c r="V31" s="221">
        <v>0</v>
      </c>
      <c r="W31" s="221">
        <v>0.52464076288944383</v>
      </c>
      <c r="X31" s="221">
        <v>0.97167073463030973</v>
      </c>
      <c r="Y31" s="221">
        <v>1.6443658527365916</v>
      </c>
      <c r="Z31" s="221">
        <v>50.475029175727641</v>
      </c>
      <c r="AA31" s="161">
        <f t="shared" si="6"/>
        <v>53.615706525983988</v>
      </c>
      <c r="AB31" s="165"/>
      <c r="AC31" s="182">
        <v>0</v>
      </c>
      <c r="AD31" s="182">
        <v>0</v>
      </c>
      <c r="AE31" s="182">
        <v>0</v>
      </c>
      <c r="AF31" s="182">
        <v>0</v>
      </c>
      <c r="AG31" s="182">
        <v>0</v>
      </c>
      <c r="AH31" s="165"/>
      <c r="AI31" s="183">
        <v>0.99999999999999989</v>
      </c>
      <c r="AJ31" s="183">
        <v>0</v>
      </c>
      <c r="AK31" s="183">
        <v>0</v>
      </c>
      <c r="AL31" s="183">
        <v>0</v>
      </c>
      <c r="AM31" s="183">
        <v>0</v>
      </c>
      <c r="AN31" s="183">
        <v>0</v>
      </c>
      <c r="AO31" s="183">
        <v>0</v>
      </c>
      <c r="AP31" s="183">
        <v>0</v>
      </c>
      <c r="AQ31" s="183">
        <v>0</v>
      </c>
      <c r="AR31" s="183">
        <v>0</v>
      </c>
      <c r="AS31" s="183">
        <v>0</v>
      </c>
      <c r="AT31" s="183">
        <v>0</v>
      </c>
      <c r="AU31" s="183">
        <v>0</v>
      </c>
      <c r="AV31" s="183">
        <v>0</v>
      </c>
      <c r="AW31" s="183">
        <v>0</v>
      </c>
      <c r="AX31" s="183">
        <v>0</v>
      </c>
      <c r="AY31" s="183">
        <v>0</v>
      </c>
      <c r="AZ31" s="183">
        <v>0</v>
      </c>
      <c r="BA31" s="183">
        <v>0</v>
      </c>
      <c r="BB31" s="183">
        <v>0</v>
      </c>
      <c r="BC31" s="174"/>
      <c r="BD31" s="162">
        <f t="shared" si="7"/>
        <v>0.99999999999999989</v>
      </c>
      <c r="BE31" s="165"/>
      <c r="BF31" s="206">
        <f t="shared" si="8"/>
        <v>0.99999999999999989</v>
      </c>
      <c r="BG31" s="203">
        <v>0</v>
      </c>
      <c r="BH31" s="203">
        <v>0.77595201170830652</v>
      </c>
      <c r="BI31" s="183">
        <v>1.8462501064828114E-2</v>
      </c>
      <c r="BJ31" s="183">
        <v>0.20558548722686529</v>
      </c>
      <c r="BK31" s="183">
        <v>0</v>
      </c>
      <c r="BL31" s="160">
        <f t="shared" si="9"/>
        <v>0</v>
      </c>
      <c r="BM31" s="174"/>
      <c r="BN31" s="206">
        <f t="shared" si="10"/>
        <v>0</v>
      </c>
      <c r="BO31" s="203">
        <v>0</v>
      </c>
      <c r="BP31" s="183">
        <v>0</v>
      </c>
      <c r="BQ31" s="183">
        <v>0</v>
      </c>
      <c r="BR31" s="183">
        <v>0</v>
      </c>
      <c r="BS31" s="160">
        <f t="shared" si="1"/>
        <v>1</v>
      </c>
      <c r="BT31" s="165"/>
      <c r="BU31" s="206">
        <f t="shared" si="11"/>
        <v>0</v>
      </c>
      <c r="BV31" s="203">
        <v>0</v>
      </c>
      <c r="BW31" s="203">
        <v>0</v>
      </c>
      <c r="BX31" s="203">
        <v>0</v>
      </c>
      <c r="BY31" s="203">
        <v>0</v>
      </c>
      <c r="BZ31" s="203">
        <v>0</v>
      </c>
      <c r="CA31" s="203">
        <v>0</v>
      </c>
      <c r="CB31" s="203">
        <v>0</v>
      </c>
      <c r="CC31" s="160">
        <f t="shared" si="12"/>
        <v>1</v>
      </c>
      <c r="CD31" s="165"/>
      <c r="CE31" s="209">
        <v>0</v>
      </c>
      <c r="CF31" s="165"/>
      <c r="CG31" s="211">
        <f t="shared" si="13"/>
        <v>1</v>
      </c>
      <c r="CH31" s="211">
        <f t="shared" si="2"/>
        <v>2</v>
      </c>
      <c r="CI31" s="211">
        <f>SUM(CH$12:CH31)+1</f>
        <v>55</v>
      </c>
      <c r="CJ31" s="164" t="str">
        <f t="shared" si="3"/>
        <v>N/A</v>
      </c>
      <c r="CK31" s="211" t="s">
        <v>15</v>
      </c>
    </row>
    <row r="32" spans="1:89" x14ac:dyDescent="0.2">
      <c r="A32" s="53">
        <f>IF(AND(COUNTIF(D$12:D32,D32)&gt;1,D32&lt;&gt;"[Project Name]"),1,0)</f>
        <v>0</v>
      </c>
      <c r="C32" s="174">
        <f t="shared" si="4"/>
        <v>21</v>
      </c>
      <c r="D32" s="175" t="s">
        <v>609</v>
      </c>
      <c r="E32" s="175" t="b">
        <v>1</v>
      </c>
      <c r="F32" s="191" t="s">
        <v>23</v>
      </c>
      <c r="G32" s="191" t="s">
        <v>34</v>
      </c>
      <c r="H32" s="191" t="s">
        <v>46</v>
      </c>
      <c r="I32" s="191" t="s">
        <v>15</v>
      </c>
      <c r="J32" s="191" t="s">
        <v>15</v>
      </c>
      <c r="K32" s="191" t="s">
        <v>362</v>
      </c>
      <c r="L32" s="191" t="s">
        <v>379</v>
      </c>
      <c r="M32" s="191" t="s">
        <v>15</v>
      </c>
      <c r="N32" s="191" t="s">
        <v>200</v>
      </c>
      <c r="O32" s="183">
        <v>0</v>
      </c>
      <c r="P32" s="191" t="s">
        <v>550</v>
      </c>
      <c r="Q32" s="192" t="s">
        <v>133</v>
      </c>
      <c r="R32" s="241">
        <v>35</v>
      </c>
      <c r="S32" s="183">
        <v>0.12880036959657659</v>
      </c>
      <c r="T32" s="188">
        <f t="shared" si="5"/>
        <v>0.87119963040342341</v>
      </c>
      <c r="U32" s="165"/>
      <c r="V32" s="221">
        <v>7.6426650979067312E-2</v>
      </c>
      <c r="W32" s="221">
        <v>3.768176059020933</v>
      </c>
      <c r="X32" s="221">
        <v>0</v>
      </c>
      <c r="Y32" s="221">
        <v>0</v>
      </c>
      <c r="Z32" s="221">
        <v>0</v>
      </c>
      <c r="AA32" s="161">
        <f t="shared" si="6"/>
        <v>3.8446027100000002</v>
      </c>
      <c r="AB32" s="165"/>
      <c r="AC32" s="182">
        <v>0</v>
      </c>
      <c r="AD32" s="182">
        <v>1</v>
      </c>
      <c r="AE32" s="182">
        <v>0</v>
      </c>
      <c r="AF32" s="182">
        <v>0</v>
      </c>
      <c r="AG32" s="182">
        <v>0</v>
      </c>
      <c r="AH32" s="165"/>
      <c r="AI32" s="183">
        <v>1</v>
      </c>
      <c r="AJ32" s="183">
        <v>0</v>
      </c>
      <c r="AK32" s="183">
        <v>0</v>
      </c>
      <c r="AL32" s="183">
        <v>0</v>
      </c>
      <c r="AM32" s="183">
        <v>0</v>
      </c>
      <c r="AN32" s="183">
        <v>0</v>
      </c>
      <c r="AO32" s="183">
        <v>0</v>
      </c>
      <c r="AP32" s="183">
        <v>0</v>
      </c>
      <c r="AQ32" s="183">
        <v>0</v>
      </c>
      <c r="AR32" s="183">
        <v>0</v>
      </c>
      <c r="AS32" s="183">
        <v>0</v>
      </c>
      <c r="AT32" s="183">
        <v>0</v>
      </c>
      <c r="AU32" s="183">
        <v>0</v>
      </c>
      <c r="AV32" s="183">
        <v>0</v>
      </c>
      <c r="AW32" s="183">
        <v>0</v>
      </c>
      <c r="AX32" s="183">
        <v>0</v>
      </c>
      <c r="AY32" s="183">
        <v>0</v>
      </c>
      <c r="AZ32" s="183">
        <v>0</v>
      </c>
      <c r="BA32" s="183">
        <v>0</v>
      </c>
      <c r="BB32" s="183">
        <v>0</v>
      </c>
      <c r="BC32" s="174"/>
      <c r="BD32" s="162">
        <f t="shared" si="7"/>
        <v>1</v>
      </c>
      <c r="BE32" s="165"/>
      <c r="BF32" s="206">
        <f t="shared" si="8"/>
        <v>1</v>
      </c>
      <c r="BG32" s="203">
        <v>0</v>
      </c>
      <c r="BH32" s="203">
        <v>0.25385749554245002</v>
      </c>
      <c r="BI32" s="183">
        <v>0.21530164390540199</v>
      </c>
      <c r="BJ32" s="183">
        <v>0.53084086055214796</v>
      </c>
      <c r="BK32" s="183">
        <v>0</v>
      </c>
      <c r="BL32" s="160">
        <f t="shared" si="9"/>
        <v>0</v>
      </c>
      <c r="BM32" s="174"/>
      <c r="BN32" s="206">
        <f t="shared" si="10"/>
        <v>0</v>
      </c>
      <c r="BO32" s="203">
        <v>0</v>
      </c>
      <c r="BP32" s="183">
        <v>0</v>
      </c>
      <c r="BQ32" s="183">
        <v>0</v>
      </c>
      <c r="BR32" s="183">
        <v>0</v>
      </c>
      <c r="BS32" s="160">
        <f t="shared" si="1"/>
        <v>1</v>
      </c>
      <c r="BT32" s="165"/>
      <c r="BU32" s="206">
        <f t="shared" si="11"/>
        <v>0</v>
      </c>
      <c r="BV32" s="203">
        <v>0</v>
      </c>
      <c r="BW32" s="203">
        <v>0</v>
      </c>
      <c r="BX32" s="203">
        <v>0</v>
      </c>
      <c r="BY32" s="203">
        <v>0</v>
      </c>
      <c r="BZ32" s="203">
        <v>0</v>
      </c>
      <c r="CA32" s="203">
        <v>0</v>
      </c>
      <c r="CB32" s="203">
        <v>0</v>
      </c>
      <c r="CC32" s="160">
        <f t="shared" si="12"/>
        <v>1</v>
      </c>
      <c r="CD32" s="165"/>
      <c r="CE32" s="209">
        <v>0</v>
      </c>
      <c r="CF32" s="165"/>
      <c r="CG32" s="211">
        <f t="shared" si="13"/>
        <v>1</v>
      </c>
      <c r="CH32" s="211">
        <f t="shared" si="2"/>
        <v>2</v>
      </c>
      <c r="CI32" s="211">
        <f>SUM(CH$12:CH32)+1</f>
        <v>57</v>
      </c>
      <c r="CJ32" s="164" t="str">
        <f t="shared" si="3"/>
        <v>N/A</v>
      </c>
      <c r="CK32" s="211" t="s">
        <v>15</v>
      </c>
    </row>
    <row r="33" spans="1:89" x14ac:dyDescent="0.2">
      <c r="A33" s="53">
        <f>IF(AND(COUNTIF(D$12:D33,D33)&gt;1,D33&lt;&gt;"[Project Name]"),1,0)</f>
        <v>0</v>
      </c>
      <c r="C33" s="174">
        <f t="shared" si="4"/>
        <v>22</v>
      </c>
      <c r="D33" s="175" t="s">
        <v>610</v>
      </c>
      <c r="E33" s="175" t="b">
        <v>1</v>
      </c>
      <c r="F33" s="191" t="s">
        <v>23</v>
      </c>
      <c r="G33" s="191" t="s">
        <v>34</v>
      </c>
      <c r="H33" s="191" t="s">
        <v>46</v>
      </c>
      <c r="I33" s="191" t="s">
        <v>15</v>
      </c>
      <c r="J33" s="191" t="s">
        <v>15</v>
      </c>
      <c r="K33" s="191" t="s">
        <v>362</v>
      </c>
      <c r="L33" s="191" t="s">
        <v>379</v>
      </c>
      <c r="M33" s="191" t="s">
        <v>15</v>
      </c>
      <c r="N33" s="191" t="s">
        <v>201</v>
      </c>
      <c r="O33" s="183">
        <v>0</v>
      </c>
      <c r="P33" s="191" t="s">
        <v>550</v>
      </c>
      <c r="Q33" s="192" t="s">
        <v>133</v>
      </c>
      <c r="R33" s="241">
        <v>35</v>
      </c>
      <c r="S33" s="183">
        <v>0.13150659619346663</v>
      </c>
      <c r="T33" s="188">
        <f t="shared" si="5"/>
        <v>0.86849340380653339</v>
      </c>
      <c r="U33" s="165"/>
      <c r="V33" s="221">
        <v>4.5125073356061876</v>
      </c>
      <c r="W33" s="221">
        <v>0.23941931121410259</v>
      </c>
      <c r="X33" s="221">
        <v>0</v>
      </c>
      <c r="Y33" s="221">
        <v>0</v>
      </c>
      <c r="Z33" s="221">
        <v>0</v>
      </c>
      <c r="AA33" s="161">
        <f t="shared" si="6"/>
        <v>4.7519266468202899</v>
      </c>
      <c r="AB33" s="165"/>
      <c r="AC33" s="182">
        <v>0</v>
      </c>
      <c r="AD33" s="182">
        <v>1</v>
      </c>
      <c r="AE33" s="182">
        <v>0</v>
      </c>
      <c r="AF33" s="182">
        <v>0</v>
      </c>
      <c r="AG33" s="182">
        <v>0</v>
      </c>
      <c r="AH33" s="165"/>
      <c r="AI33" s="183">
        <v>1</v>
      </c>
      <c r="AJ33" s="183">
        <v>0</v>
      </c>
      <c r="AK33" s="183">
        <v>0</v>
      </c>
      <c r="AL33" s="183">
        <v>0</v>
      </c>
      <c r="AM33" s="183">
        <v>0</v>
      </c>
      <c r="AN33" s="183">
        <v>0</v>
      </c>
      <c r="AO33" s="183">
        <v>0</v>
      </c>
      <c r="AP33" s="183">
        <v>0</v>
      </c>
      <c r="AQ33" s="183">
        <v>0</v>
      </c>
      <c r="AR33" s="183">
        <v>0</v>
      </c>
      <c r="AS33" s="183">
        <v>0</v>
      </c>
      <c r="AT33" s="183">
        <v>0</v>
      </c>
      <c r="AU33" s="183">
        <v>0</v>
      </c>
      <c r="AV33" s="183">
        <v>0</v>
      </c>
      <c r="AW33" s="183">
        <v>0</v>
      </c>
      <c r="AX33" s="183">
        <v>0</v>
      </c>
      <c r="AY33" s="183">
        <v>0</v>
      </c>
      <c r="AZ33" s="183">
        <v>0</v>
      </c>
      <c r="BA33" s="183">
        <v>0</v>
      </c>
      <c r="BB33" s="183">
        <v>0</v>
      </c>
      <c r="BC33" s="174"/>
      <c r="BD33" s="162">
        <f t="shared" si="7"/>
        <v>1</v>
      </c>
      <c r="BE33" s="165"/>
      <c r="BF33" s="206">
        <f t="shared" si="8"/>
        <v>1</v>
      </c>
      <c r="BG33" s="203">
        <v>0</v>
      </c>
      <c r="BH33" s="203">
        <v>5.5407227773178969E-2</v>
      </c>
      <c r="BI33" s="183">
        <v>0.50516763630286843</v>
      </c>
      <c r="BJ33" s="183">
        <v>0.4394251359239526</v>
      </c>
      <c r="BK33" s="183">
        <v>0</v>
      </c>
      <c r="BL33" s="160">
        <f t="shared" si="9"/>
        <v>0</v>
      </c>
      <c r="BM33" s="174"/>
      <c r="BN33" s="206">
        <f t="shared" si="10"/>
        <v>0</v>
      </c>
      <c r="BO33" s="203">
        <v>0</v>
      </c>
      <c r="BP33" s="183">
        <v>0</v>
      </c>
      <c r="BQ33" s="183">
        <v>0</v>
      </c>
      <c r="BR33" s="183">
        <v>0</v>
      </c>
      <c r="BS33" s="160">
        <f t="shared" si="1"/>
        <v>1</v>
      </c>
      <c r="BT33" s="165"/>
      <c r="BU33" s="206">
        <f t="shared" si="11"/>
        <v>0</v>
      </c>
      <c r="BV33" s="203">
        <v>0</v>
      </c>
      <c r="BW33" s="203">
        <v>0</v>
      </c>
      <c r="BX33" s="203">
        <v>0</v>
      </c>
      <c r="BY33" s="203">
        <v>0</v>
      </c>
      <c r="BZ33" s="203">
        <v>0</v>
      </c>
      <c r="CA33" s="203">
        <v>0</v>
      </c>
      <c r="CB33" s="203">
        <v>0</v>
      </c>
      <c r="CC33" s="160">
        <f t="shared" si="12"/>
        <v>1</v>
      </c>
      <c r="CD33" s="165"/>
      <c r="CE33" s="209">
        <v>0</v>
      </c>
      <c r="CF33" s="165"/>
      <c r="CG33" s="211">
        <f t="shared" si="13"/>
        <v>1</v>
      </c>
      <c r="CH33" s="211">
        <f t="shared" si="2"/>
        <v>2</v>
      </c>
      <c r="CI33" s="211">
        <f>SUM(CH$12:CH33)+1</f>
        <v>59</v>
      </c>
      <c r="CJ33" s="164" t="str">
        <f t="shared" si="3"/>
        <v>N/A</v>
      </c>
      <c r="CK33" s="211" t="s">
        <v>15</v>
      </c>
    </row>
    <row r="34" spans="1:89" x14ac:dyDescent="0.2">
      <c r="A34" s="53">
        <f>IF(AND(COUNTIF(D$12:D34,D34)&gt;1,D34&lt;&gt;"[Project Name]"),1,0)</f>
        <v>0</v>
      </c>
      <c r="C34" s="174">
        <f t="shared" si="4"/>
        <v>23</v>
      </c>
      <c r="D34" s="175" t="s">
        <v>611</v>
      </c>
      <c r="E34" s="175" t="b">
        <v>1</v>
      </c>
      <c r="F34" s="191" t="s">
        <v>23</v>
      </c>
      <c r="G34" s="191" t="s">
        <v>34</v>
      </c>
      <c r="H34" s="191" t="s">
        <v>46</v>
      </c>
      <c r="I34" s="191" t="s">
        <v>15</v>
      </c>
      <c r="J34" s="191" t="s">
        <v>15</v>
      </c>
      <c r="K34" s="191" t="s">
        <v>362</v>
      </c>
      <c r="L34" s="191" t="s">
        <v>379</v>
      </c>
      <c r="M34" s="191" t="s">
        <v>15</v>
      </c>
      <c r="N34" s="191" t="s">
        <v>200</v>
      </c>
      <c r="O34" s="183">
        <v>0</v>
      </c>
      <c r="P34" s="191" t="s">
        <v>550</v>
      </c>
      <c r="Q34" s="192" t="s">
        <v>133</v>
      </c>
      <c r="R34" s="241">
        <v>35</v>
      </c>
      <c r="S34" s="183">
        <v>0.12848054852281077</v>
      </c>
      <c r="T34" s="188">
        <f t="shared" si="5"/>
        <v>0.87151945147718923</v>
      </c>
      <c r="U34" s="165"/>
      <c r="V34" s="221">
        <v>2.5703239464307654</v>
      </c>
      <c r="W34" s="221">
        <v>0</v>
      </c>
      <c r="X34" s="221">
        <v>0</v>
      </c>
      <c r="Y34" s="221">
        <v>0</v>
      </c>
      <c r="Z34" s="221">
        <v>0</v>
      </c>
      <c r="AA34" s="161">
        <f t="shared" si="6"/>
        <v>2.5703239464307654</v>
      </c>
      <c r="AB34" s="165"/>
      <c r="AC34" s="182">
        <v>1</v>
      </c>
      <c r="AD34" s="182">
        <v>0</v>
      </c>
      <c r="AE34" s="182">
        <v>0</v>
      </c>
      <c r="AF34" s="182">
        <v>0</v>
      </c>
      <c r="AG34" s="182">
        <v>0</v>
      </c>
      <c r="AH34" s="165"/>
      <c r="AI34" s="183">
        <v>1.0000000000000002</v>
      </c>
      <c r="AJ34" s="183">
        <v>0</v>
      </c>
      <c r="AK34" s="183">
        <v>0</v>
      </c>
      <c r="AL34" s="183">
        <v>0</v>
      </c>
      <c r="AM34" s="183">
        <v>0</v>
      </c>
      <c r="AN34" s="183">
        <v>0</v>
      </c>
      <c r="AO34" s="183">
        <v>0</v>
      </c>
      <c r="AP34" s="183">
        <v>0</v>
      </c>
      <c r="AQ34" s="183">
        <v>0</v>
      </c>
      <c r="AR34" s="183">
        <v>0</v>
      </c>
      <c r="AS34" s="183">
        <v>0</v>
      </c>
      <c r="AT34" s="183">
        <v>0</v>
      </c>
      <c r="AU34" s="183">
        <v>0</v>
      </c>
      <c r="AV34" s="183">
        <v>0</v>
      </c>
      <c r="AW34" s="183">
        <v>0</v>
      </c>
      <c r="AX34" s="183">
        <v>0</v>
      </c>
      <c r="AY34" s="183">
        <v>0</v>
      </c>
      <c r="AZ34" s="183">
        <v>0</v>
      </c>
      <c r="BA34" s="183">
        <v>0</v>
      </c>
      <c r="BB34" s="183">
        <v>0</v>
      </c>
      <c r="BC34" s="174"/>
      <c r="BD34" s="162">
        <f t="shared" si="7"/>
        <v>1.0000000000000002</v>
      </c>
      <c r="BE34" s="165"/>
      <c r="BF34" s="206">
        <f t="shared" si="8"/>
        <v>1.0000000000000002</v>
      </c>
      <c r="BG34" s="203">
        <v>0</v>
      </c>
      <c r="BH34" s="203">
        <v>0.38821591192914384</v>
      </c>
      <c r="BI34" s="183">
        <v>0.32913147775585083</v>
      </c>
      <c r="BJ34" s="183">
        <v>0.28265261031500533</v>
      </c>
      <c r="BK34" s="183">
        <v>0</v>
      </c>
      <c r="BL34" s="160">
        <f t="shared" si="9"/>
        <v>0</v>
      </c>
      <c r="BM34" s="174"/>
      <c r="BN34" s="206">
        <f t="shared" si="10"/>
        <v>0</v>
      </c>
      <c r="BO34" s="203">
        <v>0</v>
      </c>
      <c r="BP34" s="183">
        <v>0</v>
      </c>
      <c r="BQ34" s="183">
        <v>0</v>
      </c>
      <c r="BR34" s="183">
        <v>0</v>
      </c>
      <c r="BS34" s="160">
        <f t="shared" si="1"/>
        <v>1</v>
      </c>
      <c r="BT34" s="165"/>
      <c r="BU34" s="206">
        <f t="shared" si="11"/>
        <v>0</v>
      </c>
      <c r="BV34" s="203">
        <v>0</v>
      </c>
      <c r="BW34" s="203">
        <v>0</v>
      </c>
      <c r="BX34" s="203">
        <v>0</v>
      </c>
      <c r="BY34" s="203">
        <v>0</v>
      </c>
      <c r="BZ34" s="203">
        <v>0</v>
      </c>
      <c r="CA34" s="203">
        <v>0</v>
      </c>
      <c r="CB34" s="203">
        <v>0</v>
      </c>
      <c r="CC34" s="160">
        <f t="shared" si="12"/>
        <v>1</v>
      </c>
      <c r="CD34" s="165"/>
      <c r="CE34" s="209">
        <v>0</v>
      </c>
      <c r="CF34" s="165"/>
      <c r="CG34" s="211">
        <f t="shared" si="13"/>
        <v>1</v>
      </c>
      <c r="CH34" s="211">
        <f t="shared" si="2"/>
        <v>2</v>
      </c>
      <c r="CI34" s="211">
        <f>SUM(CH$12:CH34)+1</f>
        <v>61</v>
      </c>
      <c r="CJ34" s="164" t="str">
        <f t="shared" si="3"/>
        <v>N/A</v>
      </c>
      <c r="CK34" s="211" t="s">
        <v>15</v>
      </c>
    </row>
    <row r="35" spans="1:89" x14ac:dyDescent="0.2">
      <c r="A35" s="53">
        <f>IF(AND(COUNTIF(D$12:D35,D35)&gt;1,D35&lt;&gt;"[Project Name]"),1,0)</f>
        <v>0</v>
      </c>
      <c r="C35" s="174">
        <f t="shared" si="4"/>
        <v>24</v>
      </c>
      <c r="D35" s="175" t="s">
        <v>612</v>
      </c>
      <c r="E35" s="175" t="b">
        <v>1</v>
      </c>
      <c r="F35" s="191" t="s">
        <v>23</v>
      </c>
      <c r="G35" s="191" t="s">
        <v>34</v>
      </c>
      <c r="H35" s="191" t="s">
        <v>46</v>
      </c>
      <c r="I35" s="191" t="s">
        <v>15</v>
      </c>
      <c r="J35" s="191" t="s">
        <v>15</v>
      </c>
      <c r="K35" s="191" t="s">
        <v>362</v>
      </c>
      <c r="L35" s="191" t="s">
        <v>379</v>
      </c>
      <c r="M35" s="191" t="s">
        <v>15</v>
      </c>
      <c r="N35" s="191" t="s">
        <v>201</v>
      </c>
      <c r="O35" s="183">
        <v>0</v>
      </c>
      <c r="P35" s="191" t="s">
        <v>550</v>
      </c>
      <c r="Q35" s="192" t="s">
        <v>133</v>
      </c>
      <c r="R35" s="241">
        <v>35</v>
      </c>
      <c r="S35" s="183">
        <v>0.13263283400557913</v>
      </c>
      <c r="T35" s="188">
        <f t="shared" si="5"/>
        <v>0.86736716599442087</v>
      </c>
      <c r="U35" s="165"/>
      <c r="V35" s="221">
        <v>3.8217895259876906</v>
      </c>
      <c r="W35" s="221">
        <v>0</v>
      </c>
      <c r="X35" s="221">
        <v>0</v>
      </c>
      <c r="Y35" s="221">
        <v>0</v>
      </c>
      <c r="Z35" s="221">
        <v>0</v>
      </c>
      <c r="AA35" s="161">
        <f t="shared" si="6"/>
        <v>3.8217895259876906</v>
      </c>
      <c r="AB35" s="165"/>
      <c r="AC35" s="182">
        <v>1</v>
      </c>
      <c r="AD35" s="182">
        <v>0</v>
      </c>
      <c r="AE35" s="182">
        <v>0</v>
      </c>
      <c r="AF35" s="182">
        <v>0</v>
      </c>
      <c r="AG35" s="182">
        <v>0</v>
      </c>
      <c r="AH35" s="165"/>
      <c r="AI35" s="183">
        <v>0.99999999999999989</v>
      </c>
      <c r="AJ35" s="183">
        <v>0</v>
      </c>
      <c r="AK35" s="183">
        <v>0</v>
      </c>
      <c r="AL35" s="183">
        <v>0</v>
      </c>
      <c r="AM35" s="183">
        <v>0</v>
      </c>
      <c r="AN35" s="183">
        <v>0</v>
      </c>
      <c r="AO35" s="183">
        <v>0</v>
      </c>
      <c r="AP35" s="183">
        <v>0</v>
      </c>
      <c r="AQ35" s="183">
        <v>0</v>
      </c>
      <c r="AR35" s="183">
        <v>0</v>
      </c>
      <c r="AS35" s="183">
        <v>0</v>
      </c>
      <c r="AT35" s="183">
        <v>0</v>
      </c>
      <c r="AU35" s="183">
        <v>0</v>
      </c>
      <c r="AV35" s="183">
        <v>0</v>
      </c>
      <c r="AW35" s="183">
        <v>0</v>
      </c>
      <c r="AX35" s="183">
        <v>0</v>
      </c>
      <c r="AY35" s="183">
        <v>0</v>
      </c>
      <c r="AZ35" s="183">
        <v>0</v>
      </c>
      <c r="BA35" s="183">
        <v>0</v>
      </c>
      <c r="BB35" s="183">
        <v>0</v>
      </c>
      <c r="BC35" s="174"/>
      <c r="BD35" s="162">
        <f t="shared" si="7"/>
        <v>0.99999999999999989</v>
      </c>
      <c r="BE35" s="165"/>
      <c r="BF35" s="206">
        <f t="shared" si="8"/>
        <v>0.99999999999999989</v>
      </c>
      <c r="BG35" s="203">
        <v>0</v>
      </c>
      <c r="BH35" s="203">
        <v>6.4479409333530177E-2</v>
      </c>
      <c r="BI35" s="183">
        <v>0.53659748501755822</v>
      </c>
      <c r="BJ35" s="183">
        <v>0.3989231056489117</v>
      </c>
      <c r="BK35" s="183">
        <v>0</v>
      </c>
      <c r="BL35" s="160">
        <f t="shared" si="9"/>
        <v>0</v>
      </c>
      <c r="BM35" s="174"/>
      <c r="BN35" s="206">
        <f t="shared" si="10"/>
        <v>0</v>
      </c>
      <c r="BO35" s="203">
        <v>0</v>
      </c>
      <c r="BP35" s="183">
        <v>0</v>
      </c>
      <c r="BQ35" s="183">
        <v>0</v>
      </c>
      <c r="BR35" s="183">
        <v>0</v>
      </c>
      <c r="BS35" s="160">
        <f t="shared" si="1"/>
        <v>1</v>
      </c>
      <c r="BT35" s="165"/>
      <c r="BU35" s="206">
        <f t="shared" si="11"/>
        <v>0</v>
      </c>
      <c r="BV35" s="203">
        <v>0</v>
      </c>
      <c r="BW35" s="203">
        <v>0</v>
      </c>
      <c r="BX35" s="203">
        <v>0</v>
      </c>
      <c r="BY35" s="203">
        <v>0</v>
      </c>
      <c r="BZ35" s="203">
        <v>0</v>
      </c>
      <c r="CA35" s="203">
        <v>0</v>
      </c>
      <c r="CB35" s="203">
        <v>0</v>
      </c>
      <c r="CC35" s="160">
        <f t="shared" si="12"/>
        <v>1</v>
      </c>
      <c r="CD35" s="165"/>
      <c r="CE35" s="209">
        <v>0</v>
      </c>
      <c r="CF35" s="165"/>
      <c r="CG35" s="211">
        <f t="shared" si="13"/>
        <v>1</v>
      </c>
      <c r="CH35" s="211">
        <f t="shared" si="2"/>
        <v>2</v>
      </c>
      <c r="CI35" s="211">
        <f>SUM(CH$12:CH35)+1</f>
        <v>63</v>
      </c>
      <c r="CJ35" s="164" t="str">
        <f t="shared" si="3"/>
        <v>N/A</v>
      </c>
      <c r="CK35" s="211" t="s">
        <v>15</v>
      </c>
    </row>
    <row r="36" spans="1:89" x14ac:dyDescent="0.2">
      <c r="A36" s="53">
        <f>IF(AND(COUNTIF(D$12:D36,D36)&gt;1,D36&lt;&gt;"[Project Name]"),1,0)</f>
        <v>0</v>
      </c>
      <c r="C36" s="174">
        <f t="shared" si="4"/>
        <v>25</v>
      </c>
      <c r="D36" s="175" t="s">
        <v>613</v>
      </c>
      <c r="E36" s="175" t="b">
        <v>1</v>
      </c>
      <c r="F36" s="191" t="s">
        <v>23</v>
      </c>
      <c r="G36" s="191" t="s">
        <v>34</v>
      </c>
      <c r="H36" s="191" t="s">
        <v>46</v>
      </c>
      <c r="I36" s="191" t="s">
        <v>15</v>
      </c>
      <c r="J36" s="191" t="s">
        <v>15</v>
      </c>
      <c r="K36" s="191" t="s">
        <v>362</v>
      </c>
      <c r="L36" s="191" t="s">
        <v>379</v>
      </c>
      <c r="M36" s="191" t="s">
        <v>15</v>
      </c>
      <c r="N36" s="191" t="s">
        <v>200</v>
      </c>
      <c r="O36" s="183">
        <v>0</v>
      </c>
      <c r="P36" s="191" t="s">
        <v>550</v>
      </c>
      <c r="Q36" s="192" t="s">
        <v>133</v>
      </c>
      <c r="R36" s="241">
        <v>35</v>
      </c>
      <c r="S36" s="183">
        <v>0.13224941459517445</v>
      </c>
      <c r="T36" s="188">
        <f t="shared" si="5"/>
        <v>0.86775058540482553</v>
      </c>
      <c r="U36" s="165"/>
      <c r="V36" s="221">
        <v>0.53620784193020699</v>
      </c>
      <c r="W36" s="221">
        <v>6.94444644950413</v>
      </c>
      <c r="X36" s="221">
        <v>0</v>
      </c>
      <c r="Y36" s="221">
        <v>0</v>
      </c>
      <c r="Z36" s="221">
        <v>0</v>
      </c>
      <c r="AA36" s="161">
        <f t="shared" si="6"/>
        <v>7.4806542914343375</v>
      </c>
      <c r="AB36" s="165"/>
      <c r="AC36" s="182">
        <v>0</v>
      </c>
      <c r="AD36" s="182">
        <v>1</v>
      </c>
      <c r="AE36" s="182">
        <v>0</v>
      </c>
      <c r="AF36" s="182">
        <v>0</v>
      </c>
      <c r="AG36" s="182">
        <v>0</v>
      </c>
      <c r="AH36" s="165"/>
      <c r="AI36" s="183">
        <v>1.0000000000000002</v>
      </c>
      <c r="AJ36" s="183">
        <v>0</v>
      </c>
      <c r="AK36" s="183">
        <v>0</v>
      </c>
      <c r="AL36" s="183">
        <v>0</v>
      </c>
      <c r="AM36" s="183">
        <v>0</v>
      </c>
      <c r="AN36" s="183">
        <v>0</v>
      </c>
      <c r="AO36" s="183">
        <v>0</v>
      </c>
      <c r="AP36" s="183">
        <v>0</v>
      </c>
      <c r="AQ36" s="183">
        <v>0</v>
      </c>
      <c r="AR36" s="183">
        <v>0</v>
      </c>
      <c r="AS36" s="183">
        <v>0</v>
      </c>
      <c r="AT36" s="183">
        <v>0</v>
      </c>
      <c r="AU36" s="183">
        <v>0</v>
      </c>
      <c r="AV36" s="183">
        <v>0</v>
      </c>
      <c r="AW36" s="183">
        <v>0</v>
      </c>
      <c r="AX36" s="183">
        <v>0</v>
      </c>
      <c r="AY36" s="183">
        <v>0</v>
      </c>
      <c r="AZ36" s="183">
        <v>0</v>
      </c>
      <c r="BA36" s="183">
        <v>0</v>
      </c>
      <c r="BB36" s="183">
        <v>0</v>
      </c>
      <c r="BC36" s="174"/>
      <c r="BD36" s="162">
        <f t="shared" si="7"/>
        <v>1.0000000000000002</v>
      </c>
      <c r="BE36" s="165"/>
      <c r="BF36" s="206">
        <f t="shared" si="8"/>
        <v>1.0000000000000002</v>
      </c>
      <c r="BG36" s="203">
        <v>0</v>
      </c>
      <c r="BH36" s="203">
        <v>0.21511886414066164</v>
      </c>
      <c r="BI36" s="183">
        <v>0.47102370010018974</v>
      </c>
      <c r="BJ36" s="183">
        <v>0.31385743575914865</v>
      </c>
      <c r="BK36" s="183">
        <v>0</v>
      </c>
      <c r="BL36" s="160">
        <f t="shared" si="9"/>
        <v>0</v>
      </c>
      <c r="BM36" s="174"/>
      <c r="BN36" s="206">
        <f t="shared" si="10"/>
        <v>0</v>
      </c>
      <c r="BO36" s="203">
        <v>0</v>
      </c>
      <c r="BP36" s="183">
        <v>0</v>
      </c>
      <c r="BQ36" s="183">
        <v>0</v>
      </c>
      <c r="BR36" s="183">
        <v>0</v>
      </c>
      <c r="BS36" s="160">
        <f t="shared" si="1"/>
        <v>1</v>
      </c>
      <c r="BT36" s="165"/>
      <c r="BU36" s="206">
        <f t="shared" si="11"/>
        <v>0</v>
      </c>
      <c r="BV36" s="203">
        <v>0</v>
      </c>
      <c r="BW36" s="203">
        <v>0</v>
      </c>
      <c r="BX36" s="203">
        <v>0</v>
      </c>
      <c r="BY36" s="203">
        <v>0</v>
      </c>
      <c r="BZ36" s="203">
        <v>0</v>
      </c>
      <c r="CA36" s="203">
        <v>0</v>
      </c>
      <c r="CB36" s="203">
        <v>0</v>
      </c>
      <c r="CC36" s="160">
        <f t="shared" si="12"/>
        <v>1</v>
      </c>
      <c r="CD36" s="165"/>
      <c r="CE36" s="209">
        <v>0</v>
      </c>
      <c r="CF36" s="165"/>
      <c r="CG36" s="211">
        <f t="shared" si="13"/>
        <v>1</v>
      </c>
      <c r="CH36" s="211">
        <f t="shared" si="2"/>
        <v>2</v>
      </c>
      <c r="CI36" s="211">
        <f>SUM(CH$12:CH36)+1</f>
        <v>65</v>
      </c>
      <c r="CJ36" s="164" t="str">
        <f t="shared" si="3"/>
        <v>N/A</v>
      </c>
      <c r="CK36" s="211" t="s">
        <v>15</v>
      </c>
    </row>
    <row r="37" spans="1:89" x14ac:dyDescent="0.2">
      <c r="A37" s="53">
        <f>IF(AND(COUNTIF(D$12:D37,D37)&gt;1,D37&lt;&gt;"[Project Name]"),1,0)</f>
        <v>0</v>
      </c>
      <c r="C37" s="174">
        <f t="shared" si="4"/>
        <v>26</v>
      </c>
      <c r="D37" s="175" t="s">
        <v>614</v>
      </c>
      <c r="E37" s="175" t="b">
        <v>1</v>
      </c>
      <c r="F37" s="191" t="s">
        <v>23</v>
      </c>
      <c r="G37" s="191" t="s">
        <v>34</v>
      </c>
      <c r="H37" s="191" t="s">
        <v>46</v>
      </c>
      <c r="I37" s="191" t="s">
        <v>15</v>
      </c>
      <c r="J37" s="191" t="s">
        <v>15</v>
      </c>
      <c r="K37" s="191" t="s">
        <v>362</v>
      </c>
      <c r="L37" s="191" t="s">
        <v>379</v>
      </c>
      <c r="M37" s="191" t="s">
        <v>15</v>
      </c>
      <c r="N37" s="191" t="s">
        <v>201</v>
      </c>
      <c r="O37" s="183">
        <v>0</v>
      </c>
      <c r="P37" s="191" t="s">
        <v>550</v>
      </c>
      <c r="Q37" s="192" t="s">
        <v>133</v>
      </c>
      <c r="R37" s="241">
        <v>35</v>
      </c>
      <c r="S37" s="183">
        <v>0.24909030730456047</v>
      </c>
      <c r="T37" s="188">
        <f t="shared" si="5"/>
        <v>0.7509096926954395</v>
      </c>
      <c r="U37" s="165"/>
      <c r="V37" s="221">
        <v>0.87914120070944923</v>
      </c>
      <c r="W37" s="221">
        <v>0</v>
      </c>
      <c r="X37" s="221">
        <v>0</v>
      </c>
      <c r="Y37" s="221">
        <v>0</v>
      </c>
      <c r="Z37" s="221">
        <v>0</v>
      </c>
      <c r="AA37" s="161">
        <f t="shared" si="6"/>
        <v>0.87914120070944923</v>
      </c>
      <c r="AB37" s="165"/>
      <c r="AC37" s="182">
        <v>1</v>
      </c>
      <c r="AD37" s="182">
        <v>0</v>
      </c>
      <c r="AE37" s="182">
        <v>0</v>
      </c>
      <c r="AF37" s="182">
        <v>0</v>
      </c>
      <c r="AG37" s="182">
        <v>0</v>
      </c>
      <c r="AH37" s="165"/>
      <c r="AI37" s="183">
        <v>1</v>
      </c>
      <c r="AJ37" s="183">
        <v>0</v>
      </c>
      <c r="AK37" s="183">
        <v>0</v>
      </c>
      <c r="AL37" s="183">
        <v>0</v>
      </c>
      <c r="AM37" s="183">
        <v>0</v>
      </c>
      <c r="AN37" s="183">
        <v>0</v>
      </c>
      <c r="AO37" s="183">
        <v>0</v>
      </c>
      <c r="AP37" s="183">
        <v>0</v>
      </c>
      <c r="AQ37" s="183">
        <v>0</v>
      </c>
      <c r="AR37" s="183">
        <v>0</v>
      </c>
      <c r="AS37" s="183">
        <v>0</v>
      </c>
      <c r="AT37" s="183">
        <v>0</v>
      </c>
      <c r="AU37" s="183">
        <v>0</v>
      </c>
      <c r="AV37" s="183">
        <v>0</v>
      </c>
      <c r="AW37" s="183">
        <v>0</v>
      </c>
      <c r="AX37" s="183">
        <v>0</v>
      </c>
      <c r="AY37" s="183">
        <v>0</v>
      </c>
      <c r="AZ37" s="183">
        <v>0</v>
      </c>
      <c r="BA37" s="183">
        <v>0</v>
      </c>
      <c r="BB37" s="183">
        <v>0</v>
      </c>
      <c r="BC37" s="174"/>
      <c r="BD37" s="162">
        <f t="shared" si="7"/>
        <v>1</v>
      </c>
      <c r="BE37" s="165"/>
      <c r="BF37" s="206">
        <f t="shared" si="8"/>
        <v>1</v>
      </c>
      <c r="BG37" s="203">
        <v>0</v>
      </c>
      <c r="BH37" s="203">
        <v>8.4785255783887792E-2</v>
      </c>
      <c r="BI37" s="183">
        <v>0.80572300476541248</v>
      </c>
      <c r="BJ37" s="183">
        <v>0.10949173945069976</v>
      </c>
      <c r="BK37" s="183">
        <v>0</v>
      </c>
      <c r="BL37" s="160">
        <f t="shared" si="9"/>
        <v>0</v>
      </c>
      <c r="BM37" s="174"/>
      <c r="BN37" s="206">
        <f t="shared" si="10"/>
        <v>0</v>
      </c>
      <c r="BO37" s="203">
        <v>0</v>
      </c>
      <c r="BP37" s="183">
        <v>0</v>
      </c>
      <c r="BQ37" s="183">
        <v>0</v>
      </c>
      <c r="BR37" s="183">
        <v>0</v>
      </c>
      <c r="BS37" s="160">
        <f t="shared" si="1"/>
        <v>1</v>
      </c>
      <c r="BT37" s="165"/>
      <c r="BU37" s="206">
        <f t="shared" si="11"/>
        <v>0</v>
      </c>
      <c r="BV37" s="203">
        <v>0</v>
      </c>
      <c r="BW37" s="203">
        <v>0</v>
      </c>
      <c r="BX37" s="203">
        <v>0</v>
      </c>
      <c r="BY37" s="203">
        <v>0</v>
      </c>
      <c r="BZ37" s="203">
        <v>0</v>
      </c>
      <c r="CA37" s="203">
        <v>0</v>
      </c>
      <c r="CB37" s="203">
        <v>0</v>
      </c>
      <c r="CC37" s="160">
        <f t="shared" si="12"/>
        <v>1</v>
      </c>
      <c r="CD37" s="165"/>
      <c r="CE37" s="209">
        <v>0</v>
      </c>
      <c r="CF37" s="165"/>
      <c r="CG37" s="211">
        <f t="shared" si="13"/>
        <v>1</v>
      </c>
      <c r="CH37" s="211">
        <f t="shared" si="2"/>
        <v>2</v>
      </c>
      <c r="CI37" s="211">
        <f>SUM(CH$12:CH37)+1</f>
        <v>67</v>
      </c>
      <c r="CJ37" s="164" t="str">
        <f t="shared" si="3"/>
        <v>N/A</v>
      </c>
      <c r="CK37" s="211" t="s">
        <v>15</v>
      </c>
    </row>
    <row r="38" spans="1:89" x14ac:dyDescent="0.2">
      <c r="A38" s="53">
        <f>IF(AND(COUNTIF(D$12:D38,D38)&gt;1,D38&lt;&gt;"[Project Name]"),1,0)</f>
        <v>0</v>
      </c>
      <c r="C38" s="174">
        <f t="shared" si="4"/>
        <v>27</v>
      </c>
      <c r="D38" s="175" t="s">
        <v>615</v>
      </c>
      <c r="E38" s="175" t="b">
        <v>1</v>
      </c>
      <c r="F38" s="191" t="s">
        <v>23</v>
      </c>
      <c r="G38" s="191" t="s">
        <v>34</v>
      </c>
      <c r="H38" s="191" t="s">
        <v>46</v>
      </c>
      <c r="I38" s="191" t="s">
        <v>15</v>
      </c>
      <c r="J38" s="191" t="s">
        <v>15</v>
      </c>
      <c r="K38" s="191" t="s">
        <v>362</v>
      </c>
      <c r="L38" s="191" t="s">
        <v>379</v>
      </c>
      <c r="M38" s="191" t="s">
        <v>15</v>
      </c>
      <c r="N38" s="191" t="s">
        <v>201</v>
      </c>
      <c r="O38" s="183">
        <v>0</v>
      </c>
      <c r="P38" s="191" t="s">
        <v>550</v>
      </c>
      <c r="Q38" s="192" t="s">
        <v>133</v>
      </c>
      <c r="R38" s="241">
        <v>35</v>
      </c>
      <c r="S38" s="183">
        <v>0.12341054899673796</v>
      </c>
      <c r="T38" s="188">
        <f t="shared" si="5"/>
        <v>0.87658945100326202</v>
      </c>
      <c r="U38" s="165"/>
      <c r="V38" s="221">
        <v>0</v>
      </c>
      <c r="W38" s="221">
        <v>0</v>
      </c>
      <c r="X38" s="221">
        <v>5.8655824264223014E-2</v>
      </c>
      <c r="Y38" s="221">
        <v>3.0914197584402534</v>
      </c>
      <c r="Z38" s="221">
        <v>0.1526174472955236</v>
      </c>
      <c r="AA38" s="161">
        <f t="shared" si="6"/>
        <v>3.3026930299999999</v>
      </c>
      <c r="AB38" s="165"/>
      <c r="AC38" s="182">
        <v>0</v>
      </c>
      <c r="AD38" s="182">
        <v>0</v>
      </c>
      <c r="AE38" s="182">
        <v>0</v>
      </c>
      <c r="AF38" s="182">
        <v>0</v>
      </c>
      <c r="AG38" s="182">
        <v>1</v>
      </c>
      <c r="AH38" s="165"/>
      <c r="AI38" s="183">
        <v>1.0000000000000004</v>
      </c>
      <c r="AJ38" s="183">
        <v>0</v>
      </c>
      <c r="AK38" s="183">
        <v>0</v>
      </c>
      <c r="AL38" s="183">
        <v>0</v>
      </c>
      <c r="AM38" s="183">
        <v>0</v>
      </c>
      <c r="AN38" s="183">
        <v>0</v>
      </c>
      <c r="AO38" s="183">
        <v>0</v>
      </c>
      <c r="AP38" s="183">
        <v>0</v>
      </c>
      <c r="AQ38" s="183">
        <v>0</v>
      </c>
      <c r="AR38" s="183">
        <v>0</v>
      </c>
      <c r="AS38" s="183">
        <v>0</v>
      </c>
      <c r="AT38" s="183">
        <v>0</v>
      </c>
      <c r="AU38" s="183">
        <v>0</v>
      </c>
      <c r="AV38" s="183">
        <v>0</v>
      </c>
      <c r="AW38" s="183">
        <v>0</v>
      </c>
      <c r="AX38" s="183">
        <v>0</v>
      </c>
      <c r="AY38" s="183">
        <v>0</v>
      </c>
      <c r="AZ38" s="183">
        <v>0</v>
      </c>
      <c r="BA38" s="183">
        <v>0</v>
      </c>
      <c r="BB38" s="183">
        <v>0</v>
      </c>
      <c r="BC38" s="174"/>
      <c r="BD38" s="162">
        <f t="shared" si="7"/>
        <v>1.0000000000000004</v>
      </c>
      <c r="BE38" s="165"/>
      <c r="BF38" s="206">
        <f t="shared" si="8"/>
        <v>1.0000000000000004</v>
      </c>
      <c r="BG38" s="203">
        <v>0</v>
      </c>
      <c r="BH38" s="203">
        <v>0.38044199132906453</v>
      </c>
      <c r="BI38" s="183">
        <v>0.5560364254300223</v>
      </c>
      <c r="BJ38" s="183">
        <v>6.352158324091324E-2</v>
      </c>
      <c r="BK38" s="183">
        <v>0</v>
      </c>
      <c r="BL38" s="160">
        <f t="shared" si="9"/>
        <v>0</v>
      </c>
      <c r="BM38" s="174"/>
      <c r="BN38" s="206">
        <f t="shared" si="10"/>
        <v>0</v>
      </c>
      <c r="BO38" s="203">
        <v>0</v>
      </c>
      <c r="BP38" s="183">
        <v>0</v>
      </c>
      <c r="BQ38" s="183">
        <v>0</v>
      </c>
      <c r="BR38" s="183">
        <v>0</v>
      </c>
      <c r="BS38" s="160">
        <f t="shared" si="1"/>
        <v>1</v>
      </c>
      <c r="BT38" s="165"/>
      <c r="BU38" s="206">
        <f t="shared" si="11"/>
        <v>0</v>
      </c>
      <c r="BV38" s="203">
        <v>0</v>
      </c>
      <c r="BW38" s="203">
        <v>0</v>
      </c>
      <c r="BX38" s="203">
        <v>0</v>
      </c>
      <c r="BY38" s="203">
        <v>0</v>
      </c>
      <c r="BZ38" s="203">
        <v>0</v>
      </c>
      <c r="CA38" s="203">
        <v>0</v>
      </c>
      <c r="CB38" s="203">
        <v>0</v>
      </c>
      <c r="CC38" s="160">
        <f t="shared" si="12"/>
        <v>1</v>
      </c>
      <c r="CD38" s="165"/>
      <c r="CE38" s="209">
        <v>0</v>
      </c>
      <c r="CF38" s="165"/>
      <c r="CG38" s="211">
        <f t="shared" si="13"/>
        <v>1</v>
      </c>
      <c r="CH38" s="211">
        <f t="shared" si="2"/>
        <v>2</v>
      </c>
      <c r="CI38" s="211">
        <f>SUM(CH$12:CH38)+1</f>
        <v>69</v>
      </c>
      <c r="CJ38" s="164" t="str">
        <f t="shared" si="3"/>
        <v>N/A</v>
      </c>
      <c r="CK38" s="211" t="s">
        <v>15</v>
      </c>
    </row>
    <row r="39" spans="1:89" x14ac:dyDescent="0.2">
      <c r="A39" s="53">
        <f>IF(AND(COUNTIF(D$12:D39,D39)&gt;1,D39&lt;&gt;"[Project Name]"),1,0)</f>
        <v>0</v>
      </c>
      <c r="C39" s="174">
        <f t="shared" si="4"/>
        <v>28</v>
      </c>
      <c r="D39" s="175" t="s">
        <v>773</v>
      </c>
      <c r="E39" s="175" t="b">
        <v>0</v>
      </c>
      <c r="F39" s="191" t="s">
        <v>23</v>
      </c>
      <c r="G39" s="191" t="s">
        <v>34</v>
      </c>
      <c r="H39" s="191" t="s">
        <v>46</v>
      </c>
      <c r="I39" s="191" t="s">
        <v>15</v>
      </c>
      <c r="J39" s="191" t="s">
        <v>15</v>
      </c>
      <c r="K39" s="191" t="s">
        <v>362</v>
      </c>
      <c r="L39" s="191" t="s">
        <v>379</v>
      </c>
      <c r="M39" s="191" t="s">
        <v>15</v>
      </c>
      <c r="N39" s="191" t="s">
        <v>201</v>
      </c>
      <c r="O39" s="183">
        <v>0</v>
      </c>
      <c r="P39" s="191" t="s">
        <v>550</v>
      </c>
      <c r="Q39" s="192" t="s">
        <v>133</v>
      </c>
      <c r="R39" s="241">
        <v>35</v>
      </c>
      <c r="S39" s="183">
        <v>0</v>
      </c>
      <c r="T39" s="188">
        <f t="shared" si="5"/>
        <v>1</v>
      </c>
      <c r="U39" s="165"/>
      <c r="V39" s="221">
        <v>0</v>
      </c>
      <c r="W39" s="221">
        <v>0</v>
      </c>
      <c r="X39" s="221">
        <v>0</v>
      </c>
      <c r="Y39" s="221">
        <v>0</v>
      </c>
      <c r="Z39" s="221">
        <v>0</v>
      </c>
      <c r="AA39" s="161">
        <f t="shared" si="6"/>
        <v>0</v>
      </c>
      <c r="AB39" s="165"/>
      <c r="AC39" s="182">
        <v>0</v>
      </c>
      <c r="AD39" s="182">
        <v>0</v>
      </c>
      <c r="AE39" s="182">
        <v>0</v>
      </c>
      <c r="AF39" s="182">
        <v>0</v>
      </c>
      <c r="AG39" s="182">
        <v>0</v>
      </c>
      <c r="AH39" s="165"/>
      <c r="AI39" s="183">
        <v>1</v>
      </c>
      <c r="AJ39" s="183">
        <v>0</v>
      </c>
      <c r="AK39" s="183">
        <v>0</v>
      </c>
      <c r="AL39" s="183">
        <v>0</v>
      </c>
      <c r="AM39" s="183">
        <v>0</v>
      </c>
      <c r="AN39" s="183">
        <v>0</v>
      </c>
      <c r="AO39" s="183">
        <v>0</v>
      </c>
      <c r="AP39" s="183">
        <v>0</v>
      </c>
      <c r="AQ39" s="183">
        <v>0</v>
      </c>
      <c r="AR39" s="183">
        <v>0</v>
      </c>
      <c r="AS39" s="183">
        <v>0</v>
      </c>
      <c r="AT39" s="183">
        <v>0</v>
      </c>
      <c r="AU39" s="183">
        <v>0</v>
      </c>
      <c r="AV39" s="183">
        <v>0</v>
      </c>
      <c r="AW39" s="183">
        <v>0</v>
      </c>
      <c r="AX39" s="183">
        <v>0</v>
      </c>
      <c r="AY39" s="183">
        <v>0</v>
      </c>
      <c r="AZ39" s="183">
        <v>0</v>
      </c>
      <c r="BA39" s="183">
        <v>0</v>
      </c>
      <c r="BB39" s="183">
        <v>0</v>
      </c>
      <c r="BC39" s="174"/>
      <c r="BD39" s="162">
        <f t="shared" si="7"/>
        <v>1</v>
      </c>
      <c r="BE39" s="165"/>
      <c r="BF39" s="206">
        <f t="shared" si="8"/>
        <v>1</v>
      </c>
      <c r="BG39" s="203">
        <v>0</v>
      </c>
      <c r="BH39" s="203">
        <v>0</v>
      </c>
      <c r="BI39" s="183">
        <v>1</v>
      </c>
      <c r="BJ39" s="183">
        <v>0</v>
      </c>
      <c r="BK39" s="183">
        <v>0</v>
      </c>
      <c r="BL39" s="160">
        <f t="shared" si="9"/>
        <v>0</v>
      </c>
      <c r="BM39" s="174"/>
      <c r="BN39" s="206">
        <f t="shared" si="10"/>
        <v>0</v>
      </c>
      <c r="BO39" s="203">
        <v>0</v>
      </c>
      <c r="BP39" s="183">
        <v>0</v>
      </c>
      <c r="BQ39" s="183">
        <v>0</v>
      </c>
      <c r="BR39" s="183">
        <v>0</v>
      </c>
      <c r="BS39" s="160">
        <f t="shared" si="1"/>
        <v>1</v>
      </c>
      <c r="BT39" s="165"/>
      <c r="BU39" s="206">
        <f t="shared" si="11"/>
        <v>0</v>
      </c>
      <c r="BV39" s="203">
        <v>0</v>
      </c>
      <c r="BW39" s="203">
        <v>0</v>
      </c>
      <c r="BX39" s="203">
        <v>0</v>
      </c>
      <c r="BY39" s="203">
        <v>0</v>
      </c>
      <c r="BZ39" s="203">
        <v>0</v>
      </c>
      <c r="CA39" s="203">
        <v>0</v>
      </c>
      <c r="CB39" s="203">
        <v>0</v>
      </c>
      <c r="CC39" s="160">
        <f t="shared" si="12"/>
        <v>1</v>
      </c>
      <c r="CD39" s="165"/>
      <c r="CE39" s="209">
        <v>0</v>
      </c>
      <c r="CF39" s="165"/>
      <c r="CG39" s="211">
        <f t="shared" si="13"/>
        <v>1</v>
      </c>
      <c r="CH39" s="211">
        <f t="shared" si="2"/>
        <v>2</v>
      </c>
      <c r="CI39" s="211">
        <f>SUM(CH$12:CH39)+1</f>
        <v>71</v>
      </c>
      <c r="CJ39" s="164" t="str">
        <f t="shared" si="3"/>
        <v>N/A</v>
      </c>
      <c r="CK39" s="211" t="s">
        <v>15</v>
      </c>
    </row>
    <row r="40" spans="1:89" x14ac:dyDescent="0.2">
      <c r="A40" s="53">
        <f>IF(AND(COUNTIF(D$12:D40,D40)&gt;1,D40&lt;&gt;"[Project Name]"),1,0)</f>
        <v>0</v>
      </c>
      <c r="C40" s="174">
        <f t="shared" si="4"/>
        <v>29</v>
      </c>
      <c r="D40" s="175" t="s">
        <v>616</v>
      </c>
      <c r="E40" s="175" t="b">
        <v>1</v>
      </c>
      <c r="F40" s="191" t="s">
        <v>23</v>
      </c>
      <c r="G40" s="191" t="s">
        <v>34</v>
      </c>
      <c r="H40" s="191" t="s">
        <v>46</v>
      </c>
      <c r="I40" s="191" t="s">
        <v>15</v>
      </c>
      <c r="J40" s="191" t="s">
        <v>15</v>
      </c>
      <c r="K40" s="191" t="s">
        <v>362</v>
      </c>
      <c r="L40" s="191" t="s">
        <v>379</v>
      </c>
      <c r="M40" s="191" t="s">
        <v>15</v>
      </c>
      <c r="N40" s="191" t="s">
        <v>201</v>
      </c>
      <c r="O40" s="183">
        <v>0</v>
      </c>
      <c r="P40" s="191" t="s">
        <v>550</v>
      </c>
      <c r="Q40" s="192" t="s">
        <v>133</v>
      </c>
      <c r="R40" s="241">
        <v>35</v>
      </c>
      <c r="S40" s="183">
        <v>0.12756224367092181</v>
      </c>
      <c r="T40" s="188">
        <f t="shared" si="5"/>
        <v>0.87243775632907816</v>
      </c>
      <c r="U40" s="165"/>
      <c r="V40" s="221">
        <v>0</v>
      </c>
      <c r="W40" s="221">
        <v>0</v>
      </c>
      <c r="X40" s="221">
        <v>0</v>
      </c>
      <c r="Y40" s="221">
        <v>8.2772699408911368E-2</v>
      </c>
      <c r="Z40" s="221">
        <v>4.0810643097609578</v>
      </c>
      <c r="AA40" s="161">
        <f t="shared" si="6"/>
        <v>4.1638370091698693</v>
      </c>
      <c r="AB40" s="165"/>
      <c r="AC40" s="182">
        <v>0</v>
      </c>
      <c r="AD40" s="182">
        <v>0</v>
      </c>
      <c r="AE40" s="182">
        <v>0</v>
      </c>
      <c r="AF40" s="182">
        <v>0</v>
      </c>
      <c r="AG40" s="182">
        <v>1</v>
      </c>
      <c r="AH40" s="165"/>
      <c r="AI40" s="183">
        <v>1</v>
      </c>
      <c r="AJ40" s="183">
        <v>0</v>
      </c>
      <c r="AK40" s="183">
        <v>0</v>
      </c>
      <c r="AL40" s="183">
        <v>0</v>
      </c>
      <c r="AM40" s="183">
        <v>0</v>
      </c>
      <c r="AN40" s="183">
        <v>0</v>
      </c>
      <c r="AO40" s="183">
        <v>0</v>
      </c>
      <c r="AP40" s="183">
        <v>0</v>
      </c>
      <c r="AQ40" s="183">
        <v>0</v>
      </c>
      <c r="AR40" s="183">
        <v>0</v>
      </c>
      <c r="AS40" s="183">
        <v>0</v>
      </c>
      <c r="AT40" s="183">
        <v>0</v>
      </c>
      <c r="AU40" s="183">
        <v>0</v>
      </c>
      <c r="AV40" s="183">
        <v>0</v>
      </c>
      <c r="AW40" s="183">
        <v>0</v>
      </c>
      <c r="AX40" s="183">
        <v>0</v>
      </c>
      <c r="AY40" s="183">
        <v>0</v>
      </c>
      <c r="AZ40" s="183">
        <v>0</v>
      </c>
      <c r="BA40" s="183">
        <v>0</v>
      </c>
      <c r="BB40" s="183">
        <v>0</v>
      </c>
      <c r="BC40" s="174"/>
      <c r="BD40" s="162">
        <f t="shared" si="7"/>
        <v>1</v>
      </c>
      <c r="BE40" s="165"/>
      <c r="BF40" s="206">
        <f t="shared" si="8"/>
        <v>1</v>
      </c>
      <c r="BG40" s="203">
        <v>0</v>
      </c>
      <c r="BH40" s="203">
        <v>0.36139302771607901</v>
      </c>
      <c r="BI40" s="183">
        <v>0.4324943948288647</v>
      </c>
      <c r="BJ40" s="183">
        <v>0.20611257745505626</v>
      </c>
      <c r="BK40" s="183">
        <v>0</v>
      </c>
      <c r="BL40" s="160">
        <f t="shared" si="9"/>
        <v>0</v>
      </c>
      <c r="BM40" s="174"/>
      <c r="BN40" s="206">
        <f t="shared" si="10"/>
        <v>0</v>
      </c>
      <c r="BO40" s="203">
        <v>0</v>
      </c>
      <c r="BP40" s="183">
        <v>0</v>
      </c>
      <c r="BQ40" s="183">
        <v>0</v>
      </c>
      <c r="BR40" s="183">
        <v>0</v>
      </c>
      <c r="BS40" s="160">
        <f t="shared" si="1"/>
        <v>1</v>
      </c>
      <c r="BT40" s="165"/>
      <c r="BU40" s="206">
        <f t="shared" si="11"/>
        <v>0</v>
      </c>
      <c r="BV40" s="203">
        <v>0</v>
      </c>
      <c r="BW40" s="203">
        <v>0</v>
      </c>
      <c r="BX40" s="203">
        <v>0</v>
      </c>
      <c r="BY40" s="203">
        <v>0</v>
      </c>
      <c r="BZ40" s="203">
        <v>0</v>
      </c>
      <c r="CA40" s="203">
        <v>0</v>
      </c>
      <c r="CB40" s="203">
        <v>0</v>
      </c>
      <c r="CC40" s="160">
        <f t="shared" si="12"/>
        <v>1</v>
      </c>
      <c r="CD40" s="165"/>
      <c r="CE40" s="209">
        <v>0</v>
      </c>
      <c r="CF40" s="165"/>
      <c r="CG40" s="211">
        <f t="shared" si="13"/>
        <v>1</v>
      </c>
      <c r="CH40" s="211">
        <f t="shared" si="2"/>
        <v>2</v>
      </c>
      <c r="CI40" s="211">
        <f>SUM(CH$12:CH40)+1</f>
        <v>73</v>
      </c>
      <c r="CJ40" s="164" t="str">
        <f t="shared" si="3"/>
        <v>N/A</v>
      </c>
      <c r="CK40" s="211" t="s">
        <v>15</v>
      </c>
    </row>
    <row r="41" spans="1:89" x14ac:dyDescent="0.2">
      <c r="A41" s="53">
        <f>IF(AND(COUNTIF(D$12:D41,D41)&gt;1,D41&lt;&gt;"[Project Name]"),1,0)</f>
        <v>0</v>
      </c>
      <c r="C41" s="174">
        <f t="shared" si="4"/>
        <v>30</v>
      </c>
      <c r="D41" s="175" t="s">
        <v>617</v>
      </c>
      <c r="E41" s="175" t="b">
        <v>0</v>
      </c>
      <c r="F41" s="191" t="s">
        <v>23</v>
      </c>
      <c r="G41" s="191" t="s">
        <v>34</v>
      </c>
      <c r="H41" s="191" t="s">
        <v>46</v>
      </c>
      <c r="I41" s="191" t="s">
        <v>15</v>
      </c>
      <c r="J41" s="191" t="s">
        <v>15</v>
      </c>
      <c r="K41" s="191" t="s">
        <v>362</v>
      </c>
      <c r="L41" s="191" t="s">
        <v>379</v>
      </c>
      <c r="M41" s="191" t="s">
        <v>15</v>
      </c>
      <c r="N41" s="191" t="s">
        <v>201</v>
      </c>
      <c r="O41" s="183">
        <v>0</v>
      </c>
      <c r="P41" s="191" t="s">
        <v>550</v>
      </c>
      <c r="Q41" s="192" t="s">
        <v>133</v>
      </c>
      <c r="R41" s="241">
        <v>35</v>
      </c>
      <c r="S41" s="183">
        <v>0</v>
      </c>
      <c r="T41" s="188">
        <f t="shared" si="5"/>
        <v>1</v>
      </c>
      <c r="U41" s="165"/>
      <c r="V41" s="221">
        <v>0</v>
      </c>
      <c r="W41" s="221">
        <v>0</v>
      </c>
      <c r="X41" s="221">
        <v>0</v>
      </c>
      <c r="Y41" s="221">
        <v>0</v>
      </c>
      <c r="Z41" s="221">
        <v>0</v>
      </c>
      <c r="AA41" s="161">
        <f t="shared" si="6"/>
        <v>0</v>
      </c>
      <c r="AB41" s="165"/>
      <c r="AC41" s="182">
        <v>0</v>
      </c>
      <c r="AD41" s="182">
        <v>0</v>
      </c>
      <c r="AE41" s="182">
        <v>0</v>
      </c>
      <c r="AF41" s="182">
        <v>0</v>
      </c>
      <c r="AG41" s="182">
        <v>0</v>
      </c>
      <c r="AH41" s="165"/>
      <c r="AI41" s="183">
        <v>1</v>
      </c>
      <c r="AJ41" s="183">
        <v>0</v>
      </c>
      <c r="AK41" s="183">
        <v>0</v>
      </c>
      <c r="AL41" s="183">
        <v>0</v>
      </c>
      <c r="AM41" s="183">
        <v>0</v>
      </c>
      <c r="AN41" s="183">
        <v>0</v>
      </c>
      <c r="AO41" s="183">
        <v>0</v>
      </c>
      <c r="AP41" s="183">
        <v>0</v>
      </c>
      <c r="AQ41" s="183">
        <v>0</v>
      </c>
      <c r="AR41" s="183">
        <v>0</v>
      </c>
      <c r="AS41" s="183">
        <v>0</v>
      </c>
      <c r="AT41" s="183">
        <v>0</v>
      </c>
      <c r="AU41" s="183">
        <v>0</v>
      </c>
      <c r="AV41" s="183">
        <v>0</v>
      </c>
      <c r="AW41" s="183">
        <v>0</v>
      </c>
      <c r="AX41" s="183">
        <v>0</v>
      </c>
      <c r="AY41" s="183">
        <v>0</v>
      </c>
      <c r="AZ41" s="183">
        <v>0</v>
      </c>
      <c r="BA41" s="183">
        <v>0</v>
      </c>
      <c r="BB41" s="183">
        <v>0</v>
      </c>
      <c r="BC41" s="174"/>
      <c r="BD41" s="162">
        <f t="shared" si="7"/>
        <v>1</v>
      </c>
      <c r="BE41" s="165"/>
      <c r="BF41" s="206">
        <f t="shared" si="8"/>
        <v>1</v>
      </c>
      <c r="BG41" s="203">
        <v>0</v>
      </c>
      <c r="BH41" s="203">
        <v>0.4</v>
      </c>
      <c r="BI41" s="183">
        <v>0.6</v>
      </c>
      <c r="BJ41" s="183">
        <v>0</v>
      </c>
      <c r="BK41" s="183">
        <v>0</v>
      </c>
      <c r="BL41" s="160">
        <f t="shared" si="9"/>
        <v>0</v>
      </c>
      <c r="BM41" s="174"/>
      <c r="BN41" s="206">
        <f t="shared" si="10"/>
        <v>0</v>
      </c>
      <c r="BO41" s="203">
        <v>0</v>
      </c>
      <c r="BP41" s="183">
        <v>0</v>
      </c>
      <c r="BQ41" s="183">
        <v>0</v>
      </c>
      <c r="BR41" s="183">
        <v>0</v>
      </c>
      <c r="BS41" s="160">
        <f t="shared" si="1"/>
        <v>1</v>
      </c>
      <c r="BT41" s="165"/>
      <c r="BU41" s="206">
        <f t="shared" si="11"/>
        <v>0</v>
      </c>
      <c r="BV41" s="203">
        <v>0</v>
      </c>
      <c r="BW41" s="203">
        <v>0</v>
      </c>
      <c r="BX41" s="203">
        <v>0</v>
      </c>
      <c r="BY41" s="203">
        <v>0</v>
      </c>
      <c r="BZ41" s="203">
        <v>0</v>
      </c>
      <c r="CA41" s="203">
        <v>0</v>
      </c>
      <c r="CB41" s="203">
        <v>0</v>
      </c>
      <c r="CC41" s="160">
        <f t="shared" si="12"/>
        <v>1</v>
      </c>
      <c r="CD41" s="165"/>
      <c r="CE41" s="209">
        <v>0</v>
      </c>
      <c r="CF41" s="165"/>
      <c r="CG41" s="211">
        <f t="shared" si="13"/>
        <v>1</v>
      </c>
      <c r="CH41" s="211">
        <f t="shared" si="2"/>
        <v>2</v>
      </c>
      <c r="CI41" s="211">
        <f>SUM(CH$12:CH41)+1</f>
        <v>75</v>
      </c>
      <c r="CJ41" s="164" t="str">
        <f t="shared" si="3"/>
        <v>N/A</v>
      </c>
      <c r="CK41" s="211" t="s">
        <v>15</v>
      </c>
    </row>
    <row r="42" spans="1:89" x14ac:dyDescent="0.2">
      <c r="A42" s="53">
        <f>IF(AND(COUNTIF(D$12:D42,D42)&gt;1,D42&lt;&gt;"[Project Name]"),1,0)</f>
        <v>0</v>
      </c>
      <c r="C42" s="174">
        <f t="shared" si="4"/>
        <v>31</v>
      </c>
      <c r="D42" s="175" t="s">
        <v>618</v>
      </c>
      <c r="E42" s="175" t="b">
        <v>1</v>
      </c>
      <c r="F42" s="191" t="s">
        <v>23</v>
      </c>
      <c r="G42" s="191" t="s">
        <v>34</v>
      </c>
      <c r="H42" s="191" t="s">
        <v>46</v>
      </c>
      <c r="I42" s="191" t="s">
        <v>15</v>
      </c>
      <c r="J42" s="191" t="s">
        <v>15</v>
      </c>
      <c r="K42" s="191" t="s">
        <v>362</v>
      </c>
      <c r="L42" s="191" t="s">
        <v>379</v>
      </c>
      <c r="M42" s="191" t="s">
        <v>15</v>
      </c>
      <c r="N42" s="191" t="s">
        <v>201</v>
      </c>
      <c r="O42" s="183">
        <v>0</v>
      </c>
      <c r="P42" s="191" t="s">
        <v>550</v>
      </c>
      <c r="Q42" s="192" t="s">
        <v>133</v>
      </c>
      <c r="R42" s="241">
        <v>35</v>
      </c>
      <c r="S42" s="183">
        <v>0.12376074611064487</v>
      </c>
      <c r="T42" s="188">
        <f t="shared" si="5"/>
        <v>0.87623925388935509</v>
      </c>
      <c r="U42" s="165"/>
      <c r="V42" s="221">
        <v>3.105693851910885</v>
      </c>
      <c r="W42" s="221">
        <v>0</v>
      </c>
      <c r="X42" s="221">
        <v>0</v>
      </c>
      <c r="Y42" s="221">
        <v>0</v>
      </c>
      <c r="Z42" s="221">
        <v>0</v>
      </c>
      <c r="AA42" s="161">
        <f t="shared" si="6"/>
        <v>3.105693851910885</v>
      </c>
      <c r="AB42" s="165"/>
      <c r="AC42" s="182">
        <v>1</v>
      </c>
      <c r="AD42" s="182">
        <v>0</v>
      </c>
      <c r="AE42" s="182">
        <v>0</v>
      </c>
      <c r="AF42" s="182">
        <v>0</v>
      </c>
      <c r="AG42" s="182">
        <v>0</v>
      </c>
      <c r="AH42" s="165"/>
      <c r="AI42" s="183">
        <v>0.99999999999999989</v>
      </c>
      <c r="AJ42" s="183">
        <v>0</v>
      </c>
      <c r="AK42" s="183">
        <v>0</v>
      </c>
      <c r="AL42" s="183">
        <v>0</v>
      </c>
      <c r="AM42" s="183">
        <v>0</v>
      </c>
      <c r="AN42" s="183">
        <v>0</v>
      </c>
      <c r="AO42" s="183">
        <v>0</v>
      </c>
      <c r="AP42" s="183">
        <v>0</v>
      </c>
      <c r="AQ42" s="183">
        <v>0</v>
      </c>
      <c r="AR42" s="183">
        <v>0</v>
      </c>
      <c r="AS42" s="183">
        <v>0</v>
      </c>
      <c r="AT42" s="183">
        <v>0</v>
      </c>
      <c r="AU42" s="183">
        <v>0</v>
      </c>
      <c r="AV42" s="183">
        <v>0</v>
      </c>
      <c r="AW42" s="183">
        <v>0</v>
      </c>
      <c r="AX42" s="183">
        <v>0</v>
      </c>
      <c r="AY42" s="183">
        <v>0</v>
      </c>
      <c r="AZ42" s="183">
        <v>0</v>
      </c>
      <c r="BA42" s="183">
        <v>0</v>
      </c>
      <c r="BB42" s="183">
        <v>0</v>
      </c>
      <c r="BC42" s="174"/>
      <c r="BD42" s="162">
        <f t="shared" si="7"/>
        <v>0.99999999999999989</v>
      </c>
      <c r="BE42" s="165"/>
      <c r="BF42" s="206">
        <f t="shared" si="8"/>
        <v>0.99999999999999989</v>
      </c>
      <c r="BG42" s="203">
        <v>0</v>
      </c>
      <c r="BH42" s="203">
        <v>9.2501438442843656E-2</v>
      </c>
      <c r="BI42" s="183">
        <v>0.75218576952593452</v>
      </c>
      <c r="BJ42" s="183">
        <v>0.15531279203122184</v>
      </c>
      <c r="BK42" s="183">
        <v>0</v>
      </c>
      <c r="BL42" s="160">
        <f t="shared" si="9"/>
        <v>0</v>
      </c>
      <c r="BM42" s="174"/>
      <c r="BN42" s="206">
        <f t="shared" si="10"/>
        <v>0</v>
      </c>
      <c r="BO42" s="203">
        <v>0</v>
      </c>
      <c r="BP42" s="183">
        <v>0</v>
      </c>
      <c r="BQ42" s="183">
        <v>0</v>
      </c>
      <c r="BR42" s="183">
        <v>0</v>
      </c>
      <c r="BS42" s="160">
        <f t="shared" si="1"/>
        <v>1</v>
      </c>
      <c r="BT42" s="165"/>
      <c r="BU42" s="206">
        <f t="shared" si="11"/>
        <v>0</v>
      </c>
      <c r="BV42" s="203">
        <v>0</v>
      </c>
      <c r="BW42" s="203">
        <v>0</v>
      </c>
      <c r="BX42" s="203">
        <v>0</v>
      </c>
      <c r="BY42" s="203">
        <v>0</v>
      </c>
      <c r="BZ42" s="203">
        <v>0</v>
      </c>
      <c r="CA42" s="203">
        <v>0</v>
      </c>
      <c r="CB42" s="203">
        <v>0</v>
      </c>
      <c r="CC42" s="160">
        <f t="shared" si="12"/>
        <v>1</v>
      </c>
      <c r="CD42" s="165"/>
      <c r="CE42" s="209">
        <v>0</v>
      </c>
      <c r="CF42" s="165"/>
      <c r="CG42" s="211">
        <f t="shared" si="13"/>
        <v>1</v>
      </c>
      <c r="CH42" s="211">
        <f t="shared" si="2"/>
        <v>2</v>
      </c>
      <c r="CI42" s="211">
        <f>SUM(CH$12:CH42)+1</f>
        <v>77</v>
      </c>
      <c r="CJ42" s="164" t="str">
        <f t="shared" si="3"/>
        <v>N/A</v>
      </c>
      <c r="CK42" s="211" t="s">
        <v>15</v>
      </c>
    </row>
    <row r="43" spans="1:89" x14ac:dyDescent="0.2">
      <c r="A43" s="53">
        <f>IF(AND(COUNTIF(D$12:D43,D43)&gt;1,D43&lt;&gt;"[Project Name]"),1,0)</f>
        <v>0</v>
      </c>
      <c r="C43" s="174">
        <f t="shared" si="4"/>
        <v>32</v>
      </c>
      <c r="D43" s="175" t="s">
        <v>619</v>
      </c>
      <c r="E43" s="175" t="b">
        <v>0</v>
      </c>
      <c r="F43" s="191" t="s">
        <v>23</v>
      </c>
      <c r="G43" s="191" t="s">
        <v>34</v>
      </c>
      <c r="H43" s="191" t="s">
        <v>46</v>
      </c>
      <c r="I43" s="191" t="s">
        <v>15</v>
      </c>
      <c r="J43" s="191" t="s">
        <v>15</v>
      </c>
      <c r="K43" s="191" t="s">
        <v>362</v>
      </c>
      <c r="L43" s="191" t="s">
        <v>379</v>
      </c>
      <c r="M43" s="191" t="s">
        <v>15</v>
      </c>
      <c r="N43" s="191" t="s">
        <v>201</v>
      </c>
      <c r="O43" s="183">
        <v>0</v>
      </c>
      <c r="P43" s="191" t="s">
        <v>550</v>
      </c>
      <c r="Q43" s="192" t="s">
        <v>133</v>
      </c>
      <c r="R43" s="241">
        <v>35</v>
      </c>
      <c r="S43" s="183">
        <v>0</v>
      </c>
      <c r="T43" s="188">
        <f t="shared" si="5"/>
        <v>1</v>
      </c>
      <c r="U43" s="165"/>
      <c r="V43" s="221">
        <v>0</v>
      </c>
      <c r="W43" s="221">
        <v>0</v>
      </c>
      <c r="X43" s="221">
        <v>0</v>
      </c>
      <c r="Y43" s="221">
        <v>0</v>
      </c>
      <c r="Z43" s="221">
        <v>0</v>
      </c>
      <c r="AA43" s="161">
        <f t="shared" si="6"/>
        <v>0</v>
      </c>
      <c r="AB43" s="165"/>
      <c r="AC43" s="182">
        <v>0</v>
      </c>
      <c r="AD43" s="182">
        <v>0</v>
      </c>
      <c r="AE43" s="182">
        <v>0</v>
      </c>
      <c r="AF43" s="182">
        <v>0</v>
      </c>
      <c r="AG43" s="182">
        <v>0</v>
      </c>
      <c r="AH43" s="165"/>
      <c r="AI43" s="183">
        <v>1</v>
      </c>
      <c r="AJ43" s="183">
        <v>0</v>
      </c>
      <c r="AK43" s="183">
        <v>0</v>
      </c>
      <c r="AL43" s="183">
        <v>0</v>
      </c>
      <c r="AM43" s="183">
        <v>0</v>
      </c>
      <c r="AN43" s="183">
        <v>0</v>
      </c>
      <c r="AO43" s="183">
        <v>0</v>
      </c>
      <c r="AP43" s="183">
        <v>0</v>
      </c>
      <c r="AQ43" s="183">
        <v>0</v>
      </c>
      <c r="AR43" s="183">
        <v>0</v>
      </c>
      <c r="AS43" s="183">
        <v>0</v>
      </c>
      <c r="AT43" s="183">
        <v>0</v>
      </c>
      <c r="AU43" s="183">
        <v>0</v>
      </c>
      <c r="AV43" s="183">
        <v>0</v>
      </c>
      <c r="AW43" s="183">
        <v>0</v>
      </c>
      <c r="AX43" s="183">
        <v>0</v>
      </c>
      <c r="AY43" s="183">
        <v>0</v>
      </c>
      <c r="AZ43" s="183">
        <v>0</v>
      </c>
      <c r="BA43" s="183">
        <v>0</v>
      </c>
      <c r="BB43" s="183">
        <v>0</v>
      </c>
      <c r="BC43" s="174"/>
      <c r="BD43" s="162">
        <f t="shared" si="7"/>
        <v>1</v>
      </c>
      <c r="BE43" s="165"/>
      <c r="BF43" s="206">
        <f t="shared" si="8"/>
        <v>1</v>
      </c>
      <c r="BG43" s="203">
        <v>0</v>
      </c>
      <c r="BH43" s="203">
        <v>0</v>
      </c>
      <c r="BI43" s="183">
        <v>1</v>
      </c>
      <c r="BJ43" s="183">
        <v>0</v>
      </c>
      <c r="BK43" s="183">
        <v>0</v>
      </c>
      <c r="BL43" s="160">
        <f t="shared" si="9"/>
        <v>0</v>
      </c>
      <c r="BM43" s="174"/>
      <c r="BN43" s="206">
        <f t="shared" si="10"/>
        <v>0</v>
      </c>
      <c r="BO43" s="203">
        <v>0</v>
      </c>
      <c r="BP43" s="183">
        <v>0</v>
      </c>
      <c r="BQ43" s="183">
        <v>0</v>
      </c>
      <c r="BR43" s="183">
        <v>0</v>
      </c>
      <c r="BS43" s="160">
        <f t="shared" si="1"/>
        <v>1</v>
      </c>
      <c r="BT43" s="165"/>
      <c r="BU43" s="206">
        <f t="shared" si="11"/>
        <v>0</v>
      </c>
      <c r="BV43" s="203">
        <v>0</v>
      </c>
      <c r="BW43" s="203">
        <v>0</v>
      </c>
      <c r="BX43" s="203">
        <v>0</v>
      </c>
      <c r="BY43" s="203">
        <v>0</v>
      </c>
      <c r="BZ43" s="203">
        <v>0</v>
      </c>
      <c r="CA43" s="203">
        <v>0</v>
      </c>
      <c r="CB43" s="203">
        <v>0</v>
      </c>
      <c r="CC43" s="160">
        <f t="shared" si="12"/>
        <v>1</v>
      </c>
      <c r="CD43" s="165"/>
      <c r="CE43" s="209">
        <v>0</v>
      </c>
      <c r="CF43" s="165"/>
      <c r="CG43" s="211">
        <f t="shared" si="13"/>
        <v>1</v>
      </c>
      <c r="CH43" s="211">
        <f t="shared" si="2"/>
        <v>2</v>
      </c>
      <c r="CI43" s="211">
        <f>SUM(CH$12:CH43)+1</f>
        <v>79</v>
      </c>
      <c r="CJ43" s="164" t="str">
        <f t="shared" si="3"/>
        <v>N/A</v>
      </c>
      <c r="CK43" s="211" t="s">
        <v>15</v>
      </c>
    </row>
    <row r="44" spans="1:89" x14ac:dyDescent="0.2">
      <c r="A44" s="53">
        <f>IF(AND(COUNTIF(D$12:D44,D44)&gt;1,D44&lt;&gt;"[Project Name]"),1,0)</f>
        <v>0</v>
      </c>
      <c r="C44" s="174">
        <f t="shared" si="4"/>
        <v>33</v>
      </c>
      <c r="D44" s="175" t="s">
        <v>620</v>
      </c>
      <c r="E44" s="175" t="b">
        <v>1</v>
      </c>
      <c r="F44" s="191" t="s">
        <v>23</v>
      </c>
      <c r="G44" s="191" t="s">
        <v>34</v>
      </c>
      <c r="H44" s="191" t="s">
        <v>46</v>
      </c>
      <c r="I44" s="191" t="s">
        <v>15</v>
      </c>
      <c r="J44" s="191" t="s">
        <v>15</v>
      </c>
      <c r="K44" s="191" t="s">
        <v>362</v>
      </c>
      <c r="L44" s="191" t="s">
        <v>379</v>
      </c>
      <c r="M44" s="191" t="s">
        <v>15</v>
      </c>
      <c r="N44" s="191" t="s">
        <v>201</v>
      </c>
      <c r="O44" s="183">
        <v>0</v>
      </c>
      <c r="P44" s="191" t="s">
        <v>550</v>
      </c>
      <c r="Q44" s="192" t="s">
        <v>133</v>
      </c>
      <c r="R44" s="241">
        <v>35</v>
      </c>
      <c r="S44" s="183">
        <v>0.12470221525176618</v>
      </c>
      <c r="T44" s="188">
        <f t="shared" si="5"/>
        <v>0.87529778474823383</v>
      </c>
      <c r="U44" s="165"/>
      <c r="V44" s="221">
        <v>0</v>
      </c>
      <c r="W44" s="221">
        <v>6.9525865810092208E-2</v>
      </c>
      <c r="X44" s="221">
        <v>3.6643184359591623</v>
      </c>
      <c r="Y44" s="221">
        <v>0.18090034823074586</v>
      </c>
      <c r="Z44" s="221">
        <v>0</v>
      </c>
      <c r="AA44" s="161">
        <f t="shared" si="6"/>
        <v>3.9147446500000003</v>
      </c>
      <c r="AB44" s="165"/>
      <c r="AC44" s="182">
        <v>0</v>
      </c>
      <c r="AD44" s="182">
        <v>0</v>
      </c>
      <c r="AE44" s="182">
        <v>0</v>
      </c>
      <c r="AF44" s="182">
        <v>1</v>
      </c>
      <c r="AG44" s="182">
        <v>0</v>
      </c>
      <c r="AH44" s="165"/>
      <c r="AI44" s="183">
        <v>1.0000000000000004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  <c r="AO44" s="183">
        <v>0</v>
      </c>
      <c r="AP44" s="183">
        <v>0</v>
      </c>
      <c r="AQ44" s="183">
        <v>0</v>
      </c>
      <c r="AR44" s="183">
        <v>0</v>
      </c>
      <c r="AS44" s="183">
        <v>0</v>
      </c>
      <c r="AT44" s="183">
        <v>0</v>
      </c>
      <c r="AU44" s="183">
        <v>0</v>
      </c>
      <c r="AV44" s="183">
        <v>0</v>
      </c>
      <c r="AW44" s="183">
        <v>0</v>
      </c>
      <c r="AX44" s="183">
        <v>0</v>
      </c>
      <c r="AY44" s="183">
        <v>0</v>
      </c>
      <c r="AZ44" s="183">
        <v>0</v>
      </c>
      <c r="BA44" s="183">
        <v>0</v>
      </c>
      <c r="BB44" s="183">
        <v>0</v>
      </c>
      <c r="BC44" s="174"/>
      <c r="BD44" s="162">
        <f t="shared" si="7"/>
        <v>1.0000000000000004</v>
      </c>
      <c r="BE44" s="165"/>
      <c r="BF44" s="206">
        <f t="shared" si="8"/>
        <v>1.0000000000000004</v>
      </c>
      <c r="BG44" s="203">
        <v>0</v>
      </c>
      <c r="BH44" s="203">
        <v>0.27327077921695458</v>
      </c>
      <c r="BI44" s="183">
        <v>0.57525519369982259</v>
      </c>
      <c r="BJ44" s="183">
        <v>0.1514740270832228</v>
      </c>
      <c r="BK44" s="183">
        <v>0</v>
      </c>
      <c r="BL44" s="160">
        <f t="shared" si="9"/>
        <v>0</v>
      </c>
      <c r="BM44" s="174"/>
      <c r="BN44" s="206">
        <f t="shared" si="10"/>
        <v>0</v>
      </c>
      <c r="BO44" s="203">
        <v>0</v>
      </c>
      <c r="BP44" s="183">
        <v>0</v>
      </c>
      <c r="BQ44" s="183">
        <v>0</v>
      </c>
      <c r="BR44" s="183">
        <v>0</v>
      </c>
      <c r="BS44" s="160">
        <f t="shared" si="1"/>
        <v>1</v>
      </c>
      <c r="BT44" s="165"/>
      <c r="BU44" s="206">
        <f t="shared" si="11"/>
        <v>0</v>
      </c>
      <c r="BV44" s="203">
        <v>0</v>
      </c>
      <c r="BW44" s="203">
        <v>0</v>
      </c>
      <c r="BX44" s="203">
        <v>0</v>
      </c>
      <c r="BY44" s="203">
        <v>0</v>
      </c>
      <c r="BZ44" s="203">
        <v>0</v>
      </c>
      <c r="CA44" s="203">
        <v>0</v>
      </c>
      <c r="CB44" s="203">
        <v>0</v>
      </c>
      <c r="CC44" s="160">
        <f t="shared" si="12"/>
        <v>1</v>
      </c>
      <c r="CD44" s="165"/>
      <c r="CE44" s="209">
        <v>0</v>
      </c>
      <c r="CF44" s="165"/>
      <c r="CG44" s="211">
        <f t="shared" si="13"/>
        <v>1</v>
      </c>
      <c r="CH44" s="211">
        <f t="shared" si="2"/>
        <v>2</v>
      </c>
      <c r="CI44" s="211">
        <f>SUM(CH$12:CH44)+1</f>
        <v>81</v>
      </c>
      <c r="CJ44" s="164" t="str">
        <f t="shared" si="3"/>
        <v>N/A</v>
      </c>
      <c r="CK44" s="211" t="s">
        <v>15</v>
      </c>
    </row>
    <row r="45" spans="1:89" x14ac:dyDescent="0.2">
      <c r="A45" s="53">
        <f>IF(AND(COUNTIF(D$12:D45,D45)&gt;1,D45&lt;&gt;"[Project Name]"),1,0)</f>
        <v>0</v>
      </c>
      <c r="C45" s="174">
        <f t="shared" si="4"/>
        <v>34</v>
      </c>
      <c r="D45" s="175" t="s">
        <v>621</v>
      </c>
      <c r="E45" s="175" t="b">
        <v>1</v>
      </c>
      <c r="F45" s="191" t="s">
        <v>23</v>
      </c>
      <c r="G45" s="191" t="s">
        <v>34</v>
      </c>
      <c r="H45" s="191" t="s">
        <v>46</v>
      </c>
      <c r="I45" s="191" t="s">
        <v>15</v>
      </c>
      <c r="J45" s="191" t="s">
        <v>15</v>
      </c>
      <c r="K45" s="191" t="s">
        <v>363</v>
      </c>
      <c r="L45" s="191" t="s">
        <v>379</v>
      </c>
      <c r="M45" s="191" t="s">
        <v>15</v>
      </c>
      <c r="N45" s="191" t="s">
        <v>201</v>
      </c>
      <c r="O45" s="183">
        <v>0</v>
      </c>
      <c r="P45" s="191" t="s">
        <v>550</v>
      </c>
      <c r="Q45" s="192" t="s">
        <v>133</v>
      </c>
      <c r="R45" s="241">
        <v>35</v>
      </c>
      <c r="S45" s="183">
        <v>0.13035714114992625</v>
      </c>
      <c r="T45" s="188">
        <f t="shared" si="5"/>
        <v>0.86964285885007375</v>
      </c>
      <c r="U45" s="165"/>
      <c r="V45" s="221">
        <v>0</v>
      </c>
      <c r="W45" s="221">
        <v>0.12941860795479382</v>
      </c>
      <c r="X45" s="221">
        <v>0.29652115724420403</v>
      </c>
      <c r="Y45" s="221">
        <v>3.6285703079879723</v>
      </c>
      <c r="Z45" s="221">
        <v>13.120480266813029</v>
      </c>
      <c r="AA45" s="161">
        <f t="shared" si="6"/>
        <v>17.174990340000001</v>
      </c>
      <c r="AB45" s="165"/>
      <c r="AC45" s="182">
        <v>0</v>
      </c>
      <c r="AD45" s="182">
        <v>0</v>
      </c>
      <c r="AE45" s="182">
        <v>0</v>
      </c>
      <c r="AF45" s="182">
        <v>0</v>
      </c>
      <c r="AG45" s="182">
        <v>1</v>
      </c>
      <c r="AH45" s="165"/>
      <c r="AI45" s="183">
        <v>1.0000000000000004</v>
      </c>
      <c r="AJ45" s="183">
        <v>0</v>
      </c>
      <c r="AK45" s="183">
        <v>0</v>
      </c>
      <c r="AL45" s="183">
        <v>0</v>
      </c>
      <c r="AM45" s="183">
        <v>0</v>
      </c>
      <c r="AN45" s="183">
        <v>0</v>
      </c>
      <c r="AO45" s="183">
        <v>0</v>
      </c>
      <c r="AP45" s="183">
        <v>0</v>
      </c>
      <c r="AQ45" s="183">
        <v>0</v>
      </c>
      <c r="AR45" s="183">
        <v>0</v>
      </c>
      <c r="AS45" s="183">
        <v>0</v>
      </c>
      <c r="AT45" s="183">
        <v>0</v>
      </c>
      <c r="AU45" s="183">
        <v>0</v>
      </c>
      <c r="AV45" s="183">
        <v>0</v>
      </c>
      <c r="AW45" s="183">
        <v>0</v>
      </c>
      <c r="AX45" s="183">
        <v>0</v>
      </c>
      <c r="AY45" s="183">
        <v>0</v>
      </c>
      <c r="AZ45" s="183">
        <v>0</v>
      </c>
      <c r="BA45" s="183">
        <v>0</v>
      </c>
      <c r="BB45" s="183">
        <v>0</v>
      </c>
      <c r="BC45" s="174"/>
      <c r="BD45" s="162">
        <f t="shared" si="7"/>
        <v>1.0000000000000004</v>
      </c>
      <c r="BE45" s="165"/>
      <c r="BF45" s="206">
        <f t="shared" si="8"/>
        <v>1.0000000000000004</v>
      </c>
      <c r="BG45" s="203">
        <v>0</v>
      </c>
      <c r="BH45" s="203">
        <v>0.1261848687906727</v>
      </c>
      <c r="BI45" s="183">
        <v>0.73867455032272045</v>
      </c>
      <c r="BJ45" s="183">
        <v>0.13514058088660685</v>
      </c>
      <c r="BK45" s="183">
        <v>0</v>
      </c>
      <c r="BL45" s="160">
        <f t="shared" si="9"/>
        <v>0</v>
      </c>
      <c r="BM45" s="174"/>
      <c r="BN45" s="206">
        <f t="shared" si="10"/>
        <v>0</v>
      </c>
      <c r="BO45" s="203">
        <v>0</v>
      </c>
      <c r="BP45" s="183">
        <v>0</v>
      </c>
      <c r="BQ45" s="183">
        <v>0</v>
      </c>
      <c r="BR45" s="183">
        <v>0</v>
      </c>
      <c r="BS45" s="160">
        <f t="shared" si="1"/>
        <v>1</v>
      </c>
      <c r="BT45" s="165"/>
      <c r="BU45" s="206">
        <f t="shared" si="11"/>
        <v>0</v>
      </c>
      <c r="BV45" s="203">
        <v>0</v>
      </c>
      <c r="BW45" s="203">
        <v>0</v>
      </c>
      <c r="BX45" s="203">
        <v>0</v>
      </c>
      <c r="BY45" s="203">
        <v>0</v>
      </c>
      <c r="BZ45" s="203">
        <v>0</v>
      </c>
      <c r="CA45" s="203">
        <v>0</v>
      </c>
      <c r="CB45" s="203">
        <v>0</v>
      </c>
      <c r="CC45" s="160">
        <f t="shared" si="12"/>
        <v>1</v>
      </c>
      <c r="CD45" s="165"/>
      <c r="CE45" s="209">
        <v>0</v>
      </c>
      <c r="CF45" s="165"/>
      <c r="CG45" s="211">
        <f t="shared" si="13"/>
        <v>1</v>
      </c>
      <c r="CH45" s="211">
        <f t="shared" si="2"/>
        <v>2</v>
      </c>
      <c r="CI45" s="211">
        <f>SUM(CH$12:CH45)+1</f>
        <v>83</v>
      </c>
      <c r="CJ45" s="164" t="str">
        <f t="shared" si="3"/>
        <v>N/A</v>
      </c>
      <c r="CK45" s="211" t="s">
        <v>15</v>
      </c>
    </row>
    <row r="46" spans="1:89" x14ac:dyDescent="0.2">
      <c r="A46" s="53">
        <f>IF(AND(COUNTIF(D$12:D46,D46)&gt;1,D46&lt;&gt;"[Project Name]"),1,0)</f>
        <v>0</v>
      </c>
      <c r="C46" s="174">
        <f t="shared" si="4"/>
        <v>35</v>
      </c>
      <c r="D46" s="175" t="s">
        <v>622</v>
      </c>
      <c r="E46" s="175" t="b">
        <v>1</v>
      </c>
      <c r="F46" s="191" t="s">
        <v>23</v>
      </c>
      <c r="G46" s="191" t="s">
        <v>34</v>
      </c>
      <c r="H46" s="191" t="s">
        <v>46</v>
      </c>
      <c r="I46" s="191" t="s">
        <v>15</v>
      </c>
      <c r="J46" s="191" t="s">
        <v>15</v>
      </c>
      <c r="K46" s="191" t="s">
        <v>363</v>
      </c>
      <c r="L46" s="191" t="s">
        <v>379</v>
      </c>
      <c r="M46" s="191" t="s">
        <v>15</v>
      </c>
      <c r="N46" s="191" t="s">
        <v>201</v>
      </c>
      <c r="O46" s="183">
        <v>0</v>
      </c>
      <c r="P46" s="191" t="s">
        <v>550</v>
      </c>
      <c r="Q46" s="192" t="s">
        <v>133</v>
      </c>
      <c r="R46" s="241">
        <v>35</v>
      </c>
      <c r="S46" s="183">
        <v>0.12429226416210619</v>
      </c>
      <c r="T46" s="188">
        <f t="shared" si="5"/>
        <v>0.87570773583789385</v>
      </c>
      <c r="U46" s="165"/>
      <c r="V46" s="221">
        <v>8.4055143291181092E-2</v>
      </c>
      <c r="W46" s="221">
        <v>0.49891100142642852</v>
      </c>
      <c r="X46" s="221">
        <v>7.0238339044718145</v>
      </c>
      <c r="Y46" s="221">
        <v>0</v>
      </c>
      <c r="Z46" s="221">
        <v>0</v>
      </c>
      <c r="AA46" s="161">
        <f t="shared" si="6"/>
        <v>7.6068000491894239</v>
      </c>
      <c r="AB46" s="165"/>
      <c r="AC46" s="182">
        <v>0</v>
      </c>
      <c r="AD46" s="182">
        <v>0</v>
      </c>
      <c r="AE46" s="182">
        <v>1</v>
      </c>
      <c r="AF46" s="182">
        <v>0</v>
      </c>
      <c r="AG46" s="182">
        <v>0</v>
      </c>
      <c r="AH46" s="165"/>
      <c r="AI46" s="183">
        <v>1</v>
      </c>
      <c r="AJ46" s="183">
        <v>0</v>
      </c>
      <c r="AK46" s="183">
        <v>0</v>
      </c>
      <c r="AL46" s="183">
        <v>0</v>
      </c>
      <c r="AM46" s="183">
        <v>0</v>
      </c>
      <c r="AN46" s="183">
        <v>0</v>
      </c>
      <c r="AO46" s="183">
        <v>0</v>
      </c>
      <c r="AP46" s="183">
        <v>0</v>
      </c>
      <c r="AQ46" s="183">
        <v>0</v>
      </c>
      <c r="AR46" s="183">
        <v>0</v>
      </c>
      <c r="AS46" s="183">
        <v>0</v>
      </c>
      <c r="AT46" s="183">
        <v>0</v>
      </c>
      <c r="AU46" s="183">
        <v>0</v>
      </c>
      <c r="AV46" s="183">
        <v>0</v>
      </c>
      <c r="AW46" s="183">
        <v>0</v>
      </c>
      <c r="AX46" s="183">
        <v>0</v>
      </c>
      <c r="AY46" s="183">
        <v>0</v>
      </c>
      <c r="AZ46" s="183">
        <v>0</v>
      </c>
      <c r="BA46" s="183">
        <v>0</v>
      </c>
      <c r="BB46" s="183">
        <v>0</v>
      </c>
      <c r="BC46" s="174"/>
      <c r="BD46" s="162">
        <f t="shared" si="7"/>
        <v>1</v>
      </c>
      <c r="BE46" s="165"/>
      <c r="BF46" s="206">
        <f t="shared" si="8"/>
        <v>1</v>
      </c>
      <c r="BG46" s="203">
        <v>0</v>
      </c>
      <c r="BH46" s="203">
        <v>2.0927634178160799E-2</v>
      </c>
      <c r="BI46" s="183">
        <v>0.91562569142901906</v>
      </c>
      <c r="BJ46" s="183">
        <v>6.3446674392820118E-2</v>
      </c>
      <c r="BK46" s="183">
        <v>0</v>
      </c>
      <c r="BL46" s="160">
        <f t="shared" si="9"/>
        <v>0</v>
      </c>
      <c r="BM46" s="174"/>
      <c r="BN46" s="206">
        <f t="shared" si="10"/>
        <v>0</v>
      </c>
      <c r="BO46" s="203">
        <v>0</v>
      </c>
      <c r="BP46" s="183">
        <v>0</v>
      </c>
      <c r="BQ46" s="183">
        <v>0</v>
      </c>
      <c r="BR46" s="183">
        <v>0</v>
      </c>
      <c r="BS46" s="160">
        <f t="shared" si="1"/>
        <v>1</v>
      </c>
      <c r="BT46" s="165"/>
      <c r="BU46" s="206">
        <f t="shared" si="11"/>
        <v>0</v>
      </c>
      <c r="BV46" s="203">
        <v>0</v>
      </c>
      <c r="BW46" s="203">
        <v>0</v>
      </c>
      <c r="BX46" s="203">
        <v>0</v>
      </c>
      <c r="BY46" s="203">
        <v>0</v>
      </c>
      <c r="BZ46" s="203">
        <v>0</v>
      </c>
      <c r="CA46" s="203">
        <v>0</v>
      </c>
      <c r="CB46" s="203">
        <v>0</v>
      </c>
      <c r="CC46" s="160">
        <f t="shared" si="12"/>
        <v>1</v>
      </c>
      <c r="CD46" s="165"/>
      <c r="CE46" s="209">
        <v>0</v>
      </c>
      <c r="CF46" s="165"/>
      <c r="CG46" s="211">
        <f t="shared" si="13"/>
        <v>1</v>
      </c>
      <c r="CH46" s="211">
        <f t="shared" si="2"/>
        <v>2</v>
      </c>
      <c r="CI46" s="211">
        <f>SUM(CH$12:CH46)+1</f>
        <v>85</v>
      </c>
      <c r="CJ46" s="164" t="str">
        <f t="shared" si="3"/>
        <v>N/A</v>
      </c>
      <c r="CK46" s="211" t="s">
        <v>15</v>
      </c>
    </row>
    <row r="47" spans="1:89" x14ac:dyDescent="0.2">
      <c r="A47" s="53">
        <f>IF(AND(COUNTIF(D$12:D47,D47)&gt;1,D47&lt;&gt;"[Project Name]"),1,0)</f>
        <v>0</v>
      </c>
      <c r="C47" s="174">
        <f t="shared" si="4"/>
        <v>36</v>
      </c>
      <c r="D47" s="175" t="s">
        <v>623</v>
      </c>
      <c r="E47" s="175" t="b">
        <v>1</v>
      </c>
      <c r="F47" s="191" t="s">
        <v>23</v>
      </c>
      <c r="G47" s="191" t="s">
        <v>34</v>
      </c>
      <c r="H47" s="191" t="s">
        <v>46</v>
      </c>
      <c r="I47" s="191" t="s">
        <v>15</v>
      </c>
      <c r="J47" s="191" t="s">
        <v>15</v>
      </c>
      <c r="K47" s="191" t="s">
        <v>363</v>
      </c>
      <c r="L47" s="191" t="s">
        <v>379</v>
      </c>
      <c r="M47" s="191" t="s">
        <v>15</v>
      </c>
      <c r="N47" s="191" t="s">
        <v>201</v>
      </c>
      <c r="O47" s="183">
        <v>0</v>
      </c>
      <c r="P47" s="191" t="s">
        <v>550</v>
      </c>
      <c r="Q47" s="192" t="s">
        <v>133</v>
      </c>
      <c r="R47" s="241">
        <v>35</v>
      </c>
      <c r="S47" s="183">
        <v>0.12276926605634259</v>
      </c>
      <c r="T47" s="188">
        <f t="shared" si="5"/>
        <v>0.87723073394365736</v>
      </c>
      <c r="U47" s="165"/>
      <c r="V47" s="221">
        <v>0</v>
      </c>
      <c r="W47" s="221">
        <v>0</v>
      </c>
      <c r="X47" s="221">
        <v>0</v>
      </c>
      <c r="Y47" s="221">
        <v>0</v>
      </c>
      <c r="Z47" s="221">
        <v>7.5003235022846101E-2</v>
      </c>
      <c r="AA47" s="161">
        <f t="shared" si="6"/>
        <v>7.5003235022846101E-2</v>
      </c>
      <c r="AB47" s="165"/>
      <c r="AC47" s="182">
        <v>0</v>
      </c>
      <c r="AD47" s="182">
        <v>0</v>
      </c>
      <c r="AE47" s="182">
        <v>0</v>
      </c>
      <c r="AF47" s="182">
        <v>0</v>
      </c>
      <c r="AG47" s="182">
        <v>0</v>
      </c>
      <c r="AH47" s="165"/>
      <c r="AI47" s="183">
        <v>1</v>
      </c>
      <c r="AJ47" s="183">
        <v>0</v>
      </c>
      <c r="AK47" s="183">
        <v>0</v>
      </c>
      <c r="AL47" s="183">
        <v>0</v>
      </c>
      <c r="AM47" s="183">
        <v>0</v>
      </c>
      <c r="AN47" s="183">
        <v>0</v>
      </c>
      <c r="AO47" s="183">
        <v>0</v>
      </c>
      <c r="AP47" s="183">
        <v>0</v>
      </c>
      <c r="AQ47" s="183">
        <v>0</v>
      </c>
      <c r="AR47" s="183">
        <v>0</v>
      </c>
      <c r="AS47" s="183">
        <v>0</v>
      </c>
      <c r="AT47" s="183">
        <v>0</v>
      </c>
      <c r="AU47" s="183">
        <v>0</v>
      </c>
      <c r="AV47" s="183">
        <v>0</v>
      </c>
      <c r="AW47" s="183">
        <v>0</v>
      </c>
      <c r="AX47" s="183">
        <v>0</v>
      </c>
      <c r="AY47" s="183">
        <v>0</v>
      </c>
      <c r="AZ47" s="183">
        <v>0</v>
      </c>
      <c r="BA47" s="183">
        <v>0</v>
      </c>
      <c r="BB47" s="183">
        <v>0</v>
      </c>
      <c r="BC47" s="174"/>
      <c r="BD47" s="162">
        <f t="shared" si="7"/>
        <v>1</v>
      </c>
      <c r="BE47" s="165"/>
      <c r="BF47" s="206">
        <f t="shared" si="8"/>
        <v>1</v>
      </c>
      <c r="BG47" s="203">
        <v>0</v>
      </c>
      <c r="BH47" s="203">
        <v>4.2170365314319197E-2</v>
      </c>
      <c r="BI47" s="183">
        <v>0.77513721851166562</v>
      </c>
      <c r="BJ47" s="183">
        <v>0.18269241617401505</v>
      </c>
      <c r="BK47" s="183">
        <v>0</v>
      </c>
      <c r="BL47" s="160">
        <f t="shared" si="9"/>
        <v>0</v>
      </c>
      <c r="BM47" s="174"/>
      <c r="BN47" s="206">
        <f t="shared" si="10"/>
        <v>0</v>
      </c>
      <c r="BO47" s="203">
        <v>0</v>
      </c>
      <c r="BP47" s="183">
        <v>0</v>
      </c>
      <c r="BQ47" s="183">
        <v>0</v>
      </c>
      <c r="BR47" s="183">
        <v>0</v>
      </c>
      <c r="BS47" s="160">
        <f t="shared" si="1"/>
        <v>1</v>
      </c>
      <c r="BT47" s="165"/>
      <c r="BU47" s="206">
        <f t="shared" si="11"/>
        <v>0</v>
      </c>
      <c r="BV47" s="203">
        <v>0</v>
      </c>
      <c r="BW47" s="203">
        <v>0</v>
      </c>
      <c r="BX47" s="203">
        <v>0</v>
      </c>
      <c r="BY47" s="203">
        <v>0</v>
      </c>
      <c r="BZ47" s="203">
        <v>0</v>
      </c>
      <c r="CA47" s="203">
        <v>0</v>
      </c>
      <c r="CB47" s="203">
        <v>0</v>
      </c>
      <c r="CC47" s="160">
        <f t="shared" si="12"/>
        <v>1</v>
      </c>
      <c r="CD47" s="165"/>
      <c r="CE47" s="209">
        <v>0</v>
      </c>
      <c r="CF47" s="165"/>
      <c r="CG47" s="211">
        <f t="shared" si="13"/>
        <v>1</v>
      </c>
      <c r="CH47" s="211">
        <f t="shared" si="2"/>
        <v>2</v>
      </c>
      <c r="CI47" s="211">
        <f>SUM(CH$12:CH47)+1</f>
        <v>87</v>
      </c>
      <c r="CJ47" s="164" t="str">
        <f t="shared" si="3"/>
        <v>N/A</v>
      </c>
      <c r="CK47" s="211" t="s">
        <v>15</v>
      </c>
    </row>
    <row r="48" spans="1:89" x14ac:dyDescent="0.2">
      <c r="A48" s="53">
        <f>IF(AND(COUNTIF(D$12:D48,D48)&gt;1,D48&lt;&gt;"[Project Name]"),1,0)</f>
        <v>0</v>
      </c>
      <c r="C48" s="174">
        <f t="shared" si="4"/>
        <v>37</v>
      </c>
      <c r="D48" s="175" t="s">
        <v>624</v>
      </c>
      <c r="E48" s="175" t="b">
        <v>1</v>
      </c>
      <c r="F48" s="191" t="s">
        <v>23</v>
      </c>
      <c r="G48" s="191" t="s">
        <v>34</v>
      </c>
      <c r="H48" s="191" t="s">
        <v>46</v>
      </c>
      <c r="I48" s="191" t="s">
        <v>15</v>
      </c>
      <c r="J48" s="191" t="s">
        <v>15</v>
      </c>
      <c r="K48" s="191" t="s">
        <v>362</v>
      </c>
      <c r="L48" s="191" t="s">
        <v>379</v>
      </c>
      <c r="M48" s="191" t="s">
        <v>15</v>
      </c>
      <c r="N48" s="191" t="s">
        <v>201</v>
      </c>
      <c r="O48" s="183">
        <v>0</v>
      </c>
      <c r="P48" s="191" t="s">
        <v>550</v>
      </c>
      <c r="Q48" s="192" t="s">
        <v>133</v>
      </c>
      <c r="R48" s="241">
        <v>35</v>
      </c>
      <c r="S48" s="183">
        <v>0.24236248423848361</v>
      </c>
      <c r="T48" s="188">
        <f t="shared" si="5"/>
        <v>0.75763751576151639</v>
      </c>
      <c r="U48" s="165"/>
      <c r="V48" s="221">
        <v>3.3339562500589504E-2</v>
      </c>
      <c r="W48" s="221">
        <v>1.1648478174994106</v>
      </c>
      <c r="X48" s="221">
        <v>0</v>
      </c>
      <c r="Y48" s="221">
        <v>0</v>
      </c>
      <c r="Z48" s="221">
        <v>0</v>
      </c>
      <c r="AA48" s="161">
        <f t="shared" si="6"/>
        <v>1.19818738</v>
      </c>
      <c r="AB48" s="165"/>
      <c r="AC48" s="182">
        <v>0</v>
      </c>
      <c r="AD48" s="182">
        <v>1</v>
      </c>
      <c r="AE48" s="182">
        <v>0</v>
      </c>
      <c r="AF48" s="182">
        <v>0</v>
      </c>
      <c r="AG48" s="182">
        <v>0</v>
      </c>
      <c r="AH48" s="165"/>
      <c r="AI48" s="183">
        <v>1</v>
      </c>
      <c r="AJ48" s="183">
        <v>0</v>
      </c>
      <c r="AK48" s="183">
        <v>0</v>
      </c>
      <c r="AL48" s="183">
        <v>0</v>
      </c>
      <c r="AM48" s="183">
        <v>0</v>
      </c>
      <c r="AN48" s="183">
        <v>0</v>
      </c>
      <c r="AO48" s="183">
        <v>0</v>
      </c>
      <c r="AP48" s="183">
        <v>0</v>
      </c>
      <c r="AQ48" s="183">
        <v>0</v>
      </c>
      <c r="AR48" s="183">
        <v>0</v>
      </c>
      <c r="AS48" s="183">
        <v>0</v>
      </c>
      <c r="AT48" s="183">
        <v>0</v>
      </c>
      <c r="AU48" s="183">
        <v>0</v>
      </c>
      <c r="AV48" s="183">
        <v>0</v>
      </c>
      <c r="AW48" s="183">
        <v>0</v>
      </c>
      <c r="AX48" s="183">
        <v>0</v>
      </c>
      <c r="AY48" s="183">
        <v>0</v>
      </c>
      <c r="AZ48" s="183">
        <v>0</v>
      </c>
      <c r="BA48" s="183">
        <v>0</v>
      </c>
      <c r="BB48" s="183">
        <v>0</v>
      </c>
      <c r="BC48" s="174"/>
      <c r="BD48" s="162">
        <f t="shared" si="7"/>
        <v>1</v>
      </c>
      <c r="BE48" s="165"/>
      <c r="BF48" s="206">
        <f t="shared" si="8"/>
        <v>1</v>
      </c>
      <c r="BG48" s="203">
        <v>0</v>
      </c>
      <c r="BH48" s="203">
        <v>1.7405499248971192E-2</v>
      </c>
      <c r="BI48" s="183">
        <v>0.92278476137430865</v>
      </c>
      <c r="BJ48" s="183">
        <v>5.9809739376720177E-2</v>
      </c>
      <c r="BK48" s="183">
        <v>0</v>
      </c>
      <c r="BL48" s="160">
        <f t="shared" si="9"/>
        <v>0</v>
      </c>
      <c r="BM48" s="174"/>
      <c r="BN48" s="206">
        <f t="shared" si="10"/>
        <v>0</v>
      </c>
      <c r="BO48" s="203">
        <v>0</v>
      </c>
      <c r="BP48" s="183">
        <v>0</v>
      </c>
      <c r="BQ48" s="183">
        <v>0</v>
      </c>
      <c r="BR48" s="183">
        <v>0</v>
      </c>
      <c r="BS48" s="160">
        <f t="shared" si="1"/>
        <v>1</v>
      </c>
      <c r="BT48" s="165"/>
      <c r="BU48" s="206">
        <f t="shared" si="11"/>
        <v>0</v>
      </c>
      <c r="BV48" s="203">
        <v>0</v>
      </c>
      <c r="BW48" s="203">
        <v>0</v>
      </c>
      <c r="BX48" s="203">
        <v>0</v>
      </c>
      <c r="BY48" s="203">
        <v>0</v>
      </c>
      <c r="BZ48" s="203">
        <v>0</v>
      </c>
      <c r="CA48" s="203">
        <v>0</v>
      </c>
      <c r="CB48" s="203">
        <v>0</v>
      </c>
      <c r="CC48" s="160">
        <f t="shared" si="12"/>
        <v>1</v>
      </c>
      <c r="CD48" s="165"/>
      <c r="CE48" s="209">
        <v>0</v>
      </c>
      <c r="CF48" s="165"/>
      <c r="CG48" s="211">
        <f t="shared" si="13"/>
        <v>1</v>
      </c>
      <c r="CH48" s="211">
        <f t="shared" si="2"/>
        <v>2</v>
      </c>
      <c r="CI48" s="211">
        <f>SUM(CH$12:CH48)+1</f>
        <v>89</v>
      </c>
      <c r="CJ48" s="164" t="str">
        <f t="shared" si="3"/>
        <v>N/A</v>
      </c>
      <c r="CK48" s="211" t="s">
        <v>15</v>
      </c>
    </row>
    <row r="49" spans="1:89" x14ac:dyDescent="0.2">
      <c r="A49" s="53">
        <f>IF(AND(COUNTIF(D$12:D49,D49)&gt;1,D49&lt;&gt;"[Project Name]"),1,0)</f>
        <v>0</v>
      </c>
      <c r="C49" s="174">
        <f t="shared" si="4"/>
        <v>38</v>
      </c>
      <c r="D49" s="175" t="s">
        <v>625</v>
      </c>
      <c r="E49" s="175" t="b">
        <v>1</v>
      </c>
      <c r="F49" s="191" t="s">
        <v>23</v>
      </c>
      <c r="G49" s="191" t="s">
        <v>34</v>
      </c>
      <c r="H49" s="191" t="s">
        <v>46</v>
      </c>
      <c r="I49" s="191" t="s">
        <v>15</v>
      </c>
      <c r="J49" s="191" t="s">
        <v>15</v>
      </c>
      <c r="K49" s="191" t="s">
        <v>362</v>
      </c>
      <c r="L49" s="191" t="s">
        <v>379</v>
      </c>
      <c r="M49" s="191" t="s">
        <v>15</v>
      </c>
      <c r="N49" s="191" t="s">
        <v>201</v>
      </c>
      <c r="O49" s="183">
        <v>0</v>
      </c>
      <c r="P49" s="191" t="s">
        <v>550</v>
      </c>
      <c r="Q49" s="192" t="s">
        <v>133</v>
      </c>
      <c r="R49" s="241">
        <v>35</v>
      </c>
      <c r="S49" s="183">
        <v>0.23254358270106951</v>
      </c>
      <c r="T49" s="188">
        <f t="shared" si="5"/>
        <v>0.76745641729893044</v>
      </c>
      <c r="U49" s="165"/>
      <c r="V49" s="221">
        <v>5.2120066918587206E-2</v>
      </c>
      <c r="W49" s="221">
        <v>2.0440264030814128</v>
      </c>
      <c r="X49" s="221">
        <v>0</v>
      </c>
      <c r="Y49" s="221">
        <v>0</v>
      </c>
      <c r="Z49" s="221">
        <v>0</v>
      </c>
      <c r="AA49" s="161">
        <f t="shared" si="6"/>
        <v>2.0961464699999999</v>
      </c>
      <c r="AB49" s="165"/>
      <c r="AC49" s="182">
        <v>0</v>
      </c>
      <c r="AD49" s="182">
        <v>1</v>
      </c>
      <c r="AE49" s="182">
        <v>0</v>
      </c>
      <c r="AF49" s="182">
        <v>0</v>
      </c>
      <c r="AG49" s="182">
        <v>0</v>
      </c>
      <c r="AH49" s="165"/>
      <c r="AI49" s="183">
        <v>1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  <c r="AO49" s="183">
        <v>0</v>
      </c>
      <c r="AP49" s="183">
        <v>0</v>
      </c>
      <c r="AQ49" s="183">
        <v>0</v>
      </c>
      <c r="AR49" s="183">
        <v>0</v>
      </c>
      <c r="AS49" s="183">
        <v>0</v>
      </c>
      <c r="AT49" s="183">
        <v>0</v>
      </c>
      <c r="AU49" s="183">
        <v>0</v>
      </c>
      <c r="AV49" s="183">
        <v>0</v>
      </c>
      <c r="AW49" s="183">
        <v>0</v>
      </c>
      <c r="AX49" s="183">
        <v>0</v>
      </c>
      <c r="AY49" s="183">
        <v>0</v>
      </c>
      <c r="AZ49" s="183">
        <v>0</v>
      </c>
      <c r="BA49" s="183">
        <v>0</v>
      </c>
      <c r="BB49" s="183">
        <v>0</v>
      </c>
      <c r="BC49" s="174"/>
      <c r="BD49" s="162">
        <f t="shared" si="7"/>
        <v>1</v>
      </c>
      <c r="BE49" s="165"/>
      <c r="BF49" s="206">
        <f t="shared" si="8"/>
        <v>1</v>
      </c>
      <c r="BG49" s="203">
        <v>0</v>
      </c>
      <c r="BH49" s="203">
        <v>1.7359623436525799E-2</v>
      </c>
      <c r="BI49" s="183">
        <v>0.45684323742941657</v>
      </c>
      <c r="BJ49" s="183">
        <v>0.52579713913405768</v>
      </c>
      <c r="BK49" s="183">
        <v>0</v>
      </c>
      <c r="BL49" s="160">
        <f t="shared" si="9"/>
        <v>0</v>
      </c>
      <c r="BM49" s="174"/>
      <c r="BN49" s="206">
        <f t="shared" si="10"/>
        <v>0</v>
      </c>
      <c r="BO49" s="203">
        <v>0</v>
      </c>
      <c r="BP49" s="183">
        <v>0</v>
      </c>
      <c r="BQ49" s="183">
        <v>0</v>
      </c>
      <c r="BR49" s="183">
        <v>0</v>
      </c>
      <c r="BS49" s="160">
        <f t="shared" si="1"/>
        <v>1</v>
      </c>
      <c r="BT49" s="165"/>
      <c r="BU49" s="206">
        <f t="shared" si="11"/>
        <v>0</v>
      </c>
      <c r="BV49" s="203">
        <v>0</v>
      </c>
      <c r="BW49" s="203">
        <v>0</v>
      </c>
      <c r="BX49" s="203">
        <v>0</v>
      </c>
      <c r="BY49" s="203">
        <v>0</v>
      </c>
      <c r="BZ49" s="203">
        <v>0</v>
      </c>
      <c r="CA49" s="203">
        <v>0</v>
      </c>
      <c r="CB49" s="203">
        <v>0</v>
      </c>
      <c r="CC49" s="160">
        <f t="shared" si="12"/>
        <v>1</v>
      </c>
      <c r="CD49" s="165"/>
      <c r="CE49" s="209">
        <v>0</v>
      </c>
      <c r="CF49" s="165"/>
      <c r="CG49" s="211">
        <f t="shared" si="13"/>
        <v>1</v>
      </c>
      <c r="CH49" s="211">
        <f t="shared" si="2"/>
        <v>2</v>
      </c>
      <c r="CI49" s="211">
        <f>SUM(CH$12:CH49)+1</f>
        <v>91</v>
      </c>
      <c r="CJ49" s="164" t="str">
        <f t="shared" si="3"/>
        <v>N/A</v>
      </c>
      <c r="CK49" s="211" t="s">
        <v>15</v>
      </c>
    </row>
    <row r="50" spans="1:89" x14ac:dyDescent="0.2">
      <c r="A50" s="53">
        <f>IF(AND(COUNTIF(D$12:D50,D50)&gt;1,D50&lt;&gt;"[Project Name]"),1,0)</f>
        <v>0</v>
      </c>
      <c r="C50" s="174">
        <f t="shared" si="4"/>
        <v>39</v>
      </c>
      <c r="D50" s="175" t="s">
        <v>626</v>
      </c>
      <c r="E50" s="175" t="b">
        <v>1</v>
      </c>
      <c r="F50" s="191" t="s">
        <v>23</v>
      </c>
      <c r="G50" s="191" t="s">
        <v>34</v>
      </c>
      <c r="H50" s="191" t="s">
        <v>46</v>
      </c>
      <c r="I50" s="191" t="s">
        <v>15</v>
      </c>
      <c r="J50" s="191" t="s">
        <v>15</v>
      </c>
      <c r="K50" s="191" t="s">
        <v>362</v>
      </c>
      <c r="L50" s="191" t="s">
        <v>379</v>
      </c>
      <c r="M50" s="191" t="s">
        <v>15</v>
      </c>
      <c r="N50" s="191" t="s">
        <v>201</v>
      </c>
      <c r="O50" s="183">
        <v>0</v>
      </c>
      <c r="P50" s="191" t="s">
        <v>550</v>
      </c>
      <c r="Q50" s="192" t="s">
        <v>133</v>
      </c>
      <c r="R50" s="241">
        <v>35</v>
      </c>
      <c r="S50" s="183">
        <v>0.12154754605232086</v>
      </c>
      <c r="T50" s="188">
        <f t="shared" si="5"/>
        <v>0.87845245394767912</v>
      </c>
      <c r="U50" s="165"/>
      <c r="V50" s="221">
        <v>0</v>
      </c>
      <c r="W50" s="221">
        <v>0</v>
      </c>
      <c r="X50" s="221">
        <v>5.5102990800883787E-2</v>
      </c>
      <c r="Y50" s="221">
        <v>2.9041697534689828</v>
      </c>
      <c r="Z50" s="221">
        <v>0.1433732757301332</v>
      </c>
      <c r="AA50" s="161">
        <f t="shared" si="6"/>
        <v>3.1026460199999999</v>
      </c>
      <c r="AB50" s="165"/>
      <c r="AC50" s="182">
        <v>0</v>
      </c>
      <c r="AD50" s="182">
        <v>0</v>
      </c>
      <c r="AE50" s="182">
        <v>0</v>
      </c>
      <c r="AF50" s="182">
        <v>0</v>
      </c>
      <c r="AG50" s="182">
        <v>1</v>
      </c>
      <c r="AH50" s="165"/>
      <c r="AI50" s="183">
        <v>0.99999999999999978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  <c r="AO50" s="183">
        <v>0</v>
      </c>
      <c r="AP50" s="183">
        <v>0</v>
      </c>
      <c r="AQ50" s="183">
        <v>0</v>
      </c>
      <c r="AR50" s="183">
        <v>0</v>
      </c>
      <c r="AS50" s="183">
        <v>0</v>
      </c>
      <c r="AT50" s="183">
        <v>0</v>
      </c>
      <c r="AU50" s="183">
        <v>0</v>
      </c>
      <c r="AV50" s="183">
        <v>0</v>
      </c>
      <c r="AW50" s="183">
        <v>0</v>
      </c>
      <c r="AX50" s="183">
        <v>0</v>
      </c>
      <c r="AY50" s="183">
        <v>0</v>
      </c>
      <c r="AZ50" s="183">
        <v>0</v>
      </c>
      <c r="BA50" s="183">
        <v>0</v>
      </c>
      <c r="BB50" s="183">
        <v>0</v>
      </c>
      <c r="BC50" s="174"/>
      <c r="BD50" s="162">
        <f t="shared" si="7"/>
        <v>0.99999999999999978</v>
      </c>
      <c r="BE50" s="165"/>
      <c r="BF50" s="206">
        <f t="shared" si="8"/>
        <v>0.99999999999999978</v>
      </c>
      <c r="BG50" s="203">
        <v>0</v>
      </c>
      <c r="BH50" s="203">
        <v>0.34946663952439605</v>
      </c>
      <c r="BI50" s="183">
        <v>0.43358885700827793</v>
      </c>
      <c r="BJ50" s="183">
        <v>0.21694450346732608</v>
      </c>
      <c r="BK50" s="183">
        <v>0</v>
      </c>
      <c r="BL50" s="160">
        <f t="shared" si="9"/>
        <v>0</v>
      </c>
      <c r="BM50" s="174"/>
      <c r="BN50" s="206">
        <f t="shared" si="10"/>
        <v>0</v>
      </c>
      <c r="BO50" s="203">
        <v>0</v>
      </c>
      <c r="BP50" s="183">
        <v>0</v>
      </c>
      <c r="BQ50" s="183">
        <v>0</v>
      </c>
      <c r="BR50" s="183">
        <v>0</v>
      </c>
      <c r="BS50" s="160">
        <f t="shared" si="1"/>
        <v>1</v>
      </c>
      <c r="BT50" s="165"/>
      <c r="BU50" s="206">
        <f t="shared" si="11"/>
        <v>0</v>
      </c>
      <c r="BV50" s="203">
        <v>0</v>
      </c>
      <c r="BW50" s="203">
        <v>0</v>
      </c>
      <c r="BX50" s="203">
        <v>0</v>
      </c>
      <c r="BY50" s="203">
        <v>0</v>
      </c>
      <c r="BZ50" s="203">
        <v>0</v>
      </c>
      <c r="CA50" s="203">
        <v>0</v>
      </c>
      <c r="CB50" s="203">
        <v>0</v>
      </c>
      <c r="CC50" s="160">
        <f t="shared" si="12"/>
        <v>1</v>
      </c>
      <c r="CD50" s="165"/>
      <c r="CE50" s="209">
        <v>0</v>
      </c>
      <c r="CF50" s="165"/>
      <c r="CG50" s="211">
        <f t="shared" si="13"/>
        <v>1</v>
      </c>
      <c r="CH50" s="211">
        <f t="shared" si="2"/>
        <v>2</v>
      </c>
      <c r="CI50" s="211">
        <f>SUM(CH$12:CH50)+1</f>
        <v>93</v>
      </c>
      <c r="CJ50" s="164" t="str">
        <f t="shared" si="3"/>
        <v>N/A</v>
      </c>
      <c r="CK50" s="211" t="s">
        <v>15</v>
      </c>
    </row>
    <row r="51" spans="1:89" x14ac:dyDescent="0.2">
      <c r="A51" s="53">
        <f>IF(AND(COUNTIF(D$12:D51,D51)&gt;1,D51&lt;&gt;"[Project Name]"),1,0)</f>
        <v>0</v>
      </c>
      <c r="C51" s="174">
        <f t="shared" si="4"/>
        <v>40</v>
      </c>
      <c r="D51" s="175" t="s">
        <v>627</v>
      </c>
      <c r="E51" s="175" t="b">
        <v>1</v>
      </c>
      <c r="F51" s="191" t="s">
        <v>23</v>
      </c>
      <c r="G51" s="191" t="s">
        <v>34</v>
      </c>
      <c r="H51" s="191" t="s">
        <v>46</v>
      </c>
      <c r="I51" s="191" t="s">
        <v>15</v>
      </c>
      <c r="J51" s="191" t="s">
        <v>15</v>
      </c>
      <c r="K51" s="191" t="s">
        <v>361</v>
      </c>
      <c r="L51" s="191" t="s">
        <v>379</v>
      </c>
      <c r="M51" s="191" t="s">
        <v>15</v>
      </c>
      <c r="N51" s="191" t="s">
        <v>201</v>
      </c>
      <c r="O51" s="183">
        <v>0</v>
      </c>
      <c r="P51" s="191" t="s">
        <v>550</v>
      </c>
      <c r="Q51" s="192" t="s">
        <v>133</v>
      </c>
      <c r="R51" s="241">
        <v>50</v>
      </c>
      <c r="S51" s="183">
        <v>0.13898704880411664</v>
      </c>
      <c r="T51" s="188">
        <f t="shared" si="5"/>
        <v>0.86101295119588339</v>
      </c>
      <c r="U51" s="165"/>
      <c r="V51" s="221">
        <v>0</v>
      </c>
      <c r="W51" s="221">
        <v>0</v>
      </c>
      <c r="X51" s="221">
        <v>0</v>
      </c>
      <c r="Y51" s="221">
        <v>0.12021103797684608</v>
      </c>
      <c r="Z51" s="221">
        <v>4.7143942420231539</v>
      </c>
      <c r="AA51" s="161">
        <f t="shared" si="6"/>
        <v>4.8346052799999999</v>
      </c>
      <c r="AB51" s="165"/>
      <c r="AC51" s="182">
        <v>0</v>
      </c>
      <c r="AD51" s="182">
        <v>0</v>
      </c>
      <c r="AE51" s="182">
        <v>0</v>
      </c>
      <c r="AF51" s="182">
        <v>0</v>
      </c>
      <c r="AG51" s="182">
        <v>1</v>
      </c>
      <c r="AH51" s="165"/>
      <c r="AI51" s="183">
        <v>0.99999999999999989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  <c r="AO51" s="183">
        <v>0</v>
      </c>
      <c r="AP51" s="183">
        <v>0</v>
      </c>
      <c r="AQ51" s="183">
        <v>0</v>
      </c>
      <c r="AR51" s="183">
        <v>0</v>
      </c>
      <c r="AS51" s="183">
        <v>0</v>
      </c>
      <c r="AT51" s="183">
        <v>0</v>
      </c>
      <c r="AU51" s="183">
        <v>0</v>
      </c>
      <c r="AV51" s="183">
        <v>0</v>
      </c>
      <c r="AW51" s="183">
        <v>0</v>
      </c>
      <c r="AX51" s="183">
        <v>0</v>
      </c>
      <c r="AY51" s="183">
        <v>0</v>
      </c>
      <c r="AZ51" s="183">
        <v>0</v>
      </c>
      <c r="BA51" s="183">
        <v>0</v>
      </c>
      <c r="BB51" s="183">
        <v>0</v>
      </c>
      <c r="BC51" s="174"/>
      <c r="BD51" s="162">
        <f t="shared" si="7"/>
        <v>0.99999999999999989</v>
      </c>
      <c r="BE51" s="165"/>
      <c r="BF51" s="206">
        <f t="shared" si="8"/>
        <v>0.99999999999999989</v>
      </c>
      <c r="BG51" s="203">
        <v>0.95808912165631377</v>
      </c>
      <c r="BH51" s="203">
        <v>0</v>
      </c>
      <c r="BI51" s="183">
        <v>8.5442307060736179E-3</v>
      </c>
      <c r="BJ51" s="183">
        <v>3.3366647637612629E-2</v>
      </c>
      <c r="BK51" s="183">
        <v>0</v>
      </c>
      <c r="BL51" s="160">
        <f t="shared" si="9"/>
        <v>0</v>
      </c>
      <c r="BM51" s="174"/>
      <c r="BN51" s="206">
        <f t="shared" si="10"/>
        <v>0</v>
      </c>
      <c r="BO51" s="203">
        <v>0</v>
      </c>
      <c r="BP51" s="183">
        <v>0</v>
      </c>
      <c r="BQ51" s="183">
        <v>0</v>
      </c>
      <c r="BR51" s="183">
        <v>0</v>
      </c>
      <c r="BS51" s="160">
        <f t="shared" si="1"/>
        <v>1</v>
      </c>
      <c r="BT51" s="165"/>
      <c r="BU51" s="206">
        <f t="shared" si="11"/>
        <v>0</v>
      </c>
      <c r="BV51" s="203">
        <v>0</v>
      </c>
      <c r="BW51" s="203">
        <v>0</v>
      </c>
      <c r="BX51" s="203">
        <v>0</v>
      </c>
      <c r="BY51" s="203">
        <v>0</v>
      </c>
      <c r="BZ51" s="203">
        <v>0</v>
      </c>
      <c r="CA51" s="203">
        <v>0</v>
      </c>
      <c r="CB51" s="203">
        <v>0</v>
      </c>
      <c r="CC51" s="160">
        <f t="shared" si="12"/>
        <v>1</v>
      </c>
      <c r="CD51" s="165"/>
      <c r="CE51" s="209">
        <v>0</v>
      </c>
      <c r="CF51" s="165"/>
      <c r="CG51" s="211">
        <f t="shared" si="13"/>
        <v>1</v>
      </c>
      <c r="CH51" s="211">
        <f t="shared" si="2"/>
        <v>2</v>
      </c>
      <c r="CI51" s="211">
        <f>SUM(CH$12:CH51)+1</f>
        <v>95</v>
      </c>
      <c r="CJ51" s="164" t="str">
        <f t="shared" si="3"/>
        <v>N/A</v>
      </c>
      <c r="CK51" s="211" t="s">
        <v>15</v>
      </c>
    </row>
    <row r="52" spans="1:89" x14ac:dyDescent="0.2">
      <c r="A52" s="53">
        <f>IF(AND(COUNTIF(D$12:D52,D52)&gt;1,D52&lt;&gt;"[Project Name]"),1,0)</f>
        <v>0</v>
      </c>
      <c r="C52" s="174">
        <f t="shared" si="4"/>
        <v>41</v>
      </c>
      <c r="D52" s="175" t="s">
        <v>628</v>
      </c>
      <c r="E52" s="175" t="b">
        <v>1</v>
      </c>
      <c r="F52" s="191" t="s">
        <v>23</v>
      </c>
      <c r="G52" s="191" t="s">
        <v>34</v>
      </c>
      <c r="H52" s="191" t="s">
        <v>46</v>
      </c>
      <c r="I52" s="191" t="s">
        <v>15</v>
      </c>
      <c r="J52" s="191" t="s">
        <v>15</v>
      </c>
      <c r="K52" s="191" t="s">
        <v>361</v>
      </c>
      <c r="L52" s="191" t="s">
        <v>379</v>
      </c>
      <c r="M52" s="191" t="s">
        <v>15</v>
      </c>
      <c r="N52" s="191" t="s">
        <v>201</v>
      </c>
      <c r="O52" s="183">
        <v>0</v>
      </c>
      <c r="P52" s="191" t="s">
        <v>550</v>
      </c>
      <c r="Q52" s="192" t="s">
        <v>133</v>
      </c>
      <c r="R52" s="241">
        <v>50</v>
      </c>
      <c r="S52" s="183">
        <v>0.14072370348929875</v>
      </c>
      <c r="T52" s="188">
        <f t="shared" si="5"/>
        <v>0.85927629651070125</v>
      </c>
      <c r="U52" s="165"/>
      <c r="V52" s="221">
        <v>0</v>
      </c>
      <c r="W52" s="221">
        <v>0.13696644052691703</v>
      </c>
      <c r="X52" s="221">
        <v>6.0234429985638132</v>
      </c>
      <c r="Y52" s="221">
        <v>0</v>
      </c>
      <c r="Z52" s="221">
        <v>0</v>
      </c>
      <c r="AA52" s="161">
        <f t="shared" si="6"/>
        <v>6.1604094390907305</v>
      </c>
      <c r="AB52" s="165"/>
      <c r="AC52" s="182">
        <v>0</v>
      </c>
      <c r="AD52" s="182">
        <v>0</v>
      </c>
      <c r="AE52" s="182">
        <v>1</v>
      </c>
      <c r="AF52" s="182">
        <v>0</v>
      </c>
      <c r="AG52" s="182">
        <v>0</v>
      </c>
      <c r="AH52" s="165"/>
      <c r="AI52" s="183">
        <v>1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  <c r="AO52" s="183">
        <v>0</v>
      </c>
      <c r="AP52" s="183">
        <v>0</v>
      </c>
      <c r="AQ52" s="183">
        <v>0</v>
      </c>
      <c r="AR52" s="183">
        <v>0</v>
      </c>
      <c r="AS52" s="183">
        <v>0</v>
      </c>
      <c r="AT52" s="183">
        <v>0</v>
      </c>
      <c r="AU52" s="183">
        <v>0</v>
      </c>
      <c r="AV52" s="183">
        <v>0</v>
      </c>
      <c r="AW52" s="183">
        <v>0</v>
      </c>
      <c r="AX52" s="183">
        <v>0</v>
      </c>
      <c r="AY52" s="183">
        <v>0</v>
      </c>
      <c r="AZ52" s="183">
        <v>0</v>
      </c>
      <c r="BA52" s="183">
        <v>0</v>
      </c>
      <c r="BB52" s="183">
        <v>0</v>
      </c>
      <c r="BC52" s="174"/>
      <c r="BD52" s="162">
        <f t="shared" si="7"/>
        <v>1</v>
      </c>
      <c r="BE52" s="165"/>
      <c r="BF52" s="206">
        <f t="shared" si="8"/>
        <v>1</v>
      </c>
      <c r="BG52" s="203">
        <v>0.95937105886545027</v>
      </c>
      <c r="BH52" s="203">
        <v>0</v>
      </c>
      <c r="BI52" s="183">
        <v>7.1874293898957784E-3</v>
      </c>
      <c r="BJ52" s="183">
        <v>3.3441511744653978E-2</v>
      </c>
      <c r="BK52" s="183">
        <v>0</v>
      </c>
      <c r="BL52" s="160">
        <f t="shared" si="9"/>
        <v>0</v>
      </c>
      <c r="BM52" s="174"/>
      <c r="BN52" s="206">
        <f t="shared" si="10"/>
        <v>0</v>
      </c>
      <c r="BO52" s="203">
        <v>0</v>
      </c>
      <c r="BP52" s="183">
        <v>0</v>
      </c>
      <c r="BQ52" s="183">
        <v>0</v>
      </c>
      <c r="BR52" s="183">
        <v>0</v>
      </c>
      <c r="BS52" s="160">
        <f t="shared" si="1"/>
        <v>1</v>
      </c>
      <c r="BT52" s="165"/>
      <c r="BU52" s="206">
        <f t="shared" si="11"/>
        <v>0</v>
      </c>
      <c r="BV52" s="203">
        <v>0</v>
      </c>
      <c r="BW52" s="203">
        <v>0</v>
      </c>
      <c r="BX52" s="203">
        <v>0</v>
      </c>
      <c r="BY52" s="203">
        <v>0</v>
      </c>
      <c r="BZ52" s="203">
        <v>0</v>
      </c>
      <c r="CA52" s="203">
        <v>0</v>
      </c>
      <c r="CB52" s="203">
        <v>0</v>
      </c>
      <c r="CC52" s="160">
        <f t="shared" si="12"/>
        <v>1</v>
      </c>
      <c r="CD52" s="165"/>
      <c r="CE52" s="209">
        <v>0</v>
      </c>
      <c r="CF52" s="165"/>
      <c r="CG52" s="211">
        <f t="shared" si="13"/>
        <v>1</v>
      </c>
      <c r="CH52" s="211">
        <f t="shared" si="2"/>
        <v>2</v>
      </c>
      <c r="CI52" s="211">
        <f>SUM(CH$12:CH52)+1</f>
        <v>97</v>
      </c>
      <c r="CJ52" s="164" t="str">
        <f t="shared" si="3"/>
        <v>N/A</v>
      </c>
      <c r="CK52" s="211" t="s">
        <v>15</v>
      </c>
    </row>
    <row r="53" spans="1:89" x14ac:dyDescent="0.2">
      <c r="A53" s="53">
        <f>IF(AND(COUNTIF(D$12:D53,D53)&gt;1,D53&lt;&gt;"[Project Name]"),1,0)</f>
        <v>0</v>
      </c>
      <c r="C53" s="174">
        <f t="shared" si="4"/>
        <v>42</v>
      </c>
      <c r="D53" s="175" t="s">
        <v>629</v>
      </c>
      <c r="E53" s="175" t="b">
        <v>1</v>
      </c>
      <c r="F53" s="191" t="s">
        <v>23</v>
      </c>
      <c r="G53" s="191" t="s">
        <v>34</v>
      </c>
      <c r="H53" s="191" t="s">
        <v>46</v>
      </c>
      <c r="I53" s="191" t="s">
        <v>15</v>
      </c>
      <c r="J53" s="191" t="s">
        <v>15</v>
      </c>
      <c r="K53" s="191" t="s">
        <v>361</v>
      </c>
      <c r="L53" s="191" t="s">
        <v>379</v>
      </c>
      <c r="M53" s="191" t="s">
        <v>15</v>
      </c>
      <c r="N53" s="191" t="s">
        <v>201</v>
      </c>
      <c r="O53" s="183">
        <v>0</v>
      </c>
      <c r="P53" s="191" t="s">
        <v>550</v>
      </c>
      <c r="Q53" s="192" t="s">
        <v>133</v>
      </c>
      <c r="R53" s="241">
        <v>50</v>
      </c>
      <c r="S53" s="183">
        <v>9.8740829012097533E-2</v>
      </c>
      <c r="T53" s="188">
        <f t="shared" si="5"/>
        <v>0.90125917098790242</v>
      </c>
      <c r="U53" s="165"/>
      <c r="V53" s="221">
        <v>0</v>
      </c>
      <c r="W53" s="221">
        <v>0</v>
      </c>
      <c r="X53" s="221">
        <v>0.30906570340792067</v>
      </c>
      <c r="Y53" s="221">
        <v>16.28912000492118</v>
      </c>
      <c r="Z53" s="221">
        <v>0.80416251167089703</v>
      </c>
      <c r="AA53" s="161">
        <f t="shared" si="6"/>
        <v>17.402348219999997</v>
      </c>
      <c r="AB53" s="165"/>
      <c r="AC53" s="182">
        <v>0</v>
      </c>
      <c r="AD53" s="182">
        <v>0</v>
      </c>
      <c r="AE53" s="182">
        <v>0</v>
      </c>
      <c r="AF53" s="182">
        <v>0</v>
      </c>
      <c r="AG53" s="182">
        <v>1</v>
      </c>
      <c r="AH53" s="165"/>
      <c r="AI53" s="183">
        <v>1</v>
      </c>
      <c r="AJ53" s="183">
        <v>0</v>
      </c>
      <c r="AK53" s="183">
        <v>0</v>
      </c>
      <c r="AL53" s="183">
        <v>0</v>
      </c>
      <c r="AM53" s="183">
        <v>0</v>
      </c>
      <c r="AN53" s="183">
        <v>0</v>
      </c>
      <c r="AO53" s="183">
        <v>0</v>
      </c>
      <c r="AP53" s="183">
        <v>0</v>
      </c>
      <c r="AQ53" s="183">
        <v>0</v>
      </c>
      <c r="AR53" s="183">
        <v>0</v>
      </c>
      <c r="AS53" s="183">
        <v>0</v>
      </c>
      <c r="AT53" s="183">
        <v>0</v>
      </c>
      <c r="AU53" s="183">
        <v>0</v>
      </c>
      <c r="AV53" s="183">
        <v>0</v>
      </c>
      <c r="AW53" s="183">
        <v>0</v>
      </c>
      <c r="AX53" s="183">
        <v>0</v>
      </c>
      <c r="AY53" s="183">
        <v>0</v>
      </c>
      <c r="AZ53" s="183">
        <v>0</v>
      </c>
      <c r="BA53" s="183">
        <v>0</v>
      </c>
      <c r="BB53" s="183">
        <v>0</v>
      </c>
      <c r="BC53" s="174"/>
      <c r="BD53" s="162">
        <f t="shared" si="7"/>
        <v>1</v>
      </c>
      <c r="BE53" s="165"/>
      <c r="BF53" s="206">
        <f t="shared" si="8"/>
        <v>1</v>
      </c>
      <c r="BG53" s="203">
        <v>0.90606773670366358</v>
      </c>
      <c r="BH53" s="203">
        <v>0</v>
      </c>
      <c r="BI53" s="183">
        <v>3.5519624573750817E-2</v>
      </c>
      <c r="BJ53" s="183">
        <v>5.8412638722585578E-2</v>
      </c>
      <c r="BK53" s="183">
        <v>0</v>
      </c>
      <c r="BL53" s="160">
        <f t="shared" si="9"/>
        <v>0</v>
      </c>
      <c r="BM53" s="174"/>
      <c r="BN53" s="206">
        <f t="shared" si="10"/>
        <v>0</v>
      </c>
      <c r="BO53" s="203">
        <v>0</v>
      </c>
      <c r="BP53" s="183">
        <v>0</v>
      </c>
      <c r="BQ53" s="183">
        <v>0</v>
      </c>
      <c r="BR53" s="183">
        <v>0</v>
      </c>
      <c r="BS53" s="160">
        <f t="shared" si="1"/>
        <v>1</v>
      </c>
      <c r="BT53" s="165"/>
      <c r="BU53" s="206">
        <f t="shared" si="11"/>
        <v>0</v>
      </c>
      <c r="BV53" s="203">
        <v>0</v>
      </c>
      <c r="BW53" s="203">
        <v>0</v>
      </c>
      <c r="BX53" s="203">
        <v>0</v>
      </c>
      <c r="BY53" s="203">
        <v>0</v>
      </c>
      <c r="BZ53" s="203">
        <v>0</v>
      </c>
      <c r="CA53" s="203">
        <v>0</v>
      </c>
      <c r="CB53" s="203">
        <v>0</v>
      </c>
      <c r="CC53" s="160">
        <f t="shared" si="12"/>
        <v>1</v>
      </c>
      <c r="CD53" s="165"/>
      <c r="CE53" s="209">
        <v>0</v>
      </c>
      <c r="CF53" s="165"/>
      <c r="CG53" s="211">
        <f t="shared" si="13"/>
        <v>1</v>
      </c>
      <c r="CH53" s="211">
        <f t="shared" si="2"/>
        <v>2</v>
      </c>
      <c r="CI53" s="211">
        <f>SUM(CH$12:CH53)+1</f>
        <v>99</v>
      </c>
      <c r="CJ53" s="164" t="str">
        <f t="shared" si="3"/>
        <v>N/A</v>
      </c>
      <c r="CK53" s="211" t="s">
        <v>15</v>
      </c>
    </row>
    <row r="54" spans="1:89" x14ac:dyDescent="0.2">
      <c r="A54" s="53">
        <f>IF(AND(COUNTIF(D$12:D54,D54)&gt;1,D54&lt;&gt;"[Project Name]"),1,0)</f>
        <v>0</v>
      </c>
      <c r="C54" s="174">
        <f t="shared" si="4"/>
        <v>43</v>
      </c>
      <c r="D54" s="175" t="s">
        <v>630</v>
      </c>
      <c r="E54" s="175" t="b">
        <v>1</v>
      </c>
      <c r="F54" s="191" t="s">
        <v>23</v>
      </c>
      <c r="G54" s="191" t="s">
        <v>34</v>
      </c>
      <c r="H54" s="191" t="s">
        <v>46</v>
      </c>
      <c r="I54" s="191" t="s">
        <v>15</v>
      </c>
      <c r="J54" s="191" t="s">
        <v>15</v>
      </c>
      <c r="K54" s="191" t="s">
        <v>362</v>
      </c>
      <c r="L54" s="191" t="s">
        <v>379</v>
      </c>
      <c r="M54" s="191" t="s">
        <v>15</v>
      </c>
      <c r="N54" s="191" t="s">
        <v>201</v>
      </c>
      <c r="O54" s="183">
        <v>0</v>
      </c>
      <c r="P54" s="191" t="s">
        <v>550</v>
      </c>
      <c r="Q54" s="192" t="s">
        <v>133</v>
      </c>
      <c r="R54" s="241">
        <v>35</v>
      </c>
      <c r="S54" s="183">
        <v>0.25455475124111415</v>
      </c>
      <c r="T54" s="188">
        <f t="shared" si="5"/>
        <v>0.74544524875888585</v>
      </c>
      <c r="U54" s="165"/>
      <c r="V54" s="221">
        <v>0</v>
      </c>
      <c r="W54" s="221">
        <v>4.5602955981362429E-2</v>
      </c>
      <c r="X54" s="221">
        <v>1.7884406740186376</v>
      </c>
      <c r="Y54" s="221">
        <v>0</v>
      </c>
      <c r="Z54" s="221">
        <v>0</v>
      </c>
      <c r="AA54" s="161">
        <f t="shared" si="6"/>
        <v>1.83404363</v>
      </c>
      <c r="AB54" s="165"/>
      <c r="AC54" s="182">
        <v>0</v>
      </c>
      <c r="AD54" s="182">
        <v>0</v>
      </c>
      <c r="AE54" s="182">
        <v>1</v>
      </c>
      <c r="AF54" s="182">
        <v>0</v>
      </c>
      <c r="AG54" s="182">
        <v>0</v>
      </c>
      <c r="AH54" s="165"/>
      <c r="AI54" s="183">
        <v>0.99999999999999989</v>
      </c>
      <c r="AJ54" s="183">
        <v>0</v>
      </c>
      <c r="AK54" s="183">
        <v>0</v>
      </c>
      <c r="AL54" s="183">
        <v>0</v>
      </c>
      <c r="AM54" s="183">
        <v>0</v>
      </c>
      <c r="AN54" s="183">
        <v>0</v>
      </c>
      <c r="AO54" s="183">
        <v>0</v>
      </c>
      <c r="AP54" s="183">
        <v>0</v>
      </c>
      <c r="AQ54" s="183">
        <v>0</v>
      </c>
      <c r="AR54" s="183">
        <v>0</v>
      </c>
      <c r="AS54" s="183">
        <v>0</v>
      </c>
      <c r="AT54" s="183">
        <v>0</v>
      </c>
      <c r="AU54" s="183">
        <v>0</v>
      </c>
      <c r="AV54" s="183">
        <v>0</v>
      </c>
      <c r="AW54" s="183">
        <v>0</v>
      </c>
      <c r="AX54" s="183">
        <v>0</v>
      </c>
      <c r="AY54" s="183">
        <v>0</v>
      </c>
      <c r="AZ54" s="183">
        <v>0</v>
      </c>
      <c r="BA54" s="183">
        <v>0</v>
      </c>
      <c r="BB54" s="183">
        <v>0</v>
      </c>
      <c r="BC54" s="174"/>
      <c r="BD54" s="162">
        <f t="shared" si="7"/>
        <v>0.99999999999999989</v>
      </c>
      <c r="BE54" s="165"/>
      <c r="BF54" s="206">
        <f t="shared" si="8"/>
        <v>0.99999999999999989</v>
      </c>
      <c r="BG54" s="203">
        <v>0</v>
      </c>
      <c r="BH54" s="203">
        <v>0.67781511198268551</v>
      </c>
      <c r="BI54" s="183">
        <v>0.26150468139042682</v>
      </c>
      <c r="BJ54" s="183">
        <v>6.0680206626887806E-2</v>
      </c>
      <c r="BK54" s="183">
        <v>0</v>
      </c>
      <c r="BL54" s="160">
        <f t="shared" si="9"/>
        <v>0</v>
      </c>
      <c r="BM54" s="174"/>
      <c r="BN54" s="206">
        <f t="shared" si="10"/>
        <v>0</v>
      </c>
      <c r="BO54" s="203">
        <v>0</v>
      </c>
      <c r="BP54" s="183">
        <v>0</v>
      </c>
      <c r="BQ54" s="183">
        <v>0</v>
      </c>
      <c r="BR54" s="183">
        <v>0</v>
      </c>
      <c r="BS54" s="160">
        <f t="shared" si="1"/>
        <v>1</v>
      </c>
      <c r="BT54" s="165"/>
      <c r="BU54" s="206">
        <f t="shared" si="11"/>
        <v>0</v>
      </c>
      <c r="BV54" s="203">
        <v>0</v>
      </c>
      <c r="BW54" s="203">
        <v>0</v>
      </c>
      <c r="BX54" s="203">
        <v>0</v>
      </c>
      <c r="BY54" s="203">
        <v>0</v>
      </c>
      <c r="BZ54" s="203">
        <v>0</v>
      </c>
      <c r="CA54" s="203">
        <v>0</v>
      </c>
      <c r="CB54" s="203">
        <v>0</v>
      </c>
      <c r="CC54" s="160">
        <f t="shared" si="12"/>
        <v>1</v>
      </c>
      <c r="CD54" s="165"/>
      <c r="CE54" s="209">
        <v>0</v>
      </c>
      <c r="CF54" s="165"/>
      <c r="CG54" s="211">
        <f t="shared" si="13"/>
        <v>1</v>
      </c>
      <c r="CH54" s="211">
        <f t="shared" si="2"/>
        <v>2</v>
      </c>
      <c r="CI54" s="211">
        <f>SUM(CH$12:CH54)+1</f>
        <v>101</v>
      </c>
      <c r="CJ54" s="164" t="str">
        <f t="shared" si="3"/>
        <v>N/A</v>
      </c>
      <c r="CK54" s="211" t="s">
        <v>15</v>
      </c>
    </row>
    <row r="55" spans="1:89" x14ac:dyDescent="0.2">
      <c r="A55" s="53">
        <f>IF(AND(COUNTIF(D$12:D55,D55)&gt;1,D55&lt;&gt;"[Project Name]"),1,0)</f>
        <v>0</v>
      </c>
      <c r="C55" s="174">
        <f t="shared" si="4"/>
        <v>44</v>
      </c>
      <c r="D55" s="175" t="s">
        <v>631</v>
      </c>
      <c r="E55" s="175" t="b">
        <v>1</v>
      </c>
      <c r="F55" s="191" t="s">
        <v>23</v>
      </c>
      <c r="G55" s="191" t="s">
        <v>34</v>
      </c>
      <c r="H55" s="191" t="s">
        <v>46</v>
      </c>
      <c r="I55" s="191" t="s">
        <v>15</v>
      </c>
      <c r="J55" s="191" t="s">
        <v>15</v>
      </c>
      <c r="K55" s="191" t="s">
        <v>361</v>
      </c>
      <c r="L55" s="191" t="s">
        <v>379</v>
      </c>
      <c r="M55" s="191" t="s">
        <v>15</v>
      </c>
      <c r="N55" s="191" t="s">
        <v>201</v>
      </c>
      <c r="O55" s="183">
        <v>0</v>
      </c>
      <c r="P55" s="191" t="s">
        <v>550</v>
      </c>
      <c r="Q55" s="192" t="s">
        <v>133</v>
      </c>
      <c r="R55" s="241">
        <v>35</v>
      </c>
      <c r="S55" s="183">
        <v>0.13236674550649805</v>
      </c>
      <c r="T55" s="188">
        <f t="shared" si="5"/>
        <v>0.86763325449350193</v>
      </c>
      <c r="U55" s="165"/>
      <c r="V55" s="221">
        <v>9.8603101486822997E-2</v>
      </c>
      <c r="W55" s="221">
        <v>2.5059872695457783</v>
      </c>
      <c r="X55" s="221">
        <v>4.3885372189673983</v>
      </c>
      <c r="Y55" s="221">
        <v>0</v>
      </c>
      <c r="Z55" s="221">
        <v>0</v>
      </c>
      <c r="AA55" s="161">
        <f t="shared" si="6"/>
        <v>6.9931275900000003</v>
      </c>
      <c r="AB55" s="165"/>
      <c r="AC55" s="182">
        <v>0</v>
      </c>
      <c r="AD55" s="182">
        <v>0</v>
      </c>
      <c r="AE55" s="182">
        <v>1</v>
      </c>
      <c r="AF55" s="182">
        <v>0</v>
      </c>
      <c r="AG55" s="182">
        <v>0</v>
      </c>
      <c r="AH55" s="165"/>
      <c r="AI55" s="183">
        <v>0.99999999999999989</v>
      </c>
      <c r="AJ55" s="183">
        <v>0</v>
      </c>
      <c r="AK55" s="183">
        <v>0</v>
      </c>
      <c r="AL55" s="183">
        <v>0</v>
      </c>
      <c r="AM55" s="183">
        <v>0</v>
      </c>
      <c r="AN55" s="183">
        <v>0</v>
      </c>
      <c r="AO55" s="183">
        <v>0</v>
      </c>
      <c r="AP55" s="183">
        <v>0</v>
      </c>
      <c r="AQ55" s="183">
        <v>0</v>
      </c>
      <c r="AR55" s="183">
        <v>0</v>
      </c>
      <c r="AS55" s="183">
        <v>0</v>
      </c>
      <c r="AT55" s="183">
        <v>0</v>
      </c>
      <c r="AU55" s="183">
        <v>0</v>
      </c>
      <c r="AV55" s="183">
        <v>0</v>
      </c>
      <c r="AW55" s="183">
        <v>0</v>
      </c>
      <c r="AX55" s="183">
        <v>0</v>
      </c>
      <c r="AY55" s="183">
        <v>0</v>
      </c>
      <c r="AZ55" s="183">
        <v>0</v>
      </c>
      <c r="BA55" s="183">
        <v>0</v>
      </c>
      <c r="BB55" s="183">
        <v>0</v>
      </c>
      <c r="BC55" s="174"/>
      <c r="BD55" s="162">
        <f t="shared" si="7"/>
        <v>0.99999999999999989</v>
      </c>
      <c r="BE55" s="165"/>
      <c r="BF55" s="206">
        <f t="shared" si="8"/>
        <v>0.99999999999999989</v>
      </c>
      <c r="BG55" s="203">
        <v>0.43620773637969928</v>
      </c>
      <c r="BH55" s="203">
        <v>0</v>
      </c>
      <c r="BI55" s="183">
        <v>0.33057174591066529</v>
      </c>
      <c r="BJ55" s="183">
        <v>0.23322051770963551</v>
      </c>
      <c r="BK55" s="183">
        <v>0</v>
      </c>
      <c r="BL55" s="160">
        <f t="shared" si="9"/>
        <v>0</v>
      </c>
      <c r="BM55" s="174"/>
      <c r="BN55" s="206">
        <f t="shared" si="10"/>
        <v>0</v>
      </c>
      <c r="BO55" s="203">
        <v>0</v>
      </c>
      <c r="BP55" s="183">
        <v>0</v>
      </c>
      <c r="BQ55" s="183">
        <v>0</v>
      </c>
      <c r="BR55" s="183">
        <v>0</v>
      </c>
      <c r="BS55" s="160">
        <f t="shared" si="1"/>
        <v>1</v>
      </c>
      <c r="BT55" s="165"/>
      <c r="BU55" s="206">
        <f t="shared" si="11"/>
        <v>0</v>
      </c>
      <c r="BV55" s="203">
        <v>0</v>
      </c>
      <c r="BW55" s="203">
        <v>0</v>
      </c>
      <c r="BX55" s="203">
        <v>0</v>
      </c>
      <c r="BY55" s="203">
        <v>0</v>
      </c>
      <c r="BZ55" s="203">
        <v>0</v>
      </c>
      <c r="CA55" s="203">
        <v>0</v>
      </c>
      <c r="CB55" s="203">
        <v>0</v>
      </c>
      <c r="CC55" s="160">
        <f t="shared" si="12"/>
        <v>1</v>
      </c>
      <c r="CD55" s="165"/>
      <c r="CE55" s="209">
        <v>0</v>
      </c>
      <c r="CF55" s="165"/>
      <c r="CG55" s="211">
        <f t="shared" si="13"/>
        <v>1</v>
      </c>
      <c r="CH55" s="211">
        <f t="shared" si="2"/>
        <v>2</v>
      </c>
      <c r="CI55" s="211">
        <f>SUM(CH$12:CH55)+1</f>
        <v>103</v>
      </c>
      <c r="CJ55" s="164" t="str">
        <f t="shared" si="3"/>
        <v>N/A</v>
      </c>
      <c r="CK55" s="211" t="s">
        <v>15</v>
      </c>
    </row>
    <row r="56" spans="1:89" x14ac:dyDescent="0.2">
      <c r="A56" s="53">
        <f>IF(AND(COUNTIF(D$12:D56,D56)&gt;1,D56&lt;&gt;"[Project Name]"),1,0)</f>
        <v>0</v>
      </c>
      <c r="C56" s="174">
        <f t="shared" si="4"/>
        <v>45</v>
      </c>
      <c r="D56" s="175" t="s">
        <v>632</v>
      </c>
      <c r="E56" s="175" t="b">
        <v>0</v>
      </c>
      <c r="F56" s="191" t="s">
        <v>23</v>
      </c>
      <c r="G56" s="191" t="s">
        <v>34</v>
      </c>
      <c r="H56" s="191" t="s">
        <v>46</v>
      </c>
      <c r="I56" s="191" t="s">
        <v>15</v>
      </c>
      <c r="J56" s="191" t="s">
        <v>15</v>
      </c>
      <c r="K56" s="191" t="s">
        <v>361</v>
      </c>
      <c r="L56" s="191" t="s">
        <v>379</v>
      </c>
      <c r="M56" s="191" t="s">
        <v>15</v>
      </c>
      <c r="N56" s="191" t="s">
        <v>201</v>
      </c>
      <c r="O56" s="183">
        <v>0</v>
      </c>
      <c r="P56" s="191" t="s">
        <v>550</v>
      </c>
      <c r="Q56" s="192" t="s">
        <v>133</v>
      </c>
      <c r="R56" s="241">
        <v>35</v>
      </c>
      <c r="S56" s="183">
        <v>0</v>
      </c>
      <c r="T56" s="188">
        <f t="shared" si="5"/>
        <v>1</v>
      </c>
      <c r="U56" s="165"/>
      <c r="V56" s="221">
        <v>0</v>
      </c>
      <c r="W56" s="221">
        <v>0</v>
      </c>
      <c r="X56" s="221">
        <v>0</v>
      </c>
      <c r="Y56" s="221">
        <v>0</v>
      </c>
      <c r="Z56" s="221">
        <v>0</v>
      </c>
      <c r="AA56" s="161">
        <f t="shared" si="6"/>
        <v>0</v>
      </c>
      <c r="AB56" s="165"/>
      <c r="AC56" s="182">
        <v>0</v>
      </c>
      <c r="AD56" s="182">
        <v>0</v>
      </c>
      <c r="AE56" s="182">
        <v>0</v>
      </c>
      <c r="AF56" s="182">
        <v>0</v>
      </c>
      <c r="AG56" s="182">
        <v>0</v>
      </c>
      <c r="AH56" s="165"/>
      <c r="AI56" s="183">
        <v>1</v>
      </c>
      <c r="AJ56" s="183">
        <v>0</v>
      </c>
      <c r="AK56" s="183">
        <v>0</v>
      </c>
      <c r="AL56" s="183">
        <v>0</v>
      </c>
      <c r="AM56" s="183">
        <v>0</v>
      </c>
      <c r="AN56" s="183">
        <v>0</v>
      </c>
      <c r="AO56" s="183">
        <v>0</v>
      </c>
      <c r="AP56" s="183">
        <v>0</v>
      </c>
      <c r="AQ56" s="183">
        <v>0</v>
      </c>
      <c r="AR56" s="183">
        <v>0</v>
      </c>
      <c r="AS56" s="183">
        <v>0</v>
      </c>
      <c r="AT56" s="183">
        <v>0</v>
      </c>
      <c r="AU56" s="183">
        <v>0</v>
      </c>
      <c r="AV56" s="183">
        <v>0</v>
      </c>
      <c r="AW56" s="183">
        <v>0</v>
      </c>
      <c r="AX56" s="183">
        <v>0</v>
      </c>
      <c r="AY56" s="183">
        <v>0</v>
      </c>
      <c r="AZ56" s="183">
        <v>0</v>
      </c>
      <c r="BA56" s="183">
        <v>0</v>
      </c>
      <c r="BB56" s="183">
        <v>0</v>
      </c>
      <c r="BC56" s="174"/>
      <c r="BD56" s="162">
        <f t="shared" si="7"/>
        <v>1</v>
      </c>
      <c r="BE56" s="165"/>
      <c r="BF56" s="206">
        <f t="shared" si="8"/>
        <v>1</v>
      </c>
      <c r="BG56" s="203">
        <v>0</v>
      </c>
      <c r="BH56" s="203">
        <v>0</v>
      </c>
      <c r="BI56" s="183">
        <v>1</v>
      </c>
      <c r="BJ56" s="183">
        <v>0</v>
      </c>
      <c r="BK56" s="183">
        <v>0</v>
      </c>
      <c r="BL56" s="160">
        <f t="shared" si="9"/>
        <v>0</v>
      </c>
      <c r="BM56" s="174"/>
      <c r="BN56" s="206">
        <f t="shared" si="10"/>
        <v>0</v>
      </c>
      <c r="BO56" s="203">
        <v>0</v>
      </c>
      <c r="BP56" s="183">
        <v>0</v>
      </c>
      <c r="BQ56" s="183">
        <v>0</v>
      </c>
      <c r="BR56" s="183">
        <v>0</v>
      </c>
      <c r="BS56" s="160">
        <f t="shared" si="1"/>
        <v>1</v>
      </c>
      <c r="BT56" s="165"/>
      <c r="BU56" s="206">
        <f t="shared" si="11"/>
        <v>0</v>
      </c>
      <c r="BV56" s="203">
        <v>0</v>
      </c>
      <c r="BW56" s="203">
        <v>0</v>
      </c>
      <c r="BX56" s="203">
        <v>0</v>
      </c>
      <c r="BY56" s="203">
        <v>0</v>
      </c>
      <c r="BZ56" s="203">
        <v>0</v>
      </c>
      <c r="CA56" s="203">
        <v>0</v>
      </c>
      <c r="CB56" s="203">
        <v>0</v>
      </c>
      <c r="CC56" s="160">
        <f t="shared" si="12"/>
        <v>1</v>
      </c>
      <c r="CD56" s="165"/>
      <c r="CE56" s="209">
        <v>0</v>
      </c>
      <c r="CF56" s="165"/>
      <c r="CG56" s="211">
        <f t="shared" si="13"/>
        <v>1</v>
      </c>
      <c r="CH56" s="211">
        <f t="shared" si="2"/>
        <v>2</v>
      </c>
      <c r="CI56" s="211">
        <f>SUM(CH$12:CH56)+1</f>
        <v>105</v>
      </c>
      <c r="CJ56" s="164" t="str">
        <f t="shared" si="3"/>
        <v>N/A</v>
      </c>
      <c r="CK56" s="211" t="s">
        <v>15</v>
      </c>
    </row>
    <row r="57" spans="1:89" x14ac:dyDescent="0.2">
      <c r="A57" s="53">
        <f>IF(AND(COUNTIF(D$12:D57,D57)&gt;1,D57&lt;&gt;"[Project Name]"),1,0)</f>
        <v>0</v>
      </c>
      <c r="C57" s="174">
        <f t="shared" si="4"/>
        <v>46</v>
      </c>
      <c r="D57" s="175" t="s">
        <v>633</v>
      </c>
      <c r="E57" s="175" t="b">
        <v>1</v>
      </c>
      <c r="F57" s="191" t="s">
        <v>23</v>
      </c>
      <c r="G57" s="191" t="s">
        <v>34</v>
      </c>
      <c r="H57" s="191" t="s">
        <v>46</v>
      </c>
      <c r="I57" s="191" t="s">
        <v>15</v>
      </c>
      <c r="J57" s="191" t="s">
        <v>15</v>
      </c>
      <c r="K57" s="191" t="s">
        <v>361</v>
      </c>
      <c r="L57" s="191" t="s">
        <v>379</v>
      </c>
      <c r="M57" s="191" t="s">
        <v>15</v>
      </c>
      <c r="N57" s="191" t="s">
        <v>201</v>
      </c>
      <c r="O57" s="183">
        <v>0</v>
      </c>
      <c r="P57" s="191" t="s">
        <v>550</v>
      </c>
      <c r="Q57" s="192" t="s">
        <v>133</v>
      </c>
      <c r="R57" s="241">
        <v>50</v>
      </c>
      <c r="S57" s="183">
        <v>0.13077150972721011</v>
      </c>
      <c r="T57" s="188">
        <f t="shared" si="5"/>
        <v>0.86922849027278992</v>
      </c>
      <c r="U57" s="165"/>
      <c r="V57" s="221">
        <v>6.11906086918345E-2</v>
      </c>
      <c r="W57" s="221">
        <v>2.3997519213081659</v>
      </c>
      <c r="X57" s="221">
        <v>0</v>
      </c>
      <c r="Y57" s="221">
        <v>0</v>
      </c>
      <c r="Z57" s="221">
        <v>0</v>
      </c>
      <c r="AA57" s="161">
        <f t="shared" si="6"/>
        <v>2.4609425300000005</v>
      </c>
      <c r="AB57" s="165"/>
      <c r="AC57" s="182">
        <v>0</v>
      </c>
      <c r="AD57" s="182">
        <v>1</v>
      </c>
      <c r="AE57" s="182">
        <v>0</v>
      </c>
      <c r="AF57" s="182">
        <v>0</v>
      </c>
      <c r="AG57" s="182">
        <v>0</v>
      </c>
      <c r="AH57" s="165"/>
      <c r="AI57" s="183">
        <v>0.99999999999999989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  <c r="AO57" s="183">
        <v>0</v>
      </c>
      <c r="AP57" s="183">
        <v>0</v>
      </c>
      <c r="AQ57" s="183">
        <v>0</v>
      </c>
      <c r="AR57" s="183">
        <v>0</v>
      </c>
      <c r="AS57" s="183">
        <v>0</v>
      </c>
      <c r="AT57" s="183">
        <v>0</v>
      </c>
      <c r="AU57" s="183">
        <v>0</v>
      </c>
      <c r="AV57" s="183">
        <v>0</v>
      </c>
      <c r="AW57" s="183">
        <v>0</v>
      </c>
      <c r="AX57" s="183">
        <v>0</v>
      </c>
      <c r="AY57" s="183">
        <v>0</v>
      </c>
      <c r="AZ57" s="183">
        <v>0</v>
      </c>
      <c r="BA57" s="183">
        <v>0</v>
      </c>
      <c r="BB57" s="183">
        <v>0</v>
      </c>
      <c r="BC57" s="174"/>
      <c r="BD57" s="162">
        <f t="shared" si="7"/>
        <v>0.99999999999999989</v>
      </c>
      <c r="BE57" s="165"/>
      <c r="BF57" s="206">
        <f t="shared" si="8"/>
        <v>0.99999999999999989</v>
      </c>
      <c r="BG57" s="203">
        <v>0.66992151742479811</v>
      </c>
      <c r="BH57" s="203">
        <v>0</v>
      </c>
      <c r="BI57" s="183">
        <v>0.29583348407162208</v>
      </c>
      <c r="BJ57" s="183">
        <v>3.4244998503579899E-2</v>
      </c>
      <c r="BK57" s="183">
        <v>0</v>
      </c>
      <c r="BL57" s="160">
        <f t="shared" si="9"/>
        <v>0</v>
      </c>
      <c r="BM57" s="174"/>
      <c r="BN57" s="206">
        <f t="shared" si="10"/>
        <v>0</v>
      </c>
      <c r="BO57" s="203">
        <v>0</v>
      </c>
      <c r="BP57" s="183">
        <v>0</v>
      </c>
      <c r="BQ57" s="183">
        <v>0</v>
      </c>
      <c r="BR57" s="183">
        <v>0</v>
      </c>
      <c r="BS57" s="160">
        <f t="shared" si="1"/>
        <v>1</v>
      </c>
      <c r="BT57" s="165"/>
      <c r="BU57" s="206">
        <f t="shared" si="11"/>
        <v>0</v>
      </c>
      <c r="BV57" s="203">
        <v>0</v>
      </c>
      <c r="BW57" s="203">
        <v>0</v>
      </c>
      <c r="BX57" s="203">
        <v>0</v>
      </c>
      <c r="BY57" s="203">
        <v>0</v>
      </c>
      <c r="BZ57" s="203">
        <v>0</v>
      </c>
      <c r="CA57" s="203">
        <v>0</v>
      </c>
      <c r="CB57" s="203">
        <v>0</v>
      </c>
      <c r="CC57" s="160">
        <f t="shared" si="12"/>
        <v>1</v>
      </c>
      <c r="CD57" s="165"/>
      <c r="CE57" s="209">
        <v>0</v>
      </c>
      <c r="CF57" s="165"/>
      <c r="CG57" s="211">
        <f t="shared" si="13"/>
        <v>1</v>
      </c>
      <c r="CH57" s="211">
        <f t="shared" si="2"/>
        <v>2</v>
      </c>
      <c r="CI57" s="211">
        <f>SUM(CH$12:CH57)+1</f>
        <v>107</v>
      </c>
      <c r="CJ57" s="164" t="str">
        <f t="shared" si="3"/>
        <v>N/A</v>
      </c>
      <c r="CK57" s="211" t="s">
        <v>15</v>
      </c>
    </row>
    <row r="58" spans="1:89" x14ac:dyDescent="0.2">
      <c r="A58" s="53">
        <f>IF(AND(COUNTIF(D$12:D58,D58)&gt;1,D58&lt;&gt;"[Project Name]"),1,0)</f>
        <v>0</v>
      </c>
      <c r="C58" s="174">
        <f t="shared" si="4"/>
        <v>47</v>
      </c>
      <c r="D58" s="175" t="s">
        <v>634</v>
      </c>
      <c r="E58" s="175" t="b">
        <v>0</v>
      </c>
      <c r="F58" s="191" t="s">
        <v>23</v>
      </c>
      <c r="G58" s="191" t="s">
        <v>34</v>
      </c>
      <c r="H58" s="191" t="s">
        <v>46</v>
      </c>
      <c r="I58" s="191" t="s">
        <v>15</v>
      </c>
      <c r="J58" s="191" t="s">
        <v>15</v>
      </c>
      <c r="K58" s="191" t="s">
        <v>361</v>
      </c>
      <c r="L58" s="191" t="s">
        <v>379</v>
      </c>
      <c r="M58" s="191" t="s">
        <v>15</v>
      </c>
      <c r="N58" s="191" t="s">
        <v>201</v>
      </c>
      <c r="O58" s="183">
        <v>0</v>
      </c>
      <c r="P58" s="191" t="s">
        <v>550</v>
      </c>
      <c r="Q58" s="192" t="s">
        <v>133</v>
      </c>
      <c r="R58" s="241">
        <v>50</v>
      </c>
      <c r="S58" s="183">
        <v>0</v>
      </c>
      <c r="T58" s="188">
        <f t="shared" si="5"/>
        <v>1</v>
      </c>
      <c r="U58" s="165"/>
      <c r="V58" s="221">
        <v>0</v>
      </c>
      <c r="W58" s="221">
        <v>0</v>
      </c>
      <c r="X58" s="221">
        <v>0</v>
      </c>
      <c r="Y58" s="221">
        <v>0</v>
      </c>
      <c r="Z58" s="221">
        <v>0</v>
      </c>
      <c r="AA58" s="161">
        <f t="shared" si="6"/>
        <v>0</v>
      </c>
      <c r="AB58" s="165"/>
      <c r="AC58" s="182">
        <v>0</v>
      </c>
      <c r="AD58" s="182">
        <v>0</v>
      </c>
      <c r="AE58" s="182">
        <v>0</v>
      </c>
      <c r="AF58" s="182">
        <v>0</v>
      </c>
      <c r="AG58" s="182">
        <v>0</v>
      </c>
      <c r="AH58" s="165"/>
      <c r="AI58" s="183">
        <v>1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  <c r="AO58" s="183">
        <v>0</v>
      </c>
      <c r="AP58" s="183">
        <v>0</v>
      </c>
      <c r="AQ58" s="183">
        <v>0</v>
      </c>
      <c r="AR58" s="183">
        <v>0</v>
      </c>
      <c r="AS58" s="183">
        <v>0</v>
      </c>
      <c r="AT58" s="183">
        <v>0</v>
      </c>
      <c r="AU58" s="183">
        <v>0</v>
      </c>
      <c r="AV58" s="183">
        <v>0</v>
      </c>
      <c r="AW58" s="183">
        <v>0</v>
      </c>
      <c r="AX58" s="183">
        <v>0</v>
      </c>
      <c r="AY58" s="183">
        <v>0</v>
      </c>
      <c r="AZ58" s="183">
        <v>0</v>
      </c>
      <c r="BA58" s="183">
        <v>0</v>
      </c>
      <c r="BB58" s="183">
        <v>0</v>
      </c>
      <c r="BC58" s="174"/>
      <c r="BD58" s="162">
        <f t="shared" si="7"/>
        <v>1</v>
      </c>
      <c r="BE58" s="165"/>
      <c r="BF58" s="206">
        <f t="shared" si="8"/>
        <v>1</v>
      </c>
      <c r="BG58" s="203">
        <v>0.7</v>
      </c>
      <c r="BH58" s="203">
        <v>0</v>
      </c>
      <c r="BI58" s="183">
        <v>0.3</v>
      </c>
      <c r="BJ58" s="183">
        <v>0</v>
      </c>
      <c r="BK58" s="183">
        <v>0</v>
      </c>
      <c r="BL58" s="160">
        <f t="shared" si="9"/>
        <v>0</v>
      </c>
      <c r="BM58" s="174"/>
      <c r="BN58" s="206">
        <f t="shared" si="10"/>
        <v>0</v>
      </c>
      <c r="BO58" s="203">
        <v>0</v>
      </c>
      <c r="BP58" s="183">
        <v>0</v>
      </c>
      <c r="BQ58" s="183">
        <v>0</v>
      </c>
      <c r="BR58" s="183">
        <v>0</v>
      </c>
      <c r="BS58" s="160">
        <f t="shared" si="1"/>
        <v>1</v>
      </c>
      <c r="BT58" s="165"/>
      <c r="BU58" s="206">
        <f t="shared" si="11"/>
        <v>0</v>
      </c>
      <c r="BV58" s="203">
        <v>0</v>
      </c>
      <c r="BW58" s="203">
        <v>0</v>
      </c>
      <c r="BX58" s="203">
        <v>0</v>
      </c>
      <c r="BY58" s="203">
        <v>0</v>
      </c>
      <c r="BZ58" s="203">
        <v>0</v>
      </c>
      <c r="CA58" s="203">
        <v>0</v>
      </c>
      <c r="CB58" s="203">
        <v>0</v>
      </c>
      <c r="CC58" s="160">
        <f t="shared" si="12"/>
        <v>1</v>
      </c>
      <c r="CD58" s="165"/>
      <c r="CE58" s="209">
        <v>0</v>
      </c>
      <c r="CF58" s="165"/>
      <c r="CG58" s="211">
        <f t="shared" si="13"/>
        <v>1</v>
      </c>
      <c r="CH58" s="211">
        <f t="shared" si="2"/>
        <v>2</v>
      </c>
      <c r="CI58" s="211">
        <f>SUM(CH$12:CH58)+1</f>
        <v>109</v>
      </c>
      <c r="CJ58" s="164" t="str">
        <f t="shared" si="3"/>
        <v>N/A</v>
      </c>
      <c r="CK58" s="211" t="s">
        <v>15</v>
      </c>
    </row>
    <row r="59" spans="1:89" x14ac:dyDescent="0.2">
      <c r="A59" s="53">
        <f>IF(AND(COUNTIF(D$12:D59,D59)&gt;1,D59&lt;&gt;"[Project Name]"),1,0)</f>
        <v>0</v>
      </c>
      <c r="C59" s="174">
        <f t="shared" si="4"/>
        <v>48</v>
      </c>
      <c r="D59" s="175" t="s">
        <v>635</v>
      </c>
      <c r="E59" s="175" t="b">
        <v>1</v>
      </c>
      <c r="F59" s="191" t="s">
        <v>23</v>
      </c>
      <c r="G59" s="191" t="s">
        <v>34</v>
      </c>
      <c r="H59" s="191" t="s">
        <v>46</v>
      </c>
      <c r="I59" s="191" t="s">
        <v>15</v>
      </c>
      <c r="J59" s="191" t="s">
        <v>15</v>
      </c>
      <c r="K59" s="191" t="s">
        <v>361</v>
      </c>
      <c r="L59" s="191" t="s">
        <v>379</v>
      </c>
      <c r="M59" s="191" t="s">
        <v>15</v>
      </c>
      <c r="N59" s="191" t="s">
        <v>201</v>
      </c>
      <c r="O59" s="183">
        <v>0</v>
      </c>
      <c r="P59" s="191" t="s">
        <v>550</v>
      </c>
      <c r="Q59" s="192" t="s">
        <v>133</v>
      </c>
      <c r="R59" s="241">
        <v>50</v>
      </c>
      <c r="S59" s="183">
        <v>0.13872284508041677</v>
      </c>
      <c r="T59" s="188">
        <f t="shared" si="5"/>
        <v>0.86127715491958323</v>
      </c>
      <c r="U59" s="165"/>
      <c r="V59" s="221">
        <v>0.23669552994264745</v>
      </c>
      <c r="W59" s="221">
        <v>11.670148790057354</v>
      </c>
      <c r="X59" s="221">
        <v>0</v>
      </c>
      <c r="Y59" s="221">
        <v>0</v>
      </c>
      <c r="Z59" s="221">
        <v>0</v>
      </c>
      <c r="AA59" s="161">
        <f t="shared" si="6"/>
        <v>11.906844320000001</v>
      </c>
      <c r="AB59" s="165"/>
      <c r="AC59" s="182">
        <v>0</v>
      </c>
      <c r="AD59" s="182">
        <v>1</v>
      </c>
      <c r="AE59" s="182">
        <v>0</v>
      </c>
      <c r="AF59" s="182">
        <v>0</v>
      </c>
      <c r="AG59" s="182">
        <v>0</v>
      </c>
      <c r="AH59" s="165"/>
      <c r="AI59" s="183">
        <v>1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  <c r="AO59" s="183">
        <v>0</v>
      </c>
      <c r="AP59" s="183">
        <v>0</v>
      </c>
      <c r="AQ59" s="183">
        <v>0</v>
      </c>
      <c r="AR59" s="183">
        <v>0</v>
      </c>
      <c r="AS59" s="183">
        <v>0</v>
      </c>
      <c r="AT59" s="183">
        <v>0</v>
      </c>
      <c r="AU59" s="183">
        <v>0</v>
      </c>
      <c r="AV59" s="183">
        <v>0</v>
      </c>
      <c r="AW59" s="183">
        <v>0</v>
      </c>
      <c r="AX59" s="183">
        <v>0</v>
      </c>
      <c r="AY59" s="183">
        <v>0</v>
      </c>
      <c r="AZ59" s="183">
        <v>0</v>
      </c>
      <c r="BA59" s="183">
        <v>0</v>
      </c>
      <c r="BB59" s="183">
        <v>0</v>
      </c>
      <c r="BC59" s="174"/>
      <c r="BD59" s="162">
        <f t="shared" si="7"/>
        <v>1</v>
      </c>
      <c r="BE59" s="165"/>
      <c r="BF59" s="206">
        <f t="shared" si="8"/>
        <v>1</v>
      </c>
      <c r="BG59" s="203">
        <v>0.95983728477166341</v>
      </c>
      <c r="BH59" s="203">
        <v>0</v>
      </c>
      <c r="BI59" s="183">
        <v>8.1711157408117605E-3</v>
      </c>
      <c r="BJ59" s="183">
        <v>3.1991599487524849E-2</v>
      </c>
      <c r="BK59" s="183">
        <v>0</v>
      </c>
      <c r="BL59" s="160">
        <f t="shared" si="9"/>
        <v>0</v>
      </c>
      <c r="BM59" s="174"/>
      <c r="BN59" s="206">
        <f t="shared" si="10"/>
        <v>0</v>
      </c>
      <c r="BO59" s="203">
        <v>0</v>
      </c>
      <c r="BP59" s="183">
        <v>0</v>
      </c>
      <c r="BQ59" s="183">
        <v>0</v>
      </c>
      <c r="BR59" s="183">
        <v>0</v>
      </c>
      <c r="BS59" s="160">
        <f t="shared" si="1"/>
        <v>1</v>
      </c>
      <c r="BT59" s="165"/>
      <c r="BU59" s="206">
        <f t="shared" si="11"/>
        <v>0</v>
      </c>
      <c r="BV59" s="203">
        <v>0</v>
      </c>
      <c r="BW59" s="203">
        <v>0</v>
      </c>
      <c r="BX59" s="203">
        <v>0</v>
      </c>
      <c r="BY59" s="203">
        <v>0</v>
      </c>
      <c r="BZ59" s="203">
        <v>0</v>
      </c>
      <c r="CA59" s="203">
        <v>0</v>
      </c>
      <c r="CB59" s="203">
        <v>0</v>
      </c>
      <c r="CC59" s="160">
        <f t="shared" si="12"/>
        <v>1</v>
      </c>
      <c r="CD59" s="165"/>
      <c r="CE59" s="209">
        <v>0</v>
      </c>
      <c r="CF59" s="165"/>
      <c r="CG59" s="211">
        <f t="shared" si="13"/>
        <v>1</v>
      </c>
      <c r="CH59" s="211">
        <f t="shared" si="2"/>
        <v>2</v>
      </c>
      <c r="CI59" s="211">
        <f>SUM(CH$12:CH59)+1</f>
        <v>111</v>
      </c>
      <c r="CJ59" s="164" t="str">
        <f t="shared" si="3"/>
        <v>N/A</v>
      </c>
      <c r="CK59" s="211" t="s">
        <v>15</v>
      </c>
    </row>
    <row r="60" spans="1:89" x14ac:dyDescent="0.2">
      <c r="A60" s="53">
        <f>IF(AND(COUNTIF(D$12:D60,D60)&gt;1,D60&lt;&gt;"[Project Name]"),1,0)</f>
        <v>0</v>
      </c>
      <c r="C60" s="174">
        <f t="shared" si="4"/>
        <v>49</v>
      </c>
      <c r="D60" s="175" t="s">
        <v>636</v>
      </c>
      <c r="E60" s="175" t="b">
        <v>1</v>
      </c>
      <c r="F60" s="191" t="s">
        <v>23</v>
      </c>
      <c r="G60" s="191" t="s">
        <v>34</v>
      </c>
      <c r="H60" s="191" t="s">
        <v>46</v>
      </c>
      <c r="I60" s="191" t="s">
        <v>15</v>
      </c>
      <c r="J60" s="191" t="s">
        <v>15</v>
      </c>
      <c r="K60" s="191" t="s">
        <v>361</v>
      </c>
      <c r="L60" s="191" t="s">
        <v>379</v>
      </c>
      <c r="M60" s="191" t="s">
        <v>15</v>
      </c>
      <c r="N60" s="191" t="s">
        <v>201</v>
      </c>
      <c r="O60" s="183">
        <v>0</v>
      </c>
      <c r="P60" s="191" t="s">
        <v>550</v>
      </c>
      <c r="Q60" s="192" t="s">
        <v>133</v>
      </c>
      <c r="R60" s="241">
        <v>35</v>
      </c>
      <c r="S60" s="183">
        <v>0.14692071107675989</v>
      </c>
      <c r="T60" s="188">
        <f t="shared" si="5"/>
        <v>0.85307928892324014</v>
      </c>
      <c r="U60" s="165"/>
      <c r="V60" s="221">
        <v>8.7466294251886914E-2</v>
      </c>
      <c r="W60" s="221">
        <v>0.51915799546074415</v>
      </c>
      <c r="X60" s="221">
        <v>7.3088778212328931</v>
      </c>
      <c r="Y60" s="221">
        <v>0</v>
      </c>
      <c r="Z60" s="221">
        <v>0</v>
      </c>
      <c r="AA60" s="161">
        <f t="shared" si="6"/>
        <v>7.9155021109455239</v>
      </c>
      <c r="AB60" s="165"/>
      <c r="AC60" s="182">
        <v>0</v>
      </c>
      <c r="AD60" s="182">
        <v>0</v>
      </c>
      <c r="AE60" s="182">
        <v>1</v>
      </c>
      <c r="AF60" s="182">
        <v>0</v>
      </c>
      <c r="AG60" s="182">
        <v>0</v>
      </c>
      <c r="AH60" s="165"/>
      <c r="AI60" s="183">
        <v>1.0000000000000002</v>
      </c>
      <c r="AJ60" s="183">
        <v>0</v>
      </c>
      <c r="AK60" s="183">
        <v>0</v>
      </c>
      <c r="AL60" s="183">
        <v>0</v>
      </c>
      <c r="AM60" s="183">
        <v>0</v>
      </c>
      <c r="AN60" s="183">
        <v>0</v>
      </c>
      <c r="AO60" s="183">
        <v>0</v>
      </c>
      <c r="AP60" s="183">
        <v>0</v>
      </c>
      <c r="AQ60" s="183">
        <v>0</v>
      </c>
      <c r="AR60" s="183">
        <v>0</v>
      </c>
      <c r="AS60" s="183">
        <v>0</v>
      </c>
      <c r="AT60" s="183">
        <v>0</v>
      </c>
      <c r="AU60" s="183">
        <v>0</v>
      </c>
      <c r="AV60" s="183">
        <v>0</v>
      </c>
      <c r="AW60" s="183">
        <v>0</v>
      </c>
      <c r="AX60" s="183">
        <v>0</v>
      </c>
      <c r="AY60" s="183">
        <v>0</v>
      </c>
      <c r="AZ60" s="183">
        <v>0</v>
      </c>
      <c r="BA60" s="183">
        <v>0</v>
      </c>
      <c r="BB60" s="183">
        <v>0</v>
      </c>
      <c r="BC60" s="174"/>
      <c r="BD60" s="162">
        <f t="shared" si="7"/>
        <v>1.0000000000000002</v>
      </c>
      <c r="BE60" s="165"/>
      <c r="BF60" s="206">
        <f t="shared" si="8"/>
        <v>1.0000000000000002</v>
      </c>
      <c r="BG60" s="203">
        <v>0.45215486176701408</v>
      </c>
      <c r="BH60" s="203">
        <v>0</v>
      </c>
      <c r="BI60" s="183">
        <v>0.51406643488208004</v>
      </c>
      <c r="BJ60" s="183">
        <v>3.3778703350905791E-2</v>
      </c>
      <c r="BK60" s="183">
        <v>0</v>
      </c>
      <c r="BL60" s="160">
        <f t="shared" si="9"/>
        <v>0</v>
      </c>
      <c r="BM60" s="174"/>
      <c r="BN60" s="206">
        <f t="shared" si="10"/>
        <v>0</v>
      </c>
      <c r="BO60" s="203">
        <v>0</v>
      </c>
      <c r="BP60" s="183">
        <v>0</v>
      </c>
      <c r="BQ60" s="183">
        <v>0</v>
      </c>
      <c r="BR60" s="183">
        <v>0</v>
      </c>
      <c r="BS60" s="160">
        <f t="shared" si="1"/>
        <v>1</v>
      </c>
      <c r="BT60" s="165"/>
      <c r="BU60" s="206">
        <f t="shared" si="11"/>
        <v>0</v>
      </c>
      <c r="BV60" s="203">
        <v>0</v>
      </c>
      <c r="BW60" s="203">
        <v>0</v>
      </c>
      <c r="BX60" s="203">
        <v>0</v>
      </c>
      <c r="BY60" s="203">
        <v>0</v>
      </c>
      <c r="BZ60" s="203">
        <v>0</v>
      </c>
      <c r="CA60" s="203">
        <v>0</v>
      </c>
      <c r="CB60" s="203">
        <v>0</v>
      </c>
      <c r="CC60" s="160">
        <f t="shared" si="12"/>
        <v>1</v>
      </c>
      <c r="CD60" s="165"/>
      <c r="CE60" s="209">
        <v>0</v>
      </c>
      <c r="CF60" s="165"/>
      <c r="CG60" s="211">
        <f t="shared" si="13"/>
        <v>1</v>
      </c>
      <c r="CH60" s="211">
        <f t="shared" si="2"/>
        <v>2</v>
      </c>
      <c r="CI60" s="211">
        <f>SUM(CH$12:CH60)+1</f>
        <v>113</v>
      </c>
      <c r="CJ60" s="164" t="str">
        <f t="shared" si="3"/>
        <v>N/A</v>
      </c>
      <c r="CK60" s="211" t="s">
        <v>15</v>
      </c>
    </row>
    <row r="61" spans="1:89" x14ac:dyDescent="0.2">
      <c r="A61" s="53">
        <f>IF(AND(COUNTIF(D$12:D61,D61)&gt;1,D61&lt;&gt;"[Project Name]"),1,0)</f>
        <v>0</v>
      </c>
      <c r="C61" s="174">
        <f t="shared" si="4"/>
        <v>50</v>
      </c>
      <c r="D61" s="175" t="s">
        <v>637</v>
      </c>
      <c r="E61" s="175" t="b">
        <v>0</v>
      </c>
      <c r="F61" s="191" t="s">
        <v>23</v>
      </c>
      <c r="G61" s="191" t="s">
        <v>34</v>
      </c>
      <c r="H61" s="191" t="s">
        <v>46</v>
      </c>
      <c r="I61" s="191" t="s">
        <v>15</v>
      </c>
      <c r="J61" s="191" t="s">
        <v>15</v>
      </c>
      <c r="K61" s="191" t="s">
        <v>361</v>
      </c>
      <c r="L61" s="191" t="s">
        <v>379</v>
      </c>
      <c r="M61" s="191" t="s">
        <v>15</v>
      </c>
      <c r="N61" s="191" t="s">
        <v>201</v>
      </c>
      <c r="O61" s="183">
        <v>0</v>
      </c>
      <c r="P61" s="191" t="s">
        <v>550</v>
      </c>
      <c r="Q61" s="192" t="s">
        <v>133</v>
      </c>
      <c r="R61" s="241">
        <v>50</v>
      </c>
      <c r="S61" s="183">
        <v>0</v>
      </c>
      <c r="T61" s="188">
        <f t="shared" si="5"/>
        <v>1</v>
      </c>
      <c r="U61" s="165"/>
      <c r="V61" s="221">
        <v>0</v>
      </c>
      <c r="W61" s="221">
        <v>0</v>
      </c>
      <c r="X61" s="221">
        <v>0</v>
      </c>
      <c r="Y61" s="221">
        <v>0</v>
      </c>
      <c r="Z61" s="221">
        <v>0</v>
      </c>
      <c r="AA61" s="161">
        <f t="shared" si="6"/>
        <v>0</v>
      </c>
      <c r="AB61" s="165"/>
      <c r="AC61" s="182">
        <v>0</v>
      </c>
      <c r="AD61" s="182">
        <v>0</v>
      </c>
      <c r="AE61" s="182">
        <v>0</v>
      </c>
      <c r="AF61" s="182">
        <v>0</v>
      </c>
      <c r="AG61" s="182">
        <v>0</v>
      </c>
      <c r="AH61" s="165"/>
      <c r="AI61" s="183">
        <v>1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  <c r="AO61" s="183">
        <v>0</v>
      </c>
      <c r="AP61" s="183">
        <v>0</v>
      </c>
      <c r="AQ61" s="183">
        <v>0</v>
      </c>
      <c r="AR61" s="183">
        <v>0</v>
      </c>
      <c r="AS61" s="183">
        <v>0</v>
      </c>
      <c r="AT61" s="183">
        <v>0</v>
      </c>
      <c r="AU61" s="183">
        <v>0</v>
      </c>
      <c r="AV61" s="183">
        <v>0</v>
      </c>
      <c r="AW61" s="183">
        <v>0</v>
      </c>
      <c r="AX61" s="183">
        <v>0</v>
      </c>
      <c r="AY61" s="183">
        <v>0</v>
      </c>
      <c r="AZ61" s="183">
        <v>0</v>
      </c>
      <c r="BA61" s="183">
        <v>0</v>
      </c>
      <c r="BB61" s="183">
        <v>0</v>
      </c>
      <c r="BC61" s="174"/>
      <c r="BD61" s="162">
        <f t="shared" si="7"/>
        <v>1</v>
      </c>
      <c r="BE61" s="165"/>
      <c r="BF61" s="206">
        <f t="shared" si="8"/>
        <v>1</v>
      </c>
      <c r="BG61" s="203">
        <v>0</v>
      </c>
      <c r="BH61" s="203">
        <v>0</v>
      </c>
      <c r="BI61" s="183">
        <v>1</v>
      </c>
      <c r="BJ61" s="183">
        <v>0</v>
      </c>
      <c r="BK61" s="183">
        <v>0</v>
      </c>
      <c r="BL61" s="160">
        <f t="shared" si="9"/>
        <v>0</v>
      </c>
      <c r="BM61" s="174"/>
      <c r="BN61" s="206">
        <f t="shared" si="10"/>
        <v>0</v>
      </c>
      <c r="BO61" s="203">
        <v>0</v>
      </c>
      <c r="BP61" s="183">
        <v>0</v>
      </c>
      <c r="BQ61" s="183">
        <v>0</v>
      </c>
      <c r="BR61" s="183">
        <v>0</v>
      </c>
      <c r="BS61" s="160">
        <f t="shared" si="1"/>
        <v>1</v>
      </c>
      <c r="BT61" s="165"/>
      <c r="BU61" s="206">
        <f t="shared" si="11"/>
        <v>0</v>
      </c>
      <c r="BV61" s="203">
        <v>0</v>
      </c>
      <c r="BW61" s="203">
        <v>0</v>
      </c>
      <c r="BX61" s="203">
        <v>0</v>
      </c>
      <c r="BY61" s="203">
        <v>0</v>
      </c>
      <c r="BZ61" s="203">
        <v>0</v>
      </c>
      <c r="CA61" s="203">
        <v>0</v>
      </c>
      <c r="CB61" s="203">
        <v>0</v>
      </c>
      <c r="CC61" s="160">
        <f t="shared" si="12"/>
        <v>1</v>
      </c>
      <c r="CD61" s="165"/>
      <c r="CE61" s="209">
        <v>0</v>
      </c>
      <c r="CF61" s="165"/>
      <c r="CG61" s="211">
        <f t="shared" si="13"/>
        <v>1</v>
      </c>
      <c r="CH61" s="211">
        <f t="shared" si="2"/>
        <v>2</v>
      </c>
      <c r="CI61" s="211">
        <f>SUM(CH$12:CH61)+1</f>
        <v>115</v>
      </c>
      <c r="CJ61" s="164" t="str">
        <f t="shared" si="3"/>
        <v>N/A</v>
      </c>
      <c r="CK61" s="211" t="s">
        <v>15</v>
      </c>
    </row>
    <row r="62" spans="1:89" x14ac:dyDescent="0.2">
      <c r="A62" s="53">
        <f>IF(AND(COUNTIF(D$12:D62,D62)&gt;1,D62&lt;&gt;"[Project Name]"),1,0)</f>
        <v>0</v>
      </c>
      <c r="C62" s="174">
        <f t="shared" si="4"/>
        <v>51</v>
      </c>
      <c r="D62" s="175" t="s">
        <v>638</v>
      </c>
      <c r="E62" s="175" t="b">
        <v>0</v>
      </c>
      <c r="F62" s="191" t="s">
        <v>23</v>
      </c>
      <c r="G62" s="191" t="s">
        <v>34</v>
      </c>
      <c r="H62" s="191" t="s">
        <v>46</v>
      </c>
      <c r="I62" s="191" t="s">
        <v>15</v>
      </c>
      <c r="J62" s="191" t="s">
        <v>15</v>
      </c>
      <c r="K62" s="191" t="s">
        <v>361</v>
      </c>
      <c r="L62" s="191" t="s">
        <v>379</v>
      </c>
      <c r="M62" s="191" t="s">
        <v>15</v>
      </c>
      <c r="N62" s="191" t="s">
        <v>201</v>
      </c>
      <c r="O62" s="183">
        <v>0</v>
      </c>
      <c r="P62" s="191" t="s">
        <v>550</v>
      </c>
      <c r="Q62" s="192" t="s">
        <v>133</v>
      </c>
      <c r="R62" s="241">
        <v>50</v>
      </c>
      <c r="S62" s="183">
        <v>0</v>
      </c>
      <c r="T62" s="188">
        <f t="shared" si="5"/>
        <v>1</v>
      </c>
      <c r="U62" s="165"/>
      <c r="V62" s="221">
        <v>0</v>
      </c>
      <c r="W62" s="221">
        <v>0</v>
      </c>
      <c r="X62" s="221">
        <v>0</v>
      </c>
      <c r="Y62" s="221">
        <v>0</v>
      </c>
      <c r="Z62" s="221">
        <v>0</v>
      </c>
      <c r="AA62" s="161">
        <f t="shared" si="6"/>
        <v>0</v>
      </c>
      <c r="AB62" s="165"/>
      <c r="AC62" s="182">
        <v>0</v>
      </c>
      <c r="AD62" s="182">
        <v>0</v>
      </c>
      <c r="AE62" s="182">
        <v>0</v>
      </c>
      <c r="AF62" s="182">
        <v>0</v>
      </c>
      <c r="AG62" s="182">
        <v>0</v>
      </c>
      <c r="AH62" s="165"/>
      <c r="AI62" s="183">
        <v>1</v>
      </c>
      <c r="AJ62" s="183">
        <v>0</v>
      </c>
      <c r="AK62" s="183">
        <v>0</v>
      </c>
      <c r="AL62" s="183">
        <v>0</v>
      </c>
      <c r="AM62" s="183">
        <v>0</v>
      </c>
      <c r="AN62" s="183">
        <v>0</v>
      </c>
      <c r="AO62" s="183">
        <v>0</v>
      </c>
      <c r="AP62" s="183">
        <v>0</v>
      </c>
      <c r="AQ62" s="183">
        <v>0</v>
      </c>
      <c r="AR62" s="183">
        <v>0</v>
      </c>
      <c r="AS62" s="183">
        <v>0</v>
      </c>
      <c r="AT62" s="183">
        <v>0</v>
      </c>
      <c r="AU62" s="183">
        <v>0</v>
      </c>
      <c r="AV62" s="183">
        <v>0</v>
      </c>
      <c r="AW62" s="183">
        <v>0</v>
      </c>
      <c r="AX62" s="183">
        <v>0</v>
      </c>
      <c r="AY62" s="183">
        <v>0</v>
      </c>
      <c r="AZ62" s="183">
        <v>0</v>
      </c>
      <c r="BA62" s="183">
        <v>0</v>
      </c>
      <c r="BB62" s="183">
        <v>0</v>
      </c>
      <c r="BC62" s="174"/>
      <c r="BD62" s="162">
        <f t="shared" si="7"/>
        <v>1</v>
      </c>
      <c r="BE62" s="165"/>
      <c r="BF62" s="206">
        <f t="shared" si="8"/>
        <v>1</v>
      </c>
      <c r="BG62" s="203">
        <v>0.7</v>
      </c>
      <c r="BH62" s="203">
        <v>0</v>
      </c>
      <c r="BI62" s="183">
        <v>0.3</v>
      </c>
      <c r="BJ62" s="183">
        <v>0</v>
      </c>
      <c r="BK62" s="183">
        <v>0</v>
      </c>
      <c r="BL62" s="160">
        <f t="shared" si="9"/>
        <v>0</v>
      </c>
      <c r="BM62" s="174"/>
      <c r="BN62" s="206">
        <f t="shared" si="10"/>
        <v>0</v>
      </c>
      <c r="BO62" s="203">
        <v>0</v>
      </c>
      <c r="BP62" s="183">
        <v>0</v>
      </c>
      <c r="BQ62" s="183">
        <v>0</v>
      </c>
      <c r="BR62" s="183">
        <v>0</v>
      </c>
      <c r="BS62" s="160">
        <f t="shared" si="1"/>
        <v>1</v>
      </c>
      <c r="BT62" s="165"/>
      <c r="BU62" s="206">
        <f t="shared" si="11"/>
        <v>0</v>
      </c>
      <c r="BV62" s="203">
        <v>0</v>
      </c>
      <c r="BW62" s="203">
        <v>0</v>
      </c>
      <c r="BX62" s="203">
        <v>0</v>
      </c>
      <c r="BY62" s="203">
        <v>0</v>
      </c>
      <c r="BZ62" s="203">
        <v>0</v>
      </c>
      <c r="CA62" s="203">
        <v>0</v>
      </c>
      <c r="CB62" s="203">
        <v>0</v>
      </c>
      <c r="CC62" s="160">
        <f t="shared" si="12"/>
        <v>1</v>
      </c>
      <c r="CD62" s="165"/>
      <c r="CE62" s="209">
        <v>0</v>
      </c>
      <c r="CF62" s="165"/>
      <c r="CG62" s="211">
        <f t="shared" si="13"/>
        <v>1</v>
      </c>
      <c r="CH62" s="211">
        <f t="shared" si="2"/>
        <v>2</v>
      </c>
      <c r="CI62" s="211">
        <f>SUM(CH$12:CH62)+1</f>
        <v>117</v>
      </c>
      <c r="CJ62" s="164" t="str">
        <f t="shared" si="3"/>
        <v>N/A</v>
      </c>
      <c r="CK62" s="211" t="s">
        <v>15</v>
      </c>
    </row>
    <row r="63" spans="1:89" x14ac:dyDescent="0.2">
      <c r="A63" s="53">
        <f>IF(AND(COUNTIF(D$12:D63,D63)&gt;1,D63&lt;&gt;"[Project Name]"),1,0)</f>
        <v>0</v>
      </c>
      <c r="C63" s="174">
        <f t="shared" si="4"/>
        <v>52</v>
      </c>
      <c r="D63" s="175" t="s">
        <v>639</v>
      </c>
      <c r="E63" s="175" t="b">
        <v>1</v>
      </c>
      <c r="F63" s="191" t="s">
        <v>23</v>
      </c>
      <c r="G63" s="191" t="s">
        <v>34</v>
      </c>
      <c r="H63" s="191" t="s">
        <v>46</v>
      </c>
      <c r="I63" s="191" t="s">
        <v>15</v>
      </c>
      <c r="J63" s="191" t="s">
        <v>15</v>
      </c>
      <c r="K63" s="191" t="s">
        <v>361</v>
      </c>
      <c r="L63" s="191" t="s">
        <v>379</v>
      </c>
      <c r="M63" s="191" t="s">
        <v>15</v>
      </c>
      <c r="N63" s="191" t="s">
        <v>201</v>
      </c>
      <c r="O63" s="183">
        <v>0</v>
      </c>
      <c r="P63" s="191" t="s">
        <v>550</v>
      </c>
      <c r="Q63" s="192" t="s">
        <v>133</v>
      </c>
      <c r="R63" s="241">
        <v>50</v>
      </c>
      <c r="S63" s="183">
        <v>0.1305689471402334</v>
      </c>
      <c r="T63" s="188">
        <f t="shared" si="5"/>
        <v>0.86943105285976663</v>
      </c>
      <c r="U63" s="165"/>
      <c r="V63" s="221">
        <v>7.4063647478644551E-2</v>
      </c>
      <c r="W63" s="221">
        <v>2.9046021725213551</v>
      </c>
      <c r="X63" s="221">
        <v>0</v>
      </c>
      <c r="Y63" s="221">
        <v>0</v>
      </c>
      <c r="Z63" s="221">
        <v>0</v>
      </c>
      <c r="AA63" s="161">
        <f t="shared" si="6"/>
        <v>2.9786658199999998</v>
      </c>
      <c r="AB63" s="165"/>
      <c r="AC63" s="182">
        <v>0</v>
      </c>
      <c r="AD63" s="182">
        <v>1</v>
      </c>
      <c r="AE63" s="182">
        <v>0</v>
      </c>
      <c r="AF63" s="182">
        <v>0</v>
      </c>
      <c r="AG63" s="182">
        <v>0</v>
      </c>
      <c r="AH63" s="165"/>
      <c r="AI63" s="183">
        <v>1.0000000000000002</v>
      </c>
      <c r="AJ63" s="183">
        <v>0</v>
      </c>
      <c r="AK63" s="183">
        <v>0</v>
      </c>
      <c r="AL63" s="183">
        <v>0</v>
      </c>
      <c r="AM63" s="183">
        <v>0</v>
      </c>
      <c r="AN63" s="183">
        <v>0</v>
      </c>
      <c r="AO63" s="183">
        <v>0</v>
      </c>
      <c r="AP63" s="183">
        <v>0</v>
      </c>
      <c r="AQ63" s="183">
        <v>0</v>
      </c>
      <c r="AR63" s="183">
        <v>0</v>
      </c>
      <c r="AS63" s="183">
        <v>0</v>
      </c>
      <c r="AT63" s="183">
        <v>0</v>
      </c>
      <c r="AU63" s="183">
        <v>0</v>
      </c>
      <c r="AV63" s="183">
        <v>0</v>
      </c>
      <c r="AW63" s="183">
        <v>0</v>
      </c>
      <c r="AX63" s="183">
        <v>0</v>
      </c>
      <c r="AY63" s="183">
        <v>0</v>
      </c>
      <c r="AZ63" s="183">
        <v>0</v>
      </c>
      <c r="BA63" s="183">
        <v>0</v>
      </c>
      <c r="BB63" s="183">
        <v>0</v>
      </c>
      <c r="BC63" s="174"/>
      <c r="BD63" s="162">
        <f t="shared" si="7"/>
        <v>1.0000000000000002</v>
      </c>
      <c r="BE63" s="165"/>
      <c r="BF63" s="206">
        <f t="shared" si="8"/>
        <v>1.0000000000000002</v>
      </c>
      <c r="BG63" s="203">
        <v>0.96024276675098164</v>
      </c>
      <c r="BH63" s="203">
        <v>0</v>
      </c>
      <c r="BI63" s="183">
        <v>9.2214904784692648E-3</v>
      </c>
      <c r="BJ63" s="183">
        <v>3.0535742770548959E-2</v>
      </c>
      <c r="BK63" s="183">
        <v>0</v>
      </c>
      <c r="BL63" s="160">
        <f t="shared" si="9"/>
        <v>0</v>
      </c>
      <c r="BM63" s="174"/>
      <c r="BN63" s="206">
        <f t="shared" si="10"/>
        <v>0</v>
      </c>
      <c r="BO63" s="203">
        <v>0</v>
      </c>
      <c r="BP63" s="183">
        <v>0</v>
      </c>
      <c r="BQ63" s="183">
        <v>0</v>
      </c>
      <c r="BR63" s="183">
        <v>0</v>
      </c>
      <c r="BS63" s="160">
        <f t="shared" si="1"/>
        <v>1</v>
      </c>
      <c r="BT63" s="165"/>
      <c r="BU63" s="206">
        <f t="shared" si="11"/>
        <v>0</v>
      </c>
      <c r="BV63" s="203">
        <v>0</v>
      </c>
      <c r="BW63" s="203">
        <v>0</v>
      </c>
      <c r="BX63" s="203">
        <v>0</v>
      </c>
      <c r="BY63" s="203">
        <v>0</v>
      </c>
      <c r="BZ63" s="203">
        <v>0</v>
      </c>
      <c r="CA63" s="203">
        <v>0</v>
      </c>
      <c r="CB63" s="203">
        <v>0</v>
      </c>
      <c r="CC63" s="160">
        <f t="shared" si="12"/>
        <v>1</v>
      </c>
      <c r="CD63" s="165"/>
      <c r="CE63" s="209">
        <v>0</v>
      </c>
      <c r="CF63" s="165"/>
      <c r="CG63" s="211">
        <f t="shared" si="13"/>
        <v>1</v>
      </c>
      <c r="CH63" s="211">
        <f t="shared" si="2"/>
        <v>2</v>
      </c>
      <c r="CI63" s="211">
        <f>SUM(CH$12:CH63)+1</f>
        <v>119</v>
      </c>
      <c r="CJ63" s="164" t="str">
        <f t="shared" si="3"/>
        <v>N/A</v>
      </c>
      <c r="CK63" s="211" t="s">
        <v>15</v>
      </c>
    </row>
    <row r="64" spans="1:89" x14ac:dyDescent="0.2">
      <c r="A64" s="53">
        <f>IF(AND(COUNTIF(D$12:D64,D64)&gt;1,D64&lt;&gt;"[Project Name]"),1,0)</f>
        <v>0</v>
      </c>
      <c r="C64" s="174">
        <f t="shared" si="4"/>
        <v>53</v>
      </c>
      <c r="D64" s="175" t="s">
        <v>640</v>
      </c>
      <c r="E64" s="175" t="b">
        <v>1</v>
      </c>
      <c r="F64" s="191" t="s">
        <v>23</v>
      </c>
      <c r="G64" s="191" t="s">
        <v>34</v>
      </c>
      <c r="H64" s="191" t="s">
        <v>46</v>
      </c>
      <c r="I64" s="191" t="s">
        <v>15</v>
      </c>
      <c r="J64" s="191" t="s">
        <v>15</v>
      </c>
      <c r="K64" s="191" t="s">
        <v>361</v>
      </c>
      <c r="L64" s="191" t="s">
        <v>379</v>
      </c>
      <c r="M64" s="191" t="s">
        <v>15</v>
      </c>
      <c r="N64" s="191" t="s">
        <v>200</v>
      </c>
      <c r="O64" s="183">
        <v>0</v>
      </c>
      <c r="P64" s="191" t="s">
        <v>550</v>
      </c>
      <c r="Q64" s="192" t="s">
        <v>133</v>
      </c>
      <c r="R64" s="241">
        <v>50</v>
      </c>
      <c r="S64" s="183">
        <v>0.12836410129222223</v>
      </c>
      <c r="T64" s="188">
        <f t="shared" si="5"/>
        <v>0.8716358987077778</v>
      </c>
      <c r="U64" s="165"/>
      <c r="V64" s="221">
        <v>2.4215458902016653</v>
      </c>
      <c r="W64" s="221">
        <v>0</v>
      </c>
      <c r="X64" s="221">
        <v>0</v>
      </c>
      <c r="Y64" s="221">
        <v>0</v>
      </c>
      <c r="Z64" s="221">
        <v>0</v>
      </c>
      <c r="AA64" s="161">
        <f t="shared" si="6"/>
        <v>2.4215458902016653</v>
      </c>
      <c r="AB64" s="165"/>
      <c r="AC64" s="182">
        <v>1</v>
      </c>
      <c r="AD64" s="182">
        <v>0</v>
      </c>
      <c r="AE64" s="182">
        <v>0</v>
      </c>
      <c r="AF64" s="182">
        <v>0</v>
      </c>
      <c r="AG64" s="182">
        <v>0</v>
      </c>
      <c r="AH64" s="165"/>
      <c r="AI64" s="183">
        <v>1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  <c r="AO64" s="183">
        <v>0</v>
      </c>
      <c r="AP64" s="183">
        <v>0</v>
      </c>
      <c r="AQ64" s="183">
        <v>0</v>
      </c>
      <c r="AR64" s="183">
        <v>0</v>
      </c>
      <c r="AS64" s="183">
        <v>0</v>
      </c>
      <c r="AT64" s="183">
        <v>0</v>
      </c>
      <c r="AU64" s="183">
        <v>0</v>
      </c>
      <c r="AV64" s="183">
        <v>0</v>
      </c>
      <c r="AW64" s="183">
        <v>0</v>
      </c>
      <c r="AX64" s="183">
        <v>0</v>
      </c>
      <c r="AY64" s="183">
        <v>0</v>
      </c>
      <c r="AZ64" s="183">
        <v>0</v>
      </c>
      <c r="BA64" s="183">
        <v>0</v>
      </c>
      <c r="BB64" s="183">
        <v>0</v>
      </c>
      <c r="BC64" s="174"/>
      <c r="BD64" s="162">
        <f t="shared" si="7"/>
        <v>1</v>
      </c>
      <c r="BE64" s="165"/>
      <c r="BF64" s="206">
        <f t="shared" si="8"/>
        <v>1</v>
      </c>
      <c r="BG64" s="203">
        <v>0.95506542454500376</v>
      </c>
      <c r="BH64" s="203">
        <v>0</v>
      </c>
      <c r="BI64" s="183">
        <v>1.7279109640057178E-2</v>
      </c>
      <c r="BJ64" s="183">
        <v>2.7655465814938995E-2</v>
      </c>
      <c r="BK64" s="183">
        <v>0</v>
      </c>
      <c r="BL64" s="160">
        <f t="shared" si="9"/>
        <v>0</v>
      </c>
      <c r="BM64" s="174"/>
      <c r="BN64" s="206">
        <f t="shared" si="10"/>
        <v>0</v>
      </c>
      <c r="BO64" s="203">
        <v>0</v>
      </c>
      <c r="BP64" s="183">
        <v>0</v>
      </c>
      <c r="BQ64" s="183">
        <v>0</v>
      </c>
      <c r="BR64" s="183">
        <v>0</v>
      </c>
      <c r="BS64" s="160">
        <f t="shared" si="1"/>
        <v>1</v>
      </c>
      <c r="BT64" s="165"/>
      <c r="BU64" s="206">
        <f t="shared" si="11"/>
        <v>0</v>
      </c>
      <c r="BV64" s="203">
        <v>0</v>
      </c>
      <c r="BW64" s="203">
        <v>0</v>
      </c>
      <c r="BX64" s="203">
        <v>0</v>
      </c>
      <c r="BY64" s="203">
        <v>0</v>
      </c>
      <c r="BZ64" s="203">
        <v>0</v>
      </c>
      <c r="CA64" s="203">
        <v>0</v>
      </c>
      <c r="CB64" s="203">
        <v>0</v>
      </c>
      <c r="CC64" s="160">
        <f t="shared" si="12"/>
        <v>1</v>
      </c>
      <c r="CD64" s="165"/>
      <c r="CE64" s="209">
        <v>0</v>
      </c>
      <c r="CF64" s="165"/>
      <c r="CG64" s="211">
        <f t="shared" si="13"/>
        <v>1</v>
      </c>
      <c r="CH64" s="211">
        <f t="shared" si="2"/>
        <v>2</v>
      </c>
      <c r="CI64" s="211">
        <f>SUM(CH$12:CH64)+1</f>
        <v>121</v>
      </c>
      <c r="CJ64" s="164" t="str">
        <f t="shared" si="3"/>
        <v>N/A</v>
      </c>
      <c r="CK64" s="211" t="s">
        <v>15</v>
      </c>
    </row>
    <row r="65" spans="1:89" x14ac:dyDescent="0.2">
      <c r="A65" s="53">
        <f>IF(AND(COUNTIF(D$12:D65,D65)&gt;1,D65&lt;&gt;"[Project Name]"),1,0)</f>
        <v>0</v>
      </c>
      <c r="C65" s="174">
        <f t="shared" si="4"/>
        <v>54</v>
      </c>
      <c r="D65" s="175" t="s">
        <v>641</v>
      </c>
      <c r="E65" s="175" t="b">
        <v>1</v>
      </c>
      <c r="F65" s="191" t="s">
        <v>23</v>
      </c>
      <c r="G65" s="191" t="s">
        <v>34</v>
      </c>
      <c r="H65" s="191" t="s">
        <v>46</v>
      </c>
      <c r="I65" s="191" t="s">
        <v>15</v>
      </c>
      <c r="J65" s="191" t="s">
        <v>15</v>
      </c>
      <c r="K65" s="191" t="s">
        <v>361</v>
      </c>
      <c r="L65" s="191" t="s">
        <v>379</v>
      </c>
      <c r="M65" s="191" t="s">
        <v>15</v>
      </c>
      <c r="N65" s="191" t="s">
        <v>201</v>
      </c>
      <c r="O65" s="183">
        <v>0</v>
      </c>
      <c r="P65" s="191" t="s">
        <v>550</v>
      </c>
      <c r="Q65" s="192" t="s">
        <v>133</v>
      </c>
      <c r="R65" s="241">
        <v>50</v>
      </c>
      <c r="S65" s="183">
        <v>0.14060305913635732</v>
      </c>
      <c r="T65" s="188">
        <f t="shared" si="5"/>
        <v>0.85939694086364271</v>
      </c>
      <c r="U65" s="165"/>
      <c r="V65" s="221">
        <v>4.431222808049128</v>
      </c>
      <c r="W65" s="221">
        <v>0</v>
      </c>
      <c r="X65" s="221">
        <v>0</v>
      </c>
      <c r="Y65" s="221">
        <v>0</v>
      </c>
      <c r="Z65" s="221">
        <v>0</v>
      </c>
      <c r="AA65" s="161">
        <f t="shared" si="6"/>
        <v>4.431222808049128</v>
      </c>
      <c r="AB65" s="165"/>
      <c r="AC65" s="182">
        <v>1</v>
      </c>
      <c r="AD65" s="182">
        <v>0</v>
      </c>
      <c r="AE65" s="182">
        <v>0</v>
      </c>
      <c r="AF65" s="182">
        <v>0</v>
      </c>
      <c r="AG65" s="182">
        <v>0</v>
      </c>
      <c r="AH65" s="165"/>
      <c r="AI65" s="183">
        <v>1</v>
      </c>
      <c r="AJ65" s="183">
        <v>0</v>
      </c>
      <c r="AK65" s="183">
        <v>0</v>
      </c>
      <c r="AL65" s="183">
        <v>0</v>
      </c>
      <c r="AM65" s="183">
        <v>0</v>
      </c>
      <c r="AN65" s="183">
        <v>0</v>
      </c>
      <c r="AO65" s="183">
        <v>0</v>
      </c>
      <c r="AP65" s="183">
        <v>0</v>
      </c>
      <c r="AQ65" s="183">
        <v>0</v>
      </c>
      <c r="AR65" s="183">
        <v>0</v>
      </c>
      <c r="AS65" s="183">
        <v>0</v>
      </c>
      <c r="AT65" s="183">
        <v>0</v>
      </c>
      <c r="AU65" s="183">
        <v>0</v>
      </c>
      <c r="AV65" s="183">
        <v>0</v>
      </c>
      <c r="AW65" s="183">
        <v>0</v>
      </c>
      <c r="AX65" s="183">
        <v>0</v>
      </c>
      <c r="AY65" s="183">
        <v>0</v>
      </c>
      <c r="AZ65" s="183">
        <v>0</v>
      </c>
      <c r="BA65" s="183">
        <v>0</v>
      </c>
      <c r="BB65" s="183">
        <v>0</v>
      </c>
      <c r="BC65" s="174"/>
      <c r="BD65" s="162">
        <f t="shared" si="7"/>
        <v>1</v>
      </c>
      <c r="BE65" s="165"/>
      <c r="BF65" s="206">
        <f t="shared" si="8"/>
        <v>1</v>
      </c>
      <c r="BG65" s="203">
        <v>0.95833863422666188</v>
      </c>
      <c r="BH65" s="203">
        <v>0</v>
      </c>
      <c r="BI65" s="183">
        <v>7.3700696208362391E-3</v>
      </c>
      <c r="BJ65" s="183">
        <v>3.4291296152501947E-2</v>
      </c>
      <c r="BK65" s="183">
        <v>0</v>
      </c>
      <c r="BL65" s="160">
        <f t="shared" si="9"/>
        <v>0</v>
      </c>
      <c r="BM65" s="174"/>
      <c r="BN65" s="206">
        <f t="shared" si="10"/>
        <v>0</v>
      </c>
      <c r="BO65" s="203">
        <v>0</v>
      </c>
      <c r="BP65" s="183">
        <v>0</v>
      </c>
      <c r="BQ65" s="183">
        <v>0</v>
      </c>
      <c r="BR65" s="183">
        <v>0</v>
      </c>
      <c r="BS65" s="160">
        <f t="shared" si="1"/>
        <v>1</v>
      </c>
      <c r="BT65" s="165"/>
      <c r="BU65" s="206">
        <f t="shared" si="11"/>
        <v>0</v>
      </c>
      <c r="BV65" s="203">
        <v>0</v>
      </c>
      <c r="BW65" s="203">
        <v>0</v>
      </c>
      <c r="BX65" s="203">
        <v>0</v>
      </c>
      <c r="BY65" s="203">
        <v>0</v>
      </c>
      <c r="BZ65" s="203">
        <v>0</v>
      </c>
      <c r="CA65" s="203">
        <v>0</v>
      </c>
      <c r="CB65" s="203">
        <v>0</v>
      </c>
      <c r="CC65" s="160">
        <f t="shared" si="12"/>
        <v>1</v>
      </c>
      <c r="CD65" s="165"/>
      <c r="CE65" s="209">
        <v>0</v>
      </c>
      <c r="CF65" s="165"/>
      <c r="CG65" s="211">
        <f t="shared" si="13"/>
        <v>1</v>
      </c>
      <c r="CH65" s="211">
        <f t="shared" si="2"/>
        <v>2</v>
      </c>
      <c r="CI65" s="211">
        <f>SUM(CH$12:CH65)+1</f>
        <v>123</v>
      </c>
      <c r="CJ65" s="164" t="str">
        <f t="shared" si="3"/>
        <v>N/A</v>
      </c>
      <c r="CK65" s="211" t="s">
        <v>15</v>
      </c>
    </row>
    <row r="66" spans="1:89" x14ac:dyDescent="0.2">
      <c r="A66" s="53">
        <f>IF(AND(COUNTIF(D$12:D66,D66)&gt;1,D66&lt;&gt;"[Project Name]"),1,0)</f>
        <v>0</v>
      </c>
      <c r="C66" s="174">
        <f t="shared" si="4"/>
        <v>55</v>
      </c>
      <c r="D66" s="175" t="s">
        <v>642</v>
      </c>
      <c r="E66" s="175" t="b">
        <v>1</v>
      </c>
      <c r="F66" s="191" t="s">
        <v>23</v>
      </c>
      <c r="G66" s="191" t="s">
        <v>34</v>
      </c>
      <c r="H66" s="191" t="s">
        <v>46</v>
      </c>
      <c r="I66" s="191" t="s">
        <v>15</v>
      </c>
      <c r="J66" s="191" t="s">
        <v>15</v>
      </c>
      <c r="K66" s="191" t="s">
        <v>362</v>
      </c>
      <c r="L66" s="191" t="s">
        <v>379</v>
      </c>
      <c r="M66" s="191" t="s">
        <v>15</v>
      </c>
      <c r="N66" s="191" t="s">
        <v>201</v>
      </c>
      <c r="O66" s="183">
        <v>0</v>
      </c>
      <c r="P66" s="191" t="s">
        <v>550</v>
      </c>
      <c r="Q66" s="192" t="s">
        <v>133</v>
      </c>
      <c r="R66" s="241">
        <v>35</v>
      </c>
      <c r="S66" s="183">
        <v>0.24623810969059209</v>
      </c>
      <c r="T66" s="188">
        <f t="shared" si="5"/>
        <v>0.75376189030940788</v>
      </c>
      <c r="U66" s="165"/>
      <c r="V66" s="221">
        <v>0</v>
      </c>
      <c r="W66" s="221">
        <v>0</v>
      </c>
      <c r="X66" s="221">
        <v>3.2218064995606491E-2</v>
      </c>
      <c r="Y66" s="221">
        <v>1.1256639150043934</v>
      </c>
      <c r="Z66" s="221">
        <v>0</v>
      </c>
      <c r="AA66" s="161">
        <f t="shared" si="6"/>
        <v>1.15788198</v>
      </c>
      <c r="AB66" s="165"/>
      <c r="AC66" s="182">
        <v>0</v>
      </c>
      <c r="AD66" s="182">
        <v>0</v>
      </c>
      <c r="AE66" s="182">
        <v>0</v>
      </c>
      <c r="AF66" s="182">
        <v>1</v>
      </c>
      <c r="AG66" s="182">
        <v>0</v>
      </c>
      <c r="AH66" s="165"/>
      <c r="AI66" s="183">
        <v>1</v>
      </c>
      <c r="AJ66" s="183">
        <v>0</v>
      </c>
      <c r="AK66" s="183">
        <v>0</v>
      </c>
      <c r="AL66" s="183">
        <v>0</v>
      </c>
      <c r="AM66" s="183">
        <v>0</v>
      </c>
      <c r="AN66" s="183">
        <v>0</v>
      </c>
      <c r="AO66" s="183">
        <v>0</v>
      </c>
      <c r="AP66" s="183">
        <v>0</v>
      </c>
      <c r="AQ66" s="183">
        <v>0</v>
      </c>
      <c r="AR66" s="183">
        <v>0</v>
      </c>
      <c r="AS66" s="183">
        <v>0</v>
      </c>
      <c r="AT66" s="183">
        <v>0</v>
      </c>
      <c r="AU66" s="183">
        <v>0</v>
      </c>
      <c r="AV66" s="183">
        <v>0</v>
      </c>
      <c r="AW66" s="183">
        <v>0</v>
      </c>
      <c r="AX66" s="183">
        <v>0</v>
      </c>
      <c r="AY66" s="183">
        <v>0</v>
      </c>
      <c r="AZ66" s="183">
        <v>0</v>
      </c>
      <c r="BA66" s="183">
        <v>0</v>
      </c>
      <c r="BB66" s="183">
        <v>0</v>
      </c>
      <c r="BC66" s="174"/>
      <c r="BD66" s="162">
        <f t="shared" si="7"/>
        <v>1</v>
      </c>
      <c r="BE66" s="165"/>
      <c r="BF66" s="206">
        <f t="shared" si="8"/>
        <v>1</v>
      </c>
      <c r="BG66" s="203">
        <v>0</v>
      </c>
      <c r="BH66" s="203">
        <v>9.5793858646933738E-2</v>
      </c>
      <c r="BI66" s="183">
        <v>0.90420614135306643</v>
      </c>
      <c r="BJ66" s="183">
        <v>0</v>
      </c>
      <c r="BK66" s="183">
        <v>0</v>
      </c>
      <c r="BL66" s="160">
        <f t="shared" si="9"/>
        <v>0</v>
      </c>
      <c r="BM66" s="174"/>
      <c r="BN66" s="206">
        <f t="shared" si="10"/>
        <v>0</v>
      </c>
      <c r="BO66" s="203">
        <v>0</v>
      </c>
      <c r="BP66" s="183">
        <v>0</v>
      </c>
      <c r="BQ66" s="183">
        <v>0</v>
      </c>
      <c r="BR66" s="183">
        <v>0</v>
      </c>
      <c r="BS66" s="160">
        <f t="shared" si="1"/>
        <v>1</v>
      </c>
      <c r="BT66" s="165"/>
      <c r="BU66" s="206">
        <f t="shared" si="11"/>
        <v>0</v>
      </c>
      <c r="BV66" s="203">
        <v>0</v>
      </c>
      <c r="BW66" s="203">
        <v>0</v>
      </c>
      <c r="BX66" s="203">
        <v>0</v>
      </c>
      <c r="BY66" s="203">
        <v>0</v>
      </c>
      <c r="BZ66" s="203">
        <v>0</v>
      </c>
      <c r="CA66" s="203">
        <v>0</v>
      </c>
      <c r="CB66" s="203">
        <v>0</v>
      </c>
      <c r="CC66" s="160">
        <f t="shared" si="12"/>
        <v>1</v>
      </c>
      <c r="CD66" s="165"/>
      <c r="CE66" s="209">
        <v>0</v>
      </c>
      <c r="CF66" s="165"/>
      <c r="CG66" s="211">
        <f t="shared" si="13"/>
        <v>1</v>
      </c>
      <c r="CH66" s="211">
        <f t="shared" si="2"/>
        <v>2</v>
      </c>
      <c r="CI66" s="211">
        <f>SUM(CH$12:CH66)+1</f>
        <v>125</v>
      </c>
      <c r="CJ66" s="164" t="str">
        <f t="shared" si="3"/>
        <v>N/A</v>
      </c>
      <c r="CK66" s="211" t="s">
        <v>15</v>
      </c>
    </row>
    <row r="67" spans="1:89" x14ac:dyDescent="0.2">
      <c r="A67" s="53">
        <f>IF(AND(COUNTIF(D$12:D67,D67)&gt;1,D67&lt;&gt;"[Project Name]"),1,0)</f>
        <v>0</v>
      </c>
      <c r="C67" s="174">
        <f t="shared" si="4"/>
        <v>56</v>
      </c>
      <c r="D67" s="175" t="s">
        <v>643</v>
      </c>
      <c r="E67" s="175" t="b">
        <v>1</v>
      </c>
      <c r="F67" s="191" t="s">
        <v>23</v>
      </c>
      <c r="G67" s="191" t="s">
        <v>36</v>
      </c>
      <c r="H67" s="191" t="s">
        <v>46</v>
      </c>
      <c r="I67" s="191" t="s">
        <v>15</v>
      </c>
      <c r="J67" s="191" t="s">
        <v>15</v>
      </c>
      <c r="K67" s="191" t="s">
        <v>349</v>
      </c>
      <c r="L67" s="191" t="s">
        <v>369</v>
      </c>
      <c r="M67" s="191" t="s">
        <v>15</v>
      </c>
      <c r="N67" s="191" t="s">
        <v>201</v>
      </c>
      <c r="O67" s="183">
        <v>0</v>
      </c>
      <c r="P67" s="191" t="s">
        <v>550</v>
      </c>
      <c r="Q67" s="192" t="s">
        <v>133</v>
      </c>
      <c r="R67" s="241">
        <v>15</v>
      </c>
      <c r="S67" s="183">
        <v>0.34230137691359985</v>
      </c>
      <c r="T67" s="188">
        <f t="shared" si="5"/>
        <v>0.65769862308640015</v>
      </c>
      <c r="U67" s="165"/>
      <c r="V67" s="221">
        <v>0.49238613335754122</v>
      </c>
      <c r="W67" s="221">
        <v>0.44762375759776474</v>
      </c>
      <c r="X67" s="221">
        <v>0.22381187879888237</v>
      </c>
      <c r="Y67" s="221">
        <v>0.49238613335754122</v>
      </c>
      <c r="Z67" s="221">
        <v>0.51476732123742952</v>
      </c>
      <c r="AA67" s="161">
        <f t="shared" si="6"/>
        <v>2.1709752243491591</v>
      </c>
      <c r="AB67" s="165"/>
      <c r="AC67" s="182">
        <v>0.1</v>
      </c>
      <c r="AD67" s="182">
        <v>0.11</v>
      </c>
      <c r="AE67" s="182">
        <v>0.14000000000000001</v>
      </c>
      <c r="AF67" s="182">
        <v>0.32</v>
      </c>
      <c r="AG67" s="182">
        <v>0.33</v>
      </c>
      <c r="AH67" s="165"/>
      <c r="AI67" s="183">
        <v>0</v>
      </c>
      <c r="AJ67" s="183">
        <v>0</v>
      </c>
      <c r="AK67" s="183">
        <v>0</v>
      </c>
      <c r="AL67" s="183">
        <v>0.96390977443609027</v>
      </c>
      <c r="AM67" s="183">
        <v>0</v>
      </c>
      <c r="AN67" s="183">
        <v>3.6090225563909777E-2</v>
      </c>
      <c r="AO67" s="183">
        <v>0</v>
      </c>
      <c r="AP67" s="183">
        <v>0</v>
      </c>
      <c r="AQ67" s="183">
        <v>0</v>
      </c>
      <c r="AR67" s="183">
        <v>0</v>
      </c>
      <c r="AS67" s="183">
        <v>0</v>
      </c>
      <c r="AT67" s="183">
        <v>0</v>
      </c>
      <c r="AU67" s="183">
        <v>0</v>
      </c>
      <c r="AV67" s="183">
        <v>0</v>
      </c>
      <c r="AW67" s="183">
        <v>0</v>
      </c>
      <c r="AX67" s="183">
        <v>0</v>
      </c>
      <c r="AY67" s="183">
        <v>0</v>
      </c>
      <c r="AZ67" s="183">
        <v>0</v>
      </c>
      <c r="BA67" s="183">
        <v>0</v>
      </c>
      <c r="BB67" s="183">
        <v>0</v>
      </c>
      <c r="BC67" s="174"/>
      <c r="BD67" s="162">
        <f t="shared" si="7"/>
        <v>1</v>
      </c>
      <c r="BE67" s="165"/>
      <c r="BF67" s="206">
        <f t="shared" si="8"/>
        <v>0</v>
      </c>
      <c r="BG67" s="203">
        <v>0</v>
      </c>
      <c r="BH67" s="203">
        <v>0</v>
      </c>
      <c r="BI67" s="183">
        <v>0</v>
      </c>
      <c r="BJ67" s="183">
        <v>0</v>
      </c>
      <c r="BK67" s="183">
        <v>0</v>
      </c>
      <c r="BL67" s="160">
        <f t="shared" si="9"/>
        <v>1</v>
      </c>
      <c r="BM67" s="174"/>
      <c r="BN67" s="206">
        <f t="shared" si="10"/>
        <v>0</v>
      </c>
      <c r="BO67" s="203">
        <v>0</v>
      </c>
      <c r="BP67" s="183">
        <v>0</v>
      </c>
      <c r="BQ67" s="183">
        <v>0</v>
      </c>
      <c r="BR67" s="183">
        <v>0</v>
      </c>
      <c r="BS67" s="160">
        <f t="shared" si="1"/>
        <v>1</v>
      </c>
      <c r="BT67" s="165"/>
      <c r="BU67" s="206">
        <f t="shared" si="11"/>
        <v>1</v>
      </c>
      <c r="BV67" s="203">
        <v>0.36390977443609024</v>
      </c>
      <c r="BW67" s="203">
        <v>0.56390977443609025</v>
      </c>
      <c r="BX67" s="203">
        <v>3.6090225563909777E-2</v>
      </c>
      <c r="BY67" s="203">
        <v>0</v>
      </c>
      <c r="BZ67" s="203">
        <v>0</v>
      </c>
      <c r="CA67" s="203">
        <v>0</v>
      </c>
      <c r="CB67" s="203">
        <v>3.6090225563909777E-2</v>
      </c>
      <c r="CC67" s="160">
        <f t="shared" si="12"/>
        <v>0</v>
      </c>
      <c r="CD67" s="165"/>
      <c r="CE67" s="209">
        <v>0</v>
      </c>
      <c r="CF67" s="165"/>
      <c r="CG67" s="211">
        <f t="shared" si="13"/>
        <v>2</v>
      </c>
      <c r="CH67" s="211">
        <f t="shared" si="2"/>
        <v>4</v>
      </c>
      <c r="CI67" s="211">
        <f>SUM(CH$12:CH67)+1</f>
        <v>129</v>
      </c>
      <c r="CJ67" s="164" t="str">
        <f t="shared" si="3"/>
        <v>N/A</v>
      </c>
      <c r="CK67" s="211" t="s">
        <v>15</v>
      </c>
    </row>
    <row r="68" spans="1:89" x14ac:dyDescent="0.2">
      <c r="A68" s="53">
        <f>IF(AND(COUNTIF(D$12:D68,D68)&gt;1,D68&lt;&gt;"[Project Name]"),1,0)</f>
        <v>0</v>
      </c>
      <c r="C68" s="174">
        <f t="shared" si="4"/>
        <v>57</v>
      </c>
      <c r="D68" s="175" t="s">
        <v>644</v>
      </c>
      <c r="E68" s="175" t="b">
        <v>1</v>
      </c>
      <c r="F68" s="191" t="s">
        <v>23</v>
      </c>
      <c r="G68" s="191" t="s">
        <v>36</v>
      </c>
      <c r="H68" s="191" t="s">
        <v>46</v>
      </c>
      <c r="I68" s="191" t="s">
        <v>15</v>
      </c>
      <c r="J68" s="191" t="s">
        <v>15</v>
      </c>
      <c r="K68" s="191" t="s">
        <v>349</v>
      </c>
      <c r="L68" s="191" t="s">
        <v>369</v>
      </c>
      <c r="M68" s="191" t="s">
        <v>15</v>
      </c>
      <c r="N68" s="191" t="s">
        <v>201</v>
      </c>
      <c r="O68" s="183">
        <v>0</v>
      </c>
      <c r="P68" s="191" t="s">
        <v>550</v>
      </c>
      <c r="Q68" s="192" t="s">
        <v>133</v>
      </c>
      <c r="R68" s="241">
        <v>15</v>
      </c>
      <c r="S68" s="183">
        <v>0.20708891794879294</v>
      </c>
      <c r="T68" s="188">
        <f t="shared" si="5"/>
        <v>0.79291108205120708</v>
      </c>
      <c r="U68" s="165"/>
      <c r="V68" s="221">
        <v>1.560144379097494</v>
      </c>
      <c r="W68" s="221">
        <v>5.7423692932811781</v>
      </c>
      <c r="X68" s="221">
        <v>1.8062722476213275</v>
      </c>
      <c r="Y68" s="221">
        <v>0</v>
      </c>
      <c r="Z68" s="221">
        <v>0</v>
      </c>
      <c r="AA68" s="161">
        <f t="shared" si="6"/>
        <v>9.108785919999999</v>
      </c>
      <c r="AB68" s="165"/>
      <c r="AC68" s="182">
        <v>0</v>
      </c>
      <c r="AD68" s="182">
        <v>0</v>
      </c>
      <c r="AE68" s="182">
        <v>1</v>
      </c>
      <c r="AF68" s="182">
        <v>0</v>
      </c>
      <c r="AG68" s="182">
        <v>0</v>
      </c>
      <c r="AH68" s="165"/>
      <c r="AI68" s="183">
        <v>0</v>
      </c>
      <c r="AJ68" s="183">
        <v>0</v>
      </c>
      <c r="AK68" s="183">
        <v>0</v>
      </c>
      <c r="AL68" s="183">
        <v>0.89708404802744424</v>
      </c>
      <c r="AM68" s="183">
        <v>0</v>
      </c>
      <c r="AN68" s="183">
        <v>0.10291595197255575</v>
      </c>
      <c r="AO68" s="183">
        <v>0</v>
      </c>
      <c r="AP68" s="183">
        <v>0</v>
      </c>
      <c r="AQ68" s="183">
        <v>0</v>
      </c>
      <c r="AR68" s="183">
        <v>0</v>
      </c>
      <c r="AS68" s="183">
        <v>0</v>
      </c>
      <c r="AT68" s="183">
        <v>0</v>
      </c>
      <c r="AU68" s="183">
        <v>0</v>
      </c>
      <c r="AV68" s="183">
        <v>0</v>
      </c>
      <c r="AW68" s="183">
        <v>0</v>
      </c>
      <c r="AX68" s="183">
        <v>0</v>
      </c>
      <c r="AY68" s="183">
        <v>0</v>
      </c>
      <c r="AZ68" s="183">
        <v>0</v>
      </c>
      <c r="BA68" s="183">
        <v>0</v>
      </c>
      <c r="BB68" s="183">
        <v>0</v>
      </c>
      <c r="BC68" s="174"/>
      <c r="BD68" s="162">
        <f t="shared" si="7"/>
        <v>1</v>
      </c>
      <c r="BE68" s="165"/>
      <c r="BF68" s="206">
        <f t="shared" si="8"/>
        <v>0</v>
      </c>
      <c r="BG68" s="203">
        <v>0</v>
      </c>
      <c r="BH68" s="203">
        <v>0</v>
      </c>
      <c r="BI68" s="183">
        <v>0</v>
      </c>
      <c r="BJ68" s="183">
        <v>0</v>
      </c>
      <c r="BK68" s="183">
        <v>0</v>
      </c>
      <c r="BL68" s="160">
        <f t="shared" si="9"/>
        <v>1</v>
      </c>
      <c r="BM68" s="174"/>
      <c r="BN68" s="206">
        <f t="shared" si="10"/>
        <v>0</v>
      </c>
      <c r="BO68" s="203">
        <v>0</v>
      </c>
      <c r="BP68" s="183">
        <v>0</v>
      </c>
      <c r="BQ68" s="183">
        <v>0</v>
      </c>
      <c r="BR68" s="183">
        <v>0</v>
      </c>
      <c r="BS68" s="160">
        <f t="shared" si="1"/>
        <v>1</v>
      </c>
      <c r="BT68" s="165"/>
      <c r="BU68" s="206">
        <f t="shared" si="11"/>
        <v>1</v>
      </c>
      <c r="BV68" s="203">
        <v>0.64150943396226412</v>
      </c>
      <c r="BW68" s="203">
        <v>0.21440823327615779</v>
      </c>
      <c r="BX68" s="203">
        <v>4.1166380789022301E-2</v>
      </c>
      <c r="BY68" s="203">
        <v>0</v>
      </c>
      <c r="BZ68" s="203">
        <v>0</v>
      </c>
      <c r="CA68" s="203">
        <v>0</v>
      </c>
      <c r="CB68" s="203">
        <v>0.10291595197255575</v>
      </c>
      <c r="CC68" s="160">
        <f t="shared" si="12"/>
        <v>0</v>
      </c>
      <c r="CD68" s="165"/>
      <c r="CE68" s="209">
        <v>0</v>
      </c>
      <c r="CF68" s="165"/>
      <c r="CG68" s="211">
        <f t="shared" si="13"/>
        <v>2</v>
      </c>
      <c r="CH68" s="211">
        <f t="shared" si="2"/>
        <v>4</v>
      </c>
      <c r="CI68" s="211">
        <f>SUM(CH$12:CH68)+1</f>
        <v>133</v>
      </c>
      <c r="CJ68" s="164" t="str">
        <f t="shared" si="3"/>
        <v>N/A</v>
      </c>
      <c r="CK68" s="211" t="s">
        <v>15</v>
      </c>
    </row>
    <row r="69" spans="1:89" x14ac:dyDescent="0.2">
      <c r="A69" s="53">
        <f>IF(AND(COUNTIF(D$12:D69,D69)&gt;1,D69&lt;&gt;"[Project Name]"),1,0)</f>
        <v>0</v>
      </c>
      <c r="C69" s="174">
        <f t="shared" si="4"/>
        <v>58</v>
      </c>
      <c r="D69" s="175" t="s">
        <v>645</v>
      </c>
      <c r="E69" s="175" t="b">
        <v>1</v>
      </c>
      <c r="F69" s="191" t="s">
        <v>23</v>
      </c>
      <c r="G69" s="191" t="s">
        <v>36</v>
      </c>
      <c r="H69" s="191" t="s">
        <v>46</v>
      </c>
      <c r="I69" s="191" t="s">
        <v>15</v>
      </c>
      <c r="J69" s="191" t="s">
        <v>15</v>
      </c>
      <c r="K69" s="191" t="s">
        <v>349</v>
      </c>
      <c r="L69" s="191" t="s">
        <v>369</v>
      </c>
      <c r="M69" s="191" t="s">
        <v>15</v>
      </c>
      <c r="N69" s="191" t="s">
        <v>201</v>
      </c>
      <c r="O69" s="183">
        <v>0</v>
      </c>
      <c r="P69" s="191" t="s">
        <v>550</v>
      </c>
      <c r="Q69" s="192" t="s">
        <v>133</v>
      </c>
      <c r="R69" s="241">
        <v>15</v>
      </c>
      <c r="S69" s="183">
        <v>0.16129786761383605</v>
      </c>
      <c r="T69" s="188">
        <f t="shared" si="5"/>
        <v>0.83870213238616398</v>
      </c>
      <c r="U69" s="165"/>
      <c r="V69" s="221">
        <v>1.5117870475388997</v>
      </c>
      <c r="W69" s="221">
        <v>1.3743518613989998</v>
      </c>
      <c r="X69" s="221">
        <v>0.68717593069949989</v>
      </c>
      <c r="Y69" s="221">
        <v>1.5117870475388997</v>
      </c>
      <c r="Z69" s="221">
        <v>1.5805046406088497</v>
      </c>
      <c r="AA69" s="161">
        <f t="shared" si="6"/>
        <v>6.6656065277851493</v>
      </c>
      <c r="AB69" s="165"/>
      <c r="AC69" s="182">
        <v>0.1</v>
      </c>
      <c r="AD69" s="182">
        <v>0.11</v>
      </c>
      <c r="AE69" s="182">
        <v>0.14000000000000001</v>
      </c>
      <c r="AF69" s="182">
        <v>0.32</v>
      </c>
      <c r="AG69" s="182">
        <v>0.33</v>
      </c>
      <c r="AH69" s="165"/>
      <c r="AI69" s="183">
        <v>0</v>
      </c>
      <c r="AJ69" s="183">
        <v>0</v>
      </c>
      <c r="AK69" s="183">
        <v>0</v>
      </c>
      <c r="AL69" s="183">
        <v>0.96700274977085243</v>
      </c>
      <c r="AM69" s="183">
        <v>0</v>
      </c>
      <c r="AN69" s="183">
        <v>3.2997250229147568E-2</v>
      </c>
      <c r="AO69" s="183">
        <v>0</v>
      </c>
      <c r="AP69" s="183">
        <v>0</v>
      </c>
      <c r="AQ69" s="183">
        <v>0</v>
      </c>
      <c r="AR69" s="183">
        <v>0</v>
      </c>
      <c r="AS69" s="183">
        <v>0</v>
      </c>
      <c r="AT69" s="183">
        <v>0</v>
      </c>
      <c r="AU69" s="183">
        <v>0</v>
      </c>
      <c r="AV69" s="183">
        <v>0</v>
      </c>
      <c r="AW69" s="183">
        <v>0</v>
      </c>
      <c r="AX69" s="183">
        <v>0</v>
      </c>
      <c r="AY69" s="183">
        <v>0</v>
      </c>
      <c r="AZ69" s="183">
        <v>0</v>
      </c>
      <c r="BA69" s="183">
        <v>0</v>
      </c>
      <c r="BB69" s="183">
        <v>0</v>
      </c>
      <c r="BC69" s="174"/>
      <c r="BD69" s="162">
        <f t="shared" si="7"/>
        <v>1</v>
      </c>
      <c r="BE69" s="165"/>
      <c r="BF69" s="206">
        <f t="shared" si="8"/>
        <v>0</v>
      </c>
      <c r="BG69" s="203">
        <v>0</v>
      </c>
      <c r="BH69" s="203">
        <v>0</v>
      </c>
      <c r="BI69" s="183">
        <v>0</v>
      </c>
      <c r="BJ69" s="183">
        <v>0</v>
      </c>
      <c r="BK69" s="183">
        <v>0</v>
      </c>
      <c r="BL69" s="160">
        <f t="shared" si="9"/>
        <v>1</v>
      </c>
      <c r="BM69" s="174"/>
      <c r="BN69" s="206">
        <f t="shared" si="10"/>
        <v>0</v>
      </c>
      <c r="BO69" s="203">
        <v>0</v>
      </c>
      <c r="BP69" s="183">
        <v>0</v>
      </c>
      <c r="BQ69" s="183">
        <v>0</v>
      </c>
      <c r="BR69" s="183">
        <v>0</v>
      </c>
      <c r="BS69" s="160">
        <f t="shared" si="1"/>
        <v>1</v>
      </c>
      <c r="BT69" s="165"/>
      <c r="BU69" s="206">
        <f t="shared" si="11"/>
        <v>1</v>
      </c>
      <c r="BV69" s="203">
        <v>0.68560953253895507</v>
      </c>
      <c r="BW69" s="203">
        <v>0.1604032997250229</v>
      </c>
      <c r="BX69" s="203">
        <v>0.12098991750687443</v>
      </c>
      <c r="BY69" s="203">
        <v>0</v>
      </c>
      <c r="BZ69" s="203">
        <v>0</v>
      </c>
      <c r="CA69" s="203">
        <v>0</v>
      </c>
      <c r="CB69" s="203">
        <v>3.2997250229147568E-2</v>
      </c>
      <c r="CC69" s="160">
        <f t="shared" si="12"/>
        <v>0</v>
      </c>
      <c r="CD69" s="165"/>
      <c r="CE69" s="209">
        <v>0</v>
      </c>
      <c r="CF69" s="165"/>
      <c r="CG69" s="211">
        <f t="shared" si="13"/>
        <v>2</v>
      </c>
      <c r="CH69" s="211">
        <f t="shared" si="2"/>
        <v>4</v>
      </c>
      <c r="CI69" s="211">
        <f>SUM(CH$12:CH69)+1</f>
        <v>137</v>
      </c>
      <c r="CJ69" s="164" t="str">
        <f t="shared" si="3"/>
        <v>N/A</v>
      </c>
      <c r="CK69" s="211" t="s">
        <v>15</v>
      </c>
    </row>
    <row r="70" spans="1:89" x14ac:dyDescent="0.2">
      <c r="A70" s="53">
        <f>IF(AND(COUNTIF(D$12:D70,D70)&gt;1,D70&lt;&gt;"[Project Name]"),1,0)</f>
        <v>0</v>
      </c>
      <c r="C70" s="174">
        <f t="shared" si="4"/>
        <v>59</v>
      </c>
      <c r="D70" s="175" t="s">
        <v>646</v>
      </c>
      <c r="E70" s="175" t="b">
        <v>0</v>
      </c>
      <c r="F70" s="191" t="s">
        <v>23</v>
      </c>
      <c r="G70" s="191" t="s">
        <v>35</v>
      </c>
      <c r="H70" s="191" t="s">
        <v>46</v>
      </c>
      <c r="I70" s="191" t="s">
        <v>15</v>
      </c>
      <c r="J70" s="191" t="s">
        <v>15</v>
      </c>
      <c r="K70" s="191" t="s">
        <v>359</v>
      </c>
      <c r="L70" s="191" t="s">
        <v>374</v>
      </c>
      <c r="M70" s="191" t="s">
        <v>15</v>
      </c>
      <c r="N70" s="191" t="s">
        <v>201</v>
      </c>
      <c r="O70" s="183">
        <v>0</v>
      </c>
      <c r="P70" s="191" t="s">
        <v>550</v>
      </c>
      <c r="Q70" s="192" t="s">
        <v>132</v>
      </c>
      <c r="R70" s="241">
        <v>15</v>
      </c>
      <c r="S70" s="183">
        <v>0.30322646326855579</v>
      </c>
      <c r="T70" s="188">
        <f t="shared" si="5"/>
        <v>0.69677353673144427</v>
      </c>
      <c r="U70" s="165"/>
      <c r="V70" s="221">
        <v>0</v>
      </c>
      <c r="W70" s="221">
        <v>0</v>
      </c>
      <c r="X70" s="221">
        <v>0</v>
      </c>
      <c r="Y70" s="221">
        <v>0</v>
      </c>
      <c r="Z70" s="221">
        <v>0</v>
      </c>
      <c r="AA70" s="161">
        <f t="shared" si="6"/>
        <v>0</v>
      </c>
      <c r="AB70" s="165"/>
      <c r="AC70" s="182">
        <v>0.1</v>
      </c>
      <c r="AD70" s="182">
        <v>0.11</v>
      </c>
      <c r="AE70" s="182">
        <v>0.14000000000000001</v>
      </c>
      <c r="AF70" s="182">
        <v>0.32</v>
      </c>
      <c r="AG70" s="182">
        <v>0.33</v>
      </c>
      <c r="AH70" s="165"/>
      <c r="AI70" s="183">
        <v>0</v>
      </c>
      <c r="AJ70" s="183">
        <v>0</v>
      </c>
      <c r="AK70" s="183">
        <v>1</v>
      </c>
      <c r="AL70" s="183">
        <v>0</v>
      </c>
      <c r="AM70" s="183">
        <v>0</v>
      </c>
      <c r="AN70" s="183">
        <v>0</v>
      </c>
      <c r="AO70" s="183">
        <v>0</v>
      </c>
      <c r="AP70" s="183">
        <v>0</v>
      </c>
      <c r="AQ70" s="183">
        <v>0</v>
      </c>
      <c r="AR70" s="183">
        <v>0</v>
      </c>
      <c r="AS70" s="183">
        <v>0</v>
      </c>
      <c r="AT70" s="183">
        <v>0</v>
      </c>
      <c r="AU70" s="183">
        <v>0</v>
      </c>
      <c r="AV70" s="183">
        <v>0</v>
      </c>
      <c r="AW70" s="183">
        <v>0</v>
      </c>
      <c r="AX70" s="183">
        <v>0</v>
      </c>
      <c r="AY70" s="183">
        <v>0</v>
      </c>
      <c r="AZ70" s="183">
        <v>0</v>
      </c>
      <c r="BA70" s="183">
        <v>0</v>
      </c>
      <c r="BB70" s="183">
        <v>0</v>
      </c>
      <c r="BC70" s="174"/>
      <c r="BD70" s="162">
        <f t="shared" si="7"/>
        <v>1</v>
      </c>
      <c r="BE70" s="165"/>
      <c r="BF70" s="206">
        <f t="shared" si="8"/>
        <v>0</v>
      </c>
      <c r="BG70" s="203">
        <v>0</v>
      </c>
      <c r="BH70" s="203">
        <v>0</v>
      </c>
      <c r="BI70" s="183">
        <v>0</v>
      </c>
      <c r="BJ70" s="183">
        <v>0</v>
      </c>
      <c r="BK70" s="183">
        <v>0</v>
      </c>
      <c r="BL70" s="160">
        <f t="shared" si="9"/>
        <v>1</v>
      </c>
      <c r="BM70" s="174"/>
      <c r="BN70" s="206">
        <f t="shared" si="10"/>
        <v>1</v>
      </c>
      <c r="BO70" s="203">
        <v>1</v>
      </c>
      <c r="BP70" s="183">
        <v>0</v>
      </c>
      <c r="BQ70" s="183">
        <v>0</v>
      </c>
      <c r="BR70" s="183">
        <v>0</v>
      </c>
      <c r="BS70" s="160">
        <f t="shared" si="1"/>
        <v>0</v>
      </c>
      <c r="BT70" s="165"/>
      <c r="BU70" s="206">
        <f t="shared" si="11"/>
        <v>0</v>
      </c>
      <c r="BV70" s="203">
        <v>0</v>
      </c>
      <c r="BW70" s="203">
        <v>0</v>
      </c>
      <c r="BX70" s="203">
        <v>0</v>
      </c>
      <c r="BY70" s="203">
        <v>0</v>
      </c>
      <c r="BZ70" s="203">
        <v>0</v>
      </c>
      <c r="CA70" s="203">
        <v>0</v>
      </c>
      <c r="CB70" s="203">
        <v>0</v>
      </c>
      <c r="CC70" s="160">
        <f t="shared" si="12"/>
        <v>1</v>
      </c>
      <c r="CD70" s="165"/>
      <c r="CE70" s="209">
        <v>0</v>
      </c>
      <c r="CF70" s="165"/>
      <c r="CG70" s="211">
        <f t="shared" si="13"/>
        <v>1</v>
      </c>
      <c r="CH70" s="211">
        <f t="shared" si="2"/>
        <v>2</v>
      </c>
      <c r="CI70" s="211">
        <f>SUM(CH$12:CH70)+1</f>
        <v>139</v>
      </c>
      <c r="CJ70" s="164" t="str">
        <f t="shared" si="3"/>
        <v>N/A</v>
      </c>
      <c r="CK70" s="211" t="s">
        <v>15</v>
      </c>
    </row>
    <row r="71" spans="1:89" x14ac:dyDescent="0.2">
      <c r="A71" s="53">
        <f>IF(AND(COUNTIF(D$12:D71,D71)&gt;1,D71&lt;&gt;"[Project Name]"),1,0)</f>
        <v>0</v>
      </c>
      <c r="C71" s="174">
        <f t="shared" si="4"/>
        <v>60</v>
      </c>
      <c r="D71" s="175" t="s">
        <v>647</v>
      </c>
      <c r="E71" s="175" t="b">
        <v>1</v>
      </c>
      <c r="F71" s="191" t="s">
        <v>23</v>
      </c>
      <c r="G71" s="191" t="s">
        <v>36</v>
      </c>
      <c r="H71" s="191" t="s">
        <v>46</v>
      </c>
      <c r="I71" s="191" t="s">
        <v>15</v>
      </c>
      <c r="J71" s="191" t="s">
        <v>15</v>
      </c>
      <c r="K71" s="191" t="s">
        <v>349</v>
      </c>
      <c r="L71" s="191" t="s">
        <v>369</v>
      </c>
      <c r="M71" s="191" t="s">
        <v>15</v>
      </c>
      <c r="N71" s="191" t="s">
        <v>201</v>
      </c>
      <c r="O71" s="183">
        <v>0</v>
      </c>
      <c r="P71" s="191" t="s">
        <v>550</v>
      </c>
      <c r="Q71" s="192" t="s">
        <v>133</v>
      </c>
      <c r="R71" s="241">
        <v>15</v>
      </c>
      <c r="S71" s="183">
        <v>0.36740430244001343</v>
      </c>
      <c r="T71" s="188">
        <f t="shared" si="5"/>
        <v>0.63259569755998657</v>
      </c>
      <c r="U71" s="165"/>
      <c r="V71" s="221">
        <v>0.47092506831597097</v>
      </c>
      <c r="W71" s="221">
        <v>0.4281136984690645</v>
      </c>
      <c r="X71" s="221">
        <v>0.21405684923453225</v>
      </c>
      <c r="Y71" s="221">
        <v>0.47092506831597097</v>
      </c>
      <c r="Z71" s="221">
        <v>0.49233075323942421</v>
      </c>
      <c r="AA71" s="161">
        <f t="shared" si="6"/>
        <v>2.0763514375749628</v>
      </c>
      <c r="AB71" s="165"/>
      <c r="AC71" s="182">
        <v>0.1</v>
      </c>
      <c r="AD71" s="182">
        <v>0.11</v>
      </c>
      <c r="AE71" s="182">
        <v>0.14000000000000001</v>
      </c>
      <c r="AF71" s="182">
        <v>0.32</v>
      </c>
      <c r="AG71" s="182">
        <v>0.33</v>
      </c>
      <c r="AH71" s="165"/>
      <c r="AI71" s="183">
        <v>0</v>
      </c>
      <c r="AJ71" s="183">
        <v>0</v>
      </c>
      <c r="AK71" s="183">
        <v>0</v>
      </c>
      <c r="AL71" s="183">
        <v>0.85676392572944293</v>
      </c>
      <c r="AM71" s="183">
        <v>0</v>
      </c>
      <c r="AN71" s="183">
        <v>0.14323607427055704</v>
      </c>
      <c r="AO71" s="183">
        <v>0</v>
      </c>
      <c r="AP71" s="183">
        <v>0</v>
      </c>
      <c r="AQ71" s="183">
        <v>0</v>
      </c>
      <c r="AR71" s="183">
        <v>0</v>
      </c>
      <c r="AS71" s="183">
        <v>0</v>
      </c>
      <c r="AT71" s="183">
        <v>0</v>
      </c>
      <c r="AU71" s="183">
        <v>0</v>
      </c>
      <c r="AV71" s="183">
        <v>0</v>
      </c>
      <c r="AW71" s="183">
        <v>0</v>
      </c>
      <c r="AX71" s="183">
        <v>0</v>
      </c>
      <c r="AY71" s="183">
        <v>0</v>
      </c>
      <c r="AZ71" s="183">
        <v>0</v>
      </c>
      <c r="BA71" s="183">
        <v>0</v>
      </c>
      <c r="BB71" s="183">
        <v>0</v>
      </c>
      <c r="BC71" s="174"/>
      <c r="BD71" s="162">
        <f t="shared" si="7"/>
        <v>1</v>
      </c>
      <c r="BE71" s="165"/>
      <c r="BF71" s="206">
        <f t="shared" si="8"/>
        <v>0</v>
      </c>
      <c r="BG71" s="203">
        <v>0</v>
      </c>
      <c r="BH71" s="203">
        <v>0</v>
      </c>
      <c r="BI71" s="183">
        <v>0</v>
      </c>
      <c r="BJ71" s="183">
        <v>0</v>
      </c>
      <c r="BK71" s="183">
        <v>0</v>
      </c>
      <c r="BL71" s="160">
        <f t="shared" si="9"/>
        <v>1</v>
      </c>
      <c r="BM71" s="174"/>
      <c r="BN71" s="206">
        <f t="shared" si="10"/>
        <v>0</v>
      </c>
      <c r="BO71" s="203">
        <v>0</v>
      </c>
      <c r="BP71" s="183">
        <v>0</v>
      </c>
      <c r="BQ71" s="183">
        <v>0</v>
      </c>
      <c r="BR71" s="183">
        <v>0</v>
      </c>
      <c r="BS71" s="160">
        <f t="shared" si="1"/>
        <v>1</v>
      </c>
      <c r="BT71" s="165"/>
      <c r="BU71" s="206">
        <f t="shared" si="11"/>
        <v>1</v>
      </c>
      <c r="BV71" s="203">
        <v>0.72944297082228116</v>
      </c>
      <c r="BW71" s="203">
        <v>0</v>
      </c>
      <c r="BX71" s="203">
        <v>0.1273209549071618</v>
      </c>
      <c r="BY71" s="203">
        <v>0</v>
      </c>
      <c r="BZ71" s="203">
        <v>0</v>
      </c>
      <c r="CA71" s="203">
        <v>0</v>
      </c>
      <c r="CB71" s="203">
        <v>0.14323607427055704</v>
      </c>
      <c r="CC71" s="160">
        <f t="shared" si="12"/>
        <v>0</v>
      </c>
      <c r="CD71" s="165"/>
      <c r="CE71" s="209">
        <v>0</v>
      </c>
      <c r="CF71" s="165"/>
      <c r="CG71" s="211">
        <f t="shared" si="13"/>
        <v>2</v>
      </c>
      <c r="CH71" s="211">
        <f t="shared" si="2"/>
        <v>4</v>
      </c>
      <c r="CI71" s="211">
        <f>SUM(CH$12:CH71)+1</f>
        <v>143</v>
      </c>
      <c r="CJ71" s="164" t="str">
        <f t="shared" si="3"/>
        <v>N/A</v>
      </c>
      <c r="CK71" s="211" t="s">
        <v>15</v>
      </c>
    </row>
    <row r="72" spans="1:89" x14ac:dyDescent="0.2">
      <c r="A72" s="53">
        <f>IF(AND(COUNTIF(D$12:D72,D72)&gt;1,D72&lt;&gt;"[Project Name]"),1,0)</f>
        <v>0</v>
      </c>
      <c r="C72" s="174">
        <f t="shared" si="4"/>
        <v>61</v>
      </c>
      <c r="D72" s="175" t="s">
        <v>648</v>
      </c>
      <c r="E72" s="175" t="b">
        <v>1</v>
      </c>
      <c r="F72" s="191" t="s">
        <v>23</v>
      </c>
      <c r="G72" s="191" t="s">
        <v>36</v>
      </c>
      <c r="H72" s="191" t="s">
        <v>46</v>
      </c>
      <c r="I72" s="191" t="s">
        <v>15</v>
      </c>
      <c r="J72" s="191" t="s">
        <v>15</v>
      </c>
      <c r="K72" s="191" t="s">
        <v>356</v>
      </c>
      <c r="L72" s="191" t="s">
        <v>370</v>
      </c>
      <c r="M72" s="191" t="s">
        <v>15</v>
      </c>
      <c r="N72" s="191" t="s">
        <v>201</v>
      </c>
      <c r="O72" s="183">
        <v>0</v>
      </c>
      <c r="P72" s="191" t="s">
        <v>550</v>
      </c>
      <c r="Q72" s="192" t="s">
        <v>133</v>
      </c>
      <c r="R72" s="241">
        <v>10</v>
      </c>
      <c r="S72" s="183">
        <v>7.6378797300363191E-2</v>
      </c>
      <c r="T72" s="188">
        <f t="shared" si="5"/>
        <v>0.92362120269963677</v>
      </c>
      <c r="U72" s="165"/>
      <c r="V72" s="221">
        <v>6.2794592467984183</v>
      </c>
      <c r="W72" s="221">
        <v>6.2794592467984183</v>
      </c>
      <c r="X72" s="221">
        <v>6.2794592467984183</v>
      </c>
      <c r="Y72" s="221">
        <v>6.2794592467984183</v>
      </c>
      <c r="Z72" s="221">
        <v>6.2794592467984183</v>
      </c>
      <c r="AA72" s="161">
        <f t="shared" si="6"/>
        <v>31.39729623399209</v>
      </c>
      <c r="AB72" s="165"/>
      <c r="AC72" s="182">
        <v>0.2</v>
      </c>
      <c r="AD72" s="182">
        <v>0.2</v>
      </c>
      <c r="AE72" s="182">
        <v>0.2</v>
      </c>
      <c r="AF72" s="182">
        <v>0.2</v>
      </c>
      <c r="AG72" s="182">
        <v>0.2</v>
      </c>
      <c r="AH72" s="165"/>
      <c r="AI72" s="183">
        <v>0</v>
      </c>
      <c r="AJ72" s="183">
        <v>0</v>
      </c>
      <c r="AK72" s="183">
        <v>0</v>
      </c>
      <c r="AL72" s="183">
        <v>0</v>
      </c>
      <c r="AM72" s="183">
        <v>0</v>
      </c>
      <c r="AN72" s="183">
        <v>1</v>
      </c>
      <c r="AO72" s="183">
        <v>0</v>
      </c>
      <c r="AP72" s="183">
        <v>0</v>
      </c>
      <c r="AQ72" s="183">
        <v>0</v>
      </c>
      <c r="AR72" s="183">
        <v>0</v>
      </c>
      <c r="AS72" s="183">
        <v>0</v>
      </c>
      <c r="AT72" s="183">
        <v>0</v>
      </c>
      <c r="AU72" s="183">
        <v>0</v>
      </c>
      <c r="AV72" s="183">
        <v>0</v>
      </c>
      <c r="AW72" s="183">
        <v>0</v>
      </c>
      <c r="AX72" s="183">
        <v>0</v>
      </c>
      <c r="AY72" s="183">
        <v>0</v>
      </c>
      <c r="AZ72" s="183">
        <v>0</v>
      </c>
      <c r="BA72" s="183">
        <v>0</v>
      </c>
      <c r="BB72" s="183">
        <v>0</v>
      </c>
      <c r="BC72" s="174"/>
      <c r="BD72" s="162">
        <f t="shared" si="7"/>
        <v>1</v>
      </c>
      <c r="BE72" s="165"/>
      <c r="BF72" s="206">
        <f t="shared" si="8"/>
        <v>0</v>
      </c>
      <c r="BG72" s="203">
        <v>0</v>
      </c>
      <c r="BH72" s="203">
        <v>0</v>
      </c>
      <c r="BI72" s="183">
        <v>0</v>
      </c>
      <c r="BJ72" s="183">
        <v>0</v>
      </c>
      <c r="BK72" s="183">
        <v>0</v>
      </c>
      <c r="BL72" s="160">
        <f t="shared" si="9"/>
        <v>1</v>
      </c>
      <c r="BM72" s="174"/>
      <c r="BN72" s="206">
        <f t="shared" si="10"/>
        <v>0</v>
      </c>
      <c r="BO72" s="203">
        <v>0</v>
      </c>
      <c r="BP72" s="183">
        <v>0</v>
      </c>
      <c r="BQ72" s="183">
        <v>0</v>
      </c>
      <c r="BR72" s="183">
        <v>0</v>
      </c>
      <c r="BS72" s="160">
        <f t="shared" si="1"/>
        <v>1</v>
      </c>
      <c r="BT72" s="165"/>
      <c r="BU72" s="206">
        <f t="shared" si="11"/>
        <v>1</v>
      </c>
      <c r="BV72" s="203">
        <v>0</v>
      </c>
      <c r="BW72" s="203">
        <v>0</v>
      </c>
      <c r="BX72" s="203">
        <v>0</v>
      </c>
      <c r="BY72" s="203">
        <v>1</v>
      </c>
      <c r="BZ72" s="203">
        <v>0</v>
      </c>
      <c r="CA72" s="203">
        <v>0</v>
      </c>
      <c r="CB72" s="203">
        <v>0</v>
      </c>
      <c r="CC72" s="160">
        <f t="shared" si="12"/>
        <v>0</v>
      </c>
      <c r="CD72" s="165"/>
      <c r="CE72" s="209">
        <v>0</v>
      </c>
      <c r="CF72" s="165"/>
      <c r="CG72" s="211">
        <f t="shared" si="13"/>
        <v>1</v>
      </c>
      <c r="CH72" s="211">
        <f t="shared" si="2"/>
        <v>2</v>
      </c>
      <c r="CI72" s="211">
        <f>SUM(CH$12:CH72)+1</f>
        <v>145</v>
      </c>
      <c r="CJ72" s="164" t="str">
        <f t="shared" si="3"/>
        <v>N/A</v>
      </c>
      <c r="CK72" s="211" t="s">
        <v>15</v>
      </c>
    </row>
    <row r="73" spans="1:89" x14ac:dyDescent="0.2">
      <c r="A73" s="53">
        <f>IF(AND(COUNTIF(D$12:D73,D73)&gt;1,D73&lt;&gt;"[Project Name]"),1,0)</f>
        <v>0</v>
      </c>
      <c r="C73" s="174">
        <f t="shared" si="4"/>
        <v>62</v>
      </c>
      <c r="D73" s="175" t="s">
        <v>649</v>
      </c>
      <c r="E73" s="175" t="b">
        <v>1</v>
      </c>
      <c r="F73" s="191" t="s">
        <v>23</v>
      </c>
      <c r="G73" s="191" t="s">
        <v>36</v>
      </c>
      <c r="H73" s="191" t="s">
        <v>46</v>
      </c>
      <c r="I73" s="191" t="s">
        <v>15</v>
      </c>
      <c r="J73" s="191" t="s">
        <v>15</v>
      </c>
      <c r="K73" s="191" t="s">
        <v>349</v>
      </c>
      <c r="L73" s="191" t="s">
        <v>369</v>
      </c>
      <c r="M73" s="191" t="s">
        <v>15</v>
      </c>
      <c r="N73" s="191" t="s">
        <v>201</v>
      </c>
      <c r="O73" s="183">
        <v>0</v>
      </c>
      <c r="P73" s="191" t="s">
        <v>550</v>
      </c>
      <c r="Q73" s="192" t="s">
        <v>133</v>
      </c>
      <c r="R73" s="241">
        <v>15</v>
      </c>
      <c r="S73" s="183">
        <v>0.21096811138248114</v>
      </c>
      <c r="T73" s="188">
        <f t="shared" si="5"/>
        <v>0.78903188861751883</v>
      </c>
      <c r="U73" s="165"/>
      <c r="V73" s="221">
        <v>0</v>
      </c>
      <c r="W73" s="221">
        <v>0</v>
      </c>
      <c r="X73" s="221">
        <v>1.2900455638936643</v>
      </c>
      <c r="Y73" s="221">
        <v>4.2984307696984692</v>
      </c>
      <c r="Z73" s="221">
        <v>1.132047686407867</v>
      </c>
      <c r="AA73" s="161">
        <f t="shared" si="6"/>
        <v>6.7205240200000009</v>
      </c>
      <c r="AB73" s="165"/>
      <c r="AC73" s="182">
        <v>0</v>
      </c>
      <c r="AD73" s="182">
        <v>0</v>
      </c>
      <c r="AE73" s="182">
        <v>0</v>
      </c>
      <c r="AF73" s="182">
        <v>0</v>
      </c>
      <c r="AG73" s="182">
        <v>1</v>
      </c>
      <c r="AH73" s="165"/>
      <c r="AI73" s="183">
        <v>0</v>
      </c>
      <c r="AJ73" s="183">
        <v>0</v>
      </c>
      <c r="AK73" s="183">
        <v>0</v>
      </c>
      <c r="AL73" s="183">
        <v>0.96614950634696739</v>
      </c>
      <c r="AM73" s="183">
        <v>0</v>
      </c>
      <c r="AN73" s="183">
        <v>3.3850493653032443E-2</v>
      </c>
      <c r="AO73" s="183">
        <v>0</v>
      </c>
      <c r="AP73" s="183">
        <v>0</v>
      </c>
      <c r="AQ73" s="183">
        <v>0</v>
      </c>
      <c r="AR73" s="183">
        <v>0</v>
      </c>
      <c r="AS73" s="183">
        <v>0</v>
      </c>
      <c r="AT73" s="183">
        <v>0</v>
      </c>
      <c r="AU73" s="183">
        <v>0</v>
      </c>
      <c r="AV73" s="183">
        <v>0</v>
      </c>
      <c r="AW73" s="183">
        <v>0</v>
      </c>
      <c r="AX73" s="183">
        <v>0</v>
      </c>
      <c r="AY73" s="183">
        <v>0</v>
      </c>
      <c r="AZ73" s="183">
        <v>0</v>
      </c>
      <c r="BA73" s="183">
        <v>0</v>
      </c>
      <c r="BB73" s="183">
        <v>0</v>
      </c>
      <c r="BC73" s="174"/>
      <c r="BD73" s="162">
        <f t="shared" si="7"/>
        <v>0.99999999999999978</v>
      </c>
      <c r="BE73" s="165"/>
      <c r="BF73" s="206">
        <f t="shared" si="8"/>
        <v>0</v>
      </c>
      <c r="BG73" s="203">
        <v>0</v>
      </c>
      <c r="BH73" s="203">
        <v>0</v>
      </c>
      <c r="BI73" s="183">
        <v>0</v>
      </c>
      <c r="BJ73" s="183">
        <v>0</v>
      </c>
      <c r="BK73" s="183">
        <v>0</v>
      </c>
      <c r="BL73" s="160">
        <f t="shared" si="9"/>
        <v>1</v>
      </c>
      <c r="BM73" s="174"/>
      <c r="BN73" s="206">
        <f t="shared" si="10"/>
        <v>0</v>
      </c>
      <c r="BO73" s="203">
        <v>0</v>
      </c>
      <c r="BP73" s="183">
        <v>0</v>
      </c>
      <c r="BQ73" s="183">
        <v>0</v>
      </c>
      <c r="BR73" s="183">
        <v>0</v>
      </c>
      <c r="BS73" s="160">
        <f t="shared" si="1"/>
        <v>1</v>
      </c>
      <c r="BT73" s="165"/>
      <c r="BU73" s="206">
        <f t="shared" si="11"/>
        <v>0.99999999999999978</v>
      </c>
      <c r="BV73" s="203">
        <v>0.40338504936530334</v>
      </c>
      <c r="BW73" s="203">
        <v>0.52891396332863194</v>
      </c>
      <c r="BX73" s="203">
        <v>3.385049365303245E-2</v>
      </c>
      <c r="BY73" s="203">
        <v>0</v>
      </c>
      <c r="BZ73" s="203">
        <v>0</v>
      </c>
      <c r="CA73" s="203">
        <v>0</v>
      </c>
      <c r="CB73" s="203">
        <v>3.385049365303245E-2</v>
      </c>
      <c r="CC73" s="160">
        <f t="shared" si="12"/>
        <v>0</v>
      </c>
      <c r="CD73" s="165"/>
      <c r="CE73" s="209">
        <v>0</v>
      </c>
      <c r="CF73" s="165"/>
      <c r="CG73" s="211">
        <f t="shared" si="13"/>
        <v>2</v>
      </c>
      <c r="CH73" s="211">
        <f t="shared" si="2"/>
        <v>4</v>
      </c>
      <c r="CI73" s="211">
        <f>SUM(CH$12:CH73)+1</f>
        <v>149</v>
      </c>
      <c r="CJ73" s="164" t="str">
        <f t="shared" si="3"/>
        <v>N/A</v>
      </c>
      <c r="CK73" s="211" t="s">
        <v>15</v>
      </c>
    </row>
    <row r="74" spans="1:89" x14ac:dyDescent="0.2">
      <c r="A74" s="53">
        <f>IF(AND(COUNTIF(D$12:D74,D74)&gt;1,D74&lt;&gt;"[Project Name]"),1,0)</f>
        <v>0</v>
      </c>
      <c r="C74" s="174">
        <f t="shared" si="4"/>
        <v>63</v>
      </c>
      <c r="D74" s="175" t="s">
        <v>650</v>
      </c>
      <c r="E74" s="175" t="b">
        <v>1</v>
      </c>
      <c r="F74" s="191" t="s">
        <v>23</v>
      </c>
      <c r="G74" s="191" t="s">
        <v>36</v>
      </c>
      <c r="H74" s="191" t="s">
        <v>46</v>
      </c>
      <c r="I74" s="191" t="s">
        <v>15</v>
      </c>
      <c r="J74" s="191" t="s">
        <v>15</v>
      </c>
      <c r="K74" s="191" t="s">
        <v>349</v>
      </c>
      <c r="L74" s="191" t="s">
        <v>369</v>
      </c>
      <c r="M74" s="191" t="s">
        <v>15</v>
      </c>
      <c r="N74" s="191" t="s">
        <v>201</v>
      </c>
      <c r="O74" s="183">
        <v>0</v>
      </c>
      <c r="P74" s="191" t="s">
        <v>550</v>
      </c>
      <c r="Q74" s="192" t="s">
        <v>133</v>
      </c>
      <c r="R74" s="241">
        <v>15</v>
      </c>
      <c r="S74" s="183">
        <v>0.21857145158414912</v>
      </c>
      <c r="T74" s="188">
        <f t="shared" si="5"/>
        <v>0.78142854841585085</v>
      </c>
      <c r="U74" s="165"/>
      <c r="V74" s="221">
        <v>7.4798897650464671</v>
      </c>
      <c r="W74" s="221">
        <v>9.5152771447274276</v>
      </c>
      <c r="X74" s="221">
        <v>0.57751742893106273</v>
      </c>
      <c r="Y74" s="221">
        <v>0</v>
      </c>
      <c r="Z74" s="221">
        <v>0</v>
      </c>
      <c r="AA74" s="161">
        <f t="shared" si="6"/>
        <v>17.572684338704956</v>
      </c>
      <c r="AB74" s="165"/>
      <c r="AC74" s="182">
        <v>0</v>
      </c>
      <c r="AD74" s="182">
        <v>0</v>
      </c>
      <c r="AE74" s="182">
        <v>1</v>
      </c>
      <c r="AF74" s="182">
        <v>0</v>
      </c>
      <c r="AG74" s="182">
        <v>0</v>
      </c>
      <c r="AH74" s="165"/>
      <c r="AI74" s="183">
        <v>0</v>
      </c>
      <c r="AJ74" s="183">
        <v>0</v>
      </c>
      <c r="AK74" s="183">
        <v>0</v>
      </c>
      <c r="AL74" s="183">
        <v>0.94612244897959175</v>
      </c>
      <c r="AM74" s="183">
        <v>0</v>
      </c>
      <c r="AN74" s="183">
        <v>5.3877551020408164E-2</v>
      </c>
      <c r="AO74" s="183">
        <v>0</v>
      </c>
      <c r="AP74" s="183">
        <v>0</v>
      </c>
      <c r="AQ74" s="183">
        <v>0</v>
      </c>
      <c r="AR74" s="183">
        <v>0</v>
      </c>
      <c r="AS74" s="183">
        <v>0</v>
      </c>
      <c r="AT74" s="183">
        <v>0</v>
      </c>
      <c r="AU74" s="183">
        <v>0</v>
      </c>
      <c r="AV74" s="183">
        <v>0</v>
      </c>
      <c r="AW74" s="183">
        <v>0</v>
      </c>
      <c r="AX74" s="183">
        <v>0</v>
      </c>
      <c r="AY74" s="183">
        <v>0</v>
      </c>
      <c r="AZ74" s="183">
        <v>0</v>
      </c>
      <c r="BA74" s="183">
        <v>0</v>
      </c>
      <c r="BB74" s="183">
        <v>0</v>
      </c>
      <c r="BC74" s="174"/>
      <c r="BD74" s="162">
        <f t="shared" si="7"/>
        <v>0.99999999999999989</v>
      </c>
      <c r="BE74" s="165"/>
      <c r="BF74" s="206">
        <f t="shared" si="8"/>
        <v>0</v>
      </c>
      <c r="BG74" s="203">
        <v>0</v>
      </c>
      <c r="BH74" s="203">
        <v>0</v>
      </c>
      <c r="BI74" s="183">
        <v>0</v>
      </c>
      <c r="BJ74" s="183">
        <v>0</v>
      </c>
      <c r="BK74" s="183">
        <v>0</v>
      </c>
      <c r="BL74" s="160">
        <f t="shared" si="9"/>
        <v>1</v>
      </c>
      <c r="BM74" s="174"/>
      <c r="BN74" s="206">
        <f t="shared" si="10"/>
        <v>0</v>
      </c>
      <c r="BO74" s="203">
        <v>0</v>
      </c>
      <c r="BP74" s="183">
        <v>0</v>
      </c>
      <c r="BQ74" s="183">
        <v>0</v>
      </c>
      <c r="BR74" s="183">
        <v>0</v>
      </c>
      <c r="BS74" s="160">
        <f t="shared" si="1"/>
        <v>1</v>
      </c>
      <c r="BT74" s="165"/>
      <c r="BU74" s="206">
        <f t="shared" si="11"/>
        <v>0.99999999999999989</v>
      </c>
      <c r="BV74" s="203">
        <v>0.66448979591836743</v>
      </c>
      <c r="BW74" s="203">
        <v>0.18367346938775514</v>
      </c>
      <c r="BX74" s="203">
        <v>9.7959183673469397E-2</v>
      </c>
      <c r="BY74" s="203">
        <v>0</v>
      </c>
      <c r="BZ74" s="203">
        <v>0</v>
      </c>
      <c r="CA74" s="203">
        <v>0</v>
      </c>
      <c r="CB74" s="203">
        <v>5.3877551020408171E-2</v>
      </c>
      <c r="CC74" s="160">
        <f t="shared" si="12"/>
        <v>0</v>
      </c>
      <c r="CD74" s="165"/>
      <c r="CE74" s="209">
        <v>0</v>
      </c>
      <c r="CF74" s="165"/>
      <c r="CG74" s="211">
        <f t="shared" si="13"/>
        <v>2</v>
      </c>
      <c r="CH74" s="211">
        <f t="shared" si="2"/>
        <v>4</v>
      </c>
      <c r="CI74" s="211">
        <f>SUM(CH$12:CH74)+1</f>
        <v>153</v>
      </c>
      <c r="CJ74" s="164" t="str">
        <f t="shared" si="3"/>
        <v>N/A</v>
      </c>
      <c r="CK74" s="211" t="s">
        <v>15</v>
      </c>
    </row>
    <row r="75" spans="1:89" x14ac:dyDescent="0.2">
      <c r="A75" s="53">
        <f>IF(AND(COUNTIF(D$12:D75,D75)&gt;1,D75&lt;&gt;"[Project Name]"),1,0)</f>
        <v>0</v>
      </c>
      <c r="C75" s="174">
        <f t="shared" si="4"/>
        <v>64</v>
      </c>
      <c r="D75" s="175" t="s">
        <v>651</v>
      </c>
      <c r="E75" s="175" t="b">
        <v>1</v>
      </c>
      <c r="F75" s="191" t="s">
        <v>23</v>
      </c>
      <c r="G75" s="191" t="s">
        <v>35</v>
      </c>
      <c r="H75" s="191" t="s">
        <v>46</v>
      </c>
      <c r="I75" s="191" t="s">
        <v>15</v>
      </c>
      <c r="J75" s="191" t="s">
        <v>15</v>
      </c>
      <c r="K75" s="191" t="s">
        <v>357</v>
      </c>
      <c r="L75" s="191" t="s">
        <v>374</v>
      </c>
      <c r="M75" s="191" t="s">
        <v>15</v>
      </c>
      <c r="N75" s="191" t="s">
        <v>200</v>
      </c>
      <c r="O75" s="183">
        <v>0</v>
      </c>
      <c r="P75" s="191" t="s">
        <v>550</v>
      </c>
      <c r="Q75" s="192" t="s">
        <v>133</v>
      </c>
      <c r="R75" s="241">
        <v>40</v>
      </c>
      <c r="S75" s="183">
        <v>8.9892769975478459E-2</v>
      </c>
      <c r="T75" s="188">
        <f t="shared" ref="T75:T124" si="14">1-S75</f>
        <v>0.91010723002452154</v>
      </c>
      <c r="U75" s="165"/>
      <c r="V75" s="221">
        <v>0.58668295792449388</v>
      </c>
      <c r="W75" s="221">
        <v>3.1487813765577157</v>
      </c>
      <c r="X75" s="221">
        <v>8.2635854349180971</v>
      </c>
      <c r="Y75" s="221">
        <v>0</v>
      </c>
      <c r="Z75" s="221">
        <v>0</v>
      </c>
      <c r="AA75" s="161">
        <f t="shared" ref="AA75:AA124" si="15">SUM(V75:Z75)</f>
        <v>11.999049769400306</v>
      </c>
      <c r="AB75" s="165"/>
      <c r="AC75" s="182">
        <v>0</v>
      </c>
      <c r="AD75" s="182">
        <v>0</v>
      </c>
      <c r="AE75" s="182">
        <v>1</v>
      </c>
      <c r="AF75" s="182">
        <v>0</v>
      </c>
      <c r="AG75" s="182">
        <v>0</v>
      </c>
      <c r="AH75" s="165"/>
      <c r="AI75" s="183">
        <v>0</v>
      </c>
      <c r="AJ75" s="183">
        <v>0</v>
      </c>
      <c r="AK75" s="183">
        <v>0.98969988832282219</v>
      </c>
      <c r="AL75" s="183">
        <v>1.0300111677177749E-2</v>
      </c>
      <c r="AM75" s="183">
        <v>0</v>
      </c>
      <c r="AN75" s="183">
        <v>0</v>
      </c>
      <c r="AO75" s="183">
        <v>0</v>
      </c>
      <c r="AP75" s="183">
        <v>0</v>
      </c>
      <c r="AQ75" s="183">
        <v>0</v>
      </c>
      <c r="AR75" s="183">
        <v>0</v>
      </c>
      <c r="AS75" s="183">
        <v>0</v>
      </c>
      <c r="AT75" s="183">
        <v>0</v>
      </c>
      <c r="AU75" s="183">
        <v>0</v>
      </c>
      <c r="AV75" s="183">
        <v>0</v>
      </c>
      <c r="AW75" s="183">
        <v>0</v>
      </c>
      <c r="AX75" s="183">
        <v>0</v>
      </c>
      <c r="AY75" s="183">
        <v>0</v>
      </c>
      <c r="AZ75" s="183">
        <v>0</v>
      </c>
      <c r="BA75" s="183">
        <v>0</v>
      </c>
      <c r="BB75" s="183">
        <v>0</v>
      </c>
      <c r="BC75" s="174"/>
      <c r="BD75" s="162">
        <f t="shared" ref="BD75:BD124" si="16">SUM(AI75:BB75)</f>
        <v>0.99999999999999989</v>
      </c>
      <c r="BE75" s="165"/>
      <c r="BF75" s="206">
        <f t="shared" si="8"/>
        <v>0</v>
      </c>
      <c r="BG75" s="203">
        <v>0</v>
      </c>
      <c r="BH75" s="203">
        <v>0</v>
      </c>
      <c r="BI75" s="183">
        <v>0</v>
      </c>
      <c r="BJ75" s="183">
        <v>0</v>
      </c>
      <c r="BK75" s="183">
        <v>0</v>
      </c>
      <c r="BL75" s="160">
        <f t="shared" si="9"/>
        <v>1</v>
      </c>
      <c r="BM75" s="174"/>
      <c r="BN75" s="206">
        <f t="shared" si="10"/>
        <v>0.98969988832282219</v>
      </c>
      <c r="BO75" s="203">
        <v>0.15764214756400818</v>
      </c>
      <c r="BP75" s="183">
        <v>0.84235785243599182</v>
      </c>
      <c r="BQ75" s="183">
        <v>0</v>
      </c>
      <c r="BR75" s="183">
        <v>0</v>
      </c>
      <c r="BS75" s="160">
        <f t="shared" si="1"/>
        <v>0</v>
      </c>
      <c r="BT75" s="165"/>
      <c r="BU75" s="206">
        <f t="shared" si="11"/>
        <v>1.0300111677177749E-2</v>
      </c>
      <c r="BV75" s="203">
        <v>0</v>
      </c>
      <c r="BW75" s="203">
        <v>1</v>
      </c>
      <c r="BX75" s="203">
        <v>0</v>
      </c>
      <c r="BY75" s="203">
        <v>0</v>
      </c>
      <c r="BZ75" s="203">
        <v>0</v>
      </c>
      <c r="CA75" s="203">
        <v>0</v>
      </c>
      <c r="CB75" s="203">
        <v>0</v>
      </c>
      <c r="CC75" s="160">
        <f t="shared" si="12"/>
        <v>0</v>
      </c>
      <c r="CD75" s="165"/>
      <c r="CE75" s="209">
        <v>0</v>
      </c>
      <c r="CF75" s="165"/>
      <c r="CG75" s="211">
        <f t="shared" ref="CG75:CG124" si="17">COUNTIF($AI75:$BB75,"&lt;&gt;"&amp;0)</f>
        <v>2</v>
      </c>
      <c r="CH75" s="211">
        <f t="shared" ref="CH75:CH123" si="18">CG75*ROWS(IC_Category_List)</f>
        <v>4</v>
      </c>
      <c r="CI75" s="211">
        <f>SUM(CH$12:CH75)+1</f>
        <v>157</v>
      </c>
      <c r="CJ75" s="164" t="str">
        <f t="shared" si="3"/>
        <v>N/A</v>
      </c>
      <c r="CK75" s="211" t="s">
        <v>15</v>
      </c>
    </row>
    <row r="76" spans="1:89" x14ac:dyDescent="0.2">
      <c r="A76" s="53">
        <f>IF(AND(COUNTIF(D$12:D76,D76)&gt;1,D76&lt;&gt;"[Project Name]"),1,0)</f>
        <v>0</v>
      </c>
      <c r="C76" s="174">
        <f t="shared" si="4"/>
        <v>65</v>
      </c>
      <c r="D76" s="175" t="s">
        <v>652</v>
      </c>
      <c r="E76" s="175" t="b">
        <v>1</v>
      </c>
      <c r="F76" s="191" t="s">
        <v>23</v>
      </c>
      <c r="G76" s="191" t="s">
        <v>35</v>
      </c>
      <c r="H76" s="191" t="s">
        <v>46</v>
      </c>
      <c r="I76" s="191" t="s">
        <v>15</v>
      </c>
      <c r="J76" s="191" t="s">
        <v>15</v>
      </c>
      <c r="K76" s="191" t="s">
        <v>357</v>
      </c>
      <c r="L76" s="191" t="s">
        <v>374</v>
      </c>
      <c r="M76" s="191" t="s">
        <v>15</v>
      </c>
      <c r="N76" s="191" t="s">
        <v>201</v>
      </c>
      <c r="O76" s="183">
        <v>0</v>
      </c>
      <c r="P76" s="191" t="s">
        <v>550</v>
      </c>
      <c r="Q76" s="192" t="s">
        <v>133</v>
      </c>
      <c r="R76" s="241">
        <v>40</v>
      </c>
      <c r="S76" s="183">
        <v>0.14549613572565293</v>
      </c>
      <c r="T76" s="188">
        <f t="shared" si="14"/>
        <v>0.8545038642743471</v>
      </c>
      <c r="U76" s="165"/>
      <c r="V76" s="221">
        <v>0</v>
      </c>
      <c r="W76" s="221">
        <v>0</v>
      </c>
      <c r="X76" s="221">
        <v>0.48930165685753607</v>
      </c>
      <c r="Y76" s="221">
        <v>3.5083484206436006</v>
      </c>
      <c r="Z76" s="221">
        <v>2.5501822818723126</v>
      </c>
      <c r="AA76" s="161">
        <f t="shared" si="15"/>
        <v>6.5478323593734498</v>
      </c>
      <c r="AB76" s="165"/>
      <c r="AC76" s="182">
        <v>0</v>
      </c>
      <c r="AD76" s="182">
        <v>0</v>
      </c>
      <c r="AE76" s="182">
        <v>0</v>
      </c>
      <c r="AF76" s="182">
        <v>0</v>
      </c>
      <c r="AG76" s="182">
        <v>1</v>
      </c>
      <c r="AH76" s="165"/>
      <c r="AI76" s="183">
        <v>0</v>
      </c>
      <c r="AJ76" s="183">
        <v>0</v>
      </c>
      <c r="AK76" s="183">
        <v>0.91301974876926628</v>
      </c>
      <c r="AL76" s="183">
        <v>8.6980251230733746E-2</v>
      </c>
      <c r="AM76" s="183">
        <v>0</v>
      </c>
      <c r="AN76" s="183">
        <v>0</v>
      </c>
      <c r="AO76" s="183">
        <v>0</v>
      </c>
      <c r="AP76" s="183">
        <v>0</v>
      </c>
      <c r="AQ76" s="183">
        <v>0</v>
      </c>
      <c r="AR76" s="183">
        <v>0</v>
      </c>
      <c r="AS76" s="183">
        <v>0</v>
      </c>
      <c r="AT76" s="183">
        <v>0</v>
      </c>
      <c r="AU76" s="183">
        <v>0</v>
      </c>
      <c r="AV76" s="183">
        <v>0</v>
      </c>
      <c r="AW76" s="183">
        <v>0</v>
      </c>
      <c r="AX76" s="183">
        <v>0</v>
      </c>
      <c r="AY76" s="183">
        <v>0</v>
      </c>
      <c r="AZ76" s="183">
        <v>0</v>
      </c>
      <c r="BA76" s="183">
        <v>0</v>
      </c>
      <c r="BB76" s="183">
        <v>0</v>
      </c>
      <c r="BC76" s="174"/>
      <c r="BD76" s="162">
        <f t="shared" si="16"/>
        <v>1</v>
      </c>
      <c r="BE76" s="165"/>
      <c r="BF76" s="206">
        <f t="shared" si="8"/>
        <v>0</v>
      </c>
      <c r="BG76" s="203">
        <v>0</v>
      </c>
      <c r="BH76" s="203">
        <v>0</v>
      </c>
      <c r="BI76" s="183">
        <v>0</v>
      </c>
      <c r="BJ76" s="183">
        <v>0</v>
      </c>
      <c r="BK76" s="183">
        <v>0</v>
      </c>
      <c r="BL76" s="160">
        <f t="shared" si="9"/>
        <v>1</v>
      </c>
      <c r="BM76" s="174"/>
      <c r="BN76" s="206">
        <f t="shared" si="10"/>
        <v>0.91301974876926628</v>
      </c>
      <c r="BO76" s="203">
        <v>0.46667174617661245</v>
      </c>
      <c r="BP76" s="183">
        <v>0.4202626047559968</v>
      </c>
      <c r="BQ76" s="183">
        <v>0.11306564906739075</v>
      </c>
      <c r="BR76" s="183">
        <v>0</v>
      </c>
      <c r="BS76" s="160">
        <f t="shared" ref="BS76:BS139" si="19">1-SUM(BO76:BR76)</f>
        <v>0</v>
      </c>
      <c r="BT76" s="165"/>
      <c r="BU76" s="206">
        <f t="shared" si="11"/>
        <v>8.6980251230733746E-2</v>
      </c>
      <c r="BV76" s="203">
        <v>0.17482205749070803</v>
      </c>
      <c r="BW76" s="203">
        <v>0.67525455151992875</v>
      </c>
      <c r="BX76" s="203">
        <v>0.14992339098936333</v>
      </c>
      <c r="BY76" s="203">
        <v>0</v>
      </c>
      <c r="BZ76" s="203">
        <v>0</v>
      </c>
      <c r="CA76" s="203">
        <v>0</v>
      </c>
      <c r="CB76" s="203">
        <v>0</v>
      </c>
      <c r="CC76" s="160">
        <f t="shared" si="12"/>
        <v>0</v>
      </c>
      <c r="CD76" s="165"/>
      <c r="CE76" s="209">
        <v>0</v>
      </c>
      <c r="CF76" s="165"/>
      <c r="CG76" s="211">
        <f t="shared" si="17"/>
        <v>2</v>
      </c>
      <c r="CH76" s="211">
        <f t="shared" si="18"/>
        <v>4</v>
      </c>
      <c r="CI76" s="211">
        <f>SUM(CH$12:CH76)+1</f>
        <v>161</v>
      </c>
      <c r="CJ76" s="164" t="str">
        <f t="shared" ref="CJ76:CJ139" si="20">IF($H76=Augex,$AA76,NA)</f>
        <v>N/A</v>
      </c>
      <c r="CK76" s="211" t="s">
        <v>15</v>
      </c>
    </row>
    <row r="77" spans="1:89" x14ac:dyDescent="0.2">
      <c r="A77" s="53">
        <f>IF(AND(COUNTIF(D$12:D77,D77)&gt;1,D77&lt;&gt;"[Project Name]"),1,0)</f>
        <v>0</v>
      </c>
      <c r="C77" s="174">
        <f>IF(ISNUMBER(C76),C76+1,1)</f>
        <v>66</v>
      </c>
      <c r="D77" s="175" t="s">
        <v>653</v>
      </c>
      <c r="E77" s="175" t="b">
        <v>1</v>
      </c>
      <c r="F77" s="191" t="s">
        <v>23</v>
      </c>
      <c r="G77" s="191" t="s">
        <v>36</v>
      </c>
      <c r="H77" s="191" t="s">
        <v>46</v>
      </c>
      <c r="I77" s="191" t="s">
        <v>15</v>
      </c>
      <c r="J77" s="191" t="s">
        <v>15</v>
      </c>
      <c r="K77" s="191" t="s">
        <v>349</v>
      </c>
      <c r="L77" s="191" t="s">
        <v>369</v>
      </c>
      <c r="M77" s="191" t="s">
        <v>15</v>
      </c>
      <c r="N77" s="191" t="s">
        <v>201</v>
      </c>
      <c r="O77" s="183">
        <v>0</v>
      </c>
      <c r="P77" s="191" t="s">
        <v>550</v>
      </c>
      <c r="Q77" s="192" t="s">
        <v>133</v>
      </c>
      <c r="R77" s="241">
        <v>15</v>
      </c>
      <c r="S77" s="183">
        <v>0.16242604673063696</v>
      </c>
      <c r="T77" s="188">
        <f t="shared" si="14"/>
        <v>0.83757395326936301</v>
      </c>
      <c r="U77" s="165"/>
      <c r="V77" s="221">
        <v>0</v>
      </c>
      <c r="W77" s="221">
        <v>5.2054954924531822</v>
      </c>
      <c r="X77" s="221">
        <v>5.191272826462952</v>
      </c>
      <c r="Y77" s="221">
        <v>5.191272826462952</v>
      </c>
      <c r="Z77" s="221">
        <v>2.7307517356564013</v>
      </c>
      <c r="AA77" s="161">
        <f t="shared" si="15"/>
        <v>18.318792881035488</v>
      </c>
      <c r="AB77" s="165"/>
      <c r="AC77" s="182">
        <v>0</v>
      </c>
      <c r="AD77" s="182">
        <v>0</v>
      </c>
      <c r="AE77" s="182">
        <v>0</v>
      </c>
      <c r="AF77" s="182">
        <v>0</v>
      </c>
      <c r="AG77" s="182">
        <v>1</v>
      </c>
      <c r="AH77" s="165"/>
      <c r="AI77" s="183">
        <v>0</v>
      </c>
      <c r="AJ77" s="183">
        <v>0</v>
      </c>
      <c r="AK77" s="183">
        <v>0</v>
      </c>
      <c r="AL77" s="183">
        <v>0.95164539959704497</v>
      </c>
      <c r="AM77" s="183">
        <v>0</v>
      </c>
      <c r="AN77" s="183">
        <v>4.8354600402955E-2</v>
      </c>
      <c r="AO77" s="183">
        <v>0</v>
      </c>
      <c r="AP77" s="183">
        <v>0</v>
      </c>
      <c r="AQ77" s="183">
        <v>0</v>
      </c>
      <c r="AR77" s="183">
        <v>0</v>
      </c>
      <c r="AS77" s="183">
        <v>0</v>
      </c>
      <c r="AT77" s="183">
        <v>0</v>
      </c>
      <c r="AU77" s="183">
        <v>0</v>
      </c>
      <c r="AV77" s="183">
        <v>0</v>
      </c>
      <c r="AW77" s="183">
        <v>0</v>
      </c>
      <c r="AX77" s="183">
        <v>0</v>
      </c>
      <c r="AY77" s="183">
        <v>0</v>
      </c>
      <c r="AZ77" s="183">
        <v>0</v>
      </c>
      <c r="BA77" s="183">
        <v>0</v>
      </c>
      <c r="BB77" s="183">
        <v>0</v>
      </c>
      <c r="BC77" s="174"/>
      <c r="BD77" s="162">
        <f t="shared" si="16"/>
        <v>1</v>
      </c>
      <c r="BE77" s="165"/>
      <c r="BF77" s="206">
        <f t="shared" ref="BF77:BF140" si="21">$AI77+$AJ77+$AP77</f>
        <v>0</v>
      </c>
      <c r="BG77" s="203">
        <v>0</v>
      </c>
      <c r="BH77" s="203">
        <v>0</v>
      </c>
      <c r="BI77" s="183">
        <v>0</v>
      </c>
      <c r="BJ77" s="183">
        <v>0</v>
      </c>
      <c r="BK77" s="183">
        <v>0</v>
      </c>
      <c r="BL77" s="160">
        <f t="shared" ref="BL77:BL140" si="22">1-SUM(BG77:BK77)</f>
        <v>1</v>
      </c>
      <c r="BM77" s="174"/>
      <c r="BN77" s="206">
        <f t="shared" ref="BN77:BN140" si="23">$AK77+$AR77</f>
        <v>0</v>
      </c>
      <c r="BO77" s="203">
        <v>0</v>
      </c>
      <c r="BP77" s="183">
        <v>0</v>
      </c>
      <c r="BQ77" s="183">
        <v>0</v>
      </c>
      <c r="BR77" s="183">
        <v>0</v>
      </c>
      <c r="BS77" s="160">
        <f t="shared" si="19"/>
        <v>1</v>
      </c>
      <c r="BT77" s="165"/>
      <c r="BU77" s="206">
        <f t="shared" ref="BU77:BU140" si="24">$AL77
+$AM77
+$AN77</f>
        <v>1</v>
      </c>
      <c r="BV77" s="203">
        <v>0.37676292813969109</v>
      </c>
      <c r="BW77" s="203">
        <v>0.47011417058428473</v>
      </c>
      <c r="BX77" s="203">
        <v>0.10476830087306917</v>
      </c>
      <c r="BY77" s="203">
        <v>0</v>
      </c>
      <c r="BZ77" s="203">
        <v>0</v>
      </c>
      <c r="CA77" s="203">
        <v>0</v>
      </c>
      <c r="CB77" s="203">
        <v>4.8354600402955E-2</v>
      </c>
      <c r="CC77" s="160">
        <f t="shared" ref="CC77:CC140" si="25">1-SUM(BV77:CB77)</f>
        <v>0</v>
      </c>
      <c r="CD77" s="165"/>
      <c r="CE77" s="209">
        <v>0</v>
      </c>
      <c r="CF77" s="165"/>
      <c r="CG77" s="211">
        <f t="shared" si="17"/>
        <v>2</v>
      </c>
      <c r="CH77" s="211">
        <f t="shared" si="18"/>
        <v>4</v>
      </c>
      <c r="CI77" s="211">
        <f>SUM(CH$12:CH77)+1</f>
        <v>165</v>
      </c>
      <c r="CJ77" s="164" t="str">
        <f t="shared" si="20"/>
        <v>N/A</v>
      </c>
      <c r="CK77" s="211" t="s">
        <v>15</v>
      </c>
    </row>
    <row r="78" spans="1:89" x14ac:dyDescent="0.2">
      <c r="A78" s="53">
        <f>IF(AND(COUNTIF(D$12:D78,D78)&gt;1,D78&lt;&gt;"[Project Name]"),1,0)</f>
        <v>0</v>
      </c>
      <c r="C78" s="174">
        <f>IF(ISNUMBER(C77),C77+1,1)</f>
        <v>67</v>
      </c>
      <c r="D78" s="175" t="s">
        <v>654</v>
      </c>
      <c r="E78" s="175" t="b">
        <v>1</v>
      </c>
      <c r="F78" s="191" t="s">
        <v>23</v>
      </c>
      <c r="G78" s="191" t="s">
        <v>35</v>
      </c>
      <c r="H78" s="191" t="s">
        <v>46</v>
      </c>
      <c r="I78" s="191" t="s">
        <v>15</v>
      </c>
      <c r="J78" s="191" t="s">
        <v>15</v>
      </c>
      <c r="K78" s="191" t="s">
        <v>359</v>
      </c>
      <c r="L78" s="191" t="s">
        <v>374</v>
      </c>
      <c r="M78" s="191" t="s">
        <v>15</v>
      </c>
      <c r="N78" s="191" t="s">
        <v>200</v>
      </c>
      <c r="O78" s="183">
        <v>0</v>
      </c>
      <c r="P78" s="191" t="s">
        <v>550</v>
      </c>
      <c r="Q78" s="192" t="s">
        <v>133</v>
      </c>
      <c r="R78" s="241">
        <v>40</v>
      </c>
      <c r="S78" s="183">
        <v>0.29273473969311531</v>
      </c>
      <c r="T78" s="188">
        <f t="shared" si="14"/>
        <v>0.70726526030688475</v>
      </c>
      <c r="U78" s="165"/>
      <c r="V78" s="221">
        <v>0.53351193224738191</v>
      </c>
      <c r="W78" s="221">
        <v>0.48501084749761997</v>
      </c>
      <c r="X78" s="221">
        <v>0.24250542374880998</v>
      </c>
      <c r="Y78" s="221">
        <v>0.53351193224738191</v>
      </c>
      <c r="Z78" s="221">
        <v>0.55776247462226292</v>
      </c>
      <c r="AA78" s="161">
        <f t="shared" si="15"/>
        <v>2.3523026103634566</v>
      </c>
      <c r="AB78" s="165"/>
      <c r="AC78" s="182">
        <v>0.1</v>
      </c>
      <c r="AD78" s="182">
        <v>0.11</v>
      </c>
      <c r="AE78" s="182">
        <v>0.14000000000000001</v>
      </c>
      <c r="AF78" s="182">
        <v>0.32</v>
      </c>
      <c r="AG78" s="182">
        <v>0.33</v>
      </c>
      <c r="AH78" s="165"/>
      <c r="AI78" s="183">
        <v>0</v>
      </c>
      <c r="AJ78" s="183">
        <v>0</v>
      </c>
      <c r="AK78" s="183">
        <v>1</v>
      </c>
      <c r="AL78" s="183">
        <v>0</v>
      </c>
      <c r="AM78" s="183">
        <v>0</v>
      </c>
      <c r="AN78" s="183">
        <v>0</v>
      </c>
      <c r="AO78" s="183">
        <v>0</v>
      </c>
      <c r="AP78" s="183">
        <v>0</v>
      </c>
      <c r="AQ78" s="183">
        <v>0</v>
      </c>
      <c r="AR78" s="183">
        <v>0</v>
      </c>
      <c r="AS78" s="183">
        <v>0</v>
      </c>
      <c r="AT78" s="183">
        <v>0</v>
      </c>
      <c r="AU78" s="183">
        <v>0</v>
      </c>
      <c r="AV78" s="183">
        <v>0</v>
      </c>
      <c r="AW78" s="183">
        <v>0</v>
      </c>
      <c r="AX78" s="183">
        <v>0</v>
      </c>
      <c r="AY78" s="183">
        <v>0</v>
      </c>
      <c r="AZ78" s="183">
        <v>0</v>
      </c>
      <c r="BA78" s="183">
        <v>0</v>
      </c>
      <c r="BB78" s="183">
        <v>0</v>
      </c>
      <c r="BC78" s="174"/>
      <c r="BD78" s="162">
        <f t="shared" si="16"/>
        <v>1</v>
      </c>
      <c r="BE78" s="165"/>
      <c r="BF78" s="206">
        <f t="shared" si="21"/>
        <v>0</v>
      </c>
      <c r="BG78" s="203">
        <v>0</v>
      </c>
      <c r="BH78" s="203">
        <v>0</v>
      </c>
      <c r="BI78" s="183">
        <v>0</v>
      </c>
      <c r="BJ78" s="183">
        <v>0</v>
      </c>
      <c r="BK78" s="183">
        <v>0</v>
      </c>
      <c r="BL78" s="160">
        <f t="shared" si="22"/>
        <v>1</v>
      </c>
      <c r="BM78" s="174"/>
      <c r="BN78" s="206">
        <f t="shared" si="23"/>
        <v>1</v>
      </c>
      <c r="BO78" s="203">
        <v>1</v>
      </c>
      <c r="BP78" s="183">
        <v>0</v>
      </c>
      <c r="BQ78" s="183">
        <v>0</v>
      </c>
      <c r="BR78" s="183">
        <v>0</v>
      </c>
      <c r="BS78" s="160">
        <f t="shared" si="19"/>
        <v>0</v>
      </c>
      <c r="BT78" s="165"/>
      <c r="BU78" s="206">
        <f t="shared" si="24"/>
        <v>0</v>
      </c>
      <c r="BV78" s="203">
        <v>0</v>
      </c>
      <c r="BW78" s="203">
        <v>0</v>
      </c>
      <c r="BX78" s="203">
        <v>0</v>
      </c>
      <c r="BY78" s="203">
        <v>0</v>
      </c>
      <c r="BZ78" s="203">
        <v>0</v>
      </c>
      <c r="CA78" s="203">
        <v>0</v>
      </c>
      <c r="CB78" s="203">
        <v>0</v>
      </c>
      <c r="CC78" s="160">
        <f t="shared" si="25"/>
        <v>1</v>
      </c>
      <c r="CD78" s="165"/>
      <c r="CE78" s="209">
        <v>0</v>
      </c>
      <c r="CF78" s="165"/>
      <c r="CG78" s="211">
        <f t="shared" si="17"/>
        <v>1</v>
      </c>
      <c r="CH78" s="211">
        <f t="shared" si="18"/>
        <v>2</v>
      </c>
      <c r="CI78" s="211">
        <f>SUM(CH$12:CH78)+1</f>
        <v>167</v>
      </c>
      <c r="CJ78" s="164" t="str">
        <f t="shared" si="20"/>
        <v>N/A</v>
      </c>
      <c r="CK78" s="211" t="s">
        <v>15</v>
      </c>
    </row>
    <row r="79" spans="1:89" x14ac:dyDescent="0.2">
      <c r="A79" s="53">
        <f>IF(AND(COUNTIF(D$12:D79,D79)&gt;1,D79&lt;&gt;"[Project Name]"),1,0)</f>
        <v>0</v>
      </c>
      <c r="C79" s="174">
        <f>IF(ISNUMBER(C78),C78+1,1)</f>
        <v>68</v>
      </c>
      <c r="D79" s="175" t="s">
        <v>655</v>
      </c>
      <c r="E79" s="175" t="b">
        <v>1</v>
      </c>
      <c r="F79" s="191" t="s">
        <v>23</v>
      </c>
      <c r="G79" s="191" t="s">
        <v>36</v>
      </c>
      <c r="H79" s="191" t="s">
        <v>46</v>
      </c>
      <c r="I79" s="191" t="s">
        <v>15</v>
      </c>
      <c r="J79" s="191" t="s">
        <v>15</v>
      </c>
      <c r="K79" s="191" t="s">
        <v>349</v>
      </c>
      <c r="L79" s="191" t="s">
        <v>369</v>
      </c>
      <c r="M79" s="191" t="s">
        <v>15</v>
      </c>
      <c r="N79" s="191" t="s">
        <v>201</v>
      </c>
      <c r="O79" s="183">
        <v>0</v>
      </c>
      <c r="P79" s="191" t="s">
        <v>550</v>
      </c>
      <c r="Q79" s="192" t="s">
        <v>133</v>
      </c>
      <c r="R79" s="241">
        <v>15</v>
      </c>
      <c r="S79" s="183">
        <v>0.51363913198038602</v>
      </c>
      <c r="T79" s="188">
        <f t="shared" si="14"/>
        <v>0.48636086801961398</v>
      </c>
      <c r="U79" s="165"/>
      <c r="V79" s="221">
        <v>2.590985629479897</v>
      </c>
      <c r="W79" s="221">
        <v>2.3554414813453612</v>
      </c>
      <c r="X79" s="221">
        <v>1.1777207406726806</v>
      </c>
      <c r="Y79" s="221">
        <v>2.590985629479897</v>
      </c>
      <c r="Z79" s="221">
        <v>2.7087577035471653</v>
      </c>
      <c r="AA79" s="161">
        <f t="shared" si="15"/>
        <v>11.423891184525001</v>
      </c>
      <c r="AB79" s="165"/>
      <c r="AC79" s="182">
        <v>0.1</v>
      </c>
      <c r="AD79" s="182">
        <v>0.11</v>
      </c>
      <c r="AE79" s="182">
        <v>0.14000000000000001</v>
      </c>
      <c r="AF79" s="182">
        <v>0.32</v>
      </c>
      <c r="AG79" s="182">
        <v>0.33</v>
      </c>
      <c r="AH79" s="165"/>
      <c r="AI79" s="183">
        <v>0</v>
      </c>
      <c r="AJ79" s="183">
        <v>0</v>
      </c>
      <c r="AK79" s="183">
        <v>0</v>
      </c>
      <c r="AL79" s="183">
        <v>1</v>
      </c>
      <c r="AM79" s="183">
        <v>0</v>
      </c>
      <c r="AN79" s="183">
        <v>0</v>
      </c>
      <c r="AO79" s="183">
        <v>0</v>
      </c>
      <c r="AP79" s="183">
        <v>0</v>
      </c>
      <c r="AQ79" s="183">
        <v>0</v>
      </c>
      <c r="AR79" s="183">
        <v>0</v>
      </c>
      <c r="AS79" s="183">
        <v>0</v>
      </c>
      <c r="AT79" s="183">
        <v>0</v>
      </c>
      <c r="AU79" s="183">
        <v>0</v>
      </c>
      <c r="AV79" s="183">
        <v>0</v>
      </c>
      <c r="AW79" s="183">
        <v>0</v>
      </c>
      <c r="AX79" s="183">
        <v>0</v>
      </c>
      <c r="AY79" s="183">
        <v>0</v>
      </c>
      <c r="AZ79" s="183">
        <v>0</v>
      </c>
      <c r="BA79" s="183">
        <v>0</v>
      </c>
      <c r="BB79" s="183">
        <v>0</v>
      </c>
      <c r="BC79" s="174"/>
      <c r="BD79" s="162">
        <f t="shared" si="16"/>
        <v>1</v>
      </c>
      <c r="BE79" s="165"/>
      <c r="BF79" s="206">
        <f t="shared" si="21"/>
        <v>0</v>
      </c>
      <c r="BG79" s="203">
        <v>0</v>
      </c>
      <c r="BH79" s="203">
        <v>0</v>
      </c>
      <c r="BI79" s="183">
        <v>0</v>
      </c>
      <c r="BJ79" s="183">
        <v>0</v>
      </c>
      <c r="BK79" s="183">
        <v>0</v>
      </c>
      <c r="BL79" s="160">
        <f t="shared" si="22"/>
        <v>1</v>
      </c>
      <c r="BM79" s="174"/>
      <c r="BN79" s="206">
        <f t="shared" si="23"/>
        <v>0</v>
      </c>
      <c r="BO79" s="203">
        <v>0</v>
      </c>
      <c r="BP79" s="183">
        <v>0</v>
      </c>
      <c r="BQ79" s="183">
        <v>0</v>
      </c>
      <c r="BR79" s="183">
        <v>0</v>
      </c>
      <c r="BS79" s="160">
        <f t="shared" si="19"/>
        <v>1</v>
      </c>
      <c r="BT79" s="165"/>
      <c r="BU79" s="206">
        <f t="shared" si="24"/>
        <v>1</v>
      </c>
      <c r="BV79" s="203">
        <v>1</v>
      </c>
      <c r="BW79" s="203">
        <v>0</v>
      </c>
      <c r="BX79" s="203">
        <v>0</v>
      </c>
      <c r="BY79" s="203">
        <v>0</v>
      </c>
      <c r="BZ79" s="203">
        <v>0</v>
      </c>
      <c r="CA79" s="203">
        <v>0</v>
      </c>
      <c r="CB79" s="203">
        <v>0</v>
      </c>
      <c r="CC79" s="160">
        <f t="shared" si="25"/>
        <v>0</v>
      </c>
      <c r="CD79" s="165"/>
      <c r="CE79" s="209">
        <v>0</v>
      </c>
      <c r="CF79" s="165"/>
      <c r="CG79" s="211">
        <f t="shared" si="17"/>
        <v>1</v>
      </c>
      <c r="CH79" s="211">
        <f t="shared" si="18"/>
        <v>2</v>
      </c>
      <c r="CI79" s="211">
        <f>SUM(CH$12:CH79)+1</f>
        <v>169</v>
      </c>
      <c r="CJ79" s="164" t="str">
        <f t="shared" si="20"/>
        <v>N/A</v>
      </c>
      <c r="CK79" s="211" t="s">
        <v>15</v>
      </c>
    </row>
    <row r="80" spans="1:89" x14ac:dyDescent="0.2">
      <c r="A80" s="53">
        <f>IF(AND(COUNTIF(D$12:D80,D80)&gt;1,D80&lt;&gt;"[Project Name]"),1,0)</f>
        <v>0</v>
      </c>
      <c r="C80" s="174">
        <f>IF(ISNUMBER(C79),C79+1,1)</f>
        <v>69</v>
      </c>
      <c r="D80" s="175" t="s">
        <v>656</v>
      </c>
      <c r="E80" s="175" t="b">
        <v>0</v>
      </c>
      <c r="F80" s="191" t="s">
        <v>23</v>
      </c>
      <c r="G80" s="191" t="s">
        <v>36</v>
      </c>
      <c r="H80" s="191" t="s">
        <v>46</v>
      </c>
      <c r="I80" s="191" t="s">
        <v>15</v>
      </c>
      <c r="J80" s="191" t="s">
        <v>15</v>
      </c>
      <c r="K80" s="191" t="s">
        <v>349</v>
      </c>
      <c r="L80" s="191" t="s">
        <v>369</v>
      </c>
      <c r="M80" s="191" t="s">
        <v>15</v>
      </c>
      <c r="N80" s="191" t="s">
        <v>200</v>
      </c>
      <c r="O80" s="183">
        <v>0</v>
      </c>
      <c r="P80" s="191" t="s">
        <v>550</v>
      </c>
      <c r="Q80" s="192" t="s">
        <v>133</v>
      </c>
      <c r="R80" s="241">
        <v>15</v>
      </c>
      <c r="S80" s="183">
        <v>0</v>
      </c>
      <c r="T80" s="188">
        <f t="shared" si="14"/>
        <v>1</v>
      </c>
      <c r="U80" s="165"/>
      <c r="V80" s="221">
        <v>0</v>
      </c>
      <c r="W80" s="221">
        <v>0</v>
      </c>
      <c r="X80" s="221">
        <v>0</v>
      </c>
      <c r="Y80" s="221">
        <v>0</v>
      </c>
      <c r="Z80" s="221">
        <v>0</v>
      </c>
      <c r="AA80" s="161">
        <f t="shared" si="15"/>
        <v>0</v>
      </c>
      <c r="AB80" s="165"/>
      <c r="AC80" s="182">
        <v>0</v>
      </c>
      <c r="AD80" s="182">
        <v>0</v>
      </c>
      <c r="AE80" s="182">
        <v>0</v>
      </c>
      <c r="AF80" s="182">
        <v>0</v>
      </c>
      <c r="AG80" s="182">
        <v>0</v>
      </c>
      <c r="AH80" s="165"/>
      <c r="AI80" s="183">
        <v>0</v>
      </c>
      <c r="AJ80" s="183">
        <v>0</v>
      </c>
      <c r="AK80" s="183">
        <v>0</v>
      </c>
      <c r="AL80" s="183">
        <v>0.94</v>
      </c>
      <c r="AM80" s="183">
        <v>0.06</v>
      </c>
      <c r="AN80" s="183">
        <v>0</v>
      </c>
      <c r="AO80" s="183">
        <v>0</v>
      </c>
      <c r="AP80" s="183">
        <v>0</v>
      </c>
      <c r="AQ80" s="183">
        <v>0</v>
      </c>
      <c r="AR80" s="183">
        <v>0</v>
      </c>
      <c r="AS80" s="183">
        <v>0</v>
      </c>
      <c r="AT80" s="183">
        <v>0</v>
      </c>
      <c r="AU80" s="183">
        <v>0</v>
      </c>
      <c r="AV80" s="183">
        <v>0</v>
      </c>
      <c r="AW80" s="183">
        <v>0</v>
      </c>
      <c r="AX80" s="183">
        <v>0</v>
      </c>
      <c r="AY80" s="183">
        <v>0</v>
      </c>
      <c r="AZ80" s="183">
        <v>0</v>
      </c>
      <c r="BA80" s="183">
        <v>0</v>
      </c>
      <c r="BB80" s="183">
        <v>0</v>
      </c>
      <c r="BC80" s="174"/>
      <c r="BD80" s="162">
        <f t="shared" si="16"/>
        <v>1</v>
      </c>
      <c r="BE80" s="165"/>
      <c r="BF80" s="206">
        <f t="shared" si="21"/>
        <v>0</v>
      </c>
      <c r="BG80" s="203">
        <v>0</v>
      </c>
      <c r="BH80" s="203">
        <v>0</v>
      </c>
      <c r="BI80" s="183">
        <v>0</v>
      </c>
      <c r="BJ80" s="183">
        <v>0</v>
      </c>
      <c r="BK80" s="183">
        <v>0</v>
      </c>
      <c r="BL80" s="160">
        <f t="shared" si="22"/>
        <v>1</v>
      </c>
      <c r="BM80" s="174"/>
      <c r="BN80" s="206">
        <f t="shared" si="23"/>
        <v>0</v>
      </c>
      <c r="BO80" s="203">
        <v>0</v>
      </c>
      <c r="BP80" s="183">
        <v>0</v>
      </c>
      <c r="BQ80" s="183">
        <v>0</v>
      </c>
      <c r="BR80" s="183">
        <v>0</v>
      </c>
      <c r="BS80" s="160">
        <f t="shared" si="19"/>
        <v>1</v>
      </c>
      <c r="BT80" s="165"/>
      <c r="BU80" s="206">
        <f t="shared" si="24"/>
        <v>1</v>
      </c>
      <c r="BV80" s="203">
        <v>0.56889787753723553</v>
      </c>
      <c r="BW80" s="203">
        <v>0.29397649716374619</v>
      </c>
      <c r="BX80" s="203">
        <v>7.712562529901823E-2</v>
      </c>
      <c r="BY80" s="203">
        <v>0</v>
      </c>
      <c r="BZ80" s="203">
        <v>0.06</v>
      </c>
      <c r="CA80" s="203">
        <v>0</v>
      </c>
      <c r="CB80" s="203">
        <v>0</v>
      </c>
      <c r="CC80" s="160">
        <f t="shared" si="25"/>
        <v>0</v>
      </c>
      <c r="CD80" s="165"/>
      <c r="CE80" s="209">
        <v>0</v>
      </c>
      <c r="CF80" s="165"/>
      <c r="CG80" s="211">
        <f t="shared" si="17"/>
        <v>2</v>
      </c>
      <c r="CH80" s="211">
        <f t="shared" si="18"/>
        <v>4</v>
      </c>
      <c r="CI80" s="211">
        <f>SUM(CH$12:CH80)+1</f>
        <v>173</v>
      </c>
      <c r="CJ80" s="164" t="str">
        <f t="shared" si="20"/>
        <v>N/A</v>
      </c>
      <c r="CK80" s="211" t="s">
        <v>15</v>
      </c>
    </row>
    <row r="81" spans="1:89" x14ac:dyDescent="0.2">
      <c r="A81" s="53">
        <f>IF(AND(COUNTIF(D$12:D81,D81)&gt;1,D81&lt;&gt;"[Project Name]"),1,0)</f>
        <v>0</v>
      </c>
      <c r="C81" s="174">
        <f>IF(ISNUMBER(C80),C80+1,1)</f>
        <v>70</v>
      </c>
      <c r="D81" s="175" t="s">
        <v>657</v>
      </c>
      <c r="E81" s="175" t="b">
        <v>1</v>
      </c>
      <c r="F81" s="191" t="s">
        <v>23</v>
      </c>
      <c r="G81" s="191" t="s">
        <v>36</v>
      </c>
      <c r="H81" s="191" t="s">
        <v>46</v>
      </c>
      <c r="I81" s="191" t="s">
        <v>15</v>
      </c>
      <c r="J81" s="191" t="s">
        <v>15</v>
      </c>
      <c r="K81" s="191" t="s">
        <v>349</v>
      </c>
      <c r="L81" s="191" t="s">
        <v>369</v>
      </c>
      <c r="M81" s="191" t="s">
        <v>15</v>
      </c>
      <c r="N81" s="191" t="s">
        <v>201</v>
      </c>
      <c r="O81" s="183">
        <v>0</v>
      </c>
      <c r="P81" s="191" t="s">
        <v>550</v>
      </c>
      <c r="Q81" s="192" t="s">
        <v>133</v>
      </c>
      <c r="R81" s="241">
        <v>15</v>
      </c>
      <c r="S81" s="183">
        <v>0.21442824318422893</v>
      </c>
      <c r="T81" s="188">
        <f t="shared" si="14"/>
        <v>0.78557175681577107</v>
      </c>
      <c r="U81" s="165"/>
      <c r="V81" s="221">
        <v>0.7264847861352961</v>
      </c>
      <c r="W81" s="221">
        <v>0.660440714668451</v>
      </c>
      <c r="X81" s="221">
        <v>0.3302203573342255</v>
      </c>
      <c r="Y81" s="221">
        <v>0.7264847861352961</v>
      </c>
      <c r="Z81" s="221">
        <v>0.75950682186871865</v>
      </c>
      <c r="AA81" s="161">
        <f t="shared" si="15"/>
        <v>3.2031374661419871</v>
      </c>
      <c r="AB81" s="165"/>
      <c r="AC81" s="182">
        <v>0.1</v>
      </c>
      <c r="AD81" s="182">
        <v>0.11</v>
      </c>
      <c r="AE81" s="182">
        <v>0.14000000000000001</v>
      </c>
      <c r="AF81" s="182">
        <v>0.32</v>
      </c>
      <c r="AG81" s="182">
        <v>0.33</v>
      </c>
      <c r="AH81" s="165"/>
      <c r="AI81" s="183">
        <v>0</v>
      </c>
      <c r="AJ81" s="183">
        <v>0</v>
      </c>
      <c r="AK81" s="183">
        <v>0</v>
      </c>
      <c r="AL81" s="183">
        <v>0.94671403197158077</v>
      </c>
      <c r="AM81" s="183">
        <v>0</v>
      </c>
      <c r="AN81" s="183">
        <v>5.328596802841918E-2</v>
      </c>
      <c r="AO81" s="183">
        <v>0</v>
      </c>
      <c r="AP81" s="183">
        <v>0</v>
      </c>
      <c r="AQ81" s="183">
        <v>0</v>
      </c>
      <c r="AR81" s="183">
        <v>0</v>
      </c>
      <c r="AS81" s="183">
        <v>0</v>
      </c>
      <c r="AT81" s="183">
        <v>0</v>
      </c>
      <c r="AU81" s="183">
        <v>0</v>
      </c>
      <c r="AV81" s="183">
        <v>0</v>
      </c>
      <c r="AW81" s="183">
        <v>0</v>
      </c>
      <c r="AX81" s="183">
        <v>0</v>
      </c>
      <c r="AY81" s="183">
        <v>0</v>
      </c>
      <c r="AZ81" s="183">
        <v>0</v>
      </c>
      <c r="BA81" s="183">
        <v>0</v>
      </c>
      <c r="BB81" s="183">
        <v>0</v>
      </c>
      <c r="BC81" s="174"/>
      <c r="BD81" s="162">
        <f t="shared" si="16"/>
        <v>1</v>
      </c>
      <c r="BE81" s="165"/>
      <c r="BF81" s="206">
        <f t="shared" si="21"/>
        <v>0</v>
      </c>
      <c r="BG81" s="203">
        <v>0</v>
      </c>
      <c r="BH81" s="203">
        <v>0</v>
      </c>
      <c r="BI81" s="183">
        <v>0</v>
      </c>
      <c r="BJ81" s="183">
        <v>0</v>
      </c>
      <c r="BK81" s="183">
        <v>0</v>
      </c>
      <c r="BL81" s="160">
        <f t="shared" si="22"/>
        <v>1</v>
      </c>
      <c r="BM81" s="174"/>
      <c r="BN81" s="206">
        <f t="shared" si="23"/>
        <v>0</v>
      </c>
      <c r="BO81" s="203">
        <v>0</v>
      </c>
      <c r="BP81" s="183">
        <v>0</v>
      </c>
      <c r="BQ81" s="183">
        <v>0</v>
      </c>
      <c r="BR81" s="183">
        <v>0</v>
      </c>
      <c r="BS81" s="160">
        <f t="shared" si="19"/>
        <v>1</v>
      </c>
      <c r="BT81" s="165"/>
      <c r="BU81" s="206">
        <f t="shared" si="24"/>
        <v>1</v>
      </c>
      <c r="BV81" s="203">
        <v>0.28330373001776199</v>
      </c>
      <c r="BW81" s="203">
        <v>0.59946714031971582</v>
      </c>
      <c r="BX81" s="203">
        <v>6.3943161634103018E-2</v>
      </c>
      <c r="BY81" s="203">
        <v>0</v>
      </c>
      <c r="BZ81" s="203">
        <v>0</v>
      </c>
      <c r="CA81" s="203">
        <v>0</v>
      </c>
      <c r="CB81" s="203">
        <v>5.328596802841918E-2</v>
      </c>
      <c r="CC81" s="160">
        <f t="shared" si="25"/>
        <v>0</v>
      </c>
      <c r="CD81" s="165"/>
      <c r="CE81" s="209">
        <v>0</v>
      </c>
      <c r="CF81" s="165"/>
      <c r="CG81" s="211">
        <f t="shared" si="17"/>
        <v>2</v>
      </c>
      <c r="CH81" s="211">
        <f t="shared" si="18"/>
        <v>4</v>
      </c>
      <c r="CI81" s="211">
        <f>SUM(CH$12:CH81)+1</f>
        <v>177</v>
      </c>
      <c r="CJ81" s="164" t="str">
        <f t="shared" si="20"/>
        <v>N/A</v>
      </c>
      <c r="CK81" s="211" t="s">
        <v>15</v>
      </c>
    </row>
    <row r="82" spans="1:89" x14ac:dyDescent="0.2">
      <c r="A82" s="53">
        <f>IF(AND(COUNTIF(D$12:D82,D82)&gt;1,D82&lt;&gt;"[Project Name]"),1,0)</f>
        <v>0</v>
      </c>
      <c r="C82" s="174">
        <f t="shared" ref="C82:C124" si="26">IF(ISNUMBER(C81),C81+1,1)</f>
        <v>71</v>
      </c>
      <c r="D82" s="175" t="s">
        <v>658</v>
      </c>
      <c r="E82" s="175" t="b">
        <v>1</v>
      </c>
      <c r="F82" s="191" t="s">
        <v>23</v>
      </c>
      <c r="G82" s="191" t="s">
        <v>36</v>
      </c>
      <c r="H82" s="191" t="s">
        <v>46</v>
      </c>
      <c r="I82" s="191" t="s">
        <v>15</v>
      </c>
      <c r="J82" s="191" t="s">
        <v>15</v>
      </c>
      <c r="K82" s="191" t="s">
        <v>349</v>
      </c>
      <c r="L82" s="191" t="s">
        <v>369</v>
      </c>
      <c r="M82" s="191" t="s">
        <v>15</v>
      </c>
      <c r="N82" s="191" t="s">
        <v>201</v>
      </c>
      <c r="O82" s="183">
        <v>0</v>
      </c>
      <c r="P82" s="191" t="s">
        <v>550</v>
      </c>
      <c r="Q82" s="192" t="s">
        <v>133</v>
      </c>
      <c r="R82" s="241">
        <v>15</v>
      </c>
      <c r="S82" s="183">
        <v>0.20879462445419913</v>
      </c>
      <c r="T82" s="188">
        <f t="shared" si="14"/>
        <v>0.79120537554580084</v>
      </c>
      <c r="U82" s="165"/>
      <c r="V82" s="221">
        <v>0</v>
      </c>
      <c r="W82" s="221">
        <v>0</v>
      </c>
      <c r="X82" s="221">
        <v>1.991378115464838</v>
      </c>
      <c r="Y82" s="221">
        <v>5.8668237606811022</v>
      </c>
      <c r="Z82" s="221">
        <v>0.23267663385406087</v>
      </c>
      <c r="AA82" s="161">
        <f t="shared" si="15"/>
        <v>8.0908785100000014</v>
      </c>
      <c r="AB82" s="165"/>
      <c r="AC82" s="182">
        <v>0</v>
      </c>
      <c r="AD82" s="182">
        <v>0</v>
      </c>
      <c r="AE82" s="182">
        <v>0</v>
      </c>
      <c r="AF82" s="182">
        <v>0</v>
      </c>
      <c r="AG82" s="182">
        <v>1</v>
      </c>
      <c r="AH82" s="165"/>
      <c r="AI82" s="183">
        <v>0</v>
      </c>
      <c r="AJ82" s="183">
        <v>0</v>
      </c>
      <c r="AK82" s="183">
        <v>0</v>
      </c>
      <c r="AL82" s="183">
        <v>0.93129770992366412</v>
      </c>
      <c r="AM82" s="183">
        <v>0</v>
      </c>
      <c r="AN82" s="183">
        <v>6.8702290076335881E-2</v>
      </c>
      <c r="AO82" s="183">
        <v>0</v>
      </c>
      <c r="AP82" s="183">
        <v>0</v>
      </c>
      <c r="AQ82" s="183">
        <v>0</v>
      </c>
      <c r="AR82" s="183">
        <v>0</v>
      </c>
      <c r="AS82" s="183">
        <v>0</v>
      </c>
      <c r="AT82" s="183">
        <v>0</v>
      </c>
      <c r="AU82" s="183">
        <v>0</v>
      </c>
      <c r="AV82" s="183">
        <v>0</v>
      </c>
      <c r="AW82" s="183">
        <v>0</v>
      </c>
      <c r="AX82" s="183">
        <v>0</v>
      </c>
      <c r="AY82" s="183">
        <v>0</v>
      </c>
      <c r="AZ82" s="183">
        <v>0</v>
      </c>
      <c r="BA82" s="183">
        <v>0</v>
      </c>
      <c r="BB82" s="183">
        <v>0</v>
      </c>
      <c r="BC82" s="174"/>
      <c r="BD82" s="162">
        <f t="shared" si="16"/>
        <v>1</v>
      </c>
      <c r="BE82" s="165"/>
      <c r="BF82" s="206">
        <f t="shared" si="21"/>
        <v>0</v>
      </c>
      <c r="BG82" s="203">
        <v>0</v>
      </c>
      <c r="BH82" s="203">
        <v>0</v>
      </c>
      <c r="BI82" s="183">
        <v>0</v>
      </c>
      <c r="BJ82" s="183">
        <v>0</v>
      </c>
      <c r="BK82" s="183">
        <v>0</v>
      </c>
      <c r="BL82" s="160">
        <f t="shared" si="22"/>
        <v>1</v>
      </c>
      <c r="BM82" s="174"/>
      <c r="BN82" s="206">
        <f t="shared" si="23"/>
        <v>0</v>
      </c>
      <c r="BO82" s="203">
        <v>0</v>
      </c>
      <c r="BP82" s="183">
        <v>0</v>
      </c>
      <c r="BQ82" s="183">
        <v>0</v>
      </c>
      <c r="BR82" s="183">
        <v>0</v>
      </c>
      <c r="BS82" s="160">
        <f t="shared" si="19"/>
        <v>1</v>
      </c>
      <c r="BT82" s="165"/>
      <c r="BU82" s="206">
        <f t="shared" si="24"/>
        <v>1</v>
      </c>
      <c r="BV82" s="203">
        <v>0.41984732824427479</v>
      </c>
      <c r="BW82" s="203">
        <v>0.47709923664122139</v>
      </c>
      <c r="BX82" s="203">
        <v>3.4351145038167941E-2</v>
      </c>
      <c r="BY82" s="203">
        <v>0</v>
      </c>
      <c r="BZ82" s="203">
        <v>0</v>
      </c>
      <c r="CA82" s="203">
        <v>0</v>
      </c>
      <c r="CB82" s="203">
        <v>6.8702290076335881E-2</v>
      </c>
      <c r="CC82" s="160">
        <f t="shared" si="25"/>
        <v>0</v>
      </c>
      <c r="CD82" s="165"/>
      <c r="CE82" s="209">
        <v>0</v>
      </c>
      <c r="CF82" s="165"/>
      <c r="CG82" s="211">
        <f t="shared" si="17"/>
        <v>2</v>
      </c>
      <c r="CH82" s="211">
        <f t="shared" si="18"/>
        <v>4</v>
      </c>
      <c r="CI82" s="211">
        <f>SUM(CH$12:CH82)+1</f>
        <v>181</v>
      </c>
      <c r="CJ82" s="164" t="str">
        <f t="shared" si="20"/>
        <v>N/A</v>
      </c>
      <c r="CK82" s="211" t="s">
        <v>15</v>
      </c>
    </row>
    <row r="83" spans="1:89" x14ac:dyDescent="0.2">
      <c r="A83" s="53">
        <f>IF(AND(COUNTIF(D$12:D83,D83)&gt;1,D83&lt;&gt;"[Project Name]"),1,0)</f>
        <v>0</v>
      </c>
      <c r="C83" s="174">
        <f t="shared" si="26"/>
        <v>72</v>
      </c>
      <c r="D83" s="175" t="s">
        <v>659</v>
      </c>
      <c r="E83" s="175" t="b">
        <v>0</v>
      </c>
      <c r="F83" s="191" t="s">
        <v>23</v>
      </c>
      <c r="G83" s="191" t="s">
        <v>34</v>
      </c>
      <c r="H83" s="191" t="s">
        <v>46</v>
      </c>
      <c r="I83" s="191" t="s">
        <v>15</v>
      </c>
      <c r="J83" s="191" t="s">
        <v>15</v>
      </c>
      <c r="K83" s="191" t="s">
        <v>361</v>
      </c>
      <c r="L83" s="191" t="s">
        <v>379</v>
      </c>
      <c r="M83" s="191" t="s">
        <v>15</v>
      </c>
      <c r="N83" s="191" t="s">
        <v>200</v>
      </c>
      <c r="O83" s="183">
        <v>0</v>
      </c>
      <c r="P83" s="191" t="s">
        <v>550</v>
      </c>
      <c r="Q83" s="192" t="s">
        <v>133</v>
      </c>
      <c r="R83" s="241">
        <v>50</v>
      </c>
      <c r="S83" s="183">
        <v>0</v>
      </c>
      <c r="T83" s="188">
        <f t="shared" si="14"/>
        <v>1</v>
      </c>
      <c r="U83" s="165"/>
      <c r="V83" s="221">
        <v>0</v>
      </c>
      <c r="W83" s="221">
        <v>0</v>
      </c>
      <c r="X83" s="221">
        <v>0</v>
      </c>
      <c r="Y83" s="221">
        <v>0</v>
      </c>
      <c r="Z83" s="221">
        <v>0</v>
      </c>
      <c r="AA83" s="161">
        <f t="shared" si="15"/>
        <v>0</v>
      </c>
      <c r="AB83" s="165"/>
      <c r="AC83" s="182">
        <v>0</v>
      </c>
      <c r="AD83" s="182">
        <v>0</v>
      </c>
      <c r="AE83" s="182">
        <v>0</v>
      </c>
      <c r="AF83" s="182">
        <v>0</v>
      </c>
      <c r="AG83" s="182">
        <v>0</v>
      </c>
      <c r="AH83" s="165"/>
      <c r="AI83" s="183">
        <v>1</v>
      </c>
      <c r="AJ83" s="183">
        <v>0</v>
      </c>
      <c r="AK83" s="183">
        <v>0</v>
      </c>
      <c r="AL83" s="183">
        <v>0</v>
      </c>
      <c r="AM83" s="183">
        <v>0</v>
      </c>
      <c r="AN83" s="183">
        <v>0</v>
      </c>
      <c r="AO83" s="183">
        <v>0</v>
      </c>
      <c r="AP83" s="183">
        <v>0</v>
      </c>
      <c r="AQ83" s="183">
        <v>0</v>
      </c>
      <c r="AR83" s="183">
        <v>0</v>
      </c>
      <c r="AS83" s="183">
        <v>0</v>
      </c>
      <c r="AT83" s="183">
        <v>0</v>
      </c>
      <c r="AU83" s="183">
        <v>0</v>
      </c>
      <c r="AV83" s="183">
        <v>0</v>
      </c>
      <c r="AW83" s="183">
        <v>0</v>
      </c>
      <c r="AX83" s="183">
        <v>0</v>
      </c>
      <c r="AY83" s="183">
        <v>0</v>
      </c>
      <c r="AZ83" s="183">
        <v>0</v>
      </c>
      <c r="BA83" s="183">
        <v>0</v>
      </c>
      <c r="BB83" s="183">
        <v>0</v>
      </c>
      <c r="BC83" s="174"/>
      <c r="BD83" s="162">
        <f t="shared" si="16"/>
        <v>1</v>
      </c>
      <c r="BE83" s="165"/>
      <c r="BF83" s="206">
        <f t="shared" si="21"/>
        <v>1</v>
      </c>
      <c r="BG83" s="203">
        <v>0.85</v>
      </c>
      <c r="BH83" s="203">
        <v>0</v>
      </c>
      <c r="BI83" s="183">
        <v>0</v>
      </c>
      <c r="BJ83" s="183">
        <v>0.15</v>
      </c>
      <c r="BK83" s="183">
        <v>0</v>
      </c>
      <c r="BL83" s="160">
        <f t="shared" si="22"/>
        <v>0</v>
      </c>
      <c r="BM83" s="174"/>
      <c r="BN83" s="206">
        <f t="shared" si="23"/>
        <v>0</v>
      </c>
      <c r="BO83" s="203">
        <v>0</v>
      </c>
      <c r="BP83" s="183">
        <v>0</v>
      </c>
      <c r="BQ83" s="183">
        <v>0</v>
      </c>
      <c r="BR83" s="183">
        <v>0</v>
      </c>
      <c r="BS83" s="160">
        <f t="shared" si="19"/>
        <v>1</v>
      </c>
      <c r="BT83" s="165"/>
      <c r="BU83" s="206">
        <f t="shared" si="24"/>
        <v>0</v>
      </c>
      <c r="BV83" s="203">
        <v>0</v>
      </c>
      <c r="BW83" s="203">
        <v>0</v>
      </c>
      <c r="BX83" s="203">
        <v>0</v>
      </c>
      <c r="BY83" s="203">
        <v>0</v>
      </c>
      <c r="BZ83" s="203">
        <v>0</v>
      </c>
      <c r="CA83" s="203">
        <v>0</v>
      </c>
      <c r="CB83" s="203">
        <v>0</v>
      </c>
      <c r="CC83" s="160">
        <f t="shared" si="25"/>
        <v>1</v>
      </c>
      <c r="CD83" s="165"/>
      <c r="CE83" s="209">
        <v>0</v>
      </c>
      <c r="CF83" s="165"/>
      <c r="CG83" s="211">
        <f t="shared" si="17"/>
        <v>1</v>
      </c>
      <c r="CH83" s="211">
        <f t="shared" si="18"/>
        <v>2</v>
      </c>
      <c r="CI83" s="211">
        <f>SUM(CH$12:CH83)+1</f>
        <v>183</v>
      </c>
      <c r="CJ83" s="164" t="str">
        <f t="shared" si="20"/>
        <v>N/A</v>
      </c>
      <c r="CK83" s="211" t="s">
        <v>15</v>
      </c>
    </row>
    <row r="84" spans="1:89" x14ac:dyDescent="0.2">
      <c r="A84" s="53">
        <f>IF(AND(COUNTIF(D$12:D84,D84)&gt;1,D84&lt;&gt;"[Project Name]"),1,0)</f>
        <v>0</v>
      </c>
      <c r="C84" s="174">
        <f t="shared" si="26"/>
        <v>73</v>
      </c>
      <c r="D84" s="175" t="s">
        <v>660</v>
      </c>
      <c r="E84" s="175" t="b">
        <v>1</v>
      </c>
      <c r="F84" s="191" t="s">
        <v>23</v>
      </c>
      <c r="G84" s="191" t="s">
        <v>35</v>
      </c>
      <c r="H84" s="191" t="s">
        <v>46</v>
      </c>
      <c r="I84" s="191" t="s">
        <v>15</v>
      </c>
      <c r="J84" s="191" t="s">
        <v>15</v>
      </c>
      <c r="K84" s="191" t="s">
        <v>360</v>
      </c>
      <c r="L84" s="191" t="s">
        <v>374</v>
      </c>
      <c r="M84" s="191" t="s">
        <v>15</v>
      </c>
      <c r="N84" s="191" t="s">
        <v>201</v>
      </c>
      <c r="O84" s="183">
        <v>0</v>
      </c>
      <c r="P84" s="191" t="s">
        <v>550</v>
      </c>
      <c r="Q84" s="192" t="s">
        <v>132</v>
      </c>
      <c r="R84" s="241">
        <v>40</v>
      </c>
      <c r="S84" s="183">
        <v>0.44536183138778401</v>
      </c>
      <c r="T84" s="188">
        <f t="shared" si="14"/>
        <v>0.55463816861221593</v>
      </c>
      <c r="U84" s="165"/>
      <c r="V84" s="221">
        <v>1.3420927468101225</v>
      </c>
      <c r="W84" s="221">
        <v>1.2200843152819296</v>
      </c>
      <c r="X84" s="221">
        <v>0.61004215764096481</v>
      </c>
      <c r="Y84" s="221">
        <v>1.3420927468101225</v>
      </c>
      <c r="Z84" s="221">
        <v>1.4030969625742191</v>
      </c>
      <c r="AA84" s="161">
        <f t="shared" si="15"/>
        <v>5.9174089291173582</v>
      </c>
      <c r="AB84" s="165"/>
      <c r="AC84" s="182">
        <v>0.1</v>
      </c>
      <c r="AD84" s="182">
        <v>0.11</v>
      </c>
      <c r="AE84" s="182">
        <v>0.14000000000000001</v>
      </c>
      <c r="AF84" s="182">
        <v>0.32</v>
      </c>
      <c r="AG84" s="182">
        <v>0.33</v>
      </c>
      <c r="AH84" s="165"/>
      <c r="AI84" s="183">
        <v>0</v>
      </c>
      <c r="AJ84" s="183">
        <v>0</v>
      </c>
      <c r="AK84" s="183">
        <v>1</v>
      </c>
      <c r="AL84" s="183">
        <v>0</v>
      </c>
      <c r="AM84" s="183">
        <v>0</v>
      </c>
      <c r="AN84" s="183">
        <v>0</v>
      </c>
      <c r="AO84" s="183">
        <v>0</v>
      </c>
      <c r="AP84" s="183">
        <v>0</v>
      </c>
      <c r="AQ84" s="183">
        <v>0</v>
      </c>
      <c r="AR84" s="183">
        <v>0</v>
      </c>
      <c r="AS84" s="183">
        <v>0</v>
      </c>
      <c r="AT84" s="183">
        <v>0</v>
      </c>
      <c r="AU84" s="183">
        <v>0</v>
      </c>
      <c r="AV84" s="183">
        <v>0</v>
      </c>
      <c r="AW84" s="183">
        <v>0</v>
      </c>
      <c r="AX84" s="183">
        <v>0</v>
      </c>
      <c r="AY84" s="183">
        <v>0</v>
      </c>
      <c r="AZ84" s="183">
        <v>0</v>
      </c>
      <c r="BA84" s="183">
        <v>0</v>
      </c>
      <c r="BB84" s="183">
        <v>0</v>
      </c>
      <c r="BC84" s="174"/>
      <c r="BD84" s="162">
        <f t="shared" si="16"/>
        <v>1</v>
      </c>
      <c r="BE84" s="165"/>
      <c r="BF84" s="206">
        <f t="shared" si="21"/>
        <v>0</v>
      </c>
      <c r="BG84" s="203">
        <v>0</v>
      </c>
      <c r="BH84" s="203">
        <v>0</v>
      </c>
      <c r="BI84" s="183">
        <v>0</v>
      </c>
      <c r="BJ84" s="183">
        <v>0</v>
      </c>
      <c r="BK84" s="183">
        <v>0</v>
      </c>
      <c r="BL84" s="160">
        <f t="shared" si="22"/>
        <v>1</v>
      </c>
      <c r="BM84" s="174"/>
      <c r="BN84" s="206">
        <f t="shared" si="23"/>
        <v>1</v>
      </c>
      <c r="BO84" s="203">
        <v>0</v>
      </c>
      <c r="BP84" s="183">
        <v>0</v>
      </c>
      <c r="BQ84" s="183">
        <v>1</v>
      </c>
      <c r="BR84" s="183">
        <v>0</v>
      </c>
      <c r="BS84" s="160">
        <f t="shared" si="19"/>
        <v>0</v>
      </c>
      <c r="BT84" s="165"/>
      <c r="BU84" s="206">
        <f t="shared" si="24"/>
        <v>0</v>
      </c>
      <c r="BV84" s="203">
        <v>0</v>
      </c>
      <c r="BW84" s="203">
        <v>0</v>
      </c>
      <c r="BX84" s="203">
        <v>0</v>
      </c>
      <c r="BY84" s="203">
        <v>0</v>
      </c>
      <c r="BZ84" s="203">
        <v>0</v>
      </c>
      <c r="CA84" s="203">
        <v>0</v>
      </c>
      <c r="CB84" s="203">
        <v>0</v>
      </c>
      <c r="CC84" s="160">
        <f t="shared" si="25"/>
        <v>1</v>
      </c>
      <c r="CD84" s="165"/>
      <c r="CE84" s="209">
        <v>0</v>
      </c>
      <c r="CF84" s="165"/>
      <c r="CG84" s="211">
        <f t="shared" si="17"/>
        <v>1</v>
      </c>
      <c r="CH84" s="211">
        <f t="shared" si="18"/>
        <v>2</v>
      </c>
      <c r="CI84" s="211">
        <f>SUM(CH$12:CH84)+1</f>
        <v>185</v>
      </c>
      <c r="CJ84" s="164" t="str">
        <f t="shared" si="20"/>
        <v>N/A</v>
      </c>
      <c r="CK84" s="211" t="s">
        <v>15</v>
      </c>
    </row>
    <row r="85" spans="1:89" x14ac:dyDescent="0.2">
      <c r="A85" s="53">
        <f>IF(AND(COUNTIF(D$12:D85,D85)&gt;1,D85&lt;&gt;"[Project Name]"),1,0)</f>
        <v>0</v>
      </c>
      <c r="C85" s="174">
        <f t="shared" si="26"/>
        <v>74</v>
      </c>
      <c r="D85" s="175" t="s">
        <v>661</v>
      </c>
      <c r="E85" s="175" t="b">
        <v>1</v>
      </c>
      <c r="F85" s="191" t="s">
        <v>23</v>
      </c>
      <c r="G85" s="191" t="s">
        <v>35</v>
      </c>
      <c r="H85" s="191" t="s">
        <v>46</v>
      </c>
      <c r="I85" s="191" t="s">
        <v>15</v>
      </c>
      <c r="J85" s="191" t="s">
        <v>15</v>
      </c>
      <c r="K85" s="191" t="s">
        <v>360</v>
      </c>
      <c r="L85" s="191" t="s">
        <v>374</v>
      </c>
      <c r="M85" s="191" t="s">
        <v>15</v>
      </c>
      <c r="N85" s="191" t="s">
        <v>201</v>
      </c>
      <c r="O85" s="183">
        <v>0</v>
      </c>
      <c r="P85" s="191" t="s">
        <v>550</v>
      </c>
      <c r="Q85" s="192" t="s">
        <v>132</v>
      </c>
      <c r="R85" s="241">
        <v>40</v>
      </c>
      <c r="S85" s="183">
        <v>0.38881999904926795</v>
      </c>
      <c r="T85" s="188">
        <f t="shared" si="14"/>
        <v>0.61118000095073199</v>
      </c>
      <c r="U85" s="165"/>
      <c r="V85" s="221">
        <v>2.6167838583975143</v>
      </c>
      <c r="W85" s="221">
        <v>2.378894416725013</v>
      </c>
      <c r="X85" s="221">
        <v>1.1894472083625065</v>
      </c>
      <c r="Y85" s="221">
        <v>2.6167838583975143</v>
      </c>
      <c r="Z85" s="221">
        <v>2.7357285792337649</v>
      </c>
      <c r="AA85" s="161">
        <f t="shared" si="15"/>
        <v>11.537637921116312</v>
      </c>
      <c r="AB85" s="165"/>
      <c r="AC85" s="182">
        <v>0.1</v>
      </c>
      <c r="AD85" s="182">
        <v>0.11</v>
      </c>
      <c r="AE85" s="182">
        <v>0.14000000000000001</v>
      </c>
      <c r="AF85" s="182">
        <v>0.32</v>
      </c>
      <c r="AG85" s="182">
        <v>0.33</v>
      </c>
      <c r="AH85" s="165"/>
      <c r="AI85" s="183">
        <v>0</v>
      </c>
      <c r="AJ85" s="183">
        <v>0</v>
      </c>
      <c r="AK85" s="183">
        <v>1</v>
      </c>
      <c r="AL85" s="183">
        <v>0</v>
      </c>
      <c r="AM85" s="183">
        <v>0</v>
      </c>
      <c r="AN85" s="183">
        <v>0</v>
      </c>
      <c r="AO85" s="183">
        <v>0</v>
      </c>
      <c r="AP85" s="183">
        <v>0</v>
      </c>
      <c r="AQ85" s="183">
        <v>0</v>
      </c>
      <c r="AR85" s="183">
        <v>0</v>
      </c>
      <c r="AS85" s="183">
        <v>0</v>
      </c>
      <c r="AT85" s="183">
        <v>0</v>
      </c>
      <c r="AU85" s="183">
        <v>0</v>
      </c>
      <c r="AV85" s="183">
        <v>0</v>
      </c>
      <c r="AW85" s="183">
        <v>0</v>
      </c>
      <c r="AX85" s="183">
        <v>0</v>
      </c>
      <c r="AY85" s="183">
        <v>0</v>
      </c>
      <c r="AZ85" s="183">
        <v>0</v>
      </c>
      <c r="BA85" s="183">
        <v>0</v>
      </c>
      <c r="BB85" s="183">
        <v>0</v>
      </c>
      <c r="BC85" s="174"/>
      <c r="BD85" s="162">
        <f t="shared" si="16"/>
        <v>1</v>
      </c>
      <c r="BE85" s="165"/>
      <c r="BF85" s="206">
        <f t="shared" si="21"/>
        <v>0</v>
      </c>
      <c r="BG85" s="203">
        <v>0</v>
      </c>
      <c r="BH85" s="203">
        <v>0</v>
      </c>
      <c r="BI85" s="183">
        <v>0</v>
      </c>
      <c r="BJ85" s="183">
        <v>0</v>
      </c>
      <c r="BK85" s="183">
        <v>0</v>
      </c>
      <c r="BL85" s="160">
        <f t="shared" si="22"/>
        <v>1</v>
      </c>
      <c r="BM85" s="174"/>
      <c r="BN85" s="206">
        <f t="shared" si="23"/>
        <v>1</v>
      </c>
      <c r="BO85" s="203">
        <v>0</v>
      </c>
      <c r="BP85" s="183">
        <v>0</v>
      </c>
      <c r="BQ85" s="183">
        <v>1</v>
      </c>
      <c r="BR85" s="183">
        <v>0</v>
      </c>
      <c r="BS85" s="160">
        <f t="shared" si="19"/>
        <v>0</v>
      </c>
      <c r="BT85" s="165"/>
      <c r="BU85" s="206">
        <f t="shared" si="24"/>
        <v>0</v>
      </c>
      <c r="BV85" s="203">
        <v>0</v>
      </c>
      <c r="BW85" s="203">
        <v>0</v>
      </c>
      <c r="BX85" s="203">
        <v>0</v>
      </c>
      <c r="BY85" s="203">
        <v>0</v>
      </c>
      <c r="BZ85" s="203">
        <v>0</v>
      </c>
      <c r="CA85" s="203">
        <v>0</v>
      </c>
      <c r="CB85" s="203">
        <v>0</v>
      </c>
      <c r="CC85" s="160">
        <f t="shared" si="25"/>
        <v>1</v>
      </c>
      <c r="CD85" s="165"/>
      <c r="CE85" s="209">
        <v>0</v>
      </c>
      <c r="CF85" s="165"/>
      <c r="CG85" s="211">
        <f t="shared" si="17"/>
        <v>1</v>
      </c>
      <c r="CH85" s="211">
        <f t="shared" si="18"/>
        <v>2</v>
      </c>
      <c r="CI85" s="211">
        <f>SUM(CH$12:CH85)+1</f>
        <v>187</v>
      </c>
      <c r="CJ85" s="164" t="str">
        <f t="shared" si="20"/>
        <v>N/A</v>
      </c>
      <c r="CK85" s="211" t="s">
        <v>15</v>
      </c>
    </row>
    <row r="86" spans="1:89" x14ac:dyDescent="0.2">
      <c r="A86" s="53">
        <f>IF(AND(COUNTIF(D$12:D86,D86)&gt;1,D86&lt;&gt;"[Project Name]"),1,0)</f>
        <v>0</v>
      </c>
      <c r="C86" s="174">
        <f t="shared" si="26"/>
        <v>75</v>
      </c>
      <c r="D86" s="175" t="s">
        <v>662</v>
      </c>
      <c r="E86" s="175" t="b">
        <v>1</v>
      </c>
      <c r="F86" s="191" t="s">
        <v>23</v>
      </c>
      <c r="G86" s="191" t="s">
        <v>35</v>
      </c>
      <c r="H86" s="191" t="s">
        <v>46</v>
      </c>
      <c r="I86" s="191" t="s">
        <v>15</v>
      </c>
      <c r="J86" s="191" t="s">
        <v>15</v>
      </c>
      <c r="K86" s="191" t="s">
        <v>360</v>
      </c>
      <c r="L86" s="191" t="s">
        <v>374</v>
      </c>
      <c r="M86" s="191" t="s">
        <v>15</v>
      </c>
      <c r="N86" s="191" t="s">
        <v>201</v>
      </c>
      <c r="O86" s="183">
        <v>0</v>
      </c>
      <c r="P86" s="191" t="s">
        <v>550</v>
      </c>
      <c r="Q86" s="192" t="s">
        <v>132</v>
      </c>
      <c r="R86" s="241">
        <v>40</v>
      </c>
      <c r="S86" s="183">
        <v>0.44432238692873954</v>
      </c>
      <c r="T86" s="188">
        <f t="shared" si="14"/>
        <v>0.5556776130712604</v>
      </c>
      <c r="U86" s="165"/>
      <c r="V86" s="221">
        <v>2.8919412254766779</v>
      </c>
      <c r="W86" s="221">
        <v>2.629037477706071</v>
      </c>
      <c r="X86" s="221">
        <v>1.3145187388530355</v>
      </c>
      <c r="Y86" s="221">
        <v>2.8919412254766779</v>
      </c>
      <c r="Z86" s="221">
        <v>3.0233930993619813</v>
      </c>
      <c r="AA86" s="161">
        <f t="shared" si="15"/>
        <v>12.750831766874445</v>
      </c>
      <c r="AB86" s="165"/>
      <c r="AC86" s="182">
        <v>0.1</v>
      </c>
      <c r="AD86" s="182">
        <v>0.11</v>
      </c>
      <c r="AE86" s="182">
        <v>0.14000000000000001</v>
      </c>
      <c r="AF86" s="182">
        <v>0.32</v>
      </c>
      <c r="AG86" s="182">
        <v>0.33</v>
      </c>
      <c r="AH86" s="165"/>
      <c r="AI86" s="183">
        <v>0</v>
      </c>
      <c r="AJ86" s="183">
        <v>0</v>
      </c>
      <c r="AK86" s="183">
        <v>1</v>
      </c>
      <c r="AL86" s="183">
        <v>0</v>
      </c>
      <c r="AM86" s="183">
        <v>0</v>
      </c>
      <c r="AN86" s="183">
        <v>0</v>
      </c>
      <c r="AO86" s="183">
        <v>0</v>
      </c>
      <c r="AP86" s="183">
        <v>0</v>
      </c>
      <c r="AQ86" s="183">
        <v>0</v>
      </c>
      <c r="AR86" s="183">
        <v>0</v>
      </c>
      <c r="AS86" s="183">
        <v>0</v>
      </c>
      <c r="AT86" s="183">
        <v>0</v>
      </c>
      <c r="AU86" s="183">
        <v>0</v>
      </c>
      <c r="AV86" s="183">
        <v>0</v>
      </c>
      <c r="AW86" s="183">
        <v>0</v>
      </c>
      <c r="AX86" s="183">
        <v>0</v>
      </c>
      <c r="AY86" s="183">
        <v>0</v>
      </c>
      <c r="AZ86" s="183">
        <v>0</v>
      </c>
      <c r="BA86" s="183">
        <v>0</v>
      </c>
      <c r="BB86" s="183">
        <v>0</v>
      </c>
      <c r="BC86" s="174"/>
      <c r="BD86" s="162">
        <f t="shared" si="16"/>
        <v>1</v>
      </c>
      <c r="BE86" s="165"/>
      <c r="BF86" s="206">
        <f t="shared" si="21"/>
        <v>0</v>
      </c>
      <c r="BG86" s="203">
        <v>0</v>
      </c>
      <c r="BH86" s="203">
        <v>0</v>
      </c>
      <c r="BI86" s="183">
        <v>0</v>
      </c>
      <c r="BJ86" s="183">
        <v>0</v>
      </c>
      <c r="BK86" s="183">
        <v>0</v>
      </c>
      <c r="BL86" s="160">
        <f t="shared" si="22"/>
        <v>1</v>
      </c>
      <c r="BM86" s="174"/>
      <c r="BN86" s="206">
        <f t="shared" si="23"/>
        <v>1</v>
      </c>
      <c r="BO86" s="203">
        <v>0</v>
      </c>
      <c r="BP86" s="183">
        <v>0</v>
      </c>
      <c r="BQ86" s="183">
        <v>1</v>
      </c>
      <c r="BR86" s="183">
        <v>0</v>
      </c>
      <c r="BS86" s="160">
        <f t="shared" si="19"/>
        <v>0</v>
      </c>
      <c r="BT86" s="165"/>
      <c r="BU86" s="206">
        <f t="shared" si="24"/>
        <v>0</v>
      </c>
      <c r="BV86" s="203">
        <v>0</v>
      </c>
      <c r="BW86" s="203">
        <v>0</v>
      </c>
      <c r="BX86" s="203">
        <v>0</v>
      </c>
      <c r="BY86" s="203">
        <v>0</v>
      </c>
      <c r="BZ86" s="203">
        <v>0</v>
      </c>
      <c r="CA86" s="203">
        <v>0</v>
      </c>
      <c r="CB86" s="203">
        <v>0</v>
      </c>
      <c r="CC86" s="160">
        <f t="shared" si="25"/>
        <v>1</v>
      </c>
      <c r="CD86" s="165"/>
      <c r="CE86" s="209">
        <v>0</v>
      </c>
      <c r="CF86" s="165"/>
      <c r="CG86" s="211">
        <f t="shared" si="17"/>
        <v>1</v>
      </c>
      <c r="CH86" s="211">
        <f t="shared" si="18"/>
        <v>2</v>
      </c>
      <c r="CI86" s="211">
        <f>SUM(CH$12:CH86)+1</f>
        <v>189</v>
      </c>
      <c r="CJ86" s="164" t="str">
        <f t="shared" si="20"/>
        <v>N/A</v>
      </c>
      <c r="CK86" s="211" t="s">
        <v>15</v>
      </c>
    </row>
    <row r="87" spans="1:89" x14ac:dyDescent="0.2">
      <c r="A87" s="53">
        <f>IF(AND(COUNTIF(D$12:D87,D87)&gt;1,D87&lt;&gt;"[Project Name]"),1,0)</f>
        <v>0</v>
      </c>
      <c r="C87" s="174">
        <f t="shared" si="26"/>
        <v>76</v>
      </c>
      <c r="D87" s="175" t="s">
        <v>663</v>
      </c>
      <c r="E87" s="175" t="b">
        <v>1</v>
      </c>
      <c r="F87" s="191" t="s">
        <v>23</v>
      </c>
      <c r="G87" s="191" t="s">
        <v>35</v>
      </c>
      <c r="H87" s="191" t="s">
        <v>46</v>
      </c>
      <c r="I87" s="191" t="s">
        <v>15</v>
      </c>
      <c r="J87" s="191" t="s">
        <v>15</v>
      </c>
      <c r="K87" s="191" t="s">
        <v>359</v>
      </c>
      <c r="L87" s="191" t="s">
        <v>374</v>
      </c>
      <c r="M87" s="191" t="s">
        <v>15</v>
      </c>
      <c r="N87" s="191" t="s">
        <v>200</v>
      </c>
      <c r="O87" s="183">
        <v>0</v>
      </c>
      <c r="P87" s="191" t="s">
        <v>550</v>
      </c>
      <c r="Q87" s="192" t="s">
        <v>132</v>
      </c>
      <c r="R87" s="241">
        <v>40</v>
      </c>
      <c r="S87" s="183">
        <v>0</v>
      </c>
      <c r="T87" s="188">
        <f t="shared" si="14"/>
        <v>1</v>
      </c>
      <c r="U87" s="165"/>
      <c r="V87" s="221">
        <v>6.5215579999999926</v>
      </c>
      <c r="W87" s="221">
        <v>6.5215579999999926</v>
      </c>
      <c r="X87" s="221">
        <v>6.5215579999999926</v>
      </c>
      <c r="Y87" s="221">
        <v>6.5215579999999926</v>
      </c>
      <c r="Z87" s="221">
        <v>6.5215579999999926</v>
      </c>
      <c r="AA87" s="161">
        <f t="shared" si="15"/>
        <v>32.607789999999966</v>
      </c>
      <c r="AB87" s="165"/>
      <c r="AC87" s="182">
        <v>0.2</v>
      </c>
      <c r="AD87" s="182">
        <v>0.2</v>
      </c>
      <c r="AE87" s="182">
        <v>0.2</v>
      </c>
      <c r="AF87" s="182">
        <v>0.2</v>
      </c>
      <c r="AG87" s="182">
        <v>0.2</v>
      </c>
      <c r="AH87" s="165"/>
      <c r="AI87" s="183">
        <v>0</v>
      </c>
      <c r="AJ87" s="183">
        <v>0</v>
      </c>
      <c r="AK87" s="183">
        <v>1</v>
      </c>
      <c r="AL87" s="183">
        <v>0</v>
      </c>
      <c r="AM87" s="183">
        <v>0</v>
      </c>
      <c r="AN87" s="183">
        <v>0</v>
      </c>
      <c r="AO87" s="183">
        <v>0</v>
      </c>
      <c r="AP87" s="183">
        <v>0</v>
      </c>
      <c r="AQ87" s="183">
        <v>0</v>
      </c>
      <c r="AR87" s="183">
        <v>0</v>
      </c>
      <c r="AS87" s="183">
        <v>0</v>
      </c>
      <c r="AT87" s="183">
        <v>0</v>
      </c>
      <c r="AU87" s="183">
        <v>0</v>
      </c>
      <c r="AV87" s="183">
        <v>0</v>
      </c>
      <c r="AW87" s="183">
        <v>0</v>
      </c>
      <c r="AX87" s="183">
        <v>0</v>
      </c>
      <c r="AY87" s="183">
        <v>0</v>
      </c>
      <c r="AZ87" s="183">
        <v>0</v>
      </c>
      <c r="BA87" s="183">
        <v>0</v>
      </c>
      <c r="BB87" s="183">
        <v>0</v>
      </c>
      <c r="BC87" s="174"/>
      <c r="BD87" s="162">
        <f t="shared" si="16"/>
        <v>1</v>
      </c>
      <c r="BE87" s="165"/>
      <c r="BF87" s="206">
        <f t="shared" si="21"/>
        <v>0</v>
      </c>
      <c r="BG87" s="203">
        <v>0</v>
      </c>
      <c r="BH87" s="203">
        <v>0</v>
      </c>
      <c r="BI87" s="183">
        <v>0</v>
      </c>
      <c r="BJ87" s="183">
        <v>0</v>
      </c>
      <c r="BK87" s="183">
        <v>0</v>
      </c>
      <c r="BL87" s="160">
        <f t="shared" si="22"/>
        <v>1</v>
      </c>
      <c r="BM87" s="174"/>
      <c r="BN87" s="206">
        <f t="shared" si="23"/>
        <v>1</v>
      </c>
      <c r="BO87" s="203">
        <v>1</v>
      </c>
      <c r="BP87" s="183">
        <v>0</v>
      </c>
      <c r="BQ87" s="183">
        <v>0</v>
      </c>
      <c r="BR87" s="183">
        <v>0</v>
      </c>
      <c r="BS87" s="160">
        <f t="shared" si="19"/>
        <v>0</v>
      </c>
      <c r="BT87" s="165"/>
      <c r="BU87" s="206">
        <f t="shared" si="24"/>
        <v>0</v>
      </c>
      <c r="BV87" s="203">
        <v>0</v>
      </c>
      <c r="BW87" s="203">
        <v>0</v>
      </c>
      <c r="BX87" s="203">
        <v>0</v>
      </c>
      <c r="BY87" s="203">
        <v>0</v>
      </c>
      <c r="BZ87" s="203">
        <v>0</v>
      </c>
      <c r="CA87" s="203">
        <v>0</v>
      </c>
      <c r="CB87" s="203">
        <v>0</v>
      </c>
      <c r="CC87" s="160">
        <f t="shared" si="25"/>
        <v>1</v>
      </c>
      <c r="CD87" s="165"/>
      <c r="CE87" s="209">
        <v>0</v>
      </c>
      <c r="CF87" s="165"/>
      <c r="CG87" s="211">
        <f t="shared" si="17"/>
        <v>1</v>
      </c>
      <c r="CH87" s="211">
        <f t="shared" si="18"/>
        <v>2</v>
      </c>
      <c r="CI87" s="211">
        <f>SUM(CH$12:CH87)+1</f>
        <v>191</v>
      </c>
      <c r="CJ87" s="164" t="str">
        <f t="shared" si="20"/>
        <v>N/A</v>
      </c>
      <c r="CK87" s="211" t="s">
        <v>15</v>
      </c>
    </row>
    <row r="88" spans="1:89" x14ac:dyDescent="0.2">
      <c r="A88" s="53">
        <f>IF(AND(COUNTIF(D$12:D88,D88)&gt;1,D88&lt;&gt;"[Project Name]"),1,0)</f>
        <v>0</v>
      </c>
      <c r="C88" s="174">
        <f t="shared" si="26"/>
        <v>77</v>
      </c>
      <c r="D88" s="175" t="s">
        <v>664</v>
      </c>
      <c r="E88" s="175" t="b">
        <v>1</v>
      </c>
      <c r="F88" s="191" t="s">
        <v>23</v>
      </c>
      <c r="G88" s="191" t="s">
        <v>35</v>
      </c>
      <c r="H88" s="191" t="s">
        <v>46</v>
      </c>
      <c r="I88" s="191" t="s">
        <v>15</v>
      </c>
      <c r="J88" s="191" t="s">
        <v>15</v>
      </c>
      <c r="K88" s="191" t="s">
        <v>357</v>
      </c>
      <c r="L88" s="191" t="s">
        <v>374</v>
      </c>
      <c r="M88" s="191" t="s">
        <v>15</v>
      </c>
      <c r="N88" s="191" t="s">
        <v>201</v>
      </c>
      <c r="O88" s="183">
        <v>0</v>
      </c>
      <c r="P88" s="191" t="s">
        <v>550</v>
      </c>
      <c r="Q88" s="192" t="s">
        <v>132</v>
      </c>
      <c r="R88" s="241">
        <v>40</v>
      </c>
      <c r="S88" s="183">
        <v>0.1171884433302148</v>
      </c>
      <c r="T88" s="188">
        <f t="shared" si="14"/>
        <v>0.88281155666978517</v>
      </c>
      <c r="U88" s="165"/>
      <c r="V88" s="221">
        <v>2.1385026644976119</v>
      </c>
      <c r="W88" s="221">
        <v>7.3179210467211115</v>
      </c>
      <c r="X88" s="221">
        <v>8.0175685389728422</v>
      </c>
      <c r="Y88" s="221">
        <v>10.326127530348581</v>
      </c>
      <c r="Z88" s="221">
        <v>5.93756041775627</v>
      </c>
      <c r="AA88" s="161">
        <f t="shared" si="15"/>
        <v>33.737680198296417</v>
      </c>
      <c r="AB88" s="165"/>
      <c r="AC88" s="182">
        <v>0</v>
      </c>
      <c r="AD88" s="182">
        <v>0.25885368918103291</v>
      </c>
      <c r="AE88" s="182">
        <v>0</v>
      </c>
      <c r="AF88" s="182">
        <v>0.49985457033782121</v>
      </c>
      <c r="AG88" s="182">
        <v>0.24129174048114588</v>
      </c>
      <c r="AH88" s="165"/>
      <c r="AI88" s="183">
        <v>0</v>
      </c>
      <c r="AJ88" s="183">
        <v>0</v>
      </c>
      <c r="AK88" s="183">
        <v>0.94891368292493272</v>
      </c>
      <c r="AL88" s="183">
        <v>5.108631707506725E-2</v>
      </c>
      <c r="AM88" s="183">
        <v>0</v>
      </c>
      <c r="AN88" s="183">
        <v>0</v>
      </c>
      <c r="AO88" s="183">
        <v>0</v>
      </c>
      <c r="AP88" s="183">
        <v>0</v>
      </c>
      <c r="AQ88" s="183">
        <v>0</v>
      </c>
      <c r="AR88" s="183">
        <v>0</v>
      </c>
      <c r="AS88" s="183">
        <v>0</v>
      </c>
      <c r="AT88" s="183">
        <v>0</v>
      </c>
      <c r="AU88" s="183">
        <v>0</v>
      </c>
      <c r="AV88" s="183">
        <v>0</v>
      </c>
      <c r="AW88" s="183">
        <v>0</v>
      </c>
      <c r="AX88" s="183">
        <v>0</v>
      </c>
      <c r="AY88" s="183">
        <v>0</v>
      </c>
      <c r="AZ88" s="183">
        <v>0</v>
      </c>
      <c r="BA88" s="183">
        <v>0</v>
      </c>
      <c r="BB88" s="183">
        <v>0</v>
      </c>
      <c r="BC88" s="174"/>
      <c r="BD88" s="162">
        <f t="shared" si="16"/>
        <v>1</v>
      </c>
      <c r="BE88" s="165"/>
      <c r="BF88" s="206">
        <f t="shared" si="21"/>
        <v>0</v>
      </c>
      <c r="BG88" s="203">
        <v>0</v>
      </c>
      <c r="BH88" s="203">
        <v>0</v>
      </c>
      <c r="BI88" s="183">
        <v>0</v>
      </c>
      <c r="BJ88" s="183">
        <v>0</v>
      </c>
      <c r="BK88" s="183">
        <v>0</v>
      </c>
      <c r="BL88" s="160">
        <f t="shared" si="22"/>
        <v>1</v>
      </c>
      <c r="BM88" s="174"/>
      <c r="BN88" s="206">
        <f t="shared" si="23"/>
        <v>0.94891368292493272</v>
      </c>
      <c r="BO88" s="203">
        <v>0.31638637586927976</v>
      </c>
      <c r="BP88" s="183">
        <v>0.64640715328010645</v>
      </c>
      <c r="BQ88" s="183">
        <v>3.7206470850613793E-2</v>
      </c>
      <c r="BR88" s="183">
        <v>0</v>
      </c>
      <c r="BS88" s="160">
        <f t="shared" si="19"/>
        <v>0</v>
      </c>
      <c r="BT88" s="165"/>
      <c r="BU88" s="206">
        <f t="shared" si="24"/>
        <v>5.108631707506725E-2</v>
      </c>
      <c r="BV88" s="203">
        <v>0.14046006845702846</v>
      </c>
      <c r="BW88" s="203">
        <v>0.81558936081128197</v>
      </c>
      <c r="BX88" s="203">
        <v>4.3950570731689578E-2</v>
      </c>
      <c r="BY88" s="203">
        <v>0</v>
      </c>
      <c r="BZ88" s="203">
        <v>0</v>
      </c>
      <c r="CA88" s="203">
        <v>0</v>
      </c>
      <c r="CB88" s="203">
        <v>0</v>
      </c>
      <c r="CC88" s="160">
        <f t="shared" si="25"/>
        <v>0</v>
      </c>
      <c r="CD88" s="165"/>
      <c r="CE88" s="209">
        <v>0</v>
      </c>
      <c r="CF88" s="165"/>
      <c r="CG88" s="211">
        <f t="shared" si="17"/>
        <v>2</v>
      </c>
      <c r="CH88" s="211">
        <f t="shared" si="18"/>
        <v>4</v>
      </c>
      <c r="CI88" s="211">
        <f>SUM(CH$12:CH88)+1</f>
        <v>195</v>
      </c>
      <c r="CJ88" s="164" t="str">
        <f t="shared" si="20"/>
        <v>N/A</v>
      </c>
      <c r="CK88" s="211" t="s">
        <v>15</v>
      </c>
    </row>
    <row r="89" spans="1:89" x14ac:dyDescent="0.2">
      <c r="A89" s="53">
        <f>IF(AND(COUNTIF(D$12:D89,D89)&gt;1,D89&lt;&gt;"[Project Name]"),1,0)</f>
        <v>0</v>
      </c>
      <c r="C89" s="174">
        <f t="shared" si="26"/>
        <v>78</v>
      </c>
      <c r="D89" s="175" t="s">
        <v>665</v>
      </c>
      <c r="E89" s="175" t="b">
        <v>0</v>
      </c>
      <c r="F89" s="191" t="s">
        <v>23</v>
      </c>
      <c r="G89" s="191" t="s">
        <v>35</v>
      </c>
      <c r="H89" s="191" t="s">
        <v>46</v>
      </c>
      <c r="I89" s="191" t="s">
        <v>15</v>
      </c>
      <c r="J89" s="191" t="s">
        <v>15</v>
      </c>
      <c r="K89" s="191" t="s">
        <v>358</v>
      </c>
      <c r="L89" s="191" t="s">
        <v>374</v>
      </c>
      <c r="M89" s="191" t="s">
        <v>15</v>
      </c>
      <c r="N89" s="191" t="s">
        <v>201</v>
      </c>
      <c r="O89" s="183">
        <v>0</v>
      </c>
      <c r="P89" s="191" t="s">
        <v>550</v>
      </c>
      <c r="Q89" s="192" t="s">
        <v>132</v>
      </c>
      <c r="R89" s="241">
        <v>40</v>
      </c>
      <c r="S89" s="183">
        <v>0</v>
      </c>
      <c r="T89" s="188">
        <f t="shared" si="14"/>
        <v>1</v>
      </c>
      <c r="U89" s="165"/>
      <c r="V89" s="221">
        <v>0</v>
      </c>
      <c r="W89" s="221">
        <v>0</v>
      </c>
      <c r="X89" s="221">
        <v>0</v>
      </c>
      <c r="Y89" s="221">
        <v>0</v>
      </c>
      <c r="Z89" s="221">
        <v>0</v>
      </c>
      <c r="AA89" s="161">
        <f t="shared" si="15"/>
        <v>0</v>
      </c>
      <c r="AB89" s="165"/>
      <c r="AC89" s="182">
        <v>0</v>
      </c>
      <c r="AD89" s="182">
        <v>0</v>
      </c>
      <c r="AE89" s="182">
        <v>0</v>
      </c>
      <c r="AF89" s="182">
        <v>0</v>
      </c>
      <c r="AG89" s="182">
        <v>0</v>
      </c>
      <c r="AH89" s="165"/>
      <c r="AI89" s="183">
        <v>0</v>
      </c>
      <c r="AJ89" s="183">
        <v>0</v>
      </c>
      <c r="AK89" s="183">
        <v>1</v>
      </c>
      <c r="AL89" s="183">
        <v>0</v>
      </c>
      <c r="AM89" s="183">
        <v>0</v>
      </c>
      <c r="AN89" s="183">
        <v>0</v>
      </c>
      <c r="AO89" s="183">
        <v>0</v>
      </c>
      <c r="AP89" s="183">
        <v>0</v>
      </c>
      <c r="AQ89" s="183">
        <v>0</v>
      </c>
      <c r="AR89" s="183">
        <v>0</v>
      </c>
      <c r="AS89" s="183">
        <v>0</v>
      </c>
      <c r="AT89" s="183">
        <v>0</v>
      </c>
      <c r="AU89" s="183">
        <v>0</v>
      </c>
      <c r="AV89" s="183">
        <v>0</v>
      </c>
      <c r="AW89" s="183">
        <v>0</v>
      </c>
      <c r="AX89" s="183">
        <v>0</v>
      </c>
      <c r="AY89" s="183">
        <v>0</v>
      </c>
      <c r="AZ89" s="183">
        <v>0</v>
      </c>
      <c r="BA89" s="183">
        <v>0</v>
      </c>
      <c r="BB89" s="183">
        <v>0</v>
      </c>
      <c r="BC89" s="174"/>
      <c r="BD89" s="162">
        <f t="shared" si="16"/>
        <v>1</v>
      </c>
      <c r="BE89" s="165"/>
      <c r="BF89" s="206">
        <f t="shared" si="21"/>
        <v>0</v>
      </c>
      <c r="BG89" s="203">
        <v>0</v>
      </c>
      <c r="BH89" s="203">
        <v>0</v>
      </c>
      <c r="BI89" s="183">
        <v>0</v>
      </c>
      <c r="BJ89" s="183">
        <v>0</v>
      </c>
      <c r="BK89" s="183">
        <v>0</v>
      </c>
      <c r="BL89" s="160">
        <f t="shared" si="22"/>
        <v>1</v>
      </c>
      <c r="BM89" s="174"/>
      <c r="BN89" s="206">
        <f t="shared" si="23"/>
        <v>1</v>
      </c>
      <c r="BO89" s="203">
        <v>0</v>
      </c>
      <c r="BP89" s="183">
        <v>0</v>
      </c>
      <c r="BQ89" s="183">
        <v>0</v>
      </c>
      <c r="BR89" s="183">
        <v>1</v>
      </c>
      <c r="BS89" s="160">
        <f t="shared" si="19"/>
        <v>0</v>
      </c>
      <c r="BT89" s="165"/>
      <c r="BU89" s="206">
        <f t="shared" si="24"/>
        <v>0</v>
      </c>
      <c r="BV89" s="203">
        <v>0</v>
      </c>
      <c r="BW89" s="203">
        <v>0</v>
      </c>
      <c r="BX89" s="203">
        <v>0</v>
      </c>
      <c r="BY89" s="203">
        <v>0</v>
      </c>
      <c r="BZ89" s="203">
        <v>0</v>
      </c>
      <c r="CA89" s="203">
        <v>0</v>
      </c>
      <c r="CB89" s="203">
        <v>0</v>
      </c>
      <c r="CC89" s="160">
        <f t="shared" si="25"/>
        <v>1</v>
      </c>
      <c r="CD89" s="165"/>
      <c r="CE89" s="209">
        <v>0</v>
      </c>
      <c r="CF89" s="165"/>
      <c r="CG89" s="211">
        <f t="shared" si="17"/>
        <v>1</v>
      </c>
      <c r="CH89" s="211">
        <f t="shared" si="18"/>
        <v>2</v>
      </c>
      <c r="CI89" s="211">
        <f>SUM(CH$12:CH89)+1</f>
        <v>197</v>
      </c>
      <c r="CJ89" s="164" t="str">
        <f t="shared" si="20"/>
        <v>N/A</v>
      </c>
      <c r="CK89" s="211" t="s">
        <v>15</v>
      </c>
    </row>
    <row r="90" spans="1:89" x14ac:dyDescent="0.2">
      <c r="A90" s="53">
        <f>IF(AND(COUNTIF(D$12:D90,D90)&gt;1,D90&lt;&gt;"[Project Name]"),1,0)</f>
        <v>0</v>
      </c>
      <c r="C90" s="174">
        <f t="shared" si="26"/>
        <v>79</v>
      </c>
      <c r="D90" s="175" t="s">
        <v>666</v>
      </c>
      <c r="E90" s="175" t="b">
        <v>1</v>
      </c>
      <c r="F90" s="191" t="s">
        <v>23</v>
      </c>
      <c r="G90" s="191" t="s">
        <v>35</v>
      </c>
      <c r="H90" s="191" t="s">
        <v>46</v>
      </c>
      <c r="I90" s="191" t="s">
        <v>15</v>
      </c>
      <c r="J90" s="191" t="s">
        <v>15</v>
      </c>
      <c r="K90" s="191" t="s">
        <v>358</v>
      </c>
      <c r="L90" s="191" t="s">
        <v>374</v>
      </c>
      <c r="M90" s="191" t="s">
        <v>15</v>
      </c>
      <c r="N90" s="191" t="s">
        <v>201</v>
      </c>
      <c r="O90" s="183">
        <v>0</v>
      </c>
      <c r="P90" s="191" t="s">
        <v>550</v>
      </c>
      <c r="Q90" s="192" t="s">
        <v>132</v>
      </c>
      <c r="R90" s="241">
        <v>40</v>
      </c>
      <c r="S90" s="183">
        <v>0.14095641483380911</v>
      </c>
      <c r="T90" s="188">
        <f t="shared" si="14"/>
        <v>0.85904358516619084</v>
      </c>
      <c r="U90" s="165"/>
      <c r="V90" s="221">
        <v>1.9607734309294707</v>
      </c>
      <c r="W90" s="221">
        <v>0.41804518345673952</v>
      </c>
      <c r="X90" s="221">
        <v>2.2192223957178645</v>
      </c>
      <c r="Y90" s="221">
        <v>2.6632289817231927</v>
      </c>
      <c r="Z90" s="221">
        <v>2.8831575568498966</v>
      </c>
      <c r="AA90" s="161">
        <f t="shared" si="15"/>
        <v>10.144427548677164</v>
      </c>
      <c r="AB90" s="165"/>
      <c r="AC90" s="182">
        <v>0.172832359139657</v>
      </c>
      <c r="AD90" s="182">
        <v>0</v>
      </c>
      <c r="AE90" s="182">
        <v>0.21438646966153271</v>
      </c>
      <c r="AF90" s="182">
        <v>0.21506558730357561</v>
      </c>
      <c r="AG90" s="182">
        <v>0.39771558389523465</v>
      </c>
      <c r="AH90" s="165"/>
      <c r="AI90" s="183">
        <v>0</v>
      </c>
      <c r="AJ90" s="183">
        <v>0</v>
      </c>
      <c r="AK90" s="183">
        <v>0.95208221493078415</v>
      </c>
      <c r="AL90" s="183">
        <v>4.7917785069215825E-2</v>
      </c>
      <c r="AM90" s="183">
        <v>0</v>
      </c>
      <c r="AN90" s="183">
        <v>0</v>
      </c>
      <c r="AO90" s="183">
        <v>0</v>
      </c>
      <c r="AP90" s="183">
        <v>0</v>
      </c>
      <c r="AQ90" s="183">
        <v>0</v>
      </c>
      <c r="AR90" s="183">
        <v>0</v>
      </c>
      <c r="AS90" s="183">
        <v>0</v>
      </c>
      <c r="AT90" s="183">
        <v>0</v>
      </c>
      <c r="AU90" s="183">
        <v>0</v>
      </c>
      <c r="AV90" s="183">
        <v>0</v>
      </c>
      <c r="AW90" s="183">
        <v>0</v>
      </c>
      <c r="AX90" s="183">
        <v>0</v>
      </c>
      <c r="AY90" s="183">
        <v>0</v>
      </c>
      <c r="AZ90" s="183">
        <v>0</v>
      </c>
      <c r="BA90" s="183">
        <v>0</v>
      </c>
      <c r="BB90" s="183">
        <v>0</v>
      </c>
      <c r="BC90" s="174"/>
      <c r="BD90" s="162">
        <f t="shared" si="16"/>
        <v>1</v>
      </c>
      <c r="BE90" s="165"/>
      <c r="BF90" s="206">
        <f t="shared" si="21"/>
        <v>0</v>
      </c>
      <c r="BG90" s="203">
        <v>0</v>
      </c>
      <c r="BH90" s="203">
        <v>0</v>
      </c>
      <c r="BI90" s="183">
        <v>0</v>
      </c>
      <c r="BJ90" s="183">
        <v>0</v>
      </c>
      <c r="BK90" s="183">
        <v>0</v>
      </c>
      <c r="BL90" s="160">
        <f t="shared" si="22"/>
        <v>1</v>
      </c>
      <c r="BM90" s="174"/>
      <c r="BN90" s="206">
        <f t="shared" si="23"/>
        <v>0.95208221493078415</v>
      </c>
      <c r="BO90" s="203">
        <v>0.46978192638835747</v>
      </c>
      <c r="BP90" s="183">
        <v>0</v>
      </c>
      <c r="BQ90" s="183">
        <v>1.5242026615234478E-2</v>
      </c>
      <c r="BR90" s="183">
        <v>0.51497604699640809</v>
      </c>
      <c r="BS90" s="160">
        <f t="shared" si="19"/>
        <v>0</v>
      </c>
      <c r="BT90" s="165"/>
      <c r="BU90" s="206">
        <f t="shared" si="24"/>
        <v>4.7917785069215825E-2</v>
      </c>
      <c r="BV90" s="203">
        <v>9.7660674777432857E-2</v>
      </c>
      <c r="BW90" s="203">
        <v>0.87445495015432617</v>
      </c>
      <c r="BX90" s="203">
        <v>2.7884375068240881E-2</v>
      </c>
      <c r="BY90" s="203">
        <v>0</v>
      </c>
      <c r="BZ90" s="203">
        <v>0</v>
      </c>
      <c r="CA90" s="203">
        <v>0</v>
      </c>
      <c r="CB90" s="203">
        <v>0</v>
      </c>
      <c r="CC90" s="160">
        <f t="shared" si="25"/>
        <v>0</v>
      </c>
      <c r="CD90" s="165"/>
      <c r="CE90" s="209">
        <v>0</v>
      </c>
      <c r="CF90" s="165"/>
      <c r="CG90" s="211">
        <f t="shared" si="17"/>
        <v>2</v>
      </c>
      <c r="CH90" s="211">
        <f t="shared" si="18"/>
        <v>4</v>
      </c>
      <c r="CI90" s="211">
        <f>SUM(CH$12:CH90)+1</f>
        <v>201</v>
      </c>
      <c r="CJ90" s="164" t="str">
        <f t="shared" si="20"/>
        <v>N/A</v>
      </c>
      <c r="CK90" s="211" t="s">
        <v>15</v>
      </c>
    </row>
    <row r="91" spans="1:89" x14ac:dyDescent="0.2">
      <c r="A91" s="53">
        <f>IF(AND(COUNTIF(D$12:D91,D91)&gt;1,D91&lt;&gt;"[Project Name]"),1,0)</f>
        <v>0</v>
      </c>
      <c r="C91" s="174">
        <f t="shared" si="26"/>
        <v>80</v>
      </c>
      <c r="D91" s="175" t="s">
        <v>667</v>
      </c>
      <c r="E91" s="175" t="b">
        <v>1</v>
      </c>
      <c r="F91" s="191" t="s">
        <v>23</v>
      </c>
      <c r="G91" s="191" t="s">
        <v>35</v>
      </c>
      <c r="H91" s="191" t="s">
        <v>46</v>
      </c>
      <c r="I91" s="191" t="s">
        <v>15</v>
      </c>
      <c r="J91" s="191" t="s">
        <v>15</v>
      </c>
      <c r="K91" s="191" t="s">
        <v>359</v>
      </c>
      <c r="L91" s="191" t="s">
        <v>374</v>
      </c>
      <c r="M91" s="191" t="s">
        <v>15</v>
      </c>
      <c r="N91" s="191" t="s">
        <v>201</v>
      </c>
      <c r="O91" s="183">
        <v>0</v>
      </c>
      <c r="P91" s="191" t="s">
        <v>550</v>
      </c>
      <c r="Q91" s="192" t="s">
        <v>132</v>
      </c>
      <c r="R91" s="241">
        <v>40</v>
      </c>
      <c r="S91" s="183">
        <v>0</v>
      </c>
      <c r="T91" s="188">
        <f t="shared" si="14"/>
        <v>1</v>
      </c>
      <c r="U91" s="165"/>
      <c r="V91" s="221">
        <v>1.1092</v>
      </c>
      <c r="W91" s="221">
        <v>1.1092</v>
      </c>
      <c r="X91" s="221">
        <v>1.1092</v>
      </c>
      <c r="Y91" s="221">
        <v>1.1092</v>
      </c>
      <c r="Z91" s="221">
        <v>1.1092</v>
      </c>
      <c r="AA91" s="161">
        <f t="shared" si="15"/>
        <v>5.5459999999999994</v>
      </c>
      <c r="AB91" s="165"/>
      <c r="AC91" s="182">
        <v>0.2</v>
      </c>
      <c r="AD91" s="182">
        <v>0.2</v>
      </c>
      <c r="AE91" s="182">
        <v>0.2</v>
      </c>
      <c r="AF91" s="182">
        <v>0.2</v>
      </c>
      <c r="AG91" s="182">
        <v>0.2</v>
      </c>
      <c r="AH91" s="165"/>
      <c r="AI91" s="183">
        <v>0</v>
      </c>
      <c r="AJ91" s="183">
        <v>0</v>
      </c>
      <c r="AK91" s="183">
        <v>1</v>
      </c>
      <c r="AL91" s="183">
        <v>0</v>
      </c>
      <c r="AM91" s="183">
        <v>0</v>
      </c>
      <c r="AN91" s="183">
        <v>0</v>
      </c>
      <c r="AO91" s="183">
        <v>0</v>
      </c>
      <c r="AP91" s="183">
        <v>0</v>
      </c>
      <c r="AQ91" s="183">
        <v>0</v>
      </c>
      <c r="AR91" s="183">
        <v>0</v>
      </c>
      <c r="AS91" s="183">
        <v>0</v>
      </c>
      <c r="AT91" s="183">
        <v>0</v>
      </c>
      <c r="AU91" s="183">
        <v>0</v>
      </c>
      <c r="AV91" s="183">
        <v>0</v>
      </c>
      <c r="AW91" s="183">
        <v>0</v>
      </c>
      <c r="AX91" s="183">
        <v>0</v>
      </c>
      <c r="AY91" s="183">
        <v>0</v>
      </c>
      <c r="AZ91" s="183">
        <v>0</v>
      </c>
      <c r="BA91" s="183">
        <v>0</v>
      </c>
      <c r="BB91" s="183">
        <v>0</v>
      </c>
      <c r="BC91" s="174"/>
      <c r="BD91" s="162">
        <f t="shared" si="16"/>
        <v>1</v>
      </c>
      <c r="BE91" s="165"/>
      <c r="BF91" s="206">
        <f t="shared" si="21"/>
        <v>0</v>
      </c>
      <c r="BG91" s="203">
        <v>0</v>
      </c>
      <c r="BH91" s="203">
        <v>0</v>
      </c>
      <c r="BI91" s="183">
        <v>0</v>
      </c>
      <c r="BJ91" s="183">
        <v>0</v>
      </c>
      <c r="BK91" s="183">
        <v>0</v>
      </c>
      <c r="BL91" s="160">
        <f t="shared" si="22"/>
        <v>1</v>
      </c>
      <c r="BM91" s="174"/>
      <c r="BN91" s="206">
        <f t="shared" si="23"/>
        <v>1</v>
      </c>
      <c r="BO91" s="203">
        <v>1</v>
      </c>
      <c r="BP91" s="183">
        <v>0</v>
      </c>
      <c r="BQ91" s="183">
        <v>0</v>
      </c>
      <c r="BR91" s="183">
        <v>0</v>
      </c>
      <c r="BS91" s="160">
        <f t="shared" si="19"/>
        <v>0</v>
      </c>
      <c r="BT91" s="165"/>
      <c r="BU91" s="206">
        <f t="shared" si="24"/>
        <v>0</v>
      </c>
      <c r="BV91" s="203">
        <v>0</v>
      </c>
      <c r="BW91" s="203">
        <v>0</v>
      </c>
      <c r="BX91" s="203">
        <v>0</v>
      </c>
      <c r="BY91" s="203">
        <v>0</v>
      </c>
      <c r="BZ91" s="203">
        <v>0</v>
      </c>
      <c r="CA91" s="203">
        <v>0</v>
      </c>
      <c r="CB91" s="203">
        <v>0</v>
      </c>
      <c r="CC91" s="160">
        <f t="shared" si="25"/>
        <v>1</v>
      </c>
      <c r="CD91" s="165"/>
      <c r="CE91" s="209">
        <v>0</v>
      </c>
      <c r="CF91" s="165"/>
      <c r="CG91" s="211">
        <f t="shared" si="17"/>
        <v>1</v>
      </c>
      <c r="CH91" s="211">
        <f t="shared" si="18"/>
        <v>2</v>
      </c>
      <c r="CI91" s="211">
        <f>SUM(CH$12:CH91)+1</f>
        <v>203</v>
      </c>
      <c r="CJ91" s="164" t="str">
        <f t="shared" si="20"/>
        <v>N/A</v>
      </c>
      <c r="CK91" s="211" t="s">
        <v>15</v>
      </c>
    </row>
    <row r="92" spans="1:89" x14ac:dyDescent="0.2">
      <c r="A92" s="53">
        <f>IF(AND(COUNTIF(D$12:D92,D92)&gt;1,D92&lt;&gt;"[Project Name]"),1,0)</f>
        <v>0</v>
      </c>
      <c r="C92" s="174">
        <f t="shared" si="26"/>
        <v>81</v>
      </c>
      <c r="D92" s="175" t="s">
        <v>668</v>
      </c>
      <c r="E92" s="175" t="b">
        <v>0</v>
      </c>
      <c r="F92" s="191" t="s">
        <v>23</v>
      </c>
      <c r="G92" s="191" t="s">
        <v>35</v>
      </c>
      <c r="H92" s="191" t="s">
        <v>46</v>
      </c>
      <c r="I92" s="191" t="s">
        <v>15</v>
      </c>
      <c r="J92" s="191" t="s">
        <v>15</v>
      </c>
      <c r="K92" s="191" t="s">
        <v>360</v>
      </c>
      <c r="L92" s="191" t="s">
        <v>374</v>
      </c>
      <c r="M92" s="191" t="s">
        <v>15</v>
      </c>
      <c r="N92" s="191" t="s">
        <v>201</v>
      </c>
      <c r="O92" s="183">
        <v>0</v>
      </c>
      <c r="P92" s="191" t="s">
        <v>550</v>
      </c>
      <c r="Q92" s="192" t="s">
        <v>132</v>
      </c>
      <c r="R92" s="241">
        <v>40</v>
      </c>
      <c r="S92" s="183">
        <v>0.35214372465458071</v>
      </c>
      <c r="T92" s="188">
        <f t="shared" si="14"/>
        <v>0.64785627534541934</v>
      </c>
      <c r="U92" s="165"/>
      <c r="V92" s="221">
        <v>0</v>
      </c>
      <c r="W92" s="221">
        <v>0</v>
      </c>
      <c r="X92" s="221">
        <v>0</v>
      </c>
      <c r="Y92" s="221">
        <v>0</v>
      </c>
      <c r="Z92" s="221">
        <v>0</v>
      </c>
      <c r="AA92" s="161">
        <f t="shared" si="15"/>
        <v>0</v>
      </c>
      <c r="AB92" s="165"/>
      <c r="AC92" s="182">
        <v>0</v>
      </c>
      <c r="AD92" s="182">
        <v>0</v>
      </c>
      <c r="AE92" s="182">
        <v>1</v>
      </c>
      <c r="AF92" s="182">
        <v>0</v>
      </c>
      <c r="AG92" s="182">
        <v>0</v>
      </c>
      <c r="AH92" s="165"/>
      <c r="AI92" s="183">
        <v>0</v>
      </c>
      <c r="AJ92" s="183">
        <v>0</v>
      </c>
      <c r="AK92" s="183">
        <v>1</v>
      </c>
      <c r="AL92" s="183">
        <v>0</v>
      </c>
      <c r="AM92" s="183">
        <v>0</v>
      </c>
      <c r="AN92" s="183">
        <v>0</v>
      </c>
      <c r="AO92" s="183">
        <v>0</v>
      </c>
      <c r="AP92" s="183">
        <v>0</v>
      </c>
      <c r="AQ92" s="183">
        <v>0</v>
      </c>
      <c r="AR92" s="183">
        <v>0</v>
      </c>
      <c r="AS92" s="183">
        <v>0</v>
      </c>
      <c r="AT92" s="183">
        <v>0</v>
      </c>
      <c r="AU92" s="183">
        <v>0</v>
      </c>
      <c r="AV92" s="183">
        <v>0</v>
      </c>
      <c r="AW92" s="183">
        <v>0</v>
      </c>
      <c r="AX92" s="183">
        <v>0</v>
      </c>
      <c r="AY92" s="183">
        <v>0</v>
      </c>
      <c r="AZ92" s="183">
        <v>0</v>
      </c>
      <c r="BA92" s="183">
        <v>0</v>
      </c>
      <c r="BB92" s="183">
        <v>0</v>
      </c>
      <c r="BC92" s="174"/>
      <c r="BD92" s="162">
        <f t="shared" si="16"/>
        <v>1</v>
      </c>
      <c r="BE92" s="165"/>
      <c r="BF92" s="206">
        <f t="shared" si="21"/>
        <v>0</v>
      </c>
      <c r="BG92" s="203">
        <v>0</v>
      </c>
      <c r="BH92" s="203">
        <v>0</v>
      </c>
      <c r="BI92" s="183">
        <v>0</v>
      </c>
      <c r="BJ92" s="183">
        <v>0</v>
      </c>
      <c r="BK92" s="183">
        <v>0</v>
      </c>
      <c r="BL92" s="160">
        <f t="shared" si="22"/>
        <v>1</v>
      </c>
      <c r="BM92" s="174"/>
      <c r="BN92" s="206">
        <f t="shared" si="23"/>
        <v>1</v>
      </c>
      <c r="BO92" s="203">
        <v>0</v>
      </c>
      <c r="BP92" s="183">
        <v>0</v>
      </c>
      <c r="BQ92" s="183">
        <v>0</v>
      </c>
      <c r="BR92" s="183">
        <v>1</v>
      </c>
      <c r="BS92" s="160">
        <f t="shared" si="19"/>
        <v>0</v>
      </c>
      <c r="BT92" s="165"/>
      <c r="BU92" s="206">
        <f t="shared" si="24"/>
        <v>0</v>
      </c>
      <c r="BV92" s="203">
        <v>0</v>
      </c>
      <c r="BW92" s="203">
        <v>0</v>
      </c>
      <c r="BX92" s="203">
        <v>0</v>
      </c>
      <c r="BY92" s="203">
        <v>0</v>
      </c>
      <c r="BZ92" s="203">
        <v>0</v>
      </c>
      <c r="CA92" s="203">
        <v>0</v>
      </c>
      <c r="CB92" s="203">
        <v>0</v>
      </c>
      <c r="CC92" s="160">
        <f t="shared" si="25"/>
        <v>1</v>
      </c>
      <c r="CD92" s="165"/>
      <c r="CE92" s="209">
        <v>0</v>
      </c>
      <c r="CF92" s="165"/>
      <c r="CG92" s="211">
        <f t="shared" si="17"/>
        <v>1</v>
      </c>
      <c r="CH92" s="211">
        <f t="shared" si="18"/>
        <v>2</v>
      </c>
      <c r="CI92" s="211">
        <f>SUM(CH$12:CH92)+1</f>
        <v>205</v>
      </c>
      <c r="CJ92" s="164" t="str">
        <f t="shared" si="20"/>
        <v>N/A</v>
      </c>
      <c r="CK92" s="211" t="s">
        <v>15</v>
      </c>
    </row>
    <row r="93" spans="1:89" x14ac:dyDescent="0.2">
      <c r="A93" s="53">
        <f>IF(AND(COUNTIF(D$12:D93,D93)&gt;1,D93&lt;&gt;"[Project Name]"),1,0)</f>
        <v>0</v>
      </c>
      <c r="C93" s="174">
        <f t="shared" si="26"/>
        <v>82</v>
      </c>
      <c r="D93" s="175" t="s">
        <v>669</v>
      </c>
      <c r="E93" s="175" t="b">
        <v>0</v>
      </c>
      <c r="F93" s="191" t="s">
        <v>23</v>
      </c>
      <c r="G93" s="191" t="s">
        <v>35</v>
      </c>
      <c r="H93" s="191" t="s">
        <v>46</v>
      </c>
      <c r="I93" s="191" t="s">
        <v>15</v>
      </c>
      <c r="J93" s="191" t="s">
        <v>15</v>
      </c>
      <c r="K93" s="191" t="s">
        <v>358</v>
      </c>
      <c r="L93" s="191" t="s">
        <v>374</v>
      </c>
      <c r="M93" s="191" t="s">
        <v>15</v>
      </c>
      <c r="N93" s="191" t="s">
        <v>201</v>
      </c>
      <c r="O93" s="183">
        <v>0</v>
      </c>
      <c r="P93" s="191" t="s">
        <v>550</v>
      </c>
      <c r="Q93" s="192" t="s">
        <v>132</v>
      </c>
      <c r="R93" s="241">
        <v>40</v>
      </c>
      <c r="S93" s="183">
        <v>0.13884219553859689</v>
      </c>
      <c r="T93" s="188">
        <f t="shared" si="14"/>
        <v>0.86115780446140311</v>
      </c>
      <c r="U93" s="165"/>
      <c r="V93" s="221">
        <v>0</v>
      </c>
      <c r="W93" s="221">
        <v>0</v>
      </c>
      <c r="X93" s="221">
        <v>0</v>
      </c>
      <c r="Y93" s="221">
        <v>0</v>
      </c>
      <c r="Z93" s="221">
        <v>0</v>
      </c>
      <c r="AA93" s="161">
        <f t="shared" si="15"/>
        <v>0</v>
      </c>
      <c r="AB93" s="165"/>
      <c r="AC93" s="182">
        <v>0</v>
      </c>
      <c r="AD93" s="182">
        <v>0</v>
      </c>
      <c r="AE93" s="182">
        <v>0</v>
      </c>
      <c r="AF93" s="182">
        <v>0</v>
      </c>
      <c r="AG93" s="182">
        <v>0</v>
      </c>
      <c r="AH93" s="165"/>
      <c r="AI93" s="183">
        <v>0</v>
      </c>
      <c r="AJ93" s="183">
        <v>0</v>
      </c>
      <c r="AK93" s="183">
        <v>1</v>
      </c>
      <c r="AL93" s="183">
        <v>0</v>
      </c>
      <c r="AM93" s="183">
        <v>0</v>
      </c>
      <c r="AN93" s="183">
        <v>0</v>
      </c>
      <c r="AO93" s="183">
        <v>0</v>
      </c>
      <c r="AP93" s="183">
        <v>0</v>
      </c>
      <c r="AQ93" s="183">
        <v>0</v>
      </c>
      <c r="AR93" s="183">
        <v>0</v>
      </c>
      <c r="AS93" s="183">
        <v>0</v>
      </c>
      <c r="AT93" s="183">
        <v>0</v>
      </c>
      <c r="AU93" s="183">
        <v>0</v>
      </c>
      <c r="AV93" s="183">
        <v>0</v>
      </c>
      <c r="AW93" s="183">
        <v>0</v>
      </c>
      <c r="AX93" s="183">
        <v>0</v>
      </c>
      <c r="AY93" s="183">
        <v>0</v>
      </c>
      <c r="AZ93" s="183">
        <v>0</v>
      </c>
      <c r="BA93" s="183">
        <v>0</v>
      </c>
      <c r="BB93" s="183">
        <v>0</v>
      </c>
      <c r="BC93" s="174"/>
      <c r="BD93" s="162">
        <f t="shared" si="16"/>
        <v>1</v>
      </c>
      <c r="BE93" s="165"/>
      <c r="BF93" s="206">
        <f t="shared" si="21"/>
        <v>0</v>
      </c>
      <c r="BG93" s="203">
        <v>0</v>
      </c>
      <c r="BH93" s="203">
        <v>0</v>
      </c>
      <c r="BI93" s="183">
        <v>0</v>
      </c>
      <c r="BJ93" s="183">
        <v>0</v>
      </c>
      <c r="BK93" s="183">
        <v>0</v>
      </c>
      <c r="BL93" s="160">
        <f t="shared" si="22"/>
        <v>1</v>
      </c>
      <c r="BM93" s="174"/>
      <c r="BN93" s="206">
        <f t="shared" si="23"/>
        <v>1</v>
      </c>
      <c r="BO93" s="203">
        <v>0</v>
      </c>
      <c r="BP93" s="183">
        <v>0</v>
      </c>
      <c r="BQ93" s="183">
        <v>0</v>
      </c>
      <c r="BR93" s="183">
        <v>1</v>
      </c>
      <c r="BS93" s="160">
        <f t="shared" si="19"/>
        <v>0</v>
      </c>
      <c r="BT93" s="165"/>
      <c r="BU93" s="206">
        <f t="shared" si="24"/>
        <v>0</v>
      </c>
      <c r="BV93" s="203">
        <v>0</v>
      </c>
      <c r="BW93" s="203">
        <v>0</v>
      </c>
      <c r="BX93" s="203">
        <v>0</v>
      </c>
      <c r="BY93" s="203">
        <v>0</v>
      </c>
      <c r="BZ93" s="203">
        <v>0</v>
      </c>
      <c r="CA93" s="203">
        <v>0</v>
      </c>
      <c r="CB93" s="203">
        <v>0</v>
      </c>
      <c r="CC93" s="160">
        <f t="shared" si="25"/>
        <v>1</v>
      </c>
      <c r="CD93" s="165"/>
      <c r="CE93" s="209">
        <v>0</v>
      </c>
      <c r="CF93" s="165"/>
      <c r="CG93" s="211">
        <f t="shared" si="17"/>
        <v>1</v>
      </c>
      <c r="CH93" s="211">
        <f t="shared" si="18"/>
        <v>2</v>
      </c>
      <c r="CI93" s="211">
        <f>SUM(CH$12:CH93)+1</f>
        <v>207</v>
      </c>
      <c r="CJ93" s="164" t="str">
        <f t="shared" si="20"/>
        <v>N/A</v>
      </c>
      <c r="CK93" s="211" t="s">
        <v>15</v>
      </c>
    </row>
    <row r="94" spans="1:89" x14ac:dyDescent="0.2">
      <c r="A94" s="53">
        <f>IF(AND(COUNTIF(D$12:D94,D94)&gt;1,D94&lt;&gt;"[Project Name]"),1,0)</f>
        <v>0</v>
      </c>
      <c r="C94" s="174">
        <f t="shared" si="26"/>
        <v>83</v>
      </c>
      <c r="D94" s="175" t="s">
        <v>670</v>
      </c>
      <c r="E94" s="175" t="b">
        <v>1</v>
      </c>
      <c r="F94" s="191" t="s">
        <v>23</v>
      </c>
      <c r="G94" s="191" t="s">
        <v>35</v>
      </c>
      <c r="H94" s="191" t="s">
        <v>46</v>
      </c>
      <c r="I94" s="191" t="s">
        <v>15</v>
      </c>
      <c r="J94" s="191" t="s">
        <v>15</v>
      </c>
      <c r="K94" s="191" t="s">
        <v>357</v>
      </c>
      <c r="L94" s="191" t="s">
        <v>374</v>
      </c>
      <c r="M94" s="191" t="s">
        <v>15</v>
      </c>
      <c r="N94" s="191" t="s">
        <v>201</v>
      </c>
      <c r="O94" s="183">
        <v>0</v>
      </c>
      <c r="P94" s="191" t="s">
        <v>550</v>
      </c>
      <c r="Q94" s="192" t="s">
        <v>133</v>
      </c>
      <c r="R94" s="241">
        <v>40</v>
      </c>
      <c r="S94" s="183">
        <v>0.15337250052328516</v>
      </c>
      <c r="T94" s="188">
        <f t="shared" si="14"/>
        <v>0.8466274994767149</v>
      </c>
      <c r="U94" s="165"/>
      <c r="V94" s="221">
        <v>0.13236959172375162</v>
      </c>
      <c r="W94" s="221">
        <v>0.72212218988675991</v>
      </c>
      <c r="X94" s="221">
        <v>4.5100305883894887</v>
      </c>
      <c r="Y94" s="221">
        <v>0</v>
      </c>
      <c r="Z94" s="221">
        <v>0</v>
      </c>
      <c r="AA94" s="161">
        <f t="shared" si="15"/>
        <v>5.3645223700000004</v>
      </c>
      <c r="AB94" s="165"/>
      <c r="AC94" s="182">
        <v>0</v>
      </c>
      <c r="AD94" s="182">
        <v>0</v>
      </c>
      <c r="AE94" s="182">
        <v>1</v>
      </c>
      <c r="AF94" s="182">
        <v>0</v>
      </c>
      <c r="AG94" s="182">
        <v>0</v>
      </c>
      <c r="AH94" s="165"/>
      <c r="AI94" s="183">
        <v>0</v>
      </c>
      <c r="AJ94" s="183">
        <v>0</v>
      </c>
      <c r="AK94" s="183">
        <v>0.89288701453399355</v>
      </c>
      <c r="AL94" s="183">
        <v>0.10711298546600685</v>
      </c>
      <c r="AM94" s="183">
        <v>0</v>
      </c>
      <c r="AN94" s="183">
        <v>0</v>
      </c>
      <c r="AO94" s="183">
        <v>0</v>
      </c>
      <c r="AP94" s="183">
        <v>0</v>
      </c>
      <c r="AQ94" s="183">
        <v>0</v>
      </c>
      <c r="AR94" s="183">
        <v>0</v>
      </c>
      <c r="AS94" s="183">
        <v>0</v>
      </c>
      <c r="AT94" s="183">
        <v>0</v>
      </c>
      <c r="AU94" s="183">
        <v>0</v>
      </c>
      <c r="AV94" s="183">
        <v>0</v>
      </c>
      <c r="AW94" s="183">
        <v>0</v>
      </c>
      <c r="AX94" s="183">
        <v>0</v>
      </c>
      <c r="AY94" s="183">
        <v>0</v>
      </c>
      <c r="AZ94" s="183">
        <v>0</v>
      </c>
      <c r="BA94" s="183">
        <v>0</v>
      </c>
      <c r="BB94" s="183">
        <v>0</v>
      </c>
      <c r="BC94" s="174"/>
      <c r="BD94" s="162">
        <f t="shared" si="16"/>
        <v>1.0000000000000004</v>
      </c>
      <c r="BE94" s="165"/>
      <c r="BF94" s="206">
        <f t="shared" si="21"/>
        <v>0</v>
      </c>
      <c r="BG94" s="203">
        <v>0</v>
      </c>
      <c r="BH94" s="203">
        <v>0</v>
      </c>
      <c r="BI94" s="183">
        <v>0</v>
      </c>
      <c r="BJ94" s="183">
        <v>0</v>
      </c>
      <c r="BK94" s="183">
        <v>0</v>
      </c>
      <c r="BL94" s="160">
        <f t="shared" si="22"/>
        <v>1</v>
      </c>
      <c r="BM94" s="174"/>
      <c r="BN94" s="206">
        <f t="shared" si="23"/>
        <v>0.89288701453399355</v>
      </c>
      <c r="BO94" s="203">
        <v>0.27403354397614066</v>
      </c>
      <c r="BP94" s="183">
        <v>0.59343239994894625</v>
      </c>
      <c r="BQ94" s="183">
        <v>0.13253405607491292</v>
      </c>
      <c r="BR94" s="183">
        <v>0</v>
      </c>
      <c r="BS94" s="160">
        <f t="shared" si="19"/>
        <v>0</v>
      </c>
      <c r="BT94" s="165"/>
      <c r="BU94" s="206">
        <f t="shared" si="24"/>
        <v>0.10711298546600685</v>
      </c>
      <c r="BV94" s="203">
        <v>0.14699399295040461</v>
      </c>
      <c r="BW94" s="203">
        <v>0.72694732661470474</v>
      </c>
      <c r="BX94" s="203">
        <v>0.12605868043489052</v>
      </c>
      <c r="BY94" s="203">
        <v>0</v>
      </c>
      <c r="BZ94" s="203">
        <v>0</v>
      </c>
      <c r="CA94" s="203">
        <v>0</v>
      </c>
      <c r="CB94" s="203">
        <v>0</v>
      </c>
      <c r="CC94" s="160">
        <f t="shared" si="25"/>
        <v>0</v>
      </c>
      <c r="CD94" s="165"/>
      <c r="CE94" s="209">
        <v>0</v>
      </c>
      <c r="CF94" s="165"/>
      <c r="CG94" s="211">
        <f t="shared" si="17"/>
        <v>2</v>
      </c>
      <c r="CH94" s="211">
        <f t="shared" si="18"/>
        <v>4</v>
      </c>
      <c r="CI94" s="211">
        <f>SUM(CH$12:CH94)+1</f>
        <v>211</v>
      </c>
      <c r="CJ94" s="164" t="str">
        <f t="shared" si="20"/>
        <v>N/A</v>
      </c>
      <c r="CK94" s="211" t="s">
        <v>15</v>
      </c>
    </row>
    <row r="95" spans="1:89" x14ac:dyDescent="0.2">
      <c r="A95" s="53">
        <f>IF(AND(COUNTIF(D$12:D95,D95)&gt;1,D95&lt;&gt;"[Project Name]"),1,0)</f>
        <v>0</v>
      </c>
      <c r="C95" s="174">
        <f t="shared" si="26"/>
        <v>84</v>
      </c>
      <c r="D95" s="175" t="s">
        <v>671</v>
      </c>
      <c r="E95" s="175" t="b">
        <v>1</v>
      </c>
      <c r="F95" s="191" t="s">
        <v>23</v>
      </c>
      <c r="G95" s="191" t="s">
        <v>35</v>
      </c>
      <c r="H95" s="191" t="s">
        <v>46</v>
      </c>
      <c r="I95" s="191" t="s">
        <v>15</v>
      </c>
      <c r="J95" s="191" t="s">
        <v>15</v>
      </c>
      <c r="K95" s="191" t="s">
        <v>357</v>
      </c>
      <c r="L95" s="191" t="s">
        <v>374</v>
      </c>
      <c r="M95" s="191" t="s">
        <v>15</v>
      </c>
      <c r="N95" s="191" t="s">
        <v>201</v>
      </c>
      <c r="O95" s="183">
        <v>0</v>
      </c>
      <c r="P95" s="191" t="s">
        <v>550</v>
      </c>
      <c r="Q95" s="192" t="s">
        <v>133</v>
      </c>
      <c r="R95" s="241">
        <v>40</v>
      </c>
      <c r="S95" s="183">
        <v>0.14678485597517515</v>
      </c>
      <c r="T95" s="188">
        <f t="shared" si="14"/>
        <v>0.85321514402482479</v>
      </c>
      <c r="U95" s="165"/>
      <c r="V95" s="221">
        <v>0</v>
      </c>
      <c r="W95" s="221">
        <v>0</v>
      </c>
      <c r="X95" s="221">
        <v>0.33347136266247057</v>
      </c>
      <c r="Y95" s="221">
        <v>3.0967066035835109</v>
      </c>
      <c r="Z95" s="221">
        <v>0.10069527375401854</v>
      </c>
      <c r="AA95" s="161">
        <f t="shared" si="15"/>
        <v>3.53087324</v>
      </c>
      <c r="AB95" s="165"/>
      <c r="AC95" s="182">
        <v>0</v>
      </c>
      <c r="AD95" s="182">
        <v>0</v>
      </c>
      <c r="AE95" s="182">
        <v>0</v>
      </c>
      <c r="AF95" s="182">
        <v>0</v>
      </c>
      <c r="AG95" s="182">
        <v>1</v>
      </c>
      <c r="AH95" s="165"/>
      <c r="AI95" s="183">
        <v>0</v>
      </c>
      <c r="AJ95" s="183">
        <v>0</v>
      </c>
      <c r="AK95" s="183">
        <v>0.93371199325810461</v>
      </c>
      <c r="AL95" s="183">
        <v>6.6288006741895403E-2</v>
      </c>
      <c r="AM95" s="183">
        <v>0</v>
      </c>
      <c r="AN95" s="183">
        <v>0</v>
      </c>
      <c r="AO95" s="183">
        <v>0</v>
      </c>
      <c r="AP95" s="183">
        <v>0</v>
      </c>
      <c r="AQ95" s="183">
        <v>0</v>
      </c>
      <c r="AR95" s="183">
        <v>0</v>
      </c>
      <c r="AS95" s="183">
        <v>0</v>
      </c>
      <c r="AT95" s="183">
        <v>0</v>
      </c>
      <c r="AU95" s="183">
        <v>0</v>
      </c>
      <c r="AV95" s="183">
        <v>0</v>
      </c>
      <c r="AW95" s="183">
        <v>0</v>
      </c>
      <c r="AX95" s="183">
        <v>0</v>
      </c>
      <c r="AY95" s="183">
        <v>0</v>
      </c>
      <c r="AZ95" s="183">
        <v>0</v>
      </c>
      <c r="BA95" s="183">
        <v>0</v>
      </c>
      <c r="BB95" s="183">
        <v>0</v>
      </c>
      <c r="BC95" s="174"/>
      <c r="BD95" s="162">
        <f t="shared" si="16"/>
        <v>1</v>
      </c>
      <c r="BE95" s="165"/>
      <c r="BF95" s="206">
        <f t="shared" si="21"/>
        <v>0</v>
      </c>
      <c r="BG95" s="203">
        <v>0</v>
      </c>
      <c r="BH95" s="203">
        <v>0</v>
      </c>
      <c r="BI95" s="183">
        <v>0</v>
      </c>
      <c r="BJ95" s="183">
        <v>0</v>
      </c>
      <c r="BK95" s="183">
        <v>0</v>
      </c>
      <c r="BL95" s="160">
        <f t="shared" si="22"/>
        <v>1</v>
      </c>
      <c r="BM95" s="174"/>
      <c r="BN95" s="206">
        <f t="shared" si="23"/>
        <v>0.93371199325810461</v>
      </c>
      <c r="BO95" s="203">
        <v>0.24647654740565786</v>
      </c>
      <c r="BP95" s="183">
        <v>0.75352345259434206</v>
      </c>
      <c r="BQ95" s="183">
        <v>0</v>
      </c>
      <c r="BR95" s="183">
        <v>0</v>
      </c>
      <c r="BS95" s="160">
        <f t="shared" si="19"/>
        <v>0</v>
      </c>
      <c r="BT95" s="165"/>
      <c r="BU95" s="206">
        <f t="shared" si="24"/>
        <v>6.6288006741895403E-2</v>
      </c>
      <c r="BV95" s="203">
        <v>0.37297273465891551</v>
      </c>
      <c r="BW95" s="203">
        <v>0.61002185510130813</v>
      </c>
      <c r="BX95" s="203">
        <v>1.7005410239776284E-2</v>
      </c>
      <c r="BY95" s="203">
        <v>0</v>
      </c>
      <c r="BZ95" s="203">
        <v>0</v>
      </c>
      <c r="CA95" s="203">
        <v>0</v>
      </c>
      <c r="CB95" s="203">
        <v>0</v>
      </c>
      <c r="CC95" s="160">
        <f t="shared" si="25"/>
        <v>0</v>
      </c>
      <c r="CD95" s="165"/>
      <c r="CE95" s="209">
        <v>0</v>
      </c>
      <c r="CF95" s="165"/>
      <c r="CG95" s="211">
        <f t="shared" si="17"/>
        <v>2</v>
      </c>
      <c r="CH95" s="211">
        <f t="shared" si="18"/>
        <v>4</v>
      </c>
      <c r="CI95" s="211">
        <f>SUM(CH$12:CH95)+1</f>
        <v>215</v>
      </c>
      <c r="CJ95" s="164" t="str">
        <f t="shared" si="20"/>
        <v>N/A</v>
      </c>
      <c r="CK95" s="211" t="s">
        <v>15</v>
      </c>
    </row>
    <row r="96" spans="1:89" x14ac:dyDescent="0.2">
      <c r="A96" s="53">
        <f>IF(AND(COUNTIF(D$12:D96,D96)&gt;1,D96&lt;&gt;"[Project Name]"),1,0)</f>
        <v>0</v>
      </c>
      <c r="C96" s="174">
        <f t="shared" si="26"/>
        <v>85</v>
      </c>
      <c r="D96" s="175" t="s">
        <v>672</v>
      </c>
      <c r="E96" s="175" t="b">
        <v>0</v>
      </c>
      <c r="F96" s="191" t="s">
        <v>23</v>
      </c>
      <c r="G96" s="191" t="s">
        <v>35</v>
      </c>
      <c r="H96" s="191" t="s">
        <v>46</v>
      </c>
      <c r="I96" s="191" t="s">
        <v>15</v>
      </c>
      <c r="J96" s="191" t="s">
        <v>15</v>
      </c>
      <c r="K96" s="191" t="s">
        <v>359</v>
      </c>
      <c r="L96" s="191" t="s">
        <v>376</v>
      </c>
      <c r="M96" s="191" t="s">
        <v>15</v>
      </c>
      <c r="N96" s="191" t="s">
        <v>201</v>
      </c>
      <c r="O96" s="183">
        <v>0</v>
      </c>
      <c r="P96" s="191" t="s">
        <v>550</v>
      </c>
      <c r="Q96" s="192" t="s">
        <v>132</v>
      </c>
      <c r="R96" s="241">
        <v>40</v>
      </c>
      <c r="S96" s="183">
        <v>0</v>
      </c>
      <c r="T96" s="188">
        <f t="shared" si="14"/>
        <v>1</v>
      </c>
      <c r="U96" s="165"/>
      <c r="V96" s="221">
        <v>0</v>
      </c>
      <c r="W96" s="221">
        <v>0</v>
      </c>
      <c r="X96" s="221">
        <v>0</v>
      </c>
      <c r="Y96" s="221">
        <v>0</v>
      </c>
      <c r="Z96" s="221">
        <v>0</v>
      </c>
      <c r="AA96" s="161">
        <f t="shared" si="15"/>
        <v>0</v>
      </c>
      <c r="AB96" s="165"/>
      <c r="AC96" s="182">
        <v>0</v>
      </c>
      <c r="AD96" s="182">
        <v>0</v>
      </c>
      <c r="AE96" s="182">
        <v>0</v>
      </c>
      <c r="AF96" s="182">
        <v>0</v>
      </c>
      <c r="AG96" s="182">
        <v>0</v>
      </c>
      <c r="AH96" s="165"/>
      <c r="AI96" s="183">
        <v>0</v>
      </c>
      <c r="AJ96" s="183">
        <v>0</v>
      </c>
      <c r="AK96" s="183">
        <v>1</v>
      </c>
      <c r="AL96" s="183">
        <v>0</v>
      </c>
      <c r="AM96" s="183">
        <v>0</v>
      </c>
      <c r="AN96" s="183">
        <v>0</v>
      </c>
      <c r="AO96" s="183">
        <v>0</v>
      </c>
      <c r="AP96" s="183">
        <v>0</v>
      </c>
      <c r="AQ96" s="183">
        <v>0</v>
      </c>
      <c r="AR96" s="183">
        <v>0</v>
      </c>
      <c r="AS96" s="183">
        <v>0</v>
      </c>
      <c r="AT96" s="183">
        <v>0</v>
      </c>
      <c r="AU96" s="183">
        <v>0</v>
      </c>
      <c r="AV96" s="183">
        <v>0</v>
      </c>
      <c r="AW96" s="183">
        <v>0</v>
      </c>
      <c r="AX96" s="183">
        <v>0</v>
      </c>
      <c r="AY96" s="183">
        <v>0</v>
      </c>
      <c r="AZ96" s="183">
        <v>0</v>
      </c>
      <c r="BA96" s="183">
        <v>0</v>
      </c>
      <c r="BB96" s="183">
        <v>0</v>
      </c>
      <c r="BC96" s="174"/>
      <c r="BD96" s="162">
        <f t="shared" si="16"/>
        <v>1</v>
      </c>
      <c r="BE96" s="165"/>
      <c r="BF96" s="206">
        <f t="shared" si="21"/>
        <v>0</v>
      </c>
      <c r="BG96" s="203">
        <v>0</v>
      </c>
      <c r="BH96" s="203">
        <v>0</v>
      </c>
      <c r="BI96" s="183">
        <v>0</v>
      </c>
      <c r="BJ96" s="183">
        <v>0</v>
      </c>
      <c r="BK96" s="183">
        <v>0</v>
      </c>
      <c r="BL96" s="160">
        <f t="shared" si="22"/>
        <v>1</v>
      </c>
      <c r="BM96" s="174"/>
      <c r="BN96" s="206">
        <f t="shared" si="23"/>
        <v>1</v>
      </c>
      <c r="BO96" s="203">
        <v>1</v>
      </c>
      <c r="BP96" s="183">
        <v>0</v>
      </c>
      <c r="BQ96" s="183">
        <v>0</v>
      </c>
      <c r="BR96" s="183">
        <v>0</v>
      </c>
      <c r="BS96" s="160">
        <f t="shared" si="19"/>
        <v>0</v>
      </c>
      <c r="BT96" s="165"/>
      <c r="BU96" s="206">
        <f t="shared" si="24"/>
        <v>0</v>
      </c>
      <c r="BV96" s="203">
        <v>0</v>
      </c>
      <c r="BW96" s="203">
        <v>0</v>
      </c>
      <c r="BX96" s="203">
        <v>0</v>
      </c>
      <c r="BY96" s="203">
        <v>0</v>
      </c>
      <c r="BZ96" s="203">
        <v>0</v>
      </c>
      <c r="CA96" s="203">
        <v>0</v>
      </c>
      <c r="CB96" s="203">
        <v>0</v>
      </c>
      <c r="CC96" s="160">
        <f t="shared" si="25"/>
        <v>1</v>
      </c>
      <c r="CD96" s="165"/>
      <c r="CE96" s="209">
        <v>0</v>
      </c>
      <c r="CF96" s="165"/>
      <c r="CG96" s="211">
        <f t="shared" si="17"/>
        <v>1</v>
      </c>
      <c r="CH96" s="211">
        <f t="shared" si="18"/>
        <v>2</v>
      </c>
      <c r="CI96" s="211">
        <f>SUM(CH$12:CH96)+1</f>
        <v>217</v>
      </c>
      <c r="CJ96" s="164" t="str">
        <f t="shared" si="20"/>
        <v>N/A</v>
      </c>
      <c r="CK96" s="211" t="s">
        <v>15</v>
      </c>
    </row>
    <row r="97" spans="1:89" x14ac:dyDescent="0.2">
      <c r="A97" s="53">
        <f>IF(AND(COUNTIF(D$12:D97,D97)&gt;1,D97&lt;&gt;"[Project Name]"),1,0)</f>
        <v>0</v>
      </c>
      <c r="C97" s="174">
        <f t="shared" si="26"/>
        <v>86</v>
      </c>
      <c r="D97" s="175" t="s">
        <v>673</v>
      </c>
      <c r="E97" s="175" t="b">
        <v>1</v>
      </c>
      <c r="F97" s="191" t="s">
        <v>23</v>
      </c>
      <c r="G97" s="191" t="s">
        <v>34</v>
      </c>
      <c r="H97" s="191" t="s">
        <v>46</v>
      </c>
      <c r="I97" s="191" t="s">
        <v>15</v>
      </c>
      <c r="J97" s="191" t="s">
        <v>15</v>
      </c>
      <c r="K97" s="191" t="s">
        <v>364</v>
      </c>
      <c r="L97" s="191" t="s">
        <v>379</v>
      </c>
      <c r="M97" s="191" t="s">
        <v>15</v>
      </c>
      <c r="N97" s="191" t="s">
        <v>201</v>
      </c>
      <c r="O97" s="183">
        <v>0</v>
      </c>
      <c r="P97" s="191" t="s">
        <v>550</v>
      </c>
      <c r="Q97" s="192" t="s">
        <v>132</v>
      </c>
      <c r="R97" s="241">
        <v>50</v>
      </c>
      <c r="S97" s="183">
        <v>0.13206068074343599</v>
      </c>
      <c r="T97" s="188">
        <f t="shared" si="14"/>
        <v>0.86793931925656398</v>
      </c>
      <c r="U97" s="165"/>
      <c r="V97" s="221">
        <v>0</v>
      </c>
      <c r="W97" s="221">
        <v>0.36425797499529911</v>
      </c>
      <c r="X97" s="221">
        <v>18.946996341959682</v>
      </c>
      <c r="Y97" s="221">
        <v>8.9880639786370047</v>
      </c>
      <c r="Z97" s="221">
        <v>0.83837251781483368</v>
      </c>
      <c r="AA97" s="161">
        <f t="shared" si="15"/>
        <v>29.13769081340682</v>
      </c>
      <c r="AB97" s="165"/>
      <c r="AC97" s="182">
        <v>0</v>
      </c>
      <c r="AD97" s="182">
        <v>0</v>
      </c>
      <c r="AE97" s="182">
        <v>0.20805056752248549</v>
      </c>
      <c r="AF97" s="182">
        <v>0.47140436859996426</v>
      </c>
      <c r="AG97" s="182">
        <v>0.30645434688367196</v>
      </c>
      <c r="AH97" s="165"/>
      <c r="AI97" s="183">
        <v>0.99999999999999967</v>
      </c>
      <c r="AJ97" s="183">
        <v>0</v>
      </c>
      <c r="AK97" s="183">
        <v>0</v>
      </c>
      <c r="AL97" s="183">
        <v>0</v>
      </c>
      <c r="AM97" s="183">
        <v>0</v>
      </c>
      <c r="AN97" s="183">
        <v>0</v>
      </c>
      <c r="AO97" s="183">
        <v>0</v>
      </c>
      <c r="AP97" s="183">
        <v>0</v>
      </c>
      <c r="AQ97" s="183">
        <v>0</v>
      </c>
      <c r="AR97" s="183">
        <v>0</v>
      </c>
      <c r="AS97" s="183">
        <v>0</v>
      </c>
      <c r="AT97" s="183">
        <v>0</v>
      </c>
      <c r="AU97" s="183">
        <v>0</v>
      </c>
      <c r="AV97" s="183">
        <v>0</v>
      </c>
      <c r="AW97" s="183">
        <v>0</v>
      </c>
      <c r="AX97" s="183">
        <v>0</v>
      </c>
      <c r="AY97" s="183">
        <v>0</v>
      </c>
      <c r="AZ97" s="183">
        <v>0</v>
      </c>
      <c r="BA97" s="183">
        <v>0</v>
      </c>
      <c r="BB97" s="183">
        <v>0</v>
      </c>
      <c r="BC97" s="174"/>
      <c r="BD97" s="162">
        <f t="shared" si="16"/>
        <v>0.99999999999999967</v>
      </c>
      <c r="BE97" s="165"/>
      <c r="BF97" s="206">
        <f t="shared" si="21"/>
        <v>0.99999999999999967</v>
      </c>
      <c r="BG97" s="203">
        <v>0</v>
      </c>
      <c r="BH97" s="203">
        <v>4.0744758330245393E-2</v>
      </c>
      <c r="BI97" s="183">
        <v>0.22022687162392196</v>
      </c>
      <c r="BJ97" s="183">
        <v>0.73902837004583277</v>
      </c>
      <c r="BK97" s="183">
        <v>0</v>
      </c>
      <c r="BL97" s="160">
        <f t="shared" si="22"/>
        <v>0</v>
      </c>
      <c r="BM97" s="174"/>
      <c r="BN97" s="206">
        <f t="shared" si="23"/>
        <v>0</v>
      </c>
      <c r="BO97" s="203">
        <v>0</v>
      </c>
      <c r="BP97" s="183">
        <v>0</v>
      </c>
      <c r="BQ97" s="183">
        <v>0</v>
      </c>
      <c r="BR97" s="183">
        <v>0</v>
      </c>
      <c r="BS97" s="160">
        <f t="shared" si="19"/>
        <v>1</v>
      </c>
      <c r="BT97" s="165"/>
      <c r="BU97" s="206">
        <f t="shared" si="24"/>
        <v>0</v>
      </c>
      <c r="BV97" s="203">
        <v>0</v>
      </c>
      <c r="BW97" s="203">
        <v>0</v>
      </c>
      <c r="BX97" s="203">
        <v>0</v>
      </c>
      <c r="BY97" s="203">
        <v>0</v>
      </c>
      <c r="BZ97" s="203">
        <v>0</v>
      </c>
      <c r="CA97" s="203">
        <v>0</v>
      </c>
      <c r="CB97" s="203">
        <v>0</v>
      </c>
      <c r="CC97" s="160">
        <f t="shared" si="25"/>
        <v>1</v>
      </c>
      <c r="CD97" s="165"/>
      <c r="CE97" s="209">
        <v>0</v>
      </c>
      <c r="CF97" s="165"/>
      <c r="CG97" s="211">
        <f t="shared" si="17"/>
        <v>1</v>
      </c>
      <c r="CH97" s="211">
        <f t="shared" si="18"/>
        <v>2</v>
      </c>
      <c r="CI97" s="211">
        <f>SUM(CH$12:CH97)+1</f>
        <v>219</v>
      </c>
      <c r="CJ97" s="164" t="str">
        <f t="shared" si="20"/>
        <v>N/A</v>
      </c>
      <c r="CK97" s="211" t="s">
        <v>15</v>
      </c>
    </row>
    <row r="98" spans="1:89" x14ac:dyDescent="0.2">
      <c r="A98" s="53">
        <f>IF(AND(COUNTIF(D$12:D98,D98)&gt;1,D98&lt;&gt;"[Project Name]"),1,0)</f>
        <v>0</v>
      </c>
      <c r="C98" s="174">
        <f t="shared" si="26"/>
        <v>87</v>
      </c>
      <c r="D98" s="175" t="s">
        <v>674</v>
      </c>
      <c r="E98" s="175" t="b">
        <v>0</v>
      </c>
      <c r="F98" s="191" t="s">
        <v>23</v>
      </c>
      <c r="G98" s="191" t="s">
        <v>34</v>
      </c>
      <c r="H98" s="191" t="s">
        <v>46</v>
      </c>
      <c r="I98" s="191" t="s">
        <v>15</v>
      </c>
      <c r="J98" s="191" t="s">
        <v>15</v>
      </c>
      <c r="K98" s="191" t="s">
        <v>364</v>
      </c>
      <c r="L98" s="191" t="s">
        <v>379</v>
      </c>
      <c r="M98" s="191" t="s">
        <v>15</v>
      </c>
      <c r="N98" s="191" t="s">
        <v>201</v>
      </c>
      <c r="O98" s="183">
        <v>0</v>
      </c>
      <c r="P98" s="191" t="s">
        <v>550</v>
      </c>
      <c r="Q98" s="192" t="s">
        <v>132</v>
      </c>
      <c r="R98" s="241">
        <v>50</v>
      </c>
      <c r="S98" s="183">
        <v>0</v>
      </c>
      <c r="T98" s="188">
        <f t="shared" si="14"/>
        <v>1</v>
      </c>
      <c r="U98" s="165"/>
      <c r="V98" s="221">
        <v>0</v>
      </c>
      <c r="W98" s="221">
        <v>0</v>
      </c>
      <c r="X98" s="221">
        <v>0</v>
      </c>
      <c r="Y98" s="221">
        <v>0</v>
      </c>
      <c r="Z98" s="221">
        <v>0</v>
      </c>
      <c r="AA98" s="161">
        <f t="shared" si="15"/>
        <v>0</v>
      </c>
      <c r="AB98" s="165"/>
      <c r="AC98" s="182">
        <v>0</v>
      </c>
      <c r="AD98" s="182">
        <v>0</v>
      </c>
      <c r="AE98" s="182">
        <v>0</v>
      </c>
      <c r="AF98" s="182">
        <v>0</v>
      </c>
      <c r="AG98" s="182">
        <v>0</v>
      </c>
      <c r="AH98" s="165"/>
      <c r="AI98" s="183">
        <v>1</v>
      </c>
      <c r="AJ98" s="183">
        <v>0</v>
      </c>
      <c r="AK98" s="183">
        <v>0</v>
      </c>
      <c r="AL98" s="183">
        <v>0</v>
      </c>
      <c r="AM98" s="183">
        <v>0</v>
      </c>
      <c r="AN98" s="183">
        <v>0</v>
      </c>
      <c r="AO98" s="183">
        <v>0</v>
      </c>
      <c r="AP98" s="183">
        <v>0</v>
      </c>
      <c r="AQ98" s="183">
        <v>0</v>
      </c>
      <c r="AR98" s="183">
        <v>0</v>
      </c>
      <c r="AS98" s="183">
        <v>0</v>
      </c>
      <c r="AT98" s="183">
        <v>0</v>
      </c>
      <c r="AU98" s="183">
        <v>0</v>
      </c>
      <c r="AV98" s="183">
        <v>0</v>
      </c>
      <c r="AW98" s="183">
        <v>0</v>
      </c>
      <c r="AX98" s="183">
        <v>0</v>
      </c>
      <c r="AY98" s="183">
        <v>0</v>
      </c>
      <c r="AZ98" s="183">
        <v>0</v>
      </c>
      <c r="BA98" s="183">
        <v>0</v>
      </c>
      <c r="BB98" s="183">
        <v>0</v>
      </c>
      <c r="BC98" s="174"/>
      <c r="BD98" s="162">
        <f t="shared" si="16"/>
        <v>1</v>
      </c>
      <c r="BE98" s="165"/>
      <c r="BF98" s="206">
        <f t="shared" si="21"/>
        <v>1</v>
      </c>
      <c r="BG98" s="203">
        <v>0</v>
      </c>
      <c r="BH98" s="203">
        <v>0</v>
      </c>
      <c r="BI98" s="183">
        <v>0</v>
      </c>
      <c r="BJ98" s="183">
        <v>1</v>
      </c>
      <c r="BK98" s="183">
        <v>0</v>
      </c>
      <c r="BL98" s="160">
        <f t="shared" si="22"/>
        <v>0</v>
      </c>
      <c r="BM98" s="174"/>
      <c r="BN98" s="206">
        <f t="shared" si="23"/>
        <v>0</v>
      </c>
      <c r="BO98" s="203">
        <v>0</v>
      </c>
      <c r="BP98" s="183">
        <v>0</v>
      </c>
      <c r="BQ98" s="183">
        <v>0</v>
      </c>
      <c r="BR98" s="183">
        <v>0</v>
      </c>
      <c r="BS98" s="160">
        <f t="shared" si="19"/>
        <v>1</v>
      </c>
      <c r="BT98" s="165"/>
      <c r="BU98" s="206">
        <f t="shared" si="24"/>
        <v>0</v>
      </c>
      <c r="BV98" s="203">
        <v>0</v>
      </c>
      <c r="BW98" s="203">
        <v>0</v>
      </c>
      <c r="BX98" s="203">
        <v>0</v>
      </c>
      <c r="BY98" s="203">
        <v>0</v>
      </c>
      <c r="BZ98" s="203">
        <v>0</v>
      </c>
      <c r="CA98" s="203">
        <v>0</v>
      </c>
      <c r="CB98" s="203">
        <v>0</v>
      </c>
      <c r="CC98" s="160">
        <f t="shared" si="25"/>
        <v>1</v>
      </c>
      <c r="CD98" s="165"/>
      <c r="CE98" s="209">
        <v>0</v>
      </c>
      <c r="CF98" s="165"/>
      <c r="CG98" s="211">
        <f t="shared" si="17"/>
        <v>1</v>
      </c>
      <c r="CH98" s="211">
        <f t="shared" si="18"/>
        <v>2</v>
      </c>
      <c r="CI98" s="211">
        <f>SUM(CH$12:CH98)+1</f>
        <v>221</v>
      </c>
      <c r="CJ98" s="164" t="str">
        <f t="shared" si="20"/>
        <v>N/A</v>
      </c>
      <c r="CK98" s="211" t="s">
        <v>15</v>
      </c>
    </row>
    <row r="99" spans="1:89" x14ac:dyDescent="0.2">
      <c r="A99" s="53">
        <f>IF(AND(COUNTIF(D$12:D99,D99)&gt;1,D99&lt;&gt;"[Project Name]"),1,0)</f>
        <v>0</v>
      </c>
      <c r="C99" s="174">
        <f t="shared" si="26"/>
        <v>88</v>
      </c>
      <c r="D99" s="175" t="s">
        <v>675</v>
      </c>
      <c r="E99" s="175" t="b">
        <v>1</v>
      </c>
      <c r="F99" s="191" t="s">
        <v>23</v>
      </c>
      <c r="G99" s="191" t="s">
        <v>34</v>
      </c>
      <c r="H99" s="191" t="s">
        <v>46</v>
      </c>
      <c r="I99" s="191" t="s">
        <v>15</v>
      </c>
      <c r="J99" s="191" t="s">
        <v>15</v>
      </c>
      <c r="K99" s="191" t="s">
        <v>362</v>
      </c>
      <c r="L99" s="191" t="s">
        <v>381</v>
      </c>
      <c r="M99" s="191" t="s">
        <v>15</v>
      </c>
      <c r="N99" s="191" t="s">
        <v>201</v>
      </c>
      <c r="O99" s="183">
        <v>0</v>
      </c>
      <c r="P99" s="191" t="s">
        <v>550</v>
      </c>
      <c r="Q99" s="192" t="s">
        <v>132</v>
      </c>
      <c r="R99" s="241">
        <v>35</v>
      </c>
      <c r="S99" s="183">
        <v>8.3002008235298144E-2</v>
      </c>
      <c r="T99" s="188">
        <f t="shared" si="14"/>
        <v>0.91699799176470187</v>
      </c>
      <c r="U99" s="165"/>
      <c r="V99" s="221">
        <v>0</v>
      </c>
      <c r="W99" s="221">
        <v>0.24795660417317039</v>
      </c>
      <c r="X99" s="221">
        <v>12.541799683693469</v>
      </c>
      <c r="Y99" s="221">
        <v>3.9076062694474754</v>
      </c>
      <c r="Z99" s="221">
        <v>0</v>
      </c>
      <c r="AA99" s="161">
        <f t="shared" si="15"/>
        <v>16.697362557314115</v>
      </c>
      <c r="AB99" s="165"/>
      <c r="AC99" s="182">
        <v>0</v>
      </c>
      <c r="AD99" s="182">
        <v>0</v>
      </c>
      <c r="AE99" s="182">
        <v>0.2276920784607514</v>
      </c>
      <c r="AF99" s="182">
        <v>0.77230792153924854</v>
      </c>
      <c r="AG99" s="182">
        <v>0</v>
      </c>
      <c r="AH99" s="165"/>
      <c r="AI99" s="183">
        <v>1</v>
      </c>
      <c r="AJ99" s="183">
        <v>0</v>
      </c>
      <c r="AK99" s="183">
        <v>0</v>
      </c>
      <c r="AL99" s="183">
        <v>0</v>
      </c>
      <c r="AM99" s="183">
        <v>0</v>
      </c>
      <c r="AN99" s="183">
        <v>0</v>
      </c>
      <c r="AO99" s="183">
        <v>0</v>
      </c>
      <c r="AP99" s="183">
        <v>0</v>
      </c>
      <c r="AQ99" s="183">
        <v>0</v>
      </c>
      <c r="AR99" s="183">
        <v>0</v>
      </c>
      <c r="AS99" s="183">
        <v>0</v>
      </c>
      <c r="AT99" s="183">
        <v>0</v>
      </c>
      <c r="AU99" s="183">
        <v>0</v>
      </c>
      <c r="AV99" s="183">
        <v>0</v>
      </c>
      <c r="AW99" s="183">
        <v>0</v>
      </c>
      <c r="AX99" s="183">
        <v>0</v>
      </c>
      <c r="AY99" s="183">
        <v>0</v>
      </c>
      <c r="AZ99" s="183">
        <v>0</v>
      </c>
      <c r="BA99" s="183">
        <v>0</v>
      </c>
      <c r="BB99" s="183">
        <v>0</v>
      </c>
      <c r="BC99" s="174"/>
      <c r="BD99" s="162">
        <f t="shared" si="16"/>
        <v>1</v>
      </c>
      <c r="BE99" s="165"/>
      <c r="BF99" s="206">
        <f t="shared" si="21"/>
        <v>1</v>
      </c>
      <c r="BG99" s="203">
        <v>0</v>
      </c>
      <c r="BH99" s="203">
        <v>0.37916876667254207</v>
      </c>
      <c r="BI99" s="183">
        <v>0.60802068381731789</v>
      </c>
      <c r="BJ99" s="183">
        <v>1.2810549510140041E-2</v>
      </c>
      <c r="BK99" s="183">
        <v>0</v>
      </c>
      <c r="BL99" s="160">
        <f t="shared" si="22"/>
        <v>0</v>
      </c>
      <c r="BM99" s="174"/>
      <c r="BN99" s="206">
        <f t="shared" si="23"/>
        <v>0</v>
      </c>
      <c r="BO99" s="203">
        <v>0</v>
      </c>
      <c r="BP99" s="183">
        <v>0</v>
      </c>
      <c r="BQ99" s="183">
        <v>0</v>
      </c>
      <c r="BR99" s="183">
        <v>0</v>
      </c>
      <c r="BS99" s="160">
        <f t="shared" si="19"/>
        <v>1</v>
      </c>
      <c r="BT99" s="165"/>
      <c r="BU99" s="206">
        <f t="shared" si="24"/>
        <v>0</v>
      </c>
      <c r="BV99" s="203">
        <v>0</v>
      </c>
      <c r="BW99" s="203">
        <v>0</v>
      </c>
      <c r="BX99" s="203">
        <v>0</v>
      </c>
      <c r="BY99" s="203">
        <v>0</v>
      </c>
      <c r="BZ99" s="203">
        <v>0</v>
      </c>
      <c r="CA99" s="203">
        <v>0</v>
      </c>
      <c r="CB99" s="203">
        <v>0</v>
      </c>
      <c r="CC99" s="160">
        <f t="shared" si="25"/>
        <v>1</v>
      </c>
      <c r="CD99" s="165"/>
      <c r="CE99" s="209">
        <v>0</v>
      </c>
      <c r="CF99" s="165"/>
      <c r="CG99" s="211">
        <f t="shared" si="17"/>
        <v>1</v>
      </c>
      <c r="CH99" s="211">
        <f t="shared" si="18"/>
        <v>2</v>
      </c>
      <c r="CI99" s="211">
        <f>SUM(CH$12:CH99)+1</f>
        <v>223</v>
      </c>
      <c r="CJ99" s="164" t="str">
        <f t="shared" si="20"/>
        <v>N/A</v>
      </c>
      <c r="CK99" s="211" t="s">
        <v>15</v>
      </c>
    </row>
    <row r="100" spans="1:89" x14ac:dyDescent="0.2">
      <c r="A100" s="53">
        <f>IF(AND(COUNTIF(D$12:D100,D100)&gt;1,D100&lt;&gt;"[Project Name]"),1,0)</f>
        <v>0</v>
      </c>
      <c r="C100" s="174">
        <f t="shared" si="26"/>
        <v>89</v>
      </c>
      <c r="D100" s="175" t="s">
        <v>676</v>
      </c>
      <c r="E100" s="175" t="b">
        <v>1</v>
      </c>
      <c r="F100" s="191" t="s">
        <v>23</v>
      </c>
      <c r="G100" s="191" t="s">
        <v>34</v>
      </c>
      <c r="H100" s="191" t="s">
        <v>46</v>
      </c>
      <c r="I100" s="191" t="s">
        <v>15</v>
      </c>
      <c r="J100" s="191" t="s">
        <v>15</v>
      </c>
      <c r="K100" s="191" t="s">
        <v>363</v>
      </c>
      <c r="L100" s="191" t="s">
        <v>383</v>
      </c>
      <c r="M100" s="191" t="s">
        <v>15</v>
      </c>
      <c r="N100" s="191" t="s">
        <v>201</v>
      </c>
      <c r="O100" s="183">
        <v>0</v>
      </c>
      <c r="P100" s="191" t="s">
        <v>551</v>
      </c>
      <c r="Q100" s="192" t="s">
        <v>132</v>
      </c>
      <c r="R100" s="241">
        <v>35</v>
      </c>
      <c r="S100" s="183">
        <v>0.12925967182887441</v>
      </c>
      <c r="T100" s="188">
        <f t="shared" si="14"/>
        <v>0.87074032817112557</v>
      </c>
      <c r="U100" s="165"/>
      <c r="V100" s="221">
        <v>0.21114593914524304</v>
      </c>
      <c r="W100" s="221">
        <v>8.752689465885096</v>
      </c>
      <c r="X100" s="221">
        <v>3.1235903267423049</v>
      </c>
      <c r="Y100" s="221">
        <v>0</v>
      </c>
      <c r="Z100" s="221">
        <v>0</v>
      </c>
      <c r="AA100" s="161">
        <f t="shared" si="15"/>
        <v>12.087425731772644</v>
      </c>
      <c r="AB100" s="165"/>
      <c r="AC100" s="182">
        <v>0</v>
      </c>
      <c r="AD100" s="182">
        <v>0.73499420309512076</v>
      </c>
      <c r="AE100" s="182">
        <v>0.2650057969048793</v>
      </c>
      <c r="AF100" s="182">
        <v>0</v>
      </c>
      <c r="AG100" s="182">
        <v>0</v>
      </c>
      <c r="AH100" s="165"/>
      <c r="AI100" s="183">
        <v>0.99999999999999978</v>
      </c>
      <c r="AJ100" s="183">
        <v>0</v>
      </c>
      <c r="AK100" s="183">
        <v>0</v>
      </c>
      <c r="AL100" s="183">
        <v>0</v>
      </c>
      <c r="AM100" s="183">
        <v>0</v>
      </c>
      <c r="AN100" s="183">
        <v>0</v>
      </c>
      <c r="AO100" s="183">
        <v>0</v>
      </c>
      <c r="AP100" s="183">
        <v>0</v>
      </c>
      <c r="AQ100" s="183">
        <v>0</v>
      </c>
      <c r="AR100" s="183">
        <v>0</v>
      </c>
      <c r="AS100" s="183">
        <v>0</v>
      </c>
      <c r="AT100" s="183">
        <v>0</v>
      </c>
      <c r="AU100" s="183">
        <v>0</v>
      </c>
      <c r="AV100" s="183">
        <v>0</v>
      </c>
      <c r="AW100" s="183">
        <v>0</v>
      </c>
      <c r="AX100" s="183">
        <v>0</v>
      </c>
      <c r="AY100" s="183">
        <v>0</v>
      </c>
      <c r="AZ100" s="183">
        <v>0</v>
      </c>
      <c r="BA100" s="183">
        <v>0</v>
      </c>
      <c r="BB100" s="183">
        <v>0</v>
      </c>
      <c r="BC100" s="174"/>
      <c r="BD100" s="162">
        <f t="shared" si="16"/>
        <v>0.99999999999999978</v>
      </c>
      <c r="BE100" s="165"/>
      <c r="BF100" s="206">
        <f t="shared" si="21"/>
        <v>0.99999999999999978</v>
      </c>
      <c r="BG100" s="203">
        <v>0</v>
      </c>
      <c r="BH100" s="203">
        <v>0.60876580709173278</v>
      </c>
      <c r="BI100" s="183">
        <v>0.38106028281515592</v>
      </c>
      <c r="BJ100" s="183">
        <v>1.0173910093111352E-2</v>
      </c>
      <c r="BK100" s="183">
        <v>0</v>
      </c>
      <c r="BL100" s="160">
        <f t="shared" si="22"/>
        <v>0</v>
      </c>
      <c r="BM100" s="174"/>
      <c r="BN100" s="206">
        <f t="shared" si="23"/>
        <v>0</v>
      </c>
      <c r="BO100" s="203">
        <v>0</v>
      </c>
      <c r="BP100" s="183">
        <v>0</v>
      </c>
      <c r="BQ100" s="183">
        <v>0</v>
      </c>
      <c r="BR100" s="183">
        <v>0</v>
      </c>
      <c r="BS100" s="160">
        <f t="shared" si="19"/>
        <v>1</v>
      </c>
      <c r="BT100" s="165"/>
      <c r="BU100" s="206">
        <f t="shared" si="24"/>
        <v>0</v>
      </c>
      <c r="BV100" s="203">
        <v>0</v>
      </c>
      <c r="BW100" s="203">
        <v>0</v>
      </c>
      <c r="BX100" s="203">
        <v>0</v>
      </c>
      <c r="BY100" s="203">
        <v>0</v>
      </c>
      <c r="BZ100" s="203">
        <v>0</v>
      </c>
      <c r="CA100" s="203">
        <v>0</v>
      </c>
      <c r="CB100" s="203">
        <v>0</v>
      </c>
      <c r="CC100" s="160">
        <f t="shared" si="25"/>
        <v>1</v>
      </c>
      <c r="CD100" s="165"/>
      <c r="CE100" s="209">
        <v>0</v>
      </c>
      <c r="CF100" s="165"/>
      <c r="CG100" s="211">
        <f t="shared" si="17"/>
        <v>1</v>
      </c>
      <c r="CH100" s="211">
        <f t="shared" si="18"/>
        <v>2</v>
      </c>
      <c r="CI100" s="211">
        <f>SUM(CH$12:CH100)+1</f>
        <v>225</v>
      </c>
      <c r="CJ100" s="164" t="str">
        <f t="shared" si="20"/>
        <v>N/A</v>
      </c>
      <c r="CK100" s="211" t="s">
        <v>15</v>
      </c>
    </row>
    <row r="101" spans="1:89" x14ac:dyDescent="0.2">
      <c r="A101" s="53">
        <f>IF(AND(COUNTIF(D$12:D101,D101)&gt;1,D101&lt;&gt;"[Project Name]"),1,0)</f>
        <v>0</v>
      </c>
      <c r="C101" s="174">
        <f t="shared" si="26"/>
        <v>90</v>
      </c>
      <c r="D101" s="175" t="s">
        <v>677</v>
      </c>
      <c r="E101" s="175" t="b">
        <v>0</v>
      </c>
      <c r="F101" s="191" t="s">
        <v>23</v>
      </c>
      <c r="G101" s="191" t="s">
        <v>34</v>
      </c>
      <c r="H101" s="191" t="s">
        <v>46</v>
      </c>
      <c r="I101" s="191" t="s">
        <v>15</v>
      </c>
      <c r="J101" s="191" t="s">
        <v>15</v>
      </c>
      <c r="K101" s="191" t="s">
        <v>363</v>
      </c>
      <c r="L101" s="191" t="s">
        <v>379</v>
      </c>
      <c r="M101" s="191" t="s">
        <v>15</v>
      </c>
      <c r="N101" s="191" t="s">
        <v>201</v>
      </c>
      <c r="O101" s="183">
        <v>0</v>
      </c>
      <c r="P101" s="191" t="s">
        <v>550</v>
      </c>
      <c r="Q101" s="192" t="s">
        <v>132</v>
      </c>
      <c r="R101" s="241">
        <v>35</v>
      </c>
      <c r="S101" s="183">
        <v>0.24514971889180454</v>
      </c>
      <c r="T101" s="188">
        <f t="shared" si="14"/>
        <v>0.75485028110819541</v>
      </c>
      <c r="U101" s="165"/>
      <c r="V101" s="221">
        <v>0</v>
      </c>
      <c r="W101" s="221">
        <v>0</v>
      </c>
      <c r="X101" s="221">
        <v>0</v>
      </c>
      <c r="Y101" s="221">
        <v>0</v>
      </c>
      <c r="Z101" s="221">
        <v>0</v>
      </c>
      <c r="AA101" s="161">
        <f t="shared" si="15"/>
        <v>0</v>
      </c>
      <c r="AB101" s="165"/>
      <c r="AC101" s="182">
        <v>0.35910539690604376</v>
      </c>
      <c r="AD101" s="182">
        <v>0</v>
      </c>
      <c r="AE101" s="182">
        <v>0</v>
      </c>
      <c r="AF101" s="182">
        <v>0</v>
      </c>
      <c r="AG101" s="182">
        <v>0.63287728998436898</v>
      </c>
      <c r="AH101" s="165"/>
      <c r="AI101" s="183">
        <v>1</v>
      </c>
      <c r="AJ101" s="183">
        <v>0</v>
      </c>
      <c r="AK101" s="183">
        <v>0</v>
      </c>
      <c r="AL101" s="183">
        <v>0</v>
      </c>
      <c r="AM101" s="183">
        <v>0</v>
      </c>
      <c r="AN101" s="183">
        <v>0</v>
      </c>
      <c r="AO101" s="183">
        <v>0</v>
      </c>
      <c r="AP101" s="183">
        <v>0</v>
      </c>
      <c r="AQ101" s="183">
        <v>0</v>
      </c>
      <c r="AR101" s="183">
        <v>0</v>
      </c>
      <c r="AS101" s="183">
        <v>0</v>
      </c>
      <c r="AT101" s="183">
        <v>0</v>
      </c>
      <c r="AU101" s="183">
        <v>0</v>
      </c>
      <c r="AV101" s="183">
        <v>0</v>
      </c>
      <c r="AW101" s="183">
        <v>0</v>
      </c>
      <c r="AX101" s="183">
        <v>0</v>
      </c>
      <c r="AY101" s="183">
        <v>0</v>
      </c>
      <c r="AZ101" s="183">
        <v>0</v>
      </c>
      <c r="BA101" s="183">
        <v>0</v>
      </c>
      <c r="BB101" s="183">
        <v>0</v>
      </c>
      <c r="BC101" s="174"/>
      <c r="BD101" s="162">
        <f t="shared" si="16"/>
        <v>1</v>
      </c>
      <c r="BE101" s="165"/>
      <c r="BF101" s="206">
        <f t="shared" si="21"/>
        <v>1</v>
      </c>
      <c r="BG101" s="203">
        <v>0</v>
      </c>
      <c r="BH101" s="203">
        <v>0</v>
      </c>
      <c r="BI101" s="183">
        <v>0.8628440799418019</v>
      </c>
      <c r="BJ101" s="183">
        <v>0.13715592005819821</v>
      </c>
      <c r="BK101" s="183">
        <v>0</v>
      </c>
      <c r="BL101" s="160">
        <f t="shared" si="22"/>
        <v>0</v>
      </c>
      <c r="BM101" s="174"/>
      <c r="BN101" s="206">
        <f t="shared" si="23"/>
        <v>0</v>
      </c>
      <c r="BO101" s="203">
        <v>0</v>
      </c>
      <c r="BP101" s="183">
        <v>0</v>
      </c>
      <c r="BQ101" s="183">
        <v>0</v>
      </c>
      <c r="BR101" s="183">
        <v>0</v>
      </c>
      <c r="BS101" s="160">
        <f t="shared" si="19"/>
        <v>1</v>
      </c>
      <c r="BT101" s="165"/>
      <c r="BU101" s="206">
        <f t="shared" si="24"/>
        <v>0</v>
      </c>
      <c r="BV101" s="203">
        <v>0</v>
      </c>
      <c r="BW101" s="203">
        <v>0</v>
      </c>
      <c r="BX101" s="203">
        <v>0</v>
      </c>
      <c r="BY101" s="203">
        <v>0</v>
      </c>
      <c r="BZ101" s="203">
        <v>0</v>
      </c>
      <c r="CA101" s="203">
        <v>0</v>
      </c>
      <c r="CB101" s="203">
        <v>0</v>
      </c>
      <c r="CC101" s="160">
        <f t="shared" si="25"/>
        <v>1</v>
      </c>
      <c r="CD101" s="165"/>
      <c r="CE101" s="209">
        <v>0</v>
      </c>
      <c r="CF101" s="165"/>
      <c r="CG101" s="211">
        <f t="shared" si="17"/>
        <v>1</v>
      </c>
      <c r="CH101" s="211">
        <f t="shared" si="18"/>
        <v>2</v>
      </c>
      <c r="CI101" s="211">
        <f>SUM(CH$12:CH101)+1</f>
        <v>227</v>
      </c>
      <c r="CJ101" s="164" t="str">
        <f t="shared" si="20"/>
        <v>N/A</v>
      </c>
      <c r="CK101" s="211" t="s">
        <v>15</v>
      </c>
    </row>
    <row r="102" spans="1:89" x14ac:dyDescent="0.2">
      <c r="A102" s="53">
        <f>IF(AND(COUNTIF(D$12:D102,D102)&gt;1,D102&lt;&gt;"[Project Name]"),1,0)</f>
        <v>0</v>
      </c>
      <c r="C102" s="174">
        <f t="shared" si="26"/>
        <v>91</v>
      </c>
      <c r="D102" s="175" t="s">
        <v>678</v>
      </c>
      <c r="E102" s="175" t="b">
        <v>1</v>
      </c>
      <c r="F102" s="191" t="s">
        <v>23</v>
      </c>
      <c r="G102" s="191" t="s">
        <v>34</v>
      </c>
      <c r="H102" s="191" t="s">
        <v>46</v>
      </c>
      <c r="I102" s="191" t="s">
        <v>15</v>
      </c>
      <c r="J102" s="191" t="s">
        <v>15</v>
      </c>
      <c r="K102" s="191" t="s">
        <v>362</v>
      </c>
      <c r="L102" s="191" t="s">
        <v>381</v>
      </c>
      <c r="M102" s="191" t="s">
        <v>15</v>
      </c>
      <c r="N102" s="191" t="s">
        <v>201</v>
      </c>
      <c r="O102" s="183">
        <v>0</v>
      </c>
      <c r="P102" s="191" t="s">
        <v>550</v>
      </c>
      <c r="Q102" s="192" t="s">
        <v>132</v>
      </c>
      <c r="R102" s="241">
        <v>35</v>
      </c>
      <c r="S102" s="183">
        <v>0.18374943630582846</v>
      </c>
      <c r="T102" s="188">
        <f t="shared" si="14"/>
        <v>0.81625056369417148</v>
      </c>
      <c r="U102" s="165"/>
      <c r="V102" s="221">
        <v>5.5034741015085356</v>
      </c>
      <c r="W102" s="221">
        <v>5.4884372890604745</v>
      </c>
      <c r="X102" s="221">
        <v>5.4884372890604745</v>
      </c>
      <c r="Y102" s="221">
        <v>5.4884372890604745</v>
      </c>
      <c r="Z102" s="221">
        <v>6.358208709585309</v>
      </c>
      <c r="AA102" s="161">
        <f t="shared" si="15"/>
        <v>28.32699467827527</v>
      </c>
      <c r="AB102" s="165"/>
      <c r="AC102" s="182">
        <v>0.2</v>
      </c>
      <c r="AD102" s="182">
        <v>0.2</v>
      </c>
      <c r="AE102" s="182">
        <v>0.2</v>
      </c>
      <c r="AF102" s="182">
        <v>0.2</v>
      </c>
      <c r="AG102" s="182">
        <v>0.2</v>
      </c>
      <c r="AH102" s="165"/>
      <c r="AI102" s="183">
        <v>1</v>
      </c>
      <c r="AJ102" s="183">
        <v>0</v>
      </c>
      <c r="AK102" s="183">
        <v>0</v>
      </c>
      <c r="AL102" s="183">
        <v>0</v>
      </c>
      <c r="AM102" s="183">
        <v>0</v>
      </c>
      <c r="AN102" s="183">
        <v>0</v>
      </c>
      <c r="AO102" s="183">
        <v>0</v>
      </c>
      <c r="AP102" s="183">
        <v>0</v>
      </c>
      <c r="AQ102" s="183">
        <v>0</v>
      </c>
      <c r="AR102" s="183">
        <v>0</v>
      </c>
      <c r="AS102" s="183">
        <v>0</v>
      </c>
      <c r="AT102" s="183">
        <v>0</v>
      </c>
      <c r="AU102" s="183">
        <v>0</v>
      </c>
      <c r="AV102" s="183">
        <v>0</v>
      </c>
      <c r="AW102" s="183">
        <v>0</v>
      </c>
      <c r="AX102" s="183">
        <v>0</v>
      </c>
      <c r="AY102" s="183">
        <v>0</v>
      </c>
      <c r="AZ102" s="183">
        <v>0</v>
      </c>
      <c r="BA102" s="183">
        <v>0</v>
      </c>
      <c r="BB102" s="183">
        <v>0</v>
      </c>
      <c r="BC102" s="174"/>
      <c r="BD102" s="162">
        <f t="shared" si="16"/>
        <v>1</v>
      </c>
      <c r="BE102" s="165"/>
      <c r="BF102" s="206">
        <f t="shared" si="21"/>
        <v>1</v>
      </c>
      <c r="BG102" s="203">
        <v>0</v>
      </c>
      <c r="BH102" s="203">
        <v>1</v>
      </c>
      <c r="BI102" s="183">
        <v>0</v>
      </c>
      <c r="BJ102" s="183">
        <v>0</v>
      </c>
      <c r="BK102" s="183">
        <v>0</v>
      </c>
      <c r="BL102" s="160">
        <f t="shared" si="22"/>
        <v>0</v>
      </c>
      <c r="BM102" s="174"/>
      <c r="BN102" s="206">
        <f t="shared" si="23"/>
        <v>0</v>
      </c>
      <c r="BO102" s="203">
        <v>0</v>
      </c>
      <c r="BP102" s="183">
        <v>0</v>
      </c>
      <c r="BQ102" s="183">
        <v>0</v>
      </c>
      <c r="BR102" s="183">
        <v>0</v>
      </c>
      <c r="BS102" s="160">
        <f t="shared" si="19"/>
        <v>1</v>
      </c>
      <c r="BT102" s="165"/>
      <c r="BU102" s="206">
        <f t="shared" si="24"/>
        <v>0</v>
      </c>
      <c r="BV102" s="203">
        <v>0</v>
      </c>
      <c r="BW102" s="203">
        <v>0</v>
      </c>
      <c r="BX102" s="203">
        <v>0</v>
      </c>
      <c r="BY102" s="203">
        <v>0</v>
      </c>
      <c r="BZ102" s="203">
        <v>0</v>
      </c>
      <c r="CA102" s="203">
        <v>0</v>
      </c>
      <c r="CB102" s="203">
        <v>0</v>
      </c>
      <c r="CC102" s="160">
        <f t="shared" si="25"/>
        <v>1</v>
      </c>
      <c r="CD102" s="165"/>
      <c r="CE102" s="209">
        <v>0</v>
      </c>
      <c r="CF102" s="165"/>
      <c r="CG102" s="211">
        <f t="shared" si="17"/>
        <v>1</v>
      </c>
      <c r="CH102" s="211">
        <f t="shared" si="18"/>
        <v>2</v>
      </c>
      <c r="CI102" s="211">
        <f>SUM(CH$12:CH102)+1</f>
        <v>229</v>
      </c>
      <c r="CJ102" s="164" t="str">
        <f t="shared" si="20"/>
        <v>N/A</v>
      </c>
      <c r="CK102" s="211" t="s">
        <v>15</v>
      </c>
    </row>
    <row r="103" spans="1:89" x14ac:dyDescent="0.2">
      <c r="A103" s="53">
        <f>IF(AND(COUNTIF(D$12:D103,D103)&gt;1,D103&lt;&gt;"[Project Name]"),1,0)</f>
        <v>0</v>
      </c>
      <c r="C103" s="174">
        <f t="shared" si="26"/>
        <v>92</v>
      </c>
      <c r="D103" s="175" t="s">
        <v>679</v>
      </c>
      <c r="E103" s="175" t="b">
        <v>1</v>
      </c>
      <c r="F103" s="191" t="s">
        <v>23</v>
      </c>
      <c r="G103" s="191" t="s">
        <v>34</v>
      </c>
      <c r="H103" s="191" t="s">
        <v>46</v>
      </c>
      <c r="I103" s="191" t="s">
        <v>15</v>
      </c>
      <c r="J103" s="191" t="s">
        <v>15</v>
      </c>
      <c r="K103" s="191" t="s">
        <v>362</v>
      </c>
      <c r="L103" s="191" t="s">
        <v>381</v>
      </c>
      <c r="M103" s="191" t="s">
        <v>15</v>
      </c>
      <c r="N103" s="191" t="s">
        <v>201</v>
      </c>
      <c r="O103" s="183">
        <v>0</v>
      </c>
      <c r="P103" s="191" t="s">
        <v>550</v>
      </c>
      <c r="Q103" s="192" t="s">
        <v>132</v>
      </c>
      <c r="R103" s="241">
        <v>35</v>
      </c>
      <c r="S103" s="183">
        <v>0.15293659673832979</v>
      </c>
      <c r="T103" s="188">
        <f t="shared" si="14"/>
        <v>0.84706340326167018</v>
      </c>
      <c r="U103" s="165"/>
      <c r="V103" s="221">
        <v>6.0160979089727791</v>
      </c>
      <c r="W103" s="221">
        <v>2.8592249432449339</v>
      </c>
      <c r="X103" s="221">
        <v>3.6890315513791103</v>
      </c>
      <c r="Y103" s="221">
        <v>3.6890315513791103</v>
      </c>
      <c r="Z103" s="221">
        <v>0</v>
      </c>
      <c r="AA103" s="161">
        <f t="shared" si="15"/>
        <v>16.253385954975933</v>
      </c>
      <c r="AB103" s="165"/>
      <c r="AC103" s="182">
        <v>0.37014428412874584</v>
      </c>
      <c r="AD103" s="182">
        <v>0.17591564927857936</v>
      </c>
      <c r="AE103" s="182">
        <v>0.22697003329633739</v>
      </c>
      <c r="AF103" s="182">
        <v>0.22697003329633739</v>
      </c>
      <c r="AG103" s="182">
        <v>0</v>
      </c>
      <c r="AH103" s="165"/>
      <c r="AI103" s="183">
        <v>1</v>
      </c>
      <c r="AJ103" s="183">
        <v>0</v>
      </c>
      <c r="AK103" s="183">
        <v>0</v>
      </c>
      <c r="AL103" s="183">
        <v>0</v>
      </c>
      <c r="AM103" s="183">
        <v>0</v>
      </c>
      <c r="AN103" s="183">
        <v>0</v>
      </c>
      <c r="AO103" s="183">
        <v>0</v>
      </c>
      <c r="AP103" s="183">
        <v>0</v>
      </c>
      <c r="AQ103" s="183">
        <v>0</v>
      </c>
      <c r="AR103" s="183">
        <v>0</v>
      </c>
      <c r="AS103" s="183">
        <v>0</v>
      </c>
      <c r="AT103" s="183">
        <v>0</v>
      </c>
      <c r="AU103" s="183">
        <v>0</v>
      </c>
      <c r="AV103" s="183">
        <v>0</v>
      </c>
      <c r="AW103" s="183">
        <v>0</v>
      </c>
      <c r="AX103" s="183">
        <v>0</v>
      </c>
      <c r="AY103" s="183">
        <v>0</v>
      </c>
      <c r="AZ103" s="183">
        <v>0</v>
      </c>
      <c r="BA103" s="183">
        <v>0</v>
      </c>
      <c r="BB103" s="183">
        <v>0</v>
      </c>
      <c r="BC103" s="174"/>
      <c r="BD103" s="162">
        <f t="shared" si="16"/>
        <v>1</v>
      </c>
      <c r="BE103" s="165"/>
      <c r="BF103" s="206">
        <f t="shared" si="21"/>
        <v>1</v>
      </c>
      <c r="BG103" s="203">
        <v>0</v>
      </c>
      <c r="BH103" s="203">
        <v>1</v>
      </c>
      <c r="BI103" s="183">
        <v>0</v>
      </c>
      <c r="BJ103" s="183">
        <v>0</v>
      </c>
      <c r="BK103" s="183">
        <v>0</v>
      </c>
      <c r="BL103" s="160">
        <f t="shared" si="22"/>
        <v>0</v>
      </c>
      <c r="BM103" s="174"/>
      <c r="BN103" s="206">
        <f t="shared" si="23"/>
        <v>0</v>
      </c>
      <c r="BO103" s="203">
        <v>0</v>
      </c>
      <c r="BP103" s="183">
        <v>0</v>
      </c>
      <c r="BQ103" s="183">
        <v>0</v>
      </c>
      <c r="BR103" s="183">
        <v>0</v>
      </c>
      <c r="BS103" s="160">
        <f t="shared" si="19"/>
        <v>1</v>
      </c>
      <c r="BT103" s="165"/>
      <c r="BU103" s="206">
        <f t="shared" si="24"/>
        <v>0</v>
      </c>
      <c r="BV103" s="203">
        <v>0</v>
      </c>
      <c r="BW103" s="203">
        <v>0</v>
      </c>
      <c r="BX103" s="203">
        <v>0</v>
      </c>
      <c r="BY103" s="203">
        <v>0</v>
      </c>
      <c r="BZ103" s="203">
        <v>0</v>
      </c>
      <c r="CA103" s="203">
        <v>0</v>
      </c>
      <c r="CB103" s="203">
        <v>0</v>
      </c>
      <c r="CC103" s="160">
        <f t="shared" si="25"/>
        <v>1</v>
      </c>
      <c r="CD103" s="165"/>
      <c r="CE103" s="209">
        <v>0</v>
      </c>
      <c r="CF103" s="165"/>
      <c r="CG103" s="211">
        <f t="shared" si="17"/>
        <v>1</v>
      </c>
      <c r="CH103" s="211">
        <f t="shared" si="18"/>
        <v>2</v>
      </c>
      <c r="CI103" s="211">
        <f>SUM(CH$12:CH103)+1</f>
        <v>231</v>
      </c>
      <c r="CJ103" s="164" t="str">
        <f t="shared" si="20"/>
        <v>N/A</v>
      </c>
      <c r="CK103" s="211" t="s">
        <v>15</v>
      </c>
    </row>
    <row r="104" spans="1:89" x14ac:dyDescent="0.2">
      <c r="A104" s="53">
        <f>IF(AND(COUNTIF(D$12:D104,D104)&gt;1,D104&lt;&gt;"[Project Name]"),1,0)</f>
        <v>0</v>
      </c>
      <c r="C104" s="174">
        <f t="shared" si="26"/>
        <v>93</v>
      </c>
      <c r="D104" s="175" t="s">
        <v>680</v>
      </c>
      <c r="E104" s="175" t="b">
        <v>1</v>
      </c>
      <c r="F104" s="191" t="s">
        <v>23</v>
      </c>
      <c r="G104" s="191" t="s">
        <v>34</v>
      </c>
      <c r="H104" s="191" t="s">
        <v>46</v>
      </c>
      <c r="I104" s="191" t="s">
        <v>15</v>
      </c>
      <c r="J104" s="191" t="s">
        <v>15</v>
      </c>
      <c r="K104" s="191" t="s">
        <v>365</v>
      </c>
      <c r="L104" s="191" t="s">
        <v>379</v>
      </c>
      <c r="M104" s="191" t="s">
        <v>15</v>
      </c>
      <c r="N104" s="191" t="s">
        <v>201</v>
      </c>
      <c r="O104" s="183">
        <v>0</v>
      </c>
      <c r="P104" s="191" t="s">
        <v>550</v>
      </c>
      <c r="Q104" s="192" t="s">
        <v>133</v>
      </c>
      <c r="R104" s="241">
        <v>45</v>
      </c>
      <c r="S104" s="183">
        <v>0</v>
      </c>
      <c r="T104" s="188">
        <f t="shared" si="14"/>
        <v>1</v>
      </c>
      <c r="U104" s="165"/>
      <c r="V104" s="221">
        <v>0.55089613999999998</v>
      </c>
      <c r="W104" s="221">
        <v>0.54939095999999998</v>
      </c>
      <c r="X104" s="221">
        <v>0.54939095999999998</v>
      </c>
      <c r="Y104" s="221">
        <v>0.54939095999999998</v>
      </c>
      <c r="Z104" s="221">
        <v>0.54939095999999998</v>
      </c>
      <c r="AA104" s="161">
        <f t="shared" si="15"/>
        <v>2.7484599799999998</v>
      </c>
      <c r="AB104" s="165"/>
      <c r="AC104" s="182">
        <v>0</v>
      </c>
      <c r="AD104" s="182">
        <v>0</v>
      </c>
      <c r="AE104" s="182">
        <v>0</v>
      </c>
      <c r="AF104" s="182">
        <v>0</v>
      </c>
      <c r="AG104" s="182">
        <v>1</v>
      </c>
      <c r="AH104" s="165"/>
      <c r="AI104" s="183">
        <v>0</v>
      </c>
      <c r="AJ104" s="183">
        <v>1</v>
      </c>
      <c r="AK104" s="183">
        <v>0</v>
      </c>
      <c r="AL104" s="183">
        <v>0</v>
      </c>
      <c r="AM104" s="183">
        <v>0</v>
      </c>
      <c r="AN104" s="183">
        <v>0</v>
      </c>
      <c r="AO104" s="183">
        <v>0</v>
      </c>
      <c r="AP104" s="183">
        <v>0</v>
      </c>
      <c r="AQ104" s="183">
        <v>0</v>
      </c>
      <c r="AR104" s="183">
        <v>0</v>
      </c>
      <c r="AS104" s="183">
        <v>0</v>
      </c>
      <c r="AT104" s="183">
        <v>0</v>
      </c>
      <c r="AU104" s="183">
        <v>0</v>
      </c>
      <c r="AV104" s="183">
        <v>0</v>
      </c>
      <c r="AW104" s="183">
        <v>0</v>
      </c>
      <c r="AX104" s="183">
        <v>0</v>
      </c>
      <c r="AY104" s="183">
        <v>0</v>
      </c>
      <c r="AZ104" s="183">
        <v>0</v>
      </c>
      <c r="BA104" s="183">
        <v>0</v>
      </c>
      <c r="BB104" s="183">
        <v>0</v>
      </c>
      <c r="BC104" s="174"/>
      <c r="BD104" s="162">
        <f t="shared" si="16"/>
        <v>1</v>
      </c>
      <c r="BE104" s="165"/>
      <c r="BF104" s="206">
        <f t="shared" si="21"/>
        <v>1</v>
      </c>
      <c r="BG104" s="203">
        <v>0</v>
      </c>
      <c r="BH104" s="203">
        <v>0</v>
      </c>
      <c r="BI104" s="183">
        <v>0</v>
      </c>
      <c r="BJ104" s="183">
        <v>0</v>
      </c>
      <c r="BK104" s="183">
        <v>1</v>
      </c>
      <c r="BL104" s="160">
        <f t="shared" si="22"/>
        <v>0</v>
      </c>
      <c r="BM104" s="174"/>
      <c r="BN104" s="206">
        <f t="shared" si="23"/>
        <v>0</v>
      </c>
      <c r="BO104" s="203">
        <v>0</v>
      </c>
      <c r="BP104" s="183">
        <v>0</v>
      </c>
      <c r="BQ104" s="183">
        <v>0</v>
      </c>
      <c r="BR104" s="183">
        <v>0</v>
      </c>
      <c r="BS104" s="160">
        <f t="shared" si="19"/>
        <v>1</v>
      </c>
      <c r="BT104" s="165"/>
      <c r="BU104" s="206">
        <f t="shared" si="24"/>
        <v>0</v>
      </c>
      <c r="BV104" s="203">
        <v>0</v>
      </c>
      <c r="BW104" s="203">
        <v>0</v>
      </c>
      <c r="BX104" s="203">
        <v>0</v>
      </c>
      <c r="BY104" s="203">
        <v>0</v>
      </c>
      <c r="BZ104" s="203">
        <v>0</v>
      </c>
      <c r="CA104" s="203">
        <v>0</v>
      </c>
      <c r="CB104" s="203">
        <v>0</v>
      </c>
      <c r="CC104" s="160">
        <f t="shared" si="25"/>
        <v>1</v>
      </c>
      <c r="CD104" s="165"/>
      <c r="CE104" s="209">
        <v>0</v>
      </c>
      <c r="CF104" s="165"/>
      <c r="CG104" s="211">
        <f t="shared" si="17"/>
        <v>1</v>
      </c>
      <c r="CH104" s="211">
        <f t="shared" si="18"/>
        <v>2</v>
      </c>
      <c r="CI104" s="211">
        <f>SUM(CH$12:CH104)+1</f>
        <v>233</v>
      </c>
      <c r="CJ104" s="164" t="str">
        <f t="shared" si="20"/>
        <v>N/A</v>
      </c>
      <c r="CK104" s="211" t="s">
        <v>15</v>
      </c>
    </row>
    <row r="105" spans="1:89" x14ac:dyDescent="0.2">
      <c r="A105" s="53">
        <f>IF(AND(COUNTIF(D$12:D105,D105)&gt;1,D105&lt;&gt;"[Project Name]"),1,0)</f>
        <v>0</v>
      </c>
      <c r="C105" s="174">
        <f t="shared" si="26"/>
        <v>94</v>
      </c>
      <c r="D105" s="175" t="s">
        <v>681</v>
      </c>
      <c r="E105" s="175" t="b">
        <v>1</v>
      </c>
      <c r="F105" s="191" t="s">
        <v>23</v>
      </c>
      <c r="G105" s="191" t="s">
        <v>34</v>
      </c>
      <c r="H105" s="191" t="s">
        <v>46</v>
      </c>
      <c r="I105" s="191" t="s">
        <v>15</v>
      </c>
      <c r="J105" s="191" t="s">
        <v>15</v>
      </c>
      <c r="K105" s="191" t="s">
        <v>365</v>
      </c>
      <c r="L105" s="191" t="s">
        <v>379</v>
      </c>
      <c r="M105" s="191" t="s">
        <v>15</v>
      </c>
      <c r="N105" s="191" t="s">
        <v>201</v>
      </c>
      <c r="O105" s="183">
        <v>0</v>
      </c>
      <c r="P105" s="191" t="s">
        <v>550</v>
      </c>
      <c r="Q105" s="192" t="s">
        <v>133</v>
      </c>
      <c r="R105" s="241">
        <v>10</v>
      </c>
      <c r="S105" s="183">
        <v>0.27171943111536556</v>
      </c>
      <c r="T105" s="188">
        <f t="shared" si="14"/>
        <v>0.72828056888463444</v>
      </c>
      <c r="U105" s="165"/>
      <c r="V105" s="221">
        <v>1.0854908255314002</v>
      </c>
      <c r="W105" s="221">
        <v>2.1868511805874564</v>
      </c>
      <c r="X105" s="221">
        <v>2.5724923881143544E-2</v>
      </c>
      <c r="Y105" s="221">
        <v>0</v>
      </c>
      <c r="Z105" s="221">
        <v>0</v>
      </c>
      <c r="AA105" s="161">
        <f t="shared" si="15"/>
        <v>3.2980669300000001</v>
      </c>
      <c r="AB105" s="165"/>
      <c r="AC105" s="182">
        <v>0</v>
      </c>
      <c r="AD105" s="182">
        <v>0</v>
      </c>
      <c r="AE105" s="182">
        <v>1</v>
      </c>
      <c r="AF105" s="182">
        <v>0</v>
      </c>
      <c r="AG105" s="182">
        <v>0</v>
      </c>
      <c r="AH105" s="165"/>
      <c r="AI105" s="183">
        <v>0</v>
      </c>
      <c r="AJ105" s="183">
        <v>1</v>
      </c>
      <c r="AK105" s="183">
        <v>0</v>
      </c>
      <c r="AL105" s="183">
        <v>0</v>
      </c>
      <c r="AM105" s="183">
        <v>0</v>
      </c>
      <c r="AN105" s="183">
        <v>0</v>
      </c>
      <c r="AO105" s="183">
        <v>0</v>
      </c>
      <c r="AP105" s="183">
        <v>0</v>
      </c>
      <c r="AQ105" s="183">
        <v>0</v>
      </c>
      <c r="AR105" s="183">
        <v>0</v>
      </c>
      <c r="AS105" s="183">
        <v>0</v>
      </c>
      <c r="AT105" s="183">
        <v>0</v>
      </c>
      <c r="AU105" s="183">
        <v>0</v>
      </c>
      <c r="AV105" s="183">
        <v>0</v>
      </c>
      <c r="AW105" s="183">
        <v>0</v>
      </c>
      <c r="AX105" s="183">
        <v>0</v>
      </c>
      <c r="AY105" s="183">
        <v>0</v>
      </c>
      <c r="AZ105" s="183">
        <v>0</v>
      </c>
      <c r="BA105" s="183">
        <v>0</v>
      </c>
      <c r="BB105" s="183">
        <v>0</v>
      </c>
      <c r="BC105" s="174"/>
      <c r="BD105" s="162">
        <f t="shared" si="16"/>
        <v>1</v>
      </c>
      <c r="BE105" s="165"/>
      <c r="BF105" s="206">
        <f t="shared" si="21"/>
        <v>1</v>
      </c>
      <c r="BG105" s="203">
        <v>0</v>
      </c>
      <c r="BH105" s="203">
        <v>0</v>
      </c>
      <c r="BI105" s="183">
        <v>0</v>
      </c>
      <c r="BJ105" s="183">
        <v>0</v>
      </c>
      <c r="BK105" s="183">
        <v>1</v>
      </c>
      <c r="BL105" s="160">
        <f t="shared" si="22"/>
        <v>0</v>
      </c>
      <c r="BM105" s="174"/>
      <c r="BN105" s="206">
        <f t="shared" si="23"/>
        <v>0</v>
      </c>
      <c r="BO105" s="203">
        <v>0</v>
      </c>
      <c r="BP105" s="183">
        <v>0</v>
      </c>
      <c r="BQ105" s="183">
        <v>0</v>
      </c>
      <c r="BR105" s="183">
        <v>0</v>
      </c>
      <c r="BS105" s="160">
        <f t="shared" si="19"/>
        <v>1</v>
      </c>
      <c r="BT105" s="165"/>
      <c r="BU105" s="206">
        <f t="shared" si="24"/>
        <v>0</v>
      </c>
      <c r="BV105" s="203">
        <v>0</v>
      </c>
      <c r="BW105" s="203">
        <v>0</v>
      </c>
      <c r="BX105" s="203">
        <v>0</v>
      </c>
      <c r="BY105" s="203">
        <v>0</v>
      </c>
      <c r="BZ105" s="203">
        <v>0</v>
      </c>
      <c r="CA105" s="203">
        <v>0</v>
      </c>
      <c r="CB105" s="203">
        <v>0</v>
      </c>
      <c r="CC105" s="160">
        <f t="shared" si="25"/>
        <v>1</v>
      </c>
      <c r="CD105" s="165"/>
      <c r="CE105" s="209">
        <v>0</v>
      </c>
      <c r="CF105" s="165"/>
      <c r="CG105" s="211">
        <f t="shared" si="17"/>
        <v>1</v>
      </c>
      <c r="CH105" s="211">
        <f t="shared" si="18"/>
        <v>2</v>
      </c>
      <c r="CI105" s="211">
        <f>SUM(CH$12:CH105)+1</f>
        <v>235</v>
      </c>
      <c r="CJ105" s="164" t="str">
        <f t="shared" si="20"/>
        <v>N/A</v>
      </c>
      <c r="CK105" s="211" t="s">
        <v>15</v>
      </c>
    </row>
    <row r="106" spans="1:89" x14ac:dyDescent="0.2">
      <c r="A106" s="53">
        <f>IF(AND(COUNTIF(D$12:D106,D106)&gt;1,D106&lt;&gt;"[Project Name]"),1,0)</f>
        <v>0</v>
      </c>
      <c r="C106" s="174">
        <f t="shared" si="26"/>
        <v>95</v>
      </c>
      <c r="D106" s="175" t="s">
        <v>682</v>
      </c>
      <c r="E106" s="175" t="b">
        <v>0</v>
      </c>
      <c r="F106" s="191" t="s">
        <v>23</v>
      </c>
      <c r="G106" s="191" t="s">
        <v>36</v>
      </c>
      <c r="H106" s="191" t="s">
        <v>46</v>
      </c>
      <c r="I106" s="191" t="s">
        <v>15</v>
      </c>
      <c r="J106" s="191" t="s">
        <v>15</v>
      </c>
      <c r="K106" s="191" t="s">
        <v>349</v>
      </c>
      <c r="L106" s="191" t="s">
        <v>369</v>
      </c>
      <c r="M106" s="191" t="s">
        <v>15</v>
      </c>
      <c r="N106" s="191" t="s">
        <v>201</v>
      </c>
      <c r="O106" s="183">
        <v>0</v>
      </c>
      <c r="P106" s="191" t="s">
        <v>550</v>
      </c>
      <c r="Q106" s="192" t="s">
        <v>132</v>
      </c>
      <c r="R106" s="241">
        <v>4</v>
      </c>
      <c r="S106" s="183">
        <v>0</v>
      </c>
      <c r="T106" s="188">
        <f t="shared" si="14"/>
        <v>1</v>
      </c>
      <c r="U106" s="165"/>
      <c r="V106" s="221">
        <v>0</v>
      </c>
      <c r="W106" s="221">
        <v>0</v>
      </c>
      <c r="X106" s="221">
        <v>0</v>
      </c>
      <c r="Y106" s="221">
        <v>0</v>
      </c>
      <c r="Z106" s="221">
        <v>0</v>
      </c>
      <c r="AA106" s="161">
        <f t="shared" si="15"/>
        <v>0</v>
      </c>
      <c r="AB106" s="165"/>
      <c r="AC106" s="182">
        <v>0</v>
      </c>
      <c r="AD106" s="182">
        <v>0</v>
      </c>
      <c r="AE106" s="182">
        <v>0</v>
      </c>
      <c r="AF106" s="182">
        <v>0</v>
      </c>
      <c r="AG106" s="182">
        <v>0</v>
      </c>
      <c r="AH106" s="165"/>
      <c r="AI106" s="183">
        <v>0</v>
      </c>
      <c r="AJ106" s="183">
        <v>0</v>
      </c>
      <c r="AK106" s="183">
        <v>0</v>
      </c>
      <c r="AL106" s="183">
        <v>1</v>
      </c>
      <c r="AM106" s="183">
        <v>0</v>
      </c>
      <c r="AN106" s="183">
        <v>0</v>
      </c>
      <c r="AO106" s="183">
        <v>0</v>
      </c>
      <c r="AP106" s="183">
        <v>0</v>
      </c>
      <c r="AQ106" s="183">
        <v>0</v>
      </c>
      <c r="AR106" s="183">
        <v>0</v>
      </c>
      <c r="AS106" s="183">
        <v>0</v>
      </c>
      <c r="AT106" s="183">
        <v>0</v>
      </c>
      <c r="AU106" s="183">
        <v>0</v>
      </c>
      <c r="AV106" s="183">
        <v>0</v>
      </c>
      <c r="AW106" s="183">
        <v>0</v>
      </c>
      <c r="AX106" s="183">
        <v>0</v>
      </c>
      <c r="AY106" s="183">
        <v>0</v>
      </c>
      <c r="AZ106" s="183">
        <v>0</v>
      </c>
      <c r="BA106" s="183">
        <v>0</v>
      </c>
      <c r="BB106" s="183">
        <v>0</v>
      </c>
      <c r="BC106" s="174"/>
      <c r="BD106" s="162">
        <f t="shared" si="16"/>
        <v>1</v>
      </c>
      <c r="BE106" s="165"/>
      <c r="BF106" s="206">
        <f t="shared" si="21"/>
        <v>0</v>
      </c>
      <c r="BG106" s="203">
        <v>0</v>
      </c>
      <c r="BH106" s="203">
        <v>0</v>
      </c>
      <c r="BI106" s="183">
        <v>0</v>
      </c>
      <c r="BJ106" s="183">
        <v>0</v>
      </c>
      <c r="BK106" s="183">
        <v>0</v>
      </c>
      <c r="BL106" s="160">
        <f t="shared" si="22"/>
        <v>1</v>
      </c>
      <c r="BM106" s="174"/>
      <c r="BN106" s="206">
        <f t="shared" si="23"/>
        <v>0</v>
      </c>
      <c r="BO106" s="203">
        <v>0</v>
      </c>
      <c r="BP106" s="183">
        <v>0</v>
      </c>
      <c r="BQ106" s="183">
        <v>0</v>
      </c>
      <c r="BR106" s="183">
        <v>0</v>
      </c>
      <c r="BS106" s="160">
        <f t="shared" si="19"/>
        <v>1</v>
      </c>
      <c r="BT106" s="165"/>
      <c r="BU106" s="206">
        <f t="shared" si="24"/>
        <v>1</v>
      </c>
      <c r="BV106" s="203">
        <v>1</v>
      </c>
      <c r="BW106" s="203">
        <v>0</v>
      </c>
      <c r="BX106" s="203">
        <v>0</v>
      </c>
      <c r="BY106" s="203">
        <v>0</v>
      </c>
      <c r="BZ106" s="203">
        <v>0</v>
      </c>
      <c r="CA106" s="203">
        <v>0</v>
      </c>
      <c r="CB106" s="203">
        <v>0</v>
      </c>
      <c r="CC106" s="160">
        <f t="shared" si="25"/>
        <v>0</v>
      </c>
      <c r="CD106" s="165"/>
      <c r="CE106" s="209">
        <v>0</v>
      </c>
      <c r="CF106" s="165"/>
      <c r="CG106" s="211">
        <f t="shared" si="17"/>
        <v>1</v>
      </c>
      <c r="CH106" s="211">
        <f t="shared" si="18"/>
        <v>2</v>
      </c>
      <c r="CI106" s="211">
        <f>SUM(CH$12:CH106)+1</f>
        <v>237</v>
      </c>
      <c r="CJ106" s="164" t="str">
        <f t="shared" si="20"/>
        <v>N/A</v>
      </c>
      <c r="CK106" s="211" t="s">
        <v>15</v>
      </c>
    </row>
    <row r="107" spans="1:89" x14ac:dyDescent="0.2">
      <c r="A107" s="53">
        <f>IF(AND(COUNTIF(D$12:D107,D107)&gt;1,D107&lt;&gt;"[Project Name]"),1,0)</f>
        <v>0</v>
      </c>
      <c r="C107" s="174">
        <f t="shared" si="26"/>
        <v>96</v>
      </c>
      <c r="D107" s="175" t="s">
        <v>683</v>
      </c>
      <c r="E107" s="175" t="b">
        <v>1</v>
      </c>
      <c r="F107" s="191" t="s">
        <v>23</v>
      </c>
      <c r="G107" s="191" t="s">
        <v>36</v>
      </c>
      <c r="H107" s="191" t="s">
        <v>46</v>
      </c>
      <c r="I107" s="191" t="s">
        <v>15</v>
      </c>
      <c r="J107" s="191" t="s">
        <v>15</v>
      </c>
      <c r="K107" s="191" t="s">
        <v>349</v>
      </c>
      <c r="L107" s="191" t="s">
        <v>369</v>
      </c>
      <c r="M107" s="191" t="s">
        <v>15</v>
      </c>
      <c r="N107" s="191" t="s">
        <v>201</v>
      </c>
      <c r="O107" s="183">
        <v>0</v>
      </c>
      <c r="P107" s="191" t="s">
        <v>550</v>
      </c>
      <c r="Q107" s="192" t="s">
        <v>133</v>
      </c>
      <c r="R107" s="241">
        <v>15</v>
      </c>
      <c r="S107" s="183">
        <v>0.19749225370250573</v>
      </c>
      <c r="T107" s="188">
        <f t="shared" si="14"/>
        <v>0.80250774629749433</v>
      </c>
      <c r="U107" s="165"/>
      <c r="V107" s="221">
        <v>2.2612852125713094</v>
      </c>
      <c r="W107" s="221">
        <v>7.940646945044163</v>
      </c>
      <c r="X107" s="221">
        <v>6.3075071961323204</v>
      </c>
      <c r="Y107" s="221">
        <v>0.15394402748337205</v>
      </c>
      <c r="Z107" s="221">
        <v>0</v>
      </c>
      <c r="AA107" s="161">
        <f t="shared" si="15"/>
        <v>16.663383381231167</v>
      </c>
      <c r="AB107" s="165"/>
      <c r="AC107" s="182">
        <v>0</v>
      </c>
      <c r="AD107" s="182">
        <v>0</v>
      </c>
      <c r="AE107" s="182">
        <v>0</v>
      </c>
      <c r="AF107" s="182">
        <v>1</v>
      </c>
      <c r="AG107" s="182">
        <v>0</v>
      </c>
      <c r="AH107" s="165"/>
      <c r="AI107" s="183">
        <v>0</v>
      </c>
      <c r="AJ107" s="183">
        <v>0</v>
      </c>
      <c r="AK107" s="183">
        <v>0</v>
      </c>
      <c r="AL107" s="183">
        <v>0.92344497607655507</v>
      </c>
      <c r="AM107" s="183">
        <v>0</v>
      </c>
      <c r="AN107" s="183">
        <v>7.6555023923444973E-2</v>
      </c>
      <c r="AO107" s="183">
        <v>0</v>
      </c>
      <c r="AP107" s="183">
        <v>0</v>
      </c>
      <c r="AQ107" s="183">
        <v>0</v>
      </c>
      <c r="AR107" s="183">
        <v>0</v>
      </c>
      <c r="AS107" s="183">
        <v>0</v>
      </c>
      <c r="AT107" s="183">
        <v>0</v>
      </c>
      <c r="AU107" s="183">
        <v>0</v>
      </c>
      <c r="AV107" s="183">
        <v>0</v>
      </c>
      <c r="AW107" s="183">
        <v>0</v>
      </c>
      <c r="AX107" s="183">
        <v>0</v>
      </c>
      <c r="AY107" s="183">
        <v>0</v>
      </c>
      <c r="AZ107" s="183">
        <v>0</v>
      </c>
      <c r="BA107" s="183">
        <v>0</v>
      </c>
      <c r="BB107" s="183">
        <v>0</v>
      </c>
      <c r="BC107" s="174"/>
      <c r="BD107" s="162">
        <f t="shared" si="16"/>
        <v>1</v>
      </c>
      <c r="BE107" s="165"/>
      <c r="BF107" s="206">
        <f t="shared" si="21"/>
        <v>0</v>
      </c>
      <c r="BG107" s="203">
        <v>0</v>
      </c>
      <c r="BH107" s="203">
        <v>0</v>
      </c>
      <c r="BI107" s="183">
        <v>0</v>
      </c>
      <c r="BJ107" s="183">
        <v>0</v>
      </c>
      <c r="BK107" s="183">
        <v>0</v>
      </c>
      <c r="BL107" s="160">
        <f t="shared" si="22"/>
        <v>1</v>
      </c>
      <c r="BM107" s="174"/>
      <c r="BN107" s="206">
        <f t="shared" si="23"/>
        <v>0</v>
      </c>
      <c r="BO107" s="203">
        <v>0</v>
      </c>
      <c r="BP107" s="183">
        <v>0</v>
      </c>
      <c r="BQ107" s="183">
        <v>0</v>
      </c>
      <c r="BR107" s="183">
        <v>0</v>
      </c>
      <c r="BS107" s="160">
        <f t="shared" si="19"/>
        <v>1</v>
      </c>
      <c r="BT107" s="165"/>
      <c r="BU107" s="206">
        <f t="shared" si="24"/>
        <v>1</v>
      </c>
      <c r="BV107" s="203">
        <v>0.57894736842105265</v>
      </c>
      <c r="BW107" s="203">
        <v>0.23923444976076555</v>
      </c>
      <c r="BX107" s="203">
        <v>0.10526315789473684</v>
      </c>
      <c r="BY107" s="203">
        <v>0</v>
      </c>
      <c r="BZ107" s="203">
        <v>0</v>
      </c>
      <c r="CA107" s="203">
        <v>0</v>
      </c>
      <c r="CB107" s="203">
        <v>7.6555023923444973E-2</v>
      </c>
      <c r="CC107" s="160">
        <f t="shared" si="25"/>
        <v>0</v>
      </c>
      <c r="CD107" s="165"/>
      <c r="CE107" s="209">
        <v>0</v>
      </c>
      <c r="CF107" s="165"/>
      <c r="CG107" s="211">
        <f t="shared" si="17"/>
        <v>2</v>
      </c>
      <c r="CH107" s="211">
        <f t="shared" si="18"/>
        <v>4</v>
      </c>
      <c r="CI107" s="211">
        <f>SUM(CH$12:CH107)+1</f>
        <v>241</v>
      </c>
      <c r="CJ107" s="164" t="str">
        <f t="shared" si="20"/>
        <v>N/A</v>
      </c>
      <c r="CK107" s="211" t="s">
        <v>15</v>
      </c>
    </row>
    <row r="108" spans="1:89" x14ac:dyDescent="0.2">
      <c r="A108" s="53">
        <f>IF(AND(COUNTIF(D$12:D108,D108)&gt;1,D108&lt;&gt;"[Project Name]"),1,0)</f>
        <v>0</v>
      </c>
      <c r="C108" s="174">
        <f t="shared" si="26"/>
        <v>97</v>
      </c>
      <c r="D108" s="175" t="s">
        <v>684</v>
      </c>
      <c r="E108" s="175" t="b">
        <v>1</v>
      </c>
      <c r="F108" s="191" t="s">
        <v>23</v>
      </c>
      <c r="G108" s="191" t="s">
        <v>36</v>
      </c>
      <c r="H108" s="191" t="s">
        <v>46</v>
      </c>
      <c r="I108" s="191" t="s">
        <v>15</v>
      </c>
      <c r="J108" s="191" t="s">
        <v>15</v>
      </c>
      <c r="K108" s="191" t="s">
        <v>349</v>
      </c>
      <c r="L108" s="191" t="s">
        <v>369</v>
      </c>
      <c r="M108" s="191" t="s">
        <v>15</v>
      </c>
      <c r="N108" s="191" t="s">
        <v>201</v>
      </c>
      <c r="O108" s="183">
        <v>0</v>
      </c>
      <c r="P108" s="191" t="s">
        <v>550</v>
      </c>
      <c r="Q108" s="192" t="s">
        <v>133</v>
      </c>
      <c r="R108" s="241">
        <v>15</v>
      </c>
      <c r="S108" s="183">
        <v>0.20938780342955984</v>
      </c>
      <c r="T108" s="188">
        <f t="shared" si="14"/>
        <v>0.79061219657044013</v>
      </c>
      <c r="U108" s="165"/>
      <c r="V108" s="221">
        <v>0.41362771019540073</v>
      </c>
      <c r="W108" s="221">
        <v>0.37602519108672794</v>
      </c>
      <c r="X108" s="221">
        <v>0.18801259554336397</v>
      </c>
      <c r="Y108" s="221">
        <v>0.41362771019540073</v>
      </c>
      <c r="Z108" s="221">
        <v>0.43242896974973716</v>
      </c>
      <c r="AA108" s="161">
        <f t="shared" si="15"/>
        <v>1.8237221767706306</v>
      </c>
      <c r="AB108" s="165"/>
      <c r="AC108" s="182">
        <v>0.1</v>
      </c>
      <c r="AD108" s="182">
        <v>0.11</v>
      </c>
      <c r="AE108" s="182">
        <v>0.14000000000000001</v>
      </c>
      <c r="AF108" s="182">
        <v>0.32</v>
      </c>
      <c r="AG108" s="182">
        <v>0.33</v>
      </c>
      <c r="AH108" s="165"/>
      <c r="AI108" s="183">
        <v>0</v>
      </c>
      <c r="AJ108" s="183">
        <v>0</v>
      </c>
      <c r="AK108" s="183">
        <v>0</v>
      </c>
      <c r="AL108" s="183">
        <v>0.95662650602409638</v>
      </c>
      <c r="AM108" s="183">
        <v>0</v>
      </c>
      <c r="AN108" s="183">
        <v>4.3373493975903614E-2</v>
      </c>
      <c r="AO108" s="183">
        <v>0</v>
      </c>
      <c r="AP108" s="183">
        <v>0</v>
      </c>
      <c r="AQ108" s="183">
        <v>0</v>
      </c>
      <c r="AR108" s="183">
        <v>0</v>
      </c>
      <c r="AS108" s="183">
        <v>0</v>
      </c>
      <c r="AT108" s="183">
        <v>0</v>
      </c>
      <c r="AU108" s="183">
        <v>0</v>
      </c>
      <c r="AV108" s="183">
        <v>0</v>
      </c>
      <c r="AW108" s="183">
        <v>0</v>
      </c>
      <c r="AX108" s="183">
        <v>0</v>
      </c>
      <c r="AY108" s="183">
        <v>0</v>
      </c>
      <c r="AZ108" s="183">
        <v>0</v>
      </c>
      <c r="BA108" s="183">
        <v>0</v>
      </c>
      <c r="BB108" s="183">
        <v>0</v>
      </c>
      <c r="BC108" s="174"/>
      <c r="BD108" s="162">
        <f t="shared" si="16"/>
        <v>1</v>
      </c>
      <c r="BE108" s="165"/>
      <c r="BF108" s="206">
        <f t="shared" si="21"/>
        <v>0</v>
      </c>
      <c r="BG108" s="203">
        <v>0</v>
      </c>
      <c r="BH108" s="203">
        <v>0</v>
      </c>
      <c r="BI108" s="183">
        <v>0</v>
      </c>
      <c r="BJ108" s="183">
        <v>0</v>
      </c>
      <c r="BK108" s="183">
        <v>0</v>
      </c>
      <c r="BL108" s="160">
        <f t="shared" si="22"/>
        <v>1</v>
      </c>
      <c r="BM108" s="174"/>
      <c r="BN108" s="206">
        <f t="shared" si="23"/>
        <v>0</v>
      </c>
      <c r="BO108" s="203">
        <v>0</v>
      </c>
      <c r="BP108" s="183">
        <v>0</v>
      </c>
      <c r="BQ108" s="183">
        <v>0</v>
      </c>
      <c r="BR108" s="183">
        <v>0</v>
      </c>
      <c r="BS108" s="160">
        <f t="shared" si="19"/>
        <v>1</v>
      </c>
      <c r="BT108" s="165"/>
      <c r="BU108" s="206">
        <f t="shared" si="24"/>
        <v>1</v>
      </c>
      <c r="BV108" s="203">
        <v>0.47710843373493977</v>
      </c>
      <c r="BW108" s="203">
        <v>0.42168674698795183</v>
      </c>
      <c r="BX108" s="203">
        <v>5.7831325301204821E-2</v>
      </c>
      <c r="BY108" s="203">
        <v>0</v>
      </c>
      <c r="BZ108" s="203">
        <v>0</v>
      </c>
      <c r="CA108" s="203">
        <v>0</v>
      </c>
      <c r="CB108" s="203">
        <v>4.3373493975903614E-2</v>
      </c>
      <c r="CC108" s="160">
        <f t="shared" si="25"/>
        <v>0</v>
      </c>
      <c r="CD108" s="165"/>
      <c r="CE108" s="209">
        <v>0</v>
      </c>
      <c r="CF108" s="165"/>
      <c r="CG108" s="211">
        <f t="shared" si="17"/>
        <v>2</v>
      </c>
      <c r="CH108" s="211">
        <f t="shared" si="18"/>
        <v>4</v>
      </c>
      <c r="CI108" s="211">
        <f>SUM(CH$12:CH108)+1</f>
        <v>245</v>
      </c>
      <c r="CJ108" s="164" t="str">
        <f t="shared" si="20"/>
        <v>N/A</v>
      </c>
      <c r="CK108" s="211" t="s">
        <v>15</v>
      </c>
    </row>
    <row r="109" spans="1:89" x14ac:dyDescent="0.2">
      <c r="A109" s="53">
        <f>IF(AND(COUNTIF(D$12:D109,D109)&gt;1,D109&lt;&gt;"[Project Name]"),1,0)</f>
        <v>0</v>
      </c>
      <c r="C109" s="174">
        <f t="shared" si="26"/>
        <v>98</v>
      </c>
      <c r="D109" s="175" t="s">
        <v>685</v>
      </c>
      <c r="E109" s="175" t="b">
        <v>0</v>
      </c>
      <c r="F109" s="191" t="s">
        <v>23</v>
      </c>
      <c r="G109" s="191" t="s">
        <v>36</v>
      </c>
      <c r="H109" s="191" t="s">
        <v>46</v>
      </c>
      <c r="I109" s="191" t="s">
        <v>15</v>
      </c>
      <c r="J109" s="191" t="s">
        <v>15</v>
      </c>
      <c r="K109" s="191" t="s">
        <v>349</v>
      </c>
      <c r="L109" s="191" t="s">
        <v>369</v>
      </c>
      <c r="M109" s="191" t="s">
        <v>15</v>
      </c>
      <c r="N109" s="191" t="s">
        <v>201</v>
      </c>
      <c r="O109" s="183">
        <v>0</v>
      </c>
      <c r="P109" s="191" t="s">
        <v>550</v>
      </c>
      <c r="Q109" s="192" t="s">
        <v>133</v>
      </c>
      <c r="R109" s="241">
        <v>15</v>
      </c>
      <c r="S109" s="183">
        <v>0</v>
      </c>
      <c r="T109" s="188">
        <f t="shared" si="14"/>
        <v>1</v>
      </c>
      <c r="U109" s="165"/>
      <c r="V109" s="221">
        <v>0</v>
      </c>
      <c r="W109" s="221">
        <v>0</v>
      </c>
      <c r="X109" s="221">
        <v>0</v>
      </c>
      <c r="Y109" s="221">
        <v>0</v>
      </c>
      <c r="Z109" s="221">
        <v>0</v>
      </c>
      <c r="AA109" s="161">
        <f t="shared" si="15"/>
        <v>0</v>
      </c>
      <c r="AB109" s="165"/>
      <c r="AC109" s="182">
        <v>0</v>
      </c>
      <c r="AD109" s="182">
        <v>0</v>
      </c>
      <c r="AE109" s="182">
        <v>0</v>
      </c>
      <c r="AF109" s="182">
        <v>0</v>
      </c>
      <c r="AG109" s="182">
        <v>0</v>
      </c>
      <c r="AH109" s="165"/>
      <c r="AI109" s="183">
        <v>0</v>
      </c>
      <c r="AJ109" s="183">
        <v>0</v>
      </c>
      <c r="AK109" s="183">
        <v>0</v>
      </c>
      <c r="AL109" s="183">
        <v>0.96336996336996339</v>
      </c>
      <c r="AM109" s="183">
        <v>0</v>
      </c>
      <c r="AN109" s="183">
        <v>3.6630036630036632E-2</v>
      </c>
      <c r="AO109" s="183">
        <v>0</v>
      </c>
      <c r="AP109" s="183">
        <v>0</v>
      </c>
      <c r="AQ109" s="183">
        <v>0</v>
      </c>
      <c r="AR109" s="183">
        <v>0</v>
      </c>
      <c r="AS109" s="183">
        <v>0</v>
      </c>
      <c r="AT109" s="183">
        <v>0</v>
      </c>
      <c r="AU109" s="183">
        <v>0</v>
      </c>
      <c r="AV109" s="183">
        <v>0</v>
      </c>
      <c r="AW109" s="183">
        <v>0</v>
      </c>
      <c r="AX109" s="183">
        <v>0</v>
      </c>
      <c r="AY109" s="183">
        <v>0</v>
      </c>
      <c r="AZ109" s="183">
        <v>0</v>
      </c>
      <c r="BA109" s="183">
        <v>0</v>
      </c>
      <c r="BB109" s="183">
        <v>0</v>
      </c>
      <c r="BC109" s="174"/>
      <c r="BD109" s="162">
        <f t="shared" si="16"/>
        <v>1</v>
      </c>
      <c r="BE109" s="165"/>
      <c r="BF109" s="206">
        <f t="shared" si="21"/>
        <v>0</v>
      </c>
      <c r="BG109" s="203">
        <v>0</v>
      </c>
      <c r="BH109" s="203">
        <v>0</v>
      </c>
      <c r="BI109" s="183">
        <v>0</v>
      </c>
      <c r="BJ109" s="183">
        <v>0</v>
      </c>
      <c r="BK109" s="183">
        <v>0</v>
      </c>
      <c r="BL109" s="160">
        <f t="shared" si="22"/>
        <v>1</v>
      </c>
      <c r="BM109" s="174"/>
      <c r="BN109" s="206">
        <f t="shared" si="23"/>
        <v>0</v>
      </c>
      <c r="BO109" s="203">
        <v>0</v>
      </c>
      <c r="BP109" s="183">
        <v>0</v>
      </c>
      <c r="BQ109" s="183">
        <v>0</v>
      </c>
      <c r="BR109" s="183">
        <v>0</v>
      </c>
      <c r="BS109" s="160">
        <f t="shared" si="19"/>
        <v>1</v>
      </c>
      <c r="BT109" s="165"/>
      <c r="BU109" s="206">
        <f t="shared" si="24"/>
        <v>1</v>
      </c>
      <c r="BV109" s="203">
        <v>0.64468864468864473</v>
      </c>
      <c r="BW109" s="203">
        <v>0.27472527472527475</v>
      </c>
      <c r="BX109" s="203">
        <v>4.3956043956043959E-2</v>
      </c>
      <c r="BY109" s="203">
        <v>0</v>
      </c>
      <c r="BZ109" s="203">
        <v>0</v>
      </c>
      <c r="CA109" s="203">
        <v>0</v>
      </c>
      <c r="CB109" s="203">
        <v>3.6630036630036632E-2</v>
      </c>
      <c r="CC109" s="160">
        <f t="shared" si="25"/>
        <v>0</v>
      </c>
      <c r="CD109" s="165"/>
      <c r="CE109" s="209">
        <v>0</v>
      </c>
      <c r="CF109" s="165"/>
      <c r="CG109" s="211">
        <f t="shared" si="17"/>
        <v>2</v>
      </c>
      <c r="CH109" s="211">
        <f t="shared" si="18"/>
        <v>4</v>
      </c>
      <c r="CI109" s="211">
        <f>SUM(CH$12:CH109)+1</f>
        <v>249</v>
      </c>
      <c r="CJ109" s="164" t="str">
        <f t="shared" si="20"/>
        <v>N/A</v>
      </c>
      <c r="CK109" s="211" t="s">
        <v>15</v>
      </c>
    </row>
    <row r="110" spans="1:89" x14ac:dyDescent="0.2">
      <c r="A110" s="53">
        <f>IF(AND(COUNTIF(D$12:D110,D110)&gt;1,D110&lt;&gt;"[Project Name]"),1,0)</f>
        <v>0</v>
      </c>
      <c r="C110" s="174">
        <f t="shared" si="26"/>
        <v>99</v>
      </c>
      <c r="D110" s="175" t="s">
        <v>686</v>
      </c>
      <c r="E110" s="175" t="b">
        <v>1</v>
      </c>
      <c r="F110" s="191" t="s">
        <v>23</v>
      </c>
      <c r="G110" s="191" t="s">
        <v>36</v>
      </c>
      <c r="H110" s="191" t="s">
        <v>46</v>
      </c>
      <c r="I110" s="191" t="s">
        <v>15</v>
      </c>
      <c r="J110" s="191" t="s">
        <v>15</v>
      </c>
      <c r="K110" s="191" t="s">
        <v>349</v>
      </c>
      <c r="L110" s="191" t="s">
        <v>369</v>
      </c>
      <c r="M110" s="191" t="s">
        <v>15</v>
      </c>
      <c r="N110" s="191" t="s">
        <v>201</v>
      </c>
      <c r="O110" s="183">
        <v>0</v>
      </c>
      <c r="P110" s="191" t="s">
        <v>550</v>
      </c>
      <c r="Q110" s="192" t="s">
        <v>133</v>
      </c>
      <c r="R110" s="241">
        <v>15</v>
      </c>
      <c r="S110" s="183">
        <v>0.21882249020748992</v>
      </c>
      <c r="T110" s="188">
        <f t="shared" si="14"/>
        <v>0.78117750979251011</v>
      </c>
      <c r="U110" s="165"/>
      <c r="V110" s="221">
        <v>0.49309145767490498</v>
      </c>
      <c r="W110" s="221">
        <v>0.44826496152264089</v>
      </c>
      <c r="X110" s="221">
        <v>0.22413248076132045</v>
      </c>
      <c r="Y110" s="221">
        <v>0.49309145767490498</v>
      </c>
      <c r="Z110" s="221">
        <v>0.51550470575103702</v>
      </c>
      <c r="AA110" s="161">
        <f t="shared" si="15"/>
        <v>2.1740850633848083</v>
      </c>
      <c r="AB110" s="165"/>
      <c r="AC110" s="182">
        <v>0.1</v>
      </c>
      <c r="AD110" s="182">
        <v>0.11</v>
      </c>
      <c r="AE110" s="182">
        <v>0.14000000000000001</v>
      </c>
      <c r="AF110" s="182">
        <v>0.32</v>
      </c>
      <c r="AG110" s="182">
        <v>0.33</v>
      </c>
      <c r="AH110" s="165"/>
      <c r="AI110" s="183">
        <v>0</v>
      </c>
      <c r="AJ110" s="183">
        <v>0</v>
      </c>
      <c r="AK110" s="183">
        <v>0</v>
      </c>
      <c r="AL110" s="183">
        <v>0.91657010428736962</v>
      </c>
      <c r="AM110" s="183">
        <v>0</v>
      </c>
      <c r="AN110" s="183">
        <v>8.3429895712630361E-2</v>
      </c>
      <c r="AO110" s="183">
        <v>0</v>
      </c>
      <c r="AP110" s="183">
        <v>0</v>
      </c>
      <c r="AQ110" s="183">
        <v>0</v>
      </c>
      <c r="AR110" s="183">
        <v>0</v>
      </c>
      <c r="AS110" s="183">
        <v>0</v>
      </c>
      <c r="AT110" s="183">
        <v>0</v>
      </c>
      <c r="AU110" s="183">
        <v>0</v>
      </c>
      <c r="AV110" s="183">
        <v>0</v>
      </c>
      <c r="AW110" s="183">
        <v>0</v>
      </c>
      <c r="AX110" s="183">
        <v>0</v>
      </c>
      <c r="AY110" s="183">
        <v>0</v>
      </c>
      <c r="AZ110" s="183">
        <v>0</v>
      </c>
      <c r="BA110" s="183">
        <v>0</v>
      </c>
      <c r="BB110" s="183">
        <v>0</v>
      </c>
      <c r="BC110" s="174"/>
      <c r="BD110" s="162">
        <f t="shared" si="16"/>
        <v>1</v>
      </c>
      <c r="BE110" s="165"/>
      <c r="BF110" s="206">
        <f t="shared" si="21"/>
        <v>0</v>
      </c>
      <c r="BG110" s="203">
        <v>0</v>
      </c>
      <c r="BH110" s="203">
        <v>0</v>
      </c>
      <c r="BI110" s="183">
        <v>0</v>
      </c>
      <c r="BJ110" s="183">
        <v>0</v>
      </c>
      <c r="BK110" s="183">
        <v>0</v>
      </c>
      <c r="BL110" s="160">
        <f t="shared" si="22"/>
        <v>1</v>
      </c>
      <c r="BM110" s="174"/>
      <c r="BN110" s="206">
        <f t="shared" si="23"/>
        <v>0</v>
      </c>
      <c r="BO110" s="203">
        <v>0</v>
      </c>
      <c r="BP110" s="183">
        <v>0</v>
      </c>
      <c r="BQ110" s="183">
        <v>0</v>
      </c>
      <c r="BR110" s="183">
        <v>0</v>
      </c>
      <c r="BS110" s="160">
        <f t="shared" si="19"/>
        <v>1</v>
      </c>
      <c r="BT110" s="165"/>
      <c r="BU110" s="206">
        <f t="shared" si="24"/>
        <v>1</v>
      </c>
      <c r="BV110" s="203">
        <v>0.48435689455388181</v>
      </c>
      <c r="BW110" s="203">
        <v>0.37659327925840091</v>
      </c>
      <c r="BX110" s="203">
        <v>5.5619930475086905E-2</v>
      </c>
      <c r="BY110" s="203">
        <v>0</v>
      </c>
      <c r="BZ110" s="203">
        <v>0</v>
      </c>
      <c r="CA110" s="203">
        <v>0</v>
      </c>
      <c r="CB110" s="203">
        <v>8.3429895712630361E-2</v>
      </c>
      <c r="CC110" s="160">
        <f t="shared" si="25"/>
        <v>0</v>
      </c>
      <c r="CD110" s="165"/>
      <c r="CE110" s="209">
        <v>0</v>
      </c>
      <c r="CF110" s="165"/>
      <c r="CG110" s="211">
        <f t="shared" si="17"/>
        <v>2</v>
      </c>
      <c r="CH110" s="211">
        <f t="shared" si="18"/>
        <v>4</v>
      </c>
      <c r="CI110" s="211">
        <f>SUM(CH$12:CH110)+1</f>
        <v>253</v>
      </c>
      <c r="CJ110" s="164" t="str">
        <f t="shared" si="20"/>
        <v>N/A</v>
      </c>
      <c r="CK110" s="211" t="s">
        <v>15</v>
      </c>
    </row>
    <row r="111" spans="1:89" x14ac:dyDescent="0.2">
      <c r="A111" s="53">
        <f>IF(AND(COUNTIF(D$12:D111,D111)&gt;1,D111&lt;&gt;"[Project Name]"),1,0)</f>
        <v>0</v>
      </c>
      <c r="C111" s="174">
        <f t="shared" si="26"/>
        <v>100</v>
      </c>
      <c r="D111" s="175" t="s">
        <v>687</v>
      </c>
      <c r="E111" s="175" t="b">
        <v>1</v>
      </c>
      <c r="F111" s="191" t="s">
        <v>23</v>
      </c>
      <c r="G111" s="191" t="s">
        <v>36</v>
      </c>
      <c r="H111" s="191" t="s">
        <v>46</v>
      </c>
      <c r="I111" s="191" t="s">
        <v>15</v>
      </c>
      <c r="J111" s="191" t="s">
        <v>15</v>
      </c>
      <c r="K111" s="191" t="s">
        <v>349</v>
      </c>
      <c r="L111" s="191" t="s">
        <v>369</v>
      </c>
      <c r="M111" s="191" t="s">
        <v>15</v>
      </c>
      <c r="N111" s="191" t="s">
        <v>201</v>
      </c>
      <c r="O111" s="183">
        <v>0</v>
      </c>
      <c r="P111" s="191" t="s">
        <v>550</v>
      </c>
      <c r="Q111" s="192" t="s">
        <v>133</v>
      </c>
      <c r="R111" s="241">
        <v>15</v>
      </c>
      <c r="S111" s="183">
        <v>0.21969355992480835</v>
      </c>
      <c r="T111" s="188">
        <f t="shared" si="14"/>
        <v>0.78030644007519168</v>
      </c>
      <c r="U111" s="165"/>
      <c r="V111" s="221">
        <v>0.43193748645468627</v>
      </c>
      <c r="W111" s="221">
        <v>0.39267044223153302</v>
      </c>
      <c r="X111" s="221">
        <v>0.19633522111576651</v>
      </c>
      <c r="Y111" s="221">
        <v>0.43193748645468627</v>
      </c>
      <c r="Z111" s="221">
        <v>0.45157100856626292</v>
      </c>
      <c r="AA111" s="161">
        <f t="shared" si="15"/>
        <v>1.9044516448229352</v>
      </c>
      <c r="AB111" s="165"/>
      <c r="AC111" s="182">
        <v>0.1</v>
      </c>
      <c r="AD111" s="182">
        <v>0.11</v>
      </c>
      <c r="AE111" s="182">
        <v>0.14000000000000001</v>
      </c>
      <c r="AF111" s="182">
        <v>0.32</v>
      </c>
      <c r="AG111" s="182">
        <v>0.33</v>
      </c>
      <c r="AH111" s="165"/>
      <c r="AI111" s="183">
        <v>0</v>
      </c>
      <c r="AJ111" s="183">
        <v>0</v>
      </c>
      <c r="AK111" s="183">
        <v>0</v>
      </c>
      <c r="AL111" s="183">
        <v>0.97345132743362828</v>
      </c>
      <c r="AM111" s="183">
        <v>0</v>
      </c>
      <c r="AN111" s="183">
        <v>2.6548672566371681E-2</v>
      </c>
      <c r="AO111" s="183">
        <v>0</v>
      </c>
      <c r="AP111" s="183">
        <v>0</v>
      </c>
      <c r="AQ111" s="183">
        <v>0</v>
      </c>
      <c r="AR111" s="183">
        <v>0</v>
      </c>
      <c r="AS111" s="183">
        <v>0</v>
      </c>
      <c r="AT111" s="183">
        <v>0</v>
      </c>
      <c r="AU111" s="183">
        <v>0</v>
      </c>
      <c r="AV111" s="183">
        <v>0</v>
      </c>
      <c r="AW111" s="183">
        <v>0</v>
      </c>
      <c r="AX111" s="183">
        <v>0</v>
      </c>
      <c r="AY111" s="183">
        <v>0</v>
      </c>
      <c r="AZ111" s="183">
        <v>0</v>
      </c>
      <c r="BA111" s="183">
        <v>0</v>
      </c>
      <c r="BB111" s="183">
        <v>0</v>
      </c>
      <c r="BC111" s="174"/>
      <c r="BD111" s="162">
        <f t="shared" si="16"/>
        <v>1</v>
      </c>
      <c r="BE111" s="165"/>
      <c r="BF111" s="206">
        <f t="shared" si="21"/>
        <v>0</v>
      </c>
      <c r="BG111" s="203">
        <v>0</v>
      </c>
      <c r="BH111" s="203">
        <v>0</v>
      </c>
      <c r="BI111" s="183">
        <v>0</v>
      </c>
      <c r="BJ111" s="183">
        <v>0</v>
      </c>
      <c r="BK111" s="183">
        <v>0</v>
      </c>
      <c r="BL111" s="160">
        <f t="shared" si="22"/>
        <v>1</v>
      </c>
      <c r="BM111" s="174"/>
      <c r="BN111" s="206">
        <f t="shared" si="23"/>
        <v>0</v>
      </c>
      <c r="BO111" s="203">
        <v>0</v>
      </c>
      <c r="BP111" s="183">
        <v>0</v>
      </c>
      <c r="BQ111" s="183">
        <v>0</v>
      </c>
      <c r="BR111" s="183">
        <v>0</v>
      </c>
      <c r="BS111" s="160">
        <f t="shared" si="19"/>
        <v>1</v>
      </c>
      <c r="BT111" s="165"/>
      <c r="BU111" s="206">
        <f t="shared" si="24"/>
        <v>1</v>
      </c>
      <c r="BV111" s="203">
        <v>0.55162241887905605</v>
      </c>
      <c r="BW111" s="203">
        <v>0.36873156342182889</v>
      </c>
      <c r="BX111" s="203">
        <v>5.3097345132743362E-2</v>
      </c>
      <c r="BY111" s="203">
        <v>0</v>
      </c>
      <c r="BZ111" s="203">
        <v>0</v>
      </c>
      <c r="CA111" s="203">
        <v>0</v>
      </c>
      <c r="CB111" s="203">
        <v>2.6548672566371681E-2</v>
      </c>
      <c r="CC111" s="160">
        <f t="shared" si="25"/>
        <v>0</v>
      </c>
      <c r="CD111" s="165"/>
      <c r="CE111" s="209">
        <v>0</v>
      </c>
      <c r="CF111" s="165"/>
      <c r="CG111" s="211">
        <f t="shared" si="17"/>
        <v>2</v>
      </c>
      <c r="CH111" s="211">
        <f t="shared" si="18"/>
        <v>4</v>
      </c>
      <c r="CI111" s="211">
        <f>SUM(CH$12:CH111)+1</f>
        <v>257</v>
      </c>
      <c r="CJ111" s="164" t="str">
        <f t="shared" si="20"/>
        <v>N/A</v>
      </c>
      <c r="CK111" s="211" t="s">
        <v>15</v>
      </c>
    </row>
    <row r="112" spans="1:89" x14ac:dyDescent="0.2">
      <c r="A112" s="53">
        <f>IF(AND(COUNTIF(D$12:D112,D112)&gt;1,D112&lt;&gt;"[Project Name]"),1,0)</f>
        <v>0</v>
      </c>
      <c r="C112" s="174">
        <f t="shared" si="26"/>
        <v>101</v>
      </c>
      <c r="D112" s="175" t="s">
        <v>688</v>
      </c>
      <c r="E112" s="175" t="b">
        <v>1</v>
      </c>
      <c r="F112" s="191" t="s">
        <v>23</v>
      </c>
      <c r="G112" s="191" t="s">
        <v>36</v>
      </c>
      <c r="H112" s="191" t="s">
        <v>46</v>
      </c>
      <c r="I112" s="191" t="s">
        <v>15</v>
      </c>
      <c r="J112" s="191" t="s">
        <v>15</v>
      </c>
      <c r="K112" s="191" t="s">
        <v>349</v>
      </c>
      <c r="L112" s="191" t="s">
        <v>369</v>
      </c>
      <c r="M112" s="191" t="s">
        <v>15</v>
      </c>
      <c r="N112" s="191" t="s">
        <v>201</v>
      </c>
      <c r="O112" s="183">
        <v>0</v>
      </c>
      <c r="P112" s="191" t="s">
        <v>550</v>
      </c>
      <c r="Q112" s="192" t="s">
        <v>133</v>
      </c>
      <c r="R112" s="241">
        <v>15</v>
      </c>
      <c r="S112" s="183">
        <v>0.2061645990420953</v>
      </c>
      <c r="T112" s="188">
        <f t="shared" si="14"/>
        <v>0.79383540095790472</v>
      </c>
      <c r="U112" s="165"/>
      <c r="V112" s="221">
        <v>0.15733915553722838</v>
      </c>
      <c r="W112" s="221">
        <v>0.14303559594293491</v>
      </c>
      <c r="X112" s="221">
        <v>7.1517797971467456E-2</v>
      </c>
      <c r="Y112" s="221">
        <v>0.15733915553722838</v>
      </c>
      <c r="Z112" s="221">
        <v>0.16449093533437514</v>
      </c>
      <c r="AA112" s="161">
        <f t="shared" si="15"/>
        <v>0.69372264032323416</v>
      </c>
      <c r="AB112" s="165"/>
      <c r="AC112" s="182">
        <v>0.1</v>
      </c>
      <c r="AD112" s="182">
        <v>0.11</v>
      </c>
      <c r="AE112" s="182">
        <v>0.14000000000000001</v>
      </c>
      <c r="AF112" s="182">
        <v>0.32</v>
      </c>
      <c r="AG112" s="182">
        <v>0.33</v>
      </c>
      <c r="AH112" s="165"/>
      <c r="AI112" s="183">
        <v>0</v>
      </c>
      <c r="AJ112" s="183">
        <v>0</v>
      </c>
      <c r="AK112" s="183">
        <v>0</v>
      </c>
      <c r="AL112" s="183">
        <v>0.89830508474576265</v>
      </c>
      <c r="AM112" s="183">
        <v>0</v>
      </c>
      <c r="AN112" s="183">
        <v>0.10169491525423729</v>
      </c>
      <c r="AO112" s="183">
        <v>0</v>
      </c>
      <c r="AP112" s="183">
        <v>0</v>
      </c>
      <c r="AQ112" s="183">
        <v>0</v>
      </c>
      <c r="AR112" s="183">
        <v>0</v>
      </c>
      <c r="AS112" s="183">
        <v>0</v>
      </c>
      <c r="AT112" s="183">
        <v>0</v>
      </c>
      <c r="AU112" s="183">
        <v>0</v>
      </c>
      <c r="AV112" s="183">
        <v>0</v>
      </c>
      <c r="AW112" s="183">
        <v>0</v>
      </c>
      <c r="AX112" s="183">
        <v>0</v>
      </c>
      <c r="AY112" s="183">
        <v>0</v>
      </c>
      <c r="AZ112" s="183">
        <v>0</v>
      </c>
      <c r="BA112" s="183">
        <v>0</v>
      </c>
      <c r="BB112" s="183">
        <v>0</v>
      </c>
      <c r="BC112" s="174"/>
      <c r="BD112" s="162">
        <f t="shared" si="16"/>
        <v>1</v>
      </c>
      <c r="BE112" s="165"/>
      <c r="BF112" s="206">
        <f t="shared" si="21"/>
        <v>0</v>
      </c>
      <c r="BG112" s="203">
        <v>0</v>
      </c>
      <c r="BH112" s="203">
        <v>0</v>
      </c>
      <c r="BI112" s="183">
        <v>0</v>
      </c>
      <c r="BJ112" s="183">
        <v>0</v>
      </c>
      <c r="BK112" s="183">
        <v>0</v>
      </c>
      <c r="BL112" s="160">
        <f t="shared" si="22"/>
        <v>1</v>
      </c>
      <c r="BM112" s="174"/>
      <c r="BN112" s="206">
        <f t="shared" si="23"/>
        <v>0</v>
      </c>
      <c r="BO112" s="203">
        <v>0</v>
      </c>
      <c r="BP112" s="183">
        <v>0</v>
      </c>
      <c r="BQ112" s="183">
        <v>0</v>
      </c>
      <c r="BR112" s="183">
        <v>0</v>
      </c>
      <c r="BS112" s="160">
        <f t="shared" si="19"/>
        <v>1</v>
      </c>
      <c r="BT112" s="165"/>
      <c r="BU112" s="206">
        <f t="shared" si="24"/>
        <v>1</v>
      </c>
      <c r="BV112" s="203">
        <v>0.50605326876513312</v>
      </c>
      <c r="BW112" s="203">
        <v>0.36319612590799033</v>
      </c>
      <c r="BX112" s="203">
        <v>2.9055690072639227E-2</v>
      </c>
      <c r="BY112" s="203">
        <v>0</v>
      </c>
      <c r="BZ112" s="203">
        <v>0</v>
      </c>
      <c r="CA112" s="203">
        <v>0</v>
      </c>
      <c r="CB112" s="203">
        <v>0.10169491525423729</v>
      </c>
      <c r="CC112" s="160">
        <f t="shared" si="25"/>
        <v>0</v>
      </c>
      <c r="CD112" s="165"/>
      <c r="CE112" s="209">
        <v>0</v>
      </c>
      <c r="CF112" s="165"/>
      <c r="CG112" s="211">
        <f t="shared" si="17"/>
        <v>2</v>
      </c>
      <c r="CH112" s="211">
        <f t="shared" si="18"/>
        <v>4</v>
      </c>
      <c r="CI112" s="211">
        <f>SUM(CH$12:CH112)+1</f>
        <v>261</v>
      </c>
      <c r="CJ112" s="164" t="str">
        <f t="shared" si="20"/>
        <v>N/A</v>
      </c>
      <c r="CK112" s="211" t="s">
        <v>15</v>
      </c>
    </row>
    <row r="113" spans="1:89" x14ac:dyDescent="0.2">
      <c r="A113" s="53">
        <f>IF(AND(COUNTIF(D$12:D113,D113)&gt;1,D113&lt;&gt;"[Project Name]"),1,0)</f>
        <v>0</v>
      </c>
      <c r="C113" s="174">
        <f t="shared" si="26"/>
        <v>102</v>
      </c>
      <c r="D113" s="175" t="s">
        <v>689</v>
      </c>
      <c r="E113" s="175" t="b">
        <v>1</v>
      </c>
      <c r="F113" s="191" t="s">
        <v>23</v>
      </c>
      <c r="G113" s="191" t="s">
        <v>36</v>
      </c>
      <c r="H113" s="191" t="s">
        <v>46</v>
      </c>
      <c r="I113" s="191" t="s">
        <v>15</v>
      </c>
      <c r="J113" s="191" t="s">
        <v>15</v>
      </c>
      <c r="K113" s="191" t="s">
        <v>349</v>
      </c>
      <c r="L113" s="191" t="s">
        <v>369</v>
      </c>
      <c r="M113" s="191" t="s">
        <v>15</v>
      </c>
      <c r="N113" s="191" t="s">
        <v>201</v>
      </c>
      <c r="O113" s="183">
        <v>0</v>
      </c>
      <c r="P113" s="191" t="s">
        <v>550</v>
      </c>
      <c r="Q113" s="192" t="s">
        <v>133</v>
      </c>
      <c r="R113" s="241">
        <v>15</v>
      </c>
      <c r="S113" s="183">
        <v>0.22295993305501249</v>
      </c>
      <c r="T113" s="188">
        <f t="shared" si="14"/>
        <v>0.77704006694498751</v>
      </c>
      <c r="U113" s="165"/>
      <c r="V113" s="221">
        <v>0.57539526124033014</v>
      </c>
      <c r="W113" s="221">
        <v>0.52308660112757277</v>
      </c>
      <c r="X113" s="221">
        <v>0.26154330056378639</v>
      </c>
      <c r="Y113" s="221">
        <v>0.57539526124033014</v>
      </c>
      <c r="Z113" s="221">
        <v>0.60154959129670871</v>
      </c>
      <c r="AA113" s="161">
        <f t="shared" si="15"/>
        <v>2.5369700154687282</v>
      </c>
      <c r="AB113" s="165"/>
      <c r="AC113" s="182">
        <v>0.1</v>
      </c>
      <c r="AD113" s="182">
        <v>0.11</v>
      </c>
      <c r="AE113" s="182">
        <v>0.14000000000000001</v>
      </c>
      <c r="AF113" s="182">
        <v>0.32</v>
      </c>
      <c r="AG113" s="182">
        <v>0.33</v>
      </c>
      <c r="AH113" s="165"/>
      <c r="AI113" s="183">
        <v>0</v>
      </c>
      <c r="AJ113" s="183">
        <v>0</v>
      </c>
      <c r="AK113" s="183">
        <v>0</v>
      </c>
      <c r="AL113" s="183">
        <v>0.94616151545363913</v>
      </c>
      <c r="AM113" s="183">
        <v>0</v>
      </c>
      <c r="AN113" s="183">
        <v>5.3838484546360914E-2</v>
      </c>
      <c r="AO113" s="183">
        <v>0</v>
      </c>
      <c r="AP113" s="183">
        <v>0</v>
      </c>
      <c r="AQ113" s="183">
        <v>0</v>
      </c>
      <c r="AR113" s="183">
        <v>0</v>
      </c>
      <c r="AS113" s="183">
        <v>0</v>
      </c>
      <c r="AT113" s="183">
        <v>0</v>
      </c>
      <c r="AU113" s="183">
        <v>0</v>
      </c>
      <c r="AV113" s="183">
        <v>0</v>
      </c>
      <c r="AW113" s="183">
        <v>0</v>
      </c>
      <c r="AX113" s="183">
        <v>0</v>
      </c>
      <c r="AY113" s="183">
        <v>0</v>
      </c>
      <c r="AZ113" s="183">
        <v>0</v>
      </c>
      <c r="BA113" s="183">
        <v>0</v>
      </c>
      <c r="BB113" s="183">
        <v>0</v>
      </c>
      <c r="BC113" s="174"/>
      <c r="BD113" s="162">
        <f t="shared" si="16"/>
        <v>1</v>
      </c>
      <c r="BE113" s="165"/>
      <c r="BF113" s="206">
        <f t="shared" si="21"/>
        <v>0</v>
      </c>
      <c r="BG113" s="203">
        <v>0</v>
      </c>
      <c r="BH113" s="203">
        <v>0</v>
      </c>
      <c r="BI113" s="183">
        <v>0</v>
      </c>
      <c r="BJ113" s="183">
        <v>0</v>
      </c>
      <c r="BK113" s="183">
        <v>0</v>
      </c>
      <c r="BL113" s="160">
        <f t="shared" si="22"/>
        <v>1</v>
      </c>
      <c r="BM113" s="174"/>
      <c r="BN113" s="206">
        <f t="shared" si="23"/>
        <v>0</v>
      </c>
      <c r="BO113" s="203">
        <v>0</v>
      </c>
      <c r="BP113" s="183">
        <v>0</v>
      </c>
      <c r="BQ113" s="183">
        <v>0</v>
      </c>
      <c r="BR113" s="183">
        <v>0</v>
      </c>
      <c r="BS113" s="160">
        <f t="shared" si="19"/>
        <v>1</v>
      </c>
      <c r="BT113" s="165"/>
      <c r="BU113" s="206">
        <f t="shared" si="24"/>
        <v>1</v>
      </c>
      <c r="BV113" s="203">
        <v>0.36191425722831505</v>
      </c>
      <c r="BW113" s="203">
        <v>0.5483549351944168</v>
      </c>
      <c r="BX113" s="203">
        <v>3.589232303090728E-2</v>
      </c>
      <c r="BY113" s="203">
        <v>0</v>
      </c>
      <c r="BZ113" s="203">
        <v>0</v>
      </c>
      <c r="CA113" s="203">
        <v>0</v>
      </c>
      <c r="CB113" s="203">
        <v>5.3838484546360914E-2</v>
      </c>
      <c r="CC113" s="160">
        <f t="shared" si="25"/>
        <v>0</v>
      </c>
      <c r="CD113" s="165"/>
      <c r="CE113" s="209">
        <v>0</v>
      </c>
      <c r="CF113" s="165"/>
      <c r="CG113" s="211">
        <f t="shared" si="17"/>
        <v>2</v>
      </c>
      <c r="CH113" s="211">
        <f t="shared" si="18"/>
        <v>4</v>
      </c>
      <c r="CI113" s="211">
        <f>SUM(CH$12:CH113)+1</f>
        <v>265</v>
      </c>
      <c r="CJ113" s="164" t="str">
        <f t="shared" si="20"/>
        <v>N/A</v>
      </c>
      <c r="CK113" s="211" t="s">
        <v>15</v>
      </c>
    </row>
    <row r="114" spans="1:89" x14ac:dyDescent="0.2">
      <c r="A114" s="53">
        <f>IF(AND(COUNTIF(D$12:D114,D114)&gt;1,D114&lt;&gt;"[Project Name]"),1,0)</f>
        <v>0</v>
      </c>
      <c r="C114" s="174">
        <f t="shared" si="26"/>
        <v>103</v>
      </c>
      <c r="D114" s="175" t="s">
        <v>690</v>
      </c>
      <c r="E114" s="175" t="b">
        <v>1</v>
      </c>
      <c r="F114" s="191" t="s">
        <v>23</v>
      </c>
      <c r="G114" s="191" t="s">
        <v>36</v>
      </c>
      <c r="H114" s="191" t="s">
        <v>46</v>
      </c>
      <c r="I114" s="191" t="s">
        <v>15</v>
      </c>
      <c r="J114" s="191" t="s">
        <v>15</v>
      </c>
      <c r="K114" s="191" t="s">
        <v>349</v>
      </c>
      <c r="L114" s="191" t="s">
        <v>369</v>
      </c>
      <c r="M114" s="191" t="s">
        <v>15</v>
      </c>
      <c r="N114" s="191" t="s">
        <v>201</v>
      </c>
      <c r="O114" s="183">
        <v>0</v>
      </c>
      <c r="P114" s="191" t="s">
        <v>550</v>
      </c>
      <c r="Q114" s="192" t="s">
        <v>133</v>
      </c>
      <c r="R114" s="241">
        <v>15</v>
      </c>
      <c r="S114" s="183">
        <v>0.21091330115363044</v>
      </c>
      <c r="T114" s="188">
        <f t="shared" si="14"/>
        <v>0.78908669884636962</v>
      </c>
      <c r="U114" s="165"/>
      <c r="V114" s="221">
        <v>0.42471643931252206</v>
      </c>
      <c r="W114" s="221">
        <v>0.38610585392047464</v>
      </c>
      <c r="X114" s="221">
        <v>0.19305292696023732</v>
      </c>
      <c r="Y114" s="221">
        <v>0.42471643931252206</v>
      </c>
      <c r="Z114" s="221">
        <v>0.44402173200854578</v>
      </c>
      <c r="AA114" s="161">
        <f t="shared" si="15"/>
        <v>1.8726133915143017</v>
      </c>
      <c r="AB114" s="165"/>
      <c r="AC114" s="182">
        <v>0.1</v>
      </c>
      <c r="AD114" s="182">
        <v>0.11</v>
      </c>
      <c r="AE114" s="182">
        <v>0.14000000000000001</v>
      </c>
      <c r="AF114" s="182">
        <v>0.32</v>
      </c>
      <c r="AG114" s="182">
        <v>0.33</v>
      </c>
      <c r="AH114" s="165"/>
      <c r="AI114" s="183">
        <v>0</v>
      </c>
      <c r="AJ114" s="183">
        <v>0</v>
      </c>
      <c r="AK114" s="183">
        <v>0</v>
      </c>
      <c r="AL114" s="183">
        <v>0.97176470588235297</v>
      </c>
      <c r="AM114" s="183">
        <v>0</v>
      </c>
      <c r="AN114" s="183">
        <v>2.823529411764706E-2</v>
      </c>
      <c r="AO114" s="183">
        <v>0</v>
      </c>
      <c r="AP114" s="183">
        <v>0</v>
      </c>
      <c r="AQ114" s="183">
        <v>0</v>
      </c>
      <c r="AR114" s="183">
        <v>0</v>
      </c>
      <c r="AS114" s="183">
        <v>0</v>
      </c>
      <c r="AT114" s="183">
        <v>0</v>
      </c>
      <c r="AU114" s="183">
        <v>0</v>
      </c>
      <c r="AV114" s="183">
        <v>0</v>
      </c>
      <c r="AW114" s="183">
        <v>0</v>
      </c>
      <c r="AX114" s="183">
        <v>0</v>
      </c>
      <c r="AY114" s="183">
        <v>0</v>
      </c>
      <c r="AZ114" s="183">
        <v>0</v>
      </c>
      <c r="BA114" s="183">
        <v>0</v>
      </c>
      <c r="BB114" s="183">
        <v>0</v>
      </c>
      <c r="BC114" s="174"/>
      <c r="BD114" s="162">
        <f t="shared" si="16"/>
        <v>1</v>
      </c>
      <c r="BE114" s="165"/>
      <c r="BF114" s="206">
        <f t="shared" si="21"/>
        <v>0</v>
      </c>
      <c r="BG114" s="203">
        <v>0</v>
      </c>
      <c r="BH114" s="203">
        <v>0</v>
      </c>
      <c r="BI114" s="183">
        <v>0</v>
      </c>
      <c r="BJ114" s="183">
        <v>0</v>
      </c>
      <c r="BK114" s="183">
        <v>0</v>
      </c>
      <c r="BL114" s="160">
        <f t="shared" si="22"/>
        <v>1</v>
      </c>
      <c r="BM114" s="174"/>
      <c r="BN114" s="206">
        <f t="shared" si="23"/>
        <v>0</v>
      </c>
      <c r="BO114" s="203">
        <v>0</v>
      </c>
      <c r="BP114" s="183">
        <v>0</v>
      </c>
      <c r="BQ114" s="183">
        <v>0</v>
      </c>
      <c r="BR114" s="183">
        <v>0</v>
      </c>
      <c r="BS114" s="160">
        <f t="shared" si="19"/>
        <v>1</v>
      </c>
      <c r="BT114" s="165"/>
      <c r="BU114" s="206">
        <f t="shared" si="24"/>
        <v>1</v>
      </c>
      <c r="BV114" s="203">
        <v>0.7247058823529412</v>
      </c>
      <c r="BW114" s="203">
        <v>0.17647058823529413</v>
      </c>
      <c r="BX114" s="203">
        <v>7.0588235294117646E-2</v>
      </c>
      <c r="BY114" s="203">
        <v>0</v>
      </c>
      <c r="BZ114" s="203">
        <v>0</v>
      </c>
      <c r="CA114" s="203">
        <v>0</v>
      </c>
      <c r="CB114" s="203">
        <v>2.823529411764706E-2</v>
      </c>
      <c r="CC114" s="160">
        <f t="shared" si="25"/>
        <v>0</v>
      </c>
      <c r="CD114" s="165"/>
      <c r="CE114" s="209">
        <v>0</v>
      </c>
      <c r="CF114" s="165"/>
      <c r="CG114" s="211">
        <f t="shared" si="17"/>
        <v>2</v>
      </c>
      <c r="CH114" s="211">
        <f t="shared" si="18"/>
        <v>4</v>
      </c>
      <c r="CI114" s="211">
        <f>SUM(CH$12:CH114)+1</f>
        <v>269</v>
      </c>
      <c r="CJ114" s="164" t="str">
        <f t="shared" si="20"/>
        <v>N/A</v>
      </c>
      <c r="CK114" s="211" t="s">
        <v>15</v>
      </c>
    </row>
    <row r="115" spans="1:89" x14ac:dyDescent="0.2">
      <c r="A115" s="53">
        <f>IF(AND(COUNTIF(D$12:D115,D115)&gt;1,D115&lt;&gt;"[Project Name]"),1,0)</f>
        <v>0</v>
      </c>
      <c r="C115" s="174">
        <f t="shared" si="26"/>
        <v>104</v>
      </c>
      <c r="D115" s="175" t="s">
        <v>691</v>
      </c>
      <c r="E115" s="175" t="b">
        <v>1</v>
      </c>
      <c r="F115" s="191" t="s">
        <v>23</v>
      </c>
      <c r="G115" s="191" t="s">
        <v>36</v>
      </c>
      <c r="H115" s="191" t="s">
        <v>46</v>
      </c>
      <c r="I115" s="191" t="s">
        <v>15</v>
      </c>
      <c r="J115" s="191" t="s">
        <v>15</v>
      </c>
      <c r="K115" s="191" t="s">
        <v>349</v>
      </c>
      <c r="L115" s="191" t="s">
        <v>369</v>
      </c>
      <c r="M115" s="191" t="s">
        <v>15</v>
      </c>
      <c r="N115" s="191" t="s">
        <v>200</v>
      </c>
      <c r="O115" s="183">
        <v>0</v>
      </c>
      <c r="P115" s="191" t="s">
        <v>550</v>
      </c>
      <c r="Q115" s="192" t="s">
        <v>133</v>
      </c>
      <c r="R115" s="241">
        <v>15</v>
      </c>
      <c r="S115" s="183">
        <v>0.38509948559673618</v>
      </c>
      <c r="T115" s="188">
        <f t="shared" si="14"/>
        <v>0.61490051440326376</v>
      </c>
      <c r="U115" s="165"/>
      <c r="V115" s="221">
        <v>0.47747299817725097</v>
      </c>
      <c r="W115" s="221">
        <v>0.43406636197931908</v>
      </c>
      <c r="X115" s="221">
        <v>0.21703318098965954</v>
      </c>
      <c r="Y115" s="221">
        <v>0.47747299817725097</v>
      </c>
      <c r="Z115" s="221">
        <v>0.499176316276217</v>
      </c>
      <c r="AA115" s="161">
        <f t="shared" si="15"/>
        <v>2.1052218555996975</v>
      </c>
      <c r="AB115" s="165"/>
      <c r="AC115" s="182">
        <v>0.1</v>
      </c>
      <c r="AD115" s="182">
        <v>0.11</v>
      </c>
      <c r="AE115" s="182">
        <v>0.14000000000000001</v>
      </c>
      <c r="AF115" s="182">
        <v>0.32</v>
      </c>
      <c r="AG115" s="182">
        <v>0.33</v>
      </c>
      <c r="AH115" s="165"/>
      <c r="AI115" s="183">
        <v>0</v>
      </c>
      <c r="AJ115" s="183">
        <v>0</v>
      </c>
      <c r="AK115" s="183">
        <v>0</v>
      </c>
      <c r="AL115" s="183">
        <v>0.93536804308797128</v>
      </c>
      <c r="AM115" s="183">
        <v>0</v>
      </c>
      <c r="AN115" s="183">
        <v>6.4631956912028721E-2</v>
      </c>
      <c r="AO115" s="183">
        <v>0</v>
      </c>
      <c r="AP115" s="183">
        <v>0</v>
      </c>
      <c r="AQ115" s="183">
        <v>0</v>
      </c>
      <c r="AR115" s="183">
        <v>0</v>
      </c>
      <c r="AS115" s="183">
        <v>0</v>
      </c>
      <c r="AT115" s="183">
        <v>0</v>
      </c>
      <c r="AU115" s="183">
        <v>0</v>
      </c>
      <c r="AV115" s="183">
        <v>0</v>
      </c>
      <c r="AW115" s="183">
        <v>0</v>
      </c>
      <c r="AX115" s="183">
        <v>0</v>
      </c>
      <c r="AY115" s="183">
        <v>0</v>
      </c>
      <c r="AZ115" s="183">
        <v>0</v>
      </c>
      <c r="BA115" s="183">
        <v>0</v>
      </c>
      <c r="BB115" s="183">
        <v>0</v>
      </c>
      <c r="BC115" s="174"/>
      <c r="BD115" s="162">
        <f t="shared" si="16"/>
        <v>1</v>
      </c>
      <c r="BE115" s="165"/>
      <c r="BF115" s="206">
        <f t="shared" si="21"/>
        <v>0</v>
      </c>
      <c r="BG115" s="203">
        <v>0</v>
      </c>
      <c r="BH115" s="203">
        <v>0</v>
      </c>
      <c r="BI115" s="183">
        <v>0</v>
      </c>
      <c r="BJ115" s="183">
        <v>0</v>
      </c>
      <c r="BK115" s="183">
        <v>0</v>
      </c>
      <c r="BL115" s="160">
        <f t="shared" si="22"/>
        <v>1</v>
      </c>
      <c r="BM115" s="174"/>
      <c r="BN115" s="206">
        <f t="shared" si="23"/>
        <v>0</v>
      </c>
      <c r="BO115" s="203">
        <v>0</v>
      </c>
      <c r="BP115" s="183">
        <v>0</v>
      </c>
      <c r="BQ115" s="183">
        <v>0</v>
      </c>
      <c r="BR115" s="183">
        <v>0</v>
      </c>
      <c r="BS115" s="160">
        <f t="shared" si="19"/>
        <v>1</v>
      </c>
      <c r="BT115" s="165"/>
      <c r="BU115" s="206">
        <f t="shared" si="24"/>
        <v>1</v>
      </c>
      <c r="BV115" s="203">
        <v>0.53321364452423703</v>
      </c>
      <c r="BW115" s="203">
        <v>0.35906642728904847</v>
      </c>
      <c r="BX115" s="203">
        <v>4.3087971274685818E-2</v>
      </c>
      <c r="BY115" s="203">
        <v>0</v>
      </c>
      <c r="BZ115" s="203">
        <v>0</v>
      </c>
      <c r="CA115" s="203">
        <v>0</v>
      </c>
      <c r="CB115" s="203">
        <v>6.4631956912028721E-2</v>
      </c>
      <c r="CC115" s="160">
        <f t="shared" si="25"/>
        <v>0</v>
      </c>
      <c r="CD115" s="165"/>
      <c r="CE115" s="209">
        <v>0</v>
      </c>
      <c r="CF115" s="165"/>
      <c r="CG115" s="211">
        <f t="shared" si="17"/>
        <v>2</v>
      </c>
      <c r="CH115" s="211">
        <f t="shared" si="18"/>
        <v>4</v>
      </c>
      <c r="CI115" s="211">
        <f>SUM(CH$12:CH115)+1</f>
        <v>273</v>
      </c>
      <c r="CJ115" s="164" t="str">
        <f t="shared" si="20"/>
        <v>N/A</v>
      </c>
      <c r="CK115" s="211" t="s">
        <v>15</v>
      </c>
    </row>
    <row r="116" spans="1:89" x14ac:dyDescent="0.2">
      <c r="A116" s="53">
        <f>IF(AND(COUNTIF(D$12:D116,D116)&gt;1,D116&lt;&gt;"[Project Name]"),1,0)</f>
        <v>0</v>
      </c>
      <c r="C116" s="174">
        <f t="shared" si="26"/>
        <v>105</v>
      </c>
      <c r="D116" s="175" t="s">
        <v>692</v>
      </c>
      <c r="E116" s="175" t="b">
        <v>0</v>
      </c>
      <c r="F116" s="191" t="s">
        <v>23</v>
      </c>
      <c r="G116" s="191" t="s">
        <v>36</v>
      </c>
      <c r="H116" s="191" t="s">
        <v>46</v>
      </c>
      <c r="I116" s="191" t="s">
        <v>15</v>
      </c>
      <c r="J116" s="191" t="s">
        <v>15</v>
      </c>
      <c r="K116" s="191" t="s">
        <v>349</v>
      </c>
      <c r="L116" s="191" t="s">
        <v>369</v>
      </c>
      <c r="M116" s="191" t="s">
        <v>15</v>
      </c>
      <c r="N116" s="191" t="s">
        <v>201</v>
      </c>
      <c r="O116" s="183">
        <v>0</v>
      </c>
      <c r="P116" s="191" t="s">
        <v>550</v>
      </c>
      <c r="Q116" s="192" t="s">
        <v>133</v>
      </c>
      <c r="R116" s="241">
        <v>15</v>
      </c>
      <c r="S116" s="183">
        <v>0</v>
      </c>
      <c r="T116" s="188">
        <f t="shared" si="14"/>
        <v>1</v>
      </c>
      <c r="U116" s="165"/>
      <c r="V116" s="221">
        <v>0</v>
      </c>
      <c r="W116" s="221">
        <v>0</v>
      </c>
      <c r="X116" s="221">
        <v>0</v>
      </c>
      <c r="Y116" s="221">
        <v>0</v>
      </c>
      <c r="Z116" s="221">
        <v>0</v>
      </c>
      <c r="AA116" s="161">
        <f t="shared" si="15"/>
        <v>0</v>
      </c>
      <c r="AB116" s="165"/>
      <c r="AC116" s="182">
        <v>0</v>
      </c>
      <c r="AD116" s="182">
        <v>0</v>
      </c>
      <c r="AE116" s="182">
        <v>0</v>
      </c>
      <c r="AF116" s="182">
        <v>0</v>
      </c>
      <c r="AG116" s="182">
        <v>0</v>
      </c>
      <c r="AH116" s="165"/>
      <c r="AI116" s="183">
        <v>0</v>
      </c>
      <c r="AJ116" s="183">
        <v>0</v>
      </c>
      <c r="AK116" s="183">
        <v>0</v>
      </c>
      <c r="AL116" s="183">
        <v>0.96987951807228912</v>
      </c>
      <c r="AM116" s="183">
        <v>0</v>
      </c>
      <c r="AN116" s="183">
        <v>3.0120481927710843E-2</v>
      </c>
      <c r="AO116" s="183">
        <v>0</v>
      </c>
      <c r="AP116" s="183">
        <v>0</v>
      </c>
      <c r="AQ116" s="183">
        <v>0</v>
      </c>
      <c r="AR116" s="183">
        <v>0</v>
      </c>
      <c r="AS116" s="183">
        <v>0</v>
      </c>
      <c r="AT116" s="183">
        <v>0</v>
      </c>
      <c r="AU116" s="183">
        <v>0</v>
      </c>
      <c r="AV116" s="183">
        <v>0</v>
      </c>
      <c r="AW116" s="183">
        <v>0</v>
      </c>
      <c r="AX116" s="183">
        <v>0</v>
      </c>
      <c r="AY116" s="183">
        <v>0</v>
      </c>
      <c r="AZ116" s="183">
        <v>0</v>
      </c>
      <c r="BA116" s="183">
        <v>0</v>
      </c>
      <c r="BB116" s="183">
        <v>0</v>
      </c>
      <c r="BC116" s="174"/>
      <c r="BD116" s="162">
        <f t="shared" si="16"/>
        <v>1</v>
      </c>
      <c r="BE116" s="165"/>
      <c r="BF116" s="206">
        <f t="shared" si="21"/>
        <v>0</v>
      </c>
      <c r="BG116" s="203">
        <v>0</v>
      </c>
      <c r="BH116" s="203">
        <v>0</v>
      </c>
      <c r="BI116" s="183">
        <v>0</v>
      </c>
      <c r="BJ116" s="183">
        <v>0</v>
      </c>
      <c r="BK116" s="183">
        <v>0</v>
      </c>
      <c r="BL116" s="160">
        <f t="shared" si="22"/>
        <v>1</v>
      </c>
      <c r="BM116" s="174"/>
      <c r="BN116" s="206">
        <f t="shared" si="23"/>
        <v>0</v>
      </c>
      <c r="BO116" s="203">
        <v>0</v>
      </c>
      <c r="BP116" s="183">
        <v>0</v>
      </c>
      <c r="BQ116" s="183">
        <v>0</v>
      </c>
      <c r="BR116" s="183">
        <v>0</v>
      </c>
      <c r="BS116" s="160">
        <f t="shared" si="19"/>
        <v>1</v>
      </c>
      <c r="BT116" s="165"/>
      <c r="BU116" s="206">
        <f t="shared" si="24"/>
        <v>1</v>
      </c>
      <c r="BV116" s="203">
        <v>0.51907630522088355</v>
      </c>
      <c r="BW116" s="203">
        <v>0.42670682730923692</v>
      </c>
      <c r="BX116" s="203">
        <v>2.4096385542168676E-2</v>
      </c>
      <c r="BY116" s="203">
        <v>0</v>
      </c>
      <c r="BZ116" s="203">
        <v>0</v>
      </c>
      <c r="CA116" s="203">
        <v>0</v>
      </c>
      <c r="CB116" s="203">
        <v>3.0120481927710843E-2</v>
      </c>
      <c r="CC116" s="160">
        <f t="shared" si="25"/>
        <v>0</v>
      </c>
      <c r="CD116" s="165"/>
      <c r="CE116" s="209">
        <v>0</v>
      </c>
      <c r="CF116" s="165"/>
      <c r="CG116" s="211">
        <f t="shared" si="17"/>
        <v>2</v>
      </c>
      <c r="CH116" s="211">
        <f t="shared" si="18"/>
        <v>4</v>
      </c>
      <c r="CI116" s="211">
        <f>SUM(CH$12:CH116)+1</f>
        <v>277</v>
      </c>
      <c r="CJ116" s="164" t="str">
        <f t="shared" si="20"/>
        <v>N/A</v>
      </c>
      <c r="CK116" s="211" t="s">
        <v>15</v>
      </c>
    </row>
    <row r="117" spans="1:89" x14ac:dyDescent="0.2">
      <c r="A117" s="53">
        <f>IF(AND(COUNTIF(D$12:D117,D117)&gt;1,D117&lt;&gt;"[Project Name]"),1,0)</f>
        <v>0</v>
      </c>
      <c r="C117" s="174">
        <f t="shared" si="26"/>
        <v>106</v>
      </c>
      <c r="D117" s="175" t="s">
        <v>693</v>
      </c>
      <c r="E117" s="175" t="b">
        <v>0</v>
      </c>
      <c r="F117" s="191" t="s">
        <v>23</v>
      </c>
      <c r="G117" s="191" t="s">
        <v>36</v>
      </c>
      <c r="H117" s="191" t="s">
        <v>46</v>
      </c>
      <c r="I117" s="191" t="s">
        <v>15</v>
      </c>
      <c r="J117" s="191" t="s">
        <v>15</v>
      </c>
      <c r="K117" s="191" t="s">
        <v>349</v>
      </c>
      <c r="L117" s="191" t="s">
        <v>369</v>
      </c>
      <c r="M117" s="191" t="s">
        <v>15</v>
      </c>
      <c r="N117" s="191" t="s">
        <v>200</v>
      </c>
      <c r="O117" s="183">
        <v>0</v>
      </c>
      <c r="P117" s="191" t="s">
        <v>550</v>
      </c>
      <c r="Q117" s="192" t="s">
        <v>133</v>
      </c>
      <c r="R117" s="241">
        <v>15</v>
      </c>
      <c r="S117" s="183">
        <v>0</v>
      </c>
      <c r="T117" s="188">
        <f t="shared" si="14"/>
        <v>1</v>
      </c>
      <c r="U117" s="165"/>
      <c r="V117" s="221">
        <v>0</v>
      </c>
      <c r="W117" s="221">
        <v>0</v>
      </c>
      <c r="X117" s="221">
        <v>0</v>
      </c>
      <c r="Y117" s="221">
        <v>0</v>
      </c>
      <c r="Z117" s="221">
        <v>0</v>
      </c>
      <c r="AA117" s="161">
        <f t="shared" si="15"/>
        <v>0</v>
      </c>
      <c r="AB117" s="165"/>
      <c r="AC117" s="182">
        <v>0</v>
      </c>
      <c r="AD117" s="182">
        <v>0</v>
      </c>
      <c r="AE117" s="182">
        <v>0</v>
      </c>
      <c r="AF117" s="182">
        <v>0</v>
      </c>
      <c r="AG117" s="182">
        <v>0</v>
      </c>
      <c r="AH117" s="165"/>
      <c r="AI117" s="183">
        <v>0</v>
      </c>
      <c r="AJ117" s="183">
        <v>0</v>
      </c>
      <c r="AK117" s="183">
        <v>0</v>
      </c>
      <c r="AL117" s="183">
        <v>1</v>
      </c>
      <c r="AM117" s="183">
        <v>0</v>
      </c>
      <c r="AN117" s="183">
        <v>0</v>
      </c>
      <c r="AO117" s="183">
        <v>0</v>
      </c>
      <c r="AP117" s="183">
        <v>0</v>
      </c>
      <c r="AQ117" s="183">
        <v>0</v>
      </c>
      <c r="AR117" s="183">
        <v>0</v>
      </c>
      <c r="AS117" s="183">
        <v>0</v>
      </c>
      <c r="AT117" s="183">
        <v>0</v>
      </c>
      <c r="AU117" s="183">
        <v>0</v>
      </c>
      <c r="AV117" s="183">
        <v>0</v>
      </c>
      <c r="AW117" s="183">
        <v>0</v>
      </c>
      <c r="AX117" s="183">
        <v>0</v>
      </c>
      <c r="AY117" s="183">
        <v>0</v>
      </c>
      <c r="AZ117" s="183">
        <v>0</v>
      </c>
      <c r="BA117" s="183">
        <v>0</v>
      </c>
      <c r="BB117" s="183">
        <v>0</v>
      </c>
      <c r="BC117" s="174"/>
      <c r="BD117" s="162">
        <f t="shared" si="16"/>
        <v>1</v>
      </c>
      <c r="BE117" s="165"/>
      <c r="BF117" s="206">
        <f t="shared" si="21"/>
        <v>0</v>
      </c>
      <c r="BG117" s="203">
        <v>0</v>
      </c>
      <c r="BH117" s="203">
        <v>0</v>
      </c>
      <c r="BI117" s="183">
        <v>0</v>
      </c>
      <c r="BJ117" s="183">
        <v>0</v>
      </c>
      <c r="BK117" s="183">
        <v>0</v>
      </c>
      <c r="BL117" s="160">
        <f t="shared" si="22"/>
        <v>1</v>
      </c>
      <c r="BM117" s="174"/>
      <c r="BN117" s="206">
        <f t="shared" si="23"/>
        <v>0</v>
      </c>
      <c r="BO117" s="203">
        <v>0</v>
      </c>
      <c r="BP117" s="183">
        <v>0</v>
      </c>
      <c r="BQ117" s="183">
        <v>0</v>
      </c>
      <c r="BR117" s="183">
        <v>0</v>
      </c>
      <c r="BS117" s="160">
        <f t="shared" si="19"/>
        <v>1</v>
      </c>
      <c r="BT117" s="165"/>
      <c r="BU117" s="206">
        <f t="shared" si="24"/>
        <v>1</v>
      </c>
      <c r="BV117" s="203">
        <v>0.37931034482758619</v>
      </c>
      <c r="BW117" s="203">
        <v>0.57471264367816088</v>
      </c>
      <c r="BX117" s="203">
        <v>4.5977011494252873E-2</v>
      </c>
      <c r="BY117" s="203">
        <v>0</v>
      </c>
      <c r="BZ117" s="203">
        <v>0</v>
      </c>
      <c r="CA117" s="203">
        <v>0</v>
      </c>
      <c r="CB117" s="203">
        <v>0</v>
      </c>
      <c r="CC117" s="160">
        <f t="shared" si="25"/>
        <v>0</v>
      </c>
      <c r="CD117" s="165"/>
      <c r="CE117" s="209">
        <v>0</v>
      </c>
      <c r="CF117" s="165"/>
      <c r="CG117" s="211">
        <f t="shared" si="17"/>
        <v>1</v>
      </c>
      <c r="CH117" s="211">
        <f t="shared" si="18"/>
        <v>2</v>
      </c>
      <c r="CI117" s="211">
        <f>SUM(CH$12:CH117)+1</f>
        <v>279</v>
      </c>
      <c r="CJ117" s="164" t="str">
        <f t="shared" si="20"/>
        <v>N/A</v>
      </c>
      <c r="CK117" s="211" t="s">
        <v>15</v>
      </c>
    </row>
    <row r="118" spans="1:89" x14ac:dyDescent="0.2">
      <c r="A118" s="53">
        <f>IF(AND(COUNTIF(D$12:D118,D118)&gt;1,D118&lt;&gt;"[Project Name]"),1,0)</f>
        <v>0</v>
      </c>
      <c r="C118" s="174">
        <f t="shared" si="26"/>
        <v>107</v>
      </c>
      <c r="D118" s="175" t="s">
        <v>694</v>
      </c>
      <c r="E118" s="175" t="b">
        <v>0</v>
      </c>
      <c r="F118" s="191" t="s">
        <v>23</v>
      </c>
      <c r="G118" s="191" t="s">
        <v>36</v>
      </c>
      <c r="H118" s="191" t="s">
        <v>46</v>
      </c>
      <c r="I118" s="191" t="s">
        <v>15</v>
      </c>
      <c r="J118" s="191" t="s">
        <v>15</v>
      </c>
      <c r="K118" s="191" t="s">
        <v>349</v>
      </c>
      <c r="L118" s="191" t="s">
        <v>369</v>
      </c>
      <c r="M118" s="191" t="s">
        <v>15</v>
      </c>
      <c r="N118" s="191" t="s">
        <v>201</v>
      </c>
      <c r="O118" s="183">
        <v>0</v>
      </c>
      <c r="P118" s="191" t="s">
        <v>550</v>
      </c>
      <c r="Q118" s="192" t="s">
        <v>133</v>
      </c>
      <c r="R118" s="241">
        <v>15</v>
      </c>
      <c r="S118" s="183">
        <v>0</v>
      </c>
      <c r="T118" s="188">
        <f t="shared" si="14"/>
        <v>1</v>
      </c>
      <c r="U118" s="165"/>
      <c r="V118" s="221">
        <v>0</v>
      </c>
      <c r="W118" s="221">
        <v>0</v>
      </c>
      <c r="X118" s="221">
        <v>0</v>
      </c>
      <c r="Y118" s="221">
        <v>0</v>
      </c>
      <c r="Z118" s="221">
        <v>0</v>
      </c>
      <c r="AA118" s="161">
        <f t="shared" si="15"/>
        <v>0</v>
      </c>
      <c r="AB118" s="165"/>
      <c r="AC118" s="182">
        <v>0</v>
      </c>
      <c r="AD118" s="182">
        <v>0</v>
      </c>
      <c r="AE118" s="182">
        <v>0</v>
      </c>
      <c r="AF118" s="182">
        <v>0</v>
      </c>
      <c r="AG118" s="182">
        <v>0</v>
      </c>
      <c r="AH118" s="165"/>
      <c r="AI118" s="183">
        <v>0</v>
      </c>
      <c r="AJ118" s="183">
        <v>0</v>
      </c>
      <c r="AK118" s="183">
        <v>0</v>
      </c>
      <c r="AL118" s="183">
        <v>0.97780517879161533</v>
      </c>
      <c r="AM118" s="183">
        <v>0</v>
      </c>
      <c r="AN118" s="183">
        <v>2.2194821208384709E-2</v>
      </c>
      <c r="AO118" s="183">
        <v>0</v>
      </c>
      <c r="AP118" s="183">
        <v>0</v>
      </c>
      <c r="AQ118" s="183">
        <v>0</v>
      </c>
      <c r="AR118" s="183">
        <v>0</v>
      </c>
      <c r="AS118" s="183">
        <v>0</v>
      </c>
      <c r="AT118" s="183">
        <v>0</v>
      </c>
      <c r="AU118" s="183">
        <v>0</v>
      </c>
      <c r="AV118" s="183">
        <v>0</v>
      </c>
      <c r="AW118" s="183">
        <v>0</v>
      </c>
      <c r="AX118" s="183">
        <v>0</v>
      </c>
      <c r="AY118" s="183">
        <v>0</v>
      </c>
      <c r="AZ118" s="183">
        <v>0</v>
      </c>
      <c r="BA118" s="183">
        <v>0</v>
      </c>
      <c r="BB118" s="183">
        <v>0</v>
      </c>
      <c r="BC118" s="174"/>
      <c r="BD118" s="162">
        <f t="shared" si="16"/>
        <v>1</v>
      </c>
      <c r="BE118" s="165"/>
      <c r="BF118" s="206">
        <f t="shared" si="21"/>
        <v>0</v>
      </c>
      <c r="BG118" s="203">
        <v>0</v>
      </c>
      <c r="BH118" s="203">
        <v>0</v>
      </c>
      <c r="BI118" s="183">
        <v>0</v>
      </c>
      <c r="BJ118" s="183">
        <v>0</v>
      </c>
      <c r="BK118" s="183">
        <v>0</v>
      </c>
      <c r="BL118" s="160">
        <f t="shared" si="22"/>
        <v>1</v>
      </c>
      <c r="BM118" s="174"/>
      <c r="BN118" s="206">
        <f t="shared" si="23"/>
        <v>0</v>
      </c>
      <c r="BO118" s="203">
        <v>0</v>
      </c>
      <c r="BP118" s="183">
        <v>0</v>
      </c>
      <c r="BQ118" s="183">
        <v>0</v>
      </c>
      <c r="BR118" s="183">
        <v>0</v>
      </c>
      <c r="BS118" s="160">
        <f t="shared" si="19"/>
        <v>1</v>
      </c>
      <c r="BT118" s="165"/>
      <c r="BU118" s="206">
        <f t="shared" si="24"/>
        <v>1</v>
      </c>
      <c r="BV118" s="203">
        <v>0.32552404438964244</v>
      </c>
      <c r="BW118" s="203">
        <v>0.58569667077681875</v>
      </c>
      <c r="BX118" s="203">
        <v>6.6584463625154133E-2</v>
      </c>
      <c r="BY118" s="203">
        <v>0</v>
      </c>
      <c r="BZ118" s="203">
        <v>0</v>
      </c>
      <c r="CA118" s="203">
        <v>0</v>
      </c>
      <c r="CB118" s="203">
        <v>2.2194821208384709E-2</v>
      </c>
      <c r="CC118" s="160">
        <f t="shared" si="25"/>
        <v>0</v>
      </c>
      <c r="CD118" s="165"/>
      <c r="CE118" s="209">
        <v>0</v>
      </c>
      <c r="CF118" s="165"/>
      <c r="CG118" s="211">
        <f t="shared" si="17"/>
        <v>2</v>
      </c>
      <c r="CH118" s="211">
        <f t="shared" si="18"/>
        <v>4</v>
      </c>
      <c r="CI118" s="211">
        <f>SUM(CH$12:CH118)+1</f>
        <v>283</v>
      </c>
      <c r="CJ118" s="164" t="str">
        <f t="shared" si="20"/>
        <v>N/A</v>
      </c>
      <c r="CK118" s="211" t="s">
        <v>15</v>
      </c>
    </row>
    <row r="119" spans="1:89" x14ac:dyDescent="0.2">
      <c r="A119" s="53">
        <f>IF(AND(COUNTIF(D$12:D119,D119)&gt;1,D119&lt;&gt;"[Project Name]"),1,0)</f>
        <v>0</v>
      </c>
      <c r="C119" s="174">
        <f t="shared" si="26"/>
        <v>108</v>
      </c>
      <c r="D119" s="175" t="s">
        <v>695</v>
      </c>
      <c r="E119" s="175" t="b">
        <v>0</v>
      </c>
      <c r="F119" s="191" t="s">
        <v>23</v>
      </c>
      <c r="G119" s="191" t="s">
        <v>36</v>
      </c>
      <c r="H119" s="191" t="s">
        <v>46</v>
      </c>
      <c r="I119" s="191" t="s">
        <v>15</v>
      </c>
      <c r="J119" s="191" t="s">
        <v>15</v>
      </c>
      <c r="K119" s="191" t="s">
        <v>349</v>
      </c>
      <c r="L119" s="191" t="s">
        <v>369</v>
      </c>
      <c r="M119" s="191" t="s">
        <v>15</v>
      </c>
      <c r="N119" s="191" t="s">
        <v>201</v>
      </c>
      <c r="O119" s="183">
        <v>0</v>
      </c>
      <c r="P119" s="191" t="s">
        <v>550</v>
      </c>
      <c r="Q119" s="192" t="s">
        <v>133</v>
      </c>
      <c r="R119" s="241">
        <v>15</v>
      </c>
      <c r="S119" s="183">
        <v>0.21314820959029304</v>
      </c>
      <c r="T119" s="188">
        <f t="shared" si="14"/>
        <v>0.78685179040970699</v>
      </c>
      <c r="U119" s="165"/>
      <c r="V119" s="221">
        <v>0</v>
      </c>
      <c r="W119" s="221">
        <v>0</v>
      </c>
      <c r="X119" s="221">
        <v>0</v>
      </c>
      <c r="Y119" s="221">
        <v>0</v>
      </c>
      <c r="Z119" s="221">
        <v>0</v>
      </c>
      <c r="AA119" s="161">
        <f t="shared" si="15"/>
        <v>0</v>
      </c>
      <c r="AB119" s="165"/>
      <c r="AC119" s="182">
        <v>0</v>
      </c>
      <c r="AD119" s="182">
        <v>0</v>
      </c>
      <c r="AE119" s="182">
        <v>0</v>
      </c>
      <c r="AF119" s="182">
        <v>0</v>
      </c>
      <c r="AG119" s="182">
        <v>0</v>
      </c>
      <c r="AH119" s="165"/>
      <c r="AI119" s="183">
        <v>0</v>
      </c>
      <c r="AJ119" s="183">
        <v>0</v>
      </c>
      <c r="AK119" s="183">
        <v>0</v>
      </c>
      <c r="AL119" s="183">
        <v>0.97</v>
      </c>
      <c r="AM119" s="183">
        <v>0</v>
      </c>
      <c r="AN119" s="183">
        <v>0.03</v>
      </c>
      <c r="AO119" s="183">
        <v>0</v>
      </c>
      <c r="AP119" s="183">
        <v>0</v>
      </c>
      <c r="AQ119" s="183">
        <v>0</v>
      </c>
      <c r="AR119" s="183">
        <v>0</v>
      </c>
      <c r="AS119" s="183">
        <v>0</v>
      </c>
      <c r="AT119" s="183">
        <v>0</v>
      </c>
      <c r="AU119" s="183">
        <v>0</v>
      </c>
      <c r="AV119" s="183">
        <v>0</v>
      </c>
      <c r="AW119" s="183">
        <v>0</v>
      </c>
      <c r="AX119" s="183">
        <v>0</v>
      </c>
      <c r="AY119" s="183">
        <v>0</v>
      </c>
      <c r="AZ119" s="183">
        <v>0</v>
      </c>
      <c r="BA119" s="183">
        <v>0</v>
      </c>
      <c r="BB119" s="183">
        <v>0</v>
      </c>
      <c r="BC119" s="174"/>
      <c r="BD119" s="162">
        <f t="shared" si="16"/>
        <v>1</v>
      </c>
      <c r="BE119" s="165"/>
      <c r="BF119" s="206">
        <f t="shared" si="21"/>
        <v>0</v>
      </c>
      <c r="BG119" s="203">
        <v>0</v>
      </c>
      <c r="BH119" s="203">
        <v>0</v>
      </c>
      <c r="BI119" s="183">
        <v>0</v>
      </c>
      <c r="BJ119" s="183">
        <v>0</v>
      </c>
      <c r="BK119" s="183">
        <v>0</v>
      </c>
      <c r="BL119" s="160">
        <f t="shared" si="22"/>
        <v>1</v>
      </c>
      <c r="BM119" s="174"/>
      <c r="BN119" s="206">
        <f t="shared" si="23"/>
        <v>0</v>
      </c>
      <c r="BO119" s="203">
        <v>0</v>
      </c>
      <c r="BP119" s="183">
        <v>0</v>
      </c>
      <c r="BQ119" s="183">
        <v>0</v>
      </c>
      <c r="BR119" s="183">
        <v>0</v>
      </c>
      <c r="BS119" s="160">
        <f t="shared" si="19"/>
        <v>1</v>
      </c>
      <c r="BT119" s="165"/>
      <c r="BU119" s="206">
        <f t="shared" si="24"/>
        <v>1</v>
      </c>
      <c r="BV119" s="203">
        <v>0.50187499999999996</v>
      </c>
      <c r="BW119" s="203">
        <v>0.453125</v>
      </c>
      <c r="BX119" s="203">
        <v>1.4999999999999999E-2</v>
      </c>
      <c r="BY119" s="203">
        <v>0</v>
      </c>
      <c r="BZ119" s="203">
        <v>0</v>
      </c>
      <c r="CA119" s="203">
        <v>0</v>
      </c>
      <c r="CB119" s="203">
        <v>0.03</v>
      </c>
      <c r="CC119" s="160">
        <f t="shared" si="25"/>
        <v>0</v>
      </c>
      <c r="CD119" s="165"/>
      <c r="CE119" s="209">
        <v>0</v>
      </c>
      <c r="CF119" s="165"/>
      <c r="CG119" s="211">
        <f t="shared" si="17"/>
        <v>2</v>
      </c>
      <c r="CH119" s="211">
        <f t="shared" si="18"/>
        <v>4</v>
      </c>
      <c r="CI119" s="211">
        <f>SUM(CH$12:CH119)+1</f>
        <v>287</v>
      </c>
      <c r="CJ119" s="164" t="str">
        <f t="shared" si="20"/>
        <v>N/A</v>
      </c>
      <c r="CK119" s="211" t="s">
        <v>15</v>
      </c>
    </row>
    <row r="120" spans="1:89" x14ac:dyDescent="0.2">
      <c r="A120" s="53">
        <f>IF(AND(COUNTIF(D$12:D120,D120)&gt;1,D120&lt;&gt;"[Project Name]"),1,0)</f>
        <v>0</v>
      </c>
      <c r="C120" s="174">
        <f t="shared" si="26"/>
        <v>109</v>
      </c>
      <c r="D120" s="175" t="s">
        <v>696</v>
      </c>
      <c r="E120" s="175" t="b">
        <v>1</v>
      </c>
      <c r="F120" s="191" t="s">
        <v>23</v>
      </c>
      <c r="G120" s="191" t="s">
        <v>36</v>
      </c>
      <c r="H120" s="191" t="s">
        <v>46</v>
      </c>
      <c r="I120" s="191" t="s">
        <v>15</v>
      </c>
      <c r="J120" s="191" t="s">
        <v>15</v>
      </c>
      <c r="K120" s="191" t="s">
        <v>349</v>
      </c>
      <c r="L120" s="191" t="s">
        <v>369</v>
      </c>
      <c r="M120" s="191" t="s">
        <v>15</v>
      </c>
      <c r="N120" s="191" t="s">
        <v>201</v>
      </c>
      <c r="O120" s="183">
        <v>0</v>
      </c>
      <c r="P120" s="191" t="s">
        <v>550</v>
      </c>
      <c r="Q120" s="192" t="s">
        <v>133</v>
      </c>
      <c r="R120" s="241">
        <v>15</v>
      </c>
      <c r="S120" s="183">
        <v>0.21142820288310288</v>
      </c>
      <c r="T120" s="188">
        <f t="shared" si="14"/>
        <v>0.78857179711689707</v>
      </c>
      <c r="U120" s="165"/>
      <c r="V120" s="221">
        <v>0.53652156578358601</v>
      </c>
      <c r="W120" s="221">
        <v>0.48774687798507826</v>
      </c>
      <c r="X120" s="221">
        <v>0.24387343899253913</v>
      </c>
      <c r="Y120" s="221">
        <v>0.53652156578358601</v>
      </c>
      <c r="Z120" s="221">
        <v>0.56090890968284002</v>
      </c>
      <c r="AA120" s="161">
        <f t="shared" si="15"/>
        <v>2.3655723582276296</v>
      </c>
      <c r="AB120" s="165"/>
      <c r="AC120" s="182">
        <v>0.1</v>
      </c>
      <c r="AD120" s="182">
        <v>0.11</v>
      </c>
      <c r="AE120" s="182">
        <v>0.14000000000000001</v>
      </c>
      <c r="AF120" s="182">
        <v>0.32</v>
      </c>
      <c r="AG120" s="182">
        <v>0.33</v>
      </c>
      <c r="AH120" s="165"/>
      <c r="AI120" s="183">
        <v>0</v>
      </c>
      <c r="AJ120" s="183">
        <v>0</v>
      </c>
      <c r="AK120" s="183">
        <v>0</v>
      </c>
      <c r="AL120" s="183">
        <v>0.95761856710393534</v>
      </c>
      <c r="AM120" s="183">
        <v>0</v>
      </c>
      <c r="AN120" s="183">
        <v>4.238143289606458E-2</v>
      </c>
      <c r="AO120" s="183">
        <v>0</v>
      </c>
      <c r="AP120" s="183">
        <v>0</v>
      </c>
      <c r="AQ120" s="183">
        <v>0</v>
      </c>
      <c r="AR120" s="183">
        <v>0</v>
      </c>
      <c r="AS120" s="183">
        <v>0</v>
      </c>
      <c r="AT120" s="183">
        <v>0</v>
      </c>
      <c r="AU120" s="183">
        <v>0</v>
      </c>
      <c r="AV120" s="183">
        <v>0</v>
      </c>
      <c r="AW120" s="183">
        <v>0</v>
      </c>
      <c r="AX120" s="183">
        <v>0</v>
      </c>
      <c r="AY120" s="183">
        <v>0</v>
      </c>
      <c r="AZ120" s="183">
        <v>0</v>
      </c>
      <c r="BA120" s="183">
        <v>0</v>
      </c>
      <c r="BB120" s="183">
        <v>0</v>
      </c>
      <c r="BC120" s="174"/>
      <c r="BD120" s="162">
        <f t="shared" si="16"/>
        <v>0.99999999999999989</v>
      </c>
      <c r="BE120" s="165"/>
      <c r="BF120" s="206">
        <f t="shared" si="21"/>
        <v>0</v>
      </c>
      <c r="BG120" s="203">
        <v>0</v>
      </c>
      <c r="BH120" s="203">
        <v>0</v>
      </c>
      <c r="BI120" s="183">
        <v>0</v>
      </c>
      <c r="BJ120" s="183">
        <v>0</v>
      </c>
      <c r="BK120" s="183">
        <v>0</v>
      </c>
      <c r="BL120" s="160">
        <f t="shared" si="22"/>
        <v>1</v>
      </c>
      <c r="BM120" s="174"/>
      <c r="BN120" s="206">
        <f t="shared" si="23"/>
        <v>0</v>
      </c>
      <c r="BO120" s="203">
        <v>0</v>
      </c>
      <c r="BP120" s="183">
        <v>0</v>
      </c>
      <c r="BQ120" s="183">
        <v>0</v>
      </c>
      <c r="BR120" s="183">
        <v>0</v>
      </c>
      <c r="BS120" s="160">
        <f t="shared" si="19"/>
        <v>1</v>
      </c>
      <c r="BT120" s="165"/>
      <c r="BU120" s="206">
        <f t="shared" si="24"/>
        <v>0.99999999999999989</v>
      </c>
      <c r="BV120" s="203">
        <v>0.64379414732593354</v>
      </c>
      <c r="BW120" s="203">
        <v>0.27749747729566099</v>
      </c>
      <c r="BX120" s="203">
        <v>3.6326942482341078E-2</v>
      </c>
      <c r="BY120" s="203">
        <v>0</v>
      </c>
      <c r="BZ120" s="203">
        <v>0</v>
      </c>
      <c r="CA120" s="203">
        <v>0</v>
      </c>
      <c r="CB120" s="203">
        <v>4.2381432896064587E-2</v>
      </c>
      <c r="CC120" s="160">
        <f t="shared" si="25"/>
        <v>0</v>
      </c>
      <c r="CD120" s="165"/>
      <c r="CE120" s="209">
        <v>0</v>
      </c>
      <c r="CF120" s="165"/>
      <c r="CG120" s="211">
        <f t="shared" si="17"/>
        <v>2</v>
      </c>
      <c r="CH120" s="211">
        <f t="shared" si="18"/>
        <v>4</v>
      </c>
      <c r="CI120" s="211">
        <f>SUM(CH$12:CH120)+1</f>
        <v>291</v>
      </c>
      <c r="CJ120" s="164" t="str">
        <f t="shared" si="20"/>
        <v>N/A</v>
      </c>
      <c r="CK120" s="211" t="s">
        <v>15</v>
      </c>
    </row>
    <row r="121" spans="1:89" x14ac:dyDescent="0.2">
      <c r="A121" s="53">
        <f>IF(AND(COUNTIF(D$12:D121,D121)&gt;1,D121&lt;&gt;"[Project Name]"),1,0)</f>
        <v>0</v>
      </c>
      <c r="C121" s="174">
        <f t="shared" si="26"/>
        <v>110</v>
      </c>
      <c r="D121" s="175" t="s">
        <v>697</v>
      </c>
      <c r="E121" s="175" t="b">
        <v>1</v>
      </c>
      <c r="F121" s="191" t="s">
        <v>23</v>
      </c>
      <c r="G121" s="191" t="s">
        <v>36</v>
      </c>
      <c r="H121" s="191" t="s">
        <v>46</v>
      </c>
      <c r="I121" s="191" t="s">
        <v>15</v>
      </c>
      <c r="J121" s="191" t="s">
        <v>15</v>
      </c>
      <c r="K121" s="191" t="s">
        <v>349</v>
      </c>
      <c r="L121" s="191" t="s">
        <v>369</v>
      </c>
      <c r="M121" s="191" t="s">
        <v>15</v>
      </c>
      <c r="N121" s="191" t="s">
        <v>201</v>
      </c>
      <c r="O121" s="183">
        <v>0</v>
      </c>
      <c r="P121" s="191" t="s">
        <v>550</v>
      </c>
      <c r="Q121" s="192" t="s">
        <v>132</v>
      </c>
      <c r="R121" s="241">
        <v>15</v>
      </c>
      <c r="S121" s="183">
        <v>0.51496530788152539</v>
      </c>
      <c r="T121" s="188">
        <f t="shared" si="14"/>
        <v>0.48503469211847461</v>
      </c>
      <c r="U121" s="165"/>
      <c r="V121" s="221">
        <v>0.60836603296251435</v>
      </c>
      <c r="W121" s="221">
        <v>0.55306002996592218</v>
      </c>
      <c r="X121" s="221">
        <v>0.27653001498296109</v>
      </c>
      <c r="Y121" s="221">
        <v>0.60836603296251435</v>
      </c>
      <c r="Z121" s="221">
        <v>0.63601903446081043</v>
      </c>
      <c r="AA121" s="161">
        <f t="shared" si="15"/>
        <v>2.6823411453347221</v>
      </c>
      <c r="AB121" s="165"/>
      <c r="AC121" s="182">
        <v>0.1</v>
      </c>
      <c r="AD121" s="182">
        <v>0.11</v>
      </c>
      <c r="AE121" s="182">
        <v>0.14000000000000001</v>
      </c>
      <c r="AF121" s="182">
        <v>0.32</v>
      </c>
      <c r="AG121" s="182">
        <v>0.33</v>
      </c>
      <c r="AH121" s="165"/>
      <c r="AI121" s="183">
        <v>0</v>
      </c>
      <c r="AJ121" s="183">
        <v>0</v>
      </c>
      <c r="AK121" s="183">
        <v>0</v>
      </c>
      <c r="AL121" s="183">
        <v>1</v>
      </c>
      <c r="AM121" s="183">
        <v>0</v>
      </c>
      <c r="AN121" s="183">
        <v>0</v>
      </c>
      <c r="AO121" s="183">
        <v>0</v>
      </c>
      <c r="AP121" s="183">
        <v>0</v>
      </c>
      <c r="AQ121" s="183">
        <v>0</v>
      </c>
      <c r="AR121" s="183">
        <v>0</v>
      </c>
      <c r="AS121" s="183">
        <v>0</v>
      </c>
      <c r="AT121" s="183">
        <v>0</v>
      </c>
      <c r="AU121" s="183">
        <v>0</v>
      </c>
      <c r="AV121" s="183">
        <v>0</v>
      </c>
      <c r="AW121" s="183">
        <v>0</v>
      </c>
      <c r="AX121" s="183">
        <v>0</v>
      </c>
      <c r="AY121" s="183">
        <v>0</v>
      </c>
      <c r="AZ121" s="183">
        <v>0</v>
      </c>
      <c r="BA121" s="183">
        <v>0</v>
      </c>
      <c r="BB121" s="183">
        <v>0</v>
      </c>
      <c r="BC121" s="174"/>
      <c r="BD121" s="162">
        <f t="shared" si="16"/>
        <v>1</v>
      </c>
      <c r="BE121" s="165"/>
      <c r="BF121" s="206">
        <f t="shared" si="21"/>
        <v>0</v>
      </c>
      <c r="BG121" s="203">
        <v>0</v>
      </c>
      <c r="BH121" s="203">
        <v>0</v>
      </c>
      <c r="BI121" s="183">
        <v>0</v>
      </c>
      <c r="BJ121" s="183">
        <v>0</v>
      </c>
      <c r="BK121" s="183">
        <v>0</v>
      </c>
      <c r="BL121" s="160">
        <f t="shared" si="22"/>
        <v>1</v>
      </c>
      <c r="BM121" s="174"/>
      <c r="BN121" s="206">
        <f t="shared" si="23"/>
        <v>0</v>
      </c>
      <c r="BO121" s="203">
        <v>0</v>
      </c>
      <c r="BP121" s="183">
        <v>0</v>
      </c>
      <c r="BQ121" s="183">
        <v>0</v>
      </c>
      <c r="BR121" s="183">
        <v>0</v>
      </c>
      <c r="BS121" s="160">
        <f t="shared" si="19"/>
        <v>1</v>
      </c>
      <c r="BT121" s="165"/>
      <c r="BU121" s="206">
        <f t="shared" si="24"/>
        <v>1</v>
      </c>
      <c r="BV121" s="203">
        <v>1</v>
      </c>
      <c r="BW121" s="203">
        <v>0</v>
      </c>
      <c r="BX121" s="203">
        <v>0</v>
      </c>
      <c r="BY121" s="203">
        <v>0</v>
      </c>
      <c r="BZ121" s="203">
        <v>0</v>
      </c>
      <c r="CA121" s="203">
        <v>0</v>
      </c>
      <c r="CB121" s="203">
        <v>0</v>
      </c>
      <c r="CC121" s="160">
        <f t="shared" si="25"/>
        <v>0</v>
      </c>
      <c r="CD121" s="165"/>
      <c r="CE121" s="209">
        <v>0</v>
      </c>
      <c r="CF121" s="165"/>
      <c r="CG121" s="211">
        <f t="shared" si="17"/>
        <v>1</v>
      </c>
      <c r="CH121" s="211">
        <f t="shared" si="18"/>
        <v>2</v>
      </c>
      <c r="CI121" s="211">
        <f>SUM(CH$12:CH121)+1</f>
        <v>293</v>
      </c>
      <c r="CJ121" s="164" t="str">
        <f t="shared" si="20"/>
        <v>N/A</v>
      </c>
      <c r="CK121" s="211" t="s">
        <v>15</v>
      </c>
    </row>
    <row r="122" spans="1:89" x14ac:dyDescent="0.2">
      <c r="A122" s="53">
        <f>IF(AND(COUNTIF(D$12:D122,D122)&gt;1,D122&lt;&gt;"[Project Name]"),1,0)</f>
        <v>0</v>
      </c>
      <c r="C122" s="174">
        <f t="shared" si="26"/>
        <v>111</v>
      </c>
      <c r="D122" s="175" t="s">
        <v>698</v>
      </c>
      <c r="E122" s="175" t="b">
        <v>1</v>
      </c>
      <c r="F122" s="191" t="s">
        <v>23</v>
      </c>
      <c r="G122" s="191" t="s">
        <v>36</v>
      </c>
      <c r="H122" s="191" t="s">
        <v>46</v>
      </c>
      <c r="I122" s="191" t="s">
        <v>15</v>
      </c>
      <c r="J122" s="191" t="s">
        <v>15</v>
      </c>
      <c r="K122" s="191" t="s">
        <v>349</v>
      </c>
      <c r="L122" s="191" t="s">
        <v>369</v>
      </c>
      <c r="M122" s="191" t="s">
        <v>15</v>
      </c>
      <c r="N122" s="191" t="s">
        <v>201</v>
      </c>
      <c r="O122" s="183">
        <v>0</v>
      </c>
      <c r="P122" s="191" t="s">
        <v>550</v>
      </c>
      <c r="Q122" s="192" t="s">
        <v>132</v>
      </c>
      <c r="R122" s="241">
        <v>15</v>
      </c>
      <c r="S122" s="183">
        <v>0.6270437749040777</v>
      </c>
      <c r="T122" s="188">
        <f t="shared" si="14"/>
        <v>0.3729562250959223</v>
      </c>
      <c r="U122" s="165"/>
      <c r="V122" s="221">
        <v>0.36920835679945568</v>
      </c>
      <c r="W122" s="221">
        <v>0.33564396072677793</v>
      </c>
      <c r="X122" s="221">
        <v>0.16782198036338897</v>
      </c>
      <c r="Y122" s="221">
        <v>0.36920835679945568</v>
      </c>
      <c r="Z122" s="221">
        <v>0.38599055483579464</v>
      </c>
      <c r="AA122" s="161">
        <f t="shared" si="15"/>
        <v>1.6278732095248729</v>
      </c>
      <c r="AB122" s="165"/>
      <c r="AC122" s="182">
        <v>0.1</v>
      </c>
      <c r="AD122" s="182">
        <v>0.11</v>
      </c>
      <c r="AE122" s="182">
        <v>0.14000000000000001</v>
      </c>
      <c r="AF122" s="182">
        <v>0.32</v>
      </c>
      <c r="AG122" s="182">
        <v>0.33</v>
      </c>
      <c r="AH122" s="165"/>
      <c r="AI122" s="183">
        <v>0</v>
      </c>
      <c r="AJ122" s="183">
        <v>0</v>
      </c>
      <c r="AK122" s="183">
        <v>0</v>
      </c>
      <c r="AL122" s="183">
        <v>1</v>
      </c>
      <c r="AM122" s="183">
        <v>0</v>
      </c>
      <c r="AN122" s="183">
        <v>0</v>
      </c>
      <c r="AO122" s="183">
        <v>0</v>
      </c>
      <c r="AP122" s="183">
        <v>0</v>
      </c>
      <c r="AQ122" s="183">
        <v>0</v>
      </c>
      <c r="AR122" s="183">
        <v>0</v>
      </c>
      <c r="AS122" s="183">
        <v>0</v>
      </c>
      <c r="AT122" s="183">
        <v>0</v>
      </c>
      <c r="AU122" s="183">
        <v>0</v>
      </c>
      <c r="AV122" s="183">
        <v>0</v>
      </c>
      <c r="AW122" s="183">
        <v>0</v>
      </c>
      <c r="AX122" s="183">
        <v>0</v>
      </c>
      <c r="AY122" s="183">
        <v>0</v>
      </c>
      <c r="AZ122" s="183">
        <v>0</v>
      </c>
      <c r="BA122" s="183">
        <v>0</v>
      </c>
      <c r="BB122" s="183">
        <v>0</v>
      </c>
      <c r="BC122" s="174"/>
      <c r="BD122" s="162">
        <f t="shared" si="16"/>
        <v>1</v>
      </c>
      <c r="BE122" s="165"/>
      <c r="BF122" s="206">
        <f t="shared" si="21"/>
        <v>0</v>
      </c>
      <c r="BG122" s="203">
        <v>0</v>
      </c>
      <c r="BH122" s="203">
        <v>0</v>
      </c>
      <c r="BI122" s="183">
        <v>0</v>
      </c>
      <c r="BJ122" s="183">
        <v>0</v>
      </c>
      <c r="BK122" s="183">
        <v>0</v>
      </c>
      <c r="BL122" s="160">
        <f t="shared" si="22"/>
        <v>1</v>
      </c>
      <c r="BM122" s="174"/>
      <c r="BN122" s="206">
        <f t="shared" si="23"/>
        <v>0</v>
      </c>
      <c r="BO122" s="203">
        <v>0</v>
      </c>
      <c r="BP122" s="183">
        <v>0</v>
      </c>
      <c r="BQ122" s="183">
        <v>0</v>
      </c>
      <c r="BR122" s="183">
        <v>0</v>
      </c>
      <c r="BS122" s="160">
        <f t="shared" si="19"/>
        <v>1</v>
      </c>
      <c r="BT122" s="165"/>
      <c r="BU122" s="206">
        <f t="shared" si="24"/>
        <v>1</v>
      </c>
      <c r="BV122" s="203">
        <v>1</v>
      </c>
      <c r="BW122" s="203">
        <v>0</v>
      </c>
      <c r="BX122" s="203">
        <v>0</v>
      </c>
      <c r="BY122" s="203">
        <v>0</v>
      </c>
      <c r="BZ122" s="203">
        <v>0</v>
      </c>
      <c r="CA122" s="203">
        <v>0</v>
      </c>
      <c r="CB122" s="203">
        <v>0</v>
      </c>
      <c r="CC122" s="160">
        <f t="shared" si="25"/>
        <v>0</v>
      </c>
      <c r="CD122" s="165"/>
      <c r="CE122" s="209">
        <v>0</v>
      </c>
      <c r="CF122" s="165"/>
      <c r="CG122" s="211">
        <f t="shared" si="17"/>
        <v>1</v>
      </c>
      <c r="CH122" s="211">
        <f t="shared" si="18"/>
        <v>2</v>
      </c>
      <c r="CI122" s="211">
        <f>SUM(CH$12:CH122)+1</f>
        <v>295</v>
      </c>
      <c r="CJ122" s="164" t="str">
        <f t="shared" si="20"/>
        <v>N/A</v>
      </c>
      <c r="CK122" s="211" t="s">
        <v>15</v>
      </c>
    </row>
    <row r="123" spans="1:89" x14ac:dyDescent="0.2">
      <c r="A123" s="53">
        <f>IF(AND(COUNTIF(D$12:D123,D123)&gt;1,D123&lt;&gt;"[Project Name]"),1,0)</f>
        <v>0</v>
      </c>
      <c r="C123" s="174">
        <f t="shared" si="26"/>
        <v>112</v>
      </c>
      <c r="D123" s="175" t="s">
        <v>699</v>
      </c>
      <c r="E123" s="175" t="b">
        <v>1</v>
      </c>
      <c r="F123" s="191" t="s">
        <v>23</v>
      </c>
      <c r="G123" s="191" t="s">
        <v>36</v>
      </c>
      <c r="H123" s="191" t="s">
        <v>46</v>
      </c>
      <c r="I123" s="191" t="s">
        <v>15</v>
      </c>
      <c r="J123" s="191" t="s">
        <v>15</v>
      </c>
      <c r="K123" s="191" t="s">
        <v>349</v>
      </c>
      <c r="L123" s="191" t="s">
        <v>369</v>
      </c>
      <c r="M123" s="191" t="s">
        <v>15</v>
      </c>
      <c r="N123" s="191" t="s">
        <v>201</v>
      </c>
      <c r="O123" s="183">
        <v>0</v>
      </c>
      <c r="P123" s="191" t="s">
        <v>550</v>
      </c>
      <c r="Q123" s="192" t="s">
        <v>132</v>
      </c>
      <c r="R123" s="241">
        <v>15</v>
      </c>
      <c r="S123" s="183">
        <v>0.62704377503719755</v>
      </c>
      <c r="T123" s="188">
        <f t="shared" si="14"/>
        <v>0.37295622496280245</v>
      </c>
      <c r="U123" s="165"/>
      <c r="V123" s="221">
        <v>0.19080936091904349</v>
      </c>
      <c r="W123" s="221">
        <v>0.17346305538094864</v>
      </c>
      <c r="X123" s="221">
        <v>8.6731527690474319E-2</v>
      </c>
      <c r="Y123" s="221">
        <v>0.19080936091904349</v>
      </c>
      <c r="Z123" s="221">
        <v>0.19948251368809092</v>
      </c>
      <c r="AA123" s="161">
        <f t="shared" si="15"/>
        <v>0.84129581859760083</v>
      </c>
      <c r="AB123" s="165"/>
      <c r="AC123" s="182">
        <v>0.1</v>
      </c>
      <c r="AD123" s="182">
        <v>0.11</v>
      </c>
      <c r="AE123" s="182">
        <v>0.14000000000000001</v>
      </c>
      <c r="AF123" s="182">
        <v>0.32</v>
      </c>
      <c r="AG123" s="182">
        <v>0.33</v>
      </c>
      <c r="AH123" s="165"/>
      <c r="AI123" s="183">
        <v>0</v>
      </c>
      <c r="AJ123" s="183">
        <v>0</v>
      </c>
      <c r="AK123" s="183">
        <v>0</v>
      </c>
      <c r="AL123" s="183">
        <v>1</v>
      </c>
      <c r="AM123" s="183">
        <v>0</v>
      </c>
      <c r="AN123" s="183">
        <v>0</v>
      </c>
      <c r="AO123" s="183">
        <v>0</v>
      </c>
      <c r="AP123" s="183">
        <v>0</v>
      </c>
      <c r="AQ123" s="183">
        <v>0</v>
      </c>
      <c r="AR123" s="183">
        <v>0</v>
      </c>
      <c r="AS123" s="183">
        <v>0</v>
      </c>
      <c r="AT123" s="183">
        <v>0</v>
      </c>
      <c r="AU123" s="183">
        <v>0</v>
      </c>
      <c r="AV123" s="183">
        <v>0</v>
      </c>
      <c r="AW123" s="183">
        <v>0</v>
      </c>
      <c r="AX123" s="183">
        <v>0</v>
      </c>
      <c r="AY123" s="183">
        <v>0</v>
      </c>
      <c r="AZ123" s="183">
        <v>0</v>
      </c>
      <c r="BA123" s="183">
        <v>0</v>
      </c>
      <c r="BB123" s="183">
        <v>0</v>
      </c>
      <c r="BC123" s="174"/>
      <c r="BD123" s="162">
        <f t="shared" si="16"/>
        <v>1</v>
      </c>
      <c r="BE123" s="165"/>
      <c r="BF123" s="206">
        <f t="shared" si="21"/>
        <v>0</v>
      </c>
      <c r="BG123" s="203">
        <v>0</v>
      </c>
      <c r="BH123" s="203">
        <v>0</v>
      </c>
      <c r="BI123" s="183">
        <v>0</v>
      </c>
      <c r="BJ123" s="183">
        <v>0</v>
      </c>
      <c r="BK123" s="183">
        <v>0</v>
      </c>
      <c r="BL123" s="160">
        <f t="shared" si="22"/>
        <v>1</v>
      </c>
      <c r="BM123" s="174"/>
      <c r="BN123" s="206">
        <f t="shared" si="23"/>
        <v>0</v>
      </c>
      <c r="BO123" s="203">
        <v>0</v>
      </c>
      <c r="BP123" s="183">
        <v>0</v>
      </c>
      <c r="BQ123" s="183">
        <v>0</v>
      </c>
      <c r="BR123" s="183">
        <v>0</v>
      </c>
      <c r="BS123" s="160">
        <f t="shared" si="19"/>
        <v>1</v>
      </c>
      <c r="BT123" s="165"/>
      <c r="BU123" s="206">
        <f t="shared" si="24"/>
        <v>1</v>
      </c>
      <c r="BV123" s="203">
        <v>1</v>
      </c>
      <c r="BW123" s="203">
        <v>0</v>
      </c>
      <c r="BX123" s="203">
        <v>0</v>
      </c>
      <c r="BY123" s="203">
        <v>0</v>
      </c>
      <c r="BZ123" s="203">
        <v>0</v>
      </c>
      <c r="CA123" s="203">
        <v>0</v>
      </c>
      <c r="CB123" s="203">
        <v>0</v>
      </c>
      <c r="CC123" s="160">
        <f t="shared" si="25"/>
        <v>0</v>
      </c>
      <c r="CD123" s="165"/>
      <c r="CE123" s="209">
        <v>0</v>
      </c>
      <c r="CF123" s="165"/>
      <c r="CG123" s="211">
        <f t="shared" si="17"/>
        <v>1</v>
      </c>
      <c r="CH123" s="211">
        <f t="shared" si="18"/>
        <v>2</v>
      </c>
      <c r="CI123" s="211">
        <f>SUM(CH$12:CH123)+1</f>
        <v>297</v>
      </c>
      <c r="CJ123" s="164" t="str">
        <f t="shared" si="20"/>
        <v>N/A</v>
      </c>
      <c r="CK123" s="211" t="s">
        <v>15</v>
      </c>
    </row>
    <row r="124" spans="1:89" x14ac:dyDescent="0.2">
      <c r="A124" s="53">
        <f>IF(AND(COUNTIF(D$12:D124,D124)&gt;1,D124&lt;&gt;"[Project Name]"),1,0)</f>
        <v>0</v>
      </c>
      <c r="C124" s="174">
        <f t="shared" si="26"/>
        <v>113</v>
      </c>
      <c r="D124" s="175" t="s">
        <v>700</v>
      </c>
      <c r="E124" s="175" t="b">
        <v>1</v>
      </c>
      <c r="F124" s="191" t="s">
        <v>23</v>
      </c>
      <c r="G124" s="191" t="s">
        <v>36</v>
      </c>
      <c r="H124" s="191" t="s">
        <v>46</v>
      </c>
      <c r="I124" s="191" t="s">
        <v>15</v>
      </c>
      <c r="J124" s="191" t="s">
        <v>15</v>
      </c>
      <c r="K124" s="191" t="s">
        <v>349</v>
      </c>
      <c r="L124" s="191" t="s">
        <v>369</v>
      </c>
      <c r="M124" s="191" t="s">
        <v>15</v>
      </c>
      <c r="N124" s="191" t="s">
        <v>201</v>
      </c>
      <c r="O124" s="183">
        <v>0</v>
      </c>
      <c r="P124" s="191" t="s">
        <v>550</v>
      </c>
      <c r="Q124" s="192" t="s">
        <v>132</v>
      </c>
      <c r="R124" s="241">
        <v>15</v>
      </c>
      <c r="S124" s="183">
        <v>0.54266440936525451</v>
      </c>
      <c r="T124" s="188">
        <f t="shared" si="14"/>
        <v>0.45733559063474549</v>
      </c>
      <c r="U124" s="165"/>
      <c r="V124" s="221">
        <v>1.1269489343364776</v>
      </c>
      <c r="W124" s="221">
        <v>1.0244990312149795</v>
      </c>
      <c r="X124" s="221">
        <v>0.51224951560748977</v>
      </c>
      <c r="Y124" s="221">
        <v>1.1269489343364776</v>
      </c>
      <c r="Z124" s="221">
        <v>1.1781738858972264</v>
      </c>
      <c r="AA124" s="161">
        <f t="shared" si="15"/>
        <v>4.9688203013926504</v>
      </c>
      <c r="AB124" s="165"/>
      <c r="AC124" s="182">
        <v>0.1</v>
      </c>
      <c r="AD124" s="182">
        <v>0.11</v>
      </c>
      <c r="AE124" s="182">
        <v>0.14000000000000001</v>
      </c>
      <c r="AF124" s="182">
        <v>0.32</v>
      </c>
      <c r="AG124" s="182">
        <v>0.33</v>
      </c>
      <c r="AH124" s="165"/>
      <c r="AI124" s="183">
        <v>0</v>
      </c>
      <c r="AJ124" s="183">
        <v>0</v>
      </c>
      <c r="AK124" s="183">
        <v>0</v>
      </c>
      <c r="AL124" s="183">
        <v>1</v>
      </c>
      <c r="AM124" s="183">
        <v>0</v>
      </c>
      <c r="AN124" s="183">
        <v>0</v>
      </c>
      <c r="AO124" s="183">
        <v>0</v>
      </c>
      <c r="AP124" s="183">
        <v>0</v>
      </c>
      <c r="AQ124" s="183">
        <v>0</v>
      </c>
      <c r="AR124" s="183">
        <v>0</v>
      </c>
      <c r="AS124" s="183">
        <v>0</v>
      </c>
      <c r="AT124" s="183">
        <v>0</v>
      </c>
      <c r="AU124" s="183">
        <v>0</v>
      </c>
      <c r="AV124" s="183">
        <v>0</v>
      </c>
      <c r="AW124" s="183">
        <v>0</v>
      </c>
      <c r="AX124" s="183">
        <v>0</v>
      </c>
      <c r="AY124" s="183">
        <v>0</v>
      </c>
      <c r="AZ124" s="183">
        <v>0</v>
      </c>
      <c r="BA124" s="183">
        <v>0</v>
      </c>
      <c r="BB124" s="183">
        <v>0</v>
      </c>
      <c r="BC124" s="174"/>
      <c r="BD124" s="162">
        <f t="shared" si="16"/>
        <v>1</v>
      </c>
      <c r="BE124" s="165"/>
      <c r="BF124" s="206">
        <f t="shared" si="21"/>
        <v>0</v>
      </c>
      <c r="BG124" s="203">
        <v>0</v>
      </c>
      <c r="BH124" s="203">
        <v>0</v>
      </c>
      <c r="BI124" s="183">
        <v>0</v>
      </c>
      <c r="BJ124" s="183">
        <v>0</v>
      </c>
      <c r="BK124" s="183">
        <v>0</v>
      </c>
      <c r="BL124" s="160">
        <f t="shared" si="22"/>
        <v>1</v>
      </c>
      <c r="BM124" s="174"/>
      <c r="BN124" s="206">
        <f t="shared" si="23"/>
        <v>0</v>
      </c>
      <c r="BO124" s="203">
        <v>0</v>
      </c>
      <c r="BP124" s="183">
        <v>0</v>
      </c>
      <c r="BQ124" s="183">
        <v>0</v>
      </c>
      <c r="BR124" s="183">
        <v>0</v>
      </c>
      <c r="BS124" s="160">
        <f t="shared" si="19"/>
        <v>1</v>
      </c>
      <c r="BT124" s="165"/>
      <c r="BU124" s="206">
        <f t="shared" si="24"/>
        <v>1</v>
      </c>
      <c r="BV124" s="203">
        <v>1</v>
      </c>
      <c r="BW124" s="203">
        <v>0</v>
      </c>
      <c r="BX124" s="203">
        <v>0</v>
      </c>
      <c r="BY124" s="203">
        <v>0</v>
      </c>
      <c r="BZ124" s="203">
        <v>0</v>
      </c>
      <c r="CA124" s="203">
        <v>0</v>
      </c>
      <c r="CB124" s="203">
        <v>0</v>
      </c>
      <c r="CC124" s="160">
        <f t="shared" si="25"/>
        <v>0</v>
      </c>
      <c r="CD124" s="165"/>
      <c r="CE124" s="209">
        <v>0</v>
      </c>
      <c r="CF124" s="165"/>
      <c r="CG124" s="211">
        <f t="shared" si="17"/>
        <v>1</v>
      </c>
      <c r="CH124" s="211">
        <f t="shared" ref="CH124:CH187" si="27">CG124*ROWS(IC_Category_List)</f>
        <v>2</v>
      </c>
      <c r="CI124" s="211">
        <f>SUM(CH$12:CH124)+1</f>
        <v>299</v>
      </c>
      <c r="CJ124" s="164" t="str">
        <f t="shared" si="20"/>
        <v>N/A</v>
      </c>
      <c r="CK124" s="211" t="s">
        <v>15</v>
      </c>
    </row>
    <row r="125" spans="1:89" x14ac:dyDescent="0.2">
      <c r="A125" s="53">
        <f>IF(AND(COUNTIF(D$12:D125,D125)&gt;1,D125&lt;&gt;"[Project Name]"),1,0)</f>
        <v>0</v>
      </c>
      <c r="C125" s="174">
        <f t="shared" ref="C125:C188" si="28">IF(ISNUMBER(C124),C124+1,1)</f>
        <v>114</v>
      </c>
      <c r="D125" s="175" t="s">
        <v>701</v>
      </c>
      <c r="E125" s="175" t="b">
        <v>1</v>
      </c>
      <c r="F125" s="191" t="s">
        <v>23</v>
      </c>
      <c r="G125" s="191" t="s">
        <v>36</v>
      </c>
      <c r="H125" s="191" t="s">
        <v>46</v>
      </c>
      <c r="I125" s="191" t="s">
        <v>15</v>
      </c>
      <c r="J125" s="191" t="s">
        <v>15</v>
      </c>
      <c r="K125" s="191" t="s">
        <v>349</v>
      </c>
      <c r="L125" s="191" t="s">
        <v>369</v>
      </c>
      <c r="M125" s="191" t="s">
        <v>15</v>
      </c>
      <c r="N125" s="191" t="s">
        <v>201</v>
      </c>
      <c r="O125" s="183">
        <v>0</v>
      </c>
      <c r="P125" s="191" t="s">
        <v>550</v>
      </c>
      <c r="Q125" s="192" t="s">
        <v>132</v>
      </c>
      <c r="R125" s="241">
        <v>15</v>
      </c>
      <c r="S125" s="183">
        <v>0.57567149131425033</v>
      </c>
      <c r="T125" s="188">
        <f t="shared" ref="T125:T188" si="29">1-S125</f>
        <v>0.42432850868574967</v>
      </c>
      <c r="U125" s="165"/>
      <c r="V125" s="221">
        <v>9.0758580064737096E-2</v>
      </c>
      <c r="W125" s="221">
        <v>8.2507800058851916E-2</v>
      </c>
      <c r="X125" s="221">
        <v>4.1253900029425958E-2</v>
      </c>
      <c r="Y125" s="221">
        <v>9.0758580064737096E-2</v>
      </c>
      <c r="Z125" s="221">
        <v>9.4883970067679707E-2</v>
      </c>
      <c r="AA125" s="161">
        <f t="shared" ref="AA125:AA188" si="30">SUM(V125:Z125)</f>
        <v>0.40016283028543176</v>
      </c>
      <c r="AB125" s="165"/>
      <c r="AC125" s="182">
        <v>0.1</v>
      </c>
      <c r="AD125" s="182">
        <v>0.11</v>
      </c>
      <c r="AE125" s="182">
        <v>0.14000000000000001</v>
      </c>
      <c r="AF125" s="182">
        <v>0.32</v>
      </c>
      <c r="AG125" s="182">
        <v>0.33</v>
      </c>
      <c r="AH125" s="165"/>
      <c r="AI125" s="183">
        <v>0</v>
      </c>
      <c r="AJ125" s="183">
        <v>0</v>
      </c>
      <c r="AK125" s="183">
        <v>0</v>
      </c>
      <c r="AL125" s="183">
        <v>1</v>
      </c>
      <c r="AM125" s="183">
        <v>0</v>
      </c>
      <c r="AN125" s="183">
        <v>0</v>
      </c>
      <c r="AO125" s="183">
        <v>0</v>
      </c>
      <c r="AP125" s="183">
        <v>0</v>
      </c>
      <c r="AQ125" s="183">
        <v>0</v>
      </c>
      <c r="AR125" s="183">
        <v>0</v>
      </c>
      <c r="AS125" s="183">
        <v>0</v>
      </c>
      <c r="AT125" s="183">
        <v>0</v>
      </c>
      <c r="AU125" s="183">
        <v>0</v>
      </c>
      <c r="AV125" s="183">
        <v>0</v>
      </c>
      <c r="AW125" s="183">
        <v>0</v>
      </c>
      <c r="AX125" s="183">
        <v>0</v>
      </c>
      <c r="AY125" s="183">
        <v>0</v>
      </c>
      <c r="AZ125" s="183">
        <v>0</v>
      </c>
      <c r="BA125" s="183">
        <v>0</v>
      </c>
      <c r="BB125" s="183">
        <v>0</v>
      </c>
      <c r="BC125" s="174"/>
      <c r="BD125" s="162">
        <f t="shared" ref="BD125:BD188" si="31">SUM(AI125:BB125)</f>
        <v>1</v>
      </c>
      <c r="BE125" s="165"/>
      <c r="BF125" s="206">
        <f t="shared" si="21"/>
        <v>0</v>
      </c>
      <c r="BG125" s="203">
        <v>0</v>
      </c>
      <c r="BH125" s="203">
        <v>0</v>
      </c>
      <c r="BI125" s="183">
        <v>0</v>
      </c>
      <c r="BJ125" s="183">
        <v>0</v>
      </c>
      <c r="BK125" s="183">
        <v>0</v>
      </c>
      <c r="BL125" s="160">
        <f t="shared" si="22"/>
        <v>1</v>
      </c>
      <c r="BM125" s="174"/>
      <c r="BN125" s="206">
        <f t="shared" si="23"/>
        <v>0</v>
      </c>
      <c r="BO125" s="203">
        <v>0</v>
      </c>
      <c r="BP125" s="183">
        <v>0</v>
      </c>
      <c r="BQ125" s="183">
        <v>0</v>
      </c>
      <c r="BR125" s="183">
        <v>0</v>
      </c>
      <c r="BS125" s="160">
        <f t="shared" si="19"/>
        <v>1</v>
      </c>
      <c r="BT125" s="165"/>
      <c r="BU125" s="206">
        <f t="shared" si="24"/>
        <v>1</v>
      </c>
      <c r="BV125" s="203">
        <v>1</v>
      </c>
      <c r="BW125" s="203">
        <v>0</v>
      </c>
      <c r="BX125" s="203">
        <v>0</v>
      </c>
      <c r="BY125" s="203">
        <v>0</v>
      </c>
      <c r="BZ125" s="203">
        <v>0</v>
      </c>
      <c r="CA125" s="203">
        <v>0</v>
      </c>
      <c r="CB125" s="203">
        <v>0</v>
      </c>
      <c r="CC125" s="160">
        <f t="shared" si="25"/>
        <v>0</v>
      </c>
      <c r="CD125" s="165"/>
      <c r="CE125" s="209">
        <v>0</v>
      </c>
      <c r="CF125" s="165"/>
      <c r="CG125" s="211">
        <f t="shared" ref="CG125:CG188" si="32">COUNTIF($AI125:$BB125,"&lt;&gt;"&amp;0)</f>
        <v>1</v>
      </c>
      <c r="CH125" s="211">
        <f t="shared" si="27"/>
        <v>2</v>
      </c>
      <c r="CI125" s="211">
        <f>SUM(CH$12:CH125)+1</f>
        <v>301</v>
      </c>
      <c r="CJ125" s="164" t="str">
        <f t="shared" si="20"/>
        <v>N/A</v>
      </c>
      <c r="CK125" s="211" t="s">
        <v>15</v>
      </c>
    </row>
    <row r="126" spans="1:89" x14ac:dyDescent="0.2">
      <c r="A126" s="53">
        <f>IF(AND(COUNTIF(D$12:D126,D126)&gt;1,D126&lt;&gt;"[Project Name]"),1,0)</f>
        <v>0</v>
      </c>
      <c r="C126" s="174">
        <f t="shared" si="28"/>
        <v>115</v>
      </c>
      <c r="D126" s="175" t="s">
        <v>702</v>
      </c>
      <c r="E126" s="175" t="b">
        <v>0</v>
      </c>
      <c r="F126" s="191" t="s">
        <v>23</v>
      </c>
      <c r="G126" s="191" t="s">
        <v>36</v>
      </c>
      <c r="H126" s="191" t="s">
        <v>46</v>
      </c>
      <c r="I126" s="191" t="s">
        <v>15</v>
      </c>
      <c r="J126" s="191" t="s">
        <v>15</v>
      </c>
      <c r="K126" s="191" t="s">
        <v>349</v>
      </c>
      <c r="L126" s="191" t="s">
        <v>369</v>
      </c>
      <c r="M126" s="191" t="s">
        <v>15</v>
      </c>
      <c r="N126" s="191" t="s">
        <v>200</v>
      </c>
      <c r="O126" s="183">
        <v>0</v>
      </c>
      <c r="P126" s="191" t="s">
        <v>550</v>
      </c>
      <c r="Q126" s="192" t="s">
        <v>132</v>
      </c>
      <c r="R126" s="241">
        <v>15</v>
      </c>
      <c r="S126" s="183">
        <v>0</v>
      </c>
      <c r="T126" s="188">
        <f t="shared" si="29"/>
        <v>1</v>
      </c>
      <c r="U126" s="165"/>
      <c r="V126" s="221">
        <v>0</v>
      </c>
      <c r="W126" s="221">
        <v>0</v>
      </c>
      <c r="X126" s="221">
        <v>0</v>
      </c>
      <c r="Y126" s="221">
        <v>0</v>
      </c>
      <c r="Z126" s="221">
        <v>0</v>
      </c>
      <c r="AA126" s="161">
        <f t="shared" si="30"/>
        <v>0</v>
      </c>
      <c r="AB126" s="165"/>
      <c r="AC126" s="182">
        <v>0</v>
      </c>
      <c r="AD126" s="182">
        <v>0</v>
      </c>
      <c r="AE126" s="182">
        <v>0</v>
      </c>
      <c r="AF126" s="182">
        <v>0</v>
      </c>
      <c r="AG126" s="182">
        <v>0</v>
      </c>
      <c r="AH126" s="165"/>
      <c r="AI126" s="183">
        <v>0</v>
      </c>
      <c r="AJ126" s="183">
        <v>0</v>
      </c>
      <c r="AK126" s="183">
        <v>0</v>
      </c>
      <c r="AL126" s="183">
        <v>0</v>
      </c>
      <c r="AM126" s="183">
        <v>1</v>
      </c>
      <c r="AN126" s="183">
        <v>0</v>
      </c>
      <c r="AO126" s="183">
        <v>0</v>
      </c>
      <c r="AP126" s="183">
        <v>0</v>
      </c>
      <c r="AQ126" s="183">
        <v>0</v>
      </c>
      <c r="AR126" s="183">
        <v>0</v>
      </c>
      <c r="AS126" s="183">
        <v>0</v>
      </c>
      <c r="AT126" s="183">
        <v>0</v>
      </c>
      <c r="AU126" s="183">
        <v>0</v>
      </c>
      <c r="AV126" s="183">
        <v>0</v>
      </c>
      <c r="AW126" s="183">
        <v>0</v>
      </c>
      <c r="AX126" s="183">
        <v>0</v>
      </c>
      <c r="AY126" s="183">
        <v>0</v>
      </c>
      <c r="AZ126" s="183">
        <v>0</v>
      </c>
      <c r="BA126" s="183">
        <v>0</v>
      </c>
      <c r="BB126" s="183">
        <v>0</v>
      </c>
      <c r="BC126" s="174"/>
      <c r="BD126" s="162">
        <f t="shared" si="31"/>
        <v>1</v>
      </c>
      <c r="BE126" s="165"/>
      <c r="BF126" s="206">
        <f t="shared" si="21"/>
        <v>0</v>
      </c>
      <c r="BG126" s="203">
        <v>0</v>
      </c>
      <c r="BH126" s="203">
        <v>0</v>
      </c>
      <c r="BI126" s="183">
        <v>0</v>
      </c>
      <c r="BJ126" s="183">
        <v>0</v>
      </c>
      <c r="BK126" s="183">
        <v>0</v>
      </c>
      <c r="BL126" s="160">
        <f t="shared" si="22"/>
        <v>1</v>
      </c>
      <c r="BM126" s="174"/>
      <c r="BN126" s="206">
        <f t="shared" si="23"/>
        <v>0</v>
      </c>
      <c r="BO126" s="203">
        <v>0</v>
      </c>
      <c r="BP126" s="183">
        <v>0</v>
      </c>
      <c r="BQ126" s="183">
        <v>0</v>
      </c>
      <c r="BR126" s="183">
        <v>0</v>
      </c>
      <c r="BS126" s="160">
        <f t="shared" si="19"/>
        <v>1</v>
      </c>
      <c r="BT126" s="165"/>
      <c r="BU126" s="206">
        <f t="shared" si="24"/>
        <v>1</v>
      </c>
      <c r="BV126" s="203">
        <v>0</v>
      </c>
      <c r="BW126" s="203">
        <v>0</v>
      </c>
      <c r="BX126" s="203">
        <v>0</v>
      </c>
      <c r="BY126" s="203">
        <v>0</v>
      </c>
      <c r="BZ126" s="203">
        <v>1</v>
      </c>
      <c r="CA126" s="203">
        <v>0</v>
      </c>
      <c r="CB126" s="203">
        <v>0</v>
      </c>
      <c r="CC126" s="160">
        <f t="shared" si="25"/>
        <v>0</v>
      </c>
      <c r="CD126" s="165"/>
      <c r="CE126" s="209">
        <v>0</v>
      </c>
      <c r="CF126" s="165"/>
      <c r="CG126" s="211">
        <f t="shared" si="32"/>
        <v>1</v>
      </c>
      <c r="CH126" s="211">
        <f t="shared" si="27"/>
        <v>2</v>
      </c>
      <c r="CI126" s="211">
        <f>SUM(CH$12:CH126)+1</f>
        <v>303</v>
      </c>
      <c r="CJ126" s="164" t="str">
        <f t="shared" si="20"/>
        <v>N/A</v>
      </c>
      <c r="CK126" s="211" t="s">
        <v>15</v>
      </c>
    </row>
    <row r="127" spans="1:89" x14ac:dyDescent="0.2">
      <c r="A127" s="53">
        <f>IF(AND(COUNTIF(D$12:D127,D127)&gt;1,D127&lt;&gt;"[Project Name]"),1,0)</f>
        <v>0</v>
      </c>
      <c r="C127" s="174">
        <f t="shared" si="28"/>
        <v>116</v>
      </c>
      <c r="D127" s="175" t="s">
        <v>703</v>
      </c>
      <c r="E127" s="175" t="b">
        <v>1</v>
      </c>
      <c r="F127" s="191" t="s">
        <v>23</v>
      </c>
      <c r="G127" s="191" t="s">
        <v>36</v>
      </c>
      <c r="H127" s="191" t="s">
        <v>46</v>
      </c>
      <c r="I127" s="191" t="s">
        <v>15</v>
      </c>
      <c r="J127" s="191" t="s">
        <v>15</v>
      </c>
      <c r="K127" s="191" t="s">
        <v>349</v>
      </c>
      <c r="L127" s="191" t="s">
        <v>369</v>
      </c>
      <c r="M127" s="191" t="s">
        <v>15</v>
      </c>
      <c r="N127" s="191" t="s">
        <v>201</v>
      </c>
      <c r="O127" s="183">
        <v>0</v>
      </c>
      <c r="P127" s="191" t="s">
        <v>550</v>
      </c>
      <c r="Q127" s="192" t="s">
        <v>132</v>
      </c>
      <c r="R127" s="241">
        <v>15</v>
      </c>
      <c r="S127" s="183">
        <v>0.25249938765640068</v>
      </c>
      <c r="T127" s="188">
        <f t="shared" si="29"/>
        <v>0.74750061234359932</v>
      </c>
      <c r="U127" s="165"/>
      <c r="V127" s="221">
        <v>0.13992619032235928</v>
      </c>
      <c r="W127" s="221">
        <v>0.12720562756578116</v>
      </c>
      <c r="X127" s="221">
        <v>6.360281378289058E-2</v>
      </c>
      <c r="Y127" s="221">
        <v>0.13992619032235928</v>
      </c>
      <c r="Z127" s="221">
        <v>0.14628647170064835</v>
      </c>
      <c r="AA127" s="161">
        <f t="shared" si="30"/>
        <v>0.61694729369403867</v>
      </c>
      <c r="AB127" s="165"/>
      <c r="AC127" s="182">
        <v>0.1</v>
      </c>
      <c r="AD127" s="182">
        <v>0.11</v>
      </c>
      <c r="AE127" s="182">
        <v>0.14000000000000001</v>
      </c>
      <c r="AF127" s="182">
        <v>0.32</v>
      </c>
      <c r="AG127" s="182">
        <v>0.33</v>
      </c>
      <c r="AH127" s="165"/>
      <c r="AI127" s="183">
        <v>0</v>
      </c>
      <c r="AJ127" s="183">
        <v>0</v>
      </c>
      <c r="AK127" s="183">
        <v>0</v>
      </c>
      <c r="AL127" s="183">
        <v>1</v>
      </c>
      <c r="AM127" s="183">
        <v>0</v>
      </c>
      <c r="AN127" s="183">
        <v>0</v>
      </c>
      <c r="AO127" s="183">
        <v>0</v>
      </c>
      <c r="AP127" s="183">
        <v>0</v>
      </c>
      <c r="AQ127" s="183">
        <v>0</v>
      </c>
      <c r="AR127" s="183">
        <v>0</v>
      </c>
      <c r="AS127" s="183">
        <v>0</v>
      </c>
      <c r="AT127" s="183">
        <v>0</v>
      </c>
      <c r="AU127" s="183">
        <v>0</v>
      </c>
      <c r="AV127" s="183">
        <v>0</v>
      </c>
      <c r="AW127" s="183">
        <v>0</v>
      </c>
      <c r="AX127" s="183">
        <v>0</v>
      </c>
      <c r="AY127" s="183">
        <v>0</v>
      </c>
      <c r="AZ127" s="183">
        <v>0</v>
      </c>
      <c r="BA127" s="183">
        <v>0</v>
      </c>
      <c r="BB127" s="183">
        <v>0</v>
      </c>
      <c r="BC127" s="174"/>
      <c r="BD127" s="162">
        <f t="shared" si="31"/>
        <v>1</v>
      </c>
      <c r="BE127" s="165"/>
      <c r="BF127" s="206">
        <f t="shared" si="21"/>
        <v>0</v>
      </c>
      <c r="BG127" s="203">
        <v>0</v>
      </c>
      <c r="BH127" s="203">
        <v>0</v>
      </c>
      <c r="BI127" s="183">
        <v>0</v>
      </c>
      <c r="BJ127" s="183">
        <v>0</v>
      </c>
      <c r="BK127" s="183">
        <v>0</v>
      </c>
      <c r="BL127" s="160">
        <f t="shared" si="22"/>
        <v>1</v>
      </c>
      <c r="BM127" s="174"/>
      <c r="BN127" s="206">
        <f t="shared" si="23"/>
        <v>0</v>
      </c>
      <c r="BO127" s="203">
        <v>0</v>
      </c>
      <c r="BP127" s="183">
        <v>0</v>
      </c>
      <c r="BQ127" s="183">
        <v>0</v>
      </c>
      <c r="BR127" s="183">
        <v>0</v>
      </c>
      <c r="BS127" s="160">
        <f t="shared" si="19"/>
        <v>1</v>
      </c>
      <c r="BT127" s="165"/>
      <c r="BU127" s="206">
        <f t="shared" si="24"/>
        <v>1</v>
      </c>
      <c r="BV127" s="203">
        <v>1</v>
      </c>
      <c r="BW127" s="203">
        <v>0</v>
      </c>
      <c r="BX127" s="203">
        <v>0</v>
      </c>
      <c r="BY127" s="203">
        <v>0</v>
      </c>
      <c r="BZ127" s="203">
        <v>0</v>
      </c>
      <c r="CA127" s="203">
        <v>0</v>
      </c>
      <c r="CB127" s="203">
        <v>0</v>
      </c>
      <c r="CC127" s="160">
        <f t="shared" si="25"/>
        <v>0</v>
      </c>
      <c r="CD127" s="165"/>
      <c r="CE127" s="209">
        <v>0</v>
      </c>
      <c r="CF127" s="165"/>
      <c r="CG127" s="211">
        <f t="shared" si="32"/>
        <v>1</v>
      </c>
      <c r="CH127" s="211">
        <f t="shared" si="27"/>
        <v>2</v>
      </c>
      <c r="CI127" s="211">
        <f>SUM(CH$12:CH127)+1</f>
        <v>305</v>
      </c>
      <c r="CJ127" s="164" t="str">
        <f t="shared" si="20"/>
        <v>N/A</v>
      </c>
      <c r="CK127" s="211" t="s">
        <v>15</v>
      </c>
    </row>
    <row r="128" spans="1:89" x14ac:dyDescent="0.2">
      <c r="A128" s="53">
        <f>IF(AND(COUNTIF(D$12:D128,D128)&gt;1,D128&lt;&gt;"[Project Name]"),1,0)</f>
        <v>0</v>
      </c>
      <c r="C128" s="174">
        <f t="shared" si="28"/>
        <v>117</v>
      </c>
      <c r="D128" s="175" t="s">
        <v>704</v>
      </c>
      <c r="E128" s="175" t="b">
        <v>0</v>
      </c>
      <c r="F128" s="191" t="s">
        <v>23</v>
      </c>
      <c r="G128" s="191" t="s">
        <v>36</v>
      </c>
      <c r="H128" s="191" t="s">
        <v>46</v>
      </c>
      <c r="I128" s="191" t="s">
        <v>15</v>
      </c>
      <c r="J128" s="191" t="s">
        <v>15</v>
      </c>
      <c r="K128" s="191" t="s">
        <v>349</v>
      </c>
      <c r="L128" s="191" t="s">
        <v>369</v>
      </c>
      <c r="M128" s="191" t="s">
        <v>15</v>
      </c>
      <c r="N128" s="191" t="s">
        <v>201</v>
      </c>
      <c r="O128" s="183">
        <v>0</v>
      </c>
      <c r="P128" s="191" t="s">
        <v>550</v>
      </c>
      <c r="Q128" s="192" t="s">
        <v>132</v>
      </c>
      <c r="R128" s="241">
        <v>15</v>
      </c>
      <c r="S128" s="183">
        <v>0</v>
      </c>
      <c r="T128" s="188">
        <f t="shared" si="29"/>
        <v>1</v>
      </c>
      <c r="U128" s="165"/>
      <c r="V128" s="221">
        <v>0</v>
      </c>
      <c r="W128" s="221">
        <v>0</v>
      </c>
      <c r="X128" s="221">
        <v>0</v>
      </c>
      <c r="Y128" s="221">
        <v>0</v>
      </c>
      <c r="Z128" s="221">
        <v>0</v>
      </c>
      <c r="AA128" s="161">
        <f t="shared" si="30"/>
        <v>0</v>
      </c>
      <c r="AB128" s="165"/>
      <c r="AC128" s="182">
        <v>0</v>
      </c>
      <c r="AD128" s="182">
        <v>0</v>
      </c>
      <c r="AE128" s="182">
        <v>0</v>
      </c>
      <c r="AF128" s="182">
        <v>0</v>
      </c>
      <c r="AG128" s="182">
        <v>0</v>
      </c>
      <c r="AH128" s="165"/>
      <c r="AI128" s="183">
        <v>0</v>
      </c>
      <c r="AJ128" s="183">
        <v>0</v>
      </c>
      <c r="AK128" s="183">
        <v>0</v>
      </c>
      <c r="AL128" s="183">
        <v>1</v>
      </c>
      <c r="AM128" s="183">
        <v>0</v>
      </c>
      <c r="AN128" s="183">
        <v>0</v>
      </c>
      <c r="AO128" s="183">
        <v>0</v>
      </c>
      <c r="AP128" s="183">
        <v>0</v>
      </c>
      <c r="AQ128" s="183">
        <v>0</v>
      </c>
      <c r="AR128" s="183">
        <v>0</v>
      </c>
      <c r="AS128" s="183">
        <v>0</v>
      </c>
      <c r="AT128" s="183">
        <v>0</v>
      </c>
      <c r="AU128" s="183">
        <v>0</v>
      </c>
      <c r="AV128" s="183">
        <v>0</v>
      </c>
      <c r="AW128" s="183">
        <v>0</v>
      </c>
      <c r="AX128" s="183">
        <v>0</v>
      </c>
      <c r="AY128" s="183">
        <v>0</v>
      </c>
      <c r="AZ128" s="183">
        <v>0</v>
      </c>
      <c r="BA128" s="183">
        <v>0</v>
      </c>
      <c r="BB128" s="183">
        <v>0</v>
      </c>
      <c r="BC128" s="174"/>
      <c r="BD128" s="162">
        <f t="shared" si="31"/>
        <v>1</v>
      </c>
      <c r="BE128" s="165"/>
      <c r="BF128" s="206">
        <f t="shared" si="21"/>
        <v>0</v>
      </c>
      <c r="BG128" s="203">
        <v>0</v>
      </c>
      <c r="BH128" s="203">
        <v>0</v>
      </c>
      <c r="BI128" s="183">
        <v>0</v>
      </c>
      <c r="BJ128" s="183">
        <v>0</v>
      </c>
      <c r="BK128" s="183">
        <v>0</v>
      </c>
      <c r="BL128" s="160">
        <f t="shared" si="22"/>
        <v>1</v>
      </c>
      <c r="BM128" s="174"/>
      <c r="BN128" s="206">
        <f t="shared" si="23"/>
        <v>0</v>
      </c>
      <c r="BO128" s="203">
        <v>0</v>
      </c>
      <c r="BP128" s="183">
        <v>0</v>
      </c>
      <c r="BQ128" s="183">
        <v>0</v>
      </c>
      <c r="BR128" s="183">
        <v>0</v>
      </c>
      <c r="BS128" s="160">
        <f t="shared" si="19"/>
        <v>1</v>
      </c>
      <c r="BT128" s="165"/>
      <c r="BU128" s="206">
        <f t="shared" si="24"/>
        <v>1</v>
      </c>
      <c r="BV128" s="203">
        <v>1</v>
      </c>
      <c r="BW128" s="203">
        <v>0</v>
      </c>
      <c r="BX128" s="203">
        <v>0</v>
      </c>
      <c r="BY128" s="203">
        <v>0</v>
      </c>
      <c r="BZ128" s="203">
        <v>0</v>
      </c>
      <c r="CA128" s="203">
        <v>0</v>
      </c>
      <c r="CB128" s="203">
        <v>0</v>
      </c>
      <c r="CC128" s="160">
        <f t="shared" si="25"/>
        <v>0</v>
      </c>
      <c r="CD128" s="165"/>
      <c r="CE128" s="209">
        <v>0</v>
      </c>
      <c r="CF128" s="165"/>
      <c r="CG128" s="211">
        <f t="shared" si="32"/>
        <v>1</v>
      </c>
      <c r="CH128" s="211">
        <f t="shared" si="27"/>
        <v>2</v>
      </c>
      <c r="CI128" s="211">
        <f>SUM(CH$12:CH128)+1</f>
        <v>307</v>
      </c>
      <c r="CJ128" s="164" t="str">
        <f t="shared" si="20"/>
        <v>N/A</v>
      </c>
      <c r="CK128" s="211" t="s">
        <v>15</v>
      </c>
    </row>
    <row r="129" spans="1:89" x14ac:dyDescent="0.2">
      <c r="A129" s="53">
        <f>IF(AND(COUNTIF(D$12:D129,D129)&gt;1,D129&lt;&gt;"[Project Name]"),1,0)</f>
        <v>0</v>
      </c>
      <c r="C129" s="174">
        <f t="shared" si="28"/>
        <v>118</v>
      </c>
      <c r="D129" s="175" t="s">
        <v>705</v>
      </c>
      <c r="E129" s="175" t="b">
        <v>0</v>
      </c>
      <c r="F129" s="191" t="s">
        <v>23</v>
      </c>
      <c r="G129" s="191" t="s">
        <v>36</v>
      </c>
      <c r="H129" s="191" t="s">
        <v>46</v>
      </c>
      <c r="I129" s="191" t="s">
        <v>15</v>
      </c>
      <c r="J129" s="191" t="s">
        <v>15</v>
      </c>
      <c r="K129" s="191" t="s">
        <v>351</v>
      </c>
      <c r="L129" s="191" t="s">
        <v>369</v>
      </c>
      <c r="M129" s="191" t="s">
        <v>15</v>
      </c>
      <c r="N129" s="191" t="s">
        <v>201</v>
      </c>
      <c r="O129" s="183">
        <v>0</v>
      </c>
      <c r="P129" s="191" t="s">
        <v>550</v>
      </c>
      <c r="Q129" s="192" t="s">
        <v>132</v>
      </c>
      <c r="R129" s="241">
        <v>15</v>
      </c>
      <c r="S129" s="183">
        <v>0</v>
      </c>
      <c r="T129" s="188">
        <f t="shared" si="29"/>
        <v>1</v>
      </c>
      <c r="U129" s="165"/>
      <c r="V129" s="221">
        <v>0</v>
      </c>
      <c r="W129" s="221">
        <v>0</v>
      </c>
      <c r="X129" s="221">
        <v>0</v>
      </c>
      <c r="Y129" s="221">
        <v>0</v>
      </c>
      <c r="Z129" s="221">
        <v>0</v>
      </c>
      <c r="AA129" s="161">
        <f t="shared" si="30"/>
        <v>0</v>
      </c>
      <c r="AB129" s="165"/>
      <c r="AC129" s="182">
        <v>0</v>
      </c>
      <c r="AD129" s="182">
        <v>0</v>
      </c>
      <c r="AE129" s="182">
        <v>0</v>
      </c>
      <c r="AF129" s="182">
        <v>0</v>
      </c>
      <c r="AG129" s="182">
        <v>0</v>
      </c>
      <c r="AH129" s="165"/>
      <c r="AI129" s="183">
        <v>0</v>
      </c>
      <c r="AJ129" s="183">
        <v>0</v>
      </c>
      <c r="AK129" s="183">
        <v>0</v>
      </c>
      <c r="AL129" s="183">
        <v>1</v>
      </c>
      <c r="AM129" s="183">
        <v>0</v>
      </c>
      <c r="AN129" s="183">
        <v>0</v>
      </c>
      <c r="AO129" s="183">
        <v>0</v>
      </c>
      <c r="AP129" s="183">
        <v>0</v>
      </c>
      <c r="AQ129" s="183">
        <v>0</v>
      </c>
      <c r="AR129" s="183">
        <v>0</v>
      </c>
      <c r="AS129" s="183">
        <v>0</v>
      </c>
      <c r="AT129" s="183">
        <v>0</v>
      </c>
      <c r="AU129" s="183">
        <v>0</v>
      </c>
      <c r="AV129" s="183">
        <v>0</v>
      </c>
      <c r="AW129" s="183">
        <v>0</v>
      </c>
      <c r="AX129" s="183">
        <v>0</v>
      </c>
      <c r="AY129" s="183">
        <v>0</v>
      </c>
      <c r="AZ129" s="183">
        <v>0</v>
      </c>
      <c r="BA129" s="183">
        <v>0</v>
      </c>
      <c r="BB129" s="183">
        <v>0</v>
      </c>
      <c r="BC129" s="174"/>
      <c r="BD129" s="162">
        <f t="shared" si="31"/>
        <v>1</v>
      </c>
      <c r="BE129" s="165"/>
      <c r="BF129" s="206">
        <f t="shared" si="21"/>
        <v>0</v>
      </c>
      <c r="BG129" s="203">
        <v>0</v>
      </c>
      <c r="BH129" s="203">
        <v>0</v>
      </c>
      <c r="BI129" s="183">
        <v>0</v>
      </c>
      <c r="BJ129" s="183">
        <v>0</v>
      </c>
      <c r="BK129" s="183">
        <v>0</v>
      </c>
      <c r="BL129" s="160">
        <f t="shared" si="22"/>
        <v>1</v>
      </c>
      <c r="BM129" s="174"/>
      <c r="BN129" s="206">
        <f t="shared" si="23"/>
        <v>0</v>
      </c>
      <c r="BO129" s="203">
        <v>0</v>
      </c>
      <c r="BP129" s="183">
        <v>0</v>
      </c>
      <c r="BQ129" s="183">
        <v>0</v>
      </c>
      <c r="BR129" s="183">
        <v>0</v>
      </c>
      <c r="BS129" s="160">
        <f t="shared" si="19"/>
        <v>1</v>
      </c>
      <c r="BT129" s="165"/>
      <c r="BU129" s="206">
        <f t="shared" si="24"/>
        <v>1</v>
      </c>
      <c r="BV129" s="203">
        <v>0</v>
      </c>
      <c r="BW129" s="203">
        <v>0</v>
      </c>
      <c r="BX129" s="203">
        <v>1</v>
      </c>
      <c r="BY129" s="203">
        <v>0</v>
      </c>
      <c r="BZ129" s="203">
        <v>0</v>
      </c>
      <c r="CA129" s="203">
        <v>0</v>
      </c>
      <c r="CB129" s="203">
        <v>0</v>
      </c>
      <c r="CC129" s="160">
        <f t="shared" si="25"/>
        <v>0</v>
      </c>
      <c r="CD129" s="165"/>
      <c r="CE129" s="209">
        <v>0</v>
      </c>
      <c r="CF129" s="165"/>
      <c r="CG129" s="211">
        <f t="shared" si="32"/>
        <v>1</v>
      </c>
      <c r="CH129" s="211">
        <f t="shared" si="27"/>
        <v>2</v>
      </c>
      <c r="CI129" s="211">
        <f>SUM(CH$12:CH129)+1</f>
        <v>309</v>
      </c>
      <c r="CJ129" s="164" t="str">
        <f t="shared" si="20"/>
        <v>N/A</v>
      </c>
      <c r="CK129" s="211" t="s">
        <v>15</v>
      </c>
    </row>
    <row r="130" spans="1:89" x14ac:dyDescent="0.2">
      <c r="A130" s="53">
        <f>IF(AND(COUNTIF(D$12:D130,D130)&gt;1,D130&lt;&gt;"[Project Name]"),1,0)</f>
        <v>0</v>
      </c>
      <c r="C130" s="174">
        <f t="shared" si="28"/>
        <v>119</v>
      </c>
      <c r="D130" s="175" t="s">
        <v>706</v>
      </c>
      <c r="E130" s="175" t="b">
        <v>0</v>
      </c>
      <c r="F130" s="191" t="s">
        <v>23</v>
      </c>
      <c r="G130" s="191" t="s">
        <v>36</v>
      </c>
      <c r="H130" s="191" t="s">
        <v>46</v>
      </c>
      <c r="I130" s="191" t="s">
        <v>15</v>
      </c>
      <c r="J130" s="191" t="s">
        <v>15</v>
      </c>
      <c r="K130" s="191" t="s">
        <v>355</v>
      </c>
      <c r="L130" s="191" t="s">
        <v>369</v>
      </c>
      <c r="M130" s="191" t="s">
        <v>15</v>
      </c>
      <c r="N130" s="191" t="s">
        <v>201</v>
      </c>
      <c r="O130" s="183">
        <v>0</v>
      </c>
      <c r="P130" s="191" t="s">
        <v>550</v>
      </c>
      <c r="Q130" s="192" t="s">
        <v>132</v>
      </c>
      <c r="R130" s="241">
        <v>20</v>
      </c>
      <c r="S130" s="183">
        <v>0</v>
      </c>
      <c r="T130" s="188">
        <f t="shared" si="29"/>
        <v>1</v>
      </c>
      <c r="U130" s="165"/>
      <c r="V130" s="221">
        <v>0</v>
      </c>
      <c r="W130" s="221">
        <v>0</v>
      </c>
      <c r="X130" s="221">
        <v>0</v>
      </c>
      <c r="Y130" s="221">
        <v>0</v>
      </c>
      <c r="Z130" s="221">
        <v>0</v>
      </c>
      <c r="AA130" s="161">
        <f t="shared" si="30"/>
        <v>0</v>
      </c>
      <c r="AB130" s="165"/>
      <c r="AC130" s="182">
        <v>0</v>
      </c>
      <c r="AD130" s="182">
        <v>0</v>
      </c>
      <c r="AE130" s="182">
        <v>0</v>
      </c>
      <c r="AF130" s="182">
        <v>0</v>
      </c>
      <c r="AG130" s="182">
        <v>0</v>
      </c>
      <c r="AH130" s="165"/>
      <c r="AI130" s="183">
        <v>0</v>
      </c>
      <c r="AJ130" s="183">
        <v>0</v>
      </c>
      <c r="AK130" s="183">
        <v>0</v>
      </c>
      <c r="AL130" s="183">
        <v>0</v>
      </c>
      <c r="AM130" s="183">
        <v>0</v>
      </c>
      <c r="AN130" s="183">
        <v>1</v>
      </c>
      <c r="AO130" s="183">
        <v>0</v>
      </c>
      <c r="AP130" s="183">
        <v>0</v>
      </c>
      <c r="AQ130" s="183">
        <v>0</v>
      </c>
      <c r="AR130" s="183">
        <v>0</v>
      </c>
      <c r="AS130" s="183">
        <v>0</v>
      </c>
      <c r="AT130" s="183">
        <v>0</v>
      </c>
      <c r="AU130" s="183">
        <v>0</v>
      </c>
      <c r="AV130" s="183">
        <v>0</v>
      </c>
      <c r="AW130" s="183">
        <v>0</v>
      </c>
      <c r="AX130" s="183">
        <v>0</v>
      </c>
      <c r="AY130" s="183">
        <v>0</v>
      </c>
      <c r="AZ130" s="183">
        <v>0</v>
      </c>
      <c r="BA130" s="183">
        <v>0</v>
      </c>
      <c r="BB130" s="183">
        <v>0</v>
      </c>
      <c r="BC130" s="174"/>
      <c r="BD130" s="162">
        <f t="shared" si="31"/>
        <v>1</v>
      </c>
      <c r="BE130" s="165"/>
      <c r="BF130" s="206">
        <f t="shared" si="21"/>
        <v>0</v>
      </c>
      <c r="BG130" s="203">
        <v>0</v>
      </c>
      <c r="BH130" s="203">
        <v>0</v>
      </c>
      <c r="BI130" s="183">
        <v>0</v>
      </c>
      <c r="BJ130" s="183">
        <v>0</v>
      </c>
      <c r="BK130" s="183">
        <v>0</v>
      </c>
      <c r="BL130" s="160">
        <f t="shared" si="22"/>
        <v>1</v>
      </c>
      <c r="BM130" s="174"/>
      <c r="BN130" s="206">
        <f t="shared" si="23"/>
        <v>0</v>
      </c>
      <c r="BO130" s="203">
        <v>0</v>
      </c>
      <c r="BP130" s="183">
        <v>0</v>
      </c>
      <c r="BQ130" s="183">
        <v>0</v>
      </c>
      <c r="BR130" s="183">
        <v>0</v>
      </c>
      <c r="BS130" s="160">
        <f t="shared" si="19"/>
        <v>1</v>
      </c>
      <c r="BT130" s="165"/>
      <c r="BU130" s="206">
        <f t="shared" si="24"/>
        <v>1</v>
      </c>
      <c r="BV130" s="203">
        <v>0</v>
      </c>
      <c r="BW130" s="203">
        <v>0</v>
      </c>
      <c r="BX130" s="203">
        <v>0</v>
      </c>
      <c r="BY130" s="203">
        <v>0</v>
      </c>
      <c r="BZ130" s="203">
        <v>0</v>
      </c>
      <c r="CA130" s="203">
        <v>0</v>
      </c>
      <c r="CB130" s="203">
        <v>1</v>
      </c>
      <c r="CC130" s="160">
        <f t="shared" si="25"/>
        <v>0</v>
      </c>
      <c r="CD130" s="165"/>
      <c r="CE130" s="209">
        <v>0</v>
      </c>
      <c r="CF130" s="165"/>
      <c r="CG130" s="211">
        <f t="shared" si="32"/>
        <v>1</v>
      </c>
      <c r="CH130" s="211">
        <f t="shared" si="27"/>
        <v>2</v>
      </c>
      <c r="CI130" s="211">
        <f>SUM(CH$12:CH130)+1</f>
        <v>311</v>
      </c>
      <c r="CJ130" s="164" t="str">
        <f t="shared" si="20"/>
        <v>N/A</v>
      </c>
      <c r="CK130" s="211" t="s">
        <v>15</v>
      </c>
    </row>
    <row r="131" spans="1:89" x14ac:dyDescent="0.2">
      <c r="A131" s="53">
        <f>IF(AND(COUNTIF(D$12:D131,D131)&gt;1,D131&lt;&gt;"[Project Name]"),1,0)</f>
        <v>0</v>
      </c>
      <c r="C131" s="174">
        <f t="shared" si="28"/>
        <v>120</v>
      </c>
      <c r="D131" s="175" t="s">
        <v>707</v>
      </c>
      <c r="E131" s="175" t="b">
        <v>0</v>
      </c>
      <c r="F131" s="191" t="s">
        <v>23</v>
      </c>
      <c r="G131" s="191" t="s">
        <v>36</v>
      </c>
      <c r="H131" s="191" t="s">
        <v>46</v>
      </c>
      <c r="I131" s="191" t="s">
        <v>15</v>
      </c>
      <c r="J131" s="191" t="s">
        <v>15</v>
      </c>
      <c r="K131" s="191" t="s">
        <v>355</v>
      </c>
      <c r="L131" s="191" t="s">
        <v>369</v>
      </c>
      <c r="M131" s="191" t="s">
        <v>15</v>
      </c>
      <c r="N131" s="191" t="s">
        <v>200</v>
      </c>
      <c r="O131" s="183">
        <v>0</v>
      </c>
      <c r="P131" s="191" t="s">
        <v>550</v>
      </c>
      <c r="Q131" s="192" t="s">
        <v>132</v>
      </c>
      <c r="R131" s="241">
        <v>10</v>
      </c>
      <c r="S131" s="183">
        <v>0</v>
      </c>
      <c r="T131" s="188">
        <f t="shared" si="29"/>
        <v>1</v>
      </c>
      <c r="U131" s="165"/>
      <c r="V131" s="221">
        <v>0</v>
      </c>
      <c r="W131" s="221">
        <v>0</v>
      </c>
      <c r="X131" s="221">
        <v>0</v>
      </c>
      <c r="Y131" s="221">
        <v>0</v>
      </c>
      <c r="Z131" s="221">
        <v>0</v>
      </c>
      <c r="AA131" s="161">
        <f t="shared" si="30"/>
        <v>0</v>
      </c>
      <c r="AB131" s="165"/>
      <c r="AC131" s="182">
        <v>0</v>
      </c>
      <c r="AD131" s="182">
        <v>0</v>
      </c>
      <c r="AE131" s="182">
        <v>0</v>
      </c>
      <c r="AF131" s="182">
        <v>0</v>
      </c>
      <c r="AG131" s="182">
        <v>0</v>
      </c>
      <c r="AH131" s="165"/>
      <c r="AI131" s="183">
        <v>0</v>
      </c>
      <c r="AJ131" s="183">
        <v>0</v>
      </c>
      <c r="AK131" s="183">
        <v>0</v>
      </c>
      <c r="AL131" s="183">
        <v>0</v>
      </c>
      <c r="AM131" s="183">
        <v>0</v>
      </c>
      <c r="AN131" s="183">
        <v>1</v>
      </c>
      <c r="AO131" s="183">
        <v>0</v>
      </c>
      <c r="AP131" s="183">
        <v>0</v>
      </c>
      <c r="AQ131" s="183">
        <v>0</v>
      </c>
      <c r="AR131" s="183">
        <v>0</v>
      </c>
      <c r="AS131" s="183">
        <v>0</v>
      </c>
      <c r="AT131" s="183">
        <v>0</v>
      </c>
      <c r="AU131" s="183">
        <v>0</v>
      </c>
      <c r="AV131" s="183">
        <v>0</v>
      </c>
      <c r="AW131" s="183">
        <v>0</v>
      </c>
      <c r="AX131" s="183">
        <v>0</v>
      </c>
      <c r="AY131" s="183">
        <v>0</v>
      </c>
      <c r="AZ131" s="183">
        <v>0</v>
      </c>
      <c r="BA131" s="183">
        <v>0</v>
      </c>
      <c r="BB131" s="183">
        <v>0</v>
      </c>
      <c r="BC131" s="174"/>
      <c r="BD131" s="162">
        <f t="shared" si="31"/>
        <v>1</v>
      </c>
      <c r="BE131" s="165"/>
      <c r="BF131" s="206">
        <f t="shared" si="21"/>
        <v>0</v>
      </c>
      <c r="BG131" s="203">
        <v>0</v>
      </c>
      <c r="BH131" s="203">
        <v>0</v>
      </c>
      <c r="BI131" s="183">
        <v>0</v>
      </c>
      <c r="BJ131" s="183">
        <v>0</v>
      </c>
      <c r="BK131" s="183">
        <v>0</v>
      </c>
      <c r="BL131" s="160">
        <f t="shared" si="22"/>
        <v>1</v>
      </c>
      <c r="BM131" s="174"/>
      <c r="BN131" s="206">
        <f t="shared" si="23"/>
        <v>0</v>
      </c>
      <c r="BO131" s="203">
        <v>0</v>
      </c>
      <c r="BP131" s="183">
        <v>0</v>
      </c>
      <c r="BQ131" s="183">
        <v>0</v>
      </c>
      <c r="BR131" s="183">
        <v>0</v>
      </c>
      <c r="BS131" s="160">
        <f t="shared" si="19"/>
        <v>1</v>
      </c>
      <c r="BT131" s="165"/>
      <c r="BU131" s="206">
        <f t="shared" si="24"/>
        <v>1</v>
      </c>
      <c r="BV131" s="203">
        <v>0</v>
      </c>
      <c r="BW131" s="203">
        <v>0</v>
      </c>
      <c r="BX131" s="203">
        <v>0</v>
      </c>
      <c r="BY131" s="203">
        <v>0</v>
      </c>
      <c r="BZ131" s="203">
        <v>0</v>
      </c>
      <c r="CA131" s="203">
        <v>0</v>
      </c>
      <c r="CB131" s="203">
        <v>1</v>
      </c>
      <c r="CC131" s="160">
        <f t="shared" si="25"/>
        <v>0</v>
      </c>
      <c r="CD131" s="165"/>
      <c r="CE131" s="209">
        <v>0</v>
      </c>
      <c r="CF131" s="165"/>
      <c r="CG131" s="211">
        <f t="shared" si="32"/>
        <v>1</v>
      </c>
      <c r="CH131" s="211">
        <f t="shared" si="27"/>
        <v>2</v>
      </c>
      <c r="CI131" s="211">
        <f>SUM(CH$12:CH131)+1</f>
        <v>313</v>
      </c>
      <c r="CJ131" s="164" t="str">
        <f t="shared" si="20"/>
        <v>N/A</v>
      </c>
      <c r="CK131" s="211" t="s">
        <v>15</v>
      </c>
    </row>
    <row r="132" spans="1:89" x14ac:dyDescent="0.2">
      <c r="A132" s="53">
        <f>IF(AND(COUNTIF(D$12:D132,D132)&gt;1,D132&lt;&gt;"[Project Name]"),1,0)</f>
        <v>0</v>
      </c>
      <c r="C132" s="174">
        <f t="shared" si="28"/>
        <v>121</v>
      </c>
      <c r="D132" s="175" t="s">
        <v>708</v>
      </c>
      <c r="E132" s="175" t="b">
        <v>0</v>
      </c>
      <c r="F132" s="191" t="s">
        <v>23</v>
      </c>
      <c r="G132" s="191" t="s">
        <v>36</v>
      </c>
      <c r="H132" s="191" t="s">
        <v>46</v>
      </c>
      <c r="I132" s="191" t="s">
        <v>15</v>
      </c>
      <c r="J132" s="191" t="s">
        <v>15</v>
      </c>
      <c r="K132" s="191" t="s">
        <v>350</v>
      </c>
      <c r="L132" s="191" t="s">
        <v>369</v>
      </c>
      <c r="M132" s="191" t="s">
        <v>15</v>
      </c>
      <c r="N132" s="191" t="s">
        <v>201</v>
      </c>
      <c r="O132" s="183">
        <v>0</v>
      </c>
      <c r="P132" s="191" t="s">
        <v>550</v>
      </c>
      <c r="Q132" s="192" t="s">
        <v>132</v>
      </c>
      <c r="R132" s="241">
        <v>15</v>
      </c>
      <c r="S132" s="183">
        <v>0</v>
      </c>
      <c r="T132" s="188">
        <f t="shared" si="29"/>
        <v>1</v>
      </c>
      <c r="U132" s="165"/>
      <c r="V132" s="221">
        <v>0</v>
      </c>
      <c r="W132" s="221">
        <v>0</v>
      </c>
      <c r="X132" s="221">
        <v>0</v>
      </c>
      <c r="Y132" s="221">
        <v>0</v>
      </c>
      <c r="Z132" s="221">
        <v>0</v>
      </c>
      <c r="AA132" s="161">
        <f t="shared" si="30"/>
        <v>0</v>
      </c>
      <c r="AB132" s="165"/>
      <c r="AC132" s="182">
        <v>0</v>
      </c>
      <c r="AD132" s="182">
        <v>0</v>
      </c>
      <c r="AE132" s="182">
        <v>0</v>
      </c>
      <c r="AF132" s="182">
        <v>0</v>
      </c>
      <c r="AG132" s="182">
        <v>0</v>
      </c>
      <c r="AH132" s="165"/>
      <c r="AI132" s="183">
        <v>0</v>
      </c>
      <c r="AJ132" s="183">
        <v>0</v>
      </c>
      <c r="AK132" s="183">
        <v>0</v>
      </c>
      <c r="AL132" s="183">
        <v>1</v>
      </c>
      <c r="AM132" s="183">
        <v>0</v>
      </c>
      <c r="AN132" s="183">
        <v>0</v>
      </c>
      <c r="AO132" s="183">
        <v>0</v>
      </c>
      <c r="AP132" s="183">
        <v>0</v>
      </c>
      <c r="AQ132" s="183">
        <v>0</v>
      </c>
      <c r="AR132" s="183">
        <v>0</v>
      </c>
      <c r="AS132" s="183">
        <v>0</v>
      </c>
      <c r="AT132" s="183">
        <v>0</v>
      </c>
      <c r="AU132" s="183">
        <v>0</v>
      </c>
      <c r="AV132" s="183">
        <v>0</v>
      </c>
      <c r="AW132" s="183">
        <v>0</v>
      </c>
      <c r="AX132" s="183">
        <v>0</v>
      </c>
      <c r="AY132" s="183">
        <v>0</v>
      </c>
      <c r="AZ132" s="183">
        <v>0</v>
      </c>
      <c r="BA132" s="183">
        <v>0</v>
      </c>
      <c r="BB132" s="183">
        <v>0</v>
      </c>
      <c r="BC132" s="174"/>
      <c r="BD132" s="162">
        <f t="shared" si="31"/>
        <v>1</v>
      </c>
      <c r="BE132" s="165"/>
      <c r="BF132" s="206">
        <f t="shared" si="21"/>
        <v>0</v>
      </c>
      <c r="BG132" s="203">
        <v>0</v>
      </c>
      <c r="BH132" s="203">
        <v>0</v>
      </c>
      <c r="BI132" s="183">
        <v>0</v>
      </c>
      <c r="BJ132" s="183">
        <v>0</v>
      </c>
      <c r="BK132" s="183">
        <v>0</v>
      </c>
      <c r="BL132" s="160">
        <f t="shared" si="22"/>
        <v>1</v>
      </c>
      <c r="BM132" s="174"/>
      <c r="BN132" s="206">
        <f t="shared" si="23"/>
        <v>0</v>
      </c>
      <c r="BO132" s="203">
        <v>0</v>
      </c>
      <c r="BP132" s="183">
        <v>0</v>
      </c>
      <c r="BQ132" s="183">
        <v>0</v>
      </c>
      <c r="BR132" s="183">
        <v>0</v>
      </c>
      <c r="BS132" s="160">
        <f t="shared" si="19"/>
        <v>1</v>
      </c>
      <c r="BT132" s="165"/>
      <c r="BU132" s="206">
        <f t="shared" si="24"/>
        <v>1</v>
      </c>
      <c r="BV132" s="203">
        <v>0</v>
      </c>
      <c r="BW132" s="203">
        <v>1</v>
      </c>
      <c r="BX132" s="203">
        <v>0</v>
      </c>
      <c r="BY132" s="203">
        <v>0</v>
      </c>
      <c r="BZ132" s="203">
        <v>0</v>
      </c>
      <c r="CA132" s="203">
        <v>0</v>
      </c>
      <c r="CB132" s="203">
        <v>0</v>
      </c>
      <c r="CC132" s="160">
        <f t="shared" si="25"/>
        <v>0</v>
      </c>
      <c r="CD132" s="165"/>
      <c r="CE132" s="209">
        <v>0</v>
      </c>
      <c r="CF132" s="165"/>
      <c r="CG132" s="211">
        <f t="shared" si="32"/>
        <v>1</v>
      </c>
      <c r="CH132" s="211">
        <f t="shared" si="27"/>
        <v>2</v>
      </c>
      <c r="CI132" s="211">
        <f>SUM(CH$12:CH132)+1</f>
        <v>315</v>
      </c>
      <c r="CJ132" s="164" t="str">
        <f t="shared" si="20"/>
        <v>N/A</v>
      </c>
      <c r="CK132" s="211" t="s">
        <v>15</v>
      </c>
    </row>
    <row r="133" spans="1:89" x14ac:dyDescent="0.2">
      <c r="A133" s="53">
        <f>IF(AND(COUNTIF(D$12:D133,D133)&gt;1,D133&lt;&gt;"[Project Name]"),1,0)</f>
        <v>0</v>
      </c>
      <c r="C133" s="174">
        <f t="shared" si="28"/>
        <v>122</v>
      </c>
      <c r="D133" s="175" t="s">
        <v>709</v>
      </c>
      <c r="E133" s="175" t="b">
        <v>0</v>
      </c>
      <c r="F133" s="191" t="s">
        <v>23</v>
      </c>
      <c r="G133" s="191" t="s">
        <v>36</v>
      </c>
      <c r="H133" s="191" t="s">
        <v>46</v>
      </c>
      <c r="I133" s="191" t="s">
        <v>15</v>
      </c>
      <c r="J133" s="191" t="s">
        <v>15</v>
      </c>
      <c r="K133" s="191" t="s">
        <v>350</v>
      </c>
      <c r="L133" s="191" t="s">
        <v>369</v>
      </c>
      <c r="M133" s="191" t="s">
        <v>15</v>
      </c>
      <c r="N133" s="191" t="s">
        <v>201</v>
      </c>
      <c r="O133" s="183">
        <v>0</v>
      </c>
      <c r="P133" s="191" t="s">
        <v>550</v>
      </c>
      <c r="Q133" s="192" t="s">
        <v>132</v>
      </c>
      <c r="R133" s="241">
        <v>15</v>
      </c>
      <c r="S133" s="183">
        <v>0.13723882854482333</v>
      </c>
      <c r="T133" s="188">
        <f t="shared" si="29"/>
        <v>0.86276117145517661</v>
      </c>
      <c r="U133" s="165"/>
      <c r="V133" s="221">
        <v>0</v>
      </c>
      <c r="W133" s="221">
        <v>0</v>
      </c>
      <c r="X133" s="221">
        <v>0</v>
      </c>
      <c r="Y133" s="221">
        <v>0</v>
      </c>
      <c r="Z133" s="221">
        <v>0</v>
      </c>
      <c r="AA133" s="161">
        <f t="shared" si="30"/>
        <v>0</v>
      </c>
      <c r="AB133" s="165"/>
      <c r="AC133" s="182">
        <v>0</v>
      </c>
      <c r="AD133" s="182">
        <v>0</v>
      </c>
      <c r="AE133" s="182">
        <v>0</v>
      </c>
      <c r="AF133" s="182">
        <v>0</v>
      </c>
      <c r="AG133" s="182">
        <v>0</v>
      </c>
      <c r="AH133" s="165"/>
      <c r="AI133" s="183">
        <v>0</v>
      </c>
      <c r="AJ133" s="183">
        <v>0</v>
      </c>
      <c r="AK133" s="183">
        <v>0</v>
      </c>
      <c r="AL133" s="183">
        <v>1</v>
      </c>
      <c r="AM133" s="183">
        <v>0</v>
      </c>
      <c r="AN133" s="183">
        <v>0</v>
      </c>
      <c r="AO133" s="183">
        <v>0</v>
      </c>
      <c r="AP133" s="183">
        <v>0</v>
      </c>
      <c r="AQ133" s="183">
        <v>0</v>
      </c>
      <c r="AR133" s="183">
        <v>0</v>
      </c>
      <c r="AS133" s="183">
        <v>0</v>
      </c>
      <c r="AT133" s="183">
        <v>0</v>
      </c>
      <c r="AU133" s="183">
        <v>0</v>
      </c>
      <c r="AV133" s="183">
        <v>0</v>
      </c>
      <c r="AW133" s="183">
        <v>0</v>
      </c>
      <c r="AX133" s="183">
        <v>0</v>
      </c>
      <c r="AY133" s="183">
        <v>0</v>
      </c>
      <c r="AZ133" s="183">
        <v>0</v>
      </c>
      <c r="BA133" s="183">
        <v>0</v>
      </c>
      <c r="BB133" s="183">
        <v>0</v>
      </c>
      <c r="BC133" s="174"/>
      <c r="BD133" s="162">
        <f t="shared" si="31"/>
        <v>1</v>
      </c>
      <c r="BE133" s="165"/>
      <c r="BF133" s="206">
        <f t="shared" si="21"/>
        <v>0</v>
      </c>
      <c r="BG133" s="203">
        <v>0</v>
      </c>
      <c r="BH133" s="203">
        <v>0</v>
      </c>
      <c r="BI133" s="183">
        <v>0</v>
      </c>
      <c r="BJ133" s="183">
        <v>0</v>
      </c>
      <c r="BK133" s="183">
        <v>0</v>
      </c>
      <c r="BL133" s="160">
        <f t="shared" si="22"/>
        <v>1</v>
      </c>
      <c r="BM133" s="174"/>
      <c r="BN133" s="206">
        <f t="shared" si="23"/>
        <v>0</v>
      </c>
      <c r="BO133" s="203">
        <v>0</v>
      </c>
      <c r="BP133" s="183">
        <v>0</v>
      </c>
      <c r="BQ133" s="183">
        <v>0</v>
      </c>
      <c r="BR133" s="183">
        <v>0</v>
      </c>
      <c r="BS133" s="160">
        <f t="shared" si="19"/>
        <v>1</v>
      </c>
      <c r="BT133" s="165"/>
      <c r="BU133" s="206">
        <f t="shared" si="24"/>
        <v>1</v>
      </c>
      <c r="BV133" s="203">
        <v>0</v>
      </c>
      <c r="BW133" s="203">
        <v>1</v>
      </c>
      <c r="BX133" s="203">
        <v>0</v>
      </c>
      <c r="BY133" s="203">
        <v>0</v>
      </c>
      <c r="BZ133" s="203">
        <v>0</v>
      </c>
      <c r="CA133" s="203">
        <v>0</v>
      </c>
      <c r="CB133" s="203">
        <v>0</v>
      </c>
      <c r="CC133" s="160">
        <f t="shared" si="25"/>
        <v>0</v>
      </c>
      <c r="CD133" s="165"/>
      <c r="CE133" s="209">
        <v>0</v>
      </c>
      <c r="CF133" s="165"/>
      <c r="CG133" s="211">
        <f t="shared" si="32"/>
        <v>1</v>
      </c>
      <c r="CH133" s="211">
        <f t="shared" si="27"/>
        <v>2</v>
      </c>
      <c r="CI133" s="211">
        <f>SUM(CH$12:CH133)+1</f>
        <v>317</v>
      </c>
      <c r="CJ133" s="164" t="str">
        <f t="shared" si="20"/>
        <v>N/A</v>
      </c>
      <c r="CK133" s="211" t="s">
        <v>15</v>
      </c>
    </row>
    <row r="134" spans="1:89" x14ac:dyDescent="0.2">
      <c r="A134" s="53">
        <f>IF(AND(COUNTIF(D$12:D134,D134)&gt;1,D134&lt;&gt;"[Project Name]"),1,0)</f>
        <v>0</v>
      </c>
      <c r="C134" s="174">
        <f t="shared" si="28"/>
        <v>123</v>
      </c>
      <c r="D134" s="175" t="s">
        <v>710</v>
      </c>
      <c r="E134" s="175" t="b">
        <v>1</v>
      </c>
      <c r="F134" s="191" t="s">
        <v>23</v>
      </c>
      <c r="G134" s="191" t="s">
        <v>36</v>
      </c>
      <c r="H134" s="191" t="s">
        <v>46</v>
      </c>
      <c r="I134" s="191" t="s">
        <v>15</v>
      </c>
      <c r="J134" s="191" t="s">
        <v>15</v>
      </c>
      <c r="K134" s="191" t="s">
        <v>352</v>
      </c>
      <c r="L134" s="191" t="s">
        <v>371</v>
      </c>
      <c r="M134" s="191" t="s">
        <v>15</v>
      </c>
      <c r="N134" s="191" t="s">
        <v>201</v>
      </c>
      <c r="O134" s="183">
        <v>0</v>
      </c>
      <c r="P134" s="191" t="s">
        <v>550</v>
      </c>
      <c r="Q134" s="192" t="s">
        <v>132</v>
      </c>
      <c r="R134" s="241">
        <v>10</v>
      </c>
      <c r="S134" s="183">
        <v>0.27939458876909001</v>
      </c>
      <c r="T134" s="188">
        <f t="shared" si="29"/>
        <v>0.72060541123090993</v>
      </c>
      <c r="U134" s="165"/>
      <c r="V134" s="221">
        <v>4.2383804933258942</v>
      </c>
      <c r="W134" s="221">
        <v>4.2383804933258942</v>
      </c>
      <c r="X134" s="221">
        <v>0</v>
      </c>
      <c r="Y134" s="221">
        <v>0</v>
      </c>
      <c r="Z134" s="221">
        <v>0</v>
      </c>
      <c r="AA134" s="161">
        <f t="shared" si="30"/>
        <v>8.4767609866517883</v>
      </c>
      <c r="AB134" s="165"/>
      <c r="AC134" s="182">
        <v>0</v>
      </c>
      <c r="AD134" s="182">
        <v>1</v>
      </c>
      <c r="AE134" s="182">
        <v>0</v>
      </c>
      <c r="AF134" s="182">
        <v>0</v>
      </c>
      <c r="AG134" s="182">
        <v>0</v>
      </c>
      <c r="AH134" s="165"/>
      <c r="AI134" s="183">
        <v>0</v>
      </c>
      <c r="AJ134" s="183">
        <v>0</v>
      </c>
      <c r="AK134" s="183">
        <v>0</v>
      </c>
      <c r="AL134" s="183">
        <v>0</v>
      </c>
      <c r="AM134" s="183">
        <v>1</v>
      </c>
      <c r="AN134" s="183">
        <v>0</v>
      </c>
      <c r="AO134" s="183">
        <v>0</v>
      </c>
      <c r="AP134" s="183">
        <v>0</v>
      </c>
      <c r="AQ134" s="183">
        <v>0</v>
      </c>
      <c r="AR134" s="183">
        <v>0</v>
      </c>
      <c r="AS134" s="183">
        <v>0</v>
      </c>
      <c r="AT134" s="183">
        <v>0</v>
      </c>
      <c r="AU134" s="183">
        <v>0</v>
      </c>
      <c r="AV134" s="183">
        <v>0</v>
      </c>
      <c r="AW134" s="183">
        <v>0</v>
      </c>
      <c r="AX134" s="183">
        <v>0</v>
      </c>
      <c r="AY134" s="183">
        <v>0</v>
      </c>
      <c r="AZ134" s="183">
        <v>0</v>
      </c>
      <c r="BA134" s="183">
        <v>0</v>
      </c>
      <c r="BB134" s="183">
        <v>0</v>
      </c>
      <c r="BC134" s="174"/>
      <c r="BD134" s="162">
        <f t="shared" si="31"/>
        <v>1</v>
      </c>
      <c r="BE134" s="165"/>
      <c r="BF134" s="206">
        <f t="shared" si="21"/>
        <v>0</v>
      </c>
      <c r="BG134" s="203">
        <v>0</v>
      </c>
      <c r="BH134" s="203">
        <v>0</v>
      </c>
      <c r="BI134" s="183">
        <v>0</v>
      </c>
      <c r="BJ134" s="183">
        <v>0</v>
      </c>
      <c r="BK134" s="183">
        <v>0</v>
      </c>
      <c r="BL134" s="160">
        <f t="shared" si="22"/>
        <v>1</v>
      </c>
      <c r="BM134" s="174"/>
      <c r="BN134" s="206">
        <f t="shared" si="23"/>
        <v>0</v>
      </c>
      <c r="BO134" s="203">
        <v>0</v>
      </c>
      <c r="BP134" s="183">
        <v>0</v>
      </c>
      <c r="BQ134" s="183">
        <v>0</v>
      </c>
      <c r="BR134" s="183">
        <v>0</v>
      </c>
      <c r="BS134" s="160">
        <f t="shared" si="19"/>
        <v>1</v>
      </c>
      <c r="BT134" s="165"/>
      <c r="BU134" s="206">
        <f t="shared" si="24"/>
        <v>1</v>
      </c>
      <c r="BV134" s="203">
        <v>0</v>
      </c>
      <c r="BW134" s="203">
        <v>0</v>
      </c>
      <c r="BX134" s="203">
        <v>0</v>
      </c>
      <c r="BY134" s="203">
        <v>0</v>
      </c>
      <c r="BZ134" s="203">
        <v>1</v>
      </c>
      <c r="CA134" s="203">
        <v>0</v>
      </c>
      <c r="CB134" s="203">
        <v>0</v>
      </c>
      <c r="CC134" s="160">
        <f t="shared" si="25"/>
        <v>0</v>
      </c>
      <c r="CD134" s="165"/>
      <c r="CE134" s="209">
        <v>0</v>
      </c>
      <c r="CF134" s="165"/>
      <c r="CG134" s="211">
        <f t="shared" si="32"/>
        <v>1</v>
      </c>
      <c r="CH134" s="211">
        <f t="shared" si="27"/>
        <v>2</v>
      </c>
      <c r="CI134" s="211">
        <f>SUM(CH$12:CH134)+1</f>
        <v>319</v>
      </c>
      <c r="CJ134" s="164" t="str">
        <f t="shared" si="20"/>
        <v>N/A</v>
      </c>
      <c r="CK134" s="211" t="s">
        <v>15</v>
      </c>
    </row>
    <row r="135" spans="1:89" x14ac:dyDescent="0.2">
      <c r="A135" s="53">
        <f>IF(AND(COUNTIF(D$12:D135,D135)&gt;1,D135&lt;&gt;"[Project Name]"),1,0)</f>
        <v>0</v>
      </c>
      <c r="C135" s="174">
        <f t="shared" si="28"/>
        <v>124</v>
      </c>
      <c r="D135" s="175" t="s">
        <v>711</v>
      </c>
      <c r="E135" s="175" t="b">
        <v>1</v>
      </c>
      <c r="F135" s="191" t="s">
        <v>23</v>
      </c>
      <c r="G135" s="191" t="s">
        <v>36</v>
      </c>
      <c r="H135" s="191" t="s">
        <v>46</v>
      </c>
      <c r="I135" s="191" t="s">
        <v>15</v>
      </c>
      <c r="J135" s="191" t="s">
        <v>15</v>
      </c>
      <c r="K135" s="191" t="s">
        <v>352</v>
      </c>
      <c r="L135" s="191" t="s">
        <v>369</v>
      </c>
      <c r="M135" s="191" t="s">
        <v>15</v>
      </c>
      <c r="N135" s="191" t="s">
        <v>201</v>
      </c>
      <c r="O135" s="183">
        <v>0</v>
      </c>
      <c r="P135" s="191" t="s">
        <v>550</v>
      </c>
      <c r="Q135" s="192" t="s">
        <v>132</v>
      </c>
      <c r="R135" s="241">
        <v>10</v>
      </c>
      <c r="S135" s="183">
        <v>0.33680456578881268</v>
      </c>
      <c r="T135" s="188">
        <f t="shared" si="29"/>
        <v>0.66319543421118732</v>
      </c>
      <c r="U135" s="165"/>
      <c r="V135" s="221">
        <v>1.5060441150606478</v>
      </c>
      <c r="W135" s="221">
        <v>1.369131013691498</v>
      </c>
      <c r="X135" s="221">
        <v>0.68456550684574902</v>
      </c>
      <c r="Y135" s="221">
        <v>1.5060441150606478</v>
      </c>
      <c r="Z135" s="221">
        <v>1.5745006657452227</v>
      </c>
      <c r="AA135" s="161">
        <f t="shared" si="30"/>
        <v>6.6402854164037652</v>
      </c>
      <c r="AB135" s="165"/>
      <c r="AC135" s="182">
        <v>0.1</v>
      </c>
      <c r="AD135" s="182">
        <v>0.11</v>
      </c>
      <c r="AE135" s="182">
        <v>0.14000000000000001</v>
      </c>
      <c r="AF135" s="182">
        <v>0.32</v>
      </c>
      <c r="AG135" s="182">
        <v>0.33</v>
      </c>
      <c r="AH135" s="165"/>
      <c r="AI135" s="183">
        <v>0</v>
      </c>
      <c r="AJ135" s="183">
        <v>0</v>
      </c>
      <c r="AK135" s="183">
        <v>0</v>
      </c>
      <c r="AL135" s="183">
        <v>0</v>
      </c>
      <c r="AM135" s="183">
        <v>1</v>
      </c>
      <c r="AN135" s="183">
        <v>0</v>
      </c>
      <c r="AO135" s="183">
        <v>0</v>
      </c>
      <c r="AP135" s="183">
        <v>0</v>
      </c>
      <c r="AQ135" s="183">
        <v>0</v>
      </c>
      <c r="AR135" s="183">
        <v>0</v>
      </c>
      <c r="AS135" s="183">
        <v>0</v>
      </c>
      <c r="AT135" s="183">
        <v>0</v>
      </c>
      <c r="AU135" s="183">
        <v>0</v>
      </c>
      <c r="AV135" s="183">
        <v>0</v>
      </c>
      <c r="AW135" s="183">
        <v>0</v>
      </c>
      <c r="AX135" s="183">
        <v>0</v>
      </c>
      <c r="AY135" s="183">
        <v>0</v>
      </c>
      <c r="AZ135" s="183">
        <v>0</v>
      </c>
      <c r="BA135" s="183">
        <v>0</v>
      </c>
      <c r="BB135" s="183">
        <v>0</v>
      </c>
      <c r="BC135" s="174"/>
      <c r="BD135" s="162">
        <f t="shared" si="31"/>
        <v>1</v>
      </c>
      <c r="BE135" s="165"/>
      <c r="BF135" s="206">
        <f t="shared" si="21"/>
        <v>0</v>
      </c>
      <c r="BG135" s="203">
        <v>0</v>
      </c>
      <c r="BH135" s="203">
        <v>0</v>
      </c>
      <c r="BI135" s="183">
        <v>0</v>
      </c>
      <c r="BJ135" s="183">
        <v>0</v>
      </c>
      <c r="BK135" s="183">
        <v>0</v>
      </c>
      <c r="BL135" s="160">
        <f t="shared" si="22"/>
        <v>1</v>
      </c>
      <c r="BM135" s="174"/>
      <c r="BN135" s="206">
        <f t="shared" si="23"/>
        <v>0</v>
      </c>
      <c r="BO135" s="203">
        <v>0</v>
      </c>
      <c r="BP135" s="183">
        <v>0</v>
      </c>
      <c r="BQ135" s="183">
        <v>0</v>
      </c>
      <c r="BR135" s="183">
        <v>0</v>
      </c>
      <c r="BS135" s="160">
        <f t="shared" si="19"/>
        <v>1</v>
      </c>
      <c r="BT135" s="165"/>
      <c r="BU135" s="206">
        <f t="shared" si="24"/>
        <v>1</v>
      </c>
      <c r="BV135" s="203">
        <v>0</v>
      </c>
      <c r="BW135" s="203">
        <v>0</v>
      </c>
      <c r="BX135" s="203">
        <v>0</v>
      </c>
      <c r="BY135" s="203">
        <v>0</v>
      </c>
      <c r="BZ135" s="203">
        <v>1</v>
      </c>
      <c r="CA135" s="203">
        <v>0</v>
      </c>
      <c r="CB135" s="203">
        <v>0</v>
      </c>
      <c r="CC135" s="160">
        <f t="shared" si="25"/>
        <v>0</v>
      </c>
      <c r="CD135" s="165"/>
      <c r="CE135" s="209">
        <v>0</v>
      </c>
      <c r="CF135" s="165"/>
      <c r="CG135" s="211">
        <f t="shared" si="32"/>
        <v>1</v>
      </c>
      <c r="CH135" s="211">
        <f t="shared" si="27"/>
        <v>2</v>
      </c>
      <c r="CI135" s="211">
        <f>SUM(CH$12:CH135)+1</f>
        <v>321</v>
      </c>
      <c r="CJ135" s="164" t="str">
        <f t="shared" si="20"/>
        <v>N/A</v>
      </c>
      <c r="CK135" s="211" t="s">
        <v>15</v>
      </c>
    </row>
    <row r="136" spans="1:89" x14ac:dyDescent="0.2">
      <c r="A136" s="53">
        <f>IF(AND(COUNTIF(D$12:D136,D136)&gt;1,D136&lt;&gt;"[Project Name]"),1,0)</f>
        <v>0</v>
      </c>
      <c r="C136" s="174">
        <f t="shared" si="28"/>
        <v>125</v>
      </c>
      <c r="D136" s="175" t="s">
        <v>712</v>
      </c>
      <c r="E136" s="175" t="b">
        <v>1</v>
      </c>
      <c r="F136" s="191" t="s">
        <v>23</v>
      </c>
      <c r="G136" s="191" t="s">
        <v>36</v>
      </c>
      <c r="H136" s="191" t="s">
        <v>46</v>
      </c>
      <c r="I136" s="191" t="s">
        <v>15</v>
      </c>
      <c r="J136" s="191" t="s">
        <v>15</v>
      </c>
      <c r="K136" s="191" t="s">
        <v>352</v>
      </c>
      <c r="L136" s="191" t="s">
        <v>369</v>
      </c>
      <c r="M136" s="191" t="s">
        <v>15</v>
      </c>
      <c r="N136" s="191" t="s">
        <v>201</v>
      </c>
      <c r="O136" s="183">
        <v>0</v>
      </c>
      <c r="P136" s="191" t="s">
        <v>550</v>
      </c>
      <c r="Q136" s="192" t="s">
        <v>132</v>
      </c>
      <c r="R136" s="241">
        <v>10</v>
      </c>
      <c r="S136" s="183">
        <v>0.27366574037427999</v>
      </c>
      <c r="T136" s="188">
        <f t="shared" si="29"/>
        <v>0.72633425962572007</v>
      </c>
      <c r="U136" s="165"/>
      <c r="V136" s="221">
        <v>1.482209865918799</v>
      </c>
      <c r="W136" s="221">
        <v>1.3474635144716356</v>
      </c>
      <c r="X136" s="221">
        <v>0.6737317572358178</v>
      </c>
      <c r="Y136" s="221">
        <v>1.482209865918799</v>
      </c>
      <c r="Z136" s="221">
        <v>1.549583041642381</v>
      </c>
      <c r="AA136" s="161">
        <f t="shared" si="30"/>
        <v>6.5351980451874327</v>
      </c>
      <c r="AB136" s="165"/>
      <c r="AC136" s="182">
        <v>0.1</v>
      </c>
      <c r="AD136" s="182">
        <v>0.11</v>
      </c>
      <c r="AE136" s="182">
        <v>0.14000000000000001</v>
      </c>
      <c r="AF136" s="182">
        <v>0.32</v>
      </c>
      <c r="AG136" s="182">
        <v>0.33</v>
      </c>
      <c r="AH136" s="165"/>
      <c r="AI136" s="183">
        <v>0</v>
      </c>
      <c r="AJ136" s="183">
        <v>0</v>
      </c>
      <c r="AK136" s="183">
        <v>0</v>
      </c>
      <c r="AL136" s="183">
        <v>0</v>
      </c>
      <c r="AM136" s="183">
        <v>1</v>
      </c>
      <c r="AN136" s="183">
        <v>0</v>
      </c>
      <c r="AO136" s="183">
        <v>0</v>
      </c>
      <c r="AP136" s="183">
        <v>0</v>
      </c>
      <c r="AQ136" s="183">
        <v>0</v>
      </c>
      <c r="AR136" s="183">
        <v>0</v>
      </c>
      <c r="AS136" s="183">
        <v>0</v>
      </c>
      <c r="AT136" s="183">
        <v>0</v>
      </c>
      <c r="AU136" s="183">
        <v>0</v>
      </c>
      <c r="AV136" s="183">
        <v>0</v>
      </c>
      <c r="AW136" s="183">
        <v>0</v>
      </c>
      <c r="AX136" s="183">
        <v>0</v>
      </c>
      <c r="AY136" s="183">
        <v>0</v>
      </c>
      <c r="AZ136" s="183">
        <v>0</v>
      </c>
      <c r="BA136" s="183">
        <v>0</v>
      </c>
      <c r="BB136" s="183">
        <v>0</v>
      </c>
      <c r="BC136" s="174"/>
      <c r="BD136" s="162">
        <f t="shared" si="31"/>
        <v>1</v>
      </c>
      <c r="BE136" s="165"/>
      <c r="BF136" s="206">
        <f t="shared" si="21"/>
        <v>0</v>
      </c>
      <c r="BG136" s="203">
        <v>0</v>
      </c>
      <c r="BH136" s="203">
        <v>0</v>
      </c>
      <c r="BI136" s="183">
        <v>0</v>
      </c>
      <c r="BJ136" s="183">
        <v>0</v>
      </c>
      <c r="BK136" s="183">
        <v>0</v>
      </c>
      <c r="BL136" s="160">
        <f t="shared" si="22"/>
        <v>1</v>
      </c>
      <c r="BM136" s="174"/>
      <c r="BN136" s="206">
        <f t="shared" si="23"/>
        <v>0</v>
      </c>
      <c r="BO136" s="203">
        <v>0</v>
      </c>
      <c r="BP136" s="183">
        <v>0</v>
      </c>
      <c r="BQ136" s="183">
        <v>0</v>
      </c>
      <c r="BR136" s="183">
        <v>0</v>
      </c>
      <c r="BS136" s="160">
        <f t="shared" si="19"/>
        <v>1</v>
      </c>
      <c r="BT136" s="165"/>
      <c r="BU136" s="206">
        <f t="shared" si="24"/>
        <v>1</v>
      </c>
      <c r="BV136" s="203">
        <v>0</v>
      </c>
      <c r="BW136" s="203">
        <v>0</v>
      </c>
      <c r="BX136" s="203">
        <v>0</v>
      </c>
      <c r="BY136" s="203">
        <v>0</v>
      </c>
      <c r="BZ136" s="203">
        <v>1</v>
      </c>
      <c r="CA136" s="203">
        <v>0</v>
      </c>
      <c r="CB136" s="203">
        <v>0</v>
      </c>
      <c r="CC136" s="160">
        <f t="shared" si="25"/>
        <v>0</v>
      </c>
      <c r="CD136" s="165"/>
      <c r="CE136" s="209">
        <v>0</v>
      </c>
      <c r="CF136" s="165"/>
      <c r="CG136" s="211">
        <f t="shared" si="32"/>
        <v>1</v>
      </c>
      <c r="CH136" s="211">
        <f t="shared" si="27"/>
        <v>2</v>
      </c>
      <c r="CI136" s="211">
        <f>SUM(CH$12:CH136)+1</f>
        <v>323</v>
      </c>
      <c r="CJ136" s="164" t="str">
        <f t="shared" si="20"/>
        <v>N/A</v>
      </c>
      <c r="CK136" s="211" t="s">
        <v>15</v>
      </c>
    </row>
    <row r="137" spans="1:89" x14ac:dyDescent="0.2">
      <c r="A137" s="53">
        <f>IF(AND(COUNTIF(D$12:D137,D137)&gt;1,D137&lt;&gt;"[Project Name]"),1,0)</f>
        <v>0</v>
      </c>
      <c r="C137" s="174">
        <f t="shared" si="28"/>
        <v>126</v>
      </c>
      <c r="D137" s="175" t="s">
        <v>713</v>
      </c>
      <c r="E137" s="175" t="b">
        <v>0</v>
      </c>
      <c r="F137" s="191" t="s">
        <v>23</v>
      </c>
      <c r="G137" s="191" t="s">
        <v>36</v>
      </c>
      <c r="H137" s="191" t="s">
        <v>46</v>
      </c>
      <c r="I137" s="191" t="s">
        <v>15</v>
      </c>
      <c r="J137" s="191" t="s">
        <v>15</v>
      </c>
      <c r="K137" s="191" t="s">
        <v>354</v>
      </c>
      <c r="L137" s="191" t="s">
        <v>369</v>
      </c>
      <c r="M137" s="191" t="s">
        <v>15</v>
      </c>
      <c r="N137" s="191" t="s">
        <v>201</v>
      </c>
      <c r="O137" s="183">
        <v>0</v>
      </c>
      <c r="P137" s="191" t="s">
        <v>550</v>
      </c>
      <c r="Q137" s="192" t="s">
        <v>132</v>
      </c>
      <c r="R137" s="241">
        <v>50</v>
      </c>
      <c r="S137" s="183">
        <v>0</v>
      </c>
      <c r="T137" s="188">
        <f t="shared" si="29"/>
        <v>1</v>
      </c>
      <c r="U137" s="165"/>
      <c r="V137" s="221">
        <v>0</v>
      </c>
      <c r="W137" s="221">
        <v>0</v>
      </c>
      <c r="X137" s="221">
        <v>0</v>
      </c>
      <c r="Y137" s="221">
        <v>0</v>
      </c>
      <c r="Z137" s="221">
        <v>0</v>
      </c>
      <c r="AA137" s="161">
        <f t="shared" si="30"/>
        <v>0</v>
      </c>
      <c r="AB137" s="165"/>
      <c r="AC137" s="182">
        <v>0</v>
      </c>
      <c r="AD137" s="182">
        <v>0</v>
      </c>
      <c r="AE137" s="182">
        <v>0</v>
      </c>
      <c r="AF137" s="182">
        <v>0</v>
      </c>
      <c r="AG137" s="182">
        <v>0</v>
      </c>
      <c r="AH137" s="165"/>
      <c r="AI137" s="183">
        <v>1</v>
      </c>
      <c r="AJ137" s="183">
        <v>0</v>
      </c>
      <c r="AK137" s="183">
        <v>0</v>
      </c>
      <c r="AL137" s="183">
        <v>0</v>
      </c>
      <c r="AM137" s="183">
        <v>0</v>
      </c>
      <c r="AN137" s="183">
        <v>0</v>
      </c>
      <c r="AO137" s="183">
        <v>0</v>
      </c>
      <c r="AP137" s="183">
        <v>0</v>
      </c>
      <c r="AQ137" s="183">
        <v>0</v>
      </c>
      <c r="AR137" s="183">
        <v>0</v>
      </c>
      <c r="AS137" s="183">
        <v>0</v>
      </c>
      <c r="AT137" s="183">
        <v>0</v>
      </c>
      <c r="AU137" s="183">
        <v>0</v>
      </c>
      <c r="AV137" s="183">
        <v>0</v>
      </c>
      <c r="AW137" s="183">
        <v>0</v>
      </c>
      <c r="AX137" s="183">
        <v>0</v>
      </c>
      <c r="AY137" s="183">
        <v>0</v>
      </c>
      <c r="AZ137" s="183">
        <v>0</v>
      </c>
      <c r="BA137" s="183">
        <v>0</v>
      </c>
      <c r="BB137" s="183">
        <v>0</v>
      </c>
      <c r="BC137" s="174"/>
      <c r="BD137" s="162">
        <f t="shared" si="31"/>
        <v>1</v>
      </c>
      <c r="BE137" s="165"/>
      <c r="BF137" s="206">
        <f t="shared" si="21"/>
        <v>1</v>
      </c>
      <c r="BG137" s="203">
        <v>0</v>
      </c>
      <c r="BH137" s="203">
        <v>0</v>
      </c>
      <c r="BI137" s="183">
        <v>0</v>
      </c>
      <c r="BJ137" s="183">
        <v>0</v>
      </c>
      <c r="BK137" s="183">
        <v>0</v>
      </c>
      <c r="BL137" s="160">
        <f t="shared" si="22"/>
        <v>1</v>
      </c>
      <c r="BM137" s="174"/>
      <c r="BN137" s="206">
        <f t="shared" si="23"/>
        <v>0</v>
      </c>
      <c r="BO137" s="203">
        <v>0</v>
      </c>
      <c r="BP137" s="183">
        <v>0</v>
      </c>
      <c r="BQ137" s="183">
        <v>0</v>
      </c>
      <c r="BR137" s="183">
        <v>0</v>
      </c>
      <c r="BS137" s="160">
        <f t="shared" si="19"/>
        <v>1</v>
      </c>
      <c r="BT137" s="165"/>
      <c r="BU137" s="206">
        <f t="shared" si="24"/>
        <v>0</v>
      </c>
      <c r="BV137" s="203">
        <v>0</v>
      </c>
      <c r="BW137" s="203">
        <v>0</v>
      </c>
      <c r="BX137" s="203">
        <v>0</v>
      </c>
      <c r="BY137" s="203">
        <v>0</v>
      </c>
      <c r="BZ137" s="203">
        <v>0</v>
      </c>
      <c r="CA137" s="203">
        <v>0</v>
      </c>
      <c r="CB137" s="203">
        <v>0</v>
      </c>
      <c r="CC137" s="160">
        <f t="shared" si="25"/>
        <v>1</v>
      </c>
      <c r="CD137" s="165"/>
      <c r="CE137" s="209">
        <v>0</v>
      </c>
      <c r="CF137" s="165"/>
      <c r="CG137" s="211">
        <f t="shared" si="32"/>
        <v>1</v>
      </c>
      <c r="CH137" s="211">
        <f t="shared" si="27"/>
        <v>2</v>
      </c>
      <c r="CI137" s="211">
        <f>SUM(CH$12:CH137)+1</f>
        <v>325</v>
      </c>
      <c r="CJ137" s="164" t="str">
        <f t="shared" si="20"/>
        <v>N/A</v>
      </c>
      <c r="CK137" s="211" t="s">
        <v>15</v>
      </c>
    </row>
    <row r="138" spans="1:89" x14ac:dyDescent="0.2">
      <c r="A138" s="53">
        <f>IF(AND(COUNTIF(D$12:D138,D138)&gt;1,D138&lt;&gt;"[Project Name]"),1,0)</f>
        <v>0</v>
      </c>
      <c r="C138" s="174">
        <f t="shared" si="28"/>
        <v>127</v>
      </c>
      <c r="D138" s="175" t="s">
        <v>714</v>
      </c>
      <c r="E138" s="175" t="b">
        <v>1</v>
      </c>
      <c r="F138" s="191" t="s">
        <v>23</v>
      </c>
      <c r="G138" s="191" t="s">
        <v>36</v>
      </c>
      <c r="H138" s="191" t="s">
        <v>46</v>
      </c>
      <c r="I138" s="191" t="s">
        <v>15</v>
      </c>
      <c r="J138" s="191" t="s">
        <v>15</v>
      </c>
      <c r="K138" s="191" t="s">
        <v>349</v>
      </c>
      <c r="L138" s="191" t="s">
        <v>369</v>
      </c>
      <c r="M138" s="191" t="s">
        <v>15</v>
      </c>
      <c r="N138" s="191" t="s">
        <v>201</v>
      </c>
      <c r="O138" s="183">
        <v>0</v>
      </c>
      <c r="P138" s="191" t="s">
        <v>550</v>
      </c>
      <c r="Q138" s="192" t="s">
        <v>132</v>
      </c>
      <c r="R138" s="241">
        <v>15</v>
      </c>
      <c r="S138" s="183">
        <v>0</v>
      </c>
      <c r="T138" s="188">
        <f t="shared" si="29"/>
        <v>1</v>
      </c>
      <c r="U138" s="165"/>
      <c r="V138" s="221">
        <v>0.40599999999999992</v>
      </c>
      <c r="W138" s="221">
        <v>0.40599999999999992</v>
      </c>
      <c r="X138" s="221">
        <v>0.40599999999999992</v>
      </c>
      <c r="Y138" s="221">
        <v>0.40599999999999992</v>
      </c>
      <c r="Z138" s="221">
        <v>0.40599999999999992</v>
      </c>
      <c r="AA138" s="161">
        <f t="shared" si="30"/>
        <v>2.0299999999999994</v>
      </c>
      <c r="AB138" s="165"/>
      <c r="AC138" s="182">
        <v>0.2</v>
      </c>
      <c r="AD138" s="182">
        <v>0.2</v>
      </c>
      <c r="AE138" s="182">
        <v>0.2</v>
      </c>
      <c r="AF138" s="182">
        <v>0.2</v>
      </c>
      <c r="AG138" s="182">
        <v>0.2</v>
      </c>
      <c r="AH138" s="165"/>
      <c r="AI138" s="183">
        <v>0</v>
      </c>
      <c r="AJ138" s="183">
        <v>0</v>
      </c>
      <c r="AK138" s="183">
        <v>0</v>
      </c>
      <c r="AL138" s="183">
        <v>1</v>
      </c>
      <c r="AM138" s="183">
        <v>0</v>
      </c>
      <c r="AN138" s="183">
        <v>0</v>
      </c>
      <c r="AO138" s="183">
        <v>0</v>
      </c>
      <c r="AP138" s="183">
        <v>0</v>
      </c>
      <c r="AQ138" s="183">
        <v>0</v>
      </c>
      <c r="AR138" s="183">
        <v>0</v>
      </c>
      <c r="AS138" s="183">
        <v>0</v>
      </c>
      <c r="AT138" s="183">
        <v>0</v>
      </c>
      <c r="AU138" s="183">
        <v>0</v>
      </c>
      <c r="AV138" s="183">
        <v>0</v>
      </c>
      <c r="AW138" s="183">
        <v>0</v>
      </c>
      <c r="AX138" s="183">
        <v>0</v>
      </c>
      <c r="AY138" s="183">
        <v>0</v>
      </c>
      <c r="AZ138" s="183">
        <v>0</v>
      </c>
      <c r="BA138" s="183">
        <v>0</v>
      </c>
      <c r="BB138" s="183">
        <v>0</v>
      </c>
      <c r="BC138" s="174"/>
      <c r="BD138" s="162">
        <f t="shared" si="31"/>
        <v>1</v>
      </c>
      <c r="BE138" s="165"/>
      <c r="BF138" s="206">
        <f t="shared" si="21"/>
        <v>0</v>
      </c>
      <c r="BG138" s="203">
        <v>0</v>
      </c>
      <c r="BH138" s="203">
        <v>0</v>
      </c>
      <c r="BI138" s="183">
        <v>0</v>
      </c>
      <c r="BJ138" s="183">
        <v>0</v>
      </c>
      <c r="BK138" s="183">
        <v>0</v>
      </c>
      <c r="BL138" s="160">
        <f t="shared" si="22"/>
        <v>1</v>
      </c>
      <c r="BM138" s="174"/>
      <c r="BN138" s="206">
        <f t="shared" si="23"/>
        <v>0</v>
      </c>
      <c r="BO138" s="203">
        <v>0</v>
      </c>
      <c r="BP138" s="183">
        <v>0</v>
      </c>
      <c r="BQ138" s="183">
        <v>0</v>
      </c>
      <c r="BR138" s="183">
        <v>0</v>
      </c>
      <c r="BS138" s="160">
        <f t="shared" si="19"/>
        <v>1</v>
      </c>
      <c r="BT138" s="165"/>
      <c r="BU138" s="206">
        <f t="shared" si="24"/>
        <v>1</v>
      </c>
      <c r="BV138" s="203">
        <v>1</v>
      </c>
      <c r="BW138" s="203">
        <v>0</v>
      </c>
      <c r="BX138" s="203">
        <v>0</v>
      </c>
      <c r="BY138" s="203">
        <v>0</v>
      </c>
      <c r="BZ138" s="203">
        <v>0</v>
      </c>
      <c r="CA138" s="203">
        <v>0</v>
      </c>
      <c r="CB138" s="203">
        <v>0</v>
      </c>
      <c r="CC138" s="160">
        <f t="shared" si="25"/>
        <v>0</v>
      </c>
      <c r="CD138" s="165"/>
      <c r="CE138" s="209">
        <v>0</v>
      </c>
      <c r="CF138" s="165"/>
      <c r="CG138" s="211">
        <f t="shared" si="32"/>
        <v>1</v>
      </c>
      <c r="CH138" s="211">
        <f t="shared" si="27"/>
        <v>2</v>
      </c>
      <c r="CI138" s="211">
        <f>SUM(CH$12:CH138)+1</f>
        <v>327</v>
      </c>
      <c r="CJ138" s="164" t="str">
        <f t="shared" si="20"/>
        <v>N/A</v>
      </c>
      <c r="CK138" s="211" t="s">
        <v>15</v>
      </c>
    </row>
    <row r="139" spans="1:89" x14ac:dyDescent="0.2">
      <c r="A139" s="53">
        <f>IF(AND(COUNTIF(D$12:D139,D139)&gt;1,D139&lt;&gt;"[Project Name]"),1,0)</f>
        <v>0</v>
      </c>
      <c r="C139" s="174">
        <f t="shared" si="28"/>
        <v>128</v>
      </c>
      <c r="D139" s="175" t="s">
        <v>715</v>
      </c>
      <c r="E139" s="175" t="b">
        <v>1</v>
      </c>
      <c r="F139" s="191" t="s">
        <v>23</v>
      </c>
      <c r="G139" s="191" t="s">
        <v>36</v>
      </c>
      <c r="H139" s="191" t="s">
        <v>46</v>
      </c>
      <c r="I139" s="191" t="s">
        <v>15</v>
      </c>
      <c r="J139" s="191" t="s">
        <v>15</v>
      </c>
      <c r="K139" s="191" t="s">
        <v>352</v>
      </c>
      <c r="L139" s="191" t="s">
        <v>369</v>
      </c>
      <c r="M139" s="191" t="s">
        <v>15</v>
      </c>
      <c r="N139" s="191" t="s">
        <v>201</v>
      </c>
      <c r="O139" s="183">
        <v>0</v>
      </c>
      <c r="P139" s="191" t="s">
        <v>550</v>
      </c>
      <c r="Q139" s="192" t="s">
        <v>132</v>
      </c>
      <c r="R139" s="241">
        <v>15</v>
      </c>
      <c r="S139" s="183">
        <v>0.50710861350292946</v>
      </c>
      <c r="T139" s="188">
        <f t="shared" si="29"/>
        <v>0.49289138649707054</v>
      </c>
      <c r="U139" s="165"/>
      <c r="V139" s="221">
        <v>0.97025726492885889</v>
      </c>
      <c r="W139" s="221">
        <v>0.8820520590262354</v>
      </c>
      <c r="X139" s="221">
        <v>0.4410260295131177</v>
      </c>
      <c r="Y139" s="221">
        <v>0.97025726492885889</v>
      </c>
      <c r="Z139" s="221">
        <v>1.0143598678801706</v>
      </c>
      <c r="AA139" s="161">
        <f t="shared" si="30"/>
        <v>4.2779524862772416</v>
      </c>
      <c r="AB139" s="165"/>
      <c r="AC139" s="182">
        <v>0.1</v>
      </c>
      <c r="AD139" s="182">
        <v>0.11</v>
      </c>
      <c r="AE139" s="182">
        <v>0.14000000000000001</v>
      </c>
      <c r="AF139" s="182">
        <v>0.32</v>
      </c>
      <c r="AG139" s="182">
        <v>0.33</v>
      </c>
      <c r="AH139" s="165"/>
      <c r="AI139" s="183">
        <v>0</v>
      </c>
      <c r="AJ139" s="183">
        <v>0</v>
      </c>
      <c r="AK139" s="183">
        <v>0</v>
      </c>
      <c r="AL139" s="183">
        <v>0</v>
      </c>
      <c r="AM139" s="183">
        <v>1</v>
      </c>
      <c r="AN139" s="183">
        <v>0</v>
      </c>
      <c r="AO139" s="183">
        <v>0</v>
      </c>
      <c r="AP139" s="183">
        <v>0</v>
      </c>
      <c r="AQ139" s="183">
        <v>0</v>
      </c>
      <c r="AR139" s="183">
        <v>0</v>
      </c>
      <c r="AS139" s="183">
        <v>0</v>
      </c>
      <c r="AT139" s="183">
        <v>0</v>
      </c>
      <c r="AU139" s="183">
        <v>0</v>
      </c>
      <c r="AV139" s="183">
        <v>0</v>
      </c>
      <c r="AW139" s="183">
        <v>0</v>
      </c>
      <c r="AX139" s="183">
        <v>0</v>
      </c>
      <c r="AY139" s="183">
        <v>0</v>
      </c>
      <c r="AZ139" s="183">
        <v>0</v>
      </c>
      <c r="BA139" s="183">
        <v>0</v>
      </c>
      <c r="BB139" s="183">
        <v>0</v>
      </c>
      <c r="BC139" s="174"/>
      <c r="BD139" s="162">
        <f t="shared" si="31"/>
        <v>1</v>
      </c>
      <c r="BE139" s="165"/>
      <c r="BF139" s="206">
        <f t="shared" si="21"/>
        <v>0</v>
      </c>
      <c r="BG139" s="203">
        <v>0</v>
      </c>
      <c r="BH139" s="203">
        <v>0</v>
      </c>
      <c r="BI139" s="183">
        <v>0</v>
      </c>
      <c r="BJ139" s="183">
        <v>0</v>
      </c>
      <c r="BK139" s="183">
        <v>0</v>
      </c>
      <c r="BL139" s="160">
        <f t="shared" si="22"/>
        <v>1</v>
      </c>
      <c r="BM139" s="174"/>
      <c r="BN139" s="206">
        <f t="shared" si="23"/>
        <v>0</v>
      </c>
      <c r="BO139" s="203">
        <v>0</v>
      </c>
      <c r="BP139" s="183">
        <v>0</v>
      </c>
      <c r="BQ139" s="183">
        <v>0</v>
      </c>
      <c r="BR139" s="183">
        <v>0</v>
      </c>
      <c r="BS139" s="160">
        <f t="shared" si="19"/>
        <v>1</v>
      </c>
      <c r="BT139" s="165"/>
      <c r="BU139" s="206">
        <f t="shared" si="24"/>
        <v>1</v>
      </c>
      <c r="BV139" s="203">
        <v>0</v>
      </c>
      <c r="BW139" s="203">
        <v>0</v>
      </c>
      <c r="BX139" s="203">
        <v>0</v>
      </c>
      <c r="BY139" s="203">
        <v>0</v>
      </c>
      <c r="BZ139" s="203">
        <v>1</v>
      </c>
      <c r="CA139" s="203">
        <v>0</v>
      </c>
      <c r="CB139" s="203">
        <v>0</v>
      </c>
      <c r="CC139" s="160">
        <f t="shared" si="25"/>
        <v>0</v>
      </c>
      <c r="CD139" s="165"/>
      <c r="CE139" s="209">
        <v>0</v>
      </c>
      <c r="CF139" s="165"/>
      <c r="CG139" s="211">
        <f t="shared" si="32"/>
        <v>1</v>
      </c>
      <c r="CH139" s="211">
        <f t="shared" si="27"/>
        <v>2</v>
      </c>
      <c r="CI139" s="211">
        <f>SUM(CH$12:CH139)+1</f>
        <v>329</v>
      </c>
      <c r="CJ139" s="164" t="str">
        <f t="shared" si="20"/>
        <v>N/A</v>
      </c>
      <c r="CK139" s="211" t="s">
        <v>15</v>
      </c>
    </row>
    <row r="140" spans="1:89" x14ac:dyDescent="0.2">
      <c r="A140" s="53">
        <f>IF(AND(COUNTIF(D$12:D140,D140)&gt;1,D140&lt;&gt;"[Project Name]"),1,0)</f>
        <v>0</v>
      </c>
      <c r="C140" s="174">
        <f t="shared" si="28"/>
        <v>129</v>
      </c>
      <c r="D140" s="175" t="s">
        <v>716</v>
      </c>
      <c r="E140" s="175" t="b">
        <v>1</v>
      </c>
      <c r="F140" s="191" t="s">
        <v>23</v>
      </c>
      <c r="G140" s="191" t="s">
        <v>36</v>
      </c>
      <c r="H140" s="191" t="s">
        <v>46</v>
      </c>
      <c r="I140" s="191" t="s">
        <v>15</v>
      </c>
      <c r="J140" s="191" t="s">
        <v>15</v>
      </c>
      <c r="K140" s="191" t="s">
        <v>356</v>
      </c>
      <c r="L140" s="191" t="s">
        <v>369</v>
      </c>
      <c r="M140" s="191" t="s">
        <v>15</v>
      </c>
      <c r="N140" s="191" t="s">
        <v>201</v>
      </c>
      <c r="O140" s="183">
        <v>0</v>
      </c>
      <c r="P140" s="191" t="s">
        <v>550</v>
      </c>
      <c r="Q140" s="192" t="s">
        <v>132</v>
      </c>
      <c r="R140" s="241">
        <v>40</v>
      </c>
      <c r="S140" s="183">
        <v>2.3777397005527851E-2</v>
      </c>
      <c r="T140" s="188">
        <f t="shared" si="29"/>
        <v>0.97622260299447217</v>
      </c>
      <c r="U140" s="165"/>
      <c r="V140" s="221">
        <v>2.4584556766798222</v>
      </c>
      <c r="W140" s="221">
        <v>1.9667645413438577</v>
      </c>
      <c r="X140" s="221">
        <v>0.98338227067192885</v>
      </c>
      <c r="Y140" s="221">
        <v>2.1634409954782434</v>
      </c>
      <c r="Z140" s="221">
        <v>2.2617792225454365</v>
      </c>
      <c r="AA140" s="161">
        <f t="shared" si="30"/>
        <v>9.8338227067192889</v>
      </c>
      <c r="AB140" s="165"/>
      <c r="AC140" s="182">
        <v>0.1</v>
      </c>
      <c r="AD140" s="182">
        <v>0.11</v>
      </c>
      <c r="AE140" s="182">
        <v>0.14000000000000001</v>
      </c>
      <c r="AF140" s="182">
        <v>0.32</v>
      </c>
      <c r="AG140" s="182">
        <v>0.33</v>
      </c>
      <c r="AH140" s="165"/>
      <c r="AI140" s="183">
        <v>0</v>
      </c>
      <c r="AJ140" s="183">
        <v>0</v>
      </c>
      <c r="AK140" s="183">
        <v>0</v>
      </c>
      <c r="AL140" s="183">
        <v>0</v>
      </c>
      <c r="AM140" s="183">
        <v>0</v>
      </c>
      <c r="AN140" s="183">
        <v>1</v>
      </c>
      <c r="AO140" s="183">
        <v>0</v>
      </c>
      <c r="AP140" s="183">
        <v>0</v>
      </c>
      <c r="AQ140" s="183">
        <v>0</v>
      </c>
      <c r="AR140" s="183">
        <v>0</v>
      </c>
      <c r="AS140" s="183">
        <v>0</v>
      </c>
      <c r="AT140" s="183">
        <v>0</v>
      </c>
      <c r="AU140" s="183">
        <v>0</v>
      </c>
      <c r="AV140" s="183">
        <v>0</v>
      </c>
      <c r="AW140" s="183">
        <v>0</v>
      </c>
      <c r="AX140" s="183">
        <v>0</v>
      </c>
      <c r="AY140" s="183">
        <v>0</v>
      </c>
      <c r="AZ140" s="183">
        <v>0</v>
      </c>
      <c r="BA140" s="183">
        <v>0</v>
      </c>
      <c r="BB140" s="183">
        <v>0</v>
      </c>
      <c r="BC140" s="174"/>
      <c r="BD140" s="162">
        <f t="shared" si="31"/>
        <v>1</v>
      </c>
      <c r="BE140" s="165"/>
      <c r="BF140" s="206">
        <f t="shared" si="21"/>
        <v>0</v>
      </c>
      <c r="BG140" s="203">
        <v>0</v>
      </c>
      <c r="BH140" s="203">
        <v>0</v>
      </c>
      <c r="BI140" s="183">
        <v>0</v>
      </c>
      <c r="BJ140" s="183">
        <v>0</v>
      </c>
      <c r="BK140" s="183">
        <v>0</v>
      </c>
      <c r="BL140" s="160">
        <f t="shared" si="22"/>
        <v>1</v>
      </c>
      <c r="BM140" s="174"/>
      <c r="BN140" s="206">
        <f t="shared" si="23"/>
        <v>0</v>
      </c>
      <c r="BO140" s="203">
        <v>0</v>
      </c>
      <c r="BP140" s="183">
        <v>0</v>
      </c>
      <c r="BQ140" s="183">
        <v>0</v>
      </c>
      <c r="BR140" s="183">
        <v>0</v>
      </c>
      <c r="BS140" s="160">
        <f t="shared" ref="BS140:BS203" si="33">1-SUM(BO140:BR140)</f>
        <v>1</v>
      </c>
      <c r="BT140" s="165"/>
      <c r="BU140" s="206">
        <f t="shared" si="24"/>
        <v>1</v>
      </c>
      <c r="BV140" s="203">
        <v>0</v>
      </c>
      <c r="BW140" s="203">
        <v>0</v>
      </c>
      <c r="BX140" s="203">
        <v>0</v>
      </c>
      <c r="BY140" s="203">
        <v>1</v>
      </c>
      <c r="BZ140" s="203">
        <v>0</v>
      </c>
      <c r="CA140" s="203">
        <v>0</v>
      </c>
      <c r="CB140" s="203">
        <v>0</v>
      </c>
      <c r="CC140" s="160">
        <f t="shared" si="25"/>
        <v>0</v>
      </c>
      <c r="CD140" s="165"/>
      <c r="CE140" s="209">
        <v>0</v>
      </c>
      <c r="CF140" s="165"/>
      <c r="CG140" s="211">
        <f t="shared" si="32"/>
        <v>1</v>
      </c>
      <c r="CH140" s="211">
        <f t="shared" si="27"/>
        <v>2</v>
      </c>
      <c r="CI140" s="211">
        <f>SUM(CH$12:CH140)+1</f>
        <v>331</v>
      </c>
      <c r="CJ140" s="164" t="str">
        <f t="shared" ref="CJ140:CJ203" si="34">IF($H140=Augex,$AA140,NA)</f>
        <v>N/A</v>
      </c>
      <c r="CK140" s="211" t="s">
        <v>15</v>
      </c>
    </row>
    <row r="141" spans="1:89" x14ac:dyDescent="0.2">
      <c r="A141" s="53">
        <f>IF(AND(COUNTIF(D$12:D141,D141)&gt;1,D141&lt;&gt;"[Project Name]"),1,0)</f>
        <v>0</v>
      </c>
      <c r="C141" s="174">
        <f t="shared" si="28"/>
        <v>130</v>
      </c>
      <c r="D141" s="175" t="s">
        <v>717</v>
      </c>
      <c r="E141" s="175" t="b">
        <v>1</v>
      </c>
      <c r="F141" s="191" t="s">
        <v>23</v>
      </c>
      <c r="G141" s="191" t="s">
        <v>36</v>
      </c>
      <c r="H141" s="191" t="s">
        <v>46</v>
      </c>
      <c r="I141" s="191" t="s">
        <v>15</v>
      </c>
      <c r="J141" s="191" t="s">
        <v>15</v>
      </c>
      <c r="K141" s="191" t="s">
        <v>356</v>
      </c>
      <c r="L141" s="191" t="s">
        <v>369</v>
      </c>
      <c r="M141" s="191" t="s">
        <v>15</v>
      </c>
      <c r="N141" s="191" t="s">
        <v>201</v>
      </c>
      <c r="O141" s="183">
        <v>0</v>
      </c>
      <c r="P141" s="191" t="s">
        <v>550</v>
      </c>
      <c r="Q141" s="192" t="s">
        <v>132</v>
      </c>
      <c r="R141" s="241">
        <v>40</v>
      </c>
      <c r="S141" s="183">
        <v>0.12219932930792327</v>
      </c>
      <c r="T141" s="188">
        <f t="shared" si="29"/>
        <v>0.87780067069207668</v>
      </c>
      <c r="U141" s="165"/>
      <c r="V141" s="221">
        <v>3.777341065421699</v>
      </c>
      <c r="W141" s="221">
        <v>3.777341065421699</v>
      </c>
      <c r="X141" s="221">
        <v>0</v>
      </c>
      <c r="Y141" s="221">
        <v>0</v>
      </c>
      <c r="Z141" s="221">
        <v>0</v>
      </c>
      <c r="AA141" s="161">
        <f t="shared" si="30"/>
        <v>7.554682130843398</v>
      </c>
      <c r="AB141" s="165"/>
      <c r="AC141" s="182">
        <v>0</v>
      </c>
      <c r="AD141" s="182">
        <v>1</v>
      </c>
      <c r="AE141" s="182">
        <v>0</v>
      </c>
      <c r="AF141" s="182">
        <v>0</v>
      </c>
      <c r="AG141" s="182">
        <v>0</v>
      </c>
      <c r="AH141" s="165"/>
      <c r="AI141" s="183">
        <v>0</v>
      </c>
      <c r="AJ141" s="183">
        <v>0</v>
      </c>
      <c r="AK141" s="183">
        <v>0</v>
      </c>
      <c r="AL141" s="183">
        <v>0</v>
      </c>
      <c r="AM141" s="183">
        <v>0</v>
      </c>
      <c r="AN141" s="183">
        <v>1</v>
      </c>
      <c r="AO141" s="183">
        <v>0</v>
      </c>
      <c r="AP141" s="183">
        <v>0</v>
      </c>
      <c r="AQ141" s="183">
        <v>0</v>
      </c>
      <c r="AR141" s="183">
        <v>0</v>
      </c>
      <c r="AS141" s="183">
        <v>0</v>
      </c>
      <c r="AT141" s="183">
        <v>0</v>
      </c>
      <c r="AU141" s="183">
        <v>0</v>
      </c>
      <c r="AV141" s="183">
        <v>0</v>
      </c>
      <c r="AW141" s="183">
        <v>0</v>
      </c>
      <c r="AX141" s="183">
        <v>0</v>
      </c>
      <c r="AY141" s="183">
        <v>0</v>
      </c>
      <c r="AZ141" s="183">
        <v>0</v>
      </c>
      <c r="BA141" s="183">
        <v>0</v>
      </c>
      <c r="BB141" s="183">
        <v>0</v>
      </c>
      <c r="BC141" s="174"/>
      <c r="BD141" s="162">
        <f t="shared" si="31"/>
        <v>1</v>
      </c>
      <c r="BE141" s="165"/>
      <c r="BF141" s="206">
        <f t="shared" ref="BF141:BF204" si="35">$AI141+$AJ141+$AP141</f>
        <v>0</v>
      </c>
      <c r="BG141" s="203">
        <v>0</v>
      </c>
      <c r="BH141" s="203">
        <v>0</v>
      </c>
      <c r="BI141" s="183">
        <v>0</v>
      </c>
      <c r="BJ141" s="183">
        <v>0</v>
      </c>
      <c r="BK141" s="183">
        <v>0</v>
      </c>
      <c r="BL141" s="160">
        <f t="shared" ref="BL141:BL204" si="36">1-SUM(BG141:BK141)</f>
        <v>1</v>
      </c>
      <c r="BM141" s="174"/>
      <c r="BN141" s="206">
        <f t="shared" ref="BN141:BN204" si="37">$AK141+$AR141</f>
        <v>0</v>
      </c>
      <c r="BO141" s="203">
        <v>0</v>
      </c>
      <c r="BP141" s="183">
        <v>0</v>
      </c>
      <c r="BQ141" s="183">
        <v>0</v>
      </c>
      <c r="BR141" s="183">
        <v>0</v>
      </c>
      <c r="BS141" s="160">
        <f t="shared" si="33"/>
        <v>1</v>
      </c>
      <c r="BT141" s="165"/>
      <c r="BU141" s="206">
        <f t="shared" ref="BU141:BU204" si="38">$AL141
+$AM141
+$AN141</f>
        <v>1</v>
      </c>
      <c r="BV141" s="203">
        <v>0</v>
      </c>
      <c r="BW141" s="203">
        <v>0</v>
      </c>
      <c r="BX141" s="203">
        <v>0</v>
      </c>
      <c r="BY141" s="203">
        <v>1</v>
      </c>
      <c r="BZ141" s="203">
        <v>0</v>
      </c>
      <c r="CA141" s="203">
        <v>0</v>
      </c>
      <c r="CB141" s="203">
        <v>0</v>
      </c>
      <c r="CC141" s="160">
        <f t="shared" ref="CC141:CC204" si="39">1-SUM(BV141:CB141)</f>
        <v>0</v>
      </c>
      <c r="CD141" s="165"/>
      <c r="CE141" s="209">
        <v>0</v>
      </c>
      <c r="CF141" s="165"/>
      <c r="CG141" s="211">
        <f t="shared" si="32"/>
        <v>1</v>
      </c>
      <c r="CH141" s="211">
        <f t="shared" si="27"/>
        <v>2</v>
      </c>
      <c r="CI141" s="211">
        <f>SUM(CH$12:CH141)+1</f>
        <v>333</v>
      </c>
      <c r="CJ141" s="164" t="str">
        <f t="shared" si="34"/>
        <v>N/A</v>
      </c>
      <c r="CK141" s="211" t="s">
        <v>15</v>
      </c>
    </row>
    <row r="142" spans="1:89" x14ac:dyDescent="0.2">
      <c r="A142" s="53">
        <f>IF(AND(COUNTIF(D$12:D142,D142)&gt;1,D142&lt;&gt;"[Project Name]"),1,0)</f>
        <v>0</v>
      </c>
      <c r="C142" s="174">
        <f t="shared" si="28"/>
        <v>131</v>
      </c>
      <c r="D142" s="175" t="s">
        <v>718</v>
      </c>
      <c r="E142" s="175" t="b">
        <v>1</v>
      </c>
      <c r="F142" s="191" t="s">
        <v>23</v>
      </c>
      <c r="G142" s="191" t="s">
        <v>36</v>
      </c>
      <c r="H142" s="191" t="s">
        <v>46</v>
      </c>
      <c r="I142" s="191" t="s">
        <v>15</v>
      </c>
      <c r="J142" s="191" t="s">
        <v>15</v>
      </c>
      <c r="K142" s="191" t="s">
        <v>356</v>
      </c>
      <c r="L142" s="191" t="s">
        <v>369</v>
      </c>
      <c r="M142" s="191" t="s">
        <v>15</v>
      </c>
      <c r="N142" s="191" t="s">
        <v>201</v>
      </c>
      <c r="O142" s="183">
        <v>0</v>
      </c>
      <c r="P142" s="191" t="s">
        <v>550</v>
      </c>
      <c r="Q142" s="192" t="s">
        <v>132</v>
      </c>
      <c r="R142" s="241">
        <v>10</v>
      </c>
      <c r="S142" s="183">
        <v>2.3777397137785219E-2</v>
      </c>
      <c r="T142" s="188">
        <f t="shared" si="29"/>
        <v>0.97622260286221474</v>
      </c>
      <c r="U142" s="165"/>
      <c r="V142" s="221">
        <v>1.9421799840357561</v>
      </c>
      <c r="W142" s="221">
        <v>1.9421799840357561</v>
      </c>
      <c r="X142" s="221">
        <v>0</v>
      </c>
      <c r="Y142" s="221">
        <v>0</v>
      </c>
      <c r="Z142" s="221">
        <v>0</v>
      </c>
      <c r="AA142" s="161">
        <f t="shared" si="30"/>
        <v>3.8843599680715122</v>
      </c>
      <c r="AB142" s="165"/>
      <c r="AC142" s="182">
        <v>0</v>
      </c>
      <c r="AD142" s="182">
        <v>1</v>
      </c>
      <c r="AE142" s="182">
        <v>0</v>
      </c>
      <c r="AF142" s="182">
        <v>0</v>
      </c>
      <c r="AG142" s="182">
        <v>0</v>
      </c>
      <c r="AH142" s="165"/>
      <c r="AI142" s="183">
        <v>0</v>
      </c>
      <c r="AJ142" s="183">
        <v>0</v>
      </c>
      <c r="AK142" s="183">
        <v>0</v>
      </c>
      <c r="AL142" s="183">
        <v>0</v>
      </c>
      <c r="AM142" s="183">
        <v>0</v>
      </c>
      <c r="AN142" s="183">
        <v>1</v>
      </c>
      <c r="AO142" s="183">
        <v>0</v>
      </c>
      <c r="AP142" s="183">
        <v>0</v>
      </c>
      <c r="AQ142" s="183">
        <v>0</v>
      </c>
      <c r="AR142" s="183">
        <v>0</v>
      </c>
      <c r="AS142" s="183">
        <v>0</v>
      </c>
      <c r="AT142" s="183">
        <v>0</v>
      </c>
      <c r="AU142" s="183">
        <v>0</v>
      </c>
      <c r="AV142" s="183">
        <v>0</v>
      </c>
      <c r="AW142" s="183">
        <v>0</v>
      </c>
      <c r="AX142" s="183">
        <v>0</v>
      </c>
      <c r="AY142" s="183">
        <v>0</v>
      </c>
      <c r="AZ142" s="183">
        <v>0</v>
      </c>
      <c r="BA142" s="183">
        <v>0</v>
      </c>
      <c r="BB142" s="183">
        <v>0</v>
      </c>
      <c r="BC142" s="174"/>
      <c r="BD142" s="162">
        <f t="shared" si="31"/>
        <v>1</v>
      </c>
      <c r="BE142" s="165"/>
      <c r="BF142" s="206">
        <f t="shared" si="35"/>
        <v>0</v>
      </c>
      <c r="BG142" s="203">
        <v>0</v>
      </c>
      <c r="BH142" s="203">
        <v>0</v>
      </c>
      <c r="BI142" s="183">
        <v>0</v>
      </c>
      <c r="BJ142" s="183">
        <v>0</v>
      </c>
      <c r="BK142" s="183">
        <v>0</v>
      </c>
      <c r="BL142" s="160">
        <f t="shared" si="36"/>
        <v>1</v>
      </c>
      <c r="BM142" s="174"/>
      <c r="BN142" s="206">
        <f t="shared" si="37"/>
        <v>0</v>
      </c>
      <c r="BO142" s="203">
        <v>0</v>
      </c>
      <c r="BP142" s="183">
        <v>0</v>
      </c>
      <c r="BQ142" s="183">
        <v>0</v>
      </c>
      <c r="BR142" s="183">
        <v>0</v>
      </c>
      <c r="BS142" s="160">
        <f t="shared" si="33"/>
        <v>1</v>
      </c>
      <c r="BT142" s="165"/>
      <c r="BU142" s="206">
        <f t="shared" si="38"/>
        <v>1</v>
      </c>
      <c r="BV142" s="203">
        <v>0</v>
      </c>
      <c r="BW142" s="203">
        <v>0</v>
      </c>
      <c r="BX142" s="203">
        <v>0</v>
      </c>
      <c r="BY142" s="203">
        <v>1</v>
      </c>
      <c r="BZ142" s="203">
        <v>0</v>
      </c>
      <c r="CA142" s="203">
        <v>0</v>
      </c>
      <c r="CB142" s="203">
        <v>0</v>
      </c>
      <c r="CC142" s="160">
        <f t="shared" si="39"/>
        <v>0</v>
      </c>
      <c r="CD142" s="165"/>
      <c r="CE142" s="209">
        <v>0</v>
      </c>
      <c r="CF142" s="165"/>
      <c r="CG142" s="211">
        <f t="shared" si="32"/>
        <v>1</v>
      </c>
      <c r="CH142" s="211">
        <f t="shared" si="27"/>
        <v>2</v>
      </c>
      <c r="CI142" s="211">
        <f>SUM(CH$12:CH142)+1</f>
        <v>335</v>
      </c>
      <c r="CJ142" s="164" t="str">
        <f t="shared" si="34"/>
        <v>N/A</v>
      </c>
      <c r="CK142" s="211" t="s">
        <v>15</v>
      </c>
    </row>
    <row r="143" spans="1:89" x14ac:dyDescent="0.2">
      <c r="A143" s="53">
        <f>IF(AND(COUNTIF(D$12:D143,D143)&gt;1,D143&lt;&gt;"[Project Name]"),1,0)</f>
        <v>0</v>
      </c>
      <c r="C143" s="174">
        <f t="shared" si="28"/>
        <v>132</v>
      </c>
      <c r="D143" s="175" t="s">
        <v>719</v>
      </c>
      <c r="E143" s="175" t="b">
        <v>0</v>
      </c>
      <c r="F143" s="191" t="s">
        <v>23</v>
      </c>
      <c r="G143" s="191" t="s">
        <v>36</v>
      </c>
      <c r="H143" s="191" t="s">
        <v>46</v>
      </c>
      <c r="I143" s="191" t="s">
        <v>15</v>
      </c>
      <c r="J143" s="191" t="s">
        <v>15</v>
      </c>
      <c r="K143" s="191" t="s">
        <v>356</v>
      </c>
      <c r="L143" s="191" t="s">
        <v>369</v>
      </c>
      <c r="M143" s="191" t="s">
        <v>15</v>
      </c>
      <c r="N143" s="191" t="s">
        <v>201</v>
      </c>
      <c r="O143" s="183">
        <v>0</v>
      </c>
      <c r="P143" s="191" t="s">
        <v>550</v>
      </c>
      <c r="Q143" s="192" t="s">
        <v>132</v>
      </c>
      <c r="R143" s="241">
        <v>40</v>
      </c>
      <c r="S143" s="183">
        <v>0</v>
      </c>
      <c r="T143" s="188">
        <f t="shared" si="29"/>
        <v>1</v>
      </c>
      <c r="U143" s="165"/>
      <c r="V143" s="221">
        <v>0</v>
      </c>
      <c r="W143" s="221">
        <v>0</v>
      </c>
      <c r="X143" s="221">
        <v>0</v>
      </c>
      <c r="Y143" s="221">
        <v>0</v>
      </c>
      <c r="Z143" s="221">
        <v>0</v>
      </c>
      <c r="AA143" s="161">
        <f t="shared" si="30"/>
        <v>0</v>
      </c>
      <c r="AB143" s="165"/>
      <c r="AC143" s="182">
        <v>0</v>
      </c>
      <c r="AD143" s="182">
        <v>0</v>
      </c>
      <c r="AE143" s="182">
        <v>0</v>
      </c>
      <c r="AF143" s="182">
        <v>0</v>
      </c>
      <c r="AG143" s="182">
        <v>0</v>
      </c>
      <c r="AH143" s="165"/>
      <c r="AI143" s="183">
        <v>0</v>
      </c>
      <c r="AJ143" s="183">
        <v>0</v>
      </c>
      <c r="AK143" s="183">
        <v>0</v>
      </c>
      <c r="AL143" s="183">
        <v>0</v>
      </c>
      <c r="AM143" s="183">
        <v>0</v>
      </c>
      <c r="AN143" s="183">
        <v>1</v>
      </c>
      <c r="AO143" s="183">
        <v>0</v>
      </c>
      <c r="AP143" s="183">
        <v>0</v>
      </c>
      <c r="AQ143" s="183">
        <v>0</v>
      </c>
      <c r="AR143" s="183">
        <v>0</v>
      </c>
      <c r="AS143" s="183">
        <v>0</v>
      </c>
      <c r="AT143" s="183">
        <v>0</v>
      </c>
      <c r="AU143" s="183">
        <v>0</v>
      </c>
      <c r="AV143" s="183">
        <v>0</v>
      </c>
      <c r="AW143" s="183">
        <v>0</v>
      </c>
      <c r="AX143" s="183">
        <v>0</v>
      </c>
      <c r="AY143" s="183">
        <v>0</v>
      </c>
      <c r="AZ143" s="183">
        <v>0</v>
      </c>
      <c r="BA143" s="183">
        <v>0</v>
      </c>
      <c r="BB143" s="183">
        <v>0</v>
      </c>
      <c r="BC143" s="174"/>
      <c r="BD143" s="162">
        <f t="shared" si="31"/>
        <v>1</v>
      </c>
      <c r="BE143" s="165"/>
      <c r="BF143" s="206">
        <f t="shared" si="35"/>
        <v>0</v>
      </c>
      <c r="BG143" s="203">
        <v>0</v>
      </c>
      <c r="BH143" s="203">
        <v>0</v>
      </c>
      <c r="BI143" s="183">
        <v>0</v>
      </c>
      <c r="BJ143" s="183">
        <v>0</v>
      </c>
      <c r="BK143" s="183">
        <v>0</v>
      </c>
      <c r="BL143" s="160">
        <f t="shared" si="36"/>
        <v>1</v>
      </c>
      <c r="BM143" s="174"/>
      <c r="BN143" s="206">
        <f t="shared" si="37"/>
        <v>0</v>
      </c>
      <c r="BO143" s="203">
        <v>0</v>
      </c>
      <c r="BP143" s="183">
        <v>0</v>
      </c>
      <c r="BQ143" s="183">
        <v>0</v>
      </c>
      <c r="BR143" s="183">
        <v>0</v>
      </c>
      <c r="BS143" s="160">
        <f t="shared" si="33"/>
        <v>1</v>
      </c>
      <c r="BT143" s="165"/>
      <c r="BU143" s="206">
        <f t="shared" si="38"/>
        <v>1</v>
      </c>
      <c r="BV143" s="203">
        <v>0</v>
      </c>
      <c r="BW143" s="203">
        <v>0</v>
      </c>
      <c r="BX143" s="203">
        <v>0</v>
      </c>
      <c r="BY143" s="203">
        <v>1</v>
      </c>
      <c r="BZ143" s="203">
        <v>0</v>
      </c>
      <c r="CA143" s="203">
        <v>0</v>
      </c>
      <c r="CB143" s="203">
        <v>0</v>
      </c>
      <c r="CC143" s="160">
        <f t="shared" si="39"/>
        <v>0</v>
      </c>
      <c r="CD143" s="165"/>
      <c r="CE143" s="209">
        <v>0</v>
      </c>
      <c r="CF143" s="165"/>
      <c r="CG143" s="211">
        <f t="shared" si="32"/>
        <v>1</v>
      </c>
      <c r="CH143" s="211">
        <f t="shared" si="27"/>
        <v>2</v>
      </c>
      <c r="CI143" s="211">
        <f>SUM(CH$12:CH143)+1</f>
        <v>337</v>
      </c>
      <c r="CJ143" s="164" t="str">
        <f t="shared" si="34"/>
        <v>N/A</v>
      </c>
      <c r="CK143" s="211" t="s">
        <v>15</v>
      </c>
    </row>
    <row r="144" spans="1:89" x14ac:dyDescent="0.2">
      <c r="A144" s="53">
        <f>IF(AND(COUNTIF(D$12:D144,D144)&gt;1,D144&lt;&gt;"[Project Name]"),1,0)</f>
        <v>0</v>
      </c>
      <c r="C144" s="174">
        <f t="shared" si="28"/>
        <v>133</v>
      </c>
      <c r="D144" s="175" t="s">
        <v>720</v>
      </c>
      <c r="E144" s="175" t="b">
        <v>0</v>
      </c>
      <c r="F144" s="191" t="s">
        <v>23</v>
      </c>
      <c r="G144" s="191" t="s">
        <v>36</v>
      </c>
      <c r="H144" s="191" t="s">
        <v>46</v>
      </c>
      <c r="I144" s="191" t="s">
        <v>15</v>
      </c>
      <c r="J144" s="191" t="s">
        <v>15</v>
      </c>
      <c r="K144" s="191" t="s">
        <v>350</v>
      </c>
      <c r="L144" s="191" t="s">
        <v>369</v>
      </c>
      <c r="M144" s="191" t="s">
        <v>15</v>
      </c>
      <c r="N144" s="191" t="s">
        <v>201</v>
      </c>
      <c r="O144" s="183">
        <v>0</v>
      </c>
      <c r="P144" s="191" t="s">
        <v>550</v>
      </c>
      <c r="Q144" s="192" t="s">
        <v>132</v>
      </c>
      <c r="R144" s="241">
        <v>15</v>
      </c>
      <c r="S144" s="183">
        <v>0</v>
      </c>
      <c r="T144" s="188">
        <f t="shared" si="29"/>
        <v>1</v>
      </c>
      <c r="U144" s="165"/>
      <c r="V144" s="221">
        <v>0</v>
      </c>
      <c r="W144" s="221">
        <v>0</v>
      </c>
      <c r="X144" s="221">
        <v>0</v>
      </c>
      <c r="Y144" s="221">
        <v>0</v>
      </c>
      <c r="Z144" s="221">
        <v>0</v>
      </c>
      <c r="AA144" s="161">
        <f t="shared" si="30"/>
        <v>0</v>
      </c>
      <c r="AB144" s="165"/>
      <c r="AC144" s="182">
        <v>0</v>
      </c>
      <c r="AD144" s="182">
        <v>0</v>
      </c>
      <c r="AE144" s="182">
        <v>0</v>
      </c>
      <c r="AF144" s="182">
        <v>0</v>
      </c>
      <c r="AG144" s="182">
        <v>0</v>
      </c>
      <c r="AH144" s="165"/>
      <c r="AI144" s="183">
        <v>0</v>
      </c>
      <c r="AJ144" s="183">
        <v>0</v>
      </c>
      <c r="AK144" s="183">
        <v>0</v>
      </c>
      <c r="AL144" s="183">
        <v>0</v>
      </c>
      <c r="AM144" s="183">
        <v>1</v>
      </c>
      <c r="AN144" s="183">
        <v>0</v>
      </c>
      <c r="AO144" s="183">
        <v>0</v>
      </c>
      <c r="AP144" s="183">
        <v>0</v>
      </c>
      <c r="AQ144" s="183">
        <v>0</v>
      </c>
      <c r="AR144" s="183">
        <v>0</v>
      </c>
      <c r="AS144" s="183">
        <v>0</v>
      </c>
      <c r="AT144" s="183">
        <v>0</v>
      </c>
      <c r="AU144" s="183">
        <v>0</v>
      </c>
      <c r="AV144" s="183">
        <v>0</v>
      </c>
      <c r="AW144" s="183">
        <v>0</v>
      </c>
      <c r="AX144" s="183">
        <v>0</v>
      </c>
      <c r="AY144" s="183">
        <v>0</v>
      </c>
      <c r="AZ144" s="183">
        <v>0</v>
      </c>
      <c r="BA144" s="183">
        <v>0</v>
      </c>
      <c r="BB144" s="183">
        <v>0</v>
      </c>
      <c r="BC144" s="174"/>
      <c r="BD144" s="162">
        <f t="shared" si="31"/>
        <v>1</v>
      </c>
      <c r="BE144" s="165"/>
      <c r="BF144" s="206">
        <f t="shared" si="35"/>
        <v>0</v>
      </c>
      <c r="BG144" s="203">
        <v>0</v>
      </c>
      <c r="BH144" s="203">
        <v>0</v>
      </c>
      <c r="BI144" s="183">
        <v>0</v>
      </c>
      <c r="BJ144" s="183">
        <v>0</v>
      </c>
      <c r="BK144" s="183">
        <v>0</v>
      </c>
      <c r="BL144" s="160">
        <f t="shared" si="36"/>
        <v>1</v>
      </c>
      <c r="BM144" s="174"/>
      <c r="BN144" s="206">
        <f t="shared" si="37"/>
        <v>0</v>
      </c>
      <c r="BO144" s="203">
        <v>0</v>
      </c>
      <c r="BP144" s="183">
        <v>0</v>
      </c>
      <c r="BQ144" s="183">
        <v>0</v>
      </c>
      <c r="BR144" s="183">
        <v>0</v>
      </c>
      <c r="BS144" s="160">
        <f t="shared" si="33"/>
        <v>1</v>
      </c>
      <c r="BT144" s="165"/>
      <c r="BU144" s="206">
        <f t="shared" si="38"/>
        <v>1</v>
      </c>
      <c r="BV144" s="203">
        <v>0</v>
      </c>
      <c r="BW144" s="203">
        <v>0</v>
      </c>
      <c r="BX144" s="203">
        <v>0</v>
      </c>
      <c r="BY144" s="203">
        <v>0</v>
      </c>
      <c r="BZ144" s="203">
        <v>1</v>
      </c>
      <c r="CA144" s="203">
        <v>0</v>
      </c>
      <c r="CB144" s="203">
        <v>0</v>
      </c>
      <c r="CC144" s="160">
        <f t="shared" si="39"/>
        <v>0</v>
      </c>
      <c r="CD144" s="165"/>
      <c r="CE144" s="209">
        <v>0</v>
      </c>
      <c r="CF144" s="165"/>
      <c r="CG144" s="211">
        <f t="shared" si="32"/>
        <v>1</v>
      </c>
      <c r="CH144" s="211">
        <f t="shared" si="27"/>
        <v>2</v>
      </c>
      <c r="CI144" s="211">
        <f>SUM(CH$12:CH144)+1</f>
        <v>339</v>
      </c>
      <c r="CJ144" s="164" t="str">
        <f t="shared" si="34"/>
        <v>N/A</v>
      </c>
      <c r="CK144" s="211" t="s">
        <v>15</v>
      </c>
    </row>
    <row r="145" spans="1:89" x14ac:dyDescent="0.2">
      <c r="A145" s="53">
        <f>IF(AND(COUNTIF(D$12:D145,D145)&gt;1,D145&lt;&gt;"[Project Name]"),1,0)</f>
        <v>0</v>
      </c>
      <c r="C145" s="174">
        <f t="shared" si="28"/>
        <v>134</v>
      </c>
      <c r="D145" s="175" t="s">
        <v>721</v>
      </c>
      <c r="E145" s="175" t="b">
        <v>0</v>
      </c>
      <c r="F145" s="191" t="s">
        <v>23</v>
      </c>
      <c r="G145" s="191" t="s">
        <v>36</v>
      </c>
      <c r="H145" s="191" t="s">
        <v>46</v>
      </c>
      <c r="I145" s="191" t="s">
        <v>15</v>
      </c>
      <c r="J145" s="191" t="s">
        <v>15</v>
      </c>
      <c r="K145" s="191" t="s">
        <v>353</v>
      </c>
      <c r="L145" s="191" t="s">
        <v>369</v>
      </c>
      <c r="M145" s="191" t="s">
        <v>15</v>
      </c>
      <c r="N145" s="191" t="s">
        <v>201</v>
      </c>
      <c r="O145" s="183">
        <v>0</v>
      </c>
      <c r="P145" s="191" t="s">
        <v>550</v>
      </c>
      <c r="Q145" s="192" t="s">
        <v>132</v>
      </c>
      <c r="R145" s="241">
        <v>0</v>
      </c>
      <c r="S145" s="183">
        <v>0</v>
      </c>
      <c r="T145" s="188">
        <f t="shared" si="29"/>
        <v>1</v>
      </c>
      <c r="U145" s="165"/>
      <c r="V145" s="221">
        <v>0</v>
      </c>
      <c r="W145" s="221">
        <v>0</v>
      </c>
      <c r="X145" s="221">
        <v>0</v>
      </c>
      <c r="Y145" s="221">
        <v>0</v>
      </c>
      <c r="Z145" s="221">
        <v>0</v>
      </c>
      <c r="AA145" s="161">
        <f t="shared" si="30"/>
        <v>0</v>
      </c>
      <c r="AB145" s="165"/>
      <c r="AC145" s="182">
        <v>0</v>
      </c>
      <c r="AD145" s="182">
        <v>0</v>
      </c>
      <c r="AE145" s="182">
        <v>0</v>
      </c>
      <c r="AF145" s="182">
        <v>0</v>
      </c>
      <c r="AG145" s="182">
        <v>0</v>
      </c>
      <c r="AH145" s="165"/>
      <c r="AI145" s="183">
        <v>0</v>
      </c>
      <c r="AJ145" s="183">
        <v>0</v>
      </c>
      <c r="AK145" s="183">
        <v>0</v>
      </c>
      <c r="AL145" s="183">
        <v>0</v>
      </c>
      <c r="AM145" s="183">
        <v>0</v>
      </c>
      <c r="AN145" s="183">
        <v>1</v>
      </c>
      <c r="AO145" s="183">
        <v>0</v>
      </c>
      <c r="AP145" s="183">
        <v>0</v>
      </c>
      <c r="AQ145" s="183">
        <v>0</v>
      </c>
      <c r="AR145" s="183">
        <v>0</v>
      </c>
      <c r="AS145" s="183">
        <v>0</v>
      </c>
      <c r="AT145" s="183">
        <v>0</v>
      </c>
      <c r="AU145" s="183">
        <v>0</v>
      </c>
      <c r="AV145" s="183">
        <v>0</v>
      </c>
      <c r="AW145" s="183">
        <v>0</v>
      </c>
      <c r="AX145" s="183">
        <v>0</v>
      </c>
      <c r="AY145" s="183">
        <v>0</v>
      </c>
      <c r="AZ145" s="183">
        <v>0</v>
      </c>
      <c r="BA145" s="183">
        <v>0</v>
      </c>
      <c r="BB145" s="183">
        <v>0</v>
      </c>
      <c r="BC145" s="174"/>
      <c r="BD145" s="162">
        <f t="shared" si="31"/>
        <v>1</v>
      </c>
      <c r="BE145" s="165"/>
      <c r="BF145" s="206">
        <f t="shared" si="35"/>
        <v>0</v>
      </c>
      <c r="BG145" s="203">
        <v>0</v>
      </c>
      <c r="BH145" s="203">
        <v>0</v>
      </c>
      <c r="BI145" s="183">
        <v>0</v>
      </c>
      <c r="BJ145" s="183">
        <v>0</v>
      </c>
      <c r="BK145" s="183">
        <v>0</v>
      </c>
      <c r="BL145" s="160">
        <f t="shared" si="36"/>
        <v>1</v>
      </c>
      <c r="BM145" s="174"/>
      <c r="BN145" s="206">
        <f t="shared" si="37"/>
        <v>0</v>
      </c>
      <c r="BO145" s="203">
        <v>0</v>
      </c>
      <c r="BP145" s="183">
        <v>0</v>
      </c>
      <c r="BQ145" s="183">
        <v>0</v>
      </c>
      <c r="BR145" s="183">
        <v>0</v>
      </c>
      <c r="BS145" s="160">
        <f t="shared" si="33"/>
        <v>1</v>
      </c>
      <c r="BT145" s="165"/>
      <c r="BU145" s="206">
        <f t="shared" si="38"/>
        <v>1</v>
      </c>
      <c r="BV145" s="203">
        <v>0</v>
      </c>
      <c r="BW145" s="203">
        <v>0</v>
      </c>
      <c r="BX145" s="203">
        <v>0</v>
      </c>
      <c r="BY145" s="203">
        <v>1</v>
      </c>
      <c r="BZ145" s="203">
        <v>0</v>
      </c>
      <c r="CA145" s="203">
        <v>0</v>
      </c>
      <c r="CB145" s="203">
        <v>0</v>
      </c>
      <c r="CC145" s="160">
        <f t="shared" si="39"/>
        <v>0</v>
      </c>
      <c r="CD145" s="165"/>
      <c r="CE145" s="209">
        <v>0</v>
      </c>
      <c r="CF145" s="165"/>
      <c r="CG145" s="211">
        <f t="shared" si="32"/>
        <v>1</v>
      </c>
      <c r="CH145" s="211">
        <f t="shared" si="27"/>
        <v>2</v>
      </c>
      <c r="CI145" s="211">
        <f>SUM(CH$12:CH145)+1</f>
        <v>341</v>
      </c>
      <c r="CJ145" s="164" t="str">
        <f t="shared" si="34"/>
        <v>N/A</v>
      </c>
      <c r="CK145" s="211" t="s">
        <v>15</v>
      </c>
    </row>
    <row r="146" spans="1:89" x14ac:dyDescent="0.2">
      <c r="A146" s="53">
        <f>IF(AND(COUNTIF(D$12:D146,D146)&gt;1,D146&lt;&gt;"[Project Name]"),1,0)</f>
        <v>0</v>
      </c>
      <c r="C146" s="174">
        <f t="shared" si="28"/>
        <v>135</v>
      </c>
      <c r="D146" s="175" t="s">
        <v>722</v>
      </c>
      <c r="E146" s="175" t="b">
        <v>0</v>
      </c>
      <c r="F146" s="191" t="s">
        <v>23</v>
      </c>
      <c r="G146" s="191" t="s">
        <v>36</v>
      </c>
      <c r="H146" s="191" t="s">
        <v>46</v>
      </c>
      <c r="I146" s="191" t="s">
        <v>15</v>
      </c>
      <c r="J146" s="191" t="s">
        <v>15</v>
      </c>
      <c r="K146" s="191" t="s">
        <v>353</v>
      </c>
      <c r="L146" s="191" t="s">
        <v>369</v>
      </c>
      <c r="M146" s="191" t="s">
        <v>15</v>
      </c>
      <c r="N146" s="191" t="s">
        <v>201</v>
      </c>
      <c r="O146" s="183">
        <v>0</v>
      </c>
      <c r="P146" s="191" t="s">
        <v>550</v>
      </c>
      <c r="Q146" s="192" t="s">
        <v>132</v>
      </c>
      <c r="R146" s="241">
        <v>10</v>
      </c>
      <c r="S146" s="183">
        <v>0</v>
      </c>
      <c r="T146" s="188">
        <f t="shared" si="29"/>
        <v>1</v>
      </c>
      <c r="U146" s="165"/>
      <c r="V146" s="221">
        <v>0</v>
      </c>
      <c r="W146" s="221">
        <v>0</v>
      </c>
      <c r="X146" s="221">
        <v>0</v>
      </c>
      <c r="Y146" s="221">
        <v>0</v>
      </c>
      <c r="Z146" s="221">
        <v>0</v>
      </c>
      <c r="AA146" s="161">
        <f t="shared" si="30"/>
        <v>0</v>
      </c>
      <c r="AB146" s="165"/>
      <c r="AC146" s="182">
        <v>0</v>
      </c>
      <c r="AD146" s="182">
        <v>0</v>
      </c>
      <c r="AE146" s="182">
        <v>0</v>
      </c>
      <c r="AF146" s="182">
        <v>0</v>
      </c>
      <c r="AG146" s="182">
        <v>0</v>
      </c>
      <c r="AH146" s="165"/>
      <c r="AI146" s="183">
        <v>0</v>
      </c>
      <c r="AJ146" s="183">
        <v>0</v>
      </c>
      <c r="AK146" s="183">
        <v>0</v>
      </c>
      <c r="AL146" s="183">
        <v>1</v>
      </c>
      <c r="AM146" s="183">
        <v>0</v>
      </c>
      <c r="AN146" s="183">
        <v>0</v>
      </c>
      <c r="AO146" s="183">
        <v>0</v>
      </c>
      <c r="AP146" s="183">
        <v>0</v>
      </c>
      <c r="AQ146" s="183">
        <v>0</v>
      </c>
      <c r="AR146" s="183">
        <v>0</v>
      </c>
      <c r="AS146" s="183">
        <v>0</v>
      </c>
      <c r="AT146" s="183">
        <v>0</v>
      </c>
      <c r="AU146" s="183">
        <v>0</v>
      </c>
      <c r="AV146" s="183">
        <v>0</v>
      </c>
      <c r="AW146" s="183">
        <v>0</v>
      </c>
      <c r="AX146" s="183">
        <v>0</v>
      </c>
      <c r="AY146" s="183">
        <v>0</v>
      </c>
      <c r="AZ146" s="183">
        <v>0</v>
      </c>
      <c r="BA146" s="183">
        <v>0</v>
      </c>
      <c r="BB146" s="183">
        <v>0</v>
      </c>
      <c r="BC146" s="174"/>
      <c r="BD146" s="162">
        <f t="shared" si="31"/>
        <v>1</v>
      </c>
      <c r="BE146" s="165"/>
      <c r="BF146" s="206">
        <f t="shared" si="35"/>
        <v>0</v>
      </c>
      <c r="BG146" s="203">
        <v>0</v>
      </c>
      <c r="BH146" s="203">
        <v>0</v>
      </c>
      <c r="BI146" s="183">
        <v>0</v>
      </c>
      <c r="BJ146" s="183">
        <v>0</v>
      </c>
      <c r="BK146" s="183">
        <v>0</v>
      </c>
      <c r="BL146" s="160">
        <f t="shared" si="36"/>
        <v>1</v>
      </c>
      <c r="BM146" s="174"/>
      <c r="BN146" s="206">
        <f t="shared" si="37"/>
        <v>0</v>
      </c>
      <c r="BO146" s="203">
        <v>0</v>
      </c>
      <c r="BP146" s="183">
        <v>0</v>
      </c>
      <c r="BQ146" s="183">
        <v>0</v>
      </c>
      <c r="BR146" s="183">
        <v>0</v>
      </c>
      <c r="BS146" s="160">
        <f t="shared" si="33"/>
        <v>1</v>
      </c>
      <c r="BT146" s="165"/>
      <c r="BU146" s="206">
        <f t="shared" si="38"/>
        <v>1</v>
      </c>
      <c r="BV146" s="203">
        <v>0</v>
      </c>
      <c r="BW146" s="203">
        <v>1</v>
      </c>
      <c r="BX146" s="203">
        <v>0</v>
      </c>
      <c r="BY146" s="203">
        <v>0</v>
      </c>
      <c r="BZ146" s="203">
        <v>0</v>
      </c>
      <c r="CA146" s="203">
        <v>0</v>
      </c>
      <c r="CB146" s="203">
        <v>0</v>
      </c>
      <c r="CC146" s="160">
        <f t="shared" si="39"/>
        <v>0</v>
      </c>
      <c r="CD146" s="165"/>
      <c r="CE146" s="209">
        <v>0</v>
      </c>
      <c r="CF146" s="165"/>
      <c r="CG146" s="211">
        <f t="shared" si="32"/>
        <v>1</v>
      </c>
      <c r="CH146" s="211">
        <f t="shared" si="27"/>
        <v>2</v>
      </c>
      <c r="CI146" s="211">
        <f>SUM(CH$12:CH146)+1</f>
        <v>343</v>
      </c>
      <c r="CJ146" s="164" t="str">
        <f t="shared" si="34"/>
        <v>N/A</v>
      </c>
      <c r="CK146" s="211" t="s">
        <v>15</v>
      </c>
    </row>
    <row r="147" spans="1:89" x14ac:dyDescent="0.2">
      <c r="A147" s="53">
        <f>IF(AND(COUNTIF(D$12:D147,D147)&gt;1,D147&lt;&gt;"[Project Name]"),1,0)</f>
        <v>0</v>
      </c>
      <c r="C147" s="174">
        <f t="shared" si="28"/>
        <v>136</v>
      </c>
      <c r="D147" s="175" t="s">
        <v>723</v>
      </c>
      <c r="E147" s="175" t="b">
        <v>0</v>
      </c>
      <c r="F147" s="191" t="s">
        <v>23</v>
      </c>
      <c r="G147" s="191" t="s">
        <v>36</v>
      </c>
      <c r="H147" s="191" t="s">
        <v>46</v>
      </c>
      <c r="I147" s="191" t="s">
        <v>15</v>
      </c>
      <c r="J147" s="191" t="s">
        <v>15</v>
      </c>
      <c r="K147" s="191" t="s">
        <v>352</v>
      </c>
      <c r="L147" s="191" t="s">
        <v>370</v>
      </c>
      <c r="M147" s="191" t="s">
        <v>15</v>
      </c>
      <c r="N147" s="191" t="s">
        <v>201</v>
      </c>
      <c r="O147" s="183">
        <v>0</v>
      </c>
      <c r="P147" s="191" t="s">
        <v>550</v>
      </c>
      <c r="Q147" s="192" t="s">
        <v>132</v>
      </c>
      <c r="R147" s="241">
        <v>10</v>
      </c>
      <c r="S147" s="183">
        <v>0</v>
      </c>
      <c r="T147" s="188">
        <f t="shared" si="29"/>
        <v>1</v>
      </c>
      <c r="U147" s="165"/>
      <c r="V147" s="221">
        <v>0</v>
      </c>
      <c r="W147" s="221">
        <v>0</v>
      </c>
      <c r="X147" s="221">
        <v>0</v>
      </c>
      <c r="Y147" s="221">
        <v>0</v>
      </c>
      <c r="Z147" s="221">
        <v>0</v>
      </c>
      <c r="AA147" s="161">
        <f t="shared" si="30"/>
        <v>0</v>
      </c>
      <c r="AB147" s="165"/>
      <c r="AC147" s="182">
        <v>0</v>
      </c>
      <c r="AD147" s="182">
        <v>0</v>
      </c>
      <c r="AE147" s="182">
        <v>0</v>
      </c>
      <c r="AF147" s="182">
        <v>0</v>
      </c>
      <c r="AG147" s="182">
        <v>0</v>
      </c>
      <c r="AH147" s="165"/>
      <c r="AI147" s="183">
        <v>0</v>
      </c>
      <c r="AJ147" s="183">
        <v>0</v>
      </c>
      <c r="AK147" s="183">
        <v>0</v>
      </c>
      <c r="AL147" s="183">
        <v>0</v>
      </c>
      <c r="AM147" s="183">
        <v>1</v>
      </c>
      <c r="AN147" s="183">
        <v>0</v>
      </c>
      <c r="AO147" s="183">
        <v>0</v>
      </c>
      <c r="AP147" s="183">
        <v>0</v>
      </c>
      <c r="AQ147" s="183">
        <v>0</v>
      </c>
      <c r="AR147" s="183">
        <v>0</v>
      </c>
      <c r="AS147" s="183">
        <v>0</v>
      </c>
      <c r="AT147" s="183">
        <v>0</v>
      </c>
      <c r="AU147" s="183">
        <v>0</v>
      </c>
      <c r="AV147" s="183">
        <v>0</v>
      </c>
      <c r="AW147" s="183">
        <v>0</v>
      </c>
      <c r="AX147" s="183">
        <v>0</v>
      </c>
      <c r="AY147" s="183">
        <v>0</v>
      </c>
      <c r="AZ147" s="183">
        <v>0</v>
      </c>
      <c r="BA147" s="183">
        <v>0</v>
      </c>
      <c r="BB147" s="183">
        <v>0</v>
      </c>
      <c r="BC147" s="174"/>
      <c r="BD147" s="162">
        <f t="shared" si="31"/>
        <v>1</v>
      </c>
      <c r="BE147" s="165"/>
      <c r="BF147" s="206">
        <f t="shared" si="35"/>
        <v>0</v>
      </c>
      <c r="BG147" s="203">
        <v>0</v>
      </c>
      <c r="BH147" s="203">
        <v>0</v>
      </c>
      <c r="BI147" s="183">
        <v>0</v>
      </c>
      <c r="BJ147" s="183">
        <v>0</v>
      </c>
      <c r="BK147" s="183">
        <v>0</v>
      </c>
      <c r="BL147" s="160">
        <f t="shared" si="36"/>
        <v>1</v>
      </c>
      <c r="BM147" s="174"/>
      <c r="BN147" s="206">
        <f t="shared" si="37"/>
        <v>0</v>
      </c>
      <c r="BO147" s="203">
        <v>0</v>
      </c>
      <c r="BP147" s="183">
        <v>0</v>
      </c>
      <c r="BQ147" s="183">
        <v>0</v>
      </c>
      <c r="BR147" s="183">
        <v>0</v>
      </c>
      <c r="BS147" s="160">
        <f t="shared" si="33"/>
        <v>1</v>
      </c>
      <c r="BT147" s="165"/>
      <c r="BU147" s="206">
        <f t="shared" si="38"/>
        <v>1</v>
      </c>
      <c r="BV147" s="203">
        <v>0</v>
      </c>
      <c r="BW147" s="203">
        <v>0</v>
      </c>
      <c r="BX147" s="203">
        <v>0</v>
      </c>
      <c r="BY147" s="203">
        <v>0</v>
      </c>
      <c r="BZ147" s="203">
        <v>1</v>
      </c>
      <c r="CA147" s="203">
        <v>0</v>
      </c>
      <c r="CB147" s="203">
        <v>0</v>
      </c>
      <c r="CC147" s="160">
        <f t="shared" si="39"/>
        <v>0</v>
      </c>
      <c r="CD147" s="165"/>
      <c r="CE147" s="209">
        <v>0</v>
      </c>
      <c r="CF147" s="165"/>
      <c r="CG147" s="211">
        <f t="shared" si="32"/>
        <v>1</v>
      </c>
      <c r="CH147" s="211">
        <f t="shared" si="27"/>
        <v>2</v>
      </c>
      <c r="CI147" s="211">
        <f>SUM(CH$12:CH147)+1</f>
        <v>345</v>
      </c>
      <c r="CJ147" s="164" t="str">
        <f t="shared" si="34"/>
        <v>N/A</v>
      </c>
      <c r="CK147" s="211" t="s">
        <v>15</v>
      </c>
    </row>
    <row r="148" spans="1:89" x14ac:dyDescent="0.2">
      <c r="A148" s="53">
        <f>IF(AND(COUNTIF(D$12:D148,D148)&gt;1,D148&lt;&gt;"[Project Name]"),1,0)</f>
        <v>0</v>
      </c>
      <c r="C148" s="174">
        <f t="shared" si="28"/>
        <v>137</v>
      </c>
      <c r="D148" s="175" t="s">
        <v>724</v>
      </c>
      <c r="E148" s="175" t="b">
        <v>1</v>
      </c>
      <c r="F148" s="191" t="s">
        <v>23</v>
      </c>
      <c r="G148" s="191" t="s">
        <v>36</v>
      </c>
      <c r="H148" s="191" t="s">
        <v>46</v>
      </c>
      <c r="I148" s="191" t="s">
        <v>15</v>
      </c>
      <c r="J148" s="191" t="s">
        <v>15</v>
      </c>
      <c r="K148" s="191" t="s">
        <v>353</v>
      </c>
      <c r="L148" s="191" t="s">
        <v>370</v>
      </c>
      <c r="M148" s="191" t="s">
        <v>15</v>
      </c>
      <c r="N148" s="191" t="s">
        <v>201</v>
      </c>
      <c r="O148" s="183">
        <v>0</v>
      </c>
      <c r="P148" s="191" t="s">
        <v>550</v>
      </c>
      <c r="Q148" s="192" t="s">
        <v>132</v>
      </c>
      <c r="R148" s="241">
        <v>10</v>
      </c>
      <c r="S148" s="183">
        <v>0.23657049862360519</v>
      </c>
      <c r="T148" s="188">
        <f t="shared" si="29"/>
        <v>0.76342950137639476</v>
      </c>
      <c r="U148" s="165"/>
      <c r="V148" s="221">
        <v>0.61211739823133404</v>
      </c>
      <c r="W148" s="221">
        <v>2.2541330203400034</v>
      </c>
      <c r="X148" s="221">
        <v>0.708857630399363</v>
      </c>
      <c r="Y148" s="221">
        <v>0</v>
      </c>
      <c r="Z148" s="221">
        <v>0</v>
      </c>
      <c r="AA148" s="161">
        <f t="shared" si="30"/>
        <v>3.5751080489707006</v>
      </c>
      <c r="AB148" s="165"/>
      <c r="AC148" s="182">
        <v>0</v>
      </c>
      <c r="AD148" s="182">
        <v>0</v>
      </c>
      <c r="AE148" s="182">
        <v>1</v>
      </c>
      <c r="AF148" s="182">
        <v>0</v>
      </c>
      <c r="AG148" s="182">
        <v>0</v>
      </c>
      <c r="AH148" s="165"/>
      <c r="AI148" s="183">
        <v>0</v>
      </c>
      <c r="AJ148" s="183">
        <v>0</v>
      </c>
      <c r="AK148" s="183">
        <v>0</v>
      </c>
      <c r="AL148" s="183">
        <v>0</v>
      </c>
      <c r="AM148" s="183">
        <v>1</v>
      </c>
      <c r="AN148" s="183">
        <v>0</v>
      </c>
      <c r="AO148" s="183">
        <v>0</v>
      </c>
      <c r="AP148" s="183">
        <v>0</v>
      </c>
      <c r="AQ148" s="183">
        <v>0</v>
      </c>
      <c r="AR148" s="183">
        <v>0</v>
      </c>
      <c r="AS148" s="183">
        <v>0</v>
      </c>
      <c r="AT148" s="183">
        <v>0</v>
      </c>
      <c r="AU148" s="183">
        <v>0</v>
      </c>
      <c r="AV148" s="183">
        <v>0</v>
      </c>
      <c r="AW148" s="183">
        <v>0</v>
      </c>
      <c r="AX148" s="183">
        <v>0</v>
      </c>
      <c r="AY148" s="183">
        <v>0</v>
      </c>
      <c r="AZ148" s="183">
        <v>0</v>
      </c>
      <c r="BA148" s="183">
        <v>0</v>
      </c>
      <c r="BB148" s="183">
        <v>0</v>
      </c>
      <c r="BC148" s="174"/>
      <c r="BD148" s="162">
        <f t="shared" si="31"/>
        <v>1</v>
      </c>
      <c r="BE148" s="165"/>
      <c r="BF148" s="206">
        <f t="shared" si="35"/>
        <v>0</v>
      </c>
      <c r="BG148" s="203">
        <v>0</v>
      </c>
      <c r="BH148" s="203">
        <v>0</v>
      </c>
      <c r="BI148" s="183">
        <v>0</v>
      </c>
      <c r="BJ148" s="183">
        <v>0</v>
      </c>
      <c r="BK148" s="183">
        <v>0</v>
      </c>
      <c r="BL148" s="160">
        <f t="shared" si="36"/>
        <v>1</v>
      </c>
      <c r="BM148" s="174"/>
      <c r="BN148" s="206">
        <f t="shared" si="37"/>
        <v>0</v>
      </c>
      <c r="BO148" s="203">
        <v>0</v>
      </c>
      <c r="BP148" s="183">
        <v>0</v>
      </c>
      <c r="BQ148" s="183">
        <v>0</v>
      </c>
      <c r="BR148" s="183">
        <v>0</v>
      </c>
      <c r="BS148" s="160">
        <f t="shared" si="33"/>
        <v>1</v>
      </c>
      <c r="BT148" s="165"/>
      <c r="BU148" s="206">
        <f t="shared" si="38"/>
        <v>1</v>
      </c>
      <c r="BV148" s="203">
        <v>0</v>
      </c>
      <c r="BW148" s="203">
        <v>0</v>
      </c>
      <c r="BX148" s="203">
        <v>0</v>
      </c>
      <c r="BY148" s="203">
        <v>0</v>
      </c>
      <c r="BZ148" s="203">
        <v>1</v>
      </c>
      <c r="CA148" s="203">
        <v>0</v>
      </c>
      <c r="CB148" s="203">
        <v>0</v>
      </c>
      <c r="CC148" s="160">
        <f t="shared" si="39"/>
        <v>0</v>
      </c>
      <c r="CD148" s="165"/>
      <c r="CE148" s="209">
        <v>0</v>
      </c>
      <c r="CF148" s="165"/>
      <c r="CG148" s="211">
        <f t="shared" si="32"/>
        <v>1</v>
      </c>
      <c r="CH148" s="211">
        <f t="shared" si="27"/>
        <v>2</v>
      </c>
      <c r="CI148" s="211">
        <f>SUM(CH$12:CH148)+1</f>
        <v>347</v>
      </c>
      <c r="CJ148" s="164" t="str">
        <f t="shared" si="34"/>
        <v>N/A</v>
      </c>
      <c r="CK148" s="211" t="s">
        <v>15</v>
      </c>
    </row>
    <row r="149" spans="1:89" x14ac:dyDescent="0.2">
      <c r="A149" s="53">
        <f>IF(AND(COUNTIF(D$12:D149,D149)&gt;1,D149&lt;&gt;"[Project Name]"),1,0)</f>
        <v>0</v>
      </c>
      <c r="C149" s="174">
        <f t="shared" si="28"/>
        <v>138</v>
      </c>
      <c r="D149" s="175" t="s">
        <v>725</v>
      </c>
      <c r="E149" s="175" t="b">
        <v>0</v>
      </c>
      <c r="F149" s="191" t="s">
        <v>23</v>
      </c>
      <c r="G149" s="191" t="s">
        <v>36</v>
      </c>
      <c r="H149" s="191" t="s">
        <v>46</v>
      </c>
      <c r="I149" s="191" t="s">
        <v>15</v>
      </c>
      <c r="J149" s="191" t="s">
        <v>15</v>
      </c>
      <c r="K149" s="191" t="s">
        <v>355</v>
      </c>
      <c r="L149" s="191" t="s">
        <v>369</v>
      </c>
      <c r="M149" s="191" t="s">
        <v>15</v>
      </c>
      <c r="N149" s="191" t="s">
        <v>200</v>
      </c>
      <c r="O149" s="183">
        <v>0</v>
      </c>
      <c r="P149" s="191" t="s">
        <v>550</v>
      </c>
      <c r="Q149" s="192" t="s">
        <v>133</v>
      </c>
      <c r="R149" s="241">
        <v>40</v>
      </c>
      <c r="S149" s="183">
        <v>0</v>
      </c>
      <c r="T149" s="188">
        <f t="shared" si="29"/>
        <v>1</v>
      </c>
      <c r="U149" s="165"/>
      <c r="V149" s="221">
        <v>0</v>
      </c>
      <c r="W149" s="221">
        <v>0</v>
      </c>
      <c r="X149" s="221">
        <v>0</v>
      </c>
      <c r="Y149" s="221">
        <v>0</v>
      </c>
      <c r="Z149" s="221">
        <v>0</v>
      </c>
      <c r="AA149" s="161">
        <f t="shared" si="30"/>
        <v>0</v>
      </c>
      <c r="AB149" s="165"/>
      <c r="AC149" s="182">
        <v>0</v>
      </c>
      <c r="AD149" s="182">
        <v>0</v>
      </c>
      <c r="AE149" s="182">
        <v>0</v>
      </c>
      <c r="AF149" s="182">
        <v>0</v>
      </c>
      <c r="AG149" s="182">
        <v>0</v>
      </c>
      <c r="AH149" s="165"/>
      <c r="AI149" s="183">
        <v>0</v>
      </c>
      <c r="AJ149" s="183">
        <v>0</v>
      </c>
      <c r="AK149" s="183">
        <v>0</v>
      </c>
      <c r="AL149" s="183">
        <v>0</v>
      </c>
      <c r="AM149" s="183">
        <v>0</v>
      </c>
      <c r="AN149" s="183">
        <v>1</v>
      </c>
      <c r="AO149" s="183">
        <v>0</v>
      </c>
      <c r="AP149" s="183">
        <v>0</v>
      </c>
      <c r="AQ149" s="183">
        <v>0</v>
      </c>
      <c r="AR149" s="183">
        <v>0</v>
      </c>
      <c r="AS149" s="183">
        <v>0</v>
      </c>
      <c r="AT149" s="183">
        <v>0</v>
      </c>
      <c r="AU149" s="183">
        <v>0</v>
      </c>
      <c r="AV149" s="183">
        <v>0</v>
      </c>
      <c r="AW149" s="183">
        <v>0</v>
      </c>
      <c r="AX149" s="183">
        <v>0</v>
      </c>
      <c r="AY149" s="183">
        <v>0</v>
      </c>
      <c r="AZ149" s="183">
        <v>0</v>
      </c>
      <c r="BA149" s="183">
        <v>0</v>
      </c>
      <c r="BB149" s="183">
        <v>0</v>
      </c>
      <c r="BC149" s="174"/>
      <c r="BD149" s="162">
        <f t="shared" si="31"/>
        <v>1</v>
      </c>
      <c r="BE149" s="165"/>
      <c r="BF149" s="206">
        <f t="shared" si="35"/>
        <v>0</v>
      </c>
      <c r="BG149" s="203">
        <v>0</v>
      </c>
      <c r="BH149" s="203">
        <v>0</v>
      </c>
      <c r="BI149" s="183">
        <v>0</v>
      </c>
      <c r="BJ149" s="183">
        <v>0</v>
      </c>
      <c r="BK149" s="183">
        <v>0</v>
      </c>
      <c r="BL149" s="160">
        <f t="shared" si="36"/>
        <v>1</v>
      </c>
      <c r="BM149" s="174"/>
      <c r="BN149" s="206">
        <f t="shared" si="37"/>
        <v>0</v>
      </c>
      <c r="BO149" s="203">
        <v>0</v>
      </c>
      <c r="BP149" s="183">
        <v>0</v>
      </c>
      <c r="BQ149" s="183">
        <v>0</v>
      </c>
      <c r="BR149" s="183">
        <v>0</v>
      </c>
      <c r="BS149" s="160">
        <f t="shared" si="33"/>
        <v>1</v>
      </c>
      <c r="BT149" s="165"/>
      <c r="BU149" s="206">
        <f t="shared" si="38"/>
        <v>1</v>
      </c>
      <c r="BV149" s="203">
        <v>0</v>
      </c>
      <c r="BW149" s="203">
        <v>0</v>
      </c>
      <c r="BX149" s="203">
        <v>0</v>
      </c>
      <c r="BY149" s="203">
        <v>0</v>
      </c>
      <c r="BZ149" s="203">
        <v>0</v>
      </c>
      <c r="CA149" s="203">
        <v>0</v>
      </c>
      <c r="CB149" s="203">
        <v>1</v>
      </c>
      <c r="CC149" s="160">
        <f t="shared" si="39"/>
        <v>0</v>
      </c>
      <c r="CD149" s="165"/>
      <c r="CE149" s="209">
        <v>0</v>
      </c>
      <c r="CF149" s="165"/>
      <c r="CG149" s="211">
        <f t="shared" si="32"/>
        <v>1</v>
      </c>
      <c r="CH149" s="211">
        <f t="shared" si="27"/>
        <v>2</v>
      </c>
      <c r="CI149" s="211">
        <f>SUM(CH$12:CH149)+1</f>
        <v>349</v>
      </c>
      <c r="CJ149" s="164" t="str">
        <f t="shared" si="34"/>
        <v>N/A</v>
      </c>
      <c r="CK149" s="211" t="s">
        <v>15</v>
      </c>
    </row>
    <row r="150" spans="1:89" x14ac:dyDescent="0.2">
      <c r="A150" s="53">
        <f>IF(AND(COUNTIF(D$12:D150,D150)&gt;1,D150&lt;&gt;"[Project Name]"),1,0)</f>
        <v>0</v>
      </c>
      <c r="C150" s="174">
        <f t="shared" si="28"/>
        <v>139</v>
      </c>
      <c r="D150" s="175" t="s">
        <v>726</v>
      </c>
      <c r="E150" s="175" t="b">
        <v>1</v>
      </c>
      <c r="F150" s="191" t="s">
        <v>23</v>
      </c>
      <c r="G150" s="191" t="s">
        <v>36</v>
      </c>
      <c r="H150" s="191" t="s">
        <v>46</v>
      </c>
      <c r="I150" s="191" t="s">
        <v>15</v>
      </c>
      <c r="J150" s="191" t="s">
        <v>15</v>
      </c>
      <c r="K150" s="191" t="s">
        <v>350</v>
      </c>
      <c r="L150" s="191" t="s">
        <v>369</v>
      </c>
      <c r="M150" s="191" t="s">
        <v>15</v>
      </c>
      <c r="N150" s="191" t="s">
        <v>201</v>
      </c>
      <c r="O150" s="183">
        <v>0</v>
      </c>
      <c r="P150" s="191" t="s">
        <v>550</v>
      </c>
      <c r="Q150" s="192" t="s">
        <v>133</v>
      </c>
      <c r="R150" s="241">
        <v>10</v>
      </c>
      <c r="S150" s="183">
        <v>0.13389947493357746</v>
      </c>
      <c r="T150" s="188">
        <f t="shared" si="29"/>
        <v>0.86610052506642254</v>
      </c>
      <c r="U150" s="165"/>
      <c r="V150" s="221">
        <v>0.41681732994527215</v>
      </c>
      <c r="W150" s="221">
        <v>0.41681732994527215</v>
      </c>
      <c r="X150" s="221">
        <v>0</v>
      </c>
      <c r="Y150" s="221">
        <v>0</v>
      </c>
      <c r="Z150" s="221">
        <v>0</v>
      </c>
      <c r="AA150" s="161">
        <f t="shared" si="30"/>
        <v>0.83363465989054431</v>
      </c>
      <c r="AB150" s="165"/>
      <c r="AC150" s="182">
        <v>0</v>
      </c>
      <c r="AD150" s="182">
        <v>1</v>
      </c>
      <c r="AE150" s="182">
        <v>0</v>
      </c>
      <c r="AF150" s="182">
        <v>0</v>
      </c>
      <c r="AG150" s="182">
        <v>0</v>
      </c>
      <c r="AH150" s="165"/>
      <c r="AI150" s="183">
        <v>0</v>
      </c>
      <c r="AJ150" s="183">
        <v>0</v>
      </c>
      <c r="AK150" s="183">
        <v>0</v>
      </c>
      <c r="AL150" s="183">
        <v>1</v>
      </c>
      <c r="AM150" s="183">
        <v>0</v>
      </c>
      <c r="AN150" s="183">
        <v>0</v>
      </c>
      <c r="AO150" s="183">
        <v>0</v>
      </c>
      <c r="AP150" s="183">
        <v>0</v>
      </c>
      <c r="AQ150" s="183">
        <v>0</v>
      </c>
      <c r="AR150" s="183">
        <v>0</v>
      </c>
      <c r="AS150" s="183">
        <v>0</v>
      </c>
      <c r="AT150" s="183">
        <v>0</v>
      </c>
      <c r="AU150" s="183">
        <v>0</v>
      </c>
      <c r="AV150" s="183">
        <v>0</v>
      </c>
      <c r="AW150" s="183">
        <v>0</v>
      </c>
      <c r="AX150" s="183">
        <v>0</v>
      </c>
      <c r="AY150" s="183">
        <v>0</v>
      </c>
      <c r="AZ150" s="183">
        <v>0</v>
      </c>
      <c r="BA150" s="183">
        <v>0</v>
      </c>
      <c r="BB150" s="183">
        <v>0</v>
      </c>
      <c r="BC150" s="174"/>
      <c r="BD150" s="162">
        <f t="shared" si="31"/>
        <v>1</v>
      </c>
      <c r="BE150" s="165"/>
      <c r="BF150" s="206">
        <f t="shared" si="35"/>
        <v>0</v>
      </c>
      <c r="BG150" s="203">
        <v>0</v>
      </c>
      <c r="BH150" s="203">
        <v>0</v>
      </c>
      <c r="BI150" s="183">
        <v>0</v>
      </c>
      <c r="BJ150" s="183">
        <v>0</v>
      </c>
      <c r="BK150" s="183">
        <v>0</v>
      </c>
      <c r="BL150" s="160">
        <f t="shared" si="36"/>
        <v>1</v>
      </c>
      <c r="BM150" s="174"/>
      <c r="BN150" s="206">
        <f t="shared" si="37"/>
        <v>0</v>
      </c>
      <c r="BO150" s="203">
        <v>0</v>
      </c>
      <c r="BP150" s="183">
        <v>0</v>
      </c>
      <c r="BQ150" s="183">
        <v>0</v>
      </c>
      <c r="BR150" s="183">
        <v>0</v>
      </c>
      <c r="BS150" s="160">
        <f t="shared" si="33"/>
        <v>1</v>
      </c>
      <c r="BT150" s="165"/>
      <c r="BU150" s="206">
        <f t="shared" si="38"/>
        <v>1</v>
      </c>
      <c r="BV150" s="203">
        <v>0</v>
      </c>
      <c r="BW150" s="203">
        <v>1</v>
      </c>
      <c r="BX150" s="203">
        <v>0</v>
      </c>
      <c r="BY150" s="203">
        <v>0</v>
      </c>
      <c r="BZ150" s="203">
        <v>0</v>
      </c>
      <c r="CA150" s="203">
        <v>0</v>
      </c>
      <c r="CB150" s="203">
        <v>0</v>
      </c>
      <c r="CC150" s="160">
        <f t="shared" si="39"/>
        <v>0</v>
      </c>
      <c r="CD150" s="165"/>
      <c r="CE150" s="209">
        <v>0</v>
      </c>
      <c r="CF150" s="165"/>
      <c r="CG150" s="211">
        <f t="shared" si="32"/>
        <v>1</v>
      </c>
      <c r="CH150" s="211">
        <f t="shared" si="27"/>
        <v>2</v>
      </c>
      <c r="CI150" s="211">
        <f>SUM(CH$12:CH150)+1</f>
        <v>351</v>
      </c>
      <c r="CJ150" s="164" t="str">
        <f t="shared" si="34"/>
        <v>N/A</v>
      </c>
      <c r="CK150" s="211" t="s">
        <v>15</v>
      </c>
    </row>
    <row r="151" spans="1:89" x14ac:dyDescent="0.2">
      <c r="A151" s="53">
        <f>IF(AND(COUNTIF(D$12:D151,D151)&gt;1,D151&lt;&gt;"[Project Name]"),1,0)</f>
        <v>0</v>
      </c>
      <c r="C151" s="174">
        <f t="shared" si="28"/>
        <v>140</v>
      </c>
      <c r="D151" s="175" t="s">
        <v>727</v>
      </c>
      <c r="E151" s="175" t="b">
        <v>0</v>
      </c>
      <c r="F151" s="191" t="s">
        <v>23</v>
      </c>
      <c r="G151" s="191" t="s">
        <v>34</v>
      </c>
      <c r="H151" s="191" t="s">
        <v>46</v>
      </c>
      <c r="I151" s="191" t="s">
        <v>15</v>
      </c>
      <c r="J151" s="191" t="s">
        <v>15</v>
      </c>
      <c r="K151" s="191" t="s">
        <v>365</v>
      </c>
      <c r="L151" s="191" t="s">
        <v>379</v>
      </c>
      <c r="M151" s="191" t="s">
        <v>15</v>
      </c>
      <c r="N151" s="191" t="s">
        <v>200</v>
      </c>
      <c r="O151" s="183">
        <v>0</v>
      </c>
      <c r="P151" s="191" t="s">
        <v>550</v>
      </c>
      <c r="Q151" s="192" t="s">
        <v>133</v>
      </c>
      <c r="R151" s="241">
        <v>45</v>
      </c>
      <c r="S151" s="183">
        <v>0.24560826012319323</v>
      </c>
      <c r="T151" s="188">
        <f t="shared" si="29"/>
        <v>0.75439173987680674</v>
      </c>
      <c r="U151" s="165"/>
      <c r="V151" s="221">
        <v>0</v>
      </c>
      <c r="W151" s="221">
        <v>0</v>
      </c>
      <c r="X151" s="221">
        <v>0</v>
      </c>
      <c r="Y151" s="221">
        <v>0</v>
      </c>
      <c r="Z151" s="221">
        <v>0</v>
      </c>
      <c r="AA151" s="161">
        <f t="shared" si="30"/>
        <v>0</v>
      </c>
      <c r="AB151" s="165"/>
      <c r="AC151" s="182">
        <v>0</v>
      </c>
      <c r="AD151" s="182">
        <v>0</v>
      </c>
      <c r="AE151" s="182">
        <v>0</v>
      </c>
      <c r="AF151" s="182">
        <v>0</v>
      </c>
      <c r="AG151" s="182">
        <v>0</v>
      </c>
      <c r="AH151" s="165"/>
      <c r="AI151" s="183">
        <v>0</v>
      </c>
      <c r="AJ151" s="183">
        <v>1</v>
      </c>
      <c r="AK151" s="183">
        <v>0</v>
      </c>
      <c r="AL151" s="183">
        <v>0</v>
      </c>
      <c r="AM151" s="183">
        <v>0</v>
      </c>
      <c r="AN151" s="183">
        <v>0</v>
      </c>
      <c r="AO151" s="183">
        <v>0</v>
      </c>
      <c r="AP151" s="183">
        <v>0</v>
      </c>
      <c r="AQ151" s="183">
        <v>0</v>
      </c>
      <c r="AR151" s="183">
        <v>0</v>
      </c>
      <c r="AS151" s="183">
        <v>0</v>
      </c>
      <c r="AT151" s="183">
        <v>0</v>
      </c>
      <c r="AU151" s="183">
        <v>0</v>
      </c>
      <c r="AV151" s="183">
        <v>0</v>
      </c>
      <c r="AW151" s="183">
        <v>0</v>
      </c>
      <c r="AX151" s="183">
        <v>0</v>
      </c>
      <c r="AY151" s="183">
        <v>0</v>
      </c>
      <c r="AZ151" s="183">
        <v>0</v>
      </c>
      <c r="BA151" s="183">
        <v>0</v>
      </c>
      <c r="BB151" s="183">
        <v>0</v>
      </c>
      <c r="BC151" s="174"/>
      <c r="BD151" s="162">
        <f t="shared" si="31"/>
        <v>1</v>
      </c>
      <c r="BE151" s="165"/>
      <c r="BF151" s="206">
        <f t="shared" si="35"/>
        <v>1</v>
      </c>
      <c r="BG151" s="203">
        <v>0</v>
      </c>
      <c r="BH151" s="203">
        <v>0</v>
      </c>
      <c r="BI151" s="183">
        <v>0</v>
      </c>
      <c r="BJ151" s="183">
        <v>0</v>
      </c>
      <c r="BK151" s="183">
        <v>1</v>
      </c>
      <c r="BL151" s="160">
        <f t="shared" si="36"/>
        <v>0</v>
      </c>
      <c r="BM151" s="174"/>
      <c r="BN151" s="206">
        <f t="shared" si="37"/>
        <v>0</v>
      </c>
      <c r="BO151" s="203">
        <v>0</v>
      </c>
      <c r="BP151" s="183">
        <v>0</v>
      </c>
      <c r="BQ151" s="183">
        <v>0</v>
      </c>
      <c r="BR151" s="183">
        <v>0</v>
      </c>
      <c r="BS151" s="160">
        <f t="shared" si="33"/>
        <v>1</v>
      </c>
      <c r="BT151" s="165"/>
      <c r="BU151" s="206">
        <f t="shared" si="38"/>
        <v>0</v>
      </c>
      <c r="BV151" s="203">
        <v>0</v>
      </c>
      <c r="BW151" s="203">
        <v>0</v>
      </c>
      <c r="BX151" s="203">
        <v>0</v>
      </c>
      <c r="BY151" s="203">
        <v>0</v>
      </c>
      <c r="BZ151" s="203">
        <v>0</v>
      </c>
      <c r="CA151" s="203">
        <v>0</v>
      </c>
      <c r="CB151" s="203">
        <v>0</v>
      </c>
      <c r="CC151" s="160">
        <f t="shared" si="39"/>
        <v>1</v>
      </c>
      <c r="CD151" s="165"/>
      <c r="CE151" s="209">
        <v>0</v>
      </c>
      <c r="CF151" s="165"/>
      <c r="CG151" s="211">
        <f t="shared" si="32"/>
        <v>1</v>
      </c>
      <c r="CH151" s="211">
        <f t="shared" si="27"/>
        <v>2</v>
      </c>
      <c r="CI151" s="211">
        <f>SUM(CH$12:CH151)+1</f>
        <v>353</v>
      </c>
      <c r="CJ151" s="164" t="str">
        <f t="shared" si="34"/>
        <v>N/A</v>
      </c>
      <c r="CK151" s="211" t="s">
        <v>15</v>
      </c>
    </row>
    <row r="152" spans="1:89" x14ac:dyDescent="0.2">
      <c r="A152" s="53">
        <f>IF(AND(COUNTIF(D$12:D152,D152)&gt;1,D152&lt;&gt;"[Project Name]"),1,0)</f>
        <v>0</v>
      </c>
      <c r="C152" s="174">
        <f t="shared" si="28"/>
        <v>141</v>
      </c>
      <c r="D152" s="175" t="s">
        <v>728</v>
      </c>
      <c r="E152" s="175" t="b">
        <v>1</v>
      </c>
      <c r="F152" s="191" t="s">
        <v>23</v>
      </c>
      <c r="G152" s="191" t="s">
        <v>34</v>
      </c>
      <c r="H152" s="191" t="s">
        <v>46</v>
      </c>
      <c r="I152" s="191" t="s">
        <v>15</v>
      </c>
      <c r="J152" s="191" t="s">
        <v>15</v>
      </c>
      <c r="K152" s="191" t="s">
        <v>362</v>
      </c>
      <c r="L152" s="191" t="s">
        <v>379</v>
      </c>
      <c r="M152" s="191" t="s">
        <v>15</v>
      </c>
      <c r="N152" s="191" t="s">
        <v>200</v>
      </c>
      <c r="O152" s="183">
        <v>0</v>
      </c>
      <c r="P152" s="191" t="s">
        <v>550</v>
      </c>
      <c r="Q152" s="192" t="s">
        <v>133</v>
      </c>
      <c r="R152" s="241">
        <v>50</v>
      </c>
      <c r="S152" s="183">
        <v>0.10643144936666851</v>
      </c>
      <c r="T152" s="188">
        <f t="shared" si="29"/>
        <v>0.89356855063333152</v>
      </c>
      <c r="U152" s="165"/>
      <c r="V152" s="221">
        <v>9.9934955502601213</v>
      </c>
      <c r="W152" s="221">
        <v>0.52601385351940133</v>
      </c>
      <c r="X152" s="221">
        <v>0</v>
      </c>
      <c r="Y152" s="221">
        <v>0</v>
      </c>
      <c r="Z152" s="221">
        <v>0</v>
      </c>
      <c r="AA152" s="161">
        <f t="shared" si="30"/>
        <v>10.519509403779523</v>
      </c>
      <c r="AB152" s="165"/>
      <c r="AC152" s="182">
        <v>0</v>
      </c>
      <c r="AD152" s="182">
        <v>1</v>
      </c>
      <c r="AE152" s="182">
        <v>0</v>
      </c>
      <c r="AF152" s="182">
        <v>0</v>
      </c>
      <c r="AG152" s="182">
        <v>0</v>
      </c>
      <c r="AH152" s="165"/>
      <c r="AI152" s="183">
        <v>1.0000000000000002</v>
      </c>
      <c r="AJ152" s="183">
        <v>0</v>
      </c>
      <c r="AK152" s="183">
        <v>0</v>
      </c>
      <c r="AL152" s="183">
        <v>0</v>
      </c>
      <c r="AM152" s="183">
        <v>0</v>
      </c>
      <c r="AN152" s="183">
        <v>0</v>
      </c>
      <c r="AO152" s="183">
        <v>0</v>
      </c>
      <c r="AP152" s="183">
        <v>0</v>
      </c>
      <c r="AQ152" s="183">
        <v>0</v>
      </c>
      <c r="AR152" s="183">
        <v>0</v>
      </c>
      <c r="AS152" s="183">
        <v>0</v>
      </c>
      <c r="AT152" s="183">
        <v>0</v>
      </c>
      <c r="AU152" s="183">
        <v>0</v>
      </c>
      <c r="AV152" s="183">
        <v>0</v>
      </c>
      <c r="AW152" s="183">
        <v>0</v>
      </c>
      <c r="AX152" s="183">
        <v>0</v>
      </c>
      <c r="AY152" s="183">
        <v>0</v>
      </c>
      <c r="AZ152" s="183">
        <v>0</v>
      </c>
      <c r="BA152" s="183">
        <v>0</v>
      </c>
      <c r="BB152" s="183">
        <v>0</v>
      </c>
      <c r="BC152" s="174"/>
      <c r="BD152" s="162">
        <f t="shared" si="31"/>
        <v>1.0000000000000002</v>
      </c>
      <c r="BE152" s="165"/>
      <c r="BF152" s="206">
        <f t="shared" si="35"/>
        <v>1.0000000000000002</v>
      </c>
      <c r="BG152" s="203">
        <v>0</v>
      </c>
      <c r="BH152" s="203">
        <v>0.71962399564767143</v>
      </c>
      <c r="BI152" s="183">
        <v>8.2157657783256371E-2</v>
      </c>
      <c r="BJ152" s="183">
        <v>0.19821834656907211</v>
      </c>
      <c r="BK152" s="183">
        <v>0</v>
      </c>
      <c r="BL152" s="160">
        <f t="shared" si="36"/>
        <v>0</v>
      </c>
      <c r="BM152" s="174"/>
      <c r="BN152" s="206">
        <f t="shared" si="37"/>
        <v>0</v>
      </c>
      <c r="BO152" s="203">
        <v>0</v>
      </c>
      <c r="BP152" s="183">
        <v>0</v>
      </c>
      <c r="BQ152" s="183">
        <v>0</v>
      </c>
      <c r="BR152" s="183">
        <v>0</v>
      </c>
      <c r="BS152" s="160">
        <f t="shared" si="33"/>
        <v>1</v>
      </c>
      <c r="BT152" s="165"/>
      <c r="BU152" s="206">
        <f t="shared" si="38"/>
        <v>0</v>
      </c>
      <c r="BV152" s="203">
        <v>0</v>
      </c>
      <c r="BW152" s="203">
        <v>0</v>
      </c>
      <c r="BX152" s="203">
        <v>0</v>
      </c>
      <c r="BY152" s="203">
        <v>0</v>
      </c>
      <c r="BZ152" s="203">
        <v>0</v>
      </c>
      <c r="CA152" s="203">
        <v>0</v>
      </c>
      <c r="CB152" s="203">
        <v>0</v>
      </c>
      <c r="CC152" s="160">
        <f t="shared" si="39"/>
        <v>1</v>
      </c>
      <c r="CD152" s="165"/>
      <c r="CE152" s="209">
        <v>0</v>
      </c>
      <c r="CF152" s="165"/>
      <c r="CG152" s="211">
        <f t="shared" si="32"/>
        <v>1</v>
      </c>
      <c r="CH152" s="211">
        <f t="shared" si="27"/>
        <v>2</v>
      </c>
      <c r="CI152" s="211">
        <f>SUM(CH$12:CH152)+1</f>
        <v>355</v>
      </c>
      <c r="CJ152" s="164" t="str">
        <f t="shared" si="34"/>
        <v>N/A</v>
      </c>
      <c r="CK152" s="211" t="s">
        <v>15</v>
      </c>
    </row>
    <row r="153" spans="1:89" x14ac:dyDescent="0.2">
      <c r="A153" s="53">
        <f>IF(AND(COUNTIF(D$12:D153,D153)&gt;1,D153&lt;&gt;"[Project Name]"),1,0)</f>
        <v>0</v>
      </c>
      <c r="C153" s="174">
        <f t="shared" si="28"/>
        <v>142</v>
      </c>
      <c r="D153" s="175" t="s">
        <v>729</v>
      </c>
      <c r="E153" s="175" t="b">
        <v>1</v>
      </c>
      <c r="F153" s="191" t="s">
        <v>23</v>
      </c>
      <c r="G153" s="191" t="s">
        <v>34</v>
      </c>
      <c r="H153" s="191" t="s">
        <v>46</v>
      </c>
      <c r="I153" s="191" t="s">
        <v>15</v>
      </c>
      <c r="J153" s="191" t="s">
        <v>15</v>
      </c>
      <c r="K153" s="191" t="s">
        <v>361</v>
      </c>
      <c r="L153" s="191" t="s">
        <v>379</v>
      </c>
      <c r="M153" s="191" t="s">
        <v>15</v>
      </c>
      <c r="N153" s="191" t="s">
        <v>201</v>
      </c>
      <c r="O153" s="183">
        <v>0</v>
      </c>
      <c r="P153" s="191" t="s">
        <v>550</v>
      </c>
      <c r="Q153" s="192" t="s">
        <v>132</v>
      </c>
      <c r="R153" s="241">
        <v>50</v>
      </c>
      <c r="S153" s="183">
        <v>0.13795645578804697</v>
      </c>
      <c r="T153" s="188">
        <f t="shared" si="29"/>
        <v>0.86204354421195306</v>
      </c>
      <c r="U153" s="165"/>
      <c r="V153" s="221">
        <v>0</v>
      </c>
      <c r="W153" s="221">
        <v>0.12274661804295718</v>
      </c>
      <c r="X153" s="221">
        <v>5.3980909219570421</v>
      </c>
      <c r="Y153" s="221">
        <v>0</v>
      </c>
      <c r="Z153" s="221">
        <v>0</v>
      </c>
      <c r="AA153" s="161">
        <f t="shared" si="30"/>
        <v>5.5208375399999996</v>
      </c>
      <c r="AB153" s="165"/>
      <c r="AC153" s="182">
        <v>0</v>
      </c>
      <c r="AD153" s="182">
        <v>0</v>
      </c>
      <c r="AE153" s="182">
        <v>1</v>
      </c>
      <c r="AF153" s="182">
        <v>0</v>
      </c>
      <c r="AG153" s="182">
        <v>0</v>
      </c>
      <c r="AH153" s="165"/>
      <c r="AI153" s="183">
        <v>1</v>
      </c>
      <c r="AJ153" s="183">
        <v>0</v>
      </c>
      <c r="AK153" s="183">
        <v>0</v>
      </c>
      <c r="AL153" s="183">
        <v>0</v>
      </c>
      <c r="AM153" s="183">
        <v>0</v>
      </c>
      <c r="AN153" s="183">
        <v>0</v>
      </c>
      <c r="AO153" s="183">
        <v>0</v>
      </c>
      <c r="AP153" s="183">
        <v>0</v>
      </c>
      <c r="AQ153" s="183">
        <v>0</v>
      </c>
      <c r="AR153" s="183">
        <v>0</v>
      </c>
      <c r="AS153" s="183">
        <v>0</v>
      </c>
      <c r="AT153" s="183">
        <v>0</v>
      </c>
      <c r="AU153" s="183">
        <v>0</v>
      </c>
      <c r="AV153" s="183">
        <v>0</v>
      </c>
      <c r="AW153" s="183">
        <v>0</v>
      </c>
      <c r="AX153" s="183">
        <v>0</v>
      </c>
      <c r="AY153" s="183">
        <v>0</v>
      </c>
      <c r="AZ153" s="183">
        <v>0</v>
      </c>
      <c r="BA153" s="183">
        <v>0</v>
      </c>
      <c r="BB153" s="183">
        <v>0</v>
      </c>
      <c r="BC153" s="174"/>
      <c r="BD153" s="162">
        <f t="shared" si="31"/>
        <v>1</v>
      </c>
      <c r="BE153" s="165"/>
      <c r="BF153" s="206">
        <f t="shared" si="35"/>
        <v>1</v>
      </c>
      <c r="BG153" s="203">
        <v>0.96041824652798768</v>
      </c>
      <c r="BH153" s="203">
        <v>0</v>
      </c>
      <c r="BI153" s="183">
        <v>8.577213893802468E-3</v>
      </c>
      <c r="BJ153" s="183">
        <v>3.1004539578209856E-2</v>
      </c>
      <c r="BK153" s="183">
        <v>0</v>
      </c>
      <c r="BL153" s="160">
        <f t="shared" si="36"/>
        <v>0</v>
      </c>
      <c r="BM153" s="174"/>
      <c r="BN153" s="206">
        <f t="shared" si="37"/>
        <v>0</v>
      </c>
      <c r="BO153" s="203">
        <v>0</v>
      </c>
      <c r="BP153" s="183">
        <v>0</v>
      </c>
      <c r="BQ153" s="183">
        <v>0</v>
      </c>
      <c r="BR153" s="183">
        <v>0</v>
      </c>
      <c r="BS153" s="160">
        <f t="shared" si="33"/>
        <v>1</v>
      </c>
      <c r="BT153" s="165"/>
      <c r="BU153" s="206">
        <f t="shared" si="38"/>
        <v>0</v>
      </c>
      <c r="BV153" s="203">
        <v>0</v>
      </c>
      <c r="BW153" s="203">
        <v>0</v>
      </c>
      <c r="BX153" s="203">
        <v>0</v>
      </c>
      <c r="BY153" s="203">
        <v>0</v>
      </c>
      <c r="BZ153" s="203">
        <v>0</v>
      </c>
      <c r="CA153" s="203">
        <v>0</v>
      </c>
      <c r="CB153" s="203">
        <v>0</v>
      </c>
      <c r="CC153" s="160">
        <f t="shared" si="39"/>
        <v>1</v>
      </c>
      <c r="CD153" s="165"/>
      <c r="CE153" s="209">
        <v>0</v>
      </c>
      <c r="CF153" s="165"/>
      <c r="CG153" s="211">
        <f t="shared" si="32"/>
        <v>1</v>
      </c>
      <c r="CH153" s="211">
        <f t="shared" si="27"/>
        <v>2</v>
      </c>
      <c r="CI153" s="211">
        <f>SUM(CH$12:CH153)+1</f>
        <v>357</v>
      </c>
      <c r="CJ153" s="164" t="str">
        <f t="shared" si="34"/>
        <v>N/A</v>
      </c>
      <c r="CK153" s="211" t="s">
        <v>15</v>
      </c>
    </row>
    <row r="154" spans="1:89" x14ac:dyDescent="0.2">
      <c r="A154" s="53">
        <f>IF(AND(COUNTIF(D$12:D154,D154)&gt;1,D154&lt;&gt;"[Project Name]"),1,0)</f>
        <v>0</v>
      </c>
      <c r="C154" s="174">
        <f t="shared" si="28"/>
        <v>143</v>
      </c>
      <c r="D154" s="175" t="s">
        <v>730</v>
      </c>
      <c r="E154" s="175" t="b">
        <v>1</v>
      </c>
      <c r="F154" s="191" t="s">
        <v>23</v>
      </c>
      <c r="G154" s="191" t="s">
        <v>35</v>
      </c>
      <c r="H154" s="191" t="s">
        <v>46</v>
      </c>
      <c r="I154" s="191" t="s">
        <v>15</v>
      </c>
      <c r="J154" s="191" t="s">
        <v>15</v>
      </c>
      <c r="K154" s="191" t="s">
        <v>359</v>
      </c>
      <c r="L154" s="191" t="s">
        <v>374</v>
      </c>
      <c r="M154" s="191" t="s">
        <v>15</v>
      </c>
      <c r="N154" s="191" t="s">
        <v>201</v>
      </c>
      <c r="O154" s="183">
        <v>0</v>
      </c>
      <c r="P154" s="191" t="s">
        <v>550</v>
      </c>
      <c r="Q154" s="192" t="s">
        <v>132</v>
      </c>
      <c r="R154" s="241">
        <v>8</v>
      </c>
      <c r="S154" s="183">
        <v>0</v>
      </c>
      <c r="T154" s="188">
        <f t="shared" si="29"/>
        <v>1</v>
      </c>
      <c r="U154" s="165"/>
      <c r="V154" s="221">
        <v>5.2750000000000004</v>
      </c>
      <c r="W154" s="221">
        <v>2.1509999999999998</v>
      </c>
      <c r="X154" s="221">
        <v>2.028</v>
      </c>
      <c r="Y154" s="221">
        <v>1.151</v>
      </c>
      <c r="Z154" s="221">
        <v>1.1399999999999999</v>
      </c>
      <c r="AA154" s="161">
        <f t="shared" si="30"/>
        <v>11.745000000000001</v>
      </c>
      <c r="AB154" s="165"/>
      <c r="AC154" s="182">
        <v>0.2</v>
      </c>
      <c r="AD154" s="182">
        <v>0.2</v>
      </c>
      <c r="AE154" s="182">
        <v>0.2</v>
      </c>
      <c r="AF154" s="182">
        <v>0.2</v>
      </c>
      <c r="AG154" s="182">
        <v>0.2</v>
      </c>
      <c r="AH154" s="165"/>
      <c r="AI154" s="183">
        <v>0</v>
      </c>
      <c r="AJ154" s="183">
        <v>0</v>
      </c>
      <c r="AK154" s="183">
        <v>1</v>
      </c>
      <c r="AL154" s="183">
        <v>0</v>
      </c>
      <c r="AM154" s="183">
        <v>0</v>
      </c>
      <c r="AN154" s="183">
        <v>0</v>
      </c>
      <c r="AO154" s="183">
        <v>0</v>
      </c>
      <c r="AP154" s="183">
        <v>0</v>
      </c>
      <c r="AQ154" s="183">
        <v>0</v>
      </c>
      <c r="AR154" s="183">
        <v>0</v>
      </c>
      <c r="AS154" s="183">
        <v>0</v>
      </c>
      <c r="AT154" s="183">
        <v>0</v>
      </c>
      <c r="AU154" s="183">
        <v>0</v>
      </c>
      <c r="AV154" s="183">
        <v>0</v>
      </c>
      <c r="AW154" s="183">
        <v>0</v>
      </c>
      <c r="AX154" s="183">
        <v>0</v>
      </c>
      <c r="AY154" s="183">
        <v>0</v>
      </c>
      <c r="AZ154" s="183">
        <v>0</v>
      </c>
      <c r="BA154" s="183">
        <v>0</v>
      </c>
      <c r="BB154" s="183">
        <v>0</v>
      </c>
      <c r="BC154" s="174"/>
      <c r="BD154" s="162">
        <f t="shared" si="31"/>
        <v>1</v>
      </c>
      <c r="BE154" s="165"/>
      <c r="BF154" s="206">
        <f t="shared" si="35"/>
        <v>0</v>
      </c>
      <c r="BG154" s="203">
        <v>0</v>
      </c>
      <c r="BH154" s="203">
        <v>0</v>
      </c>
      <c r="BI154" s="183">
        <v>0</v>
      </c>
      <c r="BJ154" s="183">
        <v>0</v>
      </c>
      <c r="BK154" s="183">
        <v>0</v>
      </c>
      <c r="BL154" s="160">
        <f t="shared" si="36"/>
        <v>1</v>
      </c>
      <c r="BM154" s="174"/>
      <c r="BN154" s="206">
        <f t="shared" si="37"/>
        <v>1</v>
      </c>
      <c r="BO154" s="203">
        <v>1</v>
      </c>
      <c r="BP154" s="183">
        <v>0</v>
      </c>
      <c r="BQ154" s="183">
        <v>0</v>
      </c>
      <c r="BR154" s="183">
        <v>0</v>
      </c>
      <c r="BS154" s="160">
        <f t="shared" si="33"/>
        <v>0</v>
      </c>
      <c r="BT154" s="165"/>
      <c r="BU154" s="206">
        <f t="shared" si="38"/>
        <v>0</v>
      </c>
      <c r="BV154" s="203">
        <v>0</v>
      </c>
      <c r="BW154" s="203">
        <v>0</v>
      </c>
      <c r="BX154" s="203">
        <v>0</v>
      </c>
      <c r="BY154" s="203">
        <v>0</v>
      </c>
      <c r="BZ154" s="203">
        <v>0</v>
      </c>
      <c r="CA154" s="203">
        <v>0</v>
      </c>
      <c r="CB154" s="203">
        <v>0</v>
      </c>
      <c r="CC154" s="160">
        <f t="shared" si="39"/>
        <v>1</v>
      </c>
      <c r="CD154" s="165"/>
      <c r="CE154" s="209">
        <v>0</v>
      </c>
      <c r="CF154" s="165"/>
      <c r="CG154" s="211">
        <f t="shared" si="32"/>
        <v>1</v>
      </c>
      <c r="CH154" s="211">
        <f t="shared" si="27"/>
        <v>2</v>
      </c>
      <c r="CI154" s="211">
        <f>SUM(CH$12:CH154)+1</f>
        <v>359</v>
      </c>
      <c r="CJ154" s="164" t="str">
        <f t="shared" si="34"/>
        <v>N/A</v>
      </c>
      <c r="CK154" s="211" t="s">
        <v>15</v>
      </c>
    </row>
    <row r="155" spans="1:89" x14ac:dyDescent="0.2">
      <c r="A155" s="53">
        <f>IF(AND(COUNTIF(D$12:D155,D155)&gt;1,D155&lt;&gt;"[Project Name]"),1,0)</f>
        <v>0</v>
      </c>
      <c r="C155" s="174">
        <f t="shared" si="28"/>
        <v>144</v>
      </c>
      <c r="D155" s="175" t="s">
        <v>411</v>
      </c>
      <c r="E155" s="175" t="b">
        <v>1</v>
      </c>
      <c r="F155" s="191" t="s">
        <v>25</v>
      </c>
      <c r="G155" s="191" t="s">
        <v>38</v>
      </c>
      <c r="H155" s="191" t="s">
        <v>47</v>
      </c>
      <c r="I155" s="191" t="s">
        <v>217</v>
      </c>
      <c r="J155" s="191" t="s">
        <v>15</v>
      </c>
      <c r="K155" s="191" t="s">
        <v>15</v>
      </c>
      <c r="L155" s="191" t="s">
        <v>15</v>
      </c>
      <c r="M155" s="191" t="s">
        <v>15</v>
      </c>
      <c r="N155" s="191" t="s">
        <v>201</v>
      </c>
      <c r="O155" s="183">
        <v>0</v>
      </c>
      <c r="P155" s="191" t="s">
        <v>551</v>
      </c>
      <c r="Q155" s="192" t="s">
        <v>133</v>
      </c>
      <c r="R155" s="241">
        <v>50</v>
      </c>
      <c r="S155" s="183">
        <v>0.2</v>
      </c>
      <c r="T155" s="188">
        <f t="shared" si="29"/>
        <v>0.8</v>
      </c>
      <c r="U155" s="165"/>
      <c r="V155" s="221">
        <v>2.2736429609971509</v>
      </c>
      <c r="W155" s="221">
        <v>3.9947272741025643</v>
      </c>
      <c r="X155" s="221">
        <v>0</v>
      </c>
      <c r="Y155" s="221">
        <v>0</v>
      </c>
      <c r="Z155" s="221">
        <v>0</v>
      </c>
      <c r="AA155" s="161">
        <f t="shared" si="30"/>
        <v>6.2683702350997148</v>
      </c>
      <c r="AB155" s="165"/>
      <c r="AC155" s="182">
        <v>0</v>
      </c>
      <c r="AD155" s="182">
        <v>1</v>
      </c>
      <c r="AE155" s="182">
        <v>0</v>
      </c>
      <c r="AF155" s="182">
        <v>0</v>
      </c>
      <c r="AG155" s="182">
        <v>0</v>
      </c>
      <c r="AH155" s="165"/>
      <c r="AI155" s="183">
        <v>1</v>
      </c>
      <c r="AJ155" s="183">
        <v>0</v>
      </c>
      <c r="AK155" s="183">
        <v>0</v>
      </c>
      <c r="AL155" s="183">
        <v>0</v>
      </c>
      <c r="AM155" s="183">
        <v>0</v>
      </c>
      <c r="AN155" s="183">
        <v>0</v>
      </c>
      <c r="AO155" s="183">
        <v>0</v>
      </c>
      <c r="AP155" s="183">
        <v>0</v>
      </c>
      <c r="AQ155" s="183">
        <v>0</v>
      </c>
      <c r="AR155" s="183">
        <v>0</v>
      </c>
      <c r="AS155" s="183">
        <v>0</v>
      </c>
      <c r="AT155" s="183">
        <v>0</v>
      </c>
      <c r="AU155" s="183">
        <v>0</v>
      </c>
      <c r="AV155" s="183">
        <v>0</v>
      </c>
      <c r="AW155" s="183">
        <v>0</v>
      </c>
      <c r="AX155" s="183">
        <v>0</v>
      </c>
      <c r="AY155" s="183">
        <v>0</v>
      </c>
      <c r="AZ155" s="183">
        <v>0</v>
      </c>
      <c r="BA155" s="183">
        <v>0</v>
      </c>
      <c r="BB155" s="183">
        <v>0</v>
      </c>
      <c r="BC155" s="174"/>
      <c r="BD155" s="162">
        <f t="shared" si="31"/>
        <v>1</v>
      </c>
      <c r="BE155" s="165"/>
      <c r="BF155" s="206">
        <f t="shared" si="35"/>
        <v>1</v>
      </c>
      <c r="BG155" s="203">
        <v>0</v>
      </c>
      <c r="BH155" s="203">
        <v>0</v>
      </c>
      <c r="BI155" s="183">
        <v>0</v>
      </c>
      <c r="BJ155" s="183">
        <v>0</v>
      </c>
      <c r="BK155" s="183">
        <v>0</v>
      </c>
      <c r="BL155" s="160">
        <f t="shared" si="36"/>
        <v>1</v>
      </c>
      <c r="BM155" s="174"/>
      <c r="BN155" s="206">
        <f t="shared" si="37"/>
        <v>0</v>
      </c>
      <c r="BO155" s="203">
        <v>0</v>
      </c>
      <c r="BP155" s="183">
        <v>0</v>
      </c>
      <c r="BQ155" s="183">
        <v>0</v>
      </c>
      <c r="BR155" s="183">
        <v>0</v>
      </c>
      <c r="BS155" s="160">
        <f t="shared" si="33"/>
        <v>1</v>
      </c>
      <c r="BT155" s="165"/>
      <c r="BU155" s="206">
        <f t="shared" si="38"/>
        <v>0</v>
      </c>
      <c r="BV155" s="203">
        <v>0</v>
      </c>
      <c r="BW155" s="203">
        <v>0</v>
      </c>
      <c r="BX155" s="203">
        <v>0</v>
      </c>
      <c r="BY155" s="203">
        <v>0</v>
      </c>
      <c r="BZ155" s="203">
        <v>0</v>
      </c>
      <c r="CA155" s="203">
        <v>0</v>
      </c>
      <c r="CB155" s="203">
        <v>0</v>
      </c>
      <c r="CC155" s="160">
        <f t="shared" si="39"/>
        <v>1</v>
      </c>
      <c r="CD155" s="165"/>
      <c r="CE155" s="209">
        <v>0</v>
      </c>
      <c r="CF155" s="165"/>
      <c r="CG155" s="211">
        <f t="shared" si="32"/>
        <v>1</v>
      </c>
      <c r="CH155" s="211">
        <f t="shared" si="27"/>
        <v>2</v>
      </c>
      <c r="CI155" s="211">
        <f>SUM(CH$12:CH155)+1</f>
        <v>361</v>
      </c>
      <c r="CJ155" s="164">
        <f t="shared" si="34"/>
        <v>6.2683702350997148</v>
      </c>
      <c r="CK155" s="211">
        <v>11</v>
      </c>
    </row>
    <row r="156" spans="1:89" x14ac:dyDescent="0.2">
      <c r="A156" s="53">
        <f>IF(AND(COUNTIF(D$12:D156,D156)&gt;1,D156&lt;&gt;"[Project Name]"),1,0)</f>
        <v>0</v>
      </c>
      <c r="C156" s="174">
        <f t="shared" si="28"/>
        <v>145</v>
      </c>
      <c r="D156" s="175" t="s">
        <v>410</v>
      </c>
      <c r="E156" s="175" t="b">
        <v>1</v>
      </c>
      <c r="F156" s="191" t="s">
        <v>25</v>
      </c>
      <c r="G156" s="191" t="s">
        <v>38</v>
      </c>
      <c r="H156" s="191" t="s">
        <v>47</v>
      </c>
      <c r="I156" s="191" t="s">
        <v>217</v>
      </c>
      <c r="J156" s="191" t="s">
        <v>15</v>
      </c>
      <c r="K156" s="191" t="s">
        <v>15</v>
      </c>
      <c r="L156" s="191" t="s">
        <v>15</v>
      </c>
      <c r="M156" s="191" t="s">
        <v>15</v>
      </c>
      <c r="N156" s="191" t="s">
        <v>201</v>
      </c>
      <c r="O156" s="183">
        <v>0</v>
      </c>
      <c r="P156" s="191" t="s">
        <v>551</v>
      </c>
      <c r="Q156" s="192" t="s">
        <v>133</v>
      </c>
      <c r="R156" s="241">
        <v>45.9375</v>
      </c>
      <c r="S156" s="183">
        <v>0.2</v>
      </c>
      <c r="T156" s="188">
        <f t="shared" si="29"/>
        <v>0.8</v>
      </c>
      <c r="U156" s="165"/>
      <c r="V156" s="221">
        <v>0.27199615211009176</v>
      </c>
      <c r="W156" s="221">
        <v>9.519865323853212</v>
      </c>
      <c r="X156" s="221">
        <v>0</v>
      </c>
      <c r="Y156" s="221">
        <v>0</v>
      </c>
      <c r="Z156" s="221">
        <v>0</v>
      </c>
      <c r="AA156" s="161">
        <f t="shared" si="30"/>
        <v>9.7918614759633034</v>
      </c>
      <c r="AB156" s="165"/>
      <c r="AC156" s="182">
        <v>0</v>
      </c>
      <c r="AD156" s="182">
        <v>1</v>
      </c>
      <c r="AE156" s="182">
        <v>0</v>
      </c>
      <c r="AF156" s="182">
        <v>0</v>
      </c>
      <c r="AG156" s="182">
        <v>0</v>
      </c>
      <c r="AH156" s="165"/>
      <c r="AI156" s="183">
        <v>0.6</v>
      </c>
      <c r="AJ156" s="183">
        <v>0</v>
      </c>
      <c r="AK156" s="183">
        <v>0.15</v>
      </c>
      <c r="AL156" s="183">
        <v>0.05</v>
      </c>
      <c r="AM156" s="183">
        <v>0</v>
      </c>
      <c r="AN156" s="183">
        <v>0</v>
      </c>
      <c r="AO156" s="183">
        <v>0</v>
      </c>
      <c r="AP156" s="183">
        <v>0</v>
      </c>
      <c r="AQ156" s="183">
        <v>0.2</v>
      </c>
      <c r="AR156" s="183">
        <v>0</v>
      </c>
      <c r="AS156" s="183">
        <v>0</v>
      </c>
      <c r="AT156" s="183">
        <v>0</v>
      </c>
      <c r="AU156" s="183">
        <v>0</v>
      </c>
      <c r="AV156" s="183">
        <v>0</v>
      </c>
      <c r="AW156" s="183">
        <v>0</v>
      </c>
      <c r="AX156" s="183">
        <v>0</v>
      </c>
      <c r="AY156" s="183">
        <v>0</v>
      </c>
      <c r="AZ156" s="183">
        <v>0</v>
      </c>
      <c r="BA156" s="183">
        <v>0</v>
      </c>
      <c r="BB156" s="183">
        <v>0</v>
      </c>
      <c r="BC156" s="174"/>
      <c r="BD156" s="162">
        <f t="shared" si="31"/>
        <v>1</v>
      </c>
      <c r="BE156" s="165"/>
      <c r="BF156" s="206">
        <f t="shared" si="35"/>
        <v>0.6</v>
      </c>
      <c r="BG156" s="203">
        <v>0</v>
      </c>
      <c r="BH156" s="203">
        <v>0</v>
      </c>
      <c r="BI156" s="183">
        <v>0</v>
      </c>
      <c r="BJ156" s="183">
        <v>0</v>
      </c>
      <c r="BK156" s="183">
        <v>0</v>
      </c>
      <c r="BL156" s="160">
        <f t="shared" si="36"/>
        <v>1</v>
      </c>
      <c r="BM156" s="174"/>
      <c r="BN156" s="206">
        <f t="shared" si="37"/>
        <v>0.15</v>
      </c>
      <c r="BO156" s="203">
        <v>0</v>
      </c>
      <c r="BP156" s="183">
        <v>0</v>
      </c>
      <c r="BQ156" s="183">
        <v>0</v>
      </c>
      <c r="BR156" s="183">
        <v>0</v>
      </c>
      <c r="BS156" s="160">
        <f t="shared" si="33"/>
        <v>1</v>
      </c>
      <c r="BT156" s="165"/>
      <c r="BU156" s="206">
        <f t="shared" si="38"/>
        <v>0.05</v>
      </c>
      <c r="BV156" s="203">
        <v>0</v>
      </c>
      <c r="BW156" s="203">
        <v>0</v>
      </c>
      <c r="BX156" s="203">
        <v>0</v>
      </c>
      <c r="BY156" s="203">
        <v>0</v>
      </c>
      <c r="BZ156" s="203">
        <v>0</v>
      </c>
      <c r="CA156" s="203">
        <v>0</v>
      </c>
      <c r="CB156" s="203">
        <v>0</v>
      </c>
      <c r="CC156" s="160">
        <f t="shared" si="39"/>
        <v>1</v>
      </c>
      <c r="CD156" s="165"/>
      <c r="CE156" s="209">
        <v>0</v>
      </c>
      <c r="CF156" s="165"/>
      <c r="CG156" s="211">
        <f t="shared" si="32"/>
        <v>4</v>
      </c>
      <c r="CH156" s="211">
        <f t="shared" si="27"/>
        <v>8</v>
      </c>
      <c r="CI156" s="211">
        <f>SUM(CH$12:CH156)+1</f>
        <v>369</v>
      </c>
      <c r="CJ156" s="164">
        <f t="shared" si="34"/>
        <v>9.7918614759633034</v>
      </c>
      <c r="CK156" s="211">
        <v>7</v>
      </c>
    </row>
    <row r="157" spans="1:89" x14ac:dyDescent="0.2">
      <c r="A157" s="53">
        <f>IF(AND(COUNTIF(D$12:D157,D157)&gt;1,D157&lt;&gt;"[Project Name]"),1,0)</f>
        <v>0</v>
      </c>
      <c r="C157" s="174">
        <f t="shared" si="28"/>
        <v>146</v>
      </c>
      <c r="D157" s="175" t="s">
        <v>297</v>
      </c>
      <c r="E157" s="175" t="b">
        <v>1</v>
      </c>
      <c r="F157" s="191" t="s">
        <v>25</v>
      </c>
      <c r="G157" s="191" t="s">
        <v>43</v>
      </c>
      <c r="H157" s="191" t="s">
        <v>47</v>
      </c>
      <c r="I157" s="191" t="s">
        <v>43</v>
      </c>
      <c r="J157" s="191" t="s">
        <v>15</v>
      </c>
      <c r="K157" s="191" t="s">
        <v>15</v>
      </c>
      <c r="L157" s="191" t="s">
        <v>15</v>
      </c>
      <c r="M157" s="191" t="s">
        <v>15</v>
      </c>
      <c r="N157" s="191" t="s">
        <v>200</v>
      </c>
      <c r="O157" s="183">
        <v>0</v>
      </c>
      <c r="P157" s="191" t="s">
        <v>552</v>
      </c>
      <c r="Q157" s="192" t="s">
        <v>133</v>
      </c>
      <c r="R157" s="241">
        <v>40.3125</v>
      </c>
      <c r="S157" s="183">
        <v>0.12</v>
      </c>
      <c r="T157" s="188">
        <f t="shared" si="29"/>
        <v>0.88</v>
      </c>
      <c r="U157" s="165"/>
      <c r="V157" s="263" t="s">
        <v>588</v>
      </c>
      <c r="W157" s="263" t="s">
        <v>588</v>
      </c>
      <c r="X157" s="263" t="s">
        <v>588</v>
      </c>
      <c r="Y157" s="263" t="s">
        <v>588</v>
      </c>
      <c r="Z157" s="263" t="s">
        <v>588</v>
      </c>
      <c r="AA157" s="264" t="s">
        <v>588</v>
      </c>
      <c r="AB157" s="165"/>
      <c r="AC157" s="182">
        <v>0</v>
      </c>
      <c r="AD157" s="182">
        <v>0</v>
      </c>
      <c r="AE157" s="182">
        <v>0</v>
      </c>
      <c r="AF157" s="182">
        <v>0</v>
      </c>
      <c r="AG157" s="182">
        <v>1</v>
      </c>
      <c r="AH157" s="165"/>
      <c r="AI157" s="183">
        <v>0.15</v>
      </c>
      <c r="AJ157" s="183">
        <v>0</v>
      </c>
      <c r="AK157" s="183">
        <v>0.6</v>
      </c>
      <c r="AL157" s="183">
        <v>0.05</v>
      </c>
      <c r="AM157" s="183">
        <v>0</v>
      </c>
      <c r="AN157" s="183">
        <v>0</v>
      </c>
      <c r="AO157" s="183">
        <v>0</v>
      </c>
      <c r="AP157" s="183">
        <v>0</v>
      </c>
      <c r="AQ157" s="183">
        <v>0.2</v>
      </c>
      <c r="AR157" s="183">
        <v>0</v>
      </c>
      <c r="AS157" s="183">
        <v>0</v>
      </c>
      <c r="AT157" s="183">
        <v>0</v>
      </c>
      <c r="AU157" s="183">
        <v>0</v>
      </c>
      <c r="AV157" s="183">
        <v>0</v>
      </c>
      <c r="AW157" s="183">
        <v>0</v>
      </c>
      <c r="AX157" s="183">
        <v>0</v>
      </c>
      <c r="AY157" s="183">
        <v>0</v>
      </c>
      <c r="AZ157" s="183">
        <v>0</v>
      </c>
      <c r="BA157" s="183">
        <v>0</v>
      </c>
      <c r="BB157" s="183">
        <v>0</v>
      </c>
      <c r="BC157" s="174"/>
      <c r="BD157" s="162">
        <f t="shared" si="31"/>
        <v>1</v>
      </c>
      <c r="BE157" s="165"/>
      <c r="BF157" s="206">
        <f t="shared" si="35"/>
        <v>0.15</v>
      </c>
      <c r="BG157" s="203">
        <v>0</v>
      </c>
      <c r="BH157" s="203">
        <v>0</v>
      </c>
      <c r="BI157" s="183">
        <v>0</v>
      </c>
      <c r="BJ157" s="183">
        <v>0</v>
      </c>
      <c r="BK157" s="183">
        <v>0</v>
      </c>
      <c r="BL157" s="160">
        <f t="shared" si="36"/>
        <v>1</v>
      </c>
      <c r="BM157" s="174"/>
      <c r="BN157" s="206">
        <f t="shared" si="37"/>
        <v>0.6</v>
      </c>
      <c r="BO157" s="203">
        <v>0</v>
      </c>
      <c r="BP157" s="183">
        <v>0</v>
      </c>
      <c r="BQ157" s="183">
        <v>0</v>
      </c>
      <c r="BR157" s="183">
        <v>0</v>
      </c>
      <c r="BS157" s="160">
        <f t="shared" si="33"/>
        <v>1</v>
      </c>
      <c r="BT157" s="165"/>
      <c r="BU157" s="206">
        <f t="shared" si="38"/>
        <v>0.05</v>
      </c>
      <c r="BV157" s="203">
        <v>0</v>
      </c>
      <c r="BW157" s="203">
        <v>0</v>
      </c>
      <c r="BX157" s="203">
        <v>0</v>
      </c>
      <c r="BY157" s="203">
        <v>0</v>
      </c>
      <c r="BZ157" s="203">
        <v>0</v>
      </c>
      <c r="CA157" s="203">
        <v>0</v>
      </c>
      <c r="CB157" s="203">
        <v>0</v>
      </c>
      <c r="CC157" s="160">
        <f t="shared" si="39"/>
        <v>1</v>
      </c>
      <c r="CD157" s="165"/>
      <c r="CE157" s="209">
        <v>0</v>
      </c>
      <c r="CF157" s="165"/>
      <c r="CG157" s="211">
        <f t="shared" si="32"/>
        <v>4</v>
      </c>
      <c r="CH157" s="211">
        <f t="shared" si="27"/>
        <v>8</v>
      </c>
      <c r="CI157" s="211">
        <f>SUM(CH$12:CH157)+1</f>
        <v>377</v>
      </c>
      <c r="CJ157" s="158" t="s">
        <v>588</v>
      </c>
      <c r="CK157" s="258" t="s">
        <v>588</v>
      </c>
    </row>
    <row r="158" spans="1:89" x14ac:dyDescent="0.2">
      <c r="A158" s="53">
        <f>IF(AND(COUNTIF(D$12:D158,D158)&gt;1,D158&lt;&gt;"[Project Name]"),1,0)</f>
        <v>0</v>
      </c>
      <c r="C158" s="174">
        <f t="shared" si="28"/>
        <v>147</v>
      </c>
      <c r="D158" s="175" t="s">
        <v>731</v>
      </c>
      <c r="E158" s="175" t="b">
        <v>1</v>
      </c>
      <c r="F158" s="191" t="s">
        <v>25</v>
      </c>
      <c r="G158" s="191" t="s">
        <v>38</v>
      </c>
      <c r="H158" s="191" t="s">
        <v>47</v>
      </c>
      <c r="I158" s="191" t="s">
        <v>217</v>
      </c>
      <c r="J158" s="191" t="s">
        <v>15</v>
      </c>
      <c r="K158" s="191" t="s">
        <v>15</v>
      </c>
      <c r="L158" s="191" t="s">
        <v>15</v>
      </c>
      <c r="M158" s="191" t="s">
        <v>15</v>
      </c>
      <c r="N158" s="191" t="s">
        <v>201</v>
      </c>
      <c r="O158" s="183">
        <v>0</v>
      </c>
      <c r="P158" s="191" t="s">
        <v>551</v>
      </c>
      <c r="Q158" s="192" t="s">
        <v>133</v>
      </c>
      <c r="R158" s="241">
        <v>40</v>
      </c>
      <c r="S158" s="183">
        <v>0.35</v>
      </c>
      <c r="T158" s="188">
        <f t="shared" si="29"/>
        <v>0.65</v>
      </c>
      <c r="U158" s="165"/>
      <c r="V158" s="221">
        <v>0.40896825396825398</v>
      </c>
      <c r="W158" s="221">
        <v>1.9630476190476189</v>
      </c>
      <c r="X158" s="221">
        <v>2.3720158730158731</v>
      </c>
      <c r="Y158" s="221">
        <v>0.16358730158730161</v>
      </c>
      <c r="Z158" s="221">
        <v>0</v>
      </c>
      <c r="AA158" s="161">
        <f t="shared" si="30"/>
        <v>4.9076190476190478</v>
      </c>
      <c r="AB158" s="165"/>
      <c r="AC158" s="182">
        <v>0</v>
      </c>
      <c r="AD158" s="182">
        <v>0</v>
      </c>
      <c r="AE158" s="182">
        <v>0.8</v>
      </c>
      <c r="AF158" s="182">
        <v>0.2</v>
      </c>
      <c r="AG158" s="182">
        <v>0</v>
      </c>
      <c r="AH158" s="165"/>
      <c r="AI158" s="183">
        <v>0</v>
      </c>
      <c r="AJ158" s="183">
        <v>0</v>
      </c>
      <c r="AK158" s="183">
        <v>1</v>
      </c>
      <c r="AL158" s="183">
        <v>0</v>
      </c>
      <c r="AM158" s="183">
        <v>0</v>
      </c>
      <c r="AN158" s="183">
        <v>0</v>
      </c>
      <c r="AO158" s="183">
        <v>0</v>
      </c>
      <c r="AP158" s="183">
        <v>0</v>
      </c>
      <c r="AQ158" s="183">
        <v>0</v>
      </c>
      <c r="AR158" s="183">
        <v>0</v>
      </c>
      <c r="AS158" s="183">
        <v>0</v>
      </c>
      <c r="AT158" s="183">
        <v>0</v>
      </c>
      <c r="AU158" s="183">
        <v>0</v>
      </c>
      <c r="AV158" s="183">
        <v>0</v>
      </c>
      <c r="AW158" s="183">
        <v>0</v>
      </c>
      <c r="AX158" s="183">
        <v>0</v>
      </c>
      <c r="AY158" s="183">
        <v>0</v>
      </c>
      <c r="AZ158" s="183">
        <v>0</v>
      </c>
      <c r="BA158" s="183">
        <v>0</v>
      </c>
      <c r="BB158" s="183">
        <v>0</v>
      </c>
      <c r="BC158" s="174"/>
      <c r="BD158" s="162">
        <f t="shared" si="31"/>
        <v>1</v>
      </c>
      <c r="BE158" s="165"/>
      <c r="BF158" s="206">
        <f t="shared" si="35"/>
        <v>0</v>
      </c>
      <c r="BG158" s="203">
        <v>0</v>
      </c>
      <c r="BH158" s="203">
        <v>0</v>
      </c>
      <c r="BI158" s="183">
        <v>0</v>
      </c>
      <c r="BJ158" s="183">
        <v>0</v>
      </c>
      <c r="BK158" s="183">
        <v>0</v>
      </c>
      <c r="BL158" s="160">
        <f t="shared" si="36"/>
        <v>1</v>
      </c>
      <c r="BM158" s="174"/>
      <c r="BN158" s="206">
        <f t="shared" si="37"/>
        <v>1</v>
      </c>
      <c r="BO158" s="203">
        <v>0</v>
      </c>
      <c r="BP158" s="183">
        <v>0</v>
      </c>
      <c r="BQ158" s="183">
        <v>0</v>
      </c>
      <c r="BR158" s="183">
        <v>0</v>
      </c>
      <c r="BS158" s="160">
        <f t="shared" si="33"/>
        <v>1</v>
      </c>
      <c r="BT158" s="165"/>
      <c r="BU158" s="206">
        <f t="shared" si="38"/>
        <v>0</v>
      </c>
      <c r="BV158" s="203">
        <v>0</v>
      </c>
      <c r="BW158" s="203">
        <v>0</v>
      </c>
      <c r="BX158" s="203">
        <v>0</v>
      </c>
      <c r="BY158" s="203">
        <v>0</v>
      </c>
      <c r="BZ158" s="203">
        <v>0</v>
      </c>
      <c r="CA158" s="203">
        <v>0</v>
      </c>
      <c r="CB158" s="203">
        <v>0</v>
      </c>
      <c r="CC158" s="160">
        <f t="shared" si="39"/>
        <v>1</v>
      </c>
      <c r="CD158" s="165"/>
      <c r="CE158" s="209">
        <v>0</v>
      </c>
      <c r="CF158" s="165"/>
      <c r="CG158" s="211">
        <f t="shared" si="32"/>
        <v>1</v>
      </c>
      <c r="CH158" s="211">
        <f t="shared" si="27"/>
        <v>2</v>
      </c>
      <c r="CI158" s="211">
        <f>SUM(CH$12:CH158)+1</f>
        <v>379</v>
      </c>
      <c r="CJ158" s="164">
        <f t="shared" si="34"/>
        <v>4.9076190476190478</v>
      </c>
      <c r="CK158" s="211">
        <v>12</v>
      </c>
    </row>
    <row r="159" spans="1:89" x14ac:dyDescent="0.2">
      <c r="A159" s="53">
        <f>IF(AND(COUNTIF(D$12:D159,D159)&gt;1,D159&lt;&gt;"[Project Name]"),1,0)</f>
        <v>0</v>
      </c>
      <c r="C159" s="174">
        <f t="shared" si="28"/>
        <v>148</v>
      </c>
      <c r="D159" s="175" t="s">
        <v>412</v>
      </c>
      <c r="E159" s="175" t="b">
        <v>1</v>
      </c>
      <c r="F159" s="191" t="s">
        <v>25</v>
      </c>
      <c r="G159" s="191" t="s">
        <v>38</v>
      </c>
      <c r="H159" s="191" t="s">
        <v>47</v>
      </c>
      <c r="I159" s="191" t="s">
        <v>229</v>
      </c>
      <c r="J159" s="191" t="s">
        <v>15</v>
      </c>
      <c r="K159" s="191" t="s">
        <v>15</v>
      </c>
      <c r="L159" s="191" t="s">
        <v>15</v>
      </c>
      <c r="M159" s="191" t="s">
        <v>15</v>
      </c>
      <c r="N159" s="191" t="s">
        <v>201</v>
      </c>
      <c r="O159" s="183">
        <v>0</v>
      </c>
      <c r="P159" s="191" t="s">
        <v>552</v>
      </c>
      <c r="Q159" s="192" t="s">
        <v>133</v>
      </c>
      <c r="R159" s="241">
        <v>38.75</v>
      </c>
      <c r="S159" s="183">
        <v>0.12</v>
      </c>
      <c r="T159" s="188">
        <f t="shared" si="29"/>
        <v>0.88</v>
      </c>
      <c r="U159" s="165"/>
      <c r="V159" s="221">
        <v>16.119249480999997</v>
      </c>
      <c r="W159" s="221">
        <v>0.46858283374999998</v>
      </c>
      <c r="X159" s="221">
        <v>0</v>
      </c>
      <c r="Y159" s="221">
        <v>0</v>
      </c>
      <c r="Z159" s="221">
        <v>0</v>
      </c>
      <c r="AA159" s="161">
        <f t="shared" si="30"/>
        <v>16.587832314749996</v>
      </c>
      <c r="AB159" s="165"/>
      <c r="AC159" s="182">
        <v>0</v>
      </c>
      <c r="AD159" s="182">
        <v>1</v>
      </c>
      <c r="AE159" s="182">
        <v>0</v>
      </c>
      <c r="AF159" s="182">
        <v>0</v>
      </c>
      <c r="AG159" s="182">
        <v>0</v>
      </c>
      <c r="AH159" s="165"/>
      <c r="AI159" s="183">
        <v>0</v>
      </c>
      <c r="AJ159" s="183">
        <v>0</v>
      </c>
      <c r="AK159" s="183">
        <v>0.95000000000000007</v>
      </c>
      <c r="AL159" s="183">
        <v>0.05</v>
      </c>
      <c r="AM159" s="183">
        <v>0</v>
      </c>
      <c r="AN159" s="183">
        <v>0</v>
      </c>
      <c r="AO159" s="183">
        <v>0</v>
      </c>
      <c r="AP159" s="183">
        <v>0</v>
      </c>
      <c r="AQ159" s="183">
        <v>0</v>
      </c>
      <c r="AR159" s="183">
        <v>0</v>
      </c>
      <c r="AS159" s="183">
        <v>0</v>
      </c>
      <c r="AT159" s="183">
        <v>0</v>
      </c>
      <c r="AU159" s="183">
        <v>0</v>
      </c>
      <c r="AV159" s="183">
        <v>0</v>
      </c>
      <c r="AW159" s="183">
        <v>0</v>
      </c>
      <c r="AX159" s="183">
        <v>0</v>
      </c>
      <c r="AY159" s="183">
        <v>0</v>
      </c>
      <c r="AZ159" s="183">
        <v>0</v>
      </c>
      <c r="BA159" s="183">
        <v>0</v>
      </c>
      <c r="BB159" s="183">
        <v>0</v>
      </c>
      <c r="BC159" s="174"/>
      <c r="BD159" s="162">
        <f t="shared" si="31"/>
        <v>1</v>
      </c>
      <c r="BE159" s="165"/>
      <c r="BF159" s="206">
        <f t="shared" si="35"/>
        <v>0</v>
      </c>
      <c r="BG159" s="203">
        <v>0</v>
      </c>
      <c r="BH159" s="203">
        <v>0</v>
      </c>
      <c r="BI159" s="183">
        <v>0</v>
      </c>
      <c r="BJ159" s="183">
        <v>0</v>
      </c>
      <c r="BK159" s="183">
        <v>0</v>
      </c>
      <c r="BL159" s="160">
        <f t="shared" si="36"/>
        <v>1</v>
      </c>
      <c r="BM159" s="174"/>
      <c r="BN159" s="206">
        <f t="shared" si="37"/>
        <v>0.95000000000000007</v>
      </c>
      <c r="BO159" s="203">
        <v>0</v>
      </c>
      <c r="BP159" s="183">
        <v>0</v>
      </c>
      <c r="BQ159" s="183">
        <v>0</v>
      </c>
      <c r="BR159" s="183">
        <v>0</v>
      </c>
      <c r="BS159" s="160">
        <f t="shared" si="33"/>
        <v>1</v>
      </c>
      <c r="BT159" s="165"/>
      <c r="BU159" s="206">
        <f t="shared" si="38"/>
        <v>0.05</v>
      </c>
      <c r="BV159" s="203">
        <v>0</v>
      </c>
      <c r="BW159" s="203">
        <v>0</v>
      </c>
      <c r="BX159" s="203">
        <v>0</v>
      </c>
      <c r="BY159" s="203">
        <v>0</v>
      </c>
      <c r="BZ159" s="203">
        <v>0</v>
      </c>
      <c r="CA159" s="203">
        <v>0</v>
      </c>
      <c r="CB159" s="203">
        <v>0</v>
      </c>
      <c r="CC159" s="160">
        <f t="shared" si="39"/>
        <v>1</v>
      </c>
      <c r="CD159" s="165"/>
      <c r="CE159" s="209">
        <v>0</v>
      </c>
      <c r="CF159" s="165"/>
      <c r="CG159" s="211">
        <f t="shared" si="32"/>
        <v>2</v>
      </c>
      <c r="CH159" s="211">
        <f t="shared" si="27"/>
        <v>4</v>
      </c>
      <c r="CI159" s="211">
        <f>SUM(CH$12:CH159)+1</f>
        <v>383</v>
      </c>
      <c r="CJ159" s="164">
        <f t="shared" si="34"/>
        <v>16.587832314749996</v>
      </c>
      <c r="CK159" s="211">
        <v>5</v>
      </c>
    </row>
    <row r="160" spans="1:89" x14ac:dyDescent="0.2">
      <c r="A160" s="53">
        <f>IF(AND(COUNTIF(D$12:D160,D160)&gt;1,D160&lt;&gt;"[Project Name]"),1,0)</f>
        <v>0</v>
      </c>
      <c r="C160" s="174">
        <f t="shared" si="28"/>
        <v>149</v>
      </c>
      <c r="D160" s="175" t="s">
        <v>404</v>
      </c>
      <c r="E160" s="175" t="b">
        <v>0</v>
      </c>
      <c r="F160" s="191" t="s">
        <v>25</v>
      </c>
      <c r="G160" s="191" t="s">
        <v>38</v>
      </c>
      <c r="H160" s="191" t="s">
        <v>47</v>
      </c>
      <c r="I160" s="191" t="s">
        <v>216</v>
      </c>
      <c r="J160" s="191" t="s">
        <v>15</v>
      </c>
      <c r="K160" s="191" t="s">
        <v>15</v>
      </c>
      <c r="L160" s="191" t="s">
        <v>15</v>
      </c>
      <c r="M160" s="191" t="s">
        <v>15</v>
      </c>
      <c r="N160" s="191" t="s">
        <v>201</v>
      </c>
      <c r="O160" s="183">
        <v>0</v>
      </c>
      <c r="P160" s="191" t="s">
        <v>550</v>
      </c>
      <c r="Q160" s="192" t="s">
        <v>133</v>
      </c>
      <c r="R160" s="241">
        <v>38.75</v>
      </c>
      <c r="S160" s="183">
        <v>0.16</v>
      </c>
      <c r="T160" s="188">
        <f t="shared" si="29"/>
        <v>0.84</v>
      </c>
      <c r="U160" s="165"/>
      <c r="V160" s="221">
        <v>0</v>
      </c>
      <c r="W160" s="221">
        <v>0</v>
      </c>
      <c r="X160" s="221">
        <v>0</v>
      </c>
      <c r="Y160" s="221">
        <v>0</v>
      </c>
      <c r="Z160" s="221">
        <v>0</v>
      </c>
      <c r="AA160" s="161">
        <f t="shared" si="30"/>
        <v>0</v>
      </c>
      <c r="AB160" s="165"/>
      <c r="AC160" s="182">
        <v>0</v>
      </c>
      <c r="AD160" s="182">
        <v>0</v>
      </c>
      <c r="AE160" s="182">
        <v>0</v>
      </c>
      <c r="AF160" s="182">
        <v>1</v>
      </c>
      <c r="AG160" s="182">
        <v>0</v>
      </c>
      <c r="AH160" s="165"/>
      <c r="AI160" s="183">
        <v>0</v>
      </c>
      <c r="AJ160" s="183">
        <v>0</v>
      </c>
      <c r="AK160" s="183">
        <v>0.95</v>
      </c>
      <c r="AL160" s="183">
        <v>0.05</v>
      </c>
      <c r="AM160" s="183">
        <v>0</v>
      </c>
      <c r="AN160" s="183">
        <v>0</v>
      </c>
      <c r="AO160" s="183">
        <v>0</v>
      </c>
      <c r="AP160" s="183">
        <v>0</v>
      </c>
      <c r="AQ160" s="183">
        <v>0</v>
      </c>
      <c r="AR160" s="183">
        <v>0</v>
      </c>
      <c r="AS160" s="183">
        <v>0</v>
      </c>
      <c r="AT160" s="183">
        <v>0</v>
      </c>
      <c r="AU160" s="183">
        <v>0</v>
      </c>
      <c r="AV160" s="183">
        <v>0</v>
      </c>
      <c r="AW160" s="183">
        <v>0</v>
      </c>
      <c r="AX160" s="183">
        <v>0</v>
      </c>
      <c r="AY160" s="183">
        <v>0</v>
      </c>
      <c r="AZ160" s="183">
        <v>0</v>
      </c>
      <c r="BA160" s="183">
        <v>0</v>
      </c>
      <c r="BB160" s="183">
        <v>0</v>
      </c>
      <c r="BC160" s="174"/>
      <c r="BD160" s="162">
        <f t="shared" si="31"/>
        <v>1</v>
      </c>
      <c r="BE160" s="165"/>
      <c r="BF160" s="206">
        <f t="shared" si="35"/>
        <v>0</v>
      </c>
      <c r="BG160" s="203">
        <v>0</v>
      </c>
      <c r="BH160" s="203">
        <v>0</v>
      </c>
      <c r="BI160" s="183">
        <v>0</v>
      </c>
      <c r="BJ160" s="183">
        <v>0</v>
      </c>
      <c r="BK160" s="183">
        <v>0</v>
      </c>
      <c r="BL160" s="160">
        <f t="shared" si="36"/>
        <v>1</v>
      </c>
      <c r="BM160" s="174"/>
      <c r="BN160" s="206">
        <f t="shared" si="37"/>
        <v>0.95</v>
      </c>
      <c r="BO160" s="203">
        <v>0</v>
      </c>
      <c r="BP160" s="183">
        <v>0</v>
      </c>
      <c r="BQ160" s="183">
        <v>0</v>
      </c>
      <c r="BR160" s="183">
        <v>0</v>
      </c>
      <c r="BS160" s="160">
        <f t="shared" si="33"/>
        <v>1</v>
      </c>
      <c r="BT160" s="165"/>
      <c r="BU160" s="206">
        <f t="shared" si="38"/>
        <v>0.05</v>
      </c>
      <c r="BV160" s="203">
        <v>0</v>
      </c>
      <c r="BW160" s="203">
        <v>0</v>
      </c>
      <c r="BX160" s="203">
        <v>0</v>
      </c>
      <c r="BY160" s="203">
        <v>0</v>
      </c>
      <c r="BZ160" s="203">
        <v>0</v>
      </c>
      <c r="CA160" s="203">
        <v>0</v>
      </c>
      <c r="CB160" s="203">
        <v>0</v>
      </c>
      <c r="CC160" s="160">
        <f t="shared" si="39"/>
        <v>1</v>
      </c>
      <c r="CD160" s="165"/>
      <c r="CE160" s="209">
        <v>0</v>
      </c>
      <c r="CF160" s="165"/>
      <c r="CG160" s="211">
        <f t="shared" si="32"/>
        <v>2</v>
      </c>
      <c r="CH160" s="211">
        <f t="shared" si="27"/>
        <v>4</v>
      </c>
      <c r="CI160" s="211">
        <f>SUM(CH$12:CH160)+1</f>
        <v>387</v>
      </c>
      <c r="CJ160" s="164">
        <f t="shared" si="34"/>
        <v>0</v>
      </c>
      <c r="CK160" s="211">
        <v>19</v>
      </c>
    </row>
    <row r="161" spans="1:89" x14ac:dyDescent="0.2">
      <c r="A161" s="53">
        <f>IF(AND(COUNTIF(D$12:D161,D161)&gt;1,D161&lt;&gt;"[Project Name]"),1,0)</f>
        <v>0</v>
      </c>
      <c r="C161" s="174">
        <f t="shared" si="28"/>
        <v>150</v>
      </c>
      <c r="D161" s="175" t="s">
        <v>405</v>
      </c>
      <c r="E161" s="175" t="b">
        <v>1</v>
      </c>
      <c r="F161" s="191" t="s">
        <v>25</v>
      </c>
      <c r="G161" s="191" t="s">
        <v>38</v>
      </c>
      <c r="H161" s="191" t="s">
        <v>47</v>
      </c>
      <c r="I161" s="191" t="s">
        <v>216</v>
      </c>
      <c r="J161" s="191" t="s">
        <v>15</v>
      </c>
      <c r="K161" s="191" t="s">
        <v>15</v>
      </c>
      <c r="L161" s="191" t="s">
        <v>15</v>
      </c>
      <c r="M161" s="191" t="s">
        <v>15</v>
      </c>
      <c r="N161" s="191" t="s">
        <v>201</v>
      </c>
      <c r="O161" s="183">
        <v>0</v>
      </c>
      <c r="P161" s="191" t="s">
        <v>551</v>
      </c>
      <c r="Q161" s="192" t="s">
        <v>133</v>
      </c>
      <c r="R161" s="241">
        <v>38.75</v>
      </c>
      <c r="S161" s="183">
        <v>0.1</v>
      </c>
      <c r="T161" s="188">
        <f t="shared" si="29"/>
        <v>0.9</v>
      </c>
      <c r="U161" s="165"/>
      <c r="V161" s="221">
        <v>0.83398625778665403</v>
      </c>
      <c r="W161" s="221">
        <v>1.8928676862124059</v>
      </c>
      <c r="X161" s="221">
        <v>17.035809175911652</v>
      </c>
      <c r="Y161" s="221">
        <v>0.17804201008928572</v>
      </c>
      <c r="Z161" s="221">
        <v>0</v>
      </c>
      <c r="AA161" s="161">
        <f t="shared" si="30"/>
        <v>19.940705129999998</v>
      </c>
      <c r="AB161" s="165"/>
      <c r="AC161" s="182">
        <v>0</v>
      </c>
      <c r="AD161" s="182">
        <v>0</v>
      </c>
      <c r="AE161" s="182">
        <v>0.5</v>
      </c>
      <c r="AF161" s="182">
        <v>0.5</v>
      </c>
      <c r="AG161" s="182">
        <v>0</v>
      </c>
      <c r="AH161" s="165"/>
      <c r="AI161" s="183">
        <v>0</v>
      </c>
      <c r="AJ161" s="183">
        <v>0</v>
      </c>
      <c r="AK161" s="183">
        <v>0.95000000000000007</v>
      </c>
      <c r="AL161" s="183">
        <v>0.05</v>
      </c>
      <c r="AM161" s="183">
        <v>0</v>
      </c>
      <c r="AN161" s="183">
        <v>0</v>
      </c>
      <c r="AO161" s="183">
        <v>0</v>
      </c>
      <c r="AP161" s="183">
        <v>0</v>
      </c>
      <c r="AQ161" s="183">
        <v>0</v>
      </c>
      <c r="AR161" s="183">
        <v>0</v>
      </c>
      <c r="AS161" s="183">
        <v>0</v>
      </c>
      <c r="AT161" s="183">
        <v>0</v>
      </c>
      <c r="AU161" s="183">
        <v>0</v>
      </c>
      <c r="AV161" s="183">
        <v>0</v>
      </c>
      <c r="AW161" s="183">
        <v>0</v>
      </c>
      <c r="AX161" s="183">
        <v>0</v>
      </c>
      <c r="AY161" s="183">
        <v>0</v>
      </c>
      <c r="AZ161" s="183">
        <v>0</v>
      </c>
      <c r="BA161" s="183">
        <v>0</v>
      </c>
      <c r="BB161" s="183">
        <v>0</v>
      </c>
      <c r="BC161" s="174"/>
      <c r="BD161" s="162">
        <f t="shared" si="31"/>
        <v>1</v>
      </c>
      <c r="BE161" s="165"/>
      <c r="BF161" s="206">
        <f t="shared" si="35"/>
        <v>0</v>
      </c>
      <c r="BG161" s="203">
        <v>0</v>
      </c>
      <c r="BH161" s="203">
        <v>0</v>
      </c>
      <c r="BI161" s="183">
        <v>0</v>
      </c>
      <c r="BJ161" s="183">
        <v>0</v>
      </c>
      <c r="BK161" s="183">
        <v>0</v>
      </c>
      <c r="BL161" s="160">
        <f t="shared" si="36"/>
        <v>1</v>
      </c>
      <c r="BM161" s="174"/>
      <c r="BN161" s="206">
        <f t="shared" si="37"/>
        <v>0.95000000000000007</v>
      </c>
      <c r="BO161" s="203">
        <v>0</v>
      </c>
      <c r="BP161" s="183">
        <v>0</v>
      </c>
      <c r="BQ161" s="183">
        <v>0</v>
      </c>
      <c r="BR161" s="183">
        <v>0</v>
      </c>
      <c r="BS161" s="160">
        <f t="shared" si="33"/>
        <v>1</v>
      </c>
      <c r="BT161" s="165"/>
      <c r="BU161" s="206">
        <f t="shared" si="38"/>
        <v>0.05</v>
      </c>
      <c r="BV161" s="203">
        <v>0</v>
      </c>
      <c r="BW161" s="203">
        <v>0</v>
      </c>
      <c r="BX161" s="203">
        <v>0</v>
      </c>
      <c r="BY161" s="203">
        <v>0</v>
      </c>
      <c r="BZ161" s="203">
        <v>0</v>
      </c>
      <c r="CA161" s="203">
        <v>0</v>
      </c>
      <c r="CB161" s="203">
        <v>0</v>
      </c>
      <c r="CC161" s="160">
        <f t="shared" si="39"/>
        <v>1</v>
      </c>
      <c r="CD161" s="165"/>
      <c r="CE161" s="209">
        <v>0</v>
      </c>
      <c r="CF161" s="165"/>
      <c r="CG161" s="211">
        <f t="shared" si="32"/>
        <v>2</v>
      </c>
      <c r="CH161" s="211">
        <f t="shared" si="27"/>
        <v>4</v>
      </c>
      <c r="CI161" s="211">
        <f>SUM(CH$12:CH161)+1</f>
        <v>391</v>
      </c>
      <c r="CJ161" s="164">
        <f t="shared" si="34"/>
        <v>19.940705129999998</v>
      </c>
      <c r="CK161" s="211">
        <v>3</v>
      </c>
    </row>
    <row r="162" spans="1:89" x14ac:dyDescent="0.2">
      <c r="A162" s="53">
        <f>IF(AND(COUNTIF(D$12:D162,D162)&gt;1,D162&lt;&gt;"[Project Name]"),1,0)</f>
        <v>0</v>
      </c>
      <c r="C162" s="174">
        <f t="shared" si="28"/>
        <v>151</v>
      </c>
      <c r="D162" s="175" t="s">
        <v>732</v>
      </c>
      <c r="E162" s="175" t="b">
        <v>0</v>
      </c>
      <c r="F162" s="191" t="s">
        <v>25</v>
      </c>
      <c r="G162" s="191" t="s">
        <v>38</v>
      </c>
      <c r="H162" s="191" t="s">
        <v>47</v>
      </c>
      <c r="I162" s="191" t="s">
        <v>217</v>
      </c>
      <c r="J162" s="191" t="s">
        <v>15</v>
      </c>
      <c r="K162" s="191" t="s">
        <v>15</v>
      </c>
      <c r="L162" s="191" t="s">
        <v>15</v>
      </c>
      <c r="M162" s="191" t="s">
        <v>15</v>
      </c>
      <c r="N162" s="191" t="s">
        <v>200</v>
      </c>
      <c r="O162" s="183">
        <v>0</v>
      </c>
      <c r="P162" s="191" t="s">
        <v>550</v>
      </c>
      <c r="Q162" s="192" t="s">
        <v>133</v>
      </c>
      <c r="R162" s="241">
        <v>15</v>
      </c>
      <c r="S162" s="183">
        <v>0.28000000000000003</v>
      </c>
      <c r="T162" s="188">
        <f t="shared" si="29"/>
        <v>0.72</v>
      </c>
      <c r="U162" s="165"/>
      <c r="V162" s="221">
        <v>0</v>
      </c>
      <c r="W162" s="221">
        <v>0</v>
      </c>
      <c r="X162" s="221">
        <v>0</v>
      </c>
      <c r="Y162" s="221">
        <v>0</v>
      </c>
      <c r="Z162" s="221">
        <v>0</v>
      </c>
      <c r="AA162" s="161">
        <f t="shared" si="30"/>
        <v>0</v>
      </c>
      <c r="AB162" s="165"/>
      <c r="AC162" s="182">
        <v>0</v>
      </c>
      <c r="AD162" s="182">
        <v>0</v>
      </c>
      <c r="AE162" s="182">
        <v>0</v>
      </c>
      <c r="AF162" s="182">
        <v>1</v>
      </c>
      <c r="AG162" s="182">
        <v>0</v>
      </c>
      <c r="AH162" s="165"/>
      <c r="AI162" s="183">
        <v>0</v>
      </c>
      <c r="AJ162" s="183">
        <v>0</v>
      </c>
      <c r="AK162" s="183">
        <v>0</v>
      </c>
      <c r="AL162" s="183">
        <v>1</v>
      </c>
      <c r="AM162" s="183">
        <v>0</v>
      </c>
      <c r="AN162" s="183">
        <v>0</v>
      </c>
      <c r="AO162" s="183">
        <v>0</v>
      </c>
      <c r="AP162" s="183">
        <v>0</v>
      </c>
      <c r="AQ162" s="183">
        <v>0</v>
      </c>
      <c r="AR162" s="183">
        <v>0</v>
      </c>
      <c r="AS162" s="183">
        <v>0</v>
      </c>
      <c r="AT162" s="183">
        <v>0</v>
      </c>
      <c r="AU162" s="183">
        <v>0</v>
      </c>
      <c r="AV162" s="183">
        <v>0</v>
      </c>
      <c r="AW162" s="183">
        <v>0</v>
      </c>
      <c r="AX162" s="183">
        <v>0</v>
      </c>
      <c r="AY162" s="183">
        <v>0</v>
      </c>
      <c r="AZ162" s="183">
        <v>0</v>
      </c>
      <c r="BA162" s="183">
        <v>0</v>
      </c>
      <c r="BB162" s="183">
        <v>0</v>
      </c>
      <c r="BC162" s="174"/>
      <c r="BD162" s="162">
        <f t="shared" si="31"/>
        <v>1</v>
      </c>
      <c r="BE162" s="165"/>
      <c r="BF162" s="206">
        <f t="shared" si="35"/>
        <v>0</v>
      </c>
      <c r="BG162" s="203">
        <v>0</v>
      </c>
      <c r="BH162" s="203">
        <v>0</v>
      </c>
      <c r="BI162" s="183">
        <v>0</v>
      </c>
      <c r="BJ162" s="183">
        <v>0</v>
      </c>
      <c r="BK162" s="183">
        <v>0</v>
      </c>
      <c r="BL162" s="160">
        <f t="shared" si="36"/>
        <v>1</v>
      </c>
      <c r="BM162" s="174"/>
      <c r="BN162" s="206">
        <f t="shared" si="37"/>
        <v>0</v>
      </c>
      <c r="BO162" s="203">
        <v>0</v>
      </c>
      <c r="BP162" s="183">
        <v>0</v>
      </c>
      <c r="BQ162" s="183">
        <v>0</v>
      </c>
      <c r="BR162" s="183">
        <v>0</v>
      </c>
      <c r="BS162" s="160">
        <f t="shared" si="33"/>
        <v>1</v>
      </c>
      <c r="BT162" s="165"/>
      <c r="BU162" s="206">
        <f t="shared" si="38"/>
        <v>1</v>
      </c>
      <c r="BV162" s="203">
        <v>0</v>
      </c>
      <c r="BW162" s="203">
        <v>0</v>
      </c>
      <c r="BX162" s="203">
        <v>0</v>
      </c>
      <c r="BY162" s="203">
        <v>0</v>
      </c>
      <c r="BZ162" s="203">
        <v>0</v>
      </c>
      <c r="CA162" s="203">
        <v>0</v>
      </c>
      <c r="CB162" s="203">
        <v>0</v>
      </c>
      <c r="CC162" s="160">
        <f t="shared" si="39"/>
        <v>1</v>
      </c>
      <c r="CD162" s="165"/>
      <c r="CE162" s="209">
        <v>0</v>
      </c>
      <c r="CF162" s="165"/>
      <c r="CG162" s="211">
        <f t="shared" si="32"/>
        <v>1</v>
      </c>
      <c r="CH162" s="211">
        <f t="shared" si="27"/>
        <v>2</v>
      </c>
      <c r="CI162" s="211">
        <f>SUM(CH$12:CH162)+1</f>
        <v>393</v>
      </c>
      <c r="CJ162" s="164">
        <f t="shared" si="34"/>
        <v>0</v>
      </c>
      <c r="CK162" s="211">
        <v>20</v>
      </c>
    </row>
    <row r="163" spans="1:89" x14ac:dyDescent="0.2">
      <c r="A163" s="53">
        <f>IF(AND(COUNTIF(D$12:D163,D163)&gt;1,D163&lt;&gt;"[Project Name]"),1,0)</f>
        <v>0</v>
      </c>
      <c r="C163" s="174">
        <f t="shared" si="28"/>
        <v>152</v>
      </c>
      <c r="D163" s="175" t="s">
        <v>406</v>
      </c>
      <c r="E163" s="175" t="b">
        <v>1</v>
      </c>
      <c r="F163" s="191" t="s">
        <v>25</v>
      </c>
      <c r="G163" s="191" t="s">
        <v>38</v>
      </c>
      <c r="H163" s="191" t="s">
        <v>47</v>
      </c>
      <c r="I163" s="191" t="s">
        <v>216</v>
      </c>
      <c r="J163" s="191" t="s">
        <v>15</v>
      </c>
      <c r="K163" s="191" t="s">
        <v>15</v>
      </c>
      <c r="L163" s="191" t="s">
        <v>15</v>
      </c>
      <c r="M163" s="191" t="s">
        <v>15</v>
      </c>
      <c r="N163" s="191" t="s">
        <v>201</v>
      </c>
      <c r="O163" s="183">
        <v>0</v>
      </c>
      <c r="P163" s="191" t="s">
        <v>551</v>
      </c>
      <c r="Q163" s="192" t="s">
        <v>133</v>
      </c>
      <c r="R163" s="241">
        <v>38.75</v>
      </c>
      <c r="S163" s="183">
        <v>0.16</v>
      </c>
      <c r="T163" s="188">
        <f t="shared" si="29"/>
        <v>0.84</v>
      </c>
      <c r="U163" s="165"/>
      <c r="V163" s="221">
        <v>1.101203308185654</v>
      </c>
      <c r="W163" s="221">
        <v>7.2210052995780591</v>
      </c>
      <c r="X163" s="221">
        <v>0.23468267223628694</v>
      </c>
      <c r="Y163" s="221">
        <v>0</v>
      </c>
      <c r="Z163" s="221">
        <v>0</v>
      </c>
      <c r="AA163" s="161">
        <f t="shared" si="30"/>
        <v>8.5568912800000003</v>
      </c>
      <c r="AB163" s="165"/>
      <c r="AC163" s="182">
        <v>0</v>
      </c>
      <c r="AD163" s="182">
        <v>0</v>
      </c>
      <c r="AE163" s="182">
        <v>1</v>
      </c>
      <c r="AF163" s="182">
        <v>0</v>
      </c>
      <c r="AG163" s="182">
        <v>0</v>
      </c>
      <c r="AH163" s="165"/>
      <c r="AI163" s="183">
        <v>0</v>
      </c>
      <c r="AJ163" s="183">
        <v>0</v>
      </c>
      <c r="AK163" s="183">
        <v>0.95000000000000007</v>
      </c>
      <c r="AL163" s="183">
        <v>0.05</v>
      </c>
      <c r="AM163" s="183">
        <v>0</v>
      </c>
      <c r="AN163" s="183">
        <v>0</v>
      </c>
      <c r="AO163" s="183">
        <v>0</v>
      </c>
      <c r="AP163" s="183">
        <v>0</v>
      </c>
      <c r="AQ163" s="183">
        <v>0</v>
      </c>
      <c r="AR163" s="183">
        <v>0</v>
      </c>
      <c r="AS163" s="183">
        <v>0</v>
      </c>
      <c r="AT163" s="183">
        <v>0</v>
      </c>
      <c r="AU163" s="183">
        <v>0</v>
      </c>
      <c r="AV163" s="183">
        <v>0</v>
      </c>
      <c r="AW163" s="183">
        <v>0</v>
      </c>
      <c r="AX163" s="183">
        <v>0</v>
      </c>
      <c r="AY163" s="183">
        <v>0</v>
      </c>
      <c r="AZ163" s="183">
        <v>0</v>
      </c>
      <c r="BA163" s="183">
        <v>0</v>
      </c>
      <c r="BB163" s="183">
        <v>0</v>
      </c>
      <c r="BC163" s="174"/>
      <c r="BD163" s="162">
        <f t="shared" si="31"/>
        <v>1</v>
      </c>
      <c r="BE163" s="165"/>
      <c r="BF163" s="206">
        <f t="shared" si="35"/>
        <v>0</v>
      </c>
      <c r="BG163" s="203">
        <v>0</v>
      </c>
      <c r="BH163" s="203">
        <v>0</v>
      </c>
      <c r="BI163" s="183">
        <v>0</v>
      </c>
      <c r="BJ163" s="183">
        <v>0</v>
      </c>
      <c r="BK163" s="183">
        <v>0</v>
      </c>
      <c r="BL163" s="160">
        <f t="shared" si="36"/>
        <v>1</v>
      </c>
      <c r="BM163" s="174"/>
      <c r="BN163" s="206">
        <f t="shared" si="37"/>
        <v>0.95000000000000007</v>
      </c>
      <c r="BO163" s="203">
        <v>0</v>
      </c>
      <c r="BP163" s="183">
        <v>0</v>
      </c>
      <c r="BQ163" s="183">
        <v>0</v>
      </c>
      <c r="BR163" s="183">
        <v>0</v>
      </c>
      <c r="BS163" s="160">
        <f t="shared" si="33"/>
        <v>1</v>
      </c>
      <c r="BT163" s="165"/>
      <c r="BU163" s="206">
        <f t="shared" si="38"/>
        <v>0.05</v>
      </c>
      <c r="BV163" s="203">
        <v>0</v>
      </c>
      <c r="BW163" s="203">
        <v>0</v>
      </c>
      <c r="BX163" s="203">
        <v>0</v>
      </c>
      <c r="BY163" s="203">
        <v>0</v>
      </c>
      <c r="BZ163" s="203">
        <v>0</v>
      </c>
      <c r="CA163" s="203">
        <v>0</v>
      </c>
      <c r="CB163" s="203">
        <v>0</v>
      </c>
      <c r="CC163" s="160">
        <f t="shared" si="39"/>
        <v>1</v>
      </c>
      <c r="CD163" s="165"/>
      <c r="CE163" s="209">
        <v>0</v>
      </c>
      <c r="CF163" s="165"/>
      <c r="CG163" s="211">
        <f t="shared" si="32"/>
        <v>2</v>
      </c>
      <c r="CH163" s="211">
        <f t="shared" si="27"/>
        <v>4</v>
      </c>
      <c r="CI163" s="211">
        <f>SUM(CH$12:CH163)+1</f>
        <v>397</v>
      </c>
      <c r="CJ163" s="164">
        <f t="shared" si="34"/>
        <v>8.5568912800000003</v>
      </c>
      <c r="CK163" s="211">
        <v>9</v>
      </c>
    </row>
    <row r="164" spans="1:89" x14ac:dyDescent="0.2">
      <c r="A164" s="53">
        <f>IF(AND(COUNTIF(D$12:D164,D164)&gt;1,D164&lt;&gt;"[Project Name]"),1,0)</f>
        <v>0</v>
      </c>
      <c r="C164" s="174">
        <f t="shared" si="28"/>
        <v>153</v>
      </c>
      <c r="D164" s="175" t="s">
        <v>733</v>
      </c>
      <c r="E164" s="175" t="b">
        <v>1</v>
      </c>
      <c r="F164" s="191" t="s">
        <v>25</v>
      </c>
      <c r="G164" s="191" t="s">
        <v>38</v>
      </c>
      <c r="H164" s="191" t="s">
        <v>47</v>
      </c>
      <c r="I164" s="191" t="s">
        <v>217</v>
      </c>
      <c r="J164" s="191" t="s">
        <v>15</v>
      </c>
      <c r="K164" s="191" t="s">
        <v>15</v>
      </c>
      <c r="L164" s="191" t="s">
        <v>15</v>
      </c>
      <c r="M164" s="191" t="s">
        <v>15</v>
      </c>
      <c r="N164" s="191" t="s">
        <v>200</v>
      </c>
      <c r="O164" s="183">
        <v>0</v>
      </c>
      <c r="P164" s="191" t="s">
        <v>550</v>
      </c>
      <c r="Q164" s="192" t="s">
        <v>133</v>
      </c>
      <c r="R164" s="241">
        <v>14</v>
      </c>
      <c r="S164" s="183">
        <v>0.2</v>
      </c>
      <c r="T164" s="188">
        <f t="shared" si="29"/>
        <v>0.8</v>
      </c>
      <c r="U164" s="165"/>
      <c r="V164" s="221">
        <v>0.17764922878048781</v>
      </c>
      <c r="W164" s="221">
        <v>0.98093269804878047</v>
      </c>
      <c r="X164" s="221">
        <v>1.3748505531707318</v>
      </c>
      <c r="Y164" s="221">
        <v>0</v>
      </c>
      <c r="Z164" s="221">
        <v>0</v>
      </c>
      <c r="AA164" s="161">
        <f t="shared" si="30"/>
        <v>2.5334324800000001</v>
      </c>
      <c r="AB164" s="165"/>
      <c r="AC164" s="182">
        <v>0</v>
      </c>
      <c r="AD164" s="182">
        <v>0</v>
      </c>
      <c r="AE164" s="182">
        <v>1</v>
      </c>
      <c r="AF164" s="182">
        <v>0</v>
      </c>
      <c r="AG164" s="182">
        <v>0</v>
      </c>
      <c r="AH164" s="165"/>
      <c r="AI164" s="183">
        <v>0</v>
      </c>
      <c r="AJ164" s="183">
        <v>0</v>
      </c>
      <c r="AK164" s="183">
        <v>0</v>
      </c>
      <c r="AL164" s="183">
        <v>0.8</v>
      </c>
      <c r="AM164" s="183">
        <v>0.2</v>
      </c>
      <c r="AN164" s="183">
        <v>0</v>
      </c>
      <c r="AO164" s="183">
        <v>0</v>
      </c>
      <c r="AP164" s="183">
        <v>0</v>
      </c>
      <c r="AQ164" s="183">
        <v>0</v>
      </c>
      <c r="AR164" s="183">
        <v>0</v>
      </c>
      <c r="AS164" s="183">
        <v>0</v>
      </c>
      <c r="AT164" s="183">
        <v>0</v>
      </c>
      <c r="AU164" s="183">
        <v>0</v>
      </c>
      <c r="AV164" s="183">
        <v>0</v>
      </c>
      <c r="AW164" s="183">
        <v>0</v>
      </c>
      <c r="AX164" s="183">
        <v>0</v>
      </c>
      <c r="AY164" s="183">
        <v>0</v>
      </c>
      <c r="AZ164" s="183">
        <v>0</v>
      </c>
      <c r="BA164" s="183">
        <v>0</v>
      </c>
      <c r="BB164" s="183">
        <v>0</v>
      </c>
      <c r="BC164" s="174"/>
      <c r="BD164" s="162">
        <f t="shared" si="31"/>
        <v>1</v>
      </c>
      <c r="BE164" s="165"/>
      <c r="BF164" s="206">
        <f t="shared" si="35"/>
        <v>0</v>
      </c>
      <c r="BG164" s="203">
        <v>0</v>
      </c>
      <c r="BH164" s="203">
        <v>0</v>
      </c>
      <c r="BI164" s="183">
        <v>0</v>
      </c>
      <c r="BJ164" s="183">
        <v>0</v>
      </c>
      <c r="BK164" s="183">
        <v>0</v>
      </c>
      <c r="BL164" s="160">
        <f t="shared" si="36"/>
        <v>1</v>
      </c>
      <c r="BM164" s="174"/>
      <c r="BN164" s="206">
        <f t="shared" si="37"/>
        <v>0</v>
      </c>
      <c r="BO164" s="203">
        <v>0</v>
      </c>
      <c r="BP164" s="183">
        <v>0</v>
      </c>
      <c r="BQ164" s="183">
        <v>0</v>
      </c>
      <c r="BR164" s="183">
        <v>0</v>
      </c>
      <c r="BS164" s="160">
        <f t="shared" si="33"/>
        <v>1</v>
      </c>
      <c r="BT164" s="165"/>
      <c r="BU164" s="206">
        <f t="shared" si="38"/>
        <v>1</v>
      </c>
      <c r="BV164" s="203">
        <v>0</v>
      </c>
      <c r="BW164" s="203">
        <v>0</v>
      </c>
      <c r="BX164" s="203">
        <v>0</v>
      </c>
      <c r="BY164" s="203">
        <v>0</v>
      </c>
      <c r="BZ164" s="203">
        <v>0</v>
      </c>
      <c r="CA164" s="203">
        <v>0</v>
      </c>
      <c r="CB164" s="203">
        <v>0</v>
      </c>
      <c r="CC164" s="160">
        <f t="shared" si="39"/>
        <v>1</v>
      </c>
      <c r="CD164" s="165"/>
      <c r="CE164" s="209">
        <v>0</v>
      </c>
      <c r="CF164" s="165"/>
      <c r="CG164" s="211">
        <f t="shared" si="32"/>
        <v>2</v>
      </c>
      <c r="CH164" s="211">
        <f t="shared" si="27"/>
        <v>4</v>
      </c>
      <c r="CI164" s="211">
        <f>SUM(CH$12:CH164)+1</f>
        <v>401</v>
      </c>
      <c r="CJ164" s="164">
        <f t="shared" si="34"/>
        <v>2.5334324800000001</v>
      </c>
      <c r="CK164" s="211">
        <v>16</v>
      </c>
    </row>
    <row r="165" spans="1:89" x14ac:dyDescent="0.2">
      <c r="A165" s="53">
        <f>IF(AND(COUNTIF(D$12:D165,D165)&gt;1,D165&lt;&gt;"[Project Name]"),1,0)</f>
        <v>0</v>
      </c>
      <c r="C165" s="174">
        <f t="shared" si="28"/>
        <v>154</v>
      </c>
      <c r="D165" s="175" t="s">
        <v>734</v>
      </c>
      <c r="E165" s="175" t="b">
        <v>1</v>
      </c>
      <c r="F165" s="191" t="s">
        <v>25</v>
      </c>
      <c r="G165" s="191" t="s">
        <v>38</v>
      </c>
      <c r="H165" s="191" t="s">
        <v>47</v>
      </c>
      <c r="I165" s="191" t="s">
        <v>217</v>
      </c>
      <c r="J165" s="191" t="s">
        <v>15</v>
      </c>
      <c r="K165" s="191" t="s">
        <v>15</v>
      </c>
      <c r="L165" s="191" t="s">
        <v>15</v>
      </c>
      <c r="M165" s="191" t="s">
        <v>15</v>
      </c>
      <c r="N165" s="191" t="s">
        <v>200</v>
      </c>
      <c r="O165" s="183">
        <v>0</v>
      </c>
      <c r="P165" s="191" t="s">
        <v>550</v>
      </c>
      <c r="Q165" s="192" t="s">
        <v>133</v>
      </c>
      <c r="R165" s="241">
        <v>14</v>
      </c>
      <c r="S165" s="183">
        <v>0.2</v>
      </c>
      <c r="T165" s="188">
        <f t="shared" si="29"/>
        <v>0.8</v>
      </c>
      <c r="U165" s="165"/>
      <c r="V165" s="221">
        <v>0</v>
      </c>
      <c r="W165" s="221">
        <v>0.46579678670008351</v>
      </c>
      <c r="X165" s="221">
        <v>0.92356259431913101</v>
      </c>
      <c r="Y165" s="221">
        <v>5.0273929047284875</v>
      </c>
      <c r="Z165" s="221">
        <v>3.1481437997660815</v>
      </c>
      <c r="AA165" s="161">
        <f t="shared" si="30"/>
        <v>9.5648960855137837</v>
      </c>
      <c r="AB165" s="165"/>
      <c r="AC165" s="182">
        <v>0</v>
      </c>
      <c r="AD165" s="182">
        <v>0</v>
      </c>
      <c r="AE165" s="182">
        <v>0</v>
      </c>
      <c r="AF165" s="182">
        <v>0</v>
      </c>
      <c r="AG165" s="182">
        <v>0.9</v>
      </c>
      <c r="AH165" s="165"/>
      <c r="AI165" s="183">
        <v>0</v>
      </c>
      <c r="AJ165" s="183">
        <v>0</v>
      </c>
      <c r="AK165" s="183">
        <v>0</v>
      </c>
      <c r="AL165" s="183">
        <v>0.8</v>
      </c>
      <c r="AM165" s="183">
        <v>0.2</v>
      </c>
      <c r="AN165" s="183">
        <v>0</v>
      </c>
      <c r="AO165" s="183">
        <v>0</v>
      </c>
      <c r="AP165" s="183">
        <v>0</v>
      </c>
      <c r="AQ165" s="183">
        <v>0</v>
      </c>
      <c r="AR165" s="183">
        <v>0</v>
      </c>
      <c r="AS165" s="183">
        <v>0</v>
      </c>
      <c r="AT165" s="183">
        <v>0</v>
      </c>
      <c r="AU165" s="183">
        <v>0</v>
      </c>
      <c r="AV165" s="183">
        <v>0</v>
      </c>
      <c r="AW165" s="183">
        <v>0</v>
      </c>
      <c r="AX165" s="183">
        <v>0</v>
      </c>
      <c r="AY165" s="183">
        <v>0</v>
      </c>
      <c r="AZ165" s="183">
        <v>0</v>
      </c>
      <c r="BA165" s="183">
        <v>0</v>
      </c>
      <c r="BB165" s="183">
        <v>0</v>
      </c>
      <c r="BC165" s="174"/>
      <c r="BD165" s="162">
        <f t="shared" si="31"/>
        <v>1</v>
      </c>
      <c r="BE165" s="165"/>
      <c r="BF165" s="206">
        <f t="shared" si="35"/>
        <v>0</v>
      </c>
      <c r="BG165" s="203">
        <v>0</v>
      </c>
      <c r="BH165" s="203">
        <v>0</v>
      </c>
      <c r="BI165" s="183">
        <v>0</v>
      </c>
      <c r="BJ165" s="183">
        <v>0</v>
      </c>
      <c r="BK165" s="183">
        <v>0</v>
      </c>
      <c r="BL165" s="160">
        <f t="shared" si="36"/>
        <v>1</v>
      </c>
      <c r="BM165" s="174"/>
      <c r="BN165" s="206">
        <f t="shared" si="37"/>
        <v>0</v>
      </c>
      <c r="BO165" s="203">
        <v>0</v>
      </c>
      <c r="BP165" s="183">
        <v>0</v>
      </c>
      <c r="BQ165" s="183">
        <v>0</v>
      </c>
      <c r="BR165" s="183">
        <v>0</v>
      </c>
      <c r="BS165" s="160">
        <f t="shared" si="33"/>
        <v>1</v>
      </c>
      <c r="BT165" s="165"/>
      <c r="BU165" s="206">
        <f t="shared" si="38"/>
        <v>1</v>
      </c>
      <c r="BV165" s="203">
        <v>0</v>
      </c>
      <c r="BW165" s="203">
        <v>0</v>
      </c>
      <c r="BX165" s="203">
        <v>0</v>
      </c>
      <c r="BY165" s="203">
        <v>0</v>
      </c>
      <c r="BZ165" s="203">
        <v>0</v>
      </c>
      <c r="CA165" s="203">
        <v>0</v>
      </c>
      <c r="CB165" s="203">
        <v>0</v>
      </c>
      <c r="CC165" s="160">
        <f t="shared" si="39"/>
        <v>1</v>
      </c>
      <c r="CD165" s="165"/>
      <c r="CE165" s="209">
        <v>0</v>
      </c>
      <c r="CF165" s="165"/>
      <c r="CG165" s="211">
        <f t="shared" si="32"/>
        <v>2</v>
      </c>
      <c r="CH165" s="211">
        <f t="shared" si="27"/>
        <v>4</v>
      </c>
      <c r="CI165" s="211">
        <f>SUM(CH$12:CH165)+1</f>
        <v>405</v>
      </c>
      <c r="CJ165" s="164">
        <f t="shared" si="34"/>
        <v>9.5648960855137837</v>
      </c>
      <c r="CK165" s="211">
        <v>8</v>
      </c>
    </row>
    <row r="166" spans="1:89" x14ac:dyDescent="0.2">
      <c r="A166" s="53">
        <f>IF(AND(COUNTIF(D$12:D166,D166)&gt;1,D166&lt;&gt;"[Project Name]"),1,0)</f>
        <v>0</v>
      </c>
      <c r="C166" s="174">
        <f t="shared" si="28"/>
        <v>155</v>
      </c>
      <c r="D166" s="175" t="s">
        <v>735</v>
      </c>
      <c r="E166" s="175" t="b">
        <v>1</v>
      </c>
      <c r="F166" s="191" t="s">
        <v>25</v>
      </c>
      <c r="G166" s="191" t="s">
        <v>38</v>
      </c>
      <c r="H166" s="191" t="s">
        <v>47</v>
      </c>
      <c r="I166" s="191" t="s">
        <v>217</v>
      </c>
      <c r="J166" s="191" t="s">
        <v>15</v>
      </c>
      <c r="K166" s="191" t="s">
        <v>15</v>
      </c>
      <c r="L166" s="191" t="s">
        <v>15</v>
      </c>
      <c r="M166" s="191" t="s">
        <v>15</v>
      </c>
      <c r="N166" s="191" t="s">
        <v>200</v>
      </c>
      <c r="O166" s="183">
        <v>0</v>
      </c>
      <c r="P166" s="191" t="s">
        <v>550</v>
      </c>
      <c r="Q166" s="192" t="s">
        <v>133</v>
      </c>
      <c r="R166" s="241">
        <v>14</v>
      </c>
      <c r="S166" s="183">
        <v>0.2</v>
      </c>
      <c r="T166" s="188">
        <f t="shared" si="29"/>
        <v>0.8</v>
      </c>
      <c r="U166" s="165"/>
      <c r="V166" s="221">
        <v>0.25005154944444441</v>
      </c>
      <c r="W166" s="221">
        <v>0.71788993227598563</v>
      </c>
      <c r="X166" s="221">
        <v>3.0570818464336917</v>
      </c>
      <c r="Y166" s="221">
        <v>0.47590456184587809</v>
      </c>
      <c r="Z166" s="221">
        <v>0</v>
      </c>
      <c r="AA166" s="161">
        <f t="shared" si="30"/>
        <v>4.5009278899999998</v>
      </c>
      <c r="AB166" s="165"/>
      <c r="AC166" s="182">
        <v>0</v>
      </c>
      <c r="AD166" s="182">
        <v>0</v>
      </c>
      <c r="AE166" s="182">
        <v>0</v>
      </c>
      <c r="AF166" s="182">
        <v>1</v>
      </c>
      <c r="AG166" s="182">
        <v>0</v>
      </c>
      <c r="AH166" s="165"/>
      <c r="AI166" s="183">
        <v>0</v>
      </c>
      <c r="AJ166" s="183">
        <v>0</v>
      </c>
      <c r="AK166" s="183">
        <v>0</v>
      </c>
      <c r="AL166" s="183">
        <v>0.8</v>
      </c>
      <c r="AM166" s="183">
        <v>0.2</v>
      </c>
      <c r="AN166" s="183">
        <v>0</v>
      </c>
      <c r="AO166" s="183">
        <v>0</v>
      </c>
      <c r="AP166" s="183">
        <v>0</v>
      </c>
      <c r="AQ166" s="183">
        <v>0</v>
      </c>
      <c r="AR166" s="183">
        <v>0</v>
      </c>
      <c r="AS166" s="183">
        <v>0</v>
      </c>
      <c r="AT166" s="183">
        <v>0</v>
      </c>
      <c r="AU166" s="183">
        <v>0</v>
      </c>
      <c r="AV166" s="183">
        <v>0</v>
      </c>
      <c r="AW166" s="183">
        <v>0</v>
      </c>
      <c r="AX166" s="183">
        <v>0</v>
      </c>
      <c r="AY166" s="183">
        <v>0</v>
      </c>
      <c r="AZ166" s="183">
        <v>0</v>
      </c>
      <c r="BA166" s="183">
        <v>0</v>
      </c>
      <c r="BB166" s="183">
        <v>0</v>
      </c>
      <c r="BC166" s="174"/>
      <c r="BD166" s="162">
        <f t="shared" si="31"/>
        <v>1</v>
      </c>
      <c r="BE166" s="165"/>
      <c r="BF166" s="206">
        <f t="shared" si="35"/>
        <v>0</v>
      </c>
      <c r="BG166" s="203">
        <v>0</v>
      </c>
      <c r="BH166" s="203">
        <v>0</v>
      </c>
      <c r="BI166" s="183">
        <v>0</v>
      </c>
      <c r="BJ166" s="183">
        <v>0</v>
      </c>
      <c r="BK166" s="183">
        <v>0</v>
      </c>
      <c r="BL166" s="160">
        <f t="shared" si="36"/>
        <v>1</v>
      </c>
      <c r="BM166" s="174"/>
      <c r="BN166" s="206">
        <f t="shared" si="37"/>
        <v>0</v>
      </c>
      <c r="BO166" s="203">
        <v>0</v>
      </c>
      <c r="BP166" s="183">
        <v>0</v>
      </c>
      <c r="BQ166" s="183">
        <v>0</v>
      </c>
      <c r="BR166" s="183">
        <v>0</v>
      </c>
      <c r="BS166" s="160">
        <f t="shared" si="33"/>
        <v>1</v>
      </c>
      <c r="BT166" s="165"/>
      <c r="BU166" s="206">
        <f t="shared" si="38"/>
        <v>1</v>
      </c>
      <c r="BV166" s="203">
        <v>0</v>
      </c>
      <c r="BW166" s="203">
        <v>0</v>
      </c>
      <c r="BX166" s="203">
        <v>0</v>
      </c>
      <c r="BY166" s="203">
        <v>0</v>
      </c>
      <c r="BZ166" s="203">
        <v>0</v>
      </c>
      <c r="CA166" s="203">
        <v>0</v>
      </c>
      <c r="CB166" s="203">
        <v>0</v>
      </c>
      <c r="CC166" s="160">
        <f t="shared" si="39"/>
        <v>1</v>
      </c>
      <c r="CD166" s="165"/>
      <c r="CE166" s="209">
        <v>0</v>
      </c>
      <c r="CF166" s="165"/>
      <c r="CG166" s="211">
        <f t="shared" si="32"/>
        <v>2</v>
      </c>
      <c r="CH166" s="211">
        <f t="shared" si="27"/>
        <v>4</v>
      </c>
      <c r="CI166" s="211">
        <f>SUM(CH$12:CH166)+1</f>
        <v>409</v>
      </c>
      <c r="CJ166" s="164">
        <f t="shared" si="34"/>
        <v>4.5009278899999998</v>
      </c>
      <c r="CK166" s="211">
        <v>14</v>
      </c>
    </row>
    <row r="167" spans="1:89" x14ac:dyDescent="0.2">
      <c r="A167" s="53">
        <f>IF(AND(COUNTIF(D$12:D167,D167)&gt;1,D167&lt;&gt;"[Project Name]"),1,0)</f>
        <v>0</v>
      </c>
      <c r="C167" s="174">
        <f t="shared" si="28"/>
        <v>156</v>
      </c>
      <c r="D167" s="175" t="s">
        <v>736</v>
      </c>
      <c r="E167" s="175" t="b">
        <v>1</v>
      </c>
      <c r="F167" s="191" t="s">
        <v>24</v>
      </c>
      <c r="G167" s="191" t="s">
        <v>24</v>
      </c>
      <c r="H167" s="191" t="s">
        <v>47</v>
      </c>
      <c r="I167" s="191" t="s">
        <v>24</v>
      </c>
      <c r="J167" s="191" t="s">
        <v>15</v>
      </c>
      <c r="K167" s="191" t="s">
        <v>15</v>
      </c>
      <c r="L167" s="191" t="s">
        <v>15</v>
      </c>
      <c r="M167" s="191" t="s">
        <v>15</v>
      </c>
      <c r="N167" s="191" t="s">
        <v>200</v>
      </c>
      <c r="O167" s="183">
        <v>0</v>
      </c>
      <c r="P167" s="191" t="s">
        <v>552</v>
      </c>
      <c r="Q167" s="192" t="s">
        <v>133</v>
      </c>
      <c r="R167" s="241">
        <v>35</v>
      </c>
      <c r="S167" s="183">
        <v>0.28000000000000003</v>
      </c>
      <c r="T167" s="188">
        <f t="shared" si="29"/>
        <v>0.72</v>
      </c>
      <c r="U167" s="165"/>
      <c r="V167" s="263" t="s">
        <v>588</v>
      </c>
      <c r="W167" s="263" t="s">
        <v>588</v>
      </c>
      <c r="X167" s="263" t="s">
        <v>588</v>
      </c>
      <c r="Y167" s="263" t="s">
        <v>588</v>
      </c>
      <c r="Z167" s="263" t="s">
        <v>588</v>
      </c>
      <c r="AA167" s="264" t="s">
        <v>588</v>
      </c>
      <c r="AB167" s="165"/>
      <c r="AC167" s="182">
        <v>0</v>
      </c>
      <c r="AD167" s="182">
        <v>0</v>
      </c>
      <c r="AE167" s="182">
        <v>0</v>
      </c>
      <c r="AF167" s="182">
        <v>0</v>
      </c>
      <c r="AG167" s="182">
        <v>1</v>
      </c>
      <c r="AH167" s="165"/>
      <c r="AI167" s="183">
        <v>0</v>
      </c>
      <c r="AJ167" s="183">
        <v>0</v>
      </c>
      <c r="AK167" s="183">
        <v>0.8</v>
      </c>
      <c r="AL167" s="183">
        <v>0.2</v>
      </c>
      <c r="AM167" s="183">
        <v>0</v>
      </c>
      <c r="AN167" s="183">
        <v>0</v>
      </c>
      <c r="AO167" s="183">
        <v>0</v>
      </c>
      <c r="AP167" s="183">
        <v>0</v>
      </c>
      <c r="AQ167" s="183">
        <v>0</v>
      </c>
      <c r="AR167" s="183">
        <v>0</v>
      </c>
      <c r="AS167" s="183">
        <v>0</v>
      </c>
      <c r="AT167" s="183">
        <v>0</v>
      </c>
      <c r="AU167" s="183">
        <v>0</v>
      </c>
      <c r="AV167" s="183">
        <v>0</v>
      </c>
      <c r="AW167" s="183">
        <v>0</v>
      </c>
      <c r="AX167" s="183">
        <v>0</v>
      </c>
      <c r="AY167" s="183">
        <v>0</v>
      </c>
      <c r="AZ167" s="183">
        <v>0</v>
      </c>
      <c r="BA167" s="183">
        <v>0</v>
      </c>
      <c r="BB167" s="183">
        <v>0</v>
      </c>
      <c r="BC167" s="174"/>
      <c r="BD167" s="162">
        <f t="shared" si="31"/>
        <v>1</v>
      </c>
      <c r="BE167" s="165"/>
      <c r="BF167" s="206">
        <f t="shared" si="35"/>
        <v>0</v>
      </c>
      <c r="BG167" s="203">
        <v>0</v>
      </c>
      <c r="BH167" s="203">
        <v>0</v>
      </c>
      <c r="BI167" s="183">
        <v>0</v>
      </c>
      <c r="BJ167" s="183">
        <v>0</v>
      </c>
      <c r="BK167" s="183">
        <v>0</v>
      </c>
      <c r="BL167" s="160">
        <f t="shared" si="36"/>
        <v>1</v>
      </c>
      <c r="BM167" s="174"/>
      <c r="BN167" s="206">
        <f t="shared" si="37"/>
        <v>0.8</v>
      </c>
      <c r="BO167" s="203">
        <v>0</v>
      </c>
      <c r="BP167" s="183">
        <v>0</v>
      </c>
      <c r="BQ167" s="183">
        <v>0</v>
      </c>
      <c r="BR167" s="183">
        <v>0</v>
      </c>
      <c r="BS167" s="160">
        <f t="shared" si="33"/>
        <v>1</v>
      </c>
      <c r="BT167" s="165"/>
      <c r="BU167" s="206">
        <f t="shared" si="38"/>
        <v>0.2</v>
      </c>
      <c r="BV167" s="203">
        <v>0</v>
      </c>
      <c r="BW167" s="203">
        <v>0</v>
      </c>
      <c r="BX167" s="203">
        <v>0</v>
      </c>
      <c r="BY167" s="203">
        <v>0</v>
      </c>
      <c r="BZ167" s="203">
        <v>0</v>
      </c>
      <c r="CA167" s="203">
        <v>0</v>
      </c>
      <c r="CB167" s="203">
        <v>0</v>
      </c>
      <c r="CC167" s="160">
        <f t="shared" si="39"/>
        <v>1</v>
      </c>
      <c r="CD167" s="165"/>
      <c r="CE167" s="209">
        <v>0</v>
      </c>
      <c r="CF167" s="165"/>
      <c r="CG167" s="211">
        <f t="shared" si="32"/>
        <v>2</v>
      </c>
      <c r="CH167" s="211">
        <f t="shared" si="27"/>
        <v>4</v>
      </c>
      <c r="CI167" s="211">
        <f>SUM(CH$12:CH167)+1</f>
        <v>413</v>
      </c>
      <c r="CJ167" s="158" t="s">
        <v>588</v>
      </c>
      <c r="CK167" s="258" t="s">
        <v>588</v>
      </c>
    </row>
    <row r="168" spans="1:89" x14ac:dyDescent="0.2">
      <c r="A168" s="53">
        <f>IF(AND(COUNTIF(D$12:D168,D168)&gt;1,D168&lt;&gt;"[Project Name]"),1,0)</f>
        <v>0</v>
      </c>
      <c r="C168" s="174">
        <f t="shared" si="28"/>
        <v>157</v>
      </c>
      <c r="D168" s="175" t="s">
        <v>737</v>
      </c>
      <c r="E168" s="175" t="b">
        <v>1</v>
      </c>
      <c r="F168" s="191" t="s">
        <v>24</v>
      </c>
      <c r="G168" s="191" t="s">
        <v>24</v>
      </c>
      <c r="H168" s="191" t="s">
        <v>47</v>
      </c>
      <c r="I168" s="191" t="s">
        <v>24</v>
      </c>
      <c r="J168" s="191" t="s">
        <v>15</v>
      </c>
      <c r="K168" s="191" t="s">
        <v>15</v>
      </c>
      <c r="L168" s="191" t="s">
        <v>15</v>
      </c>
      <c r="M168" s="191" t="s">
        <v>15</v>
      </c>
      <c r="N168" s="191" t="s">
        <v>200</v>
      </c>
      <c r="O168" s="183">
        <v>0</v>
      </c>
      <c r="P168" s="191" t="s">
        <v>550</v>
      </c>
      <c r="Q168" s="192" t="s">
        <v>133</v>
      </c>
      <c r="R168" s="241">
        <v>15</v>
      </c>
      <c r="S168" s="183">
        <v>0.79</v>
      </c>
      <c r="T168" s="188">
        <f t="shared" si="29"/>
        <v>0.20999999999999996</v>
      </c>
      <c r="U168" s="165"/>
      <c r="V168" s="263" t="s">
        <v>588</v>
      </c>
      <c r="W168" s="263" t="s">
        <v>588</v>
      </c>
      <c r="X168" s="263" t="s">
        <v>588</v>
      </c>
      <c r="Y168" s="263" t="s">
        <v>588</v>
      </c>
      <c r="Z168" s="263" t="s">
        <v>588</v>
      </c>
      <c r="AA168" s="264" t="s">
        <v>588</v>
      </c>
      <c r="AB168" s="165"/>
      <c r="AC168" s="182">
        <v>0</v>
      </c>
      <c r="AD168" s="182">
        <v>0</v>
      </c>
      <c r="AE168" s="182">
        <v>0</v>
      </c>
      <c r="AF168" s="182">
        <v>0</v>
      </c>
      <c r="AG168" s="182">
        <v>1</v>
      </c>
      <c r="AH168" s="165"/>
      <c r="AI168" s="183">
        <v>0</v>
      </c>
      <c r="AJ168" s="183">
        <v>0</v>
      </c>
      <c r="AK168" s="183">
        <v>0</v>
      </c>
      <c r="AL168" s="183">
        <v>1</v>
      </c>
      <c r="AM168" s="183">
        <v>0</v>
      </c>
      <c r="AN168" s="183">
        <v>0</v>
      </c>
      <c r="AO168" s="183">
        <v>0</v>
      </c>
      <c r="AP168" s="183">
        <v>0</v>
      </c>
      <c r="AQ168" s="183">
        <v>0</v>
      </c>
      <c r="AR168" s="183">
        <v>0</v>
      </c>
      <c r="AS168" s="183">
        <v>0</v>
      </c>
      <c r="AT168" s="183">
        <v>0</v>
      </c>
      <c r="AU168" s="183">
        <v>0</v>
      </c>
      <c r="AV168" s="183">
        <v>0</v>
      </c>
      <c r="AW168" s="183">
        <v>0</v>
      </c>
      <c r="AX168" s="183">
        <v>0</v>
      </c>
      <c r="AY168" s="183">
        <v>0</v>
      </c>
      <c r="AZ168" s="183">
        <v>0</v>
      </c>
      <c r="BA168" s="183">
        <v>0</v>
      </c>
      <c r="BB168" s="183">
        <v>0</v>
      </c>
      <c r="BC168" s="174"/>
      <c r="BD168" s="162">
        <f t="shared" si="31"/>
        <v>1</v>
      </c>
      <c r="BE168" s="165"/>
      <c r="BF168" s="206">
        <f t="shared" si="35"/>
        <v>0</v>
      </c>
      <c r="BG168" s="203">
        <v>0</v>
      </c>
      <c r="BH168" s="203">
        <v>0</v>
      </c>
      <c r="BI168" s="183">
        <v>0</v>
      </c>
      <c r="BJ168" s="183">
        <v>0</v>
      </c>
      <c r="BK168" s="183">
        <v>0</v>
      </c>
      <c r="BL168" s="160">
        <f t="shared" si="36"/>
        <v>1</v>
      </c>
      <c r="BM168" s="174"/>
      <c r="BN168" s="206">
        <f t="shared" si="37"/>
        <v>0</v>
      </c>
      <c r="BO168" s="203">
        <v>0</v>
      </c>
      <c r="BP168" s="183">
        <v>0</v>
      </c>
      <c r="BQ168" s="183">
        <v>0</v>
      </c>
      <c r="BR168" s="183">
        <v>0</v>
      </c>
      <c r="BS168" s="160">
        <f t="shared" si="33"/>
        <v>1</v>
      </c>
      <c r="BT168" s="165"/>
      <c r="BU168" s="206">
        <f t="shared" si="38"/>
        <v>1</v>
      </c>
      <c r="BV168" s="203">
        <v>0</v>
      </c>
      <c r="BW168" s="203">
        <v>0</v>
      </c>
      <c r="BX168" s="203">
        <v>0</v>
      </c>
      <c r="BY168" s="203">
        <v>0</v>
      </c>
      <c r="BZ168" s="203">
        <v>0</v>
      </c>
      <c r="CA168" s="203">
        <v>0</v>
      </c>
      <c r="CB168" s="203">
        <v>0</v>
      </c>
      <c r="CC168" s="160">
        <f t="shared" si="39"/>
        <v>1</v>
      </c>
      <c r="CD168" s="165"/>
      <c r="CE168" s="209">
        <v>0</v>
      </c>
      <c r="CF168" s="165"/>
      <c r="CG168" s="211">
        <f t="shared" si="32"/>
        <v>1</v>
      </c>
      <c r="CH168" s="211">
        <f t="shared" si="27"/>
        <v>2</v>
      </c>
      <c r="CI168" s="211">
        <f>SUM(CH$12:CH168)+1</f>
        <v>415</v>
      </c>
      <c r="CJ168" s="158" t="s">
        <v>588</v>
      </c>
      <c r="CK168" s="258" t="s">
        <v>588</v>
      </c>
    </row>
    <row r="169" spans="1:89" x14ac:dyDescent="0.2">
      <c r="A169" s="53">
        <f>IF(AND(COUNTIF(D$12:D169,D169)&gt;1,D169&lt;&gt;"[Project Name]"),1,0)</f>
        <v>0</v>
      </c>
      <c r="C169" s="174">
        <f t="shared" si="28"/>
        <v>158</v>
      </c>
      <c r="D169" s="175" t="s">
        <v>408</v>
      </c>
      <c r="E169" s="175" t="b">
        <v>0</v>
      </c>
      <c r="F169" s="191" t="s">
        <v>25</v>
      </c>
      <c r="G169" s="191" t="s">
        <v>38</v>
      </c>
      <c r="H169" s="191" t="s">
        <v>47</v>
      </c>
      <c r="I169" s="191" t="s">
        <v>216</v>
      </c>
      <c r="J169" s="191" t="s">
        <v>15</v>
      </c>
      <c r="K169" s="191" t="s">
        <v>15</v>
      </c>
      <c r="L169" s="191" t="s">
        <v>15</v>
      </c>
      <c r="M169" s="191" t="s">
        <v>15</v>
      </c>
      <c r="N169" s="191" t="s">
        <v>200</v>
      </c>
      <c r="O169" s="183">
        <v>0</v>
      </c>
      <c r="P169" s="191" t="s">
        <v>551</v>
      </c>
      <c r="Q169" s="192" t="s">
        <v>133</v>
      </c>
      <c r="R169" s="241">
        <v>15</v>
      </c>
      <c r="S169" s="183">
        <v>0.57999999999999996</v>
      </c>
      <c r="T169" s="188">
        <f t="shared" si="29"/>
        <v>0.42000000000000004</v>
      </c>
      <c r="U169" s="165"/>
      <c r="V169" s="221">
        <v>0</v>
      </c>
      <c r="W169" s="221">
        <v>0</v>
      </c>
      <c r="X169" s="221">
        <v>0</v>
      </c>
      <c r="Y169" s="221">
        <v>0</v>
      </c>
      <c r="Z169" s="221">
        <v>0</v>
      </c>
      <c r="AA169" s="161">
        <f t="shared" si="30"/>
        <v>0</v>
      </c>
      <c r="AB169" s="165"/>
      <c r="AC169" s="182">
        <v>0</v>
      </c>
      <c r="AD169" s="182">
        <v>0.25</v>
      </c>
      <c r="AE169" s="182">
        <v>0.25</v>
      </c>
      <c r="AF169" s="182">
        <v>0.25</v>
      </c>
      <c r="AG169" s="182">
        <v>0.25</v>
      </c>
      <c r="AH169" s="165"/>
      <c r="AI169" s="183">
        <v>0</v>
      </c>
      <c r="AJ169" s="183">
        <v>0</v>
      </c>
      <c r="AK169" s="183">
        <v>0</v>
      </c>
      <c r="AL169" s="183">
        <v>1</v>
      </c>
      <c r="AM169" s="183">
        <v>0</v>
      </c>
      <c r="AN169" s="183">
        <v>0</v>
      </c>
      <c r="AO169" s="183">
        <v>0</v>
      </c>
      <c r="AP169" s="183">
        <v>0</v>
      </c>
      <c r="AQ169" s="183">
        <v>0</v>
      </c>
      <c r="AR169" s="183">
        <v>0</v>
      </c>
      <c r="AS169" s="183">
        <v>0</v>
      </c>
      <c r="AT169" s="183">
        <v>0</v>
      </c>
      <c r="AU169" s="183">
        <v>0</v>
      </c>
      <c r="AV169" s="183">
        <v>0</v>
      </c>
      <c r="AW169" s="183">
        <v>0</v>
      </c>
      <c r="AX169" s="183">
        <v>0</v>
      </c>
      <c r="AY169" s="183">
        <v>0</v>
      </c>
      <c r="AZ169" s="183">
        <v>0</v>
      </c>
      <c r="BA169" s="183">
        <v>0</v>
      </c>
      <c r="BB169" s="183">
        <v>0</v>
      </c>
      <c r="BC169" s="174"/>
      <c r="BD169" s="162">
        <f t="shared" si="31"/>
        <v>1</v>
      </c>
      <c r="BE169" s="165"/>
      <c r="BF169" s="206">
        <f t="shared" si="35"/>
        <v>0</v>
      </c>
      <c r="BG169" s="203">
        <v>0</v>
      </c>
      <c r="BH169" s="203">
        <v>0</v>
      </c>
      <c r="BI169" s="183">
        <v>0</v>
      </c>
      <c r="BJ169" s="183">
        <v>0</v>
      </c>
      <c r="BK169" s="183">
        <v>0</v>
      </c>
      <c r="BL169" s="160">
        <f t="shared" si="36"/>
        <v>1</v>
      </c>
      <c r="BM169" s="174"/>
      <c r="BN169" s="206">
        <f t="shared" si="37"/>
        <v>0</v>
      </c>
      <c r="BO169" s="203">
        <v>0</v>
      </c>
      <c r="BP169" s="183">
        <v>0</v>
      </c>
      <c r="BQ169" s="183">
        <v>0</v>
      </c>
      <c r="BR169" s="183">
        <v>0</v>
      </c>
      <c r="BS169" s="160">
        <f t="shared" si="33"/>
        <v>1</v>
      </c>
      <c r="BT169" s="165"/>
      <c r="BU169" s="206">
        <f t="shared" si="38"/>
        <v>1</v>
      </c>
      <c r="BV169" s="203">
        <v>0</v>
      </c>
      <c r="BW169" s="203">
        <v>0</v>
      </c>
      <c r="BX169" s="203">
        <v>0</v>
      </c>
      <c r="BY169" s="203">
        <v>0</v>
      </c>
      <c r="BZ169" s="203">
        <v>0</v>
      </c>
      <c r="CA169" s="203">
        <v>0</v>
      </c>
      <c r="CB169" s="203">
        <v>0</v>
      </c>
      <c r="CC169" s="160">
        <f t="shared" si="39"/>
        <v>1</v>
      </c>
      <c r="CD169" s="165"/>
      <c r="CE169" s="209">
        <v>0</v>
      </c>
      <c r="CF169" s="165"/>
      <c r="CG169" s="211">
        <f t="shared" si="32"/>
        <v>1</v>
      </c>
      <c r="CH169" s="211">
        <f t="shared" si="27"/>
        <v>2</v>
      </c>
      <c r="CI169" s="211">
        <f>SUM(CH$12:CH169)+1</f>
        <v>417</v>
      </c>
      <c r="CJ169" s="164">
        <f t="shared" si="34"/>
        <v>0</v>
      </c>
      <c r="CK169" s="211">
        <v>21</v>
      </c>
    </row>
    <row r="170" spans="1:89" x14ac:dyDescent="0.2">
      <c r="A170" s="53">
        <f>IF(AND(COUNTIF(D$12:D170,D170)&gt;1,D170&lt;&gt;"[Project Name]"),1,0)</f>
        <v>0</v>
      </c>
      <c r="C170" s="174">
        <f t="shared" si="28"/>
        <v>159</v>
      </c>
      <c r="D170" s="175" t="s">
        <v>400</v>
      </c>
      <c r="E170" s="175" t="b">
        <v>1</v>
      </c>
      <c r="F170" s="191" t="s">
        <v>25</v>
      </c>
      <c r="G170" s="191" t="s">
        <v>38</v>
      </c>
      <c r="H170" s="191" t="s">
        <v>47</v>
      </c>
      <c r="I170" s="191" t="s">
        <v>229</v>
      </c>
      <c r="J170" s="191" t="s">
        <v>15</v>
      </c>
      <c r="K170" s="191" t="s">
        <v>15</v>
      </c>
      <c r="L170" s="191" t="s">
        <v>15</v>
      </c>
      <c r="M170" s="191" t="s">
        <v>15</v>
      </c>
      <c r="N170" s="191" t="s">
        <v>200</v>
      </c>
      <c r="O170" s="183">
        <v>0</v>
      </c>
      <c r="P170" s="191" t="s">
        <v>552</v>
      </c>
      <c r="Q170" s="192" t="s">
        <v>133</v>
      </c>
      <c r="R170" s="241">
        <v>38.75</v>
      </c>
      <c r="S170" s="183">
        <v>0.2</v>
      </c>
      <c r="T170" s="188">
        <f t="shared" si="29"/>
        <v>0.8</v>
      </c>
      <c r="U170" s="165"/>
      <c r="V170" s="221">
        <v>0</v>
      </c>
      <c r="W170" s="221">
        <v>0</v>
      </c>
      <c r="X170" s="221">
        <v>0</v>
      </c>
      <c r="Y170" s="221">
        <v>1.0436492999351072</v>
      </c>
      <c r="Z170" s="221">
        <v>6.9260362632057104</v>
      </c>
      <c r="AA170" s="161">
        <f t="shared" si="30"/>
        <v>7.9696855631408177</v>
      </c>
      <c r="AB170" s="165"/>
      <c r="AC170" s="182">
        <v>0</v>
      </c>
      <c r="AD170" s="182">
        <v>0</v>
      </c>
      <c r="AE170" s="182">
        <v>0</v>
      </c>
      <c r="AF170" s="182">
        <v>0</v>
      </c>
      <c r="AG170" s="182">
        <v>0.5</v>
      </c>
      <c r="AH170" s="165"/>
      <c r="AI170" s="183">
        <v>0</v>
      </c>
      <c r="AJ170" s="183">
        <v>0</v>
      </c>
      <c r="AK170" s="183">
        <v>0.95000000000000007</v>
      </c>
      <c r="AL170" s="183">
        <v>0.05</v>
      </c>
      <c r="AM170" s="183">
        <v>0</v>
      </c>
      <c r="AN170" s="183">
        <v>0</v>
      </c>
      <c r="AO170" s="183">
        <v>0</v>
      </c>
      <c r="AP170" s="183">
        <v>0</v>
      </c>
      <c r="AQ170" s="183">
        <v>0</v>
      </c>
      <c r="AR170" s="183">
        <v>0</v>
      </c>
      <c r="AS170" s="183">
        <v>0</v>
      </c>
      <c r="AT170" s="183">
        <v>0</v>
      </c>
      <c r="AU170" s="183">
        <v>0</v>
      </c>
      <c r="AV170" s="183">
        <v>0</v>
      </c>
      <c r="AW170" s="183">
        <v>0</v>
      </c>
      <c r="AX170" s="183">
        <v>0</v>
      </c>
      <c r="AY170" s="183">
        <v>0</v>
      </c>
      <c r="AZ170" s="183">
        <v>0</v>
      </c>
      <c r="BA170" s="183">
        <v>0</v>
      </c>
      <c r="BB170" s="183">
        <v>0</v>
      </c>
      <c r="BC170" s="174"/>
      <c r="BD170" s="162">
        <f t="shared" si="31"/>
        <v>1</v>
      </c>
      <c r="BE170" s="165"/>
      <c r="BF170" s="206">
        <f t="shared" si="35"/>
        <v>0</v>
      </c>
      <c r="BG170" s="203">
        <v>0</v>
      </c>
      <c r="BH170" s="203">
        <v>0</v>
      </c>
      <c r="BI170" s="183">
        <v>0</v>
      </c>
      <c r="BJ170" s="183">
        <v>0</v>
      </c>
      <c r="BK170" s="183">
        <v>0</v>
      </c>
      <c r="BL170" s="160">
        <f t="shared" si="36"/>
        <v>1</v>
      </c>
      <c r="BM170" s="174"/>
      <c r="BN170" s="206">
        <f t="shared" si="37"/>
        <v>0.95000000000000007</v>
      </c>
      <c r="BO170" s="203">
        <v>0</v>
      </c>
      <c r="BP170" s="183">
        <v>0</v>
      </c>
      <c r="BQ170" s="183">
        <v>0</v>
      </c>
      <c r="BR170" s="183">
        <v>0</v>
      </c>
      <c r="BS170" s="160">
        <f t="shared" si="33"/>
        <v>1</v>
      </c>
      <c r="BT170" s="165"/>
      <c r="BU170" s="206">
        <f t="shared" si="38"/>
        <v>0.05</v>
      </c>
      <c r="BV170" s="203">
        <v>0</v>
      </c>
      <c r="BW170" s="203">
        <v>0</v>
      </c>
      <c r="BX170" s="203">
        <v>0</v>
      </c>
      <c r="BY170" s="203">
        <v>0</v>
      </c>
      <c r="BZ170" s="203">
        <v>0</v>
      </c>
      <c r="CA170" s="203">
        <v>0</v>
      </c>
      <c r="CB170" s="203">
        <v>0</v>
      </c>
      <c r="CC170" s="160">
        <f t="shared" si="39"/>
        <v>1</v>
      </c>
      <c r="CD170" s="165"/>
      <c r="CE170" s="209">
        <v>0</v>
      </c>
      <c r="CF170" s="165"/>
      <c r="CG170" s="211">
        <f t="shared" si="32"/>
        <v>2</v>
      </c>
      <c r="CH170" s="211">
        <f t="shared" si="27"/>
        <v>4</v>
      </c>
      <c r="CI170" s="211">
        <f>SUM(CH$12:CH170)+1</f>
        <v>421</v>
      </c>
      <c r="CJ170" s="164">
        <f t="shared" si="34"/>
        <v>7.9696855631408177</v>
      </c>
      <c r="CK170" s="211">
        <v>10</v>
      </c>
    </row>
    <row r="171" spans="1:89" x14ac:dyDescent="0.2">
      <c r="A171" s="53">
        <f>IF(AND(COUNTIF(D$12:D171,D171)&gt;1,D171&lt;&gt;"[Project Name]"),1,0)</f>
        <v>0</v>
      </c>
      <c r="C171" s="174">
        <f t="shared" si="28"/>
        <v>160</v>
      </c>
      <c r="D171" s="175" t="s">
        <v>413</v>
      </c>
      <c r="E171" s="175" t="b">
        <v>1</v>
      </c>
      <c r="F171" s="191" t="s">
        <v>25</v>
      </c>
      <c r="G171" s="191" t="s">
        <v>38</v>
      </c>
      <c r="H171" s="191" t="s">
        <v>47</v>
      </c>
      <c r="I171" s="191" t="s">
        <v>230</v>
      </c>
      <c r="J171" s="191" t="s">
        <v>15</v>
      </c>
      <c r="K171" s="191" t="s">
        <v>15</v>
      </c>
      <c r="L171" s="191" t="s">
        <v>15</v>
      </c>
      <c r="M171" s="191" t="s">
        <v>15</v>
      </c>
      <c r="N171" s="191" t="s">
        <v>201</v>
      </c>
      <c r="O171" s="183">
        <v>0</v>
      </c>
      <c r="P171" s="191" t="s">
        <v>552</v>
      </c>
      <c r="Q171" s="192" t="s">
        <v>133</v>
      </c>
      <c r="R171" s="241" t="s">
        <v>15</v>
      </c>
      <c r="S171" s="183">
        <v>0.1</v>
      </c>
      <c r="T171" s="188">
        <f t="shared" si="29"/>
        <v>0.9</v>
      </c>
      <c r="U171" s="165"/>
      <c r="V171" s="263" t="s">
        <v>588</v>
      </c>
      <c r="W171" s="263" t="s">
        <v>588</v>
      </c>
      <c r="X171" s="263" t="s">
        <v>588</v>
      </c>
      <c r="Y171" s="263" t="s">
        <v>588</v>
      </c>
      <c r="Z171" s="263" t="s">
        <v>588</v>
      </c>
      <c r="AA171" s="264" t="s">
        <v>588</v>
      </c>
      <c r="AB171" s="165"/>
      <c r="AC171" s="182">
        <v>1</v>
      </c>
      <c r="AD171" s="182">
        <v>0</v>
      </c>
      <c r="AE171" s="182">
        <v>0</v>
      </c>
      <c r="AF171" s="182">
        <v>0</v>
      </c>
      <c r="AG171" s="182">
        <v>0</v>
      </c>
      <c r="AH171" s="165"/>
      <c r="AI171" s="183">
        <v>0</v>
      </c>
      <c r="AJ171" s="183">
        <v>0</v>
      </c>
      <c r="AK171" s="183">
        <v>0</v>
      </c>
      <c r="AL171" s="183">
        <v>0</v>
      </c>
      <c r="AM171" s="183">
        <v>0</v>
      </c>
      <c r="AN171" s="183">
        <v>0</v>
      </c>
      <c r="AO171" s="183">
        <v>0</v>
      </c>
      <c r="AP171" s="183">
        <v>0</v>
      </c>
      <c r="AQ171" s="183">
        <v>1</v>
      </c>
      <c r="AR171" s="183">
        <v>0</v>
      </c>
      <c r="AS171" s="183">
        <v>0</v>
      </c>
      <c r="AT171" s="183">
        <v>0</v>
      </c>
      <c r="AU171" s="183">
        <v>0</v>
      </c>
      <c r="AV171" s="183">
        <v>0</v>
      </c>
      <c r="AW171" s="183">
        <v>0</v>
      </c>
      <c r="AX171" s="183">
        <v>0</v>
      </c>
      <c r="AY171" s="183">
        <v>0</v>
      </c>
      <c r="AZ171" s="183">
        <v>0</v>
      </c>
      <c r="BA171" s="183">
        <v>0</v>
      </c>
      <c r="BB171" s="183">
        <v>0</v>
      </c>
      <c r="BC171" s="174"/>
      <c r="BD171" s="162">
        <f t="shared" si="31"/>
        <v>1</v>
      </c>
      <c r="BE171" s="165"/>
      <c r="BF171" s="206">
        <f t="shared" si="35"/>
        <v>0</v>
      </c>
      <c r="BG171" s="203">
        <v>0</v>
      </c>
      <c r="BH171" s="203">
        <v>0</v>
      </c>
      <c r="BI171" s="183">
        <v>0</v>
      </c>
      <c r="BJ171" s="183">
        <v>0</v>
      </c>
      <c r="BK171" s="183">
        <v>0</v>
      </c>
      <c r="BL171" s="160">
        <f t="shared" si="36"/>
        <v>1</v>
      </c>
      <c r="BM171" s="174"/>
      <c r="BN171" s="206">
        <f t="shared" si="37"/>
        <v>0</v>
      </c>
      <c r="BO171" s="203">
        <v>0</v>
      </c>
      <c r="BP171" s="183">
        <v>0</v>
      </c>
      <c r="BQ171" s="183">
        <v>0</v>
      </c>
      <c r="BR171" s="183">
        <v>0</v>
      </c>
      <c r="BS171" s="160">
        <f t="shared" si="33"/>
        <v>1</v>
      </c>
      <c r="BT171" s="165"/>
      <c r="BU171" s="206">
        <f t="shared" si="38"/>
        <v>0</v>
      </c>
      <c r="BV171" s="203">
        <v>0</v>
      </c>
      <c r="BW171" s="203">
        <v>0</v>
      </c>
      <c r="BX171" s="203">
        <v>0</v>
      </c>
      <c r="BY171" s="203">
        <v>0</v>
      </c>
      <c r="BZ171" s="203">
        <v>0</v>
      </c>
      <c r="CA171" s="203">
        <v>0</v>
      </c>
      <c r="CB171" s="203">
        <v>0</v>
      </c>
      <c r="CC171" s="160">
        <f t="shared" si="39"/>
        <v>1</v>
      </c>
      <c r="CD171" s="165"/>
      <c r="CE171" s="209">
        <v>0</v>
      </c>
      <c r="CF171" s="165"/>
      <c r="CG171" s="211">
        <f t="shared" si="32"/>
        <v>1</v>
      </c>
      <c r="CH171" s="211">
        <f t="shared" si="27"/>
        <v>2</v>
      </c>
      <c r="CI171" s="211">
        <f>SUM(CH$12:CH171)+1</f>
        <v>423</v>
      </c>
      <c r="CJ171" s="158" t="s">
        <v>588</v>
      </c>
      <c r="CK171" s="258" t="s">
        <v>588</v>
      </c>
    </row>
    <row r="172" spans="1:89" x14ac:dyDescent="0.2">
      <c r="A172" s="53">
        <f>IF(AND(COUNTIF(D$12:D172,D172)&gt;1,D172&lt;&gt;"[Project Name]"),1,0)</f>
        <v>0</v>
      </c>
      <c r="C172" s="174">
        <f t="shared" si="28"/>
        <v>161</v>
      </c>
      <c r="D172" s="175" t="s">
        <v>401</v>
      </c>
      <c r="E172" s="175" t="b">
        <v>1</v>
      </c>
      <c r="F172" s="191" t="s">
        <v>25</v>
      </c>
      <c r="G172" s="191" t="s">
        <v>38</v>
      </c>
      <c r="H172" s="191" t="s">
        <v>47</v>
      </c>
      <c r="I172" s="191" t="s">
        <v>229</v>
      </c>
      <c r="J172" s="191" t="s">
        <v>15</v>
      </c>
      <c r="K172" s="191" t="s">
        <v>15</v>
      </c>
      <c r="L172" s="191" t="s">
        <v>15</v>
      </c>
      <c r="M172" s="191" t="s">
        <v>15</v>
      </c>
      <c r="N172" s="191" t="s">
        <v>201</v>
      </c>
      <c r="O172" s="183">
        <v>0</v>
      </c>
      <c r="P172" s="191" t="s">
        <v>552</v>
      </c>
      <c r="Q172" s="192" t="s">
        <v>133</v>
      </c>
      <c r="R172" s="241">
        <v>38.75</v>
      </c>
      <c r="S172" s="183">
        <v>0.12</v>
      </c>
      <c r="T172" s="188">
        <f t="shared" si="29"/>
        <v>0.88</v>
      </c>
      <c r="U172" s="165"/>
      <c r="V172" s="221">
        <v>5.6956535864864861</v>
      </c>
      <c r="W172" s="221">
        <v>29.972209856756759</v>
      </c>
      <c r="X172" s="221">
        <v>0.8403423324324325</v>
      </c>
      <c r="Y172" s="221">
        <v>0</v>
      </c>
      <c r="Z172" s="221">
        <v>0</v>
      </c>
      <c r="AA172" s="161">
        <f t="shared" si="30"/>
        <v>36.508205775675684</v>
      </c>
      <c r="AB172" s="165"/>
      <c r="AC172" s="182">
        <v>0</v>
      </c>
      <c r="AD172" s="182">
        <v>0</v>
      </c>
      <c r="AE172" s="182">
        <v>1</v>
      </c>
      <c r="AF172" s="182">
        <v>0</v>
      </c>
      <c r="AG172" s="182">
        <v>0</v>
      </c>
      <c r="AH172" s="165"/>
      <c r="AI172" s="183">
        <v>0</v>
      </c>
      <c r="AJ172" s="183">
        <v>0</v>
      </c>
      <c r="AK172" s="183">
        <v>0.95000000000000007</v>
      </c>
      <c r="AL172" s="183">
        <v>0.05</v>
      </c>
      <c r="AM172" s="183">
        <v>0</v>
      </c>
      <c r="AN172" s="183">
        <v>0</v>
      </c>
      <c r="AO172" s="183">
        <v>0</v>
      </c>
      <c r="AP172" s="183">
        <v>0</v>
      </c>
      <c r="AQ172" s="183">
        <v>0</v>
      </c>
      <c r="AR172" s="183">
        <v>0</v>
      </c>
      <c r="AS172" s="183">
        <v>0</v>
      </c>
      <c r="AT172" s="183">
        <v>0</v>
      </c>
      <c r="AU172" s="183">
        <v>0</v>
      </c>
      <c r="AV172" s="183">
        <v>0</v>
      </c>
      <c r="AW172" s="183">
        <v>0</v>
      </c>
      <c r="AX172" s="183">
        <v>0</v>
      </c>
      <c r="AY172" s="183">
        <v>0</v>
      </c>
      <c r="AZ172" s="183">
        <v>0</v>
      </c>
      <c r="BA172" s="183">
        <v>0</v>
      </c>
      <c r="BB172" s="183">
        <v>0</v>
      </c>
      <c r="BC172" s="174"/>
      <c r="BD172" s="162">
        <f t="shared" si="31"/>
        <v>1</v>
      </c>
      <c r="BE172" s="165"/>
      <c r="BF172" s="206">
        <f t="shared" si="35"/>
        <v>0</v>
      </c>
      <c r="BG172" s="203">
        <v>0</v>
      </c>
      <c r="BH172" s="203">
        <v>0</v>
      </c>
      <c r="BI172" s="183">
        <v>0</v>
      </c>
      <c r="BJ172" s="183">
        <v>0</v>
      </c>
      <c r="BK172" s="183">
        <v>0</v>
      </c>
      <c r="BL172" s="160">
        <f t="shared" si="36"/>
        <v>1</v>
      </c>
      <c r="BM172" s="174"/>
      <c r="BN172" s="206">
        <f t="shared" si="37"/>
        <v>0.95000000000000007</v>
      </c>
      <c r="BO172" s="203">
        <v>0</v>
      </c>
      <c r="BP172" s="183">
        <v>0</v>
      </c>
      <c r="BQ172" s="183">
        <v>0</v>
      </c>
      <c r="BR172" s="183">
        <v>0</v>
      </c>
      <c r="BS172" s="160">
        <f t="shared" si="33"/>
        <v>1</v>
      </c>
      <c r="BT172" s="165"/>
      <c r="BU172" s="206">
        <f t="shared" si="38"/>
        <v>0.05</v>
      </c>
      <c r="BV172" s="203">
        <v>0</v>
      </c>
      <c r="BW172" s="203">
        <v>0</v>
      </c>
      <c r="BX172" s="203">
        <v>0</v>
      </c>
      <c r="BY172" s="203">
        <v>0</v>
      </c>
      <c r="BZ172" s="203">
        <v>0</v>
      </c>
      <c r="CA172" s="203">
        <v>0</v>
      </c>
      <c r="CB172" s="203">
        <v>0</v>
      </c>
      <c r="CC172" s="160">
        <f t="shared" si="39"/>
        <v>1</v>
      </c>
      <c r="CD172" s="165"/>
      <c r="CE172" s="209">
        <v>0</v>
      </c>
      <c r="CF172" s="165"/>
      <c r="CG172" s="211">
        <f t="shared" si="32"/>
        <v>2</v>
      </c>
      <c r="CH172" s="211">
        <f t="shared" si="27"/>
        <v>4</v>
      </c>
      <c r="CI172" s="211">
        <f>SUM(CH$12:CH172)+1</f>
        <v>427</v>
      </c>
      <c r="CJ172" s="164">
        <f t="shared" si="34"/>
        <v>36.508205775675684</v>
      </c>
      <c r="CK172" s="211">
        <v>2</v>
      </c>
    </row>
    <row r="173" spans="1:89" x14ac:dyDescent="0.2">
      <c r="A173" s="53">
        <f>IF(AND(COUNTIF(D$12:D173,D173)&gt;1,D173&lt;&gt;"[Project Name]"),1,0)</f>
        <v>0</v>
      </c>
      <c r="C173" s="174">
        <f t="shared" si="28"/>
        <v>162</v>
      </c>
      <c r="D173" s="175" t="s">
        <v>409</v>
      </c>
      <c r="E173" s="175" t="b">
        <v>1</v>
      </c>
      <c r="F173" s="191" t="s">
        <v>25</v>
      </c>
      <c r="G173" s="191" t="s">
        <v>38</v>
      </c>
      <c r="H173" s="191" t="s">
        <v>47</v>
      </c>
      <c r="I173" s="191" t="s">
        <v>216</v>
      </c>
      <c r="J173" s="191" t="s">
        <v>15</v>
      </c>
      <c r="K173" s="191" t="s">
        <v>15</v>
      </c>
      <c r="L173" s="191" t="s">
        <v>15</v>
      </c>
      <c r="M173" s="191" t="s">
        <v>15</v>
      </c>
      <c r="N173" s="191" t="s">
        <v>201</v>
      </c>
      <c r="O173" s="183">
        <v>0</v>
      </c>
      <c r="P173" s="191" t="s">
        <v>551</v>
      </c>
      <c r="Q173" s="192" t="s">
        <v>133</v>
      </c>
      <c r="R173" s="241">
        <v>38.75</v>
      </c>
      <c r="S173" s="183">
        <v>0.17</v>
      </c>
      <c r="T173" s="188">
        <f t="shared" si="29"/>
        <v>0.83</v>
      </c>
      <c r="U173" s="165"/>
      <c r="V173" s="221">
        <v>2.6243211541589648</v>
      </c>
      <c r="W173" s="221">
        <v>1.9094198742329018</v>
      </c>
      <c r="X173" s="221">
        <v>0</v>
      </c>
      <c r="Y173" s="221">
        <v>0</v>
      </c>
      <c r="Z173" s="221">
        <v>0</v>
      </c>
      <c r="AA173" s="161">
        <f t="shared" si="30"/>
        <v>4.5337410283918667</v>
      </c>
      <c r="AB173" s="165"/>
      <c r="AC173" s="182">
        <v>0</v>
      </c>
      <c r="AD173" s="182">
        <v>1</v>
      </c>
      <c r="AE173" s="182">
        <v>0</v>
      </c>
      <c r="AF173" s="182">
        <v>0</v>
      </c>
      <c r="AG173" s="182">
        <v>0</v>
      </c>
      <c r="AH173" s="165"/>
      <c r="AI173" s="183">
        <v>0</v>
      </c>
      <c r="AJ173" s="183">
        <v>0</v>
      </c>
      <c r="AK173" s="183">
        <v>0.95000000000000007</v>
      </c>
      <c r="AL173" s="183">
        <v>0.05</v>
      </c>
      <c r="AM173" s="183">
        <v>0</v>
      </c>
      <c r="AN173" s="183">
        <v>0</v>
      </c>
      <c r="AO173" s="183">
        <v>0</v>
      </c>
      <c r="AP173" s="183">
        <v>0</v>
      </c>
      <c r="AQ173" s="183">
        <v>0</v>
      </c>
      <c r="AR173" s="183">
        <v>0</v>
      </c>
      <c r="AS173" s="183">
        <v>0</v>
      </c>
      <c r="AT173" s="183">
        <v>0</v>
      </c>
      <c r="AU173" s="183">
        <v>0</v>
      </c>
      <c r="AV173" s="183">
        <v>0</v>
      </c>
      <c r="AW173" s="183">
        <v>0</v>
      </c>
      <c r="AX173" s="183">
        <v>0</v>
      </c>
      <c r="AY173" s="183">
        <v>0</v>
      </c>
      <c r="AZ173" s="183">
        <v>0</v>
      </c>
      <c r="BA173" s="183">
        <v>0</v>
      </c>
      <c r="BB173" s="183">
        <v>0</v>
      </c>
      <c r="BC173" s="174"/>
      <c r="BD173" s="162">
        <f t="shared" si="31"/>
        <v>1</v>
      </c>
      <c r="BE173" s="165"/>
      <c r="BF173" s="206">
        <f t="shared" si="35"/>
        <v>0</v>
      </c>
      <c r="BG173" s="203">
        <v>0</v>
      </c>
      <c r="BH173" s="203">
        <v>0</v>
      </c>
      <c r="BI173" s="183">
        <v>0</v>
      </c>
      <c r="BJ173" s="183">
        <v>0</v>
      </c>
      <c r="BK173" s="183">
        <v>0</v>
      </c>
      <c r="BL173" s="160">
        <f t="shared" si="36"/>
        <v>1</v>
      </c>
      <c r="BM173" s="174"/>
      <c r="BN173" s="206">
        <f t="shared" si="37"/>
        <v>0.95000000000000007</v>
      </c>
      <c r="BO173" s="203">
        <v>0</v>
      </c>
      <c r="BP173" s="183">
        <v>0</v>
      </c>
      <c r="BQ173" s="183">
        <v>0</v>
      </c>
      <c r="BR173" s="183">
        <v>0</v>
      </c>
      <c r="BS173" s="160">
        <f t="shared" si="33"/>
        <v>1</v>
      </c>
      <c r="BT173" s="165"/>
      <c r="BU173" s="206">
        <f t="shared" si="38"/>
        <v>0.05</v>
      </c>
      <c r="BV173" s="203">
        <v>0</v>
      </c>
      <c r="BW173" s="203">
        <v>0</v>
      </c>
      <c r="BX173" s="203">
        <v>0</v>
      </c>
      <c r="BY173" s="203">
        <v>0</v>
      </c>
      <c r="BZ173" s="203">
        <v>0</v>
      </c>
      <c r="CA173" s="203">
        <v>0</v>
      </c>
      <c r="CB173" s="203">
        <v>0</v>
      </c>
      <c r="CC173" s="160">
        <f t="shared" si="39"/>
        <v>1</v>
      </c>
      <c r="CD173" s="165"/>
      <c r="CE173" s="209">
        <v>0</v>
      </c>
      <c r="CF173" s="165"/>
      <c r="CG173" s="211">
        <f t="shared" si="32"/>
        <v>2</v>
      </c>
      <c r="CH173" s="211">
        <f t="shared" si="27"/>
        <v>4</v>
      </c>
      <c r="CI173" s="211">
        <f>SUM(CH$12:CH173)+1</f>
        <v>431</v>
      </c>
      <c r="CJ173" s="164">
        <f t="shared" si="34"/>
        <v>4.5337410283918667</v>
      </c>
      <c r="CK173" s="211">
        <v>13</v>
      </c>
    </row>
    <row r="174" spans="1:89" x14ac:dyDescent="0.2">
      <c r="A174" s="53">
        <f>IF(AND(COUNTIF(D$12:D174,D174)&gt;1,D174&lt;&gt;"[Project Name]"),1,0)</f>
        <v>0</v>
      </c>
      <c r="C174" s="174">
        <f t="shared" si="28"/>
        <v>163</v>
      </c>
      <c r="D174" s="175" t="s">
        <v>402</v>
      </c>
      <c r="E174" s="175" t="b">
        <v>1</v>
      </c>
      <c r="F174" s="191" t="s">
        <v>25</v>
      </c>
      <c r="G174" s="191" t="s">
        <v>38</v>
      </c>
      <c r="H174" s="191" t="s">
        <v>47</v>
      </c>
      <c r="I174" s="191" t="s">
        <v>229</v>
      </c>
      <c r="J174" s="191" t="s">
        <v>15</v>
      </c>
      <c r="K174" s="191" t="s">
        <v>15</v>
      </c>
      <c r="L174" s="191" t="s">
        <v>15</v>
      </c>
      <c r="M174" s="191" t="s">
        <v>15</v>
      </c>
      <c r="N174" s="191" t="s">
        <v>200</v>
      </c>
      <c r="O174" s="183">
        <v>0</v>
      </c>
      <c r="P174" s="191" t="s">
        <v>552</v>
      </c>
      <c r="Q174" s="192" t="s">
        <v>133</v>
      </c>
      <c r="R174" s="241">
        <v>40</v>
      </c>
      <c r="S174" s="183">
        <v>0.12</v>
      </c>
      <c r="T174" s="188">
        <f t="shared" si="29"/>
        <v>0.88</v>
      </c>
      <c r="U174" s="165"/>
      <c r="V174" s="221">
        <v>0</v>
      </c>
      <c r="W174" s="221">
        <v>1.3364056617319786</v>
      </c>
      <c r="X174" s="221">
        <v>6.3455232859216251</v>
      </c>
      <c r="Y174" s="221">
        <v>12.191096252346396</v>
      </c>
      <c r="Z174" s="221">
        <v>0</v>
      </c>
      <c r="AA174" s="161">
        <f t="shared" si="30"/>
        <v>19.873025200000001</v>
      </c>
      <c r="AB174" s="165"/>
      <c r="AC174" s="182">
        <v>0</v>
      </c>
      <c r="AD174" s="182">
        <v>0</v>
      </c>
      <c r="AE174" s="182">
        <v>1</v>
      </c>
      <c r="AF174" s="182">
        <v>0</v>
      </c>
      <c r="AG174" s="182">
        <v>0</v>
      </c>
      <c r="AH174" s="165"/>
      <c r="AI174" s="183">
        <v>0</v>
      </c>
      <c r="AJ174" s="183">
        <v>0</v>
      </c>
      <c r="AK174" s="183">
        <v>1</v>
      </c>
      <c r="AL174" s="183">
        <v>0</v>
      </c>
      <c r="AM174" s="183">
        <v>0</v>
      </c>
      <c r="AN174" s="183">
        <v>0</v>
      </c>
      <c r="AO174" s="183">
        <v>0</v>
      </c>
      <c r="AP174" s="183">
        <v>0</v>
      </c>
      <c r="AQ174" s="183">
        <v>0</v>
      </c>
      <c r="AR174" s="183">
        <v>0</v>
      </c>
      <c r="AS174" s="183">
        <v>0</v>
      </c>
      <c r="AT174" s="183">
        <v>0</v>
      </c>
      <c r="AU174" s="183">
        <v>0</v>
      </c>
      <c r="AV174" s="183">
        <v>0</v>
      </c>
      <c r="AW174" s="183">
        <v>0</v>
      </c>
      <c r="AX174" s="183">
        <v>0</v>
      </c>
      <c r="AY174" s="183">
        <v>0</v>
      </c>
      <c r="AZ174" s="183">
        <v>0</v>
      </c>
      <c r="BA174" s="183">
        <v>0</v>
      </c>
      <c r="BB174" s="183">
        <v>0</v>
      </c>
      <c r="BC174" s="174"/>
      <c r="BD174" s="162">
        <f t="shared" si="31"/>
        <v>1</v>
      </c>
      <c r="BE174" s="165"/>
      <c r="BF174" s="206">
        <f t="shared" si="35"/>
        <v>0</v>
      </c>
      <c r="BG174" s="203">
        <v>0</v>
      </c>
      <c r="BH174" s="203">
        <v>0</v>
      </c>
      <c r="BI174" s="183">
        <v>0</v>
      </c>
      <c r="BJ174" s="183">
        <v>0</v>
      </c>
      <c r="BK174" s="183">
        <v>0</v>
      </c>
      <c r="BL174" s="160">
        <f t="shared" si="36"/>
        <v>1</v>
      </c>
      <c r="BM174" s="174"/>
      <c r="BN174" s="206">
        <f t="shared" si="37"/>
        <v>1</v>
      </c>
      <c r="BO174" s="203">
        <v>0</v>
      </c>
      <c r="BP174" s="183">
        <v>0</v>
      </c>
      <c r="BQ174" s="183">
        <v>0</v>
      </c>
      <c r="BR174" s="183">
        <v>0</v>
      </c>
      <c r="BS174" s="160">
        <f t="shared" si="33"/>
        <v>1</v>
      </c>
      <c r="BT174" s="165"/>
      <c r="BU174" s="206">
        <f t="shared" si="38"/>
        <v>0</v>
      </c>
      <c r="BV174" s="203">
        <v>0</v>
      </c>
      <c r="BW174" s="203">
        <v>0</v>
      </c>
      <c r="BX174" s="203">
        <v>0</v>
      </c>
      <c r="BY174" s="203">
        <v>0</v>
      </c>
      <c r="BZ174" s="203">
        <v>0</v>
      </c>
      <c r="CA174" s="203">
        <v>0</v>
      </c>
      <c r="CB174" s="203">
        <v>0</v>
      </c>
      <c r="CC174" s="160">
        <f t="shared" si="39"/>
        <v>1</v>
      </c>
      <c r="CD174" s="165"/>
      <c r="CE174" s="209">
        <v>0</v>
      </c>
      <c r="CF174" s="165"/>
      <c r="CG174" s="211">
        <f t="shared" si="32"/>
        <v>1</v>
      </c>
      <c r="CH174" s="211">
        <f t="shared" si="27"/>
        <v>2</v>
      </c>
      <c r="CI174" s="211">
        <f>SUM(CH$12:CH174)+1</f>
        <v>433</v>
      </c>
      <c r="CJ174" s="164">
        <f t="shared" si="34"/>
        <v>19.873025200000001</v>
      </c>
      <c r="CK174" s="211">
        <v>4</v>
      </c>
    </row>
    <row r="175" spans="1:89" x14ac:dyDescent="0.2">
      <c r="A175" s="53">
        <f>IF(AND(COUNTIF(D$12:D175,D175)&gt;1,D175&lt;&gt;"[Project Name]"),1,0)</f>
        <v>0</v>
      </c>
      <c r="C175" s="174">
        <f t="shared" si="28"/>
        <v>164</v>
      </c>
      <c r="D175" s="175" t="s">
        <v>407</v>
      </c>
      <c r="E175" s="175" t="b">
        <v>1</v>
      </c>
      <c r="F175" s="191" t="s">
        <v>25</v>
      </c>
      <c r="G175" s="191" t="s">
        <v>38</v>
      </c>
      <c r="H175" s="191" t="s">
        <v>47</v>
      </c>
      <c r="I175" s="191" t="s">
        <v>216</v>
      </c>
      <c r="J175" s="191" t="s">
        <v>15</v>
      </c>
      <c r="K175" s="191" t="s">
        <v>15</v>
      </c>
      <c r="L175" s="191" t="s">
        <v>15</v>
      </c>
      <c r="M175" s="191" t="s">
        <v>15</v>
      </c>
      <c r="N175" s="191" t="s">
        <v>201</v>
      </c>
      <c r="O175" s="183">
        <v>0</v>
      </c>
      <c r="P175" s="191" t="s">
        <v>552</v>
      </c>
      <c r="Q175" s="192" t="s">
        <v>133</v>
      </c>
      <c r="R175" s="241">
        <v>38.75</v>
      </c>
      <c r="S175" s="183">
        <v>0.12</v>
      </c>
      <c r="T175" s="188">
        <f t="shared" si="29"/>
        <v>0.88</v>
      </c>
      <c r="U175" s="165"/>
      <c r="V175" s="221">
        <v>0</v>
      </c>
      <c r="W175" s="221">
        <v>0</v>
      </c>
      <c r="X175" s="221">
        <v>0</v>
      </c>
      <c r="Y175" s="221">
        <v>0.28864978499999999</v>
      </c>
      <c r="Z175" s="221">
        <v>1.7318987100000001</v>
      </c>
      <c r="AA175" s="161">
        <f t="shared" si="30"/>
        <v>2.0205484949999999</v>
      </c>
      <c r="AB175" s="165"/>
      <c r="AC175" s="182">
        <v>0</v>
      </c>
      <c r="AD175" s="182">
        <v>0</v>
      </c>
      <c r="AE175" s="182">
        <v>0</v>
      </c>
      <c r="AF175" s="182">
        <v>0</v>
      </c>
      <c r="AG175" s="182">
        <v>0.05</v>
      </c>
      <c r="AH175" s="165"/>
      <c r="AI175" s="183">
        <v>0</v>
      </c>
      <c r="AJ175" s="183">
        <v>0</v>
      </c>
      <c r="AK175" s="183">
        <v>0.95000000000000007</v>
      </c>
      <c r="AL175" s="183">
        <v>0.05</v>
      </c>
      <c r="AM175" s="183">
        <v>0</v>
      </c>
      <c r="AN175" s="183">
        <v>0</v>
      </c>
      <c r="AO175" s="183">
        <v>0</v>
      </c>
      <c r="AP175" s="183">
        <v>0</v>
      </c>
      <c r="AQ175" s="183">
        <v>0</v>
      </c>
      <c r="AR175" s="183">
        <v>0</v>
      </c>
      <c r="AS175" s="183">
        <v>0</v>
      </c>
      <c r="AT175" s="183">
        <v>0</v>
      </c>
      <c r="AU175" s="183">
        <v>0</v>
      </c>
      <c r="AV175" s="183">
        <v>0</v>
      </c>
      <c r="AW175" s="183">
        <v>0</v>
      </c>
      <c r="AX175" s="183">
        <v>0</v>
      </c>
      <c r="AY175" s="183">
        <v>0</v>
      </c>
      <c r="AZ175" s="183">
        <v>0</v>
      </c>
      <c r="BA175" s="183">
        <v>0</v>
      </c>
      <c r="BB175" s="183">
        <v>0</v>
      </c>
      <c r="BC175" s="174"/>
      <c r="BD175" s="162">
        <f t="shared" si="31"/>
        <v>1</v>
      </c>
      <c r="BE175" s="165"/>
      <c r="BF175" s="206">
        <f t="shared" si="35"/>
        <v>0</v>
      </c>
      <c r="BG175" s="203">
        <v>0</v>
      </c>
      <c r="BH175" s="203">
        <v>0</v>
      </c>
      <c r="BI175" s="183">
        <v>0</v>
      </c>
      <c r="BJ175" s="183">
        <v>0</v>
      </c>
      <c r="BK175" s="183">
        <v>0</v>
      </c>
      <c r="BL175" s="160">
        <f t="shared" si="36"/>
        <v>1</v>
      </c>
      <c r="BM175" s="174"/>
      <c r="BN175" s="206">
        <f t="shared" si="37"/>
        <v>0.95000000000000007</v>
      </c>
      <c r="BO175" s="203">
        <v>0</v>
      </c>
      <c r="BP175" s="183">
        <v>0</v>
      </c>
      <c r="BQ175" s="183">
        <v>0</v>
      </c>
      <c r="BR175" s="183">
        <v>0</v>
      </c>
      <c r="BS175" s="160">
        <f t="shared" si="33"/>
        <v>1</v>
      </c>
      <c r="BT175" s="165"/>
      <c r="BU175" s="206">
        <f t="shared" si="38"/>
        <v>0.05</v>
      </c>
      <c r="BV175" s="203">
        <v>0</v>
      </c>
      <c r="BW175" s="203">
        <v>0</v>
      </c>
      <c r="BX175" s="203">
        <v>0</v>
      </c>
      <c r="BY175" s="203">
        <v>0</v>
      </c>
      <c r="BZ175" s="203">
        <v>0</v>
      </c>
      <c r="CA175" s="203">
        <v>0</v>
      </c>
      <c r="CB175" s="203">
        <v>0</v>
      </c>
      <c r="CC175" s="160">
        <f t="shared" si="39"/>
        <v>1</v>
      </c>
      <c r="CD175" s="165"/>
      <c r="CE175" s="209">
        <v>0</v>
      </c>
      <c r="CF175" s="165"/>
      <c r="CG175" s="211">
        <f t="shared" si="32"/>
        <v>2</v>
      </c>
      <c r="CH175" s="211">
        <f t="shared" si="27"/>
        <v>4</v>
      </c>
      <c r="CI175" s="211">
        <f>SUM(CH$12:CH175)+1</f>
        <v>437</v>
      </c>
      <c r="CJ175" s="164">
        <f t="shared" si="34"/>
        <v>2.0205484949999999</v>
      </c>
      <c r="CK175" s="211">
        <v>17</v>
      </c>
    </row>
    <row r="176" spans="1:89" x14ac:dyDescent="0.2">
      <c r="A176" s="53">
        <f>IF(AND(COUNTIF(D$12:D176,D176)&gt;1,D176&lt;&gt;"[Project Name]"),1,0)</f>
        <v>0</v>
      </c>
      <c r="C176" s="174">
        <f t="shared" si="28"/>
        <v>165</v>
      </c>
      <c r="D176" s="175" t="s">
        <v>231</v>
      </c>
      <c r="E176" s="175" t="b">
        <v>1</v>
      </c>
      <c r="F176" s="191" t="s">
        <v>26</v>
      </c>
      <c r="G176" s="191" t="s">
        <v>39</v>
      </c>
      <c r="H176" s="191" t="s">
        <v>48</v>
      </c>
      <c r="I176" s="191" t="s">
        <v>15</v>
      </c>
      <c r="J176" s="191" t="s">
        <v>15</v>
      </c>
      <c r="K176" s="191" t="s">
        <v>15</v>
      </c>
      <c r="L176" s="191" t="s">
        <v>15</v>
      </c>
      <c r="M176" s="191" t="s">
        <v>15</v>
      </c>
      <c r="N176" s="191" t="s">
        <v>201</v>
      </c>
      <c r="O176" s="183">
        <v>0</v>
      </c>
      <c r="P176" s="191" t="s">
        <v>550</v>
      </c>
      <c r="Q176" s="192" t="s">
        <v>132</v>
      </c>
      <c r="R176" s="241">
        <v>5</v>
      </c>
      <c r="S176" s="183">
        <v>0.6</v>
      </c>
      <c r="T176" s="188">
        <f t="shared" si="29"/>
        <v>0.4</v>
      </c>
      <c r="U176" s="165"/>
      <c r="V176" s="221">
        <v>5.7236077889555714</v>
      </c>
      <c r="W176" s="221">
        <v>3.9148582962739087</v>
      </c>
      <c r="X176" s="221">
        <v>2.9072648417598548</v>
      </c>
      <c r="Y176" s="221">
        <v>0.80041077673675576</v>
      </c>
      <c r="Z176" s="221">
        <v>3.9148582962739087</v>
      </c>
      <c r="AA176" s="161">
        <f t="shared" si="30"/>
        <v>17.260999999999999</v>
      </c>
      <c r="AB176" s="165"/>
      <c r="AC176" s="182">
        <v>0.15</v>
      </c>
      <c r="AD176" s="182">
        <v>0.2</v>
      </c>
      <c r="AE176" s="182">
        <v>0.1</v>
      </c>
      <c r="AF176" s="182">
        <v>0.3</v>
      </c>
      <c r="AG176" s="182">
        <v>0.25</v>
      </c>
      <c r="AH176" s="165"/>
      <c r="AI176" s="183">
        <v>0</v>
      </c>
      <c r="AJ176" s="183">
        <v>0</v>
      </c>
      <c r="AK176" s="183">
        <v>0</v>
      </c>
      <c r="AL176" s="183">
        <v>0</v>
      </c>
      <c r="AM176" s="183">
        <v>0</v>
      </c>
      <c r="AN176" s="183">
        <v>0.7</v>
      </c>
      <c r="AO176" s="183">
        <v>0</v>
      </c>
      <c r="AP176" s="183">
        <v>0</v>
      </c>
      <c r="AQ176" s="183">
        <v>0</v>
      </c>
      <c r="AR176" s="183">
        <v>0</v>
      </c>
      <c r="AS176" s="183">
        <v>0</v>
      </c>
      <c r="AT176" s="183">
        <v>0</v>
      </c>
      <c r="AU176" s="183">
        <v>0</v>
      </c>
      <c r="AV176" s="183">
        <v>0</v>
      </c>
      <c r="AW176" s="183">
        <v>0</v>
      </c>
      <c r="AX176" s="183">
        <v>0</v>
      </c>
      <c r="AY176" s="183">
        <v>0</v>
      </c>
      <c r="AZ176" s="183">
        <v>0</v>
      </c>
      <c r="BA176" s="183">
        <v>0</v>
      </c>
      <c r="BB176" s="183">
        <v>0.3</v>
      </c>
      <c r="BC176" s="174"/>
      <c r="BD176" s="162">
        <f t="shared" si="31"/>
        <v>1</v>
      </c>
      <c r="BE176" s="165"/>
      <c r="BF176" s="206">
        <f t="shared" si="35"/>
        <v>0</v>
      </c>
      <c r="BG176" s="203">
        <v>0</v>
      </c>
      <c r="BH176" s="203">
        <v>0</v>
      </c>
      <c r="BI176" s="183">
        <v>0</v>
      </c>
      <c r="BJ176" s="183">
        <v>0</v>
      </c>
      <c r="BK176" s="183">
        <v>0</v>
      </c>
      <c r="BL176" s="160">
        <f t="shared" si="36"/>
        <v>1</v>
      </c>
      <c r="BM176" s="174"/>
      <c r="BN176" s="206">
        <f t="shared" si="37"/>
        <v>0</v>
      </c>
      <c r="BO176" s="203">
        <v>0</v>
      </c>
      <c r="BP176" s="183">
        <v>0</v>
      </c>
      <c r="BQ176" s="183">
        <v>0</v>
      </c>
      <c r="BR176" s="183">
        <v>0</v>
      </c>
      <c r="BS176" s="160">
        <f t="shared" si="33"/>
        <v>1</v>
      </c>
      <c r="BT176" s="165"/>
      <c r="BU176" s="206">
        <f t="shared" si="38"/>
        <v>0.7</v>
      </c>
      <c r="BV176" s="203">
        <v>0</v>
      </c>
      <c r="BW176" s="203">
        <v>0</v>
      </c>
      <c r="BX176" s="203">
        <v>0</v>
      </c>
      <c r="BY176" s="203">
        <v>0</v>
      </c>
      <c r="BZ176" s="203">
        <v>0</v>
      </c>
      <c r="CA176" s="203">
        <v>0</v>
      </c>
      <c r="CB176" s="203">
        <v>0</v>
      </c>
      <c r="CC176" s="160">
        <f t="shared" si="39"/>
        <v>1</v>
      </c>
      <c r="CD176" s="165"/>
      <c r="CE176" s="209">
        <v>0</v>
      </c>
      <c r="CF176" s="165"/>
      <c r="CG176" s="211">
        <f t="shared" si="32"/>
        <v>2</v>
      </c>
      <c r="CH176" s="211">
        <f t="shared" si="27"/>
        <v>4</v>
      </c>
      <c r="CI176" s="211">
        <f>SUM(CH$12:CH176)+1</f>
        <v>441</v>
      </c>
      <c r="CJ176" s="164" t="str">
        <f t="shared" si="34"/>
        <v>N/A</v>
      </c>
      <c r="CK176" s="211" t="s">
        <v>15</v>
      </c>
    </row>
    <row r="177" spans="1:89" x14ac:dyDescent="0.2">
      <c r="A177" s="53">
        <f>IF(AND(COUNTIF(D$12:D177,D177)&gt;1,D177&lt;&gt;"[Project Name]"),1,0)</f>
        <v>0</v>
      </c>
      <c r="C177" s="174">
        <f t="shared" si="28"/>
        <v>166</v>
      </c>
      <c r="D177" s="175" t="s">
        <v>398</v>
      </c>
      <c r="E177" s="175" t="b">
        <v>1</v>
      </c>
      <c r="F177" s="191" t="s">
        <v>26</v>
      </c>
      <c r="G177" s="191" t="s">
        <v>39</v>
      </c>
      <c r="H177" s="191" t="s">
        <v>48</v>
      </c>
      <c r="I177" s="191" t="s">
        <v>15</v>
      </c>
      <c r="J177" s="191" t="s">
        <v>15</v>
      </c>
      <c r="K177" s="191" t="s">
        <v>15</v>
      </c>
      <c r="L177" s="191" t="s">
        <v>15</v>
      </c>
      <c r="M177" s="191" t="s">
        <v>15</v>
      </c>
      <c r="N177" s="191" t="s">
        <v>201</v>
      </c>
      <c r="O177" s="183">
        <v>0</v>
      </c>
      <c r="P177" s="191" t="s">
        <v>550</v>
      </c>
      <c r="Q177" s="192" t="s">
        <v>132</v>
      </c>
      <c r="R177" s="241">
        <v>5</v>
      </c>
      <c r="S177" s="183">
        <v>0.7</v>
      </c>
      <c r="T177" s="188">
        <f t="shared" si="29"/>
        <v>0.30000000000000004</v>
      </c>
      <c r="U177" s="165"/>
      <c r="V177" s="221">
        <v>3.8379371439158834</v>
      </c>
      <c r="W177" s="221">
        <v>4.06019380239937</v>
      </c>
      <c r="X177" s="221">
        <v>5.1348162026958173</v>
      </c>
      <c r="Y177" s="221">
        <v>2.5853566631154754</v>
      </c>
      <c r="Z177" s="221">
        <v>0.87069618787345393</v>
      </c>
      <c r="AA177" s="161">
        <f t="shared" si="30"/>
        <v>16.489000000000001</v>
      </c>
      <c r="AB177" s="165"/>
      <c r="AC177" s="182">
        <v>0.4</v>
      </c>
      <c r="AD177" s="182">
        <v>0.3</v>
      </c>
      <c r="AE177" s="182">
        <v>0.2</v>
      </c>
      <c r="AF177" s="182">
        <v>0.1</v>
      </c>
      <c r="AG177" s="182">
        <v>0</v>
      </c>
      <c r="AH177" s="165"/>
      <c r="AI177" s="183">
        <v>0</v>
      </c>
      <c r="AJ177" s="183">
        <v>0</v>
      </c>
      <c r="AK177" s="183">
        <v>0</v>
      </c>
      <c r="AL177" s="183">
        <v>0</v>
      </c>
      <c r="AM177" s="183">
        <v>0</v>
      </c>
      <c r="AN177" s="183">
        <v>0</v>
      </c>
      <c r="AO177" s="183">
        <v>0</v>
      </c>
      <c r="AP177" s="183">
        <v>0</v>
      </c>
      <c r="AQ177" s="183">
        <v>0</v>
      </c>
      <c r="AR177" s="183">
        <v>0</v>
      </c>
      <c r="AS177" s="183">
        <v>0</v>
      </c>
      <c r="AT177" s="183">
        <v>0</v>
      </c>
      <c r="AU177" s="183">
        <v>0</v>
      </c>
      <c r="AV177" s="183">
        <v>0</v>
      </c>
      <c r="AW177" s="183">
        <v>0</v>
      </c>
      <c r="AX177" s="183">
        <v>0</v>
      </c>
      <c r="AY177" s="183">
        <v>0</v>
      </c>
      <c r="AZ177" s="183">
        <v>0</v>
      </c>
      <c r="BA177" s="183">
        <v>0</v>
      </c>
      <c r="BB177" s="183">
        <v>1</v>
      </c>
      <c r="BC177" s="174"/>
      <c r="BD177" s="162">
        <f t="shared" si="31"/>
        <v>1</v>
      </c>
      <c r="BE177" s="165"/>
      <c r="BF177" s="206">
        <f t="shared" si="35"/>
        <v>0</v>
      </c>
      <c r="BG177" s="203">
        <v>0</v>
      </c>
      <c r="BH177" s="203">
        <v>0</v>
      </c>
      <c r="BI177" s="183">
        <v>0</v>
      </c>
      <c r="BJ177" s="183">
        <v>0</v>
      </c>
      <c r="BK177" s="183">
        <v>0</v>
      </c>
      <c r="BL177" s="160">
        <f t="shared" si="36"/>
        <v>1</v>
      </c>
      <c r="BM177" s="174"/>
      <c r="BN177" s="206">
        <f t="shared" si="37"/>
        <v>0</v>
      </c>
      <c r="BO177" s="203">
        <v>0</v>
      </c>
      <c r="BP177" s="183">
        <v>0</v>
      </c>
      <c r="BQ177" s="183">
        <v>0</v>
      </c>
      <c r="BR177" s="183">
        <v>0</v>
      </c>
      <c r="BS177" s="160">
        <f t="shared" si="33"/>
        <v>1</v>
      </c>
      <c r="BT177" s="165"/>
      <c r="BU177" s="206">
        <f t="shared" si="38"/>
        <v>0</v>
      </c>
      <c r="BV177" s="203">
        <v>0</v>
      </c>
      <c r="BW177" s="203">
        <v>0</v>
      </c>
      <c r="BX177" s="203">
        <v>0</v>
      </c>
      <c r="BY177" s="203">
        <v>0</v>
      </c>
      <c r="BZ177" s="203">
        <v>0</v>
      </c>
      <c r="CA177" s="203">
        <v>0</v>
      </c>
      <c r="CB177" s="203">
        <v>0</v>
      </c>
      <c r="CC177" s="160">
        <f t="shared" si="39"/>
        <v>1</v>
      </c>
      <c r="CD177" s="165"/>
      <c r="CE177" s="209">
        <v>0</v>
      </c>
      <c r="CF177" s="165"/>
      <c r="CG177" s="211">
        <f t="shared" si="32"/>
        <v>1</v>
      </c>
      <c r="CH177" s="211">
        <f t="shared" si="27"/>
        <v>2</v>
      </c>
      <c r="CI177" s="211">
        <f>SUM(CH$12:CH177)+1</f>
        <v>443</v>
      </c>
      <c r="CJ177" s="164" t="str">
        <f t="shared" si="34"/>
        <v>N/A</v>
      </c>
      <c r="CK177" s="211" t="s">
        <v>15</v>
      </c>
    </row>
    <row r="178" spans="1:89" x14ac:dyDescent="0.2">
      <c r="A178" s="53">
        <f>IF(AND(COUNTIF(D$12:D178,D178)&gt;1,D178&lt;&gt;"[Project Name]"),1,0)</f>
        <v>0</v>
      </c>
      <c r="C178" s="174">
        <f t="shared" si="28"/>
        <v>167</v>
      </c>
      <c r="D178" s="175" t="s">
        <v>232</v>
      </c>
      <c r="E178" s="175" t="b">
        <v>1</v>
      </c>
      <c r="F178" s="191" t="s">
        <v>26</v>
      </c>
      <c r="G178" s="191" t="s">
        <v>39</v>
      </c>
      <c r="H178" s="191" t="s">
        <v>48</v>
      </c>
      <c r="I178" s="191" t="s">
        <v>15</v>
      </c>
      <c r="J178" s="191" t="s">
        <v>15</v>
      </c>
      <c r="K178" s="191" t="s">
        <v>15</v>
      </c>
      <c r="L178" s="191" t="s">
        <v>15</v>
      </c>
      <c r="M178" s="191" t="s">
        <v>15</v>
      </c>
      <c r="N178" s="191" t="s">
        <v>201</v>
      </c>
      <c r="O178" s="183">
        <v>0</v>
      </c>
      <c r="P178" s="191" t="s">
        <v>550</v>
      </c>
      <c r="Q178" s="192" t="s">
        <v>132</v>
      </c>
      <c r="R178" s="241">
        <v>5</v>
      </c>
      <c r="S178" s="183">
        <v>0.6</v>
      </c>
      <c r="T178" s="188">
        <f t="shared" si="29"/>
        <v>0.4</v>
      </c>
      <c r="U178" s="165"/>
      <c r="V178" s="221">
        <v>0.6608131655372701</v>
      </c>
      <c r="W178" s="221">
        <v>0.2691868344627299</v>
      </c>
      <c r="X178" s="221">
        <v>0</v>
      </c>
      <c r="Y178" s="221">
        <v>0</v>
      </c>
      <c r="Z178" s="221">
        <v>0</v>
      </c>
      <c r="AA178" s="161">
        <f t="shared" si="30"/>
        <v>0.92999999999999994</v>
      </c>
      <c r="AB178" s="165"/>
      <c r="AC178" s="182">
        <v>0.65</v>
      </c>
      <c r="AD178" s="182">
        <v>0.2</v>
      </c>
      <c r="AE178" s="182">
        <v>0.15</v>
      </c>
      <c r="AF178" s="182">
        <v>0</v>
      </c>
      <c r="AG178" s="182">
        <v>0</v>
      </c>
      <c r="AH178" s="165"/>
      <c r="AI178" s="183">
        <v>0</v>
      </c>
      <c r="AJ178" s="183">
        <v>0</v>
      </c>
      <c r="AK178" s="183">
        <v>0</v>
      </c>
      <c r="AL178" s="183">
        <v>0</v>
      </c>
      <c r="AM178" s="183">
        <v>0</v>
      </c>
      <c r="AN178" s="183">
        <v>1</v>
      </c>
      <c r="AO178" s="183">
        <v>0</v>
      </c>
      <c r="AP178" s="183">
        <v>0</v>
      </c>
      <c r="AQ178" s="183">
        <v>0</v>
      </c>
      <c r="AR178" s="183">
        <v>0</v>
      </c>
      <c r="AS178" s="183">
        <v>0</v>
      </c>
      <c r="AT178" s="183">
        <v>0</v>
      </c>
      <c r="AU178" s="183">
        <v>0</v>
      </c>
      <c r="AV178" s="183">
        <v>0</v>
      </c>
      <c r="AW178" s="183">
        <v>0</v>
      </c>
      <c r="AX178" s="183">
        <v>0</v>
      </c>
      <c r="AY178" s="183">
        <v>0</v>
      </c>
      <c r="AZ178" s="183">
        <v>0</v>
      </c>
      <c r="BA178" s="183">
        <v>0</v>
      </c>
      <c r="BB178" s="183">
        <v>0</v>
      </c>
      <c r="BC178" s="174"/>
      <c r="BD178" s="162">
        <f t="shared" si="31"/>
        <v>1</v>
      </c>
      <c r="BE178" s="165"/>
      <c r="BF178" s="206">
        <f t="shared" si="35"/>
        <v>0</v>
      </c>
      <c r="BG178" s="203">
        <v>0</v>
      </c>
      <c r="BH178" s="203">
        <v>0</v>
      </c>
      <c r="BI178" s="183">
        <v>0</v>
      </c>
      <c r="BJ178" s="183">
        <v>0</v>
      </c>
      <c r="BK178" s="183">
        <v>0</v>
      </c>
      <c r="BL178" s="160">
        <f t="shared" si="36"/>
        <v>1</v>
      </c>
      <c r="BM178" s="174"/>
      <c r="BN178" s="206">
        <f t="shared" si="37"/>
        <v>0</v>
      </c>
      <c r="BO178" s="203">
        <v>0</v>
      </c>
      <c r="BP178" s="183">
        <v>0</v>
      </c>
      <c r="BQ178" s="183">
        <v>0</v>
      </c>
      <c r="BR178" s="183">
        <v>0</v>
      </c>
      <c r="BS178" s="160">
        <f t="shared" si="33"/>
        <v>1</v>
      </c>
      <c r="BT178" s="165"/>
      <c r="BU178" s="206">
        <f t="shared" si="38"/>
        <v>1</v>
      </c>
      <c r="BV178" s="203">
        <v>0</v>
      </c>
      <c r="BW178" s="203">
        <v>0</v>
      </c>
      <c r="BX178" s="203">
        <v>0</v>
      </c>
      <c r="BY178" s="203">
        <v>0</v>
      </c>
      <c r="BZ178" s="203">
        <v>0</v>
      </c>
      <c r="CA178" s="203">
        <v>0</v>
      </c>
      <c r="CB178" s="203">
        <v>0</v>
      </c>
      <c r="CC178" s="160">
        <f t="shared" si="39"/>
        <v>1</v>
      </c>
      <c r="CD178" s="165"/>
      <c r="CE178" s="209">
        <v>0</v>
      </c>
      <c r="CF178" s="165"/>
      <c r="CG178" s="211">
        <f t="shared" si="32"/>
        <v>1</v>
      </c>
      <c r="CH178" s="211">
        <f t="shared" si="27"/>
        <v>2</v>
      </c>
      <c r="CI178" s="211">
        <f>SUM(CH$12:CH178)+1</f>
        <v>445</v>
      </c>
      <c r="CJ178" s="164" t="str">
        <f t="shared" si="34"/>
        <v>N/A</v>
      </c>
      <c r="CK178" s="211" t="s">
        <v>15</v>
      </c>
    </row>
    <row r="179" spans="1:89" x14ac:dyDescent="0.2">
      <c r="A179" s="53">
        <f>IF(AND(COUNTIF(D$12:D179,D179)&gt;1,D179&lt;&gt;"[Project Name]"),1,0)</f>
        <v>0</v>
      </c>
      <c r="C179" s="174">
        <f t="shared" si="28"/>
        <v>168</v>
      </c>
      <c r="D179" s="175" t="s">
        <v>254</v>
      </c>
      <c r="E179" s="175" t="b">
        <v>1</v>
      </c>
      <c r="F179" s="191" t="s">
        <v>26</v>
      </c>
      <c r="G179" s="191" t="s">
        <v>40</v>
      </c>
      <c r="H179" s="191" t="s">
        <v>48</v>
      </c>
      <c r="I179" s="191" t="s">
        <v>15</v>
      </c>
      <c r="J179" s="191" t="s">
        <v>15</v>
      </c>
      <c r="K179" s="191" t="s">
        <v>15</v>
      </c>
      <c r="L179" s="191" t="s">
        <v>15</v>
      </c>
      <c r="M179" s="191" t="s">
        <v>389</v>
      </c>
      <c r="N179" s="191" t="s">
        <v>201</v>
      </c>
      <c r="O179" s="183">
        <v>0</v>
      </c>
      <c r="P179" s="191" t="s">
        <v>550</v>
      </c>
      <c r="Q179" s="192" t="s">
        <v>132</v>
      </c>
      <c r="R179" s="241">
        <v>5</v>
      </c>
      <c r="S179" s="183">
        <v>0.6</v>
      </c>
      <c r="T179" s="188">
        <f t="shared" si="29"/>
        <v>0.4</v>
      </c>
      <c r="U179" s="165"/>
      <c r="V179" s="221">
        <v>0.40342962962962964</v>
      </c>
      <c r="W179" s="221">
        <v>1.9814814814814816</v>
      </c>
      <c r="X179" s="221">
        <v>1.9814814814814816</v>
      </c>
      <c r="Y179" s="221">
        <v>3.4018074074074076</v>
      </c>
      <c r="Z179" s="221">
        <v>3.4668000000000001</v>
      </c>
      <c r="AA179" s="161">
        <f t="shared" si="30"/>
        <v>11.234999999999999</v>
      </c>
      <c r="AB179" s="165"/>
      <c r="AC179" s="182">
        <v>0.45</v>
      </c>
      <c r="AD179" s="182">
        <v>0.45</v>
      </c>
      <c r="AE179" s="182">
        <v>0.1</v>
      </c>
      <c r="AF179" s="182">
        <v>0</v>
      </c>
      <c r="AG179" s="182">
        <v>0</v>
      </c>
      <c r="AH179" s="165"/>
      <c r="AI179" s="183">
        <v>0</v>
      </c>
      <c r="AJ179" s="183">
        <v>0</v>
      </c>
      <c r="AK179" s="183">
        <v>0</v>
      </c>
      <c r="AL179" s="183">
        <v>0</v>
      </c>
      <c r="AM179" s="183">
        <v>0</v>
      </c>
      <c r="AN179" s="183">
        <v>1</v>
      </c>
      <c r="AO179" s="183">
        <v>0</v>
      </c>
      <c r="AP179" s="183">
        <v>0</v>
      </c>
      <c r="AQ179" s="183">
        <v>0</v>
      </c>
      <c r="AR179" s="183">
        <v>0</v>
      </c>
      <c r="AS179" s="183">
        <v>0</v>
      </c>
      <c r="AT179" s="183">
        <v>0</v>
      </c>
      <c r="AU179" s="183">
        <v>0</v>
      </c>
      <c r="AV179" s="183">
        <v>0</v>
      </c>
      <c r="AW179" s="183">
        <v>0</v>
      </c>
      <c r="AX179" s="183">
        <v>0</v>
      </c>
      <c r="AY179" s="183">
        <v>0</v>
      </c>
      <c r="AZ179" s="183">
        <v>0</v>
      </c>
      <c r="BA179" s="183">
        <v>0</v>
      </c>
      <c r="BB179" s="183">
        <v>0</v>
      </c>
      <c r="BC179" s="174"/>
      <c r="BD179" s="162">
        <f t="shared" si="31"/>
        <v>1</v>
      </c>
      <c r="BE179" s="165"/>
      <c r="BF179" s="206">
        <f t="shared" si="35"/>
        <v>0</v>
      </c>
      <c r="BG179" s="203">
        <v>0</v>
      </c>
      <c r="BH179" s="203">
        <v>0</v>
      </c>
      <c r="BI179" s="183">
        <v>0</v>
      </c>
      <c r="BJ179" s="183">
        <v>0</v>
      </c>
      <c r="BK179" s="183">
        <v>0</v>
      </c>
      <c r="BL179" s="160">
        <f t="shared" si="36"/>
        <v>1</v>
      </c>
      <c r="BM179" s="174"/>
      <c r="BN179" s="206">
        <f t="shared" si="37"/>
        <v>0</v>
      </c>
      <c r="BO179" s="203">
        <v>0</v>
      </c>
      <c r="BP179" s="183">
        <v>0</v>
      </c>
      <c r="BQ179" s="183">
        <v>0</v>
      </c>
      <c r="BR179" s="183">
        <v>0</v>
      </c>
      <c r="BS179" s="160">
        <f t="shared" si="33"/>
        <v>1</v>
      </c>
      <c r="BT179" s="165"/>
      <c r="BU179" s="206">
        <f t="shared" si="38"/>
        <v>1</v>
      </c>
      <c r="BV179" s="203">
        <v>0</v>
      </c>
      <c r="BW179" s="203">
        <v>0</v>
      </c>
      <c r="BX179" s="203">
        <v>0</v>
      </c>
      <c r="BY179" s="203">
        <v>0</v>
      </c>
      <c r="BZ179" s="203">
        <v>0</v>
      </c>
      <c r="CA179" s="203">
        <v>0</v>
      </c>
      <c r="CB179" s="203">
        <v>0</v>
      </c>
      <c r="CC179" s="160">
        <f t="shared" si="39"/>
        <v>1</v>
      </c>
      <c r="CD179" s="165"/>
      <c r="CE179" s="209">
        <v>0</v>
      </c>
      <c r="CF179" s="165"/>
      <c r="CG179" s="211">
        <f t="shared" si="32"/>
        <v>1</v>
      </c>
      <c r="CH179" s="211">
        <f t="shared" si="27"/>
        <v>2</v>
      </c>
      <c r="CI179" s="211">
        <f>SUM(CH$12:CH179)+1</f>
        <v>447</v>
      </c>
      <c r="CJ179" s="164" t="str">
        <f t="shared" si="34"/>
        <v>N/A</v>
      </c>
      <c r="CK179" s="211" t="s">
        <v>15</v>
      </c>
    </row>
    <row r="180" spans="1:89" x14ac:dyDescent="0.2">
      <c r="A180" s="53">
        <f>IF(AND(COUNTIF(D$12:D180,D180)&gt;1,D180&lt;&gt;"[Project Name]"),1,0)</f>
        <v>0</v>
      </c>
      <c r="C180" s="174">
        <f t="shared" si="28"/>
        <v>169</v>
      </c>
      <c r="D180" s="175" t="s">
        <v>233</v>
      </c>
      <c r="E180" s="175" t="b">
        <v>1</v>
      </c>
      <c r="F180" s="191" t="s">
        <v>26</v>
      </c>
      <c r="G180" s="191" t="s">
        <v>39</v>
      </c>
      <c r="H180" s="191" t="s">
        <v>48</v>
      </c>
      <c r="I180" s="191" t="s">
        <v>15</v>
      </c>
      <c r="J180" s="191" t="s">
        <v>15</v>
      </c>
      <c r="K180" s="191" t="s">
        <v>15</v>
      </c>
      <c r="L180" s="191" t="s">
        <v>15</v>
      </c>
      <c r="M180" s="191" t="s">
        <v>390</v>
      </c>
      <c r="N180" s="191" t="s">
        <v>201</v>
      </c>
      <c r="O180" s="183">
        <v>0</v>
      </c>
      <c r="P180" s="191" t="s">
        <v>550</v>
      </c>
      <c r="Q180" s="192" t="s">
        <v>132</v>
      </c>
      <c r="R180" s="241">
        <v>5</v>
      </c>
      <c r="S180" s="183">
        <v>0.8</v>
      </c>
      <c r="T180" s="188">
        <f t="shared" si="29"/>
        <v>0.19999999999999996</v>
      </c>
      <c r="U180" s="165"/>
      <c r="V180" s="221">
        <v>2.6389999999999998</v>
      </c>
      <c r="W180" s="221">
        <v>2.2679999999999998</v>
      </c>
      <c r="X180" s="221">
        <v>1.0920000000000001</v>
      </c>
      <c r="Y180" s="221">
        <v>0</v>
      </c>
      <c r="Z180" s="221">
        <v>0</v>
      </c>
      <c r="AA180" s="161">
        <f t="shared" si="30"/>
        <v>5.9990000000000006</v>
      </c>
      <c r="AB180" s="165"/>
      <c r="AC180" s="182">
        <v>0.55000000000000004</v>
      </c>
      <c r="AD180" s="182">
        <v>0.45</v>
      </c>
      <c r="AE180" s="182">
        <v>0</v>
      </c>
      <c r="AF180" s="182">
        <v>0</v>
      </c>
      <c r="AG180" s="182">
        <v>0</v>
      </c>
      <c r="AH180" s="165"/>
      <c r="AI180" s="183">
        <v>0</v>
      </c>
      <c r="AJ180" s="183">
        <v>0</v>
      </c>
      <c r="AK180" s="183">
        <v>0</v>
      </c>
      <c r="AL180" s="183">
        <v>0</v>
      </c>
      <c r="AM180" s="183">
        <v>0</v>
      </c>
      <c r="AN180" s="183">
        <v>1</v>
      </c>
      <c r="AO180" s="183">
        <v>0</v>
      </c>
      <c r="AP180" s="183">
        <v>0</v>
      </c>
      <c r="AQ180" s="183">
        <v>0</v>
      </c>
      <c r="AR180" s="183">
        <v>0</v>
      </c>
      <c r="AS180" s="183">
        <v>0</v>
      </c>
      <c r="AT180" s="183">
        <v>0</v>
      </c>
      <c r="AU180" s="183">
        <v>0</v>
      </c>
      <c r="AV180" s="183">
        <v>0</v>
      </c>
      <c r="AW180" s="183">
        <v>0</v>
      </c>
      <c r="AX180" s="183">
        <v>0</v>
      </c>
      <c r="AY180" s="183">
        <v>0</v>
      </c>
      <c r="AZ180" s="183">
        <v>0</v>
      </c>
      <c r="BA180" s="183">
        <v>0</v>
      </c>
      <c r="BB180" s="183">
        <v>0</v>
      </c>
      <c r="BC180" s="174"/>
      <c r="BD180" s="162">
        <f t="shared" si="31"/>
        <v>1</v>
      </c>
      <c r="BE180" s="165"/>
      <c r="BF180" s="206">
        <f t="shared" si="35"/>
        <v>0</v>
      </c>
      <c r="BG180" s="203">
        <v>0</v>
      </c>
      <c r="BH180" s="203">
        <v>0</v>
      </c>
      <c r="BI180" s="183">
        <v>0</v>
      </c>
      <c r="BJ180" s="183">
        <v>0</v>
      </c>
      <c r="BK180" s="183">
        <v>0</v>
      </c>
      <c r="BL180" s="160">
        <f t="shared" si="36"/>
        <v>1</v>
      </c>
      <c r="BM180" s="174"/>
      <c r="BN180" s="206">
        <f t="shared" si="37"/>
        <v>0</v>
      </c>
      <c r="BO180" s="203">
        <v>0</v>
      </c>
      <c r="BP180" s="183">
        <v>0</v>
      </c>
      <c r="BQ180" s="183">
        <v>0</v>
      </c>
      <c r="BR180" s="183">
        <v>0</v>
      </c>
      <c r="BS180" s="160">
        <f t="shared" si="33"/>
        <v>1</v>
      </c>
      <c r="BT180" s="165"/>
      <c r="BU180" s="206">
        <f t="shared" si="38"/>
        <v>1</v>
      </c>
      <c r="BV180" s="203">
        <v>0</v>
      </c>
      <c r="BW180" s="203">
        <v>0</v>
      </c>
      <c r="BX180" s="203">
        <v>0</v>
      </c>
      <c r="BY180" s="203">
        <v>0</v>
      </c>
      <c r="BZ180" s="203">
        <v>0</v>
      </c>
      <c r="CA180" s="203">
        <v>0</v>
      </c>
      <c r="CB180" s="203">
        <v>0</v>
      </c>
      <c r="CC180" s="160">
        <f t="shared" si="39"/>
        <v>1</v>
      </c>
      <c r="CD180" s="165"/>
      <c r="CE180" s="209">
        <v>0</v>
      </c>
      <c r="CF180" s="165"/>
      <c r="CG180" s="211">
        <f t="shared" si="32"/>
        <v>1</v>
      </c>
      <c r="CH180" s="211">
        <f t="shared" si="27"/>
        <v>2</v>
      </c>
      <c r="CI180" s="211">
        <f>SUM(CH$12:CH180)+1</f>
        <v>449</v>
      </c>
      <c r="CJ180" s="164" t="str">
        <f t="shared" si="34"/>
        <v>N/A</v>
      </c>
      <c r="CK180" s="211" t="s">
        <v>15</v>
      </c>
    </row>
    <row r="181" spans="1:89" x14ac:dyDescent="0.2">
      <c r="A181" s="53">
        <f>IF(AND(COUNTIF(D$12:D181,D181)&gt;1,D181&lt;&gt;"[Project Name]"),1,0)</f>
        <v>0</v>
      </c>
      <c r="C181" s="174">
        <f t="shared" si="28"/>
        <v>170</v>
      </c>
      <c r="D181" s="175" t="s">
        <v>234</v>
      </c>
      <c r="E181" s="175" t="b">
        <v>1</v>
      </c>
      <c r="F181" s="191" t="s">
        <v>26</v>
      </c>
      <c r="G181" s="191" t="s">
        <v>39</v>
      </c>
      <c r="H181" s="191" t="s">
        <v>48</v>
      </c>
      <c r="I181" s="191" t="s">
        <v>15</v>
      </c>
      <c r="J181" s="191" t="s">
        <v>15</v>
      </c>
      <c r="K181" s="191" t="s">
        <v>15</v>
      </c>
      <c r="L181" s="191" t="s">
        <v>15</v>
      </c>
      <c r="M181" s="191" t="s">
        <v>15</v>
      </c>
      <c r="N181" s="191" t="s">
        <v>201</v>
      </c>
      <c r="O181" s="183">
        <v>0</v>
      </c>
      <c r="P181" s="191" t="s">
        <v>550</v>
      </c>
      <c r="Q181" s="192" t="s">
        <v>132</v>
      </c>
      <c r="R181" s="241">
        <v>5</v>
      </c>
      <c r="S181" s="183">
        <v>0.6</v>
      </c>
      <c r="T181" s="188">
        <f t="shared" si="29"/>
        <v>0.4</v>
      </c>
      <c r="U181" s="165"/>
      <c r="V181" s="221">
        <v>4.7389999999999999</v>
      </c>
      <c r="W181" s="221">
        <v>1.5189999999999999</v>
      </c>
      <c r="X181" s="221">
        <v>2.3450000000000002</v>
      </c>
      <c r="Y181" s="221">
        <v>1.49</v>
      </c>
      <c r="Z181" s="221">
        <v>1.49</v>
      </c>
      <c r="AA181" s="161">
        <f t="shared" si="30"/>
        <v>11.583</v>
      </c>
      <c r="AB181" s="165"/>
      <c r="AC181" s="182">
        <v>0.2</v>
      </c>
      <c r="AD181" s="182">
        <v>0.2</v>
      </c>
      <c r="AE181" s="182">
        <v>0.2</v>
      </c>
      <c r="AF181" s="182">
        <v>0.2</v>
      </c>
      <c r="AG181" s="182">
        <v>0.2</v>
      </c>
      <c r="AH181" s="165"/>
      <c r="AI181" s="183">
        <v>0</v>
      </c>
      <c r="AJ181" s="183">
        <v>0</v>
      </c>
      <c r="AK181" s="183">
        <v>0</v>
      </c>
      <c r="AL181" s="183">
        <v>0</v>
      </c>
      <c r="AM181" s="183">
        <v>0</v>
      </c>
      <c r="AN181" s="183">
        <v>0</v>
      </c>
      <c r="AO181" s="183">
        <v>0</v>
      </c>
      <c r="AP181" s="183">
        <v>0</v>
      </c>
      <c r="AQ181" s="183">
        <v>0</v>
      </c>
      <c r="AR181" s="183">
        <v>0</v>
      </c>
      <c r="AS181" s="183">
        <v>0</v>
      </c>
      <c r="AT181" s="183">
        <v>0</v>
      </c>
      <c r="AU181" s="183">
        <v>0</v>
      </c>
      <c r="AV181" s="183">
        <v>0</v>
      </c>
      <c r="AW181" s="183">
        <v>0</v>
      </c>
      <c r="AX181" s="183">
        <v>0</v>
      </c>
      <c r="AY181" s="183">
        <v>0</v>
      </c>
      <c r="AZ181" s="183">
        <v>0</v>
      </c>
      <c r="BA181" s="183">
        <v>0</v>
      </c>
      <c r="BB181" s="183">
        <v>1</v>
      </c>
      <c r="BC181" s="174"/>
      <c r="BD181" s="162">
        <f t="shared" si="31"/>
        <v>1</v>
      </c>
      <c r="BE181" s="165"/>
      <c r="BF181" s="206">
        <f t="shared" si="35"/>
        <v>0</v>
      </c>
      <c r="BG181" s="203">
        <v>0</v>
      </c>
      <c r="BH181" s="203">
        <v>0</v>
      </c>
      <c r="BI181" s="183">
        <v>0</v>
      </c>
      <c r="BJ181" s="183">
        <v>0</v>
      </c>
      <c r="BK181" s="183">
        <v>0</v>
      </c>
      <c r="BL181" s="160">
        <f t="shared" si="36"/>
        <v>1</v>
      </c>
      <c r="BM181" s="174"/>
      <c r="BN181" s="206">
        <f t="shared" si="37"/>
        <v>0</v>
      </c>
      <c r="BO181" s="203">
        <v>0</v>
      </c>
      <c r="BP181" s="183">
        <v>0</v>
      </c>
      <c r="BQ181" s="183">
        <v>0</v>
      </c>
      <c r="BR181" s="183">
        <v>0</v>
      </c>
      <c r="BS181" s="160">
        <f t="shared" si="33"/>
        <v>1</v>
      </c>
      <c r="BT181" s="165"/>
      <c r="BU181" s="206">
        <f t="shared" si="38"/>
        <v>0</v>
      </c>
      <c r="BV181" s="203">
        <v>0</v>
      </c>
      <c r="BW181" s="203">
        <v>0</v>
      </c>
      <c r="BX181" s="203">
        <v>0</v>
      </c>
      <c r="BY181" s="203">
        <v>0</v>
      </c>
      <c r="BZ181" s="203">
        <v>0</v>
      </c>
      <c r="CA181" s="203">
        <v>0</v>
      </c>
      <c r="CB181" s="203">
        <v>0</v>
      </c>
      <c r="CC181" s="160">
        <f t="shared" si="39"/>
        <v>1</v>
      </c>
      <c r="CD181" s="165"/>
      <c r="CE181" s="209">
        <v>0</v>
      </c>
      <c r="CF181" s="165"/>
      <c r="CG181" s="211">
        <f t="shared" si="32"/>
        <v>1</v>
      </c>
      <c r="CH181" s="211">
        <f t="shared" si="27"/>
        <v>2</v>
      </c>
      <c r="CI181" s="211">
        <f>SUM(CH$12:CH181)+1</f>
        <v>451</v>
      </c>
      <c r="CJ181" s="164" t="str">
        <f t="shared" si="34"/>
        <v>N/A</v>
      </c>
      <c r="CK181" s="211" t="s">
        <v>15</v>
      </c>
    </row>
    <row r="182" spans="1:89" x14ac:dyDescent="0.2">
      <c r="A182" s="53">
        <f>IF(AND(COUNTIF(D$12:D182,D182)&gt;1,D182&lt;&gt;"[Project Name]"),1,0)</f>
        <v>0</v>
      </c>
      <c r="C182" s="174">
        <f t="shared" si="28"/>
        <v>171</v>
      </c>
      <c r="D182" s="175" t="s">
        <v>235</v>
      </c>
      <c r="E182" s="175" t="b">
        <v>1</v>
      </c>
      <c r="F182" s="191" t="s">
        <v>26</v>
      </c>
      <c r="G182" s="191" t="s">
        <v>39</v>
      </c>
      <c r="H182" s="191" t="s">
        <v>48</v>
      </c>
      <c r="I182" s="191" t="s">
        <v>15</v>
      </c>
      <c r="J182" s="191" t="s">
        <v>15</v>
      </c>
      <c r="K182" s="191" t="s">
        <v>15</v>
      </c>
      <c r="L182" s="191" t="s">
        <v>15</v>
      </c>
      <c r="M182" s="191" t="s">
        <v>15</v>
      </c>
      <c r="N182" s="191" t="s">
        <v>201</v>
      </c>
      <c r="O182" s="183">
        <v>0</v>
      </c>
      <c r="P182" s="191" t="s">
        <v>550</v>
      </c>
      <c r="Q182" s="192" t="s">
        <v>132</v>
      </c>
      <c r="R182" s="241">
        <v>5</v>
      </c>
      <c r="S182" s="183">
        <v>0.6</v>
      </c>
      <c r="T182" s="188">
        <f t="shared" si="29"/>
        <v>0.4</v>
      </c>
      <c r="U182" s="165"/>
      <c r="V182" s="221">
        <v>5.1159999999999997</v>
      </c>
      <c r="W182" s="221">
        <v>3.839</v>
      </c>
      <c r="X182" s="221">
        <v>3.5680000000000001</v>
      </c>
      <c r="Y182" s="221">
        <v>4.0369999999999999</v>
      </c>
      <c r="Z182" s="221">
        <v>0.245</v>
      </c>
      <c r="AA182" s="161">
        <f t="shared" si="30"/>
        <v>16.805</v>
      </c>
      <c r="AB182" s="165"/>
      <c r="AC182" s="182">
        <v>0.4</v>
      </c>
      <c r="AD182" s="182">
        <v>0.1</v>
      </c>
      <c r="AE182" s="182">
        <v>0.25</v>
      </c>
      <c r="AF182" s="182">
        <v>0.25</v>
      </c>
      <c r="AG182" s="182">
        <v>0</v>
      </c>
      <c r="AH182" s="165"/>
      <c r="AI182" s="183">
        <v>0</v>
      </c>
      <c r="AJ182" s="183">
        <v>0</v>
      </c>
      <c r="AK182" s="183">
        <v>0</v>
      </c>
      <c r="AL182" s="183">
        <v>0</v>
      </c>
      <c r="AM182" s="183">
        <v>0</v>
      </c>
      <c r="AN182" s="183">
        <v>0</v>
      </c>
      <c r="AO182" s="183">
        <v>0</v>
      </c>
      <c r="AP182" s="183">
        <v>0</v>
      </c>
      <c r="AQ182" s="183">
        <v>0</v>
      </c>
      <c r="AR182" s="183">
        <v>0</v>
      </c>
      <c r="AS182" s="183">
        <v>0</v>
      </c>
      <c r="AT182" s="183">
        <v>0</v>
      </c>
      <c r="AU182" s="183">
        <v>0</v>
      </c>
      <c r="AV182" s="183">
        <v>0</v>
      </c>
      <c r="AW182" s="183">
        <v>0</v>
      </c>
      <c r="AX182" s="183">
        <v>0</v>
      </c>
      <c r="AY182" s="183">
        <v>0</v>
      </c>
      <c r="AZ182" s="183">
        <v>0</v>
      </c>
      <c r="BA182" s="183">
        <v>0</v>
      </c>
      <c r="BB182" s="183">
        <v>1</v>
      </c>
      <c r="BC182" s="174"/>
      <c r="BD182" s="162">
        <f t="shared" si="31"/>
        <v>1</v>
      </c>
      <c r="BE182" s="165"/>
      <c r="BF182" s="206">
        <f t="shared" si="35"/>
        <v>0</v>
      </c>
      <c r="BG182" s="203">
        <v>0</v>
      </c>
      <c r="BH182" s="203">
        <v>0</v>
      </c>
      <c r="BI182" s="183">
        <v>0</v>
      </c>
      <c r="BJ182" s="183">
        <v>0</v>
      </c>
      <c r="BK182" s="183">
        <v>0</v>
      </c>
      <c r="BL182" s="160">
        <f t="shared" si="36"/>
        <v>1</v>
      </c>
      <c r="BM182" s="174"/>
      <c r="BN182" s="206">
        <f t="shared" si="37"/>
        <v>0</v>
      </c>
      <c r="BO182" s="203">
        <v>0</v>
      </c>
      <c r="BP182" s="183">
        <v>0</v>
      </c>
      <c r="BQ182" s="183">
        <v>0</v>
      </c>
      <c r="BR182" s="183">
        <v>0</v>
      </c>
      <c r="BS182" s="160">
        <f t="shared" si="33"/>
        <v>1</v>
      </c>
      <c r="BT182" s="165"/>
      <c r="BU182" s="206">
        <f t="shared" si="38"/>
        <v>0</v>
      </c>
      <c r="BV182" s="203">
        <v>0</v>
      </c>
      <c r="BW182" s="203">
        <v>0</v>
      </c>
      <c r="BX182" s="203">
        <v>0</v>
      </c>
      <c r="BY182" s="203">
        <v>0</v>
      </c>
      <c r="BZ182" s="203">
        <v>0</v>
      </c>
      <c r="CA182" s="203">
        <v>0</v>
      </c>
      <c r="CB182" s="203">
        <v>0</v>
      </c>
      <c r="CC182" s="160">
        <f t="shared" si="39"/>
        <v>1</v>
      </c>
      <c r="CD182" s="165"/>
      <c r="CE182" s="209">
        <v>0</v>
      </c>
      <c r="CF182" s="165"/>
      <c r="CG182" s="211">
        <f t="shared" si="32"/>
        <v>1</v>
      </c>
      <c r="CH182" s="211">
        <f t="shared" si="27"/>
        <v>2</v>
      </c>
      <c r="CI182" s="211">
        <f>SUM(CH$12:CH182)+1</f>
        <v>453</v>
      </c>
      <c r="CJ182" s="164" t="str">
        <f t="shared" si="34"/>
        <v>N/A</v>
      </c>
      <c r="CK182" s="211" t="s">
        <v>15</v>
      </c>
    </row>
    <row r="183" spans="1:89" x14ac:dyDescent="0.2">
      <c r="A183" s="53">
        <f>IF(AND(COUNTIF(D$12:D183,D183)&gt;1,D183&lt;&gt;"[Project Name]"),1,0)</f>
        <v>0</v>
      </c>
      <c r="C183" s="174">
        <f t="shared" si="28"/>
        <v>172</v>
      </c>
      <c r="D183" s="175" t="s">
        <v>397</v>
      </c>
      <c r="E183" s="175" t="b">
        <v>1</v>
      </c>
      <c r="F183" s="191" t="s">
        <v>26</v>
      </c>
      <c r="G183" s="191" t="s">
        <v>39</v>
      </c>
      <c r="H183" s="191" t="s">
        <v>48</v>
      </c>
      <c r="I183" s="191" t="s">
        <v>15</v>
      </c>
      <c r="J183" s="191" t="s">
        <v>15</v>
      </c>
      <c r="K183" s="191" t="s">
        <v>15</v>
      </c>
      <c r="L183" s="191" t="s">
        <v>15</v>
      </c>
      <c r="M183" s="191" t="s">
        <v>15</v>
      </c>
      <c r="N183" s="191" t="s">
        <v>201</v>
      </c>
      <c r="O183" s="183">
        <v>0</v>
      </c>
      <c r="P183" s="191" t="s">
        <v>550</v>
      </c>
      <c r="Q183" s="192" t="s">
        <v>132</v>
      </c>
      <c r="R183" s="241">
        <v>5</v>
      </c>
      <c r="S183" s="183">
        <v>0.8</v>
      </c>
      <c r="T183" s="188">
        <f t="shared" si="29"/>
        <v>0.19999999999999996</v>
      </c>
      <c r="U183" s="165"/>
      <c r="V183" s="221">
        <v>0.72891369047619048</v>
      </c>
      <c r="W183" s="221">
        <v>0.32315476190476189</v>
      </c>
      <c r="X183" s="221">
        <v>0.20514880952380954</v>
      </c>
      <c r="Y183" s="221">
        <v>0.57278273809523805</v>
      </c>
      <c r="Z183" s="221">
        <v>0</v>
      </c>
      <c r="AA183" s="161">
        <f t="shared" si="30"/>
        <v>1.83</v>
      </c>
      <c r="AB183" s="165"/>
      <c r="AC183" s="182">
        <v>0.45</v>
      </c>
      <c r="AD183" s="182">
        <v>0.3</v>
      </c>
      <c r="AE183" s="182">
        <v>0.15</v>
      </c>
      <c r="AF183" s="182">
        <v>0.1</v>
      </c>
      <c r="AG183" s="182">
        <v>0</v>
      </c>
      <c r="AH183" s="165"/>
      <c r="AI183" s="183">
        <v>0</v>
      </c>
      <c r="AJ183" s="183">
        <v>0</v>
      </c>
      <c r="AK183" s="183">
        <v>0</v>
      </c>
      <c r="AL183" s="183">
        <v>0</v>
      </c>
      <c r="AM183" s="183">
        <v>0</v>
      </c>
      <c r="AN183" s="183">
        <v>1</v>
      </c>
      <c r="AO183" s="183">
        <v>0</v>
      </c>
      <c r="AP183" s="183">
        <v>0</v>
      </c>
      <c r="AQ183" s="183">
        <v>0</v>
      </c>
      <c r="AR183" s="183">
        <v>0</v>
      </c>
      <c r="AS183" s="183">
        <v>0</v>
      </c>
      <c r="AT183" s="183">
        <v>0</v>
      </c>
      <c r="AU183" s="183">
        <v>0</v>
      </c>
      <c r="AV183" s="183">
        <v>0</v>
      </c>
      <c r="AW183" s="183">
        <v>0</v>
      </c>
      <c r="AX183" s="183">
        <v>0</v>
      </c>
      <c r="AY183" s="183">
        <v>0</v>
      </c>
      <c r="AZ183" s="183">
        <v>0</v>
      </c>
      <c r="BA183" s="183">
        <v>0</v>
      </c>
      <c r="BB183" s="183">
        <v>0</v>
      </c>
      <c r="BC183" s="174"/>
      <c r="BD183" s="162">
        <f t="shared" si="31"/>
        <v>1</v>
      </c>
      <c r="BE183" s="165"/>
      <c r="BF183" s="206">
        <f t="shared" si="35"/>
        <v>0</v>
      </c>
      <c r="BG183" s="203">
        <v>0</v>
      </c>
      <c r="BH183" s="203">
        <v>0</v>
      </c>
      <c r="BI183" s="183">
        <v>0</v>
      </c>
      <c r="BJ183" s="183">
        <v>0</v>
      </c>
      <c r="BK183" s="183">
        <v>0</v>
      </c>
      <c r="BL183" s="160">
        <f t="shared" si="36"/>
        <v>1</v>
      </c>
      <c r="BM183" s="174"/>
      <c r="BN183" s="206">
        <f t="shared" si="37"/>
        <v>0</v>
      </c>
      <c r="BO183" s="203">
        <v>0</v>
      </c>
      <c r="BP183" s="183">
        <v>0</v>
      </c>
      <c r="BQ183" s="183">
        <v>0</v>
      </c>
      <c r="BR183" s="183">
        <v>0</v>
      </c>
      <c r="BS183" s="160">
        <f t="shared" si="33"/>
        <v>1</v>
      </c>
      <c r="BT183" s="165"/>
      <c r="BU183" s="206">
        <f t="shared" si="38"/>
        <v>1</v>
      </c>
      <c r="BV183" s="203">
        <v>0</v>
      </c>
      <c r="BW183" s="203">
        <v>0</v>
      </c>
      <c r="BX183" s="203">
        <v>0</v>
      </c>
      <c r="BY183" s="203">
        <v>0</v>
      </c>
      <c r="BZ183" s="203">
        <v>0</v>
      </c>
      <c r="CA183" s="203">
        <v>0</v>
      </c>
      <c r="CB183" s="203">
        <v>0</v>
      </c>
      <c r="CC183" s="160">
        <f t="shared" si="39"/>
        <v>1</v>
      </c>
      <c r="CD183" s="165"/>
      <c r="CE183" s="209">
        <v>0</v>
      </c>
      <c r="CF183" s="165"/>
      <c r="CG183" s="211">
        <f t="shared" si="32"/>
        <v>1</v>
      </c>
      <c r="CH183" s="211">
        <f t="shared" si="27"/>
        <v>2</v>
      </c>
      <c r="CI183" s="211">
        <f>SUM(CH$12:CH183)+1</f>
        <v>455</v>
      </c>
      <c r="CJ183" s="164" t="str">
        <f t="shared" si="34"/>
        <v>N/A</v>
      </c>
      <c r="CK183" s="211" t="s">
        <v>15</v>
      </c>
    </row>
    <row r="184" spans="1:89" x14ac:dyDescent="0.2">
      <c r="A184" s="53">
        <f>IF(AND(COUNTIF(D$12:D184,D184)&gt;1,D184&lt;&gt;"[Project Name]"),1,0)</f>
        <v>0</v>
      </c>
      <c r="C184" s="174">
        <f t="shared" si="28"/>
        <v>173</v>
      </c>
      <c r="D184" s="175" t="s">
        <v>134</v>
      </c>
      <c r="E184" s="175" t="b">
        <v>0</v>
      </c>
      <c r="F184" s="191" t="s">
        <v>27</v>
      </c>
      <c r="G184" s="191" t="s">
        <v>42</v>
      </c>
      <c r="H184" s="191" t="s">
        <v>49</v>
      </c>
      <c r="I184" s="191" t="s">
        <v>15</v>
      </c>
      <c r="J184" s="191" t="s">
        <v>134</v>
      </c>
      <c r="K184" s="191" t="s">
        <v>15</v>
      </c>
      <c r="L184" s="191" t="s">
        <v>15</v>
      </c>
      <c r="M184" s="191" t="s">
        <v>15</v>
      </c>
      <c r="N184" s="191" t="s">
        <v>201</v>
      </c>
      <c r="O184" s="183">
        <v>0</v>
      </c>
      <c r="P184" s="191" t="s">
        <v>550</v>
      </c>
      <c r="Q184" s="192" t="s">
        <v>132</v>
      </c>
      <c r="R184" s="241">
        <v>8</v>
      </c>
      <c r="S184" s="183">
        <v>0</v>
      </c>
      <c r="T184" s="188">
        <f t="shared" si="29"/>
        <v>1</v>
      </c>
      <c r="U184" s="165"/>
      <c r="V184" s="221">
        <v>0</v>
      </c>
      <c r="W184" s="221">
        <v>0</v>
      </c>
      <c r="X184" s="221">
        <v>0</v>
      </c>
      <c r="Y184" s="221">
        <v>0</v>
      </c>
      <c r="Z184" s="221">
        <v>0</v>
      </c>
      <c r="AA184" s="161">
        <f t="shared" si="30"/>
        <v>0</v>
      </c>
      <c r="AB184" s="165"/>
      <c r="AC184" s="182">
        <v>0.2</v>
      </c>
      <c r="AD184" s="182">
        <v>0.2</v>
      </c>
      <c r="AE184" s="182">
        <v>0.2</v>
      </c>
      <c r="AF184" s="182">
        <v>0.2</v>
      </c>
      <c r="AG184" s="182">
        <v>0.2</v>
      </c>
      <c r="AH184" s="165"/>
      <c r="AI184" s="183">
        <v>0</v>
      </c>
      <c r="AJ184" s="183">
        <v>0</v>
      </c>
      <c r="AK184" s="183">
        <v>0</v>
      </c>
      <c r="AL184" s="183">
        <v>0</v>
      </c>
      <c r="AM184" s="183">
        <v>0</v>
      </c>
      <c r="AN184" s="183">
        <v>0</v>
      </c>
      <c r="AO184" s="183">
        <v>1</v>
      </c>
      <c r="AP184" s="183">
        <v>0</v>
      </c>
      <c r="AQ184" s="183">
        <v>0</v>
      </c>
      <c r="AR184" s="183">
        <v>0</v>
      </c>
      <c r="AS184" s="183">
        <v>0</v>
      </c>
      <c r="AT184" s="183">
        <v>0</v>
      </c>
      <c r="AU184" s="183">
        <v>0</v>
      </c>
      <c r="AV184" s="183">
        <v>0</v>
      </c>
      <c r="AW184" s="183">
        <v>0</v>
      </c>
      <c r="AX184" s="183">
        <v>0</v>
      </c>
      <c r="AY184" s="183">
        <v>0</v>
      </c>
      <c r="AZ184" s="183">
        <v>0</v>
      </c>
      <c r="BA184" s="183">
        <v>0</v>
      </c>
      <c r="BB184" s="183">
        <v>0</v>
      </c>
      <c r="BC184" s="174"/>
      <c r="BD184" s="162">
        <f t="shared" si="31"/>
        <v>1</v>
      </c>
      <c r="BE184" s="165"/>
      <c r="BF184" s="206">
        <f t="shared" si="35"/>
        <v>0</v>
      </c>
      <c r="BG184" s="203">
        <v>0</v>
      </c>
      <c r="BH184" s="203">
        <v>0</v>
      </c>
      <c r="BI184" s="183">
        <v>0</v>
      </c>
      <c r="BJ184" s="183">
        <v>0</v>
      </c>
      <c r="BK184" s="183">
        <v>0</v>
      </c>
      <c r="BL184" s="160">
        <f t="shared" si="36"/>
        <v>1</v>
      </c>
      <c r="BM184" s="174"/>
      <c r="BN184" s="206">
        <f t="shared" si="37"/>
        <v>0</v>
      </c>
      <c r="BO184" s="203">
        <v>0</v>
      </c>
      <c r="BP184" s="183">
        <v>0</v>
      </c>
      <c r="BQ184" s="183">
        <v>0</v>
      </c>
      <c r="BR184" s="183">
        <v>0</v>
      </c>
      <c r="BS184" s="160">
        <f t="shared" si="33"/>
        <v>1</v>
      </c>
      <c r="BT184" s="165"/>
      <c r="BU184" s="206">
        <f t="shared" si="38"/>
        <v>0</v>
      </c>
      <c r="BV184" s="203">
        <v>0</v>
      </c>
      <c r="BW184" s="203">
        <v>0</v>
      </c>
      <c r="BX184" s="203">
        <v>0</v>
      </c>
      <c r="BY184" s="203">
        <v>0</v>
      </c>
      <c r="BZ184" s="203">
        <v>0</v>
      </c>
      <c r="CA184" s="203">
        <v>0</v>
      </c>
      <c r="CB184" s="203">
        <v>0</v>
      </c>
      <c r="CC184" s="160">
        <f t="shared" si="39"/>
        <v>1</v>
      </c>
      <c r="CD184" s="165"/>
      <c r="CE184" s="209">
        <v>0</v>
      </c>
      <c r="CF184" s="165"/>
      <c r="CG184" s="211">
        <f t="shared" si="32"/>
        <v>1</v>
      </c>
      <c r="CH184" s="211">
        <f t="shared" si="27"/>
        <v>2</v>
      </c>
      <c r="CI184" s="211">
        <f>SUM(CH$12:CH184)+1</f>
        <v>457</v>
      </c>
      <c r="CJ184" s="164" t="str">
        <f t="shared" si="34"/>
        <v>N/A</v>
      </c>
      <c r="CK184" s="211" t="s">
        <v>15</v>
      </c>
    </row>
    <row r="185" spans="1:89" x14ac:dyDescent="0.2">
      <c r="A185" s="53">
        <f>IF(AND(COUNTIF(D$12:D185,D185)&gt;1,D185&lt;&gt;"[Project Name]"),1,0)</f>
        <v>0</v>
      </c>
      <c r="C185" s="174">
        <f t="shared" si="28"/>
        <v>174</v>
      </c>
      <c r="D185" s="175" t="s">
        <v>135</v>
      </c>
      <c r="E185" s="175" t="b">
        <v>1</v>
      </c>
      <c r="F185" s="191" t="s">
        <v>27</v>
      </c>
      <c r="G185" s="191" t="s">
        <v>42</v>
      </c>
      <c r="H185" s="191" t="s">
        <v>49</v>
      </c>
      <c r="I185" s="191" t="s">
        <v>15</v>
      </c>
      <c r="J185" s="191" t="s">
        <v>135</v>
      </c>
      <c r="K185" s="191" t="s">
        <v>15</v>
      </c>
      <c r="L185" s="191" t="s">
        <v>15</v>
      </c>
      <c r="M185" s="191" t="s">
        <v>15</v>
      </c>
      <c r="N185" s="191" t="s">
        <v>201</v>
      </c>
      <c r="O185" s="183">
        <v>0</v>
      </c>
      <c r="P185" s="191" t="s">
        <v>550</v>
      </c>
      <c r="Q185" s="192" t="s">
        <v>132</v>
      </c>
      <c r="R185" s="241">
        <v>8</v>
      </c>
      <c r="S185" s="183">
        <v>0</v>
      </c>
      <c r="T185" s="188">
        <f t="shared" si="29"/>
        <v>1</v>
      </c>
      <c r="U185" s="165"/>
      <c r="V185" s="221">
        <v>0</v>
      </c>
      <c r="W185" s="221">
        <v>0</v>
      </c>
      <c r="X185" s="221">
        <v>0.19</v>
      </c>
      <c r="Y185" s="221">
        <v>0</v>
      </c>
      <c r="Z185" s="221">
        <v>7.4999999999999997E-2</v>
      </c>
      <c r="AA185" s="161">
        <f t="shared" si="30"/>
        <v>0.26500000000000001</v>
      </c>
      <c r="AB185" s="165"/>
      <c r="AC185" s="182">
        <v>0.2</v>
      </c>
      <c r="AD185" s="182">
        <v>0.2</v>
      </c>
      <c r="AE185" s="182">
        <v>0.2</v>
      </c>
      <c r="AF185" s="182">
        <v>0.2</v>
      </c>
      <c r="AG185" s="182">
        <v>0.2</v>
      </c>
      <c r="AH185" s="165"/>
      <c r="AI185" s="183">
        <v>0</v>
      </c>
      <c r="AJ185" s="183">
        <v>0</v>
      </c>
      <c r="AK185" s="183">
        <v>0</v>
      </c>
      <c r="AL185" s="183">
        <v>0</v>
      </c>
      <c r="AM185" s="183">
        <v>0</v>
      </c>
      <c r="AN185" s="183">
        <v>0</v>
      </c>
      <c r="AO185" s="183">
        <v>1</v>
      </c>
      <c r="AP185" s="183">
        <v>0</v>
      </c>
      <c r="AQ185" s="183">
        <v>0</v>
      </c>
      <c r="AR185" s="183">
        <v>0</v>
      </c>
      <c r="AS185" s="183">
        <v>0</v>
      </c>
      <c r="AT185" s="183">
        <v>0</v>
      </c>
      <c r="AU185" s="183">
        <v>0</v>
      </c>
      <c r="AV185" s="183">
        <v>0</v>
      </c>
      <c r="AW185" s="183">
        <v>0</v>
      </c>
      <c r="AX185" s="183">
        <v>0</v>
      </c>
      <c r="AY185" s="183">
        <v>0</v>
      </c>
      <c r="AZ185" s="183">
        <v>0</v>
      </c>
      <c r="BA185" s="183">
        <v>0</v>
      </c>
      <c r="BB185" s="183">
        <v>0</v>
      </c>
      <c r="BC185" s="174"/>
      <c r="BD185" s="162">
        <f t="shared" si="31"/>
        <v>1</v>
      </c>
      <c r="BE185" s="165"/>
      <c r="BF185" s="206">
        <f t="shared" si="35"/>
        <v>0</v>
      </c>
      <c r="BG185" s="203">
        <v>0</v>
      </c>
      <c r="BH185" s="203">
        <v>0</v>
      </c>
      <c r="BI185" s="183">
        <v>0</v>
      </c>
      <c r="BJ185" s="183">
        <v>0</v>
      </c>
      <c r="BK185" s="183">
        <v>0</v>
      </c>
      <c r="BL185" s="160">
        <f t="shared" si="36"/>
        <v>1</v>
      </c>
      <c r="BM185" s="174"/>
      <c r="BN185" s="206">
        <f t="shared" si="37"/>
        <v>0</v>
      </c>
      <c r="BO185" s="203">
        <v>0</v>
      </c>
      <c r="BP185" s="183">
        <v>0</v>
      </c>
      <c r="BQ185" s="183">
        <v>0</v>
      </c>
      <c r="BR185" s="183">
        <v>0</v>
      </c>
      <c r="BS185" s="160">
        <f t="shared" si="33"/>
        <v>1</v>
      </c>
      <c r="BT185" s="165"/>
      <c r="BU185" s="206">
        <f t="shared" si="38"/>
        <v>0</v>
      </c>
      <c r="BV185" s="203">
        <v>0</v>
      </c>
      <c r="BW185" s="203">
        <v>0</v>
      </c>
      <c r="BX185" s="203">
        <v>0</v>
      </c>
      <c r="BY185" s="203">
        <v>0</v>
      </c>
      <c r="BZ185" s="203">
        <v>0</v>
      </c>
      <c r="CA185" s="203">
        <v>0</v>
      </c>
      <c r="CB185" s="203">
        <v>0</v>
      </c>
      <c r="CC185" s="160">
        <f t="shared" si="39"/>
        <v>1</v>
      </c>
      <c r="CD185" s="165"/>
      <c r="CE185" s="209">
        <v>0</v>
      </c>
      <c r="CF185" s="165"/>
      <c r="CG185" s="211">
        <f t="shared" si="32"/>
        <v>1</v>
      </c>
      <c r="CH185" s="211">
        <f t="shared" si="27"/>
        <v>2</v>
      </c>
      <c r="CI185" s="211">
        <f>SUM(CH$12:CH185)+1</f>
        <v>459</v>
      </c>
      <c r="CJ185" s="164" t="str">
        <f t="shared" si="34"/>
        <v>N/A</v>
      </c>
      <c r="CK185" s="211" t="s">
        <v>15</v>
      </c>
    </row>
    <row r="186" spans="1:89" x14ac:dyDescent="0.2">
      <c r="A186" s="53">
        <f>IF(AND(COUNTIF(D$12:D186,D186)&gt;1,D186&lt;&gt;"[Project Name]"),1,0)</f>
        <v>0</v>
      </c>
      <c r="C186" s="174">
        <f t="shared" si="28"/>
        <v>175</v>
      </c>
      <c r="D186" s="175" t="s">
        <v>136</v>
      </c>
      <c r="E186" s="175" t="b">
        <v>1</v>
      </c>
      <c r="F186" s="191" t="s">
        <v>27</v>
      </c>
      <c r="G186" s="191" t="s">
        <v>42</v>
      </c>
      <c r="H186" s="191" t="s">
        <v>49</v>
      </c>
      <c r="I186" s="191" t="s">
        <v>15</v>
      </c>
      <c r="J186" s="191" t="s">
        <v>136</v>
      </c>
      <c r="K186" s="191" t="s">
        <v>15</v>
      </c>
      <c r="L186" s="191" t="s">
        <v>15</v>
      </c>
      <c r="M186" s="191" t="s">
        <v>15</v>
      </c>
      <c r="N186" s="191" t="s">
        <v>201</v>
      </c>
      <c r="O186" s="183">
        <v>0</v>
      </c>
      <c r="P186" s="191" t="s">
        <v>550</v>
      </c>
      <c r="Q186" s="192" t="s">
        <v>132</v>
      </c>
      <c r="R186" s="241">
        <v>8</v>
      </c>
      <c r="S186" s="183">
        <v>0</v>
      </c>
      <c r="T186" s="188">
        <f t="shared" si="29"/>
        <v>1</v>
      </c>
      <c r="U186" s="165"/>
      <c r="V186" s="221">
        <v>0.62</v>
      </c>
      <c r="W186" s="221">
        <v>0.27</v>
      </c>
      <c r="X186" s="221">
        <v>0.41499999999999998</v>
      </c>
      <c r="Y186" s="221">
        <v>1.2549999999999999</v>
      </c>
      <c r="Z186" s="221">
        <v>0.52</v>
      </c>
      <c r="AA186" s="161">
        <f t="shared" si="30"/>
        <v>3.0799999999999996</v>
      </c>
      <c r="AB186" s="165"/>
      <c r="AC186" s="182">
        <v>0.2</v>
      </c>
      <c r="AD186" s="182">
        <v>0.2</v>
      </c>
      <c r="AE186" s="182">
        <v>0.2</v>
      </c>
      <c r="AF186" s="182">
        <v>0.2</v>
      </c>
      <c r="AG186" s="182">
        <v>0.2</v>
      </c>
      <c r="AH186" s="165"/>
      <c r="AI186" s="183">
        <v>0</v>
      </c>
      <c r="AJ186" s="183">
        <v>0</v>
      </c>
      <c r="AK186" s="183">
        <v>0</v>
      </c>
      <c r="AL186" s="183">
        <v>0</v>
      </c>
      <c r="AM186" s="183">
        <v>0</v>
      </c>
      <c r="AN186" s="183">
        <v>0</v>
      </c>
      <c r="AO186" s="183">
        <v>1</v>
      </c>
      <c r="AP186" s="183">
        <v>0</v>
      </c>
      <c r="AQ186" s="183">
        <v>0</v>
      </c>
      <c r="AR186" s="183">
        <v>0</v>
      </c>
      <c r="AS186" s="183">
        <v>0</v>
      </c>
      <c r="AT186" s="183">
        <v>0</v>
      </c>
      <c r="AU186" s="183">
        <v>0</v>
      </c>
      <c r="AV186" s="183">
        <v>0</v>
      </c>
      <c r="AW186" s="183">
        <v>0</v>
      </c>
      <c r="AX186" s="183">
        <v>0</v>
      </c>
      <c r="AY186" s="183">
        <v>0</v>
      </c>
      <c r="AZ186" s="183">
        <v>0</v>
      </c>
      <c r="BA186" s="183">
        <v>0</v>
      </c>
      <c r="BB186" s="183">
        <v>0</v>
      </c>
      <c r="BC186" s="174"/>
      <c r="BD186" s="162">
        <f t="shared" si="31"/>
        <v>1</v>
      </c>
      <c r="BE186" s="165"/>
      <c r="BF186" s="206">
        <f t="shared" si="35"/>
        <v>0</v>
      </c>
      <c r="BG186" s="203">
        <v>0</v>
      </c>
      <c r="BH186" s="203">
        <v>0</v>
      </c>
      <c r="BI186" s="183">
        <v>0</v>
      </c>
      <c r="BJ186" s="183">
        <v>0</v>
      </c>
      <c r="BK186" s="183">
        <v>0</v>
      </c>
      <c r="BL186" s="160">
        <f t="shared" si="36"/>
        <v>1</v>
      </c>
      <c r="BM186" s="174"/>
      <c r="BN186" s="206">
        <f t="shared" si="37"/>
        <v>0</v>
      </c>
      <c r="BO186" s="203">
        <v>0</v>
      </c>
      <c r="BP186" s="183">
        <v>0</v>
      </c>
      <c r="BQ186" s="183">
        <v>0</v>
      </c>
      <c r="BR186" s="183">
        <v>0</v>
      </c>
      <c r="BS186" s="160">
        <f t="shared" si="33"/>
        <v>1</v>
      </c>
      <c r="BT186" s="165"/>
      <c r="BU186" s="206">
        <f t="shared" si="38"/>
        <v>0</v>
      </c>
      <c r="BV186" s="203">
        <v>0</v>
      </c>
      <c r="BW186" s="203">
        <v>0</v>
      </c>
      <c r="BX186" s="203">
        <v>0</v>
      </c>
      <c r="BY186" s="203">
        <v>0</v>
      </c>
      <c r="BZ186" s="203">
        <v>0</v>
      </c>
      <c r="CA186" s="203">
        <v>0</v>
      </c>
      <c r="CB186" s="203">
        <v>0</v>
      </c>
      <c r="CC186" s="160">
        <f t="shared" si="39"/>
        <v>1</v>
      </c>
      <c r="CD186" s="165"/>
      <c r="CE186" s="209">
        <v>0</v>
      </c>
      <c r="CF186" s="165"/>
      <c r="CG186" s="211">
        <f t="shared" si="32"/>
        <v>1</v>
      </c>
      <c r="CH186" s="211">
        <f t="shared" si="27"/>
        <v>2</v>
      </c>
      <c r="CI186" s="211">
        <f>SUM(CH$12:CH186)+1</f>
        <v>461</v>
      </c>
      <c r="CJ186" s="164" t="str">
        <f t="shared" si="34"/>
        <v>N/A</v>
      </c>
      <c r="CK186" s="211" t="s">
        <v>15</v>
      </c>
    </row>
    <row r="187" spans="1:89" x14ac:dyDescent="0.2">
      <c r="A187" s="53">
        <f>IF(AND(COUNTIF(D$12:D187,D187)&gt;1,D187&lt;&gt;"[Project Name]"),1,0)</f>
        <v>0</v>
      </c>
      <c r="C187" s="174">
        <f t="shared" si="28"/>
        <v>176</v>
      </c>
      <c r="D187" s="175" t="s">
        <v>137</v>
      </c>
      <c r="E187" s="175" t="b">
        <v>1</v>
      </c>
      <c r="F187" s="191" t="s">
        <v>27</v>
      </c>
      <c r="G187" s="191" t="s">
        <v>42</v>
      </c>
      <c r="H187" s="191" t="s">
        <v>49</v>
      </c>
      <c r="I187" s="191" t="s">
        <v>15</v>
      </c>
      <c r="J187" s="191" t="s">
        <v>137</v>
      </c>
      <c r="K187" s="191" t="s">
        <v>15</v>
      </c>
      <c r="L187" s="191" t="s">
        <v>15</v>
      </c>
      <c r="M187" s="191" t="s">
        <v>15</v>
      </c>
      <c r="N187" s="191" t="s">
        <v>201</v>
      </c>
      <c r="O187" s="183">
        <v>0</v>
      </c>
      <c r="P187" s="191" t="s">
        <v>550</v>
      </c>
      <c r="Q187" s="192" t="s">
        <v>132</v>
      </c>
      <c r="R187" s="241">
        <v>8</v>
      </c>
      <c r="S187" s="183">
        <v>0</v>
      </c>
      <c r="T187" s="188">
        <f t="shared" si="29"/>
        <v>1</v>
      </c>
      <c r="U187" s="165"/>
      <c r="V187" s="221">
        <v>6.27</v>
      </c>
      <c r="W187" s="221">
        <v>6.585</v>
      </c>
      <c r="X187" s="221">
        <v>6.2160000000000002</v>
      </c>
      <c r="Y187" s="221">
        <v>6.2149999999999999</v>
      </c>
      <c r="Z187" s="221">
        <v>5.6719999999999997</v>
      </c>
      <c r="AA187" s="161">
        <f t="shared" si="30"/>
        <v>30.958000000000002</v>
      </c>
      <c r="AB187" s="165"/>
      <c r="AC187" s="182">
        <v>0.2</v>
      </c>
      <c r="AD187" s="182">
        <v>0.2</v>
      </c>
      <c r="AE187" s="182">
        <v>0.2</v>
      </c>
      <c r="AF187" s="182">
        <v>0.2</v>
      </c>
      <c r="AG187" s="182">
        <v>0.2</v>
      </c>
      <c r="AH187" s="165"/>
      <c r="AI187" s="183">
        <v>0</v>
      </c>
      <c r="AJ187" s="183">
        <v>0</v>
      </c>
      <c r="AK187" s="183">
        <v>0</v>
      </c>
      <c r="AL187" s="183">
        <v>0</v>
      </c>
      <c r="AM187" s="183">
        <v>0</v>
      </c>
      <c r="AN187" s="183">
        <v>0</v>
      </c>
      <c r="AO187" s="183">
        <v>1</v>
      </c>
      <c r="AP187" s="183">
        <v>0</v>
      </c>
      <c r="AQ187" s="183">
        <v>0</v>
      </c>
      <c r="AR187" s="183">
        <v>0</v>
      </c>
      <c r="AS187" s="183">
        <v>0</v>
      </c>
      <c r="AT187" s="183">
        <v>0</v>
      </c>
      <c r="AU187" s="183">
        <v>0</v>
      </c>
      <c r="AV187" s="183">
        <v>0</v>
      </c>
      <c r="AW187" s="183">
        <v>0</v>
      </c>
      <c r="AX187" s="183">
        <v>0</v>
      </c>
      <c r="AY187" s="183">
        <v>0</v>
      </c>
      <c r="AZ187" s="183">
        <v>0</v>
      </c>
      <c r="BA187" s="183">
        <v>0</v>
      </c>
      <c r="BB187" s="183">
        <v>0</v>
      </c>
      <c r="BC187" s="174"/>
      <c r="BD187" s="162">
        <f t="shared" si="31"/>
        <v>1</v>
      </c>
      <c r="BE187" s="165"/>
      <c r="BF187" s="206">
        <f t="shared" si="35"/>
        <v>0</v>
      </c>
      <c r="BG187" s="203">
        <v>0</v>
      </c>
      <c r="BH187" s="203">
        <v>0</v>
      </c>
      <c r="BI187" s="183">
        <v>0</v>
      </c>
      <c r="BJ187" s="183">
        <v>0</v>
      </c>
      <c r="BK187" s="183">
        <v>0</v>
      </c>
      <c r="BL187" s="160">
        <f t="shared" si="36"/>
        <v>1</v>
      </c>
      <c r="BM187" s="174"/>
      <c r="BN187" s="206">
        <f t="shared" si="37"/>
        <v>0</v>
      </c>
      <c r="BO187" s="203">
        <v>0</v>
      </c>
      <c r="BP187" s="183">
        <v>0</v>
      </c>
      <c r="BQ187" s="183">
        <v>0</v>
      </c>
      <c r="BR187" s="183">
        <v>0</v>
      </c>
      <c r="BS187" s="160">
        <f t="shared" si="33"/>
        <v>1</v>
      </c>
      <c r="BT187" s="165"/>
      <c r="BU187" s="206">
        <f t="shared" si="38"/>
        <v>0</v>
      </c>
      <c r="BV187" s="203">
        <v>0</v>
      </c>
      <c r="BW187" s="203">
        <v>0</v>
      </c>
      <c r="BX187" s="203">
        <v>0</v>
      </c>
      <c r="BY187" s="203">
        <v>0</v>
      </c>
      <c r="BZ187" s="203">
        <v>0</v>
      </c>
      <c r="CA187" s="203">
        <v>0</v>
      </c>
      <c r="CB187" s="203">
        <v>0</v>
      </c>
      <c r="CC187" s="160">
        <f t="shared" si="39"/>
        <v>1</v>
      </c>
      <c r="CD187" s="165"/>
      <c r="CE187" s="209">
        <v>0</v>
      </c>
      <c r="CF187" s="165"/>
      <c r="CG187" s="211">
        <f t="shared" si="32"/>
        <v>1</v>
      </c>
      <c r="CH187" s="211">
        <f t="shared" si="27"/>
        <v>2</v>
      </c>
      <c r="CI187" s="211">
        <f>SUM(CH$12:CH187)+1</f>
        <v>463</v>
      </c>
      <c r="CJ187" s="164" t="str">
        <f t="shared" si="34"/>
        <v>N/A</v>
      </c>
      <c r="CK187" s="211" t="s">
        <v>15</v>
      </c>
    </row>
    <row r="188" spans="1:89" x14ac:dyDescent="0.2">
      <c r="A188" s="53">
        <f>IF(AND(COUNTIF(D$12:D188,D188)&gt;1,D188&lt;&gt;"[Project Name]"),1,0)</f>
        <v>0</v>
      </c>
      <c r="C188" s="174">
        <f t="shared" si="28"/>
        <v>177</v>
      </c>
      <c r="D188" s="175" t="s">
        <v>138</v>
      </c>
      <c r="E188" s="175" t="b">
        <v>1</v>
      </c>
      <c r="F188" s="191" t="s">
        <v>27</v>
      </c>
      <c r="G188" s="191" t="s">
        <v>42</v>
      </c>
      <c r="H188" s="191" t="s">
        <v>49</v>
      </c>
      <c r="I188" s="191" t="s">
        <v>15</v>
      </c>
      <c r="J188" s="191" t="s">
        <v>138</v>
      </c>
      <c r="K188" s="191" t="s">
        <v>15</v>
      </c>
      <c r="L188" s="191" t="s">
        <v>15</v>
      </c>
      <c r="M188" s="191" t="s">
        <v>15</v>
      </c>
      <c r="N188" s="191" t="s">
        <v>201</v>
      </c>
      <c r="O188" s="183">
        <v>0</v>
      </c>
      <c r="P188" s="191" t="s">
        <v>550</v>
      </c>
      <c r="Q188" s="192" t="s">
        <v>132</v>
      </c>
      <c r="R188" s="241">
        <v>8</v>
      </c>
      <c r="S188" s="183">
        <v>0</v>
      </c>
      <c r="T188" s="188">
        <f t="shared" si="29"/>
        <v>1</v>
      </c>
      <c r="U188" s="165"/>
      <c r="V188" s="221">
        <v>0.67500000000000004</v>
      </c>
      <c r="W188" s="221">
        <v>1.1000000000000001</v>
      </c>
      <c r="X188" s="221">
        <v>1.1000000000000001</v>
      </c>
      <c r="Y188" s="221">
        <v>1.1499999999999999</v>
      </c>
      <c r="Z188" s="221">
        <v>1.05</v>
      </c>
      <c r="AA188" s="161">
        <f t="shared" si="30"/>
        <v>5.0750000000000002</v>
      </c>
      <c r="AB188" s="165"/>
      <c r="AC188" s="182">
        <v>0.2</v>
      </c>
      <c r="AD188" s="182">
        <v>0.2</v>
      </c>
      <c r="AE188" s="182">
        <v>0.2</v>
      </c>
      <c r="AF188" s="182">
        <v>0.2</v>
      </c>
      <c r="AG188" s="182">
        <v>0.2</v>
      </c>
      <c r="AH188" s="165"/>
      <c r="AI188" s="183">
        <v>0</v>
      </c>
      <c r="AJ188" s="183">
        <v>0</v>
      </c>
      <c r="AK188" s="183">
        <v>0</v>
      </c>
      <c r="AL188" s="183">
        <v>0</v>
      </c>
      <c r="AM188" s="183">
        <v>0</v>
      </c>
      <c r="AN188" s="183">
        <v>0</v>
      </c>
      <c r="AO188" s="183">
        <v>1</v>
      </c>
      <c r="AP188" s="183">
        <v>0</v>
      </c>
      <c r="AQ188" s="183">
        <v>0</v>
      </c>
      <c r="AR188" s="183">
        <v>0</v>
      </c>
      <c r="AS188" s="183">
        <v>0</v>
      </c>
      <c r="AT188" s="183">
        <v>0</v>
      </c>
      <c r="AU188" s="183">
        <v>0</v>
      </c>
      <c r="AV188" s="183">
        <v>0</v>
      </c>
      <c r="AW188" s="183">
        <v>0</v>
      </c>
      <c r="AX188" s="183">
        <v>0</v>
      </c>
      <c r="AY188" s="183">
        <v>0</v>
      </c>
      <c r="AZ188" s="183">
        <v>0</v>
      </c>
      <c r="BA188" s="183">
        <v>0</v>
      </c>
      <c r="BB188" s="183">
        <v>0</v>
      </c>
      <c r="BC188" s="174"/>
      <c r="BD188" s="162">
        <f t="shared" si="31"/>
        <v>1</v>
      </c>
      <c r="BE188" s="165"/>
      <c r="BF188" s="206">
        <f t="shared" si="35"/>
        <v>0</v>
      </c>
      <c r="BG188" s="203">
        <v>0</v>
      </c>
      <c r="BH188" s="203">
        <v>0</v>
      </c>
      <c r="BI188" s="183">
        <v>0</v>
      </c>
      <c r="BJ188" s="183">
        <v>0</v>
      </c>
      <c r="BK188" s="183">
        <v>0</v>
      </c>
      <c r="BL188" s="160">
        <f t="shared" si="36"/>
        <v>1</v>
      </c>
      <c r="BM188" s="174"/>
      <c r="BN188" s="206">
        <f t="shared" si="37"/>
        <v>0</v>
      </c>
      <c r="BO188" s="203">
        <v>0</v>
      </c>
      <c r="BP188" s="183">
        <v>0</v>
      </c>
      <c r="BQ188" s="183">
        <v>0</v>
      </c>
      <c r="BR188" s="183">
        <v>0</v>
      </c>
      <c r="BS188" s="160">
        <f t="shared" si="33"/>
        <v>1</v>
      </c>
      <c r="BT188" s="165"/>
      <c r="BU188" s="206">
        <f t="shared" si="38"/>
        <v>0</v>
      </c>
      <c r="BV188" s="203">
        <v>0</v>
      </c>
      <c r="BW188" s="203">
        <v>0</v>
      </c>
      <c r="BX188" s="203">
        <v>0</v>
      </c>
      <c r="BY188" s="203">
        <v>0</v>
      </c>
      <c r="BZ188" s="203">
        <v>0</v>
      </c>
      <c r="CA188" s="203">
        <v>0</v>
      </c>
      <c r="CB188" s="203">
        <v>0</v>
      </c>
      <c r="CC188" s="160">
        <f t="shared" si="39"/>
        <v>1</v>
      </c>
      <c r="CD188" s="165"/>
      <c r="CE188" s="209">
        <v>0</v>
      </c>
      <c r="CF188" s="165"/>
      <c r="CG188" s="211">
        <f t="shared" si="32"/>
        <v>1</v>
      </c>
      <c r="CH188" s="211">
        <f t="shared" ref="CH188:CH240" si="40">CG188*ROWS(IC_Category_List)</f>
        <v>2</v>
      </c>
      <c r="CI188" s="211">
        <f>SUM(CH$12:CH188)+1</f>
        <v>465</v>
      </c>
      <c r="CJ188" s="164" t="str">
        <f t="shared" si="34"/>
        <v>N/A</v>
      </c>
      <c r="CK188" s="211" t="s">
        <v>15</v>
      </c>
    </row>
    <row r="189" spans="1:89" x14ac:dyDescent="0.2">
      <c r="A189" s="53">
        <f>IF(AND(COUNTIF(D$12:D189,D189)&gt;1,D189&lt;&gt;"[Project Name]"),1,0)</f>
        <v>0</v>
      </c>
      <c r="C189" s="174">
        <f t="shared" ref="C189:C241" si="41">IF(ISNUMBER(C188),C188+1,1)</f>
        <v>178</v>
      </c>
      <c r="D189" s="175" t="s">
        <v>139</v>
      </c>
      <c r="E189" s="175" t="b">
        <v>1</v>
      </c>
      <c r="F189" s="191" t="s">
        <v>27</v>
      </c>
      <c r="G189" s="191" t="s">
        <v>42</v>
      </c>
      <c r="H189" s="191" t="s">
        <v>49</v>
      </c>
      <c r="I189" s="191" t="s">
        <v>15</v>
      </c>
      <c r="J189" s="191" t="s">
        <v>139</v>
      </c>
      <c r="K189" s="191" t="s">
        <v>15</v>
      </c>
      <c r="L189" s="191" t="s">
        <v>15</v>
      </c>
      <c r="M189" s="191" t="s">
        <v>15</v>
      </c>
      <c r="N189" s="191" t="s">
        <v>201</v>
      </c>
      <c r="O189" s="183">
        <v>0</v>
      </c>
      <c r="P189" s="191" t="s">
        <v>550</v>
      </c>
      <c r="Q189" s="192" t="s">
        <v>132</v>
      </c>
      <c r="R189" s="241">
        <v>8</v>
      </c>
      <c r="S189" s="183">
        <v>0</v>
      </c>
      <c r="T189" s="188">
        <f t="shared" ref="T189:T241" si="42">1-S189</f>
        <v>1</v>
      </c>
      <c r="U189" s="165"/>
      <c r="V189" s="221">
        <v>0.27300000000000002</v>
      </c>
      <c r="W189" s="221">
        <v>2.1000000000000001E-2</v>
      </c>
      <c r="X189" s="221">
        <v>0.16800000000000001</v>
      </c>
      <c r="Y189" s="221">
        <v>0.14699999999999999</v>
      </c>
      <c r="Z189" s="221">
        <v>0</v>
      </c>
      <c r="AA189" s="161">
        <f t="shared" ref="AA189:AA241" si="43">SUM(V189:Z189)</f>
        <v>0.6090000000000001</v>
      </c>
      <c r="AB189" s="165"/>
      <c r="AC189" s="182">
        <v>0.2</v>
      </c>
      <c r="AD189" s="182">
        <v>0.2</v>
      </c>
      <c r="AE189" s="182">
        <v>0.2</v>
      </c>
      <c r="AF189" s="182">
        <v>0.2</v>
      </c>
      <c r="AG189" s="182">
        <v>0.2</v>
      </c>
      <c r="AH189" s="165"/>
      <c r="AI189" s="183">
        <v>0</v>
      </c>
      <c r="AJ189" s="183">
        <v>0</v>
      </c>
      <c r="AK189" s="183">
        <v>0</v>
      </c>
      <c r="AL189" s="183">
        <v>0</v>
      </c>
      <c r="AM189" s="183">
        <v>0</v>
      </c>
      <c r="AN189" s="183">
        <v>0</v>
      </c>
      <c r="AO189" s="183">
        <v>1</v>
      </c>
      <c r="AP189" s="183">
        <v>0</v>
      </c>
      <c r="AQ189" s="183">
        <v>0</v>
      </c>
      <c r="AR189" s="183">
        <v>0</v>
      </c>
      <c r="AS189" s="183">
        <v>0</v>
      </c>
      <c r="AT189" s="183">
        <v>0</v>
      </c>
      <c r="AU189" s="183">
        <v>0</v>
      </c>
      <c r="AV189" s="183">
        <v>0</v>
      </c>
      <c r="AW189" s="183">
        <v>0</v>
      </c>
      <c r="AX189" s="183">
        <v>0</v>
      </c>
      <c r="AY189" s="183">
        <v>0</v>
      </c>
      <c r="AZ189" s="183">
        <v>0</v>
      </c>
      <c r="BA189" s="183">
        <v>0</v>
      </c>
      <c r="BB189" s="183">
        <v>0</v>
      </c>
      <c r="BC189" s="174"/>
      <c r="BD189" s="162">
        <f t="shared" ref="BD189:BD241" si="44">SUM(AI189:BB189)</f>
        <v>1</v>
      </c>
      <c r="BE189" s="165"/>
      <c r="BF189" s="206">
        <f t="shared" si="35"/>
        <v>0</v>
      </c>
      <c r="BG189" s="203">
        <v>0</v>
      </c>
      <c r="BH189" s="203">
        <v>0</v>
      </c>
      <c r="BI189" s="183">
        <v>0</v>
      </c>
      <c r="BJ189" s="183">
        <v>0</v>
      </c>
      <c r="BK189" s="183">
        <v>0</v>
      </c>
      <c r="BL189" s="160">
        <f t="shared" si="36"/>
        <v>1</v>
      </c>
      <c r="BM189" s="174"/>
      <c r="BN189" s="206">
        <f t="shared" si="37"/>
        <v>0</v>
      </c>
      <c r="BO189" s="203">
        <v>0</v>
      </c>
      <c r="BP189" s="183">
        <v>0</v>
      </c>
      <c r="BQ189" s="183">
        <v>0</v>
      </c>
      <c r="BR189" s="183">
        <v>0</v>
      </c>
      <c r="BS189" s="160">
        <f t="shared" si="33"/>
        <v>1</v>
      </c>
      <c r="BT189" s="165"/>
      <c r="BU189" s="206">
        <f t="shared" si="38"/>
        <v>0</v>
      </c>
      <c r="BV189" s="203">
        <v>0</v>
      </c>
      <c r="BW189" s="203">
        <v>0</v>
      </c>
      <c r="BX189" s="203">
        <v>0</v>
      </c>
      <c r="BY189" s="203">
        <v>0</v>
      </c>
      <c r="BZ189" s="203">
        <v>0</v>
      </c>
      <c r="CA189" s="203">
        <v>0</v>
      </c>
      <c r="CB189" s="203">
        <v>0</v>
      </c>
      <c r="CC189" s="160">
        <f t="shared" si="39"/>
        <v>1</v>
      </c>
      <c r="CD189" s="165"/>
      <c r="CE189" s="209">
        <v>0</v>
      </c>
      <c r="CF189" s="165"/>
      <c r="CG189" s="211">
        <f t="shared" ref="CG189:CG241" si="45">COUNTIF($AI189:$BB189,"&lt;&gt;"&amp;0)</f>
        <v>1</v>
      </c>
      <c r="CH189" s="211">
        <f t="shared" si="40"/>
        <v>2</v>
      </c>
      <c r="CI189" s="211">
        <f>SUM(CH$12:CH189)+1</f>
        <v>467</v>
      </c>
      <c r="CJ189" s="164" t="str">
        <f t="shared" si="34"/>
        <v>N/A</v>
      </c>
      <c r="CK189" s="211" t="s">
        <v>15</v>
      </c>
    </row>
    <row r="190" spans="1:89" x14ac:dyDescent="0.2">
      <c r="A190" s="53">
        <f>IF(AND(COUNTIF(D$12:D190,D190)&gt;1,D190&lt;&gt;"[Project Name]"),1,0)</f>
        <v>0</v>
      </c>
      <c r="C190" s="174">
        <f t="shared" si="41"/>
        <v>179</v>
      </c>
      <c r="D190" s="175" t="s">
        <v>738</v>
      </c>
      <c r="E190" s="175" t="b">
        <v>1</v>
      </c>
      <c r="F190" s="191" t="s">
        <v>27</v>
      </c>
      <c r="G190" s="191" t="s">
        <v>42</v>
      </c>
      <c r="H190" s="191" t="s">
        <v>49</v>
      </c>
      <c r="I190" s="191" t="s">
        <v>15</v>
      </c>
      <c r="J190" s="191" t="s">
        <v>238</v>
      </c>
      <c r="K190" s="191" t="s">
        <v>15</v>
      </c>
      <c r="L190" s="191" t="s">
        <v>15</v>
      </c>
      <c r="M190" s="191" t="s">
        <v>15</v>
      </c>
      <c r="N190" s="191" t="s">
        <v>201</v>
      </c>
      <c r="O190" s="183">
        <v>0</v>
      </c>
      <c r="P190" s="191" t="s">
        <v>550</v>
      </c>
      <c r="Q190" s="192" t="s">
        <v>132</v>
      </c>
      <c r="R190" s="241">
        <v>8</v>
      </c>
      <c r="S190" s="183">
        <v>0</v>
      </c>
      <c r="T190" s="188">
        <f t="shared" si="42"/>
        <v>1</v>
      </c>
      <c r="U190" s="165"/>
      <c r="V190" s="221">
        <v>0</v>
      </c>
      <c r="W190" s="221">
        <v>0.04</v>
      </c>
      <c r="X190" s="221">
        <v>0</v>
      </c>
      <c r="Y190" s="221">
        <v>0</v>
      </c>
      <c r="Z190" s="221">
        <v>0.28499999999999998</v>
      </c>
      <c r="AA190" s="161">
        <f t="shared" si="43"/>
        <v>0.32499999999999996</v>
      </c>
      <c r="AB190" s="165"/>
      <c r="AC190" s="182">
        <v>0.2</v>
      </c>
      <c r="AD190" s="182">
        <v>0.2</v>
      </c>
      <c r="AE190" s="182">
        <v>0.2</v>
      </c>
      <c r="AF190" s="182">
        <v>0.2</v>
      </c>
      <c r="AG190" s="182">
        <v>0.2</v>
      </c>
      <c r="AH190" s="165"/>
      <c r="AI190" s="183">
        <v>0</v>
      </c>
      <c r="AJ190" s="183">
        <v>0</v>
      </c>
      <c r="AK190" s="183">
        <v>0</v>
      </c>
      <c r="AL190" s="183">
        <v>0</v>
      </c>
      <c r="AM190" s="183">
        <v>0</v>
      </c>
      <c r="AN190" s="183">
        <v>0</v>
      </c>
      <c r="AO190" s="183">
        <v>1</v>
      </c>
      <c r="AP190" s="183">
        <v>0</v>
      </c>
      <c r="AQ190" s="183">
        <v>0</v>
      </c>
      <c r="AR190" s="183">
        <v>0</v>
      </c>
      <c r="AS190" s="183">
        <v>0</v>
      </c>
      <c r="AT190" s="183">
        <v>0</v>
      </c>
      <c r="AU190" s="183">
        <v>0</v>
      </c>
      <c r="AV190" s="183">
        <v>0</v>
      </c>
      <c r="AW190" s="183">
        <v>0</v>
      </c>
      <c r="AX190" s="183">
        <v>0</v>
      </c>
      <c r="AY190" s="183">
        <v>0</v>
      </c>
      <c r="AZ190" s="183">
        <v>0</v>
      </c>
      <c r="BA190" s="183">
        <v>0</v>
      </c>
      <c r="BB190" s="183">
        <v>0</v>
      </c>
      <c r="BC190" s="174"/>
      <c r="BD190" s="162">
        <f t="shared" si="44"/>
        <v>1</v>
      </c>
      <c r="BE190" s="165"/>
      <c r="BF190" s="206">
        <f t="shared" si="35"/>
        <v>0</v>
      </c>
      <c r="BG190" s="203">
        <v>0</v>
      </c>
      <c r="BH190" s="203">
        <v>0</v>
      </c>
      <c r="BI190" s="183">
        <v>0</v>
      </c>
      <c r="BJ190" s="183">
        <v>0</v>
      </c>
      <c r="BK190" s="183">
        <v>0</v>
      </c>
      <c r="BL190" s="160">
        <f t="shared" si="36"/>
        <v>1</v>
      </c>
      <c r="BM190" s="174"/>
      <c r="BN190" s="206">
        <f t="shared" si="37"/>
        <v>0</v>
      </c>
      <c r="BO190" s="203">
        <v>0</v>
      </c>
      <c r="BP190" s="183">
        <v>0</v>
      </c>
      <c r="BQ190" s="183">
        <v>0</v>
      </c>
      <c r="BR190" s="183">
        <v>0</v>
      </c>
      <c r="BS190" s="160">
        <f t="shared" si="33"/>
        <v>1</v>
      </c>
      <c r="BT190" s="165"/>
      <c r="BU190" s="206">
        <f t="shared" si="38"/>
        <v>0</v>
      </c>
      <c r="BV190" s="203">
        <v>0</v>
      </c>
      <c r="BW190" s="203">
        <v>0</v>
      </c>
      <c r="BX190" s="203">
        <v>0</v>
      </c>
      <c r="BY190" s="203">
        <v>0</v>
      </c>
      <c r="BZ190" s="203">
        <v>0</v>
      </c>
      <c r="CA190" s="203">
        <v>0</v>
      </c>
      <c r="CB190" s="203">
        <v>0</v>
      </c>
      <c r="CC190" s="160">
        <f t="shared" si="39"/>
        <v>1</v>
      </c>
      <c r="CD190" s="165"/>
      <c r="CE190" s="209">
        <v>0</v>
      </c>
      <c r="CF190" s="165"/>
      <c r="CG190" s="211">
        <f t="shared" si="45"/>
        <v>1</v>
      </c>
      <c r="CH190" s="211">
        <f t="shared" si="40"/>
        <v>2</v>
      </c>
      <c r="CI190" s="211">
        <f>SUM(CH$12:CH190)+1</f>
        <v>469</v>
      </c>
      <c r="CJ190" s="164" t="str">
        <f t="shared" si="34"/>
        <v>N/A</v>
      </c>
      <c r="CK190" s="211" t="s">
        <v>15</v>
      </c>
    </row>
    <row r="191" spans="1:89" x14ac:dyDescent="0.2">
      <c r="A191" s="53">
        <f>IF(AND(COUNTIF(D$12:D191,D191)&gt;1,D191&lt;&gt;"[Project Name]"),1,0)</f>
        <v>0</v>
      </c>
      <c r="C191" s="174">
        <f t="shared" si="41"/>
        <v>180</v>
      </c>
      <c r="D191" s="175" t="s">
        <v>140</v>
      </c>
      <c r="E191" s="175" t="b">
        <v>1</v>
      </c>
      <c r="F191" s="191" t="s">
        <v>27</v>
      </c>
      <c r="G191" s="191" t="s">
        <v>42</v>
      </c>
      <c r="H191" s="191" t="s">
        <v>49</v>
      </c>
      <c r="I191" s="191" t="s">
        <v>15</v>
      </c>
      <c r="J191" s="191" t="s">
        <v>140</v>
      </c>
      <c r="K191" s="191" t="s">
        <v>15</v>
      </c>
      <c r="L191" s="191" t="s">
        <v>15</v>
      </c>
      <c r="M191" s="191" t="s">
        <v>15</v>
      </c>
      <c r="N191" s="191" t="s">
        <v>201</v>
      </c>
      <c r="O191" s="183">
        <v>0</v>
      </c>
      <c r="P191" s="191" t="s">
        <v>550</v>
      </c>
      <c r="Q191" s="192" t="s">
        <v>132</v>
      </c>
      <c r="R191" s="241">
        <v>8</v>
      </c>
      <c r="S191" s="183">
        <v>0</v>
      </c>
      <c r="T191" s="188">
        <f t="shared" si="42"/>
        <v>1</v>
      </c>
      <c r="U191" s="165"/>
      <c r="V191" s="221">
        <v>0.79</v>
      </c>
      <c r="W191" s="221">
        <v>0.65500000000000003</v>
      </c>
      <c r="X191" s="221">
        <v>0.78</v>
      </c>
      <c r="Y191" s="221">
        <v>0.70499999999999996</v>
      </c>
      <c r="Z191" s="221">
        <v>0.78</v>
      </c>
      <c r="AA191" s="161">
        <f t="shared" si="43"/>
        <v>3.71</v>
      </c>
      <c r="AB191" s="165"/>
      <c r="AC191" s="182">
        <v>0.2</v>
      </c>
      <c r="AD191" s="182">
        <v>0.2</v>
      </c>
      <c r="AE191" s="182">
        <v>0.2</v>
      </c>
      <c r="AF191" s="182">
        <v>0.2</v>
      </c>
      <c r="AG191" s="182">
        <v>0.2</v>
      </c>
      <c r="AH191" s="165"/>
      <c r="AI191" s="183">
        <v>0</v>
      </c>
      <c r="AJ191" s="183">
        <v>0</v>
      </c>
      <c r="AK191" s="183">
        <v>0</v>
      </c>
      <c r="AL191" s="183">
        <v>0</v>
      </c>
      <c r="AM191" s="183">
        <v>0</v>
      </c>
      <c r="AN191" s="183">
        <v>0</v>
      </c>
      <c r="AO191" s="183">
        <v>1</v>
      </c>
      <c r="AP191" s="183">
        <v>0</v>
      </c>
      <c r="AQ191" s="183">
        <v>0</v>
      </c>
      <c r="AR191" s="183">
        <v>0</v>
      </c>
      <c r="AS191" s="183">
        <v>0</v>
      </c>
      <c r="AT191" s="183">
        <v>0</v>
      </c>
      <c r="AU191" s="183">
        <v>0</v>
      </c>
      <c r="AV191" s="183">
        <v>0</v>
      </c>
      <c r="AW191" s="183">
        <v>0</v>
      </c>
      <c r="AX191" s="183">
        <v>0</v>
      </c>
      <c r="AY191" s="183">
        <v>0</v>
      </c>
      <c r="AZ191" s="183">
        <v>0</v>
      </c>
      <c r="BA191" s="183">
        <v>0</v>
      </c>
      <c r="BB191" s="183">
        <v>0</v>
      </c>
      <c r="BC191" s="174"/>
      <c r="BD191" s="162">
        <f t="shared" si="44"/>
        <v>1</v>
      </c>
      <c r="BE191" s="165"/>
      <c r="BF191" s="206">
        <f t="shared" si="35"/>
        <v>0</v>
      </c>
      <c r="BG191" s="203">
        <v>0</v>
      </c>
      <c r="BH191" s="203">
        <v>0</v>
      </c>
      <c r="BI191" s="183">
        <v>0</v>
      </c>
      <c r="BJ191" s="183">
        <v>0</v>
      </c>
      <c r="BK191" s="183">
        <v>0</v>
      </c>
      <c r="BL191" s="160">
        <f t="shared" si="36"/>
        <v>1</v>
      </c>
      <c r="BM191" s="174"/>
      <c r="BN191" s="206">
        <f t="shared" si="37"/>
        <v>0</v>
      </c>
      <c r="BO191" s="203">
        <v>0</v>
      </c>
      <c r="BP191" s="183">
        <v>0</v>
      </c>
      <c r="BQ191" s="183">
        <v>0</v>
      </c>
      <c r="BR191" s="183">
        <v>0</v>
      </c>
      <c r="BS191" s="160">
        <f t="shared" si="33"/>
        <v>1</v>
      </c>
      <c r="BT191" s="165"/>
      <c r="BU191" s="206">
        <f t="shared" si="38"/>
        <v>0</v>
      </c>
      <c r="BV191" s="203">
        <v>0</v>
      </c>
      <c r="BW191" s="203">
        <v>0</v>
      </c>
      <c r="BX191" s="203">
        <v>0</v>
      </c>
      <c r="BY191" s="203">
        <v>0</v>
      </c>
      <c r="BZ191" s="203">
        <v>0</v>
      </c>
      <c r="CA191" s="203">
        <v>0</v>
      </c>
      <c r="CB191" s="203">
        <v>0</v>
      </c>
      <c r="CC191" s="160">
        <f t="shared" si="39"/>
        <v>1</v>
      </c>
      <c r="CD191" s="165"/>
      <c r="CE191" s="209">
        <v>0</v>
      </c>
      <c r="CF191" s="165"/>
      <c r="CG191" s="211">
        <f t="shared" si="45"/>
        <v>1</v>
      </c>
      <c r="CH191" s="211">
        <f t="shared" si="40"/>
        <v>2</v>
      </c>
      <c r="CI191" s="211">
        <f>SUM(CH$12:CH191)+1</f>
        <v>471</v>
      </c>
      <c r="CJ191" s="164" t="str">
        <f t="shared" si="34"/>
        <v>N/A</v>
      </c>
      <c r="CK191" s="211" t="s">
        <v>15</v>
      </c>
    </row>
    <row r="192" spans="1:89" x14ac:dyDescent="0.2">
      <c r="A192" s="53">
        <f>IF(AND(COUNTIF(D$12:D192,D192)&gt;1,D192&lt;&gt;"[Project Name]"),1,0)</f>
        <v>0</v>
      </c>
      <c r="C192" s="174">
        <f t="shared" si="41"/>
        <v>181</v>
      </c>
      <c r="D192" s="175" t="s">
        <v>141</v>
      </c>
      <c r="E192" s="175" t="b">
        <v>1</v>
      </c>
      <c r="F192" s="191" t="s">
        <v>27</v>
      </c>
      <c r="G192" s="191" t="s">
        <v>42</v>
      </c>
      <c r="H192" s="191" t="s">
        <v>49</v>
      </c>
      <c r="I192" s="191" t="s">
        <v>15</v>
      </c>
      <c r="J192" s="191" t="s">
        <v>141</v>
      </c>
      <c r="K192" s="191" t="s">
        <v>15</v>
      </c>
      <c r="L192" s="191" t="s">
        <v>15</v>
      </c>
      <c r="M192" s="191" t="s">
        <v>15</v>
      </c>
      <c r="N192" s="191" t="s">
        <v>201</v>
      </c>
      <c r="O192" s="183">
        <v>0</v>
      </c>
      <c r="P192" s="191" t="s">
        <v>550</v>
      </c>
      <c r="Q192" s="192" t="s">
        <v>132</v>
      </c>
      <c r="R192" s="241">
        <v>8</v>
      </c>
      <c r="S192" s="183">
        <v>0</v>
      </c>
      <c r="T192" s="188">
        <f t="shared" si="42"/>
        <v>1</v>
      </c>
      <c r="U192" s="165"/>
      <c r="V192" s="221">
        <v>1.4999999999999999E-2</v>
      </c>
      <c r="W192" s="221">
        <v>0.16500000000000001</v>
      </c>
      <c r="X192" s="221">
        <v>0</v>
      </c>
      <c r="Y192" s="221">
        <v>0</v>
      </c>
      <c r="Z192" s="221">
        <v>0.03</v>
      </c>
      <c r="AA192" s="161">
        <f t="shared" si="43"/>
        <v>0.21</v>
      </c>
      <c r="AB192" s="165"/>
      <c r="AC192" s="182">
        <v>0.2</v>
      </c>
      <c r="AD192" s="182">
        <v>0.2</v>
      </c>
      <c r="AE192" s="182">
        <v>0.2</v>
      </c>
      <c r="AF192" s="182">
        <v>0.2</v>
      </c>
      <c r="AG192" s="182">
        <v>0.2</v>
      </c>
      <c r="AH192" s="165"/>
      <c r="AI192" s="183">
        <v>0</v>
      </c>
      <c r="AJ192" s="183">
        <v>0</v>
      </c>
      <c r="AK192" s="183">
        <v>0</v>
      </c>
      <c r="AL192" s="183">
        <v>0</v>
      </c>
      <c r="AM192" s="183">
        <v>0</v>
      </c>
      <c r="AN192" s="183">
        <v>0</v>
      </c>
      <c r="AO192" s="183">
        <v>1</v>
      </c>
      <c r="AP192" s="183">
        <v>0</v>
      </c>
      <c r="AQ192" s="183">
        <v>0</v>
      </c>
      <c r="AR192" s="183">
        <v>0</v>
      </c>
      <c r="AS192" s="183">
        <v>0</v>
      </c>
      <c r="AT192" s="183">
        <v>0</v>
      </c>
      <c r="AU192" s="183">
        <v>0</v>
      </c>
      <c r="AV192" s="183">
        <v>0</v>
      </c>
      <c r="AW192" s="183">
        <v>0</v>
      </c>
      <c r="AX192" s="183">
        <v>0</v>
      </c>
      <c r="AY192" s="183">
        <v>0</v>
      </c>
      <c r="AZ192" s="183">
        <v>0</v>
      </c>
      <c r="BA192" s="183">
        <v>0</v>
      </c>
      <c r="BB192" s="183">
        <v>0</v>
      </c>
      <c r="BC192" s="174"/>
      <c r="BD192" s="162">
        <f t="shared" si="44"/>
        <v>1</v>
      </c>
      <c r="BE192" s="165"/>
      <c r="BF192" s="206">
        <f t="shared" si="35"/>
        <v>0</v>
      </c>
      <c r="BG192" s="203">
        <v>0</v>
      </c>
      <c r="BH192" s="203">
        <v>0</v>
      </c>
      <c r="BI192" s="183">
        <v>0</v>
      </c>
      <c r="BJ192" s="183">
        <v>0</v>
      </c>
      <c r="BK192" s="183">
        <v>0</v>
      </c>
      <c r="BL192" s="160">
        <f t="shared" si="36"/>
        <v>1</v>
      </c>
      <c r="BM192" s="174"/>
      <c r="BN192" s="206">
        <f t="shared" si="37"/>
        <v>0</v>
      </c>
      <c r="BO192" s="203">
        <v>0</v>
      </c>
      <c r="BP192" s="183">
        <v>0</v>
      </c>
      <c r="BQ192" s="183">
        <v>0</v>
      </c>
      <c r="BR192" s="183">
        <v>0</v>
      </c>
      <c r="BS192" s="160">
        <f t="shared" si="33"/>
        <v>1</v>
      </c>
      <c r="BT192" s="165"/>
      <c r="BU192" s="206">
        <f t="shared" si="38"/>
        <v>0</v>
      </c>
      <c r="BV192" s="203">
        <v>0</v>
      </c>
      <c r="BW192" s="203">
        <v>0</v>
      </c>
      <c r="BX192" s="203">
        <v>0</v>
      </c>
      <c r="BY192" s="203">
        <v>0</v>
      </c>
      <c r="BZ192" s="203">
        <v>0</v>
      </c>
      <c r="CA192" s="203">
        <v>0</v>
      </c>
      <c r="CB192" s="203">
        <v>0</v>
      </c>
      <c r="CC192" s="160">
        <f t="shared" si="39"/>
        <v>1</v>
      </c>
      <c r="CD192" s="165"/>
      <c r="CE192" s="209">
        <v>0</v>
      </c>
      <c r="CF192" s="165"/>
      <c r="CG192" s="211">
        <f t="shared" si="45"/>
        <v>1</v>
      </c>
      <c r="CH192" s="211">
        <f t="shared" si="40"/>
        <v>2</v>
      </c>
      <c r="CI192" s="211">
        <f>SUM(CH$12:CH192)+1</f>
        <v>473</v>
      </c>
      <c r="CJ192" s="164" t="str">
        <f t="shared" si="34"/>
        <v>N/A</v>
      </c>
      <c r="CK192" s="211" t="s">
        <v>15</v>
      </c>
    </row>
    <row r="193" spans="1:89" x14ac:dyDescent="0.2">
      <c r="A193" s="53">
        <f>IF(AND(COUNTIF(D$12:D193,D193)&gt;1,D193&lt;&gt;"[Project Name]"),1,0)</f>
        <v>0</v>
      </c>
      <c r="C193" s="174">
        <f t="shared" si="41"/>
        <v>182</v>
      </c>
      <c r="D193" s="175" t="s">
        <v>142</v>
      </c>
      <c r="E193" s="175" t="b">
        <v>1</v>
      </c>
      <c r="F193" s="191" t="s">
        <v>27</v>
      </c>
      <c r="G193" s="191" t="s">
        <v>42</v>
      </c>
      <c r="H193" s="191" t="s">
        <v>49</v>
      </c>
      <c r="I193" s="191" t="s">
        <v>15</v>
      </c>
      <c r="J193" s="191" t="s">
        <v>142</v>
      </c>
      <c r="K193" s="191" t="s">
        <v>15</v>
      </c>
      <c r="L193" s="191" t="s">
        <v>15</v>
      </c>
      <c r="M193" s="191" t="s">
        <v>15</v>
      </c>
      <c r="N193" s="191" t="s">
        <v>201</v>
      </c>
      <c r="O193" s="183">
        <v>0</v>
      </c>
      <c r="P193" s="191" t="s">
        <v>550</v>
      </c>
      <c r="Q193" s="192" t="s">
        <v>132</v>
      </c>
      <c r="R193" s="241">
        <v>8</v>
      </c>
      <c r="S193" s="183">
        <v>0</v>
      </c>
      <c r="T193" s="188">
        <f t="shared" si="42"/>
        <v>1</v>
      </c>
      <c r="U193" s="165"/>
      <c r="V193" s="221">
        <v>0.16200000000000001</v>
      </c>
      <c r="W193" s="221">
        <v>0.54</v>
      </c>
      <c r="X193" s="221">
        <v>0.38800000000000001</v>
      </c>
      <c r="Y193" s="221">
        <v>0.217</v>
      </c>
      <c r="Z193" s="221">
        <v>0.73499999999999999</v>
      </c>
      <c r="AA193" s="161">
        <f t="shared" si="43"/>
        <v>2.0420000000000003</v>
      </c>
      <c r="AB193" s="165"/>
      <c r="AC193" s="182">
        <v>0.2</v>
      </c>
      <c r="AD193" s="182">
        <v>0.2</v>
      </c>
      <c r="AE193" s="182">
        <v>0.2</v>
      </c>
      <c r="AF193" s="182">
        <v>0.2</v>
      </c>
      <c r="AG193" s="182">
        <v>0.2</v>
      </c>
      <c r="AH193" s="165"/>
      <c r="AI193" s="183">
        <v>0</v>
      </c>
      <c r="AJ193" s="183">
        <v>0</v>
      </c>
      <c r="AK193" s="183">
        <v>0</v>
      </c>
      <c r="AL193" s="183">
        <v>0</v>
      </c>
      <c r="AM193" s="183">
        <v>0</v>
      </c>
      <c r="AN193" s="183">
        <v>0</v>
      </c>
      <c r="AO193" s="183">
        <v>1</v>
      </c>
      <c r="AP193" s="183">
        <v>0</v>
      </c>
      <c r="AQ193" s="183">
        <v>0</v>
      </c>
      <c r="AR193" s="183">
        <v>0</v>
      </c>
      <c r="AS193" s="183">
        <v>0</v>
      </c>
      <c r="AT193" s="183">
        <v>0</v>
      </c>
      <c r="AU193" s="183">
        <v>0</v>
      </c>
      <c r="AV193" s="183">
        <v>0</v>
      </c>
      <c r="AW193" s="183">
        <v>0</v>
      </c>
      <c r="AX193" s="183">
        <v>0</v>
      </c>
      <c r="AY193" s="183">
        <v>0</v>
      </c>
      <c r="AZ193" s="183">
        <v>0</v>
      </c>
      <c r="BA193" s="183">
        <v>0</v>
      </c>
      <c r="BB193" s="183">
        <v>0</v>
      </c>
      <c r="BC193" s="174"/>
      <c r="BD193" s="162">
        <f t="shared" si="44"/>
        <v>1</v>
      </c>
      <c r="BE193" s="165"/>
      <c r="BF193" s="206">
        <f t="shared" si="35"/>
        <v>0</v>
      </c>
      <c r="BG193" s="203">
        <v>0</v>
      </c>
      <c r="BH193" s="203">
        <v>0</v>
      </c>
      <c r="BI193" s="183">
        <v>0</v>
      </c>
      <c r="BJ193" s="183">
        <v>0</v>
      </c>
      <c r="BK193" s="183">
        <v>0</v>
      </c>
      <c r="BL193" s="160">
        <f t="shared" si="36"/>
        <v>1</v>
      </c>
      <c r="BM193" s="174"/>
      <c r="BN193" s="206">
        <f t="shared" si="37"/>
        <v>0</v>
      </c>
      <c r="BO193" s="203">
        <v>0</v>
      </c>
      <c r="BP193" s="183">
        <v>0</v>
      </c>
      <c r="BQ193" s="183">
        <v>0</v>
      </c>
      <c r="BR193" s="183">
        <v>0</v>
      </c>
      <c r="BS193" s="160">
        <f t="shared" si="33"/>
        <v>1</v>
      </c>
      <c r="BT193" s="165"/>
      <c r="BU193" s="206">
        <f t="shared" si="38"/>
        <v>0</v>
      </c>
      <c r="BV193" s="203">
        <v>0</v>
      </c>
      <c r="BW193" s="203">
        <v>0</v>
      </c>
      <c r="BX193" s="203">
        <v>0</v>
      </c>
      <c r="BY193" s="203">
        <v>0</v>
      </c>
      <c r="BZ193" s="203">
        <v>0</v>
      </c>
      <c r="CA193" s="203">
        <v>0</v>
      </c>
      <c r="CB193" s="203">
        <v>0</v>
      </c>
      <c r="CC193" s="160">
        <f t="shared" si="39"/>
        <v>1</v>
      </c>
      <c r="CD193" s="165"/>
      <c r="CE193" s="209">
        <v>0</v>
      </c>
      <c r="CF193" s="165"/>
      <c r="CG193" s="211">
        <f t="shared" si="45"/>
        <v>1</v>
      </c>
      <c r="CH193" s="211">
        <f t="shared" si="40"/>
        <v>2</v>
      </c>
      <c r="CI193" s="211">
        <f>SUM(CH$12:CH193)+1</f>
        <v>475</v>
      </c>
      <c r="CJ193" s="164" t="str">
        <f t="shared" si="34"/>
        <v>N/A</v>
      </c>
      <c r="CK193" s="211" t="s">
        <v>15</v>
      </c>
    </row>
    <row r="194" spans="1:89" x14ac:dyDescent="0.2">
      <c r="A194" s="53">
        <f>IF(AND(COUNTIF(D$12:D194,D194)&gt;1,D194&lt;&gt;"[Project Name]"),1,0)</f>
        <v>0</v>
      </c>
      <c r="C194" s="174">
        <f t="shared" si="41"/>
        <v>183</v>
      </c>
      <c r="D194" s="175" t="s">
        <v>143</v>
      </c>
      <c r="E194" s="175" t="b">
        <v>0</v>
      </c>
      <c r="F194" s="191" t="s">
        <v>27</v>
      </c>
      <c r="G194" s="191" t="s">
        <v>42</v>
      </c>
      <c r="H194" s="191" t="s">
        <v>49</v>
      </c>
      <c r="I194" s="191" t="s">
        <v>15</v>
      </c>
      <c r="J194" s="191" t="s">
        <v>143</v>
      </c>
      <c r="K194" s="191" t="s">
        <v>15</v>
      </c>
      <c r="L194" s="191" t="s">
        <v>15</v>
      </c>
      <c r="M194" s="191" t="s">
        <v>15</v>
      </c>
      <c r="N194" s="191" t="s">
        <v>201</v>
      </c>
      <c r="O194" s="183">
        <v>0</v>
      </c>
      <c r="P194" s="191" t="s">
        <v>550</v>
      </c>
      <c r="Q194" s="192" t="s">
        <v>132</v>
      </c>
      <c r="R194" s="241">
        <v>8</v>
      </c>
      <c r="S194" s="183">
        <v>0</v>
      </c>
      <c r="T194" s="188">
        <f t="shared" si="42"/>
        <v>1</v>
      </c>
      <c r="U194" s="165"/>
      <c r="V194" s="221">
        <v>0</v>
      </c>
      <c r="W194" s="221">
        <v>0</v>
      </c>
      <c r="X194" s="221">
        <v>0</v>
      </c>
      <c r="Y194" s="221">
        <v>0</v>
      </c>
      <c r="Z194" s="221">
        <v>0</v>
      </c>
      <c r="AA194" s="161">
        <f t="shared" si="43"/>
        <v>0</v>
      </c>
      <c r="AB194" s="165"/>
      <c r="AC194" s="182">
        <v>0.2</v>
      </c>
      <c r="AD194" s="182">
        <v>0.2</v>
      </c>
      <c r="AE194" s="182">
        <v>0.2</v>
      </c>
      <c r="AF194" s="182">
        <v>0.2</v>
      </c>
      <c r="AG194" s="182">
        <v>0.2</v>
      </c>
      <c r="AH194" s="165"/>
      <c r="AI194" s="183">
        <v>0</v>
      </c>
      <c r="AJ194" s="183">
        <v>0</v>
      </c>
      <c r="AK194" s="183">
        <v>0</v>
      </c>
      <c r="AL194" s="183">
        <v>0</v>
      </c>
      <c r="AM194" s="183">
        <v>0</v>
      </c>
      <c r="AN194" s="183">
        <v>0</v>
      </c>
      <c r="AO194" s="183">
        <v>1</v>
      </c>
      <c r="AP194" s="183">
        <v>0</v>
      </c>
      <c r="AQ194" s="183">
        <v>0</v>
      </c>
      <c r="AR194" s="183">
        <v>0</v>
      </c>
      <c r="AS194" s="183">
        <v>0</v>
      </c>
      <c r="AT194" s="183">
        <v>0</v>
      </c>
      <c r="AU194" s="183">
        <v>0</v>
      </c>
      <c r="AV194" s="183">
        <v>0</v>
      </c>
      <c r="AW194" s="183">
        <v>0</v>
      </c>
      <c r="AX194" s="183">
        <v>0</v>
      </c>
      <c r="AY194" s="183">
        <v>0</v>
      </c>
      <c r="AZ194" s="183">
        <v>0</v>
      </c>
      <c r="BA194" s="183">
        <v>0</v>
      </c>
      <c r="BB194" s="183">
        <v>0</v>
      </c>
      <c r="BC194" s="174"/>
      <c r="BD194" s="162">
        <f t="shared" si="44"/>
        <v>1</v>
      </c>
      <c r="BE194" s="165"/>
      <c r="BF194" s="206">
        <f t="shared" si="35"/>
        <v>0</v>
      </c>
      <c r="BG194" s="203">
        <v>0</v>
      </c>
      <c r="BH194" s="203">
        <v>0</v>
      </c>
      <c r="BI194" s="183">
        <v>0</v>
      </c>
      <c r="BJ194" s="183">
        <v>0</v>
      </c>
      <c r="BK194" s="183">
        <v>0</v>
      </c>
      <c r="BL194" s="160">
        <f t="shared" si="36"/>
        <v>1</v>
      </c>
      <c r="BM194" s="174"/>
      <c r="BN194" s="206">
        <f t="shared" si="37"/>
        <v>0</v>
      </c>
      <c r="BO194" s="203">
        <v>0</v>
      </c>
      <c r="BP194" s="183">
        <v>0</v>
      </c>
      <c r="BQ194" s="183">
        <v>0</v>
      </c>
      <c r="BR194" s="183">
        <v>0</v>
      </c>
      <c r="BS194" s="160">
        <f t="shared" si="33"/>
        <v>1</v>
      </c>
      <c r="BT194" s="165"/>
      <c r="BU194" s="206">
        <f t="shared" si="38"/>
        <v>0</v>
      </c>
      <c r="BV194" s="203">
        <v>0</v>
      </c>
      <c r="BW194" s="203">
        <v>0</v>
      </c>
      <c r="BX194" s="203">
        <v>0</v>
      </c>
      <c r="BY194" s="203">
        <v>0</v>
      </c>
      <c r="BZ194" s="203">
        <v>0</v>
      </c>
      <c r="CA194" s="203">
        <v>0</v>
      </c>
      <c r="CB194" s="203">
        <v>0</v>
      </c>
      <c r="CC194" s="160">
        <f t="shared" si="39"/>
        <v>1</v>
      </c>
      <c r="CD194" s="165"/>
      <c r="CE194" s="209">
        <v>0</v>
      </c>
      <c r="CF194" s="165"/>
      <c r="CG194" s="211">
        <f t="shared" si="45"/>
        <v>1</v>
      </c>
      <c r="CH194" s="211">
        <f t="shared" si="40"/>
        <v>2</v>
      </c>
      <c r="CI194" s="211">
        <f>SUM(CH$12:CH194)+1</f>
        <v>477</v>
      </c>
      <c r="CJ194" s="164" t="str">
        <f t="shared" si="34"/>
        <v>N/A</v>
      </c>
      <c r="CK194" s="211" t="s">
        <v>15</v>
      </c>
    </row>
    <row r="195" spans="1:89" x14ac:dyDescent="0.2">
      <c r="A195" s="53">
        <f>IF(AND(COUNTIF(D$12:D195,D195)&gt;1,D195&lt;&gt;"[Project Name]"),1,0)</f>
        <v>0</v>
      </c>
      <c r="C195" s="174">
        <f t="shared" si="41"/>
        <v>184</v>
      </c>
      <c r="D195" s="175" t="s">
        <v>739</v>
      </c>
      <c r="E195" s="175" t="b">
        <v>0</v>
      </c>
      <c r="F195" s="191" t="s">
        <v>27</v>
      </c>
      <c r="G195" s="191" t="s">
        <v>41</v>
      </c>
      <c r="H195" s="191" t="s">
        <v>49</v>
      </c>
      <c r="I195" s="191" t="s">
        <v>15</v>
      </c>
      <c r="J195" s="191" t="s">
        <v>247</v>
      </c>
      <c r="K195" s="191" t="s">
        <v>15</v>
      </c>
      <c r="L195" s="191" t="s">
        <v>15</v>
      </c>
      <c r="M195" s="191" t="s">
        <v>15</v>
      </c>
      <c r="N195" s="191" t="s">
        <v>201</v>
      </c>
      <c r="O195" s="183">
        <v>0</v>
      </c>
      <c r="P195" s="191" t="s">
        <v>550</v>
      </c>
      <c r="Q195" s="192" t="s">
        <v>133</v>
      </c>
      <c r="R195" s="241">
        <v>40</v>
      </c>
      <c r="S195" s="183">
        <v>0.2</v>
      </c>
      <c r="T195" s="188">
        <f t="shared" si="42"/>
        <v>0.8</v>
      </c>
      <c r="U195" s="165"/>
      <c r="V195" s="221">
        <v>0</v>
      </c>
      <c r="W195" s="221">
        <v>0</v>
      </c>
      <c r="X195" s="221">
        <v>0</v>
      </c>
      <c r="Y195" s="221">
        <v>0</v>
      </c>
      <c r="Z195" s="221">
        <v>0</v>
      </c>
      <c r="AA195" s="161">
        <f t="shared" si="43"/>
        <v>0</v>
      </c>
      <c r="AB195" s="165"/>
      <c r="AC195" s="182">
        <v>0.2</v>
      </c>
      <c r="AD195" s="182">
        <v>0.2</v>
      </c>
      <c r="AE195" s="182">
        <v>0.2</v>
      </c>
      <c r="AF195" s="182">
        <v>0.2</v>
      </c>
      <c r="AG195" s="182">
        <v>0.2</v>
      </c>
      <c r="AH195" s="165"/>
      <c r="AI195" s="183">
        <v>0</v>
      </c>
      <c r="AJ195" s="183">
        <v>0</v>
      </c>
      <c r="AK195" s="183">
        <v>0</v>
      </c>
      <c r="AL195" s="183">
        <v>0</v>
      </c>
      <c r="AM195" s="183">
        <v>0</v>
      </c>
      <c r="AN195" s="183">
        <v>0</v>
      </c>
      <c r="AO195" s="183">
        <v>0</v>
      </c>
      <c r="AP195" s="183">
        <v>0</v>
      </c>
      <c r="AQ195" s="183">
        <v>0</v>
      </c>
      <c r="AR195" s="183">
        <v>0</v>
      </c>
      <c r="AS195" s="183">
        <v>0</v>
      </c>
      <c r="AT195" s="183">
        <v>0</v>
      </c>
      <c r="AU195" s="183">
        <v>0</v>
      </c>
      <c r="AV195" s="183">
        <v>0</v>
      </c>
      <c r="AW195" s="183">
        <v>0</v>
      </c>
      <c r="AX195" s="183">
        <v>0</v>
      </c>
      <c r="AY195" s="183">
        <v>0</v>
      </c>
      <c r="AZ195" s="183">
        <v>0</v>
      </c>
      <c r="BA195" s="183">
        <v>1</v>
      </c>
      <c r="BB195" s="183">
        <v>0</v>
      </c>
      <c r="BC195" s="174"/>
      <c r="BD195" s="162">
        <f t="shared" si="44"/>
        <v>1</v>
      </c>
      <c r="BE195" s="165"/>
      <c r="BF195" s="206">
        <f t="shared" si="35"/>
        <v>0</v>
      </c>
      <c r="BG195" s="203">
        <v>0</v>
      </c>
      <c r="BH195" s="203">
        <v>0</v>
      </c>
      <c r="BI195" s="183">
        <v>0</v>
      </c>
      <c r="BJ195" s="183">
        <v>0</v>
      </c>
      <c r="BK195" s="183">
        <v>0</v>
      </c>
      <c r="BL195" s="160">
        <f t="shared" si="36"/>
        <v>1</v>
      </c>
      <c r="BM195" s="174"/>
      <c r="BN195" s="206">
        <f t="shared" si="37"/>
        <v>0</v>
      </c>
      <c r="BO195" s="203">
        <v>0</v>
      </c>
      <c r="BP195" s="183">
        <v>0</v>
      </c>
      <c r="BQ195" s="183">
        <v>0</v>
      </c>
      <c r="BR195" s="183">
        <v>0</v>
      </c>
      <c r="BS195" s="160">
        <f t="shared" si="33"/>
        <v>1</v>
      </c>
      <c r="BT195" s="165"/>
      <c r="BU195" s="206">
        <f t="shared" si="38"/>
        <v>0</v>
      </c>
      <c r="BV195" s="203">
        <v>0</v>
      </c>
      <c r="BW195" s="203">
        <v>0</v>
      </c>
      <c r="BX195" s="203">
        <v>0</v>
      </c>
      <c r="BY195" s="203">
        <v>0</v>
      </c>
      <c r="BZ195" s="203">
        <v>0</v>
      </c>
      <c r="CA195" s="203">
        <v>0</v>
      </c>
      <c r="CB195" s="203">
        <v>0</v>
      </c>
      <c r="CC195" s="160">
        <f t="shared" si="39"/>
        <v>1</v>
      </c>
      <c r="CD195" s="165"/>
      <c r="CE195" s="209">
        <v>0</v>
      </c>
      <c r="CF195" s="165"/>
      <c r="CG195" s="211">
        <f t="shared" si="45"/>
        <v>1</v>
      </c>
      <c r="CH195" s="211">
        <f t="shared" si="40"/>
        <v>2</v>
      </c>
      <c r="CI195" s="211">
        <f>SUM(CH$12:CH195)+1</f>
        <v>479</v>
      </c>
      <c r="CJ195" s="164" t="str">
        <f t="shared" si="34"/>
        <v>N/A</v>
      </c>
      <c r="CK195" s="211" t="s">
        <v>15</v>
      </c>
    </row>
    <row r="196" spans="1:89" x14ac:dyDescent="0.2">
      <c r="A196" s="53">
        <f>IF(AND(COUNTIF(D$12:D196,D196)&gt;1,D196&lt;&gt;"[Project Name]"),1,0)</f>
        <v>0</v>
      </c>
      <c r="C196" s="174">
        <f t="shared" si="41"/>
        <v>185</v>
      </c>
      <c r="D196" s="175" t="s">
        <v>740</v>
      </c>
      <c r="E196" s="175" t="b">
        <v>0</v>
      </c>
      <c r="F196" s="191" t="s">
        <v>27</v>
      </c>
      <c r="G196" s="191" t="s">
        <v>41</v>
      </c>
      <c r="H196" s="191" t="s">
        <v>49</v>
      </c>
      <c r="I196" s="191" t="s">
        <v>15</v>
      </c>
      <c r="J196" s="191" t="s">
        <v>240</v>
      </c>
      <c r="K196" s="191" t="s">
        <v>15</v>
      </c>
      <c r="L196" s="191" t="s">
        <v>15</v>
      </c>
      <c r="M196" s="191" t="s">
        <v>15</v>
      </c>
      <c r="N196" s="191" t="s">
        <v>201</v>
      </c>
      <c r="O196" s="183">
        <v>0</v>
      </c>
      <c r="P196" s="191" t="s">
        <v>550</v>
      </c>
      <c r="Q196" s="192" t="s">
        <v>133</v>
      </c>
      <c r="R196" s="241">
        <v>40</v>
      </c>
      <c r="S196" s="183">
        <v>0.2</v>
      </c>
      <c r="T196" s="188">
        <f t="shared" si="42"/>
        <v>0.8</v>
      </c>
      <c r="U196" s="165"/>
      <c r="V196" s="221">
        <v>0</v>
      </c>
      <c r="W196" s="221">
        <v>0</v>
      </c>
      <c r="X196" s="221">
        <v>0</v>
      </c>
      <c r="Y196" s="221">
        <v>0</v>
      </c>
      <c r="Z196" s="221">
        <v>0</v>
      </c>
      <c r="AA196" s="161">
        <f t="shared" si="43"/>
        <v>0</v>
      </c>
      <c r="AB196" s="165"/>
      <c r="AC196" s="182">
        <v>0.2</v>
      </c>
      <c r="AD196" s="182">
        <v>0.2</v>
      </c>
      <c r="AE196" s="182">
        <v>0.2</v>
      </c>
      <c r="AF196" s="182">
        <v>0.2</v>
      </c>
      <c r="AG196" s="182">
        <v>0.2</v>
      </c>
      <c r="AH196" s="165"/>
      <c r="AI196" s="183">
        <v>0</v>
      </c>
      <c r="AJ196" s="183">
        <v>0</v>
      </c>
      <c r="AK196" s="183">
        <v>0</v>
      </c>
      <c r="AL196" s="183">
        <v>0</v>
      </c>
      <c r="AM196" s="183">
        <v>0</v>
      </c>
      <c r="AN196" s="183">
        <v>0</v>
      </c>
      <c r="AO196" s="183">
        <v>0</v>
      </c>
      <c r="AP196" s="183">
        <v>0</v>
      </c>
      <c r="AQ196" s="183">
        <v>0</v>
      </c>
      <c r="AR196" s="183">
        <v>0</v>
      </c>
      <c r="AS196" s="183">
        <v>0</v>
      </c>
      <c r="AT196" s="183">
        <v>0</v>
      </c>
      <c r="AU196" s="183">
        <v>0</v>
      </c>
      <c r="AV196" s="183">
        <v>0</v>
      </c>
      <c r="AW196" s="183">
        <v>0</v>
      </c>
      <c r="AX196" s="183">
        <v>0</v>
      </c>
      <c r="AY196" s="183">
        <v>0</v>
      </c>
      <c r="AZ196" s="183">
        <v>0</v>
      </c>
      <c r="BA196" s="183">
        <v>1</v>
      </c>
      <c r="BB196" s="183">
        <v>0</v>
      </c>
      <c r="BC196" s="174"/>
      <c r="BD196" s="162">
        <f t="shared" si="44"/>
        <v>1</v>
      </c>
      <c r="BE196" s="165"/>
      <c r="BF196" s="206">
        <f t="shared" si="35"/>
        <v>0</v>
      </c>
      <c r="BG196" s="203">
        <v>0</v>
      </c>
      <c r="BH196" s="203">
        <v>0</v>
      </c>
      <c r="BI196" s="183">
        <v>0</v>
      </c>
      <c r="BJ196" s="183">
        <v>0</v>
      </c>
      <c r="BK196" s="183">
        <v>0</v>
      </c>
      <c r="BL196" s="160">
        <f t="shared" si="36"/>
        <v>1</v>
      </c>
      <c r="BM196" s="174"/>
      <c r="BN196" s="206">
        <f t="shared" si="37"/>
        <v>0</v>
      </c>
      <c r="BO196" s="203">
        <v>0</v>
      </c>
      <c r="BP196" s="183">
        <v>0</v>
      </c>
      <c r="BQ196" s="183">
        <v>0</v>
      </c>
      <c r="BR196" s="183">
        <v>0</v>
      </c>
      <c r="BS196" s="160">
        <f t="shared" si="33"/>
        <v>1</v>
      </c>
      <c r="BT196" s="165"/>
      <c r="BU196" s="206">
        <f t="shared" si="38"/>
        <v>0</v>
      </c>
      <c r="BV196" s="203">
        <v>0</v>
      </c>
      <c r="BW196" s="203">
        <v>0</v>
      </c>
      <c r="BX196" s="203">
        <v>0</v>
      </c>
      <c r="BY196" s="203">
        <v>0</v>
      </c>
      <c r="BZ196" s="203">
        <v>0</v>
      </c>
      <c r="CA196" s="203">
        <v>0</v>
      </c>
      <c r="CB196" s="203">
        <v>0</v>
      </c>
      <c r="CC196" s="160">
        <f t="shared" si="39"/>
        <v>1</v>
      </c>
      <c r="CD196" s="165"/>
      <c r="CE196" s="209">
        <v>0</v>
      </c>
      <c r="CF196" s="165"/>
      <c r="CG196" s="211">
        <f t="shared" si="45"/>
        <v>1</v>
      </c>
      <c r="CH196" s="211">
        <f t="shared" si="40"/>
        <v>2</v>
      </c>
      <c r="CI196" s="211">
        <f>SUM(CH$12:CH196)+1</f>
        <v>481</v>
      </c>
      <c r="CJ196" s="164" t="str">
        <f t="shared" si="34"/>
        <v>N/A</v>
      </c>
      <c r="CK196" s="211" t="s">
        <v>15</v>
      </c>
    </row>
    <row r="197" spans="1:89" x14ac:dyDescent="0.2">
      <c r="A197" s="53">
        <f>IF(AND(COUNTIF(D$12:D197,D197)&gt;1,D197&lt;&gt;"[Project Name]"),1,0)</f>
        <v>0</v>
      </c>
      <c r="C197" s="174">
        <f t="shared" si="41"/>
        <v>186</v>
      </c>
      <c r="D197" s="175" t="s">
        <v>741</v>
      </c>
      <c r="E197" s="175" t="b">
        <v>0</v>
      </c>
      <c r="F197" s="191" t="s">
        <v>27</v>
      </c>
      <c r="G197" s="191" t="s">
        <v>41</v>
      </c>
      <c r="H197" s="191" t="s">
        <v>49</v>
      </c>
      <c r="I197" s="191" t="s">
        <v>15</v>
      </c>
      <c r="J197" s="191" t="s">
        <v>246</v>
      </c>
      <c r="K197" s="191" t="s">
        <v>15</v>
      </c>
      <c r="L197" s="191" t="s">
        <v>15</v>
      </c>
      <c r="M197" s="191" t="s">
        <v>15</v>
      </c>
      <c r="N197" s="191" t="s">
        <v>201</v>
      </c>
      <c r="O197" s="183">
        <v>0</v>
      </c>
      <c r="P197" s="191" t="s">
        <v>550</v>
      </c>
      <c r="Q197" s="192" t="s">
        <v>133</v>
      </c>
      <c r="R197" s="241">
        <v>40</v>
      </c>
      <c r="S197" s="183">
        <v>0.2</v>
      </c>
      <c r="T197" s="188">
        <f t="shared" si="42"/>
        <v>0.8</v>
      </c>
      <c r="U197" s="165"/>
      <c r="V197" s="221">
        <v>0</v>
      </c>
      <c r="W197" s="221">
        <v>0</v>
      </c>
      <c r="X197" s="221">
        <v>0</v>
      </c>
      <c r="Y197" s="221">
        <v>0</v>
      </c>
      <c r="Z197" s="221">
        <v>0</v>
      </c>
      <c r="AA197" s="161">
        <f t="shared" si="43"/>
        <v>0</v>
      </c>
      <c r="AB197" s="165"/>
      <c r="AC197" s="182">
        <v>0.2</v>
      </c>
      <c r="AD197" s="182">
        <v>0.2</v>
      </c>
      <c r="AE197" s="182">
        <v>0.2</v>
      </c>
      <c r="AF197" s="182">
        <v>0.2</v>
      </c>
      <c r="AG197" s="182">
        <v>0.2</v>
      </c>
      <c r="AH197" s="165"/>
      <c r="AI197" s="183">
        <v>0</v>
      </c>
      <c r="AJ197" s="183">
        <v>0</v>
      </c>
      <c r="AK197" s="183">
        <v>0</v>
      </c>
      <c r="AL197" s="183">
        <v>0</v>
      </c>
      <c r="AM197" s="183">
        <v>0</v>
      </c>
      <c r="AN197" s="183">
        <v>0</v>
      </c>
      <c r="AO197" s="183">
        <v>0</v>
      </c>
      <c r="AP197" s="183">
        <v>0</v>
      </c>
      <c r="AQ197" s="183">
        <v>0</v>
      </c>
      <c r="AR197" s="183">
        <v>0</v>
      </c>
      <c r="AS197" s="183">
        <v>0</v>
      </c>
      <c r="AT197" s="183">
        <v>0</v>
      </c>
      <c r="AU197" s="183">
        <v>0</v>
      </c>
      <c r="AV197" s="183">
        <v>0</v>
      </c>
      <c r="AW197" s="183">
        <v>0</v>
      </c>
      <c r="AX197" s="183">
        <v>0</v>
      </c>
      <c r="AY197" s="183">
        <v>0</v>
      </c>
      <c r="AZ197" s="183">
        <v>0</v>
      </c>
      <c r="BA197" s="183">
        <v>1</v>
      </c>
      <c r="BB197" s="183">
        <v>0</v>
      </c>
      <c r="BC197" s="174"/>
      <c r="BD197" s="162">
        <f t="shared" si="44"/>
        <v>1</v>
      </c>
      <c r="BE197" s="165"/>
      <c r="BF197" s="206">
        <f t="shared" si="35"/>
        <v>0</v>
      </c>
      <c r="BG197" s="203">
        <v>0</v>
      </c>
      <c r="BH197" s="203">
        <v>0</v>
      </c>
      <c r="BI197" s="183">
        <v>0</v>
      </c>
      <c r="BJ197" s="183">
        <v>0</v>
      </c>
      <c r="BK197" s="183">
        <v>0</v>
      </c>
      <c r="BL197" s="160">
        <f t="shared" si="36"/>
        <v>1</v>
      </c>
      <c r="BM197" s="174"/>
      <c r="BN197" s="206">
        <f t="shared" si="37"/>
        <v>0</v>
      </c>
      <c r="BO197" s="203">
        <v>0</v>
      </c>
      <c r="BP197" s="183">
        <v>0</v>
      </c>
      <c r="BQ197" s="183">
        <v>0</v>
      </c>
      <c r="BR197" s="183">
        <v>0</v>
      </c>
      <c r="BS197" s="160">
        <f t="shared" si="33"/>
        <v>1</v>
      </c>
      <c r="BT197" s="165"/>
      <c r="BU197" s="206">
        <f t="shared" si="38"/>
        <v>0</v>
      </c>
      <c r="BV197" s="203">
        <v>0</v>
      </c>
      <c r="BW197" s="203">
        <v>0</v>
      </c>
      <c r="BX197" s="203">
        <v>0</v>
      </c>
      <c r="BY197" s="203">
        <v>0</v>
      </c>
      <c r="BZ197" s="203">
        <v>0</v>
      </c>
      <c r="CA197" s="203">
        <v>0</v>
      </c>
      <c r="CB197" s="203">
        <v>0</v>
      </c>
      <c r="CC197" s="160">
        <f t="shared" si="39"/>
        <v>1</v>
      </c>
      <c r="CD197" s="165"/>
      <c r="CE197" s="209">
        <v>0</v>
      </c>
      <c r="CF197" s="165"/>
      <c r="CG197" s="211">
        <f t="shared" si="45"/>
        <v>1</v>
      </c>
      <c r="CH197" s="211">
        <f t="shared" si="40"/>
        <v>2</v>
      </c>
      <c r="CI197" s="211">
        <f>SUM(CH$12:CH197)+1</f>
        <v>483</v>
      </c>
      <c r="CJ197" s="164" t="str">
        <f t="shared" si="34"/>
        <v>N/A</v>
      </c>
      <c r="CK197" s="211" t="s">
        <v>15</v>
      </c>
    </row>
    <row r="198" spans="1:89" x14ac:dyDescent="0.2">
      <c r="A198" s="53">
        <f>IF(AND(COUNTIF(D$12:D198,D198)&gt;1,D198&lt;&gt;"[Project Name]"),1,0)</f>
        <v>0</v>
      </c>
      <c r="C198" s="174">
        <f t="shared" si="41"/>
        <v>187</v>
      </c>
      <c r="D198" s="175" t="s">
        <v>742</v>
      </c>
      <c r="E198" s="175" t="b">
        <v>1</v>
      </c>
      <c r="F198" s="191" t="s">
        <v>27</v>
      </c>
      <c r="G198" s="191" t="s">
        <v>41</v>
      </c>
      <c r="H198" s="191" t="s">
        <v>49</v>
      </c>
      <c r="I198" s="191" t="s">
        <v>15</v>
      </c>
      <c r="J198" s="191" t="s">
        <v>240</v>
      </c>
      <c r="K198" s="191" t="s">
        <v>15</v>
      </c>
      <c r="L198" s="191" t="s">
        <v>15</v>
      </c>
      <c r="M198" s="191" t="s">
        <v>15</v>
      </c>
      <c r="N198" s="191" t="s">
        <v>201</v>
      </c>
      <c r="O198" s="183">
        <v>0</v>
      </c>
      <c r="P198" s="191" t="s">
        <v>550</v>
      </c>
      <c r="Q198" s="192" t="s">
        <v>132</v>
      </c>
      <c r="R198" s="241">
        <v>40</v>
      </c>
      <c r="S198" s="183">
        <v>0.08</v>
      </c>
      <c r="T198" s="188">
        <f t="shared" si="42"/>
        <v>0.92</v>
      </c>
      <c r="U198" s="165"/>
      <c r="V198" s="221">
        <v>8.0000000000000002E-3</v>
      </c>
      <c r="W198" s="221">
        <v>4.2000000000000003E-2</v>
      </c>
      <c r="X198" s="221">
        <v>7.8E-2</v>
      </c>
      <c r="Y198" s="221">
        <v>4.2000000000000003E-2</v>
      </c>
      <c r="Z198" s="221">
        <v>2.3E-2</v>
      </c>
      <c r="AA198" s="161">
        <f t="shared" si="43"/>
        <v>0.193</v>
      </c>
      <c r="AB198" s="165"/>
      <c r="AC198" s="182">
        <v>0.2</v>
      </c>
      <c r="AD198" s="182">
        <v>0.2</v>
      </c>
      <c r="AE198" s="182">
        <v>0.2</v>
      </c>
      <c r="AF198" s="182">
        <v>0.2</v>
      </c>
      <c r="AG198" s="182">
        <v>0.2</v>
      </c>
      <c r="AH198" s="165"/>
      <c r="AI198" s="183">
        <v>0</v>
      </c>
      <c r="AJ198" s="183">
        <v>0</v>
      </c>
      <c r="AK198" s="183">
        <v>0</v>
      </c>
      <c r="AL198" s="183">
        <v>0</v>
      </c>
      <c r="AM198" s="183">
        <v>0</v>
      </c>
      <c r="AN198" s="183">
        <v>0</v>
      </c>
      <c r="AO198" s="183">
        <v>0</v>
      </c>
      <c r="AP198" s="183">
        <v>0</v>
      </c>
      <c r="AQ198" s="183">
        <v>0</v>
      </c>
      <c r="AR198" s="183">
        <v>0</v>
      </c>
      <c r="AS198" s="183">
        <v>0</v>
      </c>
      <c r="AT198" s="183">
        <v>0</v>
      </c>
      <c r="AU198" s="183">
        <v>0</v>
      </c>
      <c r="AV198" s="183">
        <v>0</v>
      </c>
      <c r="AW198" s="183">
        <v>0</v>
      </c>
      <c r="AX198" s="183">
        <v>0</v>
      </c>
      <c r="AY198" s="183">
        <v>0</v>
      </c>
      <c r="AZ198" s="183">
        <v>0</v>
      </c>
      <c r="BA198" s="183">
        <v>1</v>
      </c>
      <c r="BB198" s="183">
        <v>0</v>
      </c>
      <c r="BC198" s="174"/>
      <c r="BD198" s="162">
        <f t="shared" si="44"/>
        <v>1</v>
      </c>
      <c r="BE198" s="165"/>
      <c r="BF198" s="206">
        <f t="shared" si="35"/>
        <v>0</v>
      </c>
      <c r="BG198" s="203">
        <v>0</v>
      </c>
      <c r="BH198" s="203">
        <v>0</v>
      </c>
      <c r="BI198" s="183">
        <v>0</v>
      </c>
      <c r="BJ198" s="183">
        <v>0</v>
      </c>
      <c r="BK198" s="183">
        <v>0</v>
      </c>
      <c r="BL198" s="160">
        <f t="shared" si="36"/>
        <v>1</v>
      </c>
      <c r="BM198" s="174"/>
      <c r="BN198" s="206">
        <f t="shared" si="37"/>
        <v>0</v>
      </c>
      <c r="BO198" s="203">
        <v>0</v>
      </c>
      <c r="BP198" s="183">
        <v>0</v>
      </c>
      <c r="BQ198" s="183">
        <v>0</v>
      </c>
      <c r="BR198" s="183">
        <v>0</v>
      </c>
      <c r="BS198" s="160">
        <f t="shared" si="33"/>
        <v>1</v>
      </c>
      <c r="BT198" s="165"/>
      <c r="BU198" s="206">
        <f t="shared" si="38"/>
        <v>0</v>
      </c>
      <c r="BV198" s="203">
        <v>0</v>
      </c>
      <c r="BW198" s="203">
        <v>0</v>
      </c>
      <c r="BX198" s="203">
        <v>0</v>
      </c>
      <c r="BY198" s="203">
        <v>0</v>
      </c>
      <c r="BZ198" s="203">
        <v>0</v>
      </c>
      <c r="CA198" s="203">
        <v>0</v>
      </c>
      <c r="CB198" s="203">
        <v>0</v>
      </c>
      <c r="CC198" s="160">
        <f t="shared" si="39"/>
        <v>1</v>
      </c>
      <c r="CD198" s="165"/>
      <c r="CE198" s="209">
        <v>0</v>
      </c>
      <c r="CF198" s="165"/>
      <c r="CG198" s="211">
        <f t="shared" si="45"/>
        <v>1</v>
      </c>
      <c r="CH198" s="211">
        <f t="shared" si="40"/>
        <v>2</v>
      </c>
      <c r="CI198" s="211">
        <f>SUM(CH$12:CH198)+1</f>
        <v>485</v>
      </c>
      <c r="CJ198" s="164" t="str">
        <f t="shared" si="34"/>
        <v>N/A</v>
      </c>
      <c r="CK198" s="211" t="s">
        <v>15</v>
      </c>
    </row>
    <row r="199" spans="1:89" x14ac:dyDescent="0.2">
      <c r="A199" s="53">
        <f>IF(AND(COUNTIF(D$12:D199,D199)&gt;1,D199&lt;&gt;"[Project Name]"),1,0)</f>
        <v>0</v>
      </c>
      <c r="C199" s="174">
        <f t="shared" si="41"/>
        <v>188</v>
      </c>
      <c r="D199" s="175" t="s">
        <v>743</v>
      </c>
      <c r="E199" s="175" t="b">
        <v>1</v>
      </c>
      <c r="F199" s="191" t="s">
        <v>27</v>
      </c>
      <c r="G199" s="191" t="s">
        <v>41</v>
      </c>
      <c r="H199" s="191" t="s">
        <v>49</v>
      </c>
      <c r="I199" s="191" t="s">
        <v>15</v>
      </c>
      <c r="J199" s="191" t="s">
        <v>241</v>
      </c>
      <c r="K199" s="191" t="s">
        <v>15</v>
      </c>
      <c r="L199" s="191" t="s">
        <v>15</v>
      </c>
      <c r="M199" s="191" t="s">
        <v>15</v>
      </c>
      <c r="N199" s="191" t="s">
        <v>201</v>
      </c>
      <c r="O199" s="183">
        <v>0</v>
      </c>
      <c r="P199" s="191" t="s">
        <v>550</v>
      </c>
      <c r="Q199" s="192" t="s">
        <v>132</v>
      </c>
      <c r="R199" s="241">
        <v>40</v>
      </c>
      <c r="S199" s="183">
        <v>7.4999999999999997E-2</v>
      </c>
      <c r="T199" s="188">
        <f t="shared" si="42"/>
        <v>0.92500000000000004</v>
      </c>
      <c r="U199" s="165"/>
      <c r="V199" s="221">
        <v>0.42215616268239675</v>
      </c>
      <c r="W199" s="221">
        <v>3.7301381558522193</v>
      </c>
      <c r="X199" s="221">
        <v>0.32761564731449855</v>
      </c>
      <c r="Y199" s="221">
        <v>1.4499332505433093</v>
      </c>
      <c r="Z199" s="221">
        <v>0.10015678360757528</v>
      </c>
      <c r="AA199" s="161">
        <f t="shared" si="43"/>
        <v>6.0299999999999994</v>
      </c>
      <c r="AB199" s="165"/>
      <c r="AC199" s="182">
        <v>0.2</v>
      </c>
      <c r="AD199" s="182">
        <v>0.2</v>
      </c>
      <c r="AE199" s="182">
        <v>0.2</v>
      </c>
      <c r="AF199" s="182">
        <v>0.2</v>
      </c>
      <c r="AG199" s="182">
        <v>0.2</v>
      </c>
      <c r="AH199" s="165"/>
      <c r="AI199" s="183">
        <v>0</v>
      </c>
      <c r="AJ199" s="183">
        <v>0</v>
      </c>
      <c r="AK199" s="183">
        <v>0</v>
      </c>
      <c r="AL199" s="183">
        <v>0</v>
      </c>
      <c r="AM199" s="183">
        <v>0</v>
      </c>
      <c r="AN199" s="183">
        <v>0</v>
      </c>
      <c r="AO199" s="183">
        <v>0</v>
      </c>
      <c r="AP199" s="183">
        <v>0</v>
      </c>
      <c r="AQ199" s="183">
        <v>0</v>
      </c>
      <c r="AR199" s="183">
        <v>0</v>
      </c>
      <c r="AS199" s="183">
        <v>0</v>
      </c>
      <c r="AT199" s="183">
        <v>0</v>
      </c>
      <c r="AU199" s="183">
        <v>0</v>
      </c>
      <c r="AV199" s="183">
        <v>0</v>
      </c>
      <c r="AW199" s="183">
        <v>0</v>
      </c>
      <c r="AX199" s="183">
        <v>0</v>
      </c>
      <c r="AY199" s="183">
        <v>0</v>
      </c>
      <c r="AZ199" s="183">
        <v>0</v>
      </c>
      <c r="BA199" s="183">
        <v>1</v>
      </c>
      <c r="BB199" s="183">
        <v>0</v>
      </c>
      <c r="BC199" s="174"/>
      <c r="BD199" s="162">
        <f t="shared" si="44"/>
        <v>1</v>
      </c>
      <c r="BE199" s="165"/>
      <c r="BF199" s="206">
        <f t="shared" si="35"/>
        <v>0</v>
      </c>
      <c r="BG199" s="203">
        <v>0</v>
      </c>
      <c r="BH199" s="203">
        <v>0</v>
      </c>
      <c r="BI199" s="183">
        <v>0</v>
      </c>
      <c r="BJ199" s="183">
        <v>0</v>
      </c>
      <c r="BK199" s="183">
        <v>0</v>
      </c>
      <c r="BL199" s="160">
        <f t="shared" si="36"/>
        <v>1</v>
      </c>
      <c r="BM199" s="174"/>
      <c r="BN199" s="206">
        <f t="shared" si="37"/>
        <v>0</v>
      </c>
      <c r="BO199" s="203">
        <v>0</v>
      </c>
      <c r="BP199" s="183">
        <v>0</v>
      </c>
      <c r="BQ199" s="183">
        <v>0</v>
      </c>
      <c r="BR199" s="183">
        <v>0</v>
      </c>
      <c r="BS199" s="160">
        <f t="shared" si="33"/>
        <v>1</v>
      </c>
      <c r="BT199" s="165"/>
      <c r="BU199" s="206">
        <f t="shared" si="38"/>
        <v>0</v>
      </c>
      <c r="BV199" s="203">
        <v>0</v>
      </c>
      <c r="BW199" s="203">
        <v>0</v>
      </c>
      <c r="BX199" s="203">
        <v>0</v>
      </c>
      <c r="BY199" s="203">
        <v>0</v>
      </c>
      <c r="BZ199" s="203">
        <v>0</v>
      </c>
      <c r="CA199" s="203">
        <v>0</v>
      </c>
      <c r="CB199" s="203">
        <v>0</v>
      </c>
      <c r="CC199" s="160">
        <f t="shared" si="39"/>
        <v>1</v>
      </c>
      <c r="CD199" s="165"/>
      <c r="CE199" s="209">
        <v>0</v>
      </c>
      <c r="CF199" s="165"/>
      <c r="CG199" s="211">
        <f t="shared" si="45"/>
        <v>1</v>
      </c>
      <c r="CH199" s="211">
        <f t="shared" si="40"/>
        <v>2</v>
      </c>
      <c r="CI199" s="211">
        <f>SUM(CH$12:CH199)+1</f>
        <v>487</v>
      </c>
      <c r="CJ199" s="164" t="str">
        <f t="shared" si="34"/>
        <v>N/A</v>
      </c>
      <c r="CK199" s="211" t="s">
        <v>15</v>
      </c>
    </row>
    <row r="200" spans="1:89" x14ac:dyDescent="0.2">
      <c r="A200" s="53">
        <f>IF(AND(COUNTIF(D$12:D200,D200)&gt;1,D200&lt;&gt;"[Project Name]"),1,0)</f>
        <v>0</v>
      </c>
      <c r="C200" s="174">
        <f t="shared" si="41"/>
        <v>189</v>
      </c>
      <c r="D200" s="175" t="s">
        <v>744</v>
      </c>
      <c r="E200" s="175" t="b">
        <v>1</v>
      </c>
      <c r="F200" s="191" t="s">
        <v>27</v>
      </c>
      <c r="G200" s="191" t="s">
        <v>41</v>
      </c>
      <c r="H200" s="191" t="s">
        <v>49</v>
      </c>
      <c r="I200" s="191" t="s">
        <v>15</v>
      </c>
      <c r="J200" s="191" t="s">
        <v>244</v>
      </c>
      <c r="K200" s="191" t="s">
        <v>15</v>
      </c>
      <c r="L200" s="191" t="s">
        <v>15</v>
      </c>
      <c r="M200" s="191" t="s">
        <v>15</v>
      </c>
      <c r="N200" s="191" t="s">
        <v>201</v>
      </c>
      <c r="O200" s="183">
        <v>0</v>
      </c>
      <c r="P200" s="191" t="s">
        <v>550</v>
      </c>
      <c r="Q200" s="192" t="s">
        <v>132</v>
      </c>
      <c r="R200" s="241">
        <v>40</v>
      </c>
      <c r="S200" s="183">
        <v>7.4999999999999997E-2</v>
      </c>
      <c r="T200" s="188">
        <f t="shared" si="42"/>
        <v>0.92500000000000004</v>
      </c>
      <c r="U200" s="165"/>
      <c r="V200" s="221">
        <v>4.6155362234166857</v>
      </c>
      <c r="W200" s="221">
        <v>0.544271675625146</v>
      </c>
      <c r="X200" s="221">
        <v>0.9039968450572563</v>
      </c>
      <c r="Y200" s="221">
        <v>0.42811042299602708</v>
      </c>
      <c r="Z200" s="221">
        <v>1.5250848329048841</v>
      </c>
      <c r="AA200" s="161">
        <f t="shared" si="43"/>
        <v>8.0169999999999995</v>
      </c>
      <c r="AB200" s="165"/>
      <c r="AC200" s="182">
        <v>0.2</v>
      </c>
      <c r="AD200" s="182">
        <v>0.2</v>
      </c>
      <c r="AE200" s="182">
        <v>0.2</v>
      </c>
      <c r="AF200" s="182">
        <v>0.2</v>
      </c>
      <c r="AG200" s="182">
        <v>0.2</v>
      </c>
      <c r="AH200" s="165"/>
      <c r="AI200" s="183">
        <v>0</v>
      </c>
      <c r="AJ200" s="183">
        <v>0</v>
      </c>
      <c r="AK200" s="183">
        <v>0</v>
      </c>
      <c r="AL200" s="183">
        <v>0</v>
      </c>
      <c r="AM200" s="183">
        <v>0</v>
      </c>
      <c r="AN200" s="183">
        <v>0</v>
      </c>
      <c r="AO200" s="183">
        <v>0</v>
      </c>
      <c r="AP200" s="183">
        <v>0</v>
      </c>
      <c r="AQ200" s="183">
        <v>0</v>
      </c>
      <c r="AR200" s="183">
        <v>0</v>
      </c>
      <c r="AS200" s="183">
        <v>0</v>
      </c>
      <c r="AT200" s="183">
        <v>0</v>
      </c>
      <c r="AU200" s="183">
        <v>0</v>
      </c>
      <c r="AV200" s="183">
        <v>0</v>
      </c>
      <c r="AW200" s="183">
        <v>0</v>
      </c>
      <c r="AX200" s="183">
        <v>0</v>
      </c>
      <c r="AY200" s="183">
        <v>0</v>
      </c>
      <c r="AZ200" s="183">
        <v>0</v>
      </c>
      <c r="BA200" s="183">
        <v>1</v>
      </c>
      <c r="BB200" s="183">
        <v>0</v>
      </c>
      <c r="BC200" s="174"/>
      <c r="BD200" s="162">
        <f t="shared" si="44"/>
        <v>1</v>
      </c>
      <c r="BE200" s="165"/>
      <c r="BF200" s="206">
        <f t="shared" si="35"/>
        <v>0</v>
      </c>
      <c r="BG200" s="203">
        <v>0</v>
      </c>
      <c r="BH200" s="203">
        <v>0</v>
      </c>
      <c r="BI200" s="183">
        <v>0</v>
      </c>
      <c r="BJ200" s="183">
        <v>0</v>
      </c>
      <c r="BK200" s="183">
        <v>0</v>
      </c>
      <c r="BL200" s="160">
        <f t="shared" si="36"/>
        <v>1</v>
      </c>
      <c r="BM200" s="174"/>
      <c r="BN200" s="206">
        <f t="shared" si="37"/>
        <v>0</v>
      </c>
      <c r="BO200" s="203">
        <v>0</v>
      </c>
      <c r="BP200" s="183">
        <v>0</v>
      </c>
      <c r="BQ200" s="183">
        <v>0</v>
      </c>
      <c r="BR200" s="183">
        <v>0</v>
      </c>
      <c r="BS200" s="160">
        <f t="shared" si="33"/>
        <v>1</v>
      </c>
      <c r="BT200" s="165"/>
      <c r="BU200" s="206">
        <f t="shared" si="38"/>
        <v>0</v>
      </c>
      <c r="BV200" s="203">
        <v>0</v>
      </c>
      <c r="BW200" s="203">
        <v>0</v>
      </c>
      <c r="BX200" s="203">
        <v>0</v>
      </c>
      <c r="BY200" s="203">
        <v>0</v>
      </c>
      <c r="BZ200" s="203">
        <v>0</v>
      </c>
      <c r="CA200" s="203">
        <v>0</v>
      </c>
      <c r="CB200" s="203">
        <v>0</v>
      </c>
      <c r="CC200" s="160">
        <f t="shared" si="39"/>
        <v>1</v>
      </c>
      <c r="CD200" s="165"/>
      <c r="CE200" s="209">
        <v>0</v>
      </c>
      <c r="CF200" s="165"/>
      <c r="CG200" s="211">
        <f t="shared" si="45"/>
        <v>1</v>
      </c>
      <c r="CH200" s="211">
        <f t="shared" si="40"/>
        <v>2</v>
      </c>
      <c r="CI200" s="211">
        <f>SUM(CH$12:CH200)+1</f>
        <v>489</v>
      </c>
      <c r="CJ200" s="164" t="str">
        <f t="shared" si="34"/>
        <v>N/A</v>
      </c>
      <c r="CK200" s="211" t="s">
        <v>15</v>
      </c>
    </row>
    <row r="201" spans="1:89" x14ac:dyDescent="0.2">
      <c r="A201" s="53">
        <f>IF(AND(COUNTIF(D$12:D201,D201)&gt;1,D201&lt;&gt;"[Project Name]"),1,0)</f>
        <v>0</v>
      </c>
      <c r="C201" s="174">
        <f t="shared" si="41"/>
        <v>190</v>
      </c>
      <c r="D201" s="175" t="s">
        <v>745</v>
      </c>
      <c r="E201" s="175" t="b">
        <v>1</v>
      </c>
      <c r="F201" s="191" t="s">
        <v>27</v>
      </c>
      <c r="G201" s="191" t="s">
        <v>41</v>
      </c>
      <c r="H201" s="191" t="s">
        <v>49</v>
      </c>
      <c r="I201" s="191" t="s">
        <v>15</v>
      </c>
      <c r="J201" s="191" t="s">
        <v>242</v>
      </c>
      <c r="K201" s="191" t="s">
        <v>15</v>
      </c>
      <c r="L201" s="191" t="s">
        <v>15</v>
      </c>
      <c r="M201" s="191" t="s">
        <v>15</v>
      </c>
      <c r="N201" s="191" t="s">
        <v>201</v>
      </c>
      <c r="O201" s="183">
        <v>0</v>
      </c>
      <c r="P201" s="191" t="s">
        <v>550</v>
      </c>
      <c r="Q201" s="192" t="s">
        <v>132</v>
      </c>
      <c r="R201" s="241">
        <v>40</v>
      </c>
      <c r="S201" s="183">
        <v>7.4999999999999997E-2</v>
      </c>
      <c r="T201" s="188">
        <f t="shared" si="42"/>
        <v>0.92500000000000004</v>
      </c>
      <c r="U201" s="165"/>
      <c r="V201" s="221">
        <v>0.11234421364985163</v>
      </c>
      <c r="W201" s="221">
        <v>0.19566617210682491</v>
      </c>
      <c r="X201" s="221">
        <v>7.8640949554896145E-2</v>
      </c>
      <c r="Y201" s="221">
        <v>0.41754599406528187</v>
      </c>
      <c r="Z201" s="221">
        <v>1.0888026706231453</v>
      </c>
      <c r="AA201" s="161">
        <f t="shared" si="43"/>
        <v>1.8929999999999998</v>
      </c>
      <c r="AB201" s="165"/>
      <c r="AC201" s="182">
        <v>0.2</v>
      </c>
      <c r="AD201" s="182">
        <v>0.2</v>
      </c>
      <c r="AE201" s="182">
        <v>0.2</v>
      </c>
      <c r="AF201" s="182">
        <v>0.2</v>
      </c>
      <c r="AG201" s="182">
        <v>0.2</v>
      </c>
      <c r="AH201" s="165"/>
      <c r="AI201" s="183">
        <v>0</v>
      </c>
      <c r="AJ201" s="183">
        <v>0</v>
      </c>
      <c r="AK201" s="183">
        <v>0</v>
      </c>
      <c r="AL201" s="183">
        <v>0</v>
      </c>
      <c r="AM201" s="183">
        <v>0</v>
      </c>
      <c r="AN201" s="183">
        <v>0</v>
      </c>
      <c r="AO201" s="183">
        <v>0</v>
      </c>
      <c r="AP201" s="183">
        <v>0</v>
      </c>
      <c r="AQ201" s="183">
        <v>0</v>
      </c>
      <c r="AR201" s="183">
        <v>0</v>
      </c>
      <c r="AS201" s="183">
        <v>0</v>
      </c>
      <c r="AT201" s="183">
        <v>0</v>
      </c>
      <c r="AU201" s="183">
        <v>0</v>
      </c>
      <c r="AV201" s="183">
        <v>0</v>
      </c>
      <c r="AW201" s="183">
        <v>0</v>
      </c>
      <c r="AX201" s="183">
        <v>0</v>
      </c>
      <c r="AY201" s="183">
        <v>0</v>
      </c>
      <c r="AZ201" s="183">
        <v>0</v>
      </c>
      <c r="BA201" s="183">
        <v>1</v>
      </c>
      <c r="BB201" s="183">
        <v>0</v>
      </c>
      <c r="BC201" s="174"/>
      <c r="BD201" s="162">
        <f t="shared" si="44"/>
        <v>1</v>
      </c>
      <c r="BE201" s="165"/>
      <c r="BF201" s="206">
        <f t="shared" si="35"/>
        <v>0</v>
      </c>
      <c r="BG201" s="203">
        <v>0</v>
      </c>
      <c r="BH201" s="203">
        <v>0</v>
      </c>
      <c r="BI201" s="183">
        <v>0</v>
      </c>
      <c r="BJ201" s="183">
        <v>0</v>
      </c>
      <c r="BK201" s="183">
        <v>0</v>
      </c>
      <c r="BL201" s="160">
        <f t="shared" si="36"/>
        <v>1</v>
      </c>
      <c r="BM201" s="174"/>
      <c r="BN201" s="206">
        <f t="shared" si="37"/>
        <v>0</v>
      </c>
      <c r="BO201" s="203">
        <v>0</v>
      </c>
      <c r="BP201" s="183">
        <v>0</v>
      </c>
      <c r="BQ201" s="183">
        <v>0</v>
      </c>
      <c r="BR201" s="183">
        <v>0</v>
      </c>
      <c r="BS201" s="160">
        <f t="shared" si="33"/>
        <v>1</v>
      </c>
      <c r="BT201" s="165"/>
      <c r="BU201" s="206">
        <f t="shared" si="38"/>
        <v>0</v>
      </c>
      <c r="BV201" s="203">
        <v>0</v>
      </c>
      <c r="BW201" s="203">
        <v>0</v>
      </c>
      <c r="BX201" s="203">
        <v>0</v>
      </c>
      <c r="BY201" s="203">
        <v>0</v>
      </c>
      <c r="BZ201" s="203">
        <v>0</v>
      </c>
      <c r="CA201" s="203">
        <v>0</v>
      </c>
      <c r="CB201" s="203">
        <v>0</v>
      </c>
      <c r="CC201" s="160">
        <f t="shared" si="39"/>
        <v>1</v>
      </c>
      <c r="CD201" s="165"/>
      <c r="CE201" s="209">
        <v>0</v>
      </c>
      <c r="CF201" s="165"/>
      <c r="CG201" s="211">
        <f t="shared" si="45"/>
        <v>1</v>
      </c>
      <c r="CH201" s="211">
        <f t="shared" si="40"/>
        <v>2</v>
      </c>
      <c r="CI201" s="211">
        <f>SUM(CH$12:CH201)+1</f>
        <v>491</v>
      </c>
      <c r="CJ201" s="164" t="str">
        <f t="shared" si="34"/>
        <v>N/A</v>
      </c>
      <c r="CK201" s="211" t="s">
        <v>15</v>
      </c>
    </row>
    <row r="202" spans="1:89" x14ac:dyDescent="0.2">
      <c r="A202" s="53">
        <f>IF(AND(COUNTIF(D$12:D202,D202)&gt;1,D202&lt;&gt;"[Project Name]"),1,0)</f>
        <v>0</v>
      </c>
      <c r="C202" s="174">
        <f t="shared" si="41"/>
        <v>191</v>
      </c>
      <c r="D202" s="175" t="s">
        <v>746</v>
      </c>
      <c r="E202" s="175" t="b">
        <v>1</v>
      </c>
      <c r="F202" s="191" t="s">
        <v>27</v>
      </c>
      <c r="G202" s="191" t="s">
        <v>41</v>
      </c>
      <c r="H202" s="191" t="s">
        <v>49</v>
      </c>
      <c r="I202" s="191" t="s">
        <v>15</v>
      </c>
      <c r="J202" s="191" t="s">
        <v>245</v>
      </c>
      <c r="K202" s="191" t="s">
        <v>15</v>
      </c>
      <c r="L202" s="191" t="s">
        <v>15</v>
      </c>
      <c r="M202" s="191" t="s">
        <v>15</v>
      </c>
      <c r="N202" s="191" t="s">
        <v>201</v>
      </c>
      <c r="O202" s="183">
        <v>0</v>
      </c>
      <c r="P202" s="191" t="s">
        <v>550</v>
      </c>
      <c r="Q202" s="192" t="s">
        <v>132</v>
      </c>
      <c r="R202" s="241">
        <v>40</v>
      </c>
      <c r="S202" s="183">
        <v>7.4999999999999997E-2</v>
      </c>
      <c r="T202" s="188">
        <f t="shared" si="42"/>
        <v>0.92500000000000004</v>
      </c>
      <c r="U202" s="165"/>
      <c r="V202" s="221">
        <v>1.4035369774919614E-2</v>
      </c>
      <c r="W202" s="221">
        <v>0.20772347266881028</v>
      </c>
      <c r="X202" s="221">
        <v>1.8713826366559487E-2</v>
      </c>
      <c r="Y202" s="221">
        <v>1.777813504823151E-2</v>
      </c>
      <c r="Z202" s="221">
        <v>3.2749196141479101E-2</v>
      </c>
      <c r="AA202" s="161">
        <f t="shared" si="43"/>
        <v>0.29099999999999998</v>
      </c>
      <c r="AB202" s="165"/>
      <c r="AC202" s="182">
        <v>0.2</v>
      </c>
      <c r="AD202" s="182">
        <v>0.2</v>
      </c>
      <c r="AE202" s="182">
        <v>0.2</v>
      </c>
      <c r="AF202" s="182">
        <v>0.2</v>
      </c>
      <c r="AG202" s="182">
        <v>0.2</v>
      </c>
      <c r="AH202" s="165"/>
      <c r="AI202" s="183">
        <v>0</v>
      </c>
      <c r="AJ202" s="183">
        <v>0</v>
      </c>
      <c r="AK202" s="183">
        <v>0</v>
      </c>
      <c r="AL202" s="183">
        <v>0</v>
      </c>
      <c r="AM202" s="183">
        <v>0</v>
      </c>
      <c r="AN202" s="183">
        <v>0</v>
      </c>
      <c r="AO202" s="183">
        <v>0</v>
      </c>
      <c r="AP202" s="183">
        <v>0</v>
      </c>
      <c r="AQ202" s="183">
        <v>0</v>
      </c>
      <c r="AR202" s="183">
        <v>0</v>
      </c>
      <c r="AS202" s="183">
        <v>0</v>
      </c>
      <c r="AT202" s="183">
        <v>0</v>
      </c>
      <c r="AU202" s="183">
        <v>0</v>
      </c>
      <c r="AV202" s="183">
        <v>0</v>
      </c>
      <c r="AW202" s="183">
        <v>0</v>
      </c>
      <c r="AX202" s="183">
        <v>0</v>
      </c>
      <c r="AY202" s="183">
        <v>0</v>
      </c>
      <c r="AZ202" s="183">
        <v>0</v>
      </c>
      <c r="BA202" s="183">
        <v>1</v>
      </c>
      <c r="BB202" s="183">
        <v>0</v>
      </c>
      <c r="BC202" s="174"/>
      <c r="BD202" s="162">
        <f t="shared" si="44"/>
        <v>1</v>
      </c>
      <c r="BE202" s="165"/>
      <c r="BF202" s="206">
        <f t="shared" si="35"/>
        <v>0</v>
      </c>
      <c r="BG202" s="203">
        <v>0</v>
      </c>
      <c r="BH202" s="203">
        <v>0</v>
      </c>
      <c r="BI202" s="183">
        <v>0</v>
      </c>
      <c r="BJ202" s="183">
        <v>0</v>
      </c>
      <c r="BK202" s="183">
        <v>0</v>
      </c>
      <c r="BL202" s="160">
        <f t="shared" si="36"/>
        <v>1</v>
      </c>
      <c r="BM202" s="174"/>
      <c r="BN202" s="206">
        <f t="shared" si="37"/>
        <v>0</v>
      </c>
      <c r="BO202" s="203">
        <v>0</v>
      </c>
      <c r="BP202" s="183">
        <v>0</v>
      </c>
      <c r="BQ202" s="183">
        <v>0</v>
      </c>
      <c r="BR202" s="183">
        <v>0</v>
      </c>
      <c r="BS202" s="160">
        <f t="shared" si="33"/>
        <v>1</v>
      </c>
      <c r="BT202" s="165"/>
      <c r="BU202" s="206">
        <f t="shared" si="38"/>
        <v>0</v>
      </c>
      <c r="BV202" s="203">
        <v>0</v>
      </c>
      <c r="BW202" s="203">
        <v>0</v>
      </c>
      <c r="BX202" s="203">
        <v>0</v>
      </c>
      <c r="BY202" s="203">
        <v>0</v>
      </c>
      <c r="BZ202" s="203">
        <v>0</v>
      </c>
      <c r="CA202" s="203">
        <v>0</v>
      </c>
      <c r="CB202" s="203">
        <v>0</v>
      </c>
      <c r="CC202" s="160">
        <f t="shared" si="39"/>
        <v>1</v>
      </c>
      <c r="CD202" s="165"/>
      <c r="CE202" s="209">
        <v>0</v>
      </c>
      <c r="CF202" s="165"/>
      <c r="CG202" s="211">
        <f t="shared" si="45"/>
        <v>1</v>
      </c>
      <c r="CH202" s="211">
        <f t="shared" si="40"/>
        <v>2</v>
      </c>
      <c r="CI202" s="211">
        <f>SUM(CH$12:CH202)+1</f>
        <v>493</v>
      </c>
      <c r="CJ202" s="164" t="str">
        <f t="shared" si="34"/>
        <v>N/A</v>
      </c>
      <c r="CK202" s="211" t="s">
        <v>15</v>
      </c>
    </row>
    <row r="203" spans="1:89" x14ac:dyDescent="0.2">
      <c r="A203" s="53">
        <f>IF(AND(COUNTIF(D$12:D203,D203)&gt;1,D203&lt;&gt;"[Project Name]"),1,0)</f>
        <v>0</v>
      </c>
      <c r="C203" s="174">
        <f t="shared" si="41"/>
        <v>192</v>
      </c>
      <c r="D203" s="175" t="s">
        <v>747</v>
      </c>
      <c r="E203" s="175" t="b">
        <v>1</v>
      </c>
      <c r="F203" s="191" t="s">
        <v>27</v>
      </c>
      <c r="G203" s="191" t="s">
        <v>41</v>
      </c>
      <c r="H203" s="191" t="s">
        <v>49</v>
      </c>
      <c r="I203" s="191" t="s">
        <v>15</v>
      </c>
      <c r="J203" s="191" t="s">
        <v>246</v>
      </c>
      <c r="K203" s="191" t="s">
        <v>15</v>
      </c>
      <c r="L203" s="191" t="s">
        <v>15</v>
      </c>
      <c r="M203" s="191" t="s">
        <v>15</v>
      </c>
      <c r="N203" s="191" t="s">
        <v>201</v>
      </c>
      <c r="O203" s="183">
        <v>0</v>
      </c>
      <c r="P203" s="191" t="s">
        <v>550</v>
      </c>
      <c r="Q203" s="192" t="s">
        <v>132</v>
      </c>
      <c r="R203" s="241">
        <v>40</v>
      </c>
      <c r="S203" s="183">
        <v>7.4999999999999997E-2</v>
      </c>
      <c r="T203" s="188">
        <f t="shared" si="42"/>
        <v>0.92500000000000004</v>
      </c>
      <c r="U203" s="165"/>
      <c r="V203" s="221">
        <v>0.64309606109324768</v>
      </c>
      <c r="W203" s="221">
        <v>0.45213303858520903</v>
      </c>
      <c r="X203" s="221">
        <v>0.23402331189710612</v>
      </c>
      <c r="Y203" s="221">
        <v>0.92860450160771713</v>
      </c>
      <c r="Z203" s="221">
        <v>7.1143086816720255E-2</v>
      </c>
      <c r="AA203" s="161">
        <f t="shared" si="43"/>
        <v>2.3290000000000002</v>
      </c>
      <c r="AB203" s="165"/>
      <c r="AC203" s="182">
        <v>0.2</v>
      </c>
      <c r="AD203" s="182">
        <v>0.2</v>
      </c>
      <c r="AE203" s="182">
        <v>0.2</v>
      </c>
      <c r="AF203" s="182">
        <v>0.2</v>
      </c>
      <c r="AG203" s="182">
        <v>0.2</v>
      </c>
      <c r="AH203" s="165"/>
      <c r="AI203" s="183">
        <v>0</v>
      </c>
      <c r="AJ203" s="183">
        <v>0</v>
      </c>
      <c r="AK203" s="183">
        <v>0</v>
      </c>
      <c r="AL203" s="183">
        <v>0</v>
      </c>
      <c r="AM203" s="183">
        <v>0</v>
      </c>
      <c r="AN203" s="183">
        <v>0</v>
      </c>
      <c r="AO203" s="183">
        <v>0</v>
      </c>
      <c r="AP203" s="183">
        <v>0</v>
      </c>
      <c r="AQ203" s="183">
        <v>0</v>
      </c>
      <c r="AR203" s="183">
        <v>0</v>
      </c>
      <c r="AS203" s="183">
        <v>0</v>
      </c>
      <c r="AT203" s="183">
        <v>0</v>
      </c>
      <c r="AU203" s="183">
        <v>0</v>
      </c>
      <c r="AV203" s="183">
        <v>0</v>
      </c>
      <c r="AW203" s="183">
        <v>0</v>
      </c>
      <c r="AX203" s="183">
        <v>0</v>
      </c>
      <c r="AY203" s="183">
        <v>0</v>
      </c>
      <c r="AZ203" s="183">
        <v>0</v>
      </c>
      <c r="BA203" s="183">
        <v>1</v>
      </c>
      <c r="BB203" s="183">
        <v>0</v>
      </c>
      <c r="BC203" s="174"/>
      <c r="BD203" s="162">
        <f t="shared" si="44"/>
        <v>1</v>
      </c>
      <c r="BE203" s="165"/>
      <c r="BF203" s="206">
        <f t="shared" si="35"/>
        <v>0</v>
      </c>
      <c r="BG203" s="203">
        <v>0</v>
      </c>
      <c r="BH203" s="203">
        <v>0</v>
      </c>
      <c r="BI203" s="183">
        <v>0</v>
      </c>
      <c r="BJ203" s="183">
        <v>0</v>
      </c>
      <c r="BK203" s="183">
        <v>0</v>
      </c>
      <c r="BL203" s="160">
        <f t="shared" si="36"/>
        <v>1</v>
      </c>
      <c r="BM203" s="174"/>
      <c r="BN203" s="206">
        <f t="shared" si="37"/>
        <v>0</v>
      </c>
      <c r="BO203" s="203">
        <v>0</v>
      </c>
      <c r="BP203" s="183">
        <v>0</v>
      </c>
      <c r="BQ203" s="183">
        <v>0</v>
      </c>
      <c r="BR203" s="183">
        <v>0</v>
      </c>
      <c r="BS203" s="160">
        <f t="shared" si="33"/>
        <v>1</v>
      </c>
      <c r="BT203" s="165"/>
      <c r="BU203" s="206">
        <f t="shared" si="38"/>
        <v>0</v>
      </c>
      <c r="BV203" s="203">
        <v>0</v>
      </c>
      <c r="BW203" s="203">
        <v>0</v>
      </c>
      <c r="BX203" s="203">
        <v>0</v>
      </c>
      <c r="BY203" s="203">
        <v>0</v>
      </c>
      <c r="BZ203" s="203">
        <v>0</v>
      </c>
      <c r="CA203" s="203">
        <v>0</v>
      </c>
      <c r="CB203" s="203">
        <v>0</v>
      </c>
      <c r="CC203" s="160">
        <f t="shared" si="39"/>
        <v>1</v>
      </c>
      <c r="CD203" s="165"/>
      <c r="CE203" s="209">
        <v>0</v>
      </c>
      <c r="CF203" s="165"/>
      <c r="CG203" s="211">
        <f t="shared" si="45"/>
        <v>1</v>
      </c>
      <c r="CH203" s="211">
        <f t="shared" si="40"/>
        <v>2</v>
      </c>
      <c r="CI203" s="211">
        <f>SUM(CH$12:CH203)+1</f>
        <v>495</v>
      </c>
      <c r="CJ203" s="164" t="str">
        <f t="shared" si="34"/>
        <v>N/A</v>
      </c>
      <c r="CK203" s="211" t="s">
        <v>15</v>
      </c>
    </row>
    <row r="204" spans="1:89" x14ac:dyDescent="0.2">
      <c r="A204" s="53">
        <f>IF(AND(COUNTIF(D$12:D204,D204)&gt;1,D204&lt;&gt;"[Project Name]"),1,0)</f>
        <v>0</v>
      </c>
      <c r="C204" s="174">
        <f t="shared" si="41"/>
        <v>193</v>
      </c>
      <c r="D204" s="175" t="s">
        <v>748</v>
      </c>
      <c r="E204" s="175" t="b">
        <v>1</v>
      </c>
      <c r="F204" s="191" t="s">
        <v>27</v>
      </c>
      <c r="G204" s="191" t="s">
        <v>41</v>
      </c>
      <c r="H204" s="191" t="s">
        <v>49</v>
      </c>
      <c r="I204" s="191" t="s">
        <v>15</v>
      </c>
      <c r="J204" s="191" t="s">
        <v>243</v>
      </c>
      <c r="K204" s="191" t="s">
        <v>15</v>
      </c>
      <c r="L204" s="191" t="s">
        <v>15</v>
      </c>
      <c r="M204" s="191" t="s">
        <v>15</v>
      </c>
      <c r="N204" s="191" t="s">
        <v>201</v>
      </c>
      <c r="O204" s="183">
        <v>0</v>
      </c>
      <c r="P204" s="191" t="s">
        <v>550</v>
      </c>
      <c r="Q204" s="192" t="s">
        <v>132</v>
      </c>
      <c r="R204" s="241">
        <v>40</v>
      </c>
      <c r="S204" s="183">
        <v>7.4999999999999997E-2</v>
      </c>
      <c r="T204" s="188">
        <f t="shared" si="42"/>
        <v>0.92500000000000004</v>
      </c>
      <c r="U204" s="165"/>
      <c r="V204" s="221">
        <v>0.33107579011966859</v>
      </c>
      <c r="W204" s="221">
        <v>0.32387849033445837</v>
      </c>
      <c r="X204" s="221">
        <v>1.9693611537281375</v>
      </c>
      <c r="Y204" s="221">
        <v>0.30768456581773551</v>
      </c>
      <c r="Z204" s="221">
        <v>0</v>
      </c>
      <c r="AA204" s="161">
        <f t="shared" si="43"/>
        <v>2.9319999999999999</v>
      </c>
      <c r="AB204" s="165"/>
      <c r="AC204" s="182">
        <v>0.2</v>
      </c>
      <c r="AD204" s="182">
        <v>0.2</v>
      </c>
      <c r="AE204" s="182">
        <v>0.2</v>
      </c>
      <c r="AF204" s="182">
        <v>0.2</v>
      </c>
      <c r="AG204" s="182">
        <v>0.2</v>
      </c>
      <c r="AH204" s="165"/>
      <c r="AI204" s="183">
        <v>0</v>
      </c>
      <c r="AJ204" s="183">
        <v>0</v>
      </c>
      <c r="AK204" s="183">
        <v>0</v>
      </c>
      <c r="AL204" s="183">
        <v>0</v>
      </c>
      <c r="AM204" s="183">
        <v>0</v>
      </c>
      <c r="AN204" s="183">
        <v>0</v>
      </c>
      <c r="AO204" s="183">
        <v>0</v>
      </c>
      <c r="AP204" s="183">
        <v>0</v>
      </c>
      <c r="AQ204" s="183">
        <v>0</v>
      </c>
      <c r="AR204" s="183">
        <v>0</v>
      </c>
      <c r="AS204" s="183">
        <v>0</v>
      </c>
      <c r="AT204" s="183">
        <v>0</v>
      </c>
      <c r="AU204" s="183">
        <v>0</v>
      </c>
      <c r="AV204" s="183">
        <v>0</v>
      </c>
      <c r="AW204" s="183">
        <v>0</v>
      </c>
      <c r="AX204" s="183">
        <v>0</v>
      </c>
      <c r="AY204" s="183">
        <v>0</v>
      </c>
      <c r="AZ204" s="183">
        <v>0</v>
      </c>
      <c r="BA204" s="183">
        <v>1</v>
      </c>
      <c r="BB204" s="183">
        <v>0</v>
      </c>
      <c r="BC204" s="174"/>
      <c r="BD204" s="162">
        <f t="shared" si="44"/>
        <v>1</v>
      </c>
      <c r="BE204" s="165"/>
      <c r="BF204" s="206">
        <f t="shared" si="35"/>
        <v>0</v>
      </c>
      <c r="BG204" s="203">
        <v>0</v>
      </c>
      <c r="BH204" s="203">
        <v>0</v>
      </c>
      <c r="BI204" s="183">
        <v>0</v>
      </c>
      <c r="BJ204" s="183">
        <v>0</v>
      </c>
      <c r="BK204" s="183">
        <v>0</v>
      </c>
      <c r="BL204" s="160">
        <f t="shared" si="36"/>
        <v>1</v>
      </c>
      <c r="BM204" s="174"/>
      <c r="BN204" s="206">
        <f t="shared" si="37"/>
        <v>0</v>
      </c>
      <c r="BO204" s="203">
        <v>0</v>
      </c>
      <c r="BP204" s="183">
        <v>0</v>
      </c>
      <c r="BQ204" s="183">
        <v>0</v>
      </c>
      <c r="BR204" s="183">
        <v>0</v>
      </c>
      <c r="BS204" s="160">
        <f t="shared" ref="BS204:BS267" si="46">1-SUM(BO204:BR204)</f>
        <v>1</v>
      </c>
      <c r="BT204" s="165"/>
      <c r="BU204" s="206">
        <f t="shared" si="38"/>
        <v>0</v>
      </c>
      <c r="BV204" s="203">
        <v>0</v>
      </c>
      <c r="BW204" s="203">
        <v>0</v>
      </c>
      <c r="BX204" s="203">
        <v>0</v>
      </c>
      <c r="BY204" s="203">
        <v>0</v>
      </c>
      <c r="BZ204" s="203">
        <v>0</v>
      </c>
      <c r="CA204" s="203">
        <v>0</v>
      </c>
      <c r="CB204" s="203">
        <v>0</v>
      </c>
      <c r="CC204" s="160">
        <f t="shared" si="39"/>
        <v>1</v>
      </c>
      <c r="CD204" s="165"/>
      <c r="CE204" s="209">
        <v>0</v>
      </c>
      <c r="CF204" s="165"/>
      <c r="CG204" s="211">
        <f t="shared" si="45"/>
        <v>1</v>
      </c>
      <c r="CH204" s="211">
        <f t="shared" si="40"/>
        <v>2</v>
      </c>
      <c r="CI204" s="211">
        <f>SUM(CH$12:CH204)+1</f>
        <v>497</v>
      </c>
      <c r="CJ204" s="164" t="str">
        <f t="shared" ref="CJ204:CJ267" si="47">IF($H204=Augex,$AA204,NA)</f>
        <v>N/A</v>
      </c>
      <c r="CK204" s="211" t="s">
        <v>15</v>
      </c>
    </row>
    <row r="205" spans="1:89" x14ac:dyDescent="0.2">
      <c r="A205" s="53">
        <f>IF(AND(COUNTIF(D$12:D205,D205)&gt;1,D205&lt;&gt;"[Project Name]"),1,0)</f>
        <v>0</v>
      </c>
      <c r="C205" s="174">
        <f t="shared" si="41"/>
        <v>194</v>
      </c>
      <c r="D205" s="175" t="s">
        <v>749</v>
      </c>
      <c r="E205" s="175" t="b">
        <v>0</v>
      </c>
      <c r="F205" s="191" t="s">
        <v>30</v>
      </c>
      <c r="G205" s="191" t="s">
        <v>30</v>
      </c>
      <c r="H205" s="191" t="s">
        <v>30</v>
      </c>
      <c r="I205" s="191" t="s">
        <v>15</v>
      </c>
      <c r="J205" s="191" t="s">
        <v>15</v>
      </c>
      <c r="K205" s="191" t="s">
        <v>15</v>
      </c>
      <c r="L205" s="191" t="s">
        <v>15</v>
      </c>
      <c r="M205" s="191" t="s">
        <v>15</v>
      </c>
      <c r="N205" s="191" t="s">
        <v>15</v>
      </c>
      <c r="O205" s="183">
        <v>0</v>
      </c>
      <c r="P205" s="191" t="s">
        <v>15</v>
      </c>
      <c r="Q205" s="192" t="s">
        <v>133</v>
      </c>
      <c r="R205" s="241" t="s">
        <v>750</v>
      </c>
      <c r="S205" s="183">
        <v>0.4</v>
      </c>
      <c r="T205" s="188">
        <f t="shared" si="42"/>
        <v>0.6</v>
      </c>
      <c r="U205" s="165"/>
      <c r="V205" s="221">
        <v>0</v>
      </c>
      <c r="W205" s="221">
        <v>0</v>
      </c>
      <c r="X205" s="221">
        <v>0</v>
      </c>
      <c r="Y205" s="221">
        <v>0</v>
      </c>
      <c r="Z205" s="221">
        <v>0</v>
      </c>
      <c r="AA205" s="161">
        <f t="shared" si="43"/>
        <v>0</v>
      </c>
      <c r="AB205" s="165"/>
      <c r="AC205" s="182">
        <v>0</v>
      </c>
      <c r="AD205" s="182">
        <v>0</v>
      </c>
      <c r="AE205" s="182">
        <v>0</v>
      </c>
      <c r="AF205" s="182">
        <v>0</v>
      </c>
      <c r="AG205" s="182">
        <v>0</v>
      </c>
      <c r="AH205" s="165"/>
      <c r="AI205" s="183">
        <v>0</v>
      </c>
      <c r="AJ205" s="183">
        <v>0</v>
      </c>
      <c r="AK205" s="183">
        <v>0</v>
      </c>
      <c r="AL205" s="183">
        <v>0</v>
      </c>
      <c r="AM205" s="183">
        <v>0</v>
      </c>
      <c r="AN205" s="183">
        <v>0</v>
      </c>
      <c r="AO205" s="183">
        <v>0</v>
      </c>
      <c r="AP205" s="183">
        <v>0</v>
      </c>
      <c r="AQ205" s="183">
        <v>0</v>
      </c>
      <c r="AR205" s="183">
        <v>0</v>
      </c>
      <c r="AS205" s="183">
        <v>0</v>
      </c>
      <c r="AT205" s="183">
        <v>0</v>
      </c>
      <c r="AU205" s="183">
        <v>0</v>
      </c>
      <c r="AV205" s="183">
        <v>0</v>
      </c>
      <c r="AW205" s="183">
        <v>0</v>
      </c>
      <c r="AX205" s="183">
        <v>0</v>
      </c>
      <c r="AY205" s="183">
        <v>0</v>
      </c>
      <c r="AZ205" s="183">
        <v>0</v>
      </c>
      <c r="BA205" s="183">
        <v>0</v>
      </c>
      <c r="BB205" s="183">
        <v>0</v>
      </c>
      <c r="BC205" s="174"/>
      <c r="BD205" s="162">
        <f t="shared" si="44"/>
        <v>0</v>
      </c>
      <c r="BE205" s="165"/>
      <c r="BF205" s="206">
        <f t="shared" ref="BF205:BF268" si="48">$AI205+$AJ205+$AP205</f>
        <v>0</v>
      </c>
      <c r="BG205" s="203">
        <v>0</v>
      </c>
      <c r="BH205" s="203">
        <v>0</v>
      </c>
      <c r="BI205" s="183">
        <v>0</v>
      </c>
      <c r="BJ205" s="183">
        <v>0</v>
      </c>
      <c r="BK205" s="183">
        <v>0</v>
      </c>
      <c r="BL205" s="160">
        <f t="shared" ref="BL205:BL268" si="49">1-SUM(BG205:BK205)</f>
        <v>1</v>
      </c>
      <c r="BM205" s="174"/>
      <c r="BN205" s="206">
        <f t="shared" ref="BN205:BN268" si="50">$AK205+$AR205</f>
        <v>0</v>
      </c>
      <c r="BO205" s="203">
        <v>0</v>
      </c>
      <c r="BP205" s="183">
        <v>0</v>
      </c>
      <c r="BQ205" s="183">
        <v>0</v>
      </c>
      <c r="BR205" s="183">
        <v>0</v>
      </c>
      <c r="BS205" s="160">
        <f t="shared" si="46"/>
        <v>1</v>
      </c>
      <c r="BT205" s="165"/>
      <c r="BU205" s="206">
        <f t="shared" ref="BU205:BU268" si="51">$AL205
+$AM205
+$AN205</f>
        <v>0</v>
      </c>
      <c r="BV205" s="203">
        <v>0</v>
      </c>
      <c r="BW205" s="203">
        <v>0</v>
      </c>
      <c r="BX205" s="203">
        <v>0</v>
      </c>
      <c r="BY205" s="203">
        <v>0</v>
      </c>
      <c r="BZ205" s="203">
        <v>0</v>
      </c>
      <c r="CA205" s="203">
        <v>0</v>
      </c>
      <c r="CB205" s="203">
        <v>0</v>
      </c>
      <c r="CC205" s="160">
        <f t="shared" ref="CC205:CC268" si="52">1-SUM(BV205:CB205)</f>
        <v>1</v>
      </c>
      <c r="CD205" s="165"/>
      <c r="CE205" s="209">
        <v>0</v>
      </c>
      <c r="CF205" s="165"/>
      <c r="CG205" s="211">
        <f t="shared" si="45"/>
        <v>0</v>
      </c>
      <c r="CH205" s="211">
        <f t="shared" si="40"/>
        <v>0</v>
      </c>
      <c r="CI205" s="211">
        <f>SUM(CH$12:CH205)+1</f>
        <v>497</v>
      </c>
      <c r="CJ205" s="164" t="str">
        <f t="shared" si="47"/>
        <v>N/A</v>
      </c>
      <c r="CK205" s="211" t="s">
        <v>15</v>
      </c>
    </row>
    <row r="206" spans="1:89" x14ac:dyDescent="0.2">
      <c r="A206" s="53">
        <f>IF(AND(COUNTIF(D$12:D206,D206)&gt;1,D206&lt;&gt;"[Project Name]"),1,0)</f>
        <v>0</v>
      </c>
      <c r="C206" s="174">
        <f t="shared" si="41"/>
        <v>195</v>
      </c>
      <c r="D206" s="175" t="s">
        <v>749</v>
      </c>
      <c r="E206" s="175" t="b">
        <v>0</v>
      </c>
      <c r="F206" s="191" t="s">
        <v>30</v>
      </c>
      <c r="G206" s="191" t="s">
        <v>30</v>
      </c>
      <c r="H206" s="191" t="s">
        <v>30</v>
      </c>
      <c r="I206" s="191" t="s">
        <v>15</v>
      </c>
      <c r="J206" s="191" t="s">
        <v>15</v>
      </c>
      <c r="K206" s="191" t="s">
        <v>15</v>
      </c>
      <c r="L206" s="191" t="s">
        <v>15</v>
      </c>
      <c r="M206" s="191" t="s">
        <v>15</v>
      </c>
      <c r="N206" s="191" t="s">
        <v>15</v>
      </c>
      <c r="O206" s="183">
        <v>0</v>
      </c>
      <c r="P206" s="191" t="s">
        <v>15</v>
      </c>
      <c r="Q206" s="192" t="s">
        <v>133</v>
      </c>
      <c r="R206" s="241" t="s">
        <v>750</v>
      </c>
      <c r="S206" s="183">
        <v>0.4</v>
      </c>
      <c r="T206" s="188">
        <f t="shared" si="42"/>
        <v>0.6</v>
      </c>
      <c r="U206" s="165"/>
      <c r="V206" s="221">
        <v>0</v>
      </c>
      <c r="W206" s="221">
        <v>0</v>
      </c>
      <c r="X206" s="221">
        <v>0</v>
      </c>
      <c r="Y206" s="221">
        <v>0</v>
      </c>
      <c r="Z206" s="221">
        <v>0</v>
      </c>
      <c r="AA206" s="161">
        <f t="shared" si="43"/>
        <v>0</v>
      </c>
      <c r="AB206" s="165"/>
      <c r="AC206" s="182">
        <v>0</v>
      </c>
      <c r="AD206" s="182">
        <v>0</v>
      </c>
      <c r="AE206" s="182">
        <v>0</v>
      </c>
      <c r="AF206" s="182">
        <v>0</v>
      </c>
      <c r="AG206" s="182">
        <v>0</v>
      </c>
      <c r="AH206" s="165"/>
      <c r="AI206" s="183">
        <v>0</v>
      </c>
      <c r="AJ206" s="183">
        <v>0</v>
      </c>
      <c r="AK206" s="183">
        <v>0</v>
      </c>
      <c r="AL206" s="183">
        <v>0</v>
      </c>
      <c r="AM206" s="183">
        <v>0</v>
      </c>
      <c r="AN206" s="183">
        <v>0</v>
      </c>
      <c r="AO206" s="183">
        <v>0</v>
      </c>
      <c r="AP206" s="183">
        <v>0</v>
      </c>
      <c r="AQ206" s="183">
        <v>0</v>
      </c>
      <c r="AR206" s="183">
        <v>0</v>
      </c>
      <c r="AS206" s="183">
        <v>0</v>
      </c>
      <c r="AT206" s="183">
        <v>0</v>
      </c>
      <c r="AU206" s="183">
        <v>0</v>
      </c>
      <c r="AV206" s="183">
        <v>0</v>
      </c>
      <c r="AW206" s="183">
        <v>0</v>
      </c>
      <c r="AX206" s="183">
        <v>0</v>
      </c>
      <c r="AY206" s="183">
        <v>0</v>
      </c>
      <c r="AZ206" s="183">
        <v>0</v>
      </c>
      <c r="BA206" s="183">
        <v>0</v>
      </c>
      <c r="BB206" s="183">
        <v>0</v>
      </c>
      <c r="BC206" s="174"/>
      <c r="BD206" s="162">
        <f t="shared" si="44"/>
        <v>0</v>
      </c>
      <c r="BE206" s="165"/>
      <c r="BF206" s="206">
        <f t="shared" si="48"/>
        <v>0</v>
      </c>
      <c r="BG206" s="203">
        <v>0</v>
      </c>
      <c r="BH206" s="203">
        <v>0</v>
      </c>
      <c r="BI206" s="183">
        <v>0</v>
      </c>
      <c r="BJ206" s="183">
        <v>0</v>
      </c>
      <c r="BK206" s="183">
        <v>0</v>
      </c>
      <c r="BL206" s="160">
        <f t="shared" si="49"/>
        <v>1</v>
      </c>
      <c r="BM206" s="174"/>
      <c r="BN206" s="206">
        <f t="shared" si="50"/>
        <v>0</v>
      </c>
      <c r="BO206" s="203">
        <v>0</v>
      </c>
      <c r="BP206" s="183">
        <v>0</v>
      </c>
      <c r="BQ206" s="183">
        <v>0</v>
      </c>
      <c r="BR206" s="183">
        <v>0</v>
      </c>
      <c r="BS206" s="160">
        <f t="shared" si="46"/>
        <v>1</v>
      </c>
      <c r="BT206" s="165"/>
      <c r="BU206" s="206">
        <f t="shared" si="51"/>
        <v>0</v>
      </c>
      <c r="BV206" s="203">
        <v>0</v>
      </c>
      <c r="BW206" s="203">
        <v>0</v>
      </c>
      <c r="BX206" s="203">
        <v>0</v>
      </c>
      <c r="BY206" s="203">
        <v>0</v>
      </c>
      <c r="BZ206" s="203">
        <v>0</v>
      </c>
      <c r="CA206" s="203">
        <v>0</v>
      </c>
      <c r="CB206" s="203">
        <v>0</v>
      </c>
      <c r="CC206" s="160">
        <f t="shared" si="52"/>
        <v>1</v>
      </c>
      <c r="CD206" s="165"/>
      <c r="CE206" s="209">
        <v>0</v>
      </c>
      <c r="CF206" s="165"/>
      <c r="CG206" s="211">
        <f t="shared" si="45"/>
        <v>0</v>
      </c>
      <c r="CH206" s="211">
        <f t="shared" si="40"/>
        <v>0</v>
      </c>
      <c r="CI206" s="211">
        <f>SUM(CH$12:CH206)+1</f>
        <v>497</v>
      </c>
      <c r="CJ206" s="164" t="str">
        <f t="shared" si="47"/>
        <v>N/A</v>
      </c>
      <c r="CK206" s="211" t="s">
        <v>15</v>
      </c>
    </row>
    <row r="207" spans="1:89" x14ac:dyDescent="0.2">
      <c r="A207" s="53">
        <f>IF(AND(COUNTIF(D$12:D207,D207)&gt;1,D207&lt;&gt;"[Project Name]"),1,0)</f>
        <v>0</v>
      </c>
      <c r="C207" s="174">
        <f t="shared" si="41"/>
        <v>196</v>
      </c>
      <c r="D207" s="175" t="s">
        <v>749</v>
      </c>
      <c r="E207" s="175" t="b">
        <v>0</v>
      </c>
      <c r="F207" s="191" t="s">
        <v>30</v>
      </c>
      <c r="G207" s="191" t="s">
        <v>30</v>
      </c>
      <c r="H207" s="191" t="s">
        <v>30</v>
      </c>
      <c r="I207" s="191" t="s">
        <v>15</v>
      </c>
      <c r="J207" s="191" t="s">
        <v>15</v>
      </c>
      <c r="K207" s="191" t="s">
        <v>15</v>
      </c>
      <c r="L207" s="191" t="s">
        <v>15</v>
      </c>
      <c r="M207" s="191" t="s">
        <v>15</v>
      </c>
      <c r="N207" s="191" t="s">
        <v>15</v>
      </c>
      <c r="O207" s="183">
        <v>0</v>
      </c>
      <c r="P207" s="191" t="s">
        <v>15</v>
      </c>
      <c r="Q207" s="192" t="s">
        <v>133</v>
      </c>
      <c r="R207" s="241" t="s">
        <v>750</v>
      </c>
      <c r="S207" s="183">
        <v>0.4</v>
      </c>
      <c r="T207" s="188">
        <f t="shared" si="42"/>
        <v>0.6</v>
      </c>
      <c r="U207" s="165"/>
      <c r="V207" s="221">
        <v>0</v>
      </c>
      <c r="W207" s="221">
        <v>0</v>
      </c>
      <c r="X207" s="221">
        <v>0</v>
      </c>
      <c r="Y207" s="221">
        <v>0</v>
      </c>
      <c r="Z207" s="221">
        <v>0</v>
      </c>
      <c r="AA207" s="161">
        <f t="shared" si="43"/>
        <v>0</v>
      </c>
      <c r="AB207" s="165"/>
      <c r="AC207" s="182">
        <v>0</v>
      </c>
      <c r="AD207" s="182">
        <v>0</v>
      </c>
      <c r="AE207" s="182">
        <v>0</v>
      </c>
      <c r="AF207" s="182">
        <v>0</v>
      </c>
      <c r="AG207" s="182">
        <v>0</v>
      </c>
      <c r="AH207" s="165"/>
      <c r="AI207" s="183">
        <v>0</v>
      </c>
      <c r="AJ207" s="183">
        <v>0</v>
      </c>
      <c r="AK207" s="183">
        <v>0</v>
      </c>
      <c r="AL207" s="183">
        <v>0</v>
      </c>
      <c r="AM207" s="183">
        <v>0</v>
      </c>
      <c r="AN207" s="183">
        <v>0</v>
      </c>
      <c r="AO207" s="183">
        <v>0</v>
      </c>
      <c r="AP207" s="183">
        <v>0</v>
      </c>
      <c r="AQ207" s="183">
        <v>0</v>
      </c>
      <c r="AR207" s="183">
        <v>0</v>
      </c>
      <c r="AS207" s="183">
        <v>0</v>
      </c>
      <c r="AT207" s="183">
        <v>0</v>
      </c>
      <c r="AU207" s="183">
        <v>0</v>
      </c>
      <c r="AV207" s="183">
        <v>0</v>
      </c>
      <c r="AW207" s="183">
        <v>0</v>
      </c>
      <c r="AX207" s="183">
        <v>0</v>
      </c>
      <c r="AY207" s="183">
        <v>0</v>
      </c>
      <c r="AZ207" s="183">
        <v>0</v>
      </c>
      <c r="BA207" s="183">
        <v>0</v>
      </c>
      <c r="BB207" s="183">
        <v>0</v>
      </c>
      <c r="BC207" s="174"/>
      <c r="BD207" s="162">
        <f t="shared" si="44"/>
        <v>0</v>
      </c>
      <c r="BE207" s="165"/>
      <c r="BF207" s="206">
        <f t="shared" si="48"/>
        <v>0</v>
      </c>
      <c r="BG207" s="203">
        <v>0</v>
      </c>
      <c r="BH207" s="203">
        <v>0</v>
      </c>
      <c r="BI207" s="183">
        <v>0</v>
      </c>
      <c r="BJ207" s="183">
        <v>0</v>
      </c>
      <c r="BK207" s="183">
        <v>0</v>
      </c>
      <c r="BL207" s="160">
        <f t="shared" si="49"/>
        <v>1</v>
      </c>
      <c r="BM207" s="174"/>
      <c r="BN207" s="206">
        <f t="shared" si="50"/>
        <v>0</v>
      </c>
      <c r="BO207" s="203">
        <v>0</v>
      </c>
      <c r="BP207" s="183">
        <v>0</v>
      </c>
      <c r="BQ207" s="183">
        <v>0</v>
      </c>
      <c r="BR207" s="183">
        <v>0</v>
      </c>
      <c r="BS207" s="160">
        <f t="shared" si="46"/>
        <v>1</v>
      </c>
      <c r="BT207" s="165"/>
      <c r="BU207" s="206">
        <f t="shared" si="51"/>
        <v>0</v>
      </c>
      <c r="BV207" s="203">
        <v>0</v>
      </c>
      <c r="BW207" s="203">
        <v>0</v>
      </c>
      <c r="BX207" s="203">
        <v>0</v>
      </c>
      <c r="BY207" s="203">
        <v>0</v>
      </c>
      <c r="BZ207" s="203">
        <v>0</v>
      </c>
      <c r="CA207" s="203">
        <v>0</v>
      </c>
      <c r="CB207" s="203">
        <v>0</v>
      </c>
      <c r="CC207" s="160">
        <f t="shared" si="52"/>
        <v>1</v>
      </c>
      <c r="CD207" s="165"/>
      <c r="CE207" s="209">
        <v>0</v>
      </c>
      <c r="CF207" s="165"/>
      <c r="CG207" s="211">
        <f t="shared" si="45"/>
        <v>0</v>
      </c>
      <c r="CH207" s="211">
        <f t="shared" si="40"/>
        <v>0</v>
      </c>
      <c r="CI207" s="211">
        <f>SUM(CH$12:CH207)+1</f>
        <v>497</v>
      </c>
      <c r="CJ207" s="164" t="str">
        <f t="shared" si="47"/>
        <v>N/A</v>
      </c>
      <c r="CK207" s="211" t="s">
        <v>15</v>
      </c>
    </row>
    <row r="208" spans="1:89" x14ac:dyDescent="0.2">
      <c r="A208" s="53">
        <f>IF(AND(COUNTIF(D$12:D208,D208)&gt;1,D208&lt;&gt;"[Project Name]"),1,0)</f>
        <v>0</v>
      </c>
      <c r="C208" s="174">
        <f t="shared" si="41"/>
        <v>197</v>
      </c>
      <c r="D208" s="175" t="s">
        <v>749</v>
      </c>
      <c r="E208" s="175" t="b">
        <v>0</v>
      </c>
      <c r="F208" s="191" t="s">
        <v>30</v>
      </c>
      <c r="G208" s="191" t="s">
        <v>30</v>
      </c>
      <c r="H208" s="191" t="s">
        <v>30</v>
      </c>
      <c r="I208" s="191" t="s">
        <v>15</v>
      </c>
      <c r="J208" s="191" t="s">
        <v>15</v>
      </c>
      <c r="K208" s="191" t="s">
        <v>15</v>
      </c>
      <c r="L208" s="191" t="s">
        <v>15</v>
      </c>
      <c r="M208" s="191" t="s">
        <v>15</v>
      </c>
      <c r="N208" s="191" t="s">
        <v>15</v>
      </c>
      <c r="O208" s="183">
        <v>0</v>
      </c>
      <c r="P208" s="191" t="s">
        <v>15</v>
      </c>
      <c r="Q208" s="192" t="s">
        <v>133</v>
      </c>
      <c r="R208" s="241" t="s">
        <v>750</v>
      </c>
      <c r="S208" s="183">
        <v>0.4</v>
      </c>
      <c r="T208" s="188">
        <f t="shared" si="42"/>
        <v>0.6</v>
      </c>
      <c r="U208" s="165"/>
      <c r="V208" s="221">
        <v>0</v>
      </c>
      <c r="W208" s="221">
        <v>0</v>
      </c>
      <c r="X208" s="221">
        <v>0</v>
      </c>
      <c r="Y208" s="221">
        <v>0</v>
      </c>
      <c r="Z208" s="221">
        <v>0</v>
      </c>
      <c r="AA208" s="161">
        <f t="shared" si="43"/>
        <v>0</v>
      </c>
      <c r="AB208" s="165"/>
      <c r="AC208" s="182">
        <v>0</v>
      </c>
      <c r="AD208" s="182">
        <v>0</v>
      </c>
      <c r="AE208" s="182">
        <v>0</v>
      </c>
      <c r="AF208" s="182">
        <v>0</v>
      </c>
      <c r="AG208" s="182">
        <v>0</v>
      </c>
      <c r="AH208" s="165"/>
      <c r="AI208" s="183">
        <v>0</v>
      </c>
      <c r="AJ208" s="183">
        <v>0</v>
      </c>
      <c r="AK208" s="183">
        <v>0</v>
      </c>
      <c r="AL208" s="183">
        <v>0</v>
      </c>
      <c r="AM208" s="183">
        <v>0</v>
      </c>
      <c r="AN208" s="183">
        <v>0</v>
      </c>
      <c r="AO208" s="183">
        <v>0</v>
      </c>
      <c r="AP208" s="183">
        <v>0</v>
      </c>
      <c r="AQ208" s="183">
        <v>0</v>
      </c>
      <c r="AR208" s="183">
        <v>0</v>
      </c>
      <c r="AS208" s="183">
        <v>0</v>
      </c>
      <c r="AT208" s="183">
        <v>0</v>
      </c>
      <c r="AU208" s="183">
        <v>0</v>
      </c>
      <c r="AV208" s="183">
        <v>0</v>
      </c>
      <c r="AW208" s="183">
        <v>0</v>
      </c>
      <c r="AX208" s="183">
        <v>0</v>
      </c>
      <c r="AY208" s="183">
        <v>0</v>
      </c>
      <c r="AZ208" s="183">
        <v>0</v>
      </c>
      <c r="BA208" s="183">
        <v>0</v>
      </c>
      <c r="BB208" s="183">
        <v>0</v>
      </c>
      <c r="BC208" s="174"/>
      <c r="BD208" s="162">
        <f t="shared" si="44"/>
        <v>0</v>
      </c>
      <c r="BE208" s="165"/>
      <c r="BF208" s="206">
        <f t="shared" si="48"/>
        <v>0</v>
      </c>
      <c r="BG208" s="203">
        <v>0</v>
      </c>
      <c r="BH208" s="203">
        <v>0</v>
      </c>
      <c r="BI208" s="183">
        <v>0</v>
      </c>
      <c r="BJ208" s="183">
        <v>0</v>
      </c>
      <c r="BK208" s="183">
        <v>0</v>
      </c>
      <c r="BL208" s="160">
        <f t="shared" si="49"/>
        <v>1</v>
      </c>
      <c r="BM208" s="174"/>
      <c r="BN208" s="206">
        <f t="shared" si="50"/>
        <v>0</v>
      </c>
      <c r="BO208" s="203">
        <v>0</v>
      </c>
      <c r="BP208" s="183">
        <v>0</v>
      </c>
      <c r="BQ208" s="183">
        <v>0</v>
      </c>
      <c r="BR208" s="183">
        <v>0</v>
      </c>
      <c r="BS208" s="160">
        <f t="shared" si="46"/>
        <v>1</v>
      </c>
      <c r="BT208" s="165"/>
      <c r="BU208" s="206">
        <f t="shared" si="51"/>
        <v>0</v>
      </c>
      <c r="BV208" s="203">
        <v>0</v>
      </c>
      <c r="BW208" s="203">
        <v>0</v>
      </c>
      <c r="BX208" s="203">
        <v>0</v>
      </c>
      <c r="BY208" s="203">
        <v>0</v>
      </c>
      <c r="BZ208" s="203">
        <v>0</v>
      </c>
      <c r="CA208" s="203">
        <v>0</v>
      </c>
      <c r="CB208" s="203">
        <v>0</v>
      </c>
      <c r="CC208" s="160">
        <f t="shared" si="52"/>
        <v>1</v>
      </c>
      <c r="CD208" s="165"/>
      <c r="CE208" s="209">
        <v>0</v>
      </c>
      <c r="CF208" s="165"/>
      <c r="CG208" s="211">
        <f t="shared" si="45"/>
        <v>0</v>
      </c>
      <c r="CH208" s="211">
        <f t="shared" si="40"/>
        <v>0</v>
      </c>
      <c r="CI208" s="211">
        <f>SUM(CH$12:CH208)+1</f>
        <v>497</v>
      </c>
      <c r="CJ208" s="164" t="str">
        <f t="shared" si="47"/>
        <v>N/A</v>
      </c>
      <c r="CK208" s="211" t="s">
        <v>15</v>
      </c>
    </row>
    <row r="209" spans="1:89" x14ac:dyDescent="0.2">
      <c r="A209" s="53">
        <f>IF(AND(COUNTIF(D$12:D209,D209)&gt;1,D209&lt;&gt;"[Project Name]"),1,0)</f>
        <v>0</v>
      </c>
      <c r="C209" s="174">
        <f t="shared" si="41"/>
        <v>198</v>
      </c>
      <c r="D209" s="175" t="s">
        <v>749</v>
      </c>
      <c r="E209" s="175" t="b">
        <v>0</v>
      </c>
      <c r="F209" s="191" t="s">
        <v>30</v>
      </c>
      <c r="G209" s="191" t="s">
        <v>30</v>
      </c>
      <c r="H209" s="191" t="s">
        <v>30</v>
      </c>
      <c r="I209" s="191" t="s">
        <v>15</v>
      </c>
      <c r="J209" s="191" t="s">
        <v>15</v>
      </c>
      <c r="K209" s="191" t="s">
        <v>15</v>
      </c>
      <c r="L209" s="191" t="s">
        <v>15</v>
      </c>
      <c r="M209" s="191" t="s">
        <v>15</v>
      </c>
      <c r="N209" s="191" t="s">
        <v>15</v>
      </c>
      <c r="O209" s="183">
        <v>0</v>
      </c>
      <c r="P209" s="191" t="s">
        <v>15</v>
      </c>
      <c r="Q209" s="192" t="s">
        <v>133</v>
      </c>
      <c r="R209" s="241" t="s">
        <v>750</v>
      </c>
      <c r="S209" s="183">
        <v>0.4</v>
      </c>
      <c r="T209" s="188">
        <f t="shared" si="42"/>
        <v>0.6</v>
      </c>
      <c r="U209" s="165"/>
      <c r="V209" s="221">
        <v>0</v>
      </c>
      <c r="W209" s="221">
        <v>0</v>
      </c>
      <c r="X209" s="221">
        <v>0</v>
      </c>
      <c r="Y209" s="221">
        <v>0</v>
      </c>
      <c r="Z209" s="221">
        <v>0</v>
      </c>
      <c r="AA209" s="161">
        <f t="shared" si="43"/>
        <v>0</v>
      </c>
      <c r="AB209" s="165"/>
      <c r="AC209" s="182">
        <v>0</v>
      </c>
      <c r="AD209" s="182">
        <v>0</v>
      </c>
      <c r="AE209" s="182">
        <v>0</v>
      </c>
      <c r="AF209" s="182">
        <v>0</v>
      </c>
      <c r="AG209" s="182">
        <v>0</v>
      </c>
      <c r="AH209" s="165"/>
      <c r="AI209" s="183">
        <v>0</v>
      </c>
      <c r="AJ209" s="183">
        <v>0</v>
      </c>
      <c r="AK209" s="183">
        <v>0</v>
      </c>
      <c r="AL209" s="183">
        <v>0</v>
      </c>
      <c r="AM209" s="183">
        <v>0</v>
      </c>
      <c r="AN209" s="183">
        <v>0</v>
      </c>
      <c r="AO209" s="183">
        <v>0</v>
      </c>
      <c r="AP209" s="183">
        <v>0</v>
      </c>
      <c r="AQ209" s="183">
        <v>0</v>
      </c>
      <c r="AR209" s="183">
        <v>0</v>
      </c>
      <c r="AS209" s="183">
        <v>0</v>
      </c>
      <c r="AT209" s="183">
        <v>0</v>
      </c>
      <c r="AU209" s="183">
        <v>0</v>
      </c>
      <c r="AV209" s="183">
        <v>0</v>
      </c>
      <c r="AW209" s="183">
        <v>0</v>
      </c>
      <c r="AX209" s="183">
        <v>0</v>
      </c>
      <c r="AY209" s="183">
        <v>0</v>
      </c>
      <c r="AZ209" s="183">
        <v>0</v>
      </c>
      <c r="BA209" s="183">
        <v>0</v>
      </c>
      <c r="BB209" s="183">
        <v>0</v>
      </c>
      <c r="BC209" s="174"/>
      <c r="BD209" s="162">
        <f t="shared" si="44"/>
        <v>0</v>
      </c>
      <c r="BE209" s="165"/>
      <c r="BF209" s="206">
        <f t="shared" si="48"/>
        <v>0</v>
      </c>
      <c r="BG209" s="203">
        <v>0</v>
      </c>
      <c r="BH209" s="203">
        <v>0</v>
      </c>
      <c r="BI209" s="183">
        <v>0</v>
      </c>
      <c r="BJ209" s="183">
        <v>0</v>
      </c>
      <c r="BK209" s="183">
        <v>0</v>
      </c>
      <c r="BL209" s="160">
        <f t="shared" si="49"/>
        <v>1</v>
      </c>
      <c r="BM209" s="174"/>
      <c r="BN209" s="206">
        <f t="shared" si="50"/>
        <v>0</v>
      </c>
      <c r="BO209" s="203">
        <v>0</v>
      </c>
      <c r="BP209" s="183">
        <v>0</v>
      </c>
      <c r="BQ209" s="183">
        <v>0</v>
      </c>
      <c r="BR209" s="183">
        <v>0</v>
      </c>
      <c r="BS209" s="160">
        <f t="shared" si="46"/>
        <v>1</v>
      </c>
      <c r="BT209" s="165"/>
      <c r="BU209" s="206">
        <f t="shared" si="51"/>
        <v>0</v>
      </c>
      <c r="BV209" s="203">
        <v>0</v>
      </c>
      <c r="BW209" s="203">
        <v>0</v>
      </c>
      <c r="BX209" s="203">
        <v>0</v>
      </c>
      <c r="BY209" s="203">
        <v>0</v>
      </c>
      <c r="BZ209" s="203">
        <v>0</v>
      </c>
      <c r="CA209" s="203">
        <v>0</v>
      </c>
      <c r="CB209" s="203">
        <v>0</v>
      </c>
      <c r="CC209" s="160">
        <f t="shared" si="52"/>
        <v>1</v>
      </c>
      <c r="CD209" s="165"/>
      <c r="CE209" s="209">
        <v>0</v>
      </c>
      <c r="CF209" s="165"/>
      <c r="CG209" s="211">
        <f t="shared" si="45"/>
        <v>0</v>
      </c>
      <c r="CH209" s="211">
        <f t="shared" si="40"/>
        <v>0</v>
      </c>
      <c r="CI209" s="211">
        <f>SUM(CH$12:CH209)+1</f>
        <v>497</v>
      </c>
      <c r="CJ209" s="164" t="str">
        <f t="shared" si="47"/>
        <v>N/A</v>
      </c>
      <c r="CK209" s="211" t="s">
        <v>15</v>
      </c>
    </row>
    <row r="210" spans="1:89" x14ac:dyDescent="0.2">
      <c r="A210" s="53">
        <f>IF(AND(COUNTIF(D$12:D210,D210)&gt;1,D210&lt;&gt;"[Project Name]"),1,0)</f>
        <v>0</v>
      </c>
      <c r="C210" s="174">
        <f t="shared" si="41"/>
        <v>199</v>
      </c>
      <c r="D210" s="175" t="s">
        <v>749</v>
      </c>
      <c r="E210" s="175" t="b">
        <v>0</v>
      </c>
      <c r="F210" s="191" t="s">
        <v>30</v>
      </c>
      <c r="G210" s="191" t="s">
        <v>30</v>
      </c>
      <c r="H210" s="191" t="s">
        <v>30</v>
      </c>
      <c r="I210" s="191" t="s">
        <v>15</v>
      </c>
      <c r="J210" s="191" t="s">
        <v>15</v>
      </c>
      <c r="K210" s="191" t="s">
        <v>15</v>
      </c>
      <c r="L210" s="191" t="s">
        <v>15</v>
      </c>
      <c r="M210" s="191" t="s">
        <v>15</v>
      </c>
      <c r="N210" s="191" t="s">
        <v>15</v>
      </c>
      <c r="O210" s="183">
        <v>0</v>
      </c>
      <c r="P210" s="191" t="s">
        <v>15</v>
      </c>
      <c r="Q210" s="192" t="s">
        <v>133</v>
      </c>
      <c r="R210" s="241" t="s">
        <v>750</v>
      </c>
      <c r="S210" s="183">
        <v>0.4</v>
      </c>
      <c r="T210" s="188">
        <f t="shared" si="42"/>
        <v>0.6</v>
      </c>
      <c r="U210" s="165"/>
      <c r="V210" s="221">
        <v>0</v>
      </c>
      <c r="W210" s="221">
        <v>0</v>
      </c>
      <c r="X210" s="221">
        <v>0</v>
      </c>
      <c r="Y210" s="221">
        <v>0</v>
      </c>
      <c r="Z210" s="221">
        <v>0</v>
      </c>
      <c r="AA210" s="161">
        <f t="shared" si="43"/>
        <v>0</v>
      </c>
      <c r="AB210" s="165"/>
      <c r="AC210" s="182">
        <v>0</v>
      </c>
      <c r="AD210" s="182">
        <v>0</v>
      </c>
      <c r="AE210" s="182">
        <v>0</v>
      </c>
      <c r="AF210" s="182">
        <v>0</v>
      </c>
      <c r="AG210" s="182">
        <v>0</v>
      </c>
      <c r="AH210" s="165"/>
      <c r="AI210" s="183">
        <v>0</v>
      </c>
      <c r="AJ210" s="183">
        <v>0</v>
      </c>
      <c r="AK210" s="183">
        <v>0</v>
      </c>
      <c r="AL210" s="183">
        <v>0</v>
      </c>
      <c r="AM210" s="183">
        <v>0</v>
      </c>
      <c r="AN210" s="183">
        <v>0</v>
      </c>
      <c r="AO210" s="183">
        <v>0</v>
      </c>
      <c r="AP210" s="183">
        <v>0</v>
      </c>
      <c r="AQ210" s="183">
        <v>0</v>
      </c>
      <c r="AR210" s="183">
        <v>0</v>
      </c>
      <c r="AS210" s="183">
        <v>0</v>
      </c>
      <c r="AT210" s="183">
        <v>0</v>
      </c>
      <c r="AU210" s="183">
        <v>0</v>
      </c>
      <c r="AV210" s="183">
        <v>0</v>
      </c>
      <c r="AW210" s="183">
        <v>0</v>
      </c>
      <c r="AX210" s="183">
        <v>0</v>
      </c>
      <c r="AY210" s="183">
        <v>0</v>
      </c>
      <c r="AZ210" s="183">
        <v>0</v>
      </c>
      <c r="BA210" s="183">
        <v>0</v>
      </c>
      <c r="BB210" s="183">
        <v>0</v>
      </c>
      <c r="BC210" s="174"/>
      <c r="BD210" s="162">
        <f t="shared" si="44"/>
        <v>0</v>
      </c>
      <c r="BE210" s="165"/>
      <c r="BF210" s="206">
        <f t="shared" si="48"/>
        <v>0</v>
      </c>
      <c r="BG210" s="203">
        <v>0</v>
      </c>
      <c r="BH210" s="203">
        <v>0</v>
      </c>
      <c r="BI210" s="183">
        <v>0</v>
      </c>
      <c r="BJ210" s="183">
        <v>0</v>
      </c>
      <c r="BK210" s="183">
        <v>0</v>
      </c>
      <c r="BL210" s="160">
        <f t="shared" si="49"/>
        <v>1</v>
      </c>
      <c r="BM210" s="174"/>
      <c r="BN210" s="206">
        <f t="shared" si="50"/>
        <v>0</v>
      </c>
      <c r="BO210" s="203">
        <v>0</v>
      </c>
      <c r="BP210" s="183">
        <v>0</v>
      </c>
      <c r="BQ210" s="183">
        <v>0</v>
      </c>
      <c r="BR210" s="183">
        <v>0</v>
      </c>
      <c r="BS210" s="160">
        <f t="shared" si="46"/>
        <v>1</v>
      </c>
      <c r="BT210" s="165"/>
      <c r="BU210" s="206">
        <f t="shared" si="51"/>
        <v>0</v>
      </c>
      <c r="BV210" s="203">
        <v>0</v>
      </c>
      <c r="BW210" s="203">
        <v>0</v>
      </c>
      <c r="BX210" s="203">
        <v>0</v>
      </c>
      <c r="BY210" s="203">
        <v>0</v>
      </c>
      <c r="BZ210" s="203">
        <v>0</v>
      </c>
      <c r="CA210" s="203">
        <v>0</v>
      </c>
      <c r="CB210" s="203">
        <v>0</v>
      </c>
      <c r="CC210" s="160">
        <f t="shared" si="52"/>
        <v>1</v>
      </c>
      <c r="CD210" s="165"/>
      <c r="CE210" s="209">
        <v>0</v>
      </c>
      <c r="CF210" s="165"/>
      <c r="CG210" s="211">
        <f t="shared" si="45"/>
        <v>0</v>
      </c>
      <c r="CH210" s="211">
        <f t="shared" si="40"/>
        <v>0</v>
      </c>
      <c r="CI210" s="211">
        <f>SUM(CH$12:CH210)+1</f>
        <v>497</v>
      </c>
      <c r="CJ210" s="164" t="str">
        <f t="shared" si="47"/>
        <v>N/A</v>
      </c>
      <c r="CK210" s="211" t="s">
        <v>15</v>
      </c>
    </row>
    <row r="211" spans="1:89" x14ac:dyDescent="0.2">
      <c r="A211" s="53">
        <f>IF(AND(COUNTIF(D$12:D211,D211)&gt;1,D211&lt;&gt;"[Project Name]"),1,0)</f>
        <v>0</v>
      </c>
      <c r="C211" s="174">
        <f t="shared" si="41"/>
        <v>200</v>
      </c>
      <c r="D211" s="175" t="s">
        <v>749</v>
      </c>
      <c r="E211" s="175" t="b">
        <v>0</v>
      </c>
      <c r="F211" s="191" t="s">
        <v>30</v>
      </c>
      <c r="G211" s="191" t="s">
        <v>30</v>
      </c>
      <c r="H211" s="191" t="s">
        <v>30</v>
      </c>
      <c r="I211" s="191" t="s">
        <v>15</v>
      </c>
      <c r="J211" s="191" t="s">
        <v>15</v>
      </c>
      <c r="K211" s="191" t="s">
        <v>15</v>
      </c>
      <c r="L211" s="191" t="s">
        <v>15</v>
      </c>
      <c r="M211" s="191" t="s">
        <v>15</v>
      </c>
      <c r="N211" s="191" t="s">
        <v>15</v>
      </c>
      <c r="O211" s="183">
        <v>0</v>
      </c>
      <c r="P211" s="191" t="s">
        <v>15</v>
      </c>
      <c r="Q211" s="192" t="s">
        <v>133</v>
      </c>
      <c r="R211" s="241" t="s">
        <v>750</v>
      </c>
      <c r="S211" s="183">
        <v>0.4</v>
      </c>
      <c r="T211" s="188">
        <f t="shared" si="42"/>
        <v>0.6</v>
      </c>
      <c r="U211" s="165"/>
      <c r="V211" s="221">
        <v>0</v>
      </c>
      <c r="W211" s="221">
        <v>0</v>
      </c>
      <c r="X211" s="221">
        <v>0</v>
      </c>
      <c r="Y211" s="221">
        <v>0</v>
      </c>
      <c r="Z211" s="221">
        <v>0</v>
      </c>
      <c r="AA211" s="161">
        <f t="shared" si="43"/>
        <v>0</v>
      </c>
      <c r="AB211" s="165"/>
      <c r="AC211" s="182">
        <v>0</v>
      </c>
      <c r="AD211" s="182">
        <v>0</v>
      </c>
      <c r="AE211" s="182">
        <v>0</v>
      </c>
      <c r="AF211" s="182">
        <v>0</v>
      </c>
      <c r="AG211" s="182">
        <v>0</v>
      </c>
      <c r="AH211" s="165"/>
      <c r="AI211" s="183">
        <v>0</v>
      </c>
      <c r="AJ211" s="183">
        <v>0</v>
      </c>
      <c r="AK211" s="183">
        <v>0</v>
      </c>
      <c r="AL211" s="183">
        <v>0</v>
      </c>
      <c r="AM211" s="183">
        <v>0</v>
      </c>
      <c r="AN211" s="183">
        <v>0</v>
      </c>
      <c r="AO211" s="183">
        <v>0</v>
      </c>
      <c r="AP211" s="183">
        <v>0</v>
      </c>
      <c r="AQ211" s="183">
        <v>0</v>
      </c>
      <c r="AR211" s="183">
        <v>0</v>
      </c>
      <c r="AS211" s="183">
        <v>0</v>
      </c>
      <c r="AT211" s="183">
        <v>0</v>
      </c>
      <c r="AU211" s="183">
        <v>0</v>
      </c>
      <c r="AV211" s="183">
        <v>0</v>
      </c>
      <c r="AW211" s="183">
        <v>0</v>
      </c>
      <c r="AX211" s="183">
        <v>0</v>
      </c>
      <c r="AY211" s="183">
        <v>0</v>
      </c>
      <c r="AZ211" s="183">
        <v>0</v>
      </c>
      <c r="BA211" s="183">
        <v>0</v>
      </c>
      <c r="BB211" s="183">
        <v>0</v>
      </c>
      <c r="BC211" s="174"/>
      <c r="BD211" s="162">
        <f t="shared" si="44"/>
        <v>0</v>
      </c>
      <c r="BE211" s="165"/>
      <c r="BF211" s="206">
        <f t="shared" si="48"/>
        <v>0</v>
      </c>
      <c r="BG211" s="203">
        <v>0</v>
      </c>
      <c r="BH211" s="203">
        <v>0</v>
      </c>
      <c r="BI211" s="183">
        <v>0</v>
      </c>
      <c r="BJ211" s="183">
        <v>0</v>
      </c>
      <c r="BK211" s="183">
        <v>0</v>
      </c>
      <c r="BL211" s="160">
        <f t="shared" si="49"/>
        <v>1</v>
      </c>
      <c r="BM211" s="174"/>
      <c r="BN211" s="206">
        <f t="shared" si="50"/>
        <v>0</v>
      </c>
      <c r="BO211" s="203">
        <v>0</v>
      </c>
      <c r="BP211" s="183">
        <v>0</v>
      </c>
      <c r="BQ211" s="183">
        <v>0</v>
      </c>
      <c r="BR211" s="183">
        <v>0</v>
      </c>
      <c r="BS211" s="160">
        <f t="shared" si="46"/>
        <v>1</v>
      </c>
      <c r="BT211" s="165"/>
      <c r="BU211" s="206">
        <f t="shared" si="51"/>
        <v>0</v>
      </c>
      <c r="BV211" s="203">
        <v>0</v>
      </c>
      <c r="BW211" s="203">
        <v>0</v>
      </c>
      <c r="BX211" s="203">
        <v>0</v>
      </c>
      <c r="BY211" s="203">
        <v>0</v>
      </c>
      <c r="BZ211" s="203">
        <v>0</v>
      </c>
      <c r="CA211" s="203">
        <v>0</v>
      </c>
      <c r="CB211" s="203">
        <v>0</v>
      </c>
      <c r="CC211" s="160">
        <f t="shared" si="52"/>
        <v>1</v>
      </c>
      <c r="CD211" s="165"/>
      <c r="CE211" s="209">
        <v>0</v>
      </c>
      <c r="CF211" s="165"/>
      <c r="CG211" s="211">
        <f t="shared" si="45"/>
        <v>0</v>
      </c>
      <c r="CH211" s="211">
        <f t="shared" si="40"/>
        <v>0</v>
      </c>
      <c r="CI211" s="211">
        <f>SUM(CH$12:CH211)+1</f>
        <v>497</v>
      </c>
      <c r="CJ211" s="164" t="str">
        <f t="shared" si="47"/>
        <v>N/A</v>
      </c>
      <c r="CK211" s="211" t="s">
        <v>15</v>
      </c>
    </row>
    <row r="212" spans="1:89" x14ac:dyDescent="0.2">
      <c r="A212" s="53">
        <f>IF(AND(COUNTIF(D$12:D212,D212)&gt;1,D212&lt;&gt;"[Project Name]"),1,0)</f>
        <v>0</v>
      </c>
      <c r="C212" s="174">
        <f t="shared" si="41"/>
        <v>201</v>
      </c>
      <c r="D212" s="175" t="s">
        <v>749</v>
      </c>
      <c r="E212" s="175" t="b">
        <v>0</v>
      </c>
      <c r="F212" s="191" t="s">
        <v>30</v>
      </c>
      <c r="G212" s="191" t="s">
        <v>30</v>
      </c>
      <c r="H212" s="191" t="s">
        <v>30</v>
      </c>
      <c r="I212" s="191" t="s">
        <v>15</v>
      </c>
      <c r="J212" s="191" t="s">
        <v>15</v>
      </c>
      <c r="K212" s="191" t="s">
        <v>15</v>
      </c>
      <c r="L212" s="191" t="s">
        <v>15</v>
      </c>
      <c r="M212" s="191" t="s">
        <v>15</v>
      </c>
      <c r="N212" s="191" t="s">
        <v>15</v>
      </c>
      <c r="O212" s="183">
        <v>0</v>
      </c>
      <c r="P212" s="191" t="s">
        <v>15</v>
      </c>
      <c r="Q212" s="192" t="s">
        <v>133</v>
      </c>
      <c r="R212" s="241" t="s">
        <v>750</v>
      </c>
      <c r="S212" s="183">
        <v>0.4</v>
      </c>
      <c r="T212" s="188">
        <f t="shared" si="42"/>
        <v>0.6</v>
      </c>
      <c r="U212" s="165"/>
      <c r="V212" s="221">
        <v>0</v>
      </c>
      <c r="W212" s="221">
        <v>0</v>
      </c>
      <c r="X212" s="221">
        <v>0</v>
      </c>
      <c r="Y212" s="221">
        <v>0</v>
      </c>
      <c r="Z212" s="221">
        <v>0</v>
      </c>
      <c r="AA212" s="161">
        <f t="shared" si="43"/>
        <v>0</v>
      </c>
      <c r="AB212" s="165"/>
      <c r="AC212" s="182">
        <v>0</v>
      </c>
      <c r="AD212" s="182">
        <v>0</v>
      </c>
      <c r="AE212" s="182">
        <v>0</v>
      </c>
      <c r="AF212" s="182">
        <v>0</v>
      </c>
      <c r="AG212" s="182">
        <v>0</v>
      </c>
      <c r="AH212" s="165"/>
      <c r="AI212" s="183">
        <v>0</v>
      </c>
      <c r="AJ212" s="183">
        <v>0</v>
      </c>
      <c r="AK212" s="183">
        <v>0</v>
      </c>
      <c r="AL212" s="183">
        <v>0</v>
      </c>
      <c r="AM212" s="183">
        <v>0</v>
      </c>
      <c r="AN212" s="183">
        <v>0</v>
      </c>
      <c r="AO212" s="183">
        <v>0</v>
      </c>
      <c r="AP212" s="183">
        <v>0</v>
      </c>
      <c r="AQ212" s="183">
        <v>0</v>
      </c>
      <c r="AR212" s="183">
        <v>0</v>
      </c>
      <c r="AS212" s="183">
        <v>0</v>
      </c>
      <c r="AT212" s="183">
        <v>0</v>
      </c>
      <c r="AU212" s="183">
        <v>0</v>
      </c>
      <c r="AV212" s="183">
        <v>0</v>
      </c>
      <c r="AW212" s="183">
        <v>0</v>
      </c>
      <c r="AX212" s="183">
        <v>0</v>
      </c>
      <c r="AY212" s="183">
        <v>0</v>
      </c>
      <c r="AZ212" s="183">
        <v>0</v>
      </c>
      <c r="BA212" s="183">
        <v>0</v>
      </c>
      <c r="BB212" s="183">
        <v>0</v>
      </c>
      <c r="BC212" s="174"/>
      <c r="BD212" s="162">
        <f t="shared" si="44"/>
        <v>0</v>
      </c>
      <c r="BE212" s="165"/>
      <c r="BF212" s="206">
        <f t="shared" si="48"/>
        <v>0</v>
      </c>
      <c r="BG212" s="203">
        <v>0</v>
      </c>
      <c r="BH212" s="203">
        <v>0</v>
      </c>
      <c r="BI212" s="183">
        <v>0</v>
      </c>
      <c r="BJ212" s="183">
        <v>0</v>
      </c>
      <c r="BK212" s="183">
        <v>0</v>
      </c>
      <c r="BL212" s="160">
        <f t="shared" si="49"/>
        <v>1</v>
      </c>
      <c r="BM212" s="174"/>
      <c r="BN212" s="206">
        <f t="shared" si="50"/>
        <v>0</v>
      </c>
      <c r="BO212" s="203">
        <v>0</v>
      </c>
      <c r="BP212" s="183">
        <v>0</v>
      </c>
      <c r="BQ212" s="183">
        <v>0</v>
      </c>
      <c r="BR212" s="183">
        <v>0</v>
      </c>
      <c r="BS212" s="160">
        <f t="shared" si="46"/>
        <v>1</v>
      </c>
      <c r="BT212" s="165"/>
      <c r="BU212" s="206">
        <f t="shared" si="51"/>
        <v>0</v>
      </c>
      <c r="BV212" s="203">
        <v>0</v>
      </c>
      <c r="BW212" s="203">
        <v>0</v>
      </c>
      <c r="BX212" s="203">
        <v>0</v>
      </c>
      <c r="BY212" s="203">
        <v>0</v>
      </c>
      <c r="BZ212" s="203">
        <v>0</v>
      </c>
      <c r="CA212" s="203">
        <v>0</v>
      </c>
      <c r="CB212" s="203">
        <v>0</v>
      </c>
      <c r="CC212" s="160">
        <f t="shared" si="52"/>
        <v>1</v>
      </c>
      <c r="CD212" s="165"/>
      <c r="CE212" s="209">
        <v>0</v>
      </c>
      <c r="CF212" s="165"/>
      <c r="CG212" s="211">
        <f t="shared" si="45"/>
        <v>0</v>
      </c>
      <c r="CH212" s="211">
        <f t="shared" si="40"/>
        <v>0</v>
      </c>
      <c r="CI212" s="211">
        <f>SUM(CH$12:CH212)+1</f>
        <v>497</v>
      </c>
      <c r="CJ212" s="164" t="str">
        <f t="shared" si="47"/>
        <v>N/A</v>
      </c>
      <c r="CK212" s="211" t="s">
        <v>15</v>
      </c>
    </row>
    <row r="213" spans="1:89" x14ac:dyDescent="0.2">
      <c r="A213" s="53">
        <f>IF(AND(COUNTIF(D$12:D213,D213)&gt;1,D213&lt;&gt;"[Project Name]"),1,0)</f>
        <v>0</v>
      </c>
      <c r="C213" s="174">
        <f t="shared" si="41"/>
        <v>202</v>
      </c>
      <c r="D213" s="175" t="s">
        <v>749</v>
      </c>
      <c r="E213" s="175" t="b">
        <v>0</v>
      </c>
      <c r="F213" s="191" t="s">
        <v>30</v>
      </c>
      <c r="G213" s="191" t="s">
        <v>30</v>
      </c>
      <c r="H213" s="191" t="s">
        <v>30</v>
      </c>
      <c r="I213" s="191" t="s">
        <v>15</v>
      </c>
      <c r="J213" s="191" t="s">
        <v>15</v>
      </c>
      <c r="K213" s="191" t="s">
        <v>15</v>
      </c>
      <c r="L213" s="191" t="s">
        <v>15</v>
      </c>
      <c r="M213" s="191" t="s">
        <v>15</v>
      </c>
      <c r="N213" s="191" t="s">
        <v>15</v>
      </c>
      <c r="O213" s="183">
        <v>0</v>
      </c>
      <c r="P213" s="191" t="s">
        <v>15</v>
      </c>
      <c r="Q213" s="192" t="s">
        <v>133</v>
      </c>
      <c r="R213" s="241" t="s">
        <v>750</v>
      </c>
      <c r="S213" s="183">
        <v>0.4</v>
      </c>
      <c r="T213" s="188">
        <f t="shared" si="42"/>
        <v>0.6</v>
      </c>
      <c r="U213" s="165"/>
      <c r="V213" s="221">
        <v>0</v>
      </c>
      <c r="W213" s="221">
        <v>0</v>
      </c>
      <c r="X213" s="221">
        <v>0</v>
      </c>
      <c r="Y213" s="221">
        <v>0</v>
      </c>
      <c r="Z213" s="221">
        <v>0</v>
      </c>
      <c r="AA213" s="161">
        <f t="shared" si="43"/>
        <v>0</v>
      </c>
      <c r="AB213" s="165"/>
      <c r="AC213" s="182">
        <v>0</v>
      </c>
      <c r="AD213" s="182">
        <v>0</v>
      </c>
      <c r="AE213" s="182">
        <v>0</v>
      </c>
      <c r="AF213" s="182">
        <v>0</v>
      </c>
      <c r="AG213" s="182">
        <v>0</v>
      </c>
      <c r="AH213" s="165"/>
      <c r="AI213" s="183">
        <v>0</v>
      </c>
      <c r="AJ213" s="183">
        <v>0</v>
      </c>
      <c r="AK213" s="183">
        <v>0</v>
      </c>
      <c r="AL213" s="183">
        <v>0</v>
      </c>
      <c r="AM213" s="183">
        <v>0</v>
      </c>
      <c r="AN213" s="183">
        <v>0</v>
      </c>
      <c r="AO213" s="183">
        <v>0</v>
      </c>
      <c r="AP213" s="183">
        <v>0</v>
      </c>
      <c r="AQ213" s="183">
        <v>0</v>
      </c>
      <c r="AR213" s="183">
        <v>0</v>
      </c>
      <c r="AS213" s="183">
        <v>0</v>
      </c>
      <c r="AT213" s="183">
        <v>0</v>
      </c>
      <c r="AU213" s="183">
        <v>0</v>
      </c>
      <c r="AV213" s="183">
        <v>0</v>
      </c>
      <c r="AW213" s="183">
        <v>0</v>
      </c>
      <c r="AX213" s="183">
        <v>0</v>
      </c>
      <c r="AY213" s="183">
        <v>0</v>
      </c>
      <c r="AZ213" s="183">
        <v>0</v>
      </c>
      <c r="BA213" s="183">
        <v>0</v>
      </c>
      <c r="BB213" s="183">
        <v>0</v>
      </c>
      <c r="BC213" s="174"/>
      <c r="BD213" s="162">
        <f t="shared" si="44"/>
        <v>0</v>
      </c>
      <c r="BE213" s="165"/>
      <c r="BF213" s="206">
        <f t="shared" si="48"/>
        <v>0</v>
      </c>
      <c r="BG213" s="203">
        <v>0</v>
      </c>
      <c r="BH213" s="203">
        <v>0</v>
      </c>
      <c r="BI213" s="183">
        <v>0</v>
      </c>
      <c r="BJ213" s="183">
        <v>0</v>
      </c>
      <c r="BK213" s="183">
        <v>0</v>
      </c>
      <c r="BL213" s="160">
        <f t="shared" si="49"/>
        <v>1</v>
      </c>
      <c r="BM213" s="174"/>
      <c r="BN213" s="206">
        <f t="shared" si="50"/>
        <v>0</v>
      </c>
      <c r="BO213" s="203">
        <v>0</v>
      </c>
      <c r="BP213" s="183">
        <v>0</v>
      </c>
      <c r="BQ213" s="183">
        <v>0</v>
      </c>
      <c r="BR213" s="183">
        <v>0</v>
      </c>
      <c r="BS213" s="160">
        <f t="shared" si="46"/>
        <v>1</v>
      </c>
      <c r="BT213" s="165"/>
      <c r="BU213" s="206">
        <f t="shared" si="51"/>
        <v>0</v>
      </c>
      <c r="BV213" s="203">
        <v>0</v>
      </c>
      <c r="BW213" s="203">
        <v>0</v>
      </c>
      <c r="BX213" s="203">
        <v>0</v>
      </c>
      <c r="BY213" s="203">
        <v>0</v>
      </c>
      <c r="BZ213" s="203">
        <v>0</v>
      </c>
      <c r="CA213" s="203">
        <v>0</v>
      </c>
      <c r="CB213" s="203">
        <v>0</v>
      </c>
      <c r="CC213" s="160">
        <f t="shared" si="52"/>
        <v>1</v>
      </c>
      <c r="CD213" s="165"/>
      <c r="CE213" s="209">
        <v>0</v>
      </c>
      <c r="CF213" s="165"/>
      <c r="CG213" s="211">
        <f t="shared" si="45"/>
        <v>0</v>
      </c>
      <c r="CH213" s="211">
        <f t="shared" si="40"/>
        <v>0</v>
      </c>
      <c r="CI213" s="211">
        <f>SUM(CH$12:CH213)+1</f>
        <v>497</v>
      </c>
      <c r="CJ213" s="164" t="str">
        <f t="shared" si="47"/>
        <v>N/A</v>
      </c>
      <c r="CK213" s="211" t="s">
        <v>15</v>
      </c>
    </row>
    <row r="214" spans="1:89" x14ac:dyDescent="0.2">
      <c r="A214" s="53">
        <f>IF(AND(COUNTIF(D$12:D214,D214)&gt;1,D214&lt;&gt;"[Project Name]"),1,0)</f>
        <v>0</v>
      </c>
      <c r="C214" s="174">
        <f t="shared" si="41"/>
        <v>203</v>
      </c>
      <c r="D214" s="175" t="s">
        <v>749</v>
      </c>
      <c r="E214" s="175" t="b">
        <v>0</v>
      </c>
      <c r="F214" s="191" t="s">
        <v>30</v>
      </c>
      <c r="G214" s="191" t="s">
        <v>30</v>
      </c>
      <c r="H214" s="191" t="s">
        <v>30</v>
      </c>
      <c r="I214" s="191" t="s">
        <v>15</v>
      </c>
      <c r="J214" s="191" t="s">
        <v>15</v>
      </c>
      <c r="K214" s="191" t="s">
        <v>15</v>
      </c>
      <c r="L214" s="191" t="s">
        <v>15</v>
      </c>
      <c r="M214" s="191" t="s">
        <v>15</v>
      </c>
      <c r="N214" s="191" t="s">
        <v>15</v>
      </c>
      <c r="O214" s="183">
        <v>0</v>
      </c>
      <c r="P214" s="191" t="s">
        <v>15</v>
      </c>
      <c r="Q214" s="192" t="s">
        <v>133</v>
      </c>
      <c r="R214" s="241" t="s">
        <v>750</v>
      </c>
      <c r="S214" s="183">
        <v>0.4</v>
      </c>
      <c r="T214" s="188">
        <f t="shared" si="42"/>
        <v>0.6</v>
      </c>
      <c r="U214" s="165"/>
      <c r="V214" s="221">
        <v>0</v>
      </c>
      <c r="W214" s="221">
        <v>0</v>
      </c>
      <c r="X214" s="221">
        <v>0</v>
      </c>
      <c r="Y214" s="221">
        <v>0</v>
      </c>
      <c r="Z214" s="221">
        <v>0</v>
      </c>
      <c r="AA214" s="161">
        <f t="shared" si="43"/>
        <v>0</v>
      </c>
      <c r="AB214" s="165"/>
      <c r="AC214" s="182">
        <v>0</v>
      </c>
      <c r="AD214" s="182">
        <v>0</v>
      </c>
      <c r="AE214" s="182">
        <v>0</v>
      </c>
      <c r="AF214" s="182">
        <v>0</v>
      </c>
      <c r="AG214" s="182">
        <v>0</v>
      </c>
      <c r="AH214" s="165"/>
      <c r="AI214" s="183">
        <v>0</v>
      </c>
      <c r="AJ214" s="183">
        <v>0</v>
      </c>
      <c r="AK214" s="183">
        <v>0</v>
      </c>
      <c r="AL214" s="183">
        <v>0</v>
      </c>
      <c r="AM214" s="183">
        <v>0</v>
      </c>
      <c r="AN214" s="183">
        <v>0</v>
      </c>
      <c r="AO214" s="183">
        <v>0</v>
      </c>
      <c r="AP214" s="183">
        <v>0</v>
      </c>
      <c r="AQ214" s="183">
        <v>0</v>
      </c>
      <c r="AR214" s="183">
        <v>0</v>
      </c>
      <c r="AS214" s="183">
        <v>0</v>
      </c>
      <c r="AT214" s="183">
        <v>0</v>
      </c>
      <c r="AU214" s="183">
        <v>0</v>
      </c>
      <c r="AV214" s="183">
        <v>0</v>
      </c>
      <c r="AW214" s="183">
        <v>0</v>
      </c>
      <c r="AX214" s="183">
        <v>0</v>
      </c>
      <c r="AY214" s="183">
        <v>0</v>
      </c>
      <c r="AZ214" s="183">
        <v>0</v>
      </c>
      <c r="BA214" s="183">
        <v>0</v>
      </c>
      <c r="BB214" s="183">
        <v>0</v>
      </c>
      <c r="BC214" s="174"/>
      <c r="BD214" s="162">
        <f t="shared" si="44"/>
        <v>0</v>
      </c>
      <c r="BE214" s="165"/>
      <c r="BF214" s="206">
        <f t="shared" si="48"/>
        <v>0</v>
      </c>
      <c r="BG214" s="203">
        <v>0</v>
      </c>
      <c r="BH214" s="203">
        <v>0</v>
      </c>
      <c r="BI214" s="183">
        <v>0</v>
      </c>
      <c r="BJ214" s="183">
        <v>0</v>
      </c>
      <c r="BK214" s="183">
        <v>0</v>
      </c>
      <c r="BL214" s="160">
        <f t="shared" si="49"/>
        <v>1</v>
      </c>
      <c r="BM214" s="174"/>
      <c r="BN214" s="206">
        <f t="shared" si="50"/>
        <v>0</v>
      </c>
      <c r="BO214" s="203">
        <v>0</v>
      </c>
      <c r="BP214" s="183">
        <v>0</v>
      </c>
      <c r="BQ214" s="183">
        <v>0</v>
      </c>
      <c r="BR214" s="183">
        <v>0</v>
      </c>
      <c r="BS214" s="160">
        <f t="shared" si="46"/>
        <v>1</v>
      </c>
      <c r="BT214" s="165"/>
      <c r="BU214" s="206">
        <f t="shared" si="51"/>
        <v>0</v>
      </c>
      <c r="BV214" s="203">
        <v>0</v>
      </c>
      <c r="BW214" s="203">
        <v>0</v>
      </c>
      <c r="BX214" s="203">
        <v>0</v>
      </c>
      <c r="BY214" s="203">
        <v>0</v>
      </c>
      <c r="BZ214" s="203">
        <v>0</v>
      </c>
      <c r="CA214" s="203">
        <v>0</v>
      </c>
      <c r="CB214" s="203">
        <v>0</v>
      </c>
      <c r="CC214" s="160">
        <f t="shared" si="52"/>
        <v>1</v>
      </c>
      <c r="CD214" s="165"/>
      <c r="CE214" s="209">
        <v>0</v>
      </c>
      <c r="CF214" s="165"/>
      <c r="CG214" s="211">
        <f t="shared" si="45"/>
        <v>0</v>
      </c>
      <c r="CH214" s="211">
        <f t="shared" si="40"/>
        <v>0</v>
      </c>
      <c r="CI214" s="211">
        <f>SUM(CH$12:CH214)+1</f>
        <v>497</v>
      </c>
      <c r="CJ214" s="164" t="str">
        <f t="shared" si="47"/>
        <v>N/A</v>
      </c>
      <c r="CK214" s="211" t="s">
        <v>15</v>
      </c>
    </row>
    <row r="215" spans="1:89" x14ac:dyDescent="0.2">
      <c r="A215" s="53">
        <f>IF(AND(COUNTIF(D$12:D215,D215)&gt;1,D215&lt;&gt;"[Project Name]"),1,0)</f>
        <v>0</v>
      </c>
      <c r="C215" s="174">
        <f t="shared" si="41"/>
        <v>204</v>
      </c>
      <c r="D215" s="175" t="s">
        <v>749</v>
      </c>
      <c r="E215" s="175" t="b">
        <v>0</v>
      </c>
      <c r="F215" s="191" t="s">
        <v>30</v>
      </c>
      <c r="G215" s="191" t="s">
        <v>30</v>
      </c>
      <c r="H215" s="191" t="s">
        <v>30</v>
      </c>
      <c r="I215" s="191" t="s">
        <v>15</v>
      </c>
      <c r="J215" s="191" t="s">
        <v>15</v>
      </c>
      <c r="K215" s="191" t="s">
        <v>15</v>
      </c>
      <c r="L215" s="191" t="s">
        <v>15</v>
      </c>
      <c r="M215" s="191" t="s">
        <v>15</v>
      </c>
      <c r="N215" s="191" t="s">
        <v>15</v>
      </c>
      <c r="O215" s="183">
        <v>0</v>
      </c>
      <c r="P215" s="191" t="s">
        <v>15</v>
      </c>
      <c r="Q215" s="192" t="s">
        <v>133</v>
      </c>
      <c r="R215" s="241" t="s">
        <v>750</v>
      </c>
      <c r="S215" s="183">
        <v>0.4</v>
      </c>
      <c r="T215" s="188">
        <f t="shared" si="42"/>
        <v>0.6</v>
      </c>
      <c r="U215" s="165"/>
      <c r="V215" s="221">
        <v>0</v>
      </c>
      <c r="W215" s="221">
        <v>0</v>
      </c>
      <c r="X215" s="221">
        <v>0</v>
      </c>
      <c r="Y215" s="221">
        <v>0</v>
      </c>
      <c r="Z215" s="221">
        <v>0</v>
      </c>
      <c r="AA215" s="161">
        <f t="shared" si="43"/>
        <v>0</v>
      </c>
      <c r="AB215" s="165"/>
      <c r="AC215" s="182">
        <v>0</v>
      </c>
      <c r="AD215" s="182">
        <v>0</v>
      </c>
      <c r="AE215" s="182">
        <v>0</v>
      </c>
      <c r="AF215" s="182">
        <v>0</v>
      </c>
      <c r="AG215" s="182">
        <v>0</v>
      </c>
      <c r="AH215" s="165"/>
      <c r="AI215" s="183">
        <v>0</v>
      </c>
      <c r="AJ215" s="183">
        <v>0</v>
      </c>
      <c r="AK215" s="183">
        <v>0</v>
      </c>
      <c r="AL215" s="183">
        <v>0</v>
      </c>
      <c r="AM215" s="183">
        <v>0</v>
      </c>
      <c r="AN215" s="183">
        <v>0</v>
      </c>
      <c r="AO215" s="183">
        <v>0</v>
      </c>
      <c r="AP215" s="183">
        <v>0</v>
      </c>
      <c r="AQ215" s="183">
        <v>0</v>
      </c>
      <c r="AR215" s="183">
        <v>0</v>
      </c>
      <c r="AS215" s="183">
        <v>0</v>
      </c>
      <c r="AT215" s="183">
        <v>0</v>
      </c>
      <c r="AU215" s="183">
        <v>0</v>
      </c>
      <c r="AV215" s="183">
        <v>0</v>
      </c>
      <c r="AW215" s="183">
        <v>0</v>
      </c>
      <c r="AX215" s="183">
        <v>0</v>
      </c>
      <c r="AY215" s="183">
        <v>0</v>
      </c>
      <c r="AZ215" s="183">
        <v>0</v>
      </c>
      <c r="BA215" s="183">
        <v>0</v>
      </c>
      <c r="BB215" s="183">
        <v>0</v>
      </c>
      <c r="BC215" s="174"/>
      <c r="BD215" s="162">
        <f t="shared" si="44"/>
        <v>0</v>
      </c>
      <c r="BE215" s="165"/>
      <c r="BF215" s="206">
        <f t="shared" si="48"/>
        <v>0</v>
      </c>
      <c r="BG215" s="203">
        <v>0</v>
      </c>
      <c r="BH215" s="203">
        <v>0</v>
      </c>
      <c r="BI215" s="183">
        <v>0</v>
      </c>
      <c r="BJ215" s="183">
        <v>0</v>
      </c>
      <c r="BK215" s="183">
        <v>0</v>
      </c>
      <c r="BL215" s="160">
        <f t="shared" si="49"/>
        <v>1</v>
      </c>
      <c r="BM215" s="174"/>
      <c r="BN215" s="206">
        <f t="shared" si="50"/>
        <v>0</v>
      </c>
      <c r="BO215" s="203">
        <v>0</v>
      </c>
      <c r="BP215" s="183">
        <v>0</v>
      </c>
      <c r="BQ215" s="183">
        <v>0</v>
      </c>
      <c r="BR215" s="183">
        <v>0</v>
      </c>
      <c r="BS215" s="160">
        <f t="shared" si="46"/>
        <v>1</v>
      </c>
      <c r="BT215" s="165"/>
      <c r="BU215" s="206">
        <f t="shared" si="51"/>
        <v>0</v>
      </c>
      <c r="BV215" s="203">
        <v>0</v>
      </c>
      <c r="BW215" s="203">
        <v>0</v>
      </c>
      <c r="BX215" s="203">
        <v>0</v>
      </c>
      <c r="BY215" s="203">
        <v>0</v>
      </c>
      <c r="BZ215" s="203">
        <v>0</v>
      </c>
      <c r="CA215" s="203">
        <v>0</v>
      </c>
      <c r="CB215" s="203">
        <v>0</v>
      </c>
      <c r="CC215" s="160">
        <f t="shared" si="52"/>
        <v>1</v>
      </c>
      <c r="CD215" s="165"/>
      <c r="CE215" s="209">
        <v>0</v>
      </c>
      <c r="CF215" s="165"/>
      <c r="CG215" s="211">
        <f t="shared" si="45"/>
        <v>0</v>
      </c>
      <c r="CH215" s="211">
        <f t="shared" si="40"/>
        <v>0</v>
      </c>
      <c r="CI215" s="211">
        <f>SUM(CH$12:CH215)+1</f>
        <v>497</v>
      </c>
      <c r="CJ215" s="164" t="str">
        <f t="shared" si="47"/>
        <v>N/A</v>
      </c>
      <c r="CK215" s="211" t="s">
        <v>15</v>
      </c>
    </row>
    <row r="216" spans="1:89" x14ac:dyDescent="0.2">
      <c r="A216" s="53">
        <f>IF(AND(COUNTIF(D$12:D216,D216)&gt;1,D216&lt;&gt;"[Project Name]"),1,0)</f>
        <v>0</v>
      </c>
      <c r="C216" s="174">
        <f t="shared" si="41"/>
        <v>205</v>
      </c>
      <c r="D216" s="175" t="s">
        <v>749</v>
      </c>
      <c r="E216" s="175" t="b">
        <v>0</v>
      </c>
      <c r="F216" s="191" t="s">
        <v>30</v>
      </c>
      <c r="G216" s="191" t="s">
        <v>30</v>
      </c>
      <c r="H216" s="191" t="s">
        <v>30</v>
      </c>
      <c r="I216" s="191" t="s">
        <v>15</v>
      </c>
      <c r="J216" s="191" t="s">
        <v>15</v>
      </c>
      <c r="K216" s="191" t="s">
        <v>15</v>
      </c>
      <c r="L216" s="191" t="s">
        <v>15</v>
      </c>
      <c r="M216" s="191" t="s">
        <v>15</v>
      </c>
      <c r="N216" s="191" t="s">
        <v>15</v>
      </c>
      <c r="O216" s="183">
        <v>0</v>
      </c>
      <c r="P216" s="191" t="s">
        <v>15</v>
      </c>
      <c r="Q216" s="192" t="s">
        <v>133</v>
      </c>
      <c r="R216" s="241" t="s">
        <v>750</v>
      </c>
      <c r="S216" s="183">
        <v>0.4</v>
      </c>
      <c r="T216" s="188">
        <f t="shared" si="42"/>
        <v>0.6</v>
      </c>
      <c r="U216" s="165"/>
      <c r="V216" s="221">
        <v>0</v>
      </c>
      <c r="W216" s="221">
        <v>0</v>
      </c>
      <c r="X216" s="221">
        <v>0</v>
      </c>
      <c r="Y216" s="221">
        <v>0</v>
      </c>
      <c r="Z216" s="221">
        <v>0</v>
      </c>
      <c r="AA216" s="161">
        <f t="shared" si="43"/>
        <v>0</v>
      </c>
      <c r="AB216" s="165"/>
      <c r="AC216" s="182">
        <v>0</v>
      </c>
      <c r="AD216" s="182">
        <v>0</v>
      </c>
      <c r="AE216" s="182">
        <v>0</v>
      </c>
      <c r="AF216" s="182">
        <v>0</v>
      </c>
      <c r="AG216" s="182">
        <v>0</v>
      </c>
      <c r="AH216" s="165"/>
      <c r="AI216" s="183">
        <v>0</v>
      </c>
      <c r="AJ216" s="183">
        <v>0</v>
      </c>
      <c r="AK216" s="183">
        <v>0</v>
      </c>
      <c r="AL216" s="183">
        <v>0</v>
      </c>
      <c r="AM216" s="183">
        <v>0</v>
      </c>
      <c r="AN216" s="183">
        <v>0</v>
      </c>
      <c r="AO216" s="183">
        <v>0</v>
      </c>
      <c r="AP216" s="183">
        <v>0</v>
      </c>
      <c r="AQ216" s="183">
        <v>0</v>
      </c>
      <c r="AR216" s="183">
        <v>0</v>
      </c>
      <c r="AS216" s="183">
        <v>0</v>
      </c>
      <c r="AT216" s="183">
        <v>0</v>
      </c>
      <c r="AU216" s="183">
        <v>0</v>
      </c>
      <c r="AV216" s="183">
        <v>0</v>
      </c>
      <c r="AW216" s="183">
        <v>0</v>
      </c>
      <c r="AX216" s="183">
        <v>0</v>
      </c>
      <c r="AY216" s="183">
        <v>0</v>
      </c>
      <c r="AZ216" s="183">
        <v>0</v>
      </c>
      <c r="BA216" s="183">
        <v>0</v>
      </c>
      <c r="BB216" s="183">
        <v>0</v>
      </c>
      <c r="BC216" s="174"/>
      <c r="BD216" s="162">
        <f t="shared" si="44"/>
        <v>0</v>
      </c>
      <c r="BE216" s="165"/>
      <c r="BF216" s="206">
        <f t="shared" si="48"/>
        <v>0</v>
      </c>
      <c r="BG216" s="203">
        <v>0</v>
      </c>
      <c r="BH216" s="203">
        <v>0</v>
      </c>
      <c r="BI216" s="183">
        <v>0</v>
      </c>
      <c r="BJ216" s="183">
        <v>0</v>
      </c>
      <c r="BK216" s="183">
        <v>0</v>
      </c>
      <c r="BL216" s="160">
        <f t="shared" si="49"/>
        <v>1</v>
      </c>
      <c r="BM216" s="174"/>
      <c r="BN216" s="206">
        <f t="shared" si="50"/>
        <v>0</v>
      </c>
      <c r="BO216" s="203">
        <v>0</v>
      </c>
      <c r="BP216" s="183">
        <v>0</v>
      </c>
      <c r="BQ216" s="183">
        <v>0</v>
      </c>
      <c r="BR216" s="183">
        <v>0</v>
      </c>
      <c r="BS216" s="160">
        <f t="shared" si="46"/>
        <v>1</v>
      </c>
      <c r="BT216" s="165"/>
      <c r="BU216" s="206">
        <f t="shared" si="51"/>
        <v>0</v>
      </c>
      <c r="BV216" s="203">
        <v>0</v>
      </c>
      <c r="BW216" s="203">
        <v>0</v>
      </c>
      <c r="BX216" s="203">
        <v>0</v>
      </c>
      <c r="BY216" s="203">
        <v>0</v>
      </c>
      <c r="BZ216" s="203">
        <v>0</v>
      </c>
      <c r="CA216" s="203">
        <v>0</v>
      </c>
      <c r="CB216" s="203">
        <v>0</v>
      </c>
      <c r="CC216" s="160">
        <f t="shared" si="52"/>
        <v>1</v>
      </c>
      <c r="CD216" s="165"/>
      <c r="CE216" s="209">
        <v>0</v>
      </c>
      <c r="CF216" s="165"/>
      <c r="CG216" s="211">
        <f t="shared" si="45"/>
        <v>0</v>
      </c>
      <c r="CH216" s="211">
        <f t="shared" si="40"/>
        <v>0</v>
      </c>
      <c r="CI216" s="211">
        <f>SUM(CH$12:CH216)+1</f>
        <v>497</v>
      </c>
      <c r="CJ216" s="164" t="str">
        <f t="shared" si="47"/>
        <v>N/A</v>
      </c>
      <c r="CK216" s="211" t="s">
        <v>15</v>
      </c>
    </row>
    <row r="217" spans="1:89" x14ac:dyDescent="0.2">
      <c r="A217" s="53">
        <f>IF(AND(COUNTIF(D$12:D217,D217)&gt;1,D217&lt;&gt;"[Project Name]"),1,0)</f>
        <v>0</v>
      </c>
      <c r="C217" s="174">
        <f t="shared" si="41"/>
        <v>206</v>
      </c>
      <c r="D217" s="175" t="s">
        <v>749</v>
      </c>
      <c r="E217" s="175" t="b">
        <v>0</v>
      </c>
      <c r="F217" s="191" t="s">
        <v>30</v>
      </c>
      <c r="G217" s="191" t="s">
        <v>30</v>
      </c>
      <c r="H217" s="191" t="s">
        <v>30</v>
      </c>
      <c r="I217" s="191" t="s">
        <v>15</v>
      </c>
      <c r="J217" s="191" t="s">
        <v>15</v>
      </c>
      <c r="K217" s="191" t="s">
        <v>15</v>
      </c>
      <c r="L217" s="191" t="s">
        <v>15</v>
      </c>
      <c r="M217" s="191" t="s">
        <v>15</v>
      </c>
      <c r="N217" s="191" t="s">
        <v>15</v>
      </c>
      <c r="O217" s="183">
        <v>0</v>
      </c>
      <c r="P217" s="191" t="s">
        <v>15</v>
      </c>
      <c r="Q217" s="192" t="s">
        <v>133</v>
      </c>
      <c r="R217" s="241" t="s">
        <v>750</v>
      </c>
      <c r="S217" s="183">
        <v>0.4</v>
      </c>
      <c r="T217" s="188">
        <f t="shared" si="42"/>
        <v>0.6</v>
      </c>
      <c r="U217" s="165"/>
      <c r="V217" s="221">
        <v>0</v>
      </c>
      <c r="W217" s="221">
        <v>0</v>
      </c>
      <c r="X217" s="221">
        <v>0</v>
      </c>
      <c r="Y217" s="221">
        <v>0</v>
      </c>
      <c r="Z217" s="221">
        <v>0</v>
      </c>
      <c r="AA217" s="161">
        <f t="shared" si="43"/>
        <v>0</v>
      </c>
      <c r="AB217" s="165"/>
      <c r="AC217" s="182">
        <v>0</v>
      </c>
      <c r="AD217" s="182">
        <v>0</v>
      </c>
      <c r="AE217" s="182">
        <v>0</v>
      </c>
      <c r="AF217" s="182">
        <v>0</v>
      </c>
      <c r="AG217" s="182">
        <v>0</v>
      </c>
      <c r="AH217" s="165"/>
      <c r="AI217" s="183">
        <v>0</v>
      </c>
      <c r="AJ217" s="183">
        <v>0</v>
      </c>
      <c r="AK217" s="183">
        <v>0</v>
      </c>
      <c r="AL217" s="183">
        <v>0</v>
      </c>
      <c r="AM217" s="183">
        <v>0</v>
      </c>
      <c r="AN217" s="183">
        <v>0</v>
      </c>
      <c r="AO217" s="183">
        <v>0</v>
      </c>
      <c r="AP217" s="183">
        <v>0</v>
      </c>
      <c r="AQ217" s="183">
        <v>0</v>
      </c>
      <c r="AR217" s="183">
        <v>0</v>
      </c>
      <c r="AS217" s="183">
        <v>0</v>
      </c>
      <c r="AT217" s="183">
        <v>0</v>
      </c>
      <c r="AU217" s="183">
        <v>0</v>
      </c>
      <c r="AV217" s="183">
        <v>0</v>
      </c>
      <c r="AW217" s="183">
        <v>0</v>
      </c>
      <c r="AX217" s="183">
        <v>0</v>
      </c>
      <c r="AY217" s="183">
        <v>0</v>
      </c>
      <c r="AZ217" s="183">
        <v>0</v>
      </c>
      <c r="BA217" s="183">
        <v>0</v>
      </c>
      <c r="BB217" s="183">
        <v>0</v>
      </c>
      <c r="BC217" s="174"/>
      <c r="BD217" s="162">
        <f t="shared" si="44"/>
        <v>0</v>
      </c>
      <c r="BE217" s="165"/>
      <c r="BF217" s="206">
        <f t="shared" si="48"/>
        <v>0</v>
      </c>
      <c r="BG217" s="203">
        <v>0</v>
      </c>
      <c r="BH217" s="203">
        <v>0</v>
      </c>
      <c r="BI217" s="183">
        <v>0</v>
      </c>
      <c r="BJ217" s="183">
        <v>0</v>
      </c>
      <c r="BK217" s="183">
        <v>0</v>
      </c>
      <c r="BL217" s="160">
        <f t="shared" si="49"/>
        <v>1</v>
      </c>
      <c r="BM217" s="174"/>
      <c r="BN217" s="206">
        <f t="shared" si="50"/>
        <v>0</v>
      </c>
      <c r="BO217" s="203">
        <v>0</v>
      </c>
      <c r="BP217" s="183">
        <v>0</v>
      </c>
      <c r="BQ217" s="183">
        <v>0</v>
      </c>
      <c r="BR217" s="183">
        <v>0</v>
      </c>
      <c r="BS217" s="160">
        <f t="shared" si="46"/>
        <v>1</v>
      </c>
      <c r="BT217" s="165"/>
      <c r="BU217" s="206">
        <f t="shared" si="51"/>
        <v>0</v>
      </c>
      <c r="BV217" s="203">
        <v>0</v>
      </c>
      <c r="BW217" s="203">
        <v>0</v>
      </c>
      <c r="BX217" s="203">
        <v>0</v>
      </c>
      <c r="BY217" s="203">
        <v>0</v>
      </c>
      <c r="BZ217" s="203">
        <v>0</v>
      </c>
      <c r="CA217" s="203">
        <v>0</v>
      </c>
      <c r="CB217" s="203">
        <v>0</v>
      </c>
      <c r="CC217" s="160">
        <f t="shared" si="52"/>
        <v>1</v>
      </c>
      <c r="CD217" s="165"/>
      <c r="CE217" s="209">
        <v>0</v>
      </c>
      <c r="CF217" s="165"/>
      <c r="CG217" s="211">
        <f t="shared" si="45"/>
        <v>0</v>
      </c>
      <c r="CH217" s="211">
        <f t="shared" si="40"/>
        <v>0</v>
      </c>
      <c r="CI217" s="211">
        <f>SUM(CH$12:CH217)+1</f>
        <v>497</v>
      </c>
      <c r="CJ217" s="164" t="str">
        <f t="shared" si="47"/>
        <v>N/A</v>
      </c>
      <c r="CK217" s="211" t="s">
        <v>15</v>
      </c>
    </row>
    <row r="218" spans="1:89" x14ac:dyDescent="0.2">
      <c r="A218" s="53">
        <f>IF(AND(COUNTIF(D$12:D218,D218)&gt;1,D218&lt;&gt;"[Project Name]"),1,0)</f>
        <v>0</v>
      </c>
      <c r="C218" s="174">
        <f t="shared" si="41"/>
        <v>207</v>
      </c>
      <c r="D218" s="175" t="s">
        <v>749</v>
      </c>
      <c r="E218" s="175" t="b">
        <v>0</v>
      </c>
      <c r="F218" s="191" t="s">
        <v>30</v>
      </c>
      <c r="G218" s="191" t="s">
        <v>30</v>
      </c>
      <c r="H218" s="191" t="s">
        <v>30</v>
      </c>
      <c r="I218" s="191" t="s">
        <v>15</v>
      </c>
      <c r="J218" s="191" t="s">
        <v>15</v>
      </c>
      <c r="K218" s="191" t="s">
        <v>15</v>
      </c>
      <c r="L218" s="191" t="s">
        <v>15</v>
      </c>
      <c r="M218" s="191" t="s">
        <v>15</v>
      </c>
      <c r="N218" s="191" t="s">
        <v>15</v>
      </c>
      <c r="O218" s="183">
        <v>0</v>
      </c>
      <c r="P218" s="191" t="s">
        <v>15</v>
      </c>
      <c r="Q218" s="192" t="s">
        <v>133</v>
      </c>
      <c r="R218" s="241" t="s">
        <v>750</v>
      </c>
      <c r="S218" s="183">
        <v>0.4</v>
      </c>
      <c r="T218" s="188">
        <f t="shared" si="42"/>
        <v>0.6</v>
      </c>
      <c r="U218" s="165"/>
      <c r="V218" s="221">
        <v>0</v>
      </c>
      <c r="W218" s="221">
        <v>0</v>
      </c>
      <c r="X218" s="221">
        <v>0</v>
      </c>
      <c r="Y218" s="221">
        <v>0</v>
      </c>
      <c r="Z218" s="221">
        <v>0</v>
      </c>
      <c r="AA218" s="161">
        <f t="shared" si="43"/>
        <v>0</v>
      </c>
      <c r="AB218" s="165"/>
      <c r="AC218" s="182">
        <v>0</v>
      </c>
      <c r="AD218" s="182">
        <v>0</v>
      </c>
      <c r="AE218" s="182">
        <v>0</v>
      </c>
      <c r="AF218" s="182">
        <v>0</v>
      </c>
      <c r="AG218" s="182">
        <v>0</v>
      </c>
      <c r="AH218" s="165"/>
      <c r="AI218" s="183">
        <v>0</v>
      </c>
      <c r="AJ218" s="183">
        <v>0</v>
      </c>
      <c r="AK218" s="183">
        <v>0</v>
      </c>
      <c r="AL218" s="183">
        <v>0</v>
      </c>
      <c r="AM218" s="183">
        <v>0</v>
      </c>
      <c r="AN218" s="183">
        <v>0</v>
      </c>
      <c r="AO218" s="183">
        <v>0</v>
      </c>
      <c r="AP218" s="183">
        <v>0</v>
      </c>
      <c r="AQ218" s="183">
        <v>0</v>
      </c>
      <c r="AR218" s="183">
        <v>0</v>
      </c>
      <c r="AS218" s="183">
        <v>0</v>
      </c>
      <c r="AT218" s="183">
        <v>0</v>
      </c>
      <c r="AU218" s="183">
        <v>0</v>
      </c>
      <c r="AV218" s="183">
        <v>0</v>
      </c>
      <c r="AW218" s="183">
        <v>0</v>
      </c>
      <c r="AX218" s="183">
        <v>0</v>
      </c>
      <c r="AY218" s="183">
        <v>0</v>
      </c>
      <c r="AZ218" s="183">
        <v>0</v>
      </c>
      <c r="BA218" s="183">
        <v>0</v>
      </c>
      <c r="BB218" s="183">
        <v>0</v>
      </c>
      <c r="BC218" s="174"/>
      <c r="BD218" s="162">
        <f t="shared" si="44"/>
        <v>0</v>
      </c>
      <c r="BE218" s="165"/>
      <c r="BF218" s="206">
        <f t="shared" si="48"/>
        <v>0</v>
      </c>
      <c r="BG218" s="203">
        <v>0</v>
      </c>
      <c r="BH218" s="203">
        <v>0</v>
      </c>
      <c r="BI218" s="183">
        <v>0</v>
      </c>
      <c r="BJ218" s="183">
        <v>0</v>
      </c>
      <c r="BK218" s="183">
        <v>0</v>
      </c>
      <c r="BL218" s="160">
        <f t="shared" si="49"/>
        <v>1</v>
      </c>
      <c r="BM218" s="174"/>
      <c r="BN218" s="206">
        <f t="shared" si="50"/>
        <v>0</v>
      </c>
      <c r="BO218" s="203">
        <v>0</v>
      </c>
      <c r="BP218" s="183">
        <v>0</v>
      </c>
      <c r="BQ218" s="183">
        <v>0</v>
      </c>
      <c r="BR218" s="183">
        <v>0</v>
      </c>
      <c r="BS218" s="160">
        <f t="shared" si="46"/>
        <v>1</v>
      </c>
      <c r="BT218" s="165"/>
      <c r="BU218" s="206">
        <f t="shared" si="51"/>
        <v>0</v>
      </c>
      <c r="BV218" s="203">
        <v>0</v>
      </c>
      <c r="BW218" s="203">
        <v>0</v>
      </c>
      <c r="BX218" s="203">
        <v>0</v>
      </c>
      <c r="BY218" s="203">
        <v>0</v>
      </c>
      <c r="BZ218" s="203">
        <v>0</v>
      </c>
      <c r="CA218" s="203">
        <v>0</v>
      </c>
      <c r="CB218" s="203">
        <v>0</v>
      </c>
      <c r="CC218" s="160">
        <f t="shared" si="52"/>
        <v>1</v>
      </c>
      <c r="CD218" s="165"/>
      <c r="CE218" s="209">
        <v>0</v>
      </c>
      <c r="CF218" s="165"/>
      <c r="CG218" s="211">
        <f t="shared" si="45"/>
        <v>0</v>
      </c>
      <c r="CH218" s="211">
        <f t="shared" si="40"/>
        <v>0</v>
      </c>
      <c r="CI218" s="211">
        <f>SUM(CH$12:CH218)+1</f>
        <v>497</v>
      </c>
      <c r="CJ218" s="164" t="str">
        <f t="shared" si="47"/>
        <v>N/A</v>
      </c>
      <c r="CK218" s="211" t="s">
        <v>15</v>
      </c>
    </row>
    <row r="219" spans="1:89" x14ac:dyDescent="0.2">
      <c r="A219" s="53">
        <f>IF(AND(COUNTIF(D$12:D219,D219)&gt;1,D219&lt;&gt;"[Project Name]"),1,0)</f>
        <v>0</v>
      </c>
      <c r="C219" s="174">
        <f t="shared" si="41"/>
        <v>208</v>
      </c>
      <c r="D219" s="175" t="s">
        <v>749</v>
      </c>
      <c r="E219" s="175" t="b">
        <v>0</v>
      </c>
      <c r="F219" s="191" t="s">
        <v>30</v>
      </c>
      <c r="G219" s="191" t="s">
        <v>30</v>
      </c>
      <c r="H219" s="191" t="s">
        <v>30</v>
      </c>
      <c r="I219" s="191" t="s">
        <v>15</v>
      </c>
      <c r="J219" s="191" t="s">
        <v>15</v>
      </c>
      <c r="K219" s="191" t="s">
        <v>15</v>
      </c>
      <c r="L219" s="191" t="s">
        <v>15</v>
      </c>
      <c r="M219" s="191" t="s">
        <v>15</v>
      </c>
      <c r="N219" s="191" t="s">
        <v>15</v>
      </c>
      <c r="O219" s="183">
        <v>0</v>
      </c>
      <c r="P219" s="191" t="s">
        <v>15</v>
      </c>
      <c r="Q219" s="192" t="s">
        <v>133</v>
      </c>
      <c r="R219" s="241" t="s">
        <v>750</v>
      </c>
      <c r="S219" s="183">
        <v>0.4</v>
      </c>
      <c r="T219" s="188">
        <f t="shared" si="42"/>
        <v>0.6</v>
      </c>
      <c r="U219" s="165"/>
      <c r="V219" s="221">
        <v>0</v>
      </c>
      <c r="W219" s="221">
        <v>0</v>
      </c>
      <c r="X219" s="221">
        <v>0</v>
      </c>
      <c r="Y219" s="221">
        <v>0</v>
      </c>
      <c r="Z219" s="221">
        <v>0</v>
      </c>
      <c r="AA219" s="161">
        <f t="shared" si="43"/>
        <v>0</v>
      </c>
      <c r="AB219" s="165"/>
      <c r="AC219" s="182">
        <v>0</v>
      </c>
      <c r="AD219" s="182">
        <v>0</v>
      </c>
      <c r="AE219" s="182">
        <v>0</v>
      </c>
      <c r="AF219" s="182">
        <v>0</v>
      </c>
      <c r="AG219" s="182">
        <v>0</v>
      </c>
      <c r="AH219" s="165"/>
      <c r="AI219" s="183">
        <v>0</v>
      </c>
      <c r="AJ219" s="183">
        <v>0</v>
      </c>
      <c r="AK219" s="183">
        <v>0</v>
      </c>
      <c r="AL219" s="183">
        <v>0</v>
      </c>
      <c r="AM219" s="183">
        <v>0</v>
      </c>
      <c r="AN219" s="183">
        <v>0</v>
      </c>
      <c r="AO219" s="183">
        <v>0</v>
      </c>
      <c r="AP219" s="183">
        <v>0</v>
      </c>
      <c r="AQ219" s="183">
        <v>0</v>
      </c>
      <c r="AR219" s="183">
        <v>0</v>
      </c>
      <c r="AS219" s="183">
        <v>0</v>
      </c>
      <c r="AT219" s="183">
        <v>0</v>
      </c>
      <c r="AU219" s="183">
        <v>0</v>
      </c>
      <c r="AV219" s="183">
        <v>0</v>
      </c>
      <c r="AW219" s="183">
        <v>0</v>
      </c>
      <c r="AX219" s="183">
        <v>0</v>
      </c>
      <c r="AY219" s="183">
        <v>0</v>
      </c>
      <c r="AZ219" s="183">
        <v>0</v>
      </c>
      <c r="BA219" s="183">
        <v>0</v>
      </c>
      <c r="BB219" s="183">
        <v>0</v>
      </c>
      <c r="BC219" s="174"/>
      <c r="BD219" s="162">
        <f t="shared" si="44"/>
        <v>0</v>
      </c>
      <c r="BE219" s="165"/>
      <c r="BF219" s="206">
        <f t="shared" si="48"/>
        <v>0</v>
      </c>
      <c r="BG219" s="203">
        <v>0</v>
      </c>
      <c r="BH219" s="203">
        <v>0</v>
      </c>
      <c r="BI219" s="183">
        <v>0</v>
      </c>
      <c r="BJ219" s="183">
        <v>0</v>
      </c>
      <c r="BK219" s="183">
        <v>0</v>
      </c>
      <c r="BL219" s="160">
        <f t="shared" si="49"/>
        <v>1</v>
      </c>
      <c r="BM219" s="174"/>
      <c r="BN219" s="206">
        <f t="shared" si="50"/>
        <v>0</v>
      </c>
      <c r="BO219" s="203">
        <v>0</v>
      </c>
      <c r="BP219" s="183">
        <v>0</v>
      </c>
      <c r="BQ219" s="183">
        <v>0</v>
      </c>
      <c r="BR219" s="183">
        <v>0</v>
      </c>
      <c r="BS219" s="160">
        <f t="shared" si="46"/>
        <v>1</v>
      </c>
      <c r="BT219" s="165"/>
      <c r="BU219" s="206">
        <f t="shared" si="51"/>
        <v>0</v>
      </c>
      <c r="BV219" s="203">
        <v>0</v>
      </c>
      <c r="BW219" s="203">
        <v>0</v>
      </c>
      <c r="BX219" s="203">
        <v>0</v>
      </c>
      <c r="BY219" s="203">
        <v>0</v>
      </c>
      <c r="BZ219" s="203">
        <v>0</v>
      </c>
      <c r="CA219" s="203">
        <v>0</v>
      </c>
      <c r="CB219" s="203">
        <v>0</v>
      </c>
      <c r="CC219" s="160">
        <f t="shared" si="52"/>
        <v>1</v>
      </c>
      <c r="CD219" s="165"/>
      <c r="CE219" s="209">
        <v>0</v>
      </c>
      <c r="CF219" s="165"/>
      <c r="CG219" s="211">
        <f t="shared" si="45"/>
        <v>0</v>
      </c>
      <c r="CH219" s="211">
        <f t="shared" si="40"/>
        <v>0</v>
      </c>
      <c r="CI219" s="211">
        <f>SUM(CH$12:CH219)+1</f>
        <v>497</v>
      </c>
      <c r="CJ219" s="164" t="str">
        <f t="shared" si="47"/>
        <v>N/A</v>
      </c>
      <c r="CK219" s="211" t="s">
        <v>15</v>
      </c>
    </row>
    <row r="220" spans="1:89" x14ac:dyDescent="0.2">
      <c r="A220" s="53">
        <f>IF(AND(COUNTIF(D$12:D220,D220)&gt;1,D220&lt;&gt;"[Project Name]"),1,0)</f>
        <v>0</v>
      </c>
      <c r="C220" s="174">
        <f t="shared" si="41"/>
        <v>209</v>
      </c>
      <c r="D220" s="175" t="s">
        <v>749</v>
      </c>
      <c r="E220" s="175" t="b">
        <v>0</v>
      </c>
      <c r="F220" s="191" t="s">
        <v>30</v>
      </c>
      <c r="G220" s="191" t="s">
        <v>30</v>
      </c>
      <c r="H220" s="191" t="s">
        <v>30</v>
      </c>
      <c r="I220" s="191" t="s">
        <v>15</v>
      </c>
      <c r="J220" s="191" t="s">
        <v>15</v>
      </c>
      <c r="K220" s="191" t="s">
        <v>15</v>
      </c>
      <c r="L220" s="191" t="s">
        <v>15</v>
      </c>
      <c r="M220" s="191" t="s">
        <v>15</v>
      </c>
      <c r="N220" s="191" t="s">
        <v>15</v>
      </c>
      <c r="O220" s="183">
        <v>0</v>
      </c>
      <c r="P220" s="191" t="s">
        <v>15</v>
      </c>
      <c r="Q220" s="192" t="s">
        <v>133</v>
      </c>
      <c r="R220" s="241" t="s">
        <v>750</v>
      </c>
      <c r="S220" s="183">
        <v>0.4</v>
      </c>
      <c r="T220" s="188">
        <f t="shared" si="42"/>
        <v>0.6</v>
      </c>
      <c r="U220" s="165"/>
      <c r="V220" s="221">
        <v>0</v>
      </c>
      <c r="W220" s="221">
        <v>0</v>
      </c>
      <c r="X220" s="221">
        <v>0</v>
      </c>
      <c r="Y220" s="221">
        <v>0</v>
      </c>
      <c r="Z220" s="221">
        <v>0</v>
      </c>
      <c r="AA220" s="161">
        <f t="shared" si="43"/>
        <v>0</v>
      </c>
      <c r="AB220" s="165"/>
      <c r="AC220" s="182">
        <v>0</v>
      </c>
      <c r="AD220" s="182">
        <v>0</v>
      </c>
      <c r="AE220" s="182">
        <v>0</v>
      </c>
      <c r="AF220" s="182">
        <v>0</v>
      </c>
      <c r="AG220" s="182">
        <v>0</v>
      </c>
      <c r="AH220" s="165"/>
      <c r="AI220" s="183">
        <v>0</v>
      </c>
      <c r="AJ220" s="183">
        <v>0</v>
      </c>
      <c r="AK220" s="183">
        <v>0</v>
      </c>
      <c r="AL220" s="183">
        <v>0</v>
      </c>
      <c r="AM220" s="183">
        <v>0</v>
      </c>
      <c r="AN220" s="183">
        <v>0</v>
      </c>
      <c r="AO220" s="183">
        <v>0</v>
      </c>
      <c r="AP220" s="183">
        <v>0</v>
      </c>
      <c r="AQ220" s="183">
        <v>0</v>
      </c>
      <c r="AR220" s="183">
        <v>0</v>
      </c>
      <c r="AS220" s="183">
        <v>0</v>
      </c>
      <c r="AT220" s="183">
        <v>0</v>
      </c>
      <c r="AU220" s="183">
        <v>0</v>
      </c>
      <c r="AV220" s="183">
        <v>0</v>
      </c>
      <c r="AW220" s="183">
        <v>0</v>
      </c>
      <c r="AX220" s="183">
        <v>0</v>
      </c>
      <c r="AY220" s="183">
        <v>0</v>
      </c>
      <c r="AZ220" s="183">
        <v>0</v>
      </c>
      <c r="BA220" s="183">
        <v>0</v>
      </c>
      <c r="BB220" s="183">
        <v>0</v>
      </c>
      <c r="BC220" s="174"/>
      <c r="BD220" s="162">
        <f t="shared" si="44"/>
        <v>0</v>
      </c>
      <c r="BE220" s="165"/>
      <c r="BF220" s="206">
        <f t="shared" si="48"/>
        <v>0</v>
      </c>
      <c r="BG220" s="203">
        <v>0</v>
      </c>
      <c r="BH220" s="203">
        <v>0</v>
      </c>
      <c r="BI220" s="183">
        <v>0</v>
      </c>
      <c r="BJ220" s="183">
        <v>0</v>
      </c>
      <c r="BK220" s="183">
        <v>0</v>
      </c>
      <c r="BL220" s="160">
        <f t="shared" si="49"/>
        <v>1</v>
      </c>
      <c r="BM220" s="174"/>
      <c r="BN220" s="206">
        <f t="shared" si="50"/>
        <v>0</v>
      </c>
      <c r="BO220" s="203">
        <v>0</v>
      </c>
      <c r="BP220" s="183">
        <v>0</v>
      </c>
      <c r="BQ220" s="183">
        <v>0</v>
      </c>
      <c r="BR220" s="183">
        <v>0</v>
      </c>
      <c r="BS220" s="160">
        <f t="shared" si="46"/>
        <v>1</v>
      </c>
      <c r="BT220" s="165"/>
      <c r="BU220" s="206">
        <f t="shared" si="51"/>
        <v>0</v>
      </c>
      <c r="BV220" s="203">
        <v>0</v>
      </c>
      <c r="BW220" s="203">
        <v>0</v>
      </c>
      <c r="BX220" s="203">
        <v>0</v>
      </c>
      <c r="BY220" s="203">
        <v>0</v>
      </c>
      <c r="BZ220" s="203">
        <v>0</v>
      </c>
      <c r="CA220" s="203">
        <v>0</v>
      </c>
      <c r="CB220" s="203">
        <v>0</v>
      </c>
      <c r="CC220" s="160">
        <f t="shared" si="52"/>
        <v>1</v>
      </c>
      <c r="CD220" s="165"/>
      <c r="CE220" s="209">
        <v>0</v>
      </c>
      <c r="CF220" s="165"/>
      <c r="CG220" s="211">
        <f t="shared" si="45"/>
        <v>0</v>
      </c>
      <c r="CH220" s="211">
        <f t="shared" si="40"/>
        <v>0</v>
      </c>
      <c r="CI220" s="211">
        <f>SUM(CH$12:CH220)+1</f>
        <v>497</v>
      </c>
      <c r="CJ220" s="164" t="str">
        <f t="shared" si="47"/>
        <v>N/A</v>
      </c>
      <c r="CK220" s="211" t="s">
        <v>15</v>
      </c>
    </row>
    <row r="221" spans="1:89" x14ac:dyDescent="0.2">
      <c r="A221" s="53">
        <f>IF(AND(COUNTIF(D$12:D221,D221)&gt;1,D221&lt;&gt;"[Project Name]"),1,0)</f>
        <v>0</v>
      </c>
      <c r="C221" s="174">
        <f t="shared" si="41"/>
        <v>210</v>
      </c>
      <c r="D221" s="175" t="s">
        <v>749</v>
      </c>
      <c r="E221" s="175" t="b">
        <v>0</v>
      </c>
      <c r="F221" s="191" t="s">
        <v>30</v>
      </c>
      <c r="G221" s="191" t="s">
        <v>30</v>
      </c>
      <c r="H221" s="191" t="s">
        <v>30</v>
      </c>
      <c r="I221" s="191" t="s">
        <v>15</v>
      </c>
      <c r="J221" s="191" t="s">
        <v>15</v>
      </c>
      <c r="K221" s="191" t="s">
        <v>15</v>
      </c>
      <c r="L221" s="191" t="s">
        <v>15</v>
      </c>
      <c r="M221" s="191" t="s">
        <v>15</v>
      </c>
      <c r="N221" s="191" t="s">
        <v>15</v>
      </c>
      <c r="O221" s="183">
        <v>0</v>
      </c>
      <c r="P221" s="191" t="s">
        <v>15</v>
      </c>
      <c r="Q221" s="192" t="s">
        <v>133</v>
      </c>
      <c r="R221" s="241" t="s">
        <v>750</v>
      </c>
      <c r="S221" s="183">
        <v>0.4</v>
      </c>
      <c r="T221" s="188">
        <f t="shared" si="42"/>
        <v>0.6</v>
      </c>
      <c r="U221" s="165"/>
      <c r="V221" s="221">
        <v>0</v>
      </c>
      <c r="W221" s="221">
        <v>0</v>
      </c>
      <c r="X221" s="221">
        <v>0</v>
      </c>
      <c r="Y221" s="221">
        <v>0</v>
      </c>
      <c r="Z221" s="221">
        <v>0</v>
      </c>
      <c r="AA221" s="161">
        <f t="shared" si="43"/>
        <v>0</v>
      </c>
      <c r="AB221" s="165"/>
      <c r="AC221" s="182">
        <v>0</v>
      </c>
      <c r="AD221" s="182">
        <v>0</v>
      </c>
      <c r="AE221" s="182">
        <v>0</v>
      </c>
      <c r="AF221" s="182">
        <v>0</v>
      </c>
      <c r="AG221" s="182">
        <v>0</v>
      </c>
      <c r="AH221" s="165"/>
      <c r="AI221" s="183">
        <v>0</v>
      </c>
      <c r="AJ221" s="183">
        <v>0</v>
      </c>
      <c r="AK221" s="183">
        <v>0</v>
      </c>
      <c r="AL221" s="183">
        <v>0</v>
      </c>
      <c r="AM221" s="183">
        <v>0</v>
      </c>
      <c r="AN221" s="183">
        <v>0</v>
      </c>
      <c r="AO221" s="183">
        <v>0</v>
      </c>
      <c r="AP221" s="183">
        <v>0</v>
      </c>
      <c r="AQ221" s="183">
        <v>0</v>
      </c>
      <c r="AR221" s="183">
        <v>0</v>
      </c>
      <c r="AS221" s="183">
        <v>0</v>
      </c>
      <c r="AT221" s="183">
        <v>0</v>
      </c>
      <c r="AU221" s="183">
        <v>0</v>
      </c>
      <c r="AV221" s="183">
        <v>0</v>
      </c>
      <c r="AW221" s="183">
        <v>0</v>
      </c>
      <c r="AX221" s="183">
        <v>0</v>
      </c>
      <c r="AY221" s="183">
        <v>0</v>
      </c>
      <c r="AZ221" s="183">
        <v>0</v>
      </c>
      <c r="BA221" s="183">
        <v>0</v>
      </c>
      <c r="BB221" s="183">
        <v>0</v>
      </c>
      <c r="BC221" s="174"/>
      <c r="BD221" s="162">
        <f t="shared" si="44"/>
        <v>0</v>
      </c>
      <c r="BE221" s="165"/>
      <c r="BF221" s="206">
        <f t="shared" si="48"/>
        <v>0</v>
      </c>
      <c r="BG221" s="203">
        <v>0</v>
      </c>
      <c r="BH221" s="203">
        <v>0</v>
      </c>
      <c r="BI221" s="183">
        <v>0</v>
      </c>
      <c r="BJ221" s="183">
        <v>0</v>
      </c>
      <c r="BK221" s="183">
        <v>0</v>
      </c>
      <c r="BL221" s="160">
        <f t="shared" si="49"/>
        <v>1</v>
      </c>
      <c r="BM221" s="174"/>
      <c r="BN221" s="206">
        <f t="shared" si="50"/>
        <v>0</v>
      </c>
      <c r="BO221" s="203">
        <v>0</v>
      </c>
      <c r="BP221" s="183">
        <v>0</v>
      </c>
      <c r="BQ221" s="183">
        <v>0</v>
      </c>
      <c r="BR221" s="183">
        <v>0</v>
      </c>
      <c r="BS221" s="160">
        <f t="shared" si="46"/>
        <v>1</v>
      </c>
      <c r="BT221" s="165"/>
      <c r="BU221" s="206">
        <f t="shared" si="51"/>
        <v>0</v>
      </c>
      <c r="BV221" s="203">
        <v>0</v>
      </c>
      <c r="BW221" s="203">
        <v>0</v>
      </c>
      <c r="BX221" s="203">
        <v>0</v>
      </c>
      <c r="BY221" s="203">
        <v>0</v>
      </c>
      <c r="BZ221" s="203">
        <v>0</v>
      </c>
      <c r="CA221" s="203">
        <v>0</v>
      </c>
      <c r="CB221" s="203">
        <v>0</v>
      </c>
      <c r="CC221" s="160">
        <f t="shared" si="52"/>
        <v>1</v>
      </c>
      <c r="CD221" s="165"/>
      <c r="CE221" s="209">
        <v>0</v>
      </c>
      <c r="CF221" s="165"/>
      <c r="CG221" s="211">
        <f t="shared" si="45"/>
        <v>0</v>
      </c>
      <c r="CH221" s="211">
        <f t="shared" si="40"/>
        <v>0</v>
      </c>
      <c r="CI221" s="211">
        <f>SUM(CH$12:CH221)+1</f>
        <v>497</v>
      </c>
      <c r="CJ221" s="164" t="str">
        <f t="shared" si="47"/>
        <v>N/A</v>
      </c>
      <c r="CK221" s="211" t="s">
        <v>15</v>
      </c>
    </row>
    <row r="222" spans="1:89" x14ac:dyDescent="0.2">
      <c r="A222" s="53">
        <f>IF(AND(COUNTIF(D$12:D222,D222)&gt;1,D222&lt;&gt;"[Project Name]"),1,0)</f>
        <v>0</v>
      </c>
      <c r="C222" s="174">
        <f t="shared" si="41"/>
        <v>211</v>
      </c>
      <c r="D222" s="175" t="s">
        <v>749</v>
      </c>
      <c r="E222" s="175" t="b">
        <v>0</v>
      </c>
      <c r="F222" s="191" t="s">
        <v>30</v>
      </c>
      <c r="G222" s="191" t="s">
        <v>30</v>
      </c>
      <c r="H222" s="191" t="s">
        <v>30</v>
      </c>
      <c r="I222" s="191" t="s">
        <v>15</v>
      </c>
      <c r="J222" s="191" t="s">
        <v>15</v>
      </c>
      <c r="K222" s="191" t="s">
        <v>15</v>
      </c>
      <c r="L222" s="191" t="s">
        <v>15</v>
      </c>
      <c r="M222" s="191" t="s">
        <v>15</v>
      </c>
      <c r="N222" s="191" t="s">
        <v>15</v>
      </c>
      <c r="O222" s="183">
        <v>0</v>
      </c>
      <c r="P222" s="191" t="s">
        <v>15</v>
      </c>
      <c r="Q222" s="192" t="s">
        <v>133</v>
      </c>
      <c r="R222" s="241" t="s">
        <v>750</v>
      </c>
      <c r="S222" s="183">
        <v>0.4</v>
      </c>
      <c r="T222" s="188">
        <f t="shared" si="42"/>
        <v>0.6</v>
      </c>
      <c r="U222" s="165"/>
      <c r="V222" s="221">
        <v>0</v>
      </c>
      <c r="W222" s="221">
        <v>0</v>
      </c>
      <c r="X222" s="221">
        <v>0</v>
      </c>
      <c r="Y222" s="221">
        <v>0</v>
      </c>
      <c r="Z222" s="221">
        <v>0</v>
      </c>
      <c r="AA222" s="161">
        <f t="shared" si="43"/>
        <v>0</v>
      </c>
      <c r="AB222" s="165"/>
      <c r="AC222" s="182">
        <v>0</v>
      </c>
      <c r="AD222" s="182">
        <v>0</v>
      </c>
      <c r="AE222" s="182">
        <v>0</v>
      </c>
      <c r="AF222" s="182">
        <v>0</v>
      </c>
      <c r="AG222" s="182">
        <v>0</v>
      </c>
      <c r="AH222" s="165"/>
      <c r="AI222" s="183">
        <v>0</v>
      </c>
      <c r="AJ222" s="183">
        <v>0</v>
      </c>
      <c r="AK222" s="183">
        <v>0</v>
      </c>
      <c r="AL222" s="183">
        <v>0</v>
      </c>
      <c r="AM222" s="183">
        <v>0</v>
      </c>
      <c r="AN222" s="183">
        <v>0</v>
      </c>
      <c r="AO222" s="183">
        <v>0</v>
      </c>
      <c r="AP222" s="183">
        <v>0</v>
      </c>
      <c r="AQ222" s="183">
        <v>0</v>
      </c>
      <c r="AR222" s="183">
        <v>0</v>
      </c>
      <c r="AS222" s="183">
        <v>0</v>
      </c>
      <c r="AT222" s="183">
        <v>0</v>
      </c>
      <c r="AU222" s="183">
        <v>0</v>
      </c>
      <c r="AV222" s="183">
        <v>0</v>
      </c>
      <c r="AW222" s="183">
        <v>0</v>
      </c>
      <c r="AX222" s="183">
        <v>0</v>
      </c>
      <c r="AY222" s="183">
        <v>0</v>
      </c>
      <c r="AZ222" s="183">
        <v>0</v>
      </c>
      <c r="BA222" s="183">
        <v>0</v>
      </c>
      <c r="BB222" s="183">
        <v>0</v>
      </c>
      <c r="BC222" s="174"/>
      <c r="BD222" s="162">
        <f t="shared" si="44"/>
        <v>0</v>
      </c>
      <c r="BE222" s="165"/>
      <c r="BF222" s="206">
        <f t="shared" si="48"/>
        <v>0</v>
      </c>
      <c r="BG222" s="203">
        <v>0</v>
      </c>
      <c r="BH222" s="203">
        <v>0</v>
      </c>
      <c r="BI222" s="183">
        <v>0</v>
      </c>
      <c r="BJ222" s="183">
        <v>0</v>
      </c>
      <c r="BK222" s="183">
        <v>0</v>
      </c>
      <c r="BL222" s="160">
        <f t="shared" si="49"/>
        <v>1</v>
      </c>
      <c r="BM222" s="174"/>
      <c r="BN222" s="206">
        <f t="shared" si="50"/>
        <v>0</v>
      </c>
      <c r="BO222" s="203">
        <v>0</v>
      </c>
      <c r="BP222" s="183">
        <v>0</v>
      </c>
      <c r="BQ222" s="183">
        <v>0</v>
      </c>
      <c r="BR222" s="183">
        <v>0</v>
      </c>
      <c r="BS222" s="160">
        <f t="shared" si="46"/>
        <v>1</v>
      </c>
      <c r="BT222" s="165"/>
      <c r="BU222" s="206">
        <f t="shared" si="51"/>
        <v>0</v>
      </c>
      <c r="BV222" s="203">
        <v>0</v>
      </c>
      <c r="BW222" s="203">
        <v>0</v>
      </c>
      <c r="BX222" s="203">
        <v>0</v>
      </c>
      <c r="BY222" s="203">
        <v>0</v>
      </c>
      <c r="BZ222" s="203">
        <v>0</v>
      </c>
      <c r="CA222" s="203">
        <v>0</v>
      </c>
      <c r="CB222" s="203">
        <v>0</v>
      </c>
      <c r="CC222" s="160">
        <f t="shared" si="52"/>
        <v>1</v>
      </c>
      <c r="CD222" s="165"/>
      <c r="CE222" s="209">
        <v>0</v>
      </c>
      <c r="CF222" s="165"/>
      <c r="CG222" s="211">
        <f t="shared" si="45"/>
        <v>0</v>
      </c>
      <c r="CH222" s="211">
        <f t="shared" si="40"/>
        <v>0</v>
      </c>
      <c r="CI222" s="211">
        <f>SUM(CH$12:CH222)+1</f>
        <v>497</v>
      </c>
      <c r="CJ222" s="164" t="str">
        <f t="shared" si="47"/>
        <v>N/A</v>
      </c>
      <c r="CK222" s="211" t="s">
        <v>15</v>
      </c>
    </row>
    <row r="223" spans="1:89" x14ac:dyDescent="0.2">
      <c r="A223" s="53">
        <f>IF(AND(COUNTIF(D$12:D223,D223)&gt;1,D223&lt;&gt;"[Project Name]"),1,0)</f>
        <v>0</v>
      </c>
      <c r="C223" s="174">
        <f t="shared" si="41"/>
        <v>212</v>
      </c>
      <c r="D223" s="175" t="s">
        <v>749</v>
      </c>
      <c r="E223" s="175" t="b">
        <v>0</v>
      </c>
      <c r="F223" s="191" t="s">
        <v>30</v>
      </c>
      <c r="G223" s="191" t="s">
        <v>30</v>
      </c>
      <c r="H223" s="191" t="s">
        <v>30</v>
      </c>
      <c r="I223" s="191" t="s">
        <v>15</v>
      </c>
      <c r="J223" s="191" t="s">
        <v>15</v>
      </c>
      <c r="K223" s="191" t="s">
        <v>15</v>
      </c>
      <c r="L223" s="191" t="s">
        <v>15</v>
      </c>
      <c r="M223" s="191" t="s">
        <v>15</v>
      </c>
      <c r="N223" s="191" t="s">
        <v>15</v>
      </c>
      <c r="O223" s="183">
        <v>0</v>
      </c>
      <c r="P223" s="191" t="s">
        <v>15</v>
      </c>
      <c r="Q223" s="192" t="s">
        <v>133</v>
      </c>
      <c r="R223" s="241" t="s">
        <v>750</v>
      </c>
      <c r="S223" s="183">
        <v>0.4</v>
      </c>
      <c r="T223" s="188">
        <f t="shared" si="42"/>
        <v>0.6</v>
      </c>
      <c r="U223" s="165"/>
      <c r="V223" s="221">
        <v>0</v>
      </c>
      <c r="W223" s="221">
        <v>0</v>
      </c>
      <c r="X223" s="221">
        <v>0</v>
      </c>
      <c r="Y223" s="221">
        <v>0</v>
      </c>
      <c r="Z223" s="221">
        <v>0</v>
      </c>
      <c r="AA223" s="161">
        <f t="shared" si="43"/>
        <v>0</v>
      </c>
      <c r="AB223" s="165"/>
      <c r="AC223" s="182">
        <v>0</v>
      </c>
      <c r="AD223" s="182">
        <v>0</v>
      </c>
      <c r="AE223" s="182">
        <v>0</v>
      </c>
      <c r="AF223" s="182">
        <v>0</v>
      </c>
      <c r="AG223" s="182">
        <v>0</v>
      </c>
      <c r="AH223" s="165"/>
      <c r="AI223" s="183">
        <v>0</v>
      </c>
      <c r="AJ223" s="183">
        <v>0</v>
      </c>
      <c r="AK223" s="183">
        <v>0</v>
      </c>
      <c r="AL223" s="183">
        <v>0</v>
      </c>
      <c r="AM223" s="183">
        <v>0</v>
      </c>
      <c r="AN223" s="183">
        <v>0</v>
      </c>
      <c r="AO223" s="183">
        <v>0</v>
      </c>
      <c r="AP223" s="183">
        <v>0</v>
      </c>
      <c r="AQ223" s="183">
        <v>0</v>
      </c>
      <c r="AR223" s="183">
        <v>0</v>
      </c>
      <c r="AS223" s="183">
        <v>0</v>
      </c>
      <c r="AT223" s="183">
        <v>0</v>
      </c>
      <c r="AU223" s="183">
        <v>0</v>
      </c>
      <c r="AV223" s="183">
        <v>0</v>
      </c>
      <c r="AW223" s="183">
        <v>0</v>
      </c>
      <c r="AX223" s="183">
        <v>0</v>
      </c>
      <c r="AY223" s="183">
        <v>0</v>
      </c>
      <c r="AZ223" s="183">
        <v>0</v>
      </c>
      <c r="BA223" s="183">
        <v>0</v>
      </c>
      <c r="BB223" s="183">
        <v>0</v>
      </c>
      <c r="BC223" s="174"/>
      <c r="BD223" s="162">
        <f t="shared" si="44"/>
        <v>0</v>
      </c>
      <c r="BE223" s="165"/>
      <c r="BF223" s="206">
        <f t="shared" si="48"/>
        <v>0</v>
      </c>
      <c r="BG223" s="203">
        <v>0</v>
      </c>
      <c r="BH223" s="203">
        <v>0</v>
      </c>
      <c r="BI223" s="183">
        <v>0</v>
      </c>
      <c r="BJ223" s="183">
        <v>0</v>
      </c>
      <c r="BK223" s="183">
        <v>0</v>
      </c>
      <c r="BL223" s="160">
        <f t="shared" si="49"/>
        <v>1</v>
      </c>
      <c r="BM223" s="174"/>
      <c r="BN223" s="206">
        <f t="shared" si="50"/>
        <v>0</v>
      </c>
      <c r="BO223" s="203">
        <v>0</v>
      </c>
      <c r="BP223" s="183">
        <v>0</v>
      </c>
      <c r="BQ223" s="183">
        <v>0</v>
      </c>
      <c r="BR223" s="183">
        <v>0</v>
      </c>
      <c r="BS223" s="160">
        <f t="shared" si="46"/>
        <v>1</v>
      </c>
      <c r="BT223" s="165"/>
      <c r="BU223" s="206">
        <f t="shared" si="51"/>
        <v>0</v>
      </c>
      <c r="BV223" s="203">
        <v>0</v>
      </c>
      <c r="BW223" s="203">
        <v>0</v>
      </c>
      <c r="BX223" s="203">
        <v>0</v>
      </c>
      <c r="BY223" s="203">
        <v>0</v>
      </c>
      <c r="BZ223" s="203">
        <v>0</v>
      </c>
      <c r="CA223" s="203">
        <v>0</v>
      </c>
      <c r="CB223" s="203">
        <v>0</v>
      </c>
      <c r="CC223" s="160">
        <f t="shared" si="52"/>
        <v>1</v>
      </c>
      <c r="CD223" s="165"/>
      <c r="CE223" s="209">
        <v>0</v>
      </c>
      <c r="CF223" s="165"/>
      <c r="CG223" s="211">
        <f t="shared" si="45"/>
        <v>0</v>
      </c>
      <c r="CH223" s="211">
        <f t="shared" si="40"/>
        <v>0</v>
      </c>
      <c r="CI223" s="211">
        <f>SUM(CH$12:CH223)+1</f>
        <v>497</v>
      </c>
      <c r="CJ223" s="164" t="str">
        <f t="shared" si="47"/>
        <v>N/A</v>
      </c>
      <c r="CK223" s="211" t="s">
        <v>15</v>
      </c>
    </row>
    <row r="224" spans="1:89" x14ac:dyDescent="0.2">
      <c r="A224" s="53">
        <f>IF(AND(COUNTIF(D$12:D224,D224)&gt;1,D224&lt;&gt;"[Project Name]"),1,0)</f>
        <v>0</v>
      </c>
      <c r="C224" s="174">
        <f t="shared" si="41"/>
        <v>213</v>
      </c>
      <c r="D224" s="175" t="s">
        <v>749</v>
      </c>
      <c r="E224" s="175" t="b">
        <v>0</v>
      </c>
      <c r="F224" s="191" t="s">
        <v>30</v>
      </c>
      <c r="G224" s="191" t="s">
        <v>30</v>
      </c>
      <c r="H224" s="191" t="s">
        <v>30</v>
      </c>
      <c r="I224" s="191" t="s">
        <v>15</v>
      </c>
      <c r="J224" s="191" t="s">
        <v>15</v>
      </c>
      <c r="K224" s="191" t="s">
        <v>15</v>
      </c>
      <c r="L224" s="191" t="s">
        <v>15</v>
      </c>
      <c r="M224" s="191" t="s">
        <v>15</v>
      </c>
      <c r="N224" s="191" t="s">
        <v>15</v>
      </c>
      <c r="O224" s="183">
        <v>0</v>
      </c>
      <c r="P224" s="191" t="s">
        <v>15</v>
      </c>
      <c r="Q224" s="192" t="s">
        <v>133</v>
      </c>
      <c r="R224" s="241" t="s">
        <v>750</v>
      </c>
      <c r="S224" s="183">
        <v>0.4</v>
      </c>
      <c r="T224" s="188">
        <f t="shared" si="42"/>
        <v>0.6</v>
      </c>
      <c r="U224" s="165"/>
      <c r="V224" s="221">
        <v>0</v>
      </c>
      <c r="W224" s="221">
        <v>0</v>
      </c>
      <c r="X224" s="221">
        <v>0</v>
      </c>
      <c r="Y224" s="221">
        <v>0</v>
      </c>
      <c r="Z224" s="221">
        <v>0</v>
      </c>
      <c r="AA224" s="161">
        <f t="shared" si="43"/>
        <v>0</v>
      </c>
      <c r="AB224" s="165"/>
      <c r="AC224" s="182">
        <v>0</v>
      </c>
      <c r="AD224" s="182">
        <v>0</v>
      </c>
      <c r="AE224" s="182">
        <v>0</v>
      </c>
      <c r="AF224" s="182">
        <v>0</v>
      </c>
      <c r="AG224" s="182">
        <v>0</v>
      </c>
      <c r="AH224" s="165"/>
      <c r="AI224" s="183">
        <v>0</v>
      </c>
      <c r="AJ224" s="183">
        <v>0</v>
      </c>
      <c r="AK224" s="183">
        <v>0</v>
      </c>
      <c r="AL224" s="183">
        <v>0</v>
      </c>
      <c r="AM224" s="183">
        <v>0</v>
      </c>
      <c r="AN224" s="183">
        <v>0</v>
      </c>
      <c r="AO224" s="183">
        <v>0</v>
      </c>
      <c r="AP224" s="183">
        <v>0</v>
      </c>
      <c r="AQ224" s="183">
        <v>0</v>
      </c>
      <c r="AR224" s="183">
        <v>0</v>
      </c>
      <c r="AS224" s="183">
        <v>0</v>
      </c>
      <c r="AT224" s="183">
        <v>0</v>
      </c>
      <c r="AU224" s="183">
        <v>0</v>
      </c>
      <c r="AV224" s="183">
        <v>0</v>
      </c>
      <c r="AW224" s="183">
        <v>0</v>
      </c>
      <c r="AX224" s="183">
        <v>0</v>
      </c>
      <c r="AY224" s="183">
        <v>0</v>
      </c>
      <c r="AZ224" s="183">
        <v>0</v>
      </c>
      <c r="BA224" s="183">
        <v>0</v>
      </c>
      <c r="BB224" s="183">
        <v>0</v>
      </c>
      <c r="BC224" s="174"/>
      <c r="BD224" s="162">
        <f t="shared" si="44"/>
        <v>0</v>
      </c>
      <c r="BE224" s="165"/>
      <c r="BF224" s="206">
        <f t="shared" si="48"/>
        <v>0</v>
      </c>
      <c r="BG224" s="203">
        <v>0</v>
      </c>
      <c r="BH224" s="203">
        <v>0</v>
      </c>
      <c r="BI224" s="183">
        <v>0</v>
      </c>
      <c r="BJ224" s="183">
        <v>0</v>
      </c>
      <c r="BK224" s="183">
        <v>0</v>
      </c>
      <c r="BL224" s="160">
        <f t="shared" si="49"/>
        <v>1</v>
      </c>
      <c r="BM224" s="174"/>
      <c r="BN224" s="206">
        <f t="shared" si="50"/>
        <v>0</v>
      </c>
      <c r="BO224" s="203">
        <v>0</v>
      </c>
      <c r="BP224" s="183">
        <v>0</v>
      </c>
      <c r="BQ224" s="183">
        <v>0</v>
      </c>
      <c r="BR224" s="183">
        <v>0</v>
      </c>
      <c r="BS224" s="160">
        <f t="shared" si="46"/>
        <v>1</v>
      </c>
      <c r="BT224" s="165"/>
      <c r="BU224" s="206">
        <f t="shared" si="51"/>
        <v>0</v>
      </c>
      <c r="BV224" s="203">
        <v>0</v>
      </c>
      <c r="BW224" s="203">
        <v>0</v>
      </c>
      <c r="BX224" s="203">
        <v>0</v>
      </c>
      <c r="BY224" s="203">
        <v>0</v>
      </c>
      <c r="BZ224" s="203">
        <v>0</v>
      </c>
      <c r="CA224" s="203">
        <v>0</v>
      </c>
      <c r="CB224" s="203">
        <v>0</v>
      </c>
      <c r="CC224" s="160">
        <f t="shared" si="52"/>
        <v>1</v>
      </c>
      <c r="CD224" s="165"/>
      <c r="CE224" s="209">
        <v>0</v>
      </c>
      <c r="CF224" s="165"/>
      <c r="CG224" s="211">
        <f t="shared" si="45"/>
        <v>0</v>
      </c>
      <c r="CH224" s="211">
        <f t="shared" si="40"/>
        <v>0</v>
      </c>
      <c r="CI224" s="211">
        <f>SUM(CH$12:CH224)+1</f>
        <v>497</v>
      </c>
      <c r="CJ224" s="164" t="str">
        <f t="shared" si="47"/>
        <v>N/A</v>
      </c>
      <c r="CK224" s="211" t="s">
        <v>15</v>
      </c>
    </row>
    <row r="225" spans="1:89" x14ac:dyDescent="0.2">
      <c r="A225" s="53">
        <f>IF(AND(COUNTIF(D$12:D225,D225)&gt;1,D225&lt;&gt;"[Project Name]"),1,0)</f>
        <v>0</v>
      </c>
      <c r="C225" s="174">
        <f t="shared" si="41"/>
        <v>214</v>
      </c>
      <c r="D225" s="175" t="s">
        <v>749</v>
      </c>
      <c r="E225" s="175" t="b">
        <v>0</v>
      </c>
      <c r="F225" s="191" t="s">
        <v>30</v>
      </c>
      <c r="G225" s="191" t="s">
        <v>30</v>
      </c>
      <c r="H225" s="191" t="s">
        <v>30</v>
      </c>
      <c r="I225" s="191" t="s">
        <v>15</v>
      </c>
      <c r="J225" s="191" t="s">
        <v>15</v>
      </c>
      <c r="K225" s="191" t="s">
        <v>15</v>
      </c>
      <c r="L225" s="191" t="s">
        <v>15</v>
      </c>
      <c r="M225" s="191" t="s">
        <v>15</v>
      </c>
      <c r="N225" s="191" t="s">
        <v>15</v>
      </c>
      <c r="O225" s="183">
        <v>0</v>
      </c>
      <c r="P225" s="191" t="s">
        <v>15</v>
      </c>
      <c r="Q225" s="192" t="s">
        <v>133</v>
      </c>
      <c r="R225" s="241" t="s">
        <v>750</v>
      </c>
      <c r="S225" s="183">
        <v>0.4</v>
      </c>
      <c r="T225" s="188">
        <f t="shared" si="42"/>
        <v>0.6</v>
      </c>
      <c r="U225" s="165"/>
      <c r="V225" s="221">
        <v>0</v>
      </c>
      <c r="W225" s="221">
        <v>0</v>
      </c>
      <c r="X225" s="221">
        <v>0</v>
      </c>
      <c r="Y225" s="221">
        <v>0</v>
      </c>
      <c r="Z225" s="221">
        <v>0</v>
      </c>
      <c r="AA225" s="161">
        <f t="shared" si="43"/>
        <v>0</v>
      </c>
      <c r="AB225" s="165"/>
      <c r="AC225" s="182">
        <v>0</v>
      </c>
      <c r="AD225" s="182">
        <v>0</v>
      </c>
      <c r="AE225" s="182">
        <v>0</v>
      </c>
      <c r="AF225" s="182">
        <v>0</v>
      </c>
      <c r="AG225" s="182">
        <v>0</v>
      </c>
      <c r="AH225" s="165"/>
      <c r="AI225" s="183">
        <v>0</v>
      </c>
      <c r="AJ225" s="183">
        <v>0</v>
      </c>
      <c r="AK225" s="183">
        <v>0</v>
      </c>
      <c r="AL225" s="183">
        <v>0</v>
      </c>
      <c r="AM225" s="183">
        <v>0</v>
      </c>
      <c r="AN225" s="183">
        <v>0</v>
      </c>
      <c r="AO225" s="183">
        <v>0</v>
      </c>
      <c r="AP225" s="183">
        <v>0</v>
      </c>
      <c r="AQ225" s="183">
        <v>0</v>
      </c>
      <c r="AR225" s="183">
        <v>0</v>
      </c>
      <c r="AS225" s="183">
        <v>0</v>
      </c>
      <c r="AT225" s="183">
        <v>0</v>
      </c>
      <c r="AU225" s="183">
        <v>0</v>
      </c>
      <c r="AV225" s="183">
        <v>0</v>
      </c>
      <c r="AW225" s="183">
        <v>0</v>
      </c>
      <c r="AX225" s="183">
        <v>0</v>
      </c>
      <c r="AY225" s="183">
        <v>0</v>
      </c>
      <c r="AZ225" s="183">
        <v>0</v>
      </c>
      <c r="BA225" s="183">
        <v>0</v>
      </c>
      <c r="BB225" s="183">
        <v>0</v>
      </c>
      <c r="BC225" s="174"/>
      <c r="BD225" s="162">
        <f t="shared" si="44"/>
        <v>0</v>
      </c>
      <c r="BE225" s="165"/>
      <c r="BF225" s="206">
        <f t="shared" si="48"/>
        <v>0</v>
      </c>
      <c r="BG225" s="203">
        <v>0</v>
      </c>
      <c r="BH225" s="203">
        <v>0</v>
      </c>
      <c r="BI225" s="183">
        <v>0</v>
      </c>
      <c r="BJ225" s="183">
        <v>0</v>
      </c>
      <c r="BK225" s="183">
        <v>0</v>
      </c>
      <c r="BL225" s="160">
        <f t="shared" si="49"/>
        <v>1</v>
      </c>
      <c r="BM225" s="174"/>
      <c r="BN225" s="206">
        <f t="shared" si="50"/>
        <v>0</v>
      </c>
      <c r="BO225" s="203">
        <v>0</v>
      </c>
      <c r="BP225" s="183">
        <v>0</v>
      </c>
      <c r="BQ225" s="183">
        <v>0</v>
      </c>
      <c r="BR225" s="183">
        <v>0</v>
      </c>
      <c r="BS225" s="160">
        <f t="shared" si="46"/>
        <v>1</v>
      </c>
      <c r="BT225" s="165"/>
      <c r="BU225" s="206">
        <f t="shared" si="51"/>
        <v>0</v>
      </c>
      <c r="BV225" s="203">
        <v>0</v>
      </c>
      <c r="BW225" s="203">
        <v>0</v>
      </c>
      <c r="BX225" s="203">
        <v>0</v>
      </c>
      <c r="BY225" s="203">
        <v>0</v>
      </c>
      <c r="BZ225" s="203">
        <v>0</v>
      </c>
      <c r="CA225" s="203">
        <v>0</v>
      </c>
      <c r="CB225" s="203">
        <v>0</v>
      </c>
      <c r="CC225" s="160">
        <f t="shared" si="52"/>
        <v>1</v>
      </c>
      <c r="CD225" s="165"/>
      <c r="CE225" s="209">
        <v>0</v>
      </c>
      <c r="CF225" s="165"/>
      <c r="CG225" s="211">
        <f t="shared" si="45"/>
        <v>0</v>
      </c>
      <c r="CH225" s="211">
        <f t="shared" si="40"/>
        <v>0</v>
      </c>
      <c r="CI225" s="211">
        <f>SUM(CH$12:CH225)+1</f>
        <v>497</v>
      </c>
      <c r="CJ225" s="164" t="str">
        <f t="shared" si="47"/>
        <v>N/A</v>
      </c>
      <c r="CK225" s="211" t="s">
        <v>15</v>
      </c>
    </row>
    <row r="226" spans="1:89" x14ac:dyDescent="0.2">
      <c r="A226" s="53">
        <f>IF(AND(COUNTIF(D$12:D226,D226)&gt;1,D226&lt;&gt;"[Project Name]"),1,0)</f>
        <v>0</v>
      </c>
      <c r="C226" s="174">
        <f t="shared" si="41"/>
        <v>215</v>
      </c>
      <c r="D226" s="175" t="s">
        <v>749</v>
      </c>
      <c r="E226" s="175" t="b">
        <v>0</v>
      </c>
      <c r="F226" s="191" t="s">
        <v>30</v>
      </c>
      <c r="G226" s="191" t="s">
        <v>30</v>
      </c>
      <c r="H226" s="191" t="s">
        <v>30</v>
      </c>
      <c r="I226" s="191" t="s">
        <v>15</v>
      </c>
      <c r="J226" s="191" t="s">
        <v>15</v>
      </c>
      <c r="K226" s="191" t="s">
        <v>15</v>
      </c>
      <c r="L226" s="191" t="s">
        <v>15</v>
      </c>
      <c r="M226" s="191" t="s">
        <v>15</v>
      </c>
      <c r="N226" s="191" t="s">
        <v>15</v>
      </c>
      <c r="O226" s="183">
        <v>0</v>
      </c>
      <c r="P226" s="191" t="s">
        <v>15</v>
      </c>
      <c r="Q226" s="192" t="s">
        <v>133</v>
      </c>
      <c r="R226" s="241" t="s">
        <v>750</v>
      </c>
      <c r="S226" s="183">
        <v>0.4</v>
      </c>
      <c r="T226" s="188">
        <f t="shared" si="42"/>
        <v>0.6</v>
      </c>
      <c r="U226" s="165"/>
      <c r="V226" s="221">
        <v>0</v>
      </c>
      <c r="W226" s="221">
        <v>0</v>
      </c>
      <c r="X226" s="221">
        <v>0</v>
      </c>
      <c r="Y226" s="221">
        <v>0</v>
      </c>
      <c r="Z226" s="221">
        <v>0</v>
      </c>
      <c r="AA226" s="161">
        <f t="shared" si="43"/>
        <v>0</v>
      </c>
      <c r="AB226" s="165"/>
      <c r="AC226" s="182">
        <v>0</v>
      </c>
      <c r="AD226" s="182">
        <v>0</v>
      </c>
      <c r="AE226" s="182">
        <v>0</v>
      </c>
      <c r="AF226" s="182">
        <v>0</v>
      </c>
      <c r="AG226" s="182">
        <v>0</v>
      </c>
      <c r="AH226" s="165"/>
      <c r="AI226" s="183">
        <v>0</v>
      </c>
      <c r="AJ226" s="183">
        <v>0</v>
      </c>
      <c r="AK226" s="183">
        <v>0</v>
      </c>
      <c r="AL226" s="183">
        <v>0</v>
      </c>
      <c r="AM226" s="183">
        <v>0</v>
      </c>
      <c r="AN226" s="183">
        <v>0</v>
      </c>
      <c r="AO226" s="183">
        <v>0</v>
      </c>
      <c r="AP226" s="183">
        <v>0</v>
      </c>
      <c r="AQ226" s="183">
        <v>0</v>
      </c>
      <c r="AR226" s="183">
        <v>0</v>
      </c>
      <c r="AS226" s="183">
        <v>0</v>
      </c>
      <c r="AT226" s="183">
        <v>0</v>
      </c>
      <c r="AU226" s="183">
        <v>0</v>
      </c>
      <c r="AV226" s="183">
        <v>0</v>
      </c>
      <c r="AW226" s="183">
        <v>0</v>
      </c>
      <c r="AX226" s="183">
        <v>0</v>
      </c>
      <c r="AY226" s="183">
        <v>0</v>
      </c>
      <c r="AZ226" s="183">
        <v>0</v>
      </c>
      <c r="BA226" s="183">
        <v>0</v>
      </c>
      <c r="BB226" s="183">
        <v>0</v>
      </c>
      <c r="BC226" s="174"/>
      <c r="BD226" s="162">
        <f t="shared" si="44"/>
        <v>0</v>
      </c>
      <c r="BE226" s="165"/>
      <c r="BF226" s="206">
        <f t="shared" si="48"/>
        <v>0</v>
      </c>
      <c r="BG226" s="203">
        <v>0</v>
      </c>
      <c r="BH226" s="203">
        <v>0</v>
      </c>
      <c r="BI226" s="183">
        <v>0</v>
      </c>
      <c r="BJ226" s="183">
        <v>0</v>
      </c>
      <c r="BK226" s="183">
        <v>0</v>
      </c>
      <c r="BL226" s="160">
        <f t="shared" si="49"/>
        <v>1</v>
      </c>
      <c r="BM226" s="174"/>
      <c r="BN226" s="206">
        <f t="shared" si="50"/>
        <v>0</v>
      </c>
      <c r="BO226" s="203">
        <v>0</v>
      </c>
      <c r="BP226" s="183">
        <v>0</v>
      </c>
      <c r="BQ226" s="183">
        <v>0</v>
      </c>
      <c r="BR226" s="183">
        <v>0</v>
      </c>
      <c r="BS226" s="160">
        <f t="shared" si="46"/>
        <v>1</v>
      </c>
      <c r="BT226" s="165"/>
      <c r="BU226" s="206">
        <f t="shared" si="51"/>
        <v>0</v>
      </c>
      <c r="BV226" s="203">
        <v>0</v>
      </c>
      <c r="BW226" s="203">
        <v>0</v>
      </c>
      <c r="BX226" s="203">
        <v>0</v>
      </c>
      <c r="BY226" s="203">
        <v>0</v>
      </c>
      <c r="BZ226" s="203">
        <v>0</v>
      </c>
      <c r="CA226" s="203">
        <v>0</v>
      </c>
      <c r="CB226" s="203">
        <v>0</v>
      </c>
      <c r="CC226" s="160">
        <f t="shared" si="52"/>
        <v>1</v>
      </c>
      <c r="CD226" s="165"/>
      <c r="CE226" s="209">
        <v>0</v>
      </c>
      <c r="CF226" s="165"/>
      <c r="CG226" s="211">
        <f t="shared" si="45"/>
        <v>0</v>
      </c>
      <c r="CH226" s="211">
        <f t="shared" si="40"/>
        <v>0</v>
      </c>
      <c r="CI226" s="211">
        <f>SUM(CH$12:CH226)+1</f>
        <v>497</v>
      </c>
      <c r="CJ226" s="164" t="str">
        <f t="shared" si="47"/>
        <v>N/A</v>
      </c>
      <c r="CK226" s="211" t="s">
        <v>15</v>
      </c>
    </row>
    <row r="227" spans="1:89" x14ac:dyDescent="0.2">
      <c r="A227" s="53">
        <f>IF(AND(COUNTIF(D$12:D227,D227)&gt;1,D227&lt;&gt;"[Project Name]"),1,0)</f>
        <v>0</v>
      </c>
      <c r="C227" s="174">
        <f t="shared" si="41"/>
        <v>216</v>
      </c>
      <c r="D227" s="175" t="s">
        <v>749</v>
      </c>
      <c r="E227" s="175" t="b">
        <v>0</v>
      </c>
      <c r="F227" s="191" t="s">
        <v>30</v>
      </c>
      <c r="G227" s="191" t="s">
        <v>30</v>
      </c>
      <c r="H227" s="191" t="s">
        <v>30</v>
      </c>
      <c r="I227" s="191" t="s">
        <v>15</v>
      </c>
      <c r="J227" s="191" t="s">
        <v>15</v>
      </c>
      <c r="K227" s="191" t="s">
        <v>15</v>
      </c>
      <c r="L227" s="191" t="s">
        <v>15</v>
      </c>
      <c r="M227" s="191" t="s">
        <v>15</v>
      </c>
      <c r="N227" s="191" t="s">
        <v>15</v>
      </c>
      <c r="O227" s="183">
        <v>0</v>
      </c>
      <c r="P227" s="191" t="s">
        <v>15</v>
      </c>
      <c r="Q227" s="192" t="s">
        <v>133</v>
      </c>
      <c r="R227" s="241" t="s">
        <v>750</v>
      </c>
      <c r="S227" s="183">
        <v>0.4</v>
      </c>
      <c r="T227" s="188">
        <f t="shared" si="42"/>
        <v>0.6</v>
      </c>
      <c r="U227" s="165"/>
      <c r="V227" s="221">
        <v>0</v>
      </c>
      <c r="W227" s="221">
        <v>0</v>
      </c>
      <c r="X227" s="221">
        <v>0</v>
      </c>
      <c r="Y227" s="221">
        <v>0</v>
      </c>
      <c r="Z227" s="221">
        <v>0</v>
      </c>
      <c r="AA227" s="161">
        <f t="shared" si="43"/>
        <v>0</v>
      </c>
      <c r="AB227" s="165"/>
      <c r="AC227" s="182">
        <v>0</v>
      </c>
      <c r="AD227" s="182">
        <v>0</v>
      </c>
      <c r="AE227" s="182">
        <v>0</v>
      </c>
      <c r="AF227" s="182">
        <v>0</v>
      </c>
      <c r="AG227" s="182">
        <v>0</v>
      </c>
      <c r="AH227" s="165"/>
      <c r="AI227" s="183">
        <v>0</v>
      </c>
      <c r="AJ227" s="183">
        <v>0</v>
      </c>
      <c r="AK227" s="183">
        <v>0</v>
      </c>
      <c r="AL227" s="183">
        <v>0</v>
      </c>
      <c r="AM227" s="183">
        <v>0</v>
      </c>
      <c r="AN227" s="183">
        <v>0</v>
      </c>
      <c r="AO227" s="183">
        <v>0</v>
      </c>
      <c r="AP227" s="183">
        <v>0</v>
      </c>
      <c r="AQ227" s="183">
        <v>0</v>
      </c>
      <c r="AR227" s="183">
        <v>0</v>
      </c>
      <c r="AS227" s="183">
        <v>0</v>
      </c>
      <c r="AT227" s="183">
        <v>0</v>
      </c>
      <c r="AU227" s="183">
        <v>0</v>
      </c>
      <c r="AV227" s="183">
        <v>0</v>
      </c>
      <c r="AW227" s="183">
        <v>0</v>
      </c>
      <c r="AX227" s="183">
        <v>0</v>
      </c>
      <c r="AY227" s="183">
        <v>0</v>
      </c>
      <c r="AZ227" s="183">
        <v>0</v>
      </c>
      <c r="BA227" s="183">
        <v>0</v>
      </c>
      <c r="BB227" s="183">
        <v>0</v>
      </c>
      <c r="BC227" s="174"/>
      <c r="BD227" s="162">
        <f t="shared" si="44"/>
        <v>0</v>
      </c>
      <c r="BE227" s="165"/>
      <c r="BF227" s="206">
        <f t="shared" si="48"/>
        <v>0</v>
      </c>
      <c r="BG227" s="203">
        <v>0</v>
      </c>
      <c r="BH227" s="203">
        <v>0</v>
      </c>
      <c r="BI227" s="183">
        <v>0</v>
      </c>
      <c r="BJ227" s="183">
        <v>0</v>
      </c>
      <c r="BK227" s="183">
        <v>0</v>
      </c>
      <c r="BL227" s="160">
        <f t="shared" si="49"/>
        <v>1</v>
      </c>
      <c r="BM227" s="174"/>
      <c r="BN227" s="206">
        <f t="shared" si="50"/>
        <v>0</v>
      </c>
      <c r="BO227" s="203">
        <v>0</v>
      </c>
      <c r="BP227" s="183">
        <v>0</v>
      </c>
      <c r="BQ227" s="183">
        <v>0</v>
      </c>
      <c r="BR227" s="183">
        <v>0</v>
      </c>
      <c r="BS227" s="160">
        <f t="shared" si="46"/>
        <v>1</v>
      </c>
      <c r="BT227" s="165"/>
      <c r="BU227" s="206">
        <f t="shared" si="51"/>
        <v>0</v>
      </c>
      <c r="BV227" s="203">
        <v>0</v>
      </c>
      <c r="BW227" s="203">
        <v>0</v>
      </c>
      <c r="BX227" s="203">
        <v>0</v>
      </c>
      <c r="BY227" s="203">
        <v>0</v>
      </c>
      <c r="BZ227" s="203">
        <v>0</v>
      </c>
      <c r="CA227" s="203">
        <v>0</v>
      </c>
      <c r="CB227" s="203">
        <v>0</v>
      </c>
      <c r="CC227" s="160">
        <f t="shared" si="52"/>
        <v>1</v>
      </c>
      <c r="CD227" s="165"/>
      <c r="CE227" s="209">
        <v>0</v>
      </c>
      <c r="CF227" s="165"/>
      <c r="CG227" s="211">
        <f t="shared" si="45"/>
        <v>0</v>
      </c>
      <c r="CH227" s="211">
        <f t="shared" si="40"/>
        <v>0</v>
      </c>
      <c r="CI227" s="211">
        <f>SUM(CH$12:CH227)+1</f>
        <v>497</v>
      </c>
      <c r="CJ227" s="164" t="str">
        <f t="shared" si="47"/>
        <v>N/A</v>
      </c>
      <c r="CK227" s="211" t="s">
        <v>15</v>
      </c>
    </row>
    <row r="228" spans="1:89" x14ac:dyDescent="0.2">
      <c r="A228" s="53">
        <f>IF(AND(COUNTIF(D$12:D228,D228)&gt;1,D228&lt;&gt;"[Project Name]"),1,0)</f>
        <v>0</v>
      </c>
      <c r="C228" s="174">
        <f t="shared" si="41"/>
        <v>217</v>
      </c>
      <c r="D228" s="175" t="s">
        <v>749</v>
      </c>
      <c r="E228" s="175" t="b">
        <v>0</v>
      </c>
      <c r="F228" s="191" t="s">
        <v>30</v>
      </c>
      <c r="G228" s="191" t="s">
        <v>30</v>
      </c>
      <c r="H228" s="191" t="s">
        <v>30</v>
      </c>
      <c r="I228" s="191" t="s">
        <v>15</v>
      </c>
      <c r="J228" s="191" t="s">
        <v>15</v>
      </c>
      <c r="K228" s="191" t="s">
        <v>15</v>
      </c>
      <c r="L228" s="191" t="s">
        <v>15</v>
      </c>
      <c r="M228" s="191" t="s">
        <v>15</v>
      </c>
      <c r="N228" s="191" t="s">
        <v>15</v>
      </c>
      <c r="O228" s="183">
        <v>0</v>
      </c>
      <c r="P228" s="191" t="s">
        <v>15</v>
      </c>
      <c r="Q228" s="192" t="s">
        <v>133</v>
      </c>
      <c r="R228" s="241" t="s">
        <v>750</v>
      </c>
      <c r="S228" s="183">
        <v>0.4</v>
      </c>
      <c r="T228" s="188">
        <f t="shared" si="42"/>
        <v>0.6</v>
      </c>
      <c r="U228" s="165"/>
      <c r="V228" s="221">
        <v>0</v>
      </c>
      <c r="W228" s="221">
        <v>0</v>
      </c>
      <c r="X228" s="221">
        <v>0</v>
      </c>
      <c r="Y228" s="221">
        <v>0</v>
      </c>
      <c r="Z228" s="221">
        <v>0</v>
      </c>
      <c r="AA228" s="161">
        <f t="shared" si="43"/>
        <v>0</v>
      </c>
      <c r="AB228" s="165"/>
      <c r="AC228" s="182">
        <v>0</v>
      </c>
      <c r="AD228" s="182">
        <v>0</v>
      </c>
      <c r="AE228" s="182">
        <v>0</v>
      </c>
      <c r="AF228" s="182">
        <v>0</v>
      </c>
      <c r="AG228" s="182">
        <v>0</v>
      </c>
      <c r="AH228" s="165"/>
      <c r="AI228" s="183">
        <v>0</v>
      </c>
      <c r="AJ228" s="183">
        <v>0</v>
      </c>
      <c r="AK228" s="183">
        <v>0</v>
      </c>
      <c r="AL228" s="183">
        <v>0</v>
      </c>
      <c r="AM228" s="183">
        <v>0</v>
      </c>
      <c r="AN228" s="183">
        <v>0</v>
      </c>
      <c r="AO228" s="183">
        <v>0</v>
      </c>
      <c r="AP228" s="183">
        <v>0</v>
      </c>
      <c r="AQ228" s="183">
        <v>0</v>
      </c>
      <c r="AR228" s="183">
        <v>0</v>
      </c>
      <c r="AS228" s="183">
        <v>0</v>
      </c>
      <c r="AT228" s="183">
        <v>0</v>
      </c>
      <c r="AU228" s="183">
        <v>0</v>
      </c>
      <c r="AV228" s="183">
        <v>0</v>
      </c>
      <c r="AW228" s="183">
        <v>0</v>
      </c>
      <c r="AX228" s="183">
        <v>0</v>
      </c>
      <c r="AY228" s="183">
        <v>0</v>
      </c>
      <c r="AZ228" s="183">
        <v>0</v>
      </c>
      <c r="BA228" s="183">
        <v>0</v>
      </c>
      <c r="BB228" s="183">
        <v>0</v>
      </c>
      <c r="BC228" s="174"/>
      <c r="BD228" s="162">
        <f t="shared" si="44"/>
        <v>0</v>
      </c>
      <c r="BE228" s="165"/>
      <c r="BF228" s="206">
        <f t="shared" si="48"/>
        <v>0</v>
      </c>
      <c r="BG228" s="203">
        <v>0</v>
      </c>
      <c r="BH228" s="203">
        <v>0</v>
      </c>
      <c r="BI228" s="183">
        <v>0</v>
      </c>
      <c r="BJ228" s="183">
        <v>0</v>
      </c>
      <c r="BK228" s="183">
        <v>0</v>
      </c>
      <c r="BL228" s="160">
        <f t="shared" si="49"/>
        <v>1</v>
      </c>
      <c r="BM228" s="174"/>
      <c r="BN228" s="206">
        <f t="shared" si="50"/>
        <v>0</v>
      </c>
      <c r="BO228" s="203">
        <v>0</v>
      </c>
      <c r="BP228" s="183">
        <v>0</v>
      </c>
      <c r="BQ228" s="183">
        <v>0</v>
      </c>
      <c r="BR228" s="183">
        <v>0</v>
      </c>
      <c r="BS228" s="160">
        <f t="shared" si="46"/>
        <v>1</v>
      </c>
      <c r="BT228" s="165"/>
      <c r="BU228" s="206">
        <f t="shared" si="51"/>
        <v>0</v>
      </c>
      <c r="BV228" s="203">
        <v>0</v>
      </c>
      <c r="BW228" s="203">
        <v>0</v>
      </c>
      <c r="BX228" s="203">
        <v>0</v>
      </c>
      <c r="BY228" s="203">
        <v>0</v>
      </c>
      <c r="BZ228" s="203">
        <v>0</v>
      </c>
      <c r="CA228" s="203">
        <v>0</v>
      </c>
      <c r="CB228" s="203">
        <v>0</v>
      </c>
      <c r="CC228" s="160">
        <f t="shared" si="52"/>
        <v>1</v>
      </c>
      <c r="CD228" s="165"/>
      <c r="CE228" s="209">
        <v>0</v>
      </c>
      <c r="CF228" s="165"/>
      <c r="CG228" s="211">
        <f t="shared" si="45"/>
        <v>0</v>
      </c>
      <c r="CH228" s="211">
        <f t="shared" si="40"/>
        <v>0</v>
      </c>
      <c r="CI228" s="211">
        <f>SUM(CH$12:CH228)+1</f>
        <v>497</v>
      </c>
      <c r="CJ228" s="164" t="str">
        <f t="shared" si="47"/>
        <v>N/A</v>
      </c>
      <c r="CK228" s="211" t="s">
        <v>15</v>
      </c>
    </row>
    <row r="229" spans="1:89" x14ac:dyDescent="0.2">
      <c r="A229" s="53">
        <f>IF(AND(COUNTIF(D$12:D229,D229)&gt;1,D229&lt;&gt;"[Project Name]"),1,0)</f>
        <v>0</v>
      </c>
      <c r="C229" s="174">
        <f t="shared" si="41"/>
        <v>218</v>
      </c>
      <c r="D229" s="175" t="s">
        <v>749</v>
      </c>
      <c r="E229" s="175" t="b">
        <v>0</v>
      </c>
      <c r="F229" s="191" t="s">
        <v>30</v>
      </c>
      <c r="G229" s="191" t="s">
        <v>30</v>
      </c>
      <c r="H229" s="191" t="s">
        <v>30</v>
      </c>
      <c r="I229" s="191" t="s">
        <v>15</v>
      </c>
      <c r="J229" s="191" t="s">
        <v>15</v>
      </c>
      <c r="K229" s="191" t="s">
        <v>15</v>
      </c>
      <c r="L229" s="191" t="s">
        <v>15</v>
      </c>
      <c r="M229" s="191" t="s">
        <v>15</v>
      </c>
      <c r="N229" s="191" t="s">
        <v>15</v>
      </c>
      <c r="O229" s="183">
        <v>0</v>
      </c>
      <c r="P229" s="191" t="s">
        <v>15</v>
      </c>
      <c r="Q229" s="192" t="s">
        <v>133</v>
      </c>
      <c r="R229" s="241" t="s">
        <v>750</v>
      </c>
      <c r="S229" s="183">
        <v>0.4</v>
      </c>
      <c r="T229" s="188">
        <f t="shared" si="42"/>
        <v>0.6</v>
      </c>
      <c r="U229" s="165"/>
      <c r="V229" s="221">
        <v>0</v>
      </c>
      <c r="W229" s="221">
        <v>0</v>
      </c>
      <c r="X229" s="221">
        <v>0</v>
      </c>
      <c r="Y229" s="221">
        <v>0</v>
      </c>
      <c r="Z229" s="221">
        <v>0</v>
      </c>
      <c r="AA229" s="161">
        <f t="shared" si="43"/>
        <v>0</v>
      </c>
      <c r="AB229" s="165"/>
      <c r="AC229" s="182">
        <v>0</v>
      </c>
      <c r="AD229" s="182">
        <v>0</v>
      </c>
      <c r="AE229" s="182">
        <v>0</v>
      </c>
      <c r="AF229" s="182">
        <v>0</v>
      </c>
      <c r="AG229" s="182">
        <v>0</v>
      </c>
      <c r="AH229" s="165"/>
      <c r="AI229" s="183">
        <v>0</v>
      </c>
      <c r="AJ229" s="183">
        <v>0</v>
      </c>
      <c r="AK229" s="183">
        <v>0</v>
      </c>
      <c r="AL229" s="183">
        <v>0</v>
      </c>
      <c r="AM229" s="183">
        <v>0</v>
      </c>
      <c r="AN229" s="183">
        <v>0</v>
      </c>
      <c r="AO229" s="183">
        <v>0</v>
      </c>
      <c r="AP229" s="183">
        <v>0</v>
      </c>
      <c r="AQ229" s="183">
        <v>0</v>
      </c>
      <c r="AR229" s="183">
        <v>0</v>
      </c>
      <c r="AS229" s="183">
        <v>0</v>
      </c>
      <c r="AT229" s="183">
        <v>0</v>
      </c>
      <c r="AU229" s="183">
        <v>0</v>
      </c>
      <c r="AV229" s="183">
        <v>0</v>
      </c>
      <c r="AW229" s="183">
        <v>0</v>
      </c>
      <c r="AX229" s="183">
        <v>0</v>
      </c>
      <c r="AY229" s="183">
        <v>0</v>
      </c>
      <c r="AZ229" s="183">
        <v>0</v>
      </c>
      <c r="BA229" s="183">
        <v>0</v>
      </c>
      <c r="BB229" s="183">
        <v>0</v>
      </c>
      <c r="BC229" s="174"/>
      <c r="BD229" s="162">
        <f t="shared" si="44"/>
        <v>0</v>
      </c>
      <c r="BE229" s="165"/>
      <c r="BF229" s="206">
        <f t="shared" si="48"/>
        <v>0</v>
      </c>
      <c r="BG229" s="203">
        <v>0</v>
      </c>
      <c r="BH229" s="203">
        <v>0</v>
      </c>
      <c r="BI229" s="183">
        <v>0</v>
      </c>
      <c r="BJ229" s="183">
        <v>0</v>
      </c>
      <c r="BK229" s="183">
        <v>0</v>
      </c>
      <c r="BL229" s="160">
        <f t="shared" si="49"/>
        <v>1</v>
      </c>
      <c r="BM229" s="174"/>
      <c r="BN229" s="206">
        <f t="shared" si="50"/>
        <v>0</v>
      </c>
      <c r="BO229" s="203">
        <v>0</v>
      </c>
      <c r="BP229" s="183">
        <v>0</v>
      </c>
      <c r="BQ229" s="183">
        <v>0</v>
      </c>
      <c r="BR229" s="183">
        <v>0</v>
      </c>
      <c r="BS229" s="160">
        <f t="shared" si="46"/>
        <v>1</v>
      </c>
      <c r="BT229" s="165"/>
      <c r="BU229" s="206">
        <f t="shared" si="51"/>
        <v>0</v>
      </c>
      <c r="BV229" s="203">
        <v>0</v>
      </c>
      <c r="BW229" s="203">
        <v>0</v>
      </c>
      <c r="BX229" s="203">
        <v>0</v>
      </c>
      <c r="BY229" s="203">
        <v>0</v>
      </c>
      <c r="BZ229" s="203">
        <v>0</v>
      </c>
      <c r="CA229" s="203">
        <v>0</v>
      </c>
      <c r="CB229" s="203">
        <v>0</v>
      </c>
      <c r="CC229" s="160">
        <f t="shared" si="52"/>
        <v>1</v>
      </c>
      <c r="CD229" s="165"/>
      <c r="CE229" s="209">
        <v>0</v>
      </c>
      <c r="CF229" s="165"/>
      <c r="CG229" s="211">
        <f t="shared" si="45"/>
        <v>0</v>
      </c>
      <c r="CH229" s="211">
        <f t="shared" si="40"/>
        <v>0</v>
      </c>
      <c r="CI229" s="211">
        <f>SUM(CH$12:CH229)+1</f>
        <v>497</v>
      </c>
      <c r="CJ229" s="164" t="str">
        <f t="shared" si="47"/>
        <v>N/A</v>
      </c>
      <c r="CK229" s="211" t="s">
        <v>15</v>
      </c>
    </row>
    <row r="230" spans="1:89" x14ac:dyDescent="0.2">
      <c r="A230" s="53">
        <f>IF(AND(COUNTIF(D$12:D230,D230)&gt;1,D230&lt;&gt;"[Project Name]"),1,0)</f>
        <v>0</v>
      </c>
      <c r="C230" s="174">
        <f t="shared" si="41"/>
        <v>219</v>
      </c>
      <c r="D230" s="175" t="s">
        <v>749</v>
      </c>
      <c r="E230" s="175" t="b">
        <v>0</v>
      </c>
      <c r="F230" s="191" t="s">
        <v>30</v>
      </c>
      <c r="G230" s="191" t="s">
        <v>30</v>
      </c>
      <c r="H230" s="191" t="s">
        <v>30</v>
      </c>
      <c r="I230" s="191" t="s">
        <v>15</v>
      </c>
      <c r="J230" s="191" t="s">
        <v>15</v>
      </c>
      <c r="K230" s="191" t="s">
        <v>15</v>
      </c>
      <c r="L230" s="191" t="s">
        <v>15</v>
      </c>
      <c r="M230" s="191" t="s">
        <v>15</v>
      </c>
      <c r="N230" s="191" t="s">
        <v>15</v>
      </c>
      <c r="O230" s="183">
        <v>0</v>
      </c>
      <c r="P230" s="191" t="s">
        <v>15</v>
      </c>
      <c r="Q230" s="192" t="s">
        <v>133</v>
      </c>
      <c r="R230" s="241" t="s">
        <v>750</v>
      </c>
      <c r="S230" s="183">
        <v>0.4</v>
      </c>
      <c r="T230" s="188">
        <f t="shared" si="42"/>
        <v>0.6</v>
      </c>
      <c r="U230" s="165"/>
      <c r="V230" s="221">
        <v>0</v>
      </c>
      <c r="W230" s="221">
        <v>0</v>
      </c>
      <c r="X230" s="221">
        <v>0</v>
      </c>
      <c r="Y230" s="221">
        <v>0</v>
      </c>
      <c r="Z230" s="221">
        <v>0</v>
      </c>
      <c r="AA230" s="161">
        <f t="shared" si="43"/>
        <v>0</v>
      </c>
      <c r="AB230" s="165"/>
      <c r="AC230" s="182">
        <v>0</v>
      </c>
      <c r="AD230" s="182">
        <v>0</v>
      </c>
      <c r="AE230" s="182">
        <v>0</v>
      </c>
      <c r="AF230" s="182">
        <v>0</v>
      </c>
      <c r="AG230" s="182">
        <v>0</v>
      </c>
      <c r="AH230" s="165"/>
      <c r="AI230" s="183">
        <v>0</v>
      </c>
      <c r="AJ230" s="183">
        <v>0</v>
      </c>
      <c r="AK230" s="183">
        <v>0</v>
      </c>
      <c r="AL230" s="183">
        <v>0</v>
      </c>
      <c r="AM230" s="183">
        <v>0</v>
      </c>
      <c r="AN230" s="183">
        <v>0</v>
      </c>
      <c r="AO230" s="183">
        <v>0</v>
      </c>
      <c r="AP230" s="183">
        <v>0</v>
      </c>
      <c r="AQ230" s="183">
        <v>0</v>
      </c>
      <c r="AR230" s="183">
        <v>0</v>
      </c>
      <c r="AS230" s="183">
        <v>0</v>
      </c>
      <c r="AT230" s="183">
        <v>0</v>
      </c>
      <c r="AU230" s="183">
        <v>0</v>
      </c>
      <c r="AV230" s="183">
        <v>0</v>
      </c>
      <c r="AW230" s="183">
        <v>0</v>
      </c>
      <c r="AX230" s="183">
        <v>0</v>
      </c>
      <c r="AY230" s="183">
        <v>0</v>
      </c>
      <c r="AZ230" s="183">
        <v>0</v>
      </c>
      <c r="BA230" s="183">
        <v>0</v>
      </c>
      <c r="BB230" s="183">
        <v>0</v>
      </c>
      <c r="BC230" s="174"/>
      <c r="BD230" s="162">
        <f t="shared" si="44"/>
        <v>0</v>
      </c>
      <c r="BE230" s="165"/>
      <c r="BF230" s="206">
        <f t="shared" si="48"/>
        <v>0</v>
      </c>
      <c r="BG230" s="203">
        <v>0</v>
      </c>
      <c r="BH230" s="203">
        <v>0</v>
      </c>
      <c r="BI230" s="183">
        <v>0</v>
      </c>
      <c r="BJ230" s="183">
        <v>0</v>
      </c>
      <c r="BK230" s="183">
        <v>0</v>
      </c>
      <c r="BL230" s="160">
        <f t="shared" si="49"/>
        <v>1</v>
      </c>
      <c r="BM230" s="174"/>
      <c r="BN230" s="206">
        <f t="shared" si="50"/>
        <v>0</v>
      </c>
      <c r="BO230" s="203">
        <v>0</v>
      </c>
      <c r="BP230" s="183">
        <v>0</v>
      </c>
      <c r="BQ230" s="183">
        <v>0</v>
      </c>
      <c r="BR230" s="183">
        <v>0</v>
      </c>
      <c r="BS230" s="160">
        <f t="shared" si="46"/>
        <v>1</v>
      </c>
      <c r="BT230" s="165"/>
      <c r="BU230" s="206">
        <f t="shared" si="51"/>
        <v>0</v>
      </c>
      <c r="BV230" s="203">
        <v>0</v>
      </c>
      <c r="BW230" s="203">
        <v>0</v>
      </c>
      <c r="BX230" s="203">
        <v>0</v>
      </c>
      <c r="BY230" s="203">
        <v>0</v>
      </c>
      <c r="BZ230" s="203">
        <v>0</v>
      </c>
      <c r="CA230" s="203">
        <v>0</v>
      </c>
      <c r="CB230" s="203">
        <v>0</v>
      </c>
      <c r="CC230" s="160">
        <f t="shared" si="52"/>
        <v>1</v>
      </c>
      <c r="CD230" s="165"/>
      <c r="CE230" s="209">
        <v>0</v>
      </c>
      <c r="CF230" s="165"/>
      <c r="CG230" s="211">
        <f t="shared" si="45"/>
        <v>0</v>
      </c>
      <c r="CH230" s="211">
        <f t="shared" si="40"/>
        <v>0</v>
      </c>
      <c r="CI230" s="211">
        <f>SUM(CH$12:CH230)+1</f>
        <v>497</v>
      </c>
      <c r="CJ230" s="164" t="str">
        <f t="shared" si="47"/>
        <v>N/A</v>
      </c>
      <c r="CK230" s="211" t="s">
        <v>15</v>
      </c>
    </row>
    <row r="231" spans="1:89" x14ac:dyDescent="0.2">
      <c r="A231" s="53">
        <f>IF(AND(COUNTIF(D$12:D231,D231)&gt;1,D231&lt;&gt;"[Project Name]"),1,0)</f>
        <v>0</v>
      </c>
      <c r="C231" s="174">
        <f t="shared" si="41"/>
        <v>220</v>
      </c>
      <c r="D231" s="175" t="s">
        <v>749</v>
      </c>
      <c r="E231" s="175" t="b">
        <v>0</v>
      </c>
      <c r="F231" s="191" t="s">
        <v>30</v>
      </c>
      <c r="G231" s="191" t="s">
        <v>30</v>
      </c>
      <c r="H231" s="191" t="s">
        <v>30</v>
      </c>
      <c r="I231" s="191" t="s">
        <v>15</v>
      </c>
      <c r="J231" s="191" t="s">
        <v>15</v>
      </c>
      <c r="K231" s="191" t="s">
        <v>15</v>
      </c>
      <c r="L231" s="191" t="s">
        <v>15</v>
      </c>
      <c r="M231" s="191" t="s">
        <v>15</v>
      </c>
      <c r="N231" s="191" t="s">
        <v>15</v>
      </c>
      <c r="O231" s="183">
        <v>0</v>
      </c>
      <c r="P231" s="191" t="s">
        <v>15</v>
      </c>
      <c r="Q231" s="192" t="s">
        <v>133</v>
      </c>
      <c r="R231" s="241" t="s">
        <v>750</v>
      </c>
      <c r="S231" s="183">
        <v>0.4</v>
      </c>
      <c r="T231" s="188">
        <f t="shared" si="42"/>
        <v>0.6</v>
      </c>
      <c r="U231" s="165"/>
      <c r="V231" s="221">
        <v>0</v>
      </c>
      <c r="W231" s="221">
        <v>0</v>
      </c>
      <c r="X231" s="221">
        <v>0</v>
      </c>
      <c r="Y231" s="221">
        <v>0</v>
      </c>
      <c r="Z231" s="221">
        <v>0</v>
      </c>
      <c r="AA231" s="161">
        <f t="shared" si="43"/>
        <v>0</v>
      </c>
      <c r="AB231" s="165"/>
      <c r="AC231" s="182">
        <v>0</v>
      </c>
      <c r="AD231" s="182">
        <v>0</v>
      </c>
      <c r="AE231" s="182">
        <v>0</v>
      </c>
      <c r="AF231" s="182">
        <v>0</v>
      </c>
      <c r="AG231" s="182">
        <v>0</v>
      </c>
      <c r="AH231" s="165"/>
      <c r="AI231" s="183">
        <v>0</v>
      </c>
      <c r="AJ231" s="183">
        <v>0</v>
      </c>
      <c r="AK231" s="183">
        <v>0</v>
      </c>
      <c r="AL231" s="183">
        <v>0</v>
      </c>
      <c r="AM231" s="183">
        <v>0</v>
      </c>
      <c r="AN231" s="183">
        <v>0</v>
      </c>
      <c r="AO231" s="183">
        <v>0</v>
      </c>
      <c r="AP231" s="183">
        <v>0</v>
      </c>
      <c r="AQ231" s="183">
        <v>0</v>
      </c>
      <c r="AR231" s="183">
        <v>0</v>
      </c>
      <c r="AS231" s="183">
        <v>0</v>
      </c>
      <c r="AT231" s="183">
        <v>0</v>
      </c>
      <c r="AU231" s="183">
        <v>0</v>
      </c>
      <c r="AV231" s="183">
        <v>0</v>
      </c>
      <c r="AW231" s="183">
        <v>0</v>
      </c>
      <c r="AX231" s="183">
        <v>0</v>
      </c>
      <c r="AY231" s="183">
        <v>0</v>
      </c>
      <c r="AZ231" s="183">
        <v>0</v>
      </c>
      <c r="BA231" s="183">
        <v>0</v>
      </c>
      <c r="BB231" s="183">
        <v>0</v>
      </c>
      <c r="BC231" s="174"/>
      <c r="BD231" s="162">
        <f t="shared" si="44"/>
        <v>0</v>
      </c>
      <c r="BE231" s="165"/>
      <c r="BF231" s="206">
        <f t="shared" si="48"/>
        <v>0</v>
      </c>
      <c r="BG231" s="203">
        <v>0</v>
      </c>
      <c r="BH231" s="203">
        <v>0</v>
      </c>
      <c r="BI231" s="183">
        <v>0</v>
      </c>
      <c r="BJ231" s="183">
        <v>0</v>
      </c>
      <c r="BK231" s="183">
        <v>0</v>
      </c>
      <c r="BL231" s="160">
        <f t="shared" si="49"/>
        <v>1</v>
      </c>
      <c r="BM231" s="174"/>
      <c r="BN231" s="206">
        <f t="shared" si="50"/>
        <v>0</v>
      </c>
      <c r="BO231" s="203">
        <v>0</v>
      </c>
      <c r="BP231" s="183">
        <v>0</v>
      </c>
      <c r="BQ231" s="183">
        <v>0</v>
      </c>
      <c r="BR231" s="183">
        <v>0</v>
      </c>
      <c r="BS231" s="160">
        <f t="shared" si="46"/>
        <v>1</v>
      </c>
      <c r="BT231" s="165"/>
      <c r="BU231" s="206">
        <f t="shared" si="51"/>
        <v>0</v>
      </c>
      <c r="BV231" s="203">
        <v>0</v>
      </c>
      <c r="BW231" s="203">
        <v>0</v>
      </c>
      <c r="BX231" s="203">
        <v>0</v>
      </c>
      <c r="BY231" s="203">
        <v>0</v>
      </c>
      <c r="BZ231" s="203">
        <v>0</v>
      </c>
      <c r="CA231" s="203">
        <v>0</v>
      </c>
      <c r="CB231" s="203">
        <v>0</v>
      </c>
      <c r="CC231" s="160">
        <f t="shared" si="52"/>
        <v>1</v>
      </c>
      <c r="CD231" s="165"/>
      <c r="CE231" s="209">
        <v>0</v>
      </c>
      <c r="CF231" s="165"/>
      <c r="CG231" s="211">
        <f t="shared" si="45"/>
        <v>0</v>
      </c>
      <c r="CH231" s="211">
        <f t="shared" si="40"/>
        <v>0</v>
      </c>
      <c r="CI231" s="211">
        <f>SUM(CH$12:CH231)+1</f>
        <v>497</v>
      </c>
      <c r="CJ231" s="164" t="str">
        <f t="shared" si="47"/>
        <v>N/A</v>
      </c>
      <c r="CK231" s="211" t="s">
        <v>15</v>
      </c>
    </row>
    <row r="232" spans="1:89" x14ac:dyDescent="0.2">
      <c r="A232" s="53">
        <f>IF(AND(COUNTIF(D$12:D232,D232)&gt;1,D232&lt;&gt;"[Project Name]"),1,0)</f>
        <v>0</v>
      </c>
      <c r="C232" s="174">
        <f t="shared" si="41"/>
        <v>221</v>
      </c>
      <c r="D232" s="175" t="s">
        <v>749</v>
      </c>
      <c r="E232" s="175" t="b">
        <v>0</v>
      </c>
      <c r="F232" s="191" t="s">
        <v>30</v>
      </c>
      <c r="G232" s="191" t="s">
        <v>30</v>
      </c>
      <c r="H232" s="191" t="s">
        <v>30</v>
      </c>
      <c r="I232" s="191" t="s">
        <v>15</v>
      </c>
      <c r="J232" s="191" t="s">
        <v>15</v>
      </c>
      <c r="K232" s="191" t="s">
        <v>15</v>
      </c>
      <c r="L232" s="191" t="s">
        <v>15</v>
      </c>
      <c r="M232" s="191" t="s">
        <v>15</v>
      </c>
      <c r="N232" s="191" t="s">
        <v>15</v>
      </c>
      <c r="O232" s="183">
        <v>0</v>
      </c>
      <c r="P232" s="191" t="s">
        <v>15</v>
      </c>
      <c r="Q232" s="192" t="s">
        <v>133</v>
      </c>
      <c r="R232" s="241" t="s">
        <v>750</v>
      </c>
      <c r="S232" s="183">
        <v>0.4</v>
      </c>
      <c r="T232" s="188">
        <f t="shared" si="42"/>
        <v>0.6</v>
      </c>
      <c r="U232" s="165"/>
      <c r="V232" s="221">
        <v>0</v>
      </c>
      <c r="W232" s="221">
        <v>0</v>
      </c>
      <c r="X232" s="221">
        <v>0</v>
      </c>
      <c r="Y232" s="221">
        <v>0</v>
      </c>
      <c r="Z232" s="221">
        <v>0</v>
      </c>
      <c r="AA232" s="161">
        <f t="shared" si="43"/>
        <v>0</v>
      </c>
      <c r="AB232" s="165"/>
      <c r="AC232" s="182">
        <v>0</v>
      </c>
      <c r="AD232" s="182">
        <v>0</v>
      </c>
      <c r="AE232" s="182">
        <v>0</v>
      </c>
      <c r="AF232" s="182">
        <v>0</v>
      </c>
      <c r="AG232" s="182">
        <v>0</v>
      </c>
      <c r="AH232" s="165"/>
      <c r="AI232" s="183">
        <v>0</v>
      </c>
      <c r="AJ232" s="183">
        <v>0</v>
      </c>
      <c r="AK232" s="183">
        <v>0</v>
      </c>
      <c r="AL232" s="183">
        <v>0</v>
      </c>
      <c r="AM232" s="183">
        <v>0</v>
      </c>
      <c r="AN232" s="183">
        <v>0</v>
      </c>
      <c r="AO232" s="183">
        <v>0</v>
      </c>
      <c r="AP232" s="183">
        <v>0</v>
      </c>
      <c r="AQ232" s="183">
        <v>0</v>
      </c>
      <c r="AR232" s="183">
        <v>0</v>
      </c>
      <c r="AS232" s="183">
        <v>0</v>
      </c>
      <c r="AT232" s="183">
        <v>0</v>
      </c>
      <c r="AU232" s="183">
        <v>0</v>
      </c>
      <c r="AV232" s="183">
        <v>0</v>
      </c>
      <c r="AW232" s="183">
        <v>0</v>
      </c>
      <c r="AX232" s="183">
        <v>0</v>
      </c>
      <c r="AY232" s="183">
        <v>0</v>
      </c>
      <c r="AZ232" s="183">
        <v>0</v>
      </c>
      <c r="BA232" s="183">
        <v>0</v>
      </c>
      <c r="BB232" s="183">
        <v>0</v>
      </c>
      <c r="BC232" s="174"/>
      <c r="BD232" s="162">
        <f t="shared" si="44"/>
        <v>0</v>
      </c>
      <c r="BE232" s="165"/>
      <c r="BF232" s="206">
        <f t="shared" si="48"/>
        <v>0</v>
      </c>
      <c r="BG232" s="203">
        <v>0</v>
      </c>
      <c r="BH232" s="203">
        <v>0</v>
      </c>
      <c r="BI232" s="183">
        <v>0</v>
      </c>
      <c r="BJ232" s="183">
        <v>0</v>
      </c>
      <c r="BK232" s="183">
        <v>0</v>
      </c>
      <c r="BL232" s="160">
        <f t="shared" si="49"/>
        <v>1</v>
      </c>
      <c r="BM232" s="174"/>
      <c r="BN232" s="206">
        <f t="shared" si="50"/>
        <v>0</v>
      </c>
      <c r="BO232" s="203">
        <v>0</v>
      </c>
      <c r="BP232" s="183">
        <v>0</v>
      </c>
      <c r="BQ232" s="183">
        <v>0</v>
      </c>
      <c r="BR232" s="183">
        <v>0</v>
      </c>
      <c r="BS232" s="160">
        <f t="shared" si="46"/>
        <v>1</v>
      </c>
      <c r="BT232" s="165"/>
      <c r="BU232" s="206">
        <f t="shared" si="51"/>
        <v>0</v>
      </c>
      <c r="BV232" s="203">
        <v>0</v>
      </c>
      <c r="BW232" s="203">
        <v>0</v>
      </c>
      <c r="BX232" s="203">
        <v>0</v>
      </c>
      <c r="BY232" s="203">
        <v>0</v>
      </c>
      <c r="BZ232" s="203">
        <v>0</v>
      </c>
      <c r="CA232" s="203">
        <v>0</v>
      </c>
      <c r="CB232" s="203">
        <v>0</v>
      </c>
      <c r="CC232" s="160">
        <f t="shared" si="52"/>
        <v>1</v>
      </c>
      <c r="CD232" s="165"/>
      <c r="CE232" s="209">
        <v>0</v>
      </c>
      <c r="CF232" s="165"/>
      <c r="CG232" s="211">
        <f t="shared" si="45"/>
        <v>0</v>
      </c>
      <c r="CH232" s="211">
        <f t="shared" si="40"/>
        <v>0</v>
      </c>
      <c r="CI232" s="211">
        <f>SUM(CH$12:CH232)+1</f>
        <v>497</v>
      </c>
      <c r="CJ232" s="164" t="str">
        <f t="shared" si="47"/>
        <v>N/A</v>
      </c>
      <c r="CK232" s="211" t="s">
        <v>15</v>
      </c>
    </row>
    <row r="233" spans="1:89" x14ac:dyDescent="0.2">
      <c r="A233" s="53">
        <f>IF(AND(COUNTIF(D$12:D233,D233)&gt;1,D233&lt;&gt;"[Project Name]"),1,0)</f>
        <v>0</v>
      </c>
      <c r="C233" s="174">
        <f t="shared" si="41"/>
        <v>222</v>
      </c>
      <c r="D233" s="175" t="s">
        <v>749</v>
      </c>
      <c r="E233" s="175" t="b">
        <v>0</v>
      </c>
      <c r="F233" s="191" t="s">
        <v>30</v>
      </c>
      <c r="G233" s="191" t="s">
        <v>30</v>
      </c>
      <c r="H233" s="191" t="s">
        <v>30</v>
      </c>
      <c r="I233" s="191" t="s">
        <v>15</v>
      </c>
      <c r="J233" s="191" t="s">
        <v>15</v>
      </c>
      <c r="K233" s="191" t="s">
        <v>15</v>
      </c>
      <c r="L233" s="191" t="s">
        <v>15</v>
      </c>
      <c r="M233" s="191" t="s">
        <v>15</v>
      </c>
      <c r="N233" s="191" t="s">
        <v>15</v>
      </c>
      <c r="O233" s="183">
        <v>0</v>
      </c>
      <c r="P233" s="191" t="s">
        <v>15</v>
      </c>
      <c r="Q233" s="192" t="s">
        <v>133</v>
      </c>
      <c r="R233" s="241" t="s">
        <v>750</v>
      </c>
      <c r="S233" s="183">
        <v>0.4</v>
      </c>
      <c r="T233" s="188">
        <f t="shared" si="42"/>
        <v>0.6</v>
      </c>
      <c r="U233" s="165"/>
      <c r="V233" s="221">
        <v>0</v>
      </c>
      <c r="W233" s="221">
        <v>0</v>
      </c>
      <c r="X233" s="221">
        <v>0</v>
      </c>
      <c r="Y233" s="221">
        <v>0</v>
      </c>
      <c r="Z233" s="221">
        <v>0</v>
      </c>
      <c r="AA233" s="161">
        <f t="shared" si="43"/>
        <v>0</v>
      </c>
      <c r="AB233" s="165"/>
      <c r="AC233" s="182">
        <v>0</v>
      </c>
      <c r="AD233" s="182">
        <v>0</v>
      </c>
      <c r="AE233" s="182">
        <v>0</v>
      </c>
      <c r="AF233" s="182">
        <v>0</v>
      </c>
      <c r="AG233" s="182">
        <v>0</v>
      </c>
      <c r="AH233" s="165"/>
      <c r="AI233" s="183">
        <v>0</v>
      </c>
      <c r="AJ233" s="183">
        <v>0</v>
      </c>
      <c r="AK233" s="183">
        <v>0</v>
      </c>
      <c r="AL233" s="183">
        <v>0</v>
      </c>
      <c r="AM233" s="183">
        <v>0</v>
      </c>
      <c r="AN233" s="183">
        <v>0</v>
      </c>
      <c r="AO233" s="183">
        <v>0</v>
      </c>
      <c r="AP233" s="183">
        <v>0</v>
      </c>
      <c r="AQ233" s="183">
        <v>0</v>
      </c>
      <c r="AR233" s="183">
        <v>0</v>
      </c>
      <c r="AS233" s="183">
        <v>0</v>
      </c>
      <c r="AT233" s="183">
        <v>0</v>
      </c>
      <c r="AU233" s="183">
        <v>0</v>
      </c>
      <c r="AV233" s="183">
        <v>0</v>
      </c>
      <c r="AW233" s="183">
        <v>0</v>
      </c>
      <c r="AX233" s="183">
        <v>0</v>
      </c>
      <c r="AY233" s="183">
        <v>0</v>
      </c>
      <c r="AZ233" s="183">
        <v>0</v>
      </c>
      <c r="BA233" s="183">
        <v>0</v>
      </c>
      <c r="BB233" s="183">
        <v>0</v>
      </c>
      <c r="BC233" s="174"/>
      <c r="BD233" s="162">
        <f t="shared" si="44"/>
        <v>0</v>
      </c>
      <c r="BE233" s="165"/>
      <c r="BF233" s="206">
        <f t="shared" si="48"/>
        <v>0</v>
      </c>
      <c r="BG233" s="203">
        <v>0</v>
      </c>
      <c r="BH233" s="203">
        <v>0</v>
      </c>
      <c r="BI233" s="183">
        <v>0</v>
      </c>
      <c r="BJ233" s="183">
        <v>0</v>
      </c>
      <c r="BK233" s="183">
        <v>0</v>
      </c>
      <c r="BL233" s="160">
        <f t="shared" si="49"/>
        <v>1</v>
      </c>
      <c r="BM233" s="174"/>
      <c r="BN233" s="206">
        <f t="shared" si="50"/>
        <v>0</v>
      </c>
      <c r="BO233" s="203">
        <v>0</v>
      </c>
      <c r="BP233" s="183">
        <v>0</v>
      </c>
      <c r="BQ233" s="183">
        <v>0</v>
      </c>
      <c r="BR233" s="183">
        <v>0</v>
      </c>
      <c r="BS233" s="160">
        <f t="shared" si="46"/>
        <v>1</v>
      </c>
      <c r="BT233" s="165"/>
      <c r="BU233" s="206">
        <f t="shared" si="51"/>
        <v>0</v>
      </c>
      <c r="BV233" s="203">
        <v>0</v>
      </c>
      <c r="BW233" s="203">
        <v>0</v>
      </c>
      <c r="BX233" s="203">
        <v>0</v>
      </c>
      <c r="BY233" s="203">
        <v>0</v>
      </c>
      <c r="BZ233" s="203">
        <v>0</v>
      </c>
      <c r="CA233" s="203">
        <v>0</v>
      </c>
      <c r="CB233" s="203">
        <v>0</v>
      </c>
      <c r="CC233" s="160">
        <f t="shared" si="52"/>
        <v>1</v>
      </c>
      <c r="CD233" s="165"/>
      <c r="CE233" s="209">
        <v>0</v>
      </c>
      <c r="CF233" s="165"/>
      <c r="CG233" s="211">
        <f t="shared" si="45"/>
        <v>0</v>
      </c>
      <c r="CH233" s="211">
        <f t="shared" si="40"/>
        <v>0</v>
      </c>
      <c r="CI233" s="211">
        <f>SUM(CH$12:CH233)+1</f>
        <v>497</v>
      </c>
      <c r="CJ233" s="164" t="str">
        <f t="shared" si="47"/>
        <v>N/A</v>
      </c>
      <c r="CK233" s="211" t="s">
        <v>15</v>
      </c>
    </row>
    <row r="234" spans="1:89" x14ac:dyDescent="0.2">
      <c r="A234" s="53">
        <f>IF(AND(COUNTIF(D$12:D234,D234)&gt;1,D234&lt;&gt;"[Project Name]"),1,0)</f>
        <v>0</v>
      </c>
      <c r="C234" s="174">
        <f t="shared" si="41"/>
        <v>223</v>
      </c>
      <c r="D234" s="175" t="s">
        <v>749</v>
      </c>
      <c r="E234" s="175" t="b">
        <v>0</v>
      </c>
      <c r="F234" s="191" t="s">
        <v>30</v>
      </c>
      <c r="G234" s="191" t="s">
        <v>30</v>
      </c>
      <c r="H234" s="191" t="s">
        <v>30</v>
      </c>
      <c r="I234" s="191" t="s">
        <v>15</v>
      </c>
      <c r="J234" s="191" t="s">
        <v>15</v>
      </c>
      <c r="K234" s="191" t="s">
        <v>15</v>
      </c>
      <c r="L234" s="191" t="s">
        <v>15</v>
      </c>
      <c r="M234" s="191" t="s">
        <v>15</v>
      </c>
      <c r="N234" s="191" t="s">
        <v>15</v>
      </c>
      <c r="O234" s="183">
        <v>0</v>
      </c>
      <c r="P234" s="191" t="s">
        <v>15</v>
      </c>
      <c r="Q234" s="192" t="s">
        <v>133</v>
      </c>
      <c r="R234" s="241" t="s">
        <v>750</v>
      </c>
      <c r="S234" s="183">
        <v>0.4</v>
      </c>
      <c r="T234" s="188">
        <f t="shared" si="42"/>
        <v>0.6</v>
      </c>
      <c r="U234" s="165"/>
      <c r="V234" s="221">
        <v>0</v>
      </c>
      <c r="W234" s="221">
        <v>0</v>
      </c>
      <c r="X234" s="221">
        <v>0</v>
      </c>
      <c r="Y234" s="221">
        <v>0</v>
      </c>
      <c r="Z234" s="221">
        <v>0</v>
      </c>
      <c r="AA234" s="161">
        <f t="shared" si="43"/>
        <v>0</v>
      </c>
      <c r="AB234" s="165"/>
      <c r="AC234" s="182">
        <v>0</v>
      </c>
      <c r="AD234" s="182">
        <v>0</v>
      </c>
      <c r="AE234" s="182">
        <v>0</v>
      </c>
      <c r="AF234" s="182">
        <v>0</v>
      </c>
      <c r="AG234" s="182">
        <v>0</v>
      </c>
      <c r="AH234" s="165"/>
      <c r="AI234" s="183">
        <v>0</v>
      </c>
      <c r="AJ234" s="183">
        <v>0</v>
      </c>
      <c r="AK234" s="183">
        <v>0</v>
      </c>
      <c r="AL234" s="183">
        <v>0</v>
      </c>
      <c r="AM234" s="183">
        <v>0</v>
      </c>
      <c r="AN234" s="183">
        <v>0</v>
      </c>
      <c r="AO234" s="183">
        <v>0</v>
      </c>
      <c r="AP234" s="183">
        <v>0</v>
      </c>
      <c r="AQ234" s="183">
        <v>0</v>
      </c>
      <c r="AR234" s="183">
        <v>0</v>
      </c>
      <c r="AS234" s="183">
        <v>0</v>
      </c>
      <c r="AT234" s="183">
        <v>0</v>
      </c>
      <c r="AU234" s="183">
        <v>0</v>
      </c>
      <c r="AV234" s="183">
        <v>0</v>
      </c>
      <c r="AW234" s="183">
        <v>0</v>
      </c>
      <c r="AX234" s="183">
        <v>0</v>
      </c>
      <c r="AY234" s="183">
        <v>0</v>
      </c>
      <c r="AZ234" s="183">
        <v>0</v>
      </c>
      <c r="BA234" s="183">
        <v>0</v>
      </c>
      <c r="BB234" s="183">
        <v>0</v>
      </c>
      <c r="BC234" s="174"/>
      <c r="BD234" s="162">
        <f t="shared" si="44"/>
        <v>0</v>
      </c>
      <c r="BE234" s="165"/>
      <c r="BF234" s="206">
        <f t="shared" si="48"/>
        <v>0</v>
      </c>
      <c r="BG234" s="203">
        <v>0</v>
      </c>
      <c r="BH234" s="203">
        <v>0</v>
      </c>
      <c r="BI234" s="183">
        <v>0</v>
      </c>
      <c r="BJ234" s="183">
        <v>0</v>
      </c>
      <c r="BK234" s="183">
        <v>0</v>
      </c>
      <c r="BL234" s="160">
        <f t="shared" si="49"/>
        <v>1</v>
      </c>
      <c r="BM234" s="174"/>
      <c r="BN234" s="206">
        <f t="shared" si="50"/>
        <v>0</v>
      </c>
      <c r="BO234" s="203">
        <v>0</v>
      </c>
      <c r="BP234" s="183">
        <v>0</v>
      </c>
      <c r="BQ234" s="183">
        <v>0</v>
      </c>
      <c r="BR234" s="183">
        <v>0</v>
      </c>
      <c r="BS234" s="160">
        <f t="shared" si="46"/>
        <v>1</v>
      </c>
      <c r="BT234" s="165"/>
      <c r="BU234" s="206">
        <f t="shared" si="51"/>
        <v>0</v>
      </c>
      <c r="BV234" s="203">
        <v>0</v>
      </c>
      <c r="BW234" s="203">
        <v>0</v>
      </c>
      <c r="BX234" s="203">
        <v>0</v>
      </c>
      <c r="BY234" s="203">
        <v>0</v>
      </c>
      <c r="BZ234" s="203">
        <v>0</v>
      </c>
      <c r="CA234" s="203">
        <v>0</v>
      </c>
      <c r="CB234" s="203">
        <v>0</v>
      </c>
      <c r="CC234" s="160">
        <f t="shared" si="52"/>
        <v>1</v>
      </c>
      <c r="CD234" s="165"/>
      <c r="CE234" s="209">
        <v>0</v>
      </c>
      <c r="CF234" s="165"/>
      <c r="CG234" s="211">
        <f t="shared" si="45"/>
        <v>0</v>
      </c>
      <c r="CH234" s="211">
        <f t="shared" si="40"/>
        <v>0</v>
      </c>
      <c r="CI234" s="211">
        <f>SUM(CH$12:CH234)+1</f>
        <v>497</v>
      </c>
      <c r="CJ234" s="164" t="str">
        <f t="shared" si="47"/>
        <v>N/A</v>
      </c>
      <c r="CK234" s="211" t="s">
        <v>15</v>
      </c>
    </row>
    <row r="235" spans="1:89" x14ac:dyDescent="0.2">
      <c r="A235" s="53">
        <f>IF(AND(COUNTIF(D$12:D235,D235)&gt;1,D235&lt;&gt;"[Project Name]"),1,0)</f>
        <v>0</v>
      </c>
      <c r="C235" s="174">
        <f t="shared" si="41"/>
        <v>224</v>
      </c>
      <c r="D235" s="175" t="s">
        <v>749</v>
      </c>
      <c r="E235" s="175" t="b">
        <v>0</v>
      </c>
      <c r="F235" s="191" t="s">
        <v>30</v>
      </c>
      <c r="G235" s="191" t="s">
        <v>30</v>
      </c>
      <c r="H235" s="191" t="s">
        <v>30</v>
      </c>
      <c r="I235" s="191" t="s">
        <v>15</v>
      </c>
      <c r="J235" s="191" t="s">
        <v>15</v>
      </c>
      <c r="K235" s="191" t="s">
        <v>15</v>
      </c>
      <c r="L235" s="191" t="s">
        <v>15</v>
      </c>
      <c r="M235" s="191" t="s">
        <v>15</v>
      </c>
      <c r="N235" s="191" t="s">
        <v>15</v>
      </c>
      <c r="O235" s="183">
        <v>0</v>
      </c>
      <c r="P235" s="191" t="s">
        <v>15</v>
      </c>
      <c r="Q235" s="192" t="s">
        <v>133</v>
      </c>
      <c r="R235" s="241" t="s">
        <v>750</v>
      </c>
      <c r="S235" s="183">
        <v>0.4</v>
      </c>
      <c r="T235" s="188">
        <f t="shared" si="42"/>
        <v>0.6</v>
      </c>
      <c r="U235" s="165"/>
      <c r="V235" s="221">
        <v>0</v>
      </c>
      <c r="W235" s="221">
        <v>0</v>
      </c>
      <c r="X235" s="221">
        <v>0</v>
      </c>
      <c r="Y235" s="221">
        <v>0</v>
      </c>
      <c r="Z235" s="221">
        <v>0</v>
      </c>
      <c r="AA235" s="161">
        <f t="shared" si="43"/>
        <v>0</v>
      </c>
      <c r="AB235" s="165"/>
      <c r="AC235" s="182">
        <v>0</v>
      </c>
      <c r="AD235" s="182">
        <v>0</v>
      </c>
      <c r="AE235" s="182">
        <v>0</v>
      </c>
      <c r="AF235" s="182">
        <v>0</v>
      </c>
      <c r="AG235" s="182">
        <v>0</v>
      </c>
      <c r="AH235" s="165"/>
      <c r="AI235" s="183">
        <v>0</v>
      </c>
      <c r="AJ235" s="183">
        <v>0</v>
      </c>
      <c r="AK235" s="183">
        <v>0</v>
      </c>
      <c r="AL235" s="183">
        <v>0</v>
      </c>
      <c r="AM235" s="183">
        <v>0</v>
      </c>
      <c r="AN235" s="183">
        <v>0</v>
      </c>
      <c r="AO235" s="183">
        <v>0</v>
      </c>
      <c r="AP235" s="183">
        <v>0</v>
      </c>
      <c r="AQ235" s="183">
        <v>0</v>
      </c>
      <c r="AR235" s="183">
        <v>0</v>
      </c>
      <c r="AS235" s="183">
        <v>0</v>
      </c>
      <c r="AT235" s="183">
        <v>0</v>
      </c>
      <c r="AU235" s="183">
        <v>0</v>
      </c>
      <c r="AV235" s="183">
        <v>0</v>
      </c>
      <c r="AW235" s="183">
        <v>0</v>
      </c>
      <c r="AX235" s="183">
        <v>0</v>
      </c>
      <c r="AY235" s="183">
        <v>0</v>
      </c>
      <c r="AZ235" s="183">
        <v>0</v>
      </c>
      <c r="BA235" s="183">
        <v>0</v>
      </c>
      <c r="BB235" s="183">
        <v>0</v>
      </c>
      <c r="BC235" s="174"/>
      <c r="BD235" s="162">
        <f t="shared" si="44"/>
        <v>0</v>
      </c>
      <c r="BE235" s="165"/>
      <c r="BF235" s="206">
        <f t="shared" si="48"/>
        <v>0</v>
      </c>
      <c r="BG235" s="203">
        <v>0</v>
      </c>
      <c r="BH235" s="203">
        <v>0</v>
      </c>
      <c r="BI235" s="183">
        <v>0</v>
      </c>
      <c r="BJ235" s="183">
        <v>0</v>
      </c>
      <c r="BK235" s="183">
        <v>0</v>
      </c>
      <c r="BL235" s="160">
        <f t="shared" si="49"/>
        <v>1</v>
      </c>
      <c r="BM235" s="174"/>
      <c r="BN235" s="206">
        <f t="shared" si="50"/>
        <v>0</v>
      </c>
      <c r="BO235" s="203">
        <v>0</v>
      </c>
      <c r="BP235" s="183">
        <v>0</v>
      </c>
      <c r="BQ235" s="183">
        <v>0</v>
      </c>
      <c r="BR235" s="183">
        <v>0</v>
      </c>
      <c r="BS235" s="160">
        <f t="shared" si="46"/>
        <v>1</v>
      </c>
      <c r="BT235" s="165"/>
      <c r="BU235" s="206">
        <f t="shared" si="51"/>
        <v>0</v>
      </c>
      <c r="BV235" s="203">
        <v>0</v>
      </c>
      <c r="BW235" s="203">
        <v>0</v>
      </c>
      <c r="BX235" s="203">
        <v>0</v>
      </c>
      <c r="BY235" s="203">
        <v>0</v>
      </c>
      <c r="BZ235" s="203">
        <v>0</v>
      </c>
      <c r="CA235" s="203">
        <v>0</v>
      </c>
      <c r="CB235" s="203">
        <v>0</v>
      </c>
      <c r="CC235" s="160">
        <f t="shared" si="52"/>
        <v>1</v>
      </c>
      <c r="CD235" s="165"/>
      <c r="CE235" s="209">
        <v>0</v>
      </c>
      <c r="CF235" s="165"/>
      <c r="CG235" s="211">
        <f t="shared" si="45"/>
        <v>0</v>
      </c>
      <c r="CH235" s="211">
        <f t="shared" si="40"/>
        <v>0</v>
      </c>
      <c r="CI235" s="211">
        <f>SUM(CH$12:CH235)+1</f>
        <v>497</v>
      </c>
      <c r="CJ235" s="164" t="str">
        <f t="shared" si="47"/>
        <v>N/A</v>
      </c>
      <c r="CK235" s="211" t="s">
        <v>15</v>
      </c>
    </row>
    <row r="236" spans="1:89" x14ac:dyDescent="0.2">
      <c r="A236" s="53">
        <f>IF(AND(COUNTIF(D$12:D236,D236)&gt;1,D236&lt;&gt;"[Project Name]"),1,0)</f>
        <v>0</v>
      </c>
      <c r="C236" s="174">
        <f t="shared" si="41"/>
        <v>225</v>
      </c>
      <c r="D236" s="175" t="s">
        <v>749</v>
      </c>
      <c r="E236" s="175" t="b">
        <v>0</v>
      </c>
      <c r="F236" s="191" t="s">
        <v>30</v>
      </c>
      <c r="G236" s="191" t="s">
        <v>30</v>
      </c>
      <c r="H236" s="191" t="s">
        <v>30</v>
      </c>
      <c r="I236" s="191" t="s">
        <v>15</v>
      </c>
      <c r="J236" s="191" t="s">
        <v>15</v>
      </c>
      <c r="K236" s="191" t="s">
        <v>15</v>
      </c>
      <c r="L236" s="191" t="s">
        <v>15</v>
      </c>
      <c r="M236" s="191" t="s">
        <v>15</v>
      </c>
      <c r="N236" s="191" t="s">
        <v>15</v>
      </c>
      <c r="O236" s="183">
        <v>0</v>
      </c>
      <c r="P236" s="191" t="s">
        <v>15</v>
      </c>
      <c r="Q236" s="192" t="s">
        <v>133</v>
      </c>
      <c r="R236" s="241" t="s">
        <v>750</v>
      </c>
      <c r="S236" s="183">
        <v>0.4</v>
      </c>
      <c r="T236" s="188">
        <f t="shared" si="42"/>
        <v>0.6</v>
      </c>
      <c r="U236" s="165"/>
      <c r="V236" s="221">
        <v>0</v>
      </c>
      <c r="W236" s="221">
        <v>0</v>
      </c>
      <c r="X236" s="221">
        <v>0</v>
      </c>
      <c r="Y236" s="221">
        <v>0</v>
      </c>
      <c r="Z236" s="221">
        <v>0</v>
      </c>
      <c r="AA236" s="161">
        <f t="shared" si="43"/>
        <v>0</v>
      </c>
      <c r="AB236" s="165"/>
      <c r="AC236" s="182">
        <v>0</v>
      </c>
      <c r="AD236" s="182">
        <v>0</v>
      </c>
      <c r="AE236" s="182">
        <v>0</v>
      </c>
      <c r="AF236" s="182">
        <v>0</v>
      </c>
      <c r="AG236" s="182">
        <v>0</v>
      </c>
      <c r="AH236" s="165"/>
      <c r="AI236" s="183">
        <v>0</v>
      </c>
      <c r="AJ236" s="183">
        <v>0</v>
      </c>
      <c r="AK236" s="183">
        <v>0</v>
      </c>
      <c r="AL236" s="183">
        <v>0</v>
      </c>
      <c r="AM236" s="183">
        <v>0</v>
      </c>
      <c r="AN236" s="183">
        <v>0</v>
      </c>
      <c r="AO236" s="183">
        <v>0</v>
      </c>
      <c r="AP236" s="183">
        <v>0</v>
      </c>
      <c r="AQ236" s="183">
        <v>0</v>
      </c>
      <c r="AR236" s="183">
        <v>0</v>
      </c>
      <c r="AS236" s="183">
        <v>0</v>
      </c>
      <c r="AT236" s="183">
        <v>0</v>
      </c>
      <c r="AU236" s="183">
        <v>0</v>
      </c>
      <c r="AV236" s="183">
        <v>0</v>
      </c>
      <c r="AW236" s="183">
        <v>0</v>
      </c>
      <c r="AX236" s="183">
        <v>0</v>
      </c>
      <c r="AY236" s="183">
        <v>0</v>
      </c>
      <c r="AZ236" s="183">
        <v>0</v>
      </c>
      <c r="BA236" s="183">
        <v>0</v>
      </c>
      <c r="BB236" s="183">
        <v>0</v>
      </c>
      <c r="BC236" s="174"/>
      <c r="BD236" s="162">
        <f t="shared" si="44"/>
        <v>0</v>
      </c>
      <c r="BE236" s="165"/>
      <c r="BF236" s="206">
        <f t="shared" si="48"/>
        <v>0</v>
      </c>
      <c r="BG236" s="203">
        <v>0</v>
      </c>
      <c r="BH236" s="203">
        <v>0</v>
      </c>
      <c r="BI236" s="183">
        <v>0</v>
      </c>
      <c r="BJ236" s="183">
        <v>0</v>
      </c>
      <c r="BK236" s="183">
        <v>0</v>
      </c>
      <c r="BL236" s="160">
        <f t="shared" si="49"/>
        <v>1</v>
      </c>
      <c r="BM236" s="174"/>
      <c r="BN236" s="206">
        <f t="shared" si="50"/>
        <v>0</v>
      </c>
      <c r="BO236" s="203">
        <v>0</v>
      </c>
      <c r="BP236" s="183">
        <v>0</v>
      </c>
      <c r="BQ236" s="183">
        <v>0</v>
      </c>
      <c r="BR236" s="183">
        <v>0</v>
      </c>
      <c r="BS236" s="160">
        <f t="shared" si="46"/>
        <v>1</v>
      </c>
      <c r="BT236" s="165"/>
      <c r="BU236" s="206">
        <f t="shared" si="51"/>
        <v>0</v>
      </c>
      <c r="BV236" s="203">
        <v>0</v>
      </c>
      <c r="BW236" s="203">
        <v>0</v>
      </c>
      <c r="BX236" s="203">
        <v>0</v>
      </c>
      <c r="BY236" s="203">
        <v>0</v>
      </c>
      <c r="BZ236" s="203">
        <v>0</v>
      </c>
      <c r="CA236" s="203">
        <v>0</v>
      </c>
      <c r="CB236" s="203">
        <v>0</v>
      </c>
      <c r="CC236" s="160">
        <f t="shared" si="52"/>
        <v>1</v>
      </c>
      <c r="CD236" s="165"/>
      <c r="CE236" s="209">
        <v>0</v>
      </c>
      <c r="CF236" s="165"/>
      <c r="CG236" s="211">
        <f t="shared" si="45"/>
        <v>0</v>
      </c>
      <c r="CH236" s="211">
        <f t="shared" si="40"/>
        <v>0</v>
      </c>
      <c r="CI236" s="211">
        <f>SUM(CH$12:CH236)+1</f>
        <v>497</v>
      </c>
      <c r="CJ236" s="164" t="str">
        <f t="shared" si="47"/>
        <v>N/A</v>
      </c>
      <c r="CK236" s="211" t="s">
        <v>15</v>
      </c>
    </row>
    <row r="237" spans="1:89" x14ac:dyDescent="0.2">
      <c r="A237" s="53">
        <f>IF(AND(COUNTIF(D$12:D237,D237)&gt;1,D237&lt;&gt;"[Project Name]"),1,0)</f>
        <v>0</v>
      </c>
      <c r="C237" s="174">
        <f t="shared" si="41"/>
        <v>226</v>
      </c>
      <c r="D237" s="175" t="s">
        <v>749</v>
      </c>
      <c r="E237" s="175" t="b">
        <v>0</v>
      </c>
      <c r="F237" s="191" t="s">
        <v>30</v>
      </c>
      <c r="G237" s="191" t="s">
        <v>30</v>
      </c>
      <c r="H237" s="191" t="s">
        <v>30</v>
      </c>
      <c r="I237" s="191" t="s">
        <v>15</v>
      </c>
      <c r="J237" s="191" t="s">
        <v>15</v>
      </c>
      <c r="K237" s="191" t="s">
        <v>15</v>
      </c>
      <c r="L237" s="191" t="s">
        <v>15</v>
      </c>
      <c r="M237" s="191" t="s">
        <v>15</v>
      </c>
      <c r="N237" s="191" t="s">
        <v>15</v>
      </c>
      <c r="O237" s="183">
        <v>0</v>
      </c>
      <c r="P237" s="191" t="s">
        <v>15</v>
      </c>
      <c r="Q237" s="192" t="s">
        <v>133</v>
      </c>
      <c r="R237" s="241" t="s">
        <v>750</v>
      </c>
      <c r="S237" s="183">
        <v>0.4</v>
      </c>
      <c r="T237" s="188">
        <f t="shared" si="42"/>
        <v>0.6</v>
      </c>
      <c r="U237" s="165"/>
      <c r="V237" s="221">
        <v>0</v>
      </c>
      <c r="W237" s="221">
        <v>0</v>
      </c>
      <c r="X237" s="221">
        <v>0</v>
      </c>
      <c r="Y237" s="221">
        <v>0</v>
      </c>
      <c r="Z237" s="221">
        <v>0</v>
      </c>
      <c r="AA237" s="161">
        <f t="shared" si="43"/>
        <v>0</v>
      </c>
      <c r="AB237" s="165"/>
      <c r="AC237" s="182">
        <v>0</v>
      </c>
      <c r="AD237" s="182">
        <v>0</v>
      </c>
      <c r="AE237" s="182">
        <v>0</v>
      </c>
      <c r="AF237" s="182">
        <v>0</v>
      </c>
      <c r="AG237" s="182">
        <v>0</v>
      </c>
      <c r="AH237" s="165"/>
      <c r="AI237" s="183">
        <v>0</v>
      </c>
      <c r="AJ237" s="183">
        <v>0</v>
      </c>
      <c r="AK237" s="183">
        <v>0</v>
      </c>
      <c r="AL237" s="183">
        <v>0</v>
      </c>
      <c r="AM237" s="183">
        <v>0</v>
      </c>
      <c r="AN237" s="183">
        <v>0</v>
      </c>
      <c r="AO237" s="183">
        <v>0</v>
      </c>
      <c r="AP237" s="183">
        <v>0</v>
      </c>
      <c r="AQ237" s="183">
        <v>0</v>
      </c>
      <c r="AR237" s="183">
        <v>0</v>
      </c>
      <c r="AS237" s="183">
        <v>0</v>
      </c>
      <c r="AT237" s="183">
        <v>0</v>
      </c>
      <c r="AU237" s="183">
        <v>0</v>
      </c>
      <c r="AV237" s="183">
        <v>0</v>
      </c>
      <c r="AW237" s="183">
        <v>0</v>
      </c>
      <c r="AX237" s="183">
        <v>0</v>
      </c>
      <c r="AY237" s="183">
        <v>0</v>
      </c>
      <c r="AZ237" s="183">
        <v>0</v>
      </c>
      <c r="BA237" s="183">
        <v>0</v>
      </c>
      <c r="BB237" s="183">
        <v>0</v>
      </c>
      <c r="BC237" s="174"/>
      <c r="BD237" s="162">
        <f t="shared" si="44"/>
        <v>0</v>
      </c>
      <c r="BE237" s="165"/>
      <c r="BF237" s="206">
        <f t="shared" si="48"/>
        <v>0</v>
      </c>
      <c r="BG237" s="203">
        <v>0</v>
      </c>
      <c r="BH237" s="203">
        <v>0</v>
      </c>
      <c r="BI237" s="183">
        <v>0</v>
      </c>
      <c r="BJ237" s="183">
        <v>0</v>
      </c>
      <c r="BK237" s="183">
        <v>0</v>
      </c>
      <c r="BL237" s="160">
        <f t="shared" si="49"/>
        <v>1</v>
      </c>
      <c r="BM237" s="174"/>
      <c r="BN237" s="206">
        <f t="shared" si="50"/>
        <v>0</v>
      </c>
      <c r="BO237" s="203">
        <v>0</v>
      </c>
      <c r="BP237" s="183">
        <v>0</v>
      </c>
      <c r="BQ237" s="183">
        <v>0</v>
      </c>
      <c r="BR237" s="183">
        <v>0</v>
      </c>
      <c r="BS237" s="160">
        <f t="shared" si="46"/>
        <v>1</v>
      </c>
      <c r="BT237" s="165"/>
      <c r="BU237" s="206">
        <f t="shared" si="51"/>
        <v>0</v>
      </c>
      <c r="BV237" s="203">
        <v>0</v>
      </c>
      <c r="BW237" s="203">
        <v>0</v>
      </c>
      <c r="BX237" s="203">
        <v>0</v>
      </c>
      <c r="BY237" s="203">
        <v>0</v>
      </c>
      <c r="BZ237" s="203">
        <v>0</v>
      </c>
      <c r="CA237" s="203">
        <v>0</v>
      </c>
      <c r="CB237" s="203">
        <v>0</v>
      </c>
      <c r="CC237" s="160">
        <f t="shared" si="52"/>
        <v>1</v>
      </c>
      <c r="CD237" s="165"/>
      <c r="CE237" s="209">
        <v>0</v>
      </c>
      <c r="CF237" s="165"/>
      <c r="CG237" s="211">
        <f t="shared" si="45"/>
        <v>0</v>
      </c>
      <c r="CH237" s="211">
        <f t="shared" si="40"/>
        <v>0</v>
      </c>
      <c r="CI237" s="211">
        <f>SUM(CH$12:CH237)+1</f>
        <v>497</v>
      </c>
      <c r="CJ237" s="164" t="str">
        <f t="shared" si="47"/>
        <v>N/A</v>
      </c>
      <c r="CK237" s="211" t="s">
        <v>15</v>
      </c>
    </row>
    <row r="238" spans="1:89" x14ac:dyDescent="0.2">
      <c r="A238" s="53">
        <f>IF(AND(COUNTIF(D$12:D238,D238)&gt;1,D238&lt;&gt;"[Project Name]"),1,0)</f>
        <v>0</v>
      </c>
      <c r="C238" s="174">
        <f t="shared" si="41"/>
        <v>227</v>
      </c>
      <c r="D238" s="175" t="s">
        <v>749</v>
      </c>
      <c r="E238" s="175" t="b">
        <v>0</v>
      </c>
      <c r="F238" s="191" t="s">
        <v>30</v>
      </c>
      <c r="G238" s="191" t="s">
        <v>30</v>
      </c>
      <c r="H238" s="191" t="s">
        <v>30</v>
      </c>
      <c r="I238" s="191" t="s">
        <v>15</v>
      </c>
      <c r="J238" s="191" t="s">
        <v>15</v>
      </c>
      <c r="K238" s="191" t="s">
        <v>15</v>
      </c>
      <c r="L238" s="191" t="s">
        <v>15</v>
      </c>
      <c r="M238" s="191" t="s">
        <v>15</v>
      </c>
      <c r="N238" s="191" t="s">
        <v>15</v>
      </c>
      <c r="O238" s="183">
        <v>0</v>
      </c>
      <c r="P238" s="191" t="s">
        <v>15</v>
      </c>
      <c r="Q238" s="192" t="s">
        <v>133</v>
      </c>
      <c r="R238" s="241" t="s">
        <v>750</v>
      </c>
      <c r="S238" s="183">
        <v>0.4</v>
      </c>
      <c r="T238" s="188">
        <f t="shared" si="42"/>
        <v>0.6</v>
      </c>
      <c r="U238" s="165"/>
      <c r="V238" s="221">
        <v>0</v>
      </c>
      <c r="W238" s="221">
        <v>0</v>
      </c>
      <c r="X238" s="221">
        <v>0</v>
      </c>
      <c r="Y238" s="221">
        <v>0</v>
      </c>
      <c r="Z238" s="221">
        <v>0</v>
      </c>
      <c r="AA238" s="161">
        <f t="shared" si="43"/>
        <v>0</v>
      </c>
      <c r="AB238" s="165"/>
      <c r="AC238" s="182">
        <v>0</v>
      </c>
      <c r="AD238" s="182">
        <v>0</v>
      </c>
      <c r="AE238" s="182">
        <v>0</v>
      </c>
      <c r="AF238" s="182">
        <v>0</v>
      </c>
      <c r="AG238" s="182">
        <v>0</v>
      </c>
      <c r="AH238" s="165"/>
      <c r="AI238" s="183">
        <v>0</v>
      </c>
      <c r="AJ238" s="183">
        <v>0</v>
      </c>
      <c r="AK238" s="183">
        <v>0</v>
      </c>
      <c r="AL238" s="183">
        <v>0</v>
      </c>
      <c r="AM238" s="183">
        <v>0</v>
      </c>
      <c r="AN238" s="183">
        <v>0</v>
      </c>
      <c r="AO238" s="183">
        <v>0</v>
      </c>
      <c r="AP238" s="183">
        <v>0</v>
      </c>
      <c r="AQ238" s="183">
        <v>0</v>
      </c>
      <c r="AR238" s="183">
        <v>0</v>
      </c>
      <c r="AS238" s="183">
        <v>0</v>
      </c>
      <c r="AT238" s="183">
        <v>0</v>
      </c>
      <c r="AU238" s="183">
        <v>0</v>
      </c>
      <c r="AV238" s="183">
        <v>0</v>
      </c>
      <c r="AW238" s="183">
        <v>0</v>
      </c>
      <c r="AX238" s="183">
        <v>0</v>
      </c>
      <c r="AY238" s="183">
        <v>0</v>
      </c>
      <c r="AZ238" s="183">
        <v>0</v>
      </c>
      <c r="BA238" s="183">
        <v>0</v>
      </c>
      <c r="BB238" s="183">
        <v>0</v>
      </c>
      <c r="BC238" s="174"/>
      <c r="BD238" s="162">
        <f t="shared" si="44"/>
        <v>0</v>
      </c>
      <c r="BE238" s="165"/>
      <c r="BF238" s="206">
        <f t="shared" si="48"/>
        <v>0</v>
      </c>
      <c r="BG238" s="203">
        <v>0</v>
      </c>
      <c r="BH238" s="203">
        <v>0</v>
      </c>
      <c r="BI238" s="183">
        <v>0</v>
      </c>
      <c r="BJ238" s="183">
        <v>0</v>
      </c>
      <c r="BK238" s="183">
        <v>0</v>
      </c>
      <c r="BL238" s="160">
        <f t="shared" si="49"/>
        <v>1</v>
      </c>
      <c r="BM238" s="174"/>
      <c r="BN238" s="206">
        <f t="shared" si="50"/>
        <v>0</v>
      </c>
      <c r="BO238" s="203">
        <v>0</v>
      </c>
      <c r="BP238" s="183">
        <v>0</v>
      </c>
      <c r="BQ238" s="183">
        <v>0</v>
      </c>
      <c r="BR238" s="183">
        <v>0</v>
      </c>
      <c r="BS238" s="160">
        <f t="shared" si="46"/>
        <v>1</v>
      </c>
      <c r="BT238" s="165"/>
      <c r="BU238" s="206">
        <f t="shared" si="51"/>
        <v>0</v>
      </c>
      <c r="BV238" s="203">
        <v>0</v>
      </c>
      <c r="BW238" s="203">
        <v>0</v>
      </c>
      <c r="BX238" s="203">
        <v>0</v>
      </c>
      <c r="BY238" s="203">
        <v>0</v>
      </c>
      <c r="BZ238" s="203">
        <v>0</v>
      </c>
      <c r="CA238" s="203">
        <v>0</v>
      </c>
      <c r="CB238" s="203">
        <v>0</v>
      </c>
      <c r="CC238" s="160">
        <f t="shared" si="52"/>
        <v>1</v>
      </c>
      <c r="CD238" s="165"/>
      <c r="CE238" s="209">
        <v>0</v>
      </c>
      <c r="CF238" s="165"/>
      <c r="CG238" s="211">
        <f t="shared" si="45"/>
        <v>0</v>
      </c>
      <c r="CH238" s="211">
        <f t="shared" si="40"/>
        <v>0</v>
      </c>
      <c r="CI238" s="211">
        <f>SUM(CH$12:CH238)+1</f>
        <v>497</v>
      </c>
      <c r="CJ238" s="164" t="str">
        <f t="shared" si="47"/>
        <v>N/A</v>
      </c>
      <c r="CK238" s="211" t="s">
        <v>15</v>
      </c>
    </row>
    <row r="239" spans="1:89" x14ac:dyDescent="0.2">
      <c r="A239" s="53">
        <f>IF(AND(COUNTIF(D$12:D239,D239)&gt;1,D239&lt;&gt;"[Project Name]"),1,0)</f>
        <v>0</v>
      </c>
      <c r="C239" s="174">
        <f t="shared" si="41"/>
        <v>228</v>
      </c>
      <c r="D239" s="175" t="s">
        <v>749</v>
      </c>
      <c r="E239" s="175" t="b">
        <v>0</v>
      </c>
      <c r="F239" s="191" t="s">
        <v>30</v>
      </c>
      <c r="G239" s="191" t="s">
        <v>30</v>
      </c>
      <c r="H239" s="191" t="s">
        <v>30</v>
      </c>
      <c r="I239" s="191" t="s">
        <v>15</v>
      </c>
      <c r="J239" s="191" t="s">
        <v>15</v>
      </c>
      <c r="K239" s="191" t="s">
        <v>15</v>
      </c>
      <c r="L239" s="191" t="s">
        <v>15</v>
      </c>
      <c r="M239" s="191" t="s">
        <v>15</v>
      </c>
      <c r="N239" s="191" t="s">
        <v>15</v>
      </c>
      <c r="O239" s="183">
        <v>0</v>
      </c>
      <c r="P239" s="191" t="s">
        <v>15</v>
      </c>
      <c r="Q239" s="192" t="s">
        <v>133</v>
      </c>
      <c r="R239" s="241" t="s">
        <v>750</v>
      </c>
      <c r="S239" s="183">
        <v>0.4</v>
      </c>
      <c r="T239" s="188">
        <f t="shared" si="42"/>
        <v>0.6</v>
      </c>
      <c r="U239" s="165"/>
      <c r="V239" s="221">
        <v>0</v>
      </c>
      <c r="W239" s="221">
        <v>0</v>
      </c>
      <c r="X239" s="221">
        <v>0</v>
      </c>
      <c r="Y239" s="221">
        <v>0</v>
      </c>
      <c r="Z239" s="221">
        <v>0</v>
      </c>
      <c r="AA239" s="161">
        <f t="shared" si="43"/>
        <v>0</v>
      </c>
      <c r="AB239" s="165"/>
      <c r="AC239" s="182">
        <v>0</v>
      </c>
      <c r="AD239" s="182">
        <v>0</v>
      </c>
      <c r="AE239" s="182">
        <v>0</v>
      </c>
      <c r="AF239" s="182">
        <v>0</v>
      </c>
      <c r="AG239" s="182">
        <v>0</v>
      </c>
      <c r="AH239" s="165"/>
      <c r="AI239" s="183">
        <v>0</v>
      </c>
      <c r="AJ239" s="183">
        <v>0</v>
      </c>
      <c r="AK239" s="183">
        <v>0</v>
      </c>
      <c r="AL239" s="183">
        <v>0</v>
      </c>
      <c r="AM239" s="183">
        <v>0</v>
      </c>
      <c r="AN239" s="183">
        <v>0</v>
      </c>
      <c r="AO239" s="183">
        <v>0</v>
      </c>
      <c r="AP239" s="183">
        <v>0</v>
      </c>
      <c r="AQ239" s="183">
        <v>0</v>
      </c>
      <c r="AR239" s="183">
        <v>0</v>
      </c>
      <c r="AS239" s="183">
        <v>0</v>
      </c>
      <c r="AT239" s="183">
        <v>0</v>
      </c>
      <c r="AU239" s="183">
        <v>0</v>
      </c>
      <c r="AV239" s="183">
        <v>0</v>
      </c>
      <c r="AW239" s="183">
        <v>0</v>
      </c>
      <c r="AX239" s="183">
        <v>0</v>
      </c>
      <c r="AY239" s="183">
        <v>0</v>
      </c>
      <c r="AZ239" s="183">
        <v>0</v>
      </c>
      <c r="BA239" s="183">
        <v>0</v>
      </c>
      <c r="BB239" s="183">
        <v>0</v>
      </c>
      <c r="BC239" s="174"/>
      <c r="BD239" s="162">
        <f t="shared" si="44"/>
        <v>0</v>
      </c>
      <c r="BE239" s="165"/>
      <c r="BF239" s="206">
        <f t="shared" si="48"/>
        <v>0</v>
      </c>
      <c r="BG239" s="203">
        <v>0</v>
      </c>
      <c r="BH239" s="203">
        <v>0</v>
      </c>
      <c r="BI239" s="183">
        <v>0</v>
      </c>
      <c r="BJ239" s="183">
        <v>0</v>
      </c>
      <c r="BK239" s="183">
        <v>0</v>
      </c>
      <c r="BL239" s="160">
        <f t="shared" si="49"/>
        <v>1</v>
      </c>
      <c r="BM239" s="174"/>
      <c r="BN239" s="206">
        <f t="shared" si="50"/>
        <v>0</v>
      </c>
      <c r="BO239" s="203">
        <v>0</v>
      </c>
      <c r="BP239" s="183">
        <v>0</v>
      </c>
      <c r="BQ239" s="183">
        <v>0</v>
      </c>
      <c r="BR239" s="183">
        <v>0</v>
      </c>
      <c r="BS239" s="160">
        <f t="shared" si="46"/>
        <v>1</v>
      </c>
      <c r="BT239" s="165"/>
      <c r="BU239" s="206">
        <f t="shared" si="51"/>
        <v>0</v>
      </c>
      <c r="BV239" s="203">
        <v>0</v>
      </c>
      <c r="BW239" s="203">
        <v>0</v>
      </c>
      <c r="BX239" s="203">
        <v>0</v>
      </c>
      <c r="BY239" s="203">
        <v>0</v>
      </c>
      <c r="BZ239" s="203">
        <v>0</v>
      </c>
      <c r="CA239" s="203">
        <v>0</v>
      </c>
      <c r="CB239" s="203">
        <v>0</v>
      </c>
      <c r="CC239" s="160">
        <f t="shared" si="52"/>
        <v>1</v>
      </c>
      <c r="CD239" s="165"/>
      <c r="CE239" s="209">
        <v>0</v>
      </c>
      <c r="CF239" s="165"/>
      <c r="CG239" s="211">
        <f t="shared" si="45"/>
        <v>0</v>
      </c>
      <c r="CH239" s="211">
        <f t="shared" si="40"/>
        <v>0</v>
      </c>
      <c r="CI239" s="211">
        <f>SUM(CH$12:CH239)+1</f>
        <v>497</v>
      </c>
      <c r="CJ239" s="164" t="str">
        <f t="shared" si="47"/>
        <v>N/A</v>
      </c>
      <c r="CK239" s="211" t="s">
        <v>15</v>
      </c>
    </row>
    <row r="240" spans="1:89" x14ac:dyDescent="0.2">
      <c r="A240" s="53">
        <f>IF(AND(COUNTIF(D$12:D240,D240)&gt;1,D240&lt;&gt;"[Project Name]"),1,0)</f>
        <v>0</v>
      </c>
      <c r="C240" s="174">
        <f t="shared" si="41"/>
        <v>229</v>
      </c>
      <c r="D240" s="175" t="s">
        <v>749</v>
      </c>
      <c r="E240" s="175" t="b">
        <v>0</v>
      </c>
      <c r="F240" s="191" t="s">
        <v>30</v>
      </c>
      <c r="G240" s="191" t="s">
        <v>30</v>
      </c>
      <c r="H240" s="191" t="s">
        <v>30</v>
      </c>
      <c r="I240" s="191" t="s">
        <v>15</v>
      </c>
      <c r="J240" s="191" t="s">
        <v>15</v>
      </c>
      <c r="K240" s="191" t="s">
        <v>15</v>
      </c>
      <c r="L240" s="191" t="s">
        <v>15</v>
      </c>
      <c r="M240" s="191" t="s">
        <v>15</v>
      </c>
      <c r="N240" s="191" t="s">
        <v>15</v>
      </c>
      <c r="O240" s="183">
        <v>0</v>
      </c>
      <c r="P240" s="191" t="s">
        <v>15</v>
      </c>
      <c r="Q240" s="192" t="s">
        <v>133</v>
      </c>
      <c r="R240" s="241" t="s">
        <v>750</v>
      </c>
      <c r="S240" s="183">
        <v>0.4</v>
      </c>
      <c r="T240" s="188">
        <f t="shared" si="42"/>
        <v>0.6</v>
      </c>
      <c r="U240" s="165"/>
      <c r="V240" s="221">
        <v>0</v>
      </c>
      <c r="W240" s="221">
        <v>0</v>
      </c>
      <c r="X240" s="221">
        <v>0</v>
      </c>
      <c r="Y240" s="221">
        <v>0</v>
      </c>
      <c r="Z240" s="221">
        <v>0</v>
      </c>
      <c r="AA240" s="161">
        <f t="shared" si="43"/>
        <v>0</v>
      </c>
      <c r="AB240" s="165"/>
      <c r="AC240" s="182">
        <v>0</v>
      </c>
      <c r="AD240" s="182">
        <v>0</v>
      </c>
      <c r="AE240" s="182">
        <v>0</v>
      </c>
      <c r="AF240" s="182">
        <v>0</v>
      </c>
      <c r="AG240" s="182">
        <v>0</v>
      </c>
      <c r="AH240" s="165"/>
      <c r="AI240" s="183">
        <v>0</v>
      </c>
      <c r="AJ240" s="183">
        <v>0</v>
      </c>
      <c r="AK240" s="183">
        <v>0</v>
      </c>
      <c r="AL240" s="183">
        <v>0</v>
      </c>
      <c r="AM240" s="183">
        <v>0</v>
      </c>
      <c r="AN240" s="183">
        <v>0</v>
      </c>
      <c r="AO240" s="183">
        <v>0</v>
      </c>
      <c r="AP240" s="183">
        <v>0</v>
      </c>
      <c r="AQ240" s="183">
        <v>0</v>
      </c>
      <c r="AR240" s="183">
        <v>0</v>
      </c>
      <c r="AS240" s="183">
        <v>0</v>
      </c>
      <c r="AT240" s="183">
        <v>0</v>
      </c>
      <c r="AU240" s="183">
        <v>0</v>
      </c>
      <c r="AV240" s="183">
        <v>0</v>
      </c>
      <c r="AW240" s="183">
        <v>0</v>
      </c>
      <c r="AX240" s="183">
        <v>0</v>
      </c>
      <c r="AY240" s="183">
        <v>0</v>
      </c>
      <c r="AZ240" s="183">
        <v>0</v>
      </c>
      <c r="BA240" s="183">
        <v>0</v>
      </c>
      <c r="BB240" s="183">
        <v>0</v>
      </c>
      <c r="BC240" s="174"/>
      <c r="BD240" s="162">
        <f t="shared" si="44"/>
        <v>0</v>
      </c>
      <c r="BE240" s="165"/>
      <c r="BF240" s="206">
        <f t="shared" si="48"/>
        <v>0</v>
      </c>
      <c r="BG240" s="203">
        <v>0</v>
      </c>
      <c r="BH240" s="203">
        <v>0</v>
      </c>
      <c r="BI240" s="183">
        <v>0</v>
      </c>
      <c r="BJ240" s="183">
        <v>0</v>
      </c>
      <c r="BK240" s="183">
        <v>0</v>
      </c>
      <c r="BL240" s="160">
        <f t="shared" si="49"/>
        <v>1</v>
      </c>
      <c r="BM240" s="174"/>
      <c r="BN240" s="206">
        <f t="shared" si="50"/>
        <v>0</v>
      </c>
      <c r="BO240" s="203">
        <v>0</v>
      </c>
      <c r="BP240" s="183">
        <v>0</v>
      </c>
      <c r="BQ240" s="183">
        <v>0</v>
      </c>
      <c r="BR240" s="183">
        <v>0</v>
      </c>
      <c r="BS240" s="160">
        <f t="shared" si="46"/>
        <v>1</v>
      </c>
      <c r="BT240" s="165"/>
      <c r="BU240" s="206">
        <f t="shared" si="51"/>
        <v>0</v>
      </c>
      <c r="BV240" s="203">
        <v>0</v>
      </c>
      <c r="BW240" s="203">
        <v>0</v>
      </c>
      <c r="BX240" s="203">
        <v>0</v>
      </c>
      <c r="BY240" s="203">
        <v>0</v>
      </c>
      <c r="BZ240" s="203">
        <v>0</v>
      </c>
      <c r="CA240" s="203">
        <v>0</v>
      </c>
      <c r="CB240" s="203">
        <v>0</v>
      </c>
      <c r="CC240" s="160">
        <f t="shared" si="52"/>
        <v>1</v>
      </c>
      <c r="CD240" s="165"/>
      <c r="CE240" s="209">
        <v>0</v>
      </c>
      <c r="CF240" s="165"/>
      <c r="CG240" s="211">
        <f t="shared" si="45"/>
        <v>0</v>
      </c>
      <c r="CH240" s="211">
        <f t="shared" si="40"/>
        <v>0</v>
      </c>
      <c r="CI240" s="211">
        <f>SUM(CH$12:CH240)+1</f>
        <v>497</v>
      </c>
      <c r="CJ240" s="164" t="str">
        <f t="shared" si="47"/>
        <v>N/A</v>
      </c>
      <c r="CK240" s="211" t="s">
        <v>15</v>
      </c>
    </row>
    <row r="241" spans="1:89" x14ac:dyDescent="0.2">
      <c r="A241" s="53">
        <f>IF(AND(COUNTIF(D$12:D241,D241)&gt;1,D241&lt;&gt;"[Project Name]"),1,0)</f>
        <v>0</v>
      </c>
      <c r="C241" s="174">
        <f t="shared" si="41"/>
        <v>230</v>
      </c>
      <c r="D241" s="175" t="s">
        <v>749</v>
      </c>
      <c r="E241" s="175" t="b">
        <v>0</v>
      </c>
      <c r="F241" s="191" t="s">
        <v>30</v>
      </c>
      <c r="G241" s="191" t="s">
        <v>30</v>
      </c>
      <c r="H241" s="191" t="s">
        <v>30</v>
      </c>
      <c r="I241" s="191" t="s">
        <v>15</v>
      </c>
      <c r="J241" s="191" t="s">
        <v>15</v>
      </c>
      <c r="K241" s="191" t="s">
        <v>15</v>
      </c>
      <c r="L241" s="191" t="s">
        <v>15</v>
      </c>
      <c r="M241" s="191" t="s">
        <v>15</v>
      </c>
      <c r="N241" s="191" t="s">
        <v>15</v>
      </c>
      <c r="O241" s="183">
        <v>0</v>
      </c>
      <c r="P241" s="191" t="s">
        <v>15</v>
      </c>
      <c r="Q241" s="192" t="s">
        <v>133</v>
      </c>
      <c r="R241" s="241" t="s">
        <v>750</v>
      </c>
      <c r="S241" s="183">
        <v>0.4</v>
      </c>
      <c r="T241" s="188">
        <f t="shared" si="42"/>
        <v>0.6</v>
      </c>
      <c r="U241" s="165"/>
      <c r="V241" s="221">
        <v>0</v>
      </c>
      <c r="W241" s="221">
        <v>0</v>
      </c>
      <c r="X241" s="221">
        <v>0</v>
      </c>
      <c r="Y241" s="221">
        <v>0</v>
      </c>
      <c r="Z241" s="221">
        <v>0</v>
      </c>
      <c r="AA241" s="161">
        <f t="shared" si="43"/>
        <v>0</v>
      </c>
      <c r="AB241" s="165"/>
      <c r="AC241" s="182">
        <v>0</v>
      </c>
      <c r="AD241" s="182">
        <v>0</v>
      </c>
      <c r="AE241" s="182">
        <v>0</v>
      </c>
      <c r="AF241" s="182">
        <v>0</v>
      </c>
      <c r="AG241" s="182">
        <v>0</v>
      </c>
      <c r="AH241" s="165"/>
      <c r="AI241" s="183">
        <v>0</v>
      </c>
      <c r="AJ241" s="183">
        <v>0</v>
      </c>
      <c r="AK241" s="183">
        <v>0</v>
      </c>
      <c r="AL241" s="183">
        <v>0</v>
      </c>
      <c r="AM241" s="183">
        <v>0</v>
      </c>
      <c r="AN241" s="183">
        <v>0</v>
      </c>
      <c r="AO241" s="183">
        <v>0</v>
      </c>
      <c r="AP241" s="183">
        <v>0</v>
      </c>
      <c r="AQ241" s="183">
        <v>0</v>
      </c>
      <c r="AR241" s="183">
        <v>0</v>
      </c>
      <c r="AS241" s="183">
        <v>0</v>
      </c>
      <c r="AT241" s="183">
        <v>0</v>
      </c>
      <c r="AU241" s="183">
        <v>0</v>
      </c>
      <c r="AV241" s="183">
        <v>0</v>
      </c>
      <c r="AW241" s="183">
        <v>0</v>
      </c>
      <c r="AX241" s="183">
        <v>0</v>
      </c>
      <c r="AY241" s="183">
        <v>0</v>
      </c>
      <c r="AZ241" s="183">
        <v>0</v>
      </c>
      <c r="BA241" s="183">
        <v>0</v>
      </c>
      <c r="BB241" s="183">
        <v>0</v>
      </c>
      <c r="BC241" s="174"/>
      <c r="BD241" s="162">
        <f t="shared" si="44"/>
        <v>0</v>
      </c>
      <c r="BE241" s="165"/>
      <c r="BF241" s="206">
        <f t="shared" si="48"/>
        <v>0</v>
      </c>
      <c r="BG241" s="203">
        <v>0</v>
      </c>
      <c r="BH241" s="203">
        <v>0</v>
      </c>
      <c r="BI241" s="183">
        <v>0</v>
      </c>
      <c r="BJ241" s="183">
        <v>0</v>
      </c>
      <c r="BK241" s="183">
        <v>0</v>
      </c>
      <c r="BL241" s="160">
        <f t="shared" si="49"/>
        <v>1</v>
      </c>
      <c r="BM241" s="174"/>
      <c r="BN241" s="206">
        <f t="shared" si="50"/>
        <v>0</v>
      </c>
      <c r="BO241" s="203">
        <v>0</v>
      </c>
      <c r="BP241" s="183">
        <v>0</v>
      </c>
      <c r="BQ241" s="183">
        <v>0</v>
      </c>
      <c r="BR241" s="183">
        <v>0</v>
      </c>
      <c r="BS241" s="160">
        <f t="shared" si="46"/>
        <v>1</v>
      </c>
      <c r="BT241" s="165"/>
      <c r="BU241" s="206">
        <f t="shared" si="51"/>
        <v>0</v>
      </c>
      <c r="BV241" s="203">
        <v>0</v>
      </c>
      <c r="BW241" s="203">
        <v>0</v>
      </c>
      <c r="BX241" s="203">
        <v>0</v>
      </c>
      <c r="BY241" s="203">
        <v>0</v>
      </c>
      <c r="BZ241" s="203">
        <v>0</v>
      </c>
      <c r="CA241" s="203">
        <v>0</v>
      </c>
      <c r="CB241" s="203">
        <v>0</v>
      </c>
      <c r="CC241" s="160">
        <f t="shared" si="52"/>
        <v>1</v>
      </c>
      <c r="CD241" s="165"/>
      <c r="CE241" s="209">
        <v>0</v>
      </c>
      <c r="CF241" s="165"/>
      <c r="CG241" s="211">
        <f t="shared" si="45"/>
        <v>0</v>
      </c>
      <c r="CH241" s="211">
        <f t="shared" ref="CH241:CH286" si="53">CG241*ROWS(IC_Category_List)</f>
        <v>0</v>
      </c>
      <c r="CI241" s="211">
        <f>SUM(CH$12:CH241)+1</f>
        <v>497</v>
      </c>
      <c r="CJ241" s="164" t="str">
        <f t="shared" si="47"/>
        <v>N/A</v>
      </c>
      <c r="CK241" s="211" t="s">
        <v>15</v>
      </c>
    </row>
    <row r="242" spans="1:89" x14ac:dyDescent="0.2">
      <c r="A242" s="53">
        <f>IF(AND(COUNTIF(D$12:D242,D242)&gt;1,D242&lt;&gt;"[Project Name]"),1,0)</f>
        <v>0</v>
      </c>
      <c r="C242" s="174">
        <f t="shared" ref="C242:C286" si="54">IF(ISNUMBER(C241),C241+1,1)</f>
        <v>231</v>
      </c>
      <c r="D242" s="175" t="s">
        <v>749</v>
      </c>
      <c r="E242" s="175" t="b">
        <v>0</v>
      </c>
      <c r="F242" s="191" t="s">
        <v>30</v>
      </c>
      <c r="G242" s="191" t="s">
        <v>30</v>
      </c>
      <c r="H242" s="191" t="s">
        <v>30</v>
      </c>
      <c r="I242" s="191" t="s">
        <v>15</v>
      </c>
      <c r="J242" s="191" t="s">
        <v>15</v>
      </c>
      <c r="K242" s="191" t="s">
        <v>15</v>
      </c>
      <c r="L242" s="191" t="s">
        <v>15</v>
      </c>
      <c r="M242" s="191" t="s">
        <v>15</v>
      </c>
      <c r="N242" s="191" t="s">
        <v>15</v>
      </c>
      <c r="O242" s="183">
        <v>0</v>
      </c>
      <c r="P242" s="191" t="s">
        <v>15</v>
      </c>
      <c r="Q242" s="192" t="s">
        <v>133</v>
      </c>
      <c r="R242" s="241" t="s">
        <v>750</v>
      </c>
      <c r="S242" s="183">
        <v>0.4</v>
      </c>
      <c r="T242" s="188">
        <f t="shared" ref="T242:T286" si="55">1-S242</f>
        <v>0.6</v>
      </c>
      <c r="U242" s="165"/>
      <c r="V242" s="221">
        <v>0</v>
      </c>
      <c r="W242" s="221">
        <v>0</v>
      </c>
      <c r="X242" s="221">
        <v>0</v>
      </c>
      <c r="Y242" s="221">
        <v>0</v>
      </c>
      <c r="Z242" s="221">
        <v>0</v>
      </c>
      <c r="AA242" s="161">
        <f t="shared" ref="AA242:AA286" si="56">SUM(V242:Z242)</f>
        <v>0</v>
      </c>
      <c r="AB242" s="165"/>
      <c r="AC242" s="182">
        <v>0</v>
      </c>
      <c r="AD242" s="182">
        <v>0</v>
      </c>
      <c r="AE242" s="182">
        <v>0</v>
      </c>
      <c r="AF242" s="182">
        <v>0</v>
      </c>
      <c r="AG242" s="182">
        <v>0</v>
      </c>
      <c r="AH242" s="165"/>
      <c r="AI242" s="183">
        <v>0</v>
      </c>
      <c r="AJ242" s="183">
        <v>0</v>
      </c>
      <c r="AK242" s="183">
        <v>0</v>
      </c>
      <c r="AL242" s="183">
        <v>0</v>
      </c>
      <c r="AM242" s="183">
        <v>0</v>
      </c>
      <c r="AN242" s="183">
        <v>0</v>
      </c>
      <c r="AO242" s="183">
        <v>0</v>
      </c>
      <c r="AP242" s="183">
        <v>0</v>
      </c>
      <c r="AQ242" s="183">
        <v>0</v>
      </c>
      <c r="AR242" s="183">
        <v>0</v>
      </c>
      <c r="AS242" s="183">
        <v>0</v>
      </c>
      <c r="AT242" s="183">
        <v>0</v>
      </c>
      <c r="AU242" s="183">
        <v>0</v>
      </c>
      <c r="AV242" s="183">
        <v>0</v>
      </c>
      <c r="AW242" s="183">
        <v>0</v>
      </c>
      <c r="AX242" s="183">
        <v>0</v>
      </c>
      <c r="AY242" s="183">
        <v>0</v>
      </c>
      <c r="AZ242" s="183">
        <v>0</v>
      </c>
      <c r="BA242" s="183">
        <v>0</v>
      </c>
      <c r="BB242" s="183">
        <v>0</v>
      </c>
      <c r="BC242" s="174"/>
      <c r="BD242" s="162">
        <f t="shared" ref="BD242:BD276" si="57">SUM(AI242:BB242)</f>
        <v>0</v>
      </c>
      <c r="BE242" s="165"/>
      <c r="BF242" s="206">
        <f t="shared" si="48"/>
        <v>0</v>
      </c>
      <c r="BG242" s="203">
        <v>0</v>
      </c>
      <c r="BH242" s="203">
        <v>0</v>
      </c>
      <c r="BI242" s="183">
        <v>0</v>
      </c>
      <c r="BJ242" s="183">
        <v>0</v>
      </c>
      <c r="BK242" s="183">
        <v>0</v>
      </c>
      <c r="BL242" s="160">
        <f t="shared" si="49"/>
        <v>1</v>
      </c>
      <c r="BM242" s="174"/>
      <c r="BN242" s="206">
        <f t="shared" si="50"/>
        <v>0</v>
      </c>
      <c r="BO242" s="203">
        <v>0</v>
      </c>
      <c r="BP242" s="183">
        <v>0</v>
      </c>
      <c r="BQ242" s="183">
        <v>0</v>
      </c>
      <c r="BR242" s="183">
        <v>0</v>
      </c>
      <c r="BS242" s="160">
        <f t="shared" si="46"/>
        <v>1</v>
      </c>
      <c r="BT242" s="165"/>
      <c r="BU242" s="206">
        <f t="shared" si="51"/>
        <v>0</v>
      </c>
      <c r="BV242" s="203">
        <v>0</v>
      </c>
      <c r="BW242" s="203">
        <v>0</v>
      </c>
      <c r="BX242" s="203">
        <v>0</v>
      </c>
      <c r="BY242" s="203">
        <v>0</v>
      </c>
      <c r="BZ242" s="203">
        <v>0</v>
      </c>
      <c r="CA242" s="203">
        <v>0</v>
      </c>
      <c r="CB242" s="203">
        <v>0</v>
      </c>
      <c r="CC242" s="160">
        <f t="shared" si="52"/>
        <v>1</v>
      </c>
      <c r="CD242" s="165"/>
      <c r="CE242" s="209">
        <v>0</v>
      </c>
      <c r="CF242" s="165"/>
      <c r="CG242" s="211">
        <f t="shared" ref="CG242:CG286" si="58">COUNTIF($AI242:$BB242,"&lt;&gt;"&amp;0)</f>
        <v>0</v>
      </c>
      <c r="CH242" s="211">
        <f t="shared" si="53"/>
        <v>0</v>
      </c>
      <c r="CI242" s="211">
        <f>SUM(CH$12:CH242)+1</f>
        <v>497</v>
      </c>
      <c r="CJ242" s="164" t="str">
        <f t="shared" si="47"/>
        <v>N/A</v>
      </c>
      <c r="CK242" s="211" t="s">
        <v>15</v>
      </c>
    </row>
    <row r="243" spans="1:89" x14ac:dyDescent="0.2">
      <c r="A243" s="53">
        <f>IF(AND(COUNTIF(D$12:D243,D243)&gt;1,D243&lt;&gt;"[Project Name]"),1,0)</f>
        <v>0</v>
      </c>
      <c r="C243" s="174">
        <f t="shared" si="54"/>
        <v>232</v>
      </c>
      <c r="D243" s="175" t="s">
        <v>749</v>
      </c>
      <c r="E243" s="175" t="b">
        <v>0</v>
      </c>
      <c r="F243" s="191" t="s">
        <v>30</v>
      </c>
      <c r="G243" s="191" t="s">
        <v>30</v>
      </c>
      <c r="H243" s="191" t="s">
        <v>30</v>
      </c>
      <c r="I243" s="191" t="s">
        <v>15</v>
      </c>
      <c r="J243" s="191" t="s">
        <v>15</v>
      </c>
      <c r="K243" s="191" t="s">
        <v>15</v>
      </c>
      <c r="L243" s="191" t="s">
        <v>15</v>
      </c>
      <c r="M243" s="191" t="s">
        <v>15</v>
      </c>
      <c r="N243" s="191" t="s">
        <v>15</v>
      </c>
      <c r="O243" s="183">
        <v>0</v>
      </c>
      <c r="P243" s="191" t="s">
        <v>15</v>
      </c>
      <c r="Q243" s="192" t="s">
        <v>133</v>
      </c>
      <c r="R243" s="241" t="s">
        <v>750</v>
      </c>
      <c r="S243" s="183">
        <v>0.4</v>
      </c>
      <c r="T243" s="188">
        <f t="shared" si="55"/>
        <v>0.6</v>
      </c>
      <c r="U243" s="165"/>
      <c r="V243" s="221">
        <v>0</v>
      </c>
      <c r="W243" s="221">
        <v>0</v>
      </c>
      <c r="X243" s="221">
        <v>0</v>
      </c>
      <c r="Y243" s="221">
        <v>0</v>
      </c>
      <c r="Z243" s="221">
        <v>0</v>
      </c>
      <c r="AA243" s="161">
        <f t="shared" si="56"/>
        <v>0</v>
      </c>
      <c r="AB243" s="165"/>
      <c r="AC243" s="182">
        <v>0</v>
      </c>
      <c r="AD243" s="182">
        <v>0</v>
      </c>
      <c r="AE243" s="182">
        <v>0</v>
      </c>
      <c r="AF243" s="182">
        <v>0</v>
      </c>
      <c r="AG243" s="182">
        <v>0</v>
      </c>
      <c r="AH243" s="165"/>
      <c r="AI243" s="183">
        <v>0</v>
      </c>
      <c r="AJ243" s="183">
        <v>0</v>
      </c>
      <c r="AK243" s="183">
        <v>0</v>
      </c>
      <c r="AL243" s="183">
        <v>0</v>
      </c>
      <c r="AM243" s="183">
        <v>0</v>
      </c>
      <c r="AN243" s="183">
        <v>0</v>
      </c>
      <c r="AO243" s="183">
        <v>0</v>
      </c>
      <c r="AP243" s="183">
        <v>0</v>
      </c>
      <c r="AQ243" s="183">
        <v>0</v>
      </c>
      <c r="AR243" s="183">
        <v>0</v>
      </c>
      <c r="AS243" s="183">
        <v>0</v>
      </c>
      <c r="AT243" s="183">
        <v>0</v>
      </c>
      <c r="AU243" s="183">
        <v>0</v>
      </c>
      <c r="AV243" s="183">
        <v>0</v>
      </c>
      <c r="AW243" s="183">
        <v>0</v>
      </c>
      <c r="AX243" s="183">
        <v>0</v>
      </c>
      <c r="AY243" s="183">
        <v>0</v>
      </c>
      <c r="AZ243" s="183">
        <v>0</v>
      </c>
      <c r="BA243" s="183">
        <v>0</v>
      </c>
      <c r="BB243" s="183">
        <v>0</v>
      </c>
      <c r="BC243" s="174"/>
      <c r="BD243" s="162">
        <f t="shared" si="57"/>
        <v>0</v>
      </c>
      <c r="BE243" s="165"/>
      <c r="BF243" s="206">
        <f t="shared" si="48"/>
        <v>0</v>
      </c>
      <c r="BG243" s="203">
        <v>0</v>
      </c>
      <c r="BH243" s="203">
        <v>0</v>
      </c>
      <c r="BI243" s="183">
        <v>0</v>
      </c>
      <c r="BJ243" s="183">
        <v>0</v>
      </c>
      <c r="BK243" s="183">
        <v>0</v>
      </c>
      <c r="BL243" s="160">
        <f t="shared" si="49"/>
        <v>1</v>
      </c>
      <c r="BM243" s="174"/>
      <c r="BN243" s="206">
        <f t="shared" si="50"/>
        <v>0</v>
      </c>
      <c r="BO243" s="203">
        <v>0</v>
      </c>
      <c r="BP243" s="183">
        <v>0</v>
      </c>
      <c r="BQ243" s="183">
        <v>0</v>
      </c>
      <c r="BR243" s="183">
        <v>0</v>
      </c>
      <c r="BS243" s="160">
        <f t="shared" si="46"/>
        <v>1</v>
      </c>
      <c r="BT243" s="165"/>
      <c r="BU243" s="206">
        <f t="shared" si="51"/>
        <v>0</v>
      </c>
      <c r="BV243" s="203">
        <v>0</v>
      </c>
      <c r="BW243" s="203">
        <v>0</v>
      </c>
      <c r="BX243" s="203">
        <v>0</v>
      </c>
      <c r="BY243" s="203">
        <v>0</v>
      </c>
      <c r="BZ243" s="203">
        <v>0</v>
      </c>
      <c r="CA243" s="203">
        <v>0</v>
      </c>
      <c r="CB243" s="203">
        <v>0</v>
      </c>
      <c r="CC243" s="160">
        <f t="shared" si="52"/>
        <v>1</v>
      </c>
      <c r="CD243" s="165"/>
      <c r="CE243" s="209">
        <v>0</v>
      </c>
      <c r="CF243" s="165"/>
      <c r="CG243" s="211">
        <f t="shared" si="58"/>
        <v>0</v>
      </c>
      <c r="CH243" s="211">
        <f t="shared" si="53"/>
        <v>0</v>
      </c>
      <c r="CI243" s="211">
        <f>SUM(CH$12:CH243)+1</f>
        <v>497</v>
      </c>
      <c r="CJ243" s="164" t="str">
        <f t="shared" si="47"/>
        <v>N/A</v>
      </c>
      <c r="CK243" s="211" t="s">
        <v>15</v>
      </c>
    </row>
    <row r="244" spans="1:89" x14ac:dyDescent="0.2">
      <c r="A244" s="53">
        <f>IF(AND(COUNTIF(D$12:D244,D244)&gt;1,D244&lt;&gt;"[Project Name]"),1,0)</f>
        <v>0</v>
      </c>
      <c r="C244" s="174">
        <f t="shared" si="54"/>
        <v>233</v>
      </c>
      <c r="D244" s="175" t="s">
        <v>749</v>
      </c>
      <c r="E244" s="175" t="b">
        <v>0</v>
      </c>
      <c r="F244" s="191" t="s">
        <v>30</v>
      </c>
      <c r="G244" s="191" t="s">
        <v>30</v>
      </c>
      <c r="H244" s="191" t="s">
        <v>30</v>
      </c>
      <c r="I244" s="191" t="s">
        <v>15</v>
      </c>
      <c r="J244" s="191" t="s">
        <v>15</v>
      </c>
      <c r="K244" s="191" t="s">
        <v>15</v>
      </c>
      <c r="L244" s="191" t="s">
        <v>15</v>
      </c>
      <c r="M244" s="191" t="s">
        <v>15</v>
      </c>
      <c r="N244" s="191" t="s">
        <v>15</v>
      </c>
      <c r="O244" s="183">
        <v>0</v>
      </c>
      <c r="P244" s="191" t="s">
        <v>15</v>
      </c>
      <c r="Q244" s="192" t="s">
        <v>133</v>
      </c>
      <c r="R244" s="241" t="s">
        <v>750</v>
      </c>
      <c r="S244" s="183">
        <v>0.4</v>
      </c>
      <c r="T244" s="188">
        <f t="shared" si="55"/>
        <v>0.6</v>
      </c>
      <c r="U244" s="165"/>
      <c r="V244" s="221">
        <v>0</v>
      </c>
      <c r="W244" s="221">
        <v>0</v>
      </c>
      <c r="X244" s="221">
        <v>0</v>
      </c>
      <c r="Y244" s="221">
        <v>0</v>
      </c>
      <c r="Z244" s="221">
        <v>0</v>
      </c>
      <c r="AA244" s="161">
        <f t="shared" si="56"/>
        <v>0</v>
      </c>
      <c r="AB244" s="165"/>
      <c r="AC244" s="182">
        <v>0</v>
      </c>
      <c r="AD244" s="182">
        <v>0</v>
      </c>
      <c r="AE244" s="182">
        <v>0</v>
      </c>
      <c r="AF244" s="182">
        <v>0</v>
      </c>
      <c r="AG244" s="182">
        <v>0</v>
      </c>
      <c r="AH244" s="165"/>
      <c r="AI244" s="183">
        <v>0</v>
      </c>
      <c r="AJ244" s="183">
        <v>0</v>
      </c>
      <c r="AK244" s="183">
        <v>0</v>
      </c>
      <c r="AL244" s="183">
        <v>0</v>
      </c>
      <c r="AM244" s="183">
        <v>0</v>
      </c>
      <c r="AN244" s="183">
        <v>0</v>
      </c>
      <c r="AO244" s="183">
        <v>0</v>
      </c>
      <c r="AP244" s="183">
        <v>0</v>
      </c>
      <c r="AQ244" s="183">
        <v>0</v>
      </c>
      <c r="AR244" s="183">
        <v>0</v>
      </c>
      <c r="AS244" s="183">
        <v>0</v>
      </c>
      <c r="AT244" s="183">
        <v>0</v>
      </c>
      <c r="AU244" s="183">
        <v>0</v>
      </c>
      <c r="AV244" s="183">
        <v>0</v>
      </c>
      <c r="AW244" s="183">
        <v>0</v>
      </c>
      <c r="AX244" s="183">
        <v>0</v>
      </c>
      <c r="AY244" s="183">
        <v>0</v>
      </c>
      <c r="AZ244" s="183">
        <v>0</v>
      </c>
      <c r="BA244" s="183">
        <v>0</v>
      </c>
      <c r="BB244" s="183">
        <v>0</v>
      </c>
      <c r="BC244" s="174"/>
      <c r="BD244" s="162">
        <f t="shared" si="57"/>
        <v>0</v>
      </c>
      <c r="BE244" s="165"/>
      <c r="BF244" s="206">
        <f t="shared" si="48"/>
        <v>0</v>
      </c>
      <c r="BG244" s="203">
        <v>0</v>
      </c>
      <c r="BH244" s="203">
        <v>0</v>
      </c>
      <c r="BI244" s="183">
        <v>0</v>
      </c>
      <c r="BJ244" s="183">
        <v>0</v>
      </c>
      <c r="BK244" s="183">
        <v>0</v>
      </c>
      <c r="BL244" s="160">
        <f t="shared" si="49"/>
        <v>1</v>
      </c>
      <c r="BM244" s="174"/>
      <c r="BN244" s="206">
        <f t="shared" si="50"/>
        <v>0</v>
      </c>
      <c r="BO244" s="203">
        <v>0</v>
      </c>
      <c r="BP244" s="183">
        <v>0</v>
      </c>
      <c r="BQ244" s="183">
        <v>0</v>
      </c>
      <c r="BR244" s="183">
        <v>0</v>
      </c>
      <c r="BS244" s="160">
        <f t="shared" si="46"/>
        <v>1</v>
      </c>
      <c r="BT244" s="165"/>
      <c r="BU244" s="206">
        <f t="shared" si="51"/>
        <v>0</v>
      </c>
      <c r="BV244" s="203">
        <v>0</v>
      </c>
      <c r="BW244" s="203">
        <v>0</v>
      </c>
      <c r="BX244" s="203">
        <v>0</v>
      </c>
      <c r="BY244" s="203">
        <v>0</v>
      </c>
      <c r="BZ244" s="203">
        <v>0</v>
      </c>
      <c r="CA244" s="203">
        <v>0</v>
      </c>
      <c r="CB244" s="203">
        <v>0</v>
      </c>
      <c r="CC244" s="160">
        <f t="shared" si="52"/>
        <v>1</v>
      </c>
      <c r="CD244" s="165"/>
      <c r="CE244" s="209">
        <v>0</v>
      </c>
      <c r="CF244" s="165"/>
      <c r="CG244" s="211">
        <f t="shared" si="58"/>
        <v>0</v>
      </c>
      <c r="CH244" s="211">
        <f t="shared" si="53"/>
        <v>0</v>
      </c>
      <c r="CI244" s="211">
        <f>SUM(CH$12:CH244)+1</f>
        <v>497</v>
      </c>
      <c r="CJ244" s="164" t="str">
        <f t="shared" si="47"/>
        <v>N/A</v>
      </c>
      <c r="CK244" s="211" t="s">
        <v>15</v>
      </c>
    </row>
    <row r="245" spans="1:89" x14ac:dyDescent="0.2">
      <c r="A245" s="53">
        <f>IF(AND(COUNTIF(D$12:D245,D245)&gt;1,D245&lt;&gt;"[Project Name]"),1,0)</f>
        <v>0</v>
      </c>
      <c r="C245" s="174">
        <f t="shared" si="54"/>
        <v>234</v>
      </c>
      <c r="D245" s="175" t="s">
        <v>749</v>
      </c>
      <c r="E245" s="175" t="b">
        <v>0</v>
      </c>
      <c r="F245" s="191" t="s">
        <v>30</v>
      </c>
      <c r="G245" s="191" t="s">
        <v>30</v>
      </c>
      <c r="H245" s="191" t="s">
        <v>30</v>
      </c>
      <c r="I245" s="191" t="s">
        <v>15</v>
      </c>
      <c r="J245" s="191" t="s">
        <v>15</v>
      </c>
      <c r="K245" s="191" t="s">
        <v>15</v>
      </c>
      <c r="L245" s="191" t="s">
        <v>15</v>
      </c>
      <c r="M245" s="191" t="s">
        <v>15</v>
      </c>
      <c r="N245" s="191" t="s">
        <v>15</v>
      </c>
      <c r="O245" s="183">
        <v>0</v>
      </c>
      <c r="P245" s="191" t="s">
        <v>15</v>
      </c>
      <c r="Q245" s="192" t="s">
        <v>133</v>
      </c>
      <c r="R245" s="241" t="s">
        <v>750</v>
      </c>
      <c r="S245" s="183">
        <v>0.4</v>
      </c>
      <c r="T245" s="188">
        <f t="shared" si="55"/>
        <v>0.6</v>
      </c>
      <c r="U245" s="165"/>
      <c r="V245" s="221">
        <v>0</v>
      </c>
      <c r="W245" s="221">
        <v>0</v>
      </c>
      <c r="X245" s="221">
        <v>0</v>
      </c>
      <c r="Y245" s="221">
        <v>0</v>
      </c>
      <c r="Z245" s="221">
        <v>0</v>
      </c>
      <c r="AA245" s="161">
        <f t="shared" si="56"/>
        <v>0</v>
      </c>
      <c r="AB245" s="165"/>
      <c r="AC245" s="182">
        <v>0</v>
      </c>
      <c r="AD245" s="182">
        <v>0</v>
      </c>
      <c r="AE245" s="182">
        <v>0</v>
      </c>
      <c r="AF245" s="182">
        <v>0</v>
      </c>
      <c r="AG245" s="182">
        <v>0</v>
      </c>
      <c r="AH245" s="165"/>
      <c r="AI245" s="183">
        <v>0</v>
      </c>
      <c r="AJ245" s="183">
        <v>0</v>
      </c>
      <c r="AK245" s="183">
        <v>0</v>
      </c>
      <c r="AL245" s="183">
        <v>0</v>
      </c>
      <c r="AM245" s="183">
        <v>0</v>
      </c>
      <c r="AN245" s="183">
        <v>0</v>
      </c>
      <c r="AO245" s="183">
        <v>0</v>
      </c>
      <c r="AP245" s="183">
        <v>0</v>
      </c>
      <c r="AQ245" s="183">
        <v>0</v>
      </c>
      <c r="AR245" s="183">
        <v>0</v>
      </c>
      <c r="AS245" s="183">
        <v>0</v>
      </c>
      <c r="AT245" s="183">
        <v>0</v>
      </c>
      <c r="AU245" s="183">
        <v>0</v>
      </c>
      <c r="AV245" s="183">
        <v>0</v>
      </c>
      <c r="AW245" s="183">
        <v>0</v>
      </c>
      <c r="AX245" s="183">
        <v>0</v>
      </c>
      <c r="AY245" s="183">
        <v>0</v>
      </c>
      <c r="AZ245" s="183">
        <v>0</v>
      </c>
      <c r="BA245" s="183">
        <v>0</v>
      </c>
      <c r="BB245" s="183">
        <v>0</v>
      </c>
      <c r="BC245" s="174"/>
      <c r="BD245" s="162">
        <f t="shared" si="57"/>
        <v>0</v>
      </c>
      <c r="BE245" s="165"/>
      <c r="BF245" s="206">
        <f t="shared" si="48"/>
        <v>0</v>
      </c>
      <c r="BG245" s="203">
        <v>0</v>
      </c>
      <c r="BH245" s="203">
        <v>0</v>
      </c>
      <c r="BI245" s="183">
        <v>0</v>
      </c>
      <c r="BJ245" s="183">
        <v>0</v>
      </c>
      <c r="BK245" s="183">
        <v>0</v>
      </c>
      <c r="BL245" s="160">
        <f t="shared" si="49"/>
        <v>1</v>
      </c>
      <c r="BM245" s="174"/>
      <c r="BN245" s="206">
        <f t="shared" si="50"/>
        <v>0</v>
      </c>
      <c r="BO245" s="203">
        <v>0</v>
      </c>
      <c r="BP245" s="183">
        <v>0</v>
      </c>
      <c r="BQ245" s="183">
        <v>0</v>
      </c>
      <c r="BR245" s="183">
        <v>0</v>
      </c>
      <c r="BS245" s="160">
        <f t="shared" si="46"/>
        <v>1</v>
      </c>
      <c r="BT245" s="165"/>
      <c r="BU245" s="206">
        <f t="shared" si="51"/>
        <v>0</v>
      </c>
      <c r="BV245" s="203">
        <v>0</v>
      </c>
      <c r="BW245" s="203">
        <v>0</v>
      </c>
      <c r="BX245" s="203">
        <v>0</v>
      </c>
      <c r="BY245" s="203">
        <v>0</v>
      </c>
      <c r="BZ245" s="203">
        <v>0</v>
      </c>
      <c r="CA245" s="203">
        <v>0</v>
      </c>
      <c r="CB245" s="203">
        <v>0</v>
      </c>
      <c r="CC245" s="160">
        <f t="shared" si="52"/>
        <v>1</v>
      </c>
      <c r="CD245" s="165"/>
      <c r="CE245" s="209">
        <v>0</v>
      </c>
      <c r="CF245" s="165"/>
      <c r="CG245" s="211">
        <f t="shared" si="58"/>
        <v>0</v>
      </c>
      <c r="CH245" s="211">
        <f t="shared" si="53"/>
        <v>0</v>
      </c>
      <c r="CI245" s="211">
        <f>SUM(CH$12:CH245)+1</f>
        <v>497</v>
      </c>
      <c r="CJ245" s="164" t="str">
        <f t="shared" si="47"/>
        <v>N/A</v>
      </c>
      <c r="CK245" s="211" t="s">
        <v>15</v>
      </c>
    </row>
    <row r="246" spans="1:89" x14ac:dyDescent="0.2">
      <c r="A246" s="53">
        <f>IF(AND(COUNTIF(D$12:D246,D246)&gt;1,D246&lt;&gt;"[Project Name]"),1,0)</f>
        <v>0</v>
      </c>
      <c r="C246" s="174">
        <f t="shared" si="54"/>
        <v>235</v>
      </c>
      <c r="D246" s="175" t="s">
        <v>749</v>
      </c>
      <c r="E246" s="175" t="b">
        <v>0</v>
      </c>
      <c r="F246" s="191" t="s">
        <v>30</v>
      </c>
      <c r="G246" s="191" t="s">
        <v>30</v>
      </c>
      <c r="H246" s="191" t="s">
        <v>30</v>
      </c>
      <c r="I246" s="191" t="s">
        <v>15</v>
      </c>
      <c r="J246" s="191" t="s">
        <v>15</v>
      </c>
      <c r="K246" s="191" t="s">
        <v>15</v>
      </c>
      <c r="L246" s="191" t="s">
        <v>15</v>
      </c>
      <c r="M246" s="191" t="s">
        <v>15</v>
      </c>
      <c r="N246" s="191" t="s">
        <v>15</v>
      </c>
      <c r="O246" s="183">
        <v>0</v>
      </c>
      <c r="P246" s="191" t="s">
        <v>15</v>
      </c>
      <c r="Q246" s="192" t="s">
        <v>133</v>
      </c>
      <c r="R246" s="241" t="s">
        <v>750</v>
      </c>
      <c r="S246" s="183">
        <v>0.4</v>
      </c>
      <c r="T246" s="188">
        <f t="shared" si="55"/>
        <v>0.6</v>
      </c>
      <c r="U246" s="165"/>
      <c r="V246" s="221">
        <v>0</v>
      </c>
      <c r="W246" s="221">
        <v>0</v>
      </c>
      <c r="X246" s="221">
        <v>0</v>
      </c>
      <c r="Y246" s="221">
        <v>0</v>
      </c>
      <c r="Z246" s="221">
        <v>0</v>
      </c>
      <c r="AA246" s="161">
        <f t="shared" si="56"/>
        <v>0</v>
      </c>
      <c r="AB246" s="165"/>
      <c r="AC246" s="182">
        <v>0</v>
      </c>
      <c r="AD246" s="182">
        <v>0</v>
      </c>
      <c r="AE246" s="182">
        <v>0</v>
      </c>
      <c r="AF246" s="182">
        <v>0</v>
      </c>
      <c r="AG246" s="182">
        <v>0</v>
      </c>
      <c r="AH246" s="165"/>
      <c r="AI246" s="183">
        <v>0</v>
      </c>
      <c r="AJ246" s="183">
        <v>0</v>
      </c>
      <c r="AK246" s="183">
        <v>0</v>
      </c>
      <c r="AL246" s="183">
        <v>0</v>
      </c>
      <c r="AM246" s="183">
        <v>0</v>
      </c>
      <c r="AN246" s="183">
        <v>0</v>
      </c>
      <c r="AO246" s="183">
        <v>0</v>
      </c>
      <c r="AP246" s="183">
        <v>0</v>
      </c>
      <c r="AQ246" s="183">
        <v>0</v>
      </c>
      <c r="AR246" s="183">
        <v>0</v>
      </c>
      <c r="AS246" s="183">
        <v>0</v>
      </c>
      <c r="AT246" s="183">
        <v>0</v>
      </c>
      <c r="AU246" s="183">
        <v>0</v>
      </c>
      <c r="AV246" s="183">
        <v>0</v>
      </c>
      <c r="AW246" s="183">
        <v>0</v>
      </c>
      <c r="AX246" s="183">
        <v>0</v>
      </c>
      <c r="AY246" s="183">
        <v>0</v>
      </c>
      <c r="AZ246" s="183">
        <v>0</v>
      </c>
      <c r="BA246" s="183">
        <v>0</v>
      </c>
      <c r="BB246" s="183">
        <v>0</v>
      </c>
      <c r="BC246" s="174"/>
      <c r="BD246" s="162">
        <f t="shared" si="57"/>
        <v>0</v>
      </c>
      <c r="BE246" s="165"/>
      <c r="BF246" s="206">
        <f t="shared" si="48"/>
        <v>0</v>
      </c>
      <c r="BG246" s="203">
        <v>0</v>
      </c>
      <c r="BH246" s="203">
        <v>0</v>
      </c>
      <c r="BI246" s="183">
        <v>0</v>
      </c>
      <c r="BJ246" s="183">
        <v>0</v>
      </c>
      <c r="BK246" s="183">
        <v>0</v>
      </c>
      <c r="BL246" s="160">
        <f t="shared" si="49"/>
        <v>1</v>
      </c>
      <c r="BM246" s="174"/>
      <c r="BN246" s="206">
        <f t="shared" si="50"/>
        <v>0</v>
      </c>
      <c r="BO246" s="203">
        <v>0</v>
      </c>
      <c r="BP246" s="183">
        <v>0</v>
      </c>
      <c r="BQ246" s="183">
        <v>0</v>
      </c>
      <c r="BR246" s="183">
        <v>0</v>
      </c>
      <c r="BS246" s="160">
        <f t="shared" si="46"/>
        <v>1</v>
      </c>
      <c r="BT246" s="165"/>
      <c r="BU246" s="206">
        <f t="shared" si="51"/>
        <v>0</v>
      </c>
      <c r="BV246" s="203">
        <v>0</v>
      </c>
      <c r="BW246" s="203">
        <v>0</v>
      </c>
      <c r="BX246" s="203">
        <v>0</v>
      </c>
      <c r="BY246" s="203">
        <v>0</v>
      </c>
      <c r="BZ246" s="203">
        <v>0</v>
      </c>
      <c r="CA246" s="203">
        <v>0</v>
      </c>
      <c r="CB246" s="203">
        <v>0</v>
      </c>
      <c r="CC246" s="160">
        <f t="shared" si="52"/>
        <v>1</v>
      </c>
      <c r="CD246" s="165"/>
      <c r="CE246" s="209">
        <v>0</v>
      </c>
      <c r="CF246" s="165"/>
      <c r="CG246" s="211">
        <f t="shared" si="58"/>
        <v>0</v>
      </c>
      <c r="CH246" s="211">
        <f t="shared" si="53"/>
        <v>0</v>
      </c>
      <c r="CI246" s="211">
        <f>SUM(CH$12:CH246)+1</f>
        <v>497</v>
      </c>
      <c r="CJ246" s="164" t="str">
        <f t="shared" si="47"/>
        <v>N/A</v>
      </c>
      <c r="CK246" s="211" t="s">
        <v>15</v>
      </c>
    </row>
    <row r="247" spans="1:89" x14ac:dyDescent="0.2">
      <c r="A247" s="53">
        <f>IF(AND(COUNTIF(D$12:D247,D247)&gt;1,D247&lt;&gt;"[Project Name]"),1,0)</f>
        <v>0</v>
      </c>
      <c r="C247" s="174">
        <f t="shared" si="54"/>
        <v>236</v>
      </c>
      <c r="D247" s="175" t="s">
        <v>749</v>
      </c>
      <c r="E247" s="175" t="b">
        <v>0</v>
      </c>
      <c r="F247" s="191" t="s">
        <v>30</v>
      </c>
      <c r="G247" s="191" t="s">
        <v>30</v>
      </c>
      <c r="H247" s="191" t="s">
        <v>30</v>
      </c>
      <c r="I247" s="191" t="s">
        <v>15</v>
      </c>
      <c r="J247" s="191" t="s">
        <v>15</v>
      </c>
      <c r="K247" s="191" t="s">
        <v>15</v>
      </c>
      <c r="L247" s="191" t="s">
        <v>15</v>
      </c>
      <c r="M247" s="191" t="s">
        <v>15</v>
      </c>
      <c r="N247" s="191" t="s">
        <v>15</v>
      </c>
      <c r="O247" s="183">
        <v>0</v>
      </c>
      <c r="P247" s="191" t="s">
        <v>15</v>
      </c>
      <c r="Q247" s="192" t="s">
        <v>133</v>
      </c>
      <c r="R247" s="241" t="s">
        <v>750</v>
      </c>
      <c r="S247" s="183">
        <v>0.4</v>
      </c>
      <c r="T247" s="188">
        <f t="shared" si="55"/>
        <v>0.6</v>
      </c>
      <c r="U247" s="165"/>
      <c r="V247" s="221">
        <v>0</v>
      </c>
      <c r="W247" s="221">
        <v>0</v>
      </c>
      <c r="X247" s="221">
        <v>0</v>
      </c>
      <c r="Y247" s="221">
        <v>0</v>
      </c>
      <c r="Z247" s="221">
        <v>0</v>
      </c>
      <c r="AA247" s="161">
        <f t="shared" si="56"/>
        <v>0</v>
      </c>
      <c r="AB247" s="165"/>
      <c r="AC247" s="182">
        <v>0</v>
      </c>
      <c r="AD247" s="182">
        <v>0</v>
      </c>
      <c r="AE247" s="182">
        <v>0</v>
      </c>
      <c r="AF247" s="182">
        <v>0</v>
      </c>
      <c r="AG247" s="182">
        <v>0</v>
      </c>
      <c r="AH247" s="165"/>
      <c r="AI247" s="183">
        <v>0</v>
      </c>
      <c r="AJ247" s="183">
        <v>0</v>
      </c>
      <c r="AK247" s="183">
        <v>0</v>
      </c>
      <c r="AL247" s="183">
        <v>0</v>
      </c>
      <c r="AM247" s="183">
        <v>0</v>
      </c>
      <c r="AN247" s="183">
        <v>0</v>
      </c>
      <c r="AO247" s="183">
        <v>0</v>
      </c>
      <c r="AP247" s="183">
        <v>0</v>
      </c>
      <c r="AQ247" s="183">
        <v>0</v>
      </c>
      <c r="AR247" s="183">
        <v>0</v>
      </c>
      <c r="AS247" s="183">
        <v>0</v>
      </c>
      <c r="AT247" s="183">
        <v>0</v>
      </c>
      <c r="AU247" s="183">
        <v>0</v>
      </c>
      <c r="AV247" s="183">
        <v>0</v>
      </c>
      <c r="AW247" s="183">
        <v>0</v>
      </c>
      <c r="AX247" s="183">
        <v>0</v>
      </c>
      <c r="AY247" s="183">
        <v>0</v>
      </c>
      <c r="AZ247" s="183">
        <v>0</v>
      </c>
      <c r="BA247" s="183">
        <v>0</v>
      </c>
      <c r="BB247" s="183">
        <v>0</v>
      </c>
      <c r="BC247" s="174"/>
      <c r="BD247" s="162">
        <f t="shared" si="57"/>
        <v>0</v>
      </c>
      <c r="BE247" s="165"/>
      <c r="BF247" s="206">
        <f t="shared" si="48"/>
        <v>0</v>
      </c>
      <c r="BG247" s="203">
        <v>0</v>
      </c>
      <c r="BH247" s="203">
        <v>0</v>
      </c>
      <c r="BI247" s="183">
        <v>0</v>
      </c>
      <c r="BJ247" s="183">
        <v>0</v>
      </c>
      <c r="BK247" s="183">
        <v>0</v>
      </c>
      <c r="BL247" s="160">
        <f t="shared" si="49"/>
        <v>1</v>
      </c>
      <c r="BM247" s="174"/>
      <c r="BN247" s="206">
        <f t="shared" si="50"/>
        <v>0</v>
      </c>
      <c r="BO247" s="203">
        <v>0</v>
      </c>
      <c r="BP247" s="183">
        <v>0</v>
      </c>
      <c r="BQ247" s="183">
        <v>0</v>
      </c>
      <c r="BR247" s="183">
        <v>0</v>
      </c>
      <c r="BS247" s="160">
        <f t="shared" si="46"/>
        <v>1</v>
      </c>
      <c r="BT247" s="165"/>
      <c r="BU247" s="206">
        <f t="shared" si="51"/>
        <v>0</v>
      </c>
      <c r="BV247" s="203">
        <v>0</v>
      </c>
      <c r="BW247" s="203">
        <v>0</v>
      </c>
      <c r="BX247" s="203">
        <v>0</v>
      </c>
      <c r="BY247" s="203">
        <v>0</v>
      </c>
      <c r="BZ247" s="203">
        <v>0</v>
      </c>
      <c r="CA247" s="203">
        <v>0</v>
      </c>
      <c r="CB247" s="203">
        <v>0</v>
      </c>
      <c r="CC247" s="160">
        <f t="shared" si="52"/>
        <v>1</v>
      </c>
      <c r="CD247" s="165"/>
      <c r="CE247" s="209">
        <v>0</v>
      </c>
      <c r="CF247" s="165"/>
      <c r="CG247" s="211">
        <f t="shared" si="58"/>
        <v>0</v>
      </c>
      <c r="CH247" s="211">
        <f t="shared" si="53"/>
        <v>0</v>
      </c>
      <c r="CI247" s="211">
        <f>SUM(CH$12:CH247)+1</f>
        <v>497</v>
      </c>
      <c r="CJ247" s="164" t="str">
        <f t="shared" si="47"/>
        <v>N/A</v>
      </c>
      <c r="CK247" s="211" t="s">
        <v>15</v>
      </c>
    </row>
    <row r="248" spans="1:89" x14ac:dyDescent="0.2">
      <c r="A248" s="53">
        <f>IF(AND(COUNTIF(D$12:D248,D248)&gt;1,D248&lt;&gt;"[Project Name]"),1,0)</f>
        <v>0</v>
      </c>
      <c r="C248" s="174">
        <f t="shared" si="54"/>
        <v>237</v>
      </c>
      <c r="D248" s="175" t="s">
        <v>749</v>
      </c>
      <c r="E248" s="175" t="b">
        <v>0</v>
      </c>
      <c r="F248" s="191" t="s">
        <v>30</v>
      </c>
      <c r="G248" s="191" t="s">
        <v>30</v>
      </c>
      <c r="H248" s="191" t="s">
        <v>30</v>
      </c>
      <c r="I248" s="191" t="s">
        <v>15</v>
      </c>
      <c r="J248" s="191" t="s">
        <v>15</v>
      </c>
      <c r="K248" s="191" t="s">
        <v>15</v>
      </c>
      <c r="L248" s="191" t="s">
        <v>15</v>
      </c>
      <c r="M248" s="191" t="s">
        <v>15</v>
      </c>
      <c r="N248" s="191" t="s">
        <v>15</v>
      </c>
      <c r="O248" s="183">
        <v>0</v>
      </c>
      <c r="P248" s="191" t="s">
        <v>15</v>
      </c>
      <c r="Q248" s="192" t="s">
        <v>133</v>
      </c>
      <c r="R248" s="241" t="s">
        <v>750</v>
      </c>
      <c r="S248" s="183">
        <v>0.4</v>
      </c>
      <c r="T248" s="188">
        <f t="shared" si="55"/>
        <v>0.6</v>
      </c>
      <c r="U248" s="165"/>
      <c r="V248" s="221">
        <v>0</v>
      </c>
      <c r="W248" s="221">
        <v>0</v>
      </c>
      <c r="X248" s="221">
        <v>0</v>
      </c>
      <c r="Y248" s="221">
        <v>0</v>
      </c>
      <c r="Z248" s="221">
        <v>0</v>
      </c>
      <c r="AA248" s="161">
        <f t="shared" si="56"/>
        <v>0</v>
      </c>
      <c r="AB248" s="165"/>
      <c r="AC248" s="182">
        <v>0</v>
      </c>
      <c r="AD248" s="182">
        <v>0</v>
      </c>
      <c r="AE248" s="182">
        <v>0</v>
      </c>
      <c r="AF248" s="182">
        <v>0</v>
      </c>
      <c r="AG248" s="182">
        <v>0</v>
      </c>
      <c r="AH248" s="165"/>
      <c r="AI248" s="183">
        <v>0</v>
      </c>
      <c r="AJ248" s="183">
        <v>0</v>
      </c>
      <c r="AK248" s="183">
        <v>0</v>
      </c>
      <c r="AL248" s="183">
        <v>0</v>
      </c>
      <c r="AM248" s="183">
        <v>0</v>
      </c>
      <c r="AN248" s="183">
        <v>0</v>
      </c>
      <c r="AO248" s="183">
        <v>0</v>
      </c>
      <c r="AP248" s="183">
        <v>0</v>
      </c>
      <c r="AQ248" s="183">
        <v>0</v>
      </c>
      <c r="AR248" s="183">
        <v>0</v>
      </c>
      <c r="AS248" s="183">
        <v>0</v>
      </c>
      <c r="AT248" s="183">
        <v>0</v>
      </c>
      <c r="AU248" s="183">
        <v>0</v>
      </c>
      <c r="AV248" s="183">
        <v>0</v>
      </c>
      <c r="AW248" s="183">
        <v>0</v>
      </c>
      <c r="AX248" s="183">
        <v>0</v>
      </c>
      <c r="AY248" s="183">
        <v>0</v>
      </c>
      <c r="AZ248" s="183">
        <v>0</v>
      </c>
      <c r="BA248" s="183">
        <v>0</v>
      </c>
      <c r="BB248" s="183">
        <v>0</v>
      </c>
      <c r="BC248" s="174"/>
      <c r="BD248" s="162">
        <f t="shared" si="57"/>
        <v>0</v>
      </c>
      <c r="BE248" s="165"/>
      <c r="BF248" s="206">
        <f t="shared" si="48"/>
        <v>0</v>
      </c>
      <c r="BG248" s="203">
        <v>0</v>
      </c>
      <c r="BH248" s="203">
        <v>0</v>
      </c>
      <c r="BI248" s="183">
        <v>0</v>
      </c>
      <c r="BJ248" s="183">
        <v>0</v>
      </c>
      <c r="BK248" s="183">
        <v>0</v>
      </c>
      <c r="BL248" s="160">
        <f t="shared" si="49"/>
        <v>1</v>
      </c>
      <c r="BM248" s="174"/>
      <c r="BN248" s="206">
        <f t="shared" si="50"/>
        <v>0</v>
      </c>
      <c r="BO248" s="203">
        <v>0</v>
      </c>
      <c r="BP248" s="183">
        <v>0</v>
      </c>
      <c r="BQ248" s="183">
        <v>0</v>
      </c>
      <c r="BR248" s="183">
        <v>0</v>
      </c>
      <c r="BS248" s="160">
        <f t="shared" si="46"/>
        <v>1</v>
      </c>
      <c r="BT248" s="165"/>
      <c r="BU248" s="206">
        <f t="shared" si="51"/>
        <v>0</v>
      </c>
      <c r="BV248" s="203">
        <v>0</v>
      </c>
      <c r="BW248" s="203">
        <v>0</v>
      </c>
      <c r="BX248" s="203">
        <v>0</v>
      </c>
      <c r="BY248" s="203">
        <v>0</v>
      </c>
      <c r="BZ248" s="203">
        <v>0</v>
      </c>
      <c r="CA248" s="203">
        <v>0</v>
      </c>
      <c r="CB248" s="203">
        <v>0</v>
      </c>
      <c r="CC248" s="160">
        <f t="shared" si="52"/>
        <v>1</v>
      </c>
      <c r="CD248" s="165"/>
      <c r="CE248" s="209">
        <v>0</v>
      </c>
      <c r="CF248" s="165"/>
      <c r="CG248" s="211">
        <f t="shared" si="58"/>
        <v>0</v>
      </c>
      <c r="CH248" s="211">
        <f t="shared" si="53"/>
        <v>0</v>
      </c>
      <c r="CI248" s="211">
        <f>SUM(CH$12:CH248)+1</f>
        <v>497</v>
      </c>
      <c r="CJ248" s="164" t="str">
        <f t="shared" si="47"/>
        <v>N/A</v>
      </c>
      <c r="CK248" s="211" t="s">
        <v>15</v>
      </c>
    </row>
    <row r="249" spans="1:89" x14ac:dyDescent="0.2">
      <c r="A249" s="53">
        <f>IF(AND(COUNTIF(D$12:D249,D249)&gt;1,D249&lt;&gt;"[Project Name]"),1,0)</f>
        <v>0</v>
      </c>
      <c r="C249" s="174">
        <f t="shared" si="54"/>
        <v>238</v>
      </c>
      <c r="D249" s="175" t="s">
        <v>749</v>
      </c>
      <c r="E249" s="175" t="b">
        <v>0</v>
      </c>
      <c r="F249" s="191" t="s">
        <v>30</v>
      </c>
      <c r="G249" s="191" t="s">
        <v>30</v>
      </c>
      <c r="H249" s="191" t="s">
        <v>30</v>
      </c>
      <c r="I249" s="191" t="s">
        <v>15</v>
      </c>
      <c r="J249" s="191" t="s">
        <v>15</v>
      </c>
      <c r="K249" s="191" t="s">
        <v>15</v>
      </c>
      <c r="L249" s="191" t="s">
        <v>15</v>
      </c>
      <c r="M249" s="191" t="s">
        <v>15</v>
      </c>
      <c r="N249" s="191" t="s">
        <v>15</v>
      </c>
      <c r="O249" s="183">
        <v>0</v>
      </c>
      <c r="P249" s="191" t="s">
        <v>15</v>
      </c>
      <c r="Q249" s="192" t="s">
        <v>133</v>
      </c>
      <c r="R249" s="241" t="s">
        <v>750</v>
      </c>
      <c r="S249" s="183">
        <v>0.4</v>
      </c>
      <c r="T249" s="188">
        <f t="shared" si="55"/>
        <v>0.6</v>
      </c>
      <c r="U249" s="165"/>
      <c r="V249" s="221">
        <v>0</v>
      </c>
      <c r="W249" s="221">
        <v>0</v>
      </c>
      <c r="X249" s="221">
        <v>0</v>
      </c>
      <c r="Y249" s="221">
        <v>0</v>
      </c>
      <c r="Z249" s="221">
        <v>0</v>
      </c>
      <c r="AA249" s="161">
        <f t="shared" si="56"/>
        <v>0</v>
      </c>
      <c r="AB249" s="165"/>
      <c r="AC249" s="182">
        <v>0</v>
      </c>
      <c r="AD249" s="182">
        <v>0</v>
      </c>
      <c r="AE249" s="182">
        <v>0</v>
      </c>
      <c r="AF249" s="182">
        <v>0</v>
      </c>
      <c r="AG249" s="182">
        <v>0</v>
      </c>
      <c r="AH249" s="165"/>
      <c r="AI249" s="183">
        <v>0</v>
      </c>
      <c r="AJ249" s="183">
        <v>0</v>
      </c>
      <c r="AK249" s="183">
        <v>0</v>
      </c>
      <c r="AL249" s="183">
        <v>0</v>
      </c>
      <c r="AM249" s="183">
        <v>0</v>
      </c>
      <c r="AN249" s="183">
        <v>0</v>
      </c>
      <c r="AO249" s="183">
        <v>0</v>
      </c>
      <c r="AP249" s="183">
        <v>0</v>
      </c>
      <c r="AQ249" s="183">
        <v>0</v>
      </c>
      <c r="AR249" s="183">
        <v>0</v>
      </c>
      <c r="AS249" s="183">
        <v>0</v>
      </c>
      <c r="AT249" s="183">
        <v>0</v>
      </c>
      <c r="AU249" s="183">
        <v>0</v>
      </c>
      <c r="AV249" s="183">
        <v>0</v>
      </c>
      <c r="AW249" s="183">
        <v>0</v>
      </c>
      <c r="AX249" s="183">
        <v>0</v>
      </c>
      <c r="AY249" s="183">
        <v>0</v>
      </c>
      <c r="AZ249" s="183">
        <v>0</v>
      </c>
      <c r="BA249" s="183">
        <v>0</v>
      </c>
      <c r="BB249" s="183">
        <v>0</v>
      </c>
      <c r="BC249" s="174"/>
      <c r="BD249" s="162">
        <f t="shared" si="57"/>
        <v>0</v>
      </c>
      <c r="BE249" s="165"/>
      <c r="BF249" s="206">
        <f t="shared" si="48"/>
        <v>0</v>
      </c>
      <c r="BG249" s="203">
        <v>0</v>
      </c>
      <c r="BH249" s="203">
        <v>0</v>
      </c>
      <c r="BI249" s="183">
        <v>0</v>
      </c>
      <c r="BJ249" s="183">
        <v>0</v>
      </c>
      <c r="BK249" s="183">
        <v>0</v>
      </c>
      <c r="BL249" s="160">
        <f t="shared" si="49"/>
        <v>1</v>
      </c>
      <c r="BM249" s="174"/>
      <c r="BN249" s="206">
        <f t="shared" si="50"/>
        <v>0</v>
      </c>
      <c r="BO249" s="203">
        <v>0</v>
      </c>
      <c r="BP249" s="183">
        <v>0</v>
      </c>
      <c r="BQ249" s="183">
        <v>0</v>
      </c>
      <c r="BR249" s="183">
        <v>0</v>
      </c>
      <c r="BS249" s="160">
        <f t="shared" si="46"/>
        <v>1</v>
      </c>
      <c r="BT249" s="165"/>
      <c r="BU249" s="206">
        <f t="shared" si="51"/>
        <v>0</v>
      </c>
      <c r="BV249" s="203">
        <v>0</v>
      </c>
      <c r="BW249" s="203">
        <v>0</v>
      </c>
      <c r="BX249" s="203">
        <v>0</v>
      </c>
      <c r="BY249" s="203">
        <v>0</v>
      </c>
      <c r="BZ249" s="203">
        <v>0</v>
      </c>
      <c r="CA249" s="203">
        <v>0</v>
      </c>
      <c r="CB249" s="203">
        <v>0</v>
      </c>
      <c r="CC249" s="160">
        <f t="shared" si="52"/>
        <v>1</v>
      </c>
      <c r="CD249" s="165"/>
      <c r="CE249" s="209">
        <v>0</v>
      </c>
      <c r="CF249" s="165"/>
      <c r="CG249" s="211">
        <f t="shared" si="58"/>
        <v>0</v>
      </c>
      <c r="CH249" s="211">
        <f t="shared" si="53"/>
        <v>0</v>
      </c>
      <c r="CI249" s="211">
        <f>SUM(CH$12:CH249)+1</f>
        <v>497</v>
      </c>
      <c r="CJ249" s="164" t="str">
        <f t="shared" si="47"/>
        <v>N/A</v>
      </c>
      <c r="CK249" s="211" t="s">
        <v>15</v>
      </c>
    </row>
    <row r="250" spans="1:89" x14ac:dyDescent="0.2">
      <c r="A250" s="53">
        <f>IF(AND(COUNTIF(D$12:D250,D250)&gt;1,D250&lt;&gt;"[Project Name]"),1,0)</f>
        <v>0</v>
      </c>
      <c r="C250" s="174">
        <f t="shared" si="54"/>
        <v>239</v>
      </c>
      <c r="D250" s="175" t="s">
        <v>749</v>
      </c>
      <c r="E250" s="175" t="b">
        <v>0</v>
      </c>
      <c r="F250" s="191" t="s">
        <v>30</v>
      </c>
      <c r="G250" s="191" t="s">
        <v>30</v>
      </c>
      <c r="H250" s="191" t="s">
        <v>30</v>
      </c>
      <c r="I250" s="191" t="s">
        <v>15</v>
      </c>
      <c r="J250" s="191" t="s">
        <v>15</v>
      </c>
      <c r="K250" s="191" t="s">
        <v>15</v>
      </c>
      <c r="L250" s="191" t="s">
        <v>15</v>
      </c>
      <c r="M250" s="191" t="s">
        <v>15</v>
      </c>
      <c r="N250" s="191" t="s">
        <v>15</v>
      </c>
      <c r="O250" s="183">
        <v>0</v>
      </c>
      <c r="P250" s="191" t="s">
        <v>15</v>
      </c>
      <c r="Q250" s="192" t="s">
        <v>133</v>
      </c>
      <c r="R250" s="241" t="s">
        <v>750</v>
      </c>
      <c r="S250" s="183">
        <v>0.4</v>
      </c>
      <c r="T250" s="188">
        <f t="shared" si="55"/>
        <v>0.6</v>
      </c>
      <c r="U250" s="165"/>
      <c r="V250" s="221">
        <v>0</v>
      </c>
      <c r="W250" s="221">
        <v>0</v>
      </c>
      <c r="X250" s="221">
        <v>0</v>
      </c>
      <c r="Y250" s="221">
        <v>0</v>
      </c>
      <c r="Z250" s="221">
        <v>0</v>
      </c>
      <c r="AA250" s="161">
        <f t="shared" si="56"/>
        <v>0</v>
      </c>
      <c r="AB250" s="165"/>
      <c r="AC250" s="182">
        <v>0</v>
      </c>
      <c r="AD250" s="182">
        <v>0</v>
      </c>
      <c r="AE250" s="182">
        <v>0</v>
      </c>
      <c r="AF250" s="182">
        <v>0</v>
      </c>
      <c r="AG250" s="182">
        <v>0</v>
      </c>
      <c r="AH250" s="165"/>
      <c r="AI250" s="183">
        <v>0</v>
      </c>
      <c r="AJ250" s="183">
        <v>0</v>
      </c>
      <c r="AK250" s="183">
        <v>0</v>
      </c>
      <c r="AL250" s="183">
        <v>0</v>
      </c>
      <c r="AM250" s="183">
        <v>0</v>
      </c>
      <c r="AN250" s="183">
        <v>0</v>
      </c>
      <c r="AO250" s="183">
        <v>0</v>
      </c>
      <c r="AP250" s="183">
        <v>0</v>
      </c>
      <c r="AQ250" s="183">
        <v>0</v>
      </c>
      <c r="AR250" s="183">
        <v>0</v>
      </c>
      <c r="AS250" s="183">
        <v>0</v>
      </c>
      <c r="AT250" s="183">
        <v>0</v>
      </c>
      <c r="AU250" s="183">
        <v>0</v>
      </c>
      <c r="AV250" s="183">
        <v>0</v>
      </c>
      <c r="AW250" s="183">
        <v>0</v>
      </c>
      <c r="AX250" s="183">
        <v>0</v>
      </c>
      <c r="AY250" s="183">
        <v>0</v>
      </c>
      <c r="AZ250" s="183">
        <v>0</v>
      </c>
      <c r="BA250" s="183">
        <v>0</v>
      </c>
      <c r="BB250" s="183">
        <v>0</v>
      </c>
      <c r="BC250" s="174"/>
      <c r="BD250" s="162">
        <f t="shared" si="57"/>
        <v>0</v>
      </c>
      <c r="BE250" s="165"/>
      <c r="BF250" s="206">
        <f t="shared" si="48"/>
        <v>0</v>
      </c>
      <c r="BG250" s="203">
        <v>0</v>
      </c>
      <c r="BH250" s="203">
        <v>0</v>
      </c>
      <c r="BI250" s="183">
        <v>0</v>
      </c>
      <c r="BJ250" s="183">
        <v>0</v>
      </c>
      <c r="BK250" s="183">
        <v>0</v>
      </c>
      <c r="BL250" s="160">
        <f t="shared" si="49"/>
        <v>1</v>
      </c>
      <c r="BM250" s="174"/>
      <c r="BN250" s="206">
        <f t="shared" si="50"/>
        <v>0</v>
      </c>
      <c r="BO250" s="203">
        <v>0</v>
      </c>
      <c r="BP250" s="183">
        <v>0</v>
      </c>
      <c r="BQ250" s="183">
        <v>0</v>
      </c>
      <c r="BR250" s="183">
        <v>0</v>
      </c>
      <c r="BS250" s="160">
        <f t="shared" si="46"/>
        <v>1</v>
      </c>
      <c r="BT250" s="165"/>
      <c r="BU250" s="206">
        <f t="shared" si="51"/>
        <v>0</v>
      </c>
      <c r="BV250" s="203">
        <v>0</v>
      </c>
      <c r="BW250" s="203">
        <v>0</v>
      </c>
      <c r="BX250" s="203">
        <v>0</v>
      </c>
      <c r="BY250" s="203">
        <v>0</v>
      </c>
      <c r="BZ250" s="203">
        <v>0</v>
      </c>
      <c r="CA250" s="203">
        <v>0</v>
      </c>
      <c r="CB250" s="203">
        <v>0</v>
      </c>
      <c r="CC250" s="160">
        <f t="shared" si="52"/>
        <v>1</v>
      </c>
      <c r="CD250" s="165"/>
      <c r="CE250" s="209">
        <v>0</v>
      </c>
      <c r="CF250" s="165"/>
      <c r="CG250" s="211">
        <f t="shared" si="58"/>
        <v>0</v>
      </c>
      <c r="CH250" s="211">
        <f t="shared" si="53"/>
        <v>0</v>
      </c>
      <c r="CI250" s="211">
        <f>SUM(CH$12:CH250)+1</f>
        <v>497</v>
      </c>
      <c r="CJ250" s="164" t="str">
        <f t="shared" si="47"/>
        <v>N/A</v>
      </c>
      <c r="CK250" s="211" t="s">
        <v>15</v>
      </c>
    </row>
    <row r="251" spans="1:89" x14ac:dyDescent="0.2">
      <c r="A251" s="53">
        <f>IF(AND(COUNTIF(D$12:D251,D251)&gt;1,D251&lt;&gt;"[Project Name]"),1,0)</f>
        <v>0</v>
      </c>
      <c r="C251" s="174">
        <f t="shared" si="54"/>
        <v>240</v>
      </c>
      <c r="D251" s="175" t="s">
        <v>749</v>
      </c>
      <c r="E251" s="175" t="b">
        <v>0</v>
      </c>
      <c r="F251" s="191" t="s">
        <v>30</v>
      </c>
      <c r="G251" s="191" t="s">
        <v>30</v>
      </c>
      <c r="H251" s="191" t="s">
        <v>30</v>
      </c>
      <c r="I251" s="191" t="s">
        <v>15</v>
      </c>
      <c r="J251" s="191" t="s">
        <v>15</v>
      </c>
      <c r="K251" s="191" t="s">
        <v>15</v>
      </c>
      <c r="L251" s="191" t="s">
        <v>15</v>
      </c>
      <c r="M251" s="191" t="s">
        <v>15</v>
      </c>
      <c r="N251" s="191" t="s">
        <v>15</v>
      </c>
      <c r="O251" s="183">
        <v>0</v>
      </c>
      <c r="P251" s="191" t="s">
        <v>15</v>
      </c>
      <c r="Q251" s="192" t="s">
        <v>133</v>
      </c>
      <c r="R251" s="241" t="s">
        <v>750</v>
      </c>
      <c r="S251" s="183">
        <v>0.4</v>
      </c>
      <c r="T251" s="188">
        <f t="shared" si="55"/>
        <v>0.6</v>
      </c>
      <c r="U251" s="165"/>
      <c r="V251" s="221">
        <v>0</v>
      </c>
      <c r="W251" s="221">
        <v>0</v>
      </c>
      <c r="X251" s="221">
        <v>0</v>
      </c>
      <c r="Y251" s="221">
        <v>0</v>
      </c>
      <c r="Z251" s="221">
        <v>0</v>
      </c>
      <c r="AA251" s="161">
        <f t="shared" si="56"/>
        <v>0</v>
      </c>
      <c r="AB251" s="165"/>
      <c r="AC251" s="182">
        <v>0</v>
      </c>
      <c r="AD251" s="182">
        <v>0</v>
      </c>
      <c r="AE251" s="182">
        <v>0</v>
      </c>
      <c r="AF251" s="182">
        <v>0</v>
      </c>
      <c r="AG251" s="182">
        <v>0</v>
      </c>
      <c r="AH251" s="165"/>
      <c r="AI251" s="183">
        <v>0</v>
      </c>
      <c r="AJ251" s="183">
        <v>0</v>
      </c>
      <c r="AK251" s="183">
        <v>0</v>
      </c>
      <c r="AL251" s="183">
        <v>0</v>
      </c>
      <c r="AM251" s="183">
        <v>0</v>
      </c>
      <c r="AN251" s="183">
        <v>0</v>
      </c>
      <c r="AO251" s="183">
        <v>0</v>
      </c>
      <c r="AP251" s="183">
        <v>0</v>
      </c>
      <c r="AQ251" s="183">
        <v>0</v>
      </c>
      <c r="AR251" s="183">
        <v>0</v>
      </c>
      <c r="AS251" s="183">
        <v>0</v>
      </c>
      <c r="AT251" s="183">
        <v>0</v>
      </c>
      <c r="AU251" s="183">
        <v>0</v>
      </c>
      <c r="AV251" s="183">
        <v>0</v>
      </c>
      <c r="AW251" s="183">
        <v>0</v>
      </c>
      <c r="AX251" s="183">
        <v>0</v>
      </c>
      <c r="AY251" s="183">
        <v>0</v>
      </c>
      <c r="AZ251" s="183">
        <v>0</v>
      </c>
      <c r="BA251" s="183">
        <v>0</v>
      </c>
      <c r="BB251" s="183">
        <v>0</v>
      </c>
      <c r="BC251" s="174"/>
      <c r="BD251" s="162">
        <f t="shared" si="57"/>
        <v>0</v>
      </c>
      <c r="BE251" s="165"/>
      <c r="BF251" s="206">
        <f t="shared" si="48"/>
        <v>0</v>
      </c>
      <c r="BG251" s="203">
        <v>0</v>
      </c>
      <c r="BH251" s="203">
        <v>0</v>
      </c>
      <c r="BI251" s="183">
        <v>0</v>
      </c>
      <c r="BJ251" s="183">
        <v>0</v>
      </c>
      <c r="BK251" s="183">
        <v>0</v>
      </c>
      <c r="BL251" s="160">
        <f t="shared" si="49"/>
        <v>1</v>
      </c>
      <c r="BM251" s="174"/>
      <c r="BN251" s="206">
        <f t="shared" si="50"/>
        <v>0</v>
      </c>
      <c r="BO251" s="203">
        <v>0</v>
      </c>
      <c r="BP251" s="183">
        <v>0</v>
      </c>
      <c r="BQ251" s="183">
        <v>0</v>
      </c>
      <c r="BR251" s="183">
        <v>0</v>
      </c>
      <c r="BS251" s="160">
        <f t="shared" si="46"/>
        <v>1</v>
      </c>
      <c r="BT251" s="165"/>
      <c r="BU251" s="206">
        <f t="shared" si="51"/>
        <v>0</v>
      </c>
      <c r="BV251" s="203">
        <v>0</v>
      </c>
      <c r="BW251" s="203">
        <v>0</v>
      </c>
      <c r="BX251" s="203">
        <v>0</v>
      </c>
      <c r="BY251" s="203">
        <v>0</v>
      </c>
      <c r="BZ251" s="203">
        <v>0</v>
      </c>
      <c r="CA251" s="203">
        <v>0</v>
      </c>
      <c r="CB251" s="203">
        <v>0</v>
      </c>
      <c r="CC251" s="160">
        <f t="shared" si="52"/>
        <v>1</v>
      </c>
      <c r="CD251" s="165"/>
      <c r="CE251" s="209">
        <v>0</v>
      </c>
      <c r="CF251" s="165"/>
      <c r="CG251" s="211">
        <f t="shared" si="58"/>
        <v>0</v>
      </c>
      <c r="CH251" s="211">
        <f t="shared" si="53"/>
        <v>0</v>
      </c>
      <c r="CI251" s="211">
        <f>SUM(CH$12:CH251)+1</f>
        <v>497</v>
      </c>
      <c r="CJ251" s="164" t="str">
        <f t="shared" si="47"/>
        <v>N/A</v>
      </c>
      <c r="CK251" s="211" t="s">
        <v>15</v>
      </c>
    </row>
    <row r="252" spans="1:89" x14ac:dyDescent="0.2">
      <c r="A252" s="53">
        <f>IF(AND(COUNTIF(D$12:D252,D252)&gt;1,D252&lt;&gt;"[Project Name]"),1,0)</f>
        <v>0</v>
      </c>
      <c r="C252" s="174">
        <f t="shared" si="54"/>
        <v>241</v>
      </c>
      <c r="D252" s="175" t="s">
        <v>749</v>
      </c>
      <c r="E252" s="175" t="b">
        <v>0</v>
      </c>
      <c r="F252" s="191" t="s">
        <v>30</v>
      </c>
      <c r="G252" s="191" t="s">
        <v>30</v>
      </c>
      <c r="H252" s="191" t="s">
        <v>30</v>
      </c>
      <c r="I252" s="191" t="s">
        <v>15</v>
      </c>
      <c r="J252" s="191" t="s">
        <v>15</v>
      </c>
      <c r="K252" s="191" t="s">
        <v>15</v>
      </c>
      <c r="L252" s="191" t="s">
        <v>15</v>
      </c>
      <c r="M252" s="191" t="s">
        <v>15</v>
      </c>
      <c r="N252" s="191" t="s">
        <v>15</v>
      </c>
      <c r="O252" s="183">
        <v>0</v>
      </c>
      <c r="P252" s="191" t="s">
        <v>15</v>
      </c>
      <c r="Q252" s="192" t="s">
        <v>133</v>
      </c>
      <c r="R252" s="241" t="s">
        <v>750</v>
      </c>
      <c r="S252" s="183">
        <v>0.4</v>
      </c>
      <c r="T252" s="188">
        <f t="shared" si="55"/>
        <v>0.6</v>
      </c>
      <c r="U252" s="165"/>
      <c r="V252" s="221">
        <v>0</v>
      </c>
      <c r="W252" s="221">
        <v>0</v>
      </c>
      <c r="X252" s="221">
        <v>0</v>
      </c>
      <c r="Y252" s="221">
        <v>0</v>
      </c>
      <c r="Z252" s="221">
        <v>0</v>
      </c>
      <c r="AA252" s="161">
        <f t="shared" si="56"/>
        <v>0</v>
      </c>
      <c r="AB252" s="165"/>
      <c r="AC252" s="182">
        <v>0</v>
      </c>
      <c r="AD252" s="182">
        <v>0</v>
      </c>
      <c r="AE252" s="182">
        <v>0</v>
      </c>
      <c r="AF252" s="182">
        <v>0</v>
      </c>
      <c r="AG252" s="182">
        <v>0</v>
      </c>
      <c r="AH252" s="165"/>
      <c r="AI252" s="183">
        <v>0</v>
      </c>
      <c r="AJ252" s="183">
        <v>0</v>
      </c>
      <c r="AK252" s="183">
        <v>0</v>
      </c>
      <c r="AL252" s="183">
        <v>0</v>
      </c>
      <c r="AM252" s="183">
        <v>0</v>
      </c>
      <c r="AN252" s="183">
        <v>0</v>
      </c>
      <c r="AO252" s="183">
        <v>0</v>
      </c>
      <c r="AP252" s="183">
        <v>0</v>
      </c>
      <c r="AQ252" s="183">
        <v>0</v>
      </c>
      <c r="AR252" s="183">
        <v>0</v>
      </c>
      <c r="AS252" s="183">
        <v>0</v>
      </c>
      <c r="AT252" s="183">
        <v>0</v>
      </c>
      <c r="AU252" s="183">
        <v>0</v>
      </c>
      <c r="AV252" s="183">
        <v>0</v>
      </c>
      <c r="AW252" s="183">
        <v>0</v>
      </c>
      <c r="AX252" s="183">
        <v>0</v>
      </c>
      <c r="AY252" s="183">
        <v>0</v>
      </c>
      <c r="AZ252" s="183">
        <v>0</v>
      </c>
      <c r="BA252" s="183">
        <v>0</v>
      </c>
      <c r="BB252" s="183">
        <v>0</v>
      </c>
      <c r="BC252" s="174"/>
      <c r="BD252" s="162">
        <f t="shared" si="57"/>
        <v>0</v>
      </c>
      <c r="BE252" s="165"/>
      <c r="BF252" s="206">
        <f t="shared" si="48"/>
        <v>0</v>
      </c>
      <c r="BG252" s="203">
        <v>0</v>
      </c>
      <c r="BH252" s="203">
        <v>0</v>
      </c>
      <c r="BI252" s="183">
        <v>0</v>
      </c>
      <c r="BJ252" s="183">
        <v>0</v>
      </c>
      <c r="BK252" s="183">
        <v>0</v>
      </c>
      <c r="BL252" s="160">
        <f t="shared" si="49"/>
        <v>1</v>
      </c>
      <c r="BM252" s="174"/>
      <c r="BN252" s="206">
        <f t="shared" si="50"/>
        <v>0</v>
      </c>
      <c r="BO252" s="203">
        <v>0</v>
      </c>
      <c r="BP252" s="183">
        <v>0</v>
      </c>
      <c r="BQ252" s="183">
        <v>0</v>
      </c>
      <c r="BR252" s="183">
        <v>0</v>
      </c>
      <c r="BS252" s="160">
        <f t="shared" si="46"/>
        <v>1</v>
      </c>
      <c r="BT252" s="165"/>
      <c r="BU252" s="206">
        <f t="shared" si="51"/>
        <v>0</v>
      </c>
      <c r="BV252" s="203">
        <v>0</v>
      </c>
      <c r="BW252" s="203">
        <v>0</v>
      </c>
      <c r="BX252" s="203">
        <v>0</v>
      </c>
      <c r="BY252" s="203">
        <v>0</v>
      </c>
      <c r="BZ252" s="203">
        <v>0</v>
      </c>
      <c r="CA252" s="203">
        <v>0</v>
      </c>
      <c r="CB252" s="203">
        <v>0</v>
      </c>
      <c r="CC252" s="160">
        <f t="shared" si="52"/>
        <v>1</v>
      </c>
      <c r="CD252" s="165"/>
      <c r="CE252" s="209">
        <v>0</v>
      </c>
      <c r="CF252" s="165"/>
      <c r="CG252" s="211">
        <f t="shared" si="58"/>
        <v>0</v>
      </c>
      <c r="CH252" s="211">
        <f t="shared" si="53"/>
        <v>0</v>
      </c>
      <c r="CI252" s="211">
        <f>SUM(CH$12:CH252)+1</f>
        <v>497</v>
      </c>
      <c r="CJ252" s="164" t="str">
        <f t="shared" si="47"/>
        <v>N/A</v>
      </c>
      <c r="CK252" s="211" t="s">
        <v>15</v>
      </c>
    </row>
    <row r="253" spans="1:89" x14ac:dyDescent="0.2">
      <c r="A253" s="53">
        <f>IF(AND(COUNTIF(D$12:D253,D253)&gt;1,D253&lt;&gt;"[Project Name]"),1,0)</f>
        <v>0</v>
      </c>
      <c r="C253" s="174">
        <f t="shared" si="54"/>
        <v>242</v>
      </c>
      <c r="D253" s="175" t="s">
        <v>749</v>
      </c>
      <c r="E253" s="175" t="b">
        <v>0</v>
      </c>
      <c r="F253" s="191" t="s">
        <v>30</v>
      </c>
      <c r="G253" s="191" t="s">
        <v>30</v>
      </c>
      <c r="H253" s="191" t="s">
        <v>30</v>
      </c>
      <c r="I253" s="191" t="s">
        <v>15</v>
      </c>
      <c r="J253" s="191" t="s">
        <v>15</v>
      </c>
      <c r="K253" s="191" t="s">
        <v>15</v>
      </c>
      <c r="L253" s="191" t="s">
        <v>15</v>
      </c>
      <c r="M253" s="191" t="s">
        <v>15</v>
      </c>
      <c r="N253" s="191" t="s">
        <v>15</v>
      </c>
      <c r="O253" s="183">
        <v>0</v>
      </c>
      <c r="P253" s="191" t="s">
        <v>15</v>
      </c>
      <c r="Q253" s="192" t="s">
        <v>133</v>
      </c>
      <c r="R253" s="241" t="s">
        <v>750</v>
      </c>
      <c r="S253" s="183">
        <v>0.4</v>
      </c>
      <c r="T253" s="188">
        <f t="shared" si="55"/>
        <v>0.6</v>
      </c>
      <c r="U253" s="165"/>
      <c r="V253" s="221">
        <v>0</v>
      </c>
      <c r="W253" s="221">
        <v>0</v>
      </c>
      <c r="X253" s="221">
        <v>0</v>
      </c>
      <c r="Y253" s="221">
        <v>0</v>
      </c>
      <c r="Z253" s="221">
        <v>0</v>
      </c>
      <c r="AA253" s="161">
        <f t="shared" si="56"/>
        <v>0</v>
      </c>
      <c r="AB253" s="165"/>
      <c r="AC253" s="182">
        <v>0</v>
      </c>
      <c r="AD253" s="182">
        <v>0</v>
      </c>
      <c r="AE253" s="182">
        <v>0</v>
      </c>
      <c r="AF253" s="182">
        <v>0</v>
      </c>
      <c r="AG253" s="182">
        <v>0</v>
      </c>
      <c r="AH253" s="165"/>
      <c r="AI253" s="183">
        <v>0</v>
      </c>
      <c r="AJ253" s="183">
        <v>0</v>
      </c>
      <c r="AK253" s="183">
        <v>0</v>
      </c>
      <c r="AL253" s="183">
        <v>0</v>
      </c>
      <c r="AM253" s="183">
        <v>0</v>
      </c>
      <c r="AN253" s="183">
        <v>0</v>
      </c>
      <c r="AO253" s="183">
        <v>0</v>
      </c>
      <c r="AP253" s="183">
        <v>0</v>
      </c>
      <c r="AQ253" s="183">
        <v>0</v>
      </c>
      <c r="AR253" s="183">
        <v>0</v>
      </c>
      <c r="AS253" s="183">
        <v>0</v>
      </c>
      <c r="AT253" s="183">
        <v>0</v>
      </c>
      <c r="AU253" s="183">
        <v>0</v>
      </c>
      <c r="AV253" s="183">
        <v>0</v>
      </c>
      <c r="AW253" s="183">
        <v>0</v>
      </c>
      <c r="AX253" s="183">
        <v>0</v>
      </c>
      <c r="AY253" s="183">
        <v>0</v>
      </c>
      <c r="AZ253" s="183">
        <v>0</v>
      </c>
      <c r="BA253" s="183">
        <v>0</v>
      </c>
      <c r="BB253" s="183">
        <v>0</v>
      </c>
      <c r="BC253" s="174"/>
      <c r="BD253" s="162">
        <f t="shared" si="57"/>
        <v>0</v>
      </c>
      <c r="BE253" s="165"/>
      <c r="BF253" s="206">
        <f t="shared" si="48"/>
        <v>0</v>
      </c>
      <c r="BG253" s="203">
        <v>0</v>
      </c>
      <c r="BH253" s="203">
        <v>0</v>
      </c>
      <c r="BI253" s="183">
        <v>0</v>
      </c>
      <c r="BJ253" s="183">
        <v>0</v>
      </c>
      <c r="BK253" s="183">
        <v>0</v>
      </c>
      <c r="BL253" s="160">
        <f t="shared" si="49"/>
        <v>1</v>
      </c>
      <c r="BM253" s="174"/>
      <c r="BN253" s="206">
        <f t="shared" si="50"/>
        <v>0</v>
      </c>
      <c r="BO253" s="203">
        <v>0</v>
      </c>
      <c r="BP253" s="183">
        <v>0</v>
      </c>
      <c r="BQ253" s="183">
        <v>0</v>
      </c>
      <c r="BR253" s="183">
        <v>0</v>
      </c>
      <c r="BS253" s="160">
        <f t="shared" si="46"/>
        <v>1</v>
      </c>
      <c r="BT253" s="165"/>
      <c r="BU253" s="206">
        <f t="shared" si="51"/>
        <v>0</v>
      </c>
      <c r="BV253" s="203">
        <v>0</v>
      </c>
      <c r="BW253" s="203">
        <v>0</v>
      </c>
      <c r="BX253" s="203">
        <v>0</v>
      </c>
      <c r="BY253" s="203">
        <v>0</v>
      </c>
      <c r="BZ253" s="203">
        <v>0</v>
      </c>
      <c r="CA253" s="203">
        <v>0</v>
      </c>
      <c r="CB253" s="203">
        <v>0</v>
      </c>
      <c r="CC253" s="160">
        <f t="shared" si="52"/>
        <v>1</v>
      </c>
      <c r="CD253" s="165"/>
      <c r="CE253" s="209">
        <v>0</v>
      </c>
      <c r="CF253" s="165"/>
      <c r="CG253" s="211">
        <f t="shared" si="58"/>
        <v>0</v>
      </c>
      <c r="CH253" s="211">
        <f t="shared" si="53"/>
        <v>0</v>
      </c>
      <c r="CI253" s="211">
        <f>SUM(CH$12:CH253)+1</f>
        <v>497</v>
      </c>
      <c r="CJ253" s="164" t="str">
        <f t="shared" si="47"/>
        <v>N/A</v>
      </c>
      <c r="CK253" s="211" t="s">
        <v>15</v>
      </c>
    </row>
    <row r="254" spans="1:89" x14ac:dyDescent="0.2">
      <c r="A254" s="53">
        <f>IF(AND(COUNTIF(D$12:D254,D254)&gt;1,D254&lt;&gt;"[Project Name]"),1,0)</f>
        <v>0</v>
      </c>
      <c r="C254" s="174">
        <f t="shared" si="54"/>
        <v>243</v>
      </c>
      <c r="D254" s="175" t="s">
        <v>749</v>
      </c>
      <c r="E254" s="175" t="b">
        <v>0</v>
      </c>
      <c r="F254" s="191" t="s">
        <v>30</v>
      </c>
      <c r="G254" s="191" t="s">
        <v>30</v>
      </c>
      <c r="H254" s="191" t="s">
        <v>30</v>
      </c>
      <c r="I254" s="191" t="s">
        <v>15</v>
      </c>
      <c r="J254" s="191" t="s">
        <v>15</v>
      </c>
      <c r="K254" s="191" t="s">
        <v>15</v>
      </c>
      <c r="L254" s="191" t="s">
        <v>15</v>
      </c>
      <c r="M254" s="191" t="s">
        <v>15</v>
      </c>
      <c r="N254" s="191" t="s">
        <v>15</v>
      </c>
      <c r="O254" s="183">
        <v>0</v>
      </c>
      <c r="P254" s="191" t="s">
        <v>15</v>
      </c>
      <c r="Q254" s="192" t="s">
        <v>133</v>
      </c>
      <c r="R254" s="241" t="s">
        <v>750</v>
      </c>
      <c r="S254" s="183">
        <v>0.4</v>
      </c>
      <c r="T254" s="188">
        <f t="shared" si="55"/>
        <v>0.6</v>
      </c>
      <c r="U254" s="165"/>
      <c r="V254" s="221">
        <v>0</v>
      </c>
      <c r="W254" s="221">
        <v>0</v>
      </c>
      <c r="X254" s="221">
        <v>0</v>
      </c>
      <c r="Y254" s="221">
        <v>0</v>
      </c>
      <c r="Z254" s="221">
        <v>0</v>
      </c>
      <c r="AA254" s="161">
        <f t="shared" si="56"/>
        <v>0</v>
      </c>
      <c r="AB254" s="165"/>
      <c r="AC254" s="182">
        <v>0</v>
      </c>
      <c r="AD254" s="182">
        <v>0</v>
      </c>
      <c r="AE254" s="182">
        <v>0</v>
      </c>
      <c r="AF254" s="182">
        <v>0</v>
      </c>
      <c r="AG254" s="182">
        <v>0</v>
      </c>
      <c r="AH254" s="165"/>
      <c r="AI254" s="183">
        <v>0</v>
      </c>
      <c r="AJ254" s="183">
        <v>0</v>
      </c>
      <c r="AK254" s="183">
        <v>0</v>
      </c>
      <c r="AL254" s="183">
        <v>0</v>
      </c>
      <c r="AM254" s="183">
        <v>0</v>
      </c>
      <c r="AN254" s="183">
        <v>0</v>
      </c>
      <c r="AO254" s="183">
        <v>0</v>
      </c>
      <c r="AP254" s="183">
        <v>0</v>
      </c>
      <c r="AQ254" s="183">
        <v>0</v>
      </c>
      <c r="AR254" s="183">
        <v>0</v>
      </c>
      <c r="AS254" s="183">
        <v>0</v>
      </c>
      <c r="AT254" s="183">
        <v>0</v>
      </c>
      <c r="AU254" s="183">
        <v>0</v>
      </c>
      <c r="AV254" s="183">
        <v>0</v>
      </c>
      <c r="AW254" s="183">
        <v>0</v>
      </c>
      <c r="AX254" s="183">
        <v>0</v>
      </c>
      <c r="AY254" s="183">
        <v>0</v>
      </c>
      <c r="AZ254" s="183">
        <v>0</v>
      </c>
      <c r="BA254" s="183">
        <v>0</v>
      </c>
      <c r="BB254" s="183">
        <v>0</v>
      </c>
      <c r="BC254" s="174"/>
      <c r="BD254" s="162">
        <f t="shared" si="57"/>
        <v>0</v>
      </c>
      <c r="BE254" s="165"/>
      <c r="BF254" s="206">
        <f t="shared" si="48"/>
        <v>0</v>
      </c>
      <c r="BG254" s="203">
        <v>0</v>
      </c>
      <c r="BH254" s="203">
        <v>0</v>
      </c>
      <c r="BI254" s="183">
        <v>0</v>
      </c>
      <c r="BJ254" s="183">
        <v>0</v>
      </c>
      <c r="BK254" s="183">
        <v>0</v>
      </c>
      <c r="BL254" s="160">
        <f t="shared" si="49"/>
        <v>1</v>
      </c>
      <c r="BM254" s="174"/>
      <c r="BN254" s="206">
        <f t="shared" si="50"/>
        <v>0</v>
      </c>
      <c r="BO254" s="203">
        <v>0</v>
      </c>
      <c r="BP254" s="183">
        <v>0</v>
      </c>
      <c r="BQ254" s="183">
        <v>0</v>
      </c>
      <c r="BR254" s="183">
        <v>0</v>
      </c>
      <c r="BS254" s="160">
        <f t="shared" si="46"/>
        <v>1</v>
      </c>
      <c r="BT254" s="165"/>
      <c r="BU254" s="206">
        <f t="shared" si="51"/>
        <v>0</v>
      </c>
      <c r="BV254" s="203">
        <v>0</v>
      </c>
      <c r="BW254" s="203">
        <v>0</v>
      </c>
      <c r="BX254" s="203">
        <v>0</v>
      </c>
      <c r="BY254" s="203">
        <v>0</v>
      </c>
      <c r="BZ254" s="203">
        <v>0</v>
      </c>
      <c r="CA254" s="203">
        <v>0</v>
      </c>
      <c r="CB254" s="203">
        <v>0</v>
      </c>
      <c r="CC254" s="160">
        <f t="shared" si="52"/>
        <v>1</v>
      </c>
      <c r="CD254" s="165"/>
      <c r="CE254" s="209">
        <v>0</v>
      </c>
      <c r="CF254" s="165"/>
      <c r="CG254" s="211">
        <f t="shared" si="58"/>
        <v>0</v>
      </c>
      <c r="CH254" s="211">
        <f t="shared" si="53"/>
        <v>0</v>
      </c>
      <c r="CI254" s="211">
        <f>SUM(CH$12:CH254)+1</f>
        <v>497</v>
      </c>
      <c r="CJ254" s="164" t="str">
        <f t="shared" si="47"/>
        <v>N/A</v>
      </c>
      <c r="CK254" s="211" t="s">
        <v>15</v>
      </c>
    </row>
    <row r="255" spans="1:89" x14ac:dyDescent="0.2">
      <c r="A255" s="53">
        <f>IF(AND(COUNTIF(D$12:D255,D255)&gt;1,D255&lt;&gt;"[Project Name]"),1,0)</f>
        <v>0</v>
      </c>
      <c r="C255" s="174">
        <f t="shared" si="54"/>
        <v>244</v>
      </c>
      <c r="D255" s="175" t="s">
        <v>749</v>
      </c>
      <c r="E255" s="175" t="b">
        <v>0</v>
      </c>
      <c r="F255" s="191" t="s">
        <v>30</v>
      </c>
      <c r="G255" s="191" t="s">
        <v>30</v>
      </c>
      <c r="H255" s="191" t="s">
        <v>30</v>
      </c>
      <c r="I255" s="191" t="s">
        <v>15</v>
      </c>
      <c r="J255" s="191" t="s">
        <v>15</v>
      </c>
      <c r="K255" s="191" t="s">
        <v>15</v>
      </c>
      <c r="L255" s="191" t="s">
        <v>15</v>
      </c>
      <c r="M255" s="191" t="s">
        <v>15</v>
      </c>
      <c r="N255" s="191" t="s">
        <v>15</v>
      </c>
      <c r="O255" s="183">
        <v>0</v>
      </c>
      <c r="P255" s="191" t="s">
        <v>15</v>
      </c>
      <c r="Q255" s="192" t="s">
        <v>133</v>
      </c>
      <c r="R255" s="241" t="s">
        <v>750</v>
      </c>
      <c r="S255" s="183">
        <v>0.4</v>
      </c>
      <c r="T255" s="188">
        <f t="shared" si="55"/>
        <v>0.6</v>
      </c>
      <c r="U255" s="165"/>
      <c r="V255" s="221">
        <v>0</v>
      </c>
      <c r="W255" s="221">
        <v>0</v>
      </c>
      <c r="X255" s="221">
        <v>0</v>
      </c>
      <c r="Y255" s="221">
        <v>0</v>
      </c>
      <c r="Z255" s="221">
        <v>0</v>
      </c>
      <c r="AA255" s="161">
        <f t="shared" si="56"/>
        <v>0</v>
      </c>
      <c r="AB255" s="165"/>
      <c r="AC255" s="182">
        <v>0</v>
      </c>
      <c r="AD255" s="182">
        <v>0</v>
      </c>
      <c r="AE255" s="182">
        <v>0</v>
      </c>
      <c r="AF255" s="182">
        <v>0</v>
      </c>
      <c r="AG255" s="182">
        <v>0</v>
      </c>
      <c r="AH255" s="165"/>
      <c r="AI255" s="183">
        <v>0</v>
      </c>
      <c r="AJ255" s="183">
        <v>0</v>
      </c>
      <c r="AK255" s="183">
        <v>0</v>
      </c>
      <c r="AL255" s="183">
        <v>0</v>
      </c>
      <c r="AM255" s="183">
        <v>0</v>
      </c>
      <c r="AN255" s="183">
        <v>0</v>
      </c>
      <c r="AO255" s="183">
        <v>0</v>
      </c>
      <c r="AP255" s="183">
        <v>0</v>
      </c>
      <c r="AQ255" s="183">
        <v>0</v>
      </c>
      <c r="AR255" s="183">
        <v>0</v>
      </c>
      <c r="AS255" s="183">
        <v>0</v>
      </c>
      <c r="AT255" s="183">
        <v>0</v>
      </c>
      <c r="AU255" s="183">
        <v>0</v>
      </c>
      <c r="AV255" s="183">
        <v>0</v>
      </c>
      <c r="AW255" s="183">
        <v>0</v>
      </c>
      <c r="AX255" s="183">
        <v>0</v>
      </c>
      <c r="AY255" s="183">
        <v>0</v>
      </c>
      <c r="AZ255" s="183">
        <v>0</v>
      </c>
      <c r="BA255" s="183">
        <v>0</v>
      </c>
      <c r="BB255" s="183">
        <v>0</v>
      </c>
      <c r="BC255" s="174"/>
      <c r="BD255" s="162">
        <f t="shared" si="57"/>
        <v>0</v>
      </c>
      <c r="BE255" s="165"/>
      <c r="BF255" s="206">
        <f t="shared" si="48"/>
        <v>0</v>
      </c>
      <c r="BG255" s="203">
        <v>0</v>
      </c>
      <c r="BH255" s="203">
        <v>0</v>
      </c>
      <c r="BI255" s="183">
        <v>0</v>
      </c>
      <c r="BJ255" s="183">
        <v>0</v>
      </c>
      <c r="BK255" s="183">
        <v>0</v>
      </c>
      <c r="BL255" s="160">
        <f t="shared" si="49"/>
        <v>1</v>
      </c>
      <c r="BM255" s="174"/>
      <c r="BN255" s="206">
        <f t="shared" si="50"/>
        <v>0</v>
      </c>
      <c r="BO255" s="203">
        <v>0</v>
      </c>
      <c r="BP255" s="183">
        <v>0</v>
      </c>
      <c r="BQ255" s="183">
        <v>0</v>
      </c>
      <c r="BR255" s="183">
        <v>0</v>
      </c>
      <c r="BS255" s="160">
        <f t="shared" si="46"/>
        <v>1</v>
      </c>
      <c r="BT255" s="165"/>
      <c r="BU255" s="206">
        <f t="shared" si="51"/>
        <v>0</v>
      </c>
      <c r="BV255" s="203">
        <v>0</v>
      </c>
      <c r="BW255" s="203">
        <v>0</v>
      </c>
      <c r="BX255" s="203">
        <v>0</v>
      </c>
      <c r="BY255" s="203">
        <v>0</v>
      </c>
      <c r="BZ255" s="203">
        <v>0</v>
      </c>
      <c r="CA255" s="203">
        <v>0</v>
      </c>
      <c r="CB255" s="203">
        <v>0</v>
      </c>
      <c r="CC255" s="160">
        <f t="shared" si="52"/>
        <v>1</v>
      </c>
      <c r="CD255" s="165"/>
      <c r="CE255" s="209">
        <v>0</v>
      </c>
      <c r="CF255" s="165"/>
      <c r="CG255" s="211">
        <f t="shared" si="58"/>
        <v>0</v>
      </c>
      <c r="CH255" s="211">
        <f t="shared" si="53"/>
        <v>0</v>
      </c>
      <c r="CI255" s="211">
        <f>SUM(CH$12:CH255)+1</f>
        <v>497</v>
      </c>
      <c r="CJ255" s="164" t="str">
        <f t="shared" si="47"/>
        <v>N/A</v>
      </c>
      <c r="CK255" s="211" t="s">
        <v>15</v>
      </c>
    </row>
    <row r="256" spans="1:89" x14ac:dyDescent="0.2">
      <c r="A256" s="53">
        <f>IF(AND(COUNTIF(D$12:D256,D256)&gt;1,D256&lt;&gt;"[Project Name]"),1,0)</f>
        <v>0</v>
      </c>
      <c r="C256" s="174">
        <f t="shared" si="54"/>
        <v>245</v>
      </c>
      <c r="D256" s="175" t="s">
        <v>749</v>
      </c>
      <c r="E256" s="175" t="b">
        <v>0</v>
      </c>
      <c r="F256" s="191" t="s">
        <v>30</v>
      </c>
      <c r="G256" s="191" t="s">
        <v>30</v>
      </c>
      <c r="H256" s="191" t="s">
        <v>30</v>
      </c>
      <c r="I256" s="191" t="s">
        <v>15</v>
      </c>
      <c r="J256" s="191" t="s">
        <v>15</v>
      </c>
      <c r="K256" s="191" t="s">
        <v>15</v>
      </c>
      <c r="L256" s="191" t="s">
        <v>15</v>
      </c>
      <c r="M256" s="191" t="s">
        <v>15</v>
      </c>
      <c r="N256" s="191" t="s">
        <v>15</v>
      </c>
      <c r="O256" s="183">
        <v>0</v>
      </c>
      <c r="P256" s="191" t="s">
        <v>15</v>
      </c>
      <c r="Q256" s="192" t="s">
        <v>133</v>
      </c>
      <c r="R256" s="241" t="s">
        <v>750</v>
      </c>
      <c r="S256" s="183">
        <v>0.4</v>
      </c>
      <c r="T256" s="188">
        <f t="shared" si="55"/>
        <v>0.6</v>
      </c>
      <c r="U256" s="165"/>
      <c r="V256" s="221">
        <v>0</v>
      </c>
      <c r="W256" s="221">
        <v>0</v>
      </c>
      <c r="X256" s="221">
        <v>0</v>
      </c>
      <c r="Y256" s="221">
        <v>0</v>
      </c>
      <c r="Z256" s="221">
        <v>0</v>
      </c>
      <c r="AA256" s="161">
        <f t="shared" si="56"/>
        <v>0</v>
      </c>
      <c r="AB256" s="165"/>
      <c r="AC256" s="182">
        <v>0</v>
      </c>
      <c r="AD256" s="182">
        <v>0</v>
      </c>
      <c r="AE256" s="182">
        <v>0</v>
      </c>
      <c r="AF256" s="182">
        <v>0</v>
      </c>
      <c r="AG256" s="182">
        <v>0</v>
      </c>
      <c r="AH256" s="165"/>
      <c r="AI256" s="183">
        <v>0</v>
      </c>
      <c r="AJ256" s="183">
        <v>0</v>
      </c>
      <c r="AK256" s="183">
        <v>0</v>
      </c>
      <c r="AL256" s="183">
        <v>0</v>
      </c>
      <c r="AM256" s="183">
        <v>0</v>
      </c>
      <c r="AN256" s="183">
        <v>0</v>
      </c>
      <c r="AO256" s="183">
        <v>0</v>
      </c>
      <c r="AP256" s="183">
        <v>0</v>
      </c>
      <c r="AQ256" s="183">
        <v>0</v>
      </c>
      <c r="AR256" s="183">
        <v>0</v>
      </c>
      <c r="AS256" s="183">
        <v>0</v>
      </c>
      <c r="AT256" s="183">
        <v>0</v>
      </c>
      <c r="AU256" s="183">
        <v>0</v>
      </c>
      <c r="AV256" s="183">
        <v>0</v>
      </c>
      <c r="AW256" s="183">
        <v>0</v>
      </c>
      <c r="AX256" s="183">
        <v>0</v>
      </c>
      <c r="AY256" s="183">
        <v>0</v>
      </c>
      <c r="AZ256" s="183">
        <v>0</v>
      </c>
      <c r="BA256" s="183">
        <v>0</v>
      </c>
      <c r="BB256" s="183">
        <v>0</v>
      </c>
      <c r="BC256" s="174"/>
      <c r="BD256" s="162">
        <f t="shared" si="57"/>
        <v>0</v>
      </c>
      <c r="BE256" s="165"/>
      <c r="BF256" s="206">
        <f t="shared" si="48"/>
        <v>0</v>
      </c>
      <c r="BG256" s="203">
        <v>0</v>
      </c>
      <c r="BH256" s="203">
        <v>0</v>
      </c>
      <c r="BI256" s="183">
        <v>0</v>
      </c>
      <c r="BJ256" s="183">
        <v>0</v>
      </c>
      <c r="BK256" s="183">
        <v>0</v>
      </c>
      <c r="BL256" s="160">
        <f t="shared" si="49"/>
        <v>1</v>
      </c>
      <c r="BM256" s="174"/>
      <c r="BN256" s="206">
        <f t="shared" si="50"/>
        <v>0</v>
      </c>
      <c r="BO256" s="203">
        <v>0</v>
      </c>
      <c r="BP256" s="183">
        <v>0</v>
      </c>
      <c r="BQ256" s="183">
        <v>0</v>
      </c>
      <c r="BR256" s="183">
        <v>0</v>
      </c>
      <c r="BS256" s="160">
        <f t="shared" si="46"/>
        <v>1</v>
      </c>
      <c r="BT256" s="165"/>
      <c r="BU256" s="206">
        <f t="shared" si="51"/>
        <v>0</v>
      </c>
      <c r="BV256" s="203">
        <v>0</v>
      </c>
      <c r="BW256" s="203">
        <v>0</v>
      </c>
      <c r="BX256" s="203">
        <v>0</v>
      </c>
      <c r="BY256" s="203">
        <v>0</v>
      </c>
      <c r="BZ256" s="203">
        <v>0</v>
      </c>
      <c r="CA256" s="203">
        <v>0</v>
      </c>
      <c r="CB256" s="203">
        <v>0</v>
      </c>
      <c r="CC256" s="160">
        <f t="shared" si="52"/>
        <v>1</v>
      </c>
      <c r="CD256" s="165"/>
      <c r="CE256" s="209">
        <v>0</v>
      </c>
      <c r="CF256" s="165"/>
      <c r="CG256" s="211">
        <f t="shared" si="58"/>
        <v>0</v>
      </c>
      <c r="CH256" s="211">
        <f t="shared" si="53"/>
        <v>0</v>
      </c>
      <c r="CI256" s="211">
        <f>SUM(CH$12:CH256)+1</f>
        <v>497</v>
      </c>
      <c r="CJ256" s="164" t="str">
        <f t="shared" si="47"/>
        <v>N/A</v>
      </c>
      <c r="CK256" s="211" t="s">
        <v>15</v>
      </c>
    </row>
    <row r="257" spans="1:89" x14ac:dyDescent="0.2">
      <c r="A257" s="53">
        <f>IF(AND(COUNTIF(D$12:D257,D257)&gt;1,D257&lt;&gt;"[Project Name]"),1,0)</f>
        <v>0</v>
      </c>
      <c r="C257" s="174">
        <f t="shared" si="54"/>
        <v>246</v>
      </c>
      <c r="D257" s="175" t="s">
        <v>749</v>
      </c>
      <c r="E257" s="175" t="b">
        <v>0</v>
      </c>
      <c r="F257" s="191" t="s">
        <v>30</v>
      </c>
      <c r="G257" s="191" t="s">
        <v>30</v>
      </c>
      <c r="H257" s="191" t="s">
        <v>30</v>
      </c>
      <c r="I257" s="191" t="s">
        <v>15</v>
      </c>
      <c r="J257" s="191" t="s">
        <v>15</v>
      </c>
      <c r="K257" s="191" t="s">
        <v>15</v>
      </c>
      <c r="L257" s="191" t="s">
        <v>15</v>
      </c>
      <c r="M257" s="191" t="s">
        <v>15</v>
      </c>
      <c r="N257" s="191" t="s">
        <v>15</v>
      </c>
      <c r="O257" s="183">
        <v>0</v>
      </c>
      <c r="P257" s="191" t="s">
        <v>15</v>
      </c>
      <c r="Q257" s="192" t="s">
        <v>133</v>
      </c>
      <c r="R257" s="241" t="s">
        <v>750</v>
      </c>
      <c r="S257" s="183">
        <v>0.4</v>
      </c>
      <c r="T257" s="188">
        <f t="shared" si="55"/>
        <v>0.6</v>
      </c>
      <c r="U257" s="165"/>
      <c r="V257" s="221">
        <v>0</v>
      </c>
      <c r="W257" s="221">
        <v>0</v>
      </c>
      <c r="X257" s="221">
        <v>0</v>
      </c>
      <c r="Y257" s="221">
        <v>0</v>
      </c>
      <c r="Z257" s="221">
        <v>0</v>
      </c>
      <c r="AA257" s="161">
        <f t="shared" si="56"/>
        <v>0</v>
      </c>
      <c r="AB257" s="165"/>
      <c r="AC257" s="182">
        <v>0</v>
      </c>
      <c r="AD257" s="182">
        <v>0</v>
      </c>
      <c r="AE257" s="182">
        <v>0</v>
      </c>
      <c r="AF257" s="182">
        <v>0</v>
      </c>
      <c r="AG257" s="182">
        <v>0</v>
      </c>
      <c r="AH257" s="165"/>
      <c r="AI257" s="183">
        <v>0</v>
      </c>
      <c r="AJ257" s="183">
        <v>0</v>
      </c>
      <c r="AK257" s="183">
        <v>0</v>
      </c>
      <c r="AL257" s="183">
        <v>0</v>
      </c>
      <c r="AM257" s="183">
        <v>0</v>
      </c>
      <c r="AN257" s="183">
        <v>0</v>
      </c>
      <c r="AO257" s="183">
        <v>0</v>
      </c>
      <c r="AP257" s="183">
        <v>0</v>
      </c>
      <c r="AQ257" s="183">
        <v>0</v>
      </c>
      <c r="AR257" s="183">
        <v>0</v>
      </c>
      <c r="AS257" s="183">
        <v>0</v>
      </c>
      <c r="AT257" s="183">
        <v>0</v>
      </c>
      <c r="AU257" s="183">
        <v>0</v>
      </c>
      <c r="AV257" s="183">
        <v>0</v>
      </c>
      <c r="AW257" s="183">
        <v>0</v>
      </c>
      <c r="AX257" s="183">
        <v>0</v>
      </c>
      <c r="AY257" s="183">
        <v>0</v>
      </c>
      <c r="AZ257" s="183">
        <v>0</v>
      </c>
      <c r="BA257" s="183">
        <v>0</v>
      </c>
      <c r="BB257" s="183">
        <v>0</v>
      </c>
      <c r="BC257" s="174"/>
      <c r="BD257" s="162">
        <f t="shared" si="57"/>
        <v>0</v>
      </c>
      <c r="BE257" s="165"/>
      <c r="BF257" s="206">
        <f t="shared" si="48"/>
        <v>0</v>
      </c>
      <c r="BG257" s="203">
        <v>0</v>
      </c>
      <c r="BH257" s="203">
        <v>0</v>
      </c>
      <c r="BI257" s="183">
        <v>0</v>
      </c>
      <c r="BJ257" s="183">
        <v>0</v>
      </c>
      <c r="BK257" s="183">
        <v>0</v>
      </c>
      <c r="BL257" s="160">
        <f t="shared" si="49"/>
        <v>1</v>
      </c>
      <c r="BM257" s="174"/>
      <c r="BN257" s="206">
        <f t="shared" si="50"/>
        <v>0</v>
      </c>
      <c r="BO257" s="203">
        <v>0</v>
      </c>
      <c r="BP257" s="183">
        <v>0</v>
      </c>
      <c r="BQ257" s="183">
        <v>0</v>
      </c>
      <c r="BR257" s="183">
        <v>0</v>
      </c>
      <c r="BS257" s="160">
        <f t="shared" si="46"/>
        <v>1</v>
      </c>
      <c r="BT257" s="165"/>
      <c r="BU257" s="206">
        <f t="shared" si="51"/>
        <v>0</v>
      </c>
      <c r="BV257" s="203">
        <v>0</v>
      </c>
      <c r="BW257" s="203">
        <v>0</v>
      </c>
      <c r="BX257" s="203">
        <v>0</v>
      </c>
      <c r="BY257" s="203">
        <v>0</v>
      </c>
      <c r="BZ257" s="203">
        <v>0</v>
      </c>
      <c r="CA257" s="203">
        <v>0</v>
      </c>
      <c r="CB257" s="203">
        <v>0</v>
      </c>
      <c r="CC257" s="160">
        <f t="shared" si="52"/>
        <v>1</v>
      </c>
      <c r="CD257" s="165"/>
      <c r="CE257" s="209">
        <v>0</v>
      </c>
      <c r="CF257" s="165"/>
      <c r="CG257" s="211">
        <f t="shared" si="58"/>
        <v>0</v>
      </c>
      <c r="CH257" s="211">
        <f t="shared" si="53"/>
        <v>0</v>
      </c>
      <c r="CI257" s="211">
        <f>SUM(CH$12:CH257)+1</f>
        <v>497</v>
      </c>
      <c r="CJ257" s="164" t="str">
        <f t="shared" si="47"/>
        <v>N/A</v>
      </c>
      <c r="CK257" s="211" t="s">
        <v>15</v>
      </c>
    </row>
    <row r="258" spans="1:89" x14ac:dyDescent="0.2">
      <c r="A258" s="53">
        <f>IF(AND(COUNTIF(D$12:D258,D258)&gt;1,D258&lt;&gt;"[Project Name]"),1,0)</f>
        <v>0</v>
      </c>
      <c r="C258" s="174">
        <f t="shared" si="54"/>
        <v>247</v>
      </c>
      <c r="D258" s="175" t="s">
        <v>749</v>
      </c>
      <c r="E258" s="175" t="b">
        <v>0</v>
      </c>
      <c r="F258" s="191" t="s">
        <v>30</v>
      </c>
      <c r="G258" s="191" t="s">
        <v>30</v>
      </c>
      <c r="H258" s="191" t="s">
        <v>30</v>
      </c>
      <c r="I258" s="191" t="s">
        <v>15</v>
      </c>
      <c r="J258" s="191" t="s">
        <v>15</v>
      </c>
      <c r="K258" s="191" t="s">
        <v>15</v>
      </c>
      <c r="L258" s="191" t="s">
        <v>15</v>
      </c>
      <c r="M258" s="191" t="s">
        <v>15</v>
      </c>
      <c r="N258" s="191" t="s">
        <v>15</v>
      </c>
      <c r="O258" s="183">
        <v>0</v>
      </c>
      <c r="P258" s="191" t="s">
        <v>15</v>
      </c>
      <c r="Q258" s="192" t="s">
        <v>133</v>
      </c>
      <c r="R258" s="241" t="s">
        <v>750</v>
      </c>
      <c r="S258" s="183">
        <v>0.4</v>
      </c>
      <c r="T258" s="188">
        <f t="shared" si="55"/>
        <v>0.6</v>
      </c>
      <c r="U258" s="165"/>
      <c r="V258" s="221">
        <v>0</v>
      </c>
      <c r="W258" s="221">
        <v>0</v>
      </c>
      <c r="X258" s="221">
        <v>0</v>
      </c>
      <c r="Y258" s="221">
        <v>0</v>
      </c>
      <c r="Z258" s="221">
        <v>0</v>
      </c>
      <c r="AA258" s="161">
        <f t="shared" si="56"/>
        <v>0</v>
      </c>
      <c r="AB258" s="165"/>
      <c r="AC258" s="182">
        <v>0</v>
      </c>
      <c r="AD258" s="182">
        <v>0</v>
      </c>
      <c r="AE258" s="182">
        <v>0</v>
      </c>
      <c r="AF258" s="182">
        <v>0</v>
      </c>
      <c r="AG258" s="182">
        <v>0</v>
      </c>
      <c r="AH258" s="165"/>
      <c r="AI258" s="183">
        <v>0</v>
      </c>
      <c r="AJ258" s="183">
        <v>0</v>
      </c>
      <c r="AK258" s="183">
        <v>0</v>
      </c>
      <c r="AL258" s="183">
        <v>0</v>
      </c>
      <c r="AM258" s="183">
        <v>0</v>
      </c>
      <c r="AN258" s="183">
        <v>0</v>
      </c>
      <c r="AO258" s="183">
        <v>0</v>
      </c>
      <c r="AP258" s="183">
        <v>0</v>
      </c>
      <c r="AQ258" s="183">
        <v>0</v>
      </c>
      <c r="AR258" s="183">
        <v>0</v>
      </c>
      <c r="AS258" s="183">
        <v>0</v>
      </c>
      <c r="AT258" s="183">
        <v>0</v>
      </c>
      <c r="AU258" s="183">
        <v>0</v>
      </c>
      <c r="AV258" s="183">
        <v>0</v>
      </c>
      <c r="AW258" s="183">
        <v>0</v>
      </c>
      <c r="AX258" s="183">
        <v>0</v>
      </c>
      <c r="AY258" s="183">
        <v>0</v>
      </c>
      <c r="AZ258" s="183">
        <v>0</v>
      </c>
      <c r="BA258" s="183">
        <v>0</v>
      </c>
      <c r="BB258" s="183">
        <v>0</v>
      </c>
      <c r="BC258" s="174"/>
      <c r="BD258" s="162">
        <f t="shared" si="57"/>
        <v>0</v>
      </c>
      <c r="BE258" s="165"/>
      <c r="BF258" s="206">
        <f t="shared" si="48"/>
        <v>0</v>
      </c>
      <c r="BG258" s="203">
        <v>0</v>
      </c>
      <c r="BH258" s="203">
        <v>0</v>
      </c>
      <c r="BI258" s="183">
        <v>0</v>
      </c>
      <c r="BJ258" s="183">
        <v>0</v>
      </c>
      <c r="BK258" s="183">
        <v>0</v>
      </c>
      <c r="BL258" s="160">
        <f t="shared" si="49"/>
        <v>1</v>
      </c>
      <c r="BM258" s="174"/>
      <c r="BN258" s="206">
        <f t="shared" si="50"/>
        <v>0</v>
      </c>
      <c r="BO258" s="203">
        <v>0</v>
      </c>
      <c r="BP258" s="183">
        <v>0</v>
      </c>
      <c r="BQ258" s="183">
        <v>0</v>
      </c>
      <c r="BR258" s="183">
        <v>0</v>
      </c>
      <c r="BS258" s="160">
        <f t="shared" si="46"/>
        <v>1</v>
      </c>
      <c r="BT258" s="165"/>
      <c r="BU258" s="206">
        <f t="shared" si="51"/>
        <v>0</v>
      </c>
      <c r="BV258" s="203">
        <v>0</v>
      </c>
      <c r="BW258" s="203">
        <v>0</v>
      </c>
      <c r="BX258" s="203">
        <v>0</v>
      </c>
      <c r="BY258" s="203">
        <v>0</v>
      </c>
      <c r="BZ258" s="203">
        <v>0</v>
      </c>
      <c r="CA258" s="203">
        <v>0</v>
      </c>
      <c r="CB258" s="203">
        <v>0</v>
      </c>
      <c r="CC258" s="160">
        <f t="shared" si="52"/>
        <v>1</v>
      </c>
      <c r="CD258" s="165"/>
      <c r="CE258" s="209">
        <v>0</v>
      </c>
      <c r="CF258" s="165"/>
      <c r="CG258" s="211">
        <f t="shared" si="58"/>
        <v>0</v>
      </c>
      <c r="CH258" s="211">
        <f t="shared" si="53"/>
        <v>0</v>
      </c>
      <c r="CI258" s="211">
        <f>SUM(CH$12:CH258)+1</f>
        <v>497</v>
      </c>
      <c r="CJ258" s="164" t="str">
        <f t="shared" si="47"/>
        <v>N/A</v>
      </c>
      <c r="CK258" s="211" t="s">
        <v>15</v>
      </c>
    </row>
    <row r="259" spans="1:89" x14ac:dyDescent="0.2">
      <c r="A259" s="53">
        <f>IF(AND(COUNTIF(D$12:D259,D259)&gt;1,D259&lt;&gt;"[Project Name]"),1,0)</f>
        <v>0</v>
      </c>
      <c r="C259" s="174">
        <f t="shared" si="54"/>
        <v>248</v>
      </c>
      <c r="D259" s="175" t="s">
        <v>749</v>
      </c>
      <c r="E259" s="175" t="b">
        <v>0</v>
      </c>
      <c r="F259" s="191" t="s">
        <v>30</v>
      </c>
      <c r="G259" s="191" t="s">
        <v>30</v>
      </c>
      <c r="H259" s="191" t="s">
        <v>30</v>
      </c>
      <c r="I259" s="191" t="s">
        <v>15</v>
      </c>
      <c r="J259" s="191" t="s">
        <v>15</v>
      </c>
      <c r="K259" s="191" t="s">
        <v>15</v>
      </c>
      <c r="L259" s="191" t="s">
        <v>15</v>
      </c>
      <c r="M259" s="191" t="s">
        <v>15</v>
      </c>
      <c r="N259" s="191" t="s">
        <v>15</v>
      </c>
      <c r="O259" s="183">
        <v>0</v>
      </c>
      <c r="P259" s="191" t="s">
        <v>15</v>
      </c>
      <c r="Q259" s="192" t="s">
        <v>133</v>
      </c>
      <c r="R259" s="241" t="s">
        <v>750</v>
      </c>
      <c r="S259" s="183">
        <v>0.4</v>
      </c>
      <c r="T259" s="188">
        <f t="shared" si="55"/>
        <v>0.6</v>
      </c>
      <c r="U259" s="165"/>
      <c r="V259" s="221">
        <v>0</v>
      </c>
      <c r="W259" s="221">
        <v>0</v>
      </c>
      <c r="X259" s="221">
        <v>0</v>
      </c>
      <c r="Y259" s="221">
        <v>0</v>
      </c>
      <c r="Z259" s="221">
        <v>0</v>
      </c>
      <c r="AA259" s="161">
        <f t="shared" si="56"/>
        <v>0</v>
      </c>
      <c r="AB259" s="165"/>
      <c r="AC259" s="182">
        <v>0</v>
      </c>
      <c r="AD259" s="182">
        <v>0</v>
      </c>
      <c r="AE259" s="182">
        <v>0</v>
      </c>
      <c r="AF259" s="182">
        <v>0</v>
      </c>
      <c r="AG259" s="182">
        <v>0</v>
      </c>
      <c r="AH259" s="165"/>
      <c r="AI259" s="183">
        <v>0</v>
      </c>
      <c r="AJ259" s="183">
        <v>0</v>
      </c>
      <c r="AK259" s="183">
        <v>0</v>
      </c>
      <c r="AL259" s="183">
        <v>0</v>
      </c>
      <c r="AM259" s="183">
        <v>0</v>
      </c>
      <c r="AN259" s="183">
        <v>0</v>
      </c>
      <c r="AO259" s="183">
        <v>0</v>
      </c>
      <c r="AP259" s="183">
        <v>0</v>
      </c>
      <c r="AQ259" s="183">
        <v>0</v>
      </c>
      <c r="AR259" s="183">
        <v>0</v>
      </c>
      <c r="AS259" s="183">
        <v>0</v>
      </c>
      <c r="AT259" s="183">
        <v>0</v>
      </c>
      <c r="AU259" s="183">
        <v>0</v>
      </c>
      <c r="AV259" s="183">
        <v>0</v>
      </c>
      <c r="AW259" s="183">
        <v>0</v>
      </c>
      <c r="AX259" s="183">
        <v>0</v>
      </c>
      <c r="AY259" s="183">
        <v>0</v>
      </c>
      <c r="AZ259" s="183">
        <v>0</v>
      </c>
      <c r="BA259" s="183">
        <v>0</v>
      </c>
      <c r="BB259" s="183">
        <v>0</v>
      </c>
      <c r="BC259" s="174"/>
      <c r="BD259" s="162">
        <f t="shared" si="57"/>
        <v>0</v>
      </c>
      <c r="BE259" s="165"/>
      <c r="BF259" s="206">
        <f t="shared" si="48"/>
        <v>0</v>
      </c>
      <c r="BG259" s="203">
        <v>0</v>
      </c>
      <c r="BH259" s="203">
        <v>0</v>
      </c>
      <c r="BI259" s="183">
        <v>0</v>
      </c>
      <c r="BJ259" s="183">
        <v>0</v>
      </c>
      <c r="BK259" s="183">
        <v>0</v>
      </c>
      <c r="BL259" s="160">
        <f t="shared" si="49"/>
        <v>1</v>
      </c>
      <c r="BM259" s="174"/>
      <c r="BN259" s="206">
        <f t="shared" si="50"/>
        <v>0</v>
      </c>
      <c r="BO259" s="203">
        <v>0</v>
      </c>
      <c r="BP259" s="183">
        <v>0</v>
      </c>
      <c r="BQ259" s="183">
        <v>0</v>
      </c>
      <c r="BR259" s="183">
        <v>0</v>
      </c>
      <c r="BS259" s="160">
        <f t="shared" si="46"/>
        <v>1</v>
      </c>
      <c r="BT259" s="165"/>
      <c r="BU259" s="206">
        <f t="shared" si="51"/>
        <v>0</v>
      </c>
      <c r="BV259" s="203">
        <v>0</v>
      </c>
      <c r="BW259" s="203">
        <v>0</v>
      </c>
      <c r="BX259" s="203">
        <v>0</v>
      </c>
      <c r="BY259" s="203">
        <v>0</v>
      </c>
      <c r="BZ259" s="203">
        <v>0</v>
      </c>
      <c r="CA259" s="203">
        <v>0</v>
      </c>
      <c r="CB259" s="203">
        <v>0</v>
      </c>
      <c r="CC259" s="160">
        <f t="shared" si="52"/>
        <v>1</v>
      </c>
      <c r="CD259" s="165"/>
      <c r="CE259" s="209">
        <v>0</v>
      </c>
      <c r="CF259" s="165"/>
      <c r="CG259" s="211">
        <f t="shared" si="58"/>
        <v>0</v>
      </c>
      <c r="CH259" s="211">
        <f t="shared" si="53"/>
        <v>0</v>
      </c>
      <c r="CI259" s="211">
        <f>SUM(CH$12:CH259)+1</f>
        <v>497</v>
      </c>
      <c r="CJ259" s="164" t="str">
        <f t="shared" si="47"/>
        <v>N/A</v>
      </c>
      <c r="CK259" s="211" t="s">
        <v>15</v>
      </c>
    </row>
    <row r="260" spans="1:89" x14ac:dyDescent="0.2">
      <c r="A260" s="53">
        <f>IF(AND(COUNTIF(D$12:D260,D260)&gt;1,D260&lt;&gt;"[Project Name]"),1,0)</f>
        <v>0</v>
      </c>
      <c r="C260" s="174">
        <f t="shared" si="54"/>
        <v>249</v>
      </c>
      <c r="D260" s="175" t="s">
        <v>749</v>
      </c>
      <c r="E260" s="175" t="b">
        <v>0</v>
      </c>
      <c r="F260" s="191" t="s">
        <v>30</v>
      </c>
      <c r="G260" s="191" t="s">
        <v>30</v>
      </c>
      <c r="H260" s="191" t="s">
        <v>30</v>
      </c>
      <c r="I260" s="191" t="s">
        <v>15</v>
      </c>
      <c r="J260" s="191" t="s">
        <v>15</v>
      </c>
      <c r="K260" s="191" t="s">
        <v>15</v>
      </c>
      <c r="L260" s="191" t="s">
        <v>15</v>
      </c>
      <c r="M260" s="191" t="s">
        <v>15</v>
      </c>
      <c r="N260" s="191" t="s">
        <v>15</v>
      </c>
      <c r="O260" s="183">
        <v>0</v>
      </c>
      <c r="P260" s="191" t="s">
        <v>15</v>
      </c>
      <c r="Q260" s="192" t="s">
        <v>133</v>
      </c>
      <c r="R260" s="241" t="s">
        <v>750</v>
      </c>
      <c r="S260" s="183">
        <v>0.4</v>
      </c>
      <c r="T260" s="188">
        <f t="shared" si="55"/>
        <v>0.6</v>
      </c>
      <c r="U260" s="165"/>
      <c r="V260" s="221">
        <v>0</v>
      </c>
      <c r="W260" s="221">
        <v>0</v>
      </c>
      <c r="X260" s="221">
        <v>0</v>
      </c>
      <c r="Y260" s="221">
        <v>0</v>
      </c>
      <c r="Z260" s="221">
        <v>0</v>
      </c>
      <c r="AA260" s="161">
        <f t="shared" si="56"/>
        <v>0</v>
      </c>
      <c r="AB260" s="165"/>
      <c r="AC260" s="182">
        <v>0</v>
      </c>
      <c r="AD260" s="182">
        <v>0</v>
      </c>
      <c r="AE260" s="182">
        <v>0</v>
      </c>
      <c r="AF260" s="182">
        <v>0</v>
      </c>
      <c r="AG260" s="182">
        <v>0</v>
      </c>
      <c r="AH260" s="165"/>
      <c r="AI260" s="183">
        <v>0</v>
      </c>
      <c r="AJ260" s="183">
        <v>0</v>
      </c>
      <c r="AK260" s="183">
        <v>0</v>
      </c>
      <c r="AL260" s="183">
        <v>0</v>
      </c>
      <c r="AM260" s="183">
        <v>0</v>
      </c>
      <c r="AN260" s="183">
        <v>0</v>
      </c>
      <c r="AO260" s="183">
        <v>0</v>
      </c>
      <c r="AP260" s="183">
        <v>0</v>
      </c>
      <c r="AQ260" s="183">
        <v>0</v>
      </c>
      <c r="AR260" s="183">
        <v>0</v>
      </c>
      <c r="AS260" s="183">
        <v>0</v>
      </c>
      <c r="AT260" s="183">
        <v>0</v>
      </c>
      <c r="AU260" s="183">
        <v>0</v>
      </c>
      <c r="AV260" s="183">
        <v>0</v>
      </c>
      <c r="AW260" s="183">
        <v>0</v>
      </c>
      <c r="AX260" s="183">
        <v>0</v>
      </c>
      <c r="AY260" s="183">
        <v>0</v>
      </c>
      <c r="AZ260" s="183">
        <v>0</v>
      </c>
      <c r="BA260" s="183">
        <v>0</v>
      </c>
      <c r="BB260" s="183">
        <v>0</v>
      </c>
      <c r="BC260" s="174"/>
      <c r="BD260" s="162">
        <f t="shared" si="57"/>
        <v>0</v>
      </c>
      <c r="BE260" s="165"/>
      <c r="BF260" s="206">
        <f t="shared" si="48"/>
        <v>0</v>
      </c>
      <c r="BG260" s="203">
        <v>0</v>
      </c>
      <c r="BH260" s="203">
        <v>0</v>
      </c>
      <c r="BI260" s="183">
        <v>0</v>
      </c>
      <c r="BJ260" s="183">
        <v>0</v>
      </c>
      <c r="BK260" s="183">
        <v>0</v>
      </c>
      <c r="BL260" s="160">
        <f t="shared" si="49"/>
        <v>1</v>
      </c>
      <c r="BM260" s="174"/>
      <c r="BN260" s="206">
        <f t="shared" si="50"/>
        <v>0</v>
      </c>
      <c r="BO260" s="203">
        <v>0</v>
      </c>
      <c r="BP260" s="183">
        <v>0</v>
      </c>
      <c r="BQ260" s="183">
        <v>0</v>
      </c>
      <c r="BR260" s="183">
        <v>0</v>
      </c>
      <c r="BS260" s="160">
        <f t="shared" si="46"/>
        <v>1</v>
      </c>
      <c r="BT260" s="165"/>
      <c r="BU260" s="206">
        <f t="shared" si="51"/>
        <v>0</v>
      </c>
      <c r="BV260" s="203">
        <v>0</v>
      </c>
      <c r="BW260" s="203">
        <v>0</v>
      </c>
      <c r="BX260" s="203">
        <v>0</v>
      </c>
      <c r="BY260" s="203">
        <v>0</v>
      </c>
      <c r="BZ260" s="203">
        <v>0</v>
      </c>
      <c r="CA260" s="203">
        <v>0</v>
      </c>
      <c r="CB260" s="203">
        <v>0</v>
      </c>
      <c r="CC260" s="160">
        <f t="shared" si="52"/>
        <v>1</v>
      </c>
      <c r="CD260" s="165"/>
      <c r="CE260" s="209">
        <v>0</v>
      </c>
      <c r="CF260" s="165"/>
      <c r="CG260" s="211">
        <f t="shared" si="58"/>
        <v>0</v>
      </c>
      <c r="CH260" s="211">
        <f t="shared" si="53"/>
        <v>0</v>
      </c>
      <c r="CI260" s="211">
        <f>SUM(CH$12:CH260)+1</f>
        <v>497</v>
      </c>
      <c r="CJ260" s="164" t="str">
        <f t="shared" si="47"/>
        <v>N/A</v>
      </c>
      <c r="CK260" s="211" t="s">
        <v>15</v>
      </c>
    </row>
    <row r="261" spans="1:89" x14ac:dyDescent="0.2">
      <c r="A261" s="53">
        <f>IF(AND(COUNTIF(D$12:D261,D261)&gt;1,D261&lt;&gt;"[Project Name]"),1,0)</f>
        <v>0</v>
      </c>
      <c r="C261" s="174">
        <f t="shared" si="54"/>
        <v>250</v>
      </c>
      <c r="D261" s="175" t="s">
        <v>749</v>
      </c>
      <c r="E261" s="175" t="b">
        <v>0</v>
      </c>
      <c r="F261" s="191" t="s">
        <v>30</v>
      </c>
      <c r="G261" s="191" t="s">
        <v>30</v>
      </c>
      <c r="H261" s="191" t="s">
        <v>30</v>
      </c>
      <c r="I261" s="191" t="s">
        <v>15</v>
      </c>
      <c r="J261" s="191" t="s">
        <v>15</v>
      </c>
      <c r="K261" s="191" t="s">
        <v>15</v>
      </c>
      <c r="L261" s="191" t="s">
        <v>15</v>
      </c>
      <c r="M261" s="191" t="s">
        <v>15</v>
      </c>
      <c r="N261" s="191" t="s">
        <v>15</v>
      </c>
      <c r="O261" s="183">
        <v>0</v>
      </c>
      <c r="P261" s="191" t="s">
        <v>15</v>
      </c>
      <c r="Q261" s="192" t="s">
        <v>133</v>
      </c>
      <c r="R261" s="241" t="s">
        <v>750</v>
      </c>
      <c r="S261" s="183">
        <v>0.4</v>
      </c>
      <c r="T261" s="188">
        <f t="shared" si="55"/>
        <v>0.6</v>
      </c>
      <c r="U261" s="165"/>
      <c r="V261" s="221">
        <v>0</v>
      </c>
      <c r="W261" s="221">
        <v>0</v>
      </c>
      <c r="X261" s="221">
        <v>0</v>
      </c>
      <c r="Y261" s="221">
        <v>0</v>
      </c>
      <c r="Z261" s="221">
        <v>0</v>
      </c>
      <c r="AA261" s="161">
        <f t="shared" si="56"/>
        <v>0</v>
      </c>
      <c r="AB261" s="165"/>
      <c r="AC261" s="182">
        <v>0</v>
      </c>
      <c r="AD261" s="182">
        <v>0</v>
      </c>
      <c r="AE261" s="182">
        <v>0</v>
      </c>
      <c r="AF261" s="182">
        <v>0</v>
      </c>
      <c r="AG261" s="182">
        <v>0</v>
      </c>
      <c r="AH261" s="165"/>
      <c r="AI261" s="183">
        <v>0</v>
      </c>
      <c r="AJ261" s="183">
        <v>0</v>
      </c>
      <c r="AK261" s="183">
        <v>0</v>
      </c>
      <c r="AL261" s="183">
        <v>0</v>
      </c>
      <c r="AM261" s="183">
        <v>0</v>
      </c>
      <c r="AN261" s="183">
        <v>0</v>
      </c>
      <c r="AO261" s="183">
        <v>0</v>
      </c>
      <c r="AP261" s="183">
        <v>0</v>
      </c>
      <c r="AQ261" s="183">
        <v>0</v>
      </c>
      <c r="AR261" s="183">
        <v>0</v>
      </c>
      <c r="AS261" s="183">
        <v>0</v>
      </c>
      <c r="AT261" s="183">
        <v>0</v>
      </c>
      <c r="AU261" s="183">
        <v>0</v>
      </c>
      <c r="AV261" s="183">
        <v>0</v>
      </c>
      <c r="AW261" s="183">
        <v>0</v>
      </c>
      <c r="AX261" s="183">
        <v>0</v>
      </c>
      <c r="AY261" s="183">
        <v>0</v>
      </c>
      <c r="AZ261" s="183">
        <v>0</v>
      </c>
      <c r="BA261" s="183">
        <v>0</v>
      </c>
      <c r="BB261" s="183">
        <v>0</v>
      </c>
      <c r="BC261" s="174"/>
      <c r="BD261" s="162">
        <f t="shared" si="57"/>
        <v>0</v>
      </c>
      <c r="BE261" s="165"/>
      <c r="BF261" s="206">
        <f t="shared" si="48"/>
        <v>0</v>
      </c>
      <c r="BG261" s="203">
        <v>0</v>
      </c>
      <c r="BH261" s="203">
        <v>0</v>
      </c>
      <c r="BI261" s="183">
        <v>0</v>
      </c>
      <c r="BJ261" s="183">
        <v>0</v>
      </c>
      <c r="BK261" s="183">
        <v>0</v>
      </c>
      <c r="BL261" s="160">
        <f t="shared" si="49"/>
        <v>1</v>
      </c>
      <c r="BM261" s="174"/>
      <c r="BN261" s="206">
        <f t="shared" si="50"/>
        <v>0</v>
      </c>
      <c r="BO261" s="203">
        <v>0</v>
      </c>
      <c r="BP261" s="183">
        <v>0</v>
      </c>
      <c r="BQ261" s="183">
        <v>0</v>
      </c>
      <c r="BR261" s="183">
        <v>0</v>
      </c>
      <c r="BS261" s="160">
        <f t="shared" si="46"/>
        <v>1</v>
      </c>
      <c r="BT261" s="165"/>
      <c r="BU261" s="206">
        <f t="shared" si="51"/>
        <v>0</v>
      </c>
      <c r="BV261" s="203">
        <v>0</v>
      </c>
      <c r="BW261" s="203">
        <v>0</v>
      </c>
      <c r="BX261" s="203">
        <v>0</v>
      </c>
      <c r="BY261" s="203">
        <v>0</v>
      </c>
      <c r="BZ261" s="203">
        <v>0</v>
      </c>
      <c r="CA261" s="203">
        <v>0</v>
      </c>
      <c r="CB261" s="203">
        <v>0</v>
      </c>
      <c r="CC261" s="160">
        <f t="shared" si="52"/>
        <v>1</v>
      </c>
      <c r="CD261" s="165"/>
      <c r="CE261" s="209">
        <v>0</v>
      </c>
      <c r="CF261" s="165"/>
      <c r="CG261" s="211">
        <f t="shared" si="58"/>
        <v>0</v>
      </c>
      <c r="CH261" s="211">
        <f t="shared" si="53"/>
        <v>0</v>
      </c>
      <c r="CI261" s="211">
        <f>SUM(CH$12:CH261)+1</f>
        <v>497</v>
      </c>
      <c r="CJ261" s="164" t="str">
        <f t="shared" si="47"/>
        <v>N/A</v>
      </c>
      <c r="CK261" s="211" t="s">
        <v>15</v>
      </c>
    </row>
    <row r="262" spans="1:89" x14ac:dyDescent="0.2">
      <c r="A262" s="53">
        <f>IF(AND(COUNTIF(D$12:D262,D262)&gt;1,D262&lt;&gt;"[Project Name]"),1,0)</f>
        <v>0</v>
      </c>
      <c r="C262" s="174">
        <f t="shared" si="54"/>
        <v>251</v>
      </c>
      <c r="D262" s="175" t="s">
        <v>749</v>
      </c>
      <c r="E262" s="175" t="b">
        <v>0</v>
      </c>
      <c r="F262" s="191" t="s">
        <v>30</v>
      </c>
      <c r="G262" s="191" t="s">
        <v>30</v>
      </c>
      <c r="H262" s="191" t="s">
        <v>30</v>
      </c>
      <c r="I262" s="191" t="s">
        <v>15</v>
      </c>
      <c r="J262" s="191" t="s">
        <v>15</v>
      </c>
      <c r="K262" s="191" t="s">
        <v>15</v>
      </c>
      <c r="L262" s="191" t="s">
        <v>15</v>
      </c>
      <c r="M262" s="191" t="s">
        <v>15</v>
      </c>
      <c r="N262" s="191" t="s">
        <v>15</v>
      </c>
      <c r="O262" s="183">
        <v>0</v>
      </c>
      <c r="P262" s="191" t="s">
        <v>15</v>
      </c>
      <c r="Q262" s="192" t="s">
        <v>133</v>
      </c>
      <c r="R262" s="241" t="s">
        <v>750</v>
      </c>
      <c r="S262" s="183">
        <v>0.4</v>
      </c>
      <c r="T262" s="188">
        <f t="shared" si="55"/>
        <v>0.6</v>
      </c>
      <c r="U262" s="165"/>
      <c r="V262" s="221">
        <v>0</v>
      </c>
      <c r="W262" s="221">
        <v>0</v>
      </c>
      <c r="X262" s="221">
        <v>0</v>
      </c>
      <c r="Y262" s="221">
        <v>0</v>
      </c>
      <c r="Z262" s="221">
        <v>0</v>
      </c>
      <c r="AA262" s="161">
        <f t="shared" si="56"/>
        <v>0</v>
      </c>
      <c r="AB262" s="165"/>
      <c r="AC262" s="182">
        <v>0</v>
      </c>
      <c r="AD262" s="182">
        <v>0</v>
      </c>
      <c r="AE262" s="182">
        <v>0</v>
      </c>
      <c r="AF262" s="182">
        <v>0</v>
      </c>
      <c r="AG262" s="182">
        <v>0</v>
      </c>
      <c r="AH262" s="165"/>
      <c r="AI262" s="183">
        <v>0</v>
      </c>
      <c r="AJ262" s="183">
        <v>0</v>
      </c>
      <c r="AK262" s="183">
        <v>0</v>
      </c>
      <c r="AL262" s="183">
        <v>0</v>
      </c>
      <c r="AM262" s="183">
        <v>0</v>
      </c>
      <c r="AN262" s="183">
        <v>0</v>
      </c>
      <c r="AO262" s="183">
        <v>0</v>
      </c>
      <c r="AP262" s="183">
        <v>0</v>
      </c>
      <c r="AQ262" s="183">
        <v>0</v>
      </c>
      <c r="AR262" s="183">
        <v>0</v>
      </c>
      <c r="AS262" s="183">
        <v>0</v>
      </c>
      <c r="AT262" s="183">
        <v>0</v>
      </c>
      <c r="AU262" s="183">
        <v>0</v>
      </c>
      <c r="AV262" s="183">
        <v>0</v>
      </c>
      <c r="AW262" s="183">
        <v>0</v>
      </c>
      <c r="AX262" s="183">
        <v>0</v>
      </c>
      <c r="AY262" s="183">
        <v>0</v>
      </c>
      <c r="AZ262" s="183">
        <v>0</v>
      </c>
      <c r="BA262" s="183">
        <v>0</v>
      </c>
      <c r="BB262" s="183">
        <v>0</v>
      </c>
      <c r="BC262" s="174"/>
      <c r="BD262" s="162">
        <f t="shared" si="57"/>
        <v>0</v>
      </c>
      <c r="BE262" s="165"/>
      <c r="BF262" s="206">
        <f t="shared" si="48"/>
        <v>0</v>
      </c>
      <c r="BG262" s="203">
        <v>0</v>
      </c>
      <c r="BH262" s="203">
        <v>0</v>
      </c>
      <c r="BI262" s="183">
        <v>0</v>
      </c>
      <c r="BJ262" s="183">
        <v>0</v>
      </c>
      <c r="BK262" s="183">
        <v>0</v>
      </c>
      <c r="BL262" s="160">
        <f t="shared" si="49"/>
        <v>1</v>
      </c>
      <c r="BM262" s="174"/>
      <c r="BN262" s="206">
        <f t="shared" si="50"/>
        <v>0</v>
      </c>
      <c r="BO262" s="203">
        <v>0</v>
      </c>
      <c r="BP262" s="183">
        <v>0</v>
      </c>
      <c r="BQ262" s="183">
        <v>0</v>
      </c>
      <c r="BR262" s="183">
        <v>0</v>
      </c>
      <c r="BS262" s="160">
        <f t="shared" si="46"/>
        <v>1</v>
      </c>
      <c r="BT262" s="165"/>
      <c r="BU262" s="206">
        <f t="shared" si="51"/>
        <v>0</v>
      </c>
      <c r="BV262" s="203">
        <v>0</v>
      </c>
      <c r="BW262" s="203">
        <v>0</v>
      </c>
      <c r="BX262" s="203">
        <v>0</v>
      </c>
      <c r="BY262" s="203">
        <v>0</v>
      </c>
      <c r="BZ262" s="203">
        <v>0</v>
      </c>
      <c r="CA262" s="203">
        <v>0</v>
      </c>
      <c r="CB262" s="203">
        <v>0</v>
      </c>
      <c r="CC262" s="160">
        <f t="shared" si="52"/>
        <v>1</v>
      </c>
      <c r="CD262" s="165"/>
      <c r="CE262" s="209">
        <v>0</v>
      </c>
      <c r="CF262" s="165"/>
      <c r="CG262" s="211">
        <f t="shared" si="58"/>
        <v>0</v>
      </c>
      <c r="CH262" s="211">
        <f t="shared" si="53"/>
        <v>0</v>
      </c>
      <c r="CI262" s="211">
        <f>SUM(CH$12:CH262)+1</f>
        <v>497</v>
      </c>
      <c r="CJ262" s="164" t="str">
        <f t="shared" si="47"/>
        <v>N/A</v>
      </c>
      <c r="CK262" s="211" t="s">
        <v>15</v>
      </c>
    </row>
    <row r="263" spans="1:89" x14ac:dyDescent="0.2">
      <c r="A263" s="53">
        <f>IF(AND(COUNTIF(D$12:D263,D263)&gt;1,D263&lt;&gt;"[Project Name]"),1,0)</f>
        <v>0</v>
      </c>
      <c r="C263" s="174">
        <f t="shared" si="54"/>
        <v>252</v>
      </c>
      <c r="D263" s="175" t="s">
        <v>749</v>
      </c>
      <c r="E263" s="175" t="b">
        <v>0</v>
      </c>
      <c r="F263" s="191" t="s">
        <v>30</v>
      </c>
      <c r="G263" s="191" t="s">
        <v>30</v>
      </c>
      <c r="H263" s="191" t="s">
        <v>30</v>
      </c>
      <c r="I263" s="191" t="s">
        <v>15</v>
      </c>
      <c r="J263" s="191" t="s">
        <v>15</v>
      </c>
      <c r="K263" s="191" t="s">
        <v>15</v>
      </c>
      <c r="L263" s="191" t="s">
        <v>15</v>
      </c>
      <c r="M263" s="191" t="s">
        <v>15</v>
      </c>
      <c r="N263" s="191" t="s">
        <v>15</v>
      </c>
      <c r="O263" s="183">
        <v>0</v>
      </c>
      <c r="P263" s="191" t="s">
        <v>15</v>
      </c>
      <c r="Q263" s="192" t="s">
        <v>133</v>
      </c>
      <c r="R263" s="241" t="s">
        <v>750</v>
      </c>
      <c r="S263" s="183">
        <v>0.4</v>
      </c>
      <c r="T263" s="188">
        <f t="shared" si="55"/>
        <v>0.6</v>
      </c>
      <c r="U263" s="165"/>
      <c r="V263" s="221">
        <v>0</v>
      </c>
      <c r="W263" s="221">
        <v>0</v>
      </c>
      <c r="X263" s="221">
        <v>0</v>
      </c>
      <c r="Y263" s="221">
        <v>0</v>
      </c>
      <c r="Z263" s="221">
        <v>0</v>
      </c>
      <c r="AA263" s="161">
        <f t="shared" si="56"/>
        <v>0</v>
      </c>
      <c r="AB263" s="165"/>
      <c r="AC263" s="182">
        <v>0</v>
      </c>
      <c r="AD263" s="182">
        <v>0</v>
      </c>
      <c r="AE263" s="182">
        <v>0</v>
      </c>
      <c r="AF263" s="182">
        <v>0</v>
      </c>
      <c r="AG263" s="182">
        <v>0</v>
      </c>
      <c r="AH263" s="165"/>
      <c r="AI263" s="183">
        <v>0</v>
      </c>
      <c r="AJ263" s="183">
        <v>0</v>
      </c>
      <c r="AK263" s="183">
        <v>0</v>
      </c>
      <c r="AL263" s="183">
        <v>0</v>
      </c>
      <c r="AM263" s="183">
        <v>0</v>
      </c>
      <c r="AN263" s="183">
        <v>0</v>
      </c>
      <c r="AO263" s="183">
        <v>0</v>
      </c>
      <c r="AP263" s="183">
        <v>0</v>
      </c>
      <c r="AQ263" s="183">
        <v>0</v>
      </c>
      <c r="AR263" s="183">
        <v>0</v>
      </c>
      <c r="AS263" s="183">
        <v>0</v>
      </c>
      <c r="AT263" s="183">
        <v>0</v>
      </c>
      <c r="AU263" s="183">
        <v>0</v>
      </c>
      <c r="AV263" s="183">
        <v>0</v>
      </c>
      <c r="AW263" s="183">
        <v>0</v>
      </c>
      <c r="AX263" s="183">
        <v>0</v>
      </c>
      <c r="AY263" s="183">
        <v>0</v>
      </c>
      <c r="AZ263" s="183">
        <v>0</v>
      </c>
      <c r="BA263" s="183">
        <v>0</v>
      </c>
      <c r="BB263" s="183">
        <v>0</v>
      </c>
      <c r="BC263" s="174"/>
      <c r="BD263" s="162">
        <f t="shared" si="57"/>
        <v>0</v>
      </c>
      <c r="BE263" s="165"/>
      <c r="BF263" s="206">
        <f t="shared" si="48"/>
        <v>0</v>
      </c>
      <c r="BG263" s="203">
        <v>0</v>
      </c>
      <c r="BH263" s="203">
        <v>0</v>
      </c>
      <c r="BI263" s="183">
        <v>0</v>
      </c>
      <c r="BJ263" s="183">
        <v>0</v>
      </c>
      <c r="BK263" s="183">
        <v>0</v>
      </c>
      <c r="BL263" s="160">
        <f t="shared" si="49"/>
        <v>1</v>
      </c>
      <c r="BM263" s="174"/>
      <c r="BN263" s="206">
        <f t="shared" si="50"/>
        <v>0</v>
      </c>
      <c r="BO263" s="203">
        <v>0</v>
      </c>
      <c r="BP263" s="183">
        <v>0</v>
      </c>
      <c r="BQ263" s="183">
        <v>0</v>
      </c>
      <c r="BR263" s="183">
        <v>0</v>
      </c>
      <c r="BS263" s="160">
        <f t="shared" si="46"/>
        <v>1</v>
      </c>
      <c r="BT263" s="165"/>
      <c r="BU263" s="206">
        <f t="shared" si="51"/>
        <v>0</v>
      </c>
      <c r="BV263" s="203">
        <v>0</v>
      </c>
      <c r="BW263" s="203">
        <v>0</v>
      </c>
      <c r="BX263" s="203">
        <v>0</v>
      </c>
      <c r="BY263" s="203">
        <v>0</v>
      </c>
      <c r="BZ263" s="203">
        <v>0</v>
      </c>
      <c r="CA263" s="203">
        <v>0</v>
      </c>
      <c r="CB263" s="203">
        <v>0</v>
      </c>
      <c r="CC263" s="160">
        <f t="shared" si="52"/>
        <v>1</v>
      </c>
      <c r="CD263" s="165"/>
      <c r="CE263" s="209">
        <v>0</v>
      </c>
      <c r="CF263" s="165"/>
      <c r="CG263" s="211">
        <f t="shared" si="58"/>
        <v>0</v>
      </c>
      <c r="CH263" s="211">
        <f t="shared" si="53"/>
        <v>0</v>
      </c>
      <c r="CI263" s="211">
        <f>SUM(CH$12:CH263)+1</f>
        <v>497</v>
      </c>
      <c r="CJ263" s="164" t="str">
        <f t="shared" si="47"/>
        <v>N/A</v>
      </c>
      <c r="CK263" s="211" t="s">
        <v>15</v>
      </c>
    </row>
    <row r="264" spans="1:89" x14ac:dyDescent="0.2">
      <c r="A264" s="53">
        <f>IF(AND(COUNTIF(D$12:D264,D264)&gt;1,D264&lt;&gt;"[Project Name]"),1,0)</f>
        <v>0</v>
      </c>
      <c r="C264" s="174">
        <f t="shared" si="54"/>
        <v>253</v>
      </c>
      <c r="D264" s="175" t="s">
        <v>749</v>
      </c>
      <c r="E264" s="175" t="b">
        <v>0</v>
      </c>
      <c r="F264" s="191" t="s">
        <v>30</v>
      </c>
      <c r="G264" s="191" t="s">
        <v>30</v>
      </c>
      <c r="H264" s="191" t="s">
        <v>30</v>
      </c>
      <c r="I264" s="191" t="s">
        <v>15</v>
      </c>
      <c r="J264" s="191" t="s">
        <v>15</v>
      </c>
      <c r="K264" s="191" t="s">
        <v>15</v>
      </c>
      <c r="L264" s="191" t="s">
        <v>15</v>
      </c>
      <c r="M264" s="191" t="s">
        <v>15</v>
      </c>
      <c r="N264" s="191" t="s">
        <v>15</v>
      </c>
      <c r="O264" s="183">
        <v>0</v>
      </c>
      <c r="P264" s="191" t="s">
        <v>15</v>
      </c>
      <c r="Q264" s="192" t="s">
        <v>133</v>
      </c>
      <c r="R264" s="241" t="s">
        <v>750</v>
      </c>
      <c r="S264" s="183">
        <v>0.4</v>
      </c>
      <c r="T264" s="188">
        <f t="shared" si="55"/>
        <v>0.6</v>
      </c>
      <c r="U264" s="165"/>
      <c r="V264" s="221">
        <v>0</v>
      </c>
      <c r="W264" s="221">
        <v>0</v>
      </c>
      <c r="X264" s="221">
        <v>0</v>
      </c>
      <c r="Y264" s="221">
        <v>0</v>
      </c>
      <c r="Z264" s="221">
        <v>0</v>
      </c>
      <c r="AA264" s="161">
        <f t="shared" si="56"/>
        <v>0</v>
      </c>
      <c r="AB264" s="165"/>
      <c r="AC264" s="182">
        <v>0</v>
      </c>
      <c r="AD264" s="182">
        <v>0</v>
      </c>
      <c r="AE264" s="182">
        <v>0</v>
      </c>
      <c r="AF264" s="182">
        <v>0</v>
      </c>
      <c r="AG264" s="182">
        <v>0</v>
      </c>
      <c r="AH264" s="165"/>
      <c r="AI264" s="183">
        <v>0</v>
      </c>
      <c r="AJ264" s="183">
        <v>0</v>
      </c>
      <c r="AK264" s="183">
        <v>0</v>
      </c>
      <c r="AL264" s="183">
        <v>0</v>
      </c>
      <c r="AM264" s="183">
        <v>0</v>
      </c>
      <c r="AN264" s="183">
        <v>0</v>
      </c>
      <c r="AO264" s="183">
        <v>0</v>
      </c>
      <c r="AP264" s="183">
        <v>0</v>
      </c>
      <c r="AQ264" s="183">
        <v>0</v>
      </c>
      <c r="AR264" s="183">
        <v>0</v>
      </c>
      <c r="AS264" s="183">
        <v>0</v>
      </c>
      <c r="AT264" s="183">
        <v>0</v>
      </c>
      <c r="AU264" s="183">
        <v>0</v>
      </c>
      <c r="AV264" s="183">
        <v>0</v>
      </c>
      <c r="AW264" s="183">
        <v>0</v>
      </c>
      <c r="AX264" s="183">
        <v>0</v>
      </c>
      <c r="AY264" s="183">
        <v>0</v>
      </c>
      <c r="AZ264" s="183">
        <v>0</v>
      </c>
      <c r="BA264" s="183">
        <v>0</v>
      </c>
      <c r="BB264" s="183">
        <v>0</v>
      </c>
      <c r="BC264" s="174"/>
      <c r="BD264" s="162">
        <f t="shared" si="57"/>
        <v>0</v>
      </c>
      <c r="BE264" s="165"/>
      <c r="BF264" s="206">
        <f t="shared" si="48"/>
        <v>0</v>
      </c>
      <c r="BG264" s="203">
        <v>0</v>
      </c>
      <c r="BH264" s="203">
        <v>0</v>
      </c>
      <c r="BI264" s="183">
        <v>0</v>
      </c>
      <c r="BJ264" s="183">
        <v>0</v>
      </c>
      <c r="BK264" s="183">
        <v>0</v>
      </c>
      <c r="BL264" s="160">
        <f t="shared" si="49"/>
        <v>1</v>
      </c>
      <c r="BM264" s="174"/>
      <c r="BN264" s="206">
        <f t="shared" si="50"/>
        <v>0</v>
      </c>
      <c r="BO264" s="203">
        <v>0</v>
      </c>
      <c r="BP264" s="183">
        <v>0</v>
      </c>
      <c r="BQ264" s="183">
        <v>0</v>
      </c>
      <c r="BR264" s="183">
        <v>0</v>
      </c>
      <c r="BS264" s="160">
        <f t="shared" si="46"/>
        <v>1</v>
      </c>
      <c r="BT264" s="165"/>
      <c r="BU264" s="206">
        <f t="shared" si="51"/>
        <v>0</v>
      </c>
      <c r="BV264" s="203">
        <v>0</v>
      </c>
      <c r="BW264" s="203">
        <v>0</v>
      </c>
      <c r="BX264" s="203">
        <v>0</v>
      </c>
      <c r="BY264" s="203">
        <v>0</v>
      </c>
      <c r="BZ264" s="203">
        <v>0</v>
      </c>
      <c r="CA264" s="203">
        <v>0</v>
      </c>
      <c r="CB264" s="203">
        <v>0</v>
      </c>
      <c r="CC264" s="160">
        <f t="shared" si="52"/>
        <v>1</v>
      </c>
      <c r="CD264" s="165"/>
      <c r="CE264" s="209">
        <v>0</v>
      </c>
      <c r="CF264" s="165"/>
      <c r="CG264" s="211">
        <f t="shared" si="58"/>
        <v>0</v>
      </c>
      <c r="CH264" s="211">
        <f t="shared" si="53"/>
        <v>0</v>
      </c>
      <c r="CI264" s="211">
        <f>SUM(CH$12:CH264)+1</f>
        <v>497</v>
      </c>
      <c r="CJ264" s="164" t="str">
        <f t="shared" si="47"/>
        <v>N/A</v>
      </c>
      <c r="CK264" s="211" t="s">
        <v>15</v>
      </c>
    </row>
    <row r="265" spans="1:89" x14ac:dyDescent="0.2">
      <c r="A265" s="53">
        <f>IF(AND(COUNTIF(D$12:D265,D265)&gt;1,D265&lt;&gt;"[Project Name]"),1,0)</f>
        <v>0</v>
      </c>
      <c r="C265" s="174">
        <f t="shared" si="54"/>
        <v>254</v>
      </c>
      <c r="D265" s="175" t="s">
        <v>749</v>
      </c>
      <c r="E265" s="175" t="b">
        <v>0</v>
      </c>
      <c r="F265" s="191" t="s">
        <v>30</v>
      </c>
      <c r="G265" s="191" t="s">
        <v>30</v>
      </c>
      <c r="H265" s="191" t="s">
        <v>30</v>
      </c>
      <c r="I265" s="191" t="s">
        <v>15</v>
      </c>
      <c r="J265" s="191" t="s">
        <v>15</v>
      </c>
      <c r="K265" s="191" t="s">
        <v>15</v>
      </c>
      <c r="L265" s="191" t="s">
        <v>15</v>
      </c>
      <c r="M265" s="191" t="s">
        <v>15</v>
      </c>
      <c r="N265" s="191" t="s">
        <v>15</v>
      </c>
      <c r="O265" s="183">
        <v>0</v>
      </c>
      <c r="P265" s="191" t="s">
        <v>15</v>
      </c>
      <c r="Q265" s="192" t="s">
        <v>133</v>
      </c>
      <c r="R265" s="241" t="s">
        <v>750</v>
      </c>
      <c r="S265" s="183">
        <v>0.4</v>
      </c>
      <c r="T265" s="188">
        <f t="shared" si="55"/>
        <v>0.6</v>
      </c>
      <c r="U265" s="165"/>
      <c r="V265" s="221">
        <v>0</v>
      </c>
      <c r="W265" s="221">
        <v>0</v>
      </c>
      <c r="X265" s="221">
        <v>0</v>
      </c>
      <c r="Y265" s="221">
        <v>0</v>
      </c>
      <c r="Z265" s="221">
        <v>0</v>
      </c>
      <c r="AA265" s="161">
        <f t="shared" si="56"/>
        <v>0</v>
      </c>
      <c r="AB265" s="165"/>
      <c r="AC265" s="182">
        <v>0</v>
      </c>
      <c r="AD265" s="182">
        <v>0</v>
      </c>
      <c r="AE265" s="182">
        <v>0</v>
      </c>
      <c r="AF265" s="182">
        <v>0</v>
      </c>
      <c r="AG265" s="182">
        <v>0</v>
      </c>
      <c r="AH265" s="165"/>
      <c r="AI265" s="183">
        <v>0</v>
      </c>
      <c r="AJ265" s="183">
        <v>0</v>
      </c>
      <c r="AK265" s="183">
        <v>0</v>
      </c>
      <c r="AL265" s="183">
        <v>0</v>
      </c>
      <c r="AM265" s="183">
        <v>0</v>
      </c>
      <c r="AN265" s="183">
        <v>0</v>
      </c>
      <c r="AO265" s="183">
        <v>0</v>
      </c>
      <c r="AP265" s="183">
        <v>0</v>
      </c>
      <c r="AQ265" s="183">
        <v>0</v>
      </c>
      <c r="AR265" s="183">
        <v>0</v>
      </c>
      <c r="AS265" s="183">
        <v>0</v>
      </c>
      <c r="AT265" s="183">
        <v>0</v>
      </c>
      <c r="AU265" s="183">
        <v>0</v>
      </c>
      <c r="AV265" s="183">
        <v>0</v>
      </c>
      <c r="AW265" s="183">
        <v>0</v>
      </c>
      <c r="AX265" s="183">
        <v>0</v>
      </c>
      <c r="AY265" s="183">
        <v>0</v>
      </c>
      <c r="AZ265" s="183">
        <v>0</v>
      </c>
      <c r="BA265" s="183">
        <v>0</v>
      </c>
      <c r="BB265" s="183">
        <v>0</v>
      </c>
      <c r="BC265" s="174"/>
      <c r="BD265" s="162">
        <f t="shared" si="57"/>
        <v>0</v>
      </c>
      <c r="BE265" s="165"/>
      <c r="BF265" s="206">
        <f t="shared" si="48"/>
        <v>0</v>
      </c>
      <c r="BG265" s="203">
        <v>0</v>
      </c>
      <c r="BH265" s="203">
        <v>0</v>
      </c>
      <c r="BI265" s="183">
        <v>0</v>
      </c>
      <c r="BJ265" s="183">
        <v>0</v>
      </c>
      <c r="BK265" s="183">
        <v>0</v>
      </c>
      <c r="BL265" s="160">
        <f t="shared" si="49"/>
        <v>1</v>
      </c>
      <c r="BM265" s="174"/>
      <c r="BN265" s="206">
        <f t="shared" si="50"/>
        <v>0</v>
      </c>
      <c r="BO265" s="203">
        <v>0</v>
      </c>
      <c r="BP265" s="183">
        <v>0</v>
      </c>
      <c r="BQ265" s="183">
        <v>0</v>
      </c>
      <c r="BR265" s="183">
        <v>0</v>
      </c>
      <c r="BS265" s="160">
        <f t="shared" si="46"/>
        <v>1</v>
      </c>
      <c r="BT265" s="165"/>
      <c r="BU265" s="206">
        <f t="shared" si="51"/>
        <v>0</v>
      </c>
      <c r="BV265" s="203">
        <v>0</v>
      </c>
      <c r="BW265" s="203">
        <v>0</v>
      </c>
      <c r="BX265" s="203">
        <v>0</v>
      </c>
      <c r="BY265" s="203">
        <v>0</v>
      </c>
      <c r="BZ265" s="203">
        <v>0</v>
      </c>
      <c r="CA265" s="203">
        <v>0</v>
      </c>
      <c r="CB265" s="203">
        <v>0</v>
      </c>
      <c r="CC265" s="160">
        <f t="shared" si="52"/>
        <v>1</v>
      </c>
      <c r="CD265" s="165"/>
      <c r="CE265" s="209">
        <v>0</v>
      </c>
      <c r="CF265" s="165"/>
      <c r="CG265" s="211">
        <f t="shared" si="58"/>
        <v>0</v>
      </c>
      <c r="CH265" s="211">
        <f t="shared" si="53"/>
        <v>0</v>
      </c>
      <c r="CI265" s="211">
        <f>SUM(CH$12:CH265)+1</f>
        <v>497</v>
      </c>
      <c r="CJ265" s="164" t="str">
        <f t="shared" si="47"/>
        <v>N/A</v>
      </c>
      <c r="CK265" s="211" t="s">
        <v>15</v>
      </c>
    </row>
    <row r="266" spans="1:89" x14ac:dyDescent="0.2">
      <c r="A266" s="53">
        <f>IF(AND(COUNTIF(D$12:D266,D266)&gt;1,D266&lt;&gt;"[Project Name]"),1,0)</f>
        <v>0</v>
      </c>
      <c r="C266" s="174">
        <f t="shared" si="54"/>
        <v>255</v>
      </c>
      <c r="D266" s="175" t="s">
        <v>749</v>
      </c>
      <c r="E266" s="175" t="b">
        <v>0</v>
      </c>
      <c r="F266" s="191" t="s">
        <v>30</v>
      </c>
      <c r="G266" s="191" t="s">
        <v>30</v>
      </c>
      <c r="H266" s="191" t="s">
        <v>30</v>
      </c>
      <c r="I266" s="191" t="s">
        <v>15</v>
      </c>
      <c r="J266" s="191" t="s">
        <v>15</v>
      </c>
      <c r="K266" s="191" t="s">
        <v>15</v>
      </c>
      <c r="L266" s="191" t="s">
        <v>15</v>
      </c>
      <c r="M266" s="191" t="s">
        <v>15</v>
      </c>
      <c r="N266" s="191" t="s">
        <v>15</v>
      </c>
      <c r="O266" s="183">
        <v>0</v>
      </c>
      <c r="P266" s="191" t="s">
        <v>15</v>
      </c>
      <c r="Q266" s="192" t="s">
        <v>133</v>
      </c>
      <c r="R266" s="241" t="s">
        <v>750</v>
      </c>
      <c r="S266" s="183">
        <v>0.4</v>
      </c>
      <c r="T266" s="188">
        <f t="shared" si="55"/>
        <v>0.6</v>
      </c>
      <c r="U266" s="165"/>
      <c r="V266" s="221">
        <v>0</v>
      </c>
      <c r="W266" s="221">
        <v>0</v>
      </c>
      <c r="X266" s="221">
        <v>0</v>
      </c>
      <c r="Y266" s="221">
        <v>0</v>
      </c>
      <c r="Z266" s="221">
        <v>0</v>
      </c>
      <c r="AA266" s="161">
        <f t="shared" si="56"/>
        <v>0</v>
      </c>
      <c r="AB266" s="165"/>
      <c r="AC266" s="182">
        <v>0</v>
      </c>
      <c r="AD266" s="182">
        <v>0</v>
      </c>
      <c r="AE266" s="182">
        <v>0</v>
      </c>
      <c r="AF266" s="182">
        <v>0</v>
      </c>
      <c r="AG266" s="182">
        <v>0</v>
      </c>
      <c r="AH266" s="165"/>
      <c r="AI266" s="183">
        <v>0</v>
      </c>
      <c r="AJ266" s="183">
        <v>0</v>
      </c>
      <c r="AK266" s="183">
        <v>0</v>
      </c>
      <c r="AL266" s="183">
        <v>0</v>
      </c>
      <c r="AM266" s="183">
        <v>0</v>
      </c>
      <c r="AN266" s="183">
        <v>0</v>
      </c>
      <c r="AO266" s="183">
        <v>0</v>
      </c>
      <c r="AP266" s="183">
        <v>0</v>
      </c>
      <c r="AQ266" s="183">
        <v>0</v>
      </c>
      <c r="AR266" s="183">
        <v>0</v>
      </c>
      <c r="AS266" s="183">
        <v>0</v>
      </c>
      <c r="AT266" s="183">
        <v>0</v>
      </c>
      <c r="AU266" s="183">
        <v>0</v>
      </c>
      <c r="AV266" s="183">
        <v>0</v>
      </c>
      <c r="AW266" s="183">
        <v>0</v>
      </c>
      <c r="AX266" s="183">
        <v>0</v>
      </c>
      <c r="AY266" s="183">
        <v>0</v>
      </c>
      <c r="AZ266" s="183">
        <v>0</v>
      </c>
      <c r="BA266" s="183">
        <v>0</v>
      </c>
      <c r="BB266" s="183">
        <v>0</v>
      </c>
      <c r="BC266" s="174"/>
      <c r="BD266" s="162">
        <f t="shared" si="57"/>
        <v>0</v>
      </c>
      <c r="BE266" s="165"/>
      <c r="BF266" s="206">
        <f t="shared" si="48"/>
        <v>0</v>
      </c>
      <c r="BG266" s="203">
        <v>0</v>
      </c>
      <c r="BH266" s="203">
        <v>0</v>
      </c>
      <c r="BI266" s="183">
        <v>0</v>
      </c>
      <c r="BJ266" s="183">
        <v>0</v>
      </c>
      <c r="BK266" s="183">
        <v>0</v>
      </c>
      <c r="BL266" s="160">
        <f t="shared" si="49"/>
        <v>1</v>
      </c>
      <c r="BM266" s="174"/>
      <c r="BN266" s="206">
        <f t="shared" si="50"/>
        <v>0</v>
      </c>
      <c r="BO266" s="203">
        <v>0</v>
      </c>
      <c r="BP266" s="183">
        <v>0</v>
      </c>
      <c r="BQ266" s="183">
        <v>0</v>
      </c>
      <c r="BR266" s="183">
        <v>0</v>
      </c>
      <c r="BS266" s="160">
        <f t="shared" si="46"/>
        <v>1</v>
      </c>
      <c r="BT266" s="165"/>
      <c r="BU266" s="206">
        <f t="shared" si="51"/>
        <v>0</v>
      </c>
      <c r="BV266" s="203">
        <v>0</v>
      </c>
      <c r="BW266" s="203">
        <v>0</v>
      </c>
      <c r="BX266" s="203">
        <v>0</v>
      </c>
      <c r="BY266" s="203">
        <v>0</v>
      </c>
      <c r="BZ266" s="203">
        <v>0</v>
      </c>
      <c r="CA266" s="203">
        <v>0</v>
      </c>
      <c r="CB266" s="203">
        <v>0</v>
      </c>
      <c r="CC266" s="160">
        <f t="shared" si="52"/>
        <v>1</v>
      </c>
      <c r="CD266" s="165"/>
      <c r="CE266" s="209">
        <v>0</v>
      </c>
      <c r="CF266" s="165"/>
      <c r="CG266" s="211">
        <f t="shared" si="58"/>
        <v>0</v>
      </c>
      <c r="CH266" s="211">
        <f t="shared" si="53"/>
        <v>0</v>
      </c>
      <c r="CI266" s="211">
        <f>SUM(CH$12:CH266)+1</f>
        <v>497</v>
      </c>
      <c r="CJ266" s="164" t="str">
        <f t="shared" si="47"/>
        <v>N/A</v>
      </c>
      <c r="CK266" s="211" t="s">
        <v>15</v>
      </c>
    </row>
    <row r="267" spans="1:89" x14ac:dyDescent="0.2">
      <c r="A267" s="53">
        <f>IF(AND(COUNTIF(D$12:D267,D267)&gt;1,D267&lt;&gt;"[Project Name]"),1,0)</f>
        <v>0</v>
      </c>
      <c r="C267" s="174">
        <f t="shared" si="54"/>
        <v>256</v>
      </c>
      <c r="D267" s="175" t="s">
        <v>749</v>
      </c>
      <c r="E267" s="175" t="b">
        <v>0</v>
      </c>
      <c r="F267" s="191" t="s">
        <v>30</v>
      </c>
      <c r="G267" s="191" t="s">
        <v>30</v>
      </c>
      <c r="H267" s="191" t="s">
        <v>30</v>
      </c>
      <c r="I267" s="191" t="s">
        <v>15</v>
      </c>
      <c r="J267" s="191" t="s">
        <v>15</v>
      </c>
      <c r="K267" s="191" t="s">
        <v>15</v>
      </c>
      <c r="L267" s="191" t="s">
        <v>15</v>
      </c>
      <c r="M267" s="191" t="s">
        <v>15</v>
      </c>
      <c r="N267" s="191" t="s">
        <v>15</v>
      </c>
      <c r="O267" s="183">
        <v>0</v>
      </c>
      <c r="P267" s="191" t="s">
        <v>15</v>
      </c>
      <c r="Q267" s="192" t="s">
        <v>133</v>
      </c>
      <c r="R267" s="241" t="s">
        <v>750</v>
      </c>
      <c r="S267" s="183">
        <v>0.4</v>
      </c>
      <c r="T267" s="188">
        <f t="shared" si="55"/>
        <v>0.6</v>
      </c>
      <c r="U267" s="165"/>
      <c r="V267" s="221">
        <v>0</v>
      </c>
      <c r="W267" s="221">
        <v>0</v>
      </c>
      <c r="X267" s="221">
        <v>0</v>
      </c>
      <c r="Y267" s="221">
        <v>0</v>
      </c>
      <c r="Z267" s="221">
        <v>0</v>
      </c>
      <c r="AA267" s="161">
        <f t="shared" si="56"/>
        <v>0</v>
      </c>
      <c r="AB267" s="165"/>
      <c r="AC267" s="182">
        <v>0</v>
      </c>
      <c r="AD267" s="182">
        <v>0</v>
      </c>
      <c r="AE267" s="182">
        <v>0</v>
      </c>
      <c r="AF267" s="182">
        <v>0</v>
      </c>
      <c r="AG267" s="182">
        <v>0</v>
      </c>
      <c r="AH267" s="165"/>
      <c r="AI267" s="183">
        <v>0</v>
      </c>
      <c r="AJ267" s="183">
        <v>0</v>
      </c>
      <c r="AK267" s="183">
        <v>0</v>
      </c>
      <c r="AL267" s="183">
        <v>0</v>
      </c>
      <c r="AM267" s="183">
        <v>0</v>
      </c>
      <c r="AN267" s="183">
        <v>0</v>
      </c>
      <c r="AO267" s="183">
        <v>0</v>
      </c>
      <c r="AP267" s="183">
        <v>0</v>
      </c>
      <c r="AQ267" s="183">
        <v>0</v>
      </c>
      <c r="AR267" s="183">
        <v>0</v>
      </c>
      <c r="AS267" s="183">
        <v>0</v>
      </c>
      <c r="AT267" s="183">
        <v>0</v>
      </c>
      <c r="AU267" s="183">
        <v>0</v>
      </c>
      <c r="AV267" s="183">
        <v>0</v>
      </c>
      <c r="AW267" s="183">
        <v>0</v>
      </c>
      <c r="AX267" s="183">
        <v>0</v>
      </c>
      <c r="AY267" s="183">
        <v>0</v>
      </c>
      <c r="AZ267" s="183">
        <v>0</v>
      </c>
      <c r="BA267" s="183">
        <v>0</v>
      </c>
      <c r="BB267" s="183">
        <v>0</v>
      </c>
      <c r="BC267" s="174"/>
      <c r="BD267" s="162">
        <f t="shared" si="57"/>
        <v>0</v>
      </c>
      <c r="BE267" s="165"/>
      <c r="BF267" s="206">
        <f t="shared" si="48"/>
        <v>0</v>
      </c>
      <c r="BG267" s="203">
        <v>0</v>
      </c>
      <c r="BH267" s="203">
        <v>0</v>
      </c>
      <c r="BI267" s="183">
        <v>0</v>
      </c>
      <c r="BJ267" s="183">
        <v>0</v>
      </c>
      <c r="BK267" s="183">
        <v>0</v>
      </c>
      <c r="BL267" s="160">
        <f t="shared" si="49"/>
        <v>1</v>
      </c>
      <c r="BM267" s="174"/>
      <c r="BN267" s="206">
        <f t="shared" si="50"/>
        <v>0</v>
      </c>
      <c r="BO267" s="203">
        <v>0</v>
      </c>
      <c r="BP267" s="183">
        <v>0</v>
      </c>
      <c r="BQ267" s="183">
        <v>0</v>
      </c>
      <c r="BR267" s="183">
        <v>0</v>
      </c>
      <c r="BS267" s="160">
        <f t="shared" si="46"/>
        <v>1</v>
      </c>
      <c r="BT267" s="165"/>
      <c r="BU267" s="206">
        <f t="shared" si="51"/>
        <v>0</v>
      </c>
      <c r="BV267" s="203">
        <v>0</v>
      </c>
      <c r="BW267" s="203">
        <v>0</v>
      </c>
      <c r="BX267" s="203">
        <v>0</v>
      </c>
      <c r="BY267" s="203">
        <v>0</v>
      </c>
      <c r="BZ267" s="203">
        <v>0</v>
      </c>
      <c r="CA267" s="203">
        <v>0</v>
      </c>
      <c r="CB267" s="203">
        <v>0</v>
      </c>
      <c r="CC267" s="160">
        <f t="shared" si="52"/>
        <v>1</v>
      </c>
      <c r="CD267" s="165"/>
      <c r="CE267" s="209">
        <v>0</v>
      </c>
      <c r="CF267" s="165"/>
      <c r="CG267" s="211">
        <f t="shared" si="58"/>
        <v>0</v>
      </c>
      <c r="CH267" s="211">
        <f t="shared" si="53"/>
        <v>0</v>
      </c>
      <c r="CI267" s="211">
        <f>SUM(CH$12:CH267)+1</f>
        <v>497</v>
      </c>
      <c r="CJ267" s="164" t="str">
        <f t="shared" si="47"/>
        <v>N/A</v>
      </c>
      <c r="CK267" s="211" t="s">
        <v>15</v>
      </c>
    </row>
    <row r="268" spans="1:89" x14ac:dyDescent="0.2">
      <c r="A268" s="53">
        <f>IF(AND(COUNTIF(D$12:D268,D268)&gt;1,D268&lt;&gt;"[Project Name]"),1,0)</f>
        <v>0</v>
      </c>
      <c r="C268" s="174">
        <f t="shared" si="54"/>
        <v>257</v>
      </c>
      <c r="D268" s="175" t="s">
        <v>749</v>
      </c>
      <c r="E268" s="175" t="b">
        <v>0</v>
      </c>
      <c r="F268" s="191" t="s">
        <v>30</v>
      </c>
      <c r="G268" s="191" t="s">
        <v>30</v>
      </c>
      <c r="H268" s="191" t="s">
        <v>30</v>
      </c>
      <c r="I268" s="191" t="s">
        <v>15</v>
      </c>
      <c r="J268" s="191" t="s">
        <v>15</v>
      </c>
      <c r="K268" s="191" t="s">
        <v>15</v>
      </c>
      <c r="L268" s="191" t="s">
        <v>15</v>
      </c>
      <c r="M268" s="191" t="s">
        <v>15</v>
      </c>
      <c r="N268" s="191" t="s">
        <v>15</v>
      </c>
      <c r="O268" s="183">
        <v>0</v>
      </c>
      <c r="P268" s="191" t="s">
        <v>15</v>
      </c>
      <c r="Q268" s="192" t="s">
        <v>133</v>
      </c>
      <c r="R268" s="241" t="s">
        <v>750</v>
      </c>
      <c r="S268" s="183">
        <v>0.4</v>
      </c>
      <c r="T268" s="188">
        <f t="shared" si="55"/>
        <v>0.6</v>
      </c>
      <c r="U268" s="165"/>
      <c r="V268" s="221">
        <v>0</v>
      </c>
      <c r="W268" s="221">
        <v>0</v>
      </c>
      <c r="X268" s="221">
        <v>0</v>
      </c>
      <c r="Y268" s="221">
        <v>0</v>
      </c>
      <c r="Z268" s="221">
        <v>0</v>
      </c>
      <c r="AA268" s="161">
        <f t="shared" si="56"/>
        <v>0</v>
      </c>
      <c r="AB268" s="165"/>
      <c r="AC268" s="182">
        <v>0</v>
      </c>
      <c r="AD268" s="182">
        <v>0</v>
      </c>
      <c r="AE268" s="182">
        <v>0</v>
      </c>
      <c r="AF268" s="182">
        <v>0</v>
      </c>
      <c r="AG268" s="182">
        <v>0</v>
      </c>
      <c r="AH268" s="165"/>
      <c r="AI268" s="183">
        <v>0</v>
      </c>
      <c r="AJ268" s="183">
        <v>0</v>
      </c>
      <c r="AK268" s="183">
        <v>0</v>
      </c>
      <c r="AL268" s="183">
        <v>0</v>
      </c>
      <c r="AM268" s="183">
        <v>0</v>
      </c>
      <c r="AN268" s="183">
        <v>0</v>
      </c>
      <c r="AO268" s="183">
        <v>0</v>
      </c>
      <c r="AP268" s="183">
        <v>0</v>
      </c>
      <c r="AQ268" s="183">
        <v>0</v>
      </c>
      <c r="AR268" s="183">
        <v>0</v>
      </c>
      <c r="AS268" s="183">
        <v>0</v>
      </c>
      <c r="AT268" s="183">
        <v>0</v>
      </c>
      <c r="AU268" s="183">
        <v>0</v>
      </c>
      <c r="AV268" s="183">
        <v>0</v>
      </c>
      <c r="AW268" s="183">
        <v>0</v>
      </c>
      <c r="AX268" s="183">
        <v>0</v>
      </c>
      <c r="AY268" s="183">
        <v>0</v>
      </c>
      <c r="AZ268" s="183">
        <v>0</v>
      </c>
      <c r="BA268" s="183">
        <v>0</v>
      </c>
      <c r="BB268" s="183">
        <v>0</v>
      </c>
      <c r="BC268" s="174"/>
      <c r="BD268" s="162">
        <f t="shared" si="57"/>
        <v>0</v>
      </c>
      <c r="BE268" s="165"/>
      <c r="BF268" s="206">
        <f t="shared" si="48"/>
        <v>0</v>
      </c>
      <c r="BG268" s="203">
        <v>0</v>
      </c>
      <c r="BH268" s="203">
        <v>0</v>
      </c>
      <c r="BI268" s="183">
        <v>0</v>
      </c>
      <c r="BJ268" s="183">
        <v>0</v>
      </c>
      <c r="BK268" s="183">
        <v>0</v>
      </c>
      <c r="BL268" s="160">
        <f t="shared" si="49"/>
        <v>1</v>
      </c>
      <c r="BM268" s="174"/>
      <c r="BN268" s="206">
        <f t="shared" si="50"/>
        <v>0</v>
      </c>
      <c r="BO268" s="203">
        <v>0</v>
      </c>
      <c r="BP268" s="183">
        <v>0</v>
      </c>
      <c r="BQ268" s="183">
        <v>0</v>
      </c>
      <c r="BR268" s="183">
        <v>0</v>
      </c>
      <c r="BS268" s="160">
        <f t="shared" ref="BS268:BS286" si="59">1-SUM(BO268:BR268)</f>
        <v>1</v>
      </c>
      <c r="BT268" s="165"/>
      <c r="BU268" s="206">
        <f t="shared" si="51"/>
        <v>0</v>
      </c>
      <c r="BV268" s="203">
        <v>0</v>
      </c>
      <c r="BW268" s="203">
        <v>0</v>
      </c>
      <c r="BX268" s="203">
        <v>0</v>
      </c>
      <c r="BY268" s="203">
        <v>0</v>
      </c>
      <c r="BZ268" s="203">
        <v>0</v>
      </c>
      <c r="CA268" s="203">
        <v>0</v>
      </c>
      <c r="CB268" s="203">
        <v>0</v>
      </c>
      <c r="CC268" s="160">
        <f t="shared" si="52"/>
        <v>1</v>
      </c>
      <c r="CD268" s="165"/>
      <c r="CE268" s="209">
        <v>0</v>
      </c>
      <c r="CF268" s="165"/>
      <c r="CG268" s="211">
        <f t="shared" si="58"/>
        <v>0</v>
      </c>
      <c r="CH268" s="211">
        <f t="shared" si="53"/>
        <v>0</v>
      </c>
      <c r="CI268" s="211">
        <f>SUM(CH$12:CH268)+1</f>
        <v>497</v>
      </c>
      <c r="CJ268" s="164" t="str">
        <f t="shared" ref="CJ268:CJ286" si="60">IF($H268=Augex,$AA268,NA)</f>
        <v>N/A</v>
      </c>
      <c r="CK268" s="211" t="s">
        <v>15</v>
      </c>
    </row>
    <row r="269" spans="1:89" x14ac:dyDescent="0.2">
      <c r="A269" s="53">
        <f>IF(AND(COUNTIF(D$12:D269,D269)&gt;1,D269&lt;&gt;"[Project Name]"),1,0)</f>
        <v>0</v>
      </c>
      <c r="C269" s="174">
        <f t="shared" si="54"/>
        <v>258</v>
      </c>
      <c r="D269" s="175" t="s">
        <v>749</v>
      </c>
      <c r="E269" s="175" t="b">
        <v>0</v>
      </c>
      <c r="F269" s="191" t="s">
        <v>30</v>
      </c>
      <c r="G269" s="191" t="s">
        <v>30</v>
      </c>
      <c r="H269" s="191" t="s">
        <v>30</v>
      </c>
      <c r="I269" s="191" t="s">
        <v>15</v>
      </c>
      <c r="J269" s="191" t="s">
        <v>15</v>
      </c>
      <c r="K269" s="191" t="s">
        <v>15</v>
      </c>
      <c r="L269" s="191" t="s">
        <v>15</v>
      </c>
      <c r="M269" s="191" t="s">
        <v>15</v>
      </c>
      <c r="N269" s="191" t="s">
        <v>15</v>
      </c>
      <c r="O269" s="183">
        <v>0</v>
      </c>
      <c r="P269" s="191" t="s">
        <v>15</v>
      </c>
      <c r="Q269" s="192" t="s">
        <v>133</v>
      </c>
      <c r="R269" s="241" t="s">
        <v>750</v>
      </c>
      <c r="S269" s="183">
        <v>0.4</v>
      </c>
      <c r="T269" s="188">
        <f t="shared" si="55"/>
        <v>0.6</v>
      </c>
      <c r="U269" s="165"/>
      <c r="V269" s="221">
        <v>0</v>
      </c>
      <c r="W269" s="221">
        <v>0</v>
      </c>
      <c r="X269" s="221">
        <v>0</v>
      </c>
      <c r="Y269" s="221">
        <v>0</v>
      </c>
      <c r="Z269" s="221">
        <v>0</v>
      </c>
      <c r="AA269" s="161">
        <f t="shared" si="56"/>
        <v>0</v>
      </c>
      <c r="AB269" s="165"/>
      <c r="AC269" s="182">
        <v>0</v>
      </c>
      <c r="AD269" s="182">
        <v>0</v>
      </c>
      <c r="AE269" s="182">
        <v>0</v>
      </c>
      <c r="AF269" s="182">
        <v>0</v>
      </c>
      <c r="AG269" s="182">
        <v>0</v>
      </c>
      <c r="AH269" s="165"/>
      <c r="AI269" s="183">
        <v>0</v>
      </c>
      <c r="AJ269" s="183">
        <v>0</v>
      </c>
      <c r="AK269" s="183">
        <v>0</v>
      </c>
      <c r="AL269" s="183">
        <v>0</v>
      </c>
      <c r="AM269" s="183">
        <v>0</v>
      </c>
      <c r="AN269" s="183">
        <v>0</v>
      </c>
      <c r="AO269" s="183">
        <v>0</v>
      </c>
      <c r="AP269" s="183">
        <v>0</v>
      </c>
      <c r="AQ269" s="183">
        <v>0</v>
      </c>
      <c r="AR269" s="183">
        <v>0</v>
      </c>
      <c r="AS269" s="183">
        <v>0</v>
      </c>
      <c r="AT269" s="183">
        <v>0</v>
      </c>
      <c r="AU269" s="183">
        <v>0</v>
      </c>
      <c r="AV269" s="183">
        <v>0</v>
      </c>
      <c r="AW269" s="183">
        <v>0</v>
      </c>
      <c r="AX269" s="183">
        <v>0</v>
      </c>
      <c r="AY269" s="183">
        <v>0</v>
      </c>
      <c r="AZ269" s="183">
        <v>0</v>
      </c>
      <c r="BA269" s="183">
        <v>0</v>
      </c>
      <c r="BB269" s="183">
        <v>0</v>
      </c>
      <c r="BC269" s="174"/>
      <c r="BD269" s="162">
        <f t="shared" si="57"/>
        <v>0</v>
      </c>
      <c r="BE269" s="165"/>
      <c r="BF269" s="206">
        <f t="shared" ref="BF269:BF286" si="61">$AI269+$AJ269+$AP269</f>
        <v>0</v>
      </c>
      <c r="BG269" s="203">
        <v>0</v>
      </c>
      <c r="BH269" s="203">
        <v>0</v>
      </c>
      <c r="BI269" s="183">
        <v>0</v>
      </c>
      <c r="BJ269" s="183">
        <v>0</v>
      </c>
      <c r="BK269" s="183">
        <v>0</v>
      </c>
      <c r="BL269" s="160">
        <f t="shared" ref="BL269:BL286" si="62">1-SUM(BG269:BK269)</f>
        <v>1</v>
      </c>
      <c r="BM269" s="174"/>
      <c r="BN269" s="206">
        <f t="shared" ref="BN269:BN286" si="63">$AK269+$AR269</f>
        <v>0</v>
      </c>
      <c r="BO269" s="203">
        <v>0</v>
      </c>
      <c r="BP269" s="183">
        <v>0</v>
      </c>
      <c r="BQ269" s="183">
        <v>0</v>
      </c>
      <c r="BR269" s="183">
        <v>0</v>
      </c>
      <c r="BS269" s="160">
        <f t="shared" si="59"/>
        <v>1</v>
      </c>
      <c r="BT269" s="165"/>
      <c r="BU269" s="206">
        <f t="shared" ref="BU269:BU286" si="64">$AL269
+$AM269
+$AN269</f>
        <v>0</v>
      </c>
      <c r="BV269" s="203">
        <v>0</v>
      </c>
      <c r="BW269" s="203">
        <v>0</v>
      </c>
      <c r="BX269" s="203">
        <v>0</v>
      </c>
      <c r="BY269" s="203">
        <v>0</v>
      </c>
      <c r="BZ269" s="203">
        <v>0</v>
      </c>
      <c r="CA269" s="203">
        <v>0</v>
      </c>
      <c r="CB269" s="203">
        <v>0</v>
      </c>
      <c r="CC269" s="160">
        <f t="shared" ref="CC269:CC286" si="65">1-SUM(BV269:CB269)</f>
        <v>1</v>
      </c>
      <c r="CD269" s="165"/>
      <c r="CE269" s="209">
        <v>0</v>
      </c>
      <c r="CF269" s="165"/>
      <c r="CG269" s="211">
        <f t="shared" si="58"/>
        <v>0</v>
      </c>
      <c r="CH269" s="211">
        <f t="shared" si="53"/>
        <v>0</v>
      </c>
      <c r="CI269" s="211">
        <f>SUM(CH$12:CH269)+1</f>
        <v>497</v>
      </c>
      <c r="CJ269" s="164" t="str">
        <f t="shared" si="60"/>
        <v>N/A</v>
      </c>
      <c r="CK269" s="211" t="s">
        <v>15</v>
      </c>
    </row>
    <row r="270" spans="1:89" x14ac:dyDescent="0.2">
      <c r="A270" s="53">
        <f>IF(AND(COUNTIF(D$12:D270,D270)&gt;1,D270&lt;&gt;"[Project Name]"),1,0)</f>
        <v>0</v>
      </c>
      <c r="C270" s="174">
        <f t="shared" si="54"/>
        <v>259</v>
      </c>
      <c r="D270" s="175" t="s">
        <v>749</v>
      </c>
      <c r="E270" s="175" t="b">
        <v>0</v>
      </c>
      <c r="F270" s="191" t="s">
        <v>30</v>
      </c>
      <c r="G270" s="191" t="s">
        <v>30</v>
      </c>
      <c r="H270" s="191" t="s">
        <v>30</v>
      </c>
      <c r="I270" s="191" t="s">
        <v>15</v>
      </c>
      <c r="J270" s="191" t="s">
        <v>15</v>
      </c>
      <c r="K270" s="191" t="s">
        <v>15</v>
      </c>
      <c r="L270" s="191" t="s">
        <v>15</v>
      </c>
      <c r="M270" s="191" t="s">
        <v>15</v>
      </c>
      <c r="N270" s="191" t="s">
        <v>15</v>
      </c>
      <c r="O270" s="183">
        <v>0</v>
      </c>
      <c r="P270" s="191" t="s">
        <v>15</v>
      </c>
      <c r="Q270" s="192" t="s">
        <v>133</v>
      </c>
      <c r="R270" s="241" t="s">
        <v>750</v>
      </c>
      <c r="S270" s="183">
        <v>0.4</v>
      </c>
      <c r="T270" s="188">
        <f t="shared" si="55"/>
        <v>0.6</v>
      </c>
      <c r="U270" s="165"/>
      <c r="V270" s="221">
        <v>0</v>
      </c>
      <c r="W270" s="221">
        <v>0</v>
      </c>
      <c r="X270" s="221">
        <v>0</v>
      </c>
      <c r="Y270" s="221">
        <v>0</v>
      </c>
      <c r="Z270" s="221">
        <v>0</v>
      </c>
      <c r="AA270" s="161">
        <f t="shared" si="56"/>
        <v>0</v>
      </c>
      <c r="AB270" s="165"/>
      <c r="AC270" s="182">
        <v>0</v>
      </c>
      <c r="AD270" s="182">
        <v>0</v>
      </c>
      <c r="AE270" s="182">
        <v>0</v>
      </c>
      <c r="AF270" s="182">
        <v>0</v>
      </c>
      <c r="AG270" s="182">
        <v>0</v>
      </c>
      <c r="AH270" s="165"/>
      <c r="AI270" s="183">
        <v>0</v>
      </c>
      <c r="AJ270" s="183">
        <v>0</v>
      </c>
      <c r="AK270" s="183">
        <v>0</v>
      </c>
      <c r="AL270" s="183">
        <v>0</v>
      </c>
      <c r="AM270" s="183">
        <v>0</v>
      </c>
      <c r="AN270" s="183">
        <v>0</v>
      </c>
      <c r="AO270" s="183">
        <v>0</v>
      </c>
      <c r="AP270" s="183">
        <v>0</v>
      </c>
      <c r="AQ270" s="183">
        <v>0</v>
      </c>
      <c r="AR270" s="183">
        <v>0</v>
      </c>
      <c r="AS270" s="183">
        <v>0</v>
      </c>
      <c r="AT270" s="183">
        <v>0</v>
      </c>
      <c r="AU270" s="183">
        <v>0</v>
      </c>
      <c r="AV270" s="183">
        <v>0</v>
      </c>
      <c r="AW270" s="183">
        <v>0</v>
      </c>
      <c r="AX270" s="183">
        <v>0</v>
      </c>
      <c r="AY270" s="183">
        <v>0</v>
      </c>
      <c r="AZ270" s="183">
        <v>0</v>
      </c>
      <c r="BA270" s="183">
        <v>0</v>
      </c>
      <c r="BB270" s="183">
        <v>0</v>
      </c>
      <c r="BC270" s="174"/>
      <c r="BD270" s="162">
        <f t="shared" si="57"/>
        <v>0</v>
      </c>
      <c r="BE270" s="165"/>
      <c r="BF270" s="206">
        <f t="shared" si="61"/>
        <v>0</v>
      </c>
      <c r="BG270" s="203">
        <v>0</v>
      </c>
      <c r="BH270" s="203">
        <v>0</v>
      </c>
      <c r="BI270" s="183">
        <v>0</v>
      </c>
      <c r="BJ270" s="183">
        <v>0</v>
      </c>
      <c r="BK270" s="183">
        <v>0</v>
      </c>
      <c r="BL270" s="160">
        <f t="shared" si="62"/>
        <v>1</v>
      </c>
      <c r="BM270" s="174"/>
      <c r="BN270" s="206">
        <f t="shared" si="63"/>
        <v>0</v>
      </c>
      <c r="BO270" s="203">
        <v>0</v>
      </c>
      <c r="BP270" s="183">
        <v>0</v>
      </c>
      <c r="BQ270" s="183">
        <v>0</v>
      </c>
      <c r="BR270" s="183">
        <v>0</v>
      </c>
      <c r="BS270" s="160">
        <f t="shared" si="59"/>
        <v>1</v>
      </c>
      <c r="BT270" s="165"/>
      <c r="BU270" s="206">
        <f t="shared" si="64"/>
        <v>0</v>
      </c>
      <c r="BV270" s="203">
        <v>0</v>
      </c>
      <c r="BW270" s="203">
        <v>0</v>
      </c>
      <c r="BX270" s="203">
        <v>0</v>
      </c>
      <c r="BY270" s="203">
        <v>0</v>
      </c>
      <c r="BZ270" s="203">
        <v>0</v>
      </c>
      <c r="CA270" s="203">
        <v>0</v>
      </c>
      <c r="CB270" s="203">
        <v>0</v>
      </c>
      <c r="CC270" s="160">
        <f t="shared" si="65"/>
        <v>1</v>
      </c>
      <c r="CD270" s="165"/>
      <c r="CE270" s="209">
        <v>0</v>
      </c>
      <c r="CF270" s="165"/>
      <c r="CG270" s="211">
        <f t="shared" si="58"/>
        <v>0</v>
      </c>
      <c r="CH270" s="211">
        <f t="shared" si="53"/>
        <v>0</v>
      </c>
      <c r="CI270" s="211">
        <f>SUM(CH$12:CH270)+1</f>
        <v>497</v>
      </c>
      <c r="CJ270" s="164" t="str">
        <f t="shared" si="60"/>
        <v>N/A</v>
      </c>
      <c r="CK270" s="211" t="s">
        <v>15</v>
      </c>
    </row>
    <row r="271" spans="1:89" x14ac:dyDescent="0.2">
      <c r="A271" s="53">
        <f>IF(AND(COUNTIF(D$12:D271,D271)&gt;1,D271&lt;&gt;"[Project Name]"),1,0)</f>
        <v>0</v>
      </c>
      <c r="C271" s="174">
        <f t="shared" si="54"/>
        <v>260</v>
      </c>
      <c r="D271" s="175" t="s">
        <v>749</v>
      </c>
      <c r="E271" s="175" t="b">
        <v>0</v>
      </c>
      <c r="F271" s="191" t="s">
        <v>30</v>
      </c>
      <c r="G271" s="191" t="s">
        <v>30</v>
      </c>
      <c r="H271" s="191" t="s">
        <v>30</v>
      </c>
      <c r="I271" s="191" t="s">
        <v>15</v>
      </c>
      <c r="J271" s="191" t="s">
        <v>15</v>
      </c>
      <c r="K271" s="191" t="s">
        <v>15</v>
      </c>
      <c r="L271" s="191" t="s">
        <v>15</v>
      </c>
      <c r="M271" s="191" t="s">
        <v>15</v>
      </c>
      <c r="N271" s="191" t="s">
        <v>15</v>
      </c>
      <c r="O271" s="183">
        <v>0</v>
      </c>
      <c r="P271" s="191" t="s">
        <v>15</v>
      </c>
      <c r="Q271" s="192" t="s">
        <v>133</v>
      </c>
      <c r="R271" s="241" t="s">
        <v>750</v>
      </c>
      <c r="S271" s="183">
        <v>0.4</v>
      </c>
      <c r="T271" s="188">
        <f t="shared" si="55"/>
        <v>0.6</v>
      </c>
      <c r="U271" s="165"/>
      <c r="V271" s="221">
        <v>0</v>
      </c>
      <c r="W271" s="221">
        <v>0</v>
      </c>
      <c r="X271" s="221">
        <v>0</v>
      </c>
      <c r="Y271" s="221">
        <v>0</v>
      </c>
      <c r="Z271" s="221">
        <v>0</v>
      </c>
      <c r="AA271" s="161">
        <f t="shared" si="56"/>
        <v>0</v>
      </c>
      <c r="AB271" s="165"/>
      <c r="AC271" s="182">
        <v>0</v>
      </c>
      <c r="AD271" s="182">
        <v>0</v>
      </c>
      <c r="AE271" s="182">
        <v>0</v>
      </c>
      <c r="AF271" s="182">
        <v>0</v>
      </c>
      <c r="AG271" s="182">
        <v>0</v>
      </c>
      <c r="AH271" s="165"/>
      <c r="AI271" s="183">
        <v>0</v>
      </c>
      <c r="AJ271" s="183">
        <v>0</v>
      </c>
      <c r="AK271" s="183">
        <v>0</v>
      </c>
      <c r="AL271" s="183">
        <v>0</v>
      </c>
      <c r="AM271" s="183">
        <v>0</v>
      </c>
      <c r="AN271" s="183">
        <v>0</v>
      </c>
      <c r="AO271" s="183">
        <v>0</v>
      </c>
      <c r="AP271" s="183">
        <v>0</v>
      </c>
      <c r="AQ271" s="183">
        <v>0</v>
      </c>
      <c r="AR271" s="183">
        <v>0</v>
      </c>
      <c r="AS271" s="183">
        <v>0</v>
      </c>
      <c r="AT271" s="183">
        <v>0</v>
      </c>
      <c r="AU271" s="183">
        <v>0</v>
      </c>
      <c r="AV271" s="183">
        <v>0</v>
      </c>
      <c r="AW271" s="183">
        <v>0</v>
      </c>
      <c r="AX271" s="183">
        <v>0</v>
      </c>
      <c r="AY271" s="183">
        <v>0</v>
      </c>
      <c r="AZ271" s="183">
        <v>0</v>
      </c>
      <c r="BA271" s="183">
        <v>0</v>
      </c>
      <c r="BB271" s="183">
        <v>0</v>
      </c>
      <c r="BC271" s="174"/>
      <c r="BD271" s="162">
        <f t="shared" si="57"/>
        <v>0</v>
      </c>
      <c r="BE271" s="165"/>
      <c r="BF271" s="206">
        <f t="shared" si="61"/>
        <v>0</v>
      </c>
      <c r="BG271" s="203">
        <v>0</v>
      </c>
      <c r="BH271" s="203">
        <v>0</v>
      </c>
      <c r="BI271" s="183">
        <v>0</v>
      </c>
      <c r="BJ271" s="183">
        <v>0</v>
      </c>
      <c r="BK271" s="183">
        <v>0</v>
      </c>
      <c r="BL271" s="160">
        <f t="shared" si="62"/>
        <v>1</v>
      </c>
      <c r="BM271" s="174"/>
      <c r="BN271" s="206">
        <f t="shared" si="63"/>
        <v>0</v>
      </c>
      <c r="BO271" s="203">
        <v>0</v>
      </c>
      <c r="BP271" s="183">
        <v>0</v>
      </c>
      <c r="BQ271" s="183">
        <v>0</v>
      </c>
      <c r="BR271" s="183">
        <v>0</v>
      </c>
      <c r="BS271" s="160">
        <f t="shared" si="59"/>
        <v>1</v>
      </c>
      <c r="BT271" s="165"/>
      <c r="BU271" s="206">
        <f t="shared" si="64"/>
        <v>0</v>
      </c>
      <c r="BV271" s="203">
        <v>0</v>
      </c>
      <c r="BW271" s="203">
        <v>0</v>
      </c>
      <c r="BX271" s="203">
        <v>0</v>
      </c>
      <c r="BY271" s="203">
        <v>0</v>
      </c>
      <c r="BZ271" s="203">
        <v>0</v>
      </c>
      <c r="CA271" s="203">
        <v>0</v>
      </c>
      <c r="CB271" s="203">
        <v>0</v>
      </c>
      <c r="CC271" s="160">
        <f t="shared" si="65"/>
        <v>1</v>
      </c>
      <c r="CD271" s="165"/>
      <c r="CE271" s="209">
        <v>0</v>
      </c>
      <c r="CF271" s="165"/>
      <c r="CG271" s="211">
        <f t="shared" si="58"/>
        <v>0</v>
      </c>
      <c r="CH271" s="211">
        <f t="shared" si="53"/>
        <v>0</v>
      </c>
      <c r="CI271" s="211">
        <f>SUM(CH$12:CH271)+1</f>
        <v>497</v>
      </c>
      <c r="CJ271" s="164" t="str">
        <f t="shared" si="60"/>
        <v>N/A</v>
      </c>
      <c r="CK271" s="211" t="s">
        <v>15</v>
      </c>
    </row>
    <row r="272" spans="1:89" x14ac:dyDescent="0.2">
      <c r="A272" s="53">
        <f>IF(AND(COUNTIF(D$12:D272,D272)&gt;1,D272&lt;&gt;"[Project Name]"),1,0)</f>
        <v>0</v>
      </c>
      <c r="C272" s="174">
        <f t="shared" si="54"/>
        <v>261</v>
      </c>
      <c r="D272" s="175" t="s">
        <v>749</v>
      </c>
      <c r="E272" s="175" t="b">
        <v>0</v>
      </c>
      <c r="F272" s="191" t="s">
        <v>30</v>
      </c>
      <c r="G272" s="191" t="s">
        <v>30</v>
      </c>
      <c r="H272" s="191" t="s">
        <v>30</v>
      </c>
      <c r="I272" s="191" t="s">
        <v>15</v>
      </c>
      <c r="J272" s="191" t="s">
        <v>15</v>
      </c>
      <c r="K272" s="191" t="s">
        <v>15</v>
      </c>
      <c r="L272" s="191" t="s">
        <v>15</v>
      </c>
      <c r="M272" s="191" t="s">
        <v>15</v>
      </c>
      <c r="N272" s="191" t="s">
        <v>15</v>
      </c>
      <c r="O272" s="183">
        <v>0</v>
      </c>
      <c r="P272" s="191" t="s">
        <v>15</v>
      </c>
      <c r="Q272" s="192" t="s">
        <v>133</v>
      </c>
      <c r="R272" s="241" t="s">
        <v>750</v>
      </c>
      <c r="S272" s="183">
        <v>0.4</v>
      </c>
      <c r="T272" s="188">
        <f t="shared" si="55"/>
        <v>0.6</v>
      </c>
      <c r="U272" s="165"/>
      <c r="V272" s="221">
        <v>0</v>
      </c>
      <c r="W272" s="221">
        <v>0</v>
      </c>
      <c r="X272" s="221">
        <v>0</v>
      </c>
      <c r="Y272" s="221">
        <v>0</v>
      </c>
      <c r="Z272" s="221">
        <v>0</v>
      </c>
      <c r="AA272" s="161">
        <f t="shared" si="56"/>
        <v>0</v>
      </c>
      <c r="AB272" s="165"/>
      <c r="AC272" s="182">
        <v>0</v>
      </c>
      <c r="AD272" s="182">
        <v>0</v>
      </c>
      <c r="AE272" s="182">
        <v>0</v>
      </c>
      <c r="AF272" s="182">
        <v>0</v>
      </c>
      <c r="AG272" s="182">
        <v>0</v>
      </c>
      <c r="AH272" s="165"/>
      <c r="AI272" s="183">
        <v>0</v>
      </c>
      <c r="AJ272" s="183">
        <v>0</v>
      </c>
      <c r="AK272" s="183">
        <v>0</v>
      </c>
      <c r="AL272" s="183">
        <v>0</v>
      </c>
      <c r="AM272" s="183">
        <v>0</v>
      </c>
      <c r="AN272" s="183">
        <v>0</v>
      </c>
      <c r="AO272" s="183">
        <v>0</v>
      </c>
      <c r="AP272" s="183">
        <v>0</v>
      </c>
      <c r="AQ272" s="183">
        <v>0</v>
      </c>
      <c r="AR272" s="183">
        <v>0</v>
      </c>
      <c r="AS272" s="183">
        <v>0</v>
      </c>
      <c r="AT272" s="183">
        <v>0</v>
      </c>
      <c r="AU272" s="183">
        <v>0</v>
      </c>
      <c r="AV272" s="183">
        <v>0</v>
      </c>
      <c r="AW272" s="183">
        <v>0</v>
      </c>
      <c r="AX272" s="183">
        <v>0</v>
      </c>
      <c r="AY272" s="183">
        <v>0</v>
      </c>
      <c r="AZ272" s="183">
        <v>0</v>
      </c>
      <c r="BA272" s="183">
        <v>0</v>
      </c>
      <c r="BB272" s="183">
        <v>0</v>
      </c>
      <c r="BC272" s="174"/>
      <c r="BD272" s="162">
        <f t="shared" si="57"/>
        <v>0</v>
      </c>
      <c r="BE272" s="165"/>
      <c r="BF272" s="206">
        <f t="shared" si="61"/>
        <v>0</v>
      </c>
      <c r="BG272" s="203">
        <v>0</v>
      </c>
      <c r="BH272" s="203">
        <v>0</v>
      </c>
      <c r="BI272" s="183">
        <v>0</v>
      </c>
      <c r="BJ272" s="183">
        <v>0</v>
      </c>
      <c r="BK272" s="183">
        <v>0</v>
      </c>
      <c r="BL272" s="160">
        <f t="shared" si="62"/>
        <v>1</v>
      </c>
      <c r="BM272" s="174"/>
      <c r="BN272" s="206">
        <f t="shared" si="63"/>
        <v>0</v>
      </c>
      <c r="BO272" s="203">
        <v>0</v>
      </c>
      <c r="BP272" s="183">
        <v>0</v>
      </c>
      <c r="BQ272" s="183">
        <v>0</v>
      </c>
      <c r="BR272" s="183">
        <v>0</v>
      </c>
      <c r="BS272" s="160">
        <f t="shared" si="59"/>
        <v>1</v>
      </c>
      <c r="BT272" s="165"/>
      <c r="BU272" s="206">
        <f t="shared" si="64"/>
        <v>0</v>
      </c>
      <c r="BV272" s="203">
        <v>0</v>
      </c>
      <c r="BW272" s="203">
        <v>0</v>
      </c>
      <c r="BX272" s="203">
        <v>0</v>
      </c>
      <c r="BY272" s="203">
        <v>0</v>
      </c>
      <c r="BZ272" s="203">
        <v>0</v>
      </c>
      <c r="CA272" s="203">
        <v>0</v>
      </c>
      <c r="CB272" s="203">
        <v>0</v>
      </c>
      <c r="CC272" s="160">
        <f t="shared" si="65"/>
        <v>1</v>
      </c>
      <c r="CD272" s="165"/>
      <c r="CE272" s="209">
        <v>0</v>
      </c>
      <c r="CF272" s="165"/>
      <c r="CG272" s="211">
        <f t="shared" si="58"/>
        <v>0</v>
      </c>
      <c r="CH272" s="211">
        <f t="shared" si="53"/>
        <v>0</v>
      </c>
      <c r="CI272" s="211">
        <f>SUM(CH$12:CH272)+1</f>
        <v>497</v>
      </c>
      <c r="CJ272" s="164" t="str">
        <f t="shared" si="60"/>
        <v>N/A</v>
      </c>
      <c r="CK272" s="211" t="s">
        <v>15</v>
      </c>
    </row>
    <row r="273" spans="1:89" x14ac:dyDescent="0.2">
      <c r="A273" s="53">
        <f>IF(AND(COUNTIF(D$12:D273,D273)&gt;1,D273&lt;&gt;"[Project Name]"),1,0)</f>
        <v>0</v>
      </c>
      <c r="C273" s="174">
        <f t="shared" si="54"/>
        <v>262</v>
      </c>
      <c r="D273" s="175" t="s">
        <v>749</v>
      </c>
      <c r="E273" s="175" t="b">
        <v>0</v>
      </c>
      <c r="F273" s="191" t="s">
        <v>30</v>
      </c>
      <c r="G273" s="191" t="s">
        <v>30</v>
      </c>
      <c r="H273" s="191" t="s">
        <v>30</v>
      </c>
      <c r="I273" s="191" t="s">
        <v>15</v>
      </c>
      <c r="J273" s="191" t="s">
        <v>15</v>
      </c>
      <c r="K273" s="191" t="s">
        <v>15</v>
      </c>
      <c r="L273" s="191" t="s">
        <v>15</v>
      </c>
      <c r="M273" s="191" t="s">
        <v>15</v>
      </c>
      <c r="N273" s="191" t="s">
        <v>15</v>
      </c>
      <c r="O273" s="183">
        <v>0</v>
      </c>
      <c r="P273" s="191" t="s">
        <v>15</v>
      </c>
      <c r="Q273" s="192" t="s">
        <v>133</v>
      </c>
      <c r="R273" s="241" t="s">
        <v>750</v>
      </c>
      <c r="S273" s="183">
        <v>0.4</v>
      </c>
      <c r="T273" s="188">
        <f t="shared" si="55"/>
        <v>0.6</v>
      </c>
      <c r="U273" s="165"/>
      <c r="V273" s="221">
        <v>0</v>
      </c>
      <c r="W273" s="221">
        <v>0</v>
      </c>
      <c r="X273" s="221">
        <v>0</v>
      </c>
      <c r="Y273" s="221">
        <v>0</v>
      </c>
      <c r="Z273" s="221">
        <v>0</v>
      </c>
      <c r="AA273" s="161">
        <f t="shared" si="56"/>
        <v>0</v>
      </c>
      <c r="AB273" s="165"/>
      <c r="AC273" s="182">
        <v>0</v>
      </c>
      <c r="AD273" s="182">
        <v>0</v>
      </c>
      <c r="AE273" s="182">
        <v>0</v>
      </c>
      <c r="AF273" s="182">
        <v>0</v>
      </c>
      <c r="AG273" s="182">
        <v>0</v>
      </c>
      <c r="AH273" s="165"/>
      <c r="AI273" s="183">
        <v>0</v>
      </c>
      <c r="AJ273" s="183">
        <v>0</v>
      </c>
      <c r="AK273" s="183">
        <v>0</v>
      </c>
      <c r="AL273" s="183">
        <v>0</v>
      </c>
      <c r="AM273" s="183">
        <v>0</v>
      </c>
      <c r="AN273" s="183">
        <v>0</v>
      </c>
      <c r="AO273" s="183">
        <v>0</v>
      </c>
      <c r="AP273" s="183">
        <v>0</v>
      </c>
      <c r="AQ273" s="183">
        <v>0</v>
      </c>
      <c r="AR273" s="183">
        <v>0</v>
      </c>
      <c r="AS273" s="183">
        <v>0</v>
      </c>
      <c r="AT273" s="183">
        <v>0</v>
      </c>
      <c r="AU273" s="183">
        <v>0</v>
      </c>
      <c r="AV273" s="183">
        <v>0</v>
      </c>
      <c r="AW273" s="183">
        <v>0</v>
      </c>
      <c r="AX273" s="183">
        <v>0</v>
      </c>
      <c r="AY273" s="183">
        <v>0</v>
      </c>
      <c r="AZ273" s="183">
        <v>0</v>
      </c>
      <c r="BA273" s="183">
        <v>0</v>
      </c>
      <c r="BB273" s="183">
        <v>0</v>
      </c>
      <c r="BC273" s="174"/>
      <c r="BD273" s="162">
        <f t="shared" si="57"/>
        <v>0</v>
      </c>
      <c r="BE273" s="165"/>
      <c r="BF273" s="206">
        <f t="shared" si="61"/>
        <v>0</v>
      </c>
      <c r="BG273" s="203">
        <v>0</v>
      </c>
      <c r="BH273" s="203">
        <v>0</v>
      </c>
      <c r="BI273" s="183">
        <v>0</v>
      </c>
      <c r="BJ273" s="183">
        <v>0</v>
      </c>
      <c r="BK273" s="183">
        <v>0</v>
      </c>
      <c r="BL273" s="160">
        <f t="shared" si="62"/>
        <v>1</v>
      </c>
      <c r="BM273" s="174"/>
      <c r="BN273" s="206">
        <f t="shared" si="63"/>
        <v>0</v>
      </c>
      <c r="BO273" s="203">
        <v>0</v>
      </c>
      <c r="BP273" s="183">
        <v>0</v>
      </c>
      <c r="BQ273" s="183">
        <v>0</v>
      </c>
      <c r="BR273" s="183">
        <v>0</v>
      </c>
      <c r="BS273" s="160">
        <f t="shared" si="59"/>
        <v>1</v>
      </c>
      <c r="BT273" s="165"/>
      <c r="BU273" s="206">
        <f t="shared" si="64"/>
        <v>0</v>
      </c>
      <c r="BV273" s="203">
        <v>0</v>
      </c>
      <c r="BW273" s="203">
        <v>0</v>
      </c>
      <c r="BX273" s="203">
        <v>0</v>
      </c>
      <c r="BY273" s="203">
        <v>0</v>
      </c>
      <c r="BZ273" s="203">
        <v>0</v>
      </c>
      <c r="CA273" s="203">
        <v>0</v>
      </c>
      <c r="CB273" s="203">
        <v>0</v>
      </c>
      <c r="CC273" s="160">
        <f t="shared" si="65"/>
        <v>1</v>
      </c>
      <c r="CD273" s="165"/>
      <c r="CE273" s="209">
        <v>0</v>
      </c>
      <c r="CF273" s="165"/>
      <c r="CG273" s="211">
        <f t="shared" si="58"/>
        <v>0</v>
      </c>
      <c r="CH273" s="211">
        <f t="shared" si="53"/>
        <v>0</v>
      </c>
      <c r="CI273" s="211">
        <f>SUM(CH$12:CH273)+1</f>
        <v>497</v>
      </c>
      <c r="CJ273" s="164" t="str">
        <f t="shared" si="60"/>
        <v>N/A</v>
      </c>
      <c r="CK273" s="211" t="s">
        <v>15</v>
      </c>
    </row>
    <row r="274" spans="1:89" x14ac:dyDescent="0.2">
      <c r="A274" s="53">
        <f>IF(AND(COUNTIF(D$12:D274,D274)&gt;1,D274&lt;&gt;"[Project Name]"),1,0)</f>
        <v>0</v>
      </c>
      <c r="C274" s="174">
        <f t="shared" si="54"/>
        <v>263</v>
      </c>
      <c r="D274" s="175" t="s">
        <v>749</v>
      </c>
      <c r="E274" s="175" t="b">
        <v>0</v>
      </c>
      <c r="F274" s="191" t="s">
        <v>30</v>
      </c>
      <c r="G274" s="191" t="s">
        <v>30</v>
      </c>
      <c r="H274" s="191" t="s">
        <v>30</v>
      </c>
      <c r="I274" s="191" t="s">
        <v>15</v>
      </c>
      <c r="J274" s="191" t="s">
        <v>15</v>
      </c>
      <c r="K274" s="191" t="s">
        <v>15</v>
      </c>
      <c r="L274" s="191" t="s">
        <v>15</v>
      </c>
      <c r="M274" s="191" t="s">
        <v>15</v>
      </c>
      <c r="N274" s="191" t="s">
        <v>15</v>
      </c>
      <c r="O274" s="183">
        <v>0</v>
      </c>
      <c r="P274" s="191" t="s">
        <v>15</v>
      </c>
      <c r="Q274" s="192" t="s">
        <v>133</v>
      </c>
      <c r="R274" s="241" t="s">
        <v>750</v>
      </c>
      <c r="S274" s="183">
        <v>0.4</v>
      </c>
      <c r="T274" s="188">
        <f t="shared" si="55"/>
        <v>0.6</v>
      </c>
      <c r="U274" s="165"/>
      <c r="V274" s="221">
        <v>0</v>
      </c>
      <c r="W274" s="221">
        <v>0</v>
      </c>
      <c r="X274" s="221">
        <v>0</v>
      </c>
      <c r="Y274" s="221">
        <v>0</v>
      </c>
      <c r="Z274" s="221">
        <v>0</v>
      </c>
      <c r="AA274" s="161">
        <f t="shared" si="56"/>
        <v>0</v>
      </c>
      <c r="AB274" s="165"/>
      <c r="AC274" s="182">
        <v>0</v>
      </c>
      <c r="AD274" s="182">
        <v>0</v>
      </c>
      <c r="AE274" s="182">
        <v>0</v>
      </c>
      <c r="AF274" s="182">
        <v>0</v>
      </c>
      <c r="AG274" s="182">
        <v>0</v>
      </c>
      <c r="AH274" s="165"/>
      <c r="AI274" s="183">
        <v>0</v>
      </c>
      <c r="AJ274" s="183">
        <v>0</v>
      </c>
      <c r="AK274" s="183">
        <v>0</v>
      </c>
      <c r="AL274" s="183">
        <v>0</v>
      </c>
      <c r="AM274" s="183">
        <v>0</v>
      </c>
      <c r="AN274" s="183">
        <v>0</v>
      </c>
      <c r="AO274" s="183">
        <v>0</v>
      </c>
      <c r="AP274" s="183">
        <v>0</v>
      </c>
      <c r="AQ274" s="183">
        <v>0</v>
      </c>
      <c r="AR274" s="183">
        <v>0</v>
      </c>
      <c r="AS274" s="183">
        <v>0</v>
      </c>
      <c r="AT274" s="183">
        <v>0</v>
      </c>
      <c r="AU274" s="183">
        <v>0</v>
      </c>
      <c r="AV274" s="183">
        <v>0</v>
      </c>
      <c r="AW274" s="183">
        <v>0</v>
      </c>
      <c r="AX274" s="183">
        <v>0</v>
      </c>
      <c r="AY274" s="183">
        <v>0</v>
      </c>
      <c r="AZ274" s="183">
        <v>0</v>
      </c>
      <c r="BA274" s="183">
        <v>0</v>
      </c>
      <c r="BB274" s="183">
        <v>0</v>
      </c>
      <c r="BC274" s="174"/>
      <c r="BD274" s="162">
        <f t="shared" si="57"/>
        <v>0</v>
      </c>
      <c r="BE274" s="165"/>
      <c r="BF274" s="206">
        <f t="shared" si="61"/>
        <v>0</v>
      </c>
      <c r="BG274" s="203">
        <v>0</v>
      </c>
      <c r="BH274" s="203">
        <v>0</v>
      </c>
      <c r="BI274" s="183">
        <v>0</v>
      </c>
      <c r="BJ274" s="183">
        <v>0</v>
      </c>
      <c r="BK274" s="183">
        <v>0</v>
      </c>
      <c r="BL274" s="160">
        <f t="shared" si="62"/>
        <v>1</v>
      </c>
      <c r="BM274" s="174"/>
      <c r="BN274" s="206">
        <f t="shared" si="63"/>
        <v>0</v>
      </c>
      <c r="BO274" s="203">
        <v>0</v>
      </c>
      <c r="BP274" s="183">
        <v>0</v>
      </c>
      <c r="BQ274" s="183">
        <v>0</v>
      </c>
      <c r="BR274" s="183">
        <v>0</v>
      </c>
      <c r="BS274" s="160">
        <f t="shared" si="59"/>
        <v>1</v>
      </c>
      <c r="BT274" s="165"/>
      <c r="BU274" s="206">
        <f t="shared" si="64"/>
        <v>0</v>
      </c>
      <c r="BV274" s="203">
        <v>0</v>
      </c>
      <c r="BW274" s="203">
        <v>0</v>
      </c>
      <c r="BX274" s="203">
        <v>0</v>
      </c>
      <c r="BY274" s="203">
        <v>0</v>
      </c>
      <c r="BZ274" s="203">
        <v>0</v>
      </c>
      <c r="CA274" s="203">
        <v>0</v>
      </c>
      <c r="CB274" s="203">
        <v>0</v>
      </c>
      <c r="CC274" s="160">
        <f t="shared" si="65"/>
        <v>1</v>
      </c>
      <c r="CD274" s="165"/>
      <c r="CE274" s="209">
        <v>0</v>
      </c>
      <c r="CF274" s="165"/>
      <c r="CG274" s="211">
        <f t="shared" si="58"/>
        <v>0</v>
      </c>
      <c r="CH274" s="211">
        <f t="shared" si="53"/>
        <v>0</v>
      </c>
      <c r="CI274" s="211">
        <f>SUM(CH$12:CH274)+1</f>
        <v>497</v>
      </c>
      <c r="CJ274" s="164" t="str">
        <f t="shared" si="60"/>
        <v>N/A</v>
      </c>
      <c r="CK274" s="211" t="s">
        <v>15</v>
      </c>
    </row>
    <row r="275" spans="1:89" x14ac:dyDescent="0.2">
      <c r="A275" s="53">
        <f>IF(AND(COUNTIF(D$12:D275,D275)&gt;1,D275&lt;&gt;"[Project Name]"),1,0)</f>
        <v>0</v>
      </c>
      <c r="C275" s="174">
        <f t="shared" si="54"/>
        <v>264</v>
      </c>
      <c r="D275" s="175" t="s">
        <v>749</v>
      </c>
      <c r="E275" s="175" t="b">
        <v>0</v>
      </c>
      <c r="F275" s="191" t="s">
        <v>30</v>
      </c>
      <c r="G275" s="191" t="s">
        <v>30</v>
      </c>
      <c r="H275" s="191" t="s">
        <v>30</v>
      </c>
      <c r="I275" s="191" t="s">
        <v>15</v>
      </c>
      <c r="J275" s="191" t="s">
        <v>15</v>
      </c>
      <c r="K275" s="191" t="s">
        <v>15</v>
      </c>
      <c r="L275" s="191" t="s">
        <v>15</v>
      </c>
      <c r="M275" s="191" t="s">
        <v>15</v>
      </c>
      <c r="N275" s="191" t="s">
        <v>15</v>
      </c>
      <c r="O275" s="183">
        <v>0</v>
      </c>
      <c r="P275" s="191" t="s">
        <v>15</v>
      </c>
      <c r="Q275" s="192" t="s">
        <v>133</v>
      </c>
      <c r="R275" s="241" t="s">
        <v>750</v>
      </c>
      <c r="S275" s="183">
        <v>0.4</v>
      </c>
      <c r="T275" s="188">
        <f t="shared" si="55"/>
        <v>0.6</v>
      </c>
      <c r="U275" s="165"/>
      <c r="V275" s="221">
        <v>0</v>
      </c>
      <c r="W275" s="221">
        <v>0</v>
      </c>
      <c r="X275" s="221">
        <v>0</v>
      </c>
      <c r="Y275" s="221">
        <v>0</v>
      </c>
      <c r="Z275" s="221">
        <v>0</v>
      </c>
      <c r="AA275" s="161">
        <f t="shared" si="56"/>
        <v>0</v>
      </c>
      <c r="AB275" s="165"/>
      <c r="AC275" s="182">
        <v>0</v>
      </c>
      <c r="AD275" s="182">
        <v>0</v>
      </c>
      <c r="AE275" s="182">
        <v>0</v>
      </c>
      <c r="AF275" s="182">
        <v>0</v>
      </c>
      <c r="AG275" s="182">
        <v>0</v>
      </c>
      <c r="AH275" s="165"/>
      <c r="AI275" s="183">
        <v>0</v>
      </c>
      <c r="AJ275" s="183">
        <v>0</v>
      </c>
      <c r="AK275" s="183">
        <v>0</v>
      </c>
      <c r="AL275" s="183">
        <v>0</v>
      </c>
      <c r="AM275" s="183">
        <v>0</v>
      </c>
      <c r="AN275" s="183">
        <v>0</v>
      </c>
      <c r="AO275" s="183">
        <v>0</v>
      </c>
      <c r="AP275" s="183">
        <v>0</v>
      </c>
      <c r="AQ275" s="183">
        <v>0</v>
      </c>
      <c r="AR275" s="183">
        <v>0</v>
      </c>
      <c r="AS275" s="183">
        <v>0</v>
      </c>
      <c r="AT275" s="183">
        <v>0</v>
      </c>
      <c r="AU275" s="183">
        <v>0</v>
      </c>
      <c r="AV275" s="183">
        <v>0</v>
      </c>
      <c r="AW275" s="183">
        <v>0</v>
      </c>
      <c r="AX275" s="183">
        <v>0</v>
      </c>
      <c r="AY275" s="183">
        <v>0</v>
      </c>
      <c r="AZ275" s="183">
        <v>0</v>
      </c>
      <c r="BA275" s="183">
        <v>0</v>
      </c>
      <c r="BB275" s="183">
        <v>0</v>
      </c>
      <c r="BC275" s="174"/>
      <c r="BD275" s="162">
        <f t="shared" si="57"/>
        <v>0</v>
      </c>
      <c r="BE275" s="165"/>
      <c r="BF275" s="206">
        <f t="shared" si="61"/>
        <v>0</v>
      </c>
      <c r="BG275" s="203">
        <v>0</v>
      </c>
      <c r="BH275" s="203">
        <v>0</v>
      </c>
      <c r="BI275" s="183">
        <v>0</v>
      </c>
      <c r="BJ275" s="183">
        <v>0</v>
      </c>
      <c r="BK275" s="183">
        <v>0</v>
      </c>
      <c r="BL275" s="160">
        <f t="shared" si="62"/>
        <v>1</v>
      </c>
      <c r="BM275" s="174"/>
      <c r="BN275" s="206">
        <f t="shared" si="63"/>
        <v>0</v>
      </c>
      <c r="BO275" s="203">
        <v>0</v>
      </c>
      <c r="BP275" s="183">
        <v>0</v>
      </c>
      <c r="BQ275" s="183">
        <v>0</v>
      </c>
      <c r="BR275" s="183">
        <v>0</v>
      </c>
      <c r="BS275" s="160">
        <f t="shared" si="59"/>
        <v>1</v>
      </c>
      <c r="BT275" s="165"/>
      <c r="BU275" s="206">
        <f t="shared" si="64"/>
        <v>0</v>
      </c>
      <c r="BV275" s="203">
        <v>0</v>
      </c>
      <c r="BW275" s="203">
        <v>0</v>
      </c>
      <c r="BX275" s="203">
        <v>0</v>
      </c>
      <c r="BY275" s="203">
        <v>0</v>
      </c>
      <c r="BZ275" s="203">
        <v>0</v>
      </c>
      <c r="CA275" s="203">
        <v>0</v>
      </c>
      <c r="CB275" s="203">
        <v>0</v>
      </c>
      <c r="CC275" s="160">
        <f t="shared" si="65"/>
        <v>1</v>
      </c>
      <c r="CD275" s="165"/>
      <c r="CE275" s="209">
        <v>0</v>
      </c>
      <c r="CF275" s="165"/>
      <c r="CG275" s="211">
        <f t="shared" si="58"/>
        <v>0</v>
      </c>
      <c r="CH275" s="211">
        <f t="shared" si="53"/>
        <v>0</v>
      </c>
      <c r="CI275" s="211">
        <f>SUM(CH$12:CH275)+1</f>
        <v>497</v>
      </c>
      <c r="CJ275" s="164" t="str">
        <f t="shared" si="60"/>
        <v>N/A</v>
      </c>
      <c r="CK275" s="211" t="s">
        <v>15</v>
      </c>
    </row>
    <row r="276" spans="1:89" x14ac:dyDescent="0.2">
      <c r="A276" s="53">
        <f>IF(AND(COUNTIF(D$12:D276,D276)&gt;1,D276&lt;&gt;"[Project Name]"),1,0)</f>
        <v>0</v>
      </c>
      <c r="C276" s="174">
        <f t="shared" si="54"/>
        <v>265</v>
      </c>
      <c r="D276" s="175" t="s">
        <v>749</v>
      </c>
      <c r="E276" s="175" t="b">
        <v>0</v>
      </c>
      <c r="F276" s="191" t="s">
        <v>30</v>
      </c>
      <c r="G276" s="191" t="s">
        <v>30</v>
      </c>
      <c r="H276" s="191" t="s">
        <v>30</v>
      </c>
      <c r="I276" s="191" t="s">
        <v>15</v>
      </c>
      <c r="J276" s="191" t="s">
        <v>15</v>
      </c>
      <c r="K276" s="191" t="s">
        <v>15</v>
      </c>
      <c r="L276" s="191" t="s">
        <v>15</v>
      </c>
      <c r="M276" s="191" t="s">
        <v>15</v>
      </c>
      <c r="N276" s="191" t="s">
        <v>15</v>
      </c>
      <c r="O276" s="183">
        <v>0</v>
      </c>
      <c r="P276" s="191" t="s">
        <v>15</v>
      </c>
      <c r="Q276" s="192" t="s">
        <v>133</v>
      </c>
      <c r="R276" s="241" t="s">
        <v>750</v>
      </c>
      <c r="S276" s="183">
        <v>0.4</v>
      </c>
      <c r="T276" s="188">
        <f t="shared" si="55"/>
        <v>0.6</v>
      </c>
      <c r="U276" s="165"/>
      <c r="V276" s="221">
        <v>0</v>
      </c>
      <c r="W276" s="221">
        <v>0</v>
      </c>
      <c r="X276" s="221">
        <v>0</v>
      </c>
      <c r="Y276" s="221">
        <v>0</v>
      </c>
      <c r="Z276" s="221">
        <v>0</v>
      </c>
      <c r="AA276" s="161">
        <f t="shared" si="56"/>
        <v>0</v>
      </c>
      <c r="AB276" s="165"/>
      <c r="AC276" s="182">
        <v>0</v>
      </c>
      <c r="AD276" s="182">
        <v>0</v>
      </c>
      <c r="AE276" s="182">
        <v>0</v>
      </c>
      <c r="AF276" s="182">
        <v>0</v>
      </c>
      <c r="AG276" s="182">
        <v>0</v>
      </c>
      <c r="AH276" s="165"/>
      <c r="AI276" s="183">
        <v>0</v>
      </c>
      <c r="AJ276" s="183">
        <v>0</v>
      </c>
      <c r="AK276" s="183">
        <v>0</v>
      </c>
      <c r="AL276" s="183">
        <v>0</v>
      </c>
      <c r="AM276" s="183">
        <v>0</v>
      </c>
      <c r="AN276" s="183">
        <v>0</v>
      </c>
      <c r="AO276" s="183">
        <v>0</v>
      </c>
      <c r="AP276" s="183">
        <v>0</v>
      </c>
      <c r="AQ276" s="183">
        <v>0</v>
      </c>
      <c r="AR276" s="183">
        <v>0</v>
      </c>
      <c r="AS276" s="183">
        <v>0</v>
      </c>
      <c r="AT276" s="183">
        <v>0</v>
      </c>
      <c r="AU276" s="183">
        <v>0</v>
      </c>
      <c r="AV276" s="183">
        <v>0</v>
      </c>
      <c r="AW276" s="183">
        <v>0</v>
      </c>
      <c r="AX276" s="183">
        <v>0</v>
      </c>
      <c r="AY276" s="183">
        <v>0</v>
      </c>
      <c r="AZ276" s="183">
        <v>0</v>
      </c>
      <c r="BA276" s="183">
        <v>0</v>
      </c>
      <c r="BB276" s="183">
        <v>0</v>
      </c>
      <c r="BC276" s="174"/>
      <c r="BD276" s="162">
        <f t="shared" si="57"/>
        <v>0</v>
      </c>
      <c r="BE276" s="165"/>
      <c r="BF276" s="206">
        <f t="shared" si="61"/>
        <v>0</v>
      </c>
      <c r="BG276" s="203">
        <v>0</v>
      </c>
      <c r="BH276" s="203">
        <v>0</v>
      </c>
      <c r="BI276" s="183">
        <v>0</v>
      </c>
      <c r="BJ276" s="183">
        <v>0</v>
      </c>
      <c r="BK276" s="183">
        <v>0</v>
      </c>
      <c r="BL276" s="160">
        <f t="shared" si="62"/>
        <v>1</v>
      </c>
      <c r="BM276" s="174"/>
      <c r="BN276" s="206">
        <f t="shared" si="63"/>
        <v>0</v>
      </c>
      <c r="BO276" s="203">
        <v>0</v>
      </c>
      <c r="BP276" s="183">
        <v>0</v>
      </c>
      <c r="BQ276" s="183">
        <v>0</v>
      </c>
      <c r="BR276" s="183">
        <v>0</v>
      </c>
      <c r="BS276" s="160">
        <f t="shared" si="59"/>
        <v>1</v>
      </c>
      <c r="BT276" s="165"/>
      <c r="BU276" s="206">
        <f t="shared" si="64"/>
        <v>0</v>
      </c>
      <c r="BV276" s="203">
        <v>0</v>
      </c>
      <c r="BW276" s="203">
        <v>0</v>
      </c>
      <c r="BX276" s="203">
        <v>0</v>
      </c>
      <c r="BY276" s="203">
        <v>0</v>
      </c>
      <c r="BZ276" s="203">
        <v>0</v>
      </c>
      <c r="CA276" s="203">
        <v>0</v>
      </c>
      <c r="CB276" s="203">
        <v>0</v>
      </c>
      <c r="CC276" s="160">
        <f t="shared" si="65"/>
        <v>1</v>
      </c>
      <c r="CD276" s="165"/>
      <c r="CE276" s="209">
        <v>0</v>
      </c>
      <c r="CF276" s="165"/>
      <c r="CG276" s="211">
        <f t="shared" si="58"/>
        <v>0</v>
      </c>
      <c r="CH276" s="211">
        <f t="shared" si="53"/>
        <v>0</v>
      </c>
      <c r="CI276" s="211">
        <f>SUM(CH$12:CH276)+1</f>
        <v>497</v>
      </c>
      <c r="CJ276" s="164" t="str">
        <f t="shared" si="60"/>
        <v>N/A</v>
      </c>
      <c r="CK276" s="211" t="s">
        <v>15</v>
      </c>
    </row>
    <row r="277" spans="1:89" x14ac:dyDescent="0.2">
      <c r="A277" s="53">
        <f>IF(AND(COUNTIF(D$12:D277,D277)&gt;1,D277&lt;&gt;"[Project Name]"),1,0)</f>
        <v>0</v>
      </c>
      <c r="C277" s="174">
        <f t="shared" si="54"/>
        <v>266</v>
      </c>
      <c r="D277" s="175" t="s">
        <v>749</v>
      </c>
      <c r="E277" s="175" t="b">
        <v>0</v>
      </c>
      <c r="F277" s="191" t="s">
        <v>30</v>
      </c>
      <c r="G277" s="191" t="s">
        <v>30</v>
      </c>
      <c r="H277" s="191" t="s">
        <v>30</v>
      </c>
      <c r="I277" s="191" t="s">
        <v>15</v>
      </c>
      <c r="J277" s="191" t="s">
        <v>15</v>
      </c>
      <c r="K277" s="191" t="s">
        <v>15</v>
      </c>
      <c r="L277" s="191" t="s">
        <v>15</v>
      </c>
      <c r="M277" s="191" t="s">
        <v>15</v>
      </c>
      <c r="N277" s="191" t="s">
        <v>15</v>
      </c>
      <c r="O277" s="183">
        <v>0</v>
      </c>
      <c r="P277" s="191" t="s">
        <v>15</v>
      </c>
      <c r="Q277" s="192" t="s">
        <v>133</v>
      </c>
      <c r="R277" s="241" t="s">
        <v>750</v>
      </c>
      <c r="S277" s="183">
        <v>0.4</v>
      </c>
      <c r="T277" s="188">
        <f t="shared" si="55"/>
        <v>0.6</v>
      </c>
      <c r="U277" s="165"/>
      <c r="V277" s="221">
        <v>0</v>
      </c>
      <c r="W277" s="221">
        <v>0</v>
      </c>
      <c r="X277" s="221">
        <v>0</v>
      </c>
      <c r="Y277" s="221">
        <v>0</v>
      </c>
      <c r="Z277" s="221">
        <v>0</v>
      </c>
      <c r="AA277" s="161">
        <f t="shared" si="56"/>
        <v>0</v>
      </c>
      <c r="AB277" s="165"/>
      <c r="AC277" s="182">
        <v>0</v>
      </c>
      <c r="AD277" s="182">
        <v>0</v>
      </c>
      <c r="AE277" s="182">
        <v>0</v>
      </c>
      <c r="AF277" s="182">
        <v>0</v>
      </c>
      <c r="AG277" s="182">
        <v>0</v>
      </c>
      <c r="AH277" s="165"/>
      <c r="AI277" s="183">
        <v>0</v>
      </c>
      <c r="AJ277" s="183">
        <v>0</v>
      </c>
      <c r="AK277" s="183">
        <v>0</v>
      </c>
      <c r="AL277" s="183">
        <v>0</v>
      </c>
      <c r="AM277" s="183">
        <v>0</v>
      </c>
      <c r="AN277" s="183">
        <v>0</v>
      </c>
      <c r="AO277" s="183">
        <v>0</v>
      </c>
      <c r="AP277" s="183">
        <v>0</v>
      </c>
      <c r="AQ277" s="183">
        <v>0</v>
      </c>
      <c r="AR277" s="183">
        <v>0</v>
      </c>
      <c r="AS277" s="183">
        <v>0</v>
      </c>
      <c r="AT277" s="183">
        <v>0</v>
      </c>
      <c r="AU277" s="183">
        <v>0</v>
      </c>
      <c r="AV277" s="183">
        <v>0</v>
      </c>
      <c r="AW277" s="183">
        <v>0</v>
      </c>
      <c r="AX277" s="183">
        <v>0</v>
      </c>
      <c r="AY277" s="183">
        <v>0</v>
      </c>
      <c r="AZ277" s="183">
        <v>0</v>
      </c>
      <c r="BA277" s="183">
        <v>0</v>
      </c>
      <c r="BB277" s="183">
        <v>0</v>
      </c>
      <c r="BC277" s="174"/>
      <c r="BD277" s="162">
        <f t="shared" ref="BD277:BD286" si="66">SUM(AI277:BB277)</f>
        <v>0</v>
      </c>
      <c r="BE277" s="165"/>
      <c r="BF277" s="206">
        <f t="shared" si="61"/>
        <v>0</v>
      </c>
      <c r="BG277" s="203">
        <v>0</v>
      </c>
      <c r="BH277" s="203">
        <v>0</v>
      </c>
      <c r="BI277" s="183">
        <v>0</v>
      </c>
      <c r="BJ277" s="183">
        <v>0</v>
      </c>
      <c r="BK277" s="183">
        <v>0</v>
      </c>
      <c r="BL277" s="160">
        <f t="shared" si="62"/>
        <v>1</v>
      </c>
      <c r="BM277" s="174"/>
      <c r="BN277" s="206">
        <f t="shared" si="63"/>
        <v>0</v>
      </c>
      <c r="BO277" s="203">
        <v>0</v>
      </c>
      <c r="BP277" s="183">
        <v>0</v>
      </c>
      <c r="BQ277" s="183">
        <v>0</v>
      </c>
      <c r="BR277" s="183">
        <v>0</v>
      </c>
      <c r="BS277" s="160">
        <f t="shared" si="59"/>
        <v>1</v>
      </c>
      <c r="BT277" s="165"/>
      <c r="BU277" s="206">
        <f t="shared" si="64"/>
        <v>0</v>
      </c>
      <c r="BV277" s="203">
        <v>0</v>
      </c>
      <c r="BW277" s="203">
        <v>0</v>
      </c>
      <c r="BX277" s="203">
        <v>0</v>
      </c>
      <c r="BY277" s="203">
        <v>0</v>
      </c>
      <c r="BZ277" s="203">
        <v>0</v>
      </c>
      <c r="CA277" s="203">
        <v>0</v>
      </c>
      <c r="CB277" s="203">
        <v>0</v>
      </c>
      <c r="CC277" s="160">
        <f t="shared" si="65"/>
        <v>1</v>
      </c>
      <c r="CD277" s="165"/>
      <c r="CE277" s="209">
        <v>0</v>
      </c>
      <c r="CF277" s="165"/>
      <c r="CG277" s="211">
        <f t="shared" si="58"/>
        <v>0</v>
      </c>
      <c r="CH277" s="211">
        <f t="shared" si="53"/>
        <v>0</v>
      </c>
      <c r="CI277" s="211">
        <f>SUM(CH$12:CH277)+1</f>
        <v>497</v>
      </c>
      <c r="CJ277" s="164" t="str">
        <f t="shared" si="60"/>
        <v>N/A</v>
      </c>
      <c r="CK277" s="211" t="s">
        <v>15</v>
      </c>
    </row>
    <row r="278" spans="1:89" x14ac:dyDescent="0.2">
      <c r="A278" s="53">
        <f>IF(AND(COUNTIF(D$12:D278,D278)&gt;1,D278&lt;&gt;"[Project Name]"),1,0)</f>
        <v>0</v>
      </c>
      <c r="C278" s="174">
        <f t="shared" si="54"/>
        <v>267</v>
      </c>
      <c r="D278" s="175" t="s">
        <v>749</v>
      </c>
      <c r="E278" s="175" t="b">
        <v>0</v>
      </c>
      <c r="F278" s="191" t="s">
        <v>30</v>
      </c>
      <c r="G278" s="191" t="s">
        <v>30</v>
      </c>
      <c r="H278" s="191" t="s">
        <v>30</v>
      </c>
      <c r="I278" s="191" t="s">
        <v>15</v>
      </c>
      <c r="J278" s="191" t="s">
        <v>15</v>
      </c>
      <c r="K278" s="191" t="s">
        <v>15</v>
      </c>
      <c r="L278" s="191" t="s">
        <v>15</v>
      </c>
      <c r="M278" s="191" t="s">
        <v>15</v>
      </c>
      <c r="N278" s="191" t="s">
        <v>15</v>
      </c>
      <c r="O278" s="183">
        <v>0</v>
      </c>
      <c r="P278" s="191" t="s">
        <v>15</v>
      </c>
      <c r="Q278" s="192" t="s">
        <v>133</v>
      </c>
      <c r="R278" s="241" t="s">
        <v>750</v>
      </c>
      <c r="S278" s="183">
        <v>0.4</v>
      </c>
      <c r="T278" s="188">
        <f t="shared" si="55"/>
        <v>0.6</v>
      </c>
      <c r="U278" s="165"/>
      <c r="V278" s="221">
        <v>0</v>
      </c>
      <c r="W278" s="221">
        <v>0</v>
      </c>
      <c r="X278" s="221">
        <v>0</v>
      </c>
      <c r="Y278" s="221">
        <v>0</v>
      </c>
      <c r="Z278" s="221">
        <v>0</v>
      </c>
      <c r="AA278" s="161">
        <f t="shared" si="56"/>
        <v>0</v>
      </c>
      <c r="AB278" s="165"/>
      <c r="AC278" s="182">
        <v>0</v>
      </c>
      <c r="AD278" s="182">
        <v>0</v>
      </c>
      <c r="AE278" s="182">
        <v>0</v>
      </c>
      <c r="AF278" s="182">
        <v>0</v>
      </c>
      <c r="AG278" s="182">
        <v>0</v>
      </c>
      <c r="AH278" s="165"/>
      <c r="AI278" s="183">
        <v>0</v>
      </c>
      <c r="AJ278" s="183">
        <v>0</v>
      </c>
      <c r="AK278" s="183">
        <v>0</v>
      </c>
      <c r="AL278" s="183">
        <v>0</v>
      </c>
      <c r="AM278" s="183">
        <v>0</v>
      </c>
      <c r="AN278" s="183">
        <v>0</v>
      </c>
      <c r="AO278" s="183">
        <v>0</v>
      </c>
      <c r="AP278" s="183">
        <v>0</v>
      </c>
      <c r="AQ278" s="183">
        <v>0</v>
      </c>
      <c r="AR278" s="183">
        <v>0</v>
      </c>
      <c r="AS278" s="183">
        <v>0</v>
      </c>
      <c r="AT278" s="183">
        <v>0</v>
      </c>
      <c r="AU278" s="183">
        <v>0</v>
      </c>
      <c r="AV278" s="183">
        <v>0</v>
      </c>
      <c r="AW278" s="183">
        <v>0</v>
      </c>
      <c r="AX278" s="183">
        <v>0</v>
      </c>
      <c r="AY278" s="183">
        <v>0</v>
      </c>
      <c r="AZ278" s="183">
        <v>0</v>
      </c>
      <c r="BA278" s="183">
        <v>0</v>
      </c>
      <c r="BB278" s="183">
        <v>0</v>
      </c>
      <c r="BC278" s="174"/>
      <c r="BD278" s="162">
        <f t="shared" si="66"/>
        <v>0</v>
      </c>
      <c r="BE278" s="165"/>
      <c r="BF278" s="206">
        <f t="shared" si="61"/>
        <v>0</v>
      </c>
      <c r="BG278" s="203">
        <v>0</v>
      </c>
      <c r="BH278" s="203">
        <v>0</v>
      </c>
      <c r="BI278" s="183">
        <v>0</v>
      </c>
      <c r="BJ278" s="183">
        <v>0</v>
      </c>
      <c r="BK278" s="183">
        <v>0</v>
      </c>
      <c r="BL278" s="160">
        <f t="shared" si="62"/>
        <v>1</v>
      </c>
      <c r="BM278" s="174"/>
      <c r="BN278" s="206">
        <f t="shared" si="63"/>
        <v>0</v>
      </c>
      <c r="BO278" s="203">
        <v>0</v>
      </c>
      <c r="BP278" s="183">
        <v>0</v>
      </c>
      <c r="BQ278" s="183">
        <v>0</v>
      </c>
      <c r="BR278" s="183">
        <v>0</v>
      </c>
      <c r="BS278" s="160">
        <f t="shared" si="59"/>
        <v>1</v>
      </c>
      <c r="BT278" s="165"/>
      <c r="BU278" s="206">
        <f t="shared" si="64"/>
        <v>0</v>
      </c>
      <c r="BV278" s="203">
        <v>0</v>
      </c>
      <c r="BW278" s="203">
        <v>0</v>
      </c>
      <c r="BX278" s="203">
        <v>0</v>
      </c>
      <c r="BY278" s="203">
        <v>0</v>
      </c>
      <c r="BZ278" s="203">
        <v>0</v>
      </c>
      <c r="CA278" s="203">
        <v>0</v>
      </c>
      <c r="CB278" s="203">
        <v>0</v>
      </c>
      <c r="CC278" s="160">
        <f t="shared" si="65"/>
        <v>1</v>
      </c>
      <c r="CD278" s="165"/>
      <c r="CE278" s="209">
        <v>0</v>
      </c>
      <c r="CF278" s="165"/>
      <c r="CG278" s="211">
        <f t="shared" si="58"/>
        <v>0</v>
      </c>
      <c r="CH278" s="211">
        <f t="shared" si="53"/>
        <v>0</v>
      </c>
      <c r="CI278" s="211">
        <f>SUM(CH$12:CH278)+1</f>
        <v>497</v>
      </c>
      <c r="CJ278" s="164" t="str">
        <f t="shared" si="60"/>
        <v>N/A</v>
      </c>
      <c r="CK278" s="211" t="s">
        <v>15</v>
      </c>
    </row>
    <row r="279" spans="1:89" x14ac:dyDescent="0.2">
      <c r="A279" s="53">
        <f>IF(AND(COUNTIF(D$12:D279,D279)&gt;1,D279&lt;&gt;"[Project Name]"),1,0)</f>
        <v>0</v>
      </c>
      <c r="C279" s="174">
        <f t="shared" si="54"/>
        <v>268</v>
      </c>
      <c r="D279" s="175" t="s">
        <v>749</v>
      </c>
      <c r="E279" s="175" t="b">
        <v>0</v>
      </c>
      <c r="F279" s="191" t="s">
        <v>30</v>
      </c>
      <c r="G279" s="191" t="s">
        <v>30</v>
      </c>
      <c r="H279" s="191" t="s">
        <v>30</v>
      </c>
      <c r="I279" s="191" t="s">
        <v>15</v>
      </c>
      <c r="J279" s="191" t="s">
        <v>15</v>
      </c>
      <c r="K279" s="191" t="s">
        <v>15</v>
      </c>
      <c r="L279" s="191" t="s">
        <v>15</v>
      </c>
      <c r="M279" s="191" t="s">
        <v>15</v>
      </c>
      <c r="N279" s="191" t="s">
        <v>15</v>
      </c>
      <c r="O279" s="183">
        <v>0</v>
      </c>
      <c r="P279" s="191" t="s">
        <v>15</v>
      </c>
      <c r="Q279" s="192" t="s">
        <v>133</v>
      </c>
      <c r="R279" s="241" t="s">
        <v>750</v>
      </c>
      <c r="S279" s="183">
        <v>0.4</v>
      </c>
      <c r="T279" s="188">
        <f t="shared" si="55"/>
        <v>0.6</v>
      </c>
      <c r="U279" s="165"/>
      <c r="V279" s="221">
        <v>0</v>
      </c>
      <c r="W279" s="221">
        <v>0</v>
      </c>
      <c r="X279" s="221">
        <v>0</v>
      </c>
      <c r="Y279" s="221">
        <v>0</v>
      </c>
      <c r="Z279" s="221">
        <v>0</v>
      </c>
      <c r="AA279" s="161">
        <f t="shared" si="56"/>
        <v>0</v>
      </c>
      <c r="AB279" s="165"/>
      <c r="AC279" s="182">
        <v>0</v>
      </c>
      <c r="AD279" s="182">
        <v>0</v>
      </c>
      <c r="AE279" s="182">
        <v>0</v>
      </c>
      <c r="AF279" s="182">
        <v>0</v>
      </c>
      <c r="AG279" s="182">
        <v>0</v>
      </c>
      <c r="AH279" s="165"/>
      <c r="AI279" s="183">
        <v>0</v>
      </c>
      <c r="AJ279" s="183">
        <v>0</v>
      </c>
      <c r="AK279" s="183">
        <v>0</v>
      </c>
      <c r="AL279" s="183">
        <v>0</v>
      </c>
      <c r="AM279" s="183">
        <v>0</v>
      </c>
      <c r="AN279" s="183">
        <v>0</v>
      </c>
      <c r="AO279" s="183">
        <v>0</v>
      </c>
      <c r="AP279" s="183">
        <v>0</v>
      </c>
      <c r="AQ279" s="183">
        <v>0</v>
      </c>
      <c r="AR279" s="183">
        <v>0</v>
      </c>
      <c r="AS279" s="183">
        <v>0</v>
      </c>
      <c r="AT279" s="183">
        <v>0</v>
      </c>
      <c r="AU279" s="183">
        <v>0</v>
      </c>
      <c r="AV279" s="183">
        <v>0</v>
      </c>
      <c r="AW279" s="183">
        <v>0</v>
      </c>
      <c r="AX279" s="183">
        <v>0</v>
      </c>
      <c r="AY279" s="183">
        <v>0</v>
      </c>
      <c r="AZ279" s="183">
        <v>0</v>
      </c>
      <c r="BA279" s="183">
        <v>0</v>
      </c>
      <c r="BB279" s="183">
        <v>0</v>
      </c>
      <c r="BC279" s="174"/>
      <c r="BD279" s="162">
        <f t="shared" si="66"/>
        <v>0</v>
      </c>
      <c r="BE279" s="165"/>
      <c r="BF279" s="206">
        <f t="shared" si="61"/>
        <v>0</v>
      </c>
      <c r="BG279" s="203">
        <v>0</v>
      </c>
      <c r="BH279" s="203">
        <v>0</v>
      </c>
      <c r="BI279" s="183">
        <v>0</v>
      </c>
      <c r="BJ279" s="183">
        <v>0</v>
      </c>
      <c r="BK279" s="183">
        <v>0</v>
      </c>
      <c r="BL279" s="160">
        <f t="shared" si="62"/>
        <v>1</v>
      </c>
      <c r="BM279" s="174"/>
      <c r="BN279" s="206">
        <f t="shared" si="63"/>
        <v>0</v>
      </c>
      <c r="BO279" s="203">
        <v>0</v>
      </c>
      <c r="BP279" s="183">
        <v>0</v>
      </c>
      <c r="BQ279" s="183">
        <v>0</v>
      </c>
      <c r="BR279" s="183">
        <v>0</v>
      </c>
      <c r="BS279" s="160">
        <f t="shared" si="59"/>
        <v>1</v>
      </c>
      <c r="BT279" s="165"/>
      <c r="BU279" s="206">
        <f t="shared" si="64"/>
        <v>0</v>
      </c>
      <c r="BV279" s="203">
        <v>0</v>
      </c>
      <c r="BW279" s="203">
        <v>0</v>
      </c>
      <c r="BX279" s="203">
        <v>0</v>
      </c>
      <c r="BY279" s="203">
        <v>0</v>
      </c>
      <c r="BZ279" s="203">
        <v>0</v>
      </c>
      <c r="CA279" s="203">
        <v>0</v>
      </c>
      <c r="CB279" s="203">
        <v>0</v>
      </c>
      <c r="CC279" s="160">
        <f t="shared" si="65"/>
        <v>1</v>
      </c>
      <c r="CD279" s="165"/>
      <c r="CE279" s="209">
        <v>0</v>
      </c>
      <c r="CF279" s="165"/>
      <c r="CG279" s="211">
        <f t="shared" si="58"/>
        <v>0</v>
      </c>
      <c r="CH279" s="211">
        <f t="shared" si="53"/>
        <v>0</v>
      </c>
      <c r="CI279" s="211">
        <f>SUM(CH$12:CH279)+1</f>
        <v>497</v>
      </c>
      <c r="CJ279" s="164" t="str">
        <f t="shared" si="60"/>
        <v>N/A</v>
      </c>
      <c r="CK279" s="211" t="s">
        <v>15</v>
      </c>
    </row>
    <row r="280" spans="1:89" x14ac:dyDescent="0.2">
      <c r="A280" s="53">
        <f>IF(AND(COUNTIF(D$12:D280,D280)&gt;1,D280&lt;&gt;"[Project Name]"),1,0)</f>
        <v>0</v>
      </c>
      <c r="C280" s="174">
        <f t="shared" si="54"/>
        <v>269</v>
      </c>
      <c r="D280" s="175" t="s">
        <v>749</v>
      </c>
      <c r="E280" s="175" t="b">
        <v>0</v>
      </c>
      <c r="F280" s="191" t="s">
        <v>30</v>
      </c>
      <c r="G280" s="191" t="s">
        <v>30</v>
      </c>
      <c r="H280" s="191" t="s">
        <v>30</v>
      </c>
      <c r="I280" s="191" t="s">
        <v>15</v>
      </c>
      <c r="J280" s="191" t="s">
        <v>15</v>
      </c>
      <c r="K280" s="191" t="s">
        <v>15</v>
      </c>
      <c r="L280" s="191" t="s">
        <v>15</v>
      </c>
      <c r="M280" s="191" t="s">
        <v>15</v>
      </c>
      <c r="N280" s="191" t="s">
        <v>15</v>
      </c>
      <c r="O280" s="183">
        <v>0</v>
      </c>
      <c r="P280" s="191" t="s">
        <v>15</v>
      </c>
      <c r="Q280" s="192" t="s">
        <v>133</v>
      </c>
      <c r="R280" s="241" t="s">
        <v>750</v>
      </c>
      <c r="S280" s="183">
        <v>0.4</v>
      </c>
      <c r="T280" s="188">
        <f t="shared" si="55"/>
        <v>0.6</v>
      </c>
      <c r="U280" s="165"/>
      <c r="V280" s="221">
        <v>0</v>
      </c>
      <c r="W280" s="221">
        <v>0</v>
      </c>
      <c r="X280" s="221">
        <v>0</v>
      </c>
      <c r="Y280" s="221">
        <v>0</v>
      </c>
      <c r="Z280" s="221">
        <v>0</v>
      </c>
      <c r="AA280" s="161">
        <f t="shared" si="56"/>
        <v>0</v>
      </c>
      <c r="AB280" s="165"/>
      <c r="AC280" s="182">
        <v>0</v>
      </c>
      <c r="AD280" s="182">
        <v>0</v>
      </c>
      <c r="AE280" s="182">
        <v>0</v>
      </c>
      <c r="AF280" s="182">
        <v>0</v>
      </c>
      <c r="AG280" s="182">
        <v>0</v>
      </c>
      <c r="AH280" s="165"/>
      <c r="AI280" s="183">
        <v>0</v>
      </c>
      <c r="AJ280" s="183">
        <v>0</v>
      </c>
      <c r="AK280" s="183">
        <v>0</v>
      </c>
      <c r="AL280" s="183">
        <v>0</v>
      </c>
      <c r="AM280" s="183">
        <v>0</v>
      </c>
      <c r="AN280" s="183">
        <v>0</v>
      </c>
      <c r="AO280" s="183">
        <v>0</v>
      </c>
      <c r="AP280" s="183">
        <v>0</v>
      </c>
      <c r="AQ280" s="183">
        <v>0</v>
      </c>
      <c r="AR280" s="183">
        <v>0</v>
      </c>
      <c r="AS280" s="183">
        <v>0</v>
      </c>
      <c r="AT280" s="183">
        <v>0</v>
      </c>
      <c r="AU280" s="183">
        <v>0</v>
      </c>
      <c r="AV280" s="183">
        <v>0</v>
      </c>
      <c r="AW280" s="183">
        <v>0</v>
      </c>
      <c r="AX280" s="183">
        <v>0</v>
      </c>
      <c r="AY280" s="183">
        <v>0</v>
      </c>
      <c r="AZ280" s="183">
        <v>0</v>
      </c>
      <c r="BA280" s="183">
        <v>0</v>
      </c>
      <c r="BB280" s="183">
        <v>0</v>
      </c>
      <c r="BC280" s="174"/>
      <c r="BD280" s="162">
        <f t="shared" si="66"/>
        <v>0</v>
      </c>
      <c r="BE280" s="165"/>
      <c r="BF280" s="206">
        <f t="shared" si="61"/>
        <v>0</v>
      </c>
      <c r="BG280" s="203">
        <v>0</v>
      </c>
      <c r="BH280" s="203">
        <v>0</v>
      </c>
      <c r="BI280" s="183">
        <v>0</v>
      </c>
      <c r="BJ280" s="183">
        <v>0</v>
      </c>
      <c r="BK280" s="183">
        <v>0</v>
      </c>
      <c r="BL280" s="160">
        <f t="shared" si="62"/>
        <v>1</v>
      </c>
      <c r="BM280" s="174"/>
      <c r="BN280" s="206">
        <f t="shared" si="63"/>
        <v>0</v>
      </c>
      <c r="BO280" s="203">
        <v>0</v>
      </c>
      <c r="BP280" s="183">
        <v>0</v>
      </c>
      <c r="BQ280" s="183">
        <v>0</v>
      </c>
      <c r="BR280" s="183">
        <v>0</v>
      </c>
      <c r="BS280" s="160">
        <f t="shared" si="59"/>
        <v>1</v>
      </c>
      <c r="BT280" s="165"/>
      <c r="BU280" s="206">
        <f t="shared" si="64"/>
        <v>0</v>
      </c>
      <c r="BV280" s="203">
        <v>0</v>
      </c>
      <c r="BW280" s="203">
        <v>0</v>
      </c>
      <c r="BX280" s="203">
        <v>0</v>
      </c>
      <c r="BY280" s="203">
        <v>0</v>
      </c>
      <c r="BZ280" s="203">
        <v>0</v>
      </c>
      <c r="CA280" s="203">
        <v>0</v>
      </c>
      <c r="CB280" s="203">
        <v>0</v>
      </c>
      <c r="CC280" s="160">
        <f t="shared" si="65"/>
        <v>1</v>
      </c>
      <c r="CD280" s="165"/>
      <c r="CE280" s="209">
        <v>0</v>
      </c>
      <c r="CF280" s="165"/>
      <c r="CG280" s="211">
        <f t="shared" si="58"/>
        <v>0</v>
      </c>
      <c r="CH280" s="211">
        <f t="shared" si="53"/>
        <v>0</v>
      </c>
      <c r="CI280" s="211">
        <f>SUM(CH$12:CH280)+1</f>
        <v>497</v>
      </c>
      <c r="CJ280" s="164" t="str">
        <f t="shared" si="60"/>
        <v>N/A</v>
      </c>
      <c r="CK280" s="211" t="s">
        <v>15</v>
      </c>
    </row>
    <row r="281" spans="1:89" x14ac:dyDescent="0.2">
      <c r="A281" s="53">
        <f>IF(AND(COUNTIF(D$12:D281,D281)&gt;1,D281&lt;&gt;"[Project Name]"),1,0)</f>
        <v>0</v>
      </c>
      <c r="C281" s="174">
        <f t="shared" si="54"/>
        <v>270</v>
      </c>
      <c r="D281" s="175" t="s">
        <v>749</v>
      </c>
      <c r="E281" s="175" t="b">
        <v>0</v>
      </c>
      <c r="F281" s="191" t="s">
        <v>30</v>
      </c>
      <c r="G281" s="191" t="s">
        <v>30</v>
      </c>
      <c r="H281" s="191" t="s">
        <v>30</v>
      </c>
      <c r="I281" s="191" t="s">
        <v>15</v>
      </c>
      <c r="J281" s="191" t="s">
        <v>15</v>
      </c>
      <c r="K281" s="191" t="s">
        <v>15</v>
      </c>
      <c r="L281" s="191" t="s">
        <v>15</v>
      </c>
      <c r="M281" s="191" t="s">
        <v>15</v>
      </c>
      <c r="N281" s="191" t="s">
        <v>15</v>
      </c>
      <c r="O281" s="183">
        <v>0</v>
      </c>
      <c r="P281" s="191" t="s">
        <v>15</v>
      </c>
      <c r="Q281" s="192" t="s">
        <v>133</v>
      </c>
      <c r="R281" s="241" t="s">
        <v>750</v>
      </c>
      <c r="S281" s="183">
        <v>0.4</v>
      </c>
      <c r="T281" s="188">
        <f t="shared" si="55"/>
        <v>0.6</v>
      </c>
      <c r="U281" s="165"/>
      <c r="V281" s="221">
        <v>0</v>
      </c>
      <c r="W281" s="221">
        <v>0</v>
      </c>
      <c r="X281" s="221">
        <v>0</v>
      </c>
      <c r="Y281" s="221">
        <v>0</v>
      </c>
      <c r="Z281" s="221">
        <v>0</v>
      </c>
      <c r="AA281" s="161">
        <f t="shared" si="56"/>
        <v>0</v>
      </c>
      <c r="AB281" s="165"/>
      <c r="AC281" s="182">
        <v>0</v>
      </c>
      <c r="AD281" s="182">
        <v>0</v>
      </c>
      <c r="AE281" s="182">
        <v>0</v>
      </c>
      <c r="AF281" s="182">
        <v>0</v>
      </c>
      <c r="AG281" s="182">
        <v>0</v>
      </c>
      <c r="AH281" s="165"/>
      <c r="AI281" s="183">
        <v>0</v>
      </c>
      <c r="AJ281" s="183">
        <v>0</v>
      </c>
      <c r="AK281" s="183">
        <v>0</v>
      </c>
      <c r="AL281" s="183">
        <v>0</v>
      </c>
      <c r="AM281" s="183">
        <v>0</v>
      </c>
      <c r="AN281" s="183">
        <v>0</v>
      </c>
      <c r="AO281" s="183">
        <v>0</v>
      </c>
      <c r="AP281" s="183">
        <v>0</v>
      </c>
      <c r="AQ281" s="183">
        <v>0</v>
      </c>
      <c r="AR281" s="183">
        <v>0</v>
      </c>
      <c r="AS281" s="183">
        <v>0</v>
      </c>
      <c r="AT281" s="183">
        <v>0</v>
      </c>
      <c r="AU281" s="183">
        <v>0</v>
      </c>
      <c r="AV281" s="183">
        <v>0</v>
      </c>
      <c r="AW281" s="183">
        <v>0</v>
      </c>
      <c r="AX281" s="183">
        <v>0</v>
      </c>
      <c r="AY281" s="183">
        <v>0</v>
      </c>
      <c r="AZ281" s="183">
        <v>0</v>
      </c>
      <c r="BA281" s="183">
        <v>0</v>
      </c>
      <c r="BB281" s="183">
        <v>0</v>
      </c>
      <c r="BC281" s="174"/>
      <c r="BD281" s="162">
        <f t="shared" si="66"/>
        <v>0</v>
      </c>
      <c r="BE281" s="165"/>
      <c r="BF281" s="206">
        <f t="shared" si="61"/>
        <v>0</v>
      </c>
      <c r="BG281" s="203">
        <v>0</v>
      </c>
      <c r="BH281" s="203">
        <v>0</v>
      </c>
      <c r="BI281" s="183">
        <v>0</v>
      </c>
      <c r="BJ281" s="183">
        <v>0</v>
      </c>
      <c r="BK281" s="183">
        <v>0</v>
      </c>
      <c r="BL281" s="160">
        <f t="shared" si="62"/>
        <v>1</v>
      </c>
      <c r="BM281" s="174"/>
      <c r="BN281" s="206">
        <f t="shared" si="63"/>
        <v>0</v>
      </c>
      <c r="BO281" s="203">
        <v>0</v>
      </c>
      <c r="BP281" s="183">
        <v>0</v>
      </c>
      <c r="BQ281" s="183">
        <v>0</v>
      </c>
      <c r="BR281" s="183">
        <v>0</v>
      </c>
      <c r="BS281" s="160">
        <f t="shared" si="59"/>
        <v>1</v>
      </c>
      <c r="BT281" s="165"/>
      <c r="BU281" s="206">
        <f t="shared" si="64"/>
        <v>0</v>
      </c>
      <c r="BV281" s="203">
        <v>0</v>
      </c>
      <c r="BW281" s="203">
        <v>0</v>
      </c>
      <c r="BX281" s="203">
        <v>0</v>
      </c>
      <c r="BY281" s="203">
        <v>0</v>
      </c>
      <c r="BZ281" s="203">
        <v>0</v>
      </c>
      <c r="CA281" s="203">
        <v>0</v>
      </c>
      <c r="CB281" s="203">
        <v>0</v>
      </c>
      <c r="CC281" s="160">
        <f t="shared" si="65"/>
        <v>1</v>
      </c>
      <c r="CD281" s="165"/>
      <c r="CE281" s="209">
        <v>0</v>
      </c>
      <c r="CF281" s="165"/>
      <c r="CG281" s="211">
        <f t="shared" si="58"/>
        <v>0</v>
      </c>
      <c r="CH281" s="211">
        <f t="shared" si="53"/>
        <v>0</v>
      </c>
      <c r="CI281" s="211">
        <f>SUM(CH$12:CH281)+1</f>
        <v>497</v>
      </c>
      <c r="CJ281" s="164" t="str">
        <f t="shared" si="60"/>
        <v>N/A</v>
      </c>
      <c r="CK281" s="211" t="s">
        <v>15</v>
      </c>
    </row>
    <row r="282" spans="1:89" x14ac:dyDescent="0.2">
      <c r="A282" s="53">
        <f>IF(AND(COUNTIF(D$12:D282,D282)&gt;1,D282&lt;&gt;"[Project Name]"),1,0)</f>
        <v>0</v>
      </c>
      <c r="C282" s="174">
        <f t="shared" si="54"/>
        <v>271</v>
      </c>
      <c r="D282" s="175" t="s">
        <v>749</v>
      </c>
      <c r="E282" s="175" t="b">
        <v>0</v>
      </c>
      <c r="F282" s="191" t="s">
        <v>30</v>
      </c>
      <c r="G282" s="191" t="s">
        <v>30</v>
      </c>
      <c r="H282" s="191" t="s">
        <v>30</v>
      </c>
      <c r="I282" s="191" t="s">
        <v>15</v>
      </c>
      <c r="J282" s="191" t="s">
        <v>15</v>
      </c>
      <c r="K282" s="191" t="s">
        <v>15</v>
      </c>
      <c r="L282" s="191" t="s">
        <v>15</v>
      </c>
      <c r="M282" s="191" t="s">
        <v>15</v>
      </c>
      <c r="N282" s="191" t="s">
        <v>15</v>
      </c>
      <c r="O282" s="183">
        <v>0</v>
      </c>
      <c r="P282" s="191" t="s">
        <v>15</v>
      </c>
      <c r="Q282" s="192" t="s">
        <v>133</v>
      </c>
      <c r="R282" s="241" t="s">
        <v>750</v>
      </c>
      <c r="S282" s="183">
        <v>0.4</v>
      </c>
      <c r="T282" s="188">
        <f t="shared" si="55"/>
        <v>0.6</v>
      </c>
      <c r="U282" s="165"/>
      <c r="V282" s="221">
        <v>0</v>
      </c>
      <c r="W282" s="221">
        <v>0</v>
      </c>
      <c r="X282" s="221">
        <v>0</v>
      </c>
      <c r="Y282" s="221">
        <v>0</v>
      </c>
      <c r="Z282" s="221">
        <v>0</v>
      </c>
      <c r="AA282" s="161">
        <f t="shared" si="56"/>
        <v>0</v>
      </c>
      <c r="AB282" s="165"/>
      <c r="AC282" s="182">
        <v>0</v>
      </c>
      <c r="AD282" s="182">
        <v>0</v>
      </c>
      <c r="AE282" s="182">
        <v>0</v>
      </c>
      <c r="AF282" s="182">
        <v>0</v>
      </c>
      <c r="AG282" s="182">
        <v>0</v>
      </c>
      <c r="AH282" s="165"/>
      <c r="AI282" s="183">
        <v>0</v>
      </c>
      <c r="AJ282" s="183">
        <v>0</v>
      </c>
      <c r="AK282" s="183">
        <v>0</v>
      </c>
      <c r="AL282" s="183">
        <v>0</v>
      </c>
      <c r="AM282" s="183">
        <v>0</v>
      </c>
      <c r="AN282" s="183">
        <v>0</v>
      </c>
      <c r="AO282" s="183">
        <v>0</v>
      </c>
      <c r="AP282" s="183">
        <v>0</v>
      </c>
      <c r="AQ282" s="183">
        <v>0</v>
      </c>
      <c r="AR282" s="183">
        <v>0</v>
      </c>
      <c r="AS282" s="183">
        <v>0</v>
      </c>
      <c r="AT282" s="183">
        <v>0</v>
      </c>
      <c r="AU282" s="183">
        <v>0</v>
      </c>
      <c r="AV282" s="183">
        <v>0</v>
      </c>
      <c r="AW282" s="183">
        <v>0</v>
      </c>
      <c r="AX282" s="183">
        <v>0</v>
      </c>
      <c r="AY282" s="183">
        <v>0</v>
      </c>
      <c r="AZ282" s="183">
        <v>0</v>
      </c>
      <c r="BA282" s="183">
        <v>0</v>
      </c>
      <c r="BB282" s="183">
        <v>0</v>
      </c>
      <c r="BC282" s="174"/>
      <c r="BD282" s="162">
        <f t="shared" si="66"/>
        <v>0</v>
      </c>
      <c r="BE282" s="165"/>
      <c r="BF282" s="206">
        <f t="shared" si="61"/>
        <v>0</v>
      </c>
      <c r="BG282" s="203">
        <v>0</v>
      </c>
      <c r="BH282" s="203">
        <v>0</v>
      </c>
      <c r="BI282" s="183">
        <v>0</v>
      </c>
      <c r="BJ282" s="183">
        <v>0</v>
      </c>
      <c r="BK282" s="183">
        <v>0</v>
      </c>
      <c r="BL282" s="160">
        <f t="shared" si="62"/>
        <v>1</v>
      </c>
      <c r="BM282" s="174"/>
      <c r="BN282" s="206">
        <f t="shared" si="63"/>
        <v>0</v>
      </c>
      <c r="BO282" s="203">
        <v>0</v>
      </c>
      <c r="BP282" s="183">
        <v>0</v>
      </c>
      <c r="BQ282" s="183">
        <v>0</v>
      </c>
      <c r="BR282" s="183">
        <v>0</v>
      </c>
      <c r="BS282" s="160">
        <f t="shared" si="59"/>
        <v>1</v>
      </c>
      <c r="BT282" s="165"/>
      <c r="BU282" s="206">
        <f t="shared" si="64"/>
        <v>0</v>
      </c>
      <c r="BV282" s="203">
        <v>0</v>
      </c>
      <c r="BW282" s="203">
        <v>0</v>
      </c>
      <c r="BX282" s="203">
        <v>0</v>
      </c>
      <c r="BY282" s="203">
        <v>0</v>
      </c>
      <c r="BZ282" s="203">
        <v>0</v>
      </c>
      <c r="CA282" s="203">
        <v>0</v>
      </c>
      <c r="CB282" s="203">
        <v>0</v>
      </c>
      <c r="CC282" s="160">
        <f t="shared" si="65"/>
        <v>1</v>
      </c>
      <c r="CD282" s="165"/>
      <c r="CE282" s="209">
        <v>0</v>
      </c>
      <c r="CF282" s="165"/>
      <c r="CG282" s="211">
        <f t="shared" si="58"/>
        <v>0</v>
      </c>
      <c r="CH282" s="211">
        <f t="shared" si="53"/>
        <v>0</v>
      </c>
      <c r="CI282" s="211">
        <f>SUM(CH$12:CH282)+1</f>
        <v>497</v>
      </c>
      <c r="CJ282" s="164" t="str">
        <f t="shared" si="60"/>
        <v>N/A</v>
      </c>
      <c r="CK282" s="211" t="s">
        <v>15</v>
      </c>
    </row>
    <row r="283" spans="1:89" x14ac:dyDescent="0.2">
      <c r="A283" s="53">
        <f>IF(AND(COUNTIF(D$12:D283,D283)&gt;1,D283&lt;&gt;"[Project Name]"),1,0)</f>
        <v>0</v>
      </c>
      <c r="C283" s="174">
        <f t="shared" si="54"/>
        <v>272</v>
      </c>
      <c r="D283" s="175" t="s">
        <v>749</v>
      </c>
      <c r="E283" s="175" t="b">
        <v>0</v>
      </c>
      <c r="F283" s="191" t="s">
        <v>30</v>
      </c>
      <c r="G283" s="191" t="s">
        <v>30</v>
      </c>
      <c r="H283" s="191" t="s">
        <v>30</v>
      </c>
      <c r="I283" s="191" t="s">
        <v>15</v>
      </c>
      <c r="J283" s="191" t="s">
        <v>15</v>
      </c>
      <c r="K283" s="191" t="s">
        <v>15</v>
      </c>
      <c r="L283" s="191" t="s">
        <v>15</v>
      </c>
      <c r="M283" s="191" t="s">
        <v>15</v>
      </c>
      <c r="N283" s="191" t="s">
        <v>15</v>
      </c>
      <c r="O283" s="183">
        <v>0</v>
      </c>
      <c r="P283" s="191" t="s">
        <v>15</v>
      </c>
      <c r="Q283" s="192" t="s">
        <v>133</v>
      </c>
      <c r="R283" s="241" t="s">
        <v>750</v>
      </c>
      <c r="S283" s="183">
        <v>0.4</v>
      </c>
      <c r="T283" s="188">
        <f t="shared" si="55"/>
        <v>0.6</v>
      </c>
      <c r="U283" s="165"/>
      <c r="V283" s="221">
        <v>0</v>
      </c>
      <c r="W283" s="221">
        <v>0</v>
      </c>
      <c r="X283" s="221">
        <v>0</v>
      </c>
      <c r="Y283" s="221">
        <v>0</v>
      </c>
      <c r="Z283" s="221">
        <v>0</v>
      </c>
      <c r="AA283" s="161">
        <f t="shared" si="56"/>
        <v>0</v>
      </c>
      <c r="AB283" s="165"/>
      <c r="AC283" s="182">
        <v>0</v>
      </c>
      <c r="AD283" s="182">
        <v>0</v>
      </c>
      <c r="AE283" s="182">
        <v>0</v>
      </c>
      <c r="AF283" s="182">
        <v>0</v>
      </c>
      <c r="AG283" s="182">
        <v>0</v>
      </c>
      <c r="AH283" s="165"/>
      <c r="AI283" s="183">
        <v>0</v>
      </c>
      <c r="AJ283" s="183">
        <v>0</v>
      </c>
      <c r="AK283" s="183">
        <v>0</v>
      </c>
      <c r="AL283" s="183">
        <v>0</v>
      </c>
      <c r="AM283" s="183">
        <v>0</v>
      </c>
      <c r="AN283" s="183">
        <v>0</v>
      </c>
      <c r="AO283" s="183">
        <v>0</v>
      </c>
      <c r="AP283" s="183">
        <v>0</v>
      </c>
      <c r="AQ283" s="183">
        <v>0</v>
      </c>
      <c r="AR283" s="183">
        <v>0</v>
      </c>
      <c r="AS283" s="183">
        <v>0</v>
      </c>
      <c r="AT283" s="183">
        <v>0</v>
      </c>
      <c r="AU283" s="183">
        <v>0</v>
      </c>
      <c r="AV283" s="183">
        <v>0</v>
      </c>
      <c r="AW283" s="183">
        <v>0</v>
      </c>
      <c r="AX283" s="183">
        <v>0</v>
      </c>
      <c r="AY283" s="183">
        <v>0</v>
      </c>
      <c r="AZ283" s="183">
        <v>0</v>
      </c>
      <c r="BA283" s="183">
        <v>0</v>
      </c>
      <c r="BB283" s="183">
        <v>0</v>
      </c>
      <c r="BC283" s="174"/>
      <c r="BD283" s="162">
        <f t="shared" si="66"/>
        <v>0</v>
      </c>
      <c r="BE283" s="165"/>
      <c r="BF283" s="206">
        <f t="shared" si="61"/>
        <v>0</v>
      </c>
      <c r="BG283" s="203">
        <v>0</v>
      </c>
      <c r="BH283" s="203">
        <v>0</v>
      </c>
      <c r="BI283" s="183">
        <v>0</v>
      </c>
      <c r="BJ283" s="183">
        <v>0</v>
      </c>
      <c r="BK283" s="183">
        <v>0</v>
      </c>
      <c r="BL283" s="160">
        <f t="shared" si="62"/>
        <v>1</v>
      </c>
      <c r="BM283" s="174"/>
      <c r="BN283" s="206">
        <f t="shared" si="63"/>
        <v>0</v>
      </c>
      <c r="BO283" s="203">
        <v>0</v>
      </c>
      <c r="BP283" s="183">
        <v>0</v>
      </c>
      <c r="BQ283" s="183">
        <v>0</v>
      </c>
      <c r="BR283" s="183">
        <v>0</v>
      </c>
      <c r="BS283" s="160">
        <f t="shared" si="59"/>
        <v>1</v>
      </c>
      <c r="BT283" s="165"/>
      <c r="BU283" s="206">
        <f t="shared" si="64"/>
        <v>0</v>
      </c>
      <c r="BV283" s="203">
        <v>0</v>
      </c>
      <c r="BW283" s="203">
        <v>0</v>
      </c>
      <c r="BX283" s="203">
        <v>0</v>
      </c>
      <c r="BY283" s="203">
        <v>0</v>
      </c>
      <c r="BZ283" s="203">
        <v>0</v>
      </c>
      <c r="CA283" s="203">
        <v>0</v>
      </c>
      <c r="CB283" s="203">
        <v>0</v>
      </c>
      <c r="CC283" s="160">
        <f t="shared" si="65"/>
        <v>1</v>
      </c>
      <c r="CD283" s="165"/>
      <c r="CE283" s="209">
        <v>0</v>
      </c>
      <c r="CF283" s="165"/>
      <c r="CG283" s="211">
        <f t="shared" si="58"/>
        <v>0</v>
      </c>
      <c r="CH283" s="211">
        <f t="shared" si="53"/>
        <v>0</v>
      </c>
      <c r="CI283" s="211">
        <f>SUM(CH$12:CH283)+1</f>
        <v>497</v>
      </c>
      <c r="CJ283" s="164" t="str">
        <f t="shared" si="60"/>
        <v>N/A</v>
      </c>
      <c r="CK283" s="211" t="s">
        <v>15</v>
      </c>
    </row>
    <row r="284" spans="1:89" x14ac:dyDescent="0.2">
      <c r="A284" s="53">
        <f>IF(AND(COUNTIF(D$12:D284,D284)&gt;1,D284&lt;&gt;"[Project Name]"),1,0)</f>
        <v>0</v>
      </c>
      <c r="C284" s="174">
        <f t="shared" si="54"/>
        <v>273</v>
      </c>
      <c r="D284" s="175" t="s">
        <v>749</v>
      </c>
      <c r="E284" s="175" t="b">
        <v>0</v>
      </c>
      <c r="F284" s="191" t="s">
        <v>30</v>
      </c>
      <c r="G284" s="191" t="s">
        <v>30</v>
      </c>
      <c r="H284" s="191" t="s">
        <v>30</v>
      </c>
      <c r="I284" s="191" t="s">
        <v>15</v>
      </c>
      <c r="J284" s="191" t="s">
        <v>15</v>
      </c>
      <c r="K284" s="191" t="s">
        <v>15</v>
      </c>
      <c r="L284" s="191" t="s">
        <v>15</v>
      </c>
      <c r="M284" s="191" t="s">
        <v>15</v>
      </c>
      <c r="N284" s="191" t="s">
        <v>15</v>
      </c>
      <c r="O284" s="183">
        <v>0</v>
      </c>
      <c r="P284" s="191" t="s">
        <v>15</v>
      </c>
      <c r="Q284" s="192" t="s">
        <v>133</v>
      </c>
      <c r="R284" s="241" t="s">
        <v>750</v>
      </c>
      <c r="S284" s="183">
        <v>0.4</v>
      </c>
      <c r="T284" s="188">
        <f t="shared" si="55"/>
        <v>0.6</v>
      </c>
      <c r="U284" s="165"/>
      <c r="V284" s="221">
        <v>0</v>
      </c>
      <c r="W284" s="221">
        <v>0</v>
      </c>
      <c r="X284" s="221">
        <v>0</v>
      </c>
      <c r="Y284" s="221">
        <v>0</v>
      </c>
      <c r="Z284" s="221">
        <v>0</v>
      </c>
      <c r="AA284" s="161">
        <f t="shared" si="56"/>
        <v>0</v>
      </c>
      <c r="AB284" s="165"/>
      <c r="AC284" s="182">
        <v>0</v>
      </c>
      <c r="AD284" s="182">
        <v>0</v>
      </c>
      <c r="AE284" s="182">
        <v>0</v>
      </c>
      <c r="AF284" s="182">
        <v>0</v>
      </c>
      <c r="AG284" s="182">
        <v>0</v>
      </c>
      <c r="AH284" s="165"/>
      <c r="AI284" s="183">
        <v>0</v>
      </c>
      <c r="AJ284" s="183">
        <v>0</v>
      </c>
      <c r="AK284" s="183">
        <v>0</v>
      </c>
      <c r="AL284" s="183">
        <v>0</v>
      </c>
      <c r="AM284" s="183">
        <v>0</v>
      </c>
      <c r="AN284" s="183">
        <v>0</v>
      </c>
      <c r="AO284" s="183">
        <v>0</v>
      </c>
      <c r="AP284" s="183">
        <v>0</v>
      </c>
      <c r="AQ284" s="183">
        <v>0</v>
      </c>
      <c r="AR284" s="183">
        <v>0</v>
      </c>
      <c r="AS284" s="183">
        <v>0</v>
      </c>
      <c r="AT284" s="183">
        <v>0</v>
      </c>
      <c r="AU284" s="183">
        <v>0</v>
      </c>
      <c r="AV284" s="183">
        <v>0</v>
      </c>
      <c r="AW284" s="183">
        <v>0</v>
      </c>
      <c r="AX284" s="183">
        <v>0</v>
      </c>
      <c r="AY284" s="183">
        <v>0</v>
      </c>
      <c r="AZ284" s="183">
        <v>0</v>
      </c>
      <c r="BA284" s="183">
        <v>0</v>
      </c>
      <c r="BB284" s="183">
        <v>0</v>
      </c>
      <c r="BC284" s="174"/>
      <c r="BD284" s="162">
        <f t="shared" si="66"/>
        <v>0</v>
      </c>
      <c r="BE284" s="165"/>
      <c r="BF284" s="206">
        <f t="shared" si="61"/>
        <v>0</v>
      </c>
      <c r="BG284" s="203">
        <v>0</v>
      </c>
      <c r="BH284" s="203">
        <v>0</v>
      </c>
      <c r="BI284" s="183">
        <v>0</v>
      </c>
      <c r="BJ284" s="183">
        <v>0</v>
      </c>
      <c r="BK284" s="183">
        <v>0</v>
      </c>
      <c r="BL284" s="160">
        <f t="shared" si="62"/>
        <v>1</v>
      </c>
      <c r="BM284" s="174"/>
      <c r="BN284" s="206">
        <f t="shared" si="63"/>
        <v>0</v>
      </c>
      <c r="BO284" s="203">
        <v>0</v>
      </c>
      <c r="BP284" s="183">
        <v>0</v>
      </c>
      <c r="BQ284" s="183">
        <v>0</v>
      </c>
      <c r="BR284" s="183">
        <v>0</v>
      </c>
      <c r="BS284" s="160">
        <f t="shared" si="59"/>
        <v>1</v>
      </c>
      <c r="BT284" s="165"/>
      <c r="BU284" s="206">
        <f t="shared" si="64"/>
        <v>0</v>
      </c>
      <c r="BV284" s="203">
        <v>0</v>
      </c>
      <c r="BW284" s="203">
        <v>0</v>
      </c>
      <c r="BX284" s="203">
        <v>0</v>
      </c>
      <c r="BY284" s="203">
        <v>0</v>
      </c>
      <c r="BZ284" s="203">
        <v>0</v>
      </c>
      <c r="CA284" s="203">
        <v>0</v>
      </c>
      <c r="CB284" s="203">
        <v>0</v>
      </c>
      <c r="CC284" s="160">
        <f t="shared" si="65"/>
        <v>1</v>
      </c>
      <c r="CD284" s="165"/>
      <c r="CE284" s="209">
        <v>0</v>
      </c>
      <c r="CF284" s="165"/>
      <c r="CG284" s="211">
        <f t="shared" si="58"/>
        <v>0</v>
      </c>
      <c r="CH284" s="211">
        <f t="shared" si="53"/>
        <v>0</v>
      </c>
      <c r="CI284" s="211">
        <f>SUM(CH$12:CH284)+1</f>
        <v>497</v>
      </c>
      <c r="CJ284" s="164" t="str">
        <f t="shared" si="60"/>
        <v>N/A</v>
      </c>
      <c r="CK284" s="211" t="s">
        <v>15</v>
      </c>
    </row>
    <row r="285" spans="1:89" x14ac:dyDescent="0.2">
      <c r="A285" s="53">
        <f>IF(AND(COUNTIF(D$12:D285,D285)&gt;1,D285&lt;&gt;"[Project Name]"),1,0)</f>
        <v>0</v>
      </c>
      <c r="C285" s="174">
        <f t="shared" si="54"/>
        <v>274</v>
      </c>
      <c r="D285" s="175" t="s">
        <v>749</v>
      </c>
      <c r="E285" s="175" t="b">
        <v>0</v>
      </c>
      <c r="F285" s="191" t="s">
        <v>30</v>
      </c>
      <c r="G285" s="191" t="s">
        <v>30</v>
      </c>
      <c r="H285" s="191" t="s">
        <v>30</v>
      </c>
      <c r="I285" s="191" t="s">
        <v>15</v>
      </c>
      <c r="J285" s="191" t="s">
        <v>15</v>
      </c>
      <c r="K285" s="191" t="s">
        <v>15</v>
      </c>
      <c r="L285" s="191" t="s">
        <v>15</v>
      </c>
      <c r="M285" s="191" t="s">
        <v>15</v>
      </c>
      <c r="N285" s="191" t="s">
        <v>15</v>
      </c>
      <c r="O285" s="183">
        <v>0</v>
      </c>
      <c r="P285" s="191" t="s">
        <v>15</v>
      </c>
      <c r="Q285" s="192" t="s">
        <v>133</v>
      </c>
      <c r="R285" s="241" t="s">
        <v>750</v>
      </c>
      <c r="S285" s="183">
        <v>0.4</v>
      </c>
      <c r="T285" s="188">
        <f t="shared" si="55"/>
        <v>0.6</v>
      </c>
      <c r="U285" s="165"/>
      <c r="V285" s="221">
        <v>0</v>
      </c>
      <c r="W285" s="221">
        <v>0</v>
      </c>
      <c r="X285" s="221">
        <v>0</v>
      </c>
      <c r="Y285" s="221">
        <v>0</v>
      </c>
      <c r="Z285" s="221">
        <v>0</v>
      </c>
      <c r="AA285" s="161">
        <f t="shared" si="56"/>
        <v>0</v>
      </c>
      <c r="AB285" s="165"/>
      <c r="AC285" s="182">
        <v>0</v>
      </c>
      <c r="AD285" s="182">
        <v>0</v>
      </c>
      <c r="AE285" s="182">
        <v>0</v>
      </c>
      <c r="AF285" s="182">
        <v>0</v>
      </c>
      <c r="AG285" s="182">
        <v>0</v>
      </c>
      <c r="AH285" s="165"/>
      <c r="AI285" s="183">
        <v>0</v>
      </c>
      <c r="AJ285" s="183">
        <v>0</v>
      </c>
      <c r="AK285" s="183">
        <v>0</v>
      </c>
      <c r="AL285" s="183">
        <v>0</v>
      </c>
      <c r="AM285" s="183">
        <v>0</v>
      </c>
      <c r="AN285" s="183">
        <v>0</v>
      </c>
      <c r="AO285" s="183">
        <v>0</v>
      </c>
      <c r="AP285" s="183">
        <v>0</v>
      </c>
      <c r="AQ285" s="183">
        <v>0</v>
      </c>
      <c r="AR285" s="183">
        <v>0</v>
      </c>
      <c r="AS285" s="183">
        <v>0</v>
      </c>
      <c r="AT285" s="183">
        <v>0</v>
      </c>
      <c r="AU285" s="183">
        <v>0</v>
      </c>
      <c r="AV285" s="183">
        <v>0</v>
      </c>
      <c r="AW285" s="183">
        <v>0</v>
      </c>
      <c r="AX285" s="183">
        <v>0</v>
      </c>
      <c r="AY285" s="183">
        <v>0</v>
      </c>
      <c r="AZ285" s="183">
        <v>0</v>
      </c>
      <c r="BA285" s="183">
        <v>0</v>
      </c>
      <c r="BB285" s="183">
        <v>0</v>
      </c>
      <c r="BC285" s="174"/>
      <c r="BD285" s="162">
        <f t="shared" si="66"/>
        <v>0</v>
      </c>
      <c r="BE285" s="165"/>
      <c r="BF285" s="206">
        <f t="shared" si="61"/>
        <v>0</v>
      </c>
      <c r="BG285" s="203">
        <v>0</v>
      </c>
      <c r="BH285" s="203">
        <v>0</v>
      </c>
      <c r="BI285" s="183">
        <v>0</v>
      </c>
      <c r="BJ285" s="183">
        <v>0</v>
      </c>
      <c r="BK285" s="183">
        <v>0</v>
      </c>
      <c r="BL285" s="160">
        <f t="shared" si="62"/>
        <v>1</v>
      </c>
      <c r="BM285" s="174"/>
      <c r="BN285" s="206">
        <f t="shared" si="63"/>
        <v>0</v>
      </c>
      <c r="BO285" s="203">
        <v>0</v>
      </c>
      <c r="BP285" s="183">
        <v>0</v>
      </c>
      <c r="BQ285" s="183">
        <v>0</v>
      </c>
      <c r="BR285" s="183">
        <v>0</v>
      </c>
      <c r="BS285" s="160">
        <f t="shared" si="59"/>
        <v>1</v>
      </c>
      <c r="BT285" s="165"/>
      <c r="BU285" s="206">
        <f t="shared" si="64"/>
        <v>0</v>
      </c>
      <c r="BV285" s="203">
        <v>0</v>
      </c>
      <c r="BW285" s="203">
        <v>0</v>
      </c>
      <c r="BX285" s="203">
        <v>0</v>
      </c>
      <c r="BY285" s="203">
        <v>0</v>
      </c>
      <c r="BZ285" s="203">
        <v>0</v>
      </c>
      <c r="CA285" s="203">
        <v>0</v>
      </c>
      <c r="CB285" s="203">
        <v>0</v>
      </c>
      <c r="CC285" s="160">
        <f t="shared" si="65"/>
        <v>1</v>
      </c>
      <c r="CD285" s="165"/>
      <c r="CE285" s="209">
        <v>0</v>
      </c>
      <c r="CF285" s="165"/>
      <c r="CG285" s="211">
        <f t="shared" si="58"/>
        <v>0</v>
      </c>
      <c r="CH285" s="211">
        <f t="shared" si="53"/>
        <v>0</v>
      </c>
      <c r="CI285" s="211">
        <f>SUM(CH$12:CH285)+1</f>
        <v>497</v>
      </c>
      <c r="CJ285" s="164" t="str">
        <f t="shared" si="60"/>
        <v>N/A</v>
      </c>
      <c r="CK285" s="211" t="s">
        <v>15</v>
      </c>
    </row>
    <row r="286" spans="1:89" x14ac:dyDescent="0.2">
      <c r="A286" s="53">
        <f>IF(AND(COUNTIF(D$12:D286,D286)&gt;1,D286&lt;&gt;"[Project Name]"),1,0)</f>
        <v>0</v>
      </c>
      <c r="C286" s="174">
        <f t="shared" si="54"/>
        <v>275</v>
      </c>
      <c r="D286" s="175" t="s">
        <v>749</v>
      </c>
      <c r="E286" s="175" t="b">
        <v>0</v>
      </c>
      <c r="F286" s="191" t="s">
        <v>30</v>
      </c>
      <c r="G286" s="191" t="s">
        <v>30</v>
      </c>
      <c r="H286" s="191" t="s">
        <v>30</v>
      </c>
      <c r="I286" s="191" t="s">
        <v>15</v>
      </c>
      <c r="J286" s="191" t="s">
        <v>15</v>
      </c>
      <c r="K286" s="191" t="s">
        <v>15</v>
      </c>
      <c r="L286" s="191" t="s">
        <v>15</v>
      </c>
      <c r="M286" s="191" t="s">
        <v>15</v>
      </c>
      <c r="N286" s="191" t="s">
        <v>15</v>
      </c>
      <c r="O286" s="183">
        <v>0</v>
      </c>
      <c r="P286" s="191" t="s">
        <v>15</v>
      </c>
      <c r="Q286" s="192" t="s">
        <v>133</v>
      </c>
      <c r="R286" s="241" t="s">
        <v>750</v>
      </c>
      <c r="S286" s="183">
        <v>0.4</v>
      </c>
      <c r="T286" s="188">
        <f t="shared" si="55"/>
        <v>0.6</v>
      </c>
      <c r="U286" s="165"/>
      <c r="V286" s="221">
        <v>0</v>
      </c>
      <c r="W286" s="221">
        <v>0</v>
      </c>
      <c r="X286" s="221">
        <v>0</v>
      </c>
      <c r="Y286" s="221">
        <v>0</v>
      </c>
      <c r="Z286" s="221">
        <v>0</v>
      </c>
      <c r="AA286" s="161">
        <f t="shared" si="56"/>
        <v>0</v>
      </c>
      <c r="AB286" s="165"/>
      <c r="AC286" s="182">
        <v>0</v>
      </c>
      <c r="AD286" s="182">
        <v>0</v>
      </c>
      <c r="AE286" s="182">
        <v>0</v>
      </c>
      <c r="AF286" s="182">
        <v>0</v>
      </c>
      <c r="AG286" s="182">
        <v>0</v>
      </c>
      <c r="AH286" s="165"/>
      <c r="AI286" s="183">
        <v>0</v>
      </c>
      <c r="AJ286" s="183">
        <v>0</v>
      </c>
      <c r="AK286" s="183">
        <v>0</v>
      </c>
      <c r="AL286" s="183">
        <v>0</v>
      </c>
      <c r="AM286" s="183">
        <v>0</v>
      </c>
      <c r="AN286" s="183">
        <v>0</v>
      </c>
      <c r="AO286" s="183">
        <v>0</v>
      </c>
      <c r="AP286" s="183">
        <v>0</v>
      </c>
      <c r="AQ286" s="183">
        <v>0</v>
      </c>
      <c r="AR286" s="183">
        <v>0</v>
      </c>
      <c r="AS286" s="183">
        <v>0</v>
      </c>
      <c r="AT286" s="183">
        <v>0</v>
      </c>
      <c r="AU286" s="183">
        <v>0</v>
      </c>
      <c r="AV286" s="183">
        <v>0</v>
      </c>
      <c r="AW286" s="183">
        <v>0</v>
      </c>
      <c r="AX286" s="183">
        <v>0</v>
      </c>
      <c r="AY286" s="183">
        <v>0</v>
      </c>
      <c r="AZ286" s="183">
        <v>0</v>
      </c>
      <c r="BA286" s="183">
        <v>0</v>
      </c>
      <c r="BB286" s="183">
        <v>0</v>
      </c>
      <c r="BC286" s="174"/>
      <c r="BD286" s="162">
        <f t="shared" si="66"/>
        <v>0</v>
      </c>
      <c r="BE286" s="165"/>
      <c r="BF286" s="206">
        <f t="shared" si="61"/>
        <v>0</v>
      </c>
      <c r="BG286" s="203">
        <v>0</v>
      </c>
      <c r="BH286" s="203">
        <v>0</v>
      </c>
      <c r="BI286" s="183">
        <v>0</v>
      </c>
      <c r="BJ286" s="183">
        <v>0</v>
      </c>
      <c r="BK286" s="183">
        <v>0</v>
      </c>
      <c r="BL286" s="160">
        <f t="shared" si="62"/>
        <v>1</v>
      </c>
      <c r="BM286" s="174"/>
      <c r="BN286" s="206">
        <f t="shared" si="63"/>
        <v>0</v>
      </c>
      <c r="BO286" s="203">
        <v>0</v>
      </c>
      <c r="BP286" s="183">
        <v>0</v>
      </c>
      <c r="BQ286" s="183">
        <v>0</v>
      </c>
      <c r="BR286" s="183">
        <v>0</v>
      </c>
      <c r="BS286" s="160">
        <f t="shared" si="59"/>
        <v>1</v>
      </c>
      <c r="BT286" s="165"/>
      <c r="BU286" s="206">
        <f t="shared" si="64"/>
        <v>0</v>
      </c>
      <c r="BV286" s="203">
        <v>0</v>
      </c>
      <c r="BW286" s="203">
        <v>0</v>
      </c>
      <c r="BX286" s="203">
        <v>0</v>
      </c>
      <c r="BY286" s="203">
        <v>0</v>
      </c>
      <c r="BZ286" s="203">
        <v>0</v>
      </c>
      <c r="CA286" s="203">
        <v>0</v>
      </c>
      <c r="CB286" s="203">
        <v>0</v>
      </c>
      <c r="CC286" s="160">
        <f t="shared" si="65"/>
        <v>1</v>
      </c>
      <c r="CD286" s="165"/>
      <c r="CE286" s="209">
        <v>0</v>
      </c>
      <c r="CF286" s="165"/>
      <c r="CG286" s="211">
        <f t="shared" si="58"/>
        <v>0</v>
      </c>
      <c r="CH286" s="211">
        <f t="shared" si="53"/>
        <v>0</v>
      </c>
      <c r="CI286" s="211">
        <f>SUM(CH$12:CH286)+1</f>
        <v>497</v>
      </c>
      <c r="CJ286" s="164" t="str">
        <f t="shared" si="60"/>
        <v>N/A</v>
      </c>
      <c r="CK286" s="211" t="s">
        <v>15</v>
      </c>
    </row>
    <row r="287" spans="1:89" x14ac:dyDescent="0.2">
      <c r="BC287" s="31"/>
      <c r="BM287" s="31"/>
    </row>
    <row r="288" spans="1:89" x14ac:dyDescent="0.2">
      <c r="D288" s="11" t="s">
        <v>144</v>
      </c>
      <c r="V288" s="77">
        <v>217.50290499654281</v>
      </c>
      <c r="W288" s="77">
        <v>263.96945333292001</v>
      </c>
      <c r="X288" s="77">
        <v>235.81069375722049</v>
      </c>
      <c r="Y288" s="77">
        <v>206.30295391150005</v>
      </c>
      <c r="Z288" s="77">
        <v>240.15134536008935</v>
      </c>
      <c r="AA288" s="77">
        <v>1163.7373513582725</v>
      </c>
    </row>
    <row r="290" spans="2:2" s="6" customFormat="1" ht="18" x14ac:dyDescent="0.2">
      <c r="B290" s="6" t="s">
        <v>1</v>
      </c>
    </row>
  </sheetData>
  <autoFilter ref="C11:CI286"/>
  <mergeCells count="1">
    <mergeCell ref="B5:D5"/>
  </mergeCells>
  <conditionalFormatting sqref="BF12:BL286 BN12:BS286 BU12:CC286">
    <cfRule type="expression" dxfId="10" priority="10">
      <formula>$H12&lt;&gt;Repex</formula>
    </cfRule>
  </conditionalFormatting>
  <conditionalFormatting sqref="F12:F286">
    <cfRule type="expression" dxfId="9" priority="9">
      <formula>ISERROR(MATCH(F12,AC_RIN_Lvl_1,0))</formula>
    </cfRule>
  </conditionalFormatting>
  <conditionalFormatting sqref="G12:G286">
    <cfRule type="expression" dxfId="8" priority="8">
      <formula>ISERROR(MATCH(G12,AC_RIN_Lvl_2,0))</formula>
    </cfRule>
  </conditionalFormatting>
  <conditionalFormatting sqref="H12:H286">
    <cfRule type="expression" dxfId="7" priority="7">
      <formula>ISERROR(MATCH(H12,AC_RIN_Lvl_3,0))</formula>
    </cfRule>
  </conditionalFormatting>
  <conditionalFormatting sqref="Q12:Q286">
    <cfRule type="expression" dxfId="6" priority="6">
      <formula>ISERROR(MATCH(Q12,Project_Program,0))</formula>
    </cfRule>
  </conditionalFormatting>
  <conditionalFormatting sqref="I12:I286">
    <cfRule type="expression" dxfId="5" priority="5">
      <formula>ISERROR(MATCH(I12,Augex_Driver,0))</formula>
    </cfRule>
  </conditionalFormatting>
  <conditionalFormatting sqref="J12:J286">
    <cfRule type="expression" dxfId="4" priority="4">
      <formula>ISERROR(MATCH(J12,Fleet_Property,0))</formula>
    </cfRule>
  </conditionalFormatting>
  <conditionalFormatting sqref="K12:K286">
    <cfRule type="expression" dxfId="3" priority="3">
      <formula>ISERROR(MATCH(K12,Repex_SC_1,0))</formula>
    </cfRule>
  </conditionalFormatting>
  <conditionalFormatting sqref="L12:L286">
    <cfRule type="expression" dxfId="2" priority="2">
      <formula>ISERROR(MATCH(L12,Repex_SC_2,0))</formula>
    </cfRule>
  </conditionalFormatting>
  <conditionalFormatting sqref="M12:M286">
    <cfRule type="expression" dxfId="1" priority="1">
      <formula>ISERROR(MATCH(M12,ICT_Category,0))</formula>
    </cfRule>
  </conditionalFormatting>
  <dataValidations count="13">
    <dataValidation type="list" allowBlank="1" showInputMessage="1" showErrorMessage="1" sqref="G12:G286">
      <formula1>AC_RIN_Lvl_2</formula1>
    </dataValidation>
    <dataValidation type="list" allowBlank="1" showInputMessage="1" showErrorMessage="1" sqref="H12:H286">
      <formula1>AC_RIN_Lvl_3</formula1>
    </dataValidation>
    <dataValidation type="list" allowBlank="1" showInputMessage="1" showErrorMessage="1" sqref="F12:F286">
      <formula1>AC_RIN_Lvl_1</formula1>
    </dataValidation>
    <dataValidation type="list" allowBlank="1" showInputMessage="1" showErrorMessage="1" sqref="E12:E286">
      <formula1>True_False</formula1>
    </dataValidation>
    <dataValidation type="list" allowBlank="1" showInputMessage="1" showErrorMessage="1" sqref="Q12:Q286">
      <formula1>Project_Program</formula1>
    </dataValidation>
    <dataValidation type="decimal" operator="greaterThanOrEqual" allowBlank="1" showInputMessage="1" showErrorMessage="1" sqref="AC12:AG286 BO12:BR286 BG12:BK286 S12:S286 BV12:CB286 AI12:BB286">
      <formula1>0</formula1>
    </dataValidation>
    <dataValidation type="list" allowBlank="1" showInputMessage="1" showErrorMessage="1" sqref="I12:I286">
      <formula1>Augex_Driver</formula1>
    </dataValidation>
    <dataValidation type="list" allowBlank="1" showInputMessage="1" showErrorMessage="1" sqref="J12:J286">
      <formula1>Fleet_Property</formula1>
    </dataValidation>
    <dataValidation type="list" allowBlank="1" showInputMessage="1" showErrorMessage="1" sqref="N12:N286">
      <formula1>Yes_No</formula1>
    </dataValidation>
    <dataValidation type="decimal" allowBlank="1" showInputMessage="1" showErrorMessage="1" sqref="O12:O286">
      <formula1>0</formula1>
      <formula2>1</formula2>
    </dataValidation>
    <dataValidation type="list" allowBlank="1" showInputMessage="1" showErrorMessage="1" sqref="K12:K286">
      <formula1>Repex_SC_1</formula1>
    </dataValidation>
    <dataValidation type="list" allowBlank="1" showInputMessage="1" showErrorMessage="1" sqref="L12:L286">
      <formula1>Repex_SC_2</formula1>
    </dataValidation>
    <dataValidation type="list" allowBlank="1" showInputMessage="1" showErrorMessage="1" sqref="M12:M286">
      <formula1>ICT_Category</formula1>
    </dataValidation>
  </dataValidations>
  <hyperlinks>
    <hyperlink ref="B5" location="'ToC'!$A$1" tooltip="Go To Table of Contents" display="='ToC'!B1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134"/>
  <sheetViews>
    <sheetView showGridLines="0" workbookViewId="0">
      <pane xSplit="1" ySplit="5" topLeftCell="B6" activePane="bottomRight" state="frozen"/>
      <selection activeCell="R40" sqref="R40"/>
      <selection pane="topRight" activeCell="R40" sqref="R40"/>
      <selection pane="bottomLeft" activeCell="R40" sqref="R40"/>
      <selection pane="bottomRight" activeCell="B6" sqref="B6"/>
    </sheetView>
  </sheetViews>
  <sheetFormatPr defaultRowHeight="12.75" x14ac:dyDescent="0.2"/>
  <cols>
    <col min="1" max="1" width="2.7109375" customWidth="1"/>
    <col min="2" max="2" width="4.140625" customWidth="1"/>
    <col min="3" max="3" width="6.5703125" customWidth="1"/>
    <col min="4" max="4" width="3.7109375" customWidth="1"/>
    <col min="5" max="5" width="40.7109375" customWidth="1"/>
    <col min="6" max="9" width="11.7109375" customWidth="1"/>
    <col min="10" max="10" width="9.5703125" customWidth="1"/>
    <col min="11" max="21" width="12.7109375" customWidth="1"/>
  </cols>
  <sheetData>
    <row r="1" spans="2:15" ht="23.25" x14ac:dyDescent="0.35">
      <c r="B1" s="19" t="s">
        <v>516</v>
      </c>
    </row>
    <row r="2" spans="2:15" ht="15" x14ac:dyDescent="0.2">
      <c r="B2" s="36" t="str">
        <f>Model_Name</f>
        <v>TransGrid Capex Forecast Model</v>
      </c>
    </row>
    <row r="3" spans="2:15" x14ac:dyDescent="0.2">
      <c r="B3" s="10" t="str">
        <f>General!$B$3</f>
        <v>WB Check</v>
      </c>
      <c r="D3" s="135">
        <f>WkBk_Err_Chk</f>
        <v>0</v>
      </c>
    </row>
    <row r="4" spans="2:15" x14ac:dyDescent="0.2">
      <c r="B4" s="10" t="str">
        <f>General!$B$4</f>
        <v>Sheet Check</v>
      </c>
      <c r="D4" s="135">
        <f>SUM(A7:A134)</f>
        <v>0</v>
      </c>
    </row>
    <row r="5" spans="2:15" x14ac:dyDescent="0.2">
      <c r="B5" s="267" t="str">
        <f>ToC!$B$1</f>
        <v>Table of Contents</v>
      </c>
      <c r="C5" s="267"/>
      <c r="D5" s="267"/>
      <c r="E5" s="102"/>
    </row>
    <row r="7" spans="2:15" s="6" customFormat="1" ht="18" x14ac:dyDescent="0.2">
      <c r="B7" s="20" t="s">
        <v>517</v>
      </c>
      <c r="F7" s="20"/>
    </row>
    <row r="8" spans="2:15" s="1" customFormat="1" ht="11.25" x14ac:dyDescent="0.2">
      <c r="B8" s="2"/>
      <c r="C8" s="2"/>
      <c r="F8" s="3"/>
      <c r="G8" s="4"/>
      <c r="H8" s="4"/>
      <c r="I8" s="4"/>
      <c r="J8" s="4"/>
    </row>
    <row r="9" spans="2:15" s="61" customFormat="1" ht="15.75" x14ac:dyDescent="0.2">
      <c r="C9" s="61" t="s">
        <v>523</v>
      </c>
    </row>
    <row r="10" spans="2:15" s="1" customFormat="1" ht="11.25" x14ac:dyDescent="0.2">
      <c r="B10" s="2"/>
      <c r="C10" s="2"/>
      <c r="F10" s="3"/>
      <c r="G10" s="4"/>
      <c r="H10" s="4"/>
      <c r="I10" s="4"/>
      <c r="J10" s="4"/>
    </row>
    <row r="11" spans="2:15" s="1" customFormat="1" ht="15" x14ac:dyDescent="0.2">
      <c r="B11" s="2"/>
      <c r="C11" s="2"/>
      <c r="E11" s="21" t="s">
        <v>518</v>
      </c>
      <c r="F11"/>
      <c r="G11"/>
      <c r="H11"/>
      <c r="I11"/>
      <c r="J11"/>
      <c r="K11" s="108">
        <f>Inflation!P$14</f>
        <v>2018</v>
      </c>
      <c r="L11" s="108">
        <f>Inflation!Q14</f>
        <v>2019</v>
      </c>
      <c r="M11" s="108">
        <f>Inflation!R14</f>
        <v>2020</v>
      </c>
      <c r="N11" s="108">
        <f>Inflation!S14</f>
        <v>2021</v>
      </c>
      <c r="O11" s="108">
        <f>Inflation!T14</f>
        <v>2022</v>
      </c>
    </row>
    <row r="12" spans="2:15" s="1" customFormat="1" x14ac:dyDescent="0.2">
      <c r="B12" s="2"/>
      <c r="C12" s="2"/>
      <c r="E12" t="str">
        <f>Inflation!D$18</f>
        <v>Nominal (Mid Period) to Real 2023 (End Period)</v>
      </c>
      <c r="F12" s="26"/>
      <c r="G12" s="26"/>
      <c r="H12" s="26"/>
      <c r="I12" s="26"/>
      <c r="J12"/>
      <c r="K12" s="24">
        <f>Inflation!P$18</f>
        <v>1.115959813651757</v>
      </c>
      <c r="L12" s="24">
        <f>Inflation!Q$18</f>
        <v>1.0958507825545694</v>
      </c>
      <c r="M12" s="24">
        <f>Inflation!R$18</f>
        <v>1.0891247606830188</v>
      </c>
      <c r="N12" s="24">
        <f>Inflation!S$18</f>
        <v>1.0706323340400321</v>
      </c>
      <c r="O12" s="24">
        <f>Inflation!T$18</f>
        <v>1.0364640234349671</v>
      </c>
    </row>
    <row r="13" spans="2:15" s="1" customFormat="1" ht="11.25" x14ac:dyDescent="0.2">
      <c r="B13" s="2"/>
      <c r="C13" s="2"/>
      <c r="F13" s="3"/>
      <c r="G13" s="4"/>
      <c r="H13" s="4"/>
      <c r="I13" s="4"/>
      <c r="J13" s="4"/>
    </row>
    <row r="14" spans="2:15" s="61" customFormat="1" ht="15.75" x14ac:dyDescent="0.2">
      <c r="C14" s="61" t="s">
        <v>524</v>
      </c>
    </row>
    <row r="15" spans="2:15" s="8" customFormat="1" x14ac:dyDescent="0.2"/>
    <row r="16" spans="2:15" s="8" customFormat="1" x14ac:dyDescent="0.2">
      <c r="E16" s="85" t="s">
        <v>265</v>
      </c>
      <c r="K16" s="114">
        <v>1</v>
      </c>
      <c r="L16" s="114">
        <v>1</v>
      </c>
      <c r="M16" s="114">
        <v>1</v>
      </c>
      <c r="N16" s="114">
        <v>1</v>
      </c>
      <c r="O16" s="114">
        <v>0</v>
      </c>
    </row>
    <row r="17" spans="3:21" s="8" customFormat="1" x14ac:dyDescent="0.2"/>
    <row r="18" spans="3:21" s="8" customFormat="1" ht="45" x14ac:dyDescent="0.2">
      <c r="D18" s="21" t="s">
        <v>266</v>
      </c>
      <c r="E18" s="1"/>
      <c r="F18" s="22" t="s">
        <v>9</v>
      </c>
      <c r="G18" s="22" t="s">
        <v>10</v>
      </c>
      <c r="H18" s="22" t="s">
        <v>11</v>
      </c>
      <c r="I18" s="22" t="s">
        <v>12</v>
      </c>
      <c r="K18" s="23" t="str">
        <f>"FY"&amp;RIGHT(LookupTab!Q$47,2)</f>
        <v>FY18</v>
      </c>
      <c r="L18" s="23" t="str">
        <f>"FY"&amp;RIGHT(LookupTab!R$47,2)</f>
        <v>FY19</v>
      </c>
      <c r="M18" s="23" t="str">
        <f>"FY"&amp;RIGHT(LookupTab!S$47,2)</f>
        <v>FY20</v>
      </c>
      <c r="N18" s="23" t="str">
        <f>"FY"&amp;RIGHT(LookupTab!T$47,2)</f>
        <v>FY21</v>
      </c>
      <c r="O18" s="23" t="str">
        <f>"FY"&amp;RIGHT(LookupTab!U$47,2)</f>
        <v>FY22</v>
      </c>
      <c r="P18" s="106" t="str">
        <f>SUM($K$16:$O$16)&amp;" Yr Total"</f>
        <v>4 Yr Total</v>
      </c>
      <c r="Q18" s="106" t="str">
        <f>SUM($K$16:$O$16)&amp;" Yr Average"</f>
        <v>4 Yr Average</v>
      </c>
      <c r="R18" s="106" t="s">
        <v>267</v>
      </c>
      <c r="S18" s="106" t="s">
        <v>268</v>
      </c>
      <c r="T18" s="106" t="s">
        <v>294</v>
      </c>
      <c r="U18" s="106" t="s">
        <v>295</v>
      </c>
    </row>
    <row r="19" spans="3:21" s="8" customFormat="1" x14ac:dyDescent="0.2">
      <c r="C19" s="2"/>
      <c r="D19" s="2"/>
      <c r="E19" s="32" t="str">
        <f>General!E41</f>
        <v>Replacement Expenditure</v>
      </c>
      <c r="F19" s="13" t="s">
        <v>264</v>
      </c>
      <c r="G19" s="26" t="str">
        <f t="shared" ref="G19:G26" si="0">Unit_Dollar_M</f>
        <v>$Million</v>
      </c>
      <c r="H19" s="26" t="str">
        <f t="shared" ref="H19:H27" si="1">Nominal</f>
        <v>Nominal</v>
      </c>
      <c r="I19" s="26" t="str">
        <f t="shared" ref="I19:I27" si="2">Mid_Period</f>
        <v>Mid Period</v>
      </c>
      <c r="K19" s="103">
        <v>160.27136056999998</v>
      </c>
      <c r="L19" s="103">
        <v>131.30237292999996</v>
      </c>
      <c r="M19" s="103">
        <v>153.876135</v>
      </c>
      <c r="N19" s="103">
        <v>148.37556562000037</v>
      </c>
      <c r="O19" s="103">
        <v>0</v>
      </c>
      <c r="P19" s="96">
        <f t="shared" ref="P19:P26" si="3">SUMPRODUCT($K$16:$O$16,$K19:$O19)</f>
        <v>593.82543412000041</v>
      </c>
      <c r="Q19" s="96">
        <f>IF(SUM($K$16:$O$16)=0,0,
P19/SUM($K$16:$O$16))</f>
        <v>148.4563585300001</v>
      </c>
      <c r="R19" s="54" t="str">
        <f t="shared" ref="R19:S23" si="4">NA</f>
        <v>N/A</v>
      </c>
      <c r="S19" s="54" t="str">
        <f t="shared" si="4"/>
        <v>N/A</v>
      </c>
      <c r="T19" s="32" t="b">
        <v>1</v>
      </c>
      <c r="U19" s="32" t="b">
        <v>1</v>
      </c>
    </row>
    <row r="20" spans="3:21" s="8" customFormat="1" x14ac:dyDescent="0.2">
      <c r="E20" s="32" t="str">
        <f>General!E42</f>
        <v>Connections</v>
      </c>
      <c r="F20" s="26" t="str">
        <f>F19</f>
        <v>CA RIN, 2.1.1</v>
      </c>
      <c r="G20" s="26" t="str">
        <f t="shared" si="0"/>
        <v>$Million</v>
      </c>
      <c r="H20" s="26" t="str">
        <f t="shared" si="1"/>
        <v>Nominal</v>
      </c>
      <c r="I20" s="26" t="str">
        <f t="shared" si="2"/>
        <v>Mid Period</v>
      </c>
      <c r="K20" s="103">
        <v>0.33435494999999998</v>
      </c>
      <c r="L20" s="103">
        <v>0.78003312000000002</v>
      </c>
      <c r="M20" s="103">
        <v>1.129861</v>
      </c>
      <c r="N20" s="103">
        <v>1.9611922600000002</v>
      </c>
      <c r="O20" s="103">
        <v>0</v>
      </c>
      <c r="P20" s="96">
        <f t="shared" si="3"/>
        <v>4.2054413300000002</v>
      </c>
      <c r="Q20" s="96">
        <f t="shared" ref="Q20:Q26" si="5">IF(SUM($K$16:$O$16)=0,0,
P20/SUM($K$16:$O$16))</f>
        <v>1.0513603325</v>
      </c>
      <c r="R20" s="54" t="str">
        <f t="shared" si="4"/>
        <v>N/A</v>
      </c>
      <c r="S20" s="54" t="str">
        <f t="shared" si="4"/>
        <v>N/A</v>
      </c>
      <c r="T20" s="32" t="b">
        <v>1</v>
      </c>
      <c r="U20" s="32" t="b">
        <v>1</v>
      </c>
    </row>
    <row r="21" spans="3:21" s="8" customFormat="1" x14ac:dyDescent="0.2">
      <c r="E21" s="32" t="str">
        <f>General!E43</f>
        <v>Augmentation Expenditure</v>
      </c>
      <c r="F21" s="26" t="str">
        <f t="shared" ref="F21:F26" si="6">F20</f>
        <v>CA RIN, 2.1.1</v>
      </c>
      <c r="G21" s="26" t="str">
        <f t="shared" si="0"/>
        <v>$Million</v>
      </c>
      <c r="H21" s="26" t="str">
        <f t="shared" si="1"/>
        <v>Nominal</v>
      </c>
      <c r="I21" s="26" t="str">
        <f t="shared" si="2"/>
        <v>Mid Period</v>
      </c>
      <c r="K21" s="103">
        <v>4.4274351200000011</v>
      </c>
      <c r="L21" s="103">
        <v>22.896180529999985</v>
      </c>
      <c r="M21" s="103">
        <v>102.27360036000002</v>
      </c>
      <c r="N21" s="103">
        <v>565.67268127</v>
      </c>
      <c r="O21" s="103">
        <v>0</v>
      </c>
      <c r="P21" s="96">
        <f t="shared" si="3"/>
        <v>695.26989728000001</v>
      </c>
      <c r="Q21" s="96">
        <f t="shared" si="5"/>
        <v>173.81747432</v>
      </c>
      <c r="R21" s="54" t="str">
        <f t="shared" si="4"/>
        <v>N/A</v>
      </c>
      <c r="S21" s="54" t="str">
        <f t="shared" si="4"/>
        <v>N/A</v>
      </c>
      <c r="T21" s="32" t="b">
        <v>1</v>
      </c>
      <c r="U21" s="32" t="b">
        <v>1</v>
      </c>
    </row>
    <row r="22" spans="3:21" s="8" customFormat="1" x14ac:dyDescent="0.2">
      <c r="E22" s="32" t="str">
        <f>General!E44</f>
        <v>Non-network - ICT</v>
      </c>
      <c r="F22" s="26" t="str">
        <f t="shared" si="6"/>
        <v>CA RIN, 2.1.1</v>
      </c>
      <c r="G22" s="26" t="str">
        <f t="shared" si="0"/>
        <v>$Million</v>
      </c>
      <c r="H22" s="26" t="str">
        <f t="shared" si="1"/>
        <v>Nominal</v>
      </c>
      <c r="I22" s="26" t="str">
        <f t="shared" si="2"/>
        <v>Mid Period</v>
      </c>
      <c r="K22" s="103">
        <v>19.645363789999998</v>
      </c>
      <c r="L22" s="103">
        <v>20.22340472226815</v>
      </c>
      <c r="M22" s="103">
        <v>19.150368427728104</v>
      </c>
      <c r="N22" s="103">
        <v>18.667012530000026</v>
      </c>
      <c r="O22" s="103">
        <v>0</v>
      </c>
      <c r="P22" s="96">
        <f t="shared" si="3"/>
        <v>77.68614946999628</v>
      </c>
      <c r="Q22" s="96">
        <f t="shared" si="5"/>
        <v>19.42153736749907</v>
      </c>
      <c r="R22" s="54" t="str">
        <f t="shared" si="4"/>
        <v>N/A</v>
      </c>
      <c r="S22" s="54" t="str">
        <f t="shared" si="4"/>
        <v>N/A</v>
      </c>
      <c r="T22" s="32" t="b">
        <v>0</v>
      </c>
      <c r="U22" s="32" t="b">
        <v>1</v>
      </c>
    </row>
    <row r="23" spans="3:21" s="8" customFormat="1" x14ac:dyDescent="0.2">
      <c r="E23" s="32" t="str">
        <f>General!E45</f>
        <v>Non-network - Other</v>
      </c>
      <c r="F23" s="26" t="str">
        <f t="shared" si="6"/>
        <v>CA RIN, 2.1.1</v>
      </c>
      <c r="G23" s="26" t="str">
        <f t="shared" si="0"/>
        <v>$Million</v>
      </c>
      <c r="H23" s="26" t="str">
        <f t="shared" si="1"/>
        <v>Nominal</v>
      </c>
      <c r="I23" s="26" t="str">
        <f t="shared" si="2"/>
        <v>Mid Period</v>
      </c>
      <c r="K23" s="103">
        <v>9.9457012400000053</v>
      </c>
      <c r="L23" s="103">
        <v>8.5802924677318551</v>
      </c>
      <c r="M23" s="103">
        <v>9.7583845722718969</v>
      </c>
      <c r="N23" s="103">
        <v>11.243890919999998</v>
      </c>
      <c r="O23" s="103">
        <v>0</v>
      </c>
      <c r="P23" s="96">
        <f t="shared" si="3"/>
        <v>39.528269200003756</v>
      </c>
      <c r="Q23" s="96">
        <f>IF(SUM($K$16:$O$16)=0,0,
P23/SUM($K$16:$O$16))</f>
        <v>9.8820673000009389</v>
      </c>
      <c r="R23" s="54" t="str">
        <f t="shared" si="4"/>
        <v>N/A</v>
      </c>
      <c r="S23" s="54" t="str">
        <f t="shared" si="4"/>
        <v>N/A</v>
      </c>
      <c r="T23" s="32" t="b">
        <v>0</v>
      </c>
      <c r="U23" s="32" t="b">
        <v>1</v>
      </c>
    </row>
    <row r="24" spans="3:21" s="8" customFormat="1" x14ac:dyDescent="0.2">
      <c r="E24" s="32" t="str">
        <f>General!E46</f>
        <v>Capitalised Network Overheads</v>
      </c>
      <c r="F24" s="26" t="str">
        <f t="shared" si="6"/>
        <v>CA RIN, 2.1.1</v>
      </c>
      <c r="G24" s="26" t="str">
        <f t="shared" si="0"/>
        <v>$Million</v>
      </c>
      <c r="H24" s="26" t="str">
        <f t="shared" si="1"/>
        <v>Nominal</v>
      </c>
      <c r="I24" s="26" t="str">
        <f t="shared" si="2"/>
        <v>Mid Period</v>
      </c>
      <c r="K24" s="103">
        <v>30.780233936773797</v>
      </c>
      <c r="L24" s="103">
        <v>22.293955933676067</v>
      </c>
      <c r="M24" s="103">
        <v>25.650829647623233</v>
      </c>
      <c r="N24" s="103">
        <v>28.395736944619703</v>
      </c>
      <c r="O24" s="103">
        <v>0</v>
      </c>
      <c r="P24" s="96">
        <f t="shared" si="3"/>
        <v>107.1207564626928</v>
      </c>
      <c r="Q24" s="96">
        <f t="shared" si="5"/>
        <v>26.780189115673199</v>
      </c>
      <c r="R24" s="54" cm="1">
        <f t="array" ref="R24">IF(SUMPRODUCT($T$19:$T$26*$P19:$P26)=0,0,
P24/SUMPRODUCT($T$19:$T$26*$P19:$P26))</f>
        <v>8.2689443333558807E-2</v>
      </c>
      <c r="S24" s="54">
        <f>IF($P$27=0,0,P24/$P$27)</f>
        <v>6.9687014029816141E-2</v>
      </c>
      <c r="T24" s="32" t="b">
        <v>0</v>
      </c>
      <c r="U24" s="32" t="b">
        <v>0</v>
      </c>
    </row>
    <row r="25" spans="3:21" s="8" customFormat="1" x14ac:dyDescent="0.2">
      <c r="E25" s="32" t="str">
        <f>General!E47</f>
        <v>Capitalised Corporate Overheads</v>
      </c>
      <c r="F25" s="26" t="str">
        <f t="shared" si="6"/>
        <v>CA RIN, 2.1.1</v>
      </c>
      <c r="G25" s="26" t="str">
        <f t="shared" si="0"/>
        <v>$Million</v>
      </c>
      <c r="H25" s="26" t="str">
        <f t="shared" si="1"/>
        <v>Nominal</v>
      </c>
      <c r="I25" s="26" t="str">
        <f t="shared" si="2"/>
        <v>Mid Period</v>
      </c>
      <c r="K25" s="103">
        <v>1.0506139232262512</v>
      </c>
      <c r="L25" s="103">
        <v>3.2115128563239472</v>
      </c>
      <c r="M25" s="103">
        <v>6.2304687823767582</v>
      </c>
      <c r="N25" s="103">
        <v>6.8831138253803141</v>
      </c>
      <c r="O25" s="103">
        <v>0</v>
      </c>
      <c r="P25" s="96">
        <f t="shared" si="3"/>
        <v>17.375709387307271</v>
      </c>
      <c r="Q25" s="96">
        <f t="shared" si="5"/>
        <v>4.3439273468268178</v>
      </c>
      <c r="R25" s="54" cm="1">
        <f t="array" ref="R25">IF(SUMPRODUCT($U$19:$U$26*$P19:$P26)=0,0,
P25/SUMPRODUCT($U$19:$U$26*$P19:$P26))</f>
        <v>1.2299879922732789E-2</v>
      </c>
      <c r="S25" s="54">
        <f>IF($P$27=0,0,P25/$P$27)</f>
        <v>1.1303703818344482E-2</v>
      </c>
      <c r="T25" s="32" t="b">
        <v>0</v>
      </c>
      <c r="U25" s="32" t="b">
        <v>0</v>
      </c>
    </row>
    <row r="26" spans="3:21" s="8" customFormat="1" x14ac:dyDescent="0.2">
      <c r="E26" s="32" t="s">
        <v>263</v>
      </c>
      <c r="F26" s="26" t="str">
        <f t="shared" si="6"/>
        <v>CA RIN, 2.1.1</v>
      </c>
      <c r="G26" s="26" t="str">
        <f t="shared" si="0"/>
        <v>$Million</v>
      </c>
      <c r="H26" s="26" t="str">
        <f t="shared" si="1"/>
        <v>Nominal</v>
      </c>
      <c r="I26" s="26" t="str">
        <f t="shared" si="2"/>
        <v>Mid Period</v>
      </c>
      <c r="K26" s="103">
        <v>2.514246216170358</v>
      </c>
      <c r="L26" s="103">
        <v>0.92724938849693572</v>
      </c>
      <c r="M26" s="103">
        <v>-1.6179633604172468</v>
      </c>
      <c r="N26" s="103">
        <v>0.3343671875770724</v>
      </c>
      <c r="O26" s="103">
        <v>0</v>
      </c>
      <c r="P26" s="96">
        <f t="shared" si="3"/>
        <v>2.1578994318271194</v>
      </c>
      <c r="Q26" s="96">
        <f t="shared" si="5"/>
        <v>0.53947485795677985</v>
      </c>
      <c r="R26" s="54" t="str">
        <f>NA</f>
        <v>N/A</v>
      </c>
      <c r="S26" s="54" t="str">
        <f>NA</f>
        <v>N/A</v>
      </c>
      <c r="T26" s="32" t="b">
        <v>1</v>
      </c>
      <c r="U26" s="32" t="b">
        <v>1</v>
      </c>
    </row>
    <row r="27" spans="3:21" s="8" customFormat="1" x14ac:dyDescent="0.2">
      <c r="E27" s="62" t="s">
        <v>162</v>
      </c>
      <c r="F27" s="65" t="s">
        <v>101</v>
      </c>
      <c r="G27" s="66" t="str">
        <f>Unit_Dollar_M</f>
        <v>$Million</v>
      </c>
      <c r="H27" s="66" t="str">
        <f t="shared" si="1"/>
        <v>Nominal</v>
      </c>
      <c r="I27" s="66" t="str">
        <f t="shared" si="2"/>
        <v>Mid Period</v>
      </c>
      <c r="J27" s="104"/>
      <c r="K27" s="105">
        <f t="shared" ref="K27:P27" si="7">SUM(K19:K26)</f>
        <v>228.96930974617044</v>
      </c>
      <c r="L27" s="105">
        <f t="shared" si="7"/>
        <v>210.21500194849691</v>
      </c>
      <c r="M27" s="105">
        <f t="shared" si="7"/>
        <v>316.45168442958277</v>
      </c>
      <c r="N27" s="105">
        <f t="shared" si="7"/>
        <v>781.53356055757752</v>
      </c>
      <c r="O27" s="105">
        <f t="shared" si="7"/>
        <v>0</v>
      </c>
      <c r="P27" s="105">
        <f t="shared" si="7"/>
        <v>1537.1695566818278</v>
      </c>
      <c r="Q27" s="105" t="str">
        <f>NA</f>
        <v>N/A</v>
      </c>
      <c r="R27" s="107" t="str">
        <f>NA</f>
        <v>N/A</v>
      </c>
      <c r="S27" s="107" t="str">
        <f>NA</f>
        <v>N/A</v>
      </c>
    </row>
    <row r="28" spans="3:21" s="8" customFormat="1" x14ac:dyDescent="0.2"/>
    <row r="29" spans="3:21" s="8" customFormat="1" ht="30" x14ac:dyDescent="0.2">
      <c r="D29" s="21" t="s">
        <v>266</v>
      </c>
      <c r="E29" s="1"/>
      <c r="F29" s="22" t="s">
        <v>9</v>
      </c>
      <c r="G29" s="22" t="s">
        <v>10</v>
      </c>
      <c r="H29" s="22" t="s">
        <v>11</v>
      </c>
      <c r="I29" s="22" t="s">
        <v>12</v>
      </c>
      <c r="K29" s="23" t="str">
        <f>"FY"&amp;RIGHT(LookupTab!Q$47,2)</f>
        <v>FY18</v>
      </c>
      <c r="L29" s="23" t="str">
        <f>"FY"&amp;RIGHT(LookupTab!R$47,2)</f>
        <v>FY19</v>
      </c>
      <c r="M29" s="23" t="str">
        <f>"FY"&amp;RIGHT(LookupTab!S$47,2)</f>
        <v>FY20</v>
      </c>
      <c r="N29" s="23" t="str">
        <f>"FY"&amp;RIGHT(LookupTab!T$47,2)</f>
        <v>FY21</v>
      </c>
      <c r="O29" s="23" t="str">
        <f>"FY"&amp;RIGHT(LookupTab!U$47,2)</f>
        <v>FY22</v>
      </c>
      <c r="P29" s="106" t="str">
        <f>SUM($K$16:$O$16)&amp;" Yr Total"</f>
        <v>4 Yr Total</v>
      </c>
      <c r="Q29" s="106" t="str">
        <f>SUM($K$16:$O$16)&amp;" Yr Average"</f>
        <v>4 Yr Average</v>
      </c>
    </row>
    <row r="30" spans="3:21" s="8" customFormat="1" x14ac:dyDescent="0.2">
      <c r="C30" s="2"/>
      <c r="D30" s="2"/>
      <c r="E30" s="109" t="str">
        <f t="shared" ref="E30:E38" si="8">E19</f>
        <v>Replacement Expenditure</v>
      </c>
      <c r="F30" s="13" t="s">
        <v>101</v>
      </c>
      <c r="G30" s="26" t="str">
        <f t="shared" ref="G30:G37" si="9">Unit_Dollar_M</f>
        <v>$Million</v>
      </c>
      <c r="H30" s="111" t="str">
        <f>"$Real "&amp;RIGHT(Capex_Forecast!$H$6,2)</f>
        <v>$Real 23</v>
      </c>
      <c r="I30" s="26" t="str">
        <f t="shared" ref="I30:I38" si="10">Mid_Period</f>
        <v>Mid Period</v>
      </c>
      <c r="K30" s="96">
        <f>K19*K$16*K$12</f>
        <v>178.85639767541073</v>
      </c>
      <c r="L30" s="96">
        <f t="shared" ref="L30:O30" si="11">L19*L$16*L$12</f>
        <v>143.88780812661236</v>
      </c>
      <c r="M30" s="96">
        <f t="shared" si="11"/>
        <v>167.5903087067029</v>
      </c>
      <c r="N30" s="96">
        <f t="shared" si="11"/>
        <v>158.85567813425095</v>
      </c>
      <c r="O30" s="96">
        <f t="shared" si="11"/>
        <v>0</v>
      </c>
      <c r="P30" s="96">
        <f t="shared" ref="P30:P37" si="12">SUMPRODUCT($K$16:$O$16,$K30:$O30)</f>
        <v>649.19019264297697</v>
      </c>
      <c r="Q30" s="96">
        <f>IF(SUM($K$16:$O$16)=0,0,
P30/SUM($K$16:$O$16))</f>
        <v>162.29754816074424</v>
      </c>
    </row>
    <row r="31" spans="3:21" s="8" customFormat="1" x14ac:dyDescent="0.2">
      <c r="E31" s="109" t="str">
        <f t="shared" si="8"/>
        <v>Connections</v>
      </c>
      <c r="F31" s="26" t="str">
        <f>F30</f>
        <v>Calculated</v>
      </c>
      <c r="G31" s="26" t="str">
        <f t="shared" si="9"/>
        <v>$Million</v>
      </c>
      <c r="H31" s="26" t="str">
        <f>"$Real "&amp;RIGHT(Capex_Forecast!$H$6,2)</f>
        <v>$Real 23</v>
      </c>
      <c r="I31" s="26" t="str">
        <f t="shared" si="10"/>
        <v>Mid Period</v>
      </c>
      <c r="K31" s="96">
        <f t="shared" ref="K31:O31" si="13">K20*K$16*K$12</f>
        <v>0.37312668769554252</v>
      </c>
      <c r="L31" s="96">
        <f t="shared" si="13"/>
        <v>0.8547999049704823</v>
      </c>
      <c r="M31" s="96">
        <f t="shared" si="13"/>
        <v>1.2305595912300762</v>
      </c>
      <c r="N31" s="96">
        <f t="shared" si="13"/>
        <v>2.0997158468250459</v>
      </c>
      <c r="O31" s="96">
        <f t="shared" si="13"/>
        <v>0</v>
      </c>
      <c r="P31" s="96">
        <f t="shared" si="12"/>
        <v>4.5582020307211462</v>
      </c>
      <c r="Q31" s="96">
        <f t="shared" ref="Q31:Q37" si="14">IF(SUM($K$16:$O$16)=0,0,
P31/SUM($K$16:$O$16))</f>
        <v>1.1395505076802865</v>
      </c>
    </row>
    <row r="32" spans="3:21" s="8" customFormat="1" x14ac:dyDescent="0.2">
      <c r="E32" s="109" t="str">
        <f t="shared" si="8"/>
        <v>Augmentation Expenditure</v>
      </c>
      <c r="F32" s="26" t="str">
        <f t="shared" ref="F32:F38" si="15">F31</f>
        <v>Calculated</v>
      </c>
      <c r="G32" s="26" t="str">
        <f t="shared" si="9"/>
        <v>$Million</v>
      </c>
      <c r="H32" s="26" t="str">
        <f>"$Real "&amp;RIGHT(Capex_Forecast!$H$6,2)</f>
        <v>$Real 23</v>
      </c>
      <c r="I32" s="26" t="str">
        <f t="shared" si="10"/>
        <v>Mid Period</v>
      </c>
      <c r="K32" s="96">
        <f t="shared" ref="K32:O32" si="16">K21*K$16*K$12</f>
        <v>4.9408396714704459</v>
      </c>
      <c r="L32" s="96">
        <f t="shared" si="16"/>
        <v>25.090797351311178</v>
      </c>
      <c r="M32" s="96">
        <f t="shared" si="16"/>
        <v>111.38871051627572</v>
      </c>
      <c r="N32" s="96">
        <f t="shared" si="16"/>
        <v>605.62746305078326</v>
      </c>
      <c r="O32" s="96">
        <f t="shared" si="16"/>
        <v>0</v>
      </c>
      <c r="P32" s="96">
        <f t="shared" si="12"/>
        <v>747.04781058984054</v>
      </c>
      <c r="Q32" s="96">
        <f t="shared" si="14"/>
        <v>186.76195264746013</v>
      </c>
    </row>
    <row r="33" spans="2:17" s="8" customFormat="1" x14ac:dyDescent="0.2">
      <c r="E33" s="109" t="str">
        <f t="shared" si="8"/>
        <v>Non-network - ICT</v>
      </c>
      <c r="F33" s="26" t="str">
        <f t="shared" si="15"/>
        <v>Calculated</v>
      </c>
      <c r="G33" s="26" t="str">
        <f t="shared" si="9"/>
        <v>$Million</v>
      </c>
      <c r="H33" s="26" t="str">
        <f>"$Real "&amp;RIGHT(Capex_Forecast!$H$6,2)</f>
        <v>$Real 23</v>
      </c>
      <c r="I33" s="26" t="str">
        <f t="shared" si="10"/>
        <v>Mid Period</v>
      </c>
      <c r="K33" s="96">
        <f t="shared" ref="K33:O33" si="17">K22*K$16*K$12</f>
        <v>21.923436514209371</v>
      </c>
      <c r="L33" s="96">
        <f t="shared" si="17"/>
        <v>22.161833890815327</v>
      </c>
      <c r="M33" s="96">
        <f t="shared" si="17"/>
        <v>20.85714043084101</v>
      </c>
      <c r="N33" s="96">
        <f t="shared" si="17"/>
        <v>19.985507194548454</v>
      </c>
      <c r="O33" s="96">
        <f t="shared" si="17"/>
        <v>0</v>
      </c>
      <c r="P33" s="96">
        <f t="shared" si="12"/>
        <v>84.927918030414162</v>
      </c>
      <c r="Q33" s="96">
        <f t="shared" si="14"/>
        <v>21.23197950760354</v>
      </c>
    </row>
    <row r="34" spans="2:17" s="8" customFormat="1" x14ac:dyDescent="0.2">
      <c r="E34" s="109" t="str">
        <f t="shared" si="8"/>
        <v>Non-network - Other</v>
      </c>
      <c r="F34" s="26" t="str">
        <f t="shared" si="15"/>
        <v>Calculated</v>
      </c>
      <c r="G34" s="26" t="str">
        <f t="shared" si="9"/>
        <v>$Million</v>
      </c>
      <c r="H34" s="26" t="str">
        <f>"$Real "&amp;RIGHT(Capex_Forecast!$H$6,2)</f>
        <v>$Real 23</v>
      </c>
      <c r="I34" s="26" t="str">
        <f t="shared" si="10"/>
        <v>Mid Period</v>
      </c>
      <c r="K34" s="96">
        <f t="shared" ref="K34:O34" si="18">K23*K$16*K$12</f>
        <v>11.099002902426454</v>
      </c>
      <c r="L34" s="96">
        <f t="shared" si="18"/>
        <v>9.4027202153110299</v>
      </c>
      <c r="M34" s="96">
        <f t="shared" si="18"/>
        <v>10.628098261928493</v>
      </c>
      <c r="N34" s="96">
        <f t="shared" si="18"/>
        <v>12.038073179371121</v>
      </c>
      <c r="O34" s="96">
        <f t="shared" si="18"/>
        <v>0</v>
      </c>
      <c r="P34" s="96">
        <f t="shared" si="12"/>
        <v>43.167894559037094</v>
      </c>
      <c r="Q34" s="96">
        <f>IF(SUM($K$16:$O$16)=0,0,
P34/SUM($K$16:$O$16))</f>
        <v>10.791973639759274</v>
      </c>
    </row>
    <row r="35" spans="2:17" s="8" customFormat="1" x14ac:dyDescent="0.2">
      <c r="E35" s="109" t="str">
        <f t="shared" si="8"/>
        <v>Capitalised Network Overheads</v>
      </c>
      <c r="F35" s="26" t="str">
        <f t="shared" si="15"/>
        <v>Calculated</v>
      </c>
      <c r="G35" s="26" t="str">
        <f t="shared" si="9"/>
        <v>$Million</v>
      </c>
      <c r="H35" s="26" t="str">
        <f>"$Real "&amp;RIGHT(Capex_Forecast!$H$6,2)</f>
        <v>$Real 23</v>
      </c>
      <c r="I35" s="26" t="str">
        <f t="shared" si="10"/>
        <v>Mid Period</v>
      </c>
      <c r="K35" s="96">
        <f t="shared" ref="K35:O35" si="19">K24*K$16*K$12</f>
        <v>34.349504128239573</v>
      </c>
      <c r="L35" s="96">
        <f t="shared" si="19"/>
        <v>24.430849056156003</v>
      </c>
      <c r="M35" s="96">
        <f t="shared" si="19"/>
        <v>27.936953701288537</v>
      </c>
      <c r="N35" s="96">
        <f t="shared" si="19"/>
        <v>30.401394121804962</v>
      </c>
      <c r="O35" s="96">
        <f t="shared" si="19"/>
        <v>0</v>
      </c>
      <c r="P35" s="96">
        <f t="shared" si="12"/>
        <v>117.11870100748908</v>
      </c>
      <c r="Q35" s="96">
        <f t="shared" si="14"/>
        <v>29.27967525187227</v>
      </c>
    </row>
    <row r="36" spans="2:17" s="8" customFormat="1" x14ac:dyDescent="0.2">
      <c r="E36" s="109" t="str">
        <f t="shared" si="8"/>
        <v>Capitalised Corporate Overheads</v>
      </c>
      <c r="F36" s="26" t="str">
        <f t="shared" si="15"/>
        <v>Calculated</v>
      </c>
      <c r="G36" s="26" t="str">
        <f t="shared" si="9"/>
        <v>$Million</v>
      </c>
      <c r="H36" s="26" t="str">
        <f>"$Real "&amp;RIGHT(Capex_Forecast!$H$6,2)</f>
        <v>$Real 23</v>
      </c>
      <c r="I36" s="26" t="str">
        <f t="shared" si="10"/>
        <v>Mid Period</v>
      </c>
      <c r="K36" s="96">
        <f t="shared" ref="K36:O36" si="20">K25*K$16*K$12</f>
        <v>1.1724429179835087</v>
      </c>
      <c r="L36" s="96">
        <f t="shared" si="20"/>
        <v>3.5193388767866578</v>
      </c>
      <c r="M36" s="96">
        <f t="shared" si="20"/>
        <v>6.7857578215491063</v>
      </c>
      <c r="N36" s="96">
        <f t="shared" si="20"/>
        <v>7.3692842203301394</v>
      </c>
      <c r="O36" s="96">
        <f t="shared" si="20"/>
        <v>0</v>
      </c>
      <c r="P36" s="96">
        <f t="shared" si="12"/>
        <v>18.846823836649413</v>
      </c>
      <c r="Q36" s="96">
        <f t="shared" si="14"/>
        <v>4.7117059591623534</v>
      </c>
    </row>
    <row r="37" spans="2:17" s="8" customFormat="1" x14ac:dyDescent="0.2">
      <c r="E37" s="109" t="str">
        <f t="shared" si="8"/>
        <v>Balancing item</v>
      </c>
      <c r="F37" s="26" t="str">
        <f t="shared" si="15"/>
        <v>Calculated</v>
      </c>
      <c r="G37" s="26" t="str">
        <f t="shared" si="9"/>
        <v>$Million</v>
      </c>
      <c r="H37" s="26" t="str">
        <f>"$Real "&amp;RIGHT(Capex_Forecast!$H$6,2)</f>
        <v>$Real 23</v>
      </c>
      <c r="I37" s="26" t="str">
        <f t="shared" si="10"/>
        <v>Mid Period</v>
      </c>
      <c r="K37" s="96">
        <f t="shared" ref="K37:O37" si="21">K26*K$16*K$12</f>
        <v>2.805797738872108</v>
      </c>
      <c r="L37" s="96">
        <f t="shared" si="21"/>
        <v>1.0161269680076128</v>
      </c>
      <c r="M37" s="96">
        <f t="shared" si="21"/>
        <v>-1.7621639577083268</v>
      </c>
      <c r="N37" s="96">
        <f t="shared" si="21"/>
        <v>0.35798432246204226</v>
      </c>
      <c r="O37" s="96">
        <f t="shared" si="21"/>
        <v>0</v>
      </c>
      <c r="P37" s="96">
        <f t="shared" si="12"/>
        <v>2.4177450716334361</v>
      </c>
      <c r="Q37" s="96">
        <f t="shared" si="14"/>
        <v>0.60443626790835903</v>
      </c>
    </row>
    <row r="38" spans="2:17" s="8" customFormat="1" x14ac:dyDescent="0.2">
      <c r="E38" s="110" t="str">
        <f t="shared" si="8"/>
        <v>Total Capex</v>
      </c>
      <c r="F38" s="66" t="str">
        <f t="shared" si="15"/>
        <v>Calculated</v>
      </c>
      <c r="G38" s="66" t="str">
        <f>Unit_Dollar_M</f>
        <v>$Million</v>
      </c>
      <c r="H38" s="66" t="str">
        <f>"$Real "&amp;RIGHT(Capex_Forecast!$H$6,2)</f>
        <v>$Real 23</v>
      </c>
      <c r="I38" s="66" t="str">
        <f t="shared" si="10"/>
        <v>Mid Period</v>
      </c>
      <c r="J38" s="104"/>
      <c r="K38" s="105">
        <f t="shared" ref="K38:P38" si="22">SUM(K30:K37)</f>
        <v>255.52054823630775</v>
      </c>
      <c r="L38" s="105">
        <f t="shared" si="22"/>
        <v>230.36427438997069</v>
      </c>
      <c r="M38" s="105">
        <f t="shared" si="22"/>
        <v>344.65536507210754</v>
      </c>
      <c r="N38" s="105">
        <f t="shared" si="22"/>
        <v>836.73510007037589</v>
      </c>
      <c r="O38" s="105">
        <f t="shared" si="22"/>
        <v>0</v>
      </c>
      <c r="P38" s="105">
        <f t="shared" si="22"/>
        <v>1667.2752877687617</v>
      </c>
      <c r="Q38" s="105" t="str">
        <f>NA</f>
        <v>N/A</v>
      </c>
    </row>
    <row r="39" spans="2:17" s="8" customFormat="1" x14ac:dyDescent="0.2"/>
    <row r="40" spans="2:17" s="6" customFormat="1" ht="18" x14ac:dyDescent="0.2">
      <c r="B40" s="20" t="s">
        <v>519</v>
      </c>
      <c r="F40" s="20"/>
    </row>
    <row r="41" spans="2:17" s="8" customFormat="1" x14ac:dyDescent="0.2"/>
    <row r="42" spans="2:17" s="61" customFormat="1" ht="15.75" x14ac:dyDescent="0.2">
      <c r="C42" s="61" t="s">
        <v>520</v>
      </c>
    </row>
    <row r="43" spans="2:17" s="8" customFormat="1" x14ac:dyDescent="0.2"/>
    <row r="44" spans="2:17" s="8" customFormat="1" ht="15" x14ac:dyDescent="0.2">
      <c r="D44" s="21" t="s">
        <v>275</v>
      </c>
      <c r="E44" s="1"/>
      <c r="F44" s="22" t="s">
        <v>9</v>
      </c>
      <c r="G44" s="22" t="s">
        <v>10</v>
      </c>
      <c r="H44" s="22" t="s">
        <v>11</v>
      </c>
      <c r="I44" s="22" t="s">
        <v>12</v>
      </c>
      <c r="K44" s="22" t="s">
        <v>272</v>
      </c>
    </row>
    <row r="45" spans="2:17" s="8" customFormat="1" x14ac:dyDescent="0.2">
      <c r="D45" s="2"/>
      <c r="E45" s="11" t="s">
        <v>269</v>
      </c>
      <c r="F45" s="13" t="s">
        <v>271</v>
      </c>
      <c r="G45" s="26" t="str">
        <f>Unit_Perc</f>
        <v>Percent</v>
      </c>
      <c r="H45" s="26" t="str">
        <f>NA</f>
        <v>N/A</v>
      </c>
      <c r="I45" s="26" t="str">
        <f>NA</f>
        <v>N/A</v>
      </c>
      <c r="K45" s="44">
        <v>0.75</v>
      </c>
    </row>
    <row r="46" spans="2:17" s="8" customFormat="1" x14ac:dyDescent="0.2">
      <c r="E46" s="11" t="s">
        <v>270</v>
      </c>
      <c r="F46" s="13" t="s">
        <v>101</v>
      </c>
      <c r="G46" s="26" t="str">
        <f>Unit_Perc</f>
        <v>Percent</v>
      </c>
      <c r="H46" s="26" t="str">
        <f>NA</f>
        <v>N/A</v>
      </c>
      <c r="I46" s="26" t="str">
        <f>NA</f>
        <v>N/A</v>
      </c>
      <c r="K46" s="47">
        <f>1-K45</f>
        <v>0.25</v>
      </c>
    </row>
    <row r="47" spans="2:17" s="8" customFormat="1" x14ac:dyDescent="0.2">
      <c r="E47" s="11"/>
      <c r="F47" s="13"/>
      <c r="G47" s="26"/>
      <c r="H47" s="26"/>
      <c r="I47" s="26"/>
      <c r="K47" s="47"/>
    </row>
    <row r="48" spans="2:17" s="8" customFormat="1" ht="75" x14ac:dyDescent="0.2">
      <c r="D48" s="21" t="s">
        <v>299</v>
      </c>
      <c r="E48" s="11"/>
      <c r="F48" s="22" t="s">
        <v>9</v>
      </c>
      <c r="G48" s="22" t="s">
        <v>10</v>
      </c>
      <c r="H48" s="22" t="s">
        <v>11</v>
      </c>
      <c r="I48" s="22" t="s">
        <v>12</v>
      </c>
      <c r="K48" s="112" t="str">
        <f>$Q$18</f>
        <v>4 Yr Average</v>
      </c>
      <c r="L48" s="112" t="s">
        <v>276</v>
      </c>
      <c r="M48" s="112" t="s">
        <v>277</v>
      </c>
      <c r="N48" s="112" t="s">
        <v>273</v>
      </c>
      <c r="O48" s="112" t="s">
        <v>274</v>
      </c>
    </row>
    <row r="49" spans="3:21" s="8" customFormat="1" x14ac:dyDescent="0.2">
      <c r="E49" s="8" t="str">
        <f>E24</f>
        <v>Capitalised Network Overheads</v>
      </c>
      <c r="F49" s="13" t="s">
        <v>101</v>
      </c>
      <c r="G49" s="26" t="str">
        <f>Unit_Dollar_M</f>
        <v>$Million</v>
      </c>
      <c r="H49" s="111" t="str">
        <f>"$Real "&amp;RIGHT(Capex_Forecast!$H$6,2)</f>
        <v>$Real 23</v>
      </c>
      <c r="I49" s="111" t="str">
        <f>End_Period</f>
        <v>End Period</v>
      </c>
      <c r="K49" s="96">
        <f>Q35</f>
        <v>29.27967525187227</v>
      </c>
      <c r="L49" s="96">
        <f>$K$45*$K49</f>
        <v>21.959756438904201</v>
      </c>
      <c r="M49" s="96">
        <f>$K$46*$K49</f>
        <v>7.3199188129680675</v>
      </c>
      <c r="N49" s="96" cm="1">
        <f t="array" ref="N49">SUMPRODUCT($P$30:$P$37*$T$19:$T$26)</f>
        <v>1403.2139503351721</v>
      </c>
      <c r="O49" s="54">
        <f>$M49*SUM($K$16:$O$16)/N49</f>
        <v>2.0866151768857855E-2</v>
      </c>
    </row>
    <row r="50" spans="3:21" s="8" customFormat="1" x14ac:dyDescent="0.2">
      <c r="E50" s="8" t="str">
        <f>E25</f>
        <v>Capitalised Corporate Overheads</v>
      </c>
      <c r="F50" s="13" t="s">
        <v>101</v>
      </c>
      <c r="G50" s="26" t="str">
        <f>Unit_Dollar_M</f>
        <v>$Million</v>
      </c>
      <c r="H50" s="111" t="str">
        <f>"$Real "&amp;RIGHT(Capex_Forecast!$H$6,2)</f>
        <v>$Real 23</v>
      </c>
      <c r="I50" s="111" t="str">
        <f>End_Period</f>
        <v>End Period</v>
      </c>
      <c r="K50" s="96">
        <f>Q36</f>
        <v>4.7117059591623534</v>
      </c>
      <c r="L50" s="96">
        <f>$K$45*$K50</f>
        <v>3.533779469371765</v>
      </c>
      <c r="M50" s="96">
        <f>$K$46*$K50</f>
        <v>1.1779264897905883</v>
      </c>
      <c r="N50" s="96" cm="1">
        <f t="array" ref="N50">SUMPRODUCT($P$30:$P$37*$U$19:$U$26)</f>
        <v>1531.3097629246231</v>
      </c>
      <c r="O50" s="54">
        <f>$M50*SUM($K$16:$O$16)/N50</f>
        <v>3.0769123747787933E-3</v>
      </c>
    </row>
    <row r="51" spans="3:21" s="8" customFormat="1" x14ac:dyDescent="0.2"/>
    <row r="52" spans="3:21" s="61" customFormat="1" ht="15.75" x14ac:dyDescent="0.2">
      <c r="C52" s="61" t="s">
        <v>521</v>
      </c>
    </row>
    <row r="53" spans="3:21" s="8" customFormat="1" x14ac:dyDescent="0.2"/>
    <row r="54" spans="3:21" s="8" customFormat="1" ht="15" x14ac:dyDescent="0.2">
      <c r="D54" s="21" t="s">
        <v>281</v>
      </c>
      <c r="E54" s="11"/>
      <c r="F54" s="22" t="s">
        <v>9</v>
      </c>
      <c r="G54" s="22" t="s">
        <v>10</v>
      </c>
      <c r="H54" s="22" t="s">
        <v>11</v>
      </c>
      <c r="I54" s="22" t="s">
        <v>12</v>
      </c>
      <c r="K54" s="23" t="str">
        <f>"FY"&amp;RIGHT(LookupTab!Q$47,2)</f>
        <v>FY18</v>
      </c>
      <c r="L54" s="23" t="str">
        <f>"FY"&amp;RIGHT(LookupTab!R$47,2)</f>
        <v>FY19</v>
      </c>
      <c r="M54" s="23" t="str">
        <f>"FY"&amp;RIGHT(LookupTab!S$47,2)</f>
        <v>FY20</v>
      </c>
      <c r="N54" s="23" t="str">
        <f>"FY"&amp;RIGHT(LookupTab!T$47,2)</f>
        <v>FY21</v>
      </c>
      <c r="O54" s="23" t="str">
        <f>"FY"&amp;RIGHT(LookupTab!U$47,2)</f>
        <v>FY22</v>
      </c>
      <c r="P54" s="23" t="str">
        <f>"FY"&amp;RIGHT(LookupTab!V$47,2)</f>
        <v>FY23</v>
      </c>
      <c r="Q54" s="23" t="str">
        <f>"FY"&amp;RIGHT(LookupTab!W$47,2)</f>
        <v>FY24</v>
      </c>
      <c r="R54" s="23" t="str">
        <f>"FY"&amp;RIGHT(LookupTab!X$47,2)</f>
        <v>FY25</v>
      </c>
      <c r="S54" s="23" t="str">
        <f>"FY"&amp;RIGHT(LookupTab!Y$47,2)</f>
        <v>FY26</v>
      </c>
      <c r="T54" s="23" t="str">
        <f>"FY"&amp;RIGHT(LookupTab!Z$47,2)</f>
        <v>FY27</v>
      </c>
      <c r="U54" s="23" t="str">
        <f>"FY"&amp;RIGHT(LookupTab!AA$47,2)</f>
        <v>FY28</v>
      </c>
    </row>
    <row r="55" spans="3:21" s="8" customFormat="1" ht="15" x14ac:dyDescent="0.2">
      <c r="D55" s="21"/>
      <c r="E55" s="11" t="s">
        <v>284</v>
      </c>
      <c r="F55" s="13" t="s">
        <v>101</v>
      </c>
      <c r="G55" s="26" t="str">
        <f>Unit_Perc</f>
        <v>Percent</v>
      </c>
      <c r="H55" s="111" t="str">
        <f>NA</f>
        <v>N/A</v>
      </c>
      <c r="I55" s="111" t="str">
        <f>NA</f>
        <v>N/A</v>
      </c>
      <c r="O55" s="54">
        <f t="shared" ref="O55:T55" si="23">O130</f>
        <v>-1.158188431842444E-2</v>
      </c>
      <c r="P55" s="54">
        <f t="shared" si="23"/>
        <v>5.2399667929743377E-3</v>
      </c>
      <c r="Q55" s="54">
        <f t="shared" si="23"/>
        <v>1.1278305781254661E-2</v>
      </c>
      <c r="R55" s="54">
        <f t="shared" si="23"/>
        <v>4.3912604563115742E-2</v>
      </c>
      <c r="S55" s="54">
        <f t="shared" si="23"/>
        <v>4.8479387390123474E-3</v>
      </c>
      <c r="T55" s="54">
        <f t="shared" si="23"/>
        <v>4.87030259102883E-3</v>
      </c>
      <c r="U55" s="54">
        <f>U130</f>
        <v>4.3519165196401755E-3</v>
      </c>
    </row>
    <row r="56" spans="3:21" s="8" customFormat="1" ht="15" x14ac:dyDescent="0.2">
      <c r="D56" s="21"/>
      <c r="E56" s="85" t="s">
        <v>281</v>
      </c>
      <c r="F56" s="13" t="s">
        <v>101</v>
      </c>
      <c r="G56" s="13" t="s">
        <v>282</v>
      </c>
      <c r="H56" s="111" t="str">
        <f>NA</f>
        <v>N/A</v>
      </c>
      <c r="I56" s="111" t="str">
        <f>NA</f>
        <v>N/A</v>
      </c>
      <c r="N56" s="113">
        <v>1</v>
      </c>
      <c r="O56" s="24">
        <f t="shared" ref="O56:U56" si="24">N56*(1+O55)</f>
        <v>0.98841811568157556</v>
      </c>
      <c r="P56" s="24">
        <f t="shared" si="24"/>
        <v>0.9935973937853213</v>
      </c>
      <c r="Q56" s="24">
        <f t="shared" si="24"/>
        <v>1.0048034890158899</v>
      </c>
      <c r="R56" s="24">
        <f t="shared" si="24"/>
        <v>1.0489270272926836</v>
      </c>
      <c r="S56" s="24">
        <f t="shared" si="24"/>
        <v>1.0540121612626929</v>
      </c>
      <c r="T56" s="24">
        <f t="shared" si="24"/>
        <v>1.0591455194226664</v>
      </c>
      <c r="U56" s="24">
        <f t="shared" si="24"/>
        <v>1.0637548323053447</v>
      </c>
    </row>
    <row r="57" spans="3:21" s="8" customFormat="1" ht="15" x14ac:dyDescent="0.2">
      <c r="D57" s="21"/>
      <c r="E57" s="11"/>
      <c r="F57" s="22"/>
      <c r="G57" s="22"/>
      <c r="H57" s="22"/>
      <c r="I57" s="22"/>
      <c r="M57" s="23"/>
      <c r="N57" s="23"/>
      <c r="O57" s="149">
        <f>N56*(1+O127)</f>
        <v>0.99317487670118343</v>
      </c>
      <c r="P57" s="149">
        <f t="shared" ref="P57:U57" si="25">O56*(1+P127)</f>
        <v>0.99088892131538497</v>
      </c>
      <c r="Q57" s="149">
        <f t="shared" si="25"/>
        <v>0.99680485087231274</v>
      </c>
      <c r="R57" s="149">
        <f t="shared" si="25"/>
        <v>1.0102137263264102</v>
      </c>
      <c r="S57" s="149">
        <f t="shared" si="25"/>
        <v>1.0555758619985893</v>
      </c>
      <c r="T57" s="149">
        <f t="shared" si="25"/>
        <v>1.060122332818791</v>
      </c>
      <c r="U57" s="149">
        <f t="shared" si="25"/>
        <v>1.0637319935526077</v>
      </c>
    </row>
    <row r="58" spans="3:21" s="8" customFormat="1" ht="15" x14ac:dyDescent="0.2">
      <c r="D58" s="21" t="s">
        <v>278</v>
      </c>
      <c r="E58" s="11"/>
      <c r="F58" s="22"/>
      <c r="G58" s="22"/>
      <c r="H58" s="22"/>
      <c r="I58" s="22"/>
      <c r="M58" s="23"/>
      <c r="N58" s="23"/>
      <c r="O58" s="23"/>
      <c r="P58" s="23"/>
      <c r="Q58" s="23" t="str">
        <f>"FY"&amp;RIGHT(LookupTab!W$47,2)</f>
        <v>FY24</v>
      </c>
      <c r="R58" s="23" t="str">
        <f>"FY"&amp;RIGHT(LookupTab!X$47,2)</f>
        <v>FY25</v>
      </c>
      <c r="S58" s="23" t="str">
        <f>"FY"&amp;RIGHT(LookupTab!Y$47,2)</f>
        <v>FY26</v>
      </c>
      <c r="T58" s="23" t="str">
        <f>"FY"&amp;RIGHT(LookupTab!Z$47,2)</f>
        <v>FY27</v>
      </c>
      <c r="U58" s="23" t="str">
        <f>"FY"&amp;RIGHT(LookupTab!AA$47,2)</f>
        <v>FY28</v>
      </c>
    </row>
    <row r="59" spans="3:21" s="8" customFormat="1" x14ac:dyDescent="0.2">
      <c r="E59" s="11" t="s">
        <v>279</v>
      </c>
      <c r="F59" s="13" t="s">
        <v>101</v>
      </c>
      <c r="G59" s="26" t="str">
        <f>Unit_Dollar_M</f>
        <v>$Million</v>
      </c>
      <c r="H59" s="111" t="str">
        <f>"$Real "&amp;RIGHT(Capex_Forecast!$H$6,2)</f>
        <v>$Real 23</v>
      </c>
      <c r="I59" s="111" t="str">
        <f>End_Period</f>
        <v>End Period</v>
      </c>
      <c r="Q59" s="96">
        <f t="shared" ref="Q59:U60" si="26">$L49*Q$56</f>
        <v>22.065239887750096</v>
      </c>
      <c r="R59" s="96">
        <f t="shared" si="26"/>
        <v>23.03418204153115</v>
      </c>
      <c r="S59" s="96">
        <f t="shared" si="26"/>
        <v>23.145850344971752</v>
      </c>
      <c r="T59" s="96">
        <f t="shared" si="26"/>
        <v>23.258577639878432</v>
      </c>
      <c r="U59" s="96">
        <f t="shared" si="26"/>
        <v>23.359797028132753</v>
      </c>
    </row>
    <row r="60" spans="3:21" s="8" customFormat="1" x14ac:dyDescent="0.2">
      <c r="E60" s="11" t="s">
        <v>280</v>
      </c>
      <c r="F60" s="13" t="s">
        <v>101</v>
      </c>
      <c r="G60" s="26" t="str">
        <f>Unit_Dollar_M</f>
        <v>$Million</v>
      </c>
      <c r="H60" s="111" t="str">
        <f>"$Real "&amp;RIGHT(Capex_Forecast!$H$6,2)</f>
        <v>$Real 23</v>
      </c>
      <c r="I60" s="111" t="str">
        <f>End_Period</f>
        <v>End Period</v>
      </c>
      <c r="Q60" s="96">
        <f t="shared" si="26"/>
        <v>3.5507539402374695</v>
      </c>
      <c r="R60" s="96">
        <f t="shared" si="26"/>
        <v>3.7066767939160425</v>
      </c>
      <c r="S60" s="96">
        <f t="shared" si="26"/>
        <v>3.7246465359382661</v>
      </c>
      <c r="T60" s="96">
        <f t="shared" si="26"/>
        <v>3.7427866916129124</v>
      </c>
      <c r="U60" s="96">
        <f t="shared" si="26"/>
        <v>3.7590749868456319</v>
      </c>
    </row>
    <row r="61" spans="3:21" s="8" customFormat="1" x14ac:dyDescent="0.2">
      <c r="E61" s="110" t="str">
        <f>"Total "&amp;D58</f>
        <v>Total Fixed Overheads</v>
      </c>
      <c r="F61" s="65" t="s">
        <v>101</v>
      </c>
      <c r="G61" s="66" t="str">
        <f>Unit_Dollar_M</f>
        <v>$Million</v>
      </c>
      <c r="H61" s="66" t="str">
        <f>"$Real "&amp;RIGHT(Capex_Forecast!$H$6,2)</f>
        <v>$Real 23</v>
      </c>
      <c r="I61" s="66" t="str">
        <f>Mid_Period</f>
        <v>Mid Period</v>
      </c>
      <c r="J61" s="104"/>
      <c r="K61" s="104"/>
      <c r="L61" s="104"/>
      <c r="M61" s="104"/>
      <c r="N61" s="104"/>
      <c r="O61" s="104"/>
      <c r="P61" s="104"/>
      <c r="Q61" s="105">
        <f t="shared" ref="Q61:U61" si="27">SUM(Q59:Q60)</f>
        <v>25.615993827987566</v>
      </c>
      <c r="R61" s="105">
        <f t="shared" si="27"/>
        <v>26.740858835447192</v>
      </c>
      <c r="S61" s="105">
        <f t="shared" si="27"/>
        <v>26.870496880910018</v>
      </c>
      <c r="T61" s="105">
        <f t="shared" si="27"/>
        <v>27.001364331491345</v>
      </c>
      <c r="U61" s="105">
        <f t="shared" si="27"/>
        <v>27.118872014978386</v>
      </c>
    </row>
    <row r="62" spans="3:21" s="8" customFormat="1" x14ac:dyDescent="0.2"/>
    <row r="63" spans="3:21" s="61" customFormat="1" ht="15.75" x14ac:dyDescent="0.2">
      <c r="C63" s="61" t="s">
        <v>285</v>
      </c>
    </row>
    <row r="64" spans="3:21" s="8" customFormat="1" x14ac:dyDescent="0.2"/>
    <row r="65" spans="2:22" s="8" customFormat="1" ht="15" x14ac:dyDescent="0.2">
      <c r="D65" s="36" t="s">
        <v>289</v>
      </c>
      <c r="E65" s="11"/>
      <c r="F65" s="22" t="s">
        <v>9</v>
      </c>
      <c r="G65" s="22" t="s">
        <v>10</v>
      </c>
      <c r="H65" s="22" t="s">
        <v>11</v>
      </c>
      <c r="I65" s="22" t="s">
        <v>12</v>
      </c>
      <c r="Q65" s="23" t="str">
        <f>"FY"&amp;RIGHT(LookupTab!W$47,2)</f>
        <v>FY24</v>
      </c>
      <c r="R65" s="23" t="str">
        <f>"FY"&amp;RIGHT(LookupTab!X$47,2)</f>
        <v>FY25</v>
      </c>
      <c r="S65" s="23" t="str">
        <f>"FY"&amp;RIGHT(LookupTab!Y$47,2)</f>
        <v>FY26</v>
      </c>
      <c r="T65" s="23" t="str">
        <f>"FY"&amp;RIGHT(LookupTab!Z$47,2)</f>
        <v>FY27</v>
      </c>
      <c r="U65" s="23" t="str">
        <f>"FY"&amp;RIGHT(LookupTab!AA$47,2)</f>
        <v>FY28</v>
      </c>
    </row>
    <row r="66" spans="2:22" s="8" customFormat="1" x14ac:dyDescent="0.2">
      <c r="E66" s="11" t="s">
        <v>287</v>
      </c>
      <c r="F66" s="13" t="s">
        <v>101</v>
      </c>
      <c r="G66" s="26" t="str">
        <f>Unit_Dollar_M</f>
        <v>$Million</v>
      </c>
      <c r="H66" s="111" t="str">
        <f>"$Real "&amp;RIGHT(Capex_Forecast!$H$6,2)</f>
        <v>$Real 23</v>
      </c>
      <c r="I66" s="111" t="str">
        <f>End_Period</f>
        <v>End Period</v>
      </c>
      <c r="Q66" s="96">
        <v>225.84768360436775</v>
      </c>
      <c r="R66" s="96">
        <v>268.68369244351356</v>
      </c>
      <c r="S66" s="96">
        <v>243.81189225619337</v>
      </c>
      <c r="T66" s="96">
        <v>217.6812082674729</v>
      </c>
      <c r="U66" s="96">
        <v>253.51990057392834</v>
      </c>
      <c r="V66" s="17" t="s">
        <v>291</v>
      </c>
    </row>
    <row r="67" spans="2:22" s="8" customFormat="1" x14ac:dyDescent="0.2">
      <c r="E67" s="11" t="s">
        <v>286</v>
      </c>
      <c r="F67" s="13" t="s">
        <v>101</v>
      </c>
      <c r="G67" s="26" t="str">
        <f>Unit_Dollar_M</f>
        <v>$Million</v>
      </c>
      <c r="H67" s="111" t="str">
        <f>"$Real "&amp;RIGHT(Capex_Forecast!$H$6,2)</f>
        <v>$Real 23</v>
      </c>
      <c r="I67" s="111" t="str">
        <f>End_Period</f>
        <v>End Period</v>
      </c>
      <c r="Q67" s="96">
        <f>-SUM(Capex_Outputs!J$57:J$58)</f>
        <v>-40.736989152845489</v>
      </c>
      <c r="R67" s="96">
        <f>-SUM(Capex_Outputs!K$57:K$58)</f>
        <v>-34.796822256023752</v>
      </c>
      <c r="S67" s="96">
        <f>-SUM(Capex_Outputs!L$57:L$58)</f>
        <v>-31.805017011990714</v>
      </c>
      <c r="T67" s="96">
        <f>-SUM(Capex_Outputs!M$57:M$58)</f>
        <v>-27.698777421749881</v>
      </c>
      <c r="U67" s="96">
        <f>-SUM(Capex_Outputs!N$57:N$58)</f>
        <v>-23.284179059212349</v>
      </c>
      <c r="V67" s="17"/>
    </row>
    <row r="68" spans="2:22" s="8" customFormat="1" x14ac:dyDescent="0.2">
      <c r="E68" s="115" t="s">
        <v>288</v>
      </c>
      <c r="F68" s="65" t="s">
        <v>101</v>
      </c>
      <c r="G68" s="66" t="str">
        <f>Unit_Dollar_M</f>
        <v>$Million</v>
      </c>
      <c r="H68" s="116" t="str">
        <f>"$Real "&amp;RIGHT(Capex_Forecast!$H$6,2)</f>
        <v>$Real 23</v>
      </c>
      <c r="I68" s="116" t="str">
        <f>End_Period</f>
        <v>End Period</v>
      </c>
      <c r="J68" s="104"/>
      <c r="Q68" s="117">
        <f>SUM(Q66:Q67)</f>
        <v>185.11069445152225</v>
      </c>
      <c r="R68" s="117">
        <f>SUM(R66:R67)</f>
        <v>233.88687018748982</v>
      </c>
      <c r="S68" s="117">
        <f>SUM(S66:S67)</f>
        <v>212.00687524420266</v>
      </c>
      <c r="T68" s="117">
        <f>SUM(T66:T67)</f>
        <v>189.982430845723</v>
      </c>
      <c r="U68" s="117">
        <f>SUM(U66:U67)</f>
        <v>230.23572151471598</v>
      </c>
      <c r="V68" s="17" t="s">
        <v>292</v>
      </c>
    </row>
    <row r="69" spans="2:22" s="8" customFormat="1" x14ac:dyDescent="0.2"/>
    <row r="70" spans="2:22" s="8" customFormat="1" ht="15" x14ac:dyDescent="0.2">
      <c r="D70" s="21" t="s">
        <v>290</v>
      </c>
      <c r="E70" s="11"/>
      <c r="F70" s="22"/>
      <c r="G70" s="22"/>
      <c r="H70" s="22"/>
      <c r="I70" s="22"/>
      <c r="Q70" s="23" t="str">
        <f>"FY"&amp;RIGHT(LookupTab!W$47,2)</f>
        <v>FY24</v>
      </c>
      <c r="R70" s="23" t="str">
        <f>"FY"&amp;RIGHT(LookupTab!X$47,2)</f>
        <v>FY25</v>
      </c>
      <c r="S70" s="23" t="str">
        <f>"FY"&amp;RIGHT(LookupTab!Y$47,2)</f>
        <v>FY26</v>
      </c>
      <c r="T70" s="23" t="str">
        <f>"FY"&amp;RIGHT(LookupTab!Z$47,2)</f>
        <v>FY27</v>
      </c>
      <c r="U70" s="23" t="str">
        <f>"FY"&amp;RIGHT(LookupTab!AA$47,2)</f>
        <v>FY28</v>
      </c>
    </row>
    <row r="71" spans="2:22" s="8" customFormat="1" x14ac:dyDescent="0.2">
      <c r="E71" s="11" t="s">
        <v>279</v>
      </c>
      <c r="F71" s="13" t="s">
        <v>101</v>
      </c>
      <c r="G71" s="26" t="str">
        <f>Unit_Dollar_M</f>
        <v>$Million</v>
      </c>
      <c r="H71" s="111" t="str">
        <f>"$Real "&amp;RIGHT(Capex_Forecast!$H$6,2)</f>
        <v>$Real 23</v>
      </c>
      <c r="I71" s="111" t="str">
        <f>End_Period</f>
        <v>End Period</v>
      </c>
      <c r="Q71" s="96">
        <f>$O49*Q$68</f>
        <v>3.862547844464137</v>
      </c>
      <c r="R71" s="96">
        <f>$O49*R$68</f>
        <v>4.880318930075318</v>
      </c>
      <c r="S71" s="96">
        <f>$O49*S$68</f>
        <v>4.423767634886846</v>
      </c>
      <c r="T71" s="96">
        <f>$O49*T$68</f>
        <v>3.9642022354433983</v>
      </c>
      <c r="U71" s="96">
        <f>$O49*U$68</f>
        <v>4.8041335077385554</v>
      </c>
    </row>
    <row r="72" spans="2:22" s="8" customFormat="1" x14ac:dyDescent="0.2">
      <c r="E72" s="11" t="s">
        <v>280</v>
      </c>
      <c r="F72" s="13" t="s">
        <v>101</v>
      </c>
      <c r="G72" s="26" t="str">
        <f>Unit_Dollar_M</f>
        <v>$Million</v>
      </c>
      <c r="H72" s="111" t="str">
        <f>"$Real "&amp;RIGHT(Capex_Forecast!$H$6,2)</f>
        <v>$Real 23</v>
      </c>
      <c r="I72" s="111" t="str">
        <f>End_Period</f>
        <v>End Period</v>
      </c>
      <c r="Q72" s="96">
        <f>$O50*Q$66</f>
        <v>0.69491353249740473</v>
      </c>
      <c r="R72" s="96">
        <f>$O50*R$66</f>
        <v>0.8267161781807062</v>
      </c>
      <c r="S72" s="96">
        <f>$O50*S$66</f>
        <v>0.75018782840131526</v>
      </c>
      <c r="T72" s="96">
        <f>$O50*T$66</f>
        <v>0.66978600347498707</v>
      </c>
      <c r="U72" s="96">
        <f>$O50*U$66</f>
        <v>0.78005851932860937</v>
      </c>
    </row>
    <row r="73" spans="2:22" s="8" customFormat="1" x14ac:dyDescent="0.2">
      <c r="E73" s="110" t="str">
        <f>"Total "&amp;D70</f>
        <v>Total Variable Overheads</v>
      </c>
      <c r="F73" s="65" t="s">
        <v>101</v>
      </c>
      <c r="G73" s="66" t="str">
        <f>Unit_Dollar_M</f>
        <v>$Million</v>
      </c>
      <c r="H73" s="66" t="str">
        <f>"$Real "&amp;RIGHT(Capex_Forecast!$H$6,2)</f>
        <v>$Real 23</v>
      </c>
      <c r="I73" s="66" t="str">
        <f>Mid_Period</f>
        <v>Mid Period</v>
      </c>
      <c r="J73" s="104"/>
      <c r="Q73" s="105">
        <f>SUM(Q71:Q72)</f>
        <v>4.557461376961542</v>
      </c>
      <c r="R73" s="105">
        <f>SUM(R71:R72)</f>
        <v>5.707035108256024</v>
      </c>
      <c r="S73" s="105">
        <f>SUM(S71:S72)</f>
        <v>5.173955463288161</v>
      </c>
      <c r="T73" s="105">
        <f>SUM(T71:T72)</f>
        <v>4.6339882389183851</v>
      </c>
      <c r="U73" s="105">
        <f>SUM(U71:U72)</f>
        <v>5.5841920270671643</v>
      </c>
    </row>
    <row r="74" spans="2:22" s="8" customFormat="1" x14ac:dyDescent="0.2"/>
    <row r="75" spans="2:22" s="6" customFormat="1" ht="18" x14ac:dyDescent="0.2">
      <c r="B75" s="20" t="s">
        <v>522</v>
      </c>
      <c r="F75" s="20"/>
    </row>
    <row r="76" spans="2:22" s="8" customFormat="1" ht="15" x14ac:dyDescent="0.2">
      <c r="D76" s="21"/>
    </row>
    <row r="77" spans="2:22" s="8" customFormat="1" x14ac:dyDescent="0.2">
      <c r="E77" s="85" t="s">
        <v>303</v>
      </c>
      <c r="F77" s="13" t="s">
        <v>101</v>
      </c>
      <c r="G77" s="26" t="str">
        <f>Unit_Dollar_M</f>
        <v>$Million</v>
      </c>
      <c r="H77" s="111" t="str">
        <f>"$Real "&amp;RIGHT(Capex_Forecast!$H$6,2)</f>
        <v>$Real 23</v>
      </c>
      <c r="I77" s="111" t="str">
        <f>End_Period</f>
        <v>End Period</v>
      </c>
      <c r="Q77" s="96">
        <v>25.927787732214234</v>
      </c>
      <c r="R77" s="96">
        <v>27.914500971606472</v>
      </c>
      <c r="S77" s="96">
        <v>27.569617979858588</v>
      </c>
      <c r="T77" s="96">
        <v>27.222779875321844</v>
      </c>
      <c r="U77" s="96">
        <v>28.163930535871327</v>
      </c>
    </row>
    <row r="78" spans="2:22" s="8" customFormat="1" x14ac:dyDescent="0.2">
      <c r="E78" s="85" t="s">
        <v>302</v>
      </c>
      <c r="F78" s="13" t="s">
        <v>101</v>
      </c>
      <c r="G78" s="26" t="str">
        <f>Unit_Dollar_M</f>
        <v>$Million</v>
      </c>
      <c r="H78" s="111" t="str">
        <f>"$Real "&amp;RIGHT(Capex_Forecast!$H$6,2)</f>
        <v>$Real 23</v>
      </c>
      <c r="I78" s="111" t="str">
        <f>End_Period</f>
        <v>End Period</v>
      </c>
      <c r="Q78" s="96">
        <v>4.2456674727348771</v>
      </c>
      <c r="R78" s="96">
        <v>4.5333929720967499</v>
      </c>
      <c r="S78" s="96">
        <v>4.474834364339582</v>
      </c>
      <c r="T78" s="96">
        <v>4.4125726950878965</v>
      </c>
      <c r="U78" s="96">
        <v>4.5391335061742426</v>
      </c>
    </row>
    <row r="79" spans="2:22" s="120" customFormat="1" x14ac:dyDescent="0.2">
      <c r="E79" s="85" t="s">
        <v>300</v>
      </c>
      <c r="F79" s="90" t="s">
        <v>101</v>
      </c>
      <c r="G79" s="91" t="str">
        <f>Unit_Dollar_M</f>
        <v>$Million</v>
      </c>
      <c r="H79" s="122" t="str">
        <f>"$Real "&amp;RIGHT(Capex_Forecast!$H$6,2)</f>
        <v>$Real 23</v>
      </c>
      <c r="I79" s="122" t="str">
        <f>End_Period</f>
        <v>End Period</v>
      </c>
      <c r="Q79" s="123">
        <f>Capex_Outputs!J59</f>
        <v>25.927787732214234</v>
      </c>
      <c r="R79" s="123">
        <f>Capex_Outputs!K59</f>
        <v>27.914500971606472</v>
      </c>
      <c r="S79" s="123">
        <f>Capex_Outputs!L59</f>
        <v>27.569617979858588</v>
      </c>
      <c r="T79" s="123">
        <f>Capex_Outputs!M59</f>
        <v>27.222779875321844</v>
      </c>
      <c r="U79" s="123">
        <f>Capex_Outputs!N59</f>
        <v>28.163930535871327</v>
      </c>
    </row>
    <row r="80" spans="2:22" s="120" customFormat="1" x14ac:dyDescent="0.2">
      <c r="E80" s="85" t="s">
        <v>301</v>
      </c>
      <c r="F80" s="90" t="s">
        <v>101</v>
      </c>
      <c r="G80" s="91" t="str">
        <f>Unit_Dollar_M</f>
        <v>$Million</v>
      </c>
      <c r="H80" s="122" t="str">
        <f>"$Real "&amp;RIGHT(Capex_Forecast!$H$6,2)</f>
        <v>$Real 23</v>
      </c>
      <c r="I80" s="122" t="str">
        <f>End_Period</f>
        <v>End Period</v>
      </c>
      <c r="Q80" s="123">
        <f>Capex_Outputs!J60</f>
        <v>4.2456674727348771</v>
      </c>
      <c r="R80" s="123">
        <f>Capex_Outputs!K60</f>
        <v>4.5333929720967499</v>
      </c>
      <c r="S80" s="123">
        <f>Capex_Outputs!L60</f>
        <v>4.474834364339582</v>
      </c>
      <c r="T80" s="123">
        <f>Capex_Outputs!M60</f>
        <v>4.4125726950878965</v>
      </c>
      <c r="U80" s="123">
        <f>Capex_Outputs!N60</f>
        <v>4.5391335061742426</v>
      </c>
    </row>
    <row r="81" spans="1:21" s="8" customFormat="1" x14ac:dyDescent="0.2">
      <c r="E81" s="120"/>
    </row>
    <row r="82" spans="1:21" s="120" customFormat="1" x14ac:dyDescent="0.2">
      <c r="A82" s="136">
        <f>SUM(Q82:U82)</f>
        <v>0</v>
      </c>
      <c r="B82" s="88"/>
      <c r="C82" s="88"/>
      <c r="E82" s="85" t="s">
        <v>304</v>
      </c>
      <c r="F82" s="90" t="s">
        <v>101</v>
      </c>
      <c r="G82" s="91" t="str">
        <f t="shared" ref="G82:I85" si="28">NA</f>
        <v>N/A</v>
      </c>
      <c r="H82" s="91" t="str">
        <f t="shared" si="28"/>
        <v>N/A</v>
      </c>
      <c r="I82" s="91" t="str">
        <f t="shared" si="28"/>
        <v>N/A</v>
      </c>
      <c r="Q82" s="121">
        <f t="shared" ref="Q82:U83" si="29">IF(ROUND(Q59+Q71-Q77,Round_DP)&lt;&gt;0,1,0)</f>
        <v>0</v>
      </c>
      <c r="R82" s="121">
        <f t="shared" si="29"/>
        <v>0</v>
      </c>
      <c r="S82" s="121">
        <f t="shared" si="29"/>
        <v>0</v>
      </c>
      <c r="T82" s="121">
        <f t="shared" si="29"/>
        <v>0</v>
      </c>
      <c r="U82" s="121">
        <f t="shared" si="29"/>
        <v>0</v>
      </c>
    </row>
    <row r="83" spans="1:21" s="120" customFormat="1" x14ac:dyDescent="0.2">
      <c r="A83" s="136">
        <f>SUM(Q83:U83)</f>
        <v>0</v>
      </c>
      <c r="E83" s="85" t="s">
        <v>305</v>
      </c>
      <c r="F83" s="90" t="s">
        <v>101</v>
      </c>
      <c r="G83" s="91" t="str">
        <f t="shared" si="28"/>
        <v>N/A</v>
      </c>
      <c r="H83" s="91" t="str">
        <f t="shared" si="28"/>
        <v>N/A</v>
      </c>
      <c r="I83" s="91" t="str">
        <f t="shared" si="28"/>
        <v>N/A</v>
      </c>
      <c r="Q83" s="121">
        <f t="shared" si="29"/>
        <v>0</v>
      </c>
      <c r="R83" s="121">
        <f t="shared" si="29"/>
        <v>0</v>
      </c>
      <c r="S83" s="121">
        <f t="shared" si="29"/>
        <v>0</v>
      </c>
      <c r="T83" s="121">
        <f t="shared" si="29"/>
        <v>0</v>
      </c>
      <c r="U83" s="121">
        <f t="shared" si="29"/>
        <v>0</v>
      </c>
    </row>
    <row r="84" spans="1:21" s="8" customFormat="1" x14ac:dyDescent="0.2">
      <c r="A84" s="137">
        <f>SUM(Q84:U84)</f>
        <v>0</v>
      </c>
      <c r="B84"/>
      <c r="C84"/>
      <c r="E84" s="85" t="s">
        <v>306</v>
      </c>
      <c r="F84" s="13" t="s">
        <v>101</v>
      </c>
      <c r="G84" s="26" t="str">
        <f t="shared" si="28"/>
        <v>N/A</v>
      </c>
      <c r="H84" s="26" t="str">
        <f t="shared" si="28"/>
        <v>N/A</v>
      </c>
      <c r="I84" s="26" t="str">
        <f t="shared" si="28"/>
        <v>N/A</v>
      </c>
      <c r="Q84" s="121">
        <f t="shared" ref="Q84:U85" si="30">IF(ROUND(Q59+Q71-Q79,Round_DP)&lt;&gt;0,1,0)</f>
        <v>0</v>
      </c>
      <c r="R84" s="121">
        <f t="shared" si="30"/>
        <v>0</v>
      </c>
      <c r="S84" s="121">
        <f t="shared" si="30"/>
        <v>0</v>
      </c>
      <c r="T84" s="121">
        <f t="shared" si="30"/>
        <v>0</v>
      </c>
      <c r="U84" s="121">
        <f t="shared" si="30"/>
        <v>0</v>
      </c>
    </row>
    <row r="85" spans="1:21" s="8" customFormat="1" x14ac:dyDescent="0.2">
      <c r="A85" s="137">
        <f>SUM(Q85:U85)</f>
        <v>0</v>
      </c>
      <c r="E85" s="85" t="s">
        <v>307</v>
      </c>
      <c r="F85" s="13" t="s">
        <v>101</v>
      </c>
      <c r="G85" s="26" t="str">
        <f t="shared" si="28"/>
        <v>N/A</v>
      </c>
      <c r="H85" s="26" t="str">
        <f t="shared" si="28"/>
        <v>N/A</v>
      </c>
      <c r="I85" s="26" t="str">
        <f t="shared" si="28"/>
        <v>N/A</v>
      </c>
      <c r="Q85" s="121">
        <f t="shared" si="30"/>
        <v>0</v>
      </c>
      <c r="R85" s="121">
        <f t="shared" si="30"/>
        <v>0</v>
      </c>
      <c r="S85" s="121">
        <f t="shared" si="30"/>
        <v>0</v>
      </c>
      <c r="T85" s="121">
        <f t="shared" si="30"/>
        <v>0</v>
      </c>
      <c r="U85" s="121">
        <f t="shared" si="30"/>
        <v>0</v>
      </c>
    </row>
    <row r="86" spans="1:21" s="8" customFormat="1" x14ac:dyDescent="0.2"/>
    <row r="87" spans="1:21" s="6" customFormat="1" ht="18" x14ac:dyDescent="0.2">
      <c r="B87" s="20" t="s">
        <v>554</v>
      </c>
    </row>
    <row r="88" spans="1:21" s="8" customFormat="1" x14ac:dyDescent="0.2"/>
    <row r="89" spans="1:21" s="61" customFormat="1" ht="15.75" x14ac:dyDescent="0.2">
      <c r="C89" s="61" t="s">
        <v>559</v>
      </c>
    </row>
    <row r="90" spans="1:21" s="8" customFormat="1" x14ac:dyDescent="0.2"/>
    <row r="91" spans="1:21" s="8" customFormat="1" ht="15" x14ac:dyDescent="0.2">
      <c r="D91" s="21" t="s">
        <v>281</v>
      </c>
      <c r="E91" s="11"/>
      <c r="F91" s="22" t="s">
        <v>9</v>
      </c>
      <c r="G91" s="22" t="s">
        <v>10</v>
      </c>
      <c r="H91" s="22" t="s">
        <v>11</v>
      </c>
      <c r="I91" s="22" t="s">
        <v>12</v>
      </c>
      <c r="J91" s="22" t="s">
        <v>565</v>
      </c>
      <c r="K91" s="23"/>
      <c r="L91" s="23"/>
      <c r="M91" s="23"/>
      <c r="N91" s="23" t="str">
        <f>"FY"&amp;RIGHT(LookupTab!T$47,2)</f>
        <v>FY21</v>
      </c>
      <c r="O91" s="23" t="str">
        <f>"FY"&amp;RIGHT(LookupTab!U$47,2)</f>
        <v>FY22</v>
      </c>
      <c r="P91" s="23" t="str">
        <f>"FY"&amp;RIGHT(LookupTab!V$47,2)</f>
        <v>FY23</v>
      </c>
      <c r="Q91" s="23" t="str">
        <f>"FY"&amp;RIGHT(LookupTab!W$47,2)</f>
        <v>FY24</v>
      </c>
      <c r="R91" s="23" t="str">
        <f>"FY"&amp;RIGHT(LookupTab!X$47,2)</f>
        <v>FY25</v>
      </c>
      <c r="S91" s="23" t="str">
        <f>"FY"&amp;RIGHT(LookupTab!Y$47,2)</f>
        <v>FY26</v>
      </c>
      <c r="T91" s="23" t="str">
        <f>"FY"&amp;RIGHT(LookupTab!Z$47,2)</f>
        <v>FY27</v>
      </c>
      <c r="U91" s="23" t="str">
        <f>"FY"&amp;RIGHT(LookupTab!AA$47,2)</f>
        <v>FY28</v>
      </c>
    </row>
    <row r="92" spans="1:21" s="8" customFormat="1" ht="15" x14ac:dyDescent="0.2">
      <c r="D92" s="21"/>
      <c r="E92" s="11" t="s">
        <v>561</v>
      </c>
      <c r="F92" s="13" t="s">
        <v>271</v>
      </c>
      <c r="G92" s="13" t="s">
        <v>573</v>
      </c>
      <c r="H92" s="26" t="str">
        <f t="shared" ref="H92:J95" si="31">NA</f>
        <v>N/A</v>
      </c>
      <c r="I92" s="26" t="str">
        <f t="shared" si="31"/>
        <v>N/A</v>
      </c>
      <c r="J92" s="26" t="str">
        <f t="shared" si="31"/>
        <v>N/A</v>
      </c>
      <c r="K92" s="23"/>
      <c r="L92" s="23"/>
      <c r="M92" s="23"/>
      <c r="N92" s="34">
        <v>71300</v>
      </c>
      <c r="O92" s="34">
        <v>71075.819733493045</v>
      </c>
      <c r="P92" s="34">
        <v>71150.233544162271</v>
      </c>
      <c r="Q92" s="34">
        <v>70775.81493432229</v>
      </c>
      <c r="R92" s="34">
        <v>70797.091295342674</v>
      </c>
      <c r="S92" s="34">
        <v>70797.091295342674</v>
      </c>
      <c r="T92" s="34">
        <v>71083.247203272957</v>
      </c>
      <c r="U92" s="34">
        <v>71590.380952642328</v>
      </c>
    </row>
    <row r="93" spans="1:21" s="8" customFormat="1" ht="15" x14ac:dyDescent="0.2">
      <c r="D93" s="21"/>
      <c r="E93" s="11" t="s">
        <v>562</v>
      </c>
      <c r="F93" s="13" t="s">
        <v>271</v>
      </c>
      <c r="G93" s="13" t="s">
        <v>574</v>
      </c>
      <c r="H93" s="26" t="str">
        <f t="shared" si="31"/>
        <v>N/A</v>
      </c>
      <c r="I93" s="26" t="str">
        <f t="shared" si="31"/>
        <v>N/A</v>
      </c>
      <c r="J93" s="26" t="str">
        <f t="shared" si="31"/>
        <v>N/A</v>
      </c>
      <c r="K93" s="23"/>
      <c r="L93" s="23"/>
      <c r="M93" s="23"/>
      <c r="N93" s="34">
        <v>19300</v>
      </c>
      <c r="O93" s="34">
        <v>18886.419626582629</v>
      </c>
      <c r="P93" s="34">
        <v>18943.781569260176</v>
      </c>
      <c r="Q93" s="34">
        <v>19029.69441084412</v>
      </c>
      <c r="R93" s="34">
        <v>19158.273427133608</v>
      </c>
      <c r="S93" s="34">
        <v>19357.542244354911</v>
      </c>
      <c r="T93" s="34">
        <v>19556.811061576213</v>
      </c>
      <c r="U93" s="34">
        <v>19798.253173447523</v>
      </c>
    </row>
    <row r="94" spans="1:21" s="8" customFormat="1" ht="15" x14ac:dyDescent="0.2">
      <c r="D94" s="21"/>
      <c r="E94" s="11" t="s">
        <v>563</v>
      </c>
      <c r="F94" s="13" t="s">
        <v>271</v>
      </c>
      <c r="G94" s="13" t="s">
        <v>575</v>
      </c>
      <c r="H94" s="26" t="str">
        <f t="shared" si="31"/>
        <v>N/A</v>
      </c>
      <c r="I94" s="26" t="str">
        <f t="shared" si="31"/>
        <v>N/A</v>
      </c>
      <c r="J94" s="26" t="str">
        <f t="shared" si="31"/>
        <v>N/A</v>
      </c>
      <c r="K94" s="23"/>
      <c r="L94" s="23"/>
      <c r="M94" s="23"/>
      <c r="N94" s="34">
        <v>3998218.5372455381</v>
      </c>
      <c r="O94" s="34">
        <v>4052993.4897605279</v>
      </c>
      <c r="P94" s="34">
        <v>4107768.4422755172</v>
      </c>
      <c r="Q94" s="34">
        <v>4162543.3947905069</v>
      </c>
      <c r="R94" s="34">
        <v>4217318.3473054962</v>
      </c>
      <c r="S94" s="34">
        <v>4272093.2998204855</v>
      </c>
      <c r="T94" s="34">
        <v>4326868.2523354748</v>
      </c>
      <c r="U94" s="34">
        <v>4381643.2048504651</v>
      </c>
    </row>
    <row r="95" spans="1:21" s="8" customFormat="1" ht="15" x14ac:dyDescent="0.2">
      <c r="D95" s="21"/>
      <c r="E95" s="11" t="s">
        <v>564</v>
      </c>
      <c r="F95" s="13" t="s">
        <v>271</v>
      </c>
      <c r="G95" s="13" t="s">
        <v>576</v>
      </c>
      <c r="H95" s="26" t="str">
        <f t="shared" si="31"/>
        <v>N/A</v>
      </c>
      <c r="I95" s="26" t="str">
        <f t="shared" si="31"/>
        <v>N/A</v>
      </c>
      <c r="J95" s="26" t="str">
        <f t="shared" si="31"/>
        <v>N/A</v>
      </c>
      <c r="K95" s="23"/>
      <c r="L95" s="23"/>
      <c r="M95" s="23"/>
      <c r="N95" s="34">
        <v>13039</v>
      </c>
      <c r="O95" s="34">
        <v>13039</v>
      </c>
      <c r="P95" s="34">
        <v>13059</v>
      </c>
      <c r="Q95" s="34">
        <v>13353</v>
      </c>
      <c r="R95" s="34">
        <v>14427</v>
      </c>
      <c r="S95" s="34">
        <v>14427</v>
      </c>
      <c r="T95" s="34">
        <v>14427</v>
      </c>
      <c r="U95" s="34">
        <v>14427</v>
      </c>
    </row>
    <row r="96" spans="1:21" s="8" customFormat="1" x14ac:dyDescent="0.2"/>
    <row r="97" spans="1:21" s="8" customFormat="1" x14ac:dyDescent="0.2">
      <c r="E97" s="11" t="s">
        <v>561</v>
      </c>
      <c r="F97" s="13" t="s">
        <v>578</v>
      </c>
      <c r="G97" s="26" t="str">
        <f>Unit_Perc</f>
        <v>Percent</v>
      </c>
      <c r="H97" s="26" t="str">
        <f t="shared" ref="H97:I100" si="32">NA</f>
        <v>N/A</v>
      </c>
      <c r="I97" s="26" t="str">
        <f t="shared" si="32"/>
        <v>N/A</v>
      </c>
      <c r="J97" s="44">
        <v>0.14910000000000001</v>
      </c>
      <c r="O97" s="54">
        <f t="shared" ref="O97:P97" si="33">IF(ISBLANK(N92),"",IF(ISBLANK(O92),"",LN(O92)-LN(N92)))</f>
        <v>-3.1491365906646251E-3</v>
      </c>
      <c r="P97" s="54">
        <f t="shared" si="33"/>
        <v>1.0464161205980815E-3</v>
      </c>
      <c r="Q97" s="54">
        <f>IF(ISBLANK(P92),"",IF(ISBLANK(Q92),"",LN(Q92)-LN(P92)))</f>
        <v>-5.2762615808941149E-3</v>
      </c>
      <c r="R97" s="54">
        <f t="shared" ref="R97:U97" si="34">IF(ISBLANK(Q92),"",IF(ISBLANK(R92),"",LN(R92)-LN(Q92)))</f>
        <v>3.0057108732428617E-4</v>
      </c>
      <c r="S97" s="54">
        <f t="shared" si="34"/>
        <v>0</v>
      </c>
      <c r="T97" s="54">
        <f t="shared" si="34"/>
        <v>4.0337695690464415E-3</v>
      </c>
      <c r="U97" s="54">
        <f t="shared" si="34"/>
        <v>7.1090346791056191E-3</v>
      </c>
    </row>
    <row r="98" spans="1:21" s="8" customFormat="1" x14ac:dyDescent="0.2">
      <c r="E98" s="11" t="s">
        <v>562</v>
      </c>
      <c r="F98" s="13" t="s">
        <v>578</v>
      </c>
      <c r="G98" s="26" t="str">
        <f>Unit_Perc</f>
        <v>Percent</v>
      </c>
      <c r="H98" s="26" t="str">
        <f t="shared" si="32"/>
        <v>N/A</v>
      </c>
      <c r="I98" s="26" t="str">
        <f t="shared" si="32"/>
        <v>N/A</v>
      </c>
      <c r="J98" s="44">
        <v>0.24709999999999999</v>
      </c>
      <c r="O98" s="54">
        <f t="shared" ref="O98:P98" si="35">IF(ISBLANK(N93),"",IF(ISBLANK(O93),"",LN(O93)-LN(N93)))</f>
        <v>-2.1661970393648033E-2</v>
      </c>
      <c r="P98" s="54">
        <f t="shared" si="35"/>
        <v>3.0326027790437138E-3</v>
      </c>
      <c r="Q98" s="54">
        <f t="shared" ref="Q98:U98" si="36">IF(ISBLANK(P93),"",IF(ISBLANK(Q93),"",LN(Q93)-LN(P93)))</f>
        <v>4.5248945982887534E-3</v>
      </c>
      <c r="R98" s="54">
        <f t="shared" si="36"/>
        <v>6.7340321813453841E-3</v>
      </c>
      <c r="S98" s="54">
        <f t="shared" si="36"/>
        <v>1.0347468525424119E-2</v>
      </c>
      <c r="T98" s="54">
        <f t="shared" si="36"/>
        <v>1.0241494052197098E-2</v>
      </c>
      <c r="U98" s="54">
        <f t="shared" si="36"/>
        <v>1.2270092591814219E-2</v>
      </c>
    </row>
    <row r="99" spans="1:21" s="8" customFormat="1" x14ac:dyDescent="0.2">
      <c r="E99" s="11" t="s">
        <v>563</v>
      </c>
      <c r="F99" s="13" t="s">
        <v>578</v>
      </c>
      <c r="G99" s="26" t="str">
        <f>Unit_Perc</f>
        <v>Percent</v>
      </c>
      <c r="H99" s="26" t="str">
        <f t="shared" si="32"/>
        <v>N/A</v>
      </c>
      <c r="I99" s="26" t="str">
        <f t="shared" si="32"/>
        <v>N/A</v>
      </c>
      <c r="J99" s="44">
        <v>7.5899999999999995E-2</v>
      </c>
      <c r="O99" s="54">
        <f t="shared" ref="O99:P99" si="37">IF(ISBLANK(N94),"",IF(ISBLANK(O94),"",LN(O94)-LN(N94)))</f>
        <v>1.3606845141659107E-2</v>
      </c>
      <c r="P99" s="54">
        <f t="shared" si="37"/>
        <v>1.3424181601029872E-2</v>
      </c>
      <c r="Q99" s="54">
        <f t="shared" ref="Q99:U99" si="38">IF(ISBLANK(P94),"",IF(ISBLANK(Q94),"",LN(Q94)-LN(P94)))</f>
        <v>1.3246357457907365E-2</v>
      </c>
      <c r="R99" s="54">
        <f t="shared" si="38"/>
        <v>1.307318290497328E-2</v>
      </c>
      <c r="S99" s="54">
        <f t="shared" si="38"/>
        <v>1.2904477932936587E-2</v>
      </c>
      <c r="T99" s="54">
        <f t="shared" si="38"/>
        <v>1.2740071706335954E-2</v>
      </c>
      <c r="U99" s="54">
        <f t="shared" si="38"/>
        <v>1.2579801986492001E-2</v>
      </c>
    </row>
    <row r="100" spans="1:21" s="8" customFormat="1" x14ac:dyDescent="0.2">
      <c r="E100" s="11" t="s">
        <v>564</v>
      </c>
      <c r="F100" s="13" t="s">
        <v>578</v>
      </c>
      <c r="G100" s="26" t="str">
        <f>Unit_Perc</f>
        <v>Percent</v>
      </c>
      <c r="H100" s="26" t="str">
        <f t="shared" si="32"/>
        <v>N/A</v>
      </c>
      <c r="I100" s="26" t="str">
        <f t="shared" si="32"/>
        <v>N/A</v>
      </c>
      <c r="J100" s="44">
        <v>0.52790000000000004</v>
      </c>
      <c r="O100" s="54">
        <f t="shared" ref="O100:P100" si="39">IF(ISBLANK(N95),"",IF(ISBLANK(O95),"",LN(O95)-LN(N95)))</f>
        <v>0</v>
      </c>
      <c r="P100" s="54">
        <f t="shared" si="39"/>
        <v>1.5326847969348023E-3</v>
      </c>
      <c r="Q100" s="54">
        <f t="shared" ref="Q100:U100" si="40">IF(ISBLANK(P95),"",IF(ISBLANK(Q95),"",LN(Q95)-LN(P95)))</f>
        <v>2.2263527463557864E-2</v>
      </c>
      <c r="R100" s="54">
        <f t="shared" si="40"/>
        <v>7.7360372261807697E-2</v>
      </c>
      <c r="S100" s="54">
        <f t="shared" si="40"/>
        <v>0</v>
      </c>
      <c r="T100" s="54">
        <f t="shared" si="40"/>
        <v>0</v>
      </c>
      <c r="U100" s="54">
        <f t="shared" si="40"/>
        <v>0</v>
      </c>
    </row>
    <row r="101" spans="1:21" s="8" customFormat="1" x14ac:dyDescent="0.2"/>
    <row r="102" spans="1:21" s="8" customFormat="1" x14ac:dyDescent="0.2">
      <c r="E102" s="11" t="s">
        <v>555</v>
      </c>
      <c r="F102" s="13" t="s">
        <v>101</v>
      </c>
      <c r="G102" s="26" t="str">
        <f>Unit_Perc</f>
        <v>Percent</v>
      </c>
      <c r="H102" s="26" t="str">
        <f>NA</f>
        <v>N/A</v>
      </c>
      <c r="I102" s="26" t="str">
        <f>NA</f>
        <v>N/A</v>
      </c>
      <c r="J102" s="26" t="str">
        <f>NA</f>
        <v>N/A</v>
      </c>
      <c r="O102" s="54">
        <f t="shared" ref="O102:P102" si="41">SUMPRODUCT($J$97:$J$100,O97:O100)</f>
        <v>-4.7894496036865984E-3</v>
      </c>
      <c r="P102" s="54">
        <f t="shared" si="41"/>
        <v>2.7333764781029253E-3</v>
      </c>
      <c r="Q102" s="54">
        <f>SUMPRODUCT($J$97:$J$100,Q97:Q100)</f>
        <v>1.3089725532593204E-2</v>
      </c>
      <c r="R102" s="54">
        <f t="shared" ref="R102:U102" si="42">SUMPRODUCT($J$97:$J$100,R97:R100)</f>
        <v>4.3539589600626247E-2</v>
      </c>
      <c r="S102" s="54">
        <f t="shared" si="42"/>
        <v>3.5363093477421867E-3</v>
      </c>
      <c r="T102" s="54">
        <f t="shared" si="42"/>
        <v>4.0990796655536264E-3</v>
      </c>
      <c r="U102" s="54">
        <f t="shared" si="42"/>
        <v>5.0467039208666837E-3</v>
      </c>
    </row>
    <row r="103" spans="1:21" s="8" customFormat="1" x14ac:dyDescent="0.2"/>
    <row r="104" spans="1:21" s="8" customFormat="1" x14ac:dyDescent="0.2">
      <c r="A104" s="137">
        <f>SUM(Q104:U104)</f>
        <v>0</v>
      </c>
      <c r="B104"/>
      <c r="C104"/>
      <c r="E104" s="85" t="s">
        <v>572</v>
      </c>
      <c r="F104" s="13" t="s">
        <v>101</v>
      </c>
      <c r="G104" s="26" t="str">
        <f t="shared" ref="G104:I104" si="43">NA</f>
        <v>N/A</v>
      </c>
      <c r="H104" s="26" t="str">
        <f t="shared" si="43"/>
        <v>N/A</v>
      </c>
      <c r="I104" s="26" t="str">
        <f t="shared" si="43"/>
        <v>N/A</v>
      </c>
      <c r="J104" s="26" t="str">
        <f>NA</f>
        <v>N/A</v>
      </c>
      <c r="Q104" s="121">
        <v>0</v>
      </c>
      <c r="R104" s="121">
        <v>0</v>
      </c>
      <c r="S104" s="121">
        <v>0</v>
      </c>
      <c r="T104" s="121">
        <v>0</v>
      </c>
      <c r="U104" s="121">
        <v>0</v>
      </c>
    </row>
    <row r="105" spans="1:21" s="8" customFormat="1" x14ac:dyDescent="0.2"/>
    <row r="106" spans="1:21" s="61" customFormat="1" ht="15.75" x14ac:dyDescent="0.2">
      <c r="C106" s="61" t="s">
        <v>566</v>
      </c>
    </row>
    <row r="107" spans="1:21" s="8" customFormat="1" x14ac:dyDescent="0.2"/>
    <row r="108" spans="1:21" s="8" customFormat="1" ht="15" x14ac:dyDescent="0.2">
      <c r="D108" s="21" t="s">
        <v>281</v>
      </c>
      <c r="E108" s="11"/>
      <c r="F108" s="22" t="s">
        <v>9</v>
      </c>
      <c r="G108" s="22" t="s">
        <v>10</v>
      </c>
      <c r="H108" s="22" t="s">
        <v>11</v>
      </c>
      <c r="I108" s="22" t="s">
        <v>12</v>
      </c>
      <c r="J108" s="22" t="s">
        <v>569</v>
      </c>
      <c r="K108" s="23"/>
      <c r="L108" s="23"/>
      <c r="M108" s="23"/>
      <c r="N108" s="23"/>
      <c r="O108" s="23" t="str">
        <f>"FY"&amp;RIGHT(LookupTab!U$47,2)</f>
        <v>FY22</v>
      </c>
      <c r="P108" s="23" t="str">
        <f>"FY"&amp;RIGHT(LookupTab!V$47,2)</f>
        <v>FY23</v>
      </c>
      <c r="Q108" s="23" t="str">
        <f>"FY"&amp;RIGHT(LookupTab!W$47,2)</f>
        <v>FY24</v>
      </c>
      <c r="R108" s="23" t="str">
        <f>"FY"&amp;RIGHT(LookupTab!X$47,2)</f>
        <v>FY25</v>
      </c>
      <c r="S108" s="23" t="str">
        <f>"FY"&amp;RIGHT(LookupTab!Y$47,2)</f>
        <v>FY26</v>
      </c>
      <c r="T108" s="23" t="str">
        <f>"FY"&amp;RIGHT(LookupTab!Z$47,2)</f>
        <v>FY27</v>
      </c>
      <c r="U108" s="23" t="str">
        <f>"FY"&amp;RIGHT(LookupTab!AA$47,2)</f>
        <v>FY28</v>
      </c>
    </row>
    <row r="109" spans="1:21" s="8" customFormat="1" x14ac:dyDescent="0.2">
      <c r="E109" s="11" t="s">
        <v>567</v>
      </c>
      <c r="F109" s="13" t="s">
        <v>577</v>
      </c>
      <c r="G109" s="26" t="str">
        <f>Unit_Perc</f>
        <v>Percent</v>
      </c>
      <c r="H109" s="26" t="str">
        <f>NA</f>
        <v>N/A</v>
      </c>
      <c r="I109" s="26" t="str">
        <f>NA</f>
        <v>N/A</v>
      </c>
      <c r="J109" s="44">
        <v>0.70399999999999996</v>
      </c>
      <c r="O109" s="145">
        <v>-9.6947774130917361E-3</v>
      </c>
      <c r="P109" s="145">
        <v>3.5507919551426071E-3</v>
      </c>
      <c r="Q109" s="145">
        <v>4.5854055446039729E-3</v>
      </c>
      <c r="R109" s="145">
        <v>7.6482578571088842E-3</v>
      </c>
      <c r="S109" s="145">
        <v>9.0038365246016914E-3</v>
      </c>
      <c r="T109" s="145">
        <v>8.2344599800150148E-3</v>
      </c>
      <c r="U109" s="145">
        <v>6.1510698067589638E-3</v>
      </c>
    </row>
    <row r="110" spans="1:21" s="8" customFormat="1" x14ac:dyDescent="0.2">
      <c r="E110" s="11" t="s">
        <v>568</v>
      </c>
      <c r="F110" s="13" t="s">
        <v>271</v>
      </c>
      <c r="G110" s="26" t="str">
        <f>Unit_Perc</f>
        <v>Percent</v>
      </c>
      <c r="H110" s="26" t="str">
        <f>NA</f>
        <v>N/A</v>
      </c>
      <c r="I110" s="26" t="str">
        <f>NA</f>
        <v>N/A</v>
      </c>
      <c r="J110" s="44">
        <f>1-J109</f>
        <v>0.29600000000000004</v>
      </c>
      <c r="O110" s="145">
        <v>0</v>
      </c>
      <c r="P110" s="145">
        <v>0</v>
      </c>
      <c r="Q110" s="145">
        <v>0</v>
      </c>
      <c r="R110" s="145">
        <v>0</v>
      </c>
      <c r="S110" s="145">
        <v>0</v>
      </c>
      <c r="T110" s="145">
        <v>0</v>
      </c>
      <c r="U110" s="145">
        <v>0</v>
      </c>
    </row>
    <row r="111" spans="1:21" s="8" customFormat="1" x14ac:dyDescent="0.2"/>
    <row r="112" spans="1:21" s="8" customFormat="1" x14ac:dyDescent="0.2">
      <c r="E112" s="11" t="s">
        <v>556</v>
      </c>
      <c r="F112" s="13" t="s">
        <v>101</v>
      </c>
      <c r="G112" s="26" t="str">
        <f>Unit_Perc</f>
        <v>Percent</v>
      </c>
      <c r="H112" s="26" t="str">
        <f>NA</f>
        <v>N/A</v>
      </c>
      <c r="I112" s="26" t="str">
        <f>NA</f>
        <v>N/A</v>
      </c>
      <c r="J112" s="26" t="str">
        <f>NA</f>
        <v>N/A</v>
      </c>
      <c r="O112" s="54">
        <f t="shared" ref="O112:P112" si="44">SUMPRODUCT($J$109:$J$110,O109:O110)</f>
        <v>-6.8251232988165815E-3</v>
      </c>
      <c r="P112" s="54">
        <f t="shared" si="44"/>
        <v>2.4997575364203951E-3</v>
      </c>
      <c r="Q112" s="54">
        <f>SUMPRODUCT($J$109:$J$110,Q109:Q110)</f>
        <v>3.2281255034011967E-3</v>
      </c>
      <c r="R112" s="54">
        <f t="shared" ref="R112:U112" si="45">SUMPRODUCT($J$109:$J$110,R109:R110)</f>
        <v>5.3843735314046542E-3</v>
      </c>
      <c r="S112" s="54">
        <f t="shared" si="45"/>
        <v>6.3387009133195902E-3</v>
      </c>
      <c r="T112" s="54">
        <f t="shared" si="45"/>
        <v>5.7970598259305698E-3</v>
      </c>
      <c r="U112" s="54">
        <f t="shared" si="45"/>
        <v>4.33035314395831E-3</v>
      </c>
    </row>
    <row r="113" spans="1:21" s="8" customFormat="1" x14ac:dyDescent="0.2"/>
    <row r="114" spans="1:21" s="8" customFormat="1" x14ac:dyDescent="0.2">
      <c r="A114" s="137">
        <f>SUM(Q114:U114)</f>
        <v>0</v>
      </c>
      <c r="B114"/>
      <c r="C114"/>
      <c r="E114" s="85" t="s">
        <v>572</v>
      </c>
      <c r="F114" s="13" t="s">
        <v>101</v>
      </c>
      <c r="G114" s="26" t="str">
        <f t="shared" ref="G114:I114" si="46">NA</f>
        <v>N/A</v>
      </c>
      <c r="H114" s="26" t="str">
        <f t="shared" si="46"/>
        <v>N/A</v>
      </c>
      <c r="I114" s="26" t="str">
        <f t="shared" si="46"/>
        <v>N/A</v>
      </c>
      <c r="J114" s="26" t="str">
        <f>NA</f>
        <v>N/A</v>
      </c>
      <c r="Q114" s="121">
        <v>0</v>
      </c>
      <c r="R114" s="121">
        <v>0</v>
      </c>
      <c r="S114" s="121">
        <v>0</v>
      </c>
      <c r="T114" s="121">
        <v>0</v>
      </c>
      <c r="U114" s="121">
        <v>0</v>
      </c>
    </row>
    <row r="115" spans="1:21" s="8" customFormat="1" x14ac:dyDescent="0.2"/>
    <row r="116" spans="1:21" s="61" customFormat="1" ht="15.75" x14ac:dyDescent="0.2">
      <c r="C116" s="61" t="s">
        <v>570</v>
      </c>
    </row>
    <row r="117" spans="1:21" s="8" customFormat="1" x14ac:dyDescent="0.2"/>
    <row r="118" spans="1:21" s="8" customFormat="1" ht="15" x14ac:dyDescent="0.2">
      <c r="D118" s="21" t="s">
        <v>281</v>
      </c>
      <c r="E118" s="11"/>
      <c r="F118" s="22" t="s">
        <v>9</v>
      </c>
      <c r="G118" s="22" t="s">
        <v>10</v>
      </c>
      <c r="H118" s="22" t="s">
        <v>11</v>
      </c>
      <c r="I118" s="22" t="s">
        <v>12</v>
      </c>
      <c r="K118" s="23"/>
      <c r="L118" s="23"/>
      <c r="M118" s="23"/>
      <c r="N118" s="23"/>
      <c r="O118" s="23" t="str">
        <f>"FY"&amp;RIGHT(LookupTab!U$47,2)</f>
        <v>FY22</v>
      </c>
      <c r="P118" s="23" t="str">
        <f>"FY"&amp;RIGHT(LookupTab!V$47,2)</f>
        <v>FY23</v>
      </c>
      <c r="Q118" s="23" t="str">
        <f>"FY"&amp;RIGHT(LookupTab!W$47,2)</f>
        <v>FY24</v>
      </c>
      <c r="R118" s="23" t="str">
        <f>"FY"&amp;RIGHT(LookupTab!X$47,2)</f>
        <v>FY25</v>
      </c>
      <c r="S118" s="23" t="str">
        <f>"FY"&amp;RIGHT(LookupTab!Y$47,2)</f>
        <v>FY26</v>
      </c>
      <c r="T118" s="23" t="str">
        <f>"FY"&amp;RIGHT(LookupTab!Z$47,2)</f>
        <v>FY27</v>
      </c>
      <c r="U118" s="23" t="str">
        <f>"FY"&amp;RIGHT(LookupTab!AA$47,2)</f>
        <v>FY28</v>
      </c>
    </row>
    <row r="119" spans="1:21" s="8" customFormat="1" x14ac:dyDescent="0.2">
      <c r="E119" s="11" t="s">
        <v>571</v>
      </c>
      <c r="F119" s="13" t="s">
        <v>283</v>
      </c>
      <c r="G119" s="26" t="str">
        <f>Unit_Perc</f>
        <v>Percent</v>
      </c>
      <c r="H119" s="26" t="str">
        <f>NA</f>
        <v>N/A</v>
      </c>
      <c r="I119" s="26" t="str">
        <f>NA</f>
        <v>N/A</v>
      </c>
      <c r="O119" s="145">
        <v>0</v>
      </c>
      <c r="P119" s="145">
        <v>0</v>
      </c>
      <c r="Q119" s="145">
        <v>5.0000000000000001E-3</v>
      </c>
      <c r="R119" s="145">
        <v>5.0000000000000001E-3</v>
      </c>
      <c r="S119" s="145">
        <v>5.0000000000000001E-3</v>
      </c>
      <c r="T119" s="145">
        <v>5.0000000000000001E-3</v>
      </c>
      <c r="U119" s="145">
        <v>5.0000000000000001E-3</v>
      </c>
    </row>
    <row r="120" spans="1:21" s="8" customFormat="1" x14ac:dyDescent="0.2"/>
    <row r="121" spans="1:21" s="8" customFormat="1" x14ac:dyDescent="0.2">
      <c r="A121" s="137">
        <f>SUM(Q121:U121)</f>
        <v>0</v>
      </c>
      <c r="B121"/>
      <c r="C121"/>
      <c r="E121" s="85" t="s">
        <v>572</v>
      </c>
      <c r="F121" s="13" t="s">
        <v>101</v>
      </c>
      <c r="G121" s="26" t="str">
        <f t="shared" ref="G121:I121" si="47">NA</f>
        <v>N/A</v>
      </c>
      <c r="H121" s="26" t="str">
        <f t="shared" si="47"/>
        <v>N/A</v>
      </c>
      <c r="I121" s="26" t="str">
        <f t="shared" si="47"/>
        <v>N/A</v>
      </c>
      <c r="Q121" s="121">
        <v>0</v>
      </c>
      <c r="R121" s="121">
        <v>0</v>
      </c>
      <c r="S121" s="121">
        <v>0</v>
      </c>
      <c r="T121" s="121">
        <v>0</v>
      </c>
      <c r="U121" s="121">
        <v>0</v>
      </c>
    </row>
    <row r="122" spans="1:21" s="8" customFormat="1" x14ac:dyDescent="0.2"/>
    <row r="123" spans="1:21" s="61" customFormat="1" ht="15.75" x14ac:dyDescent="0.2">
      <c r="C123" s="61" t="s">
        <v>560</v>
      </c>
    </row>
    <row r="124" spans="1:21" s="8" customFormat="1" x14ac:dyDescent="0.2"/>
    <row r="125" spans="1:21" s="8" customFormat="1" ht="15" x14ac:dyDescent="0.2">
      <c r="D125" s="21" t="s">
        <v>281</v>
      </c>
      <c r="E125" s="11"/>
      <c r="F125" s="22" t="s">
        <v>9</v>
      </c>
      <c r="G125" s="22" t="s">
        <v>10</v>
      </c>
      <c r="H125" s="22" t="s">
        <v>11</v>
      </c>
      <c r="I125" s="22" t="s">
        <v>12</v>
      </c>
      <c r="K125" s="23"/>
      <c r="L125" s="23"/>
      <c r="M125" s="23"/>
      <c r="N125" s="23"/>
      <c r="O125" s="23" t="str">
        <f>"FY"&amp;RIGHT(LookupTab!U$47,2)</f>
        <v>FY22</v>
      </c>
      <c r="P125" s="23" t="str">
        <f>"FY"&amp;RIGHT(LookupTab!V$47,2)</f>
        <v>FY23</v>
      </c>
      <c r="Q125" s="23" t="str">
        <f>"FY"&amp;RIGHT(LookupTab!W$47,2)</f>
        <v>FY24</v>
      </c>
      <c r="R125" s="23" t="str">
        <f>"FY"&amp;RIGHT(LookupTab!X$47,2)</f>
        <v>FY25</v>
      </c>
      <c r="S125" s="23" t="str">
        <f>"FY"&amp;RIGHT(LookupTab!Y$47,2)</f>
        <v>FY26</v>
      </c>
      <c r="T125" s="23" t="str">
        <f>"FY"&amp;RIGHT(LookupTab!Z$47,2)</f>
        <v>FY27</v>
      </c>
      <c r="U125" s="23" t="str">
        <f>"FY"&amp;RIGHT(LookupTab!AA$47,2)</f>
        <v>FY28</v>
      </c>
    </row>
    <row r="126" spans="1:21" s="8" customFormat="1" x14ac:dyDescent="0.2">
      <c r="E126" s="11" t="s">
        <v>555</v>
      </c>
      <c r="F126" s="13" t="s">
        <v>101</v>
      </c>
      <c r="G126" s="26" t="str">
        <f>Unit_Perc</f>
        <v>Percent</v>
      </c>
      <c r="H126" s="26" t="str">
        <f t="shared" ref="H126:I128" si="48">NA</f>
        <v>N/A</v>
      </c>
      <c r="I126" s="26" t="str">
        <f t="shared" si="48"/>
        <v>N/A</v>
      </c>
      <c r="O126" s="54">
        <f t="shared" ref="O126:T126" si="49">O102</f>
        <v>-4.7894496036865984E-3</v>
      </c>
      <c r="P126" s="54">
        <f t="shared" si="49"/>
        <v>2.7333764781029253E-3</v>
      </c>
      <c r="Q126" s="54">
        <f t="shared" si="49"/>
        <v>1.3089725532593204E-2</v>
      </c>
      <c r="R126" s="54">
        <f t="shared" si="49"/>
        <v>4.3539589600626247E-2</v>
      </c>
      <c r="S126" s="54">
        <f t="shared" si="49"/>
        <v>3.5363093477421867E-3</v>
      </c>
      <c r="T126" s="54">
        <f t="shared" si="49"/>
        <v>4.0990796655536264E-3</v>
      </c>
      <c r="U126" s="54">
        <f>U102</f>
        <v>5.0467039208666837E-3</v>
      </c>
    </row>
    <row r="127" spans="1:21" s="8" customFormat="1" x14ac:dyDescent="0.2">
      <c r="E127" s="11" t="s">
        <v>556</v>
      </c>
      <c r="F127" s="13" t="s">
        <v>101</v>
      </c>
      <c r="G127" s="26" t="str">
        <f>Unit_Perc</f>
        <v>Percent</v>
      </c>
      <c r="H127" s="26" t="str">
        <f t="shared" si="48"/>
        <v>N/A</v>
      </c>
      <c r="I127" s="26" t="str">
        <f t="shared" si="48"/>
        <v>N/A</v>
      </c>
      <c r="O127" s="54">
        <f t="shared" ref="O127:T127" si="50">O112</f>
        <v>-6.8251232988165815E-3</v>
      </c>
      <c r="P127" s="54">
        <f t="shared" si="50"/>
        <v>2.4997575364203951E-3</v>
      </c>
      <c r="Q127" s="54">
        <f t="shared" si="50"/>
        <v>3.2281255034011967E-3</v>
      </c>
      <c r="R127" s="54">
        <f t="shared" si="50"/>
        <v>5.3843735314046542E-3</v>
      </c>
      <c r="S127" s="54">
        <f t="shared" si="50"/>
        <v>6.3387009133195902E-3</v>
      </c>
      <c r="T127" s="54">
        <f t="shared" si="50"/>
        <v>5.7970598259305698E-3</v>
      </c>
      <c r="U127" s="54">
        <f>U112</f>
        <v>4.33035314395831E-3</v>
      </c>
    </row>
    <row r="128" spans="1:21" s="8" customFormat="1" x14ac:dyDescent="0.2">
      <c r="E128" s="11" t="s">
        <v>557</v>
      </c>
      <c r="F128" s="13" t="s">
        <v>101</v>
      </c>
      <c r="G128" s="26" t="str">
        <f>Unit_Perc</f>
        <v>Percent</v>
      </c>
      <c r="H128" s="26" t="str">
        <f t="shared" si="48"/>
        <v>N/A</v>
      </c>
      <c r="I128" s="26" t="str">
        <f t="shared" si="48"/>
        <v>N/A</v>
      </c>
      <c r="O128" s="54">
        <f t="shared" ref="O128:T128" si="51">O119</f>
        <v>0</v>
      </c>
      <c r="P128" s="54">
        <f t="shared" si="51"/>
        <v>0</v>
      </c>
      <c r="Q128" s="54">
        <f t="shared" si="51"/>
        <v>5.0000000000000001E-3</v>
      </c>
      <c r="R128" s="54">
        <f t="shared" si="51"/>
        <v>5.0000000000000001E-3</v>
      </c>
      <c r="S128" s="54">
        <f t="shared" si="51"/>
        <v>5.0000000000000001E-3</v>
      </c>
      <c r="T128" s="54">
        <f t="shared" si="51"/>
        <v>5.0000000000000001E-3</v>
      </c>
      <c r="U128" s="54">
        <f>U119</f>
        <v>5.0000000000000001E-3</v>
      </c>
    </row>
    <row r="129" spans="1:21" s="8" customFormat="1" x14ac:dyDescent="0.2">
      <c r="E129" s="11"/>
      <c r="O129" s="54"/>
      <c r="P129" s="54"/>
      <c r="Q129" s="54"/>
      <c r="R129" s="54"/>
      <c r="S129" s="54"/>
      <c r="T129" s="54"/>
      <c r="U129" s="54"/>
    </row>
    <row r="130" spans="1:21" s="8" customFormat="1" x14ac:dyDescent="0.2">
      <c r="E130" s="82" t="s">
        <v>558</v>
      </c>
      <c r="F130" s="146" t="s">
        <v>101</v>
      </c>
      <c r="G130" s="147" t="str">
        <f>Unit_Perc</f>
        <v>Percent</v>
      </c>
      <c r="H130" s="147" t="str">
        <f>NA</f>
        <v>N/A</v>
      </c>
      <c r="I130" s="147" t="str">
        <f>NA</f>
        <v>N/A</v>
      </c>
      <c r="O130" s="148">
        <f t="shared" ref="O130:P130" si="52">(1+O126)*(1+O127)*(1-O128)-1</f>
        <v>-1.158188431842444E-2</v>
      </c>
      <c r="P130" s="148">
        <f t="shared" si="52"/>
        <v>5.2399667929743377E-3</v>
      </c>
      <c r="Q130" s="148">
        <f>(1+Q126)*(1+Q127)*(1-Q128)-1</f>
        <v>1.1278305781254661E-2</v>
      </c>
      <c r="R130" s="148">
        <f t="shared" ref="R130:U130" si="53">(1+R126)*(1+R127)*(1-R128)-1</f>
        <v>4.3912604563115742E-2</v>
      </c>
      <c r="S130" s="148">
        <f t="shared" si="53"/>
        <v>4.8479387390123474E-3</v>
      </c>
      <c r="T130" s="148">
        <f t="shared" si="53"/>
        <v>4.87030259102883E-3</v>
      </c>
      <c r="U130" s="148">
        <f t="shared" si="53"/>
        <v>4.3519165196401755E-3</v>
      </c>
    </row>
    <row r="131" spans="1:21" s="8" customFormat="1" x14ac:dyDescent="0.2"/>
    <row r="132" spans="1:21" s="8" customFormat="1" x14ac:dyDescent="0.2">
      <c r="A132" s="137">
        <f>SUM(Q132:U132)</f>
        <v>0</v>
      </c>
      <c r="B132"/>
      <c r="C132"/>
      <c r="E132" s="85" t="s">
        <v>572</v>
      </c>
      <c r="F132" s="13" t="s">
        <v>101</v>
      </c>
      <c r="G132" s="26" t="str">
        <f t="shared" ref="G132:I132" si="54">NA</f>
        <v>N/A</v>
      </c>
      <c r="H132" s="26" t="str">
        <f t="shared" si="54"/>
        <v>N/A</v>
      </c>
      <c r="I132" s="26" t="str">
        <f t="shared" si="54"/>
        <v>N/A</v>
      </c>
      <c r="Q132" s="121">
        <v>0</v>
      </c>
      <c r="R132" s="121">
        <v>0</v>
      </c>
      <c r="S132" s="121">
        <v>0</v>
      </c>
      <c r="T132" s="121">
        <v>0</v>
      </c>
      <c r="U132" s="121">
        <v>0</v>
      </c>
    </row>
    <row r="133" spans="1:21" s="8" customFormat="1" x14ac:dyDescent="0.2"/>
    <row r="134" spans="1:21" s="6" customFormat="1" ht="18" x14ac:dyDescent="0.2">
      <c r="B134" s="6" t="s">
        <v>1</v>
      </c>
    </row>
  </sheetData>
  <mergeCells count="1">
    <mergeCell ref="B5:D5"/>
  </mergeCells>
  <conditionalFormatting sqref="T19:U26">
    <cfRule type="expression" dxfId="0" priority="1">
      <formula>T19=FALSE</formula>
    </cfRule>
  </conditionalFormatting>
  <dataValidations count="1">
    <dataValidation type="list" allowBlank="1" showInputMessage="1" showErrorMessage="1" sqref="T19:U26">
      <formula1>"TRUE,FALSE"</formula1>
    </dataValidation>
  </dataValidations>
  <hyperlinks>
    <hyperlink ref="B5" location="'ToC'!$A$1" tooltip="Go To Table of Contents" display="='ToC'!B1"/>
  </hyperlinks>
  <pageMargins left="0.7" right="0.7" top="0.75" bottom="0.75" header="0.3" footer="0.3"/>
  <pageSetup paperSize="9" scale="3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D87"/>
  <sheetViews>
    <sheetView showGridLines="0" workbookViewId="0">
      <pane xSplit="4" ySplit="8" topLeftCell="E9" activePane="bottomRight" state="frozen"/>
      <selection activeCell="R40" sqref="R40"/>
      <selection pane="topRight" activeCell="R40" sqref="R40"/>
      <selection pane="bottomLeft" activeCell="R40" sqref="R40"/>
      <selection pane="bottomRight" activeCell="E9" sqref="E9"/>
    </sheetView>
  </sheetViews>
  <sheetFormatPr defaultRowHeight="12.75" outlineLevelRow="1" x14ac:dyDescent="0.2"/>
  <cols>
    <col min="1" max="1" width="1.7109375" customWidth="1"/>
    <col min="2" max="4" width="6.7109375" customWidth="1"/>
    <col min="5" max="5" width="14.42578125" customWidth="1"/>
    <col min="6" max="6" width="43.140625" customWidth="1"/>
    <col min="7" max="7" width="36.7109375" customWidth="1"/>
    <col min="8" max="8" width="18.7109375" bestFit="1" customWidth="1"/>
    <col min="9" max="9" width="12.85546875" customWidth="1"/>
    <col min="10" max="10" width="2.7109375" customWidth="1"/>
    <col min="11" max="17" width="12.85546875" customWidth="1"/>
    <col min="18" max="18" width="2.7109375" customWidth="1"/>
    <col min="19" max="20" width="12.85546875" customWidth="1"/>
    <col min="21" max="21" width="2.7109375" customWidth="1"/>
    <col min="22" max="28" width="12.85546875" customWidth="1"/>
    <col min="29" max="29" width="2.7109375" customWidth="1"/>
    <col min="30" max="30" width="12.85546875" customWidth="1"/>
  </cols>
  <sheetData>
    <row r="1" spans="2:30" ht="23.25" x14ac:dyDescent="0.35">
      <c r="B1" s="19" t="s">
        <v>528</v>
      </c>
      <c r="E1" s="17"/>
      <c r="F1" s="17"/>
      <c r="G1" s="17"/>
      <c r="H1" s="17"/>
      <c r="I1" s="17"/>
    </row>
    <row r="2" spans="2:30" ht="15" x14ac:dyDescent="0.2">
      <c r="B2" s="36" t="str">
        <f>Model_Name</f>
        <v>TransGrid Capex Forecast Model</v>
      </c>
      <c r="Q2" s="165"/>
    </row>
    <row r="3" spans="2:30" x14ac:dyDescent="0.2">
      <c r="B3" s="10" t="str">
        <f>General!$B$3</f>
        <v>WB Check</v>
      </c>
      <c r="D3" s="134">
        <f>WkBk_Err_Chk</f>
        <v>0</v>
      </c>
      <c r="F3" s="248" t="s">
        <v>584</v>
      </c>
      <c r="H3" s="53"/>
      <c r="I3" s="53"/>
      <c r="J3" s="97" t="str">
        <f>Inflation!$D$16</f>
        <v>Real 2020 (End Period) to Real 2021 (End Period)</v>
      </c>
      <c r="K3" s="98">
        <f>Inflation!V$16</f>
        <v>1.0384615384615383</v>
      </c>
      <c r="L3" s="98">
        <f>Inflation!W$16</f>
        <v>1.0384615384615383</v>
      </c>
      <c r="M3" s="98">
        <f>Inflation!X$16</f>
        <v>1.0384615384615383</v>
      </c>
      <c r="N3" s="98">
        <f>Inflation!Y$16</f>
        <v>1.0384615384615383</v>
      </c>
      <c r="O3" s="98">
        <f>Inflation!Z$16</f>
        <v>1.0384615384615383</v>
      </c>
      <c r="P3" s="138">
        <f>O3</f>
        <v>1.0384615384615383</v>
      </c>
      <c r="Q3" s="139">
        <f>P3</f>
        <v>1.0384615384615383</v>
      </c>
    </row>
    <row r="4" spans="2:30" x14ac:dyDescent="0.2">
      <c r="B4" s="10" t="str">
        <f>General!$B$4</f>
        <v>Sheet Check</v>
      </c>
      <c r="D4" s="135">
        <f>SUM(A9:A87)</f>
        <v>0</v>
      </c>
      <c r="J4" s="97" t="str">
        <f>Inflation!$D$17</f>
        <v>Real 2026 (End Period) to Real 2021 (End Period)</v>
      </c>
      <c r="K4" s="98">
        <f>Inflation!V$17</f>
        <v>0.88775248972259946</v>
      </c>
      <c r="L4" s="98">
        <f>Inflation!W$17</f>
        <v>0.88775248972259946</v>
      </c>
      <c r="M4" s="98">
        <f>Inflation!X$17</f>
        <v>0.88775248972259946</v>
      </c>
      <c r="N4" s="98">
        <f>Inflation!Y$17</f>
        <v>0.88775248972259946</v>
      </c>
      <c r="O4" s="98">
        <f>Inflation!Z$17</f>
        <v>0.88775248972259946</v>
      </c>
      <c r="P4" s="138">
        <f>O4</f>
        <v>0.88775248972259946</v>
      </c>
      <c r="Q4" s="139">
        <f>P4</f>
        <v>0.88775248972259946</v>
      </c>
      <c r="U4" s="97" t="str">
        <f>Inflation!D15</f>
        <v>Real 2021 (End Period) to Real 2023 (End Period)</v>
      </c>
      <c r="V4" s="98">
        <f>Inflation!V$15</f>
        <v>1.0506187499999999</v>
      </c>
      <c r="W4" s="98">
        <f>Inflation!W$15</f>
        <v>1.0506187499999999</v>
      </c>
      <c r="X4" s="98">
        <f>Inflation!X$15</f>
        <v>1.0506187499999999</v>
      </c>
      <c r="Y4" s="98">
        <f>Inflation!Y$15</f>
        <v>1.0506187499999999</v>
      </c>
      <c r="Z4" s="98">
        <f>Inflation!Z$15</f>
        <v>1.0506187499999999</v>
      </c>
      <c r="AA4" s="138">
        <f>Inflation!$Z$15</f>
        <v>1.0506187499999999</v>
      </c>
      <c r="AB4" s="139">
        <f>Inflation!$Z$15</f>
        <v>1.0506187499999999</v>
      </c>
    </row>
    <row r="5" spans="2:30" x14ac:dyDescent="0.2">
      <c r="B5" s="267" t="str">
        <f>ToC!$B$1</f>
        <v>Table of Contents</v>
      </c>
      <c r="C5" s="267"/>
      <c r="D5" s="267"/>
    </row>
    <row r="6" spans="2:30" ht="15.75" x14ac:dyDescent="0.2">
      <c r="K6" s="40" t="s">
        <v>417</v>
      </c>
      <c r="L6" s="40"/>
      <c r="M6" s="40"/>
      <c r="N6" s="40"/>
      <c r="O6" s="40"/>
      <c r="P6" s="40"/>
      <c r="Q6" s="40"/>
      <c r="V6" s="40" t="s">
        <v>228</v>
      </c>
      <c r="W6" s="40"/>
      <c r="X6" s="40"/>
      <c r="Y6" s="40"/>
      <c r="Z6" s="40"/>
      <c r="AA6" s="40"/>
      <c r="AB6" s="40"/>
    </row>
    <row r="7" spans="2:30" ht="15" hidden="1" outlineLevel="1" x14ac:dyDescent="0.2">
      <c r="K7" s="42">
        <f t="shared" ref="K7:O7" si="0">IF(J7="",Start_Year,J7+1)</f>
        <v>2024</v>
      </c>
      <c r="L7" s="42">
        <f t="shared" si="0"/>
        <v>2025</v>
      </c>
      <c r="M7" s="42">
        <f t="shared" si="0"/>
        <v>2026</v>
      </c>
      <c r="N7" s="42">
        <f t="shared" si="0"/>
        <v>2027</v>
      </c>
      <c r="O7" s="42">
        <f t="shared" si="0"/>
        <v>2028</v>
      </c>
      <c r="P7" s="42" t="s">
        <v>464</v>
      </c>
      <c r="Q7" s="42" t="s">
        <v>465</v>
      </c>
      <c r="V7" s="42">
        <f>K7</f>
        <v>2024</v>
      </c>
      <c r="W7" s="42">
        <f t="shared" ref="W7:AB8" si="1">L7</f>
        <v>2025</v>
      </c>
      <c r="X7" s="42">
        <f t="shared" si="1"/>
        <v>2026</v>
      </c>
      <c r="Y7" s="42">
        <f t="shared" si="1"/>
        <v>2027</v>
      </c>
      <c r="Z7" s="42">
        <f t="shared" si="1"/>
        <v>2028</v>
      </c>
      <c r="AA7" s="128" t="str">
        <f t="shared" si="1"/>
        <v>RP3</v>
      </c>
      <c r="AB7" s="128" t="str">
        <f t="shared" si="1"/>
        <v>Total Cost</v>
      </c>
    </row>
    <row r="8" spans="2:30" ht="45" collapsed="1" x14ac:dyDescent="0.2">
      <c r="C8" s="41" t="s">
        <v>121</v>
      </c>
      <c r="D8" s="41" t="s">
        <v>221</v>
      </c>
      <c r="E8" s="60" t="s">
        <v>222</v>
      </c>
      <c r="F8" s="60" t="s">
        <v>223</v>
      </c>
      <c r="G8" s="94" t="s">
        <v>147</v>
      </c>
      <c r="H8" s="94" t="s">
        <v>224</v>
      </c>
      <c r="I8" s="45" t="s">
        <v>225</v>
      </c>
      <c r="K8" s="46" t="str">
        <f t="shared" ref="K8:O8" si="2">"FY"&amp;RIGHT(K7,2)</f>
        <v>FY24</v>
      </c>
      <c r="L8" s="46" t="str">
        <f t="shared" si="2"/>
        <v>FY25</v>
      </c>
      <c r="M8" s="46" t="str">
        <f t="shared" si="2"/>
        <v>FY26</v>
      </c>
      <c r="N8" s="46" t="str">
        <f t="shared" si="2"/>
        <v>FY27</v>
      </c>
      <c r="O8" s="46" t="str">
        <f t="shared" si="2"/>
        <v>FY28</v>
      </c>
      <c r="P8" s="71" t="str">
        <f>K8&amp;" - "&amp;O8</f>
        <v>FY24 - FY28</v>
      </c>
      <c r="Q8" s="71" t="s">
        <v>466</v>
      </c>
      <c r="S8" s="95" t="s">
        <v>226</v>
      </c>
      <c r="T8" s="45" t="s">
        <v>236</v>
      </c>
      <c r="V8" s="46" t="str">
        <f t="shared" ref="V8" si="3">K8</f>
        <v>FY24</v>
      </c>
      <c r="W8" s="46" t="str">
        <f t="shared" si="1"/>
        <v>FY25</v>
      </c>
      <c r="X8" s="46" t="str">
        <f t="shared" si="1"/>
        <v>FY26</v>
      </c>
      <c r="Y8" s="46" t="str">
        <f t="shared" si="1"/>
        <v>FY27</v>
      </c>
      <c r="Z8" s="46" t="str">
        <f t="shared" si="1"/>
        <v>FY28</v>
      </c>
      <c r="AA8" s="46" t="str">
        <f t="shared" si="1"/>
        <v>FY24 - FY28</v>
      </c>
      <c r="AB8" s="46" t="str">
        <f t="shared" si="1"/>
        <v>Total Project Cost</v>
      </c>
      <c r="AD8" s="45" t="s">
        <v>227</v>
      </c>
    </row>
    <row r="9" spans="2:30" x14ac:dyDescent="0.2">
      <c r="C9" s="174">
        <f>IF(ISNUMBER(C8),C8+1,1)</f>
        <v>1</v>
      </c>
      <c r="D9" s="175">
        <v>2162</v>
      </c>
      <c r="E9" s="175" t="s">
        <v>47</v>
      </c>
      <c r="F9" s="175" t="s">
        <v>411</v>
      </c>
      <c r="G9" s="225" t="s">
        <v>411</v>
      </c>
      <c r="H9" s="225" t="s">
        <v>217</v>
      </c>
      <c r="I9" s="226">
        <f t="shared" ref="I9:I72" si="4">SUM(K9:O9)</f>
        <v>6.2683702350997148</v>
      </c>
      <c r="J9" s="165"/>
      <c r="K9" s="221">
        <v>2.2736429609971509</v>
      </c>
      <c r="L9" s="221">
        <v>3.9947272741025643</v>
      </c>
      <c r="M9" s="221">
        <v>0</v>
      </c>
      <c r="N9" s="221">
        <v>0</v>
      </c>
      <c r="O9" s="221">
        <v>0</v>
      </c>
      <c r="P9" s="221">
        <v>6.2683702350997148</v>
      </c>
      <c r="Q9" s="221">
        <v>6.3589536199999994</v>
      </c>
      <c r="R9" s="165"/>
      <c r="S9" s="226" t="str">
        <f t="shared" ref="S9:S40" si="5">IF($E9=S$8,I9,NA)</f>
        <v>N/A</v>
      </c>
      <c r="T9" s="174" t="str">
        <f>IFERROR(RANK($S9,$S$9:$S$83,0)+COUNTIF(S$9:S9,S9)-1,NA)</f>
        <v>N/A</v>
      </c>
      <c r="U9" s="165"/>
      <c r="V9" s="227">
        <f>IFERROR(K9*V$4,0)</f>
        <v>2.3887319256291253</v>
      </c>
      <c r="W9" s="227">
        <f t="shared" ref="W9:W72" si="6">IFERROR(L9*W$4,0)</f>
        <v>4.1969353753085432</v>
      </c>
      <c r="X9" s="227">
        <f t="shared" ref="X9:X72" si="7">IFERROR(M9*X$4,0)</f>
        <v>0</v>
      </c>
      <c r="Y9" s="227">
        <f t="shared" ref="Y9:Y72" si="8">IFERROR(N9*Y$4,0)</f>
        <v>0</v>
      </c>
      <c r="Z9" s="227">
        <f t="shared" ref="Z9:Z72" si="9">IFERROR(O9*Z$4,0)</f>
        <v>0</v>
      </c>
      <c r="AA9" s="227">
        <f t="shared" ref="AA9:AA72" si="10">IFERROR(P9*AA$4,0)</f>
        <v>6.5856673009376685</v>
      </c>
      <c r="AB9" s="227">
        <f t="shared" ref="AB9:AB72" si="11">IFERROR(Q9*AB$4,0)</f>
        <v>6.6808359035523743</v>
      </c>
      <c r="AC9" s="165"/>
      <c r="AD9" s="227">
        <f>SUM(V9:Z9)</f>
        <v>6.5856673009376685</v>
      </c>
    </row>
    <row r="10" spans="2:30" x14ac:dyDescent="0.2">
      <c r="C10" s="174">
        <f t="shared" ref="C10:C73" si="12">IF(ISNUMBER(C9),C9+1,1)</f>
        <v>2</v>
      </c>
      <c r="D10" s="175" t="s">
        <v>751</v>
      </c>
      <c r="E10" s="175" t="s">
        <v>47</v>
      </c>
      <c r="F10" s="175" t="s">
        <v>410</v>
      </c>
      <c r="G10" s="225" t="s">
        <v>410</v>
      </c>
      <c r="H10" s="225" t="s">
        <v>217</v>
      </c>
      <c r="I10" s="226">
        <f t="shared" si="4"/>
        <v>9.7918614759633034</v>
      </c>
      <c r="J10" s="165"/>
      <c r="K10" s="221">
        <v>0.27199615211009176</v>
      </c>
      <c r="L10" s="221">
        <v>9.519865323853212</v>
      </c>
      <c r="M10" s="221">
        <v>0</v>
      </c>
      <c r="N10" s="221">
        <v>0</v>
      </c>
      <c r="O10" s="221">
        <v>0</v>
      </c>
      <c r="P10" s="221">
        <v>9.7918614759633034</v>
      </c>
      <c r="Q10" s="221">
        <v>9.8825268600000005</v>
      </c>
      <c r="R10" s="165"/>
      <c r="S10" s="226" t="str">
        <f t="shared" si="5"/>
        <v>N/A</v>
      </c>
      <c r="T10" s="174" t="str">
        <f>IFERROR(RANK($S10,$S$9:$S$83,0)+COUNTIF(S$9:S10,S10)-1,NA)</f>
        <v>N/A</v>
      </c>
      <c r="U10" s="165"/>
      <c r="V10" s="227">
        <f t="shared" ref="V10:V73" si="13">IFERROR(K10*V$4,0)</f>
        <v>0.28576425733471444</v>
      </c>
      <c r="W10" s="227">
        <f t="shared" si="6"/>
        <v>10.001749006715006</v>
      </c>
      <c r="X10" s="227">
        <f t="shared" si="7"/>
        <v>0</v>
      </c>
      <c r="Y10" s="227">
        <f t="shared" si="8"/>
        <v>0</v>
      </c>
      <c r="Z10" s="227">
        <f t="shared" si="9"/>
        <v>0</v>
      </c>
      <c r="AA10" s="227">
        <f t="shared" si="10"/>
        <v>10.28751326404972</v>
      </c>
      <c r="AB10" s="227">
        <f t="shared" si="11"/>
        <v>10.382768016494625</v>
      </c>
      <c r="AC10" s="165"/>
      <c r="AD10" s="227">
        <f t="shared" ref="AD10:AD73" si="14">SUM(V10:Z10)</f>
        <v>10.28751326404972</v>
      </c>
    </row>
    <row r="11" spans="2:30" x14ac:dyDescent="0.2">
      <c r="C11" s="174">
        <f t="shared" si="12"/>
        <v>3</v>
      </c>
      <c r="D11" s="175">
        <v>1687</v>
      </c>
      <c r="E11" s="175" t="s">
        <v>47</v>
      </c>
      <c r="F11" s="175" t="s">
        <v>297</v>
      </c>
      <c r="G11" s="225" t="s">
        <v>297</v>
      </c>
      <c r="H11" s="225" t="s">
        <v>43</v>
      </c>
      <c r="I11" s="156" t="s">
        <v>588</v>
      </c>
      <c r="J11" s="165"/>
      <c r="K11" s="263" t="s">
        <v>588</v>
      </c>
      <c r="L11" s="263" t="s">
        <v>588</v>
      </c>
      <c r="M11" s="263" t="s">
        <v>588</v>
      </c>
      <c r="N11" s="263" t="s">
        <v>588</v>
      </c>
      <c r="O11" s="263" t="s">
        <v>588</v>
      </c>
      <c r="P11" s="263" t="s">
        <v>588</v>
      </c>
      <c r="Q11" s="263" t="s">
        <v>588</v>
      </c>
      <c r="R11" s="165"/>
      <c r="S11" s="156" t="s">
        <v>588</v>
      </c>
      <c r="T11" s="174" t="str">
        <f>IFERROR(RANK($S11,$S$9:$S$83,0)+COUNTIF(S$9:S11,S11)-1,NA)</f>
        <v>N/A</v>
      </c>
      <c r="U11" s="165"/>
      <c r="V11" s="249" t="s">
        <v>588</v>
      </c>
      <c r="W11" s="249" t="s">
        <v>588</v>
      </c>
      <c r="X11" s="249" t="s">
        <v>588</v>
      </c>
      <c r="Y11" s="249" t="s">
        <v>588</v>
      </c>
      <c r="Z11" s="249" t="s">
        <v>588</v>
      </c>
      <c r="AA11" s="249" t="s">
        <v>588</v>
      </c>
      <c r="AB11" s="249" t="s">
        <v>588</v>
      </c>
      <c r="AC11" s="165"/>
      <c r="AD11" s="249" t="s">
        <v>588</v>
      </c>
    </row>
    <row r="12" spans="2:30" x14ac:dyDescent="0.2">
      <c r="C12" s="174">
        <f t="shared" si="12"/>
        <v>4</v>
      </c>
      <c r="D12" s="175" t="s">
        <v>752</v>
      </c>
      <c r="E12" s="175" t="s">
        <v>47</v>
      </c>
      <c r="F12" s="175" t="s">
        <v>731</v>
      </c>
      <c r="G12" s="225" t="s">
        <v>731</v>
      </c>
      <c r="H12" s="225" t="s">
        <v>217</v>
      </c>
      <c r="I12" s="226">
        <f t="shared" si="4"/>
        <v>4.9076190476190478</v>
      </c>
      <c r="J12" s="165"/>
      <c r="K12" s="221">
        <v>0.40896825396825398</v>
      </c>
      <c r="L12" s="221">
        <v>1.9630476190476189</v>
      </c>
      <c r="M12" s="221">
        <v>2.3720158730158731</v>
      </c>
      <c r="N12" s="221">
        <v>0.16358730158730161</v>
      </c>
      <c r="O12" s="221">
        <v>0</v>
      </c>
      <c r="P12" s="221">
        <v>4.9076190476190478</v>
      </c>
      <c r="Q12" s="221">
        <v>5.1529999999999996</v>
      </c>
      <c r="R12" s="165"/>
      <c r="S12" s="226" t="str">
        <f t="shared" si="5"/>
        <v>N/A</v>
      </c>
      <c r="T12" s="174" t="str">
        <f>IFERROR(RANK($S12,$S$9:$S$83,0)+COUNTIF(S$9:S12,S12)-1,NA)</f>
        <v>N/A</v>
      </c>
      <c r="U12" s="165"/>
      <c r="V12" s="227">
        <f t="shared" si="13"/>
        <v>0.42966971577380952</v>
      </c>
      <c r="W12" s="227">
        <f t="shared" si="6"/>
        <v>2.0624146357142856</v>
      </c>
      <c r="X12" s="227">
        <f t="shared" si="7"/>
        <v>2.4920843514880953</v>
      </c>
      <c r="Y12" s="227">
        <f t="shared" si="8"/>
        <v>0.17186788630952382</v>
      </c>
      <c r="Z12" s="227">
        <f t="shared" si="9"/>
        <v>0</v>
      </c>
      <c r="AA12" s="227">
        <f t="shared" si="10"/>
        <v>5.1560365892857138</v>
      </c>
      <c r="AB12" s="227">
        <f t="shared" si="11"/>
        <v>5.4138384187499993</v>
      </c>
      <c r="AC12" s="165"/>
      <c r="AD12" s="227">
        <f t="shared" si="14"/>
        <v>5.1560365892857147</v>
      </c>
    </row>
    <row r="13" spans="2:30" x14ac:dyDescent="0.2">
      <c r="C13" s="174">
        <f t="shared" si="12"/>
        <v>5</v>
      </c>
      <c r="D13" s="175" t="s">
        <v>753</v>
      </c>
      <c r="E13" s="175" t="s">
        <v>47</v>
      </c>
      <c r="F13" s="175" t="s">
        <v>412</v>
      </c>
      <c r="G13" s="225" t="s">
        <v>412</v>
      </c>
      <c r="H13" s="225" t="s">
        <v>229</v>
      </c>
      <c r="I13" s="226">
        <f t="shared" si="4"/>
        <v>16.587832314749996</v>
      </c>
      <c r="J13" s="165"/>
      <c r="K13" s="221">
        <v>16.119249480999997</v>
      </c>
      <c r="L13" s="221">
        <v>0.46858283374999998</v>
      </c>
      <c r="M13" s="221">
        <v>0</v>
      </c>
      <c r="N13" s="221">
        <v>0</v>
      </c>
      <c r="O13" s="221">
        <v>0</v>
      </c>
      <c r="P13" s="221">
        <v>16.587832314749999</v>
      </c>
      <c r="Q13" s="221">
        <v>18.743313350000001</v>
      </c>
      <c r="R13" s="165"/>
      <c r="S13" s="226" t="str">
        <f t="shared" si="5"/>
        <v>N/A</v>
      </c>
      <c r="T13" s="174" t="str">
        <f>IFERROR(RANK($S13,$S$9:$S$83,0)+COUNTIF(S$9:S13,S13)-1,NA)</f>
        <v>N/A</v>
      </c>
      <c r="U13" s="165"/>
      <c r="V13" s="227">
        <f t="shared" si="13"/>
        <v>16.935185740666366</v>
      </c>
      <c r="W13" s="227">
        <f t="shared" si="6"/>
        <v>0.49230191106588278</v>
      </c>
      <c r="X13" s="227">
        <f t="shared" si="7"/>
        <v>0</v>
      </c>
      <c r="Y13" s="227">
        <f t="shared" si="8"/>
        <v>0</v>
      </c>
      <c r="Z13" s="227">
        <f t="shared" si="9"/>
        <v>0</v>
      </c>
      <c r="AA13" s="227">
        <f t="shared" si="10"/>
        <v>17.42748765173225</v>
      </c>
      <c r="AB13" s="227">
        <f t="shared" si="11"/>
        <v>19.692076442635312</v>
      </c>
      <c r="AC13" s="165"/>
      <c r="AD13" s="227">
        <f t="shared" si="14"/>
        <v>17.42748765173225</v>
      </c>
    </row>
    <row r="14" spans="2:30" x14ac:dyDescent="0.2">
      <c r="C14" s="174">
        <f t="shared" si="12"/>
        <v>6</v>
      </c>
      <c r="D14" s="175" t="s">
        <v>754</v>
      </c>
      <c r="E14" s="175" t="s">
        <v>47</v>
      </c>
      <c r="F14" s="175" t="s">
        <v>404</v>
      </c>
      <c r="G14" s="225" t="s">
        <v>404</v>
      </c>
      <c r="H14" s="225" t="s">
        <v>216</v>
      </c>
      <c r="I14" s="226">
        <f t="shared" si="4"/>
        <v>0</v>
      </c>
      <c r="J14" s="165"/>
      <c r="K14" s="221">
        <v>0</v>
      </c>
      <c r="L14" s="221">
        <v>0</v>
      </c>
      <c r="M14" s="221">
        <v>0</v>
      </c>
      <c r="N14" s="221">
        <v>0</v>
      </c>
      <c r="O14" s="221">
        <v>0</v>
      </c>
      <c r="P14" s="221">
        <v>0</v>
      </c>
      <c r="Q14" s="221">
        <v>0</v>
      </c>
      <c r="R14" s="165"/>
      <c r="S14" s="226" t="str">
        <f t="shared" si="5"/>
        <v>N/A</v>
      </c>
      <c r="T14" s="174" t="str">
        <f>IFERROR(RANK($S14,$S$9:$S$83,0)+COUNTIF(S$9:S14,S14)-1,NA)</f>
        <v>N/A</v>
      </c>
      <c r="U14" s="165"/>
      <c r="V14" s="227">
        <f t="shared" si="13"/>
        <v>0</v>
      </c>
      <c r="W14" s="227">
        <f t="shared" si="6"/>
        <v>0</v>
      </c>
      <c r="X14" s="227">
        <f t="shared" si="7"/>
        <v>0</v>
      </c>
      <c r="Y14" s="227">
        <f t="shared" si="8"/>
        <v>0</v>
      </c>
      <c r="Z14" s="227">
        <f t="shared" si="9"/>
        <v>0</v>
      </c>
      <c r="AA14" s="227">
        <f t="shared" si="10"/>
        <v>0</v>
      </c>
      <c r="AB14" s="227">
        <f t="shared" si="11"/>
        <v>0</v>
      </c>
      <c r="AC14" s="165"/>
      <c r="AD14" s="227">
        <f t="shared" si="14"/>
        <v>0</v>
      </c>
    </row>
    <row r="15" spans="2:30" x14ac:dyDescent="0.2">
      <c r="C15" s="174">
        <f t="shared" si="12"/>
        <v>7</v>
      </c>
      <c r="D15" s="175">
        <v>2145</v>
      </c>
      <c r="E15" s="175" t="s">
        <v>47</v>
      </c>
      <c r="F15" s="175" t="s">
        <v>405</v>
      </c>
      <c r="G15" s="225" t="s">
        <v>405</v>
      </c>
      <c r="H15" s="225" t="s">
        <v>216</v>
      </c>
      <c r="I15" s="226">
        <f t="shared" si="4"/>
        <v>19.940705129999998</v>
      </c>
      <c r="J15" s="165"/>
      <c r="K15" s="221">
        <v>0.83398625778665403</v>
      </c>
      <c r="L15" s="221">
        <v>1.8928676862124059</v>
      </c>
      <c r="M15" s="221">
        <v>17.035809175911652</v>
      </c>
      <c r="N15" s="221">
        <v>0.17804201008928572</v>
      </c>
      <c r="O15" s="221">
        <v>0</v>
      </c>
      <c r="P15" s="221">
        <v>19.940705130000001</v>
      </c>
      <c r="Q15" s="221">
        <v>19.940705130000001</v>
      </c>
      <c r="R15" s="165"/>
      <c r="S15" s="226" t="str">
        <f t="shared" si="5"/>
        <v>N/A</v>
      </c>
      <c r="T15" s="174" t="str">
        <f>IFERROR(RANK($S15,$S$9:$S$83,0)+COUNTIF(S$9:S15,S15)-1,NA)</f>
        <v>N/A</v>
      </c>
      <c r="U15" s="165"/>
      <c r="V15" s="227">
        <f t="shared" si="13"/>
        <v>0.87620159967299216</v>
      </c>
      <c r="W15" s="227">
        <f t="shared" si="6"/>
        <v>1.9886822824038699</v>
      </c>
      <c r="X15" s="227">
        <f t="shared" si="7"/>
        <v>17.898140541634827</v>
      </c>
      <c r="Y15" s="227">
        <f t="shared" si="8"/>
        <v>0.18705427408749273</v>
      </c>
      <c r="Z15" s="227">
        <f t="shared" si="9"/>
        <v>0</v>
      </c>
      <c r="AA15" s="227">
        <f t="shared" si="10"/>
        <v>20.950078697799189</v>
      </c>
      <c r="AB15" s="227">
        <f t="shared" si="11"/>
        <v>20.950078697799189</v>
      </c>
      <c r="AC15" s="165"/>
      <c r="AD15" s="227">
        <f t="shared" si="14"/>
        <v>20.950078697799185</v>
      </c>
    </row>
    <row r="16" spans="2:30" x14ac:dyDescent="0.2">
      <c r="C16" s="174">
        <f t="shared" si="12"/>
        <v>8</v>
      </c>
      <c r="D16" s="175">
        <v>1422</v>
      </c>
      <c r="E16" s="175" t="s">
        <v>47</v>
      </c>
      <c r="F16" s="175" t="s">
        <v>732</v>
      </c>
      <c r="G16" s="225" t="s">
        <v>732</v>
      </c>
      <c r="H16" s="225" t="s">
        <v>217</v>
      </c>
      <c r="I16" s="226">
        <f t="shared" si="4"/>
        <v>0</v>
      </c>
      <c r="J16" s="165"/>
      <c r="K16" s="221">
        <v>0</v>
      </c>
      <c r="L16" s="221">
        <v>0</v>
      </c>
      <c r="M16" s="221">
        <v>0</v>
      </c>
      <c r="N16" s="221">
        <v>0</v>
      </c>
      <c r="O16" s="221">
        <v>0</v>
      </c>
      <c r="P16" s="221">
        <v>0</v>
      </c>
      <c r="Q16" s="221">
        <v>0</v>
      </c>
      <c r="R16" s="165"/>
      <c r="S16" s="226" t="str">
        <f t="shared" si="5"/>
        <v>N/A</v>
      </c>
      <c r="T16" s="174" t="str">
        <f>IFERROR(RANK($S16,$S$9:$S$83,0)+COUNTIF(S$9:S16,S16)-1,NA)</f>
        <v>N/A</v>
      </c>
      <c r="U16" s="165"/>
      <c r="V16" s="227">
        <f t="shared" si="13"/>
        <v>0</v>
      </c>
      <c r="W16" s="227">
        <f t="shared" si="6"/>
        <v>0</v>
      </c>
      <c r="X16" s="227">
        <f t="shared" si="7"/>
        <v>0</v>
      </c>
      <c r="Y16" s="227">
        <f t="shared" si="8"/>
        <v>0</v>
      </c>
      <c r="Z16" s="227">
        <f t="shared" si="9"/>
        <v>0</v>
      </c>
      <c r="AA16" s="227">
        <f t="shared" si="10"/>
        <v>0</v>
      </c>
      <c r="AB16" s="227">
        <f t="shared" si="11"/>
        <v>0</v>
      </c>
      <c r="AC16" s="165"/>
      <c r="AD16" s="227">
        <f t="shared" si="14"/>
        <v>0</v>
      </c>
    </row>
    <row r="17" spans="3:30" x14ac:dyDescent="0.2">
      <c r="C17" s="174">
        <f t="shared" si="12"/>
        <v>9</v>
      </c>
      <c r="D17" s="175" t="s">
        <v>755</v>
      </c>
      <c r="E17" s="175" t="s">
        <v>47</v>
      </c>
      <c r="F17" s="175" t="s">
        <v>406</v>
      </c>
      <c r="G17" s="225" t="s">
        <v>406</v>
      </c>
      <c r="H17" s="225" t="s">
        <v>216</v>
      </c>
      <c r="I17" s="226">
        <f t="shared" si="4"/>
        <v>8.5568912800000003</v>
      </c>
      <c r="J17" s="165"/>
      <c r="K17" s="221">
        <v>1.101203308185654</v>
      </c>
      <c r="L17" s="221">
        <v>7.2210052995780591</v>
      </c>
      <c r="M17" s="221">
        <v>0.23468267223628694</v>
      </c>
      <c r="N17" s="221">
        <v>0</v>
      </c>
      <c r="O17" s="221">
        <v>0</v>
      </c>
      <c r="P17" s="221">
        <v>8.5568912800000003</v>
      </c>
      <c r="Q17" s="221">
        <v>8.5568912800000003</v>
      </c>
      <c r="R17" s="165"/>
      <c r="S17" s="226" t="str">
        <f t="shared" si="5"/>
        <v>N/A</v>
      </c>
      <c r="T17" s="174" t="str">
        <f>IFERROR(RANK($S17,$S$9:$S$83,0)+COUNTIF(S$9:S17,S17)-1,NA)</f>
        <v>N/A</v>
      </c>
      <c r="U17" s="165"/>
      <c r="V17" s="227">
        <f t="shared" si="13"/>
        <v>1.1569448431418765</v>
      </c>
      <c r="W17" s="227">
        <f t="shared" si="6"/>
        <v>7.586523561586076</v>
      </c>
      <c r="X17" s="227">
        <f t="shared" si="7"/>
        <v>0.24656201575154749</v>
      </c>
      <c r="Y17" s="227">
        <f t="shared" si="8"/>
        <v>0</v>
      </c>
      <c r="Z17" s="227">
        <f t="shared" si="9"/>
        <v>0</v>
      </c>
      <c r="AA17" s="227">
        <f t="shared" si="10"/>
        <v>8.9900304204794992</v>
      </c>
      <c r="AB17" s="227">
        <f t="shared" si="11"/>
        <v>8.9900304204794992</v>
      </c>
      <c r="AC17" s="165"/>
      <c r="AD17" s="227">
        <f t="shared" si="14"/>
        <v>8.9900304204794992</v>
      </c>
    </row>
    <row r="18" spans="3:30" x14ac:dyDescent="0.2">
      <c r="C18" s="174">
        <f t="shared" si="12"/>
        <v>10</v>
      </c>
      <c r="D18" s="175">
        <v>1473</v>
      </c>
      <c r="E18" s="175" t="s">
        <v>47</v>
      </c>
      <c r="F18" s="175" t="s">
        <v>733</v>
      </c>
      <c r="G18" s="225" t="s">
        <v>733</v>
      </c>
      <c r="H18" s="225" t="s">
        <v>217</v>
      </c>
      <c r="I18" s="226">
        <f t="shared" si="4"/>
        <v>2.5334324800000001</v>
      </c>
      <c r="J18" s="165"/>
      <c r="K18" s="221">
        <v>0.17764922878048781</v>
      </c>
      <c r="L18" s="221">
        <v>0.98093269804878047</v>
      </c>
      <c r="M18" s="221">
        <v>1.3748505531707318</v>
      </c>
      <c r="N18" s="221">
        <v>0</v>
      </c>
      <c r="O18" s="221">
        <v>0</v>
      </c>
      <c r="P18" s="221">
        <v>2.5334324800000001</v>
      </c>
      <c r="Q18" s="221">
        <v>2.5334324800000001</v>
      </c>
      <c r="R18" s="165"/>
      <c r="S18" s="226" t="str">
        <f t="shared" si="5"/>
        <v>N/A</v>
      </c>
      <c r="T18" s="174" t="str">
        <f>IFERROR(RANK($S18,$S$9:$S$83,0)+COUNTIF(S$9:S18,S18)-1,NA)</f>
        <v>N/A</v>
      </c>
      <c r="U18" s="165"/>
      <c r="V18" s="227">
        <f t="shared" si="13"/>
        <v>0.1866416106798201</v>
      </c>
      <c r="W18" s="227">
        <f t="shared" si="6"/>
        <v>1.0305862850581371</v>
      </c>
      <c r="X18" s="227">
        <f t="shared" si="7"/>
        <v>1.4444437696090426</v>
      </c>
      <c r="Y18" s="227">
        <f t="shared" si="8"/>
        <v>0</v>
      </c>
      <c r="Z18" s="227">
        <f t="shared" si="9"/>
        <v>0</v>
      </c>
      <c r="AA18" s="227">
        <f t="shared" si="10"/>
        <v>2.6616716653469998</v>
      </c>
      <c r="AB18" s="227">
        <f t="shared" si="11"/>
        <v>2.6616716653469998</v>
      </c>
      <c r="AC18" s="165"/>
      <c r="AD18" s="227">
        <f t="shared" si="14"/>
        <v>2.6616716653469998</v>
      </c>
    </row>
    <row r="19" spans="3:30" x14ac:dyDescent="0.2">
      <c r="C19" s="174">
        <f t="shared" si="12"/>
        <v>11</v>
      </c>
      <c r="D19" s="175">
        <v>1491</v>
      </c>
      <c r="E19" s="175" t="s">
        <v>47</v>
      </c>
      <c r="F19" s="175" t="s">
        <v>734</v>
      </c>
      <c r="G19" s="225" t="s">
        <v>734</v>
      </c>
      <c r="H19" s="225" t="s">
        <v>217</v>
      </c>
      <c r="I19" s="226">
        <f t="shared" si="4"/>
        <v>9.5648960855137837</v>
      </c>
      <c r="J19" s="165"/>
      <c r="K19" s="221">
        <v>0</v>
      </c>
      <c r="L19" s="221">
        <v>0.46579678670008351</v>
      </c>
      <c r="M19" s="221">
        <v>0.92356259431913101</v>
      </c>
      <c r="N19" s="221">
        <v>5.0273929047284875</v>
      </c>
      <c r="O19" s="221">
        <v>3.1481437997660815</v>
      </c>
      <c r="P19" s="221">
        <v>9.5648960855137837</v>
      </c>
      <c r="Q19" s="221">
        <v>9.6130819600000006</v>
      </c>
      <c r="R19" s="165"/>
      <c r="S19" s="226" t="str">
        <f t="shared" si="5"/>
        <v>N/A</v>
      </c>
      <c r="T19" s="174" t="str">
        <f>IFERROR(RANK($S19,$S$9:$S$83,0)+COUNTIF(S$9:S19,S19)-1,NA)</f>
        <v>N/A</v>
      </c>
      <c r="U19" s="165"/>
      <c r="V19" s="227">
        <f t="shared" si="13"/>
        <v>0</v>
      </c>
      <c r="W19" s="227">
        <f t="shared" si="6"/>
        <v>0.48937483779685831</v>
      </c>
      <c r="X19" s="227">
        <f t="shared" si="7"/>
        <v>0.97031217839032247</v>
      </c>
      <c r="Y19" s="227">
        <f t="shared" si="8"/>
        <v>5.281873249324712</v>
      </c>
      <c r="Z19" s="227">
        <f t="shared" si="9"/>
        <v>3.3074989037304907</v>
      </c>
      <c r="AA19" s="227">
        <f t="shared" si="10"/>
        <v>10.049059169242383</v>
      </c>
      <c r="AB19" s="227">
        <f t="shared" si="11"/>
        <v>10.09968415246275</v>
      </c>
      <c r="AC19" s="165"/>
      <c r="AD19" s="227">
        <f t="shared" si="14"/>
        <v>10.049059169242383</v>
      </c>
    </row>
    <row r="20" spans="3:30" x14ac:dyDescent="0.2">
      <c r="C20" s="174">
        <f t="shared" si="12"/>
        <v>12</v>
      </c>
      <c r="D20" s="175">
        <v>1522</v>
      </c>
      <c r="E20" s="175" t="s">
        <v>47</v>
      </c>
      <c r="F20" s="175" t="s">
        <v>735</v>
      </c>
      <c r="G20" s="225" t="s">
        <v>735</v>
      </c>
      <c r="H20" s="225" t="s">
        <v>217</v>
      </c>
      <c r="I20" s="226">
        <f t="shared" si="4"/>
        <v>4.5009278899999998</v>
      </c>
      <c r="J20" s="165"/>
      <c r="K20" s="221">
        <v>0.25005154944444441</v>
      </c>
      <c r="L20" s="221">
        <v>0.71788993227598563</v>
      </c>
      <c r="M20" s="221">
        <v>3.0570818464336917</v>
      </c>
      <c r="N20" s="221">
        <v>0.47590456184587809</v>
      </c>
      <c r="O20" s="221">
        <v>0</v>
      </c>
      <c r="P20" s="221">
        <v>4.5009278899999998</v>
      </c>
      <c r="Q20" s="221">
        <v>4.5009278899999998</v>
      </c>
      <c r="R20" s="165"/>
      <c r="S20" s="226" t="str">
        <f t="shared" si="5"/>
        <v>N/A</v>
      </c>
      <c r="T20" s="174" t="str">
        <f>IFERROR(RANK($S20,$S$9:$S$83,0)+COUNTIF(S$9:S20,S20)-1,NA)</f>
        <v>N/A</v>
      </c>
      <c r="U20" s="165"/>
      <c r="V20" s="227">
        <f t="shared" si="13"/>
        <v>0.26270884631288538</v>
      </c>
      <c r="W20" s="227">
        <f t="shared" si="6"/>
        <v>0.75422862328538065</v>
      </c>
      <c r="X20" s="227">
        <f t="shared" si="7"/>
        <v>3.2118275081478571</v>
      </c>
      <c r="Y20" s="227">
        <f t="shared" si="8"/>
        <v>0.49999425588581409</v>
      </c>
      <c r="Z20" s="227">
        <f t="shared" si="9"/>
        <v>0</v>
      </c>
      <c r="AA20" s="227">
        <f t="shared" si="10"/>
        <v>4.7287592336319371</v>
      </c>
      <c r="AB20" s="227">
        <f t="shared" si="11"/>
        <v>4.7287592336319371</v>
      </c>
      <c r="AC20" s="165"/>
      <c r="AD20" s="227">
        <f t="shared" si="14"/>
        <v>4.7287592336319371</v>
      </c>
    </row>
    <row r="21" spans="3:30" x14ac:dyDescent="0.2">
      <c r="C21" s="174">
        <f t="shared" si="12"/>
        <v>13</v>
      </c>
      <c r="D21" s="175">
        <v>1443</v>
      </c>
      <c r="E21" s="175" t="s">
        <v>47</v>
      </c>
      <c r="F21" s="175" t="s">
        <v>736</v>
      </c>
      <c r="G21" s="225" t="s">
        <v>736</v>
      </c>
      <c r="H21" s="225" t="s">
        <v>24</v>
      </c>
      <c r="I21" s="226">
        <f t="shared" si="4"/>
        <v>2.5505320800000004</v>
      </c>
      <c r="J21" s="165"/>
      <c r="K21" s="221">
        <v>0</v>
      </c>
      <c r="L21" s="221">
        <v>0</v>
      </c>
      <c r="M21" s="221">
        <v>0</v>
      </c>
      <c r="N21" s="221">
        <v>0.54593328802675589</v>
      </c>
      <c r="O21" s="221">
        <v>2.0045987919732444</v>
      </c>
      <c r="P21" s="221">
        <v>2.5505320800000004</v>
      </c>
      <c r="Q21" s="221">
        <v>2.5505320800000004</v>
      </c>
      <c r="R21" s="165"/>
      <c r="S21" s="226" t="str">
        <f t="shared" si="5"/>
        <v>N/A</v>
      </c>
      <c r="T21" s="174" t="str">
        <f>IFERROR(RANK($S21,$S$9:$S$83,0)+COUNTIF(S$9:S21,S21)-1,NA)</f>
        <v>N/A</v>
      </c>
      <c r="U21" s="165"/>
      <c r="V21" s="227">
        <f t="shared" si="13"/>
        <v>0</v>
      </c>
      <c r="W21" s="227">
        <f t="shared" si="6"/>
        <v>0</v>
      </c>
      <c r="X21" s="227">
        <f t="shared" si="7"/>
        <v>0</v>
      </c>
      <c r="Y21" s="227">
        <f t="shared" si="8"/>
        <v>0.57356774865006022</v>
      </c>
      <c r="Z21" s="227">
        <f t="shared" si="9"/>
        <v>2.1060690770744399</v>
      </c>
      <c r="AA21" s="227">
        <f t="shared" si="10"/>
        <v>2.6796368257245002</v>
      </c>
      <c r="AB21" s="227">
        <f t="shared" si="11"/>
        <v>2.6796368257245002</v>
      </c>
      <c r="AC21" s="165"/>
      <c r="AD21" s="227">
        <f t="shared" si="14"/>
        <v>2.6796368257245002</v>
      </c>
    </row>
    <row r="22" spans="3:30" x14ac:dyDescent="0.2">
      <c r="C22" s="174">
        <f t="shared" si="12"/>
        <v>14</v>
      </c>
      <c r="D22" s="175">
        <v>1440</v>
      </c>
      <c r="E22" s="175" t="s">
        <v>47</v>
      </c>
      <c r="F22" s="175" t="s">
        <v>737</v>
      </c>
      <c r="G22" s="225" t="s">
        <v>737</v>
      </c>
      <c r="H22" s="225" t="s">
        <v>24</v>
      </c>
      <c r="I22" s="226">
        <f t="shared" si="4"/>
        <v>0.14169294000000002</v>
      </c>
      <c r="J22" s="165"/>
      <c r="K22" s="221">
        <v>0</v>
      </c>
      <c r="L22" s="221">
        <v>0</v>
      </c>
      <c r="M22" s="221">
        <v>0</v>
      </c>
      <c r="N22" s="221">
        <v>0</v>
      </c>
      <c r="O22" s="221">
        <v>0.14169294000000002</v>
      </c>
      <c r="P22" s="221">
        <v>0.14169294000000002</v>
      </c>
      <c r="Q22" s="221">
        <v>0.14169294000000002</v>
      </c>
      <c r="R22" s="165"/>
      <c r="S22" s="226" t="str">
        <f t="shared" si="5"/>
        <v>N/A</v>
      </c>
      <c r="T22" s="174" t="str">
        <f>IFERROR(RANK($S22,$S$9:$S$83,0)+COUNTIF(S$9:S22,S22)-1,NA)</f>
        <v>N/A</v>
      </c>
      <c r="U22" s="165"/>
      <c r="V22" s="227">
        <f t="shared" si="13"/>
        <v>0</v>
      </c>
      <c r="W22" s="227">
        <f t="shared" si="6"/>
        <v>0</v>
      </c>
      <c r="X22" s="227">
        <f t="shared" si="7"/>
        <v>0</v>
      </c>
      <c r="Y22" s="227">
        <f t="shared" si="8"/>
        <v>0</v>
      </c>
      <c r="Z22" s="227">
        <f t="shared" si="9"/>
        <v>0.14886525950662502</v>
      </c>
      <c r="AA22" s="227">
        <f t="shared" si="10"/>
        <v>0.14886525950662502</v>
      </c>
      <c r="AB22" s="227">
        <f t="shared" si="11"/>
        <v>0.14886525950662502</v>
      </c>
      <c r="AC22" s="165"/>
      <c r="AD22" s="227">
        <f t="shared" si="14"/>
        <v>0.14886525950662502</v>
      </c>
    </row>
    <row r="23" spans="3:30" x14ac:dyDescent="0.2">
      <c r="C23" s="174">
        <f t="shared" si="12"/>
        <v>15</v>
      </c>
      <c r="D23" s="175">
        <v>1520</v>
      </c>
      <c r="E23" s="175" t="s">
        <v>47</v>
      </c>
      <c r="F23" s="175" t="s">
        <v>408</v>
      </c>
      <c r="G23" s="225" t="s">
        <v>408</v>
      </c>
      <c r="H23" s="225" t="s">
        <v>216</v>
      </c>
      <c r="I23" s="226">
        <f t="shared" si="4"/>
        <v>0</v>
      </c>
      <c r="J23" s="165"/>
      <c r="K23" s="221">
        <v>0</v>
      </c>
      <c r="L23" s="221">
        <v>0</v>
      </c>
      <c r="M23" s="221">
        <v>0</v>
      </c>
      <c r="N23" s="221">
        <v>0</v>
      </c>
      <c r="O23" s="221">
        <v>0</v>
      </c>
      <c r="P23" s="221">
        <v>0</v>
      </c>
      <c r="Q23" s="221">
        <v>0</v>
      </c>
      <c r="R23" s="165"/>
      <c r="S23" s="226" t="str">
        <f t="shared" si="5"/>
        <v>N/A</v>
      </c>
      <c r="T23" s="174" t="str">
        <f>IFERROR(RANK($S23,$S$9:$S$83,0)+COUNTIF(S$9:S23,S23)-1,NA)</f>
        <v>N/A</v>
      </c>
      <c r="U23" s="165"/>
      <c r="V23" s="227">
        <f t="shared" si="13"/>
        <v>0</v>
      </c>
      <c r="W23" s="227">
        <f t="shared" si="6"/>
        <v>0</v>
      </c>
      <c r="X23" s="227">
        <f t="shared" si="7"/>
        <v>0</v>
      </c>
      <c r="Y23" s="227">
        <f t="shared" si="8"/>
        <v>0</v>
      </c>
      <c r="Z23" s="227">
        <f t="shared" si="9"/>
        <v>0</v>
      </c>
      <c r="AA23" s="227">
        <f t="shared" si="10"/>
        <v>0</v>
      </c>
      <c r="AB23" s="227">
        <f t="shared" si="11"/>
        <v>0</v>
      </c>
      <c r="AC23" s="165"/>
      <c r="AD23" s="227">
        <f t="shared" si="14"/>
        <v>0</v>
      </c>
    </row>
    <row r="24" spans="3:30" x14ac:dyDescent="0.2">
      <c r="C24" s="174">
        <f t="shared" si="12"/>
        <v>16</v>
      </c>
      <c r="D24" s="175">
        <v>1698</v>
      </c>
      <c r="E24" s="175" t="s">
        <v>47</v>
      </c>
      <c r="F24" s="175" t="s">
        <v>400</v>
      </c>
      <c r="G24" s="225" t="s">
        <v>400</v>
      </c>
      <c r="H24" s="225" t="s">
        <v>229</v>
      </c>
      <c r="I24" s="226">
        <f t="shared" si="4"/>
        <v>7.9696855631408177</v>
      </c>
      <c r="J24" s="165"/>
      <c r="K24" s="221">
        <v>0</v>
      </c>
      <c r="L24" s="221">
        <v>0</v>
      </c>
      <c r="M24" s="221">
        <v>0</v>
      </c>
      <c r="N24" s="221">
        <v>1.0436492999351072</v>
      </c>
      <c r="O24" s="221">
        <v>6.9260362632057104</v>
      </c>
      <c r="P24" s="221">
        <v>7.9696855631408186</v>
      </c>
      <c r="Q24" s="221">
        <v>14.620577920000001</v>
      </c>
      <c r="R24" s="165"/>
      <c r="S24" s="226" t="str">
        <f t="shared" si="5"/>
        <v>N/A</v>
      </c>
      <c r="T24" s="174" t="str">
        <f>IFERROR(RANK($S24,$S$9:$S$83,0)+COUNTIF(S$9:S24,S24)-1,NA)</f>
        <v>N/A</v>
      </c>
      <c r="U24" s="165"/>
      <c r="V24" s="227">
        <f t="shared" si="13"/>
        <v>0</v>
      </c>
      <c r="W24" s="227">
        <f t="shared" si="6"/>
        <v>0</v>
      </c>
      <c r="X24" s="227">
        <f t="shared" si="7"/>
        <v>0</v>
      </c>
      <c r="Y24" s="227">
        <f t="shared" si="8"/>
        <v>1.0964775229361974</v>
      </c>
      <c r="Z24" s="227">
        <f t="shared" si="9"/>
        <v>7.2766235613038539</v>
      </c>
      <c r="AA24" s="227">
        <f t="shared" si="10"/>
        <v>8.3731010842400515</v>
      </c>
      <c r="AB24" s="227">
        <f t="shared" si="11"/>
        <v>15.360653298588</v>
      </c>
      <c r="AC24" s="165"/>
      <c r="AD24" s="227">
        <f t="shared" si="14"/>
        <v>8.3731010842400515</v>
      </c>
    </row>
    <row r="25" spans="3:30" x14ac:dyDescent="0.2">
      <c r="C25" s="174">
        <f t="shared" si="12"/>
        <v>17</v>
      </c>
      <c r="D25" s="175">
        <v>2137</v>
      </c>
      <c r="E25" s="175" t="s">
        <v>47</v>
      </c>
      <c r="F25" s="175" t="s">
        <v>413</v>
      </c>
      <c r="G25" s="225" t="s">
        <v>413</v>
      </c>
      <c r="H25" s="225" t="s">
        <v>230</v>
      </c>
      <c r="I25" s="156" t="s">
        <v>588</v>
      </c>
      <c r="J25" s="165"/>
      <c r="K25" s="263" t="s">
        <v>588</v>
      </c>
      <c r="L25" s="263" t="s">
        <v>588</v>
      </c>
      <c r="M25" s="263" t="s">
        <v>588</v>
      </c>
      <c r="N25" s="263" t="s">
        <v>588</v>
      </c>
      <c r="O25" s="263" t="s">
        <v>588</v>
      </c>
      <c r="P25" s="263" t="s">
        <v>588</v>
      </c>
      <c r="Q25" s="263" t="s">
        <v>588</v>
      </c>
      <c r="R25" s="165"/>
      <c r="S25" s="156" t="s">
        <v>588</v>
      </c>
      <c r="T25" s="174" t="str">
        <f>IFERROR(RANK($S25,$S$9:$S$83,0)+COUNTIF(S$9:S25,S25)-1,NA)</f>
        <v>N/A</v>
      </c>
      <c r="U25" s="165"/>
      <c r="V25" s="249" t="s">
        <v>588</v>
      </c>
      <c r="W25" s="249" t="s">
        <v>588</v>
      </c>
      <c r="X25" s="249" t="s">
        <v>588</v>
      </c>
      <c r="Y25" s="249" t="s">
        <v>588</v>
      </c>
      <c r="Z25" s="249" t="s">
        <v>588</v>
      </c>
      <c r="AA25" s="249" t="s">
        <v>588</v>
      </c>
      <c r="AB25" s="249" t="s">
        <v>588</v>
      </c>
      <c r="AC25" s="165"/>
      <c r="AD25" s="249" t="s">
        <v>588</v>
      </c>
    </row>
    <row r="26" spans="3:30" x14ac:dyDescent="0.2">
      <c r="C26" s="174">
        <f t="shared" si="12"/>
        <v>18</v>
      </c>
      <c r="D26" s="175" t="s">
        <v>756</v>
      </c>
      <c r="E26" s="175" t="s">
        <v>47</v>
      </c>
      <c r="F26" s="175" t="s">
        <v>401</v>
      </c>
      <c r="G26" s="225" t="s">
        <v>401</v>
      </c>
      <c r="H26" s="225" t="s">
        <v>229</v>
      </c>
      <c r="I26" s="226">
        <f t="shared" si="4"/>
        <v>36.508205775675684</v>
      </c>
      <c r="J26" s="165"/>
      <c r="K26" s="221">
        <v>5.6956535864864861</v>
      </c>
      <c r="L26" s="221">
        <v>29.972209856756759</v>
      </c>
      <c r="M26" s="221">
        <v>0.8403423324324325</v>
      </c>
      <c r="N26" s="221">
        <v>0</v>
      </c>
      <c r="O26" s="221">
        <v>0</v>
      </c>
      <c r="P26" s="221">
        <v>36.508205775675677</v>
      </c>
      <c r="Q26" s="221">
        <v>38.002147700000002</v>
      </c>
      <c r="R26" s="165"/>
      <c r="S26" s="226" t="str">
        <f t="shared" si="5"/>
        <v>N/A</v>
      </c>
      <c r="T26" s="174" t="str">
        <f>IFERROR(RANK($S26,$S$9:$S$83,0)+COUNTIF(S$9:S26,S26)-1,NA)</f>
        <v>N/A</v>
      </c>
      <c r="U26" s="165"/>
      <c r="V26" s="227">
        <f t="shared" si="13"/>
        <v>5.9839604514674489</v>
      </c>
      <c r="W26" s="227">
        <f t="shared" si="6"/>
        <v>31.489365654443464</v>
      </c>
      <c r="X26" s="227">
        <f t="shared" si="7"/>
        <v>0.88287941087224664</v>
      </c>
      <c r="Y26" s="227">
        <f t="shared" si="8"/>
        <v>0</v>
      </c>
      <c r="Z26" s="227">
        <f t="shared" si="9"/>
        <v>0</v>
      </c>
      <c r="AA26" s="227">
        <f t="shared" si="10"/>
        <v>38.356205516783156</v>
      </c>
      <c r="AB26" s="227">
        <f t="shared" si="11"/>
        <v>39.925768913889371</v>
      </c>
      <c r="AC26" s="165"/>
      <c r="AD26" s="227">
        <f t="shared" si="14"/>
        <v>38.356205516783163</v>
      </c>
    </row>
    <row r="27" spans="3:30" x14ac:dyDescent="0.2">
      <c r="C27" s="174">
        <f t="shared" si="12"/>
        <v>19</v>
      </c>
      <c r="D27" s="175" t="s">
        <v>757</v>
      </c>
      <c r="E27" s="175" t="s">
        <v>47</v>
      </c>
      <c r="F27" s="175" t="s">
        <v>409</v>
      </c>
      <c r="G27" s="225" t="s">
        <v>409</v>
      </c>
      <c r="H27" s="225" t="s">
        <v>216</v>
      </c>
      <c r="I27" s="226">
        <f t="shared" si="4"/>
        <v>4.5337410283918667</v>
      </c>
      <c r="J27" s="165"/>
      <c r="K27" s="221">
        <v>2.6243211541589648</v>
      </c>
      <c r="L27" s="221">
        <v>1.9094198742329018</v>
      </c>
      <c r="M27" s="221">
        <v>0</v>
      </c>
      <c r="N27" s="221">
        <v>0</v>
      </c>
      <c r="O27" s="221">
        <v>0</v>
      </c>
      <c r="P27" s="221">
        <v>4.5337410283918667</v>
      </c>
      <c r="Q27" s="221">
        <v>4.8957163599999998</v>
      </c>
      <c r="R27" s="165"/>
      <c r="S27" s="226" t="str">
        <f t="shared" si="5"/>
        <v>N/A</v>
      </c>
      <c r="T27" s="174" t="str">
        <f>IFERROR(RANK($S27,$S$9:$S$83,0)+COUNTIF(S$9:S27,S27)-1,NA)</f>
        <v>N/A</v>
      </c>
      <c r="U27" s="165"/>
      <c r="V27" s="227">
        <f t="shared" si="13"/>
        <v>2.7571610105810489</v>
      </c>
      <c r="W27" s="227">
        <f t="shared" si="6"/>
        <v>2.0060723214917284</v>
      </c>
      <c r="X27" s="227">
        <f t="shared" si="7"/>
        <v>0</v>
      </c>
      <c r="Y27" s="227">
        <f t="shared" si="8"/>
        <v>0</v>
      </c>
      <c r="Z27" s="227">
        <f t="shared" si="9"/>
        <v>0</v>
      </c>
      <c r="AA27" s="227">
        <f t="shared" si="10"/>
        <v>4.7632333320727769</v>
      </c>
      <c r="AB27" s="227">
        <f t="shared" si="11"/>
        <v>5.1435314024977492</v>
      </c>
      <c r="AC27" s="165"/>
      <c r="AD27" s="227">
        <f t="shared" si="14"/>
        <v>4.7632333320727778</v>
      </c>
    </row>
    <row r="28" spans="3:30" x14ac:dyDescent="0.2">
      <c r="C28" s="174">
        <f t="shared" si="12"/>
        <v>20</v>
      </c>
      <c r="D28" s="175">
        <v>1316</v>
      </c>
      <c r="E28" s="175" t="s">
        <v>47</v>
      </c>
      <c r="F28" s="175" t="s">
        <v>402</v>
      </c>
      <c r="G28" s="225" t="s">
        <v>402</v>
      </c>
      <c r="H28" s="225" t="s">
        <v>229</v>
      </c>
      <c r="I28" s="226">
        <f t="shared" si="4"/>
        <v>19.873025200000001</v>
      </c>
      <c r="J28" s="165"/>
      <c r="K28" s="221">
        <v>0</v>
      </c>
      <c r="L28" s="221">
        <v>1.3364056617319786</v>
      </c>
      <c r="M28" s="221">
        <v>6.3455232859216251</v>
      </c>
      <c r="N28" s="221">
        <v>12.191096252346396</v>
      </c>
      <c r="O28" s="221">
        <v>0</v>
      </c>
      <c r="P28" s="221">
        <v>19.873025200000001</v>
      </c>
      <c r="Q28" s="221">
        <v>19.873025200000001</v>
      </c>
      <c r="R28" s="165"/>
      <c r="S28" s="226" t="str">
        <f t="shared" si="5"/>
        <v>N/A</v>
      </c>
      <c r="T28" s="174" t="str">
        <f>IFERROR(RANK($S28,$S$9:$S$83,0)+COUNTIF(S$9:S28,S28)-1,NA)</f>
        <v>N/A</v>
      </c>
      <c r="U28" s="165"/>
      <c r="V28" s="227">
        <f t="shared" si="13"/>
        <v>0</v>
      </c>
      <c r="W28" s="227">
        <f t="shared" si="6"/>
        <v>1.404052845821774</v>
      </c>
      <c r="X28" s="227">
        <f t="shared" si="7"/>
        <v>6.6667257427508702</v>
      </c>
      <c r="Y28" s="227">
        <f t="shared" si="8"/>
        <v>12.808194305769854</v>
      </c>
      <c r="Z28" s="227">
        <f t="shared" si="9"/>
        <v>0</v>
      </c>
      <c r="AA28" s="227">
        <f t="shared" si="10"/>
        <v>20.8789728943425</v>
      </c>
      <c r="AB28" s="227">
        <f t="shared" si="11"/>
        <v>20.8789728943425</v>
      </c>
      <c r="AC28" s="165"/>
      <c r="AD28" s="227">
        <f t="shared" si="14"/>
        <v>20.878972894342496</v>
      </c>
    </row>
    <row r="29" spans="3:30" x14ac:dyDescent="0.2">
      <c r="C29" s="174">
        <f t="shared" si="12"/>
        <v>21</v>
      </c>
      <c r="D29" s="175" t="s">
        <v>758</v>
      </c>
      <c r="E29" s="175" t="s">
        <v>47</v>
      </c>
      <c r="F29" s="175" t="s">
        <v>407</v>
      </c>
      <c r="G29" s="225" t="s">
        <v>407</v>
      </c>
      <c r="H29" s="225" t="s">
        <v>216</v>
      </c>
      <c r="I29" s="226">
        <f t="shared" si="4"/>
        <v>2.0205484949999999</v>
      </c>
      <c r="J29" s="165"/>
      <c r="K29" s="221">
        <v>0</v>
      </c>
      <c r="L29" s="221">
        <v>0</v>
      </c>
      <c r="M29" s="221">
        <v>0</v>
      </c>
      <c r="N29" s="221">
        <v>0.28864978499999999</v>
      </c>
      <c r="O29" s="221">
        <v>1.7318987100000001</v>
      </c>
      <c r="P29" s="221">
        <v>2.0205484950000003</v>
      </c>
      <c r="Q29" s="221">
        <v>21.55251728</v>
      </c>
      <c r="R29" s="165"/>
      <c r="S29" s="226" t="str">
        <f t="shared" si="5"/>
        <v>N/A</v>
      </c>
      <c r="T29" s="174" t="str">
        <f>IFERROR(RANK($S29,$S$9:$S$83,0)+COUNTIF(S$9:S29,S29)-1,NA)</f>
        <v>N/A</v>
      </c>
      <c r="U29" s="165"/>
      <c r="V29" s="227">
        <f t="shared" si="13"/>
        <v>0</v>
      </c>
      <c r="W29" s="227">
        <f t="shared" si="6"/>
        <v>0</v>
      </c>
      <c r="X29" s="227">
        <f t="shared" si="7"/>
        <v>0</v>
      </c>
      <c r="Y29" s="227">
        <f t="shared" si="8"/>
        <v>0.30326087630446874</v>
      </c>
      <c r="Z29" s="227">
        <f t="shared" si="9"/>
        <v>1.8195652578268124</v>
      </c>
      <c r="AA29" s="227">
        <f t="shared" si="10"/>
        <v>2.1228261341312815</v>
      </c>
      <c r="AB29" s="227">
        <f t="shared" si="11"/>
        <v>22.643478764066998</v>
      </c>
      <c r="AC29" s="165"/>
      <c r="AD29" s="227">
        <f t="shared" si="14"/>
        <v>2.1228261341312811</v>
      </c>
    </row>
    <row r="30" spans="3:30" x14ac:dyDescent="0.2">
      <c r="C30" s="174">
        <f t="shared" si="12"/>
        <v>22</v>
      </c>
      <c r="D30" s="175">
        <v>0</v>
      </c>
      <c r="E30" s="175" t="s">
        <v>226</v>
      </c>
      <c r="F30" s="175">
        <v>0</v>
      </c>
      <c r="G30" s="225">
        <v>0</v>
      </c>
      <c r="H30" s="225">
        <v>0</v>
      </c>
      <c r="I30" s="226">
        <f t="shared" si="4"/>
        <v>0</v>
      </c>
      <c r="J30" s="165"/>
      <c r="K30" s="221">
        <v>0</v>
      </c>
      <c r="L30" s="221">
        <v>0</v>
      </c>
      <c r="M30" s="221">
        <v>0</v>
      </c>
      <c r="N30" s="221">
        <v>0</v>
      </c>
      <c r="O30" s="221">
        <v>0</v>
      </c>
      <c r="P30" s="221">
        <v>0</v>
      </c>
      <c r="Q30" s="221">
        <v>0</v>
      </c>
      <c r="R30" s="165"/>
      <c r="S30" s="226">
        <f t="shared" si="5"/>
        <v>0</v>
      </c>
      <c r="T30" s="174">
        <f>IFERROR(RANK($S30,$S$9:$S$83,0)+COUNTIF(S$9:S30,S30)-1,NA)</f>
        <v>22</v>
      </c>
      <c r="U30" s="165"/>
      <c r="V30" s="227">
        <f t="shared" si="13"/>
        <v>0</v>
      </c>
      <c r="W30" s="227">
        <f t="shared" si="6"/>
        <v>0</v>
      </c>
      <c r="X30" s="227">
        <f t="shared" si="7"/>
        <v>0</v>
      </c>
      <c r="Y30" s="227">
        <f t="shared" si="8"/>
        <v>0</v>
      </c>
      <c r="Z30" s="227">
        <f t="shared" si="9"/>
        <v>0</v>
      </c>
      <c r="AA30" s="227">
        <f t="shared" si="10"/>
        <v>0</v>
      </c>
      <c r="AB30" s="227">
        <f t="shared" si="11"/>
        <v>0</v>
      </c>
      <c r="AC30" s="165"/>
      <c r="AD30" s="227">
        <f t="shared" si="14"/>
        <v>0</v>
      </c>
    </row>
    <row r="31" spans="3:30" x14ac:dyDescent="0.2">
      <c r="C31" s="174">
        <f t="shared" si="12"/>
        <v>23</v>
      </c>
      <c r="D31" s="175" t="s">
        <v>759</v>
      </c>
      <c r="E31" s="175" t="s">
        <v>226</v>
      </c>
      <c r="F31" s="175" t="s">
        <v>546</v>
      </c>
      <c r="G31" s="225" t="s">
        <v>546</v>
      </c>
      <c r="H31" s="225" t="s">
        <v>216</v>
      </c>
      <c r="I31" s="226">
        <f t="shared" si="4"/>
        <v>121</v>
      </c>
      <c r="J31" s="165"/>
      <c r="K31" s="221">
        <v>66</v>
      </c>
      <c r="L31" s="221">
        <v>55</v>
      </c>
      <c r="M31" s="221">
        <v>0</v>
      </c>
      <c r="N31" s="221">
        <v>0</v>
      </c>
      <c r="O31" s="221">
        <v>0</v>
      </c>
      <c r="P31" s="221">
        <v>121</v>
      </c>
      <c r="Q31" s="221">
        <v>166.9</v>
      </c>
      <c r="R31" s="165"/>
      <c r="S31" s="226">
        <f t="shared" si="5"/>
        <v>121</v>
      </c>
      <c r="T31" s="174">
        <f>IFERROR(RANK($S31,$S$9:$S$83,0)+COUNTIF(S$9:S31,S31)-1,NA)</f>
        <v>15</v>
      </c>
      <c r="U31" s="165"/>
      <c r="V31" s="227">
        <f t="shared" si="13"/>
        <v>69.340837499999992</v>
      </c>
      <c r="W31" s="227">
        <f t="shared" si="6"/>
        <v>57.784031249999998</v>
      </c>
      <c r="X31" s="227">
        <f t="shared" si="7"/>
        <v>0</v>
      </c>
      <c r="Y31" s="227">
        <f t="shared" si="8"/>
        <v>0</v>
      </c>
      <c r="Z31" s="227">
        <f t="shared" si="9"/>
        <v>0</v>
      </c>
      <c r="AA31" s="227">
        <f t="shared" si="10"/>
        <v>127.12486874999999</v>
      </c>
      <c r="AB31" s="227">
        <f t="shared" si="11"/>
        <v>175.348269375</v>
      </c>
      <c r="AC31" s="165"/>
      <c r="AD31" s="227">
        <f t="shared" si="14"/>
        <v>127.12486874999999</v>
      </c>
    </row>
    <row r="32" spans="3:30" x14ac:dyDescent="0.2">
      <c r="C32" s="174">
        <f t="shared" si="12"/>
        <v>24</v>
      </c>
      <c r="D32" s="175" t="s">
        <v>760</v>
      </c>
      <c r="E32" s="175" t="s">
        <v>226</v>
      </c>
      <c r="F32" s="175" t="s">
        <v>547</v>
      </c>
      <c r="G32" s="225" t="s">
        <v>547</v>
      </c>
      <c r="H32" s="225" t="s">
        <v>229</v>
      </c>
      <c r="I32" s="226">
        <f t="shared" si="4"/>
        <v>111.72099999999999</v>
      </c>
      <c r="J32" s="165"/>
      <c r="K32" s="221">
        <v>4.54</v>
      </c>
      <c r="L32" s="221">
        <v>17.707000000000001</v>
      </c>
      <c r="M32" s="221">
        <v>84.602999999999994</v>
      </c>
      <c r="N32" s="221">
        <v>4.8710000000000004</v>
      </c>
      <c r="O32" s="221">
        <v>0</v>
      </c>
      <c r="P32" s="221">
        <v>111.72099999999999</v>
      </c>
      <c r="Q32" s="221">
        <v>111.717</v>
      </c>
      <c r="R32" s="165"/>
      <c r="S32" s="226">
        <f t="shared" si="5"/>
        <v>111.72099999999999</v>
      </c>
      <c r="T32" s="174">
        <f>IFERROR(RANK($S32,$S$9:$S$83,0)+COUNTIF(S$9:S32,S32)-1,NA)</f>
        <v>16</v>
      </c>
      <c r="U32" s="165"/>
      <c r="V32" s="227">
        <f t="shared" si="13"/>
        <v>4.7698091250000001</v>
      </c>
      <c r="W32" s="227">
        <f t="shared" si="6"/>
        <v>18.60330620625</v>
      </c>
      <c r="X32" s="227">
        <f t="shared" si="7"/>
        <v>88.885498106249983</v>
      </c>
      <c r="Y32" s="227">
        <f t="shared" si="8"/>
        <v>5.1175639312500003</v>
      </c>
      <c r="Z32" s="227">
        <f t="shared" si="9"/>
        <v>0</v>
      </c>
      <c r="AA32" s="227">
        <f t="shared" si="10"/>
        <v>117.37617736874998</v>
      </c>
      <c r="AB32" s="227">
        <f t="shared" si="11"/>
        <v>117.37197489374999</v>
      </c>
      <c r="AC32" s="165"/>
      <c r="AD32" s="227">
        <f t="shared" si="14"/>
        <v>117.37617736874998</v>
      </c>
    </row>
    <row r="33" spans="2:30" x14ac:dyDescent="0.2">
      <c r="C33" s="174">
        <f t="shared" si="12"/>
        <v>25</v>
      </c>
      <c r="D33" s="175">
        <v>1693</v>
      </c>
      <c r="E33" s="175" t="s">
        <v>226</v>
      </c>
      <c r="F33" s="175" t="s">
        <v>548</v>
      </c>
      <c r="G33" s="225" t="s">
        <v>548</v>
      </c>
      <c r="H33" s="225" t="s">
        <v>229</v>
      </c>
      <c r="I33" s="226">
        <f t="shared" si="4"/>
        <v>158.27700000000002</v>
      </c>
      <c r="J33" s="165"/>
      <c r="K33" s="221">
        <v>6.5880000000000001</v>
      </c>
      <c r="L33" s="221">
        <v>28.058</v>
      </c>
      <c r="M33" s="221">
        <v>80.844999999999999</v>
      </c>
      <c r="N33" s="221">
        <v>31.140999999999998</v>
      </c>
      <c r="O33" s="221">
        <v>11.645</v>
      </c>
      <c r="P33" s="221">
        <v>158.27700000000002</v>
      </c>
      <c r="Q33" s="221">
        <v>160.29700000000003</v>
      </c>
      <c r="R33" s="165"/>
      <c r="S33" s="226">
        <f t="shared" si="5"/>
        <v>158.27700000000002</v>
      </c>
      <c r="T33" s="174">
        <f>IFERROR(RANK($S33,$S$9:$S$83,0)+COUNTIF(S$9:S33,S33)-1,NA)</f>
        <v>13</v>
      </c>
      <c r="U33" s="165"/>
      <c r="V33" s="227">
        <f t="shared" si="13"/>
        <v>6.9214763249999995</v>
      </c>
      <c r="W33" s="227">
        <f t="shared" si="6"/>
        <v>29.478260887499999</v>
      </c>
      <c r="X33" s="227">
        <f t="shared" si="7"/>
        <v>84.937272843749994</v>
      </c>
      <c r="Y33" s="227">
        <f t="shared" si="8"/>
        <v>32.717318493749993</v>
      </c>
      <c r="Z33" s="227">
        <f t="shared" si="9"/>
        <v>12.23445534375</v>
      </c>
      <c r="AA33" s="227">
        <f t="shared" si="10"/>
        <v>166.28878389375001</v>
      </c>
      <c r="AB33" s="227">
        <f t="shared" si="11"/>
        <v>168.41103376875</v>
      </c>
      <c r="AC33" s="165"/>
      <c r="AD33" s="227">
        <f t="shared" si="14"/>
        <v>166.28878389374998</v>
      </c>
    </row>
    <row r="34" spans="2:30" x14ac:dyDescent="0.2">
      <c r="C34" s="174">
        <f t="shared" si="12"/>
        <v>26</v>
      </c>
      <c r="D34" s="175">
        <v>1555</v>
      </c>
      <c r="E34" s="175" t="s">
        <v>226</v>
      </c>
      <c r="F34" s="175" t="s">
        <v>441</v>
      </c>
      <c r="G34" s="225" t="s">
        <v>441</v>
      </c>
      <c r="H34" s="225" t="s">
        <v>217</v>
      </c>
      <c r="I34" s="226">
        <f t="shared" si="4"/>
        <v>315.14</v>
      </c>
      <c r="J34" s="165"/>
      <c r="K34" s="221">
        <v>32.36</v>
      </c>
      <c r="L34" s="221">
        <v>35.36</v>
      </c>
      <c r="M34" s="221">
        <v>20.55</v>
      </c>
      <c r="N34" s="221">
        <v>226.87</v>
      </c>
      <c r="O34" s="221">
        <v>0</v>
      </c>
      <c r="P34" s="221">
        <v>315.14</v>
      </c>
      <c r="Q34" s="221">
        <v>315.14</v>
      </c>
      <c r="R34" s="165"/>
      <c r="S34" s="226">
        <f t="shared" si="5"/>
        <v>315.14</v>
      </c>
      <c r="T34" s="174">
        <f>IFERROR(RANK($S34,$S$9:$S$83,0)+COUNTIF(S$9:S34,S34)-1,NA)</f>
        <v>7</v>
      </c>
      <c r="U34" s="165"/>
      <c r="V34" s="227">
        <f t="shared" si="13"/>
        <v>33.998022749999997</v>
      </c>
      <c r="W34" s="227">
        <f t="shared" si="6"/>
        <v>37.149878999999999</v>
      </c>
      <c r="X34" s="227">
        <f t="shared" si="7"/>
        <v>21.5902153125</v>
      </c>
      <c r="Y34" s="227">
        <f t="shared" si="8"/>
        <v>238.35387581249998</v>
      </c>
      <c r="Z34" s="227">
        <f t="shared" si="9"/>
        <v>0</v>
      </c>
      <c r="AA34" s="227">
        <f t="shared" si="10"/>
        <v>331.09199287499996</v>
      </c>
      <c r="AB34" s="227">
        <f t="shared" si="11"/>
        <v>331.09199287499996</v>
      </c>
      <c r="AC34" s="165"/>
      <c r="AD34" s="227">
        <f t="shared" si="14"/>
        <v>331.09199287499996</v>
      </c>
    </row>
    <row r="35" spans="2:30" x14ac:dyDescent="0.2">
      <c r="C35" s="174">
        <f t="shared" si="12"/>
        <v>27</v>
      </c>
      <c r="D35" s="175">
        <v>0</v>
      </c>
      <c r="E35" s="175" t="s">
        <v>226</v>
      </c>
      <c r="F35" s="175">
        <v>0</v>
      </c>
      <c r="G35" s="225">
        <v>0</v>
      </c>
      <c r="H35" s="225">
        <v>0</v>
      </c>
      <c r="I35" s="226">
        <f t="shared" si="4"/>
        <v>0</v>
      </c>
      <c r="J35" s="165"/>
      <c r="K35" s="221">
        <v>0</v>
      </c>
      <c r="L35" s="221">
        <v>0</v>
      </c>
      <c r="M35" s="221">
        <v>0</v>
      </c>
      <c r="N35" s="221">
        <v>0</v>
      </c>
      <c r="O35" s="221">
        <v>0</v>
      </c>
      <c r="P35" s="221">
        <v>0</v>
      </c>
      <c r="Q35" s="221">
        <v>0</v>
      </c>
      <c r="R35" s="165"/>
      <c r="S35" s="226">
        <f t="shared" si="5"/>
        <v>0</v>
      </c>
      <c r="T35" s="174">
        <f>IFERROR(RANK($S35,$S$9:$S$83,0)+COUNTIF(S$9:S35,S35)-1,NA)</f>
        <v>23</v>
      </c>
      <c r="U35" s="165"/>
      <c r="V35" s="227">
        <f t="shared" si="13"/>
        <v>0</v>
      </c>
      <c r="W35" s="227">
        <f t="shared" si="6"/>
        <v>0</v>
      </c>
      <c r="X35" s="227">
        <f t="shared" si="7"/>
        <v>0</v>
      </c>
      <c r="Y35" s="227">
        <f t="shared" si="8"/>
        <v>0</v>
      </c>
      <c r="Z35" s="227">
        <f t="shared" si="9"/>
        <v>0</v>
      </c>
      <c r="AA35" s="227">
        <f t="shared" si="10"/>
        <v>0</v>
      </c>
      <c r="AB35" s="227">
        <f t="shared" si="11"/>
        <v>0</v>
      </c>
      <c r="AC35" s="165"/>
      <c r="AD35" s="227">
        <f t="shared" si="14"/>
        <v>0</v>
      </c>
    </row>
    <row r="36" spans="2:30" x14ac:dyDescent="0.2">
      <c r="C36" s="174">
        <f t="shared" si="12"/>
        <v>28</v>
      </c>
      <c r="D36" s="175">
        <v>0</v>
      </c>
      <c r="E36" s="175" t="s">
        <v>226</v>
      </c>
      <c r="F36" s="175">
        <v>0</v>
      </c>
      <c r="G36" s="225">
        <v>0</v>
      </c>
      <c r="H36" s="225">
        <v>0</v>
      </c>
      <c r="I36" s="226">
        <f t="shared" si="4"/>
        <v>0</v>
      </c>
      <c r="J36" s="165"/>
      <c r="K36" s="221">
        <v>0</v>
      </c>
      <c r="L36" s="221">
        <v>0</v>
      </c>
      <c r="M36" s="221">
        <v>0</v>
      </c>
      <c r="N36" s="221">
        <v>0</v>
      </c>
      <c r="O36" s="221">
        <v>0</v>
      </c>
      <c r="P36" s="221">
        <v>0</v>
      </c>
      <c r="Q36" s="221">
        <v>0</v>
      </c>
      <c r="R36" s="165"/>
      <c r="S36" s="226">
        <f t="shared" si="5"/>
        <v>0</v>
      </c>
      <c r="T36" s="174">
        <f>IFERROR(RANK($S36,$S$9:$S$83,0)+COUNTIF(S$9:S36,S36)-1,NA)</f>
        <v>24</v>
      </c>
      <c r="U36" s="165"/>
      <c r="V36" s="227">
        <f t="shared" si="13"/>
        <v>0</v>
      </c>
      <c r="W36" s="227">
        <f t="shared" si="6"/>
        <v>0</v>
      </c>
      <c r="X36" s="227">
        <f t="shared" si="7"/>
        <v>0</v>
      </c>
      <c r="Y36" s="227">
        <f t="shared" si="8"/>
        <v>0</v>
      </c>
      <c r="Z36" s="227">
        <f t="shared" si="9"/>
        <v>0</v>
      </c>
      <c r="AA36" s="227">
        <f t="shared" si="10"/>
        <v>0</v>
      </c>
      <c r="AB36" s="227">
        <f t="shared" si="11"/>
        <v>0</v>
      </c>
      <c r="AC36" s="165"/>
      <c r="AD36" s="227">
        <f t="shared" si="14"/>
        <v>0</v>
      </c>
    </row>
    <row r="37" spans="2:30" x14ac:dyDescent="0.2">
      <c r="C37" s="174">
        <f t="shared" si="12"/>
        <v>29</v>
      </c>
      <c r="D37" s="175" t="s">
        <v>761</v>
      </c>
      <c r="E37" s="175" t="s">
        <v>226</v>
      </c>
      <c r="F37" s="175" t="s">
        <v>430</v>
      </c>
      <c r="G37" s="225" t="s">
        <v>430</v>
      </c>
      <c r="H37" s="225" t="s">
        <v>216</v>
      </c>
      <c r="I37" s="226">
        <f t="shared" si="4"/>
        <v>100</v>
      </c>
      <c r="J37" s="165"/>
      <c r="K37" s="221">
        <v>0</v>
      </c>
      <c r="L37" s="221">
        <v>0</v>
      </c>
      <c r="M37" s="221">
        <v>0</v>
      </c>
      <c r="N37" s="221">
        <v>20</v>
      </c>
      <c r="O37" s="221">
        <v>80</v>
      </c>
      <c r="P37" s="221">
        <v>100</v>
      </c>
      <c r="Q37" s="221">
        <v>250</v>
      </c>
      <c r="R37" s="165"/>
      <c r="S37" s="226">
        <f t="shared" si="5"/>
        <v>100</v>
      </c>
      <c r="T37" s="174">
        <f>IFERROR(RANK($S37,$S$9:$S$83,0)+COUNTIF(S$9:S37,S37)-1,NA)</f>
        <v>17</v>
      </c>
      <c r="U37" s="165"/>
      <c r="V37" s="227">
        <f t="shared" si="13"/>
        <v>0</v>
      </c>
      <c r="W37" s="227">
        <f t="shared" si="6"/>
        <v>0</v>
      </c>
      <c r="X37" s="227">
        <f t="shared" si="7"/>
        <v>0</v>
      </c>
      <c r="Y37" s="227">
        <f t="shared" si="8"/>
        <v>21.012374999999999</v>
      </c>
      <c r="Z37" s="227">
        <f t="shared" si="9"/>
        <v>84.049499999999995</v>
      </c>
      <c r="AA37" s="227">
        <f t="shared" si="10"/>
        <v>105.06187499999999</v>
      </c>
      <c r="AB37" s="227">
        <f t="shared" si="11"/>
        <v>262.65468749999997</v>
      </c>
      <c r="AC37" s="165"/>
      <c r="AD37" s="227">
        <f t="shared" si="14"/>
        <v>105.06187499999999</v>
      </c>
    </row>
    <row r="38" spans="2:30" x14ac:dyDescent="0.2">
      <c r="C38" s="174">
        <f t="shared" si="12"/>
        <v>30</v>
      </c>
      <c r="D38" s="175" t="s">
        <v>762</v>
      </c>
      <c r="E38" s="175" t="s">
        <v>226</v>
      </c>
      <c r="F38" s="175" t="s">
        <v>431</v>
      </c>
      <c r="G38" s="225" t="s">
        <v>431</v>
      </c>
      <c r="H38" s="225" t="s">
        <v>216</v>
      </c>
      <c r="I38" s="226">
        <f t="shared" si="4"/>
        <v>270</v>
      </c>
      <c r="J38" s="165"/>
      <c r="K38" s="221">
        <v>0</v>
      </c>
      <c r="L38" s="221">
        <v>0</v>
      </c>
      <c r="M38" s="221">
        <v>0</v>
      </c>
      <c r="N38" s="221">
        <v>100</v>
      </c>
      <c r="O38" s="221">
        <v>170</v>
      </c>
      <c r="P38" s="221">
        <v>270</v>
      </c>
      <c r="Q38" s="221">
        <v>610</v>
      </c>
      <c r="R38" s="165"/>
      <c r="S38" s="226">
        <f t="shared" si="5"/>
        <v>270</v>
      </c>
      <c r="T38" s="174">
        <f>IFERROR(RANK($S38,$S$9:$S$83,0)+COUNTIF(S$9:S38,S38)-1,NA)</f>
        <v>8</v>
      </c>
      <c r="U38" s="165"/>
      <c r="V38" s="227">
        <f t="shared" si="13"/>
        <v>0</v>
      </c>
      <c r="W38" s="227">
        <f t="shared" si="6"/>
        <v>0</v>
      </c>
      <c r="X38" s="227">
        <f t="shared" si="7"/>
        <v>0</v>
      </c>
      <c r="Y38" s="227">
        <f t="shared" si="8"/>
        <v>105.06187499999999</v>
      </c>
      <c r="Z38" s="227">
        <f t="shared" si="9"/>
        <v>178.6051875</v>
      </c>
      <c r="AA38" s="227">
        <f t="shared" si="10"/>
        <v>283.66706249999999</v>
      </c>
      <c r="AB38" s="227">
        <f t="shared" si="11"/>
        <v>640.87743749999993</v>
      </c>
      <c r="AC38" s="165"/>
      <c r="AD38" s="227">
        <f t="shared" si="14"/>
        <v>283.66706249999999</v>
      </c>
    </row>
    <row r="39" spans="2:30" x14ac:dyDescent="0.2">
      <c r="C39" s="174">
        <f t="shared" si="12"/>
        <v>31</v>
      </c>
      <c r="D39" s="175" t="s">
        <v>763</v>
      </c>
      <c r="E39" s="175" t="s">
        <v>226</v>
      </c>
      <c r="F39" s="175" t="s">
        <v>434</v>
      </c>
      <c r="G39" s="225" t="s">
        <v>434</v>
      </c>
      <c r="H39" s="225" t="s">
        <v>217</v>
      </c>
      <c r="I39" s="226">
        <f t="shared" si="4"/>
        <v>262.5</v>
      </c>
      <c r="J39" s="165"/>
      <c r="K39" s="221">
        <v>0</v>
      </c>
      <c r="L39" s="221">
        <v>0</v>
      </c>
      <c r="M39" s="221">
        <v>37.5</v>
      </c>
      <c r="N39" s="221">
        <v>75</v>
      </c>
      <c r="O39" s="221">
        <v>150</v>
      </c>
      <c r="P39" s="221">
        <v>262.5</v>
      </c>
      <c r="Q39" s="221">
        <v>375</v>
      </c>
      <c r="R39" s="165"/>
      <c r="S39" s="226">
        <f t="shared" si="5"/>
        <v>262.5</v>
      </c>
      <c r="T39" s="174">
        <f>IFERROR(RANK($S39,$S$9:$S$83,0)+COUNTIF(S$9:S39,S39)-1,NA)</f>
        <v>9</v>
      </c>
      <c r="U39" s="165"/>
      <c r="V39" s="227">
        <f t="shared" si="13"/>
        <v>0</v>
      </c>
      <c r="W39" s="227">
        <f t="shared" si="6"/>
        <v>0</v>
      </c>
      <c r="X39" s="227">
        <f t="shared" si="7"/>
        <v>39.398203124999995</v>
      </c>
      <c r="Y39" s="227">
        <f t="shared" si="8"/>
        <v>78.79640624999999</v>
      </c>
      <c r="Z39" s="227">
        <f t="shared" si="9"/>
        <v>157.59281249999998</v>
      </c>
      <c r="AA39" s="227">
        <f t="shared" si="10"/>
        <v>275.78742187500001</v>
      </c>
      <c r="AB39" s="227">
        <f t="shared" si="11"/>
        <v>393.98203124999998</v>
      </c>
      <c r="AC39" s="165"/>
      <c r="AD39" s="227">
        <f t="shared" si="14"/>
        <v>275.78742187499995</v>
      </c>
    </row>
    <row r="40" spans="2:30" x14ac:dyDescent="0.2">
      <c r="C40" s="174">
        <f t="shared" si="12"/>
        <v>32</v>
      </c>
      <c r="D40" s="175" t="s">
        <v>764</v>
      </c>
      <c r="E40" s="175" t="s">
        <v>226</v>
      </c>
      <c r="F40" s="175" t="s">
        <v>439</v>
      </c>
      <c r="G40" s="225" t="s">
        <v>439</v>
      </c>
      <c r="H40" s="225" t="s">
        <v>229</v>
      </c>
      <c r="I40" s="226">
        <f t="shared" si="4"/>
        <v>68</v>
      </c>
      <c r="J40" s="165"/>
      <c r="K40" s="221">
        <v>0</v>
      </c>
      <c r="L40" s="221">
        <v>0</v>
      </c>
      <c r="M40" s="221">
        <v>8</v>
      </c>
      <c r="N40" s="221">
        <v>20</v>
      </c>
      <c r="O40" s="221">
        <v>40</v>
      </c>
      <c r="P40" s="221">
        <v>68</v>
      </c>
      <c r="Q40" s="221">
        <v>90</v>
      </c>
      <c r="R40" s="165"/>
      <c r="S40" s="226">
        <f t="shared" si="5"/>
        <v>68</v>
      </c>
      <c r="T40" s="174">
        <f>IFERROR(RANK($S40,$S$9:$S$83,0)+COUNTIF(S$9:S40,S40)-1,NA)</f>
        <v>19</v>
      </c>
      <c r="U40" s="165"/>
      <c r="V40" s="227">
        <f t="shared" si="13"/>
        <v>0</v>
      </c>
      <c r="W40" s="227">
        <f t="shared" si="6"/>
        <v>0</v>
      </c>
      <c r="X40" s="227">
        <f t="shared" si="7"/>
        <v>8.4049499999999995</v>
      </c>
      <c r="Y40" s="227">
        <f t="shared" si="8"/>
        <v>21.012374999999999</v>
      </c>
      <c r="Z40" s="227">
        <f t="shared" si="9"/>
        <v>42.024749999999997</v>
      </c>
      <c r="AA40" s="227">
        <f t="shared" si="10"/>
        <v>71.442074999999988</v>
      </c>
      <c r="AB40" s="227">
        <f t="shared" si="11"/>
        <v>94.555687499999991</v>
      </c>
      <c r="AC40" s="165"/>
      <c r="AD40" s="227">
        <f t="shared" si="14"/>
        <v>71.442074999999988</v>
      </c>
    </row>
    <row r="41" spans="2:30" x14ac:dyDescent="0.2">
      <c r="C41" s="174">
        <f t="shared" si="12"/>
        <v>33</v>
      </c>
      <c r="D41" s="175" t="s">
        <v>760</v>
      </c>
      <c r="E41" s="175" t="s">
        <v>226</v>
      </c>
      <c r="F41" s="175" t="s">
        <v>440</v>
      </c>
      <c r="G41" s="225" t="s">
        <v>440</v>
      </c>
      <c r="H41" s="225" t="s">
        <v>229</v>
      </c>
      <c r="I41" s="226">
        <f t="shared" si="4"/>
        <v>90</v>
      </c>
      <c r="J41" s="165"/>
      <c r="K41" s="221">
        <v>0</v>
      </c>
      <c r="L41" s="221">
        <v>0</v>
      </c>
      <c r="M41" s="221">
        <v>10</v>
      </c>
      <c r="N41" s="221">
        <v>30</v>
      </c>
      <c r="O41" s="221">
        <v>50</v>
      </c>
      <c r="P41" s="221">
        <v>90</v>
      </c>
      <c r="Q41" s="221">
        <v>385.4</v>
      </c>
      <c r="R41" s="165"/>
      <c r="S41" s="226">
        <f t="shared" ref="S41:S72" si="15">IF($E41=S$8,I41,NA)</f>
        <v>90</v>
      </c>
      <c r="T41" s="174">
        <f>IFERROR(RANK($S41,$S$9:$S$83,0)+COUNTIF(S$9:S41,S41)-1,NA)</f>
        <v>18</v>
      </c>
      <c r="U41" s="165"/>
      <c r="V41" s="227">
        <f t="shared" si="13"/>
        <v>0</v>
      </c>
      <c r="W41" s="227">
        <f t="shared" si="6"/>
        <v>0</v>
      </c>
      <c r="X41" s="227">
        <f t="shared" si="7"/>
        <v>10.506187499999999</v>
      </c>
      <c r="Y41" s="227">
        <f t="shared" si="8"/>
        <v>31.518562499999998</v>
      </c>
      <c r="Z41" s="227">
        <f t="shared" si="9"/>
        <v>52.530937499999993</v>
      </c>
      <c r="AA41" s="227">
        <f t="shared" si="10"/>
        <v>94.555687499999991</v>
      </c>
      <c r="AB41" s="227">
        <f t="shared" si="11"/>
        <v>404.90846624999995</v>
      </c>
      <c r="AC41" s="165"/>
      <c r="AD41" s="227">
        <f t="shared" si="14"/>
        <v>94.555687499999991</v>
      </c>
    </row>
    <row r="42" spans="2:30" x14ac:dyDescent="0.2">
      <c r="B42" s="165"/>
      <c r="C42" s="174">
        <f t="shared" si="12"/>
        <v>34</v>
      </c>
      <c r="D42" s="175" t="s">
        <v>765</v>
      </c>
      <c r="E42" s="175" t="s">
        <v>226</v>
      </c>
      <c r="F42" s="175" t="s">
        <v>442</v>
      </c>
      <c r="G42" s="225" t="s">
        <v>442</v>
      </c>
      <c r="H42" s="225" t="s">
        <v>229</v>
      </c>
      <c r="I42" s="226">
        <f t="shared" si="4"/>
        <v>40</v>
      </c>
      <c r="J42" s="165"/>
      <c r="K42" s="221">
        <v>0</v>
      </c>
      <c r="L42" s="221">
        <v>0</v>
      </c>
      <c r="M42" s="221">
        <v>0</v>
      </c>
      <c r="N42" s="221">
        <v>20</v>
      </c>
      <c r="O42" s="221">
        <v>20</v>
      </c>
      <c r="P42" s="221">
        <v>40</v>
      </c>
      <c r="Q42" s="221">
        <v>40</v>
      </c>
      <c r="R42" s="165"/>
      <c r="S42" s="226">
        <f t="shared" si="15"/>
        <v>40</v>
      </c>
      <c r="T42" s="174">
        <f>IFERROR(RANK($S42,$S$9:$S$83,0)+COUNTIF(S$9:S42,S42)-1,NA)</f>
        <v>21</v>
      </c>
      <c r="U42" s="165"/>
      <c r="V42" s="227">
        <f t="shared" si="13"/>
        <v>0</v>
      </c>
      <c r="W42" s="227">
        <f t="shared" si="6"/>
        <v>0</v>
      </c>
      <c r="X42" s="227">
        <f t="shared" si="7"/>
        <v>0</v>
      </c>
      <c r="Y42" s="227">
        <f t="shared" si="8"/>
        <v>21.012374999999999</v>
      </c>
      <c r="Z42" s="227">
        <f t="shared" si="9"/>
        <v>21.012374999999999</v>
      </c>
      <c r="AA42" s="227">
        <f t="shared" si="10"/>
        <v>42.024749999999997</v>
      </c>
      <c r="AB42" s="227">
        <f t="shared" si="11"/>
        <v>42.024749999999997</v>
      </c>
      <c r="AC42" s="165"/>
      <c r="AD42" s="227">
        <f t="shared" si="14"/>
        <v>42.024749999999997</v>
      </c>
    </row>
    <row r="43" spans="2:30" x14ac:dyDescent="0.2">
      <c r="B43" s="165"/>
      <c r="C43" s="174">
        <f t="shared" si="12"/>
        <v>35</v>
      </c>
      <c r="D43" s="175">
        <v>2153</v>
      </c>
      <c r="E43" s="175" t="s">
        <v>226</v>
      </c>
      <c r="F43" s="175" t="s">
        <v>549</v>
      </c>
      <c r="G43" s="225" t="s">
        <v>549</v>
      </c>
      <c r="H43" s="225" t="s">
        <v>230</v>
      </c>
      <c r="I43" s="226">
        <f t="shared" si="4"/>
        <v>240.07490579568261</v>
      </c>
      <c r="J43" s="165"/>
      <c r="K43" s="221">
        <v>2.8052978675234144</v>
      </c>
      <c r="L43" s="221">
        <v>1.9796880520813969</v>
      </c>
      <c r="M43" s="221">
        <v>235.28991987607779</v>
      </c>
      <c r="N43" s="221">
        <v>0</v>
      </c>
      <c r="O43" s="221">
        <v>0</v>
      </c>
      <c r="P43" s="221">
        <v>240.07490579568258</v>
      </c>
      <c r="Q43" s="221">
        <v>240.07490579568258</v>
      </c>
      <c r="R43" s="165"/>
      <c r="S43" s="226">
        <f t="shared" si="15"/>
        <v>240.07490579568261</v>
      </c>
      <c r="T43" s="174">
        <f>IFERROR(RANK($S43,$S$9:$S$83,0)+COUNTIF(S$9:S43,S43)-1,NA)</f>
        <v>10</v>
      </c>
      <c r="U43" s="165"/>
      <c r="V43" s="227">
        <f t="shared" si="13"/>
        <v>2.9472985389551152</v>
      </c>
      <c r="W43" s="227">
        <f t="shared" si="6"/>
        <v>2.079897386667692</v>
      </c>
      <c r="X43" s="227">
        <f t="shared" si="7"/>
        <v>247.20000150780498</v>
      </c>
      <c r="Y43" s="227">
        <f t="shared" si="8"/>
        <v>0</v>
      </c>
      <c r="Z43" s="227">
        <f t="shared" si="9"/>
        <v>0</v>
      </c>
      <c r="AA43" s="227">
        <f t="shared" si="10"/>
        <v>252.22719743342776</v>
      </c>
      <c r="AB43" s="227">
        <f t="shared" si="11"/>
        <v>252.22719743342776</v>
      </c>
      <c r="AC43" s="165"/>
      <c r="AD43" s="227">
        <f t="shared" si="14"/>
        <v>252.22719743342779</v>
      </c>
    </row>
    <row r="44" spans="2:30" x14ac:dyDescent="0.2">
      <c r="B44" s="165"/>
      <c r="C44" s="174">
        <f t="shared" si="12"/>
        <v>36</v>
      </c>
      <c r="D44" s="175" t="s">
        <v>766</v>
      </c>
      <c r="E44" s="175" t="s">
        <v>226</v>
      </c>
      <c r="F44" s="175" t="s">
        <v>418</v>
      </c>
      <c r="G44" s="225" t="s">
        <v>418</v>
      </c>
      <c r="H44" s="225" t="s">
        <v>216</v>
      </c>
      <c r="I44" s="226">
        <f t="shared" si="4"/>
        <v>48.64</v>
      </c>
      <c r="J44" s="165"/>
      <c r="K44" s="221">
        <v>2.2999999999999998</v>
      </c>
      <c r="L44" s="221">
        <v>11.2</v>
      </c>
      <c r="M44" s="221">
        <v>30.3</v>
      </c>
      <c r="N44" s="221">
        <v>4.84</v>
      </c>
      <c r="O44" s="221">
        <v>0</v>
      </c>
      <c r="P44" s="221">
        <v>48.64</v>
      </c>
      <c r="Q44" s="221">
        <v>48.64</v>
      </c>
      <c r="R44" s="165"/>
      <c r="S44" s="226">
        <f t="shared" si="15"/>
        <v>48.64</v>
      </c>
      <c r="T44" s="174">
        <f>IFERROR(RANK($S44,$S$9:$S$83,0)+COUNTIF(S$9:S44,S44)-1,NA)</f>
        <v>20</v>
      </c>
      <c r="U44" s="165"/>
      <c r="V44" s="227">
        <f t="shared" si="13"/>
        <v>2.4164231249999997</v>
      </c>
      <c r="W44" s="227">
        <f t="shared" si="6"/>
        <v>11.766929999999999</v>
      </c>
      <c r="X44" s="227">
        <f t="shared" si="7"/>
        <v>31.833748125</v>
      </c>
      <c r="Y44" s="227">
        <f t="shared" si="8"/>
        <v>5.0849947499999999</v>
      </c>
      <c r="Z44" s="227">
        <f t="shared" si="9"/>
        <v>0</v>
      </c>
      <c r="AA44" s="227">
        <f t="shared" si="10"/>
        <v>51.102095999999996</v>
      </c>
      <c r="AB44" s="227">
        <f t="shared" si="11"/>
        <v>51.102095999999996</v>
      </c>
      <c r="AC44" s="165"/>
      <c r="AD44" s="227">
        <f t="shared" si="14"/>
        <v>51.102095999999996</v>
      </c>
    </row>
    <row r="45" spans="2:30" x14ac:dyDescent="0.2">
      <c r="B45" s="165"/>
      <c r="C45" s="174">
        <f t="shared" si="12"/>
        <v>37</v>
      </c>
      <c r="D45" s="175">
        <v>0</v>
      </c>
      <c r="E45" s="175" t="s">
        <v>226</v>
      </c>
      <c r="F45" s="175">
        <v>0</v>
      </c>
      <c r="G45" s="225">
        <v>0</v>
      </c>
      <c r="H45" s="225">
        <v>0</v>
      </c>
      <c r="I45" s="226">
        <f t="shared" si="4"/>
        <v>0</v>
      </c>
      <c r="J45" s="165"/>
      <c r="K45" s="221">
        <v>0</v>
      </c>
      <c r="L45" s="221">
        <v>0</v>
      </c>
      <c r="M45" s="221">
        <v>0</v>
      </c>
      <c r="N45" s="221">
        <v>0</v>
      </c>
      <c r="O45" s="221">
        <v>0</v>
      </c>
      <c r="P45" s="221">
        <v>0</v>
      </c>
      <c r="Q45" s="221">
        <v>0</v>
      </c>
      <c r="R45" s="165"/>
      <c r="S45" s="226">
        <f t="shared" si="15"/>
        <v>0</v>
      </c>
      <c r="T45" s="174">
        <f>IFERROR(RANK($S45,$S$9:$S$83,0)+COUNTIF(S$9:S45,S45)-1,NA)</f>
        <v>25</v>
      </c>
      <c r="U45" s="165"/>
      <c r="V45" s="227">
        <f t="shared" si="13"/>
        <v>0</v>
      </c>
      <c r="W45" s="227">
        <f t="shared" si="6"/>
        <v>0</v>
      </c>
      <c r="X45" s="227">
        <f t="shared" si="7"/>
        <v>0</v>
      </c>
      <c r="Y45" s="227">
        <f t="shared" si="8"/>
        <v>0</v>
      </c>
      <c r="Z45" s="227">
        <f t="shared" si="9"/>
        <v>0</v>
      </c>
      <c r="AA45" s="227">
        <f t="shared" si="10"/>
        <v>0</v>
      </c>
      <c r="AB45" s="227">
        <f t="shared" si="11"/>
        <v>0</v>
      </c>
      <c r="AC45" s="165"/>
      <c r="AD45" s="227">
        <f t="shared" si="14"/>
        <v>0</v>
      </c>
    </row>
    <row r="46" spans="2:30" x14ac:dyDescent="0.2">
      <c r="B46" s="165"/>
      <c r="C46" s="174">
        <f t="shared" si="12"/>
        <v>38</v>
      </c>
      <c r="D46" s="175">
        <v>0</v>
      </c>
      <c r="E46" s="175" t="s">
        <v>226</v>
      </c>
      <c r="F46" s="175">
        <v>0</v>
      </c>
      <c r="G46" s="225">
        <v>0</v>
      </c>
      <c r="H46" s="225">
        <v>0</v>
      </c>
      <c r="I46" s="226">
        <f t="shared" si="4"/>
        <v>0</v>
      </c>
      <c r="J46" s="165"/>
      <c r="K46" s="221">
        <v>0</v>
      </c>
      <c r="L46" s="221">
        <v>0</v>
      </c>
      <c r="M46" s="221">
        <v>0</v>
      </c>
      <c r="N46" s="221">
        <v>0</v>
      </c>
      <c r="O46" s="221">
        <v>0</v>
      </c>
      <c r="P46" s="221">
        <v>0</v>
      </c>
      <c r="Q46" s="221">
        <v>0</v>
      </c>
      <c r="R46" s="165"/>
      <c r="S46" s="226">
        <f t="shared" si="15"/>
        <v>0</v>
      </c>
      <c r="T46" s="174">
        <f>IFERROR(RANK($S46,$S$9:$S$83,0)+COUNTIF(S$9:S46,S46)-1,NA)</f>
        <v>26</v>
      </c>
      <c r="U46" s="165"/>
      <c r="V46" s="227">
        <f t="shared" si="13"/>
        <v>0</v>
      </c>
      <c r="W46" s="227">
        <f t="shared" si="6"/>
        <v>0</v>
      </c>
      <c r="X46" s="227">
        <f t="shared" si="7"/>
        <v>0</v>
      </c>
      <c r="Y46" s="227">
        <f t="shared" si="8"/>
        <v>0</v>
      </c>
      <c r="Z46" s="227">
        <f t="shared" si="9"/>
        <v>0</v>
      </c>
      <c r="AA46" s="227">
        <f t="shared" si="10"/>
        <v>0</v>
      </c>
      <c r="AB46" s="227">
        <f t="shared" si="11"/>
        <v>0</v>
      </c>
      <c r="AC46" s="165"/>
      <c r="AD46" s="227">
        <f t="shared" si="14"/>
        <v>0</v>
      </c>
    </row>
    <row r="47" spans="2:30" x14ac:dyDescent="0.2">
      <c r="B47" s="165"/>
      <c r="C47" s="174">
        <f t="shared" si="12"/>
        <v>39</v>
      </c>
      <c r="D47" s="175" t="s">
        <v>767</v>
      </c>
      <c r="E47" s="175" t="s">
        <v>226</v>
      </c>
      <c r="F47" s="175" t="s">
        <v>435</v>
      </c>
      <c r="G47" s="225" t="s">
        <v>435</v>
      </c>
      <c r="H47" s="225" t="s">
        <v>217</v>
      </c>
      <c r="I47" s="226">
        <f t="shared" si="4"/>
        <v>991.19999999999993</v>
      </c>
      <c r="J47" s="165"/>
      <c r="K47" s="221">
        <v>0</v>
      </c>
      <c r="L47" s="221">
        <v>0</v>
      </c>
      <c r="M47" s="221">
        <v>141.6</v>
      </c>
      <c r="N47" s="221">
        <v>283.2</v>
      </c>
      <c r="O47" s="221">
        <v>566.4</v>
      </c>
      <c r="P47" s="221">
        <v>991.19999999999993</v>
      </c>
      <c r="Q47" s="221">
        <v>1416</v>
      </c>
      <c r="R47" s="165"/>
      <c r="S47" s="226">
        <f t="shared" si="15"/>
        <v>991.19999999999993</v>
      </c>
      <c r="T47" s="174">
        <f>IFERROR(RANK($S47,$S$9:$S$83,0)+COUNTIF(S$9:S47,S47)-1,NA)</f>
        <v>4</v>
      </c>
      <c r="U47" s="165"/>
      <c r="V47" s="227">
        <f t="shared" si="13"/>
        <v>0</v>
      </c>
      <c r="W47" s="227">
        <f t="shared" si="6"/>
        <v>0</v>
      </c>
      <c r="X47" s="227">
        <f t="shared" si="7"/>
        <v>148.76761499999998</v>
      </c>
      <c r="Y47" s="227">
        <f t="shared" si="8"/>
        <v>297.53522999999996</v>
      </c>
      <c r="Z47" s="227">
        <f t="shared" si="9"/>
        <v>595.07045999999991</v>
      </c>
      <c r="AA47" s="227">
        <f t="shared" si="10"/>
        <v>1041.3733049999998</v>
      </c>
      <c r="AB47" s="227">
        <f t="shared" si="11"/>
        <v>1487.67615</v>
      </c>
      <c r="AC47" s="165"/>
      <c r="AD47" s="227">
        <f t="shared" si="14"/>
        <v>1041.3733049999998</v>
      </c>
    </row>
    <row r="48" spans="2:30" x14ac:dyDescent="0.2">
      <c r="B48" s="165"/>
      <c r="C48" s="174">
        <f t="shared" si="12"/>
        <v>40</v>
      </c>
      <c r="D48" s="175" t="s">
        <v>768</v>
      </c>
      <c r="E48" s="175" t="s">
        <v>226</v>
      </c>
      <c r="F48" s="175" t="s">
        <v>436</v>
      </c>
      <c r="G48" s="225" t="s">
        <v>436</v>
      </c>
      <c r="H48" s="225" t="s">
        <v>217</v>
      </c>
      <c r="I48" s="226">
        <f t="shared" si="4"/>
        <v>225</v>
      </c>
      <c r="J48" s="165"/>
      <c r="K48" s="221">
        <v>0</v>
      </c>
      <c r="L48" s="221">
        <v>0</v>
      </c>
      <c r="M48" s="221">
        <v>25</v>
      </c>
      <c r="N48" s="221">
        <v>75</v>
      </c>
      <c r="O48" s="221">
        <v>125</v>
      </c>
      <c r="P48" s="221">
        <v>225</v>
      </c>
      <c r="Q48" s="221">
        <v>250</v>
      </c>
      <c r="R48" s="165"/>
      <c r="S48" s="226">
        <f t="shared" si="15"/>
        <v>225</v>
      </c>
      <c r="T48" s="174">
        <f>IFERROR(RANK($S48,$S$9:$S$83,0)+COUNTIF(S$9:S48,S48)-1,NA)</f>
        <v>11</v>
      </c>
      <c r="U48" s="165"/>
      <c r="V48" s="227">
        <f t="shared" si="13"/>
        <v>0</v>
      </c>
      <c r="W48" s="227">
        <f t="shared" si="6"/>
        <v>0</v>
      </c>
      <c r="X48" s="227">
        <f t="shared" si="7"/>
        <v>26.265468749999997</v>
      </c>
      <c r="Y48" s="227">
        <f t="shared" si="8"/>
        <v>78.79640624999999</v>
      </c>
      <c r="Z48" s="227">
        <f t="shared" si="9"/>
        <v>131.32734374999998</v>
      </c>
      <c r="AA48" s="227">
        <f t="shared" si="10"/>
        <v>236.38921875</v>
      </c>
      <c r="AB48" s="227">
        <f t="shared" si="11"/>
        <v>262.65468749999997</v>
      </c>
      <c r="AC48" s="165"/>
      <c r="AD48" s="227">
        <f t="shared" si="14"/>
        <v>236.38921874999997</v>
      </c>
    </row>
    <row r="49" spans="2:30" x14ac:dyDescent="0.2">
      <c r="B49" s="165"/>
      <c r="C49" s="174">
        <f t="shared" si="12"/>
        <v>41</v>
      </c>
      <c r="D49" s="175" t="s">
        <v>769</v>
      </c>
      <c r="E49" s="175" t="s">
        <v>226</v>
      </c>
      <c r="F49" s="175" t="s">
        <v>437</v>
      </c>
      <c r="G49" s="225" t="s">
        <v>437</v>
      </c>
      <c r="H49" s="225" t="s">
        <v>217</v>
      </c>
      <c r="I49" s="226">
        <f t="shared" si="4"/>
        <v>225</v>
      </c>
      <c r="J49" s="165"/>
      <c r="K49" s="221">
        <v>0</v>
      </c>
      <c r="L49" s="221">
        <v>0</v>
      </c>
      <c r="M49" s="221">
        <v>25</v>
      </c>
      <c r="N49" s="221">
        <v>75</v>
      </c>
      <c r="O49" s="221">
        <v>125</v>
      </c>
      <c r="P49" s="221">
        <v>225</v>
      </c>
      <c r="Q49" s="221">
        <v>250</v>
      </c>
      <c r="R49" s="165"/>
      <c r="S49" s="226">
        <f t="shared" si="15"/>
        <v>225</v>
      </c>
      <c r="T49" s="174">
        <f>IFERROR(RANK($S49,$S$9:$S$83,0)+COUNTIF(S$9:S49,S49)-1,NA)</f>
        <v>12</v>
      </c>
      <c r="U49" s="165"/>
      <c r="V49" s="227">
        <f t="shared" si="13"/>
        <v>0</v>
      </c>
      <c r="W49" s="227">
        <f t="shared" si="6"/>
        <v>0</v>
      </c>
      <c r="X49" s="227">
        <f t="shared" si="7"/>
        <v>26.265468749999997</v>
      </c>
      <c r="Y49" s="227">
        <f t="shared" si="8"/>
        <v>78.79640624999999</v>
      </c>
      <c r="Z49" s="227">
        <f t="shared" si="9"/>
        <v>131.32734374999998</v>
      </c>
      <c r="AA49" s="227">
        <f t="shared" si="10"/>
        <v>236.38921875</v>
      </c>
      <c r="AB49" s="227">
        <f t="shared" si="11"/>
        <v>262.65468749999997</v>
      </c>
      <c r="AC49" s="165"/>
      <c r="AD49" s="227">
        <f t="shared" si="14"/>
        <v>236.38921874999997</v>
      </c>
    </row>
    <row r="50" spans="2:30" x14ac:dyDescent="0.2">
      <c r="B50" s="165"/>
      <c r="C50" s="174">
        <f t="shared" si="12"/>
        <v>42</v>
      </c>
      <c r="D50" s="175">
        <v>1903</v>
      </c>
      <c r="E50" s="175" t="s">
        <v>226</v>
      </c>
      <c r="F50" s="175" t="s">
        <v>426</v>
      </c>
      <c r="G50" s="225" t="s">
        <v>426</v>
      </c>
      <c r="H50" s="225" t="s">
        <v>217</v>
      </c>
      <c r="I50" s="226">
        <f t="shared" si="4"/>
        <v>661.49999999999989</v>
      </c>
      <c r="J50" s="165"/>
      <c r="K50" s="221">
        <v>20.249999999999996</v>
      </c>
      <c r="L50" s="221">
        <v>60.749999999999993</v>
      </c>
      <c r="M50" s="221">
        <v>384.74999999999994</v>
      </c>
      <c r="N50" s="221">
        <v>195.74999999999997</v>
      </c>
      <c r="O50" s="221">
        <v>0</v>
      </c>
      <c r="P50" s="221">
        <v>661.49999999999989</v>
      </c>
      <c r="Q50" s="221">
        <v>674.99999999999989</v>
      </c>
      <c r="R50" s="165"/>
      <c r="S50" s="226">
        <f t="shared" si="15"/>
        <v>661.49999999999989</v>
      </c>
      <c r="T50" s="174">
        <f>IFERROR(RANK($S50,$S$9:$S$83,0)+COUNTIF(S$9:S50,S50)-1,NA)</f>
        <v>6</v>
      </c>
      <c r="U50" s="165"/>
      <c r="V50" s="227">
        <f t="shared" si="13"/>
        <v>21.275029687499995</v>
      </c>
      <c r="W50" s="227">
        <f t="shared" si="6"/>
        <v>63.825089062499991</v>
      </c>
      <c r="X50" s="227">
        <f t="shared" si="7"/>
        <v>404.22556406249993</v>
      </c>
      <c r="Y50" s="227">
        <f t="shared" si="8"/>
        <v>205.65862031249995</v>
      </c>
      <c r="Z50" s="227">
        <f t="shared" si="9"/>
        <v>0</v>
      </c>
      <c r="AA50" s="227">
        <f t="shared" si="10"/>
        <v>694.98430312499988</v>
      </c>
      <c r="AB50" s="227">
        <f t="shared" si="11"/>
        <v>709.16765624999982</v>
      </c>
      <c r="AC50" s="165"/>
      <c r="AD50" s="227">
        <f t="shared" si="14"/>
        <v>694.98430312499988</v>
      </c>
    </row>
    <row r="51" spans="2:30" x14ac:dyDescent="0.2">
      <c r="B51" s="165"/>
      <c r="C51" s="174">
        <f t="shared" si="12"/>
        <v>43</v>
      </c>
      <c r="D51" s="175" t="s">
        <v>770</v>
      </c>
      <c r="E51" s="175" t="s">
        <v>226</v>
      </c>
      <c r="F51" s="175" t="s">
        <v>429</v>
      </c>
      <c r="G51" s="225" t="s">
        <v>429</v>
      </c>
      <c r="H51" s="225" t="s">
        <v>217</v>
      </c>
      <c r="I51" s="226">
        <f t="shared" si="4"/>
        <v>1905</v>
      </c>
      <c r="J51" s="165"/>
      <c r="K51" s="221">
        <v>40</v>
      </c>
      <c r="L51" s="221">
        <v>140</v>
      </c>
      <c r="M51" s="221">
        <v>875</v>
      </c>
      <c r="N51" s="221">
        <v>850</v>
      </c>
      <c r="O51" s="221">
        <v>0</v>
      </c>
      <c r="P51" s="221">
        <v>1905</v>
      </c>
      <c r="Q51" s="221">
        <v>1905</v>
      </c>
      <c r="R51" s="165"/>
      <c r="S51" s="226">
        <f t="shared" si="15"/>
        <v>1905</v>
      </c>
      <c r="T51" s="174">
        <f>IFERROR(RANK($S51,$S$9:$S$83,0)+COUNTIF(S$9:S51,S51)-1,NA)</f>
        <v>2</v>
      </c>
      <c r="U51" s="165"/>
      <c r="V51" s="227">
        <f t="shared" si="13"/>
        <v>42.024749999999997</v>
      </c>
      <c r="W51" s="227">
        <f t="shared" si="6"/>
        <v>147.086625</v>
      </c>
      <c r="X51" s="227">
        <f t="shared" si="7"/>
        <v>919.29140624999991</v>
      </c>
      <c r="Y51" s="227">
        <f t="shared" si="8"/>
        <v>893.02593749999994</v>
      </c>
      <c r="Z51" s="227">
        <f t="shared" si="9"/>
        <v>0</v>
      </c>
      <c r="AA51" s="227">
        <f t="shared" si="10"/>
        <v>2001.4287187499999</v>
      </c>
      <c r="AB51" s="227">
        <f t="shared" si="11"/>
        <v>2001.4287187499999</v>
      </c>
      <c r="AC51" s="165"/>
      <c r="AD51" s="227">
        <f t="shared" si="14"/>
        <v>2001.4287187499999</v>
      </c>
    </row>
    <row r="52" spans="2:30" x14ac:dyDescent="0.2">
      <c r="B52" s="165"/>
      <c r="C52" s="174">
        <f t="shared" si="12"/>
        <v>44</v>
      </c>
      <c r="D52" s="175">
        <v>0</v>
      </c>
      <c r="E52" s="175" t="s">
        <v>226</v>
      </c>
      <c r="F52" s="175">
        <v>0</v>
      </c>
      <c r="G52" s="225">
        <v>0</v>
      </c>
      <c r="H52" s="225">
        <v>0</v>
      </c>
      <c r="I52" s="226">
        <f t="shared" si="4"/>
        <v>0</v>
      </c>
      <c r="J52" s="165"/>
      <c r="K52" s="221">
        <v>0</v>
      </c>
      <c r="L52" s="221">
        <v>0</v>
      </c>
      <c r="M52" s="221">
        <v>0</v>
      </c>
      <c r="N52" s="221">
        <v>0</v>
      </c>
      <c r="O52" s="221">
        <v>0</v>
      </c>
      <c r="P52" s="221">
        <v>0</v>
      </c>
      <c r="Q52" s="221">
        <v>0</v>
      </c>
      <c r="R52" s="165"/>
      <c r="S52" s="226">
        <f t="shared" si="15"/>
        <v>0</v>
      </c>
      <c r="T52" s="174">
        <f>IFERROR(RANK($S52,$S$9:$S$83,0)+COUNTIF(S$9:S52,S52)-1,NA)</f>
        <v>27</v>
      </c>
      <c r="U52" s="165"/>
      <c r="V52" s="227">
        <f t="shared" si="13"/>
        <v>0</v>
      </c>
      <c r="W52" s="227">
        <f t="shared" si="6"/>
        <v>0</v>
      </c>
      <c r="X52" s="227">
        <f t="shared" si="7"/>
        <v>0</v>
      </c>
      <c r="Y52" s="227">
        <f t="shared" si="8"/>
        <v>0</v>
      </c>
      <c r="Z52" s="227">
        <f t="shared" si="9"/>
        <v>0</v>
      </c>
      <c r="AA52" s="227">
        <f t="shared" si="10"/>
        <v>0</v>
      </c>
      <c r="AB52" s="227">
        <f t="shared" si="11"/>
        <v>0</v>
      </c>
      <c r="AC52" s="165"/>
      <c r="AD52" s="227">
        <f t="shared" si="14"/>
        <v>0</v>
      </c>
    </row>
    <row r="53" spans="2:30" x14ac:dyDescent="0.2">
      <c r="B53" s="165"/>
      <c r="C53" s="174">
        <f t="shared" si="12"/>
        <v>45</v>
      </c>
      <c r="D53" s="175">
        <v>0</v>
      </c>
      <c r="E53" s="175" t="s">
        <v>226</v>
      </c>
      <c r="F53" s="175">
        <v>0</v>
      </c>
      <c r="G53" s="225">
        <v>0</v>
      </c>
      <c r="H53" s="225">
        <v>0</v>
      </c>
      <c r="I53" s="226">
        <f t="shared" si="4"/>
        <v>0</v>
      </c>
      <c r="J53" s="165"/>
      <c r="K53" s="221">
        <v>0</v>
      </c>
      <c r="L53" s="221">
        <v>0</v>
      </c>
      <c r="M53" s="221">
        <v>0</v>
      </c>
      <c r="N53" s="221">
        <v>0</v>
      </c>
      <c r="O53" s="221">
        <v>0</v>
      </c>
      <c r="P53" s="221">
        <v>0</v>
      </c>
      <c r="Q53" s="221">
        <v>0</v>
      </c>
      <c r="R53" s="165"/>
      <c r="S53" s="226">
        <f t="shared" si="15"/>
        <v>0</v>
      </c>
      <c r="T53" s="174">
        <f>IFERROR(RANK($S53,$S$9:$S$83,0)+COUNTIF(S$9:S53,S53)-1,NA)</f>
        <v>28</v>
      </c>
      <c r="U53" s="165"/>
      <c r="V53" s="227">
        <f t="shared" si="13"/>
        <v>0</v>
      </c>
      <c r="W53" s="227">
        <f t="shared" si="6"/>
        <v>0</v>
      </c>
      <c r="X53" s="227">
        <f t="shared" si="7"/>
        <v>0</v>
      </c>
      <c r="Y53" s="227">
        <f t="shared" si="8"/>
        <v>0</v>
      </c>
      <c r="Z53" s="227">
        <f t="shared" si="9"/>
        <v>0</v>
      </c>
      <c r="AA53" s="227">
        <f t="shared" si="10"/>
        <v>0</v>
      </c>
      <c r="AB53" s="227">
        <f t="shared" si="11"/>
        <v>0</v>
      </c>
      <c r="AC53" s="165"/>
      <c r="AD53" s="227">
        <f t="shared" si="14"/>
        <v>0</v>
      </c>
    </row>
    <row r="54" spans="2:30" x14ac:dyDescent="0.2">
      <c r="B54" s="165"/>
      <c r="C54" s="174">
        <f t="shared" si="12"/>
        <v>46</v>
      </c>
      <c r="D54" s="175">
        <v>1901</v>
      </c>
      <c r="E54" s="175" t="s">
        <v>226</v>
      </c>
      <c r="F54" s="175" t="s">
        <v>581</v>
      </c>
      <c r="G54" s="225" t="s">
        <v>581</v>
      </c>
      <c r="H54" s="225" t="s">
        <v>217</v>
      </c>
      <c r="I54" s="226">
        <f t="shared" si="4"/>
        <v>3444.5769230769224</v>
      </c>
      <c r="J54" s="165"/>
      <c r="K54" s="221">
        <v>622.24615384615379</v>
      </c>
      <c r="L54" s="221">
        <v>497.79692307692301</v>
      </c>
      <c r="M54" s="221">
        <v>1162.2669230769229</v>
      </c>
      <c r="N54" s="221">
        <v>1162.2669230769229</v>
      </c>
      <c r="O54" s="221">
        <v>0</v>
      </c>
      <c r="P54" s="221">
        <v>3444.5769230769224</v>
      </c>
      <c r="Q54" s="221">
        <v>3444.5769230769224</v>
      </c>
      <c r="R54" s="165"/>
      <c r="S54" s="226">
        <f t="shared" si="15"/>
        <v>3444.5769230769224</v>
      </c>
      <c r="T54" s="174">
        <f>IFERROR(RANK($S54,$S$9:$S$83,0)+COUNTIF(S$9:S54,S54)-1,NA)</f>
        <v>1</v>
      </c>
      <c r="U54" s="165"/>
      <c r="V54" s="227">
        <f t="shared" si="13"/>
        <v>653.74347634615378</v>
      </c>
      <c r="W54" s="227">
        <f t="shared" si="6"/>
        <v>522.994781076923</v>
      </c>
      <c r="X54" s="227">
        <f t="shared" si="7"/>
        <v>1221.0994218894227</v>
      </c>
      <c r="Y54" s="227">
        <f t="shared" si="8"/>
        <v>1221.0994218894227</v>
      </c>
      <c r="Z54" s="227">
        <f t="shared" si="9"/>
        <v>0</v>
      </c>
      <c r="AA54" s="227">
        <f t="shared" si="10"/>
        <v>3618.9371012019224</v>
      </c>
      <c r="AB54" s="227">
        <f t="shared" si="11"/>
        <v>3618.9371012019224</v>
      </c>
      <c r="AC54" s="165"/>
      <c r="AD54" s="227">
        <f t="shared" si="14"/>
        <v>3618.9371012019228</v>
      </c>
    </row>
    <row r="55" spans="2:30" x14ac:dyDescent="0.2">
      <c r="B55" s="165"/>
      <c r="C55" s="174">
        <f t="shared" si="12"/>
        <v>47</v>
      </c>
      <c r="D55" s="175">
        <v>1746</v>
      </c>
      <c r="E55" s="175" t="s">
        <v>226</v>
      </c>
      <c r="F55" s="175" t="s">
        <v>445</v>
      </c>
      <c r="G55" s="225" t="s">
        <v>445</v>
      </c>
      <c r="H55" s="225" t="s">
        <v>217</v>
      </c>
      <c r="I55" s="226">
        <f t="shared" si="4"/>
        <v>1615</v>
      </c>
      <c r="J55" s="165"/>
      <c r="K55" s="221">
        <v>0</v>
      </c>
      <c r="L55" s="221">
        <v>161.5</v>
      </c>
      <c r="M55" s="221">
        <v>323</v>
      </c>
      <c r="N55" s="221">
        <v>646</v>
      </c>
      <c r="O55" s="221">
        <v>484.5</v>
      </c>
      <c r="P55" s="221">
        <v>1615</v>
      </c>
      <c r="Q55" s="221">
        <v>2942</v>
      </c>
      <c r="R55" s="165"/>
      <c r="S55" s="226">
        <f t="shared" si="15"/>
        <v>1615</v>
      </c>
      <c r="T55" s="174">
        <f>IFERROR(RANK($S55,$S$9:$S$83,0)+COUNTIF(S$9:S55,S55)-1,NA)</f>
        <v>3</v>
      </c>
      <c r="U55" s="165"/>
      <c r="V55" s="227">
        <f t="shared" si="13"/>
        <v>0</v>
      </c>
      <c r="W55" s="227">
        <f t="shared" si="6"/>
        <v>169.67492812499998</v>
      </c>
      <c r="X55" s="227">
        <f t="shared" si="7"/>
        <v>339.34985624999996</v>
      </c>
      <c r="Y55" s="227">
        <f t="shared" si="8"/>
        <v>678.69971249999992</v>
      </c>
      <c r="Z55" s="227">
        <f t="shared" si="9"/>
        <v>509.02478437499997</v>
      </c>
      <c r="AA55" s="227">
        <f t="shared" si="10"/>
        <v>1696.74928125</v>
      </c>
      <c r="AB55" s="227">
        <f t="shared" si="11"/>
        <v>3090.9203625</v>
      </c>
      <c r="AC55" s="165"/>
      <c r="AD55" s="227">
        <f t="shared" si="14"/>
        <v>1696.74928125</v>
      </c>
    </row>
    <row r="56" spans="2:30" x14ac:dyDescent="0.2">
      <c r="C56" s="174">
        <f t="shared" si="12"/>
        <v>48</v>
      </c>
      <c r="D56" s="175" t="s">
        <v>771</v>
      </c>
      <c r="E56" s="175" t="s">
        <v>226</v>
      </c>
      <c r="F56" s="175" t="s">
        <v>582</v>
      </c>
      <c r="G56" s="225" t="s">
        <v>582</v>
      </c>
      <c r="H56" s="225" t="s">
        <v>217</v>
      </c>
      <c r="I56" s="226">
        <f t="shared" si="4"/>
        <v>151.5</v>
      </c>
      <c r="J56" s="165"/>
      <c r="K56" s="221">
        <v>0</v>
      </c>
      <c r="L56" s="221">
        <v>0</v>
      </c>
      <c r="M56" s="221">
        <v>0</v>
      </c>
      <c r="N56" s="221">
        <v>0</v>
      </c>
      <c r="O56" s="221">
        <v>151.5</v>
      </c>
      <c r="P56" s="221">
        <v>151.5</v>
      </c>
      <c r="Q56" s="221">
        <v>1253</v>
      </c>
      <c r="R56" s="165"/>
      <c r="S56" s="226">
        <f t="shared" si="15"/>
        <v>151.5</v>
      </c>
      <c r="T56" s="174">
        <f>IFERROR(RANK($S56,$S$9:$S$83,0)+COUNTIF(S$9:S56,S56)-1,NA)</f>
        <v>14</v>
      </c>
      <c r="U56" s="165"/>
      <c r="V56" s="227">
        <f t="shared" si="13"/>
        <v>0</v>
      </c>
      <c r="W56" s="227">
        <f t="shared" si="6"/>
        <v>0</v>
      </c>
      <c r="X56" s="227">
        <f t="shared" si="7"/>
        <v>0</v>
      </c>
      <c r="Y56" s="227">
        <f t="shared" si="8"/>
        <v>0</v>
      </c>
      <c r="Z56" s="227">
        <f t="shared" si="9"/>
        <v>159.168740625</v>
      </c>
      <c r="AA56" s="227">
        <f t="shared" si="10"/>
        <v>159.168740625</v>
      </c>
      <c r="AB56" s="227">
        <f t="shared" si="11"/>
        <v>1316.4252937499998</v>
      </c>
      <c r="AC56" s="165"/>
      <c r="AD56" s="227">
        <f t="shared" si="14"/>
        <v>159.168740625</v>
      </c>
    </row>
    <row r="57" spans="2:30" x14ac:dyDescent="0.2">
      <c r="C57" s="174">
        <f t="shared" si="12"/>
        <v>49</v>
      </c>
      <c r="D57" s="175" t="s">
        <v>772</v>
      </c>
      <c r="E57" s="175" t="s">
        <v>226</v>
      </c>
      <c r="F57" s="175" t="s">
        <v>583</v>
      </c>
      <c r="G57" s="225" t="s">
        <v>583</v>
      </c>
      <c r="H57" s="225" t="s">
        <v>217</v>
      </c>
      <c r="I57" s="226">
        <f t="shared" si="4"/>
        <v>880</v>
      </c>
      <c r="J57" s="165"/>
      <c r="K57" s="221">
        <v>88</v>
      </c>
      <c r="L57" s="221">
        <v>176</v>
      </c>
      <c r="M57" s="221">
        <v>352</v>
      </c>
      <c r="N57" s="221">
        <v>264</v>
      </c>
      <c r="O57" s="221">
        <v>0</v>
      </c>
      <c r="P57" s="221">
        <v>880</v>
      </c>
      <c r="Q57" s="221">
        <v>880</v>
      </c>
      <c r="R57" s="165"/>
      <c r="S57" s="226">
        <f t="shared" si="15"/>
        <v>880</v>
      </c>
      <c r="T57" s="174">
        <f>IFERROR(RANK($S57,$S$9:$S$83,0)+COUNTIF(S$9:S57,S57)-1,NA)</f>
        <v>5</v>
      </c>
      <c r="U57" s="165"/>
      <c r="V57" s="227">
        <f t="shared" si="13"/>
        <v>92.454449999999994</v>
      </c>
      <c r="W57" s="227">
        <f t="shared" si="6"/>
        <v>184.90889999999999</v>
      </c>
      <c r="X57" s="227">
        <f t="shared" si="7"/>
        <v>369.81779999999998</v>
      </c>
      <c r="Y57" s="227">
        <f t="shared" si="8"/>
        <v>277.36334999999997</v>
      </c>
      <c r="Z57" s="227">
        <f t="shared" si="9"/>
        <v>0</v>
      </c>
      <c r="AA57" s="227">
        <f t="shared" si="10"/>
        <v>924.54449999999997</v>
      </c>
      <c r="AB57" s="227">
        <f t="shared" si="11"/>
        <v>924.54449999999997</v>
      </c>
      <c r="AC57" s="165"/>
      <c r="AD57" s="227">
        <f t="shared" si="14"/>
        <v>924.54449999999986</v>
      </c>
    </row>
    <row r="58" spans="2:30" x14ac:dyDescent="0.2">
      <c r="C58" s="174">
        <f t="shared" si="12"/>
        <v>50</v>
      </c>
      <c r="D58" s="175">
        <v>0</v>
      </c>
      <c r="E58" s="175" t="s">
        <v>226</v>
      </c>
      <c r="F58" s="175">
        <v>0</v>
      </c>
      <c r="G58" s="225">
        <v>0</v>
      </c>
      <c r="H58" s="225">
        <v>0</v>
      </c>
      <c r="I58" s="226">
        <f t="shared" si="4"/>
        <v>0</v>
      </c>
      <c r="J58" s="165"/>
      <c r="K58" s="221">
        <v>0</v>
      </c>
      <c r="L58" s="221">
        <v>0</v>
      </c>
      <c r="M58" s="221">
        <v>0</v>
      </c>
      <c r="N58" s="221">
        <v>0</v>
      </c>
      <c r="O58" s="221">
        <v>0</v>
      </c>
      <c r="P58" s="221">
        <v>0</v>
      </c>
      <c r="Q58" s="221">
        <v>0</v>
      </c>
      <c r="R58" s="165"/>
      <c r="S58" s="226">
        <f t="shared" si="15"/>
        <v>0</v>
      </c>
      <c r="T58" s="174">
        <f>IFERROR(RANK($S58,$S$9:$S$83,0)+COUNTIF(S$9:S58,S58)-1,NA)</f>
        <v>29</v>
      </c>
      <c r="U58" s="165"/>
      <c r="V58" s="227">
        <f t="shared" si="13"/>
        <v>0</v>
      </c>
      <c r="W58" s="227">
        <f t="shared" si="6"/>
        <v>0</v>
      </c>
      <c r="X58" s="227">
        <f t="shared" si="7"/>
        <v>0</v>
      </c>
      <c r="Y58" s="227">
        <f t="shared" si="8"/>
        <v>0</v>
      </c>
      <c r="Z58" s="227">
        <f t="shared" si="9"/>
        <v>0</v>
      </c>
      <c r="AA58" s="227">
        <f t="shared" si="10"/>
        <v>0</v>
      </c>
      <c r="AB58" s="227">
        <f t="shared" si="11"/>
        <v>0</v>
      </c>
      <c r="AC58" s="165"/>
      <c r="AD58" s="227">
        <f t="shared" si="14"/>
        <v>0</v>
      </c>
    </row>
    <row r="59" spans="2:30" x14ac:dyDescent="0.2">
      <c r="C59" s="174">
        <f t="shared" si="12"/>
        <v>51</v>
      </c>
      <c r="D59" s="175">
        <v>0</v>
      </c>
      <c r="E59" s="175" t="s">
        <v>226</v>
      </c>
      <c r="F59" s="175">
        <v>0</v>
      </c>
      <c r="G59" s="225">
        <v>0</v>
      </c>
      <c r="H59" s="225">
        <v>0</v>
      </c>
      <c r="I59" s="226">
        <f t="shared" si="4"/>
        <v>0</v>
      </c>
      <c r="J59" s="165"/>
      <c r="K59" s="221">
        <v>0</v>
      </c>
      <c r="L59" s="221">
        <v>0</v>
      </c>
      <c r="M59" s="221">
        <v>0</v>
      </c>
      <c r="N59" s="221">
        <v>0</v>
      </c>
      <c r="O59" s="221">
        <v>0</v>
      </c>
      <c r="P59" s="221">
        <v>0</v>
      </c>
      <c r="Q59" s="221">
        <v>0</v>
      </c>
      <c r="R59" s="165"/>
      <c r="S59" s="226">
        <f t="shared" si="15"/>
        <v>0</v>
      </c>
      <c r="T59" s="174">
        <f>IFERROR(RANK($S59,$S$9:$S$83,0)+COUNTIF(S$9:S59,S59)-1,NA)</f>
        <v>30</v>
      </c>
      <c r="U59" s="165"/>
      <c r="V59" s="227">
        <f t="shared" si="13"/>
        <v>0</v>
      </c>
      <c r="W59" s="227">
        <f t="shared" si="6"/>
        <v>0</v>
      </c>
      <c r="X59" s="227">
        <f t="shared" si="7"/>
        <v>0</v>
      </c>
      <c r="Y59" s="227">
        <f t="shared" si="8"/>
        <v>0</v>
      </c>
      <c r="Z59" s="227">
        <f t="shared" si="9"/>
        <v>0</v>
      </c>
      <c r="AA59" s="227">
        <f t="shared" si="10"/>
        <v>0</v>
      </c>
      <c r="AB59" s="227">
        <f t="shared" si="11"/>
        <v>0</v>
      </c>
      <c r="AC59" s="165"/>
      <c r="AD59" s="227">
        <f t="shared" si="14"/>
        <v>0</v>
      </c>
    </row>
    <row r="60" spans="2:30" outlineLevel="1" x14ac:dyDescent="0.2">
      <c r="C60" s="174">
        <f t="shared" si="12"/>
        <v>52</v>
      </c>
      <c r="D60" s="175"/>
      <c r="E60" s="175"/>
      <c r="F60" s="175"/>
      <c r="G60" s="225"/>
      <c r="H60" s="225"/>
      <c r="I60" s="226">
        <f t="shared" si="4"/>
        <v>0</v>
      </c>
      <c r="J60" s="165"/>
      <c r="K60" s="221"/>
      <c r="L60" s="221"/>
      <c r="M60" s="221"/>
      <c r="N60" s="221"/>
      <c r="O60" s="221"/>
      <c r="P60" s="221"/>
      <c r="Q60" s="221"/>
      <c r="R60" s="165"/>
      <c r="S60" s="226" t="str">
        <f t="shared" si="15"/>
        <v>N/A</v>
      </c>
      <c r="T60" s="174" t="str">
        <f>IFERROR(RANK($S60,$S$9:$S$83,0)+COUNTIF(S$9:S60,S60)-1,NA)</f>
        <v>N/A</v>
      </c>
      <c r="U60" s="165"/>
      <c r="V60" s="227">
        <f t="shared" si="13"/>
        <v>0</v>
      </c>
      <c r="W60" s="227">
        <f t="shared" si="6"/>
        <v>0</v>
      </c>
      <c r="X60" s="227">
        <f t="shared" si="7"/>
        <v>0</v>
      </c>
      <c r="Y60" s="227">
        <f t="shared" si="8"/>
        <v>0</v>
      </c>
      <c r="Z60" s="227">
        <f t="shared" si="9"/>
        <v>0</v>
      </c>
      <c r="AA60" s="227">
        <f t="shared" si="10"/>
        <v>0</v>
      </c>
      <c r="AB60" s="227">
        <f t="shared" si="11"/>
        <v>0</v>
      </c>
      <c r="AC60" s="165"/>
      <c r="AD60" s="227">
        <f t="shared" si="14"/>
        <v>0</v>
      </c>
    </row>
    <row r="61" spans="2:30" outlineLevel="1" x14ac:dyDescent="0.2">
      <c r="C61" s="174">
        <f t="shared" si="12"/>
        <v>53</v>
      </c>
      <c r="D61" s="175"/>
      <c r="E61" s="175"/>
      <c r="F61" s="175"/>
      <c r="G61" s="225"/>
      <c r="H61" s="225"/>
      <c r="I61" s="226">
        <f t="shared" si="4"/>
        <v>0</v>
      </c>
      <c r="J61" s="165"/>
      <c r="K61" s="221"/>
      <c r="L61" s="221"/>
      <c r="M61" s="221"/>
      <c r="N61" s="221"/>
      <c r="O61" s="221"/>
      <c r="P61" s="221"/>
      <c r="Q61" s="221"/>
      <c r="R61" s="165"/>
      <c r="S61" s="226" t="str">
        <f t="shared" si="15"/>
        <v>N/A</v>
      </c>
      <c r="T61" s="174" t="str">
        <f>IFERROR(RANK($S61,$S$9:$S$83,0)+COUNTIF(S$9:S61,S61)-1,NA)</f>
        <v>N/A</v>
      </c>
      <c r="U61" s="165"/>
      <c r="V61" s="227">
        <f t="shared" si="13"/>
        <v>0</v>
      </c>
      <c r="W61" s="227">
        <f t="shared" si="6"/>
        <v>0</v>
      </c>
      <c r="X61" s="227">
        <f t="shared" si="7"/>
        <v>0</v>
      </c>
      <c r="Y61" s="227">
        <f t="shared" si="8"/>
        <v>0</v>
      </c>
      <c r="Z61" s="227">
        <f t="shared" si="9"/>
        <v>0</v>
      </c>
      <c r="AA61" s="227">
        <f t="shared" si="10"/>
        <v>0</v>
      </c>
      <c r="AB61" s="227">
        <f t="shared" si="11"/>
        <v>0</v>
      </c>
      <c r="AC61" s="165"/>
      <c r="AD61" s="227">
        <f t="shared" si="14"/>
        <v>0</v>
      </c>
    </row>
    <row r="62" spans="2:30" outlineLevel="1" x14ac:dyDescent="0.2">
      <c r="C62" s="174">
        <f t="shared" si="12"/>
        <v>54</v>
      </c>
      <c r="D62" s="175"/>
      <c r="E62" s="175"/>
      <c r="F62" s="175"/>
      <c r="G62" s="225"/>
      <c r="H62" s="225"/>
      <c r="I62" s="226">
        <f t="shared" si="4"/>
        <v>0</v>
      </c>
      <c r="J62" s="165"/>
      <c r="K62" s="221"/>
      <c r="L62" s="221"/>
      <c r="M62" s="221"/>
      <c r="N62" s="221"/>
      <c r="O62" s="221"/>
      <c r="P62" s="221"/>
      <c r="Q62" s="221"/>
      <c r="R62" s="165"/>
      <c r="S62" s="226" t="str">
        <f t="shared" si="15"/>
        <v>N/A</v>
      </c>
      <c r="T62" s="174" t="str">
        <f>IFERROR(RANK($S62,$S$9:$S$83,0)+COUNTIF(S$9:S62,S62)-1,NA)</f>
        <v>N/A</v>
      </c>
      <c r="U62" s="165"/>
      <c r="V62" s="227">
        <f t="shared" si="13"/>
        <v>0</v>
      </c>
      <c r="W62" s="227">
        <f t="shared" si="6"/>
        <v>0</v>
      </c>
      <c r="X62" s="227">
        <f t="shared" si="7"/>
        <v>0</v>
      </c>
      <c r="Y62" s="227">
        <f t="shared" si="8"/>
        <v>0</v>
      </c>
      <c r="Z62" s="227">
        <f t="shared" si="9"/>
        <v>0</v>
      </c>
      <c r="AA62" s="227">
        <f t="shared" si="10"/>
        <v>0</v>
      </c>
      <c r="AB62" s="227">
        <f t="shared" si="11"/>
        <v>0</v>
      </c>
      <c r="AC62" s="165"/>
      <c r="AD62" s="227">
        <f t="shared" si="14"/>
        <v>0</v>
      </c>
    </row>
    <row r="63" spans="2:30" outlineLevel="1" x14ac:dyDescent="0.2">
      <c r="C63" s="174">
        <f t="shared" si="12"/>
        <v>55</v>
      </c>
      <c r="D63" s="175"/>
      <c r="E63" s="175"/>
      <c r="F63" s="175"/>
      <c r="G63" s="225"/>
      <c r="H63" s="225"/>
      <c r="I63" s="226">
        <f t="shared" si="4"/>
        <v>0</v>
      </c>
      <c r="J63" s="165"/>
      <c r="K63" s="221"/>
      <c r="L63" s="221"/>
      <c r="M63" s="221"/>
      <c r="N63" s="221"/>
      <c r="O63" s="221"/>
      <c r="P63" s="221"/>
      <c r="Q63" s="221"/>
      <c r="R63" s="165"/>
      <c r="S63" s="226" t="str">
        <f t="shared" si="15"/>
        <v>N/A</v>
      </c>
      <c r="T63" s="174" t="str">
        <f>IFERROR(RANK($S63,$S$9:$S$83,0)+COUNTIF(S$9:S63,S63)-1,NA)</f>
        <v>N/A</v>
      </c>
      <c r="U63" s="165"/>
      <c r="V63" s="227">
        <f t="shared" si="13"/>
        <v>0</v>
      </c>
      <c r="W63" s="227">
        <f t="shared" si="6"/>
        <v>0</v>
      </c>
      <c r="X63" s="227">
        <f t="shared" si="7"/>
        <v>0</v>
      </c>
      <c r="Y63" s="227">
        <f t="shared" si="8"/>
        <v>0</v>
      </c>
      <c r="Z63" s="227">
        <f t="shared" si="9"/>
        <v>0</v>
      </c>
      <c r="AA63" s="227">
        <f t="shared" si="10"/>
        <v>0</v>
      </c>
      <c r="AB63" s="227">
        <f t="shared" si="11"/>
        <v>0</v>
      </c>
      <c r="AC63" s="165"/>
      <c r="AD63" s="227">
        <f t="shared" si="14"/>
        <v>0</v>
      </c>
    </row>
    <row r="64" spans="2:30" outlineLevel="1" x14ac:dyDescent="0.2">
      <c r="C64" s="174">
        <f t="shared" si="12"/>
        <v>56</v>
      </c>
      <c r="D64" s="175"/>
      <c r="E64" s="175"/>
      <c r="F64" s="175"/>
      <c r="G64" s="225"/>
      <c r="H64" s="225"/>
      <c r="I64" s="226">
        <f t="shared" si="4"/>
        <v>0</v>
      </c>
      <c r="J64" s="165"/>
      <c r="K64" s="221"/>
      <c r="L64" s="221"/>
      <c r="M64" s="221"/>
      <c r="N64" s="221"/>
      <c r="O64" s="221"/>
      <c r="P64" s="221"/>
      <c r="Q64" s="221"/>
      <c r="R64" s="165"/>
      <c r="S64" s="226" t="str">
        <f t="shared" si="15"/>
        <v>N/A</v>
      </c>
      <c r="T64" s="174" t="str">
        <f>IFERROR(RANK($S64,$S$9:$S$83,0)+COUNTIF(S$9:S64,S64)-1,NA)</f>
        <v>N/A</v>
      </c>
      <c r="U64" s="165"/>
      <c r="V64" s="227">
        <f t="shared" si="13"/>
        <v>0</v>
      </c>
      <c r="W64" s="227">
        <f t="shared" si="6"/>
        <v>0</v>
      </c>
      <c r="X64" s="227">
        <f t="shared" si="7"/>
        <v>0</v>
      </c>
      <c r="Y64" s="227">
        <f t="shared" si="8"/>
        <v>0</v>
      </c>
      <c r="Z64" s="227">
        <f t="shared" si="9"/>
        <v>0</v>
      </c>
      <c r="AA64" s="227">
        <f t="shared" si="10"/>
        <v>0</v>
      </c>
      <c r="AB64" s="227">
        <f t="shared" si="11"/>
        <v>0</v>
      </c>
      <c r="AC64" s="165"/>
      <c r="AD64" s="227">
        <f t="shared" si="14"/>
        <v>0</v>
      </c>
    </row>
    <row r="65" spans="3:30" outlineLevel="1" x14ac:dyDescent="0.2">
      <c r="C65" s="174">
        <f t="shared" si="12"/>
        <v>57</v>
      </c>
      <c r="D65" s="175"/>
      <c r="E65" s="175"/>
      <c r="F65" s="175"/>
      <c r="G65" s="225"/>
      <c r="H65" s="225"/>
      <c r="I65" s="226">
        <f t="shared" si="4"/>
        <v>0</v>
      </c>
      <c r="J65" s="165"/>
      <c r="K65" s="221"/>
      <c r="L65" s="221"/>
      <c r="M65" s="221"/>
      <c r="N65" s="221"/>
      <c r="O65" s="221"/>
      <c r="P65" s="221"/>
      <c r="Q65" s="221"/>
      <c r="R65" s="165"/>
      <c r="S65" s="226" t="str">
        <f t="shared" si="15"/>
        <v>N/A</v>
      </c>
      <c r="T65" s="174" t="str">
        <f>IFERROR(RANK($S65,$S$9:$S$83,0)+COUNTIF(S$9:S65,S65)-1,NA)</f>
        <v>N/A</v>
      </c>
      <c r="U65" s="165"/>
      <c r="V65" s="227">
        <f t="shared" si="13"/>
        <v>0</v>
      </c>
      <c r="W65" s="227">
        <f t="shared" si="6"/>
        <v>0</v>
      </c>
      <c r="X65" s="227">
        <f t="shared" si="7"/>
        <v>0</v>
      </c>
      <c r="Y65" s="227">
        <f t="shared" si="8"/>
        <v>0</v>
      </c>
      <c r="Z65" s="227">
        <f t="shared" si="9"/>
        <v>0</v>
      </c>
      <c r="AA65" s="227">
        <f t="shared" si="10"/>
        <v>0</v>
      </c>
      <c r="AB65" s="227">
        <f t="shared" si="11"/>
        <v>0</v>
      </c>
      <c r="AC65" s="165"/>
      <c r="AD65" s="227">
        <f t="shared" si="14"/>
        <v>0</v>
      </c>
    </row>
    <row r="66" spans="3:30" outlineLevel="1" x14ac:dyDescent="0.2">
      <c r="C66" s="174">
        <f t="shared" si="12"/>
        <v>58</v>
      </c>
      <c r="D66" s="175"/>
      <c r="E66" s="175"/>
      <c r="F66" s="175"/>
      <c r="G66" s="225"/>
      <c r="H66" s="225"/>
      <c r="I66" s="226">
        <f t="shared" si="4"/>
        <v>0</v>
      </c>
      <c r="J66" s="165"/>
      <c r="K66" s="221"/>
      <c r="L66" s="221"/>
      <c r="M66" s="221"/>
      <c r="N66" s="221"/>
      <c r="O66" s="221"/>
      <c r="P66" s="221"/>
      <c r="Q66" s="221"/>
      <c r="R66" s="165"/>
      <c r="S66" s="226" t="str">
        <f t="shared" si="15"/>
        <v>N/A</v>
      </c>
      <c r="T66" s="174" t="str">
        <f>IFERROR(RANK($S66,$S$9:$S$83,0)+COUNTIF(S$9:S66,S66)-1,NA)</f>
        <v>N/A</v>
      </c>
      <c r="U66" s="165"/>
      <c r="V66" s="227">
        <f t="shared" si="13"/>
        <v>0</v>
      </c>
      <c r="W66" s="227">
        <f t="shared" si="6"/>
        <v>0</v>
      </c>
      <c r="X66" s="227">
        <f t="shared" si="7"/>
        <v>0</v>
      </c>
      <c r="Y66" s="227">
        <f t="shared" si="8"/>
        <v>0</v>
      </c>
      <c r="Z66" s="227">
        <f t="shared" si="9"/>
        <v>0</v>
      </c>
      <c r="AA66" s="227">
        <f t="shared" si="10"/>
        <v>0</v>
      </c>
      <c r="AB66" s="227">
        <f t="shared" si="11"/>
        <v>0</v>
      </c>
      <c r="AC66" s="165"/>
      <c r="AD66" s="227">
        <f t="shared" si="14"/>
        <v>0</v>
      </c>
    </row>
    <row r="67" spans="3:30" outlineLevel="1" x14ac:dyDescent="0.2">
      <c r="C67" s="174">
        <f t="shared" si="12"/>
        <v>59</v>
      </c>
      <c r="D67" s="175"/>
      <c r="E67" s="175"/>
      <c r="F67" s="175"/>
      <c r="G67" s="175"/>
      <c r="H67" s="175"/>
      <c r="I67" s="226">
        <f t="shared" si="4"/>
        <v>0</v>
      </c>
      <c r="J67" s="165"/>
      <c r="K67" s="221"/>
      <c r="L67" s="221"/>
      <c r="M67" s="221"/>
      <c r="N67" s="221"/>
      <c r="O67" s="221"/>
      <c r="P67" s="221"/>
      <c r="Q67" s="221"/>
      <c r="R67" s="165"/>
      <c r="S67" s="226" t="str">
        <f t="shared" si="15"/>
        <v>N/A</v>
      </c>
      <c r="T67" s="174" t="str">
        <f>IFERROR(RANK($S67,$S$9:$S$83,0)+COUNTIF(S$9:S67,S67)-1,NA)</f>
        <v>N/A</v>
      </c>
      <c r="U67" s="165"/>
      <c r="V67" s="227">
        <f t="shared" si="13"/>
        <v>0</v>
      </c>
      <c r="W67" s="227">
        <f t="shared" si="6"/>
        <v>0</v>
      </c>
      <c r="X67" s="227">
        <f t="shared" si="7"/>
        <v>0</v>
      </c>
      <c r="Y67" s="227">
        <f t="shared" si="8"/>
        <v>0</v>
      </c>
      <c r="Z67" s="227">
        <f t="shared" si="9"/>
        <v>0</v>
      </c>
      <c r="AA67" s="227">
        <f t="shared" si="10"/>
        <v>0</v>
      </c>
      <c r="AB67" s="227">
        <f t="shared" si="11"/>
        <v>0</v>
      </c>
      <c r="AC67" s="165"/>
      <c r="AD67" s="227">
        <f t="shared" si="14"/>
        <v>0</v>
      </c>
    </row>
    <row r="68" spans="3:30" outlineLevel="1" x14ac:dyDescent="0.2">
      <c r="C68" s="174">
        <f t="shared" si="12"/>
        <v>60</v>
      </c>
      <c r="D68" s="175"/>
      <c r="E68" s="175"/>
      <c r="F68" s="175"/>
      <c r="G68" s="175"/>
      <c r="H68" s="175"/>
      <c r="I68" s="226">
        <f t="shared" si="4"/>
        <v>0</v>
      </c>
      <c r="J68" s="165"/>
      <c r="K68" s="221"/>
      <c r="L68" s="221"/>
      <c r="M68" s="221"/>
      <c r="N68" s="221"/>
      <c r="O68" s="221"/>
      <c r="P68" s="221"/>
      <c r="Q68" s="221"/>
      <c r="R68" s="165"/>
      <c r="S68" s="226" t="str">
        <f t="shared" si="15"/>
        <v>N/A</v>
      </c>
      <c r="T68" s="174" t="str">
        <f>IFERROR(RANK($S68,$S$9:$S$83,0)+COUNTIF(S$9:S68,S68)-1,NA)</f>
        <v>N/A</v>
      </c>
      <c r="U68" s="165"/>
      <c r="V68" s="227">
        <f t="shared" si="13"/>
        <v>0</v>
      </c>
      <c r="W68" s="227">
        <f t="shared" si="6"/>
        <v>0</v>
      </c>
      <c r="X68" s="227">
        <f t="shared" si="7"/>
        <v>0</v>
      </c>
      <c r="Y68" s="227">
        <f t="shared" si="8"/>
        <v>0</v>
      </c>
      <c r="Z68" s="227">
        <f t="shared" si="9"/>
        <v>0</v>
      </c>
      <c r="AA68" s="227">
        <f t="shared" si="10"/>
        <v>0</v>
      </c>
      <c r="AB68" s="227">
        <f t="shared" si="11"/>
        <v>0</v>
      </c>
      <c r="AC68" s="165"/>
      <c r="AD68" s="227">
        <f t="shared" si="14"/>
        <v>0</v>
      </c>
    </row>
    <row r="69" spans="3:30" outlineLevel="1" x14ac:dyDescent="0.2">
      <c r="C69" s="174">
        <f t="shared" si="12"/>
        <v>61</v>
      </c>
      <c r="D69" s="175"/>
      <c r="E69" s="175"/>
      <c r="F69" s="175"/>
      <c r="G69" s="175"/>
      <c r="H69" s="175"/>
      <c r="I69" s="226">
        <f t="shared" si="4"/>
        <v>0</v>
      </c>
      <c r="J69" s="165"/>
      <c r="K69" s="221"/>
      <c r="L69" s="221"/>
      <c r="M69" s="221"/>
      <c r="N69" s="221"/>
      <c r="O69" s="221"/>
      <c r="P69" s="221"/>
      <c r="Q69" s="221"/>
      <c r="R69" s="165"/>
      <c r="S69" s="226" t="str">
        <f t="shared" si="15"/>
        <v>N/A</v>
      </c>
      <c r="T69" s="174" t="str">
        <f>IFERROR(RANK($S69,$S$9:$S$83,0)+COUNTIF(S$9:S69,S69)-1,NA)</f>
        <v>N/A</v>
      </c>
      <c r="U69" s="165"/>
      <c r="V69" s="227">
        <f t="shared" si="13"/>
        <v>0</v>
      </c>
      <c r="W69" s="227">
        <f t="shared" si="6"/>
        <v>0</v>
      </c>
      <c r="X69" s="227">
        <f t="shared" si="7"/>
        <v>0</v>
      </c>
      <c r="Y69" s="227">
        <f t="shared" si="8"/>
        <v>0</v>
      </c>
      <c r="Z69" s="227">
        <f t="shared" si="9"/>
        <v>0</v>
      </c>
      <c r="AA69" s="227">
        <f t="shared" si="10"/>
        <v>0</v>
      </c>
      <c r="AB69" s="227">
        <f t="shared" si="11"/>
        <v>0</v>
      </c>
      <c r="AC69" s="165"/>
      <c r="AD69" s="227">
        <f t="shared" si="14"/>
        <v>0</v>
      </c>
    </row>
    <row r="70" spans="3:30" outlineLevel="1" x14ac:dyDescent="0.2">
      <c r="C70" s="174">
        <f t="shared" si="12"/>
        <v>62</v>
      </c>
      <c r="D70" s="175"/>
      <c r="E70" s="175"/>
      <c r="F70" s="175"/>
      <c r="G70" s="175"/>
      <c r="H70" s="175"/>
      <c r="I70" s="226">
        <f t="shared" si="4"/>
        <v>0</v>
      </c>
      <c r="J70" s="165"/>
      <c r="K70" s="221"/>
      <c r="L70" s="221"/>
      <c r="M70" s="221"/>
      <c r="N70" s="221"/>
      <c r="O70" s="221"/>
      <c r="P70" s="221"/>
      <c r="Q70" s="221"/>
      <c r="R70" s="165"/>
      <c r="S70" s="226" t="str">
        <f t="shared" si="15"/>
        <v>N/A</v>
      </c>
      <c r="T70" s="174" t="str">
        <f>IFERROR(RANK($S70,$S$9:$S$83,0)+COUNTIF(S$9:S70,S70)-1,NA)</f>
        <v>N/A</v>
      </c>
      <c r="U70" s="165"/>
      <c r="V70" s="227">
        <f t="shared" si="13"/>
        <v>0</v>
      </c>
      <c r="W70" s="227">
        <f t="shared" si="6"/>
        <v>0</v>
      </c>
      <c r="X70" s="227">
        <f t="shared" si="7"/>
        <v>0</v>
      </c>
      <c r="Y70" s="227">
        <f t="shared" si="8"/>
        <v>0</v>
      </c>
      <c r="Z70" s="227">
        <f t="shared" si="9"/>
        <v>0</v>
      </c>
      <c r="AA70" s="227">
        <f t="shared" si="10"/>
        <v>0</v>
      </c>
      <c r="AB70" s="227">
        <f t="shared" si="11"/>
        <v>0</v>
      </c>
      <c r="AC70" s="165"/>
      <c r="AD70" s="227">
        <f t="shared" si="14"/>
        <v>0</v>
      </c>
    </row>
    <row r="71" spans="3:30" outlineLevel="1" x14ac:dyDescent="0.2">
      <c r="C71" s="174">
        <f t="shared" si="12"/>
        <v>63</v>
      </c>
      <c r="D71" s="175"/>
      <c r="E71" s="175"/>
      <c r="F71" s="175"/>
      <c r="G71" s="175"/>
      <c r="H71" s="175"/>
      <c r="I71" s="226">
        <f t="shared" si="4"/>
        <v>0</v>
      </c>
      <c r="J71" s="165"/>
      <c r="K71" s="221"/>
      <c r="L71" s="221"/>
      <c r="M71" s="221"/>
      <c r="N71" s="221"/>
      <c r="O71" s="221"/>
      <c r="P71" s="221"/>
      <c r="Q71" s="221"/>
      <c r="R71" s="165"/>
      <c r="S71" s="226" t="str">
        <f t="shared" si="15"/>
        <v>N/A</v>
      </c>
      <c r="T71" s="174" t="str">
        <f>IFERROR(RANK($S71,$S$9:$S$83,0)+COUNTIF(S$9:S71,S71)-1,NA)</f>
        <v>N/A</v>
      </c>
      <c r="U71" s="165"/>
      <c r="V71" s="227">
        <f t="shared" si="13"/>
        <v>0</v>
      </c>
      <c r="W71" s="227">
        <f t="shared" si="6"/>
        <v>0</v>
      </c>
      <c r="X71" s="227">
        <f t="shared" si="7"/>
        <v>0</v>
      </c>
      <c r="Y71" s="227">
        <f t="shared" si="8"/>
        <v>0</v>
      </c>
      <c r="Z71" s="227">
        <f t="shared" si="9"/>
        <v>0</v>
      </c>
      <c r="AA71" s="227">
        <f t="shared" si="10"/>
        <v>0</v>
      </c>
      <c r="AB71" s="227">
        <f t="shared" si="11"/>
        <v>0</v>
      </c>
      <c r="AC71" s="165"/>
      <c r="AD71" s="227">
        <f t="shared" si="14"/>
        <v>0</v>
      </c>
    </row>
    <row r="72" spans="3:30" outlineLevel="1" x14ac:dyDescent="0.2">
      <c r="C72" s="174">
        <f t="shared" si="12"/>
        <v>64</v>
      </c>
      <c r="D72" s="175"/>
      <c r="E72" s="175"/>
      <c r="F72" s="175"/>
      <c r="G72" s="175"/>
      <c r="H72" s="175"/>
      <c r="I72" s="226">
        <f t="shared" si="4"/>
        <v>0</v>
      </c>
      <c r="J72" s="165"/>
      <c r="K72" s="221"/>
      <c r="L72" s="221"/>
      <c r="M72" s="221"/>
      <c r="N72" s="221"/>
      <c r="O72" s="221"/>
      <c r="P72" s="221"/>
      <c r="Q72" s="221"/>
      <c r="R72" s="165"/>
      <c r="S72" s="226" t="str">
        <f t="shared" si="15"/>
        <v>N/A</v>
      </c>
      <c r="T72" s="174" t="str">
        <f>IFERROR(RANK($S72,$S$9:$S$83,0)+COUNTIF(S$9:S72,S72)-1,NA)</f>
        <v>N/A</v>
      </c>
      <c r="U72" s="165"/>
      <c r="V72" s="227">
        <f t="shared" si="13"/>
        <v>0</v>
      </c>
      <c r="W72" s="227">
        <f t="shared" si="6"/>
        <v>0</v>
      </c>
      <c r="X72" s="227">
        <f t="shared" si="7"/>
        <v>0</v>
      </c>
      <c r="Y72" s="227">
        <f t="shared" si="8"/>
        <v>0</v>
      </c>
      <c r="Z72" s="227">
        <f t="shared" si="9"/>
        <v>0</v>
      </c>
      <c r="AA72" s="227">
        <f t="shared" si="10"/>
        <v>0</v>
      </c>
      <c r="AB72" s="227">
        <f t="shared" si="11"/>
        <v>0</v>
      </c>
      <c r="AC72" s="165"/>
      <c r="AD72" s="227">
        <f t="shared" si="14"/>
        <v>0</v>
      </c>
    </row>
    <row r="73" spans="3:30" outlineLevel="1" x14ac:dyDescent="0.2">
      <c r="C73" s="174">
        <f t="shared" si="12"/>
        <v>65</v>
      </c>
      <c r="D73" s="175"/>
      <c r="E73" s="175"/>
      <c r="F73" s="175"/>
      <c r="G73" s="175"/>
      <c r="H73" s="175"/>
      <c r="I73" s="226">
        <f t="shared" ref="I73:I83" si="16">SUM(K73:O73)</f>
        <v>0</v>
      </c>
      <c r="J73" s="165"/>
      <c r="K73" s="221"/>
      <c r="L73" s="221"/>
      <c r="M73" s="221"/>
      <c r="N73" s="221"/>
      <c r="O73" s="221"/>
      <c r="P73" s="221"/>
      <c r="Q73" s="221"/>
      <c r="R73" s="165"/>
      <c r="S73" s="226" t="str">
        <f t="shared" ref="S73:S83" si="17">IF($E73=S$8,I73,NA)</f>
        <v>N/A</v>
      </c>
      <c r="T73" s="174" t="str">
        <f>IFERROR(RANK($S73,$S$9:$S$83,0)+COUNTIF(S$9:S73,S73)-1,NA)</f>
        <v>N/A</v>
      </c>
      <c r="U73" s="165"/>
      <c r="V73" s="227">
        <f t="shared" si="13"/>
        <v>0</v>
      </c>
      <c r="W73" s="227">
        <f t="shared" ref="W73:W83" si="18">IFERROR(L73*W$4,0)</f>
        <v>0</v>
      </c>
      <c r="X73" s="227">
        <f t="shared" ref="X73:X83" si="19">IFERROR(M73*X$4,0)</f>
        <v>0</v>
      </c>
      <c r="Y73" s="227">
        <f t="shared" ref="Y73:Y83" si="20">IFERROR(N73*Y$4,0)</f>
        <v>0</v>
      </c>
      <c r="Z73" s="227">
        <f t="shared" ref="Z73:Z83" si="21">IFERROR(O73*Z$4,0)</f>
        <v>0</v>
      </c>
      <c r="AA73" s="227">
        <f t="shared" ref="AA73:AA83" si="22">IFERROR(P73*AA$4,0)</f>
        <v>0</v>
      </c>
      <c r="AB73" s="227">
        <f t="shared" ref="AB73:AB83" si="23">IFERROR(Q73*AB$4,0)</f>
        <v>0</v>
      </c>
      <c r="AC73" s="165"/>
      <c r="AD73" s="227">
        <f t="shared" si="14"/>
        <v>0</v>
      </c>
    </row>
    <row r="74" spans="3:30" outlineLevel="1" x14ac:dyDescent="0.2">
      <c r="C74" s="174">
        <f t="shared" ref="C74:C83" si="24">IF(ISNUMBER(C73),C73+1,1)</f>
        <v>66</v>
      </c>
      <c r="D74" s="175"/>
      <c r="E74" s="175"/>
      <c r="F74" s="175"/>
      <c r="G74" s="175"/>
      <c r="H74" s="175"/>
      <c r="I74" s="226">
        <f t="shared" si="16"/>
        <v>0</v>
      </c>
      <c r="J74" s="165"/>
      <c r="K74" s="221"/>
      <c r="L74" s="221"/>
      <c r="M74" s="221"/>
      <c r="N74" s="221"/>
      <c r="O74" s="221"/>
      <c r="P74" s="221"/>
      <c r="Q74" s="221"/>
      <c r="R74" s="165"/>
      <c r="S74" s="226" t="str">
        <f t="shared" si="17"/>
        <v>N/A</v>
      </c>
      <c r="T74" s="174" t="str">
        <f>IFERROR(RANK($S74,$S$9:$S$83,0)+COUNTIF(S$9:S74,S74)-1,NA)</f>
        <v>N/A</v>
      </c>
      <c r="U74" s="165"/>
      <c r="V74" s="227">
        <f t="shared" ref="V74:V83" si="25">IFERROR(K74*V$4,0)</f>
        <v>0</v>
      </c>
      <c r="W74" s="227">
        <f t="shared" si="18"/>
        <v>0</v>
      </c>
      <c r="X74" s="227">
        <f t="shared" si="19"/>
        <v>0</v>
      </c>
      <c r="Y74" s="227">
        <f t="shared" si="20"/>
        <v>0</v>
      </c>
      <c r="Z74" s="227">
        <f t="shared" si="21"/>
        <v>0</v>
      </c>
      <c r="AA74" s="227">
        <f t="shared" si="22"/>
        <v>0</v>
      </c>
      <c r="AB74" s="227">
        <f t="shared" si="23"/>
        <v>0</v>
      </c>
      <c r="AC74" s="165"/>
      <c r="AD74" s="227">
        <f t="shared" ref="AD74:AD83" si="26">SUM(V74:Z74)</f>
        <v>0</v>
      </c>
    </row>
    <row r="75" spans="3:30" outlineLevel="1" x14ac:dyDescent="0.2">
      <c r="C75" s="174">
        <f t="shared" si="24"/>
        <v>67</v>
      </c>
      <c r="D75" s="175"/>
      <c r="E75" s="175"/>
      <c r="F75" s="175"/>
      <c r="G75" s="175"/>
      <c r="H75" s="175"/>
      <c r="I75" s="226">
        <f t="shared" si="16"/>
        <v>0</v>
      </c>
      <c r="J75" s="165"/>
      <c r="K75" s="221"/>
      <c r="L75" s="221"/>
      <c r="M75" s="221"/>
      <c r="N75" s="221"/>
      <c r="O75" s="221"/>
      <c r="P75" s="221"/>
      <c r="Q75" s="221"/>
      <c r="R75" s="165"/>
      <c r="S75" s="226" t="str">
        <f t="shared" si="17"/>
        <v>N/A</v>
      </c>
      <c r="T75" s="174" t="str">
        <f>IFERROR(RANK($S75,$S$9:$S$83,0)+COUNTIF(S$9:S75,S75)-1,NA)</f>
        <v>N/A</v>
      </c>
      <c r="U75" s="165"/>
      <c r="V75" s="227">
        <f t="shared" si="25"/>
        <v>0</v>
      </c>
      <c r="W75" s="227">
        <f t="shared" si="18"/>
        <v>0</v>
      </c>
      <c r="X75" s="227">
        <f t="shared" si="19"/>
        <v>0</v>
      </c>
      <c r="Y75" s="227">
        <f t="shared" si="20"/>
        <v>0</v>
      </c>
      <c r="Z75" s="227">
        <f t="shared" si="21"/>
        <v>0</v>
      </c>
      <c r="AA75" s="227">
        <f t="shared" si="22"/>
        <v>0</v>
      </c>
      <c r="AB75" s="227">
        <f t="shared" si="23"/>
        <v>0</v>
      </c>
      <c r="AC75" s="165"/>
      <c r="AD75" s="227">
        <f t="shared" si="26"/>
        <v>0</v>
      </c>
    </row>
    <row r="76" spans="3:30" outlineLevel="1" x14ac:dyDescent="0.2">
      <c r="C76" s="174">
        <f t="shared" si="24"/>
        <v>68</v>
      </c>
      <c r="D76" s="175"/>
      <c r="E76" s="175"/>
      <c r="F76" s="175"/>
      <c r="G76" s="175"/>
      <c r="H76" s="175"/>
      <c r="I76" s="226">
        <f t="shared" si="16"/>
        <v>0</v>
      </c>
      <c r="J76" s="165"/>
      <c r="K76" s="221"/>
      <c r="L76" s="221"/>
      <c r="M76" s="221"/>
      <c r="N76" s="221"/>
      <c r="O76" s="221"/>
      <c r="P76" s="221"/>
      <c r="Q76" s="221"/>
      <c r="R76" s="165"/>
      <c r="S76" s="226" t="str">
        <f t="shared" si="17"/>
        <v>N/A</v>
      </c>
      <c r="T76" s="174" t="str">
        <f>IFERROR(RANK($S76,$S$9:$S$83,0)+COUNTIF(S$9:S76,S76)-1,NA)</f>
        <v>N/A</v>
      </c>
      <c r="U76" s="165"/>
      <c r="V76" s="227">
        <f t="shared" si="25"/>
        <v>0</v>
      </c>
      <c r="W76" s="227">
        <f t="shared" si="18"/>
        <v>0</v>
      </c>
      <c r="X76" s="227">
        <f t="shared" si="19"/>
        <v>0</v>
      </c>
      <c r="Y76" s="227">
        <f t="shared" si="20"/>
        <v>0</v>
      </c>
      <c r="Z76" s="227">
        <f t="shared" si="21"/>
        <v>0</v>
      </c>
      <c r="AA76" s="227">
        <f t="shared" si="22"/>
        <v>0</v>
      </c>
      <c r="AB76" s="227">
        <f t="shared" si="23"/>
        <v>0</v>
      </c>
      <c r="AC76" s="165"/>
      <c r="AD76" s="227">
        <f t="shared" si="26"/>
        <v>0</v>
      </c>
    </row>
    <row r="77" spans="3:30" outlineLevel="1" x14ac:dyDescent="0.2">
      <c r="C77" s="174">
        <f t="shared" si="24"/>
        <v>69</v>
      </c>
      <c r="D77" s="175"/>
      <c r="E77" s="175"/>
      <c r="F77" s="175"/>
      <c r="G77" s="175"/>
      <c r="H77" s="175"/>
      <c r="I77" s="226">
        <f t="shared" si="16"/>
        <v>0</v>
      </c>
      <c r="J77" s="165"/>
      <c r="K77" s="221"/>
      <c r="L77" s="221"/>
      <c r="M77" s="221"/>
      <c r="N77" s="221"/>
      <c r="O77" s="221"/>
      <c r="P77" s="221"/>
      <c r="Q77" s="221"/>
      <c r="R77" s="165"/>
      <c r="S77" s="226" t="str">
        <f t="shared" si="17"/>
        <v>N/A</v>
      </c>
      <c r="T77" s="174" t="str">
        <f>IFERROR(RANK($S77,$S$9:$S$83,0)+COUNTIF(S$9:S77,S77)-1,NA)</f>
        <v>N/A</v>
      </c>
      <c r="U77" s="165"/>
      <c r="V77" s="227">
        <f t="shared" si="25"/>
        <v>0</v>
      </c>
      <c r="W77" s="227">
        <f t="shared" si="18"/>
        <v>0</v>
      </c>
      <c r="X77" s="227">
        <f t="shared" si="19"/>
        <v>0</v>
      </c>
      <c r="Y77" s="227">
        <f t="shared" si="20"/>
        <v>0</v>
      </c>
      <c r="Z77" s="227">
        <f t="shared" si="21"/>
        <v>0</v>
      </c>
      <c r="AA77" s="227">
        <f t="shared" si="22"/>
        <v>0</v>
      </c>
      <c r="AB77" s="227">
        <f t="shared" si="23"/>
        <v>0</v>
      </c>
      <c r="AC77" s="165"/>
      <c r="AD77" s="227">
        <f t="shared" si="26"/>
        <v>0</v>
      </c>
    </row>
    <row r="78" spans="3:30" outlineLevel="1" x14ac:dyDescent="0.2">
      <c r="C78" s="174">
        <f t="shared" si="24"/>
        <v>70</v>
      </c>
      <c r="D78" s="175"/>
      <c r="E78" s="175"/>
      <c r="F78" s="175"/>
      <c r="G78" s="175"/>
      <c r="H78" s="175"/>
      <c r="I78" s="226">
        <f t="shared" si="16"/>
        <v>0</v>
      </c>
      <c r="J78" s="165"/>
      <c r="K78" s="221"/>
      <c r="L78" s="221"/>
      <c r="M78" s="221"/>
      <c r="N78" s="221"/>
      <c r="O78" s="221"/>
      <c r="P78" s="221"/>
      <c r="Q78" s="221"/>
      <c r="R78" s="165"/>
      <c r="S78" s="226" t="str">
        <f t="shared" si="17"/>
        <v>N/A</v>
      </c>
      <c r="T78" s="174" t="str">
        <f>IFERROR(RANK($S78,$S$9:$S$83,0)+COUNTIF(S$9:S78,S78)-1,NA)</f>
        <v>N/A</v>
      </c>
      <c r="U78" s="165"/>
      <c r="V78" s="227">
        <f t="shared" si="25"/>
        <v>0</v>
      </c>
      <c r="W78" s="227">
        <f t="shared" si="18"/>
        <v>0</v>
      </c>
      <c r="X78" s="227">
        <f t="shared" si="19"/>
        <v>0</v>
      </c>
      <c r="Y78" s="227">
        <f t="shared" si="20"/>
        <v>0</v>
      </c>
      <c r="Z78" s="227">
        <f t="shared" si="21"/>
        <v>0</v>
      </c>
      <c r="AA78" s="227">
        <f t="shared" si="22"/>
        <v>0</v>
      </c>
      <c r="AB78" s="227">
        <f t="shared" si="23"/>
        <v>0</v>
      </c>
      <c r="AC78" s="165"/>
      <c r="AD78" s="227">
        <f t="shared" si="26"/>
        <v>0</v>
      </c>
    </row>
    <row r="79" spans="3:30" outlineLevel="1" x14ac:dyDescent="0.2">
      <c r="C79" s="174">
        <f t="shared" si="24"/>
        <v>71</v>
      </c>
      <c r="D79" s="175"/>
      <c r="E79" s="175"/>
      <c r="F79" s="175"/>
      <c r="G79" s="175"/>
      <c r="H79" s="175"/>
      <c r="I79" s="226">
        <f t="shared" si="16"/>
        <v>0</v>
      </c>
      <c r="J79" s="165"/>
      <c r="K79" s="221"/>
      <c r="L79" s="221"/>
      <c r="M79" s="221"/>
      <c r="N79" s="221"/>
      <c r="O79" s="221"/>
      <c r="P79" s="221"/>
      <c r="Q79" s="221"/>
      <c r="R79" s="165"/>
      <c r="S79" s="226" t="str">
        <f t="shared" si="17"/>
        <v>N/A</v>
      </c>
      <c r="T79" s="174" t="str">
        <f>IFERROR(RANK($S79,$S$9:$S$83,0)+COUNTIF(S$9:S79,S79)-1,NA)</f>
        <v>N/A</v>
      </c>
      <c r="U79" s="165"/>
      <c r="V79" s="227">
        <f t="shared" si="25"/>
        <v>0</v>
      </c>
      <c r="W79" s="227">
        <f t="shared" si="18"/>
        <v>0</v>
      </c>
      <c r="X79" s="227">
        <f t="shared" si="19"/>
        <v>0</v>
      </c>
      <c r="Y79" s="227">
        <f t="shared" si="20"/>
        <v>0</v>
      </c>
      <c r="Z79" s="227">
        <f t="shared" si="21"/>
        <v>0</v>
      </c>
      <c r="AA79" s="227">
        <f t="shared" si="22"/>
        <v>0</v>
      </c>
      <c r="AB79" s="227">
        <f t="shared" si="23"/>
        <v>0</v>
      </c>
      <c r="AC79" s="165"/>
      <c r="AD79" s="227">
        <f t="shared" si="26"/>
        <v>0</v>
      </c>
    </row>
    <row r="80" spans="3:30" outlineLevel="1" x14ac:dyDescent="0.2">
      <c r="C80" s="174">
        <f t="shared" si="24"/>
        <v>72</v>
      </c>
      <c r="D80" s="175"/>
      <c r="E80" s="175"/>
      <c r="F80" s="175"/>
      <c r="G80" s="175"/>
      <c r="H80" s="175"/>
      <c r="I80" s="226">
        <f t="shared" si="16"/>
        <v>0</v>
      </c>
      <c r="J80" s="165"/>
      <c r="K80" s="221"/>
      <c r="L80" s="221"/>
      <c r="M80" s="221"/>
      <c r="N80" s="221"/>
      <c r="O80" s="221"/>
      <c r="P80" s="221"/>
      <c r="Q80" s="221"/>
      <c r="R80" s="165"/>
      <c r="S80" s="226" t="str">
        <f t="shared" si="17"/>
        <v>N/A</v>
      </c>
      <c r="T80" s="174" t="str">
        <f>IFERROR(RANK($S80,$S$9:$S$83,0)+COUNTIF(S$9:S80,S80)-1,NA)</f>
        <v>N/A</v>
      </c>
      <c r="U80" s="165"/>
      <c r="V80" s="227">
        <f t="shared" si="25"/>
        <v>0</v>
      </c>
      <c r="W80" s="227">
        <f t="shared" si="18"/>
        <v>0</v>
      </c>
      <c r="X80" s="227">
        <f t="shared" si="19"/>
        <v>0</v>
      </c>
      <c r="Y80" s="227">
        <f t="shared" si="20"/>
        <v>0</v>
      </c>
      <c r="Z80" s="227">
        <f t="shared" si="21"/>
        <v>0</v>
      </c>
      <c r="AA80" s="227">
        <f t="shared" si="22"/>
        <v>0</v>
      </c>
      <c r="AB80" s="227">
        <f t="shared" si="23"/>
        <v>0</v>
      </c>
      <c r="AC80" s="165"/>
      <c r="AD80" s="227">
        <f t="shared" si="26"/>
        <v>0</v>
      </c>
    </row>
    <row r="81" spans="2:30" outlineLevel="1" x14ac:dyDescent="0.2">
      <c r="C81" s="174">
        <f t="shared" si="24"/>
        <v>73</v>
      </c>
      <c r="D81" s="175"/>
      <c r="E81" s="175"/>
      <c r="F81" s="175"/>
      <c r="G81" s="175"/>
      <c r="H81" s="175"/>
      <c r="I81" s="226">
        <f t="shared" si="16"/>
        <v>0</v>
      </c>
      <c r="J81" s="165"/>
      <c r="K81" s="221"/>
      <c r="L81" s="221"/>
      <c r="M81" s="221"/>
      <c r="N81" s="221"/>
      <c r="O81" s="221"/>
      <c r="P81" s="221"/>
      <c r="Q81" s="221"/>
      <c r="R81" s="165"/>
      <c r="S81" s="226" t="str">
        <f t="shared" si="17"/>
        <v>N/A</v>
      </c>
      <c r="T81" s="174" t="str">
        <f>IFERROR(RANK($S81,$S$9:$S$83,0)+COUNTIF(S$9:S81,S81)-1,NA)</f>
        <v>N/A</v>
      </c>
      <c r="U81" s="165"/>
      <c r="V81" s="227">
        <f t="shared" si="25"/>
        <v>0</v>
      </c>
      <c r="W81" s="227">
        <f t="shared" si="18"/>
        <v>0</v>
      </c>
      <c r="X81" s="227">
        <f t="shared" si="19"/>
        <v>0</v>
      </c>
      <c r="Y81" s="227">
        <f t="shared" si="20"/>
        <v>0</v>
      </c>
      <c r="Z81" s="227">
        <f t="shared" si="21"/>
        <v>0</v>
      </c>
      <c r="AA81" s="227">
        <f t="shared" si="22"/>
        <v>0</v>
      </c>
      <c r="AB81" s="227">
        <f t="shared" si="23"/>
        <v>0</v>
      </c>
      <c r="AC81" s="165"/>
      <c r="AD81" s="227">
        <f t="shared" si="26"/>
        <v>0</v>
      </c>
    </row>
    <row r="82" spans="2:30" outlineLevel="1" x14ac:dyDescent="0.2">
      <c r="C82" s="174">
        <f t="shared" si="24"/>
        <v>74</v>
      </c>
      <c r="D82" s="175"/>
      <c r="E82" s="175"/>
      <c r="F82" s="175"/>
      <c r="G82" s="175"/>
      <c r="H82" s="175"/>
      <c r="I82" s="226">
        <f t="shared" si="16"/>
        <v>0</v>
      </c>
      <c r="J82" s="165"/>
      <c r="K82" s="221"/>
      <c r="L82" s="221"/>
      <c r="M82" s="221"/>
      <c r="N82" s="221"/>
      <c r="O82" s="221"/>
      <c r="P82" s="221"/>
      <c r="Q82" s="221"/>
      <c r="R82" s="165"/>
      <c r="S82" s="226" t="str">
        <f t="shared" si="17"/>
        <v>N/A</v>
      </c>
      <c r="T82" s="174" t="str">
        <f>IFERROR(RANK($S82,$S$9:$S$83,0)+COUNTIF(S$9:S82,S82)-1,NA)</f>
        <v>N/A</v>
      </c>
      <c r="U82" s="165"/>
      <c r="V82" s="227">
        <f t="shared" si="25"/>
        <v>0</v>
      </c>
      <c r="W82" s="227">
        <f t="shared" si="18"/>
        <v>0</v>
      </c>
      <c r="X82" s="227">
        <f t="shared" si="19"/>
        <v>0</v>
      </c>
      <c r="Y82" s="227">
        <f t="shared" si="20"/>
        <v>0</v>
      </c>
      <c r="Z82" s="227">
        <f t="shared" si="21"/>
        <v>0</v>
      </c>
      <c r="AA82" s="227">
        <f t="shared" si="22"/>
        <v>0</v>
      </c>
      <c r="AB82" s="227">
        <f t="shared" si="23"/>
        <v>0</v>
      </c>
      <c r="AC82" s="165"/>
      <c r="AD82" s="227">
        <f t="shared" si="26"/>
        <v>0</v>
      </c>
    </row>
    <row r="83" spans="2:30" outlineLevel="1" x14ac:dyDescent="0.2">
      <c r="C83" s="174">
        <f t="shared" si="24"/>
        <v>75</v>
      </c>
      <c r="D83" s="175"/>
      <c r="E83" s="175"/>
      <c r="F83" s="175"/>
      <c r="G83" s="175"/>
      <c r="H83" s="175"/>
      <c r="I83" s="226">
        <f t="shared" si="16"/>
        <v>0</v>
      </c>
      <c r="J83" s="165"/>
      <c r="K83" s="221"/>
      <c r="L83" s="221"/>
      <c r="M83" s="221"/>
      <c r="N83" s="221"/>
      <c r="O83" s="221"/>
      <c r="P83" s="221"/>
      <c r="Q83" s="221"/>
      <c r="R83" s="165"/>
      <c r="S83" s="226" t="str">
        <f t="shared" si="17"/>
        <v>N/A</v>
      </c>
      <c r="T83" s="174" t="str">
        <f>IFERROR(RANK($S83,$S$9:$S$83,0)+COUNTIF(S$9:S83,S83)-1,NA)</f>
        <v>N/A</v>
      </c>
      <c r="U83" s="165"/>
      <c r="V83" s="227">
        <f t="shared" si="25"/>
        <v>0</v>
      </c>
      <c r="W83" s="227">
        <f t="shared" si="18"/>
        <v>0</v>
      </c>
      <c r="X83" s="227">
        <f t="shared" si="19"/>
        <v>0</v>
      </c>
      <c r="Y83" s="227">
        <f t="shared" si="20"/>
        <v>0</v>
      </c>
      <c r="Z83" s="227">
        <f t="shared" si="21"/>
        <v>0</v>
      </c>
      <c r="AA83" s="227">
        <f t="shared" si="22"/>
        <v>0</v>
      </c>
      <c r="AB83" s="227">
        <f t="shared" si="23"/>
        <v>0</v>
      </c>
      <c r="AC83" s="165"/>
      <c r="AD83" s="227">
        <f t="shared" si="26"/>
        <v>0</v>
      </c>
    </row>
    <row r="85" spans="2:30" x14ac:dyDescent="0.2">
      <c r="D85" s="140" t="s">
        <v>527</v>
      </c>
      <c r="I85" s="93">
        <v>12165.049616273722</v>
      </c>
      <c r="K85" s="93">
        <v>931.29887343061273</v>
      </c>
      <c r="L85" s="93">
        <v>1246.5419468585378</v>
      </c>
      <c r="M85" s="93">
        <v>3831.346291371442</v>
      </c>
      <c r="N85" s="93">
        <v>4116.1883290539954</v>
      </c>
      <c r="O85" s="93">
        <v>2039.6741755591343</v>
      </c>
      <c r="P85" s="93">
        <v>12165.049616273722</v>
      </c>
      <c r="Q85" s="93">
        <v>16083.216472622606</v>
      </c>
      <c r="V85" s="93">
        <v>978.44005828007835</v>
      </c>
      <c r="W85" s="93">
        <v>1309.6403420310835</v>
      </c>
      <c r="X85" s="93">
        <v>4025.2842514577997</v>
      </c>
      <c r="Y85" s="93">
        <v>4324.5446370352965</v>
      </c>
      <c r="Z85" s="93">
        <v>2142.9199327332176</v>
      </c>
      <c r="AA85" s="93">
        <v>12780.829221537479</v>
      </c>
      <c r="AB85" s="93">
        <v>16897.328786446167</v>
      </c>
      <c r="AD85" s="93">
        <v>12780.829221537479</v>
      </c>
    </row>
    <row r="87" spans="2:30" s="6" customFormat="1" ht="18" x14ac:dyDescent="0.2">
      <c r="B87" s="6" t="s">
        <v>1</v>
      </c>
    </row>
  </sheetData>
  <autoFilter ref="C8:S83"/>
  <mergeCells count="1">
    <mergeCell ref="B5:D5"/>
  </mergeCells>
  <hyperlinks>
    <hyperlink ref="B5" location="'ToC'!$A$1" tooltip="Go To Table of Contents" display="='ToC'!B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134"/>
  <sheetViews>
    <sheetView showGridLines="0" workbookViewId="0">
      <pane xSplit="4" ySplit="5" topLeftCell="E6" activePane="bottomRight" state="frozen"/>
      <selection activeCell="R40" sqref="R40"/>
      <selection pane="topRight" activeCell="R40" sqref="R40"/>
      <selection pane="bottomLeft" activeCell="R40" sqref="R40"/>
      <selection pane="bottomRight" activeCell="E6" sqref="E6"/>
    </sheetView>
  </sheetViews>
  <sheetFormatPr defaultRowHeight="12.75" outlineLevelRow="1" x14ac:dyDescent="0.2"/>
  <cols>
    <col min="1" max="1" width="2.42578125" customWidth="1"/>
    <col min="2" max="2" width="5.28515625" customWidth="1"/>
    <col min="3" max="3" width="6.7109375" customWidth="1"/>
    <col min="4" max="4" width="40.7109375" customWidth="1"/>
    <col min="5" max="8" width="10.5703125" customWidth="1"/>
    <col min="9" max="9" width="3.5703125" customWidth="1"/>
    <col min="10" max="15" width="10.5703125" customWidth="1"/>
    <col min="16" max="16" width="3.5703125" customWidth="1"/>
    <col min="17" max="39" width="10.5703125" customWidth="1"/>
  </cols>
  <sheetData>
    <row r="1" spans="2:22" ht="23.25" x14ac:dyDescent="0.35">
      <c r="B1" s="19" t="s">
        <v>526</v>
      </c>
      <c r="F1" s="17"/>
      <c r="G1" s="17"/>
      <c r="H1" s="17"/>
    </row>
    <row r="2" spans="2:22" ht="15" x14ac:dyDescent="0.2">
      <c r="B2" s="36" t="str">
        <f>Model_Name</f>
        <v>TransGrid Capex Forecast Model</v>
      </c>
    </row>
    <row r="3" spans="2:22" x14ac:dyDescent="0.2">
      <c r="B3" s="10" t="str">
        <f>General!$B$3</f>
        <v>WB Check</v>
      </c>
      <c r="D3" s="134">
        <f>WkBk_Err_Chk</f>
        <v>0</v>
      </c>
      <c r="F3" s="53"/>
      <c r="G3" s="53"/>
      <c r="H3" s="53"/>
      <c r="I3" s="53"/>
      <c r="P3" s="53"/>
    </row>
    <row r="4" spans="2:22" x14ac:dyDescent="0.2">
      <c r="B4" s="10" t="str">
        <f>General!$B$4</f>
        <v>Sheet Check</v>
      </c>
      <c r="D4" s="134">
        <f>SUM(A7:A134)</f>
        <v>0</v>
      </c>
      <c r="I4" s="53"/>
      <c r="J4" s="53"/>
      <c r="P4" s="53"/>
    </row>
    <row r="5" spans="2:22" x14ac:dyDescent="0.2">
      <c r="B5" s="267" t="str">
        <f>ToC!$B$1</f>
        <v>Table of Contents</v>
      </c>
      <c r="C5" s="267"/>
      <c r="D5" s="267"/>
      <c r="J5" s="53"/>
    </row>
    <row r="7" spans="2:22" s="6" customFormat="1" ht="18" x14ac:dyDescent="0.2">
      <c r="B7" s="6" t="s">
        <v>500</v>
      </c>
    </row>
    <row r="9" spans="2:22" ht="15.75" x14ac:dyDescent="0.2">
      <c r="J9" s="40" t="s">
        <v>497</v>
      </c>
      <c r="K9" s="40"/>
      <c r="L9" s="40"/>
      <c r="M9" s="40"/>
      <c r="N9" s="40"/>
      <c r="O9" s="40"/>
      <c r="Q9" s="40" t="str">
        <f>"Real 2023, "&amp;End_Period</f>
        <v>Real 2023, End Period</v>
      </c>
      <c r="R9" s="40"/>
      <c r="S9" s="40"/>
      <c r="T9" s="40"/>
      <c r="U9" s="40"/>
      <c r="V9" s="40"/>
    </row>
    <row r="10" spans="2:22" ht="30" x14ac:dyDescent="0.2">
      <c r="C10" s="36" t="s">
        <v>496</v>
      </c>
      <c r="E10" s="22" t="s">
        <v>9</v>
      </c>
      <c r="F10" s="22" t="s">
        <v>10</v>
      </c>
      <c r="G10" s="22" t="s">
        <v>11</v>
      </c>
      <c r="H10" s="22" t="s">
        <v>12</v>
      </c>
      <c r="J10" s="46" t="str">
        <f>Forecast_Capex_Input!V$11</f>
        <v>FY24</v>
      </c>
      <c r="K10" s="46" t="str">
        <f>Forecast_Capex_Input!W$11</f>
        <v>FY25</v>
      </c>
      <c r="L10" s="46" t="str">
        <f>Forecast_Capex_Input!X$11</f>
        <v>FY26</v>
      </c>
      <c r="M10" s="46" t="str">
        <f>Forecast_Capex_Input!Y$11</f>
        <v>FY27</v>
      </c>
      <c r="N10" s="46" t="str">
        <f>Forecast_Capex_Input!Z$11</f>
        <v>FY28</v>
      </c>
      <c r="O10" s="46" t="str">
        <f>J10&amp;" - "&amp;N10</f>
        <v>FY24 - FY28</v>
      </c>
      <c r="Q10" s="46" t="str">
        <f>Forecast_Capex_Input!AC$11</f>
        <v>FY24</v>
      </c>
      <c r="R10" s="46" t="str">
        <f>Forecast_Capex_Input!AD$11</f>
        <v>FY25</v>
      </c>
      <c r="S10" s="46" t="str">
        <f>Forecast_Capex_Input!AE$11</f>
        <v>FY26</v>
      </c>
      <c r="T10" s="46" t="str">
        <f>Forecast_Capex_Input!AF$11</f>
        <v>FY27</v>
      </c>
      <c r="U10" s="46" t="str">
        <f>Forecast_Capex_Input!AG$11</f>
        <v>FY28</v>
      </c>
      <c r="V10" s="46" t="str">
        <f>Q10&amp;" - "&amp;U10</f>
        <v>FY24 - FY28</v>
      </c>
    </row>
    <row r="11" spans="2:22" hidden="1" outlineLevel="1" x14ac:dyDescent="0.2">
      <c r="C11" s="30">
        <v>1</v>
      </c>
      <c r="D11" s="10" t="str">
        <f>General!$E$158</f>
        <v>Transmission Lines (pre 2004-05)</v>
      </c>
      <c r="E11" s="13" t="s">
        <v>95</v>
      </c>
      <c r="F11" s="26" t="str">
        <f t="shared" ref="F11:F61" si="0">Unit_Dollar_M</f>
        <v>$Million</v>
      </c>
      <c r="G11" s="13" t="s">
        <v>495</v>
      </c>
      <c r="H11" s="13" t="s">
        <v>495</v>
      </c>
      <c r="I11" s="10"/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59">
        <f t="shared" ref="O11:O60" si="1">SUM(J11:N11)</f>
        <v>0</v>
      </c>
      <c r="P11" s="10"/>
      <c r="Q11" s="74">
        <f>J11*Inflation!V$18</f>
        <v>0</v>
      </c>
      <c r="R11" s="74">
        <f>K11*Inflation!W$18</f>
        <v>0</v>
      </c>
      <c r="S11" s="74">
        <f>L11*Inflation!X$18</f>
        <v>0</v>
      </c>
      <c r="T11" s="74">
        <f>M11*Inflation!Y$18</f>
        <v>0</v>
      </c>
      <c r="U11" s="74">
        <f>N11*Inflation!Z$18</f>
        <v>0</v>
      </c>
      <c r="V11" s="59">
        <f t="shared" ref="V11:V60" si="2">SUM(Q11:U11)</f>
        <v>0</v>
      </c>
    </row>
    <row r="12" spans="2:22" hidden="1" outlineLevel="1" x14ac:dyDescent="0.2">
      <c r="C12" s="31">
        <f t="shared" ref="C12:C60" si="3">C11+1</f>
        <v>2</v>
      </c>
      <c r="D12" s="10" t="str">
        <f>General!$E$159</f>
        <v>Underground Cables (pre 2004-05)</v>
      </c>
      <c r="E12" s="26" t="str">
        <f>E11</f>
        <v>TransGrid</v>
      </c>
      <c r="F12" s="26" t="str">
        <f t="shared" si="0"/>
        <v>$Million</v>
      </c>
      <c r="G12" s="26" t="str">
        <f t="shared" ref="G12:H27" si="4">G11</f>
        <v>Various</v>
      </c>
      <c r="H12" s="26" t="str">
        <f t="shared" si="4"/>
        <v>Various</v>
      </c>
      <c r="I12" s="10"/>
      <c r="J12" s="130">
        <v>0</v>
      </c>
      <c r="K12" s="130">
        <v>0</v>
      </c>
      <c r="L12" s="130">
        <v>0</v>
      </c>
      <c r="M12" s="130">
        <v>0</v>
      </c>
      <c r="N12" s="130">
        <v>0</v>
      </c>
      <c r="O12" s="59">
        <f t="shared" si="1"/>
        <v>0</v>
      </c>
      <c r="P12" s="10"/>
      <c r="Q12" s="74">
        <f>J12*Inflation!V$18</f>
        <v>0</v>
      </c>
      <c r="R12" s="74">
        <f>K12*Inflation!W$18</f>
        <v>0</v>
      </c>
      <c r="S12" s="74">
        <f>L12*Inflation!X$18</f>
        <v>0</v>
      </c>
      <c r="T12" s="74">
        <f>M12*Inflation!Y$18</f>
        <v>0</v>
      </c>
      <c r="U12" s="74">
        <f>N12*Inflation!Z$18</f>
        <v>0</v>
      </c>
      <c r="V12" s="59">
        <f t="shared" si="2"/>
        <v>0</v>
      </c>
    </row>
    <row r="13" spans="2:22" hidden="1" outlineLevel="1" x14ac:dyDescent="0.2">
      <c r="C13" s="31">
        <f t="shared" si="3"/>
        <v>3</v>
      </c>
      <c r="D13" s="10" t="str">
        <f>General!$E$160</f>
        <v>Substations including Buildings (pre 2004-05)</v>
      </c>
      <c r="E13" s="26" t="str">
        <f t="shared" ref="E13:E60" si="5">E12</f>
        <v>TransGrid</v>
      </c>
      <c r="F13" s="26" t="str">
        <f t="shared" si="0"/>
        <v>$Million</v>
      </c>
      <c r="G13" s="26" t="str">
        <f t="shared" si="4"/>
        <v>Various</v>
      </c>
      <c r="H13" s="26" t="str">
        <f t="shared" si="4"/>
        <v>Various</v>
      </c>
      <c r="I13" s="10"/>
      <c r="J13" s="130">
        <v>0</v>
      </c>
      <c r="K13" s="130">
        <v>0</v>
      </c>
      <c r="L13" s="130">
        <v>0</v>
      </c>
      <c r="M13" s="130">
        <v>0</v>
      </c>
      <c r="N13" s="130">
        <v>0</v>
      </c>
      <c r="O13" s="59">
        <f t="shared" si="1"/>
        <v>0</v>
      </c>
      <c r="P13" s="10"/>
      <c r="Q13" s="74">
        <f>J13*Inflation!V$18</f>
        <v>0</v>
      </c>
      <c r="R13" s="74">
        <f>K13*Inflation!W$18</f>
        <v>0</v>
      </c>
      <c r="S13" s="74">
        <f>L13*Inflation!X$18</f>
        <v>0</v>
      </c>
      <c r="T13" s="74">
        <f>M13*Inflation!Y$18</f>
        <v>0</v>
      </c>
      <c r="U13" s="74">
        <f>N13*Inflation!Z$18</f>
        <v>0</v>
      </c>
      <c r="V13" s="59">
        <f t="shared" si="2"/>
        <v>0</v>
      </c>
    </row>
    <row r="14" spans="2:22" hidden="1" outlineLevel="1" x14ac:dyDescent="0.2">
      <c r="C14" s="31">
        <f t="shared" si="3"/>
        <v>4</v>
      </c>
      <c r="D14" s="10" t="str">
        <f>General!$E$161</f>
        <v>Transmission Lines (2004-09)</v>
      </c>
      <c r="E14" s="26" t="str">
        <f t="shared" si="5"/>
        <v>TransGrid</v>
      </c>
      <c r="F14" s="26" t="str">
        <f t="shared" si="0"/>
        <v>$Million</v>
      </c>
      <c r="G14" s="26" t="str">
        <f t="shared" si="4"/>
        <v>Various</v>
      </c>
      <c r="H14" s="26" t="str">
        <f t="shared" si="4"/>
        <v>Various</v>
      </c>
      <c r="I14" s="10"/>
      <c r="J14" s="130">
        <v>0</v>
      </c>
      <c r="K14" s="130">
        <v>0</v>
      </c>
      <c r="L14" s="130">
        <v>0</v>
      </c>
      <c r="M14" s="130">
        <v>0</v>
      </c>
      <c r="N14" s="130">
        <v>0</v>
      </c>
      <c r="O14" s="59">
        <f t="shared" si="1"/>
        <v>0</v>
      </c>
      <c r="P14" s="10"/>
      <c r="Q14" s="74">
        <f>J14*Inflation!V$18</f>
        <v>0</v>
      </c>
      <c r="R14" s="74">
        <f>K14*Inflation!W$18</f>
        <v>0</v>
      </c>
      <c r="S14" s="74">
        <f>L14*Inflation!X$18</f>
        <v>0</v>
      </c>
      <c r="T14" s="74">
        <f>M14*Inflation!Y$18</f>
        <v>0</v>
      </c>
      <c r="U14" s="74">
        <f>N14*Inflation!Z$18</f>
        <v>0</v>
      </c>
      <c r="V14" s="59">
        <f t="shared" si="2"/>
        <v>0</v>
      </c>
    </row>
    <row r="15" spans="2:22" hidden="1" outlineLevel="1" x14ac:dyDescent="0.2">
      <c r="C15" s="31">
        <f t="shared" si="3"/>
        <v>5</v>
      </c>
      <c r="D15" s="10" t="str">
        <f>General!$E$162</f>
        <v>Underground Cables (2004-09)</v>
      </c>
      <c r="E15" s="26" t="str">
        <f t="shared" si="5"/>
        <v>TransGrid</v>
      </c>
      <c r="F15" s="26" t="str">
        <f t="shared" si="0"/>
        <v>$Million</v>
      </c>
      <c r="G15" s="26" t="str">
        <f t="shared" si="4"/>
        <v>Various</v>
      </c>
      <c r="H15" s="26" t="str">
        <f t="shared" si="4"/>
        <v>Various</v>
      </c>
      <c r="I15" s="10"/>
      <c r="J15" s="130">
        <v>0</v>
      </c>
      <c r="K15" s="130">
        <v>0</v>
      </c>
      <c r="L15" s="130">
        <v>0</v>
      </c>
      <c r="M15" s="130">
        <v>0</v>
      </c>
      <c r="N15" s="130">
        <v>0</v>
      </c>
      <c r="O15" s="59">
        <f t="shared" si="1"/>
        <v>0</v>
      </c>
      <c r="P15" s="10"/>
      <c r="Q15" s="74">
        <f>J15*Inflation!V$18</f>
        <v>0</v>
      </c>
      <c r="R15" s="74">
        <f>K15*Inflation!W$18</f>
        <v>0</v>
      </c>
      <c r="S15" s="74">
        <f>L15*Inflation!X$18</f>
        <v>0</v>
      </c>
      <c r="T15" s="74">
        <f>M15*Inflation!Y$18</f>
        <v>0</v>
      </c>
      <c r="U15" s="74">
        <f>N15*Inflation!Z$18</f>
        <v>0</v>
      </c>
      <c r="V15" s="59">
        <f t="shared" si="2"/>
        <v>0</v>
      </c>
    </row>
    <row r="16" spans="2:22" hidden="1" outlineLevel="1" x14ac:dyDescent="0.2">
      <c r="C16" s="31">
        <f t="shared" si="3"/>
        <v>6</v>
      </c>
      <c r="D16" s="10" t="str">
        <f>General!$E$163</f>
        <v>Substations including Buildings (2004-09)</v>
      </c>
      <c r="E16" s="26" t="str">
        <f t="shared" si="5"/>
        <v>TransGrid</v>
      </c>
      <c r="F16" s="26" t="str">
        <f t="shared" si="0"/>
        <v>$Million</v>
      </c>
      <c r="G16" s="26" t="str">
        <f t="shared" si="4"/>
        <v>Various</v>
      </c>
      <c r="H16" s="26" t="str">
        <f t="shared" si="4"/>
        <v>Various</v>
      </c>
      <c r="I16" s="10"/>
      <c r="J16" s="130">
        <v>0</v>
      </c>
      <c r="K16" s="130">
        <v>0</v>
      </c>
      <c r="L16" s="130">
        <v>0</v>
      </c>
      <c r="M16" s="130">
        <v>0</v>
      </c>
      <c r="N16" s="130">
        <v>0</v>
      </c>
      <c r="O16" s="59">
        <f t="shared" si="1"/>
        <v>0</v>
      </c>
      <c r="P16" s="10"/>
      <c r="Q16" s="74">
        <f>J16*Inflation!V$18</f>
        <v>0</v>
      </c>
      <c r="R16" s="74">
        <f>K16*Inflation!W$18</f>
        <v>0</v>
      </c>
      <c r="S16" s="74">
        <f>L16*Inflation!X$18</f>
        <v>0</v>
      </c>
      <c r="T16" s="74">
        <f>M16*Inflation!Y$18</f>
        <v>0</v>
      </c>
      <c r="U16" s="74">
        <f>N16*Inflation!Z$18</f>
        <v>0</v>
      </c>
      <c r="V16" s="59">
        <f t="shared" si="2"/>
        <v>0</v>
      </c>
    </row>
    <row r="17" spans="3:22" hidden="1" outlineLevel="1" x14ac:dyDescent="0.2">
      <c r="C17" s="31">
        <f t="shared" si="3"/>
        <v>7</v>
      </c>
      <c r="D17" s="10" t="str">
        <f>General!$E$164</f>
        <v>SCADA and Communications (2004-09)</v>
      </c>
      <c r="E17" s="26" t="str">
        <f t="shared" si="5"/>
        <v>TransGrid</v>
      </c>
      <c r="F17" s="26" t="str">
        <f t="shared" si="0"/>
        <v>$Million</v>
      </c>
      <c r="G17" s="26" t="str">
        <f t="shared" si="4"/>
        <v>Various</v>
      </c>
      <c r="H17" s="26" t="str">
        <f t="shared" si="4"/>
        <v>Various</v>
      </c>
      <c r="I17" s="10"/>
      <c r="J17" s="130">
        <v>0</v>
      </c>
      <c r="K17" s="130">
        <v>0</v>
      </c>
      <c r="L17" s="130">
        <v>0</v>
      </c>
      <c r="M17" s="130">
        <v>0</v>
      </c>
      <c r="N17" s="130">
        <v>0</v>
      </c>
      <c r="O17" s="59">
        <f t="shared" si="1"/>
        <v>0</v>
      </c>
      <c r="P17" s="10"/>
      <c r="Q17" s="74">
        <f>J17*Inflation!V$18</f>
        <v>0</v>
      </c>
      <c r="R17" s="74">
        <f>K17*Inflation!W$18</f>
        <v>0</v>
      </c>
      <c r="S17" s="74">
        <f>L17*Inflation!X$18</f>
        <v>0</v>
      </c>
      <c r="T17" s="74">
        <f>M17*Inflation!Y$18</f>
        <v>0</v>
      </c>
      <c r="U17" s="74">
        <f>N17*Inflation!Z$18</f>
        <v>0</v>
      </c>
      <c r="V17" s="59">
        <f t="shared" si="2"/>
        <v>0</v>
      </c>
    </row>
    <row r="18" spans="3:22" hidden="1" outlineLevel="1" x14ac:dyDescent="0.2">
      <c r="C18" s="31">
        <f t="shared" si="3"/>
        <v>8</v>
      </c>
      <c r="D18" s="10" t="str">
        <f>General!$E$165</f>
        <v>Transmission Lines &amp; Cables (09-14)</v>
      </c>
      <c r="E18" s="26" t="str">
        <f t="shared" si="5"/>
        <v>TransGrid</v>
      </c>
      <c r="F18" s="26" t="str">
        <f t="shared" si="0"/>
        <v>$Million</v>
      </c>
      <c r="G18" s="26" t="str">
        <f t="shared" si="4"/>
        <v>Various</v>
      </c>
      <c r="H18" s="26" t="str">
        <f t="shared" si="4"/>
        <v>Various</v>
      </c>
      <c r="I18" s="10"/>
      <c r="J18" s="130">
        <v>0</v>
      </c>
      <c r="K18" s="130">
        <v>0</v>
      </c>
      <c r="L18" s="130">
        <v>0</v>
      </c>
      <c r="M18" s="130">
        <v>0</v>
      </c>
      <c r="N18" s="130">
        <v>0</v>
      </c>
      <c r="O18" s="59">
        <f t="shared" si="1"/>
        <v>0</v>
      </c>
      <c r="P18" s="10"/>
      <c r="Q18" s="74">
        <f>J18*Inflation!V$18</f>
        <v>0</v>
      </c>
      <c r="R18" s="74">
        <f>K18*Inflation!W$18</f>
        <v>0</v>
      </c>
      <c r="S18" s="74">
        <f>L18*Inflation!X$18</f>
        <v>0</v>
      </c>
      <c r="T18" s="74">
        <f>M18*Inflation!Y$18</f>
        <v>0</v>
      </c>
      <c r="U18" s="74">
        <f>N18*Inflation!Z$18</f>
        <v>0</v>
      </c>
      <c r="V18" s="59">
        <f t="shared" si="2"/>
        <v>0</v>
      </c>
    </row>
    <row r="19" spans="3:22" hidden="1" outlineLevel="1" x14ac:dyDescent="0.2">
      <c r="C19" s="31">
        <f t="shared" si="3"/>
        <v>9</v>
      </c>
      <c r="D19" s="10" t="str">
        <f>General!$E$166</f>
        <v>Substations (09-14)</v>
      </c>
      <c r="E19" s="26" t="str">
        <f t="shared" si="5"/>
        <v>TransGrid</v>
      </c>
      <c r="F19" s="26" t="str">
        <f t="shared" si="0"/>
        <v>$Million</v>
      </c>
      <c r="G19" s="26" t="str">
        <f t="shared" si="4"/>
        <v>Various</v>
      </c>
      <c r="H19" s="26" t="str">
        <f t="shared" si="4"/>
        <v>Various</v>
      </c>
      <c r="I19" s="10"/>
      <c r="J19" s="130">
        <v>0</v>
      </c>
      <c r="K19" s="130">
        <v>0</v>
      </c>
      <c r="L19" s="130">
        <v>0</v>
      </c>
      <c r="M19" s="130">
        <v>0</v>
      </c>
      <c r="N19" s="130">
        <v>0</v>
      </c>
      <c r="O19" s="59">
        <f t="shared" si="1"/>
        <v>0</v>
      </c>
      <c r="P19" s="10"/>
      <c r="Q19" s="74">
        <f>J19*Inflation!V$18</f>
        <v>0</v>
      </c>
      <c r="R19" s="74">
        <f>K19*Inflation!W$18</f>
        <v>0</v>
      </c>
      <c r="S19" s="74">
        <f>L19*Inflation!X$18</f>
        <v>0</v>
      </c>
      <c r="T19" s="74">
        <f>M19*Inflation!Y$18</f>
        <v>0</v>
      </c>
      <c r="U19" s="74">
        <f>N19*Inflation!Z$18</f>
        <v>0</v>
      </c>
      <c r="V19" s="59">
        <f t="shared" si="2"/>
        <v>0</v>
      </c>
    </row>
    <row r="20" spans="3:22" hidden="1" outlineLevel="1" x14ac:dyDescent="0.2">
      <c r="C20" s="31">
        <f t="shared" si="3"/>
        <v>10</v>
      </c>
      <c r="D20" s="10" t="str">
        <f>General!$E$167</f>
        <v>Secondary Systems (09-14)</v>
      </c>
      <c r="E20" s="26" t="str">
        <f t="shared" si="5"/>
        <v>TransGrid</v>
      </c>
      <c r="F20" s="26" t="str">
        <f t="shared" si="0"/>
        <v>$Million</v>
      </c>
      <c r="G20" s="26" t="str">
        <f t="shared" si="4"/>
        <v>Various</v>
      </c>
      <c r="H20" s="26" t="str">
        <f t="shared" si="4"/>
        <v>Various</v>
      </c>
      <c r="I20" s="10"/>
      <c r="J20" s="130">
        <v>0</v>
      </c>
      <c r="K20" s="130">
        <v>0</v>
      </c>
      <c r="L20" s="130">
        <v>0</v>
      </c>
      <c r="M20" s="130">
        <v>0</v>
      </c>
      <c r="N20" s="130">
        <v>0</v>
      </c>
      <c r="O20" s="59">
        <f t="shared" si="1"/>
        <v>0</v>
      </c>
      <c r="P20" s="10"/>
      <c r="Q20" s="74">
        <f>J20*Inflation!V$18</f>
        <v>0</v>
      </c>
      <c r="R20" s="74">
        <f>K20*Inflation!W$18</f>
        <v>0</v>
      </c>
      <c r="S20" s="74">
        <f>L20*Inflation!X$18</f>
        <v>0</v>
      </c>
      <c r="T20" s="74">
        <f>M20*Inflation!Y$18</f>
        <v>0</v>
      </c>
      <c r="U20" s="74">
        <f>N20*Inflation!Z$18</f>
        <v>0</v>
      </c>
      <c r="V20" s="59">
        <f t="shared" si="2"/>
        <v>0</v>
      </c>
    </row>
    <row r="21" spans="3:22" hidden="1" outlineLevel="1" x14ac:dyDescent="0.2">
      <c r="C21" s="31">
        <f t="shared" si="3"/>
        <v>11</v>
      </c>
      <c r="D21" s="10" t="str">
        <f>General!$E$168</f>
        <v>Communications (09-14)</v>
      </c>
      <c r="E21" s="26" t="str">
        <f t="shared" si="5"/>
        <v>TransGrid</v>
      </c>
      <c r="F21" s="26" t="str">
        <f t="shared" si="0"/>
        <v>$Million</v>
      </c>
      <c r="G21" s="26" t="str">
        <f t="shared" si="4"/>
        <v>Various</v>
      </c>
      <c r="H21" s="26" t="str">
        <f t="shared" si="4"/>
        <v>Various</v>
      </c>
      <c r="I21" s="10"/>
      <c r="J21" s="130">
        <v>0</v>
      </c>
      <c r="K21" s="130">
        <v>0</v>
      </c>
      <c r="L21" s="130">
        <v>0</v>
      </c>
      <c r="M21" s="130">
        <v>0</v>
      </c>
      <c r="N21" s="130">
        <v>0</v>
      </c>
      <c r="O21" s="59">
        <f t="shared" si="1"/>
        <v>0</v>
      </c>
      <c r="P21" s="10"/>
      <c r="Q21" s="74">
        <f>J21*Inflation!V$18</f>
        <v>0</v>
      </c>
      <c r="R21" s="74">
        <f>K21*Inflation!W$18</f>
        <v>0</v>
      </c>
      <c r="S21" s="74">
        <f>L21*Inflation!X$18</f>
        <v>0</v>
      </c>
      <c r="T21" s="74">
        <f>M21*Inflation!Y$18</f>
        <v>0</v>
      </c>
      <c r="U21" s="74">
        <f>N21*Inflation!Z$18</f>
        <v>0</v>
      </c>
      <c r="V21" s="59">
        <f t="shared" si="2"/>
        <v>0</v>
      </c>
    </row>
    <row r="22" spans="3:22" hidden="1" outlineLevel="1" x14ac:dyDescent="0.2">
      <c r="C22" s="31">
        <f t="shared" si="3"/>
        <v>12</v>
      </c>
      <c r="D22" s="10" t="str">
        <f>General!$E$169</f>
        <v>Minor Plant, Motor Vehicles &amp; Mobile Plant (2009-14)</v>
      </c>
      <c r="E22" s="26" t="str">
        <f t="shared" si="5"/>
        <v>TransGrid</v>
      </c>
      <c r="F22" s="26" t="str">
        <f t="shared" si="0"/>
        <v>$Million</v>
      </c>
      <c r="G22" s="26" t="str">
        <f t="shared" si="4"/>
        <v>Various</v>
      </c>
      <c r="H22" s="26" t="str">
        <f t="shared" si="4"/>
        <v>Various</v>
      </c>
      <c r="I22" s="10"/>
      <c r="J22" s="130">
        <v>0</v>
      </c>
      <c r="K22" s="130">
        <v>0</v>
      </c>
      <c r="L22" s="130">
        <v>0</v>
      </c>
      <c r="M22" s="130">
        <v>0</v>
      </c>
      <c r="N22" s="130">
        <v>0</v>
      </c>
      <c r="O22" s="59">
        <f t="shared" si="1"/>
        <v>0</v>
      </c>
      <c r="P22" s="10"/>
      <c r="Q22" s="74">
        <f>J22*Inflation!V$18</f>
        <v>0</v>
      </c>
      <c r="R22" s="74">
        <f>K22*Inflation!W$18</f>
        <v>0</v>
      </c>
      <c r="S22" s="74">
        <f>L22*Inflation!X$18</f>
        <v>0</v>
      </c>
      <c r="T22" s="74">
        <f>M22*Inflation!Y$18</f>
        <v>0</v>
      </c>
      <c r="U22" s="74">
        <f>N22*Inflation!Z$18</f>
        <v>0</v>
      </c>
      <c r="V22" s="59">
        <f t="shared" si="2"/>
        <v>0</v>
      </c>
    </row>
    <row r="23" spans="3:22" hidden="1" outlineLevel="1" x14ac:dyDescent="0.2">
      <c r="C23" s="31">
        <f t="shared" si="3"/>
        <v>13</v>
      </c>
      <c r="D23" s="10" t="str">
        <f>General!$E$170</f>
        <v>Transmission Lines (2014-18)</v>
      </c>
      <c r="E23" s="26" t="str">
        <f t="shared" si="5"/>
        <v>TransGrid</v>
      </c>
      <c r="F23" s="26" t="str">
        <f t="shared" si="0"/>
        <v>$Million</v>
      </c>
      <c r="G23" s="26" t="str">
        <f t="shared" si="4"/>
        <v>Various</v>
      </c>
      <c r="H23" s="26" t="str">
        <f t="shared" si="4"/>
        <v>Various</v>
      </c>
      <c r="I23" s="10"/>
      <c r="J23" s="130">
        <v>0</v>
      </c>
      <c r="K23" s="130">
        <v>0</v>
      </c>
      <c r="L23" s="130">
        <v>0</v>
      </c>
      <c r="M23" s="130">
        <v>0</v>
      </c>
      <c r="N23" s="130">
        <v>0</v>
      </c>
      <c r="O23" s="59">
        <f t="shared" si="1"/>
        <v>0</v>
      </c>
      <c r="P23" s="10"/>
      <c r="Q23" s="74">
        <f>J23*Inflation!V$18</f>
        <v>0</v>
      </c>
      <c r="R23" s="74">
        <f>K23*Inflation!W$18</f>
        <v>0</v>
      </c>
      <c r="S23" s="74">
        <f>L23*Inflation!X$18</f>
        <v>0</v>
      </c>
      <c r="T23" s="74">
        <f>M23*Inflation!Y$18</f>
        <v>0</v>
      </c>
      <c r="U23" s="74">
        <f>N23*Inflation!Z$18</f>
        <v>0</v>
      </c>
      <c r="V23" s="59">
        <f t="shared" si="2"/>
        <v>0</v>
      </c>
    </row>
    <row r="24" spans="3:22" hidden="1" outlineLevel="1" x14ac:dyDescent="0.2">
      <c r="C24" s="31">
        <f t="shared" si="3"/>
        <v>14</v>
      </c>
      <c r="D24" s="10" t="str">
        <f>General!$E$171</f>
        <v>Underground Cables (2014-18)</v>
      </c>
      <c r="E24" s="26" t="str">
        <f t="shared" si="5"/>
        <v>TransGrid</v>
      </c>
      <c r="F24" s="26" t="str">
        <f t="shared" si="0"/>
        <v>$Million</v>
      </c>
      <c r="G24" s="26" t="str">
        <f t="shared" si="4"/>
        <v>Various</v>
      </c>
      <c r="H24" s="26" t="str">
        <f t="shared" si="4"/>
        <v>Various</v>
      </c>
      <c r="I24" s="10"/>
      <c r="J24" s="130">
        <v>0</v>
      </c>
      <c r="K24" s="130">
        <v>0</v>
      </c>
      <c r="L24" s="130">
        <v>0</v>
      </c>
      <c r="M24" s="130">
        <v>0</v>
      </c>
      <c r="N24" s="130">
        <v>0</v>
      </c>
      <c r="O24" s="59">
        <f t="shared" si="1"/>
        <v>0</v>
      </c>
      <c r="P24" s="10"/>
      <c r="Q24" s="74">
        <f>J24*Inflation!V$18</f>
        <v>0</v>
      </c>
      <c r="R24" s="74">
        <f>K24*Inflation!W$18</f>
        <v>0</v>
      </c>
      <c r="S24" s="74">
        <f>L24*Inflation!X$18</f>
        <v>0</v>
      </c>
      <c r="T24" s="74">
        <f>M24*Inflation!Y$18</f>
        <v>0</v>
      </c>
      <c r="U24" s="74">
        <f>N24*Inflation!Z$18</f>
        <v>0</v>
      </c>
      <c r="V24" s="59">
        <f t="shared" si="2"/>
        <v>0</v>
      </c>
    </row>
    <row r="25" spans="3:22" hidden="1" outlineLevel="1" x14ac:dyDescent="0.2">
      <c r="C25" s="31">
        <f t="shared" si="3"/>
        <v>15</v>
      </c>
      <c r="D25" s="10" t="str">
        <f>General!$E$172</f>
        <v>Substations (2014-18)</v>
      </c>
      <c r="E25" s="26" t="str">
        <f t="shared" si="5"/>
        <v>TransGrid</v>
      </c>
      <c r="F25" s="26" t="str">
        <f t="shared" si="0"/>
        <v>$Million</v>
      </c>
      <c r="G25" s="26" t="str">
        <f t="shared" si="4"/>
        <v>Various</v>
      </c>
      <c r="H25" s="26" t="str">
        <f t="shared" si="4"/>
        <v>Various</v>
      </c>
      <c r="I25" s="10"/>
      <c r="J25" s="130">
        <v>0</v>
      </c>
      <c r="K25" s="130">
        <v>0</v>
      </c>
      <c r="L25" s="130">
        <v>0</v>
      </c>
      <c r="M25" s="130">
        <v>0</v>
      </c>
      <c r="N25" s="130">
        <v>0</v>
      </c>
      <c r="O25" s="59">
        <f t="shared" si="1"/>
        <v>0</v>
      </c>
      <c r="P25" s="10"/>
      <c r="Q25" s="74">
        <f>J25*Inflation!V$18</f>
        <v>0</v>
      </c>
      <c r="R25" s="74">
        <f>K25*Inflation!W$18</f>
        <v>0</v>
      </c>
      <c r="S25" s="74">
        <f>L25*Inflation!X$18</f>
        <v>0</v>
      </c>
      <c r="T25" s="74">
        <f>M25*Inflation!Y$18</f>
        <v>0</v>
      </c>
      <c r="U25" s="74">
        <f>N25*Inflation!Z$18</f>
        <v>0</v>
      </c>
      <c r="V25" s="59">
        <f t="shared" si="2"/>
        <v>0</v>
      </c>
    </row>
    <row r="26" spans="3:22" hidden="1" outlineLevel="1" x14ac:dyDescent="0.2">
      <c r="C26" s="31">
        <f t="shared" si="3"/>
        <v>16</v>
      </c>
      <c r="D26" s="10" t="str">
        <f>General!$E$173</f>
        <v>Secondary Systems (2014-18)</v>
      </c>
      <c r="E26" s="26" t="str">
        <f t="shared" si="5"/>
        <v>TransGrid</v>
      </c>
      <c r="F26" s="26" t="str">
        <f t="shared" si="0"/>
        <v>$Million</v>
      </c>
      <c r="G26" s="26" t="str">
        <f t="shared" si="4"/>
        <v>Various</v>
      </c>
      <c r="H26" s="26" t="str">
        <f t="shared" si="4"/>
        <v>Various</v>
      </c>
      <c r="I26" s="10"/>
      <c r="J26" s="130">
        <v>0</v>
      </c>
      <c r="K26" s="130">
        <v>0</v>
      </c>
      <c r="L26" s="130">
        <v>0</v>
      </c>
      <c r="M26" s="130">
        <v>0</v>
      </c>
      <c r="N26" s="130">
        <v>0</v>
      </c>
      <c r="O26" s="59">
        <f t="shared" si="1"/>
        <v>0</v>
      </c>
      <c r="P26" s="10"/>
      <c r="Q26" s="74">
        <f>J26*Inflation!V$18</f>
        <v>0</v>
      </c>
      <c r="R26" s="74">
        <f>K26*Inflation!W$18</f>
        <v>0</v>
      </c>
      <c r="S26" s="74">
        <f>L26*Inflation!X$18</f>
        <v>0</v>
      </c>
      <c r="T26" s="74">
        <f>M26*Inflation!Y$18</f>
        <v>0</v>
      </c>
      <c r="U26" s="74">
        <f>N26*Inflation!Z$18</f>
        <v>0</v>
      </c>
      <c r="V26" s="59">
        <f t="shared" si="2"/>
        <v>0</v>
      </c>
    </row>
    <row r="27" spans="3:22" hidden="1" outlineLevel="1" x14ac:dyDescent="0.2">
      <c r="C27" s="31">
        <f t="shared" si="3"/>
        <v>17</v>
      </c>
      <c r="D27" s="10" t="str">
        <f>General!$E$174</f>
        <v>Communications (short life) (2014-18)</v>
      </c>
      <c r="E27" s="26" t="str">
        <f t="shared" si="5"/>
        <v>TransGrid</v>
      </c>
      <c r="F27" s="26" t="str">
        <f t="shared" si="0"/>
        <v>$Million</v>
      </c>
      <c r="G27" s="26" t="str">
        <f t="shared" si="4"/>
        <v>Various</v>
      </c>
      <c r="H27" s="26" t="str">
        <f t="shared" si="4"/>
        <v>Various</v>
      </c>
      <c r="I27" s="10"/>
      <c r="J27" s="130">
        <v>0</v>
      </c>
      <c r="K27" s="130">
        <v>0</v>
      </c>
      <c r="L27" s="130">
        <v>0</v>
      </c>
      <c r="M27" s="130">
        <v>0</v>
      </c>
      <c r="N27" s="130">
        <v>0</v>
      </c>
      <c r="O27" s="59">
        <f t="shared" si="1"/>
        <v>0</v>
      </c>
      <c r="P27" s="10"/>
      <c r="Q27" s="74">
        <f>J27*Inflation!V$18</f>
        <v>0</v>
      </c>
      <c r="R27" s="74">
        <f>K27*Inflation!W$18</f>
        <v>0</v>
      </c>
      <c r="S27" s="74">
        <f>L27*Inflation!X$18</f>
        <v>0</v>
      </c>
      <c r="T27" s="74">
        <f>M27*Inflation!Y$18</f>
        <v>0</v>
      </c>
      <c r="U27" s="74">
        <f>N27*Inflation!Z$18</f>
        <v>0</v>
      </c>
      <c r="V27" s="59">
        <f t="shared" si="2"/>
        <v>0</v>
      </c>
    </row>
    <row r="28" spans="3:22" hidden="1" outlineLevel="1" x14ac:dyDescent="0.2">
      <c r="C28" s="31">
        <f t="shared" si="3"/>
        <v>18</v>
      </c>
      <c r="D28" s="10" t="str">
        <f>General!$E$175</f>
        <v>Business IT (2014-18)</v>
      </c>
      <c r="E28" s="26" t="str">
        <f t="shared" si="5"/>
        <v>TransGrid</v>
      </c>
      <c r="F28" s="26" t="str">
        <f t="shared" si="0"/>
        <v>$Million</v>
      </c>
      <c r="G28" s="26" t="str">
        <f t="shared" ref="G28:G60" si="6">G27</f>
        <v>Various</v>
      </c>
      <c r="H28" s="26" t="str">
        <f t="shared" ref="H28:H60" si="7">H27</f>
        <v>Various</v>
      </c>
      <c r="I28" s="10"/>
      <c r="J28" s="130">
        <v>0</v>
      </c>
      <c r="K28" s="130">
        <v>0</v>
      </c>
      <c r="L28" s="130">
        <v>0</v>
      </c>
      <c r="M28" s="130">
        <v>0</v>
      </c>
      <c r="N28" s="130">
        <v>0</v>
      </c>
      <c r="O28" s="59">
        <f t="shared" si="1"/>
        <v>0</v>
      </c>
      <c r="P28" s="10"/>
      <c r="Q28" s="74">
        <f>J28*Inflation!V$18</f>
        <v>0</v>
      </c>
      <c r="R28" s="74">
        <f>K28*Inflation!W$18</f>
        <v>0</v>
      </c>
      <c r="S28" s="74">
        <f>L28*Inflation!X$18</f>
        <v>0</v>
      </c>
      <c r="T28" s="74">
        <f>M28*Inflation!Y$18</f>
        <v>0</v>
      </c>
      <c r="U28" s="74">
        <f>N28*Inflation!Z$18</f>
        <v>0</v>
      </c>
      <c r="V28" s="59">
        <f t="shared" si="2"/>
        <v>0</v>
      </c>
    </row>
    <row r="29" spans="3:22" hidden="1" outlineLevel="1" x14ac:dyDescent="0.2">
      <c r="C29" s="31">
        <f t="shared" si="3"/>
        <v>19</v>
      </c>
      <c r="D29" s="10" t="str">
        <f>General!$E$176</f>
        <v>Minor Plant, Motor Vehicles &amp; Mobile Plant (2014-18)</v>
      </c>
      <c r="E29" s="26" t="str">
        <f t="shared" si="5"/>
        <v>TransGrid</v>
      </c>
      <c r="F29" s="26" t="str">
        <f t="shared" si="0"/>
        <v>$Million</v>
      </c>
      <c r="G29" s="26" t="str">
        <f t="shared" si="6"/>
        <v>Various</v>
      </c>
      <c r="H29" s="26" t="str">
        <f t="shared" si="7"/>
        <v>Various</v>
      </c>
      <c r="I29" s="10"/>
      <c r="J29" s="130">
        <v>0</v>
      </c>
      <c r="K29" s="130">
        <v>0</v>
      </c>
      <c r="L29" s="130">
        <v>0</v>
      </c>
      <c r="M29" s="130">
        <v>0</v>
      </c>
      <c r="N29" s="130">
        <v>0</v>
      </c>
      <c r="O29" s="59">
        <f t="shared" si="1"/>
        <v>0</v>
      </c>
      <c r="P29" s="10"/>
      <c r="Q29" s="74">
        <f>J29*Inflation!V$18</f>
        <v>0</v>
      </c>
      <c r="R29" s="74">
        <f>K29*Inflation!W$18</f>
        <v>0</v>
      </c>
      <c r="S29" s="74">
        <f>L29*Inflation!X$18</f>
        <v>0</v>
      </c>
      <c r="T29" s="74">
        <f>M29*Inflation!Y$18</f>
        <v>0</v>
      </c>
      <c r="U29" s="74">
        <f>N29*Inflation!Z$18</f>
        <v>0</v>
      </c>
      <c r="V29" s="59">
        <f t="shared" si="2"/>
        <v>0</v>
      </c>
    </row>
    <row r="30" spans="3:22" hidden="1" outlineLevel="1" x14ac:dyDescent="0.2">
      <c r="C30" s="31">
        <f t="shared" si="3"/>
        <v>20</v>
      </c>
      <c r="D30" s="10" t="str">
        <f>General!$E$177</f>
        <v>Transmission Line Life Extension (2014-18)</v>
      </c>
      <c r="E30" s="26" t="str">
        <f t="shared" si="5"/>
        <v>TransGrid</v>
      </c>
      <c r="F30" s="26" t="str">
        <f t="shared" si="0"/>
        <v>$Million</v>
      </c>
      <c r="G30" s="26" t="str">
        <f t="shared" si="6"/>
        <v>Various</v>
      </c>
      <c r="H30" s="26" t="str">
        <f t="shared" si="7"/>
        <v>Various</v>
      </c>
      <c r="I30" s="10"/>
      <c r="J30" s="130">
        <v>0</v>
      </c>
      <c r="K30" s="130">
        <v>0</v>
      </c>
      <c r="L30" s="130">
        <v>0</v>
      </c>
      <c r="M30" s="130">
        <v>0</v>
      </c>
      <c r="N30" s="130">
        <v>0</v>
      </c>
      <c r="O30" s="59">
        <f t="shared" si="1"/>
        <v>0</v>
      </c>
      <c r="P30" s="10"/>
      <c r="Q30" s="74">
        <f>J30*Inflation!V$18</f>
        <v>0</v>
      </c>
      <c r="R30" s="74">
        <f>K30*Inflation!W$18</f>
        <v>0</v>
      </c>
      <c r="S30" s="74">
        <f>L30*Inflation!X$18</f>
        <v>0</v>
      </c>
      <c r="T30" s="74">
        <f>M30*Inflation!Y$18</f>
        <v>0</v>
      </c>
      <c r="U30" s="74">
        <f>N30*Inflation!Z$18</f>
        <v>0</v>
      </c>
      <c r="V30" s="59">
        <f t="shared" si="2"/>
        <v>0</v>
      </c>
    </row>
    <row r="31" spans="3:22" hidden="1" outlineLevel="1" x14ac:dyDescent="0.2">
      <c r="C31" s="31">
        <f t="shared" si="3"/>
        <v>21</v>
      </c>
      <c r="D31" s="10" t="str">
        <f>General!$E$178</f>
        <v>Residual - other</v>
      </c>
      <c r="E31" s="26" t="str">
        <f t="shared" si="5"/>
        <v>TransGrid</v>
      </c>
      <c r="F31" s="26" t="str">
        <f t="shared" si="0"/>
        <v>$Million</v>
      </c>
      <c r="G31" s="26" t="str">
        <f t="shared" si="6"/>
        <v>Various</v>
      </c>
      <c r="H31" s="26" t="str">
        <f t="shared" si="7"/>
        <v>Various</v>
      </c>
      <c r="I31" s="10"/>
      <c r="J31" s="130">
        <v>0</v>
      </c>
      <c r="K31" s="130">
        <v>0</v>
      </c>
      <c r="L31" s="130">
        <v>0</v>
      </c>
      <c r="M31" s="130">
        <v>0</v>
      </c>
      <c r="N31" s="130">
        <v>0</v>
      </c>
      <c r="O31" s="59">
        <f t="shared" si="1"/>
        <v>0</v>
      </c>
      <c r="P31" s="10"/>
      <c r="Q31" s="74">
        <f>J31*Inflation!V$18</f>
        <v>0</v>
      </c>
      <c r="R31" s="74">
        <f>K31*Inflation!W$18</f>
        <v>0</v>
      </c>
      <c r="S31" s="74">
        <f>L31*Inflation!X$18</f>
        <v>0</v>
      </c>
      <c r="T31" s="74">
        <f>M31*Inflation!Y$18</f>
        <v>0</v>
      </c>
      <c r="U31" s="74">
        <f>N31*Inflation!Z$18</f>
        <v>0</v>
      </c>
      <c r="V31" s="59">
        <f t="shared" si="2"/>
        <v>0</v>
      </c>
    </row>
    <row r="32" spans="3:22" collapsed="1" x14ac:dyDescent="0.2">
      <c r="C32" s="31">
        <f t="shared" si="3"/>
        <v>22</v>
      </c>
      <c r="D32" s="10" t="str">
        <f>General!$E$179</f>
        <v>Transmission Lines (2018 onwards)</v>
      </c>
      <c r="E32" s="26" t="str">
        <f t="shared" si="5"/>
        <v>TransGrid</v>
      </c>
      <c r="F32" s="26" t="str">
        <f t="shared" si="0"/>
        <v>$Million</v>
      </c>
      <c r="G32" s="26" t="str">
        <f t="shared" si="6"/>
        <v>Various</v>
      </c>
      <c r="H32" s="26" t="str">
        <f t="shared" si="7"/>
        <v>Various</v>
      </c>
      <c r="I32" s="10"/>
      <c r="J32" s="130">
        <v>332.49</v>
      </c>
      <c r="K32" s="130">
        <v>31.05239443416226</v>
      </c>
      <c r="L32" s="130">
        <v>0</v>
      </c>
      <c r="M32" s="130">
        <v>0</v>
      </c>
      <c r="N32" s="130">
        <v>0</v>
      </c>
      <c r="O32" s="59">
        <f t="shared" si="1"/>
        <v>363.54239443416225</v>
      </c>
      <c r="P32" s="10"/>
      <c r="Q32" s="74">
        <f>J32*Inflation!V$18</f>
        <v>328.65085187110333</v>
      </c>
      <c r="R32" s="74">
        <f>K32*Inflation!W$18</f>
        <v>29.989112756665406</v>
      </c>
      <c r="S32" s="74">
        <f>L32*Inflation!X$18</f>
        <v>0</v>
      </c>
      <c r="T32" s="74">
        <f>M32*Inflation!Y$18</f>
        <v>0</v>
      </c>
      <c r="U32" s="74">
        <f>N32*Inflation!Z$18</f>
        <v>0</v>
      </c>
      <c r="V32" s="59">
        <f t="shared" si="2"/>
        <v>358.63996462776873</v>
      </c>
    </row>
    <row r="33" spans="3:22" x14ac:dyDescent="0.2">
      <c r="C33" s="31">
        <f t="shared" si="3"/>
        <v>23</v>
      </c>
      <c r="D33" s="10" t="str">
        <f>General!$E$180</f>
        <v>Underground Cables (2018 onwards)</v>
      </c>
      <c r="E33" s="26" t="str">
        <f t="shared" si="5"/>
        <v>TransGrid</v>
      </c>
      <c r="F33" s="26" t="str">
        <f t="shared" si="0"/>
        <v>$Million</v>
      </c>
      <c r="G33" s="26" t="str">
        <f t="shared" si="6"/>
        <v>Various</v>
      </c>
      <c r="H33" s="26" t="str">
        <f t="shared" si="7"/>
        <v>Various</v>
      </c>
      <c r="I33" s="10"/>
      <c r="J33" s="130">
        <v>0</v>
      </c>
      <c r="K33" s="130">
        <v>0</v>
      </c>
      <c r="L33" s="130">
        <v>0</v>
      </c>
      <c r="M33" s="130">
        <v>0</v>
      </c>
      <c r="N33" s="130">
        <v>0</v>
      </c>
      <c r="O33" s="59">
        <f t="shared" si="1"/>
        <v>0</v>
      </c>
      <c r="P33" s="10"/>
      <c r="Q33" s="74">
        <f>J33*Inflation!V$18</f>
        <v>0</v>
      </c>
      <c r="R33" s="74">
        <f>K33*Inflation!W$18</f>
        <v>0</v>
      </c>
      <c r="S33" s="74">
        <f>L33*Inflation!X$18</f>
        <v>0</v>
      </c>
      <c r="T33" s="74">
        <f>M33*Inflation!Y$18</f>
        <v>0</v>
      </c>
      <c r="U33" s="74">
        <f>N33*Inflation!Z$18</f>
        <v>0</v>
      </c>
      <c r="V33" s="59">
        <f t="shared" si="2"/>
        <v>0</v>
      </c>
    </row>
    <row r="34" spans="3:22" x14ac:dyDescent="0.2">
      <c r="C34" s="31">
        <f t="shared" si="3"/>
        <v>24</v>
      </c>
      <c r="D34" s="10" t="str">
        <f>General!$E$181</f>
        <v>Substations (2018 onwards)</v>
      </c>
      <c r="E34" s="26" t="str">
        <f t="shared" si="5"/>
        <v>TransGrid</v>
      </c>
      <c r="F34" s="26" t="str">
        <f t="shared" si="0"/>
        <v>$Million</v>
      </c>
      <c r="G34" s="26" t="str">
        <f t="shared" si="6"/>
        <v>Various</v>
      </c>
      <c r="H34" s="26" t="str">
        <f t="shared" si="7"/>
        <v>Various</v>
      </c>
      <c r="I34" s="10"/>
      <c r="J34" s="130">
        <v>60.16</v>
      </c>
      <c r="K34" s="130">
        <v>33.632394434162258</v>
      </c>
      <c r="L34" s="130">
        <v>0</v>
      </c>
      <c r="M34" s="130">
        <v>0</v>
      </c>
      <c r="N34" s="130">
        <v>0</v>
      </c>
      <c r="O34" s="59">
        <f t="shared" si="1"/>
        <v>93.792394434162247</v>
      </c>
      <c r="P34" s="10"/>
      <c r="Q34" s="74">
        <f>J34*Inflation!V$18</f>
        <v>59.465353089011927</v>
      </c>
      <c r="R34" s="74">
        <f>K34*Inflation!W$18</f>
        <v>32.480769594151539</v>
      </c>
      <c r="S34" s="74">
        <f>L34*Inflation!X$18</f>
        <v>0</v>
      </c>
      <c r="T34" s="74">
        <f>M34*Inflation!Y$18</f>
        <v>0</v>
      </c>
      <c r="U34" s="74">
        <f>N34*Inflation!Z$18</f>
        <v>0</v>
      </c>
      <c r="V34" s="59">
        <f t="shared" si="2"/>
        <v>91.946122683163466</v>
      </c>
    </row>
    <row r="35" spans="3:22" x14ac:dyDescent="0.2">
      <c r="C35" s="31">
        <f t="shared" si="3"/>
        <v>25</v>
      </c>
      <c r="D35" s="10" t="str">
        <f>General!$E$182</f>
        <v>Secondary Systems (2018-23)</v>
      </c>
      <c r="E35" s="26" t="str">
        <f t="shared" si="5"/>
        <v>TransGrid</v>
      </c>
      <c r="F35" s="26" t="str">
        <f t="shared" si="0"/>
        <v>$Million</v>
      </c>
      <c r="G35" s="26" t="str">
        <f t="shared" si="6"/>
        <v>Various</v>
      </c>
      <c r="H35" s="26" t="str">
        <f t="shared" si="7"/>
        <v>Various</v>
      </c>
      <c r="I35" s="10"/>
      <c r="J35" s="130">
        <v>4.87</v>
      </c>
      <c r="K35" s="130">
        <v>2.4300000000000002</v>
      </c>
      <c r="L35" s="130">
        <v>0</v>
      </c>
      <c r="M35" s="130">
        <v>0</v>
      </c>
      <c r="N35" s="130">
        <v>0</v>
      </c>
      <c r="O35" s="59">
        <f t="shared" si="1"/>
        <v>7.3000000000000007</v>
      </c>
      <c r="P35" s="10"/>
      <c r="Q35" s="74">
        <f>J35*Inflation!V$18</f>
        <v>4.8137677783159596</v>
      </c>
      <c r="R35" s="74">
        <f>K35*Inflation!W$18</f>
        <v>2.346793067864847</v>
      </c>
      <c r="S35" s="74">
        <f>L35*Inflation!X$18</f>
        <v>0</v>
      </c>
      <c r="T35" s="74">
        <f>M35*Inflation!Y$18</f>
        <v>0</v>
      </c>
      <c r="U35" s="74">
        <f>N35*Inflation!Z$18</f>
        <v>0</v>
      </c>
      <c r="V35" s="59">
        <f t="shared" si="2"/>
        <v>7.1605608461808066</v>
      </c>
    </row>
    <row r="36" spans="3:22" x14ac:dyDescent="0.2">
      <c r="C36" s="31">
        <f t="shared" si="3"/>
        <v>26</v>
      </c>
      <c r="D36" s="10" t="str">
        <f>General!$E$183</f>
        <v>Communications (short life) (2018 onwards)</v>
      </c>
      <c r="E36" s="26" t="str">
        <f t="shared" si="5"/>
        <v>TransGrid</v>
      </c>
      <c r="F36" s="26" t="str">
        <f t="shared" si="0"/>
        <v>$Million</v>
      </c>
      <c r="G36" s="26" t="str">
        <f t="shared" si="6"/>
        <v>Various</v>
      </c>
      <c r="H36" s="26" t="str">
        <f t="shared" si="7"/>
        <v>Various</v>
      </c>
      <c r="I36" s="10"/>
      <c r="J36" s="130">
        <v>0.22</v>
      </c>
      <c r="K36" s="130">
        <v>0.11</v>
      </c>
      <c r="L36" s="130">
        <v>0</v>
      </c>
      <c r="M36" s="130">
        <v>0</v>
      </c>
      <c r="N36" s="130">
        <v>0</v>
      </c>
      <c r="O36" s="59">
        <f t="shared" si="1"/>
        <v>0.33</v>
      </c>
      <c r="P36" s="10"/>
      <c r="Q36" s="74">
        <f>J36*Inflation!V$18</f>
        <v>0.21745973536540267</v>
      </c>
      <c r="R36" s="74">
        <f>K36*Inflation!W$18</f>
        <v>0.10623343105561035</v>
      </c>
      <c r="S36" s="74">
        <f>L36*Inflation!X$18</f>
        <v>0</v>
      </c>
      <c r="T36" s="74">
        <f>M36*Inflation!Y$18</f>
        <v>0</v>
      </c>
      <c r="U36" s="74">
        <f>N36*Inflation!Z$18</f>
        <v>0</v>
      </c>
      <c r="V36" s="59">
        <f t="shared" si="2"/>
        <v>0.32369316642101303</v>
      </c>
    </row>
    <row r="37" spans="3:22" x14ac:dyDescent="0.2">
      <c r="C37" s="31">
        <f t="shared" si="3"/>
        <v>27</v>
      </c>
      <c r="D37" s="10" t="str">
        <f>General!$E$184</f>
        <v>Business IT (2018 onwards)</v>
      </c>
      <c r="E37" s="26" t="str">
        <f t="shared" si="5"/>
        <v>TransGrid</v>
      </c>
      <c r="F37" s="26" t="str">
        <f t="shared" si="0"/>
        <v>$Million</v>
      </c>
      <c r="G37" s="26" t="str">
        <f t="shared" si="6"/>
        <v>Various</v>
      </c>
      <c r="H37" s="26" t="str">
        <f t="shared" si="7"/>
        <v>Various</v>
      </c>
      <c r="I37" s="10"/>
      <c r="J37" s="130">
        <v>0</v>
      </c>
      <c r="K37" s="130">
        <v>0</v>
      </c>
      <c r="L37" s="130">
        <v>0</v>
      </c>
      <c r="M37" s="130">
        <v>0</v>
      </c>
      <c r="N37" s="130">
        <v>0</v>
      </c>
      <c r="O37" s="59">
        <f t="shared" si="1"/>
        <v>0</v>
      </c>
      <c r="P37" s="10"/>
      <c r="Q37" s="74">
        <f>J37*Inflation!V$18</f>
        <v>0</v>
      </c>
      <c r="R37" s="74">
        <f>K37*Inflation!W$18</f>
        <v>0</v>
      </c>
      <c r="S37" s="74">
        <f>L37*Inflation!X$18</f>
        <v>0</v>
      </c>
      <c r="T37" s="74">
        <f>M37*Inflation!Y$18</f>
        <v>0</v>
      </c>
      <c r="U37" s="74">
        <f>N37*Inflation!Z$18</f>
        <v>0</v>
      </c>
      <c r="V37" s="59">
        <f t="shared" si="2"/>
        <v>0</v>
      </c>
    </row>
    <row r="38" spans="3:22" x14ac:dyDescent="0.2">
      <c r="C38" s="31">
        <f t="shared" si="3"/>
        <v>28</v>
      </c>
      <c r="D38" s="10" t="str">
        <f>General!$E$185</f>
        <v>Minor Plant, Motor Vehicles &amp; Mobile Plant (2018 onwards)</v>
      </c>
      <c r="E38" s="26" t="str">
        <f t="shared" si="5"/>
        <v>TransGrid</v>
      </c>
      <c r="F38" s="26" t="str">
        <f t="shared" si="0"/>
        <v>$Million</v>
      </c>
      <c r="G38" s="26" t="str">
        <f t="shared" si="6"/>
        <v>Various</v>
      </c>
      <c r="H38" s="26" t="str">
        <f t="shared" si="7"/>
        <v>Various</v>
      </c>
      <c r="I38" s="10"/>
      <c r="J38" s="130">
        <v>0</v>
      </c>
      <c r="K38" s="130">
        <v>0</v>
      </c>
      <c r="L38" s="130">
        <v>0</v>
      </c>
      <c r="M38" s="130">
        <v>0</v>
      </c>
      <c r="N38" s="130">
        <v>0</v>
      </c>
      <c r="O38" s="59">
        <f t="shared" si="1"/>
        <v>0</v>
      </c>
      <c r="P38" s="10"/>
      <c r="Q38" s="74">
        <f>J38*Inflation!V$18</f>
        <v>0</v>
      </c>
      <c r="R38" s="74">
        <f>K38*Inflation!W$18</f>
        <v>0</v>
      </c>
      <c r="S38" s="74">
        <f>L38*Inflation!X$18</f>
        <v>0</v>
      </c>
      <c r="T38" s="74">
        <f>M38*Inflation!Y$18</f>
        <v>0</v>
      </c>
      <c r="U38" s="74">
        <f>N38*Inflation!Z$18</f>
        <v>0</v>
      </c>
      <c r="V38" s="59">
        <f t="shared" si="2"/>
        <v>0</v>
      </c>
    </row>
    <row r="39" spans="3:22" x14ac:dyDescent="0.2">
      <c r="C39" s="31">
        <f t="shared" si="3"/>
        <v>29</v>
      </c>
      <c r="D39" s="10" t="str">
        <f>General!$E$186</f>
        <v>Transmission Line Life Extension (2018 onwards)</v>
      </c>
      <c r="E39" s="26" t="str">
        <f t="shared" si="5"/>
        <v>TransGrid</v>
      </c>
      <c r="F39" s="26" t="str">
        <f t="shared" si="0"/>
        <v>$Million</v>
      </c>
      <c r="G39" s="26" t="str">
        <f t="shared" si="6"/>
        <v>Various</v>
      </c>
      <c r="H39" s="26" t="str">
        <f t="shared" si="7"/>
        <v>Various</v>
      </c>
      <c r="I39" s="10"/>
      <c r="J39" s="130">
        <v>0</v>
      </c>
      <c r="K39" s="130">
        <v>0</v>
      </c>
      <c r="L39" s="130">
        <v>0</v>
      </c>
      <c r="M39" s="130">
        <v>0</v>
      </c>
      <c r="N39" s="130">
        <v>0</v>
      </c>
      <c r="O39" s="59">
        <f t="shared" si="1"/>
        <v>0</v>
      </c>
      <c r="P39" s="10"/>
      <c r="Q39" s="74">
        <f>J39*Inflation!V$18</f>
        <v>0</v>
      </c>
      <c r="R39" s="74">
        <f>K39*Inflation!W$18</f>
        <v>0</v>
      </c>
      <c r="S39" s="74">
        <f>L39*Inflation!X$18</f>
        <v>0</v>
      </c>
      <c r="T39" s="74">
        <f>M39*Inflation!Y$18</f>
        <v>0</v>
      </c>
      <c r="U39" s="74">
        <f>N39*Inflation!Z$18</f>
        <v>0</v>
      </c>
      <c r="V39" s="59">
        <f t="shared" si="2"/>
        <v>0</v>
      </c>
    </row>
    <row r="40" spans="3:22" x14ac:dyDescent="0.2">
      <c r="C40" s="31">
        <f t="shared" si="3"/>
        <v>30</v>
      </c>
      <c r="D40" s="10" t="str">
        <f>General!$E$187</f>
        <v>Land and Easements</v>
      </c>
      <c r="E40" s="26" t="str">
        <f t="shared" si="5"/>
        <v>TransGrid</v>
      </c>
      <c r="F40" s="26" t="str">
        <f t="shared" si="0"/>
        <v>$Million</v>
      </c>
      <c r="G40" s="26" t="str">
        <f t="shared" si="6"/>
        <v>Various</v>
      </c>
      <c r="H40" s="26" t="str">
        <f t="shared" si="7"/>
        <v>Various</v>
      </c>
      <c r="I40" s="10"/>
      <c r="J40" s="130">
        <v>48.3</v>
      </c>
      <c r="K40" s="130">
        <v>11.04</v>
      </c>
      <c r="L40" s="130">
        <v>0</v>
      </c>
      <c r="M40" s="130">
        <v>0</v>
      </c>
      <c r="N40" s="130">
        <v>0</v>
      </c>
      <c r="O40" s="59">
        <f t="shared" si="1"/>
        <v>59.339999999999996</v>
      </c>
      <c r="P40" s="10"/>
      <c r="Q40" s="74">
        <f>J40*Inflation!V$18</f>
        <v>47.742296446131583</v>
      </c>
      <c r="R40" s="74">
        <f>K40*Inflation!W$18</f>
        <v>10.66197344412671</v>
      </c>
      <c r="S40" s="74">
        <f>L40*Inflation!X$18</f>
        <v>0</v>
      </c>
      <c r="T40" s="74">
        <f>M40*Inflation!Y$18</f>
        <v>0</v>
      </c>
      <c r="U40" s="74">
        <f>N40*Inflation!Z$18</f>
        <v>0</v>
      </c>
      <c r="V40" s="59">
        <f t="shared" si="2"/>
        <v>58.404269890258291</v>
      </c>
    </row>
    <row r="41" spans="3:22" x14ac:dyDescent="0.2">
      <c r="C41" s="31">
        <f t="shared" si="3"/>
        <v>31</v>
      </c>
      <c r="D41" s="10" t="str">
        <f>General!$E$188</f>
        <v>Synchronous Condensers</v>
      </c>
      <c r="E41" s="26" t="str">
        <f t="shared" si="5"/>
        <v>TransGrid</v>
      </c>
      <c r="F41" s="26" t="str">
        <f t="shared" si="0"/>
        <v>$Million</v>
      </c>
      <c r="G41" s="26" t="str">
        <f t="shared" si="6"/>
        <v>Various</v>
      </c>
      <c r="H41" s="26" t="str">
        <f t="shared" si="7"/>
        <v>Various</v>
      </c>
      <c r="I41" s="10"/>
      <c r="J41" s="130">
        <v>16.53</v>
      </c>
      <c r="K41" s="130">
        <v>0</v>
      </c>
      <c r="L41" s="130">
        <v>0</v>
      </c>
      <c r="M41" s="130">
        <v>0</v>
      </c>
      <c r="N41" s="130">
        <v>0</v>
      </c>
      <c r="O41" s="59">
        <f t="shared" si="1"/>
        <v>16.53</v>
      </c>
      <c r="P41" s="10"/>
      <c r="Q41" s="74">
        <f>J41*Inflation!V$18</f>
        <v>16.339133752682301</v>
      </c>
      <c r="R41" s="74">
        <f>K41*Inflation!W$18</f>
        <v>0</v>
      </c>
      <c r="S41" s="74">
        <f>L41*Inflation!X$18</f>
        <v>0</v>
      </c>
      <c r="T41" s="74">
        <f>M41*Inflation!Y$18</f>
        <v>0</v>
      </c>
      <c r="U41" s="74">
        <f>N41*Inflation!Z$18</f>
        <v>0</v>
      </c>
      <c r="V41" s="59">
        <f t="shared" si="2"/>
        <v>16.339133752682301</v>
      </c>
    </row>
    <row r="42" spans="3:22" hidden="1" outlineLevel="1" x14ac:dyDescent="0.2">
      <c r="C42" s="31">
        <f t="shared" si="3"/>
        <v>32</v>
      </c>
      <c r="D42" s="10" t="str">
        <f>General!$E$189</f>
        <v>Leasehold Land and Property</v>
      </c>
      <c r="E42" s="26" t="str">
        <f t="shared" si="5"/>
        <v>TransGrid</v>
      </c>
      <c r="F42" s="26" t="str">
        <f t="shared" si="0"/>
        <v>$Million</v>
      </c>
      <c r="G42" s="26" t="str">
        <f t="shared" si="6"/>
        <v>Various</v>
      </c>
      <c r="H42" s="26" t="str">
        <f t="shared" si="7"/>
        <v>Various</v>
      </c>
      <c r="I42" s="10"/>
      <c r="J42" s="130">
        <v>0</v>
      </c>
      <c r="K42" s="130">
        <v>0</v>
      </c>
      <c r="L42" s="130">
        <v>0</v>
      </c>
      <c r="M42" s="130">
        <v>0</v>
      </c>
      <c r="N42" s="130">
        <v>0</v>
      </c>
      <c r="O42" s="59">
        <f t="shared" si="1"/>
        <v>0</v>
      </c>
      <c r="P42" s="10"/>
      <c r="Q42" s="74">
        <f>J42*Inflation!V$18</f>
        <v>0</v>
      </c>
      <c r="R42" s="74">
        <f>K42*Inflation!W$18</f>
        <v>0</v>
      </c>
      <c r="S42" s="74">
        <f>L42*Inflation!X$18</f>
        <v>0</v>
      </c>
      <c r="T42" s="74">
        <f>M42*Inflation!Y$18</f>
        <v>0</v>
      </c>
      <c r="U42" s="74">
        <f>N42*Inflation!Z$18</f>
        <v>0</v>
      </c>
      <c r="V42" s="59">
        <f t="shared" si="2"/>
        <v>0</v>
      </c>
    </row>
    <row r="43" spans="3:22" hidden="1" outlineLevel="1" x14ac:dyDescent="0.2">
      <c r="C43" s="31">
        <f t="shared" si="3"/>
        <v>33</v>
      </c>
      <c r="D43" s="10" t="str">
        <f>General!$E$190</f>
        <v>[Spare]</v>
      </c>
      <c r="E43" s="26" t="str">
        <f t="shared" si="5"/>
        <v>TransGrid</v>
      </c>
      <c r="F43" s="26" t="str">
        <f t="shared" si="0"/>
        <v>$Million</v>
      </c>
      <c r="G43" s="26" t="str">
        <f t="shared" si="6"/>
        <v>Various</v>
      </c>
      <c r="H43" s="26" t="str">
        <f t="shared" si="7"/>
        <v>Various</v>
      </c>
      <c r="I43" s="10"/>
      <c r="J43" s="130">
        <v>0</v>
      </c>
      <c r="K43" s="130">
        <v>0</v>
      </c>
      <c r="L43" s="130">
        <v>0</v>
      </c>
      <c r="M43" s="130">
        <v>0</v>
      </c>
      <c r="N43" s="130">
        <v>0</v>
      </c>
      <c r="O43" s="59">
        <f t="shared" si="1"/>
        <v>0</v>
      </c>
      <c r="P43" s="10"/>
      <c r="Q43" s="74">
        <f>J43*Inflation!V$18</f>
        <v>0</v>
      </c>
      <c r="R43" s="74">
        <f>K43*Inflation!W$18</f>
        <v>0</v>
      </c>
      <c r="S43" s="74">
        <f>L43*Inflation!X$18</f>
        <v>0</v>
      </c>
      <c r="T43" s="74">
        <f>M43*Inflation!Y$18</f>
        <v>0</v>
      </c>
      <c r="U43" s="74">
        <f>N43*Inflation!Z$18</f>
        <v>0</v>
      </c>
      <c r="V43" s="59">
        <f t="shared" si="2"/>
        <v>0</v>
      </c>
    </row>
    <row r="44" spans="3:22" hidden="1" outlineLevel="1" x14ac:dyDescent="0.2">
      <c r="C44" s="31">
        <f t="shared" si="3"/>
        <v>34</v>
      </c>
      <c r="D44" s="10" t="str">
        <f>General!$E$191</f>
        <v>[Spare]</v>
      </c>
      <c r="E44" s="26" t="str">
        <f t="shared" si="5"/>
        <v>TransGrid</v>
      </c>
      <c r="F44" s="26" t="str">
        <f t="shared" si="0"/>
        <v>$Million</v>
      </c>
      <c r="G44" s="26" t="str">
        <f t="shared" si="6"/>
        <v>Various</v>
      </c>
      <c r="H44" s="26" t="str">
        <f t="shared" si="7"/>
        <v>Various</v>
      </c>
      <c r="I44" s="10"/>
      <c r="J44" s="130">
        <v>0</v>
      </c>
      <c r="K44" s="130">
        <v>0</v>
      </c>
      <c r="L44" s="130">
        <v>0</v>
      </c>
      <c r="M44" s="130">
        <v>0</v>
      </c>
      <c r="N44" s="130">
        <v>0</v>
      </c>
      <c r="O44" s="59">
        <f t="shared" si="1"/>
        <v>0</v>
      </c>
      <c r="P44" s="10"/>
      <c r="Q44" s="74">
        <f>J44*Inflation!V$18</f>
        <v>0</v>
      </c>
      <c r="R44" s="74">
        <f>K44*Inflation!W$18</f>
        <v>0</v>
      </c>
      <c r="S44" s="74">
        <f>L44*Inflation!X$18</f>
        <v>0</v>
      </c>
      <c r="T44" s="74">
        <f>M44*Inflation!Y$18</f>
        <v>0</v>
      </c>
      <c r="U44" s="74">
        <f>N44*Inflation!Z$18</f>
        <v>0</v>
      </c>
      <c r="V44" s="59">
        <f t="shared" si="2"/>
        <v>0</v>
      </c>
    </row>
    <row r="45" spans="3:22" hidden="1" outlineLevel="1" x14ac:dyDescent="0.2">
      <c r="C45" s="31">
        <f t="shared" si="3"/>
        <v>35</v>
      </c>
      <c r="D45" s="10" t="str">
        <f>General!$E$192</f>
        <v>[Spare]</v>
      </c>
      <c r="E45" s="26" t="str">
        <f t="shared" si="5"/>
        <v>TransGrid</v>
      </c>
      <c r="F45" s="26" t="str">
        <f t="shared" si="0"/>
        <v>$Million</v>
      </c>
      <c r="G45" s="26" t="str">
        <f t="shared" si="6"/>
        <v>Various</v>
      </c>
      <c r="H45" s="26" t="str">
        <f t="shared" si="7"/>
        <v>Various</v>
      </c>
      <c r="I45" s="10"/>
      <c r="J45" s="130">
        <v>0</v>
      </c>
      <c r="K45" s="130">
        <v>0</v>
      </c>
      <c r="L45" s="130">
        <v>0</v>
      </c>
      <c r="M45" s="130">
        <v>0</v>
      </c>
      <c r="N45" s="130">
        <v>0</v>
      </c>
      <c r="O45" s="59">
        <f t="shared" si="1"/>
        <v>0</v>
      </c>
      <c r="P45" s="10"/>
      <c r="Q45" s="74">
        <f>J45*Inflation!V$18</f>
        <v>0</v>
      </c>
      <c r="R45" s="74">
        <f>K45*Inflation!W$18</f>
        <v>0</v>
      </c>
      <c r="S45" s="74">
        <f>L45*Inflation!X$18</f>
        <v>0</v>
      </c>
      <c r="T45" s="74">
        <f>M45*Inflation!Y$18</f>
        <v>0</v>
      </c>
      <c r="U45" s="74">
        <f>N45*Inflation!Z$18</f>
        <v>0</v>
      </c>
      <c r="V45" s="59">
        <f t="shared" si="2"/>
        <v>0</v>
      </c>
    </row>
    <row r="46" spans="3:22" hidden="1" outlineLevel="1" x14ac:dyDescent="0.2">
      <c r="C46" s="31">
        <f t="shared" si="3"/>
        <v>36</v>
      </c>
      <c r="D46" s="10" t="str">
        <f>General!$E$193</f>
        <v>[Spare]</v>
      </c>
      <c r="E46" s="26" t="str">
        <f t="shared" si="5"/>
        <v>TransGrid</v>
      </c>
      <c r="F46" s="26" t="str">
        <f t="shared" si="0"/>
        <v>$Million</v>
      </c>
      <c r="G46" s="26" t="str">
        <f t="shared" si="6"/>
        <v>Various</v>
      </c>
      <c r="H46" s="26" t="str">
        <f t="shared" si="7"/>
        <v>Various</v>
      </c>
      <c r="I46" s="10"/>
      <c r="J46" s="130">
        <v>0</v>
      </c>
      <c r="K46" s="130">
        <v>0</v>
      </c>
      <c r="L46" s="130">
        <v>0</v>
      </c>
      <c r="M46" s="130">
        <v>0</v>
      </c>
      <c r="N46" s="130">
        <v>0</v>
      </c>
      <c r="O46" s="59">
        <f t="shared" si="1"/>
        <v>0</v>
      </c>
      <c r="P46" s="10"/>
      <c r="Q46" s="74">
        <f>J46*Inflation!V$18</f>
        <v>0</v>
      </c>
      <c r="R46" s="74">
        <f>K46*Inflation!W$18</f>
        <v>0</v>
      </c>
      <c r="S46" s="74">
        <f>L46*Inflation!X$18</f>
        <v>0</v>
      </c>
      <c r="T46" s="74">
        <f>M46*Inflation!Y$18</f>
        <v>0</v>
      </c>
      <c r="U46" s="74">
        <f>N46*Inflation!Z$18</f>
        <v>0</v>
      </c>
      <c r="V46" s="59">
        <f t="shared" si="2"/>
        <v>0</v>
      </c>
    </row>
    <row r="47" spans="3:22" hidden="1" outlineLevel="1" x14ac:dyDescent="0.2">
      <c r="C47" s="31">
        <f t="shared" si="3"/>
        <v>37</v>
      </c>
      <c r="D47" s="10" t="str">
        <f>General!$E$194</f>
        <v>[Spare]</v>
      </c>
      <c r="E47" s="26" t="str">
        <f t="shared" si="5"/>
        <v>TransGrid</v>
      </c>
      <c r="F47" s="26" t="str">
        <f t="shared" si="0"/>
        <v>$Million</v>
      </c>
      <c r="G47" s="26" t="str">
        <f t="shared" si="6"/>
        <v>Various</v>
      </c>
      <c r="H47" s="26" t="str">
        <f t="shared" si="7"/>
        <v>Various</v>
      </c>
      <c r="I47" s="10"/>
      <c r="J47" s="130">
        <v>0</v>
      </c>
      <c r="K47" s="130">
        <v>0</v>
      </c>
      <c r="L47" s="130">
        <v>0</v>
      </c>
      <c r="M47" s="130">
        <v>0</v>
      </c>
      <c r="N47" s="130">
        <v>0</v>
      </c>
      <c r="O47" s="59">
        <f t="shared" si="1"/>
        <v>0</v>
      </c>
      <c r="P47" s="10"/>
      <c r="Q47" s="74">
        <f>J47*Inflation!V$18</f>
        <v>0</v>
      </c>
      <c r="R47" s="74">
        <f>K47*Inflation!W$18</f>
        <v>0</v>
      </c>
      <c r="S47" s="74">
        <f>L47*Inflation!X$18</f>
        <v>0</v>
      </c>
      <c r="T47" s="74">
        <f>M47*Inflation!Y$18</f>
        <v>0</v>
      </c>
      <c r="U47" s="74">
        <f>N47*Inflation!Z$18</f>
        <v>0</v>
      </c>
      <c r="V47" s="59">
        <f t="shared" si="2"/>
        <v>0</v>
      </c>
    </row>
    <row r="48" spans="3:22" hidden="1" outlineLevel="1" x14ac:dyDescent="0.2">
      <c r="C48" s="31">
        <f t="shared" si="3"/>
        <v>38</v>
      </c>
      <c r="D48" s="10" t="str">
        <f>General!$E$195</f>
        <v>[Spare]</v>
      </c>
      <c r="E48" s="26" t="str">
        <f t="shared" si="5"/>
        <v>TransGrid</v>
      </c>
      <c r="F48" s="26" t="str">
        <f t="shared" si="0"/>
        <v>$Million</v>
      </c>
      <c r="G48" s="26" t="str">
        <f t="shared" si="6"/>
        <v>Various</v>
      </c>
      <c r="H48" s="26" t="str">
        <f t="shared" si="7"/>
        <v>Various</v>
      </c>
      <c r="I48" s="10"/>
      <c r="J48" s="130">
        <v>0</v>
      </c>
      <c r="K48" s="130">
        <v>0</v>
      </c>
      <c r="L48" s="130">
        <v>0</v>
      </c>
      <c r="M48" s="130">
        <v>0</v>
      </c>
      <c r="N48" s="130">
        <v>0</v>
      </c>
      <c r="O48" s="59">
        <f t="shared" si="1"/>
        <v>0</v>
      </c>
      <c r="P48" s="10"/>
      <c r="Q48" s="74">
        <f>J48*Inflation!V$18</f>
        <v>0</v>
      </c>
      <c r="R48" s="74">
        <f>K48*Inflation!W$18</f>
        <v>0</v>
      </c>
      <c r="S48" s="74">
        <f>L48*Inflation!X$18</f>
        <v>0</v>
      </c>
      <c r="T48" s="74">
        <f>M48*Inflation!Y$18</f>
        <v>0</v>
      </c>
      <c r="U48" s="74">
        <f>N48*Inflation!Z$18</f>
        <v>0</v>
      </c>
      <c r="V48" s="59">
        <f t="shared" si="2"/>
        <v>0</v>
      </c>
    </row>
    <row r="49" spans="1:22" hidden="1" outlineLevel="1" x14ac:dyDescent="0.2">
      <c r="C49" s="31">
        <f t="shared" si="3"/>
        <v>39</v>
      </c>
      <c r="D49" s="10" t="str">
        <f>General!$E$196</f>
        <v>[Spare]</v>
      </c>
      <c r="E49" s="26" t="str">
        <f t="shared" si="5"/>
        <v>TransGrid</v>
      </c>
      <c r="F49" s="26" t="str">
        <f t="shared" si="0"/>
        <v>$Million</v>
      </c>
      <c r="G49" s="26" t="str">
        <f t="shared" si="6"/>
        <v>Various</v>
      </c>
      <c r="H49" s="26" t="str">
        <f t="shared" si="7"/>
        <v>Various</v>
      </c>
      <c r="I49" s="10"/>
      <c r="J49" s="130">
        <v>0</v>
      </c>
      <c r="K49" s="130">
        <v>0</v>
      </c>
      <c r="L49" s="130">
        <v>0</v>
      </c>
      <c r="M49" s="130">
        <v>0</v>
      </c>
      <c r="N49" s="130">
        <v>0</v>
      </c>
      <c r="O49" s="59">
        <f t="shared" si="1"/>
        <v>0</v>
      </c>
      <c r="P49" s="10"/>
      <c r="Q49" s="74">
        <f>J49*Inflation!V$18</f>
        <v>0</v>
      </c>
      <c r="R49" s="74">
        <f>K49*Inflation!W$18</f>
        <v>0</v>
      </c>
      <c r="S49" s="74">
        <f>L49*Inflation!X$18</f>
        <v>0</v>
      </c>
      <c r="T49" s="74">
        <f>M49*Inflation!Y$18</f>
        <v>0</v>
      </c>
      <c r="U49" s="74">
        <f>N49*Inflation!Z$18</f>
        <v>0</v>
      </c>
      <c r="V49" s="59">
        <f t="shared" si="2"/>
        <v>0</v>
      </c>
    </row>
    <row r="50" spans="1:22" hidden="1" outlineLevel="1" x14ac:dyDescent="0.2">
      <c r="C50" s="31">
        <f t="shared" si="3"/>
        <v>40</v>
      </c>
      <c r="D50" s="10" t="str">
        <f>General!$E$197</f>
        <v>[Spare]</v>
      </c>
      <c r="E50" s="26" t="str">
        <f t="shared" si="5"/>
        <v>TransGrid</v>
      </c>
      <c r="F50" s="26" t="str">
        <f t="shared" si="0"/>
        <v>$Million</v>
      </c>
      <c r="G50" s="26" t="str">
        <f t="shared" si="6"/>
        <v>Various</v>
      </c>
      <c r="H50" s="26" t="str">
        <f t="shared" si="7"/>
        <v>Various</v>
      </c>
      <c r="I50" s="10"/>
      <c r="J50" s="130">
        <v>0</v>
      </c>
      <c r="K50" s="130">
        <v>0</v>
      </c>
      <c r="L50" s="130">
        <v>0</v>
      </c>
      <c r="M50" s="130">
        <v>0</v>
      </c>
      <c r="N50" s="130">
        <v>0</v>
      </c>
      <c r="O50" s="59">
        <f t="shared" si="1"/>
        <v>0</v>
      </c>
      <c r="P50" s="10"/>
      <c r="Q50" s="74">
        <f>J50*Inflation!V$18</f>
        <v>0</v>
      </c>
      <c r="R50" s="74">
        <f>K50*Inflation!W$18</f>
        <v>0</v>
      </c>
      <c r="S50" s="74">
        <f>L50*Inflation!X$18</f>
        <v>0</v>
      </c>
      <c r="T50" s="74">
        <f>M50*Inflation!Y$18</f>
        <v>0</v>
      </c>
      <c r="U50" s="74">
        <f>N50*Inflation!Z$18</f>
        <v>0</v>
      </c>
      <c r="V50" s="59">
        <f t="shared" si="2"/>
        <v>0</v>
      </c>
    </row>
    <row r="51" spans="1:22" hidden="1" outlineLevel="1" x14ac:dyDescent="0.2">
      <c r="C51" s="31">
        <f t="shared" si="3"/>
        <v>41</v>
      </c>
      <c r="D51" s="10" t="str">
        <f>General!$E$198</f>
        <v>[Spare]</v>
      </c>
      <c r="E51" s="26" t="str">
        <f t="shared" si="5"/>
        <v>TransGrid</v>
      </c>
      <c r="F51" s="26" t="str">
        <f t="shared" si="0"/>
        <v>$Million</v>
      </c>
      <c r="G51" s="26" t="str">
        <f t="shared" si="6"/>
        <v>Various</v>
      </c>
      <c r="H51" s="26" t="str">
        <f t="shared" si="7"/>
        <v>Various</v>
      </c>
      <c r="I51" s="10"/>
      <c r="J51" s="130">
        <v>0</v>
      </c>
      <c r="K51" s="130">
        <v>0</v>
      </c>
      <c r="L51" s="130">
        <v>0</v>
      </c>
      <c r="M51" s="130">
        <v>0</v>
      </c>
      <c r="N51" s="130">
        <v>0</v>
      </c>
      <c r="O51" s="59">
        <f t="shared" si="1"/>
        <v>0</v>
      </c>
      <c r="P51" s="10"/>
      <c r="Q51" s="74">
        <f>J51*Inflation!V$18</f>
        <v>0</v>
      </c>
      <c r="R51" s="74">
        <f>K51*Inflation!W$18</f>
        <v>0</v>
      </c>
      <c r="S51" s="74">
        <f>L51*Inflation!X$18</f>
        <v>0</v>
      </c>
      <c r="T51" s="74">
        <f>M51*Inflation!Y$18</f>
        <v>0</v>
      </c>
      <c r="U51" s="74">
        <f>N51*Inflation!Z$18</f>
        <v>0</v>
      </c>
      <c r="V51" s="59">
        <f t="shared" si="2"/>
        <v>0</v>
      </c>
    </row>
    <row r="52" spans="1:22" hidden="1" outlineLevel="1" x14ac:dyDescent="0.2">
      <c r="C52" s="31">
        <f t="shared" si="3"/>
        <v>42</v>
      </c>
      <c r="D52" s="10" t="str">
        <f>General!$E$199</f>
        <v>[Spare]</v>
      </c>
      <c r="E52" s="26" t="str">
        <f t="shared" si="5"/>
        <v>TransGrid</v>
      </c>
      <c r="F52" s="26" t="str">
        <f t="shared" si="0"/>
        <v>$Million</v>
      </c>
      <c r="G52" s="26" t="str">
        <f t="shared" si="6"/>
        <v>Various</v>
      </c>
      <c r="H52" s="26" t="str">
        <f t="shared" si="7"/>
        <v>Various</v>
      </c>
      <c r="I52" s="10"/>
      <c r="J52" s="130">
        <v>0</v>
      </c>
      <c r="K52" s="130">
        <v>0</v>
      </c>
      <c r="L52" s="130">
        <v>0</v>
      </c>
      <c r="M52" s="130">
        <v>0</v>
      </c>
      <c r="N52" s="130">
        <v>0</v>
      </c>
      <c r="O52" s="59">
        <f t="shared" si="1"/>
        <v>0</v>
      </c>
      <c r="P52" s="10"/>
      <c r="Q52" s="74">
        <f>J52*Inflation!V$18</f>
        <v>0</v>
      </c>
      <c r="R52" s="74">
        <f>K52*Inflation!W$18</f>
        <v>0</v>
      </c>
      <c r="S52" s="74">
        <f>L52*Inflation!X$18</f>
        <v>0</v>
      </c>
      <c r="T52" s="74">
        <f>M52*Inflation!Y$18</f>
        <v>0</v>
      </c>
      <c r="U52" s="74">
        <f>N52*Inflation!Z$18</f>
        <v>0</v>
      </c>
      <c r="V52" s="59">
        <f t="shared" si="2"/>
        <v>0</v>
      </c>
    </row>
    <row r="53" spans="1:22" hidden="1" outlineLevel="1" x14ac:dyDescent="0.2">
      <c r="C53" s="31">
        <f t="shared" si="3"/>
        <v>43</v>
      </c>
      <c r="D53" s="10" t="str">
        <f>General!$E$200</f>
        <v>[Spare]</v>
      </c>
      <c r="E53" s="26" t="str">
        <f t="shared" si="5"/>
        <v>TransGrid</v>
      </c>
      <c r="F53" s="26" t="str">
        <f t="shared" si="0"/>
        <v>$Million</v>
      </c>
      <c r="G53" s="26" t="str">
        <f t="shared" si="6"/>
        <v>Various</v>
      </c>
      <c r="H53" s="26" t="str">
        <f t="shared" si="7"/>
        <v>Various</v>
      </c>
      <c r="I53" s="10"/>
      <c r="J53" s="130">
        <v>0</v>
      </c>
      <c r="K53" s="130">
        <v>0</v>
      </c>
      <c r="L53" s="130">
        <v>0</v>
      </c>
      <c r="M53" s="130">
        <v>0</v>
      </c>
      <c r="N53" s="130">
        <v>0</v>
      </c>
      <c r="O53" s="59">
        <f t="shared" si="1"/>
        <v>0</v>
      </c>
      <c r="P53" s="10"/>
      <c r="Q53" s="74">
        <f>J53*Inflation!V$18</f>
        <v>0</v>
      </c>
      <c r="R53" s="74">
        <f>K53*Inflation!W$18</f>
        <v>0</v>
      </c>
      <c r="S53" s="74">
        <f>L53*Inflation!X$18</f>
        <v>0</v>
      </c>
      <c r="T53" s="74">
        <f>M53*Inflation!Y$18</f>
        <v>0</v>
      </c>
      <c r="U53" s="74">
        <f>N53*Inflation!Z$18</f>
        <v>0</v>
      </c>
      <c r="V53" s="59">
        <f t="shared" si="2"/>
        <v>0</v>
      </c>
    </row>
    <row r="54" spans="1:22" hidden="1" outlineLevel="1" x14ac:dyDescent="0.2">
      <c r="C54" s="31">
        <f t="shared" si="3"/>
        <v>44</v>
      </c>
      <c r="D54" s="10" t="str">
        <f>General!$E$201</f>
        <v>[Spare]</v>
      </c>
      <c r="E54" s="26" t="str">
        <f t="shared" si="5"/>
        <v>TransGrid</v>
      </c>
      <c r="F54" s="26" t="str">
        <f t="shared" si="0"/>
        <v>$Million</v>
      </c>
      <c r="G54" s="26" t="str">
        <f t="shared" si="6"/>
        <v>Various</v>
      </c>
      <c r="H54" s="26" t="str">
        <f t="shared" si="7"/>
        <v>Various</v>
      </c>
      <c r="I54" s="10"/>
      <c r="J54" s="130">
        <v>0</v>
      </c>
      <c r="K54" s="130">
        <v>0</v>
      </c>
      <c r="L54" s="130">
        <v>0</v>
      </c>
      <c r="M54" s="130">
        <v>0</v>
      </c>
      <c r="N54" s="130">
        <v>0</v>
      </c>
      <c r="O54" s="59">
        <f t="shared" si="1"/>
        <v>0</v>
      </c>
      <c r="P54" s="10"/>
      <c r="Q54" s="74">
        <f>J54*Inflation!V$18</f>
        <v>0</v>
      </c>
      <c r="R54" s="74">
        <f>K54*Inflation!W$18</f>
        <v>0</v>
      </c>
      <c r="S54" s="74">
        <f>L54*Inflation!X$18</f>
        <v>0</v>
      </c>
      <c r="T54" s="74">
        <f>M54*Inflation!Y$18</f>
        <v>0</v>
      </c>
      <c r="U54" s="74">
        <f>N54*Inflation!Z$18</f>
        <v>0</v>
      </c>
      <c r="V54" s="59">
        <f t="shared" si="2"/>
        <v>0</v>
      </c>
    </row>
    <row r="55" spans="1:22" hidden="1" outlineLevel="1" x14ac:dyDescent="0.2">
      <c r="C55" s="31">
        <f t="shared" si="3"/>
        <v>45</v>
      </c>
      <c r="D55" s="10" t="str">
        <f>General!$E$202</f>
        <v>[Spare]</v>
      </c>
      <c r="E55" s="26" t="str">
        <f t="shared" si="5"/>
        <v>TransGrid</v>
      </c>
      <c r="F55" s="26" t="str">
        <f t="shared" si="0"/>
        <v>$Million</v>
      </c>
      <c r="G55" s="26" t="str">
        <f t="shared" si="6"/>
        <v>Various</v>
      </c>
      <c r="H55" s="26" t="str">
        <f t="shared" si="7"/>
        <v>Various</v>
      </c>
      <c r="I55" s="10"/>
      <c r="J55" s="130">
        <v>0</v>
      </c>
      <c r="K55" s="130">
        <v>0</v>
      </c>
      <c r="L55" s="130">
        <v>0</v>
      </c>
      <c r="M55" s="130">
        <v>0</v>
      </c>
      <c r="N55" s="130">
        <v>0</v>
      </c>
      <c r="O55" s="59">
        <f t="shared" si="1"/>
        <v>0</v>
      </c>
      <c r="P55" s="10"/>
      <c r="Q55" s="74">
        <f>J55*Inflation!V$18</f>
        <v>0</v>
      </c>
      <c r="R55" s="74">
        <f>K55*Inflation!W$18</f>
        <v>0</v>
      </c>
      <c r="S55" s="74">
        <f>L55*Inflation!X$18</f>
        <v>0</v>
      </c>
      <c r="T55" s="74">
        <f>M55*Inflation!Y$18</f>
        <v>0</v>
      </c>
      <c r="U55" s="74">
        <f>N55*Inflation!Z$18</f>
        <v>0</v>
      </c>
      <c r="V55" s="59">
        <f t="shared" si="2"/>
        <v>0</v>
      </c>
    </row>
    <row r="56" spans="1:22" hidden="1" outlineLevel="1" x14ac:dyDescent="0.2">
      <c r="C56" s="31">
        <f t="shared" si="3"/>
        <v>46</v>
      </c>
      <c r="D56" s="10" t="str">
        <f>General!$E$203</f>
        <v>[Spare]</v>
      </c>
      <c r="E56" s="26" t="str">
        <f t="shared" si="5"/>
        <v>TransGrid</v>
      </c>
      <c r="F56" s="26" t="str">
        <f t="shared" si="0"/>
        <v>$Million</v>
      </c>
      <c r="G56" s="26" t="str">
        <f t="shared" si="6"/>
        <v>Various</v>
      </c>
      <c r="H56" s="26" t="str">
        <f t="shared" si="7"/>
        <v>Various</v>
      </c>
      <c r="I56" s="10"/>
      <c r="J56" s="130">
        <v>0</v>
      </c>
      <c r="K56" s="130">
        <v>0</v>
      </c>
      <c r="L56" s="130">
        <v>0</v>
      </c>
      <c r="M56" s="130">
        <v>0</v>
      </c>
      <c r="N56" s="130">
        <v>0</v>
      </c>
      <c r="O56" s="59">
        <f t="shared" si="1"/>
        <v>0</v>
      </c>
      <c r="P56" s="10"/>
      <c r="Q56" s="74">
        <f>J56*Inflation!V$18</f>
        <v>0</v>
      </c>
      <c r="R56" s="74">
        <f>K56*Inflation!W$18</f>
        <v>0</v>
      </c>
      <c r="S56" s="74">
        <f>L56*Inflation!X$18</f>
        <v>0</v>
      </c>
      <c r="T56" s="74">
        <f>M56*Inflation!Y$18</f>
        <v>0</v>
      </c>
      <c r="U56" s="74">
        <f>N56*Inflation!Z$18</f>
        <v>0</v>
      </c>
      <c r="V56" s="59">
        <f t="shared" si="2"/>
        <v>0</v>
      </c>
    </row>
    <row r="57" spans="1:22" hidden="1" outlineLevel="1" x14ac:dyDescent="0.2">
      <c r="C57" s="31">
        <f t="shared" si="3"/>
        <v>47</v>
      </c>
      <c r="D57" s="10" t="str">
        <f>General!$E$204</f>
        <v>Spare straight-line tax asset class</v>
      </c>
      <c r="E57" s="26" t="str">
        <f t="shared" si="5"/>
        <v>TransGrid</v>
      </c>
      <c r="F57" s="26" t="str">
        <f t="shared" si="0"/>
        <v>$Million</v>
      </c>
      <c r="G57" s="26" t="str">
        <f t="shared" si="6"/>
        <v>Various</v>
      </c>
      <c r="H57" s="26" t="str">
        <f t="shared" si="7"/>
        <v>Various</v>
      </c>
      <c r="I57" s="10"/>
      <c r="J57" s="130">
        <v>0</v>
      </c>
      <c r="K57" s="130">
        <v>0</v>
      </c>
      <c r="L57" s="130">
        <v>0</v>
      </c>
      <c r="M57" s="130">
        <v>0</v>
      </c>
      <c r="N57" s="130">
        <v>0</v>
      </c>
      <c r="O57" s="59">
        <f t="shared" si="1"/>
        <v>0</v>
      </c>
      <c r="P57" s="10"/>
      <c r="Q57" s="74">
        <f>J57*Inflation!V$18</f>
        <v>0</v>
      </c>
      <c r="R57" s="74">
        <f>K57*Inflation!W$18</f>
        <v>0</v>
      </c>
      <c r="S57" s="74">
        <f>L57*Inflation!X$18</f>
        <v>0</v>
      </c>
      <c r="T57" s="74">
        <f>M57*Inflation!Y$18</f>
        <v>0</v>
      </c>
      <c r="U57" s="74">
        <f>N57*Inflation!Z$18</f>
        <v>0</v>
      </c>
      <c r="V57" s="59">
        <f t="shared" si="2"/>
        <v>0</v>
      </c>
    </row>
    <row r="58" spans="1:22" collapsed="1" x14ac:dyDescent="0.2">
      <c r="C58" s="31">
        <f t="shared" si="3"/>
        <v>48</v>
      </c>
      <c r="D58" s="10" t="str">
        <f>General!$E$205</f>
        <v xml:space="preserve">Buildings </v>
      </c>
      <c r="E58" s="26" t="str">
        <f t="shared" si="5"/>
        <v>TransGrid</v>
      </c>
      <c r="F58" s="26" t="str">
        <f t="shared" si="0"/>
        <v>$Million</v>
      </c>
      <c r="G58" s="26" t="str">
        <f t="shared" si="6"/>
        <v>Various</v>
      </c>
      <c r="H58" s="26" t="str">
        <f t="shared" si="7"/>
        <v>Various</v>
      </c>
      <c r="I58" s="10"/>
      <c r="J58" s="130">
        <v>0</v>
      </c>
      <c r="K58" s="130">
        <v>0</v>
      </c>
      <c r="L58" s="130">
        <v>0</v>
      </c>
      <c r="M58" s="130">
        <v>0</v>
      </c>
      <c r="N58" s="130">
        <v>0</v>
      </c>
      <c r="O58" s="59">
        <f t="shared" si="1"/>
        <v>0</v>
      </c>
      <c r="P58" s="10"/>
      <c r="Q58" s="74">
        <f>J58*Inflation!V$18</f>
        <v>0</v>
      </c>
      <c r="R58" s="74">
        <f>K58*Inflation!W$18</f>
        <v>0</v>
      </c>
      <c r="S58" s="74">
        <f>L58*Inflation!X$18</f>
        <v>0</v>
      </c>
      <c r="T58" s="74">
        <f>M58*Inflation!Y$18</f>
        <v>0</v>
      </c>
      <c r="U58" s="74">
        <f>N58*Inflation!Z$18</f>
        <v>0</v>
      </c>
      <c r="V58" s="59">
        <f t="shared" si="2"/>
        <v>0</v>
      </c>
    </row>
    <row r="59" spans="1:22" x14ac:dyDescent="0.2">
      <c r="C59" s="31">
        <f t="shared" si="3"/>
        <v>49</v>
      </c>
      <c r="D59" s="10" t="str">
        <f>General!$E$206</f>
        <v>In-house software</v>
      </c>
      <c r="E59" s="26" t="str">
        <f t="shared" si="5"/>
        <v>TransGrid</v>
      </c>
      <c r="F59" s="26" t="str">
        <f t="shared" si="0"/>
        <v>$Million</v>
      </c>
      <c r="G59" s="26" t="str">
        <f t="shared" si="6"/>
        <v>Various</v>
      </c>
      <c r="H59" s="26" t="str">
        <f t="shared" si="7"/>
        <v>Various</v>
      </c>
      <c r="I59" s="10"/>
      <c r="J59" s="130">
        <v>0</v>
      </c>
      <c r="K59" s="130">
        <v>0</v>
      </c>
      <c r="L59" s="130">
        <v>0</v>
      </c>
      <c r="M59" s="130">
        <v>0</v>
      </c>
      <c r="N59" s="130">
        <v>0</v>
      </c>
      <c r="O59" s="59">
        <f t="shared" si="1"/>
        <v>0</v>
      </c>
      <c r="P59" s="10"/>
      <c r="Q59" s="74">
        <f>J59*Inflation!V$18</f>
        <v>0</v>
      </c>
      <c r="R59" s="74">
        <f>K59*Inflation!W$18</f>
        <v>0</v>
      </c>
      <c r="S59" s="74">
        <f>L59*Inflation!X$18</f>
        <v>0</v>
      </c>
      <c r="T59" s="74">
        <f>M59*Inflation!Y$18</f>
        <v>0</v>
      </c>
      <c r="U59" s="74">
        <f>N59*Inflation!Z$18</f>
        <v>0</v>
      </c>
      <c r="V59" s="59">
        <f t="shared" si="2"/>
        <v>0</v>
      </c>
    </row>
    <row r="60" spans="1:22" x14ac:dyDescent="0.2">
      <c r="C60" s="31">
        <f t="shared" si="3"/>
        <v>50</v>
      </c>
      <c r="D60" s="10" t="str">
        <f>General!$E$207</f>
        <v>Equity raising costs</v>
      </c>
      <c r="E60" s="26" t="str">
        <f t="shared" si="5"/>
        <v>TransGrid</v>
      </c>
      <c r="F60" s="26" t="str">
        <f t="shared" si="0"/>
        <v>$Million</v>
      </c>
      <c r="G60" s="26" t="str">
        <f t="shared" si="6"/>
        <v>Various</v>
      </c>
      <c r="H60" s="26" t="str">
        <f t="shared" si="7"/>
        <v>Various</v>
      </c>
      <c r="I60" s="10"/>
      <c r="J60" s="130">
        <v>0</v>
      </c>
      <c r="K60" s="130">
        <v>0</v>
      </c>
      <c r="L60" s="130">
        <v>0</v>
      </c>
      <c r="M60" s="130">
        <v>0</v>
      </c>
      <c r="N60" s="130">
        <v>0</v>
      </c>
      <c r="O60" s="59">
        <f t="shared" si="1"/>
        <v>0</v>
      </c>
      <c r="P60" s="10"/>
      <c r="Q60" s="74">
        <f>J60*Inflation!V$18</f>
        <v>0</v>
      </c>
      <c r="R60" s="74">
        <f>K60*Inflation!W$18</f>
        <v>0</v>
      </c>
      <c r="S60" s="74">
        <f>L60*Inflation!X$18</f>
        <v>0</v>
      </c>
      <c r="T60" s="74">
        <f>M60*Inflation!Y$18</f>
        <v>0</v>
      </c>
      <c r="U60" s="74">
        <f>N60*Inflation!Z$18</f>
        <v>0</v>
      </c>
      <c r="V60" s="59">
        <f t="shared" si="2"/>
        <v>0</v>
      </c>
    </row>
    <row r="61" spans="1:22" x14ac:dyDescent="0.2">
      <c r="D61" s="62" t="str">
        <f>"Total Capex - "&amp;C10</f>
        <v>Total Capex - As Incurred - PEC</v>
      </c>
      <c r="E61" s="65" t="s">
        <v>101</v>
      </c>
      <c r="F61" s="66" t="str">
        <f t="shared" si="0"/>
        <v>$Million</v>
      </c>
      <c r="G61" s="66" t="str">
        <f t="shared" ref="G61" si="8">G60</f>
        <v>Various</v>
      </c>
      <c r="H61" s="66" t="str">
        <f t="shared" ref="H61" si="9">H60</f>
        <v>Various</v>
      </c>
      <c r="I61" s="62"/>
      <c r="J61" s="69">
        <f>SUM(J11:J60)</f>
        <v>462.57000000000005</v>
      </c>
      <c r="K61" s="69">
        <f t="shared" ref="K61:O61" si="10">SUM(K11:K60)</f>
        <v>78.26478886832453</v>
      </c>
      <c r="L61" s="69">
        <f t="shared" si="10"/>
        <v>0</v>
      </c>
      <c r="M61" s="69">
        <f t="shared" si="10"/>
        <v>0</v>
      </c>
      <c r="N61" s="69">
        <f t="shared" si="10"/>
        <v>0</v>
      </c>
      <c r="O61" s="69">
        <f t="shared" si="10"/>
        <v>540.83478886832449</v>
      </c>
      <c r="P61" s="62"/>
      <c r="Q61" s="69">
        <f t="shared" ref="Q61:V61" si="11">SUM(Q11:Q60)</f>
        <v>457.22886267261055</v>
      </c>
      <c r="R61" s="69">
        <f t="shared" si="11"/>
        <v>75.584882293864126</v>
      </c>
      <c r="S61" s="69">
        <f t="shared" si="11"/>
        <v>0</v>
      </c>
      <c r="T61" s="69">
        <f t="shared" si="11"/>
        <v>0</v>
      </c>
      <c r="U61" s="69">
        <f t="shared" si="11"/>
        <v>0</v>
      </c>
      <c r="V61" s="69">
        <f t="shared" si="11"/>
        <v>532.8137449664747</v>
      </c>
    </row>
    <row r="63" spans="1:22" x14ac:dyDescent="0.2">
      <c r="A63" s="137">
        <f>SUM(J63:O63)</f>
        <v>0</v>
      </c>
      <c r="D63" s="11" t="s">
        <v>499</v>
      </c>
      <c r="E63" s="13" t="s">
        <v>101</v>
      </c>
      <c r="F63" s="26" t="str">
        <f>NA</f>
        <v>N/A</v>
      </c>
      <c r="G63" s="26" t="str">
        <f>NA</f>
        <v>N/A</v>
      </c>
      <c r="H63" s="26" t="str">
        <f>NA</f>
        <v>N/A</v>
      </c>
      <c r="J63" s="78">
        <v>0</v>
      </c>
      <c r="K63" s="78">
        <v>0</v>
      </c>
      <c r="L63" s="78">
        <v>0</v>
      </c>
      <c r="M63" s="78">
        <v>0</v>
      </c>
      <c r="N63" s="78">
        <v>0</v>
      </c>
    </row>
    <row r="65" spans="2:22" s="6" customFormat="1" ht="18" x14ac:dyDescent="0.2">
      <c r="B65" s="6" t="s">
        <v>498</v>
      </c>
    </row>
    <row r="67" spans="2:22" ht="15.75" x14ac:dyDescent="0.2">
      <c r="J67" s="40" t="s">
        <v>497</v>
      </c>
      <c r="K67" s="40"/>
      <c r="L67" s="40"/>
      <c r="M67" s="40"/>
      <c r="N67" s="40"/>
      <c r="O67" s="40"/>
      <c r="Q67" s="40" t="str">
        <f>"Real 2023, "&amp;End_Period</f>
        <v>Real 2023, End Period</v>
      </c>
      <c r="R67" s="40"/>
      <c r="S67" s="40"/>
      <c r="T67" s="40"/>
      <c r="U67" s="40"/>
      <c r="V67" s="40"/>
    </row>
    <row r="68" spans="2:22" ht="30" x14ac:dyDescent="0.2">
      <c r="C68" s="36" t="s">
        <v>160</v>
      </c>
      <c r="E68" s="22" t="s">
        <v>9</v>
      </c>
      <c r="F68" s="22" t="s">
        <v>10</v>
      </c>
      <c r="G68" s="22" t="s">
        <v>11</v>
      </c>
      <c r="H68" s="22" t="s">
        <v>12</v>
      </c>
      <c r="J68" s="46" t="str">
        <f>Forecast_Capex_Input!V$11</f>
        <v>FY24</v>
      </c>
      <c r="K68" s="46" t="str">
        <f>Forecast_Capex_Input!W$11</f>
        <v>FY25</v>
      </c>
      <c r="L68" s="46" t="str">
        <f>Forecast_Capex_Input!X$11</f>
        <v>FY26</v>
      </c>
      <c r="M68" s="46" t="str">
        <f>Forecast_Capex_Input!Y$11</f>
        <v>FY27</v>
      </c>
      <c r="N68" s="46" t="str">
        <f>Forecast_Capex_Input!Z$11</f>
        <v>FY28</v>
      </c>
      <c r="O68" s="46" t="str">
        <f>J68&amp;" - "&amp;N68</f>
        <v>FY24 - FY28</v>
      </c>
      <c r="Q68" s="46" t="str">
        <f>Forecast_Capex_Input!AC$11</f>
        <v>FY24</v>
      </c>
      <c r="R68" s="46" t="str">
        <f>Forecast_Capex_Input!AD$11</f>
        <v>FY25</v>
      </c>
      <c r="S68" s="46" t="str">
        <f>Forecast_Capex_Input!AE$11</f>
        <v>FY26</v>
      </c>
      <c r="T68" s="46" t="str">
        <f>Forecast_Capex_Input!AF$11</f>
        <v>FY27</v>
      </c>
      <c r="U68" s="46" t="str">
        <f>Forecast_Capex_Input!AG$11</f>
        <v>FY28</v>
      </c>
      <c r="V68" s="46" t="str">
        <f>Q68&amp;" - "&amp;U68</f>
        <v>FY24 - FY28</v>
      </c>
    </row>
    <row r="69" spans="2:22" hidden="1" outlineLevel="1" x14ac:dyDescent="0.2">
      <c r="C69" s="30">
        <v>1</v>
      </c>
      <c r="D69" s="10" t="str">
        <f>General!$E$158</f>
        <v>Transmission Lines (pre 2004-05)</v>
      </c>
      <c r="E69" s="13" t="s">
        <v>95</v>
      </c>
      <c r="F69" s="26" t="str">
        <f t="shared" ref="F69:F119" si="12">Unit_Dollar_M</f>
        <v>$Million</v>
      </c>
      <c r="G69" s="13" t="s">
        <v>495</v>
      </c>
      <c r="H69" s="13" t="s">
        <v>495</v>
      </c>
      <c r="I69" s="10"/>
      <c r="J69" s="130">
        <v>0</v>
      </c>
      <c r="K69" s="130">
        <v>0</v>
      </c>
      <c r="L69" s="130">
        <v>0</v>
      </c>
      <c r="M69" s="130">
        <v>0</v>
      </c>
      <c r="N69" s="130">
        <v>0</v>
      </c>
      <c r="O69" s="59">
        <f t="shared" ref="O69:O118" si="13">SUM(J69:N69)</f>
        <v>0</v>
      </c>
      <c r="P69" s="10"/>
      <c r="Q69" s="74">
        <f>J69*Inflation!V$18</f>
        <v>0</v>
      </c>
      <c r="R69" s="74">
        <f>K69*Inflation!W$18</f>
        <v>0</v>
      </c>
      <c r="S69" s="74">
        <f>L69*Inflation!X$18</f>
        <v>0</v>
      </c>
      <c r="T69" s="74">
        <f>M69*Inflation!Y$18</f>
        <v>0</v>
      </c>
      <c r="U69" s="74">
        <f>N69*Inflation!Z$18</f>
        <v>0</v>
      </c>
      <c r="V69" s="59">
        <f t="shared" ref="V69:V118" si="14">SUM(Q69:U69)</f>
        <v>0</v>
      </c>
    </row>
    <row r="70" spans="2:22" hidden="1" outlineLevel="1" x14ac:dyDescent="0.2">
      <c r="C70" s="31">
        <f t="shared" ref="C70:C118" si="15">C69+1</f>
        <v>2</v>
      </c>
      <c r="D70" s="10" t="str">
        <f>General!$E$159</f>
        <v>Underground Cables (pre 2004-05)</v>
      </c>
      <c r="E70" s="26" t="str">
        <f>E69</f>
        <v>TransGrid</v>
      </c>
      <c r="F70" s="26" t="str">
        <f t="shared" si="12"/>
        <v>$Million</v>
      </c>
      <c r="G70" s="26" t="str">
        <f t="shared" ref="G70:G119" si="16">G69</f>
        <v>Various</v>
      </c>
      <c r="H70" s="26" t="str">
        <f t="shared" ref="H70:H119" si="17">H69</f>
        <v>Various</v>
      </c>
      <c r="I70" s="10"/>
      <c r="J70" s="130">
        <v>0</v>
      </c>
      <c r="K70" s="130">
        <v>0</v>
      </c>
      <c r="L70" s="130">
        <v>0</v>
      </c>
      <c r="M70" s="130">
        <v>0</v>
      </c>
      <c r="N70" s="130">
        <v>0</v>
      </c>
      <c r="O70" s="59">
        <f t="shared" si="13"/>
        <v>0</v>
      </c>
      <c r="P70" s="10"/>
      <c r="Q70" s="74">
        <f>J70*Inflation!V$18</f>
        <v>0</v>
      </c>
      <c r="R70" s="74">
        <f>K70*Inflation!W$18</f>
        <v>0</v>
      </c>
      <c r="S70" s="74">
        <f>L70*Inflation!X$18</f>
        <v>0</v>
      </c>
      <c r="T70" s="74">
        <f>M70*Inflation!Y$18</f>
        <v>0</v>
      </c>
      <c r="U70" s="74">
        <f>N70*Inflation!Z$18</f>
        <v>0</v>
      </c>
      <c r="V70" s="59">
        <f t="shared" si="14"/>
        <v>0</v>
      </c>
    </row>
    <row r="71" spans="2:22" hidden="1" outlineLevel="1" x14ac:dyDescent="0.2">
      <c r="C71" s="31">
        <f t="shared" si="15"/>
        <v>3</v>
      </c>
      <c r="D71" s="10" t="str">
        <f>General!$E$160</f>
        <v>Substations including Buildings (pre 2004-05)</v>
      </c>
      <c r="E71" s="26" t="str">
        <f t="shared" ref="E71:E118" si="18">E70</f>
        <v>TransGrid</v>
      </c>
      <c r="F71" s="26" t="str">
        <f t="shared" si="12"/>
        <v>$Million</v>
      </c>
      <c r="G71" s="26" t="str">
        <f t="shared" si="16"/>
        <v>Various</v>
      </c>
      <c r="H71" s="26" t="str">
        <f t="shared" si="17"/>
        <v>Various</v>
      </c>
      <c r="I71" s="10"/>
      <c r="J71" s="130">
        <v>0</v>
      </c>
      <c r="K71" s="130">
        <v>0</v>
      </c>
      <c r="L71" s="130">
        <v>0</v>
      </c>
      <c r="M71" s="130">
        <v>0</v>
      </c>
      <c r="N71" s="130">
        <v>0</v>
      </c>
      <c r="O71" s="59">
        <f t="shared" si="13"/>
        <v>0</v>
      </c>
      <c r="P71" s="10"/>
      <c r="Q71" s="74">
        <f>J71*Inflation!V$18</f>
        <v>0</v>
      </c>
      <c r="R71" s="74">
        <f>K71*Inflation!W$18</f>
        <v>0</v>
      </c>
      <c r="S71" s="74">
        <f>L71*Inflation!X$18</f>
        <v>0</v>
      </c>
      <c r="T71" s="74">
        <f>M71*Inflation!Y$18</f>
        <v>0</v>
      </c>
      <c r="U71" s="74">
        <f>N71*Inflation!Z$18</f>
        <v>0</v>
      </c>
      <c r="V71" s="59">
        <f t="shared" si="14"/>
        <v>0</v>
      </c>
    </row>
    <row r="72" spans="2:22" hidden="1" outlineLevel="1" x14ac:dyDescent="0.2">
      <c r="C72" s="31">
        <f t="shared" si="15"/>
        <v>4</v>
      </c>
      <c r="D72" s="10" t="str">
        <f>General!$E$161</f>
        <v>Transmission Lines (2004-09)</v>
      </c>
      <c r="E72" s="26" t="str">
        <f t="shared" si="18"/>
        <v>TransGrid</v>
      </c>
      <c r="F72" s="26" t="str">
        <f t="shared" si="12"/>
        <v>$Million</v>
      </c>
      <c r="G72" s="26" t="str">
        <f t="shared" si="16"/>
        <v>Various</v>
      </c>
      <c r="H72" s="26" t="str">
        <f t="shared" si="17"/>
        <v>Various</v>
      </c>
      <c r="I72" s="10"/>
      <c r="J72" s="130">
        <v>0</v>
      </c>
      <c r="K72" s="130">
        <v>0</v>
      </c>
      <c r="L72" s="130">
        <v>0</v>
      </c>
      <c r="M72" s="130">
        <v>0</v>
      </c>
      <c r="N72" s="130">
        <v>0</v>
      </c>
      <c r="O72" s="59">
        <f t="shared" si="13"/>
        <v>0</v>
      </c>
      <c r="P72" s="10"/>
      <c r="Q72" s="74">
        <f>J72*Inflation!V$18</f>
        <v>0</v>
      </c>
      <c r="R72" s="74">
        <f>K72*Inflation!W$18</f>
        <v>0</v>
      </c>
      <c r="S72" s="74">
        <f>L72*Inflation!X$18</f>
        <v>0</v>
      </c>
      <c r="T72" s="74">
        <f>M72*Inflation!Y$18</f>
        <v>0</v>
      </c>
      <c r="U72" s="74">
        <f>N72*Inflation!Z$18</f>
        <v>0</v>
      </c>
      <c r="V72" s="59">
        <f t="shared" si="14"/>
        <v>0</v>
      </c>
    </row>
    <row r="73" spans="2:22" hidden="1" outlineLevel="1" x14ac:dyDescent="0.2">
      <c r="C73" s="31">
        <f t="shared" si="15"/>
        <v>5</v>
      </c>
      <c r="D73" s="10" t="str">
        <f>General!$E$162</f>
        <v>Underground Cables (2004-09)</v>
      </c>
      <c r="E73" s="26" t="str">
        <f t="shared" si="18"/>
        <v>TransGrid</v>
      </c>
      <c r="F73" s="26" t="str">
        <f t="shared" si="12"/>
        <v>$Million</v>
      </c>
      <c r="G73" s="26" t="str">
        <f t="shared" si="16"/>
        <v>Various</v>
      </c>
      <c r="H73" s="26" t="str">
        <f t="shared" si="17"/>
        <v>Various</v>
      </c>
      <c r="I73" s="10"/>
      <c r="J73" s="130">
        <v>0</v>
      </c>
      <c r="K73" s="130">
        <v>0</v>
      </c>
      <c r="L73" s="130">
        <v>0</v>
      </c>
      <c r="M73" s="130">
        <v>0</v>
      </c>
      <c r="N73" s="130">
        <v>0</v>
      </c>
      <c r="O73" s="59">
        <f t="shared" si="13"/>
        <v>0</v>
      </c>
      <c r="P73" s="10"/>
      <c r="Q73" s="74">
        <f>J73*Inflation!V$18</f>
        <v>0</v>
      </c>
      <c r="R73" s="74">
        <f>K73*Inflation!W$18</f>
        <v>0</v>
      </c>
      <c r="S73" s="74">
        <f>L73*Inflation!X$18</f>
        <v>0</v>
      </c>
      <c r="T73" s="74">
        <f>M73*Inflation!Y$18</f>
        <v>0</v>
      </c>
      <c r="U73" s="74">
        <f>N73*Inflation!Z$18</f>
        <v>0</v>
      </c>
      <c r="V73" s="59">
        <f t="shared" si="14"/>
        <v>0</v>
      </c>
    </row>
    <row r="74" spans="2:22" hidden="1" outlineLevel="1" x14ac:dyDescent="0.2">
      <c r="C74" s="31">
        <f t="shared" si="15"/>
        <v>6</v>
      </c>
      <c r="D74" s="10" t="str">
        <f>General!$E$163</f>
        <v>Substations including Buildings (2004-09)</v>
      </c>
      <c r="E74" s="26" t="str">
        <f t="shared" si="18"/>
        <v>TransGrid</v>
      </c>
      <c r="F74" s="26" t="str">
        <f t="shared" si="12"/>
        <v>$Million</v>
      </c>
      <c r="G74" s="26" t="str">
        <f t="shared" si="16"/>
        <v>Various</v>
      </c>
      <c r="H74" s="26" t="str">
        <f t="shared" si="17"/>
        <v>Various</v>
      </c>
      <c r="I74" s="10"/>
      <c r="J74" s="130">
        <v>0</v>
      </c>
      <c r="K74" s="130">
        <v>0</v>
      </c>
      <c r="L74" s="130">
        <v>0</v>
      </c>
      <c r="M74" s="130">
        <v>0</v>
      </c>
      <c r="N74" s="130">
        <v>0</v>
      </c>
      <c r="O74" s="59">
        <f t="shared" si="13"/>
        <v>0</v>
      </c>
      <c r="P74" s="10"/>
      <c r="Q74" s="74">
        <f>J74*Inflation!V$18</f>
        <v>0</v>
      </c>
      <c r="R74" s="74">
        <f>K74*Inflation!W$18</f>
        <v>0</v>
      </c>
      <c r="S74" s="74">
        <f>L74*Inflation!X$18</f>
        <v>0</v>
      </c>
      <c r="T74" s="74">
        <f>M74*Inflation!Y$18</f>
        <v>0</v>
      </c>
      <c r="U74" s="74">
        <f>N74*Inflation!Z$18</f>
        <v>0</v>
      </c>
      <c r="V74" s="59">
        <f t="shared" si="14"/>
        <v>0</v>
      </c>
    </row>
    <row r="75" spans="2:22" hidden="1" outlineLevel="1" x14ac:dyDescent="0.2">
      <c r="C75" s="31">
        <f t="shared" si="15"/>
        <v>7</v>
      </c>
      <c r="D75" s="10" t="str">
        <f>General!$E$164</f>
        <v>SCADA and Communications (2004-09)</v>
      </c>
      <c r="E75" s="26" t="str">
        <f t="shared" si="18"/>
        <v>TransGrid</v>
      </c>
      <c r="F75" s="26" t="str">
        <f t="shared" si="12"/>
        <v>$Million</v>
      </c>
      <c r="G75" s="26" t="str">
        <f t="shared" si="16"/>
        <v>Various</v>
      </c>
      <c r="H75" s="26" t="str">
        <f t="shared" si="17"/>
        <v>Various</v>
      </c>
      <c r="I75" s="10"/>
      <c r="J75" s="130">
        <v>0</v>
      </c>
      <c r="K75" s="130">
        <v>0</v>
      </c>
      <c r="L75" s="130">
        <v>0</v>
      </c>
      <c r="M75" s="130">
        <v>0</v>
      </c>
      <c r="N75" s="130">
        <v>0</v>
      </c>
      <c r="O75" s="59">
        <f t="shared" si="13"/>
        <v>0</v>
      </c>
      <c r="P75" s="10"/>
      <c r="Q75" s="74">
        <f>J75*Inflation!V$18</f>
        <v>0</v>
      </c>
      <c r="R75" s="74">
        <f>K75*Inflation!W$18</f>
        <v>0</v>
      </c>
      <c r="S75" s="74">
        <f>L75*Inflation!X$18</f>
        <v>0</v>
      </c>
      <c r="T75" s="74">
        <f>M75*Inflation!Y$18</f>
        <v>0</v>
      </c>
      <c r="U75" s="74">
        <f>N75*Inflation!Z$18</f>
        <v>0</v>
      </c>
      <c r="V75" s="59">
        <f t="shared" si="14"/>
        <v>0</v>
      </c>
    </row>
    <row r="76" spans="2:22" hidden="1" outlineLevel="1" x14ac:dyDescent="0.2">
      <c r="C76" s="31">
        <f t="shared" si="15"/>
        <v>8</v>
      </c>
      <c r="D76" s="10" t="str">
        <f>General!$E$165</f>
        <v>Transmission Lines &amp; Cables (09-14)</v>
      </c>
      <c r="E76" s="26" t="str">
        <f t="shared" si="18"/>
        <v>TransGrid</v>
      </c>
      <c r="F76" s="26" t="str">
        <f t="shared" si="12"/>
        <v>$Million</v>
      </c>
      <c r="G76" s="26" t="str">
        <f t="shared" si="16"/>
        <v>Various</v>
      </c>
      <c r="H76" s="26" t="str">
        <f t="shared" si="17"/>
        <v>Various</v>
      </c>
      <c r="I76" s="10"/>
      <c r="J76" s="130">
        <v>0</v>
      </c>
      <c r="K76" s="130">
        <v>0</v>
      </c>
      <c r="L76" s="130">
        <v>0</v>
      </c>
      <c r="M76" s="130">
        <v>0</v>
      </c>
      <c r="N76" s="130">
        <v>0</v>
      </c>
      <c r="O76" s="59">
        <f t="shared" si="13"/>
        <v>0</v>
      </c>
      <c r="P76" s="10"/>
      <c r="Q76" s="74">
        <f>J76*Inflation!V$18</f>
        <v>0</v>
      </c>
      <c r="R76" s="74">
        <f>K76*Inflation!W$18</f>
        <v>0</v>
      </c>
      <c r="S76" s="74">
        <f>L76*Inflation!X$18</f>
        <v>0</v>
      </c>
      <c r="T76" s="74">
        <f>M76*Inflation!Y$18</f>
        <v>0</v>
      </c>
      <c r="U76" s="74">
        <f>N76*Inflation!Z$18</f>
        <v>0</v>
      </c>
      <c r="V76" s="59">
        <f t="shared" si="14"/>
        <v>0</v>
      </c>
    </row>
    <row r="77" spans="2:22" hidden="1" outlineLevel="1" x14ac:dyDescent="0.2">
      <c r="C77" s="31">
        <f t="shared" si="15"/>
        <v>9</v>
      </c>
      <c r="D77" s="10" t="str">
        <f>General!$E$166</f>
        <v>Substations (09-14)</v>
      </c>
      <c r="E77" s="26" t="str">
        <f t="shared" si="18"/>
        <v>TransGrid</v>
      </c>
      <c r="F77" s="26" t="str">
        <f t="shared" si="12"/>
        <v>$Million</v>
      </c>
      <c r="G77" s="26" t="str">
        <f t="shared" si="16"/>
        <v>Various</v>
      </c>
      <c r="H77" s="26" t="str">
        <f t="shared" si="17"/>
        <v>Various</v>
      </c>
      <c r="I77" s="10"/>
      <c r="J77" s="130">
        <v>0</v>
      </c>
      <c r="K77" s="130">
        <v>0</v>
      </c>
      <c r="L77" s="130">
        <v>0</v>
      </c>
      <c r="M77" s="130">
        <v>0</v>
      </c>
      <c r="N77" s="130">
        <v>0</v>
      </c>
      <c r="O77" s="59">
        <f t="shared" si="13"/>
        <v>0</v>
      </c>
      <c r="P77" s="10"/>
      <c r="Q77" s="74">
        <f>J77*Inflation!V$18</f>
        <v>0</v>
      </c>
      <c r="R77" s="74">
        <f>K77*Inflation!W$18</f>
        <v>0</v>
      </c>
      <c r="S77" s="74">
        <f>L77*Inflation!X$18</f>
        <v>0</v>
      </c>
      <c r="T77" s="74">
        <f>M77*Inflation!Y$18</f>
        <v>0</v>
      </c>
      <c r="U77" s="74">
        <f>N77*Inflation!Z$18</f>
        <v>0</v>
      </c>
      <c r="V77" s="59">
        <f t="shared" si="14"/>
        <v>0</v>
      </c>
    </row>
    <row r="78" spans="2:22" hidden="1" outlineLevel="1" x14ac:dyDescent="0.2">
      <c r="C78" s="31">
        <f t="shared" si="15"/>
        <v>10</v>
      </c>
      <c r="D78" s="10" t="str">
        <f>General!$E$167</f>
        <v>Secondary Systems (09-14)</v>
      </c>
      <c r="E78" s="26" t="str">
        <f t="shared" si="18"/>
        <v>TransGrid</v>
      </c>
      <c r="F78" s="26" t="str">
        <f t="shared" si="12"/>
        <v>$Million</v>
      </c>
      <c r="G78" s="26" t="str">
        <f t="shared" si="16"/>
        <v>Various</v>
      </c>
      <c r="H78" s="26" t="str">
        <f t="shared" si="17"/>
        <v>Various</v>
      </c>
      <c r="I78" s="10"/>
      <c r="J78" s="130">
        <v>0</v>
      </c>
      <c r="K78" s="130">
        <v>0</v>
      </c>
      <c r="L78" s="130">
        <v>0</v>
      </c>
      <c r="M78" s="130">
        <v>0</v>
      </c>
      <c r="N78" s="130">
        <v>0</v>
      </c>
      <c r="O78" s="59">
        <f t="shared" si="13"/>
        <v>0</v>
      </c>
      <c r="P78" s="10"/>
      <c r="Q78" s="74">
        <f>J78*Inflation!V$18</f>
        <v>0</v>
      </c>
      <c r="R78" s="74">
        <f>K78*Inflation!W$18</f>
        <v>0</v>
      </c>
      <c r="S78" s="74">
        <f>L78*Inflation!X$18</f>
        <v>0</v>
      </c>
      <c r="T78" s="74">
        <f>M78*Inflation!Y$18</f>
        <v>0</v>
      </c>
      <c r="U78" s="74">
        <f>N78*Inflation!Z$18</f>
        <v>0</v>
      </c>
      <c r="V78" s="59">
        <f t="shared" si="14"/>
        <v>0</v>
      </c>
    </row>
    <row r="79" spans="2:22" hidden="1" outlineLevel="1" x14ac:dyDescent="0.2">
      <c r="C79" s="31">
        <f t="shared" si="15"/>
        <v>11</v>
      </c>
      <c r="D79" s="10" t="str">
        <f>General!$E$168</f>
        <v>Communications (09-14)</v>
      </c>
      <c r="E79" s="26" t="str">
        <f t="shared" si="18"/>
        <v>TransGrid</v>
      </c>
      <c r="F79" s="26" t="str">
        <f t="shared" si="12"/>
        <v>$Million</v>
      </c>
      <c r="G79" s="26" t="str">
        <f t="shared" si="16"/>
        <v>Various</v>
      </c>
      <c r="H79" s="26" t="str">
        <f t="shared" si="17"/>
        <v>Various</v>
      </c>
      <c r="I79" s="10"/>
      <c r="J79" s="130">
        <v>0</v>
      </c>
      <c r="K79" s="130">
        <v>0</v>
      </c>
      <c r="L79" s="130">
        <v>0</v>
      </c>
      <c r="M79" s="130">
        <v>0</v>
      </c>
      <c r="N79" s="130">
        <v>0</v>
      </c>
      <c r="O79" s="59">
        <f t="shared" si="13"/>
        <v>0</v>
      </c>
      <c r="P79" s="10"/>
      <c r="Q79" s="74">
        <f>J79*Inflation!V$18</f>
        <v>0</v>
      </c>
      <c r="R79" s="74">
        <f>K79*Inflation!W$18</f>
        <v>0</v>
      </c>
      <c r="S79" s="74">
        <f>L79*Inflation!X$18</f>
        <v>0</v>
      </c>
      <c r="T79" s="74">
        <f>M79*Inflation!Y$18</f>
        <v>0</v>
      </c>
      <c r="U79" s="74">
        <f>N79*Inflation!Z$18</f>
        <v>0</v>
      </c>
      <c r="V79" s="59">
        <f t="shared" si="14"/>
        <v>0</v>
      </c>
    </row>
    <row r="80" spans="2:22" hidden="1" outlineLevel="1" x14ac:dyDescent="0.2">
      <c r="C80" s="31">
        <f t="shared" si="15"/>
        <v>12</v>
      </c>
      <c r="D80" s="10" t="str">
        <f>General!$E$169</f>
        <v>Minor Plant, Motor Vehicles &amp; Mobile Plant (2009-14)</v>
      </c>
      <c r="E80" s="26" t="str">
        <f t="shared" si="18"/>
        <v>TransGrid</v>
      </c>
      <c r="F80" s="26" t="str">
        <f t="shared" si="12"/>
        <v>$Million</v>
      </c>
      <c r="G80" s="26" t="str">
        <f t="shared" si="16"/>
        <v>Various</v>
      </c>
      <c r="H80" s="26" t="str">
        <f t="shared" si="17"/>
        <v>Various</v>
      </c>
      <c r="I80" s="10"/>
      <c r="J80" s="130">
        <v>0</v>
      </c>
      <c r="K80" s="130">
        <v>0</v>
      </c>
      <c r="L80" s="130">
        <v>0</v>
      </c>
      <c r="M80" s="130">
        <v>0</v>
      </c>
      <c r="N80" s="130">
        <v>0</v>
      </c>
      <c r="O80" s="59">
        <f t="shared" si="13"/>
        <v>0</v>
      </c>
      <c r="P80" s="10"/>
      <c r="Q80" s="74">
        <f>J80*Inflation!V$18</f>
        <v>0</v>
      </c>
      <c r="R80" s="74">
        <f>K80*Inflation!W$18</f>
        <v>0</v>
      </c>
      <c r="S80" s="74">
        <f>L80*Inflation!X$18</f>
        <v>0</v>
      </c>
      <c r="T80" s="74">
        <f>M80*Inflation!Y$18</f>
        <v>0</v>
      </c>
      <c r="U80" s="74">
        <f>N80*Inflation!Z$18</f>
        <v>0</v>
      </c>
      <c r="V80" s="59">
        <f t="shared" si="14"/>
        <v>0</v>
      </c>
    </row>
    <row r="81" spans="3:22" hidden="1" outlineLevel="1" x14ac:dyDescent="0.2">
      <c r="C81" s="31">
        <f t="shared" si="15"/>
        <v>13</v>
      </c>
      <c r="D81" s="10" t="str">
        <f>General!$E$170</f>
        <v>Transmission Lines (2014-18)</v>
      </c>
      <c r="E81" s="26" t="str">
        <f t="shared" si="18"/>
        <v>TransGrid</v>
      </c>
      <c r="F81" s="26" t="str">
        <f t="shared" si="12"/>
        <v>$Million</v>
      </c>
      <c r="G81" s="26" t="str">
        <f t="shared" si="16"/>
        <v>Various</v>
      </c>
      <c r="H81" s="26" t="str">
        <f t="shared" si="17"/>
        <v>Various</v>
      </c>
      <c r="I81" s="10"/>
      <c r="J81" s="130">
        <v>0</v>
      </c>
      <c r="K81" s="130">
        <v>0</v>
      </c>
      <c r="L81" s="130">
        <v>0</v>
      </c>
      <c r="M81" s="130">
        <v>0</v>
      </c>
      <c r="N81" s="130">
        <v>0</v>
      </c>
      <c r="O81" s="59">
        <f t="shared" si="13"/>
        <v>0</v>
      </c>
      <c r="P81" s="10"/>
      <c r="Q81" s="74">
        <f>J81*Inflation!V$18</f>
        <v>0</v>
      </c>
      <c r="R81" s="74">
        <f>K81*Inflation!W$18</f>
        <v>0</v>
      </c>
      <c r="S81" s="74">
        <f>L81*Inflation!X$18</f>
        <v>0</v>
      </c>
      <c r="T81" s="74">
        <f>M81*Inflation!Y$18</f>
        <v>0</v>
      </c>
      <c r="U81" s="74">
        <f>N81*Inflation!Z$18</f>
        <v>0</v>
      </c>
      <c r="V81" s="59">
        <f t="shared" si="14"/>
        <v>0</v>
      </c>
    </row>
    <row r="82" spans="3:22" hidden="1" outlineLevel="1" x14ac:dyDescent="0.2">
      <c r="C82" s="31">
        <f t="shared" si="15"/>
        <v>14</v>
      </c>
      <c r="D82" s="10" t="str">
        <f>General!$E$171</f>
        <v>Underground Cables (2014-18)</v>
      </c>
      <c r="E82" s="26" t="str">
        <f t="shared" si="18"/>
        <v>TransGrid</v>
      </c>
      <c r="F82" s="26" t="str">
        <f t="shared" si="12"/>
        <v>$Million</v>
      </c>
      <c r="G82" s="26" t="str">
        <f t="shared" si="16"/>
        <v>Various</v>
      </c>
      <c r="H82" s="26" t="str">
        <f t="shared" si="17"/>
        <v>Various</v>
      </c>
      <c r="I82" s="10"/>
      <c r="J82" s="130">
        <v>0</v>
      </c>
      <c r="K82" s="130">
        <v>0</v>
      </c>
      <c r="L82" s="130">
        <v>0</v>
      </c>
      <c r="M82" s="130">
        <v>0</v>
      </c>
      <c r="N82" s="130">
        <v>0</v>
      </c>
      <c r="O82" s="59">
        <f t="shared" si="13"/>
        <v>0</v>
      </c>
      <c r="P82" s="10"/>
      <c r="Q82" s="74">
        <f>J82*Inflation!V$18</f>
        <v>0</v>
      </c>
      <c r="R82" s="74">
        <f>K82*Inflation!W$18</f>
        <v>0</v>
      </c>
      <c r="S82" s="74">
        <f>L82*Inflation!X$18</f>
        <v>0</v>
      </c>
      <c r="T82" s="74">
        <f>M82*Inflation!Y$18</f>
        <v>0</v>
      </c>
      <c r="U82" s="74">
        <f>N82*Inflation!Z$18</f>
        <v>0</v>
      </c>
      <c r="V82" s="59">
        <f t="shared" si="14"/>
        <v>0</v>
      </c>
    </row>
    <row r="83" spans="3:22" hidden="1" outlineLevel="1" x14ac:dyDescent="0.2">
      <c r="C83" s="31">
        <f t="shared" si="15"/>
        <v>15</v>
      </c>
      <c r="D83" s="10" t="str">
        <f>General!$E$172</f>
        <v>Substations (2014-18)</v>
      </c>
      <c r="E83" s="26" t="str">
        <f t="shared" si="18"/>
        <v>TransGrid</v>
      </c>
      <c r="F83" s="26" t="str">
        <f t="shared" si="12"/>
        <v>$Million</v>
      </c>
      <c r="G83" s="26" t="str">
        <f t="shared" si="16"/>
        <v>Various</v>
      </c>
      <c r="H83" s="26" t="str">
        <f t="shared" si="17"/>
        <v>Various</v>
      </c>
      <c r="I83" s="10"/>
      <c r="J83" s="130">
        <v>0</v>
      </c>
      <c r="K83" s="130">
        <v>0</v>
      </c>
      <c r="L83" s="130">
        <v>0</v>
      </c>
      <c r="M83" s="130">
        <v>0</v>
      </c>
      <c r="N83" s="130">
        <v>0</v>
      </c>
      <c r="O83" s="59">
        <f t="shared" si="13"/>
        <v>0</v>
      </c>
      <c r="P83" s="10"/>
      <c r="Q83" s="74">
        <f>J83*Inflation!V$18</f>
        <v>0</v>
      </c>
      <c r="R83" s="74">
        <f>K83*Inflation!W$18</f>
        <v>0</v>
      </c>
      <c r="S83" s="74">
        <f>L83*Inflation!X$18</f>
        <v>0</v>
      </c>
      <c r="T83" s="74">
        <f>M83*Inflation!Y$18</f>
        <v>0</v>
      </c>
      <c r="U83" s="74">
        <f>N83*Inflation!Z$18</f>
        <v>0</v>
      </c>
      <c r="V83" s="59">
        <f t="shared" si="14"/>
        <v>0</v>
      </c>
    </row>
    <row r="84" spans="3:22" hidden="1" outlineLevel="1" x14ac:dyDescent="0.2">
      <c r="C84" s="31">
        <f t="shared" si="15"/>
        <v>16</v>
      </c>
      <c r="D84" s="10" t="str">
        <f>General!$E$173</f>
        <v>Secondary Systems (2014-18)</v>
      </c>
      <c r="E84" s="26" t="str">
        <f t="shared" si="18"/>
        <v>TransGrid</v>
      </c>
      <c r="F84" s="26" t="str">
        <f t="shared" si="12"/>
        <v>$Million</v>
      </c>
      <c r="G84" s="26" t="str">
        <f t="shared" si="16"/>
        <v>Various</v>
      </c>
      <c r="H84" s="26" t="str">
        <f t="shared" si="17"/>
        <v>Various</v>
      </c>
      <c r="I84" s="10"/>
      <c r="J84" s="130">
        <v>0</v>
      </c>
      <c r="K84" s="130">
        <v>0</v>
      </c>
      <c r="L84" s="130">
        <v>0</v>
      </c>
      <c r="M84" s="130">
        <v>0</v>
      </c>
      <c r="N84" s="130">
        <v>0</v>
      </c>
      <c r="O84" s="59">
        <f t="shared" si="13"/>
        <v>0</v>
      </c>
      <c r="P84" s="10"/>
      <c r="Q84" s="74">
        <f>J84*Inflation!V$18</f>
        <v>0</v>
      </c>
      <c r="R84" s="74">
        <f>K84*Inflation!W$18</f>
        <v>0</v>
      </c>
      <c r="S84" s="74">
        <f>L84*Inflation!X$18</f>
        <v>0</v>
      </c>
      <c r="T84" s="74">
        <f>M84*Inflation!Y$18</f>
        <v>0</v>
      </c>
      <c r="U84" s="74">
        <f>N84*Inflation!Z$18</f>
        <v>0</v>
      </c>
      <c r="V84" s="59">
        <f t="shared" si="14"/>
        <v>0</v>
      </c>
    </row>
    <row r="85" spans="3:22" hidden="1" outlineLevel="1" x14ac:dyDescent="0.2">
      <c r="C85" s="31">
        <f t="shared" si="15"/>
        <v>17</v>
      </c>
      <c r="D85" s="10" t="str">
        <f>General!$E$174</f>
        <v>Communications (short life) (2014-18)</v>
      </c>
      <c r="E85" s="26" t="str">
        <f t="shared" si="18"/>
        <v>TransGrid</v>
      </c>
      <c r="F85" s="26" t="str">
        <f t="shared" si="12"/>
        <v>$Million</v>
      </c>
      <c r="G85" s="26" t="str">
        <f t="shared" si="16"/>
        <v>Various</v>
      </c>
      <c r="H85" s="26" t="str">
        <f t="shared" si="17"/>
        <v>Various</v>
      </c>
      <c r="I85" s="10"/>
      <c r="J85" s="130">
        <v>0</v>
      </c>
      <c r="K85" s="130">
        <v>0</v>
      </c>
      <c r="L85" s="130">
        <v>0</v>
      </c>
      <c r="M85" s="130">
        <v>0</v>
      </c>
      <c r="N85" s="130">
        <v>0</v>
      </c>
      <c r="O85" s="59">
        <f t="shared" si="13"/>
        <v>0</v>
      </c>
      <c r="P85" s="10"/>
      <c r="Q85" s="74">
        <f>J85*Inflation!V$18</f>
        <v>0</v>
      </c>
      <c r="R85" s="74">
        <f>K85*Inflation!W$18</f>
        <v>0</v>
      </c>
      <c r="S85" s="74">
        <f>L85*Inflation!X$18</f>
        <v>0</v>
      </c>
      <c r="T85" s="74">
        <f>M85*Inflation!Y$18</f>
        <v>0</v>
      </c>
      <c r="U85" s="74">
        <f>N85*Inflation!Z$18</f>
        <v>0</v>
      </c>
      <c r="V85" s="59">
        <f t="shared" si="14"/>
        <v>0</v>
      </c>
    </row>
    <row r="86" spans="3:22" hidden="1" outlineLevel="1" x14ac:dyDescent="0.2">
      <c r="C86" s="31">
        <f t="shared" si="15"/>
        <v>18</v>
      </c>
      <c r="D86" s="10" t="str">
        <f>General!$E$175</f>
        <v>Business IT (2014-18)</v>
      </c>
      <c r="E86" s="26" t="str">
        <f t="shared" si="18"/>
        <v>TransGrid</v>
      </c>
      <c r="F86" s="26" t="str">
        <f t="shared" si="12"/>
        <v>$Million</v>
      </c>
      <c r="G86" s="26" t="str">
        <f t="shared" si="16"/>
        <v>Various</v>
      </c>
      <c r="H86" s="26" t="str">
        <f t="shared" si="17"/>
        <v>Various</v>
      </c>
      <c r="I86" s="10"/>
      <c r="J86" s="130">
        <v>0</v>
      </c>
      <c r="K86" s="130">
        <v>0</v>
      </c>
      <c r="L86" s="130">
        <v>0</v>
      </c>
      <c r="M86" s="130">
        <v>0</v>
      </c>
      <c r="N86" s="130">
        <v>0</v>
      </c>
      <c r="O86" s="59">
        <f t="shared" si="13"/>
        <v>0</v>
      </c>
      <c r="P86" s="10"/>
      <c r="Q86" s="74">
        <f>J86*Inflation!V$18</f>
        <v>0</v>
      </c>
      <c r="R86" s="74">
        <f>K86*Inflation!W$18</f>
        <v>0</v>
      </c>
      <c r="S86" s="74">
        <f>L86*Inflation!X$18</f>
        <v>0</v>
      </c>
      <c r="T86" s="74">
        <f>M86*Inflation!Y$18</f>
        <v>0</v>
      </c>
      <c r="U86" s="74">
        <f>N86*Inflation!Z$18</f>
        <v>0</v>
      </c>
      <c r="V86" s="59">
        <f t="shared" si="14"/>
        <v>0</v>
      </c>
    </row>
    <row r="87" spans="3:22" hidden="1" outlineLevel="1" x14ac:dyDescent="0.2">
      <c r="C87" s="31">
        <f t="shared" si="15"/>
        <v>19</v>
      </c>
      <c r="D87" s="10" t="str">
        <f>General!$E$176</f>
        <v>Minor Plant, Motor Vehicles &amp; Mobile Plant (2014-18)</v>
      </c>
      <c r="E87" s="26" t="str">
        <f t="shared" si="18"/>
        <v>TransGrid</v>
      </c>
      <c r="F87" s="26" t="str">
        <f t="shared" si="12"/>
        <v>$Million</v>
      </c>
      <c r="G87" s="26" t="str">
        <f t="shared" si="16"/>
        <v>Various</v>
      </c>
      <c r="H87" s="26" t="str">
        <f t="shared" si="17"/>
        <v>Various</v>
      </c>
      <c r="I87" s="10"/>
      <c r="J87" s="130">
        <v>0</v>
      </c>
      <c r="K87" s="130">
        <v>0</v>
      </c>
      <c r="L87" s="130">
        <v>0</v>
      </c>
      <c r="M87" s="130">
        <v>0</v>
      </c>
      <c r="N87" s="130">
        <v>0</v>
      </c>
      <c r="O87" s="59">
        <f t="shared" si="13"/>
        <v>0</v>
      </c>
      <c r="P87" s="10"/>
      <c r="Q87" s="74">
        <f>J87*Inflation!V$18</f>
        <v>0</v>
      </c>
      <c r="R87" s="74">
        <f>K87*Inflation!W$18</f>
        <v>0</v>
      </c>
      <c r="S87" s="74">
        <f>L87*Inflation!X$18</f>
        <v>0</v>
      </c>
      <c r="T87" s="74">
        <f>M87*Inflation!Y$18</f>
        <v>0</v>
      </c>
      <c r="U87" s="74">
        <f>N87*Inflation!Z$18</f>
        <v>0</v>
      </c>
      <c r="V87" s="59">
        <f t="shared" si="14"/>
        <v>0</v>
      </c>
    </row>
    <row r="88" spans="3:22" hidden="1" outlineLevel="1" x14ac:dyDescent="0.2">
      <c r="C88" s="31">
        <f t="shared" si="15"/>
        <v>20</v>
      </c>
      <c r="D88" s="10" t="str">
        <f>General!$E$177</f>
        <v>Transmission Line Life Extension (2014-18)</v>
      </c>
      <c r="E88" s="26" t="str">
        <f t="shared" si="18"/>
        <v>TransGrid</v>
      </c>
      <c r="F88" s="26" t="str">
        <f t="shared" si="12"/>
        <v>$Million</v>
      </c>
      <c r="G88" s="26" t="str">
        <f t="shared" si="16"/>
        <v>Various</v>
      </c>
      <c r="H88" s="26" t="str">
        <f t="shared" si="17"/>
        <v>Various</v>
      </c>
      <c r="I88" s="10"/>
      <c r="J88" s="130">
        <v>0</v>
      </c>
      <c r="K88" s="130">
        <v>0</v>
      </c>
      <c r="L88" s="130">
        <v>0</v>
      </c>
      <c r="M88" s="130">
        <v>0</v>
      </c>
      <c r="N88" s="130">
        <v>0</v>
      </c>
      <c r="O88" s="59">
        <f t="shared" si="13"/>
        <v>0</v>
      </c>
      <c r="P88" s="10"/>
      <c r="Q88" s="74">
        <f>J88*Inflation!V$18</f>
        <v>0</v>
      </c>
      <c r="R88" s="74">
        <f>K88*Inflation!W$18</f>
        <v>0</v>
      </c>
      <c r="S88" s="74">
        <f>L88*Inflation!X$18</f>
        <v>0</v>
      </c>
      <c r="T88" s="74">
        <f>M88*Inflation!Y$18</f>
        <v>0</v>
      </c>
      <c r="U88" s="74">
        <f>N88*Inflation!Z$18</f>
        <v>0</v>
      </c>
      <c r="V88" s="59">
        <f t="shared" si="14"/>
        <v>0</v>
      </c>
    </row>
    <row r="89" spans="3:22" hidden="1" outlineLevel="1" x14ac:dyDescent="0.2">
      <c r="C89" s="31">
        <f t="shared" si="15"/>
        <v>21</v>
      </c>
      <c r="D89" s="10" t="str">
        <f>General!$E$178</f>
        <v>Residual - other</v>
      </c>
      <c r="E89" s="26" t="str">
        <f t="shared" si="18"/>
        <v>TransGrid</v>
      </c>
      <c r="F89" s="26" t="str">
        <f t="shared" si="12"/>
        <v>$Million</v>
      </c>
      <c r="G89" s="26" t="str">
        <f t="shared" si="16"/>
        <v>Various</v>
      </c>
      <c r="H89" s="26" t="str">
        <f t="shared" si="17"/>
        <v>Various</v>
      </c>
      <c r="I89" s="10"/>
      <c r="J89" s="130">
        <v>0</v>
      </c>
      <c r="K89" s="130">
        <v>0</v>
      </c>
      <c r="L89" s="130">
        <v>0</v>
      </c>
      <c r="M89" s="130">
        <v>0</v>
      </c>
      <c r="N89" s="130">
        <v>0</v>
      </c>
      <c r="O89" s="59">
        <f t="shared" si="13"/>
        <v>0</v>
      </c>
      <c r="P89" s="10"/>
      <c r="Q89" s="74">
        <f>J89*Inflation!V$18</f>
        <v>0</v>
      </c>
      <c r="R89" s="74">
        <f>K89*Inflation!W$18</f>
        <v>0</v>
      </c>
      <c r="S89" s="74">
        <f>L89*Inflation!X$18</f>
        <v>0</v>
      </c>
      <c r="T89" s="74">
        <f>M89*Inflation!Y$18</f>
        <v>0</v>
      </c>
      <c r="U89" s="74">
        <f>N89*Inflation!Z$18</f>
        <v>0</v>
      </c>
      <c r="V89" s="59">
        <f t="shared" si="14"/>
        <v>0</v>
      </c>
    </row>
    <row r="90" spans="3:22" collapsed="1" x14ac:dyDescent="0.2">
      <c r="C90" s="31">
        <f t="shared" si="15"/>
        <v>22</v>
      </c>
      <c r="D90" s="10" t="str">
        <f>General!$E$179</f>
        <v>Transmission Lines (2018 onwards)</v>
      </c>
      <c r="E90" s="26" t="str">
        <f t="shared" si="18"/>
        <v>TransGrid</v>
      </c>
      <c r="F90" s="26" t="str">
        <f t="shared" si="12"/>
        <v>$Million</v>
      </c>
      <c r="G90" s="26" t="str">
        <f t="shared" si="16"/>
        <v>Various</v>
      </c>
      <c r="H90" s="26" t="str">
        <f t="shared" si="17"/>
        <v>Various</v>
      </c>
      <c r="I90" s="10"/>
      <c r="J90" s="130">
        <v>407.19140000000004</v>
      </c>
      <c r="K90" s="130">
        <v>820.81739443416222</v>
      </c>
      <c r="L90" s="130">
        <v>7.2487050000000108E-2</v>
      </c>
      <c r="M90" s="130">
        <v>1.3807305067560001</v>
      </c>
      <c r="N90" s="130">
        <v>0</v>
      </c>
      <c r="O90" s="59">
        <f t="shared" si="13"/>
        <v>1229.4620119909182</v>
      </c>
      <c r="P90" s="10"/>
      <c r="Q90" s="74">
        <f>J90*Inflation!V$18</f>
        <v>402.4897003957629</v>
      </c>
      <c r="R90" s="74">
        <f>K90*Inflation!W$18</f>
        <v>792.71134618970268</v>
      </c>
      <c r="S90" s="74">
        <f>L90*Inflation!X$18</f>
        <v>6.8397668420363211E-2</v>
      </c>
      <c r="T90" s="74">
        <f>M90*Inflation!Y$18</f>
        <v>1.2729230217658336</v>
      </c>
      <c r="U90" s="74">
        <f>N90*Inflation!Z$18</f>
        <v>0</v>
      </c>
      <c r="V90" s="59">
        <f t="shared" si="14"/>
        <v>1196.5423672756517</v>
      </c>
    </row>
    <row r="91" spans="3:22" x14ac:dyDescent="0.2">
      <c r="C91" s="31">
        <f t="shared" si="15"/>
        <v>23</v>
      </c>
      <c r="D91" s="10" t="str">
        <f>General!$E$180</f>
        <v>Underground Cables (2018 onwards)</v>
      </c>
      <c r="E91" s="26" t="str">
        <f t="shared" si="18"/>
        <v>TransGrid</v>
      </c>
      <c r="F91" s="26" t="str">
        <f t="shared" si="12"/>
        <v>$Million</v>
      </c>
      <c r="G91" s="26" t="str">
        <f t="shared" si="16"/>
        <v>Various</v>
      </c>
      <c r="H91" s="26" t="str">
        <f t="shared" si="17"/>
        <v>Various</v>
      </c>
      <c r="I91" s="10"/>
      <c r="J91" s="130">
        <v>0</v>
      </c>
      <c r="K91" s="130">
        <v>0</v>
      </c>
      <c r="L91" s="130">
        <v>0</v>
      </c>
      <c r="M91" s="130">
        <v>0</v>
      </c>
      <c r="N91" s="130">
        <v>0</v>
      </c>
      <c r="O91" s="59">
        <f t="shared" si="13"/>
        <v>0</v>
      </c>
      <c r="P91" s="10"/>
      <c r="Q91" s="74">
        <f>J91*Inflation!V$18</f>
        <v>0</v>
      </c>
      <c r="R91" s="74">
        <f>K91*Inflation!W$18</f>
        <v>0</v>
      </c>
      <c r="S91" s="74">
        <f>L91*Inflation!X$18</f>
        <v>0</v>
      </c>
      <c r="T91" s="74">
        <f>M91*Inflation!Y$18</f>
        <v>0</v>
      </c>
      <c r="U91" s="74">
        <f>N91*Inflation!Z$18</f>
        <v>0</v>
      </c>
      <c r="V91" s="59">
        <f t="shared" si="14"/>
        <v>0</v>
      </c>
    </row>
    <row r="92" spans="3:22" x14ac:dyDescent="0.2">
      <c r="C92" s="31">
        <f t="shared" si="15"/>
        <v>24</v>
      </c>
      <c r="D92" s="10" t="str">
        <f>General!$E$181</f>
        <v>Substations (2018 onwards)</v>
      </c>
      <c r="E92" s="26" t="str">
        <f t="shared" si="18"/>
        <v>TransGrid</v>
      </c>
      <c r="F92" s="26" t="str">
        <f t="shared" si="12"/>
        <v>$Million</v>
      </c>
      <c r="G92" s="26" t="str">
        <f t="shared" si="16"/>
        <v>Various</v>
      </c>
      <c r="H92" s="26" t="str">
        <f t="shared" si="17"/>
        <v>Various</v>
      </c>
      <c r="I92" s="10"/>
      <c r="J92" s="130">
        <v>211.6344474991439</v>
      </c>
      <c r="K92" s="130">
        <v>154.18856523090625</v>
      </c>
      <c r="L92" s="130">
        <v>1.2487868011808172</v>
      </c>
      <c r="M92" s="130">
        <v>0.16365392000000001</v>
      </c>
      <c r="N92" s="130">
        <v>0</v>
      </c>
      <c r="O92" s="59">
        <f t="shared" si="13"/>
        <v>367.23545345123097</v>
      </c>
      <c r="P92" s="10"/>
      <c r="Q92" s="74">
        <f>J92*Inflation!V$18</f>
        <v>209.19077703348654</v>
      </c>
      <c r="R92" s="74">
        <f>K92*Inflation!W$18</f>
        <v>148.90891194564506</v>
      </c>
      <c r="S92" s="74">
        <f>L92*Inflation!X$18</f>
        <v>1.1783360690618732</v>
      </c>
      <c r="T92" s="74">
        <f>M92*Inflation!Y$18</f>
        <v>0.15087581635294287</v>
      </c>
      <c r="U92" s="74">
        <f>N92*Inflation!Z$18</f>
        <v>0</v>
      </c>
      <c r="V92" s="59">
        <f t="shared" si="14"/>
        <v>359.42890086454639</v>
      </c>
    </row>
    <row r="93" spans="3:22" x14ac:dyDescent="0.2">
      <c r="C93" s="31">
        <f t="shared" si="15"/>
        <v>25</v>
      </c>
      <c r="D93" s="10" t="str">
        <f>General!$E$182</f>
        <v>Secondary Systems (2018-23)</v>
      </c>
      <c r="E93" s="26" t="str">
        <f t="shared" si="18"/>
        <v>TransGrid</v>
      </c>
      <c r="F93" s="26" t="str">
        <f t="shared" si="12"/>
        <v>$Million</v>
      </c>
      <c r="G93" s="26" t="str">
        <f t="shared" si="16"/>
        <v>Various</v>
      </c>
      <c r="H93" s="26" t="str">
        <f t="shared" si="17"/>
        <v>Various</v>
      </c>
      <c r="I93" s="10"/>
      <c r="J93" s="130">
        <v>24.525667200458095</v>
      </c>
      <c r="K93" s="130">
        <v>11.096093087656119</v>
      </c>
      <c r="L93" s="130">
        <v>0.11408798778818277</v>
      </c>
      <c r="M93" s="130">
        <v>0</v>
      </c>
      <c r="N93" s="130">
        <v>0</v>
      </c>
      <c r="O93" s="59">
        <f t="shared" si="13"/>
        <v>35.735848275902399</v>
      </c>
      <c r="P93" s="10"/>
      <c r="Q93" s="74">
        <f>J93*Inflation!V$18</f>
        <v>24.242477723052517</v>
      </c>
      <c r="R93" s="74">
        <f>K93*Inflation!W$18</f>
        <v>10.716145818310462</v>
      </c>
      <c r="S93" s="74">
        <f>L93*Inflation!X$18</f>
        <v>0.10765167515414907</v>
      </c>
      <c r="T93" s="74">
        <f>M93*Inflation!Y$18</f>
        <v>0</v>
      </c>
      <c r="U93" s="74">
        <f>N93*Inflation!Z$18</f>
        <v>0</v>
      </c>
      <c r="V93" s="59">
        <f t="shared" si="14"/>
        <v>35.066275216517134</v>
      </c>
    </row>
    <row r="94" spans="3:22" x14ac:dyDescent="0.2">
      <c r="C94" s="31">
        <f t="shared" si="15"/>
        <v>26</v>
      </c>
      <c r="D94" s="10" t="str">
        <f>General!$E$183</f>
        <v>Communications (short life) (2018 onwards)</v>
      </c>
      <c r="E94" s="26" t="str">
        <f t="shared" si="18"/>
        <v>TransGrid</v>
      </c>
      <c r="F94" s="26" t="str">
        <f t="shared" si="12"/>
        <v>$Million</v>
      </c>
      <c r="G94" s="26" t="str">
        <f t="shared" si="16"/>
        <v>Various</v>
      </c>
      <c r="H94" s="26" t="str">
        <f t="shared" si="17"/>
        <v>Various</v>
      </c>
      <c r="I94" s="10"/>
      <c r="J94" s="130">
        <v>0.95734745939218646</v>
      </c>
      <c r="K94" s="130">
        <v>2.3122430901912239</v>
      </c>
      <c r="L94" s="130">
        <v>0</v>
      </c>
      <c r="M94" s="130">
        <v>0</v>
      </c>
      <c r="N94" s="130">
        <v>0</v>
      </c>
      <c r="O94" s="59">
        <f t="shared" si="13"/>
        <v>3.2695905495834103</v>
      </c>
      <c r="P94" s="10"/>
      <c r="Q94" s="74">
        <f>J94*Inflation!V$18</f>
        <v>0.94629329623711567</v>
      </c>
      <c r="R94" s="74">
        <f>K94*Inflation!W$18</f>
        <v>2.2330683355058256</v>
      </c>
      <c r="S94" s="74">
        <f>L94*Inflation!X$18</f>
        <v>0</v>
      </c>
      <c r="T94" s="74">
        <f>M94*Inflation!Y$18</f>
        <v>0</v>
      </c>
      <c r="U94" s="74">
        <f>N94*Inflation!Z$18</f>
        <v>0</v>
      </c>
      <c r="V94" s="59">
        <f t="shared" si="14"/>
        <v>3.1793616317429412</v>
      </c>
    </row>
    <row r="95" spans="3:22" x14ac:dyDescent="0.2">
      <c r="C95" s="31">
        <f t="shared" si="15"/>
        <v>27</v>
      </c>
      <c r="D95" s="10" t="str">
        <f>General!$E$184</f>
        <v>Business IT (2018 onwards)</v>
      </c>
      <c r="E95" s="26" t="str">
        <f t="shared" si="18"/>
        <v>TransGrid</v>
      </c>
      <c r="F95" s="26" t="str">
        <f t="shared" si="12"/>
        <v>$Million</v>
      </c>
      <c r="G95" s="26" t="str">
        <f t="shared" si="16"/>
        <v>Various</v>
      </c>
      <c r="H95" s="26" t="str">
        <f t="shared" si="17"/>
        <v>Various</v>
      </c>
      <c r="I95" s="10"/>
      <c r="J95" s="130">
        <v>0</v>
      </c>
      <c r="K95" s="130">
        <v>7.2363419999999998E-2</v>
      </c>
      <c r="L95" s="130">
        <v>0</v>
      </c>
      <c r="M95" s="130">
        <v>0</v>
      </c>
      <c r="N95" s="130">
        <v>0</v>
      </c>
      <c r="O95" s="59">
        <f t="shared" si="13"/>
        <v>7.2363419999999998E-2</v>
      </c>
      <c r="P95" s="10"/>
      <c r="Q95" s="74">
        <f>J95*Inflation!V$18</f>
        <v>0</v>
      </c>
      <c r="R95" s="74">
        <f>K95*Inflation!W$18</f>
        <v>6.9885585359256139E-2</v>
      </c>
      <c r="S95" s="74">
        <f>L95*Inflation!X$18</f>
        <v>0</v>
      </c>
      <c r="T95" s="74">
        <f>M95*Inflation!Y$18</f>
        <v>0</v>
      </c>
      <c r="U95" s="74">
        <f>N95*Inflation!Z$18</f>
        <v>0</v>
      </c>
      <c r="V95" s="59">
        <f t="shared" si="14"/>
        <v>6.9885585359256139E-2</v>
      </c>
    </row>
    <row r="96" spans="3:22" x14ac:dyDescent="0.2">
      <c r="C96" s="31">
        <f t="shared" si="15"/>
        <v>28</v>
      </c>
      <c r="D96" s="10" t="str">
        <f>General!$E$185</f>
        <v>Minor Plant, Motor Vehicles &amp; Mobile Plant (2018 onwards)</v>
      </c>
      <c r="E96" s="26" t="str">
        <f t="shared" si="18"/>
        <v>TransGrid</v>
      </c>
      <c r="F96" s="26" t="str">
        <f t="shared" si="12"/>
        <v>$Million</v>
      </c>
      <c r="G96" s="26" t="str">
        <f t="shared" si="16"/>
        <v>Various</v>
      </c>
      <c r="H96" s="26" t="str">
        <f t="shared" si="17"/>
        <v>Various</v>
      </c>
      <c r="I96" s="10"/>
      <c r="J96" s="130">
        <v>0</v>
      </c>
      <c r="K96" s="130">
        <v>0</v>
      </c>
      <c r="L96" s="130">
        <v>0</v>
      </c>
      <c r="M96" s="130">
        <v>0</v>
      </c>
      <c r="N96" s="130">
        <v>0</v>
      </c>
      <c r="O96" s="59">
        <f t="shared" si="13"/>
        <v>0</v>
      </c>
      <c r="P96" s="10"/>
      <c r="Q96" s="74">
        <f>J96*Inflation!V$18</f>
        <v>0</v>
      </c>
      <c r="R96" s="74">
        <f>K96*Inflation!W$18</f>
        <v>0</v>
      </c>
      <c r="S96" s="74">
        <f>L96*Inflation!X$18</f>
        <v>0</v>
      </c>
      <c r="T96" s="74">
        <f>M96*Inflation!Y$18</f>
        <v>0</v>
      </c>
      <c r="U96" s="74">
        <f>N96*Inflation!Z$18</f>
        <v>0</v>
      </c>
      <c r="V96" s="59">
        <f t="shared" si="14"/>
        <v>0</v>
      </c>
    </row>
    <row r="97" spans="3:22" x14ac:dyDescent="0.2">
      <c r="C97" s="31">
        <f t="shared" si="15"/>
        <v>29</v>
      </c>
      <c r="D97" s="10" t="str">
        <f>General!$E$186</f>
        <v>Transmission Line Life Extension (2018 onwards)</v>
      </c>
      <c r="E97" s="26" t="str">
        <f t="shared" si="18"/>
        <v>TransGrid</v>
      </c>
      <c r="F97" s="26" t="str">
        <f t="shared" si="12"/>
        <v>$Million</v>
      </c>
      <c r="G97" s="26" t="str">
        <f t="shared" si="16"/>
        <v>Various</v>
      </c>
      <c r="H97" s="26" t="str">
        <f t="shared" si="17"/>
        <v>Various</v>
      </c>
      <c r="I97" s="10"/>
      <c r="J97" s="130">
        <v>6.0237009625480002</v>
      </c>
      <c r="K97" s="130">
        <v>5.5537033200280002</v>
      </c>
      <c r="L97" s="130">
        <v>0.4533649099999999</v>
      </c>
      <c r="M97" s="130">
        <v>0</v>
      </c>
      <c r="N97" s="130">
        <v>0.83319770999999998</v>
      </c>
      <c r="O97" s="59">
        <f t="shared" si="13"/>
        <v>12.863966902576001</v>
      </c>
      <c r="P97" s="10"/>
      <c r="Q97" s="74">
        <f>J97*Inflation!V$18</f>
        <v>5.9541473510727707</v>
      </c>
      <c r="R97" s="74">
        <f>K97*Inflation!W$18</f>
        <v>5.3635359886500806</v>
      </c>
      <c r="S97" s="74">
        <f>L97*Inflation!X$18</f>
        <v>0.42778817440643202</v>
      </c>
      <c r="T97" s="74">
        <f>M97*Inflation!Y$18</f>
        <v>0</v>
      </c>
      <c r="U97" s="74">
        <f>N97*Inflation!Z$18</f>
        <v>0.75050508120759263</v>
      </c>
      <c r="V97" s="59">
        <f t="shared" si="14"/>
        <v>12.495976595336876</v>
      </c>
    </row>
    <row r="98" spans="3:22" x14ac:dyDescent="0.2">
      <c r="C98" s="31">
        <f t="shared" si="15"/>
        <v>30</v>
      </c>
      <c r="D98" s="10" t="str">
        <f>General!$E$187</f>
        <v>Land and Easements</v>
      </c>
      <c r="E98" s="26" t="str">
        <f t="shared" si="18"/>
        <v>TransGrid</v>
      </c>
      <c r="F98" s="26" t="str">
        <f t="shared" si="12"/>
        <v>$Million</v>
      </c>
      <c r="G98" s="26" t="str">
        <f t="shared" si="16"/>
        <v>Various</v>
      </c>
      <c r="H98" s="26" t="str">
        <f t="shared" si="17"/>
        <v>Various</v>
      </c>
      <c r="I98" s="10"/>
      <c r="J98" s="130">
        <v>54.018000000000001</v>
      </c>
      <c r="K98" s="130">
        <v>181.62200000000001</v>
      </c>
      <c r="L98" s="130">
        <v>0</v>
      </c>
      <c r="M98" s="130">
        <v>0</v>
      </c>
      <c r="N98" s="130">
        <v>0</v>
      </c>
      <c r="O98" s="59">
        <f t="shared" si="13"/>
        <v>235.64000000000001</v>
      </c>
      <c r="P98" s="10"/>
      <c r="Q98" s="74">
        <f>J98*Inflation!V$18</f>
        <v>53.394272658946917</v>
      </c>
      <c r="R98" s="74">
        <f>K98*Inflation!W$18</f>
        <v>175.40298377438239</v>
      </c>
      <c r="S98" s="74">
        <f>L98*Inflation!X$18</f>
        <v>0</v>
      </c>
      <c r="T98" s="74">
        <f>M98*Inflation!Y$18</f>
        <v>0</v>
      </c>
      <c r="U98" s="74">
        <f>N98*Inflation!Z$18</f>
        <v>0</v>
      </c>
      <c r="V98" s="59">
        <f t="shared" si="14"/>
        <v>228.79725643332932</v>
      </c>
    </row>
    <row r="99" spans="3:22" x14ac:dyDescent="0.2">
      <c r="C99" s="31">
        <f t="shared" si="15"/>
        <v>31</v>
      </c>
      <c r="D99" s="10" t="str">
        <f>General!$E$188</f>
        <v>Synchronous Condensers</v>
      </c>
      <c r="E99" s="26" t="str">
        <f t="shared" si="18"/>
        <v>TransGrid</v>
      </c>
      <c r="F99" s="26" t="str">
        <f t="shared" si="12"/>
        <v>$Million</v>
      </c>
      <c r="G99" s="26" t="str">
        <f t="shared" si="16"/>
        <v>Various</v>
      </c>
      <c r="H99" s="26" t="str">
        <f t="shared" si="17"/>
        <v>Various</v>
      </c>
      <c r="I99" s="10"/>
      <c r="J99" s="130">
        <v>57.450600000000009</v>
      </c>
      <c r="K99" s="130">
        <v>101.44499999999999</v>
      </c>
      <c r="L99" s="130">
        <v>0</v>
      </c>
      <c r="M99" s="130">
        <v>0</v>
      </c>
      <c r="N99" s="130">
        <v>0</v>
      </c>
      <c r="O99" s="59">
        <f t="shared" si="13"/>
        <v>158.8956</v>
      </c>
      <c r="P99" s="10"/>
      <c r="Q99" s="74">
        <f>J99*Inflation!V$18</f>
        <v>56.787237602652752</v>
      </c>
      <c r="R99" s="74">
        <f>K99*Inflation!W$18</f>
        <v>97.971367394876282</v>
      </c>
      <c r="S99" s="74">
        <f>L99*Inflation!X$18</f>
        <v>0</v>
      </c>
      <c r="T99" s="74">
        <f>M99*Inflation!Y$18</f>
        <v>0</v>
      </c>
      <c r="U99" s="74">
        <f>N99*Inflation!Z$18</f>
        <v>0</v>
      </c>
      <c r="V99" s="59">
        <f t="shared" si="14"/>
        <v>154.75860499752903</v>
      </c>
    </row>
    <row r="100" spans="3:22" hidden="1" outlineLevel="1" x14ac:dyDescent="0.2">
      <c r="C100" s="31">
        <f t="shared" si="15"/>
        <v>32</v>
      </c>
      <c r="D100" s="10" t="str">
        <f>General!$E$189</f>
        <v>Leasehold Land and Property</v>
      </c>
      <c r="E100" s="26" t="str">
        <f t="shared" si="18"/>
        <v>TransGrid</v>
      </c>
      <c r="F100" s="26" t="str">
        <f t="shared" si="12"/>
        <v>$Million</v>
      </c>
      <c r="G100" s="26" t="str">
        <f t="shared" si="16"/>
        <v>Various</v>
      </c>
      <c r="H100" s="26" t="str">
        <f t="shared" si="17"/>
        <v>Various</v>
      </c>
      <c r="I100" s="10"/>
      <c r="J100" s="130">
        <v>0</v>
      </c>
      <c r="K100" s="130">
        <v>0</v>
      </c>
      <c r="L100" s="130">
        <v>0</v>
      </c>
      <c r="M100" s="130">
        <v>0</v>
      </c>
      <c r="N100" s="130">
        <v>0</v>
      </c>
      <c r="O100" s="59">
        <f t="shared" si="13"/>
        <v>0</v>
      </c>
      <c r="P100" s="10"/>
      <c r="Q100" s="74">
        <f>J100*Inflation!V$18</f>
        <v>0</v>
      </c>
      <c r="R100" s="74">
        <f>K100*Inflation!W$18</f>
        <v>0</v>
      </c>
      <c r="S100" s="74">
        <f>L100*Inflation!X$18</f>
        <v>0</v>
      </c>
      <c r="T100" s="74">
        <f>M100*Inflation!Y$18</f>
        <v>0</v>
      </c>
      <c r="U100" s="74">
        <f>N100*Inflation!Z$18</f>
        <v>0</v>
      </c>
      <c r="V100" s="59">
        <f t="shared" si="14"/>
        <v>0</v>
      </c>
    </row>
    <row r="101" spans="3:22" hidden="1" outlineLevel="1" x14ac:dyDescent="0.2">
      <c r="C101" s="31">
        <f t="shared" si="15"/>
        <v>33</v>
      </c>
      <c r="D101" s="10" t="str">
        <f>General!$E$190</f>
        <v>[Spare]</v>
      </c>
      <c r="E101" s="26" t="str">
        <f t="shared" si="18"/>
        <v>TransGrid</v>
      </c>
      <c r="F101" s="26" t="str">
        <f t="shared" si="12"/>
        <v>$Million</v>
      </c>
      <c r="G101" s="26" t="str">
        <f t="shared" si="16"/>
        <v>Various</v>
      </c>
      <c r="H101" s="26" t="str">
        <f t="shared" si="17"/>
        <v>Various</v>
      </c>
      <c r="I101" s="10"/>
      <c r="J101" s="130">
        <v>0</v>
      </c>
      <c r="K101" s="130">
        <v>0</v>
      </c>
      <c r="L101" s="130">
        <v>0</v>
      </c>
      <c r="M101" s="130">
        <v>0</v>
      </c>
      <c r="N101" s="130">
        <v>0</v>
      </c>
      <c r="O101" s="59">
        <f t="shared" si="13"/>
        <v>0</v>
      </c>
      <c r="P101" s="10"/>
      <c r="Q101" s="74">
        <f>J101*Inflation!V$18</f>
        <v>0</v>
      </c>
      <c r="R101" s="74">
        <f>K101*Inflation!W$18</f>
        <v>0</v>
      </c>
      <c r="S101" s="74">
        <f>L101*Inflation!X$18</f>
        <v>0</v>
      </c>
      <c r="T101" s="74">
        <f>M101*Inflation!Y$18</f>
        <v>0</v>
      </c>
      <c r="U101" s="74">
        <f>N101*Inflation!Z$18</f>
        <v>0</v>
      </c>
      <c r="V101" s="59">
        <f t="shared" si="14"/>
        <v>0</v>
      </c>
    </row>
    <row r="102" spans="3:22" hidden="1" outlineLevel="1" x14ac:dyDescent="0.2">
      <c r="C102" s="31">
        <f t="shared" si="15"/>
        <v>34</v>
      </c>
      <c r="D102" s="10" t="str">
        <f>General!$E$191</f>
        <v>[Spare]</v>
      </c>
      <c r="E102" s="26" t="str">
        <f t="shared" si="18"/>
        <v>TransGrid</v>
      </c>
      <c r="F102" s="26" t="str">
        <f t="shared" si="12"/>
        <v>$Million</v>
      </c>
      <c r="G102" s="26" t="str">
        <f t="shared" si="16"/>
        <v>Various</v>
      </c>
      <c r="H102" s="26" t="str">
        <f t="shared" si="17"/>
        <v>Various</v>
      </c>
      <c r="I102" s="10"/>
      <c r="J102" s="130">
        <v>0</v>
      </c>
      <c r="K102" s="130">
        <v>0</v>
      </c>
      <c r="L102" s="130">
        <v>0</v>
      </c>
      <c r="M102" s="130">
        <v>0</v>
      </c>
      <c r="N102" s="130">
        <v>0</v>
      </c>
      <c r="O102" s="59">
        <f t="shared" si="13"/>
        <v>0</v>
      </c>
      <c r="P102" s="10"/>
      <c r="Q102" s="74">
        <f>J102*Inflation!V$18</f>
        <v>0</v>
      </c>
      <c r="R102" s="74">
        <f>K102*Inflation!W$18</f>
        <v>0</v>
      </c>
      <c r="S102" s="74">
        <f>L102*Inflation!X$18</f>
        <v>0</v>
      </c>
      <c r="T102" s="74">
        <f>M102*Inflation!Y$18</f>
        <v>0</v>
      </c>
      <c r="U102" s="74">
        <f>N102*Inflation!Z$18</f>
        <v>0</v>
      </c>
      <c r="V102" s="59">
        <f t="shared" si="14"/>
        <v>0</v>
      </c>
    </row>
    <row r="103" spans="3:22" hidden="1" outlineLevel="1" x14ac:dyDescent="0.2">
      <c r="C103" s="31">
        <f t="shared" si="15"/>
        <v>35</v>
      </c>
      <c r="D103" s="10" t="str">
        <f>General!$E$192</f>
        <v>[Spare]</v>
      </c>
      <c r="E103" s="26" t="str">
        <f t="shared" si="18"/>
        <v>TransGrid</v>
      </c>
      <c r="F103" s="26" t="str">
        <f t="shared" si="12"/>
        <v>$Million</v>
      </c>
      <c r="G103" s="26" t="str">
        <f t="shared" si="16"/>
        <v>Various</v>
      </c>
      <c r="H103" s="26" t="str">
        <f t="shared" si="17"/>
        <v>Various</v>
      </c>
      <c r="I103" s="10"/>
      <c r="J103" s="130">
        <v>0</v>
      </c>
      <c r="K103" s="130">
        <v>0</v>
      </c>
      <c r="L103" s="130">
        <v>0</v>
      </c>
      <c r="M103" s="130">
        <v>0</v>
      </c>
      <c r="N103" s="130">
        <v>0</v>
      </c>
      <c r="O103" s="59">
        <f t="shared" si="13"/>
        <v>0</v>
      </c>
      <c r="P103" s="10"/>
      <c r="Q103" s="74">
        <f>J103*Inflation!V$18</f>
        <v>0</v>
      </c>
      <c r="R103" s="74">
        <f>K103*Inflation!W$18</f>
        <v>0</v>
      </c>
      <c r="S103" s="74">
        <f>L103*Inflation!X$18</f>
        <v>0</v>
      </c>
      <c r="T103" s="74">
        <f>M103*Inflation!Y$18</f>
        <v>0</v>
      </c>
      <c r="U103" s="74">
        <f>N103*Inflation!Z$18</f>
        <v>0</v>
      </c>
      <c r="V103" s="59">
        <f t="shared" si="14"/>
        <v>0</v>
      </c>
    </row>
    <row r="104" spans="3:22" hidden="1" outlineLevel="1" x14ac:dyDescent="0.2">
      <c r="C104" s="31">
        <f t="shared" si="15"/>
        <v>36</v>
      </c>
      <c r="D104" s="10" t="str">
        <f>General!$E$193</f>
        <v>[Spare]</v>
      </c>
      <c r="E104" s="26" t="str">
        <f t="shared" si="18"/>
        <v>TransGrid</v>
      </c>
      <c r="F104" s="26" t="str">
        <f t="shared" si="12"/>
        <v>$Million</v>
      </c>
      <c r="G104" s="26" t="str">
        <f t="shared" si="16"/>
        <v>Various</v>
      </c>
      <c r="H104" s="26" t="str">
        <f t="shared" si="17"/>
        <v>Various</v>
      </c>
      <c r="I104" s="10"/>
      <c r="J104" s="130">
        <v>0</v>
      </c>
      <c r="K104" s="130">
        <v>0</v>
      </c>
      <c r="L104" s="130">
        <v>0</v>
      </c>
      <c r="M104" s="130">
        <v>0</v>
      </c>
      <c r="N104" s="130">
        <v>0</v>
      </c>
      <c r="O104" s="59">
        <f t="shared" si="13"/>
        <v>0</v>
      </c>
      <c r="P104" s="10"/>
      <c r="Q104" s="74">
        <f>J104*Inflation!V$18</f>
        <v>0</v>
      </c>
      <c r="R104" s="74">
        <f>K104*Inflation!W$18</f>
        <v>0</v>
      </c>
      <c r="S104" s="74">
        <f>L104*Inflation!X$18</f>
        <v>0</v>
      </c>
      <c r="T104" s="74">
        <f>M104*Inflation!Y$18</f>
        <v>0</v>
      </c>
      <c r="U104" s="74">
        <f>N104*Inflation!Z$18</f>
        <v>0</v>
      </c>
      <c r="V104" s="59">
        <f t="shared" si="14"/>
        <v>0</v>
      </c>
    </row>
    <row r="105" spans="3:22" hidden="1" outlineLevel="1" x14ac:dyDescent="0.2">
      <c r="C105" s="31">
        <f t="shared" si="15"/>
        <v>37</v>
      </c>
      <c r="D105" s="10" t="str">
        <f>General!$E$194</f>
        <v>[Spare]</v>
      </c>
      <c r="E105" s="26" t="str">
        <f t="shared" si="18"/>
        <v>TransGrid</v>
      </c>
      <c r="F105" s="26" t="str">
        <f t="shared" si="12"/>
        <v>$Million</v>
      </c>
      <c r="G105" s="26" t="str">
        <f t="shared" si="16"/>
        <v>Various</v>
      </c>
      <c r="H105" s="26" t="str">
        <f t="shared" si="17"/>
        <v>Various</v>
      </c>
      <c r="I105" s="10"/>
      <c r="J105" s="130">
        <v>0</v>
      </c>
      <c r="K105" s="130">
        <v>0</v>
      </c>
      <c r="L105" s="130">
        <v>0</v>
      </c>
      <c r="M105" s="130">
        <v>0</v>
      </c>
      <c r="N105" s="130">
        <v>0</v>
      </c>
      <c r="O105" s="59">
        <f t="shared" si="13"/>
        <v>0</v>
      </c>
      <c r="P105" s="10"/>
      <c r="Q105" s="74">
        <f>J105*Inflation!V$18</f>
        <v>0</v>
      </c>
      <c r="R105" s="74">
        <f>K105*Inflation!W$18</f>
        <v>0</v>
      </c>
      <c r="S105" s="74">
        <f>L105*Inflation!X$18</f>
        <v>0</v>
      </c>
      <c r="T105" s="74">
        <f>M105*Inflation!Y$18</f>
        <v>0</v>
      </c>
      <c r="U105" s="74">
        <f>N105*Inflation!Z$18</f>
        <v>0</v>
      </c>
      <c r="V105" s="59">
        <f t="shared" si="14"/>
        <v>0</v>
      </c>
    </row>
    <row r="106" spans="3:22" hidden="1" outlineLevel="1" x14ac:dyDescent="0.2">
      <c r="C106" s="31">
        <f t="shared" si="15"/>
        <v>38</v>
      </c>
      <c r="D106" s="10" t="str">
        <f>General!$E$195</f>
        <v>[Spare]</v>
      </c>
      <c r="E106" s="26" t="str">
        <f t="shared" si="18"/>
        <v>TransGrid</v>
      </c>
      <c r="F106" s="26" t="str">
        <f t="shared" si="12"/>
        <v>$Million</v>
      </c>
      <c r="G106" s="26" t="str">
        <f t="shared" si="16"/>
        <v>Various</v>
      </c>
      <c r="H106" s="26" t="str">
        <f t="shared" si="17"/>
        <v>Various</v>
      </c>
      <c r="I106" s="10"/>
      <c r="J106" s="130">
        <v>0</v>
      </c>
      <c r="K106" s="130">
        <v>0</v>
      </c>
      <c r="L106" s="130">
        <v>0</v>
      </c>
      <c r="M106" s="130">
        <v>0</v>
      </c>
      <c r="N106" s="130">
        <v>0</v>
      </c>
      <c r="O106" s="59">
        <f t="shared" si="13"/>
        <v>0</v>
      </c>
      <c r="P106" s="10"/>
      <c r="Q106" s="74">
        <f>J106*Inflation!V$18</f>
        <v>0</v>
      </c>
      <c r="R106" s="74">
        <f>K106*Inflation!W$18</f>
        <v>0</v>
      </c>
      <c r="S106" s="74">
        <f>L106*Inflation!X$18</f>
        <v>0</v>
      </c>
      <c r="T106" s="74">
        <f>M106*Inflation!Y$18</f>
        <v>0</v>
      </c>
      <c r="U106" s="74">
        <f>N106*Inflation!Z$18</f>
        <v>0</v>
      </c>
      <c r="V106" s="59">
        <f t="shared" si="14"/>
        <v>0</v>
      </c>
    </row>
    <row r="107" spans="3:22" hidden="1" outlineLevel="1" x14ac:dyDescent="0.2">
      <c r="C107" s="31">
        <f t="shared" si="15"/>
        <v>39</v>
      </c>
      <c r="D107" s="10" t="str">
        <f>General!$E$196</f>
        <v>[Spare]</v>
      </c>
      <c r="E107" s="26" t="str">
        <f t="shared" si="18"/>
        <v>TransGrid</v>
      </c>
      <c r="F107" s="26" t="str">
        <f t="shared" si="12"/>
        <v>$Million</v>
      </c>
      <c r="G107" s="26" t="str">
        <f t="shared" si="16"/>
        <v>Various</v>
      </c>
      <c r="H107" s="26" t="str">
        <f t="shared" si="17"/>
        <v>Various</v>
      </c>
      <c r="I107" s="10"/>
      <c r="J107" s="130">
        <v>0</v>
      </c>
      <c r="K107" s="130">
        <v>0</v>
      </c>
      <c r="L107" s="130">
        <v>0</v>
      </c>
      <c r="M107" s="130">
        <v>0</v>
      </c>
      <c r="N107" s="130">
        <v>0</v>
      </c>
      <c r="O107" s="59">
        <f t="shared" si="13"/>
        <v>0</v>
      </c>
      <c r="P107" s="10"/>
      <c r="Q107" s="74">
        <f>J107*Inflation!V$18</f>
        <v>0</v>
      </c>
      <c r="R107" s="74">
        <f>K107*Inflation!W$18</f>
        <v>0</v>
      </c>
      <c r="S107" s="74">
        <f>L107*Inflation!X$18</f>
        <v>0</v>
      </c>
      <c r="T107" s="74">
        <f>M107*Inflation!Y$18</f>
        <v>0</v>
      </c>
      <c r="U107" s="74">
        <f>N107*Inflation!Z$18</f>
        <v>0</v>
      </c>
      <c r="V107" s="59">
        <f t="shared" si="14"/>
        <v>0</v>
      </c>
    </row>
    <row r="108" spans="3:22" hidden="1" outlineLevel="1" x14ac:dyDescent="0.2">
      <c r="C108" s="31">
        <f t="shared" si="15"/>
        <v>40</v>
      </c>
      <c r="D108" s="10" t="str">
        <f>General!$E$197</f>
        <v>[Spare]</v>
      </c>
      <c r="E108" s="26" t="str">
        <f t="shared" si="18"/>
        <v>TransGrid</v>
      </c>
      <c r="F108" s="26" t="str">
        <f t="shared" si="12"/>
        <v>$Million</v>
      </c>
      <c r="G108" s="26" t="str">
        <f t="shared" si="16"/>
        <v>Various</v>
      </c>
      <c r="H108" s="26" t="str">
        <f t="shared" si="17"/>
        <v>Various</v>
      </c>
      <c r="I108" s="10"/>
      <c r="J108" s="130">
        <v>0</v>
      </c>
      <c r="K108" s="130">
        <v>0</v>
      </c>
      <c r="L108" s="130">
        <v>0</v>
      </c>
      <c r="M108" s="130">
        <v>0</v>
      </c>
      <c r="N108" s="130">
        <v>0</v>
      </c>
      <c r="O108" s="59">
        <f t="shared" si="13"/>
        <v>0</v>
      </c>
      <c r="P108" s="10"/>
      <c r="Q108" s="74">
        <f>J108*Inflation!V$18</f>
        <v>0</v>
      </c>
      <c r="R108" s="74">
        <f>K108*Inflation!W$18</f>
        <v>0</v>
      </c>
      <c r="S108" s="74">
        <f>L108*Inflation!X$18</f>
        <v>0</v>
      </c>
      <c r="T108" s="74">
        <f>M108*Inflation!Y$18</f>
        <v>0</v>
      </c>
      <c r="U108" s="74">
        <f>N108*Inflation!Z$18</f>
        <v>0</v>
      </c>
      <c r="V108" s="59">
        <f t="shared" si="14"/>
        <v>0</v>
      </c>
    </row>
    <row r="109" spans="3:22" hidden="1" outlineLevel="1" x14ac:dyDescent="0.2">
      <c r="C109" s="31">
        <f t="shared" si="15"/>
        <v>41</v>
      </c>
      <c r="D109" s="10" t="str">
        <f>General!$E$198</f>
        <v>[Spare]</v>
      </c>
      <c r="E109" s="26" t="str">
        <f t="shared" si="18"/>
        <v>TransGrid</v>
      </c>
      <c r="F109" s="26" t="str">
        <f t="shared" si="12"/>
        <v>$Million</v>
      </c>
      <c r="G109" s="26" t="str">
        <f t="shared" si="16"/>
        <v>Various</v>
      </c>
      <c r="H109" s="26" t="str">
        <f t="shared" si="17"/>
        <v>Various</v>
      </c>
      <c r="I109" s="10"/>
      <c r="J109" s="130">
        <v>0</v>
      </c>
      <c r="K109" s="130">
        <v>0</v>
      </c>
      <c r="L109" s="130">
        <v>0</v>
      </c>
      <c r="M109" s="130">
        <v>0</v>
      </c>
      <c r="N109" s="130">
        <v>0</v>
      </c>
      <c r="O109" s="59">
        <f t="shared" si="13"/>
        <v>0</v>
      </c>
      <c r="P109" s="10"/>
      <c r="Q109" s="74">
        <f>J109*Inflation!V$18</f>
        <v>0</v>
      </c>
      <c r="R109" s="74">
        <f>K109*Inflation!W$18</f>
        <v>0</v>
      </c>
      <c r="S109" s="74">
        <f>L109*Inflation!X$18</f>
        <v>0</v>
      </c>
      <c r="T109" s="74">
        <f>M109*Inflation!Y$18</f>
        <v>0</v>
      </c>
      <c r="U109" s="74">
        <f>N109*Inflation!Z$18</f>
        <v>0</v>
      </c>
      <c r="V109" s="59">
        <f t="shared" si="14"/>
        <v>0</v>
      </c>
    </row>
    <row r="110" spans="3:22" hidden="1" outlineLevel="1" x14ac:dyDescent="0.2">
      <c r="C110" s="31">
        <f t="shared" si="15"/>
        <v>42</v>
      </c>
      <c r="D110" s="10" t="str">
        <f>General!$E$199</f>
        <v>[Spare]</v>
      </c>
      <c r="E110" s="26" t="str">
        <f t="shared" si="18"/>
        <v>TransGrid</v>
      </c>
      <c r="F110" s="26" t="str">
        <f t="shared" si="12"/>
        <v>$Million</v>
      </c>
      <c r="G110" s="26" t="str">
        <f t="shared" si="16"/>
        <v>Various</v>
      </c>
      <c r="H110" s="26" t="str">
        <f t="shared" si="17"/>
        <v>Various</v>
      </c>
      <c r="I110" s="10"/>
      <c r="J110" s="130">
        <v>0</v>
      </c>
      <c r="K110" s="130">
        <v>0</v>
      </c>
      <c r="L110" s="130">
        <v>0</v>
      </c>
      <c r="M110" s="130">
        <v>0</v>
      </c>
      <c r="N110" s="130">
        <v>0</v>
      </c>
      <c r="O110" s="59">
        <f t="shared" si="13"/>
        <v>0</v>
      </c>
      <c r="P110" s="10"/>
      <c r="Q110" s="74">
        <f>J110*Inflation!V$18</f>
        <v>0</v>
      </c>
      <c r="R110" s="74">
        <f>K110*Inflation!W$18</f>
        <v>0</v>
      </c>
      <c r="S110" s="74">
        <f>L110*Inflation!X$18</f>
        <v>0</v>
      </c>
      <c r="T110" s="74">
        <f>M110*Inflation!Y$18</f>
        <v>0</v>
      </c>
      <c r="U110" s="74">
        <f>N110*Inflation!Z$18</f>
        <v>0</v>
      </c>
      <c r="V110" s="59">
        <f t="shared" si="14"/>
        <v>0</v>
      </c>
    </row>
    <row r="111" spans="3:22" hidden="1" outlineLevel="1" x14ac:dyDescent="0.2">
      <c r="C111" s="31">
        <f t="shared" si="15"/>
        <v>43</v>
      </c>
      <c r="D111" s="10" t="str">
        <f>General!$E$200</f>
        <v>[Spare]</v>
      </c>
      <c r="E111" s="26" t="str">
        <f t="shared" si="18"/>
        <v>TransGrid</v>
      </c>
      <c r="F111" s="26" t="str">
        <f t="shared" si="12"/>
        <v>$Million</v>
      </c>
      <c r="G111" s="26" t="str">
        <f t="shared" si="16"/>
        <v>Various</v>
      </c>
      <c r="H111" s="26" t="str">
        <f t="shared" si="17"/>
        <v>Various</v>
      </c>
      <c r="I111" s="10"/>
      <c r="J111" s="130">
        <v>0</v>
      </c>
      <c r="K111" s="130">
        <v>0</v>
      </c>
      <c r="L111" s="130">
        <v>0</v>
      </c>
      <c r="M111" s="130">
        <v>0</v>
      </c>
      <c r="N111" s="130">
        <v>0</v>
      </c>
      <c r="O111" s="59">
        <f t="shared" si="13"/>
        <v>0</v>
      </c>
      <c r="P111" s="10"/>
      <c r="Q111" s="74">
        <f>J111*Inflation!V$18</f>
        <v>0</v>
      </c>
      <c r="R111" s="74">
        <f>K111*Inflation!W$18</f>
        <v>0</v>
      </c>
      <c r="S111" s="74">
        <f>L111*Inflation!X$18</f>
        <v>0</v>
      </c>
      <c r="T111" s="74">
        <f>M111*Inflation!Y$18</f>
        <v>0</v>
      </c>
      <c r="U111" s="74">
        <f>N111*Inflation!Z$18</f>
        <v>0</v>
      </c>
      <c r="V111" s="59">
        <f t="shared" si="14"/>
        <v>0</v>
      </c>
    </row>
    <row r="112" spans="3:22" hidden="1" outlineLevel="1" x14ac:dyDescent="0.2">
      <c r="C112" s="31">
        <f t="shared" si="15"/>
        <v>44</v>
      </c>
      <c r="D112" s="10" t="str">
        <f>General!$E$201</f>
        <v>[Spare]</v>
      </c>
      <c r="E112" s="26" t="str">
        <f t="shared" si="18"/>
        <v>TransGrid</v>
      </c>
      <c r="F112" s="26" t="str">
        <f t="shared" si="12"/>
        <v>$Million</v>
      </c>
      <c r="G112" s="26" t="str">
        <f t="shared" si="16"/>
        <v>Various</v>
      </c>
      <c r="H112" s="26" t="str">
        <f t="shared" si="17"/>
        <v>Various</v>
      </c>
      <c r="I112" s="10"/>
      <c r="J112" s="130">
        <v>0</v>
      </c>
      <c r="K112" s="130">
        <v>0</v>
      </c>
      <c r="L112" s="130">
        <v>0</v>
      </c>
      <c r="M112" s="130">
        <v>0</v>
      </c>
      <c r="N112" s="130">
        <v>0</v>
      </c>
      <c r="O112" s="59">
        <f t="shared" si="13"/>
        <v>0</v>
      </c>
      <c r="P112" s="10"/>
      <c r="Q112" s="74">
        <f>J112*Inflation!V$18</f>
        <v>0</v>
      </c>
      <c r="R112" s="74">
        <f>K112*Inflation!W$18</f>
        <v>0</v>
      </c>
      <c r="S112" s="74">
        <f>L112*Inflation!X$18</f>
        <v>0</v>
      </c>
      <c r="T112" s="74">
        <f>M112*Inflation!Y$18</f>
        <v>0</v>
      </c>
      <c r="U112" s="74">
        <f>N112*Inflation!Z$18</f>
        <v>0</v>
      </c>
      <c r="V112" s="59">
        <f t="shared" si="14"/>
        <v>0</v>
      </c>
    </row>
    <row r="113" spans="1:22" hidden="1" outlineLevel="1" x14ac:dyDescent="0.2">
      <c r="C113" s="31">
        <f t="shared" si="15"/>
        <v>45</v>
      </c>
      <c r="D113" s="10" t="str">
        <f>General!$E$202</f>
        <v>[Spare]</v>
      </c>
      <c r="E113" s="26" t="str">
        <f t="shared" si="18"/>
        <v>TransGrid</v>
      </c>
      <c r="F113" s="26" t="str">
        <f t="shared" si="12"/>
        <v>$Million</v>
      </c>
      <c r="G113" s="26" t="str">
        <f t="shared" si="16"/>
        <v>Various</v>
      </c>
      <c r="H113" s="26" t="str">
        <f t="shared" si="17"/>
        <v>Various</v>
      </c>
      <c r="I113" s="10"/>
      <c r="J113" s="130">
        <v>0</v>
      </c>
      <c r="K113" s="130">
        <v>0</v>
      </c>
      <c r="L113" s="130">
        <v>0</v>
      </c>
      <c r="M113" s="130">
        <v>0</v>
      </c>
      <c r="N113" s="130">
        <v>0</v>
      </c>
      <c r="O113" s="59">
        <f t="shared" si="13"/>
        <v>0</v>
      </c>
      <c r="P113" s="10"/>
      <c r="Q113" s="74">
        <f>J113*Inflation!V$18</f>
        <v>0</v>
      </c>
      <c r="R113" s="74">
        <f>K113*Inflation!W$18</f>
        <v>0</v>
      </c>
      <c r="S113" s="74">
        <f>L113*Inflation!X$18</f>
        <v>0</v>
      </c>
      <c r="T113" s="74">
        <f>M113*Inflation!Y$18</f>
        <v>0</v>
      </c>
      <c r="U113" s="74">
        <f>N113*Inflation!Z$18</f>
        <v>0</v>
      </c>
      <c r="V113" s="59">
        <f t="shared" si="14"/>
        <v>0</v>
      </c>
    </row>
    <row r="114" spans="1:22" hidden="1" outlineLevel="1" x14ac:dyDescent="0.2">
      <c r="C114" s="31">
        <f t="shared" si="15"/>
        <v>46</v>
      </c>
      <c r="D114" s="10" t="str">
        <f>General!$E$203</f>
        <v>[Spare]</v>
      </c>
      <c r="E114" s="26" t="str">
        <f t="shared" si="18"/>
        <v>TransGrid</v>
      </c>
      <c r="F114" s="26" t="str">
        <f t="shared" si="12"/>
        <v>$Million</v>
      </c>
      <c r="G114" s="26" t="str">
        <f t="shared" si="16"/>
        <v>Various</v>
      </c>
      <c r="H114" s="26" t="str">
        <f t="shared" si="17"/>
        <v>Various</v>
      </c>
      <c r="I114" s="10"/>
      <c r="J114" s="130">
        <v>0</v>
      </c>
      <c r="K114" s="130">
        <v>0</v>
      </c>
      <c r="L114" s="130">
        <v>0</v>
      </c>
      <c r="M114" s="130">
        <v>0</v>
      </c>
      <c r="N114" s="130">
        <v>0</v>
      </c>
      <c r="O114" s="59">
        <f t="shared" si="13"/>
        <v>0</v>
      </c>
      <c r="P114" s="10"/>
      <c r="Q114" s="74">
        <f>J114*Inflation!V$18</f>
        <v>0</v>
      </c>
      <c r="R114" s="74">
        <f>K114*Inflation!W$18</f>
        <v>0</v>
      </c>
      <c r="S114" s="74">
        <f>L114*Inflation!X$18</f>
        <v>0</v>
      </c>
      <c r="T114" s="74">
        <f>M114*Inflation!Y$18</f>
        <v>0</v>
      </c>
      <c r="U114" s="74">
        <f>N114*Inflation!Z$18</f>
        <v>0</v>
      </c>
      <c r="V114" s="59">
        <f t="shared" si="14"/>
        <v>0</v>
      </c>
    </row>
    <row r="115" spans="1:22" hidden="1" outlineLevel="1" x14ac:dyDescent="0.2">
      <c r="C115" s="31">
        <f t="shared" si="15"/>
        <v>47</v>
      </c>
      <c r="D115" s="10" t="str">
        <f>General!$E$204</f>
        <v>Spare straight-line tax asset class</v>
      </c>
      <c r="E115" s="26" t="str">
        <f t="shared" si="18"/>
        <v>TransGrid</v>
      </c>
      <c r="F115" s="26" t="str">
        <f t="shared" si="12"/>
        <v>$Million</v>
      </c>
      <c r="G115" s="26" t="str">
        <f t="shared" si="16"/>
        <v>Various</v>
      </c>
      <c r="H115" s="26" t="str">
        <f t="shared" si="17"/>
        <v>Various</v>
      </c>
      <c r="I115" s="10"/>
      <c r="J115" s="130">
        <v>0</v>
      </c>
      <c r="K115" s="130">
        <v>0</v>
      </c>
      <c r="L115" s="130">
        <v>0</v>
      </c>
      <c r="M115" s="130">
        <v>0</v>
      </c>
      <c r="N115" s="130">
        <v>0</v>
      </c>
      <c r="O115" s="59">
        <f t="shared" si="13"/>
        <v>0</v>
      </c>
      <c r="P115" s="10"/>
      <c r="Q115" s="74">
        <f>J115*Inflation!V$18</f>
        <v>0</v>
      </c>
      <c r="R115" s="74">
        <f>K115*Inflation!W$18</f>
        <v>0</v>
      </c>
      <c r="S115" s="74">
        <f>L115*Inflation!X$18</f>
        <v>0</v>
      </c>
      <c r="T115" s="74">
        <f>M115*Inflation!Y$18</f>
        <v>0</v>
      </c>
      <c r="U115" s="74">
        <f>N115*Inflation!Z$18</f>
        <v>0</v>
      </c>
      <c r="V115" s="59">
        <f t="shared" si="14"/>
        <v>0</v>
      </c>
    </row>
    <row r="116" spans="1:22" collapsed="1" x14ac:dyDescent="0.2">
      <c r="C116" s="31">
        <f t="shared" si="15"/>
        <v>48</v>
      </c>
      <c r="D116" s="10" t="str">
        <f>General!$E$205</f>
        <v xml:space="preserve">Buildings </v>
      </c>
      <c r="E116" s="26" t="str">
        <f t="shared" si="18"/>
        <v>TransGrid</v>
      </c>
      <c r="F116" s="26" t="str">
        <f t="shared" si="12"/>
        <v>$Million</v>
      </c>
      <c r="G116" s="26" t="str">
        <f t="shared" si="16"/>
        <v>Various</v>
      </c>
      <c r="H116" s="26" t="str">
        <f t="shared" si="17"/>
        <v>Various</v>
      </c>
      <c r="I116" s="10"/>
      <c r="J116" s="130">
        <v>0</v>
      </c>
      <c r="K116" s="130">
        <v>0</v>
      </c>
      <c r="L116" s="130">
        <v>0</v>
      </c>
      <c r="M116" s="130">
        <v>0</v>
      </c>
      <c r="N116" s="130">
        <v>0</v>
      </c>
      <c r="O116" s="59">
        <f t="shared" si="13"/>
        <v>0</v>
      </c>
      <c r="P116" s="10"/>
      <c r="Q116" s="74">
        <f>J116*Inflation!V$18</f>
        <v>0</v>
      </c>
      <c r="R116" s="74">
        <f>K116*Inflation!W$18</f>
        <v>0</v>
      </c>
      <c r="S116" s="74">
        <f>L116*Inflation!X$18</f>
        <v>0</v>
      </c>
      <c r="T116" s="74">
        <f>M116*Inflation!Y$18</f>
        <v>0</v>
      </c>
      <c r="U116" s="74">
        <f>N116*Inflation!Z$18</f>
        <v>0</v>
      </c>
      <c r="V116" s="59">
        <f t="shared" si="14"/>
        <v>0</v>
      </c>
    </row>
    <row r="117" spans="1:22" x14ac:dyDescent="0.2">
      <c r="C117" s="31">
        <f t="shared" si="15"/>
        <v>49</v>
      </c>
      <c r="D117" s="10" t="str">
        <f>General!$E$206</f>
        <v>In-house software</v>
      </c>
      <c r="E117" s="26" t="str">
        <f t="shared" si="18"/>
        <v>TransGrid</v>
      </c>
      <c r="F117" s="26" t="str">
        <f t="shared" si="12"/>
        <v>$Million</v>
      </c>
      <c r="G117" s="26" t="str">
        <f t="shared" si="16"/>
        <v>Various</v>
      </c>
      <c r="H117" s="26" t="str">
        <f t="shared" si="17"/>
        <v>Various</v>
      </c>
      <c r="I117" s="10"/>
      <c r="J117" s="130">
        <v>0</v>
      </c>
      <c r="K117" s="130">
        <v>0</v>
      </c>
      <c r="L117" s="130">
        <v>0</v>
      </c>
      <c r="M117" s="130">
        <v>0</v>
      </c>
      <c r="N117" s="130">
        <v>0</v>
      </c>
      <c r="O117" s="59">
        <f t="shared" si="13"/>
        <v>0</v>
      </c>
      <c r="P117" s="10"/>
      <c r="Q117" s="74">
        <f>J117*Inflation!V$18</f>
        <v>0</v>
      </c>
      <c r="R117" s="74">
        <f>K117*Inflation!W$18</f>
        <v>0</v>
      </c>
      <c r="S117" s="74">
        <f>L117*Inflation!X$18</f>
        <v>0</v>
      </c>
      <c r="T117" s="74">
        <f>M117*Inflation!Y$18</f>
        <v>0</v>
      </c>
      <c r="U117" s="74">
        <f>N117*Inflation!Z$18</f>
        <v>0</v>
      </c>
      <c r="V117" s="59">
        <f t="shared" si="14"/>
        <v>0</v>
      </c>
    </row>
    <row r="118" spans="1:22" x14ac:dyDescent="0.2">
      <c r="C118" s="31">
        <f t="shared" si="15"/>
        <v>50</v>
      </c>
      <c r="D118" s="10" t="str">
        <f>General!$E$207</f>
        <v>Equity raising costs</v>
      </c>
      <c r="E118" s="26" t="str">
        <f t="shared" si="18"/>
        <v>TransGrid</v>
      </c>
      <c r="F118" s="26" t="str">
        <f t="shared" si="12"/>
        <v>$Million</v>
      </c>
      <c r="G118" s="26" t="str">
        <f t="shared" si="16"/>
        <v>Various</v>
      </c>
      <c r="H118" s="26" t="str">
        <f t="shared" si="17"/>
        <v>Various</v>
      </c>
      <c r="I118" s="10"/>
      <c r="J118" s="130">
        <v>0</v>
      </c>
      <c r="K118" s="130">
        <v>0</v>
      </c>
      <c r="L118" s="130">
        <v>0</v>
      </c>
      <c r="M118" s="130">
        <v>0</v>
      </c>
      <c r="N118" s="130">
        <v>0</v>
      </c>
      <c r="O118" s="59">
        <f t="shared" si="13"/>
        <v>0</v>
      </c>
      <c r="P118" s="10"/>
      <c r="Q118" s="74">
        <f>J118*Inflation!V$18</f>
        <v>0</v>
      </c>
      <c r="R118" s="74">
        <f>K118*Inflation!W$18</f>
        <v>0</v>
      </c>
      <c r="S118" s="74">
        <f>L118*Inflation!X$18</f>
        <v>0</v>
      </c>
      <c r="T118" s="74">
        <f>M118*Inflation!Y$18</f>
        <v>0</v>
      </c>
      <c r="U118" s="74">
        <f>N118*Inflation!Z$18</f>
        <v>0</v>
      </c>
      <c r="V118" s="59">
        <f t="shared" si="14"/>
        <v>0</v>
      </c>
    </row>
    <row r="119" spans="1:22" x14ac:dyDescent="0.2">
      <c r="D119" s="62" t="str">
        <f>"Total Capex - "&amp;C68</f>
        <v>Total Capex - As Commissioned</v>
      </c>
      <c r="E119" s="65" t="s">
        <v>101</v>
      </c>
      <c r="F119" s="66" t="str">
        <f t="shared" si="12"/>
        <v>$Million</v>
      </c>
      <c r="G119" s="66" t="str">
        <f t="shared" si="16"/>
        <v>Various</v>
      </c>
      <c r="H119" s="66" t="str">
        <f t="shared" si="17"/>
        <v>Various</v>
      </c>
      <c r="I119" s="62"/>
      <c r="J119" s="69">
        <f t="shared" ref="J119:O119" si="19">SUM(J69:J118)</f>
        <v>761.80116312154223</v>
      </c>
      <c r="K119" s="69">
        <f t="shared" si="19"/>
        <v>1277.1073625829438</v>
      </c>
      <c r="L119" s="69">
        <f t="shared" si="19"/>
        <v>1.8887267489690001</v>
      </c>
      <c r="M119" s="69">
        <f t="shared" si="19"/>
        <v>1.5443844267560001</v>
      </c>
      <c r="N119" s="69">
        <f t="shared" si="19"/>
        <v>0.83319770999999998</v>
      </c>
      <c r="O119" s="69">
        <f t="shared" si="19"/>
        <v>2043.1748345902113</v>
      </c>
      <c r="P119" s="62"/>
      <c r="Q119" s="69">
        <f t="shared" ref="Q119:V119" si="20">SUM(Q69:Q118)</f>
        <v>753.0049060612115</v>
      </c>
      <c r="R119" s="69">
        <f t="shared" si="20"/>
        <v>1233.3772450324318</v>
      </c>
      <c r="S119" s="69">
        <f t="shared" si="20"/>
        <v>1.7821735870428175</v>
      </c>
      <c r="T119" s="69">
        <f t="shared" si="20"/>
        <v>1.4237988381187765</v>
      </c>
      <c r="U119" s="69">
        <f t="shared" si="20"/>
        <v>0.75050508120759263</v>
      </c>
      <c r="V119" s="69">
        <f t="shared" si="20"/>
        <v>1990.338628600013</v>
      </c>
    </row>
    <row r="121" spans="1:22" x14ac:dyDescent="0.2">
      <c r="A121" s="137">
        <f>SUM(J121:O121)</f>
        <v>0</v>
      </c>
      <c r="D121" s="11" t="s">
        <v>499</v>
      </c>
      <c r="E121" s="13" t="s">
        <v>101</v>
      </c>
      <c r="F121" s="26" t="str">
        <f>NA</f>
        <v>N/A</v>
      </c>
      <c r="G121" s="26" t="str">
        <f>NA</f>
        <v>N/A</v>
      </c>
      <c r="H121" s="26" t="str">
        <f>NA</f>
        <v>N/A</v>
      </c>
      <c r="J121" s="78">
        <v>0</v>
      </c>
      <c r="K121" s="78">
        <v>0</v>
      </c>
      <c r="L121" s="78">
        <v>0</v>
      </c>
      <c r="M121" s="78">
        <v>0</v>
      </c>
      <c r="N121" s="78">
        <v>0</v>
      </c>
      <c r="Q121" s="165"/>
    </row>
    <row r="123" spans="1:22" s="6" customFormat="1" ht="18" x14ac:dyDescent="0.2">
      <c r="B123" s="6" t="s">
        <v>541</v>
      </c>
    </row>
    <row r="125" spans="1:22" ht="15.75" x14ac:dyDescent="0.2">
      <c r="J125" s="40" t="s">
        <v>497</v>
      </c>
      <c r="K125" s="40"/>
      <c r="L125" s="40"/>
      <c r="M125" s="40"/>
      <c r="N125" s="40"/>
      <c r="O125" s="40"/>
      <c r="Q125" s="40" t="str">
        <f>"Real 2023, "&amp;End_Period</f>
        <v>Real 2023, End Period</v>
      </c>
      <c r="R125" s="40"/>
      <c r="S125" s="40"/>
      <c r="T125" s="40"/>
      <c r="U125" s="40"/>
      <c r="V125" s="40"/>
    </row>
    <row r="126" spans="1:22" ht="30" x14ac:dyDescent="0.2">
      <c r="C126" s="36" t="s">
        <v>496</v>
      </c>
      <c r="E126" s="22" t="s">
        <v>9</v>
      </c>
      <c r="F126" s="22" t="s">
        <v>10</v>
      </c>
      <c r="G126" s="22" t="s">
        <v>11</v>
      </c>
      <c r="H126" s="22" t="s">
        <v>12</v>
      </c>
      <c r="J126" s="46" t="str">
        <f>Forecast_Capex_Input!V$11</f>
        <v>FY24</v>
      </c>
      <c r="K126" s="46" t="str">
        <f>Forecast_Capex_Input!W$11</f>
        <v>FY25</v>
      </c>
      <c r="L126" s="46" t="str">
        <f>Forecast_Capex_Input!X$11</f>
        <v>FY26</v>
      </c>
      <c r="M126" s="46" t="str">
        <f>Forecast_Capex_Input!Y$11</f>
        <v>FY27</v>
      </c>
      <c r="N126" s="46" t="str">
        <f>Forecast_Capex_Input!Z$11</f>
        <v>FY28</v>
      </c>
      <c r="O126" s="46" t="str">
        <f>J126&amp;" - "&amp;N126</f>
        <v>FY24 - FY28</v>
      </c>
      <c r="Q126" s="46" t="str">
        <f>Forecast_Capex_Input!AC$11</f>
        <v>FY24</v>
      </c>
      <c r="R126" s="46" t="str">
        <f>Forecast_Capex_Input!AD$11</f>
        <v>FY25</v>
      </c>
      <c r="S126" s="46" t="str">
        <f>Forecast_Capex_Input!AE$11</f>
        <v>FY26</v>
      </c>
      <c r="T126" s="46" t="str">
        <f>Forecast_Capex_Input!AF$11</f>
        <v>FY27</v>
      </c>
      <c r="U126" s="46" t="str">
        <f>Forecast_Capex_Input!AG$11</f>
        <v>FY28</v>
      </c>
      <c r="V126" s="46" t="str">
        <f>Q126&amp;" - "&amp;U126</f>
        <v>FY24 - FY28</v>
      </c>
    </row>
    <row r="127" spans="1:22" hidden="1" outlineLevel="1" x14ac:dyDescent="0.2">
      <c r="C127" s="30">
        <v>1</v>
      </c>
      <c r="D127" s="10" t="s">
        <v>542</v>
      </c>
      <c r="E127" s="13" t="s">
        <v>95</v>
      </c>
      <c r="F127" s="26" t="str">
        <f t="shared" ref="F127:F130" si="21">Unit_Dollar_M</f>
        <v>$Million</v>
      </c>
      <c r="G127" s="13" t="s">
        <v>495</v>
      </c>
      <c r="H127" s="13" t="s">
        <v>495</v>
      </c>
      <c r="I127" s="10"/>
      <c r="J127" s="131">
        <v>457.74353832871526</v>
      </c>
      <c r="K127" s="131">
        <v>76.541677127217412</v>
      </c>
      <c r="L127" s="131">
        <v>0</v>
      </c>
      <c r="M127" s="131">
        <v>0</v>
      </c>
      <c r="N127" s="131">
        <v>0</v>
      </c>
      <c r="O127" s="59">
        <f t="shared" ref="O127:O128" si="22">SUM(J127:N127)</f>
        <v>534.28521545593264</v>
      </c>
      <c r="P127" s="10"/>
      <c r="Q127" s="74">
        <f>J127*Inflation!V$18</f>
        <v>452.45813050084308</v>
      </c>
      <c r="R127" s="74">
        <f>K127*Inflation!W$18</f>
        <v>73.920772545227621</v>
      </c>
      <c r="S127" s="74">
        <f>L127*Inflation!X$18</f>
        <v>0</v>
      </c>
      <c r="T127" s="74">
        <f>M127*Inflation!Y$18</f>
        <v>0</v>
      </c>
      <c r="U127" s="74">
        <f>N127*Inflation!Z$18</f>
        <v>0</v>
      </c>
      <c r="V127" s="59">
        <f t="shared" ref="V127:V128" si="23">SUM(Q127:U127)</f>
        <v>526.37890304607072</v>
      </c>
    </row>
    <row r="128" spans="1:22" hidden="1" outlineLevel="1" x14ac:dyDescent="0.2">
      <c r="C128" s="31">
        <f t="shared" ref="C128:C129" si="24">C127+1</f>
        <v>2</v>
      </c>
      <c r="D128" s="10" t="s">
        <v>543</v>
      </c>
      <c r="E128" s="26" t="str">
        <f>E127</f>
        <v>TransGrid</v>
      </c>
      <c r="F128" s="26" t="str">
        <f t="shared" si="21"/>
        <v>$Million</v>
      </c>
      <c r="G128" s="26" t="str">
        <f t="shared" ref="G128:H130" si="25">G127</f>
        <v>Various</v>
      </c>
      <c r="H128" s="26" t="str">
        <f t="shared" si="25"/>
        <v>Various</v>
      </c>
      <c r="I128" s="10"/>
      <c r="J128" s="130">
        <v>3.8847902638493816</v>
      </c>
      <c r="K128" s="130">
        <v>1.3869223815042893</v>
      </c>
      <c r="L128" s="130">
        <v>0</v>
      </c>
      <c r="M128" s="130">
        <v>0</v>
      </c>
      <c r="N128" s="130">
        <v>0</v>
      </c>
      <c r="O128" s="59">
        <f t="shared" si="22"/>
        <v>5.2717126453536709</v>
      </c>
      <c r="P128" s="10"/>
      <c r="Q128" s="74">
        <f>J128*Inflation!V$18</f>
        <v>3.8399339214853607</v>
      </c>
      <c r="R128" s="74">
        <f>K128*Inflation!W$18</f>
        <v>1.3394320290456256</v>
      </c>
      <c r="S128" s="74">
        <f>L128*Inflation!X$18</f>
        <v>0</v>
      </c>
      <c r="T128" s="74">
        <f>M128*Inflation!Y$18</f>
        <v>0</v>
      </c>
      <c r="U128" s="74">
        <f>N128*Inflation!Z$18</f>
        <v>0</v>
      </c>
      <c r="V128" s="59">
        <f t="shared" si="23"/>
        <v>5.1793659505309861</v>
      </c>
    </row>
    <row r="129" spans="1:22" hidden="1" outlineLevel="1" x14ac:dyDescent="0.2">
      <c r="C129" s="31">
        <f t="shared" si="24"/>
        <v>3</v>
      </c>
      <c r="D129" s="10" t="s">
        <v>544</v>
      </c>
      <c r="E129" s="26" t="str">
        <f>E128</f>
        <v>TransGrid</v>
      </c>
      <c r="F129" s="26" t="str">
        <f t="shared" si="21"/>
        <v>$Million</v>
      </c>
      <c r="G129" s="26" t="str">
        <f t="shared" si="25"/>
        <v>Various</v>
      </c>
      <c r="H129" s="26" t="str">
        <f t="shared" si="25"/>
        <v>Various</v>
      </c>
      <c r="I129" s="10"/>
      <c r="J129" s="130">
        <v>0.94167140743536826</v>
      </c>
      <c r="K129" s="130">
        <v>0.33618935960281054</v>
      </c>
      <c r="L129" s="130">
        <v>0</v>
      </c>
      <c r="M129" s="130">
        <v>0</v>
      </c>
      <c r="N129" s="130">
        <v>0</v>
      </c>
      <c r="O129" s="59">
        <f t="shared" ref="O129" si="26">SUM(J129:N129)</f>
        <v>1.2778607670381787</v>
      </c>
      <c r="P129" s="10"/>
      <c r="Q129" s="74">
        <f>J129*Inflation!V$18</f>
        <v>0.93079825028209751</v>
      </c>
      <c r="R129" s="74">
        <f>K129*Inflation!W$18</f>
        <v>0.32467771959086333</v>
      </c>
      <c r="S129" s="74">
        <f>L129*Inflation!X$18</f>
        <v>0</v>
      </c>
      <c r="T129" s="74">
        <f>M129*Inflation!Y$18</f>
        <v>0</v>
      </c>
      <c r="U129" s="74">
        <f>N129*Inflation!Z$18</f>
        <v>0</v>
      </c>
      <c r="V129" s="59">
        <f t="shared" ref="V129" si="27">SUM(Q129:U129)</f>
        <v>1.2554759698729607</v>
      </c>
    </row>
    <row r="130" spans="1:22" collapsed="1" x14ac:dyDescent="0.2">
      <c r="D130" s="62" t="str">
        <f>"Total Capex - "&amp;C126</f>
        <v>Total Capex - As Incurred - PEC</v>
      </c>
      <c r="E130" s="65" t="s">
        <v>101</v>
      </c>
      <c r="F130" s="66" t="str">
        <f t="shared" si="21"/>
        <v>$Million</v>
      </c>
      <c r="G130" s="66" t="str">
        <f t="shared" si="25"/>
        <v>Various</v>
      </c>
      <c r="H130" s="66" t="str">
        <f t="shared" si="25"/>
        <v>Various</v>
      </c>
      <c r="I130" s="62"/>
      <c r="J130" s="69">
        <f>SUM(J127:J129)</f>
        <v>462.57</v>
      </c>
      <c r="K130" s="69">
        <f t="shared" ref="K130:O130" si="28">SUM(K127:K129)</f>
        <v>78.264788868324516</v>
      </c>
      <c r="L130" s="69">
        <f t="shared" si="28"/>
        <v>0</v>
      </c>
      <c r="M130" s="69">
        <f t="shared" si="28"/>
        <v>0</v>
      </c>
      <c r="N130" s="69">
        <f t="shared" si="28"/>
        <v>0</v>
      </c>
      <c r="O130" s="69">
        <f t="shared" si="28"/>
        <v>540.83478886832449</v>
      </c>
      <c r="P130" s="62"/>
      <c r="Q130" s="69">
        <f t="shared" ref="Q130:V130" si="29">SUM(Q80:Q129)</f>
        <v>1963.2386747950336</v>
      </c>
      <c r="R130" s="69">
        <f t="shared" si="29"/>
        <v>2542.3393723587278</v>
      </c>
      <c r="S130" s="69">
        <f t="shared" si="29"/>
        <v>3.564347174085635</v>
      </c>
      <c r="T130" s="69">
        <f t="shared" si="29"/>
        <v>2.847597676237553</v>
      </c>
      <c r="U130" s="69">
        <f t="shared" si="29"/>
        <v>1.5010101624151853</v>
      </c>
      <c r="V130" s="69">
        <f t="shared" si="29"/>
        <v>4513.4910021665009</v>
      </c>
    </row>
    <row r="132" spans="1:22" x14ac:dyDescent="0.2">
      <c r="A132" s="137">
        <f>SUM(J132:O132)</f>
        <v>0</v>
      </c>
      <c r="D132" s="11" t="s">
        <v>499</v>
      </c>
      <c r="E132" s="13" t="s">
        <v>101</v>
      </c>
      <c r="F132" s="26" t="str">
        <f>NA</f>
        <v>N/A</v>
      </c>
      <c r="G132" s="26" t="str">
        <f>NA</f>
        <v>N/A</v>
      </c>
      <c r="H132" s="26" t="str">
        <f>NA</f>
        <v>N/A</v>
      </c>
      <c r="J132" s="78">
        <v>0</v>
      </c>
      <c r="K132" s="78">
        <v>0</v>
      </c>
      <c r="L132" s="78"/>
      <c r="M132" s="78"/>
      <c r="N132" s="78"/>
    </row>
    <row r="134" spans="1:22" s="6" customFormat="1" ht="18" x14ac:dyDescent="0.2">
      <c r="B134" s="6" t="s">
        <v>1</v>
      </c>
    </row>
  </sheetData>
  <mergeCells count="1">
    <mergeCell ref="B5:D5"/>
  </mergeCells>
  <hyperlinks>
    <hyperlink ref="B5" location="'ToC'!$A$1" tooltip="Go To Table of Contents" display="='ToC'!B1"/>
  </hyperlinks>
  <pageMargins left="0.7" right="0.7" top="0.75" bottom="0.75" header="0.3" footer="0.3"/>
  <pageSetup paperSize="9" scale="38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EE1017"/>
  <sheetViews>
    <sheetView showGridLines="0" workbookViewId="0">
      <pane xSplit="4" ySplit="10" topLeftCell="M11" activePane="bottomRight" state="frozen"/>
      <selection activeCell="R40" sqref="R40"/>
      <selection pane="topRight" activeCell="R40" sqref="R40"/>
      <selection pane="bottomLeft" activeCell="R40" sqref="R40"/>
      <selection pane="bottomRight" activeCell="R15" sqref="R15"/>
    </sheetView>
  </sheetViews>
  <sheetFormatPr defaultRowHeight="12.75" outlineLevelRow="1" x14ac:dyDescent="0.2"/>
  <cols>
    <col min="1" max="1" width="1.7109375" customWidth="1"/>
    <col min="2" max="2" width="4.28515625" customWidth="1"/>
    <col min="3" max="3" width="6.7109375" customWidth="1"/>
    <col min="4" max="4" width="40.7109375" customWidth="1"/>
    <col min="5" max="7" width="20.7109375" customWidth="1"/>
    <col min="8" max="8" width="15.7109375" customWidth="1"/>
    <col min="9" max="13" width="20.7109375" customWidth="1"/>
    <col min="14" max="19" width="15.7109375" customWidth="1"/>
    <col min="20" max="20" width="20.7109375" customWidth="1"/>
    <col min="21" max="21" width="12.7109375" customWidth="1"/>
    <col min="22" max="22" width="15.7109375" customWidth="1"/>
    <col min="23" max="23" width="2.7109375" customWidth="1"/>
    <col min="24" max="31" width="12.7109375" customWidth="1"/>
    <col min="32" max="32" width="2.7109375" customWidth="1"/>
    <col min="33" max="38" width="10.7109375" customWidth="1"/>
    <col min="39" max="39" width="2.7109375" customWidth="1"/>
    <col min="40" max="45" width="10.7109375" customWidth="1"/>
    <col min="46" max="46" width="2.7109375" customWidth="1"/>
    <col min="47" max="52" width="10.7109375" customWidth="1"/>
    <col min="53" max="53" width="2.7109375" customWidth="1"/>
    <col min="54" max="59" width="10.7109375" customWidth="1"/>
    <col min="60" max="60" width="2.7109375" customWidth="1"/>
    <col min="61" max="66" width="10.7109375" customWidth="1"/>
    <col min="67" max="67" width="2.7109375" customWidth="1"/>
    <col min="68" max="72" width="10.7109375" customWidth="1"/>
    <col min="73" max="73" width="2.7109375" customWidth="1"/>
    <col min="74" max="79" width="10.7109375" customWidth="1"/>
    <col min="80" max="80" width="2.7109375" customWidth="1"/>
    <col min="81" max="86" width="10.7109375" customWidth="1"/>
    <col min="87" max="87" width="2.7109375" customWidth="1"/>
    <col min="88" max="93" width="10.7109375" customWidth="1"/>
    <col min="94" max="94" width="2.7109375" customWidth="1"/>
    <col min="95" max="100" width="10.7109375" customWidth="1"/>
    <col min="101" max="101" width="2.7109375" customWidth="1"/>
    <col min="102" max="107" width="10.7109375" customWidth="1"/>
    <col min="108" max="108" width="2.7109375" customWidth="1"/>
    <col min="109" max="115" width="15.7109375" customWidth="1"/>
    <col min="116" max="116" width="2.7109375" customWidth="1"/>
    <col min="117" max="122" width="15.7109375" customWidth="1"/>
    <col min="123" max="123" width="2.7109375" customWidth="1"/>
    <col min="124" max="132" width="20.7109375" customWidth="1"/>
    <col min="133" max="133" width="2.7109375" customWidth="1"/>
    <col min="134" max="135" width="12.7109375" customWidth="1"/>
  </cols>
  <sheetData>
    <row r="1" spans="2:135" ht="23.25" x14ac:dyDescent="0.35">
      <c r="B1" s="19" t="s">
        <v>529</v>
      </c>
    </row>
    <row r="2" spans="2:135" ht="15" x14ac:dyDescent="0.2">
      <c r="B2" s="36" t="str">
        <f>Model_Name</f>
        <v>TransGrid Capex Forecast Model</v>
      </c>
    </row>
    <row r="3" spans="2:135" x14ac:dyDescent="0.2">
      <c r="B3" s="10" t="str">
        <f>General!$B$3</f>
        <v>WB Check</v>
      </c>
      <c r="D3" s="134">
        <f>WkBk_Err_Chk</f>
        <v>0</v>
      </c>
      <c r="U3" s="53"/>
    </row>
    <row r="4" spans="2:135" x14ac:dyDescent="0.2">
      <c r="B4" s="10" t="str">
        <f>General!$B$4</f>
        <v>Sheet Check</v>
      </c>
      <c r="D4" s="134">
        <f>SUM(E1014:E1015)</f>
        <v>0</v>
      </c>
      <c r="U4" s="53"/>
    </row>
    <row r="5" spans="2:135" x14ac:dyDescent="0.2">
      <c r="B5" s="267" t="str">
        <f>ToC!$B$1</f>
        <v>Table of Contents</v>
      </c>
      <c r="C5" s="267"/>
      <c r="D5" s="267"/>
      <c r="F5" s="26" t="str">
        <f>Inflation!E$14</f>
        <v>Convert From</v>
      </c>
      <c r="G5" s="26" t="str">
        <f>Inflation!F$14</f>
        <v>Convert From Timing</v>
      </c>
      <c r="H5" s="26" t="str">
        <f>Inflation!G$14</f>
        <v>Convert To</v>
      </c>
      <c r="I5" s="26" t="str">
        <f>Inflation!H$14</f>
        <v>Convert To Timing</v>
      </c>
      <c r="AC5" s="100" t="s">
        <v>257</v>
      </c>
      <c r="AD5" s="100" t="s">
        <v>257</v>
      </c>
    </row>
    <row r="6" spans="2:135" x14ac:dyDescent="0.2">
      <c r="D6" t="str">
        <f>Inflation!$D$15</f>
        <v>Real 2021 (End Period) to Real 2023 (End Period)</v>
      </c>
      <c r="F6" s="15">
        <f>Inflation!E$15</f>
        <v>2021</v>
      </c>
      <c r="G6" s="15" t="str">
        <f>Inflation!F$15</f>
        <v>End Period</v>
      </c>
      <c r="H6" s="15">
        <f>Inflation!G$15</f>
        <v>2023</v>
      </c>
      <c r="I6" s="15" t="str">
        <f>Inflation!H$15</f>
        <v>End Period</v>
      </c>
      <c r="AC6" s="13" t="s">
        <v>33</v>
      </c>
      <c r="AD6" s="13" t="str">
        <f>NA</f>
        <v>N/A</v>
      </c>
      <c r="AG6" s="98">
        <f>Inflation!V$15</f>
        <v>1.0506187499999999</v>
      </c>
      <c r="AH6" s="98">
        <f>Inflation!W$15</f>
        <v>1.0506187499999999</v>
      </c>
      <c r="AI6" s="98">
        <f>Inflation!X$15</f>
        <v>1.0506187499999999</v>
      </c>
      <c r="AJ6" s="98">
        <f>Inflation!Y$15</f>
        <v>1.0506187499999999</v>
      </c>
      <c r="AK6" s="98">
        <f>Inflation!Z$15</f>
        <v>1.0506187499999999</v>
      </c>
    </row>
    <row r="7" spans="2:135" x14ac:dyDescent="0.2">
      <c r="D7" s="248" t="s">
        <v>584</v>
      </c>
    </row>
    <row r="8" spans="2:135" ht="15.75" x14ac:dyDescent="0.2">
      <c r="F8" s="40" t="s">
        <v>109</v>
      </c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 t="str">
        <f>Forecast_Capex_Input!S6</f>
        <v>Input Cost</v>
      </c>
      <c r="V8" s="40" t="s">
        <v>253</v>
      </c>
      <c r="X8" s="40" t="s">
        <v>146</v>
      </c>
      <c r="Y8" s="40"/>
      <c r="Z8" s="40"/>
      <c r="AA8" s="40"/>
      <c r="AB8" s="40"/>
      <c r="AC8" s="40"/>
      <c r="AD8" s="40"/>
      <c r="AE8" s="40"/>
      <c r="AG8" s="40" t="str">
        <f>"Direct Unescalated Capex, As Incurred ($M) "&amp;"$Real "&amp;RIGHT($H$6,2)</f>
        <v>Direct Unescalated Capex, As Incurred ($M) $Real 23</v>
      </c>
      <c r="AH8" s="40"/>
      <c r="AI8" s="40"/>
      <c r="AJ8" s="40"/>
      <c r="AK8" s="40"/>
      <c r="AL8" s="40"/>
      <c r="AN8" s="40" t="str">
        <f>"Escalated Capex, As Incurred ($M) "&amp;"$Real "&amp;RIGHT($H$6,2)</f>
        <v>Escalated Capex, As Incurred ($M) $Real 23</v>
      </c>
      <c r="AO8" s="40"/>
      <c r="AP8" s="40"/>
      <c r="AQ8" s="40"/>
      <c r="AR8" s="40"/>
      <c r="AS8" s="40"/>
      <c r="AU8" s="40" t="str">
        <f>"Network Overhead, As Incurred ($M) "&amp;"$Real "&amp;RIGHT($H$6,2)</f>
        <v>Network Overhead, As Incurred ($M) $Real 23</v>
      </c>
      <c r="AV8" s="40"/>
      <c r="AW8" s="40"/>
      <c r="AX8" s="40"/>
      <c r="AY8" s="40"/>
      <c r="AZ8" s="40"/>
      <c r="BB8" s="40" t="str">
        <f>"Corporate Overhead, As Incurred ($M) "&amp;"$Real "&amp;RIGHT($H$6,2)</f>
        <v>Corporate Overhead, As Incurred ($M) $Real 23</v>
      </c>
      <c r="BC8" s="40"/>
      <c r="BD8" s="40"/>
      <c r="BE8" s="40"/>
      <c r="BF8" s="40"/>
      <c r="BG8" s="40"/>
      <c r="BI8" s="40" t="str">
        <f>"Total Capex, As Incurred (Escalated + OH) ($M) "&amp;"$Real "&amp;RIGHT($H$6,2)</f>
        <v>Total Capex, As Incurred (Escalated + OH) ($M) $Real 23</v>
      </c>
      <c r="BJ8" s="40"/>
      <c r="BK8" s="40"/>
      <c r="BL8" s="40"/>
      <c r="BM8" s="40"/>
      <c r="BN8" s="40"/>
      <c r="BP8" s="40" t="str">
        <f>Forecast_Capex_Input!$AC$6</f>
        <v>As Commission Percentage</v>
      </c>
      <c r="BQ8" s="40"/>
      <c r="BR8" s="40"/>
      <c r="BS8" s="40"/>
      <c r="BT8" s="40"/>
      <c r="BV8" s="40" t="str">
        <f>"Direct Unescalated Capex, As Commissioned ($M) "&amp;"$Real "&amp;RIGHT($H$6,2)</f>
        <v>Direct Unescalated Capex, As Commissioned ($M) $Real 23</v>
      </c>
      <c r="BW8" s="40"/>
      <c r="BX8" s="40"/>
      <c r="BY8" s="40"/>
      <c r="BZ8" s="40"/>
      <c r="CA8" s="40"/>
      <c r="CC8" s="40" t="str">
        <f>"Escalated Capex, As Commissioned ($M) "&amp;"$Real "&amp;RIGHT($H$6,2)</f>
        <v>Escalated Capex, As Commissioned ($M) $Real 23</v>
      </c>
      <c r="CD8" s="40"/>
      <c r="CE8" s="40"/>
      <c r="CF8" s="40"/>
      <c r="CG8" s="40"/>
      <c r="CH8" s="40"/>
      <c r="CJ8" s="40" t="str">
        <f>"Network Overhead, As Commissioned ($M) "&amp;"$Real "&amp;RIGHT($H$6,2)</f>
        <v>Network Overhead, As Commissioned ($M) $Real 23</v>
      </c>
      <c r="CK8" s="40"/>
      <c r="CL8" s="40"/>
      <c r="CM8" s="40"/>
      <c r="CN8" s="40"/>
      <c r="CO8" s="40"/>
      <c r="CQ8" s="40" t="str">
        <f>"Corporate Overhead, As Commissioned ($M) "&amp;"$Real "&amp;RIGHT($H$6,2)</f>
        <v>Corporate Overhead, As Commissioned ($M) $Real 23</v>
      </c>
      <c r="CR8" s="40"/>
      <c r="CS8" s="40"/>
      <c r="CT8" s="40"/>
      <c r="CU8" s="40"/>
      <c r="CV8" s="40"/>
      <c r="CX8" s="40" t="str">
        <f>"Total Capex, As Commissioned (Escalated + OH) ($M) "&amp;"$Real "&amp;RIGHT($H$6,2)</f>
        <v>Total Capex, As Commissioned (Escalated + OH) ($M) $Real 23</v>
      </c>
      <c r="CY8" s="40"/>
      <c r="CZ8" s="40"/>
      <c r="DA8" s="40"/>
      <c r="DB8" s="40"/>
      <c r="DC8" s="40"/>
      <c r="DE8" s="40" t="str">
        <f>Forecast_Capex_Input!$BF$6</f>
        <v>Transmission Lines - Secondary Allocation for Repex</v>
      </c>
      <c r="DF8" s="40"/>
      <c r="DG8" s="40"/>
      <c r="DH8" s="40"/>
      <c r="DI8" s="40"/>
      <c r="DJ8" s="40"/>
      <c r="DK8" s="40"/>
      <c r="DM8" s="40" t="str">
        <f>Forecast_Capex_Input!$BN$6</f>
        <v>Substation - Secondary Allocation for Repex</v>
      </c>
      <c r="DN8" s="40"/>
      <c r="DO8" s="40"/>
      <c r="DP8" s="40"/>
      <c r="DQ8" s="40"/>
      <c r="DR8" s="40"/>
      <c r="DT8" s="40" t="str">
        <f>Forecast_Capex_Input!$BU$6</f>
        <v>Digital Infrastructure - Secondary Allocation for Repex</v>
      </c>
      <c r="DU8" s="40"/>
      <c r="DV8" s="40"/>
      <c r="DW8" s="40"/>
      <c r="DX8" s="40"/>
      <c r="DY8" s="40"/>
      <c r="DZ8" s="40"/>
      <c r="EA8" s="40"/>
      <c r="EB8" s="40"/>
      <c r="ED8" s="40" t="s">
        <v>414</v>
      </c>
      <c r="EE8" s="40"/>
    </row>
    <row r="9" spans="2:135" hidden="1" outlineLevel="1" x14ac:dyDescent="0.2"/>
    <row r="10" spans="2:135" ht="90" collapsed="1" x14ac:dyDescent="0.2">
      <c r="C10" s="41" t="s">
        <v>121</v>
      </c>
      <c r="D10" s="39" t="s">
        <v>147</v>
      </c>
      <c r="E10" s="45" t="str">
        <f>Forecast_Capex_Input!E11</f>
        <v>Apply As Commissioned Percentages?
(If FALSE, AC = AI)</v>
      </c>
      <c r="F10" s="60" t="s">
        <v>148</v>
      </c>
      <c r="G10" s="60" t="str">
        <f>General!$C$81</f>
        <v>Asset Class - Current</v>
      </c>
      <c r="H10" s="45" t="s">
        <v>145</v>
      </c>
      <c r="I10" s="45" t="str">
        <f>Forecast_Capex_Input!F$11</f>
        <v>RIN Level 1</v>
      </c>
      <c r="J10" s="45" t="str">
        <f>Forecast_Capex_Input!G$11</f>
        <v>RIN Level 2</v>
      </c>
      <c r="K10" s="45" t="str">
        <f>Forecast_Capex_Input!H$11</f>
        <v>RIN Level 3</v>
      </c>
      <c r="L10" s="45" t="str">
        <f>Forecast_Capex_Input!I$11</f>
        <v>Augex Driver</v>
      </c>
      <c r="M10" s="45" t="str">
        <f>Forecast_Capex_Input!J$11</f>
        <v>Fleet &amp; Property Allocation</v>
      </c>
      <c r="N10" s="45" t="str">
        <f>Forecast_Capex_Input!K$11</f>
        <v>Repex Subcategory 1</v>
      </c>
      <c r="O10" s="45" t="str">
        <f>Forecast_Capex_Input!L$11</f>
        <v>Repex Subcategory 2</v>
      </c>
      <c r="P10" s="45" t="str">
        <f>Forecast_Capex_Input!M$11</f>
        <v>ICT Category (FY19-23)</v>
      </c>
      <c r="Q10" s="45" t="str">
        <f>Forecast_Capex_Input!N$11</f>
        <v>Previously Allowed but Not Undertaken</v>
      </c>
      <c r="R10" s="45" t="str">
        <f>Forecast_Capex_Input!O$11</f>
        <v>Immediately Expensed %</v>
      </c>
      <c r="S10" s="45" t="str">
        <f>Forecast_Capex_Input!P$11</f>
        <v>Key External Driver</v>
      </c>
      <c r="T10" s="45" t="str">
        <f>General!$C$155</f>
        <v>PTRM Asset Classification</v>
      </c>
      <c r="U10" s="45" t="str">
        <f>Forecast_Capex_Input!$S$11</f>
        <v>Labour
Weighting (n%)</v>
      </c>
      <c r="V10" s="45" t="s">
        <v>293</v>
      </c>
      <c r="X10" s="45" t="s">
        <v>149</v>
      </c>
      <c r="Y10" s="45" t="s">
        <v>150</v>
      </c>
      <c r="Z10" s="45" t="s">
        <v>151</v>
      </c>
      <c r="AA10" s="45" t="s">
        <v>152</v>
      </c>
      <c r="AB10" s="45" t="s">
        <v>153</v>
      </c>
      <c r="AC10" s="45" t="str">
        <f>General!$E$17&amp;" Project"</f>
        <v>NCIPAP Project</v>
      </c>
      <c r="AD10" s="45" t="str">
        <f>General!$E$18</f>
        <v>Contingent Projects</v>
      </c>
      <c r="AE10" s="45" t="s">
        <v>256</v>
      </c>
      <c r="AG10" s="46" t="str">
        <f>Forecast_Capex_Input!V$11</f>
        <v>FY24</v>
      </c>
      <c r="AH10" s="46" t="str">
        <f>Forecast_Capex_Input!W$11</f>
        <v>FY25</v>
      </c>
      <c r="AI10" s="46" t="str">
        <f>Forecast_Capex_Input!X$11</f>
        <v>FY26</v>
      </c>
      <c r="AJ10" s="46" t="str">
        <f>Forecast_Capex_Input!Y$11</f>
        <v>FY27</v>
      </c>
      <c r="AK10" s="46" t="str">
        <f>Forecast_Capex_Input!Z$11</f>
        <v>FY28</v>
      </c>
      <c r="AL10" s="46" t="str">
        <f>Forecast_Capex_Input!AA$11</f>
        <v>FY24 - FY28</v>
      </c>
      <c r="AN10" s="46" t="str">
        <f t="shared" ref="AN10:AS10" si="0">AG$10</f>
        <v>FY24</v>
      </c>
      <c r="AO10" s="46" t="str">
        <f t="shared" si="0"/>
        <v>FY25</v>
      </c>
      <c r="AP10" s="46" t="str">
        <f t="shared" si="0"/>
        <v>FY26</v>
      </c>
      <c r="AQ10" s="46" t="str">
        <f t="shared" si="0"/>
        <v>FY27</v>
      </c>
      <c r="AR10" s="46" t="str">
        <f t="shared" si="0"/>
        <v>FY28</v>
      </c>
      <c r="AS10" s="46" t="str">
        <f t="shared" si="0"/>
        <v>FY24 - FY28</v>
      </c>
      <c r="AU10" s="46" t="str">
        <f t="shared" ref="AU10:AZ10" si="1">AN$10</f>
        <v>FY24</v>
      </c>
      <c r="AV10" s="46" t="str">
        <f t="shared" si="1"/>
        <v>FY25</v>
      </c>
      <c r="AW10" s="46" t="str">
        <f t="shared" si="1"/>
        <v>FY26</v>
      </c>
      <c r="AX10" s="46" t="str">
        <f t="shared" si="1"/>
        <v>FY27</v>
      </c>
      <c r="AY10" s="46" t="str">
        <f t="shared" si="1"/>
        <v>FY28</v>
      </c>
      <c r="AZ10" s="46" t="str">
        <f t="shared" si="1"/>
        <v>FY24 - FY28</v>
      </c>
      <c r="BB10" s="46" t="str">
        <f t="shared" ref="BB10:BG10" si="2">AU$10</f>
        <v>FY24</v>
      </c>
      <c r="BC10" s="46" t="str">
        <f t="shared" si="2"/>
        <v>FY25</v>
      </c>
      <c r="BD10" s="46" t="str">
        <f t="shared" si="2"/>
        <v>FY26</v>
      </c>
      <c r="BE10" s="46" t="str">
        <f t="shared" si="2"/>
        <v>FY27</v>
      </c>
      <c r="BF10" s="46" t="str">
        <f t="shared" si="2"/>
        <v>FY28</v>
      </c>
      <c r="BG10" s="46" t="str">
        <f t="shared" si="2"/>
        <v>FY24 - FY28</v>
      </c>
      <c r="BI10" s="46" t="str">
        <f t="shared" ref="BI10:BN10" si="3">AU$10</f>
        <v>FY24</v>
      </c>
      <c r="BJ10" s="46" t="str">
        <f t="shared" si="3"/>
        <v>FY25</v>
      </c>
      <c r="BK10" s="46" t="str">
        <f t="shared" si="3"/>
        <v>FY26</v>
      </c>
      <c r="BL10" s="46" t="str">
        <f t="shared" si="3"/>
        <v>FY27</v>
      </c>
      <c r="BM10" s="46" t="str">
        <f t="shared" si="3"/>
        <v>FY28</v>
      </c>
      <c r="BN10" s="46" t="str">
        <f t="shared" si="3"/>
        <v>FY24 - FY28</v>
      </c>
      <c r="BP10" s="46" t="str">
        <f>BI$10</f>
        <v>FY24</v>
      </c>
      <c r="BQ10" s="46" t="str">
        <f>BJ$10</f>
        <v>FY25</v>
      </c>
      <c r="BR10" s="46" t="str">
        <f>BK$10</f>
        <v>FY26</v>
      </c>
      <c r="BS10" s="46" t="str">
        <f>BL$10</f>
        <v>FY27</v>
      </c>
      <c r="BT10" s="46" t="str">
        <f>BM$10</f>
        <v>FY28</v>
      </c>
      <c r="BV10" s="46" t="str">
        <f t="shared" ref="BV10:CA10" si="4">BI$10</f>
        <v>FY24</v>
      </c>
      <c r="BW10" s="46" t="str">
        <f t="shared" si="4"/>
        <v>FY25</v>
      </c>
      <c r="BX10" s="46" t="str">
        <f t="shared" si="4"/>
        <v>FY26</v>
      </c>
      <c r="BY10" s="46" t="str">
        <f t="shared" si="4"/>
        <v>FY27</v>
      </c>
      <c r="BZ10" s="46" t="str">
        <f t="shared" si="4"/>
        <v>FY28</v>
      </c>
      <c r="CA10" s="46" t="str">
        <f t="shared" si="4"/>
        <v>FY24 - FY28</v>
      </c>
      <c r="CC10" s="46" t="str">
        <f t="shared" ref="CC10:CH10" si="5">BV$10</f>
        <v>FY24</v>
      </c>
      <c r="CD10" s="46" t="str">
        <f t="shared" si="5"/>
        <v>FY25</v>
      </c>
      <c r="CE10" s="46" t="str">
        <f t="shared" si="5"/>
        <v>FY26</v>
      </c>
      <c r="CF10" s="46" t="str">
        <f t="shared" si="5"/>
        <v>FY27</v>
      </c>
      <c r="CG10" s="46" t="str">
        <f t="shared" si="5"/>
        <v>FY28</v>
      </c>
      <c r="CH10" s="46" t="str">
        <f t="shared" si="5"/>
        <v>FY24 - FY28</v>
      </c>
      <c r="CJ10" s="46" t="str">
        <f t="shared" ref="CJ10:CO10" si="6">CC$10</f>
        <v>FY24</v>
      </c>
      <c r="CK10" s="46" t="str">
        <f t="shared" si="6"/>
        <v>FY25</v>
      </c>
      <c r="CL10" s="46" t="str">
        <f t="shared" si="6"/>
        <v>FY26</v>
      </c>
      <c r="CM10" s="46" t="str">
        <f t="shared" si="6"/>
        <v>FY27</v>
      </c>
      <c r="CN10" s="46" t="str">
        <f t="shared" si="6"/>
        <v>FY28</v>
      </c>
      <c r="CO10" s="46" t="str">
        <f t="shared" si="6"/>
        <v>FY24 - FY28</v>
      </c>
      <c r="CQ10" s="46" t="str">
        <f t="shared" ref="CQ10:CV10" si="7">CJ$10</f>
        <v>FY24</v>
      </c>
      <c r="CR10" s="46" t="str">
        <f t="shared" si="7"/>
        <v>FY25</v>
      </c>
      <c r="CS10" s="46" t="str">
        <f t="shared" si="7"/>
        <v>FY26</v>
      </c>
      <c r="CT10" s="46" t="str">
        <f t="shared" si="7"/>
        <v>FY27</v>
      </c>
      <c r="CU10" s="46" t="str">
        <f t="shared" si="7"/>
        <v>FY28</v>
      </c>
      <c r="CV10" s="46" t="str">
        <f t="shared" si="7"/>
        <v>FY24 - FY28</v>
      </c>
      <c r="CX10" s="46" t="str">
        <f t="shared" ref="CX10:DC10" si="8">CJ$10</f>
        <v>FY24</v>
      </c>
      <c r="CY10" s="46" t="str">
        <f t="shared" si="8"/>
        <v>FY25</v>
      </c>
      <c r="CZ10" s="46" t="str">
        <f t="shared" si="8"/>
        <v>FY26</v>
      </c>
      <c r="DA10" s="46" t="str">
        <f t="shared" si="8"/>
        <v>FY27</v>
      </c>
      <c r="DB10" s="46" t="str">
        <f t="shared" si="8"/>
        <v>FY28</v>
      </c>
      <c r="DC10" s="46" t="str">
        <f t="shared" si="8"/>
        <v>FY24 - FY28</v>
      </c>
      <c r="DE10" s="45" t="s">
        <v>154</v>
      </c>
      <c r="DF10" s="45" t="str">
        <f>Forecast_Capex_Input!BG11</f>
        <v>Transmission Lines - Poles</v>
      </c>
      <c r="DG10" s="45" t="str">
        <f>Forecast_Capex_Input!BH11</f>
        <v>Transmission Lines - Towers</v>
      </c>
      <c r="DH10" s="45" t="str">
        <f>Forecast_Capex_Input!BI11</f>
        <v>Transmission Lines - Insulators</v>
      </c>
      <c r="DI10" s="45" t="str">
        <f>Forecast_Capex_Input!BJ11</f>
        <v>Transmission Lines - Overhead Conductor</v>
      </c>
      <c r="DJ10" s="45" t="str">
        <f>Forecast_Capex_Input!BK11</f>
        <v>Transmission Lines - Underground Cable</v>
      </c>
      <c r="DK10" s="45" t="str">
        <f>Forecast_Capex_Input!BL11</f>
        <v>Transmission Lines - Others</v>
      </c>
      <c r="DM10" s="45" t="s">
        <v>154</v>
      </c>
      <c r="DN10" s="45" t="str">
        <f>Forecast_Capex_Input!BO11</f>
        <v>Substation - Site Establishment and Supporting Assets</v>
      </c>
      <c r="DO10" s="45" t="str">
        <f>Forecast_Capex_Input!BP11</f>
        <v>Substation - Power Transformers</v>
      </c>
      <c r="DP10" s="45" t="str">
        <f>Forecast_Capex_Input!BQ11</f>
        <v>Substation - Switchbay Equipment</v>
      </c>
      <c r="DQ10" s="45" t="str">
        <f>Forecast_Capex_Input!BR11</f>
        <v>Substation - Reactive Plant</v>
      </c>
      <c r="DR10" s="45" t="str">
        <f>Forecast_Capex_Input!BS11</f>
        <v>Substation - Others</v>
      </c>
      <c r="DT10" s="45" t="s">
        <v>154</v>
      </c>
      <c r="DU10" s="45" t="str">
        <f>Forecast_Capex_Input!BV11</f>
        <v>Digital Infrastructure - Protection Systems</v>
      </c>
      <c r="DV10" s="45" t="str">
        <f>Forecast_Capex_Input!BW11</f>
        <v>Digital Infrastructure - Control Systems &amp; SCADA</v>
      </c>
      <c r="DW10" s="45" t="str">
        <f>Forecast_Capex_Input!BX11</f>
        <v>Digital Infrastructure - Market Metering Systems</v>
      </c>
      <c r="DX10" s="45" t="str">
        <f>Forecast_Capex_Input!BY11</f>
        <v>Digital Infrastructure - Network Property</v>
      </c>
      <c r="DY10" s="45" t="str">
        <f>Forecast_Capex_Input!BZ11</f>
        <v>Digital Infrastructure - Communications Systems</v>
      </c>
      <c r="DZ10" s="45" t="str">
        <f>Forecast_Capex_Input!CA11</f>
        <v>Digital Infrastructure - Optical Fibre Systems</v>
      </c>
      <c r="EA10" s="45" t="str">
        <f>Forecast_Capex_Input!CB11</f>
        <v>Digital Infrastructure - AC/DC and Auxiliary Systems</v>
      </c>
      <c r="EB10" s="45" t="str">
        <f>Forecast_Capex_Input!CC11</f>
        <v>Digital Infrastructure - Others</v>
      </c>
      <c r="ED10" s="45" t="s">
        <v>416</v>
      </c>
      <c r="EE10" s="83" t="s">
        <v>415</v>
      </c>
    </row>
    <row r="11" spans="2:135" x14ac:dyDescent="0.2">
      <c r="C11" s="174">
        <f>IF(ISNUMBER(C10),C10+1,1)</f>
        <v>1</v>
      </c>
      <c r="D11" s="167" t="str" cm="1">
        <f t="array" ref="D11">IFERROR(INDEX(Forecast_Capex_Input!$D$12:$D$286,$X11),NA)</f>
        <v>Increase capacity for Generation between DNT and WG1</v>
      </c>
      <c r="E11" s="172" t="b" cm="1">
        <f t="array" ref="E11">IF($X11=NA,NA,INDEX(Forecast_Capex_Input!$E$12:$E$286,$X11))</f>
        <v>1</v>
      </c>
      <c r="F11" s="167" t="str" cm="1">
        <f t="array" aca="1" ref="F11" ca="1">IFERROR(INDEX(General!$E$25:$E$26,$Y11),NA)</f>
        <v>Labour</v>
      </c>
      <c r="G11" s="167" t="str" cm="1">
        <f t="array" aca="1" ref="G11" ca="1">IFERROR(INDEX(Forecast_Capex_Input!$AI$11:$BB$11,$AA11),NA)</f>
        <v>Substations</v>
      </c>
      <c r="H11" s="189" cm="1">
        <f t="array" aca="1" ref="H11" ca="1">IFERROR(INDEX(Forecast_Capex_Input!$AI$12:$BB$286,$X11,$AA11),NA)</f>
        <v>1</v>
      </c>
      <c r="I11" s="199" t="str" cm="1">
        <f t="array" ref="I11">IFERROR(INDEX(Forecast_Capex_Input!F$12:F$286,$X11),NA)</f>
        <v>Augmentation Expenditure</v>
      </c>
      <c r="J11" s="199" t="str" cm="1">
        <f t="array" ref="J11">IFERROR(INDEX(Forecast_Capex_Input!G$12:G$286,$X11),NA)</f>
        <v>NCIPAP</v>
      </c>
      <c r="K11" s="199" t="str" cm="1">
        <f t="array" ref="K11">IFERROR(INDEX(Forecast_Capex_Input!H$12:H$286,$X11),NA)</f>
        <v>NCIPAP</v>
      </c>
      <c r="L11" s="199" t="str" cm="1">
        <f t="array" ref="L11">IFERROR(INDEX(Forecast_Capex_Input!I$12:I$286,$X11),NA)</f>
        <v>N/A</v>
      </c>
      <c r="M11" s="199" t="str" cm="1">
        <f t="array" ref="M11">IFERROR(INDEX(Forecast_Capex_Input!J$12:J$286,$X11),NA)</f>
        <v>N/A</v>
      </c>
      <c r="N11" s="199" t="str" cm="1">
        <f t="array" ref="N11">IFERROR(INDEX(Forecast_Capex_Input!K$12:K$286,$X11),NA)</f>
        <v>N/A</v>
      </c>
      <c r="O11" s="199" t="str" cm="1">
        <f t="array" ref="O11">IFERROR(INDEX(Forecast_Capex_Input!L$12:L$286,$X11),NA)</f>
        <v>N/A</v>
      </c>
      <c r="P11" s="199" t="str" cm="1">
        <f t="array" ref="P11">IFERROR(INDEX(Forecast_Capex_Input!M$12:M$286,$X11),NA)</f>
        <v>N/A</v>
      </c>
      <c r="Q11" s="172" t="str" cm="1">
        <f t="array" ref="Q11">IFERROR(INDEX(Forecast_Capex_Input!N$12:N$286,$X11),NA)</f>
        <v>No</v>
      </c>
      <c r="R11" s="265" cm="1">
        <f t="array" ref="R11">IFERROR(INDEX(Forecast_Capex_Input!O$12:O$286,$X11),0)</f>
        <v>0</v>
      </c>
      <c r="S11" s="172" t="str" cm="1">
        <f t="array" ref="S11">IFERROR(INDEX(Forecast_Capex_Input!P$12:P$286,$X11),0)</f>
        <v>N/A</v>
      </c>
      <c r="T11" s="199" t="str" cm="1">
        <f t="array" aca="1" ref="T11" ca="1">IFERROR(INDEX(General!$K$84:$K$103,$AA11),NA)</f>
        <v>Substations (2018 onwards)</v>
      </c>
      <c r="U11" s="188" cm="1">
        <f t="array" aca="1" ref="U11" ca="1">IFERROR(
IF($F11=General!$E$25,INDEX(Forecast_Capex_Input!S$12:S$286,$X11),
INDEX(Forecast_Capex_Input!T$12:T$286,$X11)),0)</f>
        <v>0.2</v>
      </c>
      <c r="V11" s="222" t="b">
        <f>IFERROR(INDEX(Overheads!$T$19:$T$26,MATCH($I11,Overheads!$E$19:$E$26,0)),FALSE)</f>
        <v>1</v>
      </c>
      <c r="W11" s="165"/>
      <c r="X11" s="174">
        <f>IFERROR(
IF(MATCH($C11,Forecast_Capex_Input!$CI$12:$CI$286,1)+1&gt;MAX(Forecast_Capex_Input!$C$12:$C$286),NA,
MATCH($C11,Forecast_Capex_Input!$CI$12:$CI$286,1)+1),1)</f>
        <v>1</v>
      </c>
      <c r="Y11" s="174" cm="1">
        <f t="array" aca="1" ref="Y11" ca="1">IFERROR(
IF(X10&lt;&gt;X11,1,
IF(COUNTIF(OFFSET(Y10,0,0,-INDEX(Forecast_Capex_Input!$CG$12:$CG$286,$X11)),Y10)=INDEX(Forecast_Capex_Input!$CG$12:$CG$286,$X11),Y10+1,Y10)),NA)</f>
        <v>1</v>
      </c>
      <c r="Z11" s="174" cm="1">
        <f t="array" ref="Z11">IFERROR($C11-IF($X11=1,1,INDEX(Forecast_Capex_Input!$CI$12:$CI$286,$X11-1))+1,NA)</f>
        <v>1</v>
      </c>
      <c r="AA11" s="174" cm="1">
        <f t="array" aca="1" ref="AA11" ca="1">IFERROR(IF(Y11=1,
INDEX(Forecast_Capex_Input!$AI$10:$BB$10,SMALL(IF(INDEX(Forecast_Capex_Input!$AI$12:$BB$286,$X11,0)&gt;0,COLUMN(Forecast_Capex_Input!$AI$10:$BB$10)-COLUMN(Forecast_Capex_Input!$AI$12)+1),ROWS(OFFSET(AA10,0,0,-$Z11)))),
OFFSET(AA10,-INDEX(Forecast_Capex_Input!$CG$12:$CG$286,$X11)+1,0)),NA)</f>
        <v>3</v>
      </c>
      <c r="AB11" s="174">
        <f t="shared" ref="AB11:AB74" ca="1" si="9">IFERROR(
MATCH($F11,Esc_Category_List,0),NA)</f>
        <v>1</v>
      </c>
      <c r="AC11" s="222" t="b">
        <f>$K11=AC$6</f>
        <v>1</v>
      </c>
      <c r="AD11" s="220" t="b">
        <v>0</v>
      </c>
      <c r="AE11" s="222" t="b">
        <f t="shared" ref="AE11:AE74" si="10">AND(NOT(AND(AC11,NOT(Inc_NCIPAP))),
NOT(AND(AD11,NOT(Inc_CP))))</f>
        <v>0</v>
      </c>
      <c r="AF11" s="165"/>
      <c r="AG11" s="215">
        <v>0.10155526103107096</v>
      </c>
      <c r="AH11" s="215">
        <v>0.68980932021104802</v>
      </c>
      <c r="AI11" s="215">
        <v>0</v>
      </c>
      <c r="AJ11" s="215">
        <v>0</v>
      </c>
      <c r="AK11" s="215">
        <v>0</v>
      </c>
      <c r="AL11" s="155">
        <v>0.79136458124211895</v>
      </c>
      <c r="AM11" s="165"/>
      <c r="AN11" s="215" cm="1">
        <f t="array" aca="1" ref="AN11" ca="1">IFERROR(INDEX(General!O$33:O$34,$AB11)
*AG11,0)</f>
        <v>0.10139060597614359</v>
      </c>
      <c r="AO11" s="215" cm="1">
        <f t="array" aca="1" ref="AO11" ca="1">IFERROR(INDEX(General!P$33:P$34,$AB11)
*AH11,0)</f>
        <v>0.69395819416938775</v>
      </c>
      <c r="AP11" s="215" cm="1">
        <f t="array" aca="1" ref="AP11" ca="1">IFERROR(INDEX(General!Q$33:Q$34,$AB11)
*AI11,0)</f>
        <v>0</v>
      </c>
      <c r="AQ11" s="215" cm="1">
        <f t="array" aca="1" ref="AQ11" ca="1">IFERROR(INDEX(General!R$33:R$34,$AB11)
*AJ11,0)</f>
        <v>0</v>
      </c>
      <c r="AR11" s="215" cm="1">
        <f t="array" aca="1" ref="AR11" ca="1">IFERROR(INDEX(General!S$33:S$34,$AB11)
*AK11,0)</f>
        <v>0</v>
      </c>
      <c r="AS11" s="155">
        <f ca="1">SUM(AN11:AR11)</f>
        <v>0.79534880014553133</v>
      </c>
      <c r="AT11" s="165"/>
      <c r="AU11" s="215">
        <f ca="1">IF($AE11=FALSE,AN11*Overheads!$R$24*$V11,
IFERROR(Overheads!$O$49*$V11*AN11,0)
+IFERROR(Overheads!Q$59*$V11*(AN11/Overheads!Q$68),0))</f>
        <v>8.3839327674195153E-3</v>
      </c>
      <c r="AV11" s="215">
        <f ca="1">IF($AE11=FALSE,AO11*Overheads!$R$24*$V11,
IFERROR(Overheads!$O$49*$V11*AO11,0)
+IFERROR(Overheads!R$59*$V11*(AO11/Overheads!R$68),0))</f>
        <v>5.7383016772628387E-2</v>
      </c>
      <c r="AW11" s="215">
        <f ca="1">IF($AE11=FALSE,AP11*Overheads!$R$24*$V11,
IFERROR(Overheads!$O$49*$V11*AP11,0)
+IFERROR(Overheads!S$59*$V11*(AP11/Overheads!S$68),0))</f>
        <v>0</v>
      </c>
      <c r="AX11" s="215">
        <f ca="1">IF($AE11=FALSE,AQ11*Overheads!$R$24*$V11,
IFERROR(Overheads!$O$49*$V11*AQ11,0)
+IFERROR(Overheads!T$59*$V11*(AQ11/Overheads!T$68),0))</f>
        <v>0</v>
      </c>
      <c r="AY11" s="215">
        <f ca="1">IF($AE11=FALSE,AR11*Overheads!$R$24*$V11,
IFERROR(Overheads!$O$49*$V11*AR11,0)
+IFERROR(Overheads!U$59*$V11*(AR11/Overheads!U$68),0))</f>
        <v>0</v>
      </c>
      <c r="AZ11" s="155">
        <f ca="1">SUM(AU11:AY11)</f>
        <v>6.57669495400479E-2</v>
      </c>
      <c r="BA11" s="165"/>
      <c r="BB11" s="215">
        <f ca="1">IF($AE11=FALSE,AN11*Overheads!$S$25,
IFERROR(Overheads!$O$50*AN11,0)
+IFERROR(Overheads!Q$60*(AN11/Overheads!Q$66),0))</f>
        <v>1.1460893799167952E-3</v>
      </c>
      <c r="BC11" s="215">
        <f ca="1">IF($AE11=FALSE,AO11*Overheads!$S$25,
IFERROR(Overheads!$O$50*AO11,0)
+IFERROR(Overheads!R$60*(AO11/Overheads!R$66),0))</f>
        <v>7.8442978892039501E-3</v>
      </c>
      <c r="BD11" s="215">
        <f ca="1">IF($AE11=FALSE,AP11*Overheads!$S$25,
IFERROR(Overheads!$O$50*AP11,0)
+IFERROR(Overheads!S$60*(AP11/Overheads!S$66),0))</f>
        <v>0</v>
      </c>
      <c r="BE11" s="215">
        <f ca="1">IF($AE11=FALSE,AQ11*Overheads!$S$25,
IFERROR(Overheads!$O$50*AQ11,0)
+IFERROR(Overheads!T$60*(AQ11/Overheads!T$66),0))</f>
        <v>0</v>
      </c>
      <c r="BF11" s="215">
        <f ca="1">IF($AE11=FALSE,AR11*Overheads!$S$25,
IFERROR(Overheads!$O$50*AR11,0)
+IFERROR(Overheads!U$60*(AR11/Overheads!U$66),0))</f>
        <v>0</v>
      </c>
      <c r="BG11" s="155">
        <f ca="1">SUM(BB11:BF11)</f>
        <v>8.9903872691207455E-3</v>
      </c>
      <c r="BH11" s="165"/>
      <c r="BI11" s="215">
        <f ca="1">SUM(AN11,AU11,BB11)</f>
        <v>0.1109206281234799</v>
      </c>
      <c r="BJ11" s="215">
        <f t="shared" ref="BJ11:BJ74" ca="1" si="11">SUM(AO11,AV11,BC11)</f>
        <v>0.75918550883122005</v>
      </c>
      <c r="BK11" s="215">
        <f t="shared" ref="BK11:BK74" ca="1" si="12">SUM(AP11,AW11,BD11)</f>
        <v>0</v>
      </c>
      <c r="BL11" s="215">
        <f t="shared" ref="BL11:BL74" ca="1" si="13">SUM(AQ11,AX11,BE11)</f>
        <v>0</v>
      </c>
      <c r="BM11" s="215">
        <f t="shared" ref="BM11:BM74" ca="1" si="14">SUM(AR11,AY11,BF11)</f>
        <v>0</v>
      </c>
      <c r="BN11" s="155">
        <f ca="1">SUM(BI11:BM11)</f>
        <v>0.87010613695469996</v>
      </c>
      <c r="BO11" s="165"/>
      <c r="BP11" s="187" cm="1">
        <f t="array" ref="BP11">IFERROR(IF($X11=$X10,BP10,INDEX(Forecast_Capex_Input!AC$12:AC$286,$X11)),0)</f>
        <v>0</v>
      </c>
      <c r="BQ11" s="187" cm="1">
        <f t="array" ref="BQ11">IFERROR(IF($X11=$X10,BQ10,INDEX(Forecast_Capex_Input!AD$12:AD$286,$X11)),0)</f>
        <v>1</v>
      </c>
      <c r="BR11" s="187" cm="1">
        <f t="array" ref="BR11">IFERROR(IF($X11=$X10,BR10,INDEX(Forecast_Capex_Input!AE$12:AE$286,$X11)),0)</f>
        <v>0</v>
      </c>
      <c r="BS11" s="187" cm="1">
        <f t="array" ref="BS11">IFERROR(IF($X11=$X10,BS10,INDEX(Forecast_Capex_Input!AF$12:AF$286,$X11)),0)</f>
        <v>0</v>
      </c>
      <c r="BT11" s="187" cm="1">
        <f t="array" ref="BT11">IFERROR(IF($X11=$X10,BT10,INDEX(Forecast_Capex_Input!AG$12:AG$286,$X11)),0)</f>
        <v>0</v>
      </c>
      <c r="BU11" s="165"/>
      <c r="BV11" s="215">
        <f t="shared" ref="BV11:BV74" si="15">IFERROR(IF($E11,SUM($AG11:$AK11)*BP11,AG11),0)</f>
        <v>0</v>
      </c>
      <c r="BW11" s="215">
        <f t="shared" ref="BW11:BW74" si="16">IFERROR(IF($E11,SUM($AG11:$AK11)*BQ11,AH11),0)</f>
        <v>0.79136458124211895</v>
      </c>
      <c r="BX11" s="215">
        <f t="shared" ref="BX11:BX74" si="17">IFERROR(IF($E11,SUM($AG11:$AK11)*BR11,AI11),0)</f>
        <v>0</v>
      </c>
      <c r="BY11" s="215">
        <f t="shared" ref="BY11:BY74" si="18">IFERROR(IF($E11,SUM($AG11:$AK11)*BS11,AJ11),0)</f>
        <v>0</v>
      </c>
      <c r="BZ11" s="215">
        <f t="shared" ref="BZ11:BZ74" si="19">IFERROR(IF($E11,SUM($AG11:$AK11)*BT11,AK11),0)</f>
        <v>0</v>
      </c>
      <c r="CA11" s="155">
        <f>SUM(BV11:BZ11)</f>
        <v>0.79136458124211895</v>
      </c>
      <c r="CB11" s="165"/>
      <c r="CC11" s="215">
        <f t="shared" ref="CC11:CC74" ca="1" si="20">IFERROR(IF($E11,SUM($AN11:$AR11)*BP11,AN11),0)</f>
        <v>0</v>
      </c>
      <c r="CD11" s="215">
        <f t="shared" ref="CD11:CD74" ca="1" si="21">IFERROR(IF($E11,SUM($AN11:$AR11)*BQ11,AO11),0)</f>
        <v>0.79534880014553133</v>
      </c>
      <c r="CE11" s="215">
        <f t="shared" ref="CE11:CE74" ca="1" si="22">IFERROR(IF($E11,SUM($AN11:$AR11)*BR11,AP11),0)</f>
        <v>0</v>
      </c>
      <c r="CF11" s="215">
        <f t="shared" ref="CF11:CF74" ca="1" si="23">IFERROR(IF($E11,SUM($AN11:$AR11)*BS11,AQ11),0)</f>
        <v>0</v>
      </c>
      <c r="CG11" s="215">
        <f t="shared" ref="CG11:CG74" ca="1" si="24">IFERROR(IF($E11,SUM($AN11:$AR11)*BT11,AR11),0)</f>
        <v>0</v>
      </c>
      <c r="CH11" s="155">
        <f ca="1">SUM(CC11:CG11)</f>
        <v>0.79534880014553133</v>
      </c>
      <c r="CI11" s="165"/>
      <c r="CJ11" s="215">
        <f t="shared" ref="CJ11:CJ74" ca="1" si="25">IFERROR(IF($E11,SUM($AU11:$AY11)*BP11,AU11),0)</f>
        <v>0</v>
      </c>
      <c r="CK11" s="215">
        <f t="shared" ref="CK11:CK74" ca="1" si="26">IFERROR(IF($E11,SUM($AU11:$AY11)*BQ11,AV11),0)</f>
        <v>6.57669495400479E-2</v>
      </c>
      <c r="CL11" s="215">
        <f t="shared" ref="CL11:CL74" ca="1" si="27">IFERROR(IF($E11,SUM($AU11:$AY11)*BR11,AW11),0)</f>
        <v>0</v>
      </c>
      <c r="CM11" s="215">
        <f t="shared" ref="CM11:CM74" ca="1" si="28">IFERROR(IF($E11,SUM($AU11:$AY11)*BS11,AX11),0)</f>
        <v>0</v>
      </c>
      <c r="CN11" s="215">
        <f t="shared" ref="CN11:CN74" ca="1" si="29">IFERROR(IF($E11,SUM($AU11:$AY11)*BT11,AY11),0)</f>
        <v>0</v>
      </c>
      <c r="CO11" s="155">
        <f ca="1">SUM(CJ11:CN11)</f>
        <v>6.57669495400479E-2</v>
      </c>
      <c r="CP11" s="165"/>
      <c r="CQ11" s="223">
        <f t="shared" ref="CQ11:CQ74" ca="1" si="30">IFERROR(IF($E11,SUM($BB11:$BF11)*BP11,BB11),0)</f>
        <v>0</v>
      </c>
      <c r="CR11" s="223">
        <f t="shared" ref="CR11:CR74" ca="1" si="31">IFERROR(IF($E11,SUM($BB11:$BF11)*BQ11,BC11),0)</f>
        <v>8.9903872691207455E-3</v>
      </c>
      <c r="CS11" s="223">
        <f t="shared" ref="CS11:CS74" ca="1" si="32">IFERROR(IF($E11,SUM($BB11:$BF11)*BR11,BD11),0)</f>
        <v>0</v>
      </c>
      <c r="CT11" s="223">
        <f t="shared" ref="CT11:CT74" ca="1" si="33">IFERROR(IF($E11,SUM($BB11:$BF11)*BS11,BE11),0)</f>
        <v>0</v>
      </c>
      <c r="CU11" s="223">
        <f t="shared" ref="CU11:CU74" ca="1" si="34">IFERROR(IF($E11,SUM($BB11:$BF11)*BT11,BF11),0)</f>
        <v>0</v>
      </c>
      <c r="CV11" s="155">
        <f ca="1">SUM(CQ11:CU11)</f>
        <v>8.9903872691207455E-3</v>
      </c>
      <c r="CW11" s="165"/>
      <c r="CX11" s="215">
        <f ca="1">SUM(CC11,CJ11,CQ11)</f>
        <v>0</v>
      </c>
      <c r="CY11" s="215">
        <f t="shared" ref="CY11:CY74" ca="1" si="35">SUM(CD11,CK11,CR11)</f>
        <v>0.87010613695469996</v>
      </c>
      <c r="CZ11" s="215">
        <f t="shared" ref="CZ11:CZ74" ca="1" si="36">SUM(CE11,CL11,CS11)</f>
        <v>0</v>
      </c>
      <c r="DA11" s="215">
        <f t="shared" ref="DA11:DA74" ca="1" si="37">SUM(CF11,CM11,CT11)</f>
        <v>0</v>
      </c>
      <c r="DB11" s="215">
        <f t="shared" ref="DB11:DB74" ca="1" si="38">SUM(CG11,CN11,CU11)</f>
        <v>0</v>
      </c>
      <c r="DC11" s="155">
        <f ca="1">SUM(CX11:DB11)</f>
        <v>0.87010613695469996</v>
      </c>
      <c r="DD11" s="165"/>
      <c r="DE11" s="188" t="b" cm="1">
        <f t="array" aca="1" ref="DE11" ca="1">OR($G11=Forecast_Capex_Input!$BF$8:$BF$10)</f>
        <v>0</v>
      </c>
      <c r="DF11" s="188" cm="1">
        <f t="array" aca="1" ref="DF11" ca="1">IFERROR(INDEX(Forecast_Capex_Input!BG$12:BG$286,$X11)
*(INDEX(Forecast_Capex_Input!$H$12:$H$286,$X11)=Repex),0)
*$DE11</f>
        <v>0</v>
      </c>
      <c r="DG11" s="188" cm="1">
        <f t="array" aca="1" ref="DG11" ca="1">IFERROR(INDEX(Forecast_Capex_Input!BH$12:BH$286,$X11)
*(INDEX(Forecast_Capex_Input!$H$12:$H$286,$X11)=Repex),0)
*$DE11</f>
        <v>0</v>
      </c>
      <c r="DH11" s="188" cm="1">
        <f t="array" aca="1" ref="DH11" ca="1">IFERROR(INDEX(Forecast_Capex_Input!BI$12:BI$286,$X11)
*(INDEX(Forecast_Capex_Input!$H$12:$H$286,$X11)=Repex),0)
*$DE11</f>
        <v>0</v>
      </c>
      <c r="DI11" s="188" cm="1">
        <f t="array" aca="1" ref="DI11" ca="1">IFERROR(INDEX(Forecast_Capex_Input!BJ$12:BJ$286,$X11)
*(INDEX(Forecast_Capex_Input!$H$12:$H$286,$X11)=Repex),0)
*$DE11</f>
        <v>0</v>
      </c>
      <c r="DJ11" s="188" cm="1">
        <f t="array" aca="1" ref="DJ11" ca="1">IFERROR(INDEX(Forecast_Capex_Input!BK$12:BK$286,$X11)
*(INDEX(Forecast_Capex_Input!$H$12:$H$286,$X11)=Repex),0)
*$DE11</f>
        <v>0</v>
      </c>
      <c r="DK11" s="188" cm="1">
        <f t="array" aca="1" ref="DK11" ca="1">IFERROR(INDEX(Forecast_Capex_Input!BL$12:BL$286,$X11)
*(INDEX(Forecast_Capex_Input!$H$12:$H$286,$X11)=Repex),0)
*$DE11</f>
        <v>0</v>
      </c>
      <c r="DL11" s="165"/>
      <c r="DM11" s="188" t="b" cm="1">
        <f t="array" aca="1" ref="DM11" ca="1">OR($G11=Forecast_Capex_Input!$BN$8:$BN$9)</f>
        <v>1</v>
      </c>
      <c r="DN11" s="188" cm="1">
        <f t="array" aca="1" ref="DN11" ca="1">IFERROR(INDEX(Forecast_Capex_Input!BO$12:BO$286,$X11)
*(INDEX(Forecast_Capex_Input!$H$12:$H$286,$X11)=Repex),0)
*$DM11</f>
        <v>0</v>
      </c>
      <c r="DO11" s="188" cm="1">
        <f t="array" aca="1" ref="DO11" ca="1">IFERROR(INDEX(Forecast_Capex_Input!BP$12:BP$286,$X11)
*(INDEX(Forecast_Capex_Input!$H$12:$H$286,$X11)=Repex),0)
*$DM11</f>
        <v>0</v>
      </c>
      <c r="DP11" s="188" cm="1">
        <f t="array" aca="1" ref="DP11" ca="1">IFERROR(INDEX(Forecast_Capex_Input!BQ$12:BQ$286,$X11)
*(INDEX(Forecast_Capex_Input!$H$12:$H$286,$X11)=Repex),0)
*$DM11</f>
        <v>0</v>
      </c>
      <c r="DQ11" s="188" cm="1">
        <f t="array" aca="1" ref="DQ11" ca="1">IFERROR(INDEX(Forecast_Capex_Input!BR$12:BR$286,$X11)
*(INDEX(Forecast_Capex_Input!$H$12:$H$286,$X11)=Repex),0)
*$DM11</f>
        <v>0</v>
      </c>
      <c r="DR11" s="188" cm="1">
        <f t="array" aca="1" ref="DR11" ca="1">IFERROR(INDEX(Forecast_Capex_Input!BS$12:BS$286,$X11)
*(INDEX(Forecast_Capex_Input!$H$12:$H$286,$X11)=Repex),0)
*$DM11</f>
        <v>0</v>
      </c>
      <c r="DS11" s="165"/>
      <c r="DT11" s="188" t="b" cm="1">
        <f t="array" aca="1" ref="DT11" ca="1">OR($G11=Forecast_Capex_Input!$BU$8:$BU$10)</f>
        <v>0</v>
      </c>
      <c r="DU11" s="188" cm="1">
        <f t="array" aca="1" ref="DU11" ca="1">IFERROR(INDEX(Forecast_Capex_Input!BV$12:BV$286,$X11)
*(INDEX(Forecast_Capex_Input!$H$12:$H$286,$X11)=Repex),0)
*$DT11</f>
        <v>0</v>
      </c>
      <c r="DV11" s="188" cm="1">
        <f t="array" aca="1" ref="DV11" ca="1">IFERROR(INDEX(Forecast_Capex_Input!BW$12:BW$286,$X11)
*(INDEX(Forecast_Capex_Input!$H$12:$H$286,$X11)=Repex),0)
*$DT11</f>
        <v>0</v>
      </c>
      <c r="DW11" s="188" cm="1">
        <f t="array" aca="1" ref="DW11" ca="1">IFERROR(INDEX(Forecast_Capex_Input!BX$12:BX$286,$X11)
*(INDEX(Forecast_Capex_Input!$H$12:$H$286,$X11)=Repex),0)
*$DT11</f>
        <v>0</v>
      </c>
      <c r="DX11" s="188" cm="1">
        <f t="array" aca="1" ref="DX11" ca="1">IFERROR(INDEX(Forecast_Capex_Input!BY$12:BY$286,$X11)
*(INDEX(Forecast_Capex_Input!$H$12:$H$286,$X11)=Repex),0)
*$DT11</f>
        <v>0</v>
      </c>
      <c r="DY11" s="188" cm="1">
        <f t="array" aca="1" ref="DY11" ca="1">IFERROR(INDEX(Forecast_Capex_Input!BZ$12:BZ$286,$X11)
*(INDEX(Forecast_Capex_Input!$H$12:$H$286,$X11)=Repex),0)
*$DT11</f>
        <v>0</v>
      </c>
      <c r="DZ11" s="188" cm="1">
        <f t="array" aca="1" ref="DZ11" ca="1">IFERROR(INDEX(Forecast_Capex_Input!CA$12:CA$286,$X11)
*(INDEX(Forecast_Capex_Input!$H$12:$H$286,$X11)=Repex),0)
*$DT11</f>
        <v>0</v>
      </c>
      <c r="EA11" s="188" cm="1">
        <f t="array" aca="1" ref="EA11" ca="1">IFERROR(INDEX(Forecast_Capex_Input!CB$12:CB$286,$X11)
*(INDEX(Forecast_Capex_Input!$H$12:$H$286,$X11)=Repex),0)
*$DT11</f>
        <v>0</v>
      </c>
      <c r="EB11" s="188" cm="1">
        <f t="array" aca="1" ref="EB11" ca="1">IFERROR(INDEX(Forecast_Capex_Input!CC$12:CC$286,$X11)
*(INDEX(Forecast_Capex_Input!$H$12:$H$286,$X11)=Repex),0)
*$DT11</f>
        <v>0</v>
      </c>
      <c r="EC11" s="165"/>
      <c r="ED11" s="226" t="str">
        <f t="shared" ref="ED11:ED74" si="39">IF(AND($AE11,$K11=Augex),
$AS11,NA)</f>
        <v>N/A</v>
      </c>
      <c r="EE11" s="174" t="s">
        <v>15</v>
      </c>
    </row>
    <row r="12" spans="2:135" x14ac:dyDescent="0.2">
      <c r="C12" s="174">
        <f t="shared" ref="C12:C75" si="40">IF(ISNUMBER(C11),C11+1,1)</f>
        <v>2</v>
      </c>
      <c r="D12" s="167" t="str" cm="1">
        <f t="array" ref="D12">IFERROR(INDEX(Forecast_Capex_Input!$D$12:$D$286,$X12),NA)</f>
        <v>Increase capacity for Generation between DNT and WG1</v>
      </c>
      <c r="E12" s="172" t="b" cm="1">
        <f t="array" ref="E12">IF($X12=NA,NA,INDEX(Forecast_Capex_Input!$E$12:$E$286,$X12))</f>
        <v>1</v>
      </c>
      <c r="F12" s="167" t="str" cm="1">
        <f t="array" aca="1" ref="F12" ca="1">IFERROR(INDEX(General!$E$25:$E$26,$Y12),NA)</f>
        <v>Non-Labour</v>
      </c>
      <c r="G12" s="167" t="str" cm="1">
        <f t="array" aca="1" ref="G12" ca="1">IFERROR(INDEX(Forecast_Capex_Input!$AI$11:$BB$11,$AA12),NA)</f>
        <v>Substations</v>
      </c>
      <c r="H12" s="189" cm="1">
        <f t="array" aca="1" ref="H12" ca="1">IFERROR(INDEX(Forecast_Capex_Input!$AI$12:$BB$286,$X12,$AA12),NA)</f>
        <v>1</v>
      </c>
      <c r="I12" s="199" t="str" cm="1">
        <f t="array" ref="I12">IFERROR(INDEX(Forecast_Capex_Input!$F$12:$F$286,$X12),NA)</f>
        <v>Augmentation Expenditure</v>
      </c>
      <c r="J12" s="199" t="str" cm="1">
        <f t="array" ref="J12">IFERROR(INDEX(Forecast_Capex_Input!G$12:G$286,$X12),NA)</f>
        <v>NCIPAP</v>
      </c>
      <c r="K12" s="199" t="str" cm="1">
        <f t="array" ref="K12">IFERROR(INDEX(Forecast_Capex_Input!H$12:H$286,$X12),NA)</f>
        <v>NCIPAP</v>
      </c>
      <c r="L12" s="199" t="str" cm="1">
        <f t="array" ref="L12">IFERROR(INDEX(Forecast_Capex_Input!I$12:I$286,$X12),NA)</f>
        <v>N/A</v>
      </c>
      <c r="M12" s="199" t="str" cm="1">
        <f t="array" ref="M12">IFERROR(INDEX(Forecast_Capex_Input!J$12:J$286,$X12),NA)</f>
        <v>N/A</v>
      </c>
      <c r="N12" s="199" t="str" cm="1">
        <f t="array" ref="N12">IFERROR(INDEX(Forecast_Capex_Input!K$12:K$286,$X12),NA)</f>
        <v>N/A</v>
      </c>
      <c r="O12" s="199" t="str" cm="1">
        <f t="array" ref="O12">IFERROR(INDEX(Forecast_Capex_Input!L$12:L$286,$X12),NA)</f>
        <v>N/A</v>
      </c>
      <c r="P12" s="199" t="str" cm="1">
        <f t="array" ref="P12">IFERROR(INDEX(Forecast_Capex_Input!M$12:M$286,$X12),NA)</f>
        <v>N/A</v>
      </c>
      <c r="Q12" s="172" t="str" cm="1">
        <f t="array" ref="Q12">IFERROR(INDEX(Forecast_Capex_Input!N$12:N$286,$X12),NA)</f>
        <v>No</v>
      </c>
      <c r="R12" s="265" cm="1">
        <f t="array" ref="R12">IFERROR(INDEX(Forecast_Capex_Input!O$12:O$286,$X12),0)</f>
        <v>0</v>
      </c>
      <c r="S12" s="172" t="str" cm="1">
        <f t="array" ref="S12">IFERROR(INDEX(Forecast_Capex_Input!P$12:P$286,$X12),0)</f>
        <v>N/A</v>
      </c>
      <c r="T12" s="199" t="str" cm="1">
        <f t="array" aca="1" ref="T12" ca="1">IFERROR(INDEX(General!$K$84:$K$103,$AA12),NA)</f>
        <v>Substations (2018 onwards)</v>
      </c>
      <c r="U12" s="188" cm="1">
        <f t="array" aca="1" ref="U12" ca="1">IFERROR(
IF($F12=General!$E$25,INDEX(Forecast_Capex_Input!S$12:S$286,$X12),
INDEX(Forecast_Capex_Input!T$12:T$286,$X12)),0)</f>
        <v>0.8</v>
      </c>
      <c r="V12" s="222" t="b">
        <f>IFERROR(INDEX(Overheads!$T$19:$T$26,MATCH($I12,Overheads!$E$19:$E$26,0)),FALSE)</f>
        <v>1</v>
      </c>
      <c r="W12" s="165"/>
      <c r="X12" s="174">
        <f>IFERROR(
IF(MATCH($C12,Forecast_Capex_Input!$CI$12:$CI$286,1)+1&gt;MAX(Forecast_Capex_Input!$C$12:$C$286),NA,
MATCH($C12,Forecast_Capex_Input!$CI$12:$CI$286,1)+1),1)</f>
        <v>1</v>
      </c>
      <c r="Y12" s="174" cm="1">
        <f t="array" aca="1" ref="Y12" ca="1">IFERROR(
IF(X11&lt;&gt;X12,1,
IF(COUNTIF(OFFSET(Y11,0,0,-INDEX(Forecast_Capex_Input!$CG$12:$CG$286,$X12)),Y11)=INDEX(Forecast_Capex_Input!$CG$12:$CG$286,$X12),Y11+1,Y11)),NA)</f>
        <v>2</v>
      </c>
      <c r="Z12" s="174" cm="1">
        <f t="array" ref="Z12">IFERROR($C12-IF($X12=1,1,INDEX(Forecast_Capex_Input!$CI$12:$CI$286,$X12-1))+1,NA)</f>
        <v>2</v>
      </c>
      <c r="AA12" s="174" cm="1">
        <f t="array" aca="1" ref="AA12" ca="1">IFERROR(IF(Y12=1,
INDEX(Forecast_Capex_Input!$AI$10:$BB$10,SMALL(IF(INDEX(Forecast_Capex_Input!$AI$12:$BB$286,$X12,0)&gt;0,COLUMN(Forecast_Capex_Input!$AI$10:$BB$10)-COLUMN(Forecast_Capex_Input!$AI$12)+1),ROWS(OFFSET(AA11,0,0,-$Z12)))),
OFFSET(AA11,-INDEX(Forecast_Capex_Input!$CG$12:$CG$286,$X12)+1,0)),NA)</f>
        <v>3</v>
      </c>
      <c r="AB12" s="174">
        <f t="shared" ca="1" si="9"/>
        <v>2</v>
      </c>
      <c r="AC12" s="222" t="b">
        <f t="shared" ref="AC12:AC75" si="41">$K12=AC$6</f>
        <v>1</v>
      </c>
      <c r="AD12" s="220" t="b">
        <v>0</v>
      </c>
      <c r="AE12" s="222" t="b">
        <f t="shared" si="10"/>
        <v>0</v>
      </c>
      <c r="AF12" s="165"/>
      <c r="AG12" s="215">
        <v>0.40622104412428384</v>
      </c>
      <c r="AH12" s="215">
        <v>2.7592372808441921</v>
      </c>
      <c r="AI12" s="215">
        <v>0</v>
      </c>
      <c r="AJ12" s="215">
        <v>0</v>
      </c>
      <c r="AK12" s="215">
        <v>0</v>
      </c>
      <c r="AL12" s="155">
        <v>3.1654583249684758</v>
      </c>
      <c r="AM12" s="165"/>
      <c r="AN12" s="215" cm="1">
        <f t="array" aca="1" ref="AN12" ca="1">IFERROR(INDEX(General!O$33:O$34,$AB12)
*AG12,0)</f>
        <v>0.40622104412428384</v>
      </c>
      <c r="AO12" s="215" cm="1">
        <f t="array" aca="1" ref="AO12" ca="1">IFERROR(INDEX(General!P$33:P$34,$AB12)
*AH12,0)</f>
        <v>2.7592372808441921</v>
      </c>
      <c r="AP12" s="215" cm="1">
        <f t="array" aca="1" ref="AP12" ca="1">IFERROR(INDEX(General!Q$33:Q$34,$AB12)
*AI12,0)</f>
        <v>0</v>
      </c>
      <c r="AQ12" s="215" cm="1">
        <f t="array" aca="1" ref="AQ12" ca="1">IFERROR(INDEX(General!R$33:R$34,$AB12)
*AJ12,0)</f>
        <v>0</v>
      </c>
      <c r="AR12" s="215" cm="1">
        <f t="array" aca="1" ref="AR12" ca="1">IFERROR(INDEX(General!S$33:S$34,$AB12)
*AK12,0)</f>
        <v>0</v>
      </c>
      <c r="AS12" s="155">
        <f t="shared" ref="AS12:AS75" ca="1" si="42">SUM(AN12:AR12)</f>
        <v>3.1654583249684758</v>
      </c>
      <c r="AT12" s="165"/>
      <c r="AU12" s="215">
        <f ca="1">IF($AE12=FALSE,AN12*Overheads!$R$24*$V12,
IFERROR(Overheads!$O$49*$V12*AN12,0)
+IFERROR(Overheads!Q$59*$V12*(AN12/Overheads!Q$68),0))</f>
        <v>3.3590192009014058E-2</v>
      </c>
      <c r="AV12" s="215">
        <f ca="1">IF($AE12=FALSE,AO12*Overheads!$R$24*$V12,
IFERROR(Overheads!$O$49*$V12*AO12,0)
+IFERROR(Overheads!R$59*$V12*(AO12/Overheads!R$68),0))</f>
        <v>0.22815979477820872</v>
      </c>
      <c r="AW12" s="215">
        <f ca="1">IF($AE12=FALSE,AP12*Overheads!$R$24*$V12,
IFERROR(Overheads!$O$49*$V12*AP12,0)
+IFERROR(Overheads!S$59*$V12*(AP12/Overheads!S$68),0))</f>
        <v>0</v>
      </c>
      <c r="AX12" s="215">
        <f ca="1">IF($AE12=FALSE,AQ12*Overheads!$R$24*$V12,
IFERROR(Overheads!$O$49*$V12*AQ12,0)
+IFERROR(Overheads!T$59*$V12*(AQ12/Overheads!T$68),0))</f>
        <v>0</v>
      </c>
      <c r="AY12" s="215">
        <f ca="1">IF($AE12=FALSE,AR12*Overheads!$R$24*$V12,
IFERROR(Overheads!$O$49*$V12*AR12,0)
+IFERROR(Overheads!U$59*$V12*(AR12/Overheads!U$68),0))</f>
        <v>0</v>
      </c>
      <c r="AZ12" s="155">
        <f t="shared" ref="AZ12:AZ75" ca="1" si="43">SUM(AU12:AY12)</f>
        <v>0.26174998678722278</v>
      </c>
      <c r="BA12" s="165"/>
      <c r="BB12" s="215">
        <f ca="1">IF($AE12=FALSE,AN12*Overheads!$S$25,
IFERROR(Overheads!$O$50*AN12,0)
+IFERROR(Overheads!Q$60*(AN12/Overheads!Q$66),0))</f>
        <v>4.5918023675595495E-3</v>
      </c>
      <c r="BC12" s="215">
        <f ca="1">IF($AE12=FALSE,AO12*Overheads!$S$25,
IFERROR(Overheads!$O$50*AO12,0)
+IFERROR(Overheads!R$60*(AO12/Overheads!R$66),0))</f>
        <v>3.118960098719694E-2</v>
      </c>
      <c r="BD12" s="215">
        <f ca="1">IF($AE12=FALSE,AP12*Overheads!$S$25,
IFERROR(Overheads!$O$50*AP12,0)
+IFERROR(Overheads!S$60*(AP12/Overheads!S$66),0))</f>
        <v>0</v>
      </c>
      <c r="BE12" s="215">
        <f ca="1">IF($AE12=FALSE,AQ12*Overheads!$S$25,
IFERROR(Overheads!$O$50*AQ12,0)
+IFERROR(Overheads!T$60*(AQ12/Overheads!T$66),0))</f>
        <v>0</v>
      </c>
      <c r="BF12" s="215">
        <f ca="1">IF($AE12=FALSE,AR12*Overheads!$S$25,
IFERROR(Overheads!$O$50*AR12,0)
+IFERROR(Overheads!U$60*(AR12/Overheads!U$66),0))</f>
        <v>0</v>
      </c>
      <c r="BG12" s="155">
        <f t="shared" ref="BG12:BG75" ca="1" si="44">SUM(BB12:BF12)</f>
        <v>3.5781403354756491E-2</v>
      </c>
      <c r="BH12" s="165"/>
      <c r="BI12" s="215">
        <f t="shared" ref="BI12:BI75" ca="1" si="45">SUM(AN12,AU12,BB12)</f>
        <v>0.44440303850085744</v>
      </c>
      <c r="BJ12" s="215">
        <f t="shared" ca="1" si="11"/>
        <v>3.0185866766095977</v>
      </c>
      <c r="BK12" s="215">
        <f t="shared" ca="1" si="12"/>
        <v>0</v>
      </c>
      <c r="BL12" s="215">
        <f t="shared" ca="1" si="13"/>
        <v>0</v>
      </c>
      <c r="BM12" s="215">
        <f t="shared" ca="1" si="14"/>
        <v>0</v>
      </c>
      <c r="BN12" s="155">
        <f t="shared" ref="BN12:BN75" ca="1" si="46">SUM(BI12:BM12)</f>
        <v>3.4629897151104552</v>
      </c>
      <c r="BO12" s="165"/>
      <c r="BP12" s="187" cm="1">
        <f t="array" ref="BP12">IFERROR(IF($X12=$X11,BP11,INDEX(Forecast_Capex_Input!AC$12:AC$286,$X12)),0)</f>
        <v>0</v>
      </c>
      <c r="BQ12" s="187" cm="1">
        <f t="array" ref="BQ12">IFERROR(IF($X12=$X11,BQ11,INDEX(Forecast_Capex_Input!AD$12:AD$286,$X12)),0)</f>
        <v>1</v>
      </c>
      <c r="BR12" s="187" cm="1">
        <f t="array" ref="BR12">IFERROR(IF($X12=$X11,BR11,INDEX(Forecast_Capex_Input!AE$12:AE$286,$X12)),0)</f>
        <v>0</v>
      </c>
      <c r="BS12" s="187" cm="1">
        <f t="array" ref="BS12">IFERROR(IF($X12=$X11,BS11,INDEX(Forecast_Capex_Input!AF$12:AF$286,$X12)),0)</f>
        <v>0</v>
      </c>
      <c r="BT12" s="187" cm="1">
        <f t="array" ref="BT12">IFERROR(IF($X12=$X11,BT11,INDEX(Forecast_Capex_Input!AG$12:AG$286,$X12)),0)</f>
        <v>0</v>
      </c>
      <c r="BU12" s="165"/>
      <c r="BV12" s="215">
        <f t="shared" si="15"/>
        <v>0</v>
      </c>
      <c r="BW12" s="215">
        <f t="shared" si="16"/>
        <v>3.1654583249684758</v>
      </c>
      <c r="BX12" s="215">
        <f t="shared" si="17"/>
        <v>0</v>
      </c>
      <c r="BY12" s="215">
        <f t="shared" si="18"/>
        <v>0</v>
      </c>
      <c r="BZ12" s="215">
        <f t="shared" si="19"/>
        <v>0</v>
      </c>
      <c r="CA12" s="155">
        <f t="shared" ref="CA12:CA75" si="47">SUM(BV12:BZ12)</f>
        <v>3.1654583249684758</v>
      </c>
      <c r="CB12" s="165"/>
      <c r="CC12" s="215">
        <f t="shared" ca="1" si="20"/>
        <v>0</v>
      </c>
      <c r="CD12" s="215">
        <f t="shared" ca="1" si="21"/>
        <v>3.1654583249684758</v>
      </c>
      <c r="CE12" s="215">
        <f t="shared" ca="1" si="22"/>
        <v>0</v>
      </c>
      <c r="CF12" s="215">
        <f t="shared" ca="1" si="23"/>
        <v>0</v>
      </c>
      <c r="CG12" s="215">
        <f t="shared" ca="1" si="24"/>
        <v>0</v>
      </c>
      <c r="CH12" s="155">
        <f t="shared" ref="CH12:CH75" ca="1" si="48">SUM(CC12:CG12)</f>
        <v>3.1654583249684758</v>
      </c>
      <c r="CI12" s="165"/>
      <c r="CJ12" s="215">
        <f t="shared" ca="1" si="25"/>
        <v>0</v>
      </c>
      <c r="CK12" s="215">
        <f t="shared" ca="1" si="26"/>
        <v>0.26174998678722278</v>
      </c>
      <c r="CL12" s="215">
        <f t="shared" ca="1" si="27"/>
        <v>0</v>
      </c>
      <c r="CM12" s="215">
        <f t="shared" ca="1" si="28"/>
        <v>0</v>
      </c>
      <c r="CN12" s="215">
        <f t="shared" ca="1" si="29"/>
        <v>0</v>
      </c>
      <c r="CO12" s="155">
        <f t="shared" ref="CO12:CO75" ca="1" si="49">SUM(CJ12:CN12)</f>
        <v>0.26174998678722278</v>
      </c>
      <c r="CP12" s="165"/>
      <c r="CQ12" s="223">
        <f t="shared" ca="1" si="30"/>
        <v>0</v>
      </c>
      <c r="CR12" s="223">
        <f t="shared" ca="1" si="31"/>
        <v>3.5781403354756491E-2</v>
      </c>
      <c r="CS12" s="223">
        <f t="shared" ca="1" si="32"/>
        <v>0</v>
      </c>
      <c r="CT12" s="223">
        <f t="shared" ca="1" si="33"/>
        <v>0</v>
      </c>
      <c r="CU12" s="223">
        <f t="shared" ca="1" si="34"/>
        <v>0</v>
      </c>
      <c r="CV12" s="155">
        <f t="shared" ref="CV12:CV75" ca="1" si="50">SUM(CQ12:CU12)</f>
        <v>3.5781403354756491E-2</v>
      </c>
      <c r="CW12" s="165"/>
      <c r="CX12" s="215">
        <f t="shared" ref="CX12:CX75" ca="1" si="51">SUM(CC12,CJ12,CQ12)</f>
        <v>0</v>
      </c>
      <c r="CY12" s="215">
        <f t="shared" ca="1" si="35"/>
        <v>3.4629897151104547</v>
      </c>
      <c r="CZ12" s="215">
        <f t="shared" ca="1" si="36"/>
        <v>0</v>
      </c>
      <c r="DA12" s="215">
        <f t="shared" ca="1" si="37"/>
        <v>0</v>
      </c>
      <c r="DB12" s="215">
        <f t="shared" ca="1" si="38"/>
        <v>0</v>
      </c>
      <c r="DC12" s="155">
        <f t="shared" ref="DC12:DC75" ca="1" si="52">SUM(CX12:DB12)</f>
        <v>3.4629897151104547</v>
      </c>
      <c r="DD12" s="165"/>
      <c r="DE12" s="188" t="b" cm="1">
        <f t="array" aca="1" ref="DE12" ca="1">OR($G12=Forecast_Capex_Input!$BF$8:$BF$10)</f>
        <v>0</v>
      </c>
      <c r="DF12" s="188" cm="1">
        <f t="array" aca="1" ref="DF12" ca="1">IFERROR(INDEX(Forecast_Capex_Input!BG$12:BG$286,$X12)
*(INDEX(Forecast_Capex_Input!$H$12:$H$286,$X12)=Repex),0)
*$DE12</f>
        <v>0</v>
      </c>
      <c r="DG12" s="188" cm="1">
        <f t="array" aca="1" ref="DG12" ca="1">IFERROR(INDEX(Forecast_Capex_Input!BH$12:BH$286,$X12)
*(INDEX(Forecast_Capex_Input!$H$12:$H$286,$X12)=Repex),0)
*$DE12</f>
        <v>0</v>
      </c>
      <c r="DH12" s="188" cm="1">
        <f t="array" aca="1" ref="DH12" ca="1">IFERROR(INDEX(Forecast_Capex_Input!BI$12:BI$286,$X12)
*(INDEX(Forecast_Capex_Input!$H$12:$H$286,$X12)=Repex),0)
*$DE12</f>
        <v>0</v>
      </c>
      <c r="DI12" s="188" cm="1">
        <f t="array" aca="1" ref="DI12" ca="1">IFERROR(INDEX(Forecast_Capex_Input!BJ$12:BJ$286,$X12)
*(INDEX(Forecast_Capex_Input!$H$12:$H$286,$X12)=Repex),0)
*$DE12</f>
        <v>0</v>
      </c>
      <c r="DJ12" s="188" cm="1">
        <f t="array" aca="1" ref="DJ12" ca="1">IFERROR(INDEX(Forecast_Capex_Input!BK$12:BK$286,$X12)
*(INDEX(Forecast_Capex_Input!$H$12:$H$286,$X12)=Repex),0)
*$DE12</f>
        <v>0</v>
      </c>
      <c r="DK12" s="188" cm="1">
        <f t="array" aca="1" ref="DK12" ca="1">IFERROR(INDEX(Forecast_Capex_Input!BL$12:BL$286,$X12)
*(INDEX(Forecast_Capex_Input!$H$12:$H$286,$X12)=Repex),0)
*$DE12</f>
        <v>0</v>
      </c>
      <c r="DL12" s="165"/>
      <c r="DM12" s="188" t="b" cm="1">
        <f t="array" aca="1" ref="DM12" ca="1">OR($G12=Forecast_Capex_Input!$BN$8:$BN$9)</f>
        <v>1</v>
      </c>
      <c r="DN12" s="188" cm="1">
        <f t="array" aca="1" ref="DN12" ca="1">IFERROR(INDEX(Forecast_Capex_Input!BO$12:BO$286,$X12)
*(INDEX(Forecast_Capex_Input!$H$12:$H$286,$X12)=Repex),0)
*$DM12</f>
        <v>0</v>
      </c>
      <c r="DO12" s="188" cm="1">
        <f t="array" aca="1" ref="DO12" ca="1">IFERROR(INDEX(Forecast_Capex_Input!BP$12:BP$286,$X12)
*(INDEX(Forecast_Capex_Input!$H$12:$H$286,$X12)=Repex),0)
*$DM12</f>
        <v>0</v>
      </c>
      <c r="DP12" s="188" cm="1">
        <f t="array" aca="1" ref="DP12" ca="1">IFERROR(INDEX(Forecast_Capex_Input!BQ$12:BQ$286,$X12)
*(INDEX(Forecast_Capex_Input!$H$12:$H$286,$X12)=Repex),0)
*$DM12</f>
        <v>0</v>
      </c>
      <c r="DQ12" s="188" cm="1">
        <f t="array" aca="1" ref="DQ12" ca="1">IFERROR(INDEX(Forecast_Capex_Input!BR$12:BR$286,$X12)
*(INDEX(Forecast_Capex_Input!$H$12:$H$286,$X12)=Repex),0)
*$DM12</f>
        <v>0</v>
      </c>
      <c r="DR12" s="188" cm="1">
        <f t="array" aca="1" ref="DR12" ca="1">IFERROR(INDEX(Forecast_Capex_Input!BS$12:BS$286,$X12)
*(INDEX(Forecast_Capex_Input!$H$12:$H$286,$X12)=Repex),0)
*$DM12</f>
        <v>0</v>
      </c>
      <c r="DS12" s="165"/>
      <c r="DT12" s="188" t="b" cm="1">
        <f t="array" aca="1" ref="DT12" ca="1">OR($G12=Forecast_Capex_Input!$BU$8:$BU$10)</f>
        <v>0</v>
      </c>
      <c r="DU12" s="188" cm="1">
        <f t="array" aca="1" ref="DU12" ca="1">IFERROR(INDEX(Forecast_Capex_Input!BV$12:BV$286,$X12)
*(INDEX(Forecast_Capex_Input!$H$12:$H$286,$X12)=Repex),0)
*$DT12</f>
        <v>0</v>
      </c>
      <c r="DV12" s="188" cm="1">
        <f t="array" aca="1" ref="DV12" ca="1">IFERROR(INDEX(Forecast_Capex_Input!BW$12:BW$286,$X12)
*(INDEX(Forecast_Capex_Input!$H$12:$H$286,$X12)=Repex),0)
*$DT12</f>
        <v>0</v>
      </c>
      <c r="DW12" s="188" cm="1">
        <f t="array" aca="1" ref="DW12" ca="1">IFERROR(INDEX(Forecast_Capex_Input!BX$12:BX$286,$X12)
*(INDEX(Forecast_Capex_Input!$H$12:$H$286,$X12)=Repex),0)
*$DT12</f>
        <v>0</v>
      </c>
      <c r="DX12" s="188" cm="1">
        <f t="array" aca="1" ref="DX12" ca="1">IFERROR(INDEX(Forecast_Capex_Input!BY$12:BY$286,$X12)
*(INDEX(Forecast_Capex_Input!$H$12:$H$286,$X12)=Repex),0)
*$DT12</f>
        <v>0</v>
      </c>
      <c r="DY12" s="188" cm="1">
        <f t="array" aca="1" ref="DY12" ca="1">IFERROR(INDEX(Forecast_Capex_Input!BZ$12:BZ$286,$X12)
*(INDEX(Forecast_Capex_Input!$H$12:$H$286,$X12)=Repex),0)
*$DT12</f>
        <v>0</v>
      </c>
      <c r="DZ12" s="188" cm="1">
        <f t="array" aca="1" ref="DZ12" ca="1">IFERROR(INDEX(Forecast_Capex_Input!CA$12:CA$286,$X12)
*(INDEX(Forecast_Capex_Input!$H$12:$H$286,$X12)=Repex),0)
*$DT12</f>
        <v>0</v>
      </c>
      <c r="EA12" s="188" cm="1">
        <f t="array" aca="1" ref="EA12" ca="1">IFERROR(INDEX(Forecast_Capex_Input!CB$12:CB$286,$X12)
*(INDEX(Forecast_Capex_Input!$H$12:$H$286,$X12)=Repex),0)
*$DT12</f>
        <v>0</v>
      </c>
      <c r="EB12" s="188" cm="1">
        <f t="array" aca="1" ref="EB12" ca="1">IFERROR(INDEX(Forecast_Capex_Input!CC$12:CC$286,$X12)
*(INDEX(Forecast_Capex_Input!$H$12:$H$286,$X12)=Repex),0)
*$DT12</f>
        <v>0</v>
      </c>
      <c r="EC12" s="165"/>
      <c r="ED12" s="226" t="str">
        <f t="shared" si="39"/>
        <v>N/A</v>
      </c>
      <c r="EE12" s="174" t="s">
        <v>15</v>
      </c>
    </row>
    <row r="13" spans="2:135" x14ac:dyDescent="0.2">
      <c r="C13" s="174">
        <f t="shared" si="40"/>
        <v>3</v>
      </c>
      <c r="D13" s="167" t="str" cm="1">
        <f t="array" ref="D13">IFERROR(INDEX(Forecast_Capex_Input!$D$12:$D$286,$X13),NA)</f>
        <v>Darlington Point 330/220 kV Transformer Tripping Scheme</v>
      </c>
      <c r="E13" s="172" t="b" cm="1">
        <f t="array" ref="E13">IF($X13=NA,NA,INDEX(Forecast_Capex_Input!$E$12:$E$286,$X13))</f>
        <v>1</v>
      </c>
      <c r="F13" s="167" t="str" cm="1">
        <f t="array" aca="1" ref="F13" ca="1">IFERROR(INDEX(General!$E$25:$E$26,$Y13),NA)</f>
        <v>Labour</v>
      </c>
      <c r="G13" s="167" t="str" cm="1">
        <f t="array" aca="1" ref="G13" ca="1">IFERROR(INDEX(Forecast_Capex_Input!$AI$11:$BB$11,$AA13),NA)</f>
        <v>Secondary Systems</v>
      </c>
      <c r="H13" s="189" cm="1">
        <f t="array" aca="1" ref="H13" ca="1">IFERROR(INDEX(Forecast_Capex_Input!$AI$12:$BB$286,$X13,$AA13),NA)</f>
        <v>1</v>
      </c>
      <c r="I13" s="199" t="str" cm="1">
        <f t="array" ref="I13">IFERROR(INDEX(Forecast_Capex_Input!$F$12:$F$286,$X13),NA)</f>
        <v>Augmentation Expenditure</v>
      </c>
      <c r="J13" s="199" t="str" cm="1">
        <f t="array" ref="J13">IFERROR(INDEX(Forecast_Capex_Input!G$12:G$286,$X13),NA)</f>
        <v>NCIPAP</v>
      </c>
      <c r="K13" s="199" t="str" cm="1">
        <f t="array" ref="K13">IFERROR(INDEX(Forecast_Capex_Input!H$12:H$286,$X13),NA)</f>
        <v>NCIPAP</v>
      </c>
      <c r="L13" s="199" t="str" cm="1">
        <f t="array" ref="L13">IFERROR(INDEX(Forecast_Capex_Input!I$12:I$286,$X13),NA)</f>
        <v>N/A</v>
      </c>
      <c r="M13" s="199" t="str" cm="1">
        <f t="array" ref="M13">IFERROR(INDEX(Forecast_Capex_Input!J$12:J$286,$X13),NA)</f>
        <v>N/A</v>
      </c>
      <c r="N13" s="199" t="str" cm="1">
        <f t="array" ref="N13">IFERROR(INDEX(Forecast_Capex_Input!K$12:K$286,$X13),NA)</f>
        <v>N/A</v>
      </c>
      <c r="O13" s="199" t="str" cm="1">
        <f t="array" ref="O13">IFERROR(INDEX(Forecast_Capex_Input!L$12:L$286,$X13),NA)</f>
        <v>N/A</v>
      </c>
      <c r="P13" s="199" t="str" cm="1">
        <f t="array" ref="P13">IFERROR(INDEX(Forecast_Capex_Input!M$12:M$286,$X13),NA)</f>
        <v>N/A</v>
      </c>
      <c r="Q13" s="172" t="str" cm="1">
        <f t="array" ref="Q13">IFERROR(INDEX(Forecast_Capex_Input!N$12:N$286,$X13),NA)</f>
        <v>No</v>
      </c>
      <c r="R13" s="265" cm="1">
        <f t="array" ref="R13">IFERROR(INDEX(Forecast_Capex_Input!O$12:O$286,$X13),0)</f>
        <v>0</v>
      </c>
      <c r="S13" s="172" t="str" cm="1">
        <f t="array" ref="S13">IFERROR(INDEX(Forecast_Capex_Input!P$12:P$286,$X13),0)</f>
        <v>N/A</v>
      </c>
      <c r="T13" s="199" t="str" cm="1">
        <f t="array" aca="1" ref="T13" ca="1">IFERROR(INDEX(General!$K$84:$K$103,$AA13),NA)</f>
        <v>Secondary Systems (2018-23)</v>
      </c>
      <c r="U13" s="188" cm="1">
        <f t="array" aca="1" ref="U13" ca="1">IFERROR(
IF($F13=General!$E$25,INDEX(Forecast_Capex_Input!S$12:S$286,$X13),
INDEX(Forecast_Capex_Input!T$12:T$286,$X13)),0)</f>
        <v>0.2</v>
      </c>
      <c r="V13" s="222" t="b">
        <f>IFERROR(INDEX(Overheads!$T$19:$T$26,MATCH($I13,Overheads!$E$19:$E$26,0)),FALSE)</f>
        <v>1</v>
      </c>
      <c r="W13" s="165"/>
      <c r="X13" s="174">
        <f>IFERROR(
IF(MATCH($C13,Forecast_Capex_Input!$CI$12:$CI$286,1)+1&gt;MAX(Forecast_Capex_Input!$C$12:$C$286),NA,
MATCH($C13,Forecast_Capex_Input!$CI$12:$CI$286,1)+1),1)</f>
        <v>2</v>
      </c>
      <c r="Y13" s="174" cm="1">
        <f t="array" aca="1" ref="Y13" ca="1">IFERROR(
IF(X12&lt;&gt;X13,1,
IF(COUNTIF(OFFSET(Y12,0,0,-INDEX(Forecast_Capex_Input!$CG$12:$CG$286,$X13)),Y12)=INDEX(Forecast_Capex_Input!$CG$12:$CG$286,$X13),Y12+1,Y12)),NA)</f>
        <v>1</v>
      </c>
      <c r="Z13" s="174" cm="1">
        <f t="array" ref="Z13">IFERROR($C13-IF($X13=1,1,INDEX(Forecast_Capex_Input!$CI$12:$CI$286,$X13-1))+1,NA)</f>
        <v>1</v>
      </c>
      <c r="AA13" s="174" cm="1">
        <f t="array" aca="1" ref="AA13" ca="1">IFERROR(IF(Y13=1,
INDEX(Forecast_Capex_Input!$AI$10:$BB$10,SMALL(IF(INDEX(Forecast_Capex_Input!$AI$12:$BB$286,$X13,0)&gt;0,COLUMN(Forecast_Capex_Input!$AI$10:$BB$10)-COLUMN(Forecast_Capex_Input!$AI$12)+1),ROWS(OFFSET(AA12,0,0,-$Z13)))),
OFFSET(AA12,-INDEX(Forecast_Capex_Input!$CG$12:$CG$286,$X13)+1,0)),NA)</f>
        <v>4</v>
      </c>
      <c r="AB13" s="174">
        <f t="shared" ca="1" si="9"/>
        <v>1</v>
      </c>
      <c r="AC13" s="222" t="b">
        <f t="shared" si="41"/>
        <v>1</v>
      </c>
      <c r="AD13" s="220" t="b">
        <v>0</v>
      </c>
      <c r="AE13" s="222" t="b">
        <f t="shared" si="10"/>
        <v>0</v>
      </c>
      <c r="AF13" s="165"/>
      <c r="AG13" s="215">
        <v>2.5646077621068061E-2</v>
      </c>
      <c r="AH13" s="215">
        <v>3.3179612922256803E-2</v>
      </c>
      <c r="AI13" s="215">
        <v>0</v>
      </c>
      <c r="AJ13" s="215">
        <v>0</v>
      </c>
      <c r="AK13" s="215">
        <v>0</v>
      </c>
      <c r="AL13" s="155">
        <v>5.8825690543324864E-2</v>
      </c>
      <c r="AM13" s="165"/>
      <c r="AN13" s="215" cm="1">
        <f t="array" aca="1" ref="AN13" ca="1">IFERROR(INDEX(General!O$33:O$34,$AB13)
*AG13,0)</f>
        <v>2.5604496748974425E-2</v>
      </c>
      <c r="AO13" s="215" cm="1">
        <f t="array" aca="1" ref="AO13" ca="1">IFERROR(INDEX(General!P$33:P$34,$AB13)
*AH13,0)</f>
        <v>3.3379172464245634E-2</v>
      </c>
      <c r="AP13" s="215" cm="1">
        <f t="array" aca="1" ref="AP13" ca="1">IFERROR(INDEX(General!Q$33:Q$34,$AB13)
*AI13,0)</f>
        <v>0</v>
      </c>
      <c r="AQ13" s="215" cm="1">
        <f t="array" aca="1" ref="AQ13" ca="1">IFERROR(INDEX(General!R$33:R$34,$AB13)
*AJ13,0)</f>
        <v>0</v>
      </c>
      <c r="AR13" s="215" cm="1">
        <f t="array" aca="1" ref="AR13" ca="1">IFERROR(INDEX(General!S$33:S$34,$AB13)
*AK13,0)</f>
        <v>0</v>
      </c>
      <c r="AS13" s="155">
        <f t="shared" ca="1" si="42"/>
        <v>5.8983669213220055E-2</v>
      </c>
      <c r="AT13" s="165"/>
      <c r="AU13" s="215">
        <f ca="1">IF($AE13=FALSE,AN13*Overheads!$R$24*$V13,
IFERROR(Overheads!$O$49*$V13*AN13,0)
+IFERROR(Overheads!Q$59*$V13*(AN13/Overheads!Q$68),0))</f>
        <v>2.1172215830086113E-3</v>
      </c>
      <c r="AV13" s="215">
        <f ca="1">IF($AE13=FALSE,AO13*Overheads!$R$24*$V13,
IFERROR(Overheads!$O$49*$V13*AO13,0)
+IFERROR(Overheads!R$59*$V13*(AO13/Overheads!R$68),0))</f>
        <v>2.7601051900033257E-3</v>
      </c>
      <c r="AW13" s="215">
        <f ca="1">IF($AE13=FALSE,AP13*Overheads!$R$24*$V13,
IFERROR(Overheads!$O$49*$V13*AP13,0)
+IFERROR(Overheads!S$59*$V13*(AP13/Overheads!S$68),0))</f>
        <v>0</v>
      </c>
      <c r="AX13" s="215">
        <f ca="1">IF($AE13=FALSE,AQ13*Overheads!$R$24*$V13,
IFERROR(Overheads!$O$49*$V13*AQ13,0)
+IFERROR(Overheads!T$59*$V13*(AQ13/Overheads!T$68),0))</f>
        <v>0</v>
      </c>
      <c r="AY13" s="215">
        <f ca="1">IF($AE13=FALSE,AR13*Overheads!$R$24*$V13,
IFERROR(Overheads!$O$49*$V13*AR13,0)
+IFERROR(Overheads!U$59*$V13*(AR13/Overheads!U$68),0))</f>
        <v>0</v>
      </c>
      <c r="AZ13" s="155">
        <f t="shared" ca="1" si="43"/>
        <v>4.877326773011937E-3</v>
      </c>
      <c r="BA13" s="165"/>
      <c r="BB13" s="215">
        <f ca="1">IF($AE13=FALSE,AN13*Overheads!$S$25,
IFERROR(Overheads!$O$50*AN13,0)
+IFERROR(Overheads!Q$60*(AN13/Overheads!Q$66),0))</f>
        <v>2.894256476681711E-4</v>
      </c>
      <c r="BC13" s="215">
        <f ca="1">IF($AE13=FALSE,AO13*Overheads!$S$25,
IFERROR(Overheads!$O$50*AO13,0)
+IFERROR(Overheads!R$60*(AO13/Overheads!R$66),0))</f>
        <v>3.7730827923727238E-4</v>
      </c>
      <c r="BD13" s="215">
        <f ca="1">IF($AE13=FALSE,AP13*Overheads!$S$25,
IFERROR(Overheads!$O$50*AP13,0)
+IFERROR(Overheads!S$60*(AP13/Overheads!S$66),0))</f>
        <v>0</v>
      </c>
      <c r="BE13" s="215">
        <f ca="1">IF($AE13=FALSE,AQ13*Overheads!$S$25,
IFERROR(Overheads!$O$50*AQ13,0)
+IFERROR(Overheads!T$60*(AQ13/Overheads!T$66),0))</f>
        <v>0</v>
      </c>
      <c r="BF13" s="215">
        <f ca="1">IF($AE13=FALSE,AR13*Overheads!$S$25,
IFERROR(Overheads!$O$50*AR13,0)
+IFERROR(Overheads!U$60*(AR13/Overheads!U$66),0))</f>
        <v>0</v>
      </c>
      <c r="BG13" s="155">
        <f t="shared" ca="1" si="44"/>
        <v>6.6673392690544354E-4</v>
      </c>
      <c r="BH13" s="165"/>
      <c r="BI13" s="215">
        <f t="shared" ca="1" si="45"/>
        <v>2.801114397965121E-2</v>
      </c>
      <c r="BJ13" s="215">
        <f t="shared" ca="1" si="11"/>
        <v>3.651658593348623E-2</v>
      </c>
      <c r="BK13" s="215">
        <f t="shared" ca="1" si="12"/>
        <v>0</v>
      </c>
      <c r="BL13" s="215">
        <f t="shared" ca="1" si="13"/>
        <v>0</v>
      </c>
      <c r="BM13" s="215">
        <f t="shared" ca="1" si="14"/>
        <v>0</v>
      </c>
      <c r="BN13" s="155">
        <f t="shared" ca="1" si="46"/>
        <v>6.4527729913137433E-2</v>
      </c>
      <c r="BO13" s="165"/>
      <c r="BP13" s="187" cm="1">
        <f t="array" ref="BP13">IFERROR(IF($X13=$X12,BP12,INDEX(Forecast_Capex_Input!AC$12:AC$286,$X13)),0)</f>
        <v>0</v>
      </c>
      <c r="BQ13" s="187" cm="1">
        <f t="array" ref="BQ13">IFERROR(IF($X13=$X12,BQ12,INDEX(Forecast_Capex_Input!AD$12:AD$286,$X13)),0)</f>
        <v>1</v>
      </c>
      <c r="BR13" s="187" cm="1">
        <f t="array" ref="BR13">IFERROR(IF($X13=$X12,BR12,INDEX(Forecast_Capex_Input!AE$12:AE$286,$X13)),0)</f>
        <v>0</v>
      </c>
      <c r="BS13" s="187" cm="1">
        <f t="array" ref="BS13">IFERROR(IF($X13=$X12,BS12,INDEX(Forecast_Capex_Input!AF$12:AF$286,$X13)),0)</f>
        <v>0</v>
      </c>
      <c r="BT13" s="187" cm="1">
        <f t="array" ref="BT13">IFERROR(IF($X13=$X12,BT12,INDEX(Forecast_Capex_Input!AG$12:AG$286,$X13)),0)</f>
        <v>0</v>
      </c>
      <c r="BU13" s="165"/>
      <c r="BV13" s="215">
        <f t="shared" si="15"/>
        <v>0</v>
      </c>
      <c r="BW13" s="215">
        <f t="shared" si="16"/>
        <v>5.8825690543324864E-2</v>
      </c>
      <c r="BX13" s="215">
        <f t="shared" si="17"/>
        <v>0</v>
      </c>
      <c r="BY13" s="215">
        <f t="shared" si="18"/>
        <v>0</v>
      </c>
      <c r="BZ13" s="215">
        <f t="shared" si="19"/>
        <v>0</v>
      </c>
      <c r="CA13" s="155">
        <f t="shared" si="47"/>
        <v>5.8825690543324864E-2</v>
      </c>
      <c r="CB13" s="165"/>
      <c r="CC13" s="215">
        <f t="shared" ca="1" si="20"/>
        <v>0</v>
      </c>
      <c r="CD13" s="215">
        <f t="shared" ca="1" si="21"/>
        <v>5.8983669213220055E-2</v>
      </c>
      <c r="CE13" s="215">
        <f t="shared" ca="1" si="22"/>
        <v>0</v>
      </c>
      <c r="CF13" s="215">
        <f t="shared" ca="1" si="23"/>
        <v>0</v>
      </c>
      <c r="CG13" s="215">
        <f t="shared" ca="1" si="24"/>
        <v>0</v>
      </c>
      <c r="CH13" s="155">
        <f t="shared" ca="1" si="48"/>
        <v>5.8983669213220055E-2</v>
      </c>
      <c r="CI13" s="165"/>
      <c r="CJ13" s="215">
        <f t="shared" ca="1" si="25"/>
        <v>0</v>
      </c>
      <c r="CK13" s="215">
        <f t="shared" ca="1" si="26"/>
        <v>4.877326773011937E-3</v>
      </c>
      <c r="CL13" s="215">
        <f t="shared" ca="1" si="27"/>
        <v>0</v>
      </c>
      <c r="CM13" s="215">
        <f t="shared" ca="1" si="28"/>
        <v>0</v>
      </c>
      <c r="CN13" s="215">
        <f t="shared" ca="1" si="29"/>
        <v>0</v>
      </c>
      <c r="CO13" s="155">
        <f t="shared" ca="1" si="49"/>
        <v>4.877326773011937E-3</v>
      </c>
      <c r="CP13" s="165"/>
      <c r="CQ13" s="223">
        <f t="shared" ca="1" si="30"/>
        <v>0</v>
      </c>
      <c r="CR13" s="223">
        <f t="shared" ca="1" si="31"/>
        <v>6.6673392690544354E-4</v>
      </c>
      <c r="CS13" s="223">
        <f t="shared" ca="1" si="32"/>
        <v>0</v>
      </c>
      <c r="CT13" s="223">
        <f t="shared" ca="1" si="33"/>
        <v>0</v>
      </c>
      <c r="CU13" s="223">
        <f t="shared" ca="1" si="34"/>
        <v>0</v>
      </c>
      <c r="CV13" s="155">
        <f t="shared" ca="1" si="50"/>
        <v>6.6673392690544354E-4</v>
      </c>
      <c r="CW13" s="165"/>
      <c r="CX13" s="215">
        <f t="shared" ca="1" si="51"/>
        <v>0</v>
      </c>
      <c r="CY13" s="215">
        <f t="shared" ca="1" si="35"/>
        <v>6.4527729913137433E-2</v>
      </c>
      <c r="CZ13" s="215">
        <f t="shared" ca="1" si="36"/>
        <v>0</v>
      </c>
      <c r="DA13" s="215">
        <f t="shared" ca="1" si="37"/>
        <v>0</v>
      </c>
      <c r="DB13" s="215">
        <f t="shared" ca="1" si="38"/>
        <v>0</v>
      </c>
      <c r="DC13" s="155">
        <f t="shared" ca="1" si="52"/>
        <v>6.4527729913137433E-2</v>
      </c>
      <c r="DD13" s="165"/>
      <c r="DE13" s="188" t="b" cm="1">
        <f t="array" aca="1" ref="DE13" ca="1">OR($G13=Forecast_Capex_Input!$BF$8:$BF$10)</f>
        <v>0</v>
      </c>
      <c r="DF13" s="188" cm="1">
        <f t="array" aca="1" ref="DF13" ca="1">IFERROR(INDEX(Forecast_Capex_Input!BG$12:BG$286,$X13)
*(INDEX(Forecast_Capex_Input!$H$12:$H$286,$X13)=Repex),0)
*$DE13</f>
        <v>0</v>
      </c>
      <c r="DG13" s="188" cm="1">
        <f t="array" aca="1" ref="DG13" ca="1">IFERROR(INDEX(Forecast_Capex_Input!BH$12:BH$286,$X13)
*(INDEX(Forecast_Capex_Input!$H$12:$H$286,$X13)=Repex),0)
*$DE13</f>
        <v>0</v>
      </c>
      <c r="DH13" s="188" cm="1">
        <f t="array" aca="1" ref="DH13" ca="1">IFERROR(INDEX(Forecast_Capex_Input!BI$12:BI$286,$X13)
*(INDEX(Forecast_Capex_Input!$H$12:$H$286,$X13)=Repex),0)
*$DE13</f>
        <v>0</v>
      </c>
      <c r="DI13" s="188" cm="1">
        <f t="array" aca="1" ref="DI13" ca="1">IFERROR(INDEX(Forecast_Capex_Input!BJ$12:BJ$286,$X13)
*(INDEX(Forecast_Capex_Input!$H$12:$H$286,$X13)=Repex),0)
*$DE13</f>
        <v>0</v>
      </c>
      <c r="DJ13" s="188" cm="1">
        <f t="array" aca="1" ref="DJ13" ca="1">IFERROR(INDEX(Forecast_Capex_Input!BK$12:BK$286,$X13)
*(INDEX(Forecast_Capex_Input!$H$12:$H$286,$X13)=Repex),0)
*$DE13</f>
        <v>0</v>
      </c>
      <c r="DK13" s="188" cm="1">
        <f t="array" aca="1" ref="DK13" ca="1">IFERROR(INDEX(Forecast_Capex_Input!BL$12:BL$286,$X13)
*(INDEX(Forecast_Capex_Input!$H$12:$H$286,$X13)=Repex),0)
*$DE13</f>
        <v>0</v>
      </c>
      <c r="DL13" s="165"/>
      <c r="DM13" s="188" t="b" cm="1">
        <f t="array" aca="1" ref="DM13" ca="1">OR($G13=Forecast_Capex_Input!$BN$8:$BN$9)</f>
        <v>0</v>
      </c>
      <c r="DN13" s="188" cm="1">
        <f t="array" aca="1" ref="DN13" ca="1">IFERROR(INDEX(Forecast_Capex_Input!BO$12:BO$286,$X13)
*(INDEX(Forecast_Capex_Input!$H$12:$H$286,$X13)=Repex),0)
*$DM13</f>
        <v>0</v>
      </c>
      <c r="DO13" s="188" cm="1">
        <f t="array" aca="1" ref="DO13" ca="1">IFERROR(INDEX(Forecast_Capex_Input!BP$12:BP$286,$X13)
*(INDEX(Forecast_Capex_Input!$H$12:$H$286,$X13)=Repex),0)
*$DM13</f>
        <v>0</v>
      </c>
      <c r="DP13" s="188" cm="1">
        <f t="array" aca="1" ref="DP13" ca="1">IFERROR(INDEX(Forecast_Capex_Input!BQ$12:BQ$286,$X13)
*(INDEX(Forecast_Capex_Input!$H$12:$H$286,$X13)=Repex),0)
*$DM13</f>
        <v>0</v>
      </c>
      <c r="DQ13" s="188" cm="1">
        <f t="array" aca="1" ref="DQ13" ca="1">IFERROR(INDEX(Forecast_Capex_Input!BR$12:BR$286,$X13)
*(INDEX(Forecast_Capex_Input!$H$12:$H$286,$X13)=Repex),0)
*$DM13</f>
        <v>0</v>
      </c>
      <c r="DR13" s="188" cm="1">
        <f t="array" aca="1" ref="DR13" ca="1">IFERROR(INDEX(Forecast_Capex_Input!BS$12:BS$286,$X13)
*(INDEX(Forecast_Capex_Input!$H$12:$H$286,$X13)=Repex),0)
*$DM13</f>
        <v>0</v>
      </c>
      <c r="DS13" s="165"/>
      <c r="DT13" s="188" t="b" cm="1">
        <f t="array" aca="1" ref="DT13" ca="1">OR($G13=Forecast_Capex_Input!$BU$8:$BU$10)</f>
        <v>1</v>
      </c>
      <c r="DU13" s="188" cm="1">
        <f t="array" aca="1" ref="DU13" ca="1">IFERROR(INDEX(Forecast_Capex_Input!BV$12:BV$286,$X13)
*(INDEX(Forecast_Capex_Input!$H$12:$H$286,$X13)=Repex),0)
*$DT13</f>
        <v>0</v>
      </c>
      <c r="DV13" s="188" cm="1">
        <f t="array" aca="1" ref="DV13" ca="1">IFERROR(INDEX(Forecast_Capex_Input!BW$12:BW$286,$X13)
*(INDEX(Forecast_Capex_Input!$H$12:$H$286,$X13)=Repex),0)
*$DT13</f>
        <v>0</v>
      </c>
      <c r="DW13" s="188" cm="1">
        <f t="array" aca="1" ref="DW13" ca="1">IFERROR(INDEX(Forecast_Capex_Input!BX$12:BX$286,$X13)
*(INDEX(Forecast_Capex_Input!$H$12:$H$286,$X13)=Repex),0)
*$DT13</f>
        <v>0</v>
      </c>
      <c r="DX13" s="188" cm="1">
        <f t="array" aca="1" ref="DX13" ca="1">IFERROR(INDEX(Forecast_Capex_Input!BY$12:BY$286,$X13)
*(INDEX(Forecast_Capex_Input!$H$12:$H$286,$X13)=Repex),0)
*$DT13</f>
        <v>0</v>
      </c>
      <c r="DY13" s="188" cm="1">
        <f t="array" aca="1" ref="DY13" ca="1">IFERROR(INDEX(Forecast_Capex_Input!BZ$12:BZ$286,$X13)
*(INDEX(Forecast_Capex_Input!$H$12:$H$286,$X13)=Repex),0)
*$DT13</f>
        <v>0</v>
      </c>
      <c r="DZ13" s="188" cm="1">
        <f t="array" aca="1" ref="DZ13" ca="1">IFERROR(INDEX(Forecast_Capex_Input!CA$12:CA$286,$X13)
*(INDEX(Forecast_Capex_Input!$H$12:$H$286,$X13)=Repex),0)
*$DT13</f>
        <v>0</v>
      </c>
      <c r="EA13" s="188" cm="1">
        <f t="array" aca="1" ref="EA13" ca="1">IFERROR(INDEX(Forecast_Capex_Input!CB$12:CB$286,$X13)
*(INDEX(Forecast_Capex_Input!$H$12:$H$286,$X13)=Repex),0)
*$DT13</f>
        <v>0</v>
      </c>
      <c r="EB13" s="188" cm="1">
        <f t="array" aca="1" ref="EB13" ca="1">IFERROR(INDEX(Forecast_Capex_Input!CC$12:CC$286,$X13)
*(INDEX(Forecast_Capex_Input!$H$12:$H$286,$X13)=Repex),0)
*$DT13</f>
        <v>0</v>
      </c>
      <c r="EC13" s="165"/>
      <c r="ED13" s="226" t="str">
        <f t="shared" si="39"/>
        <v>N/A</v>
      </c>
      <c r="EE13" s="174" t="s">
        <v>15</v>
      </c>
    </row>
    <row r="14" spans="2:135" x14ac:dyDescent="0.2">
      <c r="C14" s="174">
        <f t="shared" si="40"/>
        <v>4</v>
      </c>
      <c r="D14" s="167" t="str" cm="1">
        <f t="array" ref="D14">IFERROR(INDEX(Forecast_Capex_Input!$D$12:$D$286,$X14),NA)</f>
        <v>Darlington Point 330/220 kV Transformer Tripping Scheme</v>
      </c>
      <c r="E14" s="172" t="b" cm="1">
        <f t="array" ref="E14">IF($X14=NA,NA,INDEX(Forecast_Capex_Input!$E$12:$E$286,$X14))</f>
        <v>1</v>
      </c>
      <c r="F14" s="167" t="str" cm="1">
        <f t="array" aca="1" ref="F14" ca="1">IFERROR(INDEX(General!$E$25:$E$26,$Y14),NA)</f>
        <v>Non-Labour</v>
      </c>
      <c r="G14" s="167" t="str" cm="1">
        <f t="array" aca="1" ref="G14" ca="1">IFERROR(INDEX(Forecast_Capex_Input!$AI$11:$BB$11,$AA14),NA)</f>
        <v>Secondary Systems</v>
      </c>
      <c r="H14" s="189" cm="1">
        <f t="array" aca="1" ref="H14" ca="1">IFERROR(INDEX(Forecast_Capex_Input!$AI$12:$BB$286,$X14,$AA14),NA)</f>
        <v>1</v>
      </c>
      <c r="I14" s="199" t="str" cm="1">
        <f t="array" ref="I14">IFERROR(INDEX(Forecast_Capex_Input!$F$12:$F$286,$X14),NA)</f>
        <v>Augmentation Expenditure</v>
      </c>
      <c r="J14" s="199" t="str" cm="1">
        <f t="array" ref="J14">IFERROR(INDEX(Forecast_Capex_Input!G$12:G$286,$X14),NA)</f>
        <v>NCIPAP</v>
      </c>
      <c r="K14" s="199" t="str" cm="1">
        <f t="array" ref="K14">IFERROR(INDEX(Forecast_Capex_Input!H$12:H$286,$X14),NA)</f>
        <v>NCIPAP</v>
      </c>
      <c r="L14" s="199" t="str" cm="1">
        <f t="array" ref="L14">IFERROR(INDEX(Forecast_Capex_Input!I$12:I$286,$X14),NA)</f>
        <v>N/A</v>
      </c>
      <c r="M14" s="199" t="str" cm="1">
        <f t="array" ref="M14">IFERROR(INDEX(Forecast_Capex_Input!J$12:J$286,$X14),NA)</f>
        <v>N/A</v>
      </c>
      <c r="N14" s="199" t="str" cm="1">
        <f t="array" ref="N14">IFERROR(INDEX(Forecast_Capex_Input!K$12:K$286,$X14),NA)</f>
        <v>N/A</v>
      </c>
      <c r="O14" s="199" t="str" cm="1">
        <f t="array" ref="O14">IFERROR(INDEX(Forecast_Capex_Input!L$12:L$286,$X14),NA)</f>
        <v>N/A</v>
      </c>
      <c r="P14" s="199" t="str" cm="1">
        <f t="array" ref="P14">IFERROR(INDEX(Forecast_Capex_Input!M$12:M$286,$X14),NA)</f>
        <v>N/A</v>
      </c>
      <c r="Q14" s="172" t="str" cm="1">
        <f t="array" ref="Q14">IFERROR(INDEX(Forecast_Capex_Input!N$12:N$286,$X14),NA)</f>
        <v>No</v>
      </c>
      <c r="R14" s="265" cm="1">
        <f t="array" ref="R14">IFERROR(INDEX(Forecast_Capex_Input!O$12:O$286,$X14),0)</f>
        <v>0</v>
      </c>
      <c r="S14" s="172" t="str" cm="1">
        <f t="array" ref="S14">IFERROR(INDEX(Forecast_Capex_Input!P$12:P$286,$X14),0)</f>
        <v>N/A</v>
      </c>
      <c r="T14" s="199" t="str" cm="1">
        <f t="array" aca="1" ref="T14" ca="1">IFERROR(INDEX(General!$K$84:$K$103,$AA14),NA)</f>
        <v>Secondary Systems (2018-23)</v>
      </c>
      <c r="U14" s="188" cm="1">
        <f t="array" aca="1" ref="U14" ca="1">IFERROR(
IF($F14=General!$E$25,INDEX(Forecast_Capex_Input!S$12:S$286,$X14),
INDEX(Forecast_Capex_Input!T$12:T$286,$X14)),0)</f>
        <v>0.8</v>
      </c>
      <c r="V14" s="222" t="b">
        <f>IFERROR(INDEX(Overheads!$T$19:$T$26,MATCH($I14,Overheads!$E$19:$E$26,0)),FALSE)</f>
        <v>1</v>
      </c>
      <c r="W14" s="165"/>
      <c r="X14" s="174">
        <f>IFERROR(
IF(MATCH($C14,Forecast_Capex_Input!$CI$12:$CI$286,1)+1&gt;MAX(Forecast_Capex_Input!$C$12:$C$286),NA,
MATCH($C14,Forecast_Capex_Input!$CI$12:$CI$286,1)+1),1)</f>
        <v>2</v>
      </c>
      <c r="Y14" s="174" cm="1">
        <f t="array" aca="1" ref="Y14" ca="1">IFERROR(
IF(X13&lt;&gt;X14,1,
IF(COUNTIF(OFFSET(Y13,0,0,-INDEX(Forecast_Capex_Input!$CG$12:$CG$286,$X14)),Y13)=INDEX(Forecast_Capex_Input!$CG$12:$CG$286,$X14),Y13+1,Y13)),NA)</f>
        <v>2</v>
      </c>
      <c r="Z14" s="174" cm="1">
        <f t="array" ref="Z14">IFERROR($C14-IF($X14=1,1,INDEX(Forecast_Capex_Input!$CI$12:$CI$286,$X14-1))+1,NA)</f>
        <v>2</v>
      </c>
      <c r="AA14" s="174" cm="1">
        <f t="array" aca="1" ref="AA14" ca="1">IFERROR(IF(Y14=1,
INDEX(Forecast_Capex_Input!$AI$10:$BB$10,SMALL(IF(INDEX(Forecast_Capex_Input!$AI$12:$BB$286,$X14,0)&gt;0,COLUMN(Forecast_Capex_Input!$AI$10:$BB$10)-COLUMN(Forecast_Capex_Input!$AI$12)+1),ROWS(OFFSET(AA13,0,0,-$Z14)))),
OFFSET(AA13,-INDEX(Forecast_Capex_Input!$CG$12:$CG$286,$X14)+1,0)),NA)</f>
        <v>4</v>
      </c>
      <c r="AB14" s="174">
        <f t="shared" ca="1" si="9"/>
        <v>2</v>
      </c>
      <c r="AC14" s="222" t="b">
        <f t="shared" si="41"/>
        <v>1</v>
      </c>
      <c r="AD14" s="220" t="b">
        <v>0</v>
      </c>
      <c r="AE14" s="222" t="b">
        <f t="shared" si="10"/>
        <v>0</v>
      </c>
      <c r="AF14" s="165"/>
      <c r="AG14" s="215">
        <v>0.10258431048427225</v>
      </c>
      <c r="AH14" s="215">
        <v>0.13271845168902721</v>
      </c>
      <c r="AI14" s="215">
        <v>0</v>
      </c>
      <c r="AJ14" s="215">
        <v>0</v>
      </c>
      <c r="AK14" s="215">
        <v>0</v>
      </c>
      <c r="AL14" s="155">
        <v>0.23530276217329946</v>
      </c>
      <c r="AM14" s="165"/>
      <c r="AN14" s="215" cm="1">
        <f t="array" aca="1" ref="AN14" ca="1">IFERROR(INDEX(General!O$33:O$34,$AB14)
*AG14,0)</f>
        <v>0.10258431048427225</v>
      </c>
      <c r="AO14" s="215" cm="1">
        <f t="array" aca="1" ref="AO14" ca="1">IFERROR(INDEX(General!P$33:P$34,$AB14)
*AH14,0)</f>
        <v>0.13271845168902721</v>
      </c>
      <c r="AP14" s="215" cm="1">
        <f t="array" aca="1" ref="AP14" ca="1">IFERROR(INDEX(General!Q$33:Q$34,$AB14)
*AI14,0)</f>
        <v>0</v>
      </c>
      <c r="AQ14" s="215" cm="1">
        <f t="array" aca="1" ref="AQ14" ca="1">IFERROR(INDEX(General!R$33:R$34,$AB14)
*AJ14,0)</f>
        <v>0</v>
      </c>
      <c r="AR14" s="215" cm="1">
        <f t="array" aca="1" ref="AR14" ca="1">IFERROR(INDEX(General!S$33:S$34,$AB14)
*AK14,0)</f>
        <v>0</v>
      </c>
      <c r="AS14" s="155">
        <f t="shared" ca="1" si="42"/>
        <v>0.23530276217329946</v>
      </c>
      <c r="AT14" s="165"/>
      <c r="AU14" s="215">
        <f ca="1">IF($AE14=FALSE,AN14*Overheads!$R$24*$V14,
IFERROR(Overheads!$O$49*$V14*AN14,0)
+IFERROR(Overheads!Q$59*$V14*(AN14/Overheads!Q$68),0))</f>
        <v>8.4826395287014317E-3</v>
      </c>
      <c r="AV14" s="215">
        <f ca="1">IF($AE14=FALSE,AO14*Overheads!$R$24*$V14,
IFERROR(Overheads!$O$49*$V14*AO14,0)
+IFERROR(Overheads!R$59*$V14*(AO14/Overheads!R$68),0))</f>
        <v>1.0974414890257477E-2</v>
      </c>
      <c r="AW14" s="215">
        <f ca="1">IF($AE14=FALSE,AP14*Overheads!$R$24*$V14,
IFERROR(Overheads!$O$49*$V14*AP14,0)
+IFERROR(Overheads!S$59*$V14*(AP14/Overheads!S$68),0))</f>
        <v>0</v>
      </c>
      <c r="AX14" s="215">
        <f ca="1">IF($AE14=FALSE,AQ14*Overheads!$R$24*$V14,
IFERROR(Overheads!$O$49*$V14*AQ14,0)
+IFERROR(Overheads!T$59*$V14*(AQ14/Overheads!T$68),0))</f>
        <v>0</v>
      </c>
      <c r="AY14" s="215">
        <f ca="1">IF($AE14=FALSE,AR14*Overheads!$R$24*$V14,
IFERROR(Overheads!$O$49*$V14*AR14,0)
+IFERROR(Overheads!U$59*$V14*(AR14/Overheads!U$68),0))</f>
        <v>0</v>
      </c>
      <c r="AZ14" s="155">
        <f t="shared" ca="1" si="43"/>
        <v>1.9457054418958911E-2</v>
      </c>
      <c r="BA14" s="165"/>
      <c r="BB14" s="215">
        <f ca="1">IF($AE14=FALSE,AN14*Overheads!$S$25,
IFERROR(Overheads!$O$50*AN14,0)
+IFERROR(Overheads!Q$60*(AN14/Overheads!Q$66),0))</f>
        <v>1.159582662123304E-3</v>
      </c>
      <c r="BC14" s="215">
        <f ca="1">IF($AE14=FALSE,AO14*Overheads!$S$25,
IFERROR(Overheads!$O$50*AO14,0)
+IFERROR(Overheads!R$60*(AO14/Overheads!R$66),0))</f>
        <v>1.5002100691220246E-3</v>
      </c>
      <c r="BD14" s="215">
        <f ca="1">IF($AE14=FALSE,AP14*Overheads!$S$25,
IFERROR(Overheads!$O$50*AP14,0)
+IFERROR(Overheads!S$60*(AP14/Overheads!S$66),0))</f>
        <v>0</v>
      </c>
      <c r="BE14" s="215">
        <f ca="1">IF($AE14=FALSE,AQ14*Overheads!$S$25,
IFERROR(Overheads!$O$50*AQ14,0)
+IFERROR(Overheads!T$60*(AQ14/Overheads!T$66),0))</f>
        <v>0</v>
      </c>
      <c r="BF14" s="215">
        <f ca="1">IF($AE14=FALSE,AR14*Overheads!$S$25,
IFERROR(Overheads!$O$50*AR14,0)
+IFERROR(Overheads!U$60*(AR14/Overheads!U$66),0))</f>
        <v>0</v>
      </c>
      <c r="BG14" s="155">
        <f t="shared" ca="1" si="44"/>
        <v>2.6597927312453284E-3</v>
      </c>
      <c r="BH14" s="165"/>
      <c r="BI14" s="215">
        <f t="shared" ca="1" si="45"/>
        <v>0.11222653267509698</v>
      </c>
      <c r="BJ14" s="215">
        <f t="shared" ca="1" si="11"/>
        <v>0.14519307664840669</v>
      </c>
      <c r="BK14" s="215">
        <f t="shared" ca="1" si="12"/>
        <v>0</v>
      </c>
      <c r="BL14" s="215">
        <f t="shared" ca="1" si="13"/>
        <v>0</v>
      </c>
      <c r="BM14" s="215">
        <f t="shared" ca="1" si="14"/>
        <v>0</v>
      </c>
      <c r="BN14" s="155">
        <f t="shared" ca="1" si="46"/>
        <v>0.25741960932350366</v>
      </c>
      <c r="BO14" s="165"/>
      <c r="BP14" s="187" cm="1">
        <f t="array" ref="BP14">IFERROR(IF($X14=$X13,BP13,INDEX(Forecast_Capex_Input!AC$12:AC$286,$X14)),0)</f>
        <v>0</v>
      </c>
      <c r="BQ14" s="187" cm="1">
        <f t="array" ref="BQ14">IFERROR(IF($X14=$X13,BQ13,INDEX(Forecast_Capex_Input!AD$12:AD$286,$X14)),0)</f>
        <v>1</v>
      </c>
      <c r="BR14" s="187" cm="1">
        <f t="array" ref="BR14">IFERROR(IF($X14=$X13,BR13,INDEX(Forecast_Capex_Input!AE$12:AE$286,$X14)),0)</f>
        <v>0</v>
      </c>
      <c r="BS14" s="187" cm="1">
        <f t="array" ref="BS14">IFERROR(IF($X14=$X13,BS13,INDEX(Forecast_Capex_Input!AF$12:AF$286,$X14)),0)</f>
        <v>0</v>
      </c>
      <c r="BT14" s="187" cm="1">
        <f t="array" ref="BT14">IFERROR(IF($X14=$X13,BT13,INDEX(Forecast_Capex_Input!AG$12:AG$286,$X14)),0)</f>
        <v>0</v>
      </c>
      <c r="BU14" s="165"/>
      <c r="BV14" s="215">
        <f t="shared" si="15"/>
        <v>0</v>
      </c>
      <c r="BW14" s="215">
        <f t="shared" si="16"/>
        <v>0.23530276217329946</v>
      </c>
      <c r="BX14" s="215">
        <f t="shared" si="17"/>
        <v>0</v>
      </c>
      <c r="BY14" s="215">
        <f t="shared" si="18"/>
        <v>0</v>
      </c>
      <c r="BZ14" s="215">
        <f t="shared" si="19"/>
        <v>0</v>
      </c>
      <c r="CA14" s="155">
        <f t="shared" si="47"/>
        <v>0.23530276217329946</v>
      </c>
      <c r="CB14" s="165"/>
      <c r="CC14" s="215">
        <f t="shared" ca="1" si="20"/>
        <v>0</v>
      </c>
      <c r="CD14" s="215">
        <f t="shared" ca="1" si="21"/>
        <v>0.23530276217329946</v>
      </c>
      <c r="CE14" s="215">
        <f t="shared" ca="1" si="22"/>
        <v>0</v>
      </c>
      <c r="CF14" s="215">
        <f t="shared" ca="1" si="23"/>
        <v>0</v>
      </c>
      <c r="CG14" s="215">
        <f t="shared" ca="1" si="24"/>
        <v>0</v>
      </c>
      <c r="CH14" s="155">
        <f t="shared" ca="1" si="48"/>
        <v>0.23530276217329946</v>
      </c>
      <c r="CI14" s="165"/>
      <c r="CJ14" s="215">
        <f t="shared" ca="1" si="25"/>
        <v>0</v>
      </c>
      <c r="CK14" s="215">
        <f t="shared" ca="1" si="26"/>
        <v>1.9457054418958911E-2</v>
      </c>
      <c r="CL14" s="215">
        <f t="shared" ca="1" si="27"/>
        <v>0</v>
      </c>
      <c r="CM14" s="215">
        <f t="shared" ca="1" si="28"/>
        <v>0</v>
      </c>
      <c r="CN14" s="215">
        <f t="shared" ca="1" si="29"/>
        <v>0</v>
      </c>
      <c r="CO14" s="155">
        <f t="shared" ca="1" si="49"/>
        <v>1.9457054418958911E-2</v>
      </c>
      <c r="CP14" s="165"/>
      <c r="CQ14" s="223">
        <f t="shared" ca="1" si="30"/>
        <v>0</v>
      </c>
      <c r="CR14" s="223">
        <f t="shared" ca="1" si="31"/>
        <v>2.6597927312453284E-3</v>
      </c>
      <c r="CS14" s="223">
        <f t="shared" ca="1" si="32"/>
        <v>0</v>
      </c>
      <c r="CT14" s="223">
        <f t="shared" ca="1" si="33"/>
        <v>0</v>
      </c>
      <c r="CU14" s="223">
        <f t="shared" ca="1" si="34"/>
        <v>0</v>
      </c>
      <c r="CV14" s="155">
        <f t="shared" ca="1" si="50"/>
        <v>2.6597927312453284E-3</v>
      </c>
      <c r="CW14" s="165"/>
      <c r="CX14" s="215">
        <f t="shared" ca="1" si="51"/>
        <v>0</v>
      </c>
      <c r="CY14" s="215">
        <f t="shared" ca="1" si="35"/>
        <v>0.25741960932350372</v>
      </c>
      <c r="CZ14" s="215">
        <f t="shared" ca="1" si="36"/>
        <v>0</v>
      </c>
      <c r="DA14" s="215">
        <f t="shared" ca="1" si="37"/>
        <v>0</v>
      </c>
      <c r="DB14" s="215">
        <f t="shared" ca="1" si="38"/>
        <v>0</v>
      </c>
      <c r="DC14" s="155">
        <f t="shared" ca="1" si="52"/>
        <v>0.25741960932350372</v>
      </c>
      <c r="DD14" s="165"/>
      <c r="DE14" s="188" t="b" cm="1">
        <f t="array" aca="1" ref="DE14" ca="1">OR($G14=Forecast_Capex_Input!$BF$8:$BF$10)</f>
        <v>0</v>
      </c>
      <c r="DF14" s="188" cm="1">
        <f t="array" aca="1" ref="DF14" ca="1">IFERROR(INDEX(Forecast_Capex_Input!BG$12:BG$286,$X14)
*(INDEX(Forecast_Capex_Input!$H$12:$H$286,$X14)=Repex),0)
*$DE14</f>
        <v>0</v>
      </c>
      <c r="DG14" s="188" cm="1">
        <f t="array" aca="1" ref="DG14" ca="1">IFERROR(INDEX(Forecast_Capex_Input!BH$12:BH$286,$X14)
*(INDEX(Forecast_Capex_Input!$H$12:$H$286,$X14)=Repex),0)
*$DE14</f>
        <v>0</v>
      </c>
      <c r="DH14" s="188" cm="1">
        <f t="array" aca="1" ref="DH14" ca="1">IFERROR(INDEX(Forecast_Capex_Input!BI$12:BI$286,$X14)
*(INDEX(Forecast_Capex_Input!$H$12:$H$286,$X14)=Repex),0)
*$DE14</f>
        <v>0</v>
      </c>
      <c r="DI14" s="188" cm="1">
        <f t="array" aca="1" ref="DI14" ca="1">IFERROR(INDEX(Forecast_Capex_Input!BJ$12:BJ$286,$X14)
*(INDEX(Forecast_Capex_Input!$H$12:$H$286,$X14)=Repex),0)
*$DE14</f>
        <v>0</v>
      </c>
      <c r="DJ14" s="188" cm="1">
        <f t="array" aca="1" ref="DJ14" ca="1">IFERROR(INDEX(Forecast_Capex_Input!BK$12:BK$286,$X14)
*(INDEX(Forecast_Capex_Input!$H$12:$H$286,$X14)=Repex),0)
*$DE14</f>
        <v>0</v>
      </c>
      <c r="DK14" s="188" cm="1">
        <f t="array" aca="1" ref="DK14" ca="1">IFERROR(INDEX(Forecast_Capex_Input!BL$12:BL$286,$X14)
*(INDEX(Forecast_Capex_Input!$H$12:$H$286,$X14)=Repex),0)
*$DE14</f>
        <v>0</v>
      </c>
      <c r="DL14" s="165"/>
      <c r="DM14" s="188" t="b" cm="1">
        <f t="array" aca="1" ref="DM14" ca="1">OR($G14=Forecast_Capex_Input!$BN$8:$BN$9)</f>
        <v>0</v>
      </c>
      <c r="DN14" s="188" cm="1">
        <f t="array" aca="1" ref="DN14" ca="1">IFERROR(INDEX(Forecast_Capex_Input!BO$12:BO$286,$X14)
*(INDEX(Forecast_Capex_Input!$H$12:$H$286,$X14)=Repex),0)
*$DM14</f>
        <v>0</v>
      </c>
      <c r="DO14" s="188" cm="1">
        <f t="array" aca="1" ref="DO14" ca="1">IFERROR(INDEX(Forecast_Capex_Input!BP$12:BP$286,$X14)
*(INDEX(Forecast_Capex_Input!$H$12:$H$286,$X14)=Repex),0)
*$DM14</f>
        <v>0</v>
      </c>
      <c r="DP14" s="188" cm="1">
        <f t="array" aca="1" ref="DP14" ca="1">IFERROR(INDEX(Forecast_Capex_Input!BQ$12:BQ$286,$X14)
*(INDEX(Forecast_Capex_Input!$H$12:$H$286,$X14)=Repex),0)
*$DM14</f>
        <v>0</v>
      </c>
      <c r="DQ14" s="188" cm="1">
        <f t="array" aca="1" ref="DQ14" ca="1">IFERROR(INDEX(Forecast_Capex_Input!BR$12:BR$286,$X14)
*(INDEX(Forecast_Capex_Input!$H$12:$H$286,$X14)=Repex),0)
*$DM14</f>
        <v>0</v>
      </c>
      <c r="DR14" s="188" cm="1">
        <f t="array" aca="1" ref="DR14" ca="1">IFERROR(INDEX(Forecast_Capex_Input!BS$12:BS$286,$X14)
*(INDEX(Forecast_Capex_Input!$H$12:$H$286,$X14)=Repex),0)
*$DM14</f>
        <v>0</v>
      </c>
      <c r="DS14" s="165"/>
      <c r="DT14" s="188" t="b" cm="1">
        <f t="array" aca="1" ref="DT14" ca="1">OR($G14=Forecast_Capex_Input!$BU$8:$BU$10)</f>
        <v>1</v>
      </c>
      <c r="DU14" s="188" cm="1">
        <f t="array" aca="1" ref="DU14" ca="1">IFERROR(INDEX(Forecast_Capex_Input!BV$12:BV$286,$X14)
*(INDEX(Forecast_Capex_Input!$H$12:$H$286,$X14)=Repex),0)
*$DT14</f>
        <v>0</v>
      </c>
      <c r="DV14" s="188" cm="1">
        <f t="array" aca="1" ref="DV14" ca="1">IFERROR(INDEX(Forecast_Capex_Input!BW$12:BW$286,$X14)
*(INDEX(Forecast_Capex_Input!$H$12:$H$286,$X14)=Repex),0)
*$DT14</f>
        <v>0</v>
      </c>
      <c r="DW14" s="188" cm="1">
        <f t="array" aca="1" ref="DW14" ca="1">IFERROR(INDEX(Forecast_Capex_Input!BX$12:BX$286,$X14)
*(INDEX(Forecast_Capex_Input!$H$12:$H$286,$X14)=Repex),0)
*$DT14</f>
        <v>0</v>
      </c>
      <c r="DX14" s="188" cm="1">
        <f t="array" aca="1" ref="DX14" ca="1">IFERROR(INDEX(Forecast_Capex_Input!BY$12:BY$286,$X14)
*(INDEX(Forecast_Capex_Input!$H$12:$H$286,$X14)=Repex),0)
*$DT14</f>
        <v>0</v>
      </c>
      <c r="DY14" s="188" cm="1">
        <f t="array" aca="1" ref="DY14" ca="1">IFERROR(INDEX(Forecast_Capex_Input!BZ$12:BZ$286,$X14)
*(INDEX(Forecast_Capex_Input!$H$12:$H$286,$X14)=Repex),0)
*$DT14</f>
        <v>0</v>
      </c>
      <c r="DZ14" s="188" cm="1">
        <f t="array" aca="1" ref="DZ14" ca="1">IFERROR(INDEX(Forecast_Capex_Input!CA$12:CA$286,$X14)
*(INDEX(Forecast_Capex_Input!$H$12:$H$286,$X14)=Repex),0)
*$DT14</f>
        <v>0</v>
      </c>
      <c r="EA14" s="188" cm="1">
        <f t="array" aca="1" ref="EA14" ca="1">IFERROR(INDEX(Forecast_Capex_Input!CB$12:CB$286,$X14)
*(INDEX(Forecast_Capex_Input!$H$12:$H$286,$X14)=Repex),0)
*$DT14</f>
        <v>0</v>
      </c>
      <c r="EB14" s="188" cm="1">
        <f t="array" aca="1" ref="EB14" ca="1">IFERROR(INDEX(Forecast_Capex_Input!CC$12:CC$286,$X14)
*(INDEX(Forecast_Capex_Input!$H$12:$H$286,$X14)=Repex),0)
*$DT14</f>
        <v>0</v>
      </c>
      <c r="EC14" s="165"/>
      <c r="ED14" s="226" t="str">
        <f t="shared" si="39"/>
        <v>N/A</v>
      </c>
      <c r="EE14" s="174" t="s">
        <v>15</v>
      </c>
    </row>
    <row r="15" spans="2:135" x14ac:dyDescent="0.2">
      <c r="C15" s="174">
        <f t="shared" si="40"/>
        <v>5</v>
      </c>
      <c r="D15" s="167" t="str" cm="1">
        <f t="array" ref="D15">IFERROR(INDEX(Forecast_Capex_Input!$D$12:$D$286,$X15),NA)</f>
        <v>Increase capacity for generation X5 Voltage Stability constraints</v>
      </c>
      <c r="E15" s="172" t="b" cm="1">
        <f t="array" ref="E15">IF($X15=NA,NA,INDEX(Forecast_Capex_Input!$E$12:$E$286,$X15))</f>
        <v>1</v>
      </c>
      <c r="F15" s="167" t="str" cm="1">
        <f t="array" aca="1" ref="F15" ca="1">IFERROR(INDEX(General!$E$25:$E$26,$Y15),NA)</f>
        <v>Labour</v>
      </c>
      <c r="G15" s="167" t="str" cm="1">
        <f t="array" aca="1" ref="G15" ca="1">IFERROR(INDEX(Forecast_Capex_Input!$AI$11:$BB$11,$AA15),NA)</f>
        <v>Substations</v>
      </c>
      <c r="H15" s="189" cm="1">
        <f t="array" aca="1" ref="H15" ca="1">IFERROR(INDEX(Forecast_Capex_Input!$AI$12:$BB$286,$X15,$AA15),NA)</f>
        <v>1</v>
      </c>
      <c r="I15" s="199" t="str" cm="1">
        <f t="array" ref="I15">IFERROR(INDEX(Forecast_Capex_Input!$F$12:$F$286,$X15),NA)</f>
        <v>Augmentation Expenditure</v>
      </c>
      <c r="J15" s="199" t="str" cm="1">
        <f t="array" ref="J15">IFERROR(INDEX(Forecast_Capex_Input!G$12:G$286,$X15),NA)</f>
        <v>NCIPAP</v>
      </c>
      <c r="K15" s="199" t="str" cm="1">
        <f t="array" ref="K15">IFERROR(INDEX(Forecast_Capex_Input!H$12:H$286,$X15),NA)</f>
        <v>NCIPAP</v>
      </c>
      <c r="L15" s="199" t="str" cm="1">
        <f t="array" ref="L15">IFERROR(INDEX(Forecast_Capex_Input!I$12:I$286,$X15),NA)</f>
        <v>N/A</v>
      </c>
      <c r="M15" s="199" t="str" cm="1">
        <f t="array" ref="M15">IFERROR(INDEX(Forecast_Capex_Input!J$12:J$286,$X15),NA)</f>
        <v>N/A</v>
      </c>
      <c r="N15" s="199" t="str" cm="1">
        <f t="array" ref="N15">IFERROR(INDEX(Forecast_Capex_Input!K$12:K$286,$X15),NA)</f>
        <v>N/A</v>
      </c>
      <c r="O15" s="199" t="str" cm="1">
        <f t="array" ref="O15">IFERROR(INDEX(Forecast_Capex_Input!L$12:L$286,$X15),NA)</f>
        <v>N/A</v>
      </c>
      <c r="P15" s="199" t="str" cm="1">
        <f t="array" ref="P15">IFERROR(INDEX(Forecast_Capex_Input!M$12:M$286,$X15),NA)</f>
        <v>N/A</v>
      </c>
      <c r="Q15" s="172" t="str" cm="1">
        <f t="array" ref="Q15">IFERROR(INDEX(Forecast_Capex_Input!N$12:N$286,$X15),NA)</f>
        <v>No</v>
      </c>
      <c r="R15" s="265" cm="1">
        <f t="array" ref="R15">IFERROR(INDEX(Forecast_Capex_Input!O$12:O$286,$X15),0)</f>
        <v>0</v>
      </c>
      <c r="S15" s="172" t="str" cm="1">
        <f t="array" ref="S15">IFERROR(INDEX(Forecast_Capex_Input!P$12:P$286,$X15),0)</f>
        <v>N/A</v>
      </c>
      <c r="T15" s="199" t="str" cm="1">
        <f t="array" aca="1" ref="T15" ca="1">IFERROR(INDEX(General!$K$84:$K$103,$AA15),NA)</f>
        <v>Substations (2018 onwards)</v>
      </c>
      <c r="U15" s="188" cm="1">
        <f t="array" aca="1" ref="U15" ca="1">IFERROR(
IF($F15=General!$E$25,INDEX(Forecast_Capex_Input!S$12:S$286,$X15),
INDEX(Forecast_Capex_Input!T$12:T$286,$X15)),0)</f>
        <v>0.12</v>
      </c>
      <c r="V15" s="222" t="b">
        <f>IFERROR(INDEX(Overheads!$T$19:$T$26,MATCH($I15,Overheads!$E$19:$E$26,0)),FALSE)</f>
        <v>1</v>
      </c>
      <c r="W15" s="165"/>
      <c r="X15" s="174">
        <f>IFERROR(
IF(MATCH($C15,Forecast_Capex_Input!$CI$12:$CI$286,1)+1&gt;MAX(Forecast_Capex_Input!$C$12:$C$286),NA,
MATCH($C15,Forecast_Capex_Input!$CI$12:$CI$286,1)+1),1)</f>
        <v>3</v>
      </c>
      <c r="Y15" s="174" cm="1">
        <f t="array" aca="1" ref="Y15" ca="1">IFERROR(
IF(X14&lt;&gt;X15,1,
IF(COUNTIF(OFFSET(Y14,0,0,-INDEX(Forecast_Capex_Input!$CG$12:$CG$286,$X15)),Y14)=INDEX(Forecast_Capex_Input!$CG$12:$CG$286,$X15),Y14+1,Y14)),NA)</f>
        <v>1</v>
      </c>
      <c r="Z15" s="174" cm="1">
        <f t="array" ref="Z15">IFERROR($C15-IF($X15=1,1,INDEX(Forecast_Capex_Input!$CI$12:$CI$286,$X15-1))+1,NA)</f>
        <v>1</v>
      </c>
      <c r="AA15" s="174" cm="1">
        <f t="array" aca="1" ref="AA15" ca="1">IFERROR(IF(Y15=1,
INDEX(Forecast_Capex_Input!$AI$10:$BB$10,SMALL(IF(INDEX(Forecast_Capex_Input!$AI$12:$BB$286,$X15,0)&gt;0,COLUMN(Forecast_Capex_Input!$AI$10:$BB$10)-COLUMN(Forecast_Capex_Input!$AI$12)+1),ROWS(OFFSET(AA14,0,0,-$Z15)))),
OFFSET(AA14,-INDEX(Forecast_Capex_Input!$CG$12:$CG$286,$X15)+1,0)),NA)</f>
        <v>3</v>
      </c>
      <c r="AB15" s="174">
        <f t="shared" ca="1" si="9"/>
        <v>1</v>
      </c>
      <c r="AC15" s="222" t="b">
        <f t="shared" si="41"/>
        <v>1</v>
      </c>
      <c r="AD15" s="220" t="b">
        <v>0</v>
      </c>
      <c r="AE15" s="222" t="b">
        <f t="shared" si="10"/>
        <v>0</v>
      </c>
      <c r="AF15" s="165"/>
      <c r="AG15" s="215">
        <v>0.10225854754862813</v>
      </c>
      <c r="AH15" s="215">
        <v>0.5227824621868068</v>
      </c>
      <c r="AI15" s="215">
        <v>0</v>
      </c>
      <c r="AJ15" s="215">
        <v>0</v>
      </c>
      <c r="AK15" s="215">
        <v>0</v>
      </c>
      <c r="AL15" s="155">
        <v>0.62504100973543497</v>
      </c>
      <c r="AM15" s="165"/>
      <c r="AN15" s="215" cm="1">
        <f t="array" aca="1" ref="AN15" ca="1">IFERROR(INDEX(General!O$33:O$34,$AB15)
*AG15,0)</f>
        <v>0.10209275223096102</v>
      </c>
      <c r="AO15" s="215" cm="1">
        <f t="array" aca="1" ref="AO15" ca="1">IFERROR(INDEX(General!P$33:P$34,$AB15)
*AH15,0)</f>
        <v>0.52592674928136207</v>
      </c>
      <c r="AP15" s="215" cm="1">
        <f t="array" aca="1" ref="AP15" ca="1">IFERROR(INDEX(General!Q$33:Q$34,$AB15)
*AI15,0)</f>
        <v>0</v>
      </c>
      <c r="AQ15" s="215" cm="1">
        <f t="array" aca="1" ref="AQ15" ca="1">IFERROR(INDEX(General!R$33:R$34,$AB15)
*AJ15,0)</f>
        <v>0</v>
      </c>
      <c r="AR15" s="215" cm="1">
        <f t="array" aca="1" ref="AR15" ca="1">IFERROR(INDEX(General!S$33:S$34,$AB15)
*AK15,0)</f>
        <v>0</v>
      </c>
      <c r="AS15" s="155">
        <f t="shared" ca="1" si="42"/>
        <v>0.62801950151232311</v>
      </c>
      <c r="AT15" s="165"/>
      <c r="AU15" s="215">
        <f ca="1">IF($AE15=FALSE,AN15*Overheads!$R$24*$V15,
IFERROR(Overheads!$O$49*$V15*AN15,0)
+IFERROR(Overheads!Q$59*$V15*(AN15/Overheads!Q$68),0))</f>
        <v>8.4419928503691108E-3</v>
      </c>
      <c r="AV15" s="215">
        <f ca="1">IF($AE15=FALSE,AO15*Overheads!$R$24*$V15,
IFERROR(Overheads!$O$49*$V15*AO15,0)
+IFERROR(Overheads!R$59*$V15*(AO15/Overheads!R$68),0))</f>
        <v>4.3488590132303981E-2</v>
      </c>
      <c r="AW15" s="215">
        <f ca="1">IF($AE15=FALSE,AP15*Overheads!$R$24*$V15,
IFERROR(Overheads!$O$49*$V15*AP15,0)
+IFERROR(Overheads!S$59*$V15*(AP15/Overheads!S$68),0))</f>
        <v>0</v>
      </c>
      <c r="AX15" s="215">
        <f ca="1">IF($AE15=FALSE,AQ15*Overheads!$R$24*$V15,
IFERROR(Overheads!$O$49*$V15*AQ15,0)
+IFERROR(Overheads!T$59*$V15*(AQ15/Overheads!T$68),0))</f>
        <v>0</v>
      </c>
      <c r="AY15" s="215">
        <f ca="1">IF($AE15=FALSE,AR15*Overheads!$R$24*$V15,
IFERROR(Overheads!$O$49*$V15*AR15,0)
+IFERROR(Overheads!U$59*$V15*(AR15/Overheads!U$68),0))</f>
        <v>0</v>
      </c>
      <c r="AZ15" s="155">
        <f t="shared" ca="1" si="43"/>
        <v>5.1930582982673092E-2</v>
      </c>
      <c r="BA15" s="165"/>
      <c r="BB15" s="215">
        <f ca="1">IF($AE15=FALSE,AN15*Overheads!$S$25,
IFERROR(Overheads!$O$50*AN15,0)
+IFERROR(Overheads!Q$60*(AN15/Overheads!Q$66),0))</f>
        <v>1.1540262332184112E-3</v>
      </c>
      <c r="BC15" s="215">
        <f ca="1">IF($AE15=FALSE,AO15*Overheads!$S$25,
IFERROR(Overheads!$O$50*AO15,0)
+IFERROR(Overheads!R$60*(AO15/Overheads!R$66),0))</f>
        <v>5.9449202040212342E-3</v>
      </c>
      <c r="BD15" s="215">
        <f ca="1">IF($AE15=FALSE,AP15*Overheads!$S$25,
IFERROR(Overheads!$O$50*AP15,0)
+IFERROR(Overheads!S$60*(AP15/Overheads!S$66),0))</f>
        <v>0</v>
      </c>
      <c r="BE15" s="215">
        <f ca="1">IF($AE15=FALSE,AQ15*Overheads!$S$25,
IFERROR(Overheads!$O$50*AQ15,0)
+IFERROR(Overheads!T$60*(AQ15/Overheads!T$66),0))</f>
        <v>0</v>
      </c>
      <c r="BF15" s="215">
        <f ca="1">IF($AE15=FALSE,AR15*Overheads!$S$25,
IFERROR(Overheads!$O$50*AR15,0)
+IFERROR(Overheads!U$60*(AR15/Overheads!U$66),0))</f>
        <v>0</v>
      </c>
      <c r="BG15" s="155">
        <f t="shared" ca="1" si="44"/>
        <v>7.0989464372396456E-3</v>
      </c>
      <c r="BH15" s="165"/>
      <c r="BI15" s="215">
        <f t="shared" ca="1" si="45"/>
        <v>0.11168877131454853</v>
      </c>
      <c r="BJ15" s="215">
        <f t="shared" ca="1" si="11"/>
        <v>0.57536025961768733</v>
      </c>
      <c r="BK15" s="215">
        <f t="shared" ca="1" si="12"/>
        <v>0</v>
      </c>
      <c r="BL15" s="215">
        <f t="shared" ca="1" si="13"/>
        <v>0</v>
      </c>
      <c r="BM15" s="215">
        <f t="shared" ca="1" si="14"/>
        <v>0</v>
      </c>
      <c r="BN15" s="155">
        <f t="shared" ca="1" si="46"/>
        <v>0.6870490309322359</v>
      </c>
      <c r="BO15" s="165"/>
      <c r="BP15" s="187" cm="1">
        <f t="array" ref="BP15">IFERROR(IF($X15=$X14,BP14,INDEX(Forecast_Capex_Input!AC$12:AC$286,$X15)),0)</f>
        <v>0</v>
      </c>
      <c r="BQ15" s="187" cm="1">
        <f t="array" ref="BQ15">IFERROR(IF($X15=$X14,BQ14,INDEX(Forecast_Capex_Input!AD$12:AD$286,$X15)),0)</f>
        <v>1</v>
      </c>
      <c r="BR15" s="187" cm="1">
        <f t="array" ref="BR15">IFERROR(IF($X15=$X14,BR14,INDEX(Forecast_Capex_Input!AE$12:AE$286,$X15)),0)</f>
        <v>0</v>
      </c>
      <c r="BS15" s="187" cm="1">
        <f t="array" ref="BS15">IFERROR(IF($X15=$X14,BS14,INDEX(Forecast_Capex_Input!AF$12:AF$286,$X15)),0)</f>
        <v>0</v>
      </c>
      <c r="BT15" s="187" cm="1">
        <f t="array" ref="BT15">IFERROR(IF($X15=$X14,BT14,INDEX(Forecast_Capex_Input!AG$12:AG$286,$X15)),0)</f>
        <v>0</v>
      </c>
      <c r="BU15" s="165"/>
      <c r="BV15" s="215">
        <f t="shared" si="15"/>
        <v>0</v>
      </c>
      <c r="BW15" s="215">
        <f t="shared" si="16"/>
        <v>0.62504100973543497</v>
      </c>
      <c r="BX15" s="215">
        <f t="shared" si="17"/>
        <v>0</v>
      </c>
      <c r="BY15" s="215">
        <f t="shared" si="18"/>
        <v>0</v>
      </c>
      <c r="BZ15" s="215">
        <f t="shared" si="19"/>
        <v>0</v>
      </c>
      <c r="CA15" s="155">
        <f t="shared" si="47"/>
        <v>0.62504100973543497</v>
      </c>
      <c r="CB15" s="165"/>
      <c r="CC15" s="215">
        <f t="shared" ca="1" si="20"/>
        <v>0</v>
      </c>
      <c r="CD15" s="215">
        <f t="shared" ca="1" si="21"/>
        <v>0.62801950151232311</v>
      </c>
      <c r="CE15" s="215">
        <f t="shared" ca="1" si="22"/>
        <v>0</v>
      </c>
      <c r="CF15" s="215">
        <f t="shared" ca="1" si="23"/>
        <v>0</v>
      </c>
      <c r="CG15" s="215">
        <f t="shared" ca="1" si="24"/>
        <v>0</v>
      </c>
      <c r="CH15" s="155">
        <f t="shared" ca="1" si="48"/>
        <v>0.62801950151232311</v>
      </c>
      <c r="CI15" s="165"/>
      <c r="CJ15" s="215">
        <f t="shared" ca="1" si="25"/>
        <v>0</v>
      </c>
      <c r="CK15" s="215">
        <f t="shared" ca="1" si="26"/>
        <v>5.1930582982673092E-2</v>
      </c>
      <c r="CL15" s="215">
        <f t="shared" ca="1" si="27"/>
        <v>0</v>
      </c>
      <c r="CM15" s="215">
        <f t="shared" ca="1" si="28"/>
        <v>0</v>
      </c>
      <c r="CN15" s="215">
        <f t="shared" ca="1" si="29"/>
        <v>0</v>
      </c>
      <c r="CO15" s="155">
        <f t="shared" ca="1" si="49"/>
        <v>5.1930582982673092E-2</v>
      </c>
      <c r="CP15" s="165"/>
      <c r="CQ15" s="223">
        <f t="shared" ca="1" si="30"/>
        <v>0</v>
      </c>
      <c r="CR15" s="223">
        <f t="shared" ca="1" si="31"/>
        <v>7.0989464372396456E-3</v>
      </c>
      <c r="CS15" s="223">
        <f t="shared" ca="1" si="32"/>
        <v>0</v>
      </c>
      <c r="CT15" s="223">
        <f t="shared" ca="1" si="33"/>
        <v>0</v>
      </c>
      <c r="CU15" s="223">
        <f t="shared" ca="1" si="34"/>
        <v>0</v>
      </c>
      <c r="CV15" s="155">
        <f t="shared" ca="1" si="50"/>
        <v>7.0989464372396456E-3</v>
      </c>
      <c r="CW15" s="165"/>
      <c r="CX15" s="215">
        <f t="shared" ca="1" si="51"/>
        <v>0</v>
      </c>
      <c r="CY15" s="215">
        <f t="shared" ca="1" si="35"/>
        <v>0.68704903093223579</v>
      </c>
      <c r="CZ15" s="215">
        <f t="shared" ca="1" si="36"/>
        <v>0</v>
      </c>
      <c r="DA15" s="215">
        <f t="shared" ca="1" si="37"/>
        <v>0</v>
      </c>
      <c r="DB15" s="215">
        <f t="shared" ca="1" si="38"/>
        <v>0</v>
      </c>
      <c r="DC15" s="155">
        <f t="shared" ca="1" si="52"/>
        <v>0.68704903093223579</v>
      </c>
      <c r="DD15" s="165"/>
      <c r="DE15" s="188" t="b" cm="1">
        <f t="array" aca="1" ref="DE15" ca="1">OR($G15=Forecast_Capex_Input!$BF$8:$BF$10)</f>
        <v>0</v>
      </c>
      <c r="DF15" s="188" cm="1">
        <f t="array" aca="1" ref="DF15" ca="1">IFERROR(INDEX(Forecast_Capex_Input!BG$12:BG$286,$X15)
*(INDEX(Forecast_Capex_Input!$H$12:$H$286,$X15)=Repex),0)
*$DE15</f>
        <v>0</v>
      </c>
      <c r="DG15" s="188" cm="1">
        <f t="array" aca="1" ref="DG15" ca="1">IFERROR(INDEX(Forecast_Capex_Input!BH$12:BH$286,$X15)
*(INDEX(Forecast_Capex_Input!$H$12:$H$286,$X15)=Repex),0)
*$DE15</f>
        <v>0</v>
      </c>
      <c r="DH15" s="188" cm="1">
        <f t="array" aca="1" ref="DH15" ca="1">IFERROR(INDEX(Forecast_Capex_Input!BI$12:BI$286,$X15)
*(INDEX(Forecast_Capex_Input!$H$12:$H$286,$X15)=Repex),0)
*$DE15</f>
        <v>0</v>
      </c>
      <c r="DI15" s="188" cm="1">
        <f t="array" aca="1" ref="DI15" ca="1">IFERROR(INDEX(Forecast_Capex_Input!BJ$12:BJ$286,$X15)
*(INDEX(Forecast_Capex_Input!$H$12:$H$286,$X15)=Repex),0)
*$DE15</f>
        <v>0</v>
      </c>
      <c r="DJ15" s="188" cm="1">
        <f t="array" aca="1" ref="DJ15" ca="1">IFERROR(INDEX(Forecast_Capex_Input!BK$12:BK$286,$X15)
*(INDEX(Forecast_Capex_Input!$H$12:$H$286,$X15)=Repex),0)
*$DE15</f>
        <v>0</v>
      </c>
      <c r="DK15" s="188" cm="1">
        <f t="array" aca="1" ref="DK15" ca="1">IFERROR(INDEX(Forecast_Capex_Input!BL$12:BL$286,$X15)
*(INDEX(Forecast_Capex_Input!$H$12:$H$286,$X15)=Repex),0)
*$DE15</f>
        <v>0</v>
      </c>
      <c r="DL15" s="165"/>
      <c r="DM15" s="188" t="b" cm="1">
        <f t="array" aca="1" ref="DM15" ca="1">OR($G15=Forecast_Capex_Input!$BN$8:$BN$9)</f>
        <v>1</v>
      </c>
      <c r="DN15" s="188" cm="1">
        <f t="array" aca="1" ref="DN15" ca="1">IFERROR(INDEX(Forecast_Capex_Input!BO$12:BO$286,$X15)
*(INDEX(Forecast_Capex_Input!$H$12:$H$286,$X15)=Repex),0)
*$DM15</f>
        <v>0</v>
      </c>
      <c r="DO15" s="188" cm="1">
        <f t="array" aca="1" ref="DO15" ca="1">IFERROR(INDEX(Forecast_Capex_Input!BP$12:BP$286,$X15)
*(INDEX(Forecast_Capex_Input!$H$12:$H$286,$X15)=Repex),0)
*$DM15</f>
        <v>0</v>
      </c>
      <c r="DP15" s="188" cm="1">
        <f t="array" aca="1" ref="DP15" ca="1">IFERROR(INDEX(Forecast_Capex_Input!BQ$12:BQ$286,$X15)
*(INDEX(Forecast_Capex_Input!$H$12:$H$286,$X15)=Repex),0)
*$DM15</f>
        <v>0</v>
      </c>
      <c r="DQ15" s="188" cm="1">
        <f t="array" aca="1" ref="DQ15" ca="1">IFERROR(INDEX(Forecast_Capex_Input!BR$12:BR$286,$X15)
*(INDEX(Forecast_Capex_Input!$H$12:$H$286,$X15)=Repex),0)
*$DM15</f>
        <v>0</v>
      </c>
      <c r="DR15" s="188" cm="1">
        <f t="array" aca="1" ref="DR15" ca="1">IFERROR(INDEX(Forecast_Capex_Input!BS$12:BS$286,$X15)
*(INDEX(Forecast_Capex_Input!$H$12:$H$286,$X15)=Repex),0)
*$DM15</f>
        <v>0</v>
      </c>
      <c r="DS15" s="165"/>
      <c r="DT15" s="188" t="b" cm="1">
        <f t="array" aca="1" ref="DT15" ca="1">OR($G15=Forecast_Capex_Input!$BU$8:$BU$10)</f>
        <v>0</v>
      </c>
      <c r="DU15" s="188" cm="1">
        <f t="array" aca="1" ref="DU15" ca="1">IFERROR(INDEX(Forecast_Capex_Input!BV$12:BV$286,$X15)
*(INDEX(Forecast_Capex_Input!$H$12:$H$286,$X15)=Repex),0)
*$DT15</f>
        <v>0</v>
      </c>
      <c r="DV15" s="188" cm="1">
        <f t="array" aca="1" ref="DV15" ca="1">IFERROR(INDEX(Forecast_Capex_Input!BW$12:BW$286,$X15)
*(INDEX(Forecast_Capex_Input!$H$12:$H$286,$X15)=Repex),0)
*$DT15</f>
        <v>0</v>
      </c>
      <c r="DW15" s="188" cm="1">
        <f t="array" aca="1" ref="DW15" ca="1">IFERROR(INDEX(Forecast_Capex_Input!BX$12:BX$286,$X15)
*(INDEX(Forecast_Capex_Input!$H$12:$H$286,$X15)=Repex),0)
*$DT15</f>
        <v>0</v>
      </c>
      <c r="DX15" s="188" cm="1">
        <f t="array" aca="1" ref="DX15" ca="1">IFERROR(INDEX(Forecast_Capex_Input!BY$12:BY$286,$X15)
*(INDEX(Forecast_Capex_Input!$H$12:$H$286,$X15)=Repex),0)
*$DT15</f>
        <v>0</v>
      </c>
      <c r="DY15" s="188" cm="1">
        <f t="array" aca="1" ref="DY15" ca="1">IFERROR(INDEX(Forecast_Capex_Input!BZ$12:BZ$286,$X15)
*(INDEX(Forecast_Capex_Input!$H$12:$H$286,$X15)=Repex),0)
*$DT15</f>
        <v>0</v>
      </c>
      <c r="DZ15" s="188" cm="1">
        <f t="array" aca="1" ref="DZ15" ca="1">IFERROR(INDEX(Forecast_Capex_Input!CA$12:CA$286,$X15)
*(INDEX(Forecast_Capex_Input!$H$12:$H$286,$X15)=Repex),0)
*$DT15</f>
        <v>0</v>
      </c>
      <c r="EA15" s="188" cm="1">
        <f t="array" aca="1" ref="EA15" ca="1">IFERROR(INDEX(Forecast_Capex_Input!CB$12:CB$286,$X15)
*(INDEX(Forecast_Capex_Input!$H$12:$H$286,$X15)=Repex),0)
*$DT15</f>
        <v>0</v>
      </c>
      <c r="EB15" s="188" cm="1">
        <f t="array" aca="1" ref="EB15" ca="1">IFERROR(INDEX(Forecast_Capex_Input!CC$12:CC$286,$X15)
*(INDEX(Forecast_Capex_Input!$H$12:$H$286,$X15)=Repex),0)
*$DT15</f>
        <v>0</v>
      </c>
      <c r="EC15" s="165"/>
      <c r="ED15" s="226" t="str">
        <f t="shared" si="39"/>
        <v>N/A</v>
      </c>
      <c r="EE15" s="174" t="s">
        <v>15</v>
      </c>
    </row>
    <row r="16" spans="2:135" x14ac:dyDescent="0.2">
      <c r="C16" s="174">
        <f t="shared" si="40"/>
        <v>6</v>
      </c>
      <c r="D16" s="167" t="str" cm="1">
        <f t="array" ref="D16">IFERROR(INDEX(Forecast_Capex_Input!$D$12:$D$286,$X16),NA)</f>
        <v>Increase capacity for generation X5 Voltage Stability constraints</v>
      </c>
      <c r="E16" s="172" t="b" cm="1">
        <f t="array" ref="E16">IF($X16=NA,NA,INDEX(Forecast_Capex_Input!$E$12:$E$286,$X16))</f>
        <v>1</v>
      </c>
      <c r="F16" s="167" t="str" cm="1">
        <f t="array" aca="1" ref="F16" ca="1">IFERROR(INDEX(General!$E$25:$E$26,$Y16),NA)</f>
        <v>Non-Labour</v>
      </c>
      <c r="G16" s="167" t="str" cm="1">
        <f t="array" aca="1" ref="G16" ca="1">IFERROR(INDEX(Forecast_Capex_Input!$AI$11:$BB$11,$AA16),NA)</f>
        <v>Substations</v>
      </c>
      <c r="H16" s="189" cm="1">
        <f t="array" aca="1" ref="H16" ca="1">IFERROR(INDEX(Forecast_Capex_Input!$AI$12:$BB$286,$X16,$AA16),NA)</f>
        <v>1</v>
      </c>
      <c r="I16" s="199" t="str" cm="1">
        <f t="array" ref="I16">IFERROR(INDEX(Forecast_Capex_Input!$F$12:$F$286,$X16),NA)</f>
        <v>Augmentation Expenditure</v>
      </c>
      <c r="J16" s="199" t="str" cm="1">
        <f t="array" ref="J16">IFERROR(INDEX(Forecast_Capex_Input!G$12:G$286,$X16),NA)</f>
        <v>NCIPAP</v>
      </c>
      <c r="K16" s="199" t="str" cm="1">
        <f t="array" ref="K16">IFERROR(INDEX(Forecast_Capex_Input!H$12:H$286,$X16),NA)</f>
        <v>NCIPAP</v>
      </c>
      <c r="L16" s="199" t="str" cm="1">
        <f t="array" ref="L16">IFERROR(INDEX(Forecast_Capex_Input!I$12:I$286,$X16),NA)</f>
        <v>N/A</v>
      </c>
      <c r="M16" s="199" t="str" cm="1">
        <f t="array" ref="M16">IFERROR(INDEX(Forecast_Capex_Input!J$12:J$286,$X16),NA)</f>
        <v>N/A</v>
      </c>
      <c r="N16" s="199" t="str" cm="1">
        <f t="array" ref="N16">IFERROR(INDEX(Forecast_Capex_Input!K$12:K$286,$X16),NA)</f>
        <v>N/A</v>
      </c>
      <c r="O16" s="199" t="str" cm="1">
        <f t="array" ref="O16">IFERROR(INDEX(Forecast_Capex_Input!L$12:L$286,$X16),NA)</f>
        <v>N/A</v>
      </c>
      <c r="P16" s="199" t="str" cm="1">
        <f t="array" ref="P16">IFERROR(INDEX(Forecast_Capex_Input!M$12:M$286,$X16),NA)</f>
        <v>N/A</v>
      </c>
      <c r="Q16" s="172" t="str" cm="1">
        <f t="array" ref="Q16">IFERROR(INDEX(Forecast_Capex_Input!N$12:N$286,$X16),NA)</f>
        <v>No</v>
      </c>
      <c r="R16" s="265" cm="1">
        <f t="array" ref="R16">IFERROR(INDEX(Forecast_Capex_Input!O$12:O$286,$X16),0)</f>
        <v>0</v>
      </c>
      <c r="S16" s="172" t="str" cm="1">
        <f t="array" ref="S16">IFERROR(INDEX(Forecast_Capex_Input!P$12:P$286,$X16),0)</f>
        <v>N/A</v>
      </c>
      <c r="T16" s="199" t="str" cm="1">
        <f t="array" aca="1" ref="T16" ca="1">IFERROR(INDEX(General!$K$84:$K$103,$AA16),NA)</f>
        <v>Substations (2018 onwards)</v>
      </c>
      <c r="U16" s="188" cm="1">
        <f t="array" aca="1" ref="U16" ca="1">IFERROR(
IF($F16=General!$E$25,INDEX(Forecast_Capex_Input!S$12:S$286,$X16),
INDEX(Forecast_Capex_Input!T$12:T$286,$X16)),0)</f>
        <v>0.88</v>
      </c>
      <c r="V16" s="222" t="b">
        <f>IFERROR(INDEX(Overheads!$T$19:$T$26,MATCH($I16,Overheads!$E$19:$E$26,0)),FALSE)</f>
        <v>1</v>
      </c>
      <c r="W16" s="165"/>
      <c r="X16" s="174">
        <f>IFERROR(
IF(MATCH($C16,Forecast_Capex_Input!$CI$12:$CI$286,1)+1&gt;MAX(Forecast_Capex_Input!$C$12:$C$286),NA,
MATCH($C16,Forecast_Capex_Input!$CI$12:$CI$286,1)+1),1)</f>
        <v>3</v>
      </c>
      <c r="Y16" s="174" cm="1">
        <f t="array" aca="1" ref="Y16" ca="1">IFERROR(
IF(X15&lt;&gt;X16,1,
IF(COUNTIF(OFFSET(Y15,0,0,-INDEX(Forecast_Capex_Input!$CG$12:$CG$286,$X16)),Y15)=INDEX(Forecast_Capex_Input!$CG$12:$CG$286,$X16),Y15+1,Y15)),NA)</f>
        <v>2</v>
      </c>
      <c r="Z16" s="174" cm="1">
        <f t="array" ref="Z16">IFERROR($C16-IF($X16=1,1,INDEX(Forecast_Capex_Input!$CI$12:$CI$286,$X16-1))+1,NA)</f>
        <v>2</v>
      </c>
      <c r="AA16" s="174" cm="1">
        <f t="array" aca="1" ref="AA16" ca="1">IFERROR(IF(Y16=1,
INDEX(Forecast_Capex_Input!$AI$10:$BB$10,SMALL(IF(INDEX(Forecast_Capex_Input!$AI$12:$BB$286,$X16,0)&gt;0,COLUMN(Forecast_Capex_Input!$AI$10:$BB$10)-COLUMN(Forecast_Capex_Input!$AI$12)+1),ROWS(OFFSET(AA15,0,0,-$Z16)))),
OFFSET(AA15,-INDEX(Forecast_Capex_Input!$CG$12:$CG$286,$X16)+1,0)),NA)</f>
        <v>3</v>
      </c>
      <c r="AB16" s="174">
        <f t="shared" ca="1" si="9"/>
        <v>2</v>
      </c>
      <c r="AC16" s="222" t="b">
        <f t="shared" si="41"/>
        <v>1</v>
      </c>
      <c r="AD16" s="220" t="b">
        <v>0</v>
      </c>
      <c r="AE16" s="222" t="b">
        <f t="shared" si="10"/>
        <v>0</v>
      </c>
      <c r="AF16" s="165"/>
      <c r="AG16" s="215">
        <v>0.74989601535660644</v>
      </c>
      <c r="AH16" s="215">
        <v>3.8337380560365837</v>
      </c>
      <c r="AI16" s="215">
        <v>0</v>
      </c>
      <c r="AJ16" s="215">
        <v>0</v>
      </c>
      <c r="AK16" s="215">
        <v>0</v>
      </c>
      <c r="AL16" s="155">
        <v>4.58363407139319</v>
      </c>
      <c r="AM16" s="165"/>
      <c r="AN16" s="215" cm="1">
        <f t="array" aca="1" ref="AN16" ca="1">IFERROR(INDEX(General!O$33:O$34,$AB16)
*AG16,0)</f>
        <v>0.74989601535660644</v>
      </c>
      <c r="AO16" s="215" cm="1">
        <f t="array" aca="1" ref="AO16" ca="1">IFERROR(INDEX(General!P$33:P$34,$AB16)
*AH16,0)</f>
        <v>3.8337380560365837</v>
      </c>
      <c r="AP16" s="215" cm="1">
        <f t="array" aca="1" ref="AP16" ca="1">IFERROR(INDEX(General!Q$33:Q$34,$AB16)
*AI16,0)</f>
        <v>0</v>
      </c>
      <c r="AQ16" s="215" cm="1">
        <f t="array" aca="1" ref="AQ16" ca="1">IFERROR(INDEX(General!R$33:R$34,$AB16)
*AJ16,0)</f>
        <v>0</v>
      </c>
      <c r="AR16" s="215" cm="1">
        <f t="array" aca="1" ref="AR16" ca="1">IFERROR(INDEX(General!S$33:S$34,$AB16)
*AK16,0)</f>
        <v>0</v>
      </c>
      <c r="AS16" s="155">
        <f t="shared" ca="1" si="42"/>
        <v>4.58363407139319</v>
      </c>
      <c r="AT16" s="165"/>
      <c r="AU16" s="215">
        <f ca="1">IF($AE16=FALSE,AN16*Overheads!$R$24*$V16,
IFERROR(Overheads!$O$49*$V16*AN16,0)
+IFERROR(Overheads!Q$59*$V16*(AN16/Overheads!Q$68),0))</f>
        <v>6.2008484067891653E-2</v>
      </c>
      <c r="AV16" s="215">
        <f ca="1">IF($AE16=FALSE,AO16*Overheads!$R$24*$V16,
IFERROR(Overheads!$O$49*$V16*AO16,0)
+IFERROR(Overheads!R$59*$V16*(AO16/Overheads!R$68),0))</f>
        <v>0.317009665740345</v>
      </c>
      <c r="AW16" s="215">
        <f ca="1">IF($AE16=FALSE,AP16*Overheads!$R$24*$V16,
IFERROR(Overheads!$O$49*$V16*AP16,0)
+IFERROR(Overheads!S$59*$V16*(AP16/Overheads!S$68),0))</f>
        <v>0</v>
      </c>
      <c r="AX16" s="215">
        <f ca="1">IF($AE16=FALSE,AQ16*Overheads!$R$24*$V16,
IFERROR(Overheads!$O$49*$V16*AQ16,0)
+IFERROR(Overheads!T$59*$V16*(AQ16/Overheads!T$68),0))</f>
        <v>0</v>
      </c>
      <c r="AY16" s="215">
        <f ca="1">IF($AE16=FALSE,AR16*Overheads!$R$24*$V16,
IFERROR(Overheads!$O$49*$V16*AR16,0)
+IFERROR(Overheads!U$59*$V16*(AR16/Overheads!U$68),0))</f>
        <v>0</v>
      </c>
      <c r="AZ16" s="155">
        <f t="shared" ca="1" si="43"/>
        <v>0.37901814980823667</v>
      </c>
      <c r="BA16" s="165"/>
      <c r="BB16" s="215">
        <f ca="1">IF($AE16=FALSE,AN16*Overheads!$S$25,
IFERROR(Overheads!$O$50*AN16,0)
+IFERROR(Overheads!Q$60*(AN16/Overheads!Q$66),0))</f>
        <v>8.4766024521477842E-3</v>
      </c>
      <c r="BC16" s="215">
        <f ca="1">IF($AE16=FALSE,AO16*Overheads!$S$25,
IFERROR(Overheads!$O$50*AO16,0)
+IFERROR(Overheads!R$60*(AO16/Overheads!R$66),0))</f>
        <v>4.3335439502553287E-2</v>
      </c>
      <c r="BD16" s="215">
        <f ca="1">IF($AE16=FALSE,AP16*Overheads!$S$25,
IFERROR(Overheads!$O$50*AP16,0)
+IFERROR(Overheads!S$60*(AP16/Overheads!S$66),0))</f>
        <v>0</v>
      </c>
      <c r="BE16" s="215">
        <f ca="1">IF($AE16=FALSE,AQ16*Overheads!$S$25,
IFERROR(Overheads!$O$50*AQ16,0)
+IFERROR(Overheads!T$60*(AQ16/Overheads!T$66),0))</f>
        <v>0</v>
      </c>
      <c r="BF16" s="215">
        <f ca="1">IF($AE16=FALSE,AR16*Overheads!$S$25,
IFERROR(Overheads!$O$50*AR16,0)
+IFERROR(Overheads!U$60*(AR16/Overheads!U$66),0))</f>
        <v>0</v>
      </c>
      <c r="BG16" s="155">
        <f t="shared" ca="1" si="44"/>
        <v>5.1812041954701071E-2</v>
      </c>
      <c r="BH16" s="165"/>
      <c r="BI16" s="215">
        <f t="shared" ca="1" si="45"/>
        <v>0.82038110187664581</v>
      </c>
      <c r="BJ16" s="215">
        <f t="shared" ca="1" si="11"/>
        <v>4.1940831612794822</v>
      </c>
      <c r="BK16" s="215">
        <f t="shared" ca="1" si="12"/>
        <v>0</v>
      </c>
      <c r="BL16" s="215">
        <f t="shared" ca="1" si="13"/>
        <v>0</v>
      </c>
      <c r="BM16" s="215">
        <f t="shared" ca="1" si="14"/>
        <v>0</v>
      </c>
      <c r="BN16" s="155">
        <f t="shared" ca="1" si="46"/>
        <v>5.0144642631561283</v>
      </c>
      <c r="BO16" s="165"/>
      <c r="BP16" s="187" cm="1">
        <f t="array" ref="BP16">IFERROR(IF($X16=$X15,BP15,INDEX(Forecast_Capex_Input!AC$12:AC$286,$X16)),0)</f>
        <v>0</v>
      </c>
      <c r="BQ16" s="187" cm="1">
        <f t="array" ref="BQ16">IFERROR(IF($X16=$X15,BQ15,INDEX(Forecast_Capex_Input!AD$12:AD$286,$X16)),0)</f>
        <v>1</v>
      </c>
      <c r="BR16" s="187" cm="1">
        <f t="array" ref="BR16">IFERROR(IF($X16=$X15,BR15,INDEX(Forecast_Capex_Input!AE$12:AE$286,$X16)),0)</f>
        <v>0</v>
      </c>
      <c r="BS16" s="187" cm="1">
        <f t="array" ref="BS16">IFERROR(IF($X16=$X15,BS15,INDEX(Forecast_Capex_Input!AF$12:AF$286,$X16)),0)</f>
        <v>0</v>
      </c>
      <c r="BT16" s="187" cm="1">
        <f t="array" ref="BT16">IFERROR(IF($X16=$X15,BT15,INDEX(Forecast_Capex_Input!AG$12:AG$286,$X16)),0)</f>
        <v>0</v>
      </c>
      <c r="BU16" s="165"/>
      <c r="BV16" s="215">
        <f t="shared" si="15"/>
        <v>0</v>
      </c>
      <c r="BW16" s="215">
        <f t="shared" si="16"/>
        <v>4.58363407139319</v>
      </c>
      <c r="BX16" s="215">
        <f t="shared" si="17"/>
        <v>0</v>
      </c>
      <c r="BY16" s="215">
        <f t="shared" si="18"/>
        <v>0</v>
      </c>
      <c r="BZ16" s="215">
        <f t="shared" si="19"/>
        <v>0</v>
      </c>
      <c r="CA16" s="155">
        <f t="shared" si="47"/>
        <v>4.58363407139319</v>
      </c>
      <c r="CB16" s="165"/>
      <c r="CC16" s="215">
        <f t="shared" ca="1" si="20"/>
        <v>0</v>
      </c>
      <c r="CD16" s="215">
        <f t="shared" ca="1" si="21"/>
        <v>4.58363407139319</v>
      </c>
      <c r="CE16" s="215">
        <f t="shared" ca="1" si="22"/>
        <v>0</v>
      </c>
      <c r="CF16" s="215">
        <f t="shared" ca="1" si="23"/>
        <v>0</v>
      </c>
      <c r="CG16" s="215">
        <f t="shared" ca="1" si="24"/>
        <v>0</v>
      </c>
      <c r="CH16" s="155">
        <f t="shared" ca="1" si="48"/>
        <v>4.58363407139319</v>
      </c>
      <c r="CI16" s="165"/>
      <c r="CJ16" s="215">
        <f t="shared" ca="1" si="25"/>
        <v>0</v>
      </c>
      <c r="CK16" s="215">
        <f t="shared" ca="1" si="26"/>
        <v>0.37901814980823667</v>
      </c>
      <c r="CL16" s="215">
        <f t="shared" ca="1" si="27"/>
        <v>0</v>
      </c>
      <c r="CM16" s="215">
        <f t="shared" ca="1" si="28"/>
        <v>0</v>
      </c>
      <c r="CN16" s="215">
        <f t="shared" ca="1" si="29"/>
        <v>0</v>
      </c>
      <c r="CO16" s="155">
        <f t="shared" ca="1" si="49"/>
        <v>0.37901814980823667</v>
      </c>
      <c r="CP16" s="165"/>
      <c r="CQ16" s="223">
        <f t="shared" ca="1" si="30"/>
        <v>0</v>
      </c>
      <c r="CR16" s="223">
        <f t="shared" ca="1" si="31"/>
        <v>5.1812041954701071E-2</v>
      </c>
      <c r="CS16" s="223">
        <f t="shared" ca="1" si="32"/>
        <v>0</v>
      </c>
      <c r="CT16" s="223">
        <f t="shared" ca="1" si="33"/>
        <v>0</v>
      </c>
      <c r="CU16" s="223">
        <f t="shared" ca="1" si="34"/>
        <v>0</v>
      </c>
      <c r="CV16" s="155">
        <f t="shared" ca="1" si="50"/>
        <v>5.1812041954701071E-2</v>
      </c>
      <c r="CW16" s="165"/>
      <c r="CX16" s="215">
        <f t="shared" ca="1" si="51"/>
        <v>0</v>
      </c>
      <c r="CY16" s="215">
        <f t="shared" ca="1" si="35"/>
        <v>5.0144642631561274</v>
      </c>
      <c r="CZ16" s="215">
        <f t="shared" ca="1" si="36"/>
        <v>0</v>
      </c>
      <c r="DA16" s="215">
        <f t="shared" ca="1" si="37"/>
        <v>0</v>
      </c>
      <c r="DB16" s="215">
        <f t="shared" ca="1" si="38"/>
        <v>0</v>
      </c>
      <c r="DC16" s="155">
        <f t="shared" ca="1" si="52"/>
        <v>5.0144642631561274</v>
      </c>
      <c r="DD16" s="165"/>
      <c r="DE16" s="188" t="b" cm="1">
        <f t="array" aca="1" ref="DE16" ca="1">OR($G16=Forecast_Capex_Input!$BF$8:$BF$10)</f>
        <v>0</v>
      </c>
      <c r="DF16" s="188" cm="1">
        <f t="array" aca="1" ref="DF16" ca="1">IFERROR(INDEX(Forecast_Capex_Input!BG$12:BG$286,$X16)
*(INDEX(Forecast_Capex_Input!$H$12:$H$286,$X16)=Repex),0)
*$DE16</f>
        <v>0</v>
      </c>
      <c r="DG16" s="188" cm="1">
        <f t="array" aca="1" ref="DG16" ca="1">IFERROR(INDEX(Forecast_Capex_Input!BH$12:BH$286,$X16)
*(INDEX(Forecast_Capex_Input!$H$12:$H$286,$X16)=Repex),0)
*$DE16</f>
        <v>0</v>
      </c>
      <c r="DH16" s="188" cm="1">
        <f t="array" aca="1" ref="DH16" ca="1">IFERROR(INDEX(Forecast_Capex_Input!BI$12:BI$286,$X16)
*(INDEX(Forecast_Capex_Input!$H$12:$H$286,$X16)=Repex),0)
*$DE16</f>
        <v>0</v>
      </c>
      <c r="DI16" s="188" cm="1">
        <f t="array" aca="1" ref="DI16" ca="1">IFERROR(INDEX(Forecast_Capex_Input!BJ$12:BJ$286,$X16)
*(INDEX(Forecast_Capex_Input!$H$12:$H$286,$X16)=Repex),0)
*$DE16</f>
        <v>0</v>
      </c>
      <c r="DJ16" s="188" cm="1">
        <f t="array" aca="1" ref="DJ16" ca="1">IFERROR(INDEX(Forecast_Capex_Input!BK$12:BK$286,$X16)
*(INDEX(Forecast_Capex_Input!$H$12:$H$286,$X16)=Repex),0)
*$DE16</f>
        <v>0</v>
      </c>
      <c r="DK16" s="188" cm="1">
        <f t="array" aca="1" ref="DK16" ca="1">IFERROR(INDEX(Forecast_Capex_Input!BL$12:BL$286,$X16)
*(INDEX(Forecast_Capex_Input!$H$12:$H$286,$X16)=Repex),0)
*$DE16</f>
        <v>0</v>
      </c>
      <c r="DL16" s="165"/>
      <c r="DM16" s="188" t="b" cm="1">
        <f t="array" aca="1" ref="DM16" ca="1">OR($G16=Forecast_Capex_Input!$BN$8:$BN$9)</f>
        <v>1</v>
      </c>
      <c r="DN16" s="188" cm="1">
        <f t="array" aca="1" ref="DN16" ca="1">IFERROR(INDEX(Forecast_Capex_Input!BO$12:BO$286,$X16)
*(INDEX(Forecast_Capex_Input!$H$12:$H$286,$X16)=Repex),0)
*$DM16</f>
        <v>0</v>
      </c>
      <c r="DO16" s="188" cm="1">
        <f t="array" aca="1" ref="DO16" ca="1">IFERROR(INDEX(Forecast_Capex_Input!BP$12:BP$286,$X16)
*(INDEX(Forecast_Capex_Input!$H$12:$H$286,$X16)=Repex),0)
*$DM16</f>
        <v>0</v>
      </c>
      <c r="DP16" s="188" cm="1">
        <f t="array" aca="1" ref="DP16" ca="1">IFERROR(INDEX(Forecast_Capex_Input!BQ$12:BQ$286,$X16)
*(INDEX(Forecast_Capex_Input!$H$12:$H$286,$X16)=Repex),0)
*$DM16</f>
        <v>0</v>
      </c>
      <c r="DQ16" s="188" cm="1">
        <f t="array" aca="1" ref="DQ16" ca="1">IFERROR(INDEX(Forecast_Capex_Input!BR$12:BR$286,$X16)
*(INDEX(Forecast_Capex_Input!$H$12:$H$286,$X16)=Repex),0)
*$DM16</f>
        <v>0</v>
      </c>
      <c r="DR16" s="188" cm="1">
        <f t="array" aca="1" ref="DR16" ca="1">IFERROR(INDEX(Forecast_Capex_Input!BS$12:BS$286,$X16)
*(INDEX(Forecast_Capex_Input!$H$12:$H$286,$X16)=Repex),0)
*$DM16</f>
        <v>0</v>
      </c>
      <c r="DS16" s="165"/>
      <c r="DT16" s="188" t="b" cm="1">
        <f t="array" aca="1" ref="DT16" ca="1">OR($G16=Forecast_Capex_Input!$BU$8:$BU$10)</f>
        <v>0</v>
      </c>
      <c r="DU16" s="188" cm="1">
        <f t="array" aca="1" ref="DU16" ca="1">IFERROR(INDEX(Forecast_Capex_Input!BV$12:BV$286,$X16)
*(INDEX(Forecast_Capex_Input!$H$12:$H$286,$X16)=Repex),0)
*$DT16</f>
        <v>0</v>
      </c>
      <c r="DV16" s="188" cm="1">
        <f t="array" aca="1" ref="DV16" ca="1">IFERROR(INDEX(Forecast_Capex_Input!BW$12:BW$286,$X16)
*(INDEX(Forecast_Capex_Input!$H$12:$H$286,$X16)=Repex),0)
*$DT16</f>
        <v>0</v>
      </c>
      <c r="DW16" s="188" cm="1">
        <f t="array" aca="1" ref="DW16" ca="1">IFERROR(INDEX(Forecast_Capex_Input!BX$12:BX$286,$X16)
*(INDEX(Forecast_Capex_Input!$H$12:$H$286,$X16)=Repex),0)
*$DT16</f>
        <v>0</v>
      </c>
      <c r="DX16" s="188" cm="1">
        <f t="array" aca="1" ref="DX16" ca="1">IFERROR(INDEX(Forecast_Capex_Input!BY$12:BY$286,$X16)
*(INDEX(Forecast_Capex_Input!$H$12:$H$286,$X16)=Repex),0)
*$DT16</f>
        <v>0</v>
      </c>
      <c r="DY16" s="188" cm="1">
        <f t="array" aca="1" ref="DY16" ca="1">IFERROR(INDEX(Forecast_Capex_Input!BZ$12:BZ$286,$X16)
*(INDEX(Forecast_Capex_Input!$H$12:$H$286,$X16)=Repex),0)
*$DT16</f>
        <v>0</v>
      </c>
      <c r="DZ16" s="188" cm="1">
        <f t="array" aca="1" ref="DZ16" ca="1">IFERROR(INDEX(Forecast_Capex_Input!CA$12:CA$286,$X16)
*(INDEX(Forecast_Capex_Input!$H$12:$H$286,$X16)=Repex),0)
*$DT16</f>
        <v>0</v>
      </c>
      <c r="EA16" s="188" cm="1">
        <f t="array" aca="1" ref="EA16" ca="1">IFERROR(INDEX(Forecast_Capex_Input!CB$12:CB$286,$X16)
*(INDEX(Forecast_Capex_Input!$H$12:$H$286,$X16)=Repex),0)
*$DT16</f>
        <v>0</v>
      </c>
      <c r="EB16" s="188" cm="1">
        <f t="array" aca="1" ref="EB16" ca="1">IFERROR(INDEX(Forecast_Capex_Input!CC$12:CC$286,$X16)
*(INDEX(Forecast_Capex_Input!$H$12:$H$286,$X16)=Repex),0)
*$DT16</f>
        <v>0</v>
      </c>
      <c r="EC16" s="165"/>
      <c r="ED16" s="226" t="str">
        <f t="shared" si="39"/>
        <v>N/A</v>
      </c>
      <c r="EE16" s="174" t="s">
        <v>15</v>
      </c>
    </row>
    <row r="17" spans="3:135" x14ac:dyDescent="0.2">
      <c r="C17" s="174">
        <f t="shared" si="40"/>
        <v>7</v>
      </c>
      <c r="D17" s="167" t="str" cm="1">
        <f t="array" ref="D17">IFERROR(INDEX(Forecast_Capex_Input!$D$12:$D$286,$X17),NA)</f>
        <v>94T Dynamic Ratings</v>
      </c>
      <c r="E17" s="172" t="b" cm="1">
        <f t="array" ref="E17">IF($X17=NA,NA,INDEX(Forecast_Capex_Input!$E$12:$E$286,$X17))</f>
        <v>1</v>
      </c>
      <c r="F17" s="167" t="str" cm="1">
        <f t="array" aca="1" ref="F17" ca="1">IFERROR(INDEX(General!$E$25:$E$26,$Y17),NA)</f>
        <v>Labour</v>
      </c>
      <c r="G17" s="167" t="str" cm="1">
        <f t="array" aca="1" ref="G17" ca="1">IFERROR(INDEX(Forecast_Capex_Input!$AI$11:$BB$11,$AA17),NA)</f>
        <v>Secondary Systems</v>
      </c>
      <c r="H17" s="189" cm="1">
        <f t="array" aca="1" ref="H17" ca="1">IFERROR(INDEX(Forecast_Capex_Input!$AI$12:$BB$286,$X17,$AA17),NA)</f>
        <v>1</v>
      </c>
      <c r="I17" s="199" t="str" cm="1">
        <f t="array" ref="I17">IFERROR(INDEX(Forecast_Capex_Input!$F$12:$F$286,$X17),NA)</f>
        <v>Augmentation Expenditure</v>
      </c>
      <c r="J17" s="199" t="str" cm="1">
        <f t="array" ref="J17">IFERROR(INDEX(Forecast_Capex_Input!G$12:G$286,$X17),NA)</f>
        <v>NCIPAP</v>
      </c>
      <c r="K17" s="199" t="str" cm="1">
        <f t="array" ref="K17">IFERROR(INDEX(Forecast_Capex_Input!H$12:H$286,$X17),NA)</f>
        <v>NCIPAP</v>
      </c>
      <c r="L17" s="199" t="str" cm="1">
        <f t="array" ref="L17">IFERROR(INDEX(Forecast_Capex_Input!I$12:I$286,$X17),NA)</f>
        <v>N/A</v>
      </c>
      <c r="M17" s="199" t="str" cm="1">
        <f t="array" ref="M17">IFERROR(INDEX(Forecast_Capex_Input!J$12:J$286,$X17),NA)</f>
        <v>N/A</v>
      </c>
      <c r="N17" s="199" t="str" cm="1">
        <f t="array" ref="N17">IFERROR(INDEX(Forecast_Capex_Input!K$12:K$286,$X17),NA)</f>
        <v>N/A</v>
      </c>
      <c r="O17" s="199" t="str" cm="1">
        <f t="array" ref="O17">IFERROR(INDEX(Forecast_Capex_Input!L$12:L$286,$X17),NA)</f>
        <v>N/A</v>
      </c>
      <c r="P17" s="199" t="str" cm="1">
        <f t="array" ref="P17">IFERROR(INDEX(Forecast_Capex_Input!M$12:M$286,$X17),NA)</f>
        <v>N/A</v>
      </c>
      <c r="Q17" s="172" t="str" cm="1">
        <f t="array" ref="Q17">IFERROR(INDEX(Forecast_Capex_Input!N$12:N$286,$X17),NA)</f>
        <v>No</v>
      </c>
      <c r="R17" s="265" cm="1">
        <f t="array" ref="R17">IFERROR(INDEX(Forecast_Capex_Input!O$12:O$286,$X17),0)</f>
        <v>0</v>
      </c>
      <c r="S17" s="172" t="str" cm="1">
        <f t="array" ref="S17">IFERROR(INDEX(Forecast_Capex_Input!P$12:P$286,$X17),0)</f>
        <v>N/A</v>
      </c>
      <c r="T17" s="199" t="str" cm="1">
        <f t="array" aca="1" ref="T17" ca="1">IFERROR(INDEX(General!$K$84:$K$103,$AA17),NA)</f>
        <v>Secondary Systems (2018-23)</v>
      </c>
      <c r="U17" s="188" cm="1">
        <f t="array" aca="1" ref="U17" ca="1">IFERROR(
IF($F17=General!$E$25,INDEX(Forecast_Capex_Input!S$12:S$286,$X17),
INDEX(Forecast_Capex_Input!T$12:T$286,$X17)),0)</f>
        <v>0.2</v>
      </c>
      <c r="V17" s="222" t="b">
        <f>IFERROR(INDEX(Overheads!$T$19:$T$26,MATCH($I17,Overheads!$E$19:$E$26,0)),FALSE)</f>
        <v>1</v>
      </c>
      <c r="W17" s="165"/>
      <c r="X17" s="174">
        <f>IFERROR(
IF(MATCH($C17,Forecast_Capex_Input!$CI$12:$CI$286,1)+1&gt;MAX(Forecast_Capex_Input!$C$12:$C$286),NA,
MATCH($C17,Forecast_Capex_Input!$CI$12:$CI$286,1)+1),1)</f>
        <v>4</v>
      </c>
      <c r="Y17" s="174" cm="1">
        <f t="array" aca="1" ref="Y17" ca="1">IFERROR(
IF(X16&lt;&gt;X17,1,
IF(COUNTIF(OFFSET(Y16,0,0,-INDEX(Forecast_Capex_Input!$CG$12:$CG$286,$X17)),Y16)=INDEX(Forecast_Capex_Input!$CG$12:$CG$286,$X17),Y16+1,Y16)),NA)</f>
        <v>1</v>
      </c>
      <c r="Z17" s="174" cm="1">
        <f t="array" ref="Z17">IFERROR($C17-IF($X17=1,1,INDEX(Forecast_Capex_Input!$CI$12:$CI$286,$X17-1))+1,NA)</f>
        <v>1</v>
      </c>
      <c r="AA17" s="174" cm="1">
        <f t="array" aca="1" ref="AA17" ca="1">IFERROR(IF(Y17=1,
INDEX(Forecast_Capex_Input!$AI$10:$BB$10,SMALL(IF(INDEX(Forecast_Capex_Input!$AI$12:$BB$286,$X17,0)&gt;0,COLUMN(Forecast_Capex_Input!$AI$10:$BB$10)-COLUMN(Forecast_Capex_Input!$AI$12)+1),ROWS(OFFSET(AA16,0,0,-$Z17)))),
OFFSET(AA16,-INDEX(Forecast_Capex_Input!$CG$12:$CG$286,$X17)+1,0)),NA)</f>
        <v>4</v>
      </c>
      <c r="AB17" s="174">
        <f t="shared" ca="1" si="9"/>
        <v>1</v>
      </c>
      <c r="AC17" s="222" t="b">
        <f t="shared" si="41"/>
        <v>1</v>
      </c>
      <c r="AD17" s="220" t="b">
        <v>0</v>
      </c>
      <c r="AE17" s="222" t="b">
        <f t="shared" si="10"/>
        <v>0</v>
      </c>
      <c r="AF17" s="165"/>
      <c r="AG17" s="215">
        <v>2.4032066112449832E-3</v>
      </c>
      <c r="AH17" s="215">
        <v>8.1893886829348284E-2</v>
      </c>
      <c r="AI17" s="215">
        <v>0</v>
      </c>
      <c r="AJ17" s="215">
        <v>0</v>
      </c>
      <c r="AK17" s="215">
        <v>0</v>
      </c>
      <c r="AL17" s="155">
        <v>8.4297093440593274E-2</v>
      </c>
      <c r="AM17" s="165"/>
      <c r="AN17" s="215" cm="1">
        <f t="array" aca="1" ref="AN17" ca="1">IFERROR(INDEX(General!O$33:O$34,$AB17)
*AG17,0)</f>
        <v>2.3993102093002793E-3</v>
      </c>
      <c r="AO17" s="215" cm="1">
        <f t="array" aca="1" ref="AO17" ca="1">IFERROR(INDEX(General!P$33:P$34,$AB17)
*AH17,0)</f>
        <v>8.2386439487682261E-2</v>
      </c>
      <c r="AP17" s="215" cm="1">
        <f t="array" aca="1" ref="AP17" ca="1">IFERROR(INDEX(General!Q$33:Q$34,$AB17)
*AI17,0)</f>
        <v>0</v>
      </c>
      <c r="AQ17" s="215" cm="1">
        <f t="array" aca="1" ref="AQ17" ca="1">IFERROR(INDEX(General!R$33:R$34,$AB17)
*AJ17,0)</f>
        <v>0</v>
      </c>
      <c r="AR17" s="215" cm="1">
        <f t="array" aca="1" ref="AR17" ca="1">IFERROR(INDEX(General!S$33:S$34,$AB17)
*AK17,0)</f>
        <v>0</v>
      </c>
      <c r="AS17" s="155">
        <f t="shared" ca="1" si="42"/>
        <v>8.4785749696982535E-2</v>
      </c>
      <c r="AT17" s="165"/>
      <c r="AU17" s="215">
        <f ca="1">IF($AE17=FALSE,AN17*Overheads!$R$24*$V17,
IFERROR(Overheads!$O$49*$V17*AN17,0)
+IFERROR(Overheads!Q$59*$V17*(AN17/Overheads!Q$68),0))</f>
        <v>1.9839762559156456E-4</v>
      </c>
      <c r="AV17" s="215">
        <f ca="1">IF($AE17=FALSE,AO17*Overheads!$R$24*$V17,
IFERROR(Overheads!$O$49*$V17*AO17,0)
+IFERROR(Overheads!R$59*$V17*(AO17/Overheads!R$68),0))</f>
        <v>6.8124888194703737E-3</v>
      </c>
      <c r="AW17" s="215">
        <f ca="1">IF($AE17=FALSE,AP17*Overheads!$R$24*$V17,
IFERROR(Overheads!$O$49*$V17*AP17,0)
+IFERROR(Overheads!S$59*$V17*(AP17/Overheads!S$68),0))</f>
        <v>0</v>
      </c>
      <c r="AX17" s="215">
        <f ca="1">IF($AE17=FALSE,AQ17*Overheads!$R$24*$V17,
IFERROR(Overheads!$O$49*$V17*AQ17,0)
+IFERROR(Overheads!T$59*$V17*(AQ17/Overheads!T$68),0))</f>
        <v>0</v>
      </c>
      <c r="AY17" s="215">
        <f ca="1">IF($AE17=FALSE,AR17*Overheads!$R$24*$V17,
IFERROR(Overheads!$O$49*$V17*AR17,0)
+IFERROR(Overheads!U$59*$V17*(AR17/Overheads!U$68),0))</f>
        <v>0</v>
      </c>
      <c r="AZ17" s="155">
        <f t="shared" ca="1" si="43"/>
        <v>7.0108864450619379E-3</v>
      </c>
      <c r="BA17" s="165"/>
      <c r="BB17" s="215">
        <f ca="1">IF($AE17=FALSE,AN17*Overheads!$S$25,
IFERROR(Overheads!$O$50*AN17,0)
+IFERROR(Overheads!Q$60*(AN17/Overheads!Q$66),0))</f>
        <v>2.7121091974260466E-5</v>
      </c>
      <c r="BC17" s="215">
        <f ca="1">IF($AE17=FALSE,AO17*Overheads!$S$25,
IFERROR(Overheads!$O$50*AO17,0)
+IFERROR(Overheads!R$60*(AO17/Overheads!R$66),0))</f>
        <v>9.312719106167206E-4</v>
      </c>
      <c r="BD17" s="215">
        <f ca="1">IF($AE17=FALSE,AP17*Overheads!$S$25,
IFERROR(Overheads!$O$50*AP17,0)
+IFERROR(Overheads!S$60*(AP17/Overheads!S$66),0))</f>
        <v>0</v>
      </c>
      <c r="BE17" s="215">
        <f ca="1">IF($AE17=FALSE,AQ17*Overheads!$S$25,
IFERROR(Overheads!$O$50*AQ17,0)
+IFERROR(Overheads!T$60*(AQ17/Overheads!T$66),0))</f>
        <v>0</v>
      </c>
      <c r="BF17" s="215">
        <f ca="1">IF($AE17=FALSE,AR17*Overheads!$S$25,
IFERROR(Overheads!$O$50*AR17,0)
+IFERROR(Overheads!U$60*(AR17/Overheads!U$66),0))</f>
        <v>0</v>
      </c>
      <c r="BG17" s="155">
        <f t="shared" ca="1" si="44"/>
        <v>9.5839300259098102E-4</v>
      </c>
      <c r="BH17" s="165"/>
      <c r="BI17" s="215">
        <f t="shared" ca="1" si="45"/>
        <v>2.6248289268661043E-3</v>
      </c>
      <c r="BJ17" s="215">
        <f t="shared" ca="1" si="11"/>
        <v>9.0130200217769352E-2</v>
      </c>
      <c r="BK17" s="215">
        <f t="shared" ca="1" si="12"/>
        <v>0</v>
      </c>
      <c r="BL17" s="215">
        <f t="shared" ca="1" si="13"/>
        <v>0</v>
      </c>
      <c r="BM17" s="215">
        <f t="shared" ca="1" si="14"/>
        <v>0</v>
      </c>
      <c r="BN17" s="155">
        <f t="shared" ca="1" si="46"/>
        <v>9.2755029144635459E-2</v>
      </c>
      <c r="BO17" s="165"/>
      <c r="BP17" s="187" cm="1">
        <f t="array" ref="BP17">IFERROR(IF($X17=$X16,BP16,INDEX(Forecast_Capex_Input!AC$12:AC$286,$X17)),0)</f>
        <v>0</v>
      </c>
      <c r="BQ17" s="187" cm="1">
        <f t="array" ref="BQ17">IFERROR(IF($X17=$X16,BQ16,INDEX(Forecast_Capex_Input!AD$12:AD$286,$X17)),0)</f>
        <v>1</v>
      </c>
      <c r="BR17" s="187" cm="1">
        <f t="array" ref="BR17">IFERROR(IF($X17=$X16,BR16,INDEX(Forecast_Capex_Input!AE$12:AE$286,$X17)),0)</f>
        <v>0</v>
      </c>
      <c r="BS17" s="187" cm="1">
        <f t="array" ref="BS17">IFERROR(IF($X17=$X16,BS16,INDEX(Forecast_Capex_Input!AF$12:AF$286,$X17)),0)</f>
        <v>0</v>
      </c>
      <c r="BT17" s="187" cm="1">
        <f t="array" ref="BT17">IFERROR(IF($X17=$X16,BT16,INDEX(Forecast_Capex_Input!AG$12:AG$286,$X17)),0)</f>
        <v>0</v>
      </c>
      <c r="BU17" s="165"/>
      <c r="BV17" s="215">
        <f t="shared" si="15"/>
        <v>0</v>
      </c>
      <c r="BW17" s="215">
        <f t="shared" si="16"/>
        <v>8.4297093440593274E-2</v>
      </c>
      <c r="BX17" s="215">
        <f t="shared" si="17"/>
        <v>0</v>
      </c>
      <c r="BY17" s="215">
        <f t="shared" si="18"/>
        <v>0</v>
      </c>
      <c r="BZ17" s="215">
        <f t="shared" si="19"/>
        <v>0</v>
      </c>
      <c r="CA17" s="155">
        <f t="shared" si="47"/>
        <v>8.4297093440593274E-2</v>
      </c>
      <c r="CB17" s="165"/>
      <c r="CC17" s="215">
        <f t="shared" ca="1" si="20"/>
        <v>0</v>
      </c>
      <c r="CD17" s="215">
        <f t="shared" ca="1" si="21"/>
        <v>8.4785749696982535E-2</v>
      </c>
      <c r="CE17" s="215">
        <f t="shared" ca="1" si="22"/>
        <v>0</v>
      </c>
      <c r="CF17" s="215">
        <f t="shared" ca="1" si="23"/>
        <v>0</v>
      </c>
      <c r="CG17" s="215">
        <f t="shared" ca="1" si="24"/>
        <v>0</v>
      </c>
      <c r="CH17" s="155">
        <f t="shared" ca="1" si="48"/>
        <v>8.4785749696982535E-2</v>
      </c>
      <c r="CI17" s="165"/>
      <c r="CJ17" s="215">
        <f t="shared" ca="1" si="25"/>
        <v>0</v>
      </c>
      <c r="CK17" s="215">
        <f t="shared" ca="1" si="26"/>
        <v>7.0108864450619379E-3</v>
      </c>
      <c r="CL17" s="215">
        <f t="shared" ca="1" si="27"/>
        <v>0</v>
      </c>
      <c r="CM17" s="215">
        <f t="shared" ca="1" si="28"/>
        <v>0</v>
      </c>
      <c r="CN17" s="215">
        <f t="shared" ca="1" si="29"/>
        <v>0</v>
      </c>
      <c r="CO17" s="155">
        <f t="shared" ca="1" si="49"/>
        <v>7.0108864450619379E-3</v>
      </c>
      <c r="CP17" s="165"/>
      <c r="CQ17" s="223">
        <f t="shared" ca="1" si="30"/>
        <v>0</v>
      </c>
      <c r="CR17" s="223">
        <f t="shared" ca="1" si="31"/>
        <v>9.5839300259098102E-4</v>
      </c>
      <c r="CS17" s="223">
        <f t="shared" ca="1" si="32"/>
        <v>0</v>
      </c>
      <c r="CT17" s="223">
        <f t="shared" ca="1" si="33"/>
        <v>0</v>
      </c>
      <c r="CU17" s="223">
        <f t="shared" ca="1" si="34"/>
        <v>0</v>
      </c>
      <c r="CV17" s="155">
        <f t="shared" ca="1" si="50"/>
        <v>9.5839300259098102E-4</v>
      </c>
      <c r="CW17" s="165"/>
      <c r="CX17" s="215">
        <f t="shared" ca="1" si="51"/>
        <v>0</v>
      </c>
      <c r="CY17" s="215">
        <f t="shared" ca="1" si="35"/>
        <v>9.2755029144635459E-2</v>
      </c>
      <c r="CZ17" s="215">
        <f t="shared" ca="1" si="36"/>
        <v>0</v>
      </c>
      <c r="DA17" s="215">
        <f t="shared" ca="1" si="37"/>
        <v>0</v>
      </c>
      <c r="DB17" s="215">
        <f t="shared" ca="1" si="38"/>
        <v>0</v>
      </c>
      <c r="DC17" s="155">
        <f t="shared" ca="1" si="52"/>
        <v>9.2755029144635459E-2</v>
      </c>
      <c r="DD17" s="165"/>
      <c r="DE17" s="188" t="b" cm="1">
        <f t="array" aca="1" ref="DE17" ca="1">OR($G17=Forecast_Capex_Input!$BF$8:$BF$10)</f>
        <v>0</v>
      </c>
      <c r="DF17" s="188" cm="1">
        <f t="array" aca="1" ref="DF17" ca="1">IFERROR(INDEX(Forecast_Capex_Input!BG$12:BG$286,$X17)
*(INDEX(Forecast_Capex_Input!$H$12:$H$286,$X17)=Repex),0)
*$DE17</f>
        <v>0</v>
      </c>
      <c r="DG17" s="188" cm="1">
        <f t="array" aca="1" ref="DG17" ca="1">IFERROR(INDEX(Forecast_Capex_Input!BH$12:BH$286,$X17)
*(INDEX(Forecast_Capex_Input!$H$12:$H$286,$X17)=Repex),0)
*$DE17</f>
        <v>0</v>
      </c>
      <c r="DH17" s="188" cm="1">
        <f t="array" aca="1" ref="DH17" ca="1">IFERROR(INDEX(Forecast_Capex_Input!BI$12:BI$286,$X17)
*(INDEX(Forecast_Capex_Input!$H$12:$H$286,$X17)=Repex),0)
*$DE17</f>
        <v>0</v>
      </c>
      <c r="DI17" s="188" cm="1">
        <f t="array" aca="1" ref="DI17" ca="1">IFERROR(INDEX(Forecast_Capex_Input!BJ$12:BJ$286,$X17)
*(INDEX(Forecast_Capex_Input!$H$12:$H$286,$X17)=Repex),0)
*$DE17</f>
        <v>0</v>
      </c>
      <c r="DJ17" s="188" cm="1">
        <f t="array" aca="1" ref="DJ17" ca="1">IFERROR(INDEX(Forecast_Capex_Input!BK$12:BK$286,$X17)
*(INDEX(Forecast_Capex_Input!$H$12:$H$286,$X17)=Repex),0)
*$DE17</f>
        <v>0</v>
      </c>
      <c r="DK17" s="188" cm="1">
        <f t="array" aca="1" ref="DK17" ca="1">IFERROR(INDEX(Forecast_Capex_Input!BL$12:BL$286,$X17)
*(INDEX(Forecast_Capex_Input!$H$12:$H$286,$X17)=Repex),0)
*$DE17</f>
        <v>0</v>
      </c>
      <c r="DL17" s="165"/>
      <c r="DM17" s="188" t="b" cm="1">
        <f t="array" aca="1" ref="DM17" ca="1">OR($G17=Forecast_Capex_Input!$BN$8:$BN$9)</f>
        <v>0</v>
      </c>
      <c r="DN17" s="188" cm="1">
        <f t="array" aca="1" ref="DN17" ca="1">IFERROR(INDEX(Forecast_Capex_Input!BO$12:BO$286,$X17)
*(INDEX(Forecast_Capex_Input!$H$12:$H$286,$X17)=Repex),0)
*$DM17</f>
        <v>0</v>
      </c>
      <c r="DO17" s="188" cm="1">
        <f t="array" aca="1" ref="DO17" ca="1">IFERROR(INDEX(Forecast_Capex_Input!BP$12:BP$286,$X17)
*(INDEX(Forecast_Capex_Input!$H$12:$H$286,$X17)=Repex),0)
*$DM17</f>
        <v>0</v>
      </c>
      <c r="DP17" s="188" cm="1">
        <f t="array" aca="1" ref="DP17" ca="1">IFERROR(INDEX(Forecast_Capex_Input!BQ$12:BQ$286,$X17)
*(INDEX(Forecast_Capex_Input!$H$12:$H$286,$X17)=Repex),0)
*$DM17</f>
        <v>0</v>
      </c>
      <c r="DQ17" s="188" cm="1">
        <f t="array" aca="1" ref="DQ17" ca="1">IFERROR(INDEX(Forecast_Capex_Input!BR$12:BR$286,$X17)
*(INDEX(Forecast_Capex_Input!$H$12:$H$286,$X17)=Repex),0)
*$DM17</f>
        <v>0</v>
      </c>
      <c r="DR17" s="188" cm="1">
        <f t="array" aca="1" ref="DR17" ca="1">IFERROR(INDEX(Forecast_Capex_Input!BS$12:BS$286,$X17)
*(INDEX(Forecast_Capex_Input!$H$12:$H$286,$X17)=Repex),0)
*$DM17</f>
        <v>0</v>
      </c>
      <c r="DS17" s="165"/>
      <c r="DT17" s="188" t="b" cm="1">
        <f t="array" aca="1" ref="DT17" ca="1">OR($G17=Forecast_Capex_Input!$BU$8:$BU$10)</f>
        <v>1</v>
      </c>
      <c r="DU17" s="188" cm="1">
        <f t="array" aca="1" ref="DU17" ca="1">IFERROR(INDEX(Forecast_Capex_Input!BV$12:BV$286,$X17)
*(INDEX(Forecast_Capex_Input!$H$12:$H$286,$X17)=Repex),0)
*$DT17</f>
        <v>0</v>
      </c>
      <c r="DV17" s="188" cm="1">
        <f t="array" aca="1" ref="DV17" ca="1">IFERROR(INDEX(Forecast_Capex_Input!BW$12:BW$286,$X17)
*(INDEX(Forecast_Capex_Input!$H$12:$H$286,$X17)=Repex),0)
*$DT17</f>
        <v>0</v>
      </c>
      <c r="DW17" s="188" cm="1">
        <f t="array" aca="1" ref="DW17" ca="1">IFERROR(INDEX(Forecast_Capex_Input!BX$12:BX$286,$X17)
*(INDEX(Forecast_Capex_Input!$H$12:$H$286,$X17)=Repex),0)
*$DT17</f>
        <v>0</v>
      </c>
      <c r="DX17" s="188" cm="1">
        <f t="array" aca="1" ref="DX17" ca="1">IFERROR(INDEX(Forecast_Capex_Input!BY$12:BY$286,$X17)
*(INDEX(Forecast_Capex_Input!$H$12:$H$286,$X17)=Repex),0)
*$DT17</f>
        <v>0</v>
      </c>
      <c r="DY17" s="188" cm="1">
        <f t="array" aca="1" ref="DY17" ca="1">IFERROR(INDEX(Forecast_Capex_Input!BZ$12:BZ$286,$X17)
*(INDEX(Forecast_Capex_Input!$H$12:$H$286,$X17)=Repex),0)
*$DT17</f>
        <v>0</v>
      </c>
      <c r="DZ17" s="188" cm="1">
        <f t="array" aca="1" ref="DZ17" ca="1">IFERROR(INDEX(Forecast_Capex_Input!CA$12:CA$286,$X17)
*(INDEX(Forecast_Capex_Input!$H$12:$H$286,$X17)=Repex),0)
*$DT17</f>
        <v>0</v>
      </c>
      <c r="EA17" s="188" cm="1">
        <f t="array" aca="1" ref="EA17" ca="1">IFERROR(INDEX(Forecast_Capex_Input!CB$12:CB$286,$X17)
*(INDEX(Forecast_Capex_Input!$H$12:$H$286,$X17)=Repex),0)
*$DT17</f>
        <v>0</v>
      </c>
      <c r="EB17" s="188" cm="1">
        <f t="array" aca="1" ref="EB17" ca="1">IFERROR(INDEX(Forecast_Capex_Input!CC$12:CC$286,$X17)
*(INDEX(Forecast_Capex_Input!$H$12:$H$286,$X17)=Repex),0)
*$DT17</f>
        <v>0</v>
      </c>
      <c r="EC17" s="165"/>
      <c r="ED17" s="226" t="str">
        <f t="shared" si="39"/>
        <v>N/A</v>
      </c>
      <c r="EE17" s="174" t="s">
        <v>15</v>
      </c>
    </row>
    <row r="18" spans="3:135" x14ac:dyDescent="0.2">
      <c r="C18" s="174">
        <f t="shared" si="40"/>
        <v>8</v>
      </c>
      <c r="D18" s="167" t="str" cm="1">
        <f t="array" ref="D18">IFERROR(INDEX(Forecast_Capex_Input!$D$12:$D$286,$X18),NA)</f>
        <v>94T Dynamic Ratings</v>
      </c>
      <c r="E18" s="172" t="b" cm="1">
        <f t="array" ref="E18">IF($X18=NA,NA,INDEX(Forecast_Capex_Input!$E$12:$E$286,$X18))</f>
        <v>1</v>
      </c>
      <c r="F18" s="167" t="str" cm="1">
        <f t="array" aca="1" ref="F18" ca="1">IFERROR(INDEX(General!$E$25:$E$26,$Y18),NA)</f>
        <v>Non-Labour</v>
      </c>
      <c r="G18" s="167" t="str" cm="1">
        <f t="array" aca="1" ref="G18" ca="1">IFERROR(INDEX(Forecast_Capex_Input!$AI$11:$BB$11,$AA18),NA)</f>
        <v>Secondary Systems</v>
      </c>
      <c r="H18" s="189" cm="1">
        <f t="array" aca="1" ref="H18" ca="1">IFERROR(INDEX(Forecast_Capex_Input!$AI$12:$BB$286,$X18,$AA18),NA)</f>
        <v>1</v>
      </c>
      <c r="I18" s="199" t="str" cm="1">
        <f t="array" ref="I18">IFERROR(INDEX(Forecast_Capex_Input!$F$12:$F$286,$X18),NA)</f>
        <v>Augmentation Expenditure</v>
      </c>
      <c r="J18" s="199" t="str" cm="1">
        <f t="array" ref="J18">IFERROR(INDEX(Forecast_Capex_Input!G$12:G$286,$X18),NA)</f>
        <v>NCIPAP</v>
      </c>
      <c r="K18" s="199" t="str" cm="1">
        <f t="array" ref="K18">IFERROR(INDEX(Forecast_Capex_Input!H$12:H$286,$X18),NA)</f>
        <v>NCIPAP</v>
      </c>
      <c r="L18" s="199" t="str" cm="1">
        <f t="array" ref="L18">IFERROR(INDEX(Forecast_Capex_Input!I$12:I$286,$X18),NA)</f>
        <v>N/A</v>
      </c>
      <c r="M18" s="199" t="str" cm="1">
        <f t="array" ref="M18">IFERROR(INDEX(Forecast_Capex_Input!J$12:J$286,$X18),NA)</f>
        <v>N/A</v>
      </c>
      <c r="N18" s="199" t="str" cm="1">
        <f t="array" ref="N18">IFERROR(INDEX(Forecast_Capex_Input!K$12:K$286,$X18),NA)</f>
        <v>N/A</v>
      </c>
      <c r="O18" s="199" t="str" cm="1">
        <f t="array" ref="O18">IFERROR(INDEX(Forecast_Capex_Input!L$12:L$286,$X18),NA)</f>
        <v>N/A</v>
      </c>
      <c r="P18" s="199" t="str" cm="1">
        <f t="array" ref="P18">IFERROR(INDEX(Forecast_Capex_Input!M$12:M$286,$X18),NA)</f>
        <v>N/A</v>
      </c>
      <c r="Q18" s="172" t="str" cm="1">
        <f t="array" ref="Q18">IFERROR(INDEX(Forecast_Capex_Input!N$12:N$286,$X18),NA)</f>
        <v>No</v>
      </c>
      <c r="R18" s="265" cm="1">
        <f t="array" ref="R18">IFERROR(INDEX(Forecast_Capex_Input!O$12:O$286,$X18),0)</f>
        <v>0</v>
      </c>
      <c r="S18" s="172" t="str" cm="1">
        <f t="array" ref="S18">IFERROR(INDEX(Forecast_Capex_Input!P$12:P$286,$X18),0)</f>
        <v>N/A</v>
      </c>
      <c r="T18" s="199" t="str" cm="1">
        <f t="array" aca="1" ref="T18" ca="1">IFERROR(INDEX(General!$K$84:$K$103,$AA18),NA)</f>
        <v>Secondary Systems (2018-23)</v>
      </c>
      <c r="U18" s="188" cm="1">
        <f t="array" aca="1" ref="U18" ca="1">IFERROR(
IF($F18=General!$E$25,INDEX(Forecast_Capex_Input!S$12:S$286,$X18),
INDEX(Forecast_Capex_Input!T$12:T$286,$X18)),0)</f>
        <v>0.8</v>
      </c>
      <c r="V18" s="222" t="b">
        <f>IFERROR(INDEX(Overheads!$T$19:$T$26,MATCH($I18,Overheads!$E$19:$E$26,0)),FALSE)</f>
        <v>1</v>
      </c>
      <c r="W18" s="165"/>
      <c r="X18" s="174">
        <f>IFERROR(
IF(MATCH($C18,Forecast_Capex_Input!$CI$12:$CI$286,1)+1&gt;MAX(Forecast_Capex_Input!$C$12:$C$286),NA,
MATCH($C18,Forecast_Capex_Input!$CI$12:$CI$286,1)+1),1)</f>
        <v>4</v>
      </c>
      <c r="Y18" s="174" cm="1">
        <f t="array" aca="1" ref="Y18" ca="1">IFERROR(
IF(X17&lt;&gt;X18,1,
IF(COUNTIF(OFFSET(Y17,0,0,-INDEX(Forecast_Capex_Input!$CG$12:$CG$286,$X18)),Y17)=INDEX(Forecast_Capex_Input!$CG$12:$CG$286,$X18),Y17+1,Y17)),NA)</f>
        <v>2</v>
      </c>
      <c r="Z18" s="174" cm="1">
        <f t="array" ref="Z18">IFERROR($C18-IF($X18=1,1,INDEX(Forecast_Capex_Input!$CI$12:$CI$286,$X18-1))+1,NA)</f>
        <v>2</v>
      </c>
      <c r="AA18" s="174" cm="1">
        <f t="array" aca="1" ref="AA18" ca="1">IFERROR(IF(Y18=1,
INDEX(Forecast_Capex_Input!$AI$10:$BB$10,SMALL(IF(INDEX(Forecast_Capex_Input!$AI$12:$BB$286,$X18,0)&gt;0,COLUMN(Forecast_Capex_Input!$AI$10:$BB$10)-COLUMN(Forecast_Capex_Input!$AI$12)+1),ROWS(OFFSET(AA17,0,0,-$Z18)))),
OFFSET(AA17,-INDEX(Forecast_Capex_Input!$CG$12:$CG$286,$X18)+1,0)),NA)</f>
        <v>4</v>
      </c>
      <c r="AB18" s="174">
        <f t="shared" ca="1" si="9"/>
        <v>2</v>
      </c>
      <c r="AC18" s="222" t="b">
        <f t="shared" si="41"/>
        <v>1</v>
      </c>
      <c r="AD18" s="220" t="b">
        <v>0</v>
      </c>
      <c r="AE18" s="222" t="b">
        <f t="shared" si="10"/>
        <v>0</v>
      </c>
      <c r="AF18" s="165"/>
      <c r="AG18" s="215">
        <v>9.6128264449799328E-3</v>
      </c>
      <c r="AH18" s="215">
        <v>0.32757554731739313</v>
      </c>
      <c r="AI18" s="215">
        <v>0</v>
      </c>
      <c r="AJ18" s="215">
        <v>0</v>
      </c>
      <c r="AK18" s="215">
        <v>0</v>
      </c>
      <c r="AL18" s="155">
        <v>0.33718837376237309</v>
      </c>
      <c r="AM18" s="165"/>
      <c r="AN18" s="215" cm="1">
        <f t="array" aca="1" ref="AN18" ca="1">IFERROR(INDEX(General!O$33:O$34,$AB18)
*AG18,0)</f>
        <v>9.6128264449799328E-3</v>
      </c>
      <c r="AO18" s="215" cm="1">
        <f t="array" aca="1" ref="AO18" ca="1">IFERROR(INDEX(General!P$33:P$34,$AB18)
*AH18,0)</f>
        <v>0.32757554731739313</v>
      </c>
      <c r="AP18" s="215" cm="1">
        <f t="array" aca="1" ref="AP18" ca="1">IFERROR(INDEX(General!Q$33:Q$34,$AB18)
*AI18,0)</f>
        <v>0</v>
      </c>
      <c r="AQ18" s="215" cm="1">
        <f t="array" aca="1" ref="AQ18" ca="1">IFERROR(INDEX(General!R$33:R$34,$AB18)
*AJ18,0)</f>
        <v>0</v>
      </c>
      <c r="AR18" s="215" cm="1">
        <f t="array" aca="1" ref="AR18" ca="1">IFERROR(INDEX(General!S$33:S$34,$AB18)
*AK18,0)</f>
        <v>0</v>
      </c>
      <c r="AS18" s="155">
        <f t="shared" ca="1" si="42"/>
        <v>0.33718837376237309</v>
      </c>
      <c r="AT18" s="165"/>
      <c r="AU18" s="215">
        <f ca="1">IF($AE18=FALSE,AN18*Overheads!$R$24*$V18,
IFERROR(Overheads!$O$49*$V18*AN18,0)
+IFERROR(Overheads!Q$59*$V18*(AN18/Overheads!Q$68),0))</f>
        <v>7.9487926759750369E-4</v>
      </c>
      <c r="AV18" s="215">
        <f ca="1">IF($AE18=FALSE,AO18*Overheads!$R$24*$V18,
IFERROR(Overheads!$O$49*$V18*AO18,0)
+IFERROR(Overheads!R$59*$V18*(AO18/Overheads!R$68),0))</f>
        <v>2.7087039657361093E-2</v>
      </c>
      <c r="AW18" s="215">
        <f ca="1">IF($AE18=FALSE,AP18*Overheads!$R$24*$V18,
IFERROR(Overheads!$O$49*$V18*AP18,0)
+IFERROR(Overheads!S$59*$V18*(AP18/Overheads!S$68),0))</f>
        <v>0</v>
      </c>
      <c r="AX18" s="215">
        <f ca="1">IF($AE18=FALSE,AQ18*Overheads!$R$24*$V18,
IFERROR(Overheads!$O$49*$V18*AQ18,0)
+IFERROR(Overheads!T$59*$V18*(AQ18/Overheads!T$68),0))</f>
        <v>0</v>
      </c>
      <c r="AY18" s="215">
        <f ca="1">IF($AE18=FALSE,AR18*Overheads!$R$24*$V18,
IFERROR(Overheads!$O$49*$V18*AR18,0)
+IFERROR(Overheads!U$59*$V18*(AR18/Overheads!U$68),0))</f>
        <v>0</v>
      </c>
      <c r="AZ18" s="155">
        <f t="shared" ca="1" si="43"/>
        <v>2.7881918924958598E-2</v>
      </c>
      <c r="BA18" s="165"/>
      <c r="BB18" s="215">
        <f ca="1">IF($AE18=FALSE,AN18*Overheads!$S$25,
IFERROR(Overheads!$O$50*AN18,0)
+IFERROR(Overheads!Q$60*(AN18/Overheads!Q$66),0))</f>
        <v>1.0866054299120248E-4</v>
      </c>
      <c r="BC18" s="215">
        <f ca="1">IF($AE18=FALSE,AO18*Overheads!$S$25,
IFERROR(Overheads!$O$50*AO18,0)
+IFERROR(Overheads!R$60*(AO18/Overheads!R$66),0))</f>
        <v>3.7028169650079007E-3</v>
      </c>
      <c r="BD18" s="215">
        <f ca="1">IF($AE18=FALSE,AP18*Overheads!$S$25,
IFERROR(Overheads!$O$50*AP18,0)
+IFERROR(Overheads!S$60*(AP18/Overheads!S$66),0))</f>
        <v>0</v>
      </c>
      <c r="BE18" s="215">
        <f ca="1">IF($AE18=FALSE,AQ18*Overheads!$S$25,
IFERROR(Overheads!$O$50*AQ18,0)
+IFERROR(Overheads!T$60*(AQ18/Overheads!T$66),0))</f>
        <v>0</v>
      </c>
      <c r="BF18" s="215">
        <f ca="1">IF($AE18=FALSE,AR18*Overheads!$S$25,
IFERROR(Overheads!$O$50*AR18,0)
+IFERROR(Overheads!U$60*(AR18/Overheads!U$66),0))</f>
        <v>0</v>
      </c>
      <c r="BG18" s="155">
        <f t="shared" ca="1" si="44"/>
        <v>3.811477507999103E-3</v>
      </c>
      <c r="BH18" s="165"/>
      <c r="BI18" s="215">
        <f t="shared" ca="1" si="45"/>
        <v>1.0516366255568638E-2</v>
      </c>
      <c r="BJ18" s="215">
        <f t="shared" ca="1" si="11"/>
        <v>0.35836540393976213</v>
      </c>
      <c r="BK18" s="215">
        <f t="shared" ca="1" si="12"/>
        <v>0</v>
      </c>
      <c r="BL18" s="215">
        <f t="shared" ca="1" si="13"/>
        <v>0</v>
      </c>
      <c r="BM18" s="215">
        <f t="shared" ca="1" si="14"/>
        <v>0</v>
      </c>
      <c r="BN18" s="155">
        <f t="shared" ca="1" si="46"/>
        <v>0.36888177019533075</v>
      </c>
      <c r="BO18" s="165"/>
      <c r="BP18" s="187" cm="1">
        <f t="array" ref="BP18">IFERROR(IF($X18=$X17,BP17,INDEX(Forecast_Capex_Input!AC$12:AC$286,$X18)),0)</f>
        <v>0</v>
      </c>
      <c r="BQ18" s="187" cm="1">
        <f t="array" ref="BQ18">IFERROR(IF($X18=$X17,BQ17,INDEX(Forecast_Capex_Input!AD$12:AD$286,$X18)),0)</f>
        <v>1</v>
      </c>
      <c r="BR18" s="187" cm="1">
        <f t="array" ref="BR18">IFERROR(IF($X18=$X17,BR17,INDEX(Forecast_Capex_Input!AE$12:AE$286,$X18)),0)</f>
        <v>0</v>
      </c>
      <c r="BS18" s="187" cm="1">
        <f t="array" ref="BS18">IFERROR(IF($X18=$X17,BS17,INDEX(Forecast_Capex_Input!AF$12:AF$286,$X18)),0)</f>
        <v>0</v>
      </c>
      <c r="BT18" s="187" cm="1">
        <f t="array" ref="BT18">IFERROR(IF($X18=$X17,BT17,INDEX(Forecast_Capex_Input!AG$12:AG$286,$X18)),0)</f>
        <v>0</v>
      </c>
      <c r="BU18" s="165"/>
      <c r="BV18" s="215">
        <f t="shared" si="15"/>
        <v>0</v>
      </c>
      <c r="BW18" s="215">
        <f t="shared" si="16"/>
        <v>0.33718837376237309</v>
      </c>
      <c r="BX18" s="215">
        <f t="shared" si="17"/>
        <v>0</v>
      </c>
      <c r="BY18" s="215">
        <f t="shared" si="18"/>
        <v>0</v>
      </c>
      <c r="BZ18" s="215">
        <f t="shared" si="19"/>
        <v>0</v>
      </c>
      <c r="CA18" s="155">
        <f t="shared" si="47"/>
        <v>0.33718837376237309</v>
      </c>
      <c r="CB18" s="165"/>
      <c r="CC18" s="215">
        <f t="shared" ca="1" si="20"/>
        <v>0</v>
      </c>
      <c r="CD18" s="215">
        <f t="shared" ca="1" si="21"/>
        <v>0.33718837376237309</v>
      </c>
      <c r="CE18" s="215">
        <f t="shared" ca="1" si="22"/>
        <v>0</v>
      </c>
      <c r="CF18" s="215">
        <f t="shared" ca="1" si="23"/>
        <v>0</v>
      </c>
      <c r="CG18" s="215">
        <f t="shared" ca="1" si="24"/>
        <v>0</v>
      </c>
      <c r="CH18" s="155">
        <f t="shared" ca="1" si="48"/>
        <v>0.33718837376237309</v>
      </c>
      <c r="CI18" s="165"/>
      <c r="CJ18" s="215">
        <f t="shared" ca="1" si="25"/>
        <v>0</v>
      </c>
      <c r="CK18" s="215">
        <f t="shared" ca="1" si="26"/>
        <v>2.7881918924958598E-2</v>
      </c>
      <c r="CL18" s="215">
        <f t="shared" ca="1" si="27"/>
        <v>0</v>
      </c>
      <c r="CM18" s="215">
        <f t="shared" ca="1" si="28"/>
        <v>0</v>
      </c>
      <c r="CN18" s="215">
        <f t="shared" ca="1" si="29"/>
        <v>0</v>
      </c>
      <c r="CO18" s="155">
        <f t="shared" ca="1" si="49"/>
        <v>2.7881918924958598E-2</v>
      </c>
      <c r="CP18" s="165"/>
      <c r="CQ18" s="223">
        <f t="shared" ca="1" si="30"/>
        <v>0</v>
      </c>
      <c r="CR18" s="223">
        <f t="shared" ca="1" si="31"/>
        <v>3.811477507999103E-3</v>
      </c>
      <c r="CS18" s="223">
        <f t="shared" ca="1" si="32"/>
        <v>0</v>
      </c>
      <c r="CT18" s="223">
        <f t="shared" ca="1" si="33"/>
        <v>0</v>
      </c>
      <c r="CU18" s="223">
        <f t="shared" ca="1" si="34"/>
        <v>0</v>
      </c>
      <c r="CV18" s="155">
        <f t="shared" ca="1" si="50"/>
        <v>3.811477507999103E-3</v>
      </c>
      <c r="CW18" s="165"/>
      <c r="CX18" s="215">
        <f t="shared" ca="1" si="51"/>
        <v>0</v>
      </c>
      <c r="CY18" s="215">
        <f t="shared" ca="1" si="35"/>
        <v>0.3688817701953308</v>
      </c>
      <c r="CZ18" s="215">
        <f t="shared" ca="1" si="36"/>
        <v>0</v>
      </c>
      <c r="DA18" s="215">
        <f t="shared" ca="1" si="37"/>
        <v>0</v>
      </c>
      <c r="DB18" s="215">
        <f t="shared" ca="1" si="38"/>
        <v>0</v>
      </c>
      <c r="DC18" s="155">
        <f t="shared" ca="1" si="52"/>
        <v>0.3688817701953308</v>
      </c>
      <c r="DD18" s="165"/>
      <c r="DE18" s="188" t="b" cm="1">
        <f t="array" aca="1" ref="DE18" ca="1">OR($G18=Forecast_Capex_Input!$BF$8:$BF$10)</f>
        <v>0</v>
      </c>
      <c r="DF18" s="188" cm="1">
        <f t="array" aca="1" ref="DF18" ca="1">IFERROR(INDEX(Forecast_Capex_Input!BG$12:BG$286,$X18)
*(INDEX(Forecast_Capex_Input!$H$12:$H$286,$X18)=Repex),0)
*$DE18</f>
        <v>0</v>
      </c>
      <c r="DG18" s="188" cm="1">
        <f t="array" aca="1" ref="DG18" ca="1">IFERROR(INDEX(Forecast_Capex_Input!BH$12:BH$286,$X18)
*(INDEX(Forecast_Capex_Input!$H$12:$H$286,$X18)=Repex),0)
*$DE18</f>
        <v>0</v>
      </c>
      <c r="DH18" s="188" cm="1">
        <f t="array" aca="1" ref="DH18" ca="1">IFERROR(INDEX(Forecast_Capex_Input!BI$12:BI$286,$X18)
*(INDEX(Forecast_Capex_Input!$H$12:$H$286,$X18)=Repex),0)
*$DE18</f>
        <v>0</v>
      </c>
      <c r="DI18" s="188" cm="1">
        <f t="array" aca="1" ref="DI18" ca="1">IFERROR(INDEX(Forecast_Capex_Input!BJ$12:BJ$286,$X18)
*(INDEX(Forecast_Capex_Input!$H$12:$H$286,$X18)=Repex),0)
*$DE18</f>
        <v>0</v>
      </c>
      <c r="DJ18" s="188" cm="1">
        <f t="array" aca="1" ref="DJ18" ca="1">IFERROR(INDEX(Forecast_Capex_Input!BK$12:BK$286,$X18)
*(INDEX(Forecast_Capex_Input!$H$12:$H$286,$X18)=Repex),0)
*$DE18</f>
        <v>0</v>
      </c>
      <c r="DK18" s="188" cm="1">
        <f t="array" aca="1" ref="DK18" ca="1">IFERROR(INDEX(Forecast_Capex_Input!BL$12:BL$286,$X18)
*(INDEX(Forecast_Capex_Input!$H$12:$H$286,$X18)=Repex),0)
*$DE18</f>
        <v>0</v>
      </c>
      <c r="DL18" s="165"/>
      <c r="DM18" s="188" t="b" cm="1">
        <f t="array" aca="1" ref="DM18" ca="1">OR($G18=Forecast_Capex_Input!$BN$8:$BN$9)</f>
        <v>0</v>
      </c>
      <c r="DN18" s="188" cm="1">
        <f t="array" aca="1" ref="DN18" ca="1">IFERROR(INDEX(Forecast_Capex_Input!BO$12:BO$286,$X18)
*(INDEX(Forecast_Capex_Input!$H$12:$H$286,$X18)=Repex),0)
*$DM18</f>
        <v>0</v>
      </c>
      <c r="DO18" s="188" cm="1">
        <f t="array" aca="1" ref="DO18" ca="1">IFERROR(INDEX(Forecast_Capex_Input!BP$12:BP$286,$X18)
*(INDEX(Forecast_Capex_Input!$H$12:$H$286,$X18)=Repex),0)
*$DM18</f>
        <v>0</v>
      </c>
      <c r="DP18" s="188" cm="1">
        <f t="array" aca="1" ref="DP18" ca="1">IFERROR(INDEX(Forecast_Capex_Input!BQ$12:BQ$286,$X18)
*(INDEX(Forecast_Capex_Input!$H$12:$H$286,$X18)=Repex),0)
*$DM18</f>
        <v>0</v>
      </c>
      <c r="DQ18" s="188" cm="1">
        <f t="array" aca="1" ref="DQ18" ca="1">IFERROR(INDEX(Forecast_Capex_Input!BR$12:BR$286,$X18)
*(INDEX(Forecast_Capex_Input!$H$12:$H$286,$X18)=Repex),0)
*$DM18</f>
        <v>0</v>
      </c>
      <c r="DR18" s="188" cm="1">
        <f t="array" aca="1" ref="DR18" ca="1">IFERROR(INDEX(Forecast_Capex_Input!BS$12:BS$286,$X18)
*(INDEX(Forecast_Capex_Input!$H$12:$H$286,$X18)=Repex),0)
*$DM18</f>
        <v>0</v>
      </c>
      <c r="DS18" s="165"/>
      <c r="DT18" s="188" t="b" cm="1">
        <f t="array" aca="1" ref="DT18" ca="1">OR($G18=Forecast_Capex_Input!$BU$8:$BU$10)</f>
        <v>1</v>
      </c>
      <c r="DU18" s="188" cm="1">
        <f t="array" aca="1" ref="DU18" ca="1">IFERROR(INDEX(Forecast_Capex_Input!BV$12:BV$286,$X18)
*(INDEX(Forecast_Capex_Input!$H$12:$H$286,$X18)=Repex),0)
*$DT18</f>
        <v>0</v>
      </c>
      <c r="DV18" s="188" cm="1">
        <f t="array" aca="1" ref="DV18" ca="1">IFERROR(INDEX(Forecast_Capex_Input!BW$12:BW$286,$X18)
*(INDEX(Forecast_Capex_Input!$H$12:$H$286,$X18)=Repex),0)
*$DT18</f>
        <v>0</v>
      </c>
      <c r="DW18" s="188" cm="1">
        <f t="array" aca="1" ref="DW18" ca="1">IFERROR(INDEX(Forecast_Capex_Input!BX$12:BX$286,$X18)
*(INDEX(Forecast_Capex_Input!$H$12:$H$286,$X18)=Repex),0)
*$DT18</f>
        <v>0</v>
      </c>
      <c r="DX18" s="188" cm="1">
        <f t="array" aca="1" ref="DX18" ca="1">IFERROR(INDEX(Forecast_Capex_Input!BY$12:BY$286,$X18)
*(INDEX(Forecast_Capex_Input!$H$12:$H$286,$X18)=Repex),0)
*$DT18</f>
        <v>0</v>
      </c>
      <c r="DY18" s="188" cm="1">
        <f t="array" aca="1" ref="DY18" ca="1">IFERROR(INDEX(Forecast_Capex_Input!BZ$12:BZ$286,$X18)
*(INDEX(Forecast_Capex_Input!$H$12:$H$286,$X18)=Repex),0)
*$DT18</f>
        <v>0</v>
      </c>
      <c r="DZ18" s="188" cm="1">
        <f t="array" aca="1" ref="DZ18" ca="1">IFERROR(INDEX(Forecast_Capex_Input!CA$12:CA$286,$X18)
*(INDEX(Forecast_Capex_Input!$H$12:$H$286,$X18)=Repex),0)
*$DT18</f>
        <v>0</v>
      </c>
      <c r="EA18" s="188" cm="1">
        <f t="array" aca="1" ref="EA18" ca="1">IFERROR(INDEX(Forecast_Capex_Input!CB$12:CB$286,$X18)
*(INDEX(Forecast_Capex_Input!$H$12:$H$286,$X18)=Repex),0)
*$DT18</f>
        <v>0</v>
      </c>
      <c r="EB18" s="188" cm="1">
        <f t="array" aca="1" ref="EB18" ca="1">IFERROR(INDEX(Forecast_Capex_Input!CC$12:CC$286,$X18)
*(INDEX(Forecast_Capex_Input!$H$12:$H$286,$X18)=Repex),0)
*$DT18</f>
        <v>0</v>
      </c>
      <c r="EC18" s="165"/>
      <c r="ED18" s="226" t="str">
        <f t="shared" si="39"/>
        <v>N/A</v>
      </c>
      <c r="EE18" s="174" t="s">
        <v>15</v>
      </c>
    </row>
    <row r="19" spans="3:135" x14ac:dyDescent="0.2">
      <c r="C19" s="174">
        <f t="shared" si="40"/>
        <v>9</v>
      </c>
      <c r="D19" s="167" t="str" cm="1">
        <f t="array" ref="D19">IFERROR(INDEX(Forecast_Capex_Input!$D$12:$D$286,$X19),NA)</f>
        <v>Increase capacity in Yass Transformers</v>
      </c>
      <c r="E19" s="172" t="b" cm="1">
        <f t="array" ref="E19">IF($X19=NA,NA,INDEX(Forecast_Capex_Input!$E$12:$E$286,$X19))</f>
        <v>1</v>
      </c>
      <c r="F19" s="167" t="str" cm="1">
        <f t="array" aca="1" ref="F19" ca="1">IFERROR(INDEX(General!$E$25:$E$26,$Y19),NA)</f>
        <v>Labour</v>
      </c>
      <c r="G19" s="167" t="str" cm="1">
        <f t="array" aca="1" ref="G19" ca="1">IFERROR(INDEX(Forecast_Capex_Input!$AI$11:$BB$11,$AA19),NA)</f>
        <v>Secondary Systems</v>
      </c>
      <c r="H19" s="189" cm="1">
        <f t="array" aca="1" ref="H19" ca="1">IFERROR(INDEX(Forecast_Capex_Input!$AI$12:$BB$286,$X19,$AA19),NA)</f>
        <v>1</v>
      </c>
      <c r="I19" s="199" t="str" cm="1">
        <f t="array" ref="I19">IFERROR(INDEX(Forecast_Capex_Input!$F$12:$F$286,$X19),NA)</f>
        <v>Augmentation Expenditure</v>
      </c>
      <c r="J19" s="199" t="str" cm="1">
        <f t="array" ref="J19">IFERROR(INDEX(Forecast_Capex_Input!G$12:G$286,$X19),NA)</f>
        <v>NCIPAP</v>
      </c>
      <c r="K19" s="199" t="str" cm="1">
        <f t="array" ref="K19">IFERROR(INDEX(Forecast_Capex_Input!H$12:H$286,$X19),NA)</f>
        <v>NCIPAP</v>
      </c>
      <c r="L19" s="199" t="str" cm="1">
        <f t="array" ref="L19">IFERROR(INDEX(Forecast_Capex_Input!I$12:I$286,$X19),NA)</f>
        <v>N/A</v>
      </c>
      <c r="M19" s="199" t="str" cm="1">
        <f t="array" ref="M19">IFERROR(INDEX(Forecast_Capex_Input!J$12:J$286,$X19),NA)</f>
        <v>N/A</v>
      </c>
      <c r="N19" s="199" t="str" cm="1">
        <f t="array" ref="N19">IFERROR(INDEX(Forecast_Capex_Input!K$12:K$286,$X19),NA)</f>
        <v>N/A</v>
      </c>
      <c r="O19" s="199" t="str" cm="1">
        <f t="array" ref="O19">IFERROR(INDEX(Forecast_Capex_Input!L$12:L$286,$X19),NA)</f>
        <v>N/A</v>
      </c>
      <c r="P19" s="199" t="str" cm="1">
        <f t="array" ref="P19">IFERROR(INDEX(Forecast_Capex_Input!M$12:M$286,$X19),NA)</f>
        <v>N/A</v>
      </c>
      <c r="Q19" s="172" t="str" cm="1">
        <f t="array" ref="Q19">IFERROR(INDEX(Forecast_Capex_Input!N$12:N$286,$X19),NA)</f>
        <v>No</v>
      </c>
      <c r="R19" s="265" cm="1">
        <f t="array" ref="R19">IFERROR(INDEX(Forecast_Capex_Input!O$12:O$286,$X19),0)</f>
        <v>0</v>
      </c>
      <c r="S19" s="172" t="str" cm="1">
        <f t="array" ref="S19">IFERROR(INDEX(Forecast_Capex_Input!P$12:P$286,$X19),0)</f>
        <v>N/A</v>
      </c>
      <c r="T19" s="199" t="str" cm="1">
        <f t="array" aca="1" ref="T19" ca="1">IFERROR(INDEX(General!$K$84:$K$103,$AA19),NA)</f>
        <v>Secondary Systems (2018-23)</v>
      </c>
      <c r="U19" s="188" cm="1">
        <f t="array" aca="1" ref="U19" ca="1">IFERROR(
IF($F19=General!$E$25,INDEX(Forecast_Capex_Input!S$12:S$286,$X19),
INDEX(Forecast_Capex_Input!T$12:T$286,$X19)),0)</f>
        <v>0.17</v>
      </c>
      <c r="V19" s="222" t="b">
        <f>IFERROR(INDEX(Overheads!$T$19:$T$26,MATCH($I19,Overheads!$E$19:$E$26,0)),FALSE)</f>
        <v>1</v>
      </c>
      <c r="W19" s="165"/>
      <c r="X19" s="174">
        <f>IFERROR(
IF(MATCH($C19,Forecast_Capex_Input!$CI$12:$CI$286,1)+1&gt;MAX(Forecast_Capex_Input!$C$12:$C$286),NA,
MATCH($C19,Forecast_Capex_Input!$CI$12:$CI$286,1)+1),1)</f>
        <v>5</v>
      </c>
      <c r="Y19" s="174" cm="1">
        <f t="array" aca="1" ref="Y19" ca="1">IFERROR(
IF(X18&lt;&gt;X19,1,
IF(COUNTIF(OFFSET(Y18,0,0,-INDEX(Forecast_Capex_Input!$CG$12:$CG$286,$X19)),Y18)=INDEX(Forecast_Capex_Input!$CG$12:$CG$286,$X19),Y18+1,Y18)),NA)</f>
        <v>1</v>
      </c>
      <c r="Z19" s="174" cm="1">
        <f t="array" ref="Z19">IFERROR($C19-IF($X19=1,1,INDEX(Forecast_Capex_Input!$CI$12:$CI$286,$X19-1))+1,NA)</f>
        <v>1</v>
      </c>
      <c r="AA19" s="174" cm="1">
        <f t="array" aca="1" ref="AA19" ca="1">IFERROR(IF(Y19=1,
INDEX(Forecast_Capex_Input!$AI$10:$BB$10,SMALL(IF(INDEX(Forecast_Capex_Input!$AI$12:$BB$286,$X19,0)&gt;0,COLUMN(Forecast_Capex_Input!$AI$10:$BB$10)-COLUMN(Forecast_Capex_Input!$AI$12)+1),ROWS(OFFSET(AA18,0,0,-$Z19)))),
OFFSET(AA18,-INDEX(Forecast_Capex_Input!$CG$12:$CG$286,$X19)+1,0)),NA)</f>
        <v>4</v>
      </c>
      <c r="AB19" s="174">
        <f t="shared" ca="1" si="9"/>
        <v>1</v>
      </c>
      <c r="AC19" s="222" t="b">
        <f t="shared" si="41"/>
        <v>1</v>
      </c>
      <c r="AD19" s="220" t="b">
        <v>0</v>
      </c>
      <c r="AE19" s="222" t="b">
        <f t="shared" si="10"/>
        <v>0</v>
      </c>
      <c r="AF19" s="165"/>
      <c r="AG19" s="215">
        <v>0.17798149796199353</v>
      </c>
      <c r="AH19" s="215">
        <v>8.0900680891815235E-2</v>
      </c>
      <c r="AI19" s="215">
        <v>0</v>
      </c>
      <c r="AJ19" s="215">
        <v>0</v>
      </c>
      <c r="AK19" s="215">
        <v>0</v>
      </c>
      <c r="AL19" s="155">
        <v>0.25888217885380876</v>
      </c>
      <c r="AM19" s="165"/>
      <c r="AN19" s="215" cm="1">
        <f t="array" aca="1" ref="AN19" ca="1">IFERROR(INDEX(General!O$33:O$34,$AB19)
*AG19,0)</f>
        <v>0.17769293040748721</v>
      </c>
      <c r="AO19" s="215" cm="1">
        <f t="array" aca="1" ref="AO19" ca="1">IFERROR(INDEX(General!P$33:P$34,$AB19)
*AH19,0)</f>
        <v>8.1387259890285876E-2</v>
      </c>
      <c r="AP19" s="215" cm="1">
        <f t="array" aca="1" ref="AP19" ca="1">IFERROR(INDEX(General!Q$33:Q$34,$AB19)
*AI19,0)</f>
        <v>0</v>
      </c>
      <c r="AQ19" s="215" cm="1">
        <f t="array" aca="1" ref="AQ19" ca="1">IFERROR(INDEX(General!R$33:R$34,$AB19)
*AJ19,0)</f>
        <v>0</v>
      </c>
      <c r="AR19" s="215" cm="1">
        <f t="array" aca="1" ref="AR19" ca="1">IFERROR(INDEX(General!S$33:S$34,$AB19)
*AK19,0)</f>
        <v>0</v>
      </c>
      <c r="AS19" s="155">
        <f t="shared" ca="1" si="42"/>
        <v>0.25908019029777307</v>
      </c>
      <c r="AT19" s="165"/>
      <c r="AU19" s="215">
        <f ca="1">IF($AE19=FALSE,AN19*Overheads!$R$24*$V19,
IFERROR(Overheads!$O$49*$V19*AN19,0)
+IFERROR(Overheads!Q$59*$V19*(AN19/Overheads!Q$68),0))</f>
        <v>1.4693329499703922E-2</v>
      </c>
      <c r="AV19" s="215">
        <f ca="1">IF($AE19=FALSE,AO19*Overheads!$R$24*$V19,
IFERROR(Overheads!$O$49*$V19*AO19,0)
+IFERROR(Overheads!R$59*$V19*(AO19/Overheads!R$68),0))</f>
        <v>6.7298672147714173E-3</v>
      </c>
      <c r="AW19" s="215">
        <f ca="1">IF($AE19=FALSE,AP19*Overheads!$R$24*$V19,
IFERROR(Overheads!$O$49*$V19*AP19,0)
+IFERROR(Overheads!S$59*$V19*(AP19/Overheads!S$68),0))</f>
        <v>0</v>
      </c>
      <c r="AX19" s="215">
        <f ca="1">IF($AE19=FALSE,AQ19*Overheads!$R$24*$V19,
IFERROR(Overheads!$O$49*$V19*AQ19,0)
+IFERROR(Overheads!T$59*$V19*(AQ19/Overheads!T$68),0))</f>
        <v>0</v>
      </c>
      <c r="AY19" s="215">
        <f ca="1">IF($AE19=FALSE,AR19*Overheads!$R$24*$V19,
IFERROR(Overheads!$O$49*$V19*AR19,0)
+IFERROR(Overheads!U$59*$V19*(AR19/Overheads!U$68),0))</f>
        <v>0</v>
      </c>
      <c r="AZ19" s="155">
        <f t="shared" ca="1" si="43"/>
        <v>2.1423196714475339E-2</v>
      </c>
      <c r="BA19" s="165"/>
      <c r="BB19" s="215">
        <f ca="1">IF($AE19=FALSE,AN19*Overheads!$S$25,
IFERROR(Overheads!$O$50*AN19,0)
+IFERROR(Overheads!Q$60*(AN19/Overheads!Q$66),0))</f>
        <v>2.0085882559399337E-3</v>
      </c>
      <c r="BC19" s="215">
        <f ca="1">IF($AE19=FALSE,AO19*Overheads!$S$25,
IFERROR(Overheads!$O$50*AO19,0)
+IFERROR(Overheads!R$60*(AO19/Overheads!R$66),0))</f>
        <v>9.1997748038641922E-4</v>
      </c>
      <c r="BD19" s="215">
        <f ca="1">IF($AE19=FALSE,AP19*Overheads!$S$25,
IFERROR(Overheads!$O$50*AP19,0)
+IFERROR(Overheads!S$60*(AP19/Overheads!S$66),0))</f>
        <v>0</v>
      </c>
      <c r="BE19" s="215">
        <f ca="1">IF($AE19=FALSE,AQ19*Overheads!$S$25,
IFERROR(Overheads!$O$50*AQ19,0)
+IFERROR(Overheads!T$60*(AQ19/Overheads!T$66),0))</f>
        <v>0</v>
      </c>
      <c r="BF19" s="215">
        <f ca="1">IF($AE19=FALSE,AR19*Overheads!$S$25,
IFERROR(Overheads!$O$50*AR19,0)
+IFERROR(Overheads!U$60*(AR19/Overheads!U$66),0))</f>
        <v>0</v>
      </c>
      <c r="BG19" s="155">
        <f t="shared" ca="1" si="44"/>
        <v>2.9285657363263529E-3</v>
      </c>
      <c r="BH19" s="165"/>
      <c r="BI19" s="215">
        <f t="shared" ca="1" si="45"/>
        <v>0.19439484816313107</v>
      </c>
      <c r="BJ19" s="215">
        <f t="shared" ca="1" si="11"/>
        <v>8.9037104585443713E-2</v>
      </c>
      <c r="BK19" s="215">
        <f t="shared" ca="1" si="12"/>
        <v>0</v>
      </c>
      <c r="BL19" s="215">
        <f t="shared" ca="1" si="13"/>
        <v>0</v>
      </c>
      <c r="BM19" s="215">
        <f t="shared" ca="1" si="14"/>
        <v>0</v>
      </c>
      <c r="BN19" s="155">
        <f t="shared" ca="1" si="46"/>
        <v>0.2834319527485748</v>
      </c>
      <c r="BO19" s="165"/>
      <c r="BP19" s="187" cm="1">
        <f t="array" ref="BP19">IFERROR(IF($X19=$X18,BP18,INDEX(Forecast_Capex_Input!AC$12:AC$286,$X19)),0)</f>
        <v>0</v>
      </c>
      <c r="BQ19" s="187" cm="1">
        <f t="array" ref="BQ19">IFERROR(IF($X19=$X18,BQ18,INDEX(Forecast_Capex_Input!AD$12:AD$286,$X19)),0)</f>
        <v>1</v>
      </c>
      <c r="BR19" s="187" cm="1">
        <f t="array" ref="BR19">IFERROR(IF($X19=$X18,BR18,INDEX(Forecast_Capex_Input!AE$12:AE$286,$X19)),0)</f>
        <v>0</v>
      </c>
      <c r="BS19" s="187" cm="1">
        <f t="array" ref="BS19">IFERROR(IF($X19=$X18,BS18,INDEX(Forecast_Capex_Input!AF$12:AF$286,$X19)),0)</f>
        <v>0</v>
      </c>
      <c r="BT19" s="187" cm="1">
        <f t="array" ref="BT19">IFERROR(IF($X19=$X18,BT18,INDEX(Forecast_Capex_Input!AG$12:AG$286,$X19)),0)</f>
        <v>0</v>
      </c>
      <c r="BU19" s="165"/>
      <c r="BV19" s="215">
        <f t="shared" si="15"/>
        <v>0</v>
      </c>
      <c r="BW19" s="215">
        <f t="shared" si="16"/>
        <v>0.25888217885380876</v>
      </c>
      <c r="BX19" s="215">
        <f t="shared" si="17"/>
        <v>0</v>
      </c>
      <c r="BY19" s="215">
        <f t="shared" si="18"/>
        <v>0</v>
      </c>
      <c r="BZ19" s="215">
        <f t="shared" si="19"/>
        <v>0</v>
      </c>
      <c r="CA19" s="155">
        <f t="shared" si="47"/>
        <v>0.25888217885380876</v>
      </c>
      <c r="CB19" s="165"/>
      <c r="CC19" s="215">
        <f t="shared" ca="1" si="20"/>
        <v>0</v>
      </c>
      <c r="CD19" s="215">
        <f t="shared" ca="1" si="21"/>
        <v>0.25908019029777307</v>
      </c>
      <c r="CE19" s="215">
        <f t="shared" ca="1" si="22"/>
        <v>0</v>
      </c>
      <c r="CF19" s="215">
        <f t="shared" ca="1" si="23"/>
        <v>0</v>
      </c>
      <c r="CG19" s="215">
        <f t="shared" ca="1" si="24"/>
        <v>0</v>
      </c>
      <c r="CH19" s="155">
        <f t="shared" ca="1" si="48"/>
        <v>0.25908019029777307</v>
      </c>
      <c r="CI19" s="165"/>
      <c r="CJ19" s="215">
        <f t="shared" ca="1" si="25"/>
        <v>0</v>
      </c>
      <c r="CK19" s="215">
        <f t="shared" ca="1" si="26"/>
        <v>2.1423196714475339E-2</v>
      </c>
      <c r="CL19" s="215">
        <f t="shared" ca="1" si="27"/>
        <v>0</v>
      </c>
      <c r="CM19" s="215">
        <f t="shared" ca="1" si="28"/>
        <v>0</v>
      </c>
      <c r="CN19" s="215">
        <f t="shared" ca="1" si="29"/>
        <v>0</v>
      </c>
      <c r="CO19" s="155">
        <f t="shared" ca="1" si="49"/>
        <v>2.1423196714475339E-2</v>
      </c>
      <c r="CP19" s="165"/>
      <c r="CQ19" s="223">
        <f t="shared" ca="1" si="30"/>
        <v>0</v>
      </c>
      <c r="CR19" s="223">
        <f t="shared" ca="1" si="31"/>
        <v>2.9285657363263529E-3</v>
      </c>
      <c r="CS19" s="223">
        <f t="shared" ca="1" si="32"/>
        <v>0</v>
      </c>
      <c r="CT19" s="223">
        <f t="shared" ca="1" si="33"/>
        <v>0</v>
      </c>
      <c r="CU19" s="223">
        <f t="shared" ca="1" si="34"/>
        <v>0</v>
      </c>
      <c r="CV19" s="155">
        <f t="shared" ca="1" si="50"/>
        <v>2.9285657363263529E-3</v>
      </c>
      <c r="CW19" s="165"/>
      <c r="CX19" s="215">
        <f t="shared" ca="1" si="51"/>
        <v>0</v>
      </c>
      <c r="CY19" s="215">
        <f t="shared" ca="1" si="35"/>
        <v>0.28343195274857474</v>
      </c>
      <c r="CZ19" s="215">
        <f t="shared" ca="1" si="36"/>
        <v>0</v>
      </c>
      <c r="DA19" s="215">
        <f t="shared" ca="1" si="37"/>
        <v>0</v>
      </c>
      <c r="DB19" s="215">
        <f t="shared" ca="1" si="38"/>
        <v>0</v>
      </c>
      <c r="DC19" s="155">
        <f t="shared" ca="1" si="52"/>
        <v>0.28343195274857474</v>
      </c>
      <c r="DD19" s="165"/>
      <c r="DE19" s="188" t="b" cm="1">
        <f t="array" aca="1" ref="DE19" ca="1">OR($G19=Forecast_Capex_Input!$BF$8:$BF$10)</f>
        <v>0</v>
      </c>
      <c r="DF19" s="188" cm="1">
        <f t="array" aca="1" ref="DF19" ca="1">IFERROR(INDEX(Forecast_Capex_Input!BG$12:BG$286,$X19)
*(INDEX(Forecast_Capex_Input!$H$12:$H$286,$X19)=Repex),0)
*$DE19</f>
        <v>0</v>
      </c>
      <c r="DG19" s="188" cm="1">
        <f t="array" aca="1" ref="DG19" ca="1">IFERROR(INDEX(Forecast_Capex_Input!BH$12:BH$286,$X19)
*(INDEX(Forecast_Capex_Input!$H$12:$H$286,$X19)=Repex),0)
*$DE19</f>
        <v>0</v>
      </c>
      <c r="DH19" s="188" cm="1">
        <f t="array" aca="1" ref="DH19" ca="1">IFERROR(INDEX(Forecast_Capex_Input!BI$12:BI$286,$X19)
*(INDEX(Forecast_Capex_Input!$H$12:$H$286,$X19)=Repex),0)
*$DE19</f>
        <v>0</v>
      </c>
      <c r="DI19" s="188" cm="1">
        <f t="array" aca="1" ref="DI19" ca="1">IFERROR(INDEX(Forecast_Capex_Input!BJ$12:BJ$286,$X19)
*(INDEX(Forecast_Capex_Input!$H$12:$H$286,$X19)=Repex),0)
*$DE19</f>
        <v>0</v>
      </c>
      <c r="DJ19" s="188" cm="1">
        <f t="array" aca="1" ref="DJ19" ca="1">IFERROR(INDEX(Forecast_Capex_Input!BK$12:BK$286,$X19)
*(INDEX(Forecast_Capex_Input!$H$12:$H$286,$X19)=Repex),0)
*$DE19</f>
        <v>0</v>
      </c>
      <c r="DK19" s="188" cm="1">
        <f t="array" aca="1" ref="DK19" ca="1">IFERROR(INDEX(Forecast_Capex_Input!BL$12:BL$286,$X19)
*(INDEX(Forecast_Capex_Input!$H$12:$H$286,$X19)=Repex),0)
*$DE19</f>
        <v>0</v>
      </c>
      <c r="DL19" s="165"/>
      <c r="DM19" s="188" t="b" cm="1">
        <f t="array" aca="1" ref="DM19" ca="1">OR($G19=Forecast_Capex_Input!$BN$8:$BN$9)</f>
        <v>0</v>
      </c>
      <c r="DN19" s="188" cm="1">
        <f t="array" aca="1" ref="DN19" ca="1">IFERROR(INDEX(Forecast_Capex_Input!BO$12:BO$286,$X19)
*(INDEX(Forecast_Capex_Input!$H$12:$H$286,$X19)=Repex),0)
*$DM19</f>
        <v>0</v>
      </c>
      <c r="DO19" s="188" cm="1">
        <f t="array" aca="1" ref="DO19" ca="1">IFERROR(INDEX(Forecast_Capex_Input!BP$12:BP$286,$X19)
*(INDEX(Forecast_Capex_Input!$H$12:$H$286,$X19)=Repex),0)
*$DM19</f>
        <v>0</v>
      </c>
      <c r="DP19" s="188" cm="1">
        <f t="array" aca="1" ref="DP19" ca="1">IFERROR(INDEX(Forecast_Capex_Input!BQ$12:BQ$286,$X19)
*(INDEX(Forecast_Capex_Input!$H$12:$H$286,$X19)=Repex),0)
*$DM19</f>
        <v>0</v>
      </c>
      <c r="DQ19" s="188" cm="1">
        <f t="array" aca="1" ref="DQ19" ca="1">IFERROR(INDEX(Forecast_Capex_Input!BR$12:BR$286,$X19)
*(INDEX(Forecast_Capex_Input!$H$12:$H$286,$X19)=Repex),0)
*$DM19</f>
        <v>0</v>
      </c>
      <c r="DR19" s="188" cm="1">
        <f t="array" aca="1" ref="DR19" ca="1">IFERROR(INDEX(Forecast_Capex_Input!BS$12:BS$286,$X19)
*(INDEX(Forecast_Capex_Input!$H$12:$H$286,$X19)=Repex),0)
*$DM19</f>
        <v>0</v>
      </c>
      <c r="DS19" s="165"/>
      <c r="DT19" s="188" t="b" cm="1">
        <f t="array" aca="1" ref="DT19" ca="1">OR($G19=Forecast_Capex_Input!$BU$8:$BU$10)</f>
        <v>1</v>
      </c>
      <c r="DU19" s="188" cm="1">
        <f t="array" aca="1" ref="DU19" ca="1">IFERROR(INDEX(Forecast_Capex_Input!BV$12:BV$286,$X19)
*(INDEX(Forecast_Capex_Input!$H$12:$H$286,$X19)=Repex),0)
*$DT19</f>
        <v>0</v>
      </c>
      <c r="DV19" s="188" cm="1">
        <f t="array" aca="1" ref="DV19" ca="1">IFERROR(INDEX(Forecast_Capex_Input!BW$12:BW$286,$X19)
*(INDEX(Forecast_Capex_Input!$H$12:$H$286,$X19)=Repex),0)
*$DT19</f>
        <v>0</v>
      </c>
      <c r="DW19" s="188" cm="1">
        <f t="array" aca="1" ref="DW19" ca="1">IFERROR(INDEX(Forecast_Capex_Input!BX$12:BX$286,$X19)
*(INDEX(Forecast_Capex_Input!$H$12:$H$286,$X19)=Repex),0)
*$DT19</f>
        <v>0</v>
      </c>
      <c r="DX19" s="188" cm="1">
        <f t="array" aca="1" ref="DX19" ca="1">IFERROR(INDEX(Forecast_Capex_Input!BY$12:BY$286,$X19)
*(INDEX(Forecast_Capex_Input!$H$12:$H$286,$X19)=Repex),0)
*$DT19</f>
        <v>0</v>
      </c>
      <c r="DY19" s="188" cm="1">
        <f t="array" aca="1" ref="DY19" ca="1">IFERROR(INDEX(Forecast_Capex_Input!BZ$12:BZ$286,$X19)
*(INDEX(Forecast_Capex_Input!$H$12:$H$286,$X19)=Repex),0)
*$DT19</f>
        <v>0</v>
      </c>
      <c r="DZ19" s="188" cm="1">
        <f t="array" aca="1" ref="DZ19" ca="1">IFERROR(INDEX(Forecast_Capex_Input!CA$12:CA$286,$X19)
*(INDEX(Forecast_Capex_Input!$H$12:$H$286,$X19)=Repex),0)
*$DT19</f>
        <v>0</v>
      </c>
      <c r="EA19" s="188" cm="1">
        <f t="array" aca="1" ref="EA19" ca="1">IFERROR(INDEX(Forecast_Capex_Input!CB$12:CB$286,$X19)
*(INDEX(Forecast_Capex_Input!$H$12:$H$286,$X19)=Repex),0)
*$DT19</f>
        <v>0</v>
      </c>
      <c r="EB19" s="188" cm="1">
        <f t="array" aca="1" ref="EB19" ca="1">IFERROR(INDEX(Forecast_Capex_Input!CC$12:CC$286,$X19)
*(INDEX(Forecast_Capex_Input!$H$12:$H$286,$X19)=Repex),0)
*$DT19</f>
        <v>0</v>
      </c>
      <c r="EC19" s="165"/>
      <c r="ED19" s="226" t="str">
        <f t="shared" si="39"/>
        <v>N/A</v>
      </c>
      <c r="EE19" s="174" t="s">
        <v>15</v>
      </c>
    </row>
    <row r="20" spans="3:135" x14ac:dyDescent="0.2">
      <c r="C20" s="174">
        <f t="shared" si="40"/>
        <v>10</v>
      </c>
      <c r="D20" s="167" t="str" cm="1">
        <f t="array" ref="D20">IFERROR(INDEX(Forecast_Capex_Input!$D$12:$D$286,$X20),NA)</f>
        <v>Increase capacity in Yass Transformers</v>
      </c>
      <c r="E20" s="172" t="b" cm="1">
        <f t="array" ref="E20">IF($X20=NA,NA,INDEX(Forecast_Capex_Input!$E$12:$E$286,$X20))</f>
        <v>1</v>
      </c>
      <c r="F20" s="167" t="str" cm="1">
        <f t="array" aca="1" ref="F20" ca="1">IFERROR(INDEX(General!$E$25:$E$26,$Y20),NA)</f>
        <v>Non-Labour</v>
      </c>
      <c r="G20" s="167" t="str" cm="1">
        <f t="array" aca="1" ref="G20" ca="1">IFERROR(INDEX(Forecast_Capex_Input!$AI$11:$BB$11,$AA20),NA)</f>
        <v>Secondary Systems</v>
      </c>
      <c r="H20" s="189" cm="1">
        <f t="array" aca="1" ref="H20" ca="1">IFERROR(INDEX(Forecast_Capex_Input!$AI$12:$BB$286,$X20,$AA20),NA)</f>
        <v>1</v>
      </c>
      <c r="I20" s="199" t="str" cm="1">
        <f t="array" ref="I20">IFERROR(INDEX(Forecast_Capex_Input!$F$12:$F$286,$X20),NA)</f>
        <v>Augmentation Expenditure</v>
      </c>
      <c r="J20" s="199" t="str" cm="1">
        <f t="array" ref="J20">IFERROR(INDEX(Forecast_Capex_Input!G$12:G$286,$X20),NA)</f>
        <v>NCIPAP</v>
      </c>
      <c r="K20" s="199" t="str" cm="1">
        <f t="array" ref="K20">IFERROR(INDEX(Forecast_Capex_Input!H$12:H$286,$X20),NA)</f>
        <v>NCIPAP</v>
      </c>
      <c r="L20" s="199" t="str" cm="1">
        <f t="array" ref="L20">IFERROR(INDEX(Forecast_Capex_Input!I$12:I$286,$X20),NA)</f>
        <v>N/A</v>
      </c>
      <c r="M20" s="199" t="str" cm="1">
        <f t="array" ref="M20">IFERROR(INDEX(Forecast_Capex_Input!J$12:J$286,$X20),NA)</f>
        <v>N/A</v>
      </c>
      <c r="N20" s="199" t="str" cm="1">
        <f t="array" ref="N20">IFERROR(INDEX(Forecast_Capex_Input!K$12:K$286,$X20),NA)</f>
        <v>N/A</v>
      </c>
      <c r="O20" s="199" t="str" cm="1">
        <f t="array" ref="O20">IFERROR(INDEX(Forecast_Capex_Input!L$12:L$286,$X20),NA)</f>
        <v>N/A</v>
      </c>
      <c r="P20" s="199" t="str" cm="1">
        <f t="array" ref="P20">IFERROR(INDEX(Forecast_Capex_Input!M$12:M$286,$X20),NA)</f>
        <v>N/A</v>
      </c>
      <c r="Q20" s="172" t="str" cm="1">
        <f t="array" ref="Q20">IFERROR(INDEX(Forecast_Capex_Input!N$12:N$286,$X20),NA)</f>
        <v>No</v>
      </c>
      <c r="R20" s="265" cm="1">
        <f t="array" ref="R20">IFERROR(INDEX(Forecast_Capex_Input!O$12:O$286,$X20),0)</f>
        <v>0</v>
      </c>
      <c r="S20" s="172" t="str" cm="1">
        <f t="array" ref="S20">IFERROR(INDEX(Forecast_Capex_Input!P$12:P$286,$X20),0)</f>
        <v>N/A</v>
      </c>
      <c r="T20" s="199" t="str" cm="1">
        <f t="array" aca="1" ref="T20" ca="1">IFERROR(INDEX(General!$K$84:$K$103,$AA20),NA)</f>
        <v>Secondary Systems (2018-23)</v>
      </c>
      <c r="U20" s="188" cm="1">
        <f t="array" aca="1" ref="U20" ca="1">IFERROR(
IF($F20=General!$E$25,INDEX(Forecast_Capex_Input!S$12:S$286,$X20),
INDEX(Forecast_Capex_Input!T$12:T$286,$X20)),0)</f>
        <v>0.83</v>
      </c>
      <c r="V20" s="222" t="b">
        <f>IFERROR(INDEX(Overheads!$T$19:$T$26,MATCH($I20,Overheads!$E$19:$E$26,0)),FALSE)</f>
        <v>1</v>
      </c>
      <c r="W20" s="165"/>
      <c r="X20" s="174">
        <f>IFERROR(
IF(MATCH($C20,Forecast_Capex_Input!$CI$12:$CI$286,1)+1&gt;MAX(Forecast_Capex_Input!$C$12:$C$286),NA,
MATCH($C20,Forecast_Capex_Input!$CI$12:$CI$286,1)+1),1)</f>
        <v>5</v>
      </c>
      <c r="Y20" s="174" cm="1">
        <f t="array" aca="1" ref="Y20" ca="1">IFERROR(
IF(X19&lt;&gt;X20,1,
IF(COUNTIF(OFFSET(Y19,0,0,-INDEX(Forecast_Capex_Input!$CG$12:$CG$286,$X20)),Y19)=INDEX(Forecast_Capex_Input!$CG$12:$CG$286,$X20),Y19+1,Y19)),NA)</f>
        <v>2</v>
      </c>
      <c r="Z20" s="174" cm="1">
        <f t="array" ref="Z20">IFERROR($C20-IF($X20=1,1,INDEX(Forecast_Capex_Input!$CI$12:$CI$286,$X20-1))+1,NA)</f>
        <v>2</v>
      </c>
      <c r="AA20" s="174" cm="1">
        <f t="array" aca="1" ref="AA20" ca="1">IFERROR(IF(Y20=1,
INDEX(Forecast_Capex_Input!$AI$10:$BB$10,SMALL(IF(INDEX(Forecast_Capex_Input!$AI$12:$BB$286,$X20,0)&gt;0,COLUMN(Forecast_Capex_Input!$AI$10:$BB$10)-COLUMN(Forecast_Capex_Input!$AI$12)+1),ROWS(OFFSET(AA19,0,0,-$Z20)))),
OFFSET(AA19,-INDEX(Forecast_Capex_Input!$CG$12:$CG$286,$X20)+1,0)),NA)</f>
        <v>4</v>
      </c>
      <c r="AB20" s="174">
        <f t="shared" ca="1" si="9"/>
        <v>2</v>
      </c>
      <c r="AC20" s="222" t="b">
        <f t="shared" si="41"/>
        <v>1</v>
      </c>
      <c r="AD20" s="220" t="b">
        <v>0</v>
      </c>
      <c r="AE20" s="222" t="b">
        <f t="shared" si="10"/>
        <v>0</v>
      </c>
      <c r="AF20" s="165"/>
      <c r="AG20" s="215">
        <v>0.86896849004973298</v>
      </c>
      <c r="AH20" s="215">
        <v>0.39498567729533318</v>
      </c>
      <c r="AI20" s="215">
        <v>0</v>
      </c>
      <c r="AJ20" s="215">
        <v>0</v>
      </c>
      <c r="AK20" s="215">
        <v>0</v>
      </c>
      <c r="AL20" s="155">
        <v>1.2639541673450663</v>
      </c>
      <c r="AM20" s="165"/>
      <c r="AN20" s="215" cm="1">
        <f t="array" aca="1" ref="AN20" ca="1">IFERROR(INDEX(General!O$33:O$34,$AB20)
*AG20,0)</f>
        <v>0.86896849004973298</v>
      </c>
      <c r="AO20" s="215" cm="1">
        <f t="array" aca="1" ref="AO20" ca="1">IFERROR(INDEX(General!P$33:P$34,$AB20)
*AH20,0)</f>
        <v>0.39498567729533318</v>
      </c>
      <c r="AP20" s="215" cm="1">
        <f t="array" aca="1" ref="AP20" ca="1">IFERROR(INDEX(General!Q$33:Q$34,$AB20)
*AI20,0)</f>
        <v>0</v>
      </c>
      <c r="AQ20" s="215" cm="1">
        <f t="array" aca="1" ref="AQ20" ca="1">IFERROR(INDEX(General!R$33:R$34,$AB20)
*AJ20,0)</f>
        <v>0</v>
      </c>
      <c r="AR20" s="215" cm="1">
        <f t="array" aca="1" ref="AR20" ca="1">IFERROR(INDEX(General!S$33:S$34,$AB20)
*AK20,0)</f>
        <v>0</v>
      </c>
      <c r="AS20" s="155">
        <f t="shared" ca="1" si="42"/>
        <v>1.2639541673450663</v>
      </c>
      <c r="AT20" s="165"/>
      <c r="AU20" s="215">
        <f ca="1">IF($AE20=FALSE,AN20*Overheads!$R$24*$V20,
IFERROR(Overheads!$O$49*$V20*AN20,0)
+IFERROR(Overheads!Q$59*$V20*(AN20/Overheads!Q$68),0))</f>
        <v>7.185452071661555E-2</v>
      </c>
      <c r="AV20" s="215">
        <f ca="1">IF($AE20=FALSE,AO20*Overheads!$R$24*$V20,
IFERROR(Overheads!$O$49*$V20*AO20,0)
+IFERROR(Overheads!R$59*$V20*(AO20/Overheads!R$68),0))</f>
        <v>3.2661145780279802E-2</v>
      </c>
      <c r="AW20" s="215">
        <f ca="1">IF($AE20=FALSE,AP20*Overheads!$R$24*$V20,
IFERROR(Overheads!$O$49*$V20*AP20,0)
+IFERROR(Overheads!S$59*$V20*(AP20/Overheads!S$68),0))</f>
        <v>0</v>
      </c>
      <c r="AX20" s="215">
        <f ca="1">IF($AE20=FALSE,AQ20*Overheads!$R$24*$V20,
IFERROR(Overheads!$O$49*$V20*AQ20,0)
+IFERROR(Overheads!T$59*$V20*(AQ20/Overheads!T$68),0))</f>
        <v>0</v>
      </c>
      <c r="AY20" s="215">
        <f ca="1">IF($AE20=FALSE,AR20*Overheads!$R$24*$V20,
IFERROR(Overheads!$O$49*$V20*AR20,0)
+IFERROR(Overheads!U$59*$V20*(AR20/Overheads!U$68),0))</f>
        <v>0</v>
      </c>
      <c r="AZ20" s="155">
        <f t="shared" ca="1" si="43"/>
        <v>0.10451566649689535</v>
      </c>
      <c r="BA20" s="165"/>
      <c r="BB20" s="215">
        <f ca="1">IF($AE20=FALSE,AN20*Overheads!$S$25,
IFERROR(Overheads!$O$50*AN20,0)
+IFERROR(Overheads!Q$60*(AN20/Overheads!Q$66),0))</f>
        <v>9.8225624389962057E-3</v>
      </c>
      <c r="BC20" s="215">
        <f ca="1">IF($AE20=FALSE,AO20*Overheads!$S$25,
IFERROR(Overheads!$O$50*AO20,0)
+IFERROR(Overheads!R$60*(AO20/Overheads!R$66),0))</f>
        <v>4.4648011086346395E-3</v>
      </c>
      <c r="BD20" s="215">
        <f ca="1">IF($AE20=FALSE,AP20*Overheads!$S$25,
IFERROR(Overheads!$O$50*AP20,0)
+IFERROR(Overheads!S$60*(AP20/Overheads!S$66),0))</f>
        <v>0</v>
      </c>
      <c r="BE20" s="215">
        <f ca="1">IF($AE20=FALSE,AQ20*Overheads!$S$25,
IFERROR(Overheads!$O$50*AQ20,0)
+IFERROR(Overheads!T$60*(AQ20/Overheads!T$66),0))</f>
        <v>0</v>
      </c>
      <c r="BF20" s="215">
        <f ca="1">IF($AE20=FALSE,AR20*Overheads!$S$25,
IFERROR(Overheads!$O$50*AR20,0)
+IFERROR(Overheads!U$60*(AR20/Overheads!U$66),0))</f>
        <v>0</v>
      </c>
      <c r="BG20" s="155">
        <f t="shared" ca="1" si="44"/>
        <v>1.4287363547630844E-2</v>
      </c>
      <c r="BH20" s="165"/>
      <c r="BI20" s="215">
        <f t="shared" ca="1" si="45"/>
        <v>0.95064557320534471</v>
      </c>
      <c r="BJ20" s="215">
        <f t="shared" ca="1" si="11"/>
        <v>0.43211162418424759</v>
      </c>
      <c r="BK20" s="215">
        <f t="shared" ca="1" si="12"/>
        <v>0</v>
      </c>
      <c r="BL20" s="215">
        <f t="shared" ca="1" si="13"/>
        <v>0</v>
      </c>
      <c r="BM20" s="215">
        <f t="shared" ca="1" si="14"/>
        <v>0</v>
      </c>
      <c r="BN20" s="155">
        <f t="shared" ca="1" si="46"/>
        <v>1.3827571973895922</v>
      </c>
      <c r="BO20" s="165"/>
      <c r="BP20" s="187" cm="1">
        <f t="array" ref="BP20">IFERROR(IF($X20=$X19,BP19,INDEX(Forecast_Capex_Input!AC$12:AC$286,$X20)),0)</f>
        <v>0</v>
      </c>
      <c r="BQ20" s="187" cm="1">
        <f t="array" ref="BQ20">IFERROR(IF($X20=$X19,BQ19,INDEX(Forecast_Capex_Input!AD$12:AD$286,$X20)),0)</f>
        <v>1</v>
      </c>
      <c r="BR20" s="187" cm="1">
        <f t="array" ref="BR20">IFERROR(IF($X20=$X19,BR19,INDEX(Forecast_Capex_Input!AE$12:AE$286,$X20)),0)</f>
        <v>0</v>
      </c>
      <c r="BS20" s="187" cm="1">
        <f t="array" ref="BS20">IFERROR(IF($X20=$X19,BS19,INDEX(Forecast_Capex_Input!AF$12:AF$286,$X20)),0)</f>
        <v>0</v>
      </c>
      <c r="BT20" s="187" cm="1">
        <f t="array" ref="BT20">IFERROR(IF($X20=$X19,BT19,INDEX(Forecast_Capex_Input!AG$12:AG$286,$X20)),0)</f>
        <v>0</v>
      </c>
      <c r="BU20" s="165"/>
      <c r="BV20" s="215">
        <f t="shared" si="15"/>
        <v>0</v>
      </c>
      <c r="BW20" s="215">
        <f t="shared" si="16"/>
        <v>1.2639541673450663</v>
      </c>
      <c r="BX20" s="215">
        <f t="shared" si="17"/>
        <v>0</v>
      </c>
      <c r="BY20" s="215">
        <f t="shared" si="18"/>
        <v>0</v>
      </c>
      <c r="BZ20" s="215">
        <f t="shared" si="19"/>
        <v>0</v>
      </c>
      <c r="CA20" s="155">
        <f t="shared" si="47"/>
        <v>1.2639541673450663</v>
      </c>
      <c r="CB20" s="165"/>
      <c r="CC20" s="215">
        <f t="shared" ca="1" si="20"/>
        <v>0</v>
      </c>
      <c r="CD20" s="215">
        <f t="shared" ca="1" si="21"/>
        <v>1.2639541673450663</v>
      </c>
      <c r="CE20" s="215">
        <f t="shared" ca="1" si="22"/>
        <v>0</v>
      </c>
      <c r="CF20" s="215">
        <f t="shared" ca="1" si="23"/>
        <v>0</v>
      </c>
      <c r="CG20" s="215">
        <f t="shared" ca="1" si="24"/>
        <v>0</v>
      </c>
      <c r="CH20" s="155">
        <f t="shared" ca="1" si="48"/>
        <v>1.2639541673450663</v>
      </c>
      <c r="CI20" s="165"/>
      <c r="CJ20" s="215">
        <f t="shared" ca="1" si="25"/>
        <v>0</v>
      </c>
      <c r="CK20" s="215">
        <f t="shared" ca="1" si="26"/>
        <v>0.10451566649689535</v>
      </c>
      <c r="CL20" s="215">
        <f t="shared" ca="1" si="27"/>
        <v>0</v>
      </c>
      <c r="CM20" s="215">
        <f t="shared" ca="1" si="28"/>
        <v>0</v>
      </c>
      <c r="CN20" s="215">
        <f t="shared" ca="1" si="29"/>
        <v>0</v>
      </c>
      <c r="CO20" s="155">
        <f t="shared" ca="1" si="49"/>
        <v>0.10451566649689535</v>
      </c>
      <c r="CP20" s="165"/>
      <c r="CQ20" s="223">
        <f t="shared" ca="1" si="30"/>
        <v>0</v>
      </c>
      <c r="CR20" s="223">
        <f t="shared" ca="1" si="31"/>
        <v>1.4287363547630844E-2</v>
      </c>
      <c r="CS20" s="223">
        <f t="shared" ca="1" si="32"/>
        <v>0</v>
      </c>
      <c r="CT20" s="223">
        <f t="shared" ca="1" si="33"/>
        <v>0</v>
      </c>
      <c r="CU20" s="223">
        <f t="shared" ca="1" si="34"/>
        <v>0</v>
      </c>
      <c r="CV20" s="155">
        <f t="shared" ca="1" si="50"/>
        <v>1.4287363547630844E-2</v>
      </c>
      <c r="CW20" s="165"/>
      <c r="CX20" s="215">
        <f t="shared" ca="1" si="51"/>
        <v>0</v>
      </c>
      <c r="CY20" s="215">
        <f t="shared" ca="1" si="35"/>
        <v>1.3827571973895925</v>
      </c>
      <c r="CZ20" s="215">
        <f t="shared" ca="1" si="36"/>
        <v>0</v>
      </c>
      <c r="DA20" s="215">
        <f t="shared" ca="1" si="37"/>
        <v>0</v>
      </c>
      <c r="DB20" s="215">
        <f t="shared" ca="1" si="38"/>
        <v>0</v>
      </c>
      <c r="DC20" s="155">
        <f t="shared" ca="1" si="52"/>
        <v>1.3827571973895925</v>
      </c>
      <c r="DD20" s="165"/>
      <c r="DE20" s="188" t="b" cm="1">
        <f t="array" aca="1" ref="DE20" ca="1">OR($G20=Forecast_Capex_Input!$BF$8:$BF$10)</f>
        <v>0</v>
      </c>
      <c r="DF20" s="188" cm="1">
        <f t="array" aca="1" ref="DF20" ca="1">IFERROR(INDEX(Forecast_Capex_Input!BG$12:BG$286,$X20)
*(INDEX(Forecast_Capex_Input!$H$12:$H$286,$X20)=Repex),0)
*$DE20</f>
        <v>0</v>
      </c>
      <c r="DG20" s="188" cm="1">
        <f t="array" aca="1" ref="DG20" ca="1">IFERROR(INDEX(Forecast_Capex_Input!BH$12:BH$286,$X20)
*(INDEX(Forecast_Capex_Input!$H$12:$H$286,$X20)=Repex),0)
*$DE20</f>
        <v>0</v>
      </c>
      <c r="DH20" s="188" cm="1">
        <f t="array" aca="1" ref="DH20" ca="1">IFERROR(INDEX(Forecast_Capex_Input!BI$12:BI$286,$X20)
*(INDEX(Forecast_Capex_Input!$H$12:$H$286,$X20)=Repex),0)
*$DE20</f>
        <v>0</v>
      </c>
      <c r="DI20" s="188" cm="1">
        <f t="array" aca="1" ref="DI20" ca="1">IFERROR(INDEX(Forecast_Capex_Input!BJ$12:BJ$286,$X20)
*(INDEX(Forecast_Capex_Input!$H$12:$H$286,$X20)=Repex),0)
*$DE20</f>
        <v>0</v>
      </c>
      <c r="DJ20" s="188" cm="1">
        <f t="array" aca="1" ref="DJ20" ca="1">IFERROR(INDEX(Forecast_Capex_Input!BK$12:BK$286,$X20)
*(INDEX(Forecast_Capex_Input!$H$12:$H$286,$X20)=Repex),0)
*$DE20</f>
        <v>0</v>
      </c>
      <c r="DK20" s="188" cm="1">
        <f t="array" aca="1" ref="DK20" ca="1">IFERROR(INDEX(Forecast_Capex_Input!BL$12:BL$286,$X20)
*(INDEX(Forecast_Capex_Input!$H$12:$H$286,$X20)=Repex),0)
*$DE20</f>
        <v>0</v>
      </c>
      <c r="DL20" s="165"/>
      <c r="DM20" s="188" t="b" cm="1">
        <f t="array" aca="1" ref="DM20" ca="1">OR($G20=Forecast_Capex_Input!$BN$8:$BN$9)</f>
        <v>0</v>
      </c>
      <c r="DN20" s="188" cm="1">
        <f t="array" aca="1" ref="DN20" ca="1">IFERROR(INDEX(Forecast_Capex_Input!BO$12:BO$286,$X20)
*(INDEX(Forecast_Capex_Input!$H$12:$H$286,$X20)=Repex),0)
*$DM20</f>
        <v>0</v>
      </c>
      <c r="DO20" s="188" cm="1">
        <f t="array" aca="1" ref="DO20" ca="1">IFERROR(INDEX(Forecast_Capex_Input!BP$12:BP$286,$X20)
*(INDEX(Forecast_Capex_Input!$H$12:$H$286,$X20)=Repex),0)
*$DM20</f>
        <v>0</v>
      </c>
      <c r="DP20" s="188" cm="1">
        <f t="array" aca="1" ref="DP20" ca="1">IFERROR(INDEX(Forecast_Capex_Input!BQ$12:BQ$286,$X20)
*(INDEX(Forecast_Capex_Input!$H$12:$H$286,$X20)=Repex),0)
*$DM20</f>
        <v>0</v>
      </c>
      <c r="DQ20" s="188" cm="1">
        <f t="array" aca="1" ref="DQ20" ca="1">IFERROR(INDEX(Forecast_Capex_Input!BR$12:BR$286,$X20)
*(INDEX(Forecast_Capex_Input!$H$12:$H$286,$X20)=Repex),0)
*$DM20</f>
        <v>0</v>
      </c>
      <c r="DR20" s="188" cm="1">
        <f t="array" aca="1" ref="DR20" ca="1">IFERROR(INDEX(Forecast_Capex_Input!BS$12:BS$286,$X20)
*(INDEX(Forecast_Capex_Input!$H$12:$H$286,$X20)=Repex),0)
*$DM20</f>
        <v>0</v>
      </c>
      <c r="DS20" s="165"/>
      <c r="DT20" s="188" t="b" cm="1">
        <f t="array" aca="1" ref="DT20" ca="1">OR($G20=Forecast_Capex_Input!$BU$8:$BU$10)</f>
        <v>1</v>
      </c>
      <c r="DU20" s="188" cm="1">
        <f t="array" aca="1" ref="DU20" ca="1">IFERROR(INDEX(Forecast_Capex_Input!BV$12:BV$286,$X20)
*(INDEX(Forecast_Capex_Input!$H$12:$H$286,$X20)=Repex),0)
*$DT20</f>
        <v>0</v>
      </c>
      <c r="DV20" s="188" cm="1">
        <f t="array" aca="1" ref="DV20" ca="1">IFERROR(INDEX(Forecast_Capex_Input!BW$12:BW$286,$X20)
*(INDEX(Forecast_Capex_Input!$H$12:$H$286,$X20)=Repex),0)
*$DT20</f>
        <v>0</v>
      </c>
      <c r="DW20" s="188" cm="1">
        <f t="array" aca="1" ref="DW20" ca="1">IFERROR(INDEX(Forecast_Capex_Input!BX$12:BX$286,$X20)
*(INDEX(Forecast_Capex_Input!$H$12:$H$286,$X20)=Repex),0)
*$DT20</f>
        <v>0</v>
      </c>
      <c r="DX20" s="188" cm="1">
        <f t="array" aca="1" ref="DX20" ca="1">IFERROR(INDEX(Forecast_Capex_Input!BY$12:BY$286,$X20)
*(INDEX(Forecast_Capex_Input!$H$12:$H$286,$X20)=Repex),0)
*$DT20</f>
        <v>0</v>
      </c>
      <c r="DY20" s="188" cm="1">
        <f t="array" aca="1" ref="DY20" ca="1">IFERROR(INDEX(Forecast_Capex_Input!BZ$12:BZ$286,$X20)
*(INDEX(Forecast_Capex_Input!$H$12:$H$286,$X20)=Repex),0)
*$DT20</f>
        <v>0</v>
      </c>
      <c r="DZ20" s="188" cm="1">
        <f t="array" aca="1" ref="DZ20" ca="1">IFERROR(INDEX(Forecast_Capex_Input!CA$12:CA$286,$X20)
*(INDEX(Forecast_Capex_Input!$H$12:$H$286,$X20)=Repex),0)
*$DT20</f>
        <v>0</v>
      </c>
      <c r="EA20" s="188" cm="1">
        <f t="array" aca="1" ref="EA20" ca="1">IFERROR(INDEX(Forecast_Capex_Input!CB$12:CB$286,$X20)
*(INDEX(Forecast_Capex_Input!$H$12:$H$286,$X20)=Repex),0)
*$DT20</f>
        <v>0</v>
      </c>
      <c r="EB20" s="188" cm="1">
        <f t="array" aca="1" ref="EB20" ca="1">IFERROR(INDEX(Forecast_Capex_Input!CC$12:CC$286,$X20)
*(INDEX(Forecast_Capex_Input!$H$12:$H$286,$X20)=Repex),0)
*$DT20</f>
        <v>0</v>
      </c>
      <c r="EC20" s="165"/>
      <c r="ED20" s="226" t="str">
        <f t="shared" si="39"/>
        <v>N/A</v>
      </c>
      <c r="EE20" s="174" t="s">
        <v>15</v>
      </c>
    </row>
    <row r="21" spans="3:135" x14ac:dyDescent="0.2">
      <c r="C21" s="174">
        <f t="shared" si="40"/>
        <v>11</v>
      </c>
      <c r="D21" s="167" t="str" cm="1">
        <f t="array" ref="D21">IFERROR(INDEX(Forecast_Capex_Input!$D$12:$D$286,$X21),NA)</f>
        <v>Maintain capacity during Climate Change (DLR )</v>
      </c>
      <c r="E21" s="172" t="b" cm="1">
        <f t="array" ref="E21">IF($X21=NA,NA,INDEX(Forecast_Capex_Input!$E$12:$E$286,$X21))</f>
        <v>1</v>
      </c>
      <c r="F21" s="167" t="str" cm="1">
        <f t="array" aca="1" ref="F21" ca="1">IFERROR(INDEX(General!$E$25:$E$26,$Y21),NA)</f>
        <v>Labour</v>
      </c>
      <c r="G21" s="167" t="str" cm="1">
        <f t="array" aca="1" ref="G21" ca="1">IFERROR(INDEX(Forecast_Capex_Input!$AI$11:$BB$11,$AA21),NA)</f>
        <v>Secondary Systems</v>
      </c>
      <c r="H21" s="189" cm="1">
        <f t="array" aca="1" ref="H21" ca="1">IFERROR(INDEX(Forecast_Capex_Input!$AI$12:$BB$286,$X21,$AA21),NA)</f>
        <v>1</v>
      </c>
      <c r="I21" s="199" t="str" cm="1">
        <f t="array" ref="I21">IFERROR(INDEX(Forecast_Capex_Input!$F$12:$F$286,$X21),NA)</f>
        <v>Augmentation Expenditure</v>
      </c>
      <c r="J21" s="199" t="str" cm="1">
        <f t="array" ref="J21">IFERROR(INDEX(Forecast_Capex_Input!G$12:G$286,$X21),NA)</f>
        <v>NCIPAP</v>
      </c>
      <c r="K21" s="199" t="str" cm="1">
        <f t="array" ref="K21">IFERROR(INDEX(Forecast_Capex_Input!H$12:H$286,$X21),NA)</f>
        <v>NCIPAP</v>
      </c>
      <c r="L21" s="199" t="str" cm="1">
        <f t="array" ref="L21">IFERROR(INDEX(Forecast_Capex_Input!I$12:I$286,$X21),NA)</f>
        <v>N/A</v>
      </c>
      <c r="M21" s="199" t="str" cm="1">
        <f t="array" ref="M21">IFERROR(INDEX(Forecast_Capex_Input!J$12:J$286,$X21),NA)</f>
        <v>N/A</v>
      </c>
      <c r="N21" s="199" t="str" cm="1">
        <f t="array" ref="N21">IFERROR(INDEX(Forecast_Capex_Input!K$12:K$286,$X21),NA)</f>
        <v>N/A</v>
      </c>
      <c r="O21" s="199" t="str" cm="1">
        <f t="array" ref="O21">IFERROR(INDEX(Forecast_Capex_Input!L$12:L$286,$X21),NA)</f>
        <v>N/A</v>
      </c>
      <c r="P21" s="199" t="str" cm="1">
        <f t="array" ref="P21">IFERROR(INDEX(Forecast_Capex_Input!M$12:M$286,$X21),NA)</f>
        <v>N/A</v>
      </c>
      <c r="Q21" s="172" t="str" cm="1">
        <f t="array" ref="Q21">IFERROR(INDEX(Forecast_Capex_Input!N$12:N$286,$X21),NA)</f>
        <v>No</v>
      </c>
      <c r="R21" s="265" cm="1">
        <f t="array" ref="R21">IFERROR(INDEX(Forecast_Capex_Input!O$12:O$286,$X21),0)</f>
        <v>0</v>
      </c>
      <c r="S21" s="172" t="str" cm="1">
        <f t="array" ref="S21">IFERROR(INDEX(Forecast_Capex_Input!P$12:P$286,$X21),0)</f>
        <v>N/A</v>
      </c>
      <c r="T21" s="199" t="str" cm="1">
        <f t="array" aca="1" ref="T21" ca="1">IFERROR(INDEX(General!$K$84:$K$103,$AA21),NA)</f>
        <v>Secondary Systems (2018-23)</v>
      </c>
      <c r="U21" s="188" cm="1">
        <f t="array" aca="1" ref="U21" ca="1">IFERROR(
IF($F21=General!$E$25,INDEX(Forecast_Capex_Input!S$12:S$286,$X21),
INDEX(Forecast_Capex_Input!T$12:T$286,$X21)),0)</f>
        <v>0.2</v>
      </c>
      <c r="V21" s="222" t="b">
        <f>IFERROR(INDEX(Overheads!$T$19:$T$26,MATCH($I21,Overheads!$E$19:$E$26,0)),FALSE)</f>
        <v>1</v>
      </c>
      <c r="W21" s="165"/>
      <c r="X21" s="174">
        <f>IFERROR(
IF(MATCH($C21,Forecast_Capex_Input!$CI$12:$CI$286,1)+1&gt;MAX(Forecast_Capex_Input!$C$12:$C$286),NA,
MATCH($C21,Forecast_Capex_Input!$CI$12:$CI$286,1)+1),1)</f>
        <v>6</v>
      </c>
      <c r="Y21" s="174" cm="1">
        <f t="array" aca="1" ref="Y21" ca="1">IFERROR(
IF(X20&lt;&gt;X21,1,
IF(COUNTIF(OFFSET(Y20,0,0,-INDEX(Forecast_Capex_Input!$CG$12:$CG$286,$X21)),Y20)=INDEX(Forecast_Capex_Input!$CG$12:$CG$286,$X21),Y20+1,Y20)),NA)</f>
        <v>1</v>
      </c>
      <c r="Z21" s="174" cm="1">
        <f t="array" ref="Z21">IFERROR($C21-IF($X21=1,1,INDEX(Forecast_Capex_Input!$CI$12:$CI$286,$X21-1))+1,NA)</f>
        <v>1</v>
      </c>
      <c r="AA21" s="174" cm="1">
        <f t="array" aca="1" ref="AA21" ca="1">IFERROR(IF(Y21=1,
INDEX(Forecast_Capex_Input!$AI$10:$BB$10,SMALL(IF(INDEX(Forecast_Capex_Input!$AI$12:$BB$286,$X21,0)&gt;0,COLUMN(Forecast_Capex_Input!$AI$10:$BB$10)-COLUMN(Forecast_Capex_Input!$AI$12)+1),ROWS(OFFSET(AA20,0,0,-$Z21)))),
OFFSET(AA20,-INDEX(Forecast_Capex_Input!$CG$12:$CG$286,$X21)+1,0)),NA)</f>
        <v>4</v>
      </c>
      <c r="AB21" s="174">
        <f t="shared" ca="1" si="9"/>
        <v>1</v>
      </c>
      <c r="AC21" s="222" t="b">
        <f t="shared" si="41"/>
        <v>1</v>
      </c>
      <c r="AD21" s="220" t="b">
        <v>0</v>
      </c>
      <c r="AE21" s="222" t="b">
        <f t="shared" si="10"/>
        <v>0</v>
      </c>
      <c r="AF21" s="165"/>
      <c r="AG21" s="215">
        <v>8.0940526147959199E-3</v>
      </c>
      <c r="AH21" s="215">
        <v>2.2663347321428575E-2</v>
      </c>
      <c r="AI21" s="215">
        <v>0.91624675599489802</v>
      </c>
      <c r="AJ21" s="215">
        <v>4.8564315688775506E-3</v>
      </c>
      <c r="AK21" s="215">
        <v>0</v>
      </c>
      <c r="AL21" s="155">
        <v>0.95186058750000013</v>
      </c>
      <c r="AM21" s="165"/>
      <c r="AN21" s="215" cm="1">
        <f t="array" aca="1" ref="AN21" ca="1">IFERROR(INDEX(General!O$33:O$34,$AB21)
*AG21,0)</f>
        <v>8.0809294475238033E-3</v>
      </c>
      <c r="AO21" s="215" cm="1">
        <f t="array" aca="1" ref="AO21" ca="1">IFERROR(INDEX(General!P$33:P$34,$AB21)
*AH21,0)</f>
        <v>2.2799656543057989E-2</v>
      </c>
      <c r="AP21" s="215" cm="1">
        <f t="array" aca="1" ref="AP21" ca="1">IFERROR(INDEX(General!Q$33:Q$34,$AB21)
*AI21,0)</f>
        <v>0.93005689733128782</v>
      </c>
      <c r="AQ21" s="215" cm="1">
        <f t="array" aca="1" ref="AQ21" ca="1">IFERROR(INDEX(General!R$33:R$34,$AB21)
*AJ21,0)</f>
        <v>4.9702230404496421E-3</v>
      </c>
      <c r="AR21" s="215" cm="1">
        <f t="array" aca="1" ref="AR21" ca="1">IFERROR(INDEX(General!S$33:S$34,$AB21)
*AK21,0)</f>
        <v>0</v>
      </c>
      <c r="AS21" s="155">
        <f t="shared" ca="1" si="42"/>
        <v>0.96590770636231926</v>
      </c>
      <c r="AT21" s="165"/>
      <c r="AU21" s="215">
        <f ca="1">IF($AE21=FALSE,AN21*Overheads!$R$24*$V21,
IFERROR(Overheads!$O$49*$V21*AN21,0)
+IFERROR(Overheads!Q$59*$V21*(AN21/Overheads!Q$68),0))</f>
        <v>6.6820755763350619E-4</v>
      </c>
      <c r="AV21" s="215">
        <f ca="1">IF($AE21=FALSE,AO21*Overheads!$R$24*$V21,
IFERROR(Overheads!$O$49*$V21*AO21,0)
+IFERROR(Overheads!R$59*$V21*(AO21/Overheads!R$68),0))</f>
        <v>1.8852909077417968E-3</v>
      </c>
      <c r="AW21" s="215">
        <f ca="1">IF($AE21=FALSE,AP21*Overheads!$R$24*$V21,
IFERROR(Overheads!$O$49*$V21*AP21,0)
+IFERROR(Overheads!S$59*$V21*(AP21/Overheads!S$68),0))</f>
        <v>7.6905887108861051E-2</v>
      </c>
      <c r="AX21" s="215">
        <f ca="1">IF($AE21=FALSE,AQ21*Overheads!$R$24*$V21,
IFERROR(Overheads!$O$49*$V21*AQ21,0)
+IFERROR(Overheads!T$59*$V21*(AQ21/Overheads!T$68),0))</f>
        <v>4.1098497645840906E-4</v>
      </c>
      <c r="AY21" s="215">
        <f ca="1">IF($AE21=FALSE,AR21*Overheads!$R$24*$V21,
IFERROR(Overheads!$O$49*$V21*AR21,0)
+IFERROR(Overheads!U$59*$V21*(AR21/Overheads!U$68),0))</f>
        <v>0</v>
      </c>
      <c r="AZ21" s="155">
        <f t="shared" ca="1" si="43"/>
        <v>7.9870370550694764E-2</v>
      </c>
      <c r="BA21" s="165"/>
      <c r="BB21" s="215">
        <f ca="1">IF($AE21=FALSE,AN21*Overheads!$S$25,
IFERROR(Overheads!$O$50*AN21,0)
+IFERROR(Overheads!Q$60*(AN21/Overheads!Q$66),0))</f>
        <v>9.1344433051747184E-5</v>
      </c>
      <c r="BC21" s="215">
        <f ca="1">IF($AE21=FALSE,AO21*Overheads!$S$25,
IFERROR(Overheads!$O$50*AO21,0)
+IFERROR(Overheads!R$60*(AO21/Overheads!R$66),0))</f>
        <v>2.5772056472270736E-4</v>
      </c>
      <c r="BD21" s="215">
        <f ca="1">IF($AE21=FALSE,AP21*Overheads!$S$25,
IFERROR(Overheads!$O$50*AP21,0)
+IFERROR(Overheads!S$60*(AP21/Overheads!S$66),0))</f>
        <v>1.05130877016413E-2</v>
      </c>
      <c r="BE21" s="215">
        <f ca="1">IF($AE21=FALSE,AQ21*Overheads!$S$25,
IFERROR(Overheads!$O$50*AQ21,0)
+IFERROR(Overheads!T$60*(AQ21/Overheads!T$66),0))</f>
        <v>5.6181929160354339E-5</v>
      </c>
      <c r="BF21" s="215">
        <f ca="1">IF($AE21=FALSE,AR21*Overheads!$S$25,
IFERROR(Overheads!$O$50*AR21,0)
+IFERROR(Overheads!U$60*(AR21/Overheads!U$66),0))</f>
        <v>0</v>
      </c>
      <c r="BG21" s="155">
        <f t="shared" ca="1" si="44"/>
        <v>1.091833462857611E-2</v>
      </c>
      <c r="BH21" s="165"/>
      <c r="BI21" s="215">
        <f t="shared" ca="1" si="45"/>
        <v>8.8404814382090566E-3</v>
      </c>
      <c r="BJ21" s="215">
        <f t="shared" ca="1" si="11"/>
        <v>2.4942668015522494E-2</v>
      </c>
      <c r="BK21" s="215">
        <f t="shared" ca="1" si="12"/>
        <v>1.0174758721417902</v>
      </c>
      <c r="BL21" s="215">
        <f t="shared" ca="1" si="13"/>
        <v>5.4373899460684058E-3</v>
      </c>
      <c r="BM21" s="215">
        <f t="shared" ca="1" si="14"/>
        <v>0</v>
      </c>
      <c r="BN21" s="155">
        <f t="shared" ca="1" si="46"/>
        <v>1.0566964115415902</v>
      </c>
      <c r="BO21" s="165"/>
      <c r="BP21" s="187" cm="1">
        <f t="array" ref="BP21">IFERROR(IF($X21=$X20,BP20,INDEX(Forecast_Capex_Input!AC$12:AC$286,$X21)),0)</f>
        <v>0.25</v>
      </c>
      <c r="BQ21" s="187" cm="1">
        <f t="array" ref="BQ21">IFERROR(IF($X21=$X20,BQ20,INDEX(Forecast_Capex_Input!AD$12:AD$286,$X21)),0)</f>
        <v>0.25</v>
      </c>
      <c r="BR21" s="187" cm="1">
        <f t="array" ref="BR21">IFERROR(IF($X21=$X20,BR20,INDEX(Forecast_Capex_Input!AE$12:AE$286,$X21)),0)</f>
        <v>0.25</v>
      </c>
      <c r="BS21" s="187" cm="1">
        <f t="array" ref="BS21">IFERROR(IF($X21=$X20,BS20,INDEX(Forecast_Capex_Input!AF$12:AF$286,$X21)),0)</f>
        <v>0.25</v>
      </c>
      <c r="BT21" s="187" cm="1">
        <f t="array" ref="BT21">IFERROR(IF($X21=$X20,BT20,INDEX(Forecast_Capex_Input!AG$12:AG$286,$X21)),0)</f>
        <v>0</v>
      </c>
      <c r="BU21" s="165"/>
      <c r="BV21" s="215">
        <f t="shared" si="15"/>
        <v>0.23796514687500003</v>
      </c>
      <c r="BW21" s="215">
        <f t="shared" si="16"/>
        <v>0.23796514687500003</v>
      </c>
      <c r="BX21" s="215">
        <f t="shared" si="17"/>
        <v>0.23796514687500003</v>
      </c>
      <c r="BY21" s="215">
        <f t="shared" si="18"/>
        <v>0.23796514687500003</v>
      </c>
      <c r="BZ21" s="215">
        <f t="shared" si="19"/>
        <v>0</v>
      </c>
      <c r="CA21" s="155">
        <f t="shared" si="47"/>
        <v>0.95186058750000013</v>
      </c>
      <c r="CB21" s="165"/>
      <c r="CC21" s="215">
        <f t="shared" ca="1" si="20"/>
        <v>0.24147692659057982</v>
      </c>
      <c r="CD21" s="215">
        <f t="shared" ca="1" si="21"/>
        <v>0.24147692659057982</v>
      </c>
      <c r="CE21" s="215">
        <f t="shared" ca="1" si="22"/>
        <v>0.24147692659057982</v>
      </c>
      <c r="CF21" s="215">
        <f t="shared" ca="1" si="23"/>
        <v>0.24147692659057982</v>
      </c>
      <c r="CG21" s="215">
        <f t="shared" ca="1" si="24"/>
        <v>0</v>
      </c>
      <c r="CH21" s="155">
        <f t="shared" ca="1" si="48"/>
        <v>0.96590770636231926</v>
      </c>
      <c r="CI21" s="165"/>
      <c r="CJ21" s="215">
        <f t="shared" ca="1" si="25"/>
        <v>1.9967592637673691E-2</v>
      </c>
      <c r="CK21" s="215">
        <f t="shared" ca="1" si="26"/>
        <v>1.9967592637673691E-2</v>
      </c>
      <c r="CL21" s="215">
        <f t="shared" ca="1" si="27"/>
        <v>1.9967592637673691E-2</v>
      </c>
      <c r="CM21" s="215">
        <f t="shared" ca="1" si="28"/>
        <v>1.9967592637673691E-2</v>
      </c>
      <c r="CN21" s="215">
        <f t="shared" ca="1" si="29"/>
        <v>0</v>
      </c>
      <c r="CO21" s="155">
        <f t="shared" ca="1" si="49"/>
        <v>7.9870370550694764E-2</v>
      </c>
      <c r="CP21" s="165"/>
      <c r="CQ21" s="223">
        <f t="shared" ca="1" si="30"/>
        <v>2.7295836571440274E-3</v>
      </c>
      <c r="CR21" s="223">
        <f t="shared" ca="1" si="31"/>
        <v>2.7295836571440274E-3</v>
      </c>
      <c r="CS21" s="223">
        <f t="shared" ca="1" si="32"/>
        <v>2.7295836571440274E-3</v>
      </c>
      <c r="CT21" s="223">
        <f t="shared" ca="1" si="33"/>
        <v>2.7295836571440274E-3</v>
      </c>
      <c r="CU21" s="223">
        <f t="shared" ca="1" si="34"/>
        <v>0</v>
      </c>
      <c r="CV21" s="155">
        <f t="shared" ca="1" si="50"/>
        <v>1.091833462857611E-2</v>
      </c>
      <c r="CW21" s="165"/>
      <c r="CX21" s="215">
        <f t="shared" ca="1" si="51"/>
        <v>0.26417410288539755</v>
      </c>
      <c r="CY21" s="215">
        <f t="shared" ca="1" si="35"/>
        <v>0.26417410288539755</v>
      </c>
      <c r="CZ21" s="215">
        <f t="shared" ca="1" si="36"/>
        <v>0.26417410288539755</v>
      </c>
      <c r="DA21" s="215">
        <f t="shared" ca="1" si="37"/>
        <v>0.26417410288539755</v>
      </c>
      <c r="DB21" s="215">
        <f t="shared" ca="1" si="38"/>
        <v>0</v>
      </c>
      <c r="DC21" s="155">
        <f t="shared" ca="1" si="52"/>
        <v>1.0566964115415902</v>
      </c>
      <c r="DD21" s="165"/>
      <c r="DE21" s="188" t="b" cm="1">
        <f t="array" aca="1" ref="DE21" ca="1">OR($G21=Forecast_Capex_Input!$BF$8:$BF$10)</f>
        <v>0</v>
      </c>
      <c r="DF21" s="188" cm="1">
        <f t="array" aca="1" ref="DF21" ca="1">IFERROR(INDEX(Forecast_Capex_Input!BG$12:BG$286,$X21)
*(INDEX(Forecast_Capex_Input!$H$12:$H$286,$X21)=Repex),0)
*$DE21</f>
        <v>0</v>
      </c>
      <c r="DG21" s="188" cm="1">
        <f t="array" aca="1" ref="DG21" ca="1">IFERROR(INDEX(Forecast_Capex_Input!BH$12:BH$286,$X21)
*(INDEX(Forecast_Capex_Input!$H$12:$H$286,$X21)=Repex),0)
*$DE21</f>
        <v>0</v>
      </c>
      <c r="DH21" s="188" cm="1">
        <f t="array" aca="1" ref="DH21" ca="1">IFERROR(INDEX(Forecast_Capex_Input!BI$12:BI$286,$X21)
*(INDEX(Forecast_Capex_Input!$H$12:$H$286,$X21)=Repex),0)
*$DE21</f>
        <v>0</v>
      </c>
      <c r="DI21" s="188" cm="1">
        <f t="array" aca="1" ref="DI21" ca="1">IFERROR(INDEX(Forecast_Capex_Input!BJ$12:BJ$286,$X21)
*(INDEX(Forecast_Capex_Input!$H$12:$H$286,$X21)=Repex),0)
*$DE21</f>
        <v>0</v>
      </c>
      <c r="DJ21" s="188" cm="1">
        <f t="array" aca="1" ref="DJ21" ca="1">IFERROR(INDEX(Forecast_Capex_Input!BK$12:BK$286,$X21)
*(INDEX(Forecast_Capex_Input!$H$12:$H$286,$X21)=Repex),0)
*$DE21</f>
        <v>0</v>
      </c>
      <c r="DK21" s="188" cm="1">
        <f t="array" aca="1" ref="DK21" ca="1">IFERROR(INDEX(Forecast_Capex_Input!BL$12:BL$286,$X21)
*(INDEX(Forecast_Capex_Input!$H$12:$H$286,$X21)=Repex),0)
*$DE21</f>
        <v>0</v>
      </c>
      <c r="DL21" s="165"/>
      <c r="DM21" s="188" t="b" cm="1">
        <f t="array" aca="1" ref="DM21" ca="1">OR($G21=Forecast_Capex_Input!$BN$8:$BN$9)</f>
        <v>0</v>
      </c>
      <c r="DN21" s="188" cm="1">
        <f t="array" aca="1" ref="DN21" ca="1">IFERROR(INDEX(Forecast_Capex_Input!BO$12:BO$286,$X21)
*(INDEX(Forecast_Capex_Input!$H$12:$H$286,$X21)=Repex),0)
*$DM21</f>
        <v>0</v>
      </c>
      <c r="DO21" s="188" cm="1">
        <f t="array" aca="1" ref="DO21" ca="1">IFERROR(INDEX(Forecast_Capex_Input!BP$12:BP$286,$X21)
*(INDEX(Forecast_Capex_Input!$H$12:$H$286,$X21)=Repex),0)
*$DM21</f>
        <v>0</v>
      </c>
      <c r="DP21" s="188" cm="1">
        <f t="array" aca="1" ref="DP21" ca="1">IFERROR(INDEX(Forecast_Capex_Input!BQ$12:BQ$286,$X21)
*(INDEX(Forecast_Capex_Input!$H$12:$H$286,$X21)=Repex),0)
*$DM21</f>
        <v>0</v>
      </c>
      <c r="DQ21" s="188" cm="1">
        <f t="array" aca="1" ref="DQ21" ca="1">IFERROR(INDEX(Forecast_Capex_Input!BR$12:BR$286,$X21)
*(INDEX(Forecast_Capex_Input!$H$12:$H$286,$X21)=Repex),0)
*$DM21</f>
        <v>0</v>
      </c>
      <c r="DR21" s="188" cm="1">
        <f t="array" aca="1" ref="DR21" ca="1">IFERROR(INDEX(Forecast_Capex_Input!BS$12:BS$286,$X21)
*(INDEX(Forecast_Capex_Input!$H$12:$H$286,$X21)=Repex),0)
*$DM21</f>
        <v>0</v>
      </c>
      <c r="DS21" s="165"/>
      <c r="DT21" s="188" t="b" cm="1">
        <f t="array" aca="1" ref="DT21" ca="1">OR($G21=Forecast_Capex_Input!$BU$8:$BU$10)</f>
        <v>1</v>
      </c>
      <c r="DU21" s="188" cm="1">
        <f t="array" aca="1" ref="DU21" ca="1">IFERROR(INDEX(Forecast_Capex_Input!BV$12:BV$286,$X21)
*(INDEX(Forecast_Capex_Input!$H$12:$H$286,$X21)=Repex),0)
*$DT21</f>
        <v>0</v>
      </c>
      <c r="DV21" s="188" cm="1">
        <f t="array" aca="1" ref="DV21" ca="1">IFERROR(INDEX(Forecast_Capex_Input!BW$12:BW$286,$X21)
*(INDEX(Forecast_Capex_Input!$H$12:$H$286,$X21)=Repex),0)
*$DT21</f>
        <v>0</v>
      </c>
      <c r="DW21" s="188" cm="1">
        <f t="array" aca="1" ref="DW21" ca="1">IFERROR(INDEX(Forecast_Capex_Input!BX$12:BX$286,$X21)
*(INDEX(Forecast_Capex_Input!$H$12:$H$286,$X21)=Repex),0)
*$DT21</f>
        <v>0</v>
      </c>
      <c r="DX21" s="188" cm="1">
        <f t="array" aca="1" ref="DX21" ca="1">IFERROR(INDEX(Forecast_Capex_Input!BY$12:BY$286,$X21)
*(INDEX(Forecast_Capex_Input!$H$12:$H$286,$X21)=Repex),0)
*$DT21</f>
        <v>0</v>
      </c>
      <c r="DY21" s="188" cm="1">
        <f t="array" aca="1" ref="DY21" ca="1">IFERROR(INDEX(Forecast_Capex_Input!BZ$12:BZ$286,$X21)
*(INDEX(Forecast_Capex_Input!$H$12:$H$286,$X21)=Repex),0)
*$DT21</f>
        <v>0</v>
      </c>
      <c r="DZ21" s="188" cm="1">
        <f t="array" aca="1" ref="DZ21" ca="1">IFERROR(INDEX(Forecast_Capex_Input!CA$12:CA$286,$X21)
*(INDEX(Forecast_Capex_Input!$H$12:$H$286,$X21)=Repex),0)
*$DT21</f>
        <v>0</v>
      </c>
      <c r="EA21" s="188" cm="1">
        <f t="array" aca="1" ref="EA21" ca="1">IFERROR(INDEX(Forecast_Capex_Input!CB$12:CB$286,$X21)
*(INDEX(Forecast_Capex_Input!$H$12:$H$286,$X21)=Repex),0)
*$DT21</f>
        <v>0</v>
      </c>
      <c r="EB21" s="188" cm="1">
        <f t="array" aca="1" ref="EB21" ca="1">IFERROR(INDEX(Forecast_Capex_Input!CC$12:CC$286,$X21)
*(INDEX(Forecast_Capex_Input!$H$12:$H$286,$X21)=Repex),0)
*$DT21</f>
        <v>0</v>
      </c>
      <c r="EC21" s="165"/>
      <c r="ED21" s="226" t="str">
        <f t="shared" si="39"/>
        <v>N/A</v>
      </c>
      <c r="EE21" s="174" t="s">
        <v>15</v>
      </c>
    </row>
    <row r="22" spans="3:135" x14ac:dyDescent="0.2">
      <c r="C22" s="174">
        <f t="shared" si="40"/>
        <v>12</v>
      </c>
      <c r="D22" s="167" t="str" cm="1">
        <f t="array" ref="D22">IFERROR(INDEX(Forecast_Capex_Input!$D$12:$D$286,$X22),NA)</f>
        <v>Maintain capacity during Climate Change (DLR )</v>
      </c>
      <c r="E22" s="172" t="b" cm="1">
        <f t="array" ref="E22">IF($X22=NA,NA,INDEX(Forecast_Capex_Input!$E$12:$E$286,$X22))</f>
        <v>1</v>
      </c>
      <c r="F22" s="167" t="str" cm="1">
        <f t="array" aca="1" ref="F22" ca="1">IFERROR(INDEX(General!$E$25:$E$26,$Y22),NA)</f>
        <v>Non-Labour</v>
      </c>
      <c r="G22" s="167" t="str" cm="1">
        <f t="array" aca="1" ref="G22" ca="1">IFERROR(INDEX(Forecast_Capex_Input!$AI$11:$BB$11,$AA22),NA)</f>
        <v>Secondary Systems</v>
      </c>
      <c r="H22" s="189" cm="1">
        <f t="array" aca="1" ref="H22" ca="1">IFERROR(INDEX(Forecast_Capex_Input!$AI$12:$BB$286,$X22,$AA22),NA)</f>
        <v>1</v>
      </c>
      <c r="I22" s="199" t="str" cm="1">
        <f t="array" ref="I22">IFERROR(INDEX(Forecast_Capex_Input!$F$12:$F$286,$X22),NA)</f>
        <v>Augmentation Expenditure</v>
      </c>
      <c r="J22" s="199" t="str" cm="1">
        <f t="array" ref="J22">IFERROR(INDEX(Forecast_Capex_Input!G$12:G$286,$X22),NA)</f>
        <v>NCIPAP</v>
      </c>
      <c r="K22" s="199" t="str" cm="1">
        <f t="array" ref="K22">IFERROR(INDEX(Forecast_Capex_Input!H$12:H$286,$X22),NA)</f>
        <v>NCIPAP</v>
      </c>
      <c r="L22" s="199" t="str" cm="1">
        <f t="array" ref="L22">IFERROR(INDEX(Forecast_Capex_Input!I$12:I$286,$X22),NA)</f>
        <v>N/A</v>
      </c>
      <c r="M22" s="199" t="str" cm="1">
        <f t="array" ref="M22">IFERROR(INDEX(Forecast_Capex_Input!J$12:J$286,$X22),NA)</f>
        <v>N/A</v>
      </c>
      <c r="N22" s="199" t="str" cm="1">
        <f t="array" ref="N22">IFERROR(INDEX(Forecast_Capex_Input!K$12:K$286,$X22),NA)</f>
        <v>N/A</v>
      </c>
      <c r="O22" s="199" t="str" cm="1">
        <f t="array" ref="O22">IFERROR(INDEX(Forecast_Capex_Input!L$12:L$286,$X22),NA)</f>
        <v>N/A</v>
      </c>
      <c r="P22" s="199" t="str" cm="1">
        <f t="array" ref="P22">IFERROR(INDEX(Forecast_Capex_Input!M$12:M$286,$X22),NA)</f>
        <v>N/A</v>
      </c>
      <c r="Q22" s="172" t="str" cm="1">
        <f t="array" ref="Q22">IFERROR(INDEX(Forecast_Capex_Input!N$12:N$286,$X22),NA)</f>
        <v>No</v>
      </c>
      <c r="R22" s="265" cm="1">
        <f t="array" ref="R22">IFERROR(INDEX(Forecast_Capex_Input!O$12:O$286,$X22),0)</f>
        <v>0</v>
      </c>
      <c r="S22" s="172" t="str" cm="1">
        <f t="array" ref="S22">IFERROR(INDEX(Forecast_Capex_Input!P$12:P$286,$X22),0)</f>
        <v>N/A</v>
      </c>
      <c r="T22" s="199" t="str" cm="1">
        <f t="array" aca="1" ref="T22" ca="1">IFERROR(INDEX(General!$K$84:$K$103,$AA22),NA)</f>
        <v>Secondary Systems (2018-23)</v>
      </c>
      <c r="U22" s="188" cm="1">
        <f t="array" aca="1" ref="U22" ca="1">IFERROR(
IF($F22=General!$E$25,INDEX(Forecast_Capex_Input!S$12:S$286,$X22),
INDEX(Forecast_Capex_Input!T$12:T$286,$X22)),0)</f>
        <v>0.8</v>
      </c>
      <c r="V22" s="222" t="b">
        <f>IFERROR(INDEX(Overheads!$T$19:$T$26,MATCH($I22,Overheads!$E$19:$E$26,0)),FALSE)</f>
        <v>1</v>
      </c>
      <c r="W22" s="165"/>
      <c r="X22" s="174">
        <f>IFERROR(
IF(MATCH($C22,Forecast_Capex_Input!$CI$12:$CI$286,1)+1&gt;MAX(Forecast_Capex_Input!$C$12:$C$286),NA,
MATCH($C22,Forecast_Capex_Input!$CI$12:$CI$286,1)+1),1)</f>
        <v>6</v>
      </c>
      <c r="Y22" s="174" cm="1">
        <f t="array" aca="1" ref="Y22" ca="1">IFERROR(
IF(X21&lt;&gt;X22,1,
IF(COUNTIF(OFFSET(Y21,0,0,-INDEX(Forecast_Capex_Input!$CG$12:$CG$286,$X22)),Y21)=INDEX(Forecast_Capex_Input!$CG$12:$CG$286,$X22),Y21+1,Y21)),NA)</f>
        <v>2</v>
      </c>
      <c r="Z22" s="174" cm="1">
        <f t="array" ref="Z22">IFERROR($C22-IF($X22=1,1,INDEX(Forecast_Capex_Input!$CI$12:$CI$286,$X22-1))+1,NA)</f>
        <v>2</v>
      </c>
      <c r="AA22" s="174" cm="1">
        <f t="array" aca="1" ref="AA22" ca="1">IFERROR(IF(Y22=1,
INDEX(Forecast_Capex_Input!$AI$10:$BB$10,SMALL(IF(INDEX(Forecast_Capex_Input!$AI$12:$BB$286,$X22,0)&gt;0,COLUMN(Forecast_Capex_Input!$AI$10:$BB$10)-COLUMN(Forecast_Capex_Input!$AI$12)+1),ROWS(OFFSET(AA21,0,0,-$Z22)))),
OFFSET(AA21,-INDEX(Forecast_Capex_Input!$CG$12:$CG$286,$X22)+1,0)),NA)</f>
        <v>4</v>
      </c>
      <c r="AB22" s="174">
        <f t="shared" ca="1" si="9"/>
        <v>2</v>
      </c>
      <c r="AC22" s="222" t="b">
        <f t="shared" si="41"/>
        <v>1</v>
      </c>
      <c r="AD22" s="220" t="b">
        <v>0</v>
      </c>
      <c r="AE22" s="222" t="b">
        <f t="shared" si="10"/>
        <v>0</v>
      </c>
      <c r="AF22" s="165"/>
      <c r="AG22" s="215">
        <v>3.237621045918368E-2</v>
      </c>
      <c r="AH22" s="215">
        <v>9.06533892857143E-2</v>
      </c>
      <c r="AI22" s="215">
        <v>3.6649870239795921</v>
      </c>
      <c r="AJ22" s="215">
        <v>1.9425726275510202E-2</v>
      </c>
      <c r="AK22" s="215">
        <v>0</v>
      </c>
      <c r="AL22" s="155">
        <v>3.8074423500000005</v>
      </c>
      <c r="AM22" s="165"/>
      <c r="AN22" s="215" cm="1">
        <f t="array" aca="1" ref="AN22" ca="1">IFERROR(INDEX(General!O$33:O$34,$AB22)
*AG22,0)</f>
        <v>3.237621045918368E-2</v>
      </c>
      <c r="AO22" s="215" cm="1">
        <f t="array" aca="1" ref="AO22" ca="1">IFERROR(INDEX(General!P$33:P$34,$AB22)
*AH22,0)</f>
        <v>9.06533892857143E-2</v>
      </c>
      <c r="AP22" s="215" cm="1">
        <f t="array" aca="1" ref="AP22" ca="1">IFERROR(INDEX(General!Q$33:Q$34,$AB22)
*AI22,0)</f>
        <v>3.6649870239795921</v>
      </c>
      <c r="AQ22" s="215" cm="1">
        <f t="array" aca="1" ref="AQ22" ca="1">IFERROR(INDEX(General!R$33:R$34,$AB22)
*AJ22,0)</f>
        <v>1.9425726275510202E-2</v>
      </c>
      <c r="AR22" s="215" cm="1">
        <f t="array" aca="1" ref="AR22" ca="1">IFERROR(INDEX(General!S$33:S$34,$AB22)
*AK22,0)</f>
        <v>0</v>
      </c>
      <c r="AS22" s="155">
        <f t="shared" ca="1" si="42"/>
        <v>3.8074423500000005</v>
      </c>
      <c r="AT22" s="165"/>
      <c r="AU22" s="215">
        <f ca="1">IF($AE22=FALSE,AN22*Overheads!$R$24*$V22,
IFERROR(Overheads!$O$49*$V22*AN22,0)
+IFERROR(Overheads!Q$59*$V22*(AN22/Overheads!Q$68),0))</f>
        <v>2.677170820120043E-3</v>
      </c>
      <c r="AV22" s="215">
        <f ca="1">IF($AE22=FALSE,AO22*Overheads!$R$24*$V22,
IFERROR(Overheads!$O$49*$V22*AO22,0)
+IFERROR(Overheads!R$59*$V22*(AO22/Overheads!R$68),0))</f>
        <v>7.4960782963361195E-3</v>
      </c>
      <c r="AW22" s="215">
        <f ca="1">IF($AE22=FALSE,AP22*Overheads!$R$24*$V22,
IFERROR(Overheads!$O$49*$V22*AP22,0)
+IFERROR(Overheads!S$59*$V22*(AP22/Overheads!S$68),0))</f>
        <v>0.3030557368375888</v>
      </c>
      <c r="AX22" s="215">
        <f ca="1">IF($AE22=FALSE,AQ22*Overheads!$R$24*$V22,
IFERROR(Overheads!$O$49*$V22*AQ22,0)
+IFERROR(Overheads!T$59*$V22*(AQ22/Overheads!T$68),0))</f>
        <v>1.6063024920720253E-3</v>
      </c>
      <c r="AY22" s="215">
        <f ca="1">IF($AE22=FALSE,AR22*Overheads!$R$24*$V22,
IFERROR(Overheads!$O$49*$V22*AR22,0)
+IFERROR(Overheads!U$59*$V22*(AR22/Overheads!U$68),0))</f>
        <v>0</v>
      </c>
      <c r="AZ22" s="155">
        <f t="shared" ca="1" si="43"/>
        <v>0.31483528844611697</v>
      </c>
      <c r="BA22" s="165"/>
      <c r="BB22" s="215">
        <f ca="1">IF($AE22=FALSE,AN22*Overheads!$S$25,
IFERROR(Overheads!$O$50*AN22,0)
+IFERROR(Overheads!Q$60*(AN22/Overheads!Q$66),0))</f>
        <v>3.6597109379099915E-4</v>
      </c>
      <c r="BC22" s="215">
        <f ca="1">IF($AE22=FALSE,AO22*Overheads!$S$25,
IFERROR(Overheads!$O$50*AO22,0)
+IFERROR(Overheads!R$60*(AO22/Overheads!R$66),0))</f>
        <v>1.0247190626147976E-3</v>
      </c>
      <c r="BD22" s="215">
        <f ca="1">IF($AE22=FALSE,AP22*Overheads!$S$25,
IFERROR(Overheads!$O$50*AP22,0)
+IFERROR(Overheads!S$60*(AP22/Overheads!S$66),0))</f>
        <v>4.1427927817141094E-2</v>
      </c>
      <c r="BE22" s="215">
        <f ca="1">IF($AE22=FALSE,AQ22*Overheads!$S$25,
IFERROR(Overheads!$O$50*AQ22,0)
+IFERROR(Overheads!T$60*(AQ22/Overheads!T$66),0))</f>
        <v>2.1958265627459943E-4</v>
      </c>
      <c r="BF22" s="215">
        <f ca="1">IF($AE22=FALSE,AR22*Overheads!$S$25,
IFERROR(Overheads!$O$50*AR22,0)
+IFERROR(Overheads!U$60*(AR22/Overheads!U$66),0))</f>
        <v>0</v>
      </c>
      <c r="BG22" s="155">
        <f t="shared" ca="1" si="44"/>
        <v>4.3038200629821492E-2</v>
      </c>
      <c r="BH22" s="165"/>
      <c r="BI22" s="215">
        <f t="shared" ca="1" si="45"/>
        <v>3.5419352373094723E-2</v>
      </c>
      <c r="BJ22" s="215">
        <f t="shared" ca="1" si="11"/>
        <v>9.9174186644665221E-2</v>
      </c>
      <c r="BK22" s="215">
        <f t="shared" ca="1" si="12"/>
        <v>4.0094706886343223</v>
      </c>
      <c r="BL22" s="215">
        <f t="shared" ca="1" si="13"/>
        <v>2.1251611423856828E-2</v>
      </c>
      <c r="BM22" s="215">
        <f t="shared" ca="1" si="14"/>
        <v>0</v>
      </c>
      <c r="BN22" s="155">
        <f t="shared" ca="1" si="46"/>
        <v>4.1653158390759391</v>
      </c>
      <c r="BO22" s="165"/>
      <c r="BP22" s="187" cm="1">
        <f t="array" ref="BP22">IFERROR(IF($X22=$X21,BP21,INDEX(Forecast_Capex_Input!AC$12:AC$286,$X22)),0)</f>
        <v>0.25</v>
      </c>
      <c r="BQ22" s="187" cm="1">
        <f t="array" ref="BQ22">IFERROR(IF($X22=$X21,BQ21,INDEX(Forecast_Capex_Input!AD$12:AD$286,$X22)),0)</f>
        <v>0.25</v>
      </c>
      <c r="BR22" s="187" cm="1">
        <f t="array" ref="BR22">IFERROR(IF($X22=$X21,BR21,INDEX(Forecast_Capex_Input!AE$12:AE$286,$X22)),0)</f>
        <v>0.25</v>
      </c>
      <c r="BS22" s="187" cm="1">
        <f t="array" ref="BS22">IFERROR(IF($X22=$X21,BS21,INDEX(Forecast_Capex_Input!AF$12:AF$286,$X22)),0)</f>
        <v>0.25</v>
      </c>
      <c r="BT22" s="187" cm="1">
        <f t="array" ref="BT22">IFERROR(IF($X22=$X21,BT21,INDEX(Forecast_Capex_Input!AG$12:AG$286,$X22)),0)</f>
        <v>0</v>
      </c>
      <c r="BU22" s="165"/>
      <c r="BV22" s="215">
        <f t="shared" si="15"/>
        <v>0.95186058750000013</v>
      </c>
      <c r="BW22" s="215">
        <f t="shared" si="16"/>
        <v>0.95186058750000013</v>
      </c>
      <c r="BX22" s="215">
        <f t="shared" si="17"/>
        <v>0.95186058750000013</v>
      </c>
      <c r="BY22" s="215">
        <f t="shared" si="18"/>
        <v>0.95186058750000013</v>
      </c>
      <c r="BZ22" s="215">
        <f t="shared" si="19"/>
        <v>0</v>
      </c>
      <c r="CA22" s="155">
        <f t="shared" si="47"/>
        <v>3.8074423500000005</v>
      </c>
      <c r="CB22" s="165"/>
      <c r="CC22" s="215">
        <f t="shared" ca="1" si="20"/>
        <v>0.95186058750000013</v>
      </c>
      <c r="CD22" s="215">
        <f t="shared" ca="1" si="21"/>
        <v>0.95186058750000013</v>
      </c>
      <c r="CE22" s="215">
        <f t="shared" ca="1" si="22"/>
        <v>0.95186058750000013</v>
      </c>
      <c r="CF22" s="215">
        <f t="shared" ca="1" si="23"/>
        <v>0.95186058750000013</v>
      </c>
      <c r="CG22" s="215">
        <f t="shared" ca="1" si="24"/>
        <v>0</v>
      </c>
      <c r="CH22" s="155">
        <f t="shared" ca="1" si="48"/>
        <v>3.8074423500000005</v>
      </c>
      <c r="CI22" s="165"/>
      <c r="CJ22" s="215">
        <f t="shared" ca="1" si="25"/>
        <v>7.8708822111529242E-2</v>
      </c>
      <c r="CK22" s="215">
        <f t="shared" ca="1" si="26"/>
        <v>7.8708822111529242E-2</v>
      </c>
      <c r="CL22" s="215">
        <f t="shared" ca="1" si="27"/>
        <v>7.8708822111529242E-2</v>
      </c>
      <c r="CM22" s="215">
        <f t="shared" ca="1" si="28"/>
        <v>7.8708822111529242E-2</v>
      </c>
      <c r="CN22" s="215">
        <f t="shared" ca="1" si="29"/>
        <v>0</v>
      </c>
      <c r="CO22" s="155">
        <f t="shared" ca="1" si="49"/>
        <v>0.31483528844611697</v>
      </c>
      <c r="CP22" s="165"/>
      <c r="CQ22" s="223">
        <f t="shared" ca="1" si="30"/>
        <v>1.0759550157455373E-2</v>
      </c>
      <c r="CR22" s="223">
        <f t="shared" ca="1" si="31"/>
        <v>1.0759550157455373E-2</v>
      </c>
      <c r="CS22" s="223">
        <f t="shared" ca="1" si="32"/>
        <v>1.0759550157455373E-2</v>
      </c>
      <c r="CT22" s="223">
        <f t="shared" ca="1" si="33"/>
        <v>1.0759550157455373E-2</v>
      </c>
      <c r="CU22" s="223">
        <f t="shared" ca="1" si="34"/>
        <v>0</v>
      </c>
      <c r="CV22" s="155">
        <f t="shared" ca="1" si="50"/>
        <v>4.3038200629821492E-2</v>
      </c>
      <c r="CW22" s="165"/>
      <c r="CX22" s="215">
        <f t="shared" ca="1" si="51"/>
        <v>1.0413289597689848</v>
      </c>
      <c r="CY22" s="215">
        <f t="shared" ca="1" si="35"/>
        <v>1.0413289597689848</v>
      </c>
      <c r="CZ22" s="215">
        <f t="shared" ca="1" si="36"/>
        <v>1.0413289597689848</v>
      </c>
      <c r="DA22" s="215">
        <f t="shared" ca="1" si="37"/>
        <v>1.0413289597689848</v>
      </c>
      <c r="DB22" s="215">
        <f t="shared" ca="1" si="38"/>
        <v>0</v>
      </c>
      <c r="DC22" s="155">
        <f t="shared" ca="1" si="52"/>
        <v>4.1653158390759391</v>
      </c>
      <c r="DD22" s="165"/>
      <c r="DE22" s="188" t="b" cm="1">
        <f t="array" aca="1" ref="DE22" ca="1">OR($G22=Forecast_Capex_Input!$BF$8:$BF$10)</f>
        <v>0</v>
      </c>
      <c r="DF22" s="188" cm="1">
        <f t="array" aca="1" ref="DF22" ca="1">IFERROR(INDEX(Forecast_Capex_Input!BG$12:BG$286,$X22)
*(INDEX(Forecast_Capex_Input!$H$12:$H$286,$X22)=Repex),0)
*$DE22</f>
        <v>0</v>
      </c>
      <c r="DG22" s="188" cm="1">
        <f t="array" aca="1" ref="DG22" ca="1">IFERROR(INDEX(Forecast_Capex_Input!BH$12:BH$286,$X22)
*(INDEX(Forecast_Capex_Input!$H$12:$H$286,$X22)=Repex),0)
*$DE22</f>
        <v>0</v>
      </c>
      <c r="DH22" s="188" cm="1">
        <f t="array" aca="1" ref="DH22" ca="1">IFERROR(INDEX(Forecast_Capex_Input!BI$12:BI$286,$X22)
*(INDEX(Forecast_Capex_Input!$H$12:$H$286,$X22)=Repex),0)
*$DE22</f>
        <v>0</v>
      </c>
      <c r="DI22" s="188" cm="1">
        <f t="array" aca="1" ref="DI22" ca="1">IFERROR(INDEX(Forecast_Capex_Input!BJ$12:BJ$286,$X22)
*(INDEX(Forecast_Capex_Input!$H$12:$H$286,$X22)=Repex),0)
*$DE22</f>
        <v>0</v>
      </c>
      <c r="DJ22" s="188" cm="1">
        <f t="array" aca="1" ref="DJ22" ca="1">IFERROR(INDEX(Forecast_Capex_Input!BK$12:BK$286,$X22)
*(INDEX(Forecast_Capex_Input!$H$12:$H$286,$X22)=Repex),0)
*$DE22</f>
        <v>0</v>
      </c>
      <c r="DK22" s="188" cm="1">
        <f t="array" aca="1" ref="DK22" ca="1">IFERROR(INDEX(Forecast_Capex_Input!BL$12:BL$286,$X22)
*(INDEX(Forecast_Capex_Input!$H$12:$H$286,$X22)=Repex),0)
*$DE22</f>
        <v>0</v>
      </c>
      <c r="DL22" s="165"/>
      <c r="DM22" s="188" t="b" cm="1">
        <f t="array" aca="1" ref="DM22" ca="1">OR($G22=Forecast_Capex_Input!$BN$8:$BN$9)</f>
        <v>0</v>
      </c>
      <c r="DN22" s="188" cm="1">
        <f t="array" aca="1" ref="DN22" ca="1">IFERROR(INDEX(Forecast_Capex_Input!BO$12:BO$286,$X22)
*(INDEX(Forecast_Capex_Input!$H$12:$H$286,$X22)=Repex),0)
*$DM22</f>
        <v>0</v>
      </c>
      <c r="DO22" s="188" cm="1">
        <f t="array" aca="1" ref="DO22" ca="1">IFERROR(INDEX(Forecast_Capex_Input!BP$12:BP$286,$X22)
*(INDEX(Forecast_Capex_Input!$H$12:$H$286,$X22)=Repex),0)
*$DM22</f>
        <v>0</v>
      </c>
      <c r="DP22" s="188" cm="1">
        <f t="array" aca="1" ref="DP22" ca="1">IFERROR(INDEX(Forecast_Capex_Input!BQ$12:BQ$286,$X22)
*(INDEX(Forecast_Capex_Input!$H$12:$H$286,$X22)=Repex),0)
*$DM22</f>
        <v>0</v>
      </c>
      <c r="DQ22" s="188" cm="1">
        <f t="array" aca="1" ref="DQ22" ca="1">IFERROR(INDEX(Forecast_Capex_Input!BR$12:BR$286,$X22)
*(INDEX(Forecast_Capex_Input!$H$12:$H$286,$X22)=Repex),0)
*$DM22</f>
        <v>0</v>
      </c>
      <c r="DR22" s="188" cm="1">
        <f t="array" aca="1" ref="DR22" ca="1">IFERROR(INDEX(Forecast_Capex_Input!BS$12:BS$286,$X22)
*(INDEX(Forecast_Capex_Input!$H$12:$H$286,$X22)=Repex),0)
*$DM22</f>
        <v>0</v>
      </c>
      <c r="DS22" s="165"/>
      <c r="DT22" s="188" t="b" cm="1">
        <f t="array" aca="1" ref="DT22" ca="1">OR($G22=Forecast_Capex_Input!$BU$8:$BU$10)</f>
        <v>1</v>
      </c>
      <c r="DU22" s="188" cm="1">
        <f t="array" aca="1" ref="DU22" ca="1">IFERROR(INDEX(Forecast_Capex_Input!BV$12:BV$286,$X22)
*(INDEX(Forecast_Capex_Input!$H$12:$H$286,$X22)=Repex),0)
*$DT22</f>
        <v>0</v>
      </c>
      <c r="DV22" s="188" cm="1">
        <f t="array" aca="1" ref="DV22" ca="1">IFERROR(INDEX(Forecast_Capex_Input!BW$12:BW$286,$X22)
*(INDEX(Forecast_Capex_Input!$H$12:$H$286,$X22)=Repex),0)
*$DT22</f>
        <v>0</v>
      </c>
      <c r="DW22" s="188" cm="1">
        <f t="array" aca="1" ref="DW22" ca="1">IFERROR(INDEX(Forecast_Capex_Input!BX$12:BX$286,$X22)
*(INDEX(Forecast_Capex_Input!$H$12:$H$286,$X22)=Repex),0)
*$DT22</f>
        <v>0</v>
      </c>
      <c r="DX22" s="188" cm="1">
        <f t="array" aca="1" ref="DX22" ca="1">IFERROR(INDEX(Forecast_Capex_Input!BY$12:BY$286,$X22)
*(INDEX(Forecast_Capex_Input!$H$12:$H$286,$X22)=Repex),0)
*$DT22</f>
        <v>0</v>
      </c>
      <c r="DY22" s="188" cm="1">
        <f t="array" aca="1" ref="DY22" ca="1">IFERROR(INDEX(Forecast_Capex_Input!BZ$12:BZ$286,$X22)
*(INDEX(Forecast_Capex_Input!$H$12:$H$286,$X22)=Repex),0)
*$DT22</f>
        <v>0</v>
      </c>
      <c r="DZ22" s="188" cm="1">
        <f t="array" aca="1" ref="DZ22" ca="1">IFERROR(INDEX(Forecast_Capex_Input!CA$12:CA$286,$X22)
*(INDEX(Forecast_Capex_Input!$H$12:$H$286,$X22)=Repex),0)
*$DT22</f>
        <v>0</v>
      </c>
      <c r="EA22" s="188" cm="1">
        <f t="array" aca="1" ref="EA22" ca="1">IFERROR(INDEX(Forecast_Capex_Input!CB$12:CB$286,$X22)
*(INDEX(Forecast_Capex_Input!$H$12:$H$286,$X22)=Repex),0)
*$DT22</f>
        <v>0</v>
      </c>
      <c r="EB22" s="188" cm="1">
        <f t="array" aca="1" ref="EB22" ca="1">IFERROR(INDEX(Forecast_Capex_Input!CC$12:CC$286,$X22)
*(INDEX(Forecast_Capex_Input!$H$12:$H$286,$X22)=Repex),0)
*$DT22</f>
        <v>0</v>
      </c>
      <c r="EC22" s="165"/>
      <c r="ED22" s="226" t="str">
        <f t="shared" si="39"/>
        <v>N/A</v>
      </c>
      <c r="EE22" s="174" t="s">
        <v>15</v>
      </c>
    </row>
    <row r="23" spans="3:135" x14ac:dyDescent="0.2">
      <c r="C23" s="174">
        <f t="shared" si="40"/>
        <v>13</v>
      </c>
      <c r="D23" s="167" t="str" cm="1">
        <f t="array" ref="D23">IFERROR(INDEX(Forecast_Capex_Input!$D$12:$D$286,$X23),NA)</f>
        <v>Auxiliary transformer renewal program</v>
      </c>
      <c r="E23" s="172" t="b" cm="1">
        <f t="array" ref="E23">IF($X23=NA,NA,INDEX(Forecast_Capex_Input!$E$12:$E$286,$X23))</f>
        <v>0</v>
      </c>
      <c r="F23" s="167" t="str" cm="1">
        <f t="array" aca="1" ref="F23" ca="1">IFERROR(INDEX(General!$E$25:$E$26,$Y23),NA)</f>
        <v>Labour</v>
      </c>
      <c r="G23" s="167" t="str" cm="1">
        <f t="array" aca="1" ref="G23" ca="1">IFERROR(INDEX(Forecast_Capex_Input!$AI$11:$BB$11,$AA23),NA)</f>
        <v>Substations</v>
      </c>
      <c r="H23" s="189" cm="1">
        <f t="array" aca="1" ref="H23" ca="1">IFERROR(INDEX(Forecast_Capex_Input!$AI$12:$BB$286,$X23,$AA23),NA)</f>
        <v>1</v>
      </c>
      <c r="I23" s="199" t="str" cm="1">
        <f t="array" ref="I23">IFERROR(INDEX(Forecast_Capex_Input!$F$12:$F$286,$X23),NA)</f>
        <v>Replacement Expenditure</v>
      </c>
      <c r="J23" s="199" t="str" cm="1">
        <f t="array" ref="J23">IFERROR(INDEX(Forecast_Capex_Input!G$12:G$286,$X23),NA)</f>
        <v>Substation</v>
      </c>
      <c r="K23" s="199" t="str" cm="1">
        <f t="array" ref="K23">IFERROR(INDEX(Forecast_Capex_Input!H$12:H$286,$X23),NA)</f>
        <v>Repex</v>
      </c>
      <c r="L23" s="199" t="str" cm="1">
        <f t="array" ref="L23">IFERROR(INDEX(Forecast_Capex_Input!I$12:I$286,$X23),NA)</f>
        <v>N/A</v>
      </c>
      <c r="M23" s="199" t="str" cm="1">
        <f t="array" ref="M23">IFERROR(INDEX(Forecast_Capex_Input!J$12:J$286,$X23),NA)</f>
        <v>N/A</v>
      </c>
      <c r="N23" s="199" t="str" cm="1">
        <f t="array" ref="N23">IFERROR(INDEX(Forecast_Capex_Input!K$12:K$286,$X23),NA)</f>
        <v>Substations - Site Establishment and supporting assets</v>
      </c>
      <c r="O23" s="199" t="str" cm="1">
        <f t="array" ref="O23">IFERROR(INDEX(Forecast_Capex_Input!L$12:L$286,$X23),NA)</f>
        <v>Substations - Safe and Reliable Network</v>
      </c>
      <c r="P23" s="199" t="str" cm="1">
        <f t="array" ref="P23">IFERROR(INDEX(Forecast_Capex_Input!M$12:M$286,$X23),NA)</f>
        <v>N/A</v>
      </c>
      <c r="Q23" s="172" t="str" cm="1">
        <f t="array" ref="Q23">IFERROR(INDEX(Forecast_Capex_Input!N$12:N$286,$X23),NA)</f>
        <v>No</v>
      </c>
      <c r="R23" s="265" cm="1">
        <f t="array" ref="R23">IFERROR(INDEX(Forecast_Capex_Input!O$12:O$286,$X23),0)</f>
        <v>0</v>
      </c>
      <c r="S23" s="172" t="str" cm="1">
        <f t="array" ref="S23">IFERROR(INDEX(Forecast_Capex_Input!P$12:P$286,$X23),0)</f>
        <v>Safety security &amp; reliability</v>
      </c>
      <c r="T23" s="199" t="str" cm="1">
        <f t="array" aca="1" ref="T23" ca="1">IFERROR(INDEX(General!$K$84:$K$103,$AA23),NA)</f>
        <v>Substations (2018 onwards)</v>
      </c>
      <c r="U23" s="188" cm="1">
        <f t="array" aca="1" ref="U23" ca="1">IFERROR(
IF($F23=General!$E$25,INDEX(Forecast_Capex_Input!S$12:S$286,$X23),
INDEX(Forecast_Capex_Input!T$12:T$286,$X23)),0)</f>
        <v>0.14986695104630454</v>
      </c>
      <c r="V23" s="222" t="b">
        <f>IFERROR(INDEX(Overheads!$T$19:$T$26,MATCH($I23,Overheads!$E$19:$E$26,0)),FALSE)</f>
        <v>1</v>
      </c>
      <c r="W23" s="165"/>
      <c r="X23" s="174">
        <f>IFERROR(
IF(MATCH($C23,Forecast_Capex_Input!$CI$12:$CI$286,1)+1&gt;MAX(Forecast_Capex_Input!$C$12:$C$286),NA,
MATCH($C23,Forecast_Capex_Input!$CI$12:$CI$286,1)+1),1)</f>
        <v>7</v>
      </c>
      <c r="Y23" s="174" cm="1">
        <f t="array" aca="1" ref="Y23" ca="1">IFERROR(
IF(X22&lt;&gt;X23,1,
IF(COUNTIF(OFFSET(Y22,0,0,-INDEX(Forecast_Capex_Input!$CG$12:$CG$286,$X23)),Y22)=INDEX(Forecast_Capex_Input!$CG$12:$CG$286,$X23),Y22+1,Y22)),NA)</f>
        <v>1</v>
      </c>
      <c r="Z23" s="174" cm="1">
        <f t="array" ref="Z23">IFERROR($C23-IF($X23=1,1,INDEX(Forecast_Capex_Input!$CI$12:$CI$286,$X23-1))+1,NA)</f>
        <v>1</v>
      </c>
      <c r="AA23" s="174" cm="1">
        <f t="array" aca="1" ref="AA23" ca="1">IFERROR(IF(Y23=1,
INDEX(Forecast_Capex_Input!$AI$10:$BB$10,SMALL(IF(INDEX(Forecast_Capex_Input!$AI$12:$BB$286,$X23,0)&gt;0,COLUMN(Forecast_Capex_Input!$AI$10:$BB$10)-COLUMN(Forecast_Capex_Input!$AI$12)+1),ROWS(OFFSET(AA22,0,0,-$Z23)))),
OFFSET(AA22,-INDEX(Forecast_Capex_Input!$CG$12:$CG$286,$X23)+1,0)),NA)</f>
        <v>3</v>
      </c>
      <c r="AB23" s="174">
        <f t="shared" ca="1" si="9"/>
        <v>1</v>
      </c>
      <c r="AC23" s="222" t="b">
        <f t="shared" si="41"/>
        <v>0</v>
      </c>
      <c r="AD23" s="220" t="b">
        <v>0</v>
      </c>
      <c r="AE23" s="222" t="b">
        <f t="shared" si="10"/>
        <v>1</v>
      </c>
      <c r="AF23" s="165"/>
      <c r="AG23" s="215">
        <v>0</v>
      </c>
      <c r="AH23" s="215">
        <v>0</v>
      </c>
      <c r="AI23" s="215">
        <v>0</v>
      </c>
      <c r="AJ23" s="215">
        <v>0</v>
      </c>
      <c r="AK23" s="215">
        <v>0</v>
      </c>
      <c r="AL23" s="155">
        <v>0</v>
      </c>
      <c r="AM23" s="165"/>
      <c r="AN23" s="215" cm="1">
        <f t="array" aca="1" ref="AN23" ca="1">IFERROR(INDEX(General!O$33:O$34,$AB23)
*AG23,0)</f>
        <v>0</v>
      </c>
      <c r="AO23" s="215" cm="1">
        <f t="array" aca="1" ref="AO23" ca="1">IFERROR(INDEX(General!P$33:P$34,$AB23)
*AH23,0)</f>
        <v>0</v>
      </c>
      <c r="AP23" s="215" cm="1">
        <f t="array" aca="1" ref="AP23" ca="1">IFERROR(INDEX(General!Q$33:Q$34,$AB23)
*AI23,0)</f>
        <v>0</v>
      </c>
      <c r="AQ23" s="215" cm="1">
        <f t="array" aca="1" ref="AQ23" ca="1">IFERROR(INDEX(General!R$33:R$34,$AB23)
*AJ23,0)</f>
        <v>0</v>
      </c>
      <c r="AR23" s="215" cm="1">
        <f t="array" aca="1" ref="AR23" ca="1">IFERROR(INDEX(General!S$33:S$34,$AB23)
*AK23,0)</f>
        <v>0</v>
      </c>
      <c r="AS23" s="155">
        <f t="shared" ca="1" si="42"/>
        <v>0</v>
      </c>
      <c r="AT23" s="165"/>
      <c r="AU23" s="215">
        <f ca="1">IF($AE23=FALSE,AN23*Overheads!$R$24*$V23,
IFERROR(Overheads!$O$49*$V23*AN23,0)
+IFERROR(Overheads!Q$59*$V23*(AN23/Overheads!Q$68),0))</f>
        <v>0</v>
      </c>
      <c r="AV23" s="215">
        <f ca="1">IF($AE23=FALSE,AO23*Overheads!$R$24*$V23,
IFERROR(Overheads!$O$49*$V23*AO23,0)
+IFERROR(Overheads!R$59*$V23*(AO23/Overheads!R$68),0))</f>
        <v>0</v>
      </c>
      <c r="AW23" s="215">
        <f ca="1">IF($AE23=FALSE,AP23*Overheads!$R$24*$V23,
IFERROR(Overheads!$O$49*$V23*AP23,0)
+IFERROR(Overheads!S$59*$V23*(AP23/Overheads!S$68),0))</f>
        <v>0</v>
      </c>
      <c r="AX23" s="215">
        <f ca="1">IF($AE23=FALSE,AQ23*Overheads!$R$24*$V23,
IFERROR(Overheads!$O$49*$V23*AQ23,0)
+IFERROR(Overheads!T$59*$V23*(AQ23/Overheads!T$68),0))</f>
        <v>0</v>
      </c>
      <c r="AY23" s="215">
        <f ca="1">IF($AE23=FALSE,AR23*Overheads!$R$24*$V23,
IFERROR(Overheads!$O$49*$V23*AR23,0)
+IFERROR(Overheads!U$59*$V23*(AR23/Overheads!U$68),0))</f>
        <v>0</v>
      </c>
      <c r="AZ23" s="155">
        <f t="shared" ca="1" si="43"/>
        <v>0</v>
      </c>
      <c r="BA23" s="165"/>
      <c r="BB23" s="215">
        <f ca="1">IF($AE23=FALSE,AN23*Overheads!$S$25,
IFERROR(Overheads!$O$50*AN23,0)
+IFERROR(Overheads!Q$60*(AN23/Overheads!Q$66),0))</f>
        <v>0</v>
      </c>
      <c r="BC23" s="215">
        <f ca="1">IF($AE23=FALSE,AO23*Overheads!$S$25,
IFERROR(Overheads!$O$50*AO23,0)
+IFERROR(Overheads!R$60*(AO23/Overheads!R$66),0))</f>
        <v>0</v>
      </c>
      <c r="BD23" s="215">
        <f ca="1">IF($AE23=FALSE,AP23*Overheads!$S$25,
IFERROR(Overheads!$O$50*AP23,0)
+IFERROR(Overheads!S$60*(AP23/Overheads!S$66),0))</f>
        <v>0</v>
      </c>
      <c r="BE23" s="215">
        <f ca="1">IF($AE23=FALSE,AQ23*Overheads!$S$25,
IFERROR(Overheads!$O$50*AQ23,0)
+IFERROR(Overheads!T$60*(AQ23/Overheads!T$66),0))</f>
        <v>0</v>
      </c>
      <c r="BF23" s="215">
        <f ca="1">IF($AE23=FALSE,AR23*Overheads!$S$25,
IFERROR(Overheads!$O$50*AR23,0)
+IFERROR(Overheads!U$60*(AR23/Overheads!U$66),0))</f>
        <v>0</v>
      </c>
      <c r="BG23" s="155">
        <f t="shared" ca="1" si="44"/>
        <v>0</v>
      </c>
      <c r="BH23" s="165"/>
      <c r="BI23" s="215">
        <f t="shared" ca="1" si="45"/>
        <v>0</v>
      </c>
      <c r="BJ23" s="215">
        <f t="shared" ca="1" si="11"/>
        <v>0</v>
      </c>
      <c r="BK23" s="215">
        <f t="shared" ca="1" si="12"/>
        <v>0</v>
      </c>
      <c r="BL23" s="215">
        <f t="shared" ca="1" si="13"/>
        <v>0</v>
      </c>
      <c r="BM23" s="215">
        <f t="shared" ca="1" si="14"/>
        <v>0</v>
      </c>
      <c r="BN23" s="155">
        <f t="shared" ca="1" si="46"/>
        <v>0</v>
      </c>
      <c r="BO23" s="165"/>
      <c r="BP23" s="187" cm="1">
        <f t="array" ref="BP23">IFERROR(IF($X23=$X22,BP22,INDEX(Forecast_Capex_Input!AC$12:AC$286,$X23)),0)</f>
        <v>0</v>
      </c>
      <c r="BQ23" s="187" cm="1">
        <f t="array" ref="BQ23">IFERROR(IF($X23=$X22,BQ22,INDEX(Forecast_Capex_Input!AD$12:AD$286,$X23)),0)</f>
        <v>1</v>
      </c>
      <c r="BR23" s="187" cm="1">
        <f t="array" ref="BR23">IFERROR(IF($X23=$X22,BR22,INDEX(Forecast_Capex_Input!AE$12:AE$286,$X23)),0)</f>
        <v>0</v>
      </c>
      <c r="BS23" s="187" cm="1">
        <f t="array" ref="BS23">IFERROR(IF($X23=$X22,BS22,INDEX(Forecast_Capex_Input!AF$12:AF$286,$X23)),0)</f>
        <v>0</v>
      </c>
      <c r="BT23" s="187" cm="1">
        <f t="array" ref="BT23">IFERROR(IF($X23=$X22,BT22,INDEX(Forecast_Capex_Input!AG$12:AG$286,$X23)),0)</f>
        <v>0</v>
      </c>
      <c r="BU23" s="165"/>
      <c r="BV23" s="215">
        <f t="shared" si="15"/>
        <v>0</v>
      </c>
      <c r="BW23" s="215">
        <f t="shared" si="16"/>
        <v>0</v>
      </c>
      <c r="BX23" s="215">
        <f t="shared" si="17"/>
        <v>0</v>
      </c>
      <c r="BY23" s="215">
        <f t="shared" si="18"/>
        <v>0</v>
      </c>
      <c r="BZ23" s="215">
        <f t="shared" si="19"/>
        <v>0</v>
      </c>
      <c r="CA23" s="155">
        <f t="shared" si="47"/>
        <v>0</v>
      </c>
      <c r="CB23" s="165"/>
      <c r="CC23" s="215">
        <f t="shared" ca="1" si="20"/>
        <v>0</v>
      </c>
      <c r="CD23" s="215">
        <f t="shared" ca="1" si="21"/>
        <v>0</v>
      </c>
      <c r="CE23" s="215">
        <f t="shared" ca="1" si="22"/>
        <v>0</v>
      </c>
      <c r="CF23" s="215">
        <f t="shared" ca="1" si="23"/>
        <v>0</v>
      </c>
      <c r="CG23" s="215">
        <f t="shared" ca="1" si="24"/>
        <v>0</v>
      </c>
      <c r="CH23" s="155">
        <f t="shared" ca="1" si="48"/>
        <v>0</v>
      </c>
      <c r="CI23" s="165"/>
      <c r="CJ23" s="215">
        <f t="shared" ca="1" si="25"/>
        <v>0</v>
      </c>
      <c r="CK23" s="215">
        <f t="shared" ca="1" si="26"/>
        <v>0</v>
      </c>
      <c r="CL23" s="215">
        <f t="shared" ca="1" si="27"/>
        <v>0</v>
      </c>
      <c r="CM23" s="215">
        <f t="shared" ca="1" si="28"/>
        <v>0</v>
      </c>
      <c r="CN23" s="215">
        <f t="shared" ca="1" si="29"/>
        <v>0</v>
      </c>
      <c r="CO23" s="155">
        <f t="shared" ca="1" si="49"/>
        <v>0</v>
      </c>
      <c r="CP23" s="165"/>
      <c r="CQ23" s="223">
        <f t="shared" ca="1" si="30"/>
        <v>0</v>
      </c>
      <c r="CR23" s="223">
        <f t="shared" ca="1" si="31"/>
        <v>0</v>
      </c>
      <c r="CS23" s="223">
        <f t="shared" ca="1" si="32"/>
        <v>0</v>
      </c>
      <c r="CT23" s="223">
        <f t="shared" ca="1" si="33"/>
        <v>0</v>
      </c>
      <c r="CU23" s="223">
        <f t="shared" ca="1" si="34"/>
        <v>0</v>
      </c>
      <c r="CV23" s="155">
        <f t="shared" ca="1" si="50"/>
        <v>0</v>
      </c>
      <c r="CW23" s="165"/>
      <c r="CX23" s="215">
        <f t="shared" ca="1" si="51"/>
        <v>0</v>
      </c>
      <c r="CY23" s="215">
        <f t="shared" ca="1" si="35"/>
        <v>0</v>
      </c>
      <c r="CZ23" s="215">
        <f t="shared" ca="1" si="36"/>
        <v>0</v>
      </c>
      <c r="DA23" s="215">
        <f t="shared" ca="1" si="37"/>
        <v>0</v>
      </c>
      <c r="DB23" s="215">
        <f t="shared" ca="1" si="38"/>
        <v>0</v>
      </c>
      <c r="DC23" s="155">
        <f t="shared" ca="1" si="52"/>
        <v>0</v>
      </c>
      <c r="DD23" s="165"/>
      <c r="DE23" s="188" t="b" cm="1">
        <f t="array" aca="1" ref="DE23" ca="1">OR($G23=Forecast_Capex_Input!$BF$8:$BF$10)</f>
        <v>0</v>
      </c>
      <c r="DF23" s="188" cm="1">
        <f t="array" aca="1" ref="DF23" ca="1">IFERROR(INDEX(Forecast_Capex_Input!BG$12:BG$286,$X23)
*(INDEX(Forecast_Capex_Input!$H$12:$H$286,$X23)=Repex),0)
*$DE23</f>
        <v>0</v>
      </c>
      <c r="DG23" s="188" cm="1">
        <f t="array" aca="1" ref="DG23" ca="1">IFERROR(INDEX(Forecast_Capex_Input!BH$12:BH$286,$X23)
*(INDEX(Forecast_Capex_Input!$H$12:$H$286,$X23)=Repex),0)
*$DE23</f>
        <v>0</v>
      </c>
      <c r="DH23" s="188" cm="1">
        <f t="array" aca="1" ref="DH23" ca="1">IFERROR(INDEX(Forecast_Capex_Input!BI$12:BI$286,$X23)
*(INDEX(Forecast_Capex_Input!$H$12:$H$286,$X23)=Repex),0)
*$DE23</f>
        <v>0</v>
      </c>
      <c r="DI23" s="188" cm="1">
        <f t="array" aca="1" ref="DI23" ca="1">IFERROR(INDEX(Forecast_Capex_Input!BJ$12:BJ$286,$X23)
*(INDEX(Forecast_Capex_Input!$H$12:$H$286,$X23)=Repex),0)
*$DE23</f>
        <v>0</v>
      </c>
      <c r="DJ23" s="188" cm="1">
        <f t="array" aca="1" ref="DJ23" ca="1">IFERROR(INDEX(Forecast_Capex_Input!BK$12:BK$286,$X23)
*(INDEX(Forecast_Capex_Input!$H$12:$H$286,$X23)=Repex),0)
*$DE23</f>
        <v>0</v>
      </c>
      <c r="DK23" s="188" cm="1">
        <f t="array" aca="1" ref="DK23" ca="1">IFERROR(INDEX(Forecast_Capex_Input!BL$12:BL$286,$X23)
*(INDEX(Forecast_Capex_Input!$H$12:$H$286,$X23)=Repex),0)
*$DE23</f>
        <v>0</v>
      </c>
      <c r="DL23" s="165"/>
      <c r="DM23" s="188" t="b" cm="1">
        <f t="array" aca="1" ref="DM23" ca="1">OR($G23=Forecast_Capex_Input!$BN$8:$BN$9)</f>
        <v>1</v>
      </c>
      <c r="DN23" s="188" cm="1">
        <f t="array" aca="1" ref="DN23" ca="1">IFERROR(INDEX(Forecast_Capex_Input!BO$12:BO$286,$X23)
*(INDEX(Forecast_Capex_Input!$H$12:$H$286,$X23)=Repex),0)
*$DM23</f>
        <v>1</v>
      </c>
      <c r="DO23" s="188" cm="1">
        <f t="array" aca="1" ref="DO23" ca="1">IFERROR(INDEX(Forecast_Capex_Input!BP$12:BP$286,$X23)
*(INDEX(Forecast_Capex_Input!$H$12:$H$286,$X23)=Repex),0)
*$DM23</f>
        <v>0</v>
      </c>
      <c r="DP23" s="188" cm="1">
        <f t="array" aca="1" ref="DP23" ca="1">IFERROR(INDEX(Forecast_Capex_Input!BQ$12:BQ$286,$X23)
*(INDEX(Forecast_Capex_Input!$H$12:$H$286,$X23)=Repex),0)
*$DM23</f>
        <v>0</v>
      </c>
      <c r="DQ23" s="188" cm="1">
        <f t="array" aca="1" ref="DQ23" ca="1">IFERROR(INDEX(Forecast_Capex_Input!BR$12:BR$286,$X23)
*(INDEX(Forecast_Capex_Input!$H$12:$H$286,$X23)=Repex),0)
*$DM23</f>
        <v>0</v>
      </c>
      <c r="DR23" s="188" cm="1">
        <f t="array" aca="1" ref="DR23" ca="1">IFERROR(INDEX(Forecast_Capex_Input!BS$12:BS$286,$X23)
*(INDEX(Forecast_Capex_Input!$H$12:$H$286,$X23)=Repex),0)
*$DM23</f>
        <v>0</v>
      </c>
      <c r="DS23" s="165"/>
      <c r="DT23" s="188" t="b" cm="1">
        <f t="array" aca="1" ref="DT23" ca="1">OR($G23=Forecast_Capex_Input!$BU$8:$BU$10)</f>
        <v>0</v>
      </c>
      <c r="DU23" s="188" cm="1">
        <f t="array" aca="1" ref="DU23" ca="1">IFERROR(INDEX(Forecast_Capex_Input!BV$12:BV$286,$X23)
*(INDEX(Forecast_Capex_Input!$H$12:$H$286,$X23)=Repex),0)
*$DT23</f>
        <v>0</v>
      </c>
      <c r="DV23" s="188" cm="1">
        <f t="array" aca="1" ref="DV23" ca="1">IFERROR(INDEX(Forecast_Capex_Input!BW$12:BW$286,$X23)
*(INDEX(Forecast_Capex_Input!$H$12:$H$286,$X23)=Repex),0)
*$DT23</f>
        <v>0</v>
      </c>
      <c r="DW23" s="188" cm="1">
        <f t="array" aca="1" ref="DW23" ca="1">IFERROR(INDEX(Forecast_Capex_Input!BX$12:BX$286,$X23)
*(INDEX(Forecast_Capex_Input!$H$12:$H$286,$X23)=Repex),0)
*$DT23</f>
        <v>0</v>
      </c>
      <c r="DX23" s="188" cm="1">
        <f t="array" aca="1" ref="DX23" ca="1">IFERROR(INDEX(Forecast_Capex_Input!BY$12:BY$286,$X23)
*(INDEX(Forecast_Capex_Input!$H$12:$H$286,$X23)=Repex),0)
*$DT23</f>
        <v>0</v>
      </c>
      <c r="DY23" s="188" cm="1">
        <f t="array" aca="1" ref="DY23" ca="1">IFERROR(INDEX(Forecast_Capex_Input!BZ$12:BZ$286,$X23)
*(INDEX(Forecast_Capex_Input!$H$12:$H$286,$X23)=Repex),0)
*$DT23</f>
        <v>0</v>
      </c>
      <c r="DZ23" s="188" cm="1">
        <f t="array" aca="1" ref="DZ23" ca="1">IFERROR(INDEX(Forecast_Capex_Input!CA$12:CA$286,$X23)
*(INDEX(Forecast_Capex_Input!$H$12:$H$286,$X23)=Repex),0)
*$DT23</f>
        <v>0</v>
      </c>
      <c r="EA23" s="188" cm="1">
        <f t="array" aca="1" ref="EA23" ca="1">IFERROR(INDEX(Forecast_Capex_Input!CB$12:CB$286,$X23)
*(INDEX(Forecast_Capex_Input!$H$12:$H$286,$X23)=Repex),0)
*$DT23</f>
        <v>0</v>
      </c>
      <c r="EB23" s="188" cm="1">
        <f t="array" aca="1" ref="EB23" ca="1">IFERROR(INDEX(Forecast_Capex_Input!CC$12:CC$286,$X23)
*(INDEX(Forecast_Capex_Input!$H$12:$H$286,$X23)=Repex),0)
*$DT23</f>
        <v>0</v>
      </c>
      <c r="EC23" s="165"/>
      <c r="ED23" s="226" t="str">
        <f t="shared" si="39"/>
        <v>N/A</v>
      </c>
      <c r="EE23" s="174" t="s">
        <v>15</v>
      </c>
    </row>
    <row r="24" spans="3:135" x14ac:dyDescent="0.2">
      <c r="C24" s="174">
        <f t="shared" si="40"/>
        <v>14</v>
      </c>
      <c r="D24" s="167" t="str" cm="1">
        <f t="array" ref="D24">IFERROR(INDEX(Forecast_Capex_Input!$D$12:$D$286,$X24),NA)</f>
        <v>Auxiliary transformer renewal program</v>
      </c>
      <c r="E24" s="172" t="b" cm="1">
        <f t="array" ref="E24">IF($X24=NA,NA,INDEX(Forecast_Capex_Input!$E$12:$E$286,$X24))</f>
        <v>0</v>
      </c>
      <c r="F24" s="167" t="str" cm="1">
        <f t="array" aca="1" ref="F24" ca="1">IFERROR(INDEX(General!$E$25:$E$26,$Y24),NA)</f>
        <v>Non-Labour</v>
      </c>
      <c r="G24" s="167" t="str" cm="1">
        <f t="array" aca="1" ref="G24" ca="1">IFERROR(INDEX(Forecast_Capex_Input!$AI$11:$BB$11,$AA24),NA)</f>
        <v>Substations</v>
      </c>
      <c r="H24" s="189" cm="1">
        <f t="array" aca="1" ref="H24" ca="1">IFERROR(INDEX(Forecast_Capex_Input!$AI$12:$BB$286,$X24,$AA24),NA)</f>
        <v>1</v>
      </c>
      <c r="I24" s="199" t="str" cm="1">
        <f t="array" ref="I24">IFERROR(INDEX(Forecast_Capex_Input!$F$12:$F$286,$X24),NA)</f>
        <v>Replacement Expenditure</v>
      </c>
      <c r="J24" s="199" t="str" cm="1">
        <f t="array" ref="J24">IFERROR(INDEX(Forecast_Capex_Input!G$12:G$286,$X24),NA)</f>
        <v>Substation</v>
      </c>
      <c r="K24" s="199" t="str" cm="1">
        <f t="array" ref="K24">IFERROR(INDEX(Forecast_Capex_Input!H$12:H$286,$X24),NA)</f>
        <v>Repex</v>
      </c>
      <c r="L24" s="199" t="str" cm="1">
        <f t="array" ref="L24">IFERROR(INDEX(Forecast_Capex_Input!I$12:I$286,$X24),NA)</f>
        <v>N/A</v>
      </c>
      <c r="M24" s="199" t="str" cm="1">
        <f t="array" ref="M24">IFERROR(INDEX(Forecast_Capex_Input!J$12:J$286,$X24),NA)</f>
        <v>N/A</v>
      </c>
      <c r="N24" s="199" t="str" cm="1">
        <f t="array" ref="N24">IFERROR(INDEX(Forecast_Capex_Input!K$12:K$286,$X24),NA)</f>
        <v>Substations - Site Establishment and supporting assets</v>
      </c>
      <c r="O24" s="199" t="str" cm="1">
        <f t="array" ref="O24">IFERROR(INDEX(Forecast_Capex_Input!L$12:L$286,$X24),NA)</f>
        <v>Substations - Safe and Reliable Network</v>
      </c>
      <c r="P24" s="199" t="str" cm="1">
        <f t="array" ref="P24">IFERROR(INDEX(Forecast_Capex_Input!M$12:M$286,$X24),NA)</f>
        <v>N/A</v>
      </c>
      <c r="Q24" s="172" t="str" cm="1">
        <f t="array" ref="Q24">IFERROR(INDEX(Forecast_Capex_Input!N$12:N$286,$X24),NA)</f>
        <v>No</v>
      </c>
      <c r="R24" s="265" cm="1">
        <f t="array" ref="R24">IFERROR(INDEX(Forecast_Capex_Input!O$12:O$286,$X24),0)</f>
        <v>0</v>
      </c>
      <c r="S24" s="172" t="str" cm="1">
        <f t="array" ref="S24">IFERROR(INDEX(Forecast_Capex_Input!P$12:P$286,$X24),0)</f>
        <v>Safety security &amp; reliability</v>
      </c>
      <c r="T24" s="199" t="str" cm="1">
        <f t="array" aca="1" ref="T24" ca="1">IFERROR(INDEX(General!$K$84:$K$103,$AA24),NA)</f>
        <v>Substations (2018 onwards)</v>
      </c>
      <c r="U24" s="188" cm="1">
        <f t="array" aca="1" ref="U24" ca="1">IFERROR(
IF($F24=General!$E$25,INDEX(Forecast_Capex_Input!S$12:S$286,$X24),
INDEX(Forecast_Capex_Input!T$12:T$286,$X24)),0)</f>
        <v>0.85013304895369546</v>
      </c>
      <c r="V24" s="222" t="b">
        <f>IFERROR(INDEX(Overheads!$T$19:$T$26,MATCH($I24,Overheads!$E$19:$E$26,0)),FALSE)</f>
        <v>1</v>
      </c>
      <c r="W24" s="165"/>
      <c r="X24" s="174">
        <f>IFERROR(
IF(MATCH($C24,Forecast_Capex_Input!$CI$12:$CI$286,1)+1&gt;MAX(Forecast_Capex_Input!$C$12:$C$286),NA,
MATCH($C24,Forecast_Capex_Input!$CI$12:$CI$286,1)+1),1)</f>
        <v>7</v>
      </c>
      <c r="Y24" s="174" cm="1">
        <f t="array" aca="1" ref="Y24" ca="1">IFERROR(
IF(X23&lt;&gt;X24,1,
IF(COUNTIF(OFFSET(Y23,0,0,-INDEX(Forecast_Capex_Input!$CG$12:$CG$286,$X24)),Y23)=INDEX(Forecast_Capex_Input!$CG$12:$CG$286,$X24),Y23+1,Y23)),NA)</f>
        <v>2</v>
      </c>
      <c r="Z24" s="174" cm="1">
        <f t="array" ref="Z24">IFERROR($C24-IF($X24=1,1,INDEX(Forecast_Capex_Input!$CI$12:$CI$286,$X24-1))+1,NA)</f>
        <v>2</v>
      </c>
      <c r="AA24" s="174" cm="1">
        <f t="array" aca="1" ref="AA24" ca="1">IFERROR(IF(Y24=1,
INDEX(Forecast_Capex_Input!$AI$10:$BB$10,SMALL(IF(INDEX(Forecast_Capex_Input!$AI$12:$BB$286,$X24,0)&gt;0,COLUMN(Forecast_Capex_Input!$AI$10:$BB$10)-COLUMN(Forecast_Capex_Input!$AI$12)+1),ROWS(OFFSET(AA23,0,0,-$Z24)))),
OFFSET(AA23,-INDEX(Forecast_Capex_Input!$CG$12:$CG$286,$X24)+1,0)),NA)</f>
        <v>3</v>
      </c>
      <c r="AB24" s="174">
        <f t="shared" ca="1" si="9"/>
        <v>2</v>
      </c>
      <c r="AC24" s="222" t="b">
        <f t="shared" si="41"/>
        <v>0</v>
      </c>
      <c r="AD24" s="220" t="b">
        <v>0</v>
      </c>
      <c r="AE24" s="222" t="b">
        <f t="shared" si="10"/>
        <v>1</v>
      </c>
      <c r="AF24" s="165"/>
      <c r="AG24" s="215">
        <v>0</v>
      </c>
      <c r="AH24" s="215">
        <v>0</v>
      </c>
      <c r="AI24" s="215">
        <v>0</v>
      </c>
      <c r="AJ24" s="215">
        <v>0</v>
      </c>
      <c r="AK24" s="215">
        <v>0</v>
      </c>
      <c r="AL24" s="155">
        <v>0</v>
      </c>
      <c r="AM24" s="165"/>
      <c r="AN24" s="215" cm="1">
        <f t="array" aca="1" ref="AN24" ca="1">IFERROR(INDEX(General!O$33:O$34,$AB24)
*AG24,0)</f>
        <v>0</v>
      </c>
      <c r="AO24" s="215" cm="1">
        <f t="array" aca="1" ref="AO24" ca="1">IFERROR(INDEX(General!P$33:P$34,$AB24)
*AH24,0)</f>
        <v>0</v>
      </c>
      <c r="AP24" s="215" cm="1">
        <f t="array" aca="1" ref="AP24" ca="1">IFERROR(INDEX(General!Q$33:Q$34,$AB24)
*AI24,0)</f>
        <v>0</v>
      </c>
      <c r="AQ24" s="215" cm="1">
        <f t="array" aca="1" ref="AQ24" ca="1">IFERROR(INDEX(General!R$33:R$34,$AB24)
*AJ24,0)</f>
        <v>0</v>
      </c>
      <c r="AR24" s="215" cm="1">
        <f t="array" aca="1" ref="AR24" ca="1">IFERROR(INDEX(General!S$33:S$34,$AB24)
*AK24,0)</f>
        <v>0</v>
      </c>
      <c r="AS24" s="155">
        <f t="shared" ca="1" si="42"/>
        <v>0</v>
      </c>
      <c r="AT24" s="165"/>
      <c r="AU24" s="215">
        <f ca="1">IF($AE24=FALSE,AN24*Overheads!$R$24*$V24,
IFERROR(Overheads!$O$49*$V24*AN24,0)
+IFERROR(Overheads!Q$59*$V24*(AN24/Overheads!Q$68),0))</f>
        <v>0</v>
      </c>
      <c r="AV24" s="215">
        <f ca="1">IF($AE24=FALSE,AO24*Overheads!$R$24*$V24,
IFERROR(Overheads!$O$49*$V24*AO24,0)
+IFERROR(Overheads!R$59*$V24*(AO24/Overheads!R$68),0))</f>
        <v>0</v>
      </c>
      <c r="AW24" s="215">
        <f ca="1">IF($AE24=FALSE,AP24*Overheads!$R$24*$V24,
IFERROR(Overheads!$O$49*$V24*AP24,0)
+IFERROR(Overheads!S$59*$V24*(AP24/Overheads!S$68),0))</f>
        <v>0</v>
      </c>
      <c r="AX24" s="215">
        <f ca="1">IF($AE24=FALSE,AQ24*Overheads!$R$24*$V24,
IFERROR(Overheads!$O$49*$V24*AQ24,0)
+IFERROR(Overheads!T$59*$V24*(AQ24/Overheads!T$68),0))</f>
        <v>0</v>
      </c>
      <c r="AY24" s="215">
        <f ca="1">IF($AE24=FALSE,AR24*Overheads!$R$24*$V24,
IFERROR(Overheads!$O$49*$V24*AR24,0)
+IFERROR(Overheads!U$59*$V24*(AR24/Overheads!U$68),0))</f>
        <v>0</v>
      </c>
      <c r="AZ24" s="155">
        <f t="shared" ca="1" si="43"/>
        <v>0</v>
      </c>
      <c r="BA24" s="165"/>
      <c r="BB24" s="215">
        <f ca="1">IF($AE24=FALSE,AN24*Overheads!$S$25,
IFERROR(Overheads!$O$50*AN24,0)
+IFERROR(Overheads!Q$60*(AN24/Overheads!Q$66),0))</f>
        <v>0</v>
      </c>
      <c r="BC24" s="215">
        <f ca="1">IF($AE24=FALSE,AO24*Overheads!$S$25,
IFERROR(Overheads!$O$50*AO24,0)
+IFERROR(Overheads!R$60*(AO24/Overheads!R$66),0))</f>
        <v>0</v>
      </c>
      <c r="BD24" s="215">
        <f ca="1">IF($AE24=FALSE,AP24*Overheads!$S$25,
IFERROR(Overheads!$O$50*AP24,0)
+IFERROR(Overheads!S$60*(AP24/Overheads!S$66),0))</f>
        <v>0</v>
      </c>
      <c r="BE24" s="215">
        <f ca="1">IF($AE24=FALSE,AQ24*Overheads!$S$25,
IFERROR(Overheads!$O$50*AQ24,0)
+IFERROR(Overheads!T$60*(AQ24/Overheads!T$66),0))</f>
        <v>0</v>
      </c>
      <c r="BF24" s="215">
        <f ca="1">IF($AE24=FALSE,AR24*Overheads!$S$25,
IFERROR(Overheads!$O$50*AR24,0)
+IFERROR(Overheads!U$60*(AR24/Overheads!U$66),0))</f>
        <v>0</v>
      </c>
      <c r="BG24" s="155">
        <f t="shared" ca="1" si="44"/>
        <v>0</v>
      </c>
      <c r="BH24" s="165"/>
      <c r="BI24" s="215">
        <f t="shared" ca="1" si="45"/>
        <v>0</v>
      </c>
      <c r="BJ24" s="215">
        <f t="shared" ca="1" si="11"/>
        <v>0</v>
      </c>
      <c r="BK24" s="215">
        <f t="shared" ca="1" si="12"/>
        <v>0</v>
      </c>
      <c r="BL24" s="215">
        <f t="shared" ca="1" si="13"/>
        <v>0</v>
      </c>
      <c r="BM24" s="215">
        <f t="shared" ca="1" si="14"/>
        <v>0</v>
      </c>
      <c r="BN24" s="155">
        <f t="shared" ca="1" si="46"/>
        <v>0</v>
      </c>
      <c r="BO24" s="165"/>
      <c r="BP24" s="187" cm="1">
        <f t="array" ref="BP24">IFERROR(IF($X24=$X23,BP23,INDEX(Forecast_Capex_Input!AC$12:AC$286,$X24)),0)</f>
        <v>0</v>
      </c>
      <c r="BQ24" s="187" cm="1">
        <f t="array" ref="BQ24">IFERROR(IF($X24=$X23,BQ23,INDEX(Forecast_Capex_Input!AD$12:AD$286,$X24)),0)</f>
        <v>1</v>
      </c>
      <c r="BR24" s="187" cm="1">
        <f t="array" ref="BR24">IFERROR(IF($X24=$X23,BR23,INDEX(Forecast_Capex_Input!AE$12:AE$286,$X24)),0)</f>
        <v>0</v>
      </c>
      <c r="BS24" s="187" cm="1">
        <f t="array" ref="BS24">IFERROR(IF($X24=$X23,BS23,INDEX(Forecast_Capex_Input!AF$12:AF$286,$X24)),0)</f>
        <v>0</v>
      </c>
      <c r="BT24" s="187" cm="1">
        <f t="array" ref="BT24">IFERROR(IF($X24=$X23,BT23,INDEX(Forecast_Capex_Input!AG$12:AG$286,$X24)),0)</f>
        <v>0</v>
      </c>
      <c r="BU24" s="165"/>
      <c r="BV24" s="215">
        <f t="shared" si="15"/>
        <v>0</v>
      </c>
      <c r="BW24" s="215">
        <f t="shared" si="16"/>
        <v>0</v>
      </c>
      <c r="BX24" s="215">
        <f t="shared" si="17"/>
        <v>0</v>
      </c>
      <c r="BY24" s="215">
        <f t="shared" si="18"/>
        <v>0</v>
      </c>
      <c r="BZ24" s="215">
        <f t="shared" si="19"/>
        <v>0</v>
      </c>
      <c r="CA24" s="155">
        <f t="shared" si="47"/>
        <v>0</v>
      </c>
      <c r="CB24" s="165"/>
      <c r="CC24" s="215">
        <f t="shared" ca="1" si="20"/>
        <v>0</v>
      </c>
      <c r="CD24" s="215">
        <f t="shared" ca="1" si="21"/>
        <v>0</v>
      </c>
      <c r="CE24" s="215">
        <f t="shared" ca="1" si="22"/>
        <v>0</v>
      </c>
      <c r="CF24" s="215">
        <f t="shared" ca="1" si="23"/>
        <v>0</v>
      </c>
      <c r="CG24" s="215">
        <f t="shared" ca="1" si="24"/>
        <v>0</v>
      </c>
      <c r="CH24" s="155">
        <f t="shared" ca="1" si="48"/>
        <v>0</v>
      </c>
      <c r="CI24" s="165"/>
      <c r="CJ24" s="215">
        <f t="shared" ca="1" si="25"/>
        <v>0</v>
      </c>
      <c r="CK24" s="215">
        <f t="shared" ca="1" si="26"/>
        <v>0</v>
      </c>
      <c r="CL24" s="215">
        <f t="shared" ca="1" si="27"/>
        <v>0</v>
      </c>
      <c r="CM24" s="215">
        <f t="shared" ca="1" si="28"/>
        <v>0</v>
      </c>
      <c r="CN24" s="215">
        <f t="shared" ca="1" si="29"/>
        <v>0</v>
      </c>
      <c r="CO24" s="155">
        <f t="shared" ca="1" si="49"/>
        <v>0</v>
      </c>
      <c r="CP24" s="165"/>
      <c r="CQ24" s="223">
        <f t="shared" ca="1" si="30"/>
        <v>0</v>
      </c>
      <c r="CR24" s="223">
        <f t="shared" ca="1" si="31"/>
        <v>0</v>
      </c>
      <c r="CS24" s="223">
        <f t="shared" ca="1" si="32"/>
        <v>0</v>
      </c>
      <c r="CT24" s="223">
        <f t="shared" ca="1" si="33"/>
        <v>0</v>
      </c>
      <c r="CU24" s="223">
        <f t="shared" ca="1" si="34"/>
        <v>0</v>
      </c>
      <c r="CV24" s="155">
        <f t="shared" ca="1" si="50"/>
        <v>0</v>
      </c>
      <c r="CW24" s="165"/>
      <c r="CX24" s="215">
        <f t="shared" ca="1" si="51"/>
        <v>0</v>
      </c>
      <c r="CY24" s="215">
        <f t="shared" ca="1" si="35"/>
        <v>0</v>
      </c>
      <c r="CZ24" s="215">
        <f t="shared" ca="1" si="36"/>
        <v>0</v>
      </c>
      <c r="DA24" s="215">
        <f t="shared" ca="1" si="37"/>
        <v>0</v>
      </c>
      <c r="DB24" s="215">
        <f t="shared" ca="1" si="38"/>
        <v>0</v>
      </c>
      <c r="DC24" s="155">
        <f t="shared" ca="1" si="52"/>
        <v>0</v>
      </c>
      <c r="DD24" s="165"/>
      <c r="DE24" s="188" t="b" cm="1">
        <f t="array" aca="1" ref="DE24" ca="1">OR($G24=Forecast_Capex_Input!$BF$8:$BF$10)</f>
        <v>0</v>
      </c>
      <c r="DF24" s="188" cm="1">
        <f t="array" aca="1" ref="DF24" ca="1">IFERROR(INDEX(Forecast_Capex_Input!BG$12:BG$286,$X24)
*(INDEX(Forecast_Capex_Input!$H$12:$H$286,$X24)=Repex),0)
*$DE24</f>
        <v>0</v>
      </c>
      <c r="DG24" s="188" cm="1">
        <f t="array" aca="1" ref="DG24" ca="1">IFERROR(INDEX(Forecast_Capex_Input!BH$12:BH$286,$X24)
*(INDEX(Forecast_Capex_Input!$H$12:$H$286,$X24)=Repex),0)
*$DE24</f>
        <v>0</v>
      </c>
      <c r="DH24" s="188" cm="1">
        <f t="array" aca="1" ref="DH24" ca="1">IFERROR(INDEX(Forecast_Capex_Input!BI$12:BI$286,$X24)
*(INDEX(Forecast_Capex_Input!$H$12:$H$286,$X24)=Repex),0)
*$DE24</f>
        <v>0</v>
      </c>
      <c r="DI24" s="188" cm="1">
        <f t="array" aca="1" ref="DI24" ca="1">IFERROR(INDEX(Forecast_Capex_Input!BJ$12:BJ$286,$X24)
*(INDEX(Forecast_Capex_Input!$H$12:$H$286,$X24)=Repex),0)
*$DE24</f>
        <v>0</v>
      </c>
      <c r="DJ24" s="188" cm="1">
        <f t="array" aca="1" ref="DJ24" ca="1">IFERROR(INDEX(Forecast_Capex_Input!BK$12:BK$286,$X24)
*(INDEX(Forecast_Capex_Input!$H$12:$H$286,$X24)=Repex),0)
*$DE24</f>
        <v>0</v>
      </c>
      <c r="DK24" s="188" cm="1">
        <f t="array" aca="1" ref="DK24" ca="1">IFERROR(INDEX(Forecast_Capex_Input!BL$12:BL$286,$X24)
*(INDEX(Forecast_Capex_Input!$H$12:$H$286,$X24)=Repex),0)
*$DE24</f>
        <v>0</v>
      </c>
      <c r="DL24" s="165"/>
      <c r="DM24" s="188" t="b" cm="1">
        <f t="array" aca="1" ref="DM24" ca="1">OR($G24=Forecast_Capex_Input!$BN$8:$BN$9)</f>
        <v>1</v>
      </c>
      <c r="DN24" s="188" cm="1">
        <f t="array" aca="1" ref="DN24" ca="1">IFERROR(INDEX(Forecast_Capex_Input!BO$12:BO$286,$X24)
*(INDEX(Forecast_Capex_Input!$H$12:$H$286,$X24)=Repex),0)
*$DM24</f>
        <v>1</v>
      </c>
      <c r="DO24" s="188" cm="1">
        <f t="array" aca="1" ref="DO24" ca="1">IFERROR(INDEX(Forecast_Capex_Input!BP$12:BP$286,$X24)
*(INDEX(Forecast_Capex_Input!$H$12:$H$286,$X24)=Repex),0)
*$DM24</f>
        <v>0</v>
      </c>
      <c r="DP24" s="188" cm="1">
        <f t="array" aca="1" ref="DP24" ca="1">IFERROR(INDEX(Forecast_Capex_Input!BQ$12:BQ$286,$X24)
*(INDEX(Forecast_Capex_Input!$H$12:$H$286,$X24)=Repex),0)
*$DM24</f>
        <v>0</v>
      </c>
      <c r="DQ24" s="188" cm="1">
        <f t="array" aca="1" ref="DQ24" ca="1">IFERROR(INDEX(Forecast_Capex_Input!BR$12:BR$286,$X24)
*(INDEX(Forecast_Capex_Input!$H$12:$H$286,$X24)=Repex),0)
*$DM24</f>
        <v>0</v>
      </c>
      <c r="DR24" s="188" cm="1">
        <f t="array" aca="1" ref="DR24" ca="1">IFERROR(INDEX(Forecast_Capex_Input!BS$12:BS$286,$X24)
*(INDEX(Forecast_Capex_Input!$H$12:$H$286,$X24)=Repex),0)
*$DM24</f>
        <v>0</v>
      </c>
      <c r="DS24" s="165"/>
      <c r="DT24" s="188" t="b" cm="1">
        <f t="array" aca="1" ref="DT24" ca="1">OR($G24=Forecast_Capex_Input!$BU$8:$BU$10)</f>
        <v>0</v>
      </c>
      <c r="DU24" s="188" cm="1">
        <f t="array" aca="1" ref="DU24" ca="1">IFERROR(INDEX(Forecast_Capex_Input!BV$12:BV$286,$X24)
*(INDEX(Forecast_Capex_Input!$H$12:$H$286,$X24)=Repex),0)
*$DT24</f>
        <v>0</v>
      </c>
      <c r="DV24" s="188" cm="1">
        <f t="array" aca="1" ref="DV24" ca="1">IFERROR(INDEX(Forecast_Capex_Input!BW$12:BW$286,$X24)
*(INDEX(Forecast_Capex_Input!$H$12:$H$286,$X24)=Repex),0)
*$DT24</f>
        <v>0</v>
      </c>
      <c r="DW24" s="188" cm="1">
        <f t="array" aca="1" ref="DW24" ca="1">IFERROR(INDEX(Forecast_Capex_Input!BX$12:BX$286,$X24)
*(INDEX(Forecast_Capex_Input!$H$12:$H$286,$X24)=Repex),0)
*$DT24</f>
        <v>0</v>
      </c>
      <c r="DX24" s="188" cm="1">
        <f t="array" aca="1" ref="DX24" ca="1">IFERROR(INDEX(Forecast_Capex_Input!BY$12:BY$286,$X24)
*(INDEX(Forecast_Capex_Input!$H$12:$H$286,$X24)=Repex),0)
*$DT24</f>
        <v>0</v>
      </c>
      <c r="DY24" s="188" cm="1">
        <f t="array" aca="1" ref="DY24" ca="1">IFERROR(INDEX(Forecast_Capex_Input!BZ$12:BZ$286,$X24)
*(INDEX(Forecast_Capex_Input!$H$12:$H$286,$X24)=Repex),0)
*$DT24</f>
        <v>0</v>
      </c>
      <c r="DZ24" s="188" cm="1">
        <f t="array" aca="1" ref="DZ24" ca="1">IFERROR(INDEX(Forecast_Capex_Input!CA$12:CA$286,$X24)
*(INDEX(Forecast_Capex_Input!$H$12:$H$286,$X24)=Repex),0)
*$DT24</f>
        <v>0</v>
      </c>
      <c r="EA24" s="188" cm="1">
        <f t="array" aca="1" ref="EA24" ca="1">IFERROR(INDEX(Forecast_Capex_Input!CB$12:CB$286,$X24)
*(INDEX(Forecast_Capex_Input!$H$12:$H$286,$X24)=Repex),0)
*$DT24</f>
        <v>0</v>
      </c>
      <c r="EB24" s="188" cm="1">
        <f t="array" aca="1" ref="EB24" ca="1">IFERROR(INDEX(Forecast_Capex_Input!CC$12:CC$286,$X24)
*(INDEX(Forecast_Capex_Input!$H$12:$H$286,$X24)=Repex),0)
*$DT24</f>
        <v>0</v>
      </c>
      <c r="EC24" s="165"/>
      <c r="ED24" s="226" t="str">
        <f t="shared" si="39"/>
        <v>N/A</v>
      </c>
      <c r="EE24" s="174" t="s">
        <v>15</v>
      </c>
    </row>
    <row r="25" spans="3:135" x14ac:dyDescent="0.2">
      <c r="C25" s="174">
        <f t="shared" si="40"/>
        <v>15</v>
      </c>
      <c r="D25" s="167" t="str" cm="1">
        <f t="array" ref="D25">IFERROR(INDEX(Forecast_Capex_Input!$D$12:$D$286,$X25),NA)</f>
        <v>Circuit Breaker Program</v>
      </c>
      <c r="E25" s="172" t="b" cm="1">
        <f t="array" ref="E25">IF($X25=NA,NA,INDEX(Forecast_Capex_Input!$E$12:$E$286,$X25))</f>
        <v>1</v>
      </c>
      <c r="F25" s="167" t="str" cm="1">
        <f t="array" aca="1" ref="F25" ca="1">IFERROR(INDEX(General!$E$25:$E$26,$Y25),NA)</f>
        <v>Labour</v>
      </c>
      <c r="G25" s="167" t="str" cm="1">
        <f t="array" aca="1" ref="G25" ca="1">IFERROR(INDEX(Forecast_Capex_Input!$AI$11:$BB$11,$AA25),NA)</f>
        <v>Substations</v>
      </c>
      <c r="H25" s="189" cm="1">
        <f t="array" aca="1" ref="H25" ca="1">IFERROR(INDEX(Forecast_Capex_Input!$AI$12:$BB$286,$X25,$AA25),NA)</f>
        <v>1</v>
      </c>
      <c r="I25" s="199" t="str" cm="1">
        <f t="array" ref="I25">IFERROR(INDEX(Forecast_Capex_Input!$F$12:$F$286,$X25),NA)</f>
        <v>Replacement Expenditure</v>
      </c>
      <c r="J25" s="199" t="str" cm="1">
        <f t="array" ref="J25">IFERROR(INDEX(Forecast_Capex_Input!G$12:G$286,$X25),NA)</f>
        <v>Substation</v>
      </c>
      <c r="K25" s="199" t="str" cm="1">
        <f t="array" ref="K25">IFERROR(INDEX(Forecast_Capex_Input!H$12:H$286,$X25),NA)</f>
        <v>Repex</v>
      </c>
      <c r="L25" s="199" t="str" cm="1">
        <f t="array" ref="L25">IFERROR(INDEX(Forecast_Capex_Input!I$12:I$286,$X25),NA)</f>
        <v>N/A</v>
      </c>
      <c r="M25" s="199" t="str" cm="1">
        <f t="array" ref="M25">IFERROR(INDEX(Forecast_Capex_Input!J$12:J$286,$X25),NA)</f>
        <v>N/A</v>
      </c>
      <c r="N25" s="199" t="str" cm="1">
        <f t="array" ref="N25">IFERROR(INDEX(Forecast_Capex_Input!K$12:K$286,$X25),NA)</f>
        <v>Substations - Switchbay Equipment</v>
      </c>
      <c r="O25" s="199" t="str" cm="1">
        <f t="array" ref="O25">IFERROR(INDEX(Forecast_Capex_Input!L$12:L$286,$X25),NA)</f>
        <v>Substations - Safe and Reliable Network</v>
      </c>
      <c r="P25" s="199" t="str" cm="1">
        <f t="array" ref="P25">IFERROR(INDEX(Forecast_Capex_Input!M$12:M$286,$X25),NA)</f>
        <v>N/A</v>
      </c>
      <c r="Q25" s="172" t="str" cm="1">
        <f t="array" ref="Q25">IFERROR(INDEX(Forecast_Capex_Input!N$12:N$286,$X25),NA)</f>
        <v>No</v>
      </c>
      <c r="R25" s="265" cm="1">
        <f t="array" ref="R25">IFERROR(INDEX(Forecast_Capex_Input!O$12:O$286,$X25),0)</f>
        <v>0</v>
      </c>
      <c r="S25" s="172" t="str" cm="1">
        <f t="array" ref="S25">IFERROR(INDEX(Forecast_Capex_Input!P$12:P$286,$X25),0)</f>
        <v>Safety security &amp; reliability</v>
      </c>
      <c r="T25" s="199" t="str" cm="1">
        <f t="array" aca="1" ref="T25" ca="1">IFERROR(INDEX(General!$K$84:$K$103,$AA25),NA)</f>
        <v>Substations (2018 onwards)</v>
      </c>
      <c r="U25" s="188" cm="1">
        <f t="array" aca="1" ref="U25" ca="1">IFERROR(
IF($F25=General!$E$25,INDEX(Forecast_Capex_Input!S$12:S$286,$X25),
INDEX(Forecast_Capex_Input!T$12:T$286,$X25)),0)</f>
        <v>0.27907759048710101</v>
      </c>
      <c r="V25" s="222" t="b">
        <f>IFERROR(INDEX(Overheads!$T$19:$T$26,MATCH($I25,Overheads!$E$19:$E$26,0)),FALSE)</f>
        <v>1</v>
      </c>
      <c r="W25" s="165"/>
      <c r="X25" s="174">
        <f>IFERROR(
IF(MATCH($C25,Forecast_Capex_Input!$CI$12:$CI$286,1)+1&gt;MAX(Forecast_Capex_Input!$C$12:$C$286),NA,
MATCH($C25,Forecast_Capex_Input!$CI$12:$CI$286,1)+1),1)</f>
        <v>8</v>
      </c>
      <c r="Y25" s="174" cm="1">
        <f t="array" aca="1" ref="Y25" ca="1">IFERROR(
IF(X24&lt;&gt;X25,1,
IF(COUNTIF(OFFSET(Y24,0,0,-INDEX(Forecast_Capex_Input!$CG$12:$CG$286,$X25)),Y24)=INDEX(Forecast_Capex_Input!$CG$12:$CG$286,$X25),Y24+1,Y24)),NA)</f>
        <v>1</v>
      </c>
      <c r="Z25" s="174" cm="1">
        <f t="array" ref="Z25">IFERROR($C25-IF($X25=1,1,INDEX(Forecast_Capex_Input!$CI$12:$CI$286,$X25-1))+1,NA)</f>
        <v>1</v>
      </c>
      <c r="AA25" s="174" cm="1">
        <f t="array" aca="1" ref="AA25" ca="1">IFERROR(IF(Y25=1,
INDEX(Forecast_Capex_Input!$AI$10:$BB$10,SMALL(IF(INDEX(Forecast_Capex_Input!$AI$12:$BB$286,$X25,0)&gt;0,COLUMN(Forecast_Capex_Input!$AI$10:$BB$10)-COLUMN(Forecast_Capex_Input!$AI$12)+1),ROWS(OFFSET(AA24,0,0,-$Z25)))),
OFFSET(AA24,-INDEX(Forecast_Capex_Input!$CG$12:$CG$286,$X25)+1,0)),NA)</f>
        <v>3</v>
      </c>
      <c r="AB25" s="174">
        <f t="shared" ca="1" si="9"/>
        <v>1</v>
      </c>
      <c r="AC25" s="222" t="b">
        <f t="shared" si="41"/>
        <v>0</v>
      </c>
      <c r="AD25" s="220" t="b">
        <v>0</v>
      </c>
      <c r="AE25" s="222" t="b">
        <f t="shared" si="10"/>
        <v>1</v>
      </c>
      <c r="AF25" s="165"/>
      <c r="AG25" s="215">
        <v>2.3291090172625002</v>
      </c>
      <c r="AH25" s="215">
        <v>2.1173718338750005</v>
      </c>
      <c r="AI25" s="215">
        <v>1.0586859169375002</v>
      </c>
      <c r="AJ25" s="215">
        <v>2.3291090172625002</v>
      </c>
      <c r="AK25" s="215">
        <v>2.4349776089562503</v>
      </c>
      <c r="AL25" s="155">
        <v>10.269253394293752</v>
      </c>
      <c r="AM25" s="165"/>
      <c r="AN25" s="215" cm="1">
        <f t="array" aca="1" ref="AN25" ca="1">IFERROR(INDEX(General!O$33:O$34,$AB25)
*AG25,0)</f>
        <v>2.3253327523080745</v>
      </c>
      <c r="AO25" s="215" cm="1">
        <f t="array" aca="1" ref="AO25" ca="1">IFERROR(INDEX(General!P$33:P$34,$AB25)
*AH25,0)</f>
        <v>2.130106815273916</v>
      </c>
      <c r="AP25" s="215" cm="1">
        <f t="array" aca="1" ref="AP25" ca="1">IFERROR(INDEX(General!Q$33:Q$34,$AB25)
*AI25,0)</f>
        <v>1.0746429744092909</v>
      </c>
      <c r="AQ25" s="215" cm="1">
        <f t="array" aca="1" ref="AQ25" ca="1">IFERROR(INDEX(General!R$33:R$34,$AB25)
*AJ25,0)</f>
        <v>2.3836825737447107</v>
      </c>
      <c r="AR25" s="215" cm="1">
        <f t="array" aca="1" ref="AR25" ca="1">IFERROR(INDEX(General!S$33:S$34,$AB25)
*AK25,0)</f>
        <v>2.5073604430917409</v>
      </c>
      <c r="AS25" s="155">
        <f t="shared" ca="1" si="42"/>
        <v>10.421125558827733</v>
      </c>
      <c r="AT25" s="165"/>
      <c r="AU25" s="215">
        <f ca="1">IF($AE25=FALSE,AN25*Overheads!$R$24*$V25,
IFERROR(Overheads!$O$49*$V25*AN25,0)
+IFERROR(Overheads!Q$59*$V25*(AN25/Overheads!Q$68),0))</f>
        <v>0.32570097685198035</v>
      </c>
      <c r="AV25" s="215">
        <f ca="1">IF($AE25=FALSE,AO25*Overheads!$R$24*$V25,
IFERROR(Overheads!$O$49*$V25*AO25,0)
+IFERROR(Overheads!R$59*$V25*(AO25/Overheads!R$68),0))</f>
        <v>0.25422918660172716</v>
      </c>
      <c r="AW25" s="215">
        <f ca="1">IF($AE25=FALSE,AP25*Overheads!$R$24*$V25,
IFERROR(Overheads!$O$49*$V25*AP25,0)
+IFERROR(Overheads!S$59*$V25*(AP25/Overheads!S$68),0))</f>
        <v>0.13974780881552223</v>
      </c>
      <c r="AX25" s="215">
        <f ca="1">IF($AE25=FALSE,AQ25*Overheads!$R$24*$V25,
IFERROR(Overheads!$O$49*$V25*AQ25,0)
+IFERROR(Overheads!T$59*$V25*(AQ25/Overheads!T$68),0))</f>
        <v>0.34156035223271652</v>
      </c>
      <c r="AY25" s="215">
        <f ca="1">IF($AE25=FALSE,AR25*Overheads!$R$24*$V25,
IFERROR(Overheads!$O$49*$V25*AR25,0)
+IFERROR(Overheads!U$59*$V25*(AR25/Overheads!U$68),0))</f>
        <v>0.30671663320981951</v>
      </c>
      <c r="AZ25" s="155">
        <f t="shared" ca="1" si="43"/>
        <v>1.3679549577117656</v>
      </c>
      <c r="BA25" s="165"/>
      <c r="BB25" s="215">
        <f ca="1">IF($AE25=FALSE,AN25*Overheads!$S$25,
IFERROR(Overheads!$O$50*AN25,0)
+IFERROR(Overheads!Q$60*(AN25/Overheads!Q$66),0))</f>
        <v>4.371348632937018E-2</v>
      </c>
      <c r="BC25" s="215">
        <f ca="1">IF($AE25=FALSE,AO25*Overheads!$S$25,
IFERROR(Overheads!$O$50*AO25,0)
+IFERROR(Overheads!R$60*(AO25/Overheads!R$66),0))</f>
        <v>3.5940444238938343E-2</v>
      </c>
      <c r="BD25" s="215">
        <f ca="1">IF($AE25=FALSE,AP25*Overheads!$S$25,
IFERROR(Overheads!$O$50*AP25,0)
+IFERROR(Overheads!S$60*(AP25/Overheads!S$66),0))</f>
        <v>1.9723604401666098E-2</v>
      </c>
      <c r="BE25" s="215">
        <f ca="1">IF($AE25=FALSE,AQ25*Overheads!$S$25,
IFERROR(Overheads!$O$50*AQ25,0)
+IFERROR(Overheads!T$60*(AQ25/Overheads!T$66),0))</f>
        <v>4.831915773702751E-2</v>
      </c>
      <c r="BF25" s="215">
        <f ca="1">IF($AE25=FALSE,AR25*Overheads!$S$25,
IFERROR(Overheads!$O$50*AR25,0)
+IFERROR(Overheads!U$60*(AR25/Overheads!U$66),0))</f>
        <v>4.4892901005121506E-2</v>
      </c>
      <c r="BG25" s="155">
        <f t="shared" ca="1" si="44"/>
        <v>0.19258959371212364</v>
      </c>
      <c r="BH25" s="165"/>
      <c r="BI25" s="215">
        <f t="shared" ca="1" si="45"/>
        <v>2.694747215489425</v>
      </c>
      <c r="BJ25" s="215">
        <f t="shared" ca="1" si="11"/>
        <v>2.4202764461145811</v>
      </c>
      <c r="BK25" s="215">
        <f t="shared" ca="1" si="12"/>
        <v>1.2341143876264793</v>
      </c>
      <c r="BL25" s="215">
        <f t="shared" ca="1" si="13"/>
        <v>2.773562083714455</v>
      </c>
      <c r="BM25" s="215">
        <f t="shared" ca="1" si="14"/>
        <v>2.8589699773066819</v>
      </c>
      <c r="BN25" s="155">
        <f t="shared" ca="1" si="46"/>
        <v>11.981670110251622</v>
      </c>
      <c r="BO25" s="165"/>
      <c r="BP25" s="187" cm="1">
        <f t="array" ref="BP25">IFERROR(IF($X25=$X24,BP24,INDEX(Forecast_Capex_Input!AC$12:AC$286,$X25)),0)</f>
        <v>0.1</v>
      </c>
      <c r="BQ25" s="187" cm="1">
        <f t="array" ref="BQ25">IFERROR(IF($X25=$X24,BQ24,INDEX(Forecast_Capex_Input!AD$12:AD$286,$X25)),0)</f>
        <v>0.11</v>
      </c>
      <c r="BR25" s="187" cm="1">
        <f t="array" ref="BR25">IFERROR(IF($X25=$X24,BR24,INDEX(Forecast_Capex_Input!AE$12:AE$286,$X25)),0)</f>
        <v>0.14000000000000001</v>
      </c>
      <c r="BS25" s="187" cm="1">
        <f t="array" ref="BS25">IFERROR(IF($X25=$X24,BS24,INDEX(Forecast_Capex_Input!AF$12:AF$286,$X25)),0)</f>
        <v>0.32</v>
      </c>
      <c r="BT25" s="187" cm="1">
        <f t="array" ref="BT25">IFERROR(IF($X25=$X24,BT24,INDEX(Forecast_Capex_Input!AG$12:AG$286,$X25)),0)</f>
        <v>0.33</v>
      </c>
      <c r="BU25" s="165"/>
      <c r="BV25" s="215">
        <f t="shared" si="15"/>
        <v>1.0269253394293754</v>
      </c>
      <c r="BW25" s="215">
        <f t="shared" si="16"/>
        <v>1.1296178733723128</v>
      </c>
      <c r="BX25" s="215">
        <f t="shared" si="17"/>
        <v>1.4376954752011255</v>
      </c>
      <c r="BY25" s="215">
        <f t="shared" si="18"/>
        <v>3.2861610861740007</v>
      </c>
      <c r="BZ25" s="215">
        <f t="shared" si="19"/>
        <v>3.3888536201169384</v>
      </c>
      <c r="CA25" s="155">
        <f t="shared" si="47"/>
        <v>10.269253394293752</v>
      </c>
      <c r="CB25" s="165"/>
      <c r="CC25" s="215">
        <f t="shared" ca="1" si="20"/>
        <v>1.0421125558827733</v>
      </c>
      <c r="CD25" s="215">
        <f t="shared" ca="1" si="21"/>
        <v>1.1463238114710506</v>
      </c>
      <c r="CE25" s="215">
        <f t="shared" ca="1" si="22"/>
        <v>1.4589575782358828</v>
      </c>
      <c r="CF25" s="215">
        <f t="shared" ca="1" si="23"/>
        <v>3.3347601788248746</v>
      </c>
      <c r="CG25" s="215">
        <f t="shared" ca="1" si="24"/>
        <v>3.4389714344131517</v>
      </c>
      <c r="CH25" s="155">
        <f t="shared" ca="1" si="48"/>
        <v>10.421125558827733</v>
      </c>
      <c r="CI25" s="165"/>
      <c r="CJ25" s="215">
        <f t="shared" ca="1" si="25"/>
        <v>0.13679549577117656</v>
      </c>
      <c r="CK25" s="215">
        <f t="shared" ca="1" si="26"/>
        <v>0.1504750453482942</v>
      </c>
      <c r="CL25" s="215">
        <f t="shared" ca="1" si="27"/>
        <v>0.19151369407964719</v>
      </c>
      <c r="CM25" s="215">
        <f t="shared" ca="1" si="28"/>
        <v>0.43774558646776501</v>
      </c>
      <c r="CN25" s="215">
        <f t="shared" ca="1" si="29"/>
        <v>0.45142513604488266</v>
      </c>
      <c r="CO25" s="155">
        <f t="shared" ca="1" si="49"/>
        <v>1.3679549577117656</v>
      </c>
      <c r="CP25" s="165"/>
      <c r="CQ25" s="223">
        <f t="shared" ca="1" si="30"/>
        <v>1.9258959371212366E-2</v>
      </c>
      <c r="CR25" s="223">
        <f t="shared" ca="1" si="31"/>
        <v>2.1184855308333601E-2</v>
      </c>
      <c r="CS25" s="223">
        <f t="shared" ca="1" si="32"/>
        <v>2.6962543119697313E-2</v>
      </c>
      <c r="CT25" s="223">
        <f t="shared" ca="1" si="33"/>
        <v>6.1628669987879567E-2</v>
      </c>
      <c r="CU25" s="223">
        <f t="shared" ca="1" si="34"/>
        <v>6.3554565925000805E-2</v>
      </c>
      <c r="CV25" s="155">
        <f t="shared" ca="1" si="50"/>
        <v>0.19258959371212364</v>
      </c>
      <c r="CW25" s="165"/>
      <c r="CX25" s="215">
        <f t="shared" ca="1" si="51"/>
        <v>1.1981670110251623</v>
      </c>
      <c r="CY25" s="215">
        <f t="shared" ca="1" si="35"/>
        <v>1.3179837121276783</v>
      </c>
      <c r="CZ25" s="215">
        <f t="shared" ca="1" si="36"/>
        <v>1.6774338154352273</v>
      </c>
      <c r="DA25" s="215">
        <f t="shared" ca="1" si="37"/>
        <v>3.8341344352805193</v>
      </c>
      <c r="DB25" s="215">
        <f t="shared" ca="1" si="38"/>
        <v>3.9539511363830355</v>
      </c>
      <c r="DC25" s="155">
        <f t="shared" ca="1" si="52"/>
        <v>11.981670110251624</v>
      </c>
      <c r="DD25" s="165"/>
      <c r="DE25" s="188" t="b" cm="1">
        <f t="array" aca="1" ref="DE25" ca="1">OR($G25=Forecast_Capex_Input!$BF$8:$BF$10)</f>
        <v>0</v>
      </c>
      <c r="DF25" s="188" cm="1">
        <f t="array" aca="1" ref="DF25" ca="1">IFERROR(INDEX(Forecast_Capex_Input!BG$12:BG$286,$X25)
*(INDEX(Forecast_Capex_Input!$H$12:$H$286,$X25)=Repex),0)
*$DE25</f>
        <v>0</v>
      </c>
      <c r="DG25" s="188" cm="1">
        <f t="array" aca="1" ref="DG25" ca="1">IFERROR(INDEX(Forecast_Capex_Input!BH$12:BH$286,$X25)
*(INDEX(Forecast_Capex_Input!$H$12:$H$286,$X25)=Repex),0)
*$DE25</f>
        <v>0</v>
      </c>
      <c r="DH25" s="188" cm="1">
        <f t="array" aca="1" ref="DH25" ca="1">IFERROR(INDEX(Forecast_Capex_Input!BI$12:BI$286,$X25)
*(INDEX(Forecast_Capex_Input!$H$12:$H$286,$X25)=Repex),0)
*$DE25</f>
        <v>0</v>
      </c>
      <c r="DI25" s="188" cm="1">
        <f t="array" aca="1" ref="DI25" ca="1">IFERROR(INDEX(Forecast_Capex_Input!BJ$12:BJ$286,$X25)
*(INDEX(Forecast_Capex_Input!$H$12:$H$286,$X25)=Repex),0)
*$DE25</f>
        <v>0</v>
      </c>
      <c r="DJ25" s="188" cm="1">
        <f t="array" aca="1" ref="DJ25" ca="1">IFERROR(INDEX(Forecast_Capex_Input!BK$12:BK$286,$X25)
*(INDEX(Forecast_Capex_Input!$H$12:$H$286,$X25)=Repex),0)
*$DE25</f>
        <v>0</v>
      </c>
      <c r="DK25" s="188" cm="1">
        <f t="array" aca="1" ref="DK25" ca="1">IFERROR(INDEX(Forecast_Capex_Input!BL$12:BL$286,$X25)
*(INDEX(Forecast_Capex_Input!$H$12:$H$286,$X25)=Repex),0)
*$DE25</f>
        <v>0</v>
      </c>
      <c r="DL25" s="165"/>
      <c r="DM25" s="188" t="b" cm="1">
        <f t="array" aca="1" ref="DM25" ca="1">OR($G25=Forecast_Capex_Input!$BN$8:$BN$9)</f>
        <v>1</v>
      </c>
      <c r="DN25" s="188" cm="1">
        <f t="array" aca="1" ref="DN25" ca="1">IFERROR(INDEX(Forecast_Capex_Input!BO$12:BO$286,$X25)
*(INDEX(Forecast_Capex_Input!$H$12:$H$286,$X25)=Repex),0)
*$DM25</f>
        <v>0</v>
      </c>
      <c r="DO25" s="188" cm="1">
        <f t="array" aca="1" ref="DO25" ca="1">IFERROR(INDEX(Forecast_Capex_Input!BP$12:BP$286,$X25)
*(INDEX(Forecast_Capex_Input!$H$12:$H$286,$X25)=Repex),0)
*$DM25</f>
        <v>0</v>
      </c>
      <c r="DP25" s="188" cm="1">
        <f t="array" aca="1" ref="DP25" ca="1">IFERROR(INDEX(Forecast_Capex_Input!BQ$12:BQ$286,$X25)
*(INDEX(Forecast_Capex_Input!$H$12:$H$286,$X25)=Repex),0)
*$DM25</f>
        <v>1</v>
      </c>
      <c r="DQ25" s="188" cm="1">
        <f t="array" aca="1" ref="DQ25" ca="1">IFERROR(INDEX(Forecast_Capex_Input!BR$12:BR$286,$X25)
*(INDEX(Forecast_Capex_Input!$H$12:$H$286,$X25)=Repex),0)
*$DM25</f>
        <v>0</v>
      </c>
      <c r="DR25" s="188" cm="1">
        <f t="array" aca="1" ref="DR25" ca="1">IFERROR(INDEX(Forecast_Capex_Input!BS$12:BS$286,$X25)
*(INDEX(Forecast_Capex_Input!$H$12:$H$286,$X25)=Repex),0)
*$DM25</f>
        <v>0</v>
      </c>
      <c r="DS25" s="165"/>
      <c r="DT25" s="188" t="b" cm="1">
        <f t="array" aca="1" ref="DT25" ca="1">OR($G25=Forecast_Capex_Input!$BU$8:$BU$10)</f>
        <v>0</v>
      </c>
      <c r="DU25" s="188" cm="1">
        <f t="array" aca="1" ref="DU25" ca="1">IFERROR(INDEX(Forecast_Capex_Input!BV$12:BV$286,$X25)
*(INDEX(Forecast_Capex_Input!$H$12:$H$286,$X25)=Repex),0)
*$DT25</f>
        <v>0</v>
      </c>
      <c r="DV25" s="188" cm="1">
        <f t="array" aca="1" ref="DV25" ca="1">IFERROR(INDEX(Forecast_Capex_Input!BW$12:BW$286,$X25)
*(INDEX(Forecast_Capex_Input!$H$12:$H$286,$X25)=Repex),0)
*$DT25</f>
        <v>0</v>
      </c>
      <c r="DW25" s="188" cm="1">
        <f t="array" aca="1" ref="DW25" ca="1">IFERROR(INDEX(Forecast_Capex_Input!BX$12:BX$286,$X25)
*(INDEX(Forecast_Capex_Input!$H$12:$H$286,$X25)=Repex),0)
*$DT25</f>
        <v>0</v>
      </c>
      <c r="DX25" s="188" cm="1">
        <f t="array" aca="1" ref="DX25" ca="1">IFERROR(INDEX(Forecast_Capex_Input!BY$12:BY$286,$X25)
*(INDEX(Forecast_Capex_Input!$H$12:$H$286,$X25)=Repex),0)
*$DT25</f>
        <v>0</v>
      </c>
      <c r="DY25" s="188" cm="1">
        <f t="array" aca="1" ref="DY25" ca="1">IFERROR(INDEX(Forecast_Capex_Input!BZ$12:BZ$286,$X25)
*(INDEX(Forecast_Capex_Input!$H$12:$H$286,$X25)=Repex),0)
*$DT25</f>
        <v>0</v>
      </c>
      <c r="DZ25" s="188" cm="1">
        <f t="array" aca="1" ref="DZ25" ca="1">IFERROR(INDEX(Forecast_Capex_Input!CA$12:CA$286,$X25)
*(INDEX(Forecast_Capex_Input!$H$12:$H$286,$X25)=Repex),0)
*$DT25</f>
        <v>0</v>
      </c>
      <c r="EA25" s="188" cm="1">
        <f t="array" aca="1" ref="EA25" ca="1">IFERROR(INDEX(Forecast_Capex_Input!CB$12:CB$286,$X25)
*(INDEX(Forecast_Capex_Input!$H$12:$H$286,$X25)=Repex),0)
*$DT25</f>
        <v>0</v>
      </c>
      <c r="EB25" s="188" cm="1">
        <f t="array" aca="1" ref="EB25" ca="1">IFERROR(INDEX(Forecast_Capex_Input!CC$12:CC$286,$X25)
*(INDEX(Forecast_Capex_Input!$H$12:$H$286,$X25)=Repex),0)
*$DT25</f>
        <v>0</v>
      </c>
      <c r="EC25" s="165"/>
      <c r="ED25" s="226" t="str">
        <f t="shared" si="39"/>
        <v>N/A</v>
      </c>
      <c r="EE25" s="174" t="s">
        <v>15</v>
      </c>
    </row>
    <row r="26" spans="3:135" x14ac:dyDescent="0.2">
      <c r="C26" s="174">
        <f t="shared" si="40"/>
        <v>16</v>
      </c>
      <c r="D26" s="167" t="str" cm="1">
        <f t="array" ref="D26">IFERROR(INDEX(Forecast_Capex_Input!$D$12:$D$286,$X26),NA)</f>
        <v>Circuit Breaker Program</v>
      </c>
      <c r="E26" s="172" t="b" cm="1">
        <f t="array" ref="E26">IF($X26=NA,NA,INDEX(Forecast_Capex_Input!$E$12:$E$286,$X26))</f>
        <v>1</v>
      </c>
      <c r="F26" s="167" t="str" cm="1">
        <f t="array" aca="1" ref="F26" ca="1">IFERROR(INDEX(General!$E$25:$E$26,$Y26),NA)</f>
        <v>Non-Labour</v>
      </c>
      <c r="G26" s="167" t="str" cm="1">
        <f t="array" aca="1" ref="G26" ca="1">IFERROR(INDEX(Forecast_Capex_Input!$AI$11:$BB$11,$AA26),NA)</f>
        <v>Substations</v>
      </c>
      <c r="H26" s="189" cm="1">
        <f t="array" aca="1" ref="H26" ca="1">IFERROR(INDEX(Forecast_Capex_Input!$AI$12:$BB$286,$X26,$AA26),NA)</f>
        <v>1</v>
      </c>
      <c r="I26" s="199" t="str" cm="1">
        <f t="array" ref="I26">IFERROR(INDEX(Forecast_Capex_Input!$F$12:$F$286,$X26),NA)</f>
        <v>Replacement Expenditure</v>
      </c>
      <c r="J26" s="199" t="str" cm="1">
        <f t="array" ref="J26">IFERROR(INDEX(Forecast_Capex_Input!G$12:G$286,$X26),NA)</f>
        <v>Substation</v>
      </c>
      <c r="K26" s="199" t="str" cm="1">
        <f t="array" ref="K26">IFERROR(INDEX(Forecast_Capex_Input!H$12:H$286,$X26),NA)</f>
        <v>Repex</v>
      </c>
      <c r="L26" s="199" t="str" cm="1">
        <f t="array" ref="L26">IFERROR(INDEX(Forecast_Capex_Input!I$12:I$286,$X26),NA)</f>
        <v>N/A</v>
      </c>
      <c r="M26" s="199" t="str" cm="1">
        <f t="array" ref="M26">IFERROR(INDEX(Forecast_Capex_Input!J$12:J$286,$X26),NA)</f>
        <v>N/A</v>
      </c>
      <c r="N26" s="199" t="str" cm="1">
        <f t="array" ref="N26">IFERROR(INDEX(Forecast_Capex_Input!K$12:K$286,$X26),NA)</f>
        <v>Substations - Switchbay Equipment</v>
      </c>
      <c r="O26" s="199" t="str" cm="1">
        <f t="array" ref="O26">IFERROR(INDEX(Forecast_Capex_Input!L$12:L$286,$X26),NA)</f>
        <v>Substations - Safe and Reliable Network</v>
      </c>
      <c r="P26" s="199" t="str" cm="1">
        <f t="array" ref="P26">IFERROR(INDEX(Forecast_Capex_Input!M$12:M$286,$X26),NA)</f>
        <v>N/A</v>
      </c>
      <c r="Q26" s="172" t="str" cm="1">
        <f t="array" ref="Q26">IFERROR(INDEX(Forecast_Capex_Input!N$12:N$286,$X26),NA)</f>
        <v>No</v>
      </c>
      <c r="R26" s="265" cm="1">
        <f t="array" ref="R26">IFERROR(INDEX(Forecast_Capex_Input!O$12:O$286,$X26),0)</f>
        <v>0</v>
      </c>
      <c r="S26" s="172" t="str" cm="1">
        <f t="array" ref="S26">IFERROR(INDEX(Forecast_Capex_Input!P$12:P$286,$X26),0)</f>
        <v>Safety security &amp; reliability</v>
      </c>
      <c r="T26" s="199" t="str" cm="1">
        <f t="array" aca="1" ref="T26" ca="1">IFERROR(INDEX(General!$K$84:$K$103,$AA26),NA)</f>
        <v>Substations (2018 onwards)</v>
      </c>
      <c r="U26" s="188" cm="1">
        <f t="array" aca="1" ref="U26" ca="1">IFERROR(
IF($F26=General!$E$25,INDEX(Forecast_Capex_Input!S$12:S$286,$X26),
INDEX(Forecast_Capex_Input!T$12:T$286,$X26)),0)</f>
        <v>0.72092240951289899</v>
      </c>
      <c r="V26" s="222" t="b">
        <f>IFERROR(INDEX(Overheads!$T$19:$T$26,MATCH($I26,Overheads!$E$19:$E$26,0)),FALSE)</f>
        <v>1</v>
      </c>
      <c r="W26" s="165"/>
      <c r="X26" s="174">
        <f>IFERROR(
IF(MATCH($C26,Forecast_Capex_Input!$CI$12:$CI$286,1)+1&gt;MAX(Forecast_Capex_Input!$C$12:$C$286),NA,
MATCH($C26,Forecast_Capex_Input!$CI$12:$CI$286,1)+1),1)</f>
        <v>8</v>
      </c>
      <c r="Y26" s="174" cm="1">
        <f t="array" aca="1" ref="Y26" ca="1">IFERROR(
IF(X25&lt;&gt;X26,1,
IF(COUNTIF(OFFSET(Y25,0,0,-INDEX(Forecast_Capex_Input!$CG$12:$CG$286,$X26)),Y25)=INDEX(Forecast_Capex_Input!$CG$12:$CG$286,$X26),Y25+1,Y25)),NA)</f>
        <v>2</v>
      </c>
      <c r="Z26" s="174" cm="1">
        <f t="array" ref="Z26">IFERROR($C26-IF($X26=1,1,INDEX(Forecast_Capex_Input!$CI$12:$CI$286,$X26-1))+1,NA)</f>
        <v>2</v>
      </c>
      <c r="AA26" s="174" cm="1">
        <f t="array" aca="1" ref="AA26" ca="1">IFERROR(IF(Y26=1,
INDEX(Forecast_Capex_Input!$AI$10:$BB$10,SMALL(IF(INDEX(Forecast_Capex_Input!$AI$12:$BB$286,$X26,0)&gt;0,COLUMN(Forecast_Capex_Input!$AI$10:$BB$10)-COLUMN(Forecast_Capex_Input!$AI$12)+1),ROWS(OFFSET(AA25,0,0,-$Z26)))),
OFFSET(AA25,-INDEX(Forecast_Capex_Input!$CG$12:$CG$286,$X26)+1,0)),NA)</f>
        <v>3</v>
      </c>
      <c r="AB26" s="174">
        <f t="shared" ca="1" si="9"/>
        <v>2</v>
      </c>
      <c r="AC26" s="222" t="b">
        <f t="shared" si="41"/>
        <v>0</v>
      </c>
      <c r="AD26" s="220" t="b">
        <v>0</v>
      </c>
      <c r="AE26" s="222" t="b">
        <f t="shared" si="10"/>
        <v>1</v>
      </c>
      <c r="AF26" s="165"/>
      <c r="AG26" s="215">
        <v>6.0166310086467165</v>
      </c>
      <c r="AH26" s="215">
        <v>5.4696645533151971</v>
      </c>
      <c r="AI26" s="215">
        <v>2.7348322766575985</v>
      </c>
      <c r="AJ26" s="215">
        <v>6.0166310086467165</v>
      </c>
      <c r="AK26" s="215">
        <v>6.2901142363124771</v>
      </c>
      <c r="AL26" s="155">
        <v>26.527873083578704</v>
      </c>
      <c r="AM26" s="165"/>
      <c r="AN26" s="215" cm="1">
        <f t="array" aca="1" ref="AN26" ca="1">IFERROR(INDEX(General!O$33:O$34,$AB26)
*AG26,0)</f>
        <v>6.0166310086467165</v>
      </c>
      <c r="AO26" s="215" cm="1">
        <f t="array" aca="1" ref="AO26" ca="1">IFERROR(INDEX(General!P$33:P$34,$AB26)
*AH26,0)</f>
        <v>5.4696645533151971</v>
      </c>
      <c r="AP26" s="215" cm="1">
        <f t="array" aca="1" ref="AP26" ca="1">IFERROR(INDEX(General!Q$33:Q$34,$AB26)
*AI26,0)</f>
        <v>2.7348322766575985</v>
      </c>
      <c r="AQ26" s="215" cm="1">
        <f t="array" aca="1" ref="AQ26" ca="1">IFERROR(INDEX(General!R$33:R$34,$AB26)
*AJ26,0)</f>
        <v>6.0166310086467165</v>
      </c>
      <c r="AR26" s="215" cm="1">
        <f t="array" aca="1" ref="AR26" ca="1">IFERROR(INDEX(General!S$33:S$34,$AB26)
*AK26,0)</f>
        <v>6.2901142363124771</v>
      </c>
      <c r="AS26" s="155">
        <f t="shared" ca="1" si="42"/>
        <v>26.527873083578704</v>
      </c>
      <c r="AT26" s="165"/>
      <c r="AU26" s="215">
        <f ca="1">IF($AE26=FALSE,AN26*Overheads!$R$24*$V26,
IFERROR(Overheads!$O$49*$V26*AN26,0)
+IFERROR(Overheads!Q$59*$V26*(AN26/Overheads!Q$68),0))</f>
        <v>0.84272781817100051</v>
      </c>
      <c r="AV26" s="215">
        <f ca="1">IF($AE26=FALSE,AO26*Overheads!$R$24*$V26,
IFERROR(Overheads!$O$49*$V26*AO26,0)
+IFERROR(Overheads!R$59*$V26*(AO26/Overheads!R$68),0))</f>
        <v>0.65280687353455924</v>
      </c>
      <c r="AW26" s="215">
        <f ca="1">IF($AE26=FALSE,AP26*Overheads!$R$24*$V26,
IFERROR(Overheads!$O$49*$V26*AP26,0)
+IFERROR(Overheads!S$59*$V26*(AP26/Overheads!S$68),0))</f>
        <v>0.35564073579966943</v>
      </c>
      <c r="AX26" s="215">
        <f ca="1">IF($AE26=FALSE,AQ26*Overheads!$R$24*$V26,
IFERROR(Overheads!$O$49*$V26*AQ26,0)
+IFERROR(Overheads!T$59*$V26*(AQ26/Overheads!T$68),0))</f>
        <v>0.86212930748544769</v>
      </c>
      <c r="AY26" s="215">
        <f ca="1">IF($AE26=FALSE,AR26*Overheads!$R$24*$V26,
IFERROR(Overheads!$O$49*$V26*AR26,0)
+IFERROR(Overheads!U$59*$V26*(AR26/Overheads!U$68),0))</f>
        <v>0.76944767409985348</v>
      </c>
      <c r="AZ26" s="155">
        <f t="shared" ca="1" si="43"/>
        <v>3.48275240909053</v>
      </c>
      <c r="BA26" s="165"/>
      <c r="BB26" s="215">
        <f ca="1">IF($AE26=FALSE,AN26*Overheads!$S$25,
IFERROR(Overheads!$O$50*AN26,0)
+IFERROR(Overheads!Q$60*(AN26/Overheads!Q$66),0))</f>
        <v>0.11310549730325137</v>
      </c>
      <c r="BC26" s="215">
        <f ca="1">IF($AE26=FALSE,AO26*Overheads!$S$25,
IFERROR(Overheads!$O$50*AO26,0)
+IFERROR(Overheads!R$60*(AO26/Overheads!R$66),0))</f>
        <v>9.2287472381446467E-2</v>
      </c>
      <c r="BD26" s="215">
        <f ca="1">IF($AE26=FALSE,AP26*Overheads!$S$25,
IFERROR(Overheads!$O$50*AP26,0)
+IFERROR(Overheads!S$60*(AP26/Overheads!S$66),0))</f>
        <v>5.0194112104396761E-2</v>
      </c>
      <c r="BE26" s="215">
        <f ca="1">IF($AE26=FALSE,AQ26*Overheads!$S$25,
IFERROR(Overheads!$O$50*AQ26,0)
+IFERROR(Overheads!T$60*(AQ26/Overheads!T$66),0))</f>
        <v>0.12196193652394724</v>
      </c>
      <c r="BF26" s="215">
        <f ca="1">IF($AE26=FALSE,AR26*Overheads!$S$25,
IFERROR(Overheads!$O$50*AR26,0)
+IFERROR(Overheads!U$60*(AR26/Overheads!U$66),0))</f>
        <v>0.11262101406269558</v>
      </c>
      <c r="BG26" s="155">
        <f t="shared" ca="1" si="44"/>
        <v>0.49017003237573747</v>
      </c>
      <c r="BH26" s="165"/>
      <c r="BI26" s="215">
        <f t="shared" ca="1" si="45"/>
        <v>6.9724643241209678</v>
      </c>
      <c r="BJ26" s="215">
        <f t="shared" ca="1" si="11"/>
        <v>6.2147588992312031</v>
      </c>
      <c r="BK26" s="215">
        <f t="shared" ca="1" si="12"/>
        <v>3.1406671245616646</v>
      </c>
      <c r="BL26" s="215">
        <f t="shared" ca="1" si="13"/>
        <v>7.0007222526561108</v>
      </c>
      <c r="BM26" s="215">
        <f t="shared" ca="1" si="14"/>
        <v>7.1721829244750266</v>
      </c>
      <c r="BN26" s="155">
        <f t="shared" ca="1" si="46"/>
        <v>30.500795525044975</v>
      </c>
      <c r="BO26" s="165"/>
      <c r="BP26" s="187" cm="1">
        <f t="array" ref="BP26">IFERROR(IF($X26=$X25,BP25,INDEX(Forecast_Capex_Input!AC$12:AC$286,$X26)),0)</f>
        <v>0.1</v>
      </c>
      <c r="BQ26" s="187" cm="1">
        <f t="array" ref="BQ26">IFERROR(IF($X26=$X25,BQ25,INDEX(Forecast_Capex_Input!AD$12:AD$286,$X26)),0)</f>
        <v>0.11</v>
      </c>
      <c r="BR26" s="187" cm="1">
        <f t="array" ref="BR26">IFERROR(IF($X26=$X25,BR25,INDEX(Forecast_Capex_Input!AE$12:AE$286,$X26)),0)</f>
        <v>0.14000000000000001</v>
      </c>
      <c r="BS26" s="187" cm="1">
        <f t="array" ref="BS26">IFERROR(IF($X26=$X25,BS25,INDEX(Forecast_Capex_Input!AF$12:AF$286,$X26)),0)</f>
        <v>0.32</v>
      </c>
      <c r="BT26" s="187" cm="1">
        <f t="array" ref="BT26">IFERROR(IF($X26=$X25,BT25,INDEX(Forecast_Capex_Input!AG$12:AG$286,$X26)),0)</f>
        <v>0.33</v>
      </c>
      <c r="BU26" s="165"/>
      <c r="BV26" s="215">
        <f t="shared" si="15"/>
        <v>2.6527873083578708</v>
      </c>
      <c r="BW26" s="215">
        <f t="shared" si="16"/>
        <v>2.9180660391936577</v>
      </c>
      <c r="BX26" s="215">
        <f t="shared" si="17"/>
        <v>3.7139022317010189</v>
      </c>
      <c r="BY26" s="215">
        <f t="shared" si="18"/>
        <v>8.4889193867451862</v>
      </c>
      <c r="BZ26" s="215">
        <f t="shared" si="19"/>
        <v>8.7541981175809731</v>
      </c>
      <c r="CA26" s="155">
        <f t="shared" si="47"/>
        <v>26.527873083578708</v>
      </c>
      <c r="CB26" s="165"/>
      <c r="CC26" s="215">
        <f t="shared" ca="1" si="20"/>
        <v>2.6527873083578708</v>
      </c>
      <c r="CD26" s="215">
        <f t="shared" ca="1" si="21"/>
        <v>2.9180660391936577</v>
      </c>
      <c r="CE26" s="215">
        <f t="shared" ca="1" si="22"/>
        <v>3.7139022317010189</v>
      </c>
      <c r="CF26" s="215">
        <f t="shared" ca="1" si="23"/>
        <v>8.4889193867451862</v>
      </c>
      <c r="CG26" s="215">
        <f t="shared" ca="1" si="24"/>
        <v>8.7541981175809731</v>
      </c>
      <c r="CH26" s="155">
        <f t="shared" ca="1" si="48"/>
        <v>26.527873083578708</v>
      </c>
      <c r="CI26" s="165"/>
      <c r="CJ26" s="215">
        <f t="shared" ca="1" si="25"/>
        <v>0.34827524090905304</v>
      </c>
      <c r="CK26" s="215">
        <f t="shared" ca="1" si="26"/>
        <v>0.38310276499995832</v>
      </c>
      <c r="CL26" s="215">
        <f t="shared" ca="1" si="27"/>
        <v>0.48758533727267422</v>
      </c>
      <c r="CM26" s="215">
        <f t="shared" ca="1" si="28"/>
        <v>1.1144807709089697</v>
      </c>
      <c r="CN26" s="215">
        <f t="shared" ca="1" si="29"/>
        <v>1.149308294999875</v>
      </c>
      <c r="CO26" s="155">
        <f t="shared" ca="1" si="49"/>
        <v>3.48275240909053</v>
      </c>
      <c r="CP26" s="165"/>
      <c r="CQ26" s="223">
        <f t="shared" ca="1" si="30"/>
        <v>4.9017003237573749E-2</v>
      </c>
      <c r="CR26" s="223">
        <f t="shared" ca="1" si="31"/>
        <v>5.3918703561331126E-2</v>
      </c>
      <c r="CS26" s="223">
        <f t="shared" ca="1" si="32"/>
        <v>6.862380453260325E-2</v>
      </c>
      <c r="CT26" s="223">
        <f t="shared" ca="1" si="33"/>
        <v>0.15685441036023601</v>
      </c>
      <c r="CU26" s="223">
        <f t="shared" ca="1" si="34"/>
        <v>0.16175611068399337</v>
      </c>
      <c r="CV26" s="155">
        <f t="shared" ca="1" si="50"/>
        <v>0.49017003237573747</v>
      </c>
      <c r="CW26" s="165"/>
      <c r="CX26" s="215">
        <f t="shared" ca="1" si="51"/>
        <v>3.0500795525044975</v>
      </c>
      <c r="CY26" s="215">
        <f t="shared" ca="1" si="35"/>
        <v>3.3550875077549476</v>
      </c>
      <c r="CZ26" s="215">
        <f t="shared" ca="1" si="36"/>
        <v>4.2701113735062961</v>
      </c>
      <c r="DA26" s="215">
        <f t="shared" ca="1" si="37"/>
        <v>9.7602545680143908</v>
      </c>
      <c r="DB26" s="215">
        <f t="shared" ca="1" si="38"/>
        <v>10.065262523264842</v>
      </c>
      <c r="DC26" s="155">
        <f t="shared" ca="1" si="52"/>
        <v>30.500795525044971</v>
      </c>
      <c r="DD26" s="165"/>
      <c r="DE26" s="188" t="b" cm="1">
        <f t="array" aca="1" ref="DE26" ca="1">OR($G26=Forecast_Capex_Input!$BF$8:$BF$10)</f>
        <v>0</v>
      </c>
      <c r="DF26" s="188" cm="1">
        <f t="array" aca="1" ref="DF26" ca="1">IFERROR(INDEX(Forecast_Capex_Input!BG$12:BG$286,$X26)
*(INDEX(Forecast_Capex_Input!$H$12:$H$286,$X26)=Repex),0)
*$DE26</f>
        <v>0</v>
      </c>
      <c r="DG26" s="188" cm="1">
        <f t="array" aca="1" ref="DG26" ca="1">IFERROR(INDEX(Forecast_Capex_Input!BH$12:BH$286,$X26)
*(INDEX(Forecast_Capex_Input!$H$12:$H$286,$X26)=Repex),0)
*$DE26</f>
        <v>0</v>
      </c>
      <c r="DH26" s="188" cm="1">
        <f t="array" aca="1" ref="DH26" ca="1">IFERROR(INDEX(Forecast_Capex_Input!BI$12:BI$286,$X26)
*(INDEX(Forecast_Capex_Input!$H$12:$H$286,$X26)=Repex),0)
*$DE26</f>
        <v>0</v>
      </c>
      <c r="DI26" s="188" cm="1">
        <f t="array" aca="1" ref="DI26" ca="1">IFERROR(INDEX(Forecast_Capex_Input!BJ$12:BJ$286,$X26)
*(INDEX(Forecast_Capex_Input!$H$12:$H$286,$X26)=Repex),0)
*$DE26</f>
        <v>0</v>
      </c>
      <c r="DJ26" s="188" cm="1">
        <f t="array" aca="1" ref="DJ26" ca="1">IFERROR(INDEX(Forecast_Capex_Input!BK$12:BK$286,$X26)
*(INDEX(Forecast_Capex_Input!$H$12:$H$286,$X26)=Repex),0)
*$DE26</f>
        <v>0</v>
      </c>
      <c r="DK26" s="188" cm="1">
        <f t="array" aca="1" ref="DK26" ca="1">IFERROR(INDEX(Forecast_Capex_Input!BL$12:BL$286,$X26)
*(INDEX(Forecast_Capex_Input!$H$12:$H$286,$X26)=Repex),0)
*$DE26</f>
        <v>0</v>
      </c>
      <c r="DL26" s="165"/>
      <c r="DM26" s="188" t="b" cm="1">
        <f t="array" aca="1" ref="DM26" ca="1">OR($G26=Forecast_Capex_Input!$BN$8:$BN$9)</f>
        <v>1</v>
      </c>
      <c r="DN26" s="188" cm="1">
        <f t="array" aca="1" ref="DN26" ca="1">IFERROR(INDEX(Forecast_Capex_Input!BO$12:BO$286,$X26)
*(INDEX(Forecast_Capex_Input!$H$12:$H$286,$X26)=Repex),0)
*$DM26</f>
        <v>0</v>
      </c>
      <c r="DO26" s="188" cm="1">
        <f t="array" aca="1" ref="DO26" ca="1">IFERROR(INDEX(Forecast_Capex_Input!BP$12:BP$286,$X26)
*(INDEX(Forecast_Capex_Input!$H$12:$H$286,$X26)=Repex),0)
*$DM26</f>
        <v>0</v>
      </c>
      <c r="DP26" s="188" cm="1">
        <f t="array" aca="1" ref="DP26" ca="1">IFERROR(INDEX(Forecast_Capex_Input!BQ$12:BQ$286,$X26)
*(INDEX(Forecast_Capex_Input!$H$12:$H$286,$X26)=Repex),0)
*$DM26</f>
        <v>1</v>
      </c>
      <c r="DQ26" s="188" cm="1">
        <f t="array" aca="1" ref="DQ26" ca="1">IFERROR(INDEX(Forecast_Capex_Input!BR$12:BR$286,$X26)
*(INDEX(Forecast_Capex_Input!$H$12:$H$286,$X26)=Repex),0)
*$DM26</f>
        <v>0</v>
      </c>
      <c r="DR26" s="188" cm="1">
        <f t="array" aca="1" ref="DR26" ca="1">IFERROR(INDEX(Forecast_Capex_Input!BS$12:BS$286,$X26)
*(INDEX(Forecast_Capex_Input!$H$12:$H$286,$X26)=Repex),0)
*$DM26</f>
        <v>0</v>
      </c>
      <c r="DS26" s="165"/>
      <c r="DT26" s="188" t="b" cm="1">
        <f t="array" aca="1" ref="DT26" ca="1">OR($G26=Forecast_Capex_Input!$BU$8:$BU$10)</f>
        <v>0</v>
      </c>
      <c r="DU26" s="188" cm="1">
        <f t="array" aca="1" ref="DU26" ca="1">IFERROR(INDEX(Forecast_Capex_Input!BV$12:BV$286,$X26)
*(INDEX(Forecast_Capex_Input!$H$12:$H$286,$X26)=Repex),0)
*$DT26</f>
        <v>0</v>
      </c>
      <c r="DV26" s="188" cm="1">
        <f t="array" aca="1" ref="DV26" ca="1">IFERROR(INDEX(Forecast_Capex_Input!BW$12:BW$286,$X26)
*(INDEX(Forecast_Capex_Input!$H$12:$H$286,$X26)=Repex),0)
*$DT26</f>
        <v>0</v>
      </c>
      <c r="DW26" s="188" cm="1">
        <f t="array" aca="1" ref="DW26" ca="1">IFERROR(INDEX(Forecast_Capex_Input!BX$12:BX$286,$X26)
*(INDEX(Forecast_Capex_Input!$H$12:$H$286,$X26)=Repex),0)
*$DT26</f>
        <v>0</v>
      </c>
      <c r="DX26" s="188" cm="1">
        <f t="array" aca="1" ref="DX26" ca="1">IFERROR(INDEX(Forecast_Capex_Input!BY$12:BY$286,$X26)
*(INDEX(Forecast_Capex_Input!$H$12:$H$286,$X26)=Repex),0)
*$DT26</f>
        <v>0</v>
      </c>
      <c r="DY26" s="188" cm="1">
        <f t="array" aca="1" ref="DY26" ca="1">IFERROR(INDEX(Forecast_Capex_Input!BZ$12:BZ$286,$X26)
*(INDEX(Forecast_Capex_Input!$H$12:$H$286,$X26)=Repex),0)
*$DT26</f>
        <v>0</v>
      </c>
      <c r="DZ26" s="188" cm="1">
        <f t="array" aca="1" ref="DZ26" ca="1">IFERROR(INDEX(Forecast_Capex_Input!CA$12:CA$286,$X26)
*(INDEX(Forecast_Capex_Input!$H$12:$H$286,$X26)=Repex),0)
*$DT26</f>
        <v>0</v>
      </c>
      <c r="EA26" s="188" cm="1">
        <f t="array" aca="1" ref="EA26" ca="1">IFERROR(INDEX(Forecast_Capex_Input!CB$12:CB$286,$X26)
*(INDEX(Forecast_Capex_Input!$H$12:$H$286,$X26)=Repex),0)
*$DT26</f>
        <v>0</v>
      </c>
      <c r="EB26" s="188" cm="1">
        <f t="array" aca="1" ref="EB26" ca="1">IFERROR(INDEX(Forecast_Capex_Input!CC$12:CC$286,$X26)
*(INDEX(Forecast_Capex_Input!$H$12:$H$286,$X26)=Repex),0)
*$DT26</f>
        <v>0</v>
      </c>
      <c r="EC26" s="165"/>
      <c r="ED26" s="226" t="str">
        <f t="shared" si="39"/>
        <v>N/A</v>
      </c>
      <c r="EE26" s="174" t="s">
        <v>15</v>
      </c>
    </row>
    <row r="27" spans="3:135" x14ac:dyDescent="0.2">
      <c r="C27" s="174">
        <f t="shared" si="40"/>
        <v>17</v>
      </c>
      <c r="D27" s="167" t="str" cm="1">
        <f t="array" ref="D27">IFERROR(INDEX(Forecast_Capex_Input!$D$12:$D$286,$X27),NA)</f>
        <v>Cowra substation Secondary Systems Renewal</v>
      </c>
      <c r="E27" s="172" t="b" cm="1">
        <f t="array" ref="E27">IF($X27=NA,NA,INDEX(Forecast_Capex_Input!$E$12:$E$286,$X27))</f>
        <v>1</v>
      </c>
      <c r="F27" s="167" t="str" cm="1">
        <f t="array" aca="1" ref="F27" ca="1">IFERROR(INDEX(General!$E$25:$E$26,$Y27),NA)</f>
        <v>Labour</v>
      </c>
      <c r="G27" s="167" t="str" cm="1">
        <f t="array" aca="1" ref="G27" ca="1">IFERROR(INDEX(Forecast_Capex_Input!$AI$11:$BB$11,$AA27),NA)</f>
        <v>Secondary Systems</v>
      </c>
      <c r="H27" s="189" cm="1">
        <f t="array" aca="1" ref="H27" ca="1">IFERROR(INDEX(Forecast_Capex_Input!$AI$12:$BB$286,$X27,$AA27),NA)</f>
        <v>0.95752212389380542</v>
      </c>
      <c r="I27" s="199" t="str" cm="1">
        <f t="array" ref="I27">IFERROR(INDEX(Forecast_Capex_Input!$F$12:$F$286,$X27),NA)</f>
        <v>Replacement Expenditure</v>
      </c>
      <c r="J27" s="199" t="str" cm="1">
        <f t="array" ref="J27">IFERROR(INDEX(Forecast_Capex_Input!G$12:G$286,$X27),NA)</f>
        <v>Digital Infrastructure</v>
      </c>
      <c r="K27" s="199" t="str" cm="1">
        <f t="array" ref="K27">IFERROR(INDEX(Forecast_Capex_Input!H$12:H$286,$X27),NA)</f>
        <v>Repex</v>
      </c>
      <c r="L27" s="199" t="str" cm="1">
        <f t="array" ref="L27">IFERROR(INDEX(Forecast_Capex_Input!I$12:I$286,$X27),NA)</f>
        <v>N/A</v>
      </c>
      <c r="M27" s="199" t="str" cm="1">
        <f t="array" ref="M27">IFERROR(INDEX(Forecast_Capex_Input!J$12:J$286,$X27),NA)</f>
        <v>N/A</v>
      </c>
      <c r="N27" s="199" t="str" cm="1">
        <f t="array" ref="N27">IFERROR(INDEX(Forecast_Capex_Input!K$12:K$286,$X27),NA)</f>
        <v>DI - Protection systems</v>
      </c>
      <c r="O27" s="199" t="str" cm="1">
        <f t="array" ref="O27">IFERROR(INDEX(Forecast_Capex_Input!L$12:L$286,$X27),NA)</f>
        <v>DI - Safe and Reliable Network</v>
      </c>
      <c r="P27" s="199" t="str" cm="1">
        <f t="array" ref="P27">IFERROR(INDEX(Forecast_Capex_Input!M$12:M$286,$X27),NA)</f>
        <v>N/A</v>
      </c>
      <c r="Q27" s="172" t="str" cm="1">
        <f t="array" ref="Q27">IFERROR(INDEX(Forecast_Capex_Input!N$12:N$286,$X27),NA)</f>
        <v>Yes</v>
      </c>
      <c r="R27" s="265" cm="1">
        <f t="array" ref="R27">IFERROR(INDEX(Forecast_Capex_Input!O$12:O$286,$X27),0)</f>
        <v>0</v>
      </c>
      <c r="S27" s="172" t="str" cm="1">
        <f t="array" ref="S27">IFERROR(INDEX(Forecast_Capex_Input!P$12:P$286,$X27),0)</f>
        <v>Safety security &amp; reliability</v>
      </c>
      <c r="T27" s="199" t="str" cm="1">
        <f t="array" aca="1" ref="T27" ca="1">IFERROR(INDEX(General!$K$84:$K$103,$AA27),NA)</f>
        <v>Secondary Systems (2018-23)</v>
      </c>
      <c r="U27" s="188" cm="1">
        <f t="array" aca="1" ref="U27" ca="1">IFERROR(
IF($F27=General!$E$25,INDEX(Forecast_Capex_Input!S$12:S$286,$X27),
INDEX(Forecast_Capex_Input!T$12:T$286,$X27)),0)</f>
        <v>0.32750547252197226</v>
      </c>
      <c r="V27" s="222" t="b">
        <f>IFERROR(INDEX(Overheads!$T$19:$T$26,MATCH($I27,Overheads!$E$19:$E$26,0)),FALSE)</f>
        <v>1</v>
      </c>
      <c r="W27" s="165"/>
      <c r="X27" s="174">
        <f>IFERROR(
IF(MATCH($C27,Forecast_Capex_Input!$CI$12:$CI$286,1)+1&gt;MAX(Forecast_Capex_Input!$C$12:$C$286),NA,
MATCH($C27,Forecast_Capex_Input!$CI$12:$CI$286,1)+1),1)</f>
        <v>9</v>
      </c>
      <c r="Y27" s="174" cm="1">
        <f t="array" aca="1" ref="Y27" ca="1">IFERROR(
IF(X26&lt;&gt;X27,1,
IF(COUNTIF(OFFSET(Y26,0,0,-INDEX(Forecast_Capex_Input!$CG$12:$CG$286,$X27)),Y26)=INDEX(Forecast_Capex_Input!$CG$12:$CG$286,$X27),Y26+1,Y26)),NA)</f>
        <v>1</v>
      </c>
      <c r="Z27" s="174" cm="1">
        <f t="array" ref="Z27">IFERROR($C27-IF($X27=1,1,INDEX(Forecast_Capex_Input!$CI$12:$CI$286,$X27-1))+1,NA)</f>
        <v>1</v>
      </c>
      <c r="AA27" s="174" cm="1">
        <f t="array" aca="1" ref="AA27" ca="1">IFERROR(IF(Y27=1,
INDEX(Forecast_Capex_Input!$AI$10:$BB$10,SMALL(IF(INDEX(Forecast_Capex_Input!$AI$12:$BB$286,$X27,0)&gt;0,COLUMN(Forecast_Capex_Input!$AI$10:$BB$10)-COLUMN(Forecast_Capex_Input!$AI$12)+1),ROWS(OFFSET(AA26,0,0,-$Z27)))),
OFFSET(AA26,-INDEX(Forecast_Capex_Input!$CG$12:$CG$286,$X27)+1,0)),NA)</f>
        <v>4</v>
      </c>
      <c r="AB27" s="174">
        <f t="shared" ca="1" si="9"/>
        <v>1</v>
      </c>
      <c r="AC27" s="222" t="b">
        <f t="shared" si="41"/>
        <v>0</v>
      </c>
      <c r="AD27" s="220" t="b">
        <v>0</v>
      </c>
      <c r="AE27" s="222" t="b">
        <f t="shared" si="10"/>
        <v>1</v>
      </c>
      <c r="AF27" s="165"/>
      <c r="AG27" s="215">
        <v>0.16298492597729181</v>
      </c>
      <c r="AH27" s="215">
        <v>0.14816811452481074</v>
      </c>
      <c r="AI27" s="215">
        <v>7.408405726240537E-2</v>
      </c>
      <c r="AJ27" s="215">
        <v>0.16298492597729181</v>
      </c>
      <c r="AK27" s="215">
        <v>0.17039333170353235</v>
      </c>
      <c r="AL27" s="155">
        <v>0.71861535544533206</v>
      </c>
      <c r="AM27" s="165"/>
      <c r="AN27" s="215" cm="1">
        <f t="array" aca="1" ref="AN27" ca="1">IFERROR(INDEX(General!O$33:O$34,$AB27)
*AG27,0)</f>
        <v>0.16272067288329489</v>
      </c>
      <c r="AO27" s="215" cm="1">
        <f t="array" aca="1" ref="AO27" ca="1">IFERROR(INDEX(General!P$33:P$34,$AB27)
*AH27,0)</f>
        <v>0.14905927504380781</v>
      </c>
      <c r="AP27" s="215" cm="1">
        <f t="array" aca="1" ref="AP27" ca="1">IFERROR(INDEX(General!Q$33:Q$34,$AB27)
*AI27,0)</f>
        <v>7.5200690194388936E-2</v>
      </c>
      <c r="AQ27" s="215" cm="1">
        <f t="array" aca="1" ref="AQ27" ca="1">IFERROR(INDEX(General!R$33:R$34,$AB27)
*AJ27,0)</f>
        <v>0.16680383999018111</v>
      </c>
      <c r="AR27" s="215" cm="1">
        <f t="array" aca="1" ref="AR27" ca="1">IFERROR(INDEX(General!S$33:S$34,$AB27)
*AK27,0)</f>
        <v>0.17545849214735967</v>
      </c>
      <c r="AS27" s="155">
        <f t="shared" ca="1" si="42"/>
        <v>0.7292429702590324</v>
      </c>
      <c r="AT27" s="165"/>
      <c r="AU27" s="215">
        <f ca="1">IF($AE27=FALSE,AN27*Overheads!$R$24*$V27,
IFERROR(Overheads!$O$49*$V27*AN27,0)
+IFERROR(Overheads!Q$59*$V27*(AN27/Overheads!Q$68),0))</f>
        <v>2.2791698116966595E-2</v>
      </c>
      <c r="AV27" s="215">
        <f ca="1">IF($AE27=FALSE,AO27*Overheads!$R$24*$V27,
IFERROR(Overheads!$O$49*$V27*AO27,0)
+IFERROR(Overheads!R$59*$V27*(AO27/Overheads!R$68),0))</f>
        <v>1.7790290129163003E-2</v>
      </c>
      <c r="AW27" s="215">
        <f ca="1">IF($AE27=FALSE,AP27*Overheads!$R$24*$V27,
IFERROR(Overheads!$O$49*$V27*AP27,0)
+IFERROR(Overheads!S$59*$V27*(AP27/Overheads!S$68),0))</f>
        <v>9.7791842745330714E-3</v>
      </c>
      <c r="AX27" s="215">
        <f ca="1">IF($AE27=FALSE,AQ27*Overheads!$R$24*$V27,
IFERROR(Overheads!$O$49*$V27*AQ27,0)
+IFERROR(Overheads!T$59*$V27*(AQ27/Overheads!T$68),0))</f>
        <v>2.3901495513016971E-2</v>
      </c>
      <c r="AY27" s="215">
        <f ca="1">IF($AE27=FALSE,AR27*Overheads!$R$24*$V27,
IFERROR(Overheads!$O$49*$V27*AR27,0)
+IFERROR(Overheads!U$59*$V27*(AR27/Overheads!U$68),0))</f>
        <v>2.1463223657285983E-2</v>
      </c>
      <c r="AZ27" s="155">
        <f t="shared" ca="1" si="43"/>
        <v>9.5725891690965625E-2</v>
      </c>
      <c r="BA27" s="165"/>
      <c r="BB27" s="215">
        <f ca="1">IF($AE27=FALSE,AN27*Overheads!$S$25,
IFERROR(Overheads!$O$50*AN27,0)
+IFERROR(Overheads!Q$60*(AN27/Overheads!Q$66),0))</f>
        <v>3.0589548538932903E-3</v>
      </c>
      <c r="BC27" s="215">
        <f ca="1">IF($AE27=FALSE,AO27*Overheads!$S$25,
IFERROR(Overheads!$O$50*AO27,0)
+IFERROR(Overheads!R$60*(AO27/Overheads!R$66),0))</f>
        <v>2.5150178031422541E-3</v>
      </c>
      <c r="BD27" s="215">
        <f ca="1">IF($AE27=FALSE,AP27*Overheads!$S$25,
IFERROR(Overheads!$O$50*AP27,0)
+IFERROR(Overheads!S$60*(AP27/Overheads!S$66),0))</f>
        <v>1.3802059841703971E-3</v>
      </c>
      <c r="BE27" s="215">
        <f ca="1">IF($AE27=FALSE,AQ27*Overheads!$S$25,
IFERROR(Overheads!$O$50*AQ27,0)
+IFERROR(Overheads!T$60*(AQ27/Overheads!T$66),0))</f>
        <v>3.3812476310407656E-3</v>
      </c>
      <c r="BF27" s="215">
        <f ca="1">IF($AE27=FALSE,AR27*Overheads!$S$25,
IFERROR(Overheads!$O$50*AR27,0)
+IFERROR(Overheads!U$60*(AR27/Overheads!U$66),0))</f>
        <v>3.1414871923107486E-3</v>
      </c>
      <c r="BG27" s="155">
        <f t="shared" ca="1" si="44"/>
        <v>1.3476913464557455E-2</v>
      </c>
      <c r="BH27" s="165"/>
      <c r="BI27" s="215">
        <f t="shared" ca="1" si="45"/>
        <v>0.18857132585415479</v>
      </c>
      <c r="BJ27" s="215">
        <f t="shared" ca="1" si="11"/>
        <v>0.16936458297611307</v>
      </c>
      <c r="BK27" s="215">
        <f t="shared" ca="1" si="12"/>
        <v>8.6360080453092403E-2</v>
      </c>
      <c r="BL27" s="215">
        <f t="shared" ca="1" si="13"/>
        <v>0.19408658313423885</v>
      </c>
      <c r="BM27" s="215">
        <f t="shared" ca="1" si="14"/>
        <v>0.2000632029969564</v>
      </c>
      <c r="BN27" s="155">
        <f t="shared" ca="1" si="46"/>
        <v>0.83844577541455556</v>
      </c>
      <c r="BO27" s="165"/>
      <c r="BP27" s="187" cm="1">
        <f t="array" ref="BP27">IFERROR(IF($X27=$X26,BP26,INDEX(Forecast_Capex_Input!AC$12:AC$286,$X27)),0)</f>
        <v>0.1</v>
      </c>
      <c r="BQ27" s="187" cm="1">
        <f t="array" ref="BQ27">IFERROR(IF($X27=$X26,BQ26,INDEX(Forecast_Capex_Input!AD$12:AD$286,$X27)),0)</f>
        <v>0.11</v>
      </c>
      <c r="BR27" s="187" cm="1">
        <f t="array" ref="BR27">IFERROR(IF($X27=$X26,BR26,INDEX(Forecast_Capex_Input!AE$12:AE$286,$X27)),0)</f>
        <v>0.14000000000000001</v>
      </c>
      <c r="BS27" s="187" cm="1">
        <f t="array" ref="BS27">IFERROR(IF($X27=$X26,BS26,INDEX(Forecast_Capex_Input!AF$12:AF$286,$X27)),0)</f>
        <v>0.32</v>
      </c>
      <c r="BT27" s="187" cm="1">
        <f t="array" ref="BT27">IFERROR(IF($X27=$X26,BT26,INDEX(Forecast_Capex_Input!AG$12:AG$286,$X27)),0)</f>
        <v>0.33</v>
      </c>
      <c r="BU27" s="165"/>
      <c r="BV27" s="215">
        <f t="shared" si="15"/>
        <v>7.1861535544533214E-2</v>
      </c>
      <c r="BW27" s="215">
        <f t="shared" si="16"/>
        <v>7.9047689098986532E-2</v>
      </c>
      <c r="BX27" s="215">
        <f t="shared" si="17"/>
        <v>0.1006061497623465</v>
      </c>
      <c r="BY27" s="215">
        <f t="shared" si="18"/>
        <v>0.22995691374250626</v>
      </c>
      <c r="BZ27" s="215">
        <f t="shared" si="19"/>
        <v>0.23714306729695958</v>
      </c>
      <c r="CA27" s="155">
        <f t="shared" si="47"/>
        <v>0.71861535544533206</v>
      </c>
      <c r="CB27" s="165"/>
      <c r="CC27" s="215">
        <f t="shared" ca="1" si="20"/>
        <v>7.2924297025903237E-2</v>
      </c>
      <c r="CD27" s="215">
        <f t="shared" ca="1" si="21"/>
        <v>8.0216726728493559E-2</v>
      </c>
      <c r="CE27" s="215">
        <f t="shared" ca="1" si="22"/>
        <v>0.10209401583626454</v>
      </c>
      <c r="CF27" s="215">
        <f t="shared" ca="1" si="23"/>
        <v>0.23335775048289037</v>
      </c>
      <c r="CG27" s="215">
        <f t="shared" ca="1" si="24"/>
        <v>0.24065018018548071</v>
      </c>
      <c r="CH27" s="155">
        <f t="shared" ca="1" si="48"/>
        <v>0.7292429702590324</v>
      </c>
      <c r="CI27" s="165"/>
      <c r="CJ27" s="215">
        <f t="shared" ca="1" si="25"/>
        <v>9.5725891690965625E-3</v>
      </c>
      <c r="CK27" s="215">
        <f t="shared" ca="1" si="26"/>
        <v>1.0529848086006219E-2</v>
      </c>
      <c r="CL27" s="215">
        <f t="shared" ca="1" si="27"/>
        <v>1.3401624836735189E-2</v>
      </c>
      <c r="CM27" s="215">
        <f t="shared" ca="1" si="28"/>
        <v>3.0632285341109001E-2</v>
      </c>
      <c r="CN27" s="215">
        <f t="shared" ca="1" si="29"/>
        <v>3.1589544258018659E-2</v>
      </c>
      <c r="CO27" s="155">
        <f t="shared" ca="1" si="49"/>
        <v>9.5725891690965625E-2</v>
      </c>
      <c r="CP27" s="165"/>
      <c r="CQ27" s="223">
        <f t="shared" ca="1" si="30"/>
        <v>1.3476913464557456E-3</v>
      </c>
      <c r="CR27" s="223">
        <f t="shared" ca="1" si="31"/>
        <v>1.4824604811013201E-3</v>
      </c>
      <c r="CS27" s="223">
        <f t="shared" ca="1" si="32"/>
        <v>1.8867678850380439E-3</v>
      </c>
      <c r="CT27" s="223">
        <f t="shared" ca="1" si="33"/>
        <v>4.3126123086583857E-3</v>
      </c>
      <c r="CU27" s="223">
        <f t="shared" ca="1" si="34"/>
        <v>4.4473814433039606E-3</v>
      </c>
      <c r="CV27" s="155">
        <f t="shared" ca="1" si="50"/>
        <v>1.3476913464557455E-2</v>
      </c>
      <c r="CW27" s="165"/>
      <c r="CX27" s="215">
        <f t="shared" ca="1" si="51"/>
        <v>8.3844577541455551E-2</v>
      </c>
      <c r="CY27" s="215">
        <f t="shared" ca="1" si="35"/>
        <v>9.22290352956011E-2</v>
      </c>
      <c r="CZ27" s="215">
        <f t="shared" ca="1" si="36"/>
        <v>0.11738240855803776</v>
      </c>
      <c r="DA27" s="215">
        <f t="shared" ca="1" si="37"/>
        <v>0.26830264813265775</v>
      </c>
      <c r="DB27" s="215">
        <f t="shared" ca="1" si="38"/>
        <v>0.27668710588680334</v>
      </c>
      <c r="DC27" s="155">
        <f t="shared" ca="1" si="52"/>
        <v>0.83844577541455545</v>
      </c>
      <c r="DD27" s="165"/>
      <c r="DE27" s="188" t="b" cm="1">
        <f t="array" aca="1" ref="DE27" ca="1">OR($G27=Forecast_Capex_Input!$BF$8:$BF$10)</f>
        <v>0</v>
      </c>
      <c r="DF27" s="188" cm="1">
        <f t="array" aca="1" ref="DF27" ca="1">IFERROR(INDEX(Forecast_Capex_Input!BG$12:BG$286,$X27)
*(INDEX(Forecast_Capex_Input!$H$12:$H$286,$X27)=Repex),0)
*$DE27</f>
        <v>0</v>
      </c>
      <c r="DG27" s="188" cm="1">
        <f t="array" aca="1" ref="DG27" ca="1">IFERROR(INDEX(Forecast_Capex_Input!BH$12:BH$286,$X27)
*(INDEX(Forecast_Capex_Input!$H$12:$H$286,$X27)=Repex),0)
*$DE27</f>
        <v>0</v>
      </c>
      <c r="DH27" s="188" cm="1">
        <f t="array" aca="1" ref="DH27" ca="1">IFERROR(INDEX(Forecast_Capex_Input!BI$12:BI$286,$X27)
*(INDEX(Forecast_Capex_Input!$H$12:$H$286,$X27)=Repex),0)
*$DE27</f>
        <v>0</v>
      </c>
      <c r="DI27" s="188" cm="1">
        <f t="array" aca="1" ref="DI27" ca="1">IFERROR(INDEX(Forecast_Capex_Input!BJ$12:BJ$286,$X27)
*(INDEX(Forecast_Capex_Input!$H$12:$H$286,$X27)=Repex),0)
*$DE27</f>
        <v>0</v>
      </c>
      <c r="DJ27" s="188" cm="1">
        <f t="array" aca="1" ref="DJ27" ca="1">IFERROR(INDEX(Forecast_Capex_Input!BK$12:BK$286,$X27)
*(INDEX(Forecast_Capex_Input!$H$12:$H$286,$X27)=Repex),0)
*$DE27</f>
        <v>0</v>
      </c>
      <c r="DK27" s="188" cm="1">
        <f t="array" aca="1" ref="DK27" ca="1">IFERROR(INDEX(Forecast_Capex_Input!BL$12:BL$286,$X27)
*(INDEX(Forecast_Capex_Input!$H$12:$H$286,$X27)=Repex),0)
*$DE27</f>
        <v>0</v>
      </c>
      <c r="DL27" s="165"/>
      <c r="DM27" s="188" t="b" cm="1">
        <f t="array" aca="1" ref="DM27" ca="1">OR($G27=Forecast_Capex_Input!$BN$8:$BN$9)</f>
        <v>0</v>
      </c>
      <c r="DN27" s="188" cm="1">
        <f t="array" aca="1" ref="DN27" ca="1">IFERROR(INDEX(Forecast_Capex_Input!BO$12:BO$286,$X27)
*(INDEX(Forecast_Capex_Input!$H$12:$H$286,$X27)=Repex),0)
*$DM27</f>
        <v>0</v>
      </c>
      <c r="DO27" s="188" cm="1">
        <f t="array" aca="1" ref="DO27" ca="1">IFERROR(INDEX(Forecast_Capex_Input!BP$12:BP$286,$X27)
*(INDEX(Forecast_Capex_Input!$H$12:$H$286,$X27)=Repex),0)
*$DM27</f>
        <v>0</v>
      </c>
      <c r="DP27" s="188" cm="1">
        <f t="array" aca="1" ref="DP27" ca="1">IFERROR(INDEX(Forecast_Capex_Input!BQ$12:BQ$286,$X27)
*(INDEX(Forecast_Capex_Input!$H$12:$H$286,$X27)=Repex),0)
*$DM27</f>
        <v>0</v>
      </c>
      <c r="DQ27" s="188" cm="1">
        <f t="array" aca="1" ref="DQ27" ca="1">IFERROR(INDEX(Forecast_Capex_Input!BR$12:BR$286,$X27)
*(INDEX(Forecast_Capex_Input!$H$12:$H$286,$X27)=Repex),0)
*$DM27</f>
        <v>0</v>
      </c>
      <c r="DR27" s="188" cm="1">
        <f t="array" aca="1" ref="DR27" ca="1">IFERROR(INDEX(Forecast_Capex_Input!BS$12:BS$286,$X27)
*(INDEX(Forecast_Capex_Input!$H$12:$H$286,$X27)=Repex),0)
*$DM27</f>
        <v>0</v>
      </c>
      <c r="DS27" s="165"/>
      <c r="DT27" s="188" t="b" cm="1">
        <f t="array" aca="1" ref="DT27" ca="1">OR($G27=Forecast_Capex_Input!$BU$8:$BU$10)</f>
        <v>1</v>
      </c>
      <c r="DU27" s="188" cm="1">
        <f t="array" aca="1" ref="DU27" ca="1">IFERROR(INDEX(Forecast_Capex_Input!BV$12:BV$286,$X27)
*(INDEX(Forecast_Capex_Input!$H$12:$H$286,$X27)=Repex),0)
*$DT27</f>
        <v>0.58407079646017701</v>
      </c>
      <c r="DV27" s="188" cm="1">
        <f t="array" aca="1" ref="DV27" ca="1">IFERROR(INDEX(Forecast_Capex_Input!BW$12:BW$286,$X27)
*(INDEX(Forecast_Capex_Input!$H$12:$H$286,$X27)=Repex),0)
*$DT27</f>
        <v>0.30973451327433627</v>
      </c>
      <c r="DW27" s="188" cm="1">
        <f t="array" aca="1" ref="DW27" ca="1">IFERROR(INDEX(Forecast_Capex_Input!BX$12:BX$286,$X27)
*(INDEX(Forecast_Capex_Input!$H$12:$H$286,$X27)=Repex),0)
*$DT27</f>
        <v>6.3716814159292035E-2</v>
      </c>
      <c r="DX27" s="188" cm="1">
        <f t="array" aca="1" ref="DX27" ca="1">IFERROR(INDEX(Forecast_Capex_Input!BY$12:BY$286,$X27)
*(INDEX(Forecast_Capex_Input!$H$12:$H$286,$X27)=Repex),0)
*$DT27</f>
        <v>0</v>
      </c>
      <c r="DY27" s="188" cm="1">
        <f t="array" aca="1" ref="DY27" ca="1">IFERROR(INDEX(Forecast_Capex_Input!BZ$12:BZ$286,$X27)
*(INDEX(Forecast_Capex_Input!$H$12:$H$286,$X27)=Repex),0)
*$DT27</f>
        <v>0</v>
      </c>
      <c r="DZ27" s="188" cm="1">
        <f t="array" aca="1" ref="DZ27" ca="1">IFERROR(INDEX(Forecast_Capex_Input!CA$12:CA$286,$X27)
*(INDEX(Forecast_Capex_Input!$H$12:$H$286,$X27)=Repex),0)
*$DT27</f>
        <v>0</v>
      </c>
      <c r="EA27" s="188" cm="1">
        <f t="array" aca="1" ref="EA27" ca="1">IFERROR(INDEX(Forecast_Capex_Input!CB$12:CB$286,$X27)
*(INDEX(Forecast_Capex_Input!$H$12:$H$286,$X27)=Repex),0)
*$DT27</f>
        <v>4.247787610619469E-2</v>
      </c>
      <c r="EB27" s="188" cm="1">
        <f t="array" aca="1" ref="EB27" ca="1">IFERROR(INDEX(Forecast_Capex_Input!CC$12:CC$286,$X27)
*(INDEX(Forecast_Capex_Input!$H$12:$H$286,$X27)=Repex),0)
*$DT27</f>
        <v>0</v>
      </c>
      <c r="EC27" s="165"/>
      <c r="ED27" s="226" t="str">
        <f t="shared" si="39"/>
        <v>N/A</v>
      </c>
      <c r="EE27" s="174" t="s">
        <v>15</v>
      </c>
    </row>
    <row r="28" spans="3:135" x14ac:dyDescent="0.2">
      <c r="C28" s="174">
        <f t="shared" si="40"/>
        <v>18</v>
      </c>
      <c r="D28" s="167" t="str" cm="1">
        <f t="array" ref="D28">IFERROR(INDEX(Forecast_Capex_Input!$D$12:$D$286,$X28),NA)</f>
        <v>Cowra substation Secondary Systems Renewal</v>
      </c>
      <c r="E28" s="172" t="b" cm="1">
        <f t="array" ref="E28">IF($X28=NA,NA,INDEX(Forecast_Capex_Input!$E$12:$E$286,$X28))</f>
        <v>1</v>
      </c>
      <c r="F28" s="167" t="str" cm="1">
        <f t="array" aca="1" ref="F28" ca="1">IFERROR(INDEX(General!$E$25:$E$26,$Y28),NA)</f>
        <v>Labour</v>
      </c>
      <c r="G28" s="167" t="str" cm="1">
        <f t="array" aca="1" ref="G28" ca="1">IFERROR(INDEX(Forecast_Capex_Input!$AI$11:$BB$11,$AA28),NA)</f>
        <v>Business IT</v>
      </c>
      <c r="H28" s="189" cm="1">
        <f t="array" aca="1" ref="H28" ca="1">IFERROR(INDEX(Forecast_Capex_Input!$AI$12:$BB$286,$X28,$AA28),NA)</f>
        <v>4.247787610619469E-2</v>
      </c>
      <c r="I28" s="199" t="str" cm="1">
        <f t="array" ref="I28">IFERROR(INDEX(Forecast_Capex_Input!$F$12:$F$286,$X28),NA)</f>
        <v>Replacement Expenditure</v>
      </c>
      <c r="J28" s="199" t="str" cm="1">
        <f t="array" ref="J28">IFERROR(INDEX(Forecast_Capex_Input!G$12:G$286,$X28),NA)</f>
        <v>Digital Infrastructure</v>
      </c>
      <c r="K28" s="199" t="str" cm="1">
        <f t="array" ref="K28">IFERROR(INDEX(Forecast_Capex_Input!H$12:H$286,$X28),NA)</f>
        <v>Repex</v>
      </c>
      <c r="L28" s="199" t="str" cm="1">
        <f t="array" ref="L28">IFERROR(INDEX(Forecast_Capex_Input!I$12:I$286,$X28),NA)</f>
        <v>N/A</v>
      </c>
      <c r="M28" s="199" t="str" cm="1">
        <f t="array" ref="M28">IFERROR(INDEX(Forecast_Capex_Input!J$12:J$286,$X28),NA)</f>
        <v>N/A</v>
      </c>
      <c r="N28" s="199" t="str" cm="1">
        <f t="array" ref="N28">IFERROR(INDEX(Forecast_Capex_Input!K$12:K$286,$X28),NA)</f>
        <v>DI - Protection systems</v>
      </c>
      <c r="O28" s="199" t="str" cm="1">
        <f t="array" ref="O28">IFERROR(INDEX(Forecast_Capex_Input!L$12:L$286,$X28),NA)</f>
        <v>DI - Safe and Reliable Network</v>
      </c>
      <c r="P28" s="199" t="str" cm="1">
        <f t="array" ref="P28">IFERROR(INDEX(Forecast_Capex_Input!M$12:M$286,$X28),NA)</f>
        <v>N/A</v>
      </c>
      <c r="Q28" s="172" t="str" cm="1">
        <f t="array" ref="Q28">IFERROR(INDEX(Forecast_Capex_Input!N$12:N$286,$X28),NA)</f>
        <v>Yes</v>
      </c>
      <c r="R28" s="265" cm="1">
        <f t="array" ref="R28">IFERROR(INDEX(Forecast_Capex_Input!O$12:O$286,$X28),0)</f>
        <v>0</v>
      </c>
      <c r="S28" s="172" t="str" cm="1">
        <f t="array" ref="S28">IFERROR(INDEX(Forecast_Capex_Input!P$12:P$286,$X28),0)</f>
        <v>Safety security &amp; reliability</v>
      </c>
      <c r="T28" s="199" t="str" cm="1">
        <f t="array" aca="1" ref="T28" ca="1">IFERROR(INDEX(General!$K$84:$K$103,$AA28),NA)</f>
        <v>Business IT (2018 onwards)</v>
      </c>
      <c r="U28" s="188" cm="1">
        <f t="array" aca="1" ref="U28" ca="1">IFERROR(
IF($F28=General!$E$25,INDEX(Forecast_Capex_Input!S$12:S$286,$X28),
INDEX(Forecast_Capex_Input!T$12:T$286,$X28)),0)</f>
        <v>0.32750547252197226</v>
      </c>
      <c r="V28" s="222" t="b">
        <f>IFERROR(INDEX(Overheads!$T$19:$T$26,MATCH($I28,Overheads!$E$19:$E$26,0)),FALSE)</f>
        <v>1</v>
      </c>
      <c r="W28" s="165"/>
      <c r="X28" s="174">
        <f>IFERROR(
IF(MATCH($C28,Forecast_Capex_Input!$CI$12:$CI$286,1)+1&gt;MAX(Forecast_Capex_Input!$C$12:$C$286),NA,
MATCH($C28,Forecast_Capex_Input!$CI$12:$CI$286,1)+1),1)</f>
        <v>9</v>
      </c>
      <c r="Y28" s="174" cm="1">
        <f t="array" aca="1" ref="Y28" ca="1">IFERROR(
IF(X27&lt;&gt;X28,1,
IF(COUNTIF(OFFSET(Y27,0,0,-INDEX(Forecast_Capex_Input!$CG$12:$CG$286,$X28)),Y27)=INDEX(Forecast_Capex_Input!$CG$12:$CG$286,$X28),Y27+1,Y27)),NA)</f>
        <v>1</v>
      </c>
      <c r="Z28" s="174" cm="1">
        <f t="array" ref="Z28">IFERROR($C28-IF($X28=1,1,INDEX(Forecast_Capex_Input!$CI$12:$CI$286,$X28-1))+1,NA)</f>
        <v>2</v>
      </c>
      <c r="AA28" s="174" cm="1">
        <f t="array" aca="1" ref="AA28" ca="1">IFERROR(IF(Y28=1,
INDEX(Forecast_Capex_Input!$AI$10:$BB$10,SMALL(IF(INDEX(Forecast_Capex_Input!$AI$12:$BB$286,$X28,0)&gt;0,COLUMN(Forecast_Capex_Input!$AI$10:$BB$10)-COLUMN(Forecast_Capex_Input!$AI$12)+1),ROWS(OFFSET(AA27,0,0,-$Z28)))),
OFFSET(AA27,-INDEX(Forecast_Capex_Input!$CG$12:$CG$286,$X28)+1,0)),NA)</f>
        <v>6</v>
      </c>
      <c r="AB28" s="174">
        <f t="shared" ca="1" si="9"/>
        <v>1</v>
      </c>
      <c r="AC28" s="222" t="b">
        <f t="shared" si="41"/>
        <v>0</v>
      </c>
      <c r="AD28" s="220" t="b">
        <v>0</v>
      </c>
      <c r="AE28" s="222" t="b">
        <f t="shared" si="10"/>
        <v>1</v>
      </c>
      <c r="AF28" s="165"/>
      <c r="AG28" s="215">
        <v>7.2303848862384527E-3</v>
      </c>
      <c r="AH28" s="215">
        <v>6.5730771693076843E-3</v>
      </c>
      <c r="AI28" s="215">
        <v>3.2865385846538421E-3</v>
      </c>
      <c r="AJ28" s="215">
        <v>7.2303848862384527E-3</v>
      </c>
      <c r="AK28" s="215">
        <v>7.5590387447038365E-3</v>
      </c>
      <c r="AL28" s="155">
        <v>3.1879424271142265E-2</v>
      </c>
      <c r="AM28" s="165"/>
      <c r="AN28" s="215" cm="1">
        <f t="array" aca="1" ref="AN28" ca="1">IFERROR(INDEX(General!O$33:O$34,$AB28)
*AG28,0)</f>
        <v>7.2186620133069812E-3</v>
      </c>
      <c r="AO28" s="215" cm="1">
        <f t="array" aca="1" ref="AO28" ca="1">IFERROR(INDEX(General!P$33:P$34,$AB28)
*AH28,0)</f>
        <v>6.6126110925164268E-3</v>
      </c>
      <c r="AP28" s="215" cm="1">
        <f t="array" aca="1" ref="AP28" ca="1">IFERROR(INDEX(General!Q$33:Q$34,$AB28)
*AI28,0)</f>
        <v>3.3360749808971058E-3</v>
      </c>
      <c r="AQ28" s="215" cm="1">
        <f t="array" aca="1" ref="AQ28" ca="1">IFERROR(INDEX(General!R$33:R$34,$AB28)
*AJ28,0)</f>
        <v>7.3998006649987919E-3</v>
      </c>
      <c r="AR28" s="215" cm="1">
        <f t="array" aca="1" ref="AR28" ca="1">IFERROR(INDEX(General!S$33:S$34,$AB28)
*AK28,0)</f>
        <v>7.783740871601906E-3</v>
      </c>
      <c r="AS28" s="155">
        <f t="shared" ca="1" si="42"/>
        <v>3.2350889623321208E-2</v>
      </c>
      <c r="AT28" s="165"/>
      <c r="AU28" s="215">
        <f ca="1">IF($AE28=FALSE,AN28*Overheads!$R$24*$V28,
IFERROR(Overheads!$O$49*$V28*AN28,0)
+IFERROR(Overheads!Q$59*$V28*(AN28/Overheads!Q$68),0))</f>
        <v>1.0110919682203294E-3</v>
      </c>
      <c r="AV28" s="215">
        <f ca="1">IF($AE28=FALSE,AO28*Overheads!$R$24*$V28,
IFERROR(Overheads!$O$49*$V28*AO28,0)
+IFERROR(Overheads!R$59*$V28*(AO28/Overheads!R$68),0))</f>
        <v>7.8921804639540104E-4</v>
      </c>
      <c r="AW28" s="215">
        <f ca="1">IF($AE28=FALSE,AP28*Overheads!$R$24*$V28,
IFERROR(Overheads!$O$49*$V28*AP28,0)
+IFERROR(Overheads!S$59*$V28*(AP28/Overheads!S$68),0))</f>
        <v>4.3382702881477573E-4</v>
      </c>
      <c r="AX28" s="215">
        <f ca="1">IF($AE28=FALSE,AQ28*Overheads!$R$24*$V28,
IFERROR(Overheads!$O$49*$V28*AQ28,0)
+IFERROR(Overheads!T$59*$V28*(AQ28/Overheads!T$68),0))</f>
        <v>1.0603251244221945E-3</v>
      </c>
      <c r="AY28" s="215">
        <f ca="1">IF($AE28=FALSE,AR28*Overheads!$R$24*$V28,
IFERROR(Overheads!$O$49*$V28*AR28,0)
+IFERROR(Overheads!U$59*$V28*(AR28/Overheads!U$68),0))</f>
        <v>9.5215779625667922E-4</v>
      </c>
      <c r="AZ28" s="155">
        <f t="shared" ca="1" si="43"/>
        <v>4.2466199641093792E-3</v>
      </c>
      <c r="BA28" s="165"/>
      <c r="BB28" s="215">
        <f ca="1">IF($AE28=FALSE,AN28*Overheads!$S$25,
IFERROR(Overheads!$O$50*AN28,0)
+IFERROR(Overheads!Q$60*(AN28/Overheads!Q$66),0))</f>
        <v>1.3570224860155075E-4</v>
      </c>
      <c r="BC28" s="215">
        <f ca="1">IF($AE28=FALSE,AO28*Overheads!$S$25,
IFERROR(Overheads!$O$50*AO28,0)
+IFERROR(Overheads!R$60*(AO28/Overheads!R$66),0))</f>
        <v>1.1157195429836247E-4</v>
      </c>
      <c r="BD28" s="215">
        <f ca="1">IF($AE28=FALSE,AP28*Overheads!$S$25,
IFERROR(Overheads!$O$50*AP28,0)
+IFERROR(Overheads!S$60*(AP28/Overheads!S$66),0))</f>
        <v>6.1229100961348473E-5</v>
      </c>
      <c r="BE28" s="215">
        <f ca="1">IF($AE28=FALSE,AQ28*Overheads!$S$25,
IFERROR(Overheads!$O$50*AQ28,0)
+IFERROR(Overheads!T$60*(AQ28/Overheads!T$66),0))</f>
        <v>1.4999989490753859E-4</v>
      </c>
      <c r="BF28" s="215">
        <f ca="1">IF($AE28=FALSE,AR28*Overheads!$S$25,
IFERROR(Overheads!$O$50*AR28,0)
+IFERROR(Overheads!U$60*(AR28/Overheads!U$66),0))</f>
        <v>1.393635723021404E-4</v>
      </c>
      <c r="BG28" s="155">
        <f t="shared" ca="1" si="44"/>
        <v>5.9786677107094067E-4</v>
      </c>
      <c r="BH28" s="165"/>
      <c r="BI28" s="215">
        <f t="shared" ca="1" si="45"/>
        <v>8.3654562301288607E-3</v>
      </c>
      <c r="BJ28" s="215">
        <f t="shared" ca="1" si="11"/>
        <v>7.5134010932101898E-3</v>
      </c>
      <c r="BK28" s="215">
        <f t="shared" ca="1" si="12"/>
        <v>3.8311311106732299E-3</v>
      </c>
      <c r="BL28" s="215">
        <f t="shared" ca="1" si="13"/>
        <v>8.6101256843285241E-3</v>
      </c>
      <c r="BM28" s="215">
        <f t="shared" ca="1" si="14"/>
        <v>8.8752622401607247E-3</v>
      </c>
      <c r="BN28" s="155">
        <f t="shared" ca="1" si="46"/>
        <v>3.7195376358501529E-2</v>
      </c>
      <c r="BO28" s="165"/>
      <c r="BP28" s="187" cm="1">
        <f t="array" ref="BP28">IFERROR(IF($X28=$X27,BP27,INDEX(Forecast_Capex_Input!AC$12:AC$286,$X28)),0)</f>
        <v>0.1</v>
      </c>
      <c r="BQ28" s="187" cm="1">
        <f t="array" ref="BQ28">IFERROR(IF($X28=$X27,BQ27,INDEX(Forecast_Capex_Input!AD$12:AD$286,$X28)),0)</f>
        <v>0.11</v>
      </c>
      <c r="BR28" s="187" cm="1">
        <f t="array" ref="BR28">IFERROR(IF($X28=$X27,BR27,INDEX(Forecast_Capex_Input!AE$12:AE$286,$X28)),0)</f>
        <v>0.14000000000000001</v>
      </c>
      <c r="BS28" s="187" cm="1">
        <f t="array" ref="BS28">IFERROR(IF($X28=$X27,BS27,INDEX(Forecast_Capex_Input!AF$12:AF$286,$X28)),0)</f>
        <v>0.32</v>
      </c>
      <c r="BT28" s="187" cm="1">
        <f t="array" ref="BT28">IFERROR(IF($X28=$X27,BT27,INDEX(Forecast_Capex_Input!AG$12:AG$286,$X28)),0)</f>
        <v>0.33</v>
      </c>
      <c r="BU28" s="165"/>
      <c r="BV28" s="215">
        <f t="shared" si="15"/>
        <v>3.1879424271142268E-3</v>
      </c>
      <c r="BW28" s="215">
        <f t="shared" si="16"/>
        <v>3.5067366698256493E-3</v>
      </c>
      <c r="BX28" s="215">
        <f t="shared" si="17"/>
        <v>4.4631193979599174E-3</v>
      </c>
      <c r="BY28" s="215">
        <f t="shared" si="18"/>
        <v>1.0201415766765524E-2</v>
      </c>
      <c r="BZ28" s="215">
        <f t="shared" si="19"/>
        <v>1.0520210009476947E-2</v>
      </c>
      <c r="CA28" s="155">
        <f t="shared" si="47"/>
        <v>3.1879424271142265E-2</v>
      </c>
      <c r="CB28" s="165"/>
      <c r="CC28" s="215">
        <f t="shared" ca="1" si="20"/>
        <v>3.2350889623321208E-3</v>
      </c>
      <c r="CD28" s="215">
        <f t="shared" ca="1" si="21"/>
        <v>3.5585978585653327E-3</v>
      </c>
      <c r="CE28" s="215">
        <f t="shared" ca="1" si="22"/>
        <v>4.5291245472649693E-3</v>
      </c>
      <c r="CF28" s="215">
        <f t="shared" ca="1" si="23"/>
        <v>1.0352284679462786E-2</v>
      </c>
      <c r="CG28" s="215">
        <f t="shared" ca="1" si="24"/>
        <v>1.0675793575695999E-2</v>
      </c>
      <c r="CH28" s="155">
        <f t="shared" ca="1" si="48"/>
        <v>3.2350889623321208E-2</v>
      </c>
      <c r="CI28" s="165"/>
      <c r="CJ28" s="215">
        <f t="shared" ca="1" si="25"/>
        <v>4.2466199641093792E-4</v>
      </c>
      <c r="CK28" s="215">
        <f t="shared" ca="1" si="26"/>
        <v>4.6712819605203174E-4</v>
      </c>
      <c r="CL28" s="215">
        <f t="shared" ca="1" si="27"/>
        <v>5.9452679497531318E-4</v>
      </c>
      <c r="CM28" s="215">
        <f t="shared" ca="1" si="28"/>
        <v>1.3589183885150014E-3</v>
      </c>
      <c r="CN28" s="215">
        <f t="shared" ca="1" si="29"/>
        <v>1.4013845881560953E-3</v>
      </c>
      <c r="CO28" s="155">
        <f t="shared" ca="1" si="49"/>
        <v>4.2466199641093792E-3</v>
      </c>
      <c r="CP28" s="165"/>
      <c r="CQ28" s="223">
        <f t="shared" ca="1" si="30"/>
        <v>5.9786677107094067E-5</v>
      </c>
      <c r="CR28" s="223">
        <f t="shared" ca="1" si="31"/>
        <v>6.5765344817803479E-5</v>
      </c>
      <c r="CS28" s="223">
        <f t="shared" ca="1" si="32"/>
        <v>8.3701347949931702E-5</v>
      </c>
      <c r="CT28" s="223">
        <f t="shared" ca="1" si="33"/>
        <v>1.9131736674270103E-4</v>
      </c>
      <c r="CU28" s="223">
        <f t="shared" ca="1" si="34"/>
        <v>1.9729603445341044E-4</v>
      </c>
      <c r="CV28" s="155">
        <f t="shared" ca="1" si="50"/>
        <v>5.9786677107094067E-4</v>
      </c>
      <c r="CW28" s="165"/>
      <c r="CX28" s="215">
        <f t="shared" ca="1" si="51"/>
        <v>3.7195376358501527E-3</v>
      </c>
      <c r="CY28" s="215">
        <f t="shared" ca="1" si="35"/>
        <v>4.0914913994351682E-3</v>
      </c>
      <c r="CZ28" s="215">
        <f t="shared" ca="1" si="36"/>
        <v>5.2073526901902142E-3</v>
      </c>
      <c r="DA28" s="215">
        <f t="shared" ca="1" si="37"/>
        <v>1.1902520434720489E-2</v>
      </c>
      <c r="DB28" s="215">
        <f t="shared" ca="1" si="38"/>
        <v>1.2274474198305504E-2</v>
      </c>
      <c r="DC28" s="155">
        <f t="shared" ca="1" si="52"/>
        <v>3.7195376358501529E-2</v>
      </c>
      <c r="DD28" s="165"/>
      <c r="DE28" s="188" t="b" cm="1">
        <f t="array" aca="1" ref="DE28" ca="1">OR($G28=Forecast_Capex_Input!$BF$8:$BF$10)</f>
        <v>0</v>
      </c>
      <c r="DF28" s="188" cm="1">
        <f t="array" aca="1" ref="DF28" ca="1">IFERROR(INDEX(Forecast_Capex_Input!BG$12:BG$286,$X28)
*(INDEX(Forecast_Capex_Input!$H$12:$H$286,$X28)=Repex),0)
*$DE28</f>
        <v>0</v>
      </c>
      <c r="DG28" s="188" cm="1">
        <f t="array" aca="1" ref="DG28" ca="1">IFERROR(INDEX(Forecast_Capex_Input!BH$12:BH$286,$X28)
*(INDEX(Forecast_Capex_Input!$H$12:$H$286,$X28)=Repex),0)
*$DE28</f>
        <v>0</v>
      </c>
      <c r="DH28" s="188" cm="1">
        <f t="array" aca="1" ref="DH28" ca="1">IFERROR(INDEX(Forecast_Capex_Input!BI$12:BI$286,$X28)
*(INDEX(Forecast_Capex_Input!$H$12:$H$286,$X28)=Repex),0)
*$DE28</f>
        <v>0</v>
      </c>
      <c r="DI28" s="188" cm="1">
        <f t="array" aca="1" ref="DI28" ca="1">IFERROR(INDEX(Forecast_Capex_Input!BJ$12:BJ$286,$X28)
*(INDEX(Forecast_Capex_Input!$H$12:$H$286,$X28)=Repex),0)
*$DE28</f>
        <v>0</v>
      </c>
      <c r="DJ28" s="188" cm="1">
        <f t="array" aca="1" ref="DJ28" ca="1">IFERROR(INDEX(Forecast_Capex_Input!BK$12:BK$286,$X28)
*(INDEX(Forecast_Capex_Input!$H$12:$H$286,$X28)=Repex),0)
*$DE28</f>
        <v>0</v>
      </c>
      <c r="DK28" s="188" cm="1">
        <f t="array" aca="1" ref="DK28" ca="1">IFERROR(INDEX(Forecast_Capex_Input!BL$12:BL$286,$X28)
*(INDEX(Forecast_Capex_Input!$H$12:$H$286,$X28)=Repex),0)
*$DE28</f>
        <v>0</v>
      </c>
      <c r="DL28" s="165"/>
      <c r="DM28" s="188" t="b" cm="1">
        <f t="array" aca="1" ref="DM28" ca="1">OR($G28=Forecast_Capex_Input!$BN$8:$BN$9)</f>
        <v>0</v>
      </c>
      <c r="DN28" s="188" cm="1">
        <f t="array" aca="1" ref="DN28" ca="1">IFERROR(INDEX(Forecast_Capex_Input!BO$12:BO$286,$X28)
*(INDEX(Forecast_Capex_Input!$H$12:$H$286,$X28)=Repex),0)
*$DM28</f>
        <v>0</v>
      </c>
      <c r="DO28" s="188" cm="1">
        <f t="array" aca="1" ref="DO28" ca="1">IFERROR(INDEX(Forecast_Capex_Input!BP$12:BP$286,$X28)
*(INDEX(Forecast_Capex_Input!$H$12:$H$286,$X28)=Repex),0)
*$DM28</f>
        <v>0</v>
      </c>
      <c r="DP28" s="188" cm="1">
        <f t="array" aca="1" ref="DP28" ca="1">IFERROR(INDEX(Forecast_Capex_Input!BQ$12:BQ$286,$X28)
*(INDEX(Forecast_Capex_Input!$H$12:$H$286,$X28)=Repex),0)
*$DM28</f>
        <v>0</v>
      </c>
      <c r="DQ28" s="188" cm="1">
        <f t="array" aca="1" ref="DQ28" ca="1">IFERROR(INDEX(Forecast_Capex_Input!BR$12:BR$286,$X28)
*(INDEX(Forecast_Capex_Input!$H$12:$H$286,$X28)=Repex),0)
*$DM28</f>
        <v>0</v>
      </c>
      <c r="DR28" s="188" cm="1">
        <f t="array" aca="1" ref="DR28" ca="1">IFERROR(INDEX(Forecast_Capex_Input!BS$12:BS$286,$X28)
*(INDEX(Forecast_Capex_Input!$H$12:$H$286,$X28)=Repex),0)
*$DM28</f>
        <v>0</v>
      </c>
      <c r="DS28" s="165"/>
      <c r="DT28" s="188" t="b" cm="1">
        <f t="array" aca="1" ref="DT28" ca="1">OR($G28=Forecast_Capex_Input!$BU$8:$BU$10)</f>
        <v>1</v>
      </c>
      <c r="DU28" s="188" cm="1">
        <f t="array" aca="1" ref="DU28" ca="1">IFERROR(INDEX(Forecast_Capex_Input!BV$12:BV$286,$X28)
*(INDEX(Forecast_Capex_Input!$H$12:$H$286,$X28)=Repex),0)
*$DT28</f>
        <v>0.58407079646017701</v>
      </c>
      <c r="DV28" s="188" cm="1">
        <f t="array" aca="1" ref="DV28" ca="1">IFERROR(INDEX(Forecast_Capex_Input!BW$12:BW$286,$X28)
*(INDEX(Forecast_Capex_Input!$H$12:$H$286,$X28)=Repex),0)
*$DT28</f>
        <v>0.30973451327433627</v>
      </c>
      <c r="DW28" s="188" cm="1">
        <f t="array" aca="1" ref="DW28" ca="1">IFERROR(INDEX(Forecast_Capex_Input!BX$12:BX$286,$X28)
*(INDEX(Forecast_Capex_Input!$H$12:$H$286,$X28)=Repex),0)
*$DT28</f>
        <v>6.3716814159292035E-2</v>
      </c>
      <c r="DX28" s="188" cm="1">
        <f t="array" aca="1" ref="DX28" ca="1">IFERROR(INDEX(Forecast_Capex_Input!BY$12:BY$286,$X28)
*(INDEX(Forecast_Capex_Input!$H$12:$H$286,$X28)=Repex),0)
*$DT28</f>
        <v>0</v>
      </c>
      <c r="DY28" s="188" cm="1">
        <f t="array" aca="1" ref="DY28" ca="1">IFERROR(INDEX(Forecast_Capex_Input!BZ$12:BZ$286,$X28)
*(INDEX(Forecast_Capex_Input!$H$12:$H$286,$X28)=Repex),0)
*$DT28</f>
        <v>0</v>
      </c>
      <c r="DZ28" s="188" cm="1">
        <f t="array" aca="1" ref="DZ28" ca="1">IFERROR(INDEX(Forecast_Capex_Input!CA$12:CA$286,$X28)
*(INDEX(Forecast_Capex_Input!$H$12:$H$286,$X28)=Repex),0)
*$DT28</f>
        <v>0</v>
      </c>
      <c r="EA28" s="188" cm="1">
        <f t="array" aca="1" ref="EA28" ca="1">IFERROR(INDEX(Forecast_Capex_Input!CB$12:CB$286,$X28)
*(INDEX(Forecast_Capex_Input!$H$12:$H$286,$X28)=Repex),0)
*$DT28</f>
        <v>4.247787610619469E-2</v>
      </c>
      <c r="EB28" s="188" cm="1">
        <f t="array" aca="1" ref="EB28" ca="1">IFERROR(INDEX(Forecast_Capex_Input!CC$12:CC$286,$X28)
*(INDEX(Forecast_Capex_Input!$H$12:$H$286,$X28)=Repex),0)
*$DT28</f>
        <v>0</v>
      </c>
      <c r="EC28" s="165"/>
      <c r="ED28" s="226" t="str">
        <f t="shared" si="39"/>
        <v>N/A</v>
      </c>
      <c r="EE28" s="174" t="s">
        <v>15</v>
      </c>
    </row>
    <row r="29" spans="3:135" x14ac:dyDescent="0.2">
      <c r="C29" s="174">
        <f t="shared" si="40"/>
        <v>19</v>
      </c>
      <c r="D29" s="167" t="str" cm="1">
        <f t="array" ref="D29">IFERROR(INDEX(Forecast_Capex_Input!$D$12:$D$286,$X29),NA)</f>
        <v>Cowra substation Secondary Systems Renewal</v>
      </c>
      <c r="E29" s="172" t="b" cm="1">
        <f t="array" ref="E29">IF($X29=NA,NA,INDEX(Forecast_Capex_Input!$E$12:$E$286,$X29))</f>
        <v>1</v>
      </c>
      <c r="F29" s="167" t="str" cm="1">
        <f t="array" aca="1" ref="F29" ca="1">IFERROR(INDEX(General!$E$25:$E$26,$Y29),NA)</f>
        <v>Non-Labour</v>
      </c>
      <c r="G29" s="167" t="str" cm="1">
        <f t="array" aca="1" ref="G29" ca="1">IFERROR(INDEX(Forecast_Capex_Input!$AI$11:$BB$11,$AA29),NA)</f>
        <v>Secondary Systems</v>
      </c>
      <c r="H29" s="189" cm="1">
        <f t="array" aca="1" ref="H29" ca="1">IFERROR(INDEX(Forecast_Capex_Input!$AI$12:$BB$286,$X29,$AA29),NA)</f>
        <v>0.95752212389380542</v>
      </c>
      <c r="I29" s="199" t="str" cm="1">
        <f t="array" ref="I29">IFERROR(INDEX(Forecast_Capex_Input!$F$12:$F$286,$X29),NA)</f>
        <v>Replacement Expenditure</v>
      </c>
      <c r="J29" s="199" t="str" cm="1">
        <f t="array" ref="J29">IFERROR(INDEX(Forecast_Capex_Input!G$12:G$286,$X29),NA)</f>
        <v>Digital Infrastructure</v>
      </c>
      <c r="K29" s="199" t="str" cm="1">
        <f t="array" ref="K29">IFERROR(INDEX(Forecast_Capex_Input!H$12:H$286,$X29),NA)</f>
        <v>Repex</v>
      </c>
      <c r="L29" s="199" t="str" cm="1">
        <f t="array" ref="L29">IFERROR(INDEX(Forecast_Capex_Input!I$12:I$286,$X29),NA)</f>
        <v>N/A</v>
      </c>
      <c r="M29" s="199" t="str" cm="1">
        <f t="array" ref="M29">IFERROR(INDEX(Forecast_Capex_Input!J$12:J$286,$X29),NA)</f>
        <v>N/A</v>
      </c>
      <c r="N29" s="199" t="str" cm="1">
        <f t="array" ref="N29">IFERROR(INDEX(Forecast_Capex_Input!K$12:K$286,$X29),NA)</f>
        <v>DI - Protection systems</v>
      </c>
      <c r="O29" s="199" t="str" cm="1">
        <f t="array" ref="O29">IFERROR(INDEX(Forecast_Capex_Input!L$12:L$286,$X29),NA)</f>
        <v>DI - Safe and Reliable Network</v>
      </c>
      <c r="P29" s="199" t="str" cm="1">
        <f t="array" ref="P29">IFERROR(INDEX(Forecast_Capex_Input!M$12:M$286,$X29),NA)</f>
        <v>N/A</v>
      </c>
      <c r="Q29" s="172" t="str" cm="1">
        <f t="array" ref="Q29">IFERROR(INDEX(Forecast_Capex_Input!N$12:N$286,$X29),NA)</f>
        <v>Yes</v>
      </c>
      <c r="R29" s="265" cm="1">
        <f t="array" ref="R29">IFERROR(INDEX(Forecast_Capex_Input!O$12:O$286,$X29),0)</f>
        <v>0</v>
      </c>
      <c r="S29" s="172" t="str" cm="1">
        <f t="array" ref="S29">IFERROR(INDEX(Forecast_Capex_Input!P$12:P$286,$X29),0)</f>
        <v>Safety security &amp; reliability</v>
      </c>
      <c r="T29" s="199" t="str" cm="1">
        <f t="array" aca="1" ref="T29" ca="1">IFERROR(INDEX(General!$K$84:$K$103,$AA29),NA)</f>
        <v>Secondary Systems (2018-23)</v>
      </c>
      <c r="U29" s="188" cm="1">
        <f t="array" aca="1" ref="U29" ca="1">IFERROR(
IF($F29=General!$E$25,INDEX(Forecast_Capex_Input!S$12:S$286,$X29),
INDEX(Forecast_Capex_Input!T$12:T$286,$X29)),0)</f>
        <v>0.67249452747802774</v>
      </c>
      <c r="V29" s="222" t="b">
        <f>IFERROR(INDEX(Overheads!$T$19:$T$26,MATCH($I29,Overheads!$E$19:$E$26,0)),FALSE)</f>
        <v>1</v>
      </c>
      <c r="W29" s="165"/>
      <c r="X29" s="174">
        <f>IFERROR(
IF(MATCH($C29,Forecast_Capex_Input!$CI$12:$CI$286,1)+1&gt;MAX(Forecast_Capex_Input!$C$12:$C$286),NA,
MATCH($C29,Forecast_Capex_Input!$CI$12:$CI$286,1)+1),1)</f>
        <v>9</v>
      </c>
      <c r="Y29" s="174" cm="1">
        <f t="array" aca="1" ref="Y29" ca="1">IFERROR(
IF(X28&lt;&gt;X29,1,
IF(COUNTIF(OFFSET(Y28,0,0,-INDEX(Forecast_Capex_Input!$CG$12:$CG$286,$X29)),Y28)=INDEX(Forecast_Capex_Input!$CG$12:$CG$286,$X29),Y28+1,Y28)),NA)</f>
        <v>2</v>
      </c>
      <c r="Z29" s="174" cm="1">
        <f t="array" ref="Z29">IFERROR($C29-IF($X29=1,1,INDEX(Forecast_Capex_Input!$CI$12:$CI$286,$X29-1))+1,NA)</f>
        <v>3</v>
      </c>
      <c r="AA29" s="174" cm="1">
        <f t="array" aca="1" ref="AA29" ca="1">IFERROR(IF(Y29=1,
INDEX(Forecast_Capex_Input!$AI$10:$BB$10,SMALL(IF(INDEX(Forecast_Capex_Input!$AI$12:$BB$286,$X29,0)&gt;0,COLUMN(Forecast_Capex_Input!$AI$10:$BB$10)-COLUMN(Forecast_Capex_Input!$AI$12)+1),ROWS(OFFSET(AA28,0,0,-$Z29)))),
OFFSET(AA28,-INDEX(Forecast_Capex_Input!$CG$12:$CG$286,$X29)+1,0)),NA)</f>
        <v>4</v>
      </c>
      <c r="AB29" s="174">
        <f t="shared" ca="1" si="9"/>
        <v>2</v>
      </c>
      <c r="AC29" s="222" t="b">
        <f t="shared" si="41"/>
        <v>0</v>
      </c>
      <c r="AD29" s="220" t="b">
        <v>0</v>
      </c>
      <c r="AE29" s="222" t="b">
        <f t="shared" si="10"/>
        <v>1</v>
      </c>
      <c r="AF29" s="165"/>
      <c r="AG29" s="215">
        <v>0.33467065431643045</v>
      </c>
      <c r="AH29" s="215">
        <v>0.30424604937857314</v>
      </c>
      <c r="AI29" s="215">
        <v>0.15212302468928657</v>
      </c>
      <c r="AJ29" s="215">
        <v>0.33467065431643045</v>
      </c>
      <c r="AK29" s="215">
        <v>0.34988295678535908</v>
      </c>
      <c r="AL29" s="155">
        <v>1.4755933394860796</v>
      </c>
      <c r="AM29" s="165"/>
      <c r="AN29" s="215" cm="1">
        <f t="array" aca="1" ref="AN29" ca="1">IFERROR(INDEX(General!O$33:O$34,$AB29)
*AG29,0)</f>
        <v>0.33467065431643045</v>
      </c>
      <c r="AO29" s="215" cm="1">
        <f t="array" aca="1" ref="AO29" ca="1">IFERROR(INDEX(General!P$33:P$34,$AB29)
*AH29,0)</f>
        <v>0.30424604937857314</v>
      </c>
      <c r="AP29" s="215" cm="1">
        <f t="array" aca="1" ref="AP29" ca="1">IFERROR(INDEX(General!Q$33:Q$34,$AB29)
*AI29,0)</f>
        <v>0.15212302468928657</v>
      </c>
      <c r="AQ29" s="215" cm="1">
        <f t="array" aca="1" ref="AQ29" ca="1">IFERROR(INDEX(General!R$33:R$34,$AB29)
*AJ29,0)</f>
        <v>0.33467065431643045</v>
      </c>
      <c r="AR29" s="215" cm="1">
        <f t="array" aca="1" ref="AR29" ca="1">IFERROR(INDEX(General!S$33:S$34,$AB29)
*AK29,0)</f>
        <v>0.34988295678535908</v>
      </c>
      <c r="AS29" s="155">
        <f t="shared" ca="1" si="42"/>
        <v>1.4755933394860796</v>
      </c>
      <c r="AT29" s="165"/>
      <c r="AU29" s="215">
        <f ca="1">IF($AE29=FALSE,AN29*Overheads!$R$24*$V29,
IFERROR(Overheads!$O$49*$V29*AN29,0)
+IFERROR(Overheads!Q$59*$V29*(AN29/Overheads!Q$68),0))</f>
        <v>4.6876112215062236E-2</v>
      </c>
      <c r="AV29" s="215">
        <f ca="1">IF($AE29=FALSE,AO29*Overheads!$R$24*$V29,
IFERROR(Overheads!$O$49*$V29*AO29,0)
+IFERROR(Overheads!R$59*$V29*(AO29/Overheads!R$68),0))</f>
        <v>3.63118999975394E-2</v>
      </c>
      <c r="AW29" s="215">
        <f ca="1">IF($AE29=FALSE,AP29*Overheads!$R$24*$V29,
IFERROR(Overheads!$O$49*$V29*AP29,0)
+IFERROR(Overheads!S$59*$V29*(AP29/Overheads!S$68),0))</f>
        <v>1.9782253154730711E-2</v>
      </c>
      <c r="AX29" s="215">
        <f ca="1">IF($AE29=FALSE,AQ29*Overheads!$R$24*$V29,
IFERROR(Overheads!$O$49*$V29*AQ29,0)
+IFERROR(Overheads!T$59*$V29*(AQ29/Overheads!T$68),0))</f>
        <v>4.7955305722898724E-2</v>
      </c>
      <c r="AY29" s="215">
        <f ca="1">IF($AE29=FALSE,AR29*Overheads!$R$24*$V29,
IFERROR(Overheads!$O$49*$V29*AR29,0)
+IFERROR(Overheads!U$59*$V29*(AR29/Overheads!U$68),0))</f>
        <v>4.2799958345987037E-2</v>
      </c>
      <c r="AZ29" s="155">
        <f t="shared" ca="1" si="43"/>
        <v>0.19372552943621812</v>
      </c>
      <c r="BA29" s="165"/>
      <c r="BB29" s="215">
        <f ca="1">IF($AE29=FALSE,AN29*Overheads!$S$25,
IFERROR(Overheads!$O$50*AN29,0)
+IFERROR(Overheads!Q$60*(AN29/Overheads!Q$66),0))</f>
        <v>6.2914097166444733E-3</v>
      </c>
      <c r="BC29" s="215">
        <f ca="1">IF($AE29=FALSE,AO29*Overheads!$S$25,
IFERROR(Overheads!$O$50*AO29,0)
+IFERROR(Overheads!R$60*(AO29/Overheads!R$66),0))</f>
        <v>5.1334224622917616E-3</v>
      </c>
      <c r="BD29" s="215">
        <f ca="1">IF($AE29=FALSE,AP29*Overheads!$S$25,
IFERROR(Overheads!$O$50*AP29,0)
+IFERROR(Overheads!S$60*(AP29/Overheads!S$66),0))</f>
        <v>2.7920103986215881E-3</v>
      </c>
      <c r="BE29" s="215">
        <f ca="1">IF($AE29=FALSE,AQ29*Overheads!$S$25,
IFERROR(Overheads!$O$50*AQ29,0)
+IFERROR(Overheads!T$60*(AQ29/Overheads!T$66),0))</f>
        <v>6.7840426044922294E-3</v>
      </c>
      <c r="BF29" s="215">
        <f ca="1">IF($AE29=FALSE,AR29*Overheads!$S$25,
IFERROR(Overheads!$O$50*AR29,0)
+IFERROR(Overheads!U$60*(AR29/Overheads!U$66),0))</f>
        <v>6.2644606943612156E-3</v>
      </c>
      <c r="BG29" s="155">
        <f t="shared" ca="1" si="44"/>
        <v>2.7265345876411266E-2</v>
      </c>
      <c r="BH29" s="165"/>
      <c r="BI29" s="215">
        <f t="shared" ca="1" si="45"/>
        <v>0.38783817624813716</v>
      </c>
      <c r="BJ29" s="215">
        <f t="shared" ca="1" si="11"/>
        <v>0.34569137183840432</v>
      </c>
      <c r="BK29" s="215">
        <f t="shared" ca="1" si="12"/>
        <v>0.17469728824263886</v>
      </c>
      <c r="BL29" s="215">
        <f t="shared" ca="1" si="13"/>
        <v>0.38941000264382142</v>
      </c>
      <c r="BM29" s="215">
        <f t="shared" ca="1" si="14"/>
        <v>0.39894737582570733</v>
      </c>
      <c r="BN29" s="155">
        <f t="shared" ca="1" si="46"/>
        <v>1.6965842147987091</v>
      </c>
      <c r="BO29" s="165"/>
      <c r="BP29" s="187" cm="1">
        <f t="array" ref="BP29">IFERROR(IF($X29=$X28,BP28,INDEX(Forecast_Capex_Input!AC$12:AC$286,$X29)),0)</f>
        <v>0.1</v>
      </c>
      <c r="BQ29" s="187" cm="1">
        <f t="array" ref="BQ29">IFERROR(IF($X29=$X28,BQ28,INDEX(Forecast_Capex_Input!AD$12:AD$286,$X29)),0)</f>
        <v>0.11</v>
      </c>
      <c r="BR29" s="187" cm="1">
        <f t="array" ref="BR29">IFERROR(IF($X29=$X28,BR28,INDEX(Forecast_Capex_Input!AE$12:AE$286,$X29)),0)</f>
        <v>0.14000000000000001</v>
      </c>
      <c r="BS29" s="187" cm="1">
        <f t="array" ref="BS29">IFERROR(IF($X29=$X28,BS28,INDEX(Forecast_Capex_Input!AF$12:AF$286,$X29)),0)</f>
        <v>0.32</v>
      </c>
      <c r="BT29" s="187" cm="1">
        <f t="array" ref="BT29">IFERROR(IF($X29=$X28,BT28,INDEX(Forecast_Capex_Input!AG$12:AG$286,$X29)),0)</f>
        <v>0.33</v>
      </c>
      <c r="BU29" s="165"/>
      <c r="BV29" s="215">
        <f t="shared" si="15"/>
        <v>0.14755933394860796</v>
      </c>
      <c r="BW29" s="215">
        <f t="shared" si="16"/>
        <v>0.16231526734346877</v>
      </c>
      <c r="BX29" s="215">
        <f t="shared" si="17"/>
        <v>0.20658306752805117</v>
      </c>
      <c r="BY29" s="215">
        <f t="shared" si="18"/>
        <v>0.47218986863554546</v>
      </c>
      <c r="BZ29" s="215">
        <f t="shared" si="19"/>
        <v>0.48694580203040627</v>
      </c>
      <c r="CA29" s="155">
        <f t="shared" si="47"/>
        <v>1.4755933394860796</v>
      </c>
      <c r="CB29" s="165"/>
      <c r="CC29" s="215">
        <f t="shared" ca="1" si="20"/>
        <v>0.14755933394860796</v>
      </c>
      <c r="CD29" s="215">
        <f t="shared" ca="1" si="21"/>
        <v>0.16231526734346877</v>
      </c>
      <c r="CE29" s="215">
        <f t="shared" ca="1" si="22"/>
        <v>0.20658306752805117</v>
      </c>
      <c r="CF29" s="215">
        <f t="shared" ca="1" si="23"/>
        <v>0.47218986863554546</v>
      </c>
      <c r="CG29" s="215">
        <f t="shared" ca="1" si="24"/>
        <v>0.48694580203040627</v>
      </c>
      <c r="CH29" s="155">
        <f t="shared" ca="1" si="48"/>
        <v>1.4755933394860796</v>
      </c>
      <c r="CI29" s="165"/>
      <c r="CJ29" s="215">
        <f t="shared" ca="1" si="25"/>
        <v>1.9372552943621814E-2</v>
      </c>
      <c r="CK29" s="215">
        <f t="shared" ca="1" si="26"/>
        <v>2.1309808237983993E-2</v>
      </c>
      <c r="CL29" s="215">
        <f t="shared" ca="1" si="27"/>
        <v>2.7121574121070541E-2</v>
      </c>
      <c r="CM29" s="215">
        <f t="shared" ca="1" si="28"/>
        <v>6.19921694195898E-2</v>
      </c>
      <c r="CN29" s="215">
        <f t="shared" ca="1" si="29"/>
        <v>6.3929424713951979E-2</v>
      </c>
      <c r="CO29" s="155">
        <f t="shared" ca="1" si="49"/>
        <v>0.19372552943621812</v>
      </c>
      <c r="CP29" s="165"/>
      <c r="CQ29" s="223">
        <f t="shared" ca="1" si="30"/>
        <v>2.7265345876411268E-3</v>
      </c>
      <c r="CR29" s="223">
        <f t="shared" ca="1" si="31"/>
        <v>2.9991880464052393E-3</v>
      </c>
      <c r="CS29" s="223">
        <f t="shared" ca="1" si="32"/>
        <v>3.8171484226975777E-3</v>
      </c>
      <c r="CT29" s="223">
        <f t="shared" ca="1" si="33"/>
        <v>8.7249106804516054E-3</v>
      </c>
      <c r="CU29" s="223">
        <f t="shared" ca="1" si="34"/>
        <v>8.9975641392157184E-3</v>
      </c>
      <c r="CV29" s="155">
        <f t="shared" ca="1" si="50"/>
        <v>2.726534587641127E-2</v>
      </c>
      <c r="CW29" s="165"/>
      <c r="CX29" s="215">
        <f t="shared" ca="1" si="51"/>
        <v>0.1696584214798709</v>
      </c>
      <c r="CY29" s="215">
        <f t="shared" ca="1" si="35"/>
        <v>0.18662426362785797</v>
      </c>
      <c r="CZ29" s="215">
        <f t="shared" ca="1" si="36"/>
        <v>0.23752179007181928</v>
      </c>
      <c r="DA29" s="215">
        <f t="shared" ca="1" si="37"/>
        <v>0.54290694873558687</v>
      </c>
      <c r="DB29" s="215">
        <f t="shared" ca="1" si="38"/>
        <v>0.559872790883574</v>
      </c>
      <c r="DC29" s="155">
        <f t="shared" ca="1" si="52"/>
        <v>1.6965842147987091</v>
      </c>
      <c r="DD29" s="165"/>
      <c r="DE29" s="188" t="b" cm="1">
        <f t="array" aca="1" ref="DE29" ca="1">OR($G29=Forecast_Capex_Input!$BF$8:$BF$10)</f>
        <v>0</v>
      </c>
      <c r="DF29" s="188" cm="1">
        <f t="array" aca="1" ref="DF29" ca="1">IFERROR(INDEX(Forecast_Capex_Input!BG$12:BG$286,$X29)
*(INDEX(Forecast_Capex_Input!$H$12:$H$286,$X29)=Repex),0)
*$DE29</f>
        <v>0</v>
      </c>
      <c r="DG29" s="188" cm="1">
        <f t="array" aca="1" ref="DG29" ca="1">IFERROR(INDEX(Forecast_Capex_Input!BH$12:BH$286,$X29)
*(INDEX(Forecast_Capex_Input!$H$12:$H$286,$X29)=Repex),0)
*$DE29</f>
        <v>0</v>
      </c>
      <c r="DH29" s="188" cm="1">
        <f t="array" aca="1" ref="DH29" ca="1">IFERROR(INDEX(Forecast_Capex_Input!BI$12:BI$286,$X29)
*(INDEX(Forecast_Capex_Input!$H$12:$H$286,$X29)=Repex),0)
*$DE29</f>
        <v>0</v>
      </c>
      <c r="DI29" s="188" cm="1">
        <f t="array" aca="1" ref="DI29" ca="1">IFERROR(INDEX(Forecast_Capex_Input!BJ$12:BJ$286,$X29)
*(INDEX(Forecast_Capex_Input!$H$12:$H$286,$X29)=Repex),0)
*$DE29</f>
        <v>0</v>
      </c>
      <c r="DJ29" s="188" cm="1">
        <f t="array" aca="1" ref="DJ29" ca="1">IFERROR(INDEX(Forecast_Capex_Input!BK$12:BK$286,$X29)
*(INDEX(Forecast_Capex_Input!$H$12:$H$286,$X29)=Repex),0)
*$DE29</f>
        <v>0</v>
      </c>
      <c r="DK29" s="188" cm="1">
        <f t="array" aca="1" ref="DK29" ca="1">IFERROR(INDEX(Forecast_Capex_Input!BL$12:BL$286,$X29)
*(INDEX(Forecast_Capex_Input!$H$12:$H$286,$X29)=Repex),0)
*$DE29</f>
        <v>0</v>
      </c>
      <c r="DL29" s="165"/>
      <c r="DM29" s="188" t="b" cm="1">
        <f t="array" aca="1" ref="DM29" ca="1">OR($G29=Forecast_Capex_Input!$BN$8:$BN$9)</f>
        <v>0</v>
      </c>
      <c r="DN29" s="188" cm="1">
        <f t="array" aca="1" ref="DN29" ca="1">IFERROR(INDEX(Forecast_Capex_Input!BO$12:BO$286,$X29)
*(INDEX(Forecast_Capex_Input!$H$12:$H$286,$X29)=Repex),0)
*$DM29</f>
        <v>0</v>
      </c>
      <c r="DO29" s="188" cm="1">
        <f t="array" aca="1" ref="DO29" ca="1">IFERROR(INDEX(Forecast_Capex_Input!BP$12:BP$286,$X29)
*(INDEX(Forecast_Capex_Input!$H$12:$H$286,$X29)=Repex),0)
*$DM29</f>
        <v>0</v>
      </c>
      <c r="DP29" s="188" cm="1">
        <f t="array" aca="1" ref="DP29" ca="1">IFERROR(INDEX(Forecast_Capex_Input!BQ$12:BQ$286,$X29)
*(INDEX(Forecast_Capex_Input!$H$12:$H$286,$X29)=Repex),0)
*$DM29</f>
        <v>0</v>
      </c>
      <c r="DQ29" s="188" cm="1">
        <f t="array" aca="1" ref="DQ29" ca="1">IFERROR(INDEX(Forecast_Capex_Input!BR$12:BR$286,$X29)
*(INDEX(Forecast_Capex_Input!$H$12:$H$286,$X29)=Repex),0)
*$DM29</f>
        <v>0</v>
      </c>
      <c r="DR29" s="188" cm="1">
        <f t="array" aca="1" ref="DR29" ca="1">IFERROR(INDEX(Forecast_Capex_Input!BS$12:BS$286,$X29)
*(INDEX(Forecast_Capex_Input!$H$12:$H$286,$X29)=Repex),0)
*$DM29</f>
        <v>0</v>
      </c>
      <c r="DS29" s="165"/>
      <c r="DT29" s="188" t="b" cm="1">
        <f t="array" aca="1" ref="DT29" ca="1">OR($G29=Forecast_Capex_Input!$BU$8:$BU$10)</f>
        <v>1</v>
      </c>
      <c r="DU29" s="188" cm="1">
        <f t="array" aca="1" ref="DU29" ca="1">IFERROR(INDEX(Forecast_Capex_Input!BV$12:BV$286,$X29)
*(INDEX(Forecast_Capex_Input!$H$12:$H$286,$X29)=Repex),0)
*$DT29</f>
        <v>0.58407079646017701</v>
      </c>
      <c r="DV29" s="188" cm="1">
        <f t="array" aca="1" ref="DV29" ca="1">IFERROR(INDEX(Forecast_Capex_Input!BW$12:BW$286,$X29)
*(INDEX(Forecast_Capex_Input!$H$12:$H$286,$X29)=Repex),0)
*$DT29</f>
        <v>0.30973451327433627</v>
      </c>
      <c r="DW29" s="188" cm="1">
        <f t="array" aca="1" ref="DW29" ca="1">IFERROR(INDEX(Forecast_Capex_Input!BX$12:BX$286,$X29)
*(INDEX(Forecast_Capex_Input!$H$12:$H$286,$X29)=Repex),0)
*$DT29</f>
        <v>6.3716814159292035E-2</v>
      </c>
      <c r="DX29" s="188" cm="1">
        <f t="array" aca="1" ref="DX29" ca="1">IFERROR(INDEX(Forecast_Capex_Input!BY$12:BY$286,$X29)
*(INDEX(Forecast_Capex_Input!$H$12:$H$286,$X29)=Repex),0)
*$DT29</f>
        <v>0</v>
      </c>
      <c r="DY29" s="188" cm="1">
        <f t="array" aca="1" ref="DY29" ca="1">IFERROR(INDEX(Forecast_Capex_Input!BZ$12:BZ$286,$X29)
*(INDEX(Forecast_Capex_Input!$H$12:$H$286,$X29)=Repex),0)
*$DT29</f>
        <v>0</v>
      </c>
      <c r="DZ29" s="188" cm="1">
        <f t="array" aca="1" ref="DZ29" ca="1">IFERROR(INDEX(Forecast_Capex_Input!CA$12:CA$286,$X29)
*(INDEX(Forecast_Capex_Input!$H$12:$H$286,$X29)=Repex),0)
*$DT29</f>
        <v>0</v>
      </c>
      <c r="EA29" s="188" cm="1">
        <f t="array" aca="1" ref="EA29" ca="1">IFERROR(INDEX(Forecast_Capex_Input!CB$12:CB$286,$X29)
*(INDEX(Forecast_Capex_Input!$H$12:$H$286,$X29)=Repex),0)
*$DT29</f>
        <v>4.247787610619469E-2</v>
      </c>
      <c r="EB29" s="188" cm="1">
        <f t="array" aca="1" ref="EB29" ca="1">IFERROR(INDEX(Forecast_Capex_Input!CC$12:CC$286,$X29)
*(INDEX(Forecast_Capex_Input!$H$12:$H$286,$X29)=Repex),0)
*$DT29</f>
        <v>0</v>
      </c>
      <c r="EC29" s="165"/>
      <c r="ED29" s="226" t="str">
        <f t="shared" si="39"/>
        <v>N/A</v>
      </c>
      <c r="EE29" s="174" t="s">
        <v>15</v>
      </c>
    </row>
    <row r="30" spans="3:135" x14ac:dyDescent="0.2">
      <c r="C30" s="174">
        <f t="shared" si="40"/>
        <v>20</v>
      </c>
      <c r="D30" s="167" t="str" cm="1">
        <f t="array" ref="D30">IFERROR(INDEX(Forecast_Capex_Input!$D$12:$D$286,$X30),NA)</f>
        <v>Cowra substation Secondary Systems Renewal</v>
      </c>
      <c r="E30" s="172" t="b" cm="1">
        <f t="array" ref="E30">IF($X30=NA,NA,INDEX(Forecast_Capex_Input!$E$12:$E$286,$X30))</f>
        <v>1</v>
      </c>
      <c r="F30" s="167" t="str" cm="1">
        <f t="array" aca="1" ref="F30" ca="1">IFERROR(INDEX(General!$E$25:$E$26,$Y30),NA)</f>
        <v>Non-Labour</v>
      </c>
      <c r="G30" s="167" t="str" cm="1">
        <f t="array" aca="1" ref="G30" ca="1">IFERROR(INDEX(Forecast_Capex_Input!$AI$11:$BB$11,$AA30),NA)</f>
        <v>Business IT</v>
      </c>
      <c r="H30" s="189" cm="1">
        <f t="array" aca="1" ref="H30" ca="1">IFERROR(INDEX(Forecast_Capex_Input!$AI$12:$BB$286,$X30,$AA30),NA)</f>
        <v>4.247787610619469E-2</v>
      </c>
      <c r="I30" s="199" t="str" cm="1">
        <f t="array" ref="I30">IFERROR(INDEX(Forecast_Capex_Input!$F$12:$F$286,$X30),NA)</f>
        <v>Replacement Expenditure</v>
      </c>
      <c r="J30" s="199" t="str" cm="1">
        <f t="array" ref="J30">IFERROR(INDEX(Forecast_Capex_Input!G$12:G$286,$X30),NA)</f>
        <v>Digital Infrastructure</v>
      </c>
      <c r="K30" s="199" t="str" cm="1">
        <f t="array" ref="K30">IFERROR(INDEX(Forecast_Capex_Input!H$12:H$286,$X30),NA)</f>
        <v>Repex</v>
      </c>
      <c r="L30" s="199" t="str" cm="1">
        <f t="array" ref="L30">IFERROR(INDEX(Forecast_Capex_Input!I$12:I$286,$X30),NA)</f>
        <v>N/A</v>
      </c>
      <c r="M30" s="199" t="str" cm="1">
        <f t="array" ref="M30">IFERROR(INDEX(Forecast_Capex_Input!J$12:J$286,$X30),NA)</f>
        <v>N/A</v>
      </c>
      <c r="N30" s="199" t="str" cm="1">
        <f t="array" ref="N30">IFERROR(INDEX(Forecast_Capex_Input!K$12:K$286,$X30),NA)</f>
        <v>DI - Protection systems</v>
      </c>
      <c r="O30" s="199" t="str" cm="1">
        <f t="array" ref="O30">IFERROR(INDEX(Forecast_Capex_Input!L$12:L$286,$X30),NA)</f>
        <v>DI - Safe and Reliable Network</v>
      </c>
      <c r="P30" s="199" t="str" cm="1">
        <f t="array" ref="P30">IFERROR(INDEX(Forecast_Capex_Input!M$12:M$286,$X30),NA)</f>
        <v>N/A</v>
      </c>
      <c r="Q30" s="172" t="str" cm="1">
        <f t="array" ref="Q30">IFERROR(INDEX(Forecast_Capex_Input!N$12:N$286,$X30),NA)</f>
        <v>Yes</v>
      </c>
      <c r="R30" s="265" cm="1">
        <f t="array" ref="R30">IFERROR(INDEX(Forecast_Capex_Input!O$12:O$286,$X30),0)</f>
        <v>0</v>
      </c>
      <c r="S30" s="172" t="str" cm="1">
        <f t="array" ref="S30">IFERROR(INDEX(Forecast_Capex_Input!P$12:P$286,$X30),0)</f>
        <v>Safety security &amp; reliability</v>
      </c>
      <c r="T30" s="199" t="str" cm="1">
        <f t="array" aca="1" ref="T30" ca="1">IFERROR(INDEX(General!$K$84:$K$103,$AA30),NA)</f>
        <v>Business IT (2018 onwards)</v>
      </c>
      <c r="U30" s="188" cm="1">
        <f t="array" aca="1" ref="U30" ca="1">IFERROR(
IF($F30=General!$E$25,INDEX(Forecast_Capex_Input!S$12:S$286,$X30),
INDEX(Forecast_Capex_Input!T$12:T$286,$X30)),0)</f>
        <v>0.67249452747802774</v>
      </c>
      <c r="V30" s="222" t="b">
        <f>IFERROR(INDEX(Overheads!$T$19:$T$26,MATCH($I30,Overheads!$E$19:$E$26,0)),FALSE)</f>
        <v>1</v>
      </c>
      <c r="W30" s="165"/>
      <c r="X30" s="174">
        <f>IFERROR(
IF(MATCH($C30,Forecast_Capex_Input!$CI$12:$CI$286,1)+1&gt;MAX(Forecast_Capex_Input!$C$12:$C$286),NA,
MATCH($C30,Forecast_Capex_Input!$CI$12:$CI$286,1)+1),1)</f>
        <v>9</v>
      </c>
      <c r="Y30" s="174" cm="1">
        <f t="array" aca="1" ref="Y30" ca="1">IFERROR(
IF(X29&lt;&gt;X30,1,
IF(COUNTIF(OFFSET(Y29,0,0,-INDEX(Forecast_Capex_Input!$CG$12:$CG$286,$X30)),Y29)=INDEX(Forecast_Capex_Input!$CG$12:$CG$286,$X30),Y29+1,Y29)),NA)</f>
        <v>2</v>
      </c>
      <c r="Z30" s="174" cm="1">
        <f t="array" ref="Z30">IFERROR($C30-IF($X30=1,1,INDEX(Forecast_Capex_Input!$CI$12:$CI$286,$X30-1))+1,NA)</f>
        <v>4</v>
      </c>
      <c r="AA30" s="174" cm="1">
        <f t="array" aca="1" ref="AA30" ca="1">IFERROR(IF(Y30=1,
INDEX(Forecast_Capex_Input!$AI$10:$BB$10,SMALL(IF(INDEX(Forecast_Capex_Input!$AI$12:$BB$286,$X30,0)&gt;0,COLUMN(Forecast_Capex_Input!$AI$10:$BB$10)-COLUMN(Forecast_Capex_Input!$AI$12)+1),ROWS(OFFSET(AA29,0,0,-$Z30)))),
OFFSET(AA29,-INDEX(Forecast_Capex_Input!$CG$12:$CG$286,$X30)+1,0)),NA)</f>
        <v>6</v>
      </c>
      <c r="AB30" s="174">
        <f t="shared" ca="1" si="9"/>
        <v>2</v>
      </c>
      <c r="AC30" s="222" t="b">
        <f t="shared" si="41"/>
        <v>0</v>
      </c>
      <c r="AD30" s="220" t="b">
        <v>0</v>
      </c>
      <c r="AE30" s="222" t="b">
        <f t="shared" si="10"/>
        <v>1</v>
      </c>
      <c r="AF30" s="165"/>
      <c r="AG30" s="215">
        <v>1.4846757307937764E-2</v>
      </c>
      <c r="AH30" s="215">
        <v>1.3497052098125238E-2</v>
      </c>
      <c r="AI30" s="215">
        <v>6.7485260490626189E-3</v>
      </c>
      <c r="AJ30" s="215">
        <v>1.4846757307937764E-2</v>
      </c>
      <c r="AK30" s="215">
        <v>1.5521609912844025E-2</v>
      </c>
      <c r="AL30" s="155">
        <v>6.5460702675907409E-2</v>
      </c>
      <c r="AM30" s="165"/>
      <c r="AN30" s="215" cm="1">
        <f t="array" aca="1" ref="AN30" ca="1">IFERROR(INDEX(General!O$33:O$34,$AB30)
*AG30,0)</f>
        <v>1.4846757307937764E-2</v>
      </c>
      <c r="AO30" s="215" cm="1">
        <f t="array" aca="1" ref="AO30" ca="1">IFERROR(INDEX(General!P$33:P$34,$AB30)
*AH30,0)</f>
        <v>1.3497052098125238E-2</v>
      </c>
      <c r="AP30" s="215" cm="1">
        <f t="array" aca="1" ref="AP30" ca="1">IFERROR(INDEX(General!Q$33:Q$34,$AB30)
*AI30,0)</f>
        <v>6.7485260490626189E-3</v>
      </c>
      <c r="AQ30" s="215" cm="1">
        <f t="array" aca="1" ref="AQ30" ca="1">IFERROR(INDEX(General!R$33:R$34,$AB30)
*AJ30,0)</f>
        <v>1.4846757307937764E-2</v>
      </c>
      <c r="AR30" s="215" cm="1">
        <f t="array" aca="1" ref="AR30" ca="1">IFERROR(INDEX(General!S$33:S$34,$AB30)
*AK30,0)</f>
        <v>1.5521609912844025E-2</v>
      </c>
      <c r="AS30" s="155">
        <f t="shared" ca="1" si="42"/>
        <v>6.5460702675907409E-2</v>
      </c>
      <c r="AT30" s="165"/>
      <c r="AU30" s="215">
        <f ca="1">IF($AE30=FALSE,AN30*Overheads!$R$24*$V30,
IFERROR(Overheads!$O$49*$V30*AN30,0)
+IFERROR(Overheads!Q$59*$V30*(AN30/Overheads!Q$68),0))</f>
        <v>2.079531780335478E-3</v>
      </c>
      <c r="AV30" s="215">
        <f ca="1">IF($AE30=FALSE,AO30*Overheads!$R$24*$V30,
IFERROR(Overheads!$O$49*$V30*AO30,0)
+IFERROR(Overheads!R$59*$V30*(AO30/Overheads!R$68),0))</f>
        <v>1.6108791126450009E-3</v>
      </c>
      <c r="AW30" s="215">
        <f ca="1">IF($AE30=FALSE,AP30*Overheads!$R$24*$V30,
IFERROR(Overheads!$O$49*$V30*AP30,0)
+IFERROR(Overheads!S$59*$V30*(AP30/Overheads!S$68),0))</f>
        <v>8.7758609189193522E-4</v>
      </c>
      <c r="AX30" s="215">
        <f ca="1">IF($AE30=FALSE,AQ30*Overheads!$R$24*$V30,
IFERROR(Overheads!$O$49*$V30*AQ30,0)
+IFERROR(Overheads!T$59*$V30*(AQ30/Overheads!T$68),0))</f>
        <v>2.1274072779104793E-3</v>
      </c>
      <c r="AY30" s="215">
        <f ca="1">IF($AE30=FALSE,AR30*Overheads!$R$24*$V30,
IFERROR(Overheads!$O$49*$V30*AR30,0)
+IFERROR(Overheads!U$59*$V30*(AR30/Overheads!U$68),0))</f>
        <v>1.8987042519476689E-3</v>
      </c>
      <c r="AZ30" s="155">
        <f t="shared" ca="1" si="43"/>
        <v>8.5941085147305616E-3</v>
      </c>
      <c r="BA30" s="165"/>
      <c r="BB30" s="215">
        <f ca="1">IF($AE30=FALSE,AN30*Overheads!$S$25,
IFERROR(Overheads!$O$50*AN30,0)
+IFERROR(Overheads!Q$60*(AN30/Overheads!Q$66),0))</f>
        <v>2.7910135526703765E-4</v>
      </c>
      <c r="BC30" s="215">
        <f ca="1">IF($AE30=FALSE,AO30*Overheads!$S$25,
IFERROR(Overheads!$O$50*AO30,0)
+IFERROR(Overheads!R$60*(AO30/Overheads!R$66),0))</f>
        <v>2.2773038649723153E-4</v>
      </c>
      <c r="BD30" s="215">
        <f ca="1">IF($AE30=FALSE,AP30*Overheads!$S$25,
IFERROR(Overheads!$O$50*AP30,0)
+IFERROR(Overheads!S$60*(AP30/Overheads!S$66),0))</f>
        <v>1.2385998071519054E-4</v>
      </c>
      <c r="BE30" s="215">
        <f ca="1">IF($AE30=FALSE,AQ30*Overheads!$S$25,
IFERROR(Overheads!$O$50*AQ30,0)
+IFERROR(Overheads!T$60*(AQ30/Overheads!T$66),0))</f>
        <v>3.0095567931203972E-4</v>
      </c>
      <c r="BF30" s="215">
        <f ca="1">IF($AE30=FALSE,AR30*Overheads!$S$25,
IFERROR(Overheads!$O$50*AR30,0)
+IFERROR(Overheads!U$60*(AR30/Overheads!U$66),0))</f>
        <v>2.779058348699985E-4</v>
      </c>
      <c r="BG30" s="155">
        <f t="shared" ca="1" si="44"/>
        <v>1.2095532366614981E-3</v>
      </c>
      <c r="BH30" s="165"/>
      <c r="BI30" s="215">
        <f t="shared" ca="1" si="45"/>
        <v>1.7205390443540282E-2</v>
      </c>
      <c r="BJ30" s="215">
        <f t="shared" ca="1" si="11"/>
        <v>1.533566159726747E-2</v>
      </c>
      <c r="BK30" s="215">
        <f t="shared" ca="1" si="12"/>
        <v>7.7499721216697454E-3</v>
      </c>
      <c r="BL30" s="215">
        <f t="shared" ca="1" si="13"/>
        <v>1.7275120265160284E-2</v>
      </c>
      <c r="BM30" s="215">
        <f t="shared" ca="1" si="14"/>
        <v>1.7698219999661691E-2</v>
      </c>
      <c r="BN30" s="155">
        <f t="shared" ca="1" si="46"/>
        <v>7.5264364427299474E-2</v>
      </c>
      <c r="BO30" s="165"/>
      <c r="BP30" s="187" cm="1">
        <f t="array" ref="BP30">IFERROR(IF($X30=$X29,BP29,INDEX(Forecast_Capex_Input!AC$12:AC$286,$X30)),0)</f>
        <v>0.1</v>
      </c>
      <c r="BQ30" s="187" cm="1">
        <f t="array" ref="BQ30">IFERROR(IF($X30=$X29,BQ29,INDEX(Forecast_Capex_Input!AD$12:AD$286,$X30)),0)</f>
        <v>0.11</v>
      </c>
      <c r="BR30" s="187" cm="1">
        <f t="array" ref="BR30">IFERROR(IF($X30=$X29,BR29,INDEX(Forecast_Capex_Input!AE$12:AE$286,$X30)),0)</f>
        <v>0.14000000000000001</v>
      </c>
      <c r="BS30" s="187" cm="1">
        <f t="array" ref="BS30">IFERROR(IF($X30=$X29,BS29,INDEX(Forecast_Capex_Input!AF$12:AF$286,$X30)),0)</f>
        <v>0.32</v>
      </c>
      <c r="BT30" s="187" cm="1">
        <f t="array" ref="BT30">IFERROR(IF($X30=$X29,BT29,INDEX(Forecast_Capex_Input!AG$12:AG$286,$X30)),0)</f>
        <v>0.33</v>
      </c>
      <c r="BU30" s="165"/>
      <c r="BV30" s="215">
        <f t="shared" si="15"/>
        <v>6.5460702675907414E-3</v>
      </c>
      <c r="BW30" s="215">
        <f t="shared" si="16"/>
        <v>7.2006772943498153E-3</v>
      </c>
      <c r="BX30" s="215">
        <f t="shared" si="17"/>
        <v>9.1644983746270378E-3</v>
      </c>
      <c r="BY30" s="215">
        <f t="shared" si="18"/>
        <v>2.0947424856290371E-2</v>
      </c>
      <c r="BZ30" s="215">
        <f t="shared" si="19"/>
        <v>2.1602031883049447E-2</v>
      </c>
      <c r="CA30" s="155">
        <f t="shared" si="47"/>
        <v>6.5460702675907409E-2</v>
      </c>
      <c r="CB30" s="165"/>
      <c r="CC30" s="215">
        <f t="shared" ca="1" si="20"/>
        <v>6.5460702675907414E-3</v>
      </c>
      <c r="CD30" s="215">
        <f t="shared" ca="1" si="21"/>
        <v>7.2006772943498153E-3</v>
      </c>
      <c r="CE30" s="215">
        <f t="shared" ca="1" si="22"/>
        <v>9.1644983746270378E-3</v>
      </c>
      <c r="CF30" s="215">
        <f t="shared" ca="1" si="23"/>
        <v>2.0947424856290371E-2</v>
      </c>
      <c r="CG30" s="215">
        <f t="shared" ca="1" si="24"/>
        <v>2.1602031883049447E-2</v>
      </c>
      <c r="CH30" s="155">
        <f t="shared" ca="1" si="48"/>
        <v>6.5460702675907409E-2</v>
      </c>
      <c r="CI30" s="165"/>
      <c r="CJ30" s="215">
        <f t="shared" ca="1" si="25"/>
        <v>8.5941085147305625E-4</v>
      </c>
      <c r="CK30" s="215">
        <f t="shared" ca="1" si="26"/>
        <v>9.4535193662036176E-4</v>
      </c>
      <c r="CL30" s="215">
        <f t="shared" ca="1" si="27"/>
        <v>1.2031751920622787E-3</v>
      </c>
      <c r="CM30" s="215">
        <f t="shared" ca="1" si="28"/>
        <v>2.7501147247137796E-3</v>
      </c>
      <c r="CN30" s="215">
        <f t="shared" ca="1" si="29"/>
        <v>2.8360558098610854E-3</v>
      </c>
      <c r="CO30" s="155">
        <f t="shared" ca="1" si="49"/>
        <v>8.5941085147305616E-3</v>
      </c>
      <c r="CP30" s="165"/>
      <c r="CQ30" s="223">
        <f t="shared" ca="1" si="30"/>
        <v>1.2095532366614981E-4</v>
      </c>
      <c r="CR30" s="223">
        <f t="shared" ca="1" si="31"/>
        <v>1.3305085603276478E-4</v>
      </c>
      <c r="CS30" s="223">
        <f t="shared" ca="1" si="32"/>
        <v>1.6933745313260973E-4</v>
      </c>
      <c r="CT30" s="223">
        <f t="shared" ca="1" si="33"/>
        <v>3.8705703573167939E-4</v>
      </c>
      <c r="CU30" s="223">
        <f t="shared" ca="1" si="34"/>
        <v>3.9915256809829438E-4</v>
      </c>
      <c r="CV30" s="155">
        <f t="shared" ca="1" si="50"/>
        <v>1.2095532366614981E-3</v>
      </c>
      <c r="CW30" s="165"/>
      <c r="CX30" s="215">
        <f t="shared" ca="1" si="51"/>
        <v>7.5264364427299474E-3</v>
      </c>
      <c r="CY30" s="215">
        <f t="shared" ca="1" si="35"/>
        <v>8.2790800870029425E-3</v>
      </c>
      <c r="CZ30" s="215">
        <f t="shared" ca="1" si="36"/>
        <v>1.0537011019821926E-2</v>
      </c>
      <c r="DA30" s="215">
        <f t="shared" ca="1" si="37"/>
        <v>2.4084596616735829E-2</v>
      </c>
      <c r="DB30" s="215">
        <f t="shared" ca="1" si="38"/>
        <v>2.4837240261008826E-2</v>
      </c>
      <c r="DC30" s="155">
        <f t="shared" ca="1" si="52"/>
        <v>7.5264364427299474E-2</v>
      </c>
      <c r="DD30" s="165"/>
      <c r="DE30" s="188" t="b" cm="1">
        <f t="array" aca="1" ref="DE30" ca="1">OR($G30=Forecast_Capex_Input!$BF$8:$BF$10)</f>
        <v>0</v>
      </c>
      <c r="DF30" s="188" cm="1">
        <f t="array" aca="1" ref="DF30" ca="1">IFERROR(INDEX(Forecast_Capex_Input!BG$12:BG$286,$X30)
*(INDEX(Forecast_Capex_Input!$H$12:$H$286,$X30)=Repex),0)
*$DE30</f>
        <v>0</v>
      </c>
      <c r="DG30" s="188" cm="1">
        <f t="array" aca="1" ref="DG30" ca="1">IFERROR(INDEX(Forecast_Capex_Input!BH$12:BH$286,$X30)
*(INDEX(Forecast_Capex_Input!$H$12:$H$286,$X30)=Repex),0)
*$DE30</f>
        <v>0</v>
      </c>
      <c r="DH30" s="188" cm="1">
        <f t="array" aca="1" ref="DH30" ca="1">IFERROR(INDEX(Forecast_Capex_Input!BI$12:BI$286,$X30)
*(INDEX(Forecast_Capex_Input!$H$12:$H$286,$X30)=Repex),0)
*$DE30</f>
        <v>0</v>
      </c>
      <c r="DI30" s="188" cm="1">
        <f t="array" aca="1" ref="DI30" ca="1">IFERROR(INDEX(Forecast_Capex_Input!BJ$12:BJ$286,$X30)
*(INDEX(Forecast_Capex_Input!$H$12:$H$286,$X30)=Repex),0)
*$DE30</f>
        <v>0</v>
      </c>
      <c r="DJ30" s="188" cm="1">
        <f t="array" aca="1" ref="DJ30" ca="1">IFERROR(INDEX(Forecast_Capex_Input!BK$12:BK$286,$X30)
*(INDEX(Forecast_Capex_Input!$H$12:$H$286,$X30)=Repex),0)
*$DE30</f>
        <v>0</v>
      </c>
      <c r="DK30" s="188" cm="1">
        <f t="array" aca="1" ref="DK30" ca="1">IFERROR(INDEX(Forecast_Capex_Input!BL$12:BL$286,$X30)
*(INDEX(Forecast_Capex_Input!$H$12:$H$286,$X30)=Repex),0)
*$DE30</f>
        <v>0</v>
      </c>
      <c r="DL30" s="165"/>
      <c r="DM30" s="188" t="b" cm="1">
        <f t="array" aca="1" ref="DM30" ca="1">OR($G30=Forecast_Capex_Input!$BN$8:$BN$9)</f>
        <v>0</v>
      </c>
      <c r="DN30" s="188" cm="1">
        <f t="array" aca="1" ref="DN30" ca="1">IFERROR(INDEX(Forecast_Capex_Input!BO$12:BO$286,$X30)
*(INDEX(Forecast_Capex_Input!$H$12:$H$286,$X30)=Repex),0)
*$DM30</f>
        <v>0</v>
      </c>
      <c r="DO30" s="188" cm="1">
        <f t="array" aca="1" ref="DO30" ca="1">IFERROR(INDEX(Forecast_Capex_Input!BP$12:BP$286,$X30)
*(INDEX(Forecast_Capex_Input!$H$12:$H$286,$X30)=Repex),0)
*$DM30</f>
        <v>0</v>
      </c>
      <c r="DP30" s="188" cm="1">
        <f t="array" aca="1" ref="DP30" ca="1">IFERROR(INDEX(Forecast_Capex_Input!BQ$12:BQ$286,$X30)
*(INDEX(Forecast_Capex_Input!$H$12:$H$286,$X30)=Repex),0)
*$DM30</f>
        <v>0</v>
      </c>
      <c r="DQ30" s="188" cm="1">
        <f t="array" aca="1" ref="DQ30" ca="1">IFERROR(INDEX(Forecast_Capex_Input!BR$12:BR$286,$X30)
*(INDEX(Forecast_Capex_Input!$H$12:$H$286,$X30)=Repex),0)
*$DM30</f>
        <v>0</v>
      </c>
      <c r="DR30" s="188" cm="1">
        <f t="array" aca="1" ref="DR30" ca="1">IFERROR(INDEX(Forecast_Capex_Input!BS$12:BS$286,$X30)
*(INDEX(Forecast_Capex_Input!$H$12:$H$286,$X30)=Repex),0)
*$DM30</f>
        <v>0</v>
      </c>
      <c r="DS30" s="165"/>
      <c r="DT30" s="188" t="b" cm="1">
        <f t="array" aca="1" ref="DT30" ca="1">OR($G30=Forecast_Capex_Input!$BU$8:$BU$10)</f>
        <v>1</v>
      </c>
      <c r="DU30" s="188" cm="1">
        <f t="array" aca="1" ref="DU30" ca="1">IFERROR(INDEX(Forecast_Capex_Input!BV$12:BV$286,$X30)
*(INDEX(Forecast_Capex_Input!$H$12:$H$286,$X30)=Repex),0)
*$DT30</f>
        <v>0.58407079646017701</v>
      </c>
      <c r="DV30" s="188" cm="1">
        <f t="array" aca="1" ref="DV30" ca="1">IFERROR(INDEX(Forecast_Capex_Input!BW$12:BW$286,$X30)
*(INDEX(Forecast_Capex_Input!$H$12:$H$286,$X30)=Repex),0)
*$DT30</f>
        <v>0.30973451327433627</v>
      </c>
      <c r="DW30" s="188" cm="1">
        <f t="array" aca="1" ref="DW30" ca="1">IFERROR(INDEX(Forecast_Capex_Input!BX$12:BX$286,$X30)
*(INDEX(Forecast_Capex_Input!$H$12:$H$286,$X30)=Repex),0)
*$DT30</f>
        <v>6.3716814159292035E-2</v>
      </c>
      <c r="DX30" s="188" cm="1">
        <f t="array" aca="1" ref="DX30" ca="1">IFERROR(INDEX(Forecast_Capex_Input!BY$12:BY$286,$X30)
*(INDEX(Forecast_Capex_Input!$H$12:$H$286,$X30)=Repex),0)
*$DT30</f>
        <v>0</v>
      </c>
      <c r="DY30" s="188" cm="1">
        <f t="array" aca="1" ref="DY30" ca="1">IFERROR(INDEX(Forecast_Capex_Input!BZ$12:BZ$286,$X30)
*(INDEX(Forecast_Capex_Input!$H$12:$H$286,$X30)=Repex),0)
*$DT30</f>
        <v>0</v>
      </c>
      <c r="DZ30" s="188" cm="1">
        <f t="array" aca="1" ref="DZ30" ca="1">IFERROR(INDEX(Forecast_Capex_Input!CA$12:CA$286,$X30)
*(INDEX(Forecast_Capex_Input!$H$12:$H$286,$X30)=Repex),0)
*$DT30</f>
        <v>0</v>
      </c>
      <c r="EA30" s="188" cm="1">
        <f t="array" aca="1" ref="EA30" ca="1">IFERROR(INDEX(Forecast_Capex_Input!CB$12:CB$286,$X30)
*(INDEX(Forecast_Capex_Input!$H$12:$H$286,$X30)=Repex),0)
*$DT30</f>
        <v>4.247787610619469E-2</v>
      </c>
      <c r="EB30" s="188" cm="1">
        <f t="array" aca="1" ref="EB30" ca="1">IFERROR(INDEX(Forecast_Capex_Input!CC$12:CC$286,$X30)
*(INDEX(Forecast_Capex_Input!$H$12:$H$286,$X30)=Repex),0)
*$DT30</f>
        <v>0</v>
      </c>
      <c r="EC30" s="165"/>
      <c r="ED30" s="226" t="str">
        <f t="shared" si="39"/>
        <v>N/A</v>
      </c>
      <c r="EE30" s="174" t="s">
        <v>15</v>
      </c>
    </row>
    <row r="31" spans="3:135" x14ac:dyDescent="0.2">
      <c r="C31" s="174">
        <f t="shared" si="40"/>
        <v>21</v>
      </c>
      <c r="D31" s="167" t="str" cm="1">
        <f t="array" ref="D31">IFERROR(INDEX(Forecast_Capex_Input!$D$12:$D$286,$X31),NA)</f>
        <v>Dumaresq Secondary Systems Renewal</v>
      </c>
      <c r="E31" s="172" t="b" cm="1">
        <f t="array" ref="E31">IF($X31=NA,NA,INDEX(Forecast_Capex_Input!$E$12:$E$286,$X31))</f>
        <v>0</v>
      </c>
      <c r="F31" s="167" t="str" cm="1">
        <f t="array" aca="1" ref="F31" ca="1">IFERROR(INDEX(General!$E$25:$E$26,$Y31),NA)</f>
        <v>Labour</v>
      </c>
      <c r="G31" s="167" t="str" cm="1">
        <f t="array" aca="1" ref="G31" ca="1">IFERROR(INDEX(Forecast_Capex_Input!$AI$11:$BB$11,$AA31),NA)</f>
        <v>Secondary Systems</v>
      </c>
      <c r="H31" s="189" cm="1">
        <f t="array" aca="1" ref="H31" ca="1">IFERROR(INDEX(Forecast_Capex_Input!$AI$12:$BB$286,$X31,$AA31),NA)</f>
        <v>0.89792060491493375</v>
      </c>
      <c r="I31" s="199" t="str" cm="1">
        <f t="array" ref="I31">IFERROR(INDEX(Forecast_Capex_Input!$F$12:$F$286,$X31),NA)</f>
        <v>Replacement Expenditure</v>
      </c>
      <c r="J31" s="199" t="str" cm="1">
        <f t="array" ref="J31">IFERROR(INDEX(Forecast_Capex_Input!G$12:G$286,$X31),NA)</f>
        <v>Digital Infrastructure</v>
      </c>
      <c r="K31" s="199" t="str" cm="1">
        <f t="array" ref="K31">IFERROR(INDEX(Forecast_Capex_Input!H$12:H$286,$X31),NA)</f>
        <v>Repex</v>
      </c>
      <c r="L31" s="199" t="str" cm="1">
        <f t="array" ref="L31">IFERROR(INDEX(Forecast_Capex_Input!I$12:I$286,$X31),NA)</f>
        <v>N/A</v>
      </c>
      <c r="M31" s="199" t="str" cm="1">
        <f t="array" ref="M31">IFERROR(INDEX(Forecast_Capex_Input!J$12:J$286,$X31),NA)</f>
        <v>N/A</v>
      </c>
      <c r="N31" s="199" t="str" cm="1">
        <f t="array" ref="N31">IFERROR(INDEX(Forecast_Capex_Input!K$12:K$286,$X31),NA)</f>
        <v>DI - Protection systems</v>
      </c>
      <c r="O31" s="199" t="str" cm="1">
        <f t="array" ref="O31">IFERROR(INDEX(Forecast_Capex_Input!L$12:L$286,$X31),NA)</f>
        <v>DI - Safe and Reliable Network</v>
      </c>
      <c r="P31" s="199" t="str" cm="1">
        <f t="array" ref="P31">IFERROR(INDEX(Forecast_Capex_Input!M$12:M$286,$X31),NA)</f>
        <v>N/A</v>
      </c>
      <c r="Q31" s="172" t="str" cm="1">
        <f t="array" ref="Q31">IFERROR(INDEX(Forecast_Capex_Input!N$12:N$286,$X31),NA)</f>
        <v>No</v>
      </c>
      <c r="R31" s="265" cm="1">
        <f t="array" ref="R31">IFERROR(INDEX(Forecast_Capex_Input!O$12:O$286,$X31),0)</f>
        <v>0</v>
      </c>
      <c r="S31" s="172" t="str" cm="1">
        <f t="array" ref="S31">IFERROR(INDEX(Forecast_Capex_Input!P$12:P$286,$X31),0)</f>
        <v>Safety security &amp; reliability</v>
      </c>
      <c r="T31" s="199" t="str" cm="1">
        <f t="array" aca="1" ref="T31" ca="1">IFERROR(INDEX(General!$K$84:$K$103,$AA31),NA)</f>
        <v>Secondary Systems (2018-23)</v>
      </c>
      <c r="U31" s="188" cm="1">
        <f t="array" aca="1" ref="U31" ca="1">IFERROR(
IF($F31=General!$E$25,INDEX(Forecast_Capex_Input!S$12:S$286,$X31),
INDEX(Forecast_Capex_Input!T$12:T$286,$X31)),0)</f>
        <v>0</v>
      </c>
      <c r="V31" s="222" t="b">
        <f>IFERROR(INDEX(Overheads!$T$19:$T$26,MATCH($I31,Overheads!$E$19:$E$26,0)),FALSE)</f>
        <v>1</v>
      </c>
      <c r="W31" s="165"/>
      <c r="X31" s="174">
        <f>IFERROR(
IF(MATCH($C31,Forecast_Capex_Input!$CI$12:$CI$286,1)+1&gt;MAX(Forecast_Capex_Input!$C$12:$C$286),NA,
MATCH($C31,Forecast_Capex_Input!$CI$12:$CI$286,1)+1),1)</f>
        <v>10</v>
      </c>
      <c r="Y31" s="174" cm="1">
        <f t="array" aca="1" ref="Y31" ca="1">IFERROR(
IF(X30&lt;&gt;X31,1,
IF(COUNTIF(OFFSET(Y30,0,0,-INDEX(Forecast_Capex_Input!$CG$12:$CG$286,$X31)),Y30)=INDEX(Forecast_Capex_Input!$CG$12:$CG$286,$X31),Y30+1,Y30)),NA)</f>
        <v>1</v>
      </c>
      <c r="Z31" s="174" cm="1">
        <f t="array" ref="Z31">IFERROR($C31-IF($X31=1,1,INDEX(Forecast_Capex_Input!$CI$12:$CI$286,$X31-1))+1,NA)</f>
        <v>1</v>
      </c>
      <c r="AA31" s="174" cm="1">
        <f t="array" aca="1" ref="AA31" ca="1">IFERROR(IF(Y31=1,
INDEX(Forecast_Capex_Input!$AI$10:$BB$10,SMALL(IF(INDEX(Forecast_Capex_Input!$AI$12:$BB$286,$X31,0)&gt;0,COLUMN(Forecast_Capex_Input!$AI$10:$BB$10)-COLUMN(Forecast_Capex_Input!$AI$12)+1),ROWS(OFFSET(AA30,0,0,-$Z31)))),
OFFSET(AA30,-INDEX(Forecast_Capex_Input!$CG$12:$CG$286,$X31)+1,0)),NA)</f>
        <v>4</v>
      </c>
      <c r="AB31" s="174">
        <f t="shared" ca="1" si="9"/>
        <v>1</v>
      </c>
      <c r="AC31" s="222" t="b">
        <f t="shared" si="41"/>
        <v>0</v>
      </c>
      <c r="AD31" s="220" t="b">
        <v>0</v>
      </c>
      <c r="AE31" s="222" t="b">
        <f t="shared" si="10"/>
        <v>1</v>
      </c>
      <c r="AF31" s="165"/>
      <c r="AG31" s="215">
        <v>0</v>
      </c>
      <c r="AH31" s="215">
        <v>0</v>
      </c>
      <c r="AI31" s="215">
        <v>0</v>
      </c>
      <c r="AJ31" s="215">
        <v>0</v>
      </c>
      <c r="AK31" s="215">
        <v>0</v>
      </c>
      <c r="AL31" s="155">
        <v>0</v>
      </c>
      <c r="AM31" s="165"/>
      <c r="AN31" s="215" cm="1">
        <f t="array" aca="1" ref="AN31" ca="1">IFERROR(INDEX(General!O$33:O$34,$AB31)
*AG31,0)</f>
        <v>0</v>
      </c>
      <c r="AO31" s="215" cm="1">
        <f t="array" aca="1" ref="AO31" ca="1">IFERROR(INDEX(General!P$33:P$34,$AB31)
*AH31,0)</f>
        <v>0</v>
      </c>
      <c r="AP31" s="215" cm="1">
        <f t="array" aca="1" ref="AP31" ca="1">IFERROR(INDEX(General!Q$33:Q$34,$AB31)
*AI31,0)</f>
        <v>0</v>
      </c>
      <c r="AQ31" s="215" cm="1">
        <f t="array" aca="1" ref="AQ31" ca="1">IFERROR(INDEX(General!R$33:R$34,$AB31)
*AJ31,0)</f>
        <v>0</v>
      </c>
      <c r="AR31" s="215" cm="1">
        <f t="array" aca="1" ref="AR31" ca="1">IFERROR(INDEX(General!S$33:S$34,$AB31)
*AK31,0)</f>
        <v>0</v>
      </c>
      <c r="AS31" s="155">
        <f t="shared" ca="1" si="42"/>
        <v>0</v>
      </c>
      <c r="AT31" s="165"/>
      <c r="AU31" s="215">
        <f ca="1">IF($AE31=FALSE,AN31*Overheads!$R$24*$V31,
IFERROR(Overheads!$O$49*$V31*AN31,0)
+IFERROR(Overheads!Q$59*$V31*(AN31/Overheads!Q$68),0))</f>
        <v>0</v>
      </c>
      <c r="AV31" s="215">
        <f ca="1">IF($AE31=FALSE,AO31*Overheads!$R$24*$V31,
IFERROR(Overheads!$O$49*$V31*AO31,0)
+IFERROR(Overheads!R$59*$V31*(AO31/Overheads!R$68),0))</f>
        <v>0</v>
      </c>
      <c r="AW31" s="215">
        <f ca="1">IF($AE31=FALSE,AP31*Overheads!$R$24*$V31,
IFERROR(Overheads!$O$49*$V31*AP31,0)
+IFERROR(Overheads!S$59*$V31*(AP31/Overheads!S$68),0))</f>
        <v>0</v>
      </c>
      <c r="AX31" s="215">
        <f ca="1">IF($AE31=FALSE,AQ31*Overheads!$R$24*$V31,
IFERROR(Overheads!$O$49*$V31*AQ31,0)
+IFERROR(Overheads!T$59*$V31*(AQ31/Overheads!T$68),0))</f>
        <v>0</v>
      </c>
      <c r="AY31" s="215">
        <f ca="1">IF($AE31=FALSE,AR31*Overheads!$R$24*$V31,
IFERROR(Overheads!$O$49*$V31*AR31,0)
+IFERROR(Overheads!U$59*$V31*(AR31/Overheads!U$68),0))</f>
        <v>0</v>
      </c>
      <c r="AZ31" s="155">
        <f t="shared" ca="1" si="43"/>
        <v>0</v>
      </c>
      <c r="BA31" s="165"/>
      <c r="BB31" s="215">
        <f ca="1">IF($AE31=FALSE,AN31*Overheads!$S$25,
IFERROR(Overheads!$O$50*AN31,0)
+IFERROR(Overheads!Q$60*(AN31/Overheads!Q$66),0))</f>
        <v>0</v>
      </c>
      <c r="BC31" s="215">
        <f ca="1">IF($AE31=FALSE,AO31*Overheads!$S$25,
IFERROR(Overheads!$O$50*AO31,0)
+IFERROR(Overheads!R$60*(AO31/Overheads!R$66),0))</f>
        <v>0</v>
      </c>
      <c r="BD31" s="215">
        <f ca="1">IF($AE31=FALSE,AP31*Overheads!$S$25,
IFERROR(Overheads!$O$50*AP31,0)
+IFERROR(Overheads!S$60*(AP31/Overheads!S$66),0))</f>
        <v>0</v>
      </c>
      <c r="BE31" s="215">
        <f ca="1">IF($AE31=FALSE,AQ31*Overheads!$S$25,
IFERROR(Overheads!$O$50*AQ31,0)
+IFERROR(Overheads!T$60*(AQ31/Overheads!T$66),0))</f>
        <v>0</v>
      </c>
      <c r="BF31" s="215">
        <f ca="1">IF($AE31=FALSE,AR31*Overheads!$S$25,
IFERROR(Overheads!$O$50*AR31,0)
+IFERROR(Overheads!U$60*(AR31/Overheads!U$66),0))</f>
        <v>0</v>
      </c>
      <c r="BG31" s="155">
        <f t="shared" ca="1" si="44"/>
        <v>0</v>
      </c>
      <c r="BH31" s="165"/>
      <c r="BI31" s="215">
        <f t="shared" ca="1" si="45"/>
        <v>0</v>
      </c>
      <c r="BJ31" s="215">
        <f t="shared" ca="1" si="11"/>
        <v>0</v>
      </c>
      <c r="BK31" s="215">
        <f t="shared" ca="1" si="12"/>
        <v>0</v>
      </c>
      <c r="BL31" s="215">
        <f t="shared" ca="1" si="13"/>
        <v>0</v>
      </c>
      <c r="BM31" s="215">
        <f t="shared" ca="1" si="14"/>
        <v>0</v>
      </c>
      <c r="BN31" s="155">
        <f t="shared" ca="1" si="46"/>
        <v>0</v>
      </c>
      <c r="BO31" s="165"/>
      <c r="BP31" s="187" cm="1">
        <f t="array" ref="BP31">IFERROR(IF($X31=$X30,BP30,INDEX(Forecast_Capex_Input!AC$12:AC$286,$X31)),0)</f>
        <v>0</v>
      </c>
      <c r="BQ31" s="187" cm="1">
        <f t="array" ref="BQ31">IFERROR(IF($X31=$X30,BQ30,INDEX(Forecast_Capex_Input!AD$12:AD$286,$X31)),0)</f>
        <v>0</v>
      </c>
      <c r="BR31" s="187" cm="1">
        <f t="array" ref="BR31">IFERROR(IF($X31=$X30,BR30,INDEX(Forecast_Capex_Input!AE$12:AE$286,$X31)),0)</f>
        <v>0</v>
      </c>
      <c r="BS31" s="187" cm="1">
        <f t="array" ref="BS31">IFERROR(IF($X31=$X30,BS30,INDEX(Forecast_Capex_Input!AF$12:AF$286,$X31)),0)</f>
        <v>0</v>
      </c>
      <c r="BT31" s="187" cm="1">
        <f t="array" ref="BT31">IFERROR(IF($X31=$X30,BT30,INDEX(Forecast_Capex_Input!AG$12:AG$286,$X31)),0)</f>
        <v>0</v>
      </c>
      <c r="BU31" s="165"/>
      <c r="BV31" s="215">
        <f t="shared" si="15"/>
        <v>0</v>
      </c>
      <c r="BW31" s="215">
        <f t="shared" si="16"/>
        <v>0</v>
      </c>
      <c r="BX31" s="215">
        <f t="shared" si="17"/>
        <v>0</v>
      </c>
      <c r="BY31" s="215">
        <f t="shared" si="18"/>
        <v>0</v>
      </c>
      <c r="BZ31" s="215">
        <f t="shared" si="19"/>
        <v>0</v>
      </c>
      <c r="CA31" s="155">
        <f t="shared" si="47"/>
        <v>0</v>
      </c>
      <c r="CB31" s="165"/>
      <c r="CC31" s="215">
        <f t="shared" ca="1" si="20"/>
        <v>0</v>
      </c>
      <c r="CD31" s="215">
        <f t="shared" ca="1" si="21"/>
        <v>0</v>
      </c>
      <c r="CE31" s="215">
        <f t="shared" ca="1" si="22"/>
        <v>0</v>
      </c>
      <c r="CF31" s="215">
        <f t="shared" ca="1" si="23"/>
        <v>0</v>
      </c>
      <c r="CG31" s="215">
        <f t="shared" ca="1" si="24"/>
        <v>0</v>
      </c>
      <c r="CH31" s="155">
        <f t="shared" ca="1" si="48"/>
        <v>0</v>
      </c>
      <c r="CI31" s="165"/>
      <c r="CJ31" s="215">
        <f t="shared" ca="1" si="25"/>
        <v>0</v>
      </c>
      <c r="CK31" s="215">
        <f t="shared" ca="1" si="26"/>
        <v>0</v>
      </c>
      <c r="CL31" s="215">
        <f t="shared" ca="1" si="27"/>
        <v>0</v>
      </c>
      <c r="CM31" s="215">
        <f t="shared" ca="1" si="28"/>
        <v>0</v>
      </c>
      <c r="CN31" s="215">
        <f t="shared" ca="1" si="29"/>
        <v>0</v>
      </c>
      <c r="CO31" s="155">
        <f t="shared" ca="1" si="49"/>
        <v>0</v>
      </c>
      <c r="CP31" s="165"/>
      <c r="CQ31" s="223">
        <f t="shared" ca="1" si="30"/>
        <v>0</v>
      </c>
      <c r="CR31" s="223">
        <f t="shared" ca="1" si="31"/>
        <v>0</v>
      </c>
      <c r="CS31" s="223">
        <f t="shared" ca="1" si="32"/>
        <v>0</v>
      </c>
      <c r="CT31" s="223">
        <f t="shared" ca="1" si="33"/>
        <v>0</v>
      </c>
      <c r="CU31" s="223">
        <f t="shared" ca="1" si="34"/>
        <v>0</v>
      </c>
      <c r="CV31" s="155">
        <f t="shared" ca="1" si="50"/>
        <v>0</v>
      </c>
      <c r="CW31" s="165"/>
      <c r="CX31" s="215">
        <f t="shared" ca="1" si="51"/>
        <v>0</v>
      </c>
      <c r="CY31" s="215">
        <f t="shared" ca="1" si="35"/>
        <v>0</v>
      </c>
      <c r="CZ31" s="215">
        <f t="shared" ca="1" si="36"/>
        <v>0</v>
      </c>
      <c r="DA31" s="215">
        <f t="shared" ca="1" si="37"/>
        <v>0</v>
      </c>
      <c r="DB31" s="215">
        <f t="shared" ca="1" si="38"/>
        <v>0</v>
      </c>
      <c r="DC31" s="155">
        <f t="shared" ca="1" si="52"/>
        <v>0</v>
      </c>
      <c r="DD31" s="165"/>
      <c r="DE31" s="188" t="b" cm="1">
        <f t="array" aca="1" ref="DE31" ca="1">OR($G31=Forecast_Capex_Input!$BF$8:$BF$10)</f>
        <v>0</v>
      </c>
      <c r="DF31" s="188" cm="1">
        <f t="array" aca="1" ref="DF31" ca="1">IFERROR(INDEX(Forecast_Capex_Input!BG$12:BG$286,$X31)
*(INDEX(Forecast_Capex_Input!$H$12:$H$286,$X31)=Repex),0)
*$DE31</f>
        <v>0</v>
      </c>
      <c r="DG31" s="188" cm="1">
        <f t="array" aca="1" ref="DG31" ca="1">IFERROR(INDEX(Forecast_Capex_Input!BH$12:BH$286,$X31)
*(INDEX(Forecast_Capex_Input!$H$12:$H$286,$X31)=Repex),0)
*$DE31</f>
        <v>0</v>
      </c>
      <c r="DH31" s="188" cm="1">
        <f t="array" aca="1" ref="DH31" ca="1">IFERROR(INDEX(Forecast_Capex_Input!BI$12:BI$286,$X31)
*(INDEX(Forecast_Capex_Input!$H$12:$H$286,$X31)=Repex),0)
*$DE31</f>
        <v>0</v>
      </c>
      <c r="DI31" s="188" cm="1">
        <f t="array" aca="1" ref="DI31" ca="1">IFERROR(INDEX(Forecast_Capex_Input!BJ$12:BJ$286,$X31)
*(INDEX(Forecast_Capex_Input!$H$12:$H$286,$X31)=Repex),0)
*$DE31</f>
        <v>0</v>
      </c>
      <c r="DJ31" s="188" cm="1">
        <f t="array" aca="1" ref="DJ31" ca="1">IFERROR(INDEX(Forecast_Capex_Input!BK$12:BK$286,$X31)
*(INDEX(Forecast_Capex_Input!$H$12:$H$286,$X31)=Repex),0)
*$DE31</f>
        <v>0</v>
      </c>
      <c r="DK31" s="188" cm="1">
        <f t="array" aca="1" ref="DK31" ca="1">IFERROR(INDEX(Forecast_Capex_Input!BL$12:BL$286,$X31)
*(INDEX(Forecast_Capex_Input!$H$12:$H$286,$X31)=Repex),0)
*$DE31</f>
        <v>0</v>
      </c>
      <c r="DL31" s="165"/>
      <c r="DM31" s="188" t="b" cm="1">
        <f t="array" aca="1" ref="DM31" ca="1">OR($G31=Forecast_Capex_Input!$BN$8:$BN$9)</f>
        <v>0</v>
      </c>
      <c r="DN31" s="188" cm="1">
        <f t="array" aca="1" ref="DN31" ca="1">IFERROR(INDEX(Forecast_Capex_Input!BO$12:BO$286,$X31)
*(INDEX(Forecast_Capex_Input!$H$12:$H$286,$X31)=Repex),0)
*$DM31</f>
        <v>0</v>
      </c>
      <c r="DO31" s="188" cm="1">
        <f t="array" aca="1" ref="DO31" ca="1">IFERROR(INDEX(Forecast_Capex_Input!BP$12:BP$286,$X31)
*(INDEX(Forecast_Capex_Input!$H$12:$H$286,$X31)=Repex),0)
*$DM31</f>
        <v>0</v>
      </c>
      <c r="DP31" s="188" cm="1">
        <f t="array" aca="1" ref="DP31" ca="1">IFERROR(INDEX(Forecast_Capex_Input!BQ$12:BQ$286,$X31)
*(INDEX(Forecast_Capex_Input!$H$12:$H$286,$X31)=Repex),0)
*$DM31</f>
        <v>0</v>
      </c>
      <c r="DQ31" s="188" cm="1">
        <f t="array" aca="1" ref="DQ31" ca="1">IFERROR(INDEX(Forecast_Capex_Input!BR$12:BR$286,$X31)
*(INDEX(Forecast_Capex_Input!$H$12:$H$286,$X31)=Repex),0)
*$DM31</f>
        <v>0</v>
      </c>
      <c r="DR31" s="188" cm="1">
        <f t="array" aca="1" ref="DR31" ca="1">IFERROR(INDEX(Forecast_Capex_Input!BS$12:BS$286,$X31)
*(INDEX(Forecast_Capex_Input!$H$12:$H$286,$X31)=Repex),0)
*$DM31</f>
        <v>0</v>
      </c>
      <c r="DS31" s="165"/>
      <c r="DT31" s="188" t="b" cm="1">
        <f t="array" aca="1" ref="DT31" ca="1">OR($G31=Forecast_Capex_Input!$BU$8:$BU$10)</f>
        <v>1</v>
      </c>
      <c r="DU31" s="188" cm="1">
        <f t="array" aca="1" ref="DU31" ca="1">IFERROR(INDEX(Forecast_Capex_Input!BV$12:BV$286,$X31)
*(INDEX(Forecast_Capex_Input!$H$12:$H$286,$X31)=Repex),0)
*$DT31</f>
        <v>0.33270321361058608</v>
      </c>
      <c r="DV31" s="188" cm="1">
        <f t="array" aca="1" ref="DV31" ca="1">IFERROR(INDEX(Forecast_Capex_Input!BW$12:BW$286,$X31)
*(INDEX(Forecast_Capex_Input!$H$12:$H$286,$X31)=Repex),0)
*$DT31</f>
        <v>0.51984877126654072</v>
      </c>
      <c r="DW31" s="188" cm="1">
        <f t="array" aca="1" ref="DW31" ca="1">IFERROR(INDEX(Forecast_Capex_Input!BX$12:BX$286,$X31)
*(INDEX(Forecast_Capex_Input!$H$12:$H$286,$X31)=Repex),0)
*$DT31</f>
        <v>4.5368620037807193E-2</v>
      </c>
      <c r="DX31" s="188" cm="1">
        <f t="array" aca="1" ref="DX31" ca="1">IFERROR(INDEX(Forecast_Capex_Input!BY$12:BY$286,$X31)
*(INDEX(Forecast_Capex_Input!$H$12:$H$286,$X31)=Repex),0)
*$DT31</f>
        <v>0</v>
      </c>
      <c r="DY31" s="188" cm="1">
        <f t="array" aca="1" ref="DY31" ca="1">IFERROR(INDEX(Forecast_Capex_Input!BZ$12:BZ$286,$X31)
*(INDEX(Forecast_Capex_Input!$H$12:$H$286,$X31)=Repex),0)
*$DT31</f>
        <v>0</v>
      </c>
      <c r="DZ31" s="188" cm="1">
        <f t="array" aca="1" ref="DZ31" ca="1">IFERROR(INDEX(Forecast_Capex_Input!CA$12:CA$286,$X31)
*(INDEX(Forecast_Capex_Input!$H$12:$H$286,$X31)=Repex),0)
*$DT31</f>
        <v>0</v>
      </c>
      <c r="EA31" s="188" cm="1">
        <f t="array" aca="1" ref="EA31" ca="1">IFERROR(INDEX(Forecast_Capex_Input!CB$12:CB$286,$X31)
*(INDEX(Forecast_Capex_Input!$H$12:$H$286,$X31)=Repex),0)
*$DT31</f>
        <v>0.10207939508506618</v>
      </c>
      <c r="EB31" s="188" cm="1">
        <f t="array" aca="1" ref="EB31" ca="1">IFERROR(INDEX(Forecast_Capex_Input!CC$12:CC$286,$X31)
*(INDEX(Forecast_Capex_Input!$H$12:$H$286,$X31)=Repex),0)
*$DT31</f>
        <v>0</v>
      </c>
      <c r="EC31" s="165"/>
      <c r="ED31" s="226" t="str">
        <f t="shared" si="39"/>
        <v>N/A</v>
      </c>
      <c r="EE31" s="174" t="s">
        <v>15</v>
      </c>
    </row>
    <row r="32" spans="3:135" x14ac:dyDescent="0.2">
      <c r="C32" s="174">
        <f t="shared" si="40"/>
        <v>22</v>
      </c>
      <c r="D32" s="167" t="str" cm="1">
        <f t="array" ref="D32">IFERROR(INDEX(Forecast_Capex_Input!$D$12:$D$286,$X32),NA)</f>
        <v>Dumaresq Secondary Systems Renewal</v>
      </c>
      <c r="E32" s="172" t="b" cm="1">
        <f t="array" ref="E32">IF($X32=NA,NA,INDEX(Forecast_Capex_Input!$E$12:$E$286,$X32))</f>
        <v>0</v>
      </c>
      <c r="F32" s="167" t="str" cm="1">
        <f t="array" aca="1" ref="F32" ca="1">IFERROR(INDEX(General!$E$25:$E$26,$Y32),NA)</f>
        <v>Labour</v>
      </c>
      <c r="G32" s="167" t="str" cm="1">
        <f t="array" aca="1" ref="G32" ca="1">IFERROR(INDEX(Forecast_Capex_Input!$AI$11:$BB$11,$AA32),NA)</f>
        <v>Business IT</v>
      </c>
      <c r="H32" s="189" cm="1">
        <f t="array" aca="1" ref="H32" ca="1">IFERROR(INDEX(Forecast_Capex_Input!$AI$12:$BB$286,$X32,$AA32),NA)</f>
        <v>0.10207939508506617</v>
      </c>
      <c r="I32" s="199" t="str" cm="1">
        <f t="array" ref="I32">IFERROR(INDEX(Forecast_Capex_Input!$F$12:$F$286,$X32),NA)</f>
        <v>Replacement Expenditure</v>
      </c>
      <c r="J32" s="199" t="str" cm="1">
        <f t="array" ref="J32">IFERROR(INDEX(Forecast_Capex_Input!G$12:G$286,$X32),NA)</f>
        <v>Digital Infrastructure</v>
      </c>
      <c r="K32" s="199" t="str" cm="1">
        <f t="array" ref="K32">IFERROR(INDEX(Forecast_Capex_Input!H$12:H$286,$X32),NA)</f>
        <v>Repex</v>
      </c>
      <c r="L32" s="199" t="str" cm="1">
        <f t="array" ref="L32">IFERROR(INDEX(Forecast_Capex_Input!I$12:I$286,$X32),NA)</f>
        <v>N/A</v>
      </c>
      <c r="M32" s="199" t="str" cm="1">
        <f t="array" ref="M32">IFERROR(INDEX(Forecast_Capex_Input!J$12:J$286,$X32),NA)</f>
        <v>N/A</v>
      </c>
      <c r="N32" s="199" t="str" cm="1">
        <f t="array" ref="N32">IFERROR(INDEX(Forecast_Capex_Input!K$12:K$286,$X32),NA)</f>
        <v>DI - Protection systems</v>
      </c>
      <c r="O32" s="199" t="str" cm="1">
        <f t="array" ref="O32">IFERROR(INDEX(Forecast_Capex_Input!L$12:L$286,$X32),NA)</f>
        <v>DI - Safe and Reliable Network</v>
      </c>
      <c r="P32" s="199" t="str" cm="1">
        <f t="array" ref="P32">IFERROR(INDEX(Forecast_Capex_Input!M$12:M$286,$X32),NA)</f>
        <v>N/A</v>
      </c>
      <c r="Q32" s="172" t="str" cm="1">
        <f t="array" ref="Q32">IFERROR(INDEX(Forecast_Capex_Input!N$12:N$286,$X32),NA)</f>
        <v>No</v>
      </c>
      <c r="R32" s="265" cm="1">
        <f t="array" ref="R32">IFERROR(INDEX(Forecast_Capex_Input!O$12:O$286,$X32),0)</f>
        <v>0</v>
      </c>
      <c r="S32" s="172" t="str" cm="1">
        <f t="array" ref="S32">IFERROR(INDEX(Forecast_Capex_Input!P$12:P$286,$X32),0)</f>
        <v>Safety security &amp; reliability</v>
      </c>
      <c r="T32" s="199" t="str" cm="1">
        <f t="array" aca="1" ref="T32" ca="1">IFERROR(INDEX(General!$K$84:$K$103,$AA32),NA)</f>
        <v>Business IT (2018 onwards)</v>
      </c>
      <c r="U32" s="188" cm="1">
        <f t="array" aca="1" ref="U32" ca="1">IFERROR(
IF($F32=General!$E$25,INDEX(Forecast_Capex_Input!S$12:S$286,$X32),
INDEX(Forecast_Capex_Input!T$12:T$286,$X32)),0)</f>
        <v>0</v>
      </c>
      <c r="V32" s="222" t="b">
        <f>IFERROR(INDEX(Overheads!$T$19:$T$26,MATCH($I32,Overheads!$E$19:$E$26,0)),FALSE)</f>
        <v>1</v>
      </c>
      <c r="W32" s="165"/>
      <c r="X32" s="174">
        <f>IFERROR(
IF(MATCH($C32,Forecast_Capex_Input!$CI$12:$CI$286,1)+1&gt;MAX(Forecast_Capex_Input!$C$12:$C$286),NA,
MATCH($C32,Forecast_Capex_Input!$CI$12:$CI$286,1)+1),1)</f>
        <v>10</v>
      </c>
      <c r="Y32" s="174" cm="1">
        <f t="array" aca="1" ref="Y32" ca="1">IFERROR(
IF(X31&lt;&gt;X32,1,
IF(COUNTIF(OFFSET(Y31,0,0,-INDEX(Forecast_Capex_Input!$CG$12:$CG$286,$X32)),Y31)=INDEX(Forecast_Capex_Input!$CG$12:$CG$286,$X32),Y31+1,Y31)),NA)</f>
        <v>1</v>
      </c>
      <c r="Z32" s="174" cm="1">
        <f t="array" ref="Z32">IFERROR($C32-IF($X32=1,1,INDEX(Forecast_Capex_Input!$CI$12:$CI$286,$X32-1))+1,NA)</f>
        <v>2</v>
      </c>
      <c r="AA32" s="174" cm="1">
        <f t="array" aca="1" ref="AA32" ca="1">IFERROR(IF(Y32=1,
INDEX(Forecast_Capex_Input!$AI$10:$BB$10,SMALL(IF(INDEX(Forecast_Capex_Input!$AI$12:$BB$286,$X32,0)&gt;0,COLUMN(Forecast_Capex_Input!$AI$10:$BB$10)-COLUMN(Forecast_Capex_Input!$AI$12)+1),ROWS(OFFSET(AA31,0,0,-$Z32)))),
OFFSET(AA31,-INDEX(Forecast_Capex_Input!$CG$12:$CG$286,$X32)+1,0)),NA)</f>
        <v>6</v>
      </c>
      <c r="AB32" s="174">
        <f t="shared" ca="1" si="9"/>
        <v>1</v>
      </c>
      <c r="AC32" s="222" t="b">
        <f t="shared" si="41"/>
        <v>0</v>
      </c>
      <c r="AD32" s="220" t="b">
        <v>0</v>
      </c>
      <c r="AE32" s="222" t="b">
        <f t="shared" si="10"/>
        <v>1</v>
      </c>
      <c r="AF32" s="165"/>
      <c r="AG32" s="215">
        <v>0</v>
      </c>
      <c r="AH32" s="215">
        <v>0</v>
      </c>
      <c r="AI32" s="215">
        <v>0</v>
      </c>
      <c r="AJ32" s="215">
        <v>0</v>
      </c>
      <c r="AK32" s="215">
        <v>0</v>
      </c>
      <c r="AL32" s="155">
        <v>0</v>
      </c>
      <c r="AM32" s="165"/>
      <c r="AN32" s="215" cm="1">
        <f t="array" aca="1" ref="AN32" ca="1">IFERROR(INDEX(General!O$33:O$34,$AB32)
*AG32,0)</f>
        <v>0</v>
      </c>
      <c r="AO32" s="215" cm="1">
        <f t="array" aca="1" ref="AO32" ca="1">IFERROR(INDEX(General!P$33:P$34,$AB32)
*AH32,0)</f>
        <v>0</v>
      </c>
      <c r="AP32" s="215" cm="1">
        <f t="array" aca="1" ref="AP32" ca="1">IFERROR(INDEX(General!Q$33:Q$34,$AB32)
*AI32,0)</f>
        <v>0</v>
      </c>
      <c r="AQ32" s="215" cm="1">
        <f t="array" aca="1" ref="AQ32" ca="1">IFERROR(INDEX(General!R$33:R$34,$AB32)
*AJ32,0)</f>
        <v>0</v>
      </c>
      <c r="AR32" s="215" cm="1">
        <f t="array" aca="1" ref="AR32" ca="1">IFERROR(INDEX(General!S$33:S$34,$AB32)
*AK32,0)</f>
        <v>0</v>
      </c>
      <c r="AS32" s="155">
        <f t="shared" ca="1" si="42"/>
        <v>0</v>
      </c>
      <c r="AT32" s="165"/>
      <c r="AU32" s="215">
        <f ca="1">IF($AE32=FALSE,AN32*Overheads!$R$24*$V32,
IFERROR(Overheads!$O$49*$V32*AN32,0)
+IFERROR(Overheads!Q$59*$V32*(AN32/Overheads!Q$68),0))</f>
        <v>0</v>
      </c>
      <c r="AV32" s="215">
        <f ca="1">IF($AE32=FALSE,AO32*Overheads!$R$24*$V32,
IFERROR(Overheads!$O$49*$V32*AO32,0)
+IFERROR(Overheads!R$59*$V32*(AO32/Overheads!R$68),0))</f>
        <v>0</v>
      </c>
      <c r="AW32" s="215">
        <f ca="1">IF($AE32=FALSE,AP32*Overheads!$R$24*$V32,
IFERROR(Overheads!$O$49*$V32*AP32,0)
+IFERROR(Overheads!S$59*$V32*(AP32/Overheads!S$68),0))</f>
        <v>0</v>
      </c>
      <c r="AX32" s="215">
        <f ca="1">IF($AE32=FALSE,AQ32*Overheads!$R$24*$V32,
IFERROR(Overheads!$O$49*$V32*AQ32,0)
+IFERROR(Overheads!T$59*$V32*(AQ32/Overheads!T$68),0))</f>
        <v>0</v>
      </c>
      <c r="AY32" s="215">
        <f ca="1">IF($AE32=FALSE,AR32*Overheads!$R$24*$V32,
IFERROR(Overheads!$O$49*$V32*AR32,0)
+IFERROR(Overheads!U$59*$V32*(AR32/Overheads!U$68),0))</f>
        <v>0</v>
      </c>
      <c r="AZ32" s="155">
        <f t="shared" ca="1" si="43"/>
        <v>0</v>
      </c>
      <c r="BA32" s="165"/>
      <c r="BB32" s="215">
        <f ca="1">IF($AE32=FALSE,AN32*Overheads!$S$25,
IFERROR(Overheads!$O$50*AN32,0)
+IFERROR(Overheads!Q$60*(AN32/Overheads!Q$66),0))</f>
        <v>0</v>
      </c>
      <c r="BC32" s="215">
        <f ca="1">IF($AE32=FALSE,AO32*Overheads!$S$25,
IFERROR(Overheads!$O$50*AO32,0)
+IFERROR(Overheads!R$60*(AO32/Overheads!R$66),0))</f>
        <v>0</v>
      </c>
      <c r="BD32" s="215">
        <f ca="1">IF($AE32=FALSE,AP32*Overheads!$S$25,
IFERROR(Overheads!$O$50*AP32,0)
+IFERROR(Overheads!S$60*(AP32/Overheads!S$66),0))</f>
        <v>0</v>
      </c>
      <c r="BE32" s="215">
        <f ca="1">IF($AE32=FALSE,AQ32*Overheads!$S$25,
IFERROR(Overheads!$O$50*AQ32,0)
+IFERROR(Overheads!T$60*(AQ32/Overheads!T$66),0))</f>
        <v>0</v>
      </c>
      <c r="BF32" s="215">
        <f ca="1">IF($AE32=FALSE,AR32*Overheads!$S$25,
IFERROR(Overheads!$O$50*AR32,0)
+IFERROR(Overheads!U$60*(AR32/Overheads!U$66),0))</f>
        <v>0</v>
      </c>
      <c r="BG32" s="155">
        <f t="shared" ca="1" si="44"/>
        <v>0</v>
      </c>
      <c r="BH32" s="165"/>
      <c r="BI32" s="215">
        <f t="shared" ca="1" si="45"/>
        <v>0</v>
      </c>
      <c r="BJ32" s="215">
        <f t="shared" ca="1" si="11"/>
        <v>0</v>
      </c>
      <c r="BK32" s="215">
        <f t="shared" ca="1" si="12"/>
        <v>0</v>
      </c>
      <c r="BL32" s="215">
        <f t="shared" ca="1" si="13"/>
        <v>0</v>
      </c>
      <c r="BM32" s="215">
        <f t="shared" ca="1" si="14"/>
        <v>0</v>
      </c>
      <c r="BN32" s="155">
        <f t="shared" ca="1" si="46"/>
        <v>0</v>
      </c>
      <c r="BO32" s="165"/>
      <c r="BP32" s="187" cm="1">
        <f t="array" ref="BP32">IFERROR(IF($X32=$X31,BP31,INDEX(Forecast_Capex_Input!AC$12:AC$286,$X32)),0)</f>
        <v>0</v>
      </c>
      <c r="BQ32" s="187" cm="1">
        <f t="array" ref="BQ32">IFERROR(IF($X32=$X31,BQ31,INDEX(Forecast_Capex_Input!AD$12:AD$286,$X32)),0)</f>
        <v>0</v>
      </c>
      <c r="BR32" s="187" cm="1">
        <f t="array" ref="BR32">IFERROR(IF($X32=$X31,BR31,INDEX(Forecast_Capex_Input!AE$12:AE$286,$X32)),0)</f>
        <v>0</v>
      </c>
      <c r="BS32" s="187" cm="1">
        <f t="array" ref="BS32">IFERROR(IF($X32=$X31,BS31,INDEX(Forecast_Capex_Input!AF$12:AF$286,$X32)),0)</f>
        <v>0</v>
      </c>
      <c r="BT32" s="187" cm="1">
        <f t="array" ref="BT32">IFERROR(IF($X32=$X31,BT31,INDEX(Forecast_Capex_Input!AG$12:AG$286,$X32)),0)</f>
        <v>0</v>
      </c>
      <c r="BU32" s="165"/>
      <c r="BV32" s="215">
        <f t="shared" si="15"/>
        <v>0</v>
      </c>
      <c r="BW32" s="215">
        <f t="shared" si="16"/>
        <v>0</v>
      </c>
      <c r="BX32" s="215">
        <f t="shared" si="17"/>
        <v>0</v>
      </c>
      <c r="BY32" s="215">
        <f t="shared" si="18"/>
        <v>0</v>
      </c>
      <c r="BZ32" s="215">
        <f t="shared" si="19"/>
        <v>0</v>
      </c>
      <c r="CA32" s="155">
        <f t="shared" si="47"/>
        <v>0</v>
      </c>
      <c r="CB32" s="165"/>
      <c r="CC32" s="215">
        <f t="shared" ca="1" si="20"/>
        <v>0</v>
      </c>
      <c r="CD32" s="215">
        <f t="shared" ca="1" si="21"/>
        <v>0</v>
      </c>
      <c r="CE32" s="215">
        <f t="shared" ca="1" si="22"/>
        <v>0</v>
      </c>
      <c r="CF32" s="215">
        <f t="shared" ca="1" si="23"/>
        <v>0</v>
      </c>
      <c r="CG32" s="215">
        <f t="shared" ca="1" si="24"/>
        <v>0</v>
      </c>
      <c r="CH32" s="155">
        <f t="shared" ca="1" si="48"/>
        <v>0</v>
      </c>
      <c r="CI32" s="165"/>
      <c r="CJ32" s="215">
        <f t="shared" ca="1" si="25"/>
        <v>0</v>
      </c>
      <c r="CK32" s="215">
        <f t="shared" ca="1" si="26"/>
        <v>0</v>
      </c>
      <c r="CL32" s="215">
        <f t="shared" ca="1" si="27"/>
        <v>0</v>
      </c>
      <c r="CM32" s="215">
        <f t="shared" ca="1" si="28"/>
        <v>0</v>
      </c>
      <c r="CN32" s="215">
        <f t="shared" ca="1" si="29"/>
        <v>0</v>
      </c>
      <c r="CO32" s="155">
        <f t="shared" ca="1" si="49"/>
        <v>0</v>
      </c>
      <c r="CP32" s="165"/>
      <c r="CQ32" s="223">
        <f t="shared" ca="1" si="30"/>
        <v>0</v>
      </c>
      <c r="CR32" s="223">
        <f t="shared" ca="1" si="31"/>
        <v>0</v>
      </c>
      <c r="CS32" s="223">
        <f t="shared" ca="1" si="32"/>
        <v>0</v>
      </c>
      <c r="CT32" s="223">
        <f t="shared" ca="1" si="33"/>
        <v>0</v>
      </c>
      <c r="CU32" s="223">
        <f t="shared" ca="1" si="34"/>
        <v>0</v>
      </c>
      <c r="CV32" s="155">
        <f t="shared" ca="1" si="50"/>
        <v>0</v>
      </c>
      <c r="CW32" s="165"/>
      <c r="CX32" s="215">
        <f t="shared" ca="1" si="51"/>
        <v>0</v>
      </c>
      <c r="CY32" s="215">
        <f t="shared" ca="1" si="35"/>
        <v>0</v>
      </c>
      <c r="CZ32" s="215">
        <f t="shared" ca="1" si="36"/>
        <v>0</v>
      </c>
      <c r="DA32" s="215">
        <f t="shared" ca="1" si="37"/>
        <v>0</v>
      </c>
      <c r="DB32" s="215">
        <f t="shared" ca="1" si="38"/>
        <v>0</v>
      </c>
      <c r="DC32" s="155">
        <f t="shared" ca="1" si="52"/>
        <v>0</v>
      </c>
      <c r="DD32" s="165"/>
      <c r="DE32" s="188" t="b" cm="1">
        <f t="array" aca="1" ref="DE32" ca="1">OR($G32=Forecast_Capex_Input!$BF$8:$BF$10)</f>
        <v>0</v>
      </c>
      <c r="DF32" s="188" cm="1">
        <f t="array" aca="1" ref="DF32" ca="1">IFERROR(INDEX(Forecast_Capex_Input!BG$12:BG$286,$X32)
*(INDEX(Forecast_Capex_Input!$H$12:$H$286,$X32)=Repex),0)
*$DE32</f>
        <v>0</v>
      </c>
      <c r="DG32" s="188" cm="1">
        <f t="array" aca="1" ref="DG32" ca="1">IFERROR(INDEX(Forecast_Capex_Input!BH$12:BH$286,$X32)
*(INDEX(Forecast_Capex_Input!$H$12:$H$286,$X32)=Repex),0)
*$DE32</f>
        <v>0</v>
      </c>
      <c r="DH32" s="188" cm="1">
        <f t="array" aca="1" ref="DH32" ca="1">IFERROR(INDEX(Forecast_Capex_Input!BI$12:BI$286,$X32)
*(INDEX(Forecast_Capex_Input!$H$12:$H$286,$X32)=Repex),0)
*$DE32</f>
        <v>0</v>
      </c>
      <c r="DI32" s="188" cm="1">
        <f t="array" aca="1" ref="DI32" ca="1">IFERROR(INDEX(Forecast_Capex_Input!BJ$12:BJ$286,$X32)
*(INDEX(Forecast_Capex_Input!$H$12:$H$286,$X32)=Repex),0)
*$DE32</f>
        <v>0</v>
      </c>
      <c r="DJ32" s="188" cm="1">
        <f t="array" aca="1" ref="DJ32" ca="1">IFERROR(INDEX(Forecast_Capex_Input!BK$12:BK$286,$X32)
*(INDEX(Forecast_Capex_Input!$H$12:$H$286,$X32)=Repex),0)
*$DE32</f>
        <v>0</v>
      </c>
      <c r="DK32" s="188" cm="1">
        <f t="array" aca="1" ref="DK32" ca="1">IFERROR(INDEX(Forecast_Capex_Input!BL$12:BL$286,$X32)
*(INDEX(Forecast_Capex_Input!$H$12:$H$286,$X32)=Repex),0)
*$DE32</f>
        <v>0</v>
      </c>
      <c r="DL32" s="165"/>
      <c r="DM32" s="188" t="b" cm="1">
        <f t="array" aca="1" ref="DM32" ca="1">OR($G32=Forecast_Capex_Input!$BN$8:$BN$9)</f>
        <v>0</v>
      </c>
      <c r="DN32" s="188" cm="1">
        <f t="array" aca="1" ref="DN32" ca="1">IFERROR(INDEX(Forecast_Capex_Input!BO$12:BO$286,$X32)
*(INDEX(Forecast_Capex_Input!$H$12:$H$286,$X32)=Repex),0)
*$DM32</f>
        <v>0</v>
      </c>
      <c r="DO32" s="188" cm="1">
        <f t="array" aca="1" ref="DO32" ca="1">IFERROR(INDEX(Forecast_Capex_Input!BP$12:BP$286,$X32)
*(INDEX(Forecast_Capex_Input!$H$12:$H$286,$X32)=Repex),0)
*$DM32</f>
        <v>0</v>
      </c>
      <c r="DP32" s="188" cm="1">
        <f t="array" aca="1" ref="DP32" ca="1">IFERROR(INDEX(Forecast_Capex_Input!BQ$12:BQ$286,$X32)
*(INDEX(Forecast_Capex_Input!$H$12:$H$286,$X32)=Repex),0)
*$DM32</f>
        <v>0</v>
      </c>
      <c r="DQ32" s="188" cm="1">
        <f t="array" aca="1" ref="DQ32" ca="1">IFERROR(INDEX(Forecast_Capex_Input!BR$12:BR$286,$X32)
*(INDEX(Forecast_Capex_Input!$H$12:$H$286,$X32)=Repex),0)
*$DM32</f>
        <v>0</v>
      </c>
      <c r="DR32" s="188" cm="1">
        <f t="array" aca="1" ref="DR32" ca="1">IFERROR(INDEX(Forecast_Capex_Input!BS$12:BS$286,$X32)
*(INDEX(Forecast_Capex_Input!$H$12:$H$286,$X32)=Repex),0)
*$DM32</f>
        <v>0</v>
      </c>
      <c r="DS32" s="165"/>
      <c r="DT32" s="188" t="b" cm="1">
        <f t="array" aca="1" ref="DT32" ca="1">OR($G32=Forecast_Capex_Input!$BU$8:$BU$10)</f>
        <v>1</v>
      </c>
      <c r="DU32" s="188" cm="1">
        <f t="array" aca="1" ref="DU32" ca="1">IFERROR(INDEX(Forecast_Capex_Input!BV$12:BV$286,$X32)
*(INDEX(Forecast_Capex_Input!$H$12:$H$286,$X32)=Repex),0)
*$DT32</f>
        <v>0.33270321361058608</v>
      </c>
      <c r="DV32" s="188" cm="1">
        <f t="array" aca="1" ref="DV32" ca="1">IFERROR(INDEX(Forecast_Capex_Input!BW$12:BW$286,$X32)
*(INDEX(Forecast_Capex_Input!$H$12:$H$286,$X32)=Repex),0)
*$DT32</f>
        <v>0.51984877126654072</v>
      </c>
      <c r="DW32" s="188" cm="1">
        <f t="array" aca="1" ref="DW32" ca="1">IFERROR(INDEX(Forecast_Capex_Input!BX$12:BX$286,$X32)
*(INDEX(Forecast_Capex_Input!$H$12:$H$286,$X32)=Repex),0)
*$DT32</f>
        <v>4.5368620037807193E-2</v>
      </c>
      <c r="DX32" s="188" cm="1">
        <f t="array" aca="1" ref="DX32" ca="1">IFERROR(INDEX(Forecast_Capex_Input!BY$12:BY$286,$X32)
*(INDEX(Forecast_Capex_Input!$H$12:$H$286,$X32)=Repex),0)
*$DT32</f>
        <v>0</v>
      </c>
      <c r="DY32" s="188" cm="1">
        <f t="array" aca="1" ref="DY32" ca="1">IFERROR(INDEX(Forecast_Capex_Input!BZ$12:BZ$286,$X32)
*(INDEX(Forecast_Capex_Input!$H$12:$H$286,$X32)=Repex),0)
*$DT32</f>
        <v>0</v>
      </c>
      <c r="DZ32" s="188" cm="1">
        <f t="array" aca="1" ref="DZ32" ca="1">IFERROR(INDEX(Forecast_Capex_Input!CA$12:CA$286,$X32)
*(INDEX(Forecast_Capex_Input!$H$12:$H$286,$X32)=Repex),0)
*$DT32</f>
        <v>0</v>
      </c>
      <c r="EA32" s="188" cm="1">
        <f t="array" aca="1" ref="EA32" ca="1">IFERROR(INDEX(Forecast_Capex_Input!CB$12:CB$286,$X32)
*(INDEX(Forecast_Capex_Input!$H$12:$H$286,$X32)=Repex),0)
*$DT32</f>
        <v>0.10207939508506618</v>
      </c>
      <c r="EB32" s="188" cm="1">
        <f t="array" aca="1" ref="EB32" ca="1">IFERROR(INDEX(Forecast_Capex_Input!CC$12:CC$286,$X32)
*(INDEX(Forecast_Capex_Input!$H$12:$H$286,$X32)=Repex),0)
*$DT32</f>
        <v>0</v>
      </c>
      <c r="EC32" s="165"/>
      <c r="ED32" s="226" t="str">
        <f t="shared" si="39"/>
        <v>N/A</v>
      </c>
      <c r="EE32" s="174" t="s">
        <v>15</v>
      </c>
    </row>
    <row r="33" spans="3:135" x14ac:dyDescent="0.2">
      <c r="C33" s="174">
        <f t="shared" si="40"/>
        <v>23</v>
      </c>
      <c r="D33" s="167" t="str" cm="1">
        <f t="array" ref="D33">IFERROR(INDEX(Forecast_Capex_Input!$D$12:$D$286,$X33),NA)</f>
        <v>Dumaresq Secondary Systems Renewal</v>
      </c>
      <c r="E33" s="172" t="b" cm="1">
        <f t="array" ref="E33">IF($X33=NA,NA,INDEX(Forecast_Capex_Input!$E$12:$E$286,$X33))</f>
        <v>0</v>
      </c>
      <c r="F33" s="167" t="str" cm="1">
        <f t="array" aca="1" ref="F33" ca="1">IFERROR(INDEX(General!$E$25:$E$26,$Y33),NA)</f>
        <v>Non-Labour</v>
      </c>
      <c r="G33" s="167" t="str" cm="1">
        <f t="array" aca="1" ref="G33" ca="1">IFERROR(INDEX(Forecast_Capex_Input!$AI$11:$BB$11,$AA33),NA)</f>
        <v>Secondary Systems</v>
      </c>
      <c r="H33" s="189" cm="1">
        <f t="array" aca="1" ref="H33" ca="1">IFERROR(INDEX(Forecast_Capex_Input!$AI$12:$BB$286,$X33,$AA33),NA)</f>
        <v>0.89792060491493375</v>
      </c>
      <c r="I33" s="199" t="str" cm="1">
        <f t="array" ref="I33">IFERROR(INDEX(Forecast_Capex_Input!$F$12:$F$286,$X33),NA)</f>
        <v>Replacement Expenditure</v>
      </c>
      <c r="J33" s="199" t="str" cm="1">
        <f t="array" ref="J33">IFERROR(INDEX(Forecast_Capex_Input!G$12:G$286,$X33),NA)</f>
        <v>Digital Infrastructure</v>
      </c>
      <c r="K33" s="199" t="str" cm="1">
        <f t="array" ref="K33">IFERROR(INDEX(Forecast_Capex_Input!H$12:H$286,$X33),NA)</f>
        <v>Repex</v>
      </c>
      <c r="L33" s="199" t="str" cm="1">
        <f t="array" ref="L33">IFERROR(INDEX(Forecast_Capex_Input!I$12:I$286,$X33),NA)</f>
        <v>N/A</v>
      </c>
      <c r="M33" s="199" t="str" cm="1">
        <f t="array" ref="M33">IFERROR(INDEX(Forecast_Capex_Input!J$12:J$286,$X33),NA)</f>
        <v>N/A</v>
      </c>
      <c r="N33" s="199" t="str" cm="1">
        <f t="array" ref="N33">IFERROR(INDEX(Forecast_Capex_Input!K$12:K$286,$X33),NA)</f>
        <v>DI - Protection systems</v>
      </c>
      <c r="O33" s="199" t="str" cm="1">
        <f t="array" ref="O33">IFERROR(INDEX(Forecast_Capex_Input!L$12:L$286,$X33),NA)</f>
        <v>DI - Safe and Reliable Network</v>
      </c>
      <c r="P33" s="199" t="str" cm="1">
        <f t="array" ref="P33">IFERROR(INDEX(Forecast_Capex_Input!M$12:M$286,$X33),NA)</f>
        <v>N/A</v>
      </c>
      <c r="Q33" s="172" t="str" cm="1">
        <f t="array" ref="Q33">IFERROR(INDEX(Forecast_Capex_Input!N$12:N$286,$X33),NA)</f>
        <v>No</v>
      </c>
      <c r="R33" s="265" cm="1">
        <f t="array" ref="R33">IFERROR(INDEX(Forecast_Capex_Input!O$12:O$286,$X33),0)</f>
        <v>0</v>
      </c>
      <c r="S33" s="172" t="str" cm="1">
        <f t="array" ref="S33">IFERROR(INDEX(Forecast_Capex_Input!P$12:P$286,$X33),0)</f>
        <v>Safety security &amp; reliability</v>
      </c>
      <c r="T33" s="199" t="str" cm="1">
        <f t="array" aca="1" ref="T33" ca="1">IFERROR(INDEX(General!$K$84:$K$103,$AA33),NA)</f>
        <v>Secondary Systems (2018-23)</v>
      </c>
      <c r="U33" s="188" cm="1">
        <f t="array" aca="1" ref="U33" ca="1">IFERROR(
IF($F33=General!$E$25,INDEX(Forecast_Capex_Input!S$12:S$286,$X33),
INDEX(Forecast_Capex_Input!T$12:T$286,$X33)),0)</f>
        <v>1</v>
      </c>
      <c r="V33" s="222" t="b">
        <f>IFERROR(INDEX(Overheads!$T$19:$T$26,MATCH($I33,Overheads!$E$19:$E$26,0)),FALSE)</f>
        <v>1</v>
      </c>
      <c r="W33" s="165"/>
      <c r="X33" s="174">
        <f>IFERROR(
IF(MATCH($C33,Forecast_Capex_Input!$CI$12:$CI$286,1)+1&gt;MAX(Forecast_Capex_Input!$C$12:$C$286),NA,
MATCH($C33,Forecast_Capex_Input!$CI$12:$CI$286,1)+1),1)</f>
        <v>10</v>
      </c>
      <c r="Y33" s="174" cm="1">
        <f t="array" aca="1" ref="Y33" ca="1">IFERROR(
IF(X32&lt;&gt;X33,1,
IF(COUNTIF(OFFSET(Y32,0,0,-INDEX(Forecast_Capex_Input!$CG$12:$CG$286,$X33)),Y32)=INDEX(Forecast_Capex_Input!$CG$12:$CG$286,$X33),Y32+1,Y32)),NA)</f>
        <v>2</v>
      </c>
      <c r="Z33" s="174" cm="1">
        <f t="array" ref="Z33">IFERROR($C33-IF($X33=1,1,INDEX(Forecast_Capex_Input!$CI$12:$CI$286,$X33-1))+1,NA)</f>
        <v>3</v>
      </c>
      <c r="AA33" s="174" cm="1">
        <f t="array" aca="1" ref="AA33" ca="1">IFERROR(IF(Y33=1,
INDEX(Forecast_Capex_Input!$AI$10:$BB$10,SMALL(IF(INDEX(Forecast_Capex_Input!$AI$12:$BB$286,$X33,0)&gt;0,COLUMN(Forecast_Capex_Input!$AI$10:$BB$10)-COLUMN(Forecast_Capex_Input!$AI$12)+1),ROWS(OFFSET(AA32,0,0,-$Z33)))),
OFFSET(AA32,-INDEX(Forecast_Capex_Input!$CG$12:$CG$286,$X33)+1,0)),NA)</f>
        <v>4</v>
      </c>
      <c r="AB33" s="174">
        <f t="shared" ca="1" si="9"/>
        <v>2</v>
      </c>
      <c r="AC33" s="222" t="b">
        <f t="shared" si="41"/>
        <v>0</v>
      </c>
      <c r="AD33" s="220" t="b">
        <v>0</v>
      </c>
      <c r="AE33" s="222" t="b">
        <f t="shared" si="10"/>
        <v>1</v>
      </c>
      <c r="AF33" s="165"/>
      <c r="AG33" s="215">
        <v>0</v>
      </c>
      <c r="AH33" s="215">
        <v>0</v>
      </c>
      <c r="AI33" s="215">
        <v>0</v>
      </c>
      <c r="AJ33" s="215">
        <v>0</v>
      </c>
      <c r="AK33" s="215">
        <v>0</v>
      </c>
      <c r="AL33" s="155">
        <v>0</v>
      </c>
      <c r="AM33" s="165"/>
      <c r="AN33" s="215" cm="1">
        <f t="array" aca="1" ref="AN33" ca="1">IFERROR(INDEX(General!O$33:O$34,$AB33)
*AG33,0)</f>
        <v>0</v>
      </c>
      <c r="AO33" s="215" cm="1">
        <f t="array" aca="1" ref="AO33" ca="1">IFERROR(INDEX(General!P$33:P$34,$AB33)
*AH33,0)</f>
        <v>0</v>
      </c>
      <c r="AP33" s="215" cm="1">
        <f t="array" aca="1" ref="AP33" ca="1">IFERROR(INDEX(General!Q$33:Q$34,$AB33)
*AI33,0)</f>
        <v>0</v>
      </c>
      <c r="AQ33" s="215" cm="1">
        <f t="array" aca="1" ref="AQ33" ca="1">IFERROR(INDEX(General!R$33:R$34,$AB33)
*AJ33,0)</f>
        <v>0</v>
      </c>
      <c r="AR33" s="215" cm="1">
        <f t="array" aca="1" ref="AR33" ca="1">IFERROR(INDEX(General!S$33:S$34,$AB33)
*AK33,0)</f>
        <v>0</v>
      </c>
      <c r="AS33" s="155">
        <f t="shared" ca="1" si="42"/>
        <v>0</v>
      </c>
      <c r="AT33" s="165"/>
      <c r="AU33" s="215">
        <f ca="1">IF($AE33=FALSE,AN33*Overheads!$R$24*$V33,
IFERROR(Overheads!$O$49*$V33*AN33,0)
+IFERROR(Overheads!Q$59*$V33*(AN33/Overheads!Q$68),0))</f>
        <v>0</v>
      </c>
      <c r="AV33" s="215">
        <f ca="1">IF($AE33=FALSE,AO33*Overheads!$R$24*$V33,
IFERROR(Overheads!$O$49*$V33*AO33,0)
+IFERROR(Overheads!R$59*$V33*(AO33/Overheads!R$68),0))</f>
        <v>0</v>
      </c>
      <c r="AW33" s="215">
        <f ca="1">IF($AE33=FALSE,AP33*Overheads!$R$24*$V33,
IFERROR(Overheads!$O$49*$V33*AP33,0)
+IFERROR(Overheads!S$59*$V33*(AP33/Overheads!S$68),0))</f>
        <v>0</v>
      </c>
      <c r="AX33" s="215">
        <f ca="1">IF($AE33=FALSE,AQ33*Overheads!$R$24*$V33,
IFERROR(Overheads!$O$49*$V33*AQ33,0)
+IFERROR(Overheads!T$59*$V33*(AQ33/Overheads!T$68),0))</f>
        <v>0</v>
      </c>
      <c r="AY33" s="215">
        <f ca="1">IF($AE33=FALSE,AR33*Overheads!$R$24*$V33,
IFERROR(Overheads!$O$49*$V33*AR33,0)
+IFERROR(Overheads!U$59*$V33*(AR33/Overheads!U$68),0))</f>
        <v>0</v>
      </c>
      <c r="AZ33" s="155">
        <f t="shared" ca="1" si="43"/>
        <v>0</v>
      </c>
      <c r="BA33" s="165"/>
      <c r="BB33" s="215">
        <f ca="1">IF($AE33=FALSE,AN33*Overheads!$S$25,
IFERROR(Overheads!$O$50*AN33,0)
+IFERROR(Overheads!Q$60*(AN33/Overheads!Q$66),0))</f>
        <v>0</v>
      </c>
      <c r="BC33" s="215">
        <f ca="1">IF($AE33=FALSE,AO33*Overheads!$S$25,
IFERROR(Overheads!$O$50*AO33,0)
+IFERROR(Overheads!R$60*(AO33/Overheads!R$66),0))</f>
        <v>0</v>
      </c>
      <c r="BD33" s="215">
        <f ca="1">IF($AE33=FALSE,AP33*Overheads!$S$25,
IFERROR(Overheads!$O$50*AP33,0)
+IFERROR(Overheads!S$60*(AP33/Overheads!S$66),0))</f>
        <v>0</v>
      </c>
      <c r="BE33" s="215">
        <f ca="1">IF($AE33=FALSE,AQ33*Overheads!$S$25,
IFERROR(Overheads!$O$50*AQ33,0)
+IFERROR(Overheads!T$60*(AQ33/Overheads!T$66),0))</f>
        <v>0</v>
      </c>
      <c r="BF33" s="215">
        <f ca="1">IF($AE33=FALSE,AR33*Overheads!$S$25,
IFERROR(Overheads!$O$50*AR33,0)
+IFERROR(Overheads!U$60*(AR33/Overheads!U$66),0))</f>
        <v>0</v>
      </c>
      <c r="BG33" s="155">
        <f t="shared" ca="1" si="44"/>
        <v>0</v>
      </c>
      <c r="BH33" s="165"/>
      <c r="BI33" s="215">
        <f t="shared" ca="1" si="45"/>
        <v>0</v>
      </c>
      <c r="BJ33" s="215">
        <f t="shared" ca="1" si="11"/>
        <v>0</v>
      </c>
      <c r="BK33" s="215">
        <f t="shared" ca="1" si="12"/>
        <v>0</v>
      </c>
      <c r="BL33" s="215">
        <f t="shared" ca="1" si="13"/>
        <v>0</v>
      </c>
      <c r="BM33" s="215">
        <f t="shared" ca="1" si="14"/>
        <v>0</v>
      </c>
      <c r="BN33" s="155">
        <f t="shared" ca="1" si="46"/>
        <v>0</v>
      </c>
      <c r="BO33" s="165"/>
      <c r="BP33" s="187" cm="1">
        <f t="array" ref="BP33">IFERROR(IF($X33=$X32,BP32,INDEX(Forecast_Capex_Input!AC$12:AC$286,$X33)),0)</f>
        <v>0</v>
      </c>
      <c r="BQ33" s="187" cm="1">
        <f t="array" ref="BQ33">IFERROR(IF($X33=$X32,BQ32,INDEX(Forecast_Capex_Input!AD$12:AD$286,$X33)),0)</f>
        <v>0</v>
      </c>
      <c r="BR33" s="187" cm="1">
        <f t="array" ref="BR33">IFERROR(IF($X33=$X32,BR32,INDEX(Forecast_Capex_Input!AE$12:AE$286,$X33)),0)</f>
        <v>0</v>
      </c>
      <c r="BS33" s="187" cm="1">
        <f t="array" ref="BS33">IFERROR(IF($X33=$X32,BS32,INDEX(Forecast_Capex_Input!AF$12:AF$286,$X33)),0)</f>
        <v>0</v>
      </c>
      <c r="BT33" s="187" cm="1">
        <f t="array" ref="BT33">IFERROR(IF($X33=$X32,BT32,INDEX(Forecast_Capex_Input!AG$12:AG$286,$X33)),0)</f>
        <v>0</v>
      </c>
      <c r="BU33" s="165"/>
      <c r="BV33" s="215">
        <f t="shared" si="15"/>
        <v>0</v>
      </c>
      <c r="BW33" s="215">
        <f t="shared" si="16"/>
        <v>0</v>
      </c>
      <c r="BX33" s="215">
        <f t="shared" si="17"/>
        <v>0</v>
      </c>
      <c r="BY33" s="215">
        <f t="shared" si="18"/>
        <v>0</v>
      </c>
      <c r="BZ33" s="215">
        <f t="shared" si="19"/>
        <v>0</v>
      </c>
      <c r="CA33" s="155">
        <f t="shared" si="47"/>
        <v>0</v>
      </c>
      <c r="CB33" s="165"/>
      <c r="CC33" s="215">
        <f t="shared" ca="1" si="20"/>
        <v>0</v>
      </c>
      <c r="CD33" s="215">
        <f t="shared" ca="1" si="21"/>
        <v>0</v>
      </c>
      <c r="CE33" s="215">
        <f t="shared" ca="1" si="22"/>
        <v>0</v>
      </c>
      <c r="CF33" s="215">
        <f t="shared" ca="1" si="23"/>
        <v>0</v>
      </c>
      <c r="CG33" s="215">
        <f t="shared" ca="1" si="24"/>
        <v>0</v>
      </c>
      <c r="CH33" s="155">
        <f t="shared" ca="1" si="48"/>
        <v>0</v>
      </c>
      <c r="CI33" s="165"/>
      <c r="CJ33" s="215">
        <f t="shared" ca="1" si="25"/>
        <v>0</v>
      </c>
      <c r="CK33" s="215">
        <f t="shared" ca="1" si="26"/>
        <v>0</v>
      </c>
      <c r="CL33" s="215">
        <f t="shared" ca="1" si="27"/>
        <v>0</v>
      </c>
      <c r="CM33" s="215">
        <f t="shared" ca="1" si="28"/>
        <v>0</v>
      </c>
      <c r="CN33" s="215">
        <f t="shared" ca="1" si="29"/>
        <v>0</v>
      </c>
      <c r="CO33" s="155">
        <f t="shared" ca="1" si="49"/>
        <v>0</v>
      </c>
      <c r="CP33" s="165"/>
      <c r="CQ33" s="223">
        <f t="shared" ca="1" si="30"/>
        <v>0</v>
      </c>
      <c r="CR33" s="223">
        <f t="shared" ca="1" si="31"/>
        <v>0</v>
      </c>
      <c r="CS33" s="223">
        <f t="shared" ca="1" si="32"/>
        <v>0</v>
      </c>
      <c r="CT33" s="223">
        <f t="shared" ca="1" si="33"/>
        <v>0</v>
      </c>
      <c r="CU33" s="223">
        <f t="shared" ca="1" si="34"/>
        <v>0</v>
      </c>
      <c r="CV33" s="155">
        <f t="shared" ca="1" si="50"/>
        <v>0</v>
      </c>
      <c r="CW33" s="165"/>
      <c r="CX33" s="215">
        <f t="shared" ca="1" si="51"/>
        <v>0</v>
      </c>
      <c r="CY33" s="215">
        <f t="shared" ca="1" si="35"/>
        <v>0</v>
      </c>
      <c r="CZ33" s="215">
        <f t="shared" ca="1" si="36"/>
        <v>0</v>
      </c>
      <c r="DA33" s="215">
        <f t="shared" ca="1" si="37"/>
        <v>0</v>
      </c>
      <c r="DB33" s="215">
        <f t="shared" ca="1" si="38"/>
        <v>0</v>
      </c>
      <c r="DC33" s="155">
        <f t="shared" ca="1" si="52"/>
        <v>0</v>
      </c>
      <c r="DD33" s="165"/>
      <c r="DE33" s="188" t="b" cm="1">
        <f t="array" aca="1" ref="DE33" ca="1">OR($G33=Forecast_Capex_Input!$BF$8:$BF$10)</f>
        <v>0</v>
      </c>
      <c r="DF33" s="188" cm="1">
        <f t="array" aca="1" ref="DF33" ca="1">IFERROR(INDEX(Forecast_Capex_Input!BG$12:BG$286,$X33)
*(INDEX(Forecast_Capex_Input!$H$12:$H$286,$X33)=Repex),0)
*$DE33</f>
        <v>0</v>
      </c>
      <c r="DG33" s="188" cm="1">
        <f t="array" aca="1" ref="DG33" ca="1">IFERROR(INDEX(Forecast_Capex_Input!BH$12:BH$286,$X33)
*(INDEX(Forecast_Capex_Input!$H$12:$H$286,$X33)=Repex),0)
*$DE33</f>
        <v>0</v>
      </c>
      <c r="DH33" s="188" cm="1">
        <f t="array" aca="1" ref="DH33" ca="1">IFERROR(INDEX(Forecast_Capex_Input!BI$12:BI$286,$X33)
*(INDEX(Forecast_Capex_Input!$H$12:$H$286,$X33)=Repex),0)
*$DE33</f>
        <v>0</v>
      </c>
      <c r="DI33" s="188" cm="1">
        <f t="array" aca="1" ref="DI33" ca="1">IFERROR(INDEX(Forecast_Capex_Input!BJ$12:BJ$286,$X33)
*(INDEX(Forecast_Capex_Input!$H$12:$H$286,$X33)=Repex),0)
*$DE33</f>
        <v>0</v>
      </c>
      <c r="DJ33" s="188" cm="1">
        <f t="array" aca="1" ref="DJ33" ca="1">IFERROR(INDEX(Forecast_Capex_Input!BK$12:BK$286,$X33)
*(INDEX(Forecast_Capex_Input!$H$12:$H$286,$X33)=Repex),0)
*$DE33</f>
        <v>0</v>
      </c>
      <c r="DK33" s="188" cm="1">
        <f t="array" aca="1" ref="DK33" ca="1">IFERROR(INDEX(Forecast_Capex_Input!BL$12:BL$286,$X33)
*(INDEX(Forecast_Capex_Input!$H$12:$H$286,$X33)=Repex),0)
*$DE33</f>
        <v>0</v>
      </c>
      <c r="DL33" s="165"/>
      <c r="DM33" s="188" t="b" cm="1">
        <f t="array" aca="1" ref="DM33" ca="1">OR($G33=Forecast_Capex_Input!$BN$8:$BN$9)</f>
        <v>0</v>
      </c>
      <c r="DN33" s="188" cm="1">
        <f t="array" aca="1" ref="DN33" ca="1">IFERROR(INDEX(Forecast_Capex_Input!BO$12:BO$286,$X33)
*(INDEX(Forecast_Capex_Input!$H$12:$H$286,$X33)=Repex),0)
*$DM33</f>
        <v>0</v>
      </c>
      <c r="DO33" s="188" cm="1">
        <f t="array" aca="1" ref="DO33" ca="1">IFERROR(INDEX(Forecast_Capex_Input!BP$12:BP$286,$X33)
*(INDEX(Forecast_Capex_Input!$H$12:$H$286,$X33)=Repex),0)
*$DM33</f>
        <v>0</v>
      </c>
      <c r="DP33" s="188" cm="1">
        <f t="array" aca="1" ref="DP33" ca="1">IFERROR(INDEX(Forecast_Capex_Input!BQ$12:BQ$286,$X33)
*(INDEX(Forecast_Capex_Input!$H$12:$H$286,$X33)=Repex),0)
*$DM33</f>
        <v>0</v>
      </c>
      <c r="DQ33" s="188" cm="1">
        <f t="array" aca="1" ref="DQ33" ca="1">IFERROR(INDEX(Forecast_Capex_Input!BR$12:BR$286,$X33)
*(INDEX(Forecast_Capex_Input!$H$12:$H$286,$X33)=Repex),0)
*$DM33</f>
        <v>0</v>
      </c>
      <c r="DR33" s="188" cm="1">
        <f t="array" aca="1" ref="DR33" ca="1">IFERROR(INDEX(Forecast_Capex_Input!BS$12:BS$286,$X33)
*(INDEX(Forecast_Capex_Input!$H$12:$H$286,$X33)=Repex),0)
*$DM33</f>
        <v>0</v>
      </c>
      <c r="DS33" s="165"/>
      <c r="DT33" s="188" t="b" cm="1">
        <f t="array" aca="1" ref="DT33" ca="1">OR($G33=Forecast_Capex_Input!$BU$8:$BU$10)</f>
        <v>1</v>
      </c>
      <c r="DU33" s="188" cm="1">
        <f t="array" aca="1" ref="DU33" ca="1">IFERROR(INDEX(Forecast_Capex_Input!BV$12:BV$286,$X33)
*(INDEX(Forecast_Capex_Input!$H$12:$H$286,$X33)=Repex),0)
*$DT33</f>
        <v>0.33270321361058608</v>
      </c>
      <c r="DV33" s="188" cm="1">
        <f t="array" aca="1" ref="DV33" ca="1">IFERROR(INDEX(Forecast_Capex_Input!BW$12:BW$286,$X33)
*(INDEX(Forecast_Capex_Input!$H$12:$H$286,$X33)=Repex),0)
*$DT33</f>
        <v>0.51984877126654072</v>
      </c>
      <c r="DW33" s="188" cm="1">
        <f t="array" aca="1" ref="DW33" ca="1">IFERROR(INDEX(Forecast_Capex_Input!BX$12:BX$286,$X33)
*(INDEX(Forecast_Capex_Input!$H$12:$H$286,$X33)=Repex),0)
*$DT33</f>
        <v>4.5368620037807193E-2</v>
      </c>
      <c r="DX33" s="188" cm="1">
        <f t="array" aca="1" ref="DX33" ca="1">IFERROR(INDEX(Forecast_Capex_Input!BY$12:BY$286,$X33)
*(INDEX(Forecast_Capex_Input!$H$12:$H$286,$X33)=Repex),0)
*$DT33</f>
        <v>0</v>
      </c>
      <c r="DY33" s="188" cm="1">
        <f t="array" aca="1" ref="DY33" ca="1">IFERROR(INDEX(Forecast_Capex_Input!BZ$12:BZ$286,$X33)
*(INDEX(Forecast_Capex_Input!$H$12:$H$286,$X33)=Repex),0)
*$DT33</f>
        <v>0</v>
      </c>
      <c r="DZ33" s="188" cm="1">
        <f t="array" aca="1" ref="DZ33" ca="1">IFERROR(INDEX(Forecast_Capex_Input!CA$12:CA$286,$X33)
*(INDEX(Forecast_Capex_Input!$H$12:$H$286,$X33)=Repex),0)
*$DT33</f>
        <v>0</v>
      </c>
      <c r="EA33" s="188" cm="1">
        <f t="array" aca="1" ref="EA33" ca="1">IFERROR(INDEX(Forecast_Capex_Input!CB$12:CB$286,$X33)
*(INDEX(Forecast_Capex_Input!$H$12:$H$286,$X33)=Repex),0)
*$DT33</f>
        <v>0.10207939508506618</v>
      </c>
      <c r="EB33" s="188" cm="1">
        <f t="array" aca="1" ref="EB33" ca="1">IFERROR(INDEX(Forecast_Capex_Input!CC$12:CC$286,$X33)
*(INDEX(Forecast_Capex_Input!$H$12:$H$286,$X33)=Repex),0)
*$DT33</f>
        <v>0</v>
      </c>
      <c r="EC33" s="165"/>
      <c r="ED33" s="226" t="str">
        <f t="shared" si="39"/>
        <v>N/A</v>
      </c>
      <c r="EE33" s="174" t="s">
        <v>15</v>
      </c>
    </row>
    <row r="34" spans="3:135" x14ac:dyDescent="0.2">
      <c r="C34" s="174">
        <f t="shared" si="40"/>
        <v>24</v>
      </c>
      <c r="D34" s="167" t="str" cm="1">
        <f t="array" ref="D34">IFERROR(INDEX(Forecast_Capex_Input!$D$12:$D$286,$X34),NA)</f>
        <v>Dumaresq Secondary Systems Renewal</v>
      </c>
      <c r="E34" s="172" t="b" cm="1">
        <f t="array" ref="E34">IF($X34=NA,NA,INDEX(Forecast_Capex_Input!$E$12:$E$286,$X34))</f>
        <v>0</v>
      </c>
      <c r="F34" s="167" t="str" cm="1">
        <f t="array" aca="1" ref="F34" ca="1">IFERROR(INDEX(General!$E$25:$E$26,$Y34),NA)</f>
        <v>Non-Labour</v>
      </c>
      <c r="G34" s="167" t="str" cm="1">
        <f t="array" aca="1" ref="G34" ca="1">IFERROR(INDEX(Forecast_Capex_Input!$AI$11:$BB$11,$AA34),NA)</f>
        <v>Business IT</v>
      </c>
      <c r="H34" s="189" cm="1">
        <f t="array" aca="1" ref="H34" ca="1">IFERROR(INDEX(Forecast_Capex_Input!$AI$12:$BB$286,$X34,$AA34),NA)</f>
        <v>0.10207939508506617</v>
      </c>
      <c r="I34" s="199" t="str" cm="1">
        <f t="array" ref="I34">IFERROR(INDEX(Forecast_Capex_Input!$F$12:$F$286,$X34),NA)</f>
        <v>Replacement Expenditure</v>
      </c>
      <c r="J34" s="199" t="str" cm="1">
        <f t="array" ref="J34">IFERROR(INDEX(Forecast_Capex_Input!G$12:G$286,$X34),NA)</f>
        <v>Digital Infrastructure</v>
      </c>
      <c r="K34" s="199" t="str" cm="1">
        <f t="array" ref="K34">IFERROR(INDEX(Forecast_Capex_Input!H$12:H$286,$X34),NA)</f>
        <v>Repex</v>
      </c>
      <c r="L34" s="199" t="str" cm="1">
        <f t="array" ref="L34">IFERROR(INDEX(Forecast_Capex_Input!I$12:I$286,$X34),NA)</f>
        <v>N/A</v>
      </c>
      <c r="M34" s="199" t="str" cm="1">
        <f t="array" ref="M34">IFERROR(INDEX(Forecast_Capex_Input!J$12:J$286,$X34),NA)</f>
        <v>N/A</v>
      </c>
      <c r="N34" s="199" t="str" cm="1">
        <f t="array" ref="N34">IFERROR(INDEX(Forecast_Capex_Input!K$12:K$286,$X34),NA)</f>
        <v>DI - Protection systems</v>
      </c>
      <c r="O34" s="199" t="str" cm="1">
        <f t="array" ref="O34">IFERROR(INDEX(Forecast_Capex_Input!L$12:L$286,$X34),NA)</f>
        <v>DI - Safe and Reliable Network</v>
      </c>
      <c r="P34" s="199" t="str" cm="1">
        <f t="array" ref="P34">IFERROR(INDEX(Forecast_Capex_Input!M$12:M$286,$X34),NA)</f>
        <v>N/A</v>
      </c>
      <c r="Q34" s="172" t="str" cm="1">
        <f t="array" ref="Q34">IFERROR(INDEX(Forecast_Capex_Input!N$12:N$286,$X34),NA)</f>
        <v>No</v>
      </c>
      <c r="R34" s="265" cm="1">
        <f t="array" ref="R34">IFERROR(INDEX(Forecast_Capex_Input!O$12:O$286,$X34),0)</f>
        <v>0</v>
      </c>
      <c r="S34" s="172" t="str" cm="1">
        <f t="array" ref="S34">IFERROR(INDEX(Forecast_Capex_Input!P$12:P$286,$X34),0)</f>
        <v>Safety security &amp; reliability</v>
      </c>
      <c r="T34" s="199" t="str" cm="1">
        <f t="array" aca="1" ref="T34" ca="1">IFERROR(INDEX(General!$K$84:$K$103,$AA34),NA)</f>
        <v>Business IT (2018 onwards)</v>
      </c>
      <c r="U34" s="188" cm="1">
        <f t="array" aca="1" ref="U34" ca="1">IFERROR(
IF($F34=General!$E$25,INDEX(Forecast_Capex_Input!S$12:S$286,$X34),
INDEX(Forecast_Capex_Input!T$12:T$286,$X34)),0)</f>
        <v>1</v>
      </c>
      <c r="V34" s="222" t="b">
        <f>IFERROR(INDEX(Overheads!$T$19:$T$26,MATCH($I34,Overheads!$E$19:$E$26,0)),FALSE)</f>
        <v>1</v>
      </c>
      <c r="W34" s="165"/>
      <c r="X34" s="174">
        <f>IFERROR(
IF(MATCH($C34,Forecast_Capex_Input!$CI$12:$CI$286,1)+1&gt;MAX(Forecast_Capex_Input!$C$12:$C$286),NA,
MATCH($C34,Forecast_Capex_Input!$CI$12:$CI$286,1)+1),1)</f>
        <v>10</v>
      </c>
      <c r="Y34" s="174" cm="1">
        <f t="array" aca="1" ref="Y34" ca="1">IFERROR(
IF(X33&lt;&gt;X34,1,
IF(COUNTIF(OFFSET(Y33,0,0,-INDEX(Forecast_Capex_Input!$CG$12:$CG$286,$X34)),Y33)=INDEX(Forecast_Capex_Input!$CG$12:$CG$286,$X34),Y33+1,Y33)),NA)</f>
        <v>2</v>
      </c>
      <c r="Z34" s="174" cm="1">
        <f t="array" ref="Z34">IFERROR($C34-IF($X34=1,1,INDEX(Forecast_Capex_Input!$CI$12:$CI$286,$X34-1))+1,NA)</f>
        <v>4</v>
      </c>
      <c r="AA34" s="174" cm="1">
        <f t="array" aca="1" ref="AA34" ca="1">IFERROR(IF(Y34=1,
INDEX(Forecast_Capex_Input!$AI$10:$BB$10,SMALL(IF(INDEX(Forecast_Capex_Input!$AI$12:$BB$286,$X34,0)&gt;0,COLUMN(Forecast_Capex_Input!$AI$10:$BB$10)-COLUMN(Forecast_Capex_Input!$AI$12)+1),ROWS(OFFSET(AA33,0,0,-$Z34)))),
OFFSET(AA33,-INDEX(Forecast_Capex_Input!$CG$12:$CG$286,$X34)+1,0)),NA)</f>
        <v>6</v>
      </c>
      <c r="AB34" s="174">
        <f ca="1">IFERROR(
MATCH($F34,Esc_Category_List,0),NA)</f>
        <v>2</v>
      </c>
      <c r="AC34" s="222" t="b">
        <f t="shared" si="41"/>
        <v>0</v>
      </c>
      <c r="AD34" s="220" t="b">
        <v>0</v>
      </c>
      <c r="AE34" s="222" t="b">
        <f t="shared" si="10"/>
        <v>1</v>
      </c>
      <c r="AF34" s="165"/>
      <c r="AG34" s="215">
        <v>0</v>
      </c>
      <c r="AH34" s="215">
        <v>0</v>
      </c>
      <c r="AI34" s="215">
        <v>0</v>
      </c>
      <c r="AJ34" s="215">
        <v>0</v>
      </c>
      <c r="AK34" s="215">
        <v>0</v>
      </c>
      <c r="AL34" s="155">
        <v>0</v>
      </c>
      <c r="AM34" s="165"/>
      <c r="AN34" s="215" cm="1">
        <f t="array" aca="1" ref="AN34" ca="1">IFERROR(INDEX(General!O$33:O$34,$AB34)
*AG34,0)</f>
        <v>0</v>
      </c>
      <c r="AO34" s="215" cm="1">
        <f t="array" aca="1" ref="AO34" ca="1">IFERROR(INDEX(General!P$33:P$34,$AB34)
*AH34,0)</f>
        <v>0</v>
      </c>
      <c r="AP34" s="215" cm="1">
        <f t="array" aca="1" ref="AP34" ca="1">IFERROR(INDEX(General!Q$33:Q$34,$AB34)
*AI34,0)</f>
        <v>0</v>
      </c>
      <c r="AQ34" s="215" cm="1">
        <f t="array" aca="1" ref="AQ34" ca="1">IFERROR(INDEX(General!R$33:R$34,$AB34)
*AJ34,0)</f>
        <v>0</v>
      </c>
      <c r="AR34" s="215" cm="1">
        <f t="array" aca="1" ref="AR34" ca="1">IFERROR(INDEX(General!S$33:S$34,$AB34)
*AK34,0)</f>
        <v>0</v>
      </c>
      <c r="AS34" s="155">
        <f t="shared" ca="1" si="42"/>
        <v>0</v>
      </c>
      <c r="AT34" s="165"/>
      <c r="AU34" s="215">
        <f ca="1">IF($AE34=FALSE,AN34*Overheads!$R$24*$V34,
IFERROR(Overheads!$O$49*$V34*AN34,0)
+IFERROR(Overheads!Q$59*$V34*(AN34/Overheads!Q$68),0))</f>
        <v>0</v>
      </c>
      <c r="AV34" s="215">
        <f ca="1">IF($AE34=FALSE,AO34*Overheads!$R$24*$V34,
IFERROR(Overheads!$O$49*$V34*AO34,0)
+IFERROR(Overheads!R$59*$V34*(AO34/Overheads!R$68),0))</f>
        <v>0</v>
      </c>
      <c r="AW34" s="215">
        <f ca="1">IF($AE34=FALSE,AP34*Overheads!$R$24*$V34,
IFERROR(Overheads!$O$49*$V34*AP34,0)
+IFERROR(Overheads!S$59*$V34*(AP34/Overheads!S$68),0))</f>
        <v>0</v>
      </c>
      <c r="AX34" s="215">
        <f ca="1">IF($AE34=FALSE,AQ34*Overheads!$R$24*$V34,
IFERROR(Overheads!$O$49*$V34*AQ34,0)
+IFERROR(Overheads!T$59*$V34*(AQ34/Overheads!T$68),0))</f>
        <v>0</v>
      </c>
      <c r="AY34" s="215">
        <f ca="1">IF($AE34=FALSE,AR34*Overheads!$R$24*$V34,
IFERROR(Overheads!$O$49*$V34*AR34,0)
+IFERROR(Overheads!U$59*$V34*(AR34/Overheads!U$68),0))</f>
        <v>0</v>
      </c>
      <c r="AZ34" s="155">
        <f t="shared" ca="1" si="43"/>
        <v>0</v>
      </c>
      <c r="BA34" s="165"/>
      <c r="BB34" s="215">
        <f ca="1">IF($AE34=FALSE,AN34*Overheads!$S$25,
IFERROR(Overheads!$O$50*AN34,0)
+IFERROR(Overheads!Q$60*(AN34/Overheads!Q$66),0))</f>
        <v>0</v>
      </c>
      <c r="BC34" s="215">
        <f ca="1">IF($AE34=FALSE,AO34*Overheads!$S$25,
IFERROR(Overheads!$O$50*AO34,0)
+IFERROR(Overheads!R$60*(AO34/Overheads!R$66),0))</f>
        <v>0</v>
      </c>
      <c r="BD34" s="215">
        <f ca="1">IF($AE34=FALSE,AP34*Overheads!$S$25,
IFERROR(Overheads!$O$50*AP34,0)
+IFERROR(Overheads!S$60*(AP34/Overheads!S$66),0))</f>
        <v>0</v>
      </c>
      <c r="BE34" s="215">
        <f ca="1">IF($AE34=FALSE,AQ34*Overheads!$S$25,
IFERROR(Overheads!$O$50*AQ34,0)
+IFERROR(Overheads!T$60*(AQ34/Overheads!T$66),0))</f>
        <v>0</v>
      </c>
      <c r="BF34" s="215">
        <f ca="1">IF($AE34=FALSE,AR34*Overheads!$S$25,
IFERROR(Overheads!$O$50*AR34,0)
+IFERROR(Overheads!U$60*(AR34/Overheads!U$66),0))</f>
        <v>0</v>
      </c>
      <c r="BG34" s="155">
        <f t="shared" ca="1" si="44"/>
        <v>0</v>
      </c>
      <c r="BH34" s="165"/>
      <c r="BI34" s="215">
        <f t="shared" ca="1" si="45"/>
        <v>0</v>
      </c>
      <c r="BJ34" s="215">
        <f t="shared" ca="1" si="11"/>
        <v>0</v>
      </c>
      <c r="BK34" s="215">
        <f t="shared" ca="1" si="12"/>
        <v>0</v>
      </c>
      <c r="BL34" s="215">
        <f t="shared" ca="1" si="13"/>
        <v>0</v>
      </c>
      <c r="BM34" s="215">
        <f t="shared" ca="1" si="14"/>
        <v>0</v>
      </c>
      <c r="BN34" s="155">
        <f t="shared" ca="1" si="46"/>
        <v>0</v>
      </c>
      <c r="BO34" s="165"/>
      <c r="BP34" s="187" cm="1">
        <f t="array" ref="BP34">IFERROR(IF($X34=$X33,BP33,INDEX(Forecast_Capex_Input!AC$12:AC$286,$X34)),0)</f>
        <v>0</v>
      </c>
      <c r="BQ34" s="187" cm="1">
        <f t="array" ref="BQ34">IFERROR(IF($X34=$X33,BQ33,INDEX(Forecast_Capex_Input!AD$12:AD$286,$X34)),0)</f>
        <v>0</v>
      </c>
      <c r="BR34" s="187" cm="1">
        <f t="array" ref="BR34">IFERROR(IF($X34=$X33,BR33,INDEX(Forecast_Capex_Input!AE$12:AE$286,$X34)),0)</f>
        <v>0</v>
      </c>
      <c r="BS34" s="187" cm="1">
        <f t="array" ref="BS34">IFERROR(IF($X34=$X33,BS33,INDEX(Forecast_Capex_Input!AF$12:AF$286,$X34)),0)</f>
        <v>0</v>
      </c>
      <c r="BT34" s="187" cm="1">
        <f t="array" ref="BT34">IFERROR(IF($X34=$X33,BT33,INDEX(Forecast_Capex_Input!AG$12:AG$286,$X34)),0)</f>
        <v>0</v>
      </c>
      <c r="BU34" s="165"/>
      <c r="BV34" s="215">
        <f t="shared" si="15"/>
        <v>0</v>
      </c>
      <c r="BW34" s="215">
        <f t="shared" si="16"/>
        <v>0</v>
      </c>
      <c r="BX34" s="215">
        <f t="shared" si="17"/>
        <v>0</v>
      </c>
      <c r="BY34" s="215">
        <f t="shared" si="18"/>
        <v>0</v>
      </c>
      <c r="BZ34" s="215">
        <f t="shared" si="19"/>
        <v>0</v>
      </c>
      <c r="CA34" s="155">
        <f t="shared" si="47"/>
        <v>0</v>
      </c>
      <c r="CB34" s="165"/>
      <c r="CC34" s="215">
        <f t="shared" ca="1" si="20"/>
        <v>0</v>
      </c>
      <c r="CD34" s="215">
        <f t="shared" ca="1" si="21"/>
        <v>0</v>
      </c>
      <c r="CE34" s="215">
        <f t="shared" ca="1" si="22"/>
        <v>0</v>
      </c>
      <c r="CF34" s="215">
        <f t="shared" ca="1" si="23"/>
        <v>0</v>
      </c>
      <c r="CG34" s="215">
        <f t="shared" ca="1" si="24"/>
        <v>0</v>
      </c>
      <c r="CH34" s="155">
        <f t="shared" ca="1" si="48"/>
        <v>0</v>
      </c>
      <c r="CI34" s="165"/>
      <c r="CJ34" s="215">
        <f t="shared" ca="1" si="25"/>
        <v>0</v>
      </c>
      <c r="CK34" s="215">
        <f t="shared" ca="1" si="26"/>
        <v>0</v>
      </c>
      <c r="CL34" s="215">
        <f t="shared" ca="1" si="27"/>
        <v>0</v>
      </c>
      <c r="CM34" s="215">
        <f t="shared" ca="1" si="28"/>
        <v>0</v>
      </c>
      <c r="CN34" s="215">
        <f t="shared" ca="1" si="29"/>
        <v>0</v>
      </c>
      <c r="CO34" s="155">
        <f t="shared" ca="1" si="49"/>
        <v>0</v>
      </c>
      <c r="CP34" s="165"/>
      <c r="CQ34" s="223">
        <f t="shared" ca="1" si="30"/>
        <v>0</v>
      </c>
      <c r="CR34" s="223">
        <f t="shared" ca="1" si="31"/>
        <v>0</v>
      </c>
      <c r="CS34" s="223">
        <f t="shared" ca="1" si="32"/>
        <v>0</v>
      </c>
      <c r="CT34" s="223">
        <f t="shared" ca="1" si="33"/>
        <v>0</v>
      </c>
      <c r="CU34" s="223">
        <f t="shared" ca="1" si="34"/>
        <v>0</v>
      </c>
      <c r="CV34" s="155">
        <f t="shared" ca="1" si="50"/>
        <v>0</v>
      </c>
      <c r="CW34" s="165"/>
      <c r="CX34" s="215">
        <f t="shared" ca="1" si="51"/>
        <v>0</v>
      </c>
      <c r="CY34" s="215">
        <f t="shared" ca="1" si="35"/>
        <v>0</v>
      </c>
      <c r="CZ34" s="215">
        <f t="shared" ca="1" si="36"/>
        <v>0</v>
      </c>
      <c r="DA34" s="215">
        <f t="shared" ca="1" si="37"/>
        <v>0</v>
      </c>
      <c r="DB34" s="215">
        <f t="shared" ca="1" si="38"/>
        <v>0</v>
      </c>
      <c r="DC34" s="155">
        <f t="shared" ca="1" si="52"/>
        <v>0</v>
      </c>
      <c r="DD34" s="165"/>
      <c r="DE34" s="188" t="b" cm="1">
        <f t="array" aca="1" ref="DE34" ca="1">OR($G34=Forecast_Capex_Input!$BF$8:$BF$10)</f>
        <v>0</v>
      </c>
      <c r="DF34" s="188" cm="1">
        <f t="array" aca="1" ref="DF34" ca="1">IFERROR(INDEX(Forecast_Capex_Input!BG$12:BG$286,$X34)
*(INDEX(Forecast_Capex_Input!$H$12:$H$286,$X34)=Repex),0)
*$DE34</f>
        <v>0</v>
      </c>
      <c r="DG34" s="188" cm="1">
        <f t="array" aca="1" ref="DG34" ca="1">IFERROR(INDEX(Forecast_Capex_Input!BH$12:BH$286,$X34)
*(INDEX(Forecast_Capex_Input!$H$12:$H$286,$X34)=Repex),0)
*$DE34</f>
        <v>0</v>
      </c>
      <c r="DH34" s="188" cm="1">
        <f t="array" aca="1" ref="DH34" ca="1">IFERROR(INDEX(Forecast_Capex_Input!BI$12:BI$286,$X34)
*(INDEX(Forecast_Capex_Input!$H$12:$H$286,$X34)=Repex),0)
*$DE34</f>
        <v>0</v>
      </c>
      <c r="DI34" s="188" cm="1">
        <f t="array" aca="1" ref="DI34" ca="1">IFERROR(INDEX(Forecast_Capex_Input!BJ$12:BJ$286,$X34)
*(INDEX(Forecast_Capex_Input!$H$12:$H$286,$X34)=Repex),0)
*$DE34</f>
        <v>0</v>
      </c>
      <c r="DJ34" s="188" cm="1">
        <f t="array" aca="1" ref="DJ34" ca="1">IFERROR(INDEX(Forecast_Capex_Input!BK$12:BK$286,$X34)
*(INDEX(Forecast_Capex_Input!$H$12:$H$286,$X34)=Repex),0)
*$DE34</f>
        <v>0</v>
      </c>
      <c r="DK34" s="188" cm="1">
        <f t="array" aca="1" ref="DK34" ca="1">IFERROR(INDEX(Forecast_Capex_Input!BL$12:BL$286,$X34)
*(INDEX(Forecast_Capex_Input!$H$12:$H$286,$X34)=Repex),0)
*$DE34</f>
        <v>0</v>
      </c>
      <c r="DL34" s="165"/>
      <c r="DM34" s="188" t="b" cm="1">
        <f t="array" aca="1" ref="DM34" ca="1">OR($G34=Forecast_Capex_Input!$BN$8:$BN$9)</f>
        <v>0</v>
      </c>
      <c r="DN34" s="188" cm="1">
        <f t="array" aca="1" ref="DN34" ca="1">IFERROR(INDEX(Forecast_Capex_Input!BO$12:BO$286,$X34)
*(INDEX(Forecast_Capex_Input!$H$12:$H$286,$X34)=Repex),0)
*$DM34</f>
        <v>0</v>
      </c>
      <c r="DO34" s="188" cm="1">
        <f t="array" aca="1" ref="DO34" ca="1">IFERROR(INDEX(Forecast_Capex_Input!BP$12:BP$286,$X34)
*(INDEX(Forecast_Capex_Input!$H$12:$H$286,$X34)=Repex),0)
*$DM34</f>
        <v>0</v>
      </c>
      <c r="DP34" s="188" cm="1">
        <f t="array" aca="1" ref="DP34" ca="1">IFERROR(INDEX(Forecast_Capex_Input!BQ$12:BQ$286,$X34)
*(INDEX(Forecast_Capex_Input!$H$12:$H$286,$X34)=Repex),0)
*$DM34</f>
        <v>0</v>
      </c>
      <c r="DQ34" s="188" cm="1">
        <f t="array" aca="1" ref="DQ34" ca="1">IFERROR(INDEX(Forecast_Capex_Input!BR$12:BR$286,$X34)
*(INDEX(Forecast_Capex_Input!$H$12:$H$286,$X34)=Repex),0)
*$DM34</f>
        <v>0</v>
      </c>
      <c r="DR34" s="188" cm="1">
        <f t="array" aca="1" ref="DR34" ca="1">IFERROR(INDEX(Forecast_Capex_Input!BS$12:BS$286,$X34)
*(INDEX(Forecast_Capex_Input!$H$12:$H$286,$X34)=Repex),0)
*$DM34</f>
        <v>0</v>
      </c>
      <c r="DS34" s="165"/>
      <c r="DT34" s="188" t="b" cm="1">
        <f t="array" aca="1" ref="DT34" ca="1">OR($G34=Forecast_Capex_Input!$BU$8:$BU$10)</f>
        <v>1</v>
      </c>
      <c r="DU34" s="188" cm="1">
        <f t="array" aca="1" ref="DU34" ca="1">IFERROR(INDEX(Forecast_Capex_Input!BV$12:BV$286,$X34)
*(INDEX(Forecast_Capex_Input!$H$12:$H$286,$X34)=Repex),0)
*$DT34</f>
        <v>0.33270321361058608</v>
      </c>
      <c r="DV34" s="188" cm="1">
        <f t="array" aca="1" ref="DV34" ca="1">IFERROR(INDEX(Forecast_Capex_Input!BW$12:BW$286,$X34)
*(INDEX(Forecast_Capex_Input!$H$12:$H$286,$X34)=Repex),0)
*$DT34</f>
        <v>0.51984877126654072</v>
      </c>
      <c r="DW34" s="188" cm="1">
        <f t="array" aca="1" ref="DW34" ca="1">IFERROR(INDEX(Forecast_Capex_Input!BX$12:BX$286,$X34)
*(INDEX(Forecast_Capex_Input!$H$12:$H$286,$X34)=Repex),0)
*$DT34</f>
        <v>4.5368620037807193E-2</v>
      </c>
      <c r="DX34" s="188" cm="1">
        <f t="array" aca="1" ref="DX34" ca="1">IFERROR(INDEX(Forecast_Capex_Input!BY$12:BY$286,$X34)
*(INDEX(Forecast_Capex_Input!$H$12:$H$286,$X34)=Repex),0)
*$DT34</f>
        <v>0</v>
      </c>
      <c r="DY34" s="188" cm="1">
        <f t="array" aca="1" ref="DY34" ca="1">IFERROR(INDEX(Forecast_Capex_Input!BZ$12:BZ$286,$X34)
*(INDEX(Forecast_Capex_Input!$H$12:$H$286,$X34)=Repex),0)
*$DT34</f>
        <v>0</v>
      </c>
      <c r="DZ34" s="188" cm="1">
        <f t="array" aca="1" ref="DZ34" ca="1">IFERROR(INDEX(Forecast_Capex_Input!CA$12:CA$286,$X34)
*(INDEX(Forecast_Capex_Input!$H$12:$H$286,$X34)=Repex),0)
*$DT34</f>
        <v>0</v>
      </c>
      <c r="EA34" s="188" cm="1">
        <f t="array" aca="1" ref="EA34" ca="1">IFERROR(INDEX(Forecast_Capex_Input!CB$12:CB$286,$X34)
*(INDEX(Forecast_Capex_Input!$H$12:$H$286,$X34)=Repex),0)
*$DT34</f>
        <v>0.10207939508506618</v>
      </c>
      <c r="EB34" s="188" cm="1">
        <f t="array" aca="1" ref="EB34" ca="1">IFERROR(INDEX(Forecast_Capex_Input!CC$12:CC$286,$X34)
*(INDEX(Forecast_Capex_Input!$H$12:$H$286,$X34)=Repex),0)
*$DT34</f>
        <v>0</v>
      </c>
      <c r="EC34" s="165"/>
      <c r="ED34" s="226" t="str">
        <f t="shared" si="39"/>
        <v>N/A</v>
      </c>
      <c r="EE34" s="174" t="s">
        <v>15</v>
      </c>
    </row>
    <row r="35" spans="3:135" x14ac:dyDescent="0.2">
      <c r="C35" s="174">
        <f t="shared" si="40"/>
        <v>25</v>
      </c>
      <c r="D35" s="167" t="str" cm="1">
        <f t="array" ref="D35">IFERROR(INDEX(Forecast_Capex_Input!$D$12:$D$286,$X35),NA)</f>
        <v>Finley Secondary Systems Renewal</v>
      </c>
      <c r="E35" s="172" t="b" cm="1">
        <f t="array" ref="E35">IF($X35=NA,NA,INDEX(Forecast_Capex_Input!$E$12:$E$286,$X35))</f>
        <v>1</v>
      </c>
      <c r="F35" s="167" t="str" cm="1">
        <f t="array" aca="1" ref="F35" ca="1">IFERROR(INDEX(General!$E$25:$E$26,$Y35),NA)</f>
        <v>Labour</v>
      </c>
      <c r="G35" s="167" t="str" cm="1">
        <f t="array" aca="1" ref="G35" ca="1">IFERROR(INDEX(Forecast_Capex_Input!$AI$11:$BB$11,$AA35),NA)</f>
        <v>Secondary Systems</v>
      </c>
      <c r="H35" s="189" cm="1">
        <f t="array" aca="1" ref="H35" ca="1">IFERROR(INDEX(Forecast_Capex_Input!$AI$12:$BB$286,$X35,$AA35),NA)</f>
        <v>0.96052631578947367</v>
      </c>
      <c r="I35" s="199" t="str" cm="1">
        <f t="array" ref="I35">IFERROR(INDEX(Forecast_Capex_Input!$F$12:$F$286,$X35),NA)</f>
        <v>Replacement Expenditure</v>
      </c>
      <c r="J35" s="199" t="str" cm="1">
        <f t="array" ref="J35">IFERROR(INDEX(Forecast_Capex_Input!G$12:G$286,$X35),NA)</f>
        <v>Digital Infrastructure</v>
      </c>
      <c r="K35" s="199" t="str" cm="1">
        <f t="array" ref="K35">IFERROR(INDEX(Forecast_Capex_Input!H$12:H$286,$X35),NA)</f>
        <v>Repex</v>
      </c>
      <c r="L35" s="199" t="str" cm="1">
        <f t="array" ref="L35">IFERROR(INDEX(Forecast_Capex_Input!I$12:I$286,$X35),NA)</f>
        <v>N/A</v>
      </c>
      <c r="M35" s="199" t="str" cm="1">
        <f t="array" ref="M35">IFERROR(INDEX(Forecast_Capex_Input!J$12:J$286,$X35),NA)</f>
        <v>N/A</v>
      </c>
      <c r="N35" s="199" t="str" cm="1">
        <f t="array" ref="N35">IFERROR(INDEX(Forecast_Capex_Input!K$12:K$286,$X35),NA)</f>
        <v>DI - Protection systems</v>
      </c>
      <c r="O35" s="199" t="str" cm="1">
        <f t="array" ref="O35">IFERROR(INDEX(Forecast_Capex_Input!L$12:L$286,$X35),NA)</f>
        <v>DI - Safe and Reliable Network</v>
      </c>
      <c r="P35" s="199" t="str" cm="1">
        <f t="array" ref="P35">IFERROR(INDEX(Forecast_Capex_Input!M$12:M$286,$X35),NA)</f>
        <v>N/A</v>
      </c>
      <c r="Q35" s="172" t="str" cm="1">
        <f t="array" ref="Q35">IFERROR(INDEX(Forecast_Capex_Input!N$12:N$286,$X35),NA)</f>
        <v>No</v>
      </c>
      <c r="R35" s="265" cm="1">
        <f t="array" ref="R35">IFERROR(INDEX(Forecast_Capex_Input!O$12:O$286,$X35),0)</f>
        <v>0</v>
      </c>
      <c r="S35" s="172" t="str" cm="1">
        <f t="array" ref="S35">IFERROR(INDEX(Forecast_Capex_Input!P$12:P$286,$X35),0)</f>
        <v>Safety security &amp; reliability</v>
      </c>
      <c r="T35" s="199" t="str" cm="1">
        <f t="array" aca="1" ref="T35" ca="1">IFERROR(INDEX(General!$K$84:$K$103,$AA35),NA)</f>
        <v>Secondary Systems (2018-23)</v>
      </c>
      <c r="U35" s="188" cm="1">
        <f t="array" aca="1" ref="U35" ca="1">IFERROR(
IF($F35=General!$E$25,INDEX(Forecast_Capex_Input!S$12:S$286,$X35),
INDEX(Forecast_Capex_Input!T$12:T$286,$X35)),0)</f>
        <v>0.37276443763488876</v>
      </c>
      <c r="V35" s="222" t="b">
        <f>IFERROR(INDEX(Overheads!$T$19:$T$26,MATCH($I35,Overheads!$E$19:$E$26,0)),FALSE)</f>
        <v>1</v>
      </c>
      <c r="W35" s="165"/>
      <c r="X35" s="174">
        <f>IFERROR(
IF(MATCH($C35,Forecast_Capex_Input!$CI$12:$CI$286,1)+1&gt;MAX(Forecast_Capex_Input!$C$12:$C$286),NA,
MATCH($C35,Forecast_Capex_Input!$CI$12:$CI$286,1)+1),1)</f>
        <v>11</v>
      </c>
      <c r="Y35" s="174" cm="1">
        <f t="array" aca="1" ref="Y35" ca="1">IFERROR(
IF(X34&lt;&gt;X35,1,
IF(COUNTIF(OFFSET(Y34,0,0,-INDEX(Forecast_Capex_Input!$CG$12:$CG$286,$X35)),Y34)=INDEX(Forecast_Capex_Input!$CG$12:$CG$286,$X35),Y34+1,Y34)),NA)</f>
        <v>1</v>
      </c>
      <c r="Z35" s="174" cm="1">
        <f t="array" ref="Z35">IFERROR($C35-IF($X35=1,1,INDEX(Forecast_Capex_Input!$CI$12:$CI$286,$X35-1))+1,NA)</f>
        <v>1</v>
      </c>
      <c r="AA35" s="174" cm="1">
        <f t="array" aca="1" ref="AA35" ca="1">IFERROR(IF(Y35=1,
INDEX(Forecast_Capex_Input!$AI$10:$BB$10,SMALL(IF(INDEX(Forecast_Capex_Input!$AI$12:$BB$286,$X35,0)&gt;0,COLUMN(Forecast_Capex_Input!$AI$10:$BB$10)-COLUMN(Forecast_Capex_Input!$AI$12)+1),ROWS(OFFSET(AA34,0,0,-$Z35)))),
OFFSET(AA34,-INDEX(Forecast_Capex_Input!$CG$12:$CG$286,$X35)+1,0)),NA)</f>
        <v>4</v>
      </c>
      <c r="AB35" s="174">
        <f t="shared" ca="1" si="9"/>
        <v>1</v>
      </c>
      <c r="AC35" s="222" t="b">
        <f t="shared" si="41"/>
        <v>0</v>
      </c>
      <c r="AD35" s="220" t="b">
        <v>0</v>
      </c>
      <c r="AE35" s="222" t="b">
        <f t="shared" si="10"/>
        <v>1</v>
      </c>
      <c r="AF35" s="165"/>
      <c r="AG35" s="215">
        <v>0.23340658235739811</v>
      </c>
      <c r="AH35" s="215">
        <v>0.21218780214308922</v>
      </c>
      <c r="AI35" s="215">
        <v>0.10609390107154461</v>
      </c>
      <c r="AJ35" s="215">
        <v>0.23340658235739811</v>
      </c>
      <c r="AK35" s="215">
        <v>0.24401597246455256</v>
      </c>
      <c r="AL35" s="155">
        <v>1.0291108403939826</v>
      </c>
      <c r="AM35" s="165"/>
      <c r="AN35" s="215" cm="1">
        <f t="array" aca="1" ref="AN35" ca="1">IFERROR(INDEX(General!O$33:O$34,$AB35)
*AG35,0)</f>
        <v>0.23302815219781525</v>
      </c>
      <c r="AO35" s="215" cm="1">
        <f t="array" aca="1" ref="AO35" ca="1">IFERROR(INDEX(General!P$33:P$34,$AB35)
*AH35,0)</f>
        <v>0.21346401053980887</v>
      </c>
      <c r="AP35" s="215" cm="1">
        <f t="array" aca="1" ref="AP35" ca="1">IFERROR(INDEX(General!Q$33:Q$34,$AB35)
*AI35,0)</f>
        <v>0.10769300279729757</v>
      </c>
      <c r="AQ35" s="215" cm="1">
        <f t="array" aca="1" ref="AQ35" ca="1">IFERROR(INDEX(General!R$33:R$34,$AB35)
*AJ35,0)</f>
        <v>0.23887555234171101</v>
      </c>
      <c r="AR35" s="215" cm="1">
        <f t="array" aca="1" ref="AR35" ca="1">IFERROR(INDEX(General!S$33:S$34,$AB35)
*AK35,0)</f>
        <v>0.25126966038198817</v>
      </c>
      <c r="AS35" s="155">
        <f t="shared" ca="1" si="42"/>
        <v>1.0443303782586209</v>
      </c>
      <c r="AT35" s="165"/>
      <c r="AU35" s="215">
        <f ca="1">IF($AE35=FALSE,AN35*Overheads!$R$24*$V35,
IFERROR(Overheads!$O$49*$V35*AN35,0)
+IFERROR(Overheads!Q$59*$V35*(AN35/Overheads!Q$68),0))</f>
        <v>3.2639413318161101E-2</v>
      </c>
      <c r="AV35" s="215">
        <f ca="1">IF($AE35=FALSE,AO35*Overheads!$R$24*$V35,
IFERROR(Overheads!$O$49*$V35*AO35,0)
+IFERROR(Overheads!R$59*$V35*(AO35/Overheads!R$68),0))</f>
        <v>2.5477023677472042E-2</v>
      </c>
      <c r="AW35" s="215">
        <f ca="1">IF($AE35=FALSE,AP35*Overheads!$R$24*$V35,
IFERROR(Overheads!$O$49*$V35*AP35,0)
+IFERROR(Overheads!S$59*$V35*(AP35/Overheads!S$68),0))</f>
        <v>1.4004521989229812E-2</v>
      </c>
      <c r="AX35" s="215">
        <f ca="1">IF($AE35=FALSE,AQ35*Overheads!$R$24*$V35,
IFERROR(Overheads!$O$49*$V35*AQ35,0)
+IFERROR(Overheads!T$59*$V35*(AQ35/Overheads!T$68),0))</f>
        <v>3.4228726046120664E-2</v>
      </c>
      <c r="AY35" s="215">
        <f ca="1">IF($AE35=FALSE,AR35*Overheads!$R$24*$V35,
IFERROR(Overheads!$O$49*$V35*AR35,0)
+IFERROR(Overheads!U$59*$V35*(AR35/Overheads!U$68),0))</f>
        <v>3.0736938708783142E-2</v>
      </c>
      <c r="AZ35" s="155">
        <f t="shared" ca="1" si="43"/>
        <v>0.13708662373976677</v>
      </c>
      <c r="BA35" s="165"/>
      <c r="BB35" s="215">
        <f ca="1">IF($AE35=FALSE,AN35*Overheads!$S$25,
IFERROR(Overheads!$O$50*AN35,0)
+IFERROR(Overheads!Q$60*(AN35/Overheads!Q$66),0))</f>
        <v>4.3806517305304896E-3</v>
      </c>
      <c r="BC35" s="215">
        <f ca="1">IF($AE35=FALSE,AO35*Overheads!$S$25,
IFERROR(Overheads!$O$50*AO35,0)
+IFERROR(Overheads!R$60*(AO35/Overheads!R$66),0))</f>
        <v>3.6016932638373751E-3</v>
      </c>
      <c r="BD35" s="215">
        <f ca="1">IF($AE35=FALSE,AP35*Overheads!$S$25,
IFERROR(Overheads!$O$50*AP35,0)
+IFERROR(Overheads!S$60*(AP35/Overheads!S$66),0))</f>
        <v>1.9765580146922646E-3</v>
      </c>
      <c r="BE35" s="215">
        <f ca="1">IF($AE35=FALSE,AQ35*Overheads!$S$25,
IFERROR(Overheads!$O$50*AQ35,0)
+IFERROR(Overheads!T$60*(AQ35/Overheads!T$66),0))</f>
        <v>4.842199049593281E-3</v>
      </c>
      <c r="BF35" s="215">
        <f ca="1">IF($AE35=FALSE,AR35*Overheads!$S$25,
IFERROR(Overheads!$O$50*AR35,0)
+IFERROR(Overheads!U$60*(AR35/Overheads!U$66),0))</f>
        <v>4.4988442009597299E-3</v>
      </c>
      <c r="BG35" s="155">
        <f t="shared" ca="1" si="44"/>
        <v>1.9299946259613142E-2</v>
      </c>
      <c r="BH35" s="165"/>
      <c r="BI35" s="215">
        <f t="shared" ca="1" si="45"/>
        <v>0.27004821724650685</v>
      </c>
      <c r="BJ35" s="215">
        <f t="shared" ca="1" si="11"/>
        <v>0.2425427274811183</v>
      </c>
      <c r="BK35" s="215">
        <f t="shared" ca="1" si="12"/>
        <v>0.12367408280121965</v>
      </c>
      <c r="BL35" s="215">
        <f t="shared" ca="1" si="13"/>
        <v>0.27794647743742495</v>
      </c>
      <c r="BM35" s="215">
        <f t="shared" ca="1" si="14"/>
        <v>0.28650544329173105</v>
      </c>
      <c r="BN35" s="155">
        <f t="shared" ca="1" si="46"/>
        <v>1.2007169482580007</v>
      </c>
      <c r="BO35" s="165"/>
      <c r="BP35" s="187" cm="1">
        <f t="array" ref="BP35">IFERROR(IF($X35=$X34,BP34,INDEX(Forecast_Capex_Input!AC$12:AC$286,$X35)),0)</f>
        <v>0.1</v>
      </c>
      <c r="BQ35" s="187" cm="1">
        <f t="array" ref="BQ35">IFERROR(IF($X35=$X34,BQ34,INDEX(Forecast_Capex_Input!AD$12:AD$286,$X35)),0)</f>
        <v>0.11</v>
      </c>
      <c r="BR35" s="187" cm="1">
        <f t="array" ref="BR35">IFERROR(IF($X35=$X34,BR34,INDEX(Forecast_Capex_Input!AE$12:AE$286,$X35)),0)</f>
        <v>0.14000000000000001</v>
      </c>
      <c r="BS35" s="187" cm="1">
        <f t="array" ref="BS35">IFERROR(IF($X35=$X34,BS34,INDEX(Forecast_Capex_Input!AF$12:AF$286,$X35)),0)</f>
        <v>0.32</v>
      </c>
      <c r="BT35" s="187" cm="1">
        <f t="array" ref="BT35">IFERROR(IF($X35=$X34,BT34,INDEX(Forecast_Capex_Input!AG$12:AG$286,$X35)),0)</f>
        <v>0.33</v>
      </c>
      <c r="BU35" s="165"/>
      <c r="BV35" s="215">
        <f t="shared" si="15"/>
        <v>0.10291108403939826</v>
      </c>
      <c r="BW35" s="215">
        <f t="shared" si="16"/>
        <v>0.11320219244333808</v>
      </c>
      <c r="BX35" s="215">
        <f t="shared" si="17"/>
        <v>0.14407551765515758</v>
      </c>
      <c r="BY35" s="215">
        <f t="shared" si="18"/>
        <v>0.32931546892607444</v>
      </c>
      <c r="BZ35" s="215">
        <f t="shared" si="19"/>
        <v>0.33960657733001426</v>
      </c>
      <c r="CA35" s="155">
        <f t="shared" si="47"/>
        <v>1.0291108403939826</v>
      </c>
      <c r="CB35" s="165"/>
      <c r="CC35" s="215">
        <f t="shared" ca="1" si="20"/>
        <v>0.10443303782586209</v>
      </c>
      <c r="CD35" s="215">
        <f t="shared" ca="1" si="21"/>
        <v>0.1148763416084483</v>
      </c>
      <c r="CE35" s="215">
        <f t="shared" ca="1" si="22"/>
        <v>0.14620625295620693</v>
      </c>
      <c r="CF35" s="215">
        <f t="shared" ca="1" si="23"/>
        <v>0.33418572104275868</v>
      </c>
      <c r="CG35" s="215">
        <f t="shared" ca="1" si="24"/>
        <v>0.34462902482534491</v>
      </c>
      <c r="CH35" s="155">
        <f t="shared" ca="1" si="48"/>
        <v>1.0443303782586209</v>
      </c>
      <c r="CI35" s="165"/>
      <c r="CJ35" s="215">
        <f t="shared" ca="1" si="25"/>
        <v>1.3708662373976678E-2</v>
      </c>
      <c r="CK35" s="215">
        <f t="shared" ca="1" si="26"/>
        <v>1.5079528611374344E-2</v>
      </c>
      <c r="CL35" s="215">
        <f t="shared" ca="1" si="27"/>
        <v>1.919212732356735E-2</v>
      </c>
      <c r="CM35" s="215">
        <f t="shared" ca="1" si="28"/>
        <v>4.3867719596725363E-2</v>
      </c>
      <c r="CN35" s="215">
        <f t="shared" ca="1" si="29"/>
        <v>4.5238585834123032E-2</v>
      </c>
      <c r="CO35" s="155">
        <f t="shared" ca="1" si="49"/>
        <v>0.13708662373976677</v>
      </c>
      <c r="CP35" s="165"/>
      <c r="CQ35" s="223">
        <f t="shared" ca="1" si="30"/>
        <v>1.9299946259613142E-3</v>
      </c>
      <c r="CR35" s="223">
        <f t="shared" ca="1" si="31"/>
        <v>2.1229940885574457E-3</v>
      </c>
      <c r="CS35" s="223">
        <f t="shared" ca="1" si="32"/>
        <v>2.7019924763458402E-3</v>
      </c>
      <c r="CT35" s="223">
        <f t="shared" ca="1" si="33"/>
        <v>6.1759828030762054E-3</v>
      </c>
      <c r="CU35" s="223">
        <f t="shared" ca="1" si="34"/>
        <v>6.368982265672337E-3</v>
      </c>
      <c r="CV35" s="155">
        <f t="shared" ca="1" si="50"/>
        <v>1.9299946259613142E-2</v>
      </c>
      <c r="CW35" s="165"/>
      <c r="CX35" s="215">
        <f t="shared" ca="1" si="51"/>
        <v>0.12007169482580009</v>
      </c>
      <c r="CY35" s="215">
        <f t="shared" ca="1" si="35"/>
        <v>0.13207886430838009</v>
      </c>
      <c r="CZ35" s="215">
        <f t="shared" ca="1" si="36"/>
        <v>0.16810037275612011</v>
      </c>
      <c r="DA35" s="215">
        <f t="shared" ca="1" si="37"/>
        <v>0.38422942344256023</v>
      </c>
      <c r="DB35" s="215">
        <f t="shared" ca="1" si="38"/>
        <v>0.3962365929251403</v>
      </c>
      <c r="DC35" s="155">
        <f t="shared" ca="1" si="52"/>
        <v>1.2007169482580009</v>
      </c>
      <c r="DD35" s="165"/>
      <c r="DE35" s="188" t="b" cm="1">
        <f t="array" aca="1" ref="DE35" ca="1">OR($G35=Forecast_Capex_Input!$BF$8:$BF$10)</f>
        <v>0</v>
      </c>
      <c r="DF35" s="188" cm="1">
        <f t="array" aca="1" ref="DF35" ca="1">IFERROR(INDEX(Forecast_Capex_Input!BG$12:BG$286,$X35)
*(INDEX(Forecast_Capex_Input!$H$12:$H$286,$X35)=Repex),0)
*$DE35</f>
        <v>0</v>
      </c>
      <c r="DG35" s="188" cm="1">
        <f t="array" aca="1" ref="DG35" ca="1">IFERROR(INDEX(Forecast_Capex_Input!BH$12:BH$286,$X35)
*(INDEX(Forecast_Capex_Input!$H$12:$H$286,$X35)=Repex),0)
*$DE35</f>
        <v>0</v>
      </c>
      <c r="DH35" s="188" cm="1">
        <f t="array" aca="1" ref="DH35" ca="1">IFERROR(INDEX(Forecast_Capex_Input!BI$12:BI$286,$X35)
*(INDEX(Forecast_Capex_Input!$H$12:$H$286,$X35)=Repex),0)
*$DE35</f>
        <v>0</v>
      </c>
      <c r="DI35" s="188" cm="1">
        <f t="array" aca="1" ref="DI35" ca="1">IFERROR(INDEX(Forecast_Capex_Input!BJ$12:BJ$286,$X35)
*(INDEX(Forecast_Capex_Input!$H$12:$H$286,$X35)=Repex),0)
*$DE35</f>
        <v>0</v>
      </c>
      <c r="DJ35" s="188" cm="1">
        <f t="array" aca="1" ref="DJ35" ca="1">IFERROR(INDEX(Forecast_Capex_Input!BK$12:BK$286,$X35)
*(INDEX(Forecast_Capex_Input!$H$12:$H$286,$X35)=Repex),0)
*$DE35</f>
        <v>0</v>
      </c>
      <c r="DK35" s="188" cm="1">
        <f t="array" aca="1" ref="DK35" ca="1">IFERROR(INDEX(Forecast_Capex_Input!BL$12:BL$286,$X35)
*(INDEX(Forecast_Capex_Input!$H$12:$H$286,$X35)=Repex),0)
*$DE35</f>
        <v>0</v>
      </c>
      <c r="DL35" s="165"/>
      <c r="DM35" s="188" t="b" cm="1">
        <f t="array" aca="1" ref="DM35" ca="1">OR($G35=Forecast_Capex_Input!$BN$8:$BN$9)</f>
        <v>0</v>
      </c>
      <c r="DN35" s="188" cm="1">
        <f t="array" aca="1" ref="DN35" ca="1">IFERROR(INDEX(Forecast_Capex_Input!BO$12:BO$286,$X35)
*(INDEX(Forecast_Capex_Input!$H$12:$H$286,$X35)=Repex),0)
*$DM35</f>
        <v>0</v>
      </c>
      <c r="DO35" s="188" cm="1">
        <f t="array" aca="1" ref="DO35" ca="1">IFERROR(INDEX(Forecast_Capex_Input!BP$12:BP$286,$X35)
*(INDEX(Forecast_Capex_Input!$H$12:$H$286,$X35)=Repex),0)
*$DM35</f>
        <v>0</v>
      </c>
      <c r="DP35" s="188" cm="1">
        <f t="array" aca="1" ref="DP35" ca="1">IFERROR(INDEX(Forecast_Capex_Input!BQ$12:BQ$286,$X35)
*(INDEX(Forecast_Capex_Input!$H$12:$H$286,$X35)=Repex),0)
*$DM35</f>
        <v>0</v>
      </c>
      <c r="DQ35" s="188" cm="1">
        <f t="array" aca="1" ref="DQ35" ca="1">IFERROR(INDEX(Forecast_Capex_Input!BR$12:BR$286,$X35)
*(INDEX(Forecast_Capex_Input!$H$12:$H$286,$X35)=Repex),0)
*$DM35</f>
        <v>0</v>
      </c>
      <c r="DR35" s="188" cm="1">
        <f t="array" aca="1" ref="DR35" ca="1">IFERROR(INDEX(Forecast_Capex_Input!BS$12:BS$286,$X35)
*(INDEX(Forecast_Capex_Input!$H$12:$H$286,$X35)=Repex),0)
*$DM35</f>
        <v>0</v>
      </c>
      <c r="DS35" s="165"/>
      <c r="DT35" s="188" t="b" cm="1">
        <f t="array" aca="1" ref="DT35" ca="1">OR($G35=Forecast_Capex_Input!$BU$8:$BU$10)</f>
        <v>1</v>
      </c>
      <c r="DU35" s="188" cm="1">
        <f t="array" aca="1" ref="DU35" ca="1">IFERROR(INDEX(Forecast_Capex_Input!BV$12:BV$286,$X35)
*(INDEX(Forecast_Capex_Input!$H$12:$H$286,$X35)=Repex),0)
*$DT35</f>
        <v>0.59342105263157896</v>
      </c>
      <c r="DV35" s="188" cm="1">
        <f t="array" aca="1" ref="DV35" ca="1">IFERROR(INDEX(Forecast_Capex_Input!BW$12:BW$286,$X35)
*(INDEX(Forecast_Capex_Input!$H$12:$H$286,$X35)=Repex),0)
*$DT35</f>
        <v>0.29605263157894735</v>
      </c>
      <c r="DW35" s="188" cm="1">
        <f t="array" aca="1" ref="DW35" ca="1">IFERROR(INDEX(Forecast_Capex_Input!BX$12:BX$286,$X35)
*(INDEX(Forecast_Capex_Input!$H$12:$H$286,$X35)=Repex),0)
*$DT35</f>
        <v>7.1052631578947367E-2</v>
      </c>
      <c r="DX35" s="188" cm="1">
        <f t="array" aca="1" ref="DX35" ca="1">IFERROR(INDEX(Forecast_Capex_Input!BY$12:BY$286,$X35)
*(INDEX(Forecast_Capex_Input!$H$12:$H$286,$X35)=Repex),0)
*$DT35</f>
        <v>0</v>
      </c>
      <c r="DY35" s="188" cm="1">
        <f t="array" aca="1" ref="DY35" ca="1">IFERROR(INDEX(Forecast_Capex_Input!BZ$12:BZ$286,$X35)
*(INDEX(Forecast_Capex_Input!$H$12:$H$286,$X35)=Repex),0)
*$DT35</f>
        <v>0</v>
      </c>
      <c r="DZ35" s="188" cm="1">
        <f t="array" aca="1" ref="DZ35" ca="1">IFERROR(INDEX(Forecast_Capex_Input!CA$12:CA$286,$X35)
*(INDEX(Forecast_Capex_Input!$H$12:$H$286,$X35)=Repex),0)
*$DT35</f>
        <v>0</v>
      </c>
      <c r="EA35" s="188" cm="1">
        <f t="array" aca="1" ref="EA35" ca="1">IFERROR(INDEX(Forecast_Capex_Input!CB$12:CB$286,$X35)
*(INDEX(Forecast_Capex_Input!$H$12:$H$286,$X35)=Repex),0)
*$DT35</f>
        <v>3.9473684210526314E-2</v>
      </c>
      <c r="EB35" s="188" cm="1">
        <f t="array" aca="1" ref="EB35" ca="1">IFERROR(INDEX(Forecast_Capex_Input!CC$12:CC$286,$X35)
*(INDEX(Forecast_Capex_Input!$H$12:$H$286,$X35)=Repex),0)
*$DT35</f>
        <v>0</v>
      </c>
      <c r="EC35" s="165"/>
      <c r="ED35" s="226" t="str">
        <f t="shared" si="39"/>
        <v>N/A</v>
      </c>
      <c r="EE35" s="174" t="s">
        <v>15</v>
      </c>
    </row>
    <row r="36" spans="3:135" x14ac:dyDescent="0.2">
      <c r="C36" s="174">
        <f t="shared" si="40"/>
        <v>26</v>
      </c>
      <c r="D36" s="167" t="str" cm="1">
        <f t="array" ref="D36">IFERROR(INDEX(Forecast_Capex_Input!$D$12:$D$286,$X36),NA)</f>
        <v>Finley Secondary Systems Renewal</v>
      </c>
      <c r="E36" s="172" t="b" cm="1">
        <f t="array" ref="E36">IF($X36=NA,NA,INDEX(Forecast_Capex_Input!$E$12:$E$286,$X36))</f>
        <v>1</v>
      </c>
      <c r="F36" s="167" t="str" cm="1">
        <f t="array" aca="1" ref="F36" ca="1">IFERROR(INDEX(General!$E$25:$E$26,$Y36),NA)</f>
        <v>Labour</v>
      </c>
      <c r="G36" s="167" t="str" cm="1">
        <f t="array" aca="1" ref="G36" ca="1">IFERROR(INDEX(Forecast_Capex_Input!$AI$11:$BB$11,$AA36),NA)</f>
        <v>Business IT</v>
      </c>
      <c r="H36" s="189" cm="1">
        <f t="array" aca="1" ref="H36" ca="1">IFERROR(INDEX(Forecast_Capex_Input!$AI$12:$BB$286,$X36,$AA36),NA)</f>
        <v>3.9473684210526314E-2</v>
      </c>
      <c r="I36" s="199" t="str" cm="1">
        <f t="array" ref="I36">IFERROR(INDEX(Forecast_Capex_Input!$F$12:$F$286,$X36),NA)</f>
        <v>Replacement Expenditure</v>
      </c>
      <c r="J36" s="199" t="str" cm="1">
        <f t="array" ref="J36">IFERROR(INDEX(Forecast_Capex_Input!G$12:G$286,$X36),NA)</f>
        <v>Digital Infrastructure</v>
      </c>
      <c r="K36" s="199" t="str" cm="1">
        <f t="array" ref="K36">IFERROR(INDEX(Forecast_Capex_Input!H$12:H$286,$X36),NA)</f>
        <v>Repex</v>
      </c>
      <c r="L36" s="199" t="str" cm="1">
        <f t="array" ref="L36">IFERROR(INDEX(Forecast_Capex_Input!I$12:I$286,$X36),NA)</f>
        <v>N/A</v>
      </c>
      <c r="M36" s="199" t="str" cm="1">
        <f t="array" ref="M36">IFERROR(INDEX(Forecast_Capex_Input!J$12:J$286,$X36),NA)</f>
        <v>N/A</v>
      </c>
      <c r="N36" s="199" t="str" cm="1">
        <f t="array" ref="N36">IFERROR(INDEX(Forecast_Capex_Input!K$12:K$286,$X36),NA)</f>
        <v>DI - Protection systems</v>
      </c>
      <c r="O36" s="199" t="str" cm="1">
        <f t="array" ref="O36">IFERROR(INDEX(Forecast_Capex_Input!L$12:L$286,$X36),NA)</f>
        <v>DI - Safe and Reliable Network</v>
      </c>
      <c r="P36" s="199" t="str" cm="1">
        <f t="array" ref="P36">IFERROR(INDEX(Forecast_Capex_Input!M$12:M$286,$X36),NA)</f>
        <v>N/A</v>
      </c>
      <c r="Q36" s="172" t="str" cm="1">
        <f t="array" ref="Q36">IFERROR(INDEX(Forecast_Capex_Input!N$12:N$286,$X36),NA)</f>
        <v>No</v>
      </c>
      <c r="R36" s="265" cm="1">
        <f t="array" ref="R36">IFERROR(INDEX(Forecast_Capex_Input!O$12:O$286,$X36),0)</f>
        <v>0</v>
      </c>
      <c r="S36" s="172" t="str" cm="1">
        <f t="array" ref="S36">IFERROR(INDEX(Forecast_Capex_Input!P$12:P$286,$X36),0)</f>
        <v>Safety security &amp; reliability</v>
      </c>
      <c r="T36" s="199" t="str" cm="1">
        <f t="array" aca="1" ref="T36" ca="1">IFERROR(INDEX(General!$K$84:$K$103,$AA36),NA)</f>
        <v>Business IT (2018 onwards)</v>
      </c>
      <c r="U36" s="188" cm="1">
        <f t="array" aca="1" ref="U36" ca="1">IFERROR(
IF($F36=General!$E$25,INDEX(Forecast_Capex_Input!S$12:S$286,$X36),
INDEX(Forecast_Capex_Input!T$12:T$286,$X36)),0)</f>
        <v>0.37276443763488876</v>
      </c>
      <c r="V36" s="222" t="b">
        <f>IFERROR(INDEX(Overheads!$T$19:$T$26,MATCH($I36,Overheads!$E$19:$E$26,0)),FALSE)</f>
        <v>1</v>
      </c>
      <c r="W36" s="165"/>
      <c r="X36" s="174">
        <f>IFERROR(
IF(MATCH($C36,Forecast_Capex_Input!$CI$12:$CI$286,1)+1&gt;MAX(Forecast_Capex_Input!$C$12:$C$286),NA,
MATCH($C36,Forecast_Capex_Input!$CI$12:$CI$286,1)+1),1)</f>
        <v>11</v>
      </c>
      <c r="Y36" s="174" cm="1">
        <f t="array" aca="1" ref="Y36" ca="1">IFERROR(
IF(X35&lt;&gt;X36,1,
IF(COUNTIF(OFFSET(Y35,0,0,-INDEX(Forecast_Capex_Input!$CG$12:$CG$286,$X36)),Y35)=INDEX(Forecast_Capex_Input!$CG$12:$CG$286,$X36),Y35+1,Y35)),NA)</f>
        <v>1</v>
      </c>
      <c r="Z36" s="174" cm="1">
        <f t="array" ref="Z36">IFERROR($C36-IF($X36=1,1,INDEX(Forecast_Capex_Input!$CI$12:$CI$286,$X36-1))+1,NA)</f>
        <v>2</v>
      </c>
      <c r="AA36" s="174" cm="1">
        <f t="array" aca="1" ref="AA36" ca="1">IFERROR(IF(Y36=1,
INDEX(Forecast_Capex_Input!$AI$10:$BB$10,SMALL(IF(INDEX(Forecast_Capex_Input!$AI$12:$BB$286,$X36,0)&gt;0,COLUMN(Forecast_Capex_Input!$AI$10:$BB$10)-COLUMN(Forecast_Capex_Input!$AI$12)+1),ROWS(OFFSET(AA35,0,0,-$Z36)))),
OFFSET(AA35,-INDEX(Forecast_Capex_Input!$CG$12:$CG$286,$X36)+1,0)),NA)</f>
        <v>6</v>
      </c>
      <c r="AB36" s="174">
        <f t="shared" ca="1" si="9"/>
        <v>1</v>
      </c>
      <c r="AC36" s="222" t="b">
        <f t="shared" si="41"/>
        <v>0</v>
      </c>
      <c r="AD36" s="220" t="b">
        <v>0</v>
      </c>
      <c r="AE36" s="222" t="b">
        <f t="shared" si="10"/>
        <v>1</v>
      </c>
      <c r="AF36" s="165"/>
      <c r="AG36" s="215">
        <v>9.592051329756086E-3</v>
      </c>
      <c r="AH36" s="215">
        <v>8.7200466634146257E-3</v>
      </c>
      <c r="AI36" s="215">
        <v>4.3600233317073129E-3</v>
      </c>
      <c r="AJ36" s="215">
        <v>9.592051329756086E-3</v>
      </c>
      <c r="AK36" s="215">
        <v>1.0028053662926816E-2</v>
      </c>
      <c r="AL36" s="155">
        <v>4.2292226317560924E-2</v>
      </c>
      <c r="AM36" s="165"/>
      <c r="AN36" s="215" cm="1">
        <f t="array" aca="1" ref="AN36" ca="1">IFERROR(INDEX(General!O$33:O$34,$AB36)
*AG36,0)</f>
        <v>9.5764994053896667E-3</v>
      </c>
      <c r="AO36" s="215" cm="1">
        <f t="array" aca="1" ref="AO36" ca="1">IFERROR(INDEX(General!P$33:P$34,$AB36)
*AH36,0)</f>
        <v>8.7724935838277614E-3</v>
      </c>
      <c r="AP36" s="215" cm="1">
        <f t="array" aca="1" ref="AP36" ca="1">IFERROR(INDEX(General!Q$33:Q$34,$AB36)
*AI36,0)</f>
        <v>4.4257398409848318E-3</v>
      </c>
      <c r="AQ36" s="215" cm="1">
        <f t="array" aca="1" ref="AQ36" ca="1">IFERROR(INDEX(General!R$33:R$34,$AB36)
*AJ36,0)</f>
        <v>9.8168035208922328E-3</v>
      </c>
      <c r="AR36" s="215" cm="1">
        <f t="array" aca="1" ref="AR36" ca="1">IFERROR(INDEX(General!S$33:S$34,$AB36)
*AK36,0)</f>
        <v>1.0326150426657046E-2</v>
      </c>
      <c r="AS36" s="155">
        <f t="shared" ca="1" si="42"/>
        <v>4.291768677775154E-2</v>
      </c>
      <c r="AT36" s="165"/>
      <c r="AU36" s="215">
        <f ca="1">IF($AE36=FALSE,AN36*Overheads!$R$24*$V36,
IFERROR(Overheads!$O$49*$V36*AN36,0)
+IFERROR(Overheads!Q$59*$V36*(AN36/Overheads!Q$68),0))</f>
        <v>1.3413457528011407E-3</v>
      </c>
      <c r="AV36" s="215">
        <f ca="1">IF($AE36=FALSE,AO36*Overheads!$R$24*$V36,
IFERROR(Overheads!$O$49*$V36*AO36,0)
+IFERROR(Overheads!R$59*$V36*(AO36/Overheads!R$68),0))</f>
        <v>1.0470009730467961E-3</v>
      </c>
      <c r="AW36" s="215">
        <f ca="1">IF($AE36=FALSE,AP36*Overheads!$R$24*$V36,
IFERROR(Overheads!$O$49*$V36*AP36,0)
+IFERROR(Overheads!S$59*$V36*(AP36/Overheads!S$68),0))</f>
        <v>5.7552830092725258E-4</v>
      </c>
      <c r="AX36" s="215">
        <f ca="1">IF($AE36=FALSE,AQ36*Overheads!$R$24*$V36,
IFERROR(Overheads!$O$49*$V36*AQ36,0)
+IFERROR(Overheads!T$59*$V36*(AQ36/Overheads!T$68),0))</f>
        <v>1.4066599744981096E-3</v>
      </c>
      <c r="AY36" s="215">
        <f ca="1">IF($AE36=FALSE,AR36*Overheads!$R$24*$V36,
IFERROR(Overheads!$O$49*$V36*AR36,0)
+IFERROR(Overheads!U$59*$V36*(AR36/Overheads!U$68),0))</f>
        <v>1.2631618647445126E-3</v>
      </c>
      <c r="AZ36" s="155">
        <f t="shared" ca="1" si="43"/>
        <v>5.6336968660178118E-3</v>
      </c>
      <c r="BA36" s="165"/>
      <c r="BB36" s="215">
        <f ca="1">IF($AE36=FALSE,AN36*Overheads!$S$25,
IFERROR(Overheads!$O$50*AN36,0)
+IFERROR(Overheads!Q$60*(AN36/Overheads!Q$66),0))</f>
        <v>1.8002678344645841E-4</v>
      </c>
      <c r="BC36" s="215">
        <f ca="1">IF($AE36=FALSE,AO36*Overheads!$S$25,
IFERROR(Overheads!$O$50*AO36,0)
+IFERROR(Overheads!R$60*(AO36/Overheads!R$66),0))</f>
        <v>1.4801479166454967E-4</v>
      </c>
      <c r="BD36" s="215">
        <f ca="1">IF($AE36=FALSE,AP36*Overheads!$S$25,
IFERROR(Overheads!$O$50*AP36,0)
+IFERROR(Overheads!S$60*(AP36/Overheads!S$66),0))</f>
        <v>8.1228411562695791E-5</v>
      </c>
      <c r="BE36" s="215">
        <f ca="1">IF($AE36=FALSE,AQ36*Overheads!$S$25,
IFERROR(Overheads!$O$50*AQ36,0)
+IFERROR(Overheads!T$60*(AQ36/Overheads!T$66),0))</f>
        <v>1.9899448149013484E-4</v>
      </c>
      <c r="BF36" s="215">
        <f ca="1">IF($AE36=FALSE,AR36*Overheads!$S$25,
IFERROR(Overheads!$O$50*AR36,0)
+IFERROR(Overheads!U$60*(AR36/Overheads!U$66),0))</f>
        <v>1.8488400825861901E-4</v>
      </c>
      <c r="BG36" s="155">
        <f t="shared" ca="1" si="44"/>
        <v>7.9314847642245772E-4</v>
      </c>
      <c r="BH36" s="165"/>
      <c r="BI36" s="215">
        <f t="shared" ca="1" si="45"/>
        <v>1.1097871941637265E-2</v>
      </c>
      <c r="BJ36" s="215">
        <f t="shared" ca="1" si="11"/>
        <v>9.9675093485391084E-3</v>
      </c>
      <c r="BK36" s="215">
        <f t="shared" ca="1" si="12"/>
        <v>5.0824965534747796E-3</v>
      </c>
      <c r="BL36" s="215">
        <f t="shared" ca="1" si="13"/>
        <v>1.1422457976880478E-2</v>
      </c>
      <c r="BM36" s="215">
        <f t="shared" ca="1" si="14"/>
        <v>1.1774196299660178E-2</v>
      </c>
      <c r="BN36" s="155">
        <f t="shared" ca="1" si="46"/>
        <v>4.9344532120191811E-2</v>
      </c>
      <c r="BO36" s="165"/>
      <c r="BP36" s="187" cm="1">
        <f t="array" ref="BP36">IFERROR(IF($X36=$X35,BP35,INDEX(Forecast_Capex_Input!AC$12:AC$286,$X36)),0)</f>
        <v>0.1</v>
      </c>
      <c r="BQ36" s="187" cm="1">
        <f t="array" ref="BQ36">IFERROR(IF($X36=$X35,BQ35,INDEX(Forecast_Capex_Input!AD$12:AD$286,$X36)),0)</f>
        <v>0.11</v>
      </c>
      <c r="BR36" s="187" cm="1">
        <f t="array" ref="BR36">IFERROR(IF($X36=$X35,BR35,INDEX(Forecast_Capex_Input!AE$12:AE$286,$X36)),0)</f>
        <v>0.14000000000000001</v>
      </c>
      <c r="BS36" s="187" cm="1">
        <f t="array" ref="BS36">IFERROR(IF($X36=$X35,BS35,INDEX(Forecast_Capex_Input!AF$12:AF$286,$X36)),0)</f>
        <v>0.32</v>
      </c>
      <c r="BT36" s="187" cm="1">
        <f t="array" ref="BT36">IFERROR(IF($X36=$X35,BT35,INDEX(Forecast_Capex_Input!AG$12:AG$286,$X36)),0)</f>
        <v>0.33</v>
      </c>
      <c r="BU36" s="165"/>
      <c r="BV36" s="215">
        <f t="shared" si="15"/>
        <v>4.2292226317560922E-3</v>
      </c>
      <c r="BW36" s="215">
        <f t="shared" si="16"/>
        <v>4.6521448949317021E-3</v>
      </c>
      <c r="BX36" s="215">
        <f t="shared" si="17"/>
        <v>5.9209116844585298E-3</v>
      </c>
      <c r="BY36" s="215">
        <f t="shared" si="18"/>
        <v>1.3533512421619496E-2</v>
      </c>
      <c r="BZ36" s="215">
        <f t="shared" si="19"/>
        <v>1.3956434684795106E-2</v>
      </c>
      <c r="CA36" s="155">
        <f t="shared" si="47"/>
        <v>4.2292226317560924E-2</v>
      </c>
      <c r="CB36" s="165"/>
      <c r="CC36" s="215">
        <f t="shared" ca="1" si="20"/>
        <v>4.2917686777751542E-3</v>
      </c>
      <c r="CD36" s="215">
        <f t="shared" ca="1" si="21"/>
        <v>4.7209455455526697E-3</v>
      </c>
      <c r="CE36" s="215">
        <f t="shared" ca="1" si="22"/>
        <v>6.0084761488852162E-3</v>
      </c>
      <c r="CF36" s="215">
        <f t="shared" ca="1" si="23"/>
        <v>1.3733659768880493E-2</v>
      </c>
      <c r="CG36" s="215">
        <f t="shared" ca="1" si="24"/>
        <v>1.4162836636658009E-2</v>
      </c>
      <c r="CH36" s="155">
        <f t="shared" ca="1" si="48"/>
        <v>4.291768677775154E-2</v>
      </c>
      <c r="CI36" s="165"/>
      <c r="CJ36" s="215">
        <f t="shared" ca="1" si="25"/>
        <v>5.6336968660178116E-4</v>
      </c>
      <c r="CK36" s="215">
        <f t="shared" ca="1" si="26"/>
        <v>6.1970665526195931E-4</v>
      </c>
      <c r="CL36" s="215">
        <f t="shared" ca="1" si="27"/>
        <v>7.8871756124249375E-4</v>
      </c>
      <c r="CM36" s="215">
        <f t="shared" ca="1" si="28"/>
        <v>1.8027829971256999E-3</v>
      </c>
      <c r="CN36" s="215">
        <f t="shared" ca="1" si="29"/>
        <v>1.8591199657858779E-3</v>
      </c>
      <c r="CO36" s="155">
        <f t="shared" ca="1" si="49"/>
        <v>5.6336968660178118E-3</v>
      </c>
      <c r="CP36" s="165"/>
      <c r="CQ36" s="223">
        <f t="shared" ca="1" si="30"/>
        <v>7.9314847642245775E-5</v>
      </c>
      <c r="CR36" s="223">
        <f t="shared" ca="1" si="31"/>
        <v>8.7246332406470348E-5</v>
      </c>
      <c r="CS36" s="223">
        <f t="shared" ca="1" si="32"/>
        <v>1.110407866991441E-4</v>
      </c>
      <c r="CT36" s="223">
        <f t="shared" ca="1" si="33"/>
        <v>2.5380751245518646E-4</v>
      </c>
      <c r="CU36" s="223">
        <f t="shared" ca="1" si="34"/>
        <v>2.6173899721941107E-4</v>
      </c>
      <c r="CV36" s="155">
        <f t="shared" ca="1" si="50"/>
        <v>7.9314847642245772E-4</v>
      </c>
      <c r="CW36" s="165"/>
      <c r="CX36" s="215">
        <f t="shared" ca="1" si="51"/>
        <v>4.934453212019181E-3</v>
      </c>
      <c r="CY36" s="215">
        <f t="shared" ca="1" si="35"/>
        <v>5.4278985332210997E-3</v>
      </c>
      <c r="CZ36" s="215">
        <f t="shared" ca="1" si="36"/>
        <v>6.908234496826854E-3</v>
      </c>
      <c r="DA36" s="215">
        <f t="shared" ca="1" si="37"/>
        <v>1.5790250278461381E-2</v>
      </c>
      <c r="DB36" s="215">
        <f t="shared" ca="1" si="38"/>
        <v>1.6283695599663299E-2</v>
      </c>
      <c r="DC36" s="155">
        <f t="shared" ca="1" si="52"/>
        <v>4.9344532120191818E-2</v>
      </c>
      <c r="DD36" s="165"/>
      <c r="DE36" s="188" t="b" cm="1">
        <f t="array" aca="1" ref="DE36" ca="1">OR($G36=Forecast_Capex_Input!$BF$8:$BF$10)</f>
        <v>0</v>
      </c>
      <c r="DF36" s="188" cm="1">
        <f t="array" aca="1" ref="DF36" ca="1">IFERROR(INDEX(Forecast_Capex_Input!BG$12:BG$286,$X36)
*(INDEX(Forecast_Capex_Input!$H$12:$H$286,$X36)=Repex),0)
*$DE36</f>
        <v>0</v>
      </c>
      <c r="DG36" s="188" cm="1">
        <f t="array" aca="1" ref="DG36" ca="1">IFERROR(INDEX(Forecast_Capex_Input!BH$12:BH$286,$X36)
*(INDEX(Forecast_Capex_Input!$H$12:$H$286,$X36)=Repex),0)
*$DE36</f>
        <v>0</v>
      </c>
      <c r="DH36" s="188" cm="1">
        <f t="array" aca="1" ref="DH36" ca="1">IFERROR(INDEX(Forecast_Capex_Input!BI$12:BI$286,$X36)
*(INDEX(Forecast_Capex_Input!$H$12:$H$286,$X36)=Repex),0)
*$DE36</f>
        <v>0</v>
      </c>
      <c r="DI36" s="188" cm="1">
        <f t="array" aca="1" ref="DI36" ca="1">IFERROR(INDEX(Forecast_Capex_Input!BJ$12:BJ$286,$X36)
*(INDEX(Forecast_Capex_Input!$H$12:$H$286,$X36)=Repex),0)
*$DE36</f>
        <v>0</v>
      </c>
      <c r="DJ36" s="188" cm="1">
        <f t="array" aca="1" ref="DJ36" ca="1">IFERROR(INDEX(Forecast_Capex_Input!BK$12:BK$286,$X36)
*(INDEX(Forecast_Capex_Input!$H$12:$H$286,$X36)=Repex),0)
*$DE36</f>
        <v>0</v>
      </c>
      <c r="DK36" s="188" cm="1">
        <f t="array" aca="1" ref="DK36" ca="1">IFERROR(INDEX(Forecast_Capex_Input!BL$12:BL$286,$X36)
*(INDEX(Forecast_Capex_Input!$H$12:$H$286,$X36)=Repex),0)
*$DE36</f>
        <v>0</v>
      </c>
      <c r="DL36" s="165"/>
      <c r="DM36" s="188" t="b" cm="1">
        <f t="array" aca="1" ref="DM36" ca="1">OR($G36=Forecast_Capex_Input!$BN$8:$BN$9)</f>
        <v>0</v>
      </c>
      <c r="DN36" s="188" cm="1">
        <f t="array" aca="1" ref="DN36" ca="1">IFERROR(INDEX(Forecast_Capex_Input!BO$12:BO$286,$X36)
*(INDEX(Forecast_Capex_Input!$H$12:$H$286,$X36)=Repex),0)
*$DM36</f>
        <v>0</v>
      </c>
      <c r="DO36" s="188" cm="1">
        <f t="array" aca="1" ref="DO36" ca="1">IFERROR(INDEX(Forecast_Capex_Input!BP$12:BP$286,$X36)
*(INDEX(Forecast_Capex_Input!$H$12:$H$286,$X36)=Repex),0)
*$DM36</f>
        <v>0</v>
      </c>
      <c r="DP36" s="188" cm="1">
        <f t="array" aca="1" ref="DP36" ca="1">IFERROR(INDEX(Forecast_Capex_Input!BQ$12:BQ$286,$X36)
*(INDEX(Forecast_Capex_Input!$H$12:$H$286,$X36)=Repex),0)
*$DM36</f>
        <v>0</v>
      </c>
      <c r="DQ36" s="188" cm="1">
        <f t="array" aca="1" ref="DQ36" ca="1">IFERROR(INDEX(Forecast_Capex_Input!BR$12:BR$286,$X36)
*(INDEX(Forecast_Capex_Input!$H$12:$H$286,$X36)=Repex),0)
*$DM36</f>
        <v>0</v>
      </c>
      <c r="DR36" s="188" cm="1">
        <f t="array" aca="1" ref="DR36" ca="1">IFERROR(INDEX(Forecast_Capex_Input!BS$12:BS$286,$X36)
*(INDEX(Forecast_Capex_Input!$H$12:$H$286,$X36)=Repex),0)
*$DM36</f>
        <v>0</v>
      </c>
      <c r="DS36" s="165"/>
      <c r="DT36" s="188" t="b" cm="1">
        <f t="array" aca="1" ref="DT36" ca="1">OR($G36=Forecast_Capex_Input!$BU$8:$BU$10)</f>
        <v>1</v>
      </c>
      <c r="DU36" s="188" cm="1">
        <f t="array" aca="1" ref="DU36" ca="1">IFERROR(INDEX(Forecast_Capex_Input!BV$12:BV$286,$X36)
*(INDEX(Forecast_Capex_Input!$H$12:$H$286,$X36)=Repex),0)
*$DT36</f>
        <v>0.59342105263157896</v>
      </c>
      <c r="DV36" s="188" cm="1">
        <f t="array" aca="1" ref="DV36" ca="1">IFERROR(INDEX(Forecast_Capex_Input!BW$12:BW$286,$X36)
*(INDEX(Forecast_Capex_Input!$H$12:$H$286,$X36)=Repex),0)
*$DT36</f>
        <v>0.29605263157894735</v>
      </c>
      <c r="DW36" s="188" cm="1">
        <f t="array" aca="1" ref="DW36" ca="1">IFERROR(INDEX(Forecast_Capex_Input!BX$12:BX$286,$X36)
*(INDEX(Forecast_Capex_Input!$H$12:$H$286,$X36)=Repex),0)
*$DT36</f>
        <v>7.1052631578947367E-2</v>
      </c>
      <c r="DX36" s="188" cm="1">
        <f t="array" aca="1" ref="DX36" ca="1">IFERROR(INDEX(Forecast_Capex_Input!BY$12:BY$286,$X36)
*(INDEX(Forecast_Capex_Input!$H$12:$H$286,$X36)=Repex),0)
*$DT36</f>
        <v>0</v>
      </c>
      <c r="DY36" s="188" cm="1">
        <f t="array" aca="1" ref="DY36" ca="1">IFERROR(INDEX(Forecast_Capex_Input!BZ$12:BZ$286,$X36)
*(INDEX(Forecast_Capex_Input!$H$12:$H$286,$X36)=Repex),0)
*$DT36</f>
        <v>0</v>
      </c>
      <c r="DZ36" s="188" cm="1">
        <f t="array" aca="1" ref="DZ36" ca="1">IFERROR(INDEX(Forecast_Capex_Input!CA$12:CA$286,$X36)
*(INDEX(Forecast_Capex_Input!$H$12:$H$286,$X36)=Repex),0)
*$DT36</f>
        <v>0</v>
      </c>
      <c r="EA36" s="188" cm="1">
        <f t="array" aca="1" ref="EA36" ca="1">IFERROR(INDEX(Forecast_Capex_Input!CB$12:CB$286,$X36)
*(INDEX(Forecast_Capex_Input!$H$12:$H$286,$X36)=Repex),0)
*$DT36</f>
        <v>3.9473684210526314E-2</v>
      </c>
      <c r="EB36" s="188" cm="1">
        <f t="array" aca="1" ref="EB36" ca="1">IFERROR(INDEX(Forecast_Capex_Input!CC$12:CC$286,$X36)
*(INDEX(Forecast_Capex_Input!$H$12:$H$286,$X36)=Repex),0)
*$DT36</f>
        <v>0</v>
      </c>
      <c r="EC36" s="165"/>
      <c r="ED36" s="226" t="str">
        <f t="shared" si="39"/>
        <v>N/A</v>
      </c>
      <c r="EE36" s="174" t="s">
        <v>15</v>
      </c>
    </row>
    <row r="37" spans="3:135" x14ac:dyDescent="0.2">
      <c r="C37" s="174">
        <f t="shared" si="40"/>
        <v>27</v>
      </c>
      <c r="D37" s="167" t="str" cm="1">
        <f t="array" ref="D37">IFERROR(INDEX(Forecast_Capex_Input!$D$12:$D$286,$X37),NA)</f>
        <v>Finley Secondary Systems Renewal</v>
      </c>
      <c r="E37" s="172" t="b" cm="1">
        <f t="array" ref="E37">IF($X37=NA,NA,INDEX(Forecast_Capex_Input!$E$12:$E$286,$X37))</f>
        <v>1</v>
      </c>
      <c r="F37" s="167" t="str" cm="1">
        <f t="array" aca="1" ref="F37" ca="1">IFERROR(INDEX(General!$E$25:$E$26,$Y37),NA)</f>
        <v>Non-Labour</v>
      </c>
      <c r="G37" s="167" t="str" cm="1">
        <f t="array" aca="1" ref="G37" ca="1">IFERROR(INDEX(Forecast_Capex_Input!$AI$11:$BB$11,$AA37),NA)</f>
        <v>Secondary Systems</v>
      </c>
      <c r="H37" s="189" cm="1">
        <f t="array" aca="1" ref="H37" ca="1">IFERROR(INDEX(Forecast_Capex_Input!$AI$12:$BB$286,$X37,$AA37),NA)</f>
        <v>0.96052631578947367</v>
      </c>
      <c r="I37" s="199" t="str" cm="1">
        <f t="array" ref="I37">IFERROR(INDEX(Forecast_Capex_Input!$F$12:$F$286,$X37),NA)</f>
        <v>Replacement Expenditure</v>
      </c>
      <c r="J37" s="199" t="str" cm="1">
        <f t="array" ref="J37">IFERROR(INDEX(Forecast_Capex_Input!G$12:G$286,$X37),NA)</f>
        <v>Digital Infrastructure</v>
      </c>
      <c r="K37" s="199" t="str" cm="1">
        <f t="array" ref="K37">IFERROR(INDEX(Forecast_Capex_Input!H$12:H$286,$X37),NA)</f>
        <v>Repex</v>
      </c>
      <c r="L37" s="199" t="str" cm="1">
        <f t="array" ref="L37">IFERROR(INDEX(Forecast_Capex_Input!I$12:I$286,$X37),NA)</f>
        <v>N/A</v>
      </c>
      <c r="M37" s="199" t="str" cm="1">
        <f t="array" ref="M37">IFERROR(INDEX(Forecast_Capex_Input!J$12:J$286,$X37),NA)</f>
        <v>N/A</v>
      </c>
      <c r="N37" s="199" t="str" cm="1">
        <f t="array" ref="N37">IFERROR(INDEX(Forecast_Capex_Input!K$12:K$286,$X37),NA)</f>
        <v>DI - Protection systems</v>
      </c>
      <c r="O37" s="199" t="str" cm="1">
        <f t="array" ref="O37">IFERROR(INDEX(Forecast_Capex_Input!L$12:L$286,$X37),NA)</f>
        <v>DI - Safe and Reliable Network</v>
      </c>
      <c r="P37" s="199" t="str" cm="1">
        <f t="array" ref="P37">IFERROR(INDEX(Forecast_Capex_Input!M$12:M$286,$X37),NA)</f>
        <v>N/A</v>
      </c>
      <c r="Q37" s="172" t="str" cm="1">
        <f t="array" ref="Q37">IFERROR(INDEX(Forecast_Capex_Input!N$12:N$286,$X37),NA)</f>
        <v>No</v>
      </c>
      <c r="R37" s="265" cm="1">
        <f t="array" ref="R37">IFERROR(INDEX(Forecast_Capex_Input!O$12:O$286,$X37),0)</f>
        <v>0</v>
      </c>
      <c r="S37" s="172" t="str" cm="1">
        <f t="array" ref="S37">IFERROR(INDEX(Forecast_Capex_Input!P$12:P$286,$X37),0)</f>
        <v>Safety security &amp; reliability</v>
      </c>
      <c r="T37" s="199" t="str" cm="1">
        <f t="array" aca="1" ref="T37" ca="1">IFERROR(INDEX(General!$K$84:$K$103,$AA37),NA)</f>
        <v>Secondary Systems (2018-23)</v>
      </c>
      <c r="U37" s="188" cm="1">
        <f t="array" aca="1" ref="U37" ca="1">IFERROR(
IF($F37=General!$E$25,INDEX(Forecast_Capex_Input!S$12:S$286,$X37),
INDEX(Forecast_Capex_Input!T$12:T$286,$X37)),0)</f>
        <v>0.62723556236511124</v>
      </c>
      <c r="V37" s="222" t="b">
        <f>IFERROR(INDEX(Overheads!$T$19:$T$26,MATCH($I37,Overheads!$E$19:$E$26,0)),FALSE)</f>
        <v>1</v>
      </c>
      <c r="W37" s="165"/>
      <c r="X37" s="174">
        <f>IFERROR(
IF(MATCH($C37,Forecast_Capex_Input!$CI$12:$CI$286,1)+1&gt;MAX(Forecast_Capex_Input!$C$12:$C$286),NA,
MATCH($C37,Forecast_Capex_Input!$CI$12:$CI$286,1)+1),1)</f>
        <v>11</v>
      </c>
      <c r="Y37" s="174" cm="1">
        <f t="array" aca="1" ref="Y37" ca="1">IFERROR(
IF(X36&lt;&gt;X37,1,
IF(COUNTIF(OFFSET(Y36,0,0,-INDEX(Forecast_Capex_Input!$CG$12:$CG$286,$X37)),Y36)=INDEX(Forecast_Capex_Input!$CG$12:$CG$286,$X37),Y36+1,Y36)),NA)</f>
        <v>2</v>
      </c>
      <c r="Z37" s="174" cm="1">
        <f t="array" ref="Z37">IFERROR($C37-IF($X37=1,1,INDEX(Forecast_Capex_Input!$CI$12:$CI$286,$X37-1))+1,NA)</f>
        <v>3</v>
      </c>
      <c r="AA37" s="174" cm="1">
        <f t="array" aca="1" ref="AA37" ca="1">IFERROR(IF(Y37=1,
INDEX(Forecast_Capex_Input!$AI$10:$BB$10,SMALL(IF(INDEX(Forecast_Capex_Input!$AI$12:$BB$286,$X37,0)&gt;0,COLUMN(Forecast_Capex_Input!$AI$10:$BB$10)-COLUMN(Forecast_Capex_Input!$AI$12)+1),ROWS(OFFSET(AA36,0,0,-$Z37)))),
OFFSET(AA36,-INDEX(Forecast_Capex_Input!$CG$12:$CG$286,$X37)+1,0)),NA)</f>
        <v>4</v>
      </c>
      <c r="AB37" s="174">
        <f t="shared" ca="1" si="9"/>
        <v>2</v>
      </c>
      <c r="AC37" s="222" t="b">
        <f t="shared" si="41"/>
        <v>0</v>
      </c>
      <c r="AD37" s="220" t="b">
        <v>0</v>
      </c>
      <c r="AE37" s="222" t="b">
        <f t="shared" si="10"/>
        <v>1</v>
      </c>
      <c r="AF37" s="165"/>
      <c r="AG37" s="215">
        <v>0.39274376567020169</v>
      </c>
      <c r="AH37" s="215">
        <v>0.35703978697291061</v>
      </c>
      <c r="AI37" s="215">
        <v>0.17851989348645531</v>
      </c>
      <c r="AJ37" s="215">
        <v>0.39274376567020169</v>
      </c>
      <c r="AK37" s="215">
        <v>0.41059575501884721</v>
      </c>
      <c r="AL37" s="155">
        <v>1.7316429668186166</v>
      </c>
      <c r="AM37" s="165"/>
      <c r="AN37" s="215" cm="1">
        <f t="array" aca="1" ref="AN37" ca="1">IFERROR(INDEX(General!O$33:O$34,$AB37)
*AG37,0)</f>
        <v>0.39274376567020169</v>
      </c>
      <c r="AO37" s="215" cm="1">
        <f t="array" aca="1" ref="AO37" ca="1">IFERROR(INDEX(General!P$33:P$34,$AB37)
*AH37,0)</f>
        <v>0.35703978697291061</v>
      </c>
      <c r="AP37" s="215" cm="1">
        <f t="array" aca="1" ref="AP37" ca="1">IFERROR(INDEX(General!Q$33:Q$34,$AB37)
*AI37,0)</f>
        <v>0.17851989348645531</v>
      </c>
      <c r="AQ37" s="215" cm="1">
        <f t="array" aca="1" ref="AQ37" ca="1">IFERROR(INDEX(General!R$33:R$34,$AB37)
*AJ37,0)</f>
        <v>0.39274376567020169</v>
      </c>
      <c r="AR37" s="215" cm="1">
        <f t="array" aca="1" ref="AR37" ca="1">IFERROR(INDEX(General!S$33:S$34,$AB37)
*AK37,0)</f>
        <v>0.41059575501884721</v>
      </c>
      <c r="AS37" s="155">
        <f t="shared" ca="1" si="42"/>
        <v>1.7316429668186166</v>
      </c>
      <c r="AT37" s="165"/>
      <c r="AU37" s="215">
        <f ca="1">IF($AE37=FALSE,AN37*Overheads!$R$24*$V37,
IFERROR(Overheads!$O$49*$V37*AN37,0)
+IFERROR(Overheads!Q$59*$V37*(AN37/Overheads!Q$68),0))</f>
        <v>5.5010203595310087E-2</v>
      </c>
      <c r="AV37" s="215">
        <f ca="1">IF($AE37=FALSE,AO37*Overheads!$R$24*$V37,
IFERROR(Overheads!$O$49*$V37*AO37,0)
+IFERROR(Overheads!R$59*$V37*(AO37/Overheads!R$68),0))</f>
        <v>4.2612855832257719E-2</v>
      </c>
      <c r="AW37" s="215">
        <f ca="1">IF($AE37=FALSE,AP37*Overheads!$R$24*$V37,
IFERROR(Overheads!$O$49*$V37*AP37,0)
+IFERROR(Overheads!S$59*$V37*(AP37/Overheads!S$68),0))</f>
        <v>2.3214932343856642E-2</v>
      </c>
      <c r="AX37" s="215">
        <f ca="1">IF($AE37=FALSE,AQ37*Overheads!$R$24*$V37,
IFERROR(Overheads!$O$49*$V37*AQ37,0)
+IFERROR(Overheads!T$59*$V37*(AQ37/Overheads!T$68),0))</f>
        <v>5.6276662176867685E-2</v>
      </c>
      <c r="AY37" s="215">
        <f ca="1">IF($AE37=FALSE,AR37*Overheads!$R$24*$V37,
IFERROR(Overheads!$O$49*$V37*AR37,0)
+IFERROR(Overheads!U$59*$V37*(AR37/Overheads!U$68),0))</f>
        <v>5.0226742603602936E-2</v>
      </c>
      <c r="AZ37" s="155">
        <f t="shared" ca="1" si="43"/>
        <v>0.22734139655189506</v>
      </c>
      <c r="BA37" s="165"/>
      <c r="BB37" s="215">
        <f ca="1">IF($AE37=FALSE,AN37*Overheads!$S$25,
IFERROR(Overheads!$O$50*AN37,0)
+IFERROR(Overheads!Q$60*(AN37/Overheads!Q$66),0))</f>
        <v>7.3831150464504268E-3</v>
      </c>
      <c r="BC37" s="215">
        <f ca="1">IF($AE37=FALSE,AO37*Overheads!$S$25,
IFERROR(Overheads!$O$50*AO37,0)
+IFERROR(Overheads!R$60*(AO37/Overheads!R$66),0))</f>
        <v>6.0241901780555517E-3</v>
      </c>
      <c r="BD37" s="215">
        <f ca="1">IF($AE37=FALSE,AP37*Overheads!$S$25,
IFERROR(Overheads!$O$50*AP37,0)
+IFERROR(Overheads!S$60*(AP37/Overheads!S$66),0))</f>
        <v>3.2764888812397107E-3</v>
      </c>
      <c r="BE37" s="215">
        <f ca="1">IF($AE37=FALSE,AQ37*Overheads!$S$25,
IFERROR(Overheads!$O$50*AQ37,0)
+IFERROR(Overheads!T$60*(AQ37/Overheads!T$66),0))</f>
        <v>7.9612311524517032E-3</v>
      </c>
      <c r="BF37" s="215">
        <f ca="1">IF($AE37=FALSE,AR37*Overheads!$S$25,
IFERROR(Overheads!$O$50*AR37,0)
+IFERROR(Overheads!U$60*(AR37/Overheads!U$66),0))</f>
        <v>7.3514897445120936E-3</v>
      </c>
      <c r="BG37" s="155">
        <f t="shared" ca="1" si="44"/>
        <v>3.1996515002709489E-2</v>
      </c>
      <c r="BH37" s="165"/>
      <c r="BI37" s="215">
        <f t="shared" ca="1" si="45"/>
        <v>0.45513708431196226</v>
      </c>
      <c r="BJ37" s="215">
        <f t="shared" ca="1" si="11"/>
        <v>0.40567683298322388</v>
      </c>
      <c r="BK37" s="215">
        <f t="shared" ca="1" si="12"/>
        <v>0.20501131471155165</v>
      </c>
      <c r="BL37" s="215">
        <f t="shared" ca="1" si="13"/>
        <v>0.45698165899952103</v>
      </c>
      <c r="BM37" s="215">
        <f t="shared" ca="1" si="14"/>
        <v>0.46817398736696225</v>
      </c>
      <c r="BN37" s="155">
        <f t="shared" ca="1" si="46"/>
        <v>1.9909808783732208</v>
      </c>
      <c r="BO37" s="165"/>
      <c r="BP37" s="187" cm="1">
        <f t="array" ref="BP37">IFERROR(IF($X37=$X36,BP36,INDEX(Forecast_Capex_Input!AC$12:AC$286,$X37)),0)</f>
        <v>0.1</v>
      </c>
      <c r="BQ37" s="187" cm="1">
        <f t="array" ref="BQ37">IFERROR(IF($X37=$X36,BQ36,INDEX(Forecast_Capex_Input!AD$12:AD$286,$X37)),0)</f>
        <v>0.11</v>
      </c>
      <c r="BR37" s="187" cm="1">
        <f t="array" ref="BR37">IFERROR(IF($X37=$X36,BR36,INDEX(Forecast_Capex_Input!AE$12:AE$286,$X37)),0)</f>
        <v>0.14000000000000001</v>
      </c>
      <c r="BS37" s="187" cm="1">
        <f t="array" ref="BS37">IFERROR(IF($X37=$X36,BS36,INDEX(Forecast_Capex_Input!AF$12:AF$286,$X37)),0)</f>
        <v>0.32</v>
      </c>
      <c r="BT37" s="187" cm="1">
        <f t="array" ref="BT37">IFERROR(IF($X37=$X36,BT36,INDEX(Forecast_Capex_Input!AG$12:AG$286,$X37)),0)</f>
        <v>0.33</v>
      </c>
      <c r="BU37" s="165"/>
      <c r="BV37" s="215">
        <f t="shared" si="15"/>
        <v>0.17316429668186167</v>
      </c>
      <c r="BW37" s="215">
        <f t="shared" si="16"/>
        <v>0.19048072635004784</v>
      </c>
      <c r="BX37" s="215">
        <f t="shared" si="17"/>
        <v>0.24243001535460634</v>
      </c>
      <c r="BY37" s="215">
        <f t="shared" si="18"/>
        <v>0.55412574938195736</v>
      </c>
      <c r="BZ37" s="215">
        <f t="shared" si="19"/>
        <v>0.5714421790501435</v>
      </c>
      <c r="CA37" s="155">
        <f t="shared" si="47"/>
        <v>1.7316429668186166</v>
      </c>
      <c r="CB37" s="165"/>
      <c r="CC37" s="215">
        <f t="shared" ca="1" si="20"/>
        <v>0.17316429668186167</v>
      </c>
      <c r="CD37" s="215">
        <f t="shared" ca="1" si="21"/>
        <v>0.19048072635004784</v>
      </c>
      <c r="CE37" s="215">
        <f t="shared" ca="1" si="22"/>
        <v>0.24243001535460634</v>
      </c>
      <c r="CF37" s="215">
        <f t="shared" ca="1" si="23"/>
        <v>0.55412574938195736</v>
      </c>
      <c r="CG37" s="215">
        <f t="shared" ca="1" si="24"/>
        <v>0.5714421790501435</v>
      </c>
      <c r="CH37" s="155">
        <f t="shared" ca="1" si="48"/>
        <v>1.7316429668186166</v>
      </c>
      <c r="CI37" s="165"/>
      <c r="CJ37" s="215">
        <f t="shared" ca="1" si="25"/>
        <v>2.2734139655189507E-2</v>
      </c>
      <c r="CK37" s="215">
        <f t="shared" ca="1" si="26"/>
        <v>2.5007553620708455E-2</v>
      </c>
      <c r="CL37" s="215">
        <f t="shared" ca="1" si="27"/>
        <v>3.1827795517265313E-2</v>
      </c>
      <c r="CM37" s="215">
        <f t="shared" ca="1" si="28"/>
        <v>7.2749246896606418E-2</v>
      </c>
      <c r="CN37" s="215">
        <f t="shared" ca="1" si="29"/>
        <v>7.5022660862125376E-2</v>
      </c>
      <c r="CO37" s="155">
        <f t="shared" ca="1" si="49"/>
        <v>0.22734139655189506</v>
      </c>
      <c r="CP37" s="165"/>
      <c r="CQ37" s="223">
        <f t="shared" ca="1" si="30"/>
        <v>3.1996515002709492E-3</v>
      </c>
      <c r="CR37" s="223">
        <f t="shared" ca="1" si="31"/>
        <v>3.5196166502980439E-3</v>
      </c>
      <c r="CS37" s="223">
        <f t="shared" ca="1" si="32"/>
        <v>4.4795121003793287E-3</v>
      </c>
      <c r="CT37" s="223">
        <f t="shared" ca="1" si="33"/>
        <v>1.0238884800867036E-2</v>
      </c>
      <c r="CU37" s="223">
        <f t="shared" ca="1" si="34"/>
        <v>1.0558849950894131E-2</v>
      </c>
      <c r="CV37" s="155">
        <f t="shared" ca="1" si="50"/>
        <v>3.1996515002709489E-2</v>
      </c>
      <c r="CW37" s="165"/>
      <c r="CX37" s="215">
        <f t="shared" ca="1" si="51"/>
        <v>0.19909808783732214</v>
      </c>
      <c r="CY37" s="215">
        <f t="shared" ca="1" si="35"/>
        <v>0.21900789662105433</v>
      </c>
      <c r="CZ37" s="215">
        <f t="shared" ca="1" si="36"/>
        <v>0.27873732297225101</v>
      </c>
      <c r="DA37" s="215">
        <f t="shared" ca="1" si="37"/>
        <v>0.63711388107943079</v>
      </c>
      <c r="DB37" s="215">
        <f t="shared" ca="1" si="38"/>
        <v>0.65702368986316306</v>
      </c>
      <c r="DC37" s="155">
        <f t="shared" ca="1" si="52"/>
        <v>1.9909808783732212</v>
      </c>
      <c r="DD37" s="165"/>
      <c r="DE37" s="188" t="b" cm="1">
        <f t="array" aca="1" ref="DE37" ca="1">OR($G37=Forecast_Capex_Input!$BF$8:$BF$10)</f>
        <v>0</v>
      </c>
      <c r="DF37" s="188" cm="1">
        <f t="array" aca="1" ref="DF37" ca="1">IFERROR(INDEX(Forecast_Capex_Input!BG$12:BG$286,$X37)
*(INDEX(Forecast_Capex_Input!$H$12:$H$286,$X37)=Repex),0)
*$DE37</f>
        <v>0</v>
      </c>
      <c r="DG37" s="188" cm="1">
        <f t="array" aca="1" ref="DG37" ca="1">IFERROR(INDEX(Forecast_Capex_Input!BH$12:BH$286,$X37)
*(INDEX(Forecast_Capex_Input!$H$12:$H$286,$X37)=Repex),0)
*$DE37</f>
        <v>0</v>
      </c>
      <c r="DH37" s="188" cm="1">
        <f t="array" aca="1" ref="DH37" ca="1">IFERROR(INDEX(Forecast_Capex_Input!BI$12:BI$286,$X37)
*(INDEX(Forecast_Capex_Input!$H$12:$H$286,$X37)=Repex),0)
*$DE37</f>
        <v>0</v>
      </c>
      <c r="DI37" s="188" cm="1">
        <f t="array" aca="1" ref="DI37" ca="1">IFERROR(INDEX(Forecast_Capex_Input!BJ$12:BJ$286,$X37)
*(INDEX(Forecast_Capex_Input!$H$12:$H$286,$X37)=Repex),0)
*$DE37</f>
        <v>0</v>
      </c>
      <c r="DJ37" s="188" cm="1">
        <f t="array" aca="1" ref="DJ37" ca="1">IFERROR(INDEX(Forecast_Capex_Input!BK$12:BK$286,$X37)
*(INDEX(Forecast_Capex_Input!$H$12:$H$286,$X37)=Repex),0)
*$DE37</f>
        <v>0</v>
      </c>
      <c r="DK37" s="188" cm="1">
        <f t="array" aca="1" ref="DK37" ca="1">IFERROR(INDEX(Forecast_Capex_Input!BL$12:BL$286,$X37)
*(INDEX(Forecast_Capex_Input!$H$12:$H$286,$X37)=Repex),0)
*$DE37</f>
        <v>0</v>
      </c>
      <c r="DL37" s="165"/>
      <c r="DM37" s="188" t="b" cm="1">
        <f t="array" aca="1" ref="DM37" ca="1">OR($G37=Forecast_Capex_Input!$BN$8:$BN$9)</f>
        <v>0</v>
      </c>
      <c r="DN37" s="188" cm="1">
        <f t="array" aca="1" ref="DN37" ca="1">IFERROR(INDEX(Forecast_Capex_Input!BO$12:BO$286,$X37)
*(INDEX(Forecast_Capex_Input!$H$12:$H$286,$X37)=Repex),0)
*$DM37</f>
        <v>0</v>
      </c>
      <c r="DO37" s="188" cm="1">
        <f t="array" aca="1" ref="DO37" ca="1">IFERROR(INDEX(Forecast_Capex_Input!BP$12:BP$286,$X37)
*(INDEX(Forecast_Capex_Input!$H$12:$H$286,$X37)=Repex),0)
*$DM37</f>
        <v>0</v>
      </c>
      <c r="DP37" s="188" cm="1">
        <f t="array" aca="1" ref="DP37" ca="1">IFERROR(INDEX(Forecast_Capex_Input!BQ$12:BQ$286,$X37)
*(INDEX(Forecast_Capex_Input!$H$12:$H$286,$X37)=Repex),0)
*$DM37</f>
        <v>0</v>
      </c>
      <c r="DQ37" s="188" cm="1">
        <f t="array" aca="1" ref="DQ37" ca="1">IFERROR(INDEX(Forecast_Capex_Input!BR$12:BR$286,$X37)
*(INDEX(Forecast_Capex_Input!$H$12:$H$286,$X37)=Repex),0)
*$DM37</f>
        <v>0</v>
      </c>
      <c r="DR37" s="188" cm="1">
        <f t="array" aca="1" ref="DR37" ca="1">IFERROR(INDEX(Forecast_Capex_Input!BS$12:BS$286,$X37)
*(INDEX(Forecast_Capex_Input!$H$12:$H$286,$X37)=Repex),0)
*$DM37</f>
        <v>0</v>
      </c>
      <c r="DS37" s="165"/>
      <c r="DT37" s="188" t="b" cm="1">
        <f t="array" aca="1" ref="DT37" ca="1">OR($G37=Forecast_Capex_Input!$BU$8:$BU$10)</f>
        <v>1</v>
      </c>
      <c r="DU37" s="188" cm="1">
        <f t="array" aca="1" ref="DU37" ca="1">IFERROR(INDEX(Forecast_Capex_Input!BV$12:BV$286,$X37)
*(INDEX(Forecast_Capex_Input!$H$12:$H$286,$X37)=Repex),0)
*$DT37</f>
        <v>0.59342105263157896</v>
      </c>
      <c r="DV37" s="188" cm="1">
        <f t="array" aca="1" ref="DV37" ca="1">IFERROR(INDEX(Forecast_Capex_Input!BW$12:BW$286,$X37)
*(INDEX(Forecast_Capex_Input!$H$12:$H$286,$X37)=Repex),0)
*$DT37</f>
        <v>0.29605263157894735</v>
      </c>
      <c r="DW37" s="188" cm="1">
        <f t="array" aca="1" ref="DW37" ca="1">IFERROR(INDEX(Forecast_Capex_Input!BX$12:BX$286,$X37)
*(INDEX(Forecast_Capex_Input!$H$12:$H$286,$X37)=Repex),0)
*$DT37</f>
        <v>7.1052631578947367E-2</v>
      </c>
      <c r="DX37" s="188" cm="1">
        <f t="array" aca="1" ref="DX37" ca="1">IFERROR(INDEX(Forecast_Capex_Input!BY$12:BY$286,$X37)
*(INDEX(Forecast_Capex_Input!$H$12:$H$286,$X37)=Repex),0)
*$DT37</f>
        <v>0</v>
      </c>
      <c r="DY37" s="188" cm="1">
        <f t="array" aca="1" ref="DY37" ca="1">IFERROR(INDEX(Forecast_Capex_Input!BZ$12:BZ$286,$X37)
*(INDEX(Forecast_Capex_Input!$H$12:$H$286,$X37)=Repex),0)
*$DT37</f>
        <v>0</v>
      </c>
      <c r="DZ37" s="188" cm="1">
        <f t="array" aca="1" ref="DZ37" ca="1">IFERROR(INDEX(Forecast_Capex_Input!CA$12:CA$286,$X37)
*(INDEX(Forecast_Capex_Input!$H$12:$H$286,$X37)=Repex),0)
*$DT37</f>
        <v>0</v>
      </c>
      <c r="EA37" s="188" cm="1">
        <f t="array" aca="1" ref="EA37" ca="1">IFERROR(INDEX(Forecast_Capex_Input!CB$12:CB$286,$X37)
*(INDEX(Forecast_Capex_Input!$H$12:$H$286,$X37)=Repex),0)
*$DT37</f>
        <v>3.9473684210526314E-2</v>
      </c>
      <c r="EB37" s="188" cm="1">
        <f t="array" aca="1" ref="EB37" ca="1">IFERROR(INDEX(Forecast_Capex_Input!CC$12:CC$286,$X37)
*(INDEX(Forecast_Capex_Input!$H$12:$H$286,$X37)=Repex),0)
*$DT37</f>
        <v>0</v>
      </c>
      <c r="EC37" s="165"/>
      <c r="ED37" s="226" t="str">
        <f t="shared" si="39"/>
        <v>N/A</v>
      </c>
      <c r="EE37" s="174" t="s">
        <v>15</v>
      </c>
    </row>
    <row r="38" spans="3:135" x14ac:dyDescent="0.2">
      <c r="C38" s="174">
        <f t="shared" si="40"/>
        <v>28</v>
      </c>
      <c r="D38" s="167" t="str" cm="1">
        <f t="array" ref="D38">IFERROR(INDEX(Forecast_Capex_Input!$D$12:$D$286,$X38),NA)</f>
        <v>Finley Secondary Systems Renewal</v>
      </c>
      <c r="E38" s="172" t="b" cm="1">
        <f t="array" ref="E38">IF($X38=NA,NA,INDEX(Forecast_Capex_Input!$E$12:$E$286,$X38))</f>
        <v>1</v>
      </c>
      <c r="F38" s="167" t="str" cm="1">
        <f t="array" aca="1" ref="F38" ca="1">IFERROR(INDEX(General!$E$25:$E$26,$Y38),NA)</f>
        <v>Non-Labour</v>
      </c>
      <c r="G38" s="167" t="str" cm="1">
        <f t="array" aca="1" ref="G38" ca="1">IFERROR(INDEX(Forecast_Capex_Input!$AI$11:$BB$11,$AA38),NA)</f>
        <v>Business IT</v>
      </c>
      <c r="H38" s="189" cm="1">
        <f t="array" aca="1" ref="H38" ca="1">IFERROR(INDEX(Forecast_Capex_Input!$AI$12:$BB$286,$X38,$AA38),NA)</f>
        <v>3.9473684210526314E-2</v>
      </c>
      <c r="I38" s="199" t="str" cm="1">
        <f t="array" ref="I38">IFERROR(INDEX(Forecast_Capex_Input!$F$12:$F$286,$X38),NA)</f>
        <v>Replacement Expenditure</v>
      </c>
      <c r="J38" s="199" t="str" cm="1">
        <f t="array" ref="J38">IFERROR(INDEX(Forecast_Capex_Input!G$12:G$286,$X38),NA)</f>
        <v>Digital Infrastructure</v>
      </c>
      <c r="K38" s="199" t="str" cm="1">
        <f t="array" ref="K38">IFERROR(INDEX(Forecast_Capex_Input!H$12:H$286,$X38),NA)</f>
        <v>Repex</v>
      </c>
      <c r="L38" s="199" t="str" cm="1">
        <f t="array" ref="L38">IFERROR(INDEX(Forecast_Capex_Input!I$12:I$286,$X38),NA)</f>
        <v>N/A</v>
      </c>
      <c r="M38" s="199" t="str" cm="1">
        <f t="array" ref="M38">IFERROR(INDEX(Forecast_Capex_Input!J$12:J$286,$X38),NA)</f>
        <v>N/A</v>
      </c>
      <c r="N38" s="199" t="str" cm="1">
        <f t="array" ref="N38">IFERROR(INDEX(Forecast_Capex_Input!K$12:K$286,$X38),NA)</f>
        <v>DI - Protection systems</v>
      </c>
      <c r="O38" s="199" t="str" cm="1">
        <f t="array" ref="O38">IFERROR(INDEX(Forecast_Capex_Input!L$12:L$286,$X38),NA)</f>
        <v>DI - Safe and Reliable Network</v>
      </c>
      <c r="P38" s="199" t="str" cm="1">
        <f t="array" ref="P38">IFERROR(INDEX(Forecast_Capex_Input!M$12:M$286,$X38),NA)</f>
        <v>N/A</v>
      </c>
      <c r="Q38" s="172" t="str" cm="1">
        <f t="array" ref="Q38">IFERROR(INDEX(Forecast_Capex_Input!N$12:N$286,$X38),NA)</f>
        <v>No</v>
      </c>
      <c r="R38" s="265" cm="1">
        <f t="array" ref="R38">IFERROR(INDEX(Forecast_Capex_Input!O$12:O$286,$X38),0)</f>
        <v>0</v>
      </c>
      <c r="S38" s="172" t="str" cm="1">
        <f t="array" ref="S38">IFERROR(INDEX(Forecast_Capex_Input!P$12:P$286,$X38),0)</f>
        <v>Safety security &amp; reliability</v>
      </c>
      <c r="T38" s="199" t="str" cm="1">
        <f t="array" aca="1" ref="T38" ca="1">IFERROR(INDEX(General!$K$84:$K$103,$AA38),NA)</f>
        <v>Business IT (2018 onwards)</v>
      </c>
      <c r="U38" s="188" cm="1">
        <f t="array" aca="1" ref="U38" ca="1">IFERROR(
IF($F38=General!$E$25,INDEX(Forecast_Capex_Input!S$12:S$286,$X38),
INDEX(Forecast_Capex_Input!T$12:T$286,$X38)),0)</f>
        <v>0.62723556236511124</v>
      </c>
      <c r="V38" s="222" t="b">
        <f>IFERROR(INDEX(Overheads!$T$19:$T$26,MATCH($I38,Overheads!$E$19:$E$26,0)),FALSE)</f>
        <v>1</v>
      </c>
      <c r="W38" s="165"/>
      <c r="X38" s="174">
        <f>IFERROR(
IF(MATCH($C38,Forecast_Capex_Input!$CI$12:$CI$286,1)+1&gt;MAX(Forecast_Capex_Input!$C$12:$C$286),NA,
MATCH($C38,Forecast_Capex_Input!$CI$12:$CI$286,1)+1),1)</f>
        <v>11</v>
      </c>
      <c r="Y38" s="174" cm="1">
        <f t="array" aca="1" ref="Y38" ca="1">IFERROR(
IF(X37&lt;&gt;X38,1,
IF(COUNTIF(OFFSET(Y37,0,0,-INDEX(Forecast_Capex_Input!$CG$12:$CG$286,$X38)),Y37)=INDEX(Forecast_Capex_Input!$CG$12:$CG$286,$X38),Y37+1,Y37)),NA)</f>
        <v>2</v>
      </c>
      <c r="Z38" s="174" cm="1">
        <f t="array" ref="Z38">IFERROR($C38-IF($X38=1,1,INDEX(Forecast_Capex_Input!$CI$12:$CI$286,$X38-1))+1,NA)</f>
        <v>4</v>
      </c>
      <c r="AA38" s="174" cm="1">
        <f t="array" aca="1" ref="AA38" ca="1">IFERROR(IF(Y38=1,
INDEX(Forecast_Capex_Input!$AI$10:$BB$10,SMALL(IF(INDEX(Forecast_Capex_Input!$AI$12:$BB$286,$X38,0)&gt;0,COLUMN(Forecast_Capex_Input!$AI$10:$BB$10)-COLUMN(Forecast_Capex_Input!$AI$12)+1),ROWS(OFFSET(AA37,0,0,-$Z38)))),
OFFSET(AA37,-INDEX(Forecast_Capex_Input!$CG$12:$CG$286,$X38)+1,0)),NA)</f>
        <v>6</v>
      </c>
      <c r="AB38" s="174">
        <f t="shared" ca="1" si="9"/>
        <v>2</v>
      </c>
      <c r="AC38" s="222" t="b">
        <f t="shared" si="41"/>
        <v>0</v>
      </c>
      <c r="AD38" s="220" t="b">
        <v>0</v>
      </c>
      <c r="AE38" s="222" t="b">
        <f t="shared" si="10"/>
        <v>1</v>
      </c>
      <c r="AF38" s="165"/>
      <c r="AG38" s="215">
        <v>1.6140154753569932E-2</v>
      </c>
      <c r="AH38" s="215">
        <v>1.4672867957790848E-2</v>
      </c>
      <c r="AI38" s="215">
        <v>7.3364339788954238E-3</v>
      </c>
      <c r="AJ38" s="215">
        <v>1.6140154753569932E-2</v>
      </c>
      <c r="AK38" s="215">
        <v>1.6873798151459472E-2</v>
      </c>
      <c r="AL38" s="155">
        <v>7.1163409595285609E-2</v>
      </c>
      <c r="AM38" s="165"/>
      <c r="AN38" s="215" cm="1">
        <f t="array" aca="1" ref="AN38" ca="1">IFERROR(INDEX(General!O$33:O$34,$AB38)
*AG38,0)</f>
        <v>1.6140154753569932E-2</v>
      </c>
      <c r="AO38" s="215" cm="1">
        <f t="array" aca="1" ref="AO38" ca="1">IFERROR(INDEX(General!P$33:P$34,$AB38)
*AH38,0)</f>
        <v>1.4672867957790848E-2</v>
      </c>
      <c r="AP38" s="215" cm="1">
        <f t="array" aca="1" ref="AP38" ca="1">IFERROR(INDEX(General!Q$33:Q$34,$AB38)
*AI38,0)</f>
        <v>7.3364339788954238E-3</v>
      </c>
      <c r="AQ38" s="215" cm="1">
        <f t="array" aca="1" ref="AQ38" ca="1">IFERROR(INDEX(General!R$33:R$34,$AB38)
*AJ38,0)</f>
        <v>1.6140154753569932E-2</v>
      </c>
      <c r="AR38" s="215" cm="1">
        <f t="array" aca="1" ref="AR38" ca="1">IFERROR(INDEX(General!S$33:S$34,$AB38)
*AK38,0)</f>
        <v>1.6873798151459472E-2</v>
      </c>
      <c r="AS38" s="155">
        <f t="shared" ca="1" si="42"/>
        <v>7.1163409595285609E-2</v>
      </c>
      <c r="AT38" s="165"/>
      <c r="AU38" s="215">
        <f ca="1">IF($AE38=FALSE,AN38*Overheads!$R$24*$V38,
IFERROR(Overheads!$O$49*$V38*AN38,0)
+IFERROR(Overheads!Q$59*$V38*(AN38/Overheads!Q$68),0))</f>
        <v>2.2606932984374009E-3</v>
      </c>
      <c r="AV38" s="215">
        <f ca="1">IF($AE38=FALSE,AO38*Overheads!$R$24*$V38,
IFERROR(Overheads!$O$49*$V38*AO38,0)
+IFERROR(Overheads!R$59*$V38*(AO38/Overheads!R$68),0))</f>
        <v>1.7512132533804544E-3</v>
      </c>
      <c r="AW38" s="215">
        <f ca="1">IF($AE38=FALSE,AP38*Overheads!$R$24*$V38,
IFERROR(Overheads!$O$49*$V38*AP38,0)
+IFERROR(Overheads!S$59*$V38*(AP38/Overheads!S$68),0))</f>
        <v>9.5403831550095787E-4</v>
      </c>
      <c r="AX38" s="215">
        <f ca="1">IF($AE38=FALSE,AQ38*Overheads!$R$24*$V38,
IFERROR(Overheads!$O$49*$V38*AQ38,0)
+IFERROR(Overheads!T$59*$V38*(AQ38/Overheads!T$68),0))</f>
        <v>2.31273954151511E-3</v>
      </c>
      <c r="AY38" s="215">
        <f ca="1">IF($AE38=FALSE,AR38*Overheads!$R$24*$V38,
IFERROR(Overheads!$O$49*$V38*AR38,0)
+IFERROR(Overheads!U$59*$V38*(AR38/Overheads!U$68),0))</f>
        <v>2.0641127097371067E-3</v>
      </c>
      <c r="AZ38" s="155">
        <f t="shared" ca="1" si="43"/>
        <v>9.3427971185710296E-3</v>
      </c>
      <c r="BA38" s="165"/>
      <c r="BB38" s="215">
        <f ca="1">IF($AE38=FALSE,AN38*Overheads!$S$25,
IFERROR(Overheads!$O$50*AN38,0)
+IFERROR(Overheads!Q$60*(AN38/Overheads!Q$66),0))</f>
        <v>3.0341568684042852E-4</v>
      </c>
      <c r="BC38" s="215">
        <f ca="1">IF($AE38=FALSE,AO38*Overheads!$S$25,
IFERROR(Overheads!$O$50*AO38,0)
+IFERROR(Overheads!R$60*(AO38/Overheads!R$66),0))</f>
        <v>2.4756945937214601E-4</v>
      </c>
      <c r="BD38" s="215">
        <f ca="1">IF($AE38=FALSE,AP38*Overheads!$S$25,
IFERROR(Overheads!$O$50*AP38,0)
+IFERROR(Overheads!S$60*(AP38/Overheads!S$66),0))</f>
        <v>1.346502279961525E-4</v>
      </c>
      <c r="BE38" s="215">
        <f ca="1">IF($AE38=FALSE,AQ38*Overheads!$S$25,
IFERROR(Overheads!$O$50*AQ38,0)
+IFERROR(Overheads!T$60*(AQ38/Overheads!T$66),0))</f>
        <v>3.2717388297746723E-4</v>
      </c>
      <c r="BF38" s="215">
        <f ca="1">IF($AE38=FALSE,AR38*Overheads!$S$25,
IFERROR(Overheads!$O$50*AR38,0)
+IFERROR(Overheads!U$60*(AR38/Overheads!U$66),0))</f>
        <v>3.0211601689775723E-4</v>
      </c>
      <c r="BG38" s="155">
        <f t="shared" ca="1" si="44"/>
        <v>1.3149252740839515E-3</v>
      </c>
      <c r="BH38" s="165"/>
      <c r="BI38" s="215">
        <f t="shared" ca="1" si="45"/>
        <v>1.8704263738847763E-2</v>
      </c>
      <c r="BJ38" s="215">
        <f t="shared" ca="1" si="11"/>
        <v>1.667165067054345E-2</v>
      </c>
      <c r="BK38" s="215">
        <f t="shared" ca="1" si="12"/>
        <v>8.4251225223925356E-3</v>
      </c>
      <c r="BL38" s="215">
        <f t="shared" ca="1" si="13"/>
        <v>1.8780068178062513E-2</v>
      </c>
      <c r="BM38" s="215">
        <f t="shared" ca="1" si="14"/>
        <v>1.9240026878094334E-2</v>
      </c>
      <c r="BN38" s="155">
        <f t="shared" ca="1" si="46"/>
        <v>8.182113198794061E-2</v>
      </c>
      <c r="BO38" s="165"/>
      <c r="BP38" s="187" cm="1">
        <f t="array" ref="BP38">IFERROR(IF($X38=$X37,BP37,INDEX(Forecast_Capex_Input!AC$12:AC$286,$X38)),0)</f>
        <v>0.1</v>
      </c>
      <c r="BQ38" s="187" cm="1">
        <f t="array" ref="BQ38">IFERROR(IF($X38=$X37,BQ37,INDEX(Forecast_Capex_Input!AD$12:AD$286,$X38)),0)</f>
        <v>0.11</v>
      </c>
      <c r="BR38" s="187" cm="1">
        <f t="array" ref="BR38">IFERROR(IF($X38=$X37,BR37,INDEX(Forecast_Capex_Input!AE$12:AE$286,$X38)),0)</f>
        <v>0.14000000000000001</v>
      </c>
      <c r="BS38" s="187" cm="1">
        <f t="array" ref="BS38">IFERROR(IF($X38=$X37,BS37,INDEX(Forecast_Capex_Input!AF$12:AF$286,$X38)),0)</f>
        <v>0.32</v>
      </c>
      <c r="BT38" s="187" cm="1">
        <f t="array" ref="BT38">IFERROR(IF($X38=$X37,BT37,INDEX(Forecast_Capex_Input!AG$12:AG$286,$X38)),0)</f>
        <v>0.33</v>
      </c>
      <c r="BU38" s="165"/>
      <c r="BV38" s="215">
        <f t="shared" si="15"/>
        <v>7.1163409595285613E-3</v>
      </c>
      <c r="BW38" s="215">
        <f t="shared" si="16"/>
        <v>7.8279750554814172E-3</v>
      </c>
      <c r="BX38" s="215">
        <f t="shared" si="17"/>
        <v>9.9628773433399868E-3</v>
      </c>
      <c r="BY38" s="215">
        <f t="shared" si="18"/>
        <v>2.2772291070491394E-2</v>
      </c>
      <c r="BZ38" s="215">
        <f t="shared" si="19"/>
        <v>2.3483925166444253E-2</v>
      </c>
      <c r="CA38" s="155">
        <f t="shared" si="47"/>
        <v>7.1163409595285609E-2</v>
      </c>
      <c r="CB38" s="165"/>
      <c r="CC38" s="215">
        <f t="shared" ca="1" si="20"/>
        <v>7.1163409595285613E-3</v>
      </c>
      <c r="CD38" s="215">
        <f t="shared" ca="1" si="21"/>
        <v>7.8279750554814172E-3</v>
      </c>
      <c r="CE38" s="215">
        <f t="shared" ca="1" si="22"/>
        <v>9.9628773433399868E-3</v>
      </c>
      <c r="CF38" s="215">
        <f t="shared" ca="1" si="23"/>
        <v>2.2772291070491394E-2</v>
      </c>
      <c r="CG38" s="215">
        <f t="shared" ca="1" si="24"/>
        <v>2.3483925166444253E-2</v>
      </c>
      <c r="CH38" s="155">
        <f t="shared" ca="1" si="48"/>
        <v>7.1163409595285609E-2</v>
      </c>
      <c r="CI38" s="165"/>
      <c r="CJ38" s="215">
        <f t="shared" ca="1" si="25"/>
        <v>9.3427971185710299E-4</v>
      </c>
      <c r="CK38" s="215">
        <f t="shared" ca="1" si="26"/>
        <v>1.0277076830428132E-3</v>
      </c>
      <c r="CL38" s="215">
        <f t="shared" ca="1" si="27"/>
        <v>1.3079915965999442E-3</v>
      </c>
      <c r="CM38" s="215">
        <f t="shared" ca="1" si="28"/>
        <v>2.9896950779427296E-3</v>
      </c>
      <c r="CN38" s="215">
        <f t="shared" ca="1" si="29"/>
        <v>3.0831230491284397E-3</v>
      </c>
      <c r="CO38" s="155">
        <f t="shared" ca="1" si="49"/>
        <v>9.3427971185710296E-3</v>
      </c>
      <c r="CP38" s="165"/>
      <c r="CQ38" s="223">
        <f t="shared" ca="1" si="30"/>
        <v>1.3149252740839515E-4</v>
      </c>
      <c r="CR38" s="223">
        <f t="shared" ca="1" si="31"/>
        <v>1.4464178014923467E-4</v>
      </c>
      <c r="CS38" s="223">
        <f t="shared" ca="1" si="32"/>
        <v>1.8408953837175323E-4</v>
      </c>
      <c r="CT38" s="223">
        <f t="shared" ca="1" si="33"/>
        <v>4.2077608770686449E-4</v>
      </c>
      <c r="CU38" s="223">
        <f t="shared" ca="1" si="34"/>
        <v>4.3392534044770403E-4</v>
      </c>
      <c r="CV38" s="155">
        <f t="shared" ca="1" si="50"/>
        <v>1.3149252740839515E-3</v>
      </c>
      <c r="CW38" s="165"/>
      <c r="CX38" s="215">
        <f t="shared" ca="1" si="51"/>
        <v>8.1821131987940589E-3</v>
      </c>
      <c r="CY38" s="215">
        <f t="shared" ca="1" si="35"/>
        <v>9.0003245186734641E-3</v>
      </c>
      <c r="CZ38" s="215">
        <f t="shared" ca="1" si="36"/>
        <v>1.1454958478311685E-2</v>
      </c>
      <c r="DA38" s="215">
        <f t="shared" ca="1" si="37"/>
        <v>2.6182762236140987E-2</v>
      </c>
      <c r="DB38" s="215">
        <f t="shared" ca="1" si="38"/>
        <v>2.7000973556020397E-2</v>
      </c>
      <c r="DC38" s="155">
        <f t="shared" ca="1" si="52"/>
        <v>8.1821131987940596E-2</v>
      </c>
      <c r="DD38" s="165"/>
      <c r="DE38" s="188" t="b" cm="1">
        <f t="array" aca="1" ref="DE38" ca="1">OR($G38=Forecast_Capex_Input!$BF$8:$BF$10)</f>
        <v>0</v>
      </c>
      <c r="DF38" s="188" cm="1">
        <f t="array" aca="1" ref="DF38" ca="1">IFERROR(INDEX(Forecast_Capex_Input!BG$12:BG$286,$X38)
*(INDEX(Forecast_Capex_Input!$H$12:$H$286,$X38)=Repex),0)
*$DE38</f>
        <v>0</v>
      </c>
      <c r="DG38" s="188" cm="1">
        <f t="array" aca="1" ref="DG38" ca="1">IFERROR(INDEX(Forecast_Capex_Input!BH$12:BH$286,$X38)
*(INDEX(Forecast_Capex_Input!$H$12:$H$286,$X38)=Repex),0)
*$DE38</f>
        <v>0</v>
      </c>
      <c r="DH38" s="188" cm="1">
        <f t="array" aca="1" ref="DH38" ca="1">IFERROR(INDEX(Forecast_Capex_Input!BI$12:BI$286,$X38)
*(INDEX(Forecast_Capex_Input!$H$12:$H$286,$X38)=Repex),0)
*$DE38</f>
        <v>0</v>
      </c>
      <c r="DI38" s="188" cm="1">
        <f t="array" aca="1" ref="DI38" ca="1">IFERROR(INDEX(Forecast_Capex_Input!BJ$12:BJ$286,$X38)
*(INDEX(Forecast_Capex_Input!$H$12:$H$286,$X38)=Repex),0)
*$DE38</f>
        <v>0</v>
      </c>
      <c r="DJ38" s="188" cm="1">
        <f t="array" aca="1" ref="DJ38" ca="1">IFERROR(INDEX(Forecast_Capex_Input!BK$12:BK$286,$X38)
*(INDEX(Forecast_Capex_Input!$H$12:$H$286,$X38)=Repex),0)
*$DE38</f>
        <v>0</v>
      </c>
      <c r="DK38" s="188" cm="1">
        <f t="array" aca="1" ref="DK38" ca="1">IFERROR(INDEX(Forecast_Capex_Input!BL$12:BL$286,$X38)
*(INDEX(Forecast_Capex_Input!$H$12:$H$286,$X38)=Repex),0)
*$DE38</f>
        <v>0</v>
      </c>
      <c r="DL38" s="165"/>
      <c r="DM38" s="188" t="b" cm="1">
        <f t="array" aca="1" ref="DM38" ca="1">OR($G38=Forecast_Capex_Input!$BN$8:$BN$9)</f>
        <v>0</v>
      </c>
      <c r="DN38" s="188" cm="1">
        <f t="array" aca="1" ref="DN38" ca="1">IFERROR(INDEX(Forecast_Capex_Input!BO$12:BO$286,$X38)
*(INDEX(Forecast_Capex_Input!$H$12:$H$286,$X38)=Repex),0)
*$DM38</f>
        <v>0</v>
      </c>
      <c r="DO38" s="188" cm="1">
        <f t="array" aca="1" ref="DO38" ca="1">IFERROR(INDEX(Forecast_Capex_Input!BP$12:BP$286,$X38)
*(INDEX(Forecast_Capex_Input!$H$12:$H$286,$X38)=Repex),0)
*$DM38</f>
        <v>0</v>
      </c>
      <c r="DP38" s="188" cm="1">
        <f t="array" aca="1" ref="DP38" ca="1">IFERROR(INDEX(Forecast_Capex_Input!BQ$12:BQ$286,$X38)
*(INDEX(Forecast_Capex_Input!$H$12:$H$286,$X38)=Repex),0)
*$DM38</f>
        <v>0</v>
      </c>
      <c r="DQ38" s="188" cm="1">
        <f t="array" aca="1" ref="DQ38" ca="1">IFERROR(INDEX(Forecast_Capex_Input!BR$12:BR$286,$X38)
*(INDEX(Forecast_Capex_Input!$H$12:$H$286,$X38)=Repex),0)
*$DM38</f>
        <v>0</v>
      </c>
      <c r="DR38" s="188" cm="1">
        <f t="array" aca="1" ref="DR38" ca="1">IFERROR(INDEX(Forecast_Capex_Input!BS$12:BS$286,$X38)
*(INDEX(Forecast_Capex_Input!$H$12:$H$286,$X38)=Repex),0)
*$DM38</f>
        <v>0</v>
      </c>
      <c r="DS38" s="165"/>
      <c r="DT38" s="188" t="b" cm="1">
        <f t="array" aca="1" ref="DT38" ca="1">OR($G38=Forecast_Capex_Input!$BU$8:$BU$10)</f>
        <v>1</v>
      </c>
      <c r="DU38" s="188" cm="1">
        <f t="array" aca="1" ref="DU38" ca="1">IFERROR(INDEX(Forecast_Capex_Input!BV$12:BV$286,$X38)
*(INDEX(Forecast_Capex_Input!$H$12:$H$286,$X38)=Repex),0)
*$DT38</f>
        <v>0.59342105263157896</v>
      </c>
      <c r="DV38" s="188" cm="1">
        <f t="array" aca="1" ref="DV38" ca="1">IFERROR(INDEX(Forecast_Capex_Input!BW$12:BW$286,$X38)
*(INDEX(Forecast_Capex_Input!$H$12:$H$286,$X38)=Repex),0)
*$DT38</f>
        <v>0.29605263157894735</v>
      </c>
      <c r="DW38" s="188" cm="1">
        <f t="array" aca="1" ref="DW38" ca="1">IFERROR(INDEX(Forecast_Capex_Input!BX$12:BX$286,$X38)
*(INDEX(Forecast_Capex_Input!$H$12:$H$286,$X38)=Repex),0)
*$DT38</f>
        <v>7.1052631578947367E-2</v>
      </c>
      <c r="DX38" s="188" cm="1">
        <f t="array" aca="1" ref="DX38" ca="1">IFERROR(INDEX(Forecast_Capex_Input!BY$12:BY$286,$X38)
*(INDEX(Forecast_Capex_Input!$H$12:$H$286,$X38)=Repex),0)
*$DT38</f>
        <v>0</v>
      </c>
      <c r="DY38" s="188" cm="1">
        <f t="array" aca="1" ref="DY38" ca="1">IFERROR(INDEX(Forecast_Capex_Input!BZ$12:BZ$286,$X38)
*(INDEX(Forecast_Capex_Input!$H$12:$H$286,$X38)=Repex),0)
*$DT38</f>
        <v>0</v>
      </c>
      <c r="DZ38" s="188" cm="1">
        <f t="array" aca="1" ref="DZ38" ca="1">IFERROR(INDEX(Forecast_Capex_Input!CA$12:CA$286,$X38)
*(INDEX(Forecast_Capex_Input!$H$12:$H$286,$X38)=Repex),0)
*$DT38</f>
        <v>0</v>
      </c>
      <c r="EA38" s="188" cm="1">
        <f t="array" aca="1" ref="EA38" ca="1">IFERROR(INDEX(Forecast_Capex_Input!CB$12:CB$286,$X38)
*(INDEX(Forecast_Capex_Input!$H$12:$H$286,$X38)=Repex),0)
*$DT38</f>
        <v>3.9473684210526314E-2</v>
      </c>
      <c r="EB38" s="188" cm="1">
        <f t="array" aca="1" ref="EB38" ca="1">IFERROR(INDEX(Forecast_Capex_Input!CC$12:CC$286,$X38)
*(INDEX(Forecast_Capex_Input!$H$12:$H$286,$X38)=Repex),0)
*$DT38</f>
        <v>0</v>
      </c>
      <c r="EC38" s="165"/>
      <c r="ED38" s="226" t="str">
        <f t="shared" si="39"/>
        <v>N/A</v>
      </c>
      <c r="EE38" s="174" t="s">
        <v>15</v>
      </c>
    </row>
    <row r="39" spans="3:135" x14ac:dyDescent="0.2">
      <c r="C39" s="174">
        <f t="shared" si="40"/>
        <v>29</v>
      </c>
      <c r="D39" s="167" t="str" cm="1">
        <f t="array" ref="D39">IFERROR(INDEX(Forecast_Capex_Input!$D$12:$D$286,$X39),NA)</f>
        <v>Fire Extinguisher Renewal</v>
      </c>
      <c r="E39" s="172" t="b" cm="1">
        <f t="array" ref="E39">IF($X39=NA,NA,INDEX(Forecast_Capex_Input!$E$12:$E$286,$X39))</f>
        <v>1</v>
      </c>
      <c r="F39" s="167" t="str" cm="1">
        <f t="array" aca="1" ref="F39" ca="1">IFERROR(INDEX(General!$E$25:$E$26,$Y39),NA)</f>
        <v>Labour</v>
      </c>
      <c r="G39" s="167" t="str" cm="1">
        <f t="array" aca="1" ref="G39" ca="1">IFERROR(INDEX(Forecast_Capex_Input!$AI$11:$BB$11,$AA39),NA)</f>
        <v>Business IT</v>
      </c>
      <c r="H39" s="189" cm="1">
        <f t="array" aca="1" ref="H39" ca="1">IFERROR(INDEX(Forecast_Capex_Input!$AI$12:$BB$286,$X39,$AA39),NA)</f>
        <v>1</v>
      </c>
      <c r="I39" s="199" t="str" cm="1">
        <f t="array" ref="I39">IFERROR(INDEX(Forecast_Capex_Input!$F$12:$F$286,$X39),NA)</f>
        <v>Replacement Expenditure</v>
      </c>
      <c r="J39" s="199" t="str" cm="1">
        <f t="array" ref="J39">IFERROR(INDEX(Forecast_Capex_Input!G$12:G$286,$X39),NA)</f>
        <v>Digital Infrastructure</v>
      </c>
      <c r="K39" s="199" t="str" cm="1">
        <f t="array" ref="K39">IFERROR(INDEX(Forecast_Capex_Input!H$12:H$286,$X39),NA)</f>
        <v>Repex</v>
      </c>
      <c r="L39" s="199" t="str" cm="1">
        <f t="array" ref="L39">IFERROR(INDEX(Forecast_Capex_Input!I$12:I$286,$X39),NA)</f>
        <v>N/A</v>
      </c>
      <c r="M39" s="199" t="str" cm="1">
        <f t="array" ref="M39">IFERROR(INDEX(Forecast_Capex_Input!J$12:J$286,$X39),NA)</f>
        <v>N/A</v>
      </c>
      <c r="N39" s="199" t="str" cm="1">
        <f t="array" ref="N39">IFERROR(INDEX(Forecast_Capex_Input!K$12:K$286,$X39),NA)</f>
        <v>DI - Network Buildings &amp; Security</v>
      </c>
      <c r="O39" s="199" t="str" cm="1">
        <f t="array" ref="O39">IFERROR(INDEX(Forecast_Capex_Input!L$12:L$286,$X39),NA)</f>
        <v>DI - Compliance</v>
      </c>
      <c r="P39" s="199" t="str" cm="1">
        <f t="array" ref="P39">IFERROR(INDEX(Forecast_Capex_Input!M$12:M$286,$X39),NA)</f>
        <v>N/A</v>
      </c>
      <c r="Q39" s="172" t="str" cm="1">
        <f t="array" ref="Q39">IFERROR(INDEX(Forecast_Capex_Input!N$12:N$286,$X39),NA)</f>
        <v>No</v>
      </c>
      <c r="R39" s="265" cm="1">
        <f t="array" ref="R39">IFERROR(INDEX(Forecast_Capex_Input!O$12:O$286,$X39),0)</f>
        <v>0</v>
      </c>
      <c r="S39" s="172" t="str" cm="1">
        <f t="array" ref="S39">IFERROR(INDEX(Forecast_Capex_Input!P$12:P$286,$X39),0)</f>
        <v>Safety security &amp; reliability</v>
      </c>
      <c r="T39" s="199" t="str" cm="1">
        <f t="array" aca="1" ref="T39" ca="1">IFERROR(INDEX(General!$K$84:$K$103,$AA39),NA)</f>
        <v>Business IT (2018 onwards)</v>
      </c>
      <c r="U39" s="188" cm="1">
        <f t="array" aca="1" ref="U39" ca="1">IFERROR(
IF($F39=General!$E$25,INDEX(Forecast_Capex_Input!S$12:S$286,$X39),
INDEX(Forecast_Capex_Input!T$12:T$286,$X39)),0)</f>
        <v>0.19361288839521923</v>
      </c>
      <c r="V39" s="222" t="b">
        <f>IFERROR(INDEX(Overheads!$T$19:$T$26,MATCH($I39,Overheads!$E$19:$E$26,0)),FALSE)</f>
        <v>1</v>
      </c>
      <c r="W39" s="165"/>
      <c r="X39" s="174">
        <f>IFERROR(
IF(MATCH($C39,Forecast_Capex_Input!$CI$12:$CI$286,1)+1&gt;MAX(Forecast_Capex_Input!$C$12:$C$286),NA,
MATCH($C39,Forecast_Capex_Input!$CI$12:$CI$286,1)+1),1)</f>
        <v>12</v>
      </c>
      <c r="Y39" s="174" cm="1">
        <f t="array" aca="1" ref="Y39" ca="1">IFERROR(
IF(X38&lt;&gt;X39,1,
IF(COUNTIF(OFFSET(Y38,0,0,-INDEX(Forecast_Capex_Input!$CG$12:$CG$286,$X39)),Y38)=INDEX(Forecast_Capex_Input!$CG$12:$CG$286,$X39),Y38+1,Y38)),NA)</f>
        <v>1</v>
      </c>
      <c r="Z39" s="174" cm="1">
        <f t="array" ref="Z39">IFERROR($C39-IF($X39=1,1,INDEX(Forecast_Capex_Input!$CI$12:$CI$286,$X39-1))+1,NA)</f>
        <v>1</v>
      </c>
      <c r="AA39" s="174" cm="1">
        <f t="array" aca="1" ref="AA39" ca="1">IFERROR(IF(Y39=1,
INDEX(Forecast_Capex_Input!$AI$10:$BB$10,SMALL(IF(INDEX(Forecast_Capex_Input!$AI$12:$BB$286,$X39,0)&gt;0,COLUMN(Forecast_Capex_Input!$AI$10:$BB$10)-COLUMN(Forecast_Capex_Input!$AI$12)+1),ROWS(OFFSET(AA38,0,0,-$Z39)))),
OFFSET(AA38,-INDEX(Forecast_Capex_Input!$CG$12:$CG$286,$X39)+1,0)),NA)</f>
        <v>6</v>
      </c>
      <c r="AB39" s="174">
        <f t="shared" ca="1" si="9"/>
        <v>1</v>
      </c>
      <c r="AC39" s="222" t="b">
        <f t="shared" si="41"/>
        <v>0</v>
      </c>
      <c r="AD39" s="220" t="b">
        <v>0</v>
      </c>
      <c r="AE39" s="222" t="b">
        <f t="shared" si="10"/>
        <v>1</v>
      </c>
      <c r="AF39" s="165"/>
      <c r="AG39" s="215">
        <v>7.1977385710012748E-2</v>
      </c>
      <c r="AH39" s="215">
        <v>7.1977385710012748E-2</v>
      </c>
      <c r="AI39" s="215">
        <v>0</v>
      </c>
      <c r="AJ39" s="215">
        <v>0</v>
      </c>
      <c r="AK39" s="215">
        <v>0</v>
      </c>
      <c r="AL39" s="155">
        <v>0.1439547714200255</v>
      </c>
      <c r="AM39" s="165"/>
      <c r="AN39" s="215" cm="1">
        <f t="array" aca="1" ref="AN39" ca="1">IFERROR(INDEX(General!O$33:O$34,$AB39)
*AG39,0)</f>
        <v>7.1860686286691053E-2</v>
      </c>
      <c r="AO39" s="215" cm="1">
        <f t="array" aca="1" ref="AO39" ca="1">IFERROR(INDEX(General!P$33:P$34,$AB39)
*AH39,0)</f>
        <v>7.2410295345200465E-2</v>
      </c>
      <c r="AP39" s="215" cm="1">
        <f t="array" aca="1" ref="AP39" ca="1">IFERROR(INDEX(General!Q$33:Q$34,$AB39)
*AI39,0)</f>
        <v>0</v>
      </c>
      <c r="AQ39" s="215" cm="1">
        <f t="array" aca="1" ref="AQ39" ca="1">IFERROR(INDEX(General!R$33:R$34,$AB39)
*AJ39,0)</f>
        <v>0</v>
      </c>
      <c r="AR39" s="215" cm="1">
        <f t="array" aca="1" ref="AR39" ca="1">IFERROR(INDEX(General!S$33:S$34,$AB39)
*AK39,0)</f>
        <v>0</v>
      </c>
      <c r="AS39" s="155">
        <f t="shared" ca="1" si="42"/>
        <v>0.1442709816318915</v>
      </c>
      <c r="AT39" s="165"/>
      <c r="AU39" s="215">
        <f ca="1">IF($AE39=FALSE,AN39*Overheads!$R$24*$V39,
IFERROR(Overheads!$O$49*$V39*AN39,0)
+IFERROR(Overheads!Q$59*$V39*(AN39/Overheads!Q$68),0))</f>
        <v>1.0065267303183854E-2</v>
      </c>
      <c r="AV39" s="215">
        <f ca="1">IF($AE39=FALSE,AO39*Overheads!$R$24*$V39,
IFERROR(Overheads!$O$49*$V39*AO39,0)
+IFERROR(Overheads!R$59*$V39*(AO39/Overheads!R$68),0))</f>
        <v>8.6422006423344123E-3</v>
      </c>
      <c r="AW39" s="215">
        <f ca="1">IF($AE39=FALSE,AP39*Overheads!$R$24*$V39,
IFERROR(Overheads!$O$49*$V39*AP39,0)
+IFERROR(Overheads!S$59*$V39*(AP39/Overheads!S$68),0))</f>
        <v>0</v>
      </c>
      <c r="AX39" s="215">
        <f ca="1">IF($AE39=FALSE,AQ39*Overheads!$R$24*$V39,
IFERROR(Overheads!$O$49*$V39*AQ39,0)
+IFERROR(Overheads!T$59*$V39*(AQ39/Overheads!T$68),0))</f>
        <v>0</v>
      </c>
      <c r="AY39" s="215">
        <f ca="1">IF($AE39=FALSE,AR39*Overheads!$R$24*$V39,
IFERROR(Overheads!$O$49*$V39*AR39,0)
+IFERROR(Overheads!U$59*$V39*(AR39/Overheads!U$68),0))</f>
        <v>0</v>
      </c>
      <c r="AZ39" s="155">
        <f t="shared" ca="1" si="43"/>
        <v>1.8707467945518266E-2</v>
      </c>
      <c r="BA39" s="165"/>
      <c r="BB39" s="215">
        <f ca="1">IF($AE39=FALSE,AN39*Overheads!$S$25,
IFERROR(Overheads!$O$50*AN39,0)
+IFERROR(Overheads!Q$60*(AN39/Overheads!Q$66),0))</f>
        <v>1.3508953178827682E-3</v>
      </c>
      <c r="BC39" s="215">
        <f ca="1">IF($AE39=FALSE,AO39*Overheads!$S$25,
IFERROR(Overheads!$O$50*AO39,0)
+IFERROR(Overheads!R$60*(AO39/Overheads!R$66),0))</f>
        <v>1.2217500847930844E-3</v>
      </c>
      <c r="BD39" s="215">
        <f ca="1">IF($AE39=FALSE,AP39*Overheads!$S$25,
IFERROR(Overheads!$O$50*AP39,0)
+IFERROR(Overheads!S$60*(AP39/Overheads!S$66),0))</f>
        <v>0</v>
      </c>
      <c r="BE39" s="215">
        <f ca="1">IF($AE39=FALSE,AQ39*Overheads!$S$25,
IFERROR(Overheads!$O$50*AQ39,0)
+IFERROR(Overheads!T$60*(AQ39/Overheads!T$66),0))</f>
        <v>0</v>
      </c>
      <c r="BF39" s="215">
        <f ca="1">IF($AE39=FALSE,AR39*Overheads!$S$25,
IFERROR(Overheads!$O$50*AR39,0)
+IFERROR(Overheads!U$60*(AR39/Overheads!U$66),0))</f>
        <v>0</v>
      </c>
      <c r="BG39" s="155">
        <f t="shared" ca="1" si="44"/>
        <v>2.5726454026758529E-3</v>
      </c>
      <c r="BH39" s="165"/>
      <c r="BI39" s="215">
        <f t="shared" ca="1" si="45"/>
        <v>8.3276848907757675E-2</v>
      </c>
      <c r="BJ39" s="215">
        <f t="shared" ca="1" si="11"/>
        <v>8.2274246072327958E-2</v>
      </c>
      <c r="BK39" s="215">
        <f t="shared" ca="1" si="12"/>
        <v>0</v>
      </c>
      <c r="BL39" s="215">
        <f t="shared" ca="1" si="13"/>
        <v>0</v>
      </c>
      <c r="BM39" s="215">
        <f t="shared" ca="1" si="14"/>
        <v>0</v>
      </c>
      <c r="BN39" s="155">
        <f t="shared" ca="1" si="46"/>
        <v>0.16555109498008563</v>
      </c>
      <c r="BO39" s="165"/>
      <c r="BP39" s="187" cm="1">
        <f t="array" ref="BP39">IFERROR(IF($X39=$X38,BP38,INDEX(Forecast_Capex_Input!AC$12:AC$286,$X39)),0)</f>
        <v>0</v>
      </c>
      <c r="BQ39" s="187" cm="1">
        <f t="array" ref="BQ39">IFERROR(IF($X39=$X38,BQ38,INDEX(Forecast_Capex_Input!AD$12:AD$286,$X39)),0)</f>
        <v>1</v>
      </c>
      <c r="BR39" s="187" cm="1">
        <f t="array" ref="BR39">IFERROR(IF($X39=$X38,BR38,INDEX(Forecast_Capex_Input!AE$12:AE$286,$X39)),0)</f>
        <v>0</v>
      </c>
      <c r="BS39" s="187" cm="1">
        <f t="array" ref="BS39">IFERROR(IF($X39=$X38,BS38,INDEX(Forecast_Capex_Input!AF$12:AF$286,$X39)),0)</f>
        <v>0</v>
      </c>
      <c r="BT39" s="187" cm="1">
        <f t="array" ref="BT39">IFERROR(IF($X39=$X38,BT38,INDEX(Forecast_Capex_Input!AG$12:AG$286,$X39)),0)</f>
        <v>0</v>
      </c>
      <c r="BU39" s="165"/>
      <c r="BV39" s="215">
        <f t="shared" si="15"/>
        <v>0</v>
      </c>
      <c r="BW39" s="215">
        <f t="shared" si="16"/>
        <v>0.1439547714200255</v>
      </c>
      <c r="BX39" s="215">
        <f t="shared" si="17"/>
        <v>0</v>
      </c>
      <c r="BY39" s="215">
        <f t="shared" si="18"/>
        <v>0</v>
      </c>
      <c r="BZ39" s="215">
        <f t="shared" si="19"/>
        <v>0</v>
      </c>
      <c r="CA39" s="155">
        <f t="shared" si="47"/>
        <v>0.1439547714200255</v>
      </c>
      <c r="CB39" s="165"/>
      <c r="CC39" s="215">
        <f t="shared" ca="1" si="20"/>
        <v>0</v>
      </c>
      <c r="CD39" s="215">
        <f t="shared" ca="1" si="21"/>
        <v>0.1442709816318915</v>
      </c>
      <c r="CE39" s="215">
        <f t="shared" ca="1" si="22"/>
        <v>0</v>
      </c>
      <c r="CF39" s="215">
        <f t="shared" ca="1" si="23"/>
        <v>0</v>
      </c>
      <c r="CG39" s="215">
        <f t="shared" ca="1" si="24"/>
        <v>0</v>
      </c>
      <c r="CH39" s="155">
        <f t="shared" ca="1" si="48"/>
        <v>0.1442709816318915</v>
      </c>
      <c r="CI39" s="165"/>
      <c r="CJ39" s="215">
        <f t="shared" ca="1" si="25"/>
        <v>0</v>
      </c>
      <c r="CK39" s="215">
        <f t="shared" ca="1" si="26"/>
        <v>1.8707467945518266E-2</v>
      </c>
      <c r="CL39" s="215">
        <f t="shared" ca="1" si="27"/>
        <v>0</v>
      </c>
      <c r="CM39" s="215">
        <f t="shared" ca="1" si="28"/>
        <v>0</v>
      </c>
      <c r="CN39" s="215">
        <f t="shared" ca="1" si="29"/>
        <v>0</v>
      </c>
      <c r="CO39" s="155">
        <f t="shared" ca="1" si="49"/>
        <v>1.8707467945518266E-2</v>
      </c>
      <c r="CP39" s="165"/>
      <c r="CQ39" s="223">
        <f t="shared" ca="1" si="30"/>
        <v>0</v>
      </c>
      <c r="CR39" s="223">
        <f t="shared" ca="1" si="31"/>
        <v>2.5726454026758529E-3</v>
      </c>
      <c r="CS39" s="223">
        <f t="shared" ca="1" si="32"/>
        <v>0</v>
      </c>
      <c r="CT39" s="223">
        <f t="shared" ca="1" si="33"/>
        <v>0</v>
      </c>
      <c r="CU39" s="223">
        <f t="shared" ca="1" si="34"/>
        <v>0</v>
      </c>
      <c r="CV39" s="155">
        <f t="shared" ca="1" si="50"/>
        <v>2.5726454026758529E-3</v>
      </c>
      <c r="CW39" s="165"/>
      <c r="CX39" s="215">
        <f t="shared" ca="1" si="51"/>
        <v>0</v>
      </c>
      <c r="CY39" s="215">
        <f t="shared" ca="1" si="35"/>
        <v>0.16555109498008561</v>
      </c>
      <c r="CZ39" s="215">
        <f t="shared" ca="1" si="36"/>
        <v>0</v>
      </c>
      <c r="DA39" s="215">
        <f t="shared" ca="1" si="37"/>
        <v>0</v>
      </c>
      <c r="DB39" s="215">
        <f t="shared" ca="1" si="38"/>
        <v>0</v>
      </c>
      <c r="DC39" s="155">
        <f t="shared" ca="1" si="52"/>
        <v>0.16555109498008561</v>
      </c>
      <c r="DD39" s="165"/>
      <c r="DE39" s="188" t="b" cm="1">
        <f t="array" aca="1" ref="DE39" ca="1">OR($G39=Forecast_Capex_Input!$BF$8:$BF$10)</f>
        <v>0</v>
      </c>
      <c r="DF39" s="188" cm="1">
        <f t="array" aca="1" ref="DF39" ca="1">IFERROR(INDEX(Forecast_Capex_Input!BG$12:BG$286,$X39)
*(INDEX(Forecast_Capex_Input!$H$12:$H$286,$X39)=Repex),0)
*$DE39</f>
        <v>0</v>
      </c>
      <c r="DG39" s="188" cm="1">
        <f t="array" aca="1" ref="DG39" ca="1">IFERROR(INDEX(Forecast_Capex_Input!BH$12:BH$286,$X39)
*(INDEX(Forecast_Capex_Input!$H$12:$H$286,$X39)=Repex),0)
*$DE39</f>
        <v>0</v>
      </c>
      <c r="DH39" s="188" cm="1">
        <f t="array" aca="1" ref="DH39" ca="1">IFERROR(INDEX(Forecast_Capex_Input!BI$12:BI$286,$X39)
*(INDEX(Forecast_Capex_Input!$H$12:$H$286,$X39)=Repex),0)
*$DE39</f>
        <v>0</v>
      </c>
      <c r="DI39" s="188" cm="1">
        <f t="array" aca="1" ref="DI39" ca="1">IFERROR(INDEX(Forecast_Capex_Input!BJ$12:BJ$286,$X39)
*(INDEX(Forecast_Capex_Input!$H$12:$H$286,$X39)=Repex),0)
*$DE39</f>
        <v>0</v>
      </c>
      <c r="DJ39" s="188" cm="1">
        <f t="array" aca="1" ref="DJ39" ca="1">IFERROR(INDEX(Forecast_Capex_Input!BK$12:BK$286,$X39)
*(INDEX(Forecast_Capex_Input!$H$12:$H$286,$X39)=Repex),0)
*$DE39</f>
        <v>0</v>
      </c>
      <c r="DK39" s="188" cm="1">
        <f t="array" aca="1" ref="DK39" ca="1">IFERROR(INDEX(Forecast_Capex_Input!BL$12:BL$286,$X39)
*(INDEX(Forecast_Capex_Input!$H$12:$H$286,$X39)=Repex),0)
*$DE39</f>
        <v>0</v>
      </c>
      <c r="DL39" s="165"/>
      <c r="DM39" s="188" t="b" cm="1">
        <f t="array" aca="1" ref="DM39" ca="1">OR($G39=Forecast_Capex_Input!$BN$8:$BN$9)</f>
        <v>0</v>
      </c>
      <c r="DN39" s="188" cm="1">
        <f t="array" aca="1" ref="DN39" ca="1">IFERROR(INDEX(Forecast_Capex_Input!BO$12:BO$286,$X39)
*(INDEX(Forecast_Capex_Input!$H$12:$H$286,$X39)=Repex),0)
*$DM39</f>
        <v>0</v>
      </c>
      <c r="DO39" s="188" cm="1">
        <f t="array" aca="1" ref="DO39" ca="1">IFERROR(INDEX(Forecast_Capex_Input!BP$12:BP$286,$X39)
*(INDEX(Forecast_Capex_Input!$H$12:$H$286,$X39)=Repex),0)
*$DM39</f>
        <v>0</v>
      </c>
      <c r="DP39" s="188" cm="1">
        <f t="array" aca="1" ref="DP39" ca="1">IFERROR(INDEX(Forecast_Capex_Input!BQ$12:BQ$286,$X39)
*(INDEX(Forecast_Capex_Input!$H$12:$H$286,$X39)=Repex),0)
*$DM39</f>
        <v>0</v>
      </c>
      <c r="DQ39" s="188" cm="1">
        <f t="array" aca="1" ref="DQ39" ca="1">IFERROR(INDEX(Forecast_Capex_Input!BR$12:BR$286,$X39)
*(INDEX(Forecast_Capex_Input!$H$12:$H$286,$X39)=Repex),0)
*$DM39</f>
        <v>0</v>
      </c>
      <c r="DR39" s="188" cm="1">
        <f t="array" aca="1" ref="DR39" ca="1">IFERROR(INDEX(Forecast_Capex_Input!BS$12:BS$286,$X39)
*(INDEX(Forecast_Capex_Input!$H$12:$H$286,$X39)=Repex),0)
*$DM39</f>
        <v>0</v>
      </c>
      <c r="DS39" s="165"/>
      <c r="DT39" s="188" t="b" cm="1">
        <f t="array" aca="1" ref="DT39" ca="1">OR($G39=Forecast_Capex_Input!$BU$8:$BU$10)</f>
        <v>1</v>
      </c>
      <c r="DU39" s="188" cm="1">
        <f t="array" aca="1" ref="DU39" ca="1">IFERROR(INDEX(Forecast_Capex_Input!BV$12:BV$286,$X39)
*(INDEX(Forecast_Capex_Input!$H$12:$H$286,$X39)=Repex),0)
*$DT39</f>
        <v>0</v>
      </c>
      <c r="DV39" s="188" cm="1">
        <f t="array" aca="1" ref="DV39" ca="1">IFERROR(INDEX(Forecast_Capex_Input!BW$12:BW$286,$X39)
*(INDEX(Forecast_Capex_Input!$H$12:$H$286,$X39)=Repex),0)
*$DT39</f>
        <v>0</v>
      </c>
      <c r="DW39" s="188" cm="1">
        <f t="array" aca="1" ref="DW39" ca="1">IFERROR(INDEX(Forecast_Capex_Input!BX$12:BX$286,$X39)
*(INDEX(Forecast_Capex_Input!$H$12:$H$286,$X39)=Repex),0)
*$DT39</f>
        <v>0</v>
      </c>
      <c r="DX39" s="188" cm="1">
        <f t="array" aca="1" ref="DX39" ca="1">IFERROR(INDEX(Forecast_Capex_Input!BY$12:BY$286,$X39)
*(INDEX(Forecast_Capex_Input!$H$12:$H$286,$X39)=Repex),0)
*$DT39</f>
        <v>1</v>
      </c>
      <c r="DY39" s="188" cm="1">
        <f t="array" aca="1" ref="DY39" ca="1">IFERROR(INDEX(Forecast_Capex_Input!BZ$12:BZ$286,$X39)
*(INDEX(Forecast_Capex_Input!$H$12:$H$286,$X39)=Repex),0)
*$DT39</f>
        <v>0</v>
      </c>
      <c r="DZ39" s="188" cm="1">
        <f t="array" aca="1" ref="DZ39" ca="1">IFERROR(INDEX(Forecast_Capex_Input!CA$12:CA$286,$X39)
*(INDEX(Forecast_Capex_Input!$H$12:$H$286,$X39)=Repex),0)
*$DT39</f>
        <v>0</v>
      </c>
      <c r="EA39" s="188" cm="1">
        <f t="array" aca="1" ref="EA39" ca="1">IFERROR(INDEX(Forecast_Capex_Input!CB$12:CB$286,$X39)
*(INDEX(Forecast_Capex_Input!$H$12:$H$286,$X39)=Repex),0)
*$DT39</f>
        <v>0</v>
      </c>
      <c r="EB39" s="188" cm="1">
        <f t="array" aca="1" ref="EB39" ca="1">IFERROR(INDEX(Forecast_Capex_Input!CC$12:CC$286,$X39)
*(INDEX(Forecast_Capex_Input!$H$12:$H$286,$X39)=Repex),0)
*$DT39</f>
        <v>0</v>
      </c>
      <c r="EC39" s="165"/>
      <c r="ED39" s="226" t="str">
        <f t="shared" si="39"/>
        <v>N/A</v>
      </c>
      <c r="EE39" s="174" t="s">
        <v>15</v>
      </c>
    </row>
    <row r="40" spans="3:135" x14ac:dyDescent="0.2">
      <c r="C40" s="174">
        <f t="shared" si="40"/>
        <v>30</v>
      </c>
      <c r="D40" s="167" t="str" cm="1">
        <f t="array" ref="D40">IFERROR(INDEX(Forecast_Capex_Input!$D$12:$D$286,$X40),NA)</f>
        <v>Fire Extinguisher Renewal</v>
      </c>
      <c r="E40" s="172" t="b" cm="1">
        <f t="array" ref="E40">IF($X40=NA,NA,INDEX(Forecast_Capex_Input!$E$12:$E$286,$X40))</f>
        <v>1</v>
      </c>
      <c r="F40" s="167" t="str" cm="1">
        <f t="array" aca="1" ref="F40" ca="1">IFERROR(INDEX(General!$E$25:$E$26,$Y40),NA)</f>
        <v>Non-Labour</v>
      </c>
      <c r="G40" s="167" t="str" cm="1">
        <f t="array" aca="1" ref="G40" ca="1">IFERROR(INDEX(Forecast_Capex_Input!$AI$11:$BB$11,$AA40),NA)</f>
        <v>Business IT</v>
      </c>
      <c r="H40" s="189" cm="1">
        <f t="array" aca="1" ref="H40" ca="1">IFERROR(INDEX(Forecast_Capex_Input!$AI$12:$BB$286,$X40,$AA40),NA)</f>
        <v>1</v>
      </c>
      <c r="I40" s="199" t="str" cm="1">
        <f t="array" ref="I40">IFERROR(INDEX(Forecast_Capex_Input!$F$12:$F$286,$X40),NA)</f>
        <v>Replacement Expenditure</v>
      </c>
      <c r="J40" s="199" t="str" cm="1">
        <f t="array" ref="J40">IFERROR(INDEX(Forecast_Capex_Input!G$12:G$286,$X40),NA)</f>
        <v>Digital Infrastructure</v>
      </c>
      <c r="K40" s="199" t="str" cm="1">
        <f t="array" ref="K40">IFERROR(INDEX(Forecast_Capex_Input!H$12:H$286,$X40),NA)</f>
        <v>Repex</v>
      </c>
      <c r="L40" s="199" t="str" cm="1">
        <f t="array" ref="L40">IFERROR(INDEX(Forecast_Capex_Input!I$12:I$286,$X40),NA)</f>
        <v>N/A</v>
      </c>
      <c r="M40" s="199" t="str" cm="1">
        <f t="array" ref="M40">IFERROR(INDEX(Forecast_Capex_Input!J$12:J$286,$X40),NA)</f>
        <v>N/A</v>
      </c>
      <c r="N40" s="199" t="str" cm="1">
        <f t="array" ref="N40">IFERROR(INDEX(Forecast_Capex_Input!K$12:K$286,$X40),NA)</f>
        <v>DI - Network Buildings &amp; Security</v>
      </c>
      <c r="O40" s="199" t="str" cm="1">
        <f t="array" ref="O40">IFERROR(INDEX(Forecast_Capex_Input!L$12:L$286,$X40),NA)</f>
        <v>DI - Compliance</v>
      </c>
      <c r="P40" s="199" t="str" cm="1">
        <f t="array" ref="P40">IFERROR(INDEX(Forecast_Capex_Input!M$12:M$286,$X40),NA)</f>
        <v>N/A</v>
      </c>
      <c r="Q40" s="172" t="str" cm="1">
        <f t="array" ref="Q40">IFERROR(INDEX(Forecast_Capex_Input!N$12:N$286,$X40),NA)</f>
        <v>No</v>
      </c>
      <c r="R40" s="265" cm="1">
        <f t="array" ref="R40">IFERROR(INDEX(Forecast_Capex_Input!O$12:O$286,$X40),0)</f>
        <v>0</v>
      </c>
      <c r="S40" s="172" t="str" cm="1">
        <f t="array" ref="S40">IFERROR(INDEX(Forecast_Capex_Input!P$12:P$286,$X40),0)</f>
        <v>Safety security &amp; reliability</v>
      </c>
      <c r="T40" s="199" t="str" cm="1">
        <f t="array" aca="1" ref="T40" ca="1">IFERROR(INDEX(General!$K$84:$K$103,$AA40),NA)</f>
        <v>Business IT (2018 onwards)</v>
      </c>
      <c r="U40" s="188" cm="1">
        <f t="array" aca="1" ref="U40" ca="1">IFERROR(
IF($F40=General!$E$25,INDEX(Forecast_Capex_Input!S$12:S$286,$X40),
INDEX(Forecast_Capex_Input!T$12:T$286,$X40)),0)</f>
        <v>0.80638711160478072</v>
      </c>
      <c r="V40" s="222" t="b">
        <f>IFERROR(INDEX(Overheads!$T$19:$T$26,MATCH($I40,Overheads!$E$19:$E$26,0)),FALSE)</f>
        <v>1</v>
      </c>
      <c r="W40" s="165"/>
      <c r="X40" s="174">
        <f>IFERROR(
IF(MATCH($C40,Forecast_Capex_Input!$CI$12:$CI$286,1)+1&gt;MAX(Forecast_Capex_Input!$C$12:$C$286),NA,
MATCH($C40,Forecast_Capex_Input!$CI$12:$CI$286,1)+1),1)</f>
        <v>12</v>
      </c>
      <c r="Y40" s="174" cm="1">
        <f t="array" aca="1" ref="Y40" ca="1">IFERROR(
IF(X39&lt;&gt;X40,1,
IF(COUNTIF(OFFSET(Y39,0,0,-INDEX(Forecast_Capex_Input!$CG$12:$CG$286,$X40)),Y39)=INDEX(Forecast_Capex_Input!$CG$12:$CG$286,$X40),Y39+1,Y39)),NA)</f>
        <v>2</v>
      </c>
      <c r="Z40" s="174" cm="1">
        <f t="array" ref="Z40">IFERROR($C40-IF($X40=1,1,INDEX(Forecast_Capex_Input!$CI$12:$CI$286,$X40-1))+1,NA)</f>
        <v>2</v>
      </c>
      <c r="AA40" s="174" cm="1">
        <f t="array" aca="1" ref="AA40" ca="1">IFERROR(IF(Y40=1,
INDEX(Forecast_Capex_Input!$AI$10:$BB$10,SMALL(IF(INDEX(Forecast_Capex_Input!$AI$12:$BB$286,$X40,0)&gt;0,COLUMN(Forecast_Capex_Input!$AI$10:$BB$10)-COLUMN(Forecast_Capex_Input!$AI$12)+1),ROWS(OFFSET(AA39,0,0,-$Z40)))),
OFFSET(AA39,-INDEX(Forecast_Capex_Input!$CG$12:$CG$286,$X40)+1,0)),NA)</f>
        <v>6</v>
      </c>
      <c r="AB40" s="174">
        <f t="shared" ca="1" si="9"/>
        <v>2</v>
      </c>
      <c r="AC40" s="222" t="b">
        <f t="shared" si="41"/>
        <v>0</v>
      </c>
      <c r="AD40" s="220" t="b">
        <v>0</v>
      </c>
      <c r="AE40" s="222" t="b">
        <f t="shared" si="10"/>
        <v>1</v>
      </c>
      <c r="AF40" s="165"/>
      <c r="AG40" s="215">
        <v>0.29978188252158522</v>
      </c>
      <c r="AH40" s="215">
        <v>0.29978188252158522</v>
      </c>
      <c r="AI40" s="215">
        <v>0</v>
      </c>
      <c r="AJ40" s="215">
        <v>0</v>
      </c>
      <c r="AK40" s="215">
        <v>0</v>
      </c>
      <c r="AL40" s="155">
        <v>0.59956376504317044</v>
      </c>
      <c r="AM40" s="165"/>
      <c r="AN40" s="215" cm="1">
        <f t="array" aca="1" ref="AN40" ca="1">IFERROR(INDEX(General!O$33:O$34,$AB40)
*AG40,0)</f>
        <v>0.29978188252158522</v>
      </c>
      <c r="AO40" s="215" cm="1">
        <f t="array" aca="1" ref="AO40" ca="1">IFERROR(INDEX(General!P$33:P$34,$AB40)
*AH40,0)</f>
        <v>0.29978188252158522</v>
      </c>
      <c r="AP40" s="215" cm="1">
        <f t="array" aca="1" ref="AP40" ca="1">IFERROR(INDEX(General!Q$33:Q$34,$AB40)
*AI40,0)</f>
        <v>0</v>
      </c>
      <c r="AQ40" s="215" cm="1">
        <f t="array" aca="1" ref="AQ40" ca="1">IFERROR(INDEX(General!R$33:R$34,$AB40)
*AJ40,0)</f>
        <v>0</v>
      </c>
      <c r="AR40" s="215" cm="1">
        <f t="array" aca="1" ref="AR40" ca="1">IFERROR(INDEX(General!S$33:S$34,$AB40)
*AK40,0)</f>
        <v>0</v>
      </c>
      <c r="AS40" s="155">
        <f t="shared" ca="1" si="42"/>
        <v>0.59956376504317044</v>
      </c>
      <c r="AT40" s="165"/>
      <c r="AU40" s="215">
        <f ca="1">IF($AE40=FALSE,AN40*Overheads!$R$24*$V40,
IFERROR(Overheads!$O$49*$V40*AN40,0)
+IFERROR(Overheads!Q$59*$V40*(AN40/Overheads!Q$68),0))</f>
        <v>4.1989367707865176E-2</v>
      </c>
      <c r="AV40" s="215">
        <f ca="1">IF($AE40=FALSE,AO40*Overheads!$R$24*$V40,
IFERROR(Overheads!$O$49*$V40*AO40,0)
+IFERROR(Overheads!R$59*$V40*(AO40/Overheads!R$68),0))</f>
        <v>3.5779099716929767E-2</v>
      </c>
      <c r="AW40" s="215">
        <f ca="1">IF($AE40=FALSE,AP40*Overheads!$R$24*$V40,
IFERROR(Overheads!$O$49*$V40*AP40,0)
+IFERROR(Overheads!S$59*$V40*(AP40/Overheads!S$68),0))</f>
        <v>0</v>
      </c>
      <c r="AX40" s="215">
        <f ca="1">IF($AE40=FALSE,AQ40*Overheads!$R$24*$V40,
IFERROR(Overheads!$O$49*$V40*AQ40,0)
+IFERROR(Overheads!T$59*$V40*(AQ40/Overheads!T$68),0))</f>
        <v>0</v>
      </c>
      <c r="AY40" s="215">
        <f ca="1">IF($AE40=FALSE,AR40*Overheads!$R$24*$V40,
IFERROR(Overheads!$O$49*$V40*AR40,0)
+IFERROR(Overheads!U$59*$V40*(AR40/Overheads!U$68),0))</f>
        <v>0</v>
      </c>
      <c r="AZ40" s="155">
        <f t="shared" ca="1" si="43"/>
        <v>7.7768467424794943E-2</v>
      </c>
      <c r="BA40" s="165"/>
      <c r="BB40" s="215">
        <f ca="1">IF($AE40=FALSE,AN40*Overheads!$S$25,
IFERROR(Overheads!$O$50*AN40,0)
+IFERROR(Overheads!Q$60*(AN40/Overheads!Q$66),0))</f>
        <v>5.6355423585690793E-3</v>
      </c>
      <c r="BC40" s="215">
        <f ca="1">IF($AE40=FALSE,AO40*Overheads!$S$25,
IFERROR(Overheads!$O$50*AO40,0)
+IFERROR(Overheads!R$60*(AO40/Overheads!R$66),0))</f>
        <v>5.0581003522236524E-3</v>
      </c>
      <c r="BD40" s="215">
        <f ca="1">IF($AE40=FALSE,AP40*Overheads!$S$25,
IFERROR(Overheads!$O$50*AP40,0)
+IFERROR(Overheads!S$60*(AP40/Overheads!S$66),0))</f>
        <v>0</v>
      </c>
      <c r="BE40" s="215">
        <f ca="1">IF($AE40=FALSE,AQ40*Overheads!$S$25,
IFERROR(Overheads!$O$50*AQ40,0)
+IFERROR(Overheads!T$60*(AQ40/Overheads!T$66),0))</f>
        <v>0</v>
      </c>
      <c r="BF40" s="215">
        <f ca="1">IF($AE40=FALSE,AR40*Overheads!$S$25,
IFERROR(Overheads!$O$50*AR40,0)
+IFERROR(Overheads!U$60*(AR40/Overheads!U$66),0))</f>
        <v>0</v>
      </c>
      <c r="BG40" s="155">
        <f t="shared" ca="1" si="44"/>
        <v>1.0693642710792732E-2</v>
      </c>
      <c r="BH40" s="165"/>
      <c r="BI40" s="215">
        <f t="shared" ca="1" si="45"/>
        <v>0.34740679258801943</v>
      </c>
      <c r="BJ40" s="215">
        <f t="shared" ca="1" si="11"/>
        <v>0.34061908259073864</v>
      </c>
      <c r="BK40" s="215">
        <f t="shared" ca="1" si="12"/>
        <v>0</v>
      </c>
      <c r="BL40" s="215">
        <f t="shared" ca="1" si="13"/>
        <v>0</v>
      </c>
      <c r="BM40" s="215">
        <f t="shared" ca="1" si="14"/>
        <v>0</v>
      </c>
      <c r="BN40" s="155">
        <f t="shared" ca="1" si="46"/>
        <v>0.68802587517875802</v>
      </c>
      <c r="BO40" s="165"/>
      <c r="BP40" s="187" cm="1">
        <f t="array" ref="BP40">IFERROR(IF($X40=$X39,BP39,INDEX(Forecast_Capex_Input!AC$12:AC$286,$X40)),0)</f>
        <v>0</v>
      </c>
      <c r="BQ40" s="187" cm="1">
        <f t="array" ref="BQ40">IFERROR(IF($X40=$X39,BQ39,INDEX(Forecast_Capex_Input!AD$12:AD$286,$X40)),0)</f>
        <v>1</v>
      </c>
      <c r="BR40" s="187" cm="1">
        <f t="array" ref="BR40">IFERROR(IF($X40=$X39,BR39,INDEX(Forecast_Capex_Input!AE$12:AE$286,$X40)),0)</f>
        <v>0</v>
      </c>
      <c r="BS40" s="187" cm="1">
        <f t="array" ref="BS40">IFERROR(IF($X40=$X39,BS39,INDEX(Forecast_Capex_Input!AF$12:AF$286,$X40)),0)</f>
        <v>0</v>
      </c>
      <c r="BT40" s="187" cm="1">
        <f t="array" ref="BT40">IFERROR(IF($X40=$X39,BT39,INDEX(Forecast_Capex_Input!AG$12:AG$286,$X40)),0)</f>
        <v>0</v>
      </c>
      <c r="BU40" s="165"/>
      <c r="BV40" s="215">
        <f t="shared" si="15"/>
        <v>0</v>
      </c>
      <c r="BW40" s="215">
        <f t="shared" si="16"/>
        <v>0.59956376504317044</v>
      </c>
      <c r="BX40" s="215">
        <f t="shared" si="17"/>
        <v>0</v>
      </c>
      <c r="BY40" s="215">
        <f t="shared" si="18"/>
        <v>0</v>
      </c>
      <c r="BZ40" s="215">
        <f t="shared" si="19"/>
        <v>0</v>
      </c>
      <c r="CA40" s="155">
        <f t="shared" si="47"/>
        <v>0.59956376504317044</v>
      </c>
      <c r="CB40" s="165"/>
      <c r="CC40" s="215">
        <f t="shared" ca="1" si="20"/>
        <v>0</v>
      </c>
      <c r="CD40" s="215">
        <f t="shared" ca="1" si="21"/>
        <v>0.59956376504317044</v>
      </c>
      <c r="CE40" s="215">
        <f t="shared" ca="1" si="22"/>
        <v>0</v>
      </c>
      <c r="CF40" s="215">
        <f t="shared" ca="1" si="23"/>
        <v>0</v>
      </c>
      <c r="CG40" s="215">
        <f t="shared" ca="1" si="24"/>
        <v>0</v>
      </c>
      <c r="CH40" s="155">
        <f t="shared" ca="1" si="48"/>
        <v>0.59956376504317044</v>
      </c>
      <c r="CI40" s="165"/>
      <c r="CJ40" s="215">
        <f t="shared" ca="1" si="25"/>
        <v>0</v>
      </c>
      <c r="CK40" s="215">
        <f t="shared" ca="1" si="26"/>
        <v>7.7768467424794943E-2</v>
      </c>
      <c r="CL40" s="215">
        <f t="shared" ca="1" si="27"/>
        <v>0</v>
      </c>
      <c r="CM40" s="215">
        <f t="shared" ca="1" si="28"/>
        <v>0</v>
      </c>
      <c r="CN40" s="215">
        <f t="shared" ca="1" si="29"/>
        <v>0</v>
      </c>
      <c r="CO40" s="155">
        <f t="shared" ca="1" si="49"/>
        <v>7.7768467424794943E-2</v>
      </c>
      <c r="CP40" s="165"/>
      <c r="CQ40" s="223">
        <f t="shared" ca="1" si="30"/>
        <v>0</v>
      </c>
      <c r="CR40" s="223">
        <f t="shared" ca="1" si="31"/>
        <v>1.0693642710792732E-2</v>
      </c>
      <c r="CS40" s="223">
        <f t="shared" ca="1" si="32"/>
        <v>0</v>
      </c>
      <c r="CT40" s="223">
        <f t="shared" ca="1" si="33"/>
        <v>0</v>
      </c>
      <c r="CU40" s="223">
        <f t="shared" ca="1" si="34"/>
        <v>0</v>
      </c>
      <c r="CV40" s="155">
        <f t="shared" ca="1" si="50"/>
        <v>1.0693642710792732E-2</v>
      </c>
      <c r="CW40" s="165"/>
      <c r="CX40" s="215">
        <f t="shared" ca="1" si="51"/>
        <v>0</v>
      </c>
      <c r="CY40" s="215">
        <f t="shared" ca="1" si="35"/>
        <v>0.68802587517875813</v>
      </c>
      <c r="CZ40" s="215">
        <f t="shared" ca="1" si="36"/>
        <v>0</v>
      </c>
      <c r="DA40" s="215">
        <f t="shared" ca="1" si="37"/>
        <v>0</v>
      </c>
      <c r="DB40" s="215">
        <f t="shared" ca="1" si="38"/>
        <v>0</v>
      </c>
      <c r="DC40" s="155">
        <f t="shared" ca="1" si="52"/>
        <v>0.68802587517875813</v>
      </c>
      <c r="DD40" s="165"/>
      <c r="DE40" s="188" t="b" cm="1">
        <f t="array" aca="1" ref="DE40" ca="1">OR($G40=Forecast_Capex_Input!$BF$8:$BF$10)</f>
        <v>0</v>
      </c>
      <c r="DF40" s="188" cm="1">
        <f t="array" aca="1" ref="DF40" ca="1">IFERROR(INDEX(Forecast_Capex_Input!BG$12:BG$286,$X40)
*(INDEX(Forecast_Capex_Input!$H$12:$H$286,$X40)=Repex),0)
*$DE40</f>
        <v>0</v>
      </c>
      <c r="DG40" s="188" cm="1">
        <f t="array" aca="1" ref="DG40" ca="1">IFERROR(INDEX(Forecast_Capex_Input!BH$12:BH$286,$X40)
*(INDEX(Forecast_Capex_Input!$H$12:$H$286,$X40)=Repex),0)
*$DE40</f>
        <v>0</v>
      </c>
      <c r="DH40" s="188" cm="1">
        <f t="array" aca="1" ref="DH40" ca="1">IFERROR(INDEX(Forecast_Capex_Input!BI$12:BI$286,$X40)
*(INDEX(Forecast_Capex_Input!$H$12:$H$286,$X40)=Repex),0)
*$DE40</f>
        <v>0</v>
      </c>
      <c r="DI40" s="188" cm="1">
        <f t="array" aca="1" ref="DI40" ca="1">IFERROR(INDEX(Forecast_Capex_Input!BJ$12:BJ$286,$X40)
*(INDEX(Forecast_Capex_Input!$H$12:$H$286,$X40)=Repex),0)
*$DE40</f>
        <v>0</v>
      </c>
      <c r="DJ40" s="188" cm="1">
        <f t="array" aca="1" ref="DJ40" ca="1">IFERROR(INDEX(Forecast_Capex_Input!BK$12:BK$286,$X40)
*(INDEX(Forecast_Capex_Input!$H$12:$H$286,$X40)=Repex),0)
*$DE40</f>
        <v>0</v>
      </c>
      <c r="DK40" s="188" cm="1">
        <f t="array" aca="1" ref="DK40" ca="1">IFERROR(INDEX(Forecast_Capex_Input!BL$12:BL$286,$X40)
*(INDEX(Forecast_Capex_Input!$H$12:$H$286,$X40)=Repex),0)
*$DE40</f>
        <v>0</v>
      </c>
      <c r="DL40" s="165"/>
      <c r="DM40" s="188" t="b" cm="1">
        <f t="array" aca="1" ref="DM40" ca="1">OR($G40=Forecast_Capex_Input!$BN$8:$BN$9)</f>
        <v>0</v>
      </c>
      <c r="DN40" s="188" cm="1">
        <f t="array" aca="1" ref="DN40" ca="1">IFERROR(INDEX(Forecast_Capex_Input!BO$12:BO$286,$X40)
*(INDEX(Forecast_Capex_Input!$H$12:$H$286,$X40)=Repex),0)
*$DM40</f>
        <v>0</v>
      </c>
      <c r="DO40" s="188" cm="1">
        <f t="array" aca="1" ref="DO40" ca="1">IFERROR(INDEX(Forecast_Capex_Input!BP$12:BP$286,$X40)
*(INDEX(Forecast_Capex_Input!$H$12:$H$286,$X40)=Repex),0)
*$DM40</f>
        <v>0</v>
      </c>
      <c r="DP40" s="188" cm="1">
        <f t="array" aca="1" ref="DP40" ca="1">IFERROR(INDEX(Forecast_Capex_Input!BQ$12:BQ$286,$X40)
*(INDEX(Forecast_Capex_Input!$H$12:$H$286,$X40)=Repex),0)
*$DM40</f>
        <v>0</v>
      </c>
      <c r="DQ40" s="188" cm="1">
        <f t="array" aca="1" ref="DQ40" ca="1">IFERROR(INDEX(Forecast_Capex_Input!BR$12:BR$286,$X40)
*(INDEX(Forecast_Capex_Input!$H$12:$H$286,$X40)=Repex),0)
*$DM40</f>
        <v>0</v>
      </c>
      <c r="DR40" s="188" cm="1">
        <f t="array" aca="1" ref="DR40" ca="1">IFERROR(INDEX(Forecast_Capex_Input!BS$12:BS$286,$X40)
*(INDEX(Forecast_Capex_Input!$H$12:$H$286,$X40)=Repex),0)
*$DM40</f>
        <v>0</v>
      </c>
      <c r="DS40" s="165"/>
      <c r="DT40" s="188" t="b" cm="1">
        <f t="array" aca="1" ref="DT40" ca="1">OR($G40=Forecast_Capex_Input!$BU$8:$BU$10)</f>
        <v>1</v>
      </c>
      <c r="DU40" s="188" cm="1">
        <f t="array" aca="1" ref="DU40" ca="1">IFERROR(INDEX(Forecast_Capex_Input!BV$12:BV$286,$X40)
*(INDEX(Forecast_Capex_Input!$H$12:$H$286,$X40)=Repex),0)
*$DT40</f>
        <v>0</v>
      </c>
      <c r="DV40" s="188" cm="1">
        <f t="array" aca="1" ref="DV40" ca="1">IFERROR(INDEX(Forecast_Capex_Input!BW$12:BW$286,$X40)
*(INDEX(Forecast_Capex_Input!$H$12:$H$286,$X40)=Repex),0)
*$DT40</f>
        <v>0</v>
      </c>
      <c r="DW40" s="188" cm="1">
        <f t="array" aca="1" ref="DW40" ca="1">IFERROR(INDEX(Forecast_Capex_Input!BX$12:BX$286,$X40)
*(INDEX(Forecast_Capex_Input!$H$12:$H$286,$X40)=Repex),0)
*$DT40</f>
        <v>0</v>
      </c>
      <c r="DX40" s="188" cm="1">
        <f t="array" aca="1" ref="DX40" ca="1">IFERROR(INDEX(Forecast_Capex_Input!BY$12:BY$286,$X40)
*(INDEX(Forecast_Capex_Input!$H$12:$H$286,$X40)=Repex),0)
*$DT40</f>
        <v>1</v>
      </c>
      <c r="DY40" s="188" cm="1">
        <f t="array" aca="1" ref="DY40" ca="1">IFERROR(INDEX(Forecast_Capex_Input!BZ$12:BZ$286,$X40)
*(INDEX(Forecast_Capex_Input!$H$12:$H$286,$X40)=Repex),0)
*$DT40</f>
        <v>0</v>
      </c>
      <c r="DZ40" s="188" cm="1">
        <f t="array" aca="1" ref="DZ40" ca="1">IFERROR(INDEX(Forecast_Capex_Input!CA$12:CA$286,$X40)
*(INDEX(Forecast_Capex_Input!$H$12:$H$286,$X40)=Repex),0)
*$DT40</f>
        <v>0</v>
      </c>
      <c r="EA40" s="188" cm="1">
        <f t="array" aca="1" ref="EA40" ca="1">IFERROR(INDEX(Forecast_Capex_Input!CB$12:CB$286,$X40)
*(INDEX(Forecast_Capex_Input!$H$12:$H$286,$X40)=Repex),0)
*$DT40</f>
        <v>0</v>
      </c>
      <c r="EB40" s="188" cm="1">
        <f t="array" aca="1" ref="EB40" ca="1">IFERROR(INDEX(Forecast_Capex_Input!CC$12:CC$286,$X40)
*(INDEX(Forecast_Capex_Input!$H$12:$H$286,$X40)=Repex),0)
*$DT40</f>
        <v>0</v>
      </c>
      <c r="EC40" s="165"/>
      <c r="ED40" s="226" t="str">
        <f t="shared" si="39"/>
        <v>N/A</v>
      </c>
      <c r="EE40" s="174" t="s">
        <v>15</v>
      </c>
    </row>
    <row r="41" spans="3:135" x14ac:dyDescent="0.2">
      <c r="C41" s="174">
        <f t="shared" si="40"/>
        <v>31</v>
      </c>
      <c r="D41" s="167" t="str" cm="1">
        <f t="array" ref="D41">IFERROR(INDEX(Forecast_Capex_Input!$D$12:$D$286,$X41),NA)</f>
        <v>Fit OLCM to OIP bushings</v>
      </c>
      <c r="E41" s="172" t="b" cm="1">
        <f t="array" ref="E41">IF($X41=NA,NA,INDEX(Forecast_Capex_Input!$E$12:$E$286,$X41))</f>
        <v>1</v>
      </c>
      <c r="F41" s="167" t="str" cm="1">
        <f t="array" aca="1" ref="F41" ca="1">IFERROR(INDEX(General!$E$25:$E$26,$Y41),NA)</f>
        <v>Labour</v>
      </c>
      <c r="G41" s="167" t="str" cm="1">
        <f t="array" aca="1" ref="G41" ca="1">IFERROR(INDEX(Forecast_Capex_Input!$AI$11:$BB$11,$AA41),NA)</f>
        <v>Substations</v>
      </c>
      <c r="H41" s="189" cm="1">
        <f t="array" aca="1" ref="H41" ca="1">IFERROR(INDEX(Forecast_Capex_Input!$AI$12:$BB$286,$X41,$AA41),NA)</f>
        <v>1</v>
      </c>
      <c r="I41" s="199" t="str" cm="1">
        <f t="array" ref="I41">IFERROR(INDEX(Forecast_Capex_Input!$F$12:$F$286,$X41),NA)</f>
        <v>Replacement Expenditure</v>
      </c>
      <c r="J41" s="199" t="str" cm="1">
        <f t="array" ref="J41">IFERROR(INDEX(Forecast_Capex_Input!G$12:G$286,$X41),NA)</f>
        <v>Substation</v>
      </c>
      <c r="K41" s="199" t="str" cm="1">
        <f t="array" ref="K41">IFERROR(INDEX(Forecast_Capex_Input!H$12:H$286,$X41),NA)</f>
        <v>Repex</v>
      </c>
      <c r="L41" s="199" t="str" cm="1">
        <f t="array" ref="L41">IFERROR(INDEX(Forecast_Capex_Input!I$12:I$286,$X41),NA)</f>
        <v>N/A</v>
      </c>
      <c r="M41" s="199" t="str" cm="1">
        <f t="array" ref="M41">IFERROR(INDEX(Forecast_Capex_Input!J$12:J$286,$X41),NA)</f>
        <v>N/A</v>
      </c>
      <c r="N41" s="199" t="str" cm="1">
        <f t="array" ref="N41">IFERROR(INDEX(Forecast_Capex_Input!K$12:K$286,$X41),NA)</f>
        <v>Substations - Site Establishment and supporting assets</v>
      </c>
      <c r="O41" s="199" t="str" cm="1">
        <f t="array" ref="O41">IFERROR(INDEX(Forecast_Capex_Input!L$12:L$286,$X41),NA)</f>
        <v>Substations - Safe and Reliable Network</v>
      </c>
      <c r="P41" s="199" t="str" cm="1">
        <f t="array" ref="P41">IFERROR(INDEX(Forecast_Capex_Input!M$12:M$286,$X41),NA)</f>
        <v>N/A</v>
      </c>
      <c r="Q41" s="172" t="str" cm="1">
        <f t="array" ref="Q41">IFERROR(INDEX(Forecast_Capex_Input!N$12:N$286,$X41),NA)</f>
        <v>No</v>
      </c>
      <c r="R41" s="265" cm="1">
        <f t="array" ref="R41">IFERROR(INDEX(Forecast_Capex_Input!O$12:O$286,$X41),0)</f>
        <v>0</v>
      </c>
      <c r="S41" s="172" t="str" cm="1">
        <f t="array" ref="S41">IFERROR(INDEX(Forecast_Capex_Input!P$12:P$286,$X41),0)</f>
        <v>Safety security &amp; reliability</v>
      </c>
      <c r="T41" s="199" t="str" cm="1">
        <f t="array" aca="1" ref="T41" ca="1">IFERROR(INDEX(General!$K$84:$K$103,$AA41),NA)</f>
        <v>Substations (2018 onwards)</v>
      </c>
      <c r="U41" s="188" cm="1">
        <f t="array" aca="1" ref="U41" ca="1">IFERROR(
IF($F41=General!$E$25,INDEX(Forecast_Capex_Input!S$12:S$286,$X41),
INDEX(Forecast_Capex_Input!T$12:T$286,$X41)),0)</f>
        <v>0.2986057600012077</v>
      </c>
      <c r="V41" s="222" t="b">
        <f>IFERROR(INDEX(Overheads!$T$19:$T$26,MATCH($I41,Overheads!$E$19:$E$26,0)),FALSE)</f>
        <v>1</v>
      </c>
      <c r="W41" s="165"/>
      <c r="X41" s="174">
        <f>IFERROR(
IF(MATCH($C41,Forecast_Capex_Input!$CI$12:$CI$286,1)+1&gt;MAX(Forecast_Capex_Input!$C$12:$C$286),NA,
MATCH($C41,Forecast_Capex_Input!$CI$12:$CI$286,1)+1),1)</f>
        <v>13</v>
      </c>
      <c r="Y41" s="174" cm="1">
        <f t="array" aca="1" ref="Y41" ca="1">IFERROR(
IF(X40&lt;&gt;X41,1,
IF(COUNTIF(OFFSET(Y40,0,0,-INDEX(Forecast_Capex_Input!$CG$12:$CG$286,$X41)),Y40)=INDEX(Forecast_Capex_Input!$CG$12:$CG$286,$X41),Y40+1,Y40)),NA)</f>
        <v>1</v>
      </c>
      <c r="Z41" s="174" cm="1">
        <f t="array" ref="Z41">IFERROR($C41-IF($X41=1,1,INDEX(Forecast_Capex_Input!$CI$12:$CI$286,$X41-1))+1,NA)</f>
        <v>1</v>
      </c>
      <c r="AA41" s="174" cm="1">
        <f t="array" aca="1" ref="AA41" ca="1">IFERROR(IF(Y41=1,
INDEX(Forecast_Capex_Input!$AI$10:$BB$10,SMALL(IF(INDEX(Forecast_Capex_Input!$AI$12:$BB$286,$X41,0)&gt;0,COLUMN(Forecast_Capex_Input!$AI$10:$BB$10)-COLUMN(Forecast_Capex_Input!$AI$12)+1),ROWS(OFFSET(AA40,0,0,-$Z41)))),
OFFSET(AA40,-INDEX(Forecast_Capex_Input!$CG$12:$CG$286,$X41)+1,0)),NA)</f>
        <v>3</v>
      </c>
      <c r="AB41" s="174">
        <f t="shared" ca="1" si="9"/>
        <v>1</v>
      </c>
      <c r="AC41" s="222" t="b">
        <f t="shared" si="41"/>
        <v>0</v>
      </c>
      <c r="AD41" s="220" t="b">
        <v>0</v>
      </c>
      <c r="AE41" s="222" t="b">
        <f t="shared" si="10"/>
        <v>1</v>
      </c>
      <c r="AF41" s="165"/>
      <c r="AG41" s="215">
        <v>0.31628405489920575</v>
      </c>
      <c r="AH41" s="215">
        <v>0.28753095899927794</v>
      </c>
      <c r="AI41" s="215">
        <v>0.14376547949963897</v>
      </c>
      <c r="AJ41" s="215">
        <v>0.31628405489920575</v>
      </c>
      <c r="AK41" s="215">
        <v>0.33066060284916959</v>
      </c>
      <c r="AL41" s="155">
        <v>1.3945251511464982</v>
      </c>
      <c r="AM41" s="165"/>
      <c r="AN41" s="215" cm="1">
        <f t="array" aca="1" ref="AN41" ca="1">IFERROR(INDEX(General!O$33:O$34,$AB41)
*AG41,0)</f>
        <v>0.31577125262876354</v>
      </c>
      <c r="AO41" s="215" cm="1">
        <f t="array" aca="1" ref="AO41" ca="1">IFERROR(INDEX(General!P$33:P$34,$AB41)
*AH41,0)</f>
        <v>0.28926032053884598</v>
      </c>
      <c r="AP41" s="215" cm="1">
        <f t="array" aca="1" ref="AP41" ca="1">IFERROR(INDEX(General!Q$33:Q$34,$AB41)
*AI41,0)</f>
        <v>0.14593238658901581</v>
      </c>
      <c r="AQ41" s="215" cm="1">
        <f t="array" aca="1" ref="AQ41" ca="1">IFERROR(INDEX(General!R$33:R$34,$AB41)
*AJ41,0)</f>
        <v>0.32369493416957651</v>
      </c>
      <c r="AR41" s="215" cm="1">
        <f t="array" aca="1" ref="AR41" ca="1">IFERROR(INDEX(General!S$33:S$34,$AB41)
*AK41,0)</f>
        <v>0.34048991359237274</v>
      </c>
      <c r="AS41" s="155">
        <f t="shared" ca="1" si="42"/>
        <v>1.4151488075185745</v>
      </c>
      <c r="AT41" s="165"/>
      <c r="AU41" s="215">
        <f ca="1">IF($AE41=FALSE,AN41*Overheads!$R$24*$V41,
IFERROR(Overheads!$O$49*$V41*AN41,0)
+IFERROR(Overheads!Q$59*$V41*(AN41/Overheads!Q$68),0))</f>
        <v>4.4228941144392374E-2</v>
      </c>
      <c r="AV41" s="215">
        <f ca="1">IF($AE41=FALSE,AO41*Overheads!$R$24*$V41,
IFERROR(Overheads!$O$49*$V41*AO41,0)
+IFERROR(Overheads!R$59*$V41*(AO41/Overheads!R$68),0))</f>
        <v>3.4523346660101262E-2</v>
      </c>
      <c r="AW41" s="215">
        <f ca="1">IF($AE41=FALSE,AP41*Overheads!$R$24*$V41,
IFERROR(Overheads!$O$49*$V41*AP41,0)
+IFERROR(Overheads!S$59*$V41*(AP41/Overheads!S$68),0))</f>
        <v>1.8977215453573941E-2</v>
      </c>
      <c r="AX41" s="215">
        <f ca="1">IF($AE41=FALSE,AQ41*Overheads!$R$24*$V41,
IFERROR(Overheads!$O$49*$V41*AQ41,0)
+IFERROR(Overheads!T$59*$V41*(AQ41/Overheads!T$68),0))</f>
        <v>4.638258338114927E-2</v>
      </c>
      <c r="AY41" s="215">
        <f ca="1">IF($AE41=FALSE,AR41*Overheads!$R$24*$V41,
IFERROR(Overheads!$O$49*$V41*AR41,0)
+IFERROR(Overheads!U$59*$V41*(AR41/Overheads!U$68),0))</f>
        <v>4.1650940225483109E-2</v>
      </c>
      <c r="AZ41" s="155">
        <f t="shared" ca="1" si="43"/>
        <v>0.18576302686469998</v>
      </c>
      <c r="BA41" s="165"/>
      <c r="BB41" s="215">
        <f ca="1">IF($AE41=FALSE,AN41*Overheads!$S$25,
IFERROR(Overheads!$O$50*AN41,0)
+IFERROR(Overheads!Q$60*(AN41/Overheads!Q$66),0))</f>
        <v>5.9361234736381441E-3</v>
      </c>
      <c r="BC41" s="215">
        <f ca="1">IF($AE41=FALSE,AO41*Overheads!$S$25,
IFERROR(Overheads!$O$50*AO41,0)
+IFERROR(Overheads!R$60*(AO41/Overheads!R$66),0))</f>
        <v>4.8805742258173843E-3</v>
      </c>
      <c r="BD41" s="215">
        <f ca="1">IF($AE41=FALSE,AP41*Overheads!$S$25,
IFERROR(Overheads!$O$50*AP41,0)
+IFERROR(Overheads!S$60*(AP41/Overheads!S$66),0))</f>
        <v>2.6783896894267602E-3</v>
      </c>
      <c r="BE41" s="215">
        <f ca="1">IF($AE41=FALSE,AQ41*Overheads!$S$25,
IFERROR(Overheads!$O$50*AQ41,0)
+IFERROR(Overheads!T$60*(AQ41/Overheads!T$66),0))</f>
        <v>6.5615559534193237E-3</v>
      </c>
      <c r="BF41" s="215">
        <f ca="1">IF($AE41=FALSE,AR41*Overheads!$S$25,
IFERROR(Overheads!$O$50*AR41,0)
+IFERROR(Overheads!U$60*(AR41/Overheads!U$66),0))</f>
        <v>6.0962834546821826E-3</v>
      </c>
      <c r="BG41" s="155">
        <f t="shared" ca="1" si="44"/>
        <v>2.6152926796983795E-2</v>
      </c>
      <c r="BH41" s="165"/>
      <c r="BI41" s="215">
        <f t="shared" ca="1" si="45"/>
        <v>0.36593631724679404</v>
      </c>
      <c r="BJ41" s="215">
        <f t="shared" ca="1" si="11"/>
        <v>0.32866424142476464</v>
      </c>
      <c r="BK41" s="215">
        <f t="shared" ca="1" si="12"/>
        <v>0.16758799173201652</v>
      </c>
      <c r="BL41" s="215">
        <f t="shared" ca="1" si="13"/>
        <v>0.37663907350414511</v>
      </c>
      <c r="BM41" s="215">
        <f t="shared" ca="1" si="14"/>
        <v>0.388237137272538</v>
      </c>
      <c r="BN41" s="155">
        <f t="shared" ca="1" si="46"/>
        <v>1.6270647611802582</v>
      </c>
      <c r="BO41" s="165"/>
      <c r="BP41" s="187" cm="1">
        <f t="array" ref="BP41">IFERROR(IF($X41=$X40,BP40,INDEX(Forecast_Capex_Input!AC$12:AC$286,$X41)),0)</f>
        <v>0.1</v>
      </c>
      <c r="BQ41" s="187" cm="1">
        <f t="array" ref="BQ41">IFERROR(IF($X41=$X40,BQ40,INDEX(Forecast_Capex_Input!AD$12:AD$286,$X41)),0)</f>
        <v>0.11</v>
      </c>
      <c r="BR41" s="187" cm="1">
        <f t="array" ref="BR41">IFERROR(IF($X41=$X40,BR40,INDEX(Forecast_Capex_Input!AE$12:AE$286,$X41)),0)</f>
        <v>0.14000000000000001</v>
      </c>
      <c r="BS41" s="187" cm="1">
        <f t="array" ref="BS41">IFERROR(IF($X41=$X40,BS40,INDEX(Forecast_Capex_Input!AF$12:AF$286,$X41)),0)</f>
        <v>0.32</v>
      </c>
      <c r="BT41" s="187" cm="1">
        <f t="array" ref="BT41">IFERROR(IF($X41=$X40,BT40,INDEX(Forecast_Capex_Input!AG$12:AG$286,$X41)),0)</f>
        <v>0.33</v>
      </c>
      <c r="BU41" s="165"/>
      <c r="BV41" s="215">
        <f t="shared" si="15"/>
        <v>0.13945251511464982</v>
      </c>
      <c r="BW41" s="215">
        <f t="shared" si="16"/>
        <v>0.15339776662611482</v>
      </c>
      <c r="BX41" s="215">
        <f t="shared" si="17"/>
        <v>0.19523352116050977</v>
      </c>
      <c r="BY41" s="215">
        <f t="shared" si="18"/>
        <v>0.44624804836687942</v>
      </c>
      <c r="BZ41" s="215">
        <f t="shared" si="19"/>
        <v>0.46019329987834445</v>
      </c>
      <c r="CA41" s="155">
        <f t="shared" si="47"/>
        <v>1.3945251511464982</v>
      </c>
      <c r="CB41" s="165"/>
      <c r="CC41" s="215">
        <f t="shared" ca="1" si="20"/>
        <v>0.14151488075185745</v>
      </c>
      <c r="CD41" s="215">
        <f t="shared" ca="1" si="21"/>
        <v>0.15566636882704321</v>
      </c>
      <c r="CE41" s="215">
        <f t="shared" ca="1" si="22"/>
        <v>0.19812083305260045</v>
      </c>
      <c r="CF41" s="215">
        <f t="shared" ca="1" si="23"/>
        <v>0.45284761840594384</v>
      </c>
      <c r="CG41" s="215">
        <f t="shared" ca="1" si="24"/>
        <v>0.46699910648112963</v>
      </c>
      <c r="CH41" s="155">
        <f t="shared" ca="1" si="48"/>
        <v>1.4151488075185745</v>
      </c>
      <c r="CI41" s="165"/>
      <c r="CJ41" s="215">
        <f t="shared" ca="1" si="25"/>
        <v>1.8576302686469998E-2</v>
      </c>
      <c r="CK41" s="215">
        <f t="shared" ca="1" si="26"/>
        <v>2.0433932955116998E-2</v>
      </c>
      <c r="CL41" s="215">
        <f t="shared" ca="1" si="27"/>
        <v>2.6006823761058E-2</v>
      </c>
      <c r="CM41" s="215">
        <f t="shared" ca="1" si="28"/>
        <v>5.944416859670399E-2</v>
      </c>
      <c r="CN41" s="215">
        <f t="shared" ca="1" si="29"/>
        <v>6.1301798865350997E-2</v>
      </c>
      <c r="CO41" s="155">
        <f t="shared" ca="1" si="49"/>
        <v>0.18576302686469998</v>
      </c>
      <c r="CP41" s="165"/>
      <c r="CQ41" s="223">
        <f t="shared" ca="1" si="30"/>
        <v>2.6152926796983796E-3</v>
      </c>
      <c r="CR41" s="223">
        <f t="shared" ca="1" si="31"/>
        <v>2.8768219476682177E-3</v>
      </c>
      <c r="CS41" s="223">
        <f t="shared" ca="1" si="32"/>
        <v>3.6614097515777315E-3</v>
      </c>
      <c r="CT41" s="223">
        <f t="shared" ca="1" si="33"/>
        <v>8.3689365750348153E-3</v>
      </c>
      <c r="CU41" s="223">
        <f t="shared" ca="1" si="34"/>
        <v>8.6304658430046526E-3</v>
      </c>
      <c r="CV41" s="155">
        <f t="shared" ca="1" si="50"/>
        <v>2.6152926796983795E-2</v>
      </c>
      <c r="CW41" s="165"/>
      <c r="CX41" s="215">
        <f t="shared" ca="1" si="51"/>
        <v>0.16270647611802583</v>
      </c>
      <c r="CY41" s="215">
        <f t="shared" ca="1" si="35"/>
        <v>0.17897712372982844</v>
      </c>
      <c r="CZ41" s="215">
        <f t="shared" ca="1" si="36"/>
        <v>0.22778906656523618</v>
      </c>
      <c r="DA41" s="215">
        <f t="shared" ca="1" si="37"/>
        <v>0.52066072357768267</v>
      </c>
      <c r="DB41" s="215">
        <f t="shared" ca="1" si="38"/>
        <v>0.53693137118948531</v>
      </c>
      <c r="DC41" s="155">
        <f t="shared" ca="1" si="52"/>
        <v>1.6270647611802587</v>
      </c>
      <c r="DD41" s="165"/>
      <c r="DE41" s="188" t="b" cm="1">
        <f t="array" aca="1" ref="DE41" ca="1">OR($G41=Forecast_Capex_Input!$BF$8:$BF$10)</f>
        <v>0</v>
      </c>
      <c r="DF41" s="188" cm="1">
        <f t="array" aca="1" ref="DF41" ca="1">IFERROR(INDEX(Forecast_Capex_Input!BG$12:BG$286,$X41)
*(INDEX(Forecast_Capex_Input!$H$12:$H$286,$X41)=Repex),0)
*$DE41</f>
        <v>0</v>
      </c>
      <c r="DG41" s="188" cm="1">
        <f t="array" aca="1" ref="DG41" ca="1">IFERROR(INDEX(Forecast_Capex_Input!BH$12:BH$286,$X41)
*(INDEX(Forecast_Capex_Input!$H$12:$H$286,$X41)=Repex),0)
*$DE41</f>
        <v>0</v>
      </c>
      <c r="DH41" s="188" cm="1">
        <f t="array" aca="1" ref="DH41" ca="1">IFERROR(INDEX(Forecast_Capex_Input!BI$12:BI$286,$X41)
*(INDEX(Forecast_Capex_Input!$H$12:$H$286,$X41)=Repex),0)
*$DE41</f>
        <v>0</v>
      </c>
      <c r="DI41" s="188" cm="1">
        <f t="array" aca="1" ref="DI41" ca="1">IFERROR(INDEX(Forecast_Capex_Input!BJ$12:BJ$286,$X41)
*(INDEX(Forecast_Capex_Input!$H$12:$H$286,$X41)=Repex),0)
*$DE41</f>
        <v>0</v>
      </c>
      <c r="DJ41" s="188" cm="1">
        <f t="array" aca="1" ref="DJ41" ca="1">IFERROR(INDEX(Forecast_Capex_Input!BK$12:BK$286,$X41)
*(INDEX(Forecast_Capex_Input!$H$12:$H$286,$X41)=Repex),0)
*$DE41</f>
        <v>0</v>
      </c>
      <c r="DK41" s="188" cm="1">
        <f t="array" aca="1" ref="DK41" ca="1">IFERROR(INDEX(Forecast_Capex_Input!BL$12:BL$286,$X41)
*(INDEX(Forecast_Capex_Input!$H$12:$H$286,$X41)=Repex),0)
*$DE41</f>
        <v>0</v>
      </c>
      <c r="DL41" s="165"/>
      <c r="DM41" s="188" t="b" cm="1">
        <f t="array" aca="1" ref="DM41" ca="1">OR($G41=Forecast_Capex_Input!$BN$8:$BN$9)</f>
        <v>1</v>
      </c>
      <c r="DN41" s="188" cm="1">
        <f t="array" aca="1" ref="DN41" ca="1">IFERROR(INDEX(Forecast_Capex_Input!BO$12:BO$286,$X41)
*(INDEX(Forecast_Capex_Input!$H$12:$H$286,$X41)=Repex),0)
*$DM41</f>
        <v>1</v>
      </c>
      <c r="DO41" s="188" cm="1">
        <f t="array" aca="1" ref="DO41" ca="1">IFERROR(INDEX(Forecast_Capex_Input!BP$12:BP$286,$X41)
*(INDEX(Forecast_Capex_Input!$H$12:$H$286,$X41)=Repex),0)
*$DM41</f>
        <v>0</v>
      </c>
      <c r="DP41" s="188" cm="1">
        <f t="array" aca="1" ref="DP41" ca="1">IFERROR(INDEX(Forecast_Capex_Input!BQ$12:BQ$286,$X41)
*(INDEX(Forecast_Capex_Input!$H$12:$H$286,$X41)=Repex),0)
*$DM41</f>
        <v>0</v>
      </c>
      <c r="DQ41" s="188" cm="1">
        <f t="array" aca="1" ref="DQ41" ca="1">IFERROR(INDEX(Forecast_Capex_Input!BR$12:BR$286,$X41)
*(INDEX(Forecast_Capex_Input!$H$12:$H$286,$X41)=Repex),0)
*$DM41</f>
        <v>0</v>
      </c>
      <c r="DR41" s="188" cm="1">
        <f t="array" aca="1" ref="DR41" ca="1">IFERROR(INDEX(Forecast_Capex_Input!BS$12:BS$286,$X41)
*(INDEX(Forecast_Capex_Input!$H$12:$H$286,$X41)=Repex),0)
*$DM41</f>
        <v>0</v>
      </c>
      <c r="DS41" s="165"/>
      <c r="DT41" s="188" t="b" cm="1">
        <f t="array" aca="1" ref="DT41" ca="1">OR($G41=Forecast_Capex_Input!$BU$8:$BU$10)</f>
        <v>0</v>
      </c>
      <c r="DU41" s="188" cm="1">
        <f t="array" aca="1" ref="DU41" ca="1">IFERROR(INDEX(Forecast_Capex_Input!BV$12:BV$286,$X41)
*(INDEX(Forecast_Capex_Input!$H$12:$H$286,$X41)=Repex),0)
*$DT41</f>
        <v>0</v>
      </c>
      <c r="DV41" s="188" cm="1">
        <f t="array" aca="1" ref="DV41" ca="1">IFERROR(INDEX(Forecast_Capex_Input!BW$12:BW$286,$X41)
*(INDEX(Forecast_Capex_Input!$H$12:$H$286,$X41)=Repex),0)
*$DT41</f>
        <v>0</v>
      </c>
      <c r="DW41" s="188" cm="1">
        <f t="array" aca="1" ref="DW41" ca="1">IFERROR(INDEX(Forecast_Capex_Input!BX$12:BX$286,$X41)
*(INDEX(Forecast_Capex_Input!$H$12:$H$286,$X41)=Repex),0)
*$DT41</f>
        <v>0</v>
      </c>
      <c r="DX41" s="188" cm="1">
        <f t="array" aca="1" ref="DX41" ca="1">IFERROR(INDEX(Forecast_Capex_Input!BY$12:BY$286,$X41)
*(INDEX(Forecast_Capex_Input!$H$12:$H$286,$X41)=Repex),0)
*$DT41</f>
        <v>0</v>
      </c>
      <c r="DY41" s="188" cm="1">
        <f t="array" aca="1" ref="DY41" ca="1">IFERROR(INDEX(Forecast_Capex_Input!BZ$12:BZ$286,$X41)
*(INDEX(Forecast_Capex_Input!$H$12:$H$286,$X41)=Repex),0)
*$DT41</f>
        <v>0</v>
      </c>
      <c r="DZ41" s="188" cm="1">
        <f t="array" aca="1" ref="DZ41" ca="1">IFERROR(INDEX(Forecast_Capex_Input!CA$12:CA$286,$X41)
*(INDEX(Forecast_Capex_Input!$H$12:$H$286,$X41)=Repex),0)
*$DT41</f>
        <v>0</v>
      </c>
      <c r="EA41" s="188" cm="1">
        <f t="array" aca="1" ref="EA41" ca="1">IFERROR(INDEX(Forecast_Capex_Input!CB$12:CB$286,$X41)
*(INDEX(Forecast_Capex_Input!$H$12:$H$286,$X41)=Repex),0)
*$DT41</f>
        <v>0</v>
      </c>
      <c r="EB41" s="188" cm="1">
        <f t="array" aca="1" ref="EB41" ca="1">IFERROR(INDEX(Forecast_Capex_Input!CC$12:CC$286,$X41)
*(INDEX(Forecast_Capex_Input!$H$12:$H$286,$X41)=Repex),0)
*$DT41</f>
        <v>0</v>
      </c>
      <c r="EC41" s="165"/>
      <c r="ED41" s="226" t="str">
        <f t="shared" si="39"/>
        <v>N/A</v>
      </c>
      <c r="EE41" s="174" t="s">
        <v>15</v>
      </c>
    </row>
    <row r="42" spans="3:135" x14ac:dyDescent="0.2">
      <c r="C42" s="174">
        <f t="shared" si="40"/>
        <v>32</v>
      </c>
      <c r="D42" s="167" t="str" cm="1">
        <f t="array" ref="D42">IFERROR(INDEX(Forecast_Capex_Input!$D$12:$D$286,$X42),NA)</f>
        <v>Fit OLCM to OIP bushings</v>
      </c>
      <c r="E42" s="172" t="b" cm="1">
        <f t="array" ref="E42">IF($X42=NA,NA,INDEX(Forecast_Capex_Input!$E$12:$E$286,$X42))</f>
        <v>1</v>
      </c>
      <c r="F42" s="167" t="str" cm="1">
        <f t="array" aca="1" ref="F42" ca="1">IFERROR(INDEX(General!$E$25:$E$26,$Y42),NA)</f>
        <v>Non-Labour</v>
      </c>
      <c r="G42" s="167" t="str" cm="1">
        <f t="array" aca="1" ref="G42" ca="1">IFERROR(INDEX(Forecast_Capex_Input!$AI$11:$BB$11,$AA42),NA)</f>
        <v>Substations</v>
      </c>
      <c r="H42" s="189" cm="1">
        <f t="array" aca="1" ref="H42" ca="1">IFERROR(INDEX(Forecast_Capex_Input!$AI$12:$BB$286,$X42,$AA42),NA)</f>
        <v>1</v>
      </c>
      <c r="I42" s="199" t="str" cm="1">
        <f t="array" ref="I42">IFERROR(INDEX(Forecast_Capex_Input!$F$12:$F$286,$X42),NA)</f>
        <v>Replacement Expenditure</v>
      </c>
      <c r="J42" s="199" t="str" cm="1">
        <f t="array" ref="J42">IFERROR(INDEX(Forecast_Capex_Input!G$12:G$286,$X42),NA)</f>
        <v>Substation</v>
      </c>
      <c r="K42" s="199" t="str" cm="1">
        <f t="array" ref="K42">IFERROR(INDEX(Forecast_Capex_Input!H$12:H$286,$X42),NA)</f>
        <v>Repex</v>
      </c>
      <c r="L42" s="199" t="str" cm="1">
        <f t="array" ref="L42">IFERROR(INDEX(Forecast_Capex_Input!I$12:I$286,$X42),NA)</f>
        <v>N/A</v>
      </c>
      <c r="M42" s="199" t="str" cm="1">
        <f t="array" ref="M42">IFERROR(INDEX(Forecast_Capex_Input!J$12:J$286,$X42),NA)</f>
        <v>N/A</v>
      </c>
      <c r="N42" s="199" t="str" cm="1">
        <f t="array" ref="N42">IFERROR(INDEX(Forecast_Capex_Input!K$12:K$286,$X42),NA)</f>
        <v>Substations - Site Establishment and supporting assets</v>
      </c>
      <c r="O42" s="199" t="str" cm="1">
        <f t="array" ref="O42">IFERROR(INDEX(Forecast_Capex_Input!L$12:L$286,$X42),NA)</f>
        <v>Substations - Safe and Reliable Network</v>
      </c>
      <c r="P42" s="199" t="str" cm="1">
        <f t="array" ref="P42">IFERROR(INDEX(Forecast_Capex_Input!M$12:M$286,$X42),NA)</f>
        <v>N/A</v>
      </c>
      <c r="Q42" s="172" t="str" cm="1">
        <f t="array" ref="Q42">IFERROR(INDEX(Forecast_Capex_Input!N$12:N$286,$X42),NA)</f>
        <v>No</v>
      </c>
      <c r="R42" s="265" cm="1">
        <f t="array" ref="R42">IFERROR(INDEX(Forecast_Capex_Input!O$12:O$286,$X42),0)</f>
        <v>0</v>
      </c>
      <c r="S42" s="172" t="str" cm="1">
        <f t="array" ref="S42">IFERROR(INDEX(Forecast_Capex_Input!P$12:P$286,$X42),0)</f>
        <v>Safety security &amp; reliability</v>
      </c>
      <c r="T42" s="199" t="str" cm="1">
        <f t="array" aca="1" ref="T42" ca="1">IFERROR(INDEX(General!$K$84:$K$103,$AA42),NA)</f>
        <v>Substations (2018 onwards)</v>
      </c>
      <c r="U42" s="188" cm="1">
        <f t="array" aca="1" ref="U42" ca="1">IFERROR(
IF($F42=General!$E$25,INDEX(Forecast_Capex_Input!S$12:S$286,$X42),
INDEX(Forecast_Capex_Input!T$12:T$286,$X42)),0)</f>
        <v>0.70139423999879225</v>
      </c>
      <c r="V42" s="222" t="b">
        <f>IFERROR(INDEX(Overheads!$T$19:$T$26,MATCH($I42,Overheads!$E$19:$E$26,0)),FALSE)</f>
        <v>1</v>
      </c>
      <c r="W42" s="165"/>
      <c r="X42" s="174">
        <f>IFERROR(
IF(MATCH($C42,Forecast_Capex_Input!$CI$12:$CI$286,1)+1&gt;MAX(Forecast_Capex_Input!$C$12:$C$286),NA,
MATCH($C42,Forecast_Capex_Input!$CI$12:$CI$286,1)+1),1)</f>
        <v>13</v>
      </c>
      <c r="Y42" s="174" cm="1">
        <f t="array" aca="1" ref="Y42" ca="1">IFERROR(
IF(X41&lt;&gt;X42,1,
IF(COUNTIF(OFFSET(Y41,0,0,-INDEX(Forecast_Capex_Input!$CG$12:$CG$286,$X42)),Y41)=INDEX(Forecast_Capex_Input!$CG$12:$CG$286,$X42),Y41+1,Y41)),NA)</f>
        <v>2</v>
      </c>
      <c r="Z42" s="174" cm="1">
        <f t="array" ref="Z42">IFERROR($C42-IF($X42=1,1,INDEX(Forecast_Capex_Input!$CI$12:$CI$286,$X42-1))+1,NA)</f>
        <v>2</v>
      </c>
      <c r="AA42" s="174" cm="1">
        <f t="array" aca="1" ref="AA42" ca="1">IFERROR(IF(Y42=1,
INDEX(Forecast_Capex_Input!$AI$10:$BB$10,SMALL(IF(INDEX(Forecast_Capex_Input!$AI$12:$BB$286,$X42,0)&gt;0,COLUMN(Forecast_Capex_Input!$AI$10:$BB$10)-COLUMN(Forecast_Capex_Input!$AI$12)+1),ROWS(OFFSET(AA41,0,0,-$Z42)))),
OFFSET(AA41,-INDEX(Forecast_Capex_Input!$CG$12:$CG$286,$X42)+1,0)),NA)</f>
        <v>3</v>
      </c>
      <c r="AB42" s="174">
        <f t="shared" ca="1" si="9"/>
        <v>2</v>
      </c>
      <c r="AC42" s="222" t="b">
        <f t="shared" si="41"/>
        <v>0</v>
      </c>
      <c r="AD42" s="220" t="b">
        <v>0</v>
      </c>
      <c r="AE42" s="222" t="b">
        <f t="shared" si="10"/>
        <v>1</v>
      </c>
      <c r="AF42" s="165"/>
      <c r="AG42" s="215">
        <v>0.74291873776603456</v>
      </c>
      <c r="AH42" s="215">
        <v>0.67538067069639507</v>
      </c>
      <c r="AI42" s="215">
        <v>0.33769033534819753</v>
      </c>
      <c r="AJ42" s="215">
        <v>0.74291873776603456</v>
      </c>
      <c r="AK42" s="215">
        <v>0.77668777130085431</v>
      </c>
      <c r="AL42" s="155">
        <v>3.275596252877516</v>
      </c>
      <c r="AM42" s="165"/>
      <c r="AN42" s="215" cm="1">
        <f t="array" aca="1" ref="AN42" ca="1">IFERROR(INDEX(General!O$33:O$34,$AB42)
*AG42,0)</f>
        <v>0.74291873776603456</v>
      </c>
      <c r="AO42" s="215" cm="1">
        <f t="array" aca="1" ref="AO42" ca="1">IFERROR(INDEX(General!P$33:P$34,$AB42)
*AH42,0)</f>
        <v>0.67538067069639507</v>
      </c>
      <c r="AP42" s="215" cm="1">
        <f t="array" aca="1" ref="AP42" ca="1">IFERROR(INDEX(General!Q$33:Q$34,$AB42)
*AI42,0)</f>
        <v>0.33769033534819753</v>
      </c>
      <c r="AQ42" s="215" cm="1">
        <f t="array" aca="1" ref="AQ42" ca="1">IFERROR(INDEX(General!R$33:R$34,$AB42)
*AJ42,0)</f>
        <v>0.74291873776603456</v>
      </c>
      <c r="AR42" s="215" cm="1">
        <f t="array" aca="1" ref="AR42" ca="1">IFERROR(INDEX(General!S$33:S$34,$AB42)
*AK42,0)</f>
        <v>0.77668777130085431</v>
      </c>
      <c r="AS42" s="155">
        <f t="shared" ca="1" si="42"/>
        <v>3.275596252877516</v>
      </c>
      <c r="AT42" s="165"/>
      <c r="AU42" s="215">
        <f ca="1">IF($AE42=FALSE,AN42*Overheads!$R$24*$V42,
IFERROR(Overheads!$O$49*$V42*AN42,0)
+IFERROR(Overheads!Q$59*$V42*(AN42/Overheads!Q$68),0))</f>
        <v>0.10405794971574032</v>
      </c>
      <c r="AV42" s="215">
        <f ca="1">IF($AE42=FALSE,AO42*Overheads!$R$24*$V42,
IFERROR(Overheads!$O$49*$V42*AO42,0)
+IFERROR(Overheads!R$59*$V42*(AO42/Overheads!R$68),0))</f>
        <v>8.0606980516887319E-2</v>
      </c>
      <c r="AW42" s="215">
        <f ca="1">IF($AE42=FALSE,AP42*Overheads!$R$24*$V42,
IFERROR(Overheads!$O$49*$V42*AP42,0)
+IFERROR(Overheads!S$59*$V42*(AP42/Overheads!S$68),0))</f>
        <v>4.3913639736052515E-2</v>
      </c>
      <c r="AX42" s="215">
        <f ca="1">IF($AE42=FALSE,AQ42*Overheads!$R$24*$V42,
IFERROR(Overheads!$O$49*$V42*AQ42,0)
+IFERROR(Overheads!T$59*$V42*(AQ42/Overheads!T$68),0))</f>
        <v>0.10645359770072656</v>
      </c>
      <c r="AY42" s="215">
        <f ca="1">IF($AE42=FALSE,AR42*Overheads!$R$24*$V42,
IFERROR(Overheads!$O$49*$V42*AR42,0)
+IFERROR(Overheads!U$59*$V42*(AR42/Overheads!U$68),0))</f>
        <v>9.5009498504687095E-2</v>
      </c>
      <c r="AZ42" s="155">
        <f t="shared" ca="1" si="43"/>
        <v>0.43004166617409378</v>
      </c>
      <c r="BA42" s="165"/>
      <c r="BB42" s="215">
        <f ca="1">IF($AE42=FALSE,AN42*Overheads!$S$25,
IFERROR(Overheads!$O$50*AN42,0)
+IFERROR(Overheads!Q$60*(AN42/Overheads!Q$66),0))</f>
        <v>1.3965987472087152E-2</v>
      </c>
      <c r="BC42" s="215">
        <f ca="1">IF($AE42=FALSE,AO42*Overheads!$S$25,
IFERROR(Overheads!$O$50*AO42,0)
+IFERROR(Overheads!R$60*(AO42/Overheads!R$66),0))</f>
        <v>1.1395429168700713E-2</v>
      </c>
      <c r="BD42" s="215">
        <f ca="1">IF($AE42=FALSE,AP42*Overheads!$S$25,
IFERROR(Overheads!$O$50*AP42,0)
+IFERROR(Overheads!S$60*(AP42/Overheads!S$66),0))</f>
        <v>6.1978449990192632E-3</v>
      </c>
      <c r="BE42" s="215">
        <f ca="1">IF($AE42=FALSE,AQ42*Overheads!$S$25,
IFERROR(Overheads!$O$50*AQ42,0)
+IFERROR(Overheads!T$60*(AQ42/Overheads!T$66),0))</f>
        <v>1.5059558714446072E-2</v>
      </c>
      <c r="BF42" s="215">
        <f ca="1">IF($AE42=FALSE,AR42*Overheads!$S$25,
IFERROR(Overheads!$O$50*AR42,0)
+IFERROR(Overheads!U$60*(AR42/Overheads!U$66),0))</f>
        <v>1.3906164678064176E-2</v>
      </c>
      <c r="BG42" s="155">
        <f t="shared" ca="1" si="44"/>
        <v>6.0524985032317374E-2</v>
      </c>
      <c r="BH42" s="165"/>
      <c r="BI42" s="215">
        <f t="shared" ca="1" si="45"/>
        <v>0.86094267495386201</v>
      </c>
      <c r="BJ42" s="215">
        <f t="shared" ca="1" si="11"/>
        <v>0.76738308038198311</v>
      </c>
      <c r="BK42" s="215">
        <f t="shared" ca="1" si="12"/>
        <v>0.3878018200832693</v>
      </c>
      <c r="BL42" s="215">
        <f t="shared" ca="1" si="13"/>
        <v>0.86443189418120725</v>
      </c>
      <c r="BM42" s="215">
        <f t="shared" ca="1" si="14"/>
        <v>0.88560343448360557</v>
      </c>
      <c r="BN42" s="155">
        <f t="shared" ca="1" si="46"/>
        <v>3.7661629040839277</v>
      </c>
      <c r="BO42" s="165"/>
      <c r="BP42" s="187" cm="1">
        <f t="array" ref="BP42">IFERROR(IF($X42=$X41,BP41,INDEX(Forecast_Capex_Input!AC$12:AC$286,$X42)),0)</f>
        <v>0.1</v>
      </c>
      <c r="BQ42" s="187" cm="1">
        <f t="array" ref="BQ42">IFERROR(IF($X42=$X41,BQ41,INDEX(Forecast_Capex_Input!AD$12:AD$286,$X42)),0)</f>
        <v>0.11</v>
      </c>
      <c r="BR42" s="187" cm="1">
        <f t="array" ref="BR42">IFERROR(IF($X42=$X41,BR41,INDEX(Forecast_Capex_Input!AE$12:AE$286,$X42)),0)</f>
        <v>0.14000000000000001</v>
      </c>
      <c r="BS42" s="187" cm="1">
        <f t="array" ref="BS42">IFERROR(IF($X42=$X41,BS41,INDEX(Forecast_Capex_Input!AF$12:AF$286,$X42)),0)</f>
        <v>0.32</v>
      </c>
      <c r="BT42" s="187" cm="1">
        <f t="array" ref="BT42">IFERROR(IF($X42=$X41,BT41,INDEX(Forecast_Capex_Input!AG$12:AG$286,$X42)),0)</f>
        <v>0.33</v>
      </c>
      <c r="BU42" s="165"/>
      <c r="BV42" s="215">
        <f t="shared" si="15"/>
        <v>0.32755962528775162</v>
      </c>
      <c r="BW42" s="215">
        <f t="shared" si="16"/>
        <v>0.36031558781652678</v>
      </c>
      <c r="BX42" s="215">
        <f t="shared" si="17"/>
        <v>0.45858347540285227</v>
      </c>
      <c r="BY42" s="215">
        <f t="shared" si="18"/>
        <v>1.0481908009208052</v>
      </c>
      <c r="BZ42" s="215">
        <f t="shared" si="19"/>
        <v>1.0809467634495804</v>
      </c>
      <c r="CA42" s="155">
        <f t="shared" si="47"/>
        <v>3.2755962528775164</v>
      </c>
      <c r="CB42" s="165"/>
      <c r="CC42" s="215">
        <f t="shared" ca="1" si="20"/>
        <v>0.32755962528775162</v>
      </c>
      <c r="CD42" s="215">
        <f t="shared" ca="1" si="21"/>
        <v>0.36031558781652678</v>
      </c>
      <c r="CE42" s="215">
        <f t="shared" ca="1" si="22"/>
        <v>0.45858347540285227</v>
      </c>
      <c r="CF42" s="215">
        <f t="shared" ca="1" si="23"/>
        <v>1.0481908009208052</v>
      </c>
      <c r="CG42" s="215">
        <f t="shared" ca="1" si="24"/>
        <v>1.0809467634495804</v>
      </c>
      <c r="CH42" s="155">
        <f t="shared" ca="1" si="48"/>
        <v>3.2755962528775164</v>
      </c>
      <c r="CI42" s="165"/>
      <c r="CJ42" s="215">
        <f t="shared" ca="1" si="25"/>
        <v>4.3004166617409384E-2</v>
      </c>
      <c r="CK42" s="215">
        <f t="shared" ca="1" si="26"/>
        <v>4.7304583279150318E-2</v>
      </c>
      <c r="CL42" s="215">
        <f t="shared" ca="1" si="27"/>
        <v>6.0205833264373135E-2</v>
      </c>
      <c r="CM42" s="215">
        <f t="shared" ca="1" si="28"/>
        <v>0.13761333317571001</v>
      </c>
      <c r="CN42" s="215">
        <f t="shared" ca="1" si="29"/>
        <v>0.14191374983745095</v>
      </c>
      <c r="CO42" s="155">
        <f t="shared" ca="1" si="49"/>
        <v>0.43004166617409378</v>
      </c>
      <c r="CP42" s="165"/>
      <c r="CQ42" s="223">
        <f t="shared" ca="1" si="30"/>
        <v>6.0524985032317374E-3</v>
      </c>
      <c r="CR42" s="223">
        <f t="shared" ca="1" si="31"/>
        <v>6.6577483535549108E-3</v>
      </c>
      <c r="CS42" s="223">
        <f t="shared" ca="1" si="32"/>
        <v>8.4734979045244328E-3</v>
      </c>
      <c r="CT42" s="223">
        <f t="shared" ca="1" si="33"/>
        <v>1.9367995210341559E-2</v>
      </c>
      <c r="CU42" s="223">
        <f t="shared" ca="1" si="34"/>
        <v>1.9973245060664734E-2</v>
      </c>
      <c r="CV42" s="155">
        <f t="shared" ca="1" si="50"/>
        <v>6.0524985032317374E-2</v>
      </c>
      <c r="CW42" s="165"/>
      <c r="CX42" s="215">
        <f t="shared" ca="1" si="51"/>
        <v>0.37661629040839273</v>
      </c>
      <c r="CY42" s="215">
        <f t="shared" ca="1" si="35"/>
        <v>0.41427791944923203</v>
      </c>
      <c r="CZ42" s="215">
        <f t="shared" ca="1" si="36"/>
        <v>0.52726280657174984</v>
      </c>
      <c r="DA42" s="215">
        <f t="shared" ca="1" si="37"/>
        <v>1.2051721293068569</v>
      </c>
      <c r="DB42" s="215">
        <f t="shared" ca="1" si="38"/>
        <v>1.242833758347696</v>
      </c>
      <c r="DC42" s="155">
        <f t="shared" ca="1" si="52"/>
        <v>3.7661629040839273</v>
      </c>
      <c r="DD42" s="165"/>
      <c r="DE42" s="188" t="b" cm="1">
        <f t="array" aca="1" ref="DE42" ca="1">OR($G42=Forecast_Capex_Input!$BF$8:$BF$10)</f>
        <v>0</v>
      </c>
      <c r="DF42" s="188" cm="1">
        <f t="array" aca="1" ref="DF42" ca="1">IFERROR(INDEX(Forecast_Capex_Input!BG$12:BG$286,$X42)
*(INDEX(Forecast_Capex_Input!$H$12:$H$286,$X42)=Repex),0)
*$DE42</f>
        <v>0</v>
      </c>
      <c r="DG42" s="188" cm="1">
        <f t="array" aca="1" ref="DG42" ca="1">IFERROR(INDEX(Forecast_Capex_Input!BH$12:BH$286,$X42)
*(INDEX(Forecast_Capex_Input!$H$12:$H$286,$X42)=Repex),0)
*$DE42</f>
        <v>0</v>
      </c>
      <c r="DH42" s="188" cm="1">
        <f t="array" aca="1" ref="DH42" ca="1">IFERROR(INDEX(Forecast_Capex_Input!BI$12:BI$286,$X42)
*(INDEX(Forecast_Capex_Input!$H$12:$H$286,$X42)=Repex),0)
*$DE42</f>
        <v>0</v>
      </c>
      <c r="DI42" s="188" cm="1">
        <f t="array" aca="1" ref="DI42" ca="1">IFERROR(INDEX(Forecast_Capex_Input!BJ$12:BJ$286,$X42)
*(INDEX(Forecast_Capex_Input!$H$12:$H$286,$X42)=Repex),0)
*$DE42</f>
        <v>0</v>
      </c>
      <c r="DJ42" s="188" cm="1">
        <f t="array" aca="1" ref="DJ42" ca="1">IFERROR(INDEX(Forecast_Capex_Input!BK$12:BK$286,$X42)
*(INDEX(Forecast_Capex_Input!$H$12:$H$286,$X42)=Repex),0)
*$DE42</f>
        <v>0</v>
      </c>
      <c r="DK42" s="188" cm="1">
        <f t="array" aca="1" ref="DK42" ca="1">IFERROR(INDEX(Forecast_Capex_Input!BL$12:BL$286,$X42)
*(INDEX(Forecast_Capex_Input!$H$12:$H$286,$X42)=Repex),0)
*$DE42</f>
        <v>0</v>
      </c>
      <c r="DL42" s="165"/>
      <c r="DM42" s="188" t="b" cm="1">
        <f t="array" aca="1" ref="DM42" ca="1">OR($G42=Forecast_Capex_Input!$BN$8:$BN$9)</f>
        <v>1</v>
      </c>
      <c r="DN42" s="188" cm="1">
        <f t="array" aca="1" ref="DN42" ca="1">IFERROR(INDEX(Forecast_Capex_Input!BO$12:BO$286,$X42)
*(INDEX(Forecast_Capex_Input!$H$12:$H$286,$X42)=Repex),0)
*$DM42</f>
        <v>1</v>
      </c>
      <c r="DO42" s="188" cm="1">
        <f t="array" aca="1" ref="DO42" ca="1">IFERROR(INDEX(Forecast_Capex_Input!BP$12:BP$286,$X42)
*(INDEX(Forecast_Capex_Input!$H$12:$H$286,$X42)=Repex),0)
*$DM42</f>
        <v>0</v>
      </c>
      <c r="DP42" s="188" cm="1">
        <f t="array" aca="1" ref="DP42" ca="1">IFERROR(INDEX(Forecast_Capex_Input!BQ$12:BQ$286,$X42)
*(INDEX(Forecast_Capex_Input!$H$12:$H$286,$X42)=Repex),0)
*$DM42</f>
        <v>0</v>
      </c>
      <c r="DQ42" s="188" cm="1">
        <f t="array" aca="1" ref="DQ42" ca="1">IFERROR(INDEX(Forecast_Capex_Input!BR$12:BR$286,$X42)
*(INDEX(Forecast_Capex_Input!$H$12:$H$286,$X42)=Repex),0)
*$DM42</f>
        <v>0</v>
      </c>
      <c r="DR42" s="188" cm="1">
        <f t="array" aca="1" ref="DR42" ca="1">IFERROR(INDEX(Forecast_Capex_Input!BS$12:BS$286,$X42)
*(INDEX(Forecast_Capex_Input!$H$12:$H$286,$X42)=Repex),0)
*$DM42</f>
        <v>0</v>
      </c>
      <c r="DS42" s="165"/>
      <c r="DT42" s="188" t="b" cm="1">
        <f t="array" aca="1" ref="DT42" ca="1">OR($G42=Forecast_Capex_Input!$BU$8:$BU$10)</f>
        <v>0</v>
      </c>
      <c r="DU42" s="188" cm="1">
        <f t="array" aca="1" ref="DU42" ca="1">IFERROR(INDEX(Forecast_Capex_Input!BV$12:BV$286,$X42)
*(INDEX(Forecast_Capex_Input!$H$12:$H$286,$X42)=Repex),0)
*$DT42</f>
        <v>0</v>
      </c>
      <c r="DV42" s="188" cm="1">
        <f t="array" aca="1" ref="DV42" ca="1">IFERROR(INDEX(Forecast_Capex_Input!BW$12:BW$286,$X42)
*(INDEX(Forecast_Capex_Input!$H$12:$H$286,$X42)=Repex),0)
*$DT42</f>
        <v>0</v>
      </c>
      <c r="DW42" s="188" cm="1">
        <f t="array" aca="1" ref="DW42" ca="1">IFERROR(INDEX(Forecast_Capex_Input!BX$12:BX$286,$X42)
*(INDEX(Forecast_Capex_Input!$H$12:$H$286,$X42)=Repex),0)
*$DT42</f>
        <v>0</v>
      </c>
      <c r="DX42" s="188" cm="1">
        <f t="array" aca="1" ref="DX42" ca="1">IFERROR(INDEX(Forecast_Capex_Input!BY$12:BY$286,$X42)
*(INDEX(Forecast_Capex_Input!$H$12:$H$286,$X42)=Repex),0)
*$DT42</f>
        <v>0</v>
      </c>
      <c r="DY42" s="188" cm="1">
        <f t="array" aca="1" ref="DY42" ca="1">IFERROR(INDEX(Forecast_Capex_Input!BZ$12:BZ$286,$X42)
*(INDEX(Forecast_Capex_Input!$H$12:$H$286,$X42)=Repex),0)
*$DT42</f>
        <v>0</v>
      </c>
      <c r="DZ42" s="188" cm="1">
        <f t="array" aca="1" ref="DZ42" ca="1">IFERROR(INDEX(Forecast_Capex_Input!CA$12:CA$286,$X42)
*(INDEX(Forecast_Capex_Input!$H$12:$H$286,$X42)=Repex),0)
*$DT42</f>
        <v>0</v>
      </c>
      <c r="EA42" s="188" cm="1">
        <f t="array" aca="1" ref="EA42" ca="1">IFERROR(INDEX(Forecast_Capex_Input!CB$12:CB$286,$X42)
*(INDEX(Forecast_Capex_Input!$H$12:$H$286,$X42)=Repex),0)
*$DT42</f>
        <v>0</v>
      </c>
      <c r="EB42" s="188" cm="1">
        <f t="array" aca="1" ref="EB42" ca="1">IFERROR(INDEX(Forecast_Capex_Input!CC$12:CC$286,$X42)
*(INDEX(Forecast_Capex_Input!$H$12:$H$286,$X42)=Repex),0)
*$DT42</f>
        <v>0</v>
      </c>
      <c r="EC42" s="165"/>
      <c r="ED42" s="226" t="str">
        <f t="shared" si="39"/>
        <v>N/A</v>
      </c>
      <c r="EE42" s="174" t="s">
        <v>15</v>
      </c>
    </row>
    <row r="43" spans="3:135" x14ac:dyDescent="0.2">
      <c r="C43" s="174">
        <f t="shared" si="40"/>
        <v>33</v>
      </c>
      <c r="D43" s="167" t="str" cm="1">
        <f t="array" ref="D43">IFERROR(INDEX(Forecast_Capex_Input!$D$12:$D$286,$X43),NA)</f>
        <v>Forbes Secondary Systems Renewal</v>
      </c>
      <c r="E43" s="172" t="b" cm="1">
        <f t="array" ref="E43">IF($X43=NA,NA,INDEX(Forecast_Capex_Input!$E$12:$E$286,$X43))</f>
        <v>1</v>
      </c>
      <c r="F43" s="167" t="str" cm="1">
        <f t="array" aca="1" ref="F43" ca="1">IFERROR(INDEX(General!$E$25:$E$26,$Y43),NA)</f>
        <v>Labour</v>
      </c>
      <c r="G43" s="167" t="str" cm="1">
        <f t="array" aca="1" ref="G43" ca="1">IFERROR(INDEX(Forecast_Capex_Input!$AI$11:$BB$11,$AA43),NA)</f>
        <v>Secondary Systems</v>
      </c>
      <c r="H43" s="189" cm="1">
        <f t="array" aca="1" ref="H43" ca="1">IFERROR(INDEX(Forecast_Capex_Input!$AI$12:$BB$286,$X43,$AA43),NA)</f>
        <v>0.91340206185567019</v>
      </c>
      <c r="I43" s="199" t="str" cm="1">
        <f t="array" ref="I43">IFERROR(INDEX(Forecast_Capex_Input!$F$12:$F$286,$X43),NA)</f>
        <v>Replacement Expenditure</v>
      </c>
      <c r="J43" s="199" t="str" cm="1">
        <f t="array" ref="J43">IFERROR(INDEX(Forecast_Capex_Input!G$12:G$286,$X43),NA)</f>
        <v>Digital Infrastructure</v>
      </c>
      <c r="K43" s="199" t="str" cm="1">
        <f t="array" ref="K43">IFERROR(INDEX(Forecast_Capex_Input!H$12:H$286,$X43),NA)</f>
        <v>Repex</v>
      </c>
      <c r="L43" s="199" t="str" cm="1">
        <f t="array" ref="L43">IFERROR(INDEX(Forecast_Capex_Input!I$12:I$286,$X43),NA)</f>
        <v>N/A</v>
      </c>
      <c r="M43" s="199" t="str" cm="1">
        <f t="array" ref="M43">IFERROR(INDEX(Forecast_Capex_Input!J$12:J$286,$X43),NA)</f>
        <v>N/A</v>
      </c>
      <c r="N43" s="199" t="str" cm="1">
        <f t="array" ref="N43">IFERROR(INDEX(Forecast_Capex_Input!K$12:K$286,$X43),NA)</f>
        <v>DI - Protection systems</v>
      </c>
      <c r="O43" s="199" t="str" cm="1">
        <f t="array" ref="O43">IFERROR(INDEX(Forecast_Capex_Input!L$12:L$286,$X43),NA)</f>
        <v>DI - Safe and Reliable Network</v>
      </c>
      <c r="P43" s="199" t="str" cm="1">
        <f t="array" ref="P43">IFERROR(INDEX(Forecast_Capex_Input!M$12:M$286,$X43),NA)</f>
        <v>N/A</v>
      </c>
      <c r="Q43" s="172" t="str" cm="1">
        <f t="array" ref="Q43">IFERROR(INDEX(Forecast_Capex_Input!N$12:N$286,$X43),NA)</f>
        <v>No</v>
      </c>
      <c r="R43" s="265" cm="1">
        <f t="array" ref="R43">IFERROR(INDEX(Forecast_Capex_Input!O$12:O$286,$X43),0)</f>
        <v>0</v>
      </c>
      <c r="S43" s="172" t="str" cm="1">
        <f t="array" ref="S43">IFERROR(INDEX(Forecast_Capex_Input!P$12:P$286,$X43),0)</f>
        <v>Safety security &amp; reliability</v>
      </c>
      <c r="T43" s="199" t="str" cm="1">
        <f t="array" aca="1" ref="T43" ca="1">IFERROR(INDEX(General!$K$84:$K$103,$AA43),NA)</f>
        <v>Secondary Systems (2018-23)</v>
      </c>
      <c r="U43" s="188" cm="1">
        <f t="array" aca="1" ref="U43" ca="1">IFERROR(
IF($F43=General!$E$25,INDEX(Forecast_Capex_Input!S$12:S$286,$X43),
INDEX(Forecast_Capex_Input!T$12:T$286,$X43)),0)</f>
        <v>0.20696444838115663</v>
      </c>
      <c r="V43" s="222" t="b">
        <f>IFERROR(INDEX(Overheads!$T$19:$T$26,MATCH($I43,Overheads!$E$19:$E$26,0)),FALSE)</f>
        <v>1</v>
      </c>
      <c r="W43" s="165"/>
      <c r="X43" s="174">
        <f>IFERROR(
IF(MATCH($C43,Forecast_Capex_Input!$CI$12:$CI$286,1)+1&gt;MAX(Forecast_Capex_Input!$C$12:$C$286),NA,
MATCH($C43,Forecast_Capex_Input!$CI$12:$CI$286,1)+1),1)</f>
        <v>14</v>
      </c>
      <c r="Y43" s="174" cm="1">
        <f t="array" aca="1" ref="Y43" ca="1">IFERROR(
IF(X42&lt;&gt;X43,1,
IF(COUNTIF(OFFSET(Y42,0,0,-INDEX(Forecast_Capex_Input!$CG$12:$CG$286,$X43)),Y42)=INDEX(Forecast_Capex_Input!$CG$12:$CG$286,$X43),Y42+1,Y42)),NA)</f>
        <v>1</v>
      </c>
      <c r="Z43" s="174" cm="1">
        <f t="array" ref="Z43">IFERROR($C43-IF($X43=1,1,INDEX(Forecast_Capex_Input!$CI$12:$CI$286,$X43-1))+1,NA)</f>
        <v>1</v>
      </c>
      <c r="AA43" s="174" cm="1">
        <f t="array" aca="1" ref="AA43" ca="1">IFERROR(IF(Y43=1,
INDEX(Forecast_Capex_Input!$AI$10:$BB$10,SMALL(IF(INDEX(Forecast_Capex_Input!$AI$12:$BB$286,$X43,0)&gt;0,COLUMN(Forecast_Capex_Input!$AI$10:$BB$10)-COLUMN(Forecast_Capex_Input!$AI$12)+1),ROWS(OFFSET(AA42,0,0,-$Z43)))),
OFFSET(AA42,-INDEX(Forecast_Capex_Input!$CG$12:$CG$286,$X43)+1,0)),NA)</f>
        <v>4</v>
      </c>
      <c r="AB43" s="174">
        <f t="shared" ca="1" si="9"/>
        <v>1</v>
      </c>
      <c r="AC43" s="222" t="b">
        <f t="shared" si="41"/>
        <v>0</v>
      </c>
      <c r="AD43" s="220" t="b">
        <v>0</v>
      </c>
      <c r="AE43" s="222" t="b">
        <f t="shared" si="10"/>
        <v>1</v>
      </c>
      <c r="AF43" s="165"/>
      <c r="AG43" s="215">
        <v>6.7861072576997541E-2</v>
      </c>
      <c r="AH43" s="215">
        <v>6.1691884160906867E-2</v>
      </c>
      <c r="AI43" s="215">
        <v>3.0845942080453433E-2</v>
      </c>
      <c r="AJ43" s="215">
        <v>6.7861072576997541E-2</v>
      </c>
      <c r="AK43" s="215">
        <v>7.0945666785042896E-2</v>
      </c>
      <c r="AL43" s="155">
        <v>0.29920563818039825</v>
      </c>
      <c r="AM43" s="165"/>
      <c r="AN43" s="215" cm="1">
        <f t="array" aca="1" ref="AN43" ca="1">IFERROR(INDEX(General!O$33:O$34,$AB43)
*AG43,0)</f>
        <v>6.7751047074437146E-2</v>
      </c>
      <c r="AO43" s="215" cm="1">
        <f t="array" aca="1" ref="AO43" ca="1">IFERROR(INDEX(General!P$33:P$34,$AB43)
*AH43,0)</f>
        <v>6.2062931411410512E-2</v>
      </c>
      <c r="AP43" s="215" cm="1">
        <f t="array" aca="1" ref="AP43" ca="1">IFERROR(INDEX(General!Q$33:Q$34,$AB43)
*AI43,0)</f>
        <v>3.1310867950038207E-2</v>
      </c>
      <c r="AQ43" s="215" cm="1">
        <f t="array" aca="1" ref="AQ43" ca="1">IFERROR(INDEX(General!R$33:R$34,$AB43)
*AJ43,0)</f>
        <v>6.9451131286047116E-2</v>
      </c>
      <c r="AR43" s="215" cm="1">
        <f t="array" aca="1" ref="AR43" ca="1">IFERROR(INDEX(General!S$33:S$34,$AB43)
*AK43,0)</f>
        <v>7.3054617771961733E-2</v>
      </c>
      <c r="AS43" s="155">
        <f t="shared" ca="1" si="42"/>
        <v>0.30363059549389471</v>
      </c>
      <c r="AT43" s="165"/>
      <c r="AU43" s="215">
        <f ca="1">IF($AE43=FALSE,AN43*Overheads!$R$24*$V43,
IFERROR(Overheads!$O$49*$V43*AN43,0)
+IFERROR(Overheads!Q$59*$V43*(AN43/Overheads!Q$68),0))</f>
        <v>9.4896449520980933E-3</v>
      </c>
      <c r="AV43" s="215">
        <f ca="1">IF($AE43=FALSE,AO43*Overheads!$R$24*$V43,
IFERROR(Overheads!$O$49*$V43*AO43,0)
+IFERROR(Overheads!R$59*$V43*(AO43/Overheads!R$68),0))</f>
        <v>7.4072381993729808E-3</v>
      </c>
      <c r="AW43" s="215">
        <f ca="1">IF($AE43=FALSE,AP43*Overheads!$R$24*$V43,
IFERROR(Overheads!$O$49*$V43*AP43,0)
+IFERROR(Overheads!S$59*$V43*(AP43/Overheads!S$68),0))</f>
        <v>4.071701292734169E-3</v>
      </c>
      <c r="AX43" s="215">
        <f ca="1">IF($AE43=FALSE,AQ43*Overheads!$R$24*$V43,
IFERROR(Overheads!$O$49*$V43*AQ43,0)
+IFERROR(Overheads!T$59*$V43*(AQ43/Overheads!T$68),0))</f>
        <v>9.9517247498925841E-3</v>
      </c>
      <c r="AY43" s="215">
        <f ca="1">IF($AE43=FALSE,AR43*Overheads!$R$24*$V43,
IFERROR(Overheads!$O$49*$V43*AR43,0)
+IFERROR(Overheads!U$59*$V43*(AR43/Overheads!U$68),0))</f>
        <v>8.9365158747646833E-3</v>
      </c>
      <c r="AZ43" s="155">
        <f t="shared" ca="1" si="43"/>
        <v>3.9856825068862511E-2</v>
      </c>
      <c r="BA43" s="165"/>
      <c r="BB43" s="215">
        <f ca="1">IF($AE43=FALSE,AN43*Overheads!$S$25,
IFERROR(Overheads!$O$50*AN43,0)
+IFERROR(Overheads!Q$60*(AN43/Overheads!Q$66),0))</f>
        <v>1.2736389951714525E-3</v>
      </c>
      <c r="BC43" s="215">
        <f ca="1">IF($AE43=FALSE,AO43*Overheads!$S$25,
IFERROR(Overheads!$O$50*AO43,0)
+IFERROR(Overheads!R$60*(AO43/Overheads!R$66),0))</f>
        <v>1.0471631327136144E-3</v>
      </c>
      <c r="BD43" s="215">
        <f ca="1">IF($AE43=FALSE,AP43*Overheads!$S$25,
IFERROR(Overheads!$O$50*AP43,0)
+IFERROR(Overheads!S$60*(AP43/Overheads!S$66),0))</f>
        <v>5.7466822714662168E-4</v>
      </c>
      <c r="BE43" s="215">
        <f ca="1">IF($AE43=FALSE,AQ43*Overheads!$S$25,
IFERROR(Overheads!$O$50*AQ43,0)
+IFERROR(Overheads!T$60*(AQ43/Overheads!T$66),0))</f>
        <v>1.4078301383701438E-3</v>
      </c>
      <c r="BF43" s="215">
        <f ca="1">IF($AE43=FALSE,AR43*Overheads!$S$25,
IFERROR(Overheads!$O$50*AR43,0)
+IFERROR(Overheads!U$60*(AR43/Overheads!U$66),0))</f>
        <v>1.3080024982605467E-3</v>
      </c>
      <c r="BG43" s="155">
        <f t="shared" ca="1" si="44"/>
        <v>5.6113029916623793E-3</v>
      </c>
      <c r="BH43" s="165"/>
      <c r="BI43" s="215">
        <f t="shared" ca="1" si="45"/>
        <v>7.8514331021706699E-2</v>
      </c>
      <c r="BJ43" s="215">
        <f t="shared" ca="1" si="11"/>
        <v>7.0517332743497099E-2</v>
      </c>
      <c r="BK43" s="215">
        <f t="shared" ca="1" si="12"/>
        <v>3.5957237469918996E-2</v>
      </c>
      <c r="BL43" s="215">
        <f t="shared" ca="1" si="13"/>
        <v>8.0810686174309851E-2</v>
      </c>
      <c r="BM43" s="215">
        <f t="shared" ca="1" si="14"/>
        <v>8.3299136144986963E-2</v>
      </c>
      <c r="BN43" s="155">
        <f t="shared" ca="1" si="46"/>
        <v>0.34909872355441962</v>
      </c>
      <c r="BO43" s="165"/>
      <c r="BP43" s="187" cm="1">
        <f t="array" ref="BP43">IFERROR(IF($X43=$X42,BP42,INDEX(Forecast_Capex_Input!AC$12:AC$286,$X43)),0)</f>
        <v>0.1</v>
      </c>
      <c r="BQ43" s="187" cm="1">
        <f t="array" ref="BQ43">IFERROR(IF($X43=$X42,BQ42,INDEX(Forecast_Capex_Input!AD$12:AD$286,$X43)),0)</f>
        <v>0.11</v>
      </c>
      <c r="BR43" s="187" cm="1">
        <f t="array" ref="BR43">IFERROR(IF($X43=$X42,BR42,INDEX(Forecast_Capex_Input!AE$12:AE$286,$X43)),0)</f>
        <v>0.14000000000000001</v>
      </c>
      <c r="BS43" s="187" cm="1">
        <f t="array" ref="BS43">IFERROR(IF($X43=$X42,BS42,INDEX(Forecast_Capex_Input!AF$12:AF$286,$X43)),0)</f>
        <v>0.32</v>
      </c>
      <c r="BT43" s="187" cm="1">
        <f t="array" ref="BT43">IFERROR(IF($X43=$X42,BT42,INDEX(Forecast_Capex_Input!AG$12:AG$286,$X43)),0)</f>
        <v>0.33</v>
      </c>
      <c r="BU43" s="165"/>
      <c r="BV43" s="215">
        <f t="shared" si="15"/>
        <v>2.9920563818039828E-2</v>
      </c>
      <c r="BW43" s="215">
        <f t="shared" si="16"/>
        <v>3.2912620199843805E-2</v>
      </c>
      <c r="BX43" s="215">
        <f t="shared" si="17"/>
        <v>4.1888789345255757E-2</v>
      </c>
      <c r="BY43" s="215">
        <f t="shared" si="18"/>
        <v>9.5745804217727437E-2</v>
      </c>
      <c r="BZ43" s="215">
        <f t="shared" si="19"/>
        <v>9.8737860599531421E-2</v>
      </c>
      <c r="CA43" s="155">
        <f t="shared" si="47"/>
        <v>0.29920563818039825</v>
      </c>
      <c r="CB43" s="165"/>
      <c r="CC43" s="215">
        <f t="shared" ca="1" si="20"/>
        <v>3.0363059549389473E-2</v>
      </c>
      <c r="CD43" s="215">
        <f t="shared" ca="1" si="21"/>
        <v>3.339936550432842E-2</v>
      </c>
      <c r="CE43" s="215">
        <f t="shared" ca="1" si="22"/>
        <v>4.2508283369145264E-2</v>
      </c>
      <c r="CF43" s="215">
        <f t="shared" ca="1" si="23"/>
        <v>9.7161790558046301E-2</v>
      </c>
      <c r="CG43" s="215">
        <f t="shared" ca="1" si="24"/>
        <v>0.10019809651298525</v>
      </c>
      <c r="CH43" s="155">
        <f t="shared" ca="1" si="48"/>
        <v>0.30363059549389471</v>
      </c>
      <c r="CI43" s="165"/>
      <c r="CJ43" s="215">
        <f t="shared" ca="1" si="25"/>
        <v>3.9856825068862517E-3</v>
      </c>
      <c r="CK43" s="215">
        <f t="shared" ca="1" si="26"/>
        <v>4.3842507575748762E-3</v>
      </c>
      <c r="CL43" s="215">
        <f t="shared" ca="1" si="27"/>
        <v>5.5799555096407525E-3</v>
      </c>
      <c r="CM43" s="215">
        <f t="shared" ca="1" si="28"/>
        <v>1.2754184022036003E-2</v>
      </c>
      <c r="CN43" s="215">
        <f t="shared" ca="1" si="29"/>
        <v>1.315275227272463E-2</v>
      </c>
      <c r="CO43" s="155">
        <f t="shared" ca="1" si="49"/>
        <v>3.9856825068862511E-2</v>
      </c>
      <c r="CP43" s="165"/>
      <c r="CQ43" s="223">
        <f t="shared" ca="1" si="30"/>
        <v>5.6113029916623797E-4</v>
      </c>
      <c r="CR43" s="223">
        <f t="shared" ca="1" si="31"/>
        <v>6.1724332908286172E-4</v>
      </c>
      <c r="CS43" s="223">
        <f t="shared" ca="1" si="32"/>
        <v>7.855824188327332E-4</v>
      </c>
      <c r="CT43" s="223">
        <f t="shared" ca="1" si="33"/>
        <v>1.7956169573319614E-3</v>
      </c>
      <c r="CU43" s="223">
        <f t="shared" ca="1" si="34"/>
        <v>1.8517299872485853E-3</v>
      </c>
      <c r="CV43" s="155">
        <f t="shared" ca="1" si="50"/>
        <v>5.6113029916623793E-3</v>
      </c>
      <c r="CW43" s="165"/>
      <c r="CX43" s="215">
        <f t="shared" ca="1" si="51"/>
        <v>3.4909872355441962E-2</v>
      </c>
      <c r="CY43" s="215">
        <f t="shared" ca="1" si="35"/>
        <v>3.8400859590986158E-2</v>
      </c>
      <c r="CZ43" s="215">
        <f t="shared" ca="1" si="36"/>
        <v>4.8873821297618747E-2</v>
      </c>
      <c r="DA43" s="215">
        <f t="shared" ca="1" si="37"/>
        <v>0.11171159153741426</v>
      </c>
      <c r="DB43" s="215">
        <f t="shared" ca="1" si="38"/>
        <v>0.11520257877295846</v>
      </c>
      <c r="DC43" s="155">
        <f t="shared" ca="1" si="52"/>
        <v>0.34909872355441962</v>
      </c>
      <c r="DD43" s="165"/>
      <c r="DE43" s="188" t="b" cm="1">
        <f t="array" aca="1" ref="DE43" ca="1">OR($G43=Forecast_Capex_Input!$BF$8:$BF$10)</f>
        <v>0</v>
      </c>
      <c r="DF43" s="188" cm="1">
        <f t="array" aca="1" ref="DF43" ca="1">IFERROR(INDEX(Forecast_Capex_Input!BG$12:BG$286,$X43)
*(INDEX(Forecast_Capex_Input!$H$12:$H$286,$X43)=Repex),0)
*$DE43</f>
        <v>0</v>
      </c>
      <c r="DG43" s="188" cm="1">
        <f t="array" aca="1" ref="DG43" ca="1">IFERROR(INDEX(Forecast_Capex_Input!BH$12:BH$286,$X43)
*(INDEX(Forecast_Capex_Input!$H$12:$H$286,$X43)=Repex),0)
*$DE43</f>
        <v>0</v>
      </c>
      <c r="DH43" s="188" cm="1">
        <f t="array" aca="1" ref="DH43" ca="1">IFERROR(INDEX(Forecast_Capex_Input!BI$12:BI$286,$X43)
*(INDEX(Forecast_Capex_Input!$H$12:$H$286,$X43)=Repex),0)
*$DE43</f>
        <v>0</v>
      </c>
      <c r="DI43" s="188" cm="1">
        <f t="array" aca="1" ref="DI43" ca="1">IFERROR(INDEX(Forecast_Capex_Input!BJ$12:BJ$286,$X43)
*(INDEX(Forecast_Capex_Input!$H$12:$H$286,$X43)=Repex),0)
*$DE43</f>
        <v>0</v>
      </c>
      <c r="DJ43" s="188" cm="1">
        <f t="array" aca="1" ref="DJ43" ca="1">IFERROR(INDEX(Forecast_Capex_Input!BK$12:BK$286,$X43)
*(INDEX(Forecast_Capex_Input!$H$12:$H$286,$X43)=Repex),0)
*$DE43</f>
        <v>0</v>
      </c>
      <c r="DK43" s="188" cm="1">
        <f t="array" aca="1" ref="DK43" ca="1">IFERROR(INDEX(Forecast_Capex_Input!BL$12:BL$286,$X43)
*(INDEX(Forecast_Capex_Input!$H$12:$H$286,$X43)=Repex),0)
*$DE43</f>
        <v>0</v>
      </c>
      <c r="DL43" s="165"/>
      <c r="DM43" s="188" t="b" cm="1">
        <f t="array" aca="1" ref="DM43" ca="1">OR($G43=Forecast_Capex_Input!$BN$8:$BN$9)</f>
        <v>0</v>
      </c>
      <c r="DN43" s="188" cm="1">
        <f t="array" aca="1" ref="DN43" ca="1">IFERROR(INDEX(Forecast_Capex_Input!BO$12:BO$286,$X43)
*(INDEX(Forecast_Capex_Input!$H$12:$H$286,$X43)=Repex),0)
*$DM43</f>
        <v>0</v>
      </c>
      <c r="DO43" s="188" cm="1">
        <f t="array" aca="1" ref="DO43" ca="1">IFERROR(INDEX(Forecast_Capex_Input!BP$12:BP$286,$X43)
*(INDEX(Forecast_Capex_Input!$H$12:$H$286,$X43)=Repex),0)
*$DM43</f>
        <v>0</v>
      </c>
      <c r="DP43" s="188" cm="1">
        <f t="array" aca="1" ref="DP43" ca="1">IFERROR(INDEX(Forecast_Capex_Input!BQ$12:BQ$286,$X43)
*(INDEX(Forecast_Capex_Input!$H$12:$H$286,$X43)=Repex),0)
*$DM43</f>
        <v>0</v>
      </c>
      <c r="DQ43" s="188" cm="1">
        <f t="array" aca="1" ref="DQ43" ca="1">IFERROR(INDEX(Forecast_Capex_Input!BR$12:BR$286,$X43)
*(INDEX(Forecast_Capex_Input!$H$12:$H$286,$X43)=Repex),0)
*$DM43</f>
        <v>0</v>
      </c>
      <c r="DR43" s="188" cm="1">
        <f t="array" aca="1" ref="DR43" ca="1">IFERROR(INDEX(Forecast_Capex_Input!BS$12:BS$286,$X43)
*(INDEX(Forecast_Capex_Input!$H$12:$H$286,$X43)=Repex),0)
*$DM43</f>
        <v>0</v>
      </c>
      <c r="DS43" s="165"/>
      <c r="DT43" s="188" t="b" cm="1">
        <f t="array" aca="1" ref="DT43" ca="1">OR($G43=Forecast_Capex_Input!$BU$8:$BU$10)</f>
        <v>1</v>
      </c>
      <c r="DU43" s="188" cm="1">
        <f t="array" aca="1" ref="DU43" ca="1">IFERROR(INDEX(Forecast_Capex_Input!BV$12:BV$286,$X43)
*(INDEX(Forecast_Capex_Input!$H$12:$H$286,$X43)=Repex),0)
*$DT43</f>
        <v>0.65773195876288659</v>
      </c>
      <c r="DV43" s="188" cm="1">
        <f t="array" aca="1" ref="DV43" ca="1">IFERROR(INDEX(Forecast_Capex_Input!BW$12:BW$286,$X43)
*(INDEX(Forecast_Capex_Input!$H$12:$H$286,$X43)=Repex),0)
*$DT43</f>
        <v>0.20618556701030927</v>
      </c>
      <c r="DW43" s="188" cm="1">
        <f t="array" aca="1" ref="DW43" ca="1">IFERROR(INDEX(Forecast_Capex_Input!BX$12:BX$286,$X43)
*(INDEX(Forecast_Capex_Input!$H$12:$H$286,$X43)=Repex),0)
*$DT43</f>
        <v>4.9484536082474224E-2</v>
      </c>
      <c r="DX43" s="188" cm="1">
        <f t="array" aca="1" ref="DX43" ca="1">IFERROR(INDEX(Forecast_Capex_Input!BY$12:BY$286,$X43)
*(INDEX(Forecast_Capex_Input!$H$12:$H$286,$X43)=Repex),0)
*$DT43</f>
        <v>0</v>
      </c>
      <c r="DY43" s="188" cm="1">
        <f t="array" aca="1" ref="DY43" ca="1">IFERROR(INDEX(Forecast_Capex_Input!BZ$12:BZ$286,$X43)
*(INDEX(Forecast_Capex_Input!$H$12:$H$286,$X43)=Repex),0)
*$DT43</f>
        <v>0</v>
      </c>
      <c r="DZ43" s="188" cm="1">
        <f t="array" aca="1" ref="DZ43" ca="1">IFERROR(INDEX(Forecast_Capex_Input!CA$12:CA$286,$X43)
*(INDEX(Forecast_Capex_Input!$H$12:$H$286,$X43)=Repex),0)
*$DT43</f>
        <v>0</v>
      </c>
      <c r="EA43" s="188" cm="1">
        <f t="array" aca="1" ref="EA43" ca="1">IFERROR(INDEX(Forecast_Capex_Input!CB$12:CB$286,$X43)
*(INDEX(Forecast_Capex_Input!$H$12:$H$286,$X43)=Repex),0)
*$DT43</f>
        <v>8.6597938144329895E-2</v>
      </c>
      <c r="EB43" s="188" cm="1">
        <f t="array" aca="1" ref="EB43" ca="1">IFERROR(INDEX(Forecast_Capex_Input!CC$12:CC$286,$X43)
*(INDEX(Forecast_Capex_Input!$H$12:$H$286,$X43)=Repex),0)
*$DT43</f>
        <v>0</v>
      </c>
      <c r="EC43" s="165"/>
      <c r="ED43" s="226" t="str">
        <f t="shared" si="39"/>
        <v>N/A</v>
      </c>
      <c r="EE43" s="174" t="s">
        <v>15</v>
      </c>
    </row>
    <row r="44" spans="3:135" x14ac:dyDescent="0.2">
      <c r="C44" s="174">
        <f t="shared" si="40"/>
        <v>34</v>
      </c>
      <c r="D44" s="167" t="str" cm="1">
        <f t="array" ref="D44">IFERROR(INDEX(Forecast_Capex_Input!$D$12:$D$286,$X44),NA)</f>
        <v>Forbes Secondary Systems Renewal</v>
      </c>
      <c r="E44" s="172" t="b" cm="1">
        <f t="array" ref="E44">IF($X44=NA,NA,INDEX(Forecast_Capex_Input!$E$12:$E$286,$X44))</f>
        <v>1</v>
      </c>
      <c r="F44" s="167" t="str" cm="1">
        <f t="array" aca="1" ref="F44" ca="1">IFERROR(INDEX(General!$E$25:$E$26,$Y44),NA)</f>
        <v>Labour</v>
      </c>
      <c r="G44" s="167" t="str" cm="1">
        <f t="array" aca="1" ref="G44" ca="1">IFERROR(INDEX(Forecast_Capex_Input!$AI$11:$BB$11,$AA44),NA)</f>
        <v>Business IT</v>
      </c>
      <c r="H44" s="189" cm="1">
        <f t="array" aca="1" ref="H44" ca="1">IFERROR(INDEX(Forecast_Capex_Input!$AI$12:$BB$286,$X44,$AA44),NA)</f>
        <v>8.6597938144329895E-2</v>
      </c>
      <c r="I44" s="199" t="str" cm="1">
        <f t="array" ref="I44">IFERROR(INDEX(Forecast_Capex_Input!$F$12:$F$286,$X44),NA)</f>
        <v>Replacement Expenditure</v>
      </c>
      <c r="J44" s="199" t="str" cm="1">
        <f t="array" ref="J44">IFERROR(INDEX(Forecast_Capex_Input!G$12:G$286,$X44),NA)</f>
        <v>Digital Infrastructure</v>
      </c>
      <c r="K44" s="199" t="str" cm="1">
        <f t="array" ref="K44">IFERROR(INDEX(Forecast_Capex_Input!H$12:H$286,$X44),NA)</f>
        <v>Repex</v>
      </c>
      <c r="L44" s="199" t="str" cm="1">
        <f t="array" ref="L44">IFERROR(INDEX(Forecast_Capex_Input!I$12:I$286,$X44),NA)</f>
        <v>N/A</v>
      </c>
      <c r="M44" s="199" t="str" cm="1">
        <f t="array" ref="M44">IFERROR(INDEX(Forecast_Capex_Input!J$12:J$286,$X44),NA)</f>
        <v>N/A</v>
      </c>
      <c r="N44" s="199" t="str" cm="1">
        <f t="array" ref="N44">IFERROR(INDEX(Forecast_Capex_Input!K$12:K$286,$X44),NA)</f>
        <v>DI - Protection systems</v>
      </c>
      <c r="O44" s="199" t="str" cm="1">
        <f t="array" ref="O44">IFERROR(INDEX(Forecast_Capex_Input!L$12:L$286,$X44),NA)</f>
        <v>DI - Safe and Reliable Network</v>
      </c>
      <c r="P44" s="199" t="str" cm="1">
        <f t="array" ref="P44">IFERROR(INDEX(Forecast_Capex_Input!M$12:M$286,$X44),NA)</f>
        <v>N/A</v>
      </c>
      <c r="Q44" s="172" t="str" cm="1">
        <f t="array" ref="Q44">IFERROR(INDEX(Forecast_Capex_Input!N$12:N$286,$X44),NA)</f>
        <v>No</v>
      </c>
      <c r="R44" s="265" cm="1">
        <f t="array" ref="R44">IFERROR(INDEX(Forecast_Capex_Input!O$12:O$286,$X44),0)</f>
        <v>0</v>
      </c>
      <c r="S44" s="172" t="str" cm="1">
        <f t="array" ref="S44">IFERROR(INDEX(Forecast_Capex_Input!P$12:P$286,$X44),0)</f>
        <v>Safety security &amp; reliability</v>
      </c>
      <c r="T44" s="199" t="str" cm="1">
        <f t="array" aca="1" ref="T44" ca="1">IFERROR(INDEX(General!$K$84:$K$103,$AA44),NA)</f>
        <v>Business IT (2018 onwards)</v>
      </c>
      <c r="U44" s="188" cm="1">
        <f t="array" aca="1" ref="U44" ca="1">IFERROR(
IF($F44=General!$E$25,INDEX(Forecast_Capex_Input!S$12:S$286,$X44),
INDEX(Forecast_Capex_Input!T$12:T$286,$X44)),0)</f>
        <v>0.20696444838115663</v>
      </c>
      <c r="V44" s="222" t="b">
        <f>IFERROR(INDEX(Overheads!$T$19:$T$26,MATCH($I44,Overheads!$E$19:$E$26,0)),FALSE)</f>
        <v>1</v>
      </c>
      <c r="W44" s="165"/>
      <c r="X44" s="174">
        <f>IFERROR(
IF(MATCH($C44,Forecast_Capex_Input!$CI$12:$CI$286,1)+1&gt;MAX(Forecast_Capex_Input!$C$12:$C$286),NA,
MATCH($C44,Forecast_Capex_Input!$CI$12:$CI$286,1)+1),1)</f>
        <v>14</v>
      </c>
      <c r="Y44" s="174" cm="1">
        <f t="array" aca="1" ref="Y44" ca="1">IFERROR(
IF(X43&lt;&gt;X44,1,
IF(COUNTIF(OFFSET(Y43,0,0,-INDEX(Forecast_Capex_Input!$CG$12:$CG$286,$X44)),Y43)=INDEX(Forecast_Capex_Input!$CG$12:$CG$286,$X44),Y43+1,Y43)),NA)</f>
        <v>1</v>
      </c>
      <c r="Z44" s="174" cm="1">
        <f t="array" ref="Z44">IFERROR($C44-IF($X44=1,1,INDEX(Forecast_Capex_Input!$CI$12:$CI$286,$X44-1))+1,NA)</f>
        <v>2</v>
      </c>
      <c r="AA44" s="174" cm="1">
        <f t="array" aca="1" ref="AA44" ca="1">IFERROR(IF(Y44=1,
INDEX(Forecast_Capex_Input!$AI$10:$BB$10,SMALL(IF(INDEX(Forecast_Capex_Input!$AI$12:$BB$286,$X44,0)&gt;0,COLUMN(Forecast_Capex_Input!$AI$10:$BB$10)-COLUMN(Forecast_Capex_Input!$AI$12)+1),ROWS(OFFSET(AA43,0,0,-$Z44)))),
OFFSET(AA43,-INDEX(Forecast_Capex_Input!$CG$12:$CG$286,$X44)+1,0)),NA)</f>
        <v>6</v>
      </c>
      <c r="AB44" s="174">
        <f t="shared" ca="1" si="9"/>
        <v>1</v>
      </c>
      <c r="AC44" s="222" t="b">
        <f t="shared" si="41"/>
        <v>0</v>
      </c>
      <c r="AD44" s="220" t="b">
        <v>0</v>
      </c>
      <c r="AE44" s="222" t="b">
        <f t="shared" si="10"/>
        <v>1</v>
      </c>
      <c r="AF44" s="165"/>
      <c r="AG44" s="215">
        <v>6.4337811472548441E-3</v>
      </c>
      <c r="AH44" s="215">
        <v>5.8488919520498601E-3</v>
      </c>
      <c r="AI44" s="215">
        <v>2.9244459760249301E-3</v>
      </c>
      <c r="AJ44" s="215">
        <v>6.4337811472548441E-3</v>
      </c>
      <c r="AK44" s="215">
        <v>6.7262257448573387E-3</v>
      </c>
      <c r="AL44" s="155">
        <v>2.8367125967441818E-2</v>
      </c>
      <c r="AM44" s="165"/>
      <c r="AN44" s="215" cm="1">
        <f t="array" aca="1" ref="AN44" ca="1">IFERROR(INDEX(General!O$33:O$34,$AB44)
*AG44,0)</f>
        <v>6.4233498354996825E-3</v>
      </c>
      <c r="AO44" s="215" cm="1">
        <f t="array" aca="1" ref="AO44" ca="1">IFERROR(INDEX(General!P$33:P$34,$AB44)
*AH44,0)</f>
        <v>5.8840702466800027E-3</v>
      </c>
      <c r="AP44" s="215" cm="1">
        <f t="array" aca="1" ref="AP44" ca="1">IFERROR(INDEX(General!Q$33:Q$34,$AB44)
*AI44,0)</f>
        <v>2.9685247266401909E-3</v>
      </c>
      <c r="AQ44" s="215" cm="1">
        <f t="array" aca="1" ref="AQ44" ca="1">IFERROR(INDEX(General!R$33:R$34,$AB44)
*AJ44,0)</f>
        <v>6.5845316343430662E-3</v>
      </c>
      <c r="AR44" s="215" cm="1">
        <f t="array" aca="1" ref="AR44" ca="1">IFERROR(INDEX(General!S$33:S$34,$AB44)
*AK44,0)</f>
        <v>6.9261714366193952E-3</v>
      </c>
      <c r="AS44" s="155">
        <f t="shared" ca="1" si="42"/>
        <v>2.8786647879782339E-2</v>
      </c>
      <c r="AT44" s="165"/>
      <c r="AU44" s="215">
        <f ca="1">IF($AE44=FALSE,AN44*Overheads!$R$24*$V44,
IFERROR(Overheads!$O$49*$V44*AN44,0)
+IFERROR(Overheads!Q$59*$V44*(AN44/Overheads!Q$68),0))</f>
        <v>8.9969545821246E-4</v>
      </c>
      <c r="AV44" s="215">
        <f ca="1">IF($AE44=FALSE,AO44*Overheads!$R$24*$V44,
IFERROR(Overheads!$O$49*$V44*AO44,0)
+IFERROR(Overheads!R$59*$V44*(AO44/Overheads!R$68),0))</f>
        <v>7.0226637556132098E-4</v>
      </c>
      <c r="AW44" s="215">
        <f ca="1">IF($AE44=FALSE,AP44*Overheads!$R$24*$V44,
IFERROR(Overheads!$O$49*$V44*AP44,0)
+IFERROR(Overheads!S$59*$V44*(AP44/Overheads!S$68),0))</f>
        <v>3.8603037086870222E-4</v>
      </c>
      <c r="AX44" s="215">
        <f ca="1">IF($AE44=FALSE,AQ44*Overheads!$R$24*$V44,
IFERROR(Overheads!$O$49*$V44*AQ44,0)
+IFERROR(Overheads!T$59*$V44*(AQ44/Overheads!T$68),0))</f>
        <v>9.4350437809365313E-4</v>
      </c>
      <c r="AY44" s="215">
        <f ca="1">IF($AE44=FALSE,AR44*Overheads!$R$24*$V44,
IFERROR(Overheads!$O$49*$V44*AR44,0)
+IFERROR(Overheads!U$59*$V44*(AR44/Overheads!U$68),0))</f>
        <v>8.4725432672712547E-4</v>
      </c>
      <c r="AZ44" s="155">
        <f t="shared" ca="1" si="43"/>
        <v>3.7787509094632616E-3</v>
      </c>
      <c r="BA44" s="165"/>
      <c r="BB44" s="215">
        <f ca="1">IF($AE44=FALSE,AN44*Overheads!$S$25,
IFERROR(Overheads!$O$50*AN44,0)
+IFERROR(Overheads!Q$60*(AN44/Overheads!Q$66),0))</f>
        <v>1.2075132685598418E-4</v>
      </c>
      <c r="BC44" s="215">
        <f ca="1">IF($AE44=FALSE,AO44*Overheads!$S$25,
IFERROR(Overheads!$O$50*AO44,0)
+IFERROR(Overheads!R$60*(AO44/Overheads!R$66),0))</f>
        <v>9.9279574659078565E-5</v>
      </c>
      <c r="BD44" s="215">
        <f ca="1">IF($AE44=FALSE,AP44*Overheads!$S$25,
IFERROR(Overheads!$O$50*AP44,0)
+IFERROR(Overheads!S$60*(AP44/Overheads!S$66),0))</f>
        <v>5.4483217923607464E-5</v>
      </c>
      <c r="BE44" s="215">
        <f ca="1">IF($AE44=FALSE,AQ44*Overheads!$S$25,
IFERROR(Overheads!$O$50*AQ44,0)
+IFERROR(Overheads!T$60*(AQ44/Overheads!T$66),0))</f>
        <v>1.334737377235802E-4</v>
      </c>
      <c r="BF44" s="215">
        <f ca="1">IF($AE44=FALSE,AR44*Overheads!$S$25,
IFERROR(Overheads!$O$50*AR44,0)
+IFERROR(Overheads!U$60*(AR44/Overheads!U$66),0))</f>
        <v>1.2400926620077416E-4</v>
      </c>
      <c r="BG44" s="155">
        <f t="shared" ca="1" si="44"/>
        <v>5.3199712336302464E-4</v>
      </c>
      <c r="BH44" s="165"/>
      <c r="BI44" s="215">
        <f t="shared" ca="1" si="45"/>
        <v>7.4437966205681263E-3</v>
      </c>
      <c r="BJ44" s="215">
        <f t="shared" ca="1" si="11"/>
        <v>6.6856161969004024E-3</v>
      </c>
      <c r="BK44" s="215">
        <f t="shared" ca="1" si="12"/>
        <v>3.409038315432501E-3</v>
      </c>
      <c r="BL44" s="215">
        <f t="shared" ca="1" si="13"/>
        <v>7.6615097501602997E-3</v>
      </c>
      <c r="BM44" s="215">
        <f t="shared" ca="1" si="14"/>
        <v>7.8974350295472947E-3</v>
      </c>
      <c r="BN44" s="155">
        <f t="shared" ca="1" si="46"/>
        <v>3.3097395912608622E-2</v>
      </c>
      <c r="BO44" s="165"/>
      <c r="BP44" s="187" cm="1">
        <f t="array" ref="BP44">IFERROR(IF($X44=$X43,BP43,INDEX(Forecast_Capex_Input!AC$12:AC$286,$X44)),0)</f>
        <v>0.1</v>
      </c>
      <c r="BQ44" s="187" cm="1">
        <f t="array" ref="BQ44">IFERROR(IF($X44=$X43,BQ43,INDEX(Forecast_Capex_Input!AD$12:AD$286,$X44)),0)</f>
        <v>0.11</v>
      </c>
      <c r="BR44" s="187" cm="1">
        <f t="array" ref="BR44">IFERROR(IF($X44=$X43,BR43,INDEX(Forecast_Capex_Input!AE$12:AE$286,$X44)),0)</f>
        <v>0.14000000000000001</v>
      </c>
      <c r="BS44" s="187" cm="1">
        <f t="array" ref="BS44">IFERROR(IF($X44=$X43,BS43,INDEX(Forecast_Capex_Input!AF$12:AF$286,$X44)),0)</f>
        <v>0.32</v>
      </c>
      <c r="BT44" s="187" cm="1">
        <f t="array" ref="BT44">IFERROR(IF($X44=$X43,BT43,INDEX(Forecast_Capex_Input!AG$12:AG$286,$X44)),0)</f>
        <v>0.33</v>
      </c>
      <c r="BU44" s="165"/>
      <c r="BV44" s="215">
        <f t="shared" si="15"/>
        <v>2.8367125967441818E-3</v>
      </c>
      <c r="BW44" s="215">
        <f t="shared" si="16"/>
        <v>3.1203838564186001E-3</v>
      </c>
      <c r="BX44" s="215">
        <f t="shared" si="17"/>
        <v>3.9713976354418552E-3</v>
      </c>
      <c r="BY44" s="215">
        <f t="shared" si="18"/>
        <v>9.077480309581382E-3</v>
      </c>
      <c r="BZ44" s="215">
        <f t="shared" si="19"/>
        <v>9.3611515692558003E-3</v>
      </c>
      <c r="CA44" s="155">
        <f t="shared" si="47"/>
        <v>2.8367125967441821E-2</v>
      </c>
      <c r="CB44" s="165"/>
      <c r="CC44" s="215">
        <f t="shared" ca="1" si="20"/>
        <v>2.8786647879782343E-3</v>
      </c>
      <c r="CD44" s="215">
        <f t="shared" ca="1" si="21"/>
        <v>3.1665312667760572E-3</v>
      </c>
      <c r="CE44" s="215">
        <f t="shared" ca="1" si="22"/>
        <v>4.0301307031695276E-3</v>
      </c>
      <c r="CF44" s="215">
        <f t="shared" ca="1" si="23"/>
        <v>9.2117273215303486E-3</v>
      </c>
      <c r="CG44" s="215">
        <f t="shared" ca="1" si="24"/>
        <v>9.4995938003281724E-3</v>
      </c>
      <c r="CH44" s="155">
        <f t="shared" ca="1" si="48"/>
        <v>2.8786647879782343E-2</v>
      </c>
      <c r="CI44" s="165"/>
      <c r="CJ44" s="215">
        <f t="shared" ca="1" si="25"/>
        <v>3.7787509094632616E-4</v>
      </c>
      <c r="CK44" s="215">
        <f t="shared" ca="1" si="26"/>
        <v>4.1566260004095878E-4</v>
      </c>
      <c r="CL44" s="215">
        <f t="shared" ca="1" si="27"/>
        <v>5.2902512732485663E-4</v>
      </c>
      <c r="CM44" s="215">
        <f t="shared" ca="1" si="28"/>
        <v>1.2092002910282437E-3</v>
      </c>
      <c r="CN44" s="215">
        <f t="shared" ca="1" si="29"/>
        <v>1.2469878001228763E-3</v>
      </c>
      <c r="CO44" s="155">
        <f t="shared" ca="1" si="49"/>
        <v>3.7787509094632616E-3</v>
      </c>
      <c r="CP44" s="165"/>
      <c r="CQ44" s="223">
        <f t="shared" ca="1" si="30"/>
        <v>5.3199712336302469E-5</v>
      </c>
      <c r="CR44" s="223">
        <f t="shared" ca="1" si="31"/>
        <v>5.8519683569932714E-5</v>
      </c>
      <c r="CS44" s="223">
        <f t="shared" ca="1" si="32"/>
        <v>7.447959727082346E-5</v>
      </c>
      <c r="CT44" s="223">
        <f t="shared" ca="1" si="33"/>
        <v>1.702390794761679E-4</v>
      </c>
      <c r="CU44" s="223">
        <f t="shared" ca="1" si="34"/>
        <v>1.7555905070979814E-4</v>
      </c>
      <c r="CV44" s="155">
        <f t="shared" ca="1" si="50"/>
        <v>5.3199712336302475E-4</v>
      </c>
      <c r="CW44" s="165"/>
      <c r="CX44" s="215">
        <f t="shared" ca="1" si="51"/>
        <v>3.3097395912608631E-3</v>
      </c>
      <c r="CY44" s="215">
        <f t="shared" ca="1" si="35"/>
        <v>3.6407135503869485E-3</v>
      </c>
      <c r="CZ44" s="215">
        <f t="shared" ca="1" si="36"/>
        <v>4.6336354277652075E-3</v>
      </c>
      <c r="DA44" s="215">
        <f t="shared" ca="1" si="37"/>
        <v>1.059116669203476E-2</v>
      </c>
      <c r="DB44" s="215">
        <f t="shared" ca="1" si="38"/>
        <v>1.0922140651160846E-2</v>
      </c>
      <c r="DC44" s="155">
        <f t="shared" ca="1" si="52"/>
        <v>3.3097395912608622E-2</v>
      </c>
      <c r="DD44" s="165"/>
      <c r="DE44" s="188" t="b" cm="1">
        <f t="array" aca="1" ref="DE44" ca="1">OR($G44=Forecast_Capex_Input!$BF$8:$BF$10)</f>
        <v>0</v>
      </c>
      <c r="DF44" s="188" cm="1">
        <f t="array" aca="1" ref="DF44" ca="1">IFERROR(INDEX(Forecast_Capex_Input!BG$12:BG$286,$X44)
*(INDEX(Forecast_Capex_Input!$H$12:$H$286,$X44)=Repex),0)
*$DE44</f>
        <v>0</v>
      </c>
      <c r="DG44" s="188" cm="1">
        <f t="array" aca="1" ref="DG44" ca="1">IFERROR(INDEX(Forecast_Capex_Input!BH$12:BH$286,$X44)
*(INDEX(Forecast_Capex_Input!$H$12:$H$286,$X44)=Repex),0)
*$DE44</f>
        <v>0</v>
      </c>
      <c r="DH44" s="188" cm="1">
        <f t="array" aca="1" ref="DH44" ca="1">IFERROR(INDEX(Forecast_Capex_Input!BI$12:BI$286,$X44)
*(INDEX(Forecast_Capex_Input!$H$12:$H$286,$X44)=Repex),0)
*$DE44</f>
        <v>0</v>
      </c>
      <c r="DI44" s="188" cm="1">
        <f t="array" aca="1" ref="DI44" ca="1">IFERROR(INDEX(Forecast_Capex_Input!BJ$12:BJ$286,$X44)
*(INDEX(Forecast_Capex_Input!$H$12:$H$286,$X44)=Repex),0)
*$DE44</f>
        <v>0</v>
      </c>
      <c r="DJ44" s="188" cm="1">
        <f t="array" aca="1" ref="DJ44" ca="1">IFERROR(INDEX(Forecast_Capex_Input!BK$12:BK$286,$X44)
*(INDEX(Forecast_Capex_Input!$H$12:$H$286,$X44)=Repex),0)
*$DE44</f>
        <v>0</v>
      </c>
      <c r="DK44" s="188" cm="1">
        <f t="array" aca="1" ref="DK44" ca="1">IFERROR(INDEX(Forecast_Capex_Input!BL$12:BL$286,$X44)
*(INDEX(Forecast_Capex_Input!$H$12:$H$286,$X44)=Repex),0)
*$DE44</f>
        <v>0</v>
      </c>
      <c r="DL44" s="165"/>
      <c r="DM44" s="188" t="b" cm="1">
        <f t="array" aca="1" ref="DM44" ca="1">OR($G44=Forecast_Capex_Input!$BN$8:$BN$9)</f>
        <v>0</v>
      </c>
      <c r="DN44" s="188" cm="1">
        <f t="array" aca="1" ref="DN44" ca="1">IFERROR(INDEX(Forecast_Capex_Input!BO$12:BO$286,$X44)
*(INDEX(Forecast_Capex_Input!$H$12:$H$286,$X44)=Repex),0)
*$DM44</f>
        <v>0</v>
      </c>
      <c r="DO44" s="188" cm="1">
        <f t="array" aca="1" ref="DO44" ca="1">IFERROR(INDEX(Forecast_Capex_Input!BP$12:BP$286,$X44)
*(INDEX(Forecast_Capex_Input!$H$12:$H$286,$X44)=Repex),0)
*$DM44</f>
        <v>0</v>
      </c>
      <c r="DP44" s="188" cm="1">
        <f t="array" aca="1" ref="DP44" ca="1">IFERROR(INDEX(Forecast_Capex_Input!BQ$12:BQ$286,$X44)
*(INDEX(Forecast_Capex_Input!$H$12:$H$286,$X44)=Repex),0)
*$DM44</f>
        <v>0</v>
      </c>
      <c r="DQ44" s="188" cm="1">
        <f t="array" aca="1" ref="DQ44" ca="1">IFERROR(INDEX(Forecast_Capex_Input!BR$12:BR$286,$X44)
*(INDEX(Forecast_Capex_Input!$H$12:$H$286,$X44)=Repex),0)
*$DM44</f>
        <v>0</v>
      </c>
      <c r="DR44" s="188" cm="1">
        <f t="array" aca="1" ref="DR44" ca="1">IFERROR(INDEX(Forecast_Capex_Input!BS$12:BS$286,$X44)
*(INDEX(Forecast_Capex_Input!$H$12:$H$286,$X44)=Repex),0)
*$DM44</f>
        <v>0</v>
      </c>
      <c r="DS44" s="165"/>
      <c r="DT44" s="188" t="b" cm="1">
        <f t="array" aca="1" ref="DT44" ca="1">OR($G44=Forecast_Capex_Input!$BU$8:$BU$10)</f>
        <v>1</v>
      </c>
      <c r="DU44" s="188" cm="1">
        <f t="array" aca="1" ref="DU44" ca="1">IFERROR(INDEX(Forecast_Capex_Input!BV$12:BV$286,$X44)
*(INDEX(Forecast_Capex_Input!$H$12:$H$286,$X44)=Repex),0)
*$DT44</f>
        <v>0.65773195876288659</v>
      </c>
      <c r="DV44" s="188" cm="1">
        <f t="array" aca="1" ref="DV44" ca="1">IFERROR(INDEX(Forecast_Capex_Input!BW$12:BW$286,$X44)
*(INDEX(Forecast_Capex_Input!$H$12:$H$286,$X44)=Repex),0)
*$DT44</f>
        <v>0.20618556701030927</v>
      </c>
      <c r="DW44" s="188" cm="1">
        <f t="array" aca="1" ref="DW44" ca="1">IFERROR(INDEX(Forecast_Capex_Input!BX$12:BX$286,$X44)
*(INDEX(Forecast_Capex_Input!$H$12:$H$286,$X44)=Repex),0)
*$DT44</f>
        <v>4.9484536082474224E-2</v>
      </c>
      <c r="DX44" s="188" cm="1">
        <f t="array" aca="1" ref="DX44" ca="1">IFERROR(INDEX(Forecast_Capex_Input!BY$12:BY$286,$X44)
*(INDEX(Forecast_Capex_Input!$H$12:$H$286,$X44)=Repex),0)
*$DT44</f>
        <v>0</v>
      </c>
      <c r="DY44" s="188" cm="1">
        <f t="array" aca="1" ref="DY44" ca="1">IFERROR(INDEX(Forecast_Capex_Input!BZ$12:BZ$286,$X44)
*(INDEX(Forecast_Capex_Input!$H$12:$H$286,$X44)=Repex),0)
*$DT44</f>
        <v>0</v>
      </c>
      <c r="DZ44" s="188" cm="1">
        <f t="array" aca="1" ref="DZ44" ca="1">IFERROR(INDEX(Forecast_Capex_Input!CA$12:CA$286,$X44)
*(INDEX(Forecast_Capex_Input!$H$12:$H$286,$X44)=Repex),0)
*$DT44</f>
        <v>0</v>
      </c>
      <c r="EA44" s="188" cm="1">
        <f t="array" aca="1" ref="EA44" ca="1">IFERROR(INDEX(Forecast_Capex_Input!CB$12:CB$286,$X44)
*(INDEX(Forecast_Capex_Input!$H$12:$H$286,$X44)=Repex),0)
*$DT44</f>
        <v>8.6597938144329895E-2</v>
      </c>
      <c r="EB44" s="188" cm="1">
        <f t="array" aca="1" ref="EB44" ca="1">IFERROR(INDEX(Forecast_Capex_Input!CC$12:CC$286,$X44)
*(INDEX(Forecast_Capex_Input!$H$12:$H$286,$X44)=Repex),0)
*$DT44</f>
        <v>0</v>
      </c>
      <c r="EC44" s="165"/>
      <c r="ED44" s="226" t="str">
        <f t="shared" si="39"/>
        <v>N/A</v>
      </c>
      <c r="EE44" s="174" t="s">
        <v>15</v>
      </c>
    </row>
    <row r="45" spans="3:135" x14ac:dyDescent="0.2">
      <c r="C45" s="174">
        <f t="shared" si="40"/>
        <v>35</v>
      </c>
      <c r="D45" s="167" t="str" cm="1">
        <f t="array" ref="D45">IFERROR(INDEX(Forecast_Capex_Input!$D$12:$D$286,$X45),NA)</f>
        <v>Forbes Secondary Systems Renewal</v>
      </c>
      <c r="E45" s="172" t="b" cm="1">
        <f t="array" ref="E45">IF($X45=NA,NA,INDEX(Forecast_Capex_Input!$E$12:$E$286,$X45))</f>
        <v>1</v>
      </c>
      <c r="F45" s="167" t="str" cm="1">
        <f t="array" aca="1" ref="F45" ca="1">IFERROR(INDEX(General!$E$25:$E$26,$Y45),NA)</f>
        <v>Non-Labour</v>
      </c>
      <c r="G45" s="167" t="str" cm="1">
        <f t="array" aca="1" ref="G45" ca="1">IFERROR(INDEX(Forecast_Capex_Input!$AI$11:$BB$11,$AA45),NA)</f>
        <v>Secondary Systems</v>
      </c>
      <c r="H45" s="189" cm="1">
        <f t="array" aca="1" ref="H45" ca="1">IFERROR(INDEX(Forecast_Capex_Input!$AI$12:$BB$286,$X45,$AA45),NA)</f>
        <v>0.91340206185567019</v>
      </c>
      <c r="I45" s="199" t="str" cm="1">
        <f t="array" ref="I45">IFERROR(INDEX(Forecast_Capex_Input!$F$12:$F$286,$X45),NA)</f>
        <v>Replacement Expenditure</v>
      </c>
      <c r="J45" s="199" t="str" cm="1">
        <f t="array" ref="J45">IFERROR(INDEX(Forecast_Capex_Input!G$12:G$286,$X45),NA)</f>
        <v>Digital Infrastructure</v>
      </c>
      <c r="K45" s="199" t="str" cm="1">
        <f t="array" ref="K45">IFERROR(INDEX(Forecast_Capex_Input!H$12:H$286,$X45),NA)</f>
        <v>Repex</v>
      </c>
      <c r="L45" s="199" t="str" cm="1">
        <f t="array" ref="L45">IFERROR(INDEX(Forecast_Capex_Input!I$12:I$286,$X45),NA)</f>
        <v>N/A</v>
      </c>
      <c r="M45" s="199" t="str" cm="1">
        <f t="array" ref="M45">IFERROR(INDEX(Forecast_Capex_Input!J$12:J$286,$X45),NA)</f>
        <v>N/A</v>
      </c>
      <c r="N45" s="199" t="str" cm="1">
        <f t="array" ref="N45">IFERROR(INDEX(Forecast_Capex_Input!K$12:K$286,$X45),NA)</f>
        <v>DI - Protection systems</v>
      </c>
      <c r="O45" s="199" t="str" cm="1">
        <f t="array" ref="O45">IFERROR(INDEX(Forecast_Capex_Input!L$12:L$286,$X45),NA)</f>
        <v>DI - Safe and Reliable Network</v>
      </c>
      <c r="P45" s="199" t="str" cm="1">
        <f t="array" ref="P45">IFERROR(INDEX(Forecast_Capex_Input!M$12:M$286,$X45),NA)</f>
        <v>N/A</v>
      </c>
      <c r="Q45" s="172" t="str" cm="1">
        <f t="array" ref="Q45">IFERROR(INDEX(Forecast_Capex_Input!N$12:N$286,$X45),NA)</f>
        <v>No</v>
      </c>
      <c r="R45" s="265" cm="1">
        <f t="array" ref="R45">IFERROR(INDEX(Forecast_Capex_Input!O$12:O$286,$X45),0)</f>
        <v>0</v>
      </c>
      <c r="S45" s="172" t="str" cm="1">
        <f t="array" ref="S45">IFERROR(INDEX(Forecast_Capex_Input!P$12:P$286,$X45),0)</f>
        <v>Safety security &amp; reliability</v>
      </c>
      <c r="T45" s="199" t="str" cm="1">
        <f t="array" aca="1" ref="T45" ca="1">IFERROR(INDEX(General!$K$84:$K$103,$AA45),NA)</f>
        <v>Secondary Systems (2018-23)</v>
      </c>
      <c r="U45" s="188" cm="1">
        <f t="array" aca="1" ref="U45" ca="1">IFERROR(
IF($F45=General!$E$25,INDEX(Forecast_Capex_Input!S$12:S$286,$X45),
INDEX(Forecast_Capex_Input!T$12:T$286,$X45)),0)</f>
        <v>0.79303555161884343</v>
      </c>
      <c r="V45" s="222" t="b">
        <f>IFERROR(INDEX(Overheads!$T$19:$T$26,MATCH($I45,Overheads!$E$19:$E$26,0)),FALSE)</f>
        <v>1</v>
      </c>
      <c r="W45" s="165"/>
      <c r="X45" s="174">
        <f>IFERROR(
IF(MATCH($C45,Forecast_Capex_Input!$CI$12:$CI$286,1)+1&gt;MAX(Forecast_Capex_Input!$C$12:$C$286),NA,
MATCH($C45,Forecast_Capex_Input!$CI$12:$CI$286,1)+1),1)</f>
        <v>14</v>
      </c>
      <c r="Y45" s="174" cm="1">
        <f t="array" aca="1" ref="Y45" ca="1">IFERROR(
IF(X44&lt;&gt;X45,1,
IF(COUNTIF(OFFSET(Y44,0,0,-INDEX(Forecast_Capex_Input!$CG$12:$CG$286,$X45)),Y44)=INDEX(Forecast_Capex_Input!$CG$12:$CG$286,$X45),Y44+1,Y44)),NA)</f>
        <v>2</v>
      </c>
      <c r="Z45" s="174" cm="1">
        <f t="array" ref="Z45">IFERROR($C45-IF($X45=1,1,INDEX(Forecast_Capex_Input!$CI$12:$CI$286,$X45-1))+1,NA)</f>
        <v>3</v>
      </c>
      <c r="AA45" s="174" cm="1">
        <f t="array" aca="1" ref="AA45" ca="1">IFERROR(IF(Y45=1,
INDEX(Forecast_Capex_Input!$AI$10:$BB$10,SMALL(IF(INDEX(Forecast_Capex_Input!$AI$12:$BB$286,$X45,0)&gt;0,COLUMN(Forecast_Capex_Input!$AI$10:$BB$10)-COLUMN(Forecast_Capex_Input!$AI$12)+1),ROWS(OFFSET(AA44,0,0,-$Z45)))),
OFFSET(AA44,-INDEX(Forecast_Capex_Input!$CG$12:$CG$286,$X45)+1,0)),NA)</f>
        <v>4</v>
      </c>
      <c r="AB45" s="174">
        <f t="shared" ca="1" si="9"/>
        <v>2</v>
      </c>
      <c r="AC45" s="222" t="b">
        <f t="shared" si="41"/>
        <v>0</v>
      </c>
      <c r="AD45" s="220" t="b">
        <v>0</v>
      </c>
      <c r="AE45" s="222" t="b">
        <f t="shared" si="10"/>
        <v>1</v>
      </c>
      <c r="AF45" s="165"/>
      <c r="AG45" s="215">
        <v>0.26002650960340196</v>
      </c>
      <c r="AH45" s="215">
        <v>0.23638773600309271</v>
      </c>
      <c r="AI45" s="215">
        <v>0.11819386800154635</v>
      </c>
      <c r="AJ45" s="215">
        <v>0.26002650960340196</v>
      </c>
      <c r="AK45" s="215">
        <v>0.27184589640355666</v>
      </c>
      <c r="AL45" s="155">
        <v>1.1464805196149996</v>
      </c>
      <c r="AM45" s="165"/>
      <c r="AN45" s="215" cm="1">
        <f t="array" aca="1" ref="AN45" ca="1">IFERROR(INDEX(General!O$33:O$34,$AB45)
*AG45,0)</f>
        <v>0.26002650960340196</v>
      </c>
      <c r="AO45" s="215" cm="1">
        <f t="array" aca="1" ref="AO45" ca="1">IFERROR(INDEX(General!P$33:P$34,$AB45)
*AH45,0)</f>
        <v>0.23638773600309271</v>
      </c>
      <c r="AP45" s="215" cm="1">
        <f t="array" aca="1" ref="AP45" ca="1">IFERROR(INDEX(General!Q$33:Q$34,$AB45)
*AI45,0)</f>
        <v>0.11819386800154635</v>
      </c>
      <c r="AQ45" s="215" cm="1">
        <f t="array" aca="1" ref="AQ45" ca="1">IFERROR(INDEX(General!R$33:R$34,$AB45)
*AJ45,0)</f>
        <v>0.26002650960340196</v>
      </c>
      <c r="AR45" s="215" cm="1">
        <f t="array" aca="1" ref="AR45" ca="1">IFERROR(INDEX(General!S$33:S$34,$AB45)
*AK45,0)</f>
        <v>0.27184589640355666</v>
      </c>
      <c r="AS45" s="155">
        <f t="shared" ca="1" si="42"/>
        <v>1.1464805196149996</v>
      </c>
      <c r="AT45" s="165"/>
      <c r="AU45" s="215">
        <f ca="1">IF($AE45=FALSE,AN45*Overheads!$R$24*$V45,
IFERROR(Overheads!$O$49*$V45*AN45,0)
+IFERROR(Overheads!Q$59*$V45*(AN45/Overheads!Q$68),0))</f>
        <v>3.6420975923199178E-2</v>
      </c>
      <c r="AV45" s="215">
        <f ca="1">IF($AE45=FALSE,AO45*Overheads!$R$24*$V45,
IFERROR(Overheads!$O$49*$V45*AO45,0)
+IFERROR(Overheads!R$59*$V45*(AO45/Overheads!R$68),0))</f>
        <v>2.8212980408197086E-2</v>
      </c>
      <c r="AW45" s="215">
        <f ca="1">IF($AE45=FALSE,AP45*Overheads!$R$24*$V45,
IFERROR(Overheads!$O$49*$V45*AP45,0)
+IFERROR(Overheads!S$59*$V45*(AP45/Overheads!S$68),0))</f>
        <v>1.5370066582091051E-2</v>
      </c>
      <c r="AX45" s="215">
        <f ca="1">IF($AE45=FALSE,AQ45*Overheads!$R$24*$V45,
IFERROR(Overheads!$O$49*$V45*AQ45,0)
+IFERROR(Overheads!T$59*$V45*(AQ45/Overheads!T$68),0))</f>
        <v>3.7259468684396127E-2</v>
      </c>
      <c r="AY45" s="215">
        <f ca="1">IF($AE45=FALSE,AR45*Overheads!$R$24*$V45,
IFERROR(Overheads!$O$49*$V45*AR45,0)
+IFERROR(Overheads!U$59*$V45*(AR45/Overheads!U$68),0))</f>
        <v>3.3253957693450596E-2</v>
      </c>
      <c r="AZ45" s="155">
        <f t="shared" ca="1" si="43"/>
        <v>0.15051744929133404</v>
      </c>
      <c r="BA45" s="165"/>
      <c r="BB45" s="215">
        <f ca="1">IF($AE45=FALSE,AN45*Overheads!$S$25,
IFERROR(Overheads!$O$50*AN45,0)
+IFERROR(Overheads!Q$60*(AN45/Overheads!Q$66),0))</f>
        <v>4.8881886953769738E-3</v>
      </c>
      <c r="BC45" s="215">
        <f ca="1">IF($AE45=FALSE,AO45*Overheads!$S$25,
IFERROR(Overheads!$O$50*AO45,0)
+IFERROR(Overheads!R$60*(AO45/Overheads!R$66),0))</f>
        <v>3.9884761570022596E-3</v>
      </c>
      <c r="BD45" s="215">
        <f ca="1">IF($AE45=FALSE,AP45*Overheads!$S$25,
IFERROR(Overheads!$O$50*AP45,0)
+IFERROR(Overheads!S$60*(AP45/Overheads!S$66),0))</f>
        <v>2.1692870568912983E-3</v>
      </c>
      <c r="BE45" s="215">
        <f ca="1">IF($AE45=FALSE,AQ45*Overheads!$S$25,
IFERROR(Overheads!$O$50*AQ45,0)
+IFERROR(Overheads!T$60*(AQ45/Overheads!T$66),0))</f>
        <v>5.2709459186074878E-3</v>
      </c>
      <c r="BF45" s="215">
        <f ca="1">IF($AE45=FALSE,AR45*Overheads!$S$25,
IFERROR(Overheads!$O$50*AR45,0)
+IFERROR(Overheads!U$60*(AR45/Overheads!U$66),0))</f>
        <v>4.8672503187635477E-3</v>
      </c>
      <c r="BG45" s="155">
        <f t="shared" ca="1" si="44"/>
        <v>2.1184148146641567E-2</v>
      </c>
      <c r="BH45" s="165"/>
      <c r="BI45" s="215">
        <f t="shared" ca="1" si="45"/>
        <v>0.30133567422197816</v>
      </c>
      <c r="BJ45" s="215">
        <f t="shared" ca="1" si="11"/>
        <v>0.26858919256829206</v>
      </c>
      <c r="BK45" s="215">
        <f t="shared" ca="1" si="12"/>
        <v>0.1357332216405287</v>
      </c>
      <c r="BL45" s="215">
        <f t="shared" ca="1" si="13"/>
        <v>0.30255692420640556</v>
      </c>
      <c r="BM45" s="215">
        <f t="shared" ca="1" si="14"/>
        <v>0.3099671044157708</v>
      </c>
      <c r="BN45" s="155">
        <f t="shared" ca="1" si="46"/>
        <v>1.3181821170529753</v>
      </c>
      <c r="BO45" s="165"/>
      <c r="BP45" s="187" cm="1">
        <f t="array" ref="BP45">IFERROR(IF($X45=$X44,BP44,INDEX(Forecast_Capex_Input!AC$12:AC$286,$X45)),0)</f>
        <v>0.1</v>
      </c>
      <c r="BQ45" s="187" cm="1">
        <f t="array" ref="BQ45">IFERROR(IF($X45=$X44,BQ44,INDEX(Forecast_Capex_Input!AD$12:AD$286,$X45)),0)</f>
        <v>0.11</v>
      </c>
      <c r="BR45" s="187" cm="1">
        <f t="array" ref="BR45">IFERROR(IF($X45=$X44,BR44,INDEX(Forecast_Capex_Input!AE$12:AE$286,$X45)),0)</f>
        <v>0.14000000000000001</v>
      </c>
      <c r="BS45" s="187" cm="1">
        <f t="array" ref="BS45">IFERROR(IF($X45=$X44,BS44,INDEX(Forecast_Capex_Input!AF$12:AF$286,$X45)),0)</f>
        <v>0.32</v>
      </c>
      <c r="BT45" s="187" cm="1">
        <f t="array" ref="BT45">IFERROR(IF($X45=$X44,BT44,INDEX(Forecast_Capex_Input!AG$12:AG$286,$X45)),0)</f>
        <v>0.33</v>
      </c>
      <c r="BU45" s="165"/>
      <c r="BV45" s="215">
        <f t="shared" si="15"/>
        <v>0.11464805196149996</v>
      </c>
      <c r="BW45" s="215">
        <f t="shared" si="16"/>
        <v>0.12611285715764997</v>
      </c>
      <c r="BX45" s="215">
        <f t="shared" si="17"/>
        <v>0.16050727274609997</v>
      </c>
      <c r="BY45" s="215">
        <f t="shared" si="18"/>
        <v>0.36687376627679991</v>
      </c>
      <c r="BZ45" s="215">
        <f t="shared" si="19"/>
        <v>0.37833857147294991</v>
      </c>
      <c r="CA45" s="155">
        <f t="shared" si="47"/>
        <v>1.1464805196149999</v>
      </c>
      <c r="CB45" s="165"/>
      <c r="CC45" s="215">
        <f t="shared" ca="1" si="20"/>
        <v>0.11464805196149996</v>
      </c>
      <c r="CD45" s="215">
        <f t="shared" ca="1" si="21"/>
        <v>0.12611285715764997</v>
      </c>
      <c r="CE45" s="215">
        <f t="shared" ca="1" si="22"/>
        <v>0.16050727274609997</v>
      </c>
      <c r="CF45" s="215">
        <f t="shared" ca="1" si="23"/>
        <v>0.36687376627679991</v>
      </c>
      <c r="CG45" s="215">
        <f t="shared" ca="1" si="24"/>
        <v>0.37833857147294991</v>
      </c>
      <c r="CH45" s="155">
        <f t="shared" ca="1" si="48"/>
        <v>1.1464805196149999</v>
      </c>
      <c r="CI45" s="165"/>
      <c r="CJ45" s="215">
        <f t="shared" ca="1" si="25"/>
        <v>1.5051744929133404E-2</v>
      </c>
      <c r="CK45" s="215">
        <f t="shared" ca="1" si="26"/>
        <v>1.6556919422046745E-2</v>
      </c>
      <c r="CL45" s="215">
        <f t="shared" ca="1" si="27"/>
        <v>2.1072442900786768E-2</v>
      </c>
      <c r="CM45" s="215">
        <f t="shared" ca="1" si="28"/>
        <v>4.816558377322689E-2</v>
      </c>
      <c r="CN45" s="215">
        <f t="shared" ca="1" si="29"/>
        <v>4.9670758266140237E-2</v>
      </c>
      <c r="CO45" s="155">
        <f t="shared" ca="1" si="49"/>
        <v>0.15051744929133404</v>
      </c>
      <c r="CP45" s="165"/>
      <c r="CQ45" s="223">
        <f t="shared" ca="1" si="30"/>
        <v>2.1184148146641568E-3</v>
      </c>
      <c r="CR45" s="223">
        <f t="shared" ca="1" si="31"/>
        <v>2.3302562961305725E-3</v>
      </c>
      <c r="CS45" s="223">
        <f t="shared" ca="1" si="32"/>
        <v>2.9657807405298196E-3</v>
      </c>
      <c r="CT45" s="223">
        <f t="shared" ca="1" si="33"/>
        <v>6.7789274069253013E-3</v>
      </c>
      <c r="CU45" s="223">
        <f t="shared" ca="1" si="34"/>
        <v>6.9907688883917175E-3</v>
      </c>
      <c r="CV45" s="155">
        <f t="shared" ca="1" si="50"/>
        <v>2.1184148146641567E-2</v>
      </c>
      <c r="CW45" s="165"/>
      <c r="CX45" s="215">
        <f t="shared" ca="1" si="51"/>
        <v>0.13181821170529753</v>
      </c>
      <c r="CY45" s="215">
        <f t="shared" ca="1" si="35"/>
        <v>0.14500003287582727</v>
      </c>
      <c r="CZ45" s="215">
        <f t="shared" ca="1" si="36"/>
        <v>0.18454549638741657</v>
      </c>
      <c r="DA45" s="215">
        <f t="shared" ca="1" si="37"/>
        <v>0.42181827745695211</v>
      </c>
      <c r="DB45" s="215">
        <f t="shared" ca="1" si="38"/>
        <v>0.4350000986274819</v>
      </c>
      <c r="DC45" s="155">
        <f t="shared" ca="1" si="52"/>
        <v>1.3181821170529755</v>
      </c>
      <c r="DD45" s="165"/>
      <c r="DE45" s="188" t="b" cm="1">
        <f t="array" aca="1" ref="DE45" ca="1">OR($G45=Forecast_Capex_Input!$BF$8:$BF$10)</f>
        <v>0</v>
      </c>
      <c r="DF45" s="188" cm="1">
        <f t="array" aca="1" ref="DF45" ca="1">IFERROR(INDEX(Forecast_Capex_Input!BG$12:BG$286,$X45)
*(INDEX(Forecast_Capex_Input!$H$12:$H$286,$X45)=Repex),0)
*$DE45</f>
        <v>0</v>
      </c>
      <c r="DG45" s="188" cm="1">
        <f t="array" aca="1" ref="DG45" ca="1">IFERROR(INDEX(Forecast_Capex_Input!BH$12:BH$286,$X45)
*(INDEX(Forecast_Capex_Input!$H$12:$H$286,$X45)=Repex),0)
*$DE45</f>
        <v>0</v>
      </c>
      <c r="DH45" s="188" cm="1">
        <f t="array" aca="1" ref="DH45" ca="1">IFERROR(INDEX(Forecast_Capex_Input!BI$12:BI$286,$X45)
*(INDEX(Forecast_Capex_Input!$H$12:$H$286,$X45)=Repex),0)
*$DE45</f>
        <v>0</v>
      </c>
      <c r="DI45" s="188" cm="1">
        <f t="array" aca="1" ref="DI45" ca="1">IFERROR(INDEX(Forecast_Capex_Input!BJ$12:BJ$286,$X45)
*(INDEX(Forecast_Capex_Input!$H$12:$H$286,$X45)=Repex),0)
*$DE45</f>
        <v>0</v>
      </c>
      <c r="DJ45" s="188" cm="1">
        <f t="array" aca="1" ref="DJ45" ca="1">IFERROR(INDEX(Forecast_Capex_Input!BK$12:BK$286,$X45)
*(INDEX(Forecast_Capex_Input!$H$12:$H$286,$X45)=Repex),0)
*$DE45</f>
        <v>0</v>
      </c>
      <c r="DK45" s="188" cm="1">
        <f t="array" aca="1" ref="DK45" ca="1">IFERROR(INDEX(Forecast_Capex_Input!BL$12:BL$286,$X45)
*(INDEX(Forecast_Capex_Input!$H$12:$H$286,$X45)=Repex),0)
*$DE45</f>
        <v>0</v>
      </c>
      <c r="DL45" s="165"/>
      <c r="DM45" s="188" t="b" cm="1">
        <f t="array" aca="1" ref="DM45" ca="1">OR($G45=Forecast_Capex_Input!$BN$8:$BN$9)</f>
        <v>0</v>
      </c>
      <c r="DN45" s="188" cm="1">
        <f t="array" aca="1" ref="DN45" ca="1">IFERROR(INDEX(Forecast_Capex_Input!BO$12:BO$286,$X45)
*(INDEX(Forecast_Capex_Input!$H$12:$H$286,$X45)=Repex),0)
*$DM45</f>
        <v>0</v>
      </c>
      <c r="DO45" s="188" cm="1">
        <f t="array" aca="1" ref="DO45" ca="1">IFERROR(INDEX(Forecast_Capex_Input!BP$12:BP$286,$X45)
*(INDEX(Forecast_Capex_Input!$H$12:$H$286,$X45)=Repex),0)
*$DM45</f>
        <v>0</v>
      </c>
      <c r="DP45" s="188" cm="1">
        <f t="array" aca="1" ref="DP45" ca="1">IFERROR(INDEX(Forecast_Capex_Input!BQ$12:BQ$286,$X45)
*(INDEX(Forecast_Capex_Input!$H$12:$H$286,$X45)=Repex),0)
*$DM45</f>
        <v>0</v>
      </c>
      <c r="DQ45" s="188" cm="1">
        <f t="array" aca="1" ref="DQ45" ca="1">IFERROR(INDEX(Forecast_Capex_Input!BR$12:BR$286,$X45)
*(INDEX(Forecast_Capex_Input!$H$12:$H$286,$X45)=Repex),0)
*$DM45</f>
        <v>0</v>
      </c>
      <c r="DR45" s="188" cm="1">
        <f t="array" aca="1" ref="DR45" ca="1">IFERROR(INDEX(Forecast_Capex_Input!BS$12:BS$286,$X45)
*(INDEX(Forecast_Capex_Input!$H$12:$H$286,$X45)=Repex),0)
*$DM45</f>
        <v>0</v>
      </c>
      <c r="DS45" s="165"/>
      <c r="DT45" s="188" t="b" cm="1">
        <f t="array" aca="1" ref="DT45" ca="1">OR($G45=Forecast_Capex_Input!$BU$8:$BU$10)</f>
        <v>1</v>
      </c>
      <c r="DU45" s="188" cm="1">
        <f t="array" aca="1" ref="DU45" ca="1">IFERROR(INDEX(Forecast_Capex_Input!BV$12:BV$286,$X45)
*(INDEX(Forecast_Capex_Input!$H$12:$H$286,$X45)=Repex),0)
*$DT45</f>
        <v>0.65773195876288659</v>
      </c>
      <c r="DV45" s="188" cm="1">
        <f t="array" aca="1" ref="DV45" ca="1">IFERROR(INDEX(Forecast_Capex_Input!BW$12:BW$286,$X45)
*(INDEX(Forecast_Capex_Input!$H$12:$H$286,$X45)=Repex),0)
*$DT45</f>
        <v>0.20618556701030927</v>
      </c>
      <c r="DW45" s="188" cm="1">
        <f t="array" aca="1" ref="DW45" ca="1">IFERROR(INDEX(Forecast_Capex_Input!BX$12:BX$286,$X45)
*(INDEX(Forecast_Capex_Input!$H$12:$H$286,$X45)=Repex),0)
*$DT45</f>
        <v>4.9484536082474224E-2</v>
      </c>
      <c r="DX45" s="188" cm="1">
        <f t="array" aca="1" ref="DX45" ca="1">IFERROR(INDEX(Forecast_Capex_Input!BY$12:BY$286,$X45)
*(INDEX(Forecast_Capex_Input!$H$12:$H$286,$X45)=Repex),0)
*$DT45</f>
        <v>0</v>
      </c>
      <c r="DY45" s="188" cm="1">
        <f t="array" aca="1" ref="DY45" ca="1">IFERROR(INDEX(Forecast_Capex_Input!BZ$12:BZ$286,$X45)
*(INDEX(Forecast_Capex_Input!$H$12:$H$286,$X45)=Repex),0)
*$DT45</f>
        <v>0</v>
      </c>
      <c r="DZ45" s="188" cm="1">
        <f t="array" aca="1" ref="DZ45" ca="1">IFERROR(INDEX(Forecast_Capex_Input!CA$12:CA$286,$X45)
*(INDEX(Forecast_Capex_Input!$H$12:$H$286,$X45)=Repex),0)
*$DT45</f>
        <v>0</v>
      </c>
      <c r="EA45" s="188" cm="1">
        <f t="array" aca="1" ref="EA45" ca="1">IFERROR(INDEX(Forecast_Capex_Input!CB$12:CB$286,$X45)
*(INDEX(Forecast_Capex_Input!$H$12:$H$286,$X45)=Repex),0)
*$DT45</f>
        <v>8.6597938144329895E-2</v>
      </c>
      <c r="EB45" s="188" cm="1">
        <f t="array" aca="1" ref="EB45" ca="1">IFERROR(INDEX(Forecast_Capex_Input!CC$12:CC$286,$X45)
*(INDEX(Forecast_Capex_Input!$H$12:$H$286,$X45)=Repex),0)
*$DT45</f>
        <v>0</v>
      </c>
      <c r="EC45" s="165"/>
      <c r="ED45" s="226" t="str">
        <f t="shared" si="39"/>
        <v>N/A</v>
      </c>
      <c r="EE45" s="174" t="s">
        <v>15</v>
      </c>
    </row>
    <row r="46" spans="3:135" x14ac:dyDescent="0.2">
      <c r="C46" s="174">
        <f t="shared" si="40"/>
        <v>36</v>
      </c>
      <c r="D46" s="167" t="str" cm="1">
        <f t="array" ref="D46">IFERROR(INDEX(Forecast_Capex_Input!$D$12:$D$286,$X46),NA)</f>
        <v>Forbes Secondary Systems Renewal</v>
      </c>
      <c r="E46" s="172" t="b" cm="1">
        <f t="array" ref="E46">IF($X46=NA,NA,INDEX(Forecast_Capex_Input!$E$12:$E$286,$X46))</f>
        <v>1</v>
      </c>
      <c r="F46" s="167" t="str" cm="1">
        <f t="array" aca="1" ref="F46" ca="1">IFERROR(INDEX(General!$E$25:$E$26,$Y46),NA)</f>
        <v>Non-Labour</v>
      </c>
      <c r="G46" s="167" t="str" cm="1">
        <f t="array" aca="1" ref="G46" ca="1">IFERROR(INDEX(Forecast_Capex_Input!$AI$11:$BB$11,$AA46),NA)</f>
        <v>Business IT</v>
      </c>
      <c r="H46" s="189" cm="1">
        <f t="array" aca="1" ref="H46" ca="1">IFERROR(INDEX(Forecast_Capex_Input!$AI$12:$BB$286,$X46,$AA46),NA)</f>
        <v>8.6597938144329895E-2</v>
      </c>
      <c r="I46" s="199" t="str" cm="1">
        <f t="array" ref="I46">IFERROR(INDEX(Forecast_Capex_Input!$F$12:$F$286,$X46),NA)</f>
        <v>Replacement Expenditure</v>
      </c>
      <c r="J46" s="199" t="str" cm="1">
        <f t="array" ref="J46">IFERROR(INDEX(Forecast_Capex_Input!G$12:G$286,$X46),NA)</f>
        <v>Digital Infrastructure</v>
      </c>
      <c r="K46" s="199" t="str" cm="1">
        <f t="array" ref="K46">IFERROR(INDEX(Forecast_Capex_Input!H$12:H$286,$X46),NA)</f>
        <v>Repex</v>
      </c>
      <c r="L46" s="199" t="str" cm="1">
        <f t="array" ref="L46">IFERROR(INDEX(Forecast_Capex_Input!I$12:I$286,$X46),NA)</f>
        <v>N/A</v>
      </c>
      <c r="M46" s="199" t="str" cm="1">
        <f t="array" ref="M46">IFERROR(INDEX(Forecast_Capex_Input!J$12:J$286,$X46),NA)</f>
        <v>N/A</v>
      </c>
      <c r="N46" s="199" t="str" cm="1">
        <f t="array" ref="N46">IFERROR(INDEX(Forecast_Capex_Input!K$12:K$286,$X46),NA)</f>
        <v>DI - Protection systems</v>
      </c>
      <c r="O46" s="199" t="str" cm="1">
        <f t="array" ref="O46">IFERROR(INDEX(Forecast_Capex_Input!L$12:L$286,$X46),NA)</f>
        <v>DI - Safe and Reliable Network</v>
      </c>
      <c r="P46" s="199" t="str" cm="1">
        <f t="array" ref="P46">IFERROR(INDEX(Forecast_Capex_Input!M$12:M$286,$X46),NA)</f>
        <v>N/A</v>
      </c>
      <c r="Q46" s="172" t="str" cm="1">
        <f t="array" ref="Q46">IFERROR(INDEX(Forecast_Capex_Input!N$12:N$286,$X46),NA)</f>
        <v>No</v>
      </c>
      <c r="R46" s="265" cm="1">
        <f t="array" ref="R46">IFERROR(INDEX(Forecast_Capex_Input!O$12:O$286,$X46),0)</f>
        <v>0</v>
      </c>
      <c r="S46" s="172" t="str" cm="1">
        <f t="array" ref="S46">IFERROR(INDEX(Forecast_Capex_Input!P$12:P$286,$X46),0)</f>
        <v>Safety security &amp; reliability</v>
      </c>
      <c r="T46" s="199" t="str" cm="1">
        <f t="array" aca="1" ref="T46" ca="1">IFERROR(INDEX(General!$K$84:$K$103,$AA46),NA)</f>
        <v>Business IT (2018 onwards)</v>
      </c>
      <c r="U46" s="188" cm="1">
        <f t="array" aca="1" ref="U46" ca="1">IFERROR(
IF($F46=General!$E$25,INDEX(Forecast_Capex_Input!S$12:S$286,$X46),
INDEX(Forecast_Capex_Input!T$12:T$286,$X46)),0)</f>
        <v>0.79303555161884343</v>
      </c>
      <c r="V46" s="222" t="b">
        <f>IFERROR(INDEX(Overheads!$T$19:$T$26,MATCH($I46,Overheads!$E$19:$E$26,0)),FALSE)</f>
        <v>1</v>
      </c>
      <c r="W46" s="165"/>
      <c r="X46" s="174">
        <f>IFERROR(
IF(MATCH($C46,Forecast_Capex_Input!$CI$12:$CI$286,1)+1&gt;MAX(Forecast_Capex_Input!$C$12:$C$286),NA,
MATCH($C46,Forecast_Capex_Input!$CI$12:$CI$286,1)+1),1)</f>
        <v>14</v>
      </c>
      <c r="Y46" s="174" cm="1">
        <f t="array" aca="1" ref="Y46" ca="1">IFERROR(
IF(X45&lt;&gt;X46,1,
IF(COUNTIF(OFFSET(Y45,0,0,-INDEX(Forecast_Capex_Input!$CG$12:$CG$286,$X46)),Y45)=INDEX(Forecast_Capex_Input!$CG$12:$CG$286,$X46),Y45+1,Y45)),NA)</f>
        <v>2</v>
      </c>
      <c r="Z46" s="174" cm="1">
        <f t="array" ref="Z46">IFERROR($C46-IF($X46=1,1,INDEX(Forecast_Capex_Input!$CI$12:$CI$286,$X46-1))+1,NA)</f>
        <v>4</v>
      </c>
      <c r="AA46" s="174" cm="1">
        <f t="array" aca="1" ref="AA46" ca="1">IFERROR(IF(Y46=1,
INDEX(Forecast_Capex_Input!$AI$10:$BB$10,SMALL(IF(INDEX(Forecast_Capex_Input!$AI$12:$BB$286,$X46,0)&gt;0,COLUMN(Forecast_Capex_Input!$AI$10:$BB$10)-COLUMN(Forecast_Capex_Input!$AI$12)+1),ROWS(OFFSET(AA45,0,0,-$Z46)))),
OFFSET(AA45,-INDEX(Forecast_Capex_Input!$CG$12:$CG$286,$X46)+1,0)),NA)</f>
        <v>6</v>
      </c>
      <c r="AB46" s="174">
        <f t="shared" ca="1" si="9"/>
        <v>2</v>
      </c>
      <c r="AC46" s="222" t="b">
        <f t="shared" si="41"/>
        <v>0</v>
      </c>
      <c r="AD46" s="220" t="b">
        <v>0</v>
      </c>
      <c r="AE46" s="222" t="b">
        <f t="shared" si="10"/>
        <v>1</v>
      </c>
      <c r="AF46" s="165"/>
      <c r="AG46" s="215">
        <v>2.4652626192647586E-2</v>
      </c>
      <c r="AH46" s="215">
        <v>2.2411478356952355E-2</v>
      </c>
      <c r="AI46" s="215">
        <v>1.1205739178476178E-2</v>
      </c>
      <c r="AJ46" s="215">
        <v>2.4652626192647586E-2</v>
      </c>
      <c r="AK46" s="215">
        <v>2.577320011049521E-2</v>
      </c>
      <c r="AL46" s="155">
        <v>0.10869567003121891</v>
      </c>
      <c r="AM46" s="165"/>
      <c r="AN46" s="215" cm="1">
        <f t="array" aca="1" ref="AN46" ca="1">IFERROR(INDEX(General!O$33:O$34,$AB46)
*AG46,0)</f>
        <v>2.4652626192647586E-2</v>
      </c>
      <c r="AO46" s="215" cm="1">
        <f t="array" aca="1" ref="AO46" ca="1">IFERROR(INDEX(General!P$33:P$34,$AB46)
*AH46,0)</f>
        <v>2.2411478356952355E-2</v>
      </c>
      <c r="AP46" s="215" cm="1">
        <f t="array" aca="1" ref="AP46" ca="1">IFERROR(INDEX(General!Q$33:Q$34,$AB46)
*AI46,0)</f>
        <v>1.1205739178476178E-2</v>
      </c>
      <c r="AQ46" s="215" cm="1">
        <f t="array" aca="1" ref="AQ46" ca="1">IFERROR(INDEX(General!R$33:R$34,$AB46)
*AJ46,0)</f>
        <v>2.4652626192647586E-2</v>
      </c>
      <c r="AR46" s="215" cm="1">
        <f t="array" aca="1" ref="AR46" ca="1">IFERROR(INDEX(General!S$33:S$34,$AB46)
*AK46,0)</f>
        <v>2.577320011049521E-2</v>
      </c>
      <c r="AS46" s="155">
        <f t="shared" ca="1" si="42"/>
        <v>0.10869567003121891</v>
      </c>
      <c r="AT46" s="165"/>
      <c r="AU46" s="215">
        <f ca="1">IF($AE46=FALSE,AN46*Overheads!$R$24*$V46,
IFERROR(Overheads!$O$49*$V46*AN46,0)
+IFERROR(Overheads!Q$59*$V46*(AN46/Overheads!Q$68),0))</f>
        <v>3.4530044893326534E-3</v>
      </c>
      <c r="AV46" s="215">
        <f ca="1">IF($AE46=FALSE,AO46*Overheads!$R$24*$V46,
IFERROR(Overheads!$O$49*$V46*AO46,0)
+IFERROR(Overheads!R$59*$V46*(AO46/Overheads!R$68),0))</f>
        <v>2.6748198129667661E-3</v>
      </c>
      <c r="AW46" s="215">
        <f ca="1">IF($AE46=FALSE,AP46*Overheads!$R$24*$V46,
IFERROR(Overheads!$O$49*$V46*AP46,0)
+IFERROR(Overheads!S$59*$V46*(AP46/Overheads!S$68),0))</f>
        <v>1.4572072154578424E-3</v>
      </c>
      <c r="AX46" s="215">
        <f ca="1">IF($AE46=FALSE,AQ46*Overheads!$R$24*$V46,
IFERROR(Overheads!$O$49*$V46*AQ46,0)
+IFERROR(Overheads!T$59*$V46*(AQ46/Overheads!T$68),0))</f>
        <v>3.5325004170307841E-3</v>
      </c>
      <c r="AY46" s="215">
        <f ca="1">IF($AE46=FALSE,AR46*Overheads!$R$24*$V46,
IFERROR(Overheads!$O$49*$V46*AR46,0)
+IFERROR(Overheads!U$59*$V46*(AR46/Overheads!U$68),0))</f>
        <v>3.15274542466123E-3</v>
      </c>
      <c r="AZ46" s="155">
        <f t="shared" ca="1" si="43"/>
        <v>1.4270277359449276E-2</v>
      </c>
      <c r="BA46" s="165"/>
      <c r="BB46" s="215">
        <f ca="1">IF($AE46=FALSE,AN46*Overheads!$S$25,
IFERROR(Overheads!$O$50*AN46,0)
+IFERROR(Overheads!Q$60*(AN46/Overheads!Q$66),0))</f>
        <v>4.6344001175131582E-4</v>
      </c>
      <c r="BC46" s="215">
        <f ca="1">IF($AE46=FALSE,AO46*Overheads!$S$25,
IFERROR(Overheads!$O$50*AO46,0)
+IFERROR(Overheads!R$60*(AO46/Overheads!R$66),0))</f>
        <v>3.7813995167967245E-4</v>
      </c>
      <c r="BD46" s="215">
        <f ca="1">IF($AE46=FALSE,AP46*Overheads!$S$25,
IFERROR(Overheads!$O$50*AP46,0)
+IFERROR(Overheads!S$60*(AP46/Overheads!S$66),0))</f>
        <v>2.0566604151113889E-4</v>
      </c>
      <c r="BE46" s="215">
        <f ca="1">IF($AE46=FALSE,AQ46*Overheads!$S$25,
IFERROR(Overheads!$O$50*AQ46,0)
+IFERROR(Overheads!T$60*(AQ46/Overheads!T$66),0))</f>
        <v>4.9972850695601467E-4</v>
      </c>
      <c r="BF46" s="215">
        <f ca="1">IF($AE46=FALSE,AR46*Overheads!$S$25,
IFERROR(Overheads!$O$50*AR46,0)
+IFERROR(Overheads!U$60*(AR46/Overheads!U$66),0))</f>
        <v>4.6145488349451239E-4</v>
      </c>
      <c r="BG46" s="155">
        <f t="shared" ca="1" si="44"/>
        <v>2.0084293953926543E-3</v>
      </c>
      <c r="BH46" s="165"/>
      <c r="BI46" s="215">
        <f t="shared" ca="1" si="45"/>
        <v>2.8569070693731553E-2</v>
      </c>
      <c r="BJ46" s="215">
        <f t="shared" ca="1" si="11"/>
        <v>2.5464438121598792E-2</v>
      </c>
      <c r="BK46" s="215">
        <f t="shared" ca="1" si="12"/>
        <v>1.2868612435445159E-2</v>
      </c>
      <c r="BL46" s="215">
        <f t="shared" ca="1" si="13"/>
        <v>2.8684855116634381E-2</v>
      </c>
      <c r="BM46" s="215">
        <f t="shared" ca="1" si="14"/>
        <v>2.9387400418650955E-2</v>
      </c>
      <c r="BN46" s="155">
        <f t="shared" ca="1" si="46"/>
        <v>0.12497437678606084</v>
      </c>
      <c r="BO46" s="165"/>
      <c r="BP46" s="187" cm="1">
        <f t="array" ref="BP46">IFERROR(IF($X46=$X45,BP45,INDEX(Forecast_Capex_Input!AC$12:AC$286,$X46)),0)</f>
        <v>0.1</v>
      </c>
      <c r="BQ46" s="187" cm="1">
        <f t="array" ref="BQ46">IFERROR(IF($X46=$X45,BQ45,INDEX(Forecast_Capex_Input!AD$12:AD$286,$X46)),0)</f>
        <v>0.11</v>
      </c>
      <c r="BR46" s="187" cm="1">
        <f t="array" ref="BR46">IFERROR(IF($X46=$X45,BR45,INDEX(Forecast_Capex_Input!AE$12:AE$286,$X46)),0)</f>
        <v>0.14000000000000001</v>
      </c>
      <c r="BS46" s="187" cm="1">
        <f t="array" ref="BS46">IFERROR(IF($X46=$X45,BS45,INDEX(Forecast_Capex_Input!AF$12:AF$286,$X46)),0)</f>
        <v>0.32</v>
      </c>
      <c r="BT46" s="187" cm="1">
        <f t="array" ref="BT46">IFERROR(IF($X46=$X45,BT45,INDEX(Forecast_Capex_Input!AG$12:AG$286,$X46)),0)</f>
        <v>0.33</v>
      </c>
      <c r="BU46" s="165"/>
      <c r="BV46" s="215">
        <f t="shared" si="15"/>
        <v>1.0869567003121892E-2</v>
      </c>
      <c r="BW46" s="215">
        <f t="shared" si="16"/>
        <v>1.195652370343408E-2</v>
      </c>
      <c r="BX46" s="215">
        <f t="shared" si="17"/>
        <v>1.5217393804370649E-2</v>
      </c>
      <c r="BY46" s="215">
        <f t="shared" si="18"/>
        <v>3.4782614409990052E-2</v>
      </c>
      <c r="BZ46" s="215">
        <f t="shared" si="19"/>
        <v>3.5869571110302242E-2</v>
      </c>
      <c r="CA46" s="155">
        <f t="shared" si="47"/>
        <v>0.10869567003121892</v>
      </c>
      <c r="CB46" s="165"/>
      <c r="CC46" s="215">
        <f t="shared" ca="1" si="20"/>
        <v>1.0869567003121892E-2</v>
      </c>
      <c r="CD46" s="215">
        <f t="shared" ca="1" si="21"/>
        <v>1.195652370343408E-2</v>
      </c>
      <c r="CE46" s="215">
        <f t="shared" ca="1" si="22"/>
        <v>1.5217393804370649E-2</v>
      </c>
      <c r="CF46" s="215">
        <f t="shared" ca="1" si="23"/>
        <v>3.4782614409990052E-2</v>
      </c>
      <c r="CG46" s="215">
        <f t="shared" ca="1" si="24"/>
        <v>3.5869571110302242E-2</v>
      </c>
      <c r="CH46" s="155">
        <f t="shared" ca="1" si="48"/>
        <v>0.10869567003121892</v>
      </c>
      <c r="CI46" s="165"/>
      <c r="CJ46" s="215">
        <f t="shared" ca="1" si="25"/>
        <v>1.4270277359449276E-3</v>
      </c>
      <c r="CK46" s="215">
        <f t="shared" ca="1" si="26"/>
        <v>1.5697305095394203E-3</v>
      </c>
      <c r="CL46" s="215">
        <f t="shared" ca="1" si="27"/>
        <v>1.9978388303228986E-3</v>
      </c>
      <c r="CM46" s="215">
        <f t="shared" ca="1" si="28"/>
        <v>4.566488755023768E-3</v>
      </c>
      <c r="CN46" s="215">
        <f t="shared" ca="1" si="29"/>
        <v>4.7091915286182609E-3</v>
      </c>
      <c r="CO46" s="155">
        <f t="shared" ca="1" si="49"/>
        <v>1.4270277359449274E-2</v>
      </c>
      <c r="CP46" s="165"/>
      <c r="CQ46" s="223">
        <f t="shared" ca="1" si="30"/>
        <v>2.0084293953926544E-4</v>
      </c>
      <c r="CR46" s="223">
        <f t="shared" ca="1" si="31"/>
        <v>2.2092723349319198E-4</v>
      </c>
      <c r="CS46" s="223">
        <f t="shared" ca="1" si="32"/>
        <v>2.8118011535497163E-4</v>
      </c>
      <c r="CT46" s="223">
        <f t="shared" ca="1" si="33"/>
        <v>6.4269740652564942E-4</v>
      </c>
      <c r="CU46" s="223">
        <f t="shared" ca="1" si="34"/>
        <v>6.6278170047957591E-4</v>
      </c>
      <c r="CV46" s="155">
        <f t="shared" ca="1" si="50"/>
        <v>2.0084293953926543E-3</v>
      </c>
      <c r="CW46" s="165"/>
      <c r="CX46" s="215">
        <f t="shared" ca="1" si="51"/>
        <v>1.2497437678606085E-2</v>
      </c>
      <c r="CY46" s="215">
        <f t="shared" ca="1" si="35"/>
        <v>1.3747181446466694E-2</v>
      </c>
      <c r="CZ46" s="215">
        <f t="shared" ca="1" si="36"/>
        <v>1.7496412750048519E-2</v>
      </c>
      <c r="DA46" s="215">
        <f t="shared" ca="1" si="37"/>
        <v>3.9991800571539469E-2</v>
      </c>
      <c r="DB46" s="215">
        <f t="shared" ca="1" si="38"/>
        <v>4.1241544339400082E-2</v>
      </c>
      <c r="DC46" s="155">
        <f t="shared" ca="1" si="52"/>
        <v>0.12497437678606085</v>
      </c>
      <c r="DD46" s="165"/>
      <c r="DE46" s="188" t="b" cm="1">
        <f t="array" aca="1" ref="DE46" ca="1">OR($G46=Forecast_Capex_Input!$BF$8:$BF$10)</f>
        <v>0</v>
      </c>
      <c r="DF46" s="188" cm="1">
        <f t="array" aca="1" ref="DF46" ca="1">IFERROR(INDEX(Forecast_Capex_Input!BG$12:BG$286,$X46)
*(INDEX(Forecast_Capex_Input!$H$12:$H$286,$X46)=Repex),0)
*$DE46</f>
        <v>0</v>
      </c>
      <c r="DG46" s="188" cm="1">
        <f t="array" aca="1" ref="DG46" ca="1">IFERROR(INDEX(Forecast_Capex_Input!BH$12:BH$286,$X46)
*(INDEX(Forecast_Capex_Input!$H$12:$H$286,$X46)=Repex),0)
*$DE46</f>
        <v>0</v>
      </c>
      <c r="DH46" s="188" cm="1">
        <f t="array" aca="1" ref="DH46" ca="1">IFERROR(INDEX(Forecast_Capex_Input!BI$12:BI$286,$X46)
*(INDEX(Forecast_Capex_Input!$H$12:$H$286,$X46)=Repex),0)
*$DE46</f>
        <v>0</v>
      </c>
      <c r="DI46" s="188" cm="1">
        <f t="array" aca="1" ref="DI46" ca="1">IFERROR(INDEX(Forecast_Capex_Input!BJ$12:BJ$286,$X46)
*(INDEX(Forecast_Capex_Input!$H$12:$H$286,$X46)=Repex),0)
*$DE46</f>
        <v>0</v>
      </c>
      <c r="DJ46" s="188" cm="1">
        <f t="array" aca="1" ref="DJ46" ca="1">IFERROR(INDEX(Forecast_Capex_Input!BK$12:BK$286,$X46)
*(INDEX(Forecast_Capex_Input!$H$12:$H$286,$X46)=Repex),0)
*$DE46</f>
        <v>0</v>
      </c>
      <c r="DK46" s="188" cm="1">
        <f t="array" aca="1" ref="DK46" ca="1">IFERROR(INDEX(Forecast_Capex_Input!BL$12:BL$286,$X46)
*(INDEX(Forecast_Capex_Input!$H$12:$H$286,$X46)=Repex),0)
*$DE46</f>
        <v>0</v>
      </c>
      <c r="DL46" s="165"/>
      <c r="DM46" s="188" t="b" cm="1">
        <f t="array" aca="1" ref="DM46" ca="1">OR($G46=Forecast_Capex_Input!$BN$8:$BN$9)</f>
        <v>0</v>
      </c>
      <c r="DN46" s="188" cm="1">
        <f t="array" aca="1" ref="DN46" ca="1">IFERROR(INDEX(Forecast_Capex_Input!BO$12:BO$286,$X46)
*(INDEX(Forecast_Capex_Input!$H$12:$H$286,$X46)=Repex),0)
*$DM46</f>
        <v>0</v>
      </c>
      <c r="DO46" s="188" cm="1">
        <f t="array" aca="1" ref="DO46" ca="1">IFERROR(INDEX(Forecast_Capex_Input!BP$12:BP$286,$X46)
*(INDEX(Forecast_Capex_Input!$H$12:$H$286,$X46)=Repex),0)
*$DM46</f>
        <v>0</v>
      </c>
      <c r="DP46" s="188" cm="1">
        <f t="array" aca="1" ref="DP46" ca="1">IFERROR(INDEX(Forecast_Capex_Input!BQ$12:BQ$286,$X46)
*(INDEX(Forecast_Capex_Input!$H$12:$H$286,$X46)=Repex),0)
*$DM46</f>
        <v>0</v>
      </c>
      <c r="DQ46" s="188" cm="1">
        <f t="array" aca="1" ref="DQ46" ca="1">IFERROR(INDEX(Forecast_Capex_Input!BR$12:BR$286,$X46)
*(INDEX(Forecast_Capex_Input!$H$12:$H$286,$X46)=Repex),0)
*$DM46</f>
        <v>0</v>
      </c>
      <c r="DR46" s="188" cm="1">
        <f t="array" aca="1" ref="DR46" ca="1">IFERROR(INDEX(Forecast_Capex_Input!BS$12:BS$286,$X46)
*(INDEX(Forecast_Capex_Input!$H$12:$H$286,$X46)=Repex),0)
*$DM46</f>
        <v>0</v>
      </c>
      <c r="DS46" s="165"/>
      <c r="DT46" s="188" t="b" cm="1">
        <f t="array" aca="1" ref="DT46" ca="1">OR($G46=Forecast_Capex_Input!$BU$8:$BU$10)</f>
        <v>1</v>
      </c>
      <c r="DU46" s="188" cm="1">
        <f t="array" aca="1" ref="DU46" ca="1">IFERROR(INDEX(Forecast_Capex_Input!BV$12:BV$286,$X46)
*(INDEX(Forecast_Capex_Input!$H$12:$H$286,$X46)=Repex),0)
*$DT46</f>
        <v>0.65773195876288659</v>
      </c>
      <c r="DV46" s="188" cm="1">
        <f t="array" aca="1" ref="DV46" ca="1">IFERROR(INDEX(Forecast_Capex_Input!BW$12:BW$286,$X46)
*(INDEX(Forecast_Capex_Input!$H$12:$H$286,$X46)=Repex),0)
*$DT46</f>
        <v>0.20618556701030927</v>
      </c>
      <c r="DW46" s="188" cm="1">
        <f t="array" aca="1" ref="DW46" ca="1">IFERROR(INDEX(Forecast_Capex_Input!BX$12:BX$286,$X46)
*(INDEX(Forecast_Capex_Input!$H$12:$H$286,$X46)=Repex),0)
*$DT46</f>
        <v>4.9484536082474224E-2</v>
      </c>
      <c r="DX46" s="188" cm="1">
        <f t="array" aca="1" ref="DX46" ca="1">IFERROR(INDEX(Forecast_Capex_Input!BY$12:BY$286,$X46)
*(INDEX(Forecast_Capex_Input!$H$12:$H$286,$X46)=Repex),0)
*$DT46</f>
        <v>0</v>
      </c>
      <c r="DY46" s="188" cm="1">
        <f t="array" aca="1" ref="DY46" ca="1">IFERROR(INDEX(Forecast_Capex_Input!BZ$12:BZ$286,$X46)
*(INDEX(Forecast_Capex_Input!$H$12:$H$286,$X46)=Repex),0)
*$DT46</f>
        <v>0</v>
      </c>
      <c r="DZ46" s="188" cm="1">
        <f t="array" aca="1" ref="DZ46" ca="1">IFERROR(INDEX(Forecast_Capex_Input!CA$12:CA$286,$X46)
*(INDEX(Forecast_Capex_Input!$H$12:$H$286,$X46)=Repex),0)
*$DT46</f>
        <v>0</v>
      </c>
      <c r="EA46" s="188" cm="1">
        <f t="array" aca="1" ref="EA46" ca="1">IFERROR(INDEX(Forecast_Capex_Input!CB$12:CB$286,$X46)
*(INDEX(Forecast_Capex_Input!$H$12:$H$286,$X46)=Repex),0)
*$DT46</f>
        <v>8.6597938144329895E-2</v>
      </c>
      <c r="EB46" s="188" cm="1">
        <f t="array" aca="1" ref="EB46" ca="1">IFERROR(INDEX(Forecast_Capex_Input!CC$12:CC$286,$X46)
*(INDEX(Forecast_Capex_Input!$H$12:$H$286,$X46)=Repex),0)
*$DT46</f>
        <v>0</v>
      </c>
      <c r="EC46" s="165"/>
      <c r="ED46" s="226" t="str">
        <f t="shared" si="39"/>
        <v>N/A</v>
      </c>
      <c r="EE46" s="174" t="s">
        <v>15</v>
      </c>
    </row>
    <row r="47" spans="3:135" x14ac:dyDescent="0.2">
      <c r="C47" s="174">
        <f t="shared" si="40"/>
        <v>37</v>
      </c>
      <c r="D47" s="167" t="str" cm="1">
        <f t="array" ref="D47">IFERROR(INDEX(Forecast_Capex_Input!$D$12:$D$286,$X47),NA)</f>
        <v>FY24-28 SCADA Secure Remote Access Protocol Refresh</v>
      </c>
      <c r="E47" s="172" t="b" cm="1">
        <f t="array" ref="E47">IF($X47=NA,NA,INDEX(Forecast_Capex_Input!$E$12:$E$286,$X47))</f>
        <v>0</v>
      </c>
      <c r="F47" s="167" t="str" cm="1">
        <f t="array" aca="1" ref="F47" ca="1">IFERROR(INDEX(General!$E$25:$E$26,$Y47),NA)</f>
        <v>Labour</v>
      </c>
      <c r="G47" s="167" t="str" cm="1">
        <f t="array" aca="1" ref="G47" ca="1">IFERROR(INDEX(Forecast_Capex_Input!$AI$11:$BB$11,$AA47),NA)</f>
        <v>Secondary Systems</v>
      </c>
      <c r="H47" s="189" cm="1">
        <f t="array" aca="1" ref="H47" ca="1">IFERROR(INDEX(Forecast_Capex_Input!$AI$12:$BB$286,$X47,$AA47),NA)</f>
        <v>1</v>
      </c>
      <c r="I47" s="199" t="str" cm="1">
        <f t="array" ref="I47">IFERROR(INDEX(Forecast_Capex_Input!$F$12:$F$286,$X47),NA)</f>
        <v>Replacement Expenditure</v>
      </c>
      <c r="J47" s="199" t="str" cm="1">
        <f t="array" ref="J47">IFERROR(INDEX(Forecast_Capex_Input!G$12:G$286,$X47),NA)</f>
        <v>Digital Infrastructure</v>
      </c>
      <c r="K47" s="199" t="str" cm="1">
        <f t="array" ref="K47">IFERROR(INDEX(Forecast_Capex_Input!H$12:H$286,$X47),NA)</f>
        <v>Repex</v>
      </c>
      <c r="L47" s="199" t="str" cm="1">
        <f t="array" ref="L47">IFERROR(INDEX(Forecast_Capex_Input!I$12:I$286,$X47),NA)</f>
        <v>N/A</v>
      </c>
      <c r="M47" s="199" t="str" cm="1">
        <f t="array" ref="M47">IFERROR(INDEX(Forecast_Capex_Input!J$12:J$286,$X47),NA)</f>
        <v>N/A</v>
      </c>
      <c r="N47" s="199" t="str" cm="1">
        <f t="array" ref="N47">IFERROR(INDEX(Forecast_Capex_Input!K$12:K$286,$X47),NA)</f>
        <v>DI - SCADA</v>
      </c>
      <c r="O47" s="199" t="str" cm="1">
        <f t="array" ref="O47">IFERROR(INDEX(Forecast_Capex_Input!L$12:L$286,$X47),NA)</f>
        <v>DI - Cyber/physical security</v>
      </c>
      <c r="P47" s="199" t="str" cm="1">
        <f t="array" ref="P47">IFERROR(INDEX(Forecast_Capex_Input!M$12:M$286,$X47),NA)</f>
        <v>N/A</v>
      </c>
      <c r="Q47" s="172" t="str" cm="1">
        <f t="array" ref="Q47">IFERROR(INDEX(Forecast_Capex_Input!N$12:N$286,$X47),NA)</f>
        <v>No</v>
      </c>
      <c r="R47" s="265" cm="1">
        <f t="array" ref="R47">IFERROR(INDEX(Forecast_Capex_Input!O$12:O$286,$X47),0)</f>
        <v>0</v>
      </c>
      <c r="S47" s="172" t="str" cm="1">
        <f t="array" ref="S47">IFERROR(INDEX(Forecast_Capex_Input!P$12:P$286,$X47),0)</f>
        <v>Safety security &amp; reliability</v>
      </c>
      <c r="T47" s="199" t="str" cm="1">
        <f t="array" aca="1" ref="T47" ca="1">IFERROR(INDEX(General!$K$84:$K$103,$AA47),NA)</f>
        <v>Secondary Systems (2018-23)</v>
      </c>
      <c r="U47" s="188" cm="1">
        <f t="array" aca="1" ref="U47" ca="1">IFERROR(
IF($F47=General!$E$25,INDEX(Forecast_Capex_Input!S$12:S$286,$X47),
INDEX(Forecast_Capex_Input!T$12:T$286,$X47)),0)</f>
        <v>0</v>
      </c>
      <c r="V47" s="222" t="b">
        <f>IFERROR(INDEX(Overheads!$T$19:$T$26,MATCH($I47,Overheads!$E$19:$E$26,0)),FALSE)</f>
        <v>1</v>
      </c>
      <c r="W47" s="165"/>
      <c r="X47" s="174">
        <f>IFERROR(
IF(MATCH($C47,Forecast_Capex_Input!$CI$12:$CI$286,1)+1&gt;MAX(Forecast_Capex_Input!$C$12:$C$286),NA,
MATCH($C47,Forecast_Capex_Input!$CI$12:$CI$286,1)+1),1)</f>
        <v>15</v>
      </c>
      <c r="Y47" s="174" cm="1">
        <f t="array" aca="1" ref="Y47" ca="1">IFERROR(
IF(X46&lt;&gt;X47,1,
IF(COUNTIF(OFFSET(Y46,0,0,-INDEX(Forecast_Capex_Input!$CG$12:$CG$286,$X47)),Y46)=INDEX(Forecast_Capex_Input!$CG$12:$CG$286,$X47),Y46+1,Y46)),NA)</f>
        <v>1</v>
      </c>
      <c r="Z47" s="174" cm="1">
        <f t="array" ref="Z47">IFERROR($C47-IF($X47=1,1,INDEX(Forecast_Capex_Input!$CI$12:$CI$286,$X47-1))+1,NA)</f>
        <v>1</v>
      </c>
      <c r="AA47" s="174" cm="1">
        <f t="array" aca="1" ref="AA47" ca="1">IFERROR(IF(Y47=1,
INDEX(Forecast_Capex_Input!$AI$10:$BB$10,SMALL(IF(INDEX(Forecast_Capex_Input!$AI$12:$BB$286,$X47,0)&gt;0,COLUMN(Forecast_Capex_Input!$AI$10:$BB$10)-COLUMN(Forecast_Capex_Input!$AI$12)+1),ROWS(OFFSET(AA46,0,0,-$Z47)))),
OFFSET(AA46,-INDEX(Forecast_Capex_Input!$CG$12:$CG$286,$X47)+1,0)),NA)</f>
        <v>4</v>
      </c>
      <c r="AB47" s="174">
        <f t="shared" ca="1" si="9"/>
        <v>1</v>
      </c>
      <c r="AC47" s="222" t="b">
        <f t="shared" si="41"/>
        <v>0</v>
      </c>
      <c r="AD47" s="220" t="b">
        <v>0</v>
      </c>
      <c r="AE47" s="222" t="b">
        <f t="shared" si="10"/>
        <v>1</v>
      </c>
      <c r="AF47" s="165"/>
      <c r="AG47" s="215">
        <v>0</v>
      </c>
      <c r="AH47" s="215">
        <v>0</v>
      </c>
      <c r="AI47" s="215">
        <v>0</v>
      </c>
      <c r="AJ47" s="215">
        <v>0</v>
      </c>
      <c r="AK47" s="215">
        <v>0</v>
      </c>
      <c r="AL47" s="155">
        <v>0</v>
      </c>
      <c r="AM47" s="165"/>
      <c r="AN47" s="215" cm="1">
        <f t="array" aca="1" ref="AN47" ca="1">IFERROR(INDEX(General!O$33:O$34,$AB47)
*AG47,0)</f>
        <v>0</v>
      </c>
      <c r="AO47" s="215" cm="1">
        <f t="array" aca="1" ref="AO47" ca="1">IFERROR(INDEX(General!P$33:P$34,$AB47)
*AH47,0)</f>
        <v>0</v>
      </c>
      <c r="AP47" s="215" cm="1">
        <f t="array" aca="1" ref="AP47" ca="1">IFERROR(INDEX(General!Q$33:Q$34,$AB47)
*AI47,0)</f>
        <v>0</v>
      </c>
      <c r="AQ47" s="215" cm="1">
        <f t="array" aca="1" ref="AQ47" ca="1">IFERROR(INDEX(General!R$33:R$34,$AB47)
*AJ47,0)</f>
        <v>0</v>
      </c>
      <c r="AR47" s="215" cm="1">
        <f t="array" aca="1" ref="AR47" ca="1">IFERROR(INDEX(General!S$33:S$34,$AB47)
*AK47,0)</f>
        <v>0</v>
      </c>
      <c r="AS47" s="155">
        <f t="shared" ca="1" si="42"/>
        <v>0</v>
      </c>
      <c r="AT47" s="165"/>
      <c r="AU47" s="215">
        <f ca="1">IF($AE47=FALSE,AN47*Overheads!$R$24*$V47,
IFERROR(Overheads!$O$49*$V47*AN47,0)
+IFERROR(Overheads!Q$59*$V47*(AN47/Overheads!Q$68),0))</f>
        <v>0</v>
      </c>
      <c r="AV47" s="215">
        <f ca="1">IF($AE47=FALSE,AO47*Overheads!$R$24*$V47,
IFERROR(Overheads!$O$49*$V47*AO47,0)
+IFERROR(Overheads!R$59*$V47*(AO47/Overheads!R$68),0))</f>
        <v>0</v>
      </c>
      <c r="AW47" s="215">
        <f ca="1">IF($AE47=FALSE,AP47*Overheads!$R$24*$V47,
IFERROR(Overheads!$O$49*$V47*AP47,0)
+IFERROR(Overheads!S$59*$V47*(AP47/Overheads!S$68),0))</f>
        <v>0</v>
      </c>
      <c r="AX47" s="215">
        <f ca="1">IF($AE47=FALSE,AQ47*Overheads!$R$24*$V47,
IFERROR(Overheads!$O$49*$V47*AQ47,0)
+IFERROR(Overheads!T$59*$V47*(AQ47/Overheads!T$68),0))</f>
        <v>0</v>
      </c>
      <c r="AY47" s="215">
        <f ca="1">IF($AE47=FALSE,AR47*Overheads!$R$24*$V47,
IFERROR(Overheads!$O$49*$V47*AR47,0)
+IFERROR(Overheads!U$59*$V47*(AR47/Overheads!U$68),0))</f>
        <v>0</v>
      </c>
      <c r="AZ47" s="155">
        <f t="shared" ca="1" si="43"/>
        <v>0</v>
      </c>
      <c r="BA47" s="165"/>
      <c r="BB47" s="215">
        <f ca="1">IF($AE47=FALSE,AN47*Overheads!$S$25,
IFERROR(Overheads!$O$50*AN47,0)
+IFERROR(Overheads!Q$60*(AN47/Overheads!Q$66),0))</f>
        <v>0</v>
      </c>
      <c r="BC47" s="215">
        <f ca="1">IF($AE47=FALSE,AO47*Overheads!$S$25,
IFERROR(Overheads!$O$50*AO47,0)
+IFERROR(Overheads!R$60*(AO47/Overheads!R$66),0))</f>
        <v>0</v>
      </c>
      <c r="BD47" s="215">
        <f ca="1">IF($AE47=FALSE,AP47*Overheads!$S$25,
IFERROR(Overheads!$O$50*AP47,0)
+IFERROR(Overheads!S$60*(AP47/Overheads!S$66),0))</f>
        <v>0</v>
      </c>
      <c r="BE47" s="215">
        <f ca="1">IF($AE47=FALSE,AQ47*Overheads!$S$25,
IFERROR(Overheads!$O$50*AQ47,0)
+IFERROR(Overheads!T$60*(AQ47/Overheads!T$66),0))</f>
        <v>0</v>
      </c>
      <c r="BF47" s="215">
        <f ca="1">IF($AE47=FALSE,AR47*Overheads!$S$25,
IFERROR(Overheads!$O$50*AR47,0)
+IFERROR(Overheads!U$60*(AR47/Overheads!U$66),0))</f>
        <v>0</v>
      </c>
      <c r="BG47" s="155">
        <f t="shared" ca="1" si="44"/>
        <v>0</v>
      </c>
      <c r="BH47" s="165"/>
      <c r="BI47" s="215">
        <f t="shared" ca="1" si="45"/>
        <v>0</v>
      </c>
      <c r="BJ47" s="215">
        <f t="shared" ca="1" si="11"/>
        <v>0</v>
      </c>
      <c r="BK47" s="215">
        <f t="shared" ca="1" si="12"/>
        <v>0</v>
      </c>
      <c r="BL47" s="215">
        <f t="shared" ca="1" si="13"/>
        <v>0</v>
      </c>
      <c r="BM47" s="215">
        <f t="shared" ca="1" si="14"/>
        <v>0</v>
      </c>
      <c r="BN47" s="155">
        <f t="shared" ca="1" si="46"/>
        <v>0</v>
      </c>
      <c r="BO47" s="165"/>
      <c r="BP47" s="187" cm="1">
        <f t="array" ref="BP47">IFERROR(IF($X47=$X46,BP46,INDEX(Forecast_Capex_Input!AC$12:AC$286,$X47)),0)</f>
        <v>0</v>
      </c>
      <c r="BQ47" s="187" cm="1">
        <f t="array" ref="BQ47">IFERROR(IF($X47=$X46,BQ46,INDEX(Forecast_Capex_Input!AD$12:AD$286,$X47)),0)</f>
        <v>0</v>
      </c>
      <c r="BR47" s="187" cm="1">
        <f t="array" ref="BR47">IFERROR(IF($X47=$X46,BR46,INDEX(Forecast_Capex_Input!AE$12:AE$286,$X47)),0)</f>
        <v>0</v>
      </c>
      <c r="BS47" s="187" cm="1">
        <f t="array" ref="BS47">IFERROR(IF($X47=$X46,BS46,INDEX(Forecast_Capex_Input!AF$12:AF$286,$X47)),0)</f>
        <v>0</v>
      </c>
      <c r="BT47" s="187" cm="1">
        <f t="array" ref="BT47">IFERROR(IF($X47=$X46,BT46,INDEX(Forecast_Capex_Input!AG$12:AG$286,$X47)),0)</f>
        <v>0</v>
      </c>
      <c r="BU47" s="165"/>
      <c r="BV47" s="215">
        <f t="shared" si="15"/>
        <v>0</v>
      </c>
      <c r="BW47" s="215">
        <f t="shared" si="16"/>
        <v>0</v>
      </c>
      <c r="BX47" s="215">
        <f t="shared" si="17"/>
        <v>0</v>
      </c>
      <c r="BY47" s="215">
        <f t="shared" si="18"/>
        <v>0</v>
      </c>
      <c r="BZ47" s="215">
        <f t="shared" si="19"/>
        <v>0</v>
      </c>
      <c r="CA47" s="155">
        <f t="shared" si="47"/>
        <v>0</v>
      </c>
      <c r="CB47" s="165"/>
      <c r="CC47" s="215">
        <f t="shared" ca="1" si="20"/>
        <v>0</v>
      </c>
      <c r="CD47" s="215">
        <f t="shared" ca="1" si="21"/>
        <v>0</v>
      </c>
      <c r="CE47" s="215">
        <f t="shared" ca="1" si="22"/>
        <v>0</v>
      </c>
      <c r="CF47" s="215">
        <f t="shared" ca="1" si="23"/>
        <v>0</v>
      </c>
      <c r="CG47" s="215">
        <f t="shared" ca="1" si="24"/>
        <v>0</v>
      </c>
      <c r="CH47" s="155">
        <f t="shared" ca="1" si="48"/>
        <v>0</v>
      </c>
      <c r="CI47" s="165"/>
      <c r="CJ47" s="215">
        <f t="shared" ca="1" si="25"/>
        <v>0</v>
      </c>
      <c r="CK47" s="215">
        <f t="shared" ca="1" si="26"/>
        <v>0</v>
      </c>
      <c r="CL47" s="215">
        <f t="shared" ca="1" si="27"/>
        <v>0</v>
      </c>
      <c r="CM47" s="215">
        <f t="shared" ca="1" si="28"/>
        <v>0</v>
      </c>
      <c r="CN47" s="215">
        <f t="shared" ca="1" si="29"/>
        <v>0</v>
      </c>
      <c r="CO47" s="155">
        <f t="shared" ca="1" si="49"/>
        <v>0</v>
      </c>
      <c r="CP47" s="165"/>
      <c r="CQ47" s="223">
        <f t="shared" ca="1" si="30"/>
        <v>0</v>
      </c>
      <c r="CR47" s="223">
        <f t="shared" ca="1" si="31"/>
        <v>0</v>
      </c>
      <c r="CS47" s="223">
        <f t="shared" ca="1" si="32"/>
        <v>0</v>
      </c>
      <c r="CT47" s="223">
        <f t="shared" ca="1" si="33"/>
        <v>0</v>
      </c>
      <c r="CU47" s="223">
        <f t="shared" ca="1" si="34"/>
        <v>0</v>
      </c>
      <c r="CV47" s="155">
        <f t="shared" ca="1" si="50"/>
        <v>0</v>
      </c>
      <c r="CW47" s="165"/>
      <c r="CX47" s="215">
        <f t="shared" ca="1" si="51"/>
        <v>0</v>
      </c>
      <c r="CY47" s="215">
        <f t="shared" ca="1" si="35"/>
        <v>0</v>
      </c>
      <c r="CZ47" s="215">
        <f t="shared" ca="1" si="36"/>
        <v>0</v>
      </c>
      <c r="DA47" s="215">
        <f t="shared" ca="1" si="37"/>
        <v>0</v>
      </c>
      <c r="DB47" s="215">
        <f t="shared" ca="1" si="38"/>
        <v>0</v>
      </c>
      <c r="DC47" s="155">
        <f t="shared" ca="1" si="52"/>
        <v>0</v>
      </c>
      <c r="DD47" s="165"/>
      <c r="DE47" s="188" t="b" cm="1">
        <f t="array" aca="1" ref="DE47" ca="1">OR($G47=Forecast_Capex_Input!$BF$8:$BF$10)</f>
        <v>0</v>
      </c>
      <c r="DF47" s="188" cm="1">
        <f t="array" aca="1" ref="DF47" ca="1">IFERROR(INDEX(Forecast_Capex_Input!BG$12:BG$286,$X47)
*(INDEX(Forecast_Capex_Input!$H$12:$H$286,$X47)=Repex),0)
*$DE47</f>
        <v>0</v>
      </c>
      <c r="DG47" s="188" cm="1">
        <f t="array" aca="1" ref="DG47" ca="1">IFERROR(INDEX(Forecast_Capex_Input!BH$12:BH$286,$X47)
*(INDEX(Forecast_Capex_Input!$H$12:$H$286,$X47)=Repex),0)
*$DE47</f>
        <v>0</v>
      </c>
      <c r="DH47" s="188" cm="1">
        <f t="array" aca="1" ref="DH47" ca="1">IFERROR(INDEX(Forecast_Capex_Input!BI$12:BI$286,$X47)
*(INDEX(Forecast_Capex_Input!$H$12:$H$286,$X47)=Repex),0)
*$DE47</f>
        <v>0</v>
      </c>
      <c r="DI47" s="188" cm="1">
        <f t="array" aca="1" ref="DI47" ca="1">IFERROR(INDEX(Forecast_Capex_Input!BJ$12:BJ$286,$X47)
*(INDEX(Forecast_Capex_Input!$H$12:$H$286,$X47)=Repex),0)
*$DE47</f>
        <v>0</v>
      </c>
      <c r="DJ47" s="188" cm="1">
        <f t="array" aca="1" ref="DJ47" ca="1">IFERROR(INDEX(Forecast_Capex_Input!BK$12:BK$286,$X47)
*(INDEX(Forecast_Capex_Input!$H$12:$H$286,$X47)=Repex),0)
*$DE47</f>
        <v>0</v>
      </c>
      <c r="DK47" s="188" cm="1">
        <f t="array" aca="1" ref="DK47" ca="1">IFERROR(INDEX(Forecast_Capex_Input!BL$12:BL$286,$X47)
*(INDEX(Forecast_Capex_Input!$H$12:$H$286,$X47)=Repex),0)
*$DE47</f>
        <v>0</v>
      </c>
      <c r="DL47" s="165"/>
      <c r="DM47" s="188" t="b" cm="1">
        <f t="array" aca="1" ref="DM47" ca="1">OR($G47=Forecast_Capex_Input!$BN$8:$BN$9)</f>
        <v>0</v>
      </c>
      <c r="DN47" s="188" cm="1">
        <f t="array" aca="1" ref="DN47" ca="1">IFERROR(INDEX(Forecast_Capex_Input!BO$12:BO$286,$X47)
*(INDEX(Forecast_Capex_Input!$H$12:$H$286,$X47)=Repex),0)
*$DM47</f>
        <v>0</v>
      </c>
      <c r="DO47" s="188" cm="1">
        <f t="array" aca="1" ref="DO47" ca="1">IFERROR(INDEX(Forecast_Capex_Input!BP$12:BP$286,$X47)
*(INDEX(Forecast_Capex_Input!$H$12:$H$286,$X47)=Repex),0)
*$DM47</f>
        <v>0</v>
      </c>
      <c r="DP47" s="188" cm="1">
        <f t="array" aca="1" ref="DP47" ca="1">IFERROR(INDEX(Forecast_Capex_Input!BQ$12:BQ$286,$X47)
*(INDEX(Forecast_Capex_Input!$H$12:$H$286,$X47)=Repex),0)
*$DM47</f>
        <v>0</v>
      </c>
      <c r="DQ47" s="188" cm="1">
        <f t="array" aca="1" ref="DQ47" ca="1">IFERROR(INDEX(Forecast_Capex_Input!BR$12:BR$286,$X47)
*(INDEX(Forecast_Capex_Input!$H$12:$H$286,$X47)=Repex),0)
*$DM47</f>
        <v>0</v>
      </c>
      <c r="DR47" s="188" cm="1">
        <f t="array" aca="1" ref="DR47" ca="1">IFERROR(INDEX(Forecast_Capex_Input!BS$12:BS$286,$X47)
*(INDEX(Forecast_Capex_Input!$H$12:$H$286,$X47)=Repex),0)
*$DM47</f>
        <v>0</v>
      </c>
      <c r="DS47" s="165"/>
      <c r="DT47" s="188" t="b" cm="1">
        <f t="array" aca="1" ref="DT47" ca="1">OR($G47=Forecast_Capex_Input!$BU$8:$BU$10)</f>
        <v>1</v>
      </c>
      <c r="DU47" s="188" cm="1">
        <f t="array" aca="1" ref="DU47" ca="1">IFERROR(INDEX(Forecast_Capex_Input!BV$12:BV$286,$X47)
*(INDEX(Forecast_Capex_Input!$H$12:$H$286,$X47)=Repex),0)
*$DT47</f>
        <v>0</v>
      </c>
      <c r="DV47" s="188" cm="1">
        <f t="array" aca="1" ref="DV47" ca="1">IFERROR(INDEX(Forecast_Capex_Input!BW$12:BW$286,$X47)
*(INDEX(Forecast_Capex_Input!$H$12:$H$286,$X47)=Repex),0)
*$DT47</f>
        <v>1</v>
      </c>
      <c r="DW47" s="188" cm="1">
        <f t="array" aca="1" ref="DW47" ca="1">IFERROR(INDEX(Forecast_Capex_Input!BX$12:BX$286,$X47)
*(INDEX(Forecast_Capex_Input!$H$12:$H$286,$X47)=Repex),0)
*$DT47</f>
        <v>0</v>
      </c>
      <c r="DX47" s="188" cm="1">
        <f t="array" aca="1" ref="DX47" ca="1">IFERROR(INDEX(Forecast_Capex_Input!BY$12:BY$286,$X47)
*(INDEX(Forecast_Capex_Input!$H$12:$H$286,$X47)=Repex),0)
*$DT47</f>
        <v>0</v>
      </c>
      <c r="DY47" s="188" cm="1">
        <f t="array" aca="1" ref="DY47" ca="1">IFERROR(INDEX(Forecast_Capex_Input!BZ$12:BZ$286,$X47)
*(INDEX(Forecast_Capex_Input!$H$12:$H$286,$X47)=Repex),0)
*$DT47</f>
        <v>0</v>
      </c>
      <c r="DZ47" s="188" cm="1">
        <f t="array" aca="1" ref="DZ47" ca="1">IFERROR(INDEX(Forecast_Capex_Input!CA$12:CA$286,$X47)
*(INDEX(Forecast_Capex_Input!$H$12:$H$286,$X47)=Repex),0)
*$DT47</f>
        <v>0</v>
      </c>
      <c r="EA47" s="188" cm="1">
        <f t="array" aca="1" ref="EA47" ca="1">IFERROR(INDEX(Forecast_Capex_Input!CB$12:CB$286,$X47)
*(INDEX(Forecast_Capex_Input!$H$12:$H$286,$X47)=Repex),0)
*$DT47</f>
        <v>0</v>
      </c>
      <c r="EB47" s="188" cm="1">
        <f t="array" aca="1" ref="EB47" ca="1">IFERROR(INDEX(Forecast_Capex_Input!CC$12:CC$286,$X47)
*(INDEX(Forecast_Capex_Input!$H$12:$H$286,$X47)=Repex),0)
*$DT47</f>
        <v>0</v>
      </c>
      <c r="EC47" s="165"/>
      <c r="ED47" s="226" t="str">
        <f t="shared" si="39"/>
        <v>N/A</v>
      </c>
      <c r="EE47" s="174" t="s">
        <v>15</v>
      </c>
    </row>
    <row r="48" spans="3:135" x14ac:dyDescent="0.2">
      <c r="C48" s="174">
        <f t="shared" si="40"/>
        <v>38</v>
      </c>
      <c r="D48" s="167" t="str" cm="1">
        <f t="array" ref="D48">IFERROR(INDEX(Forecast_Capex_Input!$D$12:$D$286,$X48),NA)</f>
        <v>FY24-28 SCADA Secure Remote Access Protocol Refresh</v>
      </c>
      <c r="E48" s="172" t="b" cm="1">
        <f t="array" ref="E48">IF($X48=NA,NA,INDEX(Forecast_Capex_Input!$E$12:$E$286,$X48))</f>
        <v>0</v>
      </c>
      <c r="F48" s="167" t="str" cm="1">
        <f t="array" aca="1" ref="F48" ca="1">IFERROR(INDEX(General!$E$25:$E$26,$Y48),NA)</f>
        <v>Non-Labour</v>
      </c>
      <c r="G48" s="167" t="str" cm="1">
        <f t="array" aca="1" ref="G48" ca="1">IFERROR(INDEX(Forecast_Capex_Input!$AI$11:$BB$11,$AA48),NA)</f>
        <v>Secondary Systems</v>
      </c>
      <c r="H48" s="189" cm="1">
        <f t="array" aca="1" ref="H48" ca="1">IFERROR(INDEX(Forecast_Capex_Input!$AI$12:$BB$286,$X48,$AA48),NA)</f>
        <v>1</v>
      </c>
      <c r="I48" s="199" t="str" cm="1">
        <f t="array" ref="I48">IFERROR(INDEX(Forecast_Capex_Input!$F$12:$F$286,$X48),NA)</f>
        <v>Replacement Expenditure</v>
      </c>
      <c r="J48" s="199" t="str" cm="1">
        <f t="array" ref="J48">IFERROR(INDEX(Forecast_Capex_Input!G$12:G$286,$X48),NA)</f>
        <v>Digital Infrastructure</v>
      </c>
      <c r="K48" s="199" t="str" cm="1">
        <f t="array" ref="K48">IFERROR(INDEX(Forecast_Capex_Input!H$12:H$286,$X48),NA)</f>
        <v>Repex</v>
      </c>
      <c r="L48" s="199" t="str" cm="1">
        <f t="array" ref="L48">IFERROR(INDEX(Forecast_Capex_Input!I$12:I$286,$X48),NA)</f>
        <v>N/A</v>
      </c>
      <c r="M48" s="199" t="str" cm="1">
        <f t="array" ref="M48">IFERROR(INDEX(Forecast_Capex_Input!J$12:J$286,$X48),NA)</f>
        <v>N/A</v>
      </c>
      <c r="N48" s="199" t="str" cm="1">
        <f t="array" ref="N48">IFERROR(INDEX(Forecast_Capex_Input!K$12:K$286,$X48),NA)</f>
        <v>DI - SCADA</v>
      </c>
      <c r="O48" s="199" t="str" cm="1">
        <f t="array" ref="O48">IFERROR(INDEX(Forecast_Capex_Input!L$12:L$286,$X48),NA)</f>
        <v>DI - Cyber/physical security</v>
      </c>
      <c r="P48" s="199" t="str" cm="1">
        <f t="array" ref="P48">IFERROR(INDEX(Forecast_Capex_Input!M$12:M$286,$X48),NA)</f>
        <v>N/A</v>
      </c>
      <c r="Q48" s="172" t="str" cm="1">
        <f t="array" ref="Q48">IFERROR(INDEX(Forecast_Capex_Input!N$12:N$286,$X48),NA)</f>
        <v>No</v>
      </c>
      <c r="R48" s="265" cm="1">
        <f t="array" ref="R48">IFERROR(INDEX(Forecast_Capex_Input!O$12:O$286,$X48),0)</f>
        <v>0</v>
      </c>
      <c r="S48" s="172" t="str" cm="1">
        <f t="array" ref="S48">IFERROR(INDEX(Forecast_Capex_Input!P$12:P$286,$X48),0)</f>
        <v>Safety security &amp; reliability</v>
      </c>
      <c r="T48" s="199" t="str" cm="1">
        <f t="array" aca="1" ref="T48" ca="1">IFERROR(INDEX(General!$K$84:$K$103,$AA48),NA)</f>
        <v>Secondary Systems (2018-23)</v>
      </c>
      <c r="U48" s="188" cm="1">
        <f t="array" aca="1" ref="U48" ca="1">IFERROR(
IF($F48=General!$E$25,INDEX(Forecast_Capex_Input!S$12:S$286,$X48),
INDEX(Forecast_Capex_Input!T$12:T$286,$X48)),0)</f>
        <v>1</v>
      </c>
      <c r="V48" s="222" t="b">
        <f>IFERROR(INDEX(Overheads!$T$19:$T$26,MATCH($I48,Overheads!$E$19:$E$26,0)),FALSE)</f>
        <v>1</v>
      </c>
      <c r="W48" s="165"/>
      <c r="X48" s="174">
        <f>IFERROR(
IF(MATCH($C48,Forecast_Capex_Input!$CI$12:$CI$286,1)+1&gt;MAX(Forecast_Capex_Input!$C$12:$C$286),NA,
MATCH($C48,Forecast_Capex_Input!$CI$12:$CI$286,1)+1),1)</f>
        <v>15</v>
      </c>
      <c r="Y48" s="174" cm="1">
        <f t="array" aca="1" ref="Y48" ca="1">IFERROR(
IF(X47&lt;&gt;X48,1,
IF(COUNTIF(OFFSET(Y47,0,0,-INDEX(Forecast_Capex_Input!$CG$12:$CG$286,$X48)),Y47)=INDEX(Forecast_Capex_Input!$CG$12:$CG$286,$X48),Y47+1,Y47)),NA)</f>
        <v>2</v>
      </c>
      <c r="Z48" s="174" cm="1">
        <f t="array" ref="Z48">IFERROR($C48-IF($X48=1,1,INDEX(Forecast_Capex_Input!$CI$12:$CI$286,$X48-1))+1,NA)</f>
        <v>2</v>
      </c>
      <c r="AA48" s="174" cm="1">
        <f t="array" aca="1" ref="AA48" ca="1">IFERROR(IF(Y48=1,
INDEX(Forecast_Capex_Input!$AI$10:$BB$10,SMALL(IF(INDEX(Forecast_Capex_Input!$AI$12:$BB$286,$X48,0)&gt;0,COLUMN(Forecast_Capex_Input!$AI$10:$BB$10)-COLUMN(Forecast_Capex_Input!$AI$12)+1),ROWS(OFFSET(AA47,0,0,-$Z48)))),
OFFSET(AA47,-INDEX(Forecast_Capex_Input!$CG$12:$CG$286,$X48)+1,0)),NA)</f>
        <v>4</v>
      </c>
      <c r="AB48" s="174">
        <f t="shared" ca="1" si="9"/>
        <v>2</v>
      </c>
      <c r="AC48" s="222" t="b">
        <f t="shared" si="41"/>
        <v>0</v>
      </c>
      <c r="AD48" s="220" t="b">
        <v>0</v>
      </c>
      <c r="AE48" s="222" t="b">
        <f t="shared" si="10"/>
        <v>1</v>
      </c>
      <c r="AF48" s="165"/>
      <c r="AG48" s="215">
        <v>0</v>
      </c>
      <c r="AH48" s="215">
        <v>0</v>
      </c>
      <c r="AI48" s="215">
        <v>0</v>
      </c>
      <c r="AJ48" s="215">
        <v>0</v>
      </c>
      <c r="AK48" s="215">
        <v>0</v>
      </c>
      <c r="AL48" s="155">
        <v>0</v>
      </c>
      <c r="AM48" s="165"/>
      <c r="AN48" s="215" cm="1">
        <f t="array" aca="1" ref="AN48" ca="1">IFERROR(INDEX(General!O$33:O$34,$AB48)
*AG48,0)</f>
        <v>0</v>
      </c>
      <c r="AO48" s="215" cm="1">
        <f t="array" aca="1" ref="AO48" ca="1">IFERROR(INDEX(General!P$33:P$34,$AB48)
*AH48,0)</f>
        <v>0</v>
      </c>
      <c r="AP48" s="215" cm="1">
        <f t="array" aca="1" ref="AP48" ca="1">IFERROR(INDEX(General!Q$33:Q$34,$AB48)
*AI48,0)</f>
        <v>0</v>
      </c>
      <c r="AQ48" s="215" cm="1">
        <f t="array" aca="1" ref="AQ48" ca="1">IFERROR(INDEX(General!R$33:R$34,$AB48)
*AJ48,0)</f>
        <v>0</v>
      </c>
      <c r="AR48" s="215" cm="1">
        <f t="array" aca="1" ref="AR48" ca="1">IFERROR(INDEX(General!S$33:S$34,$AB48)
*AK48,0)</f>
        <v>0</v>
      </c>
      <c r="AS48" s="155">
        <f t="shared" ca="1" si="42"/>
        <v>0</v>
      </c>
      <c r="AT48" s="165"/>
      <c r="AU48" s="215">
        <f ca="1">IF($AE48=FALSE,AN48*Overheads!$R$24*$V48,
IFERROR(Overheads!$O$49*$V48*AN48,0)
+IFERROR(Overheads!Q$59*$V48*(AN48/Overheads!Q$68),0))</f>
        <v>0</v>
      </c>
      <c r="AV48" s="215">
        <f ca="1">IF($AE48=FALSE,AO48*Overheads!$R$24*$V48,
IFERROR(Overheads!$O$49*$V48*AO48,0)
+IFERROR(Overheads!R$59*$V48*(AO48/Overheads!R$68),0))</f>
        <v>0</v>
      </c>
      <c r="AW48" s="215">
        <f ca="1">IF($AE48=FALSE,AP48*Overheads!$R$24*$V48,
IFERROR(Overheads!$O$49*$V48*AP48,0)
+IFERROR(Overheads!S$59*$V48*(AP48/Overheads!S$68),0))</f>
        <v>0</v>
      </c>
      <c r="AX48" s="215">
        <f ca="1">IF($AE48=FALSE,AQ48*Overheads!$R$24*$V48,
IFERROR(Overheads!$O$49*$V48*AQ48,0)
+IFERROR(Overheads!T$59*$V48*(AQ48/Overheads!T$68),0))</f>
        <v>0</v>
      </c>
      <c r="AY48" s="215">
        <f ca="1">IF($AE48=FALSE,AR48*Overheads!$R$24*$V48,
IFERROR(Overheads!$O$49*$V48*AR48,0)
+IFERROR(Overheads!U$59*$V48*(AR48/Overheads!U$68),0))</f>
        <v>0</v>
      </c>
      <c r="AZ48" s="155">
        <f t="shared" ca="1" si="43"/>
        <v>0</v>
      </c>
      <c r="BA48" s="165"/>
      <c r="BB48" s="215">
        <f ca="1">IF($AE48=FALSE,AN48*Overheads!$S$25,
IFERROR(Overheads!$O$50*AN48,0)
+IFERROR(Overheads!Q$60*(AN48/Overheads!Q$66),0))</f>
        <v>0</v>
      </c>
      <c r="BC48" s="215">
        <f ca="1">IF($AE48=FALSE,AO48*Overheads!$S$25,
IFERROR(Overheads!$O$50*AO48,0)
+IFERROR(Overheads!R$60*(AO48/Overheads!R$66),0))</f>
        <v>0</v>
      </c>
      <c r="BD48" s="215">
        <f ca="1">IF($AE48=FALSE,AP48*Overheads!$S$25,
IFERROR(Overheads!$O$50*AP48,0)
+IFERROR(Overheads!S$60*(AP48/Overheads!S$66),0))</f>
        <v>0</v>
      </c>
      <c r="BE48" s="215">
        <f ca="1">IF($AE48=FALSE,AQ48*Overheads!$S$25,
IFERROR(Overheads!$O$50*AQ48,0)
+IFERROR(Overheads!T$60*(AQ48/Overheads!T$66),0))</f>
        <v>0</v>
      </c>
      <c r="BF48" s="215">
        <f ca="1">IF($AE48=FALSE,AR48*Overheads!$S$25,
IFERROR(Overheads!$O$50*AR48,0)
+IFERROR(Overheads!U$60*(AR48/Overheads!U$66),0))</f>
        <v>0</v>
      </c>
      <c r="BG48" s="155">
        <f t="shared" ca="1" si="44"/>
        <v>0</v>
      </c>
      <c r="BH48" s="165"/>
      <c r="BI48" s="215">
        <f t="shared" ca="1" si="45"/>
        <v>0</v>
      </c>
      <c r="BJ48" s="215">
        <f t="shared" ca="1" si="11"/>
        <v>0</v>
      </c>
      <c r="BK48" s="215">
        <f t="shared" ca="1" si="12"/>
        <v>0</v>
      </c>
      <c r="BL48" s="215">
        <f t="shared" ca="1" si="13"/>
        <v>0</v>
      </c>
      <c r="BM48" s="215">
        <f t="shared" ca="1" si="14"/>
        <v>0</v>
      </c>
      <c r="BN48" s="155">
        <f t="shared" ca="1" si="46"/>
        <v>0</v>
      </c>
      <c r="BO48" s="165"/>
      <c r="BP48" s="187" cm="1">
        <f t="array" ref="BP48">IFERROR(IF($X48=$X47,BP47,INDEX(Forecast_Capex_Input!AC$12:AC$286,$X48)),0)</f>
        <v>0</v>
      </c>
      <c r="BQ48" s="187" cm="1">
        <f t="array" ref="BQ48">IFERROR(IF($X48=$X47,BQ47,INDEX(Forecast_Capex_Input!AD$12:AD$286,$X48)),0)</f>
        <v>0</v>
      </c>
      <c r="BR48" s="187" cm="1">
        <f t="array" ref="BR48">IFERROR(IF($X48=$X47,BR47,INDEX(Forecast_Capex_Input!AE$12:AE$286,$X48)),0)</f>
        <v>0</v>
      </c>
      <c r="BS48" s="187" cm="1">
        <f t="array" ref="BS48">IFERROR(IF($X48=$X47,BS47,INDEX(Forecast_Capex_Input!AF$12:AF$286,$X48)),0)</f>
        <v>0</v>
      </c>
      <c r="BT48" s="187" cm="1">
        <f t="array" ref="BT48">IFERROR(IF($X48=$X47,BT47,INDEX(Forecast_Capex_Input!AG$12:AG$286,$X48)),0)</f>
        <v>0</v>
      </c>
      <c r="BU48" s="165"/>
      <c r="BV48" s="215">
        <f t="shared" si="15"/>
        <v>0</v>
      </c>
      <c r="BW48" s="215">
        <f t="shared" si="16"/>
        <v>0</v>
      </c>
      <c r="BX48" s="215">
        <f t="shared" si="17"/>
        <v>0</v>
      </c>
      <c r="BY48" s="215">
        <f t="shared" si="18"/>
        <v>0</v>
      </c>
      <c r="BZ48" s="215">
        <f t="shared" si="19"/>
        <v>0</v>
      </c>
      <c r="CA48" s="155">
        <f t="shared" si="47"/>
        <v>0</v>
      </c>
      <c r="CB48" s="165"/>
      <c r="CC48" s="215">
        <f t="shared" ca="1" si="20"/>
        <v>0</v>
      </c>
      <c r="CD48" s="215">
        <f t="shared" ca="1" si="21"/>
        <v>0</v>
      </c>
      <c r="CE48" s="215">
        <f t="shared" ca="1" si="22"/>
        <v>0</v>
      </c>
      <c r="CF48" s="215">
        <f t="shared" ca="1" si="23"/>
        <v>0</v>
      </c>
      <c r="CG48" s="215">
        <f t="shared" ca="1" si="24"/>
        <v>0</v>
      </c>
      <c r="CH48" s="155">
        <f t="shared" ca="1" si="48"/>
        <v>0</v>
      </c>
      <c r="CI48" s="165"/>
      <c r="CJ48" s="215">
        <f t="shared" ca="1" si="25"/>
        <v>0</v>
      </c>
      <c r="CK48" s="215">
        <f t="shared" ca="1" si="26"/>
        <v>0</v>
      </c>
      <c r="CL48" s="215">
        <f t="shared" ca="1" si="27"/>
        <v>0</v>
      </c>
      <c r="CM48" s="215">
        <f t="shared" ca="1" si="28"/>
        <v>0</v>
      </c>
      <c r="CN48" s="215">
        <f t="shared" ca="1" si="29"/>
        <v>0</v>
      </c>
      <c r="CO48" s="155">
        <f t="shared" ca="1" si="49"/>
        <v>0</v>
      </c>
      <c r="CP48" s="165"/>
      <c r="CQ48" s="223">
        <f t="shared" ca="1" si="30"/>
        <v>0</v>
      </c>
      <c r="CR48" s="223">
        <f t="shared" ca="1" si="31"/>
        <v>0</v>
      </c>
      <c r="CS48" s="223">
        <f t="shared" ca="1" si="32"/>
        <v>0</v>
      </c>
      <c r="CT48" s="223">
        <f t="shared" ca="1" si="33"/>
        <v>0</v>
      </c>
      <c r="CU48" s="223">
        <f t="shared" ca="1" si="34"/>
        <v>0</v>
      </c>
      <c r="CV48" s="155">
        <f t="shared" ca="1" si="50"/>
        <v>0</v>
      </c>
      <c r="CW48" s="165"/>
      <c r="CX48" s="215">
        <f t="shared" ca="1" si="51"/>
        <v>0</v>
      </c>
      <c r="CY48" s="215">
        <f t="shared" ca="1" si="35"/>
        <v>0</v>
      </c>
      <c r="CZ48" s="215">
        <f t="shared" ca="1" si="36"/>
        <v>0</v>
      </c>
      <c r="DA48" s="215">
        <f t="shared" ca="1" si="37"/>
        <v>0</v>
      </c>
      <c r="DB48" s="215">
        <f t="shared" ca="1" si="38"/>
        <v>0</v>
      </c>
      <c r="DC48" s="155">
        <f t="shared" ca="1" si="52"/>
        <v>0</v>
      </c>
      <c r="DD48" s="165"/>
      <c r="DE48" s="188" t="b" cm="1">
        <f t="array" aca="1" ref="DE48" ca="1">OR($G48=Forecast_Capex_Input!$BF$8:$BF$10)</f>
        <v>0</v>
      </c>
      <c r="DF48" s="188" cm="1">
        <f t="array" aca="1" ref="DF48" ca="1">IFERROR(INDEX(Forecast_Capex_Input!BG$12:BG$286,$X48)
*(INDEX(Forecast_Capex_Input!$H$12:$H$286,$X48)=Repex),0)
*$DE48</f>
        <v>0</v>
      </c>
      <c r="DG48" s="188" cm="1">
        <f t="array" aca="1" ref="DG48" ca="1">IFERROR(INDEX(Forecast_Capex_Input!BH$12:BH$286,$X48)
*(INDEX(Forecast_Capex_Input!$H$12:$H$286,$X48)=Repex),0)
*$DE48</f>
        <v>0</v>
      </c>
      <c r="DH48" s="188" cm="1">
        <f t="array" aca="1" ref="DH48" ca="1">IFERROR(INDEX(Forecast_Capex_Input!BI$12:BI$286,$X48)
*(INDEX(Forecast_Capex_Input!$H$12:$H$286,$X48)=Repex),0)
*$DE48</f>
        <v>0</v>
      </c>
      <c r="DI48" s="188" cm="1">
        <f t="array" aca="1" ref="DI48" ca="1">IFERROR(INDEX(Forecast_Capex_Input!BJ$12:BJ$286,$X48)
*(INDEX(Forecast_Capex_Input!$H$12:$H$286,$X48)=Repex),0)
*$DE48</f>
        <v>0</v>
      </c>
      <c r="DJ48" s="188" cm="1">
        <f t="array" aca="1" ref="DJ48" ca="1">IFERROR(INDEX(Forecast_Capex_Input!BK$12:BK$286,$X48)
*(INDEX(Forecast_Capex_Input!$H$12:$H$286,$X48)=Repex),0)
*$DE48</f>
        <v>0</v>
      </c>
      <c r="DK48" s="188" cm="1">
        <f t="array" aca="1" ref="DK48" ca="1">IFERROR(INDEX(Forecast_Capex_Input!BL$12:BL$286,$X48)
*(INDEX(Forecast_Capex_Input!$H$12:$H$286,$X48)=Repex),0)
*$DE48</f>
        <v>0</v>
      </c>
      <c r="DL48" s="165"/>
      <c r="DM48" s="188" t="b" cm="1">
        <f t="array" aca="1" ref="DM48" ca="1">OR($G48=Forecast_Capex_Input!$BN$8:$BN$9)</f>
        <v>0</v>
      </c>
      <c r="DN48" s="188" cm="1">
        <f t="array" aca="1" ref="DN48" ca="1">IFERROR(INDEX(Forecast_Capex_Input!BO$12:BO$286,$X48)
*(INDEX(Forecast_Capex_Input!$H$12:$H$286,$X48)=Repex),0)
*$DM48</f>
        <v>0</v>
      </c>
      <c r="DO48" s="188" cm="1">
        <f t="array" aca="1" ref="DO48" ca="1">IFERROR(INDEX(Forecast_Capex_Input!BP$12:BP$286,$X48)
*(INDEX(Forecast_Capex_Input!$H$12:$H$286,$X48)=Repex),0)
*$DM48</f>
        <v>0</v>
      </c>
      <c r="DP48" s="188" cm="1">
        <f t="array" aca="1" ref="DP48" ca="1">IFERROR(INDEX(Forecast_Capex_Input!BQ$12:BQ$286,$X48)
*(INDEX(Forecast_Capex_Input!$H$12:$H$286,$X48)=Repex),0)
*$DM48</f>
        <v>0</v>
      </c>
      <c r="DQ48" s="188" cm="1">
        <f t="array" aca="1" ref="DQ48" ca="1">IFERROR(INDEX(Forecast_Capex_Input!BR$12:BR$286,$X48)
*(INDEX(Forecast_Capex_Input!$H$12:$H$286,$X48)=Repex),0)
*$DM48</f>
        <v>0</v>
      </c>
      <c r="DR48" s="188" cm="1">
        <f t="array" aca="1" ref="DR48" ca="1">IFERROR(INDEX(Forecast_Capex_Input!BS$12:BS$286,$X48)
*(INDEX(Forecast_Capex_Input!$H$12:$H$286,$X48)=Repex),0)
*$DM48</f>
        <v>0</v>
      </c>
      <c r="DS48" s="165"/>
      <c r="DT48" s="188" t="b" cm="1">
        <f t="array" aca="1" ref="DT48" ca="1">OR($G48=Forecast_Capex_Input!$BU$8:$BU$10)</f>
        <v>1</v>
      </c>
      <c r="DU48" s="188" cm="1">
        <f t="array" aca="1" ref="DU48" ca="1">IFERROR(INDEX(Forecast_Capex_Input!BV$12:BV$286,$X48)
*(INDEX(Forecast_Capex_Input!$H$12:$H$286,$X48)=Repex),0)
*$DT48</f>
        <v>0</v>
      </c>
      <c r="DV48" s="188" cm="1">
        <f t="array" aca="1" ref="DV48" ca="1">IFERROR(INDEX(Forecast_Capex_Input!BW$12:BW$286,$X48)
*(INDEX(Forecast_Capex_Input!$H$12:$H$286,$X48)=Repex),0)
*$DT48</f>
        <v>1</v>
      </c>
      <c r="DW48" s="188" cm="1">
        <f t="array" aca="1" ref="DW48" ca="1">IFERROR(INDEX(Forecast_Capex_Input!BX$12:BX$286,$X48)
*(INDEX(Forecast_Capex_Input!$H$12:$H$286,$X48)=Repex),0)
*$DT48</f>
        <v>0</v>
      </c>
      <c r="DX48" s="188" cm="1">
        <f t="array" aca="1" ref="DX48" ca="1">IFERROR(INDEX(Forecast_Capex_Input!BY$12:BY$286,$X48)
*(INDEX(Forecast_Capex_Input!$H$12:$H$286,$X48)=Repex),0)
*$DT48</f>
        <v>0</v>
      </c>
      <c r="DY48" s="188" cm="1">
        <f t="array" aca="1" ref="DY48" ca="1">IFERROR(INDEX(Forecast_Capex_Input!BZ$12:BZ$286,$X48)
*(INDEX(Forecast_Capex_Input!$H$12:$H$286,$X48)=Repex),0)
*$DT48</f>
        <v>0</v>
      </c>
      <c r="DZ48" s="188" cm="1">
        <f t="array" aca="1" ref="DZ48" ca="1">IFERROR(INDEX(Forecast_Capex_Input!CA$12:CA$286,$X48)
*(INDEX(Forecast_Capex_Input!$H$12:$H$286,$X48)=Repex),0)
*$DT48</f>
        <v>0</v>
      </c>
      <c r="EA48" s="188" cm="1">
        <f t="array" aca="1" ref="EA48" ca="1">IFERROR(INDEX(Forecast_Capex_Input!CB$12:CB$286,$X48)
*(INDEX(Forecast_Capex_Input!$H$12:$H$286,$X48)=Repex),0)
*$DT48</f>
        <v>0</v>
      </c>
      <c r="EB48" s="188" cm="1">
        <f t="array" aca="1" ref="EB48" ca="1">IFERROR(INDEX(Forecast_Capex_Input!CC$12:CC$286,$X48)
*(INDEX(Forecast_Capex_Input!$H$12:$H$286,$X48)=Repex),0)
*$DT48</f>
        <v>0</v>
      </c>
      <c r="EC48" s="165"/>
      <c r="ED48" s="226" t="str">
        <f t="shared" si="39"/>
        <v>N/A</v>
      </c>
      <c r="EE48" s="174" t="s">
        <v>15</v>
      </c>
    </row>
    <row r="49" spans="3:135" x14ac:dyDescent="0.2">
      <c r="C49" s="174">
        <f t="shared" si="40"/>
        <v>39</v>
      </c>
      <c r="D49" s="167" t="str" cm="1">
        <f t="array" ref="D49">IFERROR(INDEX(Forecast_Capex_Input!$D$12:$D$286,$X49),NA)</f>
        <v>Gunnedah Secondary Systems Renewal</v>
      </c>
      <c r="E49" s="172" t="b" cm="1">
        <f t="array" ref="E49">IF($X49=NA,NA,INDEX(Forecast_Capex_Input!$E$12:$E$286,$X49))</f>
        <v>1</v>
      </c>
      <c r="F49" s="167" t="str" cm="1">
        <f t="array" aca="1" ref="F49" ca="1">IFERROR(INDEX(General!$E$25:$E$26,$Y49),NA)</f>
        <v>Labour</v>
      </c>
      <c r="G49" s="167" t="str" cm="1">
        <f t="array" aca="1" ref="G49" ca="1">IFERROR(INDEX(Forecast_Capex_Input!$AI$11:$BB$11,$AA49),NA)</f>
        <v>Secondary Systems</v>
      </c>
      <c r="H49" s="189" cm="1">
        <f t="array" aca="1" ref="H49" ca="1">IFERROR(INDEX(Forecast_Capex_Input!$AI$12:$BB$286,$X49,$AA49),NA)</f>
        <v>0.9214953271028038</v>
      </c>
      <c r="I49" s="199" t="str" cm="1">
        <f t="array" ref="I49">IFERROR(INDEX(Forecast_Capex_Input!$F$12:$F$286,$X49),NA)</f>
        <v>Replacement Expenditure</v>
      </c>
      <c r="J49" s="199" t="str" cm="1">
        <f t="array" ref="J49">IFERROR(INDEX(Forecast_Capex_Input!G$12:G$286,$X49),NA)</f>
        <v>Digital Infrastructure</v>
      </c>
      <c r="K49" s="199" t="str" cm="1">
        <f t="array" ref="K49">IFERROR(INDEX(Forecast_Capex_Input!H$12:H$286,$X49),NA)</f>
        <v>Repex</v>
      </c>
      <c r="L49" s="199" t="str" cm="1">
        <f t="array" ref="L49">IFERROR(INDEX(Forecast_Capex_Input!I$12:I$286,$X49),NA)</f>
        <v>N/A</v>
      </c>
      <c r="M49" s="199" t="str" cm="1">
        <f t="array" ref="M49">IFERROR(INDEX(Forecast_Capex_Input!J$12:J$286,$X49),NA)</f>
        <v>N/A</v>
      </c>
      <c r="N49" s="199" t="str" cm="1">
        <f t="array" ref="N49">IFERROR(INDEX(Forecast_Capex_Input!K$12:K$286,$X49),NA)</f>
        <v>DI - Protection systems</v>
      </c>
      <c r="O49" s="199" t="str" cm="1">
        <f t="array" ref="O49">IFERROR(INDEX(Forecast_Capex_Input!L$12:L$286,$X49),NA)</f>
        <v>DI - Safe and Reliable Network</v>
      </c>
      <c r="P49" s="199" t="str" cm="1">
        <f t="array" ref="P49">IFERROR(INDEX(Forecast_Capex_Input!M$12:M$286,$X49),NA)</f>
        <v>N/A</v>
      </c>
      <c r="Q49" s="172" t="str" cm="1">
        <f t="array" ref="Q49">IFERROR(INDEX(Forecast_Capex_Input!N$12:N$286,$X49),NA)</f>
        <v>No</v>
      </c>
      <c r="R49" s="265" cm="1">
        <f t="array" ref="R49">IFERROR(INDEX(Forecast_Capex_Input!O$12:O$286,$X49),0)</f>
        <v>0</v>
      </c>
      <c r="S49" s="172" t="str" cm="1">
        <f t="array" ref="S49">IFERROR(INDEX(Forecast_Capex_Input!P$12:P$286,$X49),0)</f>
        <v>Safety security &amp; reliability</v>
      </c>
      <c r="T49" s="199" t="str" cm="1">
        <f t="array" aca="1" ref="T49" ca="1">IFERROR(INDEX(General!$K$84:$K$103,$AA49),NA)</f>
        <v>Secondary Systems (2018-23)</v>
      </c>
      <c r="U49" s="188" cm="1">
        <f t="array" aca="1" ref="U49" ca="1">IFERROR(
IF($F49=General!$E$25,INDEX(Forecast_Capex_Input!S$12:S$286,$X49),
INDEX(Forecast_Capex_Input!T$12:T$286,$X49)),0)</f>
        <v>0.36579143628087091</v>
      </c>
      <c r="V49" s="222" t="b">
        <f>IFERROR(INDEX(Overheads!$T$19:$T$26,MATCH($I49,Overheads!$E$19:$E$26,0)),FALSE)</f>
        <v>1</v>
      </c>
      <c r="W49" s="165"/>
      <c r="X49" s="174">
        <f>IFERROR(
IF(MATCH($C49,Forecast_Capex_Input!$CI$12:$CI$286,1)+1&gt;MAX(Forecast_Capex_Input!$C$12:$C$286),NA,
MATCH($C49,Forecast_Capex_Input!$CI$12:$CI$286,1)+1),1)</f>
        <v>16</v>
      </c>
      <c r="Y49" s="174" cm="1">
        <f t="array" aca="1" ref="Y49" ca="1">IFERROR(
IF(X48&lt;&gt;X49,1,
IF(COUNTIF(OFFSET(Y48,0,0,-INDEX(Forecast_Capex_Input!$CG$12:$CG$286,$X49)),Y48)=INDEX(Forecast_Capex_Input!$CG$12:$CG$286,$X49),Y48+1,Y48)),NA)</f>
        <v>1</v>
      </c>
      <c r="Z49" s="174" cm="1">
        <f t="array" ref="Z49">IFERROR($C49-IF($X49=1,1,INDEX(Forecast_Capex_Input!$CI$12:$CI$286,$X49-1))+1,NA)</f>
        <v>1</v>
      </c>
      <c r="AA49" s="174" cm="1">
        <f t="array" aca="1" ref="AA49" ca="1">IFERROR(IF(Y49=1,
INDEX(Forecast_Capex_Input!$AI$10:$BB$10,SMALL(IF(INDEX(Forecast_Capex_Input!$AI$12:$BB$286,$X49,0)&gt;0,COLUMN(Forecast_Capex_Input!$AI$10:$BB$10)-COLUMN(Forecast_Capex_Input!$AI$12)+1),ROWS(OFFSET(AA48,0,0,-$Z49)))),
OFFSET(AA48,-INDEX(Forecast_Capex_Input!$CG$12:$CG$286,$X49)+1,0)),NA)</f>
        <v>4</v>
      </c>
      <c r="AB49" s="174">
        <f t="shared" ca="1" si="9"/>
        <v>1</v>
      </c>
      <c r="AC49" s="222" t="b">
        <f t="shared" si="41"/>
        <v>0</v>
      </c>
      <c r="AD49" s="220" t="b">
        <v>0</v>
      </c>
      <c r="AE49" s="222" t="b">
        <f t="shared" si="10"/>
        <v>1</v>
      </c>
      <c r="AF49" s="165"/>
      <c r="AG49" s="215">
        <v>0.17615652637191129</v>
      </c>
      <c r="AH49" s="215">
        <v>0.16014229670173755</v>
      </c>
      <c r="AI49" s="215">
        <v>8.0071148350868773E-2</v>
      </c>
      <c r="AJ49" s="215">
        <v>0.17615652637191129</v>
      </c>
      <c r="AK49" s="215">
        <v>0.18416364120699819</v>
      </c>
      <c r="AL49" s="155">
        <v>0.77669013900342709</v>
      </c>
      <c r="AM49" s="165"/>
      <c r="AN49" s="215" cm="1">
        <f t="array" aca="1" ref="AN49" ca="1">IFERROR(INDEX(General!O$33:O$34,$AB49)
*AG49,0)</f>
        <v>0.1758709177069234</v>
      </c>
      <c r="AO49" s="215" cm="1">
        <f t="array" aca="1" ref="AO49" ca="1">IFERROR(INDEX(General!P$33:P$34,$AB49)
*AH49,0)</f>
        <v>0.16110547621373847</v>
      </c>
      <c r="AP49" s="215" cm="1">
        <f t="array" aca="1" ref="AP49" ca="1">IFERROR(INDEX(General!Q$33:Q$34,$AB49)
*AI49,0)</f>
        <v>8.1278021792392519E-2</v>
      </c>
      <c r="AQ49" s="215" cm="1">
        <f t="array" aca="1" ref="AQ49" ca="1">IFERROR(INDEX(General!R$33:R$34,$AB49)
*AJ49,0)</f>
        <v>0.18028406530221289</v>
      </c>
      <c r="AR49" s="215" cm="1">
        <f t="array" aca="1" ref="AR49" ca="1">IFERROR(INDEX(General!S$33:S$34,$AB49)
*AK49,0)</f>
        <v>0.18963814177170282</v>
      </c>
      <c r="AS49" s="155">
        <f t="shared" ca="1" si="42"/>
        <v>0.78817662278697009</v>
      </c>
      <c r="AT49" s="165"/>
      <c r="AU49" s="215">
        <f ca="1">IF($AE49=FALSE,AN49*Overheads!$R$24*$V49,
IFERROR(Overheads!$O$49*$V49*AN49,0)
+IFERROR(Overheads!Q$59*$V49*(AN49/Overheads!Q$68),0))</f>
        <v>2.4633605508778474E-2</v>
      </c>
      <c r="AV49" s="215">
        <f ca="1">IF($AE49=FALSE,AO49*Overheads!$R$24*$V49,
IFERROR(Overheads!$O$49*$V49*AO49,0)
+IFERROR(Overheads!R$59*$V49*(AO49/Overheads!R$68),0))</f>
        <v>1.9228009544505292E-2</v>
      </c>
      <c r="AW49" s="215">
        <f ca="1">IF($AE49=FALSE,AP49*Overheads!$R$24*$V49,
IFERROR(Overheads!$O$49*$V49*AP49,0)
+IFERROR(Overheads!S$59*$V49*(AP49/Overheads!S$68),0))</f>
        <v>1.0569487467770972E-2</v>
      </c>
      <c r="AX49" s="215">
        <f ca="1">IF($AE49=FALSE,AQ49*Overheads!$R$24*$V49,
IFERROR(Overheads!$O$49*$V49*AQ49,0)
+IFERROR(Overheads!T$59*$V49*(AQ49/Overheads!T$68),0))</f>
        <v>2.5833091001639722E-2</v>
      </c>
      <c r="AY49" s="215">
        <f ca="1">IF($AE49=FALSE,AR49*Overheads!$R$24*$V49,
IFERROR(Overheads!$O$49*$V49*AR49,0)
+IFERROR(Overheads!U$59*$V49*(AR49/Overheads!U$68),0))</f>
        <v>2.319777060080825E-2</v>
      </c>
      <c r="AZ49" s="155">
        <f t="shared" ca="1" si="43"/>
        <v>0.1034619641235027</v>
      </c>
      <c r="BA49" s="165"/>
      <c r="BB49" s="215">
        <f ca="1">IF($AE49=FALSE,AN49*Overheads!$S$25,
IFERROR(Overheads!$O$50*AN49,0)
+IFERROR(Overheads!Q$60*(AN49/Overheads!Q$66),0))</f>
        <v>3.3061637949598878E-3</v>
      </c>
      <c r="BC49" s="215">
        <f ca="1">IF($AE49=FALSE,AO49*Overheads!$S$25,
IFERROR(Overheads!$O$50*AO49,0)
+IFERROR(Overheads!R$60*(AO49/Overheads!R$66),0))</f>
        <v>2.7182685595524454E-3</v>
      </c>
      <c r="BD49" s="215">
        <f ca="1">IF($AE49=FALSE,AP49*Overheads!$S$25,
IFERROR(Overheads!$O$50*AP49,0)
+IFERROR(Overheads!S$60*(AP49/Overheads!S$66),0))</f>
        <v>1.4917471072328321E-3</v>
      </c>
      <c r="BE49" s="215">
        <f ca="1">IF($AE49=FALSE,AQ49*Overheads!$S$25,
IFERROR(Overheads!$O$50*AQ49,0)
+IFERROR(Overheads!T$60*(AQ49/Overheads!T$66),0))</f>
        <v>3.6545026106916314E-3</v>
      </c>
      <c r="BF49" s="215">
        <f ca="1">IF($AE49=FALSE,AR49*Overheads!$S$25,
IFERROR(Overheads!$O$50*AR49,0)
+IFERROR(Overheads!U$60*(AR49/Overheads!U$66),0))</f>
        <v>3.3953659709390093E-3</v>
      </c>
      <c r="BG49" s="155">
        <f t="shared" ca="1" si="44"/>
        <v>1.4566048043375806E-2</v>
      </c>
      <c r="BH49" s="165"/>
      <c r="BI49" s="215">
        <f t="shared" ca="1" si="45"/>
        <v>0.20381068701066174</v>
      </c>
      <c r="BJ49" s="215">
        <f t="shared" ca="1" si="11"/>
        <v>0.18305175431779622</v>
      </c>
      <c r="BK49" s="215">
        <f t="shared" ca="1" si="12"/>
        <v>9.3339256367396331E-2</v>
      </c>
      <c r="BL49" s="215">
        <f t="shared" ca="1" si="13"/>
        <v>0.20977165891454425</v>
      </c>
      <c r="BM49" s="215">
        <f t="shared" ca="1" si="14"/>
        <v>0.21623127834345007</v>
      </c>
      <c r="BN49" s="155">
        <f t="shared" ca="1" si="46"/>
        <v>0.90620463495384862</v>
      </c>
      <c r="BO49" s="165"/>
      <c r="BP49" s="187" cm="1">
        <f t="array" ref="BP49">IFERROR(IF($X49=$X48,BP48,INDEX(Forecast_Capex_Input!AC$12:AC$286,$X49)),0)</f>
        <v>0.1</v>
      </c>
      <c r="BQ49" s="187" cm="1">
        <f t="array" ref="BQ49">IFERROR(IF($X49=$X48,BQ48,INDEX(Forecast_Capex_Input!AD$12:AD$286,$X49)),0)</f>
        <v>0.11</v>
      </c>
      <c r="BR49" s="187" cm="1">
        <f t="array" ref="BR49">IFERROR(IF($X49=$X48,BR48,INDEX(Forecast_Capex_Input!AE$12:AE$286,$X49)),0)</f>
        <v>0.14000000000000001</v>
      </c>
      <c r="BS49" s="187" cm="1">
        <f t="array" ref="BS49">IFERROR(IF($X49=$X48,BS48,INDEX(Forecast_Capex_Input!AF$12:AF$286,$X49)),0)</f>
        <v>0.32</v>
      </c>
      <c r="BT49" s="187" cm="1">
        <f t="array" ref="BT49">IFERROR(IF($X49=$X48,BT48,INDEX(Forecast_Capex_Input!AG$12:AG$286,$X49)),0)</f>
        <v>0.33</v>
      </c>
      <c r="BU49" s="165"/>
      <c r="BV49" s="215">
        <f t="shared" si="15"/>
        <v>7.7669013900342712E-2</v>
      </c>
      <c r="BW49" s="215">
        <f t="shared" si="16"/>
        <v>8.5435915290376988E-2</v>
      </c>
      <c r="BX49" s="215">
        <f t="shared" si="17"/>
        <v>0.1087366194604798</v>
      </c>
      <c r="BY49" s="215">
        <f t="shared" si="18"/>
        <v>0.24854084448109667</v>
      </c>
      <c r="BZ49" s="215">
        <f t="shared" si="19"/>
        <v>0.25630774587113098</v>
      </c>
      <c r="CA49" s="155">
        <f t="shared" si="47"/>
        <v>0.77669013900342709</v>
      </c>
      <c r="CB49" s="165"/>
      <c r="CC49" s="215">
        <f t="shared" ca="1" si="20"/>
        <v>7.881766227869702E-2</v>
      </c>
      <c r="CD49" s="215">
        <f t="shared" ca="1" si="21"/>
        <v>8.6699428506566714E-2</v>
      </c>
      <c r="CE49" s="215">
        <f t="shared" ca="1" si="22"/>
        <v>0.11034472719017582</v>
      </c>
      <c r="CF49" s="215">
        <f t="shared" ca="1" si="23"/>
        <v>0.25221651929183042</v>
      </c>
      <c r="CG49" s="215">
        <f t="shared" ca="1" si="24"/>
        <v>0.26009828551970016</v>
      </c>
      <c r="CH49" s="155">
        <f t="shared" ca="1" si="48"/>
        <v>0.78817662278697009</v>
      </c>
      <c r="CI49" s="165"/>
      <c r="CJ49" s="215">
        <f t="shared" ca="1" si="25"/>
        <v>1.034619641235027E-2</v>
      </c>
      <c r="CK49" s="215">
        <f t="shared" ca="1" si="26"/>
        <v>1.1380816053585296E-2</v>
      </c>
      <c r="CL49" s="215">
        <f t="shared" ca="1" si="27"/>
        <v>1.4484674977290378E-2</v>
      </c>
      <c r="CM49" s="215">
        <f t="shared" ca="1" si="28"/>
        <v>3.3107828519520863E-2</v>
      </c>
      <c r="CN49" s="215">
        <f t="shared" ca="1" si="29"/>
        <v>3.4142448160755894E-2</v>
      </c>
      <c r="CO49" s="155">
        <f t="shared" ca="1" si="49"/>
        <v>0.1034619641235027</v>
      </c>
      <c r="CP49" s="165"/>
      <c r="CQ49" s="223">
        <f t="shared" ca="1" si="30"/>
        <v>1.4566048043375807E-3</v>
      </c>
      <c r="CR49" s="223">
        <f t="shared" ca="1" si="31"/>
        <v>1.6022652847713387E-3</v>
      </c>
      <c r="CS49" s="223">
        <f t="shared" ca="1" si="32"/>
        <v>2.0392467260726133E-3</v>
      </c>
      <c r="CT49" s="223">
        <f t="shared" ca="1" si="33"/>
        <v>4.6611353738802578E-3</v>
      </c>
      <c r="CU49" s="223">
        <f t="shared" ca="1" si="34"/>
        <v>4.8067958543140162E-3</v>
      </c>
      <c r="CV49" s="155">
        <f t="shared" ca="1" si="50"/>
        <v>1.4566048043375806E-2</v>
      </c>
      <c r="CW49" s="165"/>
      <c r="CX49" s="215">
        <f t="shared" ca="1" si="51"/>
        <v>9.062046349538487E-2</v>
      </c>
      <c r="CY49" s="215">
        <f t="shared" ca="1" si="35"/>
        <v>9.9682509844923342E-2</v>
      </c>
      <c r="CZ49" s="215">
        <f t="shared" ca="1" si="36"/>
        <v>0.12686864889353883</v>
      </c>
      <c r="DA49" s="215">
        <f t="shared" ca="1" si="37"/>
        <v>0.28998548318523154</v>
      </c>
      <c r="DB49" s="215">
        <f t="shared" ca="1" si="38"/>
        <v>0.2990475295347701</v>
      </c>
      <c r="DC49" s="155">
        <f t="shared" ca="1" si="52"/>
        <v>0.90620463495384862</v>
      </c>
      <c r="DD49" s="165"/>
      <c r="DE49" s="188" t="b" cm="1">
        <f t="array" aca="1" ref="DE49" ca="1">OR($G49=Forecast_Capex_Input!$BF$8:$BF$10)</f>
        <v>0</v>
      </c>
      <c r="DF49" s="188" cm="1">
        <f t="array" aca="1" ref="DF49" ca="1">IFERROR(INDEX(Forecast_Capex_Input!BG$12:BG$286,$X49)
*(INDEX(Forecast_Capex_Input!$H$12:$H$286,$X49)=Repex),0)
*$DE49</f>
        <v>0</v>
      </c>
      <c r="DG49" s="188" cm="1">
        <f t="array" aca="1" ref="DG49" ca="1">IFERROR(INDEX(Forecast_Capex_Input!BH$12:BH$286,$X49)
*(INDEX(Forecast_Capex_Input!$H$12:$H$286,$X49)=Repex),0)
*$DE49</f>
        <v>0</v>
      </c>
      <c r="DH49" s="188" cm="1">
        <f t="array" aca="1" ref="DH49" ca="1">IFERROR(INDEX(Forecast_Capex_Input!BI$12:BI$286,$X49)
*(INDEX(Forecast_Capex_Input!$H$12:$H$286,$X49)=Repex),0)
*$DE49</f>
        <v>0</v>
      </c>
      <c r="DI49" s="188" cm="1">
        <f t="array" aca="1" ref="DI49" ca="1">IFERROR(INDEX(Forecast_Capex_Input!BJ$12:BJ$286,$X49)
*(INDEX(Forecast_Capex_Input!$H$12:$H$286,$X49)=Repex),0)
*$DE49</f>
        <v>0</v>
      </c>
      <c r="DJ49" s="188" cm="1">
        <f t="array" aca="1" ref="DJ49" ca="1">IFERROR(INDEX(Forecast_Capex_Input!BK$12:BK$286,$X49)
*(INDEX(Forecast_Capex_Input!$H$12:$H$286,$X49)=Repex),0)
*$DE49</f>
        <v>0</v>
      </c>
      <c r="DK49" s="188" cm="1">
        <f t="array" aca="1" ref="DK49" ca="1">IFERROR(INDEX(Forecast_Capex_Input!BL$12:BL$286,$X49)
*(INDEX(Forecast_Capex_Input!$H$12:$H$286,$X49)=Repex),0)
*$DE49</f>
        <v>0</v>
      </c>
      <c r="DL49" s="165"/>
      <c r="DM49" s="188" t="b" cm="1">
        <f t="array" aca="1" ref="DM49" ca="1">OR($G49=Forecast_Capex_Input!$BN$8:$BN$9)</f>
        <v>0</v>
      </c>
      <c r="DN49" s="188" cm="1">
        <f t="array" aca="1" ref="DN49" ca="1">IFERROR(INDEX(Forecast_Capex_Input!BO$12:BO$286,$X49)
*(INDEX(Forecast_Capex_Input!$H$12:$H$286,$X49)=Repex),0)
*$DM49</f>
        <v>0</v>
      </c>
      <c r="DO49" s="188" cm="1">
        <f t="array" aca="1" ref="DO49" ca="1">IFERROR(INDEX(Forecast_Capex_Input!BP$12:BP$286,$X49)
*(INDEX(Forecast_Capex_Input!$H$12:$H$286,$X49)=Repex),0)
*$DM49</f>
        <v>0</v>
      </c>
      <c r="DP49" s="188" cm="1">
        <f t="array" aca="1" ref="DP49" ca="1">IFERROR(INDEX(Forecast_Capex_Input!BQ$12:BQ$286,$X49)
*(INDEX(Forecast_Capex_Input!$H$12:$H$286,$X49)=Repex),0)
*$DM49</f>
        <v>0</v>
      </c>
      <c r="DQ49" s="188" cm="1">
        <f t="array" aca="1" ref="DQ49" ca="1">IFERROR(INDEX(Forecast_Capex_Input!BR$12:BR$286,$X49)
*(INDEX(Forecast_Capex_Input!$H$12:$H$286,$X49)=Repex),0)
*$DM49</f>
        <v>0</v>
      </c>
      <c r="DR49" s="188" cm="1">
        <f t="array" aca="1" ref="DR49" ca="1">IFERROR(INDEX(Forecast_Capex_Input!BS$12:BS$286,$X49)
*(INDEX(Forecast_Capex_Input!$H$12:$H$286,$X49)=Repex),0)
*$DM49</f>
        <v>0</v>
      </c>
      <c r="DS49" s="165"/>
      <c r="DT49" s="188" t="b" cm="1">
        <f t="array" aca="1" ref="DT49" ca="1">OR($G49=Forecast_Capex_Input!$BU$8:$BU$10)</f>
        <v>1</v>
      </c>
      <c r="DU49" s="188" cm="1">
        <f t="array" aca="1" ref="DU49" ca="1">IFERROR(INDEX(Forecast_Capex_Input!BV$12:BV$286,$X49)
*(INDEX(Forecast_Capex_Input!$H$12:$H$286,$X49)=Repex),0)
*$DT49</f>
        <v>0.5962616822429907</v>
      </c>
      <c r="DV49" s="188" cm="1">
        <f t="array" aca="1" ref="DV49" ca="1">IFERROR(INDEX(Forecast_Capex_Input!BW$12:BW$286,$X49)
*(INDEX(Forecast_Capex_Input!$H$12:$H$286,$X49)=Repex),0)
*$DT49</f>
        <v>0.28037383177570091</v>
      </c>
      <c r="DW49" s="188" cm="1">
        <f t="array" aca="1" ref="DW49" ca="1">IFERROR(INDEX(Forecast_Capex_Input!BX$12:BX$286,$X49)
*(INDEX(Forecast_Capex_Input!$H$12:$H$286,$X49)=Repex),0)
*$DT49</f>
        <v>4.4859813084112146E-2</v>
      </c>
      <c r="DX49" s="188" cm="1">
        <f t="array" aca="1" ref="DX49" ca="1">IFERROR(INDEX(Forecast_Capex_Input!BY$12:BY$286,$X49)
*(INDEX(Forecast_Capex_Input!$H$12:$H$286,$X49)=Repex),0)
*$DT49</f>
        <v>0</v>
      </c>
      <c r="DY49" s="188" cm="1">
        <f t="array" aca="1" ref="DY49" ca="1">IFERROR(INDEX(Forecast_Capex_Input!BZ$12:BZ$286,$X49)
*(INDEX(Forecast_Capex_Input!$H$12:$H$286,$X49)=Repex),0)
*$DT49</f>
        <v>0</v>
      </c>
      <c r="DZ49" s="188" cm="1">
        <f t="array" aca="1" ref="DZ49" ca="1">IFERROR(INDEX(Forecast_Capex_Input!CA$12:CA$286,$X49)
*(INDEX(Forecast_Capex_Input!$H$12:$H$286,$X49)=Repex),0)
*$DT49</f>
        <v>0</v>
      </c>
      <c r="EA49" s="188" cm="1">
        <f t="array" aca="1" ref="EA49" ca="1">IFERROR(INDEX(Forecast_Capex_Input!CB$12:CB$286,$X49)
*(INDEX(Forecast_Capex_Input!$H$12:$H$286,$X49)=Repex),0)
*$DT49</f>
        <v>7.8504672897196259E-2</v>
      </c>
      <c r="EB49" s="188" cm="1">
        <f t="array" aca="1" ref="EB49" ca="1">IFERROR(INDEX(Forecast_Capex_Input!CC$12:CC$286,$X49)
*(INDEX(Forecast_Capex_Input!$H$12:$H$286,$X49)=Repex),0)
*$DT49</f>
        <v>0</v>
      </c>
      <c r="EC49" s="165"/>
      <c r="ED49" s="226" t="str">
        <f t="shared" si="39"/>
        <v>N/A</v>
      </c>
      <c r="EE49" s="174" t="s">
        <v>15</v>
      </c>
    </row>
    <row r="50" spans="3:135" x14ac:dyDescent="0.2">
      <c r="C50" s="174">
        <f t="shared" si="40"/>
        <v>40</v>
      </c>
      <c r="D50" s="167" t="str" cm="1">
        <f t="array" ref="D50">IFERROR(INDEX(Forecast_Capex_Input!$D$12:$D$286,$X50),NA)</f>
        <v>Gunnedah Secondary Systems Renewal</v>
      </c>
      <c r="E50" s="172" t="b" cm="1">
        <f t="array" ref="E50">IF($X50=NA,NA,INDEX(Forecast_Capex_Input!$E$12:$E$286,$X50))</f>
        <v>1</v>
      </c>
      <c r="F50" s="167" t="str" cm="1">
        <f t="array" aca="1" ref="F50" ca="1">IFERROR(INDEX(General!$E$25:$E$26,$Y50),NA)</f>
        <v>Labour</v>
      </c>
      <c r="G50" s="167" t="str" cm="1">
        <f t="array" aca="1" ref="G50" ca="1">IFERROR(INDEX(Forecast_Capex_Input!$AI$11:$BB$11,$AA50),NA)</f>
        <v>Business IT</v>
      </c>
      <c r="H50" s="189" cm="1">
        <f t="array" aca="1" ref="H50" ca="1">IFERROR(INDEX(Forecast_Capex_Input!$AI$12:$BB$286,$X50,$AA50),NA)</f>
        <v>7.8504672897196259E-2</v>
      </c>
      <c r="I50" s="199" t="str" cm="1">
        <f t="array" ref="I50">IFERROR(INDEX(Forecast_Capex_Input!$F$12:$F$286,$X50),NA)</f>
        <v>Replacement Expenditure</v>
      </c>
      <c r="J50" s="199" t="str" cm="1">
        <f t="array" ref="J50">IFERROR(INDEX(Forecast_Capex_Input!G$12:G$286,$X50),NA)</f>
        <v>Digital Infrastructure</v>
      </c>
      <c r="K50" s="199" t="str" cm="1">
        <f t="array" ref="K50">IFERROR(INDEX(Forecast_Capex_Input!H$12:H$286,$X50),NA)</f>
        <v>Repex</v>
      </c>
      <c r="L50" s="199" t="str" cm="1">
        <f t="array" ref="L50">IFERROR(INDEX(Forecast_Capex_Input!I$12:I$286,$X50),NA)</f>
        <v>N/A</v>
      </c>
      <c r="M50" s="199" t="str" cm="1">
        <f t="array" ref="M50">IFERROR(INDEX(Forecast_Capex_Input!J$12:J$286,$X50),NA)</f>
        <v>N/A</v>
      </c>
      <c r="N50" s="199" t="str" cm="1">
        <f t="array" ref="N50">IFERROR(INDEX(Forecast_Capex_Input!K$12:K$286,$X50),NA)</f>
        <v>DI - Protection systems</v>
      </c>
      <c r="O50" s="199" t="str" cm="1">
        <f t="array" ref="O50">IFERROR(INDEX(Forecast_Capex_Input!L$12:L$286,$X50),NA)</f>
        <v>DI - Safe and Reliable Network</v>
      </c>
      <c r="P50" s="199" t="str" cm="1">
        <f t="array" ref="P50">IFERROR(INDEX(Forecast_Capex_Input!M$12:M$286,$X50),NA)</f>
        <v>N/A</v>
      </c>
      <c r="Q50" s="172" t="str" cm="1">
        <f t="array" ref="Q50">IFERROR(INDEX(Forecast_Capex_Input!N$12:N$286,$X50),NA)</f>
        <v>No</v>
      </c>
      <c r="R50" s="265" cm="1">
        <f t="array" ref="R50">IFERROR(INDEX(Forecast_Capex_Input!O$12:O$286,$X50),0)</f>
        <v>0</v>
      </c>
      <c r="S50" s="172" t="str" cm="1">
        <f t="array" ref="S50">IFERROR(INDEX(Forecast_Capex_Input!P$12:P$286,$X50),0)</f>
        <v>Safety security &amp; reliability</v>
      </c>
      <c r="T50" s="199" t="str" cm="1">
        <f t="array" aca="1" ref="T50" ca="1">IFERROR(INDEX(General!$K$84:$K$103,$AA50),NA)</f>
        <v>Business IT (2018 onwards)</v>
      </c>
      <c r="U50" s="188" cm="1">
        <f t="array" aca="1" ref="U50" ca="1">IFERROR(
IF($F50=General!$E$25,INDEX(Forecast_Capex_Input!S$12:S$286,$X50),
INDEX(Forecast_Capex_Input!T$12:T$286,$X50)),0)</f>
        <v>0.36579143628087091</v>
      </c>
      <c r="V50" s="222" t="b">
        <f>IFERROR(INDEX(Overheads!$T$19:$T$26,MATCH($I50,Overheads!$E$19:$E$26,0)),FALSE)</f>
        <v>1</v>
      </c>
      <c r="W50" s="165"/>
      <c r="X50" s="174">
        <f>IFERROR(
IF(MATCH($C50,Forecast_Capex_Input!$CI$12:$CI$286,1)+1&gt;MAX(Forecast_Capex_Input!$C$12:$C$286),NA,
MATCH($C50,Forecast_Capex_Input!$CI$12:$CI$286,1)+1),1)</f>
        <v>16</v>
      </c>
      <c r="Y50" s="174" cm="1">
        <f t="array" aca="1" ref="Y50" ca="1">IFERROR(
IF(X49&lt;&gt;X50,1,
IF(COUNTIF(OFFSET(Y49,0,0,-INDEX(Forecast_Capex_Input!$CG$12:$CG$286,$X50)),Y49)=INDEX(Forecast_Capex_Input!$CG$12:$CG$286,$X50),Y49+1,Y49)),NA)</f>
        <v>1</v>
      </c>
      <c r="Z50" s="174" cm="1">
        <f t="array" ref="Z50">IFERROR($C50-IF($X50=1,1,INDEX(Forecast_Capex_Input!$CI$12:$CI$286,$X50-1))+1,NA)</f>
        <v>2</v>
      </c>
      <c r="AA50" s="174" cm="1">
        <f t="array" aca="1" ref="AA50" ca="1">IFERROR(IF(Y50=1,
INDEX(Forecast_Capex_Input!$AI$10:$BB$10,SMALL(IF(INDEX(Forecast_Capex_Input!$AI$12:$BB$286,$X50,0)&gt;0,COLUMN(Forecast_Capex_Input!$AI$10:$BB$10)-COLUMN(Forecast_Capex_Input!$AI$12)+1),ROWS(OFFSET(AA49,0,0,-$Z50)))),
OFFSET(AA49,-INDEX(Forecast_Capex_Input!$CG$12:$CG$286,$X50)+1,0)),NA)</f>
        <v>6</v>
      </c>
      <c r="AB50" s="174">
        <f t="shared" ca="1" si="9"/>
        <v>1</v>
      </c>
      <c r="AC50" s="222" t="b">
        <f t="shared" si="41"/>
        <v>0</v>
      </c>
      <c r="AD50" s="220" t="b">
        <v>0</v>
      </c>
      <c r="AE50" s="222" t="b">
        <f t="shared" si="10"/>
        <v>1</v>
      </c>
      <c r="AF50" s="165"/>
      <c r="AG50" s="215">
        <v>1.5007249711197308E-2</v>
      </c>
      <c r="AH50" s="215">
        <v>1.3642954282906645E-2</v>
      </c>
      <c r="AI50" s="215">
        <v>6.8214771414533224E-3</v>
      </c>
      <c r="AJ50" s="215">
        <v>1.5007249711197308E-2</v>
      </c>
      <c r="AK50" s="215">
        <v>1.5689397425342644E-2</v>
      </c>
      <c r="AL50" s="155">
        <v>6.6168328272097232E-2</v>
      </c>
      <c r="AM50" s="165"/>
      <c r="AN50" s="215" cm="1">
        <f t="array" aca="1" ref="AN50" ca="1">IFERROR(INDEX(General!O$33:O$34,$AB50)
*AG50,0)</f>
        <v>1.4982917938520853E-2</v>
      </c>
      <c r="AO50" s="215" cm="1">
        <f t="array" aca="1" ref="AO50" ca="1">IFERROR(INDEX(General!P$33:P$34,$AB50)
*AH50,0)</f>
        <v>1.3725010143969603E-2</v>
      </c>
      <c r="AP50" s="215" cm="1">
        <f t="array" aca="1" ref="AP50" ca="1">IFERROR(INDEX(General!Q$33:Q$34,$AB50)
*AI50,0)</f>
        <v>6.9242939458022019E-3</v>
      </c>
      <c r="AQ50" s="215" cm="1">
        <f t="array" aca="1" ref="AQ50" ca="1">IFERROR(INDEX(General!R$33:R$34,$AB50)
*AJ50,0)</f>
        <v>1.5358885887815294E-2</v>
      </c>
      <c r="AR50" s="215" cm="1">
        <f t="array" aca="1" ref="AR50" ca="1">IFERROR(INDEX(General!S$33:S$34,$AB50)
*AK50,0)</f>
        <v>1.6155784897386446E-2</v>
      </c>
      <c r="AS50" s="155">
        <f t="shared" ca="1" si="42"/>
        <v>6.7146892813494397E-2</v>
      </c>
      <c r="AT50" s="165"/>
      <c r="AU50" s="215">
        <f ca="1">IF($AE50=FALSE,AN50*Overheads!$R$24*$V50,
IFERROR(Overheads!$O$49*$V50*AN50,0)
+IFERROR(Overheads!Q$59*$V50*(AN50/Overheads!Q$68),0))</f>
        <v>2.0986033090642912E-3</v>
      </c>
      <c r="AV50" s="215">
        <f ca="1">IF($AE50=FALSE,AO50*Overheads!$R$24*$V50,
IFERROR(Overheads!$O$49*$V50*AO50,0)
+IFERROR(Overheads!R$59*$V50*(AO50/Overheads!R$68),0))</f>
        <v>1.6380860058199233E-3</v>
      </c>
      <c r="AW50" s="215">
        <f ca="1">IF($AE50=FALSE,AP50*Overheads!$R$24*$V50,
IFERROR(Overheads!$O$49*$V50*AP50,0)
+IFERROR(Overheads!S$59*$V50*(AP50/Overheads!S$68),0))</f>
        <v>9.0044315141253714E-4</v>
      </c>
      <c r="AX50" s="215">
        <f ca="1">IF($AE50=FALSE,AQ50*Overheads!$R$24*$V50,
IFERROR(Overheads!$O$49*$V50*AQ50,0)
+IFERROR(Overheads!T$59*$V50*(AQ50/Overheads!T$68),0))</f>
        <v>2.200790714135635E-3</v>
      </c>
      <c r="AY50" s="215">
        <f ca="1">IF($AE50=FALSE,AR50*Overheads!$R$24*$V50,
IFERROR(Overheads!$O$49*$V50*AR50,0)
+IFERROR(Overheads!U$59*$V50*(AR50/Overheads!U$68),0))</f>
        <v>1.9762806597037452E-3</v>
      </c>
      <c r="AZ50" s="155">
        <f t="shared" ca="1" si="43"/>
        <v>8.8142038401361322E-3</v>
      </c>
      <c r="BA50" s="165"/>
      <c r="BB50" s="215">
        <f ca="1">IF($AE50=FALSE,AN50*Overheads!$S$25,
IFERROR(Overheads!$O$50*AN50,0)
+IFERROR(Overheads!Q$60*(AN50/Overheads!Q$66),0))</f>
        <v>2.8166101295804311E-4</v>
      </c>
      <c r="BC50" s="215">
        <f ca="1">IF($AE50=FALSE,AO50*Overheads!$S$25,
IFERROR(Overheads!$O$50*AO50,0)
+IFERROR(Overheads!R$60*(AO50/Overheads!R$66),0))</f>
        <v>2.3157663184828132E-4</v>
      </c>
      <c r="BD50" s="215">
        <f ca="1">IF($AE50=FALSE,AP50*Overheads!$S$25,
IFERROR(Overheads!$O$50*AP50,0)
+IFERROR(Overheads!S$60*(AP50/Overheads!S$66),0))</f>
        <v>1.2708596045391267E-4</v>
      </c>
      <c r="BE50" s="215">
        <f ca="1">IF($AE50=FALSE,AQ50*Overheads!$S$25,
IFERROR(Overheads!$O$50*AQ50,0)
+IFERROR(Overheads!T$60*(AQ50/Overheads!T$66),0))</f>
        <v>3.1133693640780628E-4</v>
      </c>
      <c r="BF50" s="215">
        <f ca="1">IF($AE50=FALSE,AR50*Overheads!$S$25,
IFERROR(Overheads!$O$50*AR50,0)
+IFERROR(Overheads!U$60*(AR50/Overheads!U$66),0))</f>
        <v>2.8926038697654841E-4</v>
      </c>
      <c r="BG50" s="155">
        <f t="shared" ca="1" si="44"/>
        <v>1.2409209286445917E-3</v>
      </c>
      <c r="BH50" s="165"/>
      <c r="BI50" s="215">
        <f t="shared" ca="1" si="45"/>
        <v>1.7363182260543189E-2</v>
      </c>
      <c r="BJ50" s="215">
        <f t="shared" ca="1" si="11"/>
        <v>1.5594672781637807E-2</v>
      </c>
      <c r="BK50" s="215">
        <f t="shared" ca="1" si="12"/>
        <v>7.9518230576686531E-3</v>
      </c>
      <c r="BL50" s="215">
        <f t="shared" ca="1" si="13"/>
        <v>1.7871013538358738E-2</v>
      </c>
      <c r="BM50" s="215">
        <f t="shared" ca="1" si="14"/>
        <v>1.8421325944066737E-2</v>
      </c>
      <c r="BN50" s="155">
        <f t="shared" ca="1" si="46"/>
        <v>7.7202017582275129E-2</v>
      </c>
      <c r="BO50" s="165"/>
      <c r="BP50" s="187" cm="1">
        <f t="array" ref="BP50">IFERROR(IF($X50=$X49,BP49,INDEX(Forecast_Capex_Input!AC$12:AC$286,$X50)),0)</f>
        <v>0.1</v>
      </c>
      <c r="BQ50" s="187" cm="1">
        <f t="array" ref="BQ50">IFERROR(IF($X50=$X49,BQ49,INDEX(Forecast_Capex_Input!AD$12:AD$286,$X50)),0)</f>
        <v>0.11</v>
      </c>
      <c r="BR50" s="187" cm="1">
        <f t="array" ref="BR50">IFERROR(IF($X50=$X49,BR49,INDEX(Forecast_Capex_Input!AE$12:AE$286,$X50)),0)</f>
        <v>0.14000000000000001</v>
      </c>
      <c r="BS50" s="187" cm="1">
        <f t="array" ref="BS50">IFERROR(IF($X50=$X49,BS49,INDEX(Forecast_Capex_Input!AF$12:AF$286,$X50)),0)</f>
        <v>0.32</v>
      </c>
      <c r="BT50" s="187" cm="1">
        <f t="array" ref="BT50">IFERROR(IF($X50=$X49,BT49,INDEX(Forecast_Capex_Input!AG$12:AG$286,$X50)),0)</f>
        <v>0.33</v>
      </c>
      <c r="BU50" s="165"/>
      <c r="BV50" s="215">
        <f t="shared" si="15"/>
        <v>6.6168328272097239E-3</v>
      </c>
      <c r="BW50" s="215">
        <f t="shared" si="16"/>
        <v>7.2785161099306953E-3</v>
      </c>
      <c r="BX50" s="215">
        <f t="shared" si="17"/>
        <v>9.2635659580936128E-3</v>
      </c>
      <c r="BY50" s="215">
        <f t="shared" si="18"/>
        <v>2.1173865047071114E-2</v>
      </c>
      <c r="BZ50" s="215">
        <f t="shared" si="19"/>
        <v>2.1835548329792089E-2</v>
      </c>
      <c r="CA50" s="155">
        <f t="shared" si="47"/>
        <v>6.6168328272097232E-2</v>
      </c>
      <c r="CB50" s="165"/>
      <c r="CC50" s="215">
        <f t="shared" ca="1" si="20"/>
        <v>6.7146892813494397E-3</v>
      </c>
      <c r="CD50" s="215">
        <f t="shared" ca="1" si="21"/>
        <v>7.3861582094843833E-3</v>
      </c>
      <c r="CE50" s="215">
        <f t="shared" ca="1" si="22"/>
        <v>9.4005649938892159E-3</v>
      </c>
      <c r="CF50" s="215">
        <f t="shared" ca="1" si="23"/>
        <v>2.1487005700318206E-2</v>
      </c>
      <c r="CG50" s="215">
        <f t="shared" ca="1" si="24"/>
        <v>2.2158474628453152E-2</v>
      </c>
      <c r="CH50" s="155">
        <f t="shared" ca="1" si="48"/>
        <v>6.7146892813494397E-2</v>
      </c>
      <c r="CI50" s="165"/>
      <c r="CJ50" s="215">
        <f t="shared" ca="1" si="25"/>
        <v>8.8142038401361328E-4</v>
      </c>
      <c r="CK50" s="215">
        <f t="shared" ca="1" si="26"/>
        <v>9.6956242241497451E-4</v>
      </c>
      <c r="CL50" s="215">
        <f t="shared" ca="1" si="27"/>
        <v>1.2339885376190585E-3</v>
      </c>
      <c r="CM50" s="215">
        <f t="shared" ca="1" si="28"/>
        <v>2.8205452288435624E-3</v>
      </c>
      <c r="CN50" s="215">
        <f t="shared" ca="1" si="29"/>
        <v>2.9086872672449238E-3</v>
      </c>
      <c r="CO50" s="155">
        <f t="shared" ca="1" si="49"/>
        <v>8.8142038401361322E-3</v>
      </c>
      <c r="CP50" s="165"/>
      <c r="CQ50" s="223">
        <f t="shared" ca="1" si="30"/>
        <v>1.2409209286445917E-4</v>
      </c>
      <c r="CR50" s="223">
        <f t="shared" ca="1" si="31"/>
        <v>1.365013021509051E-4</v>
      </c>
      <c r="CS50" s="223">
        <f t="shared" ca="1" si="32"/>
        <v>1.7372893001024286E-4</v>
      </c>
      <c r="CT50" s="223">
        <f t="shared" ca="1" si="33"/>
        <v>3.9709469716626934E-4</v>
      </c>
      <c r="CU50" s="223">
        <f t="shared" ca="1" si="34"/>
        <v>4.0950390645271527E-4</v>
      </c>
      <c r="CV50" s="155">
        <f t="shared" ca="1" si="50"/>
        <v>1.2409209286445917E-3</v>
      </c>
      <c r="CW50" s="165"/>
      <c r="CX50" s="215">
        <f t="shared" ca="1" si="51"/>
        <v>7.7202017582275123E-3</v>
      </c>
      <c r="CY50" s="215">
        <f t="shared" ca="1" si="35"/>
        <v>8.4922219340502637E-3</v>
      </c>
      <c r="CZ50" s="215">
        <f t="shared" ca="1" si="36"/>
        <v>1.0808282461518517E-2</v>
      </c>
      <c r="DA50" s="215">
        <f t="shared" ca="1" si="37"/>
        <v>2.4704645626328039E-2</v>
      </c>
      <c r="DB50" s="215">
        <f t="shared" ca="1" si="38"/>
        <v>2.5476665802150793E-2</v>
      </c>
      <c r="DC50" s="155">
        <f t="shared" ca="1" si="52"/>
        <v>7.7202017582275129E-2</v>
      </c>
      <c r="DD50" s="165"/>
      <c r="DE50" s="188" t="b" cm="1">
        <f t="array" aca="1" ref="DE50" ca="1">OR($G50=Forecast_Capex_Input!$BF$8:$BF$10)</f>
        <v>0</v>
      </c>
      <c r="DF50" s="188" cm="1">
        <f t="array" aca="1" ref="DF50" ca="1">IFERROR(INDEX(Forecast_Capex_Input!BG$12:BG$286,$X50)
*(INDEX(Forecast_Capex_Input!$H$12:$H$286,$X50)=Repex),0)
*$DE50</f>
        <v>0</v>
      </c>
      <c r="DG50" s="188" cm="1">
        <f t="array" aca="1" ref="DG50" ca="1">IFERROR(INDEX(Forecast_Capex_Input!BH$12:BH$286,$X50)
*(INDEX(Forecast_Capex_Input!$H$12:$H$286,$X50)=Repex),0)
*$DE50</f>
        <v>0</v>
      </c>
      <c r="DH50" s="188" cm="1">
        <f t="array" aca="1" ref="DH50" ca="1">IFERROR(INDEX(Forecast_Capex_Input!BI$12:BI$286,$X50)
*(INDEX(Forecast_Capex_Input!$H$12:$H$286,$X50)=Repex),0)
*$DE50</f>
        <v>0</v>
      </c>
      <c r="DI50" s="188" cm="1">
        <f t="array" aca="1" ref="DI50" ca="1">IFERROR(INDEX(Forecast_Capex_Input!BJ$12:BJ$286,$X50)
*(INDEX(Forecast_Capex_Input!$H$12:$H$286,$X50)=Repex),0)
*$DE50</f>
        <v>0</v>
      </c>
      <c r="DJ50" s="188" cm="1">
        <f t="array" aca="1" ref="DJ50" ca="1">IFERROR(INDEX(Forecast_Capex_Input!BK$12:BK$286,$X50)
*(INDEX(Forecast_Capex_Input!$H$12:$H$286,$X50)=Repex),0)
*$DE50</f>
        <v>0</v>
      </c>
      <c r="DK50" s="188" cm="1">
        <f t="array" aca="1" ref="DK50" ca="1">IFERROR(INDEX(Forecast_Capex_Input!BL$12:BL$286,$X50)
*(INDEX(Forecast_Capex_Input!$H$12:$H$286,$X50)=Repex),0)
*$DE50</f>
        <v>0</v>
      </c>
      <c r="DL50" s="165"/>
      <c r="DM50" s="188" t="b" cm="1">
        <f t="array" aca="1" ref="DM50" ca="1">OR($G50=Forecast_Capex_Input!$BN$8:$BN$9)</f>
        <v>0</v>
      </c>
      <c r="DN50" s="188" cm="1">
        <f t="array" aca="1" ref="DN50" ca="1">IFERROR(INDEX(Forecast_Capex_Input!BO$12:BO$286,$X50)
*(INDEX(Forecast_Capex_Input!$H$12:$H$286,$X50)=Repex),0)
*$DM50</f>
        <v>0</v>
      </c>
      <c r="DO50" s="188" cm="1">
        <f t="array" aca="1" ref="DO50" ca="1">IFERROR(INDEX(Forecast_Capex_Input!BP$12:BP$286,$X50)
*(INDEX(Forecast_Capex_Input!$H$12:$H$286,$X50)=Repex),0)
*$DM50</f>
        <v>0</v>
      </c>
      <c r="DP50" s="188" cm="1">
        <f t="array" aca="1" ref="DP50" ca="1">IFERROR(INDEX(Forecast_Capex_Input!BQ$12:BQ$286,$X50)
*(INDEX(Forecast_Capex_Input!$H$12:$H$286,$X50)=Repex),0)
*$DM50</f>
        <v>0</v>
      </c>
      <c r="DQ50" s="188" cm="1">
        <f t="array" aca="1" ref="DQ50" ca="1">IFERROR(INDEX(Forecast_Capex_Input!BR$12:BR$286,$X50)
*(INDEX(Forecast_Capex_Input!$H$12:$H$286,$X50)=Repex),0)
*$DM50</f>
        <v>0</v>
      </c>
      <c r="DR50" s="188" cm="1">
        <f t="array" aca="1" ref="DR50" ca="1">IFERROR(INDEX(Forecast_Capex_Input!BS$12:BS$286,$X50)
*(INDEX(Forecast_Capex_Input!$H$12:$H$286,$X50)=Repex),0)
*$DM50</f>
        <v>0</v>
      </c>
      <c r="DS50" s="165"/>
      <c r="DT50" s="188" t="b" cm="1">
        <f t="array" aca="1" ref="DT50" ca="1">OR($G50=Forecast_Capex_Input!$BU$8:$BU$10)</f>
        <v>1</v>
      </c>
      <c r="DU50" s="188" cm="1">
        <f t="array" aca="1" ref="DU50" ca="1">IFERROR(INDEX(Forecast_Capex_Input!BV$12:BV$286,$X50)
*(INDEX(Forecast_Capex_Input!$H$12:$H$286,$X50)=Repex),0)
*$DT50</f>
        <v>0.5962616822429907</v>
      </c>
      <c r="DV50" s="188" cm="1">
        <f t="array" aca="1" ref="DV50" ca="1">IFERROR(INDEX(Forecast_Capex_Input!BW$12:BW$286,$X50)
*(INDEX(Forecast_Capex_Input!$H$12:$H$286,$X50)=Repex),0)
*$DT50</f>
        <v>0.28037383177570091</v>
      </c>
      <c r="DW50" s="188" cm="1">
        <f t="array" aca="1" ref="DW50" ca="1">IFERROR(INDEX(Forecast_Capex_Input!BX$12:BX$286,$X50)
*(INDEX(Forecast_Capex_Input!$H$12:$H$286,$X50)=Repex),0)
*$DT50</f>
        <v>4.4859813084112146E-2</v>
      </c>
      <c r="DX50" s="188" cm="1">
        <f t="array" aca="1" ref="DX50" ca="1">IFERROR(INDEX(Forecast_Capex_Input!BY$12:BY$286,$X50)
*(INDEX(Forecast_Capex_Input!$H$12:$H$286,$X50)=Repex),0)
*$DT50</f>
        <v>0</v>
      </c>
      <c r="DY50" s="188" cm="1">
        <f t="array" aca="1" ref="DY50" ca="1">IFERROR(INDEX(Forecast_Capex_Input!BZ$12:BZ$286,$X50)
*(INDEX(Forecast_Capex_Input!$H$12:$H$286,$X50)=Repex),0)
*$DT50</f>
        <v>0</v>
      </c>
      <c r="DZ50" s="188" cm="1">
        <f t="array" aca="1" ref="DZ50" ca="1">IFERROR(INDEX(Forecast_Capex_Input!CA$12:CA$286,$X50)
*(INDEX(Forecast_Capex_Input!$H$12:$H$286,$X50)=Repex),0)
*$DT50</f>
        <v>0</v>
      </c>
      <c r="EA50" s="188" cm="1">
        <f t="array" aca="1" ref="EA50" ca="1">IFERROR(INDEX(Forecast_Capex_Input!CB$12:CB$286,$X50)
*(INDEX(Forecast_Capex_Input!$H$12:$H$286,$X50)=Repex),0)
*$DT50</f>
        <v>7.8504672897196259E-2</v>
      </c>
      <c r="EB50" s="188" cm="1">
        <f t="array" aca="1" ref="EB50" ca="1">IFERROR(INDEX(Forecast_Capex_Input!CC$12:CC$286,$X50)
*(INDEX(Forecast_Capex_Input!$H$12:$H$286,$X50)=Repex),0)
*$DT50</f>
        <v>0</v>
      </c>
      <c r="EC50" s="165"/>
      <c r="ED50" s="226" t="str">
        <f t="shared" si="39"/>
        <v>N/A</v>
      </c>
      <c r="EE50" s="174" t="s">
        <v>15</v>
      </c>
    </row>
    <row r="51" spans="3:135" x14ac:dyDescent="0.2">
      <c r="C51" s="174">
        <f t="shared" si="40"/>
        <v>41</v>
      </c>
      <c r="D51" s="167" t="str" cm="1">
        <f t="array" ref="D51">IFERROR(INDEX(Forecast_Capex_Input!$D$12:$D$286,$X51),NA)</f>
        <v>Gunnedah Secondary Systems Renewal</v>
      </c>
      <c r="E51" s="172" t="b" cm="1">
        <f t="array" ref="E51">IF($X51=NA,NA,INDEX(Forecast_Capex_Input!$E$12:$E$286,$X51))</f>
        <v>1</v>
      </c>
      <c r="F51" s="167" t="str" cm="1">
        <f t="array" aca="1" ref="F51" ca="1">IFERROR(INDEX(General!$E$25:$E$26,$Y51),NA)</f>
        <v>Non-Labour</v>
      </c>
      <c r="G51" s="167" t="str" cm="1">
        <f t="array" aca="1" ref="G51" ca="1">IFERROR(INDEX(Forecast_Capex_Input!$AI$11:$BB$11,$AA51),NA)</f>
        <v>Secondary Systems</v>
      </c>
      <c r="H51" s="189" cm="1">
        <f t="array" aca="1" ref="H51" ca="1">IFERROR(INDEX(Forecast_Capex_Input!$AI$12:$BB$286,$X51,$AA51),NA)</f>
        <v>0.9214953271028038</v>
      </c>
      <c r="I51" s="199" t="str" cm="1">
        <f t="array" ref="I51">IFERROR(INDEX(Forecast_Capex_Input!$F$12:$F$286,$X51),NA)</f>
        <v>Replacement Expenditure</v>
      </c>
      <c r="J51" s="199" t="str" cm="1">
        <f t="array" ref="J51">IFERROR(INDEX(Forecast_Capex_Input!G$12:G$286,$X51),NA)</f>
        <v>Digital Infrastructure</v>
      </c>
      <c r="K51" s="199" t="str" cm="1">
        <f t="array" ref="K51">IFERROR(INDEX(Forecast_Capex_Input!H$12:H$286,$X51),NA)</f>
        <v>Repex</v>
      </c>
      <c r="L51" s="199" t="str" cm="1">
        <f t="array" ref="L51">IFERROR(INDEX(Forecast_Capex_Input!I$12:I$286,$X51),NA)</f>
        <v>N/A</v>
      </c>
      <c r="M51" s="199" t="str" cm="1">
        <f t="array" ref="M51">IFERROR(INDEX(Forecast_Capex_Input!J$12:J$286,$X51),NA)</f>
        <v>N/A</v>
      </c>
      <c r="N51" s="199" t="str" cm="1">
        <f t="array" ref="N51">IFERROR(INDEX(Forecast_Capex_Input!K$12:K$286,$X51),NA)</f>
        <v>DI - Protection systems</v>
      </c>
      <c r="O51" s="199" t="str" cm="1">
        <f t="array" ref="O51">IFERROR(INDEX(Forecast_Capex_Input!L$12:L$286,$X51),NA)</f>
        <v>DI - Safe and Reliable Network</v>
      </c>
      <c r="P51" s="199" t="str" cm="1">
        <f t="array" ref="P51">IFERROR(INDEX(Forecast_Capex_Input!M$12:M$286,$X51),NA)</f>
        <v>N/A</v>
      </c>
      <c r="Q51" s="172" t="str" cm="1">
        <f t="array" ref="Q51">IFERROR(INDEX(Forecast_Capex_Input!N$12:N$286,$X51),NA)</f>
        <v>No</v>
      </c>
      <c r="R51" s="265" cm="1">
        <f t="array" ref="R51">IFERROR(INDEX(Forecast_Capex_Input!O$12:O$286,$X51),0)</f>
        <v>0</v>
      </c>
      <c r="S51" s="172" t="str" cm="1">
        <f t="array" ref="S51">IFERROR(INDEX(Forecast_Capex_Input!P$12:P$286,$X51),0)</f>
        <v>Safety security &amp; reliability</v>
      </c>
      <c r="T51" s="199" t="str" cm="1">
        <f t="array" aca="1" ref="T51" ca="1">IFERROR(INDEX(General!$K$84:$K$103,$AA51),NA)</f>
        <v>Secondary Systems (2018-23)</v>
      </c>
      <c r="U51" s="188" cm="1">
        <f t="array" aca="1" ref="U51" ca="1">IFERROR(
IF($F51=General!$E$25,INDEX(Forecast_Capex_Input!S$12:S$286,$X51),
INDEX(Forecast_Capex_Input!T$12:T$286,$X51)),0)</f>
        <v>0.63420856371912904</v>
      </c>
      <c r="V51" s="222" t="b">
        <f>IFERROR(INDEX(Overheads!$T$19:$T$26,MATCH($I51,Overheads!$E$19:$E$26,0)),FALSE)</f>
        <v>1</v>
      </c>
      <c r="W51" s="165"/>
      <c r="X51" s="174">
        <f>IFERROR(
IF(MATCH($C51,Forecast_Capex_Input!$CI$12:$CI$286,1)+1&gt;MAX(Forecast_Capex_Input!$C$12:$C$286),NA,
MATCH($C51,Forecast_Capex_Input!$CI$12:$CI$286,1)+1),1)</f>
        <v>16</v>
      </c>
      <c r="Y51" s="174" cm="1">
        <f t="array" aca="1" ref="Y51" ca="1">IFERROR(
IF(X50&lt;&gt;X51,1,
IF(COUNTIF(OFFSET(Y50,0,0,-INDEX(Forecast_Capex_Input!$CG$12:$CG$286,$X51)),Y50)=INDEX(Forecast_Capex_Input!$CG$12:$CG$286,$X51),Y50+1,Y50)),NA)</f>
        <v>2</v>
      </c>
      <c r="Z51" s="174" cm="1">
        <f t="array" ref="Z51">IFERROR($C51-IF($X51=1,1,INDEX(Forecast_Capex_Input!$CI$12:$CI$286,$X51-1))+1,NA)</f>
        <v>3</v>
      </c>
      <c r="AA51" s="174" cm="1">
        <f t="array" aca="1" ref="AA51" ca="1">IFERROR(IF(Y51=1,
INDEX(Forecast_Capex_Input!$AI$10:$BB$10,SMALL(IF(INDEX(Forecast_Capex_Input!$AI$12:$BB$286,$X51,0)&gt;0,COLUMN(Forecast_Capex_Input!$AI$10:$BB$10)-COLUMN(Forecast_Capex_Input!$AI$12)+1),ROWS(OFFSET(AA50,0,0,-$Z51)))),
OFFSET(AA50,-INDEX(Forecast_Capex_Input!$CG$12:$CG$286,$X51)+1,0)),NA)</f>
        <v>4</v>
      </c>
      <c r="AB51" s="174">
        <f t="shared" ca="1" si="9"/>
        <v>2</v>
      </c>
      <c r="AC51" s="222" t="b">
        <f t="shared" si="41"/>
        <v>0</v>
      </c>
      <c r="AD51" s="220" t="b">
        <v>0</v>
      </c>
      <c r="AE51" s="222" t="b">
        <f t="shared" si="10"/>
        <v>1</v>
      </c>
      <c r="AF51" s="165"/>
      <c r="AG51" s="215">
        <v>0.30541988275060972</v>
      </c>
      <c r="AH51" s="215">
        <v>0.27765443886419072</v>
      </c>
      <c r="AI51" s="215">
        <v>0.13882721943209536</v>
      </c>
      <c r="AJ51" s="215">
        <v>0.30541988275060972</v>
      </c>
      <c r="AK51" s="215">
        <v>0.31930260469381933</v>
      </c>
      <c r="AL51" s="155">
        <v>1.3466240284913251</v>
      </c>
      <c r="AM51" s="165"/>
      <c r="AN51" s="215" cm="1">
        <f t="array" aca="1" ref="AN51" ca="1">IFERROR(INDEX(General!O$33:O$34,$AB51)
*AG51,0)</f>
        <v>0.30541988275060972</v>
      </c>
      <c r="AO51" s="215" cm="1">
        <f t="array" aca="1" ref="AO51" ca="1">IFERROR(INDEX(General!P$33:P$34,$AB51)
*AH51,0)</f>
        <v>0.27765443886419072</v>
      </c>
      <c r="AP51" s="215" cm="1">
        <f t="array" aca="1" ref="AP51" ca="1">IFERROR(INDEX(General!Q$33:Q$34,$AB51)
*AI51,0)</f>
        <v>0.13882721943209536</v>
      </c>
      <c r="AQ51" s="215" cm="1">
        <f t="array" aca="1" ref="AQ51" ca="1">IFERROR(INDEX(General!R$33:R$34,$AB51)
*AJ51,0)</f>
        <v>0.30541988275060972</v>
      </c>
      <c r="AR51" s="215" cm="1">
        <f t="array" aca="1" ref="AR51" ca="1">IFERROR(INDEX(General!S$33:S$34,$AB51)
*AK51,0)</f>
        <v>0.31930260469381933</v>
      </c>
      <c r="AS51" s="155">
        <f t="shared" ca="1" si="42"/>
        <v>1.3466240284913251</v>
      </c>
      <c r="AT51" s="165"/>
      <c r="AU51" s="215">
        <f ca="1">IF($AE51=FALSE,AN51*Overheads!$R$24*$V51,
IFERROR(Overheads!$O$49*$V51*AN51,0)
+IFERROR(Overheads!Q$59*$V51*(AN51/Overheads!Q$68),0))</f>
        <v>4.2779062077525729E-2</v>
      </c>
      <c r="AV51" s="215">
        <f ca="1">IF($AE51=FALSE,AO51*Overheads!$R$24*$V51,
IFERROR(Overheads!$O$49*$V51*AO51,0)
+IFERROR(Overheads!R$59*$V51*(AO51/Overheads!R$68),0))</f>
        <v>3.3138179570457414E-2</v>
      </c>
      <c r="AW51" s="215">
        <f ca="1">IF($AE51=FALSE,AP51*Overheads!$R$24*$V51,
IFERROR(Overheads!$O$49*$V51*AP51,0)
+IFERROR(Overheads!S$59*$V51*(AP51/Overheads!S$68),0))</f>
        <v>1.805325134168512E-2</v>
      </c>
      <c r="AX51" s="215">
        <f ca="1">IF($AE51=FALSE,AQ51*Overheads!$R$24*$V51,
IFERROR(Overheads!$O$49*$V51*AQ51,0)
+IFERROR(Overheads!T$59*$V51*(AQ51/Overheads!T$68),0))</f>
        <v>4.3763932278654855E-2</v>
      </c>
      <c r="AY51" s="215">
        <f ca="1">IF($AE51=FALSE,AR51*Overheads!$R$24*$V51,
IFERROR(Overheads!$O$49*$V51*AR51,0)
+IFERROR(Overheads!U$59*$V51*(AR51/Overheads!U$68),0))</f>
        <v>3.9059170833074697E-2</v>
      </c>
      <c r="AZ51" s="155">
        <f t="shared" ca="1" si="43"/>
        <v>0.1767935961013978</v>
      </c>
      <c r="BA51" s="165"/>
      <c r="BB51" s="215">
        <f ca="1">IF($AE51=FALSE,AN51*Overheads!$S$25,
IFERROR(Overheads!$O$50*AN51,0)
+IFERROR(Overheads!Q$60*(AN51/Overheads!Q$66),0))</f>
        <v>5.7415300481553633E-3</v>
      </c>
      <c r="BC51" s="215">
        <f ca="1">IF($AE51=FALSE,AO51*Overheads!$S$25,
IFERROR(Overheads!$O$50*AO51,0)
+IFERROR(Overheads!R$60*(AO51/Overheads!R$66),0))</f>
        <v>4.6847528049474511E-3</v>
      </c>
      <c r="BD51" s="215">
        <f ca="1">IF($AE51=FALSE,AP51*Overheads!$S$25,
IFERROR(Overheads!$O$50*AP51,0)
+IFERROR(Overheads!S$60*(AP51/Overheads!S$66),0))</f>
        <v>2.5479840481598629E-3</v>
      </c>
      <c r="BE51" s="215">
        <f ca="1">IF($AE51=FALSE,AQ51*Overheads!$S$25,
IFERROR(Overheads!$O$50*AQ51,0)
+IFERROR(Overheads!T$60*(AQ51/Overheads!T$66),0))</f>
        <v>6.1911060026198271E-3</v>
      </c>
      <c r="BF51" s="215">
        <f ca="1">IF($AE51=FALSE,AR51*Overheads!$S$25,
IFERROR(Overheads!$O$50*AR51,0)
+IFERROR(Overheads!U$60*(AR51/Overheads!U$66),0))</f>
        <v>5.7169364152214958E-3</v>
      </c>
      <c r="BG51" s="155">
        <f t="shared" ca="1" si="44"/>
        <v>2.4882309319103998E-2</v>
      </c>
      <c r="BH51" s="165"/>
      <c r="BI51" s="215">
        <f t="shared" ca="1" si="45"/>
        <v>0.35394047487629082</v>
      </c>
      <c r="BJ51" s="215">
        <f t="shared" ca="1" si="11"/>
        <v>0.31547737123959557</v>
      </c>
      <c r="BK51" s="215">
        <f t="shared" ca="1" si="12"/>
        <v>0.15942845482194035</v>
      </c>
      <c r="BL51" s="215">
        <f t="shared" ca="1" si="13"/>
        <v>0.35537492103188439</v>
      </c>
      <c r="BM51" s="215">
        <f t="shared" ca="1" si="14"/>
        <v>0.3640787119421155</v>
      </c>
      <c r="BN51" s="155">
        <f t="shared" ca="1" si="46"/>
        <v>1.5482999339118266</v>
      </c>
      <c r="BO51" s="165"/>
      <c r="BP51" s="187" cm="1">
        <f t="array" ref="BP51">IFERROR(IF($X51=$X50,BP50,INDEX(Forecast_Capex_Input!AC$12:AC$286,$X51)),0)</f>
        <v>0.1</v>
      </c>
      <c r="BQ51" s="187" cm="1">
        <f t="array" ref="BQ51">IFERROR(IF($X51=$X50,BQ50,INDEX(Forecast_Capex_Input!AD$12:AD$286,$X51)),0)</f>
        <v>0.11</v>
      </c>
      <c r="BR51" s="187" cm="1">
        <f t="array" ref="BR51">IFERROR(IF($X51=$X50,BR50,INDEX(Forecast_Capex_Input!AE$12:AE$286,$X51)),0)</f>
        <v>0.14000000000000001</v>
      </c>
      <c r="BS51" s="187" cm="1">
        <f t="array" ref="BS51">IFERROR(IF($X51=$X50,BS50,INDEX(Forecast_Capex_Input!AF$12:AF$286,$X51)),0)</f>
        <v>0.32</v>
      </c>
      <c r="BT51" s="187" cm="1">
        <f t="array" ref="BT51">IFERROR(IF($X51=$X50,BT50,INDEX(Forecast_Capex_Input!AG$12:AG$286,$X51)),0)</f>
        <v>0.33</v>
      </c>
      <c r="BU51" s="165"/>
      <c r="BV51" s="215">
        <f t="shared" si="15"/>
        <v>0.13466240284913253</v>
      </c>
      <c r="BW51" s="215">
        <f t="shared" si="16"/>
        <v>0.14812864313404575</v>
      </c>
      <c r="BX51" s="215">
        <f t="shared" si="17"/>
        <v>0.18852736398878553</v>
      </c>
      <c r="BY51" s="215">
        <f t="shared" si="18"/>
        <v>0.43091968911722406</v>
      </c>
      <c r="BZ51" s="215">
        <f t="shared" si="19"/>
        <v>0.44438592940213734</v>
      </c>
      <c r="CA51" s="155">
        <f t="shared" si="47"/>
        <v>1.3466240284913251</v>
      </c>
      <c r="CB51" s="165"/>
      <c r="CC51" s="215">
        <f t="shared" ca="1" si="20"/>
        <v>0.13466240284913253</v>
      </c>
      <c r="CD51" s="215">
        <f t="shared" ca="1" si="21"/>
        <v>0.14812864313404575</v>
      </c>
      <c r="CE51" s="215">
        <f t="shared" ca="1" si="22"/>
        <v>0.18852736398878553</v>
      </c>
      <c r="CF51" s="215">
        <f t="shared" ca="1" si="23"/>
        <v>0.43091968911722406</v>
      </c>
      <c r="CG51" s="215">
        <f t="shared" ca="1" si="24"/>
        <v>0.44438592940213734</v>
      </c>
      <c r="CH51" s="155">
        <f t="shared" ca="1" si="48"/>
        <v>1.3466240284913251</v>
      </c>
      <c r="CI51" s="165"/>
      <c r="CJ51" s="215">
        <f t="shared" ca="1" si="25"/>
        <v>1.7679359610139781E-2</v>
      </c>
      <c r="CK51" s="215">
        <f t="shared" ca="1" si="26"/>
        <v>1.944729557115376E-2</v>
      </c>
      <c r="CL51" s="215">
        <f t="shared" ca="1" si="27"/>
        <v>2.4751103454195695E-2</v>
      </c>
      <c r="CM51" s="215">
        <f t="shared" ca="1" si="28"/>
        <v>5.6573950752447297E-2</v>
      </c>
      <c r="CN51" s="215">
        <f t="shared" ca="1" si="29"/>
        <v>5.8341886713461279E-2</v>
      </c>
      <c r="CO51" s="155">
        <f t="shared" ca="1" si="49"/>
        <v>0.1767935961013978</v>
      </c>
      <c r="CP51" s="165"/>
      <c r="CQ51" s="223">
        <f t="shared" ca="1" si="30"/>
        <v>2.4882309319104001E-3</v>
      </c>
      <c r="CR51" s="223">
        <f t="shared" ca="1" si="31"/>
        <v>2.7370540251014396E-3</v>
      </c>
      <c r="CS51" s="223">
        <f t="shared" ca="1" si="32"/>
        <v>3.48352330467456E-3</v>
      </c>
      <c r="CT51" s="223">
        <f t="shared" ca="1" si="33"/>
        <v>7.962338982113279E-3</v>
      </c>
      <c r="CU51" s="223">
        <f t="shared" ca="1" si="34"/>
        <v>8.2111620753043194E-3</v>
      </c>
      <c r="CV51" s="155">
        <f t="shared" ca="1" si="50"/>
        <v>2.4882309319103998E-2</v>
      </c>
      <c r="CW51" s="165"/>
      <c r="CX51" s="215">
        <f t="shared" ca="1" si="51"/>
        <v>0.1548299933911827</v>
      </c>
      <c r="CY51" s="215">
        <f t="shared" ca="1" si="35"/>
        <v>0.17031299273030095</v>
      </c>
      <c r="CZ51" s="215">
        <f t="shared" ca="1" si="36"/>
        <v>0.21676199074765579</v>
      </c>
      <c r="DA51" s="215">
        <f t="shared" ca="1" si="37"/>
        <v>0.49545597885178466</v>
      </c>
      <c r="DB51" s="215">
        <f t="shared" ca="1" si="38"/>
        <v>0.51093897819090295</v>
      </c>
      <c r="DC51" s="155">
        <f t="shared" ca="1" si="52"/>
        <v>1.5482999339118271</v>
      </c>
      <c r="DD51" s="165"/>
      <c r="DE51" s="188" t="b" cm="1">
        <f t="array" aca="1" ref="DE51" ca="1">OR($G51=Forecast_Capex_Input!$BF$8:$BF$10)</f>
        <v>0</v>
      </c>
      <c r="DF51" s="188" cm="1">
        <f t="array" aca="1" ref="DF51" ca="1">IFERROR(INDEX(Forecast_Capex_Input!BG$12:BG$286,$X51)
*(INDEX(Forecast_Capex_Input!$H$12:$H$286,$X51)=Repex),0)
*$DE51</f>
        <v>0</v>
      </c>
      <c r="DG51" s="188" cm="1">
        <f t="array" aca="1" ref="DG51" ca="1">IFERROR(INDEX(Forecast_Capex_Input!BH$12:BH$286,$X51)
*(INDEX(Forecast_Capex_Input!$H$12:$H$286,$X51)=Repex),0)
*$DE51</f>
        <v>0</v>
      </c>
      <c r="DH51" s="188" cm="1">
        <f t="array" aca="1" ref="DH51" ca="1">IFERROR(INDEX(Forecast_Capex_Input!BI$12:BI$286,$X51)
*(INDEX(Forecast_Capex_Input!$H$12:$H$286,$X51)=Repex),0)
*$DE51</f>
        <v>0</v>
      </c>
      <c r="DI51" s="188" cm="1">
        <f t="array" aca="1" ref="DI51" ca="1">IFERROR(INDEX(Forecast_Capex_Input!BJ$12:BJ$286,$X51)
*(INDEX(Forecast_Capex_Input!$H$12:$H$286,$X51)=Repex),0)
*$DE51</f>
        <v>0</v>
      </c>
      <c r="DJ51" s="188" cm="1">
        <f t="array" aca="1" ref="DJ51" ca="1">IFERROR(INDEX(Forecast_Capex_Input!BK$12:BK$286,$X51)
*(INDEX(Forecast_Capex_Input!$H$12:$H$286,$X51)=Repex),0)
*$DE51</f>
        <v>0</v>
      </c>
      <c r="DK51" s="188" cm="1">
        <f t="array" aca="1" ref="DK51" ca="1">IFERROR(INDEX(Forecast_Capex_Input!BL$12:BL$286,$X51)
*(INDEX(Forecast_Capex_Input!$H$12:$H$286,$X51)=Repex),0)
*$DE51</f>
        <v>0</v>
      </c>
      <c r="DL51" s="165"/>
      <c r="DM51" s="188" t="b" cm="1">
        <f t="array" aca="1" ref="DM51" ca="1">OR($G51=Forecast_Capex_Input!$BN$8:$BN$9)</f>
        <v>0</v>
      </c>
      <c r="DN51" s="188" cm="1">
        <f t="array" aca="1" ref="DN51" ca="1">IFERROR(INDEX(Forecast_Capex_Input!BO$12:BO$286,$X51)
*(INDEX(Forecast_Capex_Input!$H$12:$H$286,$X51)=Repex),0)
*$DM51</f>
        <v>0</v>
      </c>
      <c r="DO51" s="188" cm="1">
        <f t="array" aca="1" ref="DO51" ca="1">IFERROR(INDEX(Forecast_Capex_Input!BP$12:BP$286,$X51)
*(INDEX(Forecast_Capex_Input!$H$12:$H$286,$X51)=Repex),0)
*$DM51</f>
        <v>0</v>
      </c>
      <c r="DP51" s="188" cm="1">
        <f t="array" aca="1" ref="DP51" ca="1">IFERROR(INDEX(Forecast_Capex_Input!BQ$12:BQ$286,$X51)
*(INDEX(Forecast_Capex_Input!$H$12:$H$286,$X51)=Repex),0)
*$DM51</f>
        <v>0</v>
      </c>
      <c r="DQ51" s="188" cm="1">
        <f t="array" aca="1" ref="DQ51" ca="1">IFERROR(INDEX(Forecast_Capex_Input!BR$12:BR$286,$X51)
*(INDEX(Forecast_Capex_Input!$H$12:$H$286,$X51)=Repex),0)
*$DM51</f>
        <v>0</v>
      </c>
      <c r="DR51" s="188" cm="1">
        <f t="array" aca="1" ref="DR51" ca="1">IFERROR(INDEX(Forecast_Capex_Input!BS$12:BS$286,$X51)
*(INDEX(Forecast_Capex_Input!$H$12:$H$286,$X51)=Repex),0)
*$DM51</f>
        <v>0</v>
      </c>
      <c r="DS51" s="165"/>
      <c r="DT51" s="188" t="b" cm="1">
        <f t="array" aca="1" ref="DT51" ca="1">OR($G51=Forecast_Capex_Input!$BU$8:$BU$10)</f>
        <v>1</v>
      </c>
      <c r="DU51" s="188" cm="1">
        <f t="array" aca="1" ref="DU51" ca="1">IFERROR(INDEX(Forecast_Capex_Input!BV$12:BV$286,$X51)
*(INDEX(Forecast_Capex_Input!$H$12:$H$286,$X51)=Repex),0)
*$DT51</f>
        <v>0.5962616822429907</v>
      </c>
      <c r="DV51" s="188" cm="1">
        <f t="array" aca="1" ref="DV51" ca="1">IFERROR(INDEX(Forecast_Capex_Input!BW$12:BW$286,$X51)
*(INDEX(Forecast_Capex_Input!$H$12:$H$286,$X51)=Repex),0)
*$DT51</f>
        <v>0.28037383177570091</v>
      </c>
      <c r="DW51" s="188" cm="1">
        <f t="array" aca="1" ref="DW51" ca="1">IFERROR(INDEX(Forecast_Capex_Input!BX$12:BX$286,$X51)
*(INDEX(Forecast_Capex_Input!$H$12:$H$286,$X51)=Repex),0)
*$DT51</f>
        <v>4.4859813084112146E-2</v>
      </c>
      <c r="DX51" s="188" cm="1">
        <f t="array" aca="1" ref="DX51" ca="1">IFERROR(INDEX(Forecast_Capex_Input!BY$12:BY$286,$X51)
*(INDEX(Forecast_Capex_Input!$H$12:$H$286,$X51)=Repex),0)
*$DT51</f>
        <v>0</v>
      </c>
      <c r="DY51" s="188" cm="1">
        <f t="array" aca="1" ref="DY51" ca="1">IFERROR(INDEX(Forecast_Capex_Input!BZ$12:BZ$286,$X51)
*(INDEX(Forecast_Capex_Input!$H$12:$H$286,$X51)=Repex),0)
*$DT51</f>
        <v>0</v>
      </c>
      <c r="DZ51" s="188" cm="1">
        <f t="array" aca="1" ref="DZ51" ca="1">IFERROR(INDEX(Forecast_Capex_Input!CA$12:CA$286,$X51)
*(INDEX(Forecast_Capex_Input!$H$12:$H$286,$X51)=Repex),0)
*$DT51</f>
        <v>0</v>
      </c>
      <c r="EA51" s="188" cm="1">
        <f t="array" aca="1" ref="EA51" ca="1">IFERROR(INDEX(Forecast_Capex_Input!CB$12:CB$286,$X51)
*(INDEX(Forecast_Capex_Input!$H$12:$H$286,$X51)=Repex),0)
*$DT51</f>
        <v>7.8504672897196259E-2</v>
      </c>
      <c r="EB51" s="188" cm="1">
        <f t="array" aca="1" ref="EB51" ca="1">IFERROR(INDEX(Forecast_Capex_Input!CC$12:CC$286,$X51)
*(INDEX(Forecast_Capex_Input!$H$12:$H$286,$X51)=Repex),0)
*$DT51</f>
        <v>0</v>
      </c>
      <c r="EC51" s="165"/>
      <c r="ED51" s="226" t="str">
        <f t="shared" si="39"/>
        <v>N/A</v>
      </c>
      <c r="EE51" s="174" t="s">
        <v>15</v>
      </c>
    </row>
    <row r="52" spans="3:135" x14ac:dyDescent="0.2">
      <c r="C52" s="174">
        <f t="shared" si="40"/>
        <v>42</v>
      </c>
      <c r="D52" s="167" t="str" cm="1">
        <f t="array" ref="D52">IFERROR(INDEX(Forecast_Capex_Input!$D$12:$D$286,$X52),NA)</f>
        <v>Gunnedah Secondary Systems Renewal</v>
      </c>
      <c r="E52" s="172" t="b" cm="1">
        <f t="array" ref="E52">IF($X52=NA,NA,INDEX(Forecast_Capex_Input!$E$12:$E$286,$X52))</f>
        <v>1</v>
      </c>
      <c r="F52" s="167" t="str" cm="1">
        <f t="array" aca="1" ref="F52" ca="1">IFERROR(INDEX(General!$E$25:$E$26,$Y52),NA)</f>
        <v>Non-Labour</v>
      </c>
      <c r="G52" s="167" t="str" cm="1">
        <f t="array" aca="1" ref="G52" ca="1">IFERROR(INDEX(Forecast_Capex_Input!$AI$11:$BB$11,$AA52),NA)</f>
        <v>Business IT</v>
      </c>
      <c r="H52" s="189" cm="1">
        <f t="array" aca="1" ref="H52" ca="1">IFERROR(INDEX(Forecast_Capex_Input!$AI$12:$BB$286,$X52,$AA52),NA)</f>
        <v>7.8504672897196259E-2</v>
      </c>
      <c r="I52" s="199" t="str" cm="1">
        <f t="array" ref="I52">IFERROR(INDEX(Forecast_Capex_Input!$F$12:$F$286,$X52),NA)</f>
        <v>Replacement Expenditure</v>
      </c>
      <c r="J52" s="199" t="str" cm="1">
        <f t="array" ref="J52">IFERROR(INDEX(Forecast_Capex_Input!G$12:G$286,$X52),NA)</f>
        <v>Digital Infrastructure</v>
      </c>
      <c r="K52" s="199" t="str" cm="1">
        <f t="array" ref="K52">IFERROR(INDEX(Forecast_Capex_Input!H$12:H$286,$X52),NA)</f>
        <v>Repex</v>
      </c>
      <c r="L52" s="199" t="str" cm="1">
        <f t="array" ref="L52">IFERROR(INDEX(Forecast_Capex_Input!I$12:I$286,$X52),NA)</f>
        <v>N/A</v>
      </c>
      <c r="M52" s="199" t="str" cm="1">
        <f t="array" ref="M52">IFERROR(INDEX(Forecast_Capex_Input!J$12:J$286,$X52),NA)</f>
        <v>N/A</v>
      </c>
      <c r="N52" s="199" t="str" cm="1">
        <f t="array" ref="N52">IFERROR(INDEX(Forecast_Capex_Input!K$12:K$286,$X52),NA)</f>
        <v>DI - Protection systems</v>
      </c>
      <c r="O52" s="199" t="str" cm="1">
        <f t="array" ref="O52">IFERROR(INDEX(Forecast_Capex_Input!L$12:L$286,$X52),NA)</f>
        <v>DI - Safe and Reliable Network</v>
      </c>
      <c r="P52" s="199" t="str" cm="1">
        <f t="array" ref="P52">IFERROR(INDEX(Forecast_Capex_Input!M$12:M$286,$X52),NA)</f>
        <v>N/A</v>
      </c>
      <c r="Q52" s="172" t="str" cm="1">
        <f t="array" ref="Q52">IFERROR(INDEX(Forecast_Capex_Input!N$12:N$286,$X52),NA)</f>
        <v>No</v>
      </c>
      <c r="R52" s="265" cm="1">
        <f t="array" ref="R52">IFERROR(INDEX(Forecast_Capex_Input!O$12:O$286,$X52),0)</f>
        <v>0</v>
      </c>
      <c r="S52" s="172" t="str" cm="1">
        <f t="array" ref="S52">IFERROR(INDEX(Forecast_Capex_Input!P$12:P$286,$X52),0)</f>
        <v>Safety security &amp; reliability</v>
      </c>
      <c r="T52" s="199" t="str" cm="1">
        <f t="array" aca="1" ref="T52" ca="1">IFERROR(INDEX(General!$K$84:$K$103,$AA52),NA)</f>
        <v>Business IT (2018 onwards)</v>
      </c>
      <c r="U52" s="188" cm="1">
        <f t="array" aca="1" ref="U52" ca="1">IFERROR(
IF($F52=General!$E$25,INDEX(Forecast_Capex_Input!S$12:S$286,$X52),
INDEX(Forecast_Capex_Input!T$12:T$286,$X52)),0)</f>
        <v>0.63420856371912904</v>
      </c>
      <c r="V52" s="222" t="b">
        <f>IFERROR(INDEX(Overheads!$T$19:$T$26,MATCH($I52,Overheads!$E$19:$E$26,0)),FALSE)</f>
        <v>1</v>
      </c>
      <c r="W52" s="165"/>
      <c r="X52" s="174">
        <f>IFERROR(
IF(MATCH($C52,Forecast_Capex_Input!$CI$12:$CI$286,1)+1&gt;MAX(Forecast_Capex_Input!$C$12:$C$286),NA,
MATCH($C52,Forecast_Capex_Input!$CI$12:$CI$286,1)+1),1)</f>
        <v>16</v>
      </c>
      <c r="Y52" s="174" cm="1">
        <f t="array" aca="1" ref="Y52" ca="1">IFERROR(
IF(X51&lt;&gt;X52,1,
IF(COUNTIF(OFFSET(Y51,0,0,-INDEX(Forecast_Capex_Input!$CG$12:$CG$286,$X52)),Y51)=INDEX(Forecast_Capex_Input!$CG$12:$CG$286,$X52),Y51+1,Y51)),NA)</f>
        <v>2</v>
      </c>
      <c r="Z52" s="174" cm="1">
        <f t="array" ref="Z52">IFERROR($C52-IF($X52=1,1,INDEX(Forecast_Capex_Input!$CI$12:$CI$286,$X52-1))+1,NA)</f>
        <v>4</v>
      </c>
      <c r="AA52" s="174" cm="1">
        <f t="array" aca="1" ref="AA52" ca="1">IFERROR(IF(Y52=1,
INDEX(Forecast_Capex_Input!$AI$10:$BB$10,SMALL(IF(INDEX(Forecast_Capex_Input!$AI$12:$BB$286,$X52,0)&gt;0,COLUMN(Forecast_Capex_Input!$AI$10:$BB$10)-COLUMN(Forecast_Capex_Input!$AI$12)+1),ROWS(OFFSET(AA51,0,0,-$Z52)))),
OFFSET(AA51,-INDEX(Forecast_Capex_Input!$CG$12:$CG$286,$X52)+1,0)),NA)</f>
        <v>6</v>
      </c>
      <c r="AB52" s="174">
        <f t="shared" ca="1" si="9"/>
        <v>2</v>
      </c>
      <c r="AC52" s="222" t="b">
        <f t="shared" si="41"/>
        <v>0</v>
      </c>
      <c r="AD52" s="220" t="b">
        <v>0</v>
      </c>
      <c r="AE52" s="222" t="b">
        <f t="shared" si="10"/>
        <v>1</v>
      </c>
      <c r="AF52" s="165"/>
      <c r="AG52" s="215">
        <v>2.6019543763743627E-2</v>
      </c>
      <c r="AH52" s="215">
        <v>2.3654130694312391E-2</v>
      </c>
      <c r="AI52" s="215">
        <v>1.1827065347156196E-2</v>
      </c>
      <c r="AJ52" s="215">
        <v>2.6019543763743627E-2</v>
      </c>
      <c r="AK52" s="215">
        <v>2.7202250298459251E-2</v>
      </c>
      <c r="AL52" s="155">
        <v>0.1147225338674151</v>
      </c>
      <c r="AM52" s="165"/>
      <c r="AN52" s="215" cm="1">
        <f t="array" aca="1" ref="AN52" ca="1">IFERROR(INDEX(General!O$33:O$34,$AB52)
*AG52,0)</f>
        <v>2.6019543763743627E-2</v>
      </c>
      <c r="AO52" s="215" cm="1">
        <f t="array" aca="1" ref="AO52" ca="1">IFERROR(INDEX(General!P$33:P$34,$AB52)
*AH52,0)</f>
        <v>2.3654130694312391E-2</v>
      </c>
      <c r="AP52" s="215" cm="1">
        <f t="array" aca="1" ref="AP52" ca="1">IFERROR(INDEX(General!Q$33:Q$34,$AB52)
*AI52,0)</f>
        <v>1.1827065347156196E-2</v>
      </c>
      <c r="AQ52" s="215" cm="1">
        <f t="array" aca="1" ref="AQ52" ca="1">IFERROR(INDEX(General!R$33:R$34,$AB52)
*AJ52,0)</f>
        <v>2.6019543763743627E-2</v>
      </c>
      <c r="AR52" s="215" cm="1">
        <f t="array" aca="1" ref="AR52" ca="1">IFERROR(INDEX(General!S$33:S$34,$AB52)
*AK52,0)</f>
        <v>2.7202250298459251E-2</v>
      </c>
      <c r="AS52" s="155">
        <f t="shared" ca="1" si="42"/>
        <v>0.1147225338674151</v>
      </c>
      <c r="AT52" s="165"/>
      <c r="AU52" s="215">
        <f ca="1">IF($AE52=FALSE,AN52*Overheads!$R$24*$V52,
IFERROR(Overheads!$O$49*$V52*AN52,0)
+IFERROR(Overheads!Q$59*$V52*(AN52/Overheads!Q$68),0))</f>
        <v>3.6444637064017862E-3</v>
      </c>
      <c r="AV52" s="215">
        <f ca="1">IF($AE52=FALSE,AO52*Overheads!$R$24*$V52,
IFERROR(Overheads!$O$49*$V52*AO52,0)
+IFERROR(Overheads!R$59*$V52*(AO52/Overheads!R$68),0))</f>
        <v>2.8231309167529644E-3</v>
      </c>
      <c r="AW52" s="215">
        <f ca="1">IF($AE52=FALSE,AP52*Overheads!$R$24*$V52,
IFERROR(Overheads!$O$49*$V52*AP52,0)
+IFERROR(Overheads!S$59*$V52*(AP52/Overheads!S$68),0))</f>
        <v>1.5380051852956892E-3</v>
      </c>
      <c r="AX52" s="215">
        <f ca="1">IF($AE52=FALSE,AQ52*Overheads!$R$24*$V52,
IFERROR(Overheads!$O$49*$V52*AQ52,0)
+IFERROR(Overheads!T$59*$V52*(AQ52/Overheads!T$68),0))</f>
        <v>3.7283674557880403E-3</v>
      </c>
      <c r="AY52" s="215">
        <f ca="1">IF($AE52=FALSE,AR52*Overheads!$R$24*$V52,
IFERROR(Overheads!$O$49*$V52*AR52,0)
+IFERROR(Overheads!U$59*$V52*(AR52/Overheads!U$68),0))</f>
        <v>3.3275561358806034E-3</v>
      </c>
      <c r="AZ52" s="155">
        <f t="shared" ca="1" si="43"/>
        <v>1.5061523400119084E-2</v>
      </c>
      <c r="BA52" s="165"/>
      <c r="BB52" s="215">
        <f ca="1">IF($AE52=FALSE,AN52*Overheads!$S$25,
IFERROR(Overheads!$O$50*AN52,0)
+IFERROR(Overheads!Q$60*(AN52/Overheads!Q$66),0))</f>
        <v>4.8913643412276924E-4</v>
      </c>
      <c r="BC52" s="215">
        <f ca="1">IF($AE52=FALSE,AO52*Overheads!$S$25,
IFERROR(Overheads!$O$50*AO52,0)
+IFERROR(Overheads!R$60*(AO52/Overheads!R$66),0))</f>
        <v>3.9910672983325143E-4</v>
      </c>
      <c r="BD52" s="215">
        <f ca="1">IF($AE52=FALSE,AP52*Overheads!$S$25,
IFERROR(Overheads!$O$50*AP52,0)
+IFERROR(Overheads!S$60*(AP52/Overheads!S$66),0))</f>
        <v>2.1706963493451167E-4</v>
      </c>
      <c r="BE52" s="215">
        <f ca="1">IF($AE52=FALSE,AQ52*Overheads!$S$25,
IFERROR(Overheads!$O$50*AQ52,0)
+IFERROR(Overheads!T$60*(AQ52/Overheads!T$66),0))</f>
        <v>5.2743702253556333E-4</v>
      </c>
      <c r="BF52" s="215">
        <f ca="1">IF($AE52=FALSE,AR52*Overheads!$S$25,
IFERROR(Overheads!$O$50*AR52,0)
+IFERROR(Overheads!U$60*(AR52/Overheads!U$66),0))</f>
        <v>4.8704123618519842E-4</v>
      </c>
      <c r="BG52" s="155">
        <f t="shared" ca="1" si="44"/>
        <v>2.119791057611294E-3</v>
      </c>
      <c r="BH52" s="165"/>
      <c r="BI52" s="215">
        <f t="shared" ca="1" si="45"/>
        <v>3.0153143904268181E-2</v>
      </c>
      <c r="BJ52" s="215">
        <f t="shared" ca="1" si="11"/>
        <v>2.6876368340898609E-2</v>
      </c>
      <c r="BK52" s="215">
        <f t="shared" ca="1" si="12"/>
        <v>1.3582140167386396E-2</v>
      </c>
      <c r="BL52" s="215">
        <f t="shared" ca="1" si="13"/>
        <v>3.0275348242067228E-2</v>
      </c>
      <c r="BM52" s="215">
        <f t="shared" ca="1" si="14"/>
        <v>3.1016847670525052E-2</v>
      </c>
      <c r="BN52" s="155">
        <f t="shared" ca="1" si="46"/>
        <v>0.13190384832514546</v>
      </c>
      <c r="BO52" s="165"/>
      <c r="BP52" s="187" cm="1">
        <f t="array" ref="BP52">IFERROR(IF($X52=$X51,BP51,INDEX(Forecast_Capex_Input!AC$12:AC$286,$X52)),0)</f>
        <v>0.1</v>
      </c>
      <c r="BQ52" s="187" cm="1">
        <f t="array" ref="BQ52">IFERROR(IF($X52=$X51,BQ51,INDEX(Forecast_Capex_Input!AD$12:AD$286,$X52)),0)</f>
        <v>0.11</v>
      </c>
      <c r="BR52" s="187" cm="1">
        <f t="array" ref="BR52">IFERROR(IF($X52=$X51,BR51,INDEX(Forecast_Capex_Input!AE$12:AE$286,$X52)),0)</f>
        <v>0.14000000000000001</v>
      </c>
      <c r="BS52" s="187" cm="1">
        <f t="array" ref="BS52">IFERROR(IF($X52=$X51,BS51,INDEX(Forecast_Capex_Input!AF$12:AF$286,$X52)),0)</f>
        <v>0.32</v>
      </c>
      <c r="BT52" s="187" cm="1">
        <f t="array" ref="BT52">IFERROR(IF($X52=$X51,BT51,INDEX(Forecast_Capex_Input!AG$12:AG$286,$X52)),0)</f>
        <v>0.33</v>
      </c>
      <c r="BU52" s="165"/>
      <c r="BV52" s="215">
        <f t="shared" si="15"/>
        <v>1.147225338674151E-2</v>
      </c>
      <c r="BW52" s="215">
        <f t="shared" si="16"/>
        <v>1.2619478725415662E-2</v>
      </c>
      <c r="BX52" s="215">
        <f t="shared" si="17"/>
        <v>1.6061154741438117E-2</v>
      </c>
      <c r="BY52" s="215">
        <f t="shared" si="18"/>
        <v>3.6711210837572832E-2</v>
      </c>
      <c r="BZ52" s="215">
        <f t="shared" si="19"/>
        <v>3.7858436176246985E-2</v>
      </c>
      <c r="CA52" s="155">
        <f t="shared" si="47"/>
        <v>0.1147225338674151</v>
      </c>
      <c r="CB52" s="165"/>
      <c r="CC52" s="215">
        <f t="shared" ca="1" si="20"/>
        <v>1.147225338674151E-2</v>
      </c>
      <c r="CD52" s="215">
        <f t="shared" ca="1" si="21"/>
        <v>1.2619478725415662E-2</v>
      </c>
      <c r="CE52" s="215">
        <f t="shared" ca="1" si="22"/>
        <v>1.6061154741438117E-2</v>
      </c>
      <c r="CF52" s="215">
        <f t="shared" ca="1" si="23"/>
        <v>3.6711210837572832E-2</v>
      </c>
      <c r="CG52" s="215">
        <f t="shared" ca="1" si="24"/>
        <v>3.7858436176246985E-2</v>
      </c>
      <c r="CH52" s="155">
        <f t="shared" ca="1" si="48"/>
        <v>0.1147225338674151</v>
      </c>
      <c r="CI52" s="165"/>
      <c r="CJ52" s="215">
        <f t="shared" ca="1" si="25"/>
        <v>1.5061523400119086E-3</v>
      </c>
      <c r="CK52" s="215">
        <f t="shared" ca="1" si="26"/>
        <v>1.6567675740130992E-3</v>
      </c>
      <c r="CL52" s="215">
        <f t="shared" ca="1" si="27"/>
        <v>2.1086132760166718E-3</v>
      </c>
      <c r="CM52" s="215">
        <f t="shared" ca="1" si="28"/>
        <v>4.8196874880381069E-3</v>
      </c>
      <c r="CN52" s="215">
        <f t="shared" ca="1" si="29"/>
        <v>4.9703027220392984E-3</v>
      </c>
      <c r="CO52" s="155">
        <f t="shared" ca="1" si="49"/>
        <v>1.5061523400119084E-2</v>
      </c>
      <c r="CP52" s="165"/>
      <c r="CQ52" s="223">
        <f t="shared" ca="1" si="30"/>
        <v>2.119791057611294E-4</v>
      </c>
      <c r="CR52" s="223">
        <f t="shared" ca="1" si="31"/>
        <v>2.3317701633724234E-4</v>
      </c>
      <c r="CS52" s="223">
        <f t="shared" ca="1" si="32"/>
        <v>2.9677074806558118E-4</v>
      </c>
      <c r="CT52" s="223">
        <f t="shared" ca="1" si="33"/>
        <v>6.7833313843561414E-4</v>
      </c>
      <c r="CU52" s="223">
        <f t="shared" ca="1" si="34"/>
        <v>6.9953104901172706E-4</v>
      </c>
      <c r="CV52" s="155">
        <f t="shared" ca="1" si="50"/>
        <v>2.119791057611294E-3</v>
      </c>
      <c r="CW52" s="165"/>
      <c r="CX52" s="215">
        <f t="shared" ca="1" si="51"/>
        <v>1.319038483251455E-2</v>
      </c>
      <c r="CY52" s="215">
        <f t="shared" ca="1" si="35"/>
        <v>1.4509423315766002E-2</v>
      </c>
      <c r="CZ52" s="215">
        <f t="shared" ca="1" si="36"/>
        <v>1.846653876552037E-2</v>
      </c>
      <c r="DA52" s="215">
        <f t="shared" ca="1" si="37"/>
        <v>4.2209231464046551E-2</v>
      </c>
      <c r="DB52" s="215">
        <f t="shared" ca="1" si="38"/>
        <v>4.3528269947298012E-2</v>
      </c>
      <c r="DC52" s="155">
        <f t="shared" ca="1" si="52"/>
        <v>0.13190384832514548</v>
      </c>
      <c r="DD52" s="165"/>
      <c r="DE52" s="188" t="b" cm="1">
        <f t="array" aca="1" ref="DE52" ca="1">OR($G52=Forecast_Capex_Input!$BF$8:$BF$10)</f>
        <v>0</v>
      </c>
      <c r="DF52" s="188" cm="1">
        <f t="array" aca="1" ref="DF52" ca="1">IFERROR(INDEX(Forecast_Capex_Input!BG$12:BG$286,$X52)
*(INDEX(Forecast_Capex_Input!$H$12:$H$286,$X52)=Repex),0)
*$DE52</f>
        <v>0</v>
      </c>
      <c r="DG52" s="188" cm="1">
        <f t="array" aca="1" ref="DG52" ca="1">IFERROR(INDEX(Forecast_Capex_Input!BH$12:BH$286,$X52)
*(INDEX(Forecast_Capex_Input!$H$12:$H$286,$X52)=Repex),0)
*$DE52</f>
        <v>0</v>
      </c>
      <c r="DH52" s="188" cm="1">
        <f t="array" aca="1" ref="DH52" ca="1">IFERROR(INDEX(Forecast_Capex_Input!BI$12:BI$286,$X52)
*(INDEX(Forecast_Capex_Input!$H$12:$H$286,$X52)=Repex),0)
*$DE52</f>
        <v>0</v>
      </c>
      <c r="DI52" s="188" cm="1">
        <f t="array" aca="1" ref="DI52" ca="1">IFERROR(INDEX(Forecast_Capex_Input!BJ$12:BJ$286,$X52)
*(INDEX(Forecast_Capex_Input!$H$12:$H$286,$X52)=Repex),0)
*$DE52</f>
        <v>0</v>
      </c>
      <c r="DJ52" s="188" cm="1">
        <f t="array" aca="1" ref="DJ52" ca="1">IFERROR(INDEX(Forecast_Capex_Input!BK$12:BK$286,$X52)
*(INDEX(Forecast_Capex_Input!$H$12:$H$286,$X52)=Repex),0)
*$DE52</f>
        <v>0</v>
      </c>
      <c r="DK52" s="188" cm="1">
        <f t="array" aca="1" ref="DK52" ca="1">IFERROR(INDEX(Forecast_Capex_Input!BL$12:BL$286,$X52)
*(INDEX(Forecast_Capex_Input!$H$12:$H$286,$X52)=Repex),0)
*$DE52</f>
        <v>0</v>
      </c>
      <c r="DL52" s="165"/>
      <c r="DM52" s="188" t="b" cm="1">
        <f t="array" aca="1" ref="DM52" ca="1">OR($G52=Forecast_Capex_Input!$BN$8:$BN$9)</f>
        <v>0</v>
      </c>
      <c r="DN52" s="188" cm="1">
        <f t="array" aca="1" ref="DN52" ca="1">IFERROR(INDEX(Forecast_Capex_Input!BO$12:BO$286,$X52)
*(INDEX(Forecast_Capex_Input!$H$12:$H$286,$X52)=Repex),0)
*$DM52</f>
        <v>0</v>
      </c>
      <c r="DO52" s="188" cm="1">
        <f t="array" aca="1" ref="DO52" ca="1">IFERROR(INDEX(Forecast_Capex_Input!BP$12:BP$286,$X52)
*(INDEX(Forecast_Capex_Input!$H$12:$H$286,$X52)=Repex),0)
*$DM52</f>
        <v>0</v>
      </c>
      <c r="DP52" s="188" cm="1">
        <f t="array" aca="1" ref="DP52" ca="1">IFERROR(INDEX(Forecast_Capex_Input!BQ$12:BQ$286,$X52)
*(INDEX(Forecast_Capex_Input!$H$12:$H$286,$X52)=Repex),0)
*$DM52</f>
        <v>0</v>
      </c>
      <c r="DQ52" s="188" cm="1">
        <f t="array" aca="1" ref="DQ52" ca="1">IFERROR(INDEX(Forecast_Capex_Input!BR$12:BR$286,$X52)
*(INDEX(Forecast_Capex_Input!$H$12:$H$286,$X52)=Repex),0)
*$DM52</f>
        <v>0</v>
      </c>
      <c r="DR52" s="188" cm="1">
        <f t="array" aca="1" ref="DR52" ca="1">IFERROR(INDEX(Forecast_Capex_Input!BS$12:BS$286,$X52)
*(INDEX(Forecast_Capex_Input!$H$12:$H$286,$X52)=Repex),0)
*$DM52</f>
        <v>0</v>
      </c>
      <c r="DS52" s="165"/>
      <c r="DT52" s="188" t="b" cm="1">
        <f t="array" aca="1" ref="DT52" ca="1">OR($G52=Forecast_Capex_Input!$BU$8:$BU$10)</f>
        <v>1</v>
      </c>
      <c r="DU52" s="188" cm="1">
        <f t="array" aca="1" ref="DU52" ca="1">IFERROR(INDEX(Forecast_Capex_Input!BV$12:BV$286,$X52)
*(INDEX(Forecast_Capex_Input!$H$12:$H$286,$X52)=Repex),0)
*$DT52</f>
        <v>0.5962616822429907</v>
      </c>
      <c r="DV52" s="188" cm="1">
        <f t="array" aca="1" ref="DV52" ca="1">IFERROR(INDEX(Forecast_Capex_Input!BW$12:BW$286,$X52)
*(INDEX(Forecast_Capex_Input!$H$12:$H$286,$X52)=Repex),0)
*$DT52</f>
        <v>0.28037383177570091</v>
      </c>
      <c r="DW52" s="188" cm="1">
        <f t="array" aca="1" ref="DW52" ca="1">IFERROR(INDEX(Forecast_Capex_Input!BX$12:BX$286,$X52)
*(INDEX(Forecast_Capex_Input!$H$12:$H$286,$X52)=Repex),0)
*$DT52</f>
        <v>4.4859813084112146E-2</v>
      </c>
      <c r="DX52" s="188" cm="1">
        <f t="array" aca="1" ref="DX52" ca="1">IFERROR(INDEX(Forecast_Capex_Input!BY$12:BY$286,$X52)
*(INDEX(Forecast_Capex_Input!$H$12:$H$286,$X52)=Repex),0)
*$DT52</f>
        <v>0</v>
      </c>
      <c r="DY52" s="188" cm="1">
        <f t="array" aca="1" ref="DY52" ca="1">IFERROR(INDEX(Forecast_Capex_Input!BZ$12:BZ$286,$X52)
*(INDEX(Forecast_Capex_Input!$H$12:$H$286,$X52)=Repex),0)
*$DT52</f>
        <v>0</v>
      </c>
      <c r="DZ52" s="188" cm="1">
        <f t="array" aca="1" ref="DZ52" ca="1">IFERROR(INDEX(Forecast_Capex_Input!CA$12:CA$286,$X52)
*(INDEX(Forecast_Capex_Input!$H$12:$H$286,$X52)=Repex),0)
*$DT52</f>
        <v>0</v>
      </c>
      <c r="EA52" s="188" cm="1">
        <f t="array" aca="1" ref="EA52" ca="1">IFERROR(INDEX(Forecast_Capex_Input!CB$12:CB$286,$X52)
*(INDEX(Forecast_Capex_Input!$H$12:$H$286,$X52)=Repex),0)
*$DT52</f>
        <v>7.8504672897196259E-2</v>
      </c>
      <c r="EB52" s="188" cm="1">
        <f t="array" aca="1" ref="EB52" ca="1">IFERROR(INDEX(Forecast_Capex_Input!CC$12:CC$286,$X52)
*(INDEX(Forecast_Capex_Input!$H$12:$H$286,$X52)=Repex),0)
*$DT52</f>
        <v>0</v>
      </c>
      <c r="EC52" s="165"/>
      <c r="ED52" s="226" t="str">
        <f t="shared" si="39"/>
        <v>N/A</v>
      </c>
      <c r="EE52" s="174" t="s">
        <v>15</v>
      </c>
    </row>
    <row r="53" spans="3:135" x14ac:dyDescent="0.2">
      <c r="C53" s="174">
        <f t="shared" si="40"/>
        <v>43</v>
      </c>
      <c r="D53" s="167" t="str" cm="1">
        <f t="array" ref="D53">IFERROR(INDEX(Forecast_Capex_Input!$D$12:$D$286,$X53),NA)</f>
        <v>Kemps Creek Secondary Systems Renewal</v>
      </c>
      <c r="E53" s="172" t="b" cm="1">
        <f t="array" ref="E53">IF($X53=NA,NA,INDEX(Forecast_Capex_Input!$E$12:$E$286,$X53))</f>
        <v>1</v>
      </c>
      <c r="F53" s="167" t="str" cm="1">
        <f t="array" aca="1" ref="F53" ca="1">IFERROR(INDEX(General!$E$25:$E$26,$Y53),NA)</f>
        <v>Labour</v>
      </c>
      <c r="G53" s="167" t="str" cm="1">
        <f t="array" aca="1" ref="G53" ca="1">IFERROR(INDEX(Forecast_Capex_Input!$AI$11:$BB$11,$AA53),NA)</f>
        <v>Secondary Systems</v>
      </c>
      <c r="H53" s="189" cm="1">
        <f t="array" aca="1" ref="H53" ca="1">IFERROR(INDEX(Forecast_Capex_Input!$AI$12:$BB$286,$X53,$AA53),NA)</f>
        <v>0.91967871485943786</v>
      </c>
      <c r="I53" s="199" t="str" cm="1">
        <f t="array" ref="I53">IFERROR(INDEX(Forecast_Capex_Input!$F$12:$F$286,$X53),NA)</f>
        <v>Replacement Expenditure</v>
      </c>
      <c r="J53" s="199" t="str" cm="1">
        <f t="array" ref="J53">IFERROR(INDEX(Forecast_Capex_Input!G$12:G$286,$X53),NA)</f>
        <v>Digital Infrastructure</v>
      </c>
      <c r="K53" s="199" t="str" cm="1">
        <f t="array" ref="K53">IFERROR(INDEX(Forecast_Capex_Input!H$12:H$286,$X53),NA)</f>
        <v>Repex</v>
      </c>
      <c r="L53" s="199" t="str" cm="1">
        <f t="array" ref="L53">IFERROR(INDEX(Forecast_Capex_Input!I$12:I$286,$X53),NA)</f>
        <v>N/A</v>
      </c>
      <c r="M53" s="199" t="str" cm="1">
        <f t="array" ref="M53">IFERROR(INDEX(Forecast_Capex_Input!J$12:J$286,$X53),NA)</f>
        <v>N/A</v>
      </c>
      <c r="N53" s="199" t="str" cm="1">
        <f t="array" ref="N53">IFERROR(INDEX(Forecast_Capex_Input!K$12:K$286,$X53),NA)</f>
        <v>DI - Protection systems</v>
      </c>
      <c r="O53" s="199" t="str" cm="1">
        <f t="array" ref="O53">IFERROR(INDEX(Forecast_Capex_Input!L$12:L$286,$X53),NA)</f>
        <v>DI - Safe and Reliable Network</v>
      </c>
      <c r="P53" s="199" t="str" cm="1">
        <f t="array" ref="P53">IFERROR(INDEX(Forecast_Capex_Input!M$12:M$286,$X53),NA)</f>
        <v>N/A</v>
      </c>
      <c r="Q53" s="172" t="str" cm="1">
        <f t="array" ref="Q53">IFERROR(INDEX(Forecast_Capex_Input!N$12:N$286,$X53),NA)</f>
        <v>No</v>
      </c>
      <c r="R53" s="265" cm="1">
        <f t="array" ref="R53">IFERROR(INDEX(Forecast_Capex_Input!O$12:O$286,$X53),0)</f>
        <v>0</v>
      </c>
      <c r="S53" s="172" t="str" cm="1">
        <f t="array" ref="S53">IFERROR(INDEX(Forecast_Capex_Input!P$12:P$286,$X53),0)</f>
        <v>Safety security &amp; reliability</v>
      </c>
      <c r="T53" s="199" t="str" cm="1">
        <f t="array" aca="1" ref="T53" ca="1">IFERROR(INDEX(General!$K$84:$K$103,$AA53),NA)</f>
        <v>Secondary Systems (2018-23)</v>
      </c>
      <c r="U53" s="188" cm="1">
        <f t="array" aca="1" ref="U53" ca="1">IFERROR(
IF($F53=General!$E$25,INDEX(Forecast_Capex_Input!S$12:S$286,$X53),
INDEX(Forecast_Capex_Input!T$12:T$286,$X53)),0)</f>
        <v>0.16309588214202825</v>
      </c>
      <c r="V53" s="222" t="b">
        <f>IFERROR(INDEX(Overheads!$T$19:$T$26,MATCH($I53,Overheads!$E$19:$E$26,0)),FALSE)</f>
        <v>1</v>
      </c>
      <c r="W53" s="165"/>
      <c r="X53" s="174">
        <f>IFERROR(
IF(MATCH($C53,Forecast_Capex_Input!$CI$12:$CI$286,1)+1&gt;MAX(Forecast_Capex_Input!$C$12:$C$286),NA,
MATCH($C53,Forecast_Capex_Input!$CI$12:$CI$286,1)+1),1)</f>
        <v>17</v>
      </c>
      <c r="Y53" s="174" cm="1">
        <f t="array" aca="1" ref="Y53" ca="1">IFERROR(
IF(X52&lt;&gt;X53,1,
IF(COUNTIF(OFFSET(Y52,0,0,-INDEX(Forecast_Capex_Input!$CG$12:$CG$286,$X53)),Y52)=INDEX(Forecast_Capex_Input!$CG$12:$CG$286,$X53),Y52+1,Y52)),NA)</f>
        <v>1</v>
      </c>
      <c r="Z53" s="174" cm="1">
        <f t="array" ref="Z53">IFERROR($C53-IF($X53=1,1,INDEX(Forecast_Capex_Input!$CI$12:$CI$286,$X53-1))+1,NA)</f>
        <v>1</v>
      </c>
      <c r="AA53" s="174" cm="1">
        <f t="array" aca="1" ref="AA53" ca="1">IFERROR(IF(Y53=1,
INDEX(Forecast_Capex_Input!$AI$10:$BB$10,SMALL(IF(INDEX(Forecast_Capex_Input!$AI$12:$BB$286,$X53,0)&gt;0,COLUMN(Forecast_Capex_Input!$AI$10:$BB$10)-COLUMN(Forecast_Capex_Input!$AI$12)+1),ROWS(OFFSET(AA52,0,0,-$Z53)))),
OFFSET(AA52,-INDEX(Forecast_Capex_Input!$CG$12:$CG$286,$X53)+1,0)),NA)</f>
        <v>4</v>
      </c>
      <c r="AB53" s="174">
        <f t="shared" ca="1" si="9"/>
        <v>1</v>
      </c>
      <c r="AC53" s="222" t="b">
        <f t="shared" si="41"/>
        <v>0</v>
      </c>
      <c r="AD53" s="220" t="b">
        <v>0</v>
      </c>
      <c r="AE53" s="222" t="b">
        <f t="shared" si="10"/>
        <v>1</v>
      </c>
      <c r="AF53" s="165"/>
      <c r="AG53" s="215">
        <v>0</v>
      </c>
      <c r="AH53" s="215">
        <v>0.33476316707105719</v>
      </c>
      <c r="AI53" s="215">
        <v>1.302116397448001</v>
      </c>
      <c r="AJ53" s="215">
        <v>0.68965399602025623</v>
      </c>
      <c r="AK53" s="215">
        <v>5.2390462327550581E-3</v>
      </c>
      <c r="AL53" s="155">
        <v>2.3317726067720694</v>
      </c>
      <c r="AM53" s="165"/>
      <c r="AN53" s="215" cm="1">
        <f t="array" aca="1" ref="AN53" ca="1">IFERROR(INDEX(General!O$33:O$34,$AB53)
*AG53,0)</f>
        <v>0</v>
      </c>
      <c r="AO53" s="215" cm="1">
        <f t="array" aca="1" ref="AO53" ca="1">IFERROR(INDEX(General!P$33:P$34,$AB53)
*AH53,0)</f>
        <v>0.33677660780805319</v>
      </c>
      <c r="AP53" s="215" cm="1">
        <f t="array" aca="1" ref="AP53" ca="1">IFERROR(INDEX(General!Q$33:Q$34,$AB53)
*AI53,0)</f>
        <v>1.3217425640538099</v>
      </c>
      <c r="AQ53" s="215" cm="1">
        <f t="array" aca="1" ref="AQ53" ca="1">IFERROR(INDEX(General!R$33:R$34,$AB53)
*AJ53,0)</f>
        <v>0.70581333893896159</v>
      </c>
      <c r="AR53" s="215" cm="1">
        <f t="array" aca="1" ref="AR53" ca="1">IFERROR(INDEX(General!S$33:S$34,$AB53)
*AK53,0)</f>
        <v>5.3947836050819544E-3</v>
      </c>
      <c r="AS53" s="155">
        <f t="shared" ca="1" si="42"/>
        <v>2.3697272944059069</v>
      </c>
      <c r="AT53" s="165"/>
      <c r="AU53" s="215">
        <f ca="1">IF($AE53=FALSE,AN53*Overheads!$R$24*$V53,
IFERROR(Overheads!$O$49*$V53*AN53,0)
+IFERROR(Overheads!Q$59*$V53*(AN53/Overheads!Q$68),0))</f>
        <v>0</v>
      </c>
      <c r="AV53" s="215">
        <f ca="1">IF($AE53=FALSE,AO53*Overheads!$R$24*$V53,
IFERROR(Overheads!$O$49*$V53*AO53,0)
+IFERROR(Overheads!R$59*$V53*(AO53/Overheads!R$68),0))</f>
        <v>4.019443647407904E-2</v>
      </c>
      <c r="AW53" s="215">
        <f ca="1">IF($AE53=FALSE,AP53*Overheads!$R$24*$V53,
IFERROR(Overheads!$O$49*$V53*AP53,0)
+IFERROR(Overheads!S$59*$V53*(AP53/Overheads!S$68),0))</f>
        <v>0.17188092375168751</v>
      </c>
      <c r="AX53" s="215">
        <f ca="1">IF($AE53=FALSE,AQ53*Overheads!$R$24*$V53,
IFERROR(Overheads!$O$49*$V53*AQ53,0)
+IFERROR(Overheads!T$59*$V53*(AQ53/Overheads!T$68),0))</f>
        <v>0.10113672655659586</v>
      </c>
      <c r="AY53" s="215">
        <f ca="1">IF($AE53=FALSE,AR53*Overheads!$R$24*$V53,
IFERROR(Overheads!$O$49*$V53*AR53,0)
+IFERROR(Overheads!U$59*$V53*(AR53/Overheads!U$68),0))</f>
        <v>6.5992500950758906E-4</v>
      </c>
      <c r="AZ53" s="155">
        <f t="shared" ca="1" si="43"/>
        <v>0.31387201179187002</v>
      </c>
      <c r="BA53" s="165"/>
      <c r="BB53" s="215">
        <f ca="1">IF($AE53=FALSE,AN53*Overheads!$S$25,
IFERROR(Overheads!$O$50*AN53,0)
+IFERROR(Overheads!Q$60*(AN53/Overheads!Q$66),0))</f>
        <v>0</v>
      </c>
      <c r="BC53" s="215">
        <f ca="1">IF($AE53=FALSE,AO53*Overheads!$S$25,
IFERROR(Overheads!$O$50*AO53,0)
+IFERROR(Overheads!R$60*(AO53/Overheads!R$66),0))</f>
        <v>5.6822976233460252E-3</v>
      </c>
      <c r="BD53" s="215">
        <f ca="1">IF($AE53=FALSE,AP53*Overheads!$S$25,
IFERROR(Overheads!$O$50*AP53,0)
+IFERROR(Overheads!S$60*(AP53/Overheads!S$66),0))</f>
        <v>2.425877996231357E-2</v>
      </c>
      <c r="BE53" s="215">
        <f ca="1">IF($AE53=FALSE,AQ53*Overheads!$S$25,
IFERROR(Overheads!$O$50*AQ53,0)
+IFERROR(Overheads!T$60*(AQ53/Overheads!T$66),0))</f>
        <v>1.4307402517740715E-2</v>
      </c>
      <c r="BF53" s="215">
        <f ca="1">IF($AE53=FALSE,AR53*Overheads!$S$25,
IFERROR(Overheads!$O$50*AR53,0)
+IFERROR(Overheads!U$60*(AR53/Overheads!U$66),0))</f>
        <v>9.6590614641891523E-5</v>
      </c>
      <c r="BG53" s="155">
        <f t="shared" ca="1" si="44"/>
        <v>4.4345070718042202E-2</v>
      </c>
      <c r="BH53" s="165"/>
      <c r="BI53" s="215">
        <f t="shared" ca="1" si="45"/>
        <v>0</v>
      </c>
      <c r="BJ53" s="215">
        <f t="shared" ca="1" si="11"/>
        <v>0.38265334190547828</v>
      </c>
      <c r="BK53" s="215">
        <f t="shared" ca="1" si="12"/>
        <v>1.5178822677678108</v>
      </c>
      <c r="BL53" s="215">
        <f t="shared" ca="1" si="13"/>
        <v>0.82125746801329824</v>
      </c>
      <c r="BM53" s="215">
        <f t="shared" ca="1" si="14"/>
        <v>6.1512992292314349E-3</v>
      </c>
      <c r="BN53" s="155">
        <f t="shared" ca="1" si="46"/>
        <v>2.7279443769158189</v>
      </c>
      <c r="BO53" s="165"/>
      <c r="BP53" s="187" cm="1">
        <f t="array" ref="BP53">IFERROR(IF($X53=$X52,BP52,INDEX(Forecast_Capex_Input!AC$12:AC$286,$X53)),0)</f>
        <v>0</v>
      </c>
      <c r="BQ53" s="187" cm="1">
        <f t="array" ref="BQ53">IFERROR(IF($X53=$X52,BQ52,INDEX(Forecast_Capex_Input!AD$12:AD$286,$X53)),0)</f>
        <v>0</v>
      </c>
      <c r="BR53" s="187" cm="1">
        <f t="array" ref="BR53">IFERROR(IF($X53=$X52,BR52,INDEX(Forecast_Capex_Input!AE$12:AE$286,$X53)),0)</f>
        <v>0</v>
      </c>
      <c r="BS53" s="187" cm="1">
        <f t="array" ref="BS53">IFERROR(IF($X53=$X52,BS52,INDEX(Forecast_Capex_Input!AF$12:AF$286,$X53)),0)</f>
        <v>0</v>
      </c>
      <c r="BT53" s="187" cm="1">
        <f t="array" ref="BT53">IFERROR(IF($X53=$X52,BT52,INDEX(Forecast_Capex_Input!AG$12:AG$286,$X53)),0)</f>
        <v>1</v>
      </c>
      <c r="BU53" s="165"/>
      <c r="BV53" s="215">
        <f t="shared" si="15"/>
        <v>0</v>
      </c>
      <c r="BW53" s="215">
        <f t="shared" si="16"/>
        <v>0</v>
      </c>
      <c r="BX53" s="215">
        <f t="shared" si="17"/>
        <v>0</v>
      </c>
      <c r="BY53" s="215">
        <f t="shared" si="18"/>
        <v>0</v>
      </c>
      <c r="BZ53" s="215">
        <f t="shared" si="19"/>
        <v>2.3317726067720694</v>
      </c>
      <c r="CA53" s="155">
        <f t="shared" si="47"/>
        <v>2.3317726067720694</v>
      </c>
      <c r="CB53" s="165"/>
      <c r="CC53" s="215">
        <f t="shared" ca="1" si="20"/>
        <v>0</v>
      </c>
      <c r="CD53" s="215">
        <f t="shared" ca="1" si="21"/>
        <v>0</v>
      </c>
      <c r="CE53" s="215">
        <f t="shared" ca="1" si="22"/>
        <v>0</v>
      </c>
      <c r="CF53" s="215">
        <f t="shared" ca="1" si="23"/>
        <v>0</v>
      </c>
      <c r="CG53" s="215">
        <f t="shared" ca="1" si="24"/>
        <v>2.3697272944059069</v>
      </c>
      <c r="CH53" s="155">
        <f t="shared" ca="1" si="48"/>
        <v>2.3697272944059069</v>
      </c>
      <c r="CI53" s="165"/>
      <c r="CJ53" s="215">
        <f t="shared" ca="1" si="25"/>
        <v>0</v>
      </c>
      <c r="CK53" s="215">
        <f t="shared" ca="1" si="26"/>
        <v>0</v>
      </c>
      <c r="CL53" s="215">
        <f t="shared" ca="1" si="27"/>
        <v>0</v>
      </c>
      <c r="CM53" s="215">
        <f t="shared" ca="1" si="28"/>
        <v>0</v>
      </c>
      <c r="CN53" s="215">
        <f t="shared" ca="1" si="29"/>
        <v>0.31387201179187002</v>
      </c>
      <c r="CO53" s="155">
        <f t="shared" ca="1" si="49"/>
        <v>0.31387201179187002</v>
      </c>
      <c r="CP53" s="165"/>
      <c r="CQ53" s="223">
        <f t="shared" ca="1" si="30"/>
        <v>0</v>
      </c>
      <c r="CR53" s="223">
        <f t="shared" ca="1" si="31"/>
        <v>0</v>
      </c>
      <c r="CS53" s="223">
        <f t="shared" ca="1" si="32"/>
        <v>0</v>
      </c>
      <c r="CT53" s="223">
        <f t="shared" ca="1" si="33"/>
        <v>0</v>
      </c>
      <c r="CU53" s="223">
        <f t="shared" ca="1" si="34"/>
        <v>4.4345070718042202E-2</v>
      </c>
      <c r="CV53" s="155">
        <f t="shared" ca="1" si="50"/>
        <v>4.4345070718042202E-2</v>
      </c>
      <c r="CW53" s="165"/>
      <c r="CX53" s="215">
        <f t="shared" ca="1" si="51"/>
        <v>0</v>
      </c>
      <c r="CY53" s="215">
        <f t="shared" ca="1" si="35"/>
        <v>0</v>
      </c>
      <c r="CZ53" s="215">
        <f t="shared" ca="1" si="36"/>
        <v>0</v>
      </c>
      <c r="DA53" s="215">
        <f t="shared" ca="1" si="37"/>
        <v>0</v>
      </c>
      <c r="DB53" s="215">
        <f t="shared" ca="1" si="38"/>
        <v>2.7279443769158194</v>
      </c>
      <c r="DC53" s="155">
        <f t="shared" ca="1" si="52"/>
        <v>2.7279443769158194</v>
      </c>
      <c r="DD53" s="165"/>
      <c r="DE53" s="188" t="b" cm="1">
        <f t="array" aca="1" ref="DE53" ca="1">OR($G53=Forecast_Capex_Input!$BF$8:$BF$10)</f>
        <v>0</v>
      </c>
      <c r="DF53" s="188" cm="1">
        <f t="array" aca="1" ref="DF53" ca="1">IFERROR(INDEX(Forecast_Capex_Input!BG$12:BG$286,$X53)
*(INDEX(Forecast_Capex_Input!$H$12:$H$286,$X53)=Repex),0)
*$DE53</f>
        <v>0</v>
      </c>
      <c r="DG53" s="188" cm="1">
        <f t="array" aca="1" ref="DG53" ca="1">IFERROR(INDEX(Forecast_Capex_Input!BH$12:BH$286,$X53)
*(INDEX(Forecast_Capex_Input!$H$12:$H$286,$X53)=Repex),0)
*$DE53</f>
        <v>0</v>
      </c>
      <c r="DH53" s="188" cm="1">
        <f t="array" aca="1" ref="DH53" ca="1">IFERROR(INDEX(Forecast_Capex_Input!BI$12:BI$286,$X53)
*(INDEX(Forecast_Capex_Input!$H$12:$H$286,$X53)=Repex),0)
*$DE53</f>
        <v>0</v>
      </c>
      <c r="DI53" s="188" cm="1">
        <f t="array" aca="1" ref="DI53" ca="1">IFERROR(INDEX(Forecast_Capex_Input!BJ$12:BJ$286,$X53)
*(INDEX(Forecast_Capex_Input!$H$12:$H$286,$X53)=Repex),0)
*$DE53</f>
        <v>0</v>
      </c>
      <c r="DJ53" s="188" cm="1">
        <f t="array" aca="1" ref="DJ53" ca="1">IFERROR(INDEX(Forecast_Capex_Input!BK$12:BK$286,$X53)
*(INDEX(Forecast_Capex_Input!$H$12:$H$286,$X53)=Repex),0)
*$DE53</f>
        <v>0</v>
      </c>
      <c r="DK53" s="188" cm="1">
        <f t="array" aca="1" ref="DK53" ca="1">IFERROR(INDEX(Forecast_Capex_Input!BL$12:BL$286,$X53)
*(INDEX(Forecast_Capex_Input!$H$12:$H$286,$X53)=Repex),0)
*$DE53</f>
        <v>0</v>
      </c>
      <c r="DL53" s="165"/>
      <c r="DM53" s="188" t="b" cm="1">
        <f t="array" aca="1" ref="DM53" ca="1">OR($G53=Forecast_Capex_Input!$BN$8:$BN$9)</f>
        <v>0</v>
      </c>
      <c r="DN53" s="188" cm="1">
        <f t="array" aca="1" ref="DN53" ca="1">IFERROR(INDEX(Forecast_Capex_Input!BO$12:BO$286,$X53)
*(INDEX(Forecast_Capex_Input!$H$12:$H$286,$X53)=Repex),0)
*$DM53</f>
        <v>0</v>
      </c>
      <c r="DO53" s="188" cm="1">
        <f t="array" aca="1" ref="DO53" ca="1">IFERROR(INDEX(Forecast_Capex_Input!BP$12:BP$286,$X53)
*(INDEX(Forecast_Capex_Input!$H$12:$H$286,$X53)=Repex),0)
*$DM53</f>
        <v>0</v>
      </c>
      <c r="DP53" s="188" cm="1">
        <f t="array" aca="1" ref="DP53" ca="1">IFERROR(INDEX(Forecast_Capex_Input!BQ$12:BQ$286,$X53)
*(INDEX(Forecast_Capex_Input!$H$12:$H$286,$X53)=Repex),0)
*$DM53</f>
        <v>0</v>
      </c>
      <c r="DQ53" s="188" cm="1">
        <f t="array" aca="1" ref="DQ53" ca="1">IFERROR(INDEX(Forecast_Capex_Input!BR$12:BR$286,$X53)
*(INDEX(Forecast_Capex_Input!$H$12:$H$286,$X53)=Repex),0)
*$DM53</f>
        <v>0</v>
      </c>
      <c r="DR53" s="188" cm="1">
        <f t="array" aca="1" ref="DR53" ca="1">IFERROR(INDEX(Forecast_Capex_Input!BS$12:BS$286,$X53)
*(INDEX(Forecast_Capex_Input!$H$12:$H$286,$X53)=Repex),0)
*$DM53</f>
        <v>0</v>
      </c>
      <c r="DS53" s="165"/>
      <c r="DT53" s="188" t="b" cm="1">
        <f t="array" aca="1" ref="DT53" ca="1">OR($G53=Forecast_Capex_Input!$BU$8:$BU$10)</f>
        <v>1</v>
      </c>
      <c r="DU53" s="188" cm="1">
        <f t="array" aca="1" ref="DU53" ca="1">IFERROR(INDEX(Forecast_Capex_Input!BV$12:BV$286,$X53)
*(INDEX(Forecast_Capex_Input!$H$12:$H$286,$X53)=Repex),0)
*$DT53</f>
        <v>0.61847389558232935</v>
      </c>
      <c r="DV53" s="188" cm="1">
        <f t="array" aca="1" ref="DV53" ca="1">IFERROR(INDEX(Forecast_Capex_Input!BW$12:BW$286,$X53)
*(INDEX(Forecast_Capex_Input!$H$12:$H$286,$X53)=Repex),0)
*$DT53</f>
        <v>0.30120481927710846</v>
      </c>
      <c r="DW53" s="188" cm="1">
        <f t="array" aca="1" ref="DW53" ca="1">IFERROR(INDEX(Forecast_Capex_Input!BX$12:BX$286,$X53)
*(INDEX(Forecast_Capex_Input!$H$12:$H$286,$X53)=Repex),0)
*$DT53</f>
        <v>0</v>
      </c>
      <c r="DX53" s="188" cm="1">
        <f t="array" aca="1" ref="DX53" ca="1">IFERROR(INDEX(Forecast_Capex_Input!BY$12:BY$286,$X53)
*(INDEX(Forecast_Capex_Input!$H$12:$H$286,$X53)=Repex),0)
*$DT53</f>
        <v>0</v>
      </c>
      <c r="DY53" s="188" cm="1">
        <f t="array" aca="1" ref="DY53" ca="1">IFERROR(INDEX(Forecast_Capex_Input!BZ$12:BZ$286,$X53)
*(INDEX(Forecast_Capex_Input!$H$12:$H$286,$X53)=Repex),0)
*$DT53</f>
        <v>0</v>
      </c>
      <c r="DZ53" s="188" cm="1">
        <f t="array" aca="1" ref="DZ53" ca="1">IFERROR(INDEX(Forecast_Capex_Input!CA$12:CA$286,$X53)
*(INDEX(Forecast_Capex_Input!$H$12:$H$286,$X53)=Repex),0)
*$DT53</f>
        <v>0</v>
      </c>
      <c r="EA53" s="188" cm="1">
        <f t="array" aca="1" ref="EA53" ca="1">IFERROR(INDEX(Forecast_Capex_Input!CB$12:CB$286,$X53)
*(INDEX(Forecast_Capex_Input!$H$12:$H$286,$X53)=Repex),0)
*$DT53</f>
        <v>8.0321285140562249E-2</v>
      </c>
      <c r="EB53" s="188" cm="1">
        <f t="array" aca="1" ref="EB53" ca="1">IFERROR(INDEX(Forecast_Capex_Input!CC$12:CC$286,$X53)
*(INDEX(Forecast_Capex_Input!$H$12:$H$286,$X53)=Repex),0)
*$DT53</f>
        <v>0</v>
      </c>
      <c r="EC53" s="165"/>
      <c r="ED53" s="226" t="str">
        <f t="shared" si="39"/>
        <v>N/A</v>
      </c>
      <c r="EE53" s="174" t="s">
        <v>15</v>
      </c>
    </row>
    <row r="54" spans="3:135" x14ac:dyDescent="0.2">
      <c r="C54" s="174">
        <f t="shared" si="40"/>
        <v>44</v>
      </c>
      <c r="D54" s="167" t="str" cm="1">
        <f t="array" ref="D54">IFERROR(INDEX(Forecast_Capex_Input!$D$12:$D$286,$X54),NA)</f>
        <v>Kemps Creek Secondary Systems Renewal</v>
      </c>
      <c r="E54" s="172" t="b" cm="1">
        <f t="array" ref="E54">IF($X54=NA,NA,INDEX(Forecast_Capex_Input!$E$12:$E$286,$X54))</f>
        <v>1</v>
      </c>
      <c r="F54" s="167" t="str" cm="1">
        <f t="array" aca="1" ref="F54" ca="1">IFERROR(INDEX(General!$E$25:$E$26,$Y54),NA)</f>
        <v>Labour</v>
      </c>
      <c r="G54" s="167" t="str" cm="1">
        <f t="array" aca="1" ref="G54" ca="1">IFERROR(INDEX(Forecast_Capex_Input!$AI$11:$BB$11,$AA54),NA)</f>
        <v>Business IT</v>
      </c>
      <c r="H54" s="189" cm="1">
        <f t="array" aca="1" ref="H54" ca="1">IFERROR(INDEX(Forecast_Capex_Input!$AI$12:$BB$286,$X54,$AA54),NA)</f>
        <v>8.0321285140562249E-2</v>
      </c>
      <c r="I54" s="199" t="str" cm="1">
        <f t="array" ref="I54">IFERROR(INDEX(Forecast_Capex_Input!$F$12:$F$286,$X54),NA)</f>
        <v>Replacement Expenditure</v>
      </c>
      <c r="J54" s="199" t="str" cm="1">
        <f t="array" ref="J54">IFERROR(INDEX(Forecast_Capex_Input!G$12:G$286,$X54),NA)</f>
        <v>Digital Infrastructure</v>
      </c>
      <c r="K54" s="199" t="str" cm="1">
        <f t="array" ref="K54">IFERROR(INDEX(Forecast_Capex_Input!H$12:H$286,$X54),NA)</f>
        <v>Repex</v>
      </c>
      <c r="L54" s="199" t="str" cm="1">
        <f t="array" ref="L54">IFERROR(INDEX(Forecast_Capex_Input!I$12:I$286,$X54),NA)</f>
        <v>N/A</v>
      </c>
      <c r="M54" s="199" t="str" cm="1">
        <f t="array" ref="M54">IFERROR(INDEX(Forecast_Capex_Input!J$12:J$286,$X54),NA)</f>
        <v>N/A</v>
      </c>
      <c r="N54" s="199" t="str" cm="1">
        <f t="array" ref="N54">IFERROR(INDEX(Forecast_Capex_Input!K$12:K$286,$X54),NA)</f>
        <v>DI - Protection systems</v>
      </c>
      <c r="O54" s="199" t="str" cm="1">
        <f t="array" ref="O54">IFERROR(INDEX(Forecast_Capex_Input!L$12:L$286,$X54),NA)</f>
        <v>DI - Safe and Reliable Network</v>
      </c>
      <c r="P54" s="199" t="str" cm="1">
        <f t="array" ref="P54">IFERROR(INDEX(Forecast_Capex_Input!M$12:M$286,$X54),NA)</f>
        <v>N/A</v>
      </c>
      <c r="Q54" s="172" t="str" cm="1">
        <f t="array" ref="Q54">IFERROR(INDEX(Forecast_Capex_Input!N$12:N$286,$X54),NA)</f>
        <v>No</v>
      </c>
      <c r="R54" s="265" cm="1">
        <f t="array" ref="R54">IFERROR(INDEX(Forecast_Capex_Input!O$12:O$286,$X54),0)</f>
        <v>0</v>
      </c>
      <c r="S54" s="172" t="str" cm="1">
        <f t="array" ref="S54">IFERROR(INDEX(Forecast_Capex_Input!P$12:P$286,$X54),0)</f>
        <v>Safety security &amp; reliability</v>
      </c>
      <c r="T54" s="199" t="str" cm="1">
        <f t="array" aca="1" ref="T54" ca="1">IFERROR(INDEX(General!$K$84:$K$103,$AA54),NA)</f>
        <v>Business IT (2018 onwards)</v>
      </c>
      <c r="U54" s="188" cm="1">
        <f t="array" aca="1" ref="U54" ca="1">IFERROR(
IF($F54=General!$E$25,INDEX(Forecast_Capex_Input!S$12:S$286,$X54),
INDEX(Forecast_Capex_Input!T$12:T$286,$X54)),0)</f>
        <v>0.16309588214202825</v>
      </c>
      <c r="V54" s="222" t="b">
        <f>IFERROR(INDEX(Overheads!$T$19:$T$26,MATCH($I54,Overheads!$E$19:$E$26,0)),FALSE)</f>
        <v>1</v>
      </c>
      <c r="W54" s="165"/>
      <c r="X54" s="174">
        <f>IFERROR(
IF(MATCH($C54,Forecast_Capex_Input!$CI$12:$CI$286,1)+1&gt;MAX(Forecast_Capex_Input!$C$12:$C$286),NA,
MATCH($C54,Forecast_Capex_Input!$CI$12:$CI$286,1)+1),1)</f>
        <v>17</v>
      </c>
      <c r="Y54" s="174" cm="1">
        <f t="array" aca="1" ref="Y54" ca="1">IFERROR(
IF(X53&lt;&gt;X54,1,
IF(COUNTIF(OFFSET(Y53,0,0,-INDEX(Forecast_Capex_Input!$CG$12:$CG$286,$X54)),Y53)=INDEX(Forecast_Capex_Input!$CG$12:$CG$286,$X54),Y53+1,Y53)),NA)</f>
        <v>1</v>
      </c>
      <c r="Z54" s="174" cm="1">
        <f t="array" ref="Z54">IFERROR($C54-IF($X54=1,1,INDEX(Forecast_Capex_Input!$CI$12:$CI$286,$X54-1))+1,NA)</f>
        <v>2</v>
      </c>
      <c r="AA54" s="174" cm="1">
        <f t="array" aca="1" ref="AA54" ca="1">IFERROR(IF(Y54=1,
INDEX(Forecast_Capex_Input!$AI$10:$BB$10,SMALL(IF(INDEX(Forecast_Capex_Input!$AI$12:$BB$286,$X54,0)&gt;0,COLUMN(Forecast_Capex_Input!$AI$10:$BB$10)-COLUMN(Forecast_Capex_Input!$AI$12)+1),ROWS(OFFSET(AA53,0,0,-$Z54)))),
OFFSET(AA53,-INDEX(Forecast_Capex_Input!$CG$12:$CG$286,$X54)+1,0)),NA)</f>
        <v>6</v>
      </c>
      <c r="AB54" s="174">
        <f t="shared" ca="1" si="9"/>
        <v>1</v>
      </c>
      <c r="AC54" s="222" t="b">
        <f t="shared" si="41"/>
        <v>0</v>
      </c>
      <c r="AD54" s="220" t="b">
        <v>0</v>
      </c>
      <c r="AE54" s="222" t="b">
        <f t="shared" si="10"/>
        <v>1</v>
      </c>
      <c r="AF54" s="165"/>
      <c r="AG54" s="215">
        <v>0</v>
      </c>
      <c r="AH54" s="215">
        <v>2.9236957822799749E-2</v>
      </c>
      <c r="AI54" s="215">
        <v>0.11372195610899571</v>
      </c>
      <c r="AJ54" s="215">
        <v>6.0231790045437224E-2</v>
      </c>
      <c r="AK54" s="215">
        <v>4.5755862294803994E-4</v>
      </c>
      <c r="AL54" s="155">
        <v>0.20364826260018074</v>
      </c>
      <c r="AM54" s="165"/>
      <c r="AN54" s="215" cm="1">
        <f t="array" aca="1" ref="AN54" ca="1">IFERROR(INDEX(General!O$33:O$34,$AB54)
*AG54,0)</f>
        <v>0</v>
      </c>
      <c r="AO54" s="215" cm="1">
        <f t="array" aca="1" ref="AO54" ca="1">IFERROR(INDEX(General!P$33:P$34,$AB54)
*AH54,0)</f>
        <v>2.9412804175375819E-2</v>
      </c>
      <c r="AP54" s="215" cm="1">
        <f t="array" aca="1" ref="AP54" ca="1">IFERROR(INDEX(General!Q$33:Q$34,$AB54)
*AI54,0)</f>
        <v>0.11543603179509254</v>
      </c>
      <c r="AQ54" s="215" cm="1">
        <f t="array" aca="1" ref="AQ54" ca="1">IFERROR(INDEX(General!R$33:R$34,$AB54)
*AJ54,0)</f>
        <v>6.1643086370214983E-2</v>
      </c>
      <c r="AR54" s="215" cm="1">
        <f t="array" aca="1" ref="AR54" ca="1">IFERROR(INDEX(General!S$33:S$34,$AB54)
*AK54,0)</f>
        <v>4.7116014018183005E-4</v>
      </c>
      <c r="AS54" s="155">
        <f t="shared" ca="1" si="42"/>
        <v>0.20696308248086517</v>
      </c>
      <c r="AT54" s="165"/>
      <c r="AU54" s="215">
        <f ca="1">IF($AE54=FALSE,AN54*Overheads!$R$24*$V54,
IFERROR(Overheads!$O$49*$V54*AN54,0)
+IFERROR(Overheads!Q$59*$V54*(AN54/Overheads!Q$68),0))</f>
        <v>0</v>
      </c>
      <c r="AV54" s="215">
        <f ca="1">IF($AE54=FALSE,AO54*Overheads!$R$24*$V54,
IFERROR(Overheads!$O$49*$V54*AO54,0)
+IFERROR(Overheads!R$59*$V54*(AO54/Overheads!R$68),0))</f>
        <v>3.510431133107339E-3</v>
      </c>
      <c r="AW54" s="215">
        <f ca="1">IF($AE54=FALSE,AP54*Overheads!$R$24*$V54,
IFERROR(Overheads!$O$49*$V54*AP54,0)
+IFERROR(Overheads!S$59*$V54*(AP54/Overheads!S$68),0))</f>
        <v>1.5011434388793665E-2</v>
      </c>
      <c r="AX54" s="215">
        <f ca="1">IF($AE54=FALSE,AQ54*Overheads!$R$24*$V54,
IFERROR(Overheads!$O$49*$V54*AQ54,0)
+IFERROR(Overheads!T$59*$V54*(AQ54/Overheads!T$68),0))</f>
        <v>8.8329018826721253E-3</v>
      </c>
      <c r="AY54" s="215">
        <f ca="1">IF($AE54=FALSE,AR54*Overheads!$R$24*$V54,
IFERROR(Overheads!$O$49*$V54*AR54,0)
+IFERROR(Overheads!U$59*$V54*(AR54/Overheads!U$68),0))</f>
        <v>5.7635372009396418E-5</v>
      </c>
      <c r="AZ54" s="155">
        <f t="shared" ca="1" si="43"/>
        <v>2.7412402776582523E-2</v>
      </c>
      <c r="BA54" s="165"/>
      <c r="BB54" s="215">
        <f ca="1">IF($AE54=FALSE,AN54*Overheads!$S$25,
IFERROR(Overheads!$O$50*AN54,0)
+IFERROR(Overheads!Q$60*(AN54/Overheads!Q$66),0))</f>
        <v>0</v>
      </c>
      <c r="BC54" s="215">
        <f ca="1">IF($AE54=FALSE,AO54*Overheads!$S$25,
IFERROR(Overheads!$O$50*AO54,0)
+IFERROR(Overheads!R$60*(AO54/Overheads!R$66),0))</f>
        <v>4.9627053479004573E-4</v>
      </c>
      <c r="BD54" s="215">
        <f ca="1">IF($AE54=FALSE,AP54*Overheads!$S$25,
IFERROR(Overheads!$O$50*AP54,0)
+IFERROR(Overheads!S$60*(AP54/Overheads!S$66),0))</f>
        <v>2.1186707390666868E-3</v>
      </c>
      <c r="BE54" s="215">
        <f ca="1">IF($AE54=FALSE,AQ54*Overheads!$S$25,
IFERROR(Overheads!$O$50*AQ54,0)
+IFERROR(Overheads!T$60*(AQ54/Overheads!T$66),0))</f>
        <v>1.2495548050428572E-3</v>
      </c>
      <c r="BF54" s="215">
        <f ca="1">IF($AE54=FALSE,AR54*Overheads!$S$25,
IFERROR(Overheads!$O$50*AR54,0)
+IFERROR(Overheads!U$60*(AR54/Overheads!U$66),0))</f>
        <v>8.435861540776552E-6</v>
      </c>
      <c r="BG54" s="155">
        <f t="shared" ca="1" si="44"/>
        <v>3.8729319404403658E-3</v>
      </c>
      <c r="BH54" s="165"/>
      <c r="BI54" s="215">
        <f t="shared" ca="1" si="45"/>
        <v>0</v>
      </c>
      <c r="BJ54" s="215">
        <f t="shared" ca="1" si="11"/>
        <v>3.3419505843273203E-2</v>
      </c>
      <c r="BK54" s="215">
        <f t="shared" ca="1" si="12"/>
        <v>0.13256613692295288</v>
      </c>
      <c r="BL54" s="215">
        <f t="shared" ca="1" si="13"/>
        <v>7.1725543057929955E-2</v>
      </c>
      <c r="BM54" s="215">
        <f t="shared" ca="1" si="14"/>
        <v>5.3723137373200302E-4</v>
      </c>
      <c r="BN54" s="155">
        <f t="shared" ca="1" si="46"/>
        <v>0.23824841719788803</v>
      </c>
      <c r="BO54" s="165"/>
      <c r="BP54" s="187" cm="1">
        <f t="array" ref="BP54">IFERROR(IF($X54=$X53,BP53,INDEX(Forecast_Capex_Input!AC$12:AC$286,$X54)),0)</f>
        <v>0</v>
      </c>
      <c r="BQ54" s="187" cm="1">
        <f t="array" ref="BQ54">IFERROR(IF($X54=$X53,BQ53,INDEX(Forecast_Capex_Input!AD$12:AD$286,$X54)),0)</f>
        <v>0</v>
      </c>
      <c r="BR54" s="187" cm="1">
        <f t="array" ref="BR54">IFERROR(IF($X54=$X53,BR53,INDEX(Forecast_Capex_Input!AE$12:AE$286,$X54)),0)</f>
        <v>0</v>
      </c>
      <c r="BS54" s="187" cm="1">
        <f t="array" ref="BS54">IFERROR(IF($X54=$X53,BS53,INDEX(Forecast_Capex_Input!AF$12:AF$286,$X54)),0)</f>
        <v>0</v>
      </c>
      <c r="BT54" s="187" cm="1">
        <f t="array" ref="BT54">IFERROR(IF($X54=$X53,BT53,INDEX(Forecast_Capex_Input!AG$12:AG$286,$X54)),0)</f>
        <v>1</v>
      </c>
      <c r="BU54" s="165"/>
      <c r="BV54" s="215">
        <f t="shared" si="15"/>
        <v>0</v>
      </c>
      <c r="BW54" s="215">
        <f t="shared" si="16"/>
        <v>0</v>
      </c>
      <c r="BX54" s="215">
        <f t="shared" si="17"/>
        <v>0</v>
      </c>
      <c r="BY54" s="215">
        <f t="shared" si="18"/>
        <v>0</v>
      </c>
      <c r="BZ54" s="215">
        <f t="shared" si="19"/>
        <v>0.20364826260018074</v>
      </c>
      <c r="CA54" s="155">
        <f t="shared" si="47"/>
        <v>0.20364826260018074</v>
      </c>
      <c r="CB54" s="165"/>
      <c r="CC54" s="215">
        <f t="shared" ca="1" si="20"/>
        <v>0</v>
      </c>
      <c r="CD54" s="215">
        <f t="shared" ca="1" si="21"/>
        <v>0</v>
      </c>
      <c r="CE54" s="215">
        <f t="shared" ca="1" si="22"/>
        <v>0</v>
      </c>
      <c r="CF54" s="215">
        <f t="shared" ca="1" si="23"/>
        <v>0</v>
      </c>
      <c r="CG54" s="215">
        <f t="shared" ca="1" si="24"/>
        <v>0.20696308248086517</v>
      </c>
      <c r="CH54" s="155">
        <f t="shared" ca="1" si="48"/>
        <v>0.20696308248086517</v>
      </c>
      <c r="CI54" s="165"/>
      <c r="CJ54" s="215">
        <f t="shared" ca="1" si="25"/>
        <v>0</v>
      </c>
      <c r="CK54" s="215">
        <f t="shared" ca="1" si="26"/>
        <v>0</v>
      </c>
      <c r="CL54" s="215">
        <f t="shared" ca="1" si="27"/>
        <v>0</v>
      </c>
      <c r="CM54" s="215">
        <f t="shared" ca="1" si="28"/>
        <v>0</v>
      </c>
      <c r="CN54" s="215">
        <f t="shared" ca="1" si="29"/>
        <v>2.7412402776582523E-2</v>
      </c>
      <c r="CO54" s="155">
        <f t="shared" ca="1" si="49"/>
        <v>2.7412402776582523E-2</v>
      </c>
      <c r="CP54" s="165"/>
      <c r="CQ54" s="223">
        <f t="shared" ca="1" si="30"/>
        <v>0</v>
      </c>
      <c r="CR54" s="223">
        <f t="shared" ca="1" si="31"/>
        <v>0</v>
      </c>
      <c r="CS54" s="223">
        <f t="shared" ca="1" si="32"/>
        <v>0</v>
      </c>
      <c r="CT54" s="223">
        <f t="shared" ca="1" si="33"/>
        <v>0</v>
      </c>
      <c r="CU54" s="223">
        <f t="shared" ca="1" si="34"/>
        <v>3.8729319404403658E-3</v>
      </c>
      <c r="CV54" s="155">
        <f t="shared" ca="1" si="50"/>
        <v>3.8729319404403658E-3</v>
      </c>
      <c r="CW54" s="165"/>
      <c r="CX54" s="215">
        <f t="shared" ca="1" si="51"/>
        <v>0</v>
      </c>
      <c r="CY54" s="215">
        <f t="shared" ca="1" si="35"/>
        <v>0</v>
      </c>
      <c r="CZ54" s="215">
        <f t="shared" ca="1" si="36"/>
        <v>0</v>
      </c>
      <c r="DA54" s="215">
        <f t="shared" ca="1" si="37"/>
        <v>0</v>
      </c>
      <c r="DB54" s="215">
        <f t="shared" ca="1" si="38"/>
        <v>0.23824841719788806</v>
      </c>
      <c r="DC54" s="155">
        <f t="shared" ca="1" si="52"/>
        <v>0.23824841719788806</v>
      </c>
      <c r="DD54" s="165"/>
      <c r="DE54" s="188" t="b" cm="1">
        <f t="array" aca="1" ref="DE54" ca="1">OR($G54=Forecast_Capex_Input!$BF$8:$BF$10)</f>
        <v>0</v>
      </c>
      <c r="DF54" s="188" cm="1">
        <f t="array" aca="1" ref="DF54" ca="1">IFERROR(INDEX(Forecast_Capex_Input!BG$12:BG$286,$X54)
*(INDEX(Forecast_Capex_Input!$H$12:$H$286,$X54)=Repex),0)
*$DE54</f>
        <v>0</v>
      </c>
      <c r="DG54" s="188" cm="1">
        <f t="array" aca="1" ref="DG54" ca="1">IFERROR(INDEX(Forecast_Capex_Input!BH$12:BH$286,$X54)
*(INDEX(Forecast_Capex_Input!$H$12:$H$286,$X54)=Repex),0)
*$DE54</f>
        <v>0</v>
      </c>
      <c r="DH54" s="188" cm="1">
        <f t="array" aca="1" ref="DH54" ca="1">IFERROR(INDEX(Forecast_Capex_Input!BI$12:BI$286,$X54)
*(INDEX(Forecast_Capex_Input!$H$12:$H$286,$X54)=Repex),0)
*$DE54</f>
        <v>0</v>
      </c>
      <c r="DI54" s="188" cm="1">
        <f t="array" aca="1" ref="DI54" ca="1">IFERROR(INDEX(Forecast_Capex_Input!BJ$12:BJ$286,$X54)
*(INDEX(Forecast_Capex_Input!$H$12:$H$286,$X54)=Repex),0)
*$DE54</f>
        <v>0</v>
      </c>
      <c r="DJ54" s="188" cm="1">
        <f t="array" aca="1" ref="DJ54" ca="1">IFERROR(INDEX(Forecast_Capex_Input!BK$12:BK$286,$X54)
*(INDEX(Forecast_Capex_Input!$H$12:$H$286,$X54)=Repex),0)
*$DE54</f>
        <v>0</v>
      </c>
      <c r="DK54" s="188" cm="1">
        <f t="array" aca="1" ref="DK54" ca="1">IFERROR(INDEX(Forecast_Capex_Input!BL$12:BL$286,$X54)
*(INDEX(Forecast_Capex_Input!$H$12:$H$286,$X54)=Repex),0)
*$DE54</f>
        <v>0</v>
      </c>
      <c r="DL54" s="165"/>
      <c r="DM54" s="188" t="b" cm="1">
        <f t="array" aca="1" ref="DM54" ca="1">OR($G54=Forecast_Capex_Input!$BN$8:$BN$9)</f>
        <v>0</v>
      </c>
      <c r="DN54" s="188" cm="1">
        <f t="array" aca="1" ref="DN54" ca="1">IFERROR(INDEX(Forecast_Capex_Input!BO$12:BO$286,$X54)
*(INDEX(Forecast_Capex_Input!$H$12:$H$286,$X54)=Repex),0)
*$DM54</f>
        <v>0</v>
      </c>
      <c r="DO54" s="188" cm="1">
        <f t="array" aca="1" ref="DO54" ca="1">IFERROR(INDEX(Forecast_Capex_Input!BP$12:BP$286,$X54)
*(INDEX(Forecast_Capex_Input!$H$12:$H$286,$X54)=Repex),0)
*$DM54</f>
        <v>0</v>
      </c>
      <c r="DP54" s="188" cm="1">
        <f t="array" aca="1" ref="DP54" ca="1">IFERROR(INDEX(Forecast_Capex_Input!BQ$12:BQ$286,$X54)
*(INDEX(Forecast_Capex_Input!$H$12:$H$286,$X54)=Repex),0)
*$DM54</f>
        <v>0</v>
      </c>
      <c r="DQ54" s="188" cm="1">
        <f t="array" aca="1" ref="DQ54" ca="1">IFERROR(INDEX(Forecast_Capex_Input!BR$12:BR$286,$X54)
*(INDEX(Forecast_Capex_Input!$H$12:$H$286,$X54)=Repex),0)
*$DM54</f>
        <v>0</v>
      </c>
      <c r="DR54" s="188" cm="1">
        <f t="array" aca="1" ref="DR54" ca="1">IFERROR(INDEX(Forecast_Capex_Input!BS$12:BS$286,$X54)
*(INDEX(Forecast_Capex_Input!$H$12:$H$286,$X54)=Repex),0)
*$DM54</f>
        <v>0</v>
      </c>
      <c r="DS54" s="165"/>
      <c r="DT54" s="188" t="b" cm="1">
        <f t="array" aca="1" ref="DT54" ca="1">OR($G54=Forecast_Capex_Input!$BU$8:$BU$10)</f>
        <v>1</v>
      </c>
      <c r="DU54" s="188" cm="1">
        <f t="array" aca="1" ref="DU54" ca="1">IFERROR(INDEX(Forecast_Capex_Input!BV$12:BV$286,$X54)
*(INDEX(Forecast_Capex_Input!$H$12:$H$286,$X54)=Repex),0)
*$DT54</f>
        <v>0.61847389558232935</v>
      </c>
      <c r="DV54" s="188" cm="1">
        <f t="array" aca="1" ref="DV54" ca="1">IFERROR(INDEX(Forecast_Capex_Input!BW$12:BW$286,$X54)
*(INDEX(Forecast_Capex_Input!$H$12:$H$286,$X54)=Repex),0)
*$DT54</f>
        <v>0.30120481927710846</v>
      </c>
      <c r="DW54" s="188" cm="1">
        <f t="array" aca="1" ref="DW54" ca="1">IFERROR(INDEX(Forecast_Capex_Input!BX$12:BX$286,$X54)
*(INDEX(Forecast_Capex_Input!$H$12:$H$286,$X54)=Repex),0)
*$DT54</f>
        <v>0</v>
      </c>
      <c r="DX54" s="188" cm="1">
        <f t="array" aca="1" ref="DX54" ca="1">IFERROR(INDEX(Forecast_Capex_Input!BY$12:BY$286,$X54)
*(INDEX(Forecast_Capex_Input!$H$12:$H$286,$X54)=Repex),0)
*$DT54</f>
        <v>0</v>
      </c>
      <c r="DY54" s="188" cm="1">
        <f t="array" aca="1" ref="DY54" ca="1">IFERROR(INDEX(Forecast_Capex_Input!BZ$12:BZ$286,$X54)
*(INDEX(Forecast_Capex_Input!$H$12:$H$286,$X54)=Repex),0)
*$DT54</f>
        <v>0</v>
      </c>
      <c r="DZ54" s="188" cm="1">
        <f t="array" aca="1" ref="DZ54" ca="1">IFERROR(INDEX(Forecast_Capex_Input!CA$12:CA$286,$X54)
*(INDEX(Forecast_Capex_Input!$H$12:$H$286,$X54)=Repex),0)
*$DT54</f>
        <v>0</v>
      </c>
      <c r="EA54" s="188" cm="1">
        <f t="array" aca="1" ref="EA54" ca="1">IFERROR(INDEX(Forecast_Capex_Input!CB$12:CB$286,$X54)
*(INDEX(Forecast_Capex_Input!$H$12:$H$286,$X54)=Repex),0)
*$DT54</f>
        <v>8.0321285140562249E-2</v>
      </c>
      <c r="EB54" s="188" cm="1">
        <f t="array" aca="1" ref="EB54" ca="1">IFERROR(INDEX(Forecast_Capex_Input!CC$12:CC$286,$X54)
*(INDEX(Forecast_Capex_Input!$H$12:$H$286,$X54)=Repex),0)
*$DT54</f>
        <v>0</v>
      </c>
      <c r="EC54" s="165"/>
      <c r="ED54" s="226" t="str">
        <f t="shared" si="39"/>
        <v>N/A</v>
      </c>
      <c r="EE54" s="174" t="s">
        <v>15</v>
      </c>
    </row>
    <row r="55" spans="3:135" x14ac:dyDescent="0.2">
      <c r="C55" s="174">
        <f t="shared" si="40"/>
        <v>45</v>
      </c>
      <c r="D55" s="167" t="str" cm="1">
        <f t="array" ref="D55">IFERROR(INDEX(Forecast_Capex_Input!$D$12:$D$286,$X55),NA)</f>
        <v>Kemps Creek Secondary Systems Renewal</v>
      </c>
      <c r="E55" s="172" t="b" cm="1">
        <f t="array" ref="E55">IF($X55=NA,NA,INDEX(Forecast_Capex_Input!$E$12:$E$286,$X55))</f>
        <v>1</v>
      </c>
      <c r="F55" s="167" t="str" cm="1">
        <f t="array" aca="1" ref="F55" ca="1">IFERROR(INDEX(General!$E$25:$E$26,$Y55),NA)</f>
        <v>Non-Labour</v>
      </c>
      <c r="G55" s="167" t="str" cm="1">
        <f t="array" aca="1" ref="G55" ca="1">IFERROR(INDEX(Forecast_Capex_Input!$AI$11:$BB$11,$AA55),NA)</f>
        <v>Secondary Systems</v>
      </c>
      <c r="H55" s="189" cm="1">
        <f t="array" aca="1" ref="H55" ca="1">IFERROR(INDEX(Forecast_Capex_Input!$AI$12:$BB$286,$X55,$AA55),NA)</f>
        <v>0.91967871485943786</v>
      </c>
      <c r="I55" s="199" t="str" cm="1">
        <f t="array" ref="I55">IFERROR(INDEX(Forecast_Capex_Input!$F$12:$F$286,$X55),NA)</f>
        <v>Replacement Expenditure</v>
      </c>
      <c r="J55" s="199" t="str" cm="1">
        <f t="array" ref="J55">IFERROR(INDEX(Forecast_Capex_Input!G$12:G$286,$X55),NA)</f>
        <v>Digital Infrastructure</v>
      </c>
      <c r="K55" s="199" t="str" cm="1">
        <f t="array" ref="K55">IFERROR(INDEX(Forecast_Capex_Input!H$12:H$286,$X55),NA)</f>
        <v>Repex</v>
      </c>
      <c r="L55" s="199" t="str" cm="1">
        <f t="array" ref="L55">IFERROR(INDEX(Forecast_Capex_Input!I$12:I$286,$X55),NA)</f>
        <v>N/A</v>
      </c>
      <c r="M55" s="199" t="str" cm="1">
        <f t="array" ref="M55">IFERROR(INDEX(Forecast_Capex_Input!J$12:J$286,$X55),NA)</f>
        <v>N/A</v>
      </c>
      <c r="N55" s="199" t="str" cm="1">
        <f t="array" ref="N55">IFERROR(INDEX(Forecast_Capex_Input!K$12:K$286,$X55),NA)</f>
        <v>DI - Protection systems</v>
      </c>
      <c r="O55" s="199" t="str" cm="1">
        <f t="array" ref="O55">IFERROR(INDEX(Forecast_Capex_Input!L$12:L$286,$X55),NA)</f>
        <v>DI - Safe and Reliable Network</v>
      </c>
      <c r="P55" s="199" t="str" cm="1">
        <f t="array" ref="P55">IFERROR(INDEX(Forecast_Capex_Input!M$12:M$286,$X55),NA)</f>
        <v>N/A</v>
      </c>
      <c r="Q55" s="172" t="str" cm="1">
        <f t="array" ref="Q55">IFERROR(INDEX(Forecast_Capex_Input!N$12:N$286,$X55),NA)</f>
        <v>No</v>
      </c>
      <c r="R55" s="265" cm="1">
        <f t="array" ref="R55">IFERROR(INDEX(Forecast_Capex_Input!O$12:O$286,$X55),0)</f>
        <v>0</v>
      </c>
      <c r="S55" s="172" t="str" cm="1">
        <f t="array" ref="S55">IFERROR(INDEX(Forecast_Capex_Input!P$12:P$286,$X55),0)</f>
        <v>Safety security &amp; reliability</v>
      </c>
      <c r="T55" s="199" t="str" cm="1">
        <f t="array" aca="1" ref="T55" ca="1">IFERROR(INDEX(General!$K$84:$K$103,$AA55),NA)</f>
        <v>Secondary Systems (2018-23)</v>
      </c>
      <c r="U55" s="188" cm="1">
        <f t="array" aca="1" ref="U55" ca="1">IFERROR(
IF($F55=General!$E$25,INDEX(Forecast_Capex_Input!S$12:S$286,$X55),
INDEX(Forecast_Capex_Input!T$12:T$286,$X55)),0)</f>
        <v>0.8369041178579717</v>
      </c>
      <c r="V55" s="222" t="b">
        <f>IFERROR(INDEX(Overheads!$T$19:$T$26,MATCH($I55,Overheads!$E$19:$E$26,0)),FALSE)</f>
        <v>1</v>
      </c>
      <c r="W55" s="165"/>
      <c r="X55" s="174">
        <f>IFERROR(
IF(MATCH($C55,Forecast_Capex_Input!$CI$12:$CI$286,1)+1&gt;MAX(Forecast_Capex_Input!$C$12:$C$286),NA,
MATCH($C55,Forecast_Capex_Input!$CI$12:$CI$286,1)+1),1)</f>
        <v>17</v>
      </c>
      <c r="Y55" s="174" cm="1">
        <f t="array" aca="1" ref="Y55" ca="1">IFERROR(
IF(X54&lt;&gt;X55,1,
IF(COUNTIF(OFFSET(Y54,0,0,-INDEX(Forecast_Capex_Input!$CG$12:$CG$286,$X55)),Y54)=INDEX(Forecast_Capex_Input!$CG$12:$CG$286,$X55),Y54+1,Y54)),NA)</f>
        <v>2</v>
      </c>
      <c r="Z55" s="174" cm="1">
        <f t="array" ref="Z55">IFERROR($C55-IF($X55=1,1,INDEX(Forecast_Capex_Input!$CI$12:$CI$286,$X55-1))+1,NA)</f>
        <v>3</v>
      </c>
      <c r="AA55" s="174" cm="1">
        <f t="array" aca="1" ref="AA55" ca="1">IFERROR(IF(Y55=1,
INDEX(Forecast_Capex_Input!$AI$10:$BB$10,SMALL(IF(INDEX(Forecast_Capex_Input!$AI$12:$BB$286,$X55,0)&gt;0,COLUMN(Forecast_Capex_Input!$AI$10:$BB$10)-COLUMN(Forecast_Capex_Input!$AI$12)+1),ROWS(OFFSET(AA54,0,0,-$Z55)))),
OFFSET(AA54,-INDEX(Forecast_Capex_Input!$CG$12:$CG$286,$X55)+1,0)),NA)</f>
        <v>4</v>
      </c>
      <c r="AB55" s="174">
        <f t="shared" ca="1" si="9"/>
        <v>2</v>
      </c>
      <c r="AC55" s="222" t="b">
        <f t="shared" si="41"/>
        <v>0</v>
      </c>
      <c r="AD55" s="220" t="b">
        <v>0</v>
      </c>
      <c r="AE55" s="222" t="b">
        <f t="shared" si="10"/>
        <v>1</v>
      </c>
      <c r="AF55" s="165"/>
      <c r="AG55" s="215">
        <v>0</v>
      </c>
      <c r="AH55" s="215">
        <v>1.7177912118281995</v>
      </c>
      <c r="AI55" s="215">
        <v>6.6816314467439408</v>
      </c>
      <c r="AJ55" s="215">
        <v>3.5388647560331346</v>
      </c>
      <c r="AK55" s="215">
        <v>2.6883446156064156E-2</v>
      </c>
      <c r="AL55" s="155">
        <v>11.96517086076134</v>
      </c>
      <c r="AM55" s="165"/>
      <c r="AN55" s="215" cm="1">
        <f t="array" aca="1" ref="AN55" ca="1">IFERROR(INDEX(General!O$33:O$34,$AB55)
*AG55,0)</f>
        <v>0</v>
      </c>
      <c r="AO55" s="215" cm="1">
        <f t="array" aca="1" ref="AO55" ca="1">IFERROR(INDEX(General!P$33:P$34,$AB55)
*AH55,0)</f>
        <v>1.7177912118281995</v>
      </c>
      <c r="AP55" s="215" cm="1">
        <f t="array" aca="1" ref="AP55" ca="1">IFERROR(INDEX(General!Q$33:Q$34,$AB55)
*AI55,0)</f>
        <v>6.6816314467439408</v>
      </c>
      <c r="AQ55" s="215" cm="1">
        <f t="array" aca="1" ref="AQ55" ca="1">IFERROR(INDEX(General!R$33:R$34,$AB55)
*AJ55,0)</f>
        <v>3.5388647560331346</v>
      </c>
      <c r="AR55" s="215" cm="1">
        <f t="array" aca="1" ref="AR55" ca="1">IFERROR(INDEX(General!S$33:S$34,$AB55)
*AK55,0)</f>
        <v>2.6883446156064156E-2</v>
      </c>
      <c r="AS55" s="155">
        <f t="shared" ca="1" si="42"/>
        <v>11.96517086076134</v>
      </c>
      <c r="AT55" s="165"/>
      <c r="AU55" s="215">
        <f ca="1">IF($AE55=FALSE,AN55*Overheads!$R$24*$V55,
IFERROR(Overheads!$O$49*$V55*AN55,0)
+IFERROR(Overheads!Q$59*$V55*(AN55/Overheads!Q$68),0))</f>
        <v>0</v>
      </c>
      <c r="AV55" s="215">
        <f ca="1">IF($AE55=FALSE,AO55*Overheads!$R$24*$V55,
IFERROR(Overheads!$O$49*$V55*AO55,0)
+IFERROR(Overheads!R$59*$V55*(AO55/Overheads!R$68),0))</f>
        <v>0.20501913772738217</v>
      </c>
      <c r="AW55" s="215">
        <f ca="1">IF($AE55=FALSE,AP55*Overheads!$R$24*$V55,
IFERROR(Overheads!$O$49*$V55*AP55,0)
+IFERROR(Overheads!S$59*$V55*(AP55/Overheads!S$68),0))</f>
        <v>0.86888704084127388</v>
      </c>
      <c r="AX55" s="215">
        <f ca="1">IF($AE55=FALSE,AQ55*Overheads!$R$24*$V55,
IFERROR(Overheads!$O$49*$V55*AQ55,0)
+IFERROR(Overheads!T$59*$V55*(AQ55/Overheads!T$68),0))</f>
        <v>0.50708760717066759</v>
      </c>
      <c r="AY55" s="215">
        <f ca="1">IF($AE55=FALSE,AR55*Overheads!$R$24*$V55,
IFERROR(Overheads!$O$49*$V55*AR55,0)
+IFERROR(Overheads!U$59*$V55*(AR55/Overheads!U$68),0))</f>
        <v>3.2885579401971E-3</v>
      </c>
      <c r="AZ55" s="155">
        <f t="shared" ca="1" si="43"/>
        <v>1.5842823436795208</v>
      </c>
      <c r="BA55" s="165"/>
      <c r="BB55" s="215">
        <f ca="1">IF($AE55=FALSE,AN55*Overheads!$S$25,
IFERROR(Overheads!$O$50*AN55,0)
+IFERROR(Overheads!Q$60*(AN55/Overheads!Q$66),0))</f>
        <v>0</v>
      </c>
      <c r="BC55" s="215">
        <f ca="1">IF($AE55=FALSE,AO55*Overheads!$S$25,
IFERROR(Overheads!$O$50*AO55,0)
+IFERROR(Overheads!R$60*(AO55/Overheads!R$66),0))</f>
        <v>2.8983607216387715E-2</v>
      </c>
      <c r="BD55" s="215">
        <f ca="1">IF($AE55=FALSE,AP55*Overheads!$S$25,
IFERROR(Overheads!$O$50*AP55,0)
+IFERROR(Overheads!S$60*(AP55/Overheads!S$66),0))</f>
        <v>0.12263222163225827</v>
      </c>
      <c r="BE55" s="215">
        <f ca="1">IF($AE55=FALSE,AQ55*Overheads!$S$25,
IFERROR(Overheads!$O$50*AQ55,0)
+IFERROR(Overheads!T$60*(AQ55/Overheads!T$66),0))</f>
        <v>7.1735627151119877E-2</v>
      </c>
      <c r="BF55" s="215">
        <f ca="1">IF($AE55=FALSE,AR55*Overheads!$S$25,
IFERROR(Overheads!$O$50*AR55,0)
+IFERROR(Overheads!U$60*(AR55/Overheads!U$66),0))</f>
        <v>4.8133322446155565E-4</v>
      </c>
      <c r="BG55" s="155">
        <f t="shared" ca="1" si="44"/>
        <v>0.22383278922422742</v>
      </c>
      <c r="BH55" s="165"/>
      <c r="BI55" s="215">
        <f t="shared" ca="1" si="45"/>
        <v>0</v>
      </c>
      <c r="BJ55" s="215">
        <f t="shared" ca="1" si="11"/>
        <v>1.9517939567719695</v>
      </c>
      <c r="BK55" s="215">
        <f t="shared" ca="1" si="12"/>
        <v>7.6731507092174738</v>
      </c>
      <c r="BL55" s="215">
        <f t="shared" ca="1" si="13"/>
        <v>4.1176879903549217</v>
      </c>
      <c r="BM55" s="215">
        <f t="shared" ca="1" si="14"/>
        <v>3.0653337320722812E-2</v>
      </c>
      <c r="BN55" s="155">
        <f t="shared" ca="1" si="46"/>
        <v>13.773285993665088</v>
      </c>
      <c r="BO55" s="165"/>
      <c r="BP55" s="187" cm="1">
        <f t="array" ref="BP55">IFERROR(IF($X55=$X54,BP54,INDEX(Forecast_Capex_Input!AC$12:AC$286,$X55)),0)</f>
        <v>0</v>
      </c>
      <c r="BQ55" s="187" cm="1">
        <f t="array" ref="BQ55">IFERROR(IF($X55=$X54,BQ54,INDEX(Forecast_Capex_Input!AD$12:AD$286,$X55)),0)</f>
        <v>0</v>
      </c>
      <c r="BR55" s="187" cm="1">
        <f t="array" ref="BR55">IFERROR(IF($X55=$X54,BR54,INDEX(Forecast_Capex_Input!AE$12:AE$286,$X55)),0)</f>
        <v>0</v>
      </c>
      <c r="BS55" s="187" cm="1">
        <f t="array" ref="BS55">IFERROR(IF($X55=$X54,BS54,INDEX(Forecast_Capex_Input!AF$12:AF$286,$X55)),0)</f>
        <v>0</v>
      </c>
      <c r="BT55" s="187" cm="1">
        <f t="array" ref="BT55">IFERROR(IF($X55=$X54,BT54,INDEX(Forecast_Capex_Input!AG$12:AG$286,$X55)),0)</f>
        <v>1</v>
      </c>
      <c r="BU55" s="165"/>
      <c r="BV55" s="215">
        <f t="shared" si="15"/>
        <v>0</v>
      </c>
      <c r="BW55" s="215">
        <f t="shared" si="16"/>
        <v>0</v>
      </c>
      <c r="BX55" s="215">
        <f t="shared" si="17"/>
        <v>0</v>
      </c>
      <c r="BY55" s="215">
        <f t="shared" si="18"/>
        <v>0</v>
      </c>
      <c r="BZ55" s="215">
        <f t="shared" si="19"/>
        <v>11.96517086076134</v>
      </c>
      <c r="CA55" s="155">
        <f t="shared" si="47"/>
        <v>11.96517086076134</v>
      </c>
      <c r="CB55" s="165"/>
      <c r="CC55" s="215">
        <f t="shared" ca="1" si="20"/>
        <v>0</v>
      </c>
      <c r="CD55" s="215">
        <f t="shared" ca="1" si="21"/>
        <v>0</v>
      </c>
      <c r="CE55" s="215">
        <f t="shared" ca="1" si="22"/>
        <v>0</v>
      </c>
      <c r="CF55" s="215">
        <f t="shared" ca="1" si="23"/>
        <v>0</v>
      </c>
      <c r="CG55" s="215">
        <f t="shared" ca="1" si="24"/>
        <v>11.96517086076134</v>
      </c>
      <c r="CH55" s="155">
        <f t="shared" ca="1" si="48"/>
        <v>11.96517086076134</v>
      </c>
      <c r="CI55" s="165"/>
      <c r="CJ55" s="215">
        <f t="shared" ca="1" si="25"/>
        <v>0</v>
      </c>
      <c r="CK55" s="215">
        <f t="shared" ca="1" si="26"/>
        <v>0</v>
      </c>
      <c r="CL55" s="215">
        <f t="shared" ca="1" si="27"/>
        <v>0</v>
      </c>
      <c r="CM55" s="215">
        <f t="shared" ca="1" si="28"/>
        <v>0</v>
      </c>
      <c r="CN55" s="215">
        <f t="shared" ca="1" si="29"/>
        <v>1.5842823436795208</v>
      </c>
      <c r="CO55" s="155">
        <f t="shared" ca="1" si="49"/>
        <v>1.5842823436795208</v>
      </c>
      <c r="CP55" s="165"/>
      <c r="CQ55" s="223">
        <f t="shared" ca="1" si="30"/>
        <v>0</v>
      </c>
      <c r="CR55" s="223">
        <f t="shared" ca="1" si="31"/>
        <v>0</v>
      </c>
      <c r="CS55" s="223">
        <f t="shared" ca="1" si="32"/>
        <v>0</v>
      </c>
      <c r="CT55" s="223">
        <f t="shared" ca="1" si="33"/>
        <v>0</v>
      </c>
      <c r="CU55" s="223">
        <f t="shared" ca="1" si="34"/>
        <v>0.22383278922422742</v>
      </c>
      <c r="CV55" s="155">
        <f t="shared" ca="1" si="50"/>
        <v>0.22383278922422742</v>
      </c>
      <c r="CW55" s="165"/>
      <c r="CX55" s="215">
        <f t="shared" ca="1" si="51"/>
        <v>0</v>
      </c>
      <c r="CY55" s="215">
        <f t="shared" ca="1" si="35"/>
        <v>0</v>
      </c>
      <c r="CZ55" s="215">
        <f t="shared" ca="1" si="36"/>
        <v>0</v>
      </c>
      <c r="DA55" s="215">
        <f t="shared" ca="1" si="37"/>
        <v>0</v>
      </c>
      <c r="DB55" s="215">
        <f t="shared" ca="1" si="38"/>
        <v>13.773285993665088</v>
      </c>
      <c r="DC55" s="155">
        <f t="shared" ca="1" si="52"/>
        <v>13.773285993665088</v>
      </c>
      <c r="DD55" s="165"/>
      <c r="DE55" s="188" t="b" cm="1">
        <f t="array" aca="1" ref="DE55" ca="1">OR($G55=Forecast_Capex_Input!$BF$8:$BF$10)</f>
        <v>0</v>
      </c>
      <c r="DF55" s="188" cm="1">
        <f t="array" aca="1" ref="DF55" ca="1">IFERROR(INDEX(Forecast_Capex_Input!BG$12:BG$286,$X55)
*(INDEX(Forecast_Capex_Input!$H$12:$H$286,$X55)=Repex),0)
*$DE55</f>
        <v>0</v>
      </c>
      <c r="DG55" s="188" cm="1">
        <f t="array" aca="1" ref="DG55" ca="1">IFERROR(INDEX(Forecast_Capex_Input!BH$12:BH$286,$X55)
*(INDEX(Forecast_Capex_Input!$H$12:$H$286,$X55)=Repex),0)
*$DE55</f>
        <v>0</v>
      </c>
      <c r="DH55" s="188" cm="1">
        <f t="array" aca="1" ref="DH55" ca="1">IFERROR(INDEX(Forecast_Capex_Input!BI$12:BI$286,$X55)
*(INDEX(Forecast_Capex_Input!$H$12:$H$286,$X55)=Repex),0)
*$DE55</f>
        <v>0</v>
      </c>
      <c r="DI55" s="188" cm="1">
        <f t="array" aca="1" ref="DI55" ca="1">IFERROR(INDEX(Forecast_Capex_Input!BJ$12:BJ$286,$X55)
*(INDEX(Forecast_Capex_Input!$H$12:$H$286,$X55)=Repex),0)
*$DE55</f>
        <v>0</v>
      </c>
      <c r="DJ55" s="188" cm="1">
        <f t="array" aca="1" ref="DJ55" ca="1">IFERROR(INDEX(Forecast_Capex_Input!BK$12:BK$286,$X55)
*(INDEX(Forecast_Capex_Input!$H$12:$H$286,$X55)=Repex),0)
*$DE55</f>
        <v>0</v>
      </c>
      <c r="DK55" s="188" cm="1">
        <f t="array" aca="1" ref="DK55" ca="1">IFERROR(INDEX(Forecast_Capex_Input!BL$12:BL$286,$X55)
*(INDEX(Forecast_Capex_Input!$H$12:$H$286,$X55)=Repex),0)
*$DE55</f>
        <v>0</v>
      </c>
      <c r="DL55" s="165"/>
      <c r="DM55" s="188" t="b" cm="1">
        <f t="array" aca="1" ref="DM55" ca="1">OR($G55=Forecast_Capex_Input!$BN$8:$BN$9)</f>
        <v>0</v>
      </c>
      <c r="DN55" s="188" cm="1">
        <f t="array" aca="1" ref="DN55" ca="1">IFERROR(INDEX(Forecast_Capex_Input!BO$12:BO$286,$X55)
*(INDEX(Forecast_Capex_Input!$H$12:$H$286,$X55)=Repex),0)
*$DM55</f>
        <v>0</v>
      </c>
      <c r="DO55" s="188" cm="1">
        <f t="array" aca="1" ref="DO55" ca="1">IFERROR(INDEX(Forecast_Capex_Input!BP$12:BP$286,$X55)
*(INDEX(Forecast_Capex_Input!$H$12:$H$286,$X55)=Repex),0)
*$DM55</f>
        <v>0</v>
      </c>
      <c r="DP55" s="188" cm="1">
        <f t="array" aca="1" ref="DP55" ca="1">IFERROR(INDEX(Forecast_Capex_Input!BQ$12:BQ$286,$X55)
*(INDEX(Forecast_Capex_Input!$H$12:$H$286,$X55)=Repex),0)
*$DM55</f>
        <v>0</v>
      </c>
      <c r="DQ55" s="188" cm="1">
        <f t="array" aca="1" ref="DQ55" ca="1">IFERROR(INDEX(Forecast_Capex_Input!BR$12:BR$286,$X55)
*(INDEX(Forecast_Capex_Input!$H$12:$H$286,$X55)=Repex),0)
*$DM55</f>
        <v>0</v>
      </c>
      <c r="DR55" s="188" cm="1">
        <f t="array" aca="1" ref="DR55" ca="1">IFERROR(INDEX(Forecast_Capex_Input!BS$12:BS$286,$X55)
*(INDEX(Forecast_Capex_Input!$H$12:$H$286,$X55)=Repex),0)
*$DM55</f>
        <v>0</v>
      </c>
      <c r="DS55" s="165"/>
      <c r="DT55" s="188" t="b" cm="1">
        <f t="array" aca="1" ref="DT55" ca="1">OR($G55=Forecast_Capex_Input!$BU$8:$BU$10)</f>
        <v>1</v>
      </c>
      <c r="DU55" s="188" cm="1">
        <f t="array" aca="1" ref="DU55" ca="1">IFERROR(INDEX(Forecast_Capex_Input!BV$12:BV$286,$X55)
*(INDEX(Forecast_Capex_Input!$H$12:$H$286,$X55)=Repex),0)
*$DT55</f>
        <v>0.61847389558232935</v>
      </c>
      <c r="DV55" s="188" cm="1">
        <f t="array" aca="1" ref="DV55" ca="1">IFERROR(INDEX(Forecast_Capex_Input!BW$12:BW$286,$X55)
*(INDEX(Forecast_Capex_Input!$H$12:$H$286,$X55)=Repex),0)
*$DT55</f>
        <v>0.30120481927710846</v>
      </c>
      <c r="DW55" s="188" cm="1">
        <f t="array" aca="1" ref="DW55" ca="1">IFERROR(INDEX(Forecast_Capex_Input!BX$12:BX$286,$X55)
*(INDEX(Forecast_Capex_Input!$H$12:$H$286,$X55)=Repex),0)
*$DT55</f>
        <v>0</v>
      </c>
      <c r="DX55" s="188" cm="1">
        <f t="array" aca="1" ref="DX55" ca="1">IFERROR(INDEX(Forecast_Capex_Input!BY$12:BY$286,$X55)
*(INDEX(Forecast_Capex_Input!$H$12:$H$286,$X55)=Repex),0)
*$DT55</f>
        <v>0</v>
      </c>
      <c r="DY55" s="188" cm="1">
        <f t="array" aca="1" ref="DY55" ca="1">IFERROR(INDEX(Forecast_Capex_Input!BZ$12:BZ$286,$X55)
*(INDEX(Forecast_Capex_Input!$H$12:$H$286,$X55)=Repex),0)
*$DT55</f>
        <v>0</v>
      </c>
      <c r="DZ55" s="188" cm="1">
        <f t="array" aca="1" ref="DZ55" ca="1">IFERROR(INDEX(Forecast_Capex_Input!CA$12:CA$286,$X55)
*(INDEX(Forecast_Capex_Input!$H$12:$H$286,$X55)=Repex),0)
*$DT55</f>
        <v>0</v>
      </c>
      <c r="EA55" s="188" cm="1">
        <f t="array" aca="1" ref="EA55" ca="1">IFERROR(INDEX(Forecast_Capex_Input!CB$12:CB$286,$X55)
*(INDEX(Forecast_Capex_Input!$H$12:$H$286,$X55)=Repex),0)
*$DT55</f>
        <v>8.0321285140562249E-2</v>
      </c>
      <c r="EB55" s="188" cm="1">
        <f t="array" aca="1" ref="EB55" ca="1">IFERROR(INDEX(Forecast_Capex_Input!CC$12:CC$286,$X55)
*(INDEX(Forecast_Capex_Input!$H$12:$H$286,$X55)=Repex),0)
*$DT55</f>
        <v>0</v>
      </c>
      <c r="EC55" s="165"/>
      <c r="ED55" s="226" t="str">
        <f t="shared" si="39"/>
        <v>N/A</v>
      </c>
      <c r="EE55" s="174" t="s">
        <v>15</v>
      </c>
    </row>
    <row r="56" spans="3:135" x14ac:dyDescent="0.2">
      <c r="C56" s="174">
        <f t="shared" si="40"/>
        <v>46</v>
      </c>
      <c r="D56" s="167" t="str" cm="1">
        <f t="array" ref="D56">IFERROR(INDEX(Forecast_Capex_Input!$D$12:$D$286,$X56),NA)</f>
        <v>Kemps Creek Secondary Systems Renewal</v>
      </c>
      <c r="E56" s="172" t="b" cm="1">
        <f t="array" ref="E56">IF($X56=NA,NA,INDEX(Forecast_Capex_Input!$E$12:$E$286,$X56))</f>
        <v>1</v>
      </c>
      <c r="F56" s="167" t="str" cm="1">
        <f t="array" aca="1" ref="F56" ca="1">IFERROR(INDEX(General!$E$25:$E$26,$Y56),NA)</f>
        <v>Non-Labour</v>
      </c>
      <c r="G56" s="167" t="str" cm="1">
        <f t="array" aca="1" ref="G56" ca="1">IFERROR(INDEX(Forecast_Capex_Input!$AI$11:$BB$11,$AA56),NA)</f>
        <v>Business IT</v>
      </c>
      <c r="H56" s="189" cm="1">
        <f t="array" aca="1" ref="H56" ca="1">IFERROR(INDEX(Forecast_Capex_Input!$AI$12:$BB$286,$X56,$AA56),NA)</f>
        <v>8.0321285140562249E-2</v>
      </c>
      <c r="I56" s="199" t="str" cm="1">
        <f t="array" ref="I56">IFERROR(INDEX(Forecast_Capex_Input!$F$12:$F$286,$X56),NA)</f>
        <v>Replacement Expenditure</v>
      </c>
      <c r="J56" s="199" t="str" cm="1">
        <f t="array" ref="J56">IFERROR(INDEX(Forecast_Capex_Input!G$12:G$286,$X56),NA)</f>
        <v>Digital Infrastructure</v>
      </c>
      <c r="K56" s="199" t="str" cm="1">
        <f t="array" ref="K56">IFERROR(INDEX(Forecast_Capex_Input!H$12:H$286,$X56),NA)</f>
        <v>Repex</v>
      </c>
      <c r="L56" s="199" t="str" cm="1">
        <f t="array" ref="L56">IFERROR(INDEX(Forecast_Capex_Input!I$12:I$286,$X56),NA)</f>
        <v>N/A</v>
      </c>
      <c r="M56" s="199" t="str" cm="1">
        <f t="array" ref="M56">IFERROR(INDEX(Forecast_Capex_Input!J$12:J$286,$X56),NA)</f>
        <v>N/A</v>
      </c>
      <c r="N56" s="199" t="str" cm="1">
        <f t="array" ref="N56">IFERROR(INDEX(Forecast_Capex_Input!K$12:K$286,$X56),NA)</f>
        <v>DI - Protection systems</v>
      </c>
      <c r="O56" s="199" t="str" cm="1">
        <f t="array" ref="O56">IFERROR(INDEX(Forecast_Capex_Input!L$12:L$286,$X56),NA)</f>
        <v>DI - Safe and Reliable Network</v>
      </c>
      <c r="P56" s="199" t="str" cm="1">
        <f t="array" ref="P56">IFERROR(INDEX(Forecast_Capex_Input!M$12:M$286,$X56),NA)</f>
        <v>N/A</v>
      </c>
      <c r="Q56" s="172" t="str" cm="1">
        <f t="array" ref="Q56">IFERROR(INDEX(Forecast_Capex_Input!N$12:N$286,$X56),NA)</f>
        <v>No</v>
      </c>
      <c r="R56" s="265" cm="1">
        <f t="array" ref="R56">IFERROR(INDEX(Forecast_Capex_Input!O$12:O$286,$X56),0)</f>
        <v>0</v>
      </c>
      <c r="S56" s="172" t="str" cm="1">
        <f t="array" ref="S56">IFERROR(INDEX(Forecast_Capex_Input!P$12:P$286,$X56),0)</f>
        <v>Safety security &amp; reliability</v>
      </c>
      <c r="T56" s="199" t="str" cm="1">
        <f t="array" aca="1" ref="T56" ca="1">IFERROR(INDEX(General!$K$84:$K$103,$AA56),NA)</f>
        <v>Business IT (2018 onwards)</v>
      </c>
      <c r="U56" s="188" cm="1">
        <f t="array" aca="1" ref="U56" ca="1">IFERROR(
IF($F56=General!$E$25,INDEX(Forecast_Capex_Input!S$12:S$286,$X56),
INDEX(Forecast_Capex_Input!T$12:T$286,$X56)),0)</f>
        <v>0.8369041178579717</v>
      </c>
      <c r="V56" s="222" t="b">
        <f>IFERROR(INDEX(Overheads!$T$19:$T$26,MATCH($I56,Overheads!$E$19:$E$26,0)),FALSE)</f>
        <v>1</v>
      </c>
      <c r="W56" s="165"/>
      <c r="X56" s="174">
        <f>IFERROR(
IF(MATCH($C56,Forecast_Capex_Input!$CI$12:$CI$286,1)+1&gt;MAX(Forecast_Capex_Input!$C$12:$C$286),NA,
MATCH($C56,Forecast_Capex_Input!$CI$12:$CI$286,1)+1),1)</f>
        <v>17</v>
      </c>
      <c r="Y56" s="174" cm="1">
        <f t="array" aca="1" ref="Y56" ca="1">IFERROR(
IF(X55&lt;&gt;X56,1,
IF(COUNTIF(OFFSET(Y55,0,0,-INDEX(Forecast_Capex_Input!$CG$12:$CG$286,$X56)),Y55)=INDEX(Forecast_Capex_Input!$CG$12:$CG$286,$X56),Y55+1,Y55)),NA)</f>
        <v>2</v>
      </c>
      <c r="Z56" s="174" cm="1">
        <f t="array" ref="Z56">IFERROR($C56-IF($X56=1,1,INDEX(Forecast_Capex_Input!$CI$12:$CI$286,$X56-1))+1,NA)</f>
        <v>4</v>
      </c>
      <c r="AA56" s="174" cm="1">
        <f t="array" aca="1" ref="AA56" ca="1">IFERROR(IF(Y56=1,
INDEX(Forecast_Capex_Input!$AI$10:$BB$10,SMALL(IF(INDEX(Forecast_Capex_Input!$AI$12:$BB$286,$X56,0)&gt;0,COLUMN(Forecast_Capex_Input!$AI$10:$BB$10)-COLUMN(Forecast_Capex_Input!$AI$12)+1),ROWS(OFFSET(AA55,0,0,-$Z56)))),
OFFSET(AA55,-INDEX(Forecast_Capex_Input!$CG$12:$CG$286,$X56)+1,0)),NA)</f>
        <v>6</v>
      </c>
      <c r="AB56" s="174">
        <f t="shared" ca="1" si="9"/>
        <v>2</v>
      </c>
      <c r="AC56" s="222" t="b">
        <f t="shared" si="41"/>
        <v>0</v>
      </c>
      <c r="AD56" s="220" t="b">
        <v>0</v>
      </c>
      <c r="AE56" s="222" t="b">
        <f t="shared" si="10"/>
        <v>1</v>
      </c>
      <c r="AF56" s="165"/>
      <c r="AG56" s="215">
        <v>0</v>
      </c>
      <c r="AH56" s="215">
        <v>0.15002543334744098</v>
      </c>
      <c r="AI56" s="215">
        <v>0.58354859796890302</v>
      </c>
      <c r="AJ56" s="215">
        <v>0.30907115773215149</v>
      </c>
      <c r="AK56" s="215">
        <v>2.347899227603856E-3</v>
      </c>
      <c r="AL56" s="155">
        <v>1.0449930882760994</v>
      </c>
      <c r="AM56" s="165"/>
      <c r="AN56" s="215" cm="1">
        <f t="array" aca="1" ref="AN56" ca="1">IFERROR(INDEX(General!O$33:O$34,$AB56)
*AG56,0)</f>
        <v>0</v>
      </c>
      <c r="AO56" s="215" cm="1">
        <f t="array" aca="1" ref="AO56" ca="1">IFERROR(INDEX(General!P$33:P$34,$AB56)
*AH56,0)</f>
        <v>0.15002543334744098</v>
      </c>
      <c r="AP56" s="215" cm="1">
        <f t="array" aca="1" ref="AP56" ca="1">IFERROR(INDEX(General!Q$33:Q$34,$AB56)
*AI56,0)</f>
        <v>0.58354859796890302</v>
      </c>
      <c r="AQ56" s="215" cm="1">
        <f t="array" aca="1" ref="AQ56" ca="1">IFERROR(INDEX(General!R$33:R$34,$AB56)
*AJ56,0)</f>
        <v>0.30907115773215149</v>
      </c>
      <c r="AR56" s="215" cm="1">
        <f t="array" aca="1" ref="AR56" ca="1">IFERROR(INDEX(General!S$33:S$34,$AB56)
*AK56,0)</f>
        <v>2.347899227603856E-3</v>
      </c>
      <c r="AS56" s="155">
        <f t="shared" ca="1" si="42"/>
        <v>1.0449930882760994</v>
      </c>
      <c r="AT56" s="165"/>
      <c r="AU56" s="215">
        <f ca="1">IF($AE56=FALSE,AN56*Overheads!$R$24*$V56,
IFERROR(Overheads!$O$49*$V56*AN56,0)
+IFERROR(Overheads!Q$59*$V56*(AN56/Overheads!Q$68),0))</f>
        <v>0</v>
      </c>
      <c r="AV56" s="215">
        <f ca="1">IF($AE56=FALSE,AO56*Overheads!$R$24*$V56,
IFERROR(Overheads!$O$49*$V56*AO56,0)
+IFERROR(Overheads!R$59*$V56*(AO56/Overheads!R$68),0))</f>
        <v>1.7905601548242979E-2</v>
      </c>
      <c r="AW56" s="215">
        <f ca="1">IF($AE56=FALSE,AP56*Overheads!$R$24*$V56,
IFERROR(Overheads!$O$49*$V56*AP56,0)
+IFERROR(Overheads!S$59*$V56*(AP56/Overheads!S$68),0))</f>
        <v>7.5885331077840498E-2</v>
      </c>
      <c r="AX56" s="215">
        <f ca="1">IF($AE56=FALSE,AQ56*Overheads!$R$24*$V56,
IFERROR(Overheads!$O$49*$V56*AQ56,0)
+IFERROR(Overheads!T$59*$V56*(AQ56/Overheads!T$68),0))</f>
        <v>4.4287127263813765E-2</v>
      </c>
      <c r="AY56" s="215">
        <f ca="1">IF($AE56=FALSE,AR56*Overheads!$R$24*$V56,
IFERROR(Overheads!$O$49*$V56*AR56,0)
+IFERROR(Overheads!U$59*$V56*(AR56/Overheads!U$68),0))</f>
        <v>2.8721030045389514E-4</v>
      </c>
      <c r="AZ56" s="155">
        <f t="shared" ca="1" si="43"/>
        <v>0.13836527019035114</v>
      </c>
      <c r="BA56" s="165"/>
      <c r="BB56" s="215">
        <f ca="1">IF($AE56=FALSE,AN56*Overheads!$S$25,
IFERROR(Overheads!$O$50*AN56,0)
+IFERROR(Overheads!Q$60*(AN56/Overheads!Q$66),0))</f>
        <v>0</v>
      </c>
      <c r="BC56" s="215">
        <f ca="1">IF($AE56=FALSE,AO56*Overheads!$S$25,
IFERROR(Overheads!$O$50*AO56,0)
+IFERROR(Overheads!R$60*(AO56/Overheads!R$66),0))</f>
        <v>2.5313194075447785E-3</v>
      </c>
      <c r="BD56" s="215">
        <f ca="1">IF($AE56=FALSE,AP56*Overheads!$S$25,
IFERROR(Overheads!$O$50*AP56,0)
+IFERROR(Overheads!S$60*(AP56/Overheads!S$66),0))</f>
        <v>1.0710237697140457E-2</v>
      </c>
      <c r="BE56" s="215">
        <f ca="1">IF($AE56=FALSE,AQ56*Overheads!$S$25,
IFERROR(Overheads!$O$50*AQ56,0)
+IFERROR(Overheads!T$60*(AQ56/Overheads!T$66),0))</f>
        <v>6.2651202752069769E-3</v>
      </c>
      <c r="BF56" s="215">
        <f ca="1">IF($AE56=FALSE,AR56*Overheads!$S$25,
IFERROR(Overheads!$O$50*AR56,0)
+IFERROR(Overheads!U$60*(AR56/Overheads!U$66),0))</f>
        <v>4.2037836197515769E-5</v>
      </c>
      <c r="BG56" s="155">
        <f t="shared" ca="1" si="44"/>
        <v>1.9548715216089727E-2</v>
      </c>
      <c r="BH56" s="165"/>
      <c r="BI56" s="215">
        <f t="shared" ca="1" si="45"/>
        <v>0</v>
      </c>
      <c r="BJ56" s="215">
        <f t="shared" ca="1" si="11"/>
        <v>0.17046235430322873</v>
      </c>
      <c r="BK56" s="215">
        <f t="shared" ca="1" si="12"/>
        <v>0.67014416674388388</v>
      </c>
      <c r="BL56" s="215">
        <f t="shared" ca="1" si="13"/>
        <v>0.35962340527117226</v>
      </c>
      <c r="BM56" s="215">
        <f t="shared" ca="1" si="14"/>
        <v>2.677147364255267E-3</v>
      </c>
      <c r="BN56" s="155">
        <f t="shared" ca="1" si="46"/>
        <v>1.2029070736825402</v>
      </c>
      <c r="BO56" s="165"/>
      <c r="BP56" s="187" cm="1">
        <f t="array" ref="BP56">IFERROR(IF($X56=$X55,BP55,INDEX(Forecast_Capex_Input!AC$12:AC$286,$X56)),0)</f>
        <v>0</v>
      </c>
      <c r="BQ56" s="187" cm="1">
        <f t="array" ref="BQ56">IFERROR(IF($X56=$X55,BQ55,INDEX(Forecast_Capex_Input!AD$12:AD$286,$X56)),0)</f>
        <v>0</v>
      </c>
      <c r="BR56" s="187" cm="1">
        <f t="array" ref="BR56">IFERROR(IF($X56=$X55,BR55,INDEX(Forecast_Capex_Input!AE$12:AE$286,$X56)),0)</f>
        <v>0</v>
      </c>
      <c r="BS56" s="187" cm="1">
        <f t="array" ref="BS56">IFERROR(IF($X56=$X55,BS55,INDEX(Forecast_Capex_Input!AF$12:AF$286,$X56)),0)</f>
        <v>0</v>
      </c>
      <c r="BT56" s="187" cm="1">
        <f t="array" ref="BT56">IFERROR(IF($X56=$X55,BT55,INDEX(Forecast_Capex_Input!AG$12:AG$286,$X56)),0)</f>
        <v>1</v>
      </c>
      <c r="BU56" s="165"/>
      <c r="BV56" s="215">
        <f t="shared" si="15"/>
        <v>0</v>
      </c>
      <c r="BW56" s="215">
        <f t="shared" si="16"/>
        <v>0</v>
      </c>
      <c r="BX56" s="215">
        <f t="shared" si="17"/>
        <v>0</v>
      </c>
      <c r="BY56" s="215">
        <f t="shared" si="18"/>
        <v>0</v>
      </c>
      <c r="BZ56" s="215">
        <f t="shared" si="19"/>
        <v>1.0449930882760994</v>
      </c>
      <c r="CA56" s="155">
        <f t="shared" si="47"/>
        <v>1.0449930882760994</v>
      </c>
      <c r="CB56" s="165"/>
      <c r="CC56" s="215">
        <f t="shared" ca="1" si="20"/>
        <v>0</v>
      </c>
      <c r="CD56" s="215">
        <f t="shared" ca="1" si="21"/>
        <v>0</v>
      </c>
      <c r="CE56" s="215">
        <f t="shared" ca="1" si="22"/>
        <v>0</v>
      </c>
      <c r="CF56" s="215">
        <f t="shared" ca="1" si="23"/>
        <v>0</v>
      </c>
      <c r="CG56" s="215">
        <f t="shared" ca="1" si="24"/>
        <v>1.0449930882760994</v>
      </c>
      <c r="CH56" s="155">
        <f t="shared" ca="1" si="48"/>
        <v>1.0449930882760994</v>
      </c>
      <c r="CI56" s="165"/>
      <c r="CJ56" s="215">
        <f t="shared" ca="1" si="25"/>
        <v>0</v>
      </c>
      <c r="CK56" s="215">
        <f t="shared" ca="1" si="26"/>
        <v>0</v>
      </c>
      <c r="CL56" s="215">
        <f t="shared" ca="1" si="27"/>
        <v>0</v>
      </c>
      <c r="CM56" s="215">
        <f t="shared" ca="1" si="28"/>
        <v>0</v>
      </c>
      <c r="CN56" s="215">
        <f t="shared" ca="1" si="29"/>
        <v>0.13836527019035114</v>
      </c>
      <c r="CO56" s="155">
        <f t="shared" ca="1" si="49"/>
        <v>0.13836527019035114</v>
      </c>
      <c r="CP56" s="165"/>
      <c r="CQ56" s="223">
        <f t="shared" ca="1" si="30"/>
        <v>0</v>
      </c>
      <c r="CR56" s="223">
        <f t="shared" ca="1" si="31"/>
        <v>0</v>
      </c>
      <c r="CS56" s="223">
        <f t="shared" ca="1" si="32"/>
        <v>0</v>
      </c>
      <c r="CT56" s="223">
        <f t="shared" ca="1" si="33"/>
        <v>0</v>
      </c>
      <c r="CU56" s="223">
        <f t="shared" ca="1" si="34"/>
        <v>1.9548715216089727E-2</v>
      </c>
      <c r="CV56" s="155">
        <f t="shared" ca="1" si="50"/>
        <v>1.9548715216089727E-2</v>
      </c>
      <c r="CW56" s="165"/>
      <c r="CX56" s="215">
        <f t="shared" ca="1" si="51"/>
        <v>0</v>
      </c>
      <c r="CY56" s="215">
        <f t="shared" ca="1" si="35"/>
        <v>0</v>
      </c>
      <c r="CZ56" s="215">
        <f t="shared" ca="1" si="36"/>
        <v>0</v>
      </c>
      <c r="DA56" s="215">
        <f t="shared" ca="1" si="37"/>
        <v>0</v>
      </c>
      <c r="DB56" s="215">
        <f t="shared" ca="1" si="38"/>
        <v>1.2029070736825402</v>
      </c>
      <c r="DC56" s="155">
        <f t="shared" ca="1" si="52"/>
        <v>1.2029070736825402</v>
      </c>
      <c r="DD56" s="165"/>
      <c r="DE56" s="188" t="b" cm="1">
        <f t="array" aca="1" ref="DE56" ca="1">OR($G56=Forecast_Capex_Input!$BF$8:$BF$10)</f>
        <v>0</v>
      </c>
      <c r="DF56" s="188" cm="1">
        <f t="array" aca="1" ref="DF56" ca="1">IFERROR(INDEX(Forecast_Capex_Input!BG$12:BG$286,$X56)
*(INDEX(Forecast_Capex_Input!$H$12:$H$286,$X56)=Repex),0)
*$DE56</f>
        <v>0</v>
      </c>
      <c r="DG56" s="188" cm="1">
        <f t="array" aca="1" ref="DG56" ca="1">IFERROR(INDEX(Forecast_Capex_Input!BH$12:BH$286,$X56)
*(INDEX(Forecast_Capex_Input!$H$12:$H$286,$X56)=Repex),0)
*$DE56</f>
        <v>0</v>
      </c>
      <c r="DH56" s="188" cm="1">
        <f t="array" aca="1" ref="DH56" ca="1">IFERROR(INDEX(Forecast_Capex_Input!BI$12:BI$286,$X56)
*(INDEX(Forecast_Capex_Input!$H$12:$H$286,$X56)=Repex),0)
*$DE56</f>
        <v>0</v>
      </c>
      <c r="DI56" s="188" cm="1">
        <f t="array" aca="1" ref="DI56" ca="1">IFERROR(INDEX(Forecast_Capex_Input!BJ$12:BJ$286,$X56)
*(INDEX(Forecast_Capex_Input!$H$12:$H$286,$X56)=Repex),0)
*$DE56</f>
        <v>0</v>
      </c>
      <c r="DJ56" s="188" cm="1">
        <f t="array" aca="1" ref="DJ56" ca="1">IFERROR(INDEX(Forecast_Capex_Input!BK$12:BK$286,$X56)
*(INDEX(Forecast_Capex_Input!$H$12:$H$286,$X56)=Repex),0)
*$DE56</f>
        <v>0</v>
      </c>
      <c r="DK56" s="188" cm="1">
        <f t="array" aca="1" ref="DK56" ca="1">IFERROR(INDEX(Forecast_Capex_Input!BL$12:BL$286,$X56)
*(INDEX(Forecast_Capex_Input!$H$12:$H$286,$X56)=Repex),0)
*$DE56</f>
        <v>0</v>
      </c>
      <c r="DL56" s="165"/>
      <c r="DM56" s="188" t="b" cm="1">
        <f t="array" aca="1" ref="DM56" ca="1">OR($G56=Forecast_Capex_Input!$BN$8:$BN$9)</f>
        <v>0</v>
      </c>
      <c r="DN56" s="188" cm="1">
        <f t="array" aca="1" ref="DN56" ca="1">IFERROR(INDEX(Forecast_Capex_Input!BO$12:BO$286,$X56)
*(INDEX(Forecast_Capex_Input!$H$12:$H$286,$X56)=Repex),0)
*$DM56</f>
        <v>0</v>
      </c>
      <c r="DO56" s="188" cm="1">
        <f t="array" aca="1" ref="DO56" ca="1">IFERROR(INDEX(Forecast_Capex_Input!BP$12:BP$286,$X56)
*(INDEX(Forecast_Capex_Input!$H$12:$H$286,$X56)=Repex),0)
*$DM56</f>
        <v>0</v>
      </c>
      <c r="DP56" s="188" cm="1">
        <f t="array" aca="1" ref="DP56" ca="1">IFERROR(INDEX(Forecast_Capex_Input!BQ$12:BQ$286,$X56)
*(INDEX(Forecast_Capex_Input!$H$12:$H$286,$X56)=Repex),0)
*$DM56</f>
        <v>0</v>
      </c>
      <c r="DQ56" s="188" cm="1">
        <f t="array" aca="1" ref="DQ56" ca="1">IFERROR(INDEX(Forecast_Capex_Input!BR$12:BR$286,$X56)
*(INDEX(Forecast_Capex_Input!$H$12:$H$286,$X56)=Repex),0)
*$DM56</f>
        <v>0</v>
      </c>
      <c r="DR56" s="188" cm="1">
        <f t="array" aca="1" ref="DR56" ca="1">IFERROR(INDEX(Forecast_Capex_Input!BS$12:BS$286,$X56)
*(INDEX(Forecast_Capex_Input!$H$12:$H$286,$X56)=Repex),0)
*$DM56</f>
        <v>0</v>
      </c>
      <c r="DS56" s="165"/>
      <c r="DT56" s="188" t="b" cm="1">
        <f t="array" aca="1" ref="DT56" ca="1">OR($G56=Forecast_Capex_Input!$BU$8:$BU$10)</f>
        <v>1</v>
      </c>
      <c r="DU56" s="188" cm="1">
        <f t="array" aca="1" ref="DU56" ca="1">IFERROR(INDEX(Forecast_Capex_Input!BV$12:BV$286,$X56)
*(INDEX(Forecast_Capex_Input!$H$12:$H$286,$X56)=Repex),0)
*$DT56</f>
        <v>0.61847389558232935</v>
      </c>
      <c r="DV56" s="188" cm="1">
        <f t="array" aca="1" ref="DV56" ca="1">IFERROR(INDEX(Forecast_Capex_Input!BW$12:BW$286,$X56)
*(INDEX(Forecast_Capex_Input!$H$12:$H$286,$X56)=Repex),0)
*$DT56</f>
        <v>0.30120481927710846</v>
      </c>
      <c r="DW56" s="188" cm="1">
        <f t="array" aca="1" ref="DW56" ca="1">IFERROR(INDEX(Forecast_Capex_Input!BX$12:BX$286,$X56)
*(INDEX(Forecast_Capex_Input!$H$12:$H$286,$X56)=Repex),0)
*$DT56</f>
        <v>0</v>
      </c>
      <c r="DX56" s="188" cm="1">
        <f t="array" aca="1" ref="DX56" ca="1">IFERROR(INDEX(Forecast_Capex_Input!BY$12:BY$286,$X56)
*(INDEX(Forecast_Capex_Input!$H$12:$H$286,$X56)=Repex),0)
*$DT56</f>
        <v>0</v>
      </c>
      <c r="DY56" s="188" cm="1">
        <f t="array" aca="1" ref="DY56" ca="1">IFERROR(INDEX(Forecast_Capex_Input!BZ$12:BZ$286,$X56)
*(INDEX(Forecast_Capex_Input!$H$12:$H$286,$X56)=Repex),0)
*$DT56</f>
        <v>0</v>
      </c>
      <c r="DZ56" s="188" cm="1">
        <f t="array" aca="1" ref="DZ56" ca="1">IFERROR(INDEX(Forecast_Capex_Input!CA$12:CA$286,$X56)
*(INDEX(Forecast_Capex_Input!$H$12:$H$286,$X56)=Repex),0)
*$DT56</f>
        <v>0</v>
      </c>
      <c r="EA56" s="188" cm="1">
        <f t="array" aca="1" ref="EA56" ca="1">IFERROR(INDEX(Forecast_Capex_Input!CB$12:CB$286,$X56)
*(INDEX(Forecast_Capex_Input!$H$12:$H$286,$X56)=Repex),0)
*$DT56</f>
        <v>8.0321285140562249E-2</v>
      </c>
      <c r="EB56" s="188" cm="1">
        <f t="array" aca="1" ref="EB56" ca="1">IFERROR(INDEX(Forecast_Capex_Input!CC$12:CC$286,$X56)
*(INDEX(Forecast_Capex_Input!$H$12:$H$286,$X56)=Repex),0)
*$DT56</f>
        <v>0</v>
      </c>
      <c r="EC56" s="165"/>
      <c r="ED56" s="226" t="str">
        <f t="shared" si="39"/>
        <v>N/A</v>
      </c>
      <c r="EE56" s="174" t="s">
        <v>15</v>
      </c>
    </row>
    <row r="57" spans="3:135" x14ac:dyDescent="0.2">
      <c r="C57" s="174">
        <f t="shared" si="40"/>
        <v>47</v>
      </c>
      <c r="D57" s="167" t="str" cm="1">
        <f t="array" ref="D57">IFERROR(INDEX(Forecast_Capex_Input!$D$12:$D$286,$X57),NA)</f>
        <v>Kempsey Secondary Systems Renewal</v>
      </c>
      <c r="E57" s="172" t="b" cm="1">
        <f t="array" ref="E57">IF($X57=NA,NA,INDEX(Forecast_Capex_Input!$E$12:$E$286,$X57))</f>
        <v>1</v>
      </c>
      <c r="F57" s="167" t="str" cm="1">
        <f t="array" aca="1" ref="F57" ca="1">IFERROR(INDEX(General!$E$25:$E$26,$Y57),NA)</f>
        <v>Labour</v>
      </c>
      <c r="G57" s="167" t="str" cm="1">
        <f t="array" aca="1" ref="G57" ca="1">IFERROR(INDEX(Forecast_Capex_Input!$AI$11:$BB$11,$AA57),NA)</f>
        <v>Secondary Systems</v>
      </c>
      <c r="H57" s="189" cm="1">
        <f t="array" aca="1" ref="H57" ca="1">IFERROR(INDEX(Forecast_Capex_Input!$AI$12:$BB$286,$X57,$AA57),NA)</f>
        <v>0.96141479099678462</v>
      </c>
      <c r="I57" s="199" t="str" cm="1">
        <f t="array" ref="I57">IFERROR(INDEX(Forecast_Capex_Input!$F$12:$F$286,$X57),NA)</f>
        <v>Replacement Expenditure</v>
      </c>
      <c r="J57" s="199" t="str" cm="1">
        <f t="array" ref="J57">IFERROR(INDEX(Forecast_Capex_Input!G$12:G$286,$X57),NA)</f>
        <v>Digital Infrastructure</v>
      </c>
      <c r="K57" s="199" t="str" cm="1">
        <f t="array" ref="K57">IFERROR(INDEX(Forecast_Capex_Input!H$12:H$286,$X57),NA)</f>
        <v>Repex</v>
      </c>
      <c r="L57" s="199" t="str" cm="1">
        <f t="array" ref="L57">IFERROR(INDEX(Forecast_Capex_Input!I$12:I$286,$X57),NA)</f>
        <v>N/A</v>
      </c>
      <c r="M57" s="199" t="str" cm="1">
        <f t="array" ref="M57">IFERROR(INDEX(Forecast_Capex_Input!J$12:J$286,$X57),NA)</f>
        <v>N/A</v>
      </c>
      <c r="N57" s="199" t="str" cm="1">
        <f t="array" ref="N57">IFERROR(INDEX(Forecast_Capex_Input!K$12:K$286,$X57),NA)</f>
        <v>DI - Protection systems</v>
      </c>
      <c r="O57" s="199" t="str" cm="1">
        <f t="array" ref="O57">IFERROR(INDEX(Forecast_Capex_Input!L$12:L$286,$X57),NA)</f>
        <v>DI - Safe and Reliable Network</v>
      </c>
      <c r="P57" s="199" t="str" cm="1">
        <f t="array" ref="P57">IFERROR(INDEX(Forecast_Capex_Input!M$12:M$286,$X57),NA)</f>
        <v>N/A</v>
      </c>
      <c r="Q57" s="172" t="str" cm="1">
        <f t="array" ref="Q57">IFERROR(INDEX(Forecast_Capex_Input!N$12:N$286,$X57),NA)</f>
        <v>No</v>
      </c>
      <c r="R57" s="265" cm="1">
        <f t="array" ref="R57">IFERROR(INDEX(Forecast_Capex_Input!O$12:O$286,$X57),0)</f>
        <v>0</v>
      </c>
      <c r="S57" s="172" t="str" cm="1">
        <f t="array" ref="S57">IFERROR(INDEX(Forecast_Capex_Input!P$12:P$286,$X57),0)</f>
        <v>Safety security &amp; reliability</v>
      </c>
      <c r="T57" s="199" t="str" cm="1">
        <f t="array" aca="1" ref="T57" ca="1">IFERROR(INDEX(General!$K$84:$K$103,$AA57),NA)</f>
        <v>Secondary Systems (2018-23)</v>
      </c>
      <c r="U57" s="188" cm="1">
        <f t="array" aca="1" ref="U57" ca="1">IFERROR(
IF($F57=General!$E$25,INDEX(Forecast_Capex_Input!S$12:S$286,$X57),
INDEX(Forecast_Capex_Input!T$12:T$286,$X57)),0)</f>
        <v>0.21239421276609016</v>
      </c>
      <c r="V57" s="222" t="b">
        <f>IFERROR(INDEX(Overheads!$T$19:$T$26,MATCH($I57,Overheads!$E$19:$E$26,0)),FALSE)</f>
        <v>1</v>
      </c>
      <c r="W57" s="165"/>
      <c r="X57" s="174">
        <f>IFERROR(
IF(MATCH($C57,Forecast_Capex_Input!$CI$12:$CI$286,1)+1&gt;MAX(Forecast_Capex_Input!$C$12:$C$286),NA,
MATCH($C57,Forecast_Capex_Input!$CI$12:$CI$286,1)+1),1)</f>
        <v>18</v>
      </c>
      <c r="Y57" s="174" cm="1">
        <f t="array" aca="1" ref="Y57" ca="1">IFERROR(
IF(X56&lt;&gt;X57,1,
IF(COUNTIF(OFFSET(Y56,0,0,-INDEX(Forecast_Capex_Input!$CG$12:$CG$286,$X57)),Y56)=INDEX(Forecast_Capex_Input!$CG$12:$CG$286,$X57),Y56+1,Y56)),NA)</f>
        <v>1</v>
      </c>
      <c r="Z57" s="174" cm="1">
        <f t="array" ref="Z57">IFERROR($C57-IF($X57=1,1,INDEX(Forecast_Capex_Input!$CI$12:$CI$286,$X57-1))+1,NA)</f>
        <v>1</v>
      </c>
      <c r="AA57" s="174" cm="1">
        <f t="array" aca="1" ref="AA57" ca="1">IFERROR(IF(Y57=1,
INDEX(Forecast_Capex_Input!$AI$10:$BB$10,SMALL(IF(INDEX(Forecast_Capex_Input!$AI$12:$BB$286,$X57,0)&gt;0,COLUMN(Forecast_Capex_Input!$AI$10:$BB$10)-COLUMN(Forecast_Capex_Input!$AI$12)+1),ROWS(OFFSET(AA56,0,0,-$Z57)))),
OFFSET(AA56,-INDEX(Forecast_Capex_Input!$CG$12:$CG$286,$X57)+1,0)),NA)</f>
        <v>4</v>
      </c>
      <c r="AB57" s="174">
        <f t="shared" ca="1" si="9"/>
        <v>1</v>
      </c>
      <c r="AC57" s="222" t="b">
        <f t="shared" si="41"/>
        <v>0</v>
      </c>
      <c r="AD57" s="220" t="b">
        <v>0</v>
      </c>
      <c r="AE57" s="222" t="b">
        <f t="shared" si="10"/>
        <v>1</v>
      </c>
      <c r="AF57" s="165"/>
      <c r="AG57" s="215">
        <v>0</v>
      </c>
      <c r="AH57" s="215">
        <v>0</v>
      </c>
      <c r="AI57" s="215">
        <v>0.26553087253911245</v>
      </c>
      <c r="AJ57" s="215">
        <v>1.0690816734081832</v>
      </c>
      <c r="AK57" s="215">
        <v>0.4912587245679283</v>
      </c>
      <c r="AL57" s="155">
        <v>1.825871270515224</v>
      </c>
      <c r="AM57" s="165"/>
      <c r="AN57" s="215" cm="1">
        <f t="array" aca="1" ref="AN57" ca="1">IFERROR(INDEX(General!O$33:O$34,$AB57)
*AG57,0)</f>
        <v>0</v>
      </c>
      <c r="AO57" s="215" cm="1">
        <f t="array" aca="1" ref="AO57" ca="1">IFERROR(INDEX(General!P$33:P$34,$AB57)
*AH57,0)</f>
        <v>0</v>
      </c>
      <c r="AP57" s="215" cm="1">
        <f t="array" aca="1" ref="AP57" ca="1">IFERROR(INDEX(General!Q$33:Q$34,$AB57)
*AI57,0)</f>
        <v>0.26953309012400123</v>
      </c>
      <c r="AQ57" s="215" cm="1">
        <f t="array" aca="1" ref="AQ57" ca="1">IFERROR(INDEX(General!R$33:R$34,$AB57)
*AJ57,0)</f>
        <v>1.094131419321928</v>
      </c>
      <c r="AR57" s="215" cm="1">
        <f t="array" aca="1" ref="AR57" ca="1">IFERROR(INDEX(General!S$33:S$34,$AB57)
*AK57,0)</f>
        <v>0.5058620205683606</v>
      </c>
      <c r="AS57" s="155">
        <f t="shared" ca="1" si="42"/>
        <v>1.8695265300142898</v>
      </c>
      <c r="AT57" s="165"/>
      <c r="AU57" s="215">
        <f ca="1">IF($AE57=FALSE,AN57*Overheads!$R$24*$V57,
IFERROR(Overheads!$O$49*$V57*AN57,0)
+IFERROR(Overheads!Q$59*$V57*(AN57/Overheads!Q$68),0))</f>
        <v>0</v>
      </c>
      <c r="AV57" s="215">
        <f ca="1">IF($AE57=FALSE,AO57*Overheads!$R$24*$V57,
IFERROR(Overheads!$O$49*$V57*AO57,0)
+IFERROR(Overheads!R$59*$V57*(AO57/Overheads!R$68),0))</f>
        <v>0</v>
      </c>
      <c r="AW57" s="215">
        <f ca="1">IF($AE57=FALSE,AP57*Overheads!$R$24*$V57,
IFERROR(Overheads!$O$49*$V57*AP57,0)
+IFERROR(Overheads!S$59*$V57*(AP57/Overheads!S$68),0))</f>
        <v>3.5050393149232133E-2</v>
      </c>
      <c r="AX57" s="215">
        <f ca="1">IF($AE57=FALSE,AQ57*Overheads!$R$24*$V57,
IFERROR(Overheads!$O$49*$V57*AQ57,0)
+IFERROR(Overheads!T$59*$V57*(AQ57/Overheads!T$68),0))</f>
        <v>0.15677922769112118</v>
      </c>
      <c r="AY57" s="215">
        <f ca="1">IF($AE57=FALSE,AR57*Overheads!$R$24*$V57,
IFERROR(Overheads!$O$49*$V57*AR57,0)
+IFERROR(Overheads!U$59*$V57*(AR57/Overheads!U$68),0))</f>
        <v>6.1880331663095908E-2</v>
      </c>
      <c r="AZ57" s="155">
        <f t="shared" ca="1" si="43"/>
        <v>0.25370995250344924</v>
      </c>
      <c r="BA57" s="165"/>
      <c r="BB57" s="215">
        <f ca="1">IF($AE57=FALSE,AN57*Overheads!$S$25,
IFERROR(Overheads!$O$50*AN57,0)
+IFERROR(Overheads!Q$60*(AN57/Overheads!Q$66),0))</f>
        <v>0</v>
      </c>
      <c r="BC57" s="215">
        <f ca="1">IF($AE57=FALSE,AO57*Overheads!$S$25,
IFERROR(Overheads!$O$50*AO57,0)
+IFERROR(Overheads!R$60*(AO57/Overheads!R$66),0))</f>
        <v>0</v>
      </c>
      <c r="BD57" s="215">
        <f ca="1">IF($AE57=FALSE,AP57*Overheads!$S$25,
IFERROR(Overheads!$O$50*AP57,0)
+IFERROR(Overheads!S$60*(AP57/Overheads!S$66),0))</f>
        <v>4.9469118296582189E-3</v>
      </c>
      <c r="BE57" s="215">
        <f ca="1">IF($AE57=FALSE,AQ57*Overheads!$S$25,
IFERROR(Overheads!$O$50*AQ57,0)
+IFERROR(Overheads!T$60*(AQ57/Overheads!T$66),0))</f>
        <v>2.2178921479549345E-2</v>
      </c>
      <c r="BF57" s="215">
        <f ca="1">IF($AE57=FALSE,AR57*Overheads!$S$25,
IFERROR(Overheads!$O$50*AR57,0)
+IFERROR(Overheads!U$60*(AR57/Overheads!U$66),0))</f>
        <v>9.0571795029292627E-3</v>
      </c>
      <c r="BG57" s="155">
        <f t="shared" ca="1" si="44"/>
        <v>3.6183012812136831E-2</v>
      </c>
      <c r="BH57" s="165"/>
      <c r="BI57" s="215">
        <f t="shared" ca="1" si="45"/>
        <v>0</v>
      </c>
      <c r="BJ57" s="215">
        <f t="shared" ca="1" si="11"/>
        <v>0</v>
      </c>
      <c r="BK57" s="215">
        <f t="shared" ca="1" si="12"/>
        <v>0.3095303951028916</v>
      </c>
      <c r="BL57" s="215">
        <f t="shared" ca="1" si="13"/>
        <v>1.2730895684925985</v>
      </c>
      <c r="BM57" s="215">
        <f t="shared" ca="1" si="14"/>
        <v>0.57679953173438581</v>
      </c>
      <c r="BN57" s="155">
        <f t="shared" ca="1" si="46"/>
        <v>2.159419495329876</v>
      </c>
      <c r="BO57" s="165"/>
      <c r="BP57" s="187" cm="1">
        <f t="array" ref="BP57">IFERROR(IF($X57=$X56,BP56,INDEX(Forecast_Capex_Input!AC$12:AC$286,$X57)),0)</f>
        <v>0</v>
      </c>
      <c r="BQ57" s="187" cm="1">
        <f t="array" ref="BQ57">IFERROR(IF($X57=$X56,BQ56,INDEX(Forecast_Capex_Input!AD$12:AD$286,$X57)),0)</f>
        <v>0</v>
      </c>
      <c r="BR57" s="187" cm="1">
        <f t="array" ref="BR57">IFERROR(IF($X57=$X56,BR56,INDEX(Forecast_Capex_Input!AE$12:AE$286,$X57)),0)</f>
        <v>0</v>
      </c>
      <c r="BS57" s="187" cm="1">
        <f t="array" ref="BS57">IFERROR(IF($X57=$X56,BS56,INDEX(Forecast_Capex_Input!AF$12:AF$286,$X57)),0)</f>
        <v>0</v>
      </c>
      <c r="BT57" s="187" cm="1">
        <f t="array" ref="BT57">IFERROR(IF($X57=$X56,BT56,INDEX(Forecast_Capex_Input!AG$12:AG$286,$X57)),0)</f>
        <v>1</v>
      </c>
      <c r="BU57" s="165"/>
      <c r="BV57" s="215">
        <f t="shared" si="15"/>
        <v>0</v>
      </c>
      <c r="BW57" s="215">
        <f t="shared" si="16"/>
        <v>0</v>
      </c>
      <c r="BX57" s="215">
        <f t="shared" si="17"/>
        <v>0</v>
      </c>
      <c r="BY57" s="215">
        <f t="shared" si="18"/>
        <v>0</v>
      </c>
      <c r="BZ57" s="215">
        <f t="shared" si="19"/>
        <v>1.825871270515224</v>
      </c>
      <c r="CA57" s="155">
        <f t="shared" si="47"/>
        <v>1.825871270515224</v>
      </c>
      <c r="CB57" s="165"/>
      <c r="CC57" s="215">
        <f t="shared" ca="1" si="20"/>
        <v>0</v>
      </c>
      <c r="CD57" s="215">
        <f t="shared" ca="1" si="21"/>
        <v>0</v>
      </c>
      <c r="CE57" s="215">
        <f t="shared" ca="1" si="22"/>
        <v>0</v>
      </c>
      <c r="CF57" s="215">
        <f t="shared" ca="1" si="23"/>
        <v>0</v>
      </c>
      <c r="CG57" s="215">
        <f t="shared" ca="1" si="24"/>
        <v>1.8695265300142898</v>
      </c>
      <c r="CH57" s="155">
        <f t="shared" ca="1" si="48"/>
        <v>1.8695265300142898</v>
      </c>
      <c r="CI57" s="165"/>
      <c r="CJ57" s="215">
        <f t="shared" ca="1" si="25"/>
        <v>0</v>
      </c>
      <c r="CK57" s="215">
        <f t="shared" ca="1" si="26"/>
        <v>0</v>
      </c>
      <c r="CL57" s="215">
        <f t="shared" ca="1" si="27"/>
        <v>0</v>
      </c>
      <c r="CM57" s="215">
        <f t="shared" ca="1" si="28"/>
        <v>0</v>
      </c>
      <c r="CN57" s="215">
        <f t="shared" ca="1" si="29"/>
        <v>0.25370995250344924</v>
      </c>
      <c r="CO57" s="155">
        <f t="shared" ca="1" si="49"/>
        <v>0.25370995250344924</v>
      </c>
      <c r="CP57" s="165"/>
      <c r="CQ57" s="223">
        <f t="shared" ca="1" si="30"/>
        <v>0</v>
      </c>
      <c r="CR57" s="223">
        <f t="shared" ca="1" si="31"/>
        <v>0</v>
      </c>
      <c r="CS57" s="223">
        <f t="shared" ca="1" si="32"/>
        <v>0</v>
      </c>
      <c r="CT57" s="223">
        <f t="shared" ca="1" si="33"/>
        <v>0</v>
      </c>
      <c r="CU57" s="223">
        <f t="shared" ca="1" si="34"/>
        <v>3.6183012812136831E-2</v>
      </c>
      <c r="CV57" s="155">
        <f t="shared" ca="1" si="50"/>
        <v>3.6183012812136831E-2</v>
      </c>
      <c r="CW57" s="165"/>
      <c r="CX57" s="215">
        <f t="shared" ca="1" si="51"/>
        <v>0</v>
      </c>
      <c r="CY57" s="215">
        <f t="shared" ca="1" si="35"/>
        <v>0</v>
      </c>
      <c r="CZ57" s="215">
        <f t="shared" ca="1" si="36"/>
        <v>0</v>
      </c>
      <c r="DA57" s="215">
        <f t="shared" ca="1" si="37"/>
        <v>0</v>
      </c>
      <c r="DB57" s="215">
        <f t="shared" ca="1" si="38"/>
        <v>2.159419495329876</v>
      </c>
      <c r="DC57" s="155">
        <f t="shared" ca="1" si="52"/>
        <v>2.159419495329876</v>
      </c>
      <c r="DD57" s="165"/>
      <c r="DE57" s="188" t="b" cm="1">
        <f t="array" aca="1" ref="DE57" ca="1">OR($G57=Forecast_Capex_Input!$BF$8:$BF$10)</f>
        <v>0</v>
      </c>
      <c r="DF57" s="188" cm="1">
        <f t="array" aca="1" ref="DF57" ca="1">IFERROR(INDEX(Forecast_Capex_Input!BG$12:BG$286,$X57)
*(INDEX(Forecast_Capex_Input!$H$12:$H$286,$X57)=Repex),0)
*$DE57</f>
        <v>0</v>
      </c>
      <c r="DG57" s="188" cm="1">
        <f t="array" aca="1" ref="DG57" ca="1">IFERROR(INDEX(Forecast_Capex_Input!BH$12:BH$286,$X57)
*(INDEX(Forecast_Capex_Input!$H$12:$H$286,$X57)=Repex),0)
*$DE57</f>
        <v>0</v>
      </c>
      <c r="DH57" s="188" cm="1">
        <f t="array" aca="1" ref="DH57" ca="1">IFERROR(INDEX(Forecast_Capex_Input!BI$12:BI$286,$X57)
*(INDEX(Forecast_Capex_Input!$H$12:$H$286,$X57)=Repex),0)
*$DE57</f>
        <v>0</v>
      </c>
      <c r="DI57" s="188" cm="1">
        <f t="array" aca="1" ref="DI57" ca="1">IFERROR(INDEX(Forecast_Capex_Input!BJ$12:BJ$286,$X57)
*(INDEX(Forecast_Capex_Input!$H$12:$H$286,$X57)=Repex),0)
*$DE57</f>
        <v>0</v>
      </c>
      <c r="DJ57" s="188" cm="1">
        <f t="array" aca="1" ref="DJ57" ca="1">IFERROR(INDEX(Forecast_Capex_Input!BK$12:BK$286,$X57)
*(INDEX(Forecast_Capex_Input!$H$12:$H$286,$X57)=Repex),0)
*$DE57</f>
        <v>0</v>
      </c>
      <c r="DK57" s="188" cm="1">
        <f t="array" aca="1" ref="DK57" ca="1">IFERROR(INDEX(Forecast_Capex_Input!BL$12:BL$286,$X57)
*(INDEX(Forecast_Capex_Input!$H$12:$H$286,$X57)=Repex),0)
*$DE57</f>
        <v>0</v>
      </c>
      <c r="DL57" s="165"/>
      <c r="DM57" s="188" t="b" cm="1">
        <f t="array" aca="1" ref="DM57" ca="1">OR($G57=Forecast_Capex_Input!$BN$8:$BN$9)</f>
        <v>0</v>
      </c>
      <c r="DN57" s="188" cm="1">
        <f t="array" aca="1" ref="DN57" ca="1">IFERROR(INDEX(Forecast_Capex_Input!BO$12:BO$286,$X57)
*(INDEX(Forecast_Capex_Input!$H$12:$H$286,$X57)=Repex),0)
*$DM57</f>
        <v>0</v>
      </c>
      <c r="DO57" s="188" cm="1">
        <f t="array" aca="1" ref="DO57" ca="1">IFERROR(INDEX(Forecast_Capex_Input!BP$12:BP$286,$X57)
*(INDEX(Forecast_Capex_Input!$H$12:$H$286,$X57)=Repex),0)
*$DM57</f>
        <v>0</v>
      </c>
      <c r="DP57" s="188" cm="1">
        <f t="array" aca="1" ref="DP57" ca="1">IFERROR(INDEX(Forecast_Capex_Input!BQ$12:BQ$286,$X57)
*(INDEX(Forecast_Capex_Input!$H$12:$H$286,$X57)=Repex),0)
*$DM57</f>
        <v>0</v>
      </c>
      <c r="DQ57" s="188" cm="1">
        <f t="array" aca="1" ref="DQ57" ca="1">IFERROR(INDEX(Forecast_Capex_Input!BR$12:BR$286,$X57)
*(INDEX(Forecast_Capex_Input!$H$12:$H$286,$X57)=Repex),0)
*$DM57</f>
        <v>0</v>
      </c>
      <c r="DR57" s="188" cm="1">
        <f t="array" aca="1" ref="DR57" ca="1">IFERROR(INDEX(Forecast_Capex_Input!BS$12:BS$286,$X57)
*(INDEX(Forecast_Capex_Input!$H$12:$H$286,$X57)=Repex),0)
*$DM57</f>
        <v>0</v>
      </c>
      <c r="DS57" s="165"/>
      <c r="DT57" s="188" t="b" cm="1">
        <f t="array" aca="1" ref="DT57" ca="1">OR($G57=Forecast_Capex_Input!$BU$8:$BU$10)</f>
        <v>1</v>
      </c>
      <c r="DU57" s="188" cm="1">
        <f t="array" aca="1" ref="DU57" ca="1">IFERROR(INDEX(Forecast_Capex_Input!BV$12:BV$286,$X57)
*(INDEX(Forecast_Capex_Input!$H$12:$H$286,$X57)=Repex),0)
*$DT57</f>
        <v>0.48338692390139337</v>
      </c>
      <c r="DV57" s="188" cm="1">
        <f t="array" aca="1" ref="DV57" ca="1">IFERROR(INDEX(Forecast_Capex_Input!BW$12:BW$286,$X57)
*(INDEX(Forecast_Capex_Input!$H$12:$H$286,$X57)=Repex),0)
*$DT57</f>
        <v>0.37513397642015006</v>
      </c>
      <c r="DW57" s="188" cm="1">
        <f t="array" aca="1" ref="DW57" ca="1">IFERROR(INDEX(Forecast_Capex_Input!BX$12:BX$286,$X57)
*(INDEX(Forecast_Capex_Input!$H$12:$H$286,$X57)=Repex),0)
*$DT57</f>
        <v>0.10289389067524116</v>
      </c>
      <c r="DX57" s="188" cm="1">
        <f t="array" aca="1" ref="DX57" ca="1">IFERROR(INDEX(Forecast_Capex_Input!BY$12:BY$286,$X57)
*(INDEX(Forecast_Capex_Input!$H$12:$H$286,$X57)=Repex),0)
*$DT57</f>
        <v>0</v>
      </c>
      <c r="DY57" s="188" cm="1">
        <f t="array" aca="1" ref="DY57" ca="1">IFERROR(INDEX(Forecast_Capex_Input!BZ$12:BZ$286,$X57)
*(INDEX(Forecast_Capex_Input!$H$12:$H$286,$X57)=Repex),0)
*$DT57</f>
        <v>0</v>
      </c>
      <c r="DZ57" s="188" cm="1">
        <f t="array" aca="1" ref="DZ57" ca="1">IFERROR(INDEX(Forecast_Capex_Input!CA$12:CA$286,$X57)
*(INDEX(Forecast_Capex_Input!$H$12:$H$286,$X57)=Repex),0)
*$DT57</f>
        <v>0</v>
      </c>
      <c r="EA57" s="188" cm="1">
        <f t="array" aca="1" ref="EA57" ca="1">IFERROR(INDEX(Forecast_Capex_Input!CB$12:CB$286,$X57)
*(INDEX(Forecast_Capex_Input!$H$12:$H$286,$X57)=Repex),0)
*$DT57</f>
        <v>3.8585209003215437E-2</v>
      </c>
      <c r="EB57" s="188" cm="1">
        <f t="array" aca="1" ref="EB57" ca="1">IFERROR(INDEX(Forecast_Capex_Input!CC$12:CC$286,$X57)
*(INDEX(Forecast_Capex_Input!$H$12:$H$286,$X57)=Repex),0)
*$DT57</f>
        <v>0</v>
      </c>
      <c r="EC57" s="165"/>
      <c r="ED57" s="226" t="str">
        <f t="shared" si="39"/>
        <v>N/A</v>
      </c>
      <c r="EE57" s="174" t="s">
        <v>15</v>
      </c>
    </row>
    <row r="58" spans="3:135" x14ac:dyDescent="0.2">
      <c r="C58" s="174">
        <f t="shared" si="40"/>
        <v>48</v>
      </c>
      <c r="D58" s="167" t="str" cm="1">
        <f t="array" ref="D58">IFERROR(INDEX(Forecast_Capex_Input!$D$12:$D$286,$X58),NA)</f>
        <v>Kempsey Secondary Systems Renewal</v>
      </c>
      <c r="E58" s="172" t="b" cm="1">
        <f t="array" ref="E58">IF($X58=NA,NA,INDEX(Forecast_Capex_Input!$E$12:$E$286,$X58))</f>
        <v>1</v>
      </c>
      <c r="F58" s="167" t="str" cm="1">
        <f t="array" aca="1" ref="F58" ca="1">IFERROR(INDEX(General!$E$25:$E$26,$Y58),NA)</f>
        <v>Labour</v>
      </c>
      <c r="G58" s="167" t="str" cm="1">
        <f t="array" aca="1" ref="G58" ca="1">IFERROR(INDEX(Forecast_Capex_Input!$AI$11:$BB$11,$AA58),NA)</f>
        <v>Business IT</v>
      </c>
      <c r="H58" s="189" cm="1">
        <f t="array" aca="1" ref="H58" ca="1">IFERROR(INDEX(Forecast_Capex_Input!$AI$12:$BB$286,$X58,$AA58),NA)</f>
        <v>3.8585209003215437E-2</v>
      </c>
      <c r="I58" s="199" t="str" cm="1">
        <f t="array" ref="I58">IFERROR(INDEX(Forecast_Capex_Input!$F$12:$F$286,$X58),NA)</f>
        <v>Replacement Expenditure</v>
      </c>
      <c r="J58" s="199" t="str" cm="1">
        <f t="array" ref="J58">IFERROR(INDEX(Forecast_Capex_Input!G$12:G$286,$X58),NA)</f>
        <v>Digital Infrastructure</v>
      </c>
      <c r="K58" s="199" t="str" cm="1">
        <f t="array" ref="K58">IFERROR(INDEX(Forecast_Capex_Input!H$12:H$286,$X58),NA)</f>
        <v>Repex</v>
      </c>
      <c r="L58" s="199" t="str" cm="1">
        <f t="array" ref="L58">IFERROR(INDEX(Forecast_Capex_Input!I$12:I$286,$X58),NA)</f>
        <v>N/A</v>
      </c>
      <c r="M58" s="199" t="str" cm="1">
        <f t="array" ref="M58">IFERROR(INDEX(Forecast_Capex_Input!J$12:J$286,$X58),NA)</f>
        <v>N/A</v>
      </c>
      <c r="N58" s="199" t="str" cm="1">
        <f t="array" ref="N58">IFERROR(INDEX(Forecast_Capex_Input!K$12:K$286,$X58),NA)</f>
        <v>DI - Protection systems</v>
      </c>
      <c r="O58" s="199" t="str" cm="1">
        <f t="array" ref="O58">IFERROR(INDEX(Forecast_Capex_Input!L$12:L$286,$X58),NA)</f>
        <v>DI - Safe and Reliable Network</v>
      </c>
      <c r="P58" s="199" t="str" cm="1">
        <f t="array" ref="P58">IFERROR(INDEX(Forecast_Capex_Input!M$12:M$286,$X58),NA)</f>
        <v>N/A</v>
      </c>
      <c r="Q58" s="172" t="str" cm="1">
        <f t="array" ref="Q58">IFERROR(INDEX(Forecast_Capex_Input!N$12:N$286,$X58),NA)</f>
        <v>No</v>
      </c>
      <c r="R58" s="265" cm="1">
        <f t="array" ref="R58">IFERROR(INDEX(Forecast_Capex_Input!O$12:O$286,$X58),0)</f>
        <v>0</v>
      </c>
      <c r="S58" s="172" t="str" cm="1">
        <f t="array" ref="S58">IFERROR(INDEX(Forecast_Capex_Input!P$12:P$286,$X58),0)</f>
        <v>Safety security &amp; reliability</v>
      </c>
      <c r="T58" s="199" t="str" cm="1">
        <f t="array" aca="1" ref="T58" ca="1">IFERROR(INDEX(General!$K$84:$K$103,$AA58),NA)</f>
        <v>Business IT (2018 onwards)</v>
      </c>
      <c r="U58" s="188" cm="1">
        <f t="array" aca="1" ref="U58" ca="1">IFERROR(
IF($F58=General!$E$25,INDEX(Forecast_Capex_Input!S$12:S$286,$X58),
INDEX(Forecast_Capex_Input!T$12:T$286,$X58)),0)</f>
        <v>0.21239421276609016</v>
      </c>
      <c r="V58" s="222" t="b">
        <f>IFERROR(INDEX(Overheads!$T$19:$T$26,MATCH($I58,Overheads!$E$19:$E$26,0)),FALSE)</f>
        <v>1</v>
      </c>
      <c r="W58" s="165"/>
      <c r="X58" s="174">
        <f>IFERROR(
IF(MATCH($C58,Forecast_Capex_Input!$CI$12:$CI$286,1)+1&gt;MAX(Forecast_Capex_Input!$C$12:$C$286),NA,
MATCH($C58,Forecast_Capex_Input!$CI$12:$CI$286,1)+1),1)</f>
        <v>18</v>
      </c>
      <c r="Y58" s="174" cm="1">
        <f t="array" aca="1" ref="Y58" ca="1">IFERROR(
IF(X57&lt;&gt;X58,1,
IF(COUNTIF(OFFSET(Y57,0,0,-INDEX(Forecast_Capex_Input!$CG$12:$CG$286,$X58)),Y57)=INDEX(Forecast_Capex_Input!$CG$12:$CG$286,$X58),Y57+1,Y57)),NA)</f>
        <v>1</v>
      </c>
      <c r="Z58" s="174" cm="1">
        <f t="array" ref="Z58">IFERROR($C58-IF($X58=1,1,INDEX(Forecast_Capex_Input!$CI$12:$CI$286,$X58-1))+1,NA)</f>
        <v>2</v>
      </c>
      <c r="AA58" s="174" cm="1">
        <f t="array" aca="1" ref="AA58" ca="1">IFERROR(IF(Y58=1,
INDEX(Forecast_Capex_Input!$AI$10:$BB$10,SMALL(IF(INDEX(Forecast_Capex_Input!$AI$12:$BB$286,$X58,0)&gt;0,COLUMN(Forecast_Capex_Input!$AI$10:$BB$10)-COLUMN(Forecast_Capex_Input!$AI$12)+1),ROWS(OFFSET(AA57,0,0,-$Z58)))),
OFFSET(AA57,-INDEX(Forecast_Capex_Input!$CG$12:$CG$286,$X58)+1,0)),NA)</f>
        <v>6</v>
      </c>
      <c r="AB58" s="174">
        <f t="shared" ca="1" si="9"/>
        <v>1</v>
      </c>
      <c r="AC58" s="222" t="b">
        <f t="shared" si="41"/>
        <v>0</v>
      </c>
      <c r="AD58" s="220" t="b">
        <v>0</v>
      </c>
      <c r="AE58" s="222" t="b">
        <f t="shared" si="10"/>
        <v>1</v>
      </c>
      <c r="AF58" s="165"/>
      <c r="AG58" s="215">
        <v>0</v>
      </c>
      <c r="AH58" s="215">
        <v>0</v>
      </c>
      <c r="AI58" s="215">
        <v>1.0656757426318894E-2</v>
      </c>
      <c r="AJ58" s="215">
        <v>4.290628789598059E-2</v>
      </c>
      <c r="AK58" s="215">
        <v>1.9716069213428559E-2</v>
      </c>
      <c r="AL58" s="155">
        <v>7.3279114535728038E-2</v>
      </c>
      <c r="AM58" s="165"/>
      <c r="AN58" s="215" cm="1">
        <f t="array" aca="1" ref="AN58" ca="1">IFERROR(INDEX(General!O$33:O$34,$AB58)
*AG58,0)</f>
        <v>0</v>
      </c>
      <c r="AO58" s="215" cm="1">
        <f t="array" aca="1" ref="AO58" ca="1">IFERROR(INDEX(General!P$33:P$34,$AB58)
*AH58,0)</f>
        <v>0</v>
      </c>
      <c r="AP58" s="215" cm="1">
        <f t="array" aca="1" ref="AP58" ca="1">IFERROR(INDEX(General!Q$33:Q$34,$AB58)
*AI58,0)</f>
        <v>1.0817381543438176E-2</v>
      </c>
      <c r="AQ58" s="215" cm="1">
        <f t="array" aca="1" ref="AQ58" ca="1">IFERROR(INDEX(General!R$33:R$34,$AB58)
*AJ58,0)</f>
        <v>4.3911628869107468E-2</v>
      </c>
      <c r="AR58" s="215" cm="1">
        <f t="array" aca="1" ref="AR58" ca="1">IFERROR(INDEX(General!S$33:S$34,$AB58)
*AK58,0)</f>
        <v>2.0302154671639889E-2</v>
      </c>
      <c r="AS58" s="155">
        <f t="shared" ca="1" si="42"/>
        <v>7.503116508418553E-2</v>
      </c>
      <c r="AT58" s="165"/>
      <c r="AU58" s="215">
        <f ca="1">IF($AE58=FALSE,AN58*Overheads!$R$24*$V58,
IFERROR(Overheads!$O$49*$V58*AN58,0)
+IFERROR(Overheads!Q$59*$V58*(AN58/Overheads!Q$68),0))</f>
        <v>0</v>
      </c>
      <c r="AV58" s="215">
        <f ca="1">IF($AE58=FALSE,AO58*Overheads!$R$24*$V58,
IFERROR(Overheads!$O$49*$V58*AO58,0)
+IFERROR(Overheads!R$59*$V58*(AO58/Overheads!R$68),0))</f>
        <v>0</v>
      </c>
      <c r="AW58" s="215">
        <f ca="1">IF($AE58=FALSE,AP58*Overheads!$R$24*$V58,
IFERROR(Overheads!$O$49*$V58*AP58,0)
+IFERROR(Overheads!S$59*$V58*(AP58/Overheads!S$68),0))</f>
        <v>1.4067047417752024E-3</v>
      </c>
      <c r="AX58" s="215">
        <f ca="1">IF($AE58=FALSE,AQ58*Overheads!$R$24*$V58,
IFERROR(Overheads!$O$49*$V58*AQ58,0)
+IFERROR(Overheads!T$59*$V58*(AQ58/Overheads!T$68),0))</f>
        <v>6.292142917369411E-3</v>
      </c>
      <c r="AY58" s="215">
        <f ca="1">IF($AE58=FALSE,AR58*Overheads!$R$24*$V58,
IFERROR(Overheads!$O$49*$V58*AR58,0)
+IFERROR(Overheads!U$59*$V58*(AR58/Overheads!U$68),0))</f>
        <v>2.4834915717630466E-3</v>
      </c>
      <c r="AZ58" s="155">
        <f t="shared" ca="1" si="43"/>
        <v>1.018233923090766E-2</v>
      </c>
      <c r="BA58" s="165"/>
      <c r="BB58" s="215">
        <f ca="1">IF($AE58=FALSE,AN58*Overheads!$S$25,
IFERROR(Overheads!$O$50*AN58,0)
+IFERROR(Overheads!Q$60*(AN58/Overheads!Q$66),0))</f>
        <v>0</v>
      </c>
      <c r="BC58" s="215">
        <f ca="1">IF($AE58=FALSE,AO58*Overheads!$S$25,
IFERROR(Overheads!$O$50*AO58,0)
+IFERROR(Overheads!R$60*(AO58/Overheads!R$66),0))</f>
        <v>0</v>
      </c>
      <c r="BD58" s="215">
        <f ca="1">IF($AE58=FALSE,AP58*Overheads!$S$25,
IFERROR(Overheads!$O$50*AP58,0)
+IFERROR(Overheads!S$60*(AP58/Overheads!S$66),0))</f>
        <v>1.985382674110322E-4</v>
      </c>
      <c r="BE58" s="215">
        <f ca="1">IF($AE58=FALSE,AQ58*Overheads!$S$25,
IFERROR(Overheads!$O$50*AQ58,0)
+IFERROR(Overheads!T$60*(AQ58/Overheads!T$66),0))</f>
        <v>8.9012393897856877E-4</v>
      </c>
      <c r="BF58" s="215">
        <f ca="1">IF($AE58=FALSE,AR58*Overheads!$S$25,
IFERROR(Overheads!$O$50*AR58,0)
+IFERROR(Overheads!U$60*(AR58/Overheads!U$66),0))</f>
        <v>3.6349884292692696E-4</v>
      </c>
      <c r="BG58" s="155">
        <f t="shared" ca="1" si="44"/>
        <v>1.4521610493165278E-3</v>
      </c>
      <c r="BH58" s="165"/>
      <c r="BI58" s="215">
        <f t="shared" ca="1" si="45"/>
        <v>0</v>
      </c>
      <c r="BJ58" s="215">
        <f t="shared" ca="1" si="11"/>
        <v>0</v>
      </c>
      <c r="BK58" s="215">
        <f t="shared" ca="1" si="12"/>
        <v>1.242262455262441E-2</v>
      </c>
      <c r="BL58" s="215">
        <f t="shared" ca="1" si="13"/>
        <v>5.1093895725455446E-2</v>
      </c>
      <c r="BM58" s="215">
        <f t="shared" ca="1" si="14"/>
        <v>2.3149145086329863E-2</v>
      </c>
      <c r="BN58" s="155">
        <f t="shared" ca="1" si="46"/>
        <v>8.6665665364409727E-2</v>
      </c>
      <c r="BO58" s="165"/>
      <c r="BP58" s="187" cm="1">
        <f t="array" ref="BP58">IFERROR(IF($X58=$X57,BP57,INDEX(Forecast_Capex_Input!AC$12:AC$286,$X58)),0)</f>
        <v>0</v>
      </c>
      <c r="BQ58" s="187" cm="1">
        <f t="array" ref="BQ58">IFERROR(IF($X58=$X57,BQ57,INDEX(Forecast_Capex_Input!AD$12:AD$286,$X58)),0)</f>
        <v>0</v>
      </c>
      <c r="BR58" s="187" cm="1">
        <f t="array" ref="BR58">IFERROR(IF($X58=$X57,BR57,INDEX(Forecast_Capex_Input!AE$12:AE$286,$X58)),0)</f>
        <v>0</v>
      </c>
      <c r="BS58" s="187" cm="1">
        <f t="array" ref="BS58">IFERROR(IF($X58=$X57,BS57,INDEX(Forecast_Capex_Input!AF$12:AF$286,$X58)),0)</f>
        <v>0</v>
      </c>
      <c r="BT58" s="187" cm="1">
        <f t="array" ref="BT58">IFERROR(IF($X58=$X57,BT57,INDEX(Forecast_Capex_Input!AG$12:AG$286,$X58)),0)</f>
        <v>1</v>
      </c>
      <c r="BU58" s="165"/>
      <c r="BV58" s="215">
        <f t="shared" si="15"/>
        <v>0</v>
      </c>
      <c r="BW58" s="215">
        <f t="shared" si="16"/>
        <v>0</v>
      </c>
      <c r="BX58" s="215">
        <f t="shared" si="17"/>
        <v>0</v>
      </c>
      <c r="BY58" s="215">
        <f t="shared" si="18"/>
        <v>0</v>
      </c>
      <c r="BZ58" s="215">
        <f t="shared" si="19"/>
        <v>7.3279114535728038E-2</v>
      </c>
      <c r="CA58" s="155">
        <f t="shared" si="47"/>
        <v>7.3279114535728038E-2</v>
      </c>
      <c r="CB58" s="165"/>
      <c r="CC58" s="215">
        <f t="shared" ca="1" si="20"/>
        <v>0</v>
      </c>
      <c r="CD58" s="215">
        <f t="shared" ca="1" si="21"/>
        <v>0</v>
      </c>
      <c r="CE58" s="215">
        <f t="shared" ca="1" si="22"/>
        <v>0</v>
      </c>
      <c r="CF58" s="215">
        <f t="shared" ca="1" si="23"/>
        <v>0</v>
      </c>
      <c r="CG58" s="215">
        <f t="shared" ca="1" si="24"/>
        <v>7.503116508418553E-2</v>
      </c>
      <c r="CH58" s="155">
        <f t="shared" ca="1" si="48"/>
        <v>7.503116508418553E-2</v>
      </c>
      <c r="CI58" s="165"/>
      <c r="CJ58" s="215">
        <f t="shared" ca="1" si="25"/>
        <v>0</v>
      </c>
      <c r="CK58" s="215">
        <f t="shared" ca="1" si="26"/>
        <v>0</v>
      </c>
      <c r="CL58" s="215">
        <f t="shared" ca="1" si="27"/>
        <v>0</v>
      </c>
      <c r="CM58" s="215">
        <f t="shared" ca="1" si="28"/>
        <v>0</v>
      </c>
      <c r="CN58" s="215">
        <f t="shared" ca="1" si="29"/>
        <v>1.018233923090766E-2</v>
      </c>
      <c r="CO58" s="155">
        <f t="shared" ca="1" si="49"/>
        <v>1.018233923090766E-2</v>
      </c>
      <c r="CP58" s="165"/>
      <c r="CQ58" s="223">
        <f t="shared" ca="1" si="30"/>
        <v>0</v>
      </c>
      <c r="CR58" s="223">
        <f t="shared" ca="1" si="31"/>
        <v>0</v>
      </c>
      <c r="CS58" s="223">
        <f t="shared" ca="1" si="32"/>
        <v>0</v>
      </c>
      <c r="CT58" s="223">
        <f t="shared" ca="1" si="33"/>
        <v>0</v>
      </c>
      <c r="CU58" s="223">
        <f t="shared" ca="1" si="34"/>
        <v>1.4521610493165278E-3</v>
      </c>
      <c r="CV58" s="155">
        <f t="shared" ca="1" si="50"/>
        <v>1.4521610493165278E-3</v>
      </c>
      <c r="CW58" s="165"/>
      <c r="CX58" s="215">
        <f t="shared" ca="1" si="51"/>
        <v>0</v>
      </c>
      <c r="CY58" s="215">
        <f t="shared" ca="1" si="35"/>
        <v>0</v>
      </c>
      <c r="CZ58" s="215">
        <f t="shared" ca="1" si="36"/>
        <v>0</v>
      </c>
      <c r="DA58" s="215">
        <f t="shared" ca="1" si="37"/>
        <v>0</v>
      </c>
      <c r="DB58" s="215">
        <f t="shared" ca="1" si="38"/>
        <v>8.6665665364409727E-2</v>
      </c>
      <c r="DC58" s="155">
        <f t="shared" ca="1" si="52"/>
        <v>8.6665665364409727E-2</v>
      </c>
      <c r="DD58" s="165"/>
      <c r="DE58" s="188" t="b" cm="1">
        <f t="array" aca="1" ref="DE58" ca="1">OR($G58=Forecast_Capex_Input!$BF$8:$BF$10)</f>
        <v>0</v>
      </c>
      <c r="DF58" s="188" cm="1">
        <f t="array" aca="1" ref="DF58" ca="1">IFERROR(INDEX(Forecast_Capex_Input!BG$12:BG$286,$X58)
*(INDEX(Forecast_Capex_Input!$H$12:$H$286,$X58)=Repex),0)
*$DE58</f>
        <v>0</v>
      </c>
      <c r="DG58" s="188" cm="1">
        <f t="array" aca="1" ref="DG58" ca="1">IFERROR(INDEX(Forecast_Capex_Input!BH$12:BH$286,$X58)
*(INDEX(Forecast_Capex_Input!$H$12:$H$286,$X58)=Repex),0)
*$DE58</f>
        <v>0</v>
      </c>
      <c r="DH58" s="188" cm="1">
        <f t="array" aca="1" ref="DH58" ca="1">IFERROR(INDEX(Forecast_Capex_Input!BI$12:BI$286,$X58)
*(INDEX(Forecast_Capex_Input!$H$12:$H$286,$X58)=Repex),0)
*$DE58</f>
        <v>0</v>
      </c>
      <c r="DI58" s="188" cm="1">
        <f t="array" aca="1" ref="DI58" ca="1">IFERROR(INDEX(Forecast_Capex_Input!BJ$12:BJ$286,$X58)
*(INDEX(Forecast_Capex_Input!$H$12:$H$286,$X58)=Repex),0)
*$DE58</f>
        <v>0</v>
      </c>
      <c r="DJ58" s="188" cm="1">
        <f t="array" aca="1" ref="DJ58" ca="1">IFERROR(INDEX(Forecast_Capex_Input!BK$12:BK$286,$X58)
*(INDEX(Forecast_Capex_Input!$H$12:$H$286,$X58)=Repex),0)
*$DE58</f>
        <v>0</v>
      </c>
      <c r="DK58" s="188" cm="1">
        <f t="array" aca="1" ref="DK58" ca="1">IFERROR(INDEX(Forecast_Capex_Input!BL$12:BL$286,$X58)
*(INDEX(Forecast_Capex_Input!$H$12:$H$286,$X58)=Repex),0)
*$DE58</f>
        <v>0</v>
      </c>
      <c r="DL58" s="165"/>
      <c r="DM58" s="188" t="b" cm="1">
        <f t="array" aca="1" ref="DM58" ca="1">OR($G58=Forecast_Capex_Input!$BN$8:$BN$9)</f>
        <v>0</v>
      </c>
      <c r="DN58" s="188" cm="1">
        <f t="array" aca="1" ref="DN58" ca="1">IFERROR(INDEX(Forecast_Capex_Input!BO$12:BO$286,$X58)
*(INDEX(Forecast_Capex_Input!$H$12:$H$286,$X58)=Repex),0)
*$DM58</f>
        <v>0</v>
      </c>
      <c r="DO58" s="188" cm="1">
        <f t="array" aca="1" ref="DO58" ca="1">IFERROR(INDEX(Forecast_Capex_Input!BP$12:BP$286,$X58)
*(INDEX(Forecast_Capex_Input!$H$12:$H$286,$X58)=Repex),0)
*$DM58</f>
        <v>0</v>
      </c>
      <c r="DP58" s="188" cm="1">
        <f t="array" aca="1" ref="DP58" ca="1">IFERROR(INDEX(Forecast_Capex_Input!BQ$12:BQ$286,$X58)
*(INDEX(Forecast_Capex_Input!$H$12:$H$286,$X58)=Repex),0)
*$DM58</f>
        <v>0</v>
      </c>
      <c r="DQ58" s="188" cm="1">
        <f t="array" aca="1" ref="DQ58" ca="1">IFERROR(INDEX(Forecast_Capex_Input!BR$12:BR$286,$X58)
*(INDEX(Forecast_Capex_Input!$H$12:$H$286,$X58)=Repex),0)
*$DM58</f>
        <v>0</v>
      </c>
      <c r="DR58" s="188" cm="1">
        <f t="array" aca="1" ref="DR58" ca="1">IFERROR(INDEX(Forecast_Capex_Input!BS$12:BS$286,$X58)
*(INDEX(Forecast_Capex_Input!$H$12:$H$286,$X58)=Repex),0)
*$DM58</f>
        <v>0</v>
      </c>
      <c r="DS58" s="165"/>
      <c r="DT58" s="188" t="b" cm="1">
        <f t="array" aca="1" ref="DT58" ca="1">OR($G58=Forecast_Capex_Input!$BU$8:$BU$10)</f>
        <v>1</v>
      </c>
      <c r="DU58" s="188" cm="1">
        <f t="array" aca="1" ref="DU58" ca="1">IFERROR(INDEX(Forecast_Capex_Input!BV$12:BV$286,$X58)
*(INDEX(Forecast_Capex_Input!$H$12:$H$286,$X58)=Repex),0)
*$DT58</f>
        <v>0.48338692390139337</v>
      </c>
      <c r="DV58" s="188" cm="1">
        <f t="array" aca="1" ref="DV58" ca="1">IFERROR(INDEX(Forecast_Capex_Input!BW$12:BW$286,$X58)
*(INDEX(Forecast_Capex_Input!$H$12:$H$286,$X58)=Repex),0)
*$DT58</f>
        <v>0.37513397642015006</v>
      </c>
      <c r="DW58" s="188" cm="1">
        <f t="array" aca="1" ref="DW58" ca="1">IFERROR(INDEX(Forecast_Capex_Input!BX$12:BX$286,$X58)
*(INDEX(Forecast_Capex_Input!$H$12:$H$286,$X58)=Repex),0)
*$DT58</f>
        <v>0.10289389067524116</v>
      </c>
      <c r="DX58" s="188" cm="1">
        <f t="array" aca="1" ref="DX58" ca="1">IFERROR(INDEX(Forecast_Capex_Input!BY$12:BY$286,$X58)
*(INDEX(Forecast_Capex_Input!$H$12:$H$286,$X58)=Repex),0)
*$DT58</f>
        <v>0</v>
      </c>
      <c r="DY58" s="188" cm="1">
        <f t="array" aca="1" ref="DY58" ca="1">IFERROR(INDEX(Forecast_Capex_Input!BZ$12:BZ$286,$X58)
*(INDEX(Forecast_Capex_Input!$H$12:$H$286,$X58)=Repex),0)
*$DT58</f>
        <v>0</v>
      </c>
      <c r="DZ58" s="188" cm="1">
        <f t="array" aca="1" ref="DZ58" ca="1">IFERROR(INDEX(Forecast_Capex_Input!CA$12:CA$286,$X58)
*(INDEX(Forecast_Capex_Input!$H$12:$H$286,$X58)=Repex),0)
*$DT58</f>
        <v>0</v>
      </c>
      <c r="EA58" s="188" cm="1">
        <f t="array" aca="1" ref="EA58" ca="1">IFERROR(INDEX(Forecast_Capex_Input!CB$12:CB$286,$X58)
*(INDEX(Forecast_Capex_Input!$H$12:$H$286,$X58)=Repex),0)
*$DT58</f>
        <v>3.8585209003215437E-2</v>
      </c>
      <c r="EB58" s="188" cm="1">
        <f t="array" aca="1" ref="EB58" ca="1">IFERROR(INDEX(Forecast_Capex_Input!CC$12:CC$286,$X58)
*(INDEX(Forecast_Capex_Input!$H$12:$H$286,$X58)=Repex),0)
*$DT58</f>
        <v>0</v>
      </c>
      <c r="EC58" s="165"/>
      <c r="ED58" s="226" t="str">
        <f t="shared" si="39"/>
        <v>N/A</v>
      </c>
      <c r="EE58" s="174" t="s">
        <v>15</v>
      </c>
    </row>
    <row r="59" spans="3:135" x14ac:dyDescent="0.2">
      <c r="C59" s="174">
        <f t="shared" si="40"/>
        <v>49</v>
      </c>
      <c r="D59" s="167" t="str" cm="1">
        <f t="array" ref="D59">IFERROR(INDEX(Forecast_Capex_Input!$D$12:$D$286,$X59),NA)</f>
        <v>Kempsey Secondary Systems Renewal</v>
      </c>
      <c r="E59" s="172" t="b" cm="1">
        <f t="array" ref="E59">IF($X59=NA,NA,INDEX(Forecast_Capex_Input!$E$12:$E$286,$X59))</f>
        <v>1</v>
      </c>
      <c r="F59" s="167" t="str" cm="1">
        <f t="array" aca="1" ref="F59" ca="1">IFERROR(INDEX(General!$E$25:$E$26,$Y59),NA)</f>
        <v>Non-Labour</v>
      </c>
      <c r="G59" s="167" t="str" cm="1">
        <f t="array" aca="1" ref="G59" ca="1">IFERROR(INDEX(Forecast_Capex_Input!$AI$11:$BB$11,$AA59),NA)</f>
        <v>Secondary Systems</v>
      </c>
      <c r="H59" s="189" cm="1">
        <f t="array" aca="1" ref="H59" ca="1">IFERROR(INDEX(Forecast_Capex_Input!$AI$12:$BB$286,$X59,$AA59),NA)</f>
        <v>0.96141479099678462</v>
      </c>
      <c r="I59" s="199" t="str" cm="1">
        <f t="array" ref="I59">IFERROR(INDEX(Forecast_Capex_Input!$F$12:$F$286,$X59),NA)</f>
        <v>Replacement Expenditure</v>
      </c>
      <c r="J59" s="199" t="str" cm="1">
        <f t="array" ref="J59">IFERROR(INDEX(Forecast_Capex_Input!G$12:G$286,$X59),NA)</f>
        <v>Digital Infrastructure</v>
      </c>
      <c r="K59" s="199" t="str" cm="1">
        <f t="array" ref="K59">IFERROR(INDEX(Forecast_Capex_Input!H$12:H$286,$X59),NA)</f>
        <v>Repex</v>
      </c>
      <c r="L59" s="199" t="str" cm="1">
        <f t="array" ref="L59">IFERROR(INDEX(Forecast_Capex_Input!I$12:I$286,$X59),NA)</f>
        <v>N/A</v>
      </c>
      <c r="M59" s="199" t="str" cm="1">
        <f t="array" ref="M59">IFERROR(INDEX(Forecast_Capex_Input!J$12:J$286,$X59),NA)</f>
        <v>N/A</v>
      </c>
      <c r="N59" s="199" t="str" cm="1">
        <f t="array" ref="N59">IFERROR(INDEX(Forecast_Capex_Input!K$12:K$286,$X59),NA)</f>
        <v>DI - Protection systems</v>
      </c>
      <c r="O59" s="199" t="str" cm="1">
        <f t="array" ref="O59">IFERROR(INDEX(Forecast_Capex_Input!L$12:L$286,$X59),NA)</f>
        <v>DI - Safe and Reliable Network</v>
      </c>
      <c r="P59" s="199" t="str" cm="1">
        <f t="array" ref="P59">IFERROR(INDEX(Forecast_Capex_Input!M$12:M$286,$X59),NA)</f>
        <v>N/A</v>
      </c>
      <c r="Q59" s="172" t="str" cm="1">
        <f t="array" ref="Q59">IFERROR(INDEX(Forecast_Capex_Input!N$12:N$286,$X59),NA)</f>
        <v>No</v>
      </c>
      <c r="R59" s="265" cm="1">
        <f t="array" ref="R59">IFERROR(INDEX(Forecast_Capex_Input!O$12:O$286,$X59),0)</f>
        <v>0</v>
      </c>
      <c r="S59" s="172" t="str" cm="1">
        <f t="array" ref="S59">IFERROR(INDEX(Forecast_Capex_Input!P$12:P$286,$X59),0)</f>
        <v>Safety security &amp; reliability</v>
      </c>
      <c r="T59" s="199" t="str" cm="1">
        <f t="array" aca="1" ref="T59" ca="1">IFERROR(INDEX(General!$K$84:$K$103,$AA59),NA)</f>
        <v>Secondary Systems (2018-23)</v>
      </c>
      <c r="U59" s="188" cm="1">
        <f t="array" aca="1" ref="U59" ca="1">IFERROR(
IF($F59=General!$E$25,INDEX(Forecast_Capex_Input!S$12:S$286,$X59),
INDEX(Forecast_Capex_Input!T$12:T$286,$X59)),0)</f>
        <v>0.78760578723390984</v>
      </c>
      <c r="V59" s="222" t="b">
        <f>IFERROR(INDEX(Overheads!$T$19:$T$26,MATCH($I59,Overheads!$E$19:$E$26,0)),FALSE)</f>
        <v>1</v>
      </c>
      <c r="W59" s="165"/>
      <c r="X59" s="174">
        <f>IFERROR(
IF(MATCH($C59,Forecast_Capex_Input!$CI$12:$CI$286,1)+1&gt;MAX(Forecast_Capex_Input!$C$12:$C$286),NA,
MATCH($C59,Forecast_Capex_Input!$CI$12:$CI$286,1)+1),1)</f>
        <v>18</v>
      </c>
      <c r="Y59" s="174" cm="1">
        <f t="array" aca="1" ref="Y59" ca="1">IFERROR(
IF(X58&lt;&gt;X59,1,
IF(COUNTIF(OFFSET(Y58,0,0,-INDEX(Forecast_Capex_Input!$CG$12:$CG$286,$X59)),Y58)=INDEX(Forecast_Capex_Input!$CG$12:$CG$286,$X59),Y58+1,Y58)),NA)</f>
        <v>2</v>
      </c>
      <c r="Z59" s="174" cm="1">
        <f t="array" ref="Z59">IFERROR($C59-IF($X59=1,1,INDEX(Forecast_Capex_Input!$CI$12:$CI$286,$X59-1))+1,NA)</f>
        <v>3</v>
      </c>
      <c r="AA59" s="174" cm="1">
        <f t="array" aca="1" ref="AA59" ca="1">IFERROR(IF(Y59=1,
INDEX(Forecast_Capex_Input!$AI$10:$BB$10,SMALL(IF(INDEX(Forecast_Capex_Input!$AI$12:$BB$286,$X59,0)&gt;0,COLUMN(Forecast_Capex_Input!$AI$10:$BB$10)-COLUMN(Forecast_Capex_Input!$AI$12)+1),ROWS(OFFSET(AA58,0,0,-$Z59)))),
OFFSET(AA58,-INDEX(Forecast_Capex_Input!$CG$12:$CG$286,$X59)+1,0)),NA)</f>
        <v>4</v>
      </c>
      <c r="AB59" s="174">
        <f t="shared" ca="1" si="9"/>
        <v>2</v>
      </c>
      <c r="AC59" s="222" t="b">
        <f t="shared" si="41"/>
        <v>0</v>
      </c>
      <c r="AD59" s="220" t="b">
        <v>0</v>
      </c>
      <c r="AE59" s="222" t="b">
        <f t="shared" si="10"/>
        <v>1</v>
      </c>
      <c r="AF59" s="165"/>
      <c r="AG59" s="215">
        <v>0</v>
      </c>
      <c r="AH59" s="215">
        <v>0</v>
      </c>
      <c r="AI59" s="215">
        <v>0.98464854186678641</v>
      </c>
      <c r="AJ59" s="215">
        <v>3.9643966849949397</v>
      </c>
      <c r="AK59" s="215">
        <v>1.8216984797272364</v>
      </c>
      <c r="AL59" s="155">
        <v>6.770743706588962</v>
      </c>
      <c r="AM59" s="165"/>
      <c r="AN59" s="215" cm="1">
        <f t="array" aca="1" ref="AN59" ca="1">IFERROR(INDEX(General!O$33:O$34,$AB59)
*AG59,0)</f>
        <v>0</v>
      </c>
      <c r="AO59" s="215" cm="1">
        <f t="array" aca="1" ref="AO59" ca="1">IFERROR(INDEX(General!P$33:P$34,$AB59)
*AH59,0)</f>
        <v>0</v>
      </c>
      <c r="AP59" s="215" cm="1">
        <f t="array" aca="1" ref="AP59" ca="1">IFERROR(INDEX(General!Q$33:Q$34,$AB59)
*AI59,0)</f>
        <v>0.98464854186678641</v>
      </c>
      <c r="AQ59" s="215" cm="1">
        <f t="array" aca="1" ref="AQ59" ca="1">IFERROR(INDEX(General!R$33:R$34,$AB59)
*AJ59,0)</f>
        <v>3.9643966849949397</v>
      </c>
      <c r="AR59" s="215" cm="1">
        <f t="array" aca="1" ref="AR59" ca="1">IFERROR(INDEX(General!S$33:S$34,$AB59)
*AK59,0)</f>
        <v>1.8216984797272364</v>
      </c>
      <c r="AS59" s="155">
        <f t="shared" ca="1" si="42"/>
        <v>6.770743706588962</v>
      </c>
      <c r="AT59" s="165"/>
      <c r="AU59" s="215">
        <f ca="1">IF($AE59=FALSE,AN59*Overheads!$R$24*$V59,
IFERROR(Overheads!$O$49*$V59*AN59,0)
+IFERROR(Overheads!Q$59*$V59*(AN59/Overheads!Q$68),0))</f>
        <v>0</v>
      </c>
      <c r="AV59" s="215">
        <f ca="1">IF($AE59=FALSE,AO59*Overheads!$R$24*$V59,
IFERROR(Overheads!$O$49*$V59*AO59,0)
+IFERROR(Overheads!R$59*$V59*(AO59/Overheads!R$68),0))</f>
        <v>0</v>
      </c>
      <c r="AW59" s="215">
        <f ca="1">IF($AE59=FALSE,AP59*Overheads!$R$24*$V59,
IFERROR(Overheads!$O$49*$V59*AP59,0)
+IFERROR(Overheads!S$59*$V59*(AP59/Overheads!S$68),0))</f>
        <v>0.12804482926519822</v>
      </c>
      <c r="AX59" s="215">
        <f ca="1">IF($AE59=FALSE,AQ59*Overheads!$R$24*$V59,
IFERROR(Overheads!$O$49*$V59*AQ59,0)
+IFERROR(Overheads!T$59*$V59*(AQ59/Overheads!T$68),0))</f>
        <v>0.56806251932691509</v>
      </c>
      <c r="AY59" s="215">
        <f ca="1">IF($AE59=FALSE,AR59*Overheads!$R$24*$V59,
IFERROR(Overheads!$O$49*$V59*AR59,0)
+IFERROR(Overheads!U$59*$V59*(AR59/Overheads!U$68),0))</f>
        <v>0.22284200341631571</v>
      </c>
      <c r="AZ59" s="155">
        <f t="shared" ca="1" si="43"/>
        <v>0.91894935200842909</v>
      </c>
      <c r="BA59" s="165"/>
      <c r="BB59" s="215">
        <f ca="1">IF($AE59=FALSE,AN59*Overheads!$S$25,
IFERROR(Overheads!$O$50*AN59,0)
+IFERROR(Overheads!Q$60*(AN59/Overheads!Q$66),0))</f>
        <v>0</v>
      </c>
      <c r="BC59" s="215">
        <f ca="1">IF($AE59=FALSE,AO59*Overheads!$S$25,
IFERROR(Overheads!$O$50*AO59,0)
+IFERROR(Overheads!R$60*(AO59/Overheads!R$66),0))</f>
        <v>0</v>
      </c>
      <c r="BD59" s="215">
        <f ca="1">IF($AE59=FALSE,AP59*Overheads!$S$25,
IFERROR(Overheads!$O$50*AP59,0)
+IFERROR(Overheads!S$60*(AP59/Overheads!S$66),0))</f>
        <v>1.807187947711944E-2</v>
      </c>
      <c r="BE59" s="215">
        <f ca="1">IF($AE59=FALSE,AQ59*Overheads!$S$25,
IFERROR(Overheads!$O$50*AQ59,0)
+IFERROR(Overheads!T$60*(AQ59/Overheads!T$66),0))</f>
        <v>8.0361500673090405E-2</v>
      </c>
      <c r="BF59" s="215">
        <f ca="1">IF($AE59=FALSE,AR59*Overheads!$S$25,
IFERROR(Overheads!$O$50*AR59,0)
+IFERROR(Overheads!U$60*(AR59/Overheads!U$66),0))</f>
        <v>3.2616503038842476E-2</v>
      </c>
      <c r="BG59" s="155">
        <f t="shared" ca="1" si="44"/>
        <v>0.13104988318905231</v>
      </c>
      <c r="BH59" s="165"/>
      <c r="BI59" s="215">
        <f t="shared" ca="1" si="45"/>
        <v>0</v>
      </c>
      <c r="BJ59" s="215">
        <f t="shared" ca="1" si="11"/>
        <v>0</v>
      </c>
      <c r="BK59" s="215">
        <f t="shared" ca="1" si="12"/>
        <v>1.1307652506091042</v>
      </c>
      <c r="BL59" s="215">
        <f t="shared" ca="1" si="13"/>
        <v>4.6128207049949452</v>
      </c>
      <c r="BM59" s="215">
        <f t="shared" ca="1" si="14"/>
        <v>2.0771569861823949</v>
      </c>
      <c r="BN59" s="155">
        <f t="shared" ca="1" si="46"/>
        <v>7.8207429417864445</v>
      </c>
      <c r="BO59" s="165"/>
      <c r="BP59" s="187" cm="1">
        <f t="array" ref="BP59">IFERROR(IF($X59=$X58,BP58,INDEX(Forecast_Capex_Input!AC$12:AC$286,$X59)),0)</f>
        <v>0</v>
      </c>
      <c r="BQ59" s="187" cm="1">
        <f t="array" ref="BQ59">IFERROR(IF($X59=$X58,BQ58,INDEX(Forecast_Capex_Input!AD$12:AD$286,$X59)),0)</f>
        <v>0</v>
      </c>
      <c r="BR59" s="187" cm="1">
        <f t="array" ref="BR59">IFERROR(IF($X59=$X58,BR58,INDEX(Forecast_Capex_Input!AE$12:AE$286,$X59)),0)</f>
        <v>0</v>
      </c>
      <c r="BS59" s="187" cm="1">
        <f t="array" ref="BS59">IFERROR(IF($X59=$X58,BS58,INDEX(Forecast_Capex_Input!AF$12:AF$286,$X59)),0)</f>
        <v>0</v>
      </c>
      <c r="BT59" s="187" cm="1">
        <f t="array" ref="BT59">IFERROR(IF($X59=$X58,BT58,INDEX(Forecast_Capex_Input!AG$12:AG$286,$X59)),0)</f>
        <v>1</v>
      </c>
      <c r="BU59" s="165"/>
      <c r="BV59" s="215">
        <f t="shared" si="15"/>
        <v>0</v>
      </c>
      <c r="BW59" s="215">
        <f t="shared" si="16"/>
        <v>0</v>
      </c>
      <c r="BX59" s="215">
        <f t="shared" si="17"/>
        <v>0</v>
      </c>
      <c r="BY59" s="215">
        <f t="shared" si="18"/>
        <v>0</v>
      </c>
      <c r="BZ59" s="215">
        <f t="shared" si="19"/>
        <v>6.770743706588962</v>
      </c>
      <c r="CA59" s="155">
        <f t="shared" si="47"/>
        <v>6.770743706588962</v>
      </c>
      <c r="CB59" s="165"/>
      <c r="CC59" s="215">
        <f t="shared" ca="1" si="20"/>
        <v>0</v>
      </c>
      <c r="CD59" s="215">
        <f t="shared" ca="1" si="21"/>
        <v>0</v>
      </c>
      <c r="CE59" s="215">
        <f t="shared" ca="1" si="22"/>
        <v>0</v>
      </c>
      <c r="CF59" s="215">
        <f t="shared" ca="1" si="23"/>
        <v>0</v>
      </c>
      <c r="CG59" s="215">
        <f t="shared" ca="1" si="24"/>
        <v>6.770743706588962</v>
      </c>
      <c r="CH59" s="155">
        <f t="shared" ca="1" si="48"/>
        <v>6.770743706588962</v>
      </c>
      <c r="CI59" s="165"/>
      <c r="CJ59" s="215">
        <f t="shared" ca="1" si="25"/>
        <v>0</v>
      </c>
      <c r="CK59" s="215">
        <f t="shared" ca="1" si="26"/>
        <v>0</v>
      </c>
      <c r="CL59" s="215">
        <f t="shared" ca="1" si="27"/>
        <v>0</v>
      </c>
      <c r="CM59" s="215">
        <f t="shared" ca="1" si="28"/>
        <v>0</v>
      </c>
      <c r="CN59" s="215">
        <f t="shared" ca="1" si="29"/>
        <v>0.91894935200842909</v>
      </c>
      <c r="CO59" s="155">
        <f t="shared" ca="1" si="49"/>
        <v>0.91894935200842909</v>
      </c>
      <c r="CP59" s="165"/>
      <c r="CQ59" s="223">
        <f t="shared" ca="1" si="30"/>
        <v>0</v>
      </c>
      <c r="CR59" s="223">
        <f t="shared" ca="1" si="31"/>
        <v>0</v>
      </c>
      <c r="CS59" s="223">
        <f t="shared" ca="1" si="32"/>
        <v>0</v>
      </c>
      <c r="CT59" s="223">
        <f t="shared" ca="1" si="33"/>
        <v>0</v>
      </c>
      <c r="CU59" s="223">
        <f t="shared" ca="1" si="34"/>
        <v>0.13104988318905231</v>
      </c>
      <c r="CV59" s="155">
        <f t="shared" ca="1" si="50"/>
        <v>0.13104988318905231</v>
      </c>
      <c r="CW59" s="165"/>
      <c r="CX59" s="215">
        <f t="shared" ca="1" si="51"/>
        <v>0</v>
      </c>
      <c r="CY59" s="215">
        <f t="shared" ca="1" si="35"/>
        <v>0</v>
      </c>
      <c r="CZ59" s="215">
        <f t="shared" ca="1" si="36"/>
        <v>0</v>
      </c>
      <c r="DA59" s="215">
        <f t="shared" ca="1" si="37"/>
        <v>0</v>
      </c>
      <c r="DB59" s="215">
        <f t="shared" ca="1" si="38"/>
        <v>7.8207429417864436</v>
      </c>
      <c r="DC59" s="155">
        <f t="shared" ca="1" si="52"/>
        <v>7.8207429417864436</v>
      </c>
      <c r="DD59" s="165"/>
      <c r="DE59" s="188" t="b" cm="1">
        <f t="array" aca="1" ref="DE59" ca="1">OR($G59=Forecast_Capex_Input!$BF$8:$BF$10)</f>
        <v>0</v>
      </c>
      <c r="DF59" s="188" cm="1">
        <f t="array" aca="1" ref="DF59" ca="1">IFERROR(INDEX(Forecast_Capex_Input!BG$12:BG$286,$X59)
*(INDEX(Forecast_Capex_Input!$H$12:$H$286,$X59)=Repex),0)
*$DE59</f>
        <v>0</v>
      </c>
      <c r="DG59" s="188" cm="1">
        <f t="array" aca="1" ref="DG59" ca="1">IFERROR(INDEX(Forecast_Capex_Input!BH$12:BH$286,$X59)
*(INDEX(Forecast_Capex_Input!$H$12:$H$286,$X59)=Repex),0)
*$DE59</f>
        <v>0</v>
      </c>
      <c r="DH59" s="188" cm="1">
        <f t="array" aca="1" ref="DH59" ca="1">IFERROR(INDEX(Forecast_Capex_Input!BI$12:BI$286,$X59)
*(INDEX(Forecast_Capex_Input!$H$12:$H$286,$X59)=Repex),0)
*$DE59</f>
        <v>0</v>
      </c>
      <c r="DI59" s="188" cm="1">
        <f t="array" aca="1" ref="DI59" ca="1">IFERROR(INDEX(Forecast_Capex_Input!BJ$12:BJ$286,$X59)
*(INDEX(Forecast_Capex_Input!$H$12:$H$286,$X59)=Repex),0)
*$DE59</f>
        <v>0</v>
      </c>
      <c r="DJ59" s="188" cm="1">
        <f t="array" aca="1" ref="DJ59" ca="1">IFERROR(INDEX(Forecast_Capex_Input!BK$12:BK$286,$X59)
*(INDEX(Forecast_Capex_Input!$H$12:$H$286,$X59)=Repex),0)
*$DE59</f>
        <v>0</v>
      </c>
      <c r="DK59" s="188" cm="1">
        <f t="array" aca="1" ref="DK59" ca="1">IFERROR(INDEX(Forecast_Capex_Input!BL$12:BL$286,$X59)
*(INDEX(Forecast_Capex_Input!$H$12:$H$286,$X59)=Repex),0)
*$DE59</f>
        <v>0</v>
      </c>
      <c r="DL59" s="165"/>
      <c r="DM59" s="188" t="b" cm="1">
        <f t="array" aca="1" ref="DM59" ca="1">OR($G59=Forecast_Capex_Input!$BN$8:$BN$9)</f>
        <v>0</v>
      </c>
      <c r="DN59" s="188" cm="1">
        <f t="array" aca="1" ref="DN59" ca="1">IFERROR(INDEX(Forecast_Capex_Input!BO$12:BO$286,$X59)
*(INDEX(Forecast_Capex_Input!$H$12:$H$286,$X59)=Repex),0)
*$DM59</f>
        <v>0</v>
      </c>
      <c r="DO59" s="188" cm="1">
        <f t="array" aca="1" ref="DO59" ca="1">IFERROR(INDEX(Forecast_Capex_Input!BP$12:BP$286,$X59)
*(INDEX(Forecast_Capex_Input!$H$12:$H$286,$X59)=Repex),0)
*$DM59</f>
        <v>0</v>
      </c>
      <c r="DP59" s="188" cm="1">
        <f t="array" aca="1" ref="DP59" ca="1">IFERROR(INDEX(Forecast_Capex_Input!BQ$12:BQ$286,$X59)
*(INDEX(Forecast_Capex_Input!$H$12:$H$286,$X59)=Repex),0)
*$DM59</f>
        <v>0</v>
      </c>
      <c r="DQ59" s="188" cm="1">
        <f t="array" aca="1" ref="DQ59" ca="1">IFERROR(INDEX(Forecast_Capex_Input!BR$12:BR$286,$X59)
*(INDEX(Forecast_Capex_Input!$H$12:$H$286,$X59)=Repex),0)
*$DM59</f>
        <v>0</v>
      </c>
      <c r="DR59" s="188" cm="1">
        <f t="array" aca="1" ref="DR59" ca="1">IFERROR(INDEX(Forecast_Capex_Input!BS$12:BS$286,$X59)
*(INDEX(Forecast_Capex_Input!$H$12:$H$286,$X59)=Repex),0)
*$DM59</f>
        <v>0</v>
      </c>
      <c r="DS59" s="165"/>
      <c r="DT59" s="188" t="b" cm="1">
        <f t="array" aca="1" ref="DT59" ca="1">OR($G59=Forecast_Capex_Input!$BU$8:$BU$10)</f>
        <v>1</v>
      </c>
      <c r="DU59" s="188" cm="1">
        <f t="array" aca="1" ref="DU59" ca="1">IFERROR(INDEX(Forecast_Capex_Input!BV$12:BV$286,$X59)
*(INDEX(Forecast_Capex_Input!$H$12:$H$286,$X59)=Repex),0)
*$DT59</f>
        <v>0.48338692390139337</v>
      </c>
      <c r="DV59" s="188" cm="1">
        <f t="array" aca="1" ref="DV59" ca="1">IFERROR(INDEX(Forecast_Capex_Input!BW$12:BW$286,$X59)
*(INDEX(Forecast_Capex_Input!$H$12:$H$286,$X59)=Repex),0)
*$DT59</f>
        <v>0.37513397642015006</v>
      </c>
      <c r="DW59" s="188" cm="1">
        <f t="array" aca="1" ref="DW59" ca="1">IFERROR(INDEX(Forecast_Capex_Input!BX$12:BX$286,$X59)
*(INDEX(Forecast_Capex_Input!$H$12:$H$286,$X59)=Repex),0)
*$DT59</f>
        <v>0.10289389067524116</v>
      </c>
      <c r="DX59" s="188" cm="1">
        <f t="array" aca="1" ref="DX59" ca="1">IFERROR(INDEX(Forecast_Capex_Input!BY$12:BY$286,$X59)
*(INDEX(Forecast_Capex_Input!$H$12:$H$286,$X59)=Repex),0)
*$DT59</f>
        <v>0</v>
      </c>
      <c r="DY59" s="188" cm="1">
        <f t="array" aca="1" ref="DY59" ca="1">IFERROR(INDEX(Forecast_Capex_Input!BZ$12:BZ$286,$X59)
*(INDEX(Forecast_Capex_Input!$H$12:$H$286,$X59)=Repex),0)
*$DT59</f>
        <v>0</v>
      </c>
      <c r="DZ59" s="188" cm="1">
        <f t="array" aca="1" ref="DZ59" ca="1">IFERROR(INDEX(Forecast_Capex_Input!CA$12:CA$286,$X59)
*(INDEX(Forecast_Capex_Input!$H$12:$H$286,$X59)=Repex),0)
*$DT59</f>
        <v>0</v>
      </c>
      <c r="EA59" s="188" cm="1">
        <f t="array" aca="1" ref="EA59" ca="1">IFERROR(INDEX(Forecast_Capex_Input!CB$12:CB$286,$X59)
*(INDEX(Forecast_Capex_Input!$H$12:$H$286,$X59)=Repex),0)
*$DT59</f>
        <v>3.8585209003215437E-2</v>
      </c>
      <c r="EB59" s="188" cm="1">
        <f t="array" aca="1" ref="EB59" ca="1">IFERROR(INDEX(Forecast_Capex_Input!CC$12:CC$286,$X59)
*(INDEX(Forecast_Capex_Input!$H$12:$H$286,$X59)=Repex),0)
*$DT59</f>
        <v>0</v>
      </c>
      <c r="EC59" s="165"/>
      <c r="ED59" s="226" t="str">
        <f t="shared" si="39"/>
        <v>N/A</v>
      </c>
      <c r="EE59" s="174" t="s">
        <v>15</v>
      </c>
    </row>
    <row r="60" spans="3:135" x14ac:dyDescent="0.2">
      <c r="C60" s="174">
        <f t="shared" si="40"/>
        <v>50</v>
      </c>
      <c r="D60" s="167" t="str" cm="1">
        <f t="array" ref="D60">IFERROR(INDEX(Forecast_Capex_Input!$D$12:$D$286,$X60),NA)</f>
        <v>Kempsey Secondary Systems Renewal</v>
      </c>
      <c r="E60" s="172" t="b" cm="1">
        <f t="array" ref="E60">IF($X60=NA,NA,INDEX(Forecast_Capex_Input!$E$12:$E$286,$X60))</f>
        <v>1</v>
      </c>
      <c r="F60" s="167" t="str" cm="1">
        <f t="array" aca="1" ref="F60" ca="1">IFERROR(INDEX(General!$E$25:$E$26,$Y60),NA)</f>
        <v>Non-Labour</v>
      </c>
      <c r="G60" s="167" t="str" cm="1">
        <f t="array" aca="1" ref="G60" ca="1">IFERROR(INDEX(Forecast_Capex_Input!$AI$11:$BB$11,$AA60),NA)</f>
        <v>Business IT</v>
      </c>
      <c r="H60" s="189" cm="1">
        <f t="array" aca="1" ref="H60" ca="1">IFERROR(INDEX(Forecast_Capex_Input!$AI$12:$BB$286,$X60,$AA60),NA)</f>
        <v>3.8585209003215437E-2</v>
      </c>
      <c r="I60" s="199" t="str" cm="1">
        <f t="array" ref="I60">IFERROR(INDEX(Forecast_Capex_Input!$F$12:$F$286,$X60),NA)</f>
        <v>Replacement Expenditure</v>
      </c>
      <c r="J60" s="199" t="str" cm="1">
        <f t="array" ref="J60">IFERROR(INDEX(Forecast_Capex_Input!G$12:G$286,$X60),NA)</f>
        <v>Digital Infrastructure</v>
      </c>
      <c r="K60" s="199" t="str" cm="1">
        <f t="array" ref="K60">IFERROR(INDEX(Forecast_Capex_Input!H$12:H$286,$X60),NA)</f>
        <v>Repex</v>
      </c>
      <c r="L60" s="199" t="str" cm="1">
        <f t="array" ref="L60">IFERROR(INDEX(Forecast_Capex_Input!I$12:I$286,$X60),NA)</f>
        <v>N/A</v>
      </c>
      <c r="M60" s="199" t="str" cm="1">
        <f t="array" ref="M60">IFERROR(INDEX(Forecast_Capex_Input!J$12:J$286,$X60),NA)</f>
        <v>N/A</v>
      </c>
      <c r="N60" s="199" t="str" cm="1">
        <f t="array" ref="N60">IFERROR(INDEX(Forecast_Capex_Input!K$12:K$286,$X60),NA)</f>
        <v>DI - Protection systems</v>
      </c>
      <c r="O60" s="199" t="str" cm="1">
        <f t="array" ref="O60">IFERROR(INDEX(Forecast_Capex_Input!L$12:L$286,$X60),NA)</f>
        <v>DI - Safe and Reliable Network</v>
      </c>
      <c r="P60" s="199" t="str" cm="1">
        <f t="array" ref="P60">IFERROR(INDEX(Forecast_Capex_Input!M$12:M$286,$X60),NA)</f>
        <v>N/A</v>
      </c>
      <c r="Q60" s="172" t="str" cm="1">
        <f t="array" ref="Q60">IFERROR(INDEX(Forecast_Capex_Input!N$12:N$286,$X60),NA)</f>
        <v>No</v>
      </c>
      <c r="R60" s="265" cm="1">
        <f t="array" ref="R60">IFERROR(INDEX(Forecast_Capex_Input!O$12:O$286,$X60),0)</f>
        <v>0</v>
      </c>
      <c r="S60" s="172" t="str" cm="1">
        <f t="array" ref="S60">IFERROR(INDEX(Forecast_Capex_Input!P$12:P$286,$X60),0)</f>
        <v>Safety security &amp; reliability</v>
      </c>
      <c r="T60" s="199" t="str" cm="1">
        <f t="array" aca="1" ref="T60" ca="1">IFERROR(INDEX(General!$K$84:$K$103,$AA60),NA)</f>
        <v>Business IT (2018 onwards)</v>
      </c>
      <c r="U60" s="188" cm="1">
        <f t="array" aca="1" ref="U60" ca="1">IFERROR(
IF($F60=General!$E$25,INDEX(Forecast_Capex_Input!S$12:S$286,$X60),
INDEX(Forecast_Capex_Input!T$12:T$286,$X60)),0)</f>
        <v>0.78760578723390984</v>
      </c>
      <c r="V60" s="222" t="b">
        <f>IFERROR(INDEX(Overheads!$T$19:$T$26,MATCH($I60,Overheads!$E$19:$E$26,0)),FALSE)</f>
        <v>1</v>
      </c>
      <c r="W60" s="165"/>
      <c r="X60" s="174">
        <f>IFERROR(
IF(MATCH($C60,Forecast_Capex_Input!$CI$12:$CI$286,1)+1&gt;MAX(Forecast_Capex_Input!$C$12:$C$286),NA,
MATCH($C60,Forecast_Capex_Input!$CI$12:$CI$286,1)+1),1)</f>
        <v>18</v>
      </c>
      <c r="Y60" s="174" cm="1">
        <f t="array" aca="1" ref="Y60" ca="1">IFERROR(
IF(X59&lt;&gt;X60,1,
IF(COUNTIF(OFFSET(Y59,0,0,-INDEX(Forecast_Capex_Input!$CG$12:$CG$286,$X60)),Y59)=INDEX(Forecast_Capex_Input!$CG$12:$CG$286,$X60),Y59+1,Y59)),NA)</f>
        <v>2</v>
      </c>
      <c r="Z60" s="174" cm="1">
        <f t="array" ref="Z60">IFERROR($C60-IF($X60=1,1,INDEX(Forecast_Capex_Input!$CI$12:$CI$286,$X60-1))+1,NA)</f>
        <v>4</v>
      </c>
      <c r="AA60" s="174" cm="1">
        <f t="array" aca="1" ref="AA60" ca="1">IFERROR(IF(Y60=1,
INDEX(Forecast_Capex_Input!$AI$10:$BB$10,SMALL(IF(INDEX(Forecast_Capex_Input!$AI$12:$BB$286,$X60,0)&gt;0,COLUMN(Forecast_Capex_Input!$AI$10:$BB$10)-COLUMN(Forecast_Capex_Input!$AI$12)+1),ROWS(OFFSET(AA59,0,0,-$Z60)))),
OFFSET(AA59,-INDEX(Forecast_Capex_Input!$CG$12:$CG$286,$X60)+1,0)),NA)</f>
        <v>6</v>
      </c>
      <c r="AB60" s="174">
        <f t="shared" ca="1" si="9"/>
        <v>2</v>
      </c>
      <c r="AC60" s="222" t="b">
        <f t="shared" si="41"/>
        <v>0</v>
      </c>
      <c r="AD60" s="220" t="b">
        <v>0</v>
      </c>
      <c r="AE60" s="222" t="b">
        <f t="shared" si="10"/>
        <v>1</v>
      </c>
      <c r="AF60" s="165"/>
      <c r="AG60" s="215">
        <v>0</v>
      </c>
      <c r="AH60" s="215">
        <v>0</v>
      </c>
      <c r="AI60" s="215">
        <v>3.9517667232111829E-2</v>
      </c>
      <c r="AJ60" s="215">
        <v>0.1591062214713688</v>
      </c>
      <c r="AK60" s="215">
        <v>7.3111644671327219E-2</v>
      </c>
      <c r="AL60" s="155">
        <v>0.27173553337480782</v>
      </c>
      <c r="AM60" s="165"/>
      <c r="AN60" s="215" cm="1">
        <f t="array" aca="1" ref="AN60" ca="1">IFERROR(INDEX(General!O$33:O$34,$AB60)
*AG60,0)</f>
        <v>0</v>
      </c>
      <c r="AO60" s="215" cm="1">
        <f t="array" aca="1" ref="AO60" ca="1">IFERROR(INDEX(General!P$33:P$34,$AB60)
*AH60,0)</f>
        <v>0</v>
      </c>
      <c r="AP60" s="215" cm="1">
        <f t="array" aca="1" ref="AP60" ca="1">IFERROR(INDEX(General!Q$33:Q$34,$AB60)
*AI60,0)</f>
        <v>3.9517667232111829E-2</v>
      </c>
      <c r="AQ60" s="215" cm="1">
        <f t="array" aca="1" ref="AQ60" ca="1">IFERROR(INDEX(General!R$33:R$34,$AB60)
*AJ60,0)</f>
        <v>0.1591062214713688</v>
      </c>
      <c r="AR60" s="215" cm="1">
        <f t="array" aca="1" ref="AR60" ca="1">IFERROR(INDEX(General!S$33:S$34,$AB60)
*AK60,0)</f>
        <v>7.3111644671327219E-2</v>
      </c>
      <c r="AS60" s="155">
        <f t="shared" ca="1" si="42"/>
        <v>0.27173553337480782</v>
      </c>
      <c r="AT60" s="165"/>
      <c r="AU60" s="215">
        <f ca="1">IF($AE60=FALSE,AN60*Overheads!$R$24*$V60,
IFERROR(Overheads!$O$49*$V60*AN60,0)
+IFERROR(Overheads!Q$59*$V60*(AN60/Overheads!Q$68),0))</f>
        <v>0</v>
      </c>
      <c r="AV60" s="215">
        <f ca="1">IF($AE60=FALSE,AO60*Overheads!$R$24*$V60,
IFERROR(Overheads!$O$49*$V60*AO60,0)
+IFERROR(Overheads!R$59*$V60*(AO60/Overheads!R$68),0))</f>
        <v>0</v>
      </c>
      <c r="AW60" s="215">
        <f ca="1">IF($AE60=FALSE,AP60*Overheads!$R$24*$V60,
IFERROR(Overheads!$O$49*$V60*AP60,0)
+IFERROR(Overheads!S$59*$V60*(AP60/Overheads!S$68),0))</f>
        <v>5.13892291365344E-3</v>
      </c>
      <c r="AX60" s="215">
        <f ca="1">IF($AE60=FALSE,AQ60*Overheads!$R$24*$V60,
IFERROR(Overheads!$O$49*$V60*AQ60,0)
+IFERROR(Overheads!T$59*$V60*(AQ60/Overheads!T$68),0))</f>
        <v>2.2798495758939732E-2</v>
      </c>
      <c r="AY60" s="215">
        <f ca="1">IF($AE60=FALSE,AR60*Overheads!$R$24*$V60,
IFERROR(Overheads!$O$49*$V60*AR60,0)
+IFERROR(Overheads!U$59*$V60*(AR60/Overheads!U$68),0))</f>
        <v>8.9434917759056484E-3</v>
      </c>
      <c r="AZ60" s="155">
        <f t="shared" ca="1" si="43"/>
        <v>3.6880910448498824E-2</v>
      </c>
      <c r="BA60" s="165"/>
      <c r="BB60" s="215">
        <f ca="1">IF($AE60=FALSE,AN60*Overheads!$S$25,
IFERROR(Overheads!$O$50*AN60,0)
+IFERROR(Overheads!Q$60*(AN60/Overheads!Q$66),0))</f>
        <v>0</v>
      </c>
      <c r="BC60" s="215">
        <f ca="1">IF($AE60=FALSE,AO60*Overheads!$S$25,
IFERROR(Overheads!$O$50*AO60,0)
+IFERROR(Overheads!R$60*(AO60/Overheads!R$66),0))</f>
        <v>0</v>
      </c>
      <c r="BD60" s="215">
        <f ca="1">IF($AE60=FALSE,AP60*Overheads!$S$25,
IFERROR(Overheads!$O$50*AP60,0)
+IFERROR(Overheads!S$60*(AP60/Overheads!S$66),0))</f>
        <v>7.2529282182419148E-4</v>
      </c>
      <c r="BE60" s="215">
        <f ca="1">IF($AE60=FALSE,AQ60*Overheads!$S$25,
IFERROR(Overheads!$O$50*AQ60,0)
+IFERROR(Overheads!T$60*(AQ60/Overheads!T$66),0))</f>
        <v>3.2252107293547984E-3</v>
      </c>
      <c r="BF60" s="215">
        <f ca="1">IF($AE60=FALSE,AR60*Overheads!$S$25,
IFERROR(Overheads!$O$50*AR60,0)
+IFERROR(Overheads!U$60*(AR60/Overheads!U$66),0))</f>
        <v>1.3090235333314707E-3</v>
      </c>
      <c r="BG60" s="155">
        <f t="shared" ca="1" si="44"/>
        <v>5.2595270845104602E-3</v>
      </c>
      <c r="BH60" s="165"/>
      <c r="BI60" s="215">
        <f t="shared" ca="1" si="45"/>
        <v>0</v>
      </c>
      <c r="BJ60" s="215">
        <f t="shared" ca="1" si="11"/>
        <v>0</v>
      </c>
      <c r="BK60" s="215">
        <f t="shared" ca="1" si="12"/>
        <v>4.5381882967589465E-2</v>
      </c>
      <c r="BL60" s="215">
        <f t="shared" ca="1" si="13"/>
        <v>0.18512992795966335</v>
      </c>
      <c r="BM60" s="215">
        <f t="shared" ca="1" si="14"/>
        <v>8.3364159980564331E-2</v>
      </c>
      <c r="BN60" s="155">
        <f t="shared" ca="1" si="46"/>
        <v>0.31387597090781716</v>
      </c>
      <c r="BO60" s="165"/>
      <c r="BP60" s="187" cm="1">
        <f t="array" ref="BP60">IFERROR(IF($X60=$X59,BP59,INDEX(Forecast_Capex_Input!AC$12:AC$286,$X60)),0)</f>
        <v>0</v>
      </c>
      <c r="BQ60" s="187" cm="1">
        <f t="array" ref="BQ60">IFERROR(IF($X60=$X59,BQ59,INDEX(Forecast_Capex_Input!AD$12:AD$286,$X60)),0)</f>
        <v>0</v>
      </c>
      <c r="BR60" s="187" cm="1">
        <f t="array" ref="BR60">IFERROR(IF($X60=$X59,BR59,INDEX(Forecast_Capex_Input!AE$12:AE$286,$X60)),0)</f>
        <v>0</v>
      </c>
      <c r="BS60" s="187" cm="1">
        <f t="array" ref="BS60">IFERROR(IF($X60=$X59,BS59,INDEX(Forecast_Capex_Input!AF$12:AF$286,$X60)),0)</f>
        <v>0</v>
      </c>
      <c r="BT60" s="187" cm="1">
        <f t="array" ref="BT60">IFERROR(IF($X60=$X59,BT59,INDEX(Forecast_Capex_Input!AG$12:AG$286,$X60)),0)</f>
        <v>1</v>
      </c>
      <c r="BU60" s="165"/>
      <c r="BV60" s="215">
        <f t="shared" si="15"/>
        <v>0</v>
      </c>
      <c r="BW60" s="215">
        <f t="shared" si="16"/>
        <v>0</v>
      </c>
      <c r="BX60" s="215">
        <f t="shared" si="17"/>
        <v>0</v>
      </c>
      <c r="BY60" s="215">
        <f t="shared" si="18"/>
        <v>0</v>
      </c>
      <c r="BZ60" s="215">
        <f t="shared" si="19"/>
        <v>0.27173553337480782</v>
      </c>
      <c r="CA60" s="155">
        <f t="shared" si="47"/>
        <v>0.27173553337480782</v>
      </c>
      <c r="CB60" s="165"/>
      <c r="CC60" s="215">
        <f t="shared" ca="1" si="20"/>
        <v>0</v>
      </c>
      <c r="CD60" s="215">
        <f t="shared" ca="1" si="21"/>
        <v>0</v>
      </c>
      <c r="CE60" s="215">
        <f t="shared" ca="1" si="22"/>
        <v>0</v>
      </c>
      <c r="CF60" s="215">
        <f t="shared" ca="1" si="23"/>
        <v>0</v>
      </c>
      <c r="CG60" s="215">
        <f t="shared" ca="1" si="24"/>
        <v>0.27173553337480782</v>
      </c>
      <c r="CH60" s="155">
        <f t="shared" ca="1" si="48"/>
        <v>0.27173553337480782</v>
      </c>
      <c r="CI60" s="165"/>
      <c r="CJ60" s="215">
        <f t="shared" ca="1" si="25"/>
        <v>0</v>
      </c>
      <c r="CK60" s="215">
        <f t="shared" ca="1" si="26"/>
        <v>0</v>
      </c>
      <c r="CL60" s="215">
        <f t="shared" ca="1" si="27"/>
        <v>0</v>
      </c>
      <c r="CM60" s="215">
        <f t="shared" ca="1" si="28"/>
        <v>0</v>
      </c>
      <c r="CN60" s="215">
        <f t="shared" ca="1" si="29"/>
        <v>3.6880910448498824E-2</v>
      </c>
      <c r="CO60" s="155">
        <f t="shared" ca="1" si="49"/>
        <v>3.6880910448498824E-2</v>
      </c>
      <c r="CP60" s="165"/>
      <c r="CQ60" s="223">
        <f t="shared" ca="1" si="30"/>
        <v>0</v>
      </c>
      <c r="CR60" s="223">
        <f t="shared" ca="1" si="31"/>
        <v>0</v>
      </c>
      <c r="CS60" s="223">
        <f t="shared" ca="1" si="32"/>
        <v>0</v>
      </c>
      <c r="CT60" s="223">
        <f t="shared" ca="1" si="33"/>
        <v>0</v>
      </c>
      <c r="CU60" s="223">
        <f t="shared" ca="1" si="34"/>
        <v>5.2595270845104602E-3</v>
      </c>
      <c r="CV60" s="155">
        <f t="shared" ca="1" si="50"/>
        <v>5.2595270845104602E-3</v>
      </c>
      <c r="CW60" s="165"/>
      <c r="CX60" s="215">
        <f t="shared" ca="1" si="51"/>
        <v>0</v>
      </c>
      <c r="CY60" s="215">
        <f t="shared" ca="1" si="35"/>
        <v>0</v>
      </c>
      <c r="CZ60" s="215">
        <f t="shared" ca="1" si="36"/>
        <v>0</v>
      </c>
      <c r="DA60" s="215">
        <f t="shared" ca="1" si="37"/>
        <v>0</v>
      </c>
      <c r="DB60" s="215">
        <f t="shared" ca="1" si="38"/>
        <v>0.3138759709078171</v>
      </c>
      <c r="DC60" s="155">
        <f t="shared" ca="1" si="52"/>
        <v>0.3138759709078171</v>
      </c>
      <c r="DD60" s="165"/>
      <c r="DE60" s="188" t="b" cm="1">
        <f t="array" aca="1" ref="DE60" ca="1">OR($G60=Forecast_Capex_Input!$BF$8:$BF$10)</f>
        <v>0</v>
      </c>
      <c r="DF60" s="188" cm="1">
        <f t="array" aca="1" ref="DF60" ca="1">IFERROR(INDEX(Forecast_Capex_Input!BG$12:BG$286,$X60)
*(INDEX(Forecast_Capex_Input!$H$12:$H$286,$X60)=Repex),0)
*$DE60</f>
        <v>0</v>
      </c>
      <c r="DG60" s="188" cm="1">
        <f t="array" aca="1" ref="DG60" ca="1">IFERROR(INDEX(Forecast_Capex_Input!BH$12:BH$286,$X60)
*(INDEX(Forecast_Capex_Input!$H$12:$H$286,$X60)=Repex),0)
*$DE60</f>
        <v>0</v>
      </c>
      <c r="DH60" s="188" cm="1">
        <f t="array" aca="1" ref="DH60" ca="1">IFERROR(INDEX(Forecast_Capex_Input!BI$12:BI$286,$X60)
*(INDEX(Forecast_Capex_Input!$H$12:$H$286,$X60)=Repex),0)
*$DE60</f>
        <v>0</v>
      </c>
      <c r="DI60" s="188" cm="1">
        <f t="array" aca="1" ref="DI60" ca="1">IFERROR(INDEX(Forecast_Capex_Input!BJ$12:BJ$286,$X60)
*(INDEX(Forecast_Capex_Input!$H$12:$H$286,$X60)=Repex),0)
*$DE60</f>
        <v>0</v>
      </c>
      <c r="DJ60" s="188" cm="1">
        <f t="array" aca="1" ref="DJ60" ca="1">IFERROR(INDEX(Forecast_Capex_Input!BK$12:BK$286,$X60)
*(INDEX(Forecast_Capex_Input!$H$12:$H$286,$X60)=Repex),0)
*$DE60</f>
        <v>0</v>
      </c>
      <c r="DK60" s="188" cm="1">
        <f t="array" aca="1" ref="DK60" ca="1">IFERROR(INDEX(Forecast_Capex_Input!BL$12:BL$286,$X60)
*(INDEX(Forecast_Capex_Input!$H$12:$H$286,$X60)=Repex),0)
*$DE60</f>
        <v>0</v>
      </c>
      <c r="DL60" s="165"/>
      <c r="DM60" s="188" t="b" cm="1">
        <f t="array" aca="1" ref="DM60" ca="1">OR($G60=Forecast_Capex_Input!$BN$8:$BN$9)</f>
        <v>0</v>
      </c>
      <c r="DN60" s="188" cm="1">
        <f t="array" aca="1" ref="DN60" ca="1">IFERROR(INDEX(Forecast_Capex_Input!BO$12:BO$286,$X60)
*(INDEX(Forecast_Capex_Input!$H$12:$H$286,$X60)=Repex),0)
*$DM60</f>
        <v>0</v>
      </c>
      <c r="DO60" s="188" cm="1">
        <f t="array" aca="1" ref="DO60" ca="1">IFERROR(INDEX(Forecast_Capex_Input!BP$12:BP$286,$X60)
*(INDEX(Forecast_Capex_Input!$H$12:$H$286,$X60)=Repex),0)
*$DM60</f>
        <v>0</v>
      </c>
      <c r="DP60" s="188" cm="1">
        <f t="array" aca="1" ref="DP60" ca="1">IFERROR(INDEX(Forecast_Capex_Input!BQ$12:BQ$286,$X60)
*(INDEX(Forecast_Capex_Input!$H$12:$H$286,$X60)=Repex),0)
*$DM60</f>
        <v>0</v>
      </c>
      <c r="DQ60" s="188" cm="1">
        <f t="array" aca="1" ref="DQ60" ca="1">IFERROR(INDEX(Forecast_Capex_Input!BR$12:BR$286,$X60)
*(INDEX(Forecast_Capex_Input!$H$12:$H$286,$X60)=Repex),0)
*$DM60</f>
        <v>0</v>
      </c>
      <c r="DR60" s="188" cm="1">
        <f t="array" aca="1" ref="DR60" ca="1">IFERROR(INDEX(Forecast_Capex_Input!BS$12:BS$286,$X60)
*(INDEX(Forecast_Capex_Input!$H$12:$H$286,$X60)=Repex),0)
*$DM60</f>
        <v>0</v>
      </c>
      <c r="DS60" s="165"/>
      <c r="DT60" s="188" t="b" cm="1">
        <f t="array" aca="1" ref="DT60" ca="1">OR($G60=Forecast_Capex_Input!$BU$8:$BU$10)</f>
        <v>1</v>
      </c>
      <c r="DU60" s="188" cm="1">
        <f t="array" aca="1" ref="DU60" ca="1">IFERROR(INDEX(Forecast_Capex_Input!BV$12:BV$286,$X60)
*(INDEX(Forecast_Capex_Input!$H$12:$H$286,$X60)=Repex),0)
*$DT60</f>
        <v>0.48338692390139337</v>
      </c>
      <c r="DV60" s="188" cm="1">
        <f t="array" aca="1" ref="DV60" ca="1">IFERROR(INDEX(Forecast_Capex_Input!BW$12:BW$286,$X60)
*(INDEX(Forecast_Capex_Input!$H$12:$H$286,$X60)=Repex),0)
*$DT60</f>
        <v>0.37513397642015006</v>
      </c>
      <c r="DW60" s="188" cm="1">
        <f t="array" aca="1" ref="DW60" ca="1">IFERROR(INDEX(Forecast_Capex_Input!BX$12:BX$286,$X60)
*(INDEX(Forecast_Capex_Input!$H$12:$H$286,$X60)=Repex),0)
*$DT60</f>
        <v>0.10289389067524116</v>
      </c>
      <c r="DX60" s="188" cm="1">
        <f t="array" aca="1" ref="DX60" ca="1">IFERROR(INDEX(Forecast_Capex_Input!BY$12:BY$286,$X60)
*(INDEX(Forecast_Capex_Input!$H$12:$H$286,$X60)=Repex),0)
*$DT60</f>
        <v>0</v>
      </c>
      <c r="DY60" s="188" cm="1">
        <f t="array" aca="1" ref="DY60" ca="1">IFERROR(INDEX(Forecast_Capex_Input!BZ$12:BZ$286,$X60)
*(INDEX(Forecast_Capex_Input!$H$12:$H$286,$X60)=Repex),0)
*$DT60</f>
        <v>0</v>
      </c>
      <c r="DZ60" s="188" cm="1">
        <f t="array" aca="1" ref="DZ60" ca="1">IFERROR(INDEX(Forecast_Capex_Input!CA$12:CA$286,$X60)
*(INDEX(Forecast_Capex_Input!$H$12:$H$286,$X60)=Repex),0)
*$DT60</f>
        <v>0</v>
      </c>
      <c r="EA60" s="188" cm="1">
        <f t="array" aca="1" ref="EA60" ca="1">IFERROR(INDEX(Forecast_Capex_Input!CB$12:CB$286,$X60)
*(INDEX(Forecast_Capex_Input!$H$12:$H$286,$X60)=Repex),0)
*$DT60</f>
        <v>3.8585209003215437E-2</v>
      </c>
      <c r="EB60" s="188" cm="1">
        <f t="array" aca="1" ref="EB60" ca="1">IFERROR(INDEX(Forecast_Capex_Input!CC$12:CC$286,$X60)
*(INDEX(Forecast_Capex_Input!$H$12:$H$286,$X60)=Repex),0)
*$DT60</f>
        <v>0</v>
      </c>
      <c r="EC60" s="165"/>
      <c r="ED60" s="226" t="str">
        <f t="shared" si="39"/>
        <v>N/A</v>
      </c>
      <c r="EE60" s="174" t="s">
        <v>15</v>
      </c>
    </row>
    <row r="61" spans="3:135" x14ac:dyDescent="0.2">
      <c r="C61" s="174">
        <f t="shared" si="40"/>
        <v>51</v>
      </c>
      <c r="D61" s="167" t="str" cm="1">
        <f t="array" ref="D61">IFERROR(INDEX(Forecast_Capex_Input!$D$12:$D$286,$X61),NA)</f>
        <v>Line 1 Refurbishment</v>
      </c>
      <c r="E61" s="172" t="b" cm="1">
        <f t="array" ref="E61">IF($X61=NA,NA,INDEX(Forecast_Capex_Input!$E$12:$E$286,$X61))</f>
        <v>0</v>
      </c>
      <c r="F61" s="167" t="str" cm="1">
        <f t="array" aca="1" ref="F61" ca="1">IFERROR(INDEX(General!$E$25:$E$26,$Y61),NA)</f>
        <v>Labour</v>
      </c>
      <c r="G61" s="167" t="str" cm="1">
        <f t="array" aca="1" ref="G61" ca="1">IFERROR(INDEX(Forecast_Capex_Input!$AI$11:$BB$11,$AA61),NA)</f>
        <v>Transmission Lines</v>
      </c>
      <c r="H61" s="189" cm="1">
        <f t="array" aca="1" ref="H61" ca="1">IFERROR(INDEX(Forecast_Capex_Input!$AI$12:$BB$286,$X61,$AA61),NA)</f>
        <v>1</v>
      </c>
      <c r="I61" s="199" t="str" cm="1">
        <f t="array" ref="I61">IFERROR(INDEX(Forecast_Capex_Input!$F$12:$F$286,$X61),NA)</f>
        <v>Replacement Expenditure</v>
      </c>
      <c r="J61" s="199" t="str" cm="1">
        <f t="array" ref="J61">IFERROR(INDEX(Forecast_Capex_Input!G$12:G$286,$X61),NA)</f>
        <v>Transmission Lines</v>
      </c>
      <c r="K61" s="199" t="str" cm="1">
        <f t="array" ref="K61">IFERROR(INDEX(Forecast_Capex_Input!H$12:H$286,$X61),NA)</f>
        <v>Repex</v>
      </c>
      <c r="L61" s="199" t="str" cm="1">
        <f t="array" ref="L61">IFERROR(INDEX(Forecast_Capex_Input!I$12:I$286,$X61),NA)</f>
        <v>N/A</v>
      </c>
      <c r="M61" s="199" t="str" cm="1">
        <f t="array" ref="M61">IFERROR(INDEX(Forecast_Capex_Input!J$12:J$286,$X61),NA)</f>
        <v>N/A</v>
      </c>
      <c r="N61" s="199" t="str" cm="1">
        <f t="array" ref="N61">IFERROR(INDEX(Forecast_Capex_Input!K$12:K$286,$X61),NA)</f>
        <v>TL - Transmission towers</v>
      </c>
      <c r="O61" s="199" t="str" cm="1">
        <f t="array" ref="O61">IFERROR(INDEX(Forecast_Capex_Input!L$12:L$286,$X61),NA)</f>
        <v>TL - Safe and Reliable Network</v>
      </c>
      <c r="P61" s="199" t="str" cm="1">
        <f t="array" ref="P61">IFERROR(INDEX(Forecast_Capex_Input!M$12:M$286,$X61),NA)</f>
        <v>N/A</v>
      </c>
      <c r="Q61" s="172" t="str" cm="1">
        <f t="array" ref="Q61">IFERROR(INDEX(Forecast_Capex_Input!N$12:N$286,$X61),NA)</f>
        <v>No</v>
      </c>
      <c r="R61" s="265" cm="1">
        <f t="array" ref="R61">IFERROR(INDEX(Forecast_Capex_Input!O$12:O$286,$X61),0)</f>
        <v>0</v>
      </c>
      <c r="S61" s="172" t="str" cm="1">
        <f t="array" ref="S61">IFERROR(INDEX(Forecast_Capex_Input!P$12:P$286,$X61),0)</f>
        <v>Safety security &amp; reliability</v>
      </c>
      <c r="T61" s="199" t="str" cm="1">
        <f t="array" aca="1" ref="T61" ca="1">IFERROR(INDEX(General!$K$84:$K$103,$AA61),NA)</f>
        <v>Transmission Lines (2018 onwards)</v>
      </c>
      <c r="U61" s="188" cm="1">
        <f t="array" aca="1" ref="U61" ca="1">IFERROR(
IF($F61=General!$E$25,INDEX(Forecast_Capex_Input!S$12:S$286,$X61),
INDEX(Forecast_Capex_Input!T$12:T$286,$X61)),0)</f>
        <v>0</v>
      </c>
      <c r="V61" s="222" t="b">
        <f>IFERROR(INDEX(Overheads!$T$19:$T$26,MATCH($I61,Overheads!$E$19:$E$26,0)),FALSE)</f>
        <v>1</v>
      </c>
      <c r="W61" s="165"/>
      <c r="X61" s="174">
        <f>IFERROR(
IF(MATCH($C61,Forecast_Capex_Input!$CI$12:$CI$286,1)+1&gt;MAX(Forecast_Capex_Input!$C$12:$C$286),NA,
MATCH($C61,Forecast_Capex_Input!$CI$12:$CI$286,1)+1),1)</f>
        <v>19</v>
      </c>
      <c r="Y61" s="174" cm="1">
        <f t="array" aca="1" ref="Y61" ca="1">IFERROR(
IF(X60&lt;&gt;X61,1,
IF(COUNTIF(OFFSET(Y60,0,0,-INDEX(Forecast_Capex_Input!$CG$12:$CG$286,$X61)),Y60)=INDEX(Forecast_Capex_Input!$CG$12:$CG$286,$X61),Y60+1,Y60)),NA)</f>
        <v>1</v>
      </c>
      <c r="Z61" s="174" cm="1">
        <f t="array" ref="Z61">IFERROR($C61-IF($X61=1,1,INDEX(Forecast_Capex_Input!$CI$12:$CI$286,$X61-1))+1,NA)</f>
        <v>1</v>
      </c>
      <c r="AA61" s="174" cm="1">
        <f t="array" aca="1" ref="AA61" ca="1">IFERROR(IF(Y61=1,
INDEX(Forecast_Capex_Input!$AI$10:$BB$10,SMALL(IF(INDEX(Forecast_Capex_Input!$AI$12:$BB$286,$X61,0)&gt;0,COLUMN(Forecast_Capex_Input!$AI$10:$BB$10)-COLUMN(Forecast_Capex_Input!$AI$12)+1),ROWS(OFFSET(AA60,0,0,-$Z61)))),
OFFSET(AA60,-INDEX(Forecast_Capex_Input!$CG$12:$CG$286,$X61)+1,0)),NA)</f>
        <v>1</v>
      </c>
      <c r="AB61" s="174">
        <f t="shared" ca="1" si="9"/>
        <v>1</v>
      </c>
      <c r="AC61" s="222" t="b">
        <f t="shared" si="41"/>
        <v>0</v>
      </c>
      <c r="AD61" s="220" t="b">
        <v>0</v>
      </c>
      <c r="AE61" s="222" t="b">
        <f t="shared" si="10"/>
        <v>1</v>
      </c>
      <c r="AF61" s="165"/>
      <c r="AG61" s="215">
        <v>0</v>
      </c>
      <c r="AH61" s="215">
        <v>0</v>
      </c>
      <c r="AI61" s="215">
        <v>0</v>
      </c>
      <c r="AJ61" s="215">
        <v>0</v>
      </c>
      <c r="AK61" s="215">
        <v>0</v>
      </c>
      <c r="AL61" s="155">
        <v>0</v>
      </c>
      <c r="AM61" s="165"/>
      <c r="AN61" s="215" cm="1">
        <f t="array" aca="1" ref="AN61" ca="1">IFERROR(INDEX(General!O$33:O$34,$AB61)
*AG61,0)</f>
        <v>0</v>
      </c>
      <c r="AO61" s="215" cm="1">
        <f t="array" aca="1" ref="AO61" ca="1">IFERROR(INDEX(General!P$33:P$34,$AB61)
*AH61,0)</f>
        <v>0</v>
      </c>
      <c r="AP61" s="215" cm="1">
        <f t="array" aca="1" ref="AP61" ca="1">IFERROR(INDEX(General!Q$33:Q$34,$AB61)
*AI61,0)</f>
        <v>0</v>
      </c>
      <c r="AQ61" s="215" cm="1">
        <f t="array" aca="1" ref="AQ61" ca="1">IFERROR(INDEX(General!R$33:R$34,$AB61)
*AJ61,0)</f>
        <v>0</v>
      </c>
      <c r="AR61" s="215" cm="1">
        <f t="array" aca="1" ref="AR61" ca="1">IFERROR(INDEX(General!S$33:S$34,$AB61)
*AK61,0)</f>
        <v>0</v>
      </c>
      <c r="AS61" s="155">
        <f t="shared" ca="1" si="42"/>
        <v>0</v>
      </c>
      <c r="AT61" s="165"/>
      <c r="AU61" s="215">
        <f ca="1">IF($AE61=FALSE,AN61*Overheads!$R$24*$V61,
IFERROR(Overheads!$O$49*$V61*AN61,0)
+IFERROR(Overheads!Q$59*$V61*(AN61/Overheads!Q$68),0))</f>
        <v>0</v>
      </c>
      <c r="AV61" s="215">
        <f ca="1">IF($AE61=FALSE,AO61*Overheads!$R$24*$V61,
IFERROR(Overheads!$O$49*$V61*AO61,0)
+IFERROR(Overheads!R$59*$V61*(AO61/Overheads!R$68),0))</f>
        <v>0</v>
      </c>
      <c r="AW61" s="215">
        <f ca="1">IF($AE61=FALSE,AP61*Overheads!$R$24*$V61,
IFERROR(Overheads!$O$49*$V61*AP61,0)
+IFERROR(Overheads!S$59*$V61*(AP61/Overheads!S$68),0))</f>
        <v>0</v>
      </c>
      <c r="AX61" s="215">
        <f ca="1">IF($AE61=FALSE,AQ61*Overheads!$R$24*$V61,
IFERROR(Overheads!$O$49*$V61*AQ61,0)
+IFERROR(Overheads!T$59*$V61*(AQ61/Overheads!T$68),0))</f>
        <v>0</v>
      </c>
      <c r="AY61" s="215">
        <f ca="1">IF($AE61=FALSE,AR61*Overheads!$R$24*$V61,
IFERROR(Overheads!$O$49*$V61*AR61,0)
+IFERROR(Overheads!U$59*$V61*(AR61/Overheads!U$68),0))</f>
        <v>0</v>
      </c>
      <c r="AZ61" s="155">
        <f t="shared" ca="1" si="43"/>
        <v>0</v>
      </c>
      <c r="BA61" s="165"/>
      <c r="BB61" s="215">
        <f ca="1">IF($AE61=FALSE,AN61*Overheads!$S$25,
IFERROR(Overheads!$O$50*AN61,0)
+IFERROR(Overheads!Q$60*(AN61/Overheads!Q$66),0))</f>
        <v>0</v>
      </c>
      <c r="BC61" s="215">
        <f ca="1">IF($AE61=FALSE,AO61*Overheads!$S$25,
IFERROR(Overheads!$O$50*AO61,0)
+IFERROR(Overheads!R$60*(AO61/Overheads!R$66),0))</f>
        <v>0</v>
      </c>
      <c r="BD61" s="215">
        <f ca="1">IF($AE61=FALSE,AP61*Overheads!$S$25,
IFERROR(Overheads!$O$50*AP61,0)
+IFERROR(Overheads!S$60*(AP61/Overheads!S$66),0))</f>
        <v>0</v>
      </c>
      <c r="BE61" s="215">
        <f ca="1">IF($AE61=FALSE,AQ61*Overheads!$S$25,
IFERROR(Overheads!$O$50*AQ61,0)
+IFERROR(Overheads!T$60*(AQ61/Overheads!T$66),0))</f>
        <v>0</v>
      </c>
      <c r="BF61" s="215">
        <f ca="1">IF($AE61=FALSE,AR61*Overheads!$S$25,
IFERROR(Overheads!$O$50*AR61,0)
+IFERROR(Overheads!U$60*(AR61/Overheads!U$66),0))</f>
        <v>0</v>
      </c>
      <c r="BG61" s="155">
        <f t="shared" ca="1" si="44"/>
        <v>0</v>
      </c>
      <c r="BH61" s="165"/>
      <c r="BI61" s="215">
        <f t="shared" ca="1" si="45"/>
        <v>0</v>
      </c>
      <c r="BJ61" s="215">
        <f t="shared" ca="1" si="11"/>
        <v>0</v>
      </c>
      <c r="BK61" s="215">
        <f t="shared" ca="1" si="12"/>
        <v>0</v>
      </c>
      <c r="BL61" s="215">
        <f t="shared" ca="1" si="13"/>
        <v>0</v>
      </c>
      <c r="BM61" s="215">
        <f t="shared" ca="1" si="14"/>
        <v>0</v>
      </c>
      <c r="BN61" s="155">
        <f t="shared" ca="1" si="46"/>
        <v>0</v>
      </c>
      <c r="BO61" s="165"/>
      <c r="BP61" s="187" cm="1">
        <f t="array" ref="BP61">IFERROR(IF($X61=$X60,BP60,INDEX(Forecast_Capex_Input!AC$12:AC$286,$X61)),0)</f>
        <v>0</v>
      </c>
      <c r="BQ61" s="187" cm="1">
        <f t="array" ref="BQ61">IFERROR(IF($X61=$X60,BQ60,INDEX(Forecast_Capex_Input!AD$12:AD$286,$X61)),0)</f>
        <v>0</v>
      </c>
      <c r="BR61" s="187" cm="1">
        <f t="array" ref="BR61">IFERROR(IF($X61=$X60,BR60,INDEX(Forecast_Capex_Input!AE$12:AE$286,$X61)),0)</f>
        <v>0</v>
      </c>
      <c r="BS61" s="187" cm="1">
        <f t="array" ref="BS61">IFERROR(IF($X61=$X60,BS60,INDEX(Forecast_Capex_Input!AF$12:AF$286,$X61)),0)</f>
        <v>0</v>
      </c>
      <c r="BT61" s="187" cm="1">
        <f t="array" ref="BT61">IFERROR(IF($X61=$X60,BT60,INDEX(Forecast_Capex_Input!AG$12:AG$286,$X61)),0)</f>
        <v>0</v>
      </c>
      <c r="BU61" s="165"/>
      <c r="BV61" s="215">
        <f t="shared" si="15"/>
        <v>0</v>
      </c>
      <c r="BW61" s="215">
        <f t="shared" si="16"/>
        <v>0</v>
      </c>
      <c r="BX61" s="215">
        <f t="shared" si="17"/>
        <v>0</v>
      </c>
      <c r="BY61" s="215">
        <f t="shared" si="18"/>
        <v>0</v>
      </c>
      <c r="BZ61" s="215">
        <f t="shared" si="19"/>
        <v>0</v>
      </c>
      <c r="CA61" s="155">
        <f t="shared" si="47"/>
        <v>0</v>
      </c>
      <c r="CB61" s="165"/>
      <c r="CC61" s="215">
        <f t="shared" ca="1" si="20"/>
        <v>0</v>
      </c>
      <c r="CD61" s="215">
        <f t="shared" ca="1" si="21"/>
        <v>0</v>
      </c>
      <c r="CE61" s="215">
        <f t="shared" ca="1" si="22"/>
        <v>0</v>
      </c>
      <c r="CF61" s="215">
        <f t="shared" ca="1" si="23"/>
        <v>0</v>
      </c>
      <c r="CG61" s="215">
        <f t="shared" ca="1" si="24"/>
        <v>0</v>
      </c>
      <c r="CH61" s="155">
        <f t="shared" ca="1" si="48"/>
        <v>0</v>
      </c>
      <c r="CI61" s="165"/>
      <c r="CJ61" s="215">
        <f t="shared" ca="1" si="25"/>
        <v>0</v>
      </c>
      <c r="CK61" s="215">
        <f t="shared" ca="1" si="26"/>
        <v>0</v>
      </c>
      <c r="CL61" s="215">
        <f t="shared" ca="1" si="27"/>
        <v>0</v>
      </c>
      <c r="CM61" s="215">
        <f t="shared" ca="1" si="28"/>
        <v>0</v>
      </c>
      <c r="CN61" s="215">
        <f t="shared" ca="1" si="29"/>
        <v>0</v>
      </c>
      <c r="CO61" s="155">
        <f t="shared" ca="1" si="49"/>
        <v>0</v>
      </c>
      <c r="CP61" s="165"/>
      <c r="CQ61" s="223">
        <f t="shared" ca="1" si="30"/>
        <v>0</v>
      </c>
      <c r="CR61" s="223">
        <f t="shared" ca="1" si="31"/>
        <v>0</v>
      </c>
      <c r="CS61" s="223">
        <f t="shared" ca="1" si="32"/>
        <v>0</v>
      </c>
      <c r="CT61" s="223">
        <f t="shared" ca="1" si="33"/>
        <v>0</v>
      </c>
      <c r="CU61" s="223">
        <f t="shared" ca="1" si="34"/>
        <v>0</v>
      </c>
      <c r="CV61" s="155">
        <f t="shared" ca="1" si="50"/>
        <v>0</v>
      </c>
      <c r="CW61" s="165"/>
      <c r="CX61" s="215">
        <f t="shared" ca="1" si="51"/>
        <v>0</v>
      </c>
      <c r="CY61" s="215">
        <f t="shared" ca="1" si="35"/>
        <v>0</v>
      </c>
      <c r="CZ61" s="215">
        <f t="shared" ca="1" si="36"/>
        <v>0</v>
      </c>
      <c r="DA61" s="215">
        <f t="shared" ca="1" si="37"/>
        <v>0</v>
      </c>
      <c r="DB61" s="215">
        <f t="shared" ca="1" si="38"/>
        <v>0</v>
      </c>
      <c r="DC61" s="155">
        <f t="shared" ca="1" si="52"/>
        <v>0</v>
      </c>
      <c r="DD61" s="165"/>
      <c r="DE61" s="188" t="b" cm="1">
        <f t="array" aca="1" ref="DE61" ca="1">OR($G61=Forecast_Capex_Input!$BF$8:$BF$10)</f>
        <v>1</v>
      </c>
      <c r="DF61" s="188" cm="1">
        <f t="array" aca="1" ref="DF61" ca="1">IFERROR(INDEX(Forecast_Capex_Input!BG$12:BG$286,$X61)
*(INDEX(Forecast_Capex_Input!$H$12:$H$286,$X61)=Repex),0)
*$DE61</f>
        <v>0</v>
      </c>
      <c r="DG61" s="188" cm="1">
        <f t="array" aca="1" ref="DG61" ca="1">IFERROR(INDEX(Forecast_Capex_Input!BH$12:BH$286,$X61)
*(INDEX(Forecast_Capex_Input!$H$12:$H$286,$X61)=Repex),0)
*$DE61</f>
        <v>0.4</v>
      </c>
      <c r="DH61" s="188" cm="1">
        <f t="array" aca="1" ref="DH61" ca="1">IFERROR(INDEX(Forecast_Capex_Input!BI$12:BI$286,$X61)
*(INDEX(Forecast_Capex_Input!$H$12:$H$286,$X61)=Repex),0)
*$DE61</f>
        <v>0.6</v>
      </c>
      <c r="DI61" s="188" cm="1">
        <f t="array" aca="1" ref="DI61" ca="1">IFERROR(INDEX(Forecast_Capex_Input!BJ$12:BJ$286,$X61)
*(INDEX(Forecast_Capex_Input!$H$12:$H$286,$X61)=Repex),0)
*$DE61</f>
        <v>0</v>
      </c>
      <c r="DJ61" s="188" cm="1">
        <f t="array" aca="1" ref="DJ61" ca="1">IFERROR(INDEX(Forecast_Capex_Input!BK$12:BK$286,$X61)
*(INDEX(Forecast_Capex_Input!$H$12:$H$286,$X61)=Repex),0)
*$DE61</f>
        <v>0</v>
      </c>
      <c r="DK61" s="188" cm="1">
        <f t="array" aca="1" ref="DK61" ca="1">IFERROR(INDEX(Forecast_Capex_Input!BL$12:BL$286,$X61)
*(INDEX(Forecast_Capex_Input!$H$12:$H$286,$X61)=Repex),0)
*$DE61</f>
        <v>0</v>
      </c>
      <c r="DL61" s="165"/>
      <c r="DM61" s="188" t="b" cm="1">
        <f t="array" aca="1" ref="DM61" ca="1">OR($G61=Forecast_Capex_Input!$BN$8:$BN$9)</f>
        <v>0</v>
      </c>
      <c r="DN61" s="188" cm="1">
        <f t="array" aca="1" ref="DN61" ca="1">IFERROR(INDEX(Forecast_Capex_Input!BO$12:BO$286,$X61)
*(INDEX(Forecast_Capex_Input!$H$12:$H$286,$X61)=Repex),0)
*$DM61</f>
        <v>0</v>
      </c>
      <c r="DO61" s="188" cm="1">
        <f t="array" aca="1" ref="DO61" ca="1">IFERROR(INDEX(Forecast_Capex_Input!BP$12:BP$286,$X61)
*(INDEX(Forecast_Capex_Input!$H$12:$H$286,$X61)=Repex),0)
*$DM61</f>
        <v>0</v>
      </c>
      <c r="DP61" s="188" cm="1">
        <f t="array" aca="1" ref="DP61" ca="1">IFERROR(INDEX(Forecast_Capex_Input!BQ$12:BQ$286,$X61)
*(INDEX(Forecast_Capex_Input!$H$12:$H$286,$X61)=Repex),0)
*$DM61</f>
        <v>0</v>
      </c>
      <c r="DQ61" s="188" cm="1">
        <f t="array" aca="1" ref="DQ61" ca="1">IFERROR(INDEX(Forecast_Capex_Input!BR$12:BR$286,$X61)
*(INDEX(Forecast_Capex_Input!$H$12:$H$286,$X61)=Repex),0)
*$DM61</f>
        <v>0</v>
      </c>
      <c r="DR61" s="188" cm="1">
        <f t="array" aca="1" ref="DR61" ca="1">IFERROR(INDEX(Forecast_Capex_Input!BS$12:BS$286,$X61)
*(INDEX(Forecast_Capex_Input!$H$12:$H$286,$X61)=Repex),0)
*$DM61</f>
        <v>0</v>
      </c>
      <c r="DS61" s="165"/>
      <c r="DT61" s="188" t="b" cm="1">
        <f t="array" aca="1" ref="DT61" ca="1">OR($G61=Forecast_Capex_Input!$BU$8:$BU$10)</f>
        <v>0</v>
      </c>
      <c r="DU61" s="188" cm="1">
        <f t="array" aca="1" ref="DU61" ca="1">IFERROR(INDEX(Forecast_Capex_Input!BV$12:BV$286,$X61)
*(INDEX(Forecast_Capex_Input!$H$12:$H$286,$X61)=Repex),0)
*$DT61</f>
        <v>0</v>
      </c>
      <c r="DV61" s="188" cm="1">
        <f t="array" aca="1" ref="DV61" ca="1">IFERROR(INDEX(Forecast_Capex_Input!BW$12:BW$286,$X61)
*(INDEX(Forecast_Capex_Input!$H$12:$H$286,$X61)=Repex),0)
*$DT61</f>
        <v>0</v>
      </c>
      <c r="DW61" s="188" cm="1">
        <f t="array" aca="1" ref="DW61" ca="1">IFERROR(INDEX(Forecast_Capex_Input!BX$12:BX$286,$X61)
*(INDEX(Forecast_Capex_Input!$H$12:$H$286,$X61)=Repex),0)
*$DT61</f>
        <v>0</v>
      </c>
      <c r="DX61" s="188" cm="1">
        <f t="array" aca="1" ref="DX61" ca="1">IFERROR(INDEX(Forecast_Capex_Input!BY$12:BY$286,$X61)
*(INDEX(Forecast_Capex_Input!$H$12:$H$286,$X61)=Repex),0)
*$DT61</f>
        <v>0</v>
      </c>
      <c r="DY61" s="188" cm="1">
        <f t="array" aca="1" ref="DY61" ca="1">IFERROR(INDEX(Forecast_Capex_Input!BZ$12:BZ$286,$X61)
*(INDEX(Forecast_Capex_Input!$H$12:$H$286,$X61)=Repex),0)
*$DT61</f>
        <v>0</v>
      </c>
      <c r="DZ61" s="188" cm="1">
        <f t="array" aca="1" ref="DZ61" ca="1">IFERROR(INDEX(Forecast_Capex_Input!CA$12:CA$286,$X61)
*(INDEX(Forecast_Capex_Input!$H$12:$H$286,$X61)=Repex),0)
*$DT61</f>
        <v>0</v>
      </c>
      <c r="EA61" s="188" cm="1">
        <f t="array" aca="1" ref="EA61" ca="1">IFERROR(INDEX(Forecast_Capex_Input!CB$12:CB$286,$X61)
*(INDEX(Forecast_Capex_Input!$H$12:$H$286,$X61)=Repex),0)
*$DT61</f>
        <v>0</v>
      </c>
      <c r="EB61" s="188" cm="1">
        <f t="array" aca="1" ref="EB61" ca="1">IFERROR(INDEX(Forecast_Capex_Input!CC$12:CC$286,$X61)
*(INDEX(Forecast_Capex_Input!$H$12:$H$286,$X61)=Repex),0)
*$DT61</f>
        <v>0</v>
      </c>
      <c r="EC61" s="165"/>
      <c r="ED61" s="226" t="str">
        <f t="shared" si="39"/>
        <v>N/A</v>
      </c>
      <c r="EE61" s="174" t="s">
        <v>15</v>
      </c>
    </row>
    <row r="62" spans="3:135" x14ac:dyDescent="0.2">
      <c r="C62" s="174">
        <f t="shared" si="40"/>
        <v>52</v>
      </c>
      <c r="D62" s="167" t="str" cm="1">
        <f t="array" ref="D62">IFERROR(INDEX(Forecast_Capex_Input!$D$12:$D$286,$X62),NA)</f>
        <v>Line 1 Refurbishment</v>
      </c>
      <c r="E62" s="172" t="b" cm="1">
        <f t="array" ref="E62">IF($X62=NA,NA,INDEX(Forecast_Capex_Input!$E$12:$E$286,$X62))</f>
        <v>0</v>
      </c>
      <c r="F62" s="167" t="str" cm="1">
        <f t="array" aca="1" ref="F62" ca="1">IFERROR(INDEX(General!$E$25:$E$26,$Y62),NA)</f>
        <v>Non-Labour</v>
      </c>
      <c r="G62" s="167" t="str" cm="1">
        <f t="array" aca="1" ref="G62" ca="1">IFERROR(INDEX(Forecast_Capex_Input!$AI$11:$BB$11,$AA62),NA)</f>
        <v>Transmission Lines</v>
      </c>
      <c r="H62" s="189" cm="1">
        <f t="array" aca="1" ref="H62" ca="1">IFERROR(INDEX(Forecast_Capex_Input!$AI$12:$BB$286,$X62,$AA62),NA)</f>
        <v>1</v>
      </c>
      <c r="I62" s="199" t="str" cm="1">
        <f t="array" ref="I62">IFERROR(INDEX(Forecast_Capex_Input!$F$12:$F$286,$X62),NA)</f>
        <v>Replacement Expenditure</v>
      </c>
      <c r="J62" s="199" t="str" cm="1">
        <f t="array" ref="J62">IFERROR(INDEX(Forecast_Capex_Input!G$12:G$286,$X62),NA)</f>
        <v>Transmission Lines</v>
      </c>
      <c r="K62" s="199" t="str" cm="1">
        <f t="array" ref="K62">IFERROR(INDEX(Forecast_Capex_Input!H$12:H$286,$X62),NA)</f>
        <v>Repex</v>
      </c>
      <c r="L62" s="199" t="str" cm="1">
        <f t="array" ref="L62">IFERROR(INDEX(Forecast_Capex_Input!I$12:I$286,$X62),NA)</f>
        <v>N/A</v>
      </c>
      <c r="M62" s="199" t="str" cm="1">
        <f t="array" ref="M62">IFERROR(INDEX(Forecast_Capex_Input!J$12:J$286,$X62),NA)</f>
        <v>N/A</v>
      </c>
      <c r="N62" s="199" t="str" cm="1">
        <f t="array" ref="N62">IFERROR(INDEX(Forecast_Capex_Input!K$12:K$286,$X62),NA)</f>
        <v>TL - Transmission towers</v>
      </c>
      <c r="O62" s="199" t="str" cm="1">
        <f t="array" ref="O62">IFERROR(INDEX(Forecast_Capex_Input!L$12:L$286,$X62),NA)</f>
        <v>TL - Safe and Reliable Network</v>
      </c>
      <c r="P62" s="199" t="str" cm="1">
        <f t="array" ref="P62">IFERROR(INDEX(Forecast_Capex_Input!M$12:M$286,$X62),NA)</f>
        <v>N/A</v>
      </c>
      <c r="Q62" s="172" t="str" cm="1">
        <f t="array" ref="Q62">IFERROR(INDEX(Forecast_Capex_Input!N$12:N$286,$X62),NA)</f>
        <v>No</v>
      </c>
      <c r="R62" s="265" cm="1">
        <f t="array" ref="R62">IFERROR(INDEX(Forecast_Capex_Input!O$12:O$286,$X62),0)</f>
        <v>0</v>
      </c>
      <c r="S62" s="172" t="str" cm="1">
        <f t="array" ref="S62">IFERROR(INDEX(Forecast_Capex_Input!P$12:P$286,$X62),0)</f>
        <v>Safety security &amp; reliability</v>
      </c>
      <c r="T62" s="199" t="str" cm="1">
        <f t="array" aca="1" ref="T62" ca="1">IFERROR(INDEX(General!$K$84:$K$103,$AA62),NA)</f>
        <v>Transmission Lines (2018 onwards)</v>
      </c>
      <c r="U62" s="188" cm="1">
        <f t="array" aca="1" ref="U62" ca="1">IFERROR(
IF($F62=General!$E$25,INDEX(Forecast_Capex_Input!S$12:S$286,$X62),
INDEX(Forecast_Capex_Input!T$12:T$286,$X62)),0)</f>
        <v>1</v>
      </c>
      <c r="V62" s="222" t="b">
        <f>IFERROR(INDEX(Overheads!$T$19:$T$26,MATCH($I62,Overheads!$E$19:$E$26,0)),FALSE)</f>
        <v>1</v>
      </c>
      <c r="W62" s="165"/>
      <c r="X62" s="174">
        <f>IFERROR(
IF(MATCH($C62,Forecast_Capex_Input!$CI$12:$CI$286,1)+1&gt;MAX(Forecast_Capex_Input!$C$12:$C$286),NA,
MATCH($C62,Forecast_Capex_Input!$CI$12:$CI$286,1)+1),1)</f>
        <v>19</v>
      </c>
      <c r="Y62" s="174" cm="1">
        <f t="array" aca="1" ref="Y62" ca="1">IFERROR(
IF(X61&lt;&gt;X62,1,
IF(COUNTIF(OFFSET(Y61,0,0,-INDEX(Forecast_Capex_Input!$CG$12:$CG$286,$X62)),Y61)=INDEX(Forecast_Capex_Input!$CG$12:$CG$286,$X62),Y61+1,Y61)),NA)</f>
        <v>2</v>
      </c>
      <c r="Z62" s="174" cm="1">
        <f t="array" ref="Z62">IFERROR($C62-IF($X62=1,1,INDEX(Forecast_Capex_Input!$CI$12:$CI$286,$X62-1))+1,NA)</f>
        <v>2</v>
      </c>
      <c r="AA62" s="174" cm="1">
        <f t="array" aca="1" ref="AA62" ca="1">IFERROR(IF(Y62=1,
INDEX(Forecast_Capex_Input!$AI$10:$BB$10,SMALL(IF(INDEX(Forecast_Capex_Input!$AI$12:$BB$286,$X62,0)&gt;0,COLUMN(Forecast_Capex_Input!$AI$10:$BB$10)-COLUMN(Forecast_Capex_Input!$AI$12)+1),ROWS(OFFSET(AA61,0,0,-$Z62)))),
OFFSET(AA61,-INDEX(Forecast_Capex_Input!$CG$12:$CG$286,$X62)+1,0)),NA)</f>
        <v>1</v>
      </c>
      <c r="AB62" s="174">
        <f t="shared" ca="1" si="9"/>
        <v>2</v>
      </c>
      <c r="AC62" s="222" t="b">
        <f t="shared" si="41"/>
        <v>0</v>
      </c>
      <c r="AD62" s="220" t="b">
        <v>0</v>
      </c>
      <c r="AE62" s="222" t="b">
        <f t="shared" si="10"/>
        <v>1</v>
      </c>
      <c r="AF62" s="165"/>
      <c r="AG62" s="215">
        <v>0</v>
      </c>
      <c r="AH62" s="215">
        <v>0</v>
      </c>
      <c r="AI62" s="215">
        <v>0</v>
      </c>
      <c r="AJ62" s="215">
        <v>0</v>
      </c>
      <c r="AK62" s="215">
        <v>0</v>
      </c>
      <c r="AL62" s="155">
        <v>0</v>
      </c>
      <c r="AM62" s="165"/>
      <c r="AN62" s="215" cm="1">
        <f t="array" aca="1" ref="AN62" ca="1">IFERROR(INDEX(General!O$33:O$34,$AB62)
*AG62,0)</f>
        <v>0</v>
      </c>
      <c r="AO62" s="215" cm="1">
        <f t="array" aca="1" ref="AO62" ca="1">IFERROR(INDEX(General!P$33:P$34,$AB62)
*AH62,0)</f>
        <v>0</v>
      </c>
      <c r="AP62" s="215" cm="1">
        <f t="array" aca="1" ref="AP62" ca="1">IFERROR(INDEX(General!Q$33:Q$34,$AB62)
*AI62,0)</f>
        <v>0</v>
      </c>
      <c r="AQ62" s="215" cm="1">
        <f t="array" aca="1" ref="AQ62" ca="1">IFERROR(INDEX(General!R$33:R$34,$AB62)
*AJ62,0)</f>
        <v>0</v>
      </c>
      <c r="AR62" s="215" cm="1">
        <f t="array" aca="1" ref="AR62" ca="1">IFERROR(INDEX(General!S$33:S$34,$AB62)
*AK62,0)</f>
        <v>0</v>
      </c>
      <c r="AS62" s="155">
        <f t="shared" ca="1" si="42"/>
        <v>0</v>
      </c>
      <c r="AT62" s="165"/>
      <c r="AU62" s="215">
        <f ca="1">IF($AE62=FALSE,AN62*Overheads!$R$24*$V62,
IFERROR(Overheads!$O$49*$V62*AN62,0)
+IFERROR(Overheads!Q$59*$V62*(AN62/Overheads!Q$68),0))</f>
        <v>0</v>
      </c>
      <c r="AV62" s="215">
        <f ca="1">IF($AE62=FALSE,AO62*Overheads!$R$24*$V62,
IFERROR(Overheads!$O$49*$V62*AO62,0)
+IFERROR(Overheads!R$59*$V62*(AO62/Overheads!R$68),0))</f>
        <v>0</v>
      </c>
      <c r="AW62" s="215">
        <f ca="1">IF($AE62=FALSE,AP62*Overheads!$R$24*$V62,
IFERROR(Overheads!$O$49*$V62*AP62,0)
+IFERROR(Overheads!S$59*$V62*(AP62/Overheads!S$68),0))</f>
        <v>0</v>
      </c>
      <c r="AX62" s="215">
        <f ca="1">IF($AE62=FALSE,AQ62*Overheads!$R$24*$V62,
IFERROR(Overheads!$O$49*$V62*AQ62,0)
+IFERROR(Overheads!T$59*$V62*(AQ62/Overheads!T$68),0))</f>
        <v>0</v>
      </c>
      <c r="AY62" s="215">
        <f ca="1">IF($AE62=FALSE,AR62*Overheads!$R$24*$V62,
IFERROR(Overheads!$O$49*$V62*AR62,0)
+IFERROR(Overheads!U$59*$V62*(AR62/Overheads!U$68),0))</f>
        <v>0</v>
      </c>
      <c r="AZ62" s="155">
        <f t="shared" ca="1" si="43"/>
        <v>0</v>
      </c>
      <c r="BA62" s="165"/>
      <c r="BB62" s="215">
        <f ca="1">IF($AE62=FALSE,AN62*Overheads!$S$25,
IFERROR(Overheads!$O$50*AN62,0)
+IFERROR(Overheads!Q$60*(AN62/Overheads!Q$66),0))</f>
        <v>0</v>
      </c>
      <c r="BC62" s="215">
        <f ca="1">IF($AE62=FALSE,AO62*Overheads!$S$25,
IFERROR(Overheads!$O$50*AO62,0)
+IFERROR(Overheads!R$60*(AO62/Overheads!R$66),0))</f>
        <v>0</v>
      </c>
      <c r="BD62" s="215">
        <f ca="1">IF($AE62=FALSE,AP62*Overheads!$S$25,
IFERROR(Overheads!$O$50*AP62,0)
+IFERROR(Overheads!S$60*(AP62/Overheads!S$66),0))</f>
        <v>0</v>
      </c>
      <c r="BE62" s="215">
        <f ca="1">IF($AE62=FALSE,AQ62*Overheads!$S$25,
IFERROR(Overheads!$O$50*AQ62,0)
+IFERROR(Overheads!T$60*(AQ62/Overheads!T$66),0))</f>
        <v>0</v>
      </c>
      <c r="BF62" s="215">
        <f ca="1">IF($AE62=FALSE,AR62*Overheads!$S$25,
IFERROR(Overheads!$O$50*AR62,0)
+IFERROR(Overheads!U$60*(AR62/Overheads!U$66),0))</f>
        <v>0</v>
      </c>
      <c r="BG62" s="155">
        <f t="shared" ca="1" si="44"/>
        <v>0</v>
      </c>
      <c r="BH62" s="165"/>
      <c r="BI62" s="215">
        <f t="shared" ca="1" si="45"/>
        <v>0</v>
      </c>
      <c r="BJ62" s="215">
        <f t="shared" ca="1" si="11"/>
        <v>0</v>
      </c>
      <c r="BK62" s="215">
        <f t="shared" ca="1" si="12"/>
        <v>0</v>
      </c>
      <c r="BL62" s="215">
        <f t="shared" ca="1" si="13"/>
        <v>0</v>
      </c>
      <c r="BM62" s="215">
        <f t="shared" ca="1" si="14"/>
        <v>0</v>
      </c>
      <c r="BN62" s="155">
        <f t="shared" ca="1" si="46"/>
        <v>0</v>
      </c>
      <c r="BO62" s="165"/>
      <c r="BP62" s="187" cm="1">
        <f t="array" ref="BP62">IFERROR(IF($X62=$X61,BP61,INDEX(Forecast_Capex_Input!AC$12:AC$286,$X62)),0)</f>
        <v>0</v>
      </c>
      <c r="BQ62" s="187" cm="1">
        <f t="array" ref="BQ62">IFERROR(IF($X62=$X61,BQ61,INDEX(Forecast_Capex_Input!AD$12:AD$286,$X62)),0)</f>
        <v>0</v>
      </c>
      <c r="BR62" s="187" cm="1">
        <f t="array" ref="BR62">IFERROR(IF($X62=$X61,BR61,INDEX(Forecast_Capex_Input!AE$12:AE$286,$X62)),0)</f>
        <v>0</v>
      </c>
      <c r="BS62" s="187" cm="1">
        <f t="array" ref="BS62">IFERROR(IF($X62=$X61,BS61,INDEX(Forecast_Capex_Input!AF$12:AF$286,$X62)),0)</f>
        <v>0</v>
      </c>
      <c r="BT62" s="187" cm="1">
        <f t="array" ref="BT62">IFERROR(IF($X62=$X61,BT61,INDEX(Forecast_Capex_Input!AG$12:AG$286,$X62)),0)</f>
        <v>0</v>
      </c>
      <c r="BU62" s="165"/>
      <c r="BV62" s="215">
        <f t="shared" si="15"/>
        <v>0</v>
      </c>
      <c r="BW62" s="215">
        <f t="shared" si="16"/>
        <v>0</v>
      </c>
      <c r="BX62" s="215">
        <f t="shared" si="17"/>
        <v>0</v>
      </c>
      <c r="BY62" s="215">
        <f t="shared" si="18"/>
        <v>0</v>
      </c>
      <c r="BZ62" s="215">
        <f t="shared" si="19"/>
        <v>0</v>
      </c>
      <c r="CA62" s="155">
        <f t="shared" si="47"/>
        <v>0</v>
      </c>
      <c r="CB62" s="165"/>
      <c r="CC62" s="215">
        <f t="shared" ca="1" si="20"/>
        <v>0</v>
      </c>
      <c r="CD62" s="215">
        <f t="shared" ca="1" si="21"/>
        <v>0</v>
      </c>
      <c r="CE62" s="215">
        <f t="shared" ca="1" si="22"/>
        <v>0</v>
      </c>
      <c r="CF62" s="215">
        <f t="shared" ca="1" si="23"/>
        <v>0</v>
      </c>
      <c r="CG62" s="215">
        <f t="shared" ca="1" si="24"/>
        <v>0</v>
      </c>
      <c r="CH62" s="155">
        <f t="shared" ca="1" si="48"/>
        <v>0</v>
      </c>
      <c r="CI62" s="165"/>
      <c r="CJ62" s="215">
        <f t="shared" ca="1" si="25"/>
        <v>0</v>
      </c>
      <c r="CK62" s="215">
        <f t="shared" ca="1" si="26"/>
        <v>0</v>
      </c>
      <c r="CL62" s="215">
        <f t="shared" ca="1" si="27"/>
        <v>0</v>
      </c>
      <c r="CM62" s="215">
        <f t="shared" ca="1" si="28"/>
        <v>0</v>
      </c>
      <c r="CN62" s="215">
        <f t="shared" ca="1" si="29"/>
        <v>0</v>
      </c>
      <c r="CO62" s="155">
        <f t="shared" ca="1" si="49"/>
        <v>0</v>
      </c>
      <c r="CP62" s="165"/>
      <c r="CQ62" s="223">
        <f t="shared" ca="1" si="30"/>
        <v>0</v>
      </c>
      <c r="CR62" s="223">
        <f t="shared" ca="1" si="31"/>
        <v>0</v>
      </c>
      <c r="CS62" s="223">
        <f t="shared" ca="1" si="32"/>
        <v>0</v>
      </c>
      <c r="CT62" s="223">
        <f t="shared" ca="1" si="33"/>
        <v>0</v>
      </c>
      <c r="CU62" s="223">
        <f t="shared" ca="1" si="34"/>
        <v>0</v>
      </c>
      <c r="CV62" s="155">
        <f t="shared" ca="1" si="50"/>
        <v>0</v>
      </c>
      <c r="CW62" s="165"/>
      <c r="CX62" s="215">
        <f t="shared" ca="1" si="51"/>
        <v>0</v>
      </c>
      <c r="CY62" s="215">
        <f t="shared" ca="1" si="35"/>
        <v>0</v>
      </c>
      <c r="CZ62" s="215">
        <f t="shared" ca="1" si="36"/>
        <v>0</v>
      </c>
      <c r="DA62" s="215">
        <f t="shared" ca="1" si="37"/>
        <v>0</v>
      </c>
      <c r="DB62" s="215">
        <f t="shared" ca="1" si="38"/>
        <v>0</v>
      </c>
      <c r="DC62" s="155">
        <f t="shared" ca="1" si="52"/>
        <v>0</v>
      </c>
      <c r="DD62" s="165"/>
      <c r="DE62" s="188" t="b" cm="1">
        <f t="array" aca="1" ref="DE62" ca="1">OR($G62=Forecast_Capex_Input!$BF$8:$BF$10)</f>
        <v>1</v>
      </c>
      <c r="DF62" s="188" cm="1">
        <f t="array" aca="1" ref="DF62" ca="1">IFERROR(INDEX(Forecast_Capex_Input!BG$12:BG$286,$X62)
*(INDEX(Forecast_Capex_Input!$H$12:$H$286,$X62)=Repex),0)
*$DE62</f>
        <v>0</v>
      </c>
      <c r="DG62" s="188" cm="1">
        <f t="array" aca="1" ref="DG62" ca="1">IFERROR(INDEX(Forecast_Capex_Input!BH$12:BH$286,$X62)
*(INDEX(Forecast_Capex_Input!$H$12:$H$286,$X62)=Repex),0)
*$DE62</f>
        <v>0.4</v>
      </c>
      <c r="DH62" s="188" cm="1">
        <f t="array" aca="1" ref="DH62" ca="1">IFERROR(INDEX(Forecast_Capex_Input!BI$12:BI$286,$X62)
*(INDEX(Forecast_Capex_Input!$H$12:$H$286,$X62)=Repex),0)
*$DE62</f>
        <v>0.6</v>
      </c>
      <c r="DI62" s="188" cm="1">
        <f t="array" aca="1" ref="DI62" ca="1">IFERROR(INDEX(Forecast_Capex_Input!BJ$12:BJ$286,$X62)
*(INDEX(Forecast_Capex_Input!$H$12:$H$286,$X62)=Repex),0)
*$DE62</f>
        <v>0</v>
      </c>
      <c r="DJ62" s="188" cm="1">
        <f t="array" aca="1" ref="DJ62" ca="1">IFERROR(INDEX(Forecast_Capex_Input!BK$12:BK$286,$X62)
*(INDEX(Forecast_Capex_Input!$H$12:$H$286,$X62)=Repex),0)
*$DE62</f>
        <v>0</v>
      </c>
      <c r="DK62" s="188" cm="1">
        <f t="array" aca="1" ref="DK62" ca="1">IFERROR(INDEX(Forecast_Capex_Input!BL$12:BL$286,$X62)
*(INDEX(Forecast_Capex_Input!$H$12:$H$286,$X62)=Repex),0)
*$DE62</f>
        <v>0</v>
      </c>
      <c r="DL62" s="165"/>
      <c r="DM62" s="188" t="b" cm="1">
        <f t="array" aca="1" ref="DM62" ca="1">OR($G62=Forecast_Capex_Input!$BN$8:$BN$9)</f>
        <v>0</v>
      </c>
      <c r="DN62" s="188" cm="1">
        <f t="array" aca="1" ref="DN62" ca="1">IFERROR(INDEX(Forecast_Capex_Input!BO$12:BO$286,$X62)
*(INDEX(Forecast_Capex_Input!$H$12:$H$286,$X62)=Repex),0)
*$DM62</f>
        <v>0</v>
      </c>
      <c r="DO62" s="188" cm="1">
        <f t="array" aca="1" ref="DO62" ca="1">IFERROR(INDEX(Forecast_Capex_Input!BP$12:BP$286,$X62)
*(INDEX(Forecast_Capex_Input!$H$12:$H$286,$X62)=Repex),0)
*$DM62</f>
        <v>0</v>
      </c>
      <c r="DP62" s="188" cm="1">
        <f t="array" aca="1" ref="DP62" ca="1">IFERROR(INDEX(Forecast_Capex_Input!BQ$12:BQ$286,$X62)
*(INDEX(Forecast_Capex_Input!$H$12:$H$286,$X62)=Repex),0)
*$DM62</f>
        <v>0</v>
      </c>
      <c r="DQ62" s="188" cm="1">
        <f t="array" aca="1" ref="DQ62" ca="1">IFERROR(INDEX(Forecast_Capex_Input!BR$12:BR$286,$X62)
*(INDEX(Forecast_Capex_Input!$H$12:$H$286,$X62)=Repex),0)
*$DM62</f>
        <v>0</v>
      </c>
      <c r="DR62" s="188" cm="1">
        <f t="array" aca="1" ref="DR62" ca="1">IFERROR(INDEX(Forecast_Capex_Input!BS$12:BS$286,$X62)
*(INDEX(Forecast_Capex_Input!$H$12:$H$286,$X62)=Repex),0)
*$DM62</f>
        <v>0</v>
      </c>
      <c r="DS62" s="165"/>
      <c r="DT62" s="188" t="b" cm="1">
        <f t="array" aca="1" ref="DT62" ca="1">OR($G62=Forecast_Capex_Input!$BU$8:$BU$10)</f>
        <v>0</v>
      </c>
      <c r="DU62" s="188" cm="1">
        <f t="array" aca="1" ref="DU62" ca="1">IFERROR(INDEX(Forecast_Capex_Input!BV$12:BV$286,$X62)
*(INDEX(Forecast_Capex_Input!$H$12:$H$286,$X62)=Repex),0)
*$DT62</f>
        <v>0</v>
      </c>
      <c r="DV62" s="188" cm="1">
        <f t="array" aca="1" ref="DV62" ca="1">IFERROR(INDEX(Forecast_Capex_Input!BW$12:BW$286,$X62)
*(INDEX(Forecast_Capex_Input!$H$12:$H$286,$X62)=Repex),0)
*$DT62</f>
        <v>0</v>
      </c>
      <c r="DW62" s="188" cm="1">
        <f t="array" aca="1" ref="DW62" ca="1">IFERROR(INDEX(Forecast_Capex_Input!BX$12:BX$286,$X62)
*(INDEX(Forecast_Capex_Input!$H$12:$H$286,$X62)=Repex),0)
*$DT62</f>
        <v>0</v>
      </c>
      <c r="DX62" s="188" cm="1">
        <f t="array" aca="1" ref="DX62" ca="1">IFERROR(INDEX(Forecast_Capex_Input!BY$12:BY$286,$X62)
*(INDEX(Forecast_Capex_Input!$H$12:$H$286,$X62)=Repex),0)
*$DT62</f>
        <v>0</v>
      </c>
      <c r="DY62" s="188" cm="1">
        <f t="array" aca="1" ref="DY62" ca="1">IFERROR(INDEX(Forecast_Capex_Input!BZ$12:BZ$286,$X62)
*(INDEX(Forecast_Capex_Input!$H$12:$H$286,$X62)=Repex),0)
*$DT62</f>
        <v>0</v>
      </c>
      <c r="DZ62" s="188" cm="1">
        <f t="array" aca="1" ref="DZ62" ca="1">IFERROR(INDEX(Forecast_Capex_Input!CA$12:CA$286,$X62)
*(INDEX(Forecast_Capex_Input!$H$12:$H$286,$X62)=Repex),0)
*$DT62</f>
        <v>0</v>
      </c>
      <c r="EA62" s="188" cm="1">
        <f t="array" aca="1" ref="EA62" ca="1">IFERROR(INDEX(Forecast_Capex_Input!CB$12:CB$286,$X62)
*(INDEX(Forecast_Capex_Input!$H$12:$H$286,$X62)=Repex),0)
*$DT62</f>
        <v>0</v>
      </c>
      <c r="EB62" s="188" cm="1">
        <f t="array" aca="1" ref="EB62" ca="1">IFERROR(INDEX(Forecast_Capex_Input!CC$12:CC$286,$X62)
*(INDEX(Forecast_Capex_Input!$H$12:$H$286,$X62)=Repex),0)
*$DT62</f>
        <v>0</v>
      </c>
      <c r="EC62" s="165"/>
      <c r="ED62" s="226" t="str">
        <f t="shared" si="39"/>
        <v>N/A</v>
      </c>
      <c r="EE62" s="174" t="s">
        <v>15</v>
      </c>
    </row>
    <row r="63" spans="3:135" x14ac:dyDescent="0.2">
      <c r="C63" s="174">
        <f t="shared" si="40"/>
        <v>53</v>
      </c>
      <c r="D63" s="167" t="str" cm="1">
        <f t="array" ref="D63">IFERROR(INDEX(Forecast_Capex_Input!$D$12:$D$286,$X63),NA)</f>
        <v>Line 11 - Sydney Sth - Dapto - Twr Repl</v>
      </c>
      <c r="E63" s="172" t="b" cm="1">
        <f t="array" ref="E63">IF($X63=NA,NA,INDEX(Forecast_Capex_Input!$E$12:$E$286,$X63))</f>
        <v>1</v>
      </c>
      <c r="F63" s="167" t="str" cm="1">
        <f t="array" aca="1" ref="F63" ca="1">IFERROR(INDEX(General!$E$25:$E$26,$Y63),NA)</f>
        <v>Labour</v>
      </c>
      <c r="G63" s="167" t="str" cm="1">
        <f t="array" aca="1" ref="G63" ca="1">IFERROR(INDEX(Forecast_Capex_Input!$AI$11:$BB$11,$AA63),NA)</f>
        <v>Transmission Lines</v>
      </c>
      <c r="H63" s="189" cm="1">
        <f t="array" aca="1" ref="H63" ca="1">IFERROR(INDEX(Forecast_Capex_Input!$AI$12:$BB$286,$X63,$AA63),NA)</f>
        <v>0.99999999999999989</v>
      </c>
      <c r="I63" s="199" t="str" cm="1">
        <f t="array" ref="I63">IFERROR(INDEX(Forecast_Capex_Input!$F$12:$F$286,$X63),NA)</f>
        <v>Replacement Expenditure</v>
      </c>
      <c r="J63" s="199" t="str" cm="1">
        <f t="array" ref="J63">IFERROR(INDEX(Forecast_Capex_Input!G$12:G$286,$X63),NA)</f>
        <v>Transmission Lines</v>
      </c>
      <c r="K63" s="199" t="str" cm="1">
        <f t="array" ref="K63">IFERROR(INDEX(Forecast_Capex_Input!H$12:H$286,$X63),NA)</f>
        <v>Repex</v>
      </c>
      <c r="L63" s="199" t="str" cm="1">
        <f t="array" ref="L63">IFERROR(INDEX(Forecast_Capex_Input!I$12:I$286,$X63),NA)</f>
        <v>N/A</v>
      </c>
      <c r="M63" s="199" t="str" cm="1">
        <f t="array" ref="M63">IFERROR(INDEX(Forecast_Capex_Input!J$12:J$286,$X63),NA)</f>
        <v>N/A</v>
      </c>
      <c r="N63" s="199" t="str" cm="1">
        <f t="array" ref="N63">IFERROR(INDEX(Forecast_Capex_Input!K$12:K$286,$X63),NA)</f>
        <v>TL - Transmission towers</v>
      </c>
      <c r="O63" s="199" t="str" cm="1">
        <f t="array" ref="O63">IFERROR(INDEX(Forecast_Capex_Input!L$12:L$286,$X63),NA)</f>
        <v>TL - Safe and Reliable Network</v>
      </c>
      <c r="P63" s="199" t="str" cm="1">
        <f t="array" ref="P63">IFERROR(INDEX(Forecast_Capex_Input!M$12:M$286,$X63),NA)</f>
        <v>N/A</v>
      </c>
      <c r="Q63" s="172" t="str" cm="1">
        <f t="array" ref="Q63">IFERROR(INDEX(Forecast_Capex_Input!N$12:N$286,$X63),NA)</f>
        <v>Yes</v>
      </c>
      <c r="R63" s="265" cm="1">
        <f t="array" ref="R63">IFERROR(INDEX(Forecast_Capex_Input!O$12:O$286,$X63),0)</f>
        <v>0</v>
      </c>
      <c r="S63" s="172" t="str" cm="1">
        <f t="array" ref="S63">IFERROR(INDEX(Forecast_Capex_Input!P$12:P$286,$X63),0)</f>
        <v>Safety security &amp; reliability</v>
      </c>
      <c r="T63" s="199" t="str" cm="1">
        <f t="array" aca="1" ref="T63" ca="1">IFERROR(INDEX(General!$K$84:$K$103,$AA63),NA)</f>
        <v>Transmission Lines (2018 onwards)</v>
      </c>
      <c r="U63" s="188" cm="1">
        <f t="array" aca="1" ref="U63" ca="1">IFERROR(
IF($F63=General!$E$25,INDEX(Forecast_Capex_Input!S$12:S$286,$X63),
INDEX(Forecast_Capex_Input!T$12:T$286,$X63)),0)</f>
        <v>6.8502595871832134E-2</v>
      </c>
      <c r="V63" s="222" t="b">
        <f>IFERROR(INDEX(Overheads!$T$19:$T$26,MATCH($I63,Overheads!$E$19:$E$26,0)),FALSE)</f>
        <v>1</v>
      </c>
      <c r="W63" s="165"/>
      <c r="X63" s="174">
        <f>IFERROR(
IF(MATCH($C63,Forecast_Capex_Input!$CI$12:$CI$286,1)+1&gt;MAX(Forecast_Capex_Input!$C$12:$C$286),NA,
MATCH($C63,Forecast_Capex_Input!$CI$12:$CI$286,1)+1),1)</f>
        <v>20</v>
      </c>
      <c r="Y63" s="174" cm="1">
        <f t="array" aca="1" ref="Y63" ca="1">IFERROR(
IF(X62&lt;&gt;X63,1,
IF(COUNTIF(OFFSET(Y62,0,0,-INDEX(Forecast_Capex_Input!$CG$12:$CG$286,$X63)),Y62)=INDEX(Forecast_Capex_Input!$CG$12:$CG$286,$X63),Y62+1,Y62)),NA)</f>
        <v>1</v>
      </c>
      <c r="Z63" s="174" cm="1">
        <f t="array" ref="Z63">IFERROR($C63-IF($X63=1,1,INDEX(Forecast_Capex_Input!$CI$12:$CI$286,$X63-1))+1,NA)</f>
        <v>1</v>
      </c>
      <c r="AA63" s="174" cm="1">
        <f t="array" aca="1" ref="AA63" ca="1">IFERROR(IF(Y63=1,
INDEX(Forecast_Capex_Input!$AI$10:$BB$10,SMALL(IF(INDEX(Forecast_Capex_Input!$AI$12:$BB$286,$X63,0)&gt;0,COLUMN(Forecast_Capex_Input!$AI$10:$BB$10)-COLUMN(Forecast_Capex_Input!$AI$12)+1),ROWS(OFFSET(AA62,0,0,-$Z63)))),
OFFSET(AA62,-INDEX(Forecast_Capex_Input!$CG$12:$CG$286,$X63)+1,0)),NA)</f>
        <v>1</v>
      </c>
      <c r="AB63" s="174">
        <f t="shared" ca="1" si="9"/>
        <v>1</v>
      </c>
      <c r="AC63" s="222" t="b">
        <f t="shared" si="41"/>
        <v>0</v>
      </c>
      <c r="AD63" s="220" t="b">
        <v>0</v>
      </c>
      <c r="AE63" s="222" t="b">
        <f t="shared" si="10"/>
        <v>1</v>
      </c>
      <c r="AF63" s="165"/>
      <c r="AG63" s="215">
        <v>0</v>
      </c>
      <c r="AH63" s="215">
        <v>3.7758454279520855E-2</v>
      </c>
      <c r="AI63" s="215">
        <v>6.9931251255096097E-2</v>
      </c>
      <c r="AJ63" s="215">
        <v>0.11834519400934106</v>
      </c>
      <c r="AK63" s="215">
        <v>3.6326934851434913</v>
      </c>
      <c r="AL63" s="155">
        <v>3.8587283846874492</v>
      </c>
      <c r="AM63" s="165"/>
      <c r="AN63" s="215" cm="1">
        <f t="array" aca="1" ref="AN63" ca="1">IFERROR(INDEX(General!O$33:O$34,$AB63)
*AG63,0)</f>
        <v>0</v>
      </c>
      <c r="AO63" s="215" cm="1">
        <f t="array" aca="1" ref="AO63" ca="1">IFERROR(INDEX(General!P$33:P$34,$AB63)
*AH63,0)</f>
        <v>3.7985553367743577E-2</v>
      </c>
      <c r="AP63" s="215" cm="1">
        <f t="array" aca="1" ref="AP63" ca="1">IFERROR(INDEX(General!Q$33:Q$34,$AB63)
*AI63,0)</f>
        <v>7.098529096366217E-2</v>
      </c>
      <c r="AQ63" s="215" cm="1">
        <f t="array" aca="1" ref="AQ63" ca="1">IFERROR(INDEX(General!R$33:R$34,$AB63)
*AJ63,0)</f>
        <v>0.12111815056989651</v>
      </c>
      <c r="AR63" s="215" cm="1">
        <f t="array" aca="1" ref="AR63" ca="1">IFERROR(INDEX(General!S$33:S$34,$AB63)
*AK63,0)</f>
        <v>3.7406799606794734</v>
      </c>
      <c r="AS63" s="155">
        <f t="shared" ca="1" si="42"/>
        <v>3.9707689555807755</v>
      </c>
      <c r="AT63" s="165"/>
      <c r="AU63" s="215">
        <f ca="1">IF($AE63=FALSE,AN63*Overheads!$R$24*$V63,
IFERROR(Overheads!$O$49*$V63*AN63,0)
+IFERROR(Overheads!Q$59*$V63*(AN63/Overheads!Q$68),0))</f>
        <v>0</v>
      </c>
      <c r="AV63" s="215">
        <f ca="1">IF($AE63=FALSE,AO63*Overheads!$R$24*$V63,
IFERROR(Overheads!$O$49*$V63*AO63,0)
+IFERROR(Overheads!R$59*$V63*(AO63/Overheads!R$68),0))</f>
        <v>4.533592525056601E-3</v>
      </c>
      <c r="AW63" s="215">
        <f ca="1">IF($AE63=FALSE,AP63*Overheads!$R$24*$V63,
IFERROR(Overheads!$O$49*$V63*AP63,0)
+IFERROR(Overheads!S$59*$V63*(AP63/Overheads!S$68),0))</f>
        <v>9.2310089085697704E-3</v>
      </c>
      <c r="AX63" s="215">
        <f ca="1">IF($AE63=FALSE,AQ63*Overheads!$R$24*$V63,
IFERROR(Overheads!$O$49*$V63*AQ63,0)
+IFERROR(Overheads!T$59*$V63*(AQ63/Overheads!T$68),0))</f>
        <v>1.7355145616322162E-2</v>
      </c>
      <c r="AY63" s="215">
        <f ca="1">IF($AE63=FALSE,AR63*Overheads!$R$24*$V63,
IFERROR(Overheads!$O$49*$V63*AR63,0)
+IFERROR(Overheads!U$59*$V63*(AR63/Overheads!U$68),0))</f>
        <v>0.45758429611353213</v>
      </c>
      <c r="AZ63" s="155">
        <f t="shared" ca="1" si="43"/>
        <v>0.48870404316348065</v>
      </c>
      <c r="BA63" s="165"/>
      <c r="BB63" s="215">
        <f ca="1">IF($AE63=FALSE,AN63*Overheads!$S$25,
IFERROR(Overheads!$O$50*AN63,0)
+IFERROR(Overheads!Q$60*(AN63/Overheads!Q$66),0))</f>
        <v>0</v>
      </c>
      <c r="BC63" s="215">
        <f ca="1">IF($AE63=FALSE,AO63*Overheads!$S$25,
IFERROR(Overheads!$O$50*AO63,0)
+IFERROR(Overheads!R$60*(AO63/Overheads!R$66),0))</f>
        <v>6.4091511886132696E-4</v>
      </c>
      <c r="BD63" s="215">
        <f ca="1">IF($AE63=FALSE,AP63*Overheads!$S$25,
IFERROR(Overheads!$O$50*AP63,0)
+IFERROR(Overheads!S$60*(AP63/Overheads!S$66),0))</f>
        <v>1.3028380872950238E-3</v>
      </c>
      <c r="BE63" s="215">
        <f ca="1">IF($AE63=FALSE,AQ63*Overheads!$S$25,
IFERROR(Overheads!$O$50*AQ63,0)
+IFERROR(Overheads!T$60*(AQ63/Overheads!T$66),0))</f>
        <v>2.4551620617043845E-3</v>
      </c>
      <c r="BF63" s="215">
        <f ca="1">IF($AE63=FALSE,AR63*Overheads!$S$25,
IFERROR(Overheads!$O$50*AR63,0)
+IFERROR(Overheads!U$60*(AR63/Overheads!U$66),0))</f>
        <v>6.6974804372185393E-2</v>
      </c>
      <c r="BG63" s="155">
        <f t="shared" ca="1" si="44"/>
        <v>7.1373719640046129E-2</v>
      </c>
      <c r="BH63" s="165"/>
      <c r="BI63" s="215">
        <f t="shared" ca="1" si="45"/>
        <v>0</v>
      </c>
      <c r="BJ63" s="215">
        <f t="shared" ca="1" si="11"/>
        <v>4.3160061011661505E-2</v>
      </c>
      <c r="BK63" s="215">
        <f t="shared" ca="1" si="12"/>
        <v>8.1519137959526963E-2</v>
      </c>
      <c r="BL63" s="215">
        <f t="shared" ca="1" si="13"/>
        <v>0.14092845824792305</v>
      </c>
      <c r="BM63" s="215">
        <f t="shared" ca="1" si="14"/>
        <v>4.2652390611651914</v>
      </c>
      <c r="BN63" s="155">
        <f t="shared" ca="1" si="46"/>
        <v>4.5308467183843026</v>
      </c>
      <c r="BO63" s="165"/>
      <c r="BP63" s="187" cm="1">
        <f t="array" ref="BP63">IFERROR(IF($X63=$X62,BP62,INDEX(Forecast_Capex_Input!AC$12:AC$286,$X63)),0)</f>
        <v>0</v>
      </c>
      <c r="BQ63" s="187" cm="1">
        <f t="array" ref="BQ63">IFERROR(IF($X63=$X62,BQ62,INDEX(Forecast_Capex_Input!AD$12:AD$286,$X63)),0)</f>
        <v>0</v>
      </c>
      <c r="BR63" s="187" cm="1">
        <f t="array" ref="BR63">IFERROR(IF($X63=$X62,BR62,INDEX(Forecast_Capex_Input!AE$12:AE$286,$X63)),0)</f>
        <v>0</v>
      </c>
      <c r="BS63" s="187" cm="1">
        <f t="array" ref="BS63">IFERROR(IF($X63=$X62,BS62,INDEX(Forecast_Capex_Input!AF$12:AF$286,$X63)),0)</f>
        <v>0</v>
      </c>
      <c r="BT63" s="187" cm="1">
        <f t="array" ref="BT63">IFERROR(IF($X63=$X62,BT62,INDEX(Forecast_Capex_Input!AG$12:AG$286,$X63)),0)</f>
        <v>0</v>
      </c>
      <c r="BU63" s="165"/>
      <c r="BV63" s="215">
        <f t="shared" si="15"/>
        <v>0</v>
      </c>
      <c r="BW63" s="215">
        <f t="shared" si="16"/>
        <v>0</v>
      </c>
      <c r="BX63" s="215">
        <f t="shared" si="17"/>
        <v>0</v>
      </c>
      <c r="BY63" s="215">
        <f t="shared" si="18"/>
        <v>0</v>
      </c>
      <c r="BZ63" s="215">
        <f t="shared" si="19"/>
        <v>0</v>
      </c>
      <c r="CA63" s="155">
        <f t="shared" si="47"/>
        <v>0</v>
      </c>
      <c r="CB63" s="165"/>
      <c r="CC63" s="215">
        <f t="shared" ca="1" si="20"/>
        <v>0</v>
      </c>
      <c r="CD63" s="215">
        <f t="shared" ca="1" si="21"/>
        <v>0</v>
      </c>
      <c r="CE63" s="215">
        <f t="shared" ca="1" si="22"/>
        <v>0</v>
      </c>
      <c r="CF63" s="215">
        <f t="shared" ca="1" si="23"/>
        <v>0</v>
      </c>
      <c r="CG63" s="215">
        <f t="shared" ca="1" si="24"/>
        <v>0</v>
      </c>
      <c r="CH63" s="155">
        <f t="shared" ca="1" si="48"/>
        <v>0</v>
      </c>
      <c r="CI63" s="165"/>
      <c r="CJ63" s="215">
        <f t="shared" ca="1" si="25"/>
        <v>0</v>
      </c>
      <c r="CK63" s="215">
        <f t="shared" ca="1" si="26"/>
        <v>0</v>
      </c>
      <c r="CL63" s="215">
        <f t="shared" ca="1" si="27"/>
        <v>0</v>
      </c>
      <c r="CM63" s="215">
        <f t="shared" ca="1" si="28"/>
        <v>0</v>
      </c>
      <c r="CN63" s="215">
        <f t="shared" ca="1" si="29"/>
        <v>0</v>
      </c>
      <c r="CO63" s="155">
        <f t="shared" ca="1" si="49"/>
        <v>0</v>
      </c>
      <c r="CP63" s="165"/>
      <c r="CQ63" s="223">
        <f t="shared" ca="1" si="30"/>
        <v>0</v>
      </c>
      <c r="CR63" s="223">
        <f t="shared" ca="1" si="31"/>
        <v>0</v>
      </c>
      <c r="CS63" s="223">
        <f t="shared" ca="1" si="32"/>
        <v>0</v>
      </c>
      <c r="CT63" s="223">
        <f t="shared" ca="1" si="33"/>
        <v>0</v>
      </c>
      <c r="CU63" s="223">
        <f t="shared" ca="1" si="34"/>
        <v>0</v>
      </c>
      <c r="CV63" s="155">
        <f t="shared" ca="1" si="50"/>
        <v>0</v>
      </c>
      <c r="CW63" s="165"/>
      <c r="CX63" s="215">
        <f t="shared" ca="1" si="51"/>
        <v>0</v>
      </c>
      <c r="CY63" s="215">
        <f t="shared" ca="1" si="35"/>
        <v>0</v>
      </c>
      <c r="CZ63" s="215">
        <f t="shared" ca="1" si="36"/>
        <v>0</v>
      </c>
      <c r="DA63" s="215">
        <f t="shared" ca="1" si="37"/>
        <v>0</v>
      </c>
      <c r="DB63" s="215">
        <f t="shared" ca="1" si="38"/>
        <v>0</v>
      </c>
      <c r="DC63" s="155">
        <f t="shared" ca="1" si="52"/>
        <v>0</v>
      </c>
      <c r="DD63" s="165"/>
      <c r="DE63" s="188" t="b" cm="1">
        <f t="array" aca="1" ref="DE63" ca="1">OR($G63=Forecast_Capex_Input!$BF$8:$BF$10)</f>
        <v>1</v>
      </c>
      <c r="DF63" s="188" cm="1">
        <f t="array" aca="1" ref="DF63" ca="1">IFERROR(INDEX(Forecast_Capex_Input!BG$12:BG$286,$X63)
*(INDEX(Forecast_Capex_Input!$H$12:$H$286,$X63)=Repex),0)
*$DE63</f>
        <v>0</v>
      </c>
      <c r="DG63" s="188" cm="1">
        <f t="array" aca="1" ref="DG63" ca="1">IFERROR(INDEX(Forecast_Capex_Input!BH$12:BH$286,$X63)
*(INDEX(Forecast_Capex_Input!$H$12:$H$286,$X63)=Repex),0)
*$DE63</f>
        <v>0.77595201170830652</v>
      </c>
      <c r="DH63" s="188" cm="1">
        <f t="array" aca="1" ref="DH63" ca="1">IFERROR(INDEX(Forecast_Capex_Input!BI$12:BI$286,$X63)
*(INDEX(Forecast_Capex_Input!$H$12:$H$286,$X63)=Repex),0)
*$DE63</f>
        <v>1.8462501064828114E-2</v>
      </c>
      <c r="DI63" s="188" cm="1">
        <f t="array" aca="1" ref="DI63" ca="1">IFERROR(INDEX(Forecast_Capex_Input!BJ$12:BJ$286,$X63)
*(INDEX(Forecast_Capex_Input!$H$12:$H$286,$X63)=Repex),0)
*$DE63</f>
        <v>0.20558548722686529</v>
      </c>
      <c r="DJ63" s="188" cm="1">
        <f t="array" aca="1" ref="DJ63" ca="1">IFERROR(INDEX(Forecast_Capex_Input!BK$12:BK$286,$X63)
*(INDEX(Forecast_Capex_Input!$H$12:$H$286,$X63)=Repex),0)
*$DE63</f>
        <v>0</v>
      </c>
      <c r="DK63" s="188" cm="1">
        <f t="array" aca="1" ref="DK63" ca="1">IFERROR(INDEX(Forecast_Capex_Input!BL$12:BL$286,$X63)
*(INDEX(Forecast_Capex_Input!$H$12:$H$286,$X63)=Repex),0)
*$DE63</f>
        <v>0</v>
      </c>
      <c r="DL63" s="165"/>
      <c r="DM63" s="188" t="b" cm="1">
        <f t="array" aca="1" ref="DM63" ca="1">OR($G63=Forecast_Capex_Input!$BN$8:$BN$9)</f>
        <v>0</v>
      </c>
      <c r="DN63" s="188" cm="1">
        <f t="array" aca="1" ref="DN63" ca="1">IFERROR(INDEX(Forecast_Capex_Input!BO$12:BO$286,$X63)
*(INDEX(Forecast_Capex_Input!$H$12:$H$286,$X63)=Repex),0)
*$DM63</f>
        <v>0</v>
      </c>
      <c r="DO63" s="188" cm="1">
        <f t="array" aca="1" ref="DO63" ca="1">IFERROR(INDEX(Forecast_Capex_Input!BP$12:BP$286,$X63)
*(INDEX(Forecast_Capex_Input!$H$12:$H$286,$X63)=Repex),0)
*$DM63</f>
        <v>0</v>
      </c>
      <c r="DP63" s="188" cm="1">
        <f t="array" aca="1" ref="DP63" ca="1">IFERROR(INDEX(Forecast_Capex_Input!BQ$12:BQ$286,$X63)
*(INDEX(Forecast_Capex_Input!$H$12:$H$286,$X63)=Repex),0)
*$DM63</f>
        <v>0</v>
      </c>
      <c r="DQ63" s="188" cm="1">
        <f t="array" aca="1" ref="DQ63" ca="1">IFERROR(INDEX(Forecast_Capex_Input!BR$12:BR$286,$X63)
*(INDEX(Forecast_Capex_Input!$H$12:$H$286,$X63)=Repex),0)
*$DM63</f>
        <v>0</v>
      </c>
      <c r="DR63" s="188" cm="1">
        <f t="array" aca="1" ref="DR63" ca="1">IFERROR(INDEX(Forecast_Capex_Input!BS$12:BS$286,$X63)
*(INDEX(Forecast_Capex_Input!$H$12:$H$286,$X63)=Repex),0)
*$DM63</f>
        <v>0</v>
      </c>
      <c r="DS63" s="165"/>
      <c r="DT63" s="188" t="b" cm="1">
        <f t="array" aca="1" ref="DT63" ca="1">OR($G63=Forecast_Capex_Input!$BU$8:$BU$10)</f>
        <v>0</v>
      </c>
      <c r="DU63" s="188" cm="1">
        <f t="array" aca="1" ref="DU63" ca="1">IFERROR(INDEX(Forecast_Capex_Input!BV$12:BV$286,$X63)
*(INDEX(Forecast_Capex_Input!$H$12:$H$286,$X63)=Repex),0)
*$DT63</f>
        <v>0</v>
      </c>
      <c r="DV63" s="188" cm="1">
        <f t="array" aca="1" ref="DV63" ca="1">IFERROR(INDEX(Forecast_Capex_Input!BW$12:BW$286,$X63)
*(INDEX(Forecast_Capex_Input!$H$12:$H$286,$X63)=Repex),0)
*$DT63</f>
        <v>0</v>
      </c>
      <c r="DW63" s="188" cm="1">
        <f t="array" aca="1" ref="DW63" ca="1">IFERROR(INDEX(Forecast_Capex_Input!BX$12:BX$286,$X63)
*(INDEX(Forecast_Capex_Input!$H$12:$H$286,$X63)=Repex),0)
*$DT63</f>
        <v>0</v>
      </c>
      <c r="DX63" s="188" cm="1">
        <f t="array" aca="1" ref="DX63" ca="1">IFERROR(INDEX(Forecast_Capex_Input!BY$12:BY$286,$X63)
*(INDEX(Forecast_Capex_Input!$H$12:$H$286,$X63)=Repex),0)
*$DT63</f>
        <v>0</v>
      </c>
      <c r="DY63" s="188" cm="1">
        <f t="array" aca="1" ref="DY63" ca="1">IFERROR(INDEX(Forecast_Capex_Input!BZ$12:BZ$286,$X63)
*(INDEX(Forecast_Capex_Input!$H$12:$H$286,$X63)=Repex),0)
*$DT63</f>
        <v>0</v>
      </c>
      <c r="DZ63" s="188" cm="1">
        <f t="array" aca="1" ref="DZ63" ca="1">IFERROR(INDEX(Forecast_Capex_Input!CA$12:CA$286,$X63)
*(INDEX(Forecast_Capex_Input!$H$12:$H$286,$X63)=Repex),0)
*$DT63</f>
        <v>0</v>
      </c>
      <c r="EA63" s="188" cm="1">
        <f t="array" aca="1" ref="EA63" ca="1">IFERROR(INDEX(Forecast_Capex_Input!CB$12:CB$286,$X63)
*(INDEX(Forecast_Capex_Input!$H$12:$H$286,$X63)=Repex),0)
*$DT63</f>
        <v>0</v>
      </c>
      <c r="EB63" s="188" cm="1">
        <f t="array" aca="1" ref="EB63" ca="1">IFERROR(INDEX(Forecast_Capex_Input!CC$12:CC$286,$X63)
*(INDEX(Forecast_Capex_Input!$H$12:$H$286,$X63)=Repex),0)
*$DT63</f>
        <v>0</v>
      </c>
      <c r="EC63" s="165"/>
      <c r="ED63" s="226" t="str">
        <f t="shared" si="39"/>
        <v>N/A</v>
      </c>
      <c r="EE63" s="174" t="s">
        <v>15</v>
      </c>
    </row>
    <row r="64" spans="3:135" x14ac:dyDescent="0.2">
      <c r="C64" s="174">
        <f t="shared" si="40"/>
        <v>54</v>
      </c>
      <c r="D64" s="167" t="str" cm="1">
        <f t="array" ref="D64">IFERROR(INDEX(Forecast_Capex_Input!$D$12:$D$286,$X64),NA)</f>
        <v>Line 11 - Sydney Sth - Dapto - Twr Repl</v>
      </c>
      <c r="E64" s="172" t="b" cm="1">
        <f t="array" ref="E64">IF($X64=NA,NA,INDEX(Forecast_Capex_Input!$E$12:$E$286,$X64))</f>
        <v>1</v>
      </c>
      <c r="F64" s="167" t="str" cm="1">
        <f t="array" aca="1" ref="F64" ca="1">IFERROR(INDEX(General!$E$25:$E$26,$Y64),NA)</f>
        <v>Non-Labour</v>
      </c>
      <c r="G64" s="167" t="str" cm="1">
        <f t="array" aca="1" ref="G64" ca="1">IFERROR(INDEX(Forecast_Capex_Input!$AI$11:$BB$11,$AA64),NA)</f>
        <v>Transmission Lines</v>
      </c>
      <c r="H64" s="189" cm="1">
        <f t="array" aca="1" ref="H64" ca="1">IFERROR(INDEX(Forecast_Capex_Input!$AI$12:$BB$286,$X64,$AA64),NA)</f>
        <v>0.99999999999999989</v>
      </c>
      <c r="I64" s="199" t="str" cm="1">
        <f t="array" ref="I64">IFERROR(INDEX(Forecast_Capex_Input!$F$12:$F$286,$X64),NA)</f>
        <v>Replacement Expenditure</v>
      </c>
      <c r="J64" s="199" t="str" cm="1">
        <f t="array" ref="J64">IFERROR(INDEX(Forecast_Capex_Input!G$12:G$286,$X64),NA)</f>
        <v>Transmission Lines</v>
      </c>
      <c r="K64" s="199" t="str" cm="1">
        <f t="array" ref="K64">IFERROR(INDEX(Forecast_Capex_Input!H$12:H$286,$X64),NA)</f>
        <v>Repex</v>
      </c>
      <c r="L64" s="199" t="str" cm="1">
        <f t="array" ref="L64">IFERROR(INDEX(Forecast_Capex_Input!I$12:I$286,$X64),NA)</f>
        <v>N/A</v>
      </c>
      <c r="M64" s="199" t="str" cm="1">
        <f t="array" ref="M64">IFERROR(INDEX(Forecast_Capex_Input!J$12:J$286,$X64),NA)</f>
        <v>N/A</v>
      </c>
      <c r="N64" s="199" t="str" cm="1">
        <f t="array" ref="N64">IFERROR(INDEX(Forecast_Capex_Input!K$12:K$286,$X64),NA)</f>
        <v>TL - Transmission towers</v>
      </c>
      <c r="O64" s="199" t="str" cm="1">
        <f t="array" ref="O64">IFERROR(INDEX(Forecast_Capex_Input!L$12:L$286,$X64),NA)</f>
        <v>TL - Safe and Reliable Network</v>
      </c>
      <c r="P64" s="199" t="str" cm="1">
        <f t="array" ref="P64">IFERROR(INDEX(Forecast_Capex_Input!M$12:M$286,$X64),NA)</f>
        <v>N/A</v>
      </c>
      <c r="Q64" s="172" t="str" cm="1">
        <f t="array" ref="Q64">IFERROR(INDEX(Forecast_Capex_Input!N$12:N$286,$X64),NA)</f>
        <v>Yes</v>
      </c>
      <c r="R64" s="265" cm="1">
        <f t="array" ref="R64">IFERROR(INDEX(Forecast_Capex_Input!O$12:O$286,$X64),0)</f>
        <v>0</v>
      </c>
      <c r="S64" s="172" t="str" cm="1">
        <f t="array" ref="S64">IFERROR(INDEX(Forecast_Capex_Input!P$12:P$286,$X64),0)</f>
        <v>Safety security &amp; reliability</v>
      </c>
      <c r="T64" s="199" t="str" cm="1">
        <f t="array" aca="1" ref="T64" ca="1">IFERROR(INDEX(General!$K$84:$K$103,$AA64),NA)</f>
        <v>Transmission Lines (2018 onwards)</v>
      </c>
      <c r="U64" s="188" cm="1">
        <f t="array" aca="1" ref="U64" ca="1">IFERROR(
IF($F64=General!$E$25,INDEX(Forecast_Capex_Input!S$12:S$286,$X64),
INDEX(Forecast_Capex_Input!T$12:T$286,$X64)),0)</f>
        <v>0.93149740412816784</v>
      </c>
      <c r="V64" s="222" t="b">
        <f>IFERROR(INDEX(Overheads!$T$19:$T$26,MATCH($I64,Overheads!$E$19:$E$26,0)),FALSE)</f>
        <v>1</v>
      </c>
      <c r="W64" s="165"/>
      <c r="X64" s="174">
        <f>IFERROR(
IF(MATCH($C64,Forecast_Capex_Input!$CI$12:$CI$286,1)+1&gt;MAX(Forecast_Capex_Input!$C$12:$C$286),NA,
MATCH($C64,Forecast_Capex_Input!$CI$12:$CI$286,1)+1),1)</f>
        <v>20</v>
      </c>
      <c r="Y64" s="174" cm="1">
        <f t="array" aca="1" ref="Y64" ca="1">IFERROR(
IF(X63&lt;&gt;X64,1,
IF(COUNTIF(OFFSET(Y63,0,0,-INDEX(Forecast_Capex_Input!$CG$12:$CG$286,$X64)),Y63)=INDEX(Forecast_Capex_Input!$CG$12:$CG$286,$X64),Y63+1,Y63)),NA)</f>
        <v>2</v>
      </c>
      <c r="Z64" s="174" cm="1">
        <f t="array" ref="Z64">IFERROR($C64-IF($X64=1,1,INDEX(Forecast_Capex_Input!$CI$12:$CI$286,$X64-1))+1,NA)</f>
        <v>2</v>
      </c>
      <c r="AA64" s="174" cm="1">
        <f t="array" aca="1" ref="AA64" ca="1">IFERROR(IF(Y64=1,
INDEX(Forecast_Capex_Input!$AI$10:$BB$10,SMALL(IF(INDEX(Forecast_Capex_Input!$AI$12:$BB$286,$X64,0)&gt;0,COLUMN(Forecast_Capex_Input!$AI$10:$BB$10)-COLUMN(Forecast_Capex_Input!$AI$12)+1),ROWS(OFFSET(AA63,0,0,-$Z64)))),
OFFSET(AA63,-INDEX(Forecast_Capex_Input!$CG$12:$CG$286,$X64)+1,0)),NA)</f>
        <v>1</v>
      </c>
      <c r="AB64" s="174">
        <f t="shared" ca="1" si="9"/>
        <v>2</v>
      </c>
      <c r="AC64" s="222" t="b">
        <f t="shared" si="41"/>
        <v>0</v>
      </c>
      <c r="AD64" s="220" t="b">
        <v>0</v>
      </c>
      <c r="AE64" s="222" t="b">
        <f t="shared" si="10"/>
        <v>1</v>
      </c>
      <c r="AF64" s="165"/>
      <c r="AG64" s="215">
        <v>0</v>
      </c>
      <c r="AH64" s="215">
        <v>0.51343896822643287</v>
      </c>
      <c r="AI64" s="215">
        <v>0.9509242413737814</v>
      </c>
      <c r="AJ64" s="215">
        <v>1.6092564027354606</v>
      </c>
      <c r="AK64" s="215">
        <v>49.397318573673004</v>
      </c>
      <c r="AL64" s="155">
        <v>52.470938186008681</v>
      </c>
      <c r="AM64" s="165"/>
      <c r="AN64" s="215" cm="1">
        <f t="array" aca="1" ref="AN64" ca="1">IFERROR(INDEX(General!O$33:O$34,$AB64)
*AG64,0)</f>
        <v>0</v>
      </c>
      <c r="AO64" s="215" cm="1">
        <f t="array" aca="1" ref="AO64" ca="1">IFERROR(INDEX(General!P$33:P$34,$AB64)
*AH64,0)</f>
        <v>0.51343896822643287</v>
      </c>
      <c r="AP64" s="215" cm="1">
        <f t="array" aca="1" ref="AP64" ca="1">IFERROR(INDEX(General!Q$33:Q$34,$AB64)
*AI64,0)</f>
        <v>0.9509242413737814</v>
      </c>
      <c r="AQ64" s="215" cm="1">
        <f t="array" aca="1" ref="AQ64" ca="1">IFERROR(INDEX(General!R$33:R$34,$AB64)
*AJ64,0)</f>
        <v>1.6092564027354606</v>
      </c>
      <c r="AR64" s="215" cm="1">
        <f t="array" aca="1" ref="AR64" ca="1">IFERROR(INDEX(General!S$33:S$34,$AB64)
*AK64,0)</f>
        <v>49.397318573673004</v>
      </c>
      <c r="AS64" s="155">
        <f t="shared" ca="1" si="42"/>
        <v>52.470938186008681</v>
      </c>
      <c r="AT64" s="165"/>
      <c r="AU64" s="215">
        <f ca="1">IF($AE64=FALSE,AN64*Overheads!$R$24*$V64,
IFERROR(Overheads!$O$49*$V64*AN64,0)
+IFERROR(Overheads!Q$59*$V64*(AN64/Overheads!Q$68),0))</f>
        <v>0</v>
      </c>
      <c r="AV64" s="215">
        <f ca="1">IF($AE64=FALSE,AO64*Overheads!$R$24*$V64,
IFERROR(Overheads!$O$49*$V64*AO64,0)
+IFERROR(Overheads!R$59*$V64*(AO64/Overheads!R$68),0))</f>
        <v>6.1279167000388532E-2</v>
      </c>
      <c r="AW64" s="215">
        <f ca="1">IF($AE64=FALSE,AP64*Overheads!$R$24*$V64,
IFERROR(Overheads!$O$49*$V64*AP64,0)
+IFERROR(Overheads!S$59*$V64*(AP64/Overheads!S$68),0))</f>
        <v>0.12365928242781786</v>
      </c>
      <c r="AX64" s="215">
        <f ca="1">IF($AE64=FALSE,AQ64*Overheads!$R$24*$V64,
IFERROR(Overheads!$O$49*$V64*AQ64,0)
+IFERROR(Overheads!T$59*$V64*(AQ64/Overheads!T$68),0))</f>
        <v>0.23059202169170442</v>
      </c>
      <c r="AY64" s="215">
        <f ca="1">IF($AE64=FALSE,AR64*Overheads!$R$24*$V64,
IFERROR(Overheads!$O$49*$V64*AR64,0)
+IFERROR(Overheads!U$59*$V64*(AR64/Overheads!U$68),0))</f>
        <v>6.042601208076694</v>
      </c>
      <c r="AZ64" s="155">
        <f t="shared" ca="1" si="43"/>
        <v>6.4581316791966046</v>
      </c>
      <c r="BA64" s="165"/>
      <c r="BB64" s="215">
        <f ca="1">IF($AE64=FALSE,AN64*Overheads!$S$25,
IFERROR(Overheads!$O$50*AN64,0)
+IFERROR(Overheads!Q$60*(AN64/Overheads!Q$66),0))</f>
        <v>0</v>
      </c>
      <c r="BC64" s="215">
        <f ca="1">IF($AE64=FALSE,AO64*Overheads!$S$25,
IFERROR(Overheads!$O$50*AO64,0)
+IFERROR(Overheads!R$60*(AO64/Overheads!R$66),0))</f>
        <v>8.663051296452097E-3</v>
      </c>
      <c r="BD64" s="215">
        <f ca="1">IF($AE64=FALSE,AP64*Overheads!$S$25,
IFERROR(Overheads!$O$50*AP64,0)
+IFERROR(Overheads!S$60*(AP64/Overheads!S$66),0))</f>
        <v>1.745291599111836E-2</v>
      </c>
      <c r="BE64" s="215">
        <f ca="1">IF($AE64=FALSE,AQ64*Overheads!$S$25,
IFERROR(Overheads!$O$50*AQ64,0)
+IFERROR(Overheads!T$60*(AQ64/Overheads!T$66),0))</f>
        <v>3.26209180784253E-2</v>
      </c>
      <c r="BF64" s="215">
        <f ca="1">IF($AE64=FALSE,AR64*Overheads!$S$25,
IFERROR(Overheads!$O$50*AR64,0)
+IFERROR(Overheads!U$60*(AR64/Overheads!U$66),0))</f>
        <v>0.884431649528585</v>
      </c>
      <c r="BG64" s="155">
        <f t="shared" ca="1" si="44"/>
        <v>0.94316853489458075</v>
      </c>
      <c r="BH64" s="165"/>
      <c r="BI64" s="215">
        <f t="shared" ca="1" si="45"/>
        <v>0</v>
      </c>
      <c r="BJ64" s="215">
        <f t="shared" ca="1" si="11"/>
        <v>0.58338118652327342</v>
      </c>
      <c r="BK64" s="215">
        <f t="shared" ca="1" si="12"/>
        <v>1.0920364397927176</v>
      </c>
      <c r="BL64" s="215">
        <f t="shared" ca="1" si="13"/>
        <v>1.8724693425055903</v>
      </c>
      <c r="BM64" s="215">
        <f t="shared" ca="1" si="14"/>
        <v>56.324351431278288</v>
      </c>
      <c r="BN64" s="155">
        <f t="shared" ca="1" si="46"/>
        <v>59.872238400099867</v>
      </c>
      <c r="BO64" s="165"/>
      <c r="BP64" s="187" cm="1">
        <f t="array" ref="BP64">IFERROR(IF($X64=$X63,BP63,INDEX(Forecast_Capex_Input!AC$12:AC$286,$X64)),0)</f>
        <v>0</v>
      </c>
      <c r="BQ64" s="187" cm="1">
        <f t="array" ref="BQ64">IFERROR(IF($X64=$X63,BQ63,INDEX(Forecast_Capex_Input!AD$12:AD$286,$X64)),0)</f>
        <v>0</v>
      </c>
      <c r="BR64" s="187" cm="1">
        <f t="array" ref="BR64">IFERROR(IF($X64=$X63,BR63,INDEX(Forecast_Capex_Input!AE$12:AE$286,$X64)),0)</f>
        <v>0</v>
      </c>
      <c r="BS64" s="187" cm="1">
        <f t="array" ref="BS64">IFERROR(IF($X64=$X63,BS63,INDEX(Forecast_Capex_Input!AF$12:AF$286,$X64)),0)</f>
        <v>0</v>
      </c>
      <c r="BT64" s="187" cm="1">
        <f t="array" ref="BT64">IFERROR(IF($X64=$X63,BT63,INDEX(Forecast_Capex_Input!AG$12:AG$286,$X64)),0)</f>
        <v>0</v>
      </c>
      <c r="BU64" s="165"/>
      <c r="BV64" s="215">
        <f t="shared" si="15"/>
        <v>0</v>
      </c>
      <c r="BW64" s="215">
        <f t="shared" si="16"/>
        <v>0</v>
      </c>
      <c r="BX64" s="215">
        <f t="shared" si="17"/>
        <v>0</v>
      </c>
      <c r="BY64" s="215">
        <f t="shared" si="18"/>
        <v>0</v>
      </c>
      <c r="BZ64" s="215">
        <f t="shared" si="19"/>
        <v>0</v>
      </c>
      <c r="CA64" s="155">
        <f t="shared" si="47"/>
        <v>0</v>
      </c>
      <c r="CB64" s="165"/>
      <c r="CC64" s="215">
        <f t="shared" ca="1" si="20"/>
        <v>0</v>
      </c>
      <c r="CD64" s="215">
        <f t="shared" ca="1" si="21"/>
        <v>0</v>
      </c>
      <c r="CE64" s="215">
        <f t="shared" ca="1" si="22"/>
        <v>0</v>
      </c>
      <c r="CF64" s="215">
        <f t="shared" ca="1" si="23"/>
        <v>0</v>
      </c>
      <c r="CG64" s="215">
        <f t="shared" ca="1" si="24"/>
        <v>0</v>
      </c>
      <c r="CH64" s="155">
        <f t="shared" ca="1" si="48"/>
        <v>0</v>
      </c>
      <c r="CI64" s="165"/>
      <c r="CJ64" s="215">
        <f t="shared" ca="1" si="25"/>
        <v>0</v>
      </c>
      <c r="CK64" s="215">
        <f t="shared" ca="1" si="26"/>
        <v>0</v>
      </c>
      <c r="CL64" s="215">
        <f t="shared" ca="1" si="27"/>
        <v>0</v>
      </c>
      <c r="CM64" s="215">
        <f t="shared" ca="1" si="28"/>
        <v>0</v>
      </c>
      <c r="CN64" s="215">
        <f t="shared" ca="1" si="29"/>
        <v>0</v>
      </c>
      <c r="CO64" s="155">
        <f t="shared" ca="1" si="49"/>
        <v>0</v>
      </c>
      <c r="CP64" s="165"/>
      <c r="CQ64" s="223">
        <f t="shared" ca="1" si="30"/>
        <v>0</v>
      </c>
      <c r="CR64" s="223">
        <f t="shared" ca="1" si="31"/>
        <v>0</v>
      </c>
      <c r="CS64" s="223">
        <f t="shared" ca="1" si="32"/>
        <v>0</v>
      </c>
      <c r="CT64" s="223">
        <f t="shared" ca="1" si="33"/>
        <v>0</v>
      </c>
      <c r="CU64" s="223">
        <f t="shared" ca="1" si="34"/>
        <v>0</v>
      </c>
      <c r="CV64" s="155">
        <f t="shared" ca="1" si="50"/>
        <v>0</v>
      </c>
      <c r="CW64" s="165"/>
      <c r="CX64" s="215">
        <f t="shared" ca="1" si="51"/>
        <v>0</v>
      </c>
      <c r="CY64" s="215">
        <f t="shared" ca="1" si="35"/>
        <v>0</v>
      </c>
      <c r="CZ64" s="215">
        <f t="shared" ca="1" si="36"/>
        <v>0</v>
      </c>
      <c r="DA64" s="215">
        <f t="shared" ca="1" si="37"/>
        <v>0</v>
      </c>
      <c r="DB64" s="215">
        <f t="shared" ca="1" si="38"/>
        <v>0</v>
      </c>
      <c r="DC64" s="155">
        <f t="shared" ca="1" si="52"/>
        <v>0</v>
      </c>
      <c r="DD64" s="165"/>
      <c r="DE64" s="188" t="b" cm="1">
        <f t="array" aca="1" ref="DE64" ca="1">OR($G64=Forecast_Capex_Input!$BF$8:$BF$10)</f>
        <v>1</v>
      </c>
      <c r="DF64" s="188" cm="1">
        <f t="array" aca="1" ref="DF64" ca="1">IFERROR(INDEX(Forecast_Capex_Input!BG$12:BG$286,$X64)
*(INDEX(Forecast_Capex_Input!$H$12:$H$286,$X64)=Repex),0)
*$DE64</f>
        <v>0</v>
      </c>
      <c r="DG64" s="188" cm="1">
        <f t="array" aca="1" ref="DG64" ca="1">IFERROR(INDEX(Forecast_Capex_Input!BH$12:BH$286,$X64)
*(INDEX(Forecast_Capex_Input!$H$12:$H$286,$X64)=Repex),0)
*$DE64</f>
        <v>0.77595201170830652</v>
      </c>
      <c r="DH64" s="188" cm="1">
        <f t="array" aca="1" ref="DH64" ca="1">IFERROR(INDEX(Forecast_Capex_Input!BI$12:BI$286,$X64)
*(INDEX(Forecast_Capex_Input!$H$12:$H$286,$X64)=Repex),0)
*$DE64</f>
        <v>1.8462501064828114E-2</v>
      </c>
      <c r="DI64" s="188" cm="1">
        <f t="array" aca="1" ref="DI64" ca="1">IFERROR(INDEX(Forecast_Capex_Input!BJ$12:BJ$286,$X64)
*(INDEX(Forecast_Capex_Input!$H$12:$H$286,$X64)=Repex),0)
*$DE64</f>
        <v>0.20558548722686529</v>
      </c>
      <c r="DJ64" s="188" cm="1">
        <f t="array" aca="1" ref="DJ64" ca="1">IFERROR(INDEX(Forecast_Capex_Input!BK$12:BK$286,$X64)
*(INDEX(Forecast_Capex_Input!$H$12:$H$286,$X64)=Repex),0)
*$DE64</f>
        <v>0</v>
      </c>
      <c r="DK64" s="188" cm="1">
        <f t="array" aca="1" ref="DK64" ca="1">IFERROR(INDEX(Forecast_Capex_Input!BL$12:BL$286,$X64)
*(INDEX(Forecast_Capex_Input!$H$12:$H$286,$X64)=Repex),0)
*$DE64</f>
        <v>0</v>
      </c>
      <c r="DL64" s="165"/>
      <c r="DM64" s="188" t="b" cm="1">
        <f t="array" aca="1" ref="DM64" ca="1">OR($G64=Forecast_Capex_Input!$BN$8:$BN$9)</f>
        <v>0</v>
      </c>
      <c r="DN64" s="188" cm="1">
        <f t="array" aca="1" ref="DN64" ca="1">IFERROR(INDEX(Forecast_Capex_Input!BO$12:BO$286,$X64)
*(INDEX(Forecast_Capex_Input!$H$12:$H$286,$X64)=Repex),0)
*$DM64</f>
        <v>0</v>
      </c>
      <c r="DO64" s="188" cm="1">
        <f t="array" aca="1" ref="DO64" ca="1">IFERROR(INDEX(Forecast_Capex_Input!BP$12:BP$286,$X64)
*(INDEX(Forecast_Capex_Input!$H$12:$H$286,$X64)=Repex),0)
*$DM64</f>
        <v>0</v>
      </c>
      <c r="DP64" s="188" cm="1">
        <f t="array" aca="1" ref="DP64" ca="1">IFERROR(INDEX(Forecast_Capex_Input!BQ$12:BQ$286,$X64)
*(INDEX(Forecast_Capex_Input!$H$12:$H$286,$X64)=Repex),0)
*$DM64</f>
        <v>0</v>
      </c>
      <c r="DQ64" s="188" cm="1">
        <f t="array" aca="1" ref="DQ64" ca="1">IFERROR(INDEX(Forecast_Capex_Input!BR$12:BR$286,$X64)
*(INDEX(Forecast_Capex_Input!$H$12:$H$286,$X64)=Repex),0)
*$DM64</f>
        <v>0</v>
      </c>
      <c r="DR64" s="188" cm="1">
        <f t="array" aca="1" ref="DR64" ca="1">IFERROR(INDEX(Forecast_Capex_Input!BS$12:BS$286,$X64)
*(INDEX(Forecast_Capex_Input!$H$12:$H$286,$X64)=Repex),0)
*$DM64</f>
        <v>0</v>
      </c>
      <c r="DS64" s="165"/>
      <c r="DT64" s="188" t="b" cm="1">
        <f t="array" aca="1" ref="DT64" ca="1">OR($G64=Forecast_Capex_Input!$BU$8:$BU$10)</f>
        <v>0</v>
      </c>
      <c r="DU64" s="188" cm="1">
        <f t="array" aca="1" ref="DU64" ca="1">IFERROR(INDEX(Forecast_Capex_Input!BV$12:BV$286,$X64)
*(INDEX(Forecast_Capex_Input!$H$12:$H$286,$X64)=Repex),0)
*$DT64</f>
        <v>0</v>
      </c>
      <c r="DV64" s="188" cm="1">
        <f t="array" aca="1" ref="DV64" ca="1">IFERROR(INDEX(Forecast_Capex_Input!BW$12:BW$286,$X64)
*(INDEX(Forecast_Capex_Input!$H$12:$H$286,$X64)=Repex),0)
*$DT64</f>
        <v>0</v>
      </c>
      <c r="DW64" s="188" cm="1">
        <f t="array" aca="1" ref="DW64" ca="1">IFERROR(INDEX(Forecast_Capex_Input!BX$12:BX$286,$X64)
*(INDEX(Forecast_Capex_Input!$H$12:$H$286,$X64)=Repex),0)
*$DT64</f>
        <v>0</v>
      </c>
      <c r="DX64" s="188" cm="1">
        <f t="array" aca="1" ref="DX64" ca="1">IFERROR(INDEX(Forecast_Capex_Input!BY$12:BY$286,$X64)
*(INDEX(Forecast_Capex_Input!$H$12:$H$286,$X64)=Repex),0)
*$DT64</f>
        <v>0</v>
      </c>
      <c r="DY64" s="188" cm="1">
        <f t="array" aca="1" ref="DY64" ca="1">IFERROR(INDEX(Forecast_Capex_Input!BZ$12:BZ$286,$X64)
*(INDEX(Forecast_Capex_Input!$H$12:$H$286,$X64)=Repex),0)
*$DT64</f>
        <v>0</v>
      </c>
      <c r="DZ64" s="188" cm="1">
        <f t="array" aca="1" ref="DZ64" ca="1">IFERROR(INDEX(Forecast_Capex_Input!CA$12:CA$286,$X64)
*(INDEX(Forecast_Capex_Input!$H$12:$H$286,$X64)=Repex),0)
*$DT64</f>
        <v>0</v>
      </c>
      <c r="EA64" s="188" cm="1">
        <f t="array" aca="1" ref="EA64" ca="1">IFERROR(INDEX(Forecast_Capex_Input!CB$12:CB$286,$X64)
*(INDEX(Forecast_Capex_Input!$H$12:$H$286,$X64)=Repex),0)
*$DT64</f>
        <v>0</v>
      </c>
      <c r="EB64" s="188" cm="1">
        <f t="array" aca="1" ref="EB64" ca="1">IFERROR(INDEX(Forecast_Capex_Input!CC$12:CC$286,$X64)
*(INDEX(Forecast_Capex_Input!$H$12:$H$286,$X64)=Repex),0)
*$DT64</f>
        <v>0</v>
      </c>
      <c r="EC64" s="165"/>
      <c r="ED64" s="226" t="str">
        <f t="shared" si="39"/>
        <v>N/A</v>
      </c>
      <c r="EE64" s="174" t="s">
        <v>15</v>
      </c>
    </row>
    <row r="65" spans="3:135" x14ac:dyDescent="0.2">
      <c r="C65" s="174">
        <f t="shared" si="40"/>
        <v>55</v>
      </c>
      <c r="D65" s="167" t="str" cm="1">
        <f t="array" ref="D65">IFERROR(INDEX(Forecast_Capex_Input!$D$12:$D$286,$X65),NA)</f>
        <v>Line 12 Refurbishment</v>
      </c>
      <c r="E65" s="172" t="b" cm="1">
        <f t="array" ref="E65">IF($X65=NA,NA,INDEX(Forecast_Capex_Input!$E$12:$E$286,$X65))</f>
        <v>1</v>
      </c>
      <c r="F65" s="167" t="str" cm="1">
        <f t="array" aca="1" ref="F65" ca="1">IFERROR(INDEX(General!$E$25:$E$26,$Y65),NA)</f>
        <v>Labour</v>
      </c>
      <c r="G65" s="167" t="str" cm="1">
        <f t="array" aca="1" ref="G65" ca="1">IFERROR(INDEX(Forecast_Capex_Input!$AI$11:$BB$11,$AA65),NA)</f>
        <v>Transmission Lines</v>
      </c>
      <c r="H65" s="189" cm="1">
        <f t="array" aca="1" ref="H65" ca="1">IFERROR(INDEX(Forecast_Capex_Input!$AI$12:$BB$286,$X65,$AA65),NA)</f>
        <v>1</v>
      </c>
      <c r="I65" s="199" t="str" cm="1">
        <f t="array" ref="I65">IFERROR(INDEX(Forecast_Capex_Input!$F$12:$F$286,$X65),NA)</f>
        <v>Replacement Expenditure</v>
      </c>
      <c r="J65" s="199" t="str" cm="1">
        <f t="array" ref="J65">IFERROR(INDEX(Forecast_Capex_Input!G$12:G$286,$X65),NA)</f>
        <v>Transmission Lines</v>
      </c>
      <c r="K65" s="199" t="str" cm="1">
        <f t="array" ref="K65">IFERROR(INDEX(Forecast_Capex_Input!H$12:H$286,$X65),NA)</f>
        <v>Repex</v>
      </c>
      <c r="L65" s="199" t="str" cm="1">
        <f t="array" ref="L65">IFERROR(INDEX(Forecast_Capex_Input!I$12:I$286,$X65),NA)</f>
        <v>N/A</v>
      </c>
      <c r="M65" s="199" t="str" cm="1">
        <f t="array" ref="M65">IFERROR(INDEX(Forecast_Capex_Input!J$12:J$286,$X65),NA)</f>
        <v>N/A</v>
      </c>
      <c r="N65" s="199" t="str" cm="1">
        <f t="array" ref="N65">IFERROR(INDEX(Forecast_Capex_Input!K$12:K$286,$X65),NA)</f>
        <v>TL - Transmission towers</v>
      </c>
      <c r="O65" s="199" t="str" cm="1">
        <f t="array" ref="O65">IFERROR(INDEX(Forecast_Capex_Input!L$12:L$286,$X65),NA)</f>
        <v>TL - Safe and Reliable Network</v>
      </c>
      <c r="P65" s="199" t="str" cm="1">
        <f t="array" ref="P65">IFERROR(INDEX(Forecast_Capex_Input!M$12:M$286,$X65),NA)</f>
        <v>N/A</v>
      </c>
      <c r="Q65" s="172" t="str" cm="1">
        <f t="array" ref="Q65">IFERROR(INDEX(Forecast_Capex_Input!N$12:N$286,$X65),NA)</f>
        <v>Yes</v>
      </c>
      <c r="R65" s="265" cm="1">
        <f t="array" ref="R65">IFERROR(INDEX(Forecast_Capex_Input!O$12:O$286,$X65),0)</f>
        <v>0</v>
      </c>
      <c r="S65" s="172" t="str" cm="1">
        <f t="array" ref="S65">IFERROR(INDEX(Forecast_Capex_Input!P$12:P$286,$X65),0)</f>
        <v>Safety security &amp; reliability</v>
      </c>
      <c r="T65" s="199" t="str" cm="1">
        <f t="array" aca="1" ref="T65" ca="1">IFERROR(INDEX(General!$K$84:$K$103,$AA65),NA)</f>
        <v>Transmission Lines (2018 onwards)</v>
      </c>
      <c r="U65" s="188" cm="1">
        <f t="array" aca="1" ref="U65" ca="1">IFERROR(
IF($F65=General!$E$25,INDEX(Forecast_Capex_Input!S$12:S$286,$X65),
INDEX(Forecast_Capex_Input!T$12:T$286,$X65)),0)</f>
        <v>0.12880036959657659</v>
      </c>
      <c r="V65" s="222" t="b">
        <f>IFERROR(INDEX(Overheads!$T$19:$T$26,MATCH($I65,Overheads!$E$19:$E$26,0)),FALSE)</f>
        <v>1</v>
      </c>
      <c r="W65" s="165"/>
      <c r="X65" s="174">
        <f>IFERROR(
IF(MATCH($C65,Forecast_Capex_Input!$CI$12:$CI$286,1)+1&gt;MAX(Forecast_Capex_Input!$C$12:$C$286),NA,
MATCH($C65,Forecast_Capex_Input!$CI$12:$CI$286,1)+1),1)</f>
        <v>21</v>
      </c>
      <c r="Y65" s="174" cm="1">
        <f t="array" aca="1" ref="Y65" ca="1">IFERROR(
IF(X64&lt;&gt;X65,1,
IF(COUNTIF(OFFSET(Y64,0,0,-INDEX(Forecast_Capex_Input!$CG$12:$CG$286,$X65)),Y64)=INDEX(Forecast_Capex_Input!$CG$12:$CG$286,$X65),Y64+1,Y64)),NA)</f>
        <v>1</v>
      </c>
      <c r="Z65" s="174" cm="1">
        <f t="array" ref="Z65">IFERROR($C65-IF($X65=1,1,INDEX(Forecast_Capex_Input!$CI$12:$CI$286,$X65-1))+1,NA)</f>
        <v>1</v>
      </c>
      <c r="AA65" s="174" cm="1">
        <f t="array" aca="1" ref="AA65" ca="1">IFERROR(IF(Y65=1,
INDEX(Forecast_Capex_Input!$AI$10:$BB$10,SMALL(IF(INDEX(Forecast_Capex_Input!$AI$12:$BB$286,$X65,0)&gt;0,COLUMN(Forecast_Capex_Input!$AI$10:$BB$10)-COLUMN(Forecast_Capex_Input!$AI$12)+1),ROWS(OFFSET(AA64,0,0,-$Z65)))),
OFFSET(AA64,-INDEX(Forecast_Capex_Input!$CG$12:$CG$286,$X65)+1,0)),NA)</f>
        <v>1</v>
      </c>
      <c r="AB65" s="174">
        <f t="shared" ca="1" si="9"/>
        <v>1</v>
      </c>
      <c r="AC65" s="222" t="b">
        <f t="shared" si="41"/>
        <v>0</v>
      </c>
      <c r="AD65" s="220" t="b">
        <v>0</v>
      </c>
      <c r="AE65" s="222" t="b">
        <f t="shared" si="10"/>
        <v>1</v>
      </c>
      <c r="AF65" s="165"/>
      <c r="AG65" s="215">
        <v>1.0342060777216678E-2</v>
      </c>
      <c r="AH65" s="215">
        <v>0.50990989821497079</v>
      </c>
      <c r="AI65" s="215">
        <v>0</v>
      </c>
      <c r="AJ65" s="215">
        <v>0</v>
      </c>
      <c r="AK65" s="215">
        <v>0</v>
      </c>
      <c r="AL65" s="155">
        <v>0.52025195899218746</v>
      </c>
      <c r="AM65" s="165"/>
      <c r="AN65" s="215" cm="1">
        <f t="array" aca="1" ref="AN65" ca="1">IFERROR(INDEX(General!O$33:O$34,$AB65)
*AG65,0)</f>
        <v>1.0325292836609309E-2</v>
      </c>
      <c r="AO65" s="215" cm="1">
        <f t="array" aca="1" ref="AO65" ca="1">IFERROR(INDEX(General!P$33:P$34,$AB65)
*AH65,0)</f>
        <v>0.51297676297863692</v>
      </c>
      <c r="AP65" s="215" cm="1">
        <f t="array" aca="1" ref="AP65" ca="1">IFERROR(INDEX(General!Q$33:Q$34,$AB65)
*AI65,0)</f>
        <v>0</v>
      </c>
      <c r="AQ65" s="215" cm="1">
        <f t="array" aca="1" ref="AQ65" ca="1">IFERROR(INDEX(General!R$33:R$34,$AB65)
*AJ65,0)</f>
        <v>0</v>
      </c>
      <c r="AR65" s="215" cm="1">
        <f t="array" aca="1" ref="AR65" ca="1">IFERROR(INDEX(General!S$33:S$34,$AB65)
*AK65,0)</f>
        <v>0</v>
      </c>
      <c r="AS65" s="155">
        <f t="shared" ca="1" si="42"/>
        <v>0.52330205581524625</v>
      </c>
      <c r="AT65" s="165"/>
      <c r="AU65" s="215">
        <f ca="1">IF($AE65=FALSE,AN65*Overheads!$R$24*$V65,
IFERROR(Overheads!$O$49*$V65*AN65,0)
+IFERROR(Overheads!Q$59*$V65*(AN65/Overheads!Q$68),0))</f>
        <v>1.4462265496533381E-3</v>
      </c>
      <c r="AV65" s="215">
        <f ca="1">IF($AE65=FALSE,AO65*Overheads!$R$24*$V65,
IFERROR(Overheads!$O$49*$V65*AO65,0)
+IFERROR(Overheads!R$59*$V65*(AO65/Overheads!R$68),0))</f>
        <v>6.1224002600487257E-2</v>
      </c>
      <c r="AW65" s="215">
        <f ca="1">IF($AE65=FALSE,AP65*Overheads!$R$24*$V65,
IFERROR(Overheads!$O$49*$V65*AP65,0)
+IFERROR(Overheads!S$59*$V65*(AP65/Overheads!S$68),0))</f>
        <v>0</v>
      </c>
      <c r="AX65" s="215">
        <f ca="1">IF($AE65=FALSE,AQ65*Overheads!$R$24*$V65,
IFERROR(Overheads!$O$49*$V65*AQ65,0)
+IFERROR(Overheads!T$59*$V65*(AQ65/Overheads!T$68),0))</f>
        <v>0</v>
      </c>
      <c r="AY65" s="215">
        <f ca="1">IF($AE65=FALSE,AR65*Overheads!$R$24*$V65,
IFERROR(Overheads!$O$49*$V65*AR65,0)
+IFERROR(Overheads!U$59*$V65*(AR65/Overheads!U$68),0))</f>
        <v>0</v>
      </c>
      <c r="AZ65" s="155">
        <f t="shared" ca="1" si="43"/>
        <v>6.2670229150140588E-2</v>
      </c>
      <c r="BA65" s="165"/>
      <c r="BB65" s="215">
        <f ca="1">IF($AE65=FALSE,AN65*Overheads!$S$25,
IFERROR(Overheads!$O$50*AN65,0)
+IFERROR(Overheads!Q$60*(AN65/Overheads!Q$66),0))</f>
        <v>1.9410320815885823E-4</v>
      </c>
      <c r="BC65" s="215">
        <f ca="1">IF($AE65=FALSE,AO65*Overheads!$S$25,
IFERROR(Overheads!$O$50*AO65,0)
+IFERROR(Overheads!R$60*(AO65/Overheads!R$66),0))</f>
        <v>8.65525269132289E-3</v>
      </c>
      <c r="BD65" s="215">
        <f ca="1">IF($AE65=FALSE,AP65*Overheads!$S$25,
IFERROR(Overheads!$O$50*AP65,0)
+IFERROR(Overheads!S$60*(AP65/Overheads!S$66),0))</f>
        <v>0</v>
      </c>
      <c r="BE65" s="215">
        <f ca="1">IF($AE65=FALSE,AQ65*Overheads!$S$25,
IFERROR(Overheads!$O$50*AQ65,0)
+IFERROR(Overheads!T$60*(AQ65/Overheads!T$66),0))</f>
        <v>0</v>
      </c>
      <c r="BF65" s="215">
        <f ca="1">IF($AE65=FALSE,AR65*Overheads!$S$25,
IFERROR(Overheads!$O$50*AR65,0)
+IFERROR(Overheads!U$60*(AR65/Overheads!U$66),0))</f>
        <v>0</v>
      </c>
      <c r="BG65" s="155">
        <f t="shared" ca="1" si="44"/>
        <v>8.8493558994817475E-3</v>
      </c>
      <c r="BH65" s="165"/>
      <c r="BI65" s="215">
        <f t="shared" ca="1" si="45"/>
        <v>1.1965622594421505E-2</v>
      </c>
      <c r="BJ65" s="215">
        <f t="shared" ca="1" si="11"/>
        <v>0.58285601827044697</v>
      </c>
      <c r="BK65" s="215">
        <f t="shared" ca="1" si="12"/>
        <v>0</v>
      </c>
      <c r="BL65" s="215">
        <f t="shared" ca="1" si="13"/>
        <v>0</v>
      </c>
      <c r="BM65" s="215">
        <f t="shared" ca="1" si="14"/>
        <v>0</v>
      </c>
      <c r="BN65" s="155">
        <f t="shared" ca="1" si="46"/>
        <v>0.59482164086486844</v>
      </c>
      <c r="BO65" s="165"/>
      <c r="BP65" s="187" cm="1">
        <f t="array" ref="BP65">IFERROR(IF($X65=$X64,BP64,INDEX(Forecast_Capex_Input!AC$12:AC$286,$X65)),0)</f>
        <v>0</v>
      </c>
      <c r="BQ65" s="187" cm="1">
        <f t="array" ref="BQ65">IFERROR(IF($X65=$X64,BQ64,INDEX(Forecast_Capex_Input!AD$12:AD$286,$X65)),0)</f>
        <v>1</v>
      </c>
      <c r="BR65" s="187" cm="1">
        <f t="array" ref="BR65">IFERROR(IF($X65=$X64,BR64,INDEX(Forecast_Capex_Input!AE$12:AE$286,$X65)),0)</f>
        <v>0</v>
      </c>
      <c r="BS65" s="187" cm="1">
        <f t="array" ref="BS65">IFERROR(IF($X65=$X64,BS64,INDEX(Forecast_Capex_Input!AF$12:AF$286,$X65)),0)</f>
        <v>0</v>
      </c>
      <c r="BT65" s="187" cm="1">
        <f t="array" ref="BT65">IFERROR(IF($X65=$X64,BT64,INDEX(Forecast_Capex_Input!AG$12:AG$286,$X65)),0)</f>
        <v>0</v>
      </c>
      <c r="BU65" s="165"/>
      <c r="BV65" s="215">
        <f t="shared" si="15"/>
        <v>0</v>
      </c>
      <c r="BW65" s="215">
        <f t="shared" si="16"/>
        <v>0.52025195899218746</v>
      </c>
      <c r="BX65" s="215">
        <f t="shared" si="17"/>
        <v>0</v>
      </c>
      <c r="BY65" s="215">
        <f t="shared" si="18"/>
        <v>0</v>
      </c>
      <c r="BZ65" s="215">
        <f t="shared" si="19"/>
        <v>0</v>
      </c>
      <c r="CA65" s="155">
        <f t="shared" si="47"/>
        <v>0.52025195899218746</v>
      </c>
      <c r="CB65" s="165"/>
      <c r="CC65" s="215">
        <f t="shared" ca="1" si="20"/>
        <v>0</v>
      </c>
      <c r="CD65" s="215">
        <f t="shared" ca="1" si="21"/>
        <v>0.52330205581524625</v>
      </c>
      <c r="CE65" s="215">
        <f t="shared" ca="1" si="22"/>
        <v>0</v>
      </c>
      <c r="CF65" s="215">
        <f t="shared" ca="1" si="23"/>
        <v>0</v>
      </c>
      <c r="CG65" s="215">
        <f t="shared" ca="1" si="24"/>
        <v>0</v>
      </c>
      <c r="CH65" s="155">
        <f t="shared" ca="1" si="48"/>
        <v>0.52330205581524625</v>
      </c>
      <c r="CI65" s="165"/>
      <c r="CJ65" s="215">
        <f t="shared" ca="1" si="25"/>
        <v>0</v>
      </c>
      <c r="CK65" s="215">
        <f t="shared" ca="1" si="26"/>
        <v>6.2670229150140588E-2</v>
      </c>
      <c r="CL65" s="215">
        <f t="shared" ca="1" si="27"/>
        <v>0</v>
      </c>
      <c r="CM65" s="215">
        <f t="shared" ca="1" si="28"/>
        <v>0</v>
      </c>
      <c r="CN65" s="215">
        <f t="shared" ca="1" si="29"/>
        <v>0</v>
      </c>
      <c r="CO65" s="155">
        <f t="shared" ca="1" si="49"/>
        <v>6.2670229150140588E-2</v>
      </c>
      <c r="CP65" s="165"/>
      <c r="CQ65" s="223">
        <f t="shared" ca="1" si="30"/>
        <v>0</v>
      </c>
      <c r="CR65" s="223">
        <f t="shared" ca="1" si="31"/>
        <v>8.8493558994817475E-3</v>
      </c>
      <c r="CS65" s="223">
        <f t="shared" ca="1" si="32"/>
        <v>0</v>
      </c>
      <c r="CT65" s="223">
        <f t="shared" ca="1" si="33"/>
        <v>0</v>
      </c>
      <c r="CU65" s="223">
        <f t="shared" ca="1" si="34"/>
        <v>0</v>
      </c>
      <c r="CV65" s="155">
        <f t="shared" ca="1" si="50"/>
        <v>8.8493558994817475E-3</v>
      </c>
      <c r="CW65" s="165"/>
      <c r="CX65" s="215">
        <f t="shared" ca="1" si="51"/>
        <v>0</v>
      </c>
      <c r="CY65" s="215">
        <f t="shared" ca="1" si="35"/>
        <v>0.59482164086486855</v>
      </c>
      <c r="CZ65" s="215">
        <f t="shared" ca="1" si="36"/>
        <v>0</v>
      </c>
      <c r="DA65" s="215">
        <f t="shared" ca="1" si="37"/>
        <v>0</v>
      </c>
      <c r="DB65" s="215">
        <f t="shared" ca="1" si="38"/>
        <v>0</v>
      </c>
      <c r="DC65" s="155">
        <f t="shared" ca="1" si="52"/>
        <v>0.59482164086486855</v>
      </c>
      <c r="DD65" s="165"/>
      <c r="DE65" s="188" t="b" cm="1">
        <f t="array" aca="1" ref="DE65" ca="1">OR($G65=Forecast_Capex_Input!$BF$8:$BF$10)</f>
        <v>1</v>
      </c>
      <c r="DF65" s="188" cm="1">
        <f t="array" aca="1" ref="DF65" ca="1">IFERROR(INDEX(Forecast_Capex_Input!BG$12:BG$286,$X65)
*(INDEX(Forecast_Capex_Input!$H$12:$H$286,$X65)=Repex),0)
*$DE65</f>
        <v>0</v>
      </c>
      <c r="DG65" s="188" cm="1">
        <f t="array" aca="1" ref="DG65" ca="1">IFERROR(INDEX(Forecast_Capex_Input!BH$12:BH$286,$X65)
*(INDEX(Forecast_Capex_Input!$H$12:$H$286,$X65)=Repex),0)
*$DE65</f>
        <v>0.25385749554245002</v>
      </c>
      <c r="DH65" s="188" cm="1">
        <f t="array" aca="1" ref="DH65" ca="1">IFERROR(INDEX(Forecast_Capex_Input!BI$12:BI$286,$X65)
*(INDEX(Forecast_Capex_Input!$H$12:$H$286,$X65)=Repex),0)
*$DE65</f>
        <v>0.21530164390540199</v>
      </c>
      <c r="DI65" s="188" cm="1">
        <f t="array" aca="1" ref="DI65" ca="1">IFERROR(INDEX(Forecast_Capex_Input!BJ$12:BJ$286,$X65)
*(INDEX(Forecast_Capex_Input!$H$12:$H$286,$X65)=Repex),0)
*$DE65</f>
        <v>0.53084086055214796</v>
      </c>
      <c r="DJ65" s="188" cm="1">
        <f t="array" aca="1" ref="DJ65" ca="1">IFERROR(INDEX(Forecast_Capex_Input!BK$12:BK$286,$X65)
*(INDEX(Forecast_Capex_Input!$H$12:$H$286,$X65)=Repex),0)
*$DE65</f>
        <v>0</v>
      </c>
      <c r="DK65" s="188" cm="1">
        <f t="array" aca="1" ref="DK65" ca="1">IFERROR(INDEX(Forecast_Capex_Input!BL$12:BL$286,$X65)
*(INDEX(Forecast_Capex_Input!$H$12:$H$286,$X65)=Repex),0)
*$DE65</f>
        <v>0</v>
      </c>
      <c r="DL65" s="165"/>
      <c r="DM65" s="188" t="b" cm="1">
        <f t="array" aca="1" ref="DM65" ca="1">OR($G65=Forecast_Capex_Input!$BN$8:$BN$9)</f>
        <v>0</v>
      </c>
      <c r="DN65" s="188" cm="1">
        <f t="array" aca="1" ref="DN65" ca="1">IFERROR(INDEX(Forecast_Capex_Input!BO$12:BO$286,$X65)
*(INDEX(Forecast_Capex_Input!$H$12:$H$286,$X65)=Repex),0)
*$DM65</f>
        <v>0</v>
      </c>
      <c r="DO65" s="188" cm="1">
        <f t="array" aca="1" ref="DO65" ca="1">IFERROR(INDEX(Forecast_Capex_Input!BP$12:BP$286,$X65)
*(INDEX(Forecast_Capex_Input!$H$12:$H$286,$X65)=Repex),0)
*$DM65</f>
        <v>0</v>
      </c>
      <c r="DP65" s="188" cm="1">
        <f t="array" aca="1" ref="DP65" ca="1">IFERROR(INDEX(Forecast_Capex_Input!BQ$12:BQ$286,$X65)
*(INDEX(Forecast_Capex_Input!$H$12:$H$286,$X65)=Repex),0)
*$DM65</f>
        <v>0</v>
      </c>
      <c r="DQ65" s="188" cm="1">
        <f t="array" aca="1" ref="DQ65" ca="1">IFERROR(INDEX(Forecast_Capex_Input!BR$12:BR$286,$X65)
*(INDEX(Forecast_Capex_Input!$H$12:$H$286,$X65)=Repex),0)
*$DM65</f>
        <v>0</v>
      </c>
      <c r="DR65" s="188" cm="1">
        <f t="array" aca="1" ref="DR65" ca="1">IFERROR(INDEX(Forecast_Capex_Input!BS$12:BS$286,$X65)
*(INDEX(Forecast_Capex_Input!$H$12:$H$286,$X65)=Repex),0)
*$DM65</f>
        <v>0</v>
      </c>
      <c r="DS65" s="165"/>
      <c r="DT65" s="188" t="b" cm="1">
        <f t="array" aca="1" ref="DT65" ca="1">OR($G65=Forecast_Capex_Input!$BU$8:$BU$10)</f>
        <v>0</v>
      </c>
      <c r="DU65" s="188" cm="1">
        <f t="array" aca="1" ref="DU65" ca="1">IFERROR(INDEX(Forecast_Capex_Input!BV$12:BV$286,$X65)
*(INDEX(Forecast_Capex_Input!$H$12:$H$286,$X65)=Repex),0)
*$DT65</f>
        <v>0</v>
      </c>
      <c r="DV65" s="188" cm="1">
        <f t="array" aca="1" ref="DV65" ca="1">IFERROR(INDEX(Forecast_Capex_Input!BW$12:BW$286,$X65)
*(INDEX(Forecast_Capex_Input!$H$12:$H$286,$X65)=Repex),0)
*$DT65</f>
        <v>0</v>
      </c>
      <c r="DW65" s="188" cm="1">
        <f t="array" aca="1" ref="DW65" ca="1">IFERROR(INDEX(Forecast_Capex_Input!BX$12:BX$286,$X65)
*(INDEX(Forecast_Capex_Input!$H$12:$H$286,$X65)=Repex),0)
*$DT65</f>
        <v>0</v>
      </c>
      <c r="DX65" s="188" cm="1">
        <f t="array" aca="1" ref="DX65" ca="1">IFERROR(INDEX(Forecast_Capex_Input!BY$12:BY$286,$X65)
*(INDEX(Forecast_Capex_Input!$H$12:$H$286,$X65)=Repex),0)
*$DT65</f>
        <v>0</v>
      </c>
      <c r="DY65" s="188" cm="1">
        <f t="array" aca="1" ref="DY65" ca="1">IFERROR(INDEX(Forecast_Capex_Input!BZ$12:BZ$286,$X65)
*(INDEX(Forecast_Capex_Input!$H$12:$H$286,$X65)=Repex),0)
*$DT65</f>
        <v>0</v>
      </c>
      <c r="DZ65" s="188" cm="1">
        <f t="array" aca="1" ref="DZ65" ca="1">IFERROR(INDEX(Forecast_Capex_Input!CA$12:CA$286,$X65)
*(INDEX(Forecast_Capex_Input!$H$12:$H$286,$X65)=Repex),0)
*$DT65</f>
        <v>0</v>
      </c>
      <c r="EA65" s="188" cm="1">
        <f t="array" aca="1" ref="EA65" ca="1">IFERROR(INDEX(Forecast_Capex_Input!CB$12:CB$286,$X65)
*(INDEX(Forecast_Capex_Input!$H$12:$H$286,$X65)=Repex),0)
*$DT65</f>
        <v>0</v>
      </c>
      <c r="EB65" s="188" cm="1">
        <f t="array" aca="1" ref="EB65" ca="1">IFERROR(INDEX(Forecast_Capex_Input!CC$12:CC$286,$X65)
*(INDEX(Forecast_Capex_Input!$H$12:$H$286,$X65)=Repex),0)
*$DT65</f>
        <v>0</v>
      </c>
      <c r="EC65" s="165"/>
      <c r="ED65" s="226" t="str">
        <f t="shared" si="39"/>
        <v>N/A</v>
      </c>
      <c r="EE65" s="174" t="s">
        <v>15</v>
      </c>
    </row>
    <row r="66" spans="3:135" x14ac:dyDescent="0.2">
      <c r="C66" s="174">
        <f t="shared" si="40"/>
        <v>56</v>
      </c>
      <c r="D66" s="167" t="str" cm="1">
        <f t="array" ref="D66">IFERROR(INDEX(Forecast_Capex_Input!$D$12:$D$286,$X66),NA)</f>
        <v>Line 12 Refurbishment</v>
      </c>
      <c r="E66" s="172" t="b" cm="1">
        <f t="array" ref="E66">IF($X66=NA,NA,INDEX(Forecast_Capex_Input!$E$12:$E$286,$X66))</f>
        <v>1</v>
      </c>
      <c r="F66" s="167" t="str" cm="1">
        <f t="array" aca="1" ref="F66" ca="1">IFERROR(INDEX(General!$E$25:$E$26,$Y66),NA)</f>
        <v>Non-Labour</v>
      </c>
      <c r="G66" s="167" t="str" cm="1">
        <f t="array" aca="1" ref="G66" ca="1">IFERROR(INDEX(Forecast_Capex_Input!$AI$11:$BB$11,$AA66),NA)</f>
        <v>Transmission Lines</v>
      </c>
      <c r="H66" s="189" cm="1">
        <f t="array" aca="1" ref="H66" ca="1">IFERROR(INDEX(Forecast_Capex_Input!$AI$12:$BB$286,$X66,$AA66),NA)</f>
        <v>1</v>
      </c>
      <c r="I66" s="199" t="str" cm="1">
        <f t="array" ref="I66">IFERROR(INDEX(Forecast_Capex_Input!$F$12:$F$286,$X66),NA)</f>
        <v>Replacement Expenditure</v>
      </c>
      <c r="J66" s="199" t="str" cm="1">
        <f t="array" ref="J66">IFERROR(INDEX(Forecast_Capex_Input!G$12:G$286,$X66),NA)</f>
        <v>Transmission Lines</v>
      </c>
      <c r="K66" s="199" t="str" cm="1">
        <f t="array" ref="K66">IFERROR(INDEX(Forecast_Capex_Input!H$12:H$286,$X66),NA)</f>
        <v>Repex</v>
      </c>
      <c r="L66" s="199" t="str" cm="1">
        <f t="array" ref="L66">IFERROR(INDEX(Forecast_Capex_Input!I$12:I$286,$X66),NA)</f>
        <v>N/A</v>
      </c>
      <c r="M66" s="199" t="str" cm="1">
        <f t="array" ref="M66">IFERROR(INDEX(Forecast_Capex_Input!J$12:J$286,$X66),NA)</f>
        <v>N/A</v>
      </c>
      <c r="N66" s="199" t="str" cm="1">
        <f t="array" ref="N66">IFERROR(INDEX(Forecast_Capex_Input!K$12:K$286,$X66),NA)</f>
        <v>TL - Transmission towers</v>
      </c>
      <c r="O66" s="199" t="str" cm="1">
        <f t="array" ref="O66">IFERROR(INDEX(Forecast_Capex_Input!L$12:L$286,$X66),NA)</f>
        <v>TL - Safe and Reliable Network</v>
      </c>
      <c r="P66" s="199" t="str" cm="1">
        <f t="array" ref="P66">IFERROR(INDEX(Forecast_Capex_Input!M$12:M$286,$X66),NA)</f>
        <v>N/A</v>
      </c>
      <c r="Q66" s="172" t="str" cm="1">
        <f t="array" ref="Q66">IFERROR(INDEX(Forecast_Capex_Input!N$12:N$286,$X66),NA)</f>
        <v>Yes</v>
      </c>
      <c r="R66" s="265" cm="1">
        <f t="array" ref="R66">IFERROR(INDEX(Forecast_Capex_Input!O$12:O$286,$X66),0)</f>
        <v>0</v>
      </c>
      <c r="S66" s="172" t="str" cm="1">
        <f t="array" ref="S66">IFERROR(INDEX(Forecast_Capex_Input!P$12:P$286,$X66),0)</f>
        <v>Safety security &amp; reliability</v>
      </c>
      <c r="T66" s="199" t="str" cm="1">
        <f t="array" aca="1" ref="T66" ca="1">IFERROR(INDEX(General!$K$84:$K$103,$AA66),NA)</f>
        <v>Transmission Lines (2018 onwards)</v>
      </c>
      <c r="U66" s="188" cm="1">
        <f t="array" aca="1" ref="U66" ca="1">IFERROR(
IF($F66=General!$E$25,INDEX(Forecast_Capex_Input!S$12:S$286,$X66),
INDEX(Forecast_Capex_Input!T$12:T$286,$X66)),0)</f>
        <v>0.87119963040342341</v>
      </c>
      <c r="V66" s="222" t="b">
        <f>IFERROR(INDEX(Overheads!$T$19:$T$26,MATCH($I66,Overheads!$E$19:$E$26,0)),FALSE)</f>
        <v>1</v>
      </c>
      <c r="W66" s="165"/>
      <c r="X66" s="174">
        <f>IFERROR(
IF(MATCH($C66,Forecast_Capex_Input!$CI$12:$CI$286,1)+1&gt;MAX(Forecast_Capex_Input!$C$12:$C$286),NA,
MATCH($C66,Forecast_Capex_Input!$CI$12:$CI$286,1)+1),1)</f>
        <v>21</v>
      </c>
      <c r="Y66" s="174" cm="1">
        <f t="array" aca="1" ref="Y66" ca="1">IFERROR(
IF(X65&lt;&gt;X66,1,
IF(COUNTIF(OFFSET(Y65,0,0,-INDEX(Forecast_Capex_Input!$CG$12:$CG$286,$X66)),Y65)=INDEX(Forecast_Capex_Input!$CG$12:$CG$286,$X66),Y65+1,Y65)),NA)</f>
        <v>2</v>
      </c>
      <c r="Z66" s="174" cm="1">
        <f t="array" ref="Z66">IFERROR($C66-IF($X66=1,1,INDEX(Forecast_Capex_Input!$CI$12:$CI$286,$X66-1))+1,NA)</f>
        <v>2</v>
      </c>
      <c r="AA66" s="174" cm="1">
        <f t="array" aca="1" ref="AA66" ca="1">IFERROR(IF(Y66=1,
INDEX(Forecast_Capex_Input!$AI$10:$BB$10,SMALL(IF(INDEX(Forecast_Capex_Input!$AI$12:$BB$286,$X66,0)&gt;0,COLUMN(Forecast_Capex_Input!$AI$10:$BB$10)-COLUMN(Forecast_Capex_Input!$AI$12)+1),ROWS(OFFSET(AA65,0,0,-$Z66)))),
OFFSET(AA65,-INDEX(Forecast_Capex_Input!$CG$12:$CG$286,$X66)+1,0)),NA)</f>
        <v>1</v>
      </c>
      <c r="AB66" s="174">
        <f t="shared" ca="1" si="9"/>
        <v>2</v>
      </c>
      <c r="AC66" s="222" t="b">
        <f t="shared" si="41"/>
        <v>0</v>
      </c>
      <c r="AD66" s="220" t="b">
        <v>0</v>
      </c>
      <c r="AE66" s="222" t="b">
        <f t="shared" si="10"/>
        <v>1</v>
      </c>
      <c r="AF66" s="165"/>
      <c r="AG66" s="215">
        <v>6.9953211741097296E-2</v>
      </c>
      <c r="AH66" s="215">
        <v>3.4490065226935278</v>
      </c>
      <c r="AI66" s="215">
        <v>0</v>
      </c>
      <c r="AJ66" s="215">
        <v>0</v>
      </c>
      <c r="AK66" s="215">
        <v>0</v>
      </c>
      <c r="AL66" s="155">
        <v>3.5189597344346253</v>
      </c>
      <c r="AM66" s="165"/>
      <c r="AN66" s="215" cm="1">
        <f t="array" aca="1" ref="AN66" ca="1">IFERROR(INDEX(General!O$33:O$34,$AB66)
*AG66,0)</f>
        <v>6.9953211741097296E-2</v>
      </c>
      <c r="AO66" s="215" cm="1">
        <f t="array" aca="1" ref="AO66" ca="1">IFERROR(INDEX(General!P$33:P$34,$AB66)
*AH66,0)</f>
        <v>3.4490065226935278</v>
      </c>
      <c r="AP66" s="215" cm="1">
        <f t="array" aca="1" ref="AP66" ca="1">IFERROR(INDEX(General!Q$33:Q$34,$AB66)
*AI66,0)</f>
        <v>0</v>
      </c>
      <c r="AQ66" s="215" cm="1">
        <f t="array" aca="1" ref="AQ66" ca="1">IFERROR(INDEX(General!R$33:R$34,$AB66)
*AJ66,0)</f>
        <v>0</v>
      </c>
      <c r="AR66" s="215" cm="1">
        <f t="array" aca="1" ref="AR66" ca="1">IFERROR(INDEX(General!S$33:S$34,$AB66)
*AK66,0)</f>
        <v>0</v>
      </c>
      <c r="AS66" s="155">
        <f t="shared" ca="1" si="42"/>
        <v>3.5189597344346253</v>
      </c>
      <c r="AT66" s="165"/>
      <c r="AU66" s="215">
        <f ca="1">IF($AE66=FALSE,AN66*Overheads!$R$24*$V66,
IFERROR(Overheads!$O$49*$V66*AN66,0)
+IFERROR(Overheads!Q$59*$V66*(AN66/Overheads!Q$68),0))</f>
        <v>9.7980942191581294E-3</v>
      </c>
      <c r="AV66" s="215">
        <f ca="1">IF($AE66=FALSE,AO66*Overheads!$R$24*$V66,
IFERROR(Overheads!$O$49*$V66*AO66,0)
+IFERROR(Overheads!R$59*$V66*(AO66/Overheads!R$68),0))</f>
        <v>0.41164044758744739</v>
      </c>
      <c r="AW66" s="215">
        <f ca="1">IF($AE66=FALSE,AP66*Overheads!$R$24*$V66,
IFERROR(Overheads!$O$49*$V66*AP66,0)
+IFERROR(Overheads!S$59*$V66*(AP66/Overheads!S$68),0))</f>
        <v>0</v>
      </c>
      <c r="AX66" s="215">
        <f ca="1">IF($AE66=FALSE,AQ66*Overheads!$R$24*$V66,
IFERROR(Overheads!$O$49*$V66*AQ66,0)
+IFERROR(Overheads!T$59*$V66*(AQ66/Overheads!T$68),0))</f>
        <v>0</v>
      </c>
      <c r="AY66" s="215">
        <f ca="1">IF($AE66=FALSE,AR66*Overheads!$R$24*$V66,
IFERROR(Overheads!$O$49*$V66*AR66,0)
+IFERROR(Overheads!U$59*$V66*(AR66/Overheads!U$68),0))</f>
        <v>0</v>
      </c>
      <c r="AZ66" s="155">
        <f t="shared" ca="1" si="43"/>
        <v>0.4214385418066055</v>
      </c>
      <c r="BA66" s="165"/>
      <c r="BB66" s="215">
        <f ca="1">IF($AE66=FALSE,AN66*Overheads!$S$25,
IFERROR(Overheads!$O$50*AN66,0)
+IFERROR(Overheads!Q$60*(AN66/Overheads!Q$66),0))</f>
        <v>1.3150370681807974E-3</v>
      </c>
      <c r="BC66" s="215">
        <f ca="1">IF($AE66=FALSE,AO66*Overheads!$S$25,
IFERROR(Overheads!$O$50*AO66,0)
+IFERROR(Overheads!R$60*(AO66/Overheads!R$66),0))</f>
        <v>5.8193713911319125E-2</v>
      </c>
      <c r="BD66" s="215">
        <f ca="1">IF($AE66=FALSE,AP66*Overheads!$S$25,
IFERROR(Overheads!$O$50*AP66,0)
+IFERROR(Overheads!S$60*(AP66/Overheads!S$66),0))</f>
        <v>0</v>
      </c>
      <c r="BE66" s="215">
        <f ca="1">IF($AE66=FALSE,AQ66*Overheads!$S$25,
IFERROR(Overheads!$O$50*AQ66,0)
+IFERROR(Overheads!T$60*(AQ66/Overheads!T$66),0))</f>
        <v>0</v>
      </c>
      <c r="BF66" s="215">
        <f ca="1">IF($AE66=FALSE,AR66*Overheads!$S$25,
IFERROR(Overheads!$O$50*AR66,0)
+IFERROR(Overheads!U$60*(AR66/Overheads!U$66),0))</f>
        <v>0</v>
      </c>
      <c r="BG66" s="155">
        <f t="shared" ca="1" si="44"/>
        <v>5.9508750979499925E-2</v>
      </c>
      <c r="BH66" s="165"/>
      <c r="BI66" s="215">
        <f t="shared" ca="1" si="45"/>
        <v>8.1066343028436225E-2</v>
      </c>
      <c r="BJ66" s="215">
        <f t="shared" ca="1" si="11"/>
        <v>3.9188406841922943</v>
      </c>
      <c r="BK66" s="215">
        <f t="shared" ca="1" si="12"/>
        <v>0</v>
      </c>
      <c r="BL66" s="215">
        <f t="shared" ca="1" si="13"/>
        <v>0</v>
      </c>
      <c r="BM66" s="215">
        <f t="shared" ca="1" si="14"/>
        <v>0</v>
      </c>
      <c r="BN66" s="155">
        <f t="shared" ca="1" si="46"/>
        <v>3.9999070272207304</v>
      </c>
      <c r="BO66" s="165"/>
      <c r="BP66" s="187" cm="1">
        <f t="array" ref="BP66">IFERROR(IF($X66=$X65,BP65,INDEX(Forecast_Capex_Input!AC$12:AC$286,$X66)),0)</f>
        <v>0</v>
      </c>
      <c r="BQ66" s="187" cm="1">
        <f t="array" ref="BQ66">IFERROR(IF($X66=$X65,BQ65,INDEX(Forecast_Capex_Input!AD$12:AD$286,$X66)),0)</f>
        <v>1</v>
      </c>
      <c r="BR66" s="187" cm="1">
        <f t="array" ref="BR66">IFERROR(IF($X66=$X65,BR65,INDEX(Forecast_Capex_Input!AE$12:AE$286,$X66)),0)</f>
        <v>0</v>
      </c>
      <c r="BS66" s="187" cm="1">
        <f t="array" ref="BS66">IFERROR(IF($X66=$X65,BS65,INDEX(Forecast_Capex_Input!AF$12:AF$286,$X66)),0)</f>
        <v>0</v>
      </c>
      <c r="BT66" s="187" cm="1">
        <f t="array" ref="BT66">IFERROR(IF($X66=$X65,BT65,INDEX(Forecast_Capex_Input!AG$12:AG$286,$X66)),0)</f>
        <v>0</v>
      </c>
      <c r="BU66" s="165"/>
      <c r="BV66" s="215">
        <f t="shared" si="15"/>
        <v>0</v>
      </c>
      <c r="BW66" s="215">
        <f t="shared" si="16"/>
        <v>3.5189597344346253</v>
      </c>
      <c r="BX66" s="215">
        <f t="shared" si="17"/>
        <v>0</v>
      </c>
      <c r="BY66" s="215">
        <f t="shared" si="18"/>
        <v>0</v>
      </c>
      <c r="BZ66" s="215">
        <f t="shared" si="19"/>
        <v>0</v>
      </c>
      <c r="CA66" s="155">
        <f t="shared" si="47"/>
        <v>3.5189597344346253</v>
      </c>
      <c r="CB66" s="165"/>
      <c r="CC66" s="215">
        <f t="shared" ca="1" si="20"/>
        <v>0</v>
      </c>
      <c r="CD66" s="215">
        <f t="shared" ca="1" si="21"/>
        <v>3.5189597344346253</v>
      </c>
      <c r="CE66" s="215">
        <f t="shared" ca="1" si="22"/>
        <v>0</v>
      </c>
      <c r="CF66" s="215">
        <f t="shared" ca="1" si="23"/>
        <v>0</v>
      </c>
      <c r="CG66" s="215">
        <f t="shared" ca="1" si="24"/>
        <v>0</v>
      </c>
      <c r="CH66" s="155">
        <f t="shared" ca="1" si="48"/>
        <v>3.5189597344346253</v>
      </c>
      <c r="CI66" s="165"/>
      <c r="CJ66" s="215">
        <f t="shared" ca="1" si="25"/>
        <v>0</v>
      </c>
      <c r="CK66" s="215">
        <f t="shared" ca="1" si="26"/>
        <v>0.4214385418066055</v>
      </c>
      <c r="CL66" s="215">
        <f t="shared" ca="1" si="27"/>
        <v>0</v>
      </c>
      <c r="CM66" s="215">
        <f t="shared" ca="1" si="28"/>
        <v>0</v>
      </c>
      <c r="CN66" s="215">
        <f t="shared" ca="1" si="29"/>
        <v>0</v>
      </c>
      <c r="CO66" s="155">
        <f t="shared" ca="1" si="49"/>
        <v>0.4214385418066055</v>
      </c>
      <c r="CP66" s="165"/>
      <c r="CQ66" s="223">
        <f t="shared" ca="1" si="30"/>
        <v>0</v>
      </c>
      <c r="CR66" s="223">
        <f t="shared" ca="1" si="31"/>
        <v>5.9508750979499925E-2</v>
      </c>
      <c r="CS66" s="223">
        <f t="shared" ca="1" si="32"/>
        <v>0</v>
      </c>
      <c r="CT66" s="223">
        <f t="shared" ca="1" si="33"/>
        <v>0</v>
      </c>
      <c r="CU66" s="223">
        <f t="shared" ca="1" si="34"/>
        <v>0</v>
      </c>
      <c r="CV66" s="155">
        <f t="shared" ca="1" si="50"/>
        <v>5.9508750979499925E-2</v>
      </c>
      <c r="CW66" s="165"/>
      <c r="CX66" s="215">
        <f t="shared" ca="1" si="51"/>
        <v>0</v>
      </c>
      <c r="CY66" s="215">
        <f t="shared" ca="1" si="35"/>
        <v>3.9999070272207309</v>
      </c>
      <c r="CZ66" s="215">
        <f t="shared" ca="1" si="36"/>
        <v>0</v>
      </c>
      <c r="DA66" s="215">
        <f t="shared" ca="1" si="37"/>
        <v>0</v>
      </c>
      <c r="DB66" s="215">
        <f t="shared" ca="1" si="38"/>
        <v>0</v>
      </c>
      <c r="DC66" s="155">
        <f t="shared" ca="1" si="52"/>
        <v>3.9999070272207309</v>
      </c>
      <c r="DD66" s="165"/>
      <c r="DE66" s="188" t="b" cm="1">
        <f t="array" aca="1" ref="DE66" ca="1">OR($G66=Forecast_Capex_Input!$BF$8:$BF$10)</f>
        <v>1</v>
      </c>
      <c r="DF66" s="188" cm="1">
        <f t="array" aca="1" ref="DF66" ca="1">IFERROR(INDEX(Forecast_Capex_Input!BG$12:BG$286,$X66)
*(INDEX(Forecast_Capex_Input!$H$12:$H$286,$X66)=Repex),0)
*$DE66</f>
        <v>0</v>
      </c>
      <c r="DG66" s="188" cm="1">
        <f t="array" aca="1" ref="DG66" ca="1">IFERROR(INDEX(Forecast_Capex_Input!BH$12:BH$286,$X66)
*(INDEX(Forecast_Capex_Input!$H$12:$H$286,$X66)=Repex),0)
*$DE66</f>
        <v>0.25385749554245002</v>
      </c>
      <c r="DH66" s="188" cm="1">
        <f t="array" aca="1" ref="DH66" ca="1">IFERROR(INDEX(Forecast_Capex_Input!BI$12:BI$286,$X66)
*(INDEX(Forecast_Capex_Input!$H$12:$H$286,$X66)=Repex),0)
*$DE66</f>
        <v>0.21530164390540199</v>
      </c>
      <c r="DI66" s="188" cm="1">
        <f t="array" aca="1" ref="DI66" ca="1">IFERROR(INDEX(Forecast_Capex_Input!BJ$12:BJ$286,$X66)
*(INDEX(Forecast_Capex_Input!$H$12:$H$286,$X66)=Repex),0)
*$DE66</f>
        <v>0.53084086055214796</v>
      </c>
      <c r="DJ66" s="188" cm="1">
        <f t="array" aca="1" ref="DJ66" ca="1">IFERROR(INDEX(Forecast_Capex_Input!BK$12:BK$286,$X66)
*(INDEX(Forecast_Capex_Input!$H$12:$H$286,$X66)=Repex),0)
*$DE66</f>
        <v>0</v>
      </c>
      <c r="DK66" s="188" cm="1">
        <f t="array" aca="1" ref="DK66" ca="1">IFERROR(INDEX(Forecast_Capex_Input!BL$12:BL$286,$X66)
*(INDEX(Forecast_Capex_Input!$H$12:$H$286,$X66)=Repex),0)
*$DE66</f>
        <v>0</v>
      </c>
      <c r="DL66" s="165"/>
      <c r="DM66" s="188" t="b" cm="1">
        <f t="array" aca="1" ref="DM66" ca="1">OR($G66=Forecast_Capex_Input!$BN$8:$BN$9)</f>
        <v>0</v>
      </c>
      <c r="DN66" s="188" cm="1">
        <f t="array" aca="1" ref="DN66" ca="1">IFERROR(INDEX(Forecast_Capex_Input!BO$12:BO$286,$X66)
*(INDEX(Forecast_Capex_Input!$H$12:$H$286,$X66)=Repex),0)
*$DM66</f>
        <v>0</v>
      </c>
      <c r="DO66" s="188" cm="1">
        <f t="array" aca="1" ref="DO66" ca="1">IFERROR(INDEX(Forecast_Capex_Input!BP$12:BP$286,$X66)
*(INDEX(Forecast_Capex_Input!$H$12:$H$286,$X66)=Repex),0)
*$DM66</f>
        <v>0</v>
      </c>
      <c r="DP66" s="188" cm="1">
        <f t="array" aca="1" ref="DP66" ca="1">IFERROR(INDEX(Forecast_Capex_Input!BQ$12:BQ$286,$X66)
*(INDEX(Forecast_Capex_Input!$H$12:$H$286,$X66)=Repex),0)
*$DM66</f>
        <v>0</v>
      </c>
      <c r="DQ66" s="188" cm="1">
        <f t="array" aca="1" ref="DQ66" ca="1">IFERROR(INDEX(Forecast_Capex_Input!BR$12:BR$286,$X66)
*(INDEX(Forecast_Capex_Input!$H$12:$H$286,$X66)=Repex),0)
*$DM66</f>
        <v>0</v>
      </c>
      <c r="DR66" s="188" cm="1">
        <f t="array" aca="1" ref="DR66" ca="1">IFERROR(INDEX(Forecast_Capex_Input!BS$12:BS$286,$X66)
*(INDEX(Forecast_Capex_Input!$H$12:$H$286,$X66)=Repex),0)
*$DM66</f>
        <v>0</v>
      </c>
      <c r="DS66" s="165"/>
      <c r="DT66" s="188" t="b" cm="1">
        <f t="array" aca="1" ref="DT66" ca="1">OR($G66=Forecast_Capex_Input!$BU$8:$BU$10)</f>
        <v>0</v>
      </c>
      <c r="DU66" s="188" cm="1">
        <f t="array" aca="1" ref="DU66" ca="1">IFERROR(INDEX(Forecast_Capex_Input!BV$12:BV$286,$X66)
*(INDEX(Forecast_Capex_Input!$H$12:$H$286,$X66)=Repex),0)
*$DT66</f>
        <v>0</v>
      </c>
      <c r="DV66" s="188" cm="1">
        <f t="array" aca="1" ref="DV66" ca="1">IFERROR(INDEX(Forecast_Capex_Input!BW$12:BW$286,$X66)
*(INDEX(Forecast_Capex_Input!$H$12:$H$286,$X66)=Repex),0)
*$DT66</f>
        <v>0</v>
      </c>
      <c r="DW66" s="188" cm="1">
        <f t="array" aca="1" ref="DW66" ca="1">IFERROR(INDEX(Forecast_Capex_Input!BX$12:BX$286,$X66)
*(INDEX(Forecast_Capex_Input!$H$12:$H$286,$X66)=Repex),0)
*$DT66</f>
        <v>0</v>
      </c>
      <c r="DX66" s="188" cm="1">
        <f t="array" aca="1" ref="DX66" ca="1">IFERROR(INDEX(Forecast_Capex_Input!BY$12:BY$286,$X66)
*(INDEX(Forecast_Capex_Input!$H$12:$H$286,$X66)=Repex),0)
*$DT66</f>
        <v>0</v>
      </c>
      <c r="DY66" s="188" cm="1">
        <f t="array" aca="1" ref="DY66" ca="1">IFERROR(INDEX(Forecast_Capex_Input!BZ$12:BZ$286,$X66)
*(INDEX(Forecast_Capex_Input!$H$12:$H$286,$X66)=Repex),0)
*$DT66</f>
        <v>0</v>
      </c>
      <c r="DZ66" s="188" cm="1">
        <f t="array" aca="1" ref="DZ66" ca="1">IFERROR(INDEX(Forecast_Capex_Input!CA$12:CA$286,$X66)
*(INDEX(Forecast_Capex_Input!$H$12:$H$286,$X66)=Repex),0)
*$DT66</f>
        <v>0</v>
      </c>
      <c r="EA66" s="188" cm="1">
        <f t="array" aca="1" ref="EA66" ca="1">IFERROR(INDEX(Forecast_Capex_Input!CB$12:CB$286,$X66)
*(INDEX(Forecast_Capex_Input!$H$12:$H$286,$X66)=Repex),0)
*$DT66</f>
        <v>0</v>
      </c>
      <c r="EB66" s="188" cm="1">
        <f t="array" aca="1" ref="EB66" ca="1">IFERROR(INDEX(Forecast_Capex_Input!CC$12:CC$286,$X66)
*(INDEX(Forecast_Capex_Input!$H$12:$H$286,$X66)=Repex),0)
*$DT66</f>
        <v>0</v>
      </c>
      <c r="EC66" s="165"/>
      <c r="ED66" s="226" t="str">
        <f t="shared" si="39"/>
        <v>N/A</v>
      </c>
      <c r="EE66" s="174" t="s">
        <v>15</v>
      </c>
    </row>
    <row r="67" spans="3:135" x14ac:dyDescent="0.2">
      <c r="C67" s="174">
        <f t="shared" si="40"/>
        <v>57</v>
      </c>
      <c r="D67" s="167" t="str" cm="1">
        <f t="array" ref="D67">IFERROR(INDEX(Forecast_Capex_Input!$D$12:$D$286,$X67),NA)</f>
        <v>Line 12/76 Refurbishment</v>
      </c>
      <c r="E67" s="172" t="b" cm="1">
        <f t="array" ref="E67">IF($X67=NA,NA,INDEX(Forecast_Capex_Input!$E$12:$E$286,$X67))</f>
        <v>1</v>
      </c>
      <c r="F67" s="167" t="str" cm="1">
        <f t="array" aca="1" ref="F67" ca="1">IFERROR(INDEX(General!$E$25:$E$26,$Y67),NA)</f>
        <v>Labour</v>
      </c>
      <c r="G67" s="167" t="str" cm="1">
        <f t="array" aca="1" ref="G67" ca="1">IFERROR(INDEX(Forecast_Capex_Input!$AI$11:$BB$11,$AA67),NA)</f>
        <v>Transmission Lines</v>
      </c>
      <c r="H67" s="189" cm="1">
        <f t="array" aca="1" ref="H67" ca="1">IFERROR(INDEX(Forecast_Capex_Input!$AI$12:$BB$286,$X67,$AA67),NA)</f>
        <v>1</v>
      </c>
      <c r="I67" s="199" t="str" cm="1">
        <f t="array" ref="I67">IFERROR(INDEX(Forecast_Capex_Input!$F$12:$F$286,$X67),NA)</f>
        <v>Replacement Expenditure</v>
      </c>
      <c r="J67" s="199" t="str" cm="1">
        <f t="array" ref="J67">IFERROR(INDEX(Forecast_Capex_Input!G$12:G$286,$X67),NA)</f>
        <v>Transmission Lines</v>
      </c>
      <c r="K67" s="199" t="str" cm="1">
        <f t="array" ref="K67">IFERROR(INDEX(Forecast_Capex_Input!H$12:H$286,$X67),NA)</f>
        <v>Repex</v>
      </c>
      <c r="L67" s="199" t="str" cm="1">
        <f t="array" ref="L67">IFERROR(INDEX(Forecast_Capex_Input!I$12:I$286,$X67),NA)</f>
        <v>N/A</v>
      </c>
      <c r="M67" s="199" t="str" cm="1">
        <f t="array" ref="M67">IFERROR(INDEX(Forecast_Capex_Input!J$12:J$286,$X67),NA)</f>
        <v>N/A</v>
      </c>
      <c r="N67" s="199" t="str" cm="1">
        <f t="array" ref="N67">IFERROR(INDEX(Forecast_Capex_Input!K$12:K$286,$X67),NA)</f>
        <v>TL - Transmission towers</v>
      </c>
      <c r="O67" s="199" t="str" cm="1">
        <f t="array" ref="O67">IFERROR(INDEX(Forecast_Capex_Input!L$12:L$286,$X67),NA)</f>
        <v>TL - Safe and Reliable Network</v>
      </c>
      <c r="P67" s="199" t="str" cm="1">
        <f t="array" ref="P67">IFERROR(INDEX(Forecast_Capex_Input!M$12:M$286,$X67),NA)</f>
        <v>N/A</v>
      </c>
      <c r="Q67" s="172" t="str" cm="1">
        <f t="array" ref="Q67">IFERROR(INDEX(Forecast_Capex_Input!N$12:N$286,$X67),NA)</f>
        <v>No</v>
      </c>
      <c r="R67" s="265" cm="1">
        <f t="array" ref="R67">IFERROR(INDEX(Forecast_Capex_Input!O$12:O$286,$X67),0)</f>
        <v>0</v>
      </c>
      <c r="S67" s="172" t="str" cm="1">
        <f t="array" ref="S67">IFERROR(INDEX(Forecast_Capex_Input!P$12:P$286,$X67),0)</f>
        <v>Safety security &amp; reliability</v>
      </c>
      <c r="T67" s="199" t="str" cm="1">
        <f t="array" aca="1" ref="T67" ca="1">IFERROR(INDEX(General!$K$84:$K$103,$AA67),NA)</f>
        <v>Transmission Lines (2018 onwards)</v>
      </c>
      <c r="U67" s="188" cm="1">
        <f t="array" aca="1" ref="U67" ca="1">IFERROR(
IF($F67=General!$E$25,INDEX(Forecast_Capex_Input!S$12:S$286,$X67),
INDEX(Forecast_Capex_Input!T$12:T$286,$X67)),0)</f>
        <v>0.13150659619346663</v>
      </c>
      <c r="V67" s="222" t="b">
        <f>IFERROR(INDEX(Overheads!$T$19:$T$26,MATCH($I67,Overheads!$E$19:$E$26,0)),FALSE)</f>
        <v>1</v>
      </c>
      <c r="W67" s="165"/>
      <c r="X67" s="174">
        <f>IFERROR(
IF(MATCH($C67,Forecast_Capex_Input!$CI$12:$CI$286,1)+1&gt;MAX(Forecast_Capex_Input!$C$12:$C$286),NA,
MATCH($C67,Forecast_Capex_Input!$CI$12:$CI$286,1)+1),1)</f>
        <v>22</v>
      </c>
      <c r="Y67" s="174" cm="1">
        <f t="array" aca="1" ref="Y67" ca="1">IFERROR(
IF(X66&lt;&gt;X67,1,
IF(COUNTIF(OFFSET(Y66,0,0,-INDEX(Forecast_Capex_Input!$CG$12:$CG$286,$X67)),Y66)=INDEX(Forecast_Capex_Input!$CG$12:$CG$286,$X67),Y66+1,Y66)),NA)</f>
        <v>1</v>
      </c>
      <c r="Z67" s="174" cm="1">
        <f t="array" ref="Z67">IFERROR($C67-IF($X67=1,1,INDEX(Forecast_Capex_Input!$CI$12:$CI$286,$X67-1))+1,NA)</f>
        <v>1</v>
      </c>
      <c r="AA67" s="174" cm="1">
        <f t="array" aca="1" ref="AA67" ca="1">IFERROR(IF(Y67=1,
INDEX(Forecast_Capex_Input!$AI$10:$BB$10,SMALL(IF(INDEX(Forecast_Capex_Input!$AI$12:$BB$286,$X67,0)&gt;0,COLUMN(Forecast_Capex_Input!$AI$10:$BB$10)-COLUMN(Forecast_Capex_Input!$AI$12)+1),ROWS(OFFSET(AA66,0,0,-$Z67)))),
OFFSET(AA66,-INDEX(Forecast_Capex_Input!$CG$12:$CG$286,$X67)+1,0)),NA)</f>
        <v>1</v>
      </c>
      <c r="AB67" s="174">
        <f t="shared" ca="1" si="9"/>
        <v>1</v>
      </c>
      <c r="AC67" s="222" t="b">
        <f t="shared" si="41"/>
        <v>0</v>
      </c>
      <c r="AD67" s="220" t="b">
        <v>0</v>
      </c>
      <c r="AE67" s="222" t="b">
        <f t="shared" si="10"/>
        <v>1</v>
      </c>
      <c r="AF67" s="165"/>
      <c r="AG67" s="215">
        <v>0.62346288540080208</v>
      </c>
      <c r="AH67" s="215">
        <v>3.307896109384717E-2</v>
      </c>
      <c r="AI67" s="215">
        <v>0</v>
      </c>
      <c r="AJ67" s="215">
        <v>0</v>
      </c>
      <c r="AK67" s="215">
        <v>0</v>
      </c>
      <c r="AL67" s="155">
        <v>0.65654184649464931</v>
      </c>
      <c r="AM67" s="165"/>
      <c r="AN67" s="215" cm="1">
        <f t="array" aca="1" ref="AN67" ca="1">IFERROR(INDEX(General!O$33:O$34,$AB67)
*AG67,0)</f>
        <v>0.62245204347495209</v>
      </c>
      <c r="AO67" s="215" cm="1">
        <f t="array" aca="1" ref="AO67" ca="1">IFERROR(INDEX(General!P$33:P$34,$AB67)
*AH67,0)</f>
        <v>3.3277915263108332E-2</v>
      </c>
      <c r="AP67" s="215" cm="1">
        <f t="array" aca="1" ref="AP67" ca="1">IFERROR(INDEX(General!Q$33:Q$34,$AB67)
*AI67,0)</f>
        <v>0</v>
      </c>
      <c r="AQ67" s="215" cm="1">
        <f t="array" aca="1" ref="AQ67" ca="1">IFERROR(INDEX(General!R$33:R$34,$AB67)
*AJ67,0)</f>
        <v>0</v>
      </c>
      <c r="AR67" s="215" cm="1">
        <f t="array" aca="1" ref="AR67" ca="1">IFERROR(INDEX(General!S$33:S$34,$AB67)
*AK67,0)</f>
        <v>0</v>
      </c>
      <c r="AS67" s="155">
        <f t="shared" ca="1" si="42"/>
        <v>0.65572995873806039</v>
      </c>
      <c r="AT67" s="165"/>
      <c r="AU67" s="215">
        <f ca="1">IF($AE67=FALSE,AN67*Overheads!$R$24*$V67,
IFERROR(Overheads!$O$49*$V67*AN67,0)
+IFERROR(Overheads!Q$59*$V67*(AN67/Overheads!Q$68),0))</f>
        <v>8.7184614073867336E-2</v>
      </c>
      <c r="AV67" s="215">
        <f ca="1">IF($AE67=FALSE,AO67*Overheads!$R$24*$V67,
IFERROR(Overheads!$O$49*$V67*AO67,0)
+IFERROR(Overheads!R$59*$V67*(AO67/Overheads!R$68),0))</f>
        <v>3.9717338438041245E-3</v>
      </c>
      <c r="AW67" s="215">
        <f ca="1">IF($AE67=FALSE,AP67*Overheads!$R$24*$V67,
IFERROR(Overheads!$O$49*$V67*AP67,0)
+IFERROR(Overheads!S$59*$V67*(AP67/Overheads!S$68),0))</f>
        <v>0</v>
      </c>
      <c r="AX67" s="215">
        <f ca="1">IF($AE67=FALSE,AQ67*Overheads!$R$24*$V67,
IFERROR(Overheads!$O$49*$V67*AQ67,0)
+IFERROR(Overheads!T$59*$V67*(AQ67/Overheads!T$68),0))</f>
        <v>0</v>
      </c>
      <c r="AY67" s="215">
        <f ca="1">IF($AE67=FALSE,AR67*Overheads!$R$24*$V67,
IFERROR(Overheads!$O$49*$V67*AR67,0)
+IFERROR(Overheads!U$59*$V67*(AR67/Overheads!U$68),0))</f>
        <v>0</v>
      </c>
      <c r="AZ67" s="155">
        <f t="shared" ca="1" si="43"/>
        <v>9.1156347917671465E-2</v>
      </c>
      <c r="BA67" s="165"/>
      <c r="BB67" s="215">
        <f ca="1">IF($AE67=FALSE,AN67*Overheads!$S$25,
IFERROR(Overheads!$O$50*AN67,0)
+IFERROR(Overheads!Q$60*(AN67/Overheads!Q$66),0))</f>
        <v>1.1701357092279912E-2</v>
      </c>
      <c r="BC67" s="215">
        <f ca="1">IF($AE67=FALSE,AO67*Overheads!$S$25,
IFERROR(Overheads!$O$50*AO67,0)
+IFERROR(Overheads!R$60*(AO67/Overheads!R$66),0))</f>
        <v>5.6148501536438698E-4</v>
      </c>
      <c r="BD67" s="215">
        <f ca="1">IF($AE67=FALSE,AP67*Overheads!$S$25,
IFERROR(Overheads!$O$50*AP67,0)
+IFERROR(Overheads!S$60*(AP67/Overheads!S$66),0))</f>
        <v>0</v>
      </c>
      <c r="BE67" s="215">
        <f ca="1">IF($AE67=FALSE,AQ67*Overheads!$S$25,
IFERROR(Overheads!$O$50*AQ67,0)
+IFERROR(Overheads!T$60*(AQ67/Overheads!T$66),0))</f>
        <v>0</v>
      </c>
      <c r="BF67" s="215">
        <f ca="1">IF($AE67=FALSE,AR67*Overheads!$S$25,
IFERROR(Overheads!$O$50*AR67,0)
+IFERROR(Overheads!U$60*(AR67/Overheads!U$66),0))</f>
        <v>0</v>
      </c>
      <c r="BG67" s="155">
        <f t="shared" ca="1" si="44"/>
        <v>1.2262842107644299E-2</v>
      </c>
      <c r="BH67" s="165"/>
      <c r="BI67" s="215">
        <f t="shared" ca="1" si="45"/>
        <v>0.72133801464109937</v>
      </c>
      <c r="BJ67" s="215">
        <f t="shared" ca="1" si="11"/>
        <v>3.7811134122276838E-2</v>
      </c>
      <c r="BK67" s="215">
        <f t="shared" ca="1" si="12"/>
        <v>0</v>
      </c>
      <c r="BL67" s="215">
        <f t="shared" ca="1" si="13"/>
        <v>0</v>
      </c>
      <c r="BM67" s="215">
        <f t="shared" ca="1" si="14"/>
        <v>0</v>
      </c>
      <c r="BN67" s="155">
        <f t="shared" ca="1" si="46"/>
        <v>0.75914914876337625</v>
      </c>
      <c r="BO67" s="165"/>
      <c r="BP67" s="187" cm="1">
        <f t="array" ref="BP67">IFERROR(IF($X67=$X66,BP66,INDEX(Forecast_Capex_Input!AC$12:AC$286,$X67)),0)</f>
        <v>0</v>
      </c>
      <c r="BQ67" s="187" cm="1">
        <f t="array" ref="BQ67">IFERROR(IF($X67=$X66,BQ66,INDEX(Forecast_Capex_Input!AD$12:AD$286,$X67)),0)</f>
        <v>1</v>
      </c>
      <c r="BR67" s="187" cm="1">
        <f t="array" ref="BR67">IFERROR(IF($X67=$X66,BR66,INDEX(Forecast_Capex_Input!AE$12:AE$286,$X67)),0)</f>
        <v>0</v>
      </c>
      <c r="BS67" s="187" cm="1">
        <f t="array" ref="BS67">IFERROR(IF($X67=$X66,BS66,INDEX(Forecast_Capex_Input!AF$12:AF$286,$X67)),0)</f>
        <v>0</v>
      </c>
      <c r="BT67" s="187" cm="1">
        <f t="array" ref="BT67">IFERROR(IF($X67=$X66,BT66,INDEX(Forecast_Capex_Input!AG$12:AG$286,$X67)),0)</f>
        <v>0</v>
      </c>
      <c r="BU67" s="165"/>
      <c r="BV67" s="215">
        <f t="shared" si="15"/>
        <v>0</v>
      </c>
      <c r="BW67" s="215">
        <f t="shared" si="16"/>
        <v>0.65654184649464931</v>
      </c>
      <c r="BX67" s="215">
        <f t="shared" si="17"/>
        <v>0</v>
      </c>
      <c r="BY67" s="215">
        <f t="shared" si="18"/>
        <v>0</v>
      </c>
      <c r="BZ67" s="215">
        <f t="shared" si="19"/>
        <v>0</v>
      </c>
      <c r="CA67" s="155">
        <f t="shared" si="47"/>
        <v>0.65654184649464931</v>
      </c>
      <c r="CB67" s="165"/>
      <c r="CC67" s="215">
        <f t="shared" ca="1" si="20"/>
        <v>0</v>
      </c>
      <c r="CD67" s="215">
        <f t="shared" ca="1" si="21"/>
        <v>0.65572995873806039</v>
      </c>
      <c r="CE67" s="215">
        <f t="shared" ca="1" si="22"/>
        <v>0</v>
      </c>
      <c r="CF67" s="215">
        <f t="shared" ca="1" si="23"/>
        <v>0</v>
      </c>
      <c r="CG67" s="215">
        <f t="shared" ca="1" si="24"/>
        <v>0</v>
      </c>
      <c r="CH67" s="155">
        <f t="shared" ca="1" si="48"/>
        <v>0.65572995873806039</v>
      </c>
      <c r="CI67" s="165"/>
      <c r="CJ67" s="215">
        <f t="shared" ca="1" si="25"/>
        <v>0</v>
      </c>
      <c r="CK67" s="215">
        <f t="shared" ca="1" si="26"/>
        <v>9.1156347917671465E-2</v>
      </c>
      <c r="CL67" s="215">
        <f t="shared" ca="1" si="27"/>
        <v>0</v>
      </c>
      <c r="CM67" s="215">
        <f t="shared" ca="1" si="28"/>
        <v>0</v>
      </c>
      <c r="CN67" s="215">
        <f t="shared" ca="1" si="29"/>
        <v>0</v>
      </c>
      <c r="CO67" s="155">
        <f t="shared" ca="1" si="49"/>
        <v>9.1156347917671465E-2</v>
      </c>
      <c r="CP67" s="165"/>
      <c r="CQ67" s="223">
        <f t="shared" ca="1" si="30"/>
        <v>0</v>
      </c>
      <c r="CR67" s="223">
        <f t="shared" ca="1" si="31"/>
        <v>1.2262842107644299E-2</v>
      </c>
      <c r="CS67" s="223">
        <f t="shared" ca="1" si="32"/>
        <v>0</v>
      </c>
      <c r="CT67" s="223">
        <f t="shared" ca="1" si="33"/>
        <v>0</v>
      </c>
      <c r="CU67" s="223">
        <f t="shared" ca="1" si="34"/>
        <v>0</v>
      </c>
      <c r="CV67" s="155">
        <f t="shared" ca="1" si="50"/>
        <v>1.2262842107644299E-2</v>
      </c>
      <c r="CW67" s="165"/>
      <c r="CX67" s="215">
        <f t="shared" ca="1" si="51"/>
        <v>0</v>
      </c>
      <c r="CY67" s="215">
        <f t="shared" ca="1" si="35"/>
        <v>0.75914914876337614</v>
      </c>
      <c r="CZ67" s="215">
        <f t="shared" ca="1" si="36"/>
        <v>0</v>
      </c>
      <c r="DA67" s="215">
        <f t="shared" ca="1" si="37"/>
        <v>0</v>
      </c>
      <c r="DB67" s="215">
        <f t="shared" ca="1" si="38"/>
        <v>0</v>
      </c>
      <c r="DC67" s="155">
        <f t="shared" ca="1" si="52"/>
        <v>0.75914914876337614</v>
      </c>
      <c r="DD67" s="165"/>
      <c r="DE67" s="188" t="b" cm="1">
        <f t="array" aca="1" ref="DE67" ca="1">OR($G67=Forecast_Capex_Input!$BF$8:$BF$10)</f>
        <v>1</v>
      </c>
      <c r="DF67" s="188" cm="1">
        <f t="array" aca="1" ref="DF67" ca="1">IFERROR(INDEX(Forecast_Capex_Input!BG$12:BG$286,$X67)
*(INDEX(Forecast_Capex_Input!$H$12:$H$286,$X67)=Repex),0)
*$DE67</f>
        <v>0</v>
      </c>
      <c r="DG67" s="188" cm="1">
        <f t="array" aca="1" ref="DG67" ca="1">IFERROR(INDEX(Forecast_Capex_Input!BH$12:BH$286,$X67)
*(INDEX(Forecast_Capex_Input!$H$12:$H$286,$X67)=Repex),0)
*$DE67</f>
        <v>5.5407227773178969E-2</v>
      </c>
      <c r="DH67" s="188" cm="1">
        <f t="array" aca="1" ref="DH67" ca="1">IFERROR(INDEX(Forecast_Capex_Input!BI$12:BI$286,$X67)
*(INDEX(Forecast_Capex_Input!$H$12:$H$286,$X67)=Repex),0)
*$DE67</f>
        <v>0.50516763630286843</v>
      </c>
      <c r="DI67" s="188" cm="1">
        <f t="array" aca="1" ref="DI67" ca="1">IFERROR(INDEX(Forecast_Capex_Input!BJ$12:BJ$286,$X67)
*(INDEX(Forecast_Capex_Input!$H$12:$H$286,$X67)=Repex),0)
*$DE67</f>
        <v>0.4394251359239526</v>
      </c>
      <c r="DJ67" s="188" cm="1">
        <f t="array" aca="1" ref="DJ67" ca="1">IFERROR(INDEX(Forecast_Capex_Input!BK$12:BK$286,$X67)
*(INDEX(Forecast_Capex_Input!$H$12:$H$286,$X67)=Repex),0)
*$DE67</f>
        <v>0</v>
      </c>
      <c r="DK67" s="188" cm="1">
        <f t="array" aca="1" ref="DK67" ca="1">IFERROR(INDEX(Forecast_Capex_Input!BL$12:BL$286,$X67)
*(INDEX(Forecast_Capex_Input!$H$12:$H$286,$X67)=Repex),0)
*$DE67</f>
        <v>0</v>
      </c>
      <c r="DL67" s="165"/>
      <c r="DM67" s="188" t="b" cm="1">
        <f t="array" aca="1" ref="DM67" ca="1">OR($G67=Forecast_Capex_Input!$BN$8:$BN$9)</f>
        <v>0</v>
      </c>
      <c r="DN67" s="188" cm="1">
        <f t="array" aca="1" ref="DN67" ca="1">IFERROR(INDEX(Forecast_Capex_Input!BO$12:BO$286,$X67)
*(INDEX(Forecast_Capex_Input!$H$12:$H$286,$X67)=Repex),0)
*$DM67</f>
        <v>0</v>
      </c>
      <c r="DO67" s="188" cm="1">
        <f t="array" aca="1" ref="DO67" ca="1">IFERROR(INDEX(Forecast_Capex_Input!BP$12:BP$286,$X67)
*(INDEX(Forecast_Capex_Input!$H$12:$H$286,$X67)=Repex),0)
*$DM67</f>
        <v>0</v>
      </c>
      <c r="DP67" s="188" cm="1">
        <f t="array" aca="1" ref="DP67" ca="1">IFERROR(INDEX(Forecast_Capex_Input!BQ$12:BQ$286,$X67)
*(INDEX(Forecast_Capex_Input!$H$12:$H$286,$X67)=Repex),0)
*$DM67</f>
        <v>0</v>
      </c>
      <c r="DQ67" s="188" cm="1">
        <f t="array" aca="1" ref="DQ67" ca="1">IFERROR(INDEX(Forecast_Capex_Input!BR$12:BR$286,$X67)
*(INDEX(Forecast_Capex_Input!$H$12:$H$286,$X67)=Repex),0)
*$DM67</f>
        <v>0</v>
      </c>
      <c r="DR67" s="188" cm="1">
        <f t="array" aca="1" ref="DR67" ca="1">IFERROR(INDEX(Forecast_Capex_Input!BS$12:BS$286,$X67)
*(INDEX(Forecast_Capex_Input!$H$12:$H$286,$X67)=Repex),0)
*$DM67</f>
        <v>0</v>
      </c>
      <c r="DS67" s="165"/>
      <c r="DT67" s="188" t="b" cm="1">
        <f t="array" aca="1" ref="DT67" ca="1">OR($G67=Forecast_Capex_Input!$BU$8:$BU$10)</f>
        <v>0</v>
      </c>
      <c r="DU67" s="188" cm="1">
        <f t="array" aca="1" ref="DU67" ca="1">IFERROR(INDEX(Forecast_Capex_Input!BV$12:BV$286,$X67)
*(INDEX(Forecast_Capex_Input!$H$12:$H$286,$X67)=Repex),0)
*$DT67</f>
        <v>0</v>
      </c>
      <c r="DV67" s="188" cm="1">
        <f t="array" aca="1" ref="DV67" ca="1">IFERROR(INDEX(Forecast_Capex_Input!BW$12:BW$286,$X67)
*(INDEX(Forecast_Capex_Input!$H$12:$H$286,$X67)=Repex),0)
*$DT67</f>
        <v>0</v>
      </c>
      <c r="DW67" s="188" cm="1">
        <f t="array" aca="1" ref="DW67" ca="1">IFERROR(INDEX(Forecast_Capex_Input!BX$12:BX$286,$X67)
*(INDEX(Forecast_Capex_Input!$H$12:$H$286,$X67)=Repex),0)
*$DT67</f>
        <v>0</v>
      </c>
      <c r="DX67" s="188" cm="1">
        <f t="array" aca="1" ref="DX67" ca="1">IFERROR(INDEX(Forecast_Capex_Input!BY$12:BY$286,$X67)
*(INDEX(Forecast_Capex_Input!$H$12:$H$286,$X67)=Repex),0)
*$DT67</f>
        <v>0</v>
      </c>
      <c r="DY67" s="188" cm="1">
        <f t="array" aca="1" ref="DY67" ca="1">IFERROR(INDEX(Forecast_Capex_Input!BZ$12:BZ$286,$X67)
*(INDEX(Forecast_Capex_Input!$H$12:$H$286,$X67)=Repex),0)
*$DT67</f>
        <v>0</v>
      </c>
      <c r="DZ67" s="188" cm="1">
        <f t="array" aca="1" ref="DZ67" ca="1">IFERROR(INDEX(Forecast_Capex_Input!CA$12:CA$286,$X67)
*(INDEX(Forecast_Capex_Input!$H$12:$H$286,$X67)=Repex),0)
*$DT67</f>
        <v>0</v>
      </c>
      <c r="EA67" s="188" cm="1">
        <f t="array" aca="1" ref="EA67" ca="1">IFERROR(INDEX(Forecast_Capex_Input!CB$12:CB$286,$X67)
*(INDEX(Forecast_Capex_Input!$H$12:$H$286,$X67)=Repex),0)
*$DT67</f>
        <v>0</v>
      </c>
      <c r="EB67" s="188" cm="1">
        <f t="array" aca="1" ref="EB67" ca="1">IFERROR(INDEX(Forecast_Capex_Input!CC$12:CC$286,$X67)
*(INDEX(Forecast_Capex_Input!$H$12:$H$286,$X67)=Repex),0)
*$DT67</f>
        <v>0</v>
      </c>
      <c r="EC67" s="165"/>
      <c r="ED67" s="226" t="str">
        <f t="shared" si="39"/>
        <v>N/A</v>
      </c>
      <c r="EE67" s="174" t="s">
        <v>15</v>
      </c>
    </row>
    <row r="68" spans="3:135" x14ac:dyDescent="0.2">
      <c r="C68" s="174">
        <f t="shared" si="40"/>
        <v>58</v>
      </c>
      <c r="D68" s="167" t="str" cm="1">
        <f t="array" ref="D68">IFERROR(INDEX(Forecast_Capex_Input!$D$12:$D$286,$X68),NA)</f>
        <v>Line 12/76 Refurbishment</v>
      </c>
      <c r="E68" s="172" t="b" cm="1">
        <f t="array" ref="E68">IF($X68=NA,NA,INDEX(Forecast_Capex_Input!$E$12:$E$286,$X68))</f>
        <v>1</v>
      </c>
      <c r="F68" s="167" t="str" cm="1">
        <f t="array" aca="1" ref="F68" ca="1">IFERROR(INDEX(General!$E$25:$E$26,$Y68),NA)</f>
        <v>Non-Labour</v>
      </c>
      <c r="G68" s="167" t="str" cm="1">
        <f t="array" aca="1" ref="G68" ca="1">IFERROR(INDEX(Forecast_Capex_Input!$AI$11:$BB$11,$AA68),NA)</f>
        <v>Transmission Lines</v>
      </c>
      <c r="H68" s="189" cm="1">
        <f t="array" aca="1" ref="H68" ca="1">IFERROR(INDEX(Forecast_Capex_Input!$AI$12:$BB$286,$X68,$AA68),NA)</f>
        <v>1</v>
      </c>
      <c r="I68" s="199" t="str" cm="1">
        <f t="array" ref="I68">IFERROR(INDEX(Forecast_Capex_Input!$F$12:$F$286,$X68),NA)</f>
        <v>Replacement Expenditure</v>
      </c>
      <c r="J68" s="199" t="str" cm="1">
        <f t="array" ref="J68">IFERROR(INDEX(Forecast_Capex_Input!G$12:G$286,$X68),NA)</f>
        <v>Transmission Lines</v>
      </c>
      <c r="K68" s="199" t="str" cm="1">
        <f t="array" ref="K68">IFERROR(INDEX(Forecast_Capex_Input!H$12:H$286,$X68),NA)</f>
        <v>Repex</v>
      </c>
      <c r="L68" s="199" t="str" cm="1">
        <f t="array" ref="L68">IFERROR(INDEX(Forecast_Capex_Input!I$12:I$286,$X68),NA)</f>
        <v>N/A</v>
      </c>
      <c r="M68" s="199" t="str" cm="1">
        <f t="array" ref="M68">IFERROR(INDEX(Forecast_Capex_Input!J$12:J$286,$X68),NA)</f>
        <v>N/A</v>
      </c>
      <c r="N68" s="199" t="str" cm="1">
        <f t="array" ref="N68">IFERROR(INDEX(Forecast_Capex_Input!K$12:K$286,$X68),NA)</f>
        <v>TL - Transmission towers</v>
      </c>
      <c r="O68" s="199" t="str" cm="1">
        <f t="array" ref="O68">IFERROR(INDEX(Forecast_Capex_Input!L$12:L$286,$X68),NA)</f>
        <v>TL - Safe and Reliable Network</v>
      </c>
      <c r="P68" s="199" t="str" cm="1">
        <f t="array" ref="P68">IFERROR(INDEX(Forecast_Capex_Input!M$12:M$286,$X68),NA)</f>
        <v>N/A</v>
      </c>
      <c r="Q68" s="172" t="str" cm="1">
        <f t="array" ref="Q68">IFERROR(INDEX(Forecast_Capex_Input!N$12:N$286,$X68),NA)</f>
        <v>No</v>
      </c>
      <c r="R68" s="265" cm="1">
        <f t="array" ref="R68">IFERROR(INDEX(Forecast_Capex_Input!O$12:O$286,$X68),0)</f>
        <v>0</v>
      </c>
      <c r="S68" s="172" t="str" cm="1">
        <f t="array" ref="S68">IFERROR(INDEX(Forecast_Capex_Input!P$12:P$286,$X68),0)</f>
        <v>Safety security &amp; reliability</v>
      </c>
      <c r="T68" s="199" t="str" cm="1">
        <f t="array" aca="1" ref="T68" ca="1">IFERROR(INDEX(General!$K$84:$K$103,$AA68),NA)</f>
        <v>Transmission Lines (2018 onwards)</v>
      </c>
      <c r="U68" s="188" cm="1">
        <f t="array" aca="1" ref="U68" ca="1">IFERROR(
IF($F68=General!$E$25,INDEX(Forecast_Capex_Input!S$12:S$286,$X68),
INDEX(Forecast_Capex_Input!T$12:T$286,$X68)),0)</f>
        <v>0.86849340380653339</v>
      </c>
      <c r="V68" s="222" t="b">
        <f>IFERROR(INDEX(Overheads!$T$19:$T$26,MATCH($I68,Overheads!$E$19:$E$26,0)),FALSE)</f>
        <v>1</v>
      </c>
      <c r="W68" s="165"/>
      <c r="X68" s="174">
        <f>IFERROR(
IF(MATCH($C68,Forecast_Capex_Input!$CI$12:$CI$286,1)+1&gt;MAX(Forecast_Capex_Input!$C$12:$C$286),NA,
MATCH($C68,Forecast_Capex_Input!$CI$12:$CI$286,1)+1),1)</f>
        <v>22</v>
      </c>
      <c r="Y68" s="174" cm="1">
        <f t="array" aca="1" ref="Y68" ca="1">IFERROR(
IF(X67&lt;&gt;X68,1,
IF(COUNTIF(OFFSET(Y67,0,0,-INDEX(Forecast_Capex_Input!$CG$12:$CG$286,$X68)),Y67)=INDEX(Forecast_Capex_Input!$CG$12:$CG$286,$X68),Y67+1,Y67)),NA)</f>
        <v>2</v>
      </c>
      <c r="Z68" s="174" cm="1">
        <f t="array" ref="Z68">IFERROR($C68-IF($X68=1,1,INDEX(Forecast_Capex_Input!$CI$12:$CI$286,$X68-1))+1,NA)</f>
        <v>2</v>
      </c>
      <c r="AA68" s="174" cm="1">
        <f t="array" aca="1" ref="AA68" ca="1">IFERROR(IF(Y68=1,
INDEX(Forecast_Capex_Input!$AI$10:$BB$10,SMALL(IF(INDEX(Forecast_Capex_Input!$AI$12:$BB$286,$X68,0)&gt;0,COLUMN(Forecast_Capex_Input!$AI$10:$BB$10)-COLUMN(Forecast_Capex_Input!$AI$12)+1),ROWS(OFFSET(AA67,0,0,-$Z68)))),
OFFSET(AA67,-INDEX(Forecast_Capex_Input!$CG$12:$CG$286,$X68)+1,0)),NA)</f>
        <v>1</v>
      </c>
      <c r="AB68" s="174">
        <f t="shared" ca="1" si="9"/>
        <v>2</v>
      </c>
      <c r="AC68" s="222" t="b">
        <f t="shared" si="41"/>
        <v>0</v>
      </c>
      <c r="AD68" s="220" t="b">
        <v>0</v>
      </c>
      <c r="AE68" s="222" t="b">
        <f t="shared" si="10"/>
        <v>1</v>
      </c>
      <c r="AF68" s="165"/>
      <c r="AG68" s="215">
        <v>4.1174619308996014</v>
      </c>
      <c r="AH68" s="215">
        <v>0.21845945637977426</v>
      </c>
      <c r="AI68" s="215">
        <v>0</v>
      </c>
      <c r="AJ68" s="215">
        <v>0</v>
      </c>
      <c r="AK68" s="215">
        <v>0</v>
      </c>
      <c r="AL68" s="155">
        <v>4.3359213872793756</v>
      </c>
      <c r="AM68" s="165"/>
      <c r="AN68" s="215" cm="1">
        <f t="array" aca="1" ref="AN68" ca="1">IFERROR(INDEX(General!O$33:O$34,$AB68)
*AG68,0)</f>
        <v>4.1174619308996014</v>
      </c>
      <c r="AO68" s="215" cm="1">
        <f t="array" aca="1" ref="AO68" ca="1">IFERROR(INDEX(General!P$33:P$34,$AB68)
*AH68,0)</f>
        <v>0.21845945637977426</v>
      </c>
      <c r="AP68" s="215" cm="1">
        <f t="array" aca="1" ref="AP68" ca="1">IFERROR(INDEX(General!Q$33:Q$34,$AB68)
*AI68,0)</f>
        <v>0</v>
      </c>
      <c r="AQ68" s="215" cm="1">
        <f t="array" aca="1" ref="AQ68" ca="1">IFERROR(INDEX(General!R$33:R$34,$AB68)
*AJ68,0)</f>
        <v>0</v>
      </c>
      <c r="AR68" s="215" cm="1">
        <f t="array" aca="1" ref="AR68" ca="1">IFERROR(INDEX(General!S$33:S$34,$AB68)
*AK68,0)</f>
        <v>0</v>
      </c>
      <c r="AS68" s="155">
        <f t="shared" ca="1" si="42"/>
        <v>4.3359213872793756</v>
      </c>
      <c r="AT68" s="165"/>
      <c r="AU68" s="215">
        <f ca="1">IF($AE68=FALSE,AN68*Overheads!$R$24*$V68,
IFERROR(Overheads!$O$49*$V68*AN68,0)
+IFERROR(Overheads!Q$59*$V68*(AN68/Overheads!Q$68),0))</f>
        <v>0.57671805108913254</v>
      </c>
      <c r="AV68" s="215">
        <f ca="1">IF($AE68=FALSE,AO68*Overheads!$R$24*$V68,
IFERROR(Overheads!$O$49*$V68*AO68,0)
+IFERROR(Overheads!R$59*$V68*(AO68/Overheads!R$68),0))</f>
        <v>2.6073232338700174E-2</v>
      </c>
      <c r="AW68" s="215">
        <f ca="1">IF($AE68=FALSE,AP68*Overheads!$R$24*$V68,
IFERROR(Overheads!$O$49*$V68*AP68,0)
+IFERROR(Overheads!S$59*$V68*(AP68/Overheads!S$68),0))</f>
        <v>0</v>
      </c>
      <c r="AX68" s="215">
        <f ca="1">IF($AE68=FALSE,AQ68*Overheads!$R$24*$V68,
IFERROR(Overheads!$O$49*$V68*AQ68,0)
+IFERROR(Overheads!T$59*$V68*(AQ68/Overheads!T$68),0))</f>
        <v>0</v>
      </c>
      <c r="AY68" s="215">
        <f ca="1">IF($AE68=FALSE,AR68*Overheads!$R$24*$V68,
IFERROR(Overheads!$O$49*$V68*AR68,0)
+IFERROR(Overheads!U$59*$V68*(AR68/Overheads!U$68),0))</f>
        <v>0</v>
      </c>
      <c r="AZ68" s="155">
        <f t="shared" ca="1" si="43"/>
        <v>0.60279128342783272</v>
      </c>
      <c r="BA68" s="165"/>
      <c r="BB68" s="215">
        <f ca="1">IF($AE68=FALSE,AN68*Overheads!$S$25,
IFERROR(Overheads!$O$50*AN68,0)
+IFERROR(Overheads!Q$60*(AN68/Overheads!Q$66),0))</f>
        <v>7.7403380505189676E-2</v>
      </c>
      <c r="BC68" s="215">
        <f ca="1">IF($AE68=FALSE,AO68*Overheads!$S$25,
IFERROR(Overheads!$O$50*AO68,0)
+IFERROR(Overheads!R$60*(AO68/Overheads!R$66),0))</f>
        <v>3.6859794326682209E-3</v>
      </c>
      <c r="BD68" s="215">
        <f ca="1">IF($AE68=FALSE,AP68*Overheads!$S$25,
IFERROR(Overheads!$O$50*AP68,0)
+IFERROR(Overheads!S$60*(AP68/Overheads!S$66),0))</f>
        <v>0</v>
      </c>
      <c r="BE68" s="215">
        <f ca="1">IF($AE68=FALSE,AQ68*Overheads!$S$25,
IFERROR(Overheads!$O$50*AQ68,0)
+IFERROR(Overheads!T$60*(AQ68/Overheads!T$66),0))</f>
        <v>0</v>
      </c>
      <c r="BF68" s="215">
        <f ca="1">IF($AE68=FALSE,AR68*Overheads!$S$25,
IFERROR(Overheads!$O$50*AR68,0)
+IFERROR(Overheads!U$60*(AR68/Overheads!U$66),0))</f>
        <v>0</v>
      </c>
      <c r="BG68" s="155">
        <f t="shared" ca="1" si="44"/>
        <v>8.1089359937857902E-2</v>
      </c>
      <c r="BH68" s="165"/>
      <c r="BI68" s="215">
        <f t="shared" ca="1" si="45"/>
        <v>4.7715833624939235</v>
      </c>
      <c r="BJ68" s="215">
        <f t="shared" ca="1" si="11"/>
        <v>0.24821866815114266</v>
      </c>
      <c r="BK68" s="215">
        <f t="shared" ca="1" si="12"/>
        <v>0</v>
      </c>
      <c r="BL68" s="215">
        <f t="shared" ca="1" si="13"/>
        <v>0</v>
      </c>
      <c r="BM68" s="215">
        <f t="shared" ca="1" si="14"/>
        <v>0</v>
      </c>
      <c r="BN68" s="155">
        <f t="shared" ca="1" si="46"/>
        <v>5.0198020306450664</v>
      </c>
      <c r="BO68" s="165"/>
      <c r="BP68" s="187" cm="1">
        <f t="array" ref="BP68">IFERROR(IF($X68=$X67,BP67,INDEX(Forecast_Capex_Input!AC$12:AC$286,$X68)),0)</f>
        <v>0</v>
      </c>
      <c r="BQ68" s="187" cm="1">
        <f t="array" ref="BQ68">IFERROR(IF($X68=$X67,BQ67,INDEX(Forecast_Capex_Input!AD$12:AD$286,$X68)),0)</f>
        <v>1</v>
      </c>
      <c r="BR68" s="187" cm="1">
        <f t="array" ref="BR68">IFERROR(IF($X68=$X67,BR67,INDEX(Forecast_Capex_Input!AE$12:AE$286,$X68)),0)</f>
        <v>0</v>
      </c>
      <c r="BS68" s="187" cm="1">
        <f t="array" ref="BS68">IFERROR(IF($X68=$X67,BS67,INDEX(Forecast_Capex_Input!AF$12:AF$286,$X68)),0)</f>
        <v>0</v>
      </c>
      <c r="BT68" s="187" cm="1">
        <f t="array" ref="BT68">IFERROR(IF($X68=$X67,BT67,INDEX(Forecast_Capex_Input!AG$12:AG$286,$X68)),0)</f>
        <v>0</v>
      </c>
      <c r="BU68" s="165"/>
      <c r="BV68" s="215">
        <f t="shared" si="15"/>
        <v>0</v>
      </c>
      <c r="BW68" s="215">
        <f t="shared" si="16"/>
        <v>4.3359213872793756</v>
      </c>
      <c r="BX68" s="215">
        <f t="shared" si="17"/>
        <v>0</v>
      </c>
      <c r="BY68" s="215">
        <f t="shared" si="18"/>
        <v>0</v>
      </c>
      <c r="BZ68" s="215">
        <f t="shared" si="19"/>
        <v>0</v>
      </c>
      <c r="CA68" s="155">
        <f t="shared" si="47"/>
        <v>4.3359213872793756</v>
      </c>
      <c r="CB68" s="165"/>
      <c r="CC68" s="215">
        <f t="shared" ca="1" si="20"/>
        <v>0</v>
      </c>
      <c r="CD68" s="215">
        <f t="shared" ca="1" si="21"/>
        <v>4.3359213872793756</v>
      </c>
      <c r="CE68" s="215">
        <f t="shared" ca="1" si="22"/>
        <v>0</v>
      </c>
      <c r="CF68" s="215">
        <f t="shared" ca="1" si="23"/>
        <v>0</v>
      </c>
      <c r="CG68" s="215">
        <f t="shared" ca="1" si="24"/>
        <v>0</v>
      </c>
      <c r="CH68" s="155">
        <f t="shared" ca="1" si="48"/>
        <v>4.3359213872793756</v>
      </c>
      <c r="CI68" s="165"/>
      <c r="CJ68" s="215">
        <f t="shared" ca="1" si="25"/>
        <v>0</v>
      </c>
      <c r="CK68" s="215">
        <f t="shared" ca="1" si="26"/>
        <v>0.60279128342783272</v>
      </c>
      <c r="CL68" s="215">
        <f t="shared" ca="1" si="27"/>
        <v>0</v>
      </c>
      <c r="CM68" s="215">
        <f t="shared" ca="1" si="28"/>
        <v>0</v>
      </c>
      <c r="CN68" s="215">
        <f t="shared" ca="1" si="29"/>
        <v>0</v>
      </c>
      <c r="CO68" s="155">
        <f t="shared" ca="1" si="49"/>
        <v>0.60279128342783272</v>
      </c>
      <c r="CP68" s="165"/>
      <c r="CQ68" s="223">
        <f t="shared" ca="1" si="30"/>
        <v>0</v>
      </c>
      <c r="CR68" s="223">
        <f t="shared" ca="1" si="31"/>
        <v>8.1089359937857902E-2</v>
      </c>
      <c r="CS68" s="223">
        <f t="shared" ca="1" si="32"/>
        <v>0</v>
      </c>
      <c r="CT68" s="223">
        <f t="shared" ca="1" si="33"/>
        <v>0</v>
      </c>
      <c r="CU68" s="223">
        <f t="shared" ca="1" si="34"/>
        <v>0</v>
      </c>
      <c r="CV68" s="155">
        <f t="shared" ca="1" si="50"/>
        <v>8.1089359937857902E-2</v>
      </c>
      <c r="CW68" s="165"/>
      <c r="CX68" s="215">
        <f t="shared" ca="1" si="51"/>
        <v>0</v>
      </c>
      <c r="CY68" s="215">
        <f t="shared" ca="1" si="35"/>
        <v>5.0198020306450664</v>
      </c>
      <c r="CZ68" s="215">
        <f t="shared" ca="1" si="36"/>
        <v>0</v>
      </c>
      <c r="DA68" s="215">
        <f t="shared" ca="1" si="37"/>
        <v>0</v>
      </c>
      <c r="DB68" s="215">
        <f t="shared" ca="1" si="38"/>
        <v>0</v>
      </c>
      <c r="DC68" s="155">
        <f t="shared" ca="1" si="52"/>
        <v>5.0198020306450664</v>
      </c>
      <c r="DD68" s="165"/>
      <c r="DE68" s="188" t="b" cm="1">
        <f t="array" aca="1" ref="DE68" ca="1">OR($G68=Forecast_Capex_Input!$BF$8:$BF$10)</f>
        <v>1</v>
      </c>
      <c r="DF68" s="188" cm="1">
        <f t="array" aca="1" ref="DF68" ca="1">IFERROR(INDEX(Forecast_Capex_Input!BG$12:BG$286,$X68)
*(INDEX(Forecast_Capex_Input!$H$12:$H$286,$X68)=Repex),0)
*$DE68</f>
        <v>0</v>
      </c>
      <c r="DG68" s="188" cm="1">
        <f t="array" aca="1" ref="DG68" ca="1">IFERROR(INDEX(Forecast_Capex_Input!BH$12:BH$286,$X68)
*(INDEX(Forecast_Capex_Input!$H$12:$H$286,$X68)=Repex),0)
*$DE68</f>
        <v>5.5407227773178969E-2</v>
      </c>
      <c r="DH68" s="188" cm="1">
        <f t="array" aca="1" ref="DH68" ca="1">IFERROR(INDEX(Forecast_Capex_Input!BI$12:BI$286,$X68)
*(INDEX(Forecast_Capex_Input!$H$12:$H$286,$X68)=Repex),0)
*$DE68</f>
        <v>0.50516763630286843</v>
      </c>
      <c r="DI68" s="188" cm="1">
        <f t="array" aca="1" ref="DI68" ca="1">IFERROR(INDEX(Forecast_Capex_Input!BJ$12:BJ$286,$X68)
*(INDEX(Forecast_Capex_Input!$H$12:$H$286,$X68)=Repex),0)
*$DE68</f>
        <v>0.4394251359239526</v>
      </c>
      <c r="DJ68" s="188" cm="1">
        <f t="array" aca="1" ref="DJ68" ca="1">IFERROR(INDEX(Forecast_Capex_Input!BK$12:BK$286,$X68)
*(INDEX(Forecast_Capex_Input!$H$12:$H$286,$X68)=Repex),0)
*$DE68</f>
        <v>0</v>
      </c>
      <c r="DK68" s="188" cm="1">
        <f t="array" aca="1" ref="DK68" ca="1">IFERROR(INDEX(Forecast_Capex_Input!BL$12:BL$286,$X68)
*(INDEX(Forecast_Capex_Input!$H$12:$H$286,$X68)=Repex),0)
*$DE68</f>
        <v>0</v>
      </c>
      <c r="DL68" s="165"/>
      <c r="DM68" s="188" t="b" cm="1">
        <f t="array" aca="1" ref="DM68" ca="1">OR($G68=Forecast_Capex_Input!$BN$8:$BN$9)</f>
        <v>0</v>
      </c>
      <c r="DN68" s="188" cm="1">
        <f t="array" aca="1" ref="DN68" ca="1">IFERROR(INDEX(Forecast_Capex_Input!BO$12:BO$286,$X68)
*(INDEX(Forecast_Capex_Input!$H$12:$H$286,$X68)=Repex),0)
*$DM68</f>
        <v>0</v>
      </c>
      <c r="DO68" s="188" cm="1">
        <f t="array" aca="1" ref="DO68" ca="1">IFERROR(INDEX(Forecast_Capex_Input!BP$12:BP$286,$X68)
*(INDEX(Forecast_Capex_Input!$H$12:$H$286,$X68)=Repex),0)
*$DM68</f>
        <v>0</v>
      </c>
      <c r="DP68" s="188" cm="1">
        <f t="array" aca="1" ref="DP68" ca="1">IFERROR(INDEX(Forecast_Capex_Input!BQ$12:BQ$286,$X68)
*(INDEX(Forecast_Capex_Input!$H$12:$H$286,$X68)=Repex),0)
*$DM68</f>
        <v>0</v>
      </c>
      <c r="DQ68" s="188" cm="1">
        <f t="array" aca="1" ref="DQ68" ca="1">IFERROR(INDEX(Forecast_Capex_Input!BR$12:BR$286,$X68)
*(INDEX(Forecast_Capex_Input!$H$12:$H$286,$X68)=Repex),0)
*$DM68</f>
        <v>0</v>
      </c>
      <c r="DR68" s="188" cm="1">
        <f t="array" aca="1" ref="DR68" ca="1">IFERROR(INDEX(Forecast_Capex_Input!BS$12:BS$286,$X68)
*(INDEX(Forecast_Capex_Input!$H$12:$H$286,$X68)=Repex),0)
*$DM68</f>
        <v>0</v>
      </c>
      <c r="DS68" s="165"/>
      <c r="DT68" s="188" t="b" cm="1">
        <f t="array" aca="1" ref="DT68" ca="1">OR($G68=Forecast_Capex_Input!$BU$8:$BU$10)</f>
        <v>0</v>
      </c>
      <c r="DU68" s="188" cm="1">
        <f t="array" aca="1" ref="DU68" ca="1">IFERROR(INDEX(Forecast_Capex_Input!BV$12:BV$286,$X68)
*(INDEX(Forecast_Capex_Input!$H$12:$H$286,$X68)=Repex),0)
*$DT68</f>
        <v>0</v>
      </c>
      <c r="DV68" s="188" cm="1">
        <f t="array" aca="1" ref="DV68" ca="1">IFERROR(INDEX(Forecast_Capex_Input!BW$12:BW$286,$X68)
*(INDEX(Forecast_Capex_Input!$H$12:$H$286,$X68)=Repex),0)
*$DT68</f>
        <v>0</v>
      </c>
      <c r="DW68" s="188" cm="1">
        <f t="array" aca="1" ref="DW68" ca="1">IFERROR(INDEX(Forecast_Capex_Input!BX$12:BX$286,$X68)
*(INDEX(Forecast_Capex_Input!$H$12:$H$286,$X68)=Repex),0)
*$DT68</f>
        <v>0</v>
      </c>
      <c r="DX68" s="188" cm="1">
        <f t="array" aca="1" ref="DX68" ca="1">IFERROR(INDEX(Forecast_Capex_Input!BY$12:BY$286,$X68)
*(INDEX(Forecast_Capex_Input!$H$12:$H$286,$X68)=Repex),0)
*$DT68</f>
        <v>0</v>
      </c>
      <c r="DY68" s="188" cm="1">
        <f t="array" aca="1" ref="DY68" ca="1">IFERROR(INDEX(Forecast_Capex_Input!BZ$12:BZ$286,$X68)
*(INDEX(Forecast_Capex_Input!$H$12:$H$286,$X68)=Repex),0)
*$DT68</f>
        <v>0</v>
      </c>
      <c r="DZ68" s="188" cm="1">
        <f t="array" aca="1" ref="DZ68" ca="1">IFERROR(INDEX(Forecast_Capex_Input!CA$12:CA$286,$X68)
*(INDEX(Forecast_Capex_Input!$H$12:$H$286,$X68)=Repex),0)
*$DT68</f>
        <v>0</v>
      </c>
      <c r="EA68" s="188" cm="1">
        <f t="array" aca="1" ref="EA68" ca="1">IFERROR(INDEX(Forecast_Capex_Input!CB$12:CB$286,$X68)
*(INDEX(Forecast_Capex_Input!$H$12:$H$286,$X68)=Repex),0)
*$DT68</f>
        <v>0</v>
      </c>
      <c r="EB68" s="188" cm="1">
        <f t="array" aca="1" ref="EB68" ca="1">IFERROR(INDEX(Forecast_Capex_Input!CC$12:CC$286,$X68)
*(INDEX(Forecast_Capex_Input!$H$12:$H$286,$X68)=Repex),0)
*$DT68</f>
        <v>0</v>
      </c>
      <c r="EC68" s="165"/>
      <c r="ED68" s="226" t="str">
        <f t="shared" si="39"/>
        <v>N/A</v>
      </c>
      <c r="EE68" s="174" t="s">
        <v>15</v>
      </c>
    </row>
    <row r="69" spans="3:135" x14ac:dyDescent="0.2">
      <c r="C69" s="174">
        <f t="shared" si="40"/>
        <v>59</v>
      </c>
      <c r="D69" s="167" t="str" cm="1">
        <f t="array" ref="D69">IFERROR(INDEX(Forecast_Capex_Input!$D$12:$D$286,$X69),NA)</f>
        <v>Line 13 kemps creek sydney south refurb</v>
      </c>
      <c r="E69" s="172" t="b" cm="1">
        <f t="array" ref="E69">IF($X69=NA,NA,INDEX(Forecast_Capex_Input!$E$12:$E$286,$X69))</f>
        <v>1</v>
      </c>
      <c r="F69" s="167" t="str" cm="1">
        <f t="array" aca="1" ref="F69" ca="1">IFERROR(INDEX(General!$E$25:$E$26,$Y69),NA)</f>
        <v>Labour</v>
      </c>
      <c r="G69" s="167" t="str" cm="1">
        <f t="array" aca="1" ref="G69" ca="1">IFERROR(INDEX(Forecast_Capex_Input!$AI$11:$BB$11,$AA69),NA)</f>
        <v>Transmission Lines</v>
      </c>
      <c r="H69" s="189" cm="1">
        <f t="array" aca="1" ref="H69" ca="1">IFERROR(INDEX(Forecast_Capex_Input!$AI$12:$BB$286,$X69,$AA69),NA)</f>
        <v>1.0000000000000002</v>
      </c>
      <c r="I69" s="199" t="str" cm="1">
        <f t="array" ref="I69">IFERROR(INDEX(Forecast_Capex_Input!$F$12:$F$286,$X69),NA)</f>
        <v>Replacement Expenditure</v>
      </c>
      <c r="J69" s="199" t="str" cm="1">
        <f t="array" ref="J69">IFERROR(INDEX(Forecast_Capex_Input!G$12:G$286,$X69),NA)</f>
        <v>Transmission Lines</v>
      </c>
      <c r="K69" s="199" t="str" cm="1">
        <f t="array" ref="K69">IFERROR(INDEX(Forecast_Capex_Input!H$12:H$286,$X69),NA)</f>
        <v>Repex</v>
      </c>
      <c r="L69" s="199" t="str" cm="1">
        <f t="array" ref="L69">IFERROR(INDEX(Forecast_Capex_Input!I$12:I$286,$X69),NA)</f>
        <v>N/A</v>
      </c>
      <c r="M69" s="199" t="str" cm="1">
        <f t="array" ref="M69">IFERROR(INDEX(Forecast_Capex_Input!J$12:J$286,$X69),NA)</f>
        <v>N/A</v>
      </c>
      <c r="N69" s="199" t="str" cm="1">
        <f t="array" ref="N69">IFERROR(INDEX(Forecast_Capex_Input!K$12:K$286,$X69),NA)</f>
        <v>TL - Transmission towers</v>
      </c>
      <c r="O69" s="199" t="str" cm="1">
        <f t="array" ref="O69">IFERROR(INDEX(Forecast_Capex_Input!L$12:L$286,$X69),NA)</f>
        <v>TL - Safe and Reliable Network</v>
      </c>
      <c r="P69" s="199" t="str" cm="1">
        <f t="array" ref="P69">IFERROR(INDEX(Forecast_Capex_Input!M$12:M$286,$X69),NA)</f>
        <v>N/A</v>
      </c>
      <c r="Q69" s="172" t="str" cm="1">
        <f t="array" ref="Q69">IFERROR(INDEX(Forecast_Capex_Input!N$12:N$286,$X69),NA)</f>
        <v>Yes</v>
      </c>
      <c r="R69" s="265" cm="1">
        <f t="array" ref="R69">IFERROR(INDEX(Forecast_Capex_Input!O$12:O$286,$X69),0)</f>
        <v>0</v>
      </c>
      <c r="S69" s="172" t="str" cm="1">
        <f t="array" ref="S69">IFERROR(INDEX(Forecast_Capex_Input!P$12:P$286,$X69),0)</f>
        <v>Safety security &amp; reliability</v>
      </c>
      <c r="T69" s="199" t="str" cm="1">
        <f t="array" aca="1" ref="T69" ca="1">IFERROR(INDEX(General!$K$84:$K$103,$AA69),NA)</f>
        <v>Transmission Lines (2018 onwards)</v>
      </c>
      <c r="U69" s="188" cm="1">
        <f t="array" aca="1" ref="U69" ca="1">IFERROR(
IF($F69=General!$E$25,INDEX(Forecast_Capex_Input!S$12:S$286,$X69),
INDEX(Forecast_Capex_Input!T$12:T$286,$X69)),0)</f>
        <v>0.12848054852281077</v>
      </c>
      <c r="V69" s="222" t="b">
        <f>IFERROR(INDEX(Overheads!$T$19:$T$26,MATCH($I69,Overheads!$E$19:$E$26,0)),FALSE)</f>
        <v>1</v>
      </c>
      <c r="W69" s="165"/>
      <c r="X69" s="174">
        <f>IFERROR(
IF(MATCH($C69,Forecast_Capex_Input!$CI$12:$CI$286,1)+1&gt;MAX(Forecast_Capex_Input!$C$12:$C$286),NA,
MATCH($C69,Forecast_Capex_Input!$CI$12:$CI$286,1)+1),1)</f>
        <v>23</v>
      </c>
      <c r="Y69" s="174" cm="1">
        <f t="array" aca="1" ref="Y69" ca="1">IFERROR(
IF(X68&lt;&gt;X69,1,
IF(COUNTIF(OFFSET(Y68,0,0,-INDEX(Forecast_Capex_Input!$CG$12:$CG$286,$X69)),Y68)=INDEX(Forecast_Capex_Input!$CG$12:$CG$286,$X69),Y68+1,Y68)),NA)</f>
        <v>1</v>
      </c>
      <c r="Z69" s="174" cm="1">
        <f t="array" ref="Z69">IFERROR($C69-IF($X69=1,1,INDEX(Forecast_Capex_Input!$CI$12:$CI$286,$X69-1))+1,NA)</f>
        <v>1</v>
      </c>
      <c r="AA69" s="174" cm="1">
        <f t="array" aca="1" ref="AA69" ca="1">IFERROR(IF(Y69=1,
INDEX(Forecast_Capex_Input!$AI$10:$BB$10,SMALL(IF(INDEX(Forecast_Capex_Input!$AI$12:$BB$286,$X69,0)&gt;0,COLUMN(Forecast_Capex_Input!$AI$10:$BB$10)-COLUMN(Forecast_Capex_Input!$AI$12)+1),ROWS(OFFSET(AA68,0,0,-$Z69)))),
OFFSET(AA68,-INDEX(Forecast_Capex_Input!$CG$12:$CG$286,$X69)+1,0)),NA)</f>
        <v>1</v>
      </c>
      <c r="AB69" s="174">
        <f t="shared" ca="1" si="9"/>
        <v>1</v>
      </c>
      <c r="AC69" s="222" t="b">
        <f t="shared" si="41"/>
        <v>0</v>
      </c>
      <c r="AD69" s="220" t="b">
        <v>0</v>
      </c>
      <c r="AE69" s="222" t="b">
        <f t="shared" si="10"/>
        <v>1</v>
      </c>
      <c r="AF69" s="165"/>
      <c r="AG69" s="215">
        <v>0.34695279595981093</v>
      </c>
      <c r="AH69" s="215">
        <v>0</v>
      </c>
      <c r="AI69" s="215">
        <v>0</v>
      </c>
      <c r="AJ69" s="215">
        <v>0</v>
      </c>
      <c r="AK69" s="215">
        <v>0</v>
      </c>
      <c r="AL69" s="155">
        <v>0.34695279595981093</v>
      </c>
      <c r="AM69" s="165"/>
      <c r="AN69" s="215" cm="1">
        <f t="array" aca="1" ref="AN69" ca="1">IFERROR(INDEX(General!O$33:O$34,$AB69)
*AG69,0)</f>
        <v>0.34639026939943424</v>
      </c>
      <c r="AO69" s="215" cm="1">
        <f t="array" aca="1" ref="AO69" ca="1">IFERROR(INDEX(General!P$33:P$34,$AB69)
*AH69,0)</f>
        <v>0</v>
      </c>
      <c r="AP69" s="215" cm="1">
        <f t="array" aca="1" ref="AP69" ca="1">IFERROR(INDEX(General!Q$33:Q$34,$AB69)
*AI69,0)</f>
        <v>0</v>
      </c>
      <c r="AQ69" s="215" cm="1">
        <f t="array" aca="1" ref="AQ69" ca="1">IFERROR(INDEX(General!R$33:R$34,$AB69)
*AJ69,0)</f>
        <v>0</v>
      </c>
      <c r="AR69" s="215" cm="1">
        <f t="array" aca="1" ref="AR69" ca="1">IFERROR(INDEX(General!S$33:S$34,$AB69)
*AK69,0)</f>
        <v>0</v>
      </c>
      <c r="AS69" s="155">
        <f t="shared" ca="1" si="42"/>
        <v>0.34639026939943424</v>
      </c>
      <c r="AT69" s="165"/>
      <c r="AU69" s="215">
        <f ca="1">IF($AE69=FALSE,AN69*Overheads!$R$24*$V69,
IFERROR(Overheads!$O$49*$V69*AN69,0)
+IFERROR(Overheads!Q$59*$V69*(AN69/Overheads!Q$68),0))</f>
        <v>4.8517636455872398E-2</v>
      </c>
      <c r="AV69" s="215">
        <f ca="1">IF($AE69=FALSE,AO69*Overheads!$R$24*$V69,
IFERROR(Overheads!$O$49*$V69*AO69,0)
+IFERROR(Overheads!R$59*$V69*(AO69/Overheads!R$68),0))</f>
        <v>0</v>
      </c>
      <c r="AW69" s="215">
        <f ca="1">IF($AE69=FALSE,AP69*Overheads!$R$24*$V69,
IFERROR(Overheads!$O$49*$V69*AP69,0)
+IFERROR(Overheads!S$59*$V69*(AP69/Overheads!S$68),0))</f>
        <v>0</v>
      </c>
      <c r="AX69" s="215">
        <f ca="1">IF($AE69=FALSE,AQ69*Overheads!$R$24*$V69,
IFERROR(Overheads!$O$49*$V69*AQ69,0)
+IFERROR(Overheads!T$59*$V69*(AQ69/Overheads!T$68),0))</f>
        <v>0</v>
      </c>
      <c r="AY69" s="215">
        <f ca="1">IF($AE69=FALSE,AR69*Overheads!$R$24*$V69,
IFERROR(Overheads!$O$49*$V69*AR69,0)
+IFERROR(Overheads!U$59*$V69*(AR69/Overheads!U$68),0))</f>
        <v>0</v>
      </c>
      <c r="AZ69" s="155">
        <f t="shared" ca="1" si="43"/>
        <v>4.8517636455872398E-2</v>
      </c>
      <c r="BA69" s="165"/>
      <c r="BB69" s="215">
        <f ca="1">IF($AE69=FALSE,AN69*Overheads!$S$25,
IFERROR(Overheads!$O$50*AN69,0)
+IFERROR(Overheads!Q$60*(AN69/Overheads!Q$66),0))</f>
        <v>6.5117245224321028E-3</v>
      </c>
      <c r="BC69" s="215">
        <f ca="1">IF($AE69=FALSE,AO69*Overheads!$S$25,
IFERROR(Overheads!$O$50*AO69,0)
+IFERROR(Overheads!R$60*(AO69/Overheads!R$66),0))</f>
        <v>0</v>
      </c>
      <c r="BD69" s="215">
        <f ca="1">IF($AE69=FALSE,AP69*Overheads!$S$25,
IFERROR(Overheads!$O$50*AP69,0)
+IFERROR(Overheads!S$60*(AP69/Overheads!S$66),0))</f>
        <v>0</v>
      </c>
      <c r="BE69" s="215">
        <f ca="1">IF($AE69=FALSE,AQ69*Overheads!$S$25,
IFERROR(Overheads!$O$50*AQ69,0)
+IFERROR(Overheads!T$60*(AQ69/Overheads!T$66),0))</f>
        <v>0</v>
      </c>
      <c r="BF69" s="215">
        <f ca="1">IF($AE69=FALSE,AR69*Overheads!$S$25,
IFERROR(Overheads!$O$50*AR69,0)
+IFERROR(Overheads!U$60*(AR69/Overheads!U$66),0))</f>
        <v>0</v>
      </c>
      <c r="BG69" s="155">
        <f t="shared" ca="1" si="44"/>
        <v>6.5117245224321028E-3</v>
      </c>
      <c r="BH69" s="165"/>
      <c r="BI69" s="215">
        <f t="shared" ca="1" si="45"/>
        <v>0.40141963037773876</v>
      </c>
      <c r="BJ69" s="215">
        <f t="shared" ca="1" si="11"/>
        <v>0</v>
      </c>
      <c r="BK69" s="215">
        <f t="shared" ca="1" si="12"/>
        <v>0</v>
      </c>
      <c r="BL69" s="215">
        <f t="shared" ca="1" si="13"/>
        <v>0</v>
      </c>
      <c r="BM69" s="215">
        <f t="shared" ca="1" si="14"/>
        <v>0</v>
      </c>
      <c r="BN69" s="155">
        <f t="shared" ca="1" si="46"/>
        <v>0.40141963037773876</v>
      </c>
      <c r="BO69" s="165"/>
      <c r="BP69" s="187" cm="1">
        <f t="array" ref="BP69">IFERROR(IF($X69=$X68,BP68,INDEX(Forecast_Capex_Input!AC$12:AC$286,$X69)),0)</f>
        <v>1</v>
      </c>
      <c r="BQ69" s="187" cm="1">
        <f t="array" ref="BQ69">IFERROR(IF($X69=$X68,BQ68,INDEX(Forecast_Capex_Input!AD$12:AD$286,$X69)),0)</f>
        <v>0</v>
      </c>
      <c r="BR69" s="187" cm="1">
        <f t="array" ref="BR69">IFERROR(IF($X69=$X68,BR68,INDEX(Forecast_Capex_Input!AE$12:AE$286,$X69)),0)</f>
        <v>0</v>
      </c>
      <c r="BS69" s="187" cm="1">
        <f t="array" ref="BS69">IFERROR(IF($X69=$X68,BS68,INDEX(Forecast_Capex_Input!AF$12:AF$286,$X69)),0)</f>
        <v>0</v>
      </c>
      <c r="BT69" s="187" cm="1">
        <f t="array" ref="BT69">IFERROR(IF($X69=$X68,BT68,INDEX(Forecast_Capex_Input!AG$12:AG$286,$X69)),0)</f>
        <v>0</v>
      </c>
      <c r="BU69" s="165"/>
      <c r="BV69" s="215">
        <f t="shared" si="15"/>
        <v>0.34695279595981093</v>
      </c>
      <c r="BW69" s="215">
        <f t="shared" si="16"/>
        <v>0</v>
      </c>
      <c r="BX69" s="215">
        <f t="shared" si="17"/>
        <v>0</v>
      </c>
      <c r="BY69" s="215">
        <f t="shared" si="18"/>
        <v>0</v>
      </c>
      <c r="BZ69" s="215">
        <f t="shared" si="19"/>
        <v>0</v>
      </c>
      <c r="CA69" s="155">
        <f t="shared" si="47"/>
        <v>0.34695279595981093</v>
      </c>
      <c r="CB69" s="165"/>
      <c r="CC69" s="215">
        <f t="shared" ca="1" si="20"/>
        <v>0.34639026939943424</v>
      </c>
      <c r="CD69" s="215">
        <f t="shared" ca="1" si="21"/>
        <v>0</v>
      </c>
      <c r="CE69" s="215">
        <f t="shared" ca="1" si="22"/>
        <v>0</v>
      </c>
      <c r="CF69" s="215">
        <f t="shared" ca="1" si="23"/>
        <v>0</v>
      </c>
      <c r="CG69" s="215">
        <f t="shared" ca="1" si="24"/>
        <v>0</v>
      </c>
      <c r="CH69" s="155">
        <f t="shared" ca="1" si="48"/>
        <v>0.34639026939943424</v>
      </c>
      <c r="CI69" s="165"/>
      <c r="CJ69" s="215">
        <f t="shared" ca="1" si="25"/>
        <v>4.8517636455872398E-2</v>
      </c>
      <c r="CK69" s="215">
        <f t="shared" ca="1" si="26"/>
        <v>0</v>
      </c>
      <c r="CL69" s="215">
        <f t="shared" ca="1" si="27"/>
        <v>0</v>
      </c>
      <c r="CM69" s="215">
        <f t="shared" ca="1" si="28"/>
        <v>0</v>
      </c>
      <c r="CN69" s="215">
        <f t="shared" ca="1" si="29"/>
        <v>0</v>
      </c>
      <c r="CO69" s="155">
        <f t="shared" ca="1" si="49"/>
        <v>4.8517636455872398E-2</v>
      </c>
      <c r="CP69" s="165"/>
      <c r="CQ69" s="223">
        <f t="shared" ca="1" si="30"/>
        <v>6.5117245224321028E-3</v>
      </c>
      <c r="CR69" s="223">
        <f t="shared" ca="1" si="31"/>
        <v>0</v>
      </c>
      <c r="CS69" s="223">
        <f t="shared" ca="1" si="32"/>
        <v>0</v>
      </c>
      <c r="CT69" s="223">
        <f t="shared" ca="1" si="33"/>
        <v>0</v>
      </c>
      <c r="CU69" s="223">
        <f t="shared" ca="1" si="34"/>
        <v>0</v>
      </c>
      <c r="CV69" s="155">
        <f t="shared" ca="1" si="50"/>
        <v>6.5117245224321028E-3</v>
      </c>
      <c r="CW69" s="165"/>
      <c r="CX69" s="215">
        <f t="shared" ca="1" si="51"/>
        <v>0.40141963037773876</v>
      </c>
      <c r="CY69" s="215">
        <f t="shared" ca="1" si="35"/>
        <v>0</v>
      </c>
      <c r="CZ69" s="215">
        <f t="shared" ca="1" si="36"/>
        <v>0</v>
      </c>
      <c r="DA69" s="215">
        <f t="shared" ca="1" si="37"/>
        <v>0</v>
      </c>
      <c r="DB69" s="215">
        <f t="shared" ca="1" si="38"/>
        <v>0</v>
      </c>
      <c r="DC69" s="155">
        <f t="shared" ca="1" si="52"/>
        <v>0.40141963037773876</v>
      </c>
      <c r="DD69" s="165"/>
      <c r="DE69" s="188" t="b" cm="1">
        <f t="array" aca="1" ref="DE69" ca="1">OR($G69=Forecast_Capex_Input!$BF$8:$BF$10)</f>
        <v>1</v>
      </c>
      <c r="DF69" s="188" cm="1">
        <f t="array" aca="1" ref="DF69" ca="1">IFERROR(INDEX(Forecast_Capex_Input!BG$12:BG$286,$X69)
*(INDEX(Forecast_Capex_Input!$H$12:$H$286,$X69)=Repex),0)
*$DE69</f>
        <v>0</v>
      </c>
      <c r="DG69" s="188" cm="1">
        <f t="array" aca="1" ref="DG69" ca="1">IFERROR(INDEX(Forecast_Capex_Input!BH$12:BH$286,$X69)
*(INDEX(Forecast_Capex_Input!$H$12:$H$286,$X69)=Repex),0)
*$DE69</f>
        <v>0.38821591192914384</v>
      </c>
      <c r="DH69" s="188" cm="1">
        <f t="array" aca="1" ref="DH69" ca="1">IFERROR(INDEX(Forecast_Capex_Input!BI$12:BI$286,$X69)
*(INDEX(Forecast_Capex_Input!$H$12:$H$286,$X69)=Repex),0)
*$DE69</f>
        <v>0.32913147775585083</v>
      </c>
      <c r="DI69" s="188" cm="1">
        <f t="array" aca="1" ref="DI69" ca="1">IFERROR(INDEX(Forecast_Capex_Input!BJ$12:BJ$286,$X69)
*(INDEX(Forecast_Capex_Input!$H$12:$H$286,$X69)=Repex),0)
*$DE69</f>
        <v>0.28265261031500533</v>
      </c>
      <c r="DJ69" s="188" cm="1">
        <f t="array" aca="1" ref="DJ69" ca="1">IFERROR(INDEX(Forecast_Capex_Input!BK$12:BK$286,$X69)
*(INDEX(Forecast_Capex_Input!$H$12:$H$286,$X69)=Repex),0)
*$DE69</f>
        <v>0</v>
      </c>
      <c r="DK69" s="188" cm="1">
        <f t="array" aca="1" ref="DK69" ca="1">IFERROR(INDEX(Forecast_Capex_Input!BL$12:BL$286,$X69)
*(INDEX(Forecast_Capex_Input!$H$12:$H$286,$X69)=Repex),0)
*$DE69</f>
        <v>0</v>
      </c>
      <c r="DL69" s="165"/>
      <c r="DM69" s="188" t="b" cm="1">
        <f t="array" aca="1" ref="DM69" ca="1">OR($G69=Forecast_Capex_Input!$BN$8:$BN$9)</f>
        <v>0</v>
      </c>
      <c r="DN69" s="188" cm="1">
        <f t="array" aca="1" ref="DN69" ca="1">IFERROR(INDEX(Forecast_Capex_Input!BO$12:BO$286,$X69)
*(INDEX(Forecast_Capex_Input!$H$12:$H$286,$X69)=Repex),0)
*$DM69</f>
        <v>0</v>
      </c>
      <c r="DO69" s="188" cm="1">
        <f t="array" aca="1" ref="DO69" ca="1">IFERROR(INDEX(Forecast_Capex_Input!BP$12:BP$286,$X69)
*(INDEX(Forecast_Capex_Input!$H$12:$H$286,$X69)=Repex),0)
*$DM69</f>
        <v>0</v>
      </c>
      <c r="DP69" s="188" cm="1">
        <f t="array" aca="1" ref="DP69" ca="1">IFERROR(INDEX(Forecast_Capex_Input!BQ$12:BQ$286,$X69)
*(INDEX(Forecast_Capex_Input!$H$12:$H$286,$X69)=Repex),0)
*$DM69</f>
        <v>0</v>
      </c>
      <c r="DQ69" s="188" cm="1">
        <f t="array" aca="1" ref="DQ69" ca="1">IFERROR(INDEX(Forecast_Capex_Input!BR$12:BR$286,$X69)
*(INDEX(Forecast_Capex_Input!$H$12:$H$286,$X69)=Repex),0)
*$DM69</f>
        <v>0</v>
      </c>
      <c r="DR69" s="188" cm="1">
        <f t="array" aca="1" ref="DR69" ca="1">IFERROR(INDEX(Forecast_Capex_Input!BS$12:BS$286,$X69)
*(INDEX(Forecast_Capex_Input!$H$12:$H$286,$X69)=Repex),0)
*$DM69</f>
        <v>0</v>
      </c>
      <c r="DS69" s="165"/>
      <c r="DT69" s="188" t="b" cm="1">
        <f t="array" aca="1" ref="DT69" ca="1">OR($G69=Forecast_Capex_Input!$BU$8:$BU$10)</f>
        <v>0</v>
      </c>
      <c r="DU69" s="188" cm="1">
        <f t="array" aca="1" ref="DU69" ca="1">IFERROR(INDEX(Forecast_Capex_Input!BV$12:BV$286,$X69)
*(INDEX(Forecast_Capex_Input!$H$12:$H$286,$X69)=Repex),0)
*$DT69</f>
        <v>0</v>
      </c>
      <c r="DV69" s="188" cm="1">
        <f t="array" aca="1" ref="DV69" ca="1">IFERROR(INDEX(Forecast_Capex_Input!BW$12:BW$286,$X69)
*(INDEX(Forecast_Capex_Input!$H$12:$H$286,$X69)=Repex),0)
*$DT69</f>
        <v>0</v>
      </c>
      <c r="DW69" s="188" cm="1">
        <f t="array" aca="1" ref="DW69" ca="1">IFERROR(INDEX(Forecast_Capex_Input!BX$12:BX$286,$X69)
*(INDEX(Forecast_Capex_Input!$H$12:$H$286,$X69)=Repex),0)
*$DT69</f>
        <v>0</v>
      </c>
      <c r="DX69" s="188" cm="1">
        <f t="array" aca="1" ref="DX69" ca="1">IFERROR(INDEX(Forecast_Capex_Input!BY$12:BY$286,$X69)
*(INDEX(Forecast_Capex_Input!$H$12:$H$286,$X69)=Repex),0)
*$DT69</f>
        <v>0</v>
      </c>
      <c r="DY69" s="188" cm="1">
        <f t="array" aca="1" ref="DY69" ca="1">IFERROR(INDEX(Forecast_Capex_Input!BZ$12:BZ$286,$X69)
*(INDEX(Forecast_Capex_Input!$H$12:$H$286,$X69)=Repex),0)
*$DT69</f>
        <v>0</v>
      </c>
      <c r="DZ69" s="188" cm="1">
        <f t="array" aca="1" ref="DZ69" ca="1">IFERROR(INDEX(Forecast_Capex_Input!CA$12:CA$286,$X69)
*(INDEX(Forecast_Capex_Input!$H$12:$H$286,$X69)=Repex),0)
*$DT69</f>
        <v>0</v>
      </c>
      <c r="EA69" s="188" cm="1">
        <f t="array" aca="1" ref="EA69" ca="1">IFERROR(INDEX(Forecast_Capex_Input!CB$12:CB$286,$X69)
*(INDEX(Forecast_Capex_Input!$H$12:$H$286,$X69)=Repex),0)
*$DT69</f>
        <v>0</v>
      </c>
      <c r="EB69" s="188" cm="1">
        <f t="array" aca="1" ref="EB69" ca="1">IFERROR(INDEX(Forecast_Capex_Input!CC$12:CC$286,$X69)
*(INDEX(Forecast_Capex_Input!$H$12:$H$286,$X69)=Repex),0)
*$DT69</f>
        <v>0</v>
      </c>
      <c r="EC69" s="165"/>
      <c r="ED69" s="226" t="str">
        <f t="shared" si="39"/>
        <v>N/A</v>
      </c>
      <c r="EE69" s="174" t="s">
        <v>15</v>
      </c>
    </row>
    <row r="70" spans="3:135" x14ac:dyDescent="0.2">
      <c r="C70" s="174">
        <f t="shared" si="40"/>
        <v>60</v>
      </c>
      <c r="D70" s="167" t="str" cm="1">
        <f t="array" ref="D70">IFERROR(INDEX(Forecast_Capex_Input!$D$12:$D$286,$X70),NA)</f>
        <v>Line 13 kemps creek sydney south refurb</v>
      </c>
      <c r="E70" s="172" t="b" cm="1">
        <f t="array" ref="E70">IF($X70=NA,NA,INDEX(Forecast_Capex_Input!$E$12:$E$286,$X70))</f>
        <v>1</v>
      </c>
      <c r="F70" s="167" t="str" cm="1">
        <f t="array" aca="1" ref="F70" ca="1">IFERROR(INDEX(General!$E$25:$E$26,$Y70),NA)</f>
        <v>Non-Labour</v>
      </c>
      <c r="G70" s="167" t="str" cm="1">
        <f t="array" aca="1" ref="G70" ca="1">IFERROR(INDEX(Forecast_Capex_Input!$AI$11:$BB$11,$AA70),NA)</f>
        <v>Transmission Lines</v>
      </c>
      <c r="H70" s="189" cm="1">
        <f t="array" aca="1" ref="H70" ca="1">IFERROR(INDEX(Forecast_Capex_Input!$AI$12:$BB$286,$X70,$AA70),NA)</f>
        <v>1.0000000000000002</v>
      </c>
      <c r="I70" s="199" t="str" cm="1">
        <f t="array" ref="I70">IFERROR(INDEX(Forecast_Capex_Input!$F$12:$F$286,$X70),NA)</f>
        <v>Replacement Expenditure</v>
      </c>
      <c r="J70" s="199" t="str" cm="1">
        <f t="array" ref="J70">IFERROR(INDEX(Forecast_Capex_Input!G$12:G$286,$X70),NA)</f>
        <v>Transmission Lines</v>
      </c>
      <c r="K70" s="199" t="str" cm="1">
        <f t="array" ref="K70">IFERROR(INDEX(Forecast_Capex_Input!H$12:H$286,$X70),NA)</f>
        <v>Repex</v>
      </c>
      <c r="L70" s="199" t="str" cm="1">
        <f t="array" ref="L70">IFERROR(INDEX(Forecast_Capex_Input!I$12:I$286,$X70),NA)</f>
        <v>N/A</v>
      </c>
      <c r="M70" s="199" t="str" cm="1">
        <f t="array" ref="M70">IFERROR(INDEX(Forecast_Capex_Input!J$12:J$286,$X70),NA)</f>
        <v>N/A</v>
      </c>
      <c r="N70" s="199" t="str" cm="1">
        <f t="array" ref="N70">IFERROR(INDEX(Forecast_Capex_Input!K$12:K$286,$X70),NA)</f>
        <v>TL - Transmission towers</v>
      </c>
      <c r="O70" s="199" t="str" cm="1">
        <f t="array" ref="O70">IFERROR(INDEX(Forecast_Capex_Input!L$12:L$286,$X70),NA)</f>
        <v>TL - Safe and Reliable Network</v>
      </c>
      <c r="P70" s="199" t="str" cm="1">
        <f t="array" ref="P70">IFERROR(INDEX(Forecast_Capex_Input!M$12:M$286,$X70),NA)</f>
        <v>N/A</v>
      </c>
      <c r="Q70" s="172" t="str" cm="1">
        <f t="array" ref="Q70">IFERROR(INDEX(Forecast_Capex_Input!N$12:N$286,$X70),NA)</f>
        <v>Yes</v>
      </c>
      <c r="R70" s="265" cm="1">
        <f t="array" ref="R70">IFERROR(INDEX(Forecast_Capex_Input!O$12:O$286,$X70),0)</f>
        <v>0</v>
      </c>
      <c r="S70" s="172" t="str" cm="1">
        <f t="array" ref="S70">IFERROR(INDEX(Forecast_Capex_Input!P$12:P$286,$X70),0)</f>
        <v>Safety security &amp; reliability</v>
      </c>
      <c r="T70" s="199" t="str" cm="1">
        <f t="array" aca="1" ref="T70" ca="1">IFERROR(INDEX(General!$K$84:$K$103,$AA70),NA)</f>
        <v>Transmission Lines (2018 onwards)</v>
      </c>
      <c r="U70" s="188" cm="1">
        <f t="array" aca="1" ref="U70" ca="1">IFERROR(
IF($F70=General!$E$25,INDEX(Forecast_Capex_Input!S$12:S$286,$X70),
INDEX(Forecast_Capex_Input!T$12:T$286,$X70)),0)</f>
        <v>0.87151945147718923</v>
      </c>
      <c r="V70" s="222" t="b">
        <f>IFERROR(INDEX(Overheads!$T$19:$T$26,MATCH($I70,Overheads!$E$19:$E$26,0)),FALSE)</f>
        <v>1</v>
      </c>
      <c r="W70" s="165"/>
      <c r="X70" s="174">
        <f>IFERROR(
IF(MATCH($C70,Forecast_Capex_Input!$CI$12:$CI$286,1)+1&gt;MAX(Forecast_Capex_Input!$C$12:$C$286),NA,
MATCH($C70,Forecast_Capex_Input!$CI$12:$CI$286,1)+1),1)</f>
        <v>23</v>
      </c>
      <c r="Y70" s="174" cm="1">
        <f t="array" aca="1" ref="Y70" ca="1">IFERROR(
IF(X69&lt;&gt;X70,1,
IF(COUNTIF(OFFSET(Y69,0,0,-INDEX(Forecast_Capex_Input!$CG$12:$CG$286,$X70)),Y69)=INDEX(Forecast_Capex_Input!$CG$12:$CG$286,$X70),Y69+1,Y69)),NA)</f>
        <v>2</v>
      </c>
      <c r="Z70" s="174" cm="1">
        <f t="array" ref="Z70">IFERROR($C70-IF($X70=1,1,INDEX(Forecast_Capex_Input!$CI$12:$CI$286,$X70-1))+1,NA)</f>
        <v>2</v>
      </c>
      <c r="AA70" s="174" cm="1">
        <f t="array" aca="1" ref="AA70" ca="1">IFERROR(IF(Y70=1,
INDEX(Forecast_Capex_Input!$AI$10:$BB$10,SMALL(IF(INDEX(Forecast_Capex_Input!$AI$12:$BB$286,$X70,0)&gt;0,COLUMN(Forecast_Capex_Input!$AI$10:$BB$10)-COLUMN(Forecast_Capex_Input!$AI$12)+1),ROWS(OFFSET(AA69,0,0,-$Z70)))),
OFFSET(AA69,-INDEX(Forecast_Capex_Input!$CG$12:$CG$286,$X70)+1,0)),NA)</f>
        <v>1</v>
      </c>
      <c r="AB70" s="174">
        <f t="shared" ca="1" si="9"/>
        <v>2</v>
      </c>
      <c r="AC70" s="222" t="b">
        <f t="shared" si="41"/>
        <v>0</v>
      </c>
      <c r="AD70" s="220" t="b">
        <v>0</v>
      </c>
      <c r="AE70" s="222" t="b">
        <f t="shared" si="10"/>
        <v>1</v>
      </c>
      <c r="AF70" s="165"/>
      <c r="AG70" s="215">
        <v>2.353477735734347</v>
      </c>
      <c r="AH70" s="215">
        <v>0</v>
      </c>
      <c r="AI70" s="215">
        <v>0</v>
      </c>
      <c r="AJ70" s="215">
        <v>0</v>
      </c>
      <c r="AK70" s="215">
        <v>0</v>
      </c>
      <c r="AL70" s="155">
        <v>2.353477735734347</v>
      </c>
      <c r="AM70" s="165"/>
      <c r="AN70" s="215" cm="1">
        <f t="array" aca="1" ref="AN70" ca="1">IFERROR(INDEX(General!O$33:O$34,$AB70)
*AG70,0)</f>
        <v>2.353477735734347</v>
      </c>
      <c r="AO70" s="215" cm="1">
        <f t="array" aca="1" ref="AO70" ca="1">IFERROR(INDEX(General!P$33:P$34,$AB70)
*AH70,0)</f>
        <v>0</v>
      </c>
      <c r="AP70" s="215" cm="1">
        <f t="array" aca="1" ref="AP70" ca="1">IFERROR(INDEX(General!Q$33:Q$34,$AB70)
*AI70,0)</f>
        <v>0</v>
      </c>
      <c r="AQ70" s="215" cm="1">
        <f t="array" aca="1" ref="AQ70" ca="1">IFERROR(INDEX(General!R$33:R$34,$AB70)
*AJ70,0)</f>
        <v>0</v>
      </c>
      <c r="AR70" s="215" cm="1">
        <f t="array" aca="1" ref="AR70" ca="1">IFERROR(INDEX(General!S$33:S$34,$AB70)
*AK70,0)</f>
        <v>0</v>
      </c>
      <c r="AS70" s="155">
        <f t="shared" ca="1" si="42"/>
        <v>2.353477735734347</v>
      </c>
      <c r="AT70" s="165"/>
      <c r="AU70" s="215">
        <f ca="1">IF($AE70=FALSE,AN70*Overheads!$R$24*$V70,
IFERROR(Overheads!$O$49*$V70*AN70,0)
+IFERROR(Overheads!Q$59*$V70*(AN70/Overheads!Q$68),0))</f>
        <v>0.32964314323067212</v>
      </c>
      <c r="AV70" s="215">
        <f ca="1">IF($AE70=FALSE,AO70*Overheads!$R$24*$V70,
IFERROR(Overheads!$O$49*$V70*AO70,0)
+IFERROR(Overheads!R$59*$V70*(AO70/Overheads!R$68),0))</f>
        <v>0</v>
      </c>
      <c r="AW70" s="215">
        <f ca="1">IF($AE70=FALSE,AP70*Overheads!$R$24*$V70,
IFERROR(Overheads!$O$49*$V70*AP70,0)
+IFERROR(Overheads!S$59*$V70*(AP70/Overheads!S$68),0))</f>
        <v>0</v>
      </c>
      <c r="AX70" s="215">
        <f ca="1">IF($AE70=FALSE,AQ70*Overheads!$R$24*$V70,
IFERROR(Overheads!$O$49*$V70*AQ70,0)
+IFERROR(Overheads!T$59*$V70*(AQ70/Overheads!T$68),0))</f>
        <v>0</v>
      </c>
      <c r="AY70" s="215">
        <f ca="1">IF($AE70=FALSE,AR70*Overheads!$R$24*$V70,
IFERROR(Overheads!$O$49*$V70*AR70,0)
+IFERROR(Overheads!U$59*$V70*(AR70/Overheads!U$68),0))</f>
        <v>0</v>
      </c>
      <c r="AZ70" s="155">
        <f t="shared" ca="1" si="43"/>
        <v>0.32964314323067212</v>
      </c>
      <c r="BA70" s="165"/>
      <c r="BB70" s="215">
        <f ca="1">IF($AE70=FALSE,AN70*Overheads!$S$25,
IFERROR(Overheads!$O$50*AN70,0)
+IFERROR(Overheads!Q$60*(AN70/Overheads!Q$66),0))</f>
        <v>4.4242578497802221E-2</v>
      </c>
      <c r="BC70" s="215">
        <f ca="1">IF($AE70=FALSE,AO70*Overheads!$S$25,
IFERROR(Overheads!$O$50*AO70,0)
+IFERROR(Overheads!R$60*(AO70/Overheads!R$66),0))</f>
        <v>0</v>
      </c>
      <c r="BD70" s="215">
        <f ca="1">IF($AE70=FALSE,AP70*Overheads!$S$25,
IFERROR(Overheads!$O$50*AP70,0)
+IFERROR(Overheads!S$60*(AP70/Overheads!S$66),0))</f>
        <v>0</v>
      </c>
      <c r="BE70" s="215">
        <f ca="1">IF($AE70=FALSE,AQ70*Overheads!$S$25,
IFERROR(Overheads!$O$50*AQ70,0)
+IFERROR(Overheads!T$60*(AQ70/Overheads!T$66),0))</f>
        <v>0</v>
      </c>
      <c r="BF70" s="215">
        <f ca="1">IF($AE70=FALSE,AR70*Overheads!$S$25,
IFERROR(Overheads!$O$50*AR70,0)
+IFERROR(Overheads!U$60*(AR70/Overheads!U$66),0))</f>
        <v>0</v>
      </c>
      <c r="BG70" s="155">
        <f t="shared" ca="1" si="44"/>
        <v>4.4242578497802221E-2</v>
      </c>
      <c r="BH70" s="165"/>
      <c r="BI70" s="215">
        <f t="shared" ca="1" si="45"/>
        <v>2.7273634574628214</v>
      </c>
      <c r="BJ70" s="215">
        <f t="shared" ca="1" si="11"/>
        <v>0</v>
      </c>
      <c r="BK70" s="215">
        <f t="shared" ca="1" si="12"/>
        <v>0</v>
      </c>
      <c r="BL70" s="215">
        <f t="shared" ca="1" si="13"/>
        <v>0</v>
      </c>
      <c r="BM70" s="215">
        <f t="shared" ca="1" si="14"/>
        <v>0</v>
      </c>
      <c r="BN70" s="155">
        <f t="shared" ca="1" si="46"/>
        <v>2.7273634574628214</v>
      </c>
      <c r="BO70" s="165"/>
      <c r="BP70" s="187" cm="1">
        <f t="array" ref="BP70">IFERROR(IF($X70=$X69,BP69,INDEX(Forecast_Capex_Input!AC$12:AC$286,$X70)),0)</f>
        <v>1</v>
      </c>
      <c r="BQ70" s="187" cm="1">
        <f t="array" ref="BQ70">IFERROR(IF($X70=$X69,BQ69,INDEX(Forecast_Capex_Input!AD$12:AD$286,$X70)),0)</f>
        <v>0</v>
      </c>
      <c r="BR70" s="187" cm="1">
        <f t="array" ref="BR70">IFERROR(IF($X70=$X69,BR69,INDEX(Forecast_Capex_Input!AE$12:AE$286,$X70)),0)</f>
        <v>0</v>
      </c>
      <c r="BS70" s="187" cm="1">
        <f t="array" ref="BS70">IFERROR(IF($X70=$X69,BS69,INDEX(Forecast_Capex_Input!AF$12:AF$286,$X70)),0)</f>
        <v>0</v>
      </c>
      <c r="BT70" s="187" cm="1">
        <f t="array" ref="BT70">IFERROR(IF($X70=$X69,BT69,INDEX(Forecast_Capex_Input!AG$12:AG$286,$X70)),0)</f>
        <v>0</v>
      </c>
      <c r="BU70" s="165"/>
      <c r="BV70" s="215">
        <f t="shared" si="15"/>
        <v>2.353477735734347</v>
      </c>
      <c r="BW70" s="215">
        <f t="shared" si="16"/>
        <v>0</v>
      </c>
      <c r="BX70" s="215">
        <f t="shared" si="17"/>
        <v>0</v>
      </c>
      <c r="BY70" s="215">
        <f t="shared" si="18"/>
        <v>0</v>
      </c>
      <c r="BZ70" s="215">
        <f t="shared" si="19"/>
        <v>0</v>
      </c>
      <c r="CA70" s="155">
        <f t="shared" si="47"/>
        <v>2.353477735734347</v>
      </c>
      <c r="CB70" s="165"/>
      <c r="CC70" s="215">
        <f t="shared" ca="1" si="20"/>
        <v>2.353477735734347</v>
      </c>
      <c r="CD70" s="215">
        <f t="shared" ca="1" si="21"/>
        <v>0</v>
      </c>
      <c r="CE70" s="215">
        <f t="shared" ca="1" si="22"/>
        <v>0</v>
      </c>
      <c r="CF70" s="215">
        <f t="shared" ca="1" si="23"/>
        <v>0</v>
      </c>
      <c r="CG70" s="215">
        <f t="shared" ca="1" si="24"/>
        <v>0</v>
      </c>
      <c r="CH70" s="155">
        <f t="shared" ca="1" si="48"/>
        <v>2.353477735734347</v>
      </c>
      <c r="CI70" s="165"/>
      <c r="CJ70" s="215">
        <f t="shared" ca="1" si="25"/>
        <v>0.32964314323067212</v>
      </c>
      <c r="CK70" s="215">
        <f t="shared" ca="1" si="26"/>
        <v>0</v>
      </c>
      <c r="CL70" s="215">
        <f t="shared" ca="1" si="27"/>
        <v>0</v>
      </c>
      <c r="CM70" s="215">
        <f t="shared" ca="1" si="28"/>
        <v>0</v>
      </c>
      <c r="CN70" s="215">
        <f t="shared" ca="1" si="29"/>
        <v>0</v>
      </c>
      <c r="CO70" s="155">
        <f t="shared" ca="1" si="49"/>
        <v>0.32964314323067212</v>
      </c>
      <c r="CP70" s="165"/>
      <c r="CQ70" s="223">
        <f t="shared" ca="1" si="30"/>
        <v>4.4242578497802221E-2</v>
      </c>
      <c r="CR70" s="223">
        <f t="shared" ca="1" si="31"/>
        <v>0</v>
      </c>
      <c r="CS70" s="223">
        <f t="shared" ca="1" si="32"/>
        <v>0</v>
      </c>
      <c r="CT70" s="223">
        <f t="shared" ca="1" si="33"/>
        <v>0</v>
      </c>
      <c r="CU70" s="223">
        <f t="shared" ca="1" si="34"/>
        <v>0</v>
      </c>
      <c r="CV70" s="155">
        <f t="shared" ca="1" si="50"/>
        <v>4.4242578497802221E-2</v>
      </c>
      <c r="CW70" s="165"/>
      <c r="CX70" s="215">
        <f t="shared" ca="1" si="51"/>
        <v>2.7273634574628214</v>
      </c>
      <c r="CY70" s="215">
        <f t="shared" ca="1" si="35"/>
        <v>0</v>
      </c>
      <c r="CZ70" s="215">
        <f t="shared" ca="1" si="36"/>
        <v>0</v>
      </c>
      <c r="DA70" s="215">
        <f t="shared" ca="1" si="37"/>
        <v>0</v>
      </c>
      <c r="DB70" s="215">
        <f t="shared" ca="1" si="38"/>
        <v>0</v>
      </c>
      <c r="DC70" s="155">
        <f t="shared" ca="1" si="52"/>
        <v>2.7273634574628214</v>
      </c>
      <c r="DD70" s="165"/>
      <c r="DE70" s="188" t="b" cm="1">
        <f t="array" aca="1" ref="DE70" ca="1">OR($G70=Forecast_Capex_Input!$BF$8:$BF$10)</f>
        <v>1</v>
      </c>
      <c r="DF70" s="188" cm="1">
        <f t="array" aca="1" ref="DF70" ca="1">IFERROR(INDEX(Forecast_Capex_Input!BG$12:BG$286,$X70)
*(INDEX(Forecast_Capex_Input!$H$12:$H$286,$X70)=Repex),0)
*$DE70</f>
        <v>0</v>
      </c>
      <c r="DG70" s="188" cm="1">
        <f t="array" aca="1" ref="DG70" ca="1">IFERROR(INDEX(Forecast_Capex_Input!BH$12:BH$286,$X70)
*(INDEX(Forecast_Capex_Input!$H$12:$H$286,$X70)=Repex),0)
*$DE70</f>
        <v>0.38821591192914384</v>
      </c>
      <c r="DH70" s="188" cm="1">
        <f t="array" aca="1" ref="DH70" ca="1">IFERROR(INDEX(Forecast_Capex_Input!BI$12:BI$286,$X70)
*(INDEX(Forecast_Capex_Input!$H$12:$H$286,$X70)=Repex),0)
*$DE70</f>
        <v>0.32913147775585083</v>
      </c>
      <c r="DI70" s="188" cm="1">
        <f t="array" aca="1" ref="DI70" ca="1">IFERROR(INDEX(Forecast_Capex_Input!BJ$12:BJ$286,$X70)
*(INDEX(Forecast_Capex_Input!$H$12:$H$286,$X70)=Repex),0)
*$DE70</f>
        <v>0.28265261031500533</v>
      </c>
      <c r="DJ70" s="188" cm="1">
        <f t="array" aca="1" ref="DJ70" ca="1">IFERROR(INDEX(Forecast_Capex_Input!BK$12:BK$286,$X70)
*(INDEX(Forecast_Capex_Input!$H$12:$H$286,$X70)=Repex),0)
*$DE70</f>
        <v>0</v>
      </c>
      <c r="DK70" s="188" cm="1">
        <f t="array" aca="1" ref="DK70" ca="1">IFERROR(INDEX(Forecast_Capex_Input!BL$12:BL$286,$X70)
*(INDEX(Forecast_Capex_Input!$H$12:$H$286,$X70)=Repex),0)
*$DE70</f>
        <v>0</v>
      </c>
      <c r="DL70" s="165"/>
      <c r="DM70" s="188" t="b" cm="1">
        <f t="array" aca="1" ref="DM70" ca="1">OR($G70=Forecast_Capex_Input!$BN$8:$BN$9)</f>
        <v>0</v>
      </c>
      <c r="DN70" s="188" cm="1">
        <f t="array" aca="1" ref="DN70" ca="1">IFERROR(INDEX(Forecast_Capex_Input!BO$12:BO$286,$X70)
*(INDEX(Forecast_Capex_Input!$H$12:$H$286,$X70)=Repex),0)
*$DM70</f>
        <v>0</v>
      </c>
      <c r="DO70" s="188" cm="1">
        <f t="array" aca="1" ref="DO70" ca="1">IFERROR(INDEX(Forecast_Capex_Input!BP$12:BP$286,$X70)
*(INDEX(Forecast_Capex_Input!$H$12:$H$286,$X70)=Repex),0)
*$DM70</f>
        <v>0</v>
      </c>
      <c r="DP70" s="188" cm="1">
        <f t="array" aca="1" ref="DP70" ca="1">IFERROR(INDEX(Forecast_Capex_Input!BQ$12:BQ$286,$X70)
*(INDEX(Forecast_Capex_Input!$H$12:$H$286,$X70)=Repex),0)
*$DM70</f>
        <v>0</v>
      </c>
      <c r="DQ70" s="188" cm="1">
        <f t="array" aca="1" ref="DQ70" ca="1">IFERROR(INDEX(Forecast_Capex_Input!BR$12:BR$286,$X70)
*(INDEX(Forecast_Capex_Input!$H$12:$H$286,$X70)=Repex),0)
*$DM70</f>
        <v>0</v>
      </c>
      <c r="DR70" s="188" cm="1">
        <f t="array" aca="1" ref="DR70" ca="1">IFERROR(INDEX(Forecast_Capex_Input!BS$12:BS$286,$X70)
*(INDEX(Forecast_Capex_Input!$H$12:$H$286,$X70)=Repex),0)
*$DM70</f>
        <v>0</v>
      </c>
      <c r="DS70" s="165"/>
      <c r="DT70" s="188" t="b" cm="1">
        <f t="array" aca="1" ref="DT70" ca="1">OR($G70=Forecast_Capex_Input!$BU$8:$BU$10)</f>
        <v>0</v>
      </c>
      <c r="DU70" s="188" cm="1">
        <f t="array" aca="1" ref="DU70" ca="1">IFERROR(INDEX(Forecast_Capex_Input!BV$12:BV$286,$X70)
*(INDEX(Forecast_Capex_Input!$H$12:$H$286,$X70)=Repex),0)
*$DT70</f>
        <v>0</v>
      </c>
      <c r="DV70" s="188" cm="1">
        <f t="array" aca="1" ref="DV70" ca="1">IFERROR(INDEX(Forecast_Capex_Input!BW$12:BW$286,$X70)
*(INDEX(Forecast_Capex_Input!$H$12:$H$286,$X70)=Repex),0)
*$DT70</f>
        <v>0</v>
      </c>
      <c r="DW70" s="188" cm="1">
        <f t="array" aca="1" ref="DW70" ca="1">IFERROR(INDEX(Forecast_Capex_Input!BX$12:BX$286,$X70)
*(INDEX(Forecast_Capex_Input!$H$12:$H$286,$X70)=Repex),0)
*$DT70</f>
        <v>0</v>
      </c>
      <c r="DX70" s="188" cm="1">
        <f t="array" aca="1" ref="DX70" ca="1">IFERROR(INDEX(Forecast_Capex_Input!BY$12:BY$286,$X70)
*(INDEX(Forecast_Capex_Input!$H$12:$H$286,$X70)=Repex),0)
*$DT70</f>
        <v>0</v>
      </c>
      <c r="DY70" s="188" cm="1">
        <f t="array" aca="1" ref="DY70" ca="1">IFERROR(INDEX(Forecast_Capex_Input!BZ$12:BZ$286,$X70)
*(INDEX(Forecast_Capex_Input!$H$12:$H$286,$X70)=Repex),0)
*$DT70</f>
        <v>0</v>
      </c>
      <c r="DZ70" s="188" cm="1">
        <f t="array" aca="1" ref="DZ70" ca="1">IFERROR(INDEX(Forecast_Capex_Input!CA$12:CA$286,$X70)
*(INDEX(Forecast_Capex_Input!$H$12:$H$286,$X70)=Repex),0)
*$DT70</f>
        <v>0</v>
      </c>
      <c r="EA70" s="188" cm="1">
        <f t="array" aca="1" ref="EA70" ca="1">IFERROR(INDEX(Forecast_Capex_Input!CB$12:CB$286,$X70)
*(INDEX(Forecast_Capex_Input!$H$12:$H$286,$X70)=Repex),0)
*$DT70</f>
        <v>0</v>
      </c>
      <c r="EB70" s="188" cm="1">
        <f t="array" aca="1" ref="EB70" ca="1">IFERROR(INDEX(Forecast_Capex_Input!CC$12:CC$286,$X70)
*(INDEX(Forecast_Capex_Input!$H$12:$H$286,$X70)=Repex),0)
*$DT70</f>
        <v>0</v>
      </c>
      <c r="EC70" s="165"/>
      <c r="ED70" s="226" t="str">
        <f t="shared" si="39"/>
        <v>N/A</v>
      </c>
      <c r="EE70" s="174" t="s">
        <v>15</v>
      </c>
    </row>
    <row r="71" spans="3:135" x14ac:dyDescent="0.2">
      <c r="C71" s="174">
        <f t="shared" si="40"/>
        <v>61</v>
      </c>
      <c r="D71" s="167" t="str" cm="1">
        <f t="array" ref="D71">IFERROR(INDEX(Forecast_Capex_Input!$D$12:$D$286,$X71),NA)</f>
        <v>Line 13/78 Refurbishment</v>
      </c>
      <c r="E71" s="172" t="b" cm="1">
        <f t="array" ref="E71">IF($X71=NA,NA,INDEX(Forecast_Capex_Input!$E$12:$E$286,$X71))</f>
        <v>1</v>
      </c>
      <c r="F71" s="167" t="str" cm="1">
        <f t="array" aca="1" ref="F71" ca="1">IFERROR(INDEX(General!$E$25:$E$26,$Y71),NA)</f>
        <v>Labour</v>
      </c>
      <c r="G71" s="167" t="str" cm="1">
        <f t="array" aca="1" ref="G71" ca="1">IFERROR(INDEX(Forecast_Capex_Input!$AI$11:$BB$11,$AA71),NA)</f>
        <v>Transmission Lines</v>
      </c>
      <c r="H71" s="189" cm="1">
        <f t="array" aca="1" ref="H71" ca="1">IFERROR(INDEX(Forecast_Capex_Input!$AI$12:$BB$286,$X71,$AA71),NA)</f>
        <v>0.99999999999999989</v>
      </c>
      <c r="I71" s="199" t="str" cm="1">
        <f t="array" ref="I71">IFERROR(INDEX(Forecast_Capex_Input!$F$12:$F$286,$X71),NA)</f>
        <v>Replacement Expenditure</v>
      </c>
      <c r="J71" s="199" t="str" cm="1">
        <f t="array" ref="J71">IFERROR(INDEX(Forecast_Capex_Input!G$12:G$286,$X71),NA)</f>
        <v>Transmission Lines</v>
      </c>
      <c r="K71" s="199" t="str" cm="1">
        <f t="array" ref="K71">IFERROR(INDEX(Forecast_Capex_Input!H$12:H$286,$X71),NA)</f>
        <v>Repex</v>
      </c>
      <c r="L71" s="199" t="str" cm="1">
        <f t="array" ref="L71">IFERROR(INDEX(Forecast_Capex_Input!I$12:I$286,$X71),NA)</f>
        <v>N/A</v>
      </c>
      <c r="M71" s="199" t="str" cm="1">
        <f t="array" ref="M71">IFERROR(INDEX(Forecast_Capex_Input!J$12:J$286,$X71),NA)</f>
        <v>N/A</v>
      </c>
      <c r="N71" s="199" t="str" cm="1">
        <f t="array" ref="N71">IFERROR(INDEX(Forecast_Capex_Input!K$12:K$286,$X71),NA)</f>
        <v>TL - Transmission towers</v>
      </c>
      <c r="O71" s="199" t="str" cm="1">
        <f t="array" ref="O71">IFERROR(INDEX(Forecast_Capex_Input!L$12:L$286,$X71),NA)</f>
        <v>TL - Safe and Reliable Network</v>
      </c>
      <c r="P71" s="199" t="str" cm="1">
        <f t="array" ref="P71">IFERROR(INDEX(Forecast_Capex_Input!M$12:M$286,$X71),NA)</f>
        <v>N/A</v>
      </c>
      <c r="Q71" s="172" t="str" cm="1">
        <f t="array" ref="Q71">IFERROR(INDEX(Forecast_Capex_Input!N$12:N$286,$X71),NA)</f>
        <v>No</v>
      </c>
      <c r="R71" s="265" cm="1">
        <f t="array" ref="R71">IFERROR(INDEX(Forecast_Capex_Input!O$12:O$286,$X71),0)</f>
        <v>0</v>
      </c>
      <c r="S71" s="172" t="str" cm="1">
        <f t="array" ref="S71">IFERROR(INDEX(Forecast_Capex_Input!P$12:P$286,$X71),0)</f>
        <v>Safety security &amp; reliability</v>
      </c>
      <c r="T71" s="199" t="str" cm="1">
        <f t="array" aca="1" ref="T71" ca="1">IFERROR(INDEX(General!$K$84:$K$103,$AA71),NA)</f>
        <v>Transmission Lines (2018 onwards)</v>
      </c>
      <c r="U71" s="188" cm="1">
        <f t="array" aca="1" ref="U71" ca="1">IFERROR(
IF($F71=General!$E$25,INDEX(Forecast_Capex_Input!S$12:S$286,$X71),
INDEX(Forecast_Capex_Input!T$12:T$286,$X71)),0)</f>
        <v>0.13263283400557913</v>
      </c>
      <c r="V71" s="222" t="b">
        <f>IFERROR(INDEX(Overheads!$T$19:$T$26,MATCH($I71,Overheads!$E$19:$E$26,0)),FALSE)</f>
        <v>1</v>
      </c>
      <c r="W71" s="165"/>
      <c r="X71" s="174">
        <f>IFERROR(
IF(MATCH($C71,Forecast_Capex_Input!$CI$12:$CI$286,1)+1&gt;MAX(Forecast_Capex_Input!$C$12:$C$286),NA,
MATCH($C71,Forecast_Capex_Input!$CI$12:$CI$286,1)+1),1)</f>
        <v>24</v>
      </c>
      <c r="Y71" s="174" cm="1">
        <f t="array" aca="1" ref="Y71" ca="1">IFERROR(
IF(X70&lt;&gt;X71,1,
IF(COUNTIF(OFFSET(Y70,0,0,-INDEX(Forecast_Capex_Input!$CG$12:$CG$286,$X71)),Y70)=INDEX(Forecast_Capex_Input!$CG$12:$CG$286,$X71),Y70+1,Y70)),NA)</f>
        <v>1</v>
      </c>
      <c r="Z71" s="174" cm="1">
        <f t="array" ref="Z71">IFERROR($C71-IF($X71=1,1,INDEX(Forecast_Capex_Input!$CI$12:$CI$286,$X71-1))+1,NA)</f>
        <v>1</v>
      </c>
      <c r="AA71" s="174" cm="1">
        <f t="array" aca="1" ref="AA71" ca="1">IFERROR(IF(Y71=1,
INDEX(Forecast_Capex_Input!$AI$10:$BB$10,SMALL(IF(INDEX(Forecast_Capex_Input!$AI$12:$BB$286,$X71,0)&gt;0,COLUMN(Forecast_Capex_Input!$AI$10:$BB$10)-COLUMN(Forecast_Capex_Input!$AI$12)+1),ROWS(OFFSET(AA70,0,0,-$Z71)))),
OFFSET(AA70,-INDEX(Forecast_Capex_Input!$CG$12:$CG$286,$X71)+1,0)),NA)</f>
        <v>1</v>
      </c>
      <c r="AB71" s="174">
        <f t="shared" ca="1" si="9"/>
        <v>1</v>
      </c>
      <c r="AC71" s="222" t="b">
        <f t="shared" si="41"/>
        <v>0</v>
      </c>
      <c r="AD71" s="220" t="b">
        <v>0</v>
      </c>
      <c r="AE71" s="222" t="b">
        <f t="shared" si="10"/>
        <v>1</v>
      </c>
      <c r="AF71" s="165"/>
      <c r="AG71" s="215">
        <v>0.53255315573734452</v>
      </c>
      <c r="AH71" s="215">
        <v>0</v>
      </c>
      <c r="AI71" s="215">
        <v>0</v>
      </c>
      <c r="AJ71" s="215">
        <v>0</v>
      </c>
      <c r="AK71" s="215">
        <v>0</v>
      </c>
      <c r="AL71" s="155">
        <v>0.53255315573734452</v>
      </c>
      <c r="AM71" s="165"/>
      <c r="AN71" s="215" cm="1">
        <f t="array" aca="1" ref="AN71" ca="1">IFERROR(INDEX(General!O$33:O$34,$AB71)
*AG71,0)</f>
        <v>0.53168970889845701</v>
      </c>
      <c r="AO71" s="215" cm="1">
        <f t="array" aca="1" ref="AO71" ca="1">IFERROR(INDEX(General!P$33:P$34,$AB71)
*AH71,0)</f>
        <v>0</v>
      </c>
      <c r="AP71" s="215" cm="1">
        <f t="array" aca="1" ref="AP71" ca="1">IFERROR(INDEX(General!Q$33:Q$34,$AB71)
*AI71,0)</f>
        <v>0</v>
      </c>
      <c r="AQ71" s="215" cm="1">
        <f t="array" aca="1" ref="AQ71" ca="1">IFERROR(INDEX(General!R$33:R$34,$AB71)
*AJ71,0)</f>
        <v>0</v>
      </c>
      <c r="AR71" s="215" cm="1">
        <f t="array" aca="1" ref="AR71" ca="1">IFERROR(INDEX(General!S$33:S$34,$AB71)
*AK71,0)</f>
        <v>0</v>
      </c>
      <c r="AS71" s="155">
        <f t="shared" ca="1" si="42"/>
        <v>0.53168970889845701</v>
      </c>
      <c r="AT71" s="165"/>
      <c r="AU71" s="215">
        <f ca="1">IF($AE71=FALSE,AN71*Overheads!$R$24*$V71,
IFERROR(Overheads!$O$49*$V71*AN71,0)
+IFERROR(Overheads!Q$59*$V71*(AN71/Overheads!Q$68),0))</f>
        <v>7.4471861026550248E-2</v>
      </c>
      <c r="AV71" s="215">
        <f ca="1">IF($AE71=FALSE,AO71*Overheads!$R$24*$V71,
IFERROR(Overheads!$O$49*$V71*AO71,0)
+IFERROR(Overheads!R$59*$V71*(AO71/Overheads!R$68),0))</f>
        <v>0</v>
      </c>
      <c r="AW71" s="215">
        <f ca="1">IF($AE71=FALSE,AP71*Overheads!$R$24*$V71,
IFERROR(Overheads!$O$49*$V71*AP71,0)
+IFERROR(Overheads!S$59*$V71*(AP71/Overheads!S$68),0))</f>
        <v>0</v>
      </c>
      <c r="AX71" s="215">
        <f ca="1">IF($AE71=FALSE,AQ71*Overheads!$R$24*$V71,
IFERROR(Overheads!$O$49*$V71*AQ71,0)
+IFERROR(Overheads!T$59*$V71*(AQ71/Overheads!T$68),0))</f>
        <v>0</v>
      </c>
      <c r="AY71" s="215">
        <f ca="1">IF($AE71=FALSE,AR71*Overheads!$R$24*$V71,
IFERROR(Overheads!$O$49*$V71*AR71,0)
+IFERROR(Overheads!U$59*$V71*(AR71/Overheads!U$68),0))</f>
        <v>0</v>
      </c>
      <c r="AZ71" s="155">
        <f t="shared" ca="1" si="43"/>
        <v>7.4471861026550248E-2</v>
      </c>
      <c r="BA71" s="165"/>
      <c r="BB71" s="215">
        <f ca="1">IF($AE71=FALSE,AN71*Overheads!$S$25,
IFERROR(Overheads!$O$50*AN71,0)
+IFERROR(Overheads!Q$60*(AN71/Overheads!Q$66),0))</f>
        <v>9.9951332979462838E-3</v>
      </c>
      <c r="BC71" s="215">
        <f ca="1">IF($AE71=FALSE,AO71*Overheads!$S$25,
IFERROR(Overheads!$O$50*AO71,0)
+IFERROR(Overheads!R$60*(AO71/Overheads!R$66),0))</f>
        <v>0</v>
      </c>
      <c r="BD71" s="215">
        <f ca="1">IF($AE71=FALSE,AP71*Overheads!$S$25,
IFERROR(Overheads!$O$50*AP71,0)
+IFERROR(Overheads!S$60*(AP71/Overheads!S$66),0))</f>
        <v>0</v>
      </c>
      <c r="BE71" s="215">
        <f ca="1">IF($AE71=FALSE,AQ71*Overheads!$S$25,
IFERROR(Overheads!$O$50*AQ71,0)
+IFERROR(Overheads!T$60*(AQ71/Overheads!T$66),0))</f>
        <v>0</v>
      </c>
      <c r="BF71" s="215">
        <f ca="1">IF($AE71=FALSE,AR71*Overheads!$S$25,
IFERROR(Overheads!$O$50*AR71,0)
+IFERROR(Overheads!U$60*(AR71/Overheads!U$66),0))</f>
        <v>0</v>
      </c>
      <c r="BG71" s="155">
        <f t="shared" ca="1" si="44"/>
        <v>9.9951332979462838E-3</v>
      </c>
      <c r="BH71" s="165"/>
      <c r="BI71" s="215">
        <f t="shared" ca="1" si="45"/>
        <v>0.61615670322295357</v>
      </c>
      <c r="BJ71" s="215">
        <f t="shared" ca="1" si="11"/>
        <v>0</v>
      </c>
      <c r="BK71" s="215">
        <f t="shared" ca="1" si="12"/>
        <v>0</v>
      </c>
      <c r="BL71" s="215">
        <f t="shared" ca="1" si="13"/>
        <v>0</v>
      </c>
      <c r="BM71" s="215">
        <f t="shared" ca="1" si="14"/>
        <v>0</v>
      </c>
      <c r="BN71" s="155">
        <f t="shared" ca="1" si="46"/>
        <v>0.61615670322295357</v>
      </c>
      <c r="BO71" s="165"/>
      <c r="BP71" s="187" cm="1">
        <f t="array" ref="BP71">IFERROR(IF($X71=$X70,BP70,INDEX(Forecast_Capex_Input!AC$12:AC$286,$X71)),0)</f>
        <v>1</v>
      </c>
      <c r="BQ71" s="187" cm="1">
        <f t="array" ref="BQ71">IFERROR(IF($X71=$X70,BQ70,INDEX(Forecast_Capex_Input!AD$12:AD$286,$X71)),0)</f>
        <v>0</v>
      </c>
      <c r="BR71" s="187" cm="1">
        <f t="array" ref="BR71">IFERROR(IF($X71=$X70,BR70,INDEX(Forecast_Capex_Input!AE$12:AE$286,$X71)),0)</f>
        <v>0</v>
      </c>
      <c r="BS71" s="187" cm="1">
        <f t="array" ref="BS71">IFERROR(IF($X71=$X70,BS70,INDEX(Forecast_Capex_Input!AF$12:AF$286,$X71)),0)</f>
        <v>0</v>
      </c>
      <c r="BT71" s="187" cm="1">
        <f t="array" ref="BT71">IFERROR(IF($X71=$X70,BT70,INDEX(Forecast_Capex_Input!AG$12:AG$286,$X71)),0)</f>
        <v>0</v>
      </c>
      <c r="BU71" s="165"/>
      <c r="BV71" s="215">
        <f t="shared" si="15"/>
        <v>0.53255315573734452</v>
      </c>
      <c r="BW71" s="215">
        <f t="shared" si="16"/>
        <v>0</v>
      </c>
      <c r="BX71" s="215">
        <f t="shared" si="17"/>
        <v>0</v>
      </c>
      <c r="BY71" s="215">
        <f t="shared" si="18"/>
        <v>0</v>
      </c>
      <c r="BZ71" s="215">
        <f t="shared" si="19"/>
        <v>0</v>
      </c>
      <c r="CA71" s="155">
        <f t="shared" si="47"/>
        <v>0.53255315573734452</v>
      </c>
      <c r="CB71" s="165"/>
      <c r="CC71" s="215">
        <f t="shared" ca="1" si="20"/>
        <v>0.53168970889845701</v>
      </c>
      <c r="CD71" s="215">
        <f t="shared" ca="1" si="21"/>
        <v>0</v>
      </c>
      <c r="CE71" s="215">
        <f t="shared" ca="1" si="22"/>
        <v>0</v>
      </c>
      <c r="CF71" s="215">
        <f t="shared" ca="1" si="23"/>
        <v>0</v>
      </c>
      <c r="CG71" s="215">
        <f t="shared" ca="1" si="24"/>
        <v>0</v>
      </c>
      <c r="CH71" s="155">
        <f t="shared" ca="1" si="48"/>
        <v>0.53168970889845701</v>
      </c>
      <c r="CI71" s="165"/>
      <c r="CJ71" s="215">
        <f t="shared" ca="1" si="25"/>
        <v>7.4471861026550248E-2</v>
      </c>
      <c r="CK71" s="215">
        <f t="shared" ca="1" si="26"/>
        <v>0</v>
      </c>
      <c r="CL71" s="215">
        <f t="shared" ca="1" si="27"/>
        <v>0</v>
      </c>
      <c r="CM71" s="215">
        <f t="shared" ca="1" si="28"/>
        <v>0</v>
      </c>
      <c r="CN71" s="215">
        <f t="shared" ca="1" si="29"/>
        <v>0</v>
      </c>
      <c r="CO71" s="155">
        <f t="shared" ca="1" si="49"/>
        <v>7.4471861026550248E-2</v>
      </c>
      <c r="CP71" s="165"/>
      <c r="CQ71" s="223">
        <f t="shared" ca="1" si="30"/>
        <v>9.9951332979462838E-3</v>
      </c>
      <c r="CR71" s="223">
        <f t="shared" ca="1" si="31"/>
        <v>0</v>
      </c>
      <c r="CS71" s="223">
        <f t="shared" ca="1" si="32"/>
        <v>0</v>
      </c>
      <c r="CT71" s="223">
        <f t="shared" ca="1" si="33"/>
        <v>0</v>
      </c>
      <c r="CU71" s="223">
        <f t="shared" ca="1" si="34"/>
        <v>0</v>
      </c>
      <c r="CV71" s="155">
        <f t="shared" ca="1" si="50"/>
        <v>9.9951332979462838E-3</v>
      </c>
      <c r="CW71" s="165"/>
      <c r="CX71" s="215">
        <f t="shared" ca="1" si="51"/>
        <v>0.61615670322295357</v>
      </c>
      <c r="CY71" s="215">
        <f t="shared" ca="1" si="35"/>
        <v>0</v>
      </c>
      <c r="CZ71" s="215">
        <f t="shared" ca="1" si="36"/>
        <v>0</v>
      </c>
      <c r="DA71" s="215">
        <f t="shared" ca="1" si="37"/>
        <v>0</v>
      </c>
      <c r="DB71" s="215">
        <f t="shared" ca="1" si="38"/>
        <v>0</v>
      </c>
      <c r="DC71" s="155">
        <f t="shared" ca="1" si="52"/>
        <v>0.61615670322295357</v>
      </c>
      <c r="DD71" s="165"/>
      <c r="DE71" s="188" t="b" cm="1">
        <f t="array" aca="1" ref="DE71" ca="1">OR($G71=Forecast_Capex_Input!$BF$8:$BF$10)</f>
        <v>1</v>
      </c>
      <c r="DF71" s="188" cm="1">
        <f t="array" aca="1" ref="DF71" ca="1">IFERROR(INDEX(Forecast_Capex_Input!BG$12:BG$286,$X71)
*(INDEX(Forecast_Capex_Input!$H$12:$H$286,$X71)=Repex),0)
*$DE71</f>
        <v>0</v>
      </c>
      <c r="DG71" s="188" cm="1">
        <f t="array" aca="1" ref="DG71" ca="1">IFERROR(INDEX(Forecast_Capex_Input!BH$12:BH$286,$X71)
*(INDEX(Forecast_Capex_Input!$H$12:$H$286,$X71)=Repex),0)
*$DE71</f>
        <v>6.4479409333530177E-2</v>
      </c>
      <c r="DH71" s="188" cm="1">
        <f t="array" aca="1" ref="DH71" ca="1">IFERROR(INDEX(Forecast_Capex_Input!BI$12:BI$286,$X71)
*(INDEX(Forecast_Capex_Input!$H$12:$H$286,$X71)=Repex),0)
*$DE71</f>
        <v>0.53659748501755822</v>
      </c>
      <c r="DI71" s="188" cm="1">
        <f t="array" aca="1" ref="DI71" ca="1">IFERROR(INDEX(Forecast_Capex_Input!BJ$12:BJ$286,$X71)
*(INDEX(Forecast_Capex_Input!$H$12:$H$286,$X71)=Repex),0)
*$DE71</f>
        <v>0.3989231056489117</v>
      </c>
      <c r="DJ71" s="188" cm="1">
        <f t="array" aca="1" ref="DJ71" ca="1">IFERROR(INDEX(Forecast_Capex_Input!BK$12:BK$286,$X71)
*(INDEX(Forecast_Capex_Input!$H$12:$H$286,$X71)=Repex),0)
*$DE71</f>
        <v>0</v>
      </c>
      <c r="DK71" s="188" cm="1">
        <f t="array" aca="1" ref="DK71" ca="1">IFERROR(INDEX(Forecast_Capex_Input!BL$12:BL$286,$X71)
*(INDEX(Forecast_Capex_Input!$H$12:$H$286,$X71)=Repex),0)
*$DE71</f>
        <v>0</v>
      </c>
      <c r="DL71" s="165"/>
      <c r="DM71" s="188" t="b" cm="1">
        <f t="array" aca="1" ref="DM71" ca="1">OR($G71=Forecast_Capex_Input!$BN$8:$BN$9)</f>
        <v>0</v>
      </c>
      <c r="DN71" s="188" cm="1">
        <f t="array" aca="1" ref="DN71" ca="1">IFERROR(INDEX(Forecast_Capex_Input!BO$12:BO$286,$X71)
*(INDEX(Forecast_Capex_Input!$H$12:$H$286,$X71)=Repex),0)
*$DM71</f>
        <v>0</v>
      </c>
      <c r="DO71" s="188" cm="1">
        <f t="array" aca="1" ref="DO71" ca="1">IFERROR(INDEX(Forecast_Capex_Input!BP$12:BP$286,$X71)
*(INDEX(Forecast_Capex_Input!$H$12:$H$286,$X71)=Repex),0)
*$DM71</f>
        <v>0</v>
      </c>
      <c r="DP71" s="188" cm="1">
        <f t="array" aca="1" ref="DP71" ca="1">IFERROR(INDEX(Forecast_Capex_Input!BQ$12:BQ$286,$X71)
*(INDEX(Forecast_Capex_Input!$H$12:$H$286,$X71)=Repex),0)
*$DM71</f>
        <v>0</v>
      </c>
      <c r="DQ71" s="188" cm="1">
        <f t="array" aca="1" ref="DQ71" ca="1">IFERROR(INDEX(Forecast_Capex_Input!BR$12:BR$286,$X71)
*(INDEX(Forecast_Capex_Input!$H$12:$H$286,$X71)=Repex),0)
*$DM71</f>
        <v>0</v>
      </c>
      <c r="DR71" s="188" cm="1">
        <f t="array" aca="1" ref="DR71" ca="1">IFERROR(INDEX(Forecast_Capex_Input!BS$12:BS$286,$X71)
*(INDEX(Forecast_Capex_Input!$H$12:$H$286,$X71)=Repex),0)
*$DM71</f>
        <v>0</v>
      </c>
      <c r="DS71" s="165"/>
      <c r="DT71" s="188" t="b" cm="1">
        <f t="array" aca="1" ref="DT71" ca="1">OR($G71=Forecast_Capex_Input!$BU$8:$BU$10)</f>
        <v>0</v>
      </c>
      <c r="DU71" s="188" cm="1">
        <f t="array" aca="1" ref="DU71" ca="1">IFERROR(INDEX(Forecast_Capex_Input!BV$12:BV$286,$X71)
*(INDEX(Forecast_Capex_Input!$H$12:$H$286,$X71)=Repex),0)
*$DT71</f>
        <v>0</v>
      </c>
      <c r="DV71" s="188" cm="1">
        <f t="array" aca="1" ref="DV71" ca="1">IFERROR(INDEX(Forecast_Capex_Input!BW$12:BW$286,$X71)
*(INDEX(Forecast_Capex_Input!$H$12:$H$286,$X71)=Repex),0)
*$DT71</f>
        <v>0</v>
      </c>
      <c r="DW71" s="188" cm="1">
        <f t="array" aca="1" ref="DW71" ca="1">IFERROR(INDEX(Forecast_Capex_Input!BX$12:BX$286,$X71)
*(INDEX(Forecast_Capex_Input!$H$12:$H$286,$X71)=Repex),0)
*$DT71</f>
        <v>0</v>
      </c>
      <c r="DX71" s="188" cm="1">
        <f t="array" aca="1" ref="DX71" ca="1">IFERROR(INDEX(Forecast_Capex_Input!BY$12:BY$286,$X71)
*(INDEX(Forecast_Capex_Input!$H$12:$H$286,$X71)=Repex),0)
*$DT71</f>
        <v>0</v>
      </c>
      <c r="DY71" s="188" cm="1">
        <f t="array" aca="1" ref="DY71" ca="1">IFERROR(INDEX(Forecast_Capex_Input!BZ$12:BZ$286,$X71)
*(INDEX(Forecast_Capex_Input!$H$12:$H$286,$X71)=Repex),0)
*$DT71</f>
        <v>0</v>
      </c>
      <c r="DZ71" s="188" cm="1">
        <f t="array" aca="1" ref="DZ71" ca="1">IFERROR(INDEX(Forecast_Capex_Input!CA$12:CA$286,$X71)
*(INDEX(Forecast_Capex_Input!$H$12:$H$286,$X71)=Repex),0)
*$DT71</f>
        <v>0</v>
      </c>
      <c r="EA71" s="188" cm="1">
        <f t="array" aca="1" ref="EA71" ca="1">IFERROR(INDEX(Forecast_Capex_Input!CB$12:CB$286,$X71)
*(INDEX(Forecast_Capex_Input!$H$12:$H$286,$X71)=Repex),0)
*$DT71</f>
        <v>0</v>
      </c>
      <c r="EB71" s="188" cm="1">
        <f t="array" aca="1" ref="EB71" ca="1">IFERROR(INDEX(Forecast_Capex_Input!CC$12:CC$286,$X71)
*(INDEX(Forecast_Capex_Input!$H$12:$H$286,$X71)=Repex),0)
*$DT71</f>
        <v>0</v>
      </c>
      <c r="EC71" s="165"/>
      <c r="ED71" s="226" t="str">
        <f t="shared" si="39"/>
        <v>N/A</v>
      </c>
      <c r="EE71" s="174" t="s">
        <v>15</v>
      </c>
    </row>
    <row r="72" spans="3:135" x14ac:dyDescent="0.2">
      <c r="C72" s="174">
        <f t="shared" si="40"/>
        <v>62</v>
      </c>
      <c r="D72" s="167" t="str" cm="1">
        <f t="array" ref="D72">IFERROR(INDEX(Forecast_Capex_Input!$D$12:$D$286,$X72),NA)</f>
        <v>Line 13/78 Refurbishment</v>
      </c>
      <c r="E72" s="172" t="b" cm="1">
        <f t="array" ref="E72">IF($X72=NA,NA,INDEX(Forecast_Capex_Input!$E$12:$E$286,$X72))</f>
        <v>1</v>
      </c>
      <c r="F72" s="167" t="str" cm="1">
        <f t="array" aca="1" ref="F72" ca="1">IFERROR(INDEX(General!$E$25:$E$26,$Y72),NA)</f>
        <v>Non-Labour</v>
      </c>
      <c r="G72" s="167" t="str" cm="1">
        <f t="array" aca="1" ref="G72" ca="1">IFERROR(INDEX(Forecast_Capex_Input!$AI$11:$BB$11,$AA72),NA)</f>
        <v>Transmission Lines</v>
      </c>
      <c r="H72" s="189" cm="1">
        <f t="array" aca="1" ref="H72" ca="1">IFERROR(INDEX(Forecast_Capex_Input!$AI$12:$BB$286,$X72,$AA72),NA)</f>
        <v>0.99999999999999989</v>
      </c>
      <c r="I72" s="199" t="str" cm="1">
        <f t="array" ref="I72">IFERROR(INDEX(Forecast_Capex_Input!$F$12:$F$286,$X72),NA)</f>
        <v>Replacement Expenditure</v>
      </c>
      <c r="J72" s="199" t="str" cm="1">
        <f t="array" ref="J72">IFERROR(INDEX(Forecast_Capex_Input!G$12:G$286,$X72),NA)</f>
        <v>Transmission Lines</v>
      </c>
      <c r="K72" s="199" t="str" cm="1">
        <f t="array" ref="K72">IFERROR(INDEX(Forecast_Capex_Input!H$12:H$286,$X72),NA)</f>
        <v>Repex</v>
      </c>
      <c r="L72" s="199" t="str" cm="1">
        <f t="array" ref="L72">IFERROR(INDEX(Forecast_Capex_Input!I$12:I$286,$X72),NA)</f>
        <v>N/A</v>
      </c>
      <c r="M72" s="199" t="str" cm="1">
        <f t="array" ref="M72">IFERROR(INDEX(Forecast_Capex_Input!J$12:J$286,$X72),NA)</f>
        <v>N/A</v>
      </c>
      <c r="N72" s="199" t="str" cm="1">
        <f t="array" ref="N72">IFERROR(INDEX(Forecast_Capex_Input!K$12:K$286,$X72),NA)</f>
        <v>TL - Transmission towers</v>
      </c>
      <c r="O72" s="199" t="str" cm="1">
        <f t="array" ref="O72">IFERROR(INDEX(Forecast_Capex_Input!L$12:L$286,$X72),NA)</f>
        <v>TL - Safe and Reliable Network</v>
      </c>
      <c r="P72" s="199" t="str" cm="1">
        <f t="array" ref="P72">IFERROR(INDEX(Forecast_Capex_Input!M$12:M$286,$X72),NA)</f>
        <v>N/A</v>
      </c>
      <c r="Q72" s="172" t="str" cm="1">
        <f t="array" ref="Q72">IFERROR(INDEX(Forecast_Capex_Input!N$12:N$286,$X72),NA)</f>
        <v>No</v>
      </c>
      <c r="R72" s="265" cm="1">
        <f t="array" ref="R72">IFERROR(INDEX(Forecast_Capex_Input!O$12:O$286,$X72),0)</f>
        <v>0</v>
      </c>
      <c r="S72" s="172" t="str" cm="1">
        <f t="array" ref="S72">IFERROR(INDEX(Forecast_Capex_Input!P$12:P$286,$X72),0)</f>
        <v>Safety security &amp; reliability</v>
      </c>
      <c r="T72" s="199" t="str" cm="1">
        <f t="array" aca="1" ref="T72" ca="1">IFERROR(INDEX(General!$K$84:$K$103,$AA72),NA)</f>
        <v>Transmission Lines (2018 onwards)</v>
      </c>
      <c r="U72" s="188" cm="1">
        <f t="array" aca="1" ref="U72" ca="1">IFERROR(
IF($F72=General!$E$25,INDEX(Forecast_Capex_Input!S$12:S$286,$X72),
INDEX(Forecast_Capex_Input!T$12:T$286,$X72)),0)</f>
        <v>0.86736716599442087</v>
      </c>
      <c r="V72" s="222" t="b">
        <f>IFERROR(INDEX(Overheads!$T$19:$T$26,MATCH($I72,Overheads!$E$19:$E$26,0)),FALSE)</f>
        <v>1</v>
      </c>
      <c r="W72" s="165"/>
      <c r="X72" s="174">
        <f>IFERROR(
IF(MATCH($C72,Forecast_Capex_Input!$CI$12:$CI$286,1)+1&gt;MAX(Forecast_Capex_Input!$C$12:$C$286),NA,
MATCH($C72,Forecast_Capex_Input!$CI$12:$CI$286,1)+1),1)</f>
        <v>24</v>
      </c>
      <c r="Y72" s="174" cm="1">
        <f t="array" aca="1" ref="Y72" ca="1">IFERROR(
IF(X71&lt;&gt;X72,1,
IF(COUNTIF(OFFSET(Y71,0,0,-INDEX(Forecast_Capex_Input!$CG$12:$CG$286,$X72)),Y71)=INDEX(Forecast_Capex_Input!$CG$12:$CG$286,$X72),Y71+1,Y71)),NA)</f>
        <v>2</v>
      </c>
      <c r="Z72" s="174" cm="1">
        <f t="array" ref="Z72">IFERROR($C72-IF($X72=1,1,INDEX(Forecast_Capex_Input!$CI$12:$CI$286,$X72-1))+1,NA)</f>
        <v>2</v>
      </c>
      <c r="AA72" s="174" cm="1">
        <f t="array" aca="1" ref="AA72" ca="1">IFERROR(IF(Y72=1,
INDEX(Forecast_Capex_Input!$AI$10:$BB$10,SMALL(IF(INDEX(Forecast_Capex_Input!$AI$12:$BB$286,$X72,0)&gt;0,COLUMN(Forecast_Capex_Input!$AI$10:$BB$10)-COLUMN(Forecast_Capex_Input!$AI$12)+1),ROWS(OFFSET(AA71,0,0,-$Z72)))),
OFFSET(AA71,-INDEX(Forecast_Capex_Input!$CG$12:$CG$286,$X72)+1,0)),NA)</f>
        <v>1</v>
      </c>
      <c r="AB72" s="174">
        <f t="shared" ca="1" si="9"/>
        <v>2</v>
      </c>
      <c r="AC72" s="222" t="b">
        <f t="shared" si="41"/>
        <v>0</v>
      </c>
      <c r="AD72" s="220" t="b">
        <v>0</v>
      </c>
      <c r="AE72" s="222" t="b">
        <f t="shared" si="10"/>
        <v>1</v>
      </c>
      <c r="AF72" s="165"/>
      <c r="AG72" s="215">
        <v>3.4826905788189348</v>
      </c>
      <c r="AH72" s="215">
        <v>0</v>
      </c>
      <c r="AI72" s="215">
        <v>0</v>
      </c>
      <c r="AJ72" s="215">
        <v>0</v>
      </c>
      <c r="AK72" s="215">
        <v>0</v>
      </c>
      <c r="AL72" s="155">
        <v>3.4826905788189348</v>
      </c>
      <c r="AM72" s="165"/>
      <c r="AN72" s="215" cm="1">
        <f t="array" aca="1" ref="AN72" ca="1">IFERROR(INDEX(General!O$33:O$34,$AB72)
*AG72,0)</f>
        <v>3.4826905788189348</v>
      </c>
      <c r="AO72" s="215" cm="1">
        <f t="array" aca="1" ref="AO72" ca="1">IFERROR(INDEX(General!P$33:P$34,$AB72)
*AH72,0)</f>
        <v>0</v>
      </c>
      <c r="AP72" s="215" cm="1">
        <f t="array" aca="1" ref="AP72" ca="1">IFERROR(INDEX(General!Q$33:Q$34,$AB72)
*AI72,0)</f>
        <v>0</v>
      </c>
      <c r="AQ72" s="215" cm="1">
        <f t="array" aca="1" ref="AQ72" ca="1">IFERROR(INDEX(General!R$33:R$34,$AB72)
*AJ72,0)</f>
        <v>0</v>
      </c>
      <c r="AR72" s="215" cm="1">
        <f t="array" aca="1" ref="AR72" ca="1">IFERROR(INDEX(General!S$33:S$34,$AB72)
*AK72,0)</f>
        <v>0</v>
      </c>
      <c r="AS72" s="155">
        <f t="shared" ca="1" si="42"/>
        <v>3.4826905788189348</v>
      </c>
      <c r="AT72" s="165"/>
      <c r="AU72" s="215">
        <f ca="1">IF($AE72=FALSE,AN72*Overheads!$R$24*$V72,
IFERROR(Overheads!$O$49*$V72*AN72,0)
+IFERROR(Overheads!Q$59*$V72*(AN72/Overheads!Q$68),0))</f>
        <v>0.48780791586435057</v>
      </c>
      <c r="AV72" s="215">
        <f ca="1">IF($AE72=FALSE,AO72*Overheads!$R$24*$V72,
IFERROR(Overheads!$O$49*$V72*AO72,0)
+IFERROR(Overheads!R$59*$V72*(AO72/Overheads!R$68),0))</f>
        <v>0</v>
      </c>
      <c r="AW72" s="215">
        <f ca="1">IF($AE72=FALSE,AP72*Overheads!$R$24*$V72,
IFERROR(Overheads!$O$49*$V72*AP72,0)
+IFERROR(Overheads!S$59*$V72*(AP72/Overheads!S$68),0))</f>
        <v>0</v>
      </c>
      <c r="AX72" s="215">
        <f ca="1">IF($AE72=FALSE,AQ72*Overheads!$R$24*$V72,
IFERROR(Overheads!$O$49*$V72*AQ72,0)
+IFERROR(Overheads!T$59*$V72*(AQ72/Overheads!T$68),0))</f>
        <v>0</v>
      </c>
      <c r="AY72" s="215">
        <f ca="1">IF($AE72=FALSE,AR72*Overheads!$R$24*$V72,
IFERROR(Overheads!$O$49*$V72*AR72,0)
+IFERROR(Overheads!U$59*$V72*(AR72/Overheads!U$68),0))</f>
        <v>0</v>
      </c>
      <c r="AZ72" s="155">
        <f t="shared" ca="1" si="43"/>
        <v>0.48780791586435057</v>
      </c>
      <c r="BA72" s="165"/>
      <c r="BB72" s="215">
        <f ca="1">IF($AE72=FALSE,AN72*Overheads!$S$25,
IFERROR(Overheads!$O$50*AN72,0)
+IFERROR(Overheads!Q$60*(AN72/Overheads!Q$66),0))</f>
        <v>6.5470435083115397E-2</v>
      </c>
      <c r="BC72" s="215">
        <f ca="1">IF($AE72=FALSE,AO72*Overheads!$S$25,
IFERROR(Overheads!$O$50*AO72,0)
+IFERROR(Overheads!R$60*(AO72/Overheads!R$66),0))</f>
        <v>0</v>
      </c>
      <c r="BD72" s="215">
        <f ca="1">IF($AE72=FALSE,AP72*Overheads!$S$25,
IFERROR(Overheads!$O$50*AP72,0)
+IFERROR(Overheads!S$60*(AP72/Overheads!S$66),0))</f>
        <v>0</v>
      </c>
      <c r="BE72" s="215">
        <f ca="1">IF($AE72=FALSE,AQ72*Overheads!$S$25,
IFERROR(Overheads!$O$50*AQ72,0)
+IFERROR(Overheads!T$60*(AQ72/Overheads!T$66),0))</f>
        <v>0</v>
      </c>
      <c r="BF72" s="215">
        <f ca="1">IF($AE72=FALSE,AR72*Overheads!$S$25,
IFERROR(Overheads!$O$50*AR72,0)
+IFERROR(Overheads!U$60*(AR72/Overheads!U$66),0))</f>
        <v>0</v>
      </c>
      <c r="BG72" s="155">
        <f t="shared" ca="1" si="44"/>
        <v>6.5470435083115397E-2</v>
      </c>
      <c r="BH72" s="165"/>
      <c r="BI72" s="215">
        <f t="shared" ca="1" si="45"/>
        <v>4.0359689297664012</v>
      </c>
      <c r="BJ72" s="215">
        <f t="shared" ca="1" si="11"/>
        <v>0</v>
      </c>
      <c r="BK72" s="215">
        <f t="shared" ca="1" si="12"/>
        <v>0</v>
      </c>
      <c r="BL72" s="215">
        <f t="shared" ca="1" si="13"/>
        <v>0</v>
      </c>
      <c r="BM72" s="215">
        <f t="shared" ca="1" si="14"/>
        <v>0</v>
      </c>
      <c r="BN72" s="155">
        <f t="shared" ca="1" si="46"/>
        <v>4.0359689297664012</v>
      </c>
      <c r="BO72" s="165"/>
      <c r="BP72" s="187" cm="1">
        <f t="array" ref="BP72">IFERROR(IF($X72=$X71,BP71,INDEX(Forecast_Capex_Input!AC$12:AC$286,$X72)),0)</f>
        <v>1</v>
      </c>
      <c r="BQ72" s="187" cm="1">
        <f t="array" ref="BQ72">IFERROR(IF($X72=$X71,BQ71,INDEX(Forecast_Capex_Input!AD$12:AD$286,$X72)),0)</f>
        <v>0</v>
      </c>
      <c r="BR72" s="187" cm="1">
        <f t="array" ref="BR72">IFERROR(IF($X72=$X71,BR71,INDEX(Forecast_Capex_Input!AE$12:AE$286,$X72)),0)</f>
        <v>0</v>
      </c>
      <c r="BS72" s="187" cm="1">
        <f t="array" ref="BS72">IFERROR(IF($X72=$X71,BS71,INDEX(Forecast_Capex_Input!AF$12:AF$286,$X72)),0)</f>
        <v>0</v>
      </c>
      <c r="BT72" s="187" cm="1">
        <f t="array" ref="BT72">IFERROR(IF($X72=$X71,BT71,INDEX(Forecast_Capex_Input!AG$12:AG$286,$X72)),0)</f>
        <v>0</v>
      </c>
      <c r="BU72" s="165"/>
      <c r="BV72" s="215">
        <f t="shared" si="15"/>
        <v>3.4826905788189348</v>
      </c>
      <c r="BW72" s="215">
        <f t="shared" si="16"/>
        <v>0</v>
      </c>
      <c r="BX72" s="215">
        <f t="shared" si="17"/>
        <v>0</v>
      </c>
      <c r="BY72" s="215">
        <f t="shared" si="18"/>
        <v>0</v>
      </c>
      <c r="BZ72" s="215">
        <f t="shared" si="19"/>
        <v>0</v>
      </c>
      <c r="CA72" s="155">
        <f t="shared" si="47"/>
        <v>3.4826905788189348</v>
      </c>
      <c r="CB72" s="165"/>
      <c r="CC72" s="215">
        <f t="shared" ca="1" si="20"/>
        <v>3.4826905788189348</v>
      </c>
      <c r="CD72" s="215">
        <f t="shared" ca="1" si="21"/>
        <v>0</v>
      </c>
      <c r="CE72" s="215">
        <f t="shared" ca="1" si="22"/>
        <v>0</v>
      </c>
      <c r="CF72" s="215">
        <f t="shared" ca="1" si="23"/>
        <v>0</v>
      </c>
      <c r="CG72" s="215">
        <f t="shared" ca="1" si="24"/>
        <v>0</v>
      </c>
      <c r="CH72" s="155">
        <f t="shared" ca="1" si="48"/>
        <v>3.4826905788189348</v>
      </c>
      <c r="CI72" s="165"/>
      <c r="CJ72" s="215">
        <f t="shared" ca="1" si="25"/>
        <v>0.48780791586435057</v>
      </c>
      <c r="CK72" s="215">
        <f t="shared" ca="1" si="26"/>
        <v>0</v>
      </c>
      <c r="CL72" s="215">
        <f t="shared" ca="1" si="27"/>
        <v>0</v>
      </c>
      <c r="CM72" s="215">
        <f t="shared" ca="1" si="28"/>
        <v>0</v>
      </c>
      <c r="CN72" s="215">
        <f t="shared" ca="1" si="29"/>
        <v>0</v>
      </c>
      <c r="CO72" s="155">
        <f t="shared" ca="1" si="49"/>
        <v>0.48780791586435057</v>
      </c>
      <c r="CP72" s="165"/>
      <c r="CQ72" s="223">
        <f t="shared" ca="1" si="30"/>
        <v>6.5470435083115397E-2</v>
      </c>
      <c r="CR72" s="223">
        <f t="shared" ca="1" si="31"/>
        <v>0</v>
      </c>
      <c r="CS72" s="223">
        <f t="shared" ca="1" si="32"/>
        <v>0</v>
      </c>
      <c r="CT72" s="223">
        <f t="shared" ca="1" si="33"/>
        <v>0</v>
      </c>
      <c r="CU72" s="223">
        <f t="shared" ca="1" si="34"/>
        <v>0</v>
      </c>
      <c r="CV72" s="155">
        <f t="shared" ca="1" si="50"/>
        <v>6.5470435083115397E-2</v>
      </c>
      <c r="CW72" s="165"/>
      <c r="CX72" s="215">
        <f t="shared" ca="1" si="51"/>
        <v>4.0359689297664012</v>
      </c>
      <c r="CY72" s="215">
        <f t="shared" ca="1" si="35"/>
        <v>0</v>
      </c>
      <c r="CZ72" s="215">
        <f t="shared" ca="1" si="36"/>
        <v>0</v>
      </c>
      <c r="DA72" s="215">
        <f t="shared" ca="1" si="37"/>
        <v>0</v>
      </c>
      <c r="DB72" s="215">
        <f t="shared" ca="1" si="38"/>
        <v>0</v>
      </c>
      <c r="DC72" s="155">
        <f t="shared" ca="1" si="52"/>
        <v>4.0359689297664012</v>
      </c>
      <c r="DD72" s="165"/>
      <c r="DE72" s="188" t="b" cm="1">
        <f t="array" aca="1" ref="DE72" ca="1">OR($G72=Forecast_Capex_Input!$BF$8:$BF$10)</f>
        <v>1</v>
      </c>
      <c r="DF72" s="188" cm="1">
        <f t="array" aca="1" ref="DF72" ca="1">IFERROR(INDEX(Forecast_Capex_Input!BG$12:BG$286,$X72)
*(INDEX(Forecast_Capex_Input!$H$12:$H$286,$X72)=Repex),0)
*$DE72</f>
        <v>0</v>
      </c>
      <c r="DG72" s="188" cm="1">
        <f t="array" aca="1" ref="DG72" ca="1">IFERROR(INDEX(Forecast_Capex_Input!BH$12:BH$286,$X72)
*(INDEX(Forecast_Capex_Input!$H$12:$H$286,$X72)=Repex),0)
*$DE72</f>
        <v>6.4479409333530177E-2</v>
      </c>
      <c r="DH72" s="188" cm="1">
        <f t="array" aca="1" ref="DH72" ca="1">IFERROR(INDEX(Forecast_Capex_Input!BI$12:BI$286,$X72)
*(INDEX(Forecast_Capex_Input!$H$12:$H$286,$X72)=Repex),0)
*$DE72</f>
        <v>0.53659748501755822</v>
      </c>
      <c r="DI72" s="188" cm="1">
        <f t="array" aca="1" ref="DI72" ca="1">IFERROR(INDEX(Forecast_Capex_Input!BJ$12:BJ$286,$X72)
*(INDEX(Forecast_Capex_Input!$H$12:$H$286,$X72)=Repex),0)
*$DE72</f>
        <v>0.3989231056489117</v>
      </c>
      <c r="DJ72" s="188" cm="1">
        <f t="array" aca="1" ref="DJ72" ca="1">IFERROR(INDEX(Forecast_Capex_Input!BK$12:BK$286,$X72)
*(INDEX(Forecast_Capex_Input!$H$12:$H$286,$X72)=Repex),0)
*$DE72</f>
        <v>0</v>
      </c>
      <c r="DK72" s="188" cm="1">
        <f t="array" aca="1" ref="DK72" ca="1">IFERROR(INDEX(Forecast_Capex_Input!BL$12:BL$286,$X72)
*(INDEX(Forecast_Capex_Input!$H$12:$H$286,$X72)=Repex),0)
*$DE72</f>
        <v>0</v>
      </c>
      <c r="DL72" s="165"/>
      <c r="DM72" s="188" t="b" cm="1">
        <f t="array" aca="1" ref="DM72" ca="1">OR($G72=Forecast_Capex_Input!$BN$8:$BN$9)</f>
        <v>0</v>
      </c>
      <c r="DN72" s="188" cm="1">
        <f t="array" aca="1" ref="DN72" ca="1">IFERROR(INDEX(Forecast_Capex_Input!BO$12:BO$286,$X72)
*(INDEX(Forecast_Capex_Input!$H$12:$H$286,$X72)=Repex),0)
*$DM72</f>
        <v>0</v>
      </c>
      <c r="DO72" s="188" cm="1">
        <f t="array" aca="1" ref="DO72" ca="1">IFERROR(INDEX(Forecast_Capex_Input!BP$12:BP$286,$X72)
*(INDEX(Forecast_Capex_Input!$H$12:$H$286,$X72)=Repex),0)
*$DM72</f>
        <v>0</v>
      </c>
      <c r="DP72" s="188" cm="1">
        <f t="array" aca="1" ref="DP72" ca="1">IFERROR(INDEX(Forecast_Capex_Input!BQ$12:BQ$286,$X72)
*(INDEX(Forecast_Capex_Input!$H$12:$H$286,$X72)=Repex),0)
*$DM72</f>
        <v>0</v>
      </c>
      <c r="DQ72" s="188" cm="1">
        <f t="array" aca="1" ref="DQ72" ca="1">IFERROR(INDEX(Forecast_Capex_Input!BR$12:BR$286,$X72)
*(INDEX(Forecast_Capex_Input!$H$12:$H$286,$X72)=Repex),0)
*$DM72</f>
        <v>0</v>
      </c>
      <c r="DR72" s="188" cm="1">
        <f t="array" aca="1" ref="DR72" ca="1">IFERROR(INDEX(Forecast_Capex_Input!BS$12:BS$286,$X72)
*(INDEX(Forecast_Capex_Input!$H$12:$H$286,$X72)=Repex),0)
*$DM72</f>
        <v>0</v>
      </c>
      <c r="DS72" s="165"/>
      <c r="DT72" s="188" t="b" cm="1">
        <f t="array" aca="1" ref="DT72" ca="1">OR($G72=Forecast_Capex_Input!$BU$8:$BU$10)</f>
        <v>0</v>
      </c>
      <c r="DU72" s="188" cm="1">
        <f t="array" aca="1" ref="DU72" ca="1">IFERROR(INDEX(Forecast_Capex_Input!BV$12:BV$286,$X72)
*(INDEX(Forecast_Capex_Input!$H$12:$H$286,$X72)=Repex),0)
*$DT72</f>
        <v>0</v>
      </c>
      <c r="DV72" s="188" cm="1">
        <f t="array" aca="1" ref="DV72" ca="1">IFERROR(INDEX(Forecast_Capex_Input!BW$12:BW$286,$X72)
*(INDEX(Forecast_Capex_Input!$H$12:$H$286,$X72)=Repex),0)
*$DT72</f>
        <v>0</v>
      </c>
      <c r="DW72" s="188" cm="1">
        <f t="array" aca="1" ref="DW72" ca="1">IFERROR(INDEX(Forecast_Capex_Input!BX$12:BX$286,$X72)
*(INDEX(Forecast_Capex_Input!$H$12:$H$286,$X72)=Repex),0)
*$DT72</f>
        <v>0</v>
      </c>
      <c r="DX72" s="188" cm="1">
        <f t="array" aca="1" ref="DX72" ca="1">IFERROR(INDEX(Forecast_Capex_Input!BY$12:BY$286,$X72)
*(INDEX(Forecast_Capex_Input!$H$12:$H$286,$X72)=Repex),0)
*$DT72</f>
        <v>0</v>
      </c>
      <c r="DY72" s="188" cm="1">
        <f t="array" aca="1" ref="DY72" ca="1">IFERROR(INDEX(Forecast_Capex_Input!BZ$12:BZ$286,$X72)
*(INDEX(Forecast_Capex_Input!$H$12:$H$286,$X72)=Repex),0)
*$DT72</f>
        <v>0</v>
      </c>
      <c r="DZ72" s="188" cm="1">
        <f t="array" aca="1" ref="DZ72" ca="1">IFERROR(INDEX(Forecast_Capex_Input!CA$12:CA$286,$X72)
*(INDEX(Forecast_Capex_Input!$H$12:$H$286,$X72)=Repex),0)
*$DT72</f>
        <v>0</v>
      </c>
      <c r="EA72" s="188" cm="1">
        <f t="array" aca="1" ref="EA72" ca="1">IFERROR(INDEX(Forecast_Capex_Input!CB$12:CB$286,$X72)
*(INDEX(Forecast_Capex_Input!$H$12:$H$286,$X72)=Repex),0)
*$DT72</f>
        <v>0</v>
      </c>
      <c r="EB72" s="188" cm="1">
        <f t="array" aca="1" ref="EB72" ca="1">IFERROR(INDEX(Forecast_Capex_Input!CC$12:CC$286,$X72)
*(INDEX(Forecast_Capex_Input!$H$12:$H$286,$X72)=Repex),0)
*$DT72</f>
        <v>0</v>
      </c>
      <c r="EC72" s="165"/>
      <c r="ED72" s="226" t="str">
        <f t="shared" si="39"/>
        <v>N/A</v>
      </c>
      <c r="EE72" s="174" t="s">
        <v>15</v>
      </c>
    </row>
    <row r="73" spans="3:135" x14ac:dyDescent="0.2">
      <c r="C73" s="174">
        <f t="shared" si="40"/>
        <v>63</v>
      </c>
      <c r="D73" s="167" t="str" cm="1">
        <f t="array" ref="D73">IFERROR(INDEX(Forecast_Capex_Input!$D$12:$D$286,$X73),NA)</f>
        <v>Line 16 Marulan Avon refurb</v>
      </c>
      <c r="E73" s="172" t="b" cm="1">
        <f t="array" ref="E73">IF($X73=NA,NA,INDEX(Forecast_Capex_Input!$E$12:$E$286,$X73))</f>
        <v>1</v>
      </c>
      <c r="F73" s="167" t="str" cm="1">
        <f t="array" aca="1" ref="F73" ca="1">IFERROR(INDEX(General!$E$25:$E$26,$Y73),NA)</f>
        <v>Labour</v>
      </c>
      <c r="G73" s="167" t="str" cm="1">
        <f t="array" aca="1" ref="G73" ca="1">IFERROR(INDEX(Forecast_Capex_Input!$AI$11:$BB$11,$AA73),NA)</f>
        <v>Transmission Lines</v>
      </c>
      <c r="H73" s="189" cm="1">
        <f t="array" aca="1" ref="H73" ca="1">IFERROR(INDEX(Forecast_Capex_Input!$AI$12:$BB$286,$X73,$AA73),NA)</f>
        <v>1.0000000000000002</v>
      </c>
      <c r="I73" s="199" t="str" cm="1">
        <f t="array" ref="I73">IFERROR(INDEX(Forecast_Capex_Input!$F$12:$F$286,$X73),NA)</f>
        <v>Replacement Expenditure</v>
      </c>
      <c r="J73" s="199" t="str" cm="1">
        <f t="array" ref="J73">IFERROR(INDEX(Forecast_Capex_Input!G$12:G$286,$X73),NA)</f>
        <v>Transmission Lines</v>
      </c>
      <c r="K73" s="199" t="str" cm="1">
        <f t="array" ref="K73">IFERROR(INDEX(Forecast_Capex_Input!H$12:H$286,$X73),NA)</f>
        <v>Repex</v>
      </c>
      <c r="L73" s="199" t="str" cm="1">
        <f t="array" ref="L73">IFERROR(INDEX(Forecast_Capex_Input!I$12:I$286,$X73),NA)</f>
        <v>N/A</v>
      </c>
      <c r="M73" s="199" t="str" cm="1">
        <f t="array" ref="M73">IFERROR(INDEX(Forecast_Capex_Input!J$12:J$286,$X73),NA)</f>
        <v>N/A</v>
      </c>
      <c r="N73" s="199" t="str" cm="1">
        <f t="array" ref="N73">IFERROR(INDEX(Forecast_Capex_Input!K$12:K$286,$X73),NA)</f>
        <v>TL - Transmission towers</v>
      </c>
      <c r="O73" s="199" t="str" cm="1">
        <f t="array" ref="O73">IFERROR(INDEX(Forecast_Capex_Input!L$12:L$286,$X73),NA)</f>
        <v>TL - Safe and Reliable Network</v>
      </c>
      <c r="P73" s="199" t="str" cm="1">
        <f t="array" ref="P73">IFERROR(INDEX(Forecast_Capex_Input!M$12:M$286,$X73),NA)</f>
        <v>N/A</v>
      </c>
      <c r="Q73" s="172" t="str" cm="1">
        <f t="array" ref="Q73">IFERROR(INDEX(Forecast_Capex_Input!N$12:N$286,$X73),NA)</f>
        <v>Yes</v>
      </c>
      <c r="R73" s="265" cm="1">
        <f t="array" ref="R73">IFERROR(INDEX(Forecast_Capex_Input!O$12:O$286,$X73),0)</f>
        <v>0</v>
      </c>
      <c r="S73" s="172" t="str" cm="1">
        <f t="array" ref="S73">IFERROR(INDEX(Forecast_Capex_Input!P$12:P$286,$X73),0)</f>
        <v>Safety security &amp; reliability</v>
      </c>
      <c r="T73" s="199" t="str" cm="1">
        <f t="array" aca="1" ref="T73" ca="1">IFERROR(INDEX(General!$K$84:$K$103,$AA73),NA)</f>
        <v>Transmission Lines (2018 onwards)</v>
      </c>
      <c r="U73" s="188" cm="1">
        <f t="array" aca="1" ref="U73" ca="1">IFERROR(
IF($F73=General!$E$25,INDEX(Forecast_Capex_Input!S$12:S$286,$X73),
INDEX(Forecast_Capex_Input!T$12:T$286,$X73)),0)</f>
        <v>0.13224941459517445</v>
      </c>
      <c r="V73" s="222" t="b">
        <f>IFERROR(INDEX(Overheads!$T$19:$T$26,MATCH($I73,Overheads!$E$19:$E$26,0)),FALSE)</f>
        <v>1</v>
      </c>
      <c r="W73" s="165"/>
      <c r="X73" s="174">
        <f>IFERROR(
IF(MATCH($C73,Forecast_Capex_Input!$CI$12:$CI$286,1)+1&gt;MAX(Forecast_Capex_Input!$C$12:$C$286),NA,
MATCH($C73,Forecast_Capex_Input!$CI$12:$CI$286,1)+1),1)</f>
        <v>25</v>
      </c>
      <c r="Y73" s="174" cm="1">
        <f t="array" aca="1" ref="Y73" ca="1">IFERROR(
IF(X72&lt;&gt;X73,1,
IF(COUNTIF(OFFSET(Y72,0,0,-INDEX(Forecast_Capex_Input!$CG$12:$CG$286,$X73)),Y72)=INDEX(Forecast_Capex_Input!$CG$12:$CG$286,$X73),Y72+1,Y72)),NA)</f>
        <v>1</v>
      </c>
      <c r="Z73" s="174" cm="1">
        <f t="array" ref="Z73">IFERROR($C73-IF($X73=1,1,INDEX(Forecast_Capex_Input!$CI$12:$CI$286,$X73-1))+1,NA)</f>
        <v>1</v>
      </c>
      <c r="AA73" s="174" cm="1">
        <f t="array" aca="1" ref="AA73" ca="1">IFERROR(IF(Y73=1,
INDEX(Forecast_Capex_Input!$AI$10:$BB$10,SMALL(IF(INDEX(Forecast_Capex_Input!$AI$12:$BB$286,$X73,0)&gt;0,COLUMN(Forecast_Capex_Input!$AI$10:$BB$10)-COLUMN(Forecast_Capex_Input!$AI$12)+1),ROWS(OFFSET(AA72,0,0,-$Z73)))),
OFFSET(AA72,-INDEX(Forecast_Capex_Input!$CG$12:$CG$286,$X73)+1,0)),NA)</f>
        <v>1</v>
      </c>
      <c r="AB73" s="174">
        <f t="shared" ca="1" si="9"/>
        <v>1</v>
      </c>
      <c r="AC73" s="222" t="b">
        <f t="shared" si="41"/>
        <v>0</v>
      </c>
      <c r="AD73" s="220" t="b">
        <v>0</v>
      </c>
      <c r="AE73" s="222" t="b">
        <f t="shared" si="10"/>
        <v>1</v>
      </c>
      <c r="AF73" s="165"/>
      <c r="AG73" s="215">
        <v>7.4502709382357701E-2</v>
      </c>
      <c r="AH73" s="215">
        <v>0.96488718588359335</v>
      </c>
      <c r="AI73" s="215">
        <v>0</v>
      </c>
      <c r="AJ73" s="215">
        <v>0</v>
      </c>
      <c r="AK73" s="215">
        <v>0</v>
      </c>
      <c r="AL73" s="155">
        <v>1.039389895265951</v>
      </c>
      <c r="AM73" s="165"/>
      <c r="AN73" s="215" cm="1">
        <f t="array" aca="1" ref="AN73" ca="1">IFERROR(INDEX(General!O$33:O$34,$AB73)
*AG73,0)</f>
        <v>7.4381915564479206E-2</v>
      </c>
      <c r="AO73" s="215" cm="1">
        <f t="array" aca="1" ref="AO73" ca="1">IFERROR(INDEX(General!P$33:P$34,$AB73)
*AH73,0)</f>
        <v>0.97069052196641603</v>
      </c>
      <c r="AP73" s="215" cm="1">
        <f t="array" aca="1" ref="AP73" ca="1">IFERROR(INDEX(General!Q$33:Q$34,$AB73)
*AI73,0)</f>
        <v>0</v>
      </c>
      <c r="AQ73" s="215" cm="1">
        <f t="array" aca="1" ref="AQ73" ca="1">IFERROR(INDEX(General!R$33:R$34,$AB73)
*AJ73,0)</f>
        <v>0</v>
      </c>
      <c r="AR73" s="215" cm="1">
        <f t="array" aca="1" ref="AR73" ca="1">IFERROR(INDEX(General!S$33:S$34,$AB73)
*AK73,0)</f>
        <v>0</v>
      </c>
      <c r="AS73" s="155">
        <f t="shared" ca="1" si="42"/>
        <v>1.0450724375308953</v>
      </c>
      <c r="AT73" s="165"/>
      <c r="AU73" s="215">
        <f ca="1">IF($AE73=FALSE,AN73*Overheads!$R$24*$V73,
IFERROR(Overheads!$O$49*$V73*AN73,0)
+IFERROR(Overheads!Q$59*$V73*(AN73/Overheads!Q$68),0))</f>
        <v>1.0418406800242218E-2</v>
      </c>
      <c r="AV73" s="215">
        <f ca="1">IF($AE73=FALSE,AO73*Overheads!$R$24*$V73,
IFERROR(Overheads!$O$49*$V73*AO73,0)
+IFERROR(Overheads!R$59*$V73*(AO73/Overheads!R$68),0))</f>
        <v>0.11585234133425093</v>
      </c>
      <c r="AW73" s="215">
        <f ca="1">IF($AE73=FALSE,AP73*Overheads!$R$24*$V73,
IFERROR(Overheads!$O$49*$V73*AP73,0)
+IFERROR(Overheads!S$59*$V73*(AP73/Overheads!S$68),0))</f>
        <v>0</v>
      </c>
      <c r="AX73" s="215">
        <f ca="1">IF($AE73=FALSE,AQ73*Overheads!$R$24*$V73,
IFERROR(Overheads!$O$49*$V73*AQ73,0)
+IFERROR(Overheads!T$59*$V73*(AQ73/Overheads!T$68),0))</f>
        <v>0</v>
      </c>
      <c r="AY73" s="215">
        <f ca="1">IF($AE73=FALSE,AR73*Overheads!$R$24*$V73,
IFERROR(Overheads!$O$49*$V73*AR73,0)
+IFERROR(Overheads!U$59*$V73*(AR73/Overheads!U$68),0))</f>
        <v>0</v>
      </c>
      <c r="AZ73" s="155">
        <f t="shared" ca="1" si="43"/>
        <v>0.12627074813449315</v>
      </c>
      <c r="BA73" s="165"/>
      <c r="BB73" s="215">
        <f ca="1">IF($AE73=FALSE,AN73*Overheads!$S$25,
IFERROR(Overheads!$O$50*AN73,0)
+IFERROR(Overheads!Q$60*(AN73/Overheads!Q$66),0))</f>
        <v>1.398291425583228E-3</v>
      </c>
      <c r="BC73" s="215">
        <f ca="1">IF($AE73=FALSE,AO73*Overheads!$S$25,
IFERROR(Overheads!$O$50*AO73,0)
+IFERROR(Overheads!R$60*(AO73/Overheads!R$66),0))</f>
        <v>1.6378074718057606E-2</v>
      </c>
      <c r="BD73" s="215">
        <f ca="1">IF($AE73=FALSE,AP73*Overheads!$S$25,
IFERROR(Overheads!$O$50*AP73,0)
+IFERROR(Overheads!S$60*(AP73/Overheads!S$66),0))</f>
        <v>0</v>
      </c>
      <c r="BE73" s="215">
        <f ca="1">IF($AE73=FALSE,AQ73*Overheads!$S$25,
IFERROR(Overheads!$O$50*AQ73,0)
+IFERROR(Overheads!T$60*(AQ73/Overheads!T$66),0))</f>
        <v>0</v>
      </c>
      <c r="BF73" s="215">
        <f ca="1">IF($AE73=FALSE,AR73*Overheads!$S$25,
IFERROR(Overheads!$O$50*AR73,0)
+IFERROR(Overheads!U$60*(AR73/Overheads!U$66),0))</f>
        <v>0</v>
      </c>
      <c r="BG73" s="155">
        <f t="shared" ca="1" si="44"/>
        <v>1.7776366143640834E-2</v>
      </c>
      <c r="BH73" s="165"/>
      <c r="BI73" s="215">
        <f t="shared" ca="1" si="45"/>
        <v>8.6198613790304662E-2</v>
      </c>
      <c r="BJ73" s="215">
        <f t="shared" ca="1" si="11"/>
        <v>1.1029209380187246</v>
      </c>
      <c r="BK73" s="215">
        <f t="shared" ca="1" si="12"/>
        <v>0</v>
      </c>
      <c r="BL73" s="215">
        <f t="shared" ca="1" si="13"/>
        <v>0</v>
      </c>
      <c r="BM73" s="215">
        <f t="shared" ca="1" si="14"/>
        <v>0</v>
      </c>
      <c r="BN73" s="155">
        <f t="shared" ca="1" si="46"/>
        <v>1.1891195518090292</v>
      </c>
      <c r="BO73" s="165"/>
      <c r="BP73" s="187" cm="1">
        <f t="array" ref="BP73">IFERROR(IF($X73=$X72,BP72,INDEX(Forecast_Capex_Input!AC$12:AC$286,$X73)),0)</f>
        <v>0</v>
      </c>
      <c r="BQ73" s="187" cm="1">
        <f t="array" ref="BQ73">IFERROR(IF($X73=$X72,BQ72,INDEX(Forecast_Capex_Input!AD$12:AD$286,$X73)),0)</f>
        <v>1</v>
      </c>
      <c r="BR73" s="187" cm="1">
        <f t="array" ref="BR73">IFERROR(IF($X73=$X72,BR72,INDEX(Forecast_Capex_Input!AE$12:AE$286,$X73)),0)</f>
        <v>0</v>
      </c>
      <c r="BS73" s="187" cm="1">
        <f t="array" ref="BS73">IFERROR(IF($X73=$X72,BS72,INDEX(Forecast_Capex_Input!AF$12:AF$286,$X73)),0)</f>
        <v>0</v>
      </c>
      <c r="BT73" s="187" cm="1">
        <f t="array" ref="BT73">IFERROR(IF($X73=$X72,BT72,INDEX(Forecast_Capex_Input!AG$12:AG$286,$X73)),0)</f>
        <v>0</v>
      </c>
      <c r="BU73" s="165"/>
      <c r="BV73" s="215">
        <f t="shared" si="15"/>
        <v>0</v>
      </c>
      <c r="BW73" s="215">
        <f t="shared" si="16"/>
        <v>1.039389895265951</v>
      </c>
      <c r="BX73" s="215">
        <f t="shared" si="17"/>
        <v>0</v>
      </c>
      <c r="BY73" s="215">
        <f t="shared" si="18"/>
        <v>0</v>
      </c>
      <c r="BZ73" s="215">
        <f t="shared" si="19"/>
        <v>0</v>
      </c>
      <c r="CA73" s="155">
        <f t="shared" si="47"/>
        <v>1.039389895265951</v>
      </c>
      <c r="CB73" s="165"/>
      <c r="CC73" s="215">
        <f t="shared" ca="1" si="20"/>
        <v>0</v>
      </c>
      <c r="CD73" s="215">
        <f t="shared" ca="1" si="21"/>
        <v>1.0450724375308953</v>
      </c>
      <c r="CE73" s="215">
        <f t="shared" ca="1" si="22"/>
        <v>0</v>
      </c>
      <c r="CF73" s="215">
        <f t="shared" ca="1" si="23"/>
        <v>0</v>
      </c>
      <c r="CG73" s="215">
        <f t="shared" ca="1" si="24"/>
        <v>0</v>
      </c>
      <c r="CH73" s="155">
        <f t="shared" ca="1" si="48"/>
        <v>1.0450724375308953</v>
      </c>
      <c r="CI73" s="165"/>
      <c r="CJ73" s="215">
        <f t="shared" ca="1" si="25"/>
        <v>0</v>
      </c>
      <c r="CK73" s="215">
        <f t="shared" ca="1" si="26"/>
        <v>0.12627074813449315</v>
      </c>
      <c r="CL73" s="215">
        <f t="shared" ca="1" si="27"/>
        <v>0</v>
      </c>
      <c r="CM73" s="215">
        <f t="shared" ca="1" si="28"/>
        <v>0</v>
      </c>
      <c r="CN73" s="215">
        <f t="shared" ca="1" si="29"/>
        <v>0</v>
      </c>
      <c r="CO73" s="155">
        <f t="shared" ca="1" si="49"/>
        <v>0.12627074813449315</v>
      </c>
      <c r="CP73" s="165"/>
      <c r="CQ73" s="223">
        <f t="shared" ca="1" si="30"/>
        <v>0</v>
      </c>
      <c r="CR73" s="223">
        <f t="shared" ca="1" si="31"/>
        <v>1.7776366143640834E-2</v>
      </c>
      <c r="CS73" s="223">
        <f t="shared" ca="1" si="32"/>
        <v>0</v>
      </c>
      <c r="CT73" s="223">
        <f t="shared" ca="1" si="33"/>
        <v>0</v>
      </c>
      <c r="CU73" s="223">
        <f t="shared" ca="1" si="34"/>
        <v>0</v>
      </c>
      <c r="CV73" s="155">
        <f t="shared" ca="1" si="50"/>
        <v>1.7776366143640834E-2</v>
      </c>
      <c r="CW73" s="165"/>
      <c r="CX73" s="215">
        <f t="shared" ca="1" si="51"/>
        <v>0</v>
      </c>
      <c r="CY73" s="215">
        <f t="shared" ca="1" si="35"/>
        <v>1.1891195518090292</v>
      </c>
      <c r="CZ73" s="215">
        <f t="shared" ca="1" si="36"/>
        <v>0</v>
      </c>
      <c r="DA73" s="215">
        <f t="shared" ca="1" si="37"/>
        <v>0</v>
      </c>
      <c r="DB73" s="215">
        <f t="shared" ca="1" si="38"/>
        <v>0</v>
      </c>
      <c r="DC73" s="155">
        <f t="shared" ca="1" si="52"/>
        <v>1.1891195518090292</v>
      </c>
      <c r="DD73" s="165"/>
      <c r="DE73" s="188" t="b" cm="1">
        <f t="array" aca="1" ref="DE73" ca="1">OR($G73=Forecast_Capex_Input!$BF$8:$BF$10)</f>
        <v>1</v>
      </c>
      <c r="DF73" s="188" cm="1">
        <f t="array" aca="1" ref="DF73" ca="1">IFERROR(INDEX(Forecast_Capex_Input!BG$12:BG$286,$X73)
*(INDEX(Forecast_Capex_Input!$H$12:$H$286,$X73)=Repex),0)
*$DE73</f>
        <v>0</v>
      </c>
      <c r="DG73" s="188" cm="1">
        <f t="array" aca="1" ref="DG73" ca="1">IFERROR(INDEX(Forecast_Capex_Input!BH$12:BH$286,$X73)
*(INDEX(Forecast_Capex_Input!$H$12:$H$286,$X73)=Repex),0)
*$DE73</f>
        <v>0.21511886414066164</v>
      </c>
      <c r="DH73" s="188" cm="1">
        <f t="array" aca="1" ref="DH73" ca="1">IFERROR(INDEX(Forecast_Capex_Input!BI$12:BI$286,$X73)
*(INDEX(Forecast_Capex_Input!$H$12:$H$286,$X73)=Repex),0)
*$DE73</f>
        <v>0.47102370010018974</v>
      </c>
      <c r="DI73" s="188" cm="1">
        <f t="array" aca="1" ref="DI73" ca="1">IFERROR(INDEX(Forecast_Capex_Input!BJ$12:BJ$286,$X73)
*(INDEX(Forecast_Capex_Input!$H$12:$H$286,$X73)=Repex),0)
*$DE73</f>
        <v>0.31385743575914865</v>
      </c>
      <c r="DJ73" s="188" cm="1">
        <f t="array" aca="1" ref="DJ73" ca="1">IFERROR(INDEX(Forecast_Capex_Input!BK$12:BK$286,$X73)
*(INDEX(Forecast_Capex_Input!$H$12:$H$286,$X73)=Repex),0)
*$DE73</f>
        <v>0</v>
      </c>
      <c r="DK73" s="188" cm="1">
        <f t="array" aca="1" ref="DK73" ca="1">IFERROR(INDEX(Forecast_Capex_Input!BL$12:BL$286,$X73)
*(INDEX(Forecast_Capex_Input!$H$12:$H$286,$X73)=Repex),0)
*$DE73</f>
        <v>0</v>
      </c>
      <c r="DL73" s="165"/>
      <c r="DM73" s="188" t="b" cm="1">
        <f t="array" aca="1" ref="DM73" ca="1">OR($G73=Forecast_Capex_Input!$BN$8:$BN$9)</f>
        <v>0</v>
      </c>
      <c r="DN73" s="188" cm="1">
        <f t="array" aca="1" ref="DN73" ca="1">IFERROR(INDEX(Forecast_Capex_Input!BO$12:BO$286,$X73)
*(INDEX(Forecast_Capex_Input!$H$12:$H$286,$X73)=Repex),0)
*$DM73</f>
        <v>0</v>
      </c>
      <c r="DO73" s="188" cm="1">
        <f t="array" aca="1" ref="DO73" ca="1">IFERROR(INDEX(Forecast_Capex_Input!BP$12:BP$286,$X73)
*(INDEX(Forecast_Capex_Input!$H$12:$H$286,$X73)=Repex),0)
*$DM73</f>
        <v>0</v>
      </c>
      <c r="DP73" s="188" cm="1">
        <f t="array" aca="1" ref="DP73" ca="1">IFERROR(INDEX(Forecast_Capex_Input!BQ$12:BQ$286,$X73)
*(INDEX(Forecast_Capex_Input!$H$12:$H$286,$X73)=Repex),0)
*$DM73</f>
        <v>0</v>
      </c>
      <c r="DQ73" s="188" cm="1">
        <f t="array" aca="1" ref="DQ73" ca="1">IFERROR(INDEX(Forecast_Capex_Input!BR$12:BR$286,$X73)
*(INDEX(Forecast_Capex_Input!$H$12:$H$286,$X73)=Repex),0)
*$DM73</f>
        <v>0</v>
      </c>
      <c r="DR73" s="188" cm="1">
        <f t="array" aca="1" ref="DR73" ca="1">IFERROR(INDEX(Forecast_Capex_Input!BS$12:BS$286,$X73)
*(INDEX(Forecast_Capex_Input!$H$12:$H$286,$X73)=Repex),0)
*$DM73</f>
        <v>0</v>
      </c>
      <c r="DS73" s="165"/>
      <c r="DT73" s="188" t="b" cm="1">
        <f t="array" aca="1" ref="DT73" ca="1">OR($G73=Forecast_Capex_Input!$BU$8:$BU$10)</f>
        <v>0</v>
      </c>
      <c r="DU73" s="188" cm="1">
        <f t="array" aca="1" ref="DU73" ca="1">IFERROR(INDEX(Forecast_Capex_Input!BV$12:BV$286,$X73)
*(INDEX(Forecast_Capex_Input!$H$12:$H$286,$X73)=Repex),0)
*$DT73</f>
        <v>0</v>
      </c>
      <c r="DV73" s="188" cm="1">
        <f t="array" aca="1" ref="DV73" ca="1">IFERROR(INDEX(Forecast_Capex_Input!BW$12:BW$286,$X73)
*(INDEX(Forecast_Capex_Input!$H$12:$H$286,$X73)=Repex),0)
*$DT73</f>
        <v>0</v>
      </c>
      <c r="DW73" s="188" cm="1">
        <f t="array" aca="1" ref="DW73" ca="1">IFERROR(INDEX(Forecast_Capex_Input!BX$12:BX$286,$X73)
*(INDEX(Forecast_Capex_Input!$H$12:$H$286,$X73)=Repex),0)
*$DT73</f>
        <v>0</v>
      </c>
      <c r="DX73" s="188" cm="1">
        <f t="array" aca="1" ref="DX73" ca="1">IFERROR(INDEX(Forecast_Capex_Input!BY$12:BY$286,$X73)
*(INDEX(Forecast_Capex_Input!$H$12:$H$286,$X73)=Repex),0)
*$DT73</f>
        <v>0</v>
      </c>
      <c r="DY73" s="188" cm="1">
        <f t="array" aca="1" ref="DY73" ca="1">IFERROR(INDEX(Forecast_Capex_Input!BZ$12:BZ$286,$X73)
*(INDEX(Forecast_Capex_Input!$H$12:$H$286,$X73)=Repex),0)
*$DT73</f>
        <v>0</v>
      </c>
      <c r="DZ73" s="188" cm="1">
        <f t="array" aca="1" ref="DZ73" ca="1">IFERROR(INDEX(Forecast_Capex_Input!CA$12:CA$286,$X73)
*(INDEX(Forecast_Capex_Input!$H$12:$H$286,$X73)=Repex),0)
*$DT73</f>
        <v>0</v>
      </c>
      <c r="EA73" s="188" cm="1">
        <f t="array" aca="1" ref="EA73" ca="1">IFERROR(INDEX(Forecast_Capex_Input!CB$12:CB$286,$X73)
*(INDEX(Forecast_Capex_Input!$H$12:$H$286,$X73)=Repex),0)
*$DT73</f>
        <v>0</v>
      </c>
      <c r="EB73" s="188" cm="1">
        <f t="array" aca="1" ref="EB73" ca="1">IFERROR(INDEX(Forecast_Capex_Input!CC$12:CC$286,$X73)
*(INDEX(Forecast_Capex_Input!$H$12:$H$286,$X73)=Repex),0)
*$DT73</f>
        <v>0</v>
      </c>
      <c r="EC73" s="165"/>
      <c r="ED73" s="226" t="str">
        <f t="shared" si="39"/>
        <v>N/A</v>
      </c>
      <c r="EE73" s="174" t="s">
        <v>15</v>
      </c>
    </row>
    <row r="74" spans="3:135" x14ac:dyDescent="0.2">
      <c r="C74" s="174">
        <f t="shared" si="40"/>
        <v>64</v>
      </c>
      <c r="D74" s="167" t="str" cm="1">
        <f t="array" ref="D74">IFERROR(INDEX(Forecast_Capex_Input!$D$12:$D$286,$X74),NA)</f>
        <v>Line 16 Marulan Avon refurb</v>
      </c>
      <c r="E74" s="172" t="b" cm="1">
        <f t="array" ref="E74">IF($X74=NA,NA,INDEX(Forecast_Capex_Input!$E$12:$E$286,$X74))</f>
        <v>1</v>
      </c>
      <c r="F74" s="167" t="str" cm="1">
        <f t="array" aca="1" ref="F74" ca="1">IFERROR(INDEX(General!$E$25:$E$26,$Y74),NA)</f>
        <v>Non-Labour</v>
      </c>
      <c r="G74" s="167" t="str" cm="1">
        <f t="array" aca="1" ref="G74" ca="1">IFERROR(INDEX(Forecast_Capex_Input!$AI$11:$BB$11,$AA74),NA)</f>
        <v>Transmission Lines</v>
      </c>
      <c r="H74" s="189" cm="1">
        <f t="array" aca="1" ref="H74" ca="1">IFERROR(INDEX(Forecast_Capex_Input!$AI$12:$BB$286,$X74,$AA74),NA)</f>
        <v>1.0000000000000002</v>
      </c>
      <c r="I74" s="199" t="str" cm="1">
        <f t="array" ref="I74">IFERROR(INDEX(Forecast_Capex_Input!$F$12:$F$286,$X74),NA)</f>
        <v>Replacement Expenditure</v>
      </c>
      <c r="J74" s="199" t="str" cm="1">
        <f t="array" ref="J74">IFERROR(INDEX(Forecast_Capex_Input!G$12:G$286,$X74),NA)</f>
        <v>Transmission Lines</v>
      </c>
      <c r="K74" s="199" t="str" cm="1">
        <f t="array" ref="K74">IFERROR(INDEX(Forecast_Capex_Input!H$12:H$286,$X74),NA)</f>
        <v>Repex</v>
      </c>
      <c r="L74" s="199" t="str" cm="1">
        <f t="array" ref="L74">IFERROR(INDEX(Forecast_Capex_Input!I$12:I$286,$X74),NA)</f>
        <v>N/A</v>
      </c>
      <c r="M74" s="199" t="str" cm="1">
        <f t="array" ref="M74">IFERROR(INDEX(Forecast_Capex_Input!J$12:J$286,$X74),NA)</f>
        <v>N/A</v>
      </c>
      <c r="N74" s="199" t="str" cm="1">
        <f t="array" ref="N74">IFERROR(INDEX(Forecast_Capex_Input!K$12:K$286,$X74),NA)</f>
        <v>TL - Transmission towers</v>
      </c>
      <c r="O74" s="199" t="str" cm="1">
        <f t="array" ref="O74">IFERROR(INDEX(Forecast_Capex_Input!L$12:L$286,$X74),NA)</f>
        <v>TL - Safe and Reliable Network</v>
      </c>
      <c r="P74" s="199" t="str" cm="1">
        <f t="array" ref="P74">IFERROR(INDEX(Forecast_Capex_Input!M$12:M$286,$X74),NA)</f>
        <v>N/A</v>
      </c>
      <c r="Q74" s="172" t="str" cm="1">
        <f t="array" ref="Q74">IFERROR(INDEX(Forecast_Capex_Input!N$12:N$286,$X74),NA)</f>
        <v>Yes</v>
      </c>
      <c r="R74" s="265" cm="1">
        <f t="array" ref="R74">IFERROR(INDEX(Forecast_Capex_Input!O$12:O$286,$X74),0)</f>
        <v>0</v>
      </c>
      <c r="S74" s="172" t="str" cm="1">
        <f t="array" ref="S74">IFERROR(INDEX(Forecast_Capex_Input!P$12:P$286,$X74),0)</f>
        <v>Safety security &amp; reliability</v>
      </c>
      <c r="T74" s="199" t="str" cm="1">
        <f t="array" aca="1" ref="T74" ca="1">IFERROR(INDEX(General!$K$84:$K$103,$AA74),NA)</f>
        <v>Transmission Lines (2018 onwards)</v>
      </c>
      <c r="U74" s="188" cm="1">
        <f t="array" aca="1" ref="U74" ca="1">IFERROR(
IF($F74=General!$E$25,INDEX(Forecast_Capex_Input!S$12:S$286,$X74),
INDEX(Forecast_Capex_Input!T$12:T$286,$X74)),0)</f>
        <v>0.86775058540482553</v>
      </c>
      <c r="V74" s="222" t="b">
        <f>IFERROR(INDEX(Overheads!$T$19:$T$26,MATCH($I74,Overheads!$E$19:$E$26,0)),FALSE)</f>
        <v>1</v>
      </c>
      <c r="W74" s="165"/>
      <c r="X74" s="174">
        <f>IFERROR(
IF(MATCH($C74,Forecast_Capex_Input!$CI$12:$CI$286,1)+1&gt;MAX(Forecast_Capex_Input!$C$12:$C$286),NA,
MATCH($C74,Forecast_Capex_Input!$CI$12:$CI$286,1)+1),1)</f>
        <v>25</v>
      </c>
      <c r="Y74" s="174" cm="1">
        <f t="array" aca="1" ref="Y74" ca="1">IFERROR(
IF(X73&lt;&gt;X74,1,
IF(COUNTIF(OFFSET(Y73,0,0,-INDEX(Forecast_Capex_Input!$CG$12:$CG$286,$X74)),Y73)=INDEX(Forecast_Capex_Input!$CG$12:$CG$286,$X74),Y73+1,Y73)),NA)</f>
        <v>2</v>
      </c>
      <c r="Z74" s="174" cm="1">
        <f t="array" ref="Z74">IFERROR($C74-IF($X74=1,1,INDEX(Forecast_Capex_Input!$CI$12:$CI$286,$X74-1))+1,NA)</f>
        <v>2</v>
      </c>
      <c r="AA74" s="174" cm="1">
        <f t="array" aca="1" ref="AA74" ca="1">IFERROR(IF(Y74=1,
INDEX(Forecast_Capex_Input!$AI$10:$BB$10,SMALL(IF(INDEX(Forecast_Capex_Input!$AI$12:$BB$286,$X74,0)&gt;0,COLUMN(Forecast_Capex_Input!$AI$10:$BB$10)-COLUMN(Forecast_Capex_Input!$AI$12)+1),ROWS(OFFSET(AA73,0,0,-$Z74)))),
OFFSET(AA73,-INDEX(Forecast_Capex_Input!$CG$12:$CG$286,$X74)+1,0)),NA)</f>
        <v>1</v>
      </c>
      <c r="AB74" s="174">
        <f t="shared" ca="1" si="9"/>
        <v>2</v>
      </c>
      <c r="AC74" s="222" t="b">
        <f t="shared" si="41"/>
        <v>0</v>
      </c>
      <c r="AD74" s="220" t="b">
        <v>0</v>
      </c>
      <c r="AE74" s="222" t="b">
        <f t="shared" si="10"/>
        <v>1</v>
      </c>
      <c r="AF74" s="165"/>
      <c r="AG74" s="215">
        <v>0.48884730324655401</v>
      </c>
      <c r="AH74" s="215">
        <v>6.3310784623363752</v>
      </c>
      <c r="AI74" s="215">
        <v>0</v>
      </c>
      <c r="AJ74" s="215">
        <v>0</v>
      </c>
      <c r="AK74" s="215">
        <v>0</v>
      </c>
      <c r="AL74" s="155">
        <v>6.8199257655829291</v>
      </c>
      <c r="AM74" s="165"/>
      <c r="AN74" s="215" cm="1">
        <f t="array" aca="1" ref="AN74" ca="1">IFERROR(INDEX(General!O$33:O$34,$AB74)
*AG74,0)</f>
        <v>0.48884730324655401</v>
      </c>
      <c r="AO74" s="215" cm="1">
        <f t="array" aca="1" ref="AO74" ca="1">IFERROR(INDEX(General!P$33:P$34,$AB74)
*AH74,0)</f>
        <v>6.3310784623363752</v>
      </c>
      <c r="AP74" s="215" cm="1">
        <f t="array" aca="1" ref="AP74" ca="1">IFERROR(INDEX(General!Q$33:Q$34,$AB74)
*AI74,0)</f>
        <v>0</v>
      </c>
      <c r="AQ74" s="215" cm="1">
        <f t="array" aca="1" ref="AQ74" ca="1">IFERROR(INDEX(General!R$33:R$34,$AB74)
*AJ74,0)</f>
        <v>0</v>
      </c>
      <c r="AR74" s="215" cm="1">
        <f t="array" aca="1" ref="AR74" ca="1">IFERROR(INDEX(General!S$33:S$34,$AB74)
*AK74,0)</f>
        <v>0</v>
      </c>
      <c r="AS74" s="155">
        <f t="shared" ca="1" si="42"/>
        <v>6.8199257655829291</v>
      </c>
      <c r="AT74" s="165"/>
      <c r="AU74" s="215">
        <f ca="1">IF($AE74=FALSE,AN74*Overheads!$R$24*$V74,
IFERROR(Overheads!$O$49*$V74*AN74,0)
+IFERROR(Overheads!Q$59*$V74*(AN74/Overheads!Q$68),0))</f>
        <v>6.8471079694216896E-2</v>
      </c>
      <c r="AV74" s="215">
        <f ca="1">IF($AE74=FALSE,AO74*Overheads!$R$24*$V74,
IFERROR(Overheads!$O$49*$V74*AO74,0)
+IFERROR(Overheads!R$59*$V74*(AO74/Overheads!R$68),0))</f>
        <v>0.75561700298325873</v>
      </c>
      <c r="AW74" s="215">
        <f ca="1">IF($AE74=FALSE,AP74*Overheads!$R$24*$V74,
IFERROR(Overheads!$O$49*$V74*AP74,0)
+IFERROR(Overheads!S$59*$V74*(AP74/Overheads!S$68),0))</f>
        <v>0</v>
      </c>
      <c r="AX74" s="215">
        <f ca="1">IF($AE74=FALSE,AQ74*Overheads!$R$24*$V74,
IFERROR(Overheads!$O$49*$V74*AQ74,0)
+IFERROR(Overheads!T$59*$V74*(AQ74/Overheads!T$68),0))</f>
        <v>0</v>
      </c>
      <c r="AY74" s="215">
        <f ca="1">IF($AE74=FALSE,AR74*Overheads!$R$24*$V74,
IFERROR(Overheads!$O$49*$V74*AR74,0)
+IFERROR(Overheads!U$59*$V74*(AR74/Overheads!U$68),0))</f>
        <v>0</v>
      </c>
      <c r="AZ74" s="155">
        <f t="shared" ca="1" si="43"/>
        <v>0.82408808267747569</v>
      </c>
      <c r="BA74" s="165"/>
      <c r="BB74" s="215">
        <f ca="1">IF($AE74=FALSE,AN74*Overheads!$S$25,
IFERROR(Overheads!$O$50*AN74,0)
+IFERROR(Overheads!Q$60*(AN74/Overheads!Q$66),0))</f>
        <v>9.189747095940181E-3</v>
      </c>
      <c r="BC74" s="215">
        <f ca="1">IF($AE74=FALSE,AO74*Overheads!$S$25,
IFERROR(Overheads!$O$50*AO74,0)
+IFERROR(Overheads!R$60*(AO74/Overheads!R$66),0))</f>
        <v>0.10682176631535906</v>
      </c>
      <c r="BD74" s="215">
        <f ca="1">IF($AE74=FALSE,AP74*Overheads!$S$25,
IFERROR(Overheads!$O$50*AP74,0)
+IFERROR(Overheads!S$60*(AP74/Overheads!S$66),0))</f>
        <v>0</v>
      </c>
      <c r="BE74" s="215">
        <f ca="1">IF($AE74=FALSE,AQ74*Overheads!$S$25,
IFERROR(Overheads!$O$50*AQ74,0)
+IFERROR(Overheads!T$60*(AQ74/Overheads!T$66),0))</f>
        <v>0</v>
      </c>
      <c r="BF74" s="215">
        <f ca="1">IF($AE74=FALSE,AR74*Overheads!$S$25,
IFERROR(Overheads!$O$50*AR74,0)
+IFERROR(Overheads!U$60*(AR74/Overheads!U$66),0))</f>
        <v>0</v>
      </c>
      <c r="BG74" s="155">
        <f t="shared" ca="1" si="44"/>
        <v>0.11601151341129924</v>
      </c>
      <c r="BH74" s="165"/>
      <c r="BI74" s="215">
        <f t="shared" ca="1" si="45"/>
        <v>0.56650813003671108</v>
      </c>
      <c r="BJ74" s="215">
        <f t="shared" ca="1" si="11"/>
        <v>7.1935172316349929</v>
      </c>
      <c r="BK74" s="215">
        <f t="shared" ca="1" si="12"/>
        <v>0</v>
      </c>
      <c r="BL74" s="215">
        <f t="shared" ca="1" si="13"/>
        <v>0</v>
      </c>
      <c r="BM74" s="215">
        <f t="shared" ca="1" si="14"/>
        <v>0</v>
      </c>
      <c r="BN74" s="155">
        <f t="shared" ca="1" si="46"/>
        <v>7.7600253616717039</v>
      </c>
      <c r="BO74" s="165"/>
      <c r="BP74" s="187" cm="1">
        <f t="array" ref="BP74">IFERROR(IF($X74=$X73,BP73,INDEX(Forecast_Capex_Input!AC$12:AC$286,$X74)),0)</f>
        <v>0</v>
      </c>
      <c r="BQ74" s="187" cm="1">
        <f t="array" ref="BQ74">IFERROR(IF($X74=$X73,BQ73,INDEX(Forecast_Capex_Input!AD$12:AD$286,$X74)),0)</f>
        <v>1</v>
      </c>
      <c r="BR74" s="187" cm="1">
        <f t="array" ref="BR74">IFERROR(IF($X74=$X73,BR73,INDEX(Forecast_Capex_Input!AE$12:AE$286,$X74)),0)</f>
        <v>0</v>
      </c>
      <c r="BS74" s="187" cm="1">
        <f t="array" ref="BS74">IFERROR(IF($X74=$X73,BS73,INDEX(Forecast_Capex_Input!AF$12:AF$286,$X74)),0)</f>
        <v>0</v>
      </c>
      <c r="BT74" s="187" cm="1">
        <f t="array" ref="BT74">IFERROR(IF($X74=$X73,BT73,INDEX(Forecast_Capex_Input!AG$12:AG$286,$X74)),0)</f>
        <v>0</v>
      </c>
      <c r="BU74" s="165"/>
      <c r="BV74" s="215">
        <f t="shared" si="15"/>
        <v>0</v>
      </c>
      <c r="BW74" s="215">
        <f t="shared" si="16"/>
        <v>6.8199257655829291</v>
      </c>
      <c r="BX74" s="215">
        <f t="shared" si="17"/>
        <v>0</v>
      </c>
      <c r="BY74" s="215">
        <f t="shared" si="18"/>
        <v>0</v>
      </c>
      <c r="BZ74" s="215">
        <f t="shared" si="19"/>
        <v>0</v>
      </c>
      <c r="CA74" s="155">
        <f t="shared" si="47"/>
        <v>6.8199257655829291</v>
      </c>
      <c r="CB74" s="165"/>
      <c r="CC74" s="215">
        <f t="shared" ca="1" si="20"/>
        <v>0</v>
      </c>
      <c r="CD74" s="215">
        <f t="shared" ca="1" si="21"/>
        <v>6.8199257655829291</v>
      </c>
      <c r="CE74" s="215">
        <f t="shared" ca="1" si="22"/>
        <v>0</v>
      </c>
      <c r="CF74" s="215">
        <f t="shared" ca="1" si="23"/>
        <v>0</v>
      </c>
      <c r="CG74" s="215">
        <f t="shared" ca="1" si="24"/>
        <v>0</v>
      </c>
      <c r="CH74" s="155">
        <f t="shared" ca="1" si="48"/>
        <v>6.8199257655829291</v>
      </c>
      <c r="CI74" s="165"/>
      <c r="CJ74" s="215">
        <f t="shared" ca="1" si="25"/>
        <v>0</v>
      </c>
      <c r="CK74" s="215">
        <f t="shared" ca="1" si="26"/>
        <v>0.82408808267747569</v>
      </c>
      <c r="CL74" s="215">
        <f t="shared" ca="1" si="27"/>
        <v>0</v>
      </c>
      <c r="CM74" s="215">
        <f t="shared" ca="1" si="28"/>
        <v>0</v>
      </c>
      <c r="CN74" s="215">
        <f t="shared" ca="1" si="29"/>
        <v>0</v>
      </c>
      <c r="CO74" s="155">
        <f t="shared" ca="1" si="49"/>
        <v>0.82408808267747569</v>
      </c>
      <c r="CP74" s="165"/>
      <c r="CQ74" s="223">
        <f t="shared" ca="1" si="30"/>
        <v>0</v>
      </c>
      <c r="CR74" s="223">
        <f t="shared" ca="1" si="31"/>
        <v>0.11601151341129924</v>
      </c>
      <c r="CS74" s="223">
        <f t="shared" ca="1" si="32"/>
        <v>0</v>
      </c>
      <c r="CT74" s="223">
        <f t="shared" ca="1" si="33"/>
        <v>0</v>
      </c>
      <c r="CU74" s="223">
        <f t="shared" ca="1" si="34"/>
        <v>0</v>
      </c>
      <c r="CV74" s="155">
        <f t="shared" ca="1" si="50"/>
        <v>0.11601151341129924</v>
      </c>
      <c r="CW74" s="165"/>
      <c r="CX74" s="215">
        <f t="shared" ca="1" si="51"/>
        <v>0</v>
      </c>
      <c r="CY74" s="215">
        <f t="shared" ca="1" si="35"/>
        <v>7.7600253616717048</v>
      </c>
      <c r="CZ74" s="215">
        <f t="shared" ca="1" si="36"/>
        <v>0</v>
      </c>
      <c r="DA74" s="215">
        <f t="shared" ca="1" si="37"/>
        <v>0</v>
      </c>
      <c r="DB74" s="215">
        <f t="shared" ca="1" si="38"/>
        <v>0</v>
      </c>
      <c r="DC74" s="155">
        <f t="shared" ca="1" si="52"/>
        <v>7.7600253616717048</v>
      </c>
      <c r="DD74" s="165"/>
      <c r="DE74" s="188" t="b" cm="1">
        <f t="array" aca="1" ref="DE74" ca="1">OR($G74=Forecast_Capex_Input!$BF$8:$BF$10)</f>
        <v>1</v>
      </c>
      <c r="DF74" s="188" cm="1">
        <f t="array" aca="1" ref="DF74" ca="1">IFERROR(INDEX(Forecast_Capex_Input!BG$12:BG$286,$X74)
*(INDEX(Forecast_Capex_Input!$H$12:$H$286,$X74)=Repex),0)
*$DE74</f>
        <v>0</v>
      </c>
      <c r="DG74" s="188" cm="1">
        <f t="array" aca="1" ref="DG74" ca="1">IFERROR(INDEX(Forecast_Capex_Input!BH$12:BH$286,$X74)
*(INDEX(Forecast_Capex_Input!$H$12:$H$286,$X74)=Repex),0)
*$DE74</f>
        <v>0.21511886414066164</v>
      </c>
      <c r="DH74" s="188" cm="1">
        <f t="array" aca="1" ref="DH74" ca="1">IFERROR(INDEX(Forecast_Capex_Input!BI$12:BI$286,$X74)
*(INDEX(Forecast_Capex_Input!$H$12:$H$286,$X74)=Repex),0)
*$DE74</f>
        <v>0.47102370010018974</v>
      </c>
      <c r="DI74" s="188" cm="1">
        <f t="array" aca="1" ref="DI74" ca="1">IFERROR(INDEX(Forecast_Capex_Input!BJ$12:BJ$286,$X74)
*(INDEX(Forecast_Capex_Input!$H$12:$H$286,$X74)=Repex),0)
*$DE74</f>
        <v>0.31385743575914865</v>
      </c>
      <c r="DJ74" s="188" cm="1">
        <f t="array" aca="1" ref="DJ74" ca="1">IFERROR(INDEX(Forecast_Capex_Input!BK$12:BK$286,$X74)
*(INDEX(Forecast_Capex_Input!$H$12:$H$286,$X74)=Repex),0)
*$DE74</f>
        <v>0</v>
      </c>
      <c r="DK74" s="188" cm="1">
        <f t="array" aca="1" ref="DK74" ca="1">IFERROR(INDEX(Forecast_Capex_Input!BL$12:BL$286,$X74)
*(INDEX(Forecast_Capex_Input!$H$12:$H$286,$X74)=Repex),0)
*$DE74</f>
        <v>0</v>
      </c>
      <c r="DL74" s="165"/>
      <c r="DM74" s="188" t="b" cm="1">
        <f t="array" aca="1" ref="DM74" ca="1">OR($G74=Forecast_Capex_Input!$BN$8:$BN$9)</f>
        <v>0</v>
      </c>
      <c r="DN74" s="188" cm="1">
        <f t="array" aca="1" ref="DN74" ca="1">IFERROR(INDEX(Forecast_Capex_Input!BO$12:BO$286,$X74)
*(INDEX(Forecast_Capex_Input!$H$12:$H$286,$X74)=Repex),0)
*$DM74</f>
        <v>0</v>
      </c>
      <c r="DO74" s="188" cm="1">
        <f t="array" aca="1" ref="DO74" ca="1">IFERROR(INDEX(Forecast_Capex_Input!BP$12:BP$286,$X74)
*(INDEX(Forecast_Capex_Input!$H$12:$H$286,$X74)=Repex),0)
*$DM74</f>
        <v>0</v>
      </c>
      <c r="DP74" s="188" cm="1">
        <f t="array" aca="1" ref="DP74" ca="1">IFERROR(INDEX(Forecast_Capex_Input!BQ$12:BQ$286,$X74)
*(INDEX(Forecast_Capex_Input!$H$12:$H$286,$X74)=Repex),0)
*$DM74</f>
        <v>0</v>
      </c>
      <c r="DQ74" s="188" cm="1">
        <f t="array" aca="1" ref="DQ74" ca="1">IFERROR(INDEX(Forecast_Capex_Input!BR$12:BR$286,$X74)
*(INDEX(Forecast_Capex_Input!$H$12:$H$286,$X74)=Repex),0)
*$DM74</f>
        <v>0</v>
      </c>
      <c r="DR74" s="188" cm="1">
        <f t="array" aca="1" ref="DR74" ca="1">IFERROR(INDEX(Forecast_Capex_Input!BS$12:BS$286,$X74)
*(INDEX(Forecast_Capex_Input!$H$12:$H$286,$X74)=Repex),0)
*$DM74</f>
        <v>0</v>
      </c>
      <c r="DS74" s="165"/>
      <c r="DT74" s="188" t="b" cm="1">
        <f t="array" aca="1" ref="DT74" ca="1">OR($G74=Forecast_Capex_Input!$BU$8:$BU$10)</f>
        <v>0</v>
      </c>
      <c r="DU74" s="188" cm="1">
        <f t="array" aca="1" ref="DU74" ca="1">IFERROR(INDEX(Forecast_Capex_Input!BV$12:BV$286,$X74)
*(INDEX(Forecast_Capex_Input!$H$12:$H$286,$X74)=Repex),0)
*$DT74</f>
        <v>0</v>
      </c>
      <c r="DV74" s="188" cm="1">
        <f t="array" aca="1" ref="DV74" ca="1">IFERROR(INDEX(Forecast_Capex_Input!BW$12:BW$286,$X74)
*(INDEX(Forecast_Capex_Input!$H$12:$H$286,$X74)=Repex),0)
*$DT74</f>
        <v>0</v>
      </c>
      <c r="DW74" s="188" cm="1">
        <f t="array" aca="1" ref="DW74" ca="1">IFERROR(INDEX(Forecast_Capex_Input!BX$12:BX$286,$X74)
*(INDEX(Forecast_Capex_Input!$H$12:$H$286,$X74)=Repex),0)
*$DT74</f>
        <v>0</v>
      </c>
      <c r="DX74" s="188" cm="1">
        <f t="array" aca="1" ref="DX74" ca="1">IFERROR(INDEX(Forecast_Capex_Input!BY$12:BY$286,$X74)
*(INDEX(Forecast_Capex_Input!$H$12:$H$286,$X74)=Repex),0)
*$DT74</f>
        <v>0</v>
      </c>
      <c r="DY74" s="188" cm="1">
        <f t="array" aca="1" ref="DY74" ca="1">IFERROR(INDEX(Forecast_Capex_Input!BZ$12:BZ$286,$X74)
*(INDEX(Forecast_Capex_Input!$H$12:$H$286,$X74)=Repex),0)
*$DT74</f>
        <v>0</v>
      </c>
      <c r="DZ74" s="188" cm="1">
        <f t="array" aca="1" ref="DZ74" ca="1">IFERROR(INDEX(Forecast_Capex_Input!CA$12:CA$286,$X74)
*(INDEX(Forecast_Capex_Input!$H$12:$H$286,$X74)=Repex),0)
*$DT74</f>
        <v>0</v>
      </c>
      <c r="EA74" s="188" cm="1">
        <f t="array" aca="1" ref="EA74" ca="1">IFERROR(INDEX(Forecast_Capex_Input!CB$12:CB$286,$X74)
*(INDEX(Forecast_Capex_Input!$H$12:$H$286,$X74)=Repex),0)
*$DT74</f>
        <v>0</v>
      </c>
      <c r="EB74" s="188" cm="1">
        <f t="array" aca="1" ref="EB74" ca="1">IFERROR(INDEX(Forecast_Capex_Input!CC$12:CC$286,$X74)
*(INDEX(Forecast_Capex_Input!$H$12:$H$286,$X74)=Repex),0)
*$DT74</f>
        <v>0</v>
      </c>
      <c r="EC74" s="165"/>
      <c r="ED74" s="226" t="str">
        <f t="shared" si="39"/>
        <v>N/A</v>
      </c>
      <c r="EE74" s="174" t="s">
        <v>15</v>
      </c>
    </row>
    <row r="75" spans="3:135" x14ac:dyDescent="0.2">
      <c r="C75" s="174">
        <f t="shared" si="40"/>
        <v>65</v>
      </c>
      <c r="D75" s="167" t="str" cm="1">
        <f t="array" ref="D75">IFERROR(INDEX(Forecast_Capex_Input!$D$12:$D$286,$X75),NA)</f>
        <v>Line 24/90 Refurbishment</v>
      </c>
      <c r="E75" s="172" t="b" cm="1">
        <f t="array" ref="E75">IF($X75=NA,NA,INDEX(Forecast_Capex_Input!$E$12:$E$286,$X75))</f>
        <v>1</v>
      </c>
      <c r="F75" s="167" t="str" cm="1">
        <f t="array" aca="1" ref="F75" ca="1">IFERROR(INDEX(General!$E$25:$E$26,$Y75),NA)</f>
        <v>Labour</v>
      </c>
      <c r="G75" s="167" t="str" cm="1">
        <f t="array" aca="1" ref="G75" ca="1">IFERROR(INDEX(Forecast_Capex_Input!$AI$11:$BB$11,$AA75),NA)</f>
        <v>Transmission Lines</v>
      </c>
      <c r="H75" s="189" cm="1">
        <f t="array" aca="1" ref="H75" ca="1">IFERROR(INDEX(Forecast_Capex_Input!$AI$12:$BB$286,$X75,$AA75),NA)</f>
        <v>1</v>
      </c>
      <c r="I75" s="199" t="str" cm="1">
        <f t="array" ref="I75">IFERROR(INDEX(Forecast_Capex_Input!$F$12:$F$286,$X75),NA)</f>
        <v>Replacement Expenditure</v>
      </c>
      <c r="J75" s="199" t="str" cm="1">
        <f t="array" ref="J75">IFERROR(INDEX(Forecast_Capex_Input!G$12:G$286,$X75),NA)</f>
        <v>Transmission Lines</v>
      </c>
      <c r="K75" s="199" t="str" cm="1">
        <f t="array" ref="K75">IFERROR(INDEX(Forecast_Capex_Input!H$12:H$286,$X75),NA)</f>
        <v>Repex</v>
      </c>
      <c r="L75" s="199" t="str" cm="1">
        <f t="array" ref="L75">IFERROR(INDEX(Forecast_Capex_Input!I$12:I$286,$X75),NA)</f>
        <v>N/A</v>
      </c>
      <c r="M75" s="199" t="str" cm="1">
        <f t="array" ref="M75">IFERROR(INDEX(Forecast_Capex_Input!J$12:J$286,$X75),NA)</f>
        <v>N/A</v>
      </c>
      <c r="N75" s="199" t="str" cm="1">
        <f t="array" ref="N75">IFERROR(INDEX(Forecast_Capex_Input!K$12:K$286,$X75),NA)</f>
        <v>TL - Transmission towers</v>
      </c>
      <c r="O75" s="199" t="str" cm="1">
        <f t="array" ref="O75">IFERROR(INDEX(Forecast_Capex_Input!L$12:L$286,$X75),NA)</f>
        <v>TL - Safe and Reliable Network</v>
      </c>
      <c r="P75" s="199" t="str" cm="1">
        <f t="array" ref="P75">IFERROR(INDEX(Forecast_Capex_Input!M$12:M$286,$X75),NA)</f>
        <v>N/A</v>
      </c>
      <c r="Q75" s="172" t="str" cm="1">
        <f t="array" ref="Q75">IFERROR(INDEX(Forecast_Capex_Input!N$12:N$286,$X75),NA)</f>
        <v>No</v>
      </c>
      <c r="R75" s="265" cm="1">
        <f t="array" ref="R75">IFERROR(INDEX(Forecast_Capex_Input!O$12:O$286,$X75),0)</f>
        <v>0</v>
      </c>
      <c r="S75" s="172" t="str" cm="1">
        <f t="array" ref="S75">IFERROR(INDEX(Forecast_Capex_Input!P$12:P$286,$X75),0)</f>
        <v>Safety security &amp; reliability</v>
      </c>
      <c r="T75" s="199" t="str" cm="1">
        <f t="array" aca="1" ref="T75" ca="1">IFERROR(INDEX(General!$K$84:$K$103,$AA75),NA)</f>
        <v>Transmission Lines (2018 onwards)</v>
      </c>
      <c r="U75" s="188" cm="1">
        <f t="array" aca="1" ref="U75" ca="1">IFERROR(
IF($F75=General!$E$25,INDEX(Forecast_Capex_Input!S$12:S$286,$X75),
INDEX(Forecast_Capex_Input!T$12:T$286,$X75)),0)</f>
        <v>0.24909030730456047</v>
      </c>
      <c r="V75" s="222" t="b">
        <f>IFERROR(INDEX(Overheads!$T$19:$T$26,MATCH($I75,Overheads!$E$19:$E$26,0)),FALSE)</f>
        <v>1</v>
      </c>
      <c r="W75" s="165"/>
      <c r="X75" s="174">
        <f>IFERROR(
IF(MATCH($C75,Forecast_Capex_Input!$CI$12:$CI$286,1)+1&gt;MAX(Forecast_Capex_Input!$C$12:$C$286),NA,
MATCH($C75,Forecast_Capex_Input!$CI$12:$CI$286,1)+1),1)</f>
        <v>26</v>
      </c>
      <c r="Y75" s="174" cm="1">
        <f t="array" aca="1" ref="Y75" ca="1">IFERROR(
IF(X74&lt;&gt;X75,1,
IF(COUNTIF(OFFSET(Y74,0,0,-INDEX(Forecast_Capex_Input!$CG$12:$CG$286,$X75)),Y74)=INDEX(Forecast_Capex_Input!$CG$12:$CG$286,$X75),Y74+1,Y74)),NA)</f>
        <v>1</v>
      </c>
      <c r="Z75" s="174" cm="1">
        <f t="array" ref="Z75">IFERROR($C75-IF($X75=1,1,INDEX(Forecast_Capex_Input!$CI$12:$CI$286,$X75-1))+1,NA)</f>
        <v>1</v>
      </c>
      <c r="AA75" s="174" cm="1">
        <f t="array" aca="1" ref="AA75" ca="1">IFERROR(IF(Y75=1,
INDEX(Forecast_Capex_Input!$AI$10:$BB$10,SMALL(IF(INDEX(Forecast_Capex_Input!$AI$12:$BB$286,$X75,0)&gt;0,COLUMN(Forecast_Capex_Input!$AI$10:$BB$10)-COLUMN(Forecast_Capex_Input!$AI$12)+1),ROWS(OFFSET(AA74,0,0,-$Z75)))),
OFFSET(AA74,-INDEX(Forecast_Capex_Input!$CG$12:$CG$286,$X75)+1,0)),NA)</f>
        <v>1</v>
      </c>
      <c r="AB75" s="174">
        <f t="shared" ref="AB75:AB138" ca="1" si="53">IFERROR(
MATCH($F75,Esc_Category_List,0),NA)</f>
        <v>1</v>
      </c>
      <c r="AC75" s="222" t="b">
        <f t="shared" si="41"/>
        <v>0</v>
      </c>
      <c r="AD75" s="220" t="b">
        <v>0</v>
      </c>
      <c r="AE75" s="222" t="b">
        <f t="shared" ref="AE75:AE138" si="54">AND(NOT(AND(AC75,NOT(Inc_NCIPAP))),
NOT(AND(AD75,NOT(Inc_CP))))</f>
        <v>1</v>
      </c>
      <c r="AF75" s="165"/>
      <c r="AG75" s="215">
        <v>0.23007032675146427</v>
      </c>
      <c r="AH75" s="215">
        <v>0</v>
      </c>
      <c r="AI75" s="215">
        <v>0</v>
      </c>
      <c r="AJ75" s="215">
        <v>0</v>
      </c>
      <c r="AK75" s="215">
        <v>0</v>
      </c>
      <c r="AL75" s="155">
        <v>0.23007032675146427</v>
      </c>
      <c r="AM75" s="165"/>
      <c r="AN75" s="215" cm="1">
        <f t="array" aca="1" ref="AN75" ca="1">IFERROR(INDEX(General!O$33:O$34,$AB75)
*AG75,0)</f>
        <v>0.22969730577841166</v>
      </c>
      <c r="AO75" s="215" cm="1">
        <f t="array" aca="1" ref="AO75" ca="1">IFERROR(INDEX(General!P$33:P$34,$AB75)
*AH75,0)</f>
        <v>0</v>
      </c>
      <c r="AP75" s="215" cm="1">
        <f t="array" aca="1" ref="AP75" ca="1">IFERROR(INDEX(General!Q$33:Q$34,$AB75)
*AI75,0)</f>
        <v>0</v>
      </c>
      <c r="AQ75" s="215" cm="1">
        <f t="array" aca="1" ref="AQ75" ca="1">IFERROR(INDEX(General!R$33:R$34,$AB75)
*AJ75,0)</f>
        <v>0</v>
      </c>
      <c r="AR75" s="215" cm="1">
        <f t="array" aca="1" ref="AR75" ca="1">IFERROR(INDEX(General!S$33:S$34,$AB75)
*AK75,0)</f>
        <v>0</v>
      </c>
      <c r="AS75" s="155">
        <f t="shared" ca="1" si="42"/>
        <v>0.22969730577841166</v>
      </c>
      <c r="AT75" s="165"/>
      <c r="AU75" s="215">
        <f ca="1">IF($AE75=FALSE,AN75*Overheads!$R$24*$V75,
IFERROR(Overheads!$O$49*$V75*AN75,0)
+IFERROR(Overheads!Q$59*$V75*(AN75/Overheads!Q$68),0))</f>
        <v>3.2172873666377132E-2</v>
      </c>
      <c r="AV75" s="215">
        <f ca="1">IF($AE75=FALSE,AO75*Overheads!$R$24*$V75,
IFERROR(Overheads!$O$49*$V75*AO75,0)
+IFERROR(Overheads!R$59*$V75*(AO75/Overheads!R$68),0))</f>
        <v>0</v>
      </c>
      <c r="AW75" s="215">
        <f ca="1">IF($AE75=FALSE,AP75*Overheads!$R$24*$V75,
IFERROR(Overheads!$O$49*$V75*AP75,0)
+IFERROR(Overheads!S$59*$V75*(AP75/Overheads!S$68),0))</f>
        <v>0</v>
      </c>
      <c r="AX75" s="215">
        <f ca="1">IF($AE75=FALSE,AQ75*Overheads!$R$24*$V75,
IFERROR(Overheads!$O$49*$V75*AQ75,0)
+IFERROR(Overheads!T$59*$V75*(AQ75/Overheads!T$68),0))</f>
        <v>0</v>
      </c>
      <c r="AY75" s="215">
        <f ca="1">IF($AE75=FALSE,AR75*Overheads!$R$24*$V75,
IFERROR(Overheads!$O$49*$V75*AR75,0)
+IFERROR(Overheads!U$59*$V75*(AR75/Overheads!U$68),0))</f>
        <v>0</v>
      </c>
      <c r="AZ75" s="155">
        <f t="shared" ca="1" si="43"/>
        <v>3.2172873666377132E-2</v>
      </c>
      <c r="BA75" s="165"/>
      <c r="BB75" s="215">
        <f ca="1">IF($AE75=FALSE,AN75*Overheads!$S$25,
IFERROR(Overheads!$O$50*AN75,0)
+IFERROR(Overheads!Q$60*(AN75/Overheads!Q$66),0))</f>
        <v>4.3180357848017284E-3</v>
      </c>
      <c r="BC75" s="215">
        <f ca="1">IF($AE75=FALSE,AO75*Overheads!$S$25,
IFERROR(Overheads!$O$50*AO75,0)
+IFERROR(Overheads!R$60*(AO75/Overheads!R$66),0))</f>
        <v>0</v>
      </c>
      <c r="BD75" s="215">
        <f ca="1">IF($AE75=FALSE,AP75*Overheads!$S$25,
IFERROR(Overheads!$O$50*AP75,0)
+IFERROR(Overheads!S$60*(AP75/Overheads!S$66),0))</f>
        <v>0</v>
      </c>
      <c r="BE75" s="215">
        <f ca="1">IF($AE75=FALSE,AQ75*Overheads!$S$25,
IFERROR(Overheads!$O$50*AQ75,0)
+IFERROR(Overheads!T$60*(AQ75/Overheads!T$66),0))</f>
        <v>0</v>
      </c>
      <c r="BF75" s="215">
        <f ca="1">IF($AE75=FALSE,AR75*Overheads!$S$25,
IFERROR(Overheads!$O$50*AR75,0)
+IFERROR(Overheads!U$60*(AR75/Overheads!U$66),0))</f>
        <v>0</v>
      </c>
      <c r="BG75" s="155">
        <f t="shared" ca="1" si="44"/>
        <v>4.3180357848017284E-3</v>
      </c>
      <c r="BH75" s="165"/>
      <c r="BI75" s="215">
        <f t="shared" ca="1" si="45"/>
        <v>0.26618821522959052</v>
      </c>
      <c r="BJ75" s="215">
        <f t="shared" ref="BJ75:BJ138" ca="1" si="55">SUM(AO75,AV75,BC75)</f>
        <v>0</v>
      </c>
      <c r="BK75" s="215">
        <f t="shared" ref="BK75:BK138" ca="1" si="56">SUM(AP75,AW75,BD75)</f>
        <v>0</v>
      </c>
      <c r="BL75" s="215">
        <f t="shared" ref="BL75:BL138" ca="1" si="57">SUM(AQ75,AX75,BE75)</f>
        <v>0</v>
      </c>
      <c r="BM75" s="215">
        <f t="shared" ref="BM75:BM138" ca="1" si="58">SUM(AR75,AY75,BF75)</f>
        <v>0</v>
      </c>
      <c r="BN75" s="155">
        <f t="shared" ca="1" si="46"/>
        <v>0.26618821522959052</v>
      </c>
      <c r="BO75" s="165"/>
      <c r="BP75" s="187" cm="1">
        <f t="array" ref="BP75">IFERROR(IF($X75=$X74,BP74,INDEX(Forecast_Capex_Input!AC$12:AC$286,$X75)),0)</f>
        <v>1</v>
      </c>
      <c r="BQ75" s="187" cm="1">
        <f t="array" ref="BQ75">IFERROR(IF($X75=$X74,BQ74,INDEX(Forecast_Capex_Input!AD$12:AD$286,$X75)),0)</f>
        <v>0</v>
      </c>
      <c r="BR75" s="187" cm="1">
        <f t="array" ref="BR75">IFERROR(IF($X75=$X74,BR74,INDEX(Forecast_Capex_Input!AE$12:AE$286,$X75)),0)</f>
        <v>0</v>
      </c>
      <c r="BS75" s="187" cm="1">
        <f t="array" ref="BS75">IFERROR(IF($X75=$X74,BS74,INDEX(Forecast_Capex_Input!AF$12:AF$286,$X75)),0)</f>
        <v>0</v>
      </c>
      <c r="BT75" s="187" cm="1">
        <f t="array" ref="BT75">IFERROR(IF($X75=$X74,BT74,INDEX(Forecast_Capex_Input!AG$12:AG$286,$X75)),0)</f>
        <v>0</v>
      </c>
      <c r="BU75" s="165"/>
      <c r="BV75" s="215">
        <f t="shared" ref="BV75:BV138" si="59">IFERROR(IF($E75,SUM($AG75:$AK75)*BP75,AG75),0)</f>
        <v>0.23007032675146427</v>
      </c>
      <c r="BW75" s="215">
        <f t="shared" ref="BW75:BW138" si="60">IFERROR(IF($E75,SUM($AG75:$AK75)*BQ75,AH75),0)</f>
        <v>0</v>
      </c>
      <c r="BX75" s="215">
        <f t="shared" ref="BX75:BX138" si="61">IFERROR(IF($E75,SUM($AG75:$AK75)*BR75,AI75),0)</f>
        <v>0</v>
      </c>
      <c r="BY75" s="215">
        <f t="shared" ref="BY75:BY138" si="62">IFERROR(IF($E75,SUM($AG75:$AK75)*BS75,AJ75),0)</f>
        <v>0</v>
      </c>
      <c r="BZ75" s="215">
        <f t="shared" ref="BZ75:BZ138" si="63">IFERROR(IF($E75,SUM($AG75:$AK75)*BT75,AK75),0)</f>
        <v>0</v>
      </c>
      <c r="CA75" s="155">
        <f t="shared" si="47"/>
        <v>0.23007032675146427</v>
      </c>
      <c r="CB75" s="165"/>
      <c r="CC75" s="215">
        <f t="shared" ref="CC75:CC138" ca="1" si="64">IFERROR(IF($E75,SUM($AN75:$AR75)*BP75,AN75),0)</f>
        <v>0.22969730577841166</v>
      </c>
      <c r="CD75" s="215">
        <f t="shared" ref="CD75:CD138" ca="1" si="65">IFERROR(IF($E75,SUM($AN75:$AR75)*BQ75,AO75),0)</f>
        <v>0</v>
      </c>
      <c r="CE75" s="215">
        <f t="shared" ref="CE75:CE138" ca="1" si="66">IFERROR(IF($E75,SUM($AN75:$AR75)*BR75,AP75),0)</f>
        <v>0</v>
      </c>
      <c r="CF75" s="215">
        <f t="shared" ref="CF75:CF138" ca="1" si="67">IFERROR(IF($E75,SUM($AN75:$AR75)*BS75,AQ75),0)</f>
        <v>0</v>
      </c>
      <c r="CG75" s="215">
        <f t="shared" ref="CG75:CG138" ca="1" si="68">IFERROR(IF($E75,SUM($AN75:$AR75)*BT75,AR75),0)</f>
        <v>0</v>
      </c>
      <c r="CH75" s="155">
        <f t="shared" ca="1" si="48"/>
        <v>0.22969730577841166</v>
      </c>
      <c r="CI75" s="165"/>
      <c r="CJ75" s="215">
        <f t="shared" ref="CJ75:CJ138" ca="1" si="69">IFERROR(IF($E75,SUM($AU75:$AY75)*BP75,AU75),0)</f>
        <v>3.2172873666377132E-2</v>
      </c>
      <c r="CK75" s="215">
        <f t="shared" ref="CK75:CK138" ca="1" si="70">IFERROR(IF($E75,SUM($AU75:$AY75)*BQ75,AV75),0)</f>
        <v>0</v>
      </c>
      <c r="CL75" s="215">
        <f t="shared" ref="CL75:CL138" ca="1" si="71">IFERROR(IF($E75,SUM($AU75:$AY75)*BR75,AW75),0)</f>
        <v>0</v>
      </c>
      <c r="CM75" s="215">
        <f t="shared" ref="CM75:CM138" ca="1" si="72">IFERROR(IF($E75,SUM($AU75:$AY75)*BS75,AX75),0)</f>
        <v>0</v>
      </c>
      <c r="CN75" s="215">
        <f t="shared" ref="CN75:CN138" ca="1" si="73">IFERROR(IF($E75,SUM($AU75:$AY75)*BT75,AY75),0)</f>
        <v>0</v>
      </c>
      <c r="CO75" s="155">
        <f t="shared" ca="1" si="49"/>
        <v>3.2172873666377132E-2</v>
      </c>
      <c r="CP75" s="165"/>
      <c r="CQ75" s="223">
        <f t="shared" ref="CQ75:CQ138" ca="1" si="74">IFERROR(IF($E75,SUM($BB75:$BF75)*BP75,BB75),0)</f>
        <v>4.3180357848017284E-3</v>
      </c>
      <c r="CR75" s="223">
        <f t="shared" ref="CR75:CR138" ca="1" si="75">IFERROR(IF($E75,SUM($BB75:$BF75)*BQ75,BC75),0)</f>
        <v>0</v>
      </c>
      <c r="CS75" s="223">
        <f t="shared" ref="CS75:CS138" ca="1" si="76">IFERROR(IF($E75,SUM($BB75:$BF75)*BR75,BD75),0)</f>
        <v>0</v>
      </c>
      <c r="CT75" s="223">
        <f t="shared" ref="CT75:CT138" ca="1" si="77">IFERROR(IF($E75,SUM($BB75:$BF75)*BS75,BE75),0)</f>
        <v>0</v>
      </c>
      <c r="CU75" s="223">
        <f t="shared" ref="CU75:CU138" ca="1" si="78">IFERROR(IF($E75,SUM($BB75:$BF75)*BT75,BF75),0)</f>
        <v>0</v>
      </c>
      <c r="CV75" s="155">
        <f t="shared" ca="1" si="50"/>
        <v>4.3180357848017284E-3</v>
      </c>
      <c r="CW75" s="165"/>
      <c r="CX75" s="215">
        <f t="shared" ca="1" si="51"/>
        <v>0.26618821522959052</v>
      </c>
      <c r="CY75" s="215">
        <f t="shared" ref="CY75:CY138" ca="1" si="79">SUM(CD75,CK75,CR75)</f>
        <v>0</v>
      </c>
      <c r="CZ75" s="215">
        <f t="shared" ref="CZ75:CZ138" ca="1" si="80">SUM(CE75,CL75,CS75)</f>
        <v>0</v>
      </c>
      <c r="DA75" s="215">
        <f t="shared" ref="DA75:DA138" ca="1" si="81">SUM(CF75,CM75,CT75)</f>
        <v>0</v>
      </c>
      <c r="DB75" s="215">
        <f t="shared" ref="DB75:DB138" ca="1" si="82">SUM(CG75,CN75,CU75)</f>
        <v>0</v>
      </c>
      <c r="DC75" s="155">
        <f t="shared" ca="1" si="52"/>
        <v>0.26618821522959052</v>
      </c>
      <c r="DD75" s="165"/>
      <c r="DE75" s="188" t="b" cm="1">
        <f t="array" aca="1" ref="DE75" ca="1">OR($G75=Forecast_Capex_Input!$BF$8:$BF$10)</f>
        <v>1</v>
      </c>
      <c r="DF75" s="188" cm="1">
        <f t="array" aca="1" ref="DF75" ca="1">IFERROR(INDEX(Forecast_Capex_Input!BG$12:BG$286,$X75)
*(INDEX(Forecast_Capex_Input!$H$12:$H$286,$X75)=Repex),0)
*$DE75</f>
        <v>0</v>
      </c>
      <c r="DG75" s="188" cm="1">
        <f t="array" aca="1" ref="DG75" ca="1">IFERROR(INDEX(Forecast_Capex_Input!BH$12:BH$286,$X75)
*(INDEX(Forecast_Capex_Input!$H$12:$H$286,$X75)=Repex),0)
*$DE75</f>
        <v>8.4785255783887792E-2</v>
      </c>
      <c r="DH75" s="188" cm="1">
        <f t="array" aca="1" ref="DH75" ca="1">IFERROR(INDEX(Forecast_Capex_Input!BI$12:BI$286,$X75)
*(INDEX(Forecast_Capex_Input!$H$12:$H$286,$X75)=Repex),0)
*$DE75</f>
        <v>0.80572300476541248</v>
      </c>
      <c r="DI75" s="188" cm="1">
        <f t="array" aca="1" ref="DI75" ca="1">IFERROR(INDEX(Forecast_Capex_Input!BJ$12:BJ$286,$X75)
*(INDEX(Forecast_Capex_Input!$H$12:$H$286,$X75)=Repex),0)
*$DE75</f>
        <v>0.10949173945069976</v>
      </c>
      <c r="DJ75" s="188" cm="1">
        <f t="array" aca="1" ref="DJ75" ca="1">IFERROR(INDEX(Forecast_Capex_Input!BK$12:BK$286,$X75)
*(INDEX(Forecast_Capex_Input!$H$12:$H$286,$X75)=Repex),0)
*$DE75</f>
        <v>0</v>
      </c>
      <c r="DK75" s="188" cm="1">
        <f t="array" aca="1" ref="DK75" ca="1">IFERROR(INDEX(Forecast_Capex_Input!BL$12:BL$286,$X75)
*(INDEX(Forecast_Capex_Input!$H$12:$H$286,$X75)=Repex),0)
*$DE75</f>
        <v>0</v>
      </c>
      <c r="DL75" s="165"/>
      <c r="DM75" s="188" t="b" cm="1">
        <f t="array" aca="1" ref="DM75" ca="1">OR($G75=Forecast_Capex_Input!$BN$8:$BN$9)</f>
        <v>0</v>
      </c>
      <c r="DN75" s="188" cm="1">
        <f t="array" aca="1" ref="DN75" ca="1">IFERROR(INDEX(Forecast_Capex_Input!BO$12:BO$286,$X75)
*(INDEX(Forecast_Capex_Input!$H$12:$H$286,$X75)=Repex),0)
*$DM75</f>
        <v>0</v>
      </c>
      <c r="DO75" s="188" cm="1">
        <f t="array" aca="1" ref="DO75" ca="1">IFERROR(INDEX(Forecast_Capex_Input!BP$12:BP$286,$X75)
*(INDEX(Forecast_Capex_Input!$H$12:$H$286,$X75)=Repex),0)
*$DM75</f>
        <v>0</v>
      </c>
      <c r="DP75" s="188" cm="1">
        <f t="array" aca="1" ref="DP75" ca="1">IFERROR(INDEX(Forecast_Capex_Input!BQ$12:BQ$286,$X75)
*(INDEX(Forecast_Capex_Input!$H$12:$H$286,$X75)=Repex),0)
*$DM75</f>
        <v>0</v>
      </c>
      <c r="DQ75" s="188" cm="1">
        <f t="array" aca="1" ref="DQ75" ca="1">IFERROR(INDEX(Forecast_Capex_Input!BR$12:BR$286,$X75)
*(INDEX(Forecast_Capex_Input!$H$12:$H$286,$X75)=Repex),0)
*$DM75</f>
        <v>0</v>
      </c>
      <c r="DR75" s="188" cm="1">
        <f t="array" aca="1" ref="DR75" ca="1">IFERROR(INDEX(Forecast_Capex_Input!BS$12:BS$286,$X75)
*(INDEX(Forecast_Capex_Input!$H$12:$H$286,$X75)=Repex),0)
*$DM75</f>
        <v>0</v>
      </c>
      <c r="DS75" s="165"/>
      <c r="DT75" s="188" t="b" cm="1">
        <f t="array" aca="1" ref="DT75" ca="1">OR($G75=Forecast_Capex_Input!$BU$8:$BU$10)</f>
        <v>0</v>
      </c>
      <c r="DU75" s="188" cm="1">
        <f t="array" aca="1" ref="DU75" ca="1">IFERROR(INDEX(Forecast_Capex_Input!BV$12:BV$286,$X75)
*(INDEX(Forecast_Capex_Input!$H$12:$H$286,$X75)=Repex),0)
*$DT75</f>
        <v>0</v>
      </c>
      <c r="DV75" s="188" cm="1">
        <f t="array" aca="1" ref="DV75" ca="1">IFERROR(INDEX(Forecast_Capex_Input!BW$12:BW$286,$X75)
*(INDEX(Forecast_Capex_Input!$H$12:$H$286,$X75)=Repex),0)
*$DT75</f>
        <v>0</v>
      </c>
      <c r="DW75" s="188" cm="1">
        <f t="array" aca="1" ref="DW75" ca="1">IFERROR(INDEX(Forecast_Capex_Input!BX$12:BX$286,$X75)
*(INDEX(Forecast_Capex_Input!$H$12:$H$286,$X75)=Repex),0)
*$DT75</f>
        <v>0</v>
      </c>
      <c r="DX75" s="188" cm="1">
        <f t="array" aca="1" ref="DX75" ca="1">IFERROR(INDEX(Forecast_Capex_Input!BY$12:BY$286,$X75)
*(INDEX(Forecast_Capex_Input!$H$12:$H$286,$X75)=Repex),0)
*$DT75</f>
        <v>0</v>
      </c>
      <c r="DY75" s="188" cm="1">
        <f t="array" aca="1" ref="DY75" ca="1">IFERROR(INDEX(Forecast_Capex_Input!BZ$12:BZ$286,$X75)
*(INDEX(Forecast_Capex_Input!$H$12:$H$286,$X75)=Repex),0)
*$DT75</f>
        <v>0</v>
      </c>
      <c r="DZ75" s="188" cm="1">
        <f t="array" aca="1" ref="DZ75" ca="1">IFERROR(INDEX(Forecast_Capex_Input!CA$12:CA$286,$X75)
*(INDEX(Forecast_Capex_Input!$H$12:$H$286,$X75)=Repex),0)
*$DT75</f>
        <v>0</v>
      </c>
      <c r="EA75" s="188" cm="1">
        <f t="array" aca="1" ref="EA75" ca="1">IFERROR(INDEX(Forecast_Capex_Input!CB$12:CB$286,$X75)
*(INDEX(Forecast_Capex_Input!$H$12:$H$286,$X75)=Repex),0)
*$DT75</f>
        <v>0</v>
      </c>
      <c r="EB75" s="188" cm="1">
        <f t="array" aca="1" ref="EB75" ca="1">IFERROR(INDEX(Forecast_Capex_Input!CC$12:CC$286,$X75)
*(INDEX(Forecast_Capex_Input!$H$12:$H$286,$X75)=Repex),0)
*$DT75</f>
        <v>0</v>
      </c>
      <c r="EC75" s="165"/>
      <c r="ED75" s="226" t="str">
        <f t="shared" ref="ED75:ED138" si="83">IF(AND($AE75,$K75=Augex),
$AS75,NA)</f>
        <v>N/A</v>
      </c>
      <c r="EE75" s="174" t="s">
        <v>15</v>
      </c>
    </row>
    <row r="76" spans="3:135" x14ac:dyDescent="0.2">
      <c r="C76" s="174">
        <f t="shared" ref="C76:C139" si="84">IF(ISNUMBER(C75),C75+1,1)</f>
        <v>66</v>
      </c>
      <c r="D76" s="167" t="str" cm="1">
        <f t="array" ref="D76">IFERROR(INDEX(Forecast_Capex_Input!$D$12:$D$286,$X76),NA)</f>
        <v>Line 24/90 Refurbishment</v>
      </c>
      <c r="E76" s="172" t="b" cm="1">
        <f t="array" ref="E76">IF($X76=NA,NA,INDEX(Forecast_Capex_Input!$E$12:$E$286,$X76))</f>
        <v>1</v>
      </c>
      <c r="F76" s="167" t="str" cm="1">
        <f t="array" aca="1" ref="F76" ca="1">IFERROR(INDEX(General!$E$25:$E$26,$Y76),NA)</f>
        <v>Non-Labour</v>
      </c>
      <c r="G76" s="167" t="str" cm="1">
        <f t="array" aca="1" ref="G76" ca="1">IFERROR(INDEX(Forecast_Capex_Input!$AI$11:$BB$11,$AA76),NA)</f>
        <v>Transmission Lines</v>
      </c>
      <c r="H76" s="189" cm="1">
        <f t="array" aca="1" ref="H76" ca="1">IFERROR(INDEX(Forecast_Capex_Input!$AI$12:$BB$286,$X76,$AA76),NA)</f>
        <v>1</v>
      </c>
      <c r="I76" s="199" t="str" cm="1">
        <f t="array" ref="I76">IFERROR(INDEX(Forecast_Capex_Input!$F$12:$F$286,$X76),NA)</f>
        <v>Replacement Expenditure</v>
      </c>
      <c r="J76" s="199" t="str" cm="1">
        <f t="array" ref="J76">IFERROR(INDEX(Forecast_Capex_Input!G$12:G$286,$X76),NA)</f>
        <v>Transmission Lines</v>
      </c>
      <c r="K76" s="199" t="str" cm="1">
        <f t="array" ref="K76">IFERROR(INDEX(Forecast_Capex_Input!H$12:H$286,$X76),NA)</f>
        <v>Repex</v>
      </c>
      <c r="L76" s="199" t="str" cm="1">
        <f t="array" ref="L76">IFERROR(INDEX(Forecast_Capex_Input!I$12:I$286,$X76),NA)</f>
        <v>N/A</v>
      </c>
      <c r="M76" s="199" t="str" cm="1">
        <f t="array" ref="M76">IFERROR(INDEX(Forecast_Capex_Input!J$12:J$286,$X76),NA)</f>
        <v>N/A</v>
      </c>
      <c r="N76" s="199" t="str" cm="1">
        <f t="array" ref="N76">IFERROR(INDEX(Forecast_Capex_Input!K$12:K$286,$X76),NA)</f>
        <v>TL - Transmission towers</v>
      </c>
      <c r="O76" s="199" t="str" cm="1">
        <f t="array" ref="O76">IFERROR(INDEX(Forecast_Capex_Input!L$12:L$286,$X76),NA)</f>
        <v>TL - Safe and Reliable Network</v>
      </c>
      <c r="P76" s="199" t="str" cm="1">
        <f t="array" ref="P76">IFERROR(INDEX(Forecast_Capex_Input!M$12:M$286,$X76),NA)</f>
        <v>N/A</v>
      </c>
      <c r="Q76" s="172" t="str" cm="1">
        <f t="array" ref="Q76">IFERROR(INDEX(Forecast_Capex_Input!N$12:N$286,$X76),NA)</f>
        <v>No</v>
      </c>
      <c r="R76" s="265" cm="1">
        <f t="array" ref="R76">IFERROR(INDEX(Forecast_Capex_Input!O$12:O$286,$X76),0)</f>
        <v>0</v>
      </c>
      <c r="S76" s="172" t="str" cm="1">
        <f t="array" ref="S76">IFERROR(INDEX(Forecast_Capex_Input!P$12:P$286,$X76),0)</f>
        <v>Safety security &amp; reliability</v>
      </c>
      <c r="T76" s="199" t="str" cm="1">
        <f t="array" aca="1" ref="T76" ca="1">IFERROR(INDEX(General!$K$84:$K$103,$AA76),NA)</f>
        <v>Transmission Lines (2018 onwards)</v>
      </c>
      <c r="U76" s="188" cm="1">
        <f t="array" aca="1" ref="U76" ca="1">IFERROR(
IF($F76=General!$E$25,INDEX(Forecast_Capex_Input!S$12:S$286,$X76),
INDEX(Forecast_Capex_Input!T$12:T$286,$X76)),0)</f>
        <v>0.7509096926954395</v>
      </c>
      <c r="V76" s="222" t="b">
        <f>IFERROR(INDEX(Overheads!$T$19:$T$26,MATCH($I76,Overheads!$E$19:$E$26,0)),FALSE)</f>
        <v>1</v>
      </c>
      <c r="W76" s="165"/>
      <c r="X76" s="174">
        <f>IFERROR(
IF(MATCH($C76,Forecast_Capex_Input!$CI$12:$CI$286,1)+1&gt;MAX(Forecast_Capex_Input!$C$12:$C$286),NA,
MATCH($C76,Forecast_Capex_Input!$CI$12:$CI$286,1)+1),1)</f>
        <v>26</v>
      </c>
      <c r="Y76" s="174" cm="1">
        <f t="array" aca="1" ref="Y76" ca="1">IFERROR(
IF(X75&lt;&gt;X76,1,
IF(COUNTIF(OFFSET(Y75,0,0,-INDEX(Forecast_Capex_Input!$CG$12:$CG$286,$X76)),Y75)=INDEX(Forecast_Capex_Input!$CG$12:$CG$286,$X76),Y75+1,Y75)),NA)</f>
        <v>2</v>
      </c>
      <c r="Z76" s="174" cm="1">
        <f t="array" ref="Z76">IFERROR($C76-IF($X76=1,1,INDEX(Forecast_Capex_Input!$CI$12:$CI$286,$X76-1))+1,NA)</f>
        <v>2</v>
      </c>
      <c r="AA76" s="174" cm="1">
        <f t="array" aca="1" ref="AA76" ca="1">IFERROR(IF(Y76=1,
INDEX(Forecast_Capex_Input!$AI$10:$BB$10,SMALL(IF(INDEX(Forecast_Capex_Input!$AI$12:$BB$286,$X76,0)&gt;0,COLUMN(Forecast_Capex_Input!$AI$10:$BB$10)-COLUMN(Forecast_Capex_Input!$AI$12)+1),ROWS(OFFSET(AA75,0,0,-$Z76)))),
OFFSET(AA75,-INDEX(Forecast_Capex_Input!$CG$12:$CG$286,$X76)+1,0)),NA)</f>
        <v>1</v>
      </c>
      <c r="AB76" s="174">
        <f t="shared" ca="1" si="53"/>
        <v>2</v>
      </c>
      <c r="AC76" s="222" t="b">
        <f t="shared" ref="AC76:AC139" si="85">$K76=AC$6</f>
        <v>0</v>
      </c>
      <c r="AD76" s="220" t="b">
        <v>0</v>
      </c>
      <c r="AE76" s="222" t="b">
        <f t="shared" si="54"/>
        <v>1</v>
      </c>
      <c r="AF76" s="165"/>
      <c r="AG76" s="215">
        <v>0.69357190261139634</v>
      </c>
      <c r="AH76" s="215">
        <v>0</v>
      </c>
      <c r="AI76" s="215">
        <v>0</v>
      </c>
      <c r="AJ76" s="215">
        <v>0</v>
      </c>
      <c r="AK76" s="215">
        <v>0</v>
      </c>
      <c r="AL76" s="155">
        <v>0.69357190261139634</v>
      </c>
      <c r="AM76" s="165"/>
      <c r="AN76" s="215" cm="1">
        <f t="array" aca="1" ref="AN76" ca="1">IFERROR(INDEX(General!O$33:O$34,$AB76)
*AG76,0)</f>
        <v>0.69357190261139634</v>
      </c>
      <c r="AO76" s="215" cm="1">
        <f t="array" aca="1" ref="AO76" ca="1">IFERROR(INDEX(General!P$33:P$34,$AB76)
*AH76,0)</f>
        <v>0</v>
      </c>
      <c r="AP76" s="215" cm="1">
        <f t="array" aca="1" ref="AP76" ca="1">IFERROR(INDEX(General!Q$33:Q$34,$AB76)
*AI76,0)</f>
        <v>0</v>
      </c>
      <c r="AQ76" s="215" cm="1">
        <f t="array" aca="1" ref="AQ76" ca="1">IFERROR(INDEX(General!R$33:R$34,$AB76)
*AJ76,0)</f>
        <v>0</v>
      </c>
      <c r="AR76" s="215" cm="1">
        <f t="array" aca="1" ref="AR76" ca="1">IFERROR(INDEX(General!S$33:S$34,$AB76)
*AK76,0)</f>
        <v>0</v>
      </c>
      <c r="AS76" s="155">
        <f t="shared" ref="AS76:AS139" ca="1" si="86">SUM(AN76:AR76)</f>
        <v>0.69357190261139634</v>
      </c>
      <c r="AT76" s="165"/>
      <c r="AU76" s="215">
        <f ca="1">IF($AE76=FALSE,AN76*Overheads!$R$24*$V76,
IFERROR(Overheads!$O$49*$V76*AN76,0)
+IFERROR(Overheads!Q$59*$V76*(AN76/Overheads!Q$68),0))</f>
        <v>9.7146116388460046E-2</v>
      </c>
      <c r="AV76" s="215">
        <f ca="1">IF($AE76=FALSE,AO76*Overheads!$R$24*$V76,
IFERROR(Overheads!$O$49*$V76*AO76,0)
+IFERROR(Overheads!R$59*$V76*(AO76/Overheads!R$68),0))</f>
        <v>0</v>
      </c>
      <c r="AW76" s="215">
        <f ca="1">IF($AE76=FALSE,AP76*Overheads!$R$24*$V76,
IFERROR(Overheads!$O$49*$V76*AP76,0)
+IFERROR(Overheads!S$59*$V76*(AP76/Overheads!S$68),0))</f>
        <v>0</v>
      </c>
      <c r="AX76" s="215">
        <f ca="1">IF($AE76=FALSE,AQ76*Overheads!$R$24*$V76,
IFERROR(Overheads!$O$49*$V76*AQ76,0)
+IFERROR(Overheads!T$59*$V76*(AQ76/Overheads!T$68),0))</f>
        <v>0</v>
      </c>
      <c r="AY76" s="215">
        <f ca="1">IF($AE76=FALSE,AR76*Overheads!$R$24*$V76,
IFERROR(Overheads!$O$49*$V76*AR76,0)
+IFERROR(Overheads!U$59*$V76*(AR76/Overheads!U$68),0))</f>
        <v>0</v>
      </c>
      <c r="AZ76" s="155">
        <f t="shared" ref="AZ76:AZ139" ca="1" si="87">SUM(AU76:AY76)</f>
        <v>9.7146116388460046E-2</v>
      </c>
      <c r="BA76" s="165"/>
      <c r="BB76" s="215">
        <f ca="1">IF($AE76=FALSE,AN76*Overheads!$S$25,
IFERROR(Overheads!$O$50*AN76,0)
+IFERROR(Overheads!Q$60*(AN76/Overheads!Q$66),0))</f>
        <v>1.3038325742044924E-2</v>
      </c>
      <c r="BC76" s="215">
        <f ca="1">IF($AE76=FALSE,AO76*Overheads!$S$25,
IFERROR(Overheads!$O$50*AO76,0)
+IFERROR(Overheads!R$60*(AO76/Overheads!R$66),0))</f>
        <v>0</v>
      </c>
      <c r="BD76" s="215">
        <f ca="1">IF($AE76=FALSE,AP76*Overheads!$S$25,
IFERROR(Overheads!$O$50*AP76,0)
+IFERROR(Overheads!S$60*(AP76/Overheads!S$66),0))</f>
        <v>0</v>
      </c>
      <c r="BE76" s="215">
        <f ca="1">IF($AE76=FALSE,AQ76*Overheads!$S$25,
IFERROR(Overheads!$O$50*AQ76,0)
+IFERROR(Overheads!T$60*(AQ76/Overheads!T$66),0))</f>
        <v>0</v>
      </c>
      <c r="BF76" s="215">
        <f ca="1">IF($AE76=FALSE,AR76*Overheads!$S$25,
IFERROR(Overheads!$O$50*AR76,0)
+IFERROR(Overheads!U$60*(AR76/Overheads!U$66),0))</f>
        <v>0</v>
      </c>
      <c r="BG76" s="155">
        <f t="shared" ref="BG76:BG139" ca="1" si="88">SUM(BB76:BF76)</f>
        <v>1.3038325742044924E-2</v>
      </c>
      <c r="BH76" s="165"/>
      <c r="BI76" s="215">
        <f t="shared" ref="BI76:BI139" ca="1" si="89">SUM(AN76,AU76,BB76)</f>
        <v>0.80375634474190127</v>
      </c>
      <c r="BJ76" s="215">
        <f t="shared" ca="1" si="55"/>
        <v>0</v>
      </c>
      <c r="BK76" s="215">
        <f t="shared" ca="1" si="56"/>
        <v>0</v>
      </c>
      <c r="BL76" s="215">
        <f t="shared" ca="1" si="57"/>
        <v>0</v>
      </c>
      <c r="BM76" s="215">
        <f t="shared" ca="1" si="58"/>
        <v>0</v>
      </c>
      <c r="BN76" s="155">
        <f t="shared" ref="BN76:BN139" ca="1" si="90">SUM(BI76:BM76)</f>
        <v>0.80375634474190127</v>
      </c>
      <c r="BO76" s="165"/>
      <c r="BP76" s="187" cm="1">
        <f t="array" ref="BP76">IFERROR(IF($X76=$X75,BP75,INDEX(Forecast_Capex_Input!AC$12:AC$286,$X76)),0)</f>
        <v>1</v>
      </c>
      <c r="BQ76" s="187" cm="1">
        <f t="array" ref="BQ76">IFERROR(IF($X76=$X75,BQ75,INDEX(Forecast_Capex_Input!AD$12:AD$286,$X76)),0)</f>
        <v>0</v>
      </c>
      <c r="BR76" s="187" cm="1">
        <f t="array" ref="BR76">IFERROR(IF($X76=$X75,BR75,INDEX(Forecast_Capex_Input!AE$12:AE$286,$X76)),0)</f>
        <v>0</v>
      </c>
      <c r="BS76" s="187" cm="1">
        <f t="array" ref="BS76">IFERROR(IF($X76=$X75,BS75,INDEX(Forecast_Capex_Input!AF$12:AF$286,$X76)),0)</f>
        <v>0</v>
      </c>
      <c r="BT76" s="187" cm="1">
        <f t="array" ref="BT76">IFERROR(IF($X76=$X75,BT75,INDEX(Forecast_Capex_Input!AG$12:AG$286,$X76)),0)</f>
        <v>0</v>
      </c>
      <c r="BU76" s="165"/>
      <c r="BV76" s="215">
        <f t="shared" si="59"/>
        <v>0.69357190261139634</v>
      </c>
      <c r="BW76" s="215">
        <f t="shared" si="60"/>
        <v>0</v>
      </c>
      <c r="BX76" s="215">
        <f t="shared" si="61"/>
        <v>0</v>
      </c>
      <c r="BY76" s="215">
        <f t="shared" si="62"/>
        <v>0</v>
      </c>
      <c r="BZ76" s="215">
        <f t="shared" si="63"/>
        <v>0</v>
      </c>
      <c r="CA76" s="155">
        <f t="shared" ref="CA76:CA139" si="91">SUM(BV76:BZ76)</f>
        <v>0.69357190261139634</v>
      </c>
      <c r="CB76" s="165"/>
      <c r="CC76" s="215">
        <f t="shared" ca="1" si="64"/>
        <v>0.69357190261139634</v>
      </c>
      <c r="CD76" s="215">
        <f t="shared" ca="1" si="65"/>
        <v>0</v>
      </c>
      <c r="CE76" s="215">
        <f t="shared" ca="1" si="66"/>
        <v>0</v>
      </c>
      <c r="CF76" s="215">
        <f t="shared" ca="1" si="67"/>
        <v>0</v>
      </c>
      <c r="CG76" s="215">
        <f t="shared" ca="1" si="68"/>
        <v>0</v>
      </c>
      <c r="CH76" s="155">
        <f t="shared" ref="CH76:CH139" ca="1" si="92">SUM(CC76:CG76)</f>
        <v>0.69357190261139634</v>
      </c>
      <c r="CI76" s="165"/>
      <c r="CJ76" s="215">
        <f t="shared" ca="1" si="69"/>
        <v>9.7146116388460046E-2</v>
      </c>
      <c r="CK76" s="215">
        <f t="shared" ca="1" si="70"/>
        <v>0</v>
      </c>
      <c r="CL76" s="215">
        <f t="shared" ca="1" si="71"/>
        <v>0</v>
      </c>
      <c r="CM76" s="215">
        <f t="shared" ca="1" si="72"/>
        <v>0</v>
      </c>
      <c r="CN76" s="215">
        <f t="shared" ca="1" si="73"/>
        <v>0</v>
      </c>
      <c r="CO76" s="155">
        <f t="shared" ref="CO76:CO139" ca="1" si="93">SUM(CJ76:CN76)</f>
        <v>9.7146116388460046E-2</v>
      </c>
      <c r="CP76" s="165"/>
      <c r="CQ76" s="223">
        <f t="shared" ca="1" si="74"/>
        <v>1.3038325742044924E-2</v>
      </c>
      <c r="CR76" s="223">
        <f t="shared" ca="1" si="75"/>
        <v>0</v>
      </c>
      <c r="CS76" s="223">
        <f t="shared" ca="1" si="76"/>
        <v>0</v>
      </c>
      <c r="CT76" s="223">
        <f t="shared" ca="1" si="77"/>
        <v>0</v>
      </c>
      <c r="CU76" s="223">
        <f t="shared" ca="1" si="78"/>
        <v>0</v>
      </c>
      <c r="CV76" s="155">
        <f t="shared" ref="CV76:CV139" ca="1" si="94">SUM(CQ76:CU76)</f>
        <v>1.3038325742044924E-2</v>
      </c>
      <c r="CW76" s="165"/>
      <c r="CX76" s="215">
        <f t="shared" ref="CX76:CX139" ca="1" si="95">SUM(CC76,CJ76,CQ76)</f>
        <v>0.80375634474190127</v>
      </c>
      <c r="CY76" s="215">
        <f t="shared" ca="1" si="79"/>
        <v>0</v>
      </c>
      <c r="CZ76" s="215">
        <f t="shared" ca="1" si="80"/>
        <v>0</v>
      </c>
      <c r="DA76" s="215">
        <f t="shared" ca="1" si="81"/>
        <v>0</v>
      </c>
      <c r="DB76" s="215">
        <f t="shared" ca="1" si="82"/>
        <v>0</v>
      </c>
      <c r="DC76" s="155">
        <f t="shared" ref="DC76:DC139" ca="1" si="96">SUM(CX76:DB76)</f>
        <v>0.80375634474190127</v>
      </c>
      <c r="DD76" s="165"/>
      <c r="DE76" s="188" t="b" cm="1">
        <f t="array" aca="1" ref="DE76" ca="1">OR($G76=Forecast_Capex_Input!$BF$8:$BF$10)</f>
        <v>1</v>
      </c>
      <c r="DF76" s="188" cm="1">
        <f t="array" aca="1" ref="DF76" ca="1">IFERROR(INDEX(Forecast_Capex_Input!BG$12:BG$286,$X76)
*(INDEX(Forecast_Capex_Input!$H$12:$H$286,$X76)=Repex),0)
*$DE76</f>
        <v>0</v>
      </c>
      <c r="DG76" s="188" cm="1">
        <f t="array" aca="1" ref="DG76" ca="1">IFERROR(INDEX(Forecast_Capex_Input!BH$12:BH$286,$X76)
*(INDEX(Forecast_Capex_Input!$H$12:$H$286,$X76)=Repex),0)
*$DE76</f>
        <v>8.4785255783887792E-2</v>
      </c>
      <c r="DH76" s="188" cm="1">
        <f t="array" aca="1" ref="DH76" ca="1">IFERROR(INDEX(Forecast_Capex_Input!BI$12:BI$286,$X76)
*(INDEX(Forecast_Capex_Input!$H$12:$H$286,$X76)=Repex),0)
*$DE76</f>
        <v>0.80572300476541248</v>
      </c>
      <c r="DI76" s="188" cm="1">
        <f t="array" aca="1" ref="DI76" ca="1">IFERROR(INDEX(Forecast_Capex_Input!BJ$12:BJ$286,$X76)
*(INDEX(Forecast_Capex_Input!$H$12:$H$286,$X76)=Repex),0)
*$DE76</f>
        <v>0.10949173945069976</v>
      </c>
      <c r="DJ76" s="188" cm="1">
        <f t="array" aca="1" ref="DJ76" ca="1">IFERROR(INDEX(Forecast_Capex_Input!BK$12:BK$286,$X76)
*(INDEX(Forecast_Capex_Input!$H$12:$H$286,$X76)=Repex),0)
*$DE76</f>
        <v>0</v>
      </c>
      <c r="DK76" s="188" cm="1">
        <f t="array" aca="1" ref="DK76" ca="1">IFERROR(INDEX(Forecast_Capex_Input!BL$12:BL$286,$X76)
*(INDEX(Forecast_Capex_Input!$H$12:$H$286,$X76)=Repex),0)
*$DE76</f>
        <v>0</v>
      </c>
      <c r="DL76" s="165"/>
      <c r="DM76" s="188" t="b" cm="1">
        <f t="array" aca="1" ref="DM76" ca="1">OR($G76=Forecast_Capex_Input!$BN$8:$BN$9)</f>
        <v>0</v>
      </c>
      <c r="DN76" s="188" cm="1">
        <f t="array" aca="1" ref="DN76" ca="1">IFERROR(INDEX(Forecast_Capex_Input!BO$12:BO$286,$X76)
*(INDEX(Forecast_Capex_Input!$H$12:$H$286,$X76)=Repex),0)
*$DM76</f>
        <v>0</v>
      </c>
      <c r="DO76" s="188" cm="1">
        <f t="array" aca="1" ref="DO76" ca="1">IFERROR(INDEX(Forecast_Capex_Input!BP$12:BP$286,$X76)
*(INDEX(Forecast_Capex_Input!$H$12:$H$286,$X76)=Repex),0)
*$DM76</f>
        <v>0</v>
      </c>
      <c r="DP76" s="188" cm="1">
        <f t="array" aca="1" ref="DP76" ca="1">IFERROR(INDEX(Forecast_Capex_Input!BQ$12:BQ$286,$X76)
*(INDEX(Forecast_Capex_Input!$H$12:$H$286,$X76)=Repex),0)
*$DM76</f>
        <v>0</v>
      </c>
      <c r="DQ76" s="188" cm="1">
        <f t="array" aca="1" ref="DQ76" ca="1">IFERROR(INDEX(Forecast_Capex_Input!BR$12:BR$286,$X76)
*(INDEX(Forecast_Capex_Input!$H$12:$H$286,$X76)=Repex),0)
*$DM76</f>
        <v>0</v>
      </c>
      <c r="DR76" s="188" cm="1">
        <f t="array" aca="1" ref="DR76" ca="1">IFERROR(INDEX(Forecast_Capex_Input!BS$12:BS$286,$X76)
*(INDEX(Forecast_Capex_Input!$H$12:$H$286,$X76)=Repex),0)
*$DM76</f>
        <v>0</v>
      </c>
      <c r="DS76" s="165"/>
      <c r="DT76" s="188" t="b" cm="1">
        <f t="array" aca="1" ref="DT76" ca="1">OR($G76=Forecast_Capex_Input!$BU$8:$BU$10)</f>
        <v>0</v>
      </c>
      <c r="DU76" s="188" cm="1">
        <f t="array" aca="1" ref="DU76" ca="1">IFERROR(INDEX(Forecast_Capex_Input!BV$12:BV$286,$X76)
*(INDEX(Forecast_Capex_Input!$H$12:$H$286,$X76)=Repex),0)
*$DT76</f>
        <v>0</v>
      </c>
      <c r="DV76" s="188" cm="1">
        <f t="array" aca="1" ref="DV76" ca="1">IFERROR(INDEX(Forecast_Capex_Input!BW$12:BW$286,$X76)
*(INDEX(Forecast_Capex_Input!$H$12:$H$286,$X76)=Repex),0)
*$DT76</f>
        <v>0</v>
      </c>
      <c r="DW76" s="188" cm="1">
        <f t="array" aca="1" ref="DW76" ca="1">IFERROR(INDEX(Forecast_Capex_Input!BX$12:BX$286,$X76)
*(INDEX(Forecast_Capex_Input!$H$12:$H$286,$X76)=Repex),0)
*$DT76</f>
        <v>0</v>
      </c>
      <c r="DX76" s="188" cm="1">
        <f t="array" aca="1" ref="DX76" ca="1">IFERROR(INDEX(Forecast_Capex_Input!BY$12:BY$286,$X76)
*(INDEX(Forecast_Capex_Input!$H$12:$H$286,$X76)=Repex),0)
*$DT76</f>
        <v>0</v>
      </c>
      <c r="DY76" s="188" cm="1">
        <f t="array" aca="1" ref="DY76" ca="1">IFERROR(INDEX(Forecast_Capex_Input!BZ$12:BZ$286,$X76)
*(INDEX(Forecast_Capex_Input!$H$12:$H$286,$X76)=Repex),0)
*$DT76</f>
        <v>0</v>
      </c>
      <c r="DZ76" s="188" cm="1">
        <f t="array" aca="1" ref="DZ76" ca="1">IFERROR(INDEX(Forecast_Capex_Input!CA$12:CA$286,$X76)
*(INDEX(Forecast_Capex_Input!$H$12:$H$286,$X76)=Repex),0)
*$DT76</f>
        <v>0</v>
      </c>
      <c r="EA76" s="188" cm="1">
        <f t="array" aca="1" ref="EA76" ca="1">IFERROR(INDEX(Forecast_Capex_Input!CB$12:CB$286,$X76)
*(INDEX(Forecast_Capex_Input!$H$12:$H$286,$X76)=Repex),0)
*$DT76</f>
        <v>0</v>
      </c>
      <c r="EB76" s="188" cm="1">
        <f t="array" aca="1" ref="EB76" ca="1">IFERROR(INDEX(Forecast_Capex_Input!CC$12:CC$286,$X76)
*(INDEX(Forecast_Capex_Input!$H$12:$H$286,$X76)=Repex),0)
*$DT76</f>
        <v>0</v>
      </c>
      <c r="EC76" s="165"/>
      <c r="ED76" s="226" t="str">
        <f t="shared" si="83"/>
        <v>N/A</v>
      </c>
      <c r="EE76" s="174" t="s">
        <v>15</v>
      </c>
    </row>
    <row r="77" spans="3:135" x14ac:dyDescent="0.2">
      <c r="C77" s="174">
        <f t="shared" si="84"/>
        <v>67</v>
      </c>
      <c r="D77" s="167" t="str" cm="1">
        <f t="array" ref="D77">IFERROR(INDEX(Forecast_Capex_Input!$D$12:$D$286,$X77),NA)</f>
        <v>Line 25/92 Refurbishment</v>
      </c>
      <c r="E77" s="172" t="b" cm="1">
        <f t="array" ref="E77">IF($X77=NA,NA,INDEX(Forecast_Capex_Input!$E$12:$E$286,$X77))</f>
        <v>1</v>
      </c>
      <c r="F77" s="167" t="str" cm="1">
        <f t="array" aca="1" ref="F77" ca="1">IFERROR(INDEX(General!$E$25:$E$26,$Y77),NA)</f>
        <v>Labour</v>
      </c>
      <c r="G77" s="167" t="str" cm="1">
        <f t="array" aca="1" ref="G77" ca="1">IFERROR(INDEX(Forecast_Capex_Input!$AI$11:$BB$11,$AA77),NA)</f>
        <v>Transmission Lines</v>
      </c>
      <c r="H77" s="189" cm="1">
        <f t="array" aca="1" ref="H77" ca="1">IFERROR(INDEX(Forecast_Capex_Input!$AI$12:$BB$286,$X77,$AA77),NA)</f>
        <v>1.0000000000000004</v>
      </c>
      <c r="I77" s="199" t="str" cm="1">
        <f t="array" ref="I77">IFERROR(INDEX(Forecast_Capex_Input!$F$12:$F$286,$X77),NA)</f>
        <v>Replacement Expenditure</v>
      </c>
      <c r="J77" s="199" t="str" cm="1">
        <f t="array" ref="J77">IFERROR(INDEX(Forecast_Capex_Input!G$12:G$286,$X77),NA)</f>
        <v>Transmission Lines</v>
      </c>
      <c r="K77" s="199" t="str" cm="1">
        <f t="array" ref="K77">IFERROR(INDEX(Forecast_Capex_Input!H$12:H$286,$X77),NA)</f>
        <v>Repex</v>
      </c>
      <c r="L77" s="199" t="str" cm="1">
        <f t="array" ref="L77">IFERROR(INDEX(Forecast_Capex_Input!I$12:I$286,$X77),NA)</f>
        <v>N/A</v>
      </c>
      <c r="M77" s="199" t="str" cm="1">
        <f t="array" ref="M77">IFERROR(INDEX(Forecast_Capex_Input!J$12:J$286,$X77),NA)</f>
        <v>N/A</v>
      </c>
      <c r="N77" s="199" t="str" cm="1">
        <f t="array" ref="N77">IFERROR(INDEX(Forecast_Capex_Input!K$12:K$286,$X77),NA)</f>
        <v>TL - Transmission towers</v>
      </c>
      <c r="O77" s="199" t="str" cm="1">
        <f t="array" ref="O77">IFERROR(INDEX(Forecast_Capex_Input!L$12:L$286,$X77),NA)</f>
        <v>TL - Safe and Reliable Network</v>
      </c>
      <c r="P77" s="199" t="str" cm="1">
        <f t="array" ref="P77">IFERROR(INDEX(Forecast_Capex_Input!M$12:M$286,$X77),NA)</f>
        <v>N/A</v>
      </c>
      <c r="Q77" s="172" t="str" cm="1">
        <f t="array" ref="Q77">IFERROR(INDEX(Forecast_Capex_Input!N$12:N$286,$X77),NA)</f>
        <v>No</v>
      </c>
      <c r="R77" s="265" cm="1">
        <f t="array" ref="R77">IFERROR(INDEX(Forecast_Capex_Input!O$12:O$286,$X77),0)</f>
        <v>0</v>
      </c>
      <c r="S77" s="172" t="str" cm="1">
        <f t="array" ref="S77">IFERROR(INDEX(Forecast_Capex_Input!P$12:P$286,$X77),0)</f>
        <v>Safety security &amp; reliability</v>
      </c>
      <c r="T77" s="199" t="str" cm="1">
        <f t="array" aca="1" ref="T77" ca="1">IFERROR(INDEX(General!$K$84:$K$103,$AA77),NA)</f>
        <v>Transmission Lines (2018 onwards)</v>
      </c>
      <c r="U77" s="188" cm="1">
        <f t="array" aca="1" ref="U77" ca="1">IFERROR(
IF($F77=General!$E$25,INDEX(Forecast_Capex_Input!S$12:S$286,$X77),
INDEX(Forecast_Capex_Input!T$12:T$286,$X77)),0)</f>
        <v>0.12341054899673796</v>
      </c>
      <c r="V77" s="222" t="b">
        <f>IFERROR(INDEX(Overheads!$T$19:$T$26,MATCH($I77,Overheads!$E$19:$E$26,0)),FALSE)</f>
        <v>1</v>
      </c>
      <c r="W77" s="165"/>
      <c r="X77" s="174">
        <f>IFERROR(
IF(MATCH($C77,Forecast_Capex_Input!$CI$12:$CI$286,1)+1&gt;MAX(Forecast_Capex_Input!$C$12:$C$286),NA,
MATCH($C77,Forecast_Capex_Input!$CI$12:$CI$286,1)+1),1)</f>
        <v>27</v>
      </c>
      <c r="Y77" s="174" cm="1">
        <f t="array" aca="1" ref="Y77" ca="1">IFERROR(
IF(X76&lt;&gt;X77,1,
IF(COUNTIF(OFFSET(Y76,0,0,-INDEX(Forecast_Capex_Input!$CG$12:$CG$286,$X77)),Y76)=INDEX(Forecast_Capex_Input!$CG$12:$CG$286,$X77),Y76+1,Y76)),NA)</f>
        <v>1</v>
      </c>
      <c r="Z77" s="174" cm="1">
        <f t="array" ref="Z77">IFERROR($C77-IF($X77=1,1,INDEX(Forecast_Capex_Input!$CI$12:$CI$286,$X77-1))+1,NA)</f>
        <v>1</v>
      </c>
      <c r="AA77" s="174" cm="1">
        <f t="array" aca="1" ref="AA77" ca="1">IFERROR(IF(Y77=1,
INDEX(Forecast_Capex_Input!$AI$10:$BB$10,SMALL(IF(INDEX(Forecast_Capex_Input!$AI$12:$BB$286,$X77,0)&gt;0,COLUMN(Forecast_Capex_Input!$AI$10:$BB$10)-COLUMN(Forecast_Capex_Input!$AI$12)+1),ROWS(OFFSET(AA76,0,0,-$Z77)))),
OFFSET(AA76,-INDEX(Forecast_Capex_Input!$CG$12:$CG$286,$X77)+1,0)),NA)</f>
        <v>1</v>
      </c>
      <c r="AB77" s="174">
        <f t="shared" ca="1" si="53"/>
        <v>1</v>
      </c>
      <c r="AC77" s="222" t="b">
        <f t="shared" si="85"/>
        <v>0</v>
      </c>
      <c r="AD77" s="220" t="b">
        <v>0</v>
      </c>
      <c r="AE77" s="222" t="b">
        <f t="shared" si="54"/>
        <v>1</v>
      </c>
      <c r="AF77" s="165"/>
      <c r="AG77" s="215">
        <v>0</v>
      </c>
      <c r="AH77" s="215">
        <v>0</v>
      </c>
      <c r="AI77" s="215">
        <v>7.6051638230188725E-3</v>
      </c>
      <c r="AJ77" s="215">
        <v>0.40082556171656913</v>
      </c>
      <c r="AK77" s="215">
        <v>1.9787987015662138E-2</v>
      </c>
      <c r="AL77" s="155">
        <v>0.42821871255525013</v>
      </c>
      <c r="AM77" s="165"/>
      <c r="AN77" s="215" cm="1">
        <f t="array" aca="1" ref="AN77" ca="1">IFERROR(INDEX(General!O$33:O$34,$AB77)
*AG77,0)</f>
        <v>0</v>
      </c>
      <c r="AO77" s="215" cm="1">
        <f t="array" aca="1" ref="AO77" ca="1">IFERROR(INDEX(General!P$33:P$34,$AB77)
*AH77,0)</f>
        <v>0</v>
      </c>
      <c r="AP77" s="215" cm="1">
        <f t="array" aca="1" ref="AP77" ca="1">IFERROR(INDEX(General!Q$33:Q$34,$AB77)
*AI77,0)</f>
        <v>7.7197927552307474E-3</v>
      </c>
      <c r="AQ77" s="215" cm="1">
        <f t="array" aca="1" ref="AQ77" ca="1">IFERROR(INDEX(General!R$33:R$34,$AB77)
*AJ77,0)</f>
        <v>0.41021734040521241</v>
      </c>
      <c r="AR77" s="215" cm="1">
        <f t="array" aca="1" ref="AR77" ca="1">IFERROR(INDEX(General!S$33:S$34,$AB77)
*AK77,0)</f>
        <v>2.0376210322834095E-2</v>
      </c>
      <c r="AS77" s="155">
        <f t="shared" ca="1" si="86"/>
        <v>0.43831334348327727</v>
      </c>
      <c r="AT77" s="165"/>
      <c r="AU77" s="215">
        <f ca="1">IF($AE77=FALSE,AN77*Overheads!$R$24*$V77,
IFERROR(Overheads!$O$49*$V77*AN77,0)
+IFERROR(Overheads!Q$59*$V77*(AN77/Overheads!Q$68),0))</f>
        <v>0</v>
      </c>
      <c r="AV77" s="215">
        <f ca="1">IF($AE77=FALSE,AO77*Overheads!$R$24*$V77,
IFERROR(Overheads!$O$49*$V77*AO77,0)
+IFERROR(Overheads!R$59*$V77*(AO77/Overheads!R$68),0))</f>
        <v>0</v>
      </c>
      <c r="AW77" s="215">
        <f ca="1">IF($AE77=FALSE,AP77*Overheads!$R$24*$V77,
IFERROR(Overheads!$O$49*$V77*AP77,0)
+IFERROR(Overheads!S$59*$V77*(AP77/Overheads!S$68),0))</f>
        <v>1.0038907318464978E-3</v>
      </c>
      <c r="AX77" s="215">
        <f ca="1">IF($AE77=FALSE,AQ77*Overheads!$R$24*$V77,
IFERROR(Overheads!$O$49*$V77*AQ77,0)
+IFERROR(Overheads!T$59*$V77*(AQ77/Overheads!T$68),0))</f>
        <v>5.8780468852720043E-2</v>
      </c>
      <c r="AY77" s="215">
        <f ca="1">IF($AE77=FALSE,AR77*Overheads!$R$24*$V77,
IFERROR(Overheads!$O$49*$V77*AR77,0)
+IFERROR(Overheads!U$59*$V77*(AR77/Overheads!U$68),0))</f>
        <v>2.4925505405551198E-3</v>
      </c>
      <c r="AZ77" s="155">
        <f t="shared" ca="1" si="87"/>
        <v>6.2276910125121661E-2</v>
      </c>
      <c r="BA77" s="165"/>
      <c r="BB77" s="215">
        <f ca="1">IF($AE77=FALSE,AN77*Overheads!$S$25,
IFERROR(Overheads!$O$50*AN77,0)
+IFERROR(Overheads!Q$60*(AN77/Overheads!Q$66),0))</f>
        <v>0</v>
      </c>
      <c r="BC77" s="215">
        <f ca="1">IF($AE77=FALSE,AO77*Overheads!$S$25,
IFERROR(Overheads!$O$50*AO77,0)
+IFERROR(Overheads!R$60*(AO77/Overheads!R$66),0))</f>
        <v>0</v>
      </c>
      <c r="BD77" s="215">
        <f ca="1">IF($AE77=FALSE,AP77*Overheads!$S$25,
IFERROR(Overheads!$O$50*AP77,0)
+IFERROR(Overheads!S$60*(AP77/Overheads!S$66),0))</f>
        <v>1.4168625487056722E-4</v>
      </c>
      <c r="BE77" s="215">
        <f ca="1">IF($AE77=FALSE,AQ77*Overheads!$S$25,
IFERROR(Overheads!$O$50*AQ77,0)
+IFERROR(Overheads!T$60*(AQ77/Overheads!T$66),0))</f>
        <v>8.3154345279977723E-3</v>
      </c>
      <c r="BF77" s="215">
        <f ca="1">IF($AE77=FALSE,AR77*Overheads!$S$25,
IFERROR(Overheads!$O$50*AR77,0)
+IFERROR(Overheads!U$60*(AR77/Overheads!U$66),0))</f>
        <v>3.6482476837457894E-4</v>
      </c>
      <c r="BG77" s="155">
        <f t="shared" ca="1" si="88"/>
        <v>8.8219455512429188E-3</v>
      </c>
      <c r="BH77" s="165"/>
      <c r="BI77" s="215">
        <f t="shared" ca="1" si="89"/>
        <v>0</v>
      </c>
      <c r="BJ77" s="215">
        <f t="shared" ca="1" si="55"/>
        <v>0</v>
      </c>
      <c r="BK77" s="215">
        <f t="shared" ca="1" si="56"/>
        <v>8.8653697419478136E-3</v>
      </c>
      <c r="BL77" s="215">
        <f t="shared" ca="1" si="57"/>
        <v>0.47731324378593021</v>
      </c>
      <c r="BM77" s="215">
        <f t="shared" ca="1" si="58"/>
        <v>2.3233585631763795E-2</v>
      </c>
      <c r="BN77" s="155">
        <f t="shared" ca="1" si="90"/>
        <v>0.50941219915964175</v>
      </c>
      <c r="BO77" s="165"/>
      <c r="BP77" s="187" cm="1">
        <f t="array" ref="BP77">IFERROR(IF($X77=$X76,BP76,INDEX(Forecast_Capex_Input!AC$12:AC$286,$X77)),0)</f>
        <v>0</v>
      </c>
      <c r="BQ77" s="187" cm="1">
        <f t="array" ref="BQ77">IFERROR(IF($X77=$X76,BQ76,INDEX(Forecast_Capex_Input!AD$12:AD$286,$X77)),0)</f>
        <v>0</v>
      </c>
      <c r="BR77" s="187" cm="1">
        <f t="array" ref="BR77">IFERROR(IF($X77=$X76,BR76,INDEX(Forecast_Capex_Input!AE$12:AE$286,$X77)),0)</f>
        <v>0</v>
      </c>
      <c r="BS77" s="187" cm="1">
        <f t="array" ref="BS77">IFERROR(IF($X77=$X76,BS76,INDEX(Forecast_Capex_Input!AF$12:AF$286,$X77)),0)</f>
        <v>0</v>
      </c>
      <c r="BT77" s="187" cm="1">
        <f t="array" ref="BT77">IFERROR(IF($X77=$X76,BT76,INDEX(Forecast_Capex_Input!AG$12:AG$286,$X77)),0)</f>
        <v>1</v>
      </c>
      <c r="BU77" s="165"/>
      <c r="BV77" s="215">
        <f t="shared" si="59"/>
        <v>0</v>
      </c>
      <c r="BW77" s="215">
        <f t="shared" si="60"/>
        <v>0</v>
      </c>
      <c r="BX77" s="215">
        <f t="shared" si="61"/>
        <v>0</v>
      </c>
      <c r="BY77" s="215">
        <f t="shared" si="62"/>
        <v>0</v>
      </c>
      <c r="BZ77" s="215">
        <f t="shared" si="63"/>
        <v>0.42821871255525013</v>
      </c>
      <c r="CA77" s="155">
        <f t="shared" si="91"/>
        <v>0.42821871255525013</v>
      </c>
      <c r="CB77" s="165"/>
      <c r="CC77" s="215">
        <f t="shared" ca="1" si="64"/>
        <v>0</v>
      </c>
      <c r="CD77" s="215">
        <f t="shared" ca="1" si="65"/>
        <v>0</v>
      </c>
      <c r="CE77" s="215">
        <f t="shared" ca="1" si="66"/>
        <v>0</v>
      </c>
      <c r="CF77" s="215">
        <f t="shared" ca="1" si="67"/>
        <v>0</v>
      </c>
      <c r="CG77" s="215">
        <f t="shared" ca="1" si="68"/>
        <v>0.43831334348327727</v>
      </c>
      <c r="CH77" s="155">
        <f t="shared" ca="1" si="92"/>
        <v>0.43831334348327727</v>
      </c>
      <c r="CI77" s="165"/>
      <c r="CJ77" s="215">
        <f t="shared" ca="1" si="69"/>
        <v>0</v>
      </c>
      <c r="CK77" s="215">
        <f t="shared" ca="1" si="70"/>
        <v>0</v>
      </c>
      <c r="CL77" s="215">
        <f t="shared" ca="1" si="71"/>
        <v>0</v>
      </c>
      <c r="CM77" s="215">
        <f t="shared" ca="1" si="72"/>
        <v>0</v>
      </c>
      <c r="CN77" s="215">
        <f t="shared" ca="1" si="73"/>
        <v>6.2276910125121661E-2</v>
      </c>
      <c r="CO77" s="155">
        <f t="shared" ca="1" si="93"/>
        <v>6.2276910125121661E-2</v>
      </c>
      <c r="CP77" s="165"/>
      <c r="CQ77" s="223">
        <f t="shared" ca="1" si="74"/>
        <v>0</v>
      </c>
      <c r="CR77" s="223">
        <f t="shared" ca="1" si="75"/>
        <v>0</v>
      </c>
      <c r="CS77" s="223">
        <f t="shared" ca="1" si="76"/>
        <v>0</v>
      </c>
      <c r="CT77" s="223">
        <f t="shared" ca="1" si="77"/>
        <v>0</v>
      </c>
      <c r="CU77" s="223">
        <f t="shared" ca="1" si="78"/>
        <v>8.8219455512429188E-3</v>
      </c>
      <c r="CV77" s="155">
        <f t="shared" ca="1" si="94"/>
        <v>8.8219455512429188E-3</v>
      </c>
      <c r="CW77" s="165"/>
      <c r="CX77" s="215">
        <f t="shared" ca="1" si="95"/>
        <v>0</v>
      </c>
      <c r="CY77" s="215">
        <f t="shared" ca="1" si="79"/>
        <v>0</v>
      </c>
      <c r="CZ77" s="215">
        <f t="shared" ca="1" si="80"/>
        <v>0</v>
      </c>
      <c r="DA77" s="215">
        <f t="shared" ca="1" si="81"/>
        <v>0</v>
      </c>
      <c r="DB77" s="215">
        <f t="shared" ca="1" si="82"/>
        <v>0.50941219915964187</v>
      </c>
      <c r="DC77" s="155">
        <f t="shared" ca="1" si="96"/>
        <v>0.50941219915964187</v>
      </c>
      <c r="DD77" s="165"/>
      <c r="DE77" s="188" t="b" cm="1">
        <f t="array" aca="1" ref="DE77" ca="1">OR($G77=Forecast_Capex_Input!$BF$8:$BF$10)</f>
        <v>1</v>
      </c>
      <c r="DF77" s="188" cm="1">
        <f t="array" aca="1" ref="DF77" ca="1">IFERROR(INDEX(Forecast_Capex_Input!BG$12:BG$286,$X77)
*(INDEX(Forecast_Capex_Input!$H$12:$H$286,$X77)=Repex),0)
*$DE77</f>
        <v>0</v>
      </c>
      <c r="DG77" s="188" cm="1">
        <f t="array" aca="1" ref="DG77" ca="1">IFERROR(INDEX(Forecast_Capex_Input!BH$12:BH$286,$X77)
*(INDEX(Forecast_Capex_Input!$H$12:$H$286,$X77)=Repex),0)
*$DE77</f>
        <v>0.38044199132906453</v>
      </c>
      <c r="DH77" s="188" cm="1">
        <f t="array" aca="1" ref="DH77" ca="1">IFERROR(INDEX(Forecast_Capex_Input!BI$12:BI$286,$X77)
*(INDEX(Forecast_Capex_Input!$H$12:$H$286,$X77)=Repex),0)
*$DE77</f>
        <v>0.5560364254300223</v>
      </c>
      <c r="DI77" s="188" cm="1">
        <f t="array" aca="1" ref="DI77" ca="1">IFERROR(INDEX(Forecast_Capex_Input!BJ$12:BJ$286,$X77)
*(INDEX(Forecast_Capex_Input!$H$12:$H$286,$X77)=Repex),0)
*$DE77</f>
        <v>6.352158324091324E-2</v>
      </c>
      <c r="DJ77" s="188" cm="1">
        <f t="array" aca="1" ref="DJ77" ca="1">IFERROR(INDEX(Forecast_Capex_Input!BK$12:BK$286,$X77)
*(INDEX(Forecast_Capex_Input!$H$12:$H$286,$X77)=Repex),0)
*$DE77</f>
        <v>0</v>
      </c>
      <c r="DK77" s="188" cm="1">
        <f t="array" aca="1" ref="DK77" ca="1">IFERROR(INDEX(Forecast_Capex_Input!BL$12:BL$286,$X77)
*(INDEX(Forecast_Capex_Input!$H$12:$H$286,$X77)=Repex),0)
*$DE77</f>
        <v>0</v>
      </c>
      <c r="DL77" s="165"/>
      <c r="DM77" s="188" t="b" cm="1">
        <f t="array" aca="1" ref="DM77" ca="1">OR($G77=Forecast_Capex_Input!$BN$8:$BN$9)</f>
        <v>0</v>
      </c>
      <c r="DN77" s="188" cm="1">
        <f t="array" aca="1" ref="DN77" ca="1">IFERROR(INDEX(Forecast_Capex_Input!BO$12:BO$286,$X77)
*(INDEX(Forecast_Capex_Input!$H$12:$H$286,$X77)=Repex),0)
*$DM77</f>
        <v>0</v>
      </c>
      <c r="DO77" s="188" cm="1">
        <f t="array" aca="1" ref="DO77" ca="1">IFERROR(INDEX(Forecast_Capex_Input!BP$12:BP$286,$X77)
*(INDEX(Forecast_Capex_Input!$H$12:$H$286,$X77)=Repex),0)
*$DM77</f>
        <v>0</v>
      </c>
      <c r="DP77" s="188" cm="1">
        <f t="array" aca="1" ref="DP77" ca="1">IFERROR(INDEX(Forecast_Capex_Input!BQ$12:BQ$286,$X77)
*(INDEX(Forecast_Capex_Input!$H$12:$H$286,$X77)=Repex),0)
*$DM77</f>
        <v>0</v>
      </c>
      <c r="DQ77" s="188" cm="1">
        <f t="array" aca="1" ref="DQ77" ca="1">IFERROR(INDEX(Forecast_Capex_Input!BR$12:BR$286,$X77)
*(INDEX(Forecast_Capex_Input!$H$12:$H$286,$X77)=Repex),0)
*$DM77</f>
        <v>0</v>
      </c>
      <c r="DR77" s="188" cm="1">
        <f t="array" aca="1" ref="DR77" ca="1">IFERROR(INDEX(Forecast_Capex_Input!BS$12:BS$286,$X77)
*(INDEX(Forecast_Capex_Input!$H$12:$H$286,$X77)=Repex),0)
*$DM77</f>
        <v>0</v>
      </c>
      <c r="DS77" s="165"/>
      <c r="DT77" s="188" t="b" cm="1">
        <f t="array" aca="1" ref="DT77" ca="1">OR($G77=Forecast_Capex_Input!$BU$8:$BU$10)</f>
        <v>0</v>
      </c>
      <c r="DU77" s="188" cm="1">
        <f t="array" aca="1" ref="DU77" ca="1">IFERROR(INDEX(Forecast_Capex_Input!BV$12:BV$286,$X77)
*(INDEX(Forecast_Capex_Input!$H$12:$H$286,$X77)=Repex),0)
*$DT77</f>
        <v>0</v>
      </c>
      <c r="DV77" s="188" cm="1">
        <f t="array" aca="1" ref="DV77" ca="1">IFERROR(INDEX(Forecast_Capex_Input!BW$12:BW$286,$X77)
*(INDEX(Forecast_Capex_Input!$H$12:$H$286,$X77)=Repex),0)
*$DT77</f>
        <v>0</v>
      </c>
      <c r="DW77" s="188" cm="1">
        <f t="array" aca="1" ref="DW77" ca="1">IFERROR(INDEX(Forecast_Capex_Input!BX$12:BX$286,$X77)
*(INDEX(Forecast_Capex_Input!$H$12:$H$286,$X77)=Repex),0)
*$DT77</f>
        <v>0</v>
      </c>
      <c r="DX77" s="188" cm="1">
        <f t="array" aca="1" ref="DX77" ca="1">IFERROR(INDEX(Forecast_Capex_Input!BY$12:BY$286,$X77)
*(INDEX(Forecast_Capex_Input!$H$12:$H$286,$X77)=Repex),0)
*$DT77</f>
        <v>0</v>
      </c>
      <c r="DY77" s="188" cm="1">
        <f t="array" aca="1" ref="DY77" ca="1">IFERROR(INDEX(Forecast_Capex_Input!BZ$12:BZ$286,$X77)
*(INDEX(Forecast_Capex_Input!$H$12:$H$286,$X77)=Repex),0)
*$DT77</f>
        <v>0</v>
      </c>
      <c r="DZ77" s="188" cm="1">
        <f t="array" aca="1" ref="DZ77" ca="1">IFERROR(INDEX(Forecast_Capex_Input!CA$12:CA$286,$X77)
*(INDEX(Forecast_Capex_Input!$H$12:$H$286,$X77)=Repex),0)
*$DT77</f>
        <v>0</v>
      </c>
      <c r="EA77" s="188" cm="1">
        <f t="array" aca="1" ref="EA77" ca="1">IFERROR(INDEX(Forecast_Capex_Input!CB$12:CB$286,$X77)
*(INDEX(Forecast_Capex_Input!$H$12:$H$286,$X77)=Repex),0)
*$DT77</f>
        <v>0</v>
      </c>
      <c r="EB77" s="188" cm="1">
        <f t="array" aca="1" ref="EB77" ca="1">IFERROR(INDEX(Forecast_Capex_Input!CC$12:CC$286,$X77)
*(INDEX(Forecast_Capex_Input!$H$12:$H$286,$X77)=Repex),0)
*$DT77</f>
        <v>0</v>
      </c>
      <c r="EC77" s="165"/>
      <c r="ED77" s="226" t="str">
        <f t="shared" si="83"/>
        <v>N/A</v>
      </c>
      <c r="EE77" s="174" t="s">
        <v>15</v>
      </c>
    </row>
    <row r="78" spans="3:135" x14ac:dyDescent="0.2">
      <c r="C78" s="174">
        <f t="shared" si="84"/>
        <v>68</v>
      </c>
      <c r="D78" s="167" t="str" cm="1">
        <f t="array" ref="D78">IFERROR(INDEX(Forecast_Capex_Input!$D$12:$D$286,$X78),NA)</f>
        <v>Line 25/92 Refurbishment</v>
      </c>
      <c r="E78" s="172" t="b" cm="1">
        <f t="array" ref="E78">IF($X78=NA,NA,INDEX(Forecast_Capex_Input!$E$12:$E$286,$X78))</f>
        <v>1</v>
      </c>
      <c r="F78" s="167" t="str" cm="1">
        <f t="array" aca="1" ref="F78" ca="1">IFERROR(INDEX(General!$E$25:$E$26,$Y78),NA)</f>
        <v>Non-Labour</v>
      </c>
      <c r="G78" s="167" t="str" cm="1">
        <f t="array" aca="1" ref="G78" ca="1">IFERROR(INDEX(Forecast_Capex_Input!$AI$11:$BB$11,$AA78),NA)</f>
        <v>Transmission Lines</v>
      </c>
      <c r="H78" s="189" cm="1">
        <f t="array" aca="1" ref="H78" ca="1">IFERROR(INDEX(Forecast_Capex_Input!$AI$12:$BB$286,$X78,$AA78),NA)</f>
        <v>1.0000000000000004</v>
      </c>
      <c r="I78" s="199" t="str" cm="1">
        <f t="array" ref="I78">IFERROR(INDEX(Forecast_Capex_Input!$F$12:$F$286,$X78),NA)</f>
        <v>Replacement Expenditure</v>
      </c>
      <c r="J78" s="199" t="str" cm="1">
        <f t="array" ref="J78">IFERROR(INDEX(Forecast_Capex_Input!G$12:G$286,$X78),NA)</f>
        <v>Transmission Lines</v>
      </c>
      <c r="K78" s="199" t="str" cm="1">
        <f t="array" ref="K78">IFERROR(INDEX(Forecast_Capex_Input!H$12:H$286,$X78),NA)</f>
        <v>Repex</v>
      </c>
      <c r="L78" s="199" t="str" cm="1">
        <f t="array" ref="L78">IFERROR(INDEX(Forecast_Capex_Input!I$12:I$286,$X78),NA)</f>
        <v>N/A</v>
      </c>
      <c r="M78" s="199" t="str" cm="1">
        <f t="array" ref="M78">IFERROR(INDEX(Forecast_Capex_Input!J$12:J$286,$X78),NA)</f>
        <v>N/A</v>
      </c>
      <c r="N78" s="199" t="str" cm="1">
        <f t="array" ref="N78">IFERROR(INDEX(Forecast_Capex_Input!K$12:K$286,$X78),NA)</f>
        <v>TL - Transmission towers</v>
      </c>
      <c r="O78" s="199" t="str" cm="1">
        <f t="array" ref="O78">IFERROR(INDEX(Forecast_Capex_Input!L$12:L$286,$X78),NA)</f>
        <v>TL - Safe and Reliable Network</v>
      </c>
      <c r="P78" s="199" t="str" cm="1">
        <f t="array" ref="P78">IFERROR(INDEX(Forecast_Capex_Input!M$12:M$286,$X78),NA)</f>
        <v>N/A</v>
      </c>
      <c r="Q78" s="172" t="str" cm="1">
        <f t="array" ref="Q78">IFERROR(INDEX(Forecast_Capex_Input!N$12:N$286,$X78),NA)</f>
        <v>No</v>
      </c>
      <c r="R78" s="265" cm="1">
        <f t="array" ref="R78">IFERROR(INDEX(Forecast_Capex_Input!O$12:O$286,$X78),0)</f>
        <v>0</v>
      </c>
      <c r="S78" s="172" t="str" cm="1">
        <f t="array" ref="S78">IFERROR(INDEX(Forecast_Capex_Input!P$12:P$286,$X78),0)</f>
        <v>Safety security &amp; reliability</v>
      </c>
      <c r="T78" s="199" t="str" cm="1">
        <f t="array" aca="1" ref="T78" ca="1">IFERROR(INDEX(General!$K$84:$K$103,$AA78),NA)</f>
        <v>Transmission Lines (2018 onwards)</v>
      </c>
      <c r="U78" s="188" cm="1">
        <f t="array" aca="1" ref="U78" ca="1">IFERROR(
IF($F78=General!$E$25,INDEX(Forecast_Capex_Input!S$12:S$286,$X78),
INDEX(Forecast_Capex_Input!T$12:T$286,$X78)),0)</f>
        <v>0.87658945100326202</v>
      </c>
      <c r="V78" s="222" t="b">
        <f>IFERROR(INDEX(Overheads!$T$19:$T$26,MATCH($I78,Overheads!$E$19:$E$26,0)),FALSE)</f>
        <v>1</v>
      </c>
      <c r="W78" s="165"/>
      <c r="X78" s="174">
        <f>IFERROR(
IF(MATCH($C78,Forecast_Capex_Input!$CI$12:$CI$286,1)+1&gt;MAX(Forecast_Capex_Input!$C$12:$C$286),NA,
MATCH($C78,Forecast_Capex_Input!$CI$12:$CI$286,1)+1),1)</f>
        <v>27</v>
      </c>
      <c r="Y78" s="174" cm="1">
        <f t="array" aca="1" ref="Y78" ca="1">IFERROR(
IF(X77&lt;&gt;X78,1,
IF(COUNTIF(OFFSET(Y77,0,0,-INDEX(Forecast_Capex_Input!$CG$12:$CG$286,$X78)),Y77)=INDEX(Forecast_Capex_Input!$CG$12:$CG$286,$X78),Y77+1,Y77)),NA)</f>
        <v>2</v>
      </c>
      <c r="Z78" s="174" cm="1">
        <f t="array" ref="Z78">IFERROR($C78-IF($X78=1,1,INDEX(Forecast_Capex_Input!$CI$12:$CI$286,$X78-1))+1,NA)</f>
        <v>2</v>
      </c>
      <c r="AA78" s="174" cm="1">
        <f t="array" aca="1" ref="AA78" ca="1">IFERROR(IF(Y78=1,
INDEX(Forecast_Capex_Input!$AI$10:$BB$10,SMALL(IF(INDEX(Forecast_Capex_Input!$AI$12:$BB$286,$X78,0)&gt;0,COLUMN(Forecast_Capex_Input!$AI$10:$BB$10)-COLUMN(Forecast_Capex_Input!$AI$12)+1),ROWS(OFFSET(AA77,0,0,-$Z78)))),
OFFSET(AA77,-INDEX(Forecast_Capex_Input!$CG$12:$CG$286,$X78)+1,0)),NA)</f>
        <v>1</v>
      </c>
      <c r="AB78" s="174">
        <f t="shared" ca="1" si="53"/>
        <v>2</v>
      </c>
      <c r="AC78" s="222" t="b">
        <f t="shared" si="85"/>
        <v>0</v>
      </c>
      <c r="AD78" s="220" t="b">
        <v>0</v>
      </c>
      <c r="AE78" s="222" t="b">
        <f t="shared" si="54"/>
        <v>1</v>
      </c>
      <c r="AF78" s="165"/>
      <c r="AG78" s="215">
        <v>0</v>
      </c>
      <c r="AH78" s="215">
        <v>0</v>
      </c>
      <c r="AI78" s="215">
        <v>5.4019744945678801E-2</v>
      </c>
      <c r="AJ78" s="215">
        <v>2.8470780006212331</v>
      </c>
      <c r="AK78" s="215">
        <v>0.1405547646901518</v>
      </c>
      <c r="AL78" s="155">
        <v>3.0416525102570637</v>
      </c>
      <c r="AM78" s="165"/>
      <c r="AN78" s="215" cm="1">
        <f t="array" aca="1" ref="AN78" ca="1">IFERROR(INDEX(General!O$33:O$34,$AB78)
*AG78,0)</f>
        <v>0</v>
      </c>
      <c r="AO78" s="215" cm="1">
        <f t="array" aca="1" ref="AO78" ca="1">IFERROR(INDEX(General!P$33:P$34,$AB78)
*AH78,0)</f>
        <v>0</v>
      </c>
      <c r="AP78" s="215" cm="1">
        <f t="array" aca="1" ref="AP78" ca="1">IFERROR(INDEX(General!Q$33:Q$34,$AB78)
*AI78,0)</f>
        <v>5.4019744945678801E-2</v>
      </c>
      <c r="AQ78" s="215" cm="1">
        <f t="array" aca="1" ref="AQ78" ca="1">IFERROR(INDEX(General!R$33:R$34,$AB78)
*AJ78,0)</f>
        <v>2.8470780006212331</v>
      </c>
      <c r="AR78" s="215" cm="1">
        <f t="array" aca="1" ref="AR78" ca="1">IFERROR(INDEX(General!S$33:S$34,$AB78)
*AK78,0)</f>
        <v>0.1405547646901518</v>
      </c>
      <c r="AS78" s="155">
        <f t="shared" ca="1" si="86"/>
        <v>3.0416525102570637</v>
      </c>
      <c r="AT78" s="165"/>
      <c r="AU78" s="215">
        <f ca="1">IF($AE78=FALSE,AN78*Overheads!$R$24*$V78,
IFERROR(Overheads!$O$49*$V78*AN78,0)
+IFERROR(Overheads!Q$59*$V78*(AN78/Overheads!Q$68),0))</f>
        <v>0</v>
      </c>
      <c r="AV78" s="215">
        <f ca="1">IF($AE78=FALSE,AO78*Overheads!$R$24*$V78,
IFERROR(Overheads!$O$49*$V78*AO78,0)
+IFERROR(Overheads!R$59*$V78*(AO78/Overheads!R$68),0))</f>
        <v>0</v>
      </c>
      <c r="AW78" s="215">
        <f ca="1">IF($AE78=FALSE,AP78*Overheads!$R$24*$V78,
IFERROR(Overheads!$O$49*$V78*AP78,0)
+IFERROR(Overheads!S$59*$V78*(AP78/Overheads!S$68),0))</f>
        <v>7.024789784794901E-3</v>
      </c>
      <c r="AX78" s="215">
        <f ca="1">IF($AE78=FALSE,AQ78*Overheads!$R$24*$V78,
IFERROR(Overheads!$O$49*$V78*AQ78,0)
+IFERROR(Overheads!T$59*$V78*(AQ78/Overheads!T$68),0))</f>
        <v>0.40796076433889922</v>
      </c>
      <c r="AY78" s="215">
        <f ca="1">IF($AE78=FALSE,AR78*Overheads!$R$24*$V78,
IFERROR(Overheads!$O$49*$V78*AR78,0)
+IFERROR(Overheads!U$59*$V78*(AR78/Overheads!U$68),0))</f>
        <v>1.719357275741485E-2</v>
      </c>
      <c r="AZ78" s="155">
        <f t="shared" ca="1" si="87"/>
        <v>0.43217912688110899</v>
      </c>
      <c r="BA78" s="165"/>
      <c r="BB78" s="215">
        <f ca="1">IF($AE78=FALSE,AN78*Overheads!$S$25,
IFERROR(Overheads!$O$50*AN78,0)
+IFERROR(Overheads!Q$60*(AN78/Overheads!Q$66),0))</f>
        <v>0</v>
      </c>
      <c r="BC78" s="215">
        <f ca="1">IF($AE78=FALSE,AO78*Overheads!$S$25,
IFERROR(Overheads!$O$50*AO78,0)
+IFERROR(Overheads!R$60*(AO78/Overheads!R$66),0))</f>
        <v>0</v>
      </c>
      <c r="BD78" s="215">
        <f ca="1">IF($AE78=FALSE,AP78*Overheads!$S$25,
IFERROR(Overheads!$O$50*AP78,0)
+IFERROR(Overheads!S$60*(AP78/Overheads!S$66),0))</f>
        <v>9.91458656092861E-4</v>
      </c>
      <c r="BE78" s="215">
        <f ca="1">IF($AE78=FALSE,AQ78*Overheads!$S$25,
IFERROR(Overheads!$O$50*AQ78,0)
+IFERROR(Overheads!T$60*(AQ78/Overheads!T$66),0))</f>
        <v>5.771255473228612E-2</v>
      </c>
      <c r="BF78" s="215">
        <f ca="1">IF($AE78=FALSE,AR78*Overheads!$S$25,
IFERROR(Overheads!$O$50*AR78,0)
+IFERROR(Overheads!U$60*(AR78/Overheads!U$66),0))</f>
        <v>2.5165552700722182E-3</v>
      </c>
      <c r="BG78" s="155">
        <f t="shared" ca="1" si="88"/>
        <v>6.1220568658451199E-2</v>
      </c>
      <c r="BH78" s="165"/>
      <c r="BI78" s="215">
        <f t="shared" ca="1" si="89"/>
        <v>0</v>
      </c>
      <c r="BJ78" s="215">
        <f t="shared" ca="1" si="55"/>
        <v>0</v>
      </c>
      <c r="BK78" s="215">
        <f t="shared" ca="1" si="56"/>
        <v>6.2035993386566561E-2</v>
      </c>
      <c r="BL78" s="215">
        <f t="shared" ca="1" si="57"/>
        <v>3.3127513196924188</v>
      </c>
      <c r="BM78" s="215">
        <f t="shared" ca="1" si="58"/>
        <v>0.16026489271763886</v>
      </c>
      <c r="BN78" s="155">
        <f t="shared" ca="1" si="90"/>
        <v>3.535052205796624</v>
      </c>
      <c r="BO78" s="165"/>
      <c r="BP78" s="187" cm="1">
        <f t="array" ref="BP78">IFERROR(IF($X78=$X77,BP77,INDEX(Forecast_Capex_Input!AC$12:AC$286,$X78)),0)</f>
        <v>0</v>
      </c>
      <c r="BQ78" s="187" cm="1">
        <f t="array" ref="BQ78">IFERROR(IF($X78=$X77,BQ77,INDEX(Forecast_Capex_Input!AD$12:AD$286,$X78)),0)</f>
        <v>0</v>
      </c>
      <c r="BR78" s="187" cm="1">
        <f t="array" ref="BR78">IFERROR(IF($X78=$X77,BR77,INDEX(Forecast_Capex_Input!AE$12:AE$286,$X78)),0)</f>
        <v>0</v>
      </c>
      <c r="BS78" s="187" cm="1">
        <f t="array" ref="BS78">IFERROR(IF($X78=$X77,BS77,INDEX(Forecast_Capex_Input!AF$12:AF$286,$X78)),0)</f>
        <v>0</v>
      </c>
      <c r="BT78" s="187" cm="1">
        <f t="array" ref="BT78">IFERROR(IF($X78=$X77,BT77,INDEX(Forecast_Capex_Input!AG$12:AG$286,$X78)),0)</f>
        <v>1</v>
      </c>
      <c r="BU78" s="165"/>
      <c r="BV78" s="215">
        <f t="shared" si="59"/>
        <v>0</v>
      </c>
      <c r="BW78" s="215">
        <f t="shared" si="60"/>
        <v>0</v>
      </c>
      <c r="BX78" s="215">
        <f t="shared" si="61"/>
        <v>0</v>
      </c>
      <c r="BY78" s="215">
        <f t="shared" si="62"/>
        <v>0</v>
      </c>
      <c r="BZ78" s="215">
        <f t="shared" si="63"/>
        <v>3.0416525102570637</v>
      </c>
      <c r="CA78" s="155">
        <f t="shared" si="91"/>
        <v>3.0416525102570637</v>
      </c>
      <c r="CB78" s="165"/>
      <c r="CC78" s="215">
        <f t="shared" ca="1" si="64"/>
        <v>0</v>
      </c>
      <c r="CD78" s="215">
        <f t="shared" ca="1" si="65"/>
        <v>0</v>
      </c>
      <c r="CE78" s="215">
        <f t="shared" ca="1" si="66"/>
        <v>0</v>
      </c>
      <c r="CF78" s="215">
        <f t="shared" ca="1" si="67"/>
        <v>0</v>
      </c>
      <c r="CG78" s="215">
        <f t="shared" ca="1" si="68"/>
        <v>3.0416525102570637</v>
      </c>
      <c r="CH78" s="155">
        <f t="shared" ca="1" si="92"/>
        <v>3.0416525102570637</v>
      </c>
      <c r="CI78" s="165"/>
      <c r="CJ78" s="215">
        <f t="shared" ca="1" si="69"/>
        <v>0</v>
      </c>
      <c r="CK78" s="215">
        <f t="shared" ca="1" si="70"/>
        <v>0</v>
      </c>
      <c r="CL78" s="215">
        <f t="shared" ca="1" si="71"/>
        <v>0</v>
      </c>
      <c r="CM78" s="215">
        <f t="shared" ca="1" si="72"/>
        <v>0</v>
      </c>
      <c r="CN78" s="215">
        <f t="shared" ca="1" si="73"/>
        <v>0.43217912688110899</v>
      </c>
      <c r="CO78" s="155">
        <f t="shared" ca="1" si="93"/>
        <v>0.43217912688110899</v>
      </c>
      <c r="CP78" s="165"/>
      <c r="CQ78" s="223">
        <f t="shared" ca="1" si="74"/>
        <v>0</v>
      </c>
      <c r="CR78" s="223">
        <f t="shared" ca="1" si="75"/>
        <v>0</v>
      </c>
      <c r="CS78" s="223">
        <f t="shared" ca="1" si="76"/>
        <v>0</v>
      </c>
      <c r="CT78" s="223">
        <f t="shared" ca="1" si="77"/>
        <v>0</v>
      </c>
      <c r="CU78" s="223">
        <f t="shared" ca="1" si="78"/>
        <v>6.1220568658451199E-2</v>
      </c>
      <c r="CV78" s="155">
        <f t="shared" ca="1" si="94"/>
        <v>6.1220568658451199E-2</v>
      </c>
      <c r="CW78" s="165"/>
      <c r="CX78" s="215">
        <f t="shared" ca="1" si="95"/>
        <v>0</v>
      </c>
      <c r="CY78" s="215">
        <f t="shared" ca="1" si="79"/>
        <v>0</v>
      </c>
      <c r="CZ78" s="215">
        <f t="shared" ca="1" si="80"/>
        <v>0</v>
      </c>
      <c r="DA78" s="215">
        <f t="shared" ca="1" si="81"/>
        <v>0</v>
      </c>
      <c r="DB78" s="215">
        <f t="shared" ca="1" si="82"/>
        <v>3.5350522057966236</v>
      </c>
      <c r="DC78" s="155">
        <f t="shared" ca="1" si="96"/>
        <v>3.5350522057966236</v>
      </c>
      <c r="DD78" s="165"/>
      <c r="DE78" s="188" t="b" cm="1">
        <f t="array" aca="1" ref="DE78" ca="1">OR($G78=Forecast_Capex_Input!$BF$8:$BF$10)</f>
        <v>1</v>
      </c>
      <c r="DF78" s="188" cm="1">
        <f t="array" aca="1" ref="DF78" ca="1">IFERROR(INDEX(Forecast_Capex_Input!BG$12:BG$286,$X78)
*(INDEX(Forecast_Capex_Input!$H$12:$H$286,$X78)=Repex),0)
*$DE78</f>
        <v>0</v>
      </c>
      <c r="DG78" s="188" cm="1">
        <f t="array" aca="1" ref="DG78" ca="1">IFERROR(INDEX(Forecast_Capex_Input!BH$12:BH$286,$X78)
*(INDEX(Forecast_Capex_Input!$H$12:$H$286,$X78)=Repex),0)
*$DE78</f>
        <v>0.38044199132906453</v>
      </c>
      <c r="DH78" s="188" cm="1">
        <f t="array" aca="1" ref="DH78" ca="1">IFERROR(INDEX(Forecast_Capex_Input!BI$12:BI$286,$X78)
*(INDEX(Forecast_Capex_Input!$H$12:$H$286,$X78)=Repex),0)
*$DE78</f>
        <v>0.5560364254300223</v>
      </c>
      <c r="DI78" s="188" cm="1">
        <f t="array" aca="1" ref="DI78" ca="1">IFERROR(INDEX(Forecast_Capex_Input!BJ$12:BJ$286,$X78)
*(INDEX(Forecast_Capex_Input!$H$12:$H$286,$X78)=Repex),0)
*$DE78</f>
        <v>6.352158324091324E-2</v>
      </c>
      <c r="DJ78" s="188" cm="1">
        <f t="array" aca="1" ref="DJ78" ca="1">IFERROR(INDEX(Forecast_Capex_Input!BK$12:BK$286,$X78)
*(INDEX(Forecast_Capex_Input!$H$12:$H$286,$X78)=Repex),0)
*$DE78</f>
        <v>0</v>
      </c>
      <c r="DK78" s="188" cm="1">
        <f t="array" aca="1" ref="DK78" ca="1">IFERROR(INDEX(Forecast_Capex_Input!BL$12:BL$286,$X78)
*(INDEX(Forecast_Capex_Input!$H$12:$H$286,$X78)=Repex),0)
*$DE78</f>
        <v>0</v>
      </c>
      <c r="DL78" s="165"/>
      <c r="DM78" s="188" t="b" cm="1">
        <f t="array" aca="1" ref="DM78" ca="1">OR($G78=Forecast_Capex_Input!$BN$8:$BN$9)</f>
        <v>0</v>
      </c>
      <c r="DN78" s="188" cm="1">
        <f t="array" aca="1" ref="DN78" ca="1">IFERROR(INDEX(Forecast_Capex_Input!BO$12:BO$286,$X78)
*(INDEX(Forecast_Capex_Input!$H$12:$H$286,$X78)=Repex),0)
*$DM78</f>
        <v>0</v>
      </c>
      <c r="DO78" s="188" cm="1">
        <f t="array" aca="1" ref="DO78" ca="1">IFERROR(INDEX(Forecast_Capex_Input!BP$12:BP$286,$X78)
*(INDEX(Forecast_Capex_Input!$H$12:$H$286,$X78)=Repex),0)
*$DM78</f>
        <v>0</v>
      </c>
      <c r="DP78" s="188" cm="1">
        <f t="array" aca="1" ref="DP78" ca="1">IFERROR(INDEX(Forecast_Capex_Input!BQ$12:BQ$286,$X78)
*(INDEX(Forecast_Capex_Input!$H$12:$H$286,$X78)=Repex),0)
*$DM78</f>
        <v>0</v>
      </c>
      <c r="DQ78" s="188" cm="1">
        <f t="array" aca="1" ref="DQ78" ca="1">IFERROR(INDEX(Forecast_Capex_Input!BR$12:BR$286,$X78)
*(INDEX(Forecast_Capex_Input!$H$12:$H$286,$X78)=Repex),0)
*$DM78</f>
        <v>0</v>
      </c>
      <c r="DR78" s="188" cm="1">
        <f t="array" aca="1" ref="DR78" ca="1">IFERROR(INDEX(Forecast_Capex_Input!BS$12:BS$286,$X78)
*(INDEX(Forecast_Capex_Input!$H$12:$H$286,$X78)=Repex),0)
*$DM78</f>
        <v>0</v>
      </c>
      <c r="DS78" s="165"/>
      <c r="DT78" s="188" t="b" cm="1">
        <f t="array" aca="1" ref="DT78" ca="1">OR($G78=Forecast_Capex_Input!$BU$8:$BU$10)</f>
        <v>0</v>
      </c>
      <c r="DU78" s="188" cm="1">
        <f t="array" aca="1" ref="DU78" ca="1">IFERROR(INDEX(Forecast_Capex_Input!BV$12:BV$286,$X78)
*(INDEX(Forecast_Capex_Input!$H$12:$H$286,$X78)=Repex),0)
*$DT78</f>
        <v>0</v>
      </c>
      <c r="DV78" s="188" cm="1">
        <f t="array" aca="1" ref="DV78" ca="1">IFERROR(INDEX(Forecast_Capex_Input!BW$12:BW$286,$X78)
*(INDEX(Forecast_Capex_Input!$H$12:$H$286,$X78)=Repex),0)
*$DT78</f>
        <v>0</v>
      </c>
      <c r="DW78" s="188" cm="1">
        <f t="array" aca="1" ref="DW78" ca="1">IFERROR(INDEX(Forecast_Capex_Input!BX$12:BX$286,$X78)
*(INDEX(Forecast_Capex_Input!$H$12:$H$286,$X78)=Repex),0)
*$DT78</f>
        <v>0</v>
      </c>
      <c r="DX78" s="188" cm="1">
        <f t="array" aca="1" ref="DX78" ca="1">IFERROR(INDEX(Forecast_Capex_Input!BY$12:BY$286,$X78)
*(INDEX(Forecast_Capex_Input!$H$12:$H$286,$X78)=Repex),0)
*$DT78</f>
        <v>0</v>
      </c>
      <c r="DY78" s="188" cm="1">
        <f t="array" aca="1" ref="DY78" ca="1">IFERROR(INDEX(Forecast_Capex_Input!BZ$12:BZ$286,$X78)
*(INDEX(Forecast_Capex_Input!$H$12:$H$286,$X78)=Repex),0)
*$DT78</f>
        <v>0</v>
      </c>
      <c r="DZ78" s="188" cm="1">
        <f t="array" aca="1" ref="DZ78" ca="1">IFERROR(INDEX(Forecast_Capex_Input!CA$12:CA$286,$X78)
*(INDEX(Forecast_Capex_Input!$H$12:$H$286,$X78)=Repex),0)
*$DT78</f>
        <v>0</v>
      </c>
      <c r="EA78" s="188" cm="1">
        <f t="array" aca="1" ref="EA78" ca="1">IFERROR(INDEX(Forecast_Capex_Input!CB$12:CB$286,$X78)
*(INDEX(Forecast_Capex_Input!$H$12:$H$286,$X78)=Repex),0)
*$DT78</f>
        <v>0</v>
      </c>
      <c r="EB78" s="188" cm="1">
        <f t="array" aca="1" ref="EB78" ca="1">IFERROR(INDEX(Forecast_Capex_Input!CC$12:CC$286,$X78)
*(INDEX(Forecast_Capex_Input!$H$12:$H$286,$X78)=Repex),0)
*$DT78</f>
        <v>0</v>
      </c>
      <c r="EC78" s="165"/>
      <c r="ED78" s="226" t="str">
        <f t="shared" si="83"/>
        <v>N/A</v>
      </c>
      <c r="EE78" s="174" t="s">
        <v>15</v>
      </c>
    </row>
    <row r="79" spans="3:135" x14ac:dyDescent="0.2">
      <c r="C79" s="174">
        <f t="shared" si="84"/>
        <v>69</v>
      </c>
      <c r="D79" s="167" t="str" cm="1">
        <f t="array" ref="D79">IFERROR(INDEX(Forecast_Capex_Input!$D$12:$D$286,$X79),NA)</f>
        <v>Line 25/93 Refurbishment</v>
      </c>
      <c r="E79" s="172" t="b" cm="1">
        <f t="array" ref="E79">IF($X79=NA,NA,INDEX(Forecast_Capex_Input!$E$12:$E$286,$X79))</f>
        <v>0</v>
      </c>
      <c r="F79" s="167" t="str" cm="1">
        <f t="array" aca="1" ref="F79" ca="1">IFERROR(INDEX(General!$E$25:$E$26,$Y79),NA)</f>
        <v>Labour</v>
      </c>
      <c r="G79" s="167" t="str" cm="1">
        <f t="array" aca="1" ref="G79" ca="1">IFERROR(INDEX(Forecast_Capex_Input!$AI$11:$BB$11,$AA79),NA)</f>
        <v>Transmission Lines</v>
      </c>
      <c r="H79" s="189" cm="1">
        <f t="array" aca="1" ref="H79" ca="1">IFERROR(INDEX(Forecast_Capex_Input!$AI$12:$BB$286,$X79,$AA79),NA)</f>
        <v>1</v>
      </c>
      <c r="I79" s="199" t="str" cm="1">
        <f t="array" ref="I79">IFERROR(INDEX(Forecast_Capex_Input!$F$12:$F$286,$X79),NA)</f>
        <v>Replacement Expenditure</v>
      </c>
      <c r="J79" s="199" t="str" cm="1">
        <f t="array" ref="J79">IFERROR(INDEX(Forecast_Capex_Input!G$12:G$286,$X79),NA)</f>
        <v>Transmission Lines</v>
      </c>
      <c r="K79" s="199" t="str" cm="1">
        <f t="array" ref="K79">IFERROR(INDEX(Forecast_Capex_Input!H$12:H$286,$X79),NA)</f>
        <v>Repex</v>
      </c>
      <c r="L79" s="199" t="str" cm="1">
        <f t="array" ref="L79">IFERROR(INDEX(Forecast_Capex_Input!I$12:I$286,$X79),NA)</f>
        <v>N/A</v>
      </c>
      <c r="M79" s="199" t="str" cm="1">
        <f t="array" ref="M79">IFERROR(INDEX(Forecast_Capex_Input!J$12:J$286,$X79),NA)</f>
        <v>N/A</v>
      </c>
      <c r="N79" s="199" t="str" cm="1">
        <f t="array" ref="N79">IFERROR(INDEX(Forecast_Capex_Input!K$12:K$286,$X79),NA)</f>
        <v>TL - Transmission towers</v>
      </c>
      <c r="O79" s="199" t="str" cm="1">
        <f t="array" ref="O79">IFERROR(INDEX(Forecast_Capex_Input!L$12:L$286,$X79),NA)</f>
        <v>TL - Safe and Reliable Network</v>
      </c>
      <c r="P79" s="199" t="str" cm="1">
        <f t="array" ref="P79">IFERROR(INDEX(Forecast_Capex_Input!M$12:M$286,$X79),NA)</f>
        <v>N/A</v>
      </c>
      <c r="Q79" s="172" t="str" cm="1">
        <f t="array" ref="Q79">IFERROR(INDEX(Forecast_Capex_Input!N$12:N$286,$X79),NA)</f>
        <v>No</v>
      </c>
      <c r="R79" s="265" cm="1">
        <f t="array" ref="R79">IFERROR(INDEX(Forecast_Capex_Input!O$12:O$286,$X79),0)</f>
        <v>0</v>
      </c>
      <c r="S79" s="172" t="str" cm="1">
        <f t="array" ref="S79">IFERROR(INDEX(Forecast_Capex_Input!P$12:P$286,$X79),0)</f>
        <v>Safety security &amp; reliability</v>
      </c>
      <c r="T79" s="199" t="str" cm="1">
        <f t="array" aca="1" ref="T79" ca="1">IFERROR(INDEX(General!$K$84:$K$103,$AA79),NA)</f>
        <v>Transmission Lines (2018 onwards)</v>
      </c>
      <c r="U79" s="188" cm="1">
        <f t="array" aca="1" ref="U79" ca="1">IFERROR(
IF($F79=General!$E$25,INDEX(Forecast_Capex_Input!S$12:S$286,$X79),
INDEX(Forecast_Capex_Input!T$12:T$286,$X79)),0)</f>
        <v>0</v>
      </c>
      <c r="V79" s="222" t="b">
        <f>IFERROR(INDEX(Overheads!$T$19:$T$26,MATCH($I79,Overheads!$E$19:$E$26,0)),FALSE)</f>
        <v>1</v>
      </c>
      <c r="W79" s="165"/>
      <c r="X79" s="174">
        <f>IFERROR(
IF(MATCH($C79,Forecast_Capex_Input!$CI$12:$CI$286,1)+1&gt;MAX(Forecast_Capex_Input!$C$12:$C$286),NA,
MATCH($C79,Forecast_Capex_Input!$CI$12:$CI$286,1)+1),1)</f>
        <v>28</v>
      </c>
      <c r="Y79" s="174" cm="1">
        <f t="array" aca="1" ref="Y79" ca="1">IFERROR(
IF(X78&lt;&gt;X79,1,
IF(COUNTIF(OFFSET(Y78,0,0,-INDEX(Forecast_Capex_Input!$CG$12:$CG$286,$X79)),Y78)=INDEX(Forecast_Capex_Input!$CG$12:$CG$286,$X79),Y78+1,Y78)),NA)</f>
        <v>1</v>
      </c>
      <c r="Z79" s="174" cm="1">
        <f t="array" ref="Z79">IFERROR($C79-IF($X79=1,1,INDEX(Forecast_Capex_Input!$CI$12:$CI$286,$X79-1))+1,NA)</f>
        <v>1</v>
      </c>
      <c r="AA79" s="174" cm="1">
        <f t="array" aca="1" ref="AA79" ca="1">IFERROR(IF(Y79=1,
INDEX(Forecast_Capex_Input!$AI$10:$BB$10,SMALL(IF(INDEX(Forecast_Capex_Input!$AI$12:$BB$286,$X79,0)&gt;0,COLUMN(Forecast_Capex_Input!$AI$10:$BB$10)-COLUMN(Forecast_Capex_Input!$AI$12)+1),ROWS(OFFSET(AA78,0,0,-$Z79)))),
OFFSET(AA78,-INDEX(Forecast_Capex_Input!$CG$12:$CG$286,$X79)+1,0)),NA)</f>
        <v>1</v>
      </c>
      <c r="AB79" s="174">
        <f t="shared" ca="1" si="53"/>
        <v>1</v>
      </c>
      <c r="AC79" s="222" t="b">
        <f t="shared" si="85"/>
        <v>0</v>
      </c>
      <c r="AD79" s="220" t="b">
        <v>0</v>
      </c>
      <c r="AE79" s="222" t="b">
        <f t="shared" si="54"/>
        <v>1</v>
      </c>
      <c r="AF79" s="165"/>
      <c r="AG79" s="215">
        <v>0</v>
      </c>
      <c r="AH79" s="215">
        <v>0</v>
      </c>
      <c r="AI79" s="215">
        <v>0</v>
      </c>
      <c r="AJ79" s="215">
        <v>0</v>
      </c>
      <c r="AK79" s="215">
        <v>0</v>
      </c>
      <c r="AL79" s="155">
        <v>0</v>
      </c>
      <c r="AM79" s="165"/>
      <c r="AN79" s="215" cm="1">
        <f t="array" aca="1" ref="AN79" ca="1">IFERROR(INDEX(General!O$33:O$34,$AB79)
*AG79,0)</f>
        <v>0</v>
      </c>
      <c r="AO79" s="215" cm="1">
        <f t="array" aca="1" ref="AO79" ca="1">IFERROR(INDEX(General!P$33:P$34,$AB79)
*AH79,0)</f>
        <v>0</v>
      </c>
      <c r="AP79" s="215" cm="1">
        <f t="array" aca="1" ref="AP79" ca="1">IFERROR(INDEX(General!Q$33:Q$34,$AB79)
*AI79,0)</f>
        <v>0</v>
      </c>
      <c r="AQ79" s="215" cm="1">
        <f t="array" aca="1" ref="AQ79" ca="1">IFERROR(INDEX(General!R$33:R$34,$AB79)
*AJ79,0)</f>
        <v>0</v>
      </c>
      <c r="AR79" s="215" cm="1">
        <f t="array" aca="1" ref="AR79" ca="1">IFERROR(INDEX(General!S$33:S$34,$AB79)
*AK79,0)</f>
        <v>0</v>
      </c>
      <c r="AS79" s="155">
        <f t="shared" ca="1" si="86"/>
        <v>0</v>
      </c>
      <c r="AT79" s="165"/>
      <c r="AU79" s="215">
        <f ca="1">IF($AE79=FALSE,AN79*Overheads!$R$24*$V79,
IFERROR(Overheads!$O$49*$V79*AN79,0)
+IFERROR(Overheads!Q$59*$V79*(AN79/Overheads!Q$68),0))</f>
        <v>0</v>
      </c>
      <c r="AV79" s="215">
        <f ca="1">IF($AE79=FALSE,AO79*Overheads!$R$24*$V79,
IFERROR(Overheads!$O$49*$V79*AO79,0)
+IFERROR(Overheads!R$59*$V79*(AO79/Overheads!R$68),0))</f>
        <v>0</v>
      </c>
      <c r="AW79" s="215">
        <f ca="1">IF($AE79=FALSE,AP79*Overheads!$R$24*$V79,
IFERROR(Overheads!$O$49*$V79*AP79,0)
+IFERROR(Overheads!S$59*$V79*(AP79/Overheads!S$68),0))</f>
        <v>0</v>
      </c>
      <c r="AX79" s="215">
        <f ca="1">IF($AE79=FALSE,AQ79*Overheads!$R$24*$V79,
IFERROR(Overheads!$O$49*$V79*AQ79,0)
+IFERROR(Overheads!T$59*$V79*(AQ79/Overheads!T$68),0))</f>
        <v>0</v>
      </c>
      <c r="AY79" s="215">
        <f ca="1">IF($AE79=FALSE,AR79*Overheads!$R$24*$V79,
IFERROR(Overheads!$O$49*$V79*AR79,0)
+IFERROR(Overheads!U$59*$V79*(AR79/Overheads!U$68),0))</f>
        <v>0</v>
      </c>
      <c r="AZ79" s="155">
        <f t="shared" ca="1" si="87"/>
        <v>0</v>
      </c>
      <c r="BA79" s="165"/>
      <c r="BB79" s="215">
        <f ca="1">IF($AE79=FALSE,AN79*Overheads!$S$25,
IFERROR(Overheads!$O$50*AN79,0)
+IFERROR(Overheads!Q$60*(AN79/Overheads!Q$66),0))</f>
        <v>0</v>
      </c>
      <c r="BC79" s="215">
        <f ca="1">IF($AE79=FALSE,AO79*Overheads!$S$25,
IFERROR(Overheads!$O$50*AO79,0)
+IFERROR(Overheads!R$60*(AO79/Overheads!R$66),0))</f>
        <v>0</v>
      </c>
      <c r="BD79" s="215">
        <f ca="1">IF($AE79=FALSE,AP79*Overheads!$S$25,
IFERROR(Overheads!$O$50*AP79,0)
+IFERROR(Overheads!S$60*(AP79/Overheads!S$66),0))</f>
        <v>0</v>
      </c>
      <c r="BE79" s="215">
        <f ca="1">IF($AE79=FALSE,AQ79*Overheads!$S$25,
IFERROR(Overheads!$O$50*AQ79,0)
+IFERROR(Overheads!T$60*(AQ79/Overheads!T$66),0))</f>
        <v>0</v>
      </c>
      <c r="BF79" s="215">
        <f ca="1">IF($AE79=FALSE,AR79*Overheads!$S$25,
IFERROR(Overheads!$O$50*AR79,0)
+IFERROR(Overheads!U$60*(AR79/Overheads!U$66),0))</f>
        <v>0</v>
      </c>
      <c r="BG79" s="155">
        <f t="shared" ca="1" si="88"/>
        <v>0</v>
      </c>
      <c r="BH79" s="165"/>
      <c r="BI79" s="215">
        <f t="shared" ca="1" si="89"/>
        <v>0</v>
      </c>
      <c r="BJ79" s="215">
        <f t="shared" ca="1" si="55"/>
        <v>0</v>
      </c>
      <c r="BK79" s="215">
        <f t="shared" ca="1" si="56"/>
        <v>0</v>
      </c>
      <c r="BL79" s="215">
        <f t="shared" ca="1" si="57"/>
        <v>0</v>
      </c>
      <c r="BM79" s="215">
        <f t="shared" ca="1" si="58"/>
        <v>0</v>
      </c>
      <c r="BN79" s="155">
        <f t="shared" ca="1" si="90"/>
        <v>0</v>
      </c>
      <c r="BO79" s="165"/>
      <c r="BP79" s="187" cm="1">
        <f t="array" ref="BP79">IFERROR(IF($X79=$X78,BP78,INDEX(Forecast_Capex_Input!AC$12:AC$286,$X79)),0)</f>
        <v>0</v>
      </c>
      <c r="BQ79" s="187" cm="1">
        <f t="array" ref="BQ79">IFERROR(IF($X79=$X78,BQ78,INDEX(Forecast_Capex_Input!AD$12:AD$286,$X79)),0)</f>
        <v>0</v>
      </c>
      <c r="BR79" s="187" cm="1">
        <f t="array" ref="BR79">IFERROR(IF($X79=$X78,BR78,INDEX(Forecast_Capex_Input!AE$12:AE$286,$X79)),0)</f>
        <v>0</v>
      </c>
      <c r="BS79" s="187" cm="1">
        <f t="array" ref="BS79">IFERROR(IF($X79=$X78,BS78,INDEX(Forecast_Capex_Input!AF$12:AF$286,$X79)),0)</f>
        <v>0</v>
      </c>
      <c r="BT79" s="187" cm="1">
        <f t="array" ref="BT79">IFERROR(IF($X79=$X78,BT78,INDEX(Forecast_Capex_Input!AG$12:AG$286,$X79)),0)</f>
        <v>0</v>
      </c>
      <c r="BU79" s="165"/>
      <c r="BV79" s="215">
        <f t="shared" si="59"/>
        <v>0</v>
      </c>
      <c r="BW79" s="215">
        <f t="shared" si="60"/>
        <v>0</v>
      </c>
      <c r="BX79" s="215">
        <f t="shared" si="61"/>
        <v>0</v>
      </c>
      <c r="BY79" s="215">
        <f t="shared" si="62"/>
        <v>0</v>
      </c>
      <c r="BZ79" s="215">
        <f t="shared" si="63"/>
        <v>0</v>
      </c>
      <c r="CA79" s="155">
        <f t="shared" si="91"/>
        <v>0</v>
      </c>
      <c r="CB79" s="165"/>
      <c r="CC79" s="215">
        <f t="shared" ca="1" si="64"/>
        <v>0</v>
      </c>
      <c r="CD79" s="215">
        <f t="shared" ca="1" si="65"/>
        <v>0</v>
      </c>
      <c r="CE79" s="215">
        <f t="shared" ca="1" si="66"/>
        <v>0</v>
      </c>
      <c r="CF79" s="215">
        <f t="shared" ca="1" si="67"/>
        <v>0</v>
      </c>
      <c r="CG79" s="215">
        <f t="shared" ca="1" si="68"/>
        <v>0</v>
      </c>
      <c r="CH79" s="155">
        <f t="shared" ca="1" si="92"/>
        <v>0</v>
      </c>
      <c r="CI79" s="165"/>
      <c r="CJ79" s="215">
        <f t="shared" ca="1" si="69"/>
        <v>0</v>
      </c>
      <c r="CK79" s="215">
        <f t="shared" ca="1" si="70"/>
        <v>0</v>
      </c>
      <c r="CL79" s="215">
        <f t="shared" ca="1" si="71"/>
        <v>0</v>
      </c>
      <c r="CM79" s="215">
        <f t="shared" ca="1" si="72"/>
        <v>0</v>
      </c>
      <c r="CN79" s="215">
        <f t="shared" ca="1" si="73"/>
        <v>0</v>
      </c>
      <c r="CO79" s="155">
        <f t="shared" ca="1" si="93"/>
        <v>0</v>
      </c>
      <c r="CP79" s="165"/>
      <c r="CQ79" s="223">
        <f t="shared" ca="1" si="74"/>
        <v>0</v>
      </c>
      <c r="CR79" s="223">
        <f t="shared" ca="1" si="75"/>
        <v>0</v>
      </c>
      <c r="CS79" s="223">
        <f t="shared" ca="1" si="76"/>
        <v>0</v>
      </c>
      <c r="CT79" s="223">
        <f t="shared" ca="1" si="77"/>
        <v>0</v>
      </c>
      <c r="CU79" s="223">
        <f t="shared" ca="1" si="78"/>
        <v>0</v>
      </c>
      <c r="CV79" s="155">
        <f t="shared" ca="1" si="94"/>
        <v>0</v>
      </c>
      <c r="CW79" s="165"/>
      <c r="CX79" s="215">
        <f t="shared" ca="1" si="95"/>
        <v>0</v>
      </c>
      <c r="CY79" s="215">
        <f t="shared" ca="1" si="79"/>
        <v>0</v>
      </c>
      <c r="CZ79" s="215">
        <f t="shared" ca="1" si="80"/>
        <v>0</v>
      </c>
      <c r="DA79" s="215">
        <f t="shared" ca="1" si="81"/>
        <v>0</v>
      </c>
      <c r="DB79" s="215">
        <f t="shared" ca="1" si="82"/>
        <v>0</v>
      </c>
      <c r="DC79" s="155">
        <f t="shared" ca="1" si="96"/>
        <v>0</v>
      </c>
      <c r="DD79" s="165"/>
      <c r="DE79" s="188" t="b" cm="1">
        <f t="array" aca="1" ref="DE79" ca="1">OR($G79=Forecast_Capex_Input!$BF$8:$BF$10)</f>
        <v>1</v>
      </c>
      <c r="DF79" s="188" cm="1">
        <f t="array" aca="1" ref="DF79" ca="1">IFERROR(INDEX(Forecast_Capex_Input!BG$12:BG$286,$X79)
*(INDEX(Forecast_Capex_Input!$H$12:$H$286,$X79)=Repex),0)
*$DE79</f>
        <v>0</v>
      </c>
      <c r="DG79" s="188" cm="1">
        <f t="array" aca="1" ref="DG79" ca="1">IFERROR(INDEX(Forecast_Capex_Input!BH$12:BH$286,$X79)
*(INDEX(Forecast_Capex_Input!$H$12:$H$286,$X79)=Repex),0)
*$DE79</f>
        <v>0</v>
      </c>
      <c r="DH79" s="188" cm="1">
        <f t="array" aca="1" ref="DH79" ca="1">IFERROR(INDEX(Forecast_Capex_Input!BI$12:BI$286,$X79)
*(INDEX(Forecast_Capex_Input!$H$12:$H$286,$X79)=Repex),0)
*$DE79</f>
        <v>1</v>
      </c>
      <c r="DI79" s="188" cm="1">
        <f t="array" aca="1" ref="DI79" ca="1">IFERROR(INDEX(Forecast_Capex_Input!BJ$12:BJ$286,$X79)
*(INDEX(Forecast_Capex_Input!$H$12:$H$286,$X79)=Repex),0)
*$DE79</f>
        <v>0</v>
      </c>
      <c r="DJ79" s="188" cm="1">
        <f t="array" aca="1" ref="DJ79" ca="1">IFERROR(INDEX(Forecast_Capex_Input!BK$12:BK$286,$X79)
*(INDEX(Forecast_Capex_Input!$H$12:$H$286,$X79)=Repex),0)
*$DE79</f>
        <v>0</v>
      </c>
      <c r="DK79" s="188" cm="1">
        <f t="array" aca="1" ref="DK79" ca="1">IFERROR(INDEX(Forecast_Capex_Input!BL$12:BL$286,$X79)
*(INDEX(Forecast_Capex_Input!$H$12:$H$286,$X79)=Repex),0)
*$DE79</f>
        <v>0</v>
      </c>
      <c r="DL79" s="165"/>
      <c r="DM79" s="188" t="b" cm="1">
        <f t="array" aca="1" ref="DM79" ca="1">OR($G79=Forecast_Capex_Input!$BN$8:$BN$9)</f>
        <v>0</v>
      </c>
      <c r="DN79" s="188" cm="1">
        <f t="array" aca="1" ref="DN79" ca="1">IFERROR(INDEX(Forecast_Capex_Input!BO$12:BO$286,$X79)
*(INDEX(Forecast_Capex_Input!$H$12:$H$286,$X79)=Repex),0)
*$DM79</f>
        <v>0</v>
      </c>
      <c r="DO79" s="188" cm="1">
        <f t="array" aca="1" ref="DO79" ca="1">IFERROR(INDEX(Forecast_Capex_Input!BP$12:BP$286,$X79)
*(INDEX(Forecast_Capex_Input!$H$12:$H$286,$X79)=Repex),0)
*$DM79</f>
        <v>0</v>
      </c>
      <c r="DP79" s="188" cm="1">
        <f t="array" aca="1" ref="DP79" ca="1">IFERROR(INDEX(Forecast_Capex_Input!BQ$12:BQ$286,$X79)
*(INDEX(Forecast_Capex_Input!$H$12:$H$286,$X79)=Repex),0)
*$DM79</f>
        <v>0</v>
      </c>
      <c r="DQ79" s="188" cm="1">
        <f t="array" aca="1" ref="DQ79" ca="1">IFERROR(INDEX(Forecast_Capex_Input!BR$12:BR$286,$X79)
*(INDEX(Forecast_Capex_Input!$H$12:$H$286,$X79)=Repex),0)
*$DM79</f>
        <v>0</v>
      </c>
      <c r="DR79" s="188" cm="1">
        <f t="array" aca="1" ref="DR79" ca="1">IFERROR(INDEX(Forecast_Capex_Input!BS$12:BS$286,$X79)
*(INDEX(Forecast_Capex_Input!$H$12:$H$286,$X79)=Repex),0)
*$DM79</f>
        <v>0</v>
      </c>
      <c r="DS79" s="165"/>
      <c r="DT79" s="188" t="b" cm="1">
        <f t="array" aca="1" ref="DT79" ca="1">OR($G79=Forecast_Capex_Input!$BU$8:$BU$10)</f>
        <v>0</v>
      </c>
      <c r="DU79" s="188" cm="1">
        <f t="array" aca="1" ref="DU79" ca="1">IFERROR(INDEX(Forecast_Capex_Input!BV$12:BV$286,$X79)
*(INDEX(Forecast_Capex_Input!$H$12:$H$286,$X79)=Repex),0)
*$DT79</f>
        <v>0</v>
      </c>
      <c r="DV79" s="188" cm="1">
        <f t="array" aca="1" ref="DV79" ca="1">IFERROR(INDEX(Forecast_Capex_Input!BW$12:BW$286,$X79)
*(INDEX(Forecast_Capex_Input!$H$12:$H$286,$X79)=Repex),0)
*$DT79</f>
        <v>0</v>
      </c>
      <c r="DW79" s="188" cm="1">
        <f t="array" aca="1" ref="DW79" ca="1">IFERROR(INDEX(Forecast_Capex_Input!BX$12:BX$286,$X79)
*(INDEX(Forecast_Capex_Input!$H$12:$H$286,$X79)=Repex),0)
*$DT79</f>
        <v>0</v>
      </c>
      <c r="DX79" s="188" cm="1">
        <f t="array" aca="1" ref="DX79" ca="1">IFERROR(INDEX(Forecast_Capex_Input!BY$12:BY$286,$X79)
*(INDEX(Forecast_Capex_Input!$H$12:$H$286,$X79)=Repex),0)
*$DT79</f>
        <v>0</v>
      </c>
      <c r="DY79" s="188" cm="1">
        <f t="array" aca="1" ref="DY79" ca="1">IFERROR(INDEX(Forecast_Capex_Input!BZ$12:BZ$286,$X79)
*(INDEX(Forecast_Capex_Input!$H$12:$H$286,$X79)=Repex),0)
*$DT79</f>
        <v>0</v>
      </c>
      <c r="DZ79" s="188" cm="1">
        <f t="array" aca="1" ref="DZ79" ca="1">IFERROR(INDEX(Forecast_Capex_Input!CA$12:CA$286,$X79)
*(INDEX(Forecast_Capex_Input!$H$12:$H$286,$X79)=Repex),0)
*$DT79</f>
        <v>0</v>
      </c>
      <c r="EA79" s="188" cm="1">
        <f t="array" aca="1" ref="EA79" ca="1">IFERROR(INDEX(Forecast_Capex_Input!CB$12:CB$286,$X79)
*(INDEX(Forecast_Capex_Input!$H$12:$H$286,$X79)=Repex),0)
*$DT79</f>
        <v>0</v>
      </c>
      <c r="EB79" s="188" cm="1">
        <f t="array" aca="1" ref="EB79" ca="1">IFERROR(INDEX(Forecast_Capex_Input!CC$12:CC$286,$X79)
*(INDEX(Forecast_Capex_Input!$H$12:$H$286,$X79)=Repex),0)
*$DT79</f>
        <v>0</v>
      </c>
      <c r="EC79" s="165"/>
      <c r="ED79" s="226" t="str">
        <f t="shared" si="83"/>
        <v>N/A</v>
      </c>
      <c r="EE79" s="174" t="s">
        <v>15</v>
      </c>
    </row>
    <row r="80" spans="3:135" x14ac:dyDescent="0.2">
      <c r="C80" s="174">
        <f t="shared" si="84"/>
        <v>70</v>
      </c>
      <c r="D80" s="167" t="str" cm="1">
        <f t="array" ref="D80">IFERROR(INDEX(Forecast_Capex_Input!$D$12:$D$286,$X80),NA)</f>
        <v>Line 25/93 Refurbishment</v>
      </c>
      <c r="E80" s="172" t="b" cm="1">
        <f t="array" ref="E80">IF($X80=NA,NA,INDEX(Forecast_Capex_Input!$E$12:$E$286,$X80))</f>
        <v>0</v>
      </c>
      <c r="F80" s="167" t="str" cm="1">
        <f t="array" aca="1" ref="F80" ca="1">IFERROR(INDEX(General!$E$25:$E$26,$Y80),NA)</f>
        <v>Non-Labour</v>
      </c>
      <c r="G80" s="167" t="str" cm="1">
        <f t="array" aca="1" ref="G80" ca="1">IFERROR(INDEX(Forecast_Capex_Input!$AI$11:$BB$11,$AA80),NA)</f>
        <v>Transmission Lines</v>
      </c>
      <c r="H80" s="189" cm="1">
        <f t="array" aca="1" ref="H80" ca="1">IFERROR(INDEX(Forecast_Capex_Input!$AI$12:$BB$286,$X80,$AA80),NA)</f>
        <v>1</v>
      </c>
      <c r="I80" s="199" t="str" cm="1">
        <f t="array" ref="I80">IFERROR(INDEX(Forecast_Capex_Input!$F$12:$F$286,$X80),NA)</f>
        <v>Replacement Expenditure</v>
      </c>
      <c r="J80" s="199" t="str" cm="1">
        <f t="array" ref="J80">IFERROR(INDEX(Forecast_Capex_Input!G$12:G$286,$X80),NA)</f>
        <v>Transmission Lines</v>
      </c>
      <c r="K80" s="199" t="str" cm="1">
        <f t="array" ref="K80">IFERROR(INDEX(Forecast_Capex_Input!H$12:H$286,$X80),NA)</f>
        <v>Repex</v>
      </c>
      <c r="L80" s="199" t="str" cm="1">
        <f t="array" ref="L80">IFERROR(INDEX(Forecast_Capex_Input!I$12:I$286,$X80),NA)</f>
        <v>N/A</v>
      </c>
      <c r="M80" s="199" t="str" cm="1">
        <f t="array" ref="M80">IFERROR(INDEX(Forecast_Capex_Input!J$12:J$286,$X80),NA)</f>
        <v>N/A</v>
      </c>
      <c r="N80" s="199" t="str" cm="1">
        <f t="array" ref="N80">IFERROR(INDEX(Forecast_Capex_Input!K$12:K$286,$X80),NA)</f>
        <v>TL - Transmission towers</v>
      </c>
      <c r="O80" s="199" t="str" cm="1">
        <f t="array" ref="O80">IFERROR(INDEX(Forecast_Capex_Input!L$12:L$286,$X80),NA)</f>
        <v>TL - Safe and Reliable Network</v>
      </c>
      <c r="P80" s="199" t="str" cm="1">
        <f t="array" ref="P80">IFERROR(INDEX(Forecast_Capex_Input!M$12:M$286,$X80),NA)</f>
        <v>N/A</v>
      </c>
      <c r="Q80" s="172" t="str" cm="1">
        <f t="array" ref="Q80">IFERROR(INDEX(Forecast_Capex_Input!N$12:N$286,$X80),NA)</f>
        <v>No</v>
      </c>
      <c r="R80" s="265" cm="1">
        <f t="array" ref="R80">IFERROR(INDEX(Forecast_Capex_Input!O$12:O$286,$X80),0)</f>
        <v>0</v>
      </c>
      <c r="S80" s="172" t="str" cm="1">
        <f t="array" ref="S80">IFERROR(INDEX(Forecast_Capex_Input!P$12:P$286,$X80),0)</f>
        <v>Safety security &amp; reliability</v>
      </c>
      <c r="T80" s="199" t="str" cm="1">
        <f t="array" aca="1" ref="T80" ca="1">IFERROR(INDEX(General!$K$84:$K$103,$AA80),NA)</f>
        <v>Transmission Lines (2018 onwards)</v>
      </c>
      <c r="U80" s="188" cm="1">
        <f t="array" aca="1" ref="U80" ca="1">IFERROR(
IF($F80=General!$E$25,INDEX(Forecast_Capex_Input!S$12:S$286,$X80),
INDEX(Forecast_Capex_Input!T$12:T$286,$X80)),0)</f>
        <v>1</v>
      </c>
      <c r="V80" s="222" t="b">
        <f>IFERROR(INDEX(Overheads!$T$19:$T$26,MATCH($I80,Overheads!$E$19:$E$26,0)),FALSE)</f>
        <v>1</v>
      </c>
      <c r="W80" s="165"/>
      <c r="X80" s="174">
        <f>IFERROR(
IF(MATCH($C80,Forecast_Capex_Input!$CI$12:$CI$286,1)+1&gt;MAX(Forecast_Capex_Input!$C$12:$C$286),NA,
MATCH($C80,Forecast_Capex_Input!$CI$12:$CI$286,1)+1),1)</f>
        <v>28</v>
      </c>
      <c r="Y80" s="174" cm="1">
        <f t="array" aca="1" ref="Y80" ca="1">IFERROR(
IF(X79&lt;&gt;X80,1,
IF(COUNTIF(OFFSET(Y79,0,0,-INDEX(Forecast_Capex_Input!$CG$12:$CG$286,$X80)),Y79)=INDEX(Forecast_Capex_Input!$CG$12:$CG$286,$X80),Y79+1,Y79)),NA)</f>
        <v>2</v>
      </c>
      <c r="Z80" s="174" cm="1">
        <f t="array" ref="Z80">IFERROR($C80-IF($X80=1,1,INDEX(Forecast_Capex_Input!$CI$12:$CI$286,$X80-1))+1,NA)</f>
        <v>2</v>
      </c>
      <c r="AA80" s="174" cm="1">
        <f t="array" aca="1" ref="AA80" ca="1">IFERROR(IF(Y80=1,
INDEX(Forecast_Capex_Input!$AI$10:$BB$10,SMALL(IF(INDEX(Forecast_Capex_Input!$AI$12:$BB$286,$X80,0)&gt;0,COLUMN(Forecast_Capex_Input!$AI$10:$BB$10)-COLUMN(Forecast_Capex_Input!$AI$12)+1),ROWS(OFFSET(AA79,0,0,-$Z80)))),
OFFSET(AA79,-INDEX(Forecast_Capex_Input!$CG$12:$CG$286,$X80)+1,0)),NA)</f>
        <v>1</v>
      </c>
      <c r="AB80" s="174">
        <f t="shared" ca="1" si="53"/>
        <v>2</v>
      </c>
      <c r="AC80" s="222" t="b">
        <f t="shared" si="85"/>
        <v>0</v>
      </c>
      <c r="AD80" s="220" t="b">
        <v>0</v>
      </c>
      <c r="AE80" s="222" t="b">
        <f t="shared" si="54"/>
        <v>1</v>
      </c>
      <c r="AF80" s="165"/>
      <c r="AG80" s="215">
        <v>0</v>
      </c>
      <c r="AH80" s="215">
        <v>0</v>
      </c>
      <c r="AI80" s="215">
        <v>0</v>
      </c>
      <c r="AJ80" s="215">
        <v>0</v>
      </c>
      <c r="AK80" s="215">
        <v>0</v>
      </c>
      <c r="AL80" s="155">
        <v>0</v>
      </c>
      <c r="AM80" s="165"/>
      <c r="AN80" s="215" cm="1">
        <f t="array" aca="1" ref="AN80" ca="1">IFERROR(INDEX(General!O$33:O$34,$AB80)
*AG80,0)</f>
        <v>0</v>
      </c>
      <c r="AO80" s="215" cm="1">
        <f t="array" aca="1" ref="AO80" ca="1">IFERROR(INDEX(General!P$33:P$34,$AB80)
*AH80,0)</f>
        <v>0</v>
      </c>
      <c r="AP80" s="215" cm="1">
        <f t="array" aca="1" ref="AP80" ca="1">IFERROR(INDEX(General!Q$33:Q$34,$AB80)
*AI80,0)</f>
        <v>0</v>
      </c>
      <c r="AQ80" s="215" cm="1">
        <f t="array" aca="1" ref="AQ80" ca="1">IFERROR(INDEX(General!R$33:R$34,$AB80)
*AJ80,0)</f>
        <v>0</v>
      </c>
      <c r="AR80" s="215" cm="1">
        <f t="array" aca="1" ref="AR80" ca="1">IFERROR(INDEX(General!S$33:S$34,$AB80)
*AK80,0)</f>
        <v>0</v>
      </c>
      <c r="AS80" s="155">
        <f t="shared" ca="1" si="86"/>
        <v>0</v>
      </c>
      <c r="AT80" s="165"/>
      <c r="AU80" s="215">
        <f ca="1">IF($AE80=FALSE,AN80*Overheads!$R$24*$V80,
IFERROR(Overheads!$O$49*$V80*AN80,0)
+IFERROR(Overheads!Q$59*$V80*(AN80/Overheads!Q$68),0))</f>
        <v>0</v>
      </c>
      <c r="AV80" s="215">
        <f ca="1">IF($AE80=FALSE,AO80*Overheads!$R$24*$V80,
IFERROR(Overheads!$O$49*$V80*AO80,0)
+IFERROR(Overheads!R$59*$V80*(AO80/Overheads!R$68),0))</f>
        <v>0</v>
      </c>
      <c r="AW80" s="215">
        <f ca="1">IF($AE80=FALSE,AP80*Overheads!$R$24*$V80,
IFERROR(Overheads!$O$49*$V80*AP80,0)
+IFERROR(Overheads!S$59*$V80*(AP80/Overheads!S$68),0))</f>
        <v>0</v>
      </c>
      <c r="AX80" s="215">
        <f ca="1">IF($AE80=FALSE,AQ80*Overheads!$R$24*$V80,
IFERROR(Overheads!$O$49*$V80*AQ80,0)
+IFERROR(Overheads!T$59*$V80*(AQ80/Overheads!T$68),0))</f>
        <v>0</v>
      </c>
      <c r="AY80" s="215">
        <f ca="1">IF($AE80=FALSE,AR80*Overheads!$R$24*$V80,
IFERROR(Overheads!$O$49*$V80*AR80,0)
+IFERROR(Overheads!U$59*$V80*(AR80/Overheads!U$68),0))</f>
        <v>0</v>
      </c>
      <c r="AZ80" s="155">
        <f t="shared" ca="1" si="87"/>
        <v>0</v>
      </c>
      <c r="BA80" s="165"/>
      <c r="BB80" s="215">
        <f ca="1">IF($AE80=FALSE,AN80*Overheads!$S$25,
IFERROR(Overheads!$O$50*AN80,0)
+IFERROR(Overheads!Q$60*(AN80/Overheads!Q$66),0))</f>
        <v>0</v>
      </c>
      <c r="BC80" s="215">
        <f ca="1">IF($AE80=FALSE,AO80*Overheads!$S$25,
IFERROR(Overheads!$O$50*AO80,0)
+IFERROR(Overheads!R$60*(AO80/Overheads!R$66),0))</f>
        <v>0</v>
      </c>
      <c r="BD80" s="215">
        <f ca="1">IF($AE80=FALSE,AP80*Overheads!$S$25,
IFERROR(Overheads!$O$50*AP80,0)
+IFERROR(Overheads!S$60*(AP80/Overheads!S$66),0))</f>
        <v>0</v>
      </c>
      <c r="BE80" s="215">
        <f ca="1">IF($AE80=FALSE,AQ80*Overheads!$S$25,
IFERROR(Overheads!$O$50*AQ80,0)
+IFERROR(Overheads!T$60*(AQ80/Overheads!T$66),0))</f>
        <v>0</v>
      </c>
      <c r="BF80" s="215">
        <f ca="1">IF($AE80=FALSE,AR80*Overheads!$S$25,
IFERROR(Overheads!$O$50*AR80,0)
+IFERROR(Overheads!U$60*(AR80/Overheads!U$66),0))</f>
        <v>0</v>
      </c>
      <c r="BG80" s="155">
        <f t="shared" ca="1" si="88"/>
        <v>0</v>
      </c>
      <c r="BH80" s="165"/>
      <c r="BI80" s="215">
        <f t="shared" ca="1" si="89"/>
        <v>0</v>
      </c>
      <c r="BJ80" s="215">
        <f t="shared" ca="1" si="55"/>
        <v>0</v>
      </c>
      <c r="BK80" s="215">
        <f t="shared" ca="1" si="56"/>
        <v>0</v>
      </c>
      <c r="BL80" s="215">
        <f t="shared" ca="1" si="57"/>
        <v>0</v>
      </c>
      <c r="BM80" s="215">
        <f t="shared" ca="1" si="58"/>
        <v>0</v>
      </c>
      <c r="BN80" s="155">
        <f t="shared" ca="1" si="90"/>
        <v>0</v>
      </c>
      <c r="BO80" s="165"/>
      <c r="BP80" s="187" cm="1">
        <f t="array" ref="BP80">IFERROR(IF($X80=$X79,BP79,INDEX(Forecast_Capex_Input!AC$12:AC$286,$X80)),0)</f>
        <v>0</v>
      </c>
      <c r="BQ80" s="187" cm="1">
        <f t="array" ref="BQ80">IFERROR(IF($X80=$X79,BQ79,INDEX(Forecast_Capex_Input!AD$12:AD$286,$X80)),0)</f>
        <v>0</v>
      </c>
      <c r="BR80" s="187" cm="1">
        <f t="array" ref="BR80">IFERROR(IF($X80=$X79,BR79,INDEX(Forecast_Capex_Input!AE$12:AE$286,$X80)),0)</f>
        <v>0</v>
      </c>
      <c r="BS80" s="187" cm="1">
        <f t="array" ref="BS80">IFERROR(IF($X80=$X79,BS79,INDEX(Forecast_Capex_Input!AF$12:AF$286,$X80)),0)</f>
        <v>0</v>
      </c>
      <c r="BT80" s="187" cm="1">
        <f t="array" ref="BT80">IFERROR(IF($X80=$X79,BT79,INDEX(Forecast_Capex_Input!AG$12:AG$286,$X80)),0)</f>
        <v>0</v>
      </c>
      <c r="BU80" s="165"/>
      <c r="BV80" s="215">
        <f t="shared" si="59"/>
        <v>0</v>
      </c>
      <c r="BW80" s="215">
        <f t="shared" si="60"/>
        <v>0</v>
      </c>
      <c r="BX80" s="215">
        <f t="shared" si="61"/>
        <v>0</v>
      </c>
      <c r="BY80" s="215">
        <f t="shared" si="62"/>
        <v>0</v>
      </c>
      <c r="BZ80" s="215">
        <f t="shared" si="63"/>
        <v>0</v>
      </c>
      <c r="CA80" s="155">
        <f t="shared" si="91"/>
        <v>0</v>
      </c>
      <c r="CB80" s="165"/>
      <c r="CC80" s="215">
        <f t="shared" ca="1" si="64"/>
        <v>0</v>
      </c>
      <c r="CD80" s="215">
        <f t="shared" ca="1" si="65"/>
        <v>0</v>
      </c>
      <c r="CE80" s="215">
        <f t="shared" ca="1" si="66"/>
        <v>0</v>
      </c>
      <c r="CF80" s="215">
        <f t="shared" ca="1" si="67"/>
        <v>0</v>
      </c>
      <c r="CG80" s="215">
        <f t="shared" ca="1" si="68"/>
        <v>0</v>
      </c>
      <c r="CH80" s="155">
        <f t="shared" ca="1" si="92"/>
        <v>0</v>
      </c>
      <c r="CI80" s="165"/>
      <c r="CJ80" s="215">
        <f t="shared" ca="1" si="69"/>
        <v>0</v>
      </c>
      <c r="CK80" s="215">
        <f t="shared" ca="1" si="70"/>
        <v>0</v>
      </c>
      <c r="CL80" s="215">
        <f t="shared" ca="1" si="71"/>
        <v>0</v>
      </c>
      <c r="CM80" s="215">
        <f t="shared" ca="1" si="72"/>
        <v>0</v>
      </c>
      <c r="CN80" s="215">
        <f t="shared" ca="1" si="73"/>
        <v>0</v>
      </c>
      <c r="CO80" s="155">
        <f t="shared" ca="1" si="93"/>
        <v>0</v>
      </c>
      <c r="CP80" s="165"/>
      <c r="CQ80" s="223">
        <f t="shared" ca="1" si="74"/>
        <v>0</v>
      </c>
      <c r="CR80" s="223">
        <f t="shared" ca="1" si="75"/>
        <v>0</v>
      </c>
      <c r="CS80" s="223">
        <f t="shared" ca="1" si="76"/>
        <v>0</v>
      </c>
      <c r="CT80" s="223">
        <f t="shared" ca="1" si="77"/>
        <v>0</v>
      </c>
      <c r="CU80" s="223">
        <f t="shared" ca="1" si="78"/>
        <v>0</v>
      </c>
      <c r="CV80" s="155">
        <f t="shared" ca="1" si="94"/>
        <v>0</v>
      </c>
      <c r="CW80" s="165"/>
      <c r="CX80" s="215">
        <f t="shared" ca="1" si="95"/>
        <v>0</v>
      </c>
      <c r="CY80" s="215">
        <f t="shared" ca="1" si="79"/>
        <v>0</v>
      </c>
      <c r="CZ80" s="215">
        <f t="shared" ca="1" si="80"/>
        <v>0</v>
      </c>
      <c r="DA80" s="215">
        <f t="shared" ca="1" si="81"/>
        <v>0</v>
      </c>
      <c r="DB80" s="215">
        <f t="shared" ca="1" si="82"/>
        <v>0</v>
      </c>
      <c r="DC80" s="155">
        <f t="shared" ca="1" si="96"/>
        <v>0</v>
      </c>
      <c r="DD80" s="165"/>
      <c r="DE80" s="188" t="b" cm="1">
        <f t="array" aca="1" ref="DE80" ca="1">OR($G80=Forecast_Capex_Input!$BF$8:$BF$10)</f>
        <v>1</v>
      </c>
      <c r="DF80" s="188" cm="1">
        <f t="array" aca="1" ref="DF80" ca="1">IFERROR(INDEX(Forecast_Capex_Input!BG$12:BG$286,$X80)
*(INDEX(Forecast_Capex_Input!$H$12:$H$286,$X80)=Repex),0)
*$DE80</f>
        <v>0</v>
      </c>
      <c r="DG80" s="188" cm="1">
        <f t="array" aca="1" ref="DG80" ca="1">IFERROR(INDEX(Forecast_Capex_Input!BH$12:BH$286,$X80)
*(INDEX(Forecast_Capex_Input!$H$12:$H$286,$X80)=Repex),0)
*$DE80</f>
        <v>0</v>
      </c>
      <c r="DH80" s="188" cm="1">
        <f t="array" aca="1" ref="DH80" ca="1">IFERROR(INDEX(Forecast_Capex_Input!BI$12:BI$286,$X80)
*(INDEX(Forecast_Capex_Input!$H$12:$H$286,$X80)=Repex),0)
*$DE80</f>
        <v>1</v>
      </c>
      <c r="DI80" s="188" cm="1">
        <f t="array" aca="1" ref="DI80" ca="1">IFERROR(INDEX(Forecast_Capex_Input!BJ$12:BJ$286,$X80)
*(INDEX(Forecast_Capex_Input!$H$12:$H$286,$X80)=Repex),0)
*$DE80</f>
        <v>0</v>
      </c>
      <c r="DJ80" s="188" cm="1">
        <f t="array" aca="1" ref="DJ80" ca="1">IFERROR(INDEX(Forecast_Capex_Input!BK$12:BK$286,$X80)
*(INDEX(Forecast_Capex_Input!$H$12:$H$286,$X80)=Repex),0)
*$DE80</f>
        <v>0</v>
      </c>
      <c r="DK80" s="188" cm="1">
        <f t="array" aca="1" ref="DK80" ca="1">IFERROR(INDEX(Forecast_Capex_Input!BL$12:BL$286,$X80)
*(INDEX(Forecast_Capex_Input!$H$12:$H$286,$X80)=Repex),0)
*$DE80</f>
        <v>0</v>
      </c>
      <c r="DL80" s="165"/>
      <c r="DM80" s="188" t="b" cm="1">
        <f t="array" aca="1" ref="DM80" ca="1">OR($G80=Forecast_Capex_Input!$BN$8:$BN$9)</f>
        <v>0</v>
      </c>
      <c r="DN80" s="188" cm="1">
        <f t="array" aca="1" ref="DN80" ca="1">IFERROR(INDEX(Forecast_Capex_Input!BO$12:BO$286,$X80)
*(INDEX(Forecast_Capex_Input!$H$12:$H$286,$X80)=Repex),0)
*$DM80</f>
        <v>0</v>
      </c>
      <c r="DO80" s="188" cm="1">
        <f t="array" aca="1" ref="DO80" ca="1">IFERROR(INDEX(Forecast_Capex_Input!BP$12:BP$286,$X80)
*(INDEX(Forecast_Capex_Input!$H$12:$H$286,$X80)=Repex),0)
*$DM80</f>
        <v>0</v>
      </c>
      <c r="DP80" s="188" cm="1">
        <f t="array" aca="1" ref="DP80" ca="1">IFERROR(INDEX(Forecast_Capex_Input!BQ$12:BQ$286,$X80)
*(INDEX(Forecast_Capex_Input!$H$12:$H$286,$X80)=Repex),0)
*$DM80</f>
        <v>0</v>
      </c>
      <c r="DQ80" s="188" cm="1">
        <f t="array" aca="1" ref="DQ80" ca="1">IFERROR(INDEX(Forecast_Capex_Input!BR$12:BR$286,$X80)
*(INDEX(Forecast_Capex_Input!$H$12:$H$286,$X80)=Repex),0)
*$DM80</f>
        <v>0</v>
      </c>
      <c r="DR80" s="188" cm="1">
        <f t="array" aca="1" ref="DR80" ca="1">IFERROR(INDEX(Forecast_Capex_Input!BS$12:BS$286,$X80)
*(INDEX(Forecast_Capex_Input!$H$12:$H$286,$X80)=Repex),0)
*$DM80</f>
        <v>0</v>
      </c>
      <c r="DS80" s="165"/>
      <c r="DT80" s="188" t="b" cm="1">
        <f t="array" aca="1" ref="DT80" ca="1">OR($G80=Forecast_Capex_Input!$BU$8:$BU$10)</f>
        <v>0</v>
      </c>
      <c r="DU80" s="188" cm="1">
        <f t="array" aca="1" ref="DU80" ca="1">IFERROR(INDEX(Forecast_Capex_Input!BV$12:BV$286,$X80)
*(INDEX(Forecast_Capex_Input!$H$12:$H$286,$X80)=Repex),0)
*$DT80</f>
        <v>0</v>
      </c>
      <c r="DV80" s="188" cm="1">
        <f t="array" aca="1" ref="DV80" ca="1">IFERROR(INDEX(Forecast_Capex_Input!BW$12:BW$286,$X80)
*(INDEX(Forecast_Capex_Input!$H$12:$H$286,$X80)=Repex),0)
*$DT80</f>
        <v>0</v>
      </c>
      <c r="DW80" s="188" cm="1">
        <f t="array" aca="1" ref="DW80" ca="1">IFERROR(INDEX(Forecast_Capex_Input!BX$12:BX$286,$X80)
*(INDEX(Forecast_Capex_Input!$H$12:$H$286,$X80)=Repex),0)
*$DT80</f>
        <v>0</v>
      </c>
      <c r="DX80" s="188" cm="1">
        <f t="array" aca="1" ref="DX80" ca="1">IFERROR(INDEX(Forecast_Capex_Input!BY$12:BY$286,$X80)
*(INDEX(Forecast_Capex_Input!$H$12:$H$286,$X80)=Repex),0)
*$DT80</f>
        <v>0</v>
      </c>
      <c r="DY80" s="188" cm="1">
        <f t="array" aca="1" ref="DY80" ca="1">IFERROR(INDEX(Forecast_Capex_Input!BZ$12:BZ$286,$X80)
*(INDEX(Forecast_Capex_Input!$H$12:$H$286,$X80)=Repex),0)
*$DT80</f>
        <v>0</v>
      </c>
      <c r="DZ80" s="188" cm="1">
        <f t="array" aca="1" ref="DZ80" ca="1">IFERROR(INDEX(Forecast_Capex_Input!CA$12:CA$286,$X80)
*(INDEX(Forecast_Capex_Input!$H$12:$H$286,$X80)=Repex),0)
*$DT80</f>
        <v>0</v>
      </c>
      <c r="EA80" s="188" cm="1">
        <f t="array" aca="1" ref="EA80" ca="1">IFERROR(INDEX(Forecast_Capex_Input!CB$12:CB$286,$X80)
*(INDEX(Forecast_Capex_Input!$H$12:$H$286,$X80)=Repex),0)
*$DT80</f>
        <v>0</v>
      </c>
      <c r="EB80" s="188" cm="1">
        <f t="array" aca="1" ref="EB80" ca="1">IFERROR(INDEX(Forecast_Capex_Input!CC$12:CC$286,$X80)
*(INDEX(Forecast_Capex_Input!$H$12:$H$286,$X80)=Repex),0)
*$DT80</f>
        <v>0</v>
      </c>
      <c r="EC80" s="165"/>
      <c r="ED80" s="226" t="str">
        <f t="shared" si="83"/>
        <v>N/A</v>
      </c>
      <c r="EE80" s="174" t="s">
        <v>15</v>
      </c>
    </row>
    <row r="81" spans="3:135" x14ac:dyDescent="0.2">
      <c r="C81" s="174">
        <f t="shared" si="84"/>
        <v>71</v>
      </c>
      <c r="D81" s="167" t="str" cm="1">
        <f t="array" ref="D81">IFERROR(INDEX(Forecast_Capex_Input!$D$12:$D$286,$X81),NA)</f>
        <v>Line 29/26 Refurbishment</v>
      </c>
      <c r="E81" s="172" t="b" cm="1">
        <f t="array" ref="E81">IF($X81=NA,NA,INDEX(Forecast_Capex_Input!$E$12:$E$286,$X81))</f>
        <v>1</v>
      </c>
      <c r="F81" s="167" t="str" cm="1">
        <f t="array" aca="1" ref="F81" ca="1">IFERROR(INDEX(General!$E$25:$E$26,$Y81),NA)</f>
        <v>Labour</v>
      </c>
      <c r="G81" s="167" t="str" cm="1">
        <f t="array" aca="1" ref="G81" ca="1">IFERROR(INDEX(Forecast_Capex_Input!$AI$11:$BB$11,$AA81),NA)</f>
        <v>Transmission Lines</v>
      </c>
      <c r="H81" s="189" cm="1">
        <f t="array" aca="1" ref="H81" ca="1">IFERROR(INDEX(Forecast_Capex_Input!$AI$12:$BB$286,$X81,$AA81),NA)</f>
        <v>1</v>
      </c>
      <c r="I81" s="199" t="str" cm="1">
        <f t="array" ref="I81">IFERROR(INDEX(Forecast_Capex_Input!$F$12:$F$286,$X81),NA)</f>
        <v>Replacement Expenditure</v>
      </c>
      <c r="J81" s="199" t="str" cm="1">
        <f t="array" ref="J81">IFERROR(INDEX(Forecast_Capex_Input!G$12:G$286,$X81),NA)</f>
        <v>Transmission Lines</v>
      </c>
      <c r="K81" s="199" t="str" cm="1">
        <f t="array" ref="K81">IFERROR(INDEX(Forecast_Capex_Input!H$12:H$286,$X81),NA)</f>
        <v>Repex</v>
      </c>
      <c r="L81" s="199" t="str" cm="1">
        <f t="array" ref="L81">IFERROR(INDEX(Forecast_Capex_Input!I$12:I$286,$X81),NA)</f>
        <v>N/A</v>
      </c>
      <c r="M81" s="199" t="str" cm="1">
        <f t="array" ref="M81">IFERROR(INDEX(Forecast_Capex_Input!J$12:J$286,$X81),NA)</f>
        <v>N/A</v>
      </c>
      <c r="N81" s="199" t="str" cm="1">
        <f t="array" ref="N81">IFERROR(INDEX(Forecast_Capex_Input!K$12:K$286,$X81),NA)</f>
        <v>TL - Transmission towers</v>
      </c>
      <c r="O81" s="199" t="str" cm="1">
        <f t="array" ref="O81">IFERROR(INDEX(Forecast_Capex_Input!L$12:L$286,$X81),NA)</f>
        <v>TL - Safe and Reliable Network</v>
      </c>
      <c r="P81" s="199" t="str" cm="1">
        <f t="array" ref="P81">IFERROR(INDEX(Forecast_Capex_Input!M$12:M$286,$X81),NA)</f>
        <v>N/A</v>
      </c>
      <c r="Q81" s="172" t="str" cm="1">
        <f t="array" ref="Q81">IFERROR(INDEX(Forecast_Capex_Input!N$12:N$286,$X81),NA)</f>
        <v>No</v>
      </c>
      <c r="R81" s="265" cm="1">
        <f t="array" ref="R81">IFERROR(INDEX(Forecast_Capex_Input!O$12:O$286,$X81),0)</f>
        <v>0</v>
      </c>
      <c r="S81" s="172" t="str" cm="1">
        <f t="array" ref="S81">IFERROR(INDEX(Forecast_Capex_Input!P$12:P$286,$X81),0)</f>
        <v>Safety security &amp; reliability</v>
      </c>
      <c r="T81" s="199" t="str" cm="1">
        <f t="array" aca="1" ref="T81" ca="1">IFERROR(INDEX(General!$K$84:$K$103,$AA81),NA)</f>
        <v>Transmission Lines (2018 onwards)</v>
      </c>
      <c r="U81" s="188" cm="1">
        <f t="array" aca="1" ref="U81" ca="1">IFERROR(
IF($F81=General!$E$25,INDEX(Forecast_Capex_Input!S$12:S$286,$X81),
INDEX(Forecast_Capex_Input!T$12:T$286,$X81)),0)</f>
        <v>0.12756224367092181</v>
      </c>
      <c r="V81" s="222" t="b">
        <f>IFERROR(INDEX(Overheads!$T$19:$T$26,MATCH($I81,Overheads!$E$19:$E$26,0)),FALSE)</f>
        <v>1</v>
      </c>
      <c r="W81" s="165"/>
      <c r="X81" s="174">
        <f>IFERROR(
IF(MATCH($C81,Forecast_Capex_Input!$CI$12:$CI$286,1)+1&gt;MAX(Forecast_Capex_Input!$C$12:$C$286),NA,
MATCH($C81,Forecast_Capex_Input!$CI$12:$CI$286,1)+1),1)</f>
        <v>29</v>
      </c>
      <c r="Y81" s="174" cm="1">
        <f t="array" aca="1" ref="Y81" ca="1">IFERROR(
IF(X80&lt;&gt;X81,1,
IF(COUNTIF(OFFSET(Y80,0,0,-INDEX(Forecast_Capex_Input!$CG$12:$CG$286,$X81)),Y80)=INDEX(Forecast_Capex_Input!$CG$12:$CG$286,$X81),Y80+1,Y80)),NA)</f>
        <v>1</v>
      </c>
      <c r="Z81" s="174" cm="1">
        <f t="array" ref="Z81">IFERROR($C81-IF($X81=1,1,INDEX(Forecast_Capex_Input!$CI$12:$CI$286,$X81-1))+1,NA)</f>
        <v>1</v>
      </c>
      <c r="AA81" s="174" cm="1">
        <f t="array" aca="1" ref="AA81" ca="1">IFERROR(IF(Y81=1,
INDEX(Forecast_Capex_Input!$AI$10:$BB$10,SMALL(IF(INDEX(Forecast_Capex_Input!$AI$12:$BB$286,$X81,0)&gt;0,COLUMN(Forecast_Capex_Input!$AI$10:$BB$10)-COLUMN(Forecast_Capex_Input!$AI$12)+1),ROWS(OFFSET(AA80,0,0,-$Z81)))),
OFFSET(AA80,-INDEX(Forecast_Capex_Input!$CG$12:$CG$286,$X81)+1,0)),NA)</f>
        <v>1</v>
      </c>
      <c r="AB81" s="174">
        <f t="shared" ca="1" si="53"/>
        <v>1</v>
      </c>
      <c r="AC81" s="222" t="b">
        <f t="shared" si="85"/>
        <v>0</v>
      </c>
      <c r="AD81" s="220" t="b">
        <v>0</v>
      </c>
      <c r="AE81" s="222" t="b">
        <f t="shared" si="54"/>
        <v>1</v>
      </c>
      <c r="AF81" s="165"/>
      <c r="AG81" s="215">
        <v>0</v>
      </c>
      <c r="AH81" s="215">
        <v>0</v>
      </c>
      <c r="AI81" s="215">
        <v>0</v>
      </c>
      <c r="AJ81" s="215">
        <v>1.1093137991701234E-2</v>
      </c>
      <c r="AK81" s="215">
        <v>0.54694132080355062</v>
      </c>
      <c r="AL81" s="155">
        <v>0.55803445879525182</v>
      </c>
      <c r="AM81" s="165"/>
      <c r="AN81" s="215" cm="1">
        <f t="array" aca="1" ref="AN81" ca="1">IFERROR(INDEX(General!O$33:O$34,$AB81)
*AG81,0)</f>
        <v>0</v>
      </c>
      <c r="AO81" s="215" cm="1">
        <f t="array" aca="1" ref="AO81" ca="1">IFERROR(INDEX(General!P$33:P$34,$AB81)
*AH81,0)</f>
        <v>0</v>
      </c>
      <c r="AP81" s="215" cm="1">
        <f t="array" aca="1" ref="AP81" ca="1">IFERROR(INDEX(General!Q$33:Q$34,$AB81)
*AI81,0)</f>
        <v>0</v>
      </c>
      <c r="AQ81" s="215" cm="1">
        <f t="array" aca="1" ref="AQ81" ca="1">IFERROR(INDEX(General!R$33:R$34,$AB81)
*AJ81,0)</f>
        <v>1.135306227530845E-2</v>
      </c>
      <c r="AR81" s="215" cm="1">
        <f t="array" aca="1" ref="AR81" ca="1">IFERROR(INDEX(General!S$33:S$34,$AB81)
*AK81,0)</f>
        <v>0.56319985343233292</v>
      </c>
      <c r="AS81" s="155">
        <f t="shared" ca="1" si="86"/>
        <v>0.57455291570764133</v>
      </c>
      <c r="AT81" s="165"/>
      <c r="AU81" s="215">
        <f ca="1">IF($AE81=FALSE,AN81*Overheads!$R$24*$V81,
IFERROR(Overheads!$O$49*$V81*AN81,0)
+IFERROR(Overheads!Q$59*$V81*(AN81/Overheads!Q$68),0))</f>
        <v>0</v>
      </c>
      <c r="AV81" s="215">
        <f ca="1">IF($AE81=FALSE,AO81*Overheads!$R$24*$V81,
IFERROR(Overheads!$O$49*$V81*AO81,0)
+IFERROR(Overheads!R$59*$V81*(AO81/Overheads!R$68),0))</f>
        <v>0</v>
      </c>
      <c r="AW81" s="215">
        <f ca="1">IF($AE81=FALSE,AP81*Overheads!$R$24*$V81,
IFERROR(Overheads!$O$49*$V81*AP81,0)
+IFERROR(Overheads!S$59*$V81*(AP81/Overheads!S$68),0))</f>
        <v>0</v>
      </c>
      <c r="AX81" s="215">
        <f ca="1">IF($AE81=FALSE,AQ81*Overheads!$R$24*$V81,
IFERROR(Overheads!$O$49*$V81*AQ81,0)
+IFERROR(Overheads!T$59*$V81*(AQ81/Overheads!T$68),0))</f>
        <v>1.6267920873300065E-3</v>
      </c>
      <c r="AY81" s="215">
        <f ca="1">IF($AE81=FALSE,AR81*Overheads!$R$24*$V81,
IFERROR(Overheads!$O$49*$V81*AR81,0)
+IFERROR(Overheads!U$59*$V81*(AR81/Overheads!U$68),0))</f>
        <v>6.8894268211404722E-2</v>
      </c>
      <c r="AZ81" s="155">
        <f t="shared" ca="1" si="87"/>
        <v>7.0521060298734728E-2</v>
      </c>
      <c r="BA81" s="165"/>
      <c r="BB81" s="215">
        <f ca="1">IF($AE81=FALSE,AN81*Overheads!$S$25,
IFERROR(Overheads!$O$50*AN81,0)
+IFERROR(Overheads!Q$60*(AN81/Overheads!Q$66),0))</f>
        <v>0</v>
      </c>
      <c r="BC81" s="215">
        <f ca="1">IF($AE81=FALSE,AO81*Overheads!$S$25,
IFERROR(Overheads!$O$50*AO81,0)
+IFERROR(Overheads!R$60*(AO81/Overheads!R$66),0))</f>
        <v>0</v>
      </c>
      <c r="BD81" s="215">
        <f ca="1">IF($AE81=FALSE,AP81*Overheads!$S$25,
IFERROR(Overheads!$O$50*AP81,0)
+IFERROR(Overheads!S$60*(AP81/Overheads!S$66),0))</f>
        <v>0</v>
      </c>
      <c r="BE81" s="215">
        <f ca="1">IF($AE81=FALSE,AQ81*Overheads!$S$25,
IFERROR(Overheads!$O$50*AQ81,0)
+IFERROR(Overheads!T$60*(AQ81/Overheads!T$66),0))</f>
        <v>2.3013567868524284E-4</v>
      </c>
      <c r="BF81" s="215">
        <f ca="1">IF($AE81=FALSE,AR81*Overheads!$S$25,
IFERROR(Overheads!$O$50*AR81,0)
+IFERROR(Overheads!U$60*(AR81/Overheads!U$66),0))</f>
        <v>1.0083781666053655E-2</v>
      </c>
      <c r="BG81" s="155">
        <f t="shared" ca="1" si="88"/>
        <v>1.0313917344738898E-2</v>
      </c>
      <c r="BH81" s="165"/>
      <c r="BI81" s="215">
        <f t="shared" ca="1" si="89"/>
        <v>0</v>
      </c>
      <c r="BJ81" s="215">
        <f t="shared" ca="1" si="55"/>
        <v>0</v>
      </c>
      <c r="BK81" s="215">
        <f t="shared" ca="1" si="56"/>
        <v>0</v>
      </c>
      <c r="BL81" s="215">
        <f t="shared" ca="1" si="57"/>
        <v>1.3209990041323699E-2</v>
      </c>
      <c r="BM81" s="215">
        <f t="shared" ca="1" si="58"/>
        <v>0.6421779033097913</v>
      </c>
      <c r="BN81" s="155">
        <f t="shared" ca="1" si="90"/>
        <v>0.65538789335111503</v>
      </c>
      <c r="BO81" s="165"/>
      <c r="BP81" s="187" cm="1">
        <f t="array" ref="BP81">IFERROR(IF($X81=$X80,BP80,INDEX(Forecast_Capex_Input!AC$12:AC$286,$X81)),0)</f>
        <v>0</v>
      </c>
      <c r="BQ81" s="187" cm="1">
        <f t="array" ref="BQ81">IFERROR(IF($X81=$X80,BQ80,INDEX(Forecast_Capex_Input!AD$12:AD$286,$X81)),0)</f>
        <v>0</v>
      </c>
      <c r="BR81" s="187" cm="1">
        <f t="array" ref="BR81">IFERROR(IF($X81=$X80,BR80,INDEX(Forecast_Capex_Input!AE$12:AE$286,$X81)),0)</f>
        <v>0</v>
      </c>
      <c r="BS81" s="187" cm="1">
        <f t="array" ref="BS81">IFERROR(IF($X81=$X80,BS80,INDEX(Forecast_Capex_Input!AF$12:AF$286,$X81)),0)</f>
        <v>0</v>
      </c>
      <c r="BT81" s="187" cm="1">
        <f t="array" ref="BT81">IFERROR(IF($X81=$X80,BT80,INDEX(Forecast_Capex_Input!AG$12:AG$286,$X81)),0)</f>
        <v>1</v>
      </c>
      <c r="BU81" s="165"/>
      <c r="BV81" s="215">
        <f t="shared" si="59"/>
        <v>0</v>
      </c>
      <c r="BW81" s="215">
        <f t="shared" si="60"/>
        <v>0</v>
      </c>
      <c r="BX81" s="215">
        <f t="shared" si="61"/>
        <v>0</v>
      </c>
      <c r="BY81" s="215">
        <f t="shared" si="62"/>
        <v>0</v>
      </c>
      <c r="BZ81" s="215">
        <f t="shared" si="63"/>
        <v>0.55803445879525182</v>
      </c>
      <c r="CA81" s="155">
        <f t="shared" si="91"/>
        <v>0.55803445879525182</v>
      </c>
      <c r="CB81" s="165"/>
      <c r="CC81" s="215">
        <f t="shared" ca="1" si="64"/>
        <v>0</v>
      </c>
      <c r="CD81" s="215">
        <f t="shared" ca="1" si="65"/>
        <v>0</v>
      </c>
      <c r="CE81" s="215">
        <f t="shared" ca="1" si="66"/>
        <v>0</v>
      </c>
      <c r="CF81" s="215">
        <f t="shared" ca="1" si="67"/>
        <v>0</v>
      </c>
      <c r="CG81" s="215">
        <f t="shared" ca="1" si="68"/>
        <v>0.57455291570764133</v>
      </c>
      <c r="CH81" s="155">
        <f t="shared" ca="1" si="92"/>
        <v>0.57455291570764133</v>
      </c>
      <c r="CI81" s="165"/>
      <c r="CJ81" s="215">
        <f t="shared" ca="1" si="69"/>
        <v>0</v>
      </c>
      <c r="CK81" s="215">
        <f t="shared" ca="1" si="70"/>
        <v>0</v>
      </c>
      <c r="CL81" s="215">
        <f t="shared" ca="1" si="71"/>
        <v>0</v>
      </c>
      <c r="CM81" s="215">
        <f t="shared" ca="1" si="72"/>
        <v>0</v>
      </c>
      <c r="CN81" s="215">
        <f t="shared" ca="1" si="73"/>
        <v>7.0521060298734728E-2</v>
      </c>
      <c r="CO81" s="155">
        <f t="shared" ca="1" si="93"/>
        <v>7.0521060298734728E-2</v>
      </c>
      <c r="CP81" s="165"/>
      <c r="CQ81" s="223">
        <f t="shared" ca="1" si="74"/>
        <v>0</v>
      </c>
      <c r="CR81" s="223">
        <f t="shared" ca="1" si="75"/>
        <v>0</v>
      </c>
      <c r="CS81" s="223">
        <f t="shared" ca="1" si="76"/>
        <v>0</v>
      </c>
      <c r="CT81" s="223">
        <f t="shared" ca="1" si="77"/>
        <v>0</v>
      </c>
      <c r="CU81" s="223">
        <f t="shared" ca="1" si="78"/>
        <v>1.0313917344738898E-2</v>
      </c>
      <c r="CV81" s="155">
        <f t="shared" ca="1" si="94"/>
        <v>1.0313917344738898E-2</v>
      </c>
      <c r="CW81" s="165"/>
      <c r="CX81" s="215">
        <f t="shared" ca="1" si="95"/>
        <v>0</v>
      </c>
      <c r="CY81" s="215">
        <f t="shared" ca="1" si="79"/>
        <v>0</v>
      </c>
      <c r="CZ81" s="215">
        <f t="shared" ca="1" si="80"/>
        <v>0</v>
      </c>
      <c r="DA81" s="215">
        <f t="shared" ca="1" si="81"/>
        <v>0</v>
      </c>
      <c r="DB81" s="215">
        <f t="shared" ca="1" si="82"/>
        <v>0.65538789335111491</v>
      </c>
      <c r="DC81" s="155">
        <f t="shared" ca="1" si="96"/>
        <v>0.65538789335111491</v>
      </c>
      <c r="DD81" s="165"/>
      <c r="DE81" s="188" t="b" cm="1">
        <f t="array" aca="1" ref="DE81" ca="1">OR($G81=Forecast_Capex_Input!$BF$8:$BF$10)</f>
        <v>1</v>
      </c>
      <c r="DF81" s="188" cm="1">
        <f t="array" aca="1" ref="DF81" ca="1">IFERROR(INDEX(Forecast_Capex_Input!BG$12:BG$286,$X81)
*(INDEX(Forecast_Capex_Input!$H$12:$H$286,$X81)=Repex),0)
*$DE81</f>
        <v>0</v>
      </c>
      <c r="DG81" s="188" cm="1">
        <f t="array" aca="1" ref="DG81" ca="1">IFERROR(INDEX(Forecast_Capex_Input!BH$12:BH$286,$X81)
*(INDEX(Forecast_Capex_Input!$H$12:$H$286,$X81)=Repex),0)
*$DE81</f>
        <v>0.36139302771607901</v>
      </c>
      <c r="DH81" s="188" cm="1">
        <f t="array" aca="1" ref="DH81" ca="1">IFERROR(INDEX(Forecast_Capex_Input!BI$12:BI$286,$X81)
*(INDEX(Forecast_Capex_Input!$H$12:$H$286,$X81)=Repex),0)
*$DE81</f>
        <v>0.4324943948288647</v>
      </c>
      <c r="DI81" s="188" cm="1">
        <f t="array" aca="1" ref="DI81" ca="1">IFERROR(INDEX(Forecast_Capex_Input!BJ$12:BJ$286,$X81)
*(INDEX(Forecast_Capex_Input!$H$12:$H$286,$X81)=Repex),0)
*$DE81</f>
        <v>0.20611257745505626</v>
      </c>
      <c r="DJ81" s="188" cm="1">
        <f t="array" aca="1" ref="DJ81" ca="1">IFERROR(INDEX(Forecast_Capex_Input!BK$12:BK$286,$X81)
*(INDEX(Forecast_Capex_Input!$H$12:$H$286,$X81)=Repex),0)
*$DE81</f>
        <v>0</v>
      </c>
      <c r="DK81" s="188" cm="1">
        <f t="array" aca="1" ref="DK81" ca="1">IFERROR(INDEX(Forecast_Capex_Input!BL$12:BL$286,$X81)
*(INDEX(Forecast_Capex_Input!$H$12:$H$286,$X81)=Repex),0)
*$DE81</f>
        <v>0</v>
      </c>
      <c r="DL81" s="165"/>
      <c r="DM81" s="188" t="b" cm="1">
        <f t="array" aca="1" ref="DM81" ca="1">OR($G81=Forecast_Capex_Input!$BN$8:$BN$9)</f>
        <v>0</v>
      </c>
      <c r="DN81" s="188" cm="1">
        <f t="array" aca="1" ref="DN81" ca="1">IFERROR(INDEX(Forecast_Capex_Input!BO$12:BO$286,$X81)
*(INDEX(Forecast_Capex_Input!$H$12:$H$286,$X81)=Repex),0)
*$DM81</f>
        <v>0</v>
      </c>
      <c r="DO81" s="188" cm="1">
        <f t="array" aca="1" ref="DO81" ca="1">IFERROR(INDEX(Forecast_Capex_Input!BP$12:BP$286,$X81)
*(INDEX(Forecast_Capex_Input!$H$12:$H$286,$X81)=Repex),0)
*$DM81</f>
        <v>0</v>
      </c>
      <c r="DP81" s="188" cm="1">
        <f t="array" aca="1" ref="DP81" ca="1">IFERROR(INDEX(Forecast_Capex_Input!BQ$12:BQ$286,$X81)
*(INDEX(Forecast_Capex_Input!$H$12:$H$286,$X81)=Repex),0)
*$DM81</f>
        <v>0</v>
      </c>
      <c r="DQ81" s="188" cm="1">
        <f t="array" aca="1" ref="DQ81" ca="1">IFERROR(INDEX(Forecast_Capex_Input!BR$12:BR$286,$X81)
*(INDEX(Forecast_Capex_Input!$H$12:$H$286,$X81)=Repex),0)
*$DM81</f>
        <v>0</v>
      </c>
      <c r="DR81" s="188" cm="1">
        <f t="array" aca="1" ref="DR81" ca="1">IFERROR(INDEX(Forecast_Capex_Input!BS$12:BS$286,$X81)
*(INDEX(Forecast_Capex_Input!$H$12:$H$286,$X81)=Repex),0)
*$DM81</f>
        <v>0</v>
      </c>
      <c r="DS81" s="165"/>
      <c r="DT81" s="188" t="b" cm="1">
        <f t="array" aca="1" ref="DT81" ca="1">OR($G81=Forecast_Capex_Input!$BU$8:$BU$10)</f>
        <v>0</v>
      </c>
      <c r="DU81" s="188" cm="1">
        <f t="array" aca="1" ref="DU81" ca="1">IFERROR(INDEX(Forecast_Capex_Input!BV$12:BV$286,$X81)
*(INDEX(Forecast_Capex_Input!$H$12:$H$286,$X81)=Repex),0)
*$DT81</f>
        <v>0</v>
      </c>
      <c r="DV81" s="188" cm="1">
        <f t="array" aca="1" ref="DV81" ca="1">IFERROR(INDEX(Forecast_Capex_Input!BW$12:BW$286,$X81)
*(INDEX(Forecast_Capex_Input!$H$12:$H$286,$X81)=Repex),0)
*$DT81</f>
        <v>0</v>
      </c>
      <c r="DW81" s="188" cm="1">
        <f t="array" aca="1" ref="DW81" ca="1">IFERROR(INDEX(Forecast_Capex_Input!BX$12:BX$286,$X81)
*(INDEX(Forecast_Capex_Input!$H$12:$H$286,$X81)=Repex),0)
*$DT81</f>
        <v>0</v>
      </c>
      <c r="DX81" s="188" cm="1">
        <f t="array" aca="1" ref="DX81" ca="1">IFERROR(INDEX(Forecast_Capex_Input!BY$12:BY$286,$X81)
*(INDEX(Forecast_Capex_Input!$H$12:$H$286,$X81)=Repex),0)
*$DT81</f>
        <v>0</v>
      </c>
      <c r="DY81" s="188" cm="1">
        <f t="array" aca="1" ref="DY81" ca="1">IFERROR(INDEX(Forecast_Capex_Input!BZ$12:BZ$286,$X81)
*(INDEX(Forecast_Capex_Input!$H$12:$H$286,$X81)=Repex),0)
*$DT81</f>
        <v>0</v>
      </c>
      <c r="DZ81" s="188" cm="1">
        <f t="array" aca="1" ref="DZ81" ca="1">IFERROR(INDEX(Forecast_Capex_Input!CA$12:CA$286,$X81)
*(INDEX(Forecast_Capex_Input!$H$12:$H$286,$X81)=Repex),0)
*$DT81</f>
        <v>0</v>
      </c>
      <c r="EA81" s="188" cm="1">
        <f t="array" aca="1" ref="EA81" ca="1">IFERROR(INDEX(Forecast_Capex_Input!CB$12:CB$286,$X81)
*(INDEX(Forecast_Capex_Input!$H$12:$H$286,$X81)=Repex),0)
*$DT81</f>
        <v>0</v>
      </c>
      <c r="EB81" s="188" cm="1">
        <f t="array" aca="1" ref="EB81" ca="1">IFERROR(INDEX(Forecast_Capex_Input!CC$12:CC$286,$X81)
*(INDEX(Forecast_Capex_Input!$H$12:$H$286,$X81)=Repex),0)
*$DT81</f>
        <v>0</v>
      </c>
      <c r="EC81" s="165"/>
      <c r="ED81" s="226" t="str">
        <f t="shared" si="83"/>
        <v>N/A</v>
      </c>
      <c r="EE81" s="174" t="s">
        <v>15</v>
      </c>
    </row>
    <row r="82" spans="3:135" x14ac:dyDescent="0.2">
      <c r="C82" s="174">
        <f t="shared" si="84"/>
        <v>72</v>
      </c>
      <c r="D82" s="167" t="str" cm="1">
        <f t="array" ref="D82">IFERROR(INDEX(Forecast_Capex_Input!$D$12:$D$286,$X82),NA)</f>
        <v>Line 29/26 Refurbishment</v>
      </c>
      <c r="E82" s="172" t="b" cm="1">
        <f t="array" ref="E82">IF($X82=NA,NA,INDEX(Forecast_Capex_Input!$E$12:$E$286,$X82))</f>
        <v>1</v>
      </c>
      <c r="F82" s="167" t="str" cm="1">
        <f t="array" aca="1" ref="F82" ca="1">IFERROR(INDEX(General!$E$25:$E$26,$Y82),NA)</f>
        <v>Non-Labour</v>
      </c>
      <c r="G82" s="167" t="str" cm="1">
        <f t="array" aca="1" ref="G82" ca="1">IFERROR(INDEX(Forecast_Capex_Input!$AI$11:$BB$11,$AA82),NA)</f>
        <v>Transmission Lines</v>
      </c>
      <c r="H82" s="189" cm="1">
        <f t="array" aca="1" ref="H82" ca="1">IFERROR(INDEX(Forecast_Capex_Input!$AI$12:$BB$286,$X82,$AA82),NA)</f>
        <v>1</v>
      </c>
      <c r="I82" s="199" t="str" cm="1">
        <f t="array" ref="I82">IFERROR(INDEX(Forecast_Capex_Input!$F$12:$F$286,$X82),NA)</f>
        <v>Replacement Expenditure</v>
      </c>
      <c r="J82" s="199" t="str" cm="1">
        <f t="array" ref="J82">IFERROR(INDEX(Forecast_Capex_Input!G$12:G$286,$X82),NA)</f>
        <v>Transmission Lines</v>
      </c>
      <c r="K82" s="199" t="str" cm="1">
        <f t="array" ref="K82">IFERROR(INDEX(Forecast_Capex_Input!H$12:H$286,$X82),NA)</f>
        <v>Repex</v>
      </c>
      <c r="L82" s="199" t="str" cm="1">
        <f t="array" ref="L82">IFERROR(INDEX(Forecast_Capex_Input!I$12:I$286,$X82),NA)</f>
        <v>N/A</v>
      </c>
      <c r="M82" s="199" t="str" cm="1">
        <f t="array" ref="M82">IFERROR(INDEX(Forecast_Capex_Input!J$12:J$286,$X82),NA)</f>
        <v>N/A</v>
      </c>
      <c r="N82" s="199" t="str" cm="1">
        <f t="array" ref="N82">IFERROR(INDEX(Forecast_Capex_Input!K$12:K$286,$X82),NA)</f>
        <v>TL - Transmission towers</v>
      </c>
      <c r="O82" s="199" t="str" cm="1">
        <f t="array" ref="O82">IFERROR(INDEX(Forecast_Capex_Input!L$12:L$286,$X82),NA)</f>
        <v>TL - Safe and Reliable Network</v>
      </c>
      <c r="P82" s="199" t="str" cm="1">
        <f t="array" ref="P82">IFERROR(INDEX(Forecast_Capex_Input!M$12:M$286,$X82),NA)</f>
        <v>N/A</v>
      </c>
      <c r="Q82" s="172" t="str" cm="1">
        <f t="array" ref="Q82">IFERROR(INDEX(Forecast_Capex_Input!N$12:N$286,$X82),NA)</f>
        <v>No</v>
      </c>
      <c r="R82" s="265" cm="1">
        <f t="array" ref="R82">IFERROR(INDEX(Forecast_Capex_Input!O$12:O$286,$X82),0)</f>
        <v>0</v>
      </c>
      <c r="S82" s="172" t="str" cm="1">
        <f t="array" ref="S82">IFERROR(INDEX(Forecast_Capex_Input!P$12:P$286,$X82),0)</f>
        <v>Safety security &amp; reliability</v>
      </c>
      <c r="T82" s="199" t="str" cm="1">
        <f t="array" aca="1" ref="T82" ca="1">IFERROR(INDEX(General!$K$84:$K$103,$AA82),NA)</f>
        <v>Transmission Lines (2018 onwards)</v>
      </c>
      <c r="U82" s="188" cm="1">
        <f t="array" aca="1" ref="U82" ca="1">IFERROR(
IF($F82=General!$E$25,INDEX(Forecast_Capex_Input!S$12:S$286,$X82),
INDEX(Forecast_Capex_Input!T$12:T$286,$X82)),0)</f>
        <v>0.87243775632907816</v>
      </c>
      <c r="V82" s="222" t="b">
        <f>IFERROR(INDEX(Overheads!$T$19:$T$26,MATCH($I82,Overheads!$E$19:$E$26,0)),FALSE)</f>
        <v>1</v>
      </c>
      <c r="W82" s="165"/>
      <c r="X82" s="174">
        <f>IFERROR(
IF(MATCH($C82,Forecast_Capex_Input!$CI$12:$CI$286,1)+1&gt;MAX(Forecast_Capex_Input!$C$12:$C$286),NA,
MATCH($C82,Forecast_Capex_Input!$CI$12:$CI$286,1)+1),1)</f>
        <v>29</v>
      </c>
      <c r="Y82" s="174" cm="1">
        <f t="array" aca="1" ref="Y82" ca="1">IFERROR(
IF(X81&lt;&gt;X82,1,
IF(COUNTIF(OFFSET(Y81,0,0,-INDEX(Forecast_Capex_Input!$CG$12:$CG$286,$X82)),Y81)=INDEX(Forecast_Capex_Input!$CG$12:$CG$286,$X82),Y81+1,Y81)),NA)</f>
        <v>2</v>
      </c>
      <c r="Z82" s="174" cm="1">
        <f t="array" ref="Z82">IFERROR($C82-IF($X82=1,1,INDEX(Forecast_Capex_Input!$CI$12:$CI$286,$X82-1))+1,NA)</f>
        <v>2</v>
      </c>
      <c r="AA82" s="174" cm="1">
        <f t="array" aca="1" ref="AA82" ca="1">IFERROR(IF(Y82=1,
INDEX(Forecast_Capex_Input!$AI$10:$BB$10,SMALL(IF(INDEX(Forecast_Capex_Input!$AI$12:$BB$286,$X82,0)&gt;0,COLUMN(Forecast_Capex_Input!$AI$10:$BB$10)-COLUMN(Forecast_Capex_Input!$AI$12)+1),ROWS(OFFSET(AA81,0,0,-$Z82)))),
OFFSET(AA81,-INDEX(Forecast_Capex_Input!$CG$12:$CG$286,$X82)+1,0)),NA)</f>
        <v>1</v>
      </c>
      <c r="AB82" s="174">
        <f t="shared" ca="1" si="53"/>
        <v>2</v>
      </c>
      <c r="AC82" s="222" t="b">
        <f t="shared" si="85"/>
        <v>0</v>
      </c>
      <c r="AD82" s="220" t="b">
        <v>0</v>
      </c>
      <c r="AE82" s="222" t="b">
        <f t="shared" si="54"/>
        <v>1</v>
      </c>
      <c r="AF82" s="165"/>
      <c r="AG82" s="215">
        <v>0</v>
      </c>
      <c r="AH82" s="215">
        <v>0</v>
      </c>
      <c r="AI82" s="215">
        <v>0</v>
      </c>
      <c r="AJ82" s="215">
        <v>7.586941199541497E-2</v>
      </c>
      <c r="AK82" s="215">
        <v>3.7407013629871191</v>
      </c>
      <c r="AL82" s="155">
        <v>3.8165707749825342</v>
      </c>
      <c r="AM82" s="165"/>
      <c r="AN82" s="215" cm="1">
        <f t="array" aca="1" ref="AN82" ca="1">IFERROR(INDEX(General!O$33:O$34,$AB82)
*AG82,0)</f>
        <v>0</v>
      </c>
      <c r="AO82" s="215" cm="1">
        <f t="array" aca="1" ref="AO82" ca="1">IFERROR(INDEX(General!P$33:P$34,$AB82)
*AH82,0)</f>
        <v>0</v>
      </c>
      <c r="AP82" s="215" cm="1">
        <f t="array" aca="1" ref="AP82" ca="1">IFERROR(INDEX(General!Q$33:Q$34,$AB82)
*AI82,0)</f>
        <v>0</v>
      </c>
      <c r="AQ82" s="215" cm="1">
        <f t="array" aca="1" ref="AQ82" ca="1">IFERROR(INDEX(General!R$33:R$34,$AB82)
*AJ82,0)</f>
        <v>7.586941199541497E-2</v>
      </c>
      <c r="AR82" s="215" cm="1">
        <f t="array" aca="1" ref="AR82" ca="1">IFERROR(INDEX(General!S$33:S$34,$AB82)
*AK82,0)</f>
        <v>3.7407013629871191</v>
      </c>
      <c r="AS82" s="155">
        <f t="shared" ca="1" si="86"/>
        <v>3.8165707749825342</v>
      </c>
      <c r="AT82" s="165"/>
      <c r="AU82" s="215">
        <f ca="1">IF($AE82=FALSE,AN82*Overheads!$R$24*$V82,
IFERROR(Overheads!$O$49*$V82*AN82,0)
+IFERROR(Overheads!Q$59*$V82*(AN82/Overheads!Q$68),0))</f>
        <v>0</v>
      </c>
      <c r="AV82" s="215">
        <f ca="1">IF($AE82=FALSE,AO82*Overheads!$R$24*$V82,
IFERROR(Overheads!$O$49*$V82*AO82,0)
+IFERROR(Overheads!R$59*$V82*(AO82/Overheads!R$68),0))</f>
        <v>0</v>
      </c>
      <c r="AW82" s="215">
        <f ca="1">IF($AE82=FALSE,AP82*Overheads!$R$24*$V82,
IFERROR(Overheads!$O$49*$V82*AP82,0)
+IFERROR(Overheads!S$59*$V82*(AP82/Overheads!S$68),0))</f>
        <v>0</v>
      </c>
      <c r="AX82" s="215">
        <f ca="1">IF($AE82=FALSE,AQ82*Overheads!$R$24*$V82,
IFERROR(Overheads!$O$49*$V82*AQ82,0)
+IFERROR(Overheads!T$59*$V82*(AQ82/Overheads!T$68),0))</f>
        <v>1.08714068602401E-2</v>
      </c>
      <c r="AY82" s="215">
        <f ca="1">IF($AE82=FALSE,AR82*Overheads!$R$24*$V82,
IFERROR(Overheads!$O$49*$V82*AR82,0)
+IFERROR(Overheads!U$59*$V82*(AR82/Overheads!U$68),0))</f>
        <v>0.45758691418296921</v>
      </c>
      <c r="AZ82" s="155">
        <f t="shared" ca="1" si="87"/>
        <v>0.46845832104320928</v>
      </c>
      <c r="BA82" s="165"/>
      <c r="BB82" s="215">
        <f ca="1">IF($AE82=FALSE,AN82*Overheads!$S$25,
IFERROR(Overheads!$O$50*AN82,0)
+IFERROR(Overheads!Q$60*(AN82/Overheads!Q$66),0))</f>
        <v>0</v>
      </c>
      <c r="BC82" s="215">
        <f ca="1">IF($AE82=FALSE,AO82*Overheads!$S$25,
IFERROR(Overheads!$O$50*AO82,0)
+IFERROR(Overheads!R$60*(AO82/Overheads!R$66),0))</f>
        <v>0</v>
      </c>
      <c r="BD82" s="215">
        <f ca="1">IF($AE82=FALSE,AP82*Overheads!$S$25,
IFERROR(Overheads!$O$50*AP82,0)
+IFERROR(Overheads!S$60*(AP82/Overheads!S$66),0))</f>
        <v>0</v>
      </c>
      <c r="BE82" s="215">
        <f ca="1">IF($AE82=FALSE,AQ82*Overheads!$S$25,
IFERROR(Overheads!$O$50*AQ82,0)
+IFERROR(Overheads!T$60*(AQ82/Overheads!T$66),0))</f>
        <v>1.5379338364935333E-3</v>
      </c>
      <c r="BF82" s="215">
        <f ca="1">IF($AE82=FALSE,AR82*Overheads!$S$25,
IFERROR(Overheads!$O$50*AR82,0)
+IFERROR(Overheads!U$60*(AR82/Overheads!U$66),0))</f>
        <v>6.6975187568658431E-2</v>
      </c>
      <c r="BG82" s="155">
        <f t="shared" ca="1" si="88"/>
        <v>6.8513121405151964E-2</v>
      </c>
      <c r="BH82" s="165"/>
      <c r="BI82" s="215">
        <f t="shared" ca="1" si="89"/>
        <v>0</v>
      </c>
      <c r="BJ82" s="215">
        <f t="shared" ca="1" si="55"/>
        <v>0</v>
      </c>
      <c r="BK82" s="215">
        <f t="shared" ca="1" si="56"/>
        <v>0</v>
      </c>
      <c r="BL82" s="215">
        <f t="shared" ca="1" si="57"/>
        <v>8.8278752692148604E-2</v>
      </c>
      <c r="BM82" s="215">
        <f t="shared" ca="1" si="58"/>
        <v>4.2652634647387471</v>
      </c>
      <c r="BN82" s="155">
        <f t="shared" ca="1" si="90"/>
        <v>4.3535422174308955</v>
      </c>
      <c r="BO82" s="165"/>
      <c r="BP82" s="187" cm="1">
        <f t="array" ref="BP82">IFERROR(IF($X82=$X81,BP81,INDEX(Forecast_Capex_Input!AC$12:AC$286,$X82)),0)</f>
        <v>0</v>
      </c>
      <c r="BQ82" s="187" cm="1">
        <f t="array" ref="BQ82">IFERROR(IF($X82=$X81,BQ81,INDEX(Forecast_Capex_Input!AD$12:AD$286,$X82)),0)</f>
        <v>0</v>
      </c>
      <c r="BR82" s="187" cm="1">
        <f t="array" ref="BR82">IFERROR(IF($X82=$X81,BR81,INDEX(Forecast_Capex_Input!AE$12:AE$286,$X82)),0)</f>
        <v>0</v>
      </c>
      <c r="BS82" s="187" cm="1">
        <f t="array" ref="BS82">IFERROR(IF($X82=$X81,BS81,INDEX(Forecast_Capex_Input!AF$12:AF$286,$X82)),0)</f>
        <v>0</v>
      </c>
      <c r="BT82" s="187" cm="1">
        <f t="array" ref="BT82">IFERROR(IF($X82=$X81,BT81,INDEX(Forecast_Capex_Input!AG$12:AG$286,$X82)),0)</f>
        <v>1</v>
      </c>
      <c r="BU82" s="165"/>
      <c r="BV82" s="215">
        <f t="shared" si="59"/>
        <v>0</v>
      </c>
      <c r="BW82" s="215">
        <f t="shared" si="60"/>
        <v>0</v>
      </c>
      <c r="BX82" s="215">
        <f t="shared" si="61"/>
        <v>0</v>
      </c>
      <c r="BY82" s="215">
        <f t="shared" si="62"/>
        <v>0</v>
      </c>
      <c r="BZ82" s="215">
        <f t="shared" si="63"/>
        <v>3.8165707749825342</v>
      </c>
      <c r="CA82" s="155">
        <f t="shared" si="91"/>
        <v>3.8165707749825342</v>
      </c>
      <c r="CB82" s="165"/>
      <c r="CC82" s="215">
        <f t="shared" ca="1" si="64"/>
        <v>0</v>
      </c>
      <c r="CD82" s="215">
        <f t="shared" ca="1" si="65"/>
        <v>0</v>
      </c>
      <c r="CE82" s="215">
        <f t="shared" ca="1" si="66"/>
        <v>0</v>
      </c>
      <c r="CF82" s="215">
        <f t="shared" ca="1" si="67"/>
        <v>0</v>
      </c>
      <c r="CG82" s="215">
        <f t="shared" ca="1" si="68"/>
        <v>3.8165707749825342</v>
      </c>
      <c r="CH82" s="155">
        <f t="shared" ca="1" si="92"/>
        <v>3.8165707749825342</v>
      </c>
      <c r="CI82" s="165"/>
      <c r="CJ82" s="215">
        <f t="shared" ca="1" si="69"/>
        <v>0</v>
      </c>
      <c r="CK82" s="215">
        <f t="shared" ca="1" si="70"/>
        <v>0</v>
      </c>
      <c r="CL82" s="215">
        <f t="shared" ca="1" si="71"/>
        <v>0</v>
      </c>
      <c r="CM82" s="215">
        <f t="shared" ca="1" si="72"/>
        <v>0</v>
      </c>
      <c r="CN82" s="215">
        <f t="shared" ca="1" si="73"/>
        <v>0.46845832104320928</v>
      </c>
      <c r="CO82" s="155">
        <f t="shared" ca="1" si="93"/>
        <v>0.46845832104320928</v>
      </c>
      <c r="CP82" s="165"/>
      <c r="CQ82" s="223">
        <f t="shared" ca="1" si="74"/>
        <v>0</v>
      </c>
      <c r="CR82" s="223">
        <f t="shared" ca="1" si="75"/>
        <v>0</v>
      </c>
      <c r="CS82" s="223">
        <f t="shared" ca="1" si="76"/>
        <v>0</v>
      </c>
      <c r="CT82" s="223">
        <f t="shared" ca="1" si="77"/>
        <v>0</v>
      </c>
      <c r="CU82" s="223">
        <f t="shared" ca="1" si="78"/>
        <v>6.8513121405151964E-2</v>
      </c>
      <c r="CV82" s="155">
        <f t="shared" ca="1" si="94"/>
        <v>6.8513121405151964E-2</v>
      </c>
      <c r="CW82" s="165"/>
      <c r="CX82" s="215">
        <f t="shared" ca="1" si="95"/>
        <v>0</v>
      </c>
      <c r="CY82" s="215">
        <f t="shared" ca="1" si="79"/>
        <v>0</v>
      </c>
      <c r="CZ82" s="215">
        <f t="shared" ca="1" si="80"/>
        <v>0</v>
      </c>
      <c r="DA82" s="215">
        <f t="shared" ca="1" si="81"/>
        <v>0</v>
      </c>
      <c r="DB82" s="215">
        <f t="shared" ca="1" si="82"/>
        <v>4.3535422174308955</v>
      </c>
      <c r="DC82" s="155">
        <f t="shared" ca="1" si="96"/>
        <v>4.3535422174308955</v>
      </c>
      <c r="DD82" s="165"/>
      <c r="DE82" s="188" t="b" cm="1">
        <f t="array" aca="1" ref="DE82" ca="1">OR($G82=Forecast_Capex_Input!$BF$8:$BF$10)</f>
        <v>1</v>
      </c>
      <c r="DF82" s="188" cm="1">
        <f t="array" aca="1" ref="DF82" ca="1">IFERROR(INDEX(Forecast_Capex_Input!BG$12:BG$286,$X82)
*(INDEX(Forecast_Capex_Input!$H$12:$H$286,$X82)=Repex),0)
*$DE82</f>
        <v>0</v>
      </c>
      <c r="DG82" s="188" cm="1">
        <f t="array" aca="1" ref="DG82" ca="1">IFERROR(INDEX(Forecast_Capex_Input!BH$12:BH$286,$X82)
*(INDEX(Forecast_Capex_Input!$H$12:$H$286,$X82)=Repex),0)
*$DE82</f>
        <v>0.36139302771607901</v>
      </c>
      <c r="DH82" s="188" cm="1">
        <f t="array" aca="1" ref="DH82" ca="1">IFERROR(INDEX(Forecast_Capex_Input!BI$12:BI$286,$X82)
*(INDEX(Forecast_Capex_Input!$H$12:$H$286,$X82)=Repex),0)
*$DE82</f>
        <v>0.4324943948288647</v>
      </c>
      <c r="DI82" s="188" cm="1">
        <f t="array" aca="1" ref="DI82" ca="1">IFERROR(INDEX(Forecast_Capex_Input!BJ$12:BJ$286,$X82)
*(INDEX(Forecast_Capex_Input!$H$12:$H$286,$X82)=Repex),0)
*$DE82</f>
        <v>0.20611257745505626</v>
      </c>
      <c r="DJ82" s="188" cm="1">
        <f t="array" aca="1" ref="DJ82" ca="1">IFERROR(INDEX(Forecast_Capex_Input!BK$12:BK$286,$X82)
*(INDEX(Forecast_Capex_Input!$H$12:$H$286,$X82)=Repex),0)
*$DE82</f>
        <v>0</v>
      </c>
      <c r="DK82" s="188" cm="1">
        <f t="array" aca="1" ref="DK82" ca="1">IFERROR(INDEX(Forecast_Capex_Input!BL$12:BL$286,$X82)
*(INDEX(Forecast_Capex_Input!$H$12:$H$286,$X82)=Repex),0)
*$DE82</f>
        <v>0</v>
      </c>
      <c r="DL82" s="165"/>
      <c r="DM82" s="188" t="b" cm="1">
        <f t="array" aca="1" ref="DM82" ca="1">OR($G82=Forecast_Capex_Input!$BN$8:$BN$9)</f>
        <v>0</v>
      </c>
      <c r="DN82" s="188" cm="1">
        <f t="array" aca="1" ref="DN82" ca="1">IFERROR(INDEX(Forecast_Capex_Input!BO$12:BO$286,$X82)
*(INDEX(Forecast_Capex_Input!$H$12:$H$286,$X82)=Repex),0)
*$DM82</f>
        <v>0</v>
      </c>
      <c r="DO82" s="188" cm="1">
        <f t="array" aca="1" ref="DO82" ca="1">IFERROR(INDEX(Forecast_Capex_Input!BP$12:BP$286,$X82)
*(INDEX(Forecast_Capex_Input!$H$12:$H$286,$X82)=Repex),0)
*$DM82</f>
        <v>0</v>
      </c>
      <c r="DP82" s="188" cm="1">
        <f t="array" aca="1" ref="DP82" ca="1">IFERROR(INDEX(Forecast_Capex_Input!BQ$12:BQ$286,$X82)
*(INDEX(Forecast_Capex_Input!$H$12:$H$286,$X82)=Repex),0)
*$DM82</f>
        <v>0</v>
      </c>
      <c r="DQ82" s="188" cm="1">
        <f t="array" aca="1" ref="DQ82" ca="1">IFERROR(INDEX(Forecast_Capex_Input!BR$12:BR$286,$X82)
*(INDEX(Forecast_Capex_Input!$H$12:$H$286,$X82)=Repex),0)
*$DM82</f>
        <v>0</v>
      </c>
      <c r="DR82" s="188" cm="1">
        <f t="array" aca="1" ref="DR82" ca="1">IFERROR(INDEX(Forecast_Capex_Input!BS$12:BS$286,$X82)
*(INDEX(Forecast_Capex_Input!$H$12:$H$286,$X82)=Repex),0)
*$DM82</f>
        <v>0</v>
      </c>
      <c r="DS82" s="165"/>
      <c r="DT82" s="188" t="b" cm="1">
        <f t="array" aca="1" ref="DT82" ca="1">OR($G82=Forecast_Capex_Input!$BU$8:$BU$10)</f>
        <v>0</v>
      </c>
      <c r="DU82" s="188" cm="1">
        <f t="array" aca="1" ref="DU82" ca="1">IFERROR(INDEX(Forecast_Capex_Input!BV$12:BV$286,$X82)
*(INDEX(Forecast_Capex_Input!$H$12:$H$286,$X82)=Repex),0)
*$DT82</f>
        <v>0</v>
      </c>
      <c r="DV82" s="188" cm="1">
        <f t="array" aca="1" ref="DV82" ca="1">IFERROR(INDEX(Forecast_Capex_Input!BW$12:BW$286,$X82)
*(INDEX(Forecast_Capex_Input!$H$12:$H$286,$X82)=Repex),0)
*$DT82</f>
        <v>0</v>
      </c>
      <c r="DW82" s="188" cm="1">
        <f t="array" aca="1" ref="DW82" ca="1">IFERROR(INDEX(Forecast_Capex_Input!BX$12:BX$286,$X82)
*(INDEX(Forecast_Capex_Input!$H$12:$H$286,$X82)=Repex),0)
*$DT82</f>
        <v>0</v>
      </c>
      <c r="DX82" s="188" cm="1">
        <f t="array" aca="1" ref="DX82" ca="1">IFERROR(INDEX(Forecast_Capex_Input!BY$12:BY$286,$X82)
*(INDEX(Forecast_Capex_Input!$H$12:$H$286,$X82)=Repex),0)
*$DT82</f>
        <v>0</v>
      </c>
      <c r="DY82" s="188" cm="1">
        <f t="array" aca="1" ref="DY82" ca="1">IFERROR(INDEX(Forecast_Capex_Input!BZ$12:BZ$286,$X82)
*(INDEX(Forecast_Capex_Input!$H$12:$H$286,$X82)=Repex),0)
*$DT82</f>
        <v>0</v>
      </c>
      <c r="DZ82" s="188" cm="1">
        <f t="array" aca="1" ref="DZ82" ca="1">IFERROR(INDEX(Forecast_Capex_Input!CA$12:CA$286,$X82)
*(INDEX(Forecast_Capex_Input!$H$12:$H$286,$X82)=Repex),0)
*$DT82</f>
        <v>0</v>
      </c>
      <c r="EA82" s="188" cm="1">
        <f t="array" aca="1" ref="EA82" ca="1">IFERROR(INDEX(Forecast_Capex_Input!CB$12:CB$286,$X82)
*(INDEX(Forecast_Capex_Input!$H$12:$H$286,$X82)=Repex),0)
*$DT82</f>
        <v>0</v>
      </c>
      <c r="EB82" s="188" cm="1">
        <f t="array" aca="1" ref="EB82" ca="1">IFERROR(INDEX(Forecast_Capex_Input!CC$12:CC$286,$X82)
*(INDEX(Forecast_Capex_Input!$H$12:$H$286,$X82)=Repex),0)
*$DT82</f>
        <v>0</v>
      </c>
      <c r="EC82" s="165"/>
      <c r="ED82" s="226" t="str">
        <f t="shared" si="83"/>
        <v>N/A</v>
      </c>
      <c r="EE82" s="174" t="s">
        <v>15</v>
      </c>
    </row>
    <row r="83" spans="3:135" x14ac:dyDescent="0.2">
      <c r="C83" s="174">
        <f t="shared" si="84"/>
        <v>73</v>
      </c>
      <c r="D83" s="167" t="str" cm="1">
        <f t="array" ref="D83">IFERROR(INDEX(Forecast_Capex_Input!$D$12:$D$286,$X83),NA)</f>
        <v>Line 76/77 Refurbishment</v>
      </c>
      <c r="E83" s="172" t="b" cm="1">
        <f t="array" ref="E83">IF($X83=NA,NA,INDEX(Forecast_Capex_Input!$E$12:$E$286,$X83))</f>
        <v>0</v>
      </c>
      <c r="F83" s="167" t="str" cm="1">
        <f t="array" aca="1" ref="F83" ca="1">IFERROR(INDEX(General!$E$25:$E$26,$Y83),NA)</f>
        <v>Labour</v>
      </c>
      <c r="G83" s="167" t="str" cm="1">
        <f t="array" aca="1" ref="G83" ca="1">IFERROR(INDEX(Forecast_Capex_Input!$AI$11:$BB$11,$AA83),NA)</f>
        <v>Transmission Lines</v>
      </c>
      <c r="H83" s="189" cm="1">
        <f t="array" aca="1" ref="H83" ca="1">IFERROR(INDEX(Forecast_Capex_Input!$AI$12:$BB$286,$X83,$AA83),NA)</f>
        <v>1</v>
      </c>
      <c r="I83" s="199" t="str" cm="1">
        <f t="array" ref="I83">IFERROR(INDEX(Forecast_Capex_Input!$F$12:$F$286,$X83),NA)</f>
        <v>Replacement Expenditure</v>
      </c>
      <c r="J83" s="199" t="str" cm="1">
        <f t="array" ref="J83">IFERROR(INDEX(Forecast_Capex_Input!G$12:G$286,$X83),NA)</f>
        <v>Transmission Lines</v>
      </c>
      <c r="K83" s="199" t="str" cm="1">
        <f t="array" ref="K83">IFERROR(INDEX(Forecast_Capex_Input!H$12:H$286,$X83),NA)</f>
        <v>Repex</v>
      </c>
      <c r="L83" s="199" t="str" cm="1">
        <f t="array" ref="L83">IFERROR(INDEX(Forecast_Capex_Input!I$12:I$286,$X83),NA)</f>
        <v>N/A</v>
      </c>
      <c r="M83" s="199" t="str" cm="1">
        <f t="array" ref="M83">IFERROR(INDEX(Forecast_Capex_Input!J$12:J$286,$X83),NA)</f>
        <v>N/A</v>
      </c>
      <c r="N83" s="199" t="str" cm="1">
        <f t="array" ref="N83">IFERROR(INDEX(Forecast_Capex_Input!K$12:K$286,$X83),NA)</f>
        <v>TL - Transmission towers</v>
      </c>
      <c r="O83" s="199" t="str" cm="1">
        <f t="array" ref="O83">IFERROR(INDEX(Forecast_Capex_Input!L$12:L$286,$X83),NA)</f>
        <v>TL - Safe and Reliable Network</v>
      </c>
      <c r="P83" s="199" t="str" cm="1">
        <f t="array" ref="P83">IFERROR(INDEX(Forecast_Capex_Input!M$12:M$286,$X83),NA)</f>
        <v>N/A</v>
      </c>
      <c r="Q83" s="172" t="str" cm="1">
        <f t="array" ref="Q83">IFERROR(INDEX(Forecast_Capex_Input!N$12:N$286,$X83),NA)</f>
        <v>No</v>
      </c>
      <c r="R83" s="265" cm="1">
        <f t="array" ref="R83">IFERROR(INDEX(Forecast_Capex_Input!O$12:O$286,$X83),0)</f>
        <v>0</v>
      </c>
      <c r="S83" s="172" t="str" cm="1">
        <f t="array" ref="S83">IFERROR(INDEX(Forecast_Capex_Input!P$12:P$286,$X83),0)</f>
        <v>Safety security &amp; reliability</v>
      </c>
      <c r="T83" s="199" t="str" cm="1">
        <f t="array" aca="1" ref="T83" ca="1">IFERROR(INDEX(General!$K$84:$K$103,$AA83),NA)</f>
        <v>Transmission Lines (2018 onwards)</v>
      </c>
      <c r="U83" s="188" cm="1">
        <f t="array" aca="1" ref="U83" ca="1">IFERROR(
IF($F83=General!$E$25,INDEX(Forecast_Capex_Input!S$12:S$286,$X83),
INDEX(Forecast_Capex_Input!T$12:T$286,$X83)),0)</f>
        <v>0</v>
      </c>
      <c r="V83" s="222" t="b">
        <f>IFERROR(INDEX(Overheads!$T$19:$T$26,MATCH($I83,Overheads!$E$19:$E$26,0)),FALSE)</f>
        <v>1</v>
      </c>
      <c r="W83" s="165"/>
      <c r="X83" s="174">
        <f>IFERROR(
IF(MATCH($C83,Forecast_Capex_Input!$CI$12:$CI$286,1)+1&gt;MAX(Forecast_Capex_Input!$C$12:$C$286),NA,
MATCH($C83,Forecast_Capex_Input!$CI$12:$CI$286,1)+1),1)</f>
        <v>30</v>
      </c>
      <c r="Y83" s="174" cm="1">
        <f t="array" aca="1" ref="Y83" ca="1">IFERROR(
IF(X82&lt;&gt;X83,1,
IF(COUNTIF(OFFSET(Y82,0,0,-INDEX(Forecast_Capex_Input!$CG$12:$CG$286,$X83)),Y82)=INDEX(Forecast_Capex_Input!$CG$12:$CG$286,$X83),Y82+1,Y82)),NA)</f>
        <v>1</v>
      </c>
      <c r="Z83" s="174" cm="1">
        <f t="array" ref="Z83">IFERROR($C83-IF($X83=1,1,INDEX(Forecast_Capex_Input!$CI$12:$CI$286,$X83-1))+1,NA)</f>
        <v>1</v>
      </c>
      <c r="AA83" s="174" cm="1">
        <f t="array" aca="1" ref="AA83" ca="1">IFERROR(IF(Y83=1,
INDEX(Forecast_Capex_Input!$AI$10:$BB$10,SMALL(IF(INDEX(Forecast_Capex_Input!$AI$12:$BB$286,$X83,0)&gt;0,COLUMN(Forecast_Capex_Input!$AI$10:$BB$10)-COLUMN(Forecast_Capex_Input!$AI$12)+1),ROWS(OFFSET(AA82,0,0,-$Z83)))),
OFFSET(AA82,-INDEX(Forecast_Capex_Input!$CG$12:$CG$286,$X83)+1,0)),NA)</f>
        <v>1</v>
      </c>
      <c r="AB83" s="174">
        <f t="shared" ca="1" si="53"/>
        <v>1</v>
      </c>
      <c r="AC83" s="222" t="b">
        <f t="shared" si="85"/>
        <v>0</v>
      </c>
      <c r="AD83" s="220" t="b">
        <v>0</v>
      </c>
      <c r="AE83" s="222" t="b">
        <f t="shared" si="54"/>
        <v>1</v>
      </c>
      <c r="AF83" s="165"/>
      <c r="AG83" s="215">
        <v>0</v>
      </c>
      <c r="AH83" s="215">
        <v>0</v>
      </c>
      <c r="AI83" s="215">
        <v>0</v>
      </c>
      <c r="AJ83" s="215">
        <v>0</v>
      </c>
      <c r="AK83" s="215">
        <v>0</v>
      </c>
      <c r="AL83" s="155">
        <v>0</v>
      </c>
      <c r="AM83" s="165"/>
      <c r="AN83" s="215" cm="1">
        <f t="array" aca="1" ref="AN83" ca="1">IFERROR(INDEX(General!O$33:O$34,$AB83)
*AG83,0)</f>
        <v>0</v>
      </c>
      <c r="AO83" s="215" cm="1">
        <f t="array" aca="1" ref="AO83" ca="1">IFERROR(INDEX(General!P$33:P$34,$AB83)
*AH83,0)</f>
        <v>0</v>
      </c>
      <c r="AP83" s="215" cm="1">
        <f t="array" aca="1" ref="AP83" ca="1">IFERROR(INDEX(General!Q$33:Q$34,$AB83)
*AI83,0)</f>
        <v>0</v>
      </c>
      <c r="AQ83" s="215" cm="1">
        <f t="array" aca="1" ref="AQ83" ca="1">IFERROR(INDEX(General!R$33:R$34,$AB83)
*AJ83,0)</f>
        <v>0</v>
      </c>
      <c r="AR83" s="215" cm="1">
        <f t="array" aca="1" ref="AR83" ca="1">IFERROR(INDEX(General!S$33:S$34,$AB83)
*AK83,0)</f>
        <v>0</v>
      </c>
      <c r="AS83" s="155">
        <f t="shared" ca="1" si="86"/>
        <v>0</v>
      </c>
      <c r="AT83" s="165"/>
      <c r="AU83" s="215">
        <f ca="1">IF($AE83=FALSE,AN83*Overheads!$R$24*$V83,
IFERROR(Overheads!$O$49*$V83*AN83,0)
+IFERROR(Overheads!Q$59*$V83*(AN83/Overheads!Q$68),0))</f>
        <v>0</v>
      </c>
      <c r="AV83" s="215">
        <f ca="1">IF($AE83=FALSE,AO83*Overheads!$R$24*$V83,
IFERROR(Overheads!$O$49*$V83*AO83,0)
+IFERROR(Overheads!R$59*$V83*(AO83/Overheads!R$68),0))</f>
        <v>0</v>
      </c>
      <c r="AW83" s="215">
        <f ca="1">IF($AE83=FALSE,AP83*Overheads!$R$24*$V83,
IFERROR(Overheads!$O$49*$V83*AP83,0)
+IFERROR(Overheads!S$59*$V83*(AP83/Overheads!S$68),0))</f>
        <v>0</v>
      </c>
      <c r="AX83" s="215">
        <f ca="1">IF($AE83=FALSE,AQ83*Overheads!$R$24*$V83,
IFERROR(Overheads!$O$49*$V83*AQ83,0)
+IFERROR(Overheads!T$59*$V83*(AQ83/Overheads!T$68),0))</f>
        <v>0</v>
      </c>
      <c r="AY83" s="215">
        <f ca="1">IF($AE83=FALSE,AR83*Overheads!$R$24*$V83,
IFERROR(Overheads!$O$49*$V83*AR83,0)
+IFERROR(Overheads!U$59*$V83*(AR83/Overheads!U$68),0))</f>
        <v>0</v>
      </c>
      <c r="AZ83" s="155">
        <f t="shared" ca="1" si="87"/>
        <v>0</v>
      </c>
      <c r="BA83" s="165"/>
      <c r="BB83" s="215">
        <f ca="1">IF($AE83=FALSE,AN83*Overheads!$S$25,
IFERROR(Overheads!$O$50*AN83,0)
+IFERROR(Overheads!Q$60*(AN83/Overheads!Q$66),0))</f>
        <v>0</v>
      </c>
      <c r="BC83" s="215">
        <f ca="1">IF($AE83=FALSE,AO83*Overheads!$S$25,
IFERROR(Overheads!$O$50*AO83,0)
+IFERROR(Overheads!R$60*(AO83/Overheads!R$66),0))</f>
        <v>0</v>
      </c>
      <c r="BD83" s="215">
        <f ca="1">IF($AE83=FALSE,AP83*Overheads!$S$25,
IFERROR(Overheads!$O$50*AP83,0)
+IFERROR(Overheads!S$60*(AP83/Overheads!S$66),0))</f>
        <v>0</v>
      </c>
      <c r="BE83" s="215">
        <f ca="1">IF($AE83=FALSE,AQ83*Overheads!$S$25,
IFERROR(Overheads!$O$50*AQ83,0)
+IFERROR(Overheads!T$60*(AQ83/Overheads!T$66),0))</f>
        <v>0</v>
      </c>
      <c r="BF83" s="215">
        <f ca="1">IF($AE83=FALSE,AR83*Overheads!$S$25,
IFERROR(Overheads!$O$50*AR83,0)
+IFERROR(Overheads!U$60*(AR83/Overheads!U$66),0))</f>
        <v>0</v>
      </c>
      <c r="BG83" s="155">
        <f t="shared" ca="1" si="88"/>
        <v>0</v>
      </c>
      <c r="BH83" s="165"/>
      <c r="BI83" s="215">
        <f t="shared" ca="1" si="89"/>
        <v>0</v>
      </c>
      <c r="BJ83" s="215">
        <f t="shared" ca="1" si="55"/>
        <v>0</v>
      </c>
      <c r="BK83" s="215">
        <f t="shared" ca="1" si="56"/>
        <v>0</v>
      </c>
      <c r="BL83" s="215">
        <f t="shared" ca="1" si="57"/>
        <v>0</v>
      </c>
      <c r="BM83" s="215">
        <f t="shared" ca="1" si="58"/>
        <v>0</v>
      </c>
      <c r="BN83" s="155">
        <f t="shared" ca="1" si="90"/>
        <v>0</v>
      </c>
      <c r="BO83" s="165"/>
      <c r="BP83" s="187" cm="1">
        <f t="array" ref="BP83">IFERROR(IF($X83=$X82,BP82,INDEX(Forecast_Capex_Input!AC$12:AC$286,$X83)),0)</f>
        <v>0</v>
      </c>
      <c r="BQ83" s="187" cm="1">
        <f t="array" ref="BQ83">IFERROR(IF($X83=$X82,BQ82,INDEX(Forecast_Capex_Input!AD$12:AD$286,$X83)),0)</f>
        <v>0</v>
      </c>
      <c r="BR83" s="187" cm="1">
        <f t="array" ref="BR83">IFERROR(IF($X83=$X82,BR82,INDEX(Forecast_Capex_Input!AE$12:AE$286,$X83)),0)</f>
        <v>0</v>
      </c>
      <c r="BS83" s="187" cm="1">
        <f t="array" ref="BS83">IFERROR(IF($X83=$X82,BS82,INDEX(Forecast_Capex_Input!AF$12:AF$286,$X83)),0)</f>
        <v>0</v>
      </c>
      <c r="BT83" s="187" cm="1">
        <f t="array" ref="BT83">IFERROR(IF($X83=$X82,BT82,INDEX(Forecast_Capex_Input!AG$12:AG$286,$X83)),0)</f>
        <v>0</v>
      </c>
      <c r="BU83" s="165"/>
      <c r="BV83" s="215">
        <f t="shared" si="59"/>
        <v>0</v>
      </c>
      <c r="BW83" s="215">
        <f t="shared" si="60"/>
        <v>0</v>
      </c>
      <c r="BX83" s="215">
        <f t="shared" si="61"/>
        <v>0</v>
      </c>
      <c r="BY83" s="215">
        <f t="shared" si="62"/>
        <v>0</v>
      </c>
      <c r="BZ83" s="215">
        <f t="shared" si="63"/>
        <v>0</v>
      </c>
      <c r="CA83" s="155">
        <f t="shared" si="91"/>
        <v>0</v>
      </c>
      <c r="CB83" s="165"/>
      <c r="CC83" s="215">
        <f t="shared" ca="1" si="64"/>
        <v>0</v>
      </c>
      <c r="CD83" s="215">
        <f t="shared" ca="1" si="65"/>
        <v>0</v>
      </c>
      <c r="CE83" s="215">
        <f t="shared" ca="1" si="66"/>
        <v>0</v>
      </c>
      <c r="CF83" s="215">
        <f t="shared" ca="1" si="67"/>
        <v>0</v>
      </c>
      <c r="CG83" s="215">
        <f t="shared" ca="1" si="68"/>
        <v>0</v>
      </c>
      <c r="CH83" s="155">
        <f t="shared" ca="1" si="92"/>
        <v>0</v>
      </c>
      <c r="CI83" s="165"/>
      <c r="CJ83" s="215">
        <f t="shared" ca="1" si="69"/>
        <v>0</v>
      </c>
      <c r="CK83" s="215">
        <f t="shared" ca="1" si="70"/>
        <v>0</v>
      </c>
      <c r="CL83" s="215">
        <f t="shared" ca="1" si="71"/>
        <v>0</v>
      </c>
      <c r="CM83" s="215">
        <f t="shared" ca="1" si="72"/>
        <v>0</v>
      </c>
      <c r="CN83" s="215">
        <f t="shared" ca="1" si="73"/>
        <v>0</v>
      </c>
      <c r="CO83" s="155">
        <f t="shared" ca="1" si="93"/>
        <v>0</v>
      </c>
      <c r="CP83" s="165"/>
      <c r="CQ83" s="223">
        <f t="shared" ca="1" si="74"/>
        <v>0</v>
      </c>
      <c r="CR83" s="223">
        <f t="shared" ca="1" si="75"/>
        <v>0</v>
      </c>
      <c r="CS83" s="223">
        <f t="shared" ca="1" si="76"/>
        <v>0</v>
      </c>
      <c r="CT83" s="223">
        <f t="shared" ca="1" si="77"/>
        <v>0</v>
      </c>
      <c r="CU83" s="223">
        <f t="shared" ca="1" si="78"/>
        <v>0</v>
      </c>
      <c r="CV83" s="155">
        <f t="shared" ca="1" si="94"/>
        <v>0</v>
      </c>
      <c r="CW83" s="165"/>
      <c r="CX83" s="215">
        <f t="shared" ca="1" si="95"/>
        <v>0</v>
      </c>
      <c r="CY83" s="215">
        <f t="shared" ca="1" si="79"/>
        <v>0</v>
      </c>
      <c r="CZ83" s="215">
        <f t="shared" ca="1" si="80"/>
        <v>0</v>
      </c>
      <c r="DA83" s="215">
        <f t="shared" ca="1" si="81"/>
        <v>0</v>
      </c>
      <c r="DB83" s="215">
        <f t="shared" ca="1" si="82"/>
        <v>0</v>
      </c>
      <c r="DC83" s="155">
        <f t="shared" ca="1" si="96"/>
        <v>0</v>
      </c>
      <c r="DD83" s="165"/>
      <c r="DE83" s="188" t="b" cm="1">
        <f t="array" aca="1" ref="DE83" ca="1">OR($G83=Forecast_Capex_Input!$BF$8:$BF$10)</f>
        <v>1</v>
      </c>
      <c r="DF83" s="188" cm="1">
        <f t="array" aca="1" ref="DF83" ca="1">IFERROR(INDEX(Forecast_Capex_Input!BG$12:BG$286,$X83)
*(INDEX(Forecast_Capex_Input!$H$12:$H$286,$X83)=Repex),0)
*$DE83</f>
        <v>0</v>
      </c>
      <c r="DG83" s="188" cm="1">
        <f t="array" aca="1" ref="DG83" ca="1">IFERROR(INDEX(Forecast_Capex_Input!BH$12:BH$286,$X83)
*(INDEX(Forecast_Capex_Input!$H$12:$H$286,$X83)=Repex),0)
*$DE83</f>
        <v>0.4</v>
      </c>
      <c r="DH83" s="188" cm="1">
        <f t="array" aca="1" ref="DH83" ca="1">IFERROR(INDEX(Forecast_Capex_Input!BI$12:BI$286,$X83)
*(INDEX(Forecast_Capex_Input!$H$12:$H$286,$X83)=Repex),0)
*$DE83</f>
        <v>0.6</v>
      </c>
      <c r="DI83" s="188" cm="1">
        <f t="array" aca="1" ref="DI83" ca="1">IFERROR(INDEX(Forecast_Capex_Input!BJ$12:BJ$286,$X83)
*(INDEX(Forecast_Capex_Input!$H$12:$H$286,$X83)=Repex),0)
*$DE83</f>
        <v>0</v>
      </c>
      <c r="DJ83" s="188" cm="1">
        <f t="array" aca="1" ref="DJ83" ca="1">IFERROR(INDEX(Forecast_Capex_Input!BK$12:BK$286,$X83)
*(INDEX(Forecast_Capex_Input!$H$12:$H$286,$X83)=Repex),0)
*$DE83</f>
        <v>0</v>
      </c>
      <c r="DK83" s="188" cm="1">
        <f t="array" aca="1" ref="DK83" ca="1">IFERROR(INDEX(Forecast_Capex_Input!BL$12:BL$286,$X83)
*(INDEX(Forecast_Capex_Input!$H$12:$H$286,$X83)=Repex),0)
*$DE83</f>
        <v>0</v>
      </c>
      <c r="DL83" s="165"/>
      <c r="DM83" s="188" t="b" cm="1">
        <f t="array" aca="1" ref="DM83" ca="1">OR($G83=Forecast_Capex_Input!$BN$8:$BN$9)</f>
        <v>0</v>
      </c>
      <c r="DN83" s="188" cm="1">
        <f t="array" aca="1" ref="DN83" ca="1">IFERROR(INDEX(Forecast_Capex_Input!BO$12:BO$286,$X83)
*(INDEX(Forecast_Capex_Input!$H$12:$H$286,$X83)=Repex),0)
*$DM83</f>
        <v>0</v>
      </c>
      <c r="DO83" s="188" cm="1">
        <f t="array" aca="1" ref="DO83" ca="1">IFERROR(INDEX(Forecast_Capex_Input!BP$12:BP$286,$X83)
*(INDEX(Forecast_Capex_Input!$H$12:$H$286,$X83)=Repex),0)
*$DM83</f>
        <v>0</v>
      </c>
      <c r="DP83" s="188" cm="1">
        <f t="array" aca="1" ref="DP83" ca="1">IFERROR(INDEX(Forecast_Capex_Input!BQ$12:BQ$286,$X83)
*(INDEX(Forecast_Capex_Input!$H$12:$H$286,$X83)=Repex),0)
*$DM83</f>
        <v>0</v>
      </c>
      <c r="DQ83" s="188" cm="1">
        <f t="array" aca="1" ref="DQ83" ca="1">IFERROR(INDEX(Forecast_Capex_Input!BR$12:BR$286,$X83)
*(INDEX(Forecast_Capex_Input!$H$12:$H$286,$X83)=Repex),0)
*$DM83</f>
        <v>0</v>
      </c>
      <c r="DR83" s="188" cm="1">
        <f t="array" aca="1" ref="DR83" ca="1">IFERROR(INDEX(Forecast_Capex_Input!BS$12:BS$286,$X83)
*(INDEX(Forecast_Capex_Input!$H$12:$H$286,$X83)=Repex),0)
*$DM83</f>
        <v>0</v>
      </c>
      <c r="DS83" s="165"/>
      <c r="DT83" s="188" t="b" cm="1">
        <f t="array" aca="1" ref="DT83" ca="1">OR($G83=Forecast_Capex_Input!$BU$8:$BU$10)</f>
        <v>0</v>
      </c>
      <c r="DU83" s="188" cm="1">
        <f t="array" aca="1" ref="DU83" ca="1">IFERROR(INDEX(Forecast_Capex_Input!BV$12:BV$286,$X83)
*(INDEX(Forecast_Capex_Input!$H$12:$H$286,$X83)=Repex),0)
*$DT83</f>
        <v>0</v>
      </c>
      <c r="DV83" s="188" cm="1">
        <f t="array" aca="1" ref="DV83" ca="1">IFERROR(INDEX(Forecast_Capex_Input!BW$12:BW$286,$X83)
*(INDEX(Forecast_Capex_Input!$H$12:$H$286,$X83)=Repex),0)
*$DT83</f>
        <v>0</v>
      </c>
      <c r="DW83" s="188" cm="1">
        <f t="array" aca="1" ref="DW83" ca="1">IFERROR(INDEX(Forecast_Capex_Input!BX$12:BX$286,$X83)
*(INDEX(Forecast_Capex_Input!$H$12:$H$286,$X83)=Repex),0)
*$DT83</f>
        <v>0</v>
      </c>
      <c r="DX83" s="188" cm="1">
        <f t="array" aca="1" ref="DX83" ca="1">IFERROR(INDEX(Forecast_Capex_Input!BY$12:BY$286,$X83)
*(INDEX(Forecast_Capex_Input!$H$12:$H$286,$X83)=Repex),0)
*$DT83</f>
        <v>0</v>
      </c>
      <c r="DY83" s="188" cm="1">
        <f t="array" aca="1" ref="DY83" ca="1">IFERROR(INDEX(Forecast_Capex_Input!BZ$12:BZ$286,$X83)
*(INDEX(Forecast_Capex_Input!$H$12:$H$286,$X83)=Repex),0)
*$DT83</f>
        <v>0</v>
      </c>
      <c r="DZ83" s="188" cm="1">
        <f t="array" aca="1" ref="DZ83" ca="1">IFERROR(INDEX(Forecast_Capex_Input!CA$12:CA$286,$X83)
*(INDEX(Forecast_Capex_Input!$H$12:$H$286,$X83)=Repex),0)
*$DT83</f>
        <v>0</v>
      </c>
      <c r="EA83" s="188" cm="1">
        <f t="array" aca="1" ref="EA83" ca="1">IFERROR(INDEX(Forecast_Capex_Input!CB$12:CB$286,$X83)
*(INDEX(Forecast_Capex_Input!$H$12:$H$286,$X83)=Repex),0)
*$DT83</f>
        <v>0</v>
      </c>
      <c r="EB83" s="188" cm="1">
        <f t="array" aca="1" ref="EB83" ca="1">IFERROR(INDEX(Forecast_Capex_Input!CC$12:CC$286,$X83)
*(INDEX(Forecast_Capex_Input!$H$12:$H$286,$X83)=Repex),0)
*$DT83</f>
        <v>0</v>
      </c>
      <c r="EC83" s="165"/>
      <c r="ED83" s="226" t="str">
        <f t="shared" si="83"/>
        <v>N/A</v>
      </c>
      <c r="EE83" s="174" t="s">
        <v>15</v>
      </c>
    </row>
    <row r="84" spans="3:135" x14ac:dyDescent="0.2">
      <c r="C84" s="174">
        <f t="shared" si="84"/>
        <v>74</v>
      </c>
      <c r="D84" s="167" t="str" cm="1">
        <f t="array" ref="D84">IFERROR(INDEX(Forecast_Capex_Input!$D$12:$D$286,$X84),NA)</f>
        <v>Line 76/77 Refurbishment</v>
      </c>
      <c r="E84" s="172" t="b" cm="1">
        <f t="array" ref="E84">IF($X84=NA,NA,INDEX(Forecast_Capex_Input!$E$12:$E$286,$X84))</f>
        <v>0</v>
      </c>
      <c r="F84" s="167" t="str" cm="1">
        <f t="array" aca="1" ref="F84" ca="1">IFERROR(INDEX(General!$E$25:$E$26,$Y84),NA)</f>
        <v>Non-Labour</v>
      </c>
      <c r="G84" s="167" t="str" cm="1">
        <f t="array" aca="1" ref="G84" ca="1">IFERROR(INDEX(Forecast_Capex_Input!$AI$11:$BB$11,$AA84),NA)</f>
        <v>Transmission Lines</v>
      </c>
      <c r="H84" s="189" cm="1">
        <f t="array" aca="1" ref="H84" ca="1">IFERROR(INDEX(Forecast_Capex_Input!$AI$12:$BB$286,$X84,$AA84),NA)</f>
        <v>1</v>
      </c>
      <c r="I84" s="199" t="str" cm="1">
        <f t="array" ref="I84">IFERROR(INDEX(Forecast_Capex_Input!$F$12:$F$286,$X84),NA)</f>
        <v>Replacement Expenditure</v>
      </c>
      <c r="J84" s="199" t="str" cm="1">
        <f t="array" ref="J84">IFERROR(INDEX(Forecast_Capex_Input!G$12:G$286,$X84),NA)</f>
        <v>Transmission Lines</v>
      </c>
      <c r="K84" s="199" t="str" cm="1">
        <f t="array" ref="K84">IFERROR(INDEX(Forecast_Capex_Input!H$12:H$286,$X84),NA)</f>
        <v>Repex</v>
      </c>
      <c r="L84" s="199" t="str" cm="1">
        <f t="array" ref="L84">IFERROR(INDEX(Forecast_Capex_Input!I$12:I$286,$X84),NA)</f>
        <v>N/A</v>
      </c>
      <c r="M84" s="199" t="str" cm="1">
        <f t="array" ref="M84">IFERROR(INDEX(Forecast_Capex_Input!J$12:J$286,$X84),NA)</f>
        <v>N/A</v>
      </c>
      <c r="N84" s="199" t="str" cm="1">
        <f t="array" ref="N84">IFERROR(INDEX(Forecast_Capex_Input!K$12:K$286,$X84),NA)</f>
        <v>TL - Transmission towers</v>
      </c>
      <c r="O84" s="199" t="str" cm="1">
        <f t="array" ref="O84">IFERROR(INDEX(Forecast_Capex_Input!L$12:L$286,$X84),NA)</f>
        <v>TL - Safe and Reliable Network</v>
      </c>
      <c r="P84" s="199" t="str" cm="1">
        <f t="array" ref="P84">IFERROR(INDEX(Forecast_Capex_Input!M$12:M$286,$X84),NA)</f>
        <v>N/A</v>
      </c>
      <c r="Q84" s="172" t="str" cm="1">
        <f t="array" ref="Q84">IFERROR(INDEX(Forecast_Capex_Input!N$12:N$286,$X84),NA)</f>
        <v>No</v>
      </c>
      <c r="R84" s="265" cm="1">
        <f t="array" ref="R84">IFERROR(INDEX(Forecast_Capex_Input!O$12:O$286,$X84),0)</f>
        <v>0</v>
      </c>
      <c r="S84" s="172" t="str" cm="1">
        <f t="array" ref="S84">IFERROR(INDEX(Forecast_Capex_Input!P$12:P$286,$X84),0)</f>
        <v>Safety security &amp; reliability</v>
      </c>
      <c r="T84" s="199" t="str" cm="1">
        <f t="array" aca="1" ref="T84" ca="1">IFERROR(INDEX(General!$K$84:$K$103,$AA84),NA)</f>
        <v>Transmission Lines (2018 onwards)</v>
      </c>
      <c r="U84" s="188" cm="1">
        <f t="array" aca="1" ref="U84" ca="1">IFERROR(
IF($F84=General!$E$25,INDEX(Forecast_Capex_Input!S$12:S$286,$X84),
INDEX(Forecast_Capex_Input!T$12:T$286,$X84)),0)</f>
        <v>1</v>
      </c>
      <c r="V84" s="222" t="b">
        <f>IFERROR(INDEX(Overheads!$T$19:$T$26,MATCH($I84,Overheads!$E$19:$E$26,0)),FALSE)</f>
        <v>1</v>
      </c>
      <c r="W84" s="165"/>
      <c r="X84" s="174">
        <f>IFERROR(
IF(MATCH($C84,Forecast_Capex_Input!$CI$12:$CI$286,1)+1&gt;MAX(Forecast_Capex_Input!$C$12:$C$286),NA,
MATCH($C84,Forecast_Capex_Input!$CI$12:$CI$286,1)+1),1)</f>
        <v>30</v>
      </c>
      <c r="Y84" s="174" cm="1">
        <f t="array" aca="1" ref="Y84" ca="1">IFERROR(
IF(X83&lt;&gt;X84,1,
IF(COUNTIF(OFFSET(Y83,0,0,-INDEX(Forecast_Capex_Input!$CG$12:$CG$286,$X84)),Y83)=INDEX(Forecast_Capex_Input!$CG$12:$CG$286,$X84),Y83+1,Y83)),NA)</f>
        <v>2</v>
      </c>
      <c r="Z84" s="174" cm="1">
        <f t="array" ref="Z84">IFERROR($C84-IF($X84=1,1,INDEX(Forecast_Capex_Input!$CI$12:$CI$286,$X84-1))+1,NA)</f>
        <v>2</v>
      </c>
      <c r="AA84" s="174" cm="1">
        <f t="array" aca="1" ref="AA84" ca="1">IFERROR(IF(Y84=1,
INDEX(Forecast_Capex_Input!$AI$10:$BB$10,SMALL(IF(INDEX(Forecast_Capex_Input!$AI$12:$BB$286,$X84,0)&gt;0,COLUMN(Forecast_Capex_Input!$AI$10:$BB$10)-COLUMN(Forecast_Capex_Input!$AI$12)+1),ROWS(OFFSET(AA83,0,0,-$Z84)))),
OFFSET(AA83,-INDEX(Forecast_Capex_Input!$CG$12:$CG$286,$X84)+1,0)),NA)</f>
        <v>1</v>
      </c>
      <c r="AB84" s="174">
        <f t="shared" ca="1" si="53"/>
        <v>2</v>
      </c>
      <c r="AC84" s="222" t="b">
        <f t="shared" si="85"/>
        <v>0</v>
      </c>
      <c r="AD84" s="220" t="b">
        <v>0</v>
      </c>
      <c r="AE84" s="222" t="b">
        <f t="shared" si="54"/>
        <v>1</v>
      </c>
      <c r="AF84" s="165"/>
      <c r="AG84" s="215">
        <v>0</v>
      </c>
      <c r="AH84" s="215">
        <v>0</v>
      </c>
      <c r="AI84" s="215">
        <v>0</v>
      </c>
      <c r="AJ84" s="215">
        <v>0</v>
      </c>
      <c r="AK84" s="215">
        <v>0</v>
      </c>
      <c r="AL84" s="155">
        <v>0</v>
      </c>
      <c r="AM84" s="165"/>
      <c r="AN84" s="215" cm="1">
        <f t="array" aca="1" ref="AN84" ca="1">IFERROR(INDEX(General!O$33:O$34,$AB84)
*AG84,0)</f>
        <v>0</v>
      </c>
      <c r="AO84" s="215" cm="1">
        <f t="array" aca="1" ref="AO84" ca="1">IFERROR(INDEX(General!P$33:P$34,$AB84)
*AH84,0)</f>
        <v>0</v>
      </c>
      <c r="AP84" s="215" cm="1">
        <f t="array" aca="1" ref="AP84" ca="1">IFERROR(INDEX(General!Q$33:Q$34,$AB84)
*AI84,0)</f>
        <v>0</v>
      </c>
      <c r="AQ84" s="215" cm="1">
        <f t="array" aca="1" ref="AQ84" ca="1">IFERROR(INDEX(General!R$33:R$34,$AB84)
*AJ84,0)</f>
        <v>0</v>
      </c>
      <c r="AR84" s="215" cm="1">
        <f t="array" aca="1" ref="AR84" ca="1">IFERROR(INDEX(General!S$33:S$34,$AB84)
*AK84,0)</f>
        <v>0</v>
      </c>
      <c r="AS84" s="155">
        <f t="shared" ca="1" si="86"/>
        <v>0</v>
      </c>
      <c r="AT84" s="165"/>
      <c r="AU84" s="215">
        <f ca="1">IF($AE84=FALSE,AN84*Overheads!$R$24*$V84,
IFERROR(Overheads!$O$49*$V84*AN84,0)
+IFERROR(Overheads!Q$59*$V84*(AN84/Overheads!Q$68),0))</f>
        <v>0</v>
      </c>
      <c r="AV84" s="215">
        <f ca="1">IF($AE84=FALSE,AO84*Overheads!$R$24*$V84,
IFERROR(Overheads!$O$49*$V84*AO84,0)
+IFERROR(Overheads!R$59*$V84*(AO84/Overheads!R$68),0))</f>
        <v>0</v>
      </c>
      <c r="AW84" s="215">
        <f ca="1">IF($AE84=FALSE,AP84*Overheads!$R$24*$V84,
IFERROR(Overheads!$O$49*$V84*AP84,0)
+IFERROR(Overheads!S$59*$V84*(AP84/Overheads!S$68),0))</f>
        <v>0</v>
      </c>
      <c r="AX84" s="215">
        <f ca="1">IF($AE84=FALSE,AQ84*Overheads!$R$24*$V84,
IFERROR(Overheads!$O$49*$V84*AQ84,0)
+IFERROR(Overheads!T$59*$V84*(AQ84/Overheads!T$68),0))</f>
        <v>0</v>
      </c>
      <c r="AY84" s="215">
        <f ca="1">IF($AE84=FALSE,AR84*Overheads!$R$24*$V84,
IFERROR(Overheads!$O$49*$V84*AR84,0)
+IFERROR(Overheads!U$59*$V84*(AR84/Overheads!U$68),0))</f>
        <v>0</v>
      </c>
      <c r="AZ84" s="155">
        <f t="shared" ca="1" si="87"/>
        <v>0</v>
      </c>
      <c r="BA84" s="165"/>
      <c r="BB84" s="215">
        <f ca="1">IF($AE84=FALSE,AN84*Overheads!$S$25,
IFERROR(Overheads!$O$50*AN84,0)
+IFERROR(Overheads!Q$60*(AN84/Overheads!Q$66),0))</f>
        <v>0</v>
      </c>
      <c r="BC84" s="215">
        <f ca="1">IF($AE84=FALSE,AO84*Overheads!$S$25,
IFERROR(Overheads!$O$50*AO84,0)
+IFERROR(Overheads!R$60*(AO84/Overheads!R$66),0))</f>
        <v>0</v>
      </c>
      <c r="BD84" s="215">
        <f ca="1">IF($AE84=FALSE,AP84*Overheads!$S$25,
IFERROR(Overheads!$O$50*AP84,0)
+IFERROR(Overheads!S$60*(AP84/Overheads!S$66),0))</f>
        <v>0</v>
      </c>
      <c r="BE84" s="215">
        <f ca="1">IF($AE84=FALSE,AQ84*Overheads!$S$25,
IFERROR(Overheads!$O$50*AQ84,0)
+IFERROR(Overheads!T$60*(AQ84/Overheads!T$66),0))</f>
        <v>0</v>
      </c>
      <c r="BF84" s="215">
        <f ca="1">IF($AE84=FALSE,AR84*Overheads!$S$25,
IFERROR(Overheads!$O$50*AR84,0)
+IFERROR(Overheads!U$60*(AR84/Overheads!U$66),0))</f>
        <v>0</v>
      </c>
      <c r="BG84" s="155">
        <f t="shared" ca="1" si="88"/>
        <v>0</v>
      </c>
      <c r="BH84" s="165"/>
      <c r="BI84" s="215">
        <f t="shared" ca="1" si="89"/>
        <v>0</v>
      </c>
      <c r="BJ84" s="215">
        <f t="shared" ca="1" si="55"/>
        <v>0</v>
      </c>
      <c r="BK84" s="215">
        <f t="shared" ca="1" si="56"/>
        <v>0</v>
      </c>
      <c r="BL84" s="215">
        <f t="shared" ca="1" si="57"/>
        <v>0</v>
      </c>
      <c r="BM84" s="215">
        <f t="shared" ca="1" si="58"/>
        <v>0</v>
      </c>
      <c r="BN84" s="155">
        <f t="shared" ca="1" si="90"/>
        <v>0</v>
      </c>
      <c r="BO84" s="165"/>
      <c r="BP84" s="187" cm="1">
        <f t="array" ref="BP84">IFERROR(IF($X84=$X83,BP83,INDEX(Forecast_Capex_Input!AC$12:AC$286,$X84)),0)</f>
        <v>0</v>
      </c>
      <c r="BQ84" s="187" cm="1">
        <f t="array" ref="BQ84">IFERROR(IF($X84=$X83,BQ83,INDEX(Forecast_Capex_Input!AD$12:AD$286,$X84)),0)</f>
        <v>0</v>
      </c>
      <c r="BR84" s="187" cm="1">
        <f t="array" ref="BR84">IFERROR(IF($X84=$X83,BR83,INDEX(Forecast_Capex_Input!AE$12:AE$286,$X84)),0)</f>
        <v>0</v>
      </c>
      <c r="BS84" s="187" cm="1">
        <f t="array" ref="BS84">IFERROR(IF($X84=$X83,BS83,INDEX(Forecast_Capex_Input!AF$12:AF$286,$X84)),0)</f>
        <v>0</v>
      </c>
      <c r="BT84" s="187" cm="1">
        <f t="array" ref="BT84">IFERROR(IF($X84=$X83,BT83,INDEX(Forecast_Capex_Input!AG$12:AG$286,$X84)),0)</f>
        <v>0</v>
      </c>
      <c r="BU84" s="165"/>
      <c r="BV84" s="215">
        <f t="shared" si="59"/>
        <v>0</v>
      </c>
      <c r="BW84" s="215">
        <f t="shared" si="60"/>
        <v>0</v>
      </c>
      <c r="BX84" s="215">
        <f t="shared" si="61"/>
        <v>0</v>
      </c>
      <c r="BY84" s="215">
        <f t="shared" si="62"/>
        <v>0</v>
      </c>
      <c r="BZ84" s="215">
        <f t="shared" si="63"/>
        <v>0</v>
      </c>
      <c r="CA84" s="155">
        <f t="shared" si="91"/>
        <v>0</v>
      </c>
      <c r="CB84" s="165"/>
      <c r="CC84" s="215">
        <f t="shared" ca="1" si="64"/>
        <v>0</v>
      </c>
      <c r="CD84" s="215">
        <f t="shared" ca="1" si="65"/>
        <v>0</v>
      </c>
      <c r="CE84" s="215">
        <f t="shared" ca="1" si="66"/>
        <v>0</v>
      </c>
      <c r="CF84" s="215">
        <f t="shared" ca="1" si="67"/>
        <v>0</v>
      </c>
      <c r="CG84" s="215">
        <f t="shared" ca="1" si="68"/>
        <v>0</v>
      </c>
      <c r="CH84" s="155">
        <f t="shared" ca="1" si="92"/>
        <v>0</v>
      </c>
      <c r="CI84" s="165"/>
      <c r="CJ84" s="215">
        <f t="shared" ca="1" si="69"/>
        <v>0</v>
      </c>
      <c r="CK84" s="215">
        <f t="shared" ca="1" si="70"/>
        <v>0</v>
      </c>
      <c r="CL84" s="215">
        <f t="shared" ca="1" si="71"/>
        <v>0</v>
      </c>
      <c r="CM84" s="215">
        <f t="shared" ca="1" si="72"/>
        <v>0</v>
      </c>
      <c r="CN84" s="215">
        <f t="shared" ca="1" si="73"/>
        <v>0</v>
      </c>
      <c r="CO84" s="155">
        <f t="shared" ca="1" si="93"/>
        <v>0</v>
      </c>
      <c r="CP84" s="165"/>
      <c r="CQ84" s="223">
        <f t="shared" ca="1" si="74"/>
        <v>0</v>
      </c>
      <c r="CR84" s="223">
        <f t="shared" ca="1" si="75"/>
        <v>0</v>
      </c>
      <c r="CS84" s="223">
        <f t="shared" ca="1" si="76"/>
        <v>0</v>
      </c>
      <c r="CT84" s="223">
        <f t="shared" ca="1" si="77"/>
        <v>0</v>
      </c>
      <c r="CU84" s="223">
        <f t="shared" ca="1" si="78"/>
        <v>0</v>
      </c>
      <c r="CV84" s="155">
        <f t="shared" ca="1" si="94"/>
        <v>0</v>
      </c>
      <c r="CW84" s="165"/>
      <c r="CX84" s="215">
        <f t="shared" ca="1" si="95"/>
        <v>0</v>
      </c>
      <c r="CY84" s="215">
        <f t="shared" ca="1" si="79"/>
        <v>0</v>
      </c>
      <c r="CZ84" s="215">
        <f t="shared" ca="1" si="80"/>
        <v>0</v>
      </c>
      <c r="DA84" s="215">
        <f t="shared" ca="1" si="81"/>
        <v>0</v>
      </c>
      <c r="DB84" s="215">
        <f t="shared" ca="1" si="82"/>
        <v>0</v>
      </c>
      <c r="DC84" s="155">
        <f t="shared" ca="1" si="96"/>
        <v>0</v>
      </c>
      <c r="DD84" s="165"/>
      <c r="DE84" s="188" t="b" cm="1">
        <f t="array" aca="1" ref="DE84" ca="1">OR($G84=Forecast_Capex_Input!$BF$8:$BF$10)</f>
        <v>1</v>
      </c>
      <c r="DF84" s="188" cm="1">
        <f t="array" aca="1" ref="DF84" ca="1">IFERROR(INDEX(Forecast_Capex_Input!BG$12:BG$286,$X84)
*(INDEX(Forecast_Capex_Input!$H$12:$H$286,$X84)=Repex),0)
*$DE84</f>
        <v>0</v>
      </c>
      <c r="DG84" s="188" cm="1">
        <f t="array" aca="1" ref="DG84" ca="1">IFERROR(INDEX(Forecast_Capex_Input!BH$12:BH$286,$X84)
*(INDEX(Forecast_Capex_Input!$H$12:$H$286,$X84)=Repex),0)
*$DE84</f>
        <v>0.4</v>
      </c>
      <c r="DH84" s="188" cm="1">
        <f t="array" aca="1" ref="DH84" ca="1">IFERROR(INDEX(Forecast_Capex_Input!BI$12:BI$286,$X84)
*(INDEX(Forecast_Capex_Input!$H$12:$H$286,$X84)=Repex),0)
*$DE84</f>
        <v>0.6</v>
      </c>
      <c r="DI84" s="188" cm="1">
        <f t="array" aca="1" ref="DI84" ca="1">IFERROR(INDEX(Forecast_Capex_Input!BJ$12:BJ$286,$X84)
*(INDEX(Forecast_Capex_Input!$H$12:$H$286,$X84)=Repex),0)
*$DE84</f>
        <v>0</v>
      </c>
      <c r="DJ84" s="188" cm="1">
        <f t="array" aca="1" ref="DJ84" ca="1">IFERROR(INDEX(Forecast_Capex_Input!BK$12:BK$286,$X84)
*(INDEX(Forecast_Capex_Input!$H$12:$H$286,$X84)=Repex),0)
*$DE84</f>
        <v>0</v>
      </c>
      <c r="DK84" s="188" cm="1">
        <f t="array" aca="1" ref="DK84" ca="1">IFERROR(INDEX(Forecast_Capex_Input!BL$12:BL$286,$X84)
*(INDEX(Forecast_Capex_Input!$H$12:$H$286,$X84)=Repex),0)
*$DE84</f>
        <v>0</v>
      </c>
      <c r="DL84" s="165"/>
      <c r="DM84" s="188" t="b" cm="1">
        <f t="array" aca="1" ref="DM84" ca="1">OR($G84=Forecast_Capex_Input!$BN$8:$BN$9)</f>
        <v>0</v>
      </c>
      <c r="DN84" s="188" cm="1">
        <f t="array" aca="1" ref="DN84" ca="1">IFERROR(INDEX(Forecast_Capex_Input!BO$12:BO$286,$X84)
*(INDEX(Forecast_Capex_Input!$H$12:$H$286,$X84)=Repex),0)
*$DM84</f>
        <v>0</v>
      </c>
      <c r="DO84" s="188" cm="1">
        <f t="array" aca="1" ref="DO84" ca="1">IFERROR(INDEX(Forecast_Capex_Input!BP$12:BP$286,$X84)
*(INDEX(Forecast_Capex_Input!$H$12:$H$286,$X84)=Repex),0)
*$DM84</f>
        <v>0</v>
      </c>
      <c r="DP84" s="188" cm="1">
        <f t="array" aca="1" ref="DP84" ca="1">IFERROR(INDEX(Forecast_Capex_Input!BQ$12:BQ$286,$X84)
*(INDEX(Forecast_Capex_Input!$H$12:$H$286,$X84)=Repex),0)
*$DM84</f>
        <v>0</v>
      </c>
      <c r="DQ84" s="188" cm="1">
        <f t="array" aca="1" ref="DQ84" ca="1">IFERROR(INDEX(Forecast_Capex_Input!BR$12:BR$286,$X84)
*(INDEX(Forecast_Capex_Input!$H$12:$H$286,$X84)=Repex),0)
*$DM84</f>
        <v>0</v>
      </c>
      <c r="DR84" s="188" cm="1">
        <f t="array" aca="1" ref="DR84" ca="1">IFERROR(INDEX(Forecast_Capex_Input!BS$12:BS$286,$X84)
*(INDEX(Forecast_Capex_Input!$H$12:$H$286,$X84)=Repex),0)
*$DM84</f>
        <v>0</v>
      </c>
      <c r="DS84" s="165"/>
      <c r="DT84" s="188" t="b" cm="1">
        <f t="array" aca="1" ref="DT84" ca="1">OR($G84=Forecast_Capex_Input!$BU$8:$BU$10)</f>
        <v>0</v>
      </c>
      <c r="DU84" s="188" cm="1">
        <f t="array" aca="1" ref="DU84" ca="1">IFERROR(INDEX(Forecast_Capex_Input!BV$12:BV$286,$X84)
*(INDEX(Forecast_Capex_Input!$H$12:$H$286,$X84)=Repex),0)
*$DT84</f>
        <v>0</v>
      </c>
      <c r="DV84" s="188" cm="1">
        <f t="array" aca="1" ref="DV84" ca="1">IFERROR(INDEX(Forecast_Capex_Input!BW$12:BW$286,$X84)
*(INDEX(Forecast_Capex_Input!$H$12:$H$286,$X84)=Repex),0)
*$DT84</f>
        <v>0</v>
      </c>
      <c r="DW84" s="188" cm="1">
        <f t="array" aca="1" ref="DW84" ca="1">IFERROR(INDEX(Forecast_Capex_Input!BX$12:BX$286,$X84)
*(INDEX(Forecast_Capex_Input!$H$12:$H$286,$X84)=Repex),0)
*$DT84</f>
        <v>0</v>
      </c>
      <c r="DX84" s="188" cm="1">
        <f t="array" aca="1" ref="DX84" ca="1">IFERROR(INDEX(Forecast_Capex_Input!BY$12:BY$286,$X84)
*(INDEX(Forecast_Capex_Input!$H$12:$H$286,$X84)=Repex),0)
*$DT84</f>
        <v>0</v>
      </c>
      <c r="DY84" s="188" cm="1">
        <f t="array" aca="1" ref="DY84" ca="1">IFERROR(INDEX(Forecast_Capex_Input!BZ$12:BZ$286,$X84)
*(INDEX(Forecast_Capex_Input!$H$12:$H$286,$X84)=Repex),0)
*$DT84</f>
        <v>0</v>
      </c>
      <c r="DZ84" s="188" cm="1">
        <f t="array" aca="1" ref="DZ84" ca="1">IFERROR(INDEX(Forecast_Capex_Input!CA$12:CA$286,$X84)
*(INDEX(Forecast_Capex_Input!$H$12:$H$286,$X84)=Repex),0)
*$DT84</f>
        <v>0</v>
      </c>
      <c r="EA84" s="188" cm="1">
        <f t="array" aca="1" ref="EA84" ca="1">IFERROR(INDEX(Forecast_Capex_Input!CB$12:CB$286,$X84)
*(INDEX(Forecast_Capex_Input!$H$12:$H$286,$X84)=Repex),0)
*$DT84</f>
        <v>0</v>
      </c>
      <c r="EB84" s="188" cm="1">
        <f t="array" aca="1" ref="EB84" ca="1">IFERROR(INDEX(Forecast_Capex_Input!CC$12:CC$286,$X84)
*(INDEX(Forecast_Capex_Input!$H$12:$H$286,$X84)=Repex),0)
*$DT84</f>
        <v>0</v>
      </c>
      <c r="EC84" s="165"/>
      <c r="ED84" s="226" t="str">
        <f t="shared" si="83"/>
        <v>N/A</v>
      </c>
      <c r="EE84" s="174" t="s">
        <v>15</v>
      </c>
    </row>
    <row r="85" spans="3:135" x14ac:dyDescent="0.2">
      <c r="C85" s="174">
        <f t="shared" si="84"/>
        <v>75</v>
      </c>
      <c r="D85" s="167" t="str" cm="1">
        <f t="array" ref="D85">IFERROR(INDEX(Forecast_Capex_Input!$D$12:$D$286,$X85),NA)</f>
        <v>Line 76/78 Refurbishment</v>
      </c>
      <c r="E85" s="172" t="b" cm="1">
        <f t="array" ref="E85">IF($X85=NA,NA,INDEX(Forecast_Capex_Input!$E$12:$E$286,$X85))</f>
        <v>1</v>
      </c>
      <c r="F85" s="167" t="str" cm="1">
        <f t="array" aca="1" ref="F85" ca="1">IFERROR(INDEX(General!$E$25:$E$26,$Y85),NA)</f>
        <v>Labour</v>
      </c>
      <c r="G85" s="167" t="str" cm="1">
        <f t="array" aca="1" ref="G85" ca="1">IFERROR(INDEX(Forecast_Capex_Input!$AI$11:$BB$11,$AA85),NA)</f>
        <v>Transmission Lines</v>
      </c>
      <c r="H85" s="189" cm="1">
        <f t="array" aca="1" ref="H85" ca="1">IFERROR(INDEX(Forecast_Capex_Input!$AI$12:$BB$286,$X85,$AA85),NA)</f>
        <v>0.99999999999999989</v>
      </c>
      <c r="I85" s="199" t="str" cm="1">
        <f t="array" ref="I85">IFERROR(INDEX(Forecast_Capex_Input!$F$12:$F$286,$X85),NA)</f>
        <v>Replacement Expenditure</v>
      </c>
      <c r="J85" s="199" t="str" cm="1">
        <f t="array" ref="J85">IFERROR(INDEX(Forecast_Capex_Input!G$12:G$286,$X85),NA)</f>
        <v>Transmission Lines</v>
      </c>
      <c r="K85" s="199" t="str" cm="1">
        <f t="array" ref="K85">IFERROR(INDEX(Forecast_Capex_Input!H$12:H$286,$X85),NA)</f>
        <v>Repex</v>
      </c>
      <c r="L85" s="199" t="str" cm="1">
        <f t="array" ref="L85">IFERROR(INDEX(Forecast_Capex_Input!I$12:I$286,$X85),NA)</f>
        <v>N/A</v>
      </c>
      <c r="M85" s="199" t="str" cm="1">
        <f t="array" ref="M85">IFERROR(INDEX(Forecast_Capex_Input!J$12:J$286,$X85),NA)</f>
        <v>N/A</v>
      </c>
      <c r="N85" s="199" t="str" cm="1">
        <f t="array" ref="N85">IFERROR(INDEX(Forecast_Capex_Input!K$12:K$286,$X85),NA)</f>
        <v>TL - Transmission towers</v>
      </c>
      <c r="O85" s="199" t="str" cm="1">
        <f t="array" ref="O85">IFERROR(INDEX(Forecast_Capex_Input!L$12:L$286,$X85),NA)</f>
        <v>TL - Safe and Reliable Network</v>
      </c>
      <c r="P85" s="199" t="str" cm="1">
        <f t="array" ref="P85">IFERROR(INDEX(Forecast_Capex_Input!M$12:M$286,$X85),NA)</f>
        <v>N/A</v>
      </c>
      <c r="Q85" s="172" t="str" cm="1">
        <f t="array" ref="Q85">IFERROR(INDEX(Forecast_Capex_Input!N$12:N$286,$X85),NA)</f>
        <v>No</v>
      </c>
      <c r="R85" s="265" cm="1">
        <f t="array" ref="R85">IFERROR(INDEX(Forecast_Capex_Input!O$12:O$286,$X85),0)</f>
        <v>0</v>
      </c>
      <c r="S85" s="172" t="str" cm="1">
        <f t="array" ref="S85">IFERROR(INDEX(Forecast_Capex_Input!P$12:P$286,$X85),0)</f>
        <v>Safety security &amp; reliability</v>
      </c>
      <c r="T85" s="199" t="str" cm="1">
        <f t="array" aca="1" ref="T85" ca="1">IFERROR(INDEX(General!$K$84:$K$103,$AA85),NA)</f>
        <v>Transmission Lines (2018 onwards)</v>
      </c>
      <c r="U85" s="188" cm="1">
        <f t="array" aca="1" ref="U85" ca="1">IFERROR(
IF($F85=General!$E$25,INDEX(Forecast_Capex_Input!S$12:S$286,$X85),
INDEX(Forecast_Capex_Input!T$12:T$286,$X85)),0)</f>
        <v>0.12376074611064487</v>
      </c>
      <c r="V85" s="222" t="b">
        <f>IFERROR(INDEX(Overheads!$T$19:$T$26,MATCH($I85,Overheads!$E$19:$E$26,0)),FALSE)</f>
        <v>1</v>
      </c>
      <c r="W85" s="165"/>
      <c r="X85" s="174">
        <f>IFERROR(
IF(MATCH($C85,Forecast_Capex_Input!$CI$12:$CI$286,1)+1&gt;MAX(Forecast_Capex_Input!$C$12:$C$286),NA,
MATCH($C85,Forecast_Capex_Input!$CI$12:$CI$286,1)+1),1)</f>
        <v>31</v>
      </c>
      <c r="Y85" s="174" cm="1">
        <f t="array" aca="1" ref="Y85" ca="1">IFERROR(
IF(X84&lt;&gt;X85,1,
IF(COUNTIF(OFFSET(Y84,0,0,-INDEX(Forecast_Capex_Input!$CG$12:$CG$286,$X85)),Y84)=INDEX(Forecast_Capex_Input!$CG$12:$CG$286,$X85),Y84+1,Y84)),NA)</f>
        <v>1</v>
      </c>
      <c r="Z85" s="174" cm="1">
        <f t="array" ref="Z85">IFERROR($C85-IF($X85=1,1,INDEX(Forecast_Capex_Input!$CI$12:$CI$286,$X85-1))+1,NA)</f>
        <v>1</v>
      </c>
      <c r="AA85" s="174" cm="1">
        <f t="array" aca="1" ref="AA85" ca="1">IFERROR(IF(Y85=1,
INDEX(Forecast_Capex_Input!$AI$10:$BB$10,SMALL(IF(INDEX(Forecast_Capex_Input!$AI$12:$BB$286,$X85,0)&gt;0,COLUMN(Forecast_Capex_Input!$AI$10:$BB$10)-COLUMN(Forecast_Capex_Input!$AI$12)+1),ROWS(OFFSET(AA84,0,0,-$Z85)))),
OFFSET(AA84,-INDEX(Forecast_Capex_Input!$CG$12:$CG$286,$X85)+1,0)),NA)</f>
        <v>1</v>
      </c>
      <c r="AB85" s="174">
        <f t="shared" ca="1" si="53"/>
        <v>1</v>
      </c>
      <c r="AC85" s="222" t="b">
        <f t="shared" si="85"/>
        <v>0</v>
      </c>
      <c r="AD85" s="220" t="b">
        <v>0</v>
      </c>
      <c r="AE85" s="222" t="b">
        <f t="shared" si="54"/>
        <v>1</v>
      </c>
      <c r="AF85" s="165"/>
      <c r="AG85" s="215">
        <v>0.40381896231793329</v>
      </c>
      <c r="AH85" s="215">
        <v>0</v>
      </c>
      <c r="AI85" s="215">
        <v>0</v>
      </c>
      <c r="AJ85" s="215">
        <v>0</v>
      </c>
      <c r="AK85" s="215">
        <v>0</v>
      </c>
      <c r="AL85" s="155">
        <v>0.40381896231793329</v>
      </c>
      <c r="AM85" s="165"/>
      <c r="AN85" s="215" cm="1">
        <f t="array" aca="1" ref="AN85" ca="1">IFERROR(INDEX(General!O$33:O$34,$AB85)
*AG85,0)</f>
        <v>0.40316423667648343</v>
      </c>
      <c r="AO85" s="215" cm="1">
        <f t="array" aca="1" ref="AO85" ca="1">IFERROR(INDEX(General!P$33:P$34,$AB85)
*AH85,0)</f>
        <v>0</v>
      </c>
      <c r="AP85" s="215" cm="1">
        <f t="array" aca="1" ref="AP85" ca="1">IFERROR(INDEX(General!Q$33:Q$34,$AB85)
*AI85,0)</f>
        <v>0</v>
      </c>
      <c r="AQ85" s="215" cm="1">
        <f t="array" aca="1" ref="AQ85" ca="1">IFERROR(INDEX(General!R$33:R$34,$AB85)
*AJ85,0)</f>
        <v>0</v>
      </c>
      <c r="AR85" s="215" cm="1">
        <f t="array" aca="1" ref="AR85" ca="1">IFERROR(INDEX(General!S$33:S$34,$AB85)
*AK85,0)</f>
        <v>0</v>
      </c>
      <c r="AS85" s="155">
        <f t="shared" ca="1" si="86"/>
        <v>0.40316423667648343</v>
      </c>
      <c r="AT85" s="165"/>
      <c r="AU85" s="215">
        <f ca="1">IF($AE85=FALSE,AN85*Overheads!$R$24*$V85,
IFERROR(Overheads!$O$49*$V85*AN85,0)
+IFERROR(Overheads!Q$59*$V85*(AN85/Overheads!Q$68),0))</f>
        <v>5.6469761408115562E-2</v>
      </c>
      <c r="AV85" s="215">
        <f ca="1">IF($AE85=FALSE,AO85*Overheads!$R$24*$V85,
IFERROR(Overheads!$O$49*$V85*AO85,0)
+IFERROR(Overheads!R$59*$V85*(AO85/Overheads!R$68),0))</f>
        <v>0</v>
      </c>
      <c r="AW85" s="215">
        <f ca="1">IF($AE85=FALSE,AP85*Overheads!$R$24*$V85,
IFERROR(Overheads!$O$49*$V85*AP85,0)
+IFERROR(Overheads!S$59*$V85*(AP85/Overheads!S$68),0))</f>
        <v>0</v>
      </c>
      <c r="AX85" s="215">
        <f ca="1">IF($AE85=FALSE,AQ85*Overheads!$R$24*$V85,
IFERROR(Overheads!$O$49*$V85*AQ85,0)
+IFERROR(Overheads!T$59*$V85*(AQ85/Overheads!T$68),0))</f>
        <v>0</v>
      </c>
      <c r="AY85" s="215">
        <f ca="1">IF($AE85=FALSE,AR85*Overheads!$R$24*$V85,
IFERROR(Overheads!$O$49*$V85*AR85,0)
+IFERROR(Overheads!U$59*$V85*(AR85/Overheads!U$68),0))</f>
        <v>0</v>
      </c>
      <c r="AZ85" s="155">
        <f t="shared" ca="1" si="87"/>
        <v>5.6469761408115562E-2</v>
      </c>
      <c r="BA85" s="165"/>
      <c r="BB85" s="215">
        <f ca="1">IF($AE85=FALSE,AN85*Overheads!$S$25,
IFERROR(Overheads!$O$50*AN85,0)
+IFERROR(Overheads!Q$60*(AN85/Overheads!Q$66),0))</f>
        <v>7.5790074908442719E-3</v>
      </c>
      <c r="BC85" s="215">
        <f ca="1">IF($AE85=FALSE,AO85*Overheads!$S$25,
IFERROR(Overheads!$O$50*AO85,0)
+IFERROR(Overheads!R$60*(AO85/Overheads!R$66),0))</f>
        <v>0</v>
      </c>
      <c r="BD85" s="215">
        <f ca="1">IF($AE85=FALSE,AP85*Overheads!$S$25,
IFERROR(Overheads!$O$50*AP85,0)
+IFERROR(Overheads!S$60*(AP85/Overheads!S$66),0))</f>
        <v>0</v>
      </c>
      <c r="BE85" s="215">
        <f ca="1">IF($AE85=FALSE,AQ85*Overheads!$S$25,
IFERROR(Overheads!$O$50*AQ85,0)
+IFERROR(Overheads!T$60*(AQ85/Overheads!T$66),0))</f>
        <v>0</v>
      </c>
      <c r="BF85" s="215">
        <f ca="1">IF($AE85=FALSE,AR85*Overheads!$S$25,
IFERROR(Overheads!$O$50*AR85,0)
+IFERROR(Overheads!U$60*(AR85/Overheads!U$66),0))</f>
        <v>0</v>
      </c>
      <c r="BG85" s="155">
        <f t="shared" ca="1" si="88"/>
        <v>7.5790074908442719E-3</v>
      </c>
      <c r="BH85" s="165"/>
      <c r="BI85" s="215">
        <f t="shared" ca="1" si="89"/>
        <v>0.46721300557544326</v>
      </c>
      <c r="BJ85" s="215">
        <f t="shared" ca="1" si="55"/>
        <v>0</v>
      </c>
      <c r="BK85" s="215">
        <f t="shared" ca="1" si="56"/>
        <v>0</v>
      </c>
      <c r="BL85" s="215">
        <f t="shared" ca="1" si="57"/>
        <v>0</v>
      </c>
      <c r="BM85" s="215">
        <f t="shared" ca="1" si="58"/>
        <v>0</v>
      </c>
      <c r="BN85" s="155">
        <f t="shared" ca="1" si="90"/>
        <v>0.46721300557544326</v>
      </c>
      <c r="BO85" s="165"/>
      <c r="BP85" s="187" cm="1">
        <f t="array" ref="BP85">IFERROR(IF($X85=$X84,BP84,INDEX(Forecast_Capex_Input!AC$12:AC$286,$X85)),0)</f>
        <v>1</v>
      </c>
      <c r="BQ85" s="187" cm="1">
        <f t="array" ref="BQ85">IFERROR(IF($X85=$X84,BQ84,INDEX(Forecast_Capex_Input!AD$12:AD$286,$X85)),0)</f>
        <v>0</v>
      </c>
      <c r="BR85" s="187" cm="1">
        <f t="array" ref="BR85">IFERROR(IF($X85=$X84,BR84,INDEX(Forecast_Capex_Input!AE$12:AE$286,$X85)),0)</f>
        <v>0</v>
      </c>
      <c r="BS85" s="187" cm="1">
        <f t="array" ref="BS85">IFERROR(IF($X85=$X84,BS84,INDEX(Forecast_Capex_Input!AF$12:AF$286,$X85)),0)</f>
        <v>0</v>
      </c>
      <c r="BT85" s="187" cm="1">
        <f t="array" ref="BT85">IFERROR(IF($X85=$X84,BT84,INDEX(Forecast_Capex_Input!AG$12:AG$286,$X85)),0)</f>
        <v>0</v>
      </c>
      <c r="BU85" s="165"/>
      <c r="BV85" s="215">
        <f t="shared" si="59"/>
        <v>0.40381896231793329</v>
      </c>
      <c r="BW85" s="215">
        <f t="shared" si="60"/>
        <v>0</v>
      </c>
      <c r="BX85" s="215">
        <f t="shared" si="61"/>
        <v>0</v>
      </c>
      <c r="BY85" s="215">
        <f t="shared" si="62"/>
        <v>0</v>
      </c>
      <c r="BZ85" s="215">
        <f t="shared" si="63"/>
        <v>0</v>
      </c>
      <c r="CA85" s="155">
        <f t="shared" si="91"/>
        <v>0.40381896231793329</v>
      </c>
      <c r="CB85" s="165"/>
      <c r="CC85" s="215">
        <f t="shared" ca="1" si="64"/>
        <v>0.40316423667648343</v>
      </c>
      <c r="CD85" s="215">
        <f t="shared" ca="1" si="65"/>
        <v>0</v>
      </c>
      <c r="CE85" s="215">
        <f t="shared" ca="1" si="66"/>
        <v>0</v>
      </c>
      <c r="CF85" s="215">
        <f t="shared" ca="1" si="67"/>
        <v>0</v>
      </c>
      <c r="CG85" s="215">
        <f t="shared" ca="1" si="68"/>
        <v>0</v>
      </c>
      <c r="CH85" s="155">
        <f t="shared" ca="1" si="92"/>
        <v>0.40316423667648343</v>
      </c>
      <c r="CI85" s="165"/>
      <c r="CJ85" s="215">
        <f t="shared" ca="1" si="69"/>
        <v>5.6469761408115562E-2</v>
      </c>
      <c r="CK85" s="215">
        <f t="shared" ca="1" si="70"/>
        <v>0</v>
      </c>
      <c r="CL85" s="215">
        <f t="shared" ca="1" si="71"/>
        <v>0</v>
      </c>
      <c r="CM85" s="215">
        <f t="shared" ca="1" si="72"/>
        <v>0</v>
      </c>
      <c r="CN85" s="215">
        <f t="shared" ca="1" si="73"/>
        <v>0</v>
      </c>
      <c r="CO85" s="155">
        <f t="shared" ca="1" si="93"/>
        <v>5.6469761408115562E-2</v>
      </c>
      <c r="CP85" s="165"/>
      <c r="CQ85" s="223">
        <f t="shared" ca="1" si="74"/>
        <v>7.5790074908442719E-3</v>
      </c>
      <c r="CR85" s="223">
        <f t="shared" ca="1" si="75"/>
        <v>0</v>
      </c>
      <c r="CS85" s="223">
        <f t="shared" ca="1" si="76"/>
        <v>0</v>
      </c>
      <c r="CT85" s="223">
        <f t="shared" ca="1" si="77"/>
        <v>0</v>
      </c>
      <c r="CU85" s="223">
        <f t="shared" ca="1" si="78"/>
        <v>0</v>
      </c>
      <c r="CV85" s="155">
        <f t="shared" ca="1" si="94"/>
        <v>7.5790074908442719E-3</v>
      </c>
      <c r="CW85" s="165"/>
      <c r="CX85" s="215">
        <f t="shared" ca="1" si="95"/>
        <v>0.46721300557544326</v>
      </c>
      <c r="CY85" s="215">
        <f t="shared" ca="1" si="79"/>
        <v>0</v>
      </c>
      <c r="CZ85" s="215">
        <f t="shared" ca="1" si="80"/>
        <v>0</v>
      </c>
      <c r="DA85" s="215">
        <f t="shared" ca="1" si="81"/>
        <v>0</v>
      </c>
      <c r="DB85" s="215">
        <f t="shared" ca="1" si="82"/>
        <v>0</v>
      </c>
      <c r="DC85" s="155">
        <f t="shared" ca="1" si="96"/>
        <v>0.46721300557544326</v>
      </c>
      <c r="DD85" s="165"/>
      <c r="DE85" s="188" t="b" cm="1">
        <f t="array" aca="1" ref="DE85" ca="1">OR($G85=Forecast_Capex_Input!$BF$8:$BF$10)</f>
        <v>1</v>
      </c>
      <c r="DF85" s="188" cm="1">
        <f t="array" aca="1" ref="DF85" ca="1">IFERROR(INDEX(Forecast_Capex_Input!BG$12:BG$286,$X85)
*(INDEX(Forecast_Capex_Input!$H$12:$H$286,$X85)=Repex),0)
*$DE85</f>
        <v>0</v>
      </c>
      <c r="DG85" s="188" cm="1">
        <f t="array" aca="1" ref="DG85" ca="1">IFERROR(INDEX(Forecast_Capex_Input!BH$12:BH$286,$X85)
*(INDEX(Forecast_Capex_Input!$H$12:$H$286,$X85)=Repex),0)
*$DE85</f>
        <v>9.2501438442843656E-2</v>
      </c>
      <c r="DH85" s="188" cm="1">
        <f t="array" aca="1" ref="DH85" ca="1">IFERROR(INDEX(Forecast_Capex_Input!BI$12:BI$286,$X85)
*(INDEX(Forecast_Capex_Input!$H$12:$H$286,$X85)=Repex),0)
*$DE85</f>
        <v>0.75218576952593452</v>
      </c>
      <c r="DI85" s="188" cm="1">
        <f t="array" aca="1" ref="DI85" ca="1">IFERROR(INDEX(Forecast_Capex_Input!BJ$12:BJ$286,$X85)
*(INDEX(Forecast_Capex_Input!$H$12:$H$286,$X85)=Repex),0)
*$DE85</f>
        <v>0.15531279203122184</v>
      </c>
      <c r="DJ85" s="188" cm="1">
        <f t="array" aca="1" ref="DJ85" ca="1">IFERROR(INDEX(Forecast_Capex_Input!BK$12:BK$286,$X85)
*(INDEX(Forecast_Capex_Input!$H$12:$H$286,$X85)=Repex),0)
*$DE85</f>
        <v>0</v>
      </c>
      <c r="DK85" s="188" cm="1">
        <f t="array" aca="1" ref="DK85" ca="1">IFERROR(INDEX(Forecast_Capex_Input!BL$12:BL$286,$X85)
*(INDEX(Forecast_Capex_Input!$H$12:$H$286,$X85)=Repex),0)
*$DE85</f>
        <v>0</v>
      </c>
      <c r="DL85" s="165"/>
      <c r="DM85" s="188" t="b" cm="1">
        <f t="array" aca="1" ref="DM85" ca="1">OR($G85=Forecast_Capex_Input!$BN$8:$BN$9)</f>
        <v>0</v>
      </c>
      <c r="DN85" s="188" cm="1">
        <f t="array" aca="1" ref="DN85" ca="1">IFERROR(INDEX(Forecast_Capex_Input!BO$12:BO$286,$X85)
*(INDEX(Forecast_Capex_Input!$H$12:$H$286,$X85)=Repex),0)
*$DM85</f>
        <v>0</v>
      </c>
      <c r="DO85" s="188" cm="1">
        <f t="array" aca="1" ref="DO85" ca="1">IFERROR(INDEX(Forecast_Capex_Input!BP$12:BP$286,$X85)
*(INDEX(Forecast_Capex_Input!$H$12:$H$286,$X85)=Repex),0)
*$DM85</f>
        <v>0</v>
      </c>
      <c r="DP85" s="188" cm="1">
        <f t="array" aca="1" ref="DP85" ca="1">IFERROR(INDEX(Forecast_Capex_Input!BQ$12:BQ$286,$X85)
*(INDEX(Forecast_Capex_Input!$H$12:$H$286,$X85)=Repex),0)
*$DM85</f>
        <v>0</v>
      </c>
      <c r="DQ85" s="188" cm="1">
        <f t="array" aca="1" ref="DQ85" ca="1">IFERROR(INDEX(Forecast_Capex_Input!BR$12:BR$286,$X85)
*(INDEX(Forecast_Capex_Input!$H$12:$H$286,$X85)=Repex),0)
*$DM85</f>
        <v>0</v>
      </c>
      <c r="DR85" s="188" cm="1">
        <f t="array" aca="1" ref="DR85" ca="1">IFERROR(INDEX(Forecast_Capex_Input!BS$12:BS$286,$X85)
*(INDEX(Forecast_Capex_Input!$H$12:$H$286,$X85)=Repex),0)
*$DM85</f>
        <v>0</v>
      </c>
      <c r="DS85" s="165"/>
      <c r="DT85" s="188" t="b" cm="1">
        <f t="array" aca="1" ref="DT85" ca="1">OR($G85=Forecast_Capex_Input!$BU$8:$BU$10)</f>
        <v>0</v>
      </c>
      <c r="DU85" s="188" cm="1">
        <f t="array" aca="1" ref="DU85" ca="1">IFERROR(INDEX(Forecast_Capex_Input!BV$12:BV$286,$X85)
*(INDEX(Forecast_Capex_Input!$H$12:$H$286,$X85)=Repex),0)
*$DT85</f>
        <v>0</v>
      </c>
      <c r="DV85" s="188" cm="1">
        <f t="array" aca="1" ref="DV85" ca="1">IFERROR(INDEX(Forecast_Capex_Input!BW$12:BW$286,$X85)
*(INDEX(Forecast_Capex_Input!$H$12:$H$286,$X85)=Repex),0)
*$DT85</f>
        <v>0</v>
      </c>
      <c r="DW85" s="188" cm="1">
        <f t="array" aca="1" ref="DW85" ca="1">IFERROR(INDEX(Forecast_Capex_Input!BX$12:BX$286,$X85)
*(INDEX(Forecast_Capex_Input!$H$12:$H$286,$X85)=Repex),0)
*$DT85</f>
        <v>0</v>
      </c>
      <c r="DX85" s="188" cm="1">
        <f t="array" aca="1" ref="DX85" ca="1">IFERROR(INDEX(Forecast_Capex_Input!BY$12:BY$286,$X85)
*(INDEX(Forecast_Capex_Input!$H$12:$H$286,$X85)=Repex),0)
*$DT85</f>
        <v>0</v>
      </c>
      <c r="DY85" s="188" cm="1">
        <f t="array" aca="1" ref="DY85" ca="1">IFERROR(INDEX(Forecast_Capex_Input!BZ$12:BZ$286,$X85)
*(INDEX(Forecast_Capex_Input!$H$12:$H$286,$X85)=Repex),0)
*$DT85</f>
        <v>0</v>
      </c>
      <c r="DZ85" s="188" cm="1">
        <f t="array" aca="1" ref="DZ85" ca="1">IFERROR(INDEX(Forecast_Capex_Input!CA$12:CA$286,$X85)
*(INDEX(Forecast_Capex_Input!$H$12:$H$286,$X85)=Repex),0)
*$DT85</f>
        <v>0</v>
      </c>
      <c r="EA85" s="188" cm="1">
        <f t="array" aca="1" ref="EA85" ca="1">IFERROR(INDEX(Forecast_Capex_Input!CB$12:CB$286,$X85)
*(INDEX(Forecast_Capex_Input!$H$12:$H$286,$X85)=Repex),0)
*$DT85</f>
        <v>0</v>
      </c>
      <c r="EB85" s="188" cm="1">
        <f t="array" aca="1" ref="EB85" ca="1">IFERROR(INDEX(Forecast_Capex_Input!CC$12:CC$286,$X85)
*(INDEX(Forecast_Capex_Input!$H$12:$H$286,$X85)=Repex),0)
*$DT85</f>
        <v>0</v>
      </c>
      <c r="EC85" s="165"/>
      <c r="ED85" s="226" t="str">
        <f t="shared" si="83"/>
        <v>N/A</v>
      </c>
      <c r="EE85" s="174" t="s">
        <v>15</v>
      </c>
    </row>
    <row r="86" spans="3:135" x14ac:dyDescent="0.2">
      <c r="C86" s="174">
        <f t="shared" si="84"/>
        <v>76</v>
      </c>
      <c r="D86" s="167" t="str" cm="1">
        <f t="array" ref="D86">IFERROR(INDEX(Forecast_Capex_Input!$D$12:$D$286,$X86),NA)</f>
        <v>Line 76/78 Refurbishment</v>
      </c>
      <c r="E86" s="172" t="b" cm="1">
        <f t="array" ref="E86">IF($X86=NA,NA,INDEX(Forecast_Capex_Input!$E$12:$E$286,$X86))</f>
        <v>1</v>
      </c>
      <c r="F86" s="167" t="str" cm="1">
        <f t="array" aca="1" ref="F86" ca="1">IFERROR(INDEX(General!$E$25:$E$26,$Y86),NA)</f>
        <v>Non-Labour</v>
      </c>
      <c r="G86" s="167" t="str" cm="1">
        <f t="array" aca="1" ref="G86" ca="1">IFERROR(INDEX(Forecast_Capex_Input!$AI$11:$BB$11,$AA86),NA)</f>
        <v>Transmission Lines</v>
      </c>
      <c r="H86" s="189" cm="1">
        <f t="array" aca="1" ref="H86" ca="1">IFERROR(INDEX(Forecast_Capex_Input!$AI$12:$BB$286,$X86,$AA86),NA)</f>
        <v>0.99999999999999989</v>
      </c>
      <c r="I86" s="199" t="str" cm="1">
        <f t="array" ref="I86">IFERROR(INDEX(Forecast_Capex_Input!$F$12:$F$286,$X86),NA)</f>
        <v>Replacement Expenditure</v>
      </c>
      <c r="J86" s="199" t="str" cm="1">
        <f t="array" ref="J86">IFERROR(INDEX(Forecast_Capex_Input!G$12:G$286,$X86),NA)</f>
        <v>Transmission Lines</v>
      </c>
      <c r="K86" s="199" t="str" cm="1">
        <f t="array" ref="K86">IFERROR(INDEX(Forecast_Capex_Input!H$12:H$286,$X86),NA)</f>
        <v>Repex</v>
      </c>
      <c r="L86" s="199" t="str" cm="1">
        <f t="array" ref="L86">IFERROR(INDEX(Forecast_Capex_Input!I$12:I$286,$X86),NA)</f>
        <v>N/A</v>
      </c>
      <c r="M86" s="199" t="str" cm="1">
        <f t="array" ref="M86">IFERROR(INDEX(Forecast_Capex_Input!J$12:J$286,$X86),NA)</f>
        <v>N/A</v>
      </c>
      <c r="N86" s="199" t="str" cm="1">
        <f t="array" ref="N86">IFERROR(INDEX(Forecast_Capex_Input!K$12:K$286,$X86),NA)</f>
        <v>TL - Transmission towers</v>
      </c>
      <c r="O86" s="199" t="str" cm="1">
        <f t="array" ref="O86">IFERROR(INDEX(Forecast_Capex_Input!L$12:L$286,$X86),NA)</f>
        <v>TL - Safe and Reliable Network</v>
      </c>
      <c r="P86" s="199" t="str" cm="1">
        <f t="array" ref="P86">IFERROR(INDEX(Forecast_Capex_Input!M$12:M$286,$X86),NA)</f>
        <v>N/A</v>
      </c>
      <c r="Q86" s="172" t="str" cm="1">
        <f t="array" ref="Q86">IFERROR(INDEX(Forecast_Capex_Input!N$12:N$286,$X86),NA)</f>
        <v>No</v>
      </c>
      <c r="R86" s="265" cm="1">
        <f t="array" ref="R86">IFERROR(INDEX(Forecast_Capex_Input!O$12:O$286,$X86),0)</f>
        <v>0</v>
      </c>
      <c r="S86" s="172" t="str" cm="1">
        <f t="array" ref="S86">IFERROR(INDEX(Forecast_Capex_Input!P$12:P$286,$X86),0)</f>
        <v>Safety security &amp; reliability</v>
      </c>
      <c r="T86" s="199" t="str" cm="1">
        <f t="array" aca="1" ref="T86" ca="1">IFERROR(INDEX(General!$K$84:$K$103,$AA86),NA)</f>
        <v>Transmission Lines (2018 onwards)</v>
      </c>
      <c r="U86" s="188" cm="1">
        <f t="array" aca="1" ref="U86" ca="1">IFERROR(
IF($F86=General!$E$25,INDEX(Forecast_Capex_Input!S$12:S$286,$X86),
INDEX(Forecast_Capex_Input!T$12:T$286,$X86)),0)</f>
        <v>0.87623925388935509</v>
      </c>
      <c r="V86" s="222" t="b">
        <f>IFERROR(INDEX(Overheads!$T$19:$T$26,MATCH($I86,Overheads!$E$19:$E$26,0)),FALSE)</f>
        <v>1</v>
      </c>
      <c r="W86" s="165"/>
      <c r="X86" s="174">
        <f>IFERROR(
IF(MATCH($C86,Forecast_Capex_Input!$CI$12:$CI$286,1)+1&gt;MAX(Forecast_Capex_Input!$C$12:$C$286),NA,
MATCH($C86,Forecast_Capex_Input!$CI$12:$CI$286,1)+1),1)</f>
        <v>31</v>
      </c>
      <c r="Y86" s="174" cm="1">
        <f t="array" aca="1" ref="Y86" ca="1">IFERROR(
IF(X85&lt;&gt;X86,1,
IF(COUNTIF(OFFSET(Y85,0,0,-INDEX(Forecast_Capex_Input!$CG$12:$CG$286,$X86)),Y85)=INDEX(Forecast_Capex_Input!$CG$12:$CG$286,$X86),Y85+1,Y85)),NA)</f>
        <v>2</v>
      </c>
      <c r="Z86" s="174" cm="1">
        <f t="array" ref="Z86">IFERROR($C86-IF($X86=1,1,INDEX(Forecast_Capex_Input!$CI$12:$CI$286,$X86-1))+1,NA)</f>
        <v>2</v>
      </c>
      <c r="AA86" s="174" cm="1">
        <f t="array" aca="1" ref="AA86" ca="1">IFERROR(IF(Y86=1,
INDEX(Forecast_Capex_Input!$AI$10:$BB$10,SMALL(IF(INDEX(Forecast_Capex_Input!$AI$12:$BB$286,$X86,0)&gt;0,COLUMN(Forecast_Capex_Input!$AI$10:$BB$10)-COLUMN(Forecast_Capex_Input!$AI$12)+1),ROWS(OFFSET(AA85,0,0,-$Z86)))),
OFFSET(AA85,-INDEX(Forecast_Capex_Input!$CG$12:$CG$286,$X86)+1,0)),NA)</f>
        <v>1</v>
      </c>
      <c r="AB86" s="174">
        <f t="shared" ca="1" si="53"/>
        <v>2</v>
      </c>
      <c r="AC86" s="222" t="b">
        <f t="shared" si="85"/>
        <v>0</v>
      </c>
      <c r="AD86" s="220" t="b">
        <v>0</v>
      </c>
      <c r="AE86" s="222" t="b">
        <f t="shared" si="54"/>
        <v>1</v>
      </c>
      <c r="AF86" s="165"/>
      <c r="AG86" s="215">
        <v>2.8590812302593651</v>
      </c>
      <c r="AH86" s="215">
        <v>0</v>
      </c>
      <c r="AI86" s="215">
        <v>0</v>
      </c>
      <c r="AJ86" s="215">
        <v>0</v>
      </c>
      <c r="AK86" s="215">
        <v>0</v>
      </c>
      <c r="AL86" s="155">
        <v>2.8590812302593651</v>
      </c>
      <c r="AM86" s="165"/>
      <c r="AN86" s="215" cm="1">
        <f t="array" aca="1" ref="AN86" ca="1">IFERROR(INDEX(General!O$33:O$34,$AB86)
*AG86,0)</f>
        <v>2.8590812302593651</v>
      </c>
      <c r="AO86" s="215" cm="1">
        <f t="array" aca="1" ref="AO86" ca="1">IFERROR(INDEX(General!P$33:P$34,$AB86)
*AH86,0)</f>
        <v>0</v>
      </c>
      <c r="AP86" s="215" cm="1">
        <f t="array" aca="1" ref="AP86" ca="1">IFERROR(INDEX(General!Q$33:Q$34,$AB86)
*AI86,0)</f>
        <v>0</v>
      </c>
      <c r="AQ86" s="215" cm="1">
        <f t="array" aca="1" ref="AQ86" ca="1">IFERROR(INDEX(General!R$33:R$34,$AB86)
*AJ86,0)</f>
        <v>0</v>
      </c>
      <c r="AR86" s="215" cm="1">
        <f t="array" aca="1" ref="AR86" ca="1">IFERROR(INDEX(General!S$33:S$34,$AB86)
*AK86,0)</f>
        <v>0</v>
      </c>
      <c r="AS86" s="155">
        <f t="shared" ca="1" si="86"/>
        <v>2.8590812302593651</v>
      </c>
      <c r="AT86" s="165"/>
      <c r="AU86" s="215">
        <f ca="1">IF($AE86=FALSE,AN86*Overheads!$R$24*$V86,
IFERROR(Overheads!$O$49*$V86*AN86,0)
+IFERROR(Overheads!Q$59*$V86*(AN86/Overheads!Q$68),0))</f>
        <v>0.40046120223883769</v>
      </c>
      <c r="AV86" s="215">
        <f ca="1">IF($AE86=FALSE,AO86*Overheads!$R$24*$V86,
IFERROR(Overheads!$O$49*$V86*AO86,0)
+IFERROR(Overheads!R$59*$V86*(AO86/Overheads!R$68),0))</f>
        <v>0</v>
      </c>
      <c r="AW86" s="215">
        <f ca="1">IF($AE86=FALSE,AP86*Overheads!$R$24*$V86,
IFERROR(Overheads!$O$49*$V86*AP86,0)
+IFERROR(Overheads!S$59*$V86*(AP86/Overheads!S$68),0))</f>
        <v>0</v>
      </c>
      <c r="AX86" s="215">
        <f ca="1">IF($AE86=FALSE,AQ86*Overheads!$R$24*$V86,
IFERROR(Overheads!$O$49*$V86*AQ86,0)
+IFERROR(Overheads!T$59*$V86*(AQ86/Overheads!T$68),0))</f>
        <v>0</v>
      </c>
      <c r="AY86" s="215">
        <f ca="1">IF($AE86=FALSE,AR86*Overheads!$R$24*$V86,
IFERROR(Overheads!$O$49*$V86*AR86,0)
+IFERROR(Overheads!U$59*$V86*(AR86/Overheads!U$68),0))</f>
        <v>0</v>
      </c>
      <c r="AZ86" s="155">
        <f t="shared" ca="1" si="87"/>
        <v>0.40046120223883769</v>
      </c>
      <c r="BA86" s="165"/>
      <c r="BB86" s="215">
        <f ca="1">IF($AE86=FALSE,AN86*Overheads!$S$25,
IFERROR(Overheads!$O$50*AN86,0)
+IFERROR(Overheads!Q$60*(AN86/Overheads!Q$66),0))</f>
        <v>5.3747322033566518E-2</v>
      </c>
      <c r="BC86" s="215">
        <f ca="1">IF($AE86=FALSE,AO86*Overheads!$S$25,
IFERROR(Overheads!$O$50*AO86,0)
+IFERROR(Overheads!R$60*(AO86/Overheads!R$66),0))</f>
        <v>0</v>
      </c>
      <c r="BD86" s="215">
        <f ca="1">IF($AE86=FALSE,AP86*Overheads!$S$25,
IFERROR(Overheads!$O$50*AP86,0)
+IFERROR(Overheads!S$60*(AP86/Overheads!S$66),0))</f>
        <v>0</v>
      </c>
      <c r="BE86" s="215">
        <f ca="1">IF($AE86=FALSE,AQ86*Overheads!$S$25,
IFERROR(Overheads!$O$50*AQ86,0)
+IFERROR(Overheads!T$60*(AQ86/Overheads!T$66),0))</f>
        <v>0</v>
      </c>
      <c r="BF86" s="215">
        <f ca="1">IF($AE86=FALSE,AR86*Overheads!$S$25,
IFERROR(Overheads!$O$50*AR86,0)
+IFERROR(Overheads!U$60*(AR86/Overheads!U$66),0))</f>
        <v>0</v>
      </c>
      <c r="BG86" s="155">
        <f t="shared" ca="1" si="88"/>
        <v>5.3747322033566518E-2</v>
      </c>
      <c r="BH86" s="165"/>
      <c r="BI86" s="215">
        <f t="shared" ca="1" si="89"/>
        <v>3.3132897545317692</v>
      </c>
      <c r="BJ86" s="215">
        <f t="shared" ca="1" si="55"/>
        <v>0</v>
      </c>
      <c r="BK86" s="215">
        <f t="shared" ca="1" si="56"/>
        <v>0</v>
      </c>
      <c r="BL86" s="215">
        <f t="shared" ca="1" si="57"/>
        <v>0</v>
      </c>
      <c r="BM86" s="215">
        <f t="shared" ca="1" si="58"/>
        <v>0</v>
      </c>
      <c r="BN86" s="155">
        <f t="shared" ca="1" si="90"/>
        <v>3.3132897545317692</v>
      </c>
      <c r="BO86" s="165"/>
      <c r="BP86" s="187" cm="1">
        <f t="array" ref="BP86">IFERROR(IF($X86=$X85,BP85,INDEX(Forecast_Capex_Input!AC$12:AC$286,$X86)),0)</f>
        <v>1</v>
      </c>
      <c r="BQ86" s="187" cm="1">
        <f t="array" ref="BQ86">IFERROR(IF($X86=$X85,BQ85,INDEX(Forecast_Capex_Input!AD$12:AD$286,$X86)),0)</f>
        <v>0</v>
      </c>
      <c r="BR86" s="187" cm="1">
        <f t="array" ref="BR86">IFERROR(IF($X86=$X85,BR85,INDEX(Forecast_Capex_Input!AE$12:AE$286,$X86)),0)</f>
        <v>0</v>
      </c>
      <c r="BS86" s="187" cm="1">
        <f t="array" ref="BS86">IFERROR(IF($X86=$X85,BS85,INDEX(Forecast_Capex_Input!AF$12:AF$286,$X86)),0)</f>
        <v>0</v>
      </c>
      <c r="BT86" s="187" cm="1">
        <f t="array" ref="BT86">IFERROR(IF($X86=$X85,BT85,INDEX(Forecast_Capex_Input!AG$12:AG$286,$X86)),0)</f>
        <v>0</v>
      </c>
      <c r="BU86" s="165"/>
      <c r="BV86" s="215">
        <f t="shared" si="59"/>
        <v>2.8590812302593651</v>
      </c>
      <c r="BW86" s="215">
        <f t="shared" si="60"/>
        <v>0</v>
      </c>
      <c r="BX86" s="215">
        <f t="shared" si="61"/>
        <v>0</v>
      </c>
      <c r="BY86" s="215">
        <f t="shared" si="62"/>
        <v>0</v>
      </c>
      <c r="BZ86" s="215">
        <f t="shared" si="63"/>
        <v>0</v>
      </c>
      <c r="CA86" s="155">
        <f t="shared" si="91"/>
        <v>2.8590812302593651</v>
      </c>
      <c r="CB86" s="165"/>
      <c r="CC86" s="215">
        <f t="shared" ca="1" si="64"/>
        <v>2.8590812302593651</v>
      </c>
      <c r="CD86" s="215">
        <f t="shared" ca="1" si="65"/>
        <v>0</v>
      </c>
      <c r="CE86" s="215">
        <f t="shared" ca="1" si="66"/>
        <v>0</v>
      </c>
      <c r="CF86" s="215">
        <f t="shared" ca="1" si="67"/>
        <v>0</v>
      </c>
      <c r="CG86" s="215">
        <f t="shared" ca="1" si="68"/>
        <v>0</v>
      </c>
      <c r="CH86" s="155">
        <f t="shared" ca="1" si="92"/>
        <v>2.8590812302593651</v>
      </c>
      <c r="CI86" s="165"/>
      <c r="CJ86" s="215">
        <f t="shared" ca="1" si="69"/>
        <v>0.40046120223883769</v>
      </c>
      <c r="CK86" s="215">
        <f t="shared" ca="1" si="70"/>
        <v>0</v>
      </c>
      <c r="CL86" s="215">
        <f t="shared" ca="1" si="71"/>
        <v>0</v>
      </c>
      <c r="CM86" s="215">
        <f t="shared" ca="1" si="72"/>
        <v>0</v>
      </c>
      <c r="CN86" s="215">
        <f t="shared" ca="1" si="73"/>
        <v>0</v>
      </c>
      <c r="CO86" s="155">
        <f t="shared" ca="1" si="93"/>
        <v>0.40046120223883769</v>
      </c>
      <c r="CP86" s="165"/>
      <c r="CQ86" s="223">
        <f t="shared" ca="1" si="74"/>
        <v>5.3747322033566518E-2</v>
      </c>
      <c r="CR86" s="223">
        <f t="shared" ca="1" si="75"/>
        <v>0</v>
      </c>
      <c r="CS86" s="223">
        <f t="shared" ca="1" si="76"/>
        <v>0</v>
      </c>
      <c r="CT86" s="223">
        <f t="shared" ca="1" si="77"/>
        <v>0</v>
      </c>
      <c r="CU86" s="223">
        <f t="shared" ca="1" si="78"/>
        <v>0</v>
      </c>
      <c r="CV86" s="155">
        <f t="shared" ca="1" si="94"/>
        <v>5.3747322033566518E-2</v>
      </c>
      <c r="CW86" s="165"/>
      <c r="CX86" s="215">
        <f t="shared" ca="1" si="95"/>
        <v>3.3132897545317692</v>
      </c>
      <c r="CY86" s="215">
        <f t="shared" ca="1" si="79"/>
        <v>0</v>
      </c>
      <c r="CZ86" s="215">
        <f t="shared" ca="1" si="80"/>
        <v>0</v>
      </c>
      <c r="DA86" s="215">
        <f t="shared" ca="1" si="81"/>
        <v>0</v>
      </c>
      <c r="DB86" s="215">
        <f t="shared" ca="1" si="82"/>
        <v>0</v>
      </c>
      <c r="DC86" s="155">
        <f t="shared" ca="1" si="96"/>
        <v>3.3132897545317692</v>
      </c>
      <c r="DD86" s="165"/>
      <c r="DE86" s="188" t="b" cm="1">
        <f t="array" aca="1" ref="DE86" ca="1">OR($G86=Forecast_Capex_Input!$BF$8:$BF$10)</f>
        <v>1</v>
      </c>
      <c r="DF86" s="188" cm="1">
        <f t="array" aca="1" ref="DF86" ca="1">IFERROR(INDEX(Forecast_Capex_Input!BG$12:BG$286,$X86)
*(INDEX(Forecast_Capex_Input!$H$12:$H$286,$X86)=Repex),0)
*$DE86</f>
        <v>0</v>
      </c>
      <c r="DG86" s="188" cm="1">
        <f t="array" aca="1" ref="DG86" ca="1">IFERROR(INDEX(Forecast_Capex_Input!BH$12:BH$286,$X86)
*(INDEX(Forecast_Capex_Input!$H$12:$H$286,$X86)=Repex),0)
*$DE86</f>
        <v>9.2501438442843656E-2</v>
      </c>
      <c r="DH86" s="188" cm="1">
        <f t="array" aca="1" ref="DH86" ca="1">IFERROR(INDEX(Forecast_Capex_Input!BI$12:BI$286,$X86)
*(INDEX(Forecast_Capex_Input!$H$12:$H$286,$X86)=Repex),0)
*$DE86</f>
        <v>0.75218576952593452</v>
      </c>
      <c r="DI86" s="188" cm="1">
        <f t="array" aca="1" ref="DI86" ca="1">IFERROR(INDEX(Forecast_Capex_Input!BJ$12:BJ$286,$X86)
*(INDEX(Forecast_Capex_Input!$H$12:$H$286,$X86)=Repex),0)
*$DE86</f>
        <v>0.15531279203122184</v>
      </c>
      <c r="DJ86" s="188" cm="1">
        <f t="array" aca="1" ref="DJ86" ca="1">IFERROR(INDEX(Forecast_Capex_Input!BK$12:BK$286,$X86)
*(INDEX(Forecast_Capex_Input!$H$12:$H$286,$X86)=Repex),0)
*$DE86</f>
        <v>0</v>
      </c>
      <c r="DK86" s="188" cm="1">
        <f t="array" aca="1" ref="DK86" ca="1">IFERROR(INDEX(Forecast_Capex_Input!BL$12:BL$286,$X86)
*(INDEX(Forecast_Capex_Input!$H$12:$H$286,$X86)=Repex),0)
*$DE86</f>
        <v>0</v>
      </c>
      <c r="DL86" s="165"/>
      <c r="DM86" s="188" t="b" cm="1">
        <f t="array" aca="1" ref="DM86" ca="1">OR($G86=Forecast_Capex_Input!$BN$8:$BN$9)</f>
        <v>0</v>
      </c>
      <c r="DN86" s="188" cm="1">
        <f t="array" aca="1" ref="DN86" ca="1">IFERROR(INDEX(Forecast_Capex_Input!BO$12:BO$286,$X86)
*(INDEX(Forecast_Capex_Input!$H$12:$H$286,$X86)=Repex),0)
*$DM86</f>
        <v>0</v>
      </c>
      <c r="DO86" s="188" cm="1">
        <f t="array" aca="1" ref="DO86" ca="1">IFERROR(INDEX(Forecast_Capex_Input!BP$12:BP$286,$X86)
*(INDEX(Forecast_Capex_Input!$H$12:$H$286,$X86)=Repex),0)
*$DM86</f>
        <v>0</v>
      </c>
      <c r="DP86" s="188" cm="1">
        <f t="array" aca="1" ref="DP86" ca="1">IFERROR(INDEX(Forecast_Capex_Input!BQ$12:BQ$286,$X86)
*(INDEX(Forecast_Capex_Input!$H$12:$H$286,$X86)=Repex),0)
*$DM86</f>
        <v>0</v>
      </c>
      <c r="DQ86" s="188" cm="1">
        <f t="array" aca="1" ref="DQ86" ca="1">IFERROR(INDEX(Forecast_Capex_Input!BR$12:BR$286,$X86)
*(INDEX(Forecast_Capex_Input!$H$12:$H$286,$X86)=Repex),0)
*$DM86</f>
        <v>0</v>
      </c>
      <c r="DR86" s="188" cm="1">
        <f t="array" aca="1" ref="DR86" ca="1">IFERROR(INDEX(Forecast_Capex_Input!BS$12:BS$286,$X86)
*(INDEX(Forecast_Capex_Input!$H$12:$H$286,$X86)=Repex),0)
*$DM86</f>
        <v>0</v>
      </c>
      <c r="DS86" s="165"/>
      <c r="DT86" s="188" t="b" cm="1">
        <f t="array" aca="1" ref="DT86" ca="1">OR($G86=Forecast_Capex_Input!$BU$8:$BU$10)</f>
        <v>0</v>
      </c>
      <c r="DU86" s="188" cm="1">
        <f t="array" aca="1" ref="DU86" ca="1">IFERROR(INDEX(Forecast_Capex_Input!BV$12:BV$286,$X86)
*(INDEX(Forecast_Capex_Input!$H$12:$H$286,$X86)=Repex),0)
*$DT86</f>
        <v>0</v>
      </c>
      <c r="DV86" s="188" cm="1">
        <f t="array" aca="1" ref="DV86" ca="1">IFERROR(INDEX(Forecast_Capex_Input!BW$12:BW$286,$X86)
*(INDEX(Forecast_Capex_Input!$H$12:$H$286,$X86)=Repex),0)
*$DT86</f>
        <v>0</v>
      </c>
      <c r="DW86" s="188" cm="1">
        <f t="array" aca="1" ref="DW86" ca="1">IFERROR(INDEX(Forecast_Capex_Input!BX$12:BX$286,$X86)
*(INDEX(Forecast_Capex_Input!$H$12:$H$286,$X86)=Repex),0)
*$DT86</f>
        <v>0</v>
      </c>
      <c r="DX86" s="188" cm="1">
        <f t="array" aca="1" ref="DX86" ca="1">IFERROR(INDEX(Forecast_Capex_Input!BY$12:BY$286,$X86)
*(INDEX(Forecast_Capex_Input!$H$12:$H$286,$X86)=Repex),0)
*$DT86</f>
        <v>0</v>
      </c>
      <c r="DY86" s="188" cm="1">
        <f t="array" aca="1" ref="DY86" ca="1">IFERROR(INDEX(Forecast_Capex_Input!BZ$12:BZ$286,$X86)
*(INDEX(Forecast_Capex_Input!$H$12:$H$286,$X86)=Repex),0)
*$DT86</f>
        <v>0</v>
      </c>
      <c r="DZ86" s="188" cm="1">
        <f t="array" aca="1" ref="DZ86" ca="1">IFERROR(INDEX(Forecast_Capex_Input!CA$12:CA$286,$X86)
*(INDEX(Forecast_Capex_Input!$H$12:$H$286,$X86)=Repex),0)
*$DT86</f>
        <v>0</v>
      </c>
      <c r="EA86" s="188" cm="1">
        <f t="array" aca="1" ref="EA86" ca="1">IFERROR(INDEX(Forecast_Capex_Input!CB$12:CB$286,$X86)
*(INDEX(Forecast_Capex_Input!$H$12:$H$286,$X86)=Repex),0)
*$DT86</f>
        <v>0</v>
      </c>
      <c r="EB86" s="188" cm="1">
        <f t="array" aca="1" ref="EB86" ca="1">IFERROR(INDEX(Forecast_Capex_Input!CC$12:CC$286,$X86)
*(INDEX(Forecast_Capex_Input!$H$12:$H$286,$X86)=Repex),0)
*$DT86</f>
        <v>0</v>
      </c>
      <c r="EC86" s="165"/>
      <c r="ED86" s="226" t="str">
        <f t="shared" si="83"/>
        <v>N/A</v>
      </c>
      <c r="EE86" s="174" t="s">
        <v>15</v>
      </c>
    </row>
    <row r="87" spans="3:135" x14ac:dyDescent="0.2">
      <c r="C87" s="174">
        <f t="shared" si="84"/>
        <v>77</v>
      </c>
      <c r="D87" s="167" t="str" cm="1">
        <f t="array" ref="D87">IFERROR(INDEX(Forecast_Capex_Input!$D$12:$D$286,$X87),NA)</f>
        <v>Line 82 Refurbishment</v>
      </c>
      <c r="E87" s="172" t="b" cm="1">
        <f t="array" ref="E87">IF($X87=NA,NA,INDEX(Forecast_Capex_Input!$E$12:$E$286,$X87))</f>
        <v>0</v>
      </c>
      <c r="F87" s="167" t="str" cm="1">
        <f t="array" aca="1" ref="F87" ca="1">IFERROR(INDEX(General!$E$25:$E$26,$Y87),NA)</f>
        <v>Labour</v>
      </c>
      <c r="G87" s="167" t="str" cm="1">
        <f t="array" aca="1" ref="G87" ca="1">IFERROR(INDEX(Forecast_Capex_Input!$AI$11:$BB$11,$AA87),NA)</f>
        <v>Transmission Lines</v>
      </c>
      <c r="H87" s="189" cm="1">
        <f t="array" aca="1" ref="H87" ca="1">IFERROR(INDEX(Forecast_Capex_Input!$AI$12:$BB$286,$X87,$AA87),NA)</f>
        <v>1</v>
      </c>
      <c r="I87" s="199" t="str" cm="1">
        <f t="array" ref="I87">IFERROR(INDEX(Forecast_Capex_Input!$F$12:$F$286,$X87),NA)</f>
        <v>Replacement Expenditure</v>
      </c>
      <c r="J87" s="199" t="str" cm="1">
        <f t="array" ref="J87">IFERROR(INDEX(Forecast_Capex_Input!G$12:G$286,$X87),NA)</f>
        <v>Transmission Lines</v>
      </c>
      <c r="K87" s="199" t="str" cm="1">
        <f t="array" ref="K87">IFERROR(INDEX(Forecast_Capex_Input!H$12:H$286,$X87),NA)</f>
        <v>Repex</v>
      </c>
      <c r="L87" s="199" t="str" cm="1">
        <f t="array" ref="L87">IFERROR(INDEX(Forecast_Capex_Input!I$12:I$286,$X87),NA)</f>
        <v>N/A</v>
      </c>
      <c r="M87" s="199" t="str" cm="1">
        <f t="array" ref="M87">IFERROR(INDEX(Forecast_Capex_Input!J$12:J$286,$X87),NA)</f>
        <v>N/A</v>
      </c>
      <c r="N87" s="199" t="str" cm="1">
        <f t="array" ref="N87">IFERROR(INDEX(Forecast_Capex_Input!K$12:K$286,$X87),NA)</f>
        <v>TL - Transmission towers</v>
      </c>
      <c r="O87" s="199" t="str" cm="1">
        <f t="array" ref="O87">IFERROR(INDEX(Forecast_Capex_Input!L$12:L$286,$X87),NA)</f>
        <v>TL - Safe and Reliable Network</v>
      </c>
      <c r="P87" s="199" t="str" cm="1">
        <f t="array" ref="P87">IFERROR(INDEX(Forecast_Capex_Input!M$12:M$286,$X87),NA)</f>
        <v>N/A</v>
      </c>
      <c r="Q87" s="172" t="str" cm="1">
        <f t="array" ref="Q87">IFERROR(INDEX(Forecast_Capex_Input!N$12:N$286,$X87),NA)</f>
        <v>No</v>
      </c>
      <c r="R87" s="265" cm="1">
        <f t="array" ref="R87">IFERROR(INDEX(Forecast_Capex_Input!O$12:O$286,$X87),0)</f>
        <v>0</v>
      </c>
      <c r="S87" s="172" t="str" cm="1">
        <f t="array" ref="S87">IFERROR(INDEX(Forecast_Capex_Input!P$12:P$286,$X87),0)</f>
        <v>Safety security &amp; reliability</v>
      </c>
      <c r="T87" s="199" t="str" cm="1">
        <f t="array" aca="1" ref="T87" ca="1">IFERROR(INDEX(General!$K$84:$K$103,$AA87),NA)</f>
        <v>Transmission Lines (2018 onwards)</v>
      </c>
      <c r="U87" s="188" cm="1">
        <f t="array" aca="1" ref="U87" ca="1">IFERROR(
IF($F87=General!$E$25,INDEX(Forecast_Capex_Input!S$12:S$286,$X87),
INDEX(Forecast_Capex_Input!T$12:T$286,$X87)),0)</f>
        <v>0</v>
      </c>
      <c r="V87" s="222" t="b">
        <f>IFERROR(INDEX(Overheads!$T$19:$T$26,MATCH($I87,Overheads!$E$19:$E$26,0)),FALSE)</f>
        <v>1</v>
      </c>
      <c r="W87" s="165"/>
      <c r="X87" s="174">
        <f>IFERROR(
IF(MATCH($C87,Forecast_Capex_Input!$CI$12:$CI$286,1)+1&gt;MAX(Forecast_Capex_Input!$C$12:$C$286),NA,
MATCH($C87,Forecast_Capex_Input!$CI$12:$CI$286,1)+1),1)</f>
        <v>32</v>
      </c>
      <c r="Y87" s="174" cm="1">
        <f t="array" aca="1" ref="Y87" ca="1">IFERROR(
IF(X86&lt;&gt;X87,1,
IF(COUNTIF(OFFSET(Y86,0,0,-INDEX(Forecast_Capex_Input!$CG$12:$CG$286,$X87)),Y86)=INDEX(Forecast_Capex_Input!$CG$12:$CG$286,$X87),Y86+1,Y86)),NA)</f>
        <v>1</v>
      </c>
      <c r="Z87" s="174" cm="1">
        <f t="array" ref="Z87">IFERROR($C87-IF($X87=1,1,INDEX(Forecast_Capex_Input!$CI$12:$CI$286,$X87-1))+1,NA)</f>
        <v>1</v>
      </c>
      <c r="AA87" s="174" cm="1">
        <f t="array" aca="1" ref="AA87" ca="1">IFERROR(IF(Y87=1,
INDEX(Forecast_Capex_Input!$AI$10:$BB$10,SMALL(IF(INDEX(Forecast_Capex_Input!$AI$12:$BB$286,$X87,0)&gt;0,COLUMN(Forecast_Capex_Input!$AI$10:$BB$10)-COLUMN(Forecast_Capex_Input!$AI$12)+1),ROWS(OFFSET(AA86,0,0,-$Z87)))),
OFFSET(AA86,-INDEX(Forecast_Capex_Input!$CG$12:$CG$286,$X87)+1,0)),NA)</f>
        <v>1</v>
      </c>
      <c r="AB87" s="174">
        <f t="shared" ca="1" si="53"/>
        <v>1</v>
      </c>
      <c r="AC87" s="222" t="b">
        <f t="shared" si="85"/>
        <v>0</v>
      </c>
      <c r="AD87" s="220" t="b">
        <v>0</v>
      </c>
      <c r="AE87" s="222" t="b">
        <f t="shared" si="54"/>
        <v>1</v>
      </c>
      <c r="AF87" s="165"/>
      <c r="AG87" s="215">
        <v>0</v>
      </c>
      <c r="AH87" s="215">
        <v>0</v>
      </c>
      <c r="AI87" s="215">
        <v>0</v>
      </c>
      <c r="AJ87" s="215">
        <v>0</v>
      </c>
      <c r="AK87" s="215">
        <v>0</v>
      </c>
      <c r="AL87" s="155">
        <v>0</v>
      </c>
      <c r="AM87" s="165"/>
      <c r="AN87" s="215" cm="1">
        <f t="array" aca="1" ref="AN87" ca="1">IFERROR(INDEX(General!O$33:O$34,$AB87)
*AG87,0)</f>
        <v>0</v>
      </c>
      <c r="AO87" s="215" cm="1">
        <f t="array" aca="1" ref="AO87" ca="1">IFERROR(INDEX(General!P$33:P$34,$AB87)
*AH87,0)</f>
        <v>0</v>
      </c>
      <c r="AP87" s="215" cm="1">
        <f t="array" aca="1" ref="AP87" ca="1">IFERROR(INDEX(General!Q$33:Q$34,$AB87)
*AI87,0)</f>
        <v>0</v>
      </c>
      <c r="AQ87" s="215" cm="1">
        <f t="array" aca="1" ref="AQ87" ca="1">IFERROR(INDEX(General!R$33:R$34,$AB87)
*AJ87,0)</f>
        <v>0</v>
      </c>
      <c r="AR87" s="215" cm="1">
        <f t="array" aca="1" ref="AR87" ca="1">IFERROR(INDEX(General!S$33:S$34,$AB87)
*AK87,0)</f>
        <v>0</v>
      </c>
      <c r="AS87" s="155">
        <f t="shared" ca="1" si="86"/>
        <v>0</v>
      </c>
      <c r="AT87" s="165"/>
      <c r="AU87" s="215">
        <f ca="1">IF($AE87=FALSE,AN87*Overheads!$R$24*$V87,
IFERROR(Overheads!$O$49*$V87*AN87,0)
+IFERROR(Overheads!Q$59*$V87*(AN87/Overheads!Q$68),0))</f>
        <v>0</v>
      </c>
      <c r="AV87" s="215">
        <f ca="1">IF($AE87=FALSE,AO87*Overheads!$R$24*$V87,
IFERROR(Overheads!$O$49*$V87*AO87,0)
+IFERROR(Overheads!R$59*$V87*(AO87/Overheads!R$68),0))</f>
        <v>0</v>
      </c>
      <c r="AW87" s="215">
        <f ca="1">IF($AE87=FALSE,AP87*Overheads!$R$24*$V87,
IFERROR(Overheads!$O$49*$V87*AP87,0)
+IFERROR(Overheads!S$59*$V87*(AP87/Overheads!S$68),0))</f>
        <v>0</v>
      </c>
      <c r="AX87" s="215">
        <f ca="1">IF($AE87=FALSE,AQ87*Overheads!$R$24*$V87,
IFERROR(Overheads!$O$49*$V87*AQ87,0)
+IFERROR(Overheads!T$59*$V87*(AQ87/Overheads!T$68),0))</f>
        <v>0</v>
      </c>
      <c r="AY87" s="215">
        <f ca="1">IF($AE87=FALSE,AR87*Overheads!$R$24*$V87,
IFERROR(Overheads!$O$49*$V87*AR87,0)
+IFERROR(Overheads!U$59*$V87*(AR87/Overheads!U$68),0))</f>
        <v>0</v>
      </c>
      <c r="AZ87" s="155">
        <f t="shared" ca="1" si="87"/>
        <v>0</v>
      </c>
      <c r="BA87" s="165"/>
      <c r="BB87" s="215">
        <f ca="1">IF($AE87=FALSE,AN87*Overheads!$S$25,
IFERROR(Overheads!$O$50*AN87,0)
+IFERROR(Overheads!Q$60*(AN87/Overheads!Q$66),0))</f>
        <v>0</v>
      </c>
      <c r="BC87" s="215">
        <f ca="1">IF($AE87=FALSE,AO87*Overheads!$S$25,
IFERROR(Overheads!$O$50*AO87,0)
+IFERROR(Overheads!R$60*(AO87/Overheads!R$66),0))</f>
        <v>0</v>
      </c>
      <c r="BD87" s="215">
        <f ca="1">IF($AE87=FALSE,AP87*Overheads!$S$25,
IFERROR(Overheads!$O$50*AP87,0)
+IFERROR(Overheads!S$60*(AP87/Overheads!S$66),0))</f>
        <v>0</v>
      </c>
      <c r="BE87" s="215">
        <f ca="1">IF($AE87=FALSE,AQ87*Overheads!$S$25,
IFERROR(Overheads!$O$50*AQ87,0)
+IFERROR(Overheads!T$60*(AQ87/Overheads!T$66),0))</f>
        <v>0</v>
      </c>
      <c r="BF87" s="215">
        <f ca="1">IF($AE87=FALSE,AR87*Overheads!$S$25,
IFERROR(Overheads!$O$50*AR87,0)
+IFERROR(Overheads!U$60*(AR87/Overheads!U$66),0))</f>
        <v>0</v>
      </c>
      <c r="BG87" s="155">
        <f t="shared" ca="1" si="88"/>
        <v>0</v>
      </c>
      <c r="BH87" s="165"/>
      <c r="BI87" s="215">
        <f t="shared" ca="1" si="89"/>
        <v>0</v>
      </c>
      <c r="BJ87" s="215">
        <f t="shared" ca="1" si="55"/>
        <v>0</v>
      </c>
      <c r="BK87" s="215">
        <f t="shared" ca="1" si="56"/>
        <v>0</v>
      </c>
      <c r="BL87" s="215">
        <f t="shared" ca="1" si="57"/>
        <v>0</v>
      </c>
      <c r="BM87" s="215">
        <f t="shared" ca="1" si="58"/>
        <v>0</v>
      </c>
      <c r="BN87" s="155">
        <f t="shared" ca="1" si="90"/>
        <v>0</v>
      </c>
      <c r="BO87" s="165"/>
      <c r="BP87" s="187" cm="1">
        <f t="array" ref="BP87">IFERROR(IF($X87=$X86,BP86,INDEX(Forecast_Capex_Input!AC$12:AC$286,$X87)),0)</f>
        <v>0</v>
      </c>
      <c r="BQ87" s="187" cm="1">
        <f t="array" ref="BQ87">IFERROR(IF($X87=$X86,BQ86,INDEX(Forecast_Capex_Input!AD$12:AD$286,$X87)),0)</f>
        <v>0</v>
      </c>
      <c r="BR87" s="187" cm="1">
        <f t="array" ref="BR87">IFERROR(IF($X87=$X86,BR86,INDEX(Forecast_Capex_Input!AE$12:AE$286,$X87)),0)</f>
        <v>0</v>
      </c>
      <c r="BS87" s="187" cm="1">
        <f t="array" ref="BS87">IFERROR(IF($X87=$X86,BS86,INDEX(Forecast_Capex_Input!AF$12:AF$286,$X87)),0)</f>
        <v>0</v>
      </c>
      <c r="BT87" s="187" cm="1">
        <f t="array" ref="BT87">IFERROR(IF($X87=$X86,BT86,INDEX(Forecast_Capex_Input!AG$12:AG$286,$X87)),0)</f>
        <v>0</v>
      </c>
      <c r="BU87" s="165"/>
      <c r="BV87" s="215">
        <f t="shared" si="59"/>
        <v>0</v>
      </c>
      <c r="BW87" s="215">
        <f t="shared" si="60"/>
        <v>0</v>
      </c>
      <c r="BX87" s="215">
        <f t="shared" si="61"/>
        <v>0</v>
      </c>
      <c r="BY87" s="215">
        <f t="shared" si="62"/>
        <v>0</v>
      </c>
      <c r="BZ87" s="215">
        <f t="shared" si="63"/>
        <v>0</v>
      </c>
      <c r="CA87" s="155">
        <f t="shared" si="91"/>
        <v>0</v>
      </c>
      <c r="CB87" s="165"/>
      <c r="CC87" s="215">
        <f t="shared" ca="1" si="64"/>
        <v>0</v>
      </c>
      <c r="CD87" s="215">
        <f t="shared" ca="1" si="65"/>
        <v>0</v>
      </c>
      <c r="CE87" s="215">
        <f t="shared" ca="1" si="66"/>
        <v>0</v>
      </c>
      <c r="CF87" s="215">
        <f t="shared" ca="1" si="67"/>
        <v>0</v>
      </c>
      <c r="CG87" s="215">
        <f t="shared" ca="1" si="68"/>
        <v>0</v>
      </c>
      <c r="CH87" s="155">
        <f t="shared" ca="1" si="92"/>
        <v>0</v>
      </c>
      <c r="CI87" s="165"/>
      <c r="CJ87" s="215">
        <f t="shared" ca="1" si="69"/>
        <v>0</v>
      </c>
      <c r="CK87" s="215">
        <f t="shared" ca="1" si="70"/>
        <v>0</v>
      </c>
      <c r="CL87" s="215">
        <f t="shared" ca="1" si="71"/>
        <v>0</v>
      </c>
      <c r="CM87" s="215">
        <f t="shared" ca="1" si="72"/>
        <v>0</v>
      </c>
      <c r="CN87" s="215">
        <f t="shared" ca="1" si="73"/>
        <v>0</v>
      </c>
      <c r="CO87" s="155">
        <f t="shared" ca="1" si="93"/>
        <v>0</v>
      </c>
      <c r="CP87" s="165"/>
      <c r="CQ87" s="223">
        <f t="shared" ca="1" si="74"/>
        <v>0</v>
      </c>
      <c r="CR87" s="223">
        <f t="shared" ca="1" si="75"/>
        <v>0</v>
      </c>
      <c r="CS87" s="223">
        <f t="shared" ca="1" si="76"/>
        <v>0</v>
      </c>
      <c r="CT87" s="223">
        <f t="shared" ca="1" si="77"/>
        <v>0</v>
      </c>
      <c r="CU87" s="223">
        <f t="shared" ca="1" si="78"/>
        <v>0</v>
      </c>
      <c r="CV87" s="155">
        <f t="shared" ca="1" si="94"/>
        <v>0</v>
      </c>
      <c r="CW87" s="165"/>
      <c r="CX87" s="215">
        <f t="shared" ca="1" si="95"/>
        <v>0</v>
      </c>
      <c r="CY87" s="215">
        <f t="shared" ca="1" si="79"/>
        <v>0</v>
      </c>
      <c r="CZ87" s="215">
        <f t="shared" ca="1" si="80"/>
        <v>0</v>
      </c>
      <c r="DA87" s="215">
        <f t="shared" ca="1" si="81"/>
        <v>0</v>
      </c>
      <c r="DB87" s="215">
        <f t="shared" ca="1" si="82"/>
        <v>0</v>
      </c>
      <c r="DC87" s="155">
        <f t="shared" ca="1" si="96"/>
        <v>0</v>
      </c>
      <c r="DD87" s="165"/>
      <c r="DE87" s="188" t="b" cm="1">
        <f t="array" aca="1" ref="DE87" ca="1">OR($G87=Forecast_Capex_Input!$BF$8:$BF$10)</f>
        <v>1</v>
      </c>
      <c r="DF87" s="188" cm="1">
        <f t="array" aca="1" ref="DF87" ca="1">IFERROR(INDEX(Forecast_Capex_Input!BG$12:BG$286,$X87)
*(INDEX(Forecast_Capex_Input!$H$12:$H$286,$X87)=Repex),0)
*$DE87</f>
        <v>0</v>
      </c>
      <c r="DG87" s="188" cm="1">
        <f t="array" aca="1" ref="DG87" ca="1">IFERROR(INDEX(Forecast_Capex_Input!BH$12:BH$286,$X87)
*(INDEX(Forecast_Capex_Input!$H$12:$H$286,$X87)=Repex),0)
*$DE87</f>
        <v>0</v>
      </c>
      <c r="DH87" s="188" cm="1">
        <f t="array" aca="1" ref="DH87" ca="1">IFERROR(INDEX(Forecast_Capex_Input!BI$12:BI$286,$X87)
*(INDEX(Forecast_Capex_Input!$H$12:$H$286,$X87)=Repex),0)
*$DE87</f>
        <v>1</v>
      </c>
      <c r="DI87" s="188" cm="1">
        <f t="array" aca="1" ref="DI87" ca="1">IFERROR(INDEX(Forecast_Capex_Input!BJ$12:BJ$286,$X87)
*(INDEX(Forecast_Capex_Input!$H$12:$H$286,$X87)=Repex),0)
*$DE87</f>
        <v>0</v>
      </c>
      <c r="DJ87" s="188" cm="1">
        <f t="array" aca="1" ref="DJ87" ca="1">IFERROR(INDEX(Forecast_Capex_Input!BK$12:BK$286,$X87)
*(INDEX(Forecast_Capex_Input!$H$12:$H$286,$X87)=Repex),0)
*$DE87</f>
        <v>0</v>
      </c>
      <c r="DK87" s="188" cm="1">
        <f t="array" aca="1" ref="DK87" ca="1">IFERROR(INDEX(Forecast_Capex_Input!BL$12:BL$286,$X87)
*(INDEX(Forecast_Capex_Input!$H$12:$H$286,$X87)=Repex),0)
*$DE87</f>
        <v>0</v>
      </c>
      <c r="DL87" s="165"/>
      <c r="DM87" s="188" t="b" cm="1">
        <f t="array" aca="1" ref="DM87" ca="1">OR($G87=Forecast_Capex_Input!$BN$8:$BN$9)</f>
        <v>0</v>
      </c>
      <c r="DN87" s="188" cm="1">
        <f t="array" aca="1" ref="DN87" ca="1">IFERROR(INDEX(Forecast_Capex_Input!BO$12:BO$286,$X87)
*(INDEX(Forecast_Capex_Input!$H$12:$H$286,$X87)=Repex),0)
*$DM87</f>
        <v>0</v>
      </c>
      <c r="DO87" s="188" cm="1">
        <f t="array" aca="1" ref="DO87" ca="1">IFERROR(INDEX(Forecast_Capex_Input!BP$12:BP$286,$X87)
*(INDEX(Forecast_Capex_Input!$H$12:$H$286,$X87)=Repex),0)
*$DM87</f>
        <v>0</v>
      </c>
      <c r="DP87" s="188" cm="1">
        <f t="array" aca="1" ref="DP87" ca="1">IFERROR(INDEX(Forecast_Capex_Input!BQ$12:BQ$286,$X87)
*(INDEX(Forecast_Capex_Input!$H$12:$H$286,$X87)=Repex),0)
*$DM87</f>
        <v>0</v>
      </c>
      <c r="DQ87" s="188" cm="1">
        <f t="array" aca="1" ref="DQ87" ca="1">IFERROR(INDEX(Forecast_Capex_Input!BR$12:BR$286,$X87)
*(INDEX(Forecast_Capex_Input!$H$12:$H$286,$X87)=Repex),0)
*$DM87</f>
        <v>0</v>
      </c>
      <c r="DR87" s="188" cm="1">
        <f t="array" aca="1" ref="DR87" ca="1">IFERROR(INDEX(Forecast_Capex_Input!BS$12:BS$286,$X87)
*(INDEX(Forecast_Capex_Input!$H$12:$H$286,$X87)=Repex),0)
*$DM87</f>
        <v>0</v>
      </c>
      <c r="DS87" s="165"/>
      <c r="DT87" s="188" t="b" cm="1">
        <f t="array" aca="1" ref="DT87" ca="1">OR($G87=Forecast_Capex_Input!$BU$8:$BU$10)</f>
        <v>0</v>
      </c>
      <c r="DU87" s="188" cm="1">
        <f t="array" aca="1" ref="DU87" ca="1">IFERROR(INDEX(Forecast_Capex_Input!BV$12:BV$286,$X87)
*(INDEX(Forecast_Capex_Input!$H$12:$H$286,$X87)=Repex),0)
*$DT87</f>
        <v>0</v>
      </c>
      <c r="DV87" s="188" cm="1">
        <f t="array" aca="1" ref="DV87" ca="1">IFERROR(INDEX(Forecast_Capex_Input!BW$12:BW$286,$X87)
*(INDEX(Forecast_Capex_Input!$H$12:$H$286,$X87)=Repex),0)
*$DT87</f>
        <v>0</v>
      </c>
      <c r="DW87" s="188" cm="1">
        <f t="array" aca="1" ref="DW87" ca="1">IFERROR(INDEX(Forecast_Capex_Input!BX$12:BX$286,$X87)
*(INDEX(Forecast_Capex_Input!$H$12:$H$286,$X87)=Repex),0)
*$DT87</f>
        <v>0</v>
      </c>
      <c r="DX87" s="188" cm="1">
        <f t="array" aca="1" ref="DX87" ca="1">IFERROR(INDEX(Forecast_Capex_Input!BY$12:BY$286,$X87)
*(INDEX(Forecast_Capex_Input!$H$12:$H$286,$X87)=Repex),0)
*$DT87</f>
        <v>0</v>
      </c>
      <c r="DY87" s="188" cm="1">
        <f t="array" aca="1" ref="DY87" ca="1">IFERROR(INDEX(Forecast_Capex_Input!BZ$12:BZ$286,$X87)
*(INDEX(Forecast_Capex_Input!$H$12:$H$286,$X87)=Repex),0)
*$DT87</f>
        <v>0</v>
      </c>
      <c r="DZ87" s="188" cm="1">
        <f t="array" aca="1" ref="DZ87" ca="1">IFERROR(INDEX(Forecast_Capex_Input!CA$12:CA$286,$X87)
*(INDEX(Forecast_Capex_Input!$H$12:$H$286,$X87)=Repex),0)
*$DT87</f>
        <v>0</v>
      </c>
      <c r="EA87" s="188" cm="1">
        <f t="array" aca="1" ref="EA87" ca="1">IFERROR(INDEX(Forecast_Capex_Input!CB$12:CB$286,$X87)
*(INDEX(Forecast_Capex_Input!$H$12:$H$286,$X87)=Repex),0)
*$DT87</f>
        <v>0</v>
      </c>
      <c r="EB87" s="188" cm="1">
        <f t="array" aca="1" ref="EB87" ca="1">IFERROR(INDEX(Forecast_Capex_Input!CC$12:CC$286,$X87)
*(INDEX(Forecast_Capex_Input!$H$12:$H$286,$X87)=Repex),0)
*$DT87</f>
        <v>0</v>
      </c>
      <c r="EC87" s="165"/>
      <c r="ED87" s="226" t="str">
        <f t="shared" si="83"/>
        <v>N/A</v>
      </c>
      <c r="EE87" s="174" t="s">
        <v>15</v>
      </c>
    </row>
    <row r="88" spans="3:135" x14ac:dyDescent="0.2">
      <c r="C88" s="174">
        <f t="shared" si="84"/>
        <v>78</v>
      </c>
      <c r="D88" s="167" t="str" cm="1">
        <f t="array" ref="D88">IFERROR(INDEX(Forecast_Capex_Input!$D$12:$D$286,$X88),NA)</f>
        <v>Line 82 Refurbishment</v>
      </c>
      <c r="E88" s="172" t="b" cm="1">
        <f t="array" ref="E88">IF($X88=NA,NA,INDEX(Forecast_Capex_Input!$E$12:$E$286,$X88))</f>
        <v>0</v>
      </c>
      <c r="F88" s="167" t="str" cm="1">
        <f t="array" aca="1" ref="F88" ca="1">IFERROR(INDEX(General!$E$25:$E$26,$Y88),NA)</f>
        <v>Non-Labour</v>
      </c>
      <c r="G88" s="167" t="str" cm="1">
        <f t="array" aca="1" ref="G88" ca="1">IFERROR(INDEX(Forecast_Capex_Input!$AI$11:$BB$11,$AA88),NA)</f>
        <v>Transmission Lines</v>
      </c>
      <c r="H88" s="189" cm="1">
        <f t="array" aca="1" ref="H88" ca="1">IFERROR(INDEX(Forecast_Capex_Input!$AI$12:$BB$286,$X88,$AA88),NA)</f>
        <v>1</v>
      </c>
      <c r="I88" s="199" t="str" cm="1">
        <f t="array" ref="I88">IFERROR(INDEX(Forecast_Capex_Input!$F$12:$F$286,$X88),NA)</f>
        <v>Replacement Expenditure</v>
      </c>
      <c r="J88" s="199" t="str" cm="1">
        <f t="array" ref="J88">IFERROR(INDEX(Forecast_Capex_Input!G$12:G$286,$X88),NA)</f>
        <v>Transmission Lines</v>
      </c>
      <c r="K88" s="199" t="str" cm="1">
        <f t="array" ref="K88">IFERROR(INDEX(Forecast_Capex_Input!H$12:H$286,$X88),NA)</f>
        <v>Repex</v>
      </c>
      <c r="L88" s="199" t="str" cm="1">
        <f t="array" ref="L88">IFERROR(INDEX(Forecast_Capex_Input!I$12:I$286,$X88),NA)</f>
        <v>N/A</v>
      </c>
      <c r="M88" s="199" t="str" cm="1">
        <f t="array" ref="M88">IFERROR(INDEX(Forecast_Capex_Input!J$12:J$286,$X88),NA)</f>
        <v>N/A</v>
      </c>
      <c r="N88" s="199" t="str" cm="1">
        <f t="array" ref="N88">IFERROR(INDEX(Forecast_Capex_Input!K$12:K$286,$X88),NA)</f>
        <v>TL - Transmission towers</v>
      </c>
      <c r="O88" s="199" t="str" cm="1">
        <f t="array" ref="O88">IFERROR(INDEX(Forecast_Capex_Input!L$12:L$286,$X88),NA)</f>
        <v>TL - Safe and Reliable Network</v>
      </c>
      <c r="P88" s="199" t="str" cm="1">
        <f t="array" ref="P88">IFERROR(INDEX(Forecast_Capex_Input!M$12:M$286,$X88),NA)</f>
        <v>N/A</v>
      </c>
      <c r="Q88" s="172" t="str" cm="1">
        <f t="array" ref="Q88">IFERROR(INDEX(Forecast_Capex_Input!N$12:N$286,$X88),NA)</f>
        <v>No</v>
      </c>
      <c r="R88" s="265" cm="1">
        <f t="array" ref="R88">IFERROR(INDEX(Forecast_Capex_Input!O$12:O$286,$X88),0)</f>
        <v>0</v>
      </c>
      <c r="S88" s="172" t="str" cm="1">
        <f t="array" ref="S88">IFERROR(INDEX(Forecast_Capex_Input!P$12:P$286,$X88),0)</f>
        <v>Safety security &amp; reliability</v>
      </c>
      <c r="T88" s="199" t="str" cm="1">
        <f t="array" aca="1" ref="T88" ca="1">IFERROR(INDEX(General!$K$84:$K$103,$AA88),NA)</f>
        <v>Transmission Lines (2018 onwards)</v>
      </c>
      <c r="U88" s="188" cm="1">
        <f t="array" aca="1" ref="U88" ca="1">IFERROR(
IF($F88=General!$E$25,INDEX(Forecast_Capex_Input!S$12:S$286,$X88),
INDEX(Forecast_Capex_Input!T$12:T$286,$X88)),0)</f>
        <v>1</v>
      </c>
      <c r="V88" s="222" t="b">
        <f>IFERROR(INDEX(Overheads!$T$19:$T$26,MATCH($I88,Overheads!$E$19:$E$26,0)),FALSE)</f>
        <v>1</v>
      </c>
      <c r="W88" s="165"/>
      <c r="X88" s="174">
        <f>IFERROR(
IF(MATCH($C88,Forecast_Capex_Input!$CI$12:$CI$286,1)+1&gt;MAX(Forecast_Capex_Input!$C$12:$C$286),NA,
MATCH($C88,Forecast_Capex_Input!$CI$12:$CI$286,1)+1),1)</f>
        <v>32</v>
      </c>
      <c r="Y88" s="174" cm="1">
        <f t="array" aca="1" ref="Y88" ca="1">IFERROR(
IF(X87&lt;&gt;X88,1,
IF(COUNTIF(OFFSET(Y87,0,0,-INDEX(Forecast_Capex_Input!$CG$12:$CG$286,$X88)),Y87)=INDEX(Forecast_Capex_Input!$CG$12:$CG$286,$X88),Y87+1,Y87)),NA)</f>
        <v>2</v>
      </c>
      <c r="Z88" s="174" cm="1">
        <f t="array" ref="Z88">IFERROR($C88-IF($X88=1,1,INDEX(Forecast_Capex_Input!$CI$12:$CI$286,$X88-1))+1,NA)</f>
        <v>2</v>
      </c>
      <c r="AA88" s="174" cm="1">
        <f t="array" aca="1" ref="AA88" ca="1">IFERROR(IF(Y88=1,
INDEX(Forecast_Capex_Input!$AI$10:$BB$10,SMALL(IF(INDEX(Forecast_Capex_Input!$AI$12:$BB$286,$X88,0)&gt;0,COLUMN(Forecast_Capex_Input!$AI$10:$BB$10)-COLUMN(Forecast_Capex_Input!$AI$12)+1),ROWS(OFFSET(AA87,0,0,-$Z88)))),
OFFSET(AA87,-INDEX(Forecast_Capex_Input!$CG$12:$CG$286,$X88)+1,0)),NA)</f>
        <v>1</v>
      </c>
      <c r="AB88" s="174">
        <f t="shared" ca="1" si="53"/>
        <v>2</v>
      </c>
      <c r="AC88" s="222" t="b">
        <f t="shared" si="85"/>
        <v>0</v>
      </c>
      <c r="AD88" s="220" t="b">
        <v>0</v>
      </c>
      <c r="AE88" s="222" t="b">
        <f t="shared" si="54"/>
        <v>1</v>
      </c>
      <c r="AF88" s="165"/>
      <c r="AG88" s="215">
        <v>0</v>
      </c>
      <c r="AH88" s="215">
        <v>0</v>
      </c>
      <c r="AI88" s="215">
        <v>0</v>
      </c>
      <c r="AJ88" s="215">
        <v>0</v>
      </c>
      <c r="AK88" s="215">
        <v>0</v>
      </c>
      <c r="AL88" s="155">
        <v>0</v>
      </c>
      <c r="AM88" s="165"/>
      <c r="AN88" s="215" cm="1">
        <f t="array" aca="1" ref="AN88" ca="1">IFERROR(INDEX(General!O$33:O$34,$AB88)
*AG88,0)</f>
        <v>0</v>
      </c>
      <c r="AO88" s="215" cm="1">
        <f t="array" aca="1" ref="AO88" ca="1">IFERROR(INDEX(General!P$33:P$34,$AB88)
*AH88,0)</f>
        <v>0</v>
      </c>
      <c r="AP88" s="215" cm="1">
        <f t="array" aca="1" ref="AP88" ca="1">IFERROR(INDEX(General!Q$33:Q$34,$AB88)
*AI88,0)</f>
        <v>0</v>
      </c>
      <c r="AQ88" s="215" cm="1">
        <f t="array" aca="1" ref="AQ88" ca="1">IFERROR(INDEX(General!R$33:R$34,$AB88)
*AJ88,0)</f>
        <v>0</v>
      </c>
      <c r="AR88" s="215" cm="1">
        <f t="array" aca="1" ref="AR88" ca="1">IFERROR(INDEX(General!S$33:S$34,$AB88)
*AK88,0)</f>
        <v>0</v>
      </c>
      <c r="AS88" s="155">
        <f t="shared" ca="1" si="86"/>
        <v>0</v>
      </c>
      <c r="AT88" s="165"/>
      <c r="AU88" s="215">
        <f ca="1">IF($AE88=FALSE,AN88*Overheads!$R$24*$V88,
IFERROR(Overheads!$O$49*$V88*AN88,0)
+IFERROR(Overheads!Q$59*$V88*(AN88/Overheads!Q$68),0))</f>
        <v>0</v>
      </c>
      <c r="AV88" s="215">
        <f ca="1">IF($AE88=FALSE,AO88*Overheads!$R$24*$V88,
IFERROR(Overheads!$O$49*$V88*AO88,0)
+IFERROR(Overheads!R$59*$V88*(AO88/Overheads!R$68),0))</f>
        <v>0</v>
      </c>
      <c r="AW88" s="215">
        <f ca="1">IF($AE88=FALSE,AP88*Overheads!$R$24*$V88,
IFERROR(Overheads!$O$49*$V88*AP88,0)
+IFERROR(Overheads!S$59*$V88*(AP88/Overheads!S$68),0))</f>
        <v>0</v>
      </c>
      <c r="AX88" s="215">
        <f ca="1">IF($AE88=FALSE,AQ88*Overheads!$R$24*$V88,
IFERROR(Overheads!$O$49*$V88*AQ88,0)
+IFERROR(Overheads!T$59*$V88*(AQ88/Overheads!T$68),0))</f>
        <v>0</v>
      </c>
      <c r="AY88" s="215">
        <f ca="1">IF($AE88=FALSE,AR88*Overheads!$R$24*$V88,
IFERROR(Overheads!$O$49*$V88*AR88,0)
+IFERROR(Overheads!U$59*$V88*(AR88/Overheads!U$68),0))</f>
        <v>0</v>
      </c>
      <c r="AZ88" s="155">
        <f t="shared" ca="1" si="87"/>
        <v>0</v>
      </c>
      <c r="BA88" s="165"/>
      <c r="BB88" s="215">
        <f ca="1">IF($AE88=FALSE,AN88*Overheads!$S$25,
IFERROR(Overheads!$O$50*AN88,0)
+IFERROR(Overheads!Q$60*(AN88/Overheads!Q$66),0))</f>
        <v>0</v>
      </c>
      <c r="BC88" s="215">
        <f ca="1">IF($AE88=FALSE,AO88*Overheads!$S$25,
IFERROR(Overheads!$O$50*AO88,0)
+IFERROR(Overheads!R$60*(AO88/Overheads!R$66),0))</f>
        <v>0</v>
      </c>
      <c r="BD88" s="215">
        <f ca="1">IF($AE88=FALSE,AP88*Overheads!$S$25,
IFERROR(Overheads!$O$50*AP88,0)
+IFERROR(Overheads!S$60*(AP88/Overheads!S$66),0))</f>
        <v>0</v>
      </c>
      <c r="BE88" s="215">
        <f ca="1">IF($AE88=FALSE,AQ88*Overheads!$S$25,
IFERROR(Overheads!$O$50*AQ88,0)
+IFERROR(Overheads!T$60*(AQ88/Overheads!T$66),0))</f>
        <v>0</v>
      </c>
      <c r="BF88" s="215">
        <f ca="1">IF($AE88=FALSE,AR88*Overheads!$S$25,
IFERROR(Overheads!$O$50*AR88,0)
+IFERROR(Overheads!U$60*(AR88/Overheads!U$66),0))</f>
        <v>0</v>
      </c>
      <c r="BG88" s="155">
        <f t="shared" ca="1" si="88"/>
        <v>0</v>
      </c>
      <c r="BH88" s="165"/>
      <c r="BI88" s="215">
        <f t="shared" ca="1" si="89"/>
        <v>0</v>
      </c>
      <c r="BJ88" s="215">
        <f t="shared" ca="1" si="55"/>
        <v>0</v>
      </c>
      <c r="BK88" s="215">
        <f t="shared" ca="1" si="56"/>
        <v>0</v>
      </c>
      <c r="BL88" s="215">
        <f t="shared" ca="1" si="57"/>
        <v>0</v>
      </c>
      <c r="BM88" s="215">
        <f t="shared" ca="1" si="58"/>
        <v>0</v>
      </c>
      <c r="BN88" s="155">
        <f t="shared" ca="1" si="90"/>
        <v>0</v>
      </c>
      <c r="BO88" s="165"/>
      <c r="BP88" s="187" cm="1">
        <f t="array" ref="BP88">IFERROR(IF($X88=$X87,BP87,INDEX(Forecast_Capex_Input!AC$12:AC$286,$X88)),0)</f>
        <v>0</v>
      </c>
      <c r="BQ88" s="187" cm="1">
        <f t="array" ref="BQ88">IFERROR(IF($X88=$X87,BQ87,INDEX(Forecast_Capex_Input!AD$12:AD$286,$X88)),0)</f>
        <v>0</v>
      </c>
      <c r="BR88" s="187" cm="1">
        <f t="array" ref="BR88">IFERROR(IF($X88=$X87,BR87,INDEX(Forecast_Capex_Input!AE$12:AE$286,$X88)),0)</f>
        <v>0</v>
      </c>
      <c r="BS88" s="187" cm="1">
        <f t="array" ref="BS88">IFERROR(IF($X88=$X87,BS87,INDEX(Forecast_Capex_Input!AF$12:AF$286,$X88)),0)</f>
        <v>0</v>
      </c>
      <c r="BT88" s="187" cm="1">
        <f t="array" ref="BT88">IFERROR(IF($X88=$X87,BT87,INDEX(Forecast_Capex_Input!AG$12:AG$286,$X88)),0)</f>
        <v>0</v>
      </c>
      <c r="BU88" s="165"/>
      <c r="BV88" s="215">
        <f t="shared" si="59"/>
        <v>0</v>
      </c>
      <c r="BW88" s="215">
        <f t="shared" si="60"/>
        <v>0</v>
      </c>
      <c r="BX88" s="215">
        <f t="shared" si="61"/>
        <v>0</v>
      </c>
      <c r="BY88" s="215">
        <f t="shared" si="62"/>
        <v>0</v>
      </c>
      <c r="BZ88" s="215">
        <f t="shared" si="63"/>
        <v>0</v>
      </c>
      <c r="CA88" s="155">
        <f t="shared" si="91"/>
        <v>0</v>
      </c>
      <c r="CB88" s="165"/>
      <c r="CC88" s="215">
        <f t="shared" ca="1" si="64"/>
        <v>0</v>
      </c>
      <c r="CD88" s="215">
        <f t="shared" ca="1" si="65"/>
        <v>0</v>
      </c>
      <c r="CE88" s="215">
        <f t="shared" ca="1" si="66"/>
        <v>0</v>
      </c>
      <c r="CF88" s="215">
        <f t="shared" ca="1" si="67"/>
        <v>0</v>
      </c>
      <c r="CG88" s="215">
        <f t="shared" ca="1" si="68"/>
        <v>0</v>
      </c>
      <c r="CH88" s="155">
        <f t="shared" ca="1" si="92"/>
        <v>0</v>
      </c>
      <c r="CI88" s="165"/>
      <c r="CJ88" s="215">
        <f t="shared" ca="1" si="69"/>
        <v>0</v>
      </c>
      <c r="CK88" s="215">
        <f t="shared" ca="1" si="70"/>
        <v>0</v>
      </c>
      <c r="CL88" s="215">
        <f t="shared" ca="1" si="71"/>
        <v>0</v>
      </c>
      <c r="CM88" s="215">
        <f t="shared" ca="1" si="72"/>
        <v>0</v>
      </c>
      <c r="CN88" s="215">
        <f t="shared" ca="1" si="73"/>
        <v>0</v>
      </c>
      <c r="CO88" s="155">
        <f t="shared" ca="1" si="93"/>
        <v>0</v>
      </c>
      <c r="CP88" s="165"/>
      <c r="CQ88" s="223">
        <f t="shared" ca="1" si="74"/>
        <v>0</v>
      </c>
      <c r="CR88" s="223">
        <f t="shared" ca="1" si="75"/>
        <v>0</v>
      </c>
      <c r="CS88" s="223">
        <f t="shared" ca="1" si="76"/>
        <v>0</v>
      </c>
      <c r="CT88" s="223">
        <f t="shared" ca="1" si="77"/>
        <v>0</v>
      </c>
      <c r="CU88" s="223">
        <f t="shared" ca="1" si="78"/>
        <v>0</v>
      </c>
      <c r="CV88" s="155">
        <f t="shared" ca="1" si="94"/>
        <v>0</v>
      </c>
      <c r="CW88" s="165"/>
      <c r="CX88" s="215">
        <f t="shared" ca="1" si="95"/>
        <v>0</v>
      </c>
      <c r="CY88" s="215">
        <f t="shared" ca="1" si="79"/>
        <v>0</v>
      </c>
      <c r="CZ88" s="215">
        <f t="shared" ca="1" si="80"/>
        <v>0</v>
      </c>
      <c r="DA88" s="215">
        <f t="shared" ca="1" si="81"/>
        <v>0</v>
      </c>
      <c r="DB88" s="215">
        <f t="shared" ca="1" si="82"/>
        <v>0</v>
      </c>
      <c r="DC88" s="155">
        <f t="shared" ca="1" si="96"/>
        <v>0</v>
      </c>
      <c r="DD88" s="165"/>
      <c r="DE88" s="188" t="b" cm="1">
        <f t="array" aca="1" ref="DE88" ca="1">OR($G88=Forecast_Capex_Input!$BF$8:$BF$10)</f>
        <v>1</v>
      </c>
      <c r="DF88" s="188" cm="1">
        <f t="array" aca="1" ref="DF88" ca="1">IFERROR(INDEX(Forecast_Capex_Input!BG$12:BG$286,$X88)
*(INDEX(Forecast_Capex_Input!$H$12:$H$286,$X88)=Repex),0)
*$DE88</f>
        <v>0</v>
      </c>
      <c r="DG88" s="188" cm="1">
        <f t="array" aca="1" ref="DG88" ca="1">IFERROR(INDEX(Forecast_Capex_Input!BH$12:BH$286,$X88)
*(INDEX(Forecast_Capex_Input!$H$12:$H$286,$X88)=Repex),0)
*$DE88</f>
        <v>0</v>
      </c>
      <c r="DH88" s="188" cm="1">
        <f t="array" aca="1" ref="DH88" ca="1">IFERROR(INDEX(Forecast_Capex_Input!BI$12:BI$286,$X88)
*(INDEX(Forecast_Capex_Input!$H$12:$H$286,$X88)=Repex),0)
*$DE88</f>
        <v>1</v>
      </c>
      <c r="DI88" s="188" cm="1">
        <f t="array" aca="1" ref="DI88" ca="1">IFERROR(INDEX(Forecast_Capex_Input!BJ$12:BJ$286,$X88)
*(INDEX(Forecast_Capex_Input!$H$12:$H$286,$X88)=Repex),0)
*$DE88</f>
        <v>0</v>
      </c>
      <c r="DJ88" s="188" cm="1">
        <f t="array" aca="1" ref="DJ88" ca="1">IFERROR(INDEX(Forecast_Capex_Input!BK$12:BK$286,$X88)
*(INDEX(Forecast_Capex_Input!$H$12:$H$286,$X88)=Repex),0)
*$DE88</f>
        <v>0</v>
      </c>
      <c r="DK88" s="188" cm="1">
        <f t="array" aca="1" ref="DK88" ca="1">IFERROR(INDEX(Forecast_Capex_Input!BL$12:BL$286,$X88)
*(INDEX(Forecast_Capex_Input!$H$12:$H$286,$X88)=Repex),0)
*$DE88</f>
        <v>0</v>
      </c>
      <c r="DL88" s="165"/>
      <c r="DM88" s="188" t="b" cm="1">
        <f t="array" aca="1" ref="DM88" ca="1">OR($G88=Forecast_Capex_Input!$BN$8:$BN$9)</f>
        <v>0</v>
      </c>
      <c r="DN88" s="188" cm="1">
        <f t="array" aca="1" ref="DN88" ca="1">IFERROR(INDEX(Forecast_Capex_Input!BO$12:BO$286,$X88)
*(INDEX(Forecast_Capex_Input!$H$12:$H$286,$X88)=Repex),0)
*$DM88</f>
        <v>0</v>
      </c>
      <c r="DO88" s="188" cm="1">
        <f t="array" aca="1" ref="DO88" ca="1">IFERROR(INDEX(Forecast_Capex_Input!BP$12:BP$286,$X88)
*(INDEX(Forecast_Capex_Input!$H$12:$H$286,$X88)=Repex),0)
*$DM88</f>
        <v>0</v>
      </c>
      <c r="DP88" s="188" cm="1">
        <f t="array" aca="1" ref="DP88" ca="1">IFERROR(INDEX(Forecast_Capex_Input!BQ$12:BQ$286,$X88)
*(INDEX(Forecast_Capex_Input!$H$12:$H$286,$X88)=Repex),0)
*$DM88</f>
        <v>0</v>
      </c>
      <c r="DQ88" s="188" cm="1">
        <f t="array" aca="1" ref="DQ88" ca="1">IFERROR(INDEX(Forecast_Capex_Input!BR$12:BR$286,$X88)
*(INDEX(Forecast_Capex_Input!$H$12:$H$286,$X88)=Repex),0)
*$DM88</f>
        <v>0</v>
      </c>
      <c r="DR88" s="188" cm="1">
        <f t="array" aca="1" ref="DR88" ca="1">IFERROR(INDEX(Forecast_Capex_Input!BS$12:BS$286,$X88)
*(INDEX(Forecast_Capex_Input!$H$12:$H$286,$X88)=Repex),0)
*$DM88</f>
        <v>0</v>
      </c>
      <c r="DS88" s="165"/>
      <c r="DT88" s="188" t="b" cm="1">
        <f t="array" aca="1" ref="DT88" ca="1">OR($G88=Forecast_Capex_Input!$BU$8:$BU$10)</f>
        <v>0</v>
      </c>
      <c r="DU88" s="188" cm="1">
        <f t="array" aca="1" ref="DU88" ca="1">IFERROR(INDEX(Forecast_Capex_Input!BV$12:BV$286,$X88)
*(INDEX(Forecast_Capex_Input!$H$12:$H$286,$X88)=Repex),0)
*$DT88</f>
        <v>0</v>
      </c>
      <c r="DV88" s="188" cm="1">
        <f t="array" aca="1" ref="DV88" ca="1">IFERROR(INDEX(Forecast_Capex_Input!BW$12:BW$286,$X88)
*(INDEX(Forecast_Capex_Input!$H$12:$H$286,$X88)=Repex),0)
*$DT88</f>
        <v>0</v>
      </c>
      <c r="DW88" s="188" cm="1">
        <f t="array" aca="1" ref="DW88" ca="1">IFERROR(INDEX(Forecast_Capex_Input!BX$12:BX$286,$X88)
*(INDEX(Forecast_Capex_Input!$H$12:$H$286,$X88)=Repex),0)
*$DT88</f>
        <v>0</v>
      </c>
      <c r="DX88" s="188" cm="1">
        <f t="array" aca="1" ref="DX88" ca="1">IFERROR(INDEX(Forecast_Capex_Input!BY$12:BY$286,$X88)
*(INDEX(Forecast_Capex_Input!$H$12:$H$286,$X88)=Repex),0)
*$DT88</f>
        <v>0</v>
      </c>
      <c r="DY88" s="188" cm="1">
        <f t="array" aca="1" ref="DY88" ca="1">IFERROR(INDEX(Forecast_Capex_Input!BZ$12:BZ$286,$X88)
*(INDEX(Forecast_Capex_Input!$H$12:$H$286,$X88)=Repex),0)
*$DT88</f>
        <v>0</v>
      </c>
      <c r="DZ88" s="188" cm="1">
        <f t="array" aca="1" ref="DZ88" ca="1">IFERROR(INDEX(Forecast_Capex_Input!CA$12:CA$286,$X88)
*(INDEX(Forecast_Capex_Input!$H$12:$H$286,$X88)=Repex),0)
*$DT88</f>
        <v>0</v>
      </c>
      <c r="EA88" s="188" cm="1">
        <f t="array" aca="1" ref="EA88" ca="1">IFERROR(INDEX(Forecast_Capex_Input!CB$12:CB$286,$X88)
*(INDEX(Forecast_Capex_Input!$H$12:$H$286,$X88)=Repex),0)
*$DT88</f>
        <v>0</v>
      </c>
      <c r="EB88" s="188" cm="1">
        <f t="array" aca="1" ref="EB88" ca="1">IFERROR(INDEX(Forecast_Capex_Input!CC$12:CC$286,$X88)
*(INDEX(Forecast_Capex_Input!$H$12:$H$286,$X88)=Repex),0)
*$DT88</f>
        <v>0</v>
      </c>
      <c r="EC88" s="165"/>
      <c r="ED88" s="226" t="str">
        <f t="shared" si="83"/>
        <v>N/A</v>
      </c>
      <c r="EE88" s="174" t="s">
        <v>15</v>
      </c>
    </row>
    <row r="89" spans="3:135" x14ac:dyDescent="0.2">
      <c r="C89" s="174">
        <f t="shared" si="84"/>
        <v>79</v>
      </c>
      <c r="D89" s="167" t="str" cm="1">
        <f t="array" ref="D89">IFERROR(INDEX(Forecast_Capex_Input!$D$12:$D$286,$X89),NA)</f>
        <v>Line 82/95 Refurbishment</v>
      </c>
      <c r="E89" s="172" t="b" cm="1">
        <f t="array" ref="E89">IF($X89=NA,NA,INDEX(Forecast_Capex_Input!$E$12:$E$286,$X89))</f>
        <v>1</v>
      </c>
      <c r="F89" s="167" t="str" cm="1">
        <f t="array" aca="1" ref="F89" ca="1">IFERROR(INDEX(General!$E$25:$E$26,$Y89),NA)</f>
        <v>Labour</v>
      </c>
      <c r="G89" s="167" t="str" cm="1">
        <f t="array" aca="1" ref="G89" ca="1">IFERROR(INDEX(Forecast_Capex_Input!$AI$11:$BB$11,$AA89),NA)</f>
        <v>Transmission Lines</v>
      </c>
      <c r="H89" s="189" cm="1">
        <f t="array" aca="1" ref="H89" ca="1">IFERROR(INDEX(Forecast_Capex_Input!$AI$12:$BB$286,$X89,$AA89),NA)</f>
        <v>1.0000000000000004</v>
      </c>
      <c r="I89" s="199" t="str" cm="1">
        <f t="array" ref="I89">IFERROR(INDEX(Forecast_Capex_Input!$F$12:$F$286,$X89),NA)</f>
        <v>Replacement Expenditure</v>
      </c>
      <c r="J89" s="199" t="str" cm="1">
        <f t="array" ref="J89">IFERROR(INDEX(Forecast_Capex_Input!G$12:G$286,$X89),NA)</f>
        <v>Transmission Lines</v>
      </c>
      <c r="K89" s="199" t="str" cm="1">
        <f t="array" ref="K89">IFERROR(INDEX(Forecast_Capex_Input!H$12:H$286,$X89),NA)</f>
        <v>Repex</v>
      </c>
      <c r="L89" s="199" t="str" cm="1">
        <f t="array" ref="L89">IFERROR(INDEX(Forecast_Capex_Input!I$12:I$286,$X89),NA)</f>
        <v>N/A</v>
      </c>
      <c r="M89" s="199" t="str" cm="1">
        <f t="array" ref="M89">IFERROR(INDEX(Forecast_Capex_Input!J$12:J$286,$X89),NA)</f>
        <v>N/A</v>
      </c>
      <c r="N89" s="199" t="str" cm="1">
        <f t="array" ref="N89">IFERROR(INDEX(Forecast_Capex_Input!K$12:K$286,$X89),NA)</f>
        <v>TL - Transmission towers</v>
      </c>
      <c r="O89" s="199" t="str" cm="1">
        <f t="array" ref="O89">IFERROR(INDEX(Forecast_Capex_Input!L$12:L$286,$X89),NA)</f>
        <v>TL - Safe and Reliable Network</v>
      </c>
      <c r="P89" s="199" t="str" cm="1">
        <f t="array" ref="P89">IFERROR(INDEX(Forecast_Capex_Input!M$12:M$286,$X89),NA)</f>
        <v>N/A</v>
      </c>
      <c r="Q89" s="172" t="str" cm="1">
        <f t="array" ref="Q89">IFERROR(INDEX(Forecast_Capex_Input!N$12:N$286,$X89),NA)</f>
        <v>No</v>
      </c>
      <c r="R89" s="265" cm="1">
        <f t="array" ref="R89">IFERROR(INDEX(Forecast_Capex_Input!O$12:O$286,$X89),0)</f>
        <v>0</v>
      </c>
      <c r="S89" s="172" t="str" cm="1">
        <f t="array" ref="S89">IFERROR(INDEX(Forecast_Capex_Input!P$12:P$286,$X89),0)</f>
        <v>Safety security &amp; reliability</v>
      </c>
      <c r="T89" s="199" t="str" cm="1">
        <f t="array" aca="1" ref="T89" ca="1">IFERROR(INDEX(General!$K$84:$K$103,$AA89),NA)</f>
        <v>Transmission Lines (2018 onwards)</v>
      </c>
      <c r="U89" s="188" cm="1">
        <f t="array" aca="1" ref="U89" ca="1">IFERROR(
IF($F89=General!$E$25,INDEX(Forecast_Capex_Input!S$12:S$286,$X89),
INDEX(Forecast_Capex_Input!T$12:T$286,$X89)),0)</f>
        <v>0.12470221525176618</v>
      </c>
      <c r="V89" s="222" t="b">
        <f>IFERROR(INDEX(Overheads!$T$19:$T$26,MATCH($I89,Overheads!$E$19:$E$26,0)),FALSE)</f>
        <v>1</v>
      </c>
      <c r="W89" s="165"/>
      <c r="X89" s="174">
        <f>IFERROR(
IF(MATCH($C89,Forecast_Capex_Input!$CI$12:$CI$286,1)+1&gt;MAX(Forecast_Capex_Input!$C$12:$C$286),NA,
MATCH($C89,Forecast_Capex_Input!$CI$12:$CI$286,1)+1),1)</f>
        <v>33</v>
      </c>
      <c r="Y89" s="174" cm="1">
        <f t="array" aca="1" ref="Y89" ca="1">IFERROR(
IF(X88&lt;&gt;X89,1,
IF(COUNTIF(OFFSET(Y88,0,0,-INDEX(Forecast_Capex_Input!$CG$12:$CG$286,$X89)),Y88)=INDEX(Forecast_Capex_Input!$CG$12:$CG$286,$X89),Y88+1,Y88)),NA)</f>
        <v>1</v>
      </c>
      <c r="Z89" s="174" cm="1">
        <f t="array" ref="Z89">IFERROR($C89-IF($X89=1,1,INDEX(Forecast_Capex_Input!$CI$12:$CI$286,$X89-1))+1,NA)</f>
        <v>1</v>
      </c>
      <c r="AA89" s="174" cm="1">
        <f t="array" aca="1" ref="AA89" ca="1">IFERROR(IF(Y89=1,
INDEX(Forecast_Capex_Input!$AI$10:$BB$10,SMALL(IF(INDEX(Forecast_Capex_Input!$AI$12:$BB$286,$X89,0)&gt;0,COLUMN(Forecast_Capex_Input!$AI$10:$BB$10)-COLUMN(Forecast_Capex_Input!$AI$12)+1),ROWS(OFFSET(AA88,0,0,-$Z89)))),
OFFSET(AA88,-INDEX(Forecast_Capex_Input!$CG$12:$CG$286,$X89)+1,0)),NA)</f>
        <v>1</v>
      </c>
      <c r="AB89" s="174">
        <f t="shared" ca="1" si="53"/>
        <v>1</v>
      </c>
      <c r="AC89" s="222" t="b">
        <f t="shared" si="85"/>
        <v>0</v>
      </c>
      <c r="AD89" s="220" t="b">
        <v>0</v>
      </c>
      <c r="AE89" s="222" t="b">
        <f t="shared" si="54"/>
        <v>1</v>
      </c>
      <c r="AF89" s="165"/>
      <c r="AG89" s="215">
        <v>0</v>
      </c>
      <c r="AH89" s="215">
        <v>9.1088955387494206E-3</v>
      </c>
      <c r="AI89" s="215">
        <v>0.48007879463214986</v>
      </c>
      <c r="AJ89" s="215">
        <v>2.3700566052038529E-2</v>
      </c>
      <c r="AK89" s="215">
        <v>0</v>
      </c>
      <c r="AL89" s="155">
        <v>0.51288825622293788</v>
      </c>
      <c r="AM89" s="165"/>
      <c r="AN89" s="215" cm="1">
        <f t="array" aca="1" ref="AN89" ca="1">IFERROR(INDEX(General!O$33:O$34,$AB89)
*AG89,0)</f>
        <v>0</v>
      </c>
      <c r="AO89" s="215" cm="1">
        <f t="array" aca="1" ref="AO89" ca="1">IFERROR(INDEX(General!P$33:P$34,$AB89)
*AH89,0)</f>
        <v>9.1636811996308829E-3</v>
      </c>
      <c r="AP89" s="215" cm="1">
        <f t="array" aca="1" ref="AP89" ca="1">IFERROR(INDEX(General!Q$33:Q$34,$AB89)
*AI89,0)</f>
        <v>0.48731478860767513</v>
      </c>
      <c r="AQ89" s="215" cm="1">
        <f t="array" aca="1" ref="AQ89" ca="1">IFERROR(INDEX(General!R$33:R$34,$AB89)
*AJ89,0)</f>
        <v>2.4255896081897543E-2</v>
      </c>
      <c r="AR89" s="215" cm="1">
        <f t="array" aca="1" ref="AR89" ca="1">IFERROR(INDEX(General!S$33:S$34,$AB89)
*AK89,0)</f>
        <v>0</v>
      </c>
      <c r="AS89" s="155">
        <f t="shared" ca="1" si="86"/>
        <v>0.52073436588920363</v>
      </c>
      <c r="AT89" s="165"/>
      <c r="AU89" s="215">
        <f ca="1">IF($AE89=FALSE,AN89*Overheads!$R$24*$V89,
IFERROR(Overheads!$O$49*$V89*AN89,0)
+IFERROR(Overheads!Q$59*$V89*(AN89/Overheads!Q$68),0))</f>
        <v>0</v>
      </c>
      <c r="AV89" s="215">
        <f ca="1">IF($AE89=FALSE,AO89*Overheads!$R$24*$V89,
IFERROR(Overheads!$O$49*$V89*AO89,0)
+IFERROR(Overheads!R$59*$V89*(AO89/Overheads!R$68),0))</f>
        <v>1.0936893872902423E-3</v>
      </c>
      <c r="AW89" s="215">
        <f ca="1">IF($AE89=FALSE,AP89*Overheads!$R$24*$V89,
IFERROR(Overheads!$O$49*$V89*AP89,0)
+IFERROR(Overheads!S$59*$V89*(AP89/Overheads!S$68),0))</f>
        <v>6.3370975787336095E-2</v>
      </c>
      <c r="AX89" s="215">
        <f ca="1">IF($AE89=FALSE,AQ89*Overheads!$R$24*$V89,
IFERROR(Overheads!$O$49*$V89*AQ89,0)
+IFERROR(Overheads!T$59*$V89*(AQ89/Overheads!T$68),0))</f>
        <v>3.4756525473262916E-3</v>
      </c>
      <c r="AY89" s="215">
        <f ca="1">IF($AE89=FALSE,AR89*Overheads!$R$24*$V89,
IFERROR(Overheads!$O$49*$V89*AR89,0)
+IFERROR(Overheads!U$59*$V89*(AR89/Overheads!U$68),0))</f>
        <v>0</v>
      </c>
      <c r="AZ89" s="155">
        <f t="shared" ca="1" si="87"/>
        <v>6.7940317721952623E-2</v>
      </c>
      <c r="BA89" s="165"/>
      <c r="BB89" s="215">
        <f ca="1">IF($AE89=FALSE,AN89*Overheads!$S$25,
IFERROR(Overheads!$O$50*AN89,0)
+IFERROR(Overheads!Q$60*(AN89/Overheads!Q$66),0))</f>
        <v>0</v>
      </c>
      <c r="BC89" s="215">
        <f ca="1">IF($AE89=FALSE,AO89*Overheads!$S$25,
IFERROR(Overheads!$O$50*AO89,0)
+IFERROR(Overheads!R$60*(AO89/Overheads!R$66),0))</f>
        <v>1.5461514456325035E-4</v>
      </c>
      <c r="BD89" s="215">
        <f ca="1">IF($AE89=FALSE,AP89*Overheads!$S$25,
IFERROR(Overheads!$O$50*AP89,0)
+IFERROR(Overheads!S$60*(AP89/Overheads!S$66),0))</f>
        <v>8.9439975307730717E-3</v>
      </c>
      <c r="BE89" s="215">
        <f ca="1">IF($AE89=FALSE,AQ89*Overheads!$S$25,
IFERROR(Overheads!$O$50*AQ89,0)
+IFERROR(Overheads!T$60*(AQ89/Overheads!T$66),0))</f>
        <v>4.9168646939132146E-4</v>
      </c>
      <c r="BF89" s="215">
        <f ca="1">IF($AE89=FALSE,AR89*Overheads!$S$25,
IFERROR(Overheads!$O$50*AR89,0)
+IFERROR(Overheads!U$60*(AR89/Overheads!U$66),0))</f>
        <v>0</v>
      </c>
      <c r="BG89" s="155">
        <f t="shared" ca="1" si="88"/>
        <v>9.5902991447276431E-3</v>
      </c>
      <c r="BH89" s="165"/>
      <c r="BI89" s="215">
        <f t="shared" ca="1" si="89"/>
        <v>0</v>
      </c>
      <c r="BJ89" s="215">
        <f t="shared" ca="1" si="55"/>
        <v>1.0411985731484375E-2</v>
      </c>
      <c r="BK89" s="215">
        <f t="shared" ca="1" si="56"/>
        <v>0.55962976192578429</v>
      </c>
      <c r="BL89" s="215">
        <f t="shared" ca="1" si="57"/>
        <v>2.8223235098615157E-2</v>
      </c>
      <c r="BM89" s="215">
        <f t="shared" ca="1" si="58"/>
        <v>0</v>
      </c>
      <c r="BN89" s="155">
        <f t="shared" ca="1" si="90"/>
        <v>0.5982649827558838</v>
      </c>
      <c r="BO89" s="165"/>
      <c r="BP89" s="187" cm="1">
        <f t="array" ref="BP89">IFERROR(IF($X89=$X88,BP88,INDEX(Forecast_Capex_Input!AC$12:AC$286,$X89)),0)</f>
        <v>0</v>
      </c>
      <c r="BQ89" s="187" cm="1">
        <f t="array" ref="BQ89">IFERROR(IF($X89=$X88,BQ88,INDEX(Forecast_Capex_Input!AD$12:AD$286,$X89)),0)</f>
        <v>0</v>
      </c>
      <c r="BR89" s="187" cm="1">
        <f t="array" ref="BR89">IFERROR(IF($X89=$X88,BR88,INDEX(Forecast_Capex_Input!AE$12:AE$286,$X89)),0)</f>
        <v>0</v>
      </c>
      <c r="BS89" s="187" cm="1">
        <f t="array" ref="BS89">IFERROR(IF($X89=$X88,BS88,INDEX(Forecast_Capex_Input!AF$12:AF$286,$X89)),0)</f>
        <v>1</v>
      </c>
      <c r="BT89" s="187" cm="1">
        <f t="array" ref="BT89">IFERROR(IF($X89=$X88,BT88,INDEX(Forecast_Capex_Input!AG$12:AG$286,$X89)),0)</f>
        <v>0</v>
      </c>
      <c r="BU89" s="165"/>
      <c r="BV89" s="215">
        <f t="shared" si="59"/>
        <v>0</v>
      </c>
      <c r="BW89" s="215">
        <f t="shared" si="60"/>
        <v>0</v>
      </c>
      <c r="BX89" s="215">
        <f t="shared" si="61"/>
        <v>0</v>
      </c>
      <c r="BY89" s="215">
        <f t="shared" si="62"/>
        <v>0.51288825622293788</v>
      </c>
      <c r="BZ89" s="215">
        <f t="shared" si="63"/>
        <v>0</v>
      </c>
      <c r="CA89" s="155">
        <f t="shared" si="91"/>
        <v>0.51288825622293788</v>
      </c>
      <c r="CB89" s="165"/>
      <c r="CC89" s="215">
        <f t="shared" ca="1" si="64"/>
        <v>0</v>
      </c>
      <c r="CD89" s="215">
        <f t="shared" ca="1" si="65"/>
        <v>0</v>
      </c>
      <c r="CE89" s="215">
        <f t="shared" ca="1" si="66"/>
        <v>0</v>
      </c>
      <c r="CF89" s="215">
        <f t="shared" ca="1" si="67"/>
        <v>0.52073436588920363</v>
      </c>
      <c r="CG89" s="215">
        <f t="shared" ca="1" si="68"/>
        <v>0</v>
      </c>
      <c r="CH89" s="155">
        <f t="shared" ca="1" si="92"/>
        <v>0.52073436588920363</v>
      </c>
      <c r="CI89" s="165"/>
      <c r="CJ89" s="215">
        <f t="shared" ca="1" si="69"/>
        <v>0</v>
      </c>
      <c r="CK89" s="215">
        <f t="shared" ca="1" si="70"/>
        <v>0</v>
      </c>
      <c r="CL89" s="215">
        <f t="shared" ca="1" si="71"/>
        <v>0</v>
      </c>
      <c r="CM89" s="215">
        <f t="shared" ca="1" si="72"/>
        <v>6.7940317721952623E-2</v>
      </c>
      <c r="CN89" s="215">
        <f t="shared" ca="1" si="73"/>
        <v>0</v>
      </c>
      <c r="CO89" s="155">
        <f t="shared" ca="1" si="93"/>
        <v>6.7940317721952623E-2</v>
      </c>
      <c r="CP89" s="165"/>
      <c r="CQ89" s="223">
        <f t="shared" ca="1" si="74"/>
        <v>0</v>
      </c>
      <c r="CR89" s="223">
        <f t="shared" ca="1" si="75"/>
        <v>0</v>
      </c>
      <c r="CS89" s="223">
        <f t="shared" ca="1" si="76"/>
        <v>0</v>
      </c>
      <c r="CT89" s="223">
        <f t="shared" ca="1" si="77"/>
        <v>9.5902991447276431E-3</v>
      </c>
      <c r="CU89" s="223">
        <f t="shared" ca="1" si="78"/>
        <v>0</v>
      </c>
      <c r="CV89" s="155">
        <f t="shared" ca="1" si="94"/>
        <v>9.5902991447276431E-3</v>
      </c>
      <c r="CW89" s="165"/>
      <c r="CX89" s="215">
        <f t="shared" ca="1" si="95"/>
        <v>0</v>
      </c>
      <c r="CY89" s="215">
        <f t="shared" ca="1" si="79"/>
        <v>0</v>
      </c>
      <c r="CZ89" s="215">
        <f t="shared" ca="1" si="80"/>
        <v>0</v>
      </c>
      <c r="DA89" s="215">
        <f t="shared" ca="1" si="81"/>
        <v>0.59826498275588391</v>
      </c>
      <c r="DB89" s="215">
        <f t="shared" ca="1" si="82"/>
        <v>0</v>
      </c>
      <c r="DC89" s="155">
        <f t="shared" ca="1" si="96"/>
        <v>0.59826498275588391</v>
      </c>
      <c r="DD89" s="165"/>
      <c r="DE89" s="188" t="b" cm="1">
        <f t="array" aca="1" ref="DE89" ca="1">OR($G89=Forecast_Capex_Input!$BF$8:$BF$10)</f>
        <v>1</v>
      </c>
      <c r="DF89" s="188" cm="1">
        <f t="array" aca="1" ref="DF89" ca="1">IFERROR(INDEX(Forecast_Capex_Input!BG$12:BG$286,$X89)
*(INDEX(Forecast_Capex_Input!$H$12:$H$286,$X89)=Repex),0)
*$DE89</f>
        <v>0</v>
      </c>
      <c r="DG89" s="188" cm="1">
        <f t="array" aca="1" ref="DG89" ca="1">IFERROR(INDEX(Forecast_Capex_Input!BH$12:BH$286,$X89)
*(INDEX(Forecast_Capex_Input!$H$12:$H$286,$X89)=Repex),0)
*$DE89</f>
        <v>0.27327077921695458</v>
      </c>
      <c r="DH89" s="188" cm="1">
        <f t="array" aca="1" ref="DH89" ca="1">IFERROR(INDEX(Forecast_Capex_Input!BI$12:BI$286,$X89)
*(INDEX(Forecast_Capex_Input!$H$12:$H$286,$X89)=Repex),0)
*$DE89</f>
        <v>0.57525519369982259</v>
      </c>
      <c r="DI89" s="188" cm="1">
        <f t="array" aca="1" ref="DI89" ca="1">IFERROR(INDEX(Forecast_Capex_Input!BJ$12:BJ$286,$X89)
*(INDEX(Forecast_Capex_Input!$H$12:$H$286,$X89)=Repex),0)
*$DE89</f>
        <v>0.1514740270832228</v>
      </c>
      <c r="DJ89" s="188" cm="1">
        <f t="array" aca="1" ref="DJ89" ca="1">IFERROR(INDEX(Forecast_Capex_Input!BK$12:BK$286,$X89)
*(INDEX(Forecast_Capex_Input!$H$12:$H$286,$X89)=Repex),0)
*$DE89</f>
        <v>0</v>
      </c>
      <c r="DK89" s="188" cm="1">
        <f t="array" aca="1" ref="DK89" ca="1">IFERROR(INDEX(Forecast_Capex_Input!BL$12:BL$286,$X89)
*(INDEX(Forecast_Capex_Input!$H$12:$H$286,$X89)=Repex),0)
*$DE89</f>
        <v>0</v>
      </c>
      <c r="DL89" s="165"/>
      <c r="DM89" s="188" t="b" cm="1">
        <f t="array" aca="1" ref="DM89" ca="1">OR($G89=Forecast_Capex_Input!$BN$8:$BN$9)</f>
        <v>0</v>
      </c>
      <c r="DN89" s="188" cm="1">
        <f t="array" aca="1" ref="DN89" ca="1">IFERROR(INDEX(Forecast_Capex_Input!BO$12:BO$286,$X89)
*(INDEX(Forecast_Capex_Input!$H$12:$H$286,$X89)=Repex),0)
*$DM89</f>
        <v>0</v>
      </c>
      <c r="DO89" s="188" cm="1">
        <f t="array" aca="1" ref="DO89" ca="1">IFERROR(INDEX(Forecast_Capex_Input!BP$12:BP$286,$X89)
*(INDEX(Forecast_Capex_Input!$H$12:$H$286,$X89)=Repex),0)
*$DM89</f>
        <v>0</v>
      </c>
      <c r="DP89" s="188" cm="1">
        <f t="array" aca="1" ref="DP89" ca="1">IFERROR(INDEX(Forecast_Capex_Input!BQ$12:BQ$286,$X89)
*(INDEX(Forecast_Capex_Input!$H$12:$H$286,$X89)=Repex),0)
*$DM89</f>
        <v>0</v>
      </c>
      <c r="DQ89" s="188" cm="1">
        <f t="array" aca="1" ref="DQ89" ca="1">IFERROR(INDEX(Forecast_Capex_Input!BR$12:BR$286,$X89)
*(INDEX(Forecast_Capex_Input!$H$12:$H$286,$X89)=Repex),0)
*$DM89</f>
        <v>0</v>
      </c>
      <c r="DR89" s="188" cm="1">
        <f t="array" aca="1" ref="DR89" ca="1">IFERROR(INDEX(Forecast_Capex_Input!BS$12:BS$286,$X89)
*(INDEX(Forecast_Capex_Input!$H$12:$H$286,$X89)=Repex),0)
*$DM89</f>
        <v>0</v>
      </c>
      <c r="DS89" s="165"/>
      <c r="DT89" s="188" t="b" cm="1">
        <f t="array" aca="1" ref="DT89" ca="1">OR($G89=Forecast_Capex_Input!$BU$8:$BU$10)</f>
        <v>0</v>
      </c>
      <c r="DU89" s="188" cm="1">
        <f t="array" aca="1" ref="DU89" ca="1">IFERROR(INDEX(Forecast_Capex_Input!BV$12:BV$286,$X89)
*(INDEX(Forecast_Capex_Input!$H$12:$H$286,$X89)=Repex),0)
*$DT89</f>
        <v>0</v>
      </c>
      <c r="DV89" s="188" cm="1">
        <f t="array" aca="1" ref="DV89" ca="1">IFERROR(INDEX(Forecast_Capex_Input!BW$12:BW$286,$X89)
*(INDEX(Forecast_Capex_Input!$H$12:$H$286,$X89)=Repex),0)
*$DT89</f>
        <v>0</v>
      </c>
      <c r="DW89" s="188" cm="1">
        <f t="array" aca="1" ref="DW89" ca="1">IFERROR(INDEX(Forecast_Capex_Input!BX$12:BX$286,$X89)
*(INDEX(Forecast_Capex_Input!$H$12:$H$286,$X89)=Repex),0)
*$DT89</f>
        <v>0</v>
      </c>
      <c r="DX89" s="188" cm="1">
        <f t="array" aca="1" ref="DX89" ca="1">IFERROR(INDEX(Forecast_Capex_Input!BY$12:BY$286,$X89)
*(INDEX(Forecast_Capex_Input!$H$12:$H$286,$X89)=Repex),0)
*$DT89</f>
        <v>0</v>
      </c>
      <c r="DY89" s="188" cm="1">
        <f t="array" aca="1" ref="DY89" ca="1">IFERROR(INDEX(Forecast_Capex_Input!BZ$12:BZ$286,$X89)
*(INDEX(Forecast_Capex_Input!$H$12:$H$286,$X89)=Repex),0)
*$DT89</f>
        <v>0</v>
      </c>
      <c r="DZ89" s="188" cm="1">
        <f t="array" aca="1" ref="DZ89" ca="1">IFERROR(INDEX(Forecast_Capex_Input!CA$12:CA$286,$X89)
*(INDEX(Forecast_Capex_Input!$H$12:$H$286,$X89)=Repex),0)
*$DT89</f>
        <v>0</v>
      </c>
      <c r="EA89" s="188" cm="1">
        <f t="array" aca="1" ref="EA89" ca="1">IFERROR(INDEX(Forecast_Capex_Input!CB$12:CB$286,$X89)
*(INDEX(Forecast_Capex_Input!$H$12:$H$286,$X89)=Repex),0)
*$DT89</f>
        <v>0</v>
      </c>
      <c r="EB89" s="188" cm="1">
        <f t="array" aca="1" ref="EB89" ca="1">IFERROR(INDEX(Forecast_Capex_Input!CC$12:CC$286,$X89)
*(INDEX(Forecast_Capex_Input!$H$12:$H$286,$X89)=Repex),0)
*$DT89</f>
        <v>0</v>
      </c>
      <c r="EC89" s="165"/>
      <c r="ED89" s="226" t="str">
        <f t="shared" si="83"/>
        <v>N/A</v>
      </c>
      <c r="EE89" s="174" t="s">
        <v>15</v>
      </c>
    </row>
    <row r="90" spans="3:135" x14ac:dyDescent="0.2">
      <c r="C90" s="174">
        <f t="shared" si="84"/>
        <v>80</v>
      </c>
      <c r="D90" s="167" t="str" cm="1">
        <f t="array" ref="D90">IFERROR(INDEX(Forecast_Capex_Input!$D$12:$D$286,$X90),NA)</f>
        <v>Line 82/95 Refurbishment</v>
      </c>
      <c r="E90" s="172" t="b" cm="1">
        <f t="array" ref="E90">IF($X90=NA,NA,INDEX(Forecast_Capex_Input!$E$12:$E$286,$X90))</f>
        <v>1</v>
      </c>
      <c r="F90" s="167" t="str" cm="1">
        <f t="array" aca="1" ref="F90" ca="1">IFERROR(INDEX(General!$E$25:$E$26,$Y90),NA)</f>
        <v>Non-Labour</v>
      </c>
      <c r="G90" s="167" t="str" cm="1">
        <f t="array" aca="1" ref="G90" ca="1">IFERROR(INDEX(Forecast_Capex_Input!$AI$11:$BB$11,$AA90),NA)</f>
        <v>Transmission Lines</v>
      </c>
      <c r="H90" s="189" cm="1">
        <f t="array" aca="1" ref="H90" ca="1">IFERROR(INDEX(Forecast_Capex_Input!$AI$12:$BB$286,$X90,$AA90),NA)</f>
        <v>1.0000000000000004</v>
      </c>
      <c r="I90" s="199" t="str" cm="1">
        <f t="array" ref="I90">IFERROR(INDEX(Forecast_Capex_Input!$F$12:$F$286,$X90),NA)</f>
        <v>Replacement Expenditure</v>
      </c>
      <c r="J90" s="199" t="str" cm="1">
        <f t="array" ref="J90">IFERROR(INDEX(Forecast_Capex_Input!G$12:G$286,$X90),NA)</f>
        <v>Transmission Lines</v>
      </c>
      <c r="K90" s="199" t="str" cm="1">
        <f t="array" ref="K90">IFERROR(INDEX(Forecast_Capex_Input!H$12:H$286,$X90),NA)</f>
        <v>Repex</v>
      </c>
      <c r="L90" s="199" t="str" cm="1">
        <f t="array" ref="L90">IFERROR(INDEX(Forecast_Capex_Input!I$12:I$286,$X90),NA)</f>
        <v>N/A</v>
      </c>
      <c r="M90" s="199" t="str" cm="1">
        <f t="array" ref="M90">IFERROR(INDEX(Forecast_Capex_Input!J$12:J$286,$X90),NA)</f>
        <v>N/A</v>
      </c>
      <c r="N90" s="199" t="str" cm="1">
        <f t="array" ref="N90">IFERROR(INDEX(Forecast_Capex_Input!K$12:K$286,$X90),NA)</f>
        <v>TL - Transmission towers</v>
      </c>
      <c r="O90" s="199" t="str" cm="1">
        <f t="array" ref="O90">IFERROR(INDEX(Forecast_Capex_Input!L$12:L$286,$X90),NA)</f>
        <v>TL - Safe and Reliable Network</v>
      </c>
      <c r="P90" s="199" t="str" cm="1">
        <f t="array" ref="P90">IFERROR(INDEX(Forecast_Capex_Input!M$12:M$286,$X90),NA)</f>
        <v>N/A</v>
      </c>
      <c r="Q90" s="172" t="str" cm="1">
        <f t="array" ref="Q90">IFERROR(INDEX(Forecast_Capex_Input!N$12:N$286,$X90),NA)</f>
        <v>No</v>
      </c>
      <c r="R90" s="265" cm="1">
        <f t="array" ref="R90">IFERROR(INDEX(Forecast_Capex_Input!O$12:O$286,$X90),0)</f>
        <v>0</v>
      </c>
      <c r="S90" s="172" t="str" cm="1">
        <f t="array" ref="S90">IFERROR(INDEX(Forecast_Capex_Input!P$12:P$286,$X90),0)</f>
        <v>Safety security &amp; reliability</v>
      </c>
      <c r="T90" s="199" t="str" cm="1">
        <f t="array" aca="1" ref="T90" ca="1">IFERROR(INDEX(General!$K$84:$K$103,$AA90),NA)</f>
        <v>Transmission Lines (2018 onwards)</v>
      </c>
      <c r="U90" s="188" cm="1">
        <f t="array" aca="1" ref="U90" ca="1">IFERROR(
IF($F90=General!$E$25,INDEX(Forecast_Capex_Input!S$12:S$286,$X90),
INDEX(Forecast_Capex_Input!T$12:T$286,$X90)),0)</f>
        <v>0.87529778474823383</v>
      </c>
      <c r="V90" s="222" t="b">
        <f>IFERROR(INDEX(Overheads!$T$19:$T$26,MATCH($I90,Overheads!$E$19:$E$26,0)),FALSE)</f>
        <v>1</v>
      </c>
      <c r="W90" s="165"/>
      <c r="X90" s="174">
        <f>IFERROR(
IF(MATCH($C90,Forecast_Capex_Input!$CI$12:$CI$286,1)+1&gt;MAX(Forecast_Capex_Input!$C$12:$C$286),NA,
MATCH($C90,Forecast_Capex_Input!$CI$12:$CI$286,1)+1),1)</f>
        <v>33</v>
      </c>
      <c r="Y90" s="174" cm="1">
        <f t="array" aca="1" ref="Y90" ca="1">IFERROR(
IF(X89&lt;&gt;X90,1,
IF(COUNTIF(OFFSET(Y89,0,0,-INDEX(Forecast_Capex_Input!$CG$12:$CG$286,$X90)),Y89)=INDEX(Forecast_Capex_Input!$CG$12:$CG$286,$X90),Y89+1,Y89)),NA)</f>
        <v>2</v>
      </c>
      <c r="Z90" s="174" cm="1">
        <f t="array" ref="Z90">IFERROR($C90-IF($X90=1,1,INDEX(Forecast_Capex_Input!$CI$12:$CI$286,$X90-1))+1,NA)</f>
        <v>2</v>
      </c>
      <c r="AA90" s="174" cm="1">
        <f t="array" aca="1" ref="AA90" ca="1">IFERROR(IF(Y90=1,
INDEX(Forecast_Capex_Input!$AI$10:$BB$10,SMALL(IF(INDEX(Forecast_Capex_Input!$AI$12:$BB$286,$X90,0)&gt;0,COLUMN(Forecast_Capex_Input!$AI$10:$BB$10)-COLUMN(Forecast_Capex_Input!$AI$12)+1),ROWS(OFFSET(AA89,0,0,-$Z90)))),
OFFSET(AA89,-INDEX(Forecast_Capex_Input!$CG$12:$CG$286,$X90)+1,0)),NA)</f>
        <v>1</v>
      </c>
      <c r="AB90" s="174">
        <f t="shared" ca="1" si="53"/>
        <v>2</v>
      </c>
      <c r="AC90" s="222" t="b">
        <f t="shared" si="85"/>
        <v>0</v>
      </c>
      <c r="AD90" s="220" t="b">
        <v>0</v>
      </c>
      <c r="AE90" s="222" t="b">
        <f t="shared" si="54"/>
        <v>1</v>
      </c>
      <c r="AF90" s="165"/>
      <c r="AG90" s="215">
        <v>0</v>
      </c>
      <c r="AH90" s="215">
        <v>6.3936282691317431E-2</v>
      </c>
      <c r="AI90" s="215">
        <v>3.3697228601572218</v>
      </c>
      <c r="AJ90" s="215">
        <v>0.16635673168071247</v>
      </c>
      <c r="AK90" s="215">
        <v>0</v>
      </c>
      <c r="AL90" s="155">
        <v>3.6000158745292516</v>
      </c>
      <c r="AM90" s="165"/>
      <c r="AN90" s="215" cm="1">
        <f t="array" aca="1" ref="AN90" ca="1">IFERROR(INDEX(General!O$33:O$34,$AB90)
*AG90,0)</f>
        <v>0</v>
      </c>
      <c r="AO90" s="215" cm="1">
        <f t="array" aca="1" ref="AO90" ca="1">IFERROR(INDEX(General!P$33:P$34,$AB90)
*AH90,0)</f>
        <v>6.3936282691317431E-2</v>
      </c>
      <c r="AP90" s="215" cm="1">
        <f t="array" aca="1" ref="AP90" ca="1">IFERROR(INDEX(General!Q$33:Q$34,$AB90)
*AI90,0)</f>
        <v>3.3697228601572218</v>
      </c>
      <c r="AQ90" s="215" cm="1">
        <f t="array" aca="1" ref="AQ90" ca="1">IFERROR(INDEX(General!R$33:R$34,$AB90)
*AJ90,0)</f>
        <v>0.16635673168071247</v>
      </c>
      <c r="AR90" s="215" cm="1">
        <f t="array" aca="1" ref="AR90" ca="1">IFERROR(INDEX(General!S$33:S$34,$AB90)
*AK90,0)</f>
        <v>0</v>
      </c>
      <c r="AS90" s="155">
        <f t="shared" ca="1" si="86"/>
        <v>3.6000158745292516</v>
      </c>
      <c r="AT90" s="165"/>
      <c r="AU90" s="215">
        <f ca="1">IF($AE90=FALSE,AN90*Overheads!$R$24*$V90,
IFERROR(Overheads!$O$49*$V90*AN90,0)
+IFERROR(Overheads!Q$59*$V90*(AN90/Overheads!Q$68),0))</f>
        <v>0</v>
      </c>
      <c r="AV90" s="215">
        <f ca="1">IF($AE90=FALSE,AO90*Overheads!$R$24*$V90,
IFERROR(Overheads!$O$49*$V90*AO90,0)
+IFERROR(Overheads!R$59*$V90*(AO90/Overheads!R$68),0))</f>
        <v>7.6308234997414966E-3</v>
      </c>
      <c r="AW90" s="215">
        <f ca="1">IF($AE90=FALSE,AP90*Overheads!$R$24*$V90,
IFERROR(Overheads!$O$49*$V90*AP90,0)
+IFERROR(Overheads!S$59*$V90*(AP90/Overheads!S$68),0))</f>
        <v>0.43820263774710527</v>
      </c>
      <c r="AX90" s="215">
        <f ca="1">IF($AE90=FALSE,AQ90*Overheads!$R$24*$V90,
IFERROR(Overheads!$O$49*$V90*AQ90,0)
+IFERROR(Overheads!T$59*$V90*(AQ90/Overheads!T$68),0))</f>
        <v>2.3837428898883704E-2</v>
      </c>
      <c r="AY90" s="215">
        <f ca="1">IF($AE90=FALSE,AR90*Overheads!$R$24*$V90,
IFERROR(Overheads!$O$49*$V90*AR90,0)
+IFERROR(Overheads!U$59*$V90*(AR90/Overheads!U$68),0))</f>
        <v>0</v>
      </c>
      <c r="AZ90" s="155">
        <f t="shared" ca="1" si="87"/>
        <v>0.46967089014573044</v>
      </c>
      <c r="BA90" s="165"/>
      <c r="BB90" s="215">
        <f ca="1">IF($AE90=FALSE,AN90*Overheads!$S$25,
IFERROR(Overheads!$O$50*AN90,0)
+IFERROR(Overheads!Q$60*(AN90/Overheads!Q$66),0))</f>
        <v>0</v>
      </c>
      <c r="BC90" s="215">
        <f ca="1">IF($AE90=FALSE,AO90*Overheads!$S$25,
IFERROR(Overheads!$O$50*AO90,0)
+IFERROR(Overheads!R$60*(AO90/Overheads!R$66),0))</f>
        <v>1.0787714430258747E-3</v>
      </c>
      <c r="BD90" s="215">
        <f ca="1">IF($AE90=FALSE,AP90*Overheads!$S$25,
IFERROR(Overheads!$O$50*AP90,0)
+IFERROR(Overheads!S$60*(AP90/Overheads!S$66),0))</f>
        <v>6.184666183997084E-2</v>
      </c>
      <c r="BE90" s="215">
        <f ca="1">IF($AE90=FALSE,AQ90*Overheads!$S$25,
IFERROR(Overheads!$O$50*AQ90,0)
+IFERROR(Overheads!T$60*(AQ90/Overheads!T$66),0))</f>
        <v>3.3721843869793668E-3</v>
      </c>
      <c r="BF90" s="215">
        <f ca="1">IF($AE90=FALSE,AR90*Overheads!$S$25,
IFERROR(Overheads!$O$50*AR90,0)
+IFERROR(Overheads!U$60*(AR90/Overheads!U$66),0))</f>
        <v>0</v>
      </c>
      <c r="BG90" s="155">
        <f t="shared" ca="1" si="88"/>
        <v>6.6297617669976078E-2</v>
      </c>
      <c r="BH90" s="165"/>
      <c r="BI90" s="215">
        <f t="shared" ca="1" si="89"/>
        <v>0</v>
      </c>
      <c r="BJ90" s="215">
        <f t="shared" ca="1" si="55"/>
        <v>7.2645877634084796E-2</v>
      </c>
      <c r="BK90" s="215">
        <f t="shared" ca="1" si="56"/>
        <v>3.869772159744298</v>
      </c>
      <c r="BL90" s="215">
        <f t="shared" ca="1" si="57"/>
        <v>0.19356634496657554</v>
      </c>
      <c r="BM90" s="215">
        <f t="shared" ca="1" si="58"/>
        <v>0</v>
      </c>
      <c r="BN90" s="155">
        <f t="shared" ca="1" si="90"/>
        <v>4.135984382344958</v>
      </c>
      <c r="BO90" s="165"/>
      <c r="BP90" s="187" cm="1">
        <f t="array" ref="BP90">IFERROR(IF($X90=$X89,BP89,INDEX(Forecast_Capex_Input!AC$12:AC$286,$X90)),0)</f>
        <v>0</v>
      </c>
      <c r="BQ90" s="187" cm="1">
        <f t="array" ref="BQ90">IFERROR(IF($X90=$X89,BQ89,INDEX(Forecast_Capex_Input!AD$12:AD$286,$X90)),0)</f>
        <v>0</v>
      </c>
      <c r="BR90" s="187" cm="1">
        <f t="array" ref="BR90">IFERROR(IF($X90=$X89,BR89,INDEX(Forecast_Capex_Input!AE$12:AE$286,$X90)),0)</f>
        <v>0</v>
      </c>
      <c r="BS90" s="187" cm="1">
        <f t="array" ref="BS90">IFERROR(IF($X90=$X89,BS89,INDEX(Forecast_Capex_Input!AF$12:AF$286,$X90)),0)</f>
        <v>1</v>
      </c>
      <c r="BT90" s="187" cm="1">
        <f t="array" ref="BT90">IFERROR(IF($X90=$X89,BT89,INDEX(Forecast_Capex_Input!AG$12:AG$286,$X90)),0)</f>
        <v>0</v>
      </c>
      <c r="BU90" s="165"/>
      <c r="BV90" s="215">
        <f t="shared" si="59"/>
        <v>0</v>
      </c>
      <c r="BW90" s="215">
        <f t="shared" si="60"/>
        <v>0</v>
      </c>
      <c r="BX90" s="215">
        <f t="shared" si="61"/>
        <v>0</v>
      </c>
      <c r="BY90" s="215">
        <f t="shared" si="62"/>
        <v>3.6000158745292516</v>
      </c>
      <c r="BZ90" s="215">
        <f t="shared" si="63"/>
        <v>0</v>
      </c>
      <c r="CA90" s="155">
        <f t="shared" si="91"/>
        <v>3.6000158745292516</v>
      </c>
      <c r="CB90" s="165"/>
      <c r="CC90" s="215">
        <f t="shared" ca="1" si="64"/>
        <v>0</v>
      </c>
      <c r="CD90" s="215">
        <f t="shared" ca="1" si="65"/>
        <v>0</v>
      </c>
      <c r="CE90" s="215">
        <f t="shared" ca="1" si="66"/>
        <v>0</v>
      </c>
      <c r="CF90" s="215">
        <f t="shared" ca="1" si="67"/>
        <v>3.6000158745292516</v>
      </c>
      <c r="CG90" s="215">
        <f t="shared" ca="1" si="68"/>
        <v>0</v>
      </c>
      <c r="CH90" s="155">
        <f t="shared" ca="1" si="92"/>
        <v>3.6000158745292516</v>
      </c>
      <c r="CI90" s="165"/>
      <c r="CJ90" s="215">
        <f t="shared" ca="1" si="69"/>
        <v>0</v>
      </c>
      <c r="CK90" s="215">
        <f t="shared" ca="1" si="70"/>
        <v>0</v>
      </c>
      <c r="CL90" s="215">
        <f t="shared" ca="1" si="71"/>
        <v>0</v>
      </c>
      <c r="CM90" s="215">
        <f t="shared" ca="1" si="72"/>
        <v>0.46967089014573044</v>
      </c>
      <c r="CN90" s="215">
        <f t="shared" ca="1" si="73"/>
        <v>0</v>
      </c>
      <c r="CO90" s="155">
        <f t="shared" ca="1" si="93"/>
        <v>0.46967089014573044</v>
      </c>
      <c r="CP90" s="165"/>
      <c r="CQ90" s="223">
        <f t="shared" ca="1" si="74"/>
        <v>0</v>
      </c>
      <c r="CR90" s="223">
        <f t="shared" ca="1" si="75"/>
        <v>0</v>
      </c>
      <c r="CS90" s="223">
        <f t="shared" ca="1" si="76"/>
        <v>0</v>
      </c>
      <c r="CT90" s="223">
        <f t="shared" ca="1" si="77"/>
        <v>6.6297617669976078E-2</v>
      </c>
      <c r="CU90" s="223">
        <f t="shared" ca="1" si="78"/>
        <v>0</v>
      </c>
      <c r="CV90" s="155">
        <f t="shared" ca="1" si="94"/>
        <v>6.6297617669976078E-2</v>
      </c>
      <c r="CW90" s="165"/>
      <c r="CX90" s="215">
        <f t="shared" ca="1" si="95"/>
        <v>0</v>
      </c>
      <c r="CY90" s="215">
        <f t="shared" ca="1" si="79"/>
        <v>0</v>
      </c>
      <c r="CZ90" s="215">
        <f t="shared" ca="1" si="80"/>
        <v>0</v>
      </c>
      <c r="DA90" s="215">
        <f t="shared" ca="1" si="81"/>
        <v>4.135984382344958</v>
      </c>
      <c r="DB90" s="215">
        <f t="shared" ca="1" si="82"/>
        <v>0</v>
      </c>
      <c r="DC90" s="155">
        <f t="shared" ca="1" si="96"/>
        <v>4.135984382344958</v>
      </c>
      <c r="DD90" s="165"/>
      <c r="DE90" s="188" t="b" cm="1">
        <f t="array" aca="1" ref="DE90" ca="1">OR($G90=Forecast_Capex_Input!$BF$8:$BF$10)</f>
        <v>1</v>
      </c>
      <c r="DF90" s="188" cm="1">
        <f t="array" aca="1" ref="DF90" ca="1">IFERROR(INDEX(Forecast_Capex_Input!BG$12:BG$286,$X90)
*(INDEX(Forecast_Capex_Input!$H$12:$H$286,$X90)=Repex),0)
*$DE90</f>
        <v>0</v>
      </c>
      <c r="DG90" s="188" cm="1">
        <f t="array" aca="1" ref="DG90" ca="1">IFERROR(INDEX(Forecast_Capex_Input!BH$12:BH$286,$X90)
*(INDEX(Forecast_Capex_Input!$H$12:$H$286,$X90)=Repex),0)
*$DE90</f>
        <v>0.27327077921695458</v>
      </c>
      <c r="DH90" s="188" cm="1">
        <f t="array" aca="1" ref="DH90" ca="1">IFERROR(INDEX(Forecast_Capex_Input!BI$12:BI$286,$X90)
*(INDEX(Forecast_Capex_Input!$H$12:$H$286,$X90)=Repex),0)
*$DE90</f>
        <v>0.57525519369982259</v>
      </c>
      <c r="DI90" s="188" cm="1">
        <f t="array" aca="1" ref="DI90" ca="1">IFERROR(INDEX(Forecast_Capex_Input!BJ$12:BJ$286,$X90)
*(INDEX(Forecast_Capex_Input!$H$12:$H$286,$X90)=Repex),0)
*$DE90</f>
        <v>0.1514740270832228</v>
      </c>
      <c r="DJ90" s="188" cm="1">
        <f t="array" aca="1" ref="DJ90" ca="1">IFERROR(INDEX(Forecast_Capex_Input!BK$12:BK$286,$X90)
*(INDEX(Forecast_Capex_Input!$H$12:$H$286,$X90)=Repex),0)
*$DE90</f>
        <v>0</v>
      </c>
      <c r="DK90" s="188" cm="1">
        <f t="array" aca="1" ref="DK90" ca="1">IFERROR(INDEX(Forecast_Capex_Input!BL$12:BL$286,$X90)
*(INDEX(Forecast_Capex_Input!$H$12:$H$286,$X90)=Repex),0)
*$DE90</f>
        <v>0</v>
      </c>
      <c r="DL90" s="165"/>
      <c r="DM90" s="188" t="b" cm="1">
        <f t="array" aca="1" ref="DM90" ca="1">OR($G90=Forecast_Capex_Input!$BN$8:$BN$9)</f>
        <v>0</v>
      </c>
      <c r="DN90" s="188" cm="1">
        <f t="array" aca="1" ref="DN90" ca="1">IFERROR(INDEX(Forecast_Capex_Input!BO$12:BO$286,$X90)
*(INDEX(Forecast_Capex_Input!$H$12:$H$286,$X90)=Repex),0)
*$DM90</f>
        <v>0</v>
      </c>
      <c r="DO90" s="188" cm="1">
        <f t="array" aca="1" ref="DO90" ca="1">IFERROR(INDEX(Forecast_Capex_Input!BP$12:BP$286,$X90)
*(INDEX(Forecast_Capex_Input!$H$12:$H$286,$X90)=Repex),0)
*$DM90</f>
        <v>0</v>
      </c>
      <c r="DP90" s="188" cm="1">
        <f t="array" aca="1" ref="DP90" ca="1">IFERROR(INDEX(Forecast_Capex_Input!BQ$12:BQ$286,$X90)
*(INDEX(Forecast_Capex_Input!$H$12:$H$286,$X90)=Repex),0)
*$DM90</f>
        <v>0</v>
      </c>
      <c r="DQ90" s="188" cm="1">
        <f t="array" aca="1" ref="DQ90" ca="1">IFERROR(INDEX(Forecast_Capex_Input!BR$12:BR$286,$X90)
*(INDEX(Forecast_Capex_Input!$H$12:$H$286,$X90)=Repex),0)
*$DM90</f>
        <v>0</v>
      </c>
      <c r="DR90" s="188" cm="1">
        <f t="array" aca="1" ref="DR90" ca="1">IFERROR(INDEX(Forecast_Capex_Input!BS$12:BS$286,$X90)
*(INDEX(Forecast_Capex_Input!$H$12:$H$286,$X90)=Repex),0)
*$DM90</f>
        <v>0</v>
      </c>
      <c r="DS90" s="165"/>
      <c r="DT90" s="188" t="b" cm="1">
        <f t="array" aca="1" ref="DT90" ca="1">OR($G90=Forecast_Capex_Input!$BU$8:$BU$10)</f>
        <v>0</v>
      </c>
      <c r="DU90" s="188" cm="1">
        <f t="array" aca="1" ref="DU90" ca="1">IFERROR(INDEX(Forecast_Capex_Input!BV$12:BV$286,$X90)
*(INDEX(Forecast_Capex_Input!$H$12:$H$286,$X90)=Repex),0)
*$DT90</f>
        <v>0</v>
      </c>
      <c r="DV90" s="188" cm="1">
        <f t="array" aca="1" ref="DV90" ca="1">IFERROR(INDEX(Forecast_Capex_Input!BW$12:BW$286,$X90)
*(INDEX(Forecast_Capex_Input!$H$12:$H$286,$X90)=Repex),0)
*$DT90</f>
        <v>0</v>
      </c>
      <c r="DW90" s="188" cm="1">
        <f t="array" aca="1" ref="DW90" ca="1">IFERROR(INDEX(Forecast_Capex_Input!BX$12:BX$286,$X90)
*(INDEX(Forecast_Capex_Input!$H$12:$H$286,$X90)=Repex),0)
*$DT90</f>
        <v>0</v>
      </c>
      <c r="DX90" s="188" cm="1">
        <f t="array" aca="1" ref="DX90" ca="1">IFERROR(INDEX(Forecast_Capex_Input!BY$12:BY$286,$X90)
*(INDEX(Forecast_Capex_Input!$H$12:$H$286,$X90)=Repex),0)
*$DT90</f>
        <v>0</v>
      </c>
      <c r="DY90" s="188" cm="1">
        <f t="array" aca="1" ref="DY90" ca="1">IFERROR(INDEX(Forecast_Capex_Input!BZ$12:BZ$286,$X90)
*(INDEX(Forecast_Capex_Input!$H$12:$H$286,$X90)=Repex),0)
*$DT90</f>
        <v>0</v>
      </c>
      <c r="DZ90" s="188" cm="1">
        <f t="array" aca="1" ref="DZ90" ca="1">IFERROR(INDEX(Forecast_Capex_Input!CA$12:CA$286,$X90)
*(INDEX(Forecast_Capex_Input!$H$12:$H$286,$X90)=Repex),0)
*$DT90</f>
        <v>0</v>
      </c>
      <c r="EA90" s="188" cm="1">
        <f t="array" aca="1" ref="EA90" ca="1">IFERROR(INDEX(Forecast_Capex_Input!CB$12:CB$286,$X90)
*(INDEX(Forecast_Capex_Input!$H$12:$H$286,$X90)=Repex),0)
*$DT90</f>
        <v>0</v>
      </c>
      <c r="EB90" s="188" cm="1">
        <f t="array" aca="1" ref="EB90" ca="1">IFERROR(INDEX(Forecast_Capex_Input!CC$12:CC$286,$X90)
*(INDEX(Forecast_Capex_Input!$H$12:$H$286,$X90)=Repex),0)
*$DT90</f>
        <v>0</v>
      </c>
      <c r="EC90" s="165"/>
      <c r="ED90" s="226" t="str">
        <f t="shared" si="83"/>
        <v>N/A</v>
      </c>
      <c r="EE90" s="174" t="s">
        <v>15</v>
      </c>
    </row>
    <row r="91" spans="3:135" x14ac:dyDescent="0.2">
      <c r="C91" s="174">
        <f t="shared" si="84"/>
        <v>81</v>
      </c>
      <c r="D91" s="167" t="str" cm="1">
        <f t="array" ref="D91">IFERROR(INDEX(Forecast_Capex_Input!$D$12:$D$286,$X91),NA)</f>
        <v>Line 8C/8E Refurbishment</v>
      </c>
      <c r="E91" s="172" t="b" cm="1">
        <f t="array" ref="E91">IF($X91=NA,NA,INDEX(Forecast_Capex_Input!$E$12:$E$286,$X91))</f>
        <v>1</v>
      </c>
      <c r="F91" s="167" t="str" cm="1">
        <f t="array" aca="1" ref="F91" ca="1">IFERROR(INDEX(General!$E$25:$E$26,$Y91),NA)</f>
        <v>Labour</v>
      </c>
      <c r="G91" s="167" t="str" cm="1">
        <f t="array" aca="1" ref="G91" ca="1">IFERROR(INDEX(Forecast_Capex_Input!$AI$11:$BB$11,$AA91),NA)</f>
        <v>Transmission Lines</v>
      </c>
      <c r="H91" s="189" cm="1">
        <f t="array" aca="1" ref="H91" ca="1">IFERROR(INDEX(Forecast_Capex_Input!$AI$12:$BB$286,$X91,$AA91),NA)</f>
        <v>1.0000000000000004</v>
      </c>
      <c r="I91" s="199" t="str" cm="1">
        <f t="array" ref="I91">IFERROR(INDEX(Forecast_Capex_Input!$F$12:$F$286,$X91),NA)</f>
        <v>Replacement Expenditure</v>
      </c>
      <c r="J91" s="199" t="str" cm="1">
        <f t="array" ref="J91">IFERROR(INDEX(Forecast_Capex_Input!G$12:G$286,$X91),NA)</f>
        <v>Transmission Lines</v>
      </c>
      <c r="K91" s="199" t="str" cm="1">
        <f t="array" ref="K91">IFERROR(INDEX(Forecast_Capex_Input!H$12:H$286,$X91),NA)</f>
        <v>Repex</v>
      </c>
      <c r="L91" s="199" t="str" cm="1">
        <f t="array" ref="L91">IFERROR(INDEX(Forecast_Capex_Input!I$12:I$286,$X91),NA)</f>
        <v>N/A</v>
      </c>
      <c r="M91" s="199" t="str" cm="1">
        <f t="array" ref="M91">IFERROR(INDEX(Forecast_Capex_Input!J$12:J$286,$X91),NA)</f>
        <v>N/A</v>
      </c>
      <c r="N91" s="199" t="str" cm="1">
        <f t="array" ref="N91">IFERROR(INDEX(Forecast_Capex_Input!K$12:K$286,$X91),NA)</f>
        <v>TL - Insulators</v>
      </c>
      <c r="O91" s="199" t="str" cm="1">
        <f t="array" ref="O91">IFERROR(INDEX(Forecast_Capex_Input!L$12:L$286,$X91),NA)</f>
        <v>TL - Safe and Reliable Network</v>
      </c>
      <c r="P91" s="199" t="str" cm="1">
        <f t="array" ref="P91">IFERROR(INDEX(Forecast_Capex_Input!M$12:M$286,$X91),NA)</f>
        <v>N/A</v>
      </c>
      <c r="Q91" s="172" t="str" cm="1">
        <f t="array" ref="Q91">IFERROR(INDEX(Forecast_Capex_Input!N$12:N$286,$X91),NA)</f>
        <v>No</v>
      </c>
      <c r="R91" s="265" cm="1">
        <f t="array" ref="R91">IFERROR(INDEX(Forecast_Capex_Input!O$12:O$286,$X91),0)</f>
        <v>0</v>
      </c>
      <c r="S91" s="172" t="str" cm="1">
        <f t="array" ref="S91">IFERROR(INDEX(Forecast_Capex_Input!P$12:P$286,$X91),0)</f>
        <v>Safety security &amp; reliability</v>
      </c>
      <c r="T91" s="199" t="str" cm="1">
        <f t="array" aca="1" ref="T91" ca="1">IFERROR(INDEX(General!$K$84:$K$103,$AA91),NA)</f>
        <v>Transmission Lines (2018 onwards)</v>
      </c>
      <c r="U91" s="188" cm="1">
        <f t="array" aca="1" ref="U91" ca="1">IFERROR(
IF($F91=General!$E$25,INDEX(Forecast_Capex_Input!S$12:S$286,$X91),
INDEX(Forecast_Capex_Input!T$12:T$286,$X91)),0)</f>
        <v>0.13035714114992625</v>
      </c>
      <c r="V91" s="222" t="b">
        <f>IFERROR(INDEX(Overheads!$T$19:$T$26,MATCH($I91,Overheads!$E$19:$E$26,0)),FALSE)</f>
        <v>1</v>
      </c>
      <c r="W91" s="165"/>
      <c r="X91" s="174">
        <f>IFERROR(
IF(MATCH($C91,Forecast_Capex_Input!$CI$12:$CI$286,1)+1&gt;MAX(Forecast_Capex_Input!$C$12:$C$286),NA,
MATCH($C91,Forecast_Capex_Input!$CI$12:$CI$286,1)+1),1)</f>
        <v>34</v>
      </c>
      <c r="Y91" s="174" cm="1">
        <f t="array" aca="1" ref="Y91" ca="1">IFERROR(
IF(X90&lt;&gt;X91,1,
IF(COUNTIF(OFFSET(Y90,0,0,-INDEX(Forecast_Capex_Input!$CG$12:$CG$286,$X91)),Y90)=INDEX(Forecast_Capex_Input!$CG$12:$CG$286,$X91),Y90+1,Y90)),NA)</f>
        <v>1</v>
      </c>
      <c r="Z91" s="174" cm="1">
        <f t="array" ref="Z91">IFERROR($C91-IF($X91=1,1,INDEX(Forecast_Capex_Input!$CI$12:$CI$286,$X91-1))+1,NA)</f>
        <v>1</v>
      </c>
      <c r="AA91" s="174" cm="1">
        <f t="array" aca="1" ref="AA91" ca="1">IFERROR(IF(Y91=1,
INDEX(Forecast_Capex_Input!$AI$10:$BB$10,SMALL(IF(INDEX(Forecast_Capex_Input!$AI$12:$BB$286,$X91,0)&gt;0,COLUMN(Forecast_Capex_Input!$AI$10:$BB$10)-COLUMN(Forecast_Capex_Input!$AI$12)+1),ROWS(OFFSET(AA90,0,0,-$Z91)))),
OFFSET(AA90,-INDEX(Forecast_Capex_Input!$CG$12:$CG$286,$X91)+1,0)),NA)</f>
        <v>1</v>
      </c>
      <c r="AB91" s="174">
        <f t="shared" ca="1" si="53"/>
        <v>1</v>
      </c>
      <c r="AC91" s="222" t="b">
        <f t="shared" si="85"/>
        <v>0</v>
      </c>
      <c r="AD91" s="220" t="b">
        <v>0</v>
      </c>
      <c r="AE91" s="222" t="b">
        <f t="shared" si="54"/>
        <v>1</v>
      </c>
      <c r="AF91" s="165"/>
      <c r="AG91" s="215">
        <v>0</v>
      </c>
      <c r="AH91" s="215">
        <v>1.7724610440161496E-2</v>
      </c>
      <c r="AI91" s="215">
        <v>4.0610249812416635E-2</v>
      </c>
      <c r="AJ91" s="215">
        <v>0.49695322937091857</v>
      </c>
      <c r="AK91" s="215">
        <v>1.7969239910100039</v>
      </c>
      <c r="AL91" s="155">
        <v>2.3522120806335005</v>
      </c>
      <c r="AM91" s="165"/>
      <c r="AN91" s="215" cm="1">
        <f t="array" aca="1" ref="AN91" ca="1">IFERROR(INDEX(General!O$33:O$34,$AB91)
*AG91,0)</f>
        <v>0</v>
      </c>
      <c r="AO91" s="215" cm="1">
        <f t="array" aca="1" ref="AO91" ca="1">IFERROR(INDEX(General!P$33:P$34,$AB91)
*AH91,0)</f>
        <v>1.7831215515683532E-2</v>
      </c>
      <c r="AP91" s="215" cm="1">
        <f t="array" aca="1" ref="AP91" ca="1">IFERROR(INDEX(General!Q$33:Q$34,$AB91)
*AI91,0)</f>
        <v>4.1222348339310294E-2</v>
      </c>
      <c r="AQ91" s="215" cm="1">
        <f t="array" aca="1" ref="AQ91" ca="1">IFERROR(INDEX(General!R$33:R$34,$AB91)
*AJ91,0)</f>
        <v>0.50859738382272113</v>
      </c>
      <c r="AR91" s="215" cm="1">
        <f t="array" aca="1" ref="AR91" ca="1">IFERROR(INDEX(General!S$33:S$34,$AB91)
*AK91,0)</f>
        <v>1.8503398625633829</v>
      </c>
      <c r="AS91" s="155">
        <f t="shared" ca="1" si="86"/>
        <v>2.4179908102410979</v>
      </c>
      <c r="AT91" s="165"/>
      <c r="AU91" s="215">
        <f ca="1">IF($AE91=FALSE,AN91*Overheads!$R$24*$V91,
IFERROR(Overheads!$O$49*$V91*AN91,0)
+IFERROR(Overheads!Q$59*$V91*(AN91/Overheads!Q$68),0))</f>
        <v>0</v>
      </c>
      <c r="AV91" s="215">
        <f ca="1">IF($AE91=FALSE,AO91*Overheads!$R$24*$V91,
IFERROR(Overheads!$O$49*$V91*AO91,0)
+IFERROR(Overheads!R$59*$V91*(AO91/Overheads!R$68),0))</f>
        <v>2.1281634254991027E-3</v>
      </c>
      <c r="AW91" s="215">
        <f ca="1">IF($AE91=FALSE,AP91*Overheads!$R$24*$V91,
IFERROR(Overheads!$O$49*$V91*AP91,0)
+IFERROR(Overheads!S$59*$V91*(AP91/Overheads!S$68),0))</f>
        <v>5.3606016061430563E-3</v>
      </c>
      <c r="AX91" s="215">
        <f ca="1">IF($AE91=FALSE,AQ91*Overheads!$R$24*$V91,
IFERROR(Overheads!$O$49*$V91*AQ91,0)
+IFERROR(Overheads!T$59*$V91*(AQ91/Overheads!T$68),0))</f>
        <v>7.2877447474149953E-2</v>
      </c>
      <c r="AY91" s="215">
        <f ca="1">IF($AE91=FALSE,AR91*Overheads!$R$24*$V91,
IFERROR(Overheads!$O$49*$V91*AR91,0)
+IFERROR(Overheads!U$59*$V91*(AR91/Overheads!U$68),0))</f>
        <v>0.22634560360199313</v>
      </c>
      <c r="AZ91" s="155">
        <f t="shared" ca="1" si="87"/>
        <v>0.30671181610778525</v>
      </c>
      <c r="BA91" s="165"/>
      <c r="BB91" s="215">
        <f ca="1">IF($AE91=FALSE,AN91*Overheads!$S$25,
IFERROR(Overheads!$O$50*AN91,0)
+IFERROR(Overheads!Q$60*(AN91/Overheads!Q$66),0))</f>
        <v>0</v>
      </c>
      <c r="BC91" s="215">
        <f ca="1">IF($AE91=FALSE,AO91*Overheads!$S$25,
IFERROR(Overheads!$O$50*AO91,0)
+IFERROR(Overheads!R$60*(AO91/Overheads!R$66),0))</f>
        <v>3.0085900028985451E-4</v>
      </c>
      <c r="BD91" s="215">
        <f ca="1">IF($AE91=FALSE,AP91*Overheads!$S$25,
IFERROR(Overheads!$O$50*AP91,0)
+IFERROR(Overheads!S$60*(AP91/Overheads!S$66),0))</f>
        <v>7.565799158545213E-4</v>
      </c>
      <c r="BE91" s="215">
        <f ca="1">IF($AE91=FALSE,AQ91*Overheads!$S$25,
IFERROR(Overheads!$O$50*AQ91,0)
+IFERROR(Overheads!T$60*(AQ91/Overheads!T$66),0))</f>
        <v>1.0309676919340325E-2</v>
      </c>
      <c r="BF91" s="215">
        <f ca="1">IF($AE91=FALSE,AR91*Overheads!$S$25,
IFERROR(Overheads!$O$50*AR91,0)
+IFERROR(Overheads!U$60*(AR91/Overheads!U$66),0))</f>
        <v>3.3129311146609955E-2</v>
      </c>
      <c r="BG91" s="155">
        <f t="shared" ca="1" si="88"/>
        <v>4.4496426982094654E-2</v>
      </c>
      <c r="BH91" s="165"/>
      <c r="BI91" s="215">
        <f t="shared" ca="1" si="89"/>
        <v>0</v>
      </c>
      <c r="BJ91" s="215">
        <f t="shared" ca="1" si="55"/>
        <v>2.0260237941472491E-2</v>
      </c>
      <c r="BK91" s="215">
        <f t="shared" ca="1" si="56"/>
        <v>4.7339529861307877E-2</v>
      </c>
      <c r="BL91" s="215">
        <f t="shared" ca="1" si="57"/>
        <v>0.59178450821621142</v>
      </c>
      <c r="BM91" s="215">
        <f t="shared" ca="1" si="58"/>
        <v>2.109814777311986</v>
      </c>
      <c r="BN91" s="155">
        <f t="shared" ca="1" si="90"/>
        <v>2.7691990533309778</v>
      </c>
      <c r="BO91" s="165"/>
      <c r="BP91" s="187" cm="1">
        <f t="array" ref="BP91">IFERROR(IF($X91=$X90,BP90,INDEX(Forecast_Capex_Input!AC$12:AC$286,$X91)),0)</f>
        <v>0</v>
      </c>
      <c r="BQ91" s="187" cm="1">
        <f t="array" ref="BQ91">IFERROR(IF($X91=$X90,BQ90,INDEX(Forecast_Capex_Input!AD$12:AD$286,$X91)),0)</f>
        <v>0</v>
      </c>
      <c r="BR91" s="187" cm="1">
        <f t="array" ref="BR91">IFERROR(IF($X91=$X90,BR90,INDEX(Forecast_Capex_Input!AE$12:AE$286,$X91)),0)</f>
        <v>0</v>
      </c>
      <c r="BS91" s="187" cm="1">
        <f t="array" ref="BS91">IFERROR(IF($X91=$X90,BS90,INDEX(Forecast_Capex_Input!AF$12:AF$286,$X91)),0)</f>
        <v>0</v>
      </c>
      <c r="BT91" s="187" cm="1">
        <f t="array" ref="BT91">IFERROR(IF($X91=$X90,BT90,INDEX(Forecast_Capex_Input!AG$12:AG$286,$X91)),0)</f>
        <v>1</v>
      </c>
      <c r="BU91" s="165"/>
      <c r="BV91" s="215">
        <f t="shared" si="59"/>
        <v>0</v>
      </c>
      <c r="BW91" s="215">
        <f t="shared" si="60"/>
        <v>0</v>
      </c>
      <c r="BX91" s="215">
        <f t="shared" si="61"/>
        <v>0</v>
      </c>
      <c r="BY91" s="215">
        <f t="shared" si="62"/>
        <v>0</v>
      </c>
      <c r="BZ91" s="215">
        <f t="shared" si="63"/>
        <v>2.3522120806335005</v>
      </c>
      <c r="CA91" s="155">
        <f t="shared" si="91"/>
        <v>2.3522120806335005</v>
      </c>
      <c r="CB91" s="165"/>
      <c r="CC91" s="215">
        <f t="shared" ca="1" si="64"/>
        <v>0</v>
      </c>
      <c r="CD91" s="215">
        <f t="shared" ca="1" si="65"/>
        <v>0</v>
      </c>
      <c r="CE91" s="215">
        <f t="shared" ca="1" si="66"/>
        <v>0</v>
      </c>
      <c r="CF91" s="215">
        <f t="shared" ca="1" si="67"/>
        <v>0</v>
      </c>
      <c r="CG91" s="215">
        <f t="shared" ca="1" si="68"/>
        <v>2.4179908102410979</v>
      </c>
      <c r="CH91" s="155">
        <f t="shared" ca="1" si="92"/>
        <v>2.4179908102410979</v>
      </c>
      <c r="CI91" s="165"/>
      <c r="CJ91" s="215">
        <f t="shared" ca="1" si="69"/>
        <v>0</v>
      </c>
      <c r="CK91" s="215">
        <f t="shared" ca="1" si="70"/>
        <v>0</v>
      </c>
      <c r="CL91" s="215">
        <f t="shared" ca="1" si="71"/>
        <v>0</v>
      </c>
      <c r="CM91" s="215">
        <f t="shared" ca="1" si="72"/>
        <v>0</v>
      </c>
      <c r="CN91" s="215">
        <f t="shared" ca="1" si="73"/>
        <v>0.30671181610778525</v>
      </c>
      <c r="CO91" s="155">
        <f t="shared" ca="1" si="93"/>
        <v>0.30671181610778525</v>
      </c>
      <c r="CP91" s="165"/>
      <c r="CQ91" s="223">
        <f t="shared" ca="1" si="74"/>
        <v>0</v>
      </c>
      <c r="CR91" s="223">
        <f t="shared" ca="1" si="75"/>
        <v>0</v>
      </c>
      <c r="CS91" s="223">
        <f t="shared" ca="1" si="76"/>
        <v>0</v>
      </c>
      <c r="CT91" s="223">
        <f t="shared" ca="1" si="77"/>
        <v>0</v>
      </c>
      <c r="CU91" s="223">
        <f t="shared" ca="1" si="78"/>
        <v>4.4496426982094654E-2</v>
      </c>
      <c r="CV91" s="155">
        <f t="shared" ca="1" si="94"/>
        <v>4.4496426982094654E-2</v>
      </c>
      <c r="CW91" s="165"/>
      <c r="CX91" s="215">
        <f t="shared" ca="1" si="95"/>
        <v>0</v>
      </c>
      <c r="CY91" s="215">
        <f t="shared" ca="1" si="79"/>
        <v>0</v>
      </c>
      <c r="CZ91" s="215">
        <f t="shared" ca="1" si="80"/>
        <v>0</v>
      </c>
      <c r="DA91" s="215">
        <f t="shared" ca="1" si="81"/>
        <v>0</v>
      </c>
      <c r="DB91" s="215">
        <f t="shared" ca="1" si="82"/>
        <v>2.7691990533309778</v>
      </c>
      <c r="DC91" s="155">
        <f t="shared" ca="1" si="96"/>
        <v>2.7691990533309778</v>
      </c>
      <c r="DD91" s="165"/>
      <c r="DE91" s="188" t="b" cm="1">
        <f t="array" aca="1" ref="DE91" ca="1">OR($G91=Forecast_Capex_Input!$BF$8:$BF$10)</f>
        <v>1</v>
      </c>
      <c r="DF91" s="188" cm="1">
        <f t="array" aca="1" ref="DF91" ca="1">IFERROR(INDEX(Forecast_Capex_Input!BG$12:BG$286,$X91)
*(INDEX(Forecast_Capex_Input!$H$12:$H$286,$X91)=Repex),0)
*$DE91</f>
        <v>0</v>
      </c>
      <c r="DG91" s="188" cm="1">
        <f t="array" aca="1" ref="DG91" ca="1">IFERROR(INDEX(Forecast_Capex_Input!BH$12:BH$286,$X91)
*(INDEX(Forecast_Capex_Input!$H$12:$H$286,$X91)=Repex),0)
*$DE91</f>
        <v>0.1261848687906727</v>
      </c>
      <c r="DH91" s="188" cm="1">
        <f t="array" aca="1" ref="DH91" ca="1">IFERROR(INDEX(Forecast_Capex_Input!BI$12:BI$286,$X91)
*(INDEX(Forecast_Capex_Input!$H$12:$H$286,$X91)=Repex),0)
*$DE91</f>
        <v>0.73867455032272045</v>
      </c>
      <c r="DI91" s="188" cm="1">
        <f t="array" aca="1" ref="DI91" ca="1">IFERROR(INDEX(Forecast_Capex_Input!BJ$12:BJ$286,$X91)
*(INDEX(Forecast_Capex_Input!$H$12:$H$286,$X91)=Repex),0)
*$DE91</f>
        <v>0.13514058088660685</v>
      </c>
      <c r="DJ91" s="188" cm="1">
        <f t="array" aca="1" ref="DJ91" ca="1">IFERROR(INDEX(Forecast_Capex_Input!BK$12:BK$286,$X91)
*(INDEX(Forecast_Capex_Input!$H$12:$H$286,$X91)=Repex),0)
*$DE91</f>
        <v>0</v>
      </c>
      <c r="DK91" s="188" cm="1">
        <f t="array" aca="1" ref="DK91" ca="1">IFERROR(INDEX(Forecast_Capex_Input!BL$12:BL$286,$X91)
*(INDEX(Forecast_Capex_Input!$H$12:$H$286,$X91)=Repex),0)
*$DE91</f>
        <v>0</v>
      </c>
      <c r="DL91" s="165"/>
      <c r="DM91" s="188" t="b" cm="1">
        <f t="array" aca="1" ref="DM91" ca="1">OR($G91=Forecast_Capex_Input!$BN$8:$BN$9)</f>
        <v>0</v>
      </c>
      <c r="DN91" s="188" cm="1">
        <f t="array" aca="1" ref="DN91" ca="1">IFERROR(INDEX(Forecast_Capex_Input!BO$12:BO$286,$X91)
*(INDEX(Forecast_Capex_Input!$H$12:$H$286,$X91)=Repex),0)
*$DM91</f>
        <v>0</v>
      </c>
      <c r="DO91" s="188" cm="1">
        <f t="array" aca="1" ref="DO91" ca="1">IFERROR(INDEX(Forecast_Capex_Input!BP$12:BP$286,$X91)
*(INDEX(Forecast_Capex_Input!$H$12:$H$286,$X91)=Repex),0)
*$DM91</f>
        <v>0</v>
      </c>
      <c r="DP91" s="188" cm="1">
        <f t="array" aca="1" ref="DP91" ca="1">IFERROR(INDEX(Forecast_Capex_Input!BQ$12:BQ$286,$X91)
*(INDEX(Forecast_Capex_Input!$H$12:$H$286,$X91)=Repex),0)
*$DM91</f>
        <v>0</v>
      </c>
      <c r="DQ91" s="188" cm="1">
        <f t="array" aca="1" ref="DQ91" ca="1">IFERROR(INDEX(Forecast_Capex_Input!BR$12:BR$286,$X91)
*(INDEX(Forecast_Capex_Input!$H$12:$H$286,$X91)=Repex),0)
*$DM91</f>
        <v>0</v>
      </c>
      <c r="DR91" s="188" cm="1">
        <f t="array" aca="1" ref="DR91" ca="1">IFERROR(INDEX(Forecast_Capex_Input!BS$12:BS$286,$X91)
*(INDEX(Forecast_Capex_Input!$H$12:$H$286,$X91)=Repex),0)
*$DM91</f>
        <v>0</v>
      </c>
      <c r="DS91" s="165"/>
      <c r="DT91" s="188" t="b" cm="1">
        <f t="array" aca="1" ref="DT91" ca="1">OR($G91=Forecast_Capex_Input!$BU$8:$BU$10)</f>
        <v>0</v>
      </c>
      <c r="DU91" s="188" cm="1">
        <f t="array" aca="1" ref="DU91" ca="1">IFERROR(INDEX(Forecast_Capex_Input!BV$12:BV$286,$X91)
*(INDEX(Forecast_Capex_Input!$H$12:$H$286,$X91)=Repex),0)
*$DT91</f>
        <v>0</v>
      </c>
      <c r="DV91" s="188" cm="1">
        <f t="array" aca="1" ref="DV91" ca="1">IFERROR(INDEX(Forecast_Capex_Input!BW$12:BW$286,$X91)
*(INDEX(Forecast_Capex_Input!$H$12:$H$286,$X91)=Repex),0)
*$DT91</f>
        <v>0</v>
      </c>
      <c r="DW91" s="188" cm="1">
        <f t="array" aca="1" ref="DW91" ca="1">IFERROR(INDEX(Forecast_Capex_Input!BX$12:BX$286,$X91)
*(INDEX(Forecast_Capex_Input!$H$12:$H$286,$X91)=Repex),0)
*$DT91</f>
        <v>0</v>
      </c>
      <c r="DX91" s="188" cm="1">
        <f t="array" aca="1" ref="DX91" ca="1">IFERROR(INDEX(Forecast_Capex_Input!BY$12:BY$286,$X91)
*(INDEX(Forecast_Capex_Input!$H$12:$H$286,$X91)=Repex),0)
*$DT91</f>
        <v>0</v>
      </c>
      <c r="DY91" s="188" cm="1">
        <f t="array" aca="1" ref="DY91" ca="1">IFERROR(INDEX(Forecast_Capex_Input!BZ$12:BZ$286,$X91)
*(INDEX(Forecast_Capex_Input!$H$12:$H$286,$X91)=Repex),0)
*$DT91</f>
        <v>0</v>
      </c>
      <c r="DZ91" s="188" cm="1">
        <f t="array" aca="1" ref="DZ91" ca="1">IFERROR(INDEX(Forecast_Capex_Input!CA$12:CA$286,$X91)
*(INDEX(Forecast_Capex_Input!$H$12:$H$286,$X91)=Repex),0)
*$DT91</f>
        <v>0</v>
      </c>
      <c r="EA91" s="188" cm="1">
        <f t="array" aca="1" ref="EA91" ca="1">IFERROR(INDEX(Forecast_Capex_Input!CB$12:CB$286,$X91)
*(INDEX(Forecast_Capex_Input!$H$12:$H$286,$X91)=Repex),0)
*$DT91</f>
        <v>0</v>
      </c>
      <c r="EB91" s="188" cm="1">
        <f t="array" aca="1" ref="EB91" ca="1">IFERROR(INDEX(Forecast_Capex_Input!CC$12:CC$286,$X91)
*(INDEX(Forecast_Capex_Input!$H$12:$H$286,$X91)=Repex),0)
*$DT91</f>
        <v>0</v>
      </c>
      <c r="EC91" s="165"/>
      <c r="ED91" s="226" t="str">
        <f t="shared" si="83"/>
        <v>N/A</v>
      </c>
      <c r="EE91" s="174" t="s">
        <v>15</v>
      </c>
    </row>
    <row r="92" spans="3:135" x14ac:dyDescent="0.2">
      <c r="C92" s="174">
        <f t="shared" si="84"/>
        <v>82</v>
      </c>
      <c r="D92" s="167" t="str" cm="1">
        <f t="array" ref="D92">IFERROR(INDEX(Forecast_Capex_Input!$D$12:$D$286,$X92),NA)</f>
        <v>Line 8C/8E Refurbishment</v>
      </c>
      <c r="E92" s="172" t="b" cm="1">
        <f t="array" ref="E92">IF($X92=NA,NA,INDEX(Forecast_Capex_Input!$E$12:$E$286,$X92))</f>
        <v>1</v>
      </c>
      <c r="F92" s="167" t="str" cm="1">
        <f t="array" aca="1" ref="F92" ca="1">IFERROR(INDEX(General!$E$25:$E$26,$Y92),NA)</f>
        <v>Non-Labour</v>
      </c>
      <c r="G92" s="167" t="str" cm="1">
        <f t="array" aca="1" ref="G92" ca="1">IFERROR(INDEX(Forecast_Capex_Input!$AI$11:$BB$11,$AA92),NA)</f>
        <v>Transmission Lines</v>
      </c>
      <c r="H92" s="189" cm="1">
        <f t="array" aca="1" ref="H92" ca="1">IFERROR(INDEX(Forecast_Capex_Input!$AI$12:$BB$286,$X92,$AA92),NA)</f>
        <v>1.0000000000000004</v>
      </c>
      <c r="I92" s="199" t="str" cm="1">
        <f t="array" ref="I92">IFERROR(INDEX(Forecast_Capex_Input!$F$12:$F$286,$X92),NA)</f>
        <v>Replacement Expenditure</v>
      </c>
      <c r="J92" s="199" t="str" cm="1">
        <f t="array" ref="J92">IFERROR(INDEX(Forecast_Capex_Input!G$12:G$286,$X92),NA)</f>
        <v>Transmission Lines</v>
      </c>
      <c r="K92" s="199" t="str" cm="1">
        <f t="array" ref="K92">IFERROR(INDEX(Forecast_Capex_Input!H$12:H$286,$X92),NA)</f>
        <v>Repex</v>
      </c>
      <c r="L92" s="199" t="str" cm="1">
        <f t="array" ref="L92">IFERROR(INDEX(Forecast_Capex_Input!I$12:I$286,$X92),NA)</f>
        <v>N/A</v>
      </c>
      <c r="M92" s="199" t="str" cm="1">
        <f t="array" ref="M92">IFERROR(INDEX(Forecast_Capex_Input!J$12:J$286,$X92),NA)</f>
        <v>N/A</v>
      </c>
      <c r="N92" s="199" t="str" cm="1">
        <f t="array" ref="N92">IFERROR(INDEX(Forecast_Capex_Input!K$12:K$286,$X92),NA)</f>
        <v>TL - Insulators</v>
      </c>
      <c r="O92" s="199" t="str" cm="1">
        <f t="array" ref="O92">IFERROR(INDEX(Forecast_Capex_Input!L$12:L$286,$X92),NA)</f>
        <v>TL - Safe and Reliable Network</v>
      </c>
      <c r="P92" s="199" t="str" cm="1">
        <f t="array" ref="P92">IFERROR(INDEX(Forecast_Capex_Input!M$12:M$286,$X92),NA)</f>
        <v>N/A</v>
      </c>
      <c r="Q92" s="172" t="str" cm="1">
        <f t="array" ref="Q92">IFERROR(INDEX(Forecast_Capex_Input!N$12:N$286,$X92),NA)</f>
        <v>No</v>
      </c>
      <c r="R92" s="265" cm="1">
        <f t="array" ref="R92">IFERROR(INDEX(Forecast_Capex_Input!O$12:O$286,$X92),0)</f>
        <v>0</v>
      </c>
      <c r="S92" s="172" t="str" cm="1">
        <f t="array" ref="S92">IFERROR(INDEX(Forecast_Capex_Input!P$12:P$286,$X92),0)</f>
        <v>Safety security &amp; reliability</v>
      </c>
      <c r="T92" s="199" t="str" cm="1">
        <f t="array" aca="1" ref="T92" ca="1">IFERROR(INDEX(General!$K$84:$K$103,$AA92),NA)</f>
        <v>Transmission Lines (2018 onwards)</v>
      </c>
      <c r="U92" s="188" cm="1">
        <f t="array" aca="1" ref="U92" ca="1">IFERROR(
IF($F92=General!$E$25,INDEX(Forecast_Capex_Input!S$12:S$286,$X92),
INDEX(Forecast_Capex_Input!T$12:T$286,$X92)),0)</f>
        <v>0.86964285885007375</v>
      </c>
      <c r="V92" s="222" t="b">
        <f>IFERROR(INDEX(Overheads!$T$19:$T$26,MATCH($I92,Overheads!$E$19:$E$26,0)),FALSE)</f>
        <v>1</v>
      </c>
      <c r="W92" s="165"/>
      <c r="X92" s="174">
        <f>IFERROR(
IF(MATCH($C92,Forecast_Capex_Input!$CI$12:$CI$286,1)+1&gt;MAX(Forecast_Capex_Input!$C$12:$C$286),NA,
MATCH($C92,Forecast_Capex_Input!$CI$12:$CI$286,1)+1),1)</f>
        <v>34</v>
      </c>
      <c r="Y92" s="174" cm="1">
        <f t="array" aca="1" ref="Y92" ca="1">IFERROR(
IF(X91&lt;&gt;X92,1,
IF(COUNTIF(OFFSET(Y91,0,0,-INDEX(Forecast_Capex_Input!$CG$12:$CG$286,$X92)),Y91)=INDEX(Forecast_Capex_Input!$CG$12:$CG$286,$X92),Y91+1,Y91)),NA)</f>
        <v>2</v>
      </c>
      <c r="Z92" s="174" cm="1">
        <f t="array" ref="Z92">IFERROR($C92-IF($X92=1,1,INDEX(Forecast_Capex_Input!$CI$12:$CI$286,$X92-1))+1,NA)</f>
        <v>2</v>
      </c>
      <c r="AA92" s="174" cm="1">
        <f t="array" aca="1" ref="AA92" ca="1">IFERROR(IF(Y92=1,
INDEX(Forecast_Capex_Input!$AI$10:$BB$10,SMALL(IF(INDEX(Forecast_Capex_Input!$AI$12:$BB$286,$X92,0)&gt;0,COLUMN(Forecast_Capex_Input!$AI$10:$BB$10)-COLUMN(Forecast_Capex_Input!$AI$12)+1),ROWS(OFFSET(AA91,0,0,-$Z92)))),
OFFSET(AA91,-INDEX(Forecast_Capex_Input!$CG$12:$CG$286,$X92)+1,0)),NA)</f>
        <v>1</v>
      </c>
      <c r="AB92" s="174">
        <f t="shared" ca="1" si="53"/>
        <v>2</v>
      </c>
      <c r="AC92" s="222" t="b">
        <f t="shared" si="85"/>
        <v>0</v>
      </c>
      <c r="AD92" s="220" t="b">
        <v>0</v>
      </c>
      <c r="AE92" s="222" t="b">
        <f t="shared" si="54"/>
        <v>1</v>
      </c>
      <c r="AF92" s="165"/>
      <c r="AG92" s="215">
        <v>0</v>
      </c>
      <c r="AH92" s="215">
        <v>0.1182450056760441</v>
      </c>
      <c r="AI92" s="215">
        <v>0.27092043776004254</v>
      </c>
      <c r="AJ92" s="215">
        <v>3.3152907718945213</v>
      </c>
      <c r="AK92" s="215">
        <v>11.987698586308772</v>
      </c>
      <c r="AL92" s="155">
        <v>15.692154801639379</v>
      </c>
      <c r="AM92" s="165"/>
      <c r="AN92" s="215" cm="1">
        <f t="array" aca="1" ref="AN92" ca="1">IFERROR(INDEX(General!O$33:O$34,$AB92)
*AG92,0)</f>
        <v>0</v>
      </c>
      <c r="AO92" s="215" cm="1">
        <f t="array" aca="1" ref="AO92" ca="1">IFERROR(INDEX(General!P$33:P$34,$AB92)
*AH92,0)</f>
        <v>0.1182450056760441</v>
      </c>
      <c r="AP92" s="215" cm="1">
        <f t="array" aca="1" ref="AP92" ca="1">IFERROR(INDEX(General!Q$33:Q$34,$AB92)
*AI92,0)</f>
        <v>0.27092043776004254</v>
      </c>
      <c r="AQ92" s="215" cm="1">
        <f t="array" aca="1" ref="AQ92" ca="1">IFERROR(INDEX(General!R$33:R$34,$AB92)
*AJ92,0)</f>
        <v>3.3152907718945213</v>
      </c>
      <c r="AR92" s="215" cm="1">
        <f t="array" aca="1" ref="AR92" ca="1">IFERROR(INDEX(General!S$33:S$34,$AB92)
*AK92,0)</f>
        <v>11.987698586308772</v>
      </c>
      <c r="AS92" s="155">
        <f t="shared" ca="1" si="86"/>
        <v>15.692154801639379</v>
      </c>
      <c r="AT92" s="165"/>
      <c r="AU92" s="215">
        <f ca="1">IF($AE92=FALSE,AN92*Overheads!$R$24*$V92,
IFERROR(Overheads!$O$49*$V92*AN92,0)
+IFERROR(Overheads!Q$59*$V92*(AN92/Overheads!Q$68),0))</f>
        <v>0</v>
      </c>
      <c r="AV92" s="215">
        <f ca="1">IF($AE92=FALSE,AO92*Overheads!$R$24*$V92,
IFERROR(Overheads!$O$49*$V92*AO92,0)
+IFERROR(Overheads!R$59*$V92*(AO92/Overheads!R$68),0))</f>
        <v>1.4112593508073272E-2</v>
      </c>
      <c r="AW92" s="215">
        <f ca="1">IF($AE92=FALSE,AP92*Overheads!$R$24*$V92,
IFERROR(Overheads!$O$49*$V92*AP92,0)
+IFERROR(Overheads!S$59*$V92*(AP92/Overheads!S$68),0))</f>
        <v>3.5230805432026557E-2</v>
      </c>
      <c r="AX92" s="215">
        <f ca="1">IF($AE92=FALSE,AQ92*Overheads!$R$24*$V92,
IFERROR(Overheads!$O$49*$V92*AQ92,0)
+IFERROR(Overheads!T$59*$V92*(AQ92/Overheads!T$68),0))</f>
        <v>0.47505145872809607</v>
      </c>
      <c r="AY92" s="215">
        <f ca="1">IF($AE92=FALSE,AR92*Overheads!$R$24*$V92,
IFERROR(Overheads!$O$49*$V92*AR92,0)
+IFERROR(Overheads!U$59*$V92*(AR92/Overheads!U$68),0))</f>
        <v>1.4664132396509255</v>
      </c>
      <c r="AZ92" s="155">
        <f t="shared" ca="1" si="87"/>
        <v>1.9908080973191216</v>
      </c>
      <c r="BA92" s="165"/>
      <c r="BB92" s="215">
        <f ca="1">IF($AE92=FALSE,AN92*Overheads!$S$25,
IFERROR(Overheads!$O$50*AN92,0)
+IFERROR(Overheads!Q$60*(AN92/Overheads!Q$66),0))</f>
        <v>0</v>
      </c>
      <c r="BC92" s="215">
        <f ca="1">IF($AE92=FALSE,AO92*Overheads!$S$25,
IFERROR(Overheads!$O$50*AO92,0)
+IFERROR(Overheads!R$60*(AO92/Overheads!R$66),0))</f>
        <v>1.9951009041235899E-3</v>
      </c>
      <c r="BD92" s="215">
        <f ca="1">IF($AE92=FALSE,AP92*Overheads!$S$25,
IFERROR(Overheads!$O$50*AP92,0)
+IFERROR(Overheads!S$60*(AP92/Overheads!S$66),0))</f>
        <v>4.9723747011350518E-3</v>
      </c>
      <c r="BE92" s="215">
        <f ca="1">IF($AE92=FALSE,AQ92*Overheads!$S$25,
IFERROR(Overheads!$O$50*AQ92,0)
+IFERROR(Overheads!T$60*(AQ92/Overheads!T$66),0))</f>
        <v>6.72036031624903E-2</v>
      </c>
      <c r="BF92" s="215">
        <f ca="1">IF($AE92=FALSE,AR92*Overheads!$S$25,
IFERROR(Overheads!$O$50*AR92,0)
+IFERROR(Overheads!U$60*(AR92/Overheads!U$66),0))</f>
        <v>0.21463310845360745</v>
      </c>
      <c r="BG92" s="155">
        <f t="shared" ca="1" si="88"/>
        <v>0.28880418722135637</v>
      </c>
      <c r="BH92" s="165"/>
      <c r="BI92" s="215">
        <f t="shared" ca="1" si="89"/>
        <v>0</v>
      </c>
      <c r="BJ92" s="215">
        <f t="shared" ca="1" si="55"/>
        <v>0.13435270008824096</v>
      </c>
      <c r="BK92" s="215">
        <f t="shared" ca="1" si="56"/>
        <v>0.31112361789320414</v>
      </c>
      <c r="BL92" s="215">
        <f t="shared" ca="1" si="57"/>
        <v>3.8575458337851076</v>
      </c>
      <c r="BM92" s="215">
        <f t="shared" ca="1" si="58"/>
        <v>13.668744934413306</v>
      </c>
      <c r="BN92" s="155">
        <f t="shared" ca="1" si="90"/>
        <v>17.97176708617986</v>
      </c>
      <c r="BO92" s="165"/>
      <c r="BP92" s="187" cm="1">
        <f t="array" ref="BP92">IFERROR(IF($X92=$X91,BP91,INDEX(Forecast_Capex_Input!AC$12:AC$286,$X92)),0)</f>
        <v>0</v>
      </c>
      <c r="BQ92" s="187" cm="1">
        <f t="array" ref="BQ92">IFERROR(IF($X92=$X91,BQ91,INDEX(Forecast_Capex_Input!AD$12:AD$286,$X92)),0)</f>
        <v>0</v>
      </c>
      <c r="BR92" s="187" cm="1">
        <f t="array" ref="BR92">IFERROR(IF($X92=$X91,BR91,INDEX(Forecast_Capex_Input!AE$12:AE$286,$X92)),0)</f>
        <v>0</v>
      </c>
      <c r="BS92" s="187" cm="1">
        <f t="array" ref="BS92">IFERROR(IF($X92=$X91,BS91,INDEX(Forecast_Capex_Input!AF$12:AF$286,$X92)),0)</f>
        <v>0</v>
      </c>
      <c r="BT92" s="187" cm="1">
        <f t="array" ref="BT92">IFERROR(IF($X92=$X91,BT91,INDEX(Forecast_Capex_Input!AG$12:AG$286,$X92)),0)</f>
        <v>1</v>
      </c>
      <c r="BU92" s="165"/>
      <c r="BV92" s="215">
        <f t="shared" si="59"/>
        <v>0</v>
      </c>
      <c r="BW92" s="215">
        <f t="shared" si="60"/>
        <v>0</v>
      </c>
      <c r="BX92" s="215">
        <f t="shared" si="61"/>
        <v>0</v>
      </c>
      <c r="BY92" s="215">
        <f t="shared" si="62"/>
        <v>0</v>
      </c>
      <c r="BZ92" s="215">
        <f t="shared" si="63"/>
        <v>15.692154801639379</v>
      </c>
      <c r="CA92" s="155">
        <f t="shared" si="91"/>
        <v>15.692154801639379</v>
      </c>
      <c r="CB92" s="165"/>
      <c r="CC92" s="215">
        <f t="shared" ca="1" si="64"/>
        <v>0</v>
      </c>
      <c r="CD92" s="215">
        <f t="shared" ca="1" si="65"/>
        <v>0</v>
      </c>
      <c r="CE92" s="215">
        <f t="shared" ca="1" si="66"/>
        <v>0</v>
      </c>
      <c r="CF92" s="215">
        <f t="shared" ca="1" si="67"/>
        <v>0</v>
      </c>
      <c r="CG92" s="215">
        <f t="shared" ca="1" si="68"/>
        <v>15.692154801639379</v>
      </c>
      <c r="CH92" s="155">
        <f t="shared" ca="1" si="92"/>
        <v>15.692154801639379</v>
      </c>
      <c r="CI92" s="165"/>
      <c r="CJ92" s="215">
        <f t="shared" ca="1" si="69"/>
        <v>0</v>
      </c>
      <c r="CK92" s="215">
        <f t="shared" ca="1" si="70"/>
        <v>0</v>
      </c>
      <c r="CL92" s="215">
        <f t="shared" ca="1" si="71"/>
        <v>0</v>
      </c>
      <c r="CM92" s="215">
        <f t="shared" ca="1" si="72"/>
        <v>0</v>
      </c>
      <c r="CN92" s="215">
        <f t="shared" ca="1" si="73"/>
        <v>1.9908080973191216</v>
      </c>
      <c r="CO92" s="155">
        <f t="shared" ca="1" si="93"/>
        <v>1.9908080973191216</v>
      </c>
      <c r="CP92" s="165"/>
      <c r="CQ92" s="223">
        <f t="shared" ca="1" si="74"/>
        <v>0</v>
      </c>
      <c r="CR92" s="223">
        <f t="shared" ca="1" si="75"/>
        <v>0</v>
      </c>
      <c r="CS92" s="223">
        <f t="shared" ca="1" si="76"/>
        <v>0</v>
      </c>
      <c r="CT92" s="223">
        <f t="shared" ca="1" si="77"/>
        <v>0</v>
      </c>
      <c r="CU92" s="223">
        <f t="shared" ca="1" si="78"/>
        <v>0.28880418722135637</v>
      </c>
      <c r="CV92" s="155">
        <f t="shared" ca="1" si="94"/>
        <v>0.28880418722135637</v>
      </c>
      <c r="CW92" s="165"/>
      <c r="CX92" s="215">
        <f t="shared" ca="1" si="95"/>
        <v>0</v>
      </c>
      <c r="CY92" s="215">
        <f t="shared" ca="1" si="79"/>
        <v>0</v>
      </c>
      <c r="CZ92" s="215">
        <f t="shared" ca="1" si="80"/>
        <v>0</v>
      </c>
      <c r="DA92" s="215">
        <f t="shared" ca="1" si="81"/>
        <v>0</v>
      </c>
      <c r="DB92" s="215">
        <f t="shared" ca="1" si="82"/>
        <v>17.971767086179856</v>
      </c>
      <c r="DC92" s="155">
        <f t="shared" ca="1" si="96"/>
        <v>17.971767086179856</v>
      </c>
      <c r="DD92" s="165"/>
      <c r="DE92" s="188" t="b" cm="1">
        <f t="array" aca="1" ref="DE92" ca="1">OR($G92=Forecast_Capex_Input!$BF$8:$BF$10)</f>
        <v>1</v>
      </c>
      <c r="DF92" s="188" cm="1">
        <f t="array" aca="1" ref="DF92" ca="1">IFERROR(INDEX(Forecast_Capex_Input!BG$12:BG$286,$X92)
*(INDEX(Forecast_Capex_Input!$H$12:$H$286,$X92)=Repex),0)
*$DE92</f>
        <v>0</v>
      </c>
      <c r="DG92" s="188" cm="1">
        <f t="array" aca="1" ref="DG92" ca="1">IFERROR(INDEX(Forecast_Capex_Input!BH$12:BH$286,$X92)
*(INDEX(Forecast_Capex_Input!$H$12:$H$286,$X92)=Repex),0)
*$DE92</f>
        <v>0.1261848687906727</v>
      </c>
      <c r="DH92" s="188" cm="1">
        <f t="array" aca="1" ref="DH92" ca="1">IFERROR(INDEX(Forecast_Capex_Input!BI$12:BI$286,$X92)
*(INDEX(Forecast_Capex_Input!$H$12:$H$286,$X92)=Repex),0)
*$DE92</f>
        <v>0.73867455032272045</v>
      </c>
      <c r="DI92" s="188" cm="1">
        <f t="array" aca="1" ref="DI92" ca="1">IFERROR(INDEX(Forecast_Capex_Input!BJ$12:BJ$286,$X92)
*(INDEX(Forecast_Capex_Input!$H$12:$H$286,$X92)=Repex),0)
*$DE92</f>
        <v>0.13514058088660685</v>
      </c>
      <c r="DJ92" s="188" cm="1">
        <f t="array" aca="1" ref="DJ92" ca="1">IFERROR(INDEX(Forecast_Capex_Input!BK$12:BK$286,$X92)
*(INDEX(Forecast_Capex_Input!$H$12:$H$286,$X92)=Repex),0)
*$DE92</f>
        <v>0</v>
      </c>
      <c r="DK92" s="188" cm="1">
        <f t="array" aca="1" ref="DK92" ca="1">IFERROR(INDEX(Forecast_Capex_Input!BL$12:BL$286,$X92)
*(INDEX(Forecast_Capex_Input!$H$12:$H$286,$X92)=Repex),0)
*$DE92</f>
        <v>0</v>
      </c>
      <c r="DL92" s="165"/>
      <c r="DM92" s="188" t="b" cm="1">
        <f t="array" aca="1" ref="DM92" ca="1">OR($G92=Forecast_Capex_Input!$BN$8:$BN$9)</f>
        <v>0</v>
      </c>
      <c r="DN92" s="188" cm="1">
        <f t="array" aca="1" ref="DN92" ca="1">IFERROR(INDEX(Forecast_Capex_Input!BO$12:BO$286,$X92)
*(INDEX(Forecast_Capex_Input!$H$12:$H$286,$X92)=Repex),0)
*$DM92</f>
        <v>0</v>
      </c>
      <c r="DO92" s="188" cm="1">
        <f t="array" aca="1" ref="DO92" ca="1">IFERROR(INDEX(Forecast_Capex_Input!BP$12:BP$286,$X92)
*(INDEX(Forecast_Capex_Input!$H$12:$H$286,$X92)=Repex),0)
*$DM92</f>
        <v>0</v>
      </c>
      <c r="DP92" s="188" cm="1">
        <f t="array" aca="1" ref="DP92" ca="1">IFERROR(INDEX(Forecast_Capex_Input!BQ$12:BQ$286,$X92)
*(INDEX(Forecast_Capex_Input!$H$12:$H$286,$X92)=Repex),0)
*$DM92</f>
        <v>0</v>
      </c>
      <c r="DQ92" s="188" cm="1">
        <f t="array" aca="1" ref="DQ92" ca="1">IFERROR(INDEX(Forecast_Capex_Input!BR$12:BR$286,$X92)
*(INDEX(Forecast_Capex_Input!$H$12:$H$286,$X92)=Repex),0)
*$DM92</f>
        <v>0</v>
      </c>
      <c r="DR92" s="188" cm="1">
        <f t="array" aca="1" ref="DR92" ca="1">IFERROR(INDEX(Forecast_Capex_Input!BS$12:BS$286,$X92)
*(INDEX(Forecast_Capex_Input!$H$12:$H$286,$X92)=Repex),0)
*$DM92</f>
        <v>0</v>
      </c>
      <c r="DS92" s="165"/>
      <c r="DT92" s="188" t="b" cm="1">
        <f t="array" aca="1" ref="DT92" ca="1">OR($G92=Forecast_Capex_Input!$BU$8:$BU$10)</f>
        <v>0</v>
      </c>
      <c r="DU92" s="188" cm="1">
        <f t="array" aca="1" ref="DU92" ca="1">IFERROR(INDEX(Forecast_Capex_Input!BV$12:BV$286,$X92)
*(INDEX(Forecast_Capex_Input!$H$12:$H$286,$X92)=Repex),0)
*$DT92</f>
        <v>0</v>
      </c>
      <c r="DV92" s="188" cm="1">
        <f t="array" aca="1" ref="DV92" ca="1">IFERROR(INDEX(Forecast_Capex_Input!BW$12:BW$286,$X92)
*(INDEX(Forecast_Capex_Input!$H$12:$H$286,$X92)=Repex),0)
*$DT92</f>
        <v>0</v>
      </c>
      <c r="DW92" s="188" cm="1">
        <f t="array" aca="1" ref="DW92" ca="1">IFERROR(INDEX(Forecast_Capex_Input!BX$12:BX$286,$X92)
*(INDEX(Forecast_Capex_Input!$H$12:$H$286,$X92)=Repex),0)
*$DT92</f>
        <v>0</v>
      </c>
      <c r="DX92" s="188" cm="1">
        <f t="array" aca="1" ref="DX92" ca="1">IFERROR(INDEX(Forecast_Capex_Input!BY$12:BY$286,$X92)
*(INDEX(Forecast_Capex_Input!$H$12:$H$286,$X92)=Repex),0)
*$DT92</f>
        <v>0</v>
      </c>
      <c r="DY92" s="188" cm="1">
        <f t="array" aca="1" ref="DY92" ca="1">IFERROR(INDEX(Forecast_Capex_Input!BZ$12:BZ$286,$X92)
*(INDEX(Forecast_Capex_Input!$H$12:$H$286,$X92)=Repex),0)
*$DT92</f>
        <v>0</v>
      </c>
      <c r="DZ92" s="188" cm="1">
        <f t="array" aca="1" ref="DZ92" ca="1">IFERROR(INDEX(Forecast_Capex_Input!CA$12:CA$286,$X92)
*(INDEX(Forecast_Capex_Input!$H$12:$H$286,$X92)=Repex),0)
*$DT92</f>
        <v>0</v>
      </c>
      <c r="EA92" s="188" cm="1">
        <f t="array" aca="1" ref="EA92" ca="1">IFERROR(INDEX(Forecast_Capex_Input!CB$12:CB$286,$X92)
*(INDEX(Forecast_Capex_Input!$H$12:$H$286,$X92)=Repex),0)
*$DT92</f>
        <v>0</v>
      </c>
      <c r="EB92" s="188" cm="1">
        <f t="array" aca="1" ref="EB92" ca="1">IFERROR(INDEX(Forecast_Capex_Input!CC$12:CC$286,$X92)
*(INDEX(Forecast_Capex_Input!$H$12:$H$286,$X92)=Repex),0)
*$DT92</f>
        <v>0</v>
      </c>
      <c r="EC92" s="165"/>
      <c r="ED92" s="226" t="str">
        <f t="shared" si="83"/>
        <v>N/A</v>
      </c>
      <c r="EE92" s="174" t="s">
        <v>15</v>
      </c>
    </row>
    <row r="93" spans="3:135" x14ac:dyDescent="0.2">
      <c r="C93" s="174">
        <f t="shared" si="84"/>
        <v>83</v>
      </c>
      <c r="D93" s="167" t="str" cm="1">
        <f t="array" ref="D93">IFERROR(INDEX(Forecast_Capex_Input!$D$12:$D$286,$X93),NA)</f>
        <v>Line 8C/8J Refurbishment</v>
      </c>
      <c r="E93" s="172" t="b" cm="1">
        <f t="array" ref="E93">IF($X93=NA,NA,INDEX(Forecast_Capex_Input!$E$12:$E$286,$X93))</f>
        <v>1</v>
      </c>
      <c r="F93" s="167" t="str" cm="1">
        <f t="array" aca="1" ref="F93" ca="1">IFERROR(INDEX(General!$E$25:$E$26,$Y93),NA)</f>
        <v>Labour</v>
      </c>
      <c r="G93" s="167" t="str" cm="1">
        <f t="array" aca="1" ref="G93" ca="1">IFERROR(INDEX(Forecast_Capex_Input!$AI$11:$BB$11,$AA93),NA)</f>
        <v>Transmission Lines</v>
      </c>
      <c r="H93" s="189" cm="1">
        <f t="array" aca="1" ref="H93" ca="1">IFERROR(INDEX(Forecast_Capex_Input!$AI$12:$BB$286,$X93,$AA93),NA)</f>
        <v>1</v>
      </c>
      <c r="I93" s="199" t="str" cm="1">
        <f t="array" ref="I93">IFERROR(INDEX(Forecast_Capex_Input!$F$12:$F$286,$X93),NA)</f>
        <v>Replacement Expenditure</v>
      </c>
      <c r="J93" s="199" t="str" cm="1">
        <f t="array" ref="J93">IFERROR(INDEX(Forecast_Capex_Input!G$12:G$286,$X93),NA)</f>
        <v>Transmission Lines</v>
      </c>
      <c r="K93" s="199" t="str" cm="1">
        <f t="array" ref="K93">IFERROR(INDEX(Forecast_Capex_Input!H$12:H$286,$X93),NA)</f>
        <v>Repex</v>
      </c>
      <c r="L93" s="199" t="str" cm="1">
        <f t="array" ref="L93">IFERROR(INDEX(Forecast_Capex_Input!I$12:I$286,$X93),NA)</f>
        <v>N/A</v>
      </c>
      <c r="M93" s="199" t="str" cm="1">
        <f t="array" ref="M93">IFERROR(INDEX(Forecast_Capex_Input!J$12:J$286,$X93),NA)</f>
        <v>N/A</v>
      </c>
      <c r="N93" s="199" t="str" cm="1">
        <f t="array" ref="N93">IFERROR(INDEX(Forecast_Capex_Input!K$12:K$286,$X93),NA)</f>
        <v>TL - Insulators</v>
      </c>
      <c r="O93" s="199" t="str" cm="1">
        <f t="array" ref="O93">IFERROR(INDEX(Forecast_Capex_Input!L$12:L$286,$X93),NA)</f>
        <v>TL - Safe and Reliable Network</v>
      </c>
      <c r="P93" s="199" t="str" cm="1">
        <f t="array" ref="P93">IFERROR(INDEX(Forecast_Capex_Input!M$12:M$286,$X93),NA)</f>
        <v>N/A</v>
      </c>
      <c r="Q93" s="172" t="str" cm="1">
        <f t="array" ref="Q93">IFERROR(INDEX(Forecast_Capex_Input!N$12:N$286,$X93),NA)</f>
        <v>No</v>
      </c>
      <c r="R93" s="265" cm="1">
        <f t="array" ref="R93">IFERROR(INDEX(Forecast_Capex_Input!O$12:O$286,$X93),0)</f>
        <v>0</v>
      </c>
      <c r="S93" s="172" t="str" cm="1">
        <f t="array" ref="S93">IFERROR(INDEX(Forecast_Capex_Input!P$12:P$286,$X93),0)</f>
        <v>Safety security &amp; reliability</v>
      </c>
      <c r="T93" s="199" t="str" cm="1">
        <f t="array" aca="1" ref="T93" ca="1">IFERROR(INDEX(General!$K$84:$K$103,$AA93),NA)</f>
        <v>Transmission Lines (2018 onwards)</v>
      </c>
      <c r="U93" s="188" cm="1">
        <f t="array" aca="1" ref="U93" ca="1">IFERROR(
IF($F93=General!$E$25,INDEX(Forecast_Capex_Input!S$12:S$286,$X93),
INDEX(Forecast_Capex_Input!T$12:T$286,$X93)),0)</f>
        <v>0.12429226416210619</v>
      </c>
      <c r="V93" s="222" t="b">
        <f>IFERROR(INDEX(Overheads!$T$19:$T$26,MATCH($I93,Overheads!$E$19:$E$26,0)),FALSE)</f>
        <v>1</v>
      </c>
      <c r="W93" s="165"/>
      <c r="X93" s="174">
        <f>IFERROR(
IF(MATCH($C93,Forecast_Capex_Input!$CI$12:$CI$286,1)+1&gt;MAX(Forecast_Capex_Input!$C$12:$C$286),NA,
MATCH($C93,Forecast_Capex_Input!$CI$12:$CI$286,1)+1),1)</f>
        <v>35</v>
      </c>
      <c r="Y93" s="174" cm="1">
        <f t="array" aca="1" ref="Y93" ca="1">IFERROR(
IF(X92&lt;&gt;X93,1,
IF(COUNTIF(OFFSET(Y92,0,0,-INDEX(Forecast_Capex_Input!$CG$12:$CG$286,$X93)),Y92)=INDEX(Forecast_Capex_Input!$CG$12:$CG$286,$X93),Y92+1,Y92)),NA)</f>
        <v>1</v>
      </c>
      <c r="Z93" s="174" cm="1">
        <f t="array" ref="Z93">IFERROR($C93-IF($X93=1,1,INDEX(Forecast_Capex_Input!$CI$12:$CI$286,$X93-1))+1,NA)</f>
        <v>1</v>
      </c>
      <c r="AA93" s="174" cm="1">
        <f t="array" aca="1" ref="AA93" ca="1">IFERROR(IF(Y93=1,
INDEX(Forecast_Capex_Input!$AI$10:$BB$10,SMALL(IF(INDEX(Forecast_Capex_Input!$AI$12:$BB$286,$X93,0)&gt;0,COLUMN(Forecast_Capex_Input!$AI$10:$BB$10)-COLUMN(Forecast_Capex_Input!$AI$12)+1),ROWS(OFFSET(AA92,0,0,-$Z93)))),
OFFSET(AA92,-INDEX(Forecast_Capex_Input!$CG$12:$CG$286,$X93)+1,0)),NA)</f>
        <v>1</v>
      </c>
      <c r="AB93" s="174">
        <f t="shared" ca="1" si="53"/>
        <v>1</v>
      </c>
      <c r="AC93" s="222" t="b">
        <f t="shared" si="85"/>
        <v>0</v>
      </c>
      <c r="AD93" s="220" t="b">
        <v>0</v>
      </c>
      <c r="AE93" s="222" t="b">
        <f t="shared" si="54"/>
        <v>1</v>
      </c>
      <c r="AF93" s="165"/>
      <c r="AG93" s="215">
        <v>1.0976238609108594E-2</v>
      </c>
      <c r="AH93" s="215">
        <v>6.5149686050685093E-2</v>
      </c>
      <c r="AI93" s="215">
        <v>0.91719880387519592</v>
      </c>
      <c r="AJ93" s="215">
        <v>0</v>
      </c>
      <c r="AK93" s="215">
        <v>0</v>
      </c>
      <c r="AL93" s="155">
        <v>0.99332472853498965</v>
      </c>
      <c r="AM93" s="165"/>
      <c r="AN93" s="215" cm="1">
        <f t="array" aca="1" ref="AN93" ca="1">IFERROR(INDEX(General!O$33:O$34,$AB93)
*AG93,0)</f>
        <v>1.0958442454062271E-2</v>
      </c>
      <c r="AO93" s="215" cm="1">
        <f t="array" aca="1" ref="AO93" ca="1">IFERROR(INDEX(General!P$33:P$34,$AB93)
*AH93,0)</f>
        <v>6.5541530329865025E-2</v>
      </c>
      <c r="AP93" s="215" cm="1">
        <f t="array" aca="1" ref="AP93" ca="1">IFERROR(INDEX(General!Q$33:Q$34,$AB93)
*AI93,0)</f>
        <v>0.93102329496584124</v>
      </c>
      <c r="AQ93" s="215" cm="1">
        <f t="array" aca="1" ref="AQ93" ca="1">IFERROR(INDEX(General!R$33:R$34,$AB93)
*AJ93,0)</f>
        <v>0</v>
      </c>
      <c r="AR93" s="215" cm="1">
        <f t="array" aca="1" ref="AR93" ca="1">IFERROR(INDEX(General!S$33:S$34,$AB93)
*AK93,0)</f>
        <v>0</v>
      </c>
      <c r="AS93" s="155">
        <f t="shared" ca="1" si="86"/>
        <v>1.0075232677497685</v>
      </c>
      <c r="AT93" s="165"/>
      <c r="AU93" s="215">
        <f ca="1">IF($AE93=FALSE,AN93*Overheads!$R$24*$V93,
IFERROR(Overheads!$O$49*$V93*AN93,0)
+IFERROR(Overheads!Q$59*$V93*(AN93/Overheads!Q$68),0))</f>
        <v>1.534909534354431E-3</v>
      </c>
      <c r="AV93" s="215">
        <f ca="1">IF($AE93=FALSE,AO93*Overheads!$R$24*$V93,
IFERROR(Overheads!$O$49*$V93*AO93,0)
+IFERROR(Overheads!R$59*$V93*(AO93/Overheads!R$68),0))</f>
        <v>7.8224105124283794E-3</v>
      </c>
      <c r="AW93" s="215">
        <f ca="1">IF($AE93=FALSE,AP93*Overheads!$R$24*$V93,
IFERROR(Overheads!$O$49*$V93*AP93,0)
+IFERROR(Overheads!S$59*$V93*(AP93/Overheads!S$68),0))</f>
        <v>0.12107134046002758</v>
      </c>
      <c r="AX93" s="215">
        <f ca="1">IF($AE93=FALSE,AQ93*Overheads!$R$24*$V93,
IFERROR(Overheads!$O$49*$V93*AQ93,0)
+IFERROR(Overheads!T$59*$V93*(AQ93/Overheads!T$68),0))</f>
        <v>0</v>
      </c>
      <c r="AY93" s="215">
        <f ca="1">IF($AE93=FALSE,AR93*Overheads!$R$24*$V93,
IFERROR(Overheads!$O$49*$V93*AR93,0)
+IFERROR(Overheads!U$59*$V93*(AR93/Overheads!U$68),0))</f>
        <v>0</v>
      </c>
      <c r="AZ93" s="155">
        <f t="shared" ca="1" si="87"/>
        <v>0.1304286605068104</v>
      </c>
      <c r="BA93" s="165"/>
      <c r="BB93" s="215">
        <f ca="1">IF($AE93=FALSE,AN93*Overheads!$S$25,
IFERROR(Overheads!$O$50*AN93,0)
+IFERROR(Overheads!Q$60*(AN93/Overheads!Q$66),0))</f>
        <v>2.0600566690137764E-4</v>
      </c>
      <c r="BC93" s="215">
        <f ca="1">IF($AE93=FALSE,AO93*Overheads!$S$25,
IFERROR(Overheads!$O$50*AO93,0)
+IFERROR(Overheads!R$60*(AO93/Overheads!R$66),0))</f>
        <v>1.1058561473370472E-3</v>
      </c>
      <c r="BD93" s="215">
        <f ca="1">IF($AE93=FALSE,AP93*Overheads!$S$25,
IFERROR(Overheads!$O$50*AP93,0)
+IFERROR(Overheads!S$60*(AP93/Overheads!S$66),0))</f>
        <v>1.7087661293962098E-2</v>
      </c>
      <c r="BE93" s="215">
        <f ca="1">IF($AE93=FALSE,AQ93*Overheads!$S$25,
IFERROR(Overheads!$O$50*AQ93,0)
+IFERROR(Overheads!T$60*(AQ93/Overheads!T$66),0))</f>
        <v>0</v>
      </c>
      <c r="BF93" s="215">
        <f ca="1">IF($AE93=FALSE,AR93*Overheads!$S$25,
IFERROR(Overheads!$O$50*AR93,0)
+IFERROR(Overheads!U$60*(AR93/Overheads!U$66),0))</f>
        <v>0</v>
      </c>
      <c r="BG93" s="155">
        <f t="shared" ca="1" si="88"/>
        <v>1.8399523108200522E-2</v>
      </c>
      <c r="BH93" s="165"/>
      <c r="BI93" s="215">
        <f t="shared" ca="1" si="89"/>
        <v>1.2699357655318081E-2</v>
      </c>
      <c r="BJ93" s="215">
        <f t="shared" ca="1" si="55"/>
        <v>7.4469796989630452E-2</v>
      </c>
      <c r="BK93" s="215">
        <f t="shared" ca="1" si="56"/>
        <v>1.069182296719831</v>
      </c>
      <c r="BL93" s="215">
        <f t="shared" ca="1" si="57"/>
        <v>0</v>
      </c>
      <c r="BM93" s="215">
        <f t="shared" ca="1" si="58"/>
        <v>0</v>
      </c>
      <c r="BN93" s="155">
        <f t="shared" ca="1" si="90"/>
        <v>1.1563514513647795</v>
      </c>
      <c r="BO93" s="165"/>
      <c r="BP93" s="187" cm="1">
        <f t="array" ref="BP93">IFERROR(IF($X93=$X92,BP92,INDEX(Forecast_Capex_Input!AC$12:AC$286,$X93)),0)</f>
        <v>0</v>
      </c>
      <c r="BQ93" s="187" cm="1">
        <f t="array" ref="BQ93">IFERROR(IF($X93=$X92,BQ92,INDEX(Forecast_Capex_Input!AD$12:AD$286,$X93)),0)</f>
        <v>0</v>
      </c>
      <c r="BR93" s="187" cm="1">
        <f t="array" ref="BR93">IFERROR(IF($X93=$X92,BR92,INDEX(Forecast_Capex_Input!AE$12:AE$286,$X93)),0)</f>
        <v>1</v>
      </c>
      <c r="BS93" s="187" cm="1">
        <f t="array" ref="BS93">IFERROR(IF($X93=$X92,BS92,INDEX(Forecast_Capex_Input!AF$12:AF$286,$X93)),0)</f>
        <v>0</v>
      </c>
      <c r="BT93" s="187" cm="1">
        <f t="array" ref="BT93">IFERROR(IF($X93=$X92,BT92,INDEX(Forecast_Capex_Input!AG$12:AG$286,$X93)),0)</f>
        <v>0</v>
      </c>
      <c r="BU93" s="165"/>
      <c r="BV93" s="215">
        <f t="shared" si="59"/>
        <v>0</v>
      </c>
      <c r="BW93" s="215">
        <f t="shared" si="60"/>
        <v>0</v>
      </c>
      <c r="BX93" s="215">
        <f t="shared" si="61"/>
        <v>0.99332472853498965</v>
      </c>
      <c r="BY93" s="215">
        <f t="shared" si="62"/>
        <v>0</v>
      </c>
      <c r="BZ93" s="215">
        <f t="shared" si="63"/>
        <v>0</v>
      </c>
      <c r="CA93" s="155">
        <f t="shared" si="91"/>
        <v>0.99332472853498965</v>
      </c>
      <c r="CB93" s="165"/>
      <c r="CC93" s="215">
        <f t="shared" ca="1" si="64"/>
        <v>0</v>
      </c>
      <c r="CD93" s="215">
        <f t="shared" ca="1" si="65"/>
        <v>0</v>
      </c>
      <c r="CE93" s="215">
        <f t="shared" ca="1" si="66"/>
        <v>1.0075232677497685</v>
      </c>
      <c r="CF93" s="215">
        <f t="shared" ca="1" si="67"/>
        <v>0</v>
      </c>
      <c r="CG93" s="215">
        <f t="shared" ca="1" si="68"/>
        <v>0</v>
      </c>
      <c r="CH93" s="155">
        <f t="shared" ca="1" si="92"/>
        <v>1.0075232677497685</v>
      </c>
      <c r="CI93" s="165"/>
      <c r="CJ93" s="215">
        <f t="shared" ca="1" si="69"/>
        <v>0</v>
      </c>
      <c r="CK93" s="215">
        <f t="shared" ca="1" si="70"/>
        <v>0</v>
      </c>
      <c r="CL93" s="215">
        <f t="shared" ca="1" si="71"/>
        <v>0.1304286605068104</v>
      </c>
      <c r="CM93" s="215">
        <f t="shared" ca="1" si="72"/>
        <v>0</v>
      </c>
      <c r="CN93" s="215">
        <f t="shared" ca="1" si="73"/>
        <v>0</v>
      </c>
      <c r="CO93" s="155">
        <f t="shared" ca="1" si="93"/>
        <v>0.1304286605068104</v>
      </c>
      <c r="CP93" s="165"/>
      <c r="CQ93" s="223">
        <f t="shared" ca="1" si="74"/>
        <v>0</v>
      </c>
      <c r="CR93" s="223">
        <f t="shared" ca="1" si="75"/>
        <v>0</v>
      </c>
      <c r="CS93" s="223">
        <f t="shared" ca="1" si="76"/>
        <v>1.8399523108200522E-2</v>
      </c>
      <c r="CT93" s="223">
        <f t="shared" ca="1" si="77"/>
        <v>0</v>
      </c>
      <c r="CU93" s="223">
        <f t="shared" ca="1" si="78"/>
        <v>0</v>
      </c>
      <c r="CV93" s="155">
        <f t="shared" ca="1" si="94"/>
        <v>1.8399523108200522E-2</v>
      </c>
      <c r="CW93" s="165"/>
      <c r="CX93" s="215">
        <f t="shared" ca="1" si="95"/>
        <v>0</v>
      </c>
      <c r="CY93" s="215">
        <f t="shared" ca="1" si="79"/>
        <v>0</v>
      </c>
      <c r="CZ93" s="215">
        <f t="shared" ca="1" si="80"/>
        <v>1.1563514513647795</v>
      </c>
      <c r="DA93" s="215">
        <f t="shared" ca="1" si="81"/>
        <v>0</v>
      </c>
      <c r="DB93" s="215">
        <f t="shared" ca="1" si="82"/>
        <v>0</v>
      </c>
      <c r="DC93" s="155">
        <f t="shared" ca="1" si="96"/>
        <v>1.1563514513647795</v>
      </c>
      <c r="DD93" s="165"/>
      <c r="DE93" s="188" t="b" cm="1">
        <f t="array" aca="1" ref="DE93" ca="1">OR($G93=Forecast_Capex_Input!$BF$8:$BF$10)</f>
        <v>1</v>
      </c>
      <c r="DF93" s="188" cm="1">
        <f t="array" aca="1" ref="DF93" ca="1">IFERROR(INDEX(Forecast_Capex_Input!BG$12:BG$286,$X93)
*(INDEX(Forecast_Capex_Input!$H$12:$H$286,$X93)=Repex),0)
*$DE93</f>
        <v>0</v>
      </c>
      <c r="DG93" s="188" cm="1">
        <f t="array" aca="1" ref="DG93" ca="1">IFERROR(INDEX(Forecast_Capex_Input!BH$12:BH$286,$X93)
*(INDEX(Forecast_Capex_Input!$H$12:$H$286,$X93)=Repex),0)
*$DE93</f>
        <v>2.0927634178160799E-2</v>
      </c>
      <c r="DH93" s="188" cm="1">
        <f t="array" aca="1" ref="DH93" ca="1">IFERROR(INDEX(Forecast_Capex_Input!BI$12:BI$286,$X93)
*(INDEX(Forecast_Capex_Input!$H$12:$H$286,$X93)=Repex),0)
*$DE93</f>
        <v>0.91562569142901906</v>
      </c>
      <c r="DI93" s="188" cm="1">
        <f t="array" aca="1" ref="DI93" ca="1">IFERROR(INDEX(Forecast_Capex_Input!BJ$12:BJ$286,$X93)
*(INDEX(Forecast_Capex_Input!$H$12:$H$286,$X93)=Repex),0)
*$DE93</f>
        <v>6.3446674392820118E-2</v>
      </c>
      <c r="DJ93" s="188" cm="1">
        <f t="array" aca="1" ref="DJ93" ca="1">IFERROR(INDEX(Forecast_Capex_Input!BK$12:BK$286,$X93)
*(INDEX(Forecast_Capex_Input!$H$12:$H$286,$X93)=Repex),0)
*$DE93</f>
        <v>0</v>
      </c>
      <c r="DK93" s="188" cm="1">
        <f t="array" aca="1" ref="DK93" ca="1">IFERROR(INDEX(Forecast_Capex_Input!BL$12:BL$286,$X93)
*(INDEX(Forecast_Capex_Input!$H$12:$H$286,$X93)=Repex),0)
*$DE93</f>
        <v>0</v>
      </c>
      <c r="DL93" s="165"/>
      <c r="DM93" s="188" t="b" cm="1">
        <f t="array" aca="1" ref="DM93" ca="1">OR($G93=Forecast_Capex_Input!$BN$8:$BN$9)</f>
        <v>0</v>
      </c>
      <c r="DN93" s="188" cm="1">
        <f t="array" aca="1" ref="DN93" ca="1">IFERROR(INDEX(Forecast_Capex_Input!BO$12:BO$286,$X93)
*(INDEX(Forecast_Capex_Input!$H$12:$H$286,$X93)=Repex),0)
*$DM93</f>
        <v>0</v>
      </c>
      <c r="DO93" s="188" cm="1">
        <f t="array" aca="1" ref="DO93" ca="1">IFERROR(INDEX(Forecast_Capex_Input!BP$12:BP$286,$X93)
*(INDEX(Forecast_Capex_Input!$H$12:$H$286,$X93)=Repex),0)
*$DM93</f>
        <v>0</v>
      </c>
      <c r="DP93" s="188" cm="1">
        <f t="array" aca="1" ref="DP93" ca="1">IFERROR(INDEX(Forecast_Capex_Input!BQ$12:BQ$286,$X93)
*(INDEX(Forecast_Capex_Input!$H$12:$H$286,$X93)=Repex),0)
*$DM93</f>
        <v>0</v>
      </c>
      <c r="DQ93" s="188" cm="1">
        <f t="array" aca="1" ref="DQ93" ca="1">IFERROR(INDEX(Forecast_Capex_Input!BR$12:BR$286,$X93)
*(INDEX(Forecast_Capex_Input!$H$12:$H$286,$X93)=Repex),0)
*$DM93</f>
        <v>0</v>
      </c>
      <c r="DR93" s="188" cm="1">
        <f t="array" aca="1" ref="DR93" ca="1">IFERROR(INDEX(Forecast_Capex_Input!BS$12:BS$286,$X93)
*(INDEX(Forecast_Capex_Input!$H$12:$H$286,$X93)=Repex),0)
*$DM93</f>
        <v>0</v>
      </c>
      <c r="DS93" s="165"/>
      <c r="DT93" s="188" t="b" cm="1">
        <f t="array" aca="1" ref="DT93" ca="1">OR($G93=Forecast_Capex_Input!$BU$8:$BU$10)</f>
        <v>0</v>
      </c>
      <c r="DU93" s="188" cm="1">
        <f t="array" aca="1" ref="DU93" ca="1">IFERROR(INDEX(Forecast_Capex_Input!BV$12:BV$286,$X93)
*(INDEX(Forecast_Capex_Input!$H$12:$H$286,$X93)=Repex),0)
*$DT93</f>
        <v>0</v>
      </c>
      <c r="DV93" s="188" cm="1">
        <f t="array" aca="1" ref="DV93" ca="1">IFERROR(INDEX(Forecast_Capex_Input!BW$12:BW$286,$X93)
*(INDEX(Forecast_Capex_Input!$H$12:$H$286,$X93)=Repex),0)
*$DT93</f>
        <v>0</v>
      </c>
      <c r="DW93" s="188" cm="1">
        <f t="array" aca="1" ref="DW93" ca="1">IFERROR(INDEX(Forecast_Capex_Input!BX$12:BX$286,$X93)
*(INDEX(Forecast_Capex_Input!$H$12:$H$286,$X93)=Repex),0)
*$DT93</f>
        <v>0</v>
      </c>
      <c r="DX93" s="188" cm="1">
        <f t="array" aca="1" ref="DX93" ca="1">IFERROR(INDEX(Forecast_Capex_Input!BY$12:BY$286,$X93)
*(INDEX(Forecast_Capex_Input!$H$12:$H$286,$X93)=Repex),0)
*$DT93</f>
        <v>0</v>
      </c>
      <c r="DY93" s="188" cm="1">
        <f t="array" aca="1" ref="DY93" ca="1">IFERROR(INDEX(Forecast_Capex_Input!BZ$12:BZ$286,$X93)
*(INDEX(Forecast_Capex_Input!$H$12:$H$286,$X93)=Repex),0)
*$DT93</f>
        <v>0</v>
      </c>
      <c r="DZ93" s="188" cm="1">
        <f t="array" aca="1" ref="DZ93" ca="1">IFERROR(INDEX(Forecast_Capex_Input!CA$12:CA$286,$X93)
*(INDEX(Forecast_Capex_Input!$H$12:$H$286,$X93)=Repex),0)
*$DT93</f>
        <v>0</v>
      </c>
      <c r="EA93" s="188" cm="1">
        <f t="array" aca="1" ref="EA93" ca="1">IFERROR(INDEX(Forecast_Capex_Input!CB$12:CB$286,$X93)
*(INDEX(Forecast_Capex_Input!$H$12:$H$286,$X93)=Repex),0)
*$DT93</f>
        <v>0</v>
      </c>
      <c r="EB93" s="188" cm="1">
        <f t="array" aca="1" ref="EB93" ca="1">IFERROR(INDEX(Forecast_Capex_Input!CC$12:CC$286,$X93)
*(INDEX(Forecast_Capex_Input!$H$12:$H$286,$X93)=Repex),0)
*$DT93</f>
        <v>0</v>
      </c>
      <c r="EC93" s="165"/>
      <c r="ED93" s="226" t="str">
        <f t="shared" si="83"/>
        <v>N/A</v>
      </c>
      <c r="EE93" s="174" t="s">
        <v>15</v>
      </c>
    </row>
    <row r="94" spans="3:135" x14ac:dyDescent="0.2">
      <c r="C94" s="174">
        <f t="shared" si="84"/>
        <v>84</v>
      </c>
      <c r="D94" s="167" t="str" cm="1">
        <f t="array" ref="D94">IFERROR(INDEX(Forecast_Capex_Input!$D$12:$D$286,$X94),NA)</f>
        <v>Line 8C/8J Refurbishment</v>
      </c>
      <c r="E94" s="172" t="b" cm="1">
        <f t="array" ref="E94">IF($X94=NA,NA,INDEX(Forecast_Capex_Input!$E$12:$E$286,$X94))</f>
        <v>1</v>
      </c>
      <c r="F94" s="167" t="str" cm="1">
        <f t="array" aca="1" ref="F94" ca="1">IFERROR(INDEX(General!$E$25:$E$26,$Y94),NA)</f>
        <v>Non-Labour</v>
      </c>
      <c r="G94" s="167" t="str" cm="1">
        <f t="array" aca="1" ref="G94" ca="1">IFERROR(INDEX(Forecast_Capex_Input!$AI$11:$BB$11,$AA94),NA)</f>
        <v>Transmission Lines</v>
      </c>
      <c r="H94" s="189" cm="1">
        <f t="array" aca="1" ref="H94" ca="1">IFERROR(INDEX(Forecast_Capex_Input!$AI$12:$BB$286,$X94,$AA94),NA)</f>
        <v>1</v>
      </c>
      <c r="I94" s="199" t="str" cm="1">
        <f t="array" ref="I94">IFERROR(INDEX(Forecast_Capex_Input!$F$12:$F$286,$X94),NA)</f>
        <v>Replacement Expenditure</v>
      </c>
      <c r="J94" s="199" t="str" cm="1">
        <f t="array" ref="J94">IFERROR(INDEX(Forecast_Capex_Input!G$12:G$286,$X94),NA)</f>
        <v>Transmission Lines</v>
      </c>
      <c r="K94" s="199" t="str" cm="1">
        <f t="array" ref="K94">IFERROR(INDEX(Forecast_Capex_Input!H$12:H$286,$X94),NA)</f>
        <v>Repex</v>
      </c>
      <c r="L94" s="199" t="str" cm="1">
        <f t="array" ref="L94">IFERROR(INDEX(Forecast_Capex_Input!I$12:I$286,$X94),NA)</f>
        <v>N/A</v>
      </c>
      <c r="M94" s="199" t="str" cm="1">
        <f t="array" ref="M94">IFERROR(INDEX(Forecast_Capex_Input!J$12:J$286,$X94),NA)</f>
        <v>N/A</v>
      </c>
      <c r="N94" s="199" t="str" cm="1">
        <f t="array" ref="N94">IFERROR(INDEX(Forecast_Capex_Input!K$12:K$286,$X94),NA)</f>
        <v>TL - Insulators</v>
      </c>
      <c r="O94" s="199" t="str" cm="1">
        <f t="array" ref="O94">IFERROR(INDEX(Forecast_Capex_Input!L$12:L$286,$X94),NA)</f>
        <v>TL - Safe and Reliable Network</v>
      </c>
      <c r="P94" s="199" t="str" cm="1">
        <f t="array" ref="P94">IFERROR(INDEX(Forecast_Capex_Input!M$12:M$286,$X94),NA)</f>
        <v>N/A</v>
      </c>
      <c r="Q94" s="172" t="str" cm="1">
        <f t="array" ref="Q94">IFERROR(INDEX(Forecast_Capex_Input!N$12:N$286,$X94),NA)</f>
        <v>No</v>
      </c>
      <c r="R94" s="265" cm="1">
        <f t="array" ref="R94">IFERROR(INDEX(Forecast_Capex_Input!O$12:O$286,$X94),0)</f>
        <v>0</v>
      </c>
      <c r="S94" s="172" t="str" cm="1">
        <f t="array" ref="S94">IFERROR(INDEX(Forecast_Capex_Input!P$12:P$286,$X94),0)</f>
        <v>Safety security &amp; reliability</v>
      </c>
      <c r="T94" s="199" t="str" cm="1">
        <f t="array" aca="1" ref="T94" ca="1">IFERROR(INDEX(General!$K$84:$K$103,$AA94),NA)</f>
        <v>Transmission Lines (2018 onwards)</v>
      </c>
      <c r="U94" s="188" cm="1">
        <f t="array" aca="1" ref="U94" ca="1">IFERROR(
IF($F94=General!$E$25,INDEX(Forecast_Capex_Input!S$12:S$286,$X94),
INDEX(Forecast_Capex_Input!T$12:T$286,$X94)),0)</f>
        <v>0.87570773583789385</v>
      </c>
      <c r="V94" s="222" t="b">
        <f>IFERROR(INDEX(Overheads!$T$19:$T$26,MATCH($I94,Overheads!$E$19:$E$26,0)),FALSE)</f>
        <v>1</v>
      </c>
      <c r="W94" s="165"/>
      <c r="X94" s="174">
        <f>IFERROR(
IF(MATCH($C94,Forecast_Capex_Input!$CI$12:$CI$286,1)+1&gt;MAX(Forecast_Capex_Input!$C$12:$C$286),NA,
MATCH($C94,Forecast_Capex_Input!$CI$12:$CI$286,1)+1),1)</f>
        <v>35</v>
      </c>
      <c r="Y94" s="174" cm="1">
        <f t="array" aca="1" ref="Y94" ca="1">IFERROR(
IF(X93&lt;&gt;X94,1,
IF(COUNTIF(OFFSET(Y93,0,0,-INDEX(Forecast_Capex_Input!$CG$12:$CG$286,$X94)),Y93)=INDEX(Forecast_Capex_Input!$CG$12:$CG$286,$X94),Y93+1,Y93)),NA)</f>
        <v>2</v>
      </c>
      <c r="Z94" s="174" cm="1">
        <f t="array" ref="Z94">IFERROR($C94-IF($X94=1,1,INDEX(Forecast_Capex_Input!$CI$12:$CI$286,$X94-1))+1,NA)</f>
        <v>2</v>
      </c>
      <c r="AA94" s="174" cm="1">
        <f t="array" aca="1" ref="AA94" ca="1">IFERROR(IF(Y94=1,
INDEX(Forecast_Capex_Input!$AI$10:$BB$10,SMALL(IF(INDEX(Forecast_Capex_Input!$AI$12:$BB$286,$X94,0)&gt;0,COLUMN(Forecast_Capex_Input!$AI$10:$BB$10)-COLUMN(Forecast_Capex_Input!$AI$12)+1),ROWS(OFFSET(AA93,0,0,-$Z94)))),
OFFSET(AA93,-INDEX(Forecast_Capex_Input!$CG$12:$CG$286,$X94)+1,0)),NA)</f>
        <v>1</v>
      </c>
      <c r="AB94" s="174">
        <f t="shared" ca="1" si="53"/>
        <v>2</v>
      </c>
      <c r="AC94" s="222" t="b">
        <f t="shared" si="85"/>
        <v>0</v>
      </c>
      <c r="AD94" s="220" t="b">
        <v>0</v>
      </c>
      <c r="AE94" s="222" t="b">
        <f t="shared" si="54"/>
        <v>1</v>
      </c>
      <c r="AF94" s="165"/>
      <c r="AG94" s="215">
        <v>7.7333670966542964E-2</v>
      </c>
      <c r="AH94" s="215">
        <v>0.45901556662919746</v>
      </c>
      <c r="AI94" s="215">
        <v>6.4621727930486008</v>
      </c>
      <c r="AJ94" s="215">
        <v>0</v>
      </c>
      <c r="AK94" s="215">
        <v>0</v>
      </c>
      <c r="AL94" s="155">
        <v>6.9985220306443416</v>
      </c>
      <c r="AM94" s="165"/>
      <c r="AN94" s="215" cm="1">
        <f t="array" aca="1" ref="AN94" ca="1">IFERROR(INDEX(General!O$33:O$34,$AB94)
*AG94,0)</f>
        <v>7.7333670966542964E-2</v>
      </c>
      <c r="AO94" s="215" cm="1">
        <f t="array" aca="1" ref="AO94" ca="1">IFERROR(INDEX(General!P$33:P$34,$AB94)
*AH94,0)</f>
        <v>0.45901556662919746</v>
      </c>
      <c r="AP94" s="215" cm="1">
        <f t="array" aca="1" ref="AP94" ca="1">IFERROR(INDEX(General!Q$33:Q$34,$AB94)
*AI94,0)</f>
        <v>6.4621727930486008</v>
      </c>
      <c r="AQ94" s="215" cm="1">
        <f t="array" aca="1" ref="AQ94" ca="1">IFERROR(INDEX(General!R$33:R$34,$AB94)
*AJ94,0)</f>
        <v>0</v>
      </c>
      <c r="AR94" s="215" cm="1">
        <f t="array" aca="1" ref="AR94" ca="1">IFERROR(INDEX(General!S$33:S$34,$AB94)
*AK94,0)</f>
        <v>0</v>
      </c>
      <c r="AS94" s="155">
        <f t="shared" ca="1" si="86"/>
        <v>6.9985220306443416</v>
      </c>
      <c r="AT94" s="165"/>
      <c r="AU94" s="215">
        <f ca="1">IF($AE94=FALSE,AN94*Overheads!$R$24*$V94,
IFERROR(Overheads!$O$49*$V94*AN94,0)
+IFERROR(Overheads!Q$59*$V94*(AN94/Overheads!Q$68),0))</f>
        <v>1.0831848539677584E-2</v>
      </c>
      <c r="AV94" s="215">
        <f ca="1">IF($AE94=FALSE,AO94*Overheads!$R$24*$V94,
IFERROR(Overheads!$O$49*$V94*AO94,0)
+IFERROR(Overheads!R$59*$V94*(AO94/Overheads!R$68),0))</f>
        <v>5.4783710049144008E-2</v>
      </c>
      <c r="AW94" s="215">
        <f ca="1">IF($AE94=FALSE,AP94*Overheads!$R$24*$V94,
IFERROR(Overheads!$O$49*$V94*AP94,0)
+IFERROR(Overheads!S$59*$V94*(AP94/Overheads!S$68),0))</f>
        <v>0.8403483850180351</v>
      </c>
      <c r="AX94" s="215">
        <f ca="1">IF($AE94=FALSE,AQ94*Overheads!$R$24*$V94,
IFERROR(Overheads!$O$49*$V94*AQ94,0)
+IFERROR(Overheads!T$59*$V94*(AQ94/Overheads!T$68),0))</f>
        <v>0</v>
      </c>
      <c r="AY94" s="215">
        <f ca="1">IF($AE94=FALSE,AR94*Overheads!$R$24*$V94,
IFERROR(Overheads!$O$49*$V94*AR94,0)
+IFERROR(Overheads!U$59*$V94*(AR94/Overheads!U$68),0))</f>
        <v>0</v>
      </c>
      <c r="AZ94" s="155">
        <f t="shared" ca="1" si="87"/>
        <v>0.90596394360685673</v>
      </c>
      <c r="BA94" s="165"/>
      <c r="BB94" s="215">
        <f ca="1">IF($AE94=FALSE,AN94*Overheads!$S$25,
IFERROR(Overheads!$O$50*AN94,0)
+IFERROR(Overheads!Q$60*(AN94/Overheads!Q$66),0))</f>
        <v>1.4537809116740615E-3</v>
      </c>
      <c r="BC94" s="215">
        <f ca="1">IF($AE94=FALSE,AO94*Overheads!$S$25,
IFERROR(Overheads!$O$50*AO94,0)
+IFERROR(Overheads!R$60*(AO94/Overheads!R$66),0))</f>
        <v>7.744786908782289E-3</v>
      </c>
      <c r="BD94" s="215">
        <f ca="1">IF($AE94=FALSE,AP94*Overheads!$S$25,
IFERROR(Overheads!$O$50*AP94,0)
+IFERROR(Overheads!S$60*(AP94/Overheads!S$66),0))</f>
        <v>0.11860435770806668</v>
      </c>
      <c r="BE94" s="215">
        <f ca="1">IF($AE94=FALSE,AQ94*Overheads!$S$25,
IFERROR(Overheads!$O$50*AQ94,0)
+IFERROR(Overheads!T$60*(AQ94/Overheads!T$66),0))</f>
        <v>0</v>
      </c>
      <c r="BF94" s="215">
        <f ca="1">IF($AE94=FALSE,AR94*Overheads!$S$25,
IFERROR(Overheads!$O$50*AR94,0)
+IFERROR(Overheads!U$60*(AR94/Overheads!U$66),0))</f>
        <v>0</v>
      </c>
      <c r="BG94" s="155">
        <f t="shared" ca="1" si="88"/>
        <v>0.12780292552852304</v>
      </c>
      <c r="BH94" s="165"/>
      <c r="BI94" s="215">
        <f t="shared" ca="1" si="89"/>
        <v>8.9619300417894607E-2</v>
      </c>
      <c r="BJ94" s="215">
        <f t="shared" ca="1" si="55"/>
        <v>0.5215440635871238</v>
      </c>
      <c r="BK94" s="215">
        <f t="shared" ca="1" si="56"/>
        <v>7.4211255357747028</v>
      </c>
      <c r="BL94" s="215">
        <f t="shared" ca="1" si="57"/>
        <v>0</v>
      </c>
      <c r="BM94" s="215">
        <f t="shared" ca="1" si="58"/>
        <v>0</v>
      </c>
      <c r="BN94" s="155">
        <f t="shared" ca="1" si="90"/>
        <v>8.0322888997797204</v>
      </c>
      <c r="BO94" s="165"/>
      <c r="BP94" s="187" cm="1">
        <f t="array" ref="BP94">IFERROR(IF($X94=$X93,BP93,INDEX(Forecast_Capex_Input!AC$12:AC$286,$X94)),0)</f>
        <v>0</v>
      </c>
      <c r="BQ94" s="187" cm="1">
        <f t="array" ref="BQ94">IFERROR(IF($X94=$X93,BQ93,INDEX(Forecast_Capex_Input!AD$12:AD$286,$X94)),0)</f>
        <v>0</v>
      </c>
      <c r="BR94" s="187" cm="1">
        <f t="array" ref="BR94">IFERROR(IF($X94=$X93,BR93,INDEX(Forecast_Capex_Input!AE$12:AE$286,$X94)),0)</f>
        <v>1</v>
      </c>
      <c r="BS94" s="187" cm="1">
        <f t="array" ref="BS94">IFERROR(IF($X94=$X93,BS93,INDEX(Forecast_Capex_Input!AF$12:AF$286,$X94)),0)</f>
        <v>0</v>
      </c>
      <c r="BT94" s="187" cm="1">
        <f t="array" ref="BT94">IFERROR(IF($X94=$X93,BT93,INDEX(Forecast_Capex_Input!AG$12:AG$286,$X94)),0)</f>
        <v>0</v>
      </c>
      <c r="BU94" s="165"/>
      <c r="BV94" s="215">
        <f t="shared" si="59"/>
        <v>0</v>
      </c>
      <c r="BW94" s="215">
        <f t="shared" si="60"/>
        <v>0</v>
      </c>
      <c r="BX94" s="215">
        <f t="shared" si="61"/>
        <v>6.9985220306443416</v>
      </c>
      <c r="BY94" s="215">
        <f t="shared" si="62"/>
        <v>0</v>
      </c>
      <c r="BZ94" s="215">
        <f t="shared" si="63"/>
        <v>0</v>
      </c>
      <c r="CA94" s="155">
        <f t="shared" si="91"/>
        <v>6.9985220306443416</v>
      </c>
      <c r="CB94" s="165"/>
      <c r="CC94" s="215">
        <f t="shared" ca="1" si="64"/>
        <v>0</v>
      </c>
      <c r="CD94" s="215">
        <f t="shared" ca="1" si="65"/>
        <v>0</v>
      </c>
      <c r="CE94" s="215">
        <f t="shared" ca="1" si="66"/>
        <v>6.9985220306443416</v>
      </c>
      <c r="CF94" s="215">
        <f t="shared" ca="1" si="67"/>
        <v>0</v>
      </c>
      <c r="CG94" s="215">
        <f t="shared" ca="1" si="68"/>
        <v>0</v>
      </c>
      <c r="CH94" s="155">
        <f t="shared" ca="1" si="92"/>
        <v>6.9985220306443416</v>
      </c>
      <c r="CI94" s="165"/>
      <c r="CJ94" s="215">
        <f t="shared" ca="1" si="69"/>
        <v>0</v>
      </c>
      <c r="CK94" s="215">
        <f t="shared" ca="1" si="70"/>
        <v>0</v>
      </c>
      <c r="CL94" s="215">
        <f t="shared" ca="1" si="71"/>
        <v>0.90596394360685673</v>
      </c>
      <c r="CM94" s="215">
        <f t="shared" ca="1" si="72"/>
        <v>0</v>
      </c>
      <c r="CN94" s="215">
        <f t="shared" ca="1" si="73"/>
        <v>0</v>
      </c>
      <c r="CO94" s="155">
        <f t="shared" ca="1" si="93"/>
        <v>0.90596394360685673</v>
      </c>
      <c r="CP94" s="165"/>
      <c r="CQ94" s="223">
        <f t="shared" ca="1" si="74"/>
        <v>0</v>
      </c>
      <c r="CR94" s="223">
        <f t="shared" ca="1" si="75"/>
        <v>0</v>
      </c>
      <c r="CS94" s="223">
        <f t="shared" ca="1" si="76"/>
        <v>0.12780292552852304</v>
      </c>
      <c r="CT94" s="223">
        <f t="shared" ca="1" si="77"/>
        <v>0</v>
      </c>
      <c r="CU94" s="223">
        <f t="shared" ca="1" si="78"/>
        <v>0</v>
      </c>
      <c r="CV94" s="155">
        <f t="shared" ca="1" si="94"/>
        <v>0.12780292552852304</v>
      </c>
      <c r="CW94" s="165"/>
      <c r="CX94" s="215">
        <f t="shared" ca="1" si="95"/>
        <v>0</v>
      </c>
      <c r="CY94" s="215">
        <f t="shared" ca="1" si="79"/>
        <v>0</v>
      </c>
      <c r="CZ94" s="215">
        <f t="shared" ca="1" si="80"/>
        <v>8.0322888997797204</v>
      </c>
      <c r="DA94" s="215">
        <f t="shared" ca="1" si="81"/>
        <v>0</v>
      </c>
      <c r="DB94" s="215">
        <f t="shared" ca="1" si="82"/>
        <v>0</v>
      </c>
      <c r="DC94" s="155">
        <f t="shared" ca="1" si="96"/>
        <v>8.0322888997797204</v>
      </c>
      <c r="DD94" s="165"/>
      <c r="DE94" s="188" t="b" cm="1">
        <f t="array" aca="1" ref="DE94" ca="1">OR($G94=Forecast_Capex_Input!$BF$8:$BF$10)</f>
        <v>1</v>
      </c>
      <c r="DF94" s="188" cm="1">
        <f t="array" aca="1" ref="DF94" ca="1">IFERROR(INDEX(Forecast_Capex_Input!BG$12:BG$286,$X94)
*(INDEX(Forecast_Capex_Input!$H$12:$H$286,$X94)=Repex),0)
*$DE94</f>
        <v>0</v>
      </c>
      <c r="DG94" s="188" cm="1">
        <f t="array" aca="1" ref="DG94" ca="1">IFERROR(INDEX(Forecast_Capex_Input!BH$12:BH$286,$X94)
*(INDEX(Forecast_Capex_Input!$H$12:$H$286,$X94)=Repex),0)
*$DE94</f>
        <v>2.0927634178160799E-2</v>
      </c>
      <c r="DH94" s="188" cm="1">
        <f t="array" aca="1" ref="DH94" ca="1">IFERROR(INDEX(Forecast_Capex_Input!BI$12:BI$286,$X94)
*(INDEX(Forecast_Capex_Input!$H$12:$H$286,$X94)=Repex),0)
*$DE94</f>
        <v>0.91562569142901906</v>
      </c>
      <c r="DI94" s="188" cm="1">
        <f t="array" aca="1" ref="DI94" ca="1">IFERROR(INDEX(Forecast_Capex_Input!BJ$12:BJ$286,$X94)
*(INDEX(Forecast_Capex_Input!$H$12:$H$286,$X94)=Repex),0)
*$DE94</f>
        <v>6.3446674392820118E-2</v>
      </c>
      <c r="DJ94" s="188" cm="1">
        <f t="array" aca="1" ref="DJ94" ca="1">IFERROR(INDEX(Forecast_Capex_Input!BK$12:BK$286,$X94)
*(INDEX(Forecast_Capex_Input!$H$12:$H$286,$X94)=Repex),0)
*$DE94</f>
        <v>0</v>
      </c>
      <c r="DK94" s="188" cm="1">
        <f t="array" aca="1" ref="DK94" ca="1">IFERROR(INDEX(Forecast_Capex_Input!BL$12:BL$286,$X94)
*(INDEX(Forecast_Capex_Input!$H$12:$H$286,$X94)=Repex),0)
*$DE94</f>
        <v>0</v>
      </c>
      <c r="DL94" s="165"/>
      <c r="DM94" s="188" t="b" cm="1">
        <f t="array" aca="1" ref="DM94" ca="1">OR($G94=Forecast_Capex_Input!$BN$8:$BN$9)</f>
        <v>0</v>
      </c>
      <c r="DN94" s="188" cm="1">
        <f t="array" aca="1" ref="DN94" ca="1">IFERROR(INDEX(Forecast_Capex_Input!BO$12:BO$286,$X94)
*(INDEX(Forecast_Capex_Input!$H$12:$H$286,$X94)=Repex),0)
*$DM94</f>
        <v>0</v>
      </c>
      <c r="DO94" s="188" cm="1">
        <f t="array" aca="1" ref="DO94" ca="1">IFERROR(INDEX(Forecast_Capex_Input!BP$12:BP$286,$X94)
*(INDEX(Forecast_Capex_Input!$H$12:$H$286,$X94)=Repex),0)
*$DM94</f>
        <v>0</v>
      </c>
      <c r="DP94" s="188" cm="1">
        <f t="array" aca="1" ref="DP94" ca="1">IFERROR(INDEX(Forecast_Capex_Input!BQ$12:BQ$286,$X94)
*(INDEX(Forecast_Capex_Input!$H$12:$H$286,$X94)=Repex),0)
*$DM94</f>
        <v>0</v>
      </c>
      <c r="DQ94" s="188" cm="1">
        <f t="array" aca="1" ref="DQ94" ca="1">IFERROR(INDEX(Forecast_Capex_Input!BR$12:BR$286,$X94)
*(INDEX(Forecast_Capex_Input!$H$12:$H$286,$X94)=Repex),0)
*$DM94</f>
        <v>0</v>
      </c>
      <c r="DR94" s="188" cm="1">
        <f t="array" aca="1" ref="DR94" ca="1">IFERROR(INDEX(Forecast_Capex_Input!BS$12:BS$286,$X94)
*(INDEX(Forecast_Capex_Input!$H$12:$H$286,$X94)=Repex),0)
*$DM94</f>
        <v>0</v>
      </c>
      <c r="DS94" s="165"/>
      <c r="DT94" s="188" t="b" cm="1">
        <f t="array" aca="1" ref="DT94" ca="1">OR($G94=Forecast_Capex_Input!$BU$8:$BU$10)</f>
        <v>0</v>
      </c>
      <c r="DU94" s="188" cm="1">
        <f t="array" aca="1" ref="DU94" ca="1">IFERROR(INDEX(Forecast_Capex_Input!BV$12:BV$286,$X94)
*(INDEX(Forecast_Capex_Input!$H$12:$H$286,$X94)=Repex),0)
*$DT94</f>
        <v>0</v>
      </c>
      <c r="DV94" s="188" cm="1">
        <f t="array" aca="1" ref="DV94" ca="1">IFERROR(INDEX(Forecast_Capex_Input!BW$12:BW$286,$X94)
*(INDEX(Forecast_Capex_Input!$H$12:$H$286,$X94)=Repex),0)
*$DT94</f>
        <v>0</v>
      </c>
      <c r="DW94" s="188" cm="1">
        <f t="array" aca="1" ref="DW94" ca="1">IFERROR(INDEX(Forecast_Capex_Input!BX$12:BX$286,$X94)
*(INDEX(Forecast_Capex_Input!$H$12:$H$286,$X94)=Repex),0)
*$DT94</f>
        <v>0</v>
      </c>
      <c r="DX94" s="188" cm="1">
        <f t="array" aca="1" ref="DX94" ca="1">IFERROR(INDEX(Forecast_Capex_Input!BY$12:BY$286,$X94)
*(INDEX(Forecast_Capex_Input!$H$12:$H$286,$X94)=Repex),0)
*$DT94</f>
        <v>0</v>
      </c>
      <c r="DY94" s="188" cm="1">
        <f t="array" aca="1" ref="DY94" ca="1">IFERROR(INDEX(Forecast_Capex_Input!BZ$12:BZ$286,$X94)
*(INDEX(Forecast_Capex_Input!$H$12:$H$286,$X94)=Repex),0)
*$DT94</f>
        <v>0</v>
      </c>
      <c r="DZ94" s="188" cm="1">
        <f t="array" aca="1" ref="DZ94" ca="1">IFERROR(INDEX(Forecast_Capex_Input!CA$12:CA$286,$X94)
*(INDEX(Forecast_Capex_Input!$H$12:$H$286,$X94)=Repex),0)
*$DT94</f>
        <v>0</v>
      </c>
      <c r="EA94" s="188" cm="1">
        <f t="array" aca="1" ref="EA94" ca="1">IFERROR(INDEX(Forecast_Capex_Input!CB$12:CB$286,$X94)
*(INDEX(Forecast_Capex_Input!$H$12:$H$286,$X94)=Repex),0)
*$DT94</f>
        <v>0</v>
      </c>
      <c r="EB94" s="188" cm="1">
        <f t="array" aca="1" ref="EB94" ca="1">IFERROR(INDEX(Forecast_Capex_Input!CC$12:CC$286,$X94)
*(INDEX(Forecast_Capex_Input!$H$12:$H$286,$X94)=Repex),0)
*$DT94</f>
        <v>0</v>
      </c>
      <c r="EC94" s="165"/>
      <c r="ED94" s="226" t="str">
        <f t="shared" si="83"/>
        <v>N/A</v>
      </c>
      <c r="EE94" s="174" t="s">
        <v>15</v>
      </c>
    </row>
    <row r="95" spans="3:135" x14ac:dyDescent="0.2">
      <c r="C95" s="174">
        <f t="shared" si="84"/>
        <v>85</v>
      </c>
      <c r="D95" s="167" t="str" cm="1">
        <f t="array" ref="D95">IFERROR(INDEX(Forecast_Capex_Input!$D$12:$D$286,$X95),NA)</f>
        <v>Line 8L/8M Refurbishment</v>
      </c>
      <c r="E95" s="172" t="b" cm="1">
        <f t="array" ref="E95">IF($X95=NA,NA,INDEX(Forecast_Capex_Input!$E$12:$E$286,$X95))</f>
        <v>1</v>
      </c>
      <c r="F95" s="167" t="str" cm="1">
        <f t="array" aca="1" ref="F95" ca="1">IFERROR(INDEX(General!$E$25:$E$26,$Y95),NA)</f>
        <v>Labour</v>
      </c>
      <c r="G95" s="167" t="str" cm="1">
        <f t="array" aca="1" ref="G95" ca="1">IFERROR(INDEX(Forecast_Capex_Input!$AI$11:$BB$11,$AA95),NA)</f>
        <v>Transmission Lines</v>
      </c>
      <c r="H95" s="189" cm="1">
        <f t="array" aca="1" ref="H95" ca="1">IFERROR(INDEX(Forecast_Capex_Input!$AI$12:$BB$286,$X95,$AA95),NA)</f>
        <v>1</v>
      </c>
      <c r="I95" s="199" t="str" cm="1">
        <f t="array" ref="I95">IFERROR(INDEX(Forecast_Capex_Input!$F$12:$F$286,$X95),NA)</f>
        <v>Replacement Expenditure</v>
      </c>
      <c r="J95" s="199" t="str" cm="1">
        <f t="array" ref="J95">IFERROR(INDEX(Forecast_Capex_Input!G$12:G$286,$X95),NA)</f>
        <v>Transmission Lines</v>
      </c>
      <c r="K95" s="199" t="str" cm="1">
        <f t="array" ref="K95">IFERROR(INDEX(Forecast_Capex_Input!H$12:H$286,$X95),NA)</f>
        <v>Repex</v>
      </c>
      <c r="L95" s="199" t="str" cm="1">
        <f t="array" ref="L95">IFERROR(INDEX(Forecast_Capex_Input!I$12:I$286,$X95),NA)</f>
        <v>N/A</v>
      </c>
      <c r="M95" s="199" t="str" cm="1">
        <f t="array" ref="M95">IFERROR(INDEX(Forecast_Capex_Input!J$12:J$286,$X95),NA)</f>
        <v>N/A</v>
      </c>
      <c r="N95" s="199" t="str" cm="1">
        <f t="array" ref="N95">IFERROR(INDEX(Forecast_Capex_Input!K$12:K$286,$X95),NA)</f>
        <v>TL - Insulators</v>
      </c>
      <c r="O95" s="199" t="str" cm="1">
        <f t="array" ref="O95">IFERROR(INDEX(Forecast_Capex_Input!L$12:L$286,$X95),NA)</f>
        <v>TL - Safe and Reliable Network</v>
      </c>
      <c r="P95" s="199" t="str" cm="1">
        <f t="array" ref="P95">IFERROR(INDEX(Forecast_Capex_Input!M$12:M$286,$X95),NA)</f>
        <v>N/A</v>
      </c>
      <c r="Q95" s="172" t="str" cm="1">
        <f t="array" ref="Q95">IFERROR(INDEX(Forecast_Capex_Input!N$12:N$286,$X95),NA)</f>
        <v>No</v>
      </c>
      <c r="R95" s="265" cm="1">
        <f t="array" ref="R95">IFERROR(INDEX(Forecast_Capex_Input!O$12:O$286,$X95),0)</f>
        <v>0</v>
      </c>
      <c r="S95" s="172" t="str" cm="1">
        <f t="array" ref="S95">IFERROR(INDEX(Forecast_Capex_Input!P$12:P$286,$X95),0)</f>
        <v>Safety security &amp; reliability</v>
      </c>
      <c r="T95" s="199" t="str" cm="1">
        <f t="array" aca="1" ref="T95" ca="1">IFERROR(INDEX(General!$K$84:$K$103,$AA95),NA)</f>
        <v>Transmission Lines (2018 onwards)</v>
      </c>
      <c r="U95" s="188" cm="1">
        <f t="array" aca="1" ref="U95" ca="1">IFERROR(
IF($F95=General!$E$25,INDEX(Forecast_Capex_Input!S$12:S$286,$X95),
INDEX(Forecast_Capex_Input!T$12:T$286,$X95)),0)</f>
        <v>0.12276926605634259</v>
      </c>
      <c r="V95" s="222" t="b">
        <f>IFERROR(INDEX(Overheads!$T$19:$T$26,MATCH($I95,Overheads!$E$19:$E$26,0)),FALSE)</f>
        <v>1</v>
      </c>
      <c r="W95" s="165"/>
      <c r="X95" s="174">
        <f>IFERROR(
IF(MATCH($C95,Forecast_Capex_Input!$CI$12:$CI$286,1)+1&gt;MAX(Forecast_Capex_Input!$C$12:$C$286),NA,
MATCH($C95,Forecast_Capex_Input!$CI$12:$CI$286,1)+1),1)</f>
        <v>36</v>
      </c>
      <c r="Y95" s="174" cm="1">
        <f t="array" aca="1" ref="Y95" ca="1">IFERROR(
IF(X94&lt;&gt;X95,1,
IF(COUNTIF(OFFSET(Y94,0,0,-INDEX(Forecast_Capex_Input!$CG$12:$CG$286,$X95)),Y94)=INDEX(Forecast_Capex_Input!$CG$12:$CG$286,$X95),Y94+1,Y94)),NA)</f>
        <v>1</v>
      </c>
      <c r="Z95" s="174" cm="1">
        <f t="array" ref="Z95">IFERROR($C95-IF($X95=1,1,INDEX(Forecast_Capex_Input!$CI$12:$CI$286,$X95-1))+1,NA)</f>
        <v>1</v>
      </c>
      <c r="AA95" s="174" cm="1">
        <f t="array" aca="1" ref="AA95" ca="1">IFERROR(IF(Y95=1,
INDEX(Forecast_Capex_Input!$AI$10:$BB$10,SMALL(IF(INDEX(Forecast_Capex_Input!$AI$12:$BB$286,$X95,0)&gt;0,COLUMN(Forecast_Capex_Input!$AI$10:$BB$10)-COLUMN(Forecast_Capex_Input!$AI$12)+1),ROWS(OFFSET(AA94,0,0,-$Z95)))),
OFFSET(AA94,-INDEX(Forecast_Capex_Input!$CG$12:$CG$286,$X95)+1,0)),NA)</f>
        <v>1</v>
      </c>
      <c r="AB95" s="174">
        <f t="shared" ca="1" si="53"/>
        <v>1</v>
      </c>
      <c r="AC95" s="222" t="b">
        <f t="shared" si="85"/>
        <v>0</v>
      </c>
      <c r="AD95" s="220" t="b">
        <v>0</v>
      </c>
      <c r="AE95" s="222" t="b">
        <f t="shared" si="54"/>
        <v>1</v>
      </c>
      <c r="AF95" s="165"/>
      <c r="AG95" s="215">
        <v>0</v>
      </c>
      <c r="AH95" s="215">
        <v>0</v>
      </c>
      <c r="AI95" s="215">
        <v>0</v>
      </c>
      <c r="AJ95" s="215">
        <v>0</v>
      </c>
      <c r="AK95" s="215">
        <v>9.6741942283830248E-3</v>
      </c>
      <c r="AL95" s="155">
        <v>9.6741942283830248E-3</v>
      </c>
      <c r="AM95" s="165"/>
      <c r="AN95" s="215" cm="1">
        <f t="array" aca="1" ref="AN95" ca="1">IFERROR(INDEX(General!O$33:O$34,$AB95)
*AG95,0)</f>
        <v>0</v>
      </c>
      <c r="AO95" s="215" cm="1">
        <f t="array" aca="1" ref="AO95" ca="1">IFERROR(INDEX(General!P$33:P$34,$AB95)
*AH95,0)</f>
        <v>0</v>
      </c>
      <c r="AP95" s="215" cm="1">
        <f t="array" aca="1" ref="AP95" ca="1">IFERROR(INDEX(General!Q$33:Q$34,$AB95)
*AI95,0)</f>
        <v>0</v>
      </c>
      <c r="AQ95" s="215" cm="1">
        <f t="array" aca="1" ref="AQ95" ca="1">IFERROR(INDEX(General!R$33:R$34,$AB95)
*AJ95,0)</f>
        <v>0</v>
      </c>
      <c r="AR95" s="215" cm="1">
        <f t="array" aca="1" ref="AR95" ca="1">IFERROR(INDEX(General!S$33:S$34,$AB95)
*AK95,0)</f>
        <v>9.9617720663277964E-3</v>
      </c>
      <c r="AS95" s="155">
        <f t="shared" ca="1" si="86"/>
        <v>9.9617720663277964E-3</v>
      </c>
      <c r="AT95" s="165"/>
      <c r="AU95" s="215">
        <f ca="1">IF($AE95=FALSE,AN95*Overheads!$R$24*$V95,
IFERROR(Overheads!$O$49*$V95*AN95,0)
+IFERROR(Overheads!Q$59*$V95*(AN95/Overheads!Q$68),0))</f>
        <v>0</v>
      </c>
      <c r="AV95" s="215">
        <f ca="1">IF($AE95=FALSE,AO95*Overheads!$R$24*$V95,
IFERROR(Overheads!$O$49*$V95*AO95,0)
+IFERROR(Overheads!R$59*$V95*(AO95/Overheads!R$68),0))</f>
        <v>0</v>
      </c>
      <c r="AW95" s="215">
        <f ca="1">IF($AE95=FALSE,AP95*Overheads!$R$24*$V95,
IFERROR(Overheads!$O$49*$V95*AP95,0)
+IFERROR(Overheads!S$59*$V95*(AP95/Overheads!S$68),0))</f>
        <v>0</v>
      </c>
      <c r="AX95" s="215">
        <f ca="1">IF($AE95=FALSE,AQ95*Overheads!$R$24*$V95,
IFERROR(Overheads!$O$49*$V95*AQ95,0)
+IFERROR(Overheads!T$59*$V95*(AQ95/Overheads!T$68),0))</f>
        <v>0</v>
      </c>
      <c r="AY95" s="215">
        <f ca="1">IF($AE95=FALSE,AR95*Overheads!$R$24*$V95,
IFERROR(Overheads!$O$49*$V95*AR95,0)
+IFERROR(Overheads!U$59*$V95*(AR95/Overheads!U$68),0))</f>
        <v>1.2185887343824121E-3</v>
      </c>
      <c r="AZ95" s="155">
        <f t="shared" ca="1" si="87"/>
        <v>1.2185887343824121E-3</v>
      </c>
      <c r="BA95" s="165"/>
      <c r="BB95" s="215">
        <f ca="1">IF($AE95=FALSE,AN95*Overheads!$S$25,
IFERROR(Overheads!$O$50*AN95,0)
+IFERROR(Overheads!Q$60*(AN95/Overheads!Q$66),0))</f>
        <v>0</v>
      </c>
      <c r="BC95" s="215">
        <f ca="1">IF($AE95=FALSE,AO95*Overheads!$S$25,
IFERROR(Overheads!$O$50*AO95,0)
+IFERROR(Overheads!R$60*(AO95/Overheads!R$66),0))</f>
        <v>0</v>
      </c>
      <c r="BD95" s="215">
        <f ca="1">IF($AE95=FALSE,AP95*Overheads!$S$25,
IFERROR(Overheads!$O$50*AP95,0)
+IFERROR(Overheads!S$60*(AP95/Overheads!S$66),0))</f>
        <v>0</v>
      </c>
      <c r="BE95" s="215">
        <f ca="1">IF($AE95=FALSE,AQ95*Overheads!$S$25,
IFERROR(Overheads!$O$50*AQ95,0)
+IFERROR(Overheads!T$60*(AQ95/Overheads!T$66),0))</f>
        <v>0</v>
      </c>
      <c r="BF95" s="215">
        <f ca="1">IF($AE95=FALSE,AR95*Overheads!$S$25,
IFERROR(Overheads!$O$50*AR95,0)
+IFERROR(Overheads!U$60*(AR95/Overheads!U$66),0))</f>
        <v>1.7836001538645778E-4</v>
      </c>
      <c r="BG95" s="155">
        <f t="shared" ca="1" si="88"/>
        <v>1.7836001538645778E-4</v>
      </c>
      <c r="BH95" s="165"/>
      <c r="BI95" s="215">
        <f t="shared" ca="1" si="89"/>
        <v>0</v>
      </c>
      <c r="BJ95" s="215">
        <f t="shared" ca="1" si="55"/>
        <v>0</v>
      </c>
      <c r="BK95" s="215">
        <f t="shared" ca="1" si="56"/>
        <v>0</v>
      </c>
      <c r="BL95" s="215">
        <f t="shared" ca="1" si="57"/>
        <v>0</v>
      </c>
      <c r="BM95" s="215">
        <f t="shared" ca="1" si="58"/>
        <v>1.1358720816096667E-2</v>
      </c>
      <c r="BN95" s="155">
        <f t="shared" ca="1" si="90"/>
        <v>1.1358720816096667E-2</v>
      </c>
      <c r="BO95" s="165"/>
      <c r="BP95" s="187" cm="1">
        <f t="array" ref="BP95">IFERROR(IF($X95=$X94,BP94,INDEX(Forecast_Capex_Input!AC$12:AC$286,$X95)),0)</f>
        <v>0</v>
      </c>
      <c r="BQ95" s="187" cm="1">
        <f t="array" ref="BQ95">IFERROR(IF($X95=$X94,BQ94,INDEX(Forecast_Capex_Input!AD$12:AD$286,$X95)),0)</f>
        <v>0</v>
      </c>
      <c r="BR95" s="187" cm="1">
        <f t="array" ref="BR95">IFERROR(IF($X95=$X94,BR94,INDEX(Forecast_Capex_Input!AE$12:AE$286,$X95)),0)</f>
        <v>0</v>
      </c>
      <c r="BS95" s="187" cm="1">
        <f t="array" ref="BS95">IFERROR(IF($X95=$X94,BS94,INDEX(Forecast_Capex_Input!AF$12:AF$286,$X95)),0)</f>
        <v>0</v>
      </c>
      <c r="BT95" s="187" cm="1">
        <f t="array" ref="BT95">IFERROR(IF($X95=$X94,BT94,INDEX(Forecast_Capex_Input!AG$12:AG$286,$X95)),0)</f>
        <v>0</v>
      </c>
      <c r="BU95" s="165"/>
      <c r="BV95" s="215">
        <f t="shared" si="59"/>
        <v>0</v>
      </c>
      <c r="BW95" s="215">
        <f t="shared" si="60"/>
        <v>0</v>
      </c>
      <c r="BX95" s="215">
        <f t="shared" si="61"/>
        <v>0</v>
      </c>
      <c r="BY95" s="215">
        <f t="shared" si="62"/>
        <v>0</v>
      </c>
      <c r="BZ95" s="215">
        <f t="shared" si="63"/>
        <v>0</v>
      </c>
      <c r="CA95" s="155">
        <f t="shared" si="91"/>
        <v>0</v>
      </c>
      <c r="CB95" s="165"/>
      <c r="CC95" s="215">
        <f t="shared" ca="1" si="64"/>
        <v>0</v>
      </c>
      <c r="CD95" s="215">
        <f t="shared" ca="1" si="65"/>
        <v>0</v>
      </c>
      <c r="CE95" s="215">
        <f t="shared" ca="1" si="66"/>
        <v>0</v>
      </c>
      <c r="CF95" s="215">
        <f t="shared" ca="1" si="67"/>
        <v>0</v>
      </c>
      <c r="CG95" s="215">
        <f t="shared" ca="1" si="68"/>
        <v>0</v>
      </c>
      <c r="CH95" s="155">
        <f t="shared" ca="1" si="92"/>
        <v>0</v>
      </c>
      <c r="CI95" s="165"/>
      <c r="CJ95" s="215">
        <f t="shared" ca="1" si="69"/>
        <v>0</v>
      </c>
      <c r="CK95" s="215">
        <f t="shared" ca="1" si="70"/>
        <v>0</v>
      </c>
      <c r="CL95" s="215">
        <f t="shared" ca="1" si="71"/>
        <v>0</v>
      </c>
      <c r="CM95" s="215">
        <f t="shared" ca="1" si="72"/>
        <v>0</v>
      </c>
      <c r="CN95" s="215">
        <f t="shared" ca="1" si="73"/>
        <v>0</v>
      </c>
      <c r="CO95" s="155">
        <f t="shared" ca="1" si="93"/>
        <v>0</v>
      </c>
      <c r="CP95" s="165"/>
      <c r="CQ95" s="223">
        <f t="shared" ca="1" si="74"/>
        <v>0</v>
      </c>
      <c r="CR95" s="223">
        <f t="shared" ca="1" si="75"/>
        <v>0</v>
      </c>
      <c r="CS95" s="223">
        <f t="shared" ca="1" si="76"/>
        <v>0</v>
      </c>
      <c r="CT95" s="223">
        <f t="shared" ca="1" si="77"/>
        <v>0</v>
      </c>
      <c r="CU95" s="223">
        <f t="shared" ca="1" si="78"/>
        <v>0</v>
      </c>
      <c r="CV95" s="155">
        <f t="shared" ca="1" si="94"/>
        <v>0</v>
      </c>
      <c r="CW95" s="165"/>
      <c r="CX95" s="215">
        <f t="shared" ca="1" si="95"/>
        <v>0</v>
      </c>
      <c r="CY95" s="215">
        <f t="shared" ca="1" si="79"/>
        <v>0</v>
      </c>
      <c r="CZ95" s="215">
        <f t="shared" ca="1" si="80"/>
        <v>0</v>
      </c>
      <c r="DA95" s="215">
        <f t="shared" ca="1" si="81"/>
        <v>0</v>
      </c>
      <c r="DB95" s="215">
        <f t="shared" ca="1" si="82"/>
        <v>0</v>
      </c>
      <c r="DC95" s="155">
        <f t="shared" ca="1" si="96"/>
        <v>0</v>
      </c>
      <c r="DD95" s="165"/>
      <c r="DE95" s="188" t="b" cm="1">
        <f t="array" aca="1" ref="DE95" ca="1">OR($G95=Forecast_Capex_Input!$BF$8:$BF$10)</f>
        <v>1</v>
      </c>
      <c r="DF95" s="188" cm="1">
        <f t="array" aca="1" ref="DF95" ca="1">IFERROR(INDEX(Forecast_Capex_Input!BG$12:BG$286,$X95)
*(INDEX(Forecast_Capex_Input!$H$12:$H$286,$X95)=Repex),0)
*$DE95</f>
        <v>0</v>
      </c>
      <c r="DG95" s="188" cm="1">
        <f t="array" aca="1" ref="DG95" ca="1">IFERROR(INDEX(Forecast_Capex_Input!BH$12:BH$286,$X95)
*(INDEX(Forecast_Capex_Input!$H$12:$H$286,$X95)=Repex),0)
*$DE95</f>
        <v>4.2170365314319197E-2</v>
      </c>
      <c r="DH95" s="188" cm="1">
        <f t="array" aca="1" ref="DH95" ca="1">IFERROR(INDEX(Forecast_Capex_Input!BI$12:BI$286,$X95)
*(INDEX(Forecast_Capex_Input!$H$12:$H$286,$X95)=Repex),0)
*$DE95</f>
        <v>0.77513721851166562</v>
      </c>
      <c r="DI95" s="188" cm="1">
        <f t="array" aca="1" ref="DI95" ca="1">IFERROR(INDEX(Forecast_Capex_Input!BJ$12:BJ$286,$X95)
*(INDEX(Forecast_Capex_Input!$H$12:$H$286,$X95)=Repex),0)
*$DE95</f>
        <v>0.18269241617401505</v>
      </c>
      <c r="DJ95" s="188" cm="1">
        <f t="array" aca="1" ref="DJ95" ca="1">IFERROR(INDEX(Forecast_Capex_Input!BK$12:BK$286,$X95)
*(INDEX(Forecast_Capex_Input!$H$12:$H$286,$X95)=Repex),0)
*$DE95</f>
        <v>0</v>
      </c>
      <c r="DK95" s="188" cm="1">
        <f t="array" aca="1" ref="DK95" ca="1">IFERROR(INDEX(Forecast_Capex_Input!BL$12:BL$286,$X95)
*(INDEX(Forecast_Capex_Input!$H$12:$H$286,$X95)=Repex),0)
*$DE95</f>
        <v>0</v>
      </c>
      <c r="DL95" s="165"/>
      <c r="DM95" s="188" t="b" cm="1">
        <f t="array" aca="1" ref="DM95" ca="1">OR($G95=Forecast_Capex_Input!$BN$8:$BN$9)</f>
        <v>0</v>
      </c>
      <c r="DN95" s="188" cm="1">
        <f t="array" aca="1" ref="DN95" ca="1">IFERROR(INDEX(Forecast_Capex_Input!BO$12:BO$286,$X95)
*(INDEX(Forecast_Capex_Input!$H$12:$H$286,$X95)=Repex),0)
*$DM95</f>
        <v>0</v>
      </c>
      <c r="DO95" s="188" cm="1">
        <f t="array" aca="1" ref="DO95" ca="1">IFERROR(INDEX(Forecast_Capex_Input!BP$12:BP$286,$X95)
*(INDEX(Forecast_Capex_Input!$H$12:$H$286,$X95)=Repex),0)
*$DM95</f>
        <v>0</v>
      </c>
      <c r="DP95" s="188" cm="1">
        <f t="array" aca="1" ref="DP95" ca="1">IFERROR(INDEX(Forecast_Capex_Input!BQ$12:BQ$286,$X95)
*(INDEX(Forecast_Capex_Input!$H$12:$H$286,$X95)=Repex),0)
*$DM95</f>
        <v>0</v>
      </c>
      <c r="DQ95" s="188" cm="1">
        <f t="array" aca="1" ref="DQ95" ca="1">IFERROR(INDEX(Forecast_Capex_Input!BR$12:BR$286,$X95)
*(INDEX(Forecast_Capex_Input!$H$12:$H$286,$X95)=Repex),0)
*$DM95</f>
        <v>0</v>
      </c>
      <c r="DR95" s="188" cm="1">
        <f t="array" aca="1" ref="DR95" ca="1">IFERROR(INDEX(Forecast_Capex_Input!BS$12:BS$286,$X95)
*(INDEX(Forecast_Capex_Input!$H$12:$H$286,$X95)=Repex),0)
*$DM95</f>
        <v>0</v>
      </c>
      <c r="DS95" s="165"/>
      <c r="DT95" s="188" t="b" cm="1">
        <f t="array" aca="1" ref="DT95" ca="1">OR($G95=Forecast_Capex_Input!$BU$8:$BU$10)</f>
        <v>0</v>
      </c>
      <c r="DU95" s="188" cm="1">
        <f t="array" aca="1" ref="DU95" ca="1">IFERROR(INDEX(Forecast_Capex_Input!BV$12:BV$286,$X95)
*(INDEX(Forecast_Capex_Input!$H$12:$H$286,$X95)=Repex),0)
*$DT95</f>
        <v>0</v>
      </c>
      <c r="DV95" s="188" cm="1">
        <f t="array" aca="1" ref="DV95" ca="1">IFERROR(INDEX(Forecast_Capex_Input!BW$12:BW$286,$X95)
*(INDEX(Forecast_Capex_Input!$H$12:$H$286,$X95)=Repex),0)
*$DT95</f>
        <v>0</v>
      </c>
      <c r="DW95" s="188" cm="1">
        <f t="array" aca="1" ref="DW95" ca="1">IFERROR(INDEX(Forecast_Capex_Input!BX$12:BX$286,$X95)
*(INDEX(Forecast_Capex_Input!$H$12:$H$286,$X95)=Repex),0)
*$DT95</f>
        <v>0</v>
      </c>
      <c r="DX95" s="188" cm="1">
        <f t="array" aca="1" ref="DX95" ca="1">IFERROR(INDEX(Forecast_Capex_Input!BY$12:BY$286,$X95)
*(INDEX(Forecast_Capex_Input!$H$12:$H$286,$X95)=Repex),0)
*$DT95</f>
        <v>0</v>
      </c>
      <c r="DY95" s="188" cm="1">
        <f t="array" aca="1" ref="DY95" ca="1">IFERROR(INDEX(Forecast_Capex_Input!BZ$12:BZ$286,$X95)
*(INDEX(Forecast_Capex_Input!$H$12:$H$286,$X95)=Repex),0)
*$DT95</f>
        <v>0</v>
      </c>
      <c r="DZ95" s="188" cm="1">
        <f t="array" aca="1" ref="DZ95" ca="1">IFERROR(INDEX(Forecast_Capex_Input!CA$12:CA$286,$X95)
*(INDEX(Forecast_Capex_Input!$H$12:$H$286,$X95)=Repex),0)
*$DT95</f>
        <v>0</v>
      </c>
      <c r="EA95" s="188" cm="1">
        <f t="array" aca="1" ref="EA95" ca="1">IFERROR(INDEX(Forecast_Capex_Input!CB$12:CB$286,$X95)
*(INDEX(Forecast_Capex_Input!$H$12:$H$286,$X95)=Repex),0)
*$DT95</f>
        <v>0</v>
      </c>
      <c r="EB95" s="188" cm="1">
        <f t="array" aca="1" ref="EB95" ca="1">IFERROR(INDEX(Forecast_Capex_Input!CC$12:CC$286,$X95)
*(INDEX(Forecast_Capex_Input!$H$12:$H$286,$X95)=Repex),0)
*$DT95</f>
        <v>0</v>
      </c>
      <c r="EC95" s="165"/>
      <c r="ED95" s="226" t="str">
        <f t="shared" si="83"/>
        <v>N/A</v>
      </c>
      <c r="EE95" s="174" t="s">
        <v>15</v>
      </c>
    </row>
    <row r="96" spans="3:135" x14ac:dyDescent="0.2">
      <c r="C96" s="174">
        <f t="shared" si="84"/>
        <v>86</v>
      </c>
      <c r="D96" s="167" t="str" cm="1">
        <f t="array" ref="D96">IFERROR(INDEX(Forecast_Capex_Input!$D$12:$D$286,$X96),NA)</f>
        <v>Line 8L/8M Refurbishment</v>
      </c>
      <c r="E96" s="172" t="b" cm="1">
        <f t="array" ref="E96">IF($X96=NA,NA,INDEX(Forecast_Capex_Input!$E$12:$E$286,$X96))</f>
        <v>1</v>
      </c>
      <c r="F96" s="167" t="str" cm="1">
        <f t="array" aca="1" ref="F96" ca="1">IFERROR(INDEX(General!$E$25:$E$26,$Y96),NA)</f>
        <v>Non-Labour</v>
      </c>
      <c r="G96" s="167" t="str" cm="1">
        <f t="array" aca="1" ref="G96" ca="1">IFERROR(INDEX(Forecast_Capex_Input!$AI$11:$BB$11,$AA96),NA)</f>
        <v>Transmission Lines</v>
      </c>
      <c r="H96" s="189" cm="1">
        <f t="array" aca="1" ref="H96" ca="1">IFERROR(INDEX(Forecast_Capex_Input!$AI$12:$BB$286,$X96,$AA96),NA)</f>
        <v>1</v>
      </c>
      <c r="I96" s="199" t="str" cm="1">
        <f t="array" ref="I96">IFERROR(INDEX(Forecast_Capex_Input!$F$12:$F$286,$X96),NA)</f>
        <v>Replacement Expenditure</v>
      </c>
      <c r="J96" s="199" t="str" cm="1">
        <f t="array" ref="J96">IFERROR(INDEX(Forecast_Capex_Input!G$12:G$286,$X96),NA)</f>
        <v>Transmission Lines</v>
      </c>
      <c r="K96" s="199" t="str" cm="1">
        <f t="array" ref="K96">IFERROR(INDEX(Forecast_Capex_Input!H$12:H$286,$X96),NA)</f>
        <v>Repex</v>
      </c>
      <c r="L96" s="199" t="str" cm="1">
        <f t="array" ref="L96">IFERROR(INDEX(Forecast_Capex_Input!I$12:I$286,$X96),NA)</f>
        <v>N/A</v>
      </c>
      <c r="M96" s="199" t="str" cm="1">
        <f t="array" ref="M96">IFERROR(INDEX(Forecast_Capex_Input!J$12:J$286,$X96),NA)</f>
        <v>N/A</v>
      </c>
      <c r="N96" s="199" t="str" cm="1">
        <f t="array" ref="N96">IFERROR(INDEX(Forecast_Capex_Input!K$12:K$286,$X96),NA)</f>
        <v>TL - Insulators</v>
      </c>
      <c r="O96" s="199" t="str" cm="1">
        <f t="array" ref="O96">IFERROR(INDEX(Forecast_Capex_Input!L$12:L$286,$X96),NA)</f>
        <v>TL - Safe and Reliable Network</v>
      </c>
      <c r="P96" s="199" t="str" cm="1">
        <f t="array" ref="P96">IFERROR(INDEX(Forecast_Capex_Input!M$12:M$286,$X96),NA)</f>
        <v>N/A</v>
      </c>
      <c r="Q96" s="172" t="str" cm="1">
        <f t="array" ref="Q96">IFERROR(INDEX(Forecast_Capex_Input!N$12:N$286,$X96),NA)</f>
        <v>No</v>
      </c>
      <c r="R96" s="265" cm="1">
        <f t="array" ref="R96">IFERROR(INDEX(Forecast_Capex_Input!O$12:O$286,$X96),0)</f>
        <v>0</v>
      </c>
      <c r="S96" s="172" t="str" cm="1">
        <f t="array" ref="S96">IFERROR(INDEX(Forecast_Capex_Input!P$12:P$286,$X96),0)</f>
        <v>Safety security &amp; reliability</v>
      </c>
      <c r="T96" s="199" t="str" cm="1">
        <f t="array" aca="1" ref="T96" ca="1">IFERROR(INDEX(General!$K$84:$K$103,$AA96),NA)</f>
        <v>Transmission Lines (2018 onwards)</v>
      </c>
      <c r="U96" s="188" cm="1">
        <f t="array" aca="1" ref="U96" ca="1">IFERROR(
IF($F96=General!$E$25,INDEX(Forecast_Capex_Input!S$12:S$286,$X96),
INDEX(Forecast_Capex_Input!T$12:T$286,$X96)),0)</f>
        <v>0.87723073394365736</v>
      </c>
      <c r="V96" s="222" t="b">
        <f>IFERROR(INDEX(Overheads!$T$19:$T$26,MATCH($I96,Overheads!$E$19:$E$26,0)),FALSE)</f>
        <v>1</v>
      </c>
      <c r="W96" s="165"/>
      <c r="X96" s="174">
        <f>IFERROR(
IF(MATCH($C96,Forecast_Capex_Input!$CI$12:$CI$286,1)+1&gt;MAX(Forecast_Capex_Input!$C$12:$C$286),NA,
MATCH($C96,Forecast_Capex_Input!$CI$12:$CI$286,1)+1),1)</f>
        <v>36</v>
      </c>
      <c r="Y96" s="174" cm="1">
        <f t="array" aca="1" ref="Y96" ca="1">IFERROR(
IF(X95&lt;&gt;X96,1,
IF(COUNTIF(OFFSET(Y95,0,0,-INDEX(Forecast_Capex_Input!$CG$12:$CG$286,$X96)),Y95)=INDEX(Forecast_Capex_Input!$CG$12:$CG$286,$X96),Y95+1,Y95)),NA)</f>
        <v>2</v>
      </c>
      <c r="Z96" s="174" cm="1">
        <f t="array" ref="Z96">IFERROR($C96-IF($X96=1,1,INDEX(Forecast_Capex_Input!$CI$12:$CI$286,$X96-1))+1,NA)</f>
        <v>2</v>
      </c>
      <c r="AA96" s="174" cm="1">
        <f t="array" aca="1" ref="AA96" ca="1">IFERROR(IF(Y96=1,
INDEX(Forecast_Capex_Input!$AI$10:$BB$10,SMALL(IF(INDEX(Forecast_Capex_Input!$AI$12:$BB$286,$X96,0)&gt;0,COLUMN(Forecast_Capex_Input!$AI$10:$BB$10)-COLUMN(Forecast_Capex_Input!$AI$12)+1),ROWS(OFFSET(AA95,0,0,-$Z96)))),
OFFSET(AA95,-INDEX(Forecast_Capex_Input!$CG$12:$CG$286,$X96)+1,0)),NA)</f>
        <v>1</v>
      </c>
      <c r="AB96" s="174">
        <f t="shared" ca="1" si="53"/>
        <v>2</v>
      </c>
      <c r="AC96" s="222" t="b">
        <f t="shared" si="85"/>
        <v>0</v>
      </c>
      <c r="AD96" s="220" t="b">
        <v>0</v>
      </c>
      <c r="AE96" s="222" t="b">
        <f t="shared" si="54"/>
        <v>1</v>
      </c>
      <c r="AF96" s="165"/>
      <c r="AG96" s="215">
        <v>0</v>
      </c>
      <c r="AH96" s="215">
        <v>0</v>
      </c>
      <c r="AI96" s="215">
        <v>0</v>
      </c>
      <c r="AJ96" s="215">
        <v>0</v>
      </c>
      <c r="AK96" s="215">
        <v>6.9125610797275749E-2</v>
      </c>
      <c r="AL96" s="155">
        <v>6.9125610797275749E-2</v>
      </c>
      <c r="AM96" s="165"/>
      <c r="AN96" s="215" cm="1">
        <f t="array" aca="1" ref="AN96" ca="1">IFERROR(INDEX(General!O$33:O$34,$AB96)
*AG96,0)</f>
        <v>0</v>
      </c>
      <c r="AO96" s="215" cm="1">
        <f t="array" aca="1" ref="AO96" ca="1">IFERROR(INDEX(General!P$33:P$34,$AB96)
*AH96,0)</f>
        <v>0</v>
      </c>
      <c r="AP96" s="215" cm="1">
        <f t="array" aca="1" ref="AP96" ca="1">IFERROR(INDEX(General!Q$33:Q$34,$AB96)
*AI96,0)</f>
        <v>0</v>
      </c>
      <c r="AQ96" s="215" cm="1">
        <f t="array" aca="1" ref="AQ96" ca="1">IFERROR(INDEX(General!R$33:R$34,$AB96)
*AJ96,0)</f>
        <v>0</v>
      </c>
      <c r="AR96" s="215" cm="1">
        <f t="array" aca="1" ref="AR96" ca="1">IFERROR(INDEX(General!S$33:S$34,$AB96)
*AK96,0)</f>
        <v>6.9125610797275749E-2</v>
      </c>
      <c r="AS96" s="155">
        <f t="shared" ca="1" si="86"/>
        <v>6.9125610797275749E-2</v>
      </c>
      <c r="AT96" s="165"/>
      <c r="AU96" s="215">
        <f ca="1">IF($AE96=FALSE,AN96*Overheads!$R$24*$V96,
IFERROR(Overheads!$O$49*$V96*AN96,0)
+IFERROR(Overheads!Q$59*$V96*(AN96/Overheads!Q$68),0))</f>
        <v>0</v>
      </c>
      <c r="AV96" s="215">
        <f ca="1">IF($AE96=FALSE,AO96*Overheads!$R$24*$V96,
IFERROR(Overheads!$O$49*$V96*AO96,0)
+IFERROR(Overheads!R$59*$V96*(AO96/Overheads!R$68),0))</f>
        <v>0</v>
      </c>
      <c r="AW96" s="215">
        <f ca="1">IF($AE96=FALSE,AP96*Overheads!$R$24*$V96,
IFERROR(Overheads!$O$49*$V96*AP96,0)
+IFERROR(Overheads!S$59*$V96*(AP96/Overheads!S$68),0))</f>
        <v>0</v>
      </c>
      <c r="AX96" s="215">
        <f ca="1">IF($AE96=FALSE,AQ96*Overheads!$R$24*$V96,
IFERROR(Overheads!$O$49*$V96*AQ96,0)
+IFERROR(Overheads!T$59*$V96*(AQ96/Overheads!T$68),0))</f>
        <v>0</v>
      </c>
      <c r="AY96" s="215">
        <f ca="1">IF($AE96=FALSE,AR96*Overheads!$R$24*$V96,
IFERROR(Overheads!$O$49*$V96*AR96,0)
+IFERROR(Overheads!U$59*$V96*(AR96/Overheads!U$68),0))</f>
        <v>8.4558941937240319E-3</v>
      </c>
      <c r="AZ96" s="155">
        <f t="shared" ca="1" si="87"/>
        <v>8.4558941937240319E-3</v>
      </c>
      <c r="BA96" s="165"/>
      <c r="BB96" s="215">
        <f ca="1">IF($AE96=FALSE,AN96*Overheads!$S$25,
IFERROR(Overheads!$O$50*AN96,0)
+IFERROR(Overheads!Q$60*(AN96/Overheads!Q$66),0))</f>
        <v>0</v>
      </c>
      <c r="BC96" s="215">
        <f ca="1">IF($AE96=FALSE,AO96*Overheads!$S$25,
IFERROR(Overheads!$O$50*AO96,0)
+IFERROR(Overheads!R$60*(AO96/Overheads!R$66),0))</f>
        <v>0</v>
      </c>
      <c r="BD96" s="215">
        <f ca="1">IF($AE96=FALSE,AP96*Overheads!$S$25,
IFERROR(Overheads!$O$50*AP96,0)
+IFERROR(Overheads!S$60*(AP96/Overheads!S$66),0))</f>
        <v>0</v>
      </c>
      <c r="BE96" s="215">
        <f ca="1">IF($AE96=FALSE,AQ96*Overheads!$S$25,
IFERROR(Overheads!$O$50*AQ96,0)
+IFERROR(Overheads!T$60*(AQ96/Overheads!T$66),0))</f>
        <v>0</v>
      </c>
      <c r="BF96" s="215">
        <f ca="1">IF($AE96=FALSE,AR96*Overheads!$S$25,
IFERROR(Overheads!$O$50*AR96,0)
+IFERROR(Overheads!U$60*(AR96/Overheads!U$66),0))</f>
        <v>1.2376558029343991E-3</v>
      </c>
      <c r="BG96" s="155">
        <f t="shared" ca="1" si="88"/>
        <v>1.2376558029343991E-3</v>
      </c>
      <c r="BH96" s="165"/>
      <c r="BI96" s="215">
        <f t="shared" ca="1" si="89"/>
        <v>0</v>
      </c>
      <c r="BJ96" s="215">
        <f t="shared" ca="1" si="55"/>
        <v>0</v>
      </c>
      <c r="BK96" s="215">
        <f t="shared" ca="1" si="56"/>
        <v>0</v>
      </c>
      <c r="BL96" s="215">
        <f t="shared" ca="1" si="57"/>
        <v>0</v>
      </c>
      <c r="BM96" s="215">
        <f t="shared" ca="1" si="58"/>
        <v>7.8819160793934182E-2</v>
      </c>
      <c r="BN96" s="155">
        <f t="shared" ca="1" si="90"/>
        <v>7.8819160793934182E-2</v>
      </c>
      <c r="BO96" s="165"/>
      <c r="BP96" s="187" cm="1">
        <f t="array" ref="BP96">IFERROR(IF($X96=$X95,BP95,INDEX(Forecast_Capex_Input!AC$12:AC$286,$X96)),0)</f>
        <v>0</v>
      </c>
      <c r="BQ96" s="187" cm="1">
        <f t="array" ref="BQ96">IFERROR(IF($X96=$X95,BQ95,INDEX(Forecast_Capex_Input!AD$12:AD$286,$X96)),0)</f>
        <v>0</v>
      </c>
      <c r="BR96" s="187" cm="1">
        <f t="array" ref="BR96">IFERROR(IF($X96=$X95,BR95,INDEX(Forecast_Capex_Input!AE$12:AE$286,$X96)),0)</f>
        <v>0</v>
      </c>
      <c r="BS96" s="187" cm="1">
        <f t="array" ref="BS96">IFERROR(IF($X96=$X95,BS95,INDEX(Forecast_Capex_Input!AF$12:AF$286,$X96)),0)</f>
        <v>0</v>
      </c>
      <c r="BT96" s="187" cm="1">
        <f t="array" ref="BT96">IFERROR(IF($X96=$X95,BT95,INDEX(Forecast_Capex_Input!AG$12:AG$286,$X96)),0)</f>
        <v>0</v>
      </c>
      <c r="BU96" s="165"/>
      <c r="BV96" s="215">
        <f t="shared" si="59"/>
        <v>0</v>
      </c>
      <c r="BW96" s="215">
        <f t="shared" si="60"/>
        <v>0</v>
      </c>
      <c r="BX96" s="215">
        <f t="shared" si="61"/>
        <v>0</v>
      </c>
      <c r="BY96" s="215">
        <f t="shared" si="62"/>
        <v>0</v>
      </c>
      <c r="BZ96" s="215">
        <f t="shared" si="63"/>
        <v>0</v>
      </c>
      <c r="CA96" s="155">
        <f t="shared" si="91"/>
        <v>0</v>
      </c>
      <c r="CB96" s="165"/>
      <c r="CC96" s="215">
        <f t="shared" ca="1" si="64"/>
        <v>0</v>
      </c>
      <c r="CD96" s="215">
        <f t="shared" ca="1" si="65"/>
        <v>0</v>
      </c>
      <c r="CE96" s="215">
        <f t="shared" ca="1" si="66"/>
        <v>0</v>
      </c>
      <c r="CF96" s="215">
        <f t="shared" ca="1" si="67"/>
        <v>0</v>
      </c>
      <c r="CG96" s="215">
        <f t="shared" ca="1" si="68"/>
        <v>0</v>
      </c>
      <c r="CH96" s="155">
        <f t="shared" ca="1" si="92"/>
        <v>0</v>
      </c>
      <c r="CI96" s="165"/>
      <c r="CJ96" s="215">
        <f t="shared" ca="1" si="69"/>
        <v>0</v>
      </c>
      <c r="CK96" s="215">
        <f t="shared" ca="1" si="70"/>
        <v>0</v>
      </c>
      <c r="CL96" s="215">
        <f t="shared" ca="1" si="71"/>
        <v>0</v>
      </c>
      <c r="CM96" s="215">
        <f t="shared" ca="1" si="72"/>
        <v>0</v>
      </c>
      <c r="CN96" s="215">
        <f t="shared" ca="1" si="73"/>
        <v>0</v>
      </c>
      <c r="CO96" s="155">
        <f t="shared" ca="1" si="93"/>
        <v>0</v>
      </c>
      <c r="CP96" s="165"/>
      <c r="CQ96" s="223">
        <f t="shared" ca="1" si="74"/>
        <v>0</v>
      </c>
      <c r="CR96" s="223">
        <f t="shared" ca="1" si="75"/>
        <v>0</v>
      </c>
      <c r="CS96" s="223">
        <f t="shared" ca="1" si="76"/>
        <v>0</v>
      </c>
      <c r="CT96" s="223">
        <f t="shared" ca="1" si="77"/>
        <v>0</v>
      </c>
      <c r="CU96" s="223">
        <f t="shared" ca="1" si="78"/>
        <v>0</v>
      </c>
      <c r="CV96" s="155">
        <f t="shared" ca="1" si="94"/>
        <v>0</v>
      </c>
      <c r="CW96" s="165"/>
      <c r="CX96" s="215">
        <f t="shared" ca="1" si="95"/>
        <v>0</v>
      </c>
      <c r="CY96" s="215">
        <f t="shared" ca="1" si="79"/>
        <v>0</v>
      </c>
      <c r="CZ96" s="215">
        <f t="shared" ca="1" si="80"/>
        <v>0</v>
      </c>
      <c r="DA96" s="215">
        <f t="shared" ca="1" si="81"/>
        <v>0</v>
      </c>
      <c r="DB96" s="215">
        <f t="shared" ca="1" si="82"/>
        <v>0</v>
      </c>
      <c r="DC96" s="155">
        <f t="shared" ca="1" si="96"/>
        <v>0</v>
      </c>
      <c r="DD96" s="165"/>
      <c r="DE96" s="188" t="b" cm="1">
        <f t="array" aca="1" ref="DE96" ca="1">OR($G96=Forecast_Capex_Input!$BF$8:$BF$10)</f>
        <v>1</v>
      </c>
      <c r="DF96" s="188" cm="1">
        <f t="array" aca="1" ref="DF96" ca="1">IFERROR(INDEX(Forecast_Capex_Input!BG$12:BG$286,$X96)
*(INDEX(Forecast_Capex_Input!$H$12:$H$286,$X96)=Repex),0)
*$DE96</f>
        <v>0</v>
      </c>
      <c r="DG96" s="188" cm="1">
        <f t="array" aca="1" ref="DG96" ca="1">IFERROR(INDEX(Forecast_Capex_Input!BH$12:BH$286,$X96)
*(INDEX(Forecast_Capex_Input!$H$12:$H$286,$X96)=Repex),0)
*$DE96</f>
        <v>4.2170365314319197E-2</v>
      </c>
      <c r="DH96" s="188" cm="1">
        <f t="array" aca="1" ref="DH96" ca="1">IFERROR(INDEX(Forecast_Capex_Input!BI$12:BI$286,$X96)
*(INDEX(Forecast_Capex_Input!$H$12:$H$286,$X96)=Repex),0)
*$DE96</f>
        <v>0.77513721851166562</v>
      </c>
      <c r="DI96" s="188" cm="1">
        <f t="array" aca="1" ref="DI96" ca="1">IFERROR(INDEX(Forecast_Capex_Input!BJ$12:BJ$286,$X96)
*(INDEX(Forecast_Capex_Input!$H$12:$H$286,$X96)=Repex),0)
*$DE96</f>
        <v>0.18269241617401505</v>
      </c>
      <c r="DJ96" s="188" cm="1">
        <f t="array" aca="1" ref="DJ96" ca="1">IFERROR(INDEX(Forecast_Capex_Input!BK$12:BK$286,$X96)
*(INDEX(Forecast_Capex_Input!$H$12:$H$286,$X96)=Repex),0)
*$DE96</f>
        <v>0</v>
      </c>
      <c r="DK96" s="188" cm="1">
        <f t="array" aca="1" ref="DK96" ca="1">IFERROR(INDEX(Forecast_Capex_Input!BL$12:BL$286,$X96)
*(INDEX(Forecast_Capex_Input!$H$12:$H$286,$X96)=Repex),0)
*$DE96</f>
        <v>0</v>
      </c>
      <c r="DL96" s="165"/>
      <c r="DM96" s="188" t="b" cm="1">
        <f t="array" aca="1" ref="DM96" ca="1">OR($G96=Forecast_Capex_Input!$BN$8:$BN$9)</f>
        <v>0</v>
      </c>
      <c r="DN96" s="188" cm="1">
        <f t="array" aca="1" ref="DN96" ca="1">IFERROR(INDEX(Forecast_Capex_Input!BO$12:BO$286,$X96)
*(INDEX(Forecast_Capex_Input!$H$12:$H$286,$X96)=Repex),0)
*$DM96</f>
        <v>0</v>
      </c>
      <c r="DO96" s="188" cm="1">
        <f t="array" aca="1" ref="DO96" ca="1">IFERROR(INDEX(Forecast_Capex_Input!BP$12:BP$286,$X96)
*(INDEX(Forecast_Capex_Input!$H$12:$H$286,$X96)=Repex),0)
*$DM96</f>
        <v>0</v>
      </c>
      <c r="DP96" s="188" cm="1">
        <f t="array" aca="1" ref="DP96" ca="1">IFERROR(INDEX(Forecast_Capex_Input!BQ$12:BQ$286,$X96)
*(INDEX(Forecast_Capex_Input!$H$12:$H$286,$X96)=Repex),0)
*$DM96</f>
        <v>0</v>
      </c>
      <c r="DQ96" s="188" cm="1">
        <f t="array" aca="1" ref="DQ96" ca="1">IFERROR(INDEX(Forecast_Capex_Input!BR$12:BR$286,$X96)
*(INDEX(Forecast_Capex_Input!$H$12:$H$286,$X96)=Repex),0)
*$DM96</f>
        <v>0</v>
      </c>
      <c r="DR96" s="188" cm="1">
        <f t="array" aca="1" ref="DR96" ca="1">IFERROR(INDEX(Forecast_Capex_Input!BS$12:BS$286,$X96)
*(INDEX(Forecast_Capex_Input!$H$12:$H$286,$X96)=Repex),0)
*$DM96</f>
        <v>0</v>
      </c>
      <c r="DS96" s="165"/>
      <c r="DT96" s="188" t="b" cm="1">
        <f t="array" aca="1" ref="DT96" ca="1">OR($G96=Forecast_Capex_Input!$BU$8:$BU$10)</f>
        <v>0</v>
      </c>
      <c r="DU96" s="188" cm="1">
        <f t="array" aca="1" ref="DU96" ca="1">IFERROR(INDEX(Forecast_Capex_Input!BV$12:BV$286,$X96)
*(INDEX(Forecast_Capex_Input!$H$12:$H$286,$X96)=Repex),0)
*$DT96</f>
        <v>0</v>
      </c>
      <c r="DV96" s="188" cm="1">
        <f t="array" aca="1" ref="DV96" ca="1">IFERROR(INDEX(Forecast_Capex_Input!BW$12:BW$286,$X96)
*(INDEX(Forecast_Capex_Input!$H$12:$H$286,$X96)=Repex),0)
*$DT96</f>
        <v>0</v>
      </c>
      <c r="DW96" s="188" cm="1">
        <f t="array" aca="1" ref="DW96" ca="1">IFERROR(INDEX(Forecast_Capex_Input!BX$12:BX$286,$X96)
*(INDEX(Forecast_Capex_Input!$H$12:$H$286,$X96)=Repex),0)
*$DT96</f>
        <v>0</v>
      </c>
      <c r="DX96" s="188" cm="1">
        <f t="array" aca="1" ref="DX96" ca="1">IFERROR(INDEX(Forecast_Capex_Input!BY$12:BY$286,$X96)
*(INDEX(Forecast_Capex_Input!$H$12:$H$286,$X96)=Repex),0)
*$DT96</f>
        <v>0</v>
      </c>
      <c r="DY96" s="188" cm="1">
        <f t="array" aca="1" ref="DY96" ca="1">IFERROR(INDEX(Forecast_Capex_Input!BZ$12:BZ$286,$X96)
*(INDEX(Forecast_Capex_Input!$H$12:$H$286,$X96)=Repex),0)
*$DT96</f>
        <v>0</v>
      </c>
      <c r="DZ96" s="188" cm="1">
        <f t="array" aca="1" ref="DZ96" ca="1">IFERROR(INDEX(Forecast_Capex_Input!CA$12:CA$286,$X96)
*(INDEX(Forecast_Capex_Input!$H$12:$H$286,$X96)=Repex),0)
*$DT96</f>
        <v>0</v>
      </c>
      <c r="EA96" s="188" cm="1">
        <f t="array" aca="1" ref="EA96" ca="1">IFERROR(INDEX(Forecast_Capex_Input!CB$12:CB$286,$X96)
*(INDEX(Forecast_Capex_Input!$H$12:$H$286,$X96)=Repex),0)
*$DT96</f>
        <v>0</v>
      </c>
      <c r="EB96" s="188" cm="1">
        <f t="array" aca="1" ref="EB96" ca="1">IFERROR(INDEX(Forecast_Capex_Input!CC$12:CC$286,$X96)
*(INDEX(Forecast_Capex_Input!$H$12:$H$286,$X96)=Repex),0)
*$DT96</f>
        <v>0</v>
      </c>
      <c r="EC96" s="165"/>
      <c r="ED96" s="226" t="str">
        <f t="shared" si="83"/>
        <v>N/A</v>
      </c>
      <c r="EE96" s="174" t="s">
        <v>15</v>
      </c>
    </row>
    <row r="97" spans="3:135" x14ac:dyDescent="0.2">
      <c r="C97" s="174">
        <f t="shared" si="84"/>
        <v>87</v>
      </c>
      <c r="D97" s="167" t="str" cm="1">
        <f t="array" ref="D97">IFERROR(INDEX(Forecast_Capex_Input!$D$12:$D$286,$X97),NA)</f>
        <v>Line 90/92 Refurbishment</v>
      </c>
      <c r="E97" s="172" t="b" cm="1">
        <f t="array" ref="E97">IF($X97=NA,NA,INDEX(Forecast_Capex_Input!$E$12:$E$286,$X97))</f>
        <v>1</v>
      </c>
      <c r="F97" s="167" t="str" cm="1">
        <f t="array" aca="1" ref="F97" ca="1">IFERROR(INDEX(General!$E$25:$E$26,$Y97),NA)</f>
        <v>Labour</v>
      </c>
      <c r="G97" s="167" t="str" cm="1">
        <f t="array" aca="1" ref="G97" ca="1">IFERROR(INDEX(Forecast_Capex_Input!$AI$11:$BB$11,$AA97),NA)</f>
        <v>Transmission Lines</v>
      </c>
      <c r="H97" s="189" cm="1">
        <f t="array" aca="1" ref="H97" ca="1">IFERROR(INDEX(Forecast_Capex_Input!$AI$12:$BB$286,$X97,$AA97),NA)</f>
        <v>1</v>
      </c>
      <c r="I97" s="199" t="str" cm="1">
        <f t="array" ref="I97">IFERROR(INDEX(Forecast_Capex_Input!$F$12:$F$286,$X97),NA)</f>
        <v>Replacement Expenditure</v>
      </c>
      <c r="J97" s="199" t="str" cm="1">
        <f t="array" ref="J97">IFERROR(INDEX(Forecast_Capex_Input!G$12:G$286,$X97),NA)</f>
        <v>Transmission Lines</v>
      </c>
      <c r="K97" s="199" t="str" cm="1">
        <f t="array" ref="K97">IFERROR(INDEX(Forecast_Capex_Input!H$12:H$286,$X97),NA)</f>
        <v>Repex</v>
      </c>
      <c r="L97" s="199" t="str" cm="1">
        <f t="array" ref="L97">IFERROR(INDEX(Forecast_Capex_Input!I$12:I$286,$X97),NA)</f>
        <v>N/A</v>
      </c>
      <c r="M97" s="199" t="str" cm="1">
        <f t="array" ref="M97">IFERROR(INDEX(Forecast_Capex_Input!J$12:J$286,$X97),NA)</f>
        <v>N/A</v>
      </c>
      <c r="N97" s="199" t="str" cm="1">
        <f t="array" ref="N97">IFERROR(INDEX(Forecast_Capex_Input!K$12:K$286,$X97),NA)</f>
        <v>TL - Transmission towers</v>
      </c>
      <c r="O97" s="199" t="str" cm="1">
        <f t="array" ref="O97">IFERROR(INDEX(Forecast_Capex_Input!L$12:L$286,$X97),NA)</f>
        <v>TL - Safe and Reliable Network</v>
      </c>
      <c r="P97" s="199" t="str" cm="1">
        <f t="array" ref="P97">IFERROR(INDEX(Forecast_Capex_Input!M$12:M$286,$X97),NA)</f>
        <v>N/A</v>
      </c>
      <c r="Q97" s="172" t="str" cm="1">
        <f t="array" ref="Q97">IFERROR(INDEX(Forecast_Capex_Input!N$12:N$286,$X97),NA)</f>
        <v>No</v>
      </c>
      <c r="R97" s="265" cm="1">
        <f t="array" ref="R97">IFERROR(INDEX(Forecast_Capex_Input!O$12:O$286,$X97),0)</f>
        <v>0</v>
      </c>
      <c r="S97" s="172" t="str" cm="1">
        <f t="array" ref="S97">IFERROR(INDEX(Forecast_Capex_Input!P$12:P$286,$X97),0)</f>
        <v>Safety security &amp; reliability</v>
      </c>
      <c r="T97" s="199" t="str" cm="1">
        <f t="array" aca="1" ref="T97" ca="1">IFERROR(INDEX(General!$K$84:$K$103,$AA97),NA)</f>
        <v>Transmission Lines (2018 onwards)</v>
      </c>
      <c r="U97" s="188" cm="1">
        <f t="array" aca="1" ref="U97" ca="1">IFERROR(
IF($F97=General!$E$25,INDEX(Forecast_Capex_Input!S$12:S$286,$X97),
INDEX(Forecast_Capex_Input!T$12:T$286,$X97)),0)</f>
        <v>0.24236248423848361</v>
      </c>
      <c r="V97" s="222" t="b">
        <f>IFERROR(INDEX(Overheads!$T$19:$T$26,MATCH($I97,Overheads!$E$19:$E$26,0)),FALSE)</f>
        <v>1</v>
      </c>
      <c r="W97" s="165"/>
      <c r="X97" s="174">
        <f>IFERROR(
IF(MATCH($C97,Forecast_Capex_Input!$CI$12:$CI$286,1)+1&gt;MAX(Forecast_Capex_Input!$C$12:$C$286),NA,
MATCH($C97,Forecast_Capex_Input!$CI$12:$CI$286,1)+1),1)</f>
        <v>37</v>
      </c>
      <c r="Y97" s="174" cm="1">
        <f t="array" aca="1" ref="Y97" ca="1">IFERROR(
IF(X96&lt;&gt;X97,1,
IF(COUNTIF(OFFSET(Y96,0,0,-INDEX(Forecast_Capex_Input!$CG$12:$CG$286,$X97)),Y96)=INDEX(Forecast_Capex_Input!$CG$12:$CG$286,$X97),Y96+1,Y96)),NA)</f>
        <v>1</v>
      </c>
      <c r="Z97" s="174" cm="1">
        <f t="array" ref="Z97">IFERROR($C97-IF($X97=1,1,INDEX(Forecast_Capex_Input!$CI$12:$CI$286,$X97-1))+1,NA)</f>
        <v>1</v>
      </c>
      <c r="AA97" s="174" cm="1">
        <f t="array" aca="1" ref="AA97" ca="1">IFERROR(IF(Y97=1,
INDEX(Forecast_Capex_Input!$AI$10:$BB$10,SMALL(IF(INDEX(Forecast_Capex_Input!$AI$12:$BB$286,$X97,0)&gt;0,COLUMN(Forecast_Capex_Input!$AI$10:$BB$10)-COLUMN(Forecast_Capex_Input!$AI$12)+1),ROWS(OFFSET(AA96,0,0,-$Z97)))),
OFFSET(AA96,-INDEX(Forecast_Capex_Input!$CG$12:$CG$286,$X97)+1,0)),NA)</f>
        <v>1</v>
      </c>
      <c r="AB97" s="174">
        <f t="shared" ca="1" si="53"/>
        <v>1</v>
      </c>
      <c r="AC97" s="222" t="b">
        <f t="shared" si="85"/>
        <v>0</v>
      </c>
      <c r="AD97" s="220" t="b">
        <v>0</v>
      </c>
      <c r="AE97" s="222" t="b">
        <f t="shared" si="54"/>
        <v>1</v>
      </c>
      <c r="AF97" s="165"/>
      <c r="AG97" s="215">
        <v>8.4892718109948872E-3</v>
      </c>
      <c r="AH97" s="215">
        <v>0.29660586400981759</v>
      </c>
      <c r="AI97" s="215">
        <v>0</v>
      </c>
      <c r="AJ97" s="215">
        <v>0</v>
      </c>
      <c r="AK97" s="215">
        <v>0</v>
      </c>
      <c r="AL97" s="155">
        <v>0.30509513582081249</v>
      </c>
      <c r="AM97" s="165"/>
      <c r="AN97" s="215" cm="1">
        <f t="array" aca="1" ref="AN97" ca="1">IFERROR(INDEX(General!O$33:O$34,$AB97)
*AG97,0)</f>
        <v>8.4755078611793763E-3</v>
      </c>
      <c r="AO97" s="215" cm="1">
        <f t="array" aca="1" ref="AO97" ca="1">IFERROR(INDEX(General!P$33:P$34,$AB97)
*AH97,0)</f>
        <v>0.2983898067734565</v>
      </c>
      <c r="AP97" s="215" cm="1">
        <f t="array" aca="1" ref="AP97" ca="1">IFERROR(INDEX(General!Q$33:Q$34,$AB97)
*AI97,0)</f>
        <v>0</v>
      </c>
      <c r="AQ97" s="215" cm="1">
        <f t="array" aca="1" ref="AQ97" ca="1">IFERROR(INDEX(General!R$33:R$34,$AB97)
*AJ97,0)</f>
        <v>0</v>
      </c>
      <c r="AR97" s="215" cm="1">
        <f t="array" aca="1" ref="AR97" ca="1">IFERROR(INDEX(General!S$33:S$34,$AB97)
*AK97,0)</f>
        <v>0</v>
      </c>
      <c r="AS97" s="155">
        <f t="shared" ca="1" si="86"/>
        <v>0.3068653146346359</v>
      </c>
      <c r="AT97" s="165"/>
      <c r="AU97" s="215">
        <f ca="1">IF($AE97=FALSE,AN97*Overheads!$R$24*$V97,
IFERROR(Overheads!$O$49*$V97*AN97,0)
+IFERROR(Overheads!Q$59*$V97*(AN97/Overheads!Q$68),0))</f>
        <v>1.1871338357758768E-3</v>
      </c>
      <c r="AV97" s="215">
        <f ca="1">IF($AE97=FALSE,AO97*Overheads!$R$24*$V97,
IFERROR(Overheads!$O$49*$V97*AO97,0)
+IFERROR(Overheads!R$59*$V97*(AO97/Overheads!R$68),0))</f>
        <v>3.5612954863255261E-2</v>
      </c>
      <c r="AW97" s="215">
        <f ca="1">IF($AE97=FALSE,AP97*Overheads!$R$24*$V97,
IFERROR(Overheads!$O$49*$V97*AP97,0)
+IFERROR(Overheads!S$59*$V97*(AP97/Overheads!S$68),0))</f>
        <v>0</v>
      </c>
      <c r="AX97" s="215">
        <f ca="1">IF($AE97=FALSE,AQ97*Overheads!$R$24*$V97,
IFERROR(Overheads!$O$49*$V97*AQ97,0)
+IFERROR(Overheads!T$59*$V97*(AQ97/Overheads!T$68),0))</f>
        <v>0</v>
      </c>
      <c r="AY97" s="215">
        <f ca="1">IF($AE97=FALSE,AR97*Overheads!$R$24*$V97,
IFERROR(Overheads!$O$49*$V97*AR97,0)
+IFERROR(Overheads!U$59*$V97*(AR97/Overheads!U$68),0))</f>
        <v>0</v>
      </c>
      <c r="AZ97" s="155">
        <f t="shared" ca="1" si="87"/>
        <v>3.680008869903114E-2</v>
      </c>
      <c r="BA97" s="165"/>
      <c r="BB97" s="215">
        <f ca="1">IF($AE97=FALSE,AN97*Overheads!$S$25,
IFERROR(Overheads!$O$50*AN97,0)
+IFERROR(Overheads!Q$60*(AN97/Overheads!Q$66),0))</f>
        <v>1.5932945366911033E-4</v>
      </c>
      <c r="BC97" s="215">
        <f ca="1">IF($AE97=FALSE,AO97*Overheads!$S$25,
IFERROR(Overheads!$O$50*AO97,0)
+IFERROR(Overheads!R$60*(AO97/Overheads!R$66),0))</f>
        <v>5.0346124123498192E-3</v>
      </c>
      <c r="BD97" s="215">
        <f ca="1">IF($AE97=FALSE,AP97*Overheads!$S$25,
IFERROR(Overheads!$O$50*AP97,0)
+IFERROR(Overheads!S$60*(AP97/Overheads!S$66),0))</f>
        <v>0</v>
      </c>
      <c r="BE97" s="215">
        <f ca="1">IF($AE97=FALSE,AQ97*Overheads!$S$25,
IFERROR(Overheads!$O$50*AQ97,0)
+IFERROR(Overheads!T$60*(AQ97/Overheads!T$66),0))</f>
        <v>0</v>
      </c>
      <c r="BF97" s="215">
        <f ca="1">IF($AE97=FALSE,AR97*Overheads!$S$25,
IFERROR(Overheads!$O$50*AR97,0)
+IFERROR(Overheads!U$60*(AR97/Overheads!U$66),0))</f>
        <v>0</v>
      </c>
      <c r="BG97" s="155">
        <f t="shared" ca="1" si="88"/>
        <v>5.1939418660189298E-3</v>
      </c>
      <c r="BH97" s="165"/>
      <c r="BI97" s="215">
        <f t="shared" ca="1" si="89"/>
        <v>9.8219711506243642E-3</v>
      </c>
      <c r="BJ97" s="215">
        <f t="shared" ca="1" si="55"/>
        <v>0.33903737404906159</v>
      </c>
      <c r="BK97" s="215">
        <f t="shared" ca="1" si="56"/>
        <v>0</v>
      </c>
      <c r="BL97" s="215">
        <f t="shared" ca="1" si="57"/>
        <v>0</v>
      </c>
      <c r="BM97" s="215">
        <f t="shared" ca="1" si="58"/>
        <v>0</v>
      </c>
      <c r="BN97" s="155">
        <f t="shared" ca="1" si="90"/>
        <v>0.34885934519968598</v>
      </c>
      <c r="BO97" s="165"/>
      <c r="BP97" s="187" cm="1">
        <f t="array" ref="BP97">IFERROR(IF($X97=$X96,BP96,INDEX(Forecast_Capex_Input!AC$12:AC$286,$X97)),0)</f>
        <v>0</v>
      </c>
      <c r="BQ97" s="187" cm="1">
        <f t="array" ref="BQ97">IFERROR(IF($X97=$X96,BQ96,INDEX(Forecast_Capex_Input!AD$12:AD$286,$X97)),0)</f>
        <v>1</v>
      </c>
      <c r="BR97" s="187" cm="1">
        <f t="array" ref="BR97">IFERROR(IF($X97=$X96,BR96,INDEX(Forecast_Capex_Input!AE$12:AE$286,$X97)),0)</f>
        <v>0</v>
      </c>
      <c r="BS97" s="187" cm="1">
        <f t="array" ref="BS97">IFERROR(IF($X97=$X96,BS96,INDEX(Forecast_Capex_Input!AF$12:AF$286,$X97)),0)</f>
        <v>0</v>
      </c>
      <c r="BT97" s="187" cm="1">
        <f t="array" ref="BT97">IFERROR(IF($X97=$X96,BT96,INDEX(Forecast_Capex_Input!AG$12:AG$286,$X97)),0)</f>
        <v>0</v>
      </c>
      <c r="BU97" s="165"/>
      <c r="BV97" s="215">
        <f t="shared" si="59"/>
        <v>0</v>
      </c>
      <c r="BW97" s="215">
        <f t="shared" si="60"/>
        <v>0.30509513582081249</v>
      </c>
      <c r="BX97" s="215">
        <f t="shared" si="61"/>
        <v>0</v>
      </c>
      <c r="BY97" s="215">
        <f t="shared" si="62"/>
        <v>0</v>
      </c>
      <c r="BZ97" s="215">
        <f t="shared" si="63"/>
        <v>0</v>
      </c>
      <c r="CA97" s="155">
        <f t="shared" si="91"/>
        <v>0.30509513582081249</v>
      </c>
      <c r="CB97" s="165"/>
      <c r="CC97" s="215">
        <f t="shared" ca="1" si="64"/>
        <v>0</v>
      </c>
      <c r="CD97" s="215">
        <f t="shared" ca="1" si="65"/>
        <v>0.3068653146346359</v>
      </c>
      <c r="CE97" s="215">
        <f t="shared" ca="1" si="66"/>
        <v>0</v>
      </c>
      <c r="CF97" s="215">
        <f t="shared" ca="1" si="67"/>
        <v>0</v>
      </c>
      <c r="CG97" s="215">
        <f t="shared" ca="1" si="68"/>
        <v>0</v>
      </c>
      <c r="CH97" s="155">
        <f t="shared" ca="1" si="92"/>
        <v>0.3068653146346359</v>
      </c>
      <c r="CI97" s="165"/>
      <c r="CJ97" s="215">
        <f t="shared" ca="1" si="69"/>
        <v>0</v>
      </c>
      <c r="CK97" s="215">
        <f t="shared" ca="1" si="70"/>
        <v>3.680008869903114E-2</v>
      </c>
      <c r="CL97" s="215">
        <f t="shared" ca="1" si="71"/>
        <v>0</v>
      </c>
      <c r="CM97" s="215">
        <f t="shared" ca="1" si="72"/>
        <v>0</v>
      </c>
      <c r="CN97" s="215">
        <f t="shared" ca="1" si="73"/>
        <v>0</v>
      </c>
      <c r="CO97" s="155">
        <f t="shared" ca="1" si="93"/>
        <v>3.680008869903114E-2</v>
      </c>
      <c r="CP97" s="165"/>
      <c r="CQ97" s="223">
        <f t="shared" ca="1" si="74"/>
        <v>0</v>
      </c>
      <c r="CR97" s="223">
        <f t="shared" ca="1" si="75"/>
        <v>5.1939418660189298E-3</v>
      </c>
      <c r="CS97" s="223">
        <f t="shared" ca="1" si="76"/>
        <v>0</v>
      </c>
      <c r="CT97" s="223">
        <f t="shared" ca="1" si="77"/>
        <v>0</v>
      </c>
      <c r="CU97" s="223">
        <f t="shared" ca="1" si="78"/>
        <v>0</v>
      </c>
      <c r="CV97" s="155">
        <f t="shared" ca="1" si="94"/>
        <v>5.1939418660189298E-3</v>
      </c>
      <c r="CW97" s="165"/>
      <c r="CX97" s="215">
        <f t="shared" ca="1" si="95"/>
        <v>0</v>
      </c>
      <c r="CY97" s="215">
        <f t="shared" ca="1" si="79"/>
        <v>0.34885934519968592</v>
      </c>
      <c r="CZ97" s="215">
        <f t="shared" ca="1" si="80"/>
        <v>0</v>
      </c>
      <c r="DA97" s="215">
        <f t="shared" ca="1" si="81"/>
        <v>0</v>
      </c>
      <c r="DB97" s="215">
        <f t="shared" ca="1" si="82"/>
        <v>0</v>
      </c>
      <c r="DC97" s="155">
        <f t="shared" ca="1" si="96"/>
        <v>0.34885934519968592</v>
      </c>
      <c r="DD97" s="165"/>
      <c r="DE97" s="188" t="b" cm="1">
        <f t="array" aca="1" ref="DE97" ca="1">OR($G97=Forecast_Capex_Input!$BF$8:$BF$10)</f>
        <v>1</v>
      </c>
      <c r="DF97" s="188" cm="1">
        <f t="array" aca="1" ref="DF97" ca="1">IFERROR(INDEX(Forecast_Capex_Input!BG$12:BG$286,$X97)
*(INDEX(Forecast_Capex_Input!$H$12:$H$286,$X97)=Repex),0)
*$DE97</f>
        <v>0</v>
      </c>
      <c r="DG97" s="188" cm="1">
        <f t="array" aca="1" ref="DG97" ca="1">IFERROR(INDEX(Forecast_Capex_Input!BH$12:BH$286,$X97)
*(INDEX(Forecast_Capex_Input!$H$12:$H$286,$X97)=Repex),0)
*$DE97</f>
        <v>1.7405499248971192E-2</v>
      </c>
      <c r="DH97" s="188" cm="1">
        <f t="array" aca="1" ref="DH97" ca="1">IFERROR(INDEX(Forecast_Capex_Input!BI$12:BI$286,$X97)
*(INDEX(Forecast_Capex_Input!$H$12:$H$286,$X97)=Repex),0)
*$DE97</f>
        <v>0.92278476137430865</v>
      </c>
      <c r="DI97" s="188" cm="1">
        <f t="array" aca="1" ref="DI97" ca="1">IFERROR(INDEX(Forecast_Capex_Input!BJ$12:BJ$286,$X97)
*(INDEX(Forecast_Capex_Input!$H$12:$H$286,$X97)=Repex),0)
*$DE97</f>
        <v>5.9809739376720177E-2</v>
      </c>
      <c r="DJ97" s="188" cm="1">
        <f t="array" aca="1" ref="DJ97" ca="1">IFERROR(INDEX(Forecast_Capex_Input!BK$12:BK$286,$X97)
*(INDEX(Forecast_Capex_Input!$H$12:$H$286,$X97)=Repex),0)
*$DE97</f>
        <v>0</v>
      </c>
      <c r="DK97" s="188" cm="1">
        <f t="array" aca="1" ref="DK97" ca="1">IFERROR(INDEX(Forecast_Capex_Input!BL$12:BL$286,$X97)
*(INDEX(Forecast_Capex_Input!$H$12:$H$286,$X97)=Repex),0)
*$DE97</f>
        <v>0</v>
      </c>
      <c r="DL97" s="165"/>
      <c r="DM97" s="188" t="b" cm="1">
        <f t="array" aca="1" ref="DM97" ca="1">OR($G97=Forecast_Capex_Input!$BN$8:$BN$9)</f>
        <v>0</v>
      </c>
      <c r="DN97" s="188" cm="1">
        <f t="array" aca="1" ref="DN97" ca="1">IFERROR(INDEX(Forecast_Capex_Input!BO$12:BO$286,$X97)
*(INDEX(Forecast_Capex_Input!$H$12:$H$286,$X97)=Repex),0)
*$DM97</f>
        <v>0</v>
      </c>
      <c r="DO97" s="188" cm="1">
        <f t="array" aca="1" ref="DO97" ca="1">IFERROR(INDEX(Forecast_Capex_Input!BP$12:BP$286,$X97)
*(INDEX(Forecast_Capex_Input!$H$12:$H$286,$X97)=Repex),0)
*$DM97</f>
        <v>0</v>
      </c>
      <c r="DP97" s="188" cm="1">
        <f t="array" aca="1" ref="DP97" ca="1">IFERROR(INDEX(Forecast_Capex_Input!BQ$12:BQ$286,$X97)
*(INDEX(Forecast_Capex_Input!$H$12:$H$286,$X97)=Repex),0)
*$DM97</f>
        <v>0</v>
      </c>
      <c r="DQ97" s="188" cm="1">
        <f t="array" aca="1" ref="DQ97" ca="1">IFERROR(INDEX(Forecast_Capex_Input!BR$12:BR$286,$X97)
*(INDEX(Forecast_Capex_Input!$H$12:$H$286,$X97)=Repex),0)
*$DM97</f>
        <v>0</v>
      </c>
      <c r="DR97" s="188" cm="1">
        <f t="array" aca="1" ref="DR97" ca="1">IFERROR(INDEX(Forecast_Capex_Input!BS$12:BS$286,$X97)
*(INDEX(Forecast_Capex_Input!$H$12:$H$286,$X97)=Repex),0)
*$DM97</f>
        <v>0</v>
      </c>
      <c r="DS97" s="165"/>
      <c r="DT97" s="188" t="b" cm="1">
        <f t="array" aca="1" ref="DT97" ca="1">OR($G97=Forecast_Capex_Input!$BU$8:$BU$10)</f>
        <v>0</v>
      </c>
      <c r="DU97" s="188" cm="1">
        <f t="array" aca="1" ref="DU97" ca="1">IFERROR(INDEX(Forecast_Capex_Input!BV$12:BV$286,$X97)
*(INDEX(Forecast_Capex_Input!$H$12:$H$286,$X97)=Repex),0)
*$DT97</f>
        <v>0</v>
      </c>
      <c r="DV97" s="188" cm="1">
        <f t="array" aca="1" ref="DV97" ca="1">IFERROR(INDEX(Forecast_Capex_Input!BW$12:BW$286,$X97)
*(INDEX(Forecast_Capex_Input!$H$12:$H$286,$X97)=Repex),0)
*$DT97</f>
        <v>0</v>
      </c>
      <c r="DW97" s="188" cm="1">
        <f t="array" aca="1" ref="DW97" ca="1">IFERROR(INDEX(Forecast_Capex_Input!BX$12:BX$286,$X97)
*(INDEX(Forecast_Capex_Input!$H$12:$H$286,$X97)=Repex),0)
*$DT97</f>
        <v>0</v>
      </c>
      <c r="DX97" s="188" cm="1">
        <f t="array" aca="1" ref="DX97" ca="1">IFERROR(INDEX(Forecast_Capex_Input!BY$12:BY$286,$X97)
*(INDEX(Forecast_Capex_Input!$H$12:$H$286,$X97)=Repex),0)
*$DT97</f>
        <v>0</v>
      </c>
      <c r="DY97" s="188" cm="1">
        <f t="array" aca="1" ref="DY97" ca="1">IFERROR(INDEX(Forecast_Capex_Input!BZ$12:BZ$286,$X97)
*(INDEX(Forecast_Capex_Input!$H$12:$H$286,$X97)=Repex),0)
*$DT97</f>
        <v>0</v>
      </c>
      <c r="DZ97" s="188" cm="1">
        <f t="array" aca="1" ref="DZ97" ca="1">IFERROR(INDEX(Forecast_Capex_Input!CA$12:CA$286,$X97)
*(INDEX(Forecast_Capex_Input!$H$12:$H$286,$X97)=Repex),0)
*$DT97</f>
        <v>0</v>
      </c>
      <c r="EA97" s="188" cm="1">
        <f t="array" aca="1" ref="EA97" ca="1">IFERROR(INDEX(Forecast_Capex_Input!CB$12:CB$286,$X97)
*(INDEX(Forecast_Capex_Input!$H$12:$H$286,$X97)=Repex),0)
*$DT97</f>
        <v>0</v>
      </c>
      <c r="EB97" s="188" cm="1">
        <f t="array" aca="1" ref="EB97" ca="1">IFERROR(INDEX(Forecast_Capex_Input!CC$12:CC$286,$X97)
*(INDEX(Forecast_Capex_Input!$H$12:$H$286,$X97)=Repex),0)
*$DT97</f>
        <v>0</v>
      </c>
      <c r="EC97" s="165"/>
      <c r="ED97" s="226" t="str">
        <f t="shared" si="83"/>
        <v>N/A</v>
      </c>
      <c r="EE97" s="174" t="s">
        <v>15</v>
      </c>
    </row>
    <row r="98" spans="3:135" x14ac:dyDescent="0.2">
      <c r="C98" s="174">
        <f t="shared" si="84"/>
        <v>88</v>
      </c>
      <c r="D98" s="167" t="str" cm="1">
        <f t="array" ref="D98">IFERROR(INDEX(Forecast_Capex_Input!$D$12:$D$286,$X98),NA)</f>
        <v>Line 90/92 Refurbishment</v>
      </c>
      <c r="E98" s="172" t="b" cm="1">
        <f t="array" ref="E98">IF($X98=NA,NA,INDEX(Forecast_Capex_Input!$E$12:$E$286,$X98))</f>
        <v>1</v>
      </c>
      <c r="F98" s="167" t="str" cm="1">
        <f t="array" aca="1" ref="F98" ca="1">IFERROR(INDEX(General!$E$25:$E$26,$Y98),NA)</f>
        <v>Non-Labour</v>
      </c>
      <c r="G98" s="167" t="str" cm="1">
        <f t="array" aca="1" ref="G98" ca="1">IFERROR(INDEX(Forecast_Capex_Input!$AI$11:$BB$11,$AA98),NA)</f>
        <v>Transmission Lines</v>
      </c>
      <c r="H98" s="189" cm="1">
        <f t="array" aca="1" ref="H98" ca="1">IFERROR(INDEX(Forecast_Capex_Input!$AI$12:$BB$286,$X98,$AA98),NA)</f>
        <v>1</v>
      </c>
      <c r="I98" s="199" t="str" cm="1">
        <f t="array" ref="I98">IFERROR(INDEX(Forecast_Capex_Input!$F$12:$F$286,$X98),NA)</f>
        <v>Replacement Expenditure</v>
      </c>
      <c r="J98" s="199" t="str" cm="1">
        <f t="array" ref="J98">IFERROR(INDEX(Forecast_Capex_Input!G$12:G$286,$X98),NA)</f>
        <v>Transmission Lines</v>
      </c>
      <c r="K98" s="199" t="str" cm="1">
        <f t="array" ref="K98">IFERROR(INDEX(Forecast_Capex_Input!H$12:H$286,$X98),NA)</f>
        <v>Repex</v>
      </c>
      <c r="L98" s="199" t="str" cm="1">
        <f t="array" ref="L98">IFERROR(INDEX(Forecast_Capex_Input!I$12:I$286,$X98),NA)</f>
        <v>N/A</v>
      </c>
      <c r="M98" s="199" t="str" cm="1">
        <f t="array" ref="M98">IFERROR(INDEX(Forecast_Capex_Input!J$12:J$286,$X98),NA)</f>
        <v>N/A</v>
      </c>
      <c r="N98" s="199" t="str" cm="1">
        <f t="array" ref="N98">IFERROR(INDEX(Forecast_Capex_Input!K$12:K$286,$X98),NA)</f>
        <v>TL - Transmission towers</v>
      </c>
      <c r="O98" s="199" t="str" cm="1">
        <f t="array" ref="O98">IFERROR(INDEX(Forecast_Capex_Input!L$12:L$286,$X98),NA)</f>
        <v>TL - Safe and Reliable Network</v>
      </c>
      <c r="P98" s="199" t="str" cm="1">
        <f t="array" ref="P98">IFERROR(INDEX(Forecast_Capex_Input!M$12:M$286,$X98),NA)</f>
        <v>N/A</v>
      </c>
      <c r="Q98" s="172" t="str" cm="1">
        <f t="array" ref="Q98">IFERROR(INDEX(Forecast_Capex_Input!N$12:N$286,$X98),NA)</f>
        <v>No</v>
      </c>
      <c r="R98" s="265" cm="1">
        <f t="array" ref="R98">IFERROR(INDEX(Forecast_Capex_Input!O$12:O$286,$X98),0)</f>
        <v>0</v>
      </c>
      <c r="S98" s="172" t="str" cm="1">
        <f t="array" ref="S98">IFERROR(INDEX(Forecast_Capex_Input!P$12:P$286,$X98),0)</f>
        <v>Safety security &amp; reliability</v>
      </c>
      <c r="T98" s="199" t="str" cm="1">
        <f t="array" aca="1" ref="T98" ca="1">IFERROR(INDEX(General!$K$84:$K$103,$AA98),NA)</f>
        <v>Transmission Lines (2018 onwards)</v>
      </c>
      <c r="U98" s="188" cm="1">
        <f t="array" aca="1" ref="U98" ca="1">IFERROR(
IF($F98=General!$E$25,INDEX(Forecast_Capex_Input!S$12:S$286,$X98),
INDEX(Forecast_Capex_Input!T$12:T$286,$X98)),0)</f>
        <v>0.75763751576151639</v>
      </c>
      <c r="V98" s="222" t="b">
        <f>IFERROR(INDEX(Overheads!$T$19:$T$26,MATCH($I98,Overheads!$E$19:$E$26,0)),FALSE)</f>
        <v>1</v>
      </c>
      <c r="W98" s="165"/>
      <c r="X98" s="174">
        <f>IFERROR(
IF(MATCH($C98,Forecast_Capex_Input!$CI$12:$CI$286,1)+1&gt;MAX(Forecast_Capex_Input!$C$12:$C$286),NA,
MATCH($C98,Forecast_Capex_Input!$CI$12:$CI$286,1)+1),1)</f>
        <v>37</v>
      </c>
      <c r="Y98" s="174" cm="1">
        <f t="array" aca="1" ref="Y98" ca="1">IFERROR(
IF(X97&lt;&gt;X98,1,
IF(COUNTIF(OFFSET(Y97,0,0,-INDEX(Forecast_Capex_Input!$CG$12:$CG$286,$X98)),Y97)=INDEX(Forecast_Capex_Input!$CG$12:$CG$286,$X98),Y97+1,Y97)),NA)</f>
        <v>2</v>
      </c>
      <c r="Z98" s="174" cm="1">
        <f t="array" ref="Z98">IFERROR($C98-IF($X98=1,1,INDEX(Forecast_Capex_Input!$CI$12:$CI$286,$X98-1))+1,NA)</f>
        <v>2</v>
      </c>
      <c r="AA98" s="174" cm="1">
        <f t="array" aca="1" ref="AA98" ca="1">IFERROR(IF(Y98=1,
INDEX(Forecast_Capex_Input!$AI$10:$BB$10,SMALL(IF(INDEX(Forecast_Capex_Input!$AI$12:$BB$286,$X98,0)&gt;0,COLUMN(Forecast_Capex_Input!$AI$10:$BB$10)-COLUMN(Forecast_Capex_Input!$AI$12)+1),ROWS(OFFSET(AA97,0,0,-$Z98)))),
OFFSET(AA97,-INDEX(Forecast_Capex_Input!$CG$12:$CG$286,$X98)+1,0)),NA)</f>
        <v>1</v>
      </c>
      <c r="AB98" s="174">
        <f t="shared" ca="1" si="53"/>
        <v>2</v>
      </c>
      <c r="AC98" s="222" t="b">
        <f t="shared" si="85"/>
        <v>0</v>
      </c>
      <c r="AD98" s="220" t="b">
        <v>0</v>
      </c>
      <c r="AE98" s="222" t="b">
        <f t="shared" si="54"/>
        <v>1</v>
      </c>
      <c r="AF98" s="165"/>
      <c r="AG98" s="215">
        <v>2.6537897668921326E-2</v>
      </c>
      <c r="AH98" s="215">
        <v>0.92720509395164119</v>
      </c>
      <c r="AI98" s="215">
        <v>0</v>
      </c>
      <c r="AJ98" s="215">
        <v>0</v>
      </c>
      <c r="AK98" s="215">
        <v>0</v>
      </c>
      <c r="AL98" s="155">
        <v>0.95374299162056253</v>
      </c>
      <c r="AM98" s="165"/>
      <c r="AN98" s="215" cm="1">
        <f t="array" aca="1" ref="AN98" ca="1">IFERROR(INDEX(General!O$33:O$34,$AB98)
*AG98,0)</f>
        <v>2.6537897668921326E-2</v>
      </c>
      <c r="AO98" s="215" cm="1">
        <f t="array" aca="1" ref="AO98" ca="1">IFERROR(INDEX(General!P$33:P$34,$AB98)
*AH98,0)</f>
        <v>0.92720509395164119</v>
      </c>
      <c r="AP98" s="215" cm="1">
        <f t="array" aca="1" ref="AP98" ca="1">IFERROR(INDEX(General!Q$33:Q$34,$AB98)
*AI98,0)</f>
        <v>0</v>
      </c>
      <c r="AQ98" s="215" cm="1">
        <f t="array" aca="1" ref="AQ98" ca="1">IFERROR(INDEX(General!R$33:R$34,$AB98)
*AJ98,0)</f>
        <v>0</v>
      </c>
      <c r="AR98" s="215" cm="1">
        <f t="array" aca="1" ref="AR98" ca="1">IFERROR(INDEX(General!S$33:S$34,$AB98)
*AK98,0)</f>
        <v>0</v>
      </c>
      <c r="AS98" s="155">
        <f t="shared" ca="1" si="86"/>
        <v>0.95374299162056253</v>
      </c>
      <c r="AT98" s="165"/>
      <c r="AU98" s="215">
        <f ca="1">IF($AE98=FALSE,AN98*Overheads!$R$24*$V98,
IFERROR(Overheads!$O$49*$V98*AN98,0)
+IFERROR(Overheads!Q$59*$V98*(AN98/Overheads!Q$68),0))</f>
        <v>3.7170676694706587E-3</v>
      </c>
      <c r="AV98" s="215">
        <f ca="1">IF($AE98=FALSE,AO98*Overheads!$R$24*$V98,
IFERROR(Overheads!$O$49*$V98*AO98,0)
+IFERROR(Overheads!R$59*$V98*(AO98/Overheads!R$68),0))</f>
        <v>0.11066233634766881</v>
      </c>
      <c r="AW98" s="215">
        <f ca="1">IF($AE98=FALSE,AP98*Overheads!$R$24*$V98,
IFERROR(Overheads!$O$49*$V98*AP98,0)
+IFERROR(Overheads!S$59*$V98*(AP98/Overheads!S$68),0))</f>
        <v>0</v>
      </c>
      <c r="AX98" s="215">
        <f ca="1">IF($AE98=FALSE,AQ98*Overheads!$R$24*$V98,
IFERROR(Overheads!$O$49*$V98*AQ98,0)
+IFERROR(Overheads!T$59*$V98*(AQ98/Overheads!T$68),0))</f>
        <v>0</v>
      </c>
      <c r="AY98" s="215">
        <f ca="1">IF($AE98=FALSE,AR98*Overheads!$R$24*$V98,
IFERROR(Overheads!$O$49*$V98*AR98,0)
+IFERROR(Overheads!U$59*$V98*(AR98/Overheads!U$68),0))</f>
        <v>0</v>
      </c>
      <c r="AZ98" s="155">
        <f t="shared" ca="1" si="87"/>
        <v>0.11437940401713947</v>
      </c>
      <c r="BA98" s="165"/>
      <c r="BB98" s="215">
        <f ca="1">IF($AE98=FALSE,AN98*Overheads!$S$25,
IFERROR(Overheads!$O$50*AN98,0)
+IFERROR(Overheads!Q$60*(AN98/Overheads!Q$66),0))</f>
        <v>4.9888087019337899E-4</v>
      </c>
      <c r="BC98" s="215">
        <f ca="1">IF($AE98=FALSE,AO98*Overheads!$S$25,
IFERROR(Overheads!$O$50*AO98,0)
+IFERROR(Overheads!R$60*(AO98/Overheads!R$66),0))</f>
        <v>1.5644362403931047E-2</v>
      </c>
      <c r="BD98" s="215">
        <f ca="1">IF($AE98=FALSE,AP98*Overheads!$S$25,
IFERROR(Overheads!$O$50*AP98,0)
+IFERROR(Overheads!S$60*(AP98/Overheads!S$66),0))</f>
        <v>0</v>
      </c>
      <c r="BE98" s="215">
        <f ca="1">IF($AE98=FALSE,AQ98*Overheads!$S$25,
IFERROR(Overheads!$O$50*AQ98,0)
+IFERROR(Overheads!T$60*(AQ98/Overheads!T$66),0))</f>
        <v>0</v>
      </c>
      <c r="BF98" s="215">
        <f ca="1">IF($AE98=FALSE,AR98*Overheads!$S$25,
IFERROR(Overheads!$O$50*AR98,0)
+IFERROR(Overheads!U$60*(AR98/Overheads!U$66),0))</f>
        <v>0</v>
      </c>
      <c r="BG98" s="155">
        <f t="shared" ca="1" si="88"/>
        <v>1.6143243274124426E-2</v>
      </c>
      <c r="BH98" s="165"/>
      <c r="BI98" s="215">
        <f t="shared" ca="1" si="89"/>
        <v>3.0753846208585362E-2</v>
      </c>
      <c r="BJ98" s="215">
        <f t="shared" ca="1" si="55"/>
        <v>1.0535117927032411</v>
      </c>
      <c r="BK98" s="215">
        <f t="shared" ca="1" si="56"/>
        <v>0</v>
      </c>
      <c r="BL98" s="215">
        <f t="shared" ca="1" si="57"/>
        <v>0</v>
      </c>
      <c r="BM98" s="215">
        <f t="shared" ca="1" si="58"/>
        <v>0</v>
      </c>
      <c r="BN98" s="155">
        <f t="shared" ca="1" si="90"/>
        <v>1.0842656389118266</v>
      </c>
      <c r="BO98" s="165"/>
      <c r="BP98" s="187" cm="1">
        <f t="array" ref="BP98">IFERROR(IF($X98=$X97,BP97,INDEX(Forecast_Capex_Input!AC$12:AC$286,$X98)),0)</f>
        <v>0</v>
      </c>
      <c r="BQ98" s="187" cm="1">
        <f t="array" ref="BQ98">IFERROR(IF($X98=$X97,BQ97,INDEX(Forecast_Capex_Input!AD$12:AD$286,$X98)),0)</f>
        <v>1</v>
      </c>
      <c r="BR98" s="187" cm="1">
        <f t="array" ref="BR98">IFERROR(IF($X98=$X97,BR97,INDEX(Forecast_Capex_Input!AE$12:AE$286,$X98)),0)</f>
        <v>0</v>
      </c>
      <c r="BS98" s="187" cm="1">
        <f t="array" ref="BS98">IFERROR(IF($X98=$X97,BS97,INDEX(Forecast_Capex_Input!AF$12:AF$286,$X98)),0)</f>
        <v>0</v>
      </c>
      <c r="BT98" s="187" cm="1">
        <f t="array" ref="BT98">IFERROR(IF($X98=$X97,BT97,INDEX(Forecast_Capex_Input!AG$12:AG$286,$X98)),0)</f>
        <v>0</v>
      </c>
      <c r="BU98" s="165"/>
      <c r="BV98" s="215">
        <f t="shared" si="59"/>
        <v>0</v>
      </c>
      <c r="BW98" s="215">
        <f t="shared" si="60"/>
        <v>0.95374299162056253</v>
      </c>
      <c r="BX98" s="215">
        <f t="shared" si="61"/>
        <v>0</v>
      </c>
      <c r="BY98" s="215">
        <f t="shared" si="62"/>
        <v>0</v>
      </c>
      <c r="BZ98" s="215">
        <f t="shared" si="63"/>
        <v>0</v>
      </c>
      <c r="CA98" s="155">
        <f t="shared" si="91"/>
        <v>0.95374299162056253</v>
      </c>
      <c r="CB98" s="165"/>
      <c r="CC98" s="215">
        <f t="shared" ca="1" si="64"/>
        <v>0</v>
      </c>
      <c r="CD98" s="215">
        <f t="shared" ca="1" si="65"/>
        <v>0.95374299162056253</v>
      </c>
      <c r="CE98" s="215">
        <f t="shared" ca="1" si="66"/>
        <v>0</v>
      </c>
      <c r="CF98" s="215">
        <f t="shared" ca="1" si="67"/>
        <v>0</v>
      </c>
      <c r="CG98" s="215">
        <f t="shared" ca="1" si="68"/>
        <v>0</v>
      </c>
      <c r="CH98" s="155">
        <f t="shared" ca="1" si="92"/>
        <v>0.95374299162056253</v>
      </c>
      <c r="CI98" s="165"/>
      <c r="CJ98" s="215">
        <f t="shared" ca="1" si="69"/>
        <v>0</v>
      </c>
      <c r="CK98" s="215">
        <f t="shared" ca="1" si="70"/>
        <v>0.11437940401713947</v>
      </c>
      <c r="CL98" s="215">
        <f t="shared" ca="1" si="71"/>
        <v>0</v>
      </c>
      <c r="CM98" s="215">
        <f t="shared" ca="1" si="72"/>
        <v>0</v>
      </c>
      <c r="CN98" s="215">
        <f t="shared" ca="1" si="73"/>
        <v>0</v>
      </c>
      <c r="CO98" s="155">
        <f t="shared" ca="1" si="93"/>
        <v>0.11437940401713947</v>
      </c>
      <c r="CP98" s="165"/>
      <c r="CQ98" s="223">
        <f t="shared" ca="1" si="74"/>
        <v>0</v>
      </c>
      <c r="CR98" s="223">
        <f t="shared" ca="1" si="75"/>
        <v>1.6143243274124426E-2</v>
      </c>
      <c r="CS98" s="223">
        <f t="shared" ca="1" si="76"/>
        <v>0</v>
      </c>
      <c r="CT98" s="223">
        <f t="shared" ca="1" si="77"/>
        <v>0</v>
      </c>
      <c r="CU98" s="223">
        <f t="shared" ca="1" si="78"/>
        <v>0</v>
      </c>
      <c r="CV98" s="155">
        <f t="shared" ca="1" si="94"/>
        <v>1.6143243274124426E-2</v>
      </c>
      <c r="CW98" s="165"/>
      <c r="CX98" s="215">
        <f t="shared" ca="1" si="95"/>
        <v>0</v>
      </c>
      <c r="CY98" s="215">
        <f t="shared" ca="1" si="79"/>
        <v>1.0842656389118264</v>
      </c>
      <c r="CZ98" s="215">
        <f t="shared" ca="1" si="80"/>
        <v>0</v>
      </c>
      <c r="DA98" s="215">
        <f t="shared" ca="1" si="81"/>
        <v>0</v>
      </c>
      <c r="DB98" s="215">
        <f t="shared" ca="1" si="82"/>
        <v>0</v>
      </c>
      <c r="DC98" s="155">
        <f t="shared" ca="1" si="96"/>
        <v>1.0842656389118264</v>
      </c>
      <c r="DD98" s="165"/>
      <c r="DE98" s="188" t="b" cm="1">
        <f t="array" aca="1" ref="DE98" ca="1">OR($G98=Forecast_Capex_Input!$BF$8:$BF$10)</f>
        <v>1</v>
      </c>
      <c r="DF98" s="188" cm="1">
        <f t="array" aca="1" ref="DF98" ca="1">IFERROR(INDEX(Forecast_Capex_Input!BG$12:BG$286,$X98)
*(INDEX(Forecast_Capex_Input!$H$12:$H$286,$X98)=Repex),0)
*$DE98</f>
        <v>0</v>
      </c>
      <c r="DG98" s="188" cm="1">
        <f t="array" aca="1" ref="DG98" ca="1">IFERROR(INDEX(Forecast_Capex_Input!BH$12:BH$286,$X98)
*(INDEX(Forecast_Capex_Input!$H$12:$H$286,$X98)=Repex),0)
*$DE98</f>
        <v>1.7405499248971192E-2</v>
      </c>
      <c r="DH98" s="188" cm="1">
        <f t="array" aca="1" ref="DH98" ca="1">IFERROR(INDEX(Forecast_Capex_Input!BI$12:BI$286,$X98)
*(INDEX(Forecast_Capex_Input!$H$12:$H$286,$X98)=Repex),0)
*$DE98</f>
        <v>0.92278476137430865</v>
      </c>
      <c r="DI98" s="188" cm="1">
        <f t="array" aca="1" ref="DI98" ca="1">IFERROR(INDEX(Forecast_Capex_Input!BJ$12:BJ$286,$X98)
*(INDEX(Forecast_Capex_Input!$H$12:$H$286,$X98)=Repex),0)
*$DE98</f>
        <v>5.9809739376720177E-2</v>
      </c>
      <c r="DJ98" s="188" cm="1">
        <f t="array" aca="1" ref="DJ98" ca="1">IFERROR(INDEX(Forecast_Capex_Input!BK$12:BK$286,$X98)
*(INDEX(Forecast_Capex_Input!$H$12:$H$286,$X98)=Repex),0)
*$DE98</f>
        <v>0</v>
      </c>
      <c r="DK98" s="188" cm="1">
        <f t="array" aca="1" ref="DK98" ca="1">IFERROR(INDEX(Forecast_Capex_Input!BL$12:BL$286,$X98)
*(INDEX(Forecast_Capex_Input!$H$12:$H$286,$X98)=Repex),0)
*$DE98</f>
        <v>0</v>
      </c>
      <c r="DL98" s="165"/>
      <c r="DM98" s="188" t="b" cm="1">
        <f t="array" aca="1" ref="DM98" ca="1">OR($G98=Forecast_Capex_Input!$BN$8:$BN$9)</f>
        <v>0</v>
      </c>
      <c r="DN98" s="188" cm="1">
        <f t="array" aca="1" ref="DN98" ca="1">IFERROR(INDEX(Forecast_Capex_Input!BO$12:BO$286,$X98)
*(INDEX(Forecast_Capex_Input!$H$12:$H$286,$X98)=Repex),0)
*$DM98</f>
        <v>0</v>
      </c>
      <c r="DO98" s="188" cm="1">
        <f t="array" aca="1" ref="DO98" ca="1">IFERROR(INDEX(Forecast_Capex_Input!BP$12:BP$286,$X98)
*(INDEX(Forecast_Capex_Input!$H$12:$H$286,$X98)=Repex),0)
*$DM98</f>
        <v>0</v>
      </c>
      <c r="DP98" s="188" cm="1">
        <f t="array" aca="1" ref="DP98" ca="1">IFERROR(INDEX(Forecast_Capex_Input!BQ$12:BQ$286,$X98)
*(INDEX(Forecast_Capex_Input!$H$12:$H$286,$X98)=Repex),0)
*$DM98</f>
        <v>0</v>
      </c>
      <c r="DQ98" s="188" cm="1">
        <f t="array" aca="1" ref="DQ98" ca="1">IFERROR(INDEX(Forecast_Capex_Input!BR$12:BR$286,$X98)
*(INDEX(Forecast_Capex_Input!$H$12:$H$286,$X98)=Repex),0)
*$DM98</f>
        <v>0</v>
      </c>
      <c r="DR98" s="188" cm="1">
        <f t="array" aca="1" ref="DR98" ca="1">IFERROR(INDEX(Forecast_Capex_Input!BS$12:BS$286,$X98)
*(INDEX(Forecast_Capex_Input!$H$12:$H$286,$X98)=Repex),0)
*$DM98</f>
        <v>0</v>
      </c>
      <c r="DS98" s="165"/>
      <c r="DT98" s="188" t="b" cm="1">
        <f t="array" aca="1" ref="DT98" ca="1">OR($G98=Forecast_Capex_Input!$BU$8:$BU$10)</f>
        <v>0</v>
      </c>
      <c r="DU98" s="188" cm="1">
        <f t="array" aca="1" ref="DU98" ca="1">IFERROR(INDEX(Forecast_Capex_Input!BV$12:BV$286,$X98)
*(INDEX(Forecast_Capex_Input!$H$12:$H$286,$X98)=Repex),0)
*$DT98</f>
        <v>0</v>
      </c>
      <c r="DV98" s="188" cm="1">
        <f t="array" aca="1" ref="DV98" ca="1">IFERROR(INDEX(Forecast_Capex_Input!BW$12:BW$286,$X98)
*(INDEX(Forecast_Capex_Input!$H$12:$H$286,$X98)=Repex),0)
*$DT98</f>
        <v>0</v>
      </c>
      <c r="DW98" s="188" cm="1">
        <f t="array" aca="1" ref="DW98" ca="1">IFERROR(INDEX(Forecast_Capex_Input!BX$12:BX$286,$X98)
*(INDEX(Forecast_Capex_Input!$H$12:$H$286,$X98)=Repex),0)
*$DT98</f>
        <v>0</v>
      </c>
      <c r="DX98" s="188" cm="1">
        <f t="array" aca="1" ref="DX98" ca="1">IFERROR(INDEX(Forecast_Capex_Input!BY$12:BY$286,$X98)
*(INDEX(Forecast_Capex_Input!$H$12:$H$286,$X98)=Repex),0)
*$DT98</f>
        <v>0</v>
      </c>
      <c r="DY98" s="188" cm="1">
        <f t="array" aca="1" ref="DY98" ca="1">IFERROR(INDEX(Forecast_Capex_Input!BZ$12:BZ$286,$X98)
*(INDEX(Forecast_Capex_Input!$H$12:$H$286,$X98)=Repex),0)
*$DT98</f>
        <v>0</v>
      </c>
      <c r="DZ98" s="188" cm="1">
        <f t="array" aca="1" ref="DZ98" ca="1">IFERROR(INDEX(Forecast_Capex_Input!CA$12:CA$286,$X98)
*(INDEX(Forecast_Capex_Input!$H$12:$H$286,$X98)=Repex),0)
*$DT98</f>
        <v>0</v>
      </c>
      <c r="EA98" s="188" cm="1">
        <f t="array" aca="1" ref="EA98" ca="1">IFERROR(INDEX(Forecast_Capex_Input!CB$12:CB$286,$X98)
*(INDEX(Forecast_Capex_Input!$H$12:$H$286,$X98)=Repex),0)
*$DT98</f>
        <v>0</v>
      </c>
      <c r="EB98" s="188" cm="1">
        <f t="array" aca="1" ref="EB98" ca="1">IFERROR(INDEX(Forecast_Capex_Input!CC$12:CC$286,$X98)
*(INDEX(Forecast_Capex_Input!$H$12:$H$286,$X98)=Repex),0)
*$DT98</f>
        <v>0</v>
      </c>
      <c r="EC98" s="165"/>
      <c r="ED98" s="226" t="str">
        <f t="shared" si="83"/>
        <v>N/A</v>
      </c>
      <c r="EE98" s="174" t="s">
        <v>15</v>
      </c>
    </row>
    <row r="99" spans="3:135" x14ac:dyDescent="0.2">
      <c r="C99" s="174">
        <f t="shared" si="84"/>
        <v>89</v>
      </c>
      <c r="D99" s="167" t="str" cm="1">
        <f t="array" ref="D99">IFERROR(INDEX(Forecast_Capex_Input!$D$12:$D$286,$X99),NA)</f>
        <v>Line 92/93 Refurbishment</v>
      </c>
      <c r="E99" s="172" t="b" cm="1">
        <f t="array" ref="E99">IF($X99=NA,NA,INDEX(Forecast_Capex_Input!$E$12:$E$286,$X99))</f>
        <v>1</v>
      </c>
      <c r="F99" s="167" t="str" cm="1">
        <f t="array" aca="1" ref="F99" ca="1">IFERROR(INDEX(General!$E$25:$E$26,$Y99),NA)</f>
        <v>Labour</v>
      </c>
      <c r="G99" s="167" t="str" cm="1">
        <f t="array" aca="1" ref="G99" ca="1">IFERROR(INDEX(Forecast_Capex_Input!$AI$11:$BB$11,$AA99),NA)</f>
        <v>Transmission Lines</v>
      </c>
      <c r="H99" s="189" cm="1">
        <f t="array" aca="1" ref="H99" ca="1">IFERROR(INDEX(Forecast_Capex_Input!$AI$12:$BB$286,$X99,$AA99),NA)</f>
        <v>1</v>
      </c>
      <c r="I99" s="199" t="str" cm="1">
        <f t="array" ref="I99">IFERROR(INDEX(Forecast_Capex_Input!$F$12:$F$286,$X99),NA)</f>
        <v>Replacement Expenditure</v>
      </c>
      <c r="J99" s="199" t="str" cm="1">
        <f t="array" ref="J99">IFERROR(INDEX(Forecast_Capex_Input!G$12:G$286,$X99),NA)</f>
        <v>Transmission Lines</v>
      </c>
      <c r="K99" s="199" t="str" cm="1">
        <f t="array" ref="K99">IFERROR(INDEX(Forecast_Capex_Input!H$12:H$286,$X99),NA)</f>
        <v>Repex</v>
      </c>
      <c r="L99" s="199" t="str" cm="1">
        <f t="array" ref="L99">IFERROR(INDEX(Forecast_Capex_Input!I$12:I$286,$X99),NA)</f>
        <v>N/A</v>
      </c>
      <c r="M99" s="199" t="str" cm="1">
        <f t="array" ref="M99">IFERROR(INDEX(Forecast_Capex_Input!J$12:J$286,$X99),NA)</f>
        <v>N/A</v>
      </c>
      <c r="N99" s="199" t="str" cm="1">
        <f t="array" ref="N99">IFERROR(INDEX(Forecast_Capex_Input!K$12:K$286,$X99),NA)</f>
        <v>TL - Transmission towers</v>
      </c>
      <c r="O99" s="199" t="str" cm="1">
        <f t="array" ref="O99">IFERROR(INDEX(Forecast_Capex_Input!L$12:L$286,$X99),NA)</f>
        <v>TL - Safe and Reliable Network</v>
      </c>
      <c r="P99" s="199" t="str" cm="1">
        <f t="array" ref="P99">IFERROR(INDEX(Forecast_Capex_Input!M$12:M$286,$X99),NA)</f>
        <v>N/A</v>
      </c>
      <c r="Q99" s="172" t="str" cm="1">
        <f t="array" ref="Q99">IFERROR(INDEX(Forecast_Capex_Input!N$12:N$286,$X99),NA)</f>
        <v>No</v>
      </c>
      <c r="R99" s="265" cm="1">
        <f t="array" ref="R99">IFERROR(INDEX(Forecast_Capex_Input!O$12:O$286,$X99),0)</f>
        <v>0</v>
      </c>
      <c r="S99" s="172" t="str" cm="1">
        <f t="array" ref="S99">IFERROR(INDEX(Forecast_Capex_Input!P$12:P$286,$X99),0)</f>
        <v>Safety security &amp; reliability</v>
      </c>
      <c r="T99" s="199" t="str" cm="1">
        <f t="array" aca="1" ref="T99" ca="1">IFERROR(INDEX(General!$K$84:$K$103,$AA99),NA)</f>
        <v>Transmission Lines (2018 onwards)</v>
      </c>
      <c r="U99" s="188" cm="1">
        <f t="array" aca="1" ref="U99" ca="1">IFERROR(
IF($F99=General!$E$25,INDEX(Forecast_Capex_Input!S$12:S$286,$X99),
INDEX(Forecast_Capex_Input!T$12:T$286,$X99)),0)</f>
        <v>0.23254358270106951</v>
      </c>
      <c r="V99" s="222" t="b">
        <f>IFERROR(INDEX(Overheads!$T$19:$T$26,MATCH($I99,Overheads!$E$19:$E$26,0)),FALSE)</f>
        <v>1</v>
      </c>
      <c r="W99" s="165"/>
      <c r="X99" s="174">
        <f>IFERROR(
IF(MATCH($C99,Forecast_Capex_Input!$CI$12:$CI$286,1)+1&gt;MAX(Forecast_Capex_Input!$C$12:$C$286),NA,
MATCH($C99,Forecast_Capex_Input!$CI$12:$CI$286,1)+1),1)</f>
        <v>38</v>
      </c>
      <c r="Y99" s="174" cm="1">
        <f t="array" aca="1" ref="Y99" ca="1">IFERROR(
IF(X98&lt;&gt;X99,1,
IF(COUNTIF(OFFSET(Y98,0,0,-INDEX(Forecast_Capex_Input!$CG$12:$CG$286,$X99)),Y98)=INDEX(Forecast_Capex_Input!$CG$12:$CG$286,$X99),Y98+1,Y98)),NA)</f>
        <v>1</v>
      </c>
      <c r="Z99" s="174" cm="1">
        <f t="array" ref="Z99">IFERROR($C99-IF($X99=1,1,INDEX(Forecast_Capex_Input!$CI$12:$CI$286,$X99-1))+1,NA)</f>
        <v>1</v>
      </c>
      <c r="AA99" s="174" cm="1">
        <f t="array" aca="1" ref="AA99" ca="1">IFERROR(IF(Y99=1,
INDEX(Forecast_Capex_Input!$AI$10:$BB$10,SMALL(IF(INDEX(Forecast_Capex_Input!$AI$12:$BB$286,$X99,0)&gt;0,COLUMN(Forecast_Capex_Input!$AI$10:$BB$10)-COLUMN(Forecast_Capex_Input!$AI$12)+1),ROWS(OFFSET(AA98,0,0,-$Z99)))),
OFFSET(AA98,-INDEX(Forecast_Capex_Input!$CG$12:$CG$286,$X99)+1,0)),NA)</f>
        <v>1</v>
      </c>
      <c r="AB99" s="174">
        <f t="shared" ca="1" si="53"/>
        <v>1</v>
      </c>
      <c r="AC99" s="222" t="b">
        <f t="shared" si="85"/>
        <v>0</v>
      </c>
      <c r="AD99" s="220" t="b">
        <v>0</v>
      </c>
      <c r="AE99" s="222" t="b">
        <f t="shared" si="54"/>
        <v>1</v>
      </c>
      <c r="AF99" s="165"/>
      <c r="AG99" s="215">
        <v>1.2733695812224241E-2</v>
      </c>
      <c r="AH99" s="215">
        <v>0.49938559153521317</v>
      </c>
      <c r="AI99" s="215">
        <v>0</v>
      </c>
      <c r="AJ99" s="215">
        <v>0</v>
      </c>
      <c r="AK99" s="215">
        <v>0</v>
      </c>
      <c r="AL99" s="155">
        <v>0.51211928734743739</v>
      </c>
      <c r="AM99" s="165"/>
      <c r="AN99" s="215" cm="1">
        <f t="array" aca="1" ref="AN99" ca="1">IFERROR(INDEX(General!O$33:O$34,$AB99)
*AG99,0)</f>
        <v>1.2713050231068689E-2</v>
      </c>
      <c r="AO99" s="215" cm="1">
        <f t="array" aca="1" ref="AO99" ca="1">IFERROR(INDEX(General!P$33:P$34,$AB99)
*AH99,0)</f>
        <v>0.50238915761526648</v>
      </c>
      <c r="AP99" s="215" cm="1">
        <f t="array" aca="1" ref="AP99" ca="1">IFERROR(INDEX(General!Q$33:Q$34,$AB99)
*AI99,0)</f>
        <v>0</v>
      </c>
      <c r="AQ99" s="215" cm="1">
        <f t="array" aca="1" ref="AQ99" ca="1">IFERROR(INDEX(General!R$33:R$34,$AB99)
*AJ99,0)</f>
        <v>0</v>
      </c>
      <c r="AR99" s="215" cm="1">
        <f t="array" aca="1" ref="AR99" ca="1">IFERROR(INDEX(General!S$33:S$34,$AB99)
*AK99,0)</f>
        <v>0</v>
      </c>
      <c r="AS99" s="155">
        <f t="shared" ca="1" si="86"/>
        <v>0.5151022078463352</v>
      </c>
      <c r="AT99" s="165"/>
      <c r="AU99" s="215">
        <f ca="1">IF($AE99=FALSE,AN99*Overheads!$R$24*$V99,
IFERROR(Overheads!$O$49*$V99*AN99,0)
+IFERROR(Overheads!Q$59*$V99*(AN99/Overheads!Q$68),0))</f>
        <v>1.7806711211190932E-3</v>
      </c>
      <c r="AV99" s="215">
        <f ca="1">IF($AE99=FALSE,AO99*Overheads!$R$24*$V99,
IFERROR(Overheads!$O$49*$V99*AO99,0)
+IFERROR(Overheads!R$59*$V99*(AO99/Overheads!R$68),0))</f>
        <v>5.9960367237091812E-2</v>
      </c>
      <c r="AW99" s="215">
        <f ca="1">IF($AE99=FALSE,AP99*Overheads!$R$24*$V99,
IFERROR(Overheads!$O$49*$V99*AP99,0)
+IFERROR(Overheads!S$59*$V99*(AP99/Overheads!S$68),0))</f>
        <v>0</v>
      </c>
      <c r="AX99" s="215">
        <f ca="1">IF($AE99=FALSE,AQ99*Overheads!$R$24*$V99,
IFERROR(Overheads!$O$49*$V99*AQ99,0)
+IFERROR(Overheads!T$59*$V99*(AQ99/Overheads!T$68),0))</f>
        <v>0</v>
      </c>
      <c r="AY99" s="215">
        <f ca="1">IF($AE99=FALSE,AR99*Overheads!$R$24*$V99,
IFERROR(Overheads!$O$49*$V99*AR99,0)
+IFERROR(Overheads!U$59*$V99*(AR99/Overheads!U$68),0))</f>
        <v>0</v>
      </c>
      <c r="AZ99" s="155">
        <f t="shared" ca="1" si="87"/>
        <v>6.1741038358210903E-2</v>
      </c>
      <c r="BA99" s="165"/>
      <c r="BB99" s="215">
        <f ca="1">IF($AE99=FALSE,AN99*Overheads!$S$25,
IFERROR(Overheads!$O$50*AN99,0)
+IFERROR(Overheads!Q$60*(AN99/Overheads!Q$66),0))</f>
        <v>2.3899020341446205E-4</v>
      </c>
      <c r="BC99" s="215">
        <f ca="1">IF($AE99=FALSE,AO99*Overheads!$S$25,
IFERROR(Overheads!$O$50*AO99,0)
+IFERROR(Overheads!R$60*(AO99/Overheads!R$66),0))</f>
        <v>8.4766122412489493E-3</v>
      </c>
      <c r="BD99" s="215">
        <f ca="1">IF($AE99=FALSE,AP99*Overheads!$S$25,
IFERROR(Overheads!$O$50*AP99,0)
+IFERROR(Overheads!S$60*(AP99/Overheads!S$66),0))</f>
        <v>0</v>
      </c>
      <c r="BE99" s="215">
        <f ca="1">IF($AE99=FALSE,AQ99*Overheads!$S$25,
IFERROR(Overheads!$O$50*AQ99,0)
+IFERROR(Overheads!T$60*(AQ99/Overheads!T$66),0))</f>
        <v>0</v>
      </c>
      <c r="BF99" s="215">
        <f ca="1">IF($AE99=FALSE,AR99*Overheads!$S$25,
IFERROR(Overheads!$O$50*AR99,0)
+IFERROR(Overheads!U$60*(AR99/Overheads!U$66),0))</f>
        <v>0</v>
      </c>
      <c r="BG99" s="155">
        <f t="shared" ca="1" si="88"/>
        <v>8.7156024446634114E-3</v>
      </c>
      <c r="BH99" s="165"/>
      <c r="BI99" s="215">
        <f t="shared" ca="1" si="89"/>
        <v>1.4732711555602244E-2</v>
      </c>
      <c r="BJ99" s="215">
        <f t="shared" ca="1" si="55"/>
        <v>0.5708261370936073</v>
      </c>
      <c r="BK99" s="215">
        <f t="shared" ca="1" si="56"/>
        <v>0</v>
      </c>
      <c r="BL99" s="215">
        <f t="shared" ca="1" si="57"/>
        <v>0</v>
      </c>
      <c r="BM99" s="215">
        <f t="shared" ca="1" si="58"/>
        <v>0</v>
      </c>
      <c r="BN99" s="155">
        <f t="shared" ca="1" si="90"/>
        <v>0.5855588486492096</v>
      </c>
      <c r="BO99" s="165"/>
      <c r="BP99" s="187" cm="1">
        <f t="array" ref="BP99">IFERROR(IF($X99=$X98,BP98,INDEX(Forecast_Capex_Input!AC$12:AC$286,$X99)),0)</f>
        <v>0</v>
      </c>
      <c r="BQ99" s="187" cm="1">
        <f t="array" ref="BQ99">IFERROR(IF($X99=$X98,BQ98,INDEX(Forecast_Capex_Input!AD$12:AD$286,$X99)),0)</f>
        <v>1</v>
      </c>
      <c r="BR99" s="187" cm="1">
        <f t="array" ref="BR99">IFERROR(IF($X99=$X98,BR98,INDEX(Forecast_Capex_Input!AE$12:AE$286,$X99)),0)</f>
        <v>0</v>
      </c>
      <c r="BS99" s="187" cm="1">
        <f t="array" ref="BS99">IFERROR(IF($X99=$X98,BS98,INDEX(Forecast_Capex_Input!AF$12:AF$286,$X99)),0)</f>
        <v>0</v>
      </c>
      <c r="BT99" s="187" cm="1">
        <f t="array" ref="BT99">IFERROR(IF($X99=$X98,BT98,INDEX(Forecast_Capex_Input!AG$12:AG$286,$X99)),0)</f>
        <v>0</v>
      </c>
      <c r="BU99" s="165"/>
      <c r="BV99" s="215">
        <f t="shared" si="59"/>
        <v>0</v>
      </c>
      <c r="BW99" s="215">
        <f t="shared" si="60"/>
        <v>0.51211928734743739</v>
      </c>
      <c r="BX99" s="215">
        <f t="shared" si="61"/>
        <v>0</v>
      </c>
      <c r="BY99" s="215">
        <f t="shared" si="62"/>
        <v>0</v>
      </c>
      <c r="BZ99" s="215">
        <f t="shared" si="63"/>
        <v>0</v>
      </c>
      <c r="CA99" s="155">
        <f t="shared" si="91"/>
        <v>0.51211928734743739</v>
      </c>
      <c r="CB99" s="165"/>
      <c r="CC99" s="215">
        <f t="shared" ca="1" si="64"/>
        <v>0</v>
      </c>
      <c r="CD99" s="215">
        <f t="shared" ca="1" si="65"/>
        <v>0.5151022078463352</v>
      </c>
      <c r="CE99" s="215">
        <f t="shared" ca="1" si="66"/>
        <v>0</v>
      </c>
      <c r="CF99" s="215">
        <f t="shared" ca="1" si="67"/>
        <v>0</v>
      </c>
      <c r="CG99" s="215">
        <f t="shared" ca="1" si="68"/>
        <v>0</v>
      </c>
      <c r="CH99" s="155">
        <f t="shared" ca="1" si="92"/>
        <v>0.5151022078463352</v>
      </c>
      <c r="CI99" s="165"/>
      <c r="CJ99" s="215">
        <f t="shared" ca="1" si="69"/>
        <v>0</v>
      </c>
      <c r="CK99" s="215">
        <f t="shared" ca="1" si="70"/>
        <v>6.1741038358210903E-2</v>
      </c>
      <c r="CL99" s="215">
        <f t="shared" ca="1" si="71"/>
        <v>0</v>
      </c>
      <c r="CM99" s="215">
        <f t="shared" ca="1" si="72"/>
        <v>0</v>
      </c>
      <c r="CN99" s="215">
        <f t="shared" ca="1" si="73"/>
        <v>0</v>
      </c>
      <c r="CO99" s="155">
        <f t="shared" ca="1" si="93"/>
        <v>6.1741038358210903E-2</v>
      </c>
      <c r="CP99" s="165"/>
      <c r="CQ99" s="223">
        <f t="shared" ca="1" si="74"/>
        <v>0</v>
      </c>
      <c r="CR99" s="223">
        <f t="shared" ca="1" si="75"/>
        <v>8.7156024446634114E-3</v>
      </c>
      <c r="CS99" s="223">
        <f t="shared" ca="1" si="76"/>
        <v>0</v>
      </c>
      <c r="CT99" s="223">
        <f t="shared" ca="1" si="77"/>
        <v>0</v>
      </c>
      <c r="CU99" s="223">
        <f t="shared" ca="1" si="78"/>
        <v>0</v>
      </c>
      <c r="CV99" s="155">
        <f t="shared" ca="1" si="94"/>
        <v>8.7156024446634114E-3</v>
      </c>
      <c r="CW99" s="165"/>
      <c r="CX99" s="215">
        <f t="shared" ca="1" si="95"/>
        <v>0</v>
      </c>
      <c r="CY99" s="215">
        <f t="shared" ca="1" si="79"/>
        <v>0.58555884864920948</v>
      </c>
      <c r="CZ99" s="215">
        <f t="shared" ca="1" si="80"/>
        <v>0</v>
      </c>
      <c r="DA99" s="215">
        <f t="shared" ca="1" si="81"/>
        <v>0</v>
      </c>
      <c r="DB99" s="215">
        <f t="shared" ca="1" si="82"/>
        <v>0</v>
      </c>
      <c r="DC99" s="155">
        <f t="shared" ca="1" si="96"/>
        <v>0.58555884864920948</v>
      </c>
      <c r="DD99" s="165"/>
      <c r="DE99" s="188" t="b" cm="1">
        <f t="array" aca="1" ref="DE99" ca="1">OR($G99=Forecast_Capex_Input!$BF$8:$BF$10)</f>
        <v>1</v>
      </c>
      <c r="DF99" s="188" cm="1">
        <f t="array" aca="1" ref="DF99" ca="1">IFERROR(INDEX(Forecast_Capex_Input!BG$12:BG$286,$X99)
*(INDEX(Forecast_Capex_Input!$H$12:$H$286,$X99)=Repex),0)
*$DE99</f>
        <v>0</v>
      </c>
      <c r="DG99" s="188" cm="1">
        <f t="array" aca="1" ref="DG99" ca="1">IFERROR(INDEX(Forecast_Capex_Input!BH$12:BH$286,$X99)
*(INDEX(Forecast_Capex_Input!$H$12:$H$286,$X99)=Repex),0)
*$DE99</f>
        <v>1.7359623436525799E-2</v>
      </c>
      <c r="DH99" s="188" cm="1">
        <f t="array" aca="1" ref="DH99" ca="1">IFERROR(INDEX(Forecast_Capex_Input!BI$12:BI$286,$X99)
*(INDEX(Forecast_Capex_Input!$H$12:$H$286,$X99)=Repex),0)
*$DE99</f>
        <v>0.45684323742941657</v>
      </c>
      <c r="DI99" s="188" cm="1">
        <f t="array" aca="1" ref="DI99" ca="1">IFERROR(INDEX(Forecast_Capex_Input!BJ$12:BJ$286,$X99)
*(INDEX(Forecast_Capex_Input!$H$12:$H$286,$X99)=Repex),0)
*$DE99</f>
        <v>0.52579713913405768</v>
      </c>
      <c r="DJ99" s="188" cm="1">
        <f t="array" aca="1" ref="DJ99" ca="1">IFERROR(INDEX(Forecast_Capex_Input!BK$12:BK$286,$X99)
*(INDEX(Forecast_Capex_Input!$H$12:$H$286,$X99)=Repex),0)
*$DE99</f>
        <v>0</v>
      </c>
      <c r="DK99" s="188" cm="1">
        <f t="array" aca="1" ref="DK99" ca="1">IFERROR(INDEX(Forecast_Capex_Input!BL$12:BL$286,$X99)
*(INDEX(Forecast_Capex_Input!$H$12:$H$286,$X99)=Repex),0)
*$DE99</f>
        <v>0</v>
      </c>
      <c r="DL99" s="165"/>
      <c r="DM99" s="188" t="b" cm="1">
        <f t="array" aca="1" ref="DM99" ca="1">OR($G99=Forecast_Capex_Input!$BN$8:$BN$9)</f>
        <v>0</v>
      </c>
      <c r="DN99" s="188" cm="1">
        <f t="array" aca="1" ref="DN99" ca="1">IFERROR(INDEX(Forecast_Capex_Input!BO$12:BO$286,$X99)
*(INDEX(Forecast_Capex_Input!$H$12:$H$286,$X99)=Repex),0)
*$DM99</f>
        <v>0</v>
      </c>
      <c r="DO99" s="188" cm="1">
        <f t="array" aca="1" ref="DO99" ca="1">IFERROR(INDEX(Forecast_Capex_Input!BP$12:BP$286,$X99)
*(INDEX(Forecast_Capex_Input!$H$12:$H$286,$X99)=Repex),0)
*$DM99</f>
        <v>0</v>
      </c>
      <c r="DP99" s="188" cm="1">
        <f t="array" aca="1" ref="DP99" ca="1">IFERROR(INDEX(Forecast_Capex_Input!BQ$12:BQ$286,$X99)
*(INDEX(Forecast_Capex_Input!$H$12:$H$286,$X99)=Repex),0)
*$DM99</f>
        <v>0</v>
      </c>
      <c r="DQ99" s="188" cm="1">
        <f t="array" aca="1" ref="DQ99" ca="1">IFERROR(INDEX(Forecast_Capex_Input!BR$12:BR$286,$X99)
*(INDEX(Forecast_Capex_Input!$H$12:$H$286,$X99)=Repex),0)
*$DM99</f>
        <v>0</v>
      </c>
      <c r="DR99" s="188" cm="1">
        <f t="array" aca="1" ref="DR99" ca="1">IFERROR(INDEX(Forecast_Capex_Input!BS$12:BS$286,$X99)
*(INDEX(Forecast_Capex_Input!$H$12:$H$286,$X99)=Repex),0)
*$DM99</f>
        <v>0</v>
      </c>
      <c r="DS99" s="165"/>
      <c r="DT99" s="188" t="b" cm="1">
        <f t="array" aca="1" ref="DT99" ca="1">OR($G99=Forecast_Capex_Input!$BU$8:$BU$10)</f>
        <v>0</v>
      </c>
      <c r="DU99" s="188" cm="1">
        <f t="array" aca="1" ref="DU99" ca="1">IFERROR(INDEX(Forecast_Capex_Input!BV$12:BV$286,$X99)
*(INDEX(Forecast_Capex_Input!$H$12:$H$286,$X99)=Repex),0)
*$DT99</f>
        <v>0</v>
      </c>
      <c r="DV99" s="188" cm="1">
        <f t="array" aca="1" ref="DV99" ca="1">IFERROR(INDEX(Forecast_Capex_Input!BW$12:BW$286,$X99)
*(INDEX(Forecast_Capex_Input!$H$12:$H$286,$X99)=Repex),0)
*$DT99</f>
        <v>0</v>
      </c>
      <c r="DW99" s="188" cm="1">
        <f t="array" aca="1" ref="DW99" ca="1">IFERROR(INDEX(Forecast_Capex_Input!BX$12:BX$286,$X99)
*(INDEX(Forecast_Capex_Input!$H$12:$H$286,$X99)=Repex),0)
*$DT99</f>
        <v>0</v>
      </c>
      <c r="DX99" s="188" cm="1">
        <f t="array" aca="1" ref="DX99" ca="1">IFERROR(INDEX(Forecast_Capex_Input!BY$12:BY$286,$X99)
*(INDEX(Forecast_Capex_Input!$H$12:$H$286,$X99)=Repex),0)
*$DT99</f>
        <v>0</v>
      </c>
      <c r="DY99" s="188" cm="1">
        <f t="array" aca="1" ref="DY99" ca="1">IFERROR(INDEX(Forecast_Capex_Input!BZ$12:BZ$286,$X99)
*(INDEX(Forecast_Capex_Input!$H$12:$H$286,$X99)=Repex),0)
*$DT99</f>
        <v>0</v>
      </c>
      <c r="DZ99" s="188" cm="1">
        <f t="array" aca="1" ref="DZ99" ca="1">IFERROR(INDEX(Forecast_Capex_Input!CA$12:CA$286,$X99)
*(INDEX(Forecast_Capex_Input!$H$12:$H$286,$X99)=Repex),0)
*$DT99</f>
        <v>0</v>
      </c>
      <c r="EA99" s="188" cm="1">
        <f t="array" aca="1" ref="EA99" ca="1">IFERROR(INDEX(Forecast_Capex_Input!CB$12:CB$286,$X99)
*(INDEX(Forecast_Capex_Input!$H$12:$H$286,$X99)=Repex),0)
*$DT99</f>
        <v>0</v>
      </c>
      <c r="EB99" s="188" cm="1">
        <f t="array" aca="1" ref="EB99" ca="1">IFERROR(INDEX(Forecast_Capex_Input!CC$12:CC$286,$X99)
*(INDEX(Forecast_Capex_Input!$H$12:$H$286,$X99)=Repex),0)
*$DT99</f>
        <v>0</v>
      </c>
      <c r="EC99" s="165"/>
      <c r="ED99" s="226" t="str">
        <f t="shared" si="83"/>
        <v>N/A</v>
      </c>
      <c r="EE99" s="174" t="s">
        <v>15</v>
      </c>
    </row>
    <row r="100" spans="3:135" x14ac:dyDescent="0.2">
      <c r="C100" s="174">
        <f t="shared" si="84"/>
        <v>90</v>
      </c>
      <c r="D100" s="167" t="str" cm="1">
        <f t="array" ref="D100">IFERROR(INDEX(Forecast_Capex_Input!$D$12:$D$286,$X100),NA)</f>
        <v>Line 92/93 Refurbishment</v>
      </c>
      <c r="E100" s="172" t="b" cm="1">
        <f t="array" ref="E100">IF($X100=NA,NA,INDEX(Forecast_Capex_Input!$E$12:$E$286,$X100))</f>
        <v>1</v>
      </c>
      <c r="F100" s="167" t="str" cm="1">
        <f t="array" aca="1" ref="F100" ca="1">IFERROR(INDEX(General!$E$25:$E$26,$Y100),NA)</f>
        <v>Non-Labour</v>
      </c>
      <c r="G100" s="167" t="str" cm="1">
        <f t="array" aca="1" ref="G100" ca="1">IFERROR(INDEX(Forecast_Capex_Input!$AI$11:$BB$11,$AA100),NA)</f>
        <v>Transmission Lines</v>
      </c>
      <c r="H100" s="189" cm="1">
        <f t="array" aca="1" ref="H100" ca="1">IFERROR(INDEX(Forecast_Capex_Input!$AI$12:$BB$286,$X100,$AA100),NA)</f>
        <v>1</v>
      </c>
      <c r="I100" s="199" t="str" cm="1">
        <f t="array" ref="I100">IFERROR(INDEX(Forecast_Capex_Input!$F$12:$F$286,$X100),NA)</f>
        <v>Replacement Expenditure</v>
      </c>
      <c r="J100" s="199" t="str" cm="1">
        <f t="array" ref="J100">IFERROR(INDEX(Forecast_Capex_Input!G$12:G$286,$X100),NA)</f>
        <v>Transmission Lines</v>
      </c>
      <c r="K100" s="199" t="str" cm="1">
        <f t="array" ref="K100">IFERROR(INDEX(Forecast_Capex_Input!H$12:H$286,$X100),NA)</f>
        <v>Repex</v>
      </c>
      <c r="L100" s="199" t="str" cm="1">
        <f t="array" ref="L100">IFERROR(INDEX(Forecast_Capex_Input!I$12:I$286,$X100),NA)</f>
        <v>N/A</v>
      </c>
      <c r="M100" s="199" t="str" cm="1">
        <f t="array" ref="M100">IFERROR(INDEX(Forecast_Capex_Input!J$12:J$286,$X100),NA)</f>
        <v>N/A</v>
      </c>
      <c r="N100" s="199" t="str" cm="1">
        <f t="array" ref="N100">IFERROR(INDEX(Forecast_Capex_Input!K$12:K$286,$X100),NA)</f>
        <v>TL - Transmission towers</v>
      </c>
      <c r="O100" s="199" t="str" cm="1">
        <f t="array" ref="O100">IFERROR(INDEX(Forecast_Capex_Input!L$12:L$286,$X100),NA)</f>
        <v>TL - Safe and Reliable Network</v>
      </c>
      <c r="P100" s="199" t="str" cm="1">
        <f t="array" ref="P100">IFERROR(INDEX(Forecast_Capex_Input!M$12:M$286,$X100),NA)</f>
        <v>N/A</v>
      </c>
      <c r="Q100" s="172" t="str" cm="1">
        <f t="array" ref="Q100">IFERROR(INDEX(Forecast_Capex_Input!N$12:N$286,$X100),NA)</f>
        <v>No</v>
      </c>
      <c r="R100" s="265" cm="1">
        <f t="array" ref="R100">IFERROR(INDEX(Forecast_Capex_Input!O$12:O$286,$X100),0)</f>
        <v>0</v>
      </c>
      <c r="S100" s="172" t="str" cm="1">
        <f t="array" ref="S100">IFERROR(INDEX(Forecast_Capex_Input!P$12:P$286,$X100),0)</f>
        <v>Safety security &amp; reliability</v>
      </c>
      <c r="T100" s="199" t="str" cm="1">
        <f t="array" aca="1" ref="T100" ca="1">IFERROR(INDEX(General!$K$84:$K$103,$AA100),NA)</f>
        <v>Transmission Lines (2018 onwards)</v>
      </c>
      <c r="U100" s="188" cm="1">
        <f t="array" aca="1" ref="U100" ca="1">IFERROR(
IF($F100=General!$E$25,INDEX(Forecast_Capex_Input!S$12:S$286,$X100),
INDEX(Forecast_Capex_Input!T$12:T$286,$X100)),0)</f>
        <v>0.76745641729893044</v>
      </c>
      <c r="V100" s="222" t="b">
        <f>IFERROR(INDEX(Overheads!$T$19:$T$26,MATCH($I100,Overheads!$E$19:$E$26,0)),FALSE)</f>
        <v>1</v>
      </c>
      <c r="W100" s="165"/>
      <c r="X100" s="174">
        <f>IFERROR(
IF(MATCH($C100,Forecast_Capex_Input!$CI$12:$CI$286,1)+1&gt;MAX(Forecast_Capex_Input!$C$12:$C$286),NA,
MATCH($C100,Forecast_Capex_Input!$CI$12:$CI$286,1)+1),1)</f>
        <v>38</v>
      </c>
      <c r="Y100" s="174" cm="1">
        <f t="array" aca="1" ref="Y100" ca="1">IFERROR(
IF(X99&lt;&gt;X100,1,
IF(COUNTIF(OFFSET(Y99,0,0,-INDEX(Forecast_Capex_Input!$CG$12:$CG$286,$X100)),Y99)=INDEX(Forecast_Capex_Input!$CG$12:$CG$286,$X100),Y99+1,Y99)),NA)</f>
        <v>2</v>
      </c>
      <c r="Z100" s="174" cm="1">
        <f t="array" ref="Z100">IFERROR($C100-IF($X100=1,1,INDEX(Forecast_Capex_Input!$CI$12:$CI$286,$X100-1))+1,NA)</f>
        <v>2</v>
      </c>
      <c r="AA100" s="174" cm="1">
        <f t="array" aca="1" ref="AA100" ca="1">IFERROR(IF(Y100=1,
INDEX(Forecast_Capex_Input!$AI$10:$BB$10,SMALL(IF(INDEX(Forecast_Capex_Input!$AI$12:$BB$286,$X100,0)&gt;0,COLUMN(Forecast_Capex_Input!$AI$10:$BB$10)-COLUMN(Forecast_Capex_Input!$AI$12)+1),ROWS(OFFSET(AA99,0,0,-$Z100)))),
OFFSET(AA99,-INDEX(Forecast_Capex_Input!$CG$12:$CG$286,$X100)+1,0)),NA)</f>
        <v>1</v>
      </c>
      <c r="AB100" s="174">
        <f t="shared" ca="1" si="53"/>
        <v>2</v>
      </c>
      <c r="AC100" s="222" t="b">
        <f t="shared" si="85"/>
        <v>0</v>
      </c>
      <c r="AD100" s="220" t="b">
        <v>0</v>
      </c>
      <c r="AE100" s="222" t="b">
        <f t="shared" si="54"/>
        <v>1</v>
      </c>
      <c r="AF100" s="165"/>
      <c r="AG100" s="215">
        <v>4.2024623743698197E-2</v>
      </c>
      <c r="AH100" s="215">
        <v>1.6481068730371768</v>
      </c>
      <c r="AI100" s="215">
        <v>0</v>
      </c>
      <c r="AJ100" s="215">
        <v>0</v>
      </c>
      <c r="AK100" s="215">
        <v>0</v>
      </c>
      <c r="AL100" s="155">
        <v>1.6901314967808752</v>
      </c>
      <c r="AM100" s="165"/>
      <c r="AN100" s="215" cm="1">
        <f t="array" aca="1" ref="AN100" ca="1">IFERROR(INDEX(General!O$33:O$34,$AB100)
*AG100,0)</f>
        <v>4.2024623743698197E-2</v>
      </c>
      <c r="AO100" s="215" cm="1">
        <f t="array" aca="1" ref="AO100" ca="1">IFERROR(INDEX(General!P$33:P$34,$AB100)
*AH100,0)</f>
        <v>1.6481068730371768</v>
      </c>
      <c r="AP100" s="215" cm="1">
        <f t="array" aca="1" ref="AP100" ca="1">IFERROR(INDEX(General!Q$33:Q$34,$AB100)
*AI100,0)</f>
        <v>0</v>
      </c>
      <c r="AQ100" s="215" cm="1">
        <f t="array" aca="1" ref="AQ100" ca="1">IFERROR(INDEX(General!R$33:R$34,$AB100)
*AJ100,0)</f>
        <v>0</v>
      </c>
      <c r="AR100" s="215" cm="1">
        <f t="array" aca="1" ref="AR100" ca="1">IFERROR(INDEX(General!S$33:S$34,$AB100)
*AK100,0)</f>
        <v>0</v>
      </c>
      <c r="AS100" s="155">
        <f t="shared" ca="1" si="86"/>
        <v>1.6901314967808752</v>
      </c>
      <c r="AT100" s="165"/>
      <c r="AU100" s="215">
        <f ca="1">IF($AE100=FALSE,AN100*Overheads!$R$24*$V100,
IFERROR(Overheads!$O$49*$V100*AN100,0)
+IFERROR(Overheads!Q$59*$V100*(AN100/Overheads!Q$68),0))</f>
        <v>5.8862375681818244E-3</v>
      </c>
      <c r="AV100" s="215">
        <f ca="1">IF($AE100=FALSE,AO100*Overheads!$R$24*$V100,
IFERROR(Overheads!$O$49*$V100*AO100,0)
+IFERROR(Overheads!R$59*$V100*(AO100/Overheads!R$68),0))</f>
        <v>0.19670228120042779</v>
      </c>
      <c r="AW100" s="215">
        <f ca="1">IF($AE100=FALSE,AP100*Overheads!$R$24*$V100,
IFERROR(Overheads!$O$49*$V100*AP100,0)
+IFERROR(Overheads!S$59*$V100*(AP100/Overheads!S$68),0))</f>
        <v>0</v>
      </c>
      <c r="AX100" s="215">
        <f ca="1">IF($AE100=FALSE,AQ100*Overheads!$R$24*$V100,
IFERROR(Overheads!$O$49*$V100*AQ100,0)
+IFERROR(Overheads!T$59*$V100*(AQ100/Overheads!T$68),0))</f>
        <v>0</v>
      </c>
      <c r="AY100" s="215">
        <f ca="1">IF($AE100=FALSE,AR100*Overheads!$R$24*$V100,
IFERROR(Overheads!$O$49*$V100*AR100,0)
+IFERROR(Overheads!U$59*$V100*(AR100/Overheads!U$68),0))</f>
        <v>0</v>
      </c>
      <c r="AZ100" s="155">
        <f t="shared" ca="1" si="87"/>
        <v>0.20258851876860962</v>
      </c>
      <c r="BA100" s="165"/>
      <c r="BB100" s="215">
        <f ca="1">IF($AE100=FALSE,AN100*Overheads!$S$25,
IFERROR(Overheads!$O$50*AN100,0)
+IFERROR(Overheads!Q$60*(AN100/Overheads!Q$66),0))</f>
        <v>7.9001287608995664E-4</v>
      </c>
      <c r="BC100" s="215">
        <f ca="1">IF($AE100=FALSE,AO100*Overheads!$S$25,
IFERROR(Overheads!$O$50*AO100,0)
+IFERROR(Overheads!R$60*(AO100/Overheads!R$66),0))</f>
        <v>2.7807851111253626E-2</v>
      </c>
      <c r="BD100" s="215">
        <f ca="1">IF($AE100=FALSE,AP100*Overheads!$S$25,
IFERROR(Overheads!$O$50*AP100,0)
+IFERROR(Overheads!S$60*(AP100/Overheads!S$66),0))</f>
        <v>0</v>
      </c>
      <c r="BE100" s="215">
        <f ca="1">IF($AE100=FALSE,AQ100*Overheads!$S$25,
IFERROR(Overheads!$O$50*AQ100,0)
+IFERROR(Overheads!T$60*(AQ100/Overheads!T$66),0))</f>
        <v>0</v>
      </c>
      <c r="BF100" s="215">
        <f ca="1">IF($AE100=FALSE,AR100*Overheads!$S$25,
IFERROR(Overheads!$O$50*AR100,0)
+IFERROR(Overheads!U$60*(AR100/Overheads!U$66),0))</f>
        <v>0</v>
      </c>
      <c r="BG100" s="155">
        <f t="shared" ca="1" si="88"/>
        <v>2.8597863987343583E-2</v>
      </c>
      <c r="BH100" s="165"/>
      <c r="BI100" s="215">
        <f t="shared" ca="1" si="89"/>
        <v>4.8700874187969978E-2</v>
      </c>
      <c r="BJ100" s="215">
        <f t="shared" ca="1" si="55"/>
        <v>1.8726170053488582</v>
      </c>
      <c r="BK100" s="215">
        <f t="shared" ca="1" si="56"/>
        <v>0</v>
      </c>
      <c r="BL100" s="215">
        <f t="shared" ca="1" si="57"/>
        <v>0</v>
      </c>
      <c r="BM100" s="215">
        <f t="shared" ca="1" si="58"/>
        <v>0</v>
      </c>
      <c r="BN100" s="155">
        <f t="shared" ca="1" si="90"/>
        <v>1.9213178795368282</v>
      </c>
      <c r="BO100" s="165"/>
      <c r="BP100" s="187" cm="1">
        <f t="array" ref="BP100">IFERROR(IF($X100=$X99,BP99,INDEX(Forecast_Capex_Input!AC$12:AC$286,$X100)),0)</f>
        <v>0</v>
      </c>
      <c r="BQ100" s="187" cm="1">
        <f t="array" ref="BQ100">IFERROR(IF($X100=$X99,BQ99,INDEX(Forecast_Capex_Input!AD$12:AD$286,$X100)),0)</f>
        <v>1</v>
      </c>
      <c r="BR100" s="187" cm="1">
        <f t="array" ref="BR100">IFERROR(IF($X100=$X99,BR99,INDEX(Forecast_Capex_Input!AE$12:AE$286,$X100)),0)</f>
        <v>0</v>
      </c>
      <c r="BS100" s="187" cm="1">
        <f t="array" ref="BS100">IFERROR(IF($X100=$X99,BS99,INDEX(Forecast_Capex_Input!AF$12:AF$286,$X100)),0)</f>
        <v>0</v>
      </c>
      <c r="BT100" s="187" cm="1">
        <f t="array" ref="BT100">IFERROR(IF($X100=$X99,BT99,INDEX(Forecast_Capex_Input!AG$12:AG$286,$X100)),0)</f>
        <v>0</v>
      </c>
      <c r="BU100" s="165"/>
      <c r="BV100" s="215">
        <f t="shared" si="59"/>
        <v>0</v>
      </c>
      <c r="BW100" s="215">
        <f t="shared" si="60"/>
        <v>1.6901314967808752</v>
      </c>
      <c r="BX100" s="215">
        <f t="shared" si="61"/>
        <v>0</v>
      </c>
      <c r="BY100" s="215">
        <f t="shared" si="62"/>
        <v>0</v>
      </c>
      <c r="BZ100" s="215">
        <f t="shared" si="63"/>
        <v>0</v>
      </c>
      <c r="CA100" s="155">
        <f t="shared" si="91"/>
        <v>1.6901314967808752</v>
      </c>
      <c r="CB100" s="165"/>
      <c r="CC100" s="215">
        <f t="shared" ca="1" si="64"/>
        <v>0</v>
      </c>
      <c r="CD100" s="215">
        <f t="shared" ca="1" si="65"/>
        <v>1.6901314967808752</v>
      </c>
      <c r="CE100" s="215">
        <f t="shared" ca="1" si="66"/>
        <v>0</v>
      </c>
      <c r="CF100" s="215">
        <f t="shared" ca="1" si="67"/>
        <v>0</v>
      </c>
      <c r="CG100" s="215">
        <f t="shared" ca="1" si="68"/>
        <v>0</v>
      </c>
      <c r="CH100" s="155">
        <f t="shared" ca="1" si="92"/>
        <v>1.6901314967808752</v>
      </c>
      <c r="CI100" s="165"/>
      <c r="CJ100" s="215">
        <f t="shared" ca="1" si="69"/>
        <v>0</v>
      </c>
      <c r="CK100" s="215">
        <f t="shared" ca="1" si="70"/>
        <v>0.20258851876860962</v>
      </c>
      <c r="CL100" s="215">
        <f t="shared" ca="1" si="71"/>
        <v>0</v>
      </c>
      <c r="CM100" s="215">
        <f t="shared" ca="1" si="72"/>
        <v>0</v>
      </c>
      <c r="CN100" s="215">
        <f t="shared" ca="1" si="73"/>
        <v>0</v>
      </c>
      <c r="CO100" s="155">
        <f t="shared" ca="1" si="93"/>
        <v>0.20258851876860962</v>
      </c>
      <c r="CP100" s="165"/>
      <c r="CQ100" s="223">
        <f t="shared" ca="1" si="74"/>
        <v>0</v>
      </c>
      <c r="CR100" s="223">
        <f t="shared" ca="1" si="75"/>
        <v>2.8597863987343583E-2</v>
      </c>
      <c r="CS100" s="223">
        <f t="shared" ca="1" si="76"/>
        <v>0</v>
      </c>
      <c r="CT100" s="223">
        <f t="shared" ca="1" si="77"/>
        <v>0</v>
      </c>
      <c r="CU100" s="223">
        <f t="shared" ca="1" si="78"/>
        <v>0</v>
      </c>
      <c r="CV100" s="155">
        <f t="shared" ca="1" si="94"/>
        <v>2.8597863987343583E-2</v>
      </c>
      <c r="CW100" s="165"/>
      <c r="CX100" s="215">
        <f t="shared" ca="1" si="95"/>
        <v>0</v>
      </c>
      <c r="CY100" s="215">
        <f t="shared" ca="1" si="79"/>
        <v>1.9213178795368284</v>
      </c>
      <c r="CZ100" s="215">
        <f t="shared" ca="1" si="80"/>
        <v>0</v>
      </c>
      <c r="DA100" s="215">
        <f t="shared" ca="1" si="81"/>
        <v>0</v>
      </c>
      <c r="DB100" s="215">
        <f t="shared" ca="1" si="82"/>
        <v>0</v>
      </c>
      <c r="DC100" s="155">
        <f t="shared" ca="1" si="96"/>
        <v>1.9213178795368284</v>
      </c>
      <c r="DD100" s="165"/>
      <c r="DE100" s="188" t="b" cm="1">
        <f t="array" aca="1" ref="DE100" ca="1">OR($G100=Forecast_Capex_Input!$BF$8:$BF$10)</f>
        <v>1</v>
      </c>
      <c r="DF100" s="188" cm="1">
        <f t="array" aca="1" ref="DF100" ca="1">IFERROR(INDEX(Forecast_Capex_Input!BG$12:BG$286,$X100)
*(INDEX(Forecast_Capex_Input!$H$12:$H$286,$X100)=Repex),0)
*$DE100</f>
        <v>0</v>
      </c>
      <c r="DG100" s="188" cm="1">
        <f t="array" aca="1" ref="DG100" ca="1">IFERROR(INDEX(Forecast_Capex_Input!BH$12:BH$286,$X100)
*(INDEX(Forecast_Capex_Input!$H$12:$H$286,$X100)=Repex),0)
*$DE100</f>
        <v>1.7359623436525799E-2</v>
      </c>
      <c r="DH100" s="188" cm="1">
        <f t="array" aca="1" ref="DH100" ca="1">IFERROR(INDEX(Forecast_Capex_Input!BI$12:BI$286,$X100)
*(INDEX(Forecast_Capex_Input!$H$12:$H$286,$X100)=Repex),0)
*$DE100</f>
        <v>0.45684323742941657</v>
      </c>
      <c r="DI100" s="188" cm="1">
        <f t="array" aca="1" ref="DI100" ca="1">IFERROR(INDEX(Forecast_Capex_Input!BJ$12:BJ$286,$X100)
*(INDEX(Forecast_Capex_Input!$H$12:$H$286,$X100)=Repex),0)
*$DE100</f>
        <v>0.52579713913405768</v>
      </c>
      <c r="DJ100" s="188" cm="1">
        <f t="array" aca="1" ref="DJ100" ca="1">IFERROR(INDEX(Forecast_Capex_Input!BK$12:BK$286,$X100)
*(INDEX(Forecast_Capex_Input!$H$12:$H$286,$X100)=Repex),0)
*$DE100</f>
        <v>0</v>
      </c>
      <c r="DK100" s="188" cm="1">
        <f t="array" aca="1" ref="DK100" ca="1">IFERROR(INDEX(Forecast_Capex_Input!BL$12:BL$286,$X100)
*(INDEX(Forecast_Capex_Input!$H$12:$H$286,$X100)=Repex),0)
*$DE100</f>
        <v>0</v>
      </c>
      <c r="DL100" s="165"/>
      <c r="DM100" s="188" t="b" cm="1">
        <f t="array" aca="1" ref="DM100" ca="1">OR($G100=Forecast_Capex_Input!$BN$8:$BN$9)</f>
        <v>0</v>
      </c>
      <c r="DN100" s="188" cm="1">
        <f t="array" aca="1" ref="DN100" ca="1">IFERROR(INDEX(Forecast_Capex_Input!BO$12:BO$286,$X100)
*(INDEX(Forecast_Capex_Input!$H$12:$H$286,$X100)=Repex),0)
*$DM100</f>
        <v>0</v>
      </c>
      <c r="DO100" s="188" cm="1">
        <f t="array" aca="1" ref="DO100" ca="1">IFERROR(INDEX(Forecast_Capex_Input!BP$12:BP$286,$X100)
*(INDEX(Forecast_Capex_Input!$H$12:$H$286,$X100)=Repex),0)
*$DM100</f>
        <v>0</v>
      </c>
      <c r="DP100" s="188" cm="1">
        <f t="array" aca="1" ref="DP100" ca="1">IFERROR(INDEX(Forecast_Capex_Input!BQ$12:BQ$286,$X100)
*(INDEX(Forecast_Capex_Input!$H$12:$H$286,$X100)=Repex),0)
*$DM100</f>
        <v>0</v>
      </c>
      <c r="DQ100" s="188" cm="1">
        <f t="array" aca="1" ref="DQ100" ca="1">IFERROR(INDEX(Forecast_Capex_Input!BR$12:BR$286,$X100)
*(INDEX(Forecast_Capex_Input!$H$12:$H$286,$X100)=Repex),0)
*$DM100</f>
        <v>0</v>
      </c>
      <c r="DR100" s="188" cm="1">
        <f t="array" aca="1" ref="DR100" ca="1">IFERROR(INDEX(Forecast_Capex_Input!BS$12:BS$286,$X100)
*(INDEX(Forecast_Capex_Input!$H$12:$H$286,$X100)=Repex),0)
*$DM100</f>
        <v>0</v>
      </c>
      <c r="DS100" s="165"/>
      <c r="DT100" s="188" t="b" cm="1">
        <f t="array" aca="1" ref="DT100" ca="1">OR($G100=Forecast_Capex_Input!$BU$8:$BU$10)</f>
        <v>0</v>
      </c>
      <c r="DU100" s="188" cm="1">
        <f t="array" aca="1" ref="DU100" ca="1">IFERROR(INDEX(Forecast_Capex_Input!BV$12:BV$286,$X100)
*(INDEX(Forecast_Capex_Input!$H$12:$H$286,$X100)=Repex),0)
*$DT100</f>
        <v>0</v>
      </c>
      <c r="DV100" s="188" cm="1">
        <f t="array" aca="1" ref="DV100" ca="1">IFERROR(INDEX(Forecast_Capex_Input!BW$12:BW$286,$X100)
*(INDEX(Forecast_Capex_Input!$H$12:$H$286,$X100)=Repex),0)
*$DT100</f>
        <v>0</v>
      </c>
      <c r="DW100" s="188" cm="1">
        <f t="array" aca="1" ref="DW100" ca="1">IFERROR(INDEX(Forecast_Capex_Input!BX$12:BX$286,$X100)
*(INDEX(Forecast_Capex_Input!$H$12:$H$286,$X100)=Repex),0)
*$DT100</f>
        <v>0</v>
      </c>
      <c r="DX100" s="188" cm="1">
        <f t="array" aca="1" ref="DX100" ca="1">IFERROR(INDEX(Forecast_Capex_Input!BY$12:BY$286,$X100)
*(INDEX(Forecast_Capex_Input!$H$12:$H$286,$X100)=Repex),0)
*$DT100</f>
        <v>0</v>
      </c>
      <c r="DY100" s="188" cm="1">
        <f t="array" aca="1" ref="DY100" ca="1">IFERROR(INDEX(Forecast_Capex_Input!BZ$12:BZ$286,$X100)
*(INDEX(Forecast_Capex_Input!$H$12:$H$286,$X100)=Repex),0)
*$DT100</f>
        <v>0</v>
      </c>
      <c r="DZ100" s="188" cm="1">
        <f t="array" aca="1" ref="DZ100" ca="1">IFERROR(INDEX(Forecast_Capex_Input!CA$12:CA$286,$X100)
*(INDEX(Forecast_Capex_Input!$H$12:$H$286,$X100)=Repex),0)
*$DT100</f>
        <v>0</v>
      </c>
      <c r="EA100" s="188" cm="1">
        <f t="array" aca="1" ref="EA100" ca="1">IFERROR(INDEX(Forecast_Capex_Input!CB$12:CB$286,$X100)
*(INDEX(Forecast_Capex_Input!$H$12:$H$286,$X100)=Repex),0)
*$DT100</f>
        <v>0</v>
      </c>
      <c r="EB100" s="188" cm="1">
        <f t="array" aca="1" ref="EB100" ca="1">IFERROR(INDEX(Forecast_Capex_Input!CC$12:CC$286,$X100)
*(INDEX(Forecast_Capex_Input!$H$12:$H$286,$X100)=Repex),0)
*$DT100</f>
        <v>0</v>
      </c>
      <c r="EC100" s="165"/>
      <c r="ED100" s="226" t="str">
        <f t="shared" si="83"/>
        <v>N/A</v>
      </c>
      <c r="EE100" s="174" t="s">
        <v>15</v>
      </c>
    </row>
    <row r="101" spans="3:135" x14ac:dyDescent="0.2">
      <c r="C101" s="174">
        <f t="shared" si="84"/>
        <v>91</v>
      </c>
      <c r="D101" s="167" t="str" cm="1">
        <f t="array" ref="D101">IFERROR(INDEX(Forecast_Capex_Input!$D$12:$D$286,$X101),NA)</f>
        <v>Line 94/96 Refurbishment</v>
      </c>
      <c r="E101" s="172" t="b" cm="1">
        <f t="array" ref="E101">IF($X101=NA,NA,INDEX(Forecast_Capex_Input!$E$12:$E$286,$X101))</f>
        <v>1</v>
      </c>
      <c r="F101" s="167" t="str" cm="1">
        <f t="array" aca="1" ref="F101" ca="1">IFERROR(INDEX(General!$E$25:$E$26,$Y101),NA)</f>
        <v>Labour</v>
      </c>
      <c r="G101" s="167" t="str" cm="1">
        <f t="array" aca="1" ref="G101" ca="1">IFERROR(INDEX(Forecast_Capex_Input!$AI$11:$BB$11,$AA101),NA)</f>
        <v>Transmission Lines</v>
      </c>
      <c r="H101" s="189" cm="1">
        <f t="array" aca="1" ref="H101" ca="1">IFERROR(INDEX(Forecast_Capex_Input!$AI$12:$BB$286,$X101,$AA101),NA)</f>
        <v>0.99999999999999978</v>
      </c>
      <c r="I101" s="199" t="str" cm="1">
        <f t="array" ref="I101">IFERROR(INDEX(Forecast_Capex_Input!$F$12:$F$286,$X101),NA)</f>
        <v>Replacement Expenditure</v>
      </c>
      <c r="J101" s="199" t="str" cm="1">
        <f t="array" ref="J101">IFERROR(INDEX(Forecast_Capex_Input!G$12:G$286,$X101),NA)</f>
        <v>Transmission Lines</v>
      </c>
      <c r="K101" s="199" t="str" cm="1">
        <f t="array" ref="K101">IFERROR(INDEX(Forecast_Capex_Input!H$12:H$286,$X101),NA)</f>
        <v>Repex</v>
      </c>
      <c r="L101" s="199" t="str" cm="1">
        <f t="array" ref="L101">IFERROR(INDEX(Forecast_Capex_Input!I$12:I$286,$X101),NA)</f>
        <v>N/A</v>
      </c>
      <c r="M101" s="199" t="str" cm="1">
        <f t="array" ref="M101">IFERROR(INDEX(Forecast_Capex_Input!J$12:J$286,$X101),NA)</f>
        <v>N/A</v>
      </c>
      <c r="N101" s="199" t="str" cm="1">
        <f t="array" ref="N101">IFERROR(INDEX(Forecast_Capex_Input!K$12:K$286,$X101),NA)</f>
        <v>TL - Transmission towers</v>
      </c>
      <c r="O101" s="199" t="str" cm="1">
        <f t="array" ref="O101">IFERROR(INDEX(Forecast_Capex_Input!L$12:L$286,$X101),NA)</f>
        <v>TL - Safe and Reliable Network</v>
      </c>
      <c r="P101" s="199" t="str" cm="1">
        <f t="array" ref="P101">IFERROR(INDEX(Forecast_Capex_Input!M$12:M$286,$X101),NA)</f>
        <v>N/A</v>
      </c>
      <c r="Q101" s="172" t="str" cm="1">
        <f t="array" ref="Q101">IFERROR(INDEX(Forecast_Capex_Input!N$12:N$286,$X101),NA)</f>
        <v>No</v>
      </c>
      <c r="R101" s="265" cm="1">
        <f t="array" ref="R101">IFERROR(INDEX(Forecast_Capex_Input!O$12:O$286,$X101),0)</f>
        <v>0</v>
      </c>
      <c r="S101" s="172" t="str" cm="1">
        <f t="array" ref="S101">IFERROR(INDEX(Forecast_Capex_Input!P$12:P$286,$X101),0)</f>
        <v>Safety security &amp; reliability</v>
      </c>
      <c r="T101" s="199" t="str" cm="1">
        <f t="array" aca="1" ref="T101" ca="1">IFERROR(INDEX(General!$K$84:$K$103,$AA101),NA)</f>
        <v>Transmission Lines (2018 onwards)</v>
      </c>
      <c r="U101" s="188" cm="1">
        <f t="array" aca="1" ref="U101" ca="1">IFERROR(
IF($F101=General!$E$25,INDEX(Forecast_Capex_Input!S$12:S$286,$X101),
INDEX(Forecast_Capex_Input!T$12:T$286,$X101)),0)</f>
        <v>0.12154754605232086</v>
      </c>
      <c r="V101" s="222" t="b">
        <f>IFERROR(INDEX(Overheads!$T$19:$T$26,MATCH($I101,Overheads!$E$19:$E$26,0)),FALSE)</f>
        <v>1</v>
      </c>
      <c r="W101" s="165"/>
      <c r="X101" s="174">
        <f>IFERROR(
IF(MATCH($C101,Forecast_Capex_Input!$CI$12:$CI$286,1)+1&gt;MAX(Forecast_Capex_Input!$C$12:$C$286),NA,
MATCH($C101,Forecast_Capex_Input!$CI$12:$CI$286,1)+1),1)</f>
        <v>39</v>
      </c>
      <c r="Y101" s="174" cm="1">
        <f t="array" aca="1" ref="Y101" ca="1">IFERROR(
IF(X100&lt;&gt;X101,1,
IF(COUNTIF(OFFSET(Y100,0,0,-INDEX(Forecast_Capex_Input!$CG$12:$CG$286,$X101)),Y100)=INDEX(Forecast_Capex_Input!$CG$12:$CG$286,$X101),Y100+1,Y100)),NA)</f>
        <v>1</v>
      </c>
      <c r="Z101" s="174" cm="1">
        <f t="array" ref="Z101">IFERROR($C101-IF($X101=1,1,INDEX(Forecast_Capex_Input!$CI$12:$CI$286,$X101-1))+1,NA)</f>
        <v>1</v>
      </c>
      <c r="AA101" s="174" cm="1">
        <f t="array" aca="1" ref="AA101" ca="1">IFERROR(IF(Y101=1,
INDEX(Forecast_Capex_Input!$AI$10:$BB$10,SMALL(IF(INDEX(Forecast_Capex_Input!$AI$12:$BB$286,$X101,0)&gt;0,COLUMN(Forecast_Capex_Input!$AI$10:$BB$10)-COLUMN(Forecast_Capex_Input!$AI$12)+1),ROWS(OFFSET(AA100,0,0,-$Z101)))),
OFFSET(AA100,-INDEX(Forecast_Capex_Input!$CG$12:$CG$286,$X101)+1,0)),NA)</f>
        <v>1</v>
      </c>
      <c r="AB101" s="174">
        <f t="shared" ca="1" si="53"/>
        <v>1</v>
      </c>
      <c r="AC101" s="222" t="b">
        <f t="shared" si="85"/>
        <v>0</v>
      </c>
      <c r="AD101" s="220" t="b">
        <v>0</v>
      </c>
      <c r="AE101" s="222" t="b">
        <f t="shared" si="54"/>
        <v>1</v>
      </c>
      <c r="AF101" s="165"/>
      <c r="AG101" s="215">
        <v>0</v>
      </c>
      <c r="AH101" s="215">
        <v>0</v>
      </c>
      <c r="AI101" s="215">
        <v>7.036659138202379E-3</v>
      </c>
      <c r="AJ101" s="215">
        <v>0.37086285767107047</v>
      </c>
      <c r="AK101" s="215">
        <v>1.8308786078164566E-2</v>
      </c>
      <c r="AL101" s="155">
        <v>0.39620830288743741</v>
      </c>
      <c r="AM101" s="165"/>
      <c r="AN101" s="215" cm="1">
        <f t="array" aca="1" ref="AN101" ca="1">IFERROR(INDEX(General!O$33:O$34,$AB101)
*AG101,0)</f>
        <v>0</v>
      </c>
      <c r="AO101" s="215" cm="1">
        <f t="array" aca="1" ref="AO101" ca="1">IFERROR(INDEX(General!P$33:P$34,$AB101)
*AH101,0)</f>
        <v>0</v>
      </c>
      <c r="AP101" s="215" cm="1">
        <f t="array" aca="1" ref="AP101" ca="1">IFERROR(INDEX(General!Q$33:Q$34,$AB101)
*AI101,0)</f>
        <v>7.142719276040526E-3</v>
      </c>
      <c r="AQ101" s="215" cm="1">
        <f t="array" aca="1" ref="AQ101" ca="1">IFERROR(INDEX(General!R$33:R$34,$AB101)
*AJ101,0)</f>
        <v>0.37955257762847039</v>
      </c>
      <c r="AR101" s="215" cm="1">
        <f t="array" aca="1" ref="AR101" ca="1">IFERROR(INDEX(General!S$33:S$34,$AB101)
*AK101,0)</f>
        <v>1.8853038239270075E-2</v>
      </c>
      <c r="AS101" s="155">
        <f t="shared" ca="1" si="86"/>
        <v>0.40554833514378102</v>
      </c>
      <c r="AT101" s="165"/>
      <c r="AU101" s="215">
        <f ca="1">IF($AE101=FALSE,AN101*Overheads!$R$24*$V101,
IFERROR(Overheads!$O$49*$V101*AN101,0)
+IFERROR(Overheads!Q$59*$V101*(AN101/Overheads!Q$68),0))</f>
        <v>0</v>
      </c>
      <c r="AV101" s="215">
        <f ca="1">IF($AE101=FALSE,AO101*Overheads!$R$24*$V101,
IFERROR(Overheads!$O$49*$V101*AO101,0)
+IFERROR(Overheads!R$59*$V101*(AO101/Overheads!R$68),0))</f>
        <v>0</v>
      </c>
      <c r="AW101" s="215">
        <f ca="1">IF($AE101=FALSE,AP101*Overheads!$R$24*$V101,
IFERROR(Overheads!$O$49*$V101*AP101,0)
+IFERROR(Overheads!S$59*$V101*(AP101/Overheads!S$68),0))</f>
        <v>9.288474326645419E-4</v>
      </c>
      <c r="AX101" s="215">
        <f ca="1">IF($AE101=FALSE,AQ101*Overheads!$R$24*$V101,
IFERROR(Overheads!$O$49*$V101*AQ101,0)
+IFERROR(Overheads!T$59*$V101*(AQ101/Overheads!T$68),0))</f>
        <v>5.4386483138966858E-2</v>
      </c>
      <c r="AY101" s="215">
        <f ca="1">IF($AE101=FALSE,AR101*Overheads!$R$24*$V101,
IFERROR(Overheads!$O$49*$V101*AR101,0)
+IFERROR(Overheads!U$59*$V101*(AR101/Overheads!U$68),0))</f>
        <v>2.3062262270496089E-3</v>
      </c>
      <c r="AZ101" s="155">
        <f t="shared" ca="1" si="87"/>
        <v>5.7621556798681008E-2</v>
      </c>
      <c r="BA101" s="165"/>
      <c r="BB101" s="215">
        <f ca="1">IF($AE101=FALSE,AN101*Overheads!$S$25,
IFERROR(Overheads!$O$50*AN101,0)
+IFERROR(Overheads!Q$60*(AN101/Overheads!Q$66),0))</f>
        <v>0</v>
      </c>
      <c r="BC101" s="215">
        <f ca="1">IF($AE101=FALSE,AO101*Overheads!$S$25,
IFERROR(Overheads!$O$50*AO101,0)
+IFERROR(Overheads!R$60*(AO101/Overheads!R$66),0))</f>
        <v>0</v>
      </c>
      <c r="BD101" s="215">
        <f ca="1">IF($AE101=FALSE,AP101*Overheads!$S$25,
IFERROR(Overheads!$O$50*AP101,0)
+IFERROR(Overheads!S$60*(AP101/Overheads!S$66),0))</f>
        <v>1.3109485913702376E-4</v>
      </c>
      <c r="BE101" s="215">
        <f ca="1">IF($AE101=FALSE,AQ101*Overheads!$S$25,
IFERROR(Overheads!$O$50*AQ101,0)
+IFERROR(Overheads!T$60*(AQ101/Overheads!T$66),0))</f>
        <v>7.6938351901084927E-3</v>
      </c>
      <c r="BF101" s="215">
        <f ca="1">IF($AE101=FALSE,AR101*Overheads!$S$25,
IFERROR(Overheads!$O$50*AR101,0)
+IFERROR(Overheads!U$60*(AR101/Overheads!U$66),0))</f>
        <v>3.375532152360571E-4</v>
      </c>
      <c r="BG101" s="155">
        <f t="shared" ca="1" si="88"/>
        <v>8.1624832644815737E-3</v>
      </c>
      <c r="BH101" s="165"/>
      <c r="BI101" s="215">
        <f t="shared" ca="1" si="89"/>
        <v>0</v>
      </c>
      <c r="BJ101" s="215">
        <f t="shared" ca="1" si="55"/>
        <v>0</v>
      </c>
      <c r="BK101" s="215">
        <f t="shared" ca="1" si="56"/>
        <v>8.202661567842091E-3</v>
      </c>
      <c r="BL101" s="215">
        <f t="shared" ca="1" si="57"/>
        <v>0.44163289595754573</v>
      </c>
      <c r="BM101" s="215">
        <f t="shared" ca="1" si="58"/>
        <v>2.149681768155574E-2</v>
      </c>
      <c r="BN101" s="155">
        <f t="shared" ca="1" si="90"/>
        <v>0.4713323752069436</v>
      </c>
      <c r="BO101" s="165"/>
      <c r="BP101" s="187" cm="1">
        <f t="array" ref="BP101">IFERROR(IF($X101=$X100,BP100,INDEX(Forecast_Capex_Input!AC$12:AC$286,$X101)),0)</f>
        <v>0</v>
      </c>
      <c r="BQ101" s="187" cm="1">
        <f t="array" ref="BQ101">IFERROR(IF($X101=$X100,BQ100,INDEX(Forecast_Capex_Input!AD$12:AD$286,$X101)),0)</f>
        <v>0</v>
      </c>
      <c r="BR101" s="187" cm="1">
        <f t="array" ref="BR101">IFERROR(IF($X101=$X100,BR100,INDEX(Forecast_Capex_Input!AE$12:AE$286,$X101)),0)</f>
        <v>0</v>
      </c>
      <c r="BS101" s="187" cm="1">
        <f t="array" ref="BS101">IFERROR(IF($X101=$X100,BS100,INDEX(Forecast_Capex_Input!AF$12:AF$286,$X101)),0)</f>
        <v>0</v>
      </c>
      <c r="BT101" s="187" cm="1">
        <f t="array" ref="BT101">IFERROR(IF($X101=$X100,BT100,INDEX(Forecast_Capex_Input!AG$12:AG$286,$X101)),0)</f>
        <v>1</v>
      </c>
      <c r="BU101" s="165"/>
      <c r="BV101" s="215">
        <f t="shared" si="59"/>
        <v>0</v>
      </c>
      <c r="BW101" s="215">
        <f t="shared" si="60"/>
        <v>0</v>
      </c>
      <c r="BX101" s="215">
        <f t="shared" si="61"/>
        <v>0</v>
      </c>
      <c r="BY101" s="215">
        <f t="shared" si="62"/>
        <v>0</v>
      </c>
      <c r="BZ101" s="215">
        <f t="shared" si="63"/>
        <v>0.39620830288743741</v>
      </c>
      <c r="CA101" s="155">
        <f t="shared" si="91"/>
        <v>0.39620830288743741</v>
      </c>
      <c r="CB101" s="165"/>
      <c r="CC101" s="215">
        <f t="shared" ca="1" si="64"/>
        <v>0</v>
      </c>
      <c r="CD101" s="215">
        <f t="shared" ca="1" si="65"/>
        <v>0</v>
      </c>
      <c r="CE101" s="215">
        <f t="shared" ca="1" si="66"/>
        <v>0</v>
      </c>
      <c r="CF101" s="215">
        <f t="shared" ca="1" si="67"/>
        <v>0</v>
      </c>
      <c r="CG101" s="215">
        <f t="shared" ca="1" si="68"/>
        <v>0.40554833514378102</v>
      </c>
      <c r="CH101" s="155">
        <f t="shared" ca="1" si="92"/>
        <v>0.40554833514378102</v>
      </c>
      <c r="CI101" s="165"/>
      <c r="CJ101" s="215">
        <f t="shared" ca="1" si="69"/>
        <v>0</v>
      </c>
      <c r="CK101" s="215">
        <f t="shared" ca="1" si="70"/>
        <v>0</v>
      </c>
      <c r="CL101" s="215">
        <f t="shared" ca="1" si="71"/>
        <v>0</v>
      </c>
      <c r="CM101" s="215">
        <f t="shared" ca="1" si="72"/>
        <v>0</v>
      </c>
      <c r="CN101" s="215">
        <f t="shared" ca="1" si="73"/>
        <v>5.7621556798681008E-2</v>
      </c>
      <c r="CO101" s="155">
        <f t="shared" ca="1" si="93"/>
        <v>5.7621556798681008E-2</v>
      </c>
      <c r="CP101" s="165"/>
      <c r="CQ101" s="223">
        <f t="shared" ca="1" si="74"/>
        <v>0</v>
      </c>
      <c r="CR101" s="223">
        <f t="shared" ca="1" si="75"/>
        <v>0</v>
      </c>
      <c r="CS101" s="223">
        <f t="shared" ca="1" si="76"/>
        <v>0</v>
      </c>
      <c r="CT101" s="223">
        <f t="shared" ca="1" si="77"/>
        <v>0</v>
      </c>
      <c r="CU101" s="223">
        <f t="shared" ca="1" si="78"/>
        <v>8.1624832644815737E-3</v>
      </c>
      <c r="CV101" s="155">
        <f t="shared" ca="1" si="94"/>
        <v>8.1624832644815737E-3</v>
      </c>
      <c r="CW101" s="165"/>
      <c r="CX101" s="215">
        <f t="shared" ca="1" si="95"/>
        <v>0</v>
      </c>
      <c r="CY101" s="215">
        <f t="shared" ca="1" si="79"/>
        <v>0</v>
      </c>
      <c r="CZ101" s="215">
        <f t="shared" ca="1" si="80"/>
        <v>0</v>
      </c>
      <c r="DA101" s="215">
        <f t="shared" ca="1" si="81"/>
        <v>0</v>
      </c>
      <c r="DB101" s="215">
        <f t="shared" ca="1" si="82"/>
        <v>0.4713323752069436</v>
      </c>
      <c r="DC101" s="155">
        <f t="shared" ca="1" si="96"/>
        <v>0.4713323752069436</v>
      </c>
      <c r="DD101" s="165"/>
      <c r="DE101" s="188" t="b" cm="1">
        <f t="array" aca="1" ref="DE101" ca="1">OR($G101=Forecast_Capex_Input!$BF$8:$BF$10)</f>
        <v>1</v>
      </c>
      <c r="DF101" s="188" cm="1">
        <f t="array" aca="1" ref="DF101" ca="1">IFERROR(INDEX(Forecast_Capex_Input!BG$12:BG$286,$X101)
*(INDEX(Forecast_Capex_Input!$H$12:$H$286,$X101)=Repex),0)
*$DE101</f>
        <v>0</v>
      </c>
      <c r="DG101" s="188" cm="1">
        <f t="array" aca="1" ref="DG101" ca="1">IFERROR(INDEX(Forecast_Capex_Input!BH$12:BH$286,$X101)
*(INDEX(Forecast_Capex_Input!$H$12:$H$286,$X101)=Repex),0)
*$DE101</f>
        <v>0.34946663952439605</v>
      </c>
      <c r="DH101" s="188" cm="1">
        <f t="array" aca="1" ref="DH101" ca="1">IFERROR(INDEX(Forecast_Capex_Input!BI$12:BI$286,$X101)
*(INDEX(Forecast_Capex_Input!$H$12:$H$286,$X101)=Repex),0)
*$DE101</f>
        <v>0.43358885700827793</v>
      </c>
      <c r="DI101" s="188" cm="1">
        <f t="array" aca="1" ref="DI101" ca="1">IFERROR(INDEX(Forecast_Capex_Input!BJ$12:BJ$286,$X101)
*(INDEX(Forecast_Capex_Input!$H$12:$H$286,$X101)=Repex),0)
*$DE101</f>
        <v>0.21694450346732608</v>
      </c>
      <c r="DJ101" s="188" cm="1">
        <f t="array" aca="1" ref="DJ101" ca="1">IFERROR(INDEX(Forecast_Capex_Input!BK$12:BK$286,$X101)
*(INDEX(Forecast_Capex_Input!$H$12:$H$286,$X101)=Repex),0)
*$DE101</f>
        <v>0</v>
      </c>
      <c r="DK101" s="188" cm="1">
        <f t="array" aca="1" ref="DK101" ca="1">IFERROR(INDEX(Forecast_Capex_Input!BL$12:BL$286,$X101)
*(INDEX(Forecast_Capex_Input!$H$12:$H$286,$X101)=Repex),0)
*$DE101</f>
        <v>0</v>
      </c>
      <c r="DL101" s="165"/>
      <c r="DM101" s="188" t="b" cm="1">
        <f t="array" aca="1" ref="DM101" ca="1">OR($G101=Forecast_Capex_Input!$BN$8:$BN$9)</f>
        <v>0</v>
      </c>
      <c r="DN101" s="188" cm="1">
        <f t="array" aca="1" ref="DN101" ca="1">IFERROR(INDEX(Forecast_Capex_Input!BO$12:BO$286,$X101)
*(INDEX(Forecast_Capex_Input!$H$12:$H$286,$X101)=Repex),0)
*$DM101</f>
        <v>0</v>
      </c>
      <c r="DO101" s="188" cm="1">
        <f t="array" aca="1" ref="DO101" ca="1">IFERROR(INDEX(Forecast_Capex_Input!BP$12:BP$286,$X101)
*(INDEX(Forecast_Capex_Input!$H$12:$H$286,$X101)=Repex),0)
*$DM101</f>
        <v>0</v>
      </c>
      <c r="DP101" s="188" cm="1">
        <f t="array" aca="1" ref="DP101" ca="1">IFERROR(INDEX(Forecast_Capex_Input!BQ$12:BQ$286,$X101)
*(INDEX(Forecast_Capex_Input!$H$12:$H$286,$X101)=Repex),0)
*$DM101</f>
        <v>0</v>
      </c>
      <c r="DQ101" s="188" cm="1">
        <f t="array" aca="1" ref="DQ101" ca="1">IFERROR(INDEX(Forecast_Capex_Input!BR$12:BR$286,$X101)
*(INDEX(Forecast_Capex_Input!$H$12:$H$286,$X101)=Repex),0)
*$DM101</f>
        <v>0</v>
      </c>
      <c r="DR101" s="188" cm="1">
        <f t="array" aca="1" ref="DR101" ca="1">IFERROR(INDEX(Forecast_Capex_Input!BS$12:BS$286,$X101)
*(INDEX(Forecast_Capex_Input!$H$12:$H$286,$X101)=Repex),0)
*$DM101</f>
        <v>0</v>
      </c>
      <c r="DS101" s="165"/>
      <c r="DT101" s="188" t="b" cm="1">
        <f t="array" aca="1" ref="DT101" ca="1">OR($G101=Forecast_Capex_Input!$BU$8:$BU$10)</f>
        <v>0</v>
      </c>
      <c r="DU101" s="188" cm="1">
        <f t="array" aca="1" ref="DU101" ca="1">IFERROR(INDEX(Forecast_Capex_Input!BV$12:BV$286,$X101)
*(INDEX(Forecast_Capex_Input!$H$12:$H$286,$X101)=Repex),0)
*$DT101</f>
        <v>0</v>
      </c>
      <c r="DV101" s="188" cm="1">
        <f t="array" aca="1" ref="DV101" ca="1">IFERROR(INDEX(Forecast_Capex_Input!BW$12:BW$286,$X101)
*(INDEX(Forecast_Capex_Input!$H$12:$H$286,$X101)=Repex),0)
*$DT101</f>
        <v>0</v>
      </c>
      <c r="DW101" s="188" cm="1">
        <f t="array" aca="1" ref="DW101" ca="1">IFERROR(INDEX(Forecast_Capex_Input!BX$12:BX$286,$X101)
*(INDEX(Forecast_Capex_Input!$H$12:$H$286,$X101)=Repex),0)
*$DT101</f>
        <v>0</v>
      </c>
      <c r="DX101" s="188" cm="1">
        <f t="array" aca="1" ref="DX101" ca="1">IFERROR(INDEX(Forecast_Capex_Input!BY$12:BY$286,$X101)
*(INDEX(Forecast_Capex_Input!$H$12:$H$286,$X101)=Repex),0)
*$DT101</f>
        <v>0</v>
      </c>
      <c r="DY101" s="188" cm="1">
        <f t="array" aca="1" ref="DY101" ca="1">IFERROR(INDEX(Forecast_Capex_Input!BZ$12:BZ$286,$X101)
*(INDEX(Forecast_Capex_Input!$H$12:$H$286,$X101)=Repex),0)
*$DT101</f>
        <v>0</v>
      </c>
      <c r="DZ101" s="188" cm="1">
        <f t="array" aca="1" ref="DZ101" ca="1">IFERROR(INDEX(Forecast_Capex_Input!CA$12:CA$286,$X101)
*(INDEX(Forecast_Capex_Input!$H$12:$H$286,$X101)=Repex),0)
*$DT101</f>
        <v>0</v>
      </c>
      <c r="EA101" s="188" cm="1">
        <f t="array" aca="1" ref="EA101" ca="1">IFERROR(INDEX(Forecast_Capex_Input!CB$12:CB$286,$X101)
*(INDEX(Forecast_Capex_Input!$H$12:$H$286,$X101)=Repex),0)
*$DT101</f>
        <v>0</v>
      </c>
      <c r="EB101" s="188" cm="1">
        <f t="array" aca="1" ref="EB101" ca="1">IFERROR(INDEX(Forecast_Capex_Input!CC$12:CC$286,$X101)
*(INDEX(Forecast_Capex_Input!$H$12:$H$286,$X101)=Repex),0)
*$DT101</f>
        <v>0</v>
      </c>
      <c r="EC101" s="165"/>
      <c r="ED101" s="226" t="str">
        <f t="shared" si="83"/>
        <v>N/A</v>
      </c>
      <c r="EE101" s="174" t="s">
        <v>15</v>
      </c>
    </row>
    <row r="102" spans="3:135" x14ac:dyDescent="0.2">
      <c r="C102" s="174">
        <f t="shared" si="84"/>
        <v>92</v>
      </c>
      <c r="D102" s="167" t="str" cm="1">
        <f t="array" ref="D102">IFERROR(INDEX(Forecast_Capex_Input!$D$12:$D$286,$X102),NA)</f>
        <v>Line 94/96 Refurbishment</v>
      </c>
      <c r="E102" s="172" t="b" cm="1">
        <f t="array" ref="E102">IF($X102=NA,NA,INDEX(Forecast_Capex_Input!$E$12:$E$286,$X102))</f>
        <v>1</v>
      </c>
      <c r="F102" s="167" t="str" cm="1">
        <f t="array" aca="1" ref="F102" ca="1">IFERROR(INDEX(General!$E$25:$E$26,$Y102),NA)</f>
        <v>Non-Labour</v>
      </c>
      <c r="G102" s="167" t="str" cm="1">
        <f t="array" aca="1" ref="G102" ca="1">IFERROR(INDEX(Forecast_Capex_Input!$AI$11:$BB$11,$AA102),NA)</f>
        <v>Transmission Lines</v>
      </c>
      <c r="H102" s="189" cm="1">
        <f t="array" aca="1" ref="H102" ca="1">IFERROR(INDEX(Forecast_Capex_Input!$AI$12:$BB$286,$X102,$AA102),NA)</f>
        <v>0.99999999999999978</v>
      </c>
      <c r="I102" s="199" t="str" cm="1">
        <f t="array" ref="I102">IFERROR(INDEX(Forecast_Capex_Input!$F$12:$F$286,$X102),NA)</f>
        <v>Replacement Expenditure</v>
      </c>
      <c r="J102" s="199" t="str" cm="1">
        <f t="array" ref="J102">IFERROR(INDEX(Forecast_Capex_Input!G$12:G$286,$X102),NA)</f>
        <v>Transmission Lines</v>
      </c>
      <c r="K102" s="199" t="str" cm="1">
        <f t="array" ref="K102">IFERROR(INDEX(Forecast_Capex_Input!H$12:H$286,$X102),NA)</f>
        <v>Repex</v>
      </c>
      <c r="L102" s="199" t="str" cm="1">
        <f t="array" ref="L102">IFERROR(INDEX(Forecast_Capex_Input!I$12:I$286,$X102),NA)</f>
        <v>N/A</v>
      </c>
      <c r="M102" s="199" t="str" cm="1">
        <f t="array" ref="M102">IFERROR(INDEX(Forecast_Capex_Input!J$12:J$286,$X102),NA)</f>
        <v>N/A</v>
      </c>
      <c r="N102" s="199" t="str" cm="1">
        <f t="array" ref="N102">IFERROR(INDEX(Forecast_Capex_Input!K$12:K$286,$X102),NA)</f>
        <v>TL - Transmission towers</v>
      </c>
      <c r="O102" s="199" t="str" cm="1">
        <f t="array" ref="O102">IFERROR(INDEX(Forecast_Capex_Input!L$12:L$286,$X102),NA)</f>
        <v>TL - Safe and Reliable Network</v>
      </c>
      <c r="P102" s="199" t="str" cm="1">
        <f t="array" ref="P102">IFERROR(INDEX(Forecast_Capex_Input!M$12:M$286,$X102),NA)</f>
        <v>N/A</v>
      </c>
      <c r="Q102" s="172" t="str" cm="1">
        <f t="array" ref="Q102">IFERROR(INDEX(Forecast_Capex_Input!N$12:N$286,$X102),NA)</f>
        <v>No</v>
      </c>
      <c r="R102" s="265" cm="1">
        <f t="array" ref="R102">IFERROR(INDEX(Forecast_Capex_Input!O$12:O$286,$X102),0)</f>
        <v>0</v>
      </c>
      <c r="S102" s="172" t="str" cm="1">
        <f t="array" ref="S102">IFERROR(INDEX(Forecast_Capex_Input!P$12:P$286,$X102),0)</f>
        <v>Safety security &amp; reliability</v>
      </c>
      <c r="T102" s="199" t="str" cm="1">
        <f t="array" aca="1" ref="T102" ca="1">IFERROR(INDEX(General!$K$84:$K$103,$AA102),NA)</f>
        <v>Transmission Lines (2018 onwards)</v>
      </c>
      <c r="U102" s="188" cm="1">
        <f t="array" aca="1" ref="U102" ca="1">IFERROR(
IF($F102=General!$E$25,INDEX(Forecast_Capex_Input!S$12:S$286,$X102),
INDEX(Forecast_Capex_Input!T$12:T$286,$X102)),0)</f>
        <v>0.87845245394767912</v>
      </c>
      <c r="V102" s="222" t="b">
        <f>IFERROR(INDEX(Overheads!$T$19:$T$26,MATCH($I102,Overheads!$E$19:$E$26,0)),FALSE)</f>
        <v>1</v>
      </c>
      <c r="W102" s="165"/>
      <c r="X102" s="174">
        <f>IFERROR(
IF(MATCH($C102,Forecast_Capex_Input!$CI$12:$CI$286,1)+1&gt;MAX(Forecast_Capex_Input!$C$12:$C$286),NA,
MATCH($C102,Forecast_Capex_Input!$CI$12:$CI$286,1)+1),1)</f>
        <v>39</v>
      </c>
      <c r="Y102" s="174" cm="1">
        <f t="array" aca="1" ref="Y102" ca="1">IFERROR(
IF(X101&lt;&gt;X102,1,
IF(COUNTIF(OFFSET(Y101,0,0,-INDEX(Forecast_Capex_Input!$CG$12:$CG$286,$X102)),Y101)=INDEX(Forecast_Capex_Input!$CG$12:$CG$286,$X102),Y101+1,Y101)),NA)</f>
        <v>2</v>
      </c>
      <c r="Z102" s="174" cm="1">
        <f t="array" ref="Z102">IFERROR($C102-IF($X102=1,1,INDEX(Forecast_Capex_Input!$CI$12:$CI$286,$X102-1))+1,NA)</f>
        <v>2</v>
      </c>
      <c r="AA102" s="174" cm="1">
        <f t="array" aca="1" ref="AA102" ca="1">IFERROR(IF(Y102=1,
INDEX(Forecast_Capex_Input!$AI$10:$BB$10,SMALL(IF(INDEX(Forecast_Capex_Input!$AI$12:$BB$286,$X102,0)&gt;0,COLUMN(Forecast_Capex_Input!$AI$10:$BB$10)-COLUMN(Forecast_Capex_Input!$AI$12)+1),ROWS(OFFSET(AA101,0,0,-$Z102)))),
OFFSET(AA101,-INDEX(Forecast_Capex_Input!$CG$12:$CG$286,$X102)+1,0)),NA)</f>
        <v>1</v>
      </c>
      <c r="AB102" s="174">
        <f t="shared" ca="1" si="53"/>
        <v>2</v>
      </c>
      <c r="AC102" s="222" t="b">
        <f t="shared" si="85"/>
        <v>0</v>
      </c>
      <c r="AD102" s="220" t="b">
        <v>0</v>
      </c>
      <c r="AE102" s="222" t="b">
        <f t="shared" si="54"/>
        <v>1</v>
      </c>
      <c r="AF102" s="165"/>
      <c r="AG102" s="215">
        <v>0</v>
      </c>
      <c r="AH102" s="215">
        <v>0</v>
      </c>
      <c r="AI102" s="215">
        <v>5.0855576178283624E-2</v>
      </c>
      <c r="AJ102" s="215">
        <v>2.6803123385063197</v>
      </c>
      <c r="AK102" s="215">
        <v>0.13232186565283327</v>
      </c>
      <c r="AL102" s="155">
        <v>2.8634897803374364</v>
      </c>
      <c r="AM102" s="165"/>
      <c r="AN102" s="215" cm="1">
        <f t="array" aca="1" ref="AN102" ca="1">IFERROR(INDEX(General!O$33:O$34,$AB102)
*AG102,0)</f>
        <v>0</v>
      </c>
      <c r="AO102" s="215" cm="1">
        <f t="array" aca="1" ref="AO102" ca="1">IFERROR(INDEX(General!P$33:P$34,$AB102)
*AH102,0)</f>
        <v>0</v>
      </c>
      <c r="AP102" s="215" cm="1">
        <f t="array" aca="1" ref="AP102" ca="1">IFERROR(INDEX(General!Q$33:Q$34,$AB102)
*AI102,0)</f>
        <v>5.0855576178283624E-2</v>
      </c>
      <c r="AQ102" s="215" cm="1">
        <f t="array" aca="1" ref="AQ102" ca="1">IFERROR(INDEX(General!R$33:R$34,$AB102)
*AJ102,0)</f>
        <v>2.6803123385063197</v>
      </c>
      <c r="AR102" s="215" cm="1">
        <f t="array" aca="1" ref="AR102" ca="1">IFERROR(INDEX(General!S$33:S$34,$AB102)
*AK102,0)</f>
        <v>0.13232186565283327</v>
      </c>
      <c r="AS102" s="155">
        <f t="shared" ca="1" si="86"/>
        <v>2.8634897803374364</v>
      </c>
      <c r="AT102" s="165"/>
      <c r="AU102" s="215">
        <f ca="1">IF($AE102=FALSE,AN102*Overheads!$R$24*$V102,
IFERROR(Overheads!$O$49*$V102*AN102,0)
+IFERROR(Overheads!Q$59*$V102*(AN102/Overheads!Q$68),0))</f>
        <v>0</v>
      </c>
      <c r="AV102" s="215">
        <f ca="1">IF($AE102=FALSE,AO102*Overheads!$R$24*$V102,
IFERROR(Overheads!$O$49*$V102*AO102,0)
+IFERROR(Overheads!R$59*$V102*(AO102/Overheads!R$68),0))</f>
        <v>0</v>
      </c>
      <c r="AW102" s="215">
        <f ca="1">IF($AE102=FALSE,AP102*Overheads!$R$24*$V102,
IFERROR(Overheads!$O$49*$V102*AP102,0)
+IFERROR(Overheads!S$59*$V102*(AP102/Overheads!S$68),0))</f>
        <v>6.6133176377694688E-3</v>
      </c>
      <c r="AX102" s="215">
        <f ca="1">IF($AE102=FALSE,AQ102*Overheads!$R$24*$V102,
IFERROR(Overheads!$O$49*$V102*AQ102,0)
+IFERROR(Overheads!T$59*$V102*(AQ102/Overheads!T$68),0))</f>
        <v>0.38406473937328967</v>
      </c>
      <c r="AY102" s="215">
        <f ca="1">IF($AE102=FALSE,AR102*Overheads!$R$24*$V102,
IFERROR(Overheads!$O$49*$V102*AR102,0)
+IFERROR(Overheads!U$59*$V102*(AR102/Overheads!U$68),0))</f>
        <v>1.6186471013730563E-2</v>
      </c>
      <c r="AZ102" s="155">
        <f t="shared" ca="1" si="87"/>
        <v>0.40686452802478967</v>
      </c>
      <c r="BA102" s="165"/>
      <c r="BB102" s="215">
        <f ca="1">IF($AE102=FALSE,AN102*Overheads!$S$25,
IFERROR(Overheads!$O$50*AN102,0)
+IFERROR(Overheads!Q$60*(AN102/Overheads!Q$66),0))</f>
        <v>0</v>
      </c>
      <c r="BC102" s="215">
        <f ca="1">IF($AE102=FALSE,AO102*Overheads!$S$25,
IFERROR(Overheads!$O$50*AO102,0)
+IFERROR(Overheads!R$60*(AO102/Overheads!R$66),0))</f>
        <v>0</v>
      </c>
      <c r="BD102" s="215">
        <f ca="1">IF($AE102=FALSE,AP102*Overheads!$S$25,
IFERROR(Overheads!$O$50*AP102,0)
+IFERROR(Overheads!S$60*(AP102/Overheads!S$66),0))</f>
        <v>9.333846589474232E-4</v>
      </c>
      <c r="BE102" s="215">
        <f ca="1">IF($AE102=FALSE,AQ102*Overheads!$S$25,
IFERROR(Overheads!$O$50*AQ102,0)
+IFERROR(Overheads!T$60*(AQ102/Overheads!T$66),0))</f>
        <v>5.4332080997399751E-2</v>
      </c>
      <c r="BF102" s="215">
        <f ca="1">IF($AE102=FALSE,AR102*Overheads!$S$25,
IFERROR(Overheads!$O$50*AR102,0)
+IFERROR(Overheads!U$60*(AR102/Overheads!U$66),0))</f>
        <v>2.3691497694048468E-3</v>
      </c>
      <c r="BG102" s="155">
        <f t="shared" ca="1" si="88"/>
        <v>5.7634615425752017E-2</v>
      </c>
      <c r="BH102" s="165"/>
      <c r="BI102" s="215">
        <f t="shared" ca="1" si="89"/>
        <v>0</v>
      </c>
      <c r="BJ102" s="215">
        <f t="shared" ca="1" si="55"/>
        <v>0</v>
      </c>
      <c r="BK102" s="215">
        <f t="shared" ca="1" si="56"/>
        <v>5.8402278475000513E-2</v>
      </c>
      <c r="BL102" s="215">
        <f t="shared" ca="1" si="57"/>
        <v>3.1187091588770093</v>
      </c>
      <c r="BM102" s="215">
        <f t="shared" ca="1" si="58"/>
        <v>0.15087748643596868</v>
      </c>
      <c r="BN102" s="155">
        <f t="shared" ca="1" si="90"/>
        <v>3.3279889237879785</v>
      </c>
      <c r="BO102" s="165"/>
      <c r="BP102" s="187" cm="1">
        <f t="array" ref="BP102">IFERROR(IF($X102=$X101,BP101,INDEX(Forecast_Capex_Input!AC$12:AC$286,$X102)),0)</f>
        <v>0</v>
      </c>
      <c r="BQ102" s="187" cm="1">
        <f t="array" ref="BQ102">IFERROR(IF($X102=$X101,BQ101,INDEX(Forecast_Capex_Input!AD$12:AD$286,$X102)),0)</f>
        <v>0</v>
      </c>
      <c r="BR102" s="187" cm="1">
        <f t="array" ref="BR102">IFERROR(IF($X102=$X101,BR101,INDEX(Forecast_Capex_Input!AE$12:AE$286,$X102)),0)</f>
        <v>0</v>
      </c>
      <c r="BS102" s="187" cm="1">
        <f t="array" ref="BS102">IFERROR(IF($X102=$X101,BS101,INDEX(Forecast_Capex_Input!AF$12:AF$286,$X102)),0)</f>
        <v>0</v>
      </c>
      <c r="BT102" s="187" cm="1">
        <f t="array" ref="BT102">IFERROR(IF($X102=$X101,BT101,INDEX(Forecast_Capex_Input!AG$12:AG$286,$X102)),0)</f>
        <v>1</v>
      </c>
      <c r="BU102" s="165"/>
      <c r="BV102" s="215">
        <f t="shared" si="59"/>
        <v>0</v>
      </c>
      <c r="BW102" s="215">
        <f t="shared" si="60"/>
        <v>0</v>
      </c>
      <c r="BX102" s="215">
        <f t="shared" si="61"/>
        <v>0</v>
      </c>
      <c r="BY102" s="215">
        <f t="shared" si="62"/>
        <v>0</v>
      </c>
      <c r="BZ102" s="215">
        <f t="shared" si="63"/>
        <v>2.8634897803374364</v>
      </c>
      <c r="CA102" s="155">
        <f t="shared" si="91"/>
        <v>2.8634897803374364</v>
      </c>
      <c r="CB102" s="165"/>
      <c r="CC102" s="215">
        <f t="shared" ca="1" si="64"/>
        <v>0</v>
      </c>
      <c r="CD102" s="215">
        <f t="shared" ca="1" si="65"/>
        <v>0</v>
      </c>
      <c r="CE102" s="215">
        <f t="shared" ca="1" si="66"/>
        <v>0</v>
      </c>
      <c r="CF102" s="215">
        <f t="shared" ca="1" si="67"/>
        <v>0</v>
      </c>
      <c r="CG102" s="215">
        <f t="shared" ca="1" si="68"/>
        <v>2.8634897803374364</v>
      </c>
      <c r="CH102" s="155">
        <f t="shared" ca="1" si="92"/>
        <v>2.8634897803374364</v>
      </c>
      <c r="CI102" s="165"/>
      <c r="CJ102" s="215">
        <f t="shared" ca="1" si="69"/>
        <v>0</v>
      </c>
      <c r="CK102" s="215">
        <f t="shared" ca="1" si="70"/>
        <v>0</v>
      </c>
      <c r="CL102" s="215">
        <f t="shared" ca="1" si="71"/>
        <v>0</v>
      </c>
      <c r="CM102" s="215">
        <f t="shared" ca="1" si="72"/>
        <v>0</v>
      </c>
      <c r="CN102" s="215">
        <f t="shared" ca="1" si="73"/>
        <v>0.40686452802478967</v>
      </c>
      <c r="CO102" s="155">
        <f t="shared" ca="1" si="93"/>
        <v>0.40686452802478967</v>
      </c>
      <c r="CP102" s="165"/>
      <c r="CQ102" s="223">
        <f t="shared" ca="1" si="74"/>
        <v>0</v>
      </c>
      <c r="CR102" s="223">
        <f t="shared" ca="1" si="75"/>
        <v>0</v>
      </c>
      <c r="CS102" s="223">
        <f t="shared" ca="1" si="76"/>
        <v>0</v>
      </c>
      <c r="CT102" s="223">
        <f t="shared" ca="1" si="77"/>
        <v>0</v>
      </c>
      <c r="CU102" s="223">
        <f t="shared" ca="1" si="78"/>
        <v>5.7634615425752017E-2</v>
      </c>
      <c r="CV102" s="155">
        <f t="shared" ca="1" si="94"/>
        <v>5.7634615425752017E-2</v>
      </c>
      <c r="CW102" s="165"/>
      <c r="CX102" s="215">
        <f t="shared" ca="1" si="95"/>
        <v>0</v>
      </c>
      <c r="CY102" s="215">
        <f t="shared" ca="1" si="79"/>
        <v>0</v>
      </c>
      <c r="CZ102" s="215">
        <f t="shared" ca="1" si="80"/>
        <v>0</v>
      </c>
      <c r="DA102" s="215">
        <f t="shared" ca="1" si="81"/>
        <v>0</v>
      </c>
      <c r="DB102" s="215">
        <f t="shared" ca="1" si="82"/>
        <v>3.3279889237879781</v>
      </c>
      <c r="DC102" s="155">
        <f t="shared" ca="1" si="96"/>
        <v>3.3279889237879781</v>
      </c>
      <c r="DD102" s="165"/>
      <c r="DE102" s="188" t="b" cm="1">
        <f t="array" aca="1" ref="DE102" ca="1">OR($G102=Forecast_Capex_Input!$BF$8:$BF$10)</f>
        <v>1</v>
      </c>
      <c r="DF102" s="188" cm="1">
        <f t="array" aca="1" ref="DF102" ca="1">IFERROR(INDEX(Forecast_Capex_Input!BG$12:BG$286,$X102)
*(INDEX(Forecast_Capex_Input!$H$12:$H$286,$X102)=Repex),0)
*$DE102</f>
        <v>0</v>
      </c>
      <c r="DG102" s="188" cm="1">
        <f t="array" aca="1" ref="DG102" ca="1">IFERROR(INDEX(Forecast_Capex_Input!BH$12:BH$286,$X102)
*(INDEX(Forecast_Capex_Input!$H$12:$H$286,$X102)=Repex),0)
*$DE102</f>
        <v>0.34946663952439605</v>
      </c>
      <c r="DH102" s="188" cm="1">
        <f t="array" aca="1" ref="DH102" ca="1">IFERROR(INDEX(Forecast_Capex_Input!BI$12:BI$286,$X102)
*(INDEX(Forecast_Capex_Input!$H$12:$H$286,$X102)=Repex),0)
*$DE102</f>
        <v>0.43358885700827793</v>
      </c>
      <c r="DI102" s="188" cm="1">
        <f t="array" aca="1" ref="DI102" ca="1">IFERROR(INDEX(Forecast_Capex_Input!BJ$12:BJ$286,$X102)
*(INDEX(Forecast_Capex_Input!$H$12:$H$286,$X102)=Repex),0)
*$DE102</f>
        <v>0.21694450346732608</v>
      </c>
      <c r="DJ102" s="188" cm="1">
        <f t="array" aca="1" ref="DJ102" ca="1">IFERROR(INDEX(Forecast_Capex_Input!BK$12:BK$286,$X102)
*(INDEX(Forecast_Capex_Input!$H$12:$H$286,$X102)=Repex),0)
*$DE102</f>
        <v>0</v>
      </c>
      <c r="DK102" s="188" cm="1">
        <f t="array" aca="1" ref="DK102" ca="1">IFERROR(INDEX(Forecast_Capex_Input!BL$12:BL$286,$X102)
*(INDEX(Forecast_Capex_Input!$H$12:$H$286,$X102)=Repex),0)
*$DE102</f>
        <v>0</v>
      </c>
      <c r="DL102" s="165"/>
      <c r="DM102" s="188" t="b" cm="1">
        <f t="array" aca="1" ref="DM102" ca="1">OR($G102=Forecast_Capex_Input!$BN$8:$BN$9)</f>
        <v>0</v>
      </c>
      <c r="DN102" s="188" cm="1">
        <f t="array" aca="1" ref="DN102" ca="1">IFERROR(INDEX(Forecast_Capex_Input!BO$12:BO$286,$X102)
*(INDEX(Forecast_Capex_Input!$H$12:$H$286,$X102)=Repex),0)
*$DM102</f>
        <v>0</v>
      </c>
      <c r="DO102" s="188" cm="1">
        <f t="array" aca="1" ref="DO102" ca="1">IFERROR(INDEX(Forecast_Capex_Input!BP$12:BP$286,$X102)
*(INDEX(Forecast_Capex_Input!$H$12:$H$286,$X102)=Repex),0)
*$DM102</f>
        <v>0</v>
      </c>
      <c r="DP102" s="188" cm="1">
        <f t="array" aca="1" ref="DP102" ca="1">IFERROR(INDEX(Forecast_Capex_Input!BQ$12:BQ$286,$X102)
*(INDEX(Forecast_Capex_Input!$H$12:$H$286,$X102)=Repex),0)
*$DM102</f>
        <v>0</v>
      </c>
      <c r="DQ102" s="188" cm="1">
        <f t="array" aca="1" ref="DQ102" ca="1">IFERROR(INDEX(Forecast_Capex_Input!BR$12:BR$286,$X102)
*(INDEX(Forecast_Capex_Input!$H$12:$H$286,$X102)=Repex),0)
*$DM102</f>
        <v>0</v>
      </c>
      <c r="DR102" s="188" cm="1">
        <f t="array" aca="1" ref="DR102" ca="1">IFERROR(INDEX(Forecast_Capex_Input!BS$12:BS$286,$X102)
*(INDEX(Forecast_Capex_Input!$H$12:$H$286,$X102)=Repex),0)
*$DM102</f>
        <v>0</v>
      </c>
      <c r="DS102" s="165"/>
      <c r="DT102" s="188" t="b" cm="1">
        <f t="array" aca="1" ref="DT102" ca="1">OR($G102=Forecast_Capex_Input!$BU$8:$BU$10)</f>
        <v>0</v>
      </c>
      <c r="DU102" s="188" cm="1">
        <f t="array" aca="1" ref="DU102" ca="1">IFERROR(INDEX(Forecast_Capex_Input!BV$12:BV$286,$X102)
*(INDEX(Forecast_Capex_Input!$H$12:$H$286,$X102)=Repex),0)
*$DT102</f>
        <v>0</v>
      </c>
      <c r="DV102" s="188" cm="1">
        <f t="array" aca="1" ref="DV102" ca="1">IFERROR(INDEX(Forecast_Capex_Input!BW$12:BW$286,$X102)
*(INDEX(Forecast_Capex_Input!$H$12:$H$286,$X102)=Repex),0)
*$DT102</f>
        <v>0</v>
      </c>
      <c r="DW102" s="188" cm="1">
        <f t="array" aca="1" ref="DW102" ca="1">IFERROR(INDEX(Forecast_Capex_Input!BX$12:BX$286,$X102)
*(INDEX(Forecast_Capex_Input!$H$12:$H$286,$X102)=Repex),0)
*$DT102</f>
        <v>0</v>
      </c>
      <c r="DX102" s="188" cm="1">
        <f t="array" aca="1" ref="DX102" ca="1">IFERROR(INDEX(Forecast_Capex_Input!BY$12:BY$286,$X102)
*(INDEX(Forecast_Capex_Input!$H$12:$H$286,$X102)=Repex),0)
*$DT102</f>
        <v>0</v>
      </c>
      <c r="DY102" s="188" cm="1">
        <f t="array" aca="1" ref="DY102" ca="1">IFERROR(INDEX(Forecast_Capex_Input!BZ$12:BZ$286,$X102)
*(INDEX(Forecast_Capex_Input!$H$12:$H$286,$X102)=Repex),0)
*$DT102</f>
        <v>0</v>
      </c>
      <c r="DZ102" s="188" cm="1">
        <f t="array" aca="1" ref="DZ102" ca="1">IFERROR(INDEX(Forecast_Capex_Input!CA$12:CA$286,$X102)
*(INDEX(Forecast_Capex_Input!$H$12:$H$286,$X102)=Repex),0)
*$DT102</f>
        <v>0</v>
      </c>
      <c r="EA102" s="188" cm="1">
        <f t="array" aca="1" ref="EA102" ca="1">IFERROR(INDEX(Forecast_Capex_Input!CB$12:CB$286,$X102)
*(INDEX(Forecast_Capex_Input!$H$12:$H$286,$X102)=Repex),0)
*$DT102</f>
        <v>0</v>
      </c>
      <c r="EB102" s="188" cm="1">
        <f t="array" aca="1" ref="EB102" ca="1">IFERROR(INDEX(Forecast_Capex_Input!CC$12:CC$286,$X102)
*(INDEX(Forecast_Capex_Input!$H$12:$H$286,$X102)=Repex),0)
*$DT102</f>
        <v>0</v>
      </c>
      <c r="EC102" s="165"/>
      <c r="ED102" s="226" t="str">
        <f t="shared" si="83"/>
        <v>N/A</v>
      </c>
      <c r="EE102" s="174" t="s">
        <v>15</v>
      </c>
    </row>
    <row r="103" spans="3:135" x14ac:dyDescent="0.2">
      <c r="C103" s="174">
        <f t="shared" si="84"/>
        <v>93</v>
      </c>
      <c r="D103" s="167" t="str" cm="1">
        <f t="array" ref="D103">IFERROR(INDEX(Forecast_Capex_Input!$D$12:$D$286,$X103),NA)</f>
        <v>Line 947 Refurbishment</v>
      </c>
      <c r="E103" s="172" t="b" cm="1">
        <f t="array" ref="E103">IF($X103=NA,NA,INDEX(Forecast_Capex_Input!$E$12:$E$286,$X103))</f>
        <v>1</v>
      </c>
      <c r="F103" s="167" t="str" cm="1">
        <f t="array" aca="1" ref="F103" ca="1">IFERROR(INDEX(General!$E$25:$E$26,$Y103),NA)</f>
        <v>Labour</v>
      </c>
      <c r="G103" s="167" t="str" cm="1">
        <f t="array" aca="1" ref="G103" ca="1">IFERROR(INDEX(Forecast_Capex_Input!$AI$11:$BB$11,$AA103),NA)</f>
        <v>Transmission Lines</v>
      </c>
      <c r="H103" s="189" cm="1">
        <f t="array" aca="1" ref="H103" ca="1">IFERROR(INDEX(Forecast_Capex_Input!$AI$12:$BB$286,$X103,$AA103),NA)</f>
        <v>0.99999999999999989</v>
      </c>
      <c r="I103" s="199" t="str" cm="1">
        <f t="array" ref="I103">IFERROR(INDEX(Forecast_Capex_Input!$F$12:$F$286,$X103),NA)</f>
        <v>Replacement Expenditure</v>
      </c>
      <c r="J103" s="199" t="str" cm="1">
        <f t="array" ref="J103">IFERROR(INDEX(Forecast_Capex_Input!G$12:G$286,$X103),NA)</f>
        <v>Transmission Lines</v>
      </c>
      <c r="K103" s="199" t="str" cm="1">
        <f t="array" ref="K103">IFERROR(INDEX(Forecast_Capex_Input!H$12:H$286,$X103),NA)</f>
        <v>Repex</v>
      </c>
      <c r="L103" s="199" t="str" cm="1">
        <f t="array" ref="L103">IFERROR(INDEX(Forecast_Capex_Input!I$12:I$286,$X103),NA)</f>
        <v>N/A</v>
      </c>
      <c r="M103" s="199" t="str" cm="1">
        <f t="array" ref="M103">IFERROR(INDEX(Forecast_Capex_Input!J$12:J$286,$X103),NA)</f>
        <v>N/A</v>
      </c>
      <c r="N103" s="199" t="str" cm="1">
        <f t="array" ref="N103">IFERROR(INDEX(Forecast_Capex_Input!K$12:K$286,$X103),NA)</f>
        <v>TL - Transmission poles</v>
      </c>
      <c r="O103" s="199" t="str" cm="1">
        <f t="array" ref="O103">IFERROR(INDEX(Forecast_Capex_Input!L$12:L$286,$X103),NA)</f>
        <v>TL - Safe and Reliable Network</v>
      </c>
      <c r="P103" s="199" t="str" cm="1">
        <f t="array" ref="P103">IFERROR(INDEX(Forecast_Capex_Input!M$12:M$286,$X103),NA)</f>
        <v>N/A</v>
      </c>
      <c r="Q103" s="172" t="str" cm="1">
        <f t="array" ref="Q103">IFERROR(INDEX(Forecast_Capex_Input!N$12:N$286,$X103),NA)</f>
        <v>No</v>
      </c>
      <c r="R103" s="265" cm="1">
        <f t="array" ref="R103">IFERROR(INDEX(Forecast_Capex_Input!O$12:O$286,$X103),0)</f>
        <v>0</v>
      </c>
      <c r="S103" s="172" t="str" cm="1">
        <f t="array" ref="S103">IFERROR(INDEX(Forecast_Capex_Input!P$12:P$286,$X103),0)</f>
        <v>Safety security &amp; reliability</v>
      </c>
      <c r="T103" s="199" t="str" cm="1">
        <f t="array" aca="1" ref="T103" ca="1">IFERROR(INDEX(General!$K$84:$K$103,$AA103),NA)</f>
        <v>Transmission Lines (2018 onwards)</v>
      </c>
      <c r="U103" s="188" cm="1">
        <f t="array" aca="1" ref="U103" ca="1">IFERROR(
IF($F103=General!$E$25,INDEX(Forecast_Capex_Input!S$12:S$286,$X103),
INDEX(Forecast_Capex_Input!T$12:T$286,$X103)),0)</f>
        <v>0.13898704880411664</v>
      </c>
      <c r="V103" s="222" t="b">
        <f>IFERROR(INDEX(Overheads!$T$19:$T$26,MATCH($I103,Overheads!$E$19:$E$26,0)),FALSE)</f>
        <v>1</v>
      </c>
      <c r="W103" s="165"/>
      <c r="X103" s="174">
        <f>IFERROR(
IF(MATCH($C103,Forecast_Capex_Input!$CI$12:$CI$286,1)+1&gt;MAX(Forecast_Capex_Input!$C$12:$C$286),NA,
MATCH($C103,Forecast_Capex_Input!$CI$12:$CI$286,1)+1),1)</f>
        <v>40</v>
      </c>
      <c r="Y103" s="174" cm="1">
        <f t="array" aca="1" ref="Y103" ca="1">IFERROR(
IF(X102&lt;&gt;X103,1,
IF(COUNTIF(OFFSET(Y102,0,0,-INDEX(Forecast_Capex_Input!$CG$12:$CG$286,$X103)),Y102)=INDEX(Forecast_Capex_Input!$CG$12:$CG$286,$X103),Y102+1,Y102)),NA)</f>
        <v>1</v>
      </c>
      <c r="Z103" s="174" cm="1">
        <f t="array" ref="Z103">IFERROR($C103-IF($X103=1,1,INDEX(Forecast_Capex_Input!$CI$12:$CI$286,$X103-1))+1,NA)</f>
        <v>1</v>
      </c>
      <c r="AA103" s="174" cm="1">
        <f t="array" aca="1" ref="AA103" ca="1">IFERROR(IF(Y103=1,
INDEX(Forecast_Capex_Input!$AI$10:$BB$10,SMALL(IF(INDEX(Forecast_Capex_Input!$AI$12:$BB$286,$X103,0)&gt;0,COLUMN(Forecast_Capex_Input!$AI$10:$BB$10)-COLUMN(Forecast_Capex_Input!$AI$12)+1),ROWS(OFFSET(AA102,0,0,-$Z103)))),
OFFSET(AA102,-INDEX(Forecast_Capex_Input!$CG$12:$CG$286,$X103)+1,0)),NA)</f>
        <v>1</v>
      </c>
      <c r="AB103" s="174">
        <f t="shared" ca="1" si="53"/>
        <v>1</v>
      </c>
      <c r="AC103" s="222" t="b">
        <f t="shared" si="85"/>
        <v>0</v>
      </c>
      <c r="AD103" s="220" t="b">
        <v>0</v>
      </c>
      <c r="AE103" s="222" t="b">
        <f t="shared" si="54"/>
        <v>1</v>
      </c>
      <c r="AF103" s="165"/>
      <c r="AG103" s="215">
        <v>0</v>
      </c>
      <c r="AH103" s="215">
        <v>0</v>
      </c>
      <c r="AI103" s="215">
        <v>0</v>
      </c>
      <c r="AJ103" s="215">
        <v>1.7553504209453029E-2</v>
      </c>
      <c r="AK103" s="215">
        <v>0.68840715931854668</v>
      </c>
      <c r="AL103" s="155">
        <v>0.70596066352799969</v>
      </c>
      <c r="AM103" s="165"/>
      <c r="AN103" s="215" cm="1">
        <f t="array" aca="1" ref="AN103" ca="1">IFERROR(INDEX(General!O$33:O$34,$AB103)
*AG103,0)</f>
        <v>0</v>
      </c>
      <c r="AO103" s="215" cm="1">
        <f t="array" aca="1" ref="AO103" ca="1">IFERROR(INDEX(General!P$33:P$34,$AB103)
*AH103,0)</f>
        <v>0</v>
      </c>
      <c r="AP103" s="215" cm="1">
        <f t="array" aca="1" ref="AP103" ca="1">IFERROR(INDEX(General!Q$33:Q$34,$AB103)
*AI103,0)</f>
        <v>0</v>
      </c>
      <c r="AQ103" s="215" cm="1">
        <f t="array" aca="1" ref="AQ103" ca="1">IFERROR(INDEX(General!R$33:R$34,$AB103)
*AJ103,0)</f>
        <v>1.7964801897253503E-2</v>
      </c>
      <c r="AR103" s="215" cm="1">
        <f t="array" aca="1" ref="AR103" ca="1">IFERROR(INDEX(General!S$33:S$34,$AB103)
*AK103,0)</f>
        <v>0.70887094553463337</v>
      </c>
      <c r="AS103" s="155">
        <f t="shared" ca="1" si="86"/>
        <v>0.72683574743188684</v>
      </c>
      <c r="AT103" s="165"/>
      <c r="AU103" s="215">
        <f ca="1">IF($AE103=FALSE,AN103*Overheads!$R$24*$V103,
IFERROR(Overheads!$O$49*$V103*AN103,0)
+IFERROR(Overheads!Q$59*$V103*(AN103/Overheads!Q$68),0))</f>
        <v>0</v>
      </c>
      <c r="AV103" s="215">
        <f ca="1">IF($AE103=FALSE,AO103*Overheads!$R$24*$V103,
IFERROR(Overheads!$O$49*$V103*AO103,0)
+IFERROR(Overheads!R$59*$V103*(AO103/Overheads!R$68),0))</f>
        <v>0</v>
      </c>
      <c r="AW103" s="215">
        <f ca="1">IF($AE103=FALSE,AP103*Overheads!$R$24*$V103,
IFERROR(Overheads!$O$49*$V103*AP103,0)
+IFERROR(Overheads!S$59*$V103*(AP103/Overheads!S$68),0))</f>
        <v>0</v>
      </c>
      <c r="AX103" s="215">
        <f ca="1">IF($AE103=FALSE,AQ103*Overheads!$R$24*$V103,
IFERROR(Overheads!$O$49*$V103*AQ103,0)
+IFERROR(Overheads!T$59*$V103*(AQ103/Overheads!T$68),0))</f>
        <v>2.5741951262316211E-3</v>
      </c>
      <c r="AY103" s="215">
        <f ca="1">IF($AE103=FALSE,AR103*Overheads!$R$24*$V103,
IFERROR(Overheads!$O$49*$V103*AR103,0)
+IFERROR(Overheads!U$59*$V103*(AR103/Overheads!U$68),0))</f>
        <v>8.6713703406179524E-2</v>
      </c>
      <c r="AZ103" s="155">
        <f t="shared" ca="1" si="87"/>
        <v>8.9287898532411147E-2</v>
      </c>
      <c r="BA103" s="165"/>
      <c r="BB103" s="215">
        <f ca="1">IF($AE103=FALSE,AN103*Overheads!$S$25,
IFERROR(Overheads!$O$50*AN103,0)
+IFERROR(Overheads!Q$60*(AN103/Overheads!Q$66),0))</f>
        <v>0</v>
      </c>
      <c r="BC103" s="215">
        <f ca="1">IF($AE103=FALSE,AO103*Overheads!$S$25,
IFERROR(Overheads!$O$50*AO103,0)
+IFERROR(Overheads!R$60*(AO103/Overheads!R$66),0))</f>
        <v>0</v>
      </c>
      <c r="BD103" s="215">
        <f ca="1">IF($AE103=FALSE,AP103*Overheads!$S$25,
IFERROR(Overheads!$O$50*AP103,0)
+IFERROR(Overheads!S$60*(AP103/Overheads!S$66),0))</f>
        <v>0</v>
      </c>
      <c r="BE103" s="215">
        <f ca="1">IF($AE103=FALSE,AQ103*Overheads!$S$25,
IFERROR(Overheads!$O$50*AQ103,0)
+IFERROR(Overheads!T$60*(AQ103/Overheads!T$66),0))</f>
        <v>3.6416094414121826E-4</v>
      </c>
      <c r="BF103" s="215">
        <f ca="1">IF($AE103=FALSE,AR103*Overheads!$S$25,
IFERROR(Overheads!$O$50*AR103,0)
+IFERROR(Overheads!U$60*(AR103/Overheads!U$66),0))</f>
        <v>1.2691941946748185E-2</v>
      </c>
      <c r="BG103" s="155">
        <f t="shared" ca="1" si="88"/>
        <v>1.3056102890889404E-2</v>
      </c>
      <c r="BH103" s="165"/>
      <c r="BI103" s="215">
        <f t="shared" ca="1" si="89"/>
        <v>0</v>
      </c>
      <c r="BJ103" s="215">
        <f t="shared" ca="1" si="55"/>
        <v>0</v>
      </c>
      <c r="BK103" s="215">
        <f t="shared" ca="1" si="56"/>
        <v>0</v>
      </c>
      <c r="BL103" s="215">
        <f t="shared" ca="1" si="57"/>
        <v>2.0903157967626342E-2</v>
      </c>
      <c r="BM103" s="215">
        <f t="shared" ca="1" si="58"/>
        <v>0.8082765908875611</v>
      </c>
      <c r="BN103" s="155">
        <f t="shared" ca="1" si="90"/>
        <v>0.82917974885518742</v>
      </c>
      <c r="BO103" s="165"/>
      <c r="BP103" s="187" cm="1">
        <f t="array" ref="BP103">IFERROR(IF($X103=$X102,BP102,INDEX(Forecast_Capex_Input!AC$12:AC$286,$X103)),0)</f>
        <v>0</v>
      </c>
      <c r="BQ103" s="187" cm="1">
        <f t="array" ref="BQ103">IFERROR(IF($X103=$X102,BQ102,INDEX(Forecast_Capex_Input!AD$12:AD$286,$X103)),0)</f>
        <v>0</v>
      </c>
      <c r="BR103" s="187" cm="1">
        <f t="array" ref="BR103">IFERROR(IF($X103=$X102,BR102,INDEX(Forecast_Capex_Input!AE$12:AE$286,$X103)),0)</f>
        <v>0</v>
      </c>
      <c r="BS103" s="187" cm="1">
        <f t="array" ref="BS103">IFERROR(IF($X103=$X102,BS102,INDEX(Forecast_Capex_Input!AF$12:AF$286,$X103)),0)</f>
        <v>0</v>
      </c>
      <c r="BT103" s="187" cm="1">
        <f t="array" ref="BT103">IFERROR(IF($X103=$X102,BT102,INDEX(Forecast_Capex_Input!AG$12:AG$286,$X103)),0)</f>
        <v>1</v>
      </c>
      <c r="BU103" s="165"/>
      <c r="BV103" s="215">
        <f t="shared" si="59"/>
        <v>0</v>
      </c>
      <c r="BW103" s="215">
        <f t="shared" si="60"/>
        <v>0</v>
      </c>
      <c r="BX103" s="215">
        <f t="shared" si="61"/>
        <v>0</v>
      </c>
      <c r="BY103" s="215">
        <f t="shared" si="62"/>
        <v>0</v>
      </c>
      <c r="BZ103" s="215">
        <f t="shared" si="63"/>
        <v>0.70596066352799969</v>
      </c>
      <c r="CA103" s="155">
        <f t="shared" si="91"/>
        <v>0.70596066352799969</v>
      </c>
      <c r="CB103" s="165"/>
      <c r="CC103" s="215">
        <f t="shared" ca="1" si="64"/>
        <v>0</v>
      </c>
      <c r="CD103" s="215">
        <f t="shared" ca="1" si="65"/>
        <v>0</v>
      </c>
      <c r="CE103" s="215">
        <f t="shared" ca="1" si="66"/>
        <v>0</v>
      </c>
      <c r="CF103" s="215">
        <f t="shared" ca="1" si="67"/>
        <v>0</v>
      </c>
      <c r="CG103" s="215">
        <f t="shared" ca="1" si="68"/>
        <v>0.72683574743188684</v>
      </c>
      <c r="CH103" s="155">
        <f t="shared" ca="1" si="92"/>
        <v>0.72683574743188684</v>
      </c>
      <c r="CI103" s="165"/>
      <c r="CJ103" s="215">
        <f t="shared" ca="1" si="69"/>
        <v>0</v>
      </c>
      <c r="CK103" s="215">
        <f t="shared" ca="1" si="70"/>
        <v>0</v>
      </c>
      <c r="CL103" s="215">
        <f t="shared" ca="1" si="71"/>
        <v>0</v>
      </c>
      <c r="CM103" s="215">
        <f t="shared" ca="1" si="72"/>
        <v>0</v>
      </c>
      <c r="CN103" s="215">
        <f t="shared" ca="1" si="73"/>
        <v>8.9287898532411147E-2</v>
      </c>
      <c r="CO103" s="155">
        <f t="shared" ca="1" si="93"/>
        <v>8.9287898532411147E-2</v>
      </c>
      <c r="CP103" s="165"/>
      <c r="CQ103" s="223">
        <f t="shared" ca="1" si="74"/>
        <v>0</v>
      </c>
      <c r="CR103" s="223">
        <f t="shared" ca="1" si="75"/>
        <v>0</v>
      </c>
      <c r="CS103" s="223">
        <f t="shared" ca="1" si="76"/>
        <v>0</v>
      </c>
      <c r="CT103" s="223">
        <f t="shared" ca="1" si="77"/>
        <v>0</v>
      </c>
      <c r="CU103" s="223">
        <f t="shared" ca="1" si="78"/>
        <v>1.3056102890889404E-2</v>
      </c>
      <c r="CV103" s="155">
        <f t="shared" ca="1" si="94"/>
        <v>1.3056102890889404E-2</v>
      </c>
      <c r="CW103" s="165"/>
      <c r="CX103" s="215">
        <f t="shared" ca="1" si="95"/>
        <v>0</v>
      </c>
      <c r="CY103" s="215">
        <f t="shared" ca="1" si="79"/>
        <v>0</v>
      </c>
      <c r="CZ103" s="215">
        <f t="shared" ca="1" si="80"/>
        <v>0</v>
      </c>
      <c r="DA103" s="215">
        <f t="shared" ca="1" si="81"/>
        <v>0</v>
      </c>
      <c r="DB103" s="215">
        <f t="shared" ca="1" si="82"/>
        <v>0.82917974885518742</v>
      </c>
      <c r="DC103" s="155">
        <f t="shared" ca="1" si="96"/>
        <v>0.82917974885518742</v>
      </c>
      <c r="DD103" s="165"/>
      <c r="DE103" s="188" t="b" cm="1">
        <f t="array" aca="1" ref="DE103" ca="1">OR($G103=Forecast_Capex_Input!$BF$8:$BF$10)</f>
        <v>1</v>
      </c>
      <c r="DF103" s="188" cm="1">
        <f t="array" aca="1" ref="DF103" ca="1">IFERROR(INDEX(Forecast_Capex_Input!BG$12:BG$286,$X103)
*(INDEX(Forecast_Capex_Input!$H$12:$H$286,$X103)=Repex),0)
*$DE103</f>
        <v>0.95808912165631377</v>
      </c>
      <c r="DG103" s="188" cm="1">
        <f t="array" aca="1" ref="DG103" ca="1">IFERROR(INDEX(Forecast_Capex_Input!BH$12:BH$286,$X103)
*(INDEX(Forecast_Capex_Input!$H$12:$H$286,$X103)=Repex),0)
*$DE103</f>
        <v>0</v>
      </c>
      <c r="DH103" s="188" cm="1">
        <f t="array" aca="1" ref="DH103" ca="1">IFERROR(INDEX(Forecast_Capex_Input!BI$12:BI$286,$X103)
*(INDEX(Forecast_Capex_Input!$H$12:$H$286,$X103)=Repex),0)
*$DE103</f>
        <v>8.5442307060736179E-3</v>
      </c>
      <c r="DI103" s="188" cm="1">
        <f t="array" aca="1" ref="DI103" ca="1">IFERROR(INDEX(Forecast_Capex_Input!BJ$12:BJ$286,$X103)
*(INDEX(Forecast_Capex_Input!$H$12:$H$286,$X103)=Repex),0)
*$DE103</f>
        <v>3.3366647637612629E-2</v>
      </c>
      <c r="DJ103" s="188" cm="1">
        <f t="array" aca="1" ref="DJ103" ca="1">IFERROR(INDEX(Forecast_Capex_Input!BK$12:BK$286,$X103)
*(INDEX(Forecast_Capex_Input!$H$12:$H$286,$X103)=Repex),0)
*$DE103</f>
        <v>0</v>
      </c>
      <c r="DK103" s="188" cm="1">
        <f t="array" aca="1" ref="DK103" ca="1">IFERROR(INDEX(Forecast_Capex_Input!BL$12:BL$286,$X103)
*(INDEX(Forecast_Capex_Input!$H$12:$H$286,$X103)=Repex),0)
*$DE103</f>
        <v>0</v>
      </c>
      <c r="DL103" s="165"/>
      <c r="DM103" s="188" t="b" cm="1">
        <f t="array" aca="1" ref="DM103" ca="1">OR($G103=Forecast_Capex_Input!$BN$8:$BN$9)</f>
        <v>0</v>
      </c>
      <c r="DN103" s="188" cm="1">
        <f t="array" aca="1" ref="DN103" ca="1">IFERROR(INDEX(Forecast_Capex_Input!BO$12:BO$286,$X103)
*(INDEX(Forecast_Capex_Input!$H$12:$H$286,$X103)=Repex),0)
*$DM103</f>
        <v>0</v>
      </c>
      <c r="DO103" s="188" cm="1">
        <f t="array" aca="1" ref="DO103" ca="1">IFERROR(INDEX(Forecast_Capex_Input!BP$12:BP$286,$X103)
*(INDEX(Forecast_Capex_Input!$H$12:$H$286,$X103)=Repex),0)
*$DM103</f>
        <v>0</v>
      </c>
      <c r="DP103" s="188" cm="1">
        <f t="array" aca="1" ref="DP103" ca="1">IFERROR(INDEX(Forecast_Capex_Input!BQ$12:BQ$286,$X103)
*(INDEX(Forecast_Capex_Input!$H$12:$H$286,$X103)=Repex),0)
*$DM103</f>
        <v>0</v>
      </c>
      <c r="DQ103" s="188" cm="1">
        <f t="array" aca="1" ref="DQ103" ca="1">IFERROR(INDEX(Forecast_Capex_Input!BR$12:BR$286,$X103)
*(INDEX(Forecast_Capex_Input!$H$12:$H$286,$X103)=Repex),0)
*$DM103</f>
        <v>0</v>
      </c>
      <c r="DR103" s="188" cm="1">
        <f t="array" aca="1" ref="DR103" ca="1">IFERROR(INDEX(Forecast_Capex_Input!BS$12:BS$286,$X103)
*(INDEX(Forecast_Capex_Input!$H$12:$H$286,$X103)=Repex),0)
*$DM103</f>
        <v>0</v>
      </c>
      <c r="DS103" s="165"/>
      <c r="DT103" s="188" t="b" cm="1">
        <f t="array" aca="1" ref="DT103" ca="1">OR($G103=Forecast_Capex_Input!$BU$8:$BU$10)</f>
        <v>0</v>
      </c>
      <c r="DU103" s="188" cm="1">
        <f t="array" aca="1" ref="DU103" ca="1">IFERROR(INDEX(Forecast_Capex_Input!BV$12:BV$286,$X103)
*(INDEX(Forecast_Capex_Input!$H$12:$H$286,$X103)=Repex),0)
*$DT103</f>
        <v>0</v>
      </c>
      <c r="DV103" s="188" cm="1">
        <f t="array" aca="1" ref="DV103" ca="1">IFERROR(INDEX(Forecast_Capex_Input!BW$12:BW$286,$X103)
*(INDEX(Forecast_Capex_Input!$H$12:$H$286,$X103)=Repex),0)
*$DT103</f>
        <v>0</v>
      </c>
      <c r="DW103" s="188" cm="1">
        <f t="array" aca="1" ref="DW103" ca="1">IFERROR(INDEX(Forecast_Capex_Input!BX$12:BX$286,$X103)
*(INDEX(Forecast_Capex_Input!$H$12:$H$286,$X103)=Repex),0)
*$DT103</f>
        <v>0</v>
      </c>
      <c r="DX103" s="188" cm="1">
        <f t="array" aca="1" ref="DX103" ca="1">IFERROR(INDEX(Forecast_Capex_Input!BY$12:BY$286,$X103)
*(INDEX(Forecast_Capex_Input!$H$12:$H$286,$X103)=Repex),0)
*$DT103</f>
        <v>0</v>
      </c>
      <c r="DY103" s="188" cm="1">
        <f t="array" aca="1" ref="DY103" ca="1">IFERROR(INDEX(Forecast_Capex_Input!BZ$12:BZ$286,$X103)
*(INDEX(Forecast_Capex_Input!$H$12:$H$286,$X103)=Repex),0)
*$DT103</f>
        <v>0</v>
      </c>
      <c r="DZ103" s="188" cm="1">
        <f t="array" aca="1" ref="DZ103" ca="1">IFERROR(INDEX(Forecast_Capex_Input!CA$12:CA$286,$X103)
*(INDEX(Forecast_Capex_Input!$H$12:$H$286,$X103)=Repex),0)
*$DT103</f>
        <v>0</v>
      </c>
      <c r="EA103" s="188" cm="1">
        <f t="array" aca="1" ref="EA103" ca="1">IFERROR(INDEX(Forecast_Capex_Input!CB$12:CB$286,$X103)
*(INDEX(Forecast_Capex_Input!$H$12:$H$286,$X103)=Repex),0)
*$DT103</f>
        <v>0</v>
      </c>
      <c r="EB103" s="188" cm="1">
        <f t="array" aca="1" ref="EB103" ca="1">IFERROR(INDEX(Forecast_Capex_Input!CC$12:CC$286,$X103)
*(INDEX(Forecast_Capex_Input!$H$12:$H$286,$X103)=Repex),0)
*$DT103</f>
        <v>0</v>
      </c>
      <c r="EC103" s="165"/>
      <c r="ED103" s="226" t="str">
        <f t="shared" si="83"/>
        <v>N/A</v>
      </c>
      <c r="EE103" s="174" t="s">
        <v>15</v>
      </c>
    </row>
    <row r="104" spans="3:135" x14ac:dyDescent="0.2">
      <c r="C104" s="174">
        <f t="shared" si="84"/>
        <v>94</v>
      </c>
      <c r="D104" s="167" t="str" cm="1">
        <f t="array" ref="D104">IFERROR(INDEX(Forecast_Capex_Input!$D$12:$D$286,$X104),NA)</f>
        <v>Line 947 Refurbishment</v>
      </c>
      <c r="E104" s="172" t="b" cm="1">
        <f t="array" ref="E104">IF($X104=NA,NA,INDEX(Forecast_Capex_Input!$E$12:$E$286,$X104))</f>
        <v>1</v>
      </c>
      <c r="F104" s="167" t="str" cm="1">
        <f t="array" aca="1" ref="F104" ca="1">IFERROR(INDEX(General!$E$25:$E$26,$Y104),NA)</f>
        <v>Non-Labour</v>
      </c>
      <c r="G104" s="167" t="str" cm="1">
        <f t="array" aca="1" ref="G104" ca="1">IFERROR(INDEX(Forecast_Capex_Input!$AI$11:$BB$11,$AA104),NA)</f>
        <v>Transmission Lines</v>
      </c>
      <c r="H104" s="189" cm="1">
        <f t="array" aca="1" ref="H104" ca="1">IFERROR(INDEX(Forecast_Capex_Input!$AI$12:$BB$286,$X104,$AA104),NA)</f>
        <v>0.99999999999999989</v>
      </c>
      <c r="I104" s="199" t="str" cm="1">
        <f t="array" ref="I104">IFERROR(INDEX(Forecast_Capex_Input!$F$12:$F$286,$X104),NA)</f>
        <v>Replacement Expenditure</v>
      </c>
      <c r="J104" s="199" t="str" cm="1">
        <f t="array" ref="J104">IFERROR(INDEX(Forecast_Capex_Input!G$12:G$286,$X104),NA)</f>
        <v>Transmission Lines</v>
      </c>
      <c r="K104" s="199" t="str" cm="1">
        <f t="array" ref="K104">IFERROR(INDEX(Forecast_Capex_Input!H$12:H$286,$X104),NA)</f>
        <v>Repex</v>
      </c>
      <c r="L104" s="199" t="str" cm="1">
        <f t="array" ref="L104">IFERROR(INDEX(Forecast_Capex_Input!I$12:I$286,$X104),NA)</f>
        <v>N/A</v>
      </c>
      <c r="M104" s="199" t="str" cm="1">
        <f t="array" ref="M104">IFERROR(INDEX(Forecast_Capex_Input!J$12:J$286,$X104),NA)</f>
        <v>N/A</v>
      </c>
      <c r="N104" s="199" t="str" cm="1">
        <f t="array" ref="N104">IFERROR(INDEX(Forecast_Capex_Input!K$12:K$286,$X104),NA)</f>
        <v>TL - Transmission poles</v>
      </c>
      <c r="O104" s="199" t="str" cm="1">
        <f t="array" ref="O104">IFERROR(INDEX(Forecast_Capex_Input!L$12:L$286,$X104),NA)</f>
        <v>TL - Safe and Reliable Network</v>
      </c>
      <c r="P104" s="199" t="str" cm="1">
        <f t="array" ref="P104">IFERROR(INDEX(Forecast_Capex_Input!M$12:M$286,$X104),NA)</f>
        <v>N/A</v>
      </c>
      <c r="Q104" s="172" t="str" cm="1">
        <f t="array" ref="Q104">IFERROR(INDEX(Forecast_Capex_Input!N$12:N$286,$X104),NA)</f>
        <v>No</v>
      </c>
      <c r="R104" s="265" cm="1">
        <f t="array" ref="R104">IFERROR(INDEX(Forecast_Capex_Input!O$12:O$286,$X104),0)</f>
        <v>0</v>
      </c>
      <c r="S104" s="172" t="str" cm="1">
        <f t="array" ref="S104">IFERROR(INDEX(Forecast_Capex_Input!P$12:P$286,$X104),0)</f>
        <v>Safety security &amp; reliability</v>
      </c>
      <c r="T104" s="199" t="str" cm="1">
        <f t="array" aca="1" ref="T104" ca="1">IFERROR(INDEX(General!$K$84:$K$103,$AA104),NA)</f>
        <v>Transmission Lines (2018 onwards)</v>
      </c>
      <c r="U104" s="188" cm="1">
        <f t="array" aca="1" ref="U104" ca="1">IFERROR(
IF($F104=General!$E$25,INDEX(Forecast_Capex_Input!S$12:S$286,$X104),
INDEX(Forecast_Capex_Input!T$12:T$286,$X104)),0)</f>
        <v>0.86101295119588339</v>
      </c>
      <c r="V104" s="222" t="b">
        <f>IFERROR(INDEX(Overheads!$T$19:$T$26,MATCH($I104,Overheads!$E$19:$E$26,0)),FALSE)</f>
        <v>1</v>
      </c>
      <c r="W104" s="165"/>
      <c r="X104" s="174">
        <f>IFERROR(
IF(MATCH($C104,Forecast_Capex_Input!$CI$12:$CI$286,1)+1&gt;MAX(Forecast_Capex_Input!$C$12:$C$286),NA,
MATCH($C104,Forecast_Capex_Input!$CI$12:$CI$286,1)+1),1)</f>
        <v>40</v>
      </c>
      <c r="Y104" s="174" cm="1">
        <f t="array" aca="1" ref="Y104" ca="1">IFERROR(
IF(X103&lt;&gt;X104,1,
IF(COUNTIF(OFFSET(Y103,0,0,-INDEX(Forecast_Capex_Input!$CG$12:$CG$286,$X104)),Y103)=INDEX(Forecast_Capex_Input!$CG$12:$CG$286,$X104),Y103+1,Y103)),NA)</f>
        <v>2</v>
      </c>
      <c r="Z104" s="174" cm="1">
        <f t="array" ref="Z104">IFERROR($C104-IF($X104=1,1,INDEX(Forecast_Capex_Input!$CI$12:$CI$286,$X104-1))+1,NA)</f>
        <v>2</v>
      </c>
      <c r="AA104" s="174" cm="1">
        <f t="array" aca="1" ref="AA104" ca="1">IFERROR(IF(Y104=1,
INDEX(Forecast_Capex_Input!$AI$10:$BB$10,SMALL(IF(INDEX(Forecast_Capex_Input!$AI$12:$BB$286,$X104,0)&gt;0,COLUMN(Forecast_Capex_Input!$AI$10:$BB$10)-COLUMN(Forecast_Capex_Input!$AI$12)+1),ROWS(OFFSET(AA103,0,0,-$Z104)))),
OFFSET(AA103,-INDEX(Forecast_Capex_Input!$CG$12:$CG$286,$X104)+1,0)),NA)</f>
        <v>1</v>
      </c>
      <c r="AB104" s="174">
        <f t="shared" ca="1" si="53"/>
        <v>2</v>
      </c>
      <c r="AC104" s="222" t="b">
        <f t="shared" si="85"/>
        <v>0</v>
      </c>
      <c r="AD104" s="220" t="b">
        <v>0</v>
      </c>
      <c r="AE104" s="222" t="b">
        <f t="shared" si="54"/>
        <v>1</v>
      </c>
      <c r="AF104" s="165"/>
      <c r="AG104" s="215">
        <v>0</v>
      </c>
      <c r="AH104" s="215">
        <v>0</v>
      </c>
      <c r="AI104" s="215">
        <v>0</v>
      </c>
      <c r="AJ104" s="215">
        <v>0.10874246624598351</v>
      </c>
      <c r="AK104" s="215">
        <v>4.2646238262430156</v>
      </c>
      <c r="AL104" s="155">
        <v>4.3733662924889991</v>
      </c>
      <c r="AM104" s="165"/>
      <c r="AN104" s="215" cm="1">
        <f t="array" aca="1" ref="AN104" ca="1">IFERROR(INDEX(General!O$33:O$34,$AB104)
*AG104,0)</f>
        <v>0</v>
      </c>
      <c r="AO104" s="215" cm="1">
        <f t="array" aca="1" ref="AO104" ca="1">IFERROR(INDEX(General!P$33:P$34,$AB104)
*AH104,0)</f>
        <v>0</v>
      </c>
      <c r="AP104" s="215" cm="1">
        <f t="array" aca="1" ref="AP104" ca="1">IFERROR(INDEX(General!Q$33:Q$34,$AB104)
*AI104,0)</f>
        <v>0</v>
      </c>
      <c r="AQ104" s="215" cm="1">
        <f t="array" aca="1" ref="AQ104" ca="1">IFERROR(INDEX(General!R$33:R$34,$AB104)
*AJ104,0)</f>
        <v>0.10874246624598351</v>
      </c>
      <c r="AR104" s="215" cm="1">
        <f t="array" aca="1" ref="AR104" ca="1">IFERROR(INDEX(General!S$33:S$34,$AB104)
*AK104,0)</f>
        <v>4.2646238262430156</v>
      </c>
      <c r="AS104" s="155">
        <f t="shared" ca="1" si="86"/>
        <v>4.3733662924889991</v>
      </c>
      <c r="AT104" s="165"/>
      <c r="AU104" s="215">
        <f ca="1">IF($AE104=FALSE,AN104*Overheads!$R$24*$V104,
IFERROR(Overheads!$O$49*$V104*AN104,0)
+IFERROR(Overheads!Q$59*$V104*(AN104/Overheads!Q$68),0))</f>
        <v>0</v>
      </c>
      <c r="AV104" s="215">
        <f ca="1">IF($AE104=FALSE,AO104*Overheads!$R$24*$V104,
IFERROR(Overheads!$O$49*$V104*AO104,0)
+IFERROR(Overheads!R$59*$V104*(AO104/Overheads!R$68),0))</f>
        <v>0</v>
      </c>
      <c r="AW104" s="215">
        <f ca="1">IF($AE104=FALSE,AP104*Overheads!$R$24*$V104,
IFERROR(Overheads!$O$49*$V104*AP104,0)
+IFERROR(Overheads!S$59*$V104*(AP104/Overheads!S$68),0))</f>
        <v>0</v>
      </c>
      <c r="AX104" s="215">
        <f ca="1">IF($AE104=FALSE,AQ104*Overheads!$R$24*$V104,
IFERROR(Overheads!$O$49*$V104*AQ104,0)
+IFERROR(Overheads!T$59*$V104*(AQ104/Overheads!T$68),0))</f>
        <v>1.5581820953317203E-2</v>
      </c>
      <c r="AY104" s="215">
        <f ca="1">IF($AE104=FALSE,AR104*Overheads!$R$24*$V104,
IFERROR(Overheads!$O$49*$V104*AR104,0)
+IFERROR(Overheads!U$59*$V104*(AR104/Overheads!U$68),0))</f>
        <v>0.52167651663146908</v>
      </c>
      <c r="AZ104" s="155">
        <f t="shared" ca="1" si="87"/>
        <v>0.53725833758478625</v>
      </c>
      <c r="BA104" s="165"/>
      <c r="BB104" s="215">
        <f ca="1">IF($AE104=FALSE,AN104*Overheads!$S$25,
IFERROR(Overheads!$O$50*AN104,0)
+IFERROR(Overheads!Q$60*(AN104/Overheads!Q$66),0))</f>
        <v>0</v>
      </c>
      <c r="BC104" s="215">
        <f ca="1">IF($AE104=FALSE,AO104*Overheads!$S$25,
IFERROR(Overheads!$O$50*AO104,0)
+IFERROR(Overheads!R$60*(AO104/Overheads!R$66),0))</f>
        <v>0</v>
      </c>
      <c r="BD104" s="215">
        <f ca="1">IF($AE104=FALSE,AP104*Overheads!$S$25,
IFERROR(Overheads!$O$50*AP104,0)
+IFERROR(Overheads!S$60*(AP104/Overheads!S$66),0))</f>
        <v>0</v>
      </c>
      <c r="BE104" s="215">
        <f ca="1">IF($AE104=FALSE,AQ104*Overheads!$S$25,
IFERROR(Overheads!$O$50*AQ104,0)
+IFERROR(Overheads!T$60*(AQ104/Overheads!T$66),0))</f>
        <v>2.2042970138421627E-3</v>
      </c>
      <c r="BF104" s="215">
        <f ca="1">IF($AE104=FALSE,AR104*Overheads!$S$25,
IFERROR(Overheads!$O$50*AR104,0)
+IFERROR(Overheads!U$60*(AR104/Overheads!U$66),0))</f>
        <v>7.6355729302141379E-2</v>
      </c>
      <c r="BG104" s="155">
        <f t="shared" ca="1" si="88"/>
        <v>7.8560026315983536E-2</v>
      </c>
      <c r="BH104" s="165"/>
      <c r="BI104" s="215">
        <f t="shared" ca="1" si="89"/>
        <v>0</v>
      </c>
      <c r="BJ104" s="215">
        <f t="shared" ca="1" si="55"/>
        <v>0</v>
      </c>
      <c r="BK104" s="215">
        <f t="shared" ca="1" si="56"/>
        <v>0</v>
      </c>
      <c r="BL104" s="215">
        <f t="shared" ca="1" si="57"/>
        <v>0.12652858421314286</v>
      </c>
      <c r="BM104" s="215">
        <f t="shared" ca="1" si="58"/>
        <v>4.8626560721766268</v>
      </c>
      <c r="BN104" s="155">
        <f t="shared" ca="1" si="90"/>
        <v>4.9891846563897699</v>
      </c>
      <c r="BO104" s="165"/>
      <c r="BP104" s="187" cm="1">
        <f t="array" ref="BP104">IFERROR(IF($X104=$X103,BP103,INDEX(Forecast_Capex_Input!AC$12:AC$286,$X104)),0)</f>
        <v>0</v>
      </c>
      <c r="BQ104" s="187" cm="1">
        <f t="array" ref="BQ104">IFERROR(IF($X104=$X103,BQ103,INDEX(Forecast_Capex_Input!AD$12:AD$286,$X104)),0)</f>
        <v>0</v>
      </c>
      <c r="BR104" s="187" cm="1">
        <f t="array" ref="BR104">IFERROR(IF($X104=$X103,BR103,INDEX(Forecast_Capex_Input!AE$12:AE$286,$X104)),0)</f>
        <v>0</v>
      </c>
      <c r="BS104" s="187" cm="1">
        <f t="array" ref="BS104">IFERROR(IF($X104=$X103,BS103,INDEX(Forecast_Capex_Input!AF$12:AF$286,$X104)),0)</f>
        <v>0</v>
      </c>
      <c r="BT104" s="187" cm="1">
        <f t="array" ref="BT104">IFERROR(IF($X104=$X103,BT103,INDEX(Forecast_Capex_Input!AG$12:AG$286,$X104)),0)</f>
        <v>1</v>
      </c>
      <c r="BU104" s="165"/>
      <c r="BV104" s="215">
        <f t="shared" si="59"/>
        <v>0</v>
      </c>
      <c r="BW104" s="215">
        <f t="shared" si="60"/>
        <v>0</v>
      </c>
      <c r="BX104" s="215">
        <f t="shared" si="61"/>
        <v>0</v>
      </c>
      <c r="BY104" s="215">
        <f t="shared" si="62"/>
        <v>0</v>
      </c>
      <c r="BZ104" s="215">
        <f t="shared" si="63"/>
        <v>4.3733662924889991</v>
      </c>
      <c r="CA104" s="155">
        <f t="shared" si="91"/>
        <v>4.3733662924889991</v>
      </c>
      <c r="CB104" s="165"/>
      <c r="CC104" s="215">
        <f t="shared" ca="1" si="64"/>
        <v>0</v>
      </c>
      <c r="CD104" s="215">
        <f t="shared" ca="1" si="65"/>
        <v>0</v>
      </c>
      <c r="CE104" s="215">
        <f t="shared" ca="1" si="66"/>
        <v>0</v>
      </c>
      <c r="CF104" s="215">
        <f t="shared" ca="1" si="67"/>
        <v>0</v>
      </c>
      <c r="CG104" s="215">
        <f t="shared" ca="1" si="68"/>
        <v>4.3733662924889991</v>
      </c>
      <c r="CH104" s="155">
        <f t="shared" ca="1" si="92"/>
        <v>4.3733662924889991</v>
      </c>
      <c r="CI104" s="165"/>
      <c r="CJ104" s="215">
        <f t="shared" ca="1" si="69"/>
        <v>0</v>
      </c>
      <c r="CK104" s="215">
        <f t="shared" ca="1" si="70"/>
        <v>0</v>
      </c>
      <c r="CL104" s="215">
        <f t="shared" ca="1" si="71"/>
        <v>0</v>
      </c>
      <c r="CM104" s="215">
        <f t="shared" ca="1" si="72"/>
        <v>0</v>
      </c>
      <c r="CN104" s="215">
        <f t="shared" ca="1" si="73"/>
        <v>0.53725833758478625</v>
      </c>
      <c r="CO104" s="155">
        <f t="shared" ca="1" si="93"/>
        <v>0.53725833758478625</v>
      </c>
      <c r="CP104" s="165"/>
      <c r="CQ104" s="223">
        <f t="shared" ca="1" si="74"/>
        <v>0</v>
      </c>
      <c r="CR104" s="223">
        <f t="shared" ca="1" si="75"/>
        <v>0</v>
      </c>
      <c r="CS104" s="223">
        <f t="shared" ca="1" si="76"/>
        <v>0</v>
      </c>
      <c r="CT104" s="223">
        <f t="shared" ca="1" si="77"/>
        <v>0</v>
      </c>
      <c r="CU104" s="223">
        <f t="shared" ca="1" si="78"/>
        <v>7.8560026315983536E-2</v>
      </c>
      <c r="CV104" s="155">
        <f t="shared" ca="1" si="94"/>
        <v>7.8560026315983536E-2</v>
      </c>
      <c r="CW104" s="165"/>
      <c r="CX104" s="215">
        <f t="shared" ca="1" si="95"/>
        <v>0</v>
      </c>
      <c r="CY104" s="215">
        <f t="shared" ca="1" si="79"/>
        <v>0</v>
      </c>
      <c r="CZ104" s="215">
        <f t="shared" ca="1" si="80"/>
        <v>0</v>
      </c>
      <c r="DA104" s="215">
        <f t="shared" ca="1" si="81"/>
        <v>0</v>
      </c>
      <c r="DB104" s="215">
        <f t="shared" ca="1" si="82"/>
        <v>4.989184656389769</v>
      </c>
      <c r="DC104" s="155">
        <f t="shared" ca="1" si="96"/>
        <v>4.989184656389769</v>
      </c>
      <c r="DD104" s="165"/>
      <c r="DE104" s="188" t="b" cm="1">
        <f t="array" aca="1" ref="DE104" ca="1">OR($G104=Forecast_Capex_Input!$BF$8:$BF$10)</f>
        <v>1</v>
      </c>
      <c r="DF104" s="188" cm="1">
        <f t="array" aca="1" ref="DF104" ca="1">IFERROR(INDEX(Forecast_Capex_Input!BG$12:BG$286,$X104)
*(INDEX(Forecast_Capex_Input!$H$12:$H$286,$X104)=Repex),0)
*$DE104</f>
        <v>0.95808912165631377</v>
      </c>
      <c r="DG104" s="188" cm="1">
        <f t="array" aca="1" ref="DG104" ca="1">IFERROR(INDEX(Forecast_Capex_Input!BH$12:BH$286,$X104)
*(INDEX(Forecast_Capex_Input!$H$12:$H$286,$X104)=Repex),0)
*$DE104</f>
        <v>0</v>
      </c>
      <c r="DH104" s="188" cm="1">
        <f t="array" aca="1" ref="DH104" ca="1">IFERROR(INDEX(Forecast_Capex_Input!BI$12:BI$286,$X104)
*(INDEX(Forecast_Capex_Input!$H$12:$H$286,$X104)=Repex),0)
*$DE104</f>
        <v>8.5442307060736179E-3</v>
      </c>
      <c r="DI104" s="188" cm="1">
        <f t="array" aca="1" ref="DI104" ca="1">IFERROR(INDEX(Forecast_Capex_Input!BJ$12:BJ$286,$X104)
*(INDEX(Forecast_Capex_Input!$H$12:$H$286,$X104)=Repex),0)
*$DE104</f>
        <v>3.3366647637612629E-2</v>
      </c>
      <c r="DJ104" s="188" cm="1">
        <f t="array" aca="1" ref="DJ104" ca="1">IFERROR(INDEX(Forecast_Capex_Input!BK$12:BK$286,$X104)
*(INDEX(Forecast_Capex_Input!$H$12:$H$286,$X104)=Repex),0)
*$DE104</f>
        <v>0</v>
      </c>
      <c r="DK104" s="188" cm="1">
        <f t="array" aca="1" ref="DK104" ca="1">IFERROR(INDEX(Forecast_Capex_Input!BL$12:BL$286,$X104)
*(INDEX(Forecast_Capex_Input!$H$12:$H$286,$X104)=Repex),0)
*$DE104</f>
        <v>0</v>
      </c>
      <c r="DL104" s="165"/>
      <c r="DM104" s="188" t="b" cm="1">
        <f t="array" aca="1" ref="DM104" ca="1">OR($G104=Forecast_Capex_Input!$BN$8:$BN$9)</f>
        <v>0</v>
      </c>
      <c r="DN104" s="188" cm="1">
        <f t="array" aca="1" ref="DN104" ca="1">IFERROR(INDEX(Forecast_Capex_Input!BO$12:BO$286,$X104)
*(INDEX(Forecast_Capex_Input!$H$12:$H$286,$X104)=Repex),0)
*$DM104</f>
        <v>0</v>
      </c>
      <c r="DO104" s="188" cm="1">
        <f t="array" aca="1" ref="DO104" ca="1">IFERROR(INDEX(Forecast_Capex_Input!BP$12:BP$286,$X104)
*(INDEX(Forecast_Capex_Input!$H$12:$H$286,$X104)=Repex),0)
*$DM104</f>
        <v>0</v>
      </c>
      <c r="DP104" s="188" cm="1">
        <f t="array" aca="1" ref="DP104" ca="1">IFERROR(INDEX(Forecast_Capex_Input!BQ$12:BQ$286,$X104)
*(INDEX(Forecast_Capex_Input!$H$12:$H$286,$X104)=Repex),0)
*$DM104</f>
        <v>0</v>
      </c>
      <c r="DQ104" s="188" cm="1">
        <f t="array" aca="1" ref="DQ104" ca="1">IFERROR(INDEX(Forecast_Capex_Input!BR$12:BR$286,$X104)
*(INDEX(Forecast_Capex_Input!$H$12:$H$286,$X104)=Repex),0)
*$DM104</f>
        <v>0</v>
      </c>
      <c r="DR104" s="188" cm="1">
        <f t="array" aca="1" ref="DR104" ca="1">IFERROR(INDEX(Forecast_Capex_Input!BS$12:BS$286,$X104)
*(INDEX(Forecast_Capex_Input!$H$12:$H$286,$X104)=Repex),0)
*$DM104</f>
        <v>0</v>
      </c>
      <c r="DS104" s="165"/>
      <c r="DT104" s="188" t="b" cm="1">
        <f t="array" aca="1" ref="DT104" ca="1">OR($G104=Forecast_Capex_Input!$BU$8:$BU$10)</f>
        <v>0</v>
      </c>
      <c r="DU104" s="188" cm="1">
        <f t="array" aca="1" ref="DU104" ca="1">IFERROR(INDEX(Forecast_Capex_Input!BV$12:BV$286,$X104)
*(INDEX(Forecast_Capex_Input!$H$12:$H$286,$X104)=Repex),0)
*$DT104</f>
        <v>0</v>
      </c>
      <c r="DV104" s="188" cm="1">
        <f t="array" aca="1" ref="DV104" ca="1">IFERROR(INDEX(Forecast_Capex_Input!BW$12:BW$286,$X104)
*(INDEX(Forecast_Capex_Input!$H$12:$H$286,$X104)=Repex),0)
*$DT104</f>
        <v>0</v>
      </c>
      <c r="DW104" s="188" cm="1">
        <f t="array" aca="1" ref="DW104" ca="1">IFERROR(INDEX(Forecast_Capex_Input!BX$12:BX$286,$X104)
*(INDEX(Forecast_Capex_Input!$H$12:$H$286,$X104)=Repex),0)
*$DT104</f>
        <v>0</v>
      </c>
      <c r="DX104" s="188" cm="1">
        <f t="array" aca="1" ref="DX104" ca="1">IFERROR(INDEX(Forecast_Capex_Input!BY$12:BY$286,$X104)
*(INDEX(Forecast_Capex_Input!$H$12:$H$286,$X104)=Repex),0)
*$DT104</f>
        <v>0</v>
      </c>
      <c r="DY104" s="188" cm="1">
        <f t="array" aca="1" ref="DY104" ca="1">IFERROR(INDEX(Forecast_Capex_Input!BZ$12:BZ$286,$X104)
*(INDEX(Forecast_Capex_Input!$H$12:$H$286,$X104)=Repex),0)
*$DT104</f>
        <v>0</v>
      </c>
      <c r="DZ104" s="188" cm="1">
        <f t="array" aca="1" ref="DZ104" ca="1">IFERROR(INDEX(Forecast_Capex_Input!CA$12:CA$286,$X104)
*(INDEX(Forecast_Capex_Input!$H$12:$H$286,$X104)=Repex),0)
*$DT104</f>
        <v>0</v>
      </c>
      <c r="EA104" s="188" cm="1">
        <f t="array" aca="1" ref="EA104" ca="1">IFERROR(INDEX(Forecast_Capex_Input!CB$12:CB$286,$X104)
*(INDEX(Forecast_Capex_Input!$H$12:$H$286,$X104)=Repex),0)
*$DT104</f>
        <v>0</v>
      </c>
      <c r="EB104" s="188" cm="1">
        <f t="array" aca="1" ref="EB104" ca="1">IFERROR(INDEX(Forecast_Capex_Input!CC$12:CC$286,$X104)
*(INDEX(Forecast_Capex_Input!$H$12:$H$286,$X104)=Repex),0)
*$DT104</f>
        <v>0</v>
      </c>
      <c r="EC104" s="165"/>
      <c r="ED104" s="226" t="str">
        <f t="shared" si="83"/>
        <v>N/A</v>
      </c>
      <c r="EE104" s="174" t="s">
        <v>15</v>
      </c>
    </row>
    <row r="105" spans="3:135" x14ac:dyDescent="0.2">
      <c r="C105" s="174">
        <f t="shared" si="84"/>
        <v>95</v>
      </c>
      <c r="D105" s="167" t="str" cm="1">
        <f t="array" ref="D105">IFERROR(INDEX(Forecast_Capex_Input!$D$12:$D$286,$X105),NA)</f>
        <v>Line 94M Refurbishment</v>
      </c>
      <c r="E105" s="172" t="b" cm="1">
        <f t="array" ref="E105">IF($X105=NA,NA,INDEX(Forecast_Capex_Input!$E$12:$E$286,$X105))</f>
        <v>1</v>
      </c>
      <c r="F105" s="167" t="str" cm="1">
        <f t="array" aca="1" ref="F105" ca="1">IFERROR(INDEX(General!$E$25:$E$26,$Y105),NA)</f>
        <v>Labour</v>
      </c>
      <c r="G105" s="167" t="str" cm="1">
        <f t="array" aca="1" ref="G105" ca="1">IFERROR(INDEX(Forecast_Capex_Input!$AI$11:$BB$11,$AA105),NA)</f>
        <v>Transmission Lines</v>
      </c>
      <c r="H105" s="189" cm="1">
        <f t="array" aca="1" ref="H105" ca="1">IFERROR(INDEX(Forecast_Capex_Input!$AI$12:$BB$286,$X105,$AA105),NA)</f>
        <v>1</v>
      </c>
      <c r="I105" s="199" t="str" cm="1">
        <f t="array" ref="I105">IFERROR(INDEX(Forecast_Capex_Input!$F$12:$F$286,$X105),NA)</f>
        <v>Replacement Expenditure</v>
      </c>
      <c r="J105" s="199" t="str" cm="1">
        <f t="array" ref="J105">IFERROR(INDEX(Forecast_Capex_Input!G$12:G$286,$X105),NA)</f>
        <v>Transmission Lines</v>
      </c>
      <c r="K105" s="199" t="str" cm="1">
        <f t="array" ref="K105">IFERROR(INDEX(Forecast_Capex_Input!H$12:H$286,$X105),NA)</f>
        <v>Repex</v>
      </c>
      <c r="L105" s="199" t="str" cm="1">
        <f t="array" ref="L105">IFERROR(INDEX(Forecast_Capex_Input!I$12:I$286,$X105),NA)</f>
        <v>N/A</v>
      </c>
      <c r="M105" s="199" t="str" cm="1">
        <f t="array" ref="M105">IFERROR(INDEX(Forecast_Capex_Input!J$12:J$286,$X105),NA)</f>
        <v>N/A</v>
      </c>
      <c r="N105" s="199" t="str" cm="1">
        <f t="array" ref="N105">IFERROR(INDEX(Forecast_Capex_Input!K$12:K$286,$X105),NA)</f>
        <v>TL - Transmission poles</v>
      </c>
      <c r="O105" s="199" t="str" cm="1">
        <f t="array" ref="O105">IFERROR(INDEX(Forecast_Capex_Input!L$12:L$286,$X105),NA)</f>
        <v>TL - Safe and Reliable Network</v>
      </c>
      <c r="P105" s="199" t="str" cm="1">
        <f t="array" ref="P105">IFERROR(INDEX(Forecast_Capex_Input!M$12:M$286,$X105),NA)</f>
        <v>N/A</v>
      </c>
      <c r="Q105" s="172" t="str" cm="1">
        <f t="array" ref="Q105">IFERROR(INDEX(Forecast_Capex_Input!N$12:N$286,$X105),NA)</f>
        <v>No</v>
      </c>
      <c r="R105" s="265" cm="1">
        <f t="array" ref="R105">IFERROR(INDEX(Forecast_Capex_Input!O$12:O$286,$X105),0)</f>
        <v>0</v>
      </c>
      <c r="S105" s="172" t="str" cm="1">
        <f t="array" ref="S105">IFERROR(INDEX(Forecast_Capex_Input!P$12:P$286,$X105),0)</f>
        <v>Safety security &amp; reliability</v>
      </c>
      <c r="T105" s="199" t="str" cm="1">
        <f t="array" aca="1" ref="T105" ca="1">IFERROR(INDEX(General!$K$84:$K$103,$AA105),NA)</f>
        <v>Transmission Lines (2018 onwards)</v>
      </c>
      <c r="U105" s="188" cm="1">
        <f t="array" aca="1" ref="U105" ca="1">IFERROR(
IF($F105=General!$E$25,INDEX(Forecast_Capex_Input!S$12:S$286,$X105),
INDEX(Forecast_Capex_Input!T$12:T$286,$X105)),0)</f>
        <v>0.14072370348929875</v>
      </c>
      <c r="V105" s="222" t="b">
        <f>IFERROR(INDEX(Overheads!$T$19:$T$26,MATCH($I105,Overheads!$E$19:$E$26,0)),FALSE)</f>
        <v>1</v>
      </c>
      <c r="W105" s="165"/>
      <c r="X105" s="174">
        <f>IFERROR(
IF(MATCH($C105,Forecast_Capex_Input!$CI$12:$CI$286,1)+1&gt;MAX(Forecast_Capex_Input!$C$12:$C$286),NA,
MATCH($C105,Forecast_Capex_Input!$CI$12:$CI$286,1)+1),1)</f>
        <v>41</v>
      </c>
      <c r="Y105" s="174" cm="1">
        <f t="array" aca="1" ref="Y105" ca="1">IFERROR(
IF(X104&lt;&gt;X105,1,
IF(COUNTIF(OFFSET(Y104,0,0,-INDEX(Forecast_Capex_Input!$CG$12:$CG$286,$X105)),Y104)=INDEX(Forecast_Capex_Input!$CG$12:$CG$286,$X105),Y104+1,Y104)),NA)</f>
        <v>1</v>
      </c>
      <c r="Z105" s="174" cm="1">
        <f t="array" ref="Z105">IFERROR($C105-IF($X105=1,1,INDEX(Forecast_Capex_Input!$CI$12:$CI$286,$X105-1))+1,NA)</f>
        <v>1</v>
      </c>
      <c r="AA105" s="174" cm="1">
        <f t="array" aca="1" ref="AA105" ca="1">IFERROR(IF(Y105=1,
INDEX(Forecast_Capex_Input!$AI$10:$BB$10,SMALL(IF(INDEX(Forecast_Capex_Input!$AI$12:$BB$286,$X105,0)&gt;0,COLUMN(Forecast_Capex_Input!$AI$10:$BB$10)-COLUMN(Forecast_Capex_Input!$AI$12)+1),ROWS(OFFSET(AA104,0,0,-$Z105)))),
OFFSET(AA104,-INDEX(Forecast_Capex_Input!$CG$12:$CG$286,$X105)+1,0)),NA)</f>
        <v>1</v>
      </c>
      <c r="AB105" s="174">
        <f t="shared" ca="1" si="53"/>
        <v>1</v>
      </c>
      <c r="AC105" s="222" t="b">
        <f t="shared" si="85"/>
        <v>0</v>
      </c>
      <c r="AD105" s="220" t="b">
        <v>0</v>
      </c>
      <c r="AE105" s="222" t="b">
        <f t="shared" si="54"/>
        <v>1</v>
      </c>
      <c r="AF105" s="165"/>
      <c r="AG105" s="215">
        <v>0</v>
      </c>
      <c r="AH105" s="215">
        <v>2.0250072053252424E-2</v>
      </c>
      <c r="AI105" s="215">
        <v>0.89054774483684673</v>
      </c>
      <c r="AJ105" s="215">
        <v>0</v>
      </c>
      <c r="AK105" s="215">
        <v>0</v>
      </c>
      <c r="AL105" s="155">
        <v>0.9107978168900992</v>
      </c>
      <c r="AM105" s="165"/>
      <c r="AN105" s="215" cm="1">
        <f t="array" aca="1" ref="AN105" ca="1">IFERROR(INDEX(General!O$33:O$34,$AB105)
*AG105,0)</f>
        <v>0</v>
      </c>
      <c r="AO105" s="215" cm="1">
        <f t="array" aca="1" ref="AO105" ca="1">IFERROR(INDEX(General!P$33:P$34,$AB105)
*AH105,0)</f>
        <v>2.0371866575498859E-2</v>
      </c>
      <c r="AP105" s="215" cm="1">
        <f t="array" aca="1" ref="AP105" ca="1">IFERROR(INDEX(General!Q$33:Q$34,$AB105)
*AI105,0)</f>
        <v>0.90397053748798772</v>
      </c>
      <c r="AQ105" s="215" cm="1">
        <f t="array" aca="1" ref="AQ105" ca="1">IFERROR(INDEX(General!R$33:R$34,$AB105)
*AJ105,0)</f>
        <v>0</v>
      </c>
      <c r="AR105" s="215" cm="1">
        <f t="array" aca="1" ref="AR105" ca="1">IFERROR(INDEX(General!S$33:S$34,$AB105)
*AK105,0)</f>
        <v>0</v>
      </c>
      <c r="AS105" s="155">
        <f t="shared" ca="1" si="86"/>
        <v>0.92434240406348656</v>
      </c>
      <c r="AT105" s="165"/>
      <c r="AU105" s="215">
        <f ca="1">IF($AE105=FALSE,AN105*Overheads!$R$24*$V105,
IFERROR(Overheads!$O$49*$V105*AN105,0)
+IFERROR(Overheads!Q$59*$V105*(AN105/Overheads!Q$68),0))</f>
        <v>0</v>
      </c>
      <c r="AV105" s="215">
        <f ca="1">IF($AE105=FALSE,AO105*Overheads!$R$24*$V105,
IFERROR(Overheads!$O$49*$V105*AO105,0)
+IFERROR(Overheads!R$59*$V105*(AO105/Overheads!R$68),0))</f>
        <v>2.4313912485097568E-3</v>
      </c>
      <c r="AW105" s="215">
        <f ca="1">IF($AE105=FALSE,AP105*Overheads!$R$24*$V105,
IFERROR(Overheads!$O$49*$V105*AP105,0)
+IFERROR(Overheads!S$59*$V105*(AP105/Overheads!S$68),0))</f>
        <v>0.11755336875223703</v>
      </c>
      <c r="AX105" s="215">
        <f ca="1">IF($AE105=FALSE,AQ105*Overheads!$R$24*$V105,
IFERROR(Overheads!$O$49*$V105*AQ105,0)
+IFERROR(Overheads!T$59*$V105*(AQ105/Overheads!T$68),0))</f>
        <v>0</v>
      </c>
      <c r="AY105" s="215">
        <f ca="1">IF($AE105=FALSE,AR105*Overheads!$R$24*$V105,
IFERROR(Overheads!$O$49*$V105*AR105,0)
+IFERROR(Overheads!U$59*$V105*(AR105/Overheads!U$68),0))</f>
        <v>0</v>
      </c>
      <c r="AZ105" s="155">
        <f t="shared" ca="1" si="87"/>
        <v>0.11998476000074679</v>
      </c>
      <c r="BA105" s="165"/>
      <c r="BB105" s="215">
        <f ca="1">IF($AE105=FALSE,AN105*Overheads!$S$25,
IFERROR(Overheads!$O$50*AN105,0)
+IFERROR(Overheads!Q$60*(AN105/Overheads!Q$66),0))</f>
        <v>0</v>
      </c>
      <c r="BC105" s="215">
        <f ca="1">IF($AE105=FALSE,AO105*Overheads!$S$25,
IFERROR(Overheads!$O$50*AO105,0)
+IFERROR(Overheads!R$60*(AO105/Overheads!R$66),0))</f>
        <v>3.437263941177787E-4</v>
      </c>
      <c r="BD105" s="215">
        <f ca="1">IF($AE105=FALSE,AP105*Overheads!$S$25,
IFERROR(Overheads!$O$50*AP105,0)
+IFERROR(Overheads!S$60*(AP105/Overheads!S$66),0))</f>
        <v>1.6591144870206857E-2</v>
      </c>
      <c r="BE105" s="215">
        <f ca="1">IF($AE105=FALSE,AQ105*Overheads!$S$25,
IFERROR(Overheads!$O$50*AQ105,0)
+IFERROR(Overheads!T$60*(AQ105/Overheads!T$66),0))</f>
        <v>0</v>
      </c>
      <c r="BF105" s="215">
        <f ca="1">IF($AE105=FALSE,AR105*Overheads!$S$25,
IFERROR(Overheads!$O$50*AR105,0)
+IFERROR(Overheads!U$60*(AR105/Overheads!U$66),0))</f>
        <v>0</v>
      </c>
      <c r="BG105" s="155">
        <f t="shared" ca="1" si="88"/>
        <v>1.6934871264324636E-2</v>
      </c>
      <c r="BH105" s="165"/>
      <c r="BI105" s="215">
        <f t="shared" ca="1" si="89"/>
        <v>0</v>
      </c>
      <c r="BJ105" s="215">
        <f t="shared" ca="1" si="55"/>
        <v>2.3146984218126394E-2</v>
      </c>
      <c r="BK105" s="215">
        <f t="shared" ca="1" si="56"/>
        <v>1.0381150511104318</v>
      </c>
      <c r="BL105" s="215">
        <f t="shared" ca="1" si="57"/>
        <v>0</v>
      </c>
      <c r="BM105" s="215">
        <f t="shared" ca="1" si="58"/>
        <v>0</v>
      </c>
      <c r="BN105" s="155">
        <f t="shared" ca="1" si="90"/>
        <v>1.0612620353285582</v>
      </c>
      <c r="BO105" s="165"/>
      <c r="BP105" s="187" cm="1">
        <f t="array" ref="BP105">IFERROR(IF($X105=$X104,BP104,INDEX(Forecast_Capex_Input!AC$12:AC$286,$X105)),0)</f>
        <v>0</v>
      </c>
      <c r="BQ105" s="187" cm="1">
        <f t="array" ref="BQ105">IFERROR(IF($X105=$X104,BQ104,INDEX(Forecast_Capex_Input!AD$12:AD$286,$X105)),0)</f>
        <v>0</v>
      </c>
      <c r="BR105" s="187" cm="1">
        <f t="array" ref="BR105">IFERROR(IF($X105=$X104,BR104,INDEX(Forecast_Capex_Input!AE$12:AE$286,$X105)),0)</f>
        <v>1</v>
      </c>
      <c r="BS105" s="187" cm="1">
        <f t="array" ref="BS105">IFERROR(IF($X105=$X104,BS104,INDEX(Forecast_Capex_Input!AF$12:AF$286,$X105)),0)</f>
        <v>0</v>
      </c>
      <c r="BT105" s="187" cm="1">
        <f t="array" ref="BT105">IFERROR(IF($X105=$X104,BT104,INDEX(Forecast_Capex_Input!AG$12:AG$286,$X105)),0)</f>
        <v>0</v>
      </c>
      <c r="BU105" s="165"/>
      <c r="BV105" s="215">
        <f t="shared" si="59"/>
        <v>0</v>
      </c>
      <c r="BW105" s="215">
        <f t="shared" si="60"/>
        <v>0</v>
      </c>
      <c r="BX105" s="215">
        <f t="shared" si="61"/>
        <v>0.9107978168900992</v>
      </c>
      <c r="BY105" s="215">
        <f t="shared" si="62"/>
        <v>0</v>
      </c>
      <c r="BZ105" s="215">
        <f t="shared" si="63"/>
        <v>0</v>
      </c>
      <c r="CA105" s="155">
        <f t="shared" si="91"/>
        <v>0.9107978168900992</v>
      </c>
      <c r="CB105" s="165"/>
      <c r="CC105" s="215">
        <f t="shared" ca="1" si="64"/>
        <v>0</v>
      </c>
      <c r="CD105" s="215">
        <f t="shared" ca="1" si="65"/>
        <v>0</v>
      </c>
      <c r="CE105" s="215">
        <f t="shared" ca="1" si="66"/>
        <v>0.92434240406348656</v>
      </c>
      <c r="CF105" s="215">
        <f t="shared" ca="1" si="67"/>
        <v>0</v>
      </c>
      <c r="CG105" s="215">
        <f t="shared" ca="1" si="68"/>
        <v>0</v>
      </c>
      <c r="CH105" s="155">
        <f t="shared" ca="1" si="92"/>
        <v>0.92434240406348656</v>
      </c>
      <c r="CI105" s="165"/>
      <c r="CJ105" s="215">
        <f t="shared" ca="1" si="69"/>
        <v>0</v>
      </c>
      <c r="CK105" s="215">
        <f t="shared" ca="1" si="70"/>
        <v>0</v>
      </c>
      <c r="CL105" s="215">
        <f t="shared" ca="1" si="71"/>
        <v>0.11998476000074679</v>
      </c>
      <c r="CM105" s="215">
        <f t="shared" ca="1" si="72"/>
        <v>0</v>
      </c>
      <c r="CN105" s="215">
        <f t="shared" ca="1" si="73"/>
        <v>0</v>
      </c>
      <c r="CO105" s="155">
        <f t="shared" ca="1" si="93"/>
        <v>0.11998476000074679</v>
      </c>
      <c r="CP105" s="165"/>
      <c r="CQ105" s="223">
        <f t="shared" ca="1" si="74"/>
        <v>0</v>
      </c>
      <c r="CR105" s="223">
        <f t="shared" ca="1" si="75"/>
        <v>0</v>
      </c>
      <c r="CS105" s="223">
        <f t="shared" ca="1" si="76"/>
        <v>1.6934871264324636E-2</v>
      </c>
      <c r="CT105" s="223">
        <f t="shared" ca="1" si="77"/>
        <v>0</v>
      </c>
      <c r="CU105" s="223">
        <f t="shared" ca="1" si="78"/>
        <v>0</v>
      </c>
      <c r="CV105" s="155">
        <f t="shared" ca="1" si="94"/>
        <v>1.6934871264324636E-2</v>
      </c>
      <c r="CW105" s="165"/>
      <c r="CX105" s="215">
        <f t="shared" ca="1" si="95"/>
        <v>0</v>
      </c>
      <c r="CY105" s="215">
        <f t="shared" ca="1" si="79"/>
        <v>0</v>
      </c>
      <c r="CZ105" s="215">
        <f t="shared" ca="1" si="80"/>
        <v>1.061262035328558</v>
      </c>
      <c r="DA105" s="215">
        <f t="shared" ca="1" si="81"/>
        <v>0</v>
      </c>
      <c r="DB105" s="215">
        <f t="shared" ca="1" si="82"/>
        <v>0</v>
      </c>
      <c r="DC105" s="155">
        <f t="shared" ca="1" si="96"/>
        <v>1.061262035328558</v>
      </c>
      <c r="DD105" s="165"/>
      <c r="DE105" s="188" t="b" cm="1">
        <f t="array" aca="1" ref="DE105" ca="1">OR($G105=Forecast_Capex_Input!$BF$8:$BF$10)</f>
        <v>1</v>
      </c>
      <c r="DF105" s="188" cm="1">
        <f t="array" aca="1" ref="DF105" ca="1">IFERROR(INDEX(Forecast_Capex_Input!BG$12:BG$286,$X105)
*(INDEX(Forecast_Capex_Input!$H$12:$H$286,$X105)=Repex),0)
*$DE105</f>
        <v>0.95937105886545027</v>
      </c>
      <c r="DG105" s="188" cm="1">
        <f t="array" aca="1" ref="DG105" ca="1">IFERROR(INDEX(Forecast_Capex_Input!BH$12:BH$286,$X105)
*(INDEX(Forecast_Capex_Input!$H$12:$H$286,$X105)=Repex),0)
*$DE105</f>
        <v>0</v>
      </c>
      <c r="DH105" s="188" cm="1">
        <f t="array" aca="1" ref="DH105" ca="1">IFERROR(INDEX(Forecast_Capex_Input!BI$12:BI$286,$X105)
*(INDEX(Forecast_Capex_Input!$H$12:$H$286,$X105)=Repex),0)
*$DE105</f>
        <v>7.1874293898957784E-3</v>
      </c>
      <c r="DI105" s="188" cm="1">
        <f t="array" aca="1" ref="DI105" ca="1">IFERROR(INDEX(Forecast_Capex_Input!BJ$12:BJ$286,$X105)
*(INDEX(Forecast_Capex_Input!$H$12:$H$286,$X105)=Repex),0)
*$DE105</f>
        <v>3.3441511744653978E-2</v>
      </c>
      <c r="DJ105" s="188" cm="1">
        <f t="array" aca="1" ref="DJ105" ca="1">IFERROR(INDEX(Forecast_Capex_Input!BK$12:BK$286,$X105)
*(INDEX(Forecast_Capex_Input!$H$12:$H$286,$X105)=Repex),0)
*$DE105</f>
        <v>0</v>
      </c>
      <c r="DK105" s="188" cm="1">
        <f t="array" aca="1" ref="DK105" ca="1">IFERROR(INDEX(Forecast_Capex_Input!BL$12:BL$286,$X105)
*(INDEX(Forecast_Capex_Input!$H$12:$H$286,$X105)=Repex),0)
*$DE105</f>
        <v>0</v>
      </c>
      <c r="DL105" s="165"/>
      <c r="DM105" s="188" t="b" cm="1">
        <f t="array" aca="1" ref="DM105" ca="1">OR($G105=Forecast_Capex_Input!$BN$8:$BN$9)</f>
        <v>0</v>
      </c>
      <c r="DN105" s="188" cm="1">
        <f t="array" aca="1" ref="DN105" ca="1">IFERROR(INDEX(Forecast_Capex_Input!BO$12:BO$286,$X105)
*(INDEX(Forecast_Capex_Input!$H$12:$H$286,$X105)=Repex),0)
*$DM105</f>
        <v>0</v>
      </c>
      <c r="DO105" s="188" cm="1">
        <f t="array" aca="1" ref="DO105" ca="1">IFERROR(INDEX(Forecast_Capex_Input!BP$12:BP$286,$X105)
*(INDEX(Forecast_Capex_Input!$H$12:$H$286,$X105)=Repex),0)
*$DM105</f>
        <v>0</v>
      </c>
      <c r="DP105" s="188" cm="1">
        <f t="array" aca="1" ref="DP105" ca="1">IFERROR(INDEX(Forecast_Capex_Input!BQ$12:BQ$286,$X105)
*(INDEX(Forecast_Capex_Input!$H$12:$H$286,$X105)=Repex),0)
*$DM105</f>
        <v>0</v>
      </c>
      <c r="DQ105" s="188" cm="1">
        <f t="array" aca="1" ref="DQ105" ca="1">IFERROR(INDEX(Forecast_Capex_Input!BR$12:BR$286,$X105)
*(INDEX(Forecast_Capex_Input!$H$12:$H$286,$X105)=Repex),0)
*$DM105</f>
        <v>0</v>
      </c>
      <c r="DR105" s="188" cm="1">
        <f t="array" aca="1" ref="DR105" ca="1">IFERROR(INDEX(Forecast_Capex_Input!BS$12:BS$286,$X105)
*(INDEX(Forecast_Capex_Input!$H$12:$H$286,$X105)=Repex),0)
*$DM105</f>
        <v>0</v>
      </c>
      <c r="DS105" s="165"/>
      <c r="DT105" s="188" t="b" cm="1">
        <f t="array" aca="1" ref="DT105" ca="1">OR($G105=Forecast_Capex_Input!$BU$8:$BU$10)</f>
        <v>0</v>
      </c>
      <c r="DU105" s="188" cm="1">
        <f t="array" aca="1" ref="DU105" ca="1">IFERROR(INDEX(Forecast_Capex_Input!BV$12:BV$286,$X105)
*(INDEX(Forecast_Capex_Input!$H$12:$H$286,$X105)=Repex),0)
*$DT105</f>
        <v>0</v>
      </c>
      <c r="DV105" s="188" cm="1">
        <f t="array" aca="1" ref="DV105" ca="1">IFERROR(INDEX(Forecast_Capex_Input!BW$12:BW$286,$X105)
*(INDEX(Forecast_Capex_Input!$H$12:$H$286,$X105)=Repex),0)
*$DT105</f>
        <v>0</v>
      </c>
      <c r="DW105" s="188" cm="1">
        <f t="array" aca="1" ref="DW105" ca="1">IFERROR(INDEX(Forecast_Capex_Input!BX$12:BX$286,$X105)
*(INDEX(Forecast_Capex_Input!$H$12:$H$286,$X105)=Repex),0)
*$DT105</f>
        <v>0</v>
      </c>
      <c r="DX105" s="188" cm="1">
        <f t="array" aca="1" ref="DX105" ca="1">IFERROR(INDEX(Forecast_Capex_Input!BY$12:BY$286,$X105)
*(INDEX(Forecast_Capex_Input!$H$12:$H$286,$X105)=Repex),0)
*$DT105</f>
        <v>0</v>
      </c>
      <c r="DY105" s="188" cm="1">
        <f t="array" aca="1" ref="DY105" ca="1">IFERROR(INDEX(Forecast_Capex_Input!BZ$12:BZ$286,$X105)
*(INDEX(Forecast_Capex_Input!$H$12:$H$286,$X105)=Repex),0)
*$DT105</f>
        <v>0</v>
      </c>
      <c r="DZ105" s="188" cm="1">
        <f t="array" aca="1" ref="DZ105" ca="1">IFERROR(INDEX(Forecast_Capex_Input!CA$12:CA$286,$X105)
*(INDEX(Forecast_Capex_Input!$H$12:$H$286,$X105)=Repex),0)
*$DT105</f>
        <v>0</v>
      </c>
      <c r="EA105" s="188" cm="1">
        <f t="array" aca="1" ref="EA105" ca="1">IFERROR(INDEX(Forecast_Capex_Input!CB$12:CB$286,$X105)
*(INDEX(Forecast_Capex_Input!$H$12:$H$286,$X105)=Repex),0)
*$DT105</f>
        <v>0</v>
      </c>
      <c r="EB105" s="188" cm="1">
        <f t="array" aca="1" ref="EB105" ca="1">IFERROR(INDEX(Forecast_Capex_Input!CC$12:CC$286,$X105)
*(INDEX(Forecast_Capex_Input!$H$12:$H$286,$X105)=Repex),0)
*$DT105</f>
        <v>0</v>
      </c>
      <c r="EC105" s="165"/>
      <c r="ED105" s="226" t="str">
        <f t="shared" si="83"/>
        <v>N/A</v>
      </c>
      <c r="EE105" s="174" t="s">
        <v>15</v>
      </c>
    </row>
    <row r="106" spans="3:135" x14ac:dyDescent="0.2">
      <c r="C106" s="174">
        <f t="shared" si="84"/>
        <v>96</v>
      </c>
      <c r="D106" s="167" t="str" cm="1">
        <f t="array" ref="D106">IFERROR(INDEX(Forecast_Capex_Input!$D$12:$D$286,$X106),NA)</f>
        <v>Line 94M Refurbishment</v>
      </c>
      <c r="E106" s="172" t="b" cm="1">
        <f t="array" ref="E106">IF($X106=NA,NA,INDEX(Forecast_Capex_Input!$E$12:$E$286,$X106))</f>
        <v>1</v>
      </c>
      <c r="F106" s="167" t="str" cm="1">
        <f t="array" aca="1" ref="F106" ca="1">IFERROR(INDEX(General!$E$25:$E$26,$Y106),NA)</f>
        <v>Non-Labour</v>
      </c>
      <c r="G106" s="167" t="str" cm="1">
        <f t="array" aca="1" ref="G106" ca="1">IFERROR(INDEX(Forecast_Capex_Input!$AI$11:$BB$11,$AA106),NA)</f>
        <v>Transmission Lines</v>
      </c>
      <c r="H106" s="189" cm="1">
        <f t="array" aca="1" ref="H106" ca="1">IFERROR(INDEX(Forecast_Capex_Input!$AI$12:$BB$286,$X106,$AA106),NA)</f>
        <v>1</v>
      </c>
      <c r="I106" s="199" t="str" cm="1">
        <f t="array" ref="I106">IFERROR(INDEX(Forecast_Capex_Input!$F$12:$F$286,$X106),NA)</f>
        <v>Replacement Expenditure</v>
      </c>
      <c r="J106" s="199" t="str" cm="1">
        <f t="array" ref="J106">IFERROR(INDEX(Forecast_Capex_Input!G$12:G$286,$X106),NA)</f>
        <v>Transmission Lines</v>
      </c>
      <c r="K106" s="199" t="str" cm="1">
        <f t="array" ref="K106">IFERROR(INDEX(Forecast_Capex_Input!H$12:H$286,$X106),NA)</f>
        <v>Repex</v>
      </c>
      <c r="L106" s="199" t="str" cm="1">
        <f t="array" ref="L106">IFERROR(INDEX(Forecast_Capex_Input!I$12:I$286,$X106),NA)</f>
        <v>N/A</v>
      </c>
      <c r="M106" s="199" t="str" cm="1">
        <f t="array" ref="M106">IFERROR(INDEX(Forecast_Capex_Input!J$12:J$286,$X106),NA)</f>
        <v>N/A</v>
      </c>
      <c r="N106" s="199" t="str" cm="1">
        <f t="array" ref="N106">IFERROR(INDEX(Forecast_Capex_Input!K$12:K$286,$X106),NA)</f>
        <v>TL - Transmission poles</v>
      </c>
      <c r="O106" s="199" t="str" cm="1">
        <f t="array" ref="O106">IFERROR(INDEX(Forecast_Capex_Input!L$12:L$286,$X106),NA)</f>
        <v>TL - Safe and Reliable Network</v>
      </c>
      <c r="P106" s="199" t="str" cm="1">
        <f t="array" ref="P106">IFERROR(INDEX(Forecast_Capex_Input!M$12:M$286,$X106),NA)</f>
        <v>N/A</v>
      </c>
      <c r="Q106" s="172" t="str" cm="1">
        <f t="array" ref="Q106">IFERROR(INDEX(Forecast_Capex_Input!N$12:N$286,$X106),NA)</f>
        <v>No</v>
      </c>
      <c r="R106" s="265" cm="1">
        <f t="array" ref="R106">IFERROR(INDEX(Forecast_Capex_Input!O$12:O$286,$X106),0)</f>
        <v>0</v>
      </c>
      <c r="S106" s="172" t="str" cm="1">
        <f t="array" ref="S106">IFERROR(INDEX(Forecast_Capex_Input!P$12:P$286,$X106),0)</f>
        <v>Safety security &amp; reliability</v>
      </c>
      <c r="T106" s="199" t="str" cm="1">
        <f t="array" aca="1" ref="T106" ca="1">IFERROR(INDEX(General!$K$84:$K$103,$AA106),NA)</f>
        <v>Transmission Lines (2018 onwards)</v>
      </c>
      <c r="U106" s="188" cm="1">
        <f t="array" aca="1" ref="U106" ca="1">IFERROR(
IF($F106=General!$E$25,INDEX(Forecast_Capex_Input!S$12:S$286,$X106),
INDEX(Forecast_Capex_Input!T$12:T$286,$X106)),0)</f>
        <v>0.85927629651070125</v>
      </c>
      <c r="V106" s="222" t="b">
        <f>IFERROR(INDEX(Overheads!$T$19:$T$26,MATCH($I106,Overheads!$E$19:$E$26,0)),FALSE)</f>
        <v>1</v>
      </c>
      <c r="W106" s="165"/>
      <c r="X106" s="174">
        <f>IFERROR(
IF(MATCH($C106,Forecast_Capex_Input!$CI$12:$CI$286,1)+1&gt;MAX(Forecast_Capex_Input!$C$12:$C$286),NA,
MATCH($C106,Forecast_Capex_Input!$CI$12:$CI$286,1)+1),1)</f>
        <v>41</v>
      </c>
      <c r="Y106" s="174" cm="1">
        <f t="array" aca="1" ref="Y106" ca="1">IFERROR(
IF(X105&lt;&gt;X106,1,
IF(COUNTIF(OFFSET(Y105,0,0,-INDEX(Forecast_Capex_Input!$CG$12:$CG$286,$X106)),Y105)=INDEX(Forecast_Capex_Input!$CG$12:$CG$286,$X106),Y105+1,Y105)),NA)</f>
        <v>2</v>
      </c>
      <c r="Z106" s="174" cm="1">
        <f t="array" ref="Z106">IFERROR($C106-IF($X106=1,1,INDEX(Forecast_Capex_Input!$CI$12:$CI$286,$X106-1))+1,NA)</f>
        <v>2</v>
      </c>
      <c r="AA106" s="174" cm="1">
        <f t="array" aca="1" ref="AA106" ca="1">IFERROR(IF(Y106=1,
INDEX(Forecast_Capex_Input!$AI$10:$BB$10,SMALL(IF(INDEX(Forecast_Capex_Input!$AI$12:$BB$286,$X106,0)&gt;0,COLUMN(Forecast_Capex_Input!$AI$10:$BB$10)-COLUMN(Forecast_Capex_Input!$AI$12)+1),ROWS(OFFSET(AA105,0,0,-$Z106)))),
OFFSET(AA105,-INDEX(Forecast_Capex_Input!$CG$12:$CG$286,$X106)+1,0)),NA)</f>
        <v>1</v>
      </c>
      <c r="AB106" s="174">
        <f t="shared" ca="1" si="53"/>
        <v>2</v>
      </c>
      <c r="AC106" s="222" t="b">
        <f t="shared" si="85"/>
        <v>0</v>
      </c>
      <c r="AD106" s="220" t="b">
        <v>0</v>
      </c>
      <c r="AE106" s="222" t="b">
        <f t="shared" si="54"/>
        <v>1</v>
      </c>
      <c r="AF106" s="165"/>
      <c r="AG106" s="215">
        <v>0</v>
      </c>
      <c r="AH106" s="215">
        <v>0.12364943848508649</v>
      </c>
      <c r="AI106" s="215">
        <v>5.4377944090105181</v>
      </c>
      <c r="AJ106" s="215">
        <v>0</v>
      </c>
      <c r="AK106" s="215">
        <v>0</v>
      </c>
      <c r="AL106" s="155">
        <v>5.5614438474956049</v>
      </c>
      <c r="AM106" s="165"/>
      <c r="AN106" s="215" cm="1">
        <f t="array" aca="1" ref="AN106" ca="1">IFERROR(INDEX(General!O$33:O$34,$AB106)
*AG106,0)</f>
        <v>0</v>
      </c>
      <c r="AO106" s="215" cm="1">
        <f t="array" aca="1" ref="AO106" ca="1">IFERROR(INDEX(General!P$33:P$34,$AB106)
*AH106,0)</f>
        <v>0.12364943848508649</v>
      </c>
      <c r="AP106" s="215" cm="1">
        <f t="array" aca="1" ref="AP106" ca="1">IFERROR(INDEX(General!Q$33:Q$34,$AB106)
*AI106,0)</f>
        <v>5.4377944090105181</v>
      </c>
      <c r="AQ106" s="215" cm="1">
        <f t="array" aca="1" ref="AQ106" ca="1">IFERROR(INDEX(General!R$33:R$34,$AB106)
*AJ106,0)</f>
        <v>0</v>
      </c>
      <c r="AR106" s="215" cm="1">
        <f t="array" aca="1" ref="AR106" ca="1">IFERROR(INDEX(General!S$33:S$34,$AB106)
*AK106,0)</f>
        <v>0</v>
      </c>
      <c r="AS106" s="155">
        <f t="shared" ca="1" si="86"/>
        <v>5.5614438474956049</v>
      </c>
      <c r="AT106" s="165"/>
      <c r="AU106" s="215">
        <f ca="1">IF($AE106=FALSE,AN106*Overheads!$R$24*$V106,
IFERROR(Overheads!$O$49*$V106*AN106,0)
+IFERROR(Overheads!Q$59*$V106*(AN106/Overheads!Q$68),0))</f>
        <v>0</v>
      </c>
      <c r="AV106" s="215">
        <f ca="1">IF($AE106=FALSE,AO106*Overheads!$R$24*$V106,
IFERROR(Overheads!$O$49*$V106*AO106,0)
+IFERROR(Overheads!R$59*$V106*(AO106/Overheads!R$68),0))</f>
        <v>1.475761494419776E-2</v>
      </c>
      <c r="AW106" s="215">
        <f ca="1">IF($AE106=FALSE,AP106*Overheads!$R$24*$V106,
IFERROR(Overheads!$O$49*$V106*AP106,0)
+IFERROR(Overheads!S$59*$V106*(AP106/Overheads!S$68),0))</f>
        <v>0.70713704136597555</v>
      </c>
      <c r="AX106" s="215">
        <f ca="1">IF($AE106=FALSE,AQ106*Overheads!$R$24*$V106,
IFERROR(Overheads!$O$49*$V106*AQ106,0)
+IFERROR(Overheads!T$59*$V106*(AQ106/Overheads!T$68),0))</f>
        <v>0</v>
      </c>
      <c r="AY106" s="215">
        <f ca="1">IF($AE106=FALSE,AR106*Overheads!$R$24*$V106,
IFERROR(Overheads!$O$49*$V106*AR106,0)
+IFERROR(Overheads!U$59*$V106*(AR106/Overheads!U$68),0))</f>
        <v>0</v>
      </c>
      <c r="AZ106" s="155">
        <f t="shared" ca="1" si="87"/>
        <v>0.72189465631017335</v>
      </c>
      <c r="BA106" s="165"/>
      <c r="BB106" s="215">
        <f ca="1">IF($AE106=FALSE,AN106*Overheads!$S$25,
IFERROR(Overheads!$O$50*AN106,0)
+IFERROR(Overheads!Q$60*(AN106/Overheads!Q$66),0))</f>
        <v>0</v>
      </c>
      <c r="BC106" s="215">
        <f ca="1">IF($AE106=FALSE,AO106*Overheads!$S$25,
IFERROR(Overheads!$O$50*AO106,0)
+IFERROR(Overheads!R$60*(AO106/Overheads!R$66),0))</f>
        <v>2.0862877472545057E-3</v>
      </c>
      <c r="BD106" s="215">
        <f ca="1">IF($AE106=FALSE,AP106*Overheads!$S$25,
IFERROR(Overheads!$O$50*AP106,0)
+IFERROR(Overheads!S$60*(AP106/Overheads!S$66),0))</f>
        <v>9.9803291227833019E-2</v>
      </c>
      <c r="BE106" s="215">
        <f ca="1">IF($AE106=FALSE,AQ106*Overheads!$S$25,
IFERROR(Overheads!$O$50*AQ106,0)
+IFERROR(Overheads!T$60*(AQ106/Overheads!T$66),0))</f>
        <v>0</v>
      </c>
      <c r="BF106" s="215">
        <f ca="1">IF($AE106=FALSE,AR106*Overheads!$S$25,
IFERROR(Overheads!$O$50*AR106,0)
+IFERROR(Overheads!U$60*(AR106/Overheads!U$66),0))</f>
        <v>0</v>
      </c>
      <c r="BG106" s="155">
        <f t="shared" ca="1" si="88"/>
        <v>0.10188957897508752</v>
      </c>
      <c r="BH106" s="165"/>
      <c r="BI106" s="215">
        <f t="shared" ca="1" si="89"/>
        <v>0</v>
      </c>
      <c r="BJ106" s="215">
        <f t="shared" ca="1" si="55"/>
        <v>0.14049334117653875</v>
      </c>
      <c r="BK106" s="215">
        <f t="shared" ca="1" si="56"/>
        <v>6.2447347416043266</v>
      </c>
      <c r="BL106" s="215">
        <f t="shared" ca="1" si="57"/>
        <v>0</v>
      </c>
      <c r="BM106" s="215">
        <f t="shared" ca="1" si="58"/>
        <v>0</v>
      </c>
      <c r="BN106" s="155">
        <f t="shared" ca="1" si="90"/>
        <v>6.3852280827808654</v>
      </c>
      <c r="BO106" s="165"/>
      <c r="BP106" s="187" cm="1">
        <f t="array" ref="BP106">IFERROR(IF($X106=$X105,BP105,INDEX(Forecast_Capex_Input!AC$12:AC$286,$X106)),0)</f>
        <v>0</v>
      </c>
      <c r="BQ106" s="187" cm="1">
        <f t="array" ref="BQ106">IFERROR(IF($X106=$X105,BQ105,INDEX(Forecast_Capex_Input!AD$12:AD$286,$X106)),0)</f>
        <v>0</v>
      </c>
      <c r="BR106" s="187" cm="1">
        <f t="array" ref="BR106">IFERROR(IF($X106=$X105,BR105,INDEX(Forecast_Capex_Input!AE$12:AE$286,$X106)),0)</f>
        <v>1</v>
      </c>
      <c r="BS106" s="187" cm="1">
        <f t="array" ref="BS106">IFERROR(IF($X106=$X105,BS105,INDEX(Forecast_Capex_Input!AF$12:AF$286,$X106)),0)</f>
        <v>0</v>
      </c>
      <c r="BT106" s="187" cm="1">
        <f t="array" ref="BT106">IFERROR(IF($X106=$X105,BT105,INDEX(Forecast_Capex_Input!AG$12:AG$286,$X106)),0)</f>
        <v>0</v>
      </c>
      <c r="BU106" s="165"/>
      <c r="BV106" s="215">
        <f t="shared" si="59"/>
        <v>0</v>
      </c>
      <c r="BW106" s="215">
        <f t="shared" si="60"/>
        <v>0</v>
      </c>
      <c r="BX106" s="215">
        <f t="shared" si="61"/>
        <v>5.5614438474956049</v>
      </c>
      <c r="BY106" s="215">
        <f t="shared" si="62"/>
        <v>0</v>
      </c>
      <c r="BZ106" s="215">
        <f t="shared" si="63"/>
        <v>0</v>
      </c>
      <c r="CA106" s="155">
        <f t="shared" si="91"/>
        <v>5.5614438474956049</v>
      </c>
      <c r="CB106" s="165"/>
      <c r="CC106" s="215">
        <f t="shared" ca="1" si="64"/>
        <v>0</v>
      </c>
      <c r="CD106" s="215">
        <f t="shared" ca="1" si="65"/>
        <v>0</v>
      </c>
      <c r="CE106" s="215">
        <f t="shared" ca="1" si="66"/>
        <v>5.5614438474956049</v>
      </c>
      <c r="CF106" s="215">
        <f t="shared" ca="1" si="67"/>
        <v>0</v>
      </c>
      <c r="CG106" s="215">
        <f t="shared" ca="1" si="68"/>
        <v>0</v>
      </c>
      <c r="CH106" s="155">
        <f t="shared" ca="1" si="92"/>
        <v>5.5614438474956049</v>
      </c>
      <c r="CI106" s="165"/>
      <c r="CJ106" s="215">
        <f t="shared" ca="1" si="69"/>
        <v>0</v>
      </c>
      <c r="CK106" s="215">
        <f t="shared" ca="1" si="70"/>
        <v>0</v>
      </c>
      <c r="CL106" s="215">
        <f t="shared" ca="1" si="71"/>
        <v>0.72189465631017335</v>
      </c>
      <c r="CM106" s="215">
        <f t="shared" ca="1" si="72"/>
        <v>0</v>
      </c>
      <c r="CN106" s="215">
        <f t="shared" ca="1" si="73"/>
        <v>0</v>
      </c>
      <c r="CO106" s="155">
        <f t="shared" ca="1" si="93"/>
        <v>0.72189465631017335</v>
      </c>
      <c r="CP106" s="165"/>
      <c r="CQ106" s="223">
        <f t="shared" ca="1" si="74"/>
        <v>0</v>
      </c>
      <c r="CR106" s="223">
        <f t="shared" ca="1" si="75"/>
        <v>0</v>
      </c>
      <c r="CS106" s="223">
        <f t="shared" ca="1" si="76"/>
        <v>0.10188957897508752</v>
      </c>
      <c r="CT106" s="223">
        <f t="shared" ca="1" si="77"/>
        <v>0</v>
      </c>
      <c r="CU106" s="223">
        <f t="shared" ca="1" si="78"/>
        <v>0</v>
      </c>
      <c r="CV106" s="155">
        <f t="shared" ca="1" si="94"/>
        <v>0.10188957897508752</v>
      </c>
      <c r="CW106" s="165"/>
      <c r="CX106" s="215">
        <f t="shared" ca="1" si="95"/>
        <v>0</v>
      </c>
      <c r="CY106" s="215">
        <f t="shared" ca="1" si="79"/>
        <v>0</v>
      </c>
      <c r="CZ106" s="215">
        <f t="shared" ca="1" si="80"/>
        <v>6.3852280827808654</v>
      </c>
      <c r="DA106" s="215">
        <f t="shared" ca="1" si="81"/>
        <v>0</v>
      </c>
      <c r="DB106" s="215">
        <f t="shared" ca="1" si="82"/>
        <v>0</v>
      </c>
      <c r="DC106" s="155">
        <f t="shared" ca="1" si="96"/>
        <v>6.3852280827808654</v>
      </c>
      <c r="DD106" s="165"/>
      <c r="DE106" s="188" t="b" cm="1">
        <f t="array" aca="1" ref="DE106" ca="1">OR($G106=Forecast_Capex_Input!$BF$8:$BF$10)</f>
        <v>1</v>
      </c>
      <c r="DF106" s="188" cm="1">
        <f t="array" aca="1" ref="DF106" ca="1">IFERROR(INDEX(Forecast_Capex_Input!BG$12:BG$286,$X106)
*(INDEX(Forecast_Capex_Input!$H$12:$H$286,$X106)=Repex),0)
*$DE106</f>
        <v>0.95937105886545027</v>
      </c>
      <c r="DG106" s="188" cm="1">
        <f t="array" aca="1" ref="DG106" ca="1">IFERROR(INDEX(Forecast_Capex_Input!BH$12:BH$286,$X106)
*(INDEX(Forecast_Capex_Input!$H$12:$H$286,$X106)=Repex),0)
*$DE106</f>
        <v>0</v>
      </c>
      <c r="DH106" s="188" cm="1">
        <f t="array" aca="1" ref="DH106" ca="1">IFERROR(INDEX(Forecast_Capex_Input!BI$12:BI$286,$X106)
*(INDEX(Forecast_Capex_Input!$H$12:$H$286,$X106)=Repex),0)
*$DE106</f>
        <v>7.1874293898957784E-3</v>
      </c>
      <c r="DI106" s="188" cm="1">
        <f t="array" aca="1" ref="DI106" ca="1">IFERROR(INDEX(Forecast_Capex_Input!BJ$12:BJ$286,$X106)
*(INDEX(Forecast_Capex_Input!$H$12:$H$286,$X106)=Repex),0)
*$DE106</f>
        <v>3.3441511744653978E-2</v>
      </c>
      <c r="DJ106" s="188" cm="1">
        <f t="array" aca="1" ref="DJ106" ca="1">IFERROR(INDEX(Forecast_Capex_Input!BK$12:BK$286,$X106)
*(INDEX(Forecast_Capex_Input!$H$12:$H$286,$X106)=Repex),0)
*$DE106</f>
        <v>0</v>
      </c>
      <c r="DK106" s="188" cm="1">
        <f t="array" aca="1" ref="DK106" ca="1">IFERROR(INDEX(Forecast_Capex_Input!BL$12:BL$286,$X106)
*(INDEX(Forecast_Capex_Input!$H$12:$H$286,$X106)=Repex),0)
*$DE106</f>
        <v>0</v>
      </c>
      <c r="DL106" s="165"/>
      <c r="DM106" s="188" t="b" cm="1">
        <f t="array" aca="1" ref="DM106" ca="1">OR($G106=Forecast_Capex_Input!$BN$8:$BN$9)</f>
        <v>0</v>
      </c>
      <c r="DN106" s="188" cm="1">
        <f t="array" aca="1" ref="DN106" ca="1">IFERROR(INDEX(Forecast_Capex_Input!BO$12:BO$286,$X106)
*(INDEX(Forecast_Capex_Input!$H$12:$H$286,$X106)=Repex),0)
*$DM106</f>
        <v>0</v>
      </c>
      <c r="DO106" s="188" cm="1">
        <f t="array" aca="1" ref="DO106" ca="1">IFERROR(INDEX(Forecast_Capex_Input!BP$12:BP$286,$X106)
*(INDEX(Forecast_Capex_Input!$H$12:$H$286,$X106)=Repex),0)
*$DM106</f>
        <v>0</v>
      </c>
      <c r="DP106" s="188" cm="1">
        <f t="array" aca="1" ref="DP106" ca="1">IFERROR(INDEX(Forecast_Capex_Input!BQ$12:BQ$286,$X106)
*(INDEX(Forecast_Capex_Input!$H$12:$H$286,$X106)=Repex),0)
*$DM106</f>
        <v>0</v>
      </c>
      <c r="DQ106" s="188" cm="1">
        <f t="array" aca="1" ref="DQ106" ca="1">IFERROR(INDEX(Forecast_Capex_Input!BR$12:BR$286,$X106)
*(INDEX(Forecast_Capex_Input!$H$12:$H$286,$X106)=Repex),0)
*$DM106</f>
        <v>0</v>
      </c>
      <c r="DR106" s="188" cm="1">
        <f t="array" aca="1" ref="DR106" ca="1">IFERROR(INDEX(Forecast_Capex_Input!BS$12:BS$286,$X106)
*(INDEX(Forecast_Capex_Input!$H$12:$H$286,$X106)=Repex),0)
*$DM106</f>
        <v>0</v>
      </c>
      <c r="DS106" s="165"/>
      <c r="DT106" s="188" t="b" cm="1">
        <f t="array" aca="1" ref="DT106" ca="1">OR($G106=Forecast_Capex_Input!$BU$8:$BU$10)</f>
        <v>0</v>
      </c>
      <c r="DU106" s="188" cm="1">
        <f t="array" aca="1" ref="DU106" ca="1">IFERROR(INDEX(Forecast_Capex_Input!BV$12:BV$286,$X106)
*(INDEX(Forecast_Capex_Input!$H$12:$H$286,$X106)=Repex),0)
*$DT106</f>
        <v>0</v>
      </c>
      <c r="DV106" s="188" cm="1">
        <f t="array" aca="1" ref="DV106" ca="1">IFERROR(INDEX(Forecast_Capex_Input!BW$12:BW$286,$X106)
*(INDEX(Forecast_Capex_Input!$H$12:$H$286,$X106)=Repex),0)
*$DT106</f>
        <v>0</v>
      </c>
      <c r="DW106" s="188" cm="1">
        <f t="array" aca="1" ref="DW106" ca="1">IFERROR(INDEX(Forecast_Capex_Input!BX$12:BX$286,$X106)
*(INDEX(Forecast_Capex_Input!$H$12:$H$286,$X106)=Repex),0)
*$DT106</f>
        <v>0</v>
      </c>
      <c r="DX106" s="188" cm="1">
        <f t="array" aca="1" ref="DX106" ca="1">IFERROR(INDEX(Forecast_Capex_Input!BY$12:BY$286,$X106)
*(INDEX(Forecast_Capex_Input!$H$12:$H$286,$X106)=Repex),0)
*$DT106</f>
        <v>0</v>
      </c>
      <c r="DY106" s="188" cm="1">
        <f t="array" aca="1" ref="DY106" ca="1">IFERROR(INDEX(Forecast_Capex_Input!BZ$12:BZ$286,$X106)
*(INDEX(Forecast_Capex_Input!$H$12:$H$286,$X106)=Repex),0)
*$DT106</f>
        <v>0</v>
      </c>
      <c r="DZ106" s="188" cm="1">
        <f t="array" aca="1" ref="DZ106" ca="1">IFERROR(INDEX(Forecast_Capex_Input!CA$12:CA$286,$X106)
*(INDEX(Forecast_Capex_Input!$H$12:$H$286,$X106)=Repex),0)
*$DT106</f>
        <v>0</v>
      </c>
      <c r="EA106" s="188" cm="1">
        <f t="array" aca="1" ref="EA106" ca="1">IFERROR(INDEX(Forecast_Capex_Input!CB$12:CB$286,$X106)
*(INDEX(Forecast_Capex_Input!$H$12:$H$286,$X106)=Repex),0)
*$DT106</f>
        <v>0</v>
      </c>
      <c r="EB106" s="188" cm="1">
        <f t="array" aca="1" ref="EB106" ca="1">IFERROR(INDEX(Forecast_Capex_Input!CC$12:CC$286,$X106)
*(INDEX(Forecast_Capex_Input!$H$12:$H$286,$X106)=Repex),0)
*$DT106</f>
        <v>0</v>
      </c>
      <c r="EC106" s="165"/>
      <c r="ED106" s="226" t="str">
        <f t="shared" si="83"/>
        <v>N/A</v>
      </c>
      <c r="EE106" s="174" t="s">
        <v>15</v>
      </c>
    </row>
    <row r="107" spans="3:135" x14ac:dyDescent="0.2">
      <c r="C107" s="174">
        <f t="shared" si="84"/>
        <v>97</v>
      </c>
      <c r="D107" s="167" t="str" cm="1">
        <f t="array" ref="D107">IFERROR(INDEX(Forecast_Capex_Input!$D$12:$D$286,$X107),NA)</f>
        <v>Line 94U Refurbishment</v>
      </c>
      <c r="E107" s="172" t="b" cm="1">
        <f t="array" ref="E107">IF($X107=NA,NA,INDEX(Forecast_Capex_Input!$E$12:$E$286,$X107))</f>
        <v>1</v>
      </c>
      <c r="F107" s="167" t="str" cm="1">
        <f t="array" aca="1" ref="F107" ca="1">IFERROR(INDEX(General!$E$25:$E$26,$Y107),NA)</f>
        <v>Labour</v>
      </c>
      <c r="G107" s="167" t="str" cm="1">
        <f t="array" aca="1" ref="G107" ca="1">IFERROR(INDEX(Forecast_Capex_Input!$AI$11:$BB$11,$AA107),NA)</f>
        <v>Transmission Lines</v>
      </c>
      <c r="H107" s="189" cm="1">
        <f t="array" aca="1" ref="H107" ca="1">IFERROR(INDEX(Forecast_Capex_Input!$AI$12:$BB$286,$X107,$AA107),NA)</f>
        <v>1</v>
      </c>
      <c r="I107" s="199" t="str" cm="1">
        <f t="array" ref="I107">IFERROR(INDEX(Forecast_Capex_Input!$F$12:$F$286,$X107),NA)</f>
        <v>Replacement Expenditure</v>
      </c>
      <c r="J107" s="199" t="str" cm="1">
        <f t="array" ref="J107">IFERROR(INDEX(Forecast_Capex_Input!G$12:G$286,$X107),NA)</f>
        <v>Transmission Lines</v>
      </c>
      <c r="K107" s="199" t="str" cm="1">
        <f t="array" ref="K107">IFERROR(INDEX(Forecast_Capex_Input!H$12:H$286,$X107),NA)</f>
        <v>Repex</v>
      </c>
      <c r="L107" s="199" t="str" cm="1">
        <f t="array" ref="L107">IFERROR(INDEX(Forecast_Capex_Input!I$12:I$286,$X107),NA)</f>
        <v>N/A</v>
      </c>
      <c r="M107" s="199" t="str" cm="1">
        <f t="array" ref="M107">IFERROR(INDEX(Forecast_Capex_Input!J$12:J$286,$X107),NA)</f>
        <v>N/A</v>
      </c>
      <c r="N107" s="199" t="str" cm="1">
        <f t="array" ref="N107">IFERROR(INDEX(Forecast_Capex_Input!K$12:K$286,$X107),NA)</f>
        <v>TL - Transmission poles</v>
      </c>
      <c r="O107" s="199" t="str" cm="1">
        <f t="array" ref="O107">IFERROR(INDEX(Forecast_Capex_Input!L$12:L$286,$X107),NA)</f>
        <v>TL - Safe and Reliable Network</v>
      </c>
      <c r="P107" s="199" t="str" cm="1">
        <f t="array" ref="P107">IFERROR(INDEX(Forecast_Capex_Input!M$12:M$286,$X107),NA)</f>
        <v>N/A</v>
      </c>
      <c r="Q107" s="172" t="str" cm="1">
        <f t="array" ref="Q107">IFERROR(INDEX(Forecast_Capex_Input!N$12:N$286,$X107),NA)</f>
        <v>No</v>
      </c>
      <c r="R107" s="265" cm="1">
        <f t="array" ref="R107">IFERROR(INDEX(Forecast_Capex_Input!O$12:O$286,$X107),0)</f>
        <v>0</v>
      </c>
      <c r="S107" s="172" t="str" cm="1">
        <f t="array" ref="S107">IFERROR(INDEX(Forecast_Capex_Input!P$12:P$286,$X107),0)</f>
        <v>Safety security &amp; reliability</v>
      </c>
      <c r="T107" s="199" t="str" cm="1">
        <f t="array" aca="1" ref="T107" ca="1">IFERROR(INDEX(General!$K$84:$K$103,$AA107),NA)</f>
        <v>Transmission Lines (2018 onwards)</v>
      </c>
      <c r="U107" s="188" cm="1">
        <f t="array" aca="1" ref="U107" ca="1">IFERROR(
IF($F107=General!$E$25,INDEX(Forecast_Capex_Input!S$12:S$286,$X107),
INDEX(Forecast_Capex_Input!T$12:T$286,$X107)),0)</f>
        <v>9.8740829012097533E-2</v>
      </c>
      <c r="V107" s="222" t="b">
        <f>IFERROR(INDEX(Overheads!$T$19:$T$26,MATCH($I107,Overheads!$E$19:$E$26,0)),FALSE)</f>
        <v>1</v>
      </c>
      <c r="W107" s="165"/>
      <c r="X107" s="174">
        <f>IFERROR(
IF(MATCH($C107,Forecast_Capex_Input!$CI$12:$CI$286,1)+1&gt;MAX(Forecast_Capex_Input!$C$12:$C$286),NA,
MATCH($C107,Forecast_Capex_Input!$CI$12:$CI$286,1)+1),1)</f>
        <v>42</v>
      </c>
      <c r="Y107" s="174" cm="1">
        <f t="array" aca="1" ref="Y107" ca="1">IFERROR(
IF(X106&lt;&gt;X107,1,
IF(COUNTIF(OFFSET(Y106,0,0,-INDEX(Forecast_Capex_Input!$CG$12:$CG$286,$X107)),Y106)=INDEX(Forecast_Capex_Input!$CG$12:$CG$286,$X107),Y106+1,Y106)),NA)</f>
        <v>1</v>
      </c>
      <c r="Z107" s="174" cm="1">
        <f t="array" ref="Z107">IFERROR($C107-IF($X107=1,1,INDEX(Forecast_Capex_Input!$CI$12:$CI$286,$X107-1))+1,NA)</f>
        <v>1</v>
      </c>
      <c r="AA107" s="174" cm="1">
        <f t="array" aca="1" ref="AA107" ca="1">IFERROR(IF(Y107=1,
INDEX(Forecast_Capex_Input!$AI$10:$BB$10,SMALL(IF(INDEX(Forecast_Capex_Input!$AI$12:$BB$286,$X107,0)&gt;0,COLUMN(Forecast_Capex_Input!$AI$10:$BB$10)-COLUMN(Forecast_Capex_Input!$AI$12)+1),ROWS(OFFSET(AA106,0,0,-$Z107)))),
OFFSET(AA106,-INDEX(Forecast_Capex_Input!$CG$12:$CG$286,$X107)+1,0)),NA)</f>
        <v>1</v>
      </c>
      <c r="AB107" s="174">
        <f t="shared" ca="1" si="53"/>
        <v>1</v>
      </c>
      <c r="AC107" s="222" t="b">
        <f t="shared" si="85"/>
        <v>0</v>
      </c>
      <c r="AD107" s="220" t="b">
        <v>0</v>
      </c>
      <c r="AE107" s="222" t="b">
        <f t="shared" si="54"/>
        <v>1</v>
      </c>
      <c r="AF107" s="165"/>
      <c r="AG107" s="215">
        <v>0</v>
      </c>
      <c r="AH107" s="215">
        <v>0</v>
      </c>
      <c r="AI107" s="215">
        <v>3.2062156605975375E-2</v>
      </c>
      <c r="AJ107" s="215">
        <v>1.6898164720722773</v>
      </c>
      <c r="AK107" s="215">
        <v>8.3422987738684298E-2</v>
      </c>
      <c r="AL107" s="155">
        <v>1.8053016164169369</v>
      </c>
      <c r="AM107" s="165"/>
      <c r="AN107" s="215" cm="1">
        <f t="array" aca="1" ref="AN107" ca="1">IFERROR(INDEX(General!O$33:O$34,$AB107)
*AG107,0)</f>
        <v>0</v>
      </c>
      <c r="AO107" s="215" cm="1">
        <f t="array" aca="1" ref="AO107" ca="1">IFERROR(INDEX(General!P$33:P$34,$AB107)
*AH107,0)</f>
        <v>0</v>
      </c>
      <c r="AP107" s="215" cm="1">
        <f t="array" aca="1" ref="AP107" ca="1">IFERROR(INDEX(General!Q$33:Q$34,$AB107)
*AI107,0)</f>
        <v>3.2545413885066307E-2</v>
      </c>
      <c r="AQ107" s="215" cm="1">
        <f t="array" aca="1" ref="AQ107" ca="1">IFERROR(INDEX(General!R$33:R$34,$AB107)
*AJ107,0)</f>
        <v>1.7294107091817086</v>
      </c>
      <c r="AR107" s="215" cm="1">
        <f t="array" aca="1" ref="AR107" ca="1">IFERROR(INDEX(General!S$33:S$34,$AB107)
*AK107,0)</f>
        <v>8.5902843102596493E-2</v>
      </c>
      <c r="AS107" s="155">
        <f t="shared" ca="1" si="86"/>
        <v>1.8478589661693714</v>
      </c>
      <c r="AT107" s="165"/>
      <c r="AU107" s="215">
        <f ca="1">IF($AE107=FALSE,AN107*Overheads!$R$24*$V107,
IFERROR(Overheads!$O$49*$V107*AN107,0)
+IFERROR(Overheads!Q$59*$V107*(AN107/Overheads!Q$68),0))</f>
        <v>0</v>
      </c>
      <c r="AV107" s="215">
        <f ca="1">IF($AE107=FALSE,AO107*Overheads!$R$24*$V107,
IFERROR(Overheads!$O$49*$V107*AO107,0)
+IFERROR(Overheads!R$59*$V107*(AO107/Overheads!R$68),0))</f>
        <v>0</v>
      </c>
      <c r="AW107" s="215">
        <f ca="1">IF($AE107=FALSE,AP107*Overheads!$R$24*$V107,
IFERROR(Overheads!$O$49*$V107*AP107,0)
+IFERROR(Overheads!S$59*$V107*(AP107/Overheads!S$68),0))</f>
        <v>4.2322430665238508E-3</v>
      </c>
      <c r="AX107" s="215">
        <f ca="1">IF($AE107=FALSE,AQ107*Overheads!$R$24*$V107,
IFERROR(Overheads!$O$49*$V107*AQ107,0)
+IFERROR(Overheads!T$59*$V107*(AQ107/Overheads!T$68),0))</f>
        <v>0.24780905708227888</v>
      </c>
      <c r="AY107" s="215">
        <f ca="1">IF($AE107=FALSE,AR107*Overheads!$R$24*$V107,
IFERROR(Overheads!$O$49*$V107*AR107,0)
+IFERROR(Overheads!U$59*$V107*(AR107/Overheads!U$68),0))</f>
        <v>1.0508194341253605E-2</v>
      </c>
      <c r="AZ107" s="155">
        <f t="shared" ca="1" si="87"/>
        <v>0.26254949449005632</v>
      </c>
      <c r="BA107" s="165"/>
      <c r="BB107" s="215">
        <f ca="1">IF($AE107=FALSE,AN107*Overheads!$S$25,
IFERROR(Overheads!$O$50*AN107,0)
+IFERROR(Overheads!Q$60*(AN107/Overheads!Q$66),0))</f>
        <v>0</v>
      </c>
      <c r="BC107" s="215">
        <f ca="1">IF($AE107=FALSE,AO107*Overheads!$S$25,
IFERROR(Overheads!$O$50*AO107,0)
+IFERROR(Overheads!R$60*(AO107/Overheads!R$66),0))</f>
        <v>0</v>
      </c>
      <c r="BD107" s="215">
        <f ca="1">IF($AE107=FALSE,AP107*Overheads!$S$25,
IFERROR(Overheads!$O$50*AP107,0)
+IFERROR(Overheads!S$60*(AP107/Overheads!S$66),0))</f>
        <v>5.9732663204762032E-4</v>
      </c>
      <c r="BE107" s="215">
        <f ca="1">IF($AE107=FALSE,AQ107*Overheads!$S$25,
IFERROR(Overheads!$O$50*AQ107,0)
+IFERROR(Overheads!T$60*(AQ107/Overheads!T$66),0))</f>
        <v>3.505654224663772E-2</v>
      </c>
      <c r="BF107" s="215">
        <f ca="1">IF($AE107=FALSE,AR107*Overheads!$S$25,
IFERROR(Overheads!$O$50*AR107,0)
+IFERROR(Overheads!U$60*(AR107/Overheads!U$66),0))</f>
        <v>1.5380428618025576E-3</v>
      </c>
      <c r="BG107" s="155">
        <f t="shared" ca="1" si="88"/>
        <v>3.7191911740487894E-2</v>
      </c>
      <c r="BH107" s="165"/>
      <c r="BI107" s="215">
        <f t="shared" ca="1" si="89"/>
        <v>0</v>
      </c>
      <c r="BJ107" s="215">
        <f t="shared" ca="1" si="55"/>
        <v>0</v>
      </c>
      <c r="BK107" s="215">
        <f t="shared" ca="1" si="56"/>
        <v>3.7374983583637778E-2</v>
      </c>
      <c r="BL107" s="215">
        <f t="shared" ca="1" si="57"/>
        <v>2.012276308510625</v>
      </c>
      <c r="BM107" s="215">
        <f t="shared" ca="1" si="58"/>
        <v>9.7949080305652664E-2</v>
      </c>
      <c r="BN107" s="155">
        <f t="shared" ca="1" si="90"/>
        <v>2.1476003723999155</v>
      </c>
      <c r="BO107" s="165"/>
      <c r="BP107" s="187" cm="1">
        <f t="array" ref="BP107">IFERROR(IF($X107=$X106,BP106,INDEX(Forecast_Capex_Input!AC$12:AC$286,$X107)),0)</f>
        <v>0</v>
      </c>
      <c r="BQ107" s="187" cm="1">
        <f t="array" ref="BQ107">IFERROR(IF($X107=$X106,BQ106,INDEX(Forecast_Capex_Input!AD$12:AD$286,$X107)),0)</f>
        <v>0</v>
      </c>
      <c r="BR107" s="187" cm="1">
        <f t="array" ref="BR107">IFERROR(IF($X107=$X106,BR106,INDEX(Forecast_Capex_Input!AE$12:AE$286,$X107)),0)</f>
        <v>0</v>
      </c>
      <c r="BS107" s="187" cm="1">
        <f t="array" ref="BS107">IFERROR(IF($X107=$X106,BS106,INDEX(Forecast_Capex_Input!AF$12:AF$286,$X107)),0)</f>
        <v>0</v>
      </c>
      <c r="BT107" s="187" cm="1">
        <f t="array" ref="BT107">IFERROR(IF($X107=$X106,BT106,INDEX(Forecast_Capex_Input!AG$12:AG$286,$X107)),0)</f>
        <v>1</v>
      </c>
      <c r="BU107" s="165"/>
      <c r="BV107" s="215">
        <f t="shared" si="59"/>
        <v>0</v>
      </c>
      <c r="BW107" s="215">
        <f t="shared" si="60"/>
        <v>0</v>
      </c>
      <c r="BX107" s="215">
        <f t="shared" si="61"/>
        <v>0</v>
      </c>
      <c r="BY107" s="215">
        <f t="shared" si="62"/>
        <v>0</v>
      </c>
      <c r="BZ107" s="215">
        <f t="shared" si="63"/>
        <v>1.8053016164169369</v>
      </c>
      <c r="CA107" s="155">
        <f t="shared" si="91"/>
        <v>1.8053016164169369</v>
      </c>
      <c r="CB107" s="165"/>
      <c r="CC107" s="215">
        <f t="shared" ca="1" si="64"/>
        <v>0</v>
      </c>
      <c r="CD107" s="215">
        <f t="shared" ca="1" si="65"/>
        <v>0</v>
      </c>
      <c r="CE107" s="215">
        <f t="shared" ca="1" si="66"/>
        <v>0</v>
      </c>
      <c r="CF107" s="215">
        <f t="shared" ca="1" si="67"/>
        <v>0</v>
      </c>
      <c r="CG107" s="215">
        <f t="shared" ca="1" si="68"/>
        <v>1.8478589661693714</v>
      </c>
      <c r="CH107" s="155">
        <f t="shared" ca="1" si="92"/>
        <v>1.8478589661693714</v>
      </c>
      <c r="CI107" s="165"/>
      <c r="CJ107" s="215">
        <f t="shared" ca="1" si="69"/>
        <v>0</v>
      </c>
      <c r="CK107" s="215">
        <f t="shared" ca="1" si="70"/>
        <v>0</v>
      </c>
      <c r="CL107" s="215">
        <f t="shared" ca="1" si="71"/>
        <v>0</v>
      </c>
      <c r="CM107" s="215">
        <f t="shared" ca="1" si="72"/>
        <v>0</v>
      </c>
      <c r="CN107" s="215">
        <f t="shared" ca="1" si="73"/>
        <v>0.26254949449005632</v>
      </c>
      <c r="CO107" s="155">
        <f t="shared" ca="1" si="93"/>
        <v>0.26254949449005632</v>
      </c>
      <c r="CP107" s="165"/>
      <c r="CQ107" s="223">
        <f t="shared" ca="1" si="74"/>
        <v>0</v>
      </c>
      <c r="CR107" s="223">
        <f t="shared" ca="1" si="75"/>
        <v>0</v>
      </c>
      <c r="CS107" s="223">
        <f t="shared" ca="1" si="76"/>
        <v>0</v>
      </c>
      <c r="CT107" s="223">
        <f t="shared" ca="1" si="77"/>
        <v>0</v>
      </c>
      <c r="CU107" s="223">
        <f t="shared" ca="1" si="78"/>
        <v>3.7191911740487894E-2</v>
      </c>
      <c r="CV107" s="155">
        <f t="shared" ca="1" si="94"/>
        <v>3.7191911740487894E-2</v>
      </c>
      <c r="CW107" s="165"/>
      <c r="CX107" s="215">
        <f t="shared" ca="1" si="95"/>
        <v>0</v>
      </c>
      <c r="CY107" s="215">
        <f t="shared" ca="1" si="79"/>
        <v>0</v>
      </c>
      <c r="CZ107" s="215">
        <f t="shared" ca="1" si="80"/>
        <v>0</v>
      </c>
      <c r="DA107" s="215">
        <f t="shared" ca="1" si="81"/>
        <v>0</v>
      </c>
      <c r="DB107" s="215">
        <f t="shared" ca="1" si="82"/>
        <v>2.1476003723999155</v>
      </c>
      <c r="DC107" s="155">
        <f t="shared" ca="1" si="96"/>
        <v>2.1476003723999155</v>
      </c>
      <c r="DD107" s="165"/>
      <c r="DE107" s="188" t="b" cm="1">
        <f t="array" aca="1" ref="DE107" ca="1">OR($G107=Forecast_Capex_Input!$BF$8:$BF$10)</f>
        <v>1</v>
      </c>
      <c r="DF107" s="188" cm="1">
        <f t="array" aca="1" ref="DF107" ca="1">IFERROR(INDEX(Forecast_Capex_Input!BG$12:BG$286,$X107)
*(INDEX(Forecast_Capex_Input!$H$12:$H$286,$X107)=Repex),0)
*$DE107</f>
        <v>0.90606773670366358</v>
      </c>
      <c r="DG107" s="188" cm="1">
        <f t="array" aca="1" ref="DG107" ca="1">IFERROR(INDEX(Forecast_Capex_Input!BH$12:BH$286,$X107)
*(INDEX(Forecast_Capex_Input!$H$12:$H$286,$X107)=Repex),0)
*$DE107</f>
        <v>0</v>
      </c>
      <c r="DH107" s="188" cm="1">
        <f t="array" aca="1" ref="DH107" ca="1">IFERROR(INDEX(Forecast_Capex_Input!BI$12:BI$286,$X107)
*(INDEX(Forecast_Capex_Input!$H$12:$H$286,$X107)=Repex),0)
*$DE107</f>
        <v>3.5519624573750817E-2</v>
      </c>
      <c r="DI107" s="188" cm="1">
        <f t="array" aca="1" ref="DI107" ca="1">IFERROR(INDEX(Forecast_Capex_Input!BJ$12:BJ$286,$X107)
*(INDEX(Forecast_Capex_Input!$H$12:$H$286,$X107)=Repex),0)
*$DE107</f>
        <v>5.8412638722585578E-2</v>
      </c>
      <c r="DJ107" s="188" cm="1">
        <f t="array" aca="1" ref="DJ107" ca="1">IFERROR(INDEX(Forecast_Capex_Input!BK$12:BK$286,$X107)
*(INDEX(Forecast_Capex_Input!$H$12:$H$286,$X107)=Repex),0)
*$DE107</f>
        <v>0</v>
      </c>
      <c r="DK107" s="188" cm="1">
        <f t="array" aca="1" ref="DK107" ca="1">IFERROR(INDEX(Forecast_Capex_Input!BL$12:BL$286,$X107)
*(INDEX(Forecast_Capex_Input!$H$12:$H$286,$X107)=Repex),0)
*$DE107</f>
        <v>0</v>
      </c>
      <c r="DL107" s="165"/>
      <c r="DM107" s="188" t="b" cm="1">
        <f t="array" aca="1" ref="DM107" ca="1">OR($G107=Forecast_Capex_Input!$BN$8:$BN$9)</f>
        <v>0</v>
      </c>
      <c r="DN107" s="188" cm="1">
        <f t="array" aca="1" ref="DN107" ca="1">IFERROR(INDEX(Forecast_Capex_Input!BO$12:BO$286,$X107)
*(INDEX(Forecast_Capex_Input!$H$12:$H$286,$X107)=Repex),0)
*$DM107</f>
        <v>0</v>
      </c>
      <c r="DO107" s="188" cm="1">
        <f t="array" aca="1" ref="DO107" ca="1">IFERROR(INDEX(Forecast_Capex_Input!BP$12:BP$286,$X107)
*(INDEX(Forecast_Capex_Input!$H$12:$H$286,$X107)=Repex),0)
*$DM107</f>
        <v>0</v>
      </c>
      <c r="DP107" s="188" cm="1">
        <f t="array" aca="1" ref="DP107" ca="1">IFERROR(INDEX(Forecast_Capex_Input!BQ$12:BQ$286,$X107)
*(INDEX(Forecast_Capex_Input!$H$12:$H$286,$X107)=Repex),0)
*$DM107</f>
        <v>0</v>
      </c>
      <c r="DQ107" s="188" cm="1">
        <f t="array" aca="1" ref="DQ107" ca="1">IFERROR(INDEX(Forecast_Capex_Input!BR$12:BR$286,$X107)
*(INDEX(Forecast_Capex_Input!$H$12:$H$286,$X107)=Repex),0)
*$DM107</f>
        <v>0</v>
      </c>
      <c r="DR107" s="188" cm="1">
        <f t="array" aca="1" ref="DR107" ca="1">IFERROR(INDEX(Forecast_Capex_Input!BS$12:BS$286,$X107)
*(INDEX(Forecast_Capex_Input!$H$12:$H$286,$X107)=Repex),0)
*$DM107</f>
        <v>0</v>
      </c>
      <c r="DS107" s="165"/>
      <c r="DT107" s="188" t="b" cm="1">
        <f t="array" aca="1" ref="DT107" ca="1">OR($G107=Forecast_Capex_Input!$BU$8:$BU$10)</f>
        <v>0</v>
      </c>
      <c r="DU107" s="188" cm="1">
        <f t="array" aca="1" ref="DU107" ca="1">IFERROR(INDEX(Forecast_Capex_Input!BV$12:BV$286,$X107)
*(INDEX(Forecast_Capex_Input!$H$12:$H$286,$X107)=Repex),0)
*$DT107</f>
        <v>0</v>
      </c>
      <c r="DV107" s="188" cm="1">
        <f t="array" aca="1" ref="DV107" ca="1">IFERROR(INDEX(Forecast_Capex_Input!BW$12:BW$286,$X107)
*(INDEX(Forecast_Capex_Input!$H$12:$H$286,$X107)=Repex),0)
*$DT107</f>
        <v>0</v>
      </c>
      <c r="DW107" s="188" cm="1">
        <f t="array" aca="1" ref="DW107" ca="1">IFERROR(INDEX(Forecast_Capex_Input!BX$12:BX$286,$X107)
*(INDEX(Forecast_Capex_Input!$H$12:$H$286,$X107)=Repex),0)
*$DT107</f>
        <v>0</v>
      </c>
      <c r="DX107" s="188" cm="1">
        <f t="array" aca="1" ref="DX107" ca="1">IFERROR(INDEX(Forecast_Capex_Input!BY$12:BY$286,$X107)
*(INDEX(Forecast_Capex_Input!$H$12:$H$286,$X107)=Repex),0)
*$DT107</f>
        <v>0</v>
      </c>
      <c r="DY107" s="188" cm="1">
        <f t="array" aca="1" ref="DY107" ca="1">IFERROR(INDEX(Forecast_Capex_Input!BZ$12:BZ$286,$X107)
*(INDEX(Forecast_Capex_Input!$H$12:$H$286,$X107)=Repex),0)
*$DT107</f>
        <v>0</v>
      </c>
      <c r="DZ107" s="188" cm="1">
        <f t="array" aca="1" ref="DZ107" ca="1">IFERROR(INDEX(Forecast_Capex_Input!CA$12:CA$286,$X107)
*(INDEX(Forecast_Capex_Input!$H$12:$H$286,$X107)=Repex),0)
*$DT107</f>
        <v>0</v>
      </c>
      <c r="EA107" s="188" cm="1">
        <f t="array" aca="1" ref="EA107" ca="1">IFERROR(INDEX(Forecast_Capex_Input!CB$12:CB$286,$X107)
*(INDEX(Forecast_Capex_Input!$H$12:$H$286,$X107)=Repex),0)
*$DT107</f>
        <v>0</v>
      </c>
      <c r="EB107" s="188" cm="1">
        <f t="array" aca="1" ref="EB107" ca="1">IFERROR(INDEX(Forecast_Capex_Input!CC$12:CC$286,$X107)
*(INDEX(Forecast_Capex_Input!$H$12:$H$286,$X107)=Repex),0)
*$DT107</f>
        <v>0</v>
      </c>
      <c r="EC107" s="165"/>
      <c r="ED107" s="226" t="str">
        <f t="shared" si="83"/>
        <v>N/A</v>
      </c>
      <c r="EE107" s="174" t="s">
        <v>15</v>
      </c>
    </row>
    <row r="108" spans="3:135" x14ac:dyDescent="0.2">
      <c r="C108" s="174">
        <f t="shared" si="84"/>
        <v>98</v>
      </c>
      <c r="D108" s="167" t="str" cm="1">
        <f t="array" ref="D108">IFERROR(INDEX(Forecast_Capex_Input!$D$12:$D$286,$X108),NA)</f>
        <v>Line 94U Refurbishment</v>
      </c>
      <c r="E108" s="172" t="b" cm="1">
        <f t="array" ref="E108">IF($X108=NA,NA,INDEX(Forecast_Capex_Input!$E$12:$E$286,$X108))</f>
        <v>1</v>
      </c>
      <c r="F108" s="167" t="str" cm="1">
        <f t="array" aca="1" ref="F108" ca="1">IFERROR(INDEX(General!$E$25:$E$26,$Y108),NA)</f>
        <v>Non-Labour</v>
      </c>
      <c r="G108" s="167" t="str" cm="1">
        <f t="array" aca="1" ref="G108" ca="1">IFERROR(INDEX(Forecast_Capex_Input!$AI$11:$BB$11,$AA108),NA)</f>
        <v>Transmission Lines</v>
      </c>
      <c r="H108" s="189" cm="1">
        <f t="array" aca="1" ref="H108" ca="1">IFERROR(INDEX(Forecast_Capex_Input!$AI$12:$BB$286,$X108,$AA108),NA)</f>
        <v>1</v>
      </c>
      <c r="I108" s="199" t="str" cm="1">
        <f t="array" ref="I108">IFERROR(INDEX(Forecast_Capex_Input!$F$12:$F$286,$X108),NA)</f>
        <v>Replacement Expenditure</v>
      </c>
      <c r="J108" s="199" t="str" cm="1">
        <f t="array" ref="J108">IFERROR(INDEX(Forecast_Capex_Input!G$12:G$286,$X108),NA)</f>
        <v>Transmission Lines</v>
      </c>
      <c r="K108" s="199" t="str" cm="1">
        <f t="array" ref="K108">IFERROR(INDEX(Forecast_Capex_Input!H$12:H$286,$X108),NA)</f>
        <v>Repex</v>
      </c>
      <c r="L108" s="199" t="str" cm="1">
        <f t="array" ref="L108">IFERROR(INDEX(Forecast_Capex_Input!I$12:I$286,$X108),NA)</f>
        <v>N/A</v>
      </c>
      <c r="M108" s="199" t="str" cm="1">
        <f t="array" ref="M108">IFERROR(INDEX(Forecast_Capex_Input!J$12:J$286,$X108),NA)</f>
        <v>N/A</v>
      </c>
      <c r="N108" s="199" t="str" cm="1">
        <f t="array" ref="N108">IFERROR(INDEX(Forecast_Capex_Input!K$12:K$286,$X108),NA)</f>
        <v>TL - Transmission poles</v>
      </c>
      <c r="O108" s="199" t="str" cm="1">
        <f t="array" ref="O108">IFERROR(INDEX(Forecast_Capex_Input!L$12:L$286,$X108),NA)</f>
        <v>TL - Safe and Reliable Network</v>
      </c>
      <c r="P108" s="199" t="str" cm="1">
        <f t="array" ref="P108">IFERROR(INDEX(Forecast_Capex_Input!M$12:M$286,$X108),NA)</f>
        <v>N/A</v>
      </c>
      <c r="Q108" s="172" t="str" cm="1">
        <f t="array" ref="Q108">IFERROR(INDEX(Forecast_Capex_Input!N$12:N$286,$X108),NA)</f>
        <v>No</v>
      </c>
      <c r="R108" s="265" cm="1">
        <f t="array" ref="R108">IFERROR(INDEX(Forecast_Capex_Input!O$12:O$286,$X108),0)</f>
        <v>0</v>
      </c>
      <c r="S108" s="172" t="str" cm="1">
        <f t="array" ref="S108">IFERROR(INDEX(Forecast_Capex_Input!P$12:P$286,$X108),0)</f>
        <v>Safety security &amp; reliability</v>
      </c>
      <c r="T108" s="199" t="str" cm="1">
        <f t="array" aca="1" ref="T108" ca="1">IFERROR(INDEX(General!$K$84:$K$103,$AA108),NA)</f>
        <v>Transmission Lines (2018 onwards)</v>
      </c>
      <c r="U108" s="188" cm="1">
        <f t="array" aca="1" ref="U108" ca="1">IFERROR(
IF($F108=General!$E$25,INDEX(Forecast_Capex_Input!S$12:S$286,$X108),
INDEX(Forecast_Capex_Input!T$12:T$286,$X108)),0)</f>
        <v>0.90125917098790242</v>
      </c>
      <c r="V108" s="222" t="b">
        <f>IFERROR(INDEX(Overheads!$T$19:$T$26,MATCH($I108,Overheads!$E$19:$E$26,0)),FALSE)</f>
        <v>1</v>
      </c>
      <c r="W108" s="165"/>
      <c r="X108" s="174">
        <f>IFERROR(
IF(MATCH($C108,Forecast_Capex_Input!$CI$12:$CI$286,1)+1&gt;MAX(Forecast_Capex_Input!$C$12:$C$286),NA,
MATCH($C108,Forecast_Capex_Input!$CI$12:$CI$286,1)+1),1)</f>
        <v>42</v>
      </c>
      <c r="Y108" s="174" cm="1">
        <f t="array" aca="1" ref="Y108" ca="1">IFERROR(
IF(X107&lt;&gt;X108,1,
IF(COUNTIF(OFFSET(Y107,0,0,-INDEX(Forecast_Capex_Input!$CG$12:$CG$286,$X108)),Y107)=INDEX(Forecast_Capex_Input!$CG$12:$CG$286,$X108),Y107+1,Y107)),NA)</f>
        <v>2</v>
      </c>
      <c r="Z108" s="174" cm="1">
        <f t="array" ref="Z108">IFERROR($C108-IF($X108=1,1,INDEX(Forecast_Capex_Input!$CI$12:$CI$286,$X108-1))+1,NA)</f>
        <v>2</v>
      </c>
      <c r="AA108" s="174" cm="1">
        <f t="array" aca="1" ref="AA108" ca="1">IFERROR(IF(Y108=1,
INDEX(Forecast_Capex_Input!$AI$10:$BB$10,SMALL(IF(INDEX(Forecast_Capex_Input!$AI$12:$BB$286,$X108,0)&gt;0,COLUMN(Forecast_Capex_Input!$AI$10:$BB$10)-COLUMN(Forecast_Capex_Input!$AI$12)+1),ROWS(OFFSET(AA107,0,0,-$Z108)))),
OFFSET(AA107,-INDEX(Forecast_Capex_Input!$CG$12:$CG$286,$X108)+1,0)),NA)</f>
        <v>1</v>
      </c>
      <c r="AB108" s="174">
        <f t="shared" ca="1" si="53"/>
        <v>2</v>
      </c>
      <c r="AC108" s="222" t="b">
        <f t="shared" si="85"/>
        <v>0</v>
      </c>
      <c r="AD108" s="220" t="b">
        <v>0</v>
      </c>
      <c r="AE108" s="222" t="b">
        <f t="shared" si="54"/>
        <v>1</v>
      </c>
      <c r="AF108" s="165"/>
      <c r="AG108" s="215">
        <v>0</v>
      </c>
      <c r="AH108" s="215">
        <v>0</v>
      </c>
      <c r="AI108" s="215">
        <v>0.29264806637632496</v>
      </c>
      <c r="AJ108" s="215">
        <v>15.423838426098005</v>
      </c>
      <c r="AK108" s="215">
        <v>0.7614452250698539</v>
      </c>
      <c r="AL108" s="155">
        <v>16.477931717544184</v>
      </c>
      <c r="AM108" s="165"/>
      <c r="AN108" s="215" cm="1">
        <f t="array" aca="1" ref="AN108" ca="1">IFERROR(INDEX(General!O$33:O$34,$AB108)
*AG108,0)</f>
        <v>0</v>
      </c>
      <c r="AO108" s="215" cm="1">
        <f t="array" aca="1" ref="AO108" ca="1">IFERROR(INDEX(General!P$33:P$34,$AB108)
*AH108,0)</f>
        <v>0</v>
      </c>
      <c r="AP108" s="215" cm="1">
        <f t="array" aca="1" ref="AP108" ca="1">IFERROR(INDEX(General!Q$33:Q$34,$AB108)
*AI108,0)</f>
        <v>0.29264806637632496</v>
      </c>
      <c r="AQ108" s="215" cm="1">
        <f t="array" aca="1" ref="AQ108" ca="1">IFERROR(INDEX(General!R$33:R$34,$AB108)
*AJ108,0)</f>
        <v>15.423838426098005</v>
      </c>
      <c r="AR108" s="215" cm="1">
        <f t="array" aca="1" ref="AR108" ca="1">IFERROR(INDEX(General!S$33:S$34,$AB108)
*AK108,0)</f>
        <v>0.7614452250698539</v>
      </c>
      <c r="AS108" s="155">
        <f t="shared" ca="1" si="86"/>
        <v>16.477931717544184</v>
      </c>
      <c r="AT108" s="165"/>
      <c r="AU108" s="215">
        <f ca="1">IF($AE108=FALSE,AN108*Overheads!$R$24*$V108,
IFERROR(Overheads!$O$49*$V108*AN108,0)
+IFERROR(Overheads!Q$59*$V108*(AN108/Overheads!Q$68),0))</f>
        <v>0</v>
      </c>
      <c r="AV108" s="215">
        <f ca="1">IF($AE108=FALSE,AO108*Overheads!$R$24*$V108,
IFERROR(Overheads!$O$49*$V108*AO108,0)
+IFERROR(Overheads!R$59*$V108*(AO108/Overheads!R$68),0))</f>
        <v>0</v>
      </c>
      <c r="AW108" s="215">
        <f ca="1">IF($AE108=FALSE,AP108*Overheads!$R$24*$V108,
IFERROR(Overheads!$O$49*$V108*AP108,0)
+IFERROR(Overheads!S$59*$V108*(AP108/Overheads!S$68),0))</f>
        <v>3.8056291255866743E-2</v>
      </c>
      <c r="AX108" s="215">
        <f ca="1">IF($AE108=FALSE,AQ108*Overheads!$R$24*$V108,
IFERROR(Overheads!$O$49*$V108*AQ108,0)
+IFERROR(Overheads!T$59*$V108*(AQ108/Overheads!T$68),0))</f>
        <v>2.2100978308208066</v>
      </c>
      <c r="AY108" s="215">
        <f ca="1">IF($AE108=FALSE,AR108*Overheads!$R$24*$V108,
IFERROR(Overheads!$O$49*$V108*AR108,0)
+IFERROR(Overheads!U$59*$V108*(AR108/Overheads!U$68),0))</f>
        <v>9.3144931136880688E-2</v>
      </c>
      <c r="AZ108" s="155">
        <f t="shared" ca="1" si="87"/>
        <v>2.3412990532135538</v>
      </c>
      <c r="BA108" s="165"/>
      <c r="BB108" s="215">
        <f ca="1">IF($AE108=FALSE,AN108*Overheads!$S$25,
IFERROR(Overheads!$O$50*AN108,0)
+IFERROR(Overheads!Q$60*(AN108/Overheads!Q$66),0))</f>
        <v>0</v>
      </c>
      <c r="BC108" s="215">
        <f ca="1">IF($AE108=FALSE,AO108*Overheads!$S$25,
IFERROR(Overheads!$O$50*AO108,0)
+IFERROR(Overheads!R$60*(AO108/Overheads!R$66),0))</f>
        <v>0</v>
      </c>
      <c r="BD108" s="215">
        <f ca="1">IF($AE108=FALSE,AP108*Overheads!$S$25,
IFERROR(Overheads!$O$50*AP108,0)
+IFERROR(Overheads!S$60*(AP108/Overheads!S$66),0))</f>
        <v>5.3711556559441946E-3</v>
      </c>
      <c r="BE108" s="215">
        <f ca="1">IF($AE108=FALSE,AQ108*Overheads!$S$25,
IFERROR(Overheads!$O$50*AQ108,0)
+IFERROR(Overheads!T$60*(AQ108/Overheads!T$66),0))</f>
        <v>0.31265357645764819</v>
      </c>
      <c r="BF108" s="215">
        <f ca="1">IF($AE108=FALSE,AR108*Overheads!$S$25,
IFERROR(Overheads!$O$50*AR108,0)
+IFERROR(Overheads!U$60*(AR108/Overheads!U$66),0))</f>
        <v>1.3633255323966476E-2</v>
      </c>
      <c r="BG108" s="155">
        <f t="shared" ca="1" si="88"/>
        <v>0.33165798743755887</v>
      </c>
      <c r="BH108" s="165"/>
      <c r="BI108" s="215">
        <f t="shared" ca="1" si="89"/>
        <v>0</v>
      </c>
      <c r="BJ108" s="215">
        <f t="shared" ca="1" si="55"/>
        <v>0</v>
      </c>
      <c r="BK108" s="215">
        <f t="shared" ca="1" si="56"/>
        <v>0.3360755132881359</v>
      </c>
      <c r="BL108" s="215">
        <f t="shared" ca="1" si="57"/>
        <v>17.946589833376461</v>
      </c>
      <c r="BM108" s="215">
        <f t="shared" ca="1" si="58"/>
        <v>0.86822341153070104</v>
      </c>
      <c r="BN108" s="155">
        <f t="shared" ca="1" si="90"/>
        <v>19.150888758195297</v>
      </c>
      <c r="BO108" s="165"/>
      <c r="BP108" s="187" cm="1">
        <f t="array" ref="BP108">IFERROR(IF($X108=$X107,BP107,INDEX(Forecast_Capex_Input!AC$12:AC$286,$X108)),0)</f>
        <v>0</v>
      </c>
      <c r="BQ108" s="187" cm="1">
        <f t="array" ref="BQ108">IFERROR(IF($X108=$X107,BQ107,INDEX(Forecast_Capex_Input!AD$12:AD$286,$X108)),0)</f>
        <v>0</v>
      </c>
      <c r="BR108" s="187" cm="1">
        <f t="array" ref="BR108">IFERROR(IF($X108=$X107,BR107,INDEX(Forecast_Capex_Input!AE$12:AE$286,$X108)),0)</f>
        <v>0</v>
      </c>
      <c r="BS108" s="187" cm="1">
        <f t="array" ref="BS108">IFERROR(IF($X108=$X107,BS107,INDEX(Forecast_Capex_Input!AF$12:AF$286,$X108)),0)</f>
        <v>0</v>
      </c>
      <c r="BT108" s="187" cm="1">
        <f t="array" ref="BT108">IFERROR(IF($X108=$X107,BT107,INDEX(Forecast_Capex_Input!AG$12:AG$286,$X108)),0)</f>
        <v>1</v>
      </c>
      <c r="BU108" s="165"/>
      <c r="BV108" s="215">
        <f t="shared" si="59"/>
        <v>0</v>
      </c>
      <c r="BW108" s="215">
        <f t="shared" si="60"/>
        <v>0</v>
      </c>
      <c r="BX108" s="215">
        <f t="shared" si="61"/>
        <v>0</v>
      </c>
      <c r="BY108" s="215">
        <f t="shared" si="62"/>
        <v>0</v>
      </c>
      <c r="BZ108" s="215">
        <f t="shared" si="63"/>
        <v>16.477931717544184</v>
      </c>
      <c r="CA108" s="155">
        <f t="shared" si="91"/>
        <v>16.477931717544184</v>
      </c>
      <c r="CB108" s="165"/>
      <c r="CC108" s="215">
        <f t="shared" ca="1" si="64"/>
        <v>0</v>
      </c>
      <c r="CD108" s="215">
        <f t="shared" ca="1" si="65"/>
        <v>0</v>
      </c>
      <c r="CE108" s="215">
        <f t="shared" ca="1" si="66"/>
        <v>0</v>
      </c>
      <c r="CF108" s="215">
        <f t="shared" ca="1" si="67"/>
        <v>0</v>
      </c>
      <c r="CG108" s="215">
        <f t="shared" ca="1" si="68"/>
        <v>16.477931717544184</v>
      </c>
      <c r="CH108" s="155">
        <f t="shared" ca="1" si="92"/>
        <v>16.477931717544184</v>
      </c>
      <c r="CI108" s="165"/>
      <c r="CJ108" s="215">
        <f t="shared" ca="1" si="69"/>
        <v>0</v>
      </c>
      <c r="CK108" s="215">
        <f t="shared" ca="1" si="70"/>
        <v>0</v>
      </c>
      <c r="CL108" s="215">
        <f t="shared" ca="1" si="71"/>
        <v>0</v>
      </c>
      <c r="CM108" s="215">
        <f t="shared" ca="1" si="72"/>
        <v>0</v>
      </c>
      <c r="CN108" s="215">
        <f t="shared" ca="1" si="73"/>
        <v>2.3412990532135538</v>
      </c>
      <c r="CO108" s="155">
        <f t="shared" ca="1" si="93"/>
        <v>2.3412990532135538</v>
      </c>
      <c r="CP108" s="165"/>
      <c r="CQ108" s="223">
        <f t="shared" ca="1" si="74"/>
        <v>0</v>
      </c>
      <c r="CR108" s="223">
        <f t="shared" ca="1" si="75"/>
        <v>0</v>
      </c>
      <c r="CS108" s="223">
        <f t="shared" ca="1" si="76"/>
        <v>0</v>
      </c>
      <c r="CT108" s="223">
        <f t="shared" ca="1" si="77"/>
        <v>0</v>
      </c>
      <c r="CU108" s="223">
        <f t="shared" ca="1" si="78"/>
        <v>0.33165798743755887</v>
      </c>
      <c r="CV108" s="155">
        <f t="shared" ca="1" si="94"/>
        <v>0.33165798743755887</v>
      </c>
      <c r="CW108" s="165"/>
      <c r="CX108" s="215">
        <f t="shared" ca="1" si="95"/>
        <v>0</v>
      </c>
      <c r="CY108" s="215">
        <f t="shared" ca="1" si="79"/>
        <v>0</v>
      </c>
      <c r="CZ108" s="215">
        <f t="shared" ca="1" si="80"/>
        <v>0</v>
      </c>
      <c r="DA108" s="215">
        <f t="shared" ca="1" si="81"/>
        <v>0</v>
      </c>
      <c r="DB108" s="215">
        <f t="shared" ca="1" si="82"/>
        <v>19.150888758195297</v>
      </c>
      <c r="DC108" s="155">
        <f t="shared" ca="1" si="96"/>
        <v>19.150888758195297</v>
      </c>
      <c r="DD108" s="165"/>
      <c r="DE108" s="188" t="b" cm="1">
        <f t="array" aca="1" ref="DE108" ca="1">OR($G108=Forecast_Capex_Input!$BF$8:$BF$10)</f>
        <v>1</v>
      </c>
      <c r="DF108" s="188" cm="1">
        <f t="array" aca="1" ref="DF108" ca="1">IFERROR(INDEX(Forecast_Capex_Input!BG$12:BG$286,$X108)
*(INDEX(Forecast_Capex_Input!$H$12:$H$286,$X108)=Repex),0)
*$DE108</f>
        <v>0.90606773670366358</v>
      </c>
      <c r="DG108" s="188" cm="1">
        <f t="array" aca="1" ref="DG108" ca="1">IFERROR(INDEX(Forecast_Capex_Input!BH$12:BH$286,$X108)
*(INDEX(Forecast_Capex_Input!$H$12:$H$286,$X108)=Repex),0)
*$DE108</f>
        <v>0</v>
      </c>
      <c r="DH108" s="188" cm="1">
        <f t="array" aca="1" ref="DH108" ca="1">IFERROR(INDEX(Forecast_Capex_Input!BI$12:BI$286,$X108)
*(INDEX(Forecast_Capex_Input!$H$12:$H$286,$X108)=Repex),0)
*$DE108</f>
        <v>3.5519624573750817E-2</v>
      </c>
      <c r="DI108" s="188" cm="1">
        <f t="array" aca="1" ref="DI108" ca="1">IFERROR(INDEX(Forecast_Capex_Input!BJ$12:BJ$286,$X108)
*(INDEX(Forecast_Capex_Input!$H$12:$H$286,$X108)=Repex),0)
*$DE108</f>
        <v>5.8412638722585578E-2</v>
      </c>
      <c r="DJ108" s="188" cm="1">
        <f t="array" aca="1" ref="DJ108" ca="1">IFERROR(INDEX(Forecast_Capex_Input!BK$12:BK$286,$X108)
*(INDEX(Forecast_Capex_Input!$H$12:$H$286,$X108)=Repex),0)
*$DE108</f>
        <v>0</v>
      </c>
      <c r="DK108" s="188" cm="1">
        <f t="array" aca="1" ref="DK108" ca="1">IFERROR(INDEX(Forecast_Capex_Input!BL$12:BL$286,$X108)
*(INDEX(Forecast_Capex_Input!$H$12:$H$286,$X108)=Repex),0)
*$DE108</f>
        <v>0</v>
      </c>
      <c r="DL108" s="165"/>
      <c r="DM108" s="188" t="b" cm="1">
        <f t="array" aca="1" ref="DM108" ca="1">OR($G108=Forecast_Capex_Input!$BN$8:$BN$9)</f>
        <v>0</v>
      </c>
      <c r="DN108" s="188" cm="1">
        <f t="array" aca="1" ref="DN108" ca="1">IFERROR(INDEX(Forecast_Capex_Input!BO$12:BO$286,$X108)
*(INDEX(Forecast_Capex_Input!$H$12:$H$286,$X108)=Repex),0)
*$DM108</f>
        <v>0</v>
      </c>
      <c r="DO108" s="188" cm="1">
        <f t="array" aca="1" ref="DO108" ca="1">IFERROR(INDEX(Forecast_Capex_Input!BP$12:BP$286,$X108)
*(INDEX(Forecast_Capex_Input!$H$12:$H$286,$X108)=Repex),0)
*$DM108</f>
        <v>0</v>
      </c>
      <c r="DP108" s="188" cm="1">
        <f t="array" aca="1" ref="DP108" ca="1">IFERROR(INDEX(Forecast_Capex_Input!BQ$12:BQ$286,$X108)
*(INDEX(Forecast_Capex_Input!$H$12:$H$286,$X108)=Repex),0)
*$DM108</f>
        <v>0</v>
      </c>
      <c r="DQ108" s="188" cm="1">
        <f t="array" aca="1" ref="DQ108" ca="1">IFERROR(INDEX(Forecast_Capex_Input!BR$12:BR$286,$X108)
*(INDEX(Forecast_Capex_Input!$H$12:$H$286,$X108)=Repex),0)
*$DM108</f>
        <v>0</v>
      </c>
      <c r="DR108" s="188" cm="1">
        <f t="array" aca="1" ref="DR108" ca="1">IFERROR(INDEX(Forecast_Capex_Input!BS$12:BS$286,$X108)
*(INDEX(Forecast_Capex_Input!$H$12:$H$286,$X108)=Repex),0)
*$DM108</f>
        <v>0</v>
      </c>
      <c r="DS108" s="165"/>
      <c r="DT108" s="188" t="b" cm="1">
        <f t="array" aca="1" ref="DT108" ca="1">OR($G108=Forecast_Capex_Input!$BU$8:$BU$10)</f>
        <v>0</v>
      </c>
      <c r="DU108" s="188" cm="1">
        <f t="array" aca="1" ref="DU108" ca="1">IFERROR(INDEX(Forecast_Capex_Input!BV$12:BV$286,$X108)
*(INDEX(Forecast_Capex_Input!$H$12:$H$286,$X108)=Repex),0)
*$DT108</f>
        <v>0</v>
      </c>
      <c r="DV108" s="188" cm="1">
        <f t="array" aca="1" ref="DV108" ca="1">IFERROR(INDEX(Forecast_Capex_Input!BW$12:BW$286,$X108)
*(INDEX(Forecast_Capex_Input!$H$12:$H$286,$X108)=Repex),0)
*$DT108</f>
        <v>0</v>
      </c>
      <c r="DW108" s="188" cm="1">
        <f t="array" aca="1" ref="DW108" ca="1">IFERROR(INDEX(Forecast_Capex_Input!BX$12:BX$286,$X108)
*(INDEX(Forecast_Capex_Input!$H$12:$H$286,$X108)=Repex),0)
*$DT108</f>
        <v>0</v>
      </c>
      <c r="DX108" s="188" cm="1">
        <f t="array" aca="1" ref="DX108" ca="1">IFERROR(INDEX(Forecast_Capex_Input!BY$12:BY$286,$X108)
*(INDEX(Forecast_Capex_Input!$H$12:$H$286,$X108)=Repex),0)
*$DT108</f>
        <v>0</v>
      </c>
      <c r="DY108" s="188" cm="1">
        <f t="array" aca="1" ref="DY108" ca="1">IFERROR(INDEX(Forecast_Capex_Input!BZ$12:BZ$286,$X108)
*(INDEX(Forecast_Capex_Input!$H$12:$H$286,$X108)=Repex),0)
*$DT108</f>
        <v>0</v>
      </c>
      <c r="DZ108" s="188" cm="1">
        <f t="array" aca="1" ref="DZ108" ca="1">IFERROR(INDEX(Forecast_Capex_Input!CA$12:CA$286,$X108)
*(INDEX(Forecast_Capex_Input!$H$12:$H$286,$X108)=Repex),0)
*$DT108</f>
        <v>0</v>
      </c>
      <c r="EA108" s="188" cm="1">
        <f t="array" aca="1" ref="EA108" ca="1">IFERROR(INDEX(Forecast_Capex_Input!CB$12:CB$286,$X108)
*(INDEX(Forecast_Capex_Input!$H$12:$H$286,$X108)=Repex),0)
*$DT108</f>
        <v>0</v>
      </c>
      <c r="EB108" s="188" cm="1">
        <f t="array" aca="1" ref="EB108" ca="1">IFERROR(INDEX(Forecast_Capex_Input!CC$12:CC$286,$X108)
*(INDEX(Forecast_Capex_Input!$H$12:$H$286,$X108)=Repex),0)
*$DT108</f>
        <v>0</v>
      </c>
      <c r="EC108" s="165"/>
      <c r="ED108" s="226" t="str">
        <f t="shared" si="83"/>
        <v>N/A</v>
      </c>
      <c r="EE108" s="174" t="s">
        <v>15</v>
      </c>
    </row>
    <row r="109" spans="3:135" x14ac:dyDescent="0.2">
      <c r="C109" s="174">
        <f t="shared" si="84"/>
        <v>99</v>
      </c>
      <c r="D109" s="167" t="str" cm="1">
        <f t="array" ref="D109">IFERROR(INDEX(Forecast_Capex_Input!$D$12:$D$286,$X109),NA)</f>
        <v>Line 95 Refurbishment</v>
      </c>
      <c r="E109" s="172" t="b" cm="1">
        <f t="array" ref="E109">IF($X109=NA,NA,INDEX(Forecast_Capex_Input!$E$12:$E$286,$X109))</f>
        <v>1</v>
      </c>
      <c r="F109" s="167" t="str" cm="1">
        <f t="array" aca="1" ref="F109" ca="1">IFERROR(INDEX(General!$E$25:$E$26,$Y109),NA)</f>
        <v>Labour</v>
      </c>
      <c r="G109" s="167" t="str" cm="1">
        <f t="array" aca="1" ref="G109" ca="1">IFERROR(INDEX(Forecast_Capex_Input!$AI$11:$BB$11,$AA109),NA)</f>
        <v>Transmission Lines</v>
      </c>
      <c r="H109" s="189" cm="1">
        <f t="array" aca="1" ref="H109" ca="1">IFERROR(INDEX(Forecast_Capex_Input!$AI$12:$BB$286,$X109,$AA109),NA)</f>
        <v>0.99999999999999989</v>
      </c>
      <c r="I109" s="199" t="str" cm="1">
        <f t="array" ref="I109">IFERROR(INDEX(Forecast_Capex_Input!$F$12:$F$286,$X109),NA)</f>
        <v>Replacement Expenditure</v>
      </c>
      <c r="J109" s="199" t="str" cm="1">
        <f t="array" ref="J109">IFERROR(INDEX(Forecast_Capex_Input!G$12:G$286,$X109),NA)</f>
        <v>Transmission Lines</v>
      </c>
      <c r="K109" s="199" t="str" cm="1">
        <f t="array" ref="K109">IFERROR(INDEX(Forecast_Capex_Input!H$12:H$286,$X109),NA)</f>
        <v>Repex</v>
      </c>
      <c r="L109" s="199" t="str" cm="1">
        <f t="array" ref="L109">IFERROR(INDEX(Forecast_Capex_Input!I$12:I$286,$X109),NA)</f>
        <v>N/A</v>
      </c>
      <c r="M109" s="199" t="str" cm="1">
        <f t="array" ref="M109">IFERROR(INDEX(Forecast_Capex_Input!J$12:J$286,$X109),NA)</f>
        <v>N/A</v>
      </c>
      <c r="N109" s="199" t="str" cm="1">
        <f t="array" ref="N109">IFERROR(INDEX(Forecast_Capex_Input!K$12:K$286,$X109),NA)</f>
        <v>TL - Transmission towers</v>
      </c>
      <c r="O109" s="199" t="str" cm="1">
        <f t="array" ref="O109">IFERROR(INDEX(Forecast_Capex_Input!L$12:L$286,$X109),NA)</f>
        <v>TL - Safe and Reliable Network</v>
      </c>
      <c r="P109" s="199" t="str" cm="1">
        <f t="array" ref="P109">IFERROR(INDEX(Forecast_Capex_Input!M$12:M$286,$X109),NA)</f>
        <v>N/A</v>
      </c>
      <c r="Q109" s="172" t="str" cm="1">
        <f t="array" ref="Q109">IFERROR(INDEX(Forecast_Capex_Input!N$12:N$286,$X109),NA)</f>
        <v>No</v>
      </c>
      <c r="R109" s="265" cm="1">
        <f t="array" ref="R109">IFERROR(INDEX(Forecast_Capex_Input!O$12:O$286,$X109),0)</f>
        <v>0</v>
      </c>
      <c r="S109" s="172" t="str" cm="1">
        <f t="array" ref="S109">IFERROR(INDEX(Forecast_Capex_Input!P$12:P$286,$X109),0)</f>
        <v>Safety security &amp; reliability</v>
      </c>
      <c r="T109" s="199" t="str" cm="1">
        <f t="array" aca="1" ref="T109" ca="1">IFERROR(INDEX(General!$K$84:$K$103,$AA109),NA)</f>
        <v>Transmission Lines (2018 onwards)</v>
      </c>
      <c r="U109" s="188" cm="1">
        <f t="array" aca="1" ref="U109" ca="1">IFERROR(
IF($F109=General!$E$25,INDEX(Forecast_Capex_Input!S$12:S$286,$X109),
INDEX(Forecast_Capex_Input!T$12:T$286,$X109)),0)</f>
        <v>0.25455475124111415</v>
      </c>
      <c r="V109" s="222" t="b">
        <f>IFERROR(INDEX(Overheads!$T$19:$T$26,MATCH($I109,Overheads!$E$19:$E$26,0)),FALSE)</f>
        <v>1</v>
      </c>
      <c r="W109" s="165"/>
      <c r="X109" s="174">
        <f>IFERROR(
IF(MATCH($C109,Forecast_Capex_Input!$CI$12:$CI$286,1)+1&gt;MAX(Forecast_Capex_Input!$C$12:$C$286),NA,
MATCH($C109,Forecast_Capex_Input!$CI$12:$CI$286,1)+1),1)</f>
        <v>43</v>
      </c>
      <c r="Y109" s="174" cm="1">
        <f t="array" aca="1" ref="Y109" ca="1">IFERROR(
IF(X108&lt;&gt;X109,1,
IF(COUNTIF(OFFSET(Y108,0,0,-INDEX(Forecast_Capex_Input!$CG$12:$CG$286,$X109)),Y108)=INDEX(Forecast_Capex_Input!$CG$12:$CG$286,$X109),Y108+1,Y108)),NA)</f>
        <v>1</v>
      </c>
      <c r="Z109" s="174" cm="1">
        <f t="array" ref="Z109">IFERROR($C109-IF($X109=1,1,INDEX(Forecast_Capex_Input!$CI$12:$CI$286,$X109-1))+1,NA)</f>
        <v>1</v>
      </c>
      <c r="AA109" s="174" cm="1">
        <f t="array" aca="1" ref="AA109" ca="1">IFERROR(IF(Y109=1,
INDEX(Forecast_Capex_Input!$AI$10:$BB$10,SMALL(IF(INDEX(Forecast_Capex_Input!$AI$12:$BB$286,$X109,0)&gt;0,COLUMN(Forecast_Capex_Input!$AI$10:$BB$10)-COLUMN(Forecast_Capex_Input!$AI$12)+1),ROWS(OFFSET(AA108,0,0,-$Z109)))),
OFFSET(AA108,-INDEX(Forecast_Capex_Input!$CG$12:$CG$286,$X109)+1,0)),NA)</f>
        <v>1</v>
      </c>
      <c r="AB109" s="174">
        <f t="shared" ca="1" si="53"/>
        <v>1</v>
      </c>
      <c r="AC109" s="222" t="b">
        <f t="shared" si="85"/>
        <v>0</v>
      </c>
      <c r="AD109" s="220" t="b">
        <v>0</v>
      </c>
      <c r="AE109" s="222" t="b">
        <f t="shared" si="54"/>
        <v>1</v>
      </c>
      <c r="AF109" s="165"/>
      <c r="AG109" s="215">
        <v>0</v>
      </c>
      <c r="AH109" s="215">
        <v>1.2196054299370285E-2</v>
      </c>
      <c r="AI109" s="215">
        <v>0.47830056412237965</v>
      </c>
      <c r="AJ109" s="215">
        <v>0</v>
      </c>
      <c r="AK109" s="215">
        <v>0</v>
      </c>
      <c r="AL109" s="155">
        <v>0.49049661842174991</v>
      </c>
      <c r="AM109" s="165"/>
      <c r="AN109" s="215" cm="1">
        <f t="array" aca="1" ref="AN109" ca="1">IFERROR(INDEX(General!O$33:O$34,$AB109)
*AG109,0)</f>
        <v>0</v>
      </c>
      <c r="AO109" s="215" cm="1">
        <f t="array" aca="1" ref="AO109" ca="1">IFERROR(INDEX(General!P$33:P$34,$AB109)
*AH109,0)</f>
        <v>1.2269407747337143E-2</v>
      </c>
      <c r="AP109" s="215" cm="1">
        <f t="array" aca="1" ref="AP109" ca="1">IFERROR(INDEX(General!Q$33:Q$34,$AB109)
*AI109,0)</f>
        <v>0.48550975569505012</v>
      </c>
      <c r="AQ109" s="215" cm="1">
        <f t="array" aca="1" ref="AQ109" ca="1">IFERROR(INDEX(General!R$33:R$34,$AB109)
*AJ109,0)</f>
        <v>0</v>
      </c>
      <c r="AR109" s="215" cm="1">
        <f t="array" aca="1" ref="AR109" ca="1">IFERROR(INDEX(General!S$33:S$34,$AB109)
*AK109,0)</f>
        <v>0</v>
      </c>
      <c r="AS109" s="155">
        <f t="shared" ca="1" si="86"/>
        <v>0.49777916344238726</v>
      </c>
      <c r="AT109" s="165"/>
      <c r="AU109" s="215">
        <f ca="1">IF($AE109=FALSE,AN109*Overheads!$R$24*$V109,
IFERROR(Overheads!$O$49*$V109*AN109,0)
+IFERROR(Overheads!Q$59*$V109*(AN109/Overheads!Q$68),0))</f>
        <v>0</v>
      </c>
      <c r="AV109" s="215">
        <f ca="1">IF($AE109=FALSE,AO109*Overheads!$R$24*$V109,
IFERROR(Overheads!$O$49*$V109*AO109,0)
+IFERROR(Overheads!R$59*$V109*(AO109/Overheads!R$68),0))</f>
        <v>1.4643592186663842E-3</v>
      </c>
      <c r="AW109" s="215">
        <f ca="1">IF($AE109=FALSE,AP109*Overheads!$R$24*$V109,
IFERROR(Overheads!$O$49*$V109*AP109,0)
+IFERROR(Overheads!S$59*$V109*(AP109/Overheads!S$68),0))</f>
        <v>6.3136247230609704E-2</v>
      </c>
      <c r="AX109" s="215">
        <f ca="1">IF($AE109=FALSE,AQ109*Overheads!$R$24*$V109,
IFERROR(Overheads!$O$49*$V109*AQ109,0)
+IFERROR(Overheads!T$59*$V109*(AQ109/Overheads!T$68),0))</f>
        <v>0</v>
      </c>
      <c r="AY109" s="215">
        <f ca="1">IF($AE109=FALSE,AR109*Overheads!$R$24*$V109,
IFERROR(Overheads!$O$49*$V109*AR109,0)
+IFERROR(Overheads!U$59*$V109*(AR109/Overheads!U$68),0))</f>
        <v>0</v>
      </c>
      <c r="AZ109" s="155">
        <f t="shared" ca="1" si="87"/>
        <v>6.4600606449276093E-2</v>
      </c>
      <c r="BA109" s="165"/>
      <c r="BB109" s="215">
        <f ca="1">IF($AE109=FALSE,AN109*Overheads!$S$25,
IFERROR(Overheads!$O$50*AN109,0)
+IFERROR(Overheads!Q$60*(AN109/Overheads!Q$66),0))</f>
        <v>0</v>
      </c>
      <c r="BC109" s="215">
        <f ca="1">IF($AE109=FALSE,AO109*Overheads!$S$25,
IFERROR(Overheads!$O$50*AO109,0)
+IFERROR(Overheads!R$60*(AO109/Overheads!R$66),0))</f>
        <v>2.0701683212598118E-4</v>
      </c>
      <c r="BD109" s="215">
        <f ca="1">IF($AE109=FALSE,AP109*Overheads!$S$25,
IFERROR(Overheads!$O$50*AP109,0)
+IFERROR(Overheads!S$60*(AP109/Overheads!S$66),0))</f>
        <v>8.9108686163815974E-3</v>
      </c>
      <c r="BE109" s="215">
        <f ca="1">IF($AE109=FALSE,AQ109*Overheads!$S$25,
IFERROR(Overheads!$O$50*AQ109,0)
+IFERROR(Overheads!T$60*(AQ109/Overheads!T$66),0))</f>
        <v>0</v>
      </c>
      <c r="BF109" s="215">
        <f ca="1">IF($AE109=FALSE,AR109*Overheads!$S$25,
IFERROR(Overheads!$O$50*AR109,0)
+IFERROR(Overheads!U$60*(AR109/Overheads!U$66),0))</f>
        <v>0</v>
      </c>
      <c r="BG109" s="155">
        <f t="shared" ca="1" si="88"/>
        <v>9.1178854485075792E-3</v>
      </c>
      <c r="BH109" s="165"/>
      <c r="BI109" s="215">
        <f t="shared" ca="1" si="89"/>
        <v>0</v>
      </c>
      <c r="BJ109" s="215">
        <f t="shared" ca="1" si="55"/>
        <v>1.3940783798129509E-2</v>
      </c>
      <c r="BK109" s="215">
        <f t="shared" ca="1" si="56"/>
        <v>0.55755687154204137</v>
      </c>
      <c r="BL109" s="215">
        <f t="shared" ca="1" si="57"/>
        <v>0</v>
      </c>
      <c r="BM109" s="215">
        <f t="shared" ca="1" si="58"/>
        <v>0</v>
      </c>
      <c r="BN109" s="155">
        <f t="shared" ca="1" si="90"/>
        <v>0.57149765534017083</v>
      </c>
      <c r="BO109" s="165"/>
      <c r="BP109" s="187" cm="1">
        <f t="array" ref="BP109">IFERROR(IF($X109=$X108,BP108,INDEX(Forecast_Capex_Input!AC$12:AC$286,$X109)),0)</f>
        <v>0</v>
      </c>
      <c r="BQ109" s="187" cm="1">
        <f t="array" ref="BQ109">IFERROR(IF($X109=$X108,BQ108,INDEX(Forecast_Capex_Input!AD$12:AD$286,$X109)),0)</f>
        <v>0</v>
      </c>
      <c r="BR109" s="187" cm="1">
        <f t="array" ref="BR109">IFERROR(IF($X109=$X108,BR108,INDEX(Forecast_Capex_Input!AE$12:AE$286,$X109)),0)</f>
        <v>1</v>
      </c>
      <c r="BS109" s="187" cm="1">
        <f t="array" ref="BS109">IFERROR(IF($X109=$X108,BS108,INDEX(Forecast_Capex_Input!AF$12:AF$286,$X109)),0)</f>
        <v>0</v>
      </c>
      <c r="BT109" s="187" cm="1">
        <f t="array" ref="BT109">IFERROR(IF($X109=$X108,BT108,INDEX(Forecast_Capex_Input!AG$12:AG$286,$X109)),0)</f>
        <v>0</v>
      </c>
      <c r="BU109" s="165"/>
      <c r="BV109" s="215">
        <f t="shared" si="59"/>
        <v>0</v>
      </c>
      <c r="BW109" s="215">
        <f t="shared" si="60"/>
        <v>0</v>
      </c>
      <c r="BX109" s="215">
        <f t="shared" si="61"/>
        <v>0.49049661842174991</v>
      </c>
      <c r="BY109" s="215">
        <f t="shared" si="62"/>
        <v>0</v>
      </c>
      <c r="BZ109" s="215">
        <f t="shared" si="63"/>
        <v>0</v>
      </c>
      <c r="CA109" s="155">
        <f t="shared" si="91"/>
        <v>0.49049661842174991</v>
      </c>
      <c r="CB109" s="165"/>
      <c r="CC109" s="215">
        <f t="shared" ca="1" si="64"/>
        <v>0</v>
      </c>
      <c r="CD109" s="215">
        <f t="shared" ca="1" si="65"/>
        <v>0</v>
      </c>
      <c r="CE109" s="215">
        <f t="shared" ca="1" si="66"/>
        <v>0.49777916344238726</v>
      </c>
      <c r="CF109" s="215">
        <f t="shared" ca="1" si="67"/>
        <v>0</v>
      </c>
      <c r="CG109" s="215">
        <f t="shared" ca="1" si="68"/>
        <v>0</v>
      </c>
      <c r="CH109" s="155">
        <f t="shared" ca="1" si="92"/>
        <v>0.49777916344238726</v>
      </c>
      <c r="CI109" s="165"/>
      <c r="CJ109" s="215">
        <f t="shared" ca="1" si="69"/>
        <v>0</v>
      </c>
      <c r="CK109" s="215">
        <f t="shared" ca="1" si="70"/>
        <v>0</v>
      </c>
      <c r="CL109" s="215">
        <f t="shared" ca="1" si="71"/>
        <v>6.4600606449276093E-2</v>
      </c>
      <c r="CM109" s="215">
        <f t="shared" ca="1" si="72"/>
        <v>0</v>
      </c>
      <c r="CN109" s="215">
        <f t="shared" ca="1" si="73"/>
        <v>0</v>
      </c>
      <c r="CO109" s="155">
        <f t="shared" ca="1" si="93"/>
        <v>6.4600606449276093E-2</v>
      </c>
      <c r="CP109" s="165"/>
      <c r="CQ109" s="223">
        <f t="shared" ca="1" si="74"/>
        <v>0</v>
      </c>
      <c r="CR109" s="223">
        <f t="shared" ca="1" si="75"/>
        <v>0</v>
      </c>
      <c r="CS109" s="223">
        <f t="shared" ca="1" si="76"/>
        <v>9.1178854485075792E-3</v>
      </c>
      <c r="CT109" s="223">
        <f t="shared" ca="1" si="77"/>
        <v>0</v>
      </c>
      <c r="CU109" s="223">
        <f t="shared" ca="1" si="78"/>
        <v>0</v>
      </c>
      <c r="CV109" s="155">
        <f t="shared" ca="1" si="94"/>
        <v>9.1178854485075792E-3</v>
      </c>
      <c r="CW109" s="165"/>
      <c r="CX109" s="215">
        <f t="shared" ca="1" si="95"/>
        <v>0</v>
      </c>
      <c r="CY109" s="215">
        <f t="shared" ca="1" si="79"/>
        <v>0</v>
      </c>
      <c r="CZ109" s="215">
        <f t="shared" ca="1" si="80"/>
        <v>0.57149765534017094</v>
      </c>
      <c r="DA109" s="215">
        <f t="shared" ca="1" si="81"/>
        <v>0</v>
      </c>
      <c r="DB109" s="215">
        <f t="shared" ca="1" si="82"/>
        <v>0</v>
      </c>
      <c r="DC109" s="155">
        <f t="shared" ca="1" si="96"/>
        <v>0.57149765534017094</v>
      </c>
      <c r="DD109" s="165"/>
      <c r="DE109" s="188" t="b" cm="1">
        <f t="array" aca="1" ref="DE109" ca="1">OR($G109=Forecast_Capex_Input!$BF$8:$BF$10)</f>
        <v>1</v>
      </c>
      <c r="DF109" s="188" cm="1">
        <f t="array" aca="1" ref="DF109" ca="1">IFERROR(INDEX(Forecast_Capex_Input!BG$12:BG$286,$X109)
*(INDEX(Forecast_Capex_Input!$H$12:$H$286,$X109)=Repex),0)
*$DE109</f>
        <v>0</v>
      </c>
      <c r="DG109" s="188" cm="1">
        <f t="array" aca="1" ref="DG109" ca="1">IFERROR(INDEX(Forecast_Capex_Input!BH$12:BH$286,$X109)
*(INDEX(Forecast_Capex_Input!$H$12:$H$286,$X109)=Repex),0)
*$DE109</f>
        <v>0.67781511198268551</v>
      </c>
      <c r="DH109" s="188" cm="1">
        <f t="array" aca="1" ref="DH109" ca="1">IFERROR(INDEX(Forecast_Capex_Input!BI$12:BI$286,$X109)
*(INDEX(Forecast_Capex_Input!$H$12:$H$286,$X109)=Repex),0)
*$DE109</f>
        <v>0.26150468139042682</v>
      </c>
      <c r="DI109" s="188" cm="1">
        <f t="array" aca="1" ref="DI109" ca="1">IFERROR(INDEX(Forecast_Capex_Input!BJ$12:BJ$286,$X109)
*(INDEX(Forecast_Capex_Input!$H$12:$H$286,$X109)=Repex),0)
*$DE109</f>
        <v>6.0680206626887806E-2</v>
      </c>
      <c r="DJ109" s="188" cm="1">
        <f t="array" aca="1" ref="DJ109" ca="1">IFERROR(INDEX(Forecast_Capex_Input!BK$12:BK$286,$X109)
*(INDEX(Forecast_Capex_Input!$H$12:$H$286,$X109)=Repex),0)
*$DE109</f>
        <v>0</v>
      </c>
      <c r="DK109" s="188" cm="1">
        <f t="array" aca="1" ref="DK109" ca="1">IFERROR(INDEX(Forecast_Capex_Input!BL$12:BL$286,$X109)
*(INDEX(Forecast_Capex_Input!$H$12:$H$286,$X109)=Repex),0)
*$DE109</f>
        <v>0</v>
      </c>
      <c r="DL109" s="165"/>
      <c r="DM109" s="188" t="b" cm="1">
        <f t="array" aca="1" ref="DM109" ca="1">OR($G109=Forecast_Capex_Input!$BN$8:$BN$9)</f>
        <v>0</v>
      </c>
      <c r="DN109" s="188" cm="1">
        <f t="array" aca="1" ref="DN109" ca="1">IFERROR(INDEX(Forecast_Capex_Input!BO$12:BO$286,$X109)
*(INDEX(Forecast_Capex_Input!$H$12:$H$286,$X109)=Repex),0)
*$DM109</f>
        <v>0</v>
      </c>
      <c r="DO109" s="188" cm="1">
        <f t="array" aca="1" ref="DO109" ca="1">IFERROR(INDEX(Forecast_Capex_Input!BP$12:BP$286,$X109)
*(INDEX(Forecast_Capex_Input!$H$12:$H$286,$X109)=Repex),0)
*$DM109</f>
        <v>0</v>
      </c>
      <c r="DP109" s="188" cm="1">
        <f t="array" aca="1" ref="DP109" ca="1">IFERROR(INDEX(Forecast_Capex_Input!BQ$12:BQ$286,$X109)
*(INDEX(Forecast_Capex_Input!$H$12:$H$286,$X109)=Repex),0)
*$DM109</f>
        <v>0</v>
      </c>
      <c r="DQ109" s="188" cm="1">
        <f t="array" aca="1" ref="DQ109" ca="1">IFERROR(INDEX(Forecast_Capex_Input!BR$12:BR$286,$X109)
*(INDEX(Forecast_Capex_Input!$H$12:$H$286,$X109)=Repex),0)
*$DM109</f>
        <v>0</v>
      </c>
      <c r="DR109" s="188" cm="1">
        <f t="array" aca="1" ref="DR109" ca="1">IFERROR(INDEX(Forecast_Capex_Input!BS$12:BS$286,$X109)
*(INDEX(Forecast_Capex_Input!$H$12:$H$286,$X109)=Repex),0)
*$DM109</f>
        <v>0</v>
      </c>
      <c r="DS109" s="165"/>
      <c r="DT109" s="188" t="b" cm="1">
        <f t="array" aca="1" ref="DT109" ca="1">OR($G109=Forecast_Capex_Input!$BU$8:$BU$10)</f>
        <v>0</v>
      </c>
      <c r="DU109" s="188" cm="1">
        <f t="array" aca="1" ref="DU109" ca="1">IFERROR(INDEX(Forecast_Capex_Input!BV$12:BV$286,$X109)
*(INDEX(Forecast_Capex_Input!$H$12:$H$286,$X109)=Repex),0)
*$DT109</f>
        <v>0</v>
      </c>
      <c r="DV109" s="188" cm="1">
        <f t="array" aca="1" ref="DV109" ca="1">IFERROR(INDEX(Forecast_Capex_Input!BW$12:BW$286,$X109)
*(INDEX(Forecast_Capex_Input!$H$12:$H$286,$X109)=Repex),0)
*$DT109</f>
        <v>0</v>
      </c>
      <c r="DW109" s="188" cm="1">
        <f t="array" aca="1" ref="DW109" ca="1">IFERROR(INDEX(Forecast_Capex_Input!BX$12:BX$286,$X109)
*(INDEX(Forecast_Capex_Input!$H$12:$H$286,$X109)=Repex),0)
*$DT109</f>
        <v>0</v>
      </c>
      <c r="DX109" s="188" cm="1">
        <f t="array" aca="1" ref="DX109" ca="1">IFERROR(INDEX(Forecast_Capex_Input!BY$12:BY$286,$X109)
*(INDEX(Forecast_Capex_Input!$H$12:$H$286,$X109)=Repex),0)
*$DT109</f>
        <v>0</v>
      </c>
      <c r="DY109" s="188" cm="1">
        <f t="array" aca="1" ref="DY109" ca="1">IFERROR(INDEX(Forecast_Capex_Input!BZ$12:BZ$286,$X109)
*(INDEX(Forecast_Capex_Input!$H$12:$H$286,$X109)=Repex),0)
*$DT109</f>
        <v>0</v>
      </c>
      <c r="DZ109" s="188" cm="1">
        <f t="array" aca="1" ref="DZ109" ca="1">IFERROR(INDEX(Forecast_Capex_Input!CA$12:CA$286,$X109)
*(INDEX(Forecast_Capex_Input!$H$12:$H$286,$X109)=Repex),0)
*$DT109</f>
        <v>0</v>
      </c>
      <c r="EA109" s="188" cm="1">
        <f t="array" aca="1" ref="EA109" ca="1">IFERROR(INDEX(Forecast_Capex_Input!CB$12:CB$286,$X109)
*(INDEX(Forecast_Capex_Input!$H$12:$H$286,$X109)=Repex),0)
*$DT109</f>
        <v>0</v>
      </c>
      <c r="EB109" s="188" cm="1">
        <f t="array" aca="1" ref="EB109" ca="1">IFERROR(INDEX(Forecast_Capex_Input!CC$12:CC$286,$X109)
*(INDEX(Forecast_Capex_Input!$H$12:$H$286,$X109)=Repex),0)
*$DT109</f>
        <v>0</v>
      </c>
      <c r="EC109" s="165"/>
      <c r="ED109" s="226" t="str">
        <f t="shared" si="83"/>
        <v>N/A</v>
      </c>
      <c r="EE109" s="174" t="s">
        <v>15</v>
      </c>
    </row>
    <row r="110" spans="3:135" x14ac:dyDescent="0.2">
      <c r="C110" s="174">
        <f t="shared" si="84"/>
        <v>100</v>
      </c>
      <c r="D110" s="167" t="str" cm="1">
        <f t="array" ref="D110">IFERROR(INDEX(Forecast_Capex_Input!$D$12:$D$286,$X110),NA)</f>
        <v>Line 95 Refurbishment</v>
      </c>
      <c r="E110" s="172" t="b" cm="1">
        <f t="array" ref="E110">IF($X110=NA,NA,INDEX(Forecast_Capex_Input!$E$12:$E$286,$X110))</f>
        <v>1</v>
      </c>
      <c r="F110" s="167" t="str" cm="1">
        <f t="array" aca="1" ref="F110" ca="1">IFERROR(INDEX(General!$E$25:$E$26,$Y110),NA)</f>
        <v>Non-Labour</v>
      </c>
      <c r="G110" s="167" t="str" cm="1">
        <f t="array" aca="1" ref="G110" ca="1">IFERROR(INDEX(Forecast_Capex_Input!$AI$11:$BB$11,$AA110),NA)</f>
        <v>Transmission Lines</v>
      </c>
      <c r="H110" s="189" cm="1">
        <f t="array" aca="1" ref="H110" ca="1">IFERROR(INDEX(Forecast_Capex_Input!$AI$12:$BB$286,$X110,$AA110),NA)</f>
        <v>0.99999999999999989</v>
      </c>
      <c r="I110" s="199" t="str" cm="1">
        <f t="array" ref="I110">IFERROR(INDEX(Forecast_Capex_Input!$F$12:$F$286,$X110),NA)</f>
        <v>Replacement Expenditure</v>
      </c>
      <c r="J110" s="199" t="str" cm="1">
        <f t="array" ref="J110">IFERROR(INDEX(Forecast_Capex_Input!G$12:G$286,$X110),NA)</f>
        <v>Transmission Lines</v>
      </c>
      <c r="K110" s="199" t="str" cm="1">
        <f t="array" ref="K110">IFERROR(INDEX(Forecast_Capex_Input!H$12:H$286,$X110),NA)</f>
        <v>Repex</v>
      </c>
      <c r="L110" s="199" t="str" cm="1">
        <f t="array" ref="L110">IFERROR(INDEX(Forecast_Capex_Input!I$12:I$286,$X110),NA)</f>
        <v>N/A</v>
      </c>
      <c r="M110" s="199" t="str" cm="1">
        <f t="array" ref="M110">IFERROR(INDEX(Forecast_Capex_Input!J$12:J$286,$X110),NA)</f>
        <v>N/A</v>
      </c>
      <c r="N110" s="199" t="str" cm="1">
        <f t="array" ref="N110">IFERROR(INDEX(Forecast_Capex_Input!K$12:K$286,$X110),NA)</f>
        <v>TL - Transmission towers</v>
      </c>
      <c r="O110" s="199" t="str" cm="1">
        <f t="array" ref="O110">IFERROR(INDEX(Forecast_Capex_Input!L$12:L$286,$X110),NA)</f>
        <v>TL - Safe and Reliable Network</v>
      </c>
      <c r="P110" s="199" t="str" cm="1">
        <f t="array" ref="P110">IFERROR(INDEX(Forecast_Capex_Input!M$12:M$286,$X110),NA)</f>
        <v>N/A</v>
      </c>
      <c r="Q110" s="172" t="str" cm="1">
        <f t="array" ref="Q110">IFERROR(INDEX(Forecast_Capex_Input!N$12:N$286,$X110),NA)</f>
        <v>No</v>
      </c>
      <c r="R110" s="265" cm="1">
        <f t="array" ref="R110">IFERROR(INDEX(Forecast_Capex_Input!O$12:O$286,$X110),0)</f>
        <v>0</v>
      </c>
      <c r="S110" s="172" t="str" cm="1">
        <f t="array" ref="S110">IFERROR(INDEX(Forecast_Capex_Input!P$12:P$286,$X110),0)</f>
        <v>Safety security &amp; reliability</v>
      </c>
      <c r="T110" s="199" t="str" cm="1">
        <f t="array" aca="1" ref="T110" ca="1">IFERROR(INDEX(General!$K$84:$K$103,$AA110),NA)</f>
        <v>Transmission Lines (2018 onwards)</v>
      </c>
      <c r="U110" s="188" cm="1">
        <f t="array" aca="1" ref="U110" ca="1">IFERROR(
IF($F110=General!$E$25,INDEX(Forecast_Capex_Input!S$12:S$286,$X110),
INDEX(Forecast_Capex_Input!T$12:T$286,$X110)),0)</f>
        <v>0.74544524875888585</v>
      </c>
      <c r="V110" s="222" t="b">
        <f>IFERROR(INDEX(Overheads!$T$19:$T$26,MATCH($I110,Overheads!$E$19:$E$26,0)),FALSE)</f>
        <v>1</v>
      </c>
      <c r="W110" s="165"/>
      <c r="X110" s="174">
        <f>IFERROR(
IF(MATCH($C110,Forecast_Capex_Input!$CI$12:$CI$286,1)+1&gt;MAX(Forecast_Capex_Input!$C$12:$C$286),NA,
MATCH($C110,Forecast_Capex_Input!$CI$12:$CI$286,1)+1),1)</f>
        <v>43</v>
      </c>
      <c r="Y110" s="174" cm="1">
        <f t="array" aca="1" ref="Y110" ca="1">IFERROR(
IF(X109&lt;&gt;X110,1,
IF(COUNTIF(OFFSET(Y109,0,0,-INDEX(Forecast_Capex_Input!$CG$12:$CG$286,$X110)),Y109)=INDEX(Forecast_Capex_Input!$CG$12:$CG$286,$X110),Y109+1,Y109)),NA)</f>
        <v>2</v>
      </c>
      <c r="Z110" s="174" cm="1">
        <f t="array" ref="Z110">IFERROR($C110-IF($X110=1,1,INDEX(Forecast_Capex_Input!$CI$12:$CI$286,$X110-1))+1,NA)</f>
        <v>2</v>
      </c>
      <c r="AA110" s="174" cm="1">
        <f t="array" aca="1" ref="AA110" ca="1">IFERROR(IF(Y110=1,
INDEX(Forecast_Capex_Input!$AI$10:$BB$10,SMALL(IF(INDEX(Forecast_Capex_Input!$AI$12:$BB$286,$X110,0)&gt;0,COLUMN(Forecast_Capex_Input!$AI$10:$BB$10)-COLUMN(Forecast_Capex_Input!$AI$12)+1),ROWS(OFFSET(AA109,0,0,-$Z110)))),
OFFSET(AA109,-INDEX(Forecast_Capex_Input!$CG$12:$CG$286,$X110)+1,0)),NA)</f>
        <v>1</v>
      </c>
      <c r="AB110" s="174">
        <f t="shared" ca="1" si="53"/>
        <v>2</v>
      </c>
      <c r="AC110" s="222" t="b">
        <f t="shared" si="85"/>
        <v>0</v>
      </c>
      <c r="AD110" s="220" t="b">
        <v>0</v>
      </c>
      <c r="AE110" s="222" t="b">
        <f t="shared" si="54"/>
        <v>1</v>
      </c>
      <c r="AF110" s="165"/>
      <c r="AG110" s="215">
        <v>0</v>
      </c>
      <c r="AH110" s="215">
        <v>3.5715266310073726E-2</v>
      </c>
      <c r="AI110" s="215">
        <v>1.4006687412642385</v>
      </c>
      <c r="AJ110" s="215">
        <v>0</v>
      </c>
      <c r="AK110" s="215">
        <v>0</v>
      </c>
      <c r="AL110" s="155">
        <v>1.4363840075743122</v>
      </c>
      <c r="AM110" s="165"/>
      <c r="AN110" s="215" cm="1">
        <f t="array" aca="1" ref="AN110" ca="1">IFERROR(INDEX(General!O$33:O$34,$AB110)
*AG110,0)</f>
        <v>0</v>
      </c>
      <c r="AO110" s="215" cm="1">
        <f t="array" aca="1" ref="AO110" ca="1">IFERROR(INDEX(General!P$33:P$34,$AB110)
*AH110,0)</f>
        <v>3.5715266310073726E-2</v>
      </c>
      <c r="AP110" s="215" cm="1">
        <f t="array" aca="1" ref="AP110" ca="1">IFERROR(INDEX(General!Q$33:Q$34,$AB110)
*AI110,0)</f>
        <v>1.4006687412642385</v>
      </c>
      <c r="AQ110" s="215" cm="1">
        <f t="array" aca="1" ref="AQ110" ca="1">IFERROR(INDEX(General!R$33:R$34,$AB110)
*AJ110,0)</f>
        <v>0</v>
      </c>
      <c r="AR110" s="215" cm="1">
        <f t="array" aca="1" ref="AR110" ca="1">IFERROR(INDEX(General!S$33:S$34,$AB110)
*AK110,0)</f>
        <v>0</v>
      </c>
      <c r="AS110" s="155">
        <f t="shared" ca="1" si="86"/>
        <v>1.4363840075743122</v>
      </c>
      <c r="AT110" s="165"/>
      <c r="AU110" s="215">
        <f ca="1">IF($AE110=FALSE,AN110*Overheads!$R$24*$V110,
IFERROR(Overheads!$O$49*$V110*AN110,0)
+IFERROR(Overheads!Q$59*$V110*(AN110/Overheads!Q$68),0))</f>
        <v>0</v>
      </c>
      <c r="AV110" s="215">
        <f ca="1">IF($AE110=FALSE,AO110*Overheads!$R$24*$V110,
IFERROR(Overheads!$O$49*$V110*AO110,0)
+IFERROR(Overheads!R$59*$V110*(AO110/Overheads!R$68),0))</f>
        <v>4.2626327647829762E-3</v>
      </c>
      <c r="AW110" s="215">
        <f ca="1">IF($AE110=FALSE,AP110*Overheads!$R$24*$V110,
IFERROR(Overheads!$O$49*$V110*AP110,0)
+IFERROR(Overheads!S$59*$V110*(AP110/Overheads!S$68),0))</f>
        <v>0.18214457464412073</v>
      </c>
      <c r="AX110" s="215">
        <f ca="1">IF($AE110=FALSE,AQ110*Overheads!$R$24*$V110,
IFERROR(Overheads!$O$49*$V110*AQ110,0)
+IFERROR(Overheads!T$59*$V110*(AQ110/Overheads!T$68),0))</f>
        <v>0</v>
      </c>
      <c r="AY110" s="215">
        <f ca="1">IF($AE110=FALSE,AR110*Overheads!$R$24*$V110,
IFERROR(Overheads!$O$49*$V110*AR110,0)
+IFERROR(Overheads!U$59*$V110*(AR110/Overheads!U$68),0))</f>
        <v>0</v>
      </c>
      <c r="AZ110" s="155">
        <f t="shared" ca="1" si="87"/>
        <v>0.18640720740890371</v>
      </c>
      <c r="BA110" s="165"/>
      <c r="BB110" s="215">
        <f ca="1">IF($AE110=FALSE,AN110*Overheads!$S$25,
IFERROR(Overheads!$O$50*AN110,0)
+IFERROR(Overheads!Q$60*(AN110/Overheads!Q$66),0))</f>
        <v>0</v>
      </c>
      <c r="BC110" s="215">
        <f ca="1">IF($AE110=FALSE,AO110*Overheads!$S$25,
IFERROR(Overheads!$O$50*AO110,0)
+IFERROR(Overheads!R$60*(AO110/Overheads!R$66),0))</f>
        <v>6.026094692021224E-4</v>
      </c>
      <c r="BD110" s="215">
        <f ca="1">IF($AE110=FALSE,AP110*Overheads!$S$25,
IFERROR(Overheads!$O$50*AP110,0)
+IFERROR(Overheads!S$60*(AP110/Overheads!S$66),0))</f>
        <v>2.5707362173619585E-2</v>
      </c>
      <c r="BE110" s="215">
        <f ca="1">IF($AE110=FALSE,AQ110*Overheads!$S$25,
IFERROR(Overheads!$O$50*AQ110,0)
+IFERROR(Overheads!T$60*(AQ110/Overheads!T$66),0))</f>
        <v>0</v>
      </c>
      <c r="BF110" s="215">
        <f ca="1">IF($AE110=FALSE,AR110*Overheads!$S$25,
IFERROR(Overheads!$O$50*AR110,0)
+IFERROR(Overheads!U$60*(AR110/Overheads!U$66),0))</f>
        <v>0</v>
      </c>
      <c r="BG110" s="155">
        <f t="shared" ca="1" si="88"/>
        <v>2.6309971642821707E-2</v>
      </c>
      <c r="BH110" s="165"/>
      <c r="BI110" s="215">
        <f t="shared" ca="1" si="89"/>
        <v>0</v>
      </c>
      <c r="BJ110" s="215">
        <f t="shared" ca="1" si="55"/>
        <v>4.0580508544058827E-2</v>
      </c>
      <c r="BK110" s="215">
        <f t="shared" ca="1" si="56"/>
        <v>1.608520678081979</v>
      </c>
      <c r="BL110" s="215">
        <f t="shared" ca="1" si="57"/>
        <v>0</v>
      </c>
      <c r="BM110" s="215">
        <f t="shared" ca="1" si="58"/>
        <v>0</v>
      </c>
      <c r="BN110" s="155">
        <f t="shared" ca="1" si="90"/>
        <v>1.6491011866260379</v>
      </c>
      <c r="BO110" s="165"/>
      <c r="BP110" s="187" cm="1">
        <f t="array" ref="BP110">IFERROR(IF($X110=$X109,BP109,INDEX(Forecast_Capex_Input!AC$12:AC$286,$X110)),0)</f>
        <v>0</v>
      </c>
      <c r="BQ110" s="187" cm="1">
        <f t="array" ref="BQ110">IFERROR(IF($X110=$X109,BQ109,INDEX(Forecast_Capex_Input!AD$12:AD$286,$X110)),0)</f>
        <v>0</v>
      </c>
      <c r="BR110" s="187" cm="1">
        <f t="array" ref="BR110">IFERROR(IF($X110=$X109,BR109,INDEX(Forecast_Capex_Input!AE$12:AE$286,$X110)),0)</f>
        <v>1</v>
      </c>
      <c r="BS110" s="187" cm="1">
        <f t="array" ref="BS110">IFERROR(IF($X110=$X109,BS109,INDEX(Forecast_Capex_Input!AF$12:AF$286,$X110)),0)</f>
        <v>0</v>
      </c>
      <c r="BT110" s="187" cm="1">
        <f t="array" ref="BT110">IFERROR(IF($X110=$X109,BT109,INDEX(Forecast_Capex_Input!AG$12:AG$286,$X110)),0)</f>
        <v>0</v>
      </c>
      <c r="BU110" s="165"/>
      <c r="BV110" s="215">
        <f t="shared" si="59"/>
        <v>0</v>
      </c>
      <c r="BW110" s="215">
        <f t="shared" si="60"/>
        <v>0</v>
      </c>
      <c r="BX110" s="215">
        <f t="shared" si="61"/>
        <v>1.4363840075743122</v>
      </c>
      <c r="BY110" s="215">
        <f t="shared" si="62"/>
        <v>0</v>
      </c>
      <c r="BZ110" s="215">
        <f t="shared" si="63"/>
        <v>0</v>
      </c>
      <c r="CA110" s="155">
        <f t="shared" si="91"/>
        <v>1.4363840075743122</v>
      </c>
      <c r="CB110" s="165"/>
      <c r="CC110" s="215">
        <f t="shared" ca="1" si="64"/>
        <v>0</v>
      </c>
      <c r="CD110" s="215">
        <f t="shared" ca="1" si="65"/>
        <v>0</v>
      </c>
      <c r="CE110" s="215">
        <f t="shared" ca="1" si="66"/>
        <v>1.4363840075743122</v>
      </c>
      <c r="CF110" s="215">
        <f t="shared" ca="1" si="67"/>
        <v>0</v>
      </c>
      <c r="CG110" s="215">
        <f t="shared" ca="1" si="68"/>
        <v>0</v>
      </c>
      <c r="CH110" s="155">
        <f t="shared" ca="1" si="92"/>
        <v>1.4363840075743122</v>
      </c>
      <c r="CI110" s="165"/>
      <c r="CJ110" s="215">
        <f t="shared" ca="1" si="69"/>
        <v>0</v>
      </c>
      <c r="CK110" s="215">
        <f t="shared" ca="1" si="70"/>
        <v>0</v>
      </c>
      <c r="CL110" s="215">
        <f t="shared" ca="1" si="71"/>
        <v>0.18640720740890371</v>
      </c>
      <c r="CM110" s="215">
        <f t="shared" ca="1" si="72"/>
        <v>0</v>
      </c>
      <c r="CN110" s="215">
        <f t="shared" ca="1" si="73"/>
        <v>0</v>
      </c>
      <c r="CO110" s="155">
        <f t="shared" ca="1" si="93"/>
        <v>0.18640720740890371</v>
      </c>
      <c r="CP110" s="165"/>
      <c r="CQ110" s="223">
        <f t="shared" ca="1" si="74"/>
        <v>0</v>
      </c>
      <c r="CR110" s="223">
        <f t="shared" ca="1" si="75"/>
        <v>0</v>
      </c>
      <c r="CS110" s="223">
        <f t="shared" ca="1" si="76"/>
        <v>2.6309971642821707E-2</v>
      </c>
      <c r="CT110" s="223">
        <f t="shared" ca="1" si="77"/>
        <v>0</v>
      </c>
      <c r="CU110" s="223">
        <f t="shared" ca="1" si="78"/>
        <v>0</v>
      </c>
      <c r="CV110" s="155">
        <f t="shared" ca="1" si="94"/>
        <v>2.6309971642821707E-2</v>
      </c>
      <c r="CW110" s="165"/>
      <c r="CX110" s="215">
        <f t="shared" ca="1" si="95"/>
        <v>0</v>
      </c>
      <c r="CY110" s="215">
        <f t="shared" ca="1" si="79"/>
        <v>0</v>
      </c>
      <c r="CZ110" s="215">
        <f t="shared" ca="1" si="80"/>
        <v>1.6491011866260377</v>
      </c>
      <c r="DA110" s="215">
        <f t="shared" ca="1" si="81"/>
        <v>0</v>
      </c>
      <c r="DB110" s="215">
        <f t="shared" ca="1" si="82"/>
        <v>0</v>
      </c>
      <c r="DC110" s="155">
        <f t="shared" ca="1" si="96"/>
        <v>1.6491011866260377</v>
      </c>
      <c r="DD110" s="165"/>
      <c r="DE110" s="188" t="b" cm="1">
        <f t="array" aca="1" ref="DE110" ca="1">OR($G110=Forecast_Capex_Input!$BF$8:$BF$10)</f>
        <v>1</v>
      </c>
      <c r="DF110" s="188" cm="1">
        <f t="array" aca="1" ref="DF110" ca="1">IFERROR(INDEX(Forecast_Capex_Input!BG$12:BG$286,$X110)
*(INDEX(Forecast_Capex_Input!$H$12:$H$286,$X110)=Repex),0)
*$DE110</f>
        <v>0</v>
      </c>
      <c r="DG110" s="188" cm="1">
        <f t="array" aca="1" ref="DG110" ca="1">IFERROR(INDEX(Forecast_Capex_Input!BH$12:BH$286,$X110)
*(INDEX(Forecast_Capex_Input!$H$12:$H$286,$X110)=Repex),0)
*$DE110</f>
        <v>0.67781511198268551</v>
      </c>
      <c r="DH110" s="188" cm="1">
        <f t="array" aca="1" ref="DH110" ca="1">IFERROR(INDEX(Forecast_Capex_Input!BI$12:BI$286,$X110)
*(INDEX(Forecast_Capex_Input!$H$12:$H$286,$X110)=Repex),0)
*$DE110</f>
        <v>0.26150468139042682</v>
      </c>
      <c r="DI110" s="188" cm="1">
        <f t="array" aca="1" ref="DI110" ca="1">IFERROR(INDEX(Forecast_Capex_Input!BJ$12:BJ$286,$X110)
*(INDEX(Forecast_Capex_Input!$H$12:$H$286,$X110)=Repex),0)
*$DE110</f>
        <v>6.0680206626887806E-2</v>
      </c>
      <c r="DJ110" s="188" cm="1">
        <f t="array" aca="1" ref="DJ110" ca="1">IFERROR(INDEX(Forecast_Capex_Input!BK$12:BK$286,$X110)
*(INDEX(Forecast_Capex_Input!$H$12:$H$286,$X110)=Repex),0)
*$DE110</f>
        <v>0</v>
      </c>
      <c r="DK110" s="188" cm="1">
        <f t="array" aca="1" ref="DK110" ca="1">IFERROR(INDEX(Forecast_Capex_Input!BL$12:BL$286,$X110)
*(INDEX(Forecast_Capex_Input!$H$12:$H$286,$X110)=Repex),0)
*$DE110</f>
        <v>0</v>
      </c>
      <c r="DL110" s="165"/>
      <c r="DM110" s="188" t="b" cm="1">
        <f t="array" aca="1" ref="DM110" ca="1">OR($G110=Forecast_Capex_Input!$BN$8:$BN$9)</f>
        <v>0</v>
      </c>
      <c r="DN110" s="188" cm="1">
        <f t="array" aca="1" ref="DN110" ca="1">IFERROR(INDEX(Forecast_Capex_Input!BO$12:BO$286,$X110)
*(INDEX(Forecast_Capex_Input!$H$12:$H$286,$X110)=Repex),0)
*$DM110</f>
        <v>0</v>
      </c>
      <c r="DO110" s="188" cm="1">
        <f t="array" aca="1" ref="DO110" ca="1">IFERROR(INDEX(Forecast_Capex_Input!BP$12:BP$286,$X110)
*(INDEX(Forecast_Capex_Input!$H$12:$H$286,$X110)=Repex),0)
*$DM110</f>
        <v>0</v>
      </c>
      <c r="DP110" s="188" cm="1">
        <f t="array" aca="1" ref="DP110" ca="1">IFERROR(INDEX(Forecast_Capex_Input!BQ$12:BQ$286,$X110)
*(INDEX(Forecast_Capex_Input!$H$12:$H$286,$X110)=Repex),0)
*$DM110</f>
        <v>0</v>
      </c>
      <c r="DQ110" s="188" cm="1">
        <f t="array" aca="1" ref="DQ110" ca="1">IFERROR(INDEX(Forecast_Capex_Input!BR$12:BR$286,$X110)
*(INDEX(Forecast_Capex_Input!$H$12:$H$286,$X110)=Repex),0)
*$DM110</f>
        <v>0</v>
      </c>
      <c r="DR110" s="188" cm="1">
        <f t="array" aca="1" ref="DR110" ca="1">IFERROR(INDEX(Forecast_Capex_Input!BS$12:BS$286,$X110)
*(INDEX(Forecast_Capex_Input!$H$12:$H$286,$X110)=Repex),0)
*$DM110</f>
        <v>0</v>
      </c>
      <c r="DS110" s="165"/>
      <c r="DT110" s="188" t="b" cm="1">
        <f t="array" aca="1" ref="DT110" ca="1">OR($G110=Forecast_Capex_Input!$BU$8:$BU$10)</f>
        <v>0</v>
      </c>
      <c r="DU110" s="188" cm="1">
        <f t="array" aca="1" ref="DU110" ca="1">IFERROR(INDEX(Forecast_Capex_Input!BV$12:BV$286,$X110)
*(INDEX(Forecast_Capex_Input!$H$12:$H$286,$X110)=Repex),0)
*$DT110</f>
        <v>0</v>
      </c>
      <c r="DV110" s="188" cm="1">
        <f t="array" aca="1" ref="DV110" ca="1">IFERROR(INDEX(Forecast_Capex_Input!BW$12:BW$286,$X110)
*(INDEX(Forecast_Capex_Input!$H$12:$H$286,$X110)=Repex),0)
*$DT110</f>
        <v>0</v>
      </c>
      <c r="DW110" s="188" cm="1">
        <f t="array" aca="1" ref="DW110" ca="1">IFERROR(INDEX(Forecast_Capex_Input!BX$12:BX$286,$X110)
*(INDEX(Forecast_Capex_Input!$H$12:$H$286,$X110)=Repex),0)
*$DT110</f>
        <v>0</v>
      </c>
      <c r="DX110" s="188" cm="1">
        <f t="array" aca="1" ref="DX110" ca="1">IFERROR(INDEX(Forecast_Capex_Input!BY$12:BY$286,$X110)
*(INDEX(Forecast_Capex_Input!$H$12:$H$286,$X110)=Repex),0)
*$DT110</f>
        <v>0</v>
      </c>
      <c r="DY110" s="188" cm="1">
        <f t="array" aca="1" ref="DY110" ca="1">IFERROR(INDEX(Forecast_Capex_Input!BZ$12:BZ$286,$X110)
*(INDEX(Forecast_Capex_Input!$H$12:$H$286,$X110)=Repex),0)
*$DT110</f>
        <v>0</v>
      </c>
      <c r="DZ110" s="188" cm="1">
        <f t="array" aca="1" ref="DZ110" ca="1">IFERROR(INDEX(Forecast_Capex_Input!CA$12:CA$286,$X110)
*(INDEX(Forecast_Capex_Input!$H$12:$H$286,$X110)=Repex),0)
*$DT110</f>
        <v>0</v>
      </c>
      <c r="EA110" s="188" cm="1">
        <f t="array" aca="1" ref="EA110" ca="1">IFERROR(INDEX(Forecast_Capex_Input!CB$12:CB$286,$X110)
*(INDEX(Forecast_Capex_Input!$H$12:$H$286,$X110)=Repex),0)
*$DT110</f>
        <v>0</v>
      </c>
      <c r="EB110" s="188" cm="1">
        <f t="array" aca="1" ref="EB110" ca="1">IFERROR(INDEX(Forecast_Capex_Input!CC$12:CC$286,$X110)
*(INDEX(Forecast_Capex_Input!$H$12:$H$286,$X110)=Repex),0)
*$DT110</f>
        <v>0</v>
      </c>
      <c r="EC110" s="165"/>
      <c r="ED110" s="226" t="str">
        <f t="shared" si="83"/>
        <v>N/A</v>
      </c>
      <c r="EE110" s="174" t="s">
        <v>15</v>
      </c>
    </row>
    <row r="111" spans="3:135" x14ac:dyDescent="0.2">
      <c r="C111" s="174">
        <f t="shared" si="84"/>
        <v>101</v>
      </c>
      <c r="D111" s="167" t="str" cm="1">
        <f t="array" ref="D111">IFERROR(INDEX(Forecast_Capex_Input!$D$12:$D$286,$X111),NA)</f>
        <v>Line 963 Refurb</v>
      </c>
      <c r="E111" s="172" t="b" cm="1">
        <f t="array" ref="E111">IF($X111=NA,NA,INDEX(Forecast_Capex_Input!$E$12:$E$286,$X111))</f>
        <v>1</v>
      </c>
      <c r="F111" s="167" t="str" cm="1">
        <f t="array" aca="1" ref="F111" ca="1">IFERROR(INDEX(General!$E$25:$E$26,$Y111),NA)</f>
        <v>Labour</v>
      </c>
      <c r="G111" s="167" t="str" cm="1">
        <f t="array" aca="1" ref="G111" ca="1">IFERROR(INDEX(Forecast_Capex_Input!$AI$11:$BB$11,$AA111),NA)</f>
        <v>Transmission Lines</v>
      </c>
      <c r="H111" s="189" cm="1">
        <f t="array" aca="1" ref="H111" ca="1">IFERROR(INDEX(Forecast_Capex_Input!$AI$12:$BB$286,$X111,$AA111),NA)</f>
        <v>0.99999999999999989</v>
      </c>
      <c r="I111" s="199" t="str" cm="1">
        <f t="array" ref="I111">IFERROR(INDEX(Forecast_Capex_Input!$F$12:$F$286,$X111),NA)</f>
        <v>Replacement Expenditure</v>
      </c>
      <c r="J111" s="199" t="str" cm="1">
        <f t="array" ref="J111">IFERROR(INDEX(Forecast_Capex_Input!G$12:G$286,$X111),NA)</f>
        <v>Transmission Lines</v>
      </c>
      <c r="K111" s="199" t="str" cm="1">
        <f t="array" ref="K111">IFERROR(INDEX(Forecast_Capex_Input!H$12:H$286,$X111),NA)</f>
        <v>Repex</v>
      </c>
      <c r="L111" s="199" t="str" cm="1">
        <f t="array" ref="L111">IFERROR(INDEX(Forecast_Capex_Input!I$12:I$286,$X111),NA)</f>
        <v>N/A</v>
      </c>
      <c r="M111" s="199" t="str" cm="1">
        <f t="array" ref="M111">IFERROR(INDEX(Forecast_Capex_Input!J$12:J$286,$X111),NA)</f>
        <v>N/A</v>
      </c>
      <c r="N111" s="199" t="str" cm="1">
        <f t="array" ref="N111">IFERROR(INDEX(Forecast_Capex_Input!K$12:K$286,$X111),NA)</f>
        <v>TL - Transmission poles</v>
      </c>
      <c r="O111" s="199" t="str" cm="1">
        <f t="array" ref="O111">IFERROR(INDEX(Forecast_Capex_Input!L$12:L$286,$X111),NA)</f>
        <v>TL - Safe and Reliable Network</v>
      </c>
      <c r="P111" s="199" t="str" cm="1">
        <f t="array" ref="P111">IFERROR(INDEX(Forecast_Capex_Input!M$12:M$286,$X111),NA)</f>
        <v>N/A</v>
      </c>
      <c r="Q111" s="172" t="str" cm="1">
        <f t="array" ref="Q111">IFERROR(INDEX(Forecast_Capex_Input!N$12:N$286,$X111),NA)</f>
        <v>No</v>
      </c>
      <c r="R111" s="265" cm="1">
        <f t="array" ref="R111">IFERROR(INDEX(Forecast_Capex_Input!O$12:O$286,$X111),0)</f>
        <v>0</v>
      </c>
      <c r="S111" s="172" t="str" cm="1">
        <f t="array" ref="S111">IFERROR(INDEX(Forecast_Capex_Input!P$12:P$286,$X111),0)</f>
        <v>Safety security &amp; reliability</v>
      </c>
      <c r="T111" s="199" t="str" cm="1">
        <f t="array" aca="1" ref="T111" ca="1">IFERROR(INDEX(General!$K$84:$K$103,$AA111),NA)</f>
        <v>Transmission Lines (2018 onwards)</v>
      </c>
      <c r="U111" s="188" cm="1">
        <f t="array" aca="1" ref="U111" ca="1">IFERROR(
IF($F111=General!$E$25,INDEX(Forecast_Capex_Input!S$12:S$286,$X111),
INDEX(Forecast_Capex_Input!T$12:T$286,$X111)),0)</f>
        <v>0.13236674550649805</v>
      </c>
      <c r="V111" s="222" t="b">
        <f>IFERROR(INDEX(Overheads!$T$19:$T$26,MATCH($I111,Overheads!$E$19:$E$26,0)),FALSE)</f>
        <v>1</v>
      </c>
      <c r="W111" s="165"/>
      <c r="X111" s="174">
        <f>IFERROR(
IF(MATCH($C111,Forecast_Capex_Input!$CI$12:$CI$286,1)+1&gt;MAX(Forecast_Capex_Input!$C$12:$C$286),NA,
MATCH($C111,Forecast_Capex_Input!$CI$12:$CI$286,1)+1),1)</f>
        <v>44</v>
      </c>
      <c r="Y111" s="174" cm="1">
        <f t="array" aca="1" ref="Y111" ca="1">IFERROR(
IF(X110&lt;&gt;X111,1,
IF(COUNTIF(OFFSET(Y110,0,0,-INDEX(Forecast_Capex_Input!$CG$12:$CG$286,$X111)),Y110)=INDEX(Forecast_Capex_Input!$CG$12:$CG$286,$X111),Y110+1,Y110)),NA)</f>
        <v>1</v>
      </c>
      <c r="Z111" s="174" cm="1">
        <f t="array" ref="Z111">IFERROR($C111-IF($X111=1,1,INDEX(Forecast_Capex_Input!$CI$12:$CI$286,$X111-1))+1,NA)</f>
        <v>1</v>
      </c>
      <c r="AA111" s="174" cm="1">
        <f t="array" aca="1" ref="AA111" ca="1">IFERROR(IF(Y111=1,
INDEX(Forecast_Capex_Input!$AI$10:$BB$10,SMALL(IF(INDEX(Forecast_Capex_Input!$AI$12:$BB$286,$X111,0)&gt;0,COLUMN(Forecast_Capex_Input!$AI$10:$BB$10)-COLUMN(Forecast_Capex_Input!$AI$12)+1),ROWS(OFFSET(AA110,0,0,-$Z111)))),
OFFSET(AA110,-INDEX(Forecast_Capex_Input!$CG$12:$CG$286,$X111)+1,0)),NA)</f>
        <v>1</v>
      </c>
      <c r="AB111" s="174">
        <f t="shared" ca="1" si="53"/>
        <v>1</v>
      </c>
      <c r="AC111" s="222" t="b">
        <f t="shared" si="85"/>
        <v>0</v>
      </c>
      <c r="AD111" s="220" t="b">
        <v>0</v>
      </c>
      <c r="AE111" s="222" t="b">
        <f t="shared" si="54"/>
        <v>1</v>
      </c>
      <c r="AF111" s="165"/>
      <c r="AG111" s="215">
        <v>1.3712436006393238E-2</v>
      </c>
      <c r="AH111" s="215">
        <v>0.34850009328636378</v>
      </c>
      <c r="AI111" s="215">
        <v>0.61030063831011783</v>
      </c>
      <c r="AJ111" s="215">
        <v>0</v>
      </c>
      <c r="AK111" s="215">
        <v>0</v>
      </c>
      <c r="AL111" s="155">
        <v>0.97251316760287487</v>
      </c>
      <c r="AM111" s="165"/>
      <c r="AN111" s="215" cm="1">
        <f t="array" aca="1" ref="AN111" ca="1">IFERROR(INDEX(General!O$33:O$34,$AB111)
*AG111,0)</f>
        <v>1.369020355993111E-2</v>
      </c>
      <c r="AO111" s="215" cm="1">
        <f t="array" aca="1" ref="AO111" ca="1">IFERROR(INDEX(General!P$33:P$34,$AB111)
*AH111,0)</f>
        <v>0.35059615508076286</v>
      </c>
      <c r="AP111" s="215" cm="1">
        <f t="array" aca="1" ref="AP111" ca="1">IFERROR(INDEX(General!Q$33:Q$34,$AB111)
*AI111,0)</f>
        <v>0.61949940274514148</v>
      </c>
      <c r="AQ111" s="215" cm="1">
        <f t="array" aca="1" ref="AQ111" ca="1">IFERROR(INDEX(General!R$33:R$34,$AB111)
*AJ111,0)</f>
        <v>0</v>
      </c>
      <c r="AR111" s="215" cm="1">
        <f t="array" aca="1" ref="AR111" ca="1">IFERROR(INDEX(General!S$33:S$34,$AB111)
*AK111,0)</f>
        <v>0</v>
      </c>
      <c r="AS111" s="155">
        <f t="shared" ca="1" si="86"/>
        <v>0.9837857613858354</v>
      </c>
      <c r="AT111" s="165"/>
      <c r="AU111" s="215">
        <f ca="1">IF($AE111=FALSE,AN111*Overheads!$R$24*$V111,
IFERROR(Overheads!$O$49*$V111*AN111,0)
+IFERROR(Overheads!Q$59*$V111*(AN111/Overheads!Q$68),0))</f>
        <v>1.9175374657008557E-3</v>
      </c>
      <c r="AV111" s="215">
        <f ca="1">IF($AE111=FALSE,AO111*Overheads!$R$24*$V111,
IFERROR(Overheads!$O$49*$V111*AO111,0)
+IFERROR(Overheads!R$59*$V111*(AO111/Overheads!R$68),0))</f>
        <v>4.1843805527852676E-2</v>
      </c>
      <c r="AW111" s="215">
        <f ca="1">IF($AE111=FALSE,AP111*Overheads!$R$24*$V111,
IFERROR(Overheads!$O$49*$V111*AP111,0)
+IFERROR(Overheads!S$59*$V111*(AP111/Overheads!S$68),0))</f>
        <v>8.0560415093902243E-2</v>
      </c>
      <c r="AX111" s="215">
        <f ca="1">IF($AE111=FALSE,AQ111*Overheads!$R$24*$V111,
IFERROR(Overheads!$O$49*$V111*AQ111,0)
+IFERROR(Overheads!T$59*$V111*(AQ111/Overheads!T$68),0))</f>
        <v>0</v>
      </c>
      <c r="AY111" s="215">
        <f ca="1">IF($AE111=FALSE,AR111*Overheads!$R$24*$V111,
IFERROR(Overheads!$O$49*$V111*AR111,0)
+IFERROR(Overheads!U$59*$V111*(AR111/Overheads!U$68),0))</f>
        <v>0</v>
      </c>
      <c r="AZ111" s="155">
        <f t="shared" ca="1" si="87"/>
        <v>0.12432175808745577</v>
      </c>
      <c r="BA111" s="165"/>
      <c r="BB111" s="215">
        <f ca="1">IF($AE111=FALSE,AN111*Overheads!$S$25,
IFERROR(Overheads!$O$50*AN111,0)
+IFERROR(Overheads!Q$60*(AN111/Overheads!Q$66),0))</f>
        <v>2.5735952223153381E-4</v>
      </c>
      <c r="BC111" s="215">
        <f ca="1">IF($AE111=FALSE,AO111*Overheads!$S$25,
IFERROR(Overheads!$O$50*AO111,0)
+IFERROR(Overheads!R$60*(AO111/Overheads!R$66),0))</f>
        <v>5.9154693425296587E-3</v>
      </c>
      <c r="BD111" s="215">
        <f ca="1">IF($AE111=FALSE,AP111*Overheads!$S$25,
IFERROR(Overheads!$O$50*AP111,0)
+IFERROR(Overheads!S$60*(AP111/Overheads!S$66),0))</f>
        <v>1.1370065629033673E-2</v>
      </c>
      <c r="BE111" s="215">
        <f ca="1">IF($AE111=FALSE,AQ111*Overheads!$S$25,
IFERROR(Overheads!$O$50*AQ111,0)
+IFERROR(Overheads!T$60*(AQ111/Overheads!T$66),0))</f>
        <v>0</v>
      </c>
      <c r="BF111" s="215">
        <f ca="1">IF($AE111=FALSE,AR111*Overheads!$S$25,
IFERROR(Overheads!$O$50*AR111,0)
+IFERROR(Overheads!U$60*(AR111/Overheads!U$66),0))</f>
        <v>0</v>
      </c>
      <c r="BG111" s="155">
        <f t="shared" ca="1" si="88"/>
        <v>1.7542894493794866E-2</v>
      </c>
      <c r="BH111" s="165"/>
      <c r="BI111" s="215">
        <f t="shared" ca="1" si="89"/>
        <v>1.5865100547863498E-2</v>
      </c>
      <c r="BJ111" s="215">
        <f t="shared" ca="1" si="55"/>
        <v>0.3983554299511452</v>
      </c>
      <c r="BK111" s="215">
        <f t="shared" ca="1" si="56"/>
        <v>0.71142988346807734</v>
      </c>
      <c r="BL111" s="215">
        <f t="shared" ca="1" si="57"/>
        <v>0</v>
      </c>
      <c r="BM111" s="215">
        <f t="shared" ca="1" si="58"/>
        <v>0</v>
      </c>
      <c r="BN111" s="155">
        <f t="shared" ca="1" si="90"/>
        <v>1.125650413967086</v>
      </c>
      <c r="BO111" s="165"/>
      <c r="BP111" s="187" cm="1">
        <f t="array" ref="BP111">IFERROR(IF($X111=$X110,BP110,INDEX(Forecast_Capex_Input!AC$12:AC$286,$X111)),0)</f>
        <v>0</v>
      </c>
      <c r="BQ111" s="187" cm="1">
        <f t="array" ref="BQ111">IFERROR(IF($X111=$X110,BQ110,INDEX(Forecast_Capex_Input!AD$12:AD$286,$X111)),0)</f>
        <v>0</v>
      </c>
      <c r="BR111" s="187" cm="1">
        <f t="array" ref="BR111">IFERROR(IF($X111=$X110,BR110,INDEX(Forecast_Capex_Input!AE$12:AE$286,$X111)),0)</f>
        <v>1</v>
      </c>
      <c r="BS111" s="187" cm="1">
        <f t="array" ref="BS111">IFERROR(IF($X111=$X110,BS110,INDEX(Forecast_Capex_Input!AF$12:AF$286,$X111)),0)</f>
        <v>0</v>
      </c>
      <c r="BT111" s="187" cm="1">
        <f t="array" ref="BT111">IFERROR(IF($X111=$X110,BT110,INDEX(Forecast_Capex_Input!AG$12:AG$286,$X111)),0)</f>
        <v>0</v>
      </c>
      <c r="BU111" s="165"/>
      <c r="BV111" s="215">
        <f t="shared" si="59"/>
        <v>0</v>
      </c>
      <c r="BW111" s="215">
        <f t="shared" si="60"/>
        <v>0</v>
      </c>
      <c r="BX111" s="215">
        <f t="shared" si="61"/>
        <v>0.97251316760287487</v>
      </c>
      <c r="BY111" s="215">
        <f t="shared" si="62"/>
        <v>0</v>
      </c>
      <c r="BZ111" s="215">
        <f t="shared" si="63"/>
        <v>0</v>
      </c>
      <c r="CA111" s="155">
        <f t="shared" si="91"/>
        <v>0.97251316760287487</v>
      </c>
      <c r="CB111" s="165"/>
      <c r="CC111" s="215">
        <f t="shared" ca="1" si="64"/>
        <v>0</v>
      </c>
      <c r="CD111" s="215">
        <f t="shared" ca="1" si="65"/>
        <v>0</v>
      </c>
      <c r="CE111" s="215">
        <f t="shared" ca="1" si="66"/>
        <v>0.9837857613858354</v>
      </c>
      <c r="CF111" s="215">
        <f t="shared" ca="1" si="67"/>
        <v>0</v>
      </c>
      <c r="CG111" s="215">
        <f t="shared" ca="1" si="68"/>
        <v>0</v>
      </c>
      <c r="CH111" s="155">
        <f t="shared" ca="1" si="92"/>
        <v>0.9837857613858354</v>
      </c>
      <c r="CI111" s="165"/>
      <c r="CJ111" s="215">
        <f t="shared" ca="1" si="69"/>
        <v>0</v>
      </c>
      <c r="CK111" s="215">
        <f t="shared" ca="1" si="70"/>
        <v>0</v>
      </c>
      <c r="CL111" s="215">
        <f t="shared" ca="1" si="71"/>
        <v>0.12432175808745577</v>
      </c>
      <c r="CM111" s="215">
        <f t="shared" ca="1" si="72"/>
        <v>0</v>
      </c>
      <c r="CN111" s="215">
        <f t="shared" ca="1" si="73"/>
        <v>0</v>
      </c>
      <c r="CO111" s="155">
        <f t="shared" ca="1" si="93"/>
        <v>0.12432175808745577</v>
      </c>
      <c r="CP111" s="165"/>
      <c r="CQ111" s="223">
        <f t="shared" ca="1" si="74"/>
        <v>0</v>
      </c>
      <c r="CR111" s="223">
        <f t="shared" ca="1" si="75"/>
        <v>0</v>
      </c>
      <c r="CS111" s="223">
        <f t="shared" ca="1" si="76"/>
        <v>1.7542894493794866E-2</v>
      </c>
      <c r="CT111" s="223">
        <f t="shared" ca="1" si="77"/>
        <v>0</v>
      </c>
      <c r="CU111" s="223">
        <f t="shared" ca="1" si="78"/>
        <v>0</v>
      </c>
      <c r="CV111" s="155">
        <f t="shared" ca="1" si="94"/>
        <v>1.7542894493794866E-2</v>
      </c>
      <c r="CW111" s="165"/>
      <c r="CX111" s="215">
        <f t="shared" ca="1" si="95"/>
        <v>0</v>
      </c>
      <c r="CY111" s="215">
        <f t="shared" ca="1" si="79"/>
        <v>0</v>
      </c>
      <c r="CZ111" s="215">
        <f t="shared" ca="1" si="80"/>
        <v>1.125650413967086</v>
      </c>
      <c r="DA111" s="215">
        <f t="shared" ca="1" si="81"/>
        <v>0</v>
      </c>
      <c r="DB111" s="215">
        <f t="shared" ca="1" si="82"/>
        <v>0</v>
      </c>
      <c r="DC111" s="155">
        <f t="shared" ca="1" si="96"/>
        <v>1.125650413967086</v>
      </c>
      <c r="DD111" s="165"/>
      <c r="DE111" s="188" t="b" cm="1">
        <f t="array" aca="1" ref="DE111" ca="1">OR($G111=Forecast_Capex_Input!$BF$8:$BF$10)</f>
        <v>1</v>
      </c>
      <c r="DF111" s="188" cm="1">
        <f t="array" aca="1" ref="DF111" ca="1">IFERROR(INDEX(Forecast_Capex_Input!BG$12:BG$286,$X111)
*(INDEX(Forecast_Capex_Input!$H$12:$H$286,$X111)=Repex),0)
*$DE111</f>
        <v>0.43620773637969928</v>
      </c>
      <c r="DG111" s="188" cm="1">
        <f t="array" aca="1" ref="DG111" ca="1">IFERROR(INDEX(Forecast_Capex_Input!BH$12:BH$286,$X111)
*(INDEX(Forecast_Capex_Input!$H$12:$H$286,$X111)=Repex),0)
*$DE111</f>
        <v>0</v>
      </c>
      <c r="DH111" s="188" cm="1">
        <f t="array" aca="1" ref="DH111" ca="1">IFERROR(INDEX(Forecast_Capex_Input!BI$12:BI$286,$X111)
*(INDEX(Forecast_Capex_Input!$H$12:$H$286,$X111)=Repex),0)
*$DE111</f>
        <v>0.33057174591066529</v>
      </c>
      <c r="DI111" s="188" cm="1">
        <f t="array" aca="1" ref="DI111" ca="1">IFERROR(INDEX(Forecast_Capex_Input!BJ$12:BJ$286,$X111)
*(INDEX(Forecast_Capex_Input!$H$12:$H$286,$X111)=Repex),0)
*$DE111</f>
        <v>0.23322051770963551</v>
      </c>
      <c r="DJ111" s="188" cm="1">
        <f t="array" aca="1" ref="DJ111" ca="1">IFERROR(INDEX(Forecast_Capex_Input!BK$12:BK$286,$X111)
*(INDEX(Forecast_Capex_Input!$H$12:$H$286,$X111)=Repex),0)
*$DE111</f>
        <v>0</v>
      </c>
      <c r="DK111" s="188" cm="1">
        <f t="array" aca="1" ref="DK111" ca="1">IFERROR(INDEX(Forecast_Capex_Input!BL$12:BL$286,$X111)
*(INDEX(Forecast_Capex_Input!$H$12:$H$286,$X111)=Repex),0)
*$DE111</f>
        <v>0</v>
      </c>
      <c r="DL111" s="165"/>
      <c r="DM111" s="188" t="b" cm="1">
        <f t="array" aca="1" ref="DM111" ca="1">OR($G111=Forecast_Capex_Input!$BN$8:$BN$9)</f>
        <v>0</v>
      </c>
      <c r="DN111" s="188" cm="1">
        <f t="array" aca="1" ref="DN111" ca="1">IFERROR(INDEX(Forecast_Capex_Input!BO$12:BO$286,$X111)
*(INDEX(Forecast_Capex_Input!$H$12:$H$286,$X111)=Repex),0)
*$DM111</f>
        <v>0</v>
      </c>
      <c r="DO111" s="188" cm="1">
        <f t="array" aca="1" ref="DO111" ca="1">IFERROR(INDEX(Forecast_Capex_Input!BP$12:BP$286,$X111)
*(INDEX(Forecast_Capex_Input!$H$12:$H$286,$X111)=Repex),0)
*$DM111</f>
        <v>0</v>
      </c>
      <c r="DP111" s="188" cm="1">
        <f t="array" aca="1" ref="DP111" ca="1">IFERROR(INDEX(Forecast_Capex_Input!BQ$12:BQ$286,$X111)
*(INDEX(Forecast_Capex_Input!$H$12:$H$286,$X111)=Repex),0)
*$DM111</f>
        <v>0</v>
      </c>
      <c r="DQ111" s="188" cm="1">
        <f t="array" aca="1" ref="DQ111" ca="1">IFERROR(INDEX(Forecast_Capex_Input!BR$12:BR$286,$X111)
*(INDEX(Forecast_Capex_Input!$H$12:$H$286,$X111)=Repex),0)
*$DM111</f>
        <v>0</v>
      </c>
      <c r="DR111" s="188" cm="1">
        <f t="array" aca="1" ref="DR111" ca="1">IFERROR(INDEX(Forecast_Capex_Input!BS$12:BS$286,$X111)
*(INDEX(Forecast_Capex_Input!$H$12:$H$286,$X111)=Repex),0)
*$DM111</f>
        <v>0</v>
      </c>
      <c r="DS111" s="165"/>
      <c r="DT111" s="188" t="b" cm="1">
        <f t="array" aca="1" ref="DT111" ca="1">OR($G111=Forecast_Capex_Input!$BU$8:$BU$10)</f>
        <v>0</v>
      </c>
      <c r="DU111" s="188" cm="1">
        <f t="array" aca="1" ref="DU111" ca="1">IFERROR(INDEX(Forecast_Capex_Input!BV$12:BV$286,$X111)
*(INDEX(Forecast_Capex_Input!$H$12:$H$286,$X111)=Repex),0)
*$DT111</f>
        <v>0</v>
      </c>
      <c r="DV111" s="188" cm="1">
        <f t="array" aca="1" ref="DV111" ca="1">IFERROR(INDEX(Forecast_Capex_Input!BW$12:BW$286,$X111)
*(INDEX(Forecast_Capex_Input!$H$12:$H$286,$X111)=Repex),0)
*$DT111</f>
        <v>0</v>
      </c>
      <c r="DW111" s="188" cm="1">
        <f t="array" aca="1" ref="DW111" ca="1">IFERROR(INDEX(Forecast_Capex_Input!BX$12:BX$286,$X111)
*(INDEX(Forecast_Capex_Input!$H$12:$H$286,$X111)=Repex),0)
*$DT111</f>
        <v>0</v>
      </c>
      <c r="DX111" s="188" cm="1">
        <f t="array" aca="1" ref="DX111" ca="1">IFERROR(INDEX(Forecast_Capex_Input!BY$12:BY$286,$X111)
*(INDEX(Forecast_Capex_Input!$H$12:$H$286,$X111)=Repex),0)
*$DT111</f>
        <v>0</v>
      </c>
      <c r="DY111" s="188" cm="1">
        <f t="array" aca="1" ref="DY111" ca="1">IFERROR(INDEX(Forecast_Capex_Input!BZ$12:BZ$286,$X111)
*(INDEX(Forecast_Capex_Input!$H$12:$H$286,$X111)=Repex),0)
*$DT111</f>
        <v>0</v>
      </c>
      <c r="DZ111" s="188" cm="1">
        <f t="array" aca="1" ref="DZ111" ca="1">IFERROR(INDEX(Forecast_Capex_Input!CA$12:CA$286,$X111)
*(INDEX(Forecast_Capex_Input!$H$12:$H$286,$X111)=Repex),0)
*$DT111</f>
        <v>0</v>
      </c>
      <c r="EA111" s="188" cm="1">
        <f t="array" aca="1" ref="EA111" ca="1">IFERROR(INDEX(Forecast_Capex_Input!CB$12:CB$286,$X111)
*(INDEX(Forecast_Capex_Input!$H$12:$H$286,$X111)=Repex),0)
*$DT111</f>
        <v>0</v>
      </c>
      <c r="EB111" s="188" cm="1">
        <f t="array" aca="1" ref="EB111" ca="1">IFERROR(INDEX(Forecast_Capex_Input!CC$12:CC$286,$X111)
*(INDEX(Forecast_Capex_Input!$H$12:$H$286,$X111)=Repex),0)
*$DT111</f>
        <v>0</v>
      </c>
      <c r="EC111" s="165"/>
      <c r="ED111" s="226" t="str">
        <f t="shared" si="83"/>
        <v>N/A</v>
      </c>
      <c r="EE111" s="174" t="s">
        <v>15</v>
      </c>
    </row>
    <row r="112" spans="3:135" x14ac:dyDescent="0.2">
      <c r="C112" s="174">
        <f t="shared" si="84"/>
        <v>102</v>
      </c>
      <c r="D112" s="167" t="str" cm="1">
        <f t="array" ref="D112">IFERROR(INDEX(Forecast_Capex_Input!$D$12:$D$286,$X112),NA)</f>
        <v>Line 963 Refurb</v>
      </c>
      <c r="E112" s="172" t="b" cm="1">
        <f t="array" ref="E112">IF($X112=NA,NA,INDEX(Forecast_Capex_Input!$E$12:$E$286,$X112))</f>
        <v>1</v>
      </c>
      <c r="F112" s="167" t="str" cm="1">
        <f t="array" aca="1" ref="F112" ca="1">IFERROR(INDEX(General!$E$25:$E$26,$Y112),NA)</f>
        <v>Non-Labour</v>
      </c>
      <c r="G112" s="167" t="str" cm="1">
        <f t="array" aca="1" ref="G112" ca="1">IFERROR(INDEX(Forecast_Capex_Input!$AI$11:$BB$11,$AA112),NA)</f>
        <v>Transmission Lines</v>
      </c>
      <c r="H112" s="189" cm="1">
        <f t="array" aca="1" ref="H112" ca="1">IFERROR(INDEX(Forecast_Capex_Input!$AI$12:$BB$286,$X112,$AA112),NA)</f>
        <v>0.99999999999999989</v>
      </c>
      <c r="I112" s="199" t="str" cm="1">
        <f t="array" ref="I112">IFERROR(INDEX(Forecast_Capex_Input!$F$12:$F$286,$X112),NA)</f>
        <v>Replacement Expenditure</v>
      </c>
      <c r="J112" s="199" t="str" cm="1">
        <f t="array" ref="J112">IFERROR(INDEX(Forecast_Capex_Input!G$12:G$286,$X112),NA)</f>
        <v>Transmission Lines</v>
      </c>
      <c r="K112" s="199" t="str" cm="1">
        <f t="array" ref="K112">IFERROR(INDEX(Forecast_Capex_Input!H$12:H$286,$X112),NA)</f>
        <v>Repex</v>
      </c>
      <c r="L112" s="199" t="str" cm="1">
        <f t="array" ref="L112">IFERROR(INDEX(Forecast_Capex_Input!I$12:I$286,$X112),NA)</f>
        <v>N/A</v>
      </c>
      <c r="M112" s="199" t="str" cm="1">
        <f t="array" ref="M112">IFERROR(INDEX(Forecast_Capex_Input!J$12:J$286,$X112),NA)</f>
        <v>N/A</v>
      </c>
      <c r="N112" s="199" t="str" cm="1">
        <f t="array" ref="N112">IFERROR(INDEX(Forecast_Capex_Input!K$12:K$286,$X112),NA)</f>
        <v>TL - Transmission poles</v>
      </c>
      <c r="O112" s="199" t="str" cm="1">
        <f t="array" ref="O112">IFERROR(INDEX(Forecast_Capex_Input!L$12:L$286,$X112),NA)</f>
        <v>TL - Safe and Reliable Network</v>
      </c>
      <c r="P112" s="199" t="str" cm="1">
        <f t="array" ref="P112">IFERROR(INDEX(Forecast_Capex_Input!M$12:M$286,$X112),NA)</f>
        <v>N/A</v>
      </c>
      <c r="Q112" s="172" t="str" cm="1">
        <f t="array" ref="Q112">IFERROR(INDEX(Forecast_Capex_Input!N$12:N$286,$X112),NA)</f>
        <v>No</v>
      </c>
      <c r="R112" s="265" cm="1">
        <f t="array" ref="R112">IFERROR(INDEX(Forecast_Capex_Input!O$12:O$286,$X112),0)</f>
        <v>0</v>
      </c>
      <c r="S112" s="172" t="str" cm="1">
        <f t="array" ref="S112">IFERROR(INDEX(Forecast_Capex_Input!P$12:P$286,$X112),0)</f>
        <v>Safety security &amp; reliability</v>
      </c>
      <c r="T112" s="199" t="str" cm="1">
        <f t="array" aca="1" ref="T112" ca="1">IFERROR(INDEX(General!$K$84:$K$103,$AA112),NA)</f>
        <v>Transmission Lines (2018 onwards)</v>
      </c>
      <c r="U112" s="188" cm="1">
        <f t="array" aca="1" ref="U112" ca="1">IFERROR(
IF($F112=General!$E$25,INDEX(Forecast_Capex_Input!S$12:S$286,$X112),
INDEX(Forecast_Capex_Input!T$12:T$286,$X112)),0)</f>
        <v>0.86763325449350193</v>
      </c>
      <c r="V112" s="222" t="b">
        <f>IFERROR(INDEX(Overheads!$T$19:$T$26,MATCH($I112,Overheads!$E$19:$E$26,0)),FALSE)</f>
        <v>1</v>
      </c>
      <c r="W112" s="165"/>
      <c r="X112" s="174">
        <f>IFERROR(
IF(MATCH($C112,Forecast_Capex_Input!$CI$12:$CI$286,1)+1&gt;MAX(Forecast_Capex_Input!$C$12:$C$286),NA,
MATCH($C112,Forecast_Capex_Input!$CI$12:$CI$286,1)+1),1)</f>
        <v>44</v>
      </c>
      <c r="Y112" s="174" cm="1">
        <f t="array" aca="1" ref="Y112" ca="1">IFERROR(
IF(X111&lt;&gt;X112,1,
IF(COUNTIF(OFFSET(Y111,0,0,-INDEX(Forecast_Capex_Input!$CG$12:$CG$286,$X112)),Y111)=INDEX(Forecast_Capex_Input!$CG$12:$CG$286,$X112),Y111+1,Y111)),NA)</f>
        <v>2</v>
      </c>
      <c r="Z112" s="174" cm="1">
        <f t="array" ref="Z112">IFERROR($C112-IF($X112=1,1,INDEX(Forecast_Capex_Input!$CI$12:$CI$286,$X112-1))+1,NA)</f>
        <v>2</v>
      </c>
      <c r="AA112" s="174" cm="1">
        <f t="array" aca="1" ref="AA112" ca="1">IFERROR(IF(Y112=1,
INDEX(Forecast_Capex_Input!$AI$10:$BB$10,SMALL(IF(INDEX(Forecast_Capex_Input!$AI$12:$BB$286,$X112,0)&gt;0,COLUMN(Forecast_Capex_Input!$AI$10:$BB$10)-COLUMN(Forecast_Capex_Input!$AI$12)+1),ROWS(OFFSET(AA111,0,0,-$Z112)))),
OFFSET(AA111,-INDEX(Forecast_Capex_Input!$CG$12:$CG$286,$X112)+1,0)),NA)</f>
        <v>1</v>
      </c>
      <c r="AB112" s="174">
        <f t="shared" ca="1" si="53"/>
        <v>2</v>
      </c>
      <c r="AC112" s="222" t="b">
        <f t="shared" si="85"/>
        <v>0</v>
      </c>
      <c r="AD112" s="220" t="b">
        <v>0</v>
      </c>
      <c r="AE112" s="222" t="b">
        <f t="shared" si="54"/>
        <v>1</v>
      </c>
      <c r="AF112" s="165"/>
      <c r="AG112" s="215">
        <v>8.9881831223815864E-2</v>
      </c>
      <c r="AH112" s="215">
        <v>2.2843371193597339</v>
      </c>
      <c r="AI112" s="215">
        <v>4.0003788490098859</v>
      </c>
      <c r="AJ112" s="215">
        <v>0</v>
      </c>
      <c r="AK112" s="215">
        <v>0</v>
      </c>
      <c r="AL112" s="155">
        <v>6.3745977995934355</v>
      </c>
      <c r="AM112" s="165"/>
      <c r="AN112" s="215" cm="1">
        <f t="array" aca="1" ref="AN112" ca="1">IFERROR(INDEX(General!O$33:O$34,$AB112)
*AG112,0)</f>
        <v>8.9881831223815864E-2</v>
      </c>
      <c r="AO112" s="215" cm="1">
        <f t="array" aca="1" ref="AO112" ca="1">IFERROR(INDEX(General!P$33:P$34,$AB112)
*AH112,0)</f>
        <v>2.2843371193597339</v>
      </c>
      <c r="AP112" s="215" cm="1">
        <f t="array" aca="1" ref="AP112" ca="1">IFERROR(INDEX(General!Q$33:Q$34,$AB112)
*AI112,0)</f>
        <v>4.0003788490098859</v>
      </c>
      <c r="AQ112" s="215" cm="1">
        <f t="array" aca="1" ref="AQ112" ca="1">IFERROR(INDEX(General!R$33:R$34,$AB112)
*AJ112,0)</f>
        <v>0</v>
      </c>
      <c r="AR112" s="215" cm="1">
        <f t="array" aca="1" ref="AR112" ca="1">IFERROR(INDEX(General!S$33:S$34,$AB112)
*AK112,0)</f>
        <v>0</v>
      </c>
      <c r="AS112" s="155">
        <f t="shared" ca="1" si="86"/>
        <v>6.3745977995934355</v>
      </c>
      <c r="AT112" s="165"/>
      <c r="AU112" s="215">
        <f ca="1">IF($AE112=FALSE,AN112*Overheads!$R$24*$V112,
IFERROR(Overheads!$O$49*$V112*AN112,0)
+IFERROR(Overheads!Q$59*$V112*(AN112/Overheads!Q$68),0))</f>
        <v>1.2589424116520238E-2</v>
      </c>
      <c r="AV112" s="215">
        <f ca="1">IF($AE112=FALSE,AO112*Overheads!$R$24*$V112,
IFERROR(Overheads!$O$49*$V112*AO112,0)
+IFERROR(Overheads!R$59*$V112*(AO112/Overheads!R$68),0))</f>
        <v>0.2726366413246174</v>
      </c>
      <c r="AW112" s="215">
        <f ca="1">IF($AE112=FALSE,AP112*Overheads!$R$24*$V112,
IFERROR(Overheads!$O$49*$V112*AP112,0)
+IFERROR(Overheads!S$59*$V112*(AP112/Overheads!S$68),0))</f>
        <v>0.52021386813456583</v>
      </c>
      <c r="AX112" s="215">
        <f ca="1">IF($AE112=FALSE,AQ112*Overheads!$R$24*$V112,
IFERROR(Overheads!$O$49*$V112*AQ112,0)
+IFERROR(Overheads!T$59*$V112*(AQ112/Overheads!T$68),0))</f>
        <v>0</v>
      </c>
      <c r="AY112" s="215">
        <f ca="1">IF($AE112=FALSE,AR112*Overheads!$R$24*$V112,
IFERROR(Overheads!$O$49*$V112*AR112,0)
+IFERROR(Overheads!U$59*$V112*(AR112/Overheads!U$68),0))</f>
        <v>0</v>
      </c>
      <c r="AZ112" s="155">
        <f t="shared" ca="1" si="87"/>
        <v>0.80543993357570343</v>
      </c>
      <c r="BA112" s="165"/>
      <c r="BB112" s="215">
        <f ca="1">IF($AE112=FALSE,AN112*Overheads!$S$25,
IFERROR(Overheads!$O$50*AN112,0)
+IFERROR(Overheads!Q$60*(AN112/Overheads!Q$66),0))</f>
        <v>1.6896713799610594E-3</v>
      </c>
      <c r="BC112" s="215">
        <f ca="1">IF($AE112=FALSE,AO112*Overheads!$S$25,
IFERROR(Overheads!$O$50*AO112,0)
+IFERROR(Overheads!R$60*(AO112/Overheads!R$66),0))</f>
        <v>3.854271075637495E-2</v>
      </c>
      <c r="BD112" s="215">
        <f ca="1">IF($AE112=FALSE,AP112*Overheads!$S$25,
IFERROR(Overheads!$O$50*AP112,0)
+IFERROR(Overheads!S$60*(AP112/Overheads!S$66),0))</f>
        <v>7.3421491373015402E-2</v>
      </c>
      <c r="BE112" s="215">
        <f ca="1">IF($AE112=FALSE,AQ112*Overheads!$S$25,
IFERROR(Overheads!$O$50*AQ112,0)
+IFERROR(Overheads!T$60*(AQ112/Overheads!T$66),0))</f>
        <v>0</v>
      </c>
      <c r="BF112" s="215">
        <f ca="1">IF($AE112=FALSE,AR112*Overheads!$S$25,
IFERROR(Overheads!$O$50*AR112,0)
+IFERROR(Overheads!U$60*(AR112/Overheads!U$66),0))</f>
        <v>0</v>
      </c>
      <c r="BG112" s="155">
        <f t="shared" ca="1" si="88"/>
        <v>0.11365387350935141</v>
      </c>
      <c r="BH112" s="165"/>
      <c r="BI112" s="215">
        <f t="shared" ca="1" si="89"/>
        <v>0.10416092672029717</v>
      </c>
      <c r="BJ112" s="215">
        <f t="shared" ca="1" si="55"/>
        <v>2.5955164714407264</v>
      </c>
      <c r="BK112" s="215">
        <f t="shared" ca="1" si="56"/>
        <v>4.5940142085174678</v>
      </c>
      <c r="BL112" s="215">
        <f t="shared" ca="1" si="57"/>
        <v>0</v>
      </c>
      <c r="BM112" s="215">
        <f t="shared" ca="1" si="58"/>
        <v>0</v>
      </c>
      <c r="BN112" s="155">
        <f t="shared" ca="1" si="90"/>
        <v>7.2936916066784914</v>
      </c>
      <c r="BO112" s="165"/>
      <c r="BP112" s="187" cm="1">
        <f t="array" ref="BP112">IFERROR(IF($X112=$X111,BP111,INDEX(Forecast_Capex_Input!AC$12:AC$286,$X112)),0)</f>
        <v>0</v>
      </c>
      <c r="BQ112" s="187" cm="1">
        <f t="array" ref="BQ112">IFERROR(IF($X112=$X111,BQ111,INDEX(Forecast_Capex_Input!AD$12:AD$286,$X112)),0)</f>
        <v>0</v>
      </c>
      <c r="BR112" s="187" cm="1">
        <f t="array" ref="BR112">IFERROR(IF($X112=$X111,BR111,INDEX(Forecast_Capex_Input!AE$12:AE$286,$X112)),0)</f>
        <v>1</v>
      </c>
      <c r="BS112" s="187" cm="1">
        <f t="array" ref="BS112">IFERROR(IF($X112=$X111,BS111,INDEX(Forecast_Capex_Input!AF$12:AF$286,$X112)),0)</f>
        <v>0</v>
      </c>
      <c r="BT112" s="187" cm="1">
        <f t="array" ref="BT112">IFERROR(IF($X112=$X111,BT111,INDEX(Forecast_Capex_Input!AG$12:AG$286,$X112)),0)</f>
        <v>0</v>
      </c>
      <c r="BU112" s="165"/>
      <c r="BV112" s="215">
        <f t="shared" si="59"/>
        <v>0</v>
      </c>
      <c r="BW112" s="215">
        <f t="shared" si="60"/>
        <v>0</v>
      </c>
      <c r="BX112" s="215">
        <f t="shared" si="61"/>
        <v>6.3745977995934355</v>
      </c>
      <c r="BY112" s="215">
        <f t="shared" si="62"/>
        <v>0</v>
      </c>
      <c r="BZ112" s="215">
        <f t="shared" si="63"/>
        <v>0</v>
      </c>
      <c r="CA112" s="155">
        <f t="shared" si="91"/>
        <v>6.3745977995934355</v>
      </c>
      <c r="CB112" s="165"/>
      <c r="CC112" s="215">
        <f t="shared" ca="1" si="64"/>
        <v>0</v>
      </c>
      <c r="CD112" s="215">
        <f t="shared" ca="1" si="65"/>
        <v>0</v>
      </c>
      <c r="CE112" s="215">
        <f t="shared" ca="1" si="66"/>
        <v>6.3745977995934355</v>
      </c>
      <c r="CF112" s="215">
        <f t="shared" ca="1" si="67"/>
        <v>0</v>
      </c>
      <c r="CG112" s="215">
        <f t="shared" ca="1" si="68"/>
        <v>0</v>
      </c>
      <c r="CH112" s="155">
        <f t="shared" ca="1" si="92"/>
        <v>6.3745977995934355</v>
      </c>
      <c r="CI112" s="165"/>
      <c r="CJ112" s="215">
        <f t="shared" ca="1" si="69"/>
        <v>0</v>
      </c>
      <c r="CK112" s="215">
        <f t="shared" ca="1" si="70"/>
        <v>0</v>
      </c>
      <c r="CL112" s="215">
        <f t="shared" ca="1" si="71"/>
        <v>0.80543993357570343</v>
      </c>
      <c r="CM112" s="215">
        <f t="shared" ca="1" si="72"/>
        <v>0</v>
      </c>
      <c r="CN112" s="215">
        <f t="shared" ca="1" si="73"/>
        <v>0</v>
      </c>
      <c r="CO112" s="155">
        <f t="shared" ca="1" si="93"/>
        <v>0.80543993357570343</v>
      </c>
      <c r="CP112" s="165"/>
      <c r="CQ112" s="223">
        <f t="shared" ca="1" si="74"/>
        <v>0</v>
      </c>
      <c r="CR112" s="223">
        <f t="shared" ca="1" si="75"/>
        <v>0</v>
      </c>
      <c r="CS112" s="223">
        <f t="shared" ca="1" si="76"/>
        <v>0.11365387350935141</v>
      </c>
      <c r="CT112" s="223">
        <f t="shared" ca="1" si="77"/>
        <v>0</v>
      </c>
      <c r="CU112" s="223">
        <f t="shared" ca="1" si="78"/>
        <v>0</v>
      </c>
      <c r="CV112" s="155">
        <f t="shared" ca="1" si="94"/>
        <v>0.11365387350935141</v>
      </c>
      <c r="CW112" s="165"/>
      <c r="CX112" s="215">
        <f t="shared" ca="1" si="95"/>
        <v>0</v>
      </c>
      <c r="CY112" s="215">
        <f t="shared" ca="1" si="79"/>
        <v>0</v>
      </c>
      <c r="CZ112" s="215">
        <f t="shared" ca="1" si="80"/>
        <v>7.2936916066784905</v>
      </c>
      <c r="DA112" s="215">
        <f t="shared" ca="1" si="81"/>
        <v>0</v>
      </c>
      <c r="DB112" s="215">
        <f t="shared" ca="1" si="82"/>
        <v>0</v>
      </c>
      <c r="DC112" s="155">
        <f t="shared" ca="1" si="96"/>
        <v>7.2936916066784905</v>
      </c>
      <c r="DD112" s="165"/>
      <c r="DE112" s="188" t="b" cm="1">
        <f t="array" aca="1" ref="DE112" ca="1">OR($G112=Forecast_Capex_Input!$BF$8:$BF$10)</f>
        <v>1</v>
      </c>
      <c r="DF112" s="188" cm="1">
        <f t="array" aca="1" ref="DF112" ca="1">IFERROR(INDEX(Forecast_Capex_Input!BG$12:BG$286,$X112)
*(INDEX(Forecast_Capex_Input!$H$12:$H$286,$X112)=Repex),0)
*$DE112</f>
        <v>0.43620773637969928</v>
      </c>
      <c r="DG112" s="188" cm="1">
        <f t="array" aca="1" ref="DG112" ca="1">IFERROR(INDEX(Forecast_Capex_Input!BH$12:BH$286,$X112)
*(INDEX(Forecast_Capex_Input!$H$12:$H$286,$X112)=Repex),0)
*$DE112</f>
        <v>0</v>
      </c>
      <c r="DH112" s="188" cm="1">
        <f t="array" aca="1" ref="DH112" ca="1">IFERROR(INDEX(Forecast_Capex_Input!BI$12:BI$286,$X112)
*(INDEX(Forecast_Capex_Input!$H$12:$H$286,$X112)=Repex),0)
*$DE112</f>
        <v>0.33057174591066529</v>
      </c>
      <c r="DI112" s="188" cm="1">
        <f t="array" aca="1" ref="DI112" ca="1">IFERROR(INDEX(Forecast_Capex_Input!BJ$12:BJ$286,$X112)
*(INDEX(Forecast_Capex_Input!$H$12:$H$286,$X112)=Repex),0)
*$DE112</f>
        <v>0.23322051770963551</v>
      </c>
      <c r="DJ112" s="188" cm="1">
        <f t="array" aca="1" ref="DJ112" ca="1">IFERROR(INDEX(Forecast_Capex_Input!BK$12:BK$286,$X112)
*(INDEX(Forecast_Capex_Input!$H$12:$H$286,$X112)=Repex),0)
*$DE112</f>
        <v>0</v>
      </c>
      <c r="DK112" s="188" cm="1">
        <f t="array" aca="1" ref="DK112" ca="1">IFERROR(INDEX(Forecast_Capex_Input!BL$12:BL$286,$X112)
*(INDEX(Forecast_Capex_Input!$H$12:$H$286,$X112)=Repex),0)
*$DE112</f>
        <v>0</v>
      </c>
      <c r="DL112" s="165"/>
      <c r="DM112" s="188" t="b" cm="1">
        <f t="array" aca="1" ref="DM112" ca="1">OR($G112=Forecast_Capex_Input!$BN$8:$BN$9)</f>
        <v>0</v>
      </c>
      <c r="DN112" s="188" cm="1">
        <f t="array" aca="1" ref="DN112" ca="1">IFERROR(INDEX(Forecast_Capex_Input!BO$12:BO$286,$X112)
*(INDEX(Forecast_Capex_Input!$H$12:$H$286,$X112)=Repex),0)
*$DM112</f>
        <v>0</v>
      </c>
      <c r="DO112" s="188" cm="1">
        <f t="array" aca="1" ref="DO112" ca="1">IFERROR(INDEX(Forecast_Capex_Input!BP$12:BP$286,$X112)
*(INDEX(Forecast_Capex_Input!$H$12:$H$286,$X112)=Repex),0)
*$DM112</f>
        <v>0</v>
      </c>
      <c r="DP112" s="188" cm="1">
        <f t="array" aca="1" ref="DP112" ca="1">IFERROR(INDEX(Forecast_Capex_Input!BQ$12:BQ$286,$X112)
*(INDEX(Forecast_Capex_Input!$H$12:$H$286,$X112)=Repex),0)
*$DM112</f>
        <v>0</v>
      </c>
      <c r="DQ112" s="188" cm="1">
        <f t="array" aca="1" ref="DQ112" ca="1">IFERROR(INDEX(Forecast_Capex_Input!BR$12:BR$286,$X112)
*(INDEX(Forecast_Capex_Input!$H$12:$H$286,$X112)=Repex),0)
*$DM112</f>
        <v>0</v>
      </c>
      <c r="DR112" s="188" cm="1">
        <f t="array" aca="1" ref="DR112" ca="1">IFERROR(INDEX(Forecast_Capex_Input!BS$12:BS$286,$X112)
*(INDEX(Forecast_Capex_Input!$H$12:$H$286,$X112)=Repex),0)
*$DM112</f>
        <v>0</v>
      </c>
      <c r="DS112" s="165"/>
      <c r="DT112" s="188" t="b" cm="1">
        <f t="array" aca="1" ref="DT112" ca="1">OR($G112=Forecast_Capex_Input!$BU$8:$BU$10)</f>
        <v>0</v>
      </c>
      <c r="DU112" s="188" cm="1">
        <f t="array" aca="1" ref="DU112" ca="1">IFERROR(INDEX(Forecast_Capex_Input!BV$12:BV$286,$X112)
*(INDEX(Forecast_Capex_Input!$H$12:$H$286,$X112)=Repex),0)
*$DT112</f>
        <v>0</v>
      </c>
      <c r="DV112" s="188" cm="1">
        <f t="array" aca="1" ref="DV112" ca="1">IFERROR(INDEX(Forecast_Capex_Input!BW$12:BW$286,$X112)
*(INDEX(Forecast_Capex_Input!$H$12:$H$286,$X112)=Repex),0)
*$DT112</f>
        <v>0</v>
      </c>
      <c r="DW112" s="188" cm="1">
        <f t="array" aca="1" ref="DW112" ca="1">IFERROR(INDEX(Forecast_Capex_Input!BX$12:BX$286,$X112)
*(INDEX(Forecast_Capex_Input!$H$12:$H$286,$X112)=Repex),0)
*$DT112</f>
        <v>0</v>
      </c>
      <c r="DX112" s="188" cm="1">
        <f t="array" aca="1" ref="DX112" ca="1">IFERROR(INDEX(Forecast_Capex_Input!BY$12:BY$286,$X112)
*(INDEX(Forecast_Capex_Input!$H$12:$H$286,$X112)=Repex),0)
*$DT112</f>
        <v>0</v>
      </c>
      <c r="DY112" s="188" cm="1">
        <f t="array" aca="1" ref="DY112" ca="1">IFERROR(INDEX(Forecast_Capex_Input!BZ$12:BZ$286,$X112)
*(INDEX(Forecast_Capex_Input!$H$12:$H$286,$X112)=Repex),0)
*$DT112</f>
        <v>0</v>
      </c>
      <c r="DZ112" s="188" cm="1">
        <f t="array" aca="1" ref="DZ112" ca="1">IFERROR(INDEX(Forecast_Capex_Input!CA$12:CA$286,$X112)
*(INDEX(Forecast_Capex_Input!$H$12:$H$286,$X112)=Repex),0)
*$DT112</f>
        <v>0</v>
      </c>
      <c r="EA112" s="188" cm="1">
        <f t="array" aca="1" ref="EA112" ca="1">IFERROR(INDEX(Forecast_Capex_Input!CB$12:CB$286,$X112)
*(INDEX(Forecast_Capex_Input!$H$12:$H$286,$X112)=Repex),0)
*$DT112</f>
        <v>0</v>
      </c>
      <c r="EB112" s="188" cm="1">
        <f t="array" aca="1" ref="EB112" ca="1">IFERROR(INDEX(Forecast_Capex_Input!CC$12:CC$286,$X112)
*(INDEX(Forecast_Capex_Input!$H$12:$H$286,$X112)=Repex),0)
*$DT112</f>
        <v>0</v>
      </c>
      <c r="EC112" s="165"/>
      <c r="ED112" s="226" t="str">
        <f t="shared" si="83"/>
        <v>N/A</v>
      </c>
      <c r="EE112" s="174" t="s">
        <v>15</v>
      </c>
    </row>
    <row r="113" spans="3:135" x14ac:dyDescent="0.2">
      <c r="C113" s="174">
        <f t="shared" si="84"/>
        <v>103</v>
      </c>
      <c r="D113" s="167" t="str" cm="1">
        <f t="array" ref="D113">IFERROR(INDEX(Forecast_Capex_Input!$D$12:$D$286,$X113),NA)</f>
        <v>Line 963/96P Refurbishment</v>
      </c>
      <c r="E113" s="172" t="b" cm="1">
        <f t="array" ref="E113">IF($X113=NA,NA,INDEX(Forecast_Capex_Input!$E$12:$E$286,$X113))</f>
        <v>0</v>
      </c>
      <c r="F113" s="167" t="str" cm="1">
        <f t="array" aca="1" ref="F113" ca="1">IFERROR(INDEX(General!$E$25:$E$26,$Y113),NA)</f>
        <v>Labour</v>
      </c>
      <c r="G113" s="167" t="str" cm="1">
        <f t="array" aca="1" ref="G113" ca="1">IFERROR(INDEX(Forecast_Capex_Input!$AI$11:$BB$11,$AA113),NA)</f>
        <v>Transmission Lines</v>
      </c>
      <c r="H113" s="189" cm="1">
        <f t="array" aca="1" ref="H113" ca="1">IFERROR(INDEX(Forecast_Capex_Input!$AI$12:$BB$286,$X113,$AA113),NA)</f>
        <v>1</v>
      </c>
      <c r="I113" s="199" t="str" cm="1">
        <f t="array" ref="I113">IFERROR(INDEX(Forecast_Capex_Input!$F$12:$F$286,$X113),NA)</f>
        <v>Replacement Expenditure</v>
      </c>
      <c r="J113" s="199" t="str" cm="1">
        <f t="array" ref="J113">IFERROR(INDEX(Forecast_Capex_Input!G$12:G$286,$X113),NA)</f>
        <v>Transmission Lines</v>
      </c>
      <c r="K113" s="199" t="str" cm="1">
        <f t="array" ref="K113">IFERROR(INDEX(Forecast_Capex_Input!H$12:H$286,$X113),NA)</f>
        <v>Repex</v>
      </c>
      <c r="L113" s="199" t="str" cm="1">
        <f t="array" ref="L113">IFERROR(INDEX(Forecast_Capex_Input!I$12:I$286,$X113),NA)</f>
        <v>N/A</v>
      </c>
      <c r="M113" s="199" t="str" cm="1">
        <f t="array" ref="M113">IFERROR(INDEX(Forecast_Capex_Input!J$12:J$286,$X113),NA)</f>
        <v>N/A</v>
      </c>
      <c r="N113" s="199" t="str" cm="1">
        <f t="array" ref="N113">IFERROR(INDEX(Forecast_Capex_Input!K$12:K$286,$X113),NA)</f>
        <v>TL - Transmission poles</v>
      </c>
      <c r="O113" s="199" t="str" cm="1">
        <f t="array" ref="O113">IFERROR(INDEX(Forecast_Capex_Input!L$12:L$286,$X113),NA)</f>
        <v>TL - Safe and Reliable Network</v>
      </c>
      <c r="P113" s="199" t="str" cm="1">
        <f t="array" ref="P113">IFERROR(INDEX(Forecast_Capex_Input!M$12:M$286,$X113),NA)</f>
        <v>N/A</v>
      </c>
      <c r="Q113" s="172" t="str" cm="1">
        <f t="array" ref="Q113">IFERROR(INDEX(Forecast_Capex_Input!N$12:N$286,$X113),NA)</f>
        <v>No</v>
      </c>
      <c r="R113" s="265" cm="1">
        <f t="array" ref="R113">IFERROR(INDEX(Forecast_Capex_Input!O$12:O$286,$X113),0)</f>
        <v>0</v>
      </c>
      <c r="S113" s="172" t="str" cm="1">
        <f t="array" ref="S113">IFERROR(INDEX(Forecast_Capex_Input!P$12:P$286,$X113),0)</f>
        <v>Safety security &amp; reliability</v>
      </c>
      <c r="T113" s="199" t="str" cm="1">
        <f t="array" aca="1" ref="T113" ca="1">IFERROR(INDEX(General!$K$84:$K$103,$AA113),NA)</f>
        <v>Transmission Lines (2018 onwards)</v>
      </c>
      <c r="U113" s="188" cm="1">
        <f t="array" aca="1" ref="U113" ca="1">IFERROR(
IF($F113=General!$E$25,INDEX(Forecast_Capex_Input!S$12:S$286,$X113),
INDEX(Forecast_Capex_Input!T$12:T$286,$X113)),0)</f>
        <v>0</v>
      </c>
      <c r="V113" s="222" t="b">
        <f>IFERROR(INDEX(Overheads!$T$19:$T$26,MATCH($I113,Overheads!$E$19:$E$26,0)),FALSE)</f>
        <v>1</v>
      </c>
      <c r="W113" s="165"/>
      <c r="X113" s="174">
        <f>IFERROR(
IF(MATCH($C113,Forecast_Capex_Input!$CI$12:$CI$286,1)+1&gt;MAX(Forecast_Capex_Input!$C$12:$C$286),NA,
MATCH($C113,Forecast_Capex_Input!$CI$12:$CI$286,1)+1),1)</f>
        <v>45</v>
      </c>
      <c r="Y113" s="174" cm="1">
        <f t="array" aca="1" ref="Y113" ca="1">IFERROR(
IF(X112&lt;&gt;X113,1,
IF(COUNTIF(OFFSET(Y112,0,0,-INDEX(Forecast_Capex_Input!$CG$12:$CG$286,$X113)),Y112)=INDEX(Forecast_Capex_Input!$CG$12:$CG$286,$X113),Y112+1,Y112)),NA)</f>
        <v>1</v>
      </c>
      <c r="Z113" s="174" cm="1">
        <f t="array" ref="Z113">IFERROR($C113-IF($X113=1,1,INDEX(Forecast_Capex_Input!$CI$12:$CI$286,$X113-1))+1,NA)</f>
        <v>1</v>
      </c>
      <c r="AA113" s="174" cm="1">
        <f t="array" aca="1" ref="AA113" ca="1">IFERROR(IF(Y113=1,
INDEX(Forecast_Capex_Input!$AI$10:$BB$10,SMALL(IF(INDEX(Forecast_Capex_Input!$AI$12:$BB$286,$X113,0)&gt;0,COLUMN(Forecast_Capex_Input!$AI$10:$BB$10)-COLUMN(Forecast_Capex_Input!$AI$12)+1),ROWS(OFFSET(AA112,0,0,-$Z113)))),
OFFSET(AA112,-INDEX(Forecast_Capex_Input!$CG$12:$CG$286,$X113)+1,0)),NA)</f>
        <v>1</v>
      </c>
      <c r="AB113" s="174">
        <f t="shared" ca="1" si="53"/>
        <v>1</v>
      </c>
      <c r="AC113" s="222" t="b">
        <f t="shared" si="85"/>
        <v>0</v>
      </c>
      <c r="AD113" s="220" t="b">
        <v>0</v>
      </c>
      <c r="AE113" s="222" t="b">
        <f t="shared" si="54"/>
        <v>1</v>
      </c>
      <c r="AF113" s="165"/>
      <c r="AG113" s="215">
        <v>0</v>
      </c>
      <c r="AH113" s="215">
        <v>0</v>
      </c>
      <c r="AI113" s="215">
        <v>0</v>
      </c>
      <c r="AJ113" s="215">
        <v>0</v>
      </c>
      <c r="AK113" s="215">
        <v>0</v>
      </c>
      <c r="AL113" s="155">
        <v>0</v>
      </c>
      <c r="AM113" s="165"/>
      <c r="AN113" s="215" cm="1">
        <f t="array" aca="1" ref="AN113" ca="1">IFERROR(INDEX(General!O$33:O$34,$AB113)
*AG113,0)</f>
        <v>0</v>
      </c>
      <c r="AO113" s="215" cm="1">
        <f t="array" aca="1" ref="AO113" ca="1">IFERROR(INDEX(General!P$33:P$34,$AB113)
*AH113,0)</f>
        <v>0</v>
      </c>
      <c r="AP113" s="215" cm="1">
        <f t="array" aca="1" ref="AP113" ca="1">IFERROR(INDEX(General!Q$33:Q$34,$AB113)
*AI113,0)</f>
        <v>0</v>
      </c>
      <c r="AQ113" s="215" cm="1">
        <f t="array" aca="1" ref="AQ113" ca="1">IFERROR(INDEX(General!R$33:R$34,$AB113)
*AJ113,0)</f>
        <v>0</v>
      </c>
      <c r="AR113" s="215" cm="1">
        <f t="array" aca="1" ref="AR113" ca="1">IFERROR(INDEX(General!S$33:S$34,$AB113)
*AK113,0)</f>
        <v>0</v>
      </c>
      <c r="AS113" s="155">
        <f t="shared" ca="1" si="86"/>
        <v>0</v>
      </c>
      <c r="AT113" s="165"/>
      <c r="AU113" s="215">
        <f ca="1">IF($AE113=FALSE,AN113*Overheads!$R$24*$V113,
IFERROR(Overheads!$O$49*$V113*AN113,0)
+IFERROR(Overheads!Q$59*$V113*(AN113/Overheads!Q$68),0))</f>
        <v>0</v>
      </c>
      <c r="AV113" s="215">
        <f ca="1">IF($AE113=FALSE,AO113*Overheads!$R$24*$V113,
IFERROR(Overheads!$O$49*$V113*AO113,0)
+IFERROR(Overheads!R$59*$V113*(AO113/Overheads!R$68),0))</f>
        <v>0</v>
      </c>
      <c r="AW113" s="215">
        <f ca="1">IF($AE113=FALSE,AP113*Overheads!$R$24*$V113,
IFERROR(Overheads!$O$49*$V113*AP113,0)
+IFERROR(Overheads!S$59*$V113*(AP113/Overheads!S$68),0))</f>
        <v>0</v>
      </c>
      <c r="AX113" s="215">
        <f ca="1">IF($AE113=FALSE,AQ113*Overheads!$R$24*$V113,
IFERROR(Overheads!$O$49*$V113*AQ113,0)
+IFERROR(Overheads!T$59*$V113*(AQ113/Overheads!T$68),0))</f>
        <v>0</v>
      </c>
      <c r="AY113" s="215">
        <f ca="1">IF($AE113=FALSE,AR113*Overheads!$R$24*$V113,
IFERROR(Overheads!$O$49*$V113*AR113,0)
+IFERROR(Overheads!U$59*$V113*(AR113/Overheads!U$68),0))</f>
        <v>0</v>
      </c>
      <c r="AZ113" s="155">
        <f t="shared" ca="1" si="87"/>
        <v>0</v>
      </c>
      <c r="BA113" s="165"/>
      <c r="BB113" s="215">
        <f ca="1">IF($AE113=FALSE,AN113*Overheads!$S$25,
IFERROR(Overheads!$O$50*AN113,0)
+IFERROR(Overheads!Q$60*(AN113/Overheads!Q$66),0))</f>
        <v>0</v>
      </c>
      <c r="BC113" s="215">
        <f ca="1">IF($AE113=FALSE,AO113*Overheads!$S$25,
IFERROR(Overheads!$O$50*AO113,0)
+IFERROR(Overheads!R$60*(AO113/Overheads!R$66),0))</f>
        <v>0</v>
      </c>
      <c r="BD113" s="215">
        <f ca="1">IF($AE113=FALSE,AP113*Overheads!$S$25,
IFERROR(Overheads!$O$50*AP113,0)
+IFERROR(Overheads!S$60*(AP113/Overheads!S$66),0))</f>
        <v>0</v>
      </c>
      <c r="BE113" s="215">
        <f ca="1">IF($AE113=FALSE,AQ113*Overheads!$S$25,
IFERROR(Overheads!$O$50*AQ113,0)
+IFERROR(Overheads!T$60*(AQ113/Overheads!T$66),0))</f>
        <v>0</v>
      </c>
      <c r="BF113" s="215">
        <f ca="1">IF($AE113=FALSE,AR113*Overheads!$S$25,
IFERROR(Overheads!$O$50*AR113,0)
+IFERROR(Overheads!U$60*(AR113/Overheads!U$66),0))</f>
        <v>0</v>
      </c>
      <c r="BG113" s="155">
        <f t="shared" ca="1" si="88"/>
        <v>0</v>
      </c>
      <c r="BH113" s="165"/>
      <c r="BI113" s="215">
        <f t="shared" ca="1" si="89"/>
        <v>0</v>
      </c>
      <c r="BJ113" s="215">
        <f t="shared" ca="1" si="55"/>
        <v>0</v>
      </c>
      <c r="BK113" s="215">
        <f t="shared" ca="1" si="56"/>
        <v>0</v>
      </c>
      <c r="BL113" s="215">
        <f t="shared" ca="1" si="57"/>
        <v>0</v>
      </c>
      <c r="BM113" s="215">
        <f t="shared" ca="1" si="58"/>
        <v>0</v>
      </c>
      <c r="BN113" s="155">
        <f t="shared" ca="1" si="90"/>
        <v>0</v>
      </c>
      <c r="BO113" s="165"/>
      <c r="BP113" s="187" cm="1">
        <f t="array" ref="BP113">IFERROR(IF($X113=$X112,BP112,INDEX(Forecast_Capex_Input!AC$12:AC$286,$X113)),0)</f>
        <v>0</v>
      </c>
      <c r="BQ113" s="187" cm="1">
        <f t="array" ref="BQ113">IFERROR(IF($X113=$X112,BQ112,INDEX(Forecast_Capex_Input!AD$12:AD$286,$X113)),0)</f>
        <v>0</v>
      </c>
      <c r="BR113" s="187" cm="1">
        <f t="array" ref="BR113">IFERROR(IF($X113=$X112,BR112,INDEX(Forecast_Capex_Input!AE$12:AE$286,$X113)),0)</f>
        <v>0</v>
      </c>
      <c r="BS113" s="187" cm="1">
        <f t="array" ref="BS113">IFERROR(IF($X113=$X112,BS112,INDEX(Forecast_Capex_Input!AF$12:AF$286,$X113)),0)</f>
        <v>0</v>
      </c>
      <c r="BT113" s="187" cm="1">
        <f t="array" ref="BT113">IFERROR(IF($X113=$X112,BT112,INDEX(Forecast_Capex_Input!AG$12:AG$286,$X113)),0)</f>
        <v>0</v>
      </c>
      <c r="BU113" s="165"/>
      <c r="BV113" s="215">
        <f t="shared" si="59"/>
        <v>0</v>
      </c>
      <c r="BW113" s="215">
        <f t="shared" si="60"/>
        <v>0</v>
      </c>
      <c r="BX113" s="215">
        <f t="shared" si="61"/>
        <v>0</v>
      </c>
      <c r="BY113" s="215">
        <f t="shared" si="62"/>
        <v>0</v>
      </c>
      <c r="BZ113" s="215">
        <f t="shared" si="63"/>
        <v>0</v>
      </c>
      <c r="CA113" s="155">
        <f t="shared" si="91"/>
        <v>0</v>
      </c>
      <c r="CB113" s="165"/>
      <c r="CC113" s="215">
        <f t="shared" ca="1" si="64"/>
        <v>0</v>
      </c>
      <c r="CD113" s="215">
        <f t="shared" ca="1" si="65"/>
        <v>0</v>
      </c>
      <c r="CE113" s="215">
        <f t="shared" ca="1" si="66"/>
        <v>0</v>
      </c>
      <c r="CF113" s="215">
        <f t="shared" ca="1" si="67"/>
        <v>0</v>
      </c>
      <c r="CG113" s="215">
        <f t="shared" ca="1" si="68"/>
        <v>0</v>
      </c>
      <c r="CH113" s="155">
        <f t="shared" ca="1" si="92"/>
        <v>0</v>
      </c>
      <c r="CI113" s="165"/>
      <c r="CJ113" s="215">
        <f t="shared" ca="1" si="69"/>
        <v>0</v>
      </c>
      <c r="CK113" s="215">
        <f t="shared" ca="1" si="70"/>
        <v>0</v>
      </c>
      <c r="CL113" s="215">
        <f t="shared" ca="1" si="71"/>
        <v>0</v>
      </c>
      <c r="CM113" s="215">
        <f t="shared" ca="1" si="72"/>
        <v>0</v>
      </c>
      <c r="CN113" s="215">
        <f t="shared" ca="1" si="73"/>
        <v>0</v>
      </c>
      <c r="CO113" s="155">
        <f t="shared" ca="1" si="93"/>
        <v>0</v>
      </c>
      <c r="CP113" s="165"/>
      <c r="CQ113" s="223">
        <f t="shared" ca="1" si="74"/>
        <v>0</v>
      </c>
      <c r="CR113" s="223">
        <f t="shared" ca="1" si="75"/>
        <v>0</v>
      </c>
      <c r="CS113" s="223">
        <f t="shared" ca="1" si="76"/>
        <v>0</v>
      </c>
      <c r="CT113" s="223">
        <f t="shared" ca="1" si="77"/>
        <v>0</v>
      </c>
      <c r="CU113" s="223">
        <f t="shared" ca="1" si="78"/>
        <v>0</v>
      </c>
      <c r="CV113" s="155">
        <f t="shared" ca="1" si="94"/>
        <v>0</v>
      </c>
      <c r="CW113" s="165"/>
      <c r="CX113" s="215">
        <f t="shared" ca="1" si="95"/>
        <v>0</v>
      </c>
      <c r="CY113" s="215">
        <f t="shared" ca="1" si="79"/>
        <v>0</v>
      </c>
      <c r="CZ113" s="215">
        <f t="shared" ca="1" si="80"/>
        <v>0</v>
      </c>
      <c r="DA113" s="215">
        <f t="shared" ca="1" si="81"/>
        <v>0</v>
      </c>
      <c r="DB113" s="215">
        <f t="shared" ca="1" si="82"/>
        <v>0</v>
      </c>
      <c r="DC113" s="155">
        <f t="shared" ca="1" si="96"/>
        <v>0</v>
      </c>
      <c r="DD113" s="165"/>
      <c r="DE113" s="188" t="b" cm="1">
        <f t="array" aca="1" ref="DE113" ca="1">OR($G113=Forecast_Capex_Input!$BF$8:$BF$10)</f>
        <v>1</v>
      </c>
      <c r="DF113" s="188" cm="1">
        <f t="array" aca="1" ref="DF113" ca="1">IFERROR(INDEX(Forecast_Capex_Input!BG$12:BG$286,$X113)
*(INDEX(Forecast_Capex_Input!$H$12:$H$286,$X113)=Repex),0)
*$DE113</f>
        <v>0</v>
      </c>
      <c r="DG113" s="188" cm="1">
        <f t="array" aca="1" ref="DG113" ca="1">IFERROR(INDEX(Forecast_Capex_Input!BH$12:BH$286,$X113)
*(INDEX(Forecast_Capex_Input!$H$12:$H$286,$X113)=Repex),0)
*$DE113</f>
        <v>0</v>
      </c>
      <c r="DH113" s="188" cm="1">
        <f t="array" aca="1" ref="DH113" ca="1">IFERROR(INDEX(Forecast_Capex_Input!BI$12:BI$286,$X113)
*(INDEX(Forecast_Capex_Input!$H$12:$H$286,$X113)=Repex),0)
*$DE113</f>
        <v>1</v>
      </c>
      <c r="DI113" s="188" cm="1">
        <f t="array" aca="1" ref="DI113" ca="1">IFERROR(INDEX(Forecast_Capex_Input!BJ$12:BJ$286,$X113)
*(INDEX(Forecast_Capex_Input!$H$12:$H$286,$X113)=Repex),0)
*$DE113</f>
        <v>0</v>
      </c>
      <c r="DJ113" s="188" cm="1">
        <f t="array" aca="1" ref="DJ113" ca="1">IFERROR(INDEX(Forecast_Capex_Input!BK$12:BK$286,$X113)
*(INDEX(Forecast_Capex_Input!$H$12:$H$286,$X113)=Repex),0)
*$DE113</f>
        <v>0</v>
      </c>
      <c r="DK113" s="188" cm="1">
        <f t="array" aca="1" ref="DK113" ca="1">IFERROR(INDEX(Forecast_Capex_Input!BL$12:BL$286,$X113)
*(INDEX(Forecast_Capex_Input!$H$12:$H$286,$X113)=Repex),0)
*$DE113</f>
        <v>0</v>
      </c>
      <c r="DL113" s="165"/>
      <c r="DM113" s="188" t="b" cm="1">
        <f t="array" aca="1" ref="DM113" ca="1">OR($G113=Forecast_Capex_Input!$BN$8:$BN$9)</f>
        <v>0</v>
      </c>
      <c r="DN113" s="188" cm="1">
        <f t="array" aca="1" ref="DN113" ca="1">IFERROR(INDEX(Forecast_Capex_Input!BO$12:BO$286,$X113)
*(INDEX(Forecast_Capex_Input!$H$12:$H$286,$X113)=Repex),0)
*$DM113</f>
        <v>0</v>
      </c>
      <c r="DO113" s="188" cm="1">
        <f t="array" aca="1" ref="DO113" ca="1">IFERROR(INDEX(Forecast_Capex_Input!BP$12:BP$286,$X113)
*(INDEX(Forecast_Capex_Input!$H$12:$H$286,$X113)=Repex),0)
*$DM113</f>
        <v>0</v>
      </c>
      <c r="DP113" s="188" cm="1">
        <f t="array" aca="1" ref="DP113" ca="1">IFERROR(INDEX(Forecast_Capex_Input!BQ$12:BQ$286,$X113)
*(INDEX(Forecast_Capex_Input!$H$12:$H$286,$X113)=Repex),0)
*$DM113</f>
        <v>0</v>
      </c>
      <c r="DQ113" s="188" cm="1">
        <f t="array" aca="1" ref="DQ113" ca="1">IFERROR(INDEX(Forecast_Capex_Input!BR$12:BR$286,$X113)
*(INDEX(Forecast_Capex_Input!$H$12:$H$286,$X113)=Repex),0)
*$DM113</f>
        <v>0</v>
      </c>
      <c r="DR113" s="188" cm="1">
        <f t="array" aca="1" ref="DR113" ca="1">IFERROR(INDEX(Forecast_Capex_Input!BS$12:BS$286,$X113)
*(INDEX(Forecast_Capex_Input!$H$12:$H$286,$X113)=Repex),0)
*$DM113</f>
        <v>0</v>
      </c>
      <c r="DS113" s="165"/>
      <c r="DT113" s="188" t="b" cm="1">
        <f t="array" aca="1" ref="DT113" ca="1">OR($G113=Forecast_Capex_Input!$BU$8:$BU$10)</f>
        <v>0</v>
      </c>
      <c r="DU113" s="188" cm="1">
        <f t="array" aca="1" ref="DU113" ca="1">IFERROR(INDEX(Forecast_Capex_Input!BV$12:BV$286,$X113)
*(INDEX(Forecast_Capex_Input!$H$12:$H$286,$X113)=Repex),0)
*$DT113</f>
        <v>0</v>
      </c>
      <c r="DV113" s="188" cm="1">
        <f t="array" aca="1" ref="DV113" ca="1">IFERROR(INDEX(Forecast_Capex_Input!BW$12:BW$286,$X113)
*(INDEX(Forecast_Capex_Input!$H$12:$H$286,$X113)=Repex),0)
*$DT113</f>
        <v>0</v>
      </c>
      <c r="DW113" s="188" cm="1">
        <f t="array" aca="1" ref="DW113" ca="1">IFERROR(INDEX(Forecast_Capex_Input!BX$12:BX$286,$X113)
*(INDEX(Forecast_Capex_Input!$H$12:$H$286,$X113)=Repex),0)
*$DT113</f>
        <v>0</v>
      </c>
      <c r="DX113" s="188" cm="1">
        <f t="array" aca="1" ref="DX113" ca="1">IFERROR(INDEX(Forecast_Capex_Input!BY$12:BY$286,$X113)
*(INDEX(Forecast_Capex_Input!$H$12:$H$286,$X113)=Repex),0)
*$DT113</f>
        <v>0</v>
      </c>
      <c r="DY113" s="188" cm="1">
        <f t="array" aca="1" ref="DY113" ca="1">IFERROR(INDEX(Forecast_Capex_Input!BZ$12:BZ$286,$X113)
*(INDEX(Forecast_Capex_Input!$H$12:$H$286,$X113)=Repex),0)
*$DT113</f>
        <v>0</v>
      </c>
      <c r="DZ113" s="188" cm="1">
        <f t="array" aca="1" ref="DZ113" ca="1">IFERROR(INDEX(Forecast_Capex_Input!CA$12:CA$286,$X113)
*(INDEX(Forecast_Capex_Input!$H$12:$H$286,$X113)=Repex),0)
*$DT113</f>
        <v>0</v>
      </c>
      <c r="EA113" s="188" cm="1">
        <f t="array" aca="1" ref="EA113" ca="1">IFERROR(INDEX(Forecast_Capex_Input!CB$12:CB$286,$X113)
*(INDEX(Forecast_Capex_Input!$H$12:$H$286,$X113)=Repex),0)
*$DT113</f>
        <v>0</v>
      </c>
      <c r="EB113" s="188" cm="1">
        <f t="array" aca="1" ref="EB113" ca="1">IFERROR(INDEX(Forecast_Capex_Input!CC$12:CC$286,$X113)
*(INDEX(Forecast_Capex_Input!$H$12:$H$286,$X113)=Repex),0)
*$DT113</f>
        <v>0</v>
      </c>
      <c r="EC113" s="165"/>
      <c r="ED113" s="226" t="str">
        <f t="shared" si="83"/>
        <v>N/A</v>
      </c>
      <c r="EE113" s="174" t="s">
        <v>15</v>
      </c>
    </row>
    <row r="114" spans="3:135" x14ac:dyDescent="0.2">
      <c r="C114" s="174">
        <f t="shared" si="84"/>
        <v>104</v>
      </c>
      <c r="D114" s="167" t="str" cm="1">
        <f t="array" ref="D114">IFERROR(INDEX(Forecast_Capex_Input!$D$12:$D$286,$X114),NA)</f>
        <v>Line 963/96P Refurbishment</v>
      </c>
      <c r="E114" s="172" t="b" cm="1">
        <f t="array" ref="E114">IF($X114=NA,NA,INDEX(Forecast_Capex_Input!$E$12:$E$286,$X114))</f>
        <v>0</v>
      </c>
      <c r="F114" s="167" t="str" cm="1">
        <f t="array" aca="1" ref="F114" ca="1">IFERROR(INDEX(General!$E$25:$E$26,$Y114),NA)</f>
        <v>Non-Labour</v>
      </c>
      <c r="G114" s="167" t="str" cm="1">
        <f t="array" aca="1" ref="G114" ca="1">IFERROR(INDEX(Forecast_Capex_Input!$AI$11:$BB$11,$AA114),NA)</f>
        <v>Transmission Lines</v>
      </c>
      <c r="H114" s="189" cm="1">
        <f t="array" aca="1" ref="H114" ca="1">IFERROR(INDEX(Forecast_Capex_Input!$AI$12:$BB$286,$X114,$AA114),NA)</f>
        <v>1</v>
      </c>
      <c r="I114" s="199" t="str" cm="1">
        <f t="array" ref="I114">IFERROR(INDEX(Forecast_Capex_Input!$F$12:$F$286,$X114),NA)</f>
        <v>Replacement Expenditure</v>
      </c>
      <c r="J114" s="199" t="str" cm="1">
        <f t="array" ref="J114">IFERROR(INDEX(Forecast_Capex_Input!G$12:G$286,$X114),NA)</f>
        <v>Transmission Lines</v>
      </c>
      <c r="K114" s="199" t="str" cm="1">
        <f t="array" ref="K114">IFERROR(INDEX(Forecast_Capex_Input!H$12:H$286,$X114),NA)</f>
        <v>Repex</v>
      </c>
      <c r="L114" s="199" t="str" cm="1">
        <f t="array" ref="L114">IFERROR(INDEX(Forecast_Capex_Input!I$12:I$286,$X114),NA)</f>
        <v>N/A</v>
      </c>
      <c r="M114" s="199" t="str" cm="1">
        <f t="array" ref="M114">IFERROR(INDEX(Forecast_Capex_Input!J$12:J$286,$X114),NA)</f>
        <v>N/A</v>
      </c>
      <c r="N114" s="199" t="str" cm="1">
        <f t="array" ref="N114">IFERROR(INDEX(Forecast_Capex_Input!K$12:K$286,$X114),NA)</f>
        <v>TL - Transmission poles</v>
      </c>
      <c r="O114" s="199" t="str" cm="1">
        <f t="array" ref="O114">IFERROR(INDEX(Forecast_Capex_Input!L$12:L$286,$X114),NA)</f>
        <v>TL - Safe and Reliable Network</v>
      </c>
      <c r="P114" s="199" t="str" cm="1">
        <f t="array" ref="P114">IFERROR(INDEX(Forecast_Capex_Input!M$12:M$286,$X114),NA)</f>
        <v>N/A</v>
      </c>
      <c r="Q114" s="172" t="str" cm="1">
        <f t="array" ref="Q114">IFERROR(INDEX(Forecast_Capex_Input!N$12:N$286,$X114),NA)</f>
        <v>No</v>
      </c>
      <c r="R114" s="265" cm="1">
        <f t="array" ref="R114">IFERROR(INDEX(Forecast_Capex_Input!O$12:O$286,$X114),0)</f>
        <v>0</v>
      </c>
      <c r="S114" s="172" t="str" cm="1">
        <f t="array" ref="S114">IFERROR(INDEX(Forecast_Capex_Input!P$12:P$286,$X114),0)</f>
        <v>Safety security &amp; reliability</v>
      </c>
      <c r="T114" s="199" t="str" cm="1">
        <f t="array" aca="1" ref="T114" ca="1">IFERROR(INDEX(General!$K$84:$K$103,$AA114),NA)</f>
        <v>Transmission Lines (2018 onwards)</v>
      </c>
      <c r="U114" s="188" cm="1">
        <f t="array" aca="1" ref="U114" ca="1">IFERROR(
IF($F114=General!$E$25,INDEX(Forecast_Capex_Input!S$12:S$286,$X114),
INDEX(Forecast_Capex_Input!T$12:T$286,$X114)),0)</f>
        <v>1</v>
      </c>
      <c r="V114" s="222" t="b">
        <f>IFERROR(INDEX(Overheads!$T$19:$T$26,MATCH($I114,Overheads!$E$19:$E$26,0)),FALSE)</f>
        <v>1</v>
      </c>
      <c r="W114" s="165"/>
      <c r="X114" s="174">
        <f>IFERROR(
IF(MATCH($C114,Forecast_Capex_Input!$CI$12:$CI$286,1)+1&gt;MAX(Forecast_Capex_Input!$C$12:$C$286),NA,
MATCH($C114,Forecast_Capex_Input!$CI$12:$CI$286,1)+1),1)</f>
        <v>45</v>
      </c>
      <c r="Y114" s="174" cm="1">
        <f t="array" aca="1" ref="Y114" ca="1">IFERROR(
IF(X113&lt;&gt;X114,1,
IF(COUNTIF(OFFSET(Y113,0,0,-INDEX(Forecast_Capex_Input!$CG$12:$CG$286,$X114)),Y113)=INDEX(Forecast_Capex_Input!$CG$12:$CG$286,$X114),Y113+1,Y113)),NA)</f>
        <v>2</v>
      </c>
      <c r="Z114" s="174" cm="1">
        <f t="array" ref="Z114">IFERROR($C114-IF($X114=1,1,INDEX(Forecast_Capex_Input!$CI$12:$CI$286,$X114-1))+1,NA)</f>
        <v>2</v>
      </c>
      <c r="AA114" s="174" cm="1">
        <f t="array" aca="1" ref="AA114" ca="1">IFERROR(IF(Y114=1,
INDEX(Forecast_Capex_Input!$AI$10:$BB$10,SMALL(IF(INDEX(Forecast_Capex_Input!$AI$12:$BB$286,$X114,0)&gt;0,COLUMN(Forecast_Capex_Input!$AI$10:$BB$10)-COLUMN(Forecast_Capex_Input!$AI$12)+1),ROWS(OFFSET(AA113,0,0,-$Z114)))),
OFFSET(AA113,-INDEX(Forecast_Capex_Input!$CG$12:$CG$286,$X114)+1,0)),NA)</f>
        <v>1</v>
      </c>
      <c r="AB114" s="174">
        <f t="shared" ca="1" si="53"/>
        <v>2</v>
      </c>
      <c r="AC114" s="222" t="b">
        <f t="shared" si="85"/>
        <v>0</v>
      </c>
      <c r="AD114" s="220" t="b">
        <v>0</v>
      </c>
      <c r="AE114" s="222" t="b">
        <f t="shared" si="54"/>
        <v>1</v>
      </c>
      <c r="AF114" s="165"/>
      <c r="AG114" s="215">
        <v>0</v>
      </c>
      <c r="AH114" s="215">
        <v>0</v>
      </c>
      <c r="AI114" s="215">
        <v>0</v>
      </c>
      <c r="AJ114" s="215">
        <v>0</v>
      </c>
      <c r="AK114" s="215">
        <v>0</v>
      </c>
      <c r="AL114" s="155">
        <v>0</v>
      </c>
      <c r="AM114" s="165"/>
      <c r="AN114" s="215" cm="1">
        <f t="array" aca="1" ref="AN114" ca="1">IFERROR(INDEX(General!O$33:O$34,$AB114)
*AG114,0)</f>
        <v>0</v>
      </c>
      <c r="AO114" s="215" cm="1">
        <f t="array" aca="1" ref="AO114" ca="1">IFERROR(INDEX(General!P$33:P$34,$AB114)
*AH114,0)</f>
        <v>0</v>
      </c>
      <c r="AP114" s="215" cm="1">
        <f t="array" aca="1" ref="AP114" ca="1">IFERROR(INDEX(General!Q$33:Q$34,$AB114)
*AI114,0)</f>
        <v>0</v>
      </c>
      <c r="AQ114" s="215" cm="1">
        <f t="array" aca="1" ref="AQ114" ca="1">IFERROR(INDEX(General!R$33:R$34,$AB114)
*AJ114,0)</f>
        <v>0</v>
      </c>
      <c r="AR114" s="215" cm="1">
        <f t="array" aca="1" ref="AR114" ca="1">IFERROR(INDEX(General!S$33:S$34,$AB114)
*AK114,0)</f>
        <v>0</v>
      </c>
      <c r="AS114" s="155">
        <f t="shared" ca="1" si="86"/>
        <v>0</v>
      </c>
      <c r="AT114" s="165"/>
      <c r="AU114" s="215">
        <f ca="1">IF($AE114=FALSE,AN114*Overheads!$R$24*$V114,
IFERROR(Overheads!$O$49*$V114*AN114,0)
+IFERROR(Overheads!Q$59*$V114*(AN114/Overheads!Q$68),0))</f>
        <v>0</v>
      </c>
      <c r="AV114" s="215">
        <f ca="1">IF($AE114=FALSE,AO114*Overheads!$R$24*$V114,
IFERROR(Overheads!$O$49*$V114*AO114,0)
+IFERROR(Overheads!R$59*$V114*(AO114/Overheads!R$68),0))</f>
        <v>0</v>
      </c>
      <c r="AW114" s="215">
        <f ca="1">IF($AE114=FALSE,AP114*Overheads!$R$24*$V114,
IFERROR(Overheads!$O$49*$V114*AP114,0)
+IFERROR(Overheads!S$59*$V114*(AP114/Overheads!S$68),0))</f>
        <v>0</v>
      </c>
      <c r="AX114" s="215">
        <f ca="1">IF($AE114=FALSE,AQ114*Overheads!$R$24*$V114,
IFERROR(Overheads!$O$49*$V114*AQ114,0)
+IFERROR(Overheads!T$59*$V114*(AQ114/Overheads!T$68),0))</f>
        <v>0</v>
      </c>
      <c r="AY114" s="215">
        <f ca="1">IF($AE114=FALSE,AR114*Overheads!$R$24*$V114,
IFERROR(Overheads!$O$49*$V114*AR114,0)
+IFERROR(Overheads!U$59*$V114*(AR114/Overheads!U$68),0))</f>
        <v>0</v>
      </c>
      <c r="AZ114" s="155">
        <f t="shared" ca="1" si="87"/>
        <v>0</v>
      </c>
      <c r="BA114" s="165"/>
      <c r="BB114" s="215">
        <f ca="1">IF($AE114=FALSE,AN114*Overheads!$S$25,
IFERROR(Overheads!$O$50*AN114,0)
+IFERROR(Overheads!Q$60*(AN114/Overheads!Q$66),0))</f>
        <v>0</v>
      </c>
      <c r="BC114" s="215">
        <f ca="1">IF($AE114=FALSE,AO114*Overheads!$S$25,
IFERROR(Overheads!$O$50*AO114,0)
+IFERROR(Overheads!R$60*(AO114/Overheads!R$66),0))</f>
        <v>0</v>
      </c>
      <c r="BD114" s="215">
        <f ca="1">IF($AE114=FALSE,AP114*Overheads!$S$25,
IFERROR(Overheads!$O$50*AP114,0)
+IFERROR(Overheads!S$60*(AP114/Overheads!S$66),0))</f>
        <v>0</v>
      </c>
      <c r="BE114" s="215">
        <f ca="1">IF($AE114=FALSE,AQ114*Overheads!$S$25,
IFERROR(Overheads!$O$50*AQ114,0)
+IFERROR(Overheads!T$60*(AQ114/Overheads!T$66),0))</f>
        <v>0</v>
      </c>
      <c r="BF114" s="215">
        <f ca="1">IF($AE114=FALSE,AR114*Overheads!$S$25,
IFERROR(Overheads!$O$50*AR114,0)
+IFERROR(Overheads!U$60*(AR114/Overheads!U$66),0))</f>
        <v>0</v>
      </c>
      <c r="BG114" s="155">
        <f t="shared" ca="1" si="88"/>
        <v>0</v>
      </c>
      <c r="BH114" s="165"/>
      <c r="BI114" s="215">
        <f t="shared" ca="1" si="89"/>
        <v>0</v>
      </c>
      <c r="BJ114" s="215">
        <f t="shared" ca="1" si="55"/>
        <v>0</v>
      </c>
      <c r="BK114" s="215">
        <f t="shared" ca="1" si="56"/>
        <v>0</v>
      </c>
      <c r="BL114" s="215">
        <f t="shared" ca="1" si="57"/>
        <v>0</v>
      </c>
      <c r="BM114" s="215">
        <f t="shared" ca="1" si="58"/>
        <v>0</v>
      </c>
      <c r="BN114" s="155">
        <f t="shared" ca="1" si="90"/>
        <v>0</v>
      </c>
      <c r="BO114" s="165"/>
      <c r="BP114" s="187" cm="1">
        <f t="array" ref="BP114">IFERROR(IF($X114=$X113,BP113,INDEX(Forecast_Capex_Input!AC$12:AC$286,$X114)),0)</f>
        <v>0</v>
      </c>
      <c r="BQ114" s="187" cm="1">
        <f t="array" ref="BQ114">IFERROR(IF($X114=$X113,BQ113,INDEX(Forecast_Capex_Input!AD$12:AD$286,$X114)),0)</f>
        <v>0</v>
      </c>
      <c r="BR114" s="187" cm="1">
        <f t="array" ref="BR114">IFERROR(IF($X114=$X113,BR113,INDEX(Forecast_Capex_Input!AE$12:AE$286,$X114)),0)</f>
        <v>0</v>
      </c>
      <c r="BS114" s="187" cm="1">
        <f t="array" ref="BS114">IFERROR(IF($X114=$X113,BS113,INDEX(Forecast_Capex_Input!AF$12:AF$286,$X114)),0)</f>
        <v>0</v>
      </c>
      <c r="BT114" s="187" cm="1">
        <f t="array" ref="BT114">IFERROR(IF($X114=$X113,BT113,INDEX(Forecast_Capex_Input!AG$12:AG$286,$X114)),0)</f>
        <v>0</v>
      </c>
      <c r="BU114" s="165"/>
      <c r="BV114" s="215">
        <f t="shared" si="59"/>
        <v>0</v>
      </c>
      <c r="BW114" s="215">
        <f t="shared" si="60"/>
        <v>0</v>
      </c>
      <c r="BX114" s="215">
        <f t="shared" si="61"/>
        <v>0</v>
      </c>
      <c r="BY114" s="215">
        <f t="shared" si="62"/>
        <v>0</v>
      </c>
      <c r="BZ114" s="215">
        <f t="shared" si="63"/>
        <v>0</v>
      </c>
      <c r="CA114" s="155">
        <f t="shared" si="91"/>
        <v>0</v>
      </c>
      <c r="CB114" s="165"/>
      <c r="CC114" s="215">
        <f t="shared" ca="1" si="64"/>
        <v>0</v>
      </c>
      <c r="CD114" s="215">
        <f t="shared" ca="1" si="65"/>
        <v>0</v>
      </c>
      <c r="CE114" s="215">
        <f t="shared" ca="1" si="66"/>
        <v>0</v>
      </c>
      <c r="CF114" s="215">
        <f t="shared" ca="1" si="67"/>
        <v>0</v>
      </c>
      <c r="CG114" s="215">
        <f t="shared" ca="1" si="68"/>
        <v>0</v>
      </c>
      <c r="CH114" s="155">
        <f t="shared" ca="1" si="92"/>
        <v>0</v>
      </c>
      <c r="CI114" s="165"/>
      <c r="CJ114" s="215">
        <f t="shared" ca="1" si="69"/>
        <v>0</v>
      </c>
      <c r="CK114" s="215">
        <f t="shared" ca="1" si="70"/>
        <v>0</v>
      </c>
      <c r="CL114" s="215">
        <f t="shared" ca="1" si="71"/>
        <v>0</v>
      </c>
      <c r="CM114" s="215">
        <f t="shared" ca="1" si="72"/>
        <v>0</v>
      </c>
      <c r="CN114" s="215">
        <f t="shared" ca="1" si="73"/>
        <v>0</v>
      </c>
      <c r="CO114" s="155">
        <f t="shared" ca="1" si="93"/>
        <v>0</v>
      </c>
      <c r="CP114" s="165"/>
      <c r="CQ114" s="223">
        <f t="shared" ca="1" si="74"/>
        <v>0</v>
      </c>
      <c r="CR114" s="223">
        <f t="shared" ca="1" si="75"/>
        <v>0</v>
      </c>
      <c r="CS114" s="223">
        <f t="shared" ca="1" si="76"/>
        <v>0</v>
      </c>
      <c r="CT114" s="223">
        <f t="shared" ca="1" si="77"/>
        <v>0</v>
      </c>
      <c r="CU114" s="223">
        <f t="shared" ca="1" si="78"/>
        <v>0</v>
      </c>
      <c r="CV114" s="155">
        <f t="shared" ca="1" si="94"/>
        <v>0</v>
      </c>
      <c r="CW114" s="165"/>
      <c r="CX114" s="215">
        <f t="shared" ca="1" si="95"/>
        <v>0</v>
      </c>
      <c r="CY114" s="215">
        <f t="shared" ca="1" si="79"/>
        <v>0</v>
      </c>
      <c r="CZ114" s="215">
        <f t="shared" ca="1" si="80"/>
        <v>0</v>
      </c>
      <c r="DA114" s="215">
        <f t="shared" ca="1" si="81"/>
        <v>0</v>
      </c>
      <c r="DB114" s="215">
        <f t="shared" ca="1" si="82"/>
        <v>0</v>
      </c>
      <c r="DC114" s="155">
        <f t="shared" ca="1" si="96"/>
        <v>0</v>
      </c>
      <c r="DD114" s="165"/>
      <c r="DE114" s="188" t="b" cm="1">
        <f t="array" aca="1" ref="DE114" ca="1">OR($G114=Forecast_Capex_Input!$BF$8:$BF$10)</f>
        <v>1</v>
      </c>
      <c r="DF114" s="188" cm="1">
        <f t="array" aca="1" ref="DF114" ca="1">IFERROR(INDEX(Forecast_Capex_Input!BG$12:BG$286,$X114)
*(INDEX(Forecast_Capex_Input!$H$12:$H$286,$X114)=Repex),0)
*$DE114</f>
        <v>0</v>
      </c>
      <c r="DG114" s="188" cm="1">
        <f t="array" aca="1" ref="DG114" ca="1">IFERROR(INDEX(Forecast_Capex_Input!BH$12:BH$286,$X114)
*(INDEX(Forecast_Capex_Input!$H$12:$H$286,$X114)=Repex),0)
*$DE114</f>
        <v>0</v>
      </c>
      <c r="DH114" s="188" cm="1">
        <f t="array" aca="1" ref="DH114" ca="1">IFERROR(INDEX(Forecast_Capex_Input!BI$12:BI$286,$X114)
*(INDEX(Forecast_Capex_Input!$H$12:$H$286,$X114)=Repex),0)
*$DE114</f>
        <v>1</v>
      </c>
      <c r="DI114" s="188" cm="1">
        <f t="array" aca="1" ref="DI114" ca="1">IFERROR(INDEX(Forecast_Capex_Input!BJ$12:BJ$286,$X114)
*(INDEX(Forecast_Capex_Input!$H$12:$H$286,$X114)=Repex),0)
*$DE114</f>
        <v>0</v>
      </c>
      <c r="DJ114" s="188" cm="1">
        <f t="array" aca="1" ref="DJ114" ca="1">IFERROR(INDEX(Forecast_Capex_Input!BK$12:BK$286,$X114)
*(INDEX(Forecast_Capex_Input!$H$12:$H$286,$X114)=Repex),0)
*$DE114</f>
        <v>0</v>
      </c>
      <c r="DK114" s="188" cm="1">
        <f t="array" aca="1" ref="DK114" ca="1">IFERROR(INDEX(Forecast_Capex_Input!BL$12:BL$286,$X114)
*(INDEX(Forecast_Capex_Input!$H$12:$H$286,$X114)=Repex),0)
*$DE114</f>
        <v>0</v>
      </c>
      <c r="DL114" s="165"/>
      <c r="DM114" s="188" t="b" cm="1">
        <f t="array" aca="1" ref="DM114" ca="1">OR($G114=Forecast_Capex_Input!$BN$8:$BN$9)</f>
        <v>0</v>
      </c>
      <c r="DN114" s="188" cm="1">
        <f t="array" aca="1" ref="DN114" ca="1">IFERROR(INDEX(Forecast_Capex_Input!BO$12:BO$286,$X114)
*(INDEX(Forecast_Capex_Input!$H$12:$H$286,$X114)=Repex),0)
*$DM114</f>
        <v>0</v>
      </c>
      <c r="DO114" s="188" cm="1">
        <f t="array" aca="1" ref="DO114" ca="1">IFERROR(INDEX(Forecast_Capex_Input!BP$12:BP$286,$X114)
*(INDEX(Forecast_Capex_Input!$H$12:$H$286,$X114)=Repex),0)
*$DM114</f>
        <v>0</v>
      </c>
      <c r="DP114" s="188" cm="1">
        <f t="array" aca="1" ref="DP114" ca="1">IFERROR(INDEX(Forecast_Capex_Input!BQ$12:BQ$286,$X114)
*(INDEX(Forecast_Capex_Input!$H$12:$H$286,$X114)=Repex),0)
*$DM114</f>
        <v>0</v>
      </c>
      <c r="DQ114" s="188" cm="1">
        <f t="array" aca="1" ref="DQ114" ca="1">IFERROR(INDEX(Forecast_Capex_Input!BR$12:BR$286,$X114)
*(INDEX(Forecast_Capex_Input!$H$12:$H$286,$X114)=Repex),0)
*$DM114</f>
        <v>0</v>
      </c>
      <c r="DR114" s="188" cm="1">
        <f t="array" aca="1" ref="DR114" ca="1">IFERROR(INDEX(Forecast_Capex_Input!BS$12:BS$286,$X114)
*(INDEX(Forecast_Capex_Input!$H$12:$H$286,$X114)=Repex),0)
*$DM114</f>
        <v>0</v>
      </c>
      <c r="DS114" s="165"/>
      <c r="DT114" s="188" t="b" cm="1">
        <f t="array" aca="1" ref="DT114" ca="1">OR($G114=Forecast_Capex_Input!$BU$8:$BU$10)</f>
        <v>0</v>
      </c>
      <c r="DU114" s="188" cm="1">
        <f t="array" aca="1" ref="DU114" ca="1">IFERROR(INDEX(Forecast_Capex_Input!BV$12:BV$286,$X114)
*(INDEX(Forecast_Capex_Input!$H$12:$H$286,$X114)=Repex),0)
*$DT114</f>
        <v>0</v>
      </c>
      <c r="DV114" s="188" cm="1">
        <f t="array" aca="1" ref="DV114" ca="1">IFERROR(INDEX(Forecast_Capex_Input!BW$12:BW$286,$X114)
*(INDEX(Forecast_Capex_Input!$H$12:$H$286,$X114)=Repex),0)
*$DT114</f>
        <v>0</v>
      </c>
      <c r="DW114" s="188" cm="1">
        <f t="array" aca="1" ref="DW114" ca="1">IFERROR(INDEX(Forecast_Capex_Input!BX$12:BX$286,$X114)
*(INDEX(Forecast_Capex_Input!$H$12:$H$286,$X114)=Repex),0)
*$DT114</f>
        <v>0</v>
      </c>
      <c r="DX114" s="188" cm="1">
        <f t="array" aca="1" ref="DX114" ca="1">IFERROR(INDEX(Forecast_Capex_Input!BY$12:BY$286,$X114)
*(INDEX(Forecast_Capex_Input!$H$12:$H$286,$X114)=Repex),0)
*$DT114</f>
        <v>0</v>
      </c>
      <c r="DY114" s="188" cm="1">
        <f t="array" aca="1" ref="DY114" ca="1">IFERROR(INDEX(Forecast_Capex_Input!BZ$12:BZ$286,$X114)
*(INDEX(Forecast_Capex_Input!$H$12:$H$286,$X114)=Repex),0)
*$DT114</f>
        <v>0</v>
      </c>
      <c r="DZ114" s="188" cm="1">
        <f t="array" aca="1" ref="DZ114" ca="1">IFERROR(INDEX(Forecast_Capex_Input!CA$12:CA$286,$X114)
*(INDEX(Forecast_Capex_Input!$H$12:$H$286,$X114)=Repex),0)
*$DT114</f>
        <v>0</v>
      </c>
      <c r="EA114" s="188" cm="1">
        <f t="array" aca="1" ref="EA114" ca="1">IFERROR(INDEX(Forecast_Capex_Input!CB$12:CB$286,$X114)
*(INDEX(Forecast_Capex_Input!$H$12:$H$286,$X114)=Repex),0)
*$DT114</f>
        <v>0</v>
      </c>
      <c r="EB114" s="188" cm="1">
        <f t="array" aca="1" ref="EB114" ca="1">IFERROR(INDEX(Forecast_Capex_Input!CC$12:CC$286,$X114)
*(INDEX(Forecast_Capex_Input!$H$12:$H$286,$X114)=Repex),0)
*$DT114</f>
        <v>0</v>
      </c>
      <c r="EC114" s="165"/>
      <c r="ED114" s="226" t="str">
        <f t="shared" si="83"/>
        <v>N/A</v>
      </c>
      <c r="EE114" s="174" t="s">
        <v>15</v>
      </c>
    </row>
    <row r="115" spans="3:135" x14ac:dyDescent="0.2">
      <c r="C115" s="174">
        <f t="shared" si="84"/>
        <v>105</v>
      </c>
      <c r="D115" s="167" t="str" cm="1">
        <f t="array" ref="D115">IFERROR(INDEX(Forecast_Capex_Input!$D$12:$D$286,$X115),NA)</f>
        <v>Line 964 Refurbishment</v>
      </c>
      <c r="E115" s="172" t="b" cm="1">
        <f t="array" ref="E115">IF($X115=NA,NA,INDEX(Forecast_Capex_Input!$E$12:$E$286,$X115))</f>
        <v>1</v>
      </c>
      <c r="F115" s="167" t="str" cm="1">
        <f t="array" aca="1" ref="F115" ca="1">IFERROR(INDEX(General!$E$25:$E$26,$Y115),NA)</f>
        <v>Labour</v>
      </c>
      <c r="G115" s="167" t="str" cm="1">
        <f t="array" aca="1" ref="G115" ca="1">IFERROR(INDEX(Forecast_Capex_Input!$AI$11:$BB$11,$AA115),NA)</f>
        <v>Transmission Lines</v>
      </c>
      <c r="H115" s="189" cm="1">
        <f t="array" aca="1" ref="H115" ca="1">IFERROR(INDEX(Forecast_Capex_Input!$AI$12:$BB$286,$X115,$AA115),NA)</f>
        <v>0.99999999999999989</v>
      </c>
      <c r="I115" s="199" t="str" cm="1">
        <f t="array" ref="I115">IFERROR(INDEX(Forecast_Capex_Input!$F$12:$F$286,$X115),NA)</f>
        <v>Replacement Expenditure</v>
      </c>
      <c r="J115" s="199" t="str" cm="1">
        <f t="array" ref="J115">IFERROR(INDEX(Forecast_Capex_Input!G$12:G$286,$X115),NA)</f>
        <v>Transmission Lines</v>
      </c>
      <c r="K115" s="199" t="str" cm="1">
        <f t="array" ref="K115">IFERROR(INDEX(Forecast_Capex_Input!H$12:H$286,$X115),NA)</f>
        <v>Repex</v>
      </c>
      <c r="L115" s="199" t="str" cm="1">
        <f t="array" ref="L115">IFERROR(INDEX(Forecast_Capex_Input!I$12:I$286,$X115),NA)</f>
        <v>N/A</v>
      </c>
      <c r="M115" s="199" t="str" cm="1">
        <f t="array" ref="M115">IFERROR(INDEX(Forecast_Capex_Input!J$12:J$286,$X115),NA)</f>
        <v>N/A</v>
      </c>
      <c r="N115" s="199" t="str" cm="1">
        <f t="array" ref="N115">IFERROR(INDEX(Forecast_Capex_Input!K$12:K$286,$X115),NA)</f>
        <v>TL - Transmission poles</v>
      </c>
      <c r="O115" s="199" t="str" cm="1">
        <f t="array" ref="O115">IFERROR(INDEX(Forecast_Capex_Input!L$12:L$286,$X115),NA)</f>
        <v>TL - Safe and Reliable Network</v>
      </c>
      <c r="P115" s="199" t="str" cm="1">
        <f t="array" ref="P115">IFERROR(INDEX(Forecast_Capex_Input!M$12:M$286,$X115),NA)</f>
        <v>N/A</v>
      </c>
      <c r="Q115" s="172" t="str" cm="1">
        <f t="array" ref="Q115">IFERROR(INDEX(Forecast_Capex_Input!N$12:N$286,$X115),NA)</f>
        <v>No</v>
      </c>
      <c r="R115" s="265" cm="1">
        <f t="array" ref="R115">IFERROR(INDEX(Forecast_Capex_Input!O$12:O$286,$X115),0)</f>
        <v>0</v>
      </c>
      <c r="S115" s="172" t="str" cm="1">
        <f t="array" ref="S115">IFERROR(INDEX(Forecast_Capex_Input!P$12:P$286,$X115),0)</f>
        <v>Safety security &amp; reliability</v>
      </c>
      <c r="T115" s="199" t="str" cm="1">
        <f t="array" aca="1" ref="T115" ca="1">IFERROR(INDEX(General!$K$84:$K$103,$AA115),NA)</f>
        <v>Transmission Lines (2018 onwards)</v>
      </c>
      <c r="U115" s="188" cm="1">
        <f t="array" aca="1" ref="U115" ca="1">IFERROR(
IF($F115=General!$E$25,INDEX(Forecast_Capex_Input!S$12:S$286,$X115),
INDEX(Forecast_Capex_Input!T$12:T$286,$X115)),0)</f>
        <v>0.13077150972721011</v>
      </c>
      <c r="V115" s="222" t="b">
        <f>IFERROR(INDEX(Overheads!$T$19:$T$26,MATCH($I115,Overheads!$E$19:$E$26,0)),FALSE)</f>
        <v>1</v>
      </c>
      <c r="W115" s="165"/>
      <c r="X115" s="174">
        <f>IFERROR(
IF(MATCH($C115,Forecast_Capex_Input!$CI$12:$CI$286,1)+1&gt;MAX(Forecast_Capex_Input!$C$12:$C$286),NA,
MATCH($C115,Forecast_Capex_Input!$CI$12:$CI$286,1)+1),1)</f>
        <v>46</v>
      </c>
      <c r="Y115" s="174" cm="1">
        <f t="array" aca="1" ref="Y115" ca="1">IFERROR(
IF(X114&lt;&gt;X115,1,
IF(COUNTIF(OFFSET(Y114,0,0,-INDEX(Forecast_Capex_Input!$CG$12:$CG$286,$X115)),Y114)=INDEX(Forecast_Capex_Input!$CG$12:$CG$286,$X115),Y114+1,Y114)),NA)</f>
        <v>1</v>
      </c>
      <c r="Z115" s="174" cm="1">
        <f t="array" ref="Z115">IFERROR($C115-IF($X115=1,1,INDEX(Forecast_Capex_Input!$CI$12:$CI$286,$X115-1))+1,NA)</f>
        <v>1</v>
      </c>
      <c r="AA115" s="174" cm="1">
        <f t="array" aca="1" ref="AA115" ca="1">IFERROR(IF(Y115=1,
INDEX(Forecast_Capex_Input!$AI$10:$BB$10,SMALL(IF(INDEX(Forecast_Capex_Input!$AI$12:$BB$286,$X115,0)&gt;0,COLUMN(Forecast_Capex_Input!$AI$10:$BB$10)-COLUMN(Forecast_Capex_Input!$AI$12)+1),ROWS(OFFSET(AA114,0,0,-$Z115)))),
OFFSET(AA114,-INDEX(Forecast_Capex_Input!$CG$12:$CG$286,$X115)+1,0)),NA)</f>
        <v>1</v>
      </c>
      <c r="AB115" s="174">
        <f t="shared" ca="1" si="53"/>
        <v>1</v>
      </c>
      <c r="AC115" s="222" t="b">
        <f t="shared" si="85"/>
        <v>0</v>
      </c>
      <c r="AD115" s="220" t="b">
        <v>0</v>
      </c>
      <c r="AE115" s="222" t="b">
        <f t="shared" si="54"/>
        <v>1</v>
      </c>
      <c r="AF115" s="165"/>
      <c r="AG115" s="215">
        <v>8.4070389239941472E-3</v>
      </c>
      <c r="AH115" s="215">
        <v>0.32970431642494341</v>
      </c>
      <c r="AI115" s="215">
        <v>0</v>
      </c>
      <c r="AJ115" s="215">
        <v>0</v>
      </c>
      <c r="AK115" s="215">
        <v>0</v>
      </c>
      <c r="AL115" s="155">
        <v>0.33811135534893755</v>
      </c>
      <c r="AM115" s="165"/>
      <c r="AN115" s="215" cm="1">
        <f t="array" aca="1" ref="AN115" ca="1">IFERROR(INDEX(General!O$33:O$34,$AB115)
*AG115,0)</f>
        <v>8.3934083012006788E-3</v>
      </c>
      <c r="AO115" s="215" cm="1">
        <f t="array" aca="1" ref="AO115" ca="1">IFERROR(INDEX(General!P$33:P$34,$AB115)
*AH115,0)</f>
        <v>0.33168733058884187</v>
      </c>
      <c r="AP115" s="215" cm="1">
        <f t="array" aca="1" ref="AP115" ca="1">IFERROR(INDEX(General!Q$33:Q$34,$AB115)
*AI115,0)</f>
        <v>0</v>
      </c>
      <c r="AQ115" s="215" cm="1">
        <f t="array" aca="1" ref="AQ115" ca="1">IFERROR(INDEX(General!R$33:R$34,$AB115)
*AJ115,0)</f>
        <v>0</v>
      </c>
      <c r="AR115" s="215" cm="1">
        <f t="array" aca="1" ref="AR115" ca="1">IFERROR(INDEX(General!S$33:S$34,$AB115)
*AK115,0)</f>
        <v>0</v>
      </c>
      <c r="AS115" s="155">
        <f t="shared" ca="1" si="86"/>
        <v>0.34008073889004253</v>
      </c>
      <c r="AT115" s="165"/>
      <c r="AU115" s="215">
        <f ca="1">IF($AE115=FALSE,AN115*Overheads!$R$24*$V115,
IFERROR(Overheads!$O$49*$V115*AN115,0)
+IFERROR(Overheads!Q$59*$V115*(AN115/Overheads!Q$68),0))</f>
        <v>1.1756344463411223E-3</v>
      </c>
      <c r="AV115" s="215">
        <f ca="1">IF($AE115=FALSE,AO115*Overheads!$R$24*$V115,
IFERROR(Overheads!$O$49*$V115*AO115,0)
+IFERROR(Overheads!R$59*$V115*(AO115/Overheads!R$68),0))</f>
        <v>3.9587028996410173E-2</v>
      </c>
      <c r="AW115" s="215">
        <f ca="1">IF($AE115=FALSE,AP115*Overheads!$R$24*$V115,
IFERROR(Overheads!$O$49*$V115*AP115,0)
+IFERROR(Overheads!S$59*$V115*(AP115/Overheads!S$68),0))</f>
        <v>0</v>
      </c>
      <c r="AX115" s="215">
        <f ca="1">IF($AE115=FALSE,AQ115*Overheads!$R$24*$V115,
IFERROR(Overheads!$O$49*$V115*AQ115,0)
+IFERROR(Overheads!T$59*$V115*(AQ115/Overheads!T$68),0))</f>
        <v>0</v>
      </c>
      <c r="AY115" s="215">
        <f ca="1">IF($AE115=FALSE,AR115*Overheads!$R$24*$V115,
IFERROR(Overheads!$O$49*$V115*AR115,0)
+IFERROR(Overheads!U$59*$V115*(AR115/Overheads!U$68),0))</f>
        <v>0</v>
      </c>
      <c r="AZ115" s="155">
        <f t="shared" ca="1" si="87"/>
        <v>4.0762663442751298E-2</v>
      </c>
      <c r="BA115" s="165"/>
      <c r="BB115" s="215">
        <f ca="1">IF($AE115=FALSE,AN115*Overheads!$S$25,
IFERROR(Overheads!$O$50*AN115,0)
+IFERROR(Overheads!Q$60*(AN115/Overheads!Q$66),0))</f>
        <v>1.5778607972006419E-4</v>
      </c>
      <c r="BC115" s="215">
        <f ca="1">IF($AE115=FALSE,AO115*Overheads!$S$25,
IFERROR(Overheads!$O$50*AO115,0)
+IFERROR(Overheads!R$60*(AO115/Overheads!R$66),0))</f>
        <v>5.596428275010063E-3</v>
      </c>
      <c r="BD115" s="215">
        <f ca="1">IF($AE115=FALSE,AP115*Overheads!$S$25,
IFERROR(Overheads!$O$50*AP115,0)
+IFERROR(Overheads!S$60*(AP115/Overheads!S$66),0))</f>
        <v>0</v>
      </c>
      <c r="BE115" s="215">
        <f ca="1">IF($AE115=FALSE,AQ115*Overheads!$S$25,
IFERROR(Overheads!$O$50*AQ115,0)
+IFERROR(Overheads!T$60*(AQ115/Overheads!T$66),0))</f>
        <v>0</v>
      </c>
      <c r="BF115" s="215">
        <f ca="1">IF($AE115=FALSE,AR115*Overheads!$S$25,
IFERROR(Overheads!$O$50*AR115,0)
+IFERROR(Overheads!U$60*(AR115/Overheads!U$66),0))</f>
        <v>0</v>
      </c>
      <c r="BG115" s="155">
        <f t="shared" ca="1" si="88"/>
        <v>5.7542143547301269E-3</v>
      </c>
      <c r="BH115" s="165"/>
      <c r="BI115" s="215">
        <f t="shared" ca="1" si="89"/>
        <v>9.7268288272618648E-3</v>
      </c>
      <c r="BJ115" s="215">
        <f t="shared" ca="1" si="55"/>
        <v>0.37687078786026207</v>
      </c>
      <c r="BK115" s="215">
        <f t="shared" ca="1" si="56"/>
        <v>0</v>
      </c>
      <c r="BL115" s="215">
        <f t="shared" ca="1" si="57"/>
        <v>0</v>
      </c>
      <c r="BM115" s="215">
        <f t="shared" ca="1" si="58"/>
        <v>0</v>
      </c>
      <c r="BN115" s="155">
        <f t="shared" ca="1" si="90"/>
        <v>0.38659761668752396</v>
      </c>
      <c r="BO115" s="165"/>
      <c r="BP115" s="187" cm="1">
        <f t="array" ref="BP115">IFERROR(IF($X115=$X114,BP114,INDEX(Forecast_Capex_Input!AC$12:AC$286,$X115)),0)</f>
        <v>0</v>
      </c>
      <c r="BQ115" s="187" cm="1">
        <f t="array" ref="BQ115">IFERROR(IF($X115=$X114,BQ114,INDEX(Forecast_Capex_Input!AD$12:AD$286,$X115)),0)</f>
        <v>1</v>
      </c>
      <c r="BR115" s="187" cm="1">
        <f t="array" ref="BR115">IFERROR(IF($X115=$X114,BR114,INDEX(Forecast_Capex_Input!AE$12:AE$286,$X115)),0)</f>
        <v>0</v>
      </c>
      <c r="BS115" s="187" cm="1">
        <f t="array" ref="BS115">IFERROR(IF($X115=$X114,BS114,INDEX(Forecast_Capex_Input!AF$12:AF$286,$X115)),0)</f>
        <v>0</v>
      </c>
      <c r="BT115" s="187" cm="1">
        <f t="array" ref="BT115">IFERROR(IF($X115=$X114,BT114,INDEX(Forecast_Capex_Input!AG$12:AG$286,$X115)),0)</f>
        <v>0</v>
      </c>
      <c r="BU115" s="165"/>
      <c r="BV115" s="215">
        <f t="shared" si="59"/>
        <v>0</v>
      </c>
      <c r="BW115" s="215">
        <f t="shared" si="60"/>
        <v>0.33811135534893755</v>
      </c>
      <c r="BX115" s="215">
        <f t="shared" si="61"/>
        <v>0</v>
      </c>
      <c r="BY115" s="215">
        <f t="shared" si="62"/>
        <v>0</v>
      </c>
      <c r="BZ115" s="215">
        <f t="shared" si="63"/>
        <v>0</v>
      </c>
      <c r="CA115" s="155">
        <f t="shared" si="91"/>
        <v>0.33811135534893755</v>
      </c>
      <c r="CB115" s="165"/>
      <c r="CC115" s="215">
        <f t="shared" ca="1" si="64"/>
        <v>0</v>
      </c>
      <c r="CD115" s="215">
        <f t="shared" ca="1" si="65"/>
        <v>0.34008073889004253</v>
      </c>
      <c r="CE115" s="215">
        <f t="shared" ca="1" si="66"/>
        <v>0</v>
      </c>
      <c r="CF115" s="215">
        <f t="shared" ca="1" si="67"/>
        <v>0</v>
      </c>
      <c r="CG115" s="215">
        <f t="shared" ca="1" si="68"/>
        <v>0</v>
      </c>
      <c r="CH115" s="155">
        <f t="shared" ca="1" si="92"/>
        <v>0.34008073889004253</v>
      </c>
      <c r="CI115" s="165"/>
      <c r="CJ115" s="215">
        <f t="shared" ca="1" si="69"/>
        <v>0</v>
      </c>
      <c r="CK115" s="215">
        <f t="shared" ca="1" si="70"/>
        <v>4.0762663442751298E-2</v>
      </c>
      <c r="CL115" s="215">
        <f t="shared" ca="1" si="71"/>
        <v>0</v>
      </c>
      <c r="CM115" s="215">
        <f t="shared" ca="1" si="72"/>
        <v>0</v>
      </c>
      <c r="CN115" s="215">
        <f t="shared" ca="1" si="73"/>
        <v>0</v>
      </c>
      <c r="CO115" s="155">
        <f t="shared" ca="1" si="93"/>
        <v>4.0762663442751298E-2</v>
      </c>
      <c r="CP115" s="165"/>
      <c r="CQ115" s="223">
        <f t="shared" ca="1" si="74"/>
        <v>0</v>
      </c>
      <c r="CR115" s="223">
        <f t="shared" ca="1" si="75"/>
        <v>5.7542143547301269E-3</v>
      </c>
      <c r="CS115" s="223">
        <f t="shared" ca="1" si="76"/>
        <v>0</v>
      </c>
      <c r="CT115" s="223">
        <f t="shared" ca="1" si="77"/>
        <v>0</v>
      </c>
      <c r="CU115" s="223">
        <f t="shared" ca="1" si="78"/>
        <v>0</v>
      </c>
      <c r="CV115" s="155">
        <f t="shared" ca="1" si="94"/>
        <v>5.7542143547301269E-3</v>
      </c>
      <c r="CW115" s="165"/>
      <c r="CX115" s="215">
        <f t="shared" ca="1" si="95"/>
        <v>0</v>
      </c>
      <c r="CY115" s="215">
        <f t="shared" ca="1" si="79"/>
        <v>0.38659761668752396</v>
      </c>
      <c r="CZ115" s="215">
        <f t="shared" ca="1" si="80"/>
        <v>0</v>
      </c>
      <c r="DA115" s="215">
        <f t="shared" ca="1" si="81"/>
        <v>0</v>
      </c>
      <c r="DB115" s="215">
        <f t="shared" ca="1" si="82"/>
        <v>0</v>
      </c>
      <c r="DC115" s="155">
        <f t="shared" ca="1" si="96"/>
        <v>0.38659761668752396</v>
      </c>
      <c r="DD115" s="165"/>
      <c r="DE115" s="188" t="b" cm="1">
        <f t="array" aca="1" ref="DE115" ca="1">OR($G115=Forecast_Capex_Input!$BF$8:$BF$10)</f>
        <v>1</v>
      </c>
      <c r="DF115" s="188" cm="1">
        <f t="array" aca="1" ref="DF115" ca="1">IFERROR(INDEX(Forecast_Capex_Input!BG$12:BG$286,$X115)
*(INDEX(Forecast_Capex_Input!$H$12:$H$286,$X115)=Repex),0)
*$DE115</f>
        <v>0.66992151742479811</v>
      </c>
      <c r="DG115" s="188" cm="1">
        <f t="array" aca="1" ref="DG115" ca="1">IFERROR(INDEX(Forecast_Capex_Input!BH$12:BH$286,$X115)
*(INDEX(Forecast_Capex_Input!$H$12:$H$286,$X115)=Repex),0)
*$DE115</f>
        <v>0</v>
      </c>
      <c r="DH115" s="188" cm="1">
        <f t="array" aca="1" ref="DH115" ca="1">IFERROR(INDEX(Forecast_Capex_Input!BI$12:BI$286,$X115)
*(INDEX(Forecast_Capex_Input!$H$12:$H$286,$X115)=Repex),0)
*$DE115</f>
        <v>0.29583348407162208</v>
      </c>
      <c r="DI115" s="188" cm="1">
        <f t="array" aca="1" ref="DI115" ca="1">IFERROR(INDEX(Forecast_Capex_Input!BJ$12:BJ$286,$X115)
*(INDEX(Forecast_Capex_Input!$H$12:$H$286,$X115)=Repex),0)
*$DE115</f>
        <v>3.4244998503579899E-2</v>
      </c>
      <c r="DJ115" s="188" cm="1">
        <f t="array" aca="1" ref="DJ115" ca="1">IFERROR(INDEX(Forecast_Capex_Input!BK$12:BK$286,$X115)
*(INDEX(Forecast_Capex_Input!$H$12:$H$286,$X115)=Repex),0)
*$DE115</f>
        <v>0</v>
      </c>
      <c r="DK115" s="188" cm="1">
        <f t="array" aca="1" ref="DK115" ca="1">IFERROR(INDEX(Forecast_Capex_Input!BL$12:BL$286,$X115)
*(INDEX(Forecast_Capex_Input!$H$12:$H$286,$X115)=Repex),0)
*$DE115</f>
        <v>0</v>
      </c>
      <c r="DL115" s="165"/>
      <c r="DM115" s="188" t="b" cm="1">
        <f t="array" aca="1" ref="DM115" ca="1">OR($G115=Forecast_Capex_Input!$BN$8:$BN$9)</f>
        <v>0</v>
      </c>
      <c r="DN115" s="188" cm="1">
        <f t="array" aca="1" ref="DN115" ca="1">IFERROR(INDEX(Forecast_Capex_Input!BO$12:BO$286,$X115)
*(INDEX(Forecast_Capex_Input!$H$12:$H$286,$X115)=Repex),0)
*$DM115</f>
        <v>0</v>
      </c>
      <c r="DO115" s="188" cm="1">
        <f t="array" aca="1" ref="DO115" ca="1">IFERROR(INDEX(Forecast_Capex_Input!BP$12:BP$286,$X115)
*(INDEX(Forecast_Capex_Input!$H$12:$H$286,$X115)=Repex),0)
*$DM115</f>
        <v>0</v>
      </c>
      <c r="DP115" s="188" cm="1">
        <f t="array" aca="1" ref="DP115" ca="1">IFERROR(INDEX(Forecast_Capex_Input!BQ$12:BQ$286,$X115)
*(INDEX(Forecast_Capex_Input!$H$12:$H$286,$X115)=Repex),0)
*$DM115</f>
        <v>0</v>
      </c>
      <c r="DQ115" s="188" cm="1">
        <f t="array" aca="1" ref="DQ115" ca="1">IFERROR(INDEX(Forecast_Capex_Input!BR$12:BR$286,$X115)
*(INDEX(Forecast_Capex_Input!$H$12:$H$286,$X115)=Repex),0)
*$DM115</f>
        <v>0</v>
      </c>
      <c r="DR115" s="188" cm="1">
        <f t="array" aca="1" ref="DR115" ca="1">IFERROR(INDEX(Forecast_Capex_Input!BS$12:BS$286,$X115)
*(INDEX(Forecast_Capex_Input!$H$12:$H$286,$X115)=Repex),0)
*$DM115</f>
        <v>0</v>
      </c>
      <c r="DS115" s="165"/>
      <c r="DT115" s="188" t="b" cm="1">
        <f t="array" aca="1" ref="DT115" ca="1">OR($G115=Forecast_Capex_Input!$BU$8:$BU$10)</f>
        <v>0</v>
      </c>
      <c r="DU115" s="188" cm="1">
        <f t="array" aca="1" ref="DU115" ca="1">IFERROR(INDEX(Forecast_Capex_Input!BV$12:BV$286,$X115)
*(INDEX(Forecast_Capex_Input!$H$12:$H$286,$X115)=Repex),0)
*$DT115</f>
        <v>0</v>
      </c>
      <c r="DV115" s="188" cm="1">
        <f t="array" aca="1" ref="DV115" ca="1">IFERROR(INDEX(Forecast_Capex_Input!BW$12:BW$286,$X115)
*(INDEX(Forecast_Capex_Input!$H$12:$H$286,$X115)=Repex),0)
*$DT115</f>
        <v>0</v>
      </c>
      <c r="DW115" s="188" cm="1">
        <f t="array" aca="1" ref="DW115" ca="1">IFERROR(INDEX(Forecast_Capex_Input!BX$12:BX$286,$X115)
*(INDEX(Forecast_Capex_Input!$H$12:$H$286,$X115)=Repex),0)
*$DT115</f>
        <v>0</v>
      </c>
      <c r="DX115" s="188" cm="1">
        <f t="array" aca="1" ref="DX115" ca="1">IFERROR(INDEX(Forecast_Capex_Input!BY$12:BY$286,$X115)
*(INDEX(Forecast_Capex_Input!$H$12:$H$286,$X115)=Repex),0)
*$DT115</f>
        <v>0</v>
      </c>
      <c r="DY115" s="188" cm="1">
        <f t="array" aca="1" ref="DY115" ca="1">IFERROR(INDEX(Forecast_Capex_Input!BZ$12:BZ$286,$X115)
*(INDEX(Forecast_Capex_Input!$H$12:$H$286,$X115)=Repex),0)
*$DT115</f>
        <v>0</v>
      </c>
      <c r="DZ115" s="188" cm="1">
        <f t="array" aca="1" ref="DZ115" ca="1">IFERROR(INDEX(Forecast_Capex_Input!CA$12:CA$286,$X115)
*(INDEX(Forecast_Capex_Input!$H$12:$H$286,$X115)=Repex),0)
*$DT115</f>
        <v>0</v>
      </c>
      <c r="EA115" s="188" cm="1">
        <f t="array" aca="1" ref="EA115" ca="1">IFERROR(INDEX(Forecast_Capex_Input!CB$12:CB$286,$X115)
*(INDEX(Forecast_Capex_Input!$H$12:$H$286,$X115)=Repex),0)
*$DT115</f>
        <v>0</v>
      </c>
      <c r="EB115" s="188" cm="1">
        <f t="array" aca="1" ref="EB115" ca="1">IFERROR(INDEX(Forecast_Capex_Input!CC$12:CC$286,$X115)
*(INDEX(Forecast_Capex_Input!$H$12:$H$286,$X115)=Repex),0)
*$DT115</f>
        <v>0</v>
      </c>
      <c r="EC115" s="165"/>
      <c r="ED115" s="226" t="str">
        <f t="shared" si="83"/>
        <v>N/A</v>
      </c>
      <c r="EE115" s="174" t="s">
        <v>15</v>
      </c>
    </row>
    <row r="116" spans="3:135" x14ac:dyDescent="0.2">
      <c r="C116" s="174">
        <f t="shared" si="84"/>
        <v>106</v>
      </c>
      <c r="D116" s="167" t="str" cm="1">
        <f t="array" ref="D116">IFERROR(INDEX(Forecast_Capex_Input!$D$12:$D$286,$X116),NA)</f>
        <v>Line 964 Refurbishment</v>
      </c>
      <c r="E116" s="172" t="b" cm="1">
        <f t="array" ref="E116">IF($X116=NA,NA,INDEX(Forecast_Capex_Input!$E$12:$E$286,$X116))</f>
        <v>1</v>
      </c>
      <c r="F116" s="167" t="str" cm="1">
        <f t="array" aca="1" ref="F116" ca="1">IFERROR(INDEX(General!$E$25:$E$26,$Y116),NA)</f>
        <v>Non-Labour</v>
      </c>
      <c r="G116" s="167" t="str" cm="1">
        <f t="array" aca="1" ref="G116" ca="1">IFERROR(INDEX(Forecast_Capex_Input!$AI$11:$BB$11,$AA116),NA)</f>
        <v>Transmission Lines</v>
      </c>
      <c r="H116" s="189" cm="1">
        <f t="array" aca="1" ref="H116" ca="1">IFERROR(INDEX(Forecast_Capex_Input!$AI$12:$BB$286,$X116,$AA116),NA)</f>
        <v>0.99999999999999989</v>
      </c>
      <c r="I116" s="199" t="str" cm="1">
        <f t="array" ref="I116">IFERROR(INDEX(Forecast_Capex_Input!$F$12:$F$286,$X116),NA)</f>
        <v>Replacement Expenditure</v>
      </c>
      <c r="J116" s="199" t="str" cm="1">
        <f t="array" ref="J116">IFERROR(INDEX(Forecast_Capex_Input!G$12:G$286,$X116),NA)</f>
        <v>Transmission Lines</v>
      </c>
      <c r="K116" s="199" t="str" cm="1">
        <f t="array" ref="K116">IFERROR(INDEX(Forecast_Capex_Input!H$12:H$286,$X116),NA)</f>
        <v>Repex</v>
      </c>
      <c r="L116" s="199" t="str" cm="1">
        <f t="array" ref="L116">IFERROR(INDEX(Forecast_Capex_Input!I$12:I$286,$X116),NA)</f>
        <v>N/A</v>
      </c>
      <c r="M116" s="199" t="str" cm="1">
        <f t="array" ref="M116">IFERROR(INDEX(Forecast_Capex_Input!J$12:J$286,$X116),NA)</f>
        <v>N/A</v>
      </c>
      <c r="N116" s="199" t="str" cm="1">
        <f t="array" ref="N116">IFERROR(INDEX(Forecast_Capex_Input!K$12:K$286,$X116),NA)</f>
        <v>TL - Transmission poles</v>
      </c>
      <c r="O116" s="199" t="str" cm="1">
        <f t="array" ref="O116">IFERROR(INDEX(Forecast_Capex_Input!L$12:L$286,$X116),NA)</f>
        <v>TL - Safe and Reliable Network</v>
      </c>
      <c r="P116" s="199" t="str" cm="1">
        <f t="array" ref="P116">IFERROR(INDEX(Forecast_Capex_Input!M$12:M$286,$X116),NA)</f>
        <v>N/A</v>
      </c>
      <c r="Q116" s="172" t="str" cm="1">
        <f t="array" ref="Q116">IFERROR(INDEX(Forecast_Capex_Input!N$12:N$286,$X116),NA)</f>
        <v>No</v>
      </c>
      <c r="R116" s="265" cm="1">
        <f t="array" ref="R116">IFERROR(INDEX(Forecast_Capex_Input!O$12:O$286,$X116),0)</f>
        <v>0</v>
      </c>
      <c r="S116" s="172" t="str" cm="1">
        <f t="array" ref="S116">IFERROR(INDEX(Forecast_Capex_Input!P$12:P$286,$X116),0)</f>
        <v>Safety security &amp; reliability</v>
      </c>
      <c r="T116" s="199" t="str" cm="1">
        <f t="array" aca="1" ref="T116" ca="1">IFERROR(INDEX(General!$K$84:$K$103,$AA116),NA)</f>
        <v>Transmission Lines (2018 onwards)</v>
      </c>
      <c r="U116" s="188" cm="1">
        <f t="array" aca="1" ref="U116" ca="1">IFERROR(
IF($F116=General!$E$25,INDEX(Forecast_Capex_Input!S$12:S$286,$X116),
INDEX(Forecast_Capex_Input!T$12:T$286,$X116)),0)</f>
        <v>0.86922849027278992</v>
      </c>
      <c r="V116" s="222" t="b">
        <f>IFERROR(INDEX(Overheads!$T$19:$T$26,MATCH($I116,Overheads!$E$19:$E$26,0)),FALSE)</f>
        <v>1</v>
      </c>
      <c r="W116" s="165"/>
      <c r="X116" s="174">
        <f>IFERROR(
IF(MATCH($C116,Forecast_Capex_Input!$CI$12:$CI$286,1)+1&gt;MAX(Forecast_Capex_Input!$C$12:$C$286),NA,
MATCH($C116,Forecast_Capex_Input!$CI$12:$CI$286,1)+1),1)</f>
        <v>46</v>
      </c>
      <c r="Y116" s="174" cm="1">
        <f t="array" aca="1" ref="Y116" ca="1">IFERROR(
IF(X115&lt;&gt;X116,1,
IF(COUNTIF(OFFSET(Y115,0,0,-INDEX(Forecast_Capex_Input!$CG$12:$CG$286,$X116)),Y115)=INDEX(Forecast_Capex_Input!$CG$12:$CG$286,$X116),Y115+1,Y115)),NA)</f>
        <v>2</v>
      </c>
      <c r="Z116" s="174" cm="1">
        <f t="array" ref="Z116">IFERROR($C116-IF($X116=1,1,INDEX(Forecast_Capex_Input!$CI$12:$CI$286,$X116-1))+1,NA)</f>
        <v>2</v>
      </c>
      <c r="AA116" s="174" cm="1">
        <f t="array" aca="1" ref="AA116" ca="1">IFERROR(IF(Y116=1,
INDEX(Forecast_Capex_Input!$AI$10:$BB$10,SMALL(IF(INDEX(Forecast_Capex_Input!$AI$12:$BB$286,$X116,0)&gt;0,COLUMN(Forecast_Capex_Input!$AI$10:$BB$10)-COLUMN(Forecast_Capex_Input!$AI$12)+1),ROWS(OFFSET(AA115,0,0,-$Z116)))),
OFFSET(AA115,-INDEX(Forecast_Capex_Input!$CG$12:$CG$286,$X116)+1,0)),NA)</f>
        <v>1</v>
      </c>
      <c r="AB116" s="174">
        <f t="shared" ca="1" si="53"/>
        <v>2</v>
      </c>
      <c r="AC116" s="222" t="b">
        <f t="shared" si="85"/>
        <v>0</v>
      </c>
      <c r="AD116" s="220" t="b">
        <v>0</v>
      </c>
      <c r="AE116" s="222" t="b">
        <f t="shared" si="54"/>
        <v>1</v>
      </c>
      <c r="AF116" s="165"/>
      <c r="AG116" s="215">
        <v>5.5880961891560138E-2</v>
      </c>
      <c r="AH116" s="215">
        <v>2.1915200474499397</v>
      </c>
      <c r="AI116" s="215">
        <v>0</v>
      </c>
      <c r="AJ116" s="215">
        <v>0</v>
      </c>
      <c r="AK116" s="215">
        <v>0</v>
      </c>
      <c r="AL116" s="155">
        <v>2.2474010093415</v>
      </c>
      <c r="AM116" s="165"/>
      <c r="AN116" s="215" cm="1">
        <f t="array" aca="1" ref="AN116" ca="1">IFERROR(INDEX(General!O$33:O$34,$AB116)
*AG116,0)</f>
        <v>5.5880961891560138E-2</v>
      </c>
      <c r="AO116" s="215" cm="1">
        <f t="array" aca="1" ref="AO116" ca="1">IFERROR(INDEX(General!P$33:P$34,$AB116)
*AH116,0)</f>
        <v>2.1915200474499397</v>
      </c>
      <c r="AP116" s="215" cm="1">
        <f t="array" aca="1" ref="AP116" ca="1">IFERROR(INDEX(General!Q$33:Q$34,$AB116)
*AI116,0)</f>
        <v>0</v>
      </c>
      <c r="AQ116" s="215" cm="1">
        <f t="array" aca="1" ref="AQ116" ca="1">IFERROR(INDEX(General!R$33:R$34,$AB116)
*AJ116,0)</f>
        <v>0</v>
      </c>
      <c r="AR116" s="215" cm="1">
        <f t="array" aca="1" ref="AR116" ca="1">IFERROR(INDEX(General!S$33:S$34,$AB116)
*AK116,0)</f>
        <v>0</v>
      </c>
      <c r="AS116" s="155">
        <f t="shared" ca="1" si="86"/>
        <v>2.2474010093415</v>
      </c>
      <c r="AT116" s="165"/>
      <c r="AU116" s="215">
        <f ca="1">IF($AE116=FALSE,AN116*Overheads!$R$24*$V116,
IFERROR(Overheads!$O$49*$V116*AN116,0)
+IFERROR(Overheads!Q$59*$V116*(AN116/Overheads!Q$68),0))</f>
        <v>7.8270449067747491E-3</v>
      </c>
      <c r="AV116" s="215">
        <f ca="1">IF($AE116=FALSE,AO116*Overheads!$R$24*$V116,
IFERROR(Overheads!$O$49*$V116*AO116,0)
+IFERROR(Overheads!R$59*$V116*(AO116/Overheads!R$68),0))</f>
        <v>0.26155888291119878</v>
      </c>
      <c r="AW116" s="215">
        <f ca="1">IF($AE116=FALSE,AP116*Overheads!$R$24*$V116,
IFERROR(Overheads!$O$49*$V116*AP116,0)
+IFERROR(Overheads!S$59*$V116*(AP116/Overheads!S$68),0))</f>
        <v>0</v>
      </c>
      <c r="AX116" s="215">
        <f ca="1">IF($AE116=FALSE,AQ116*Overheads!$R$24*$V116,
IFERROR(Overheads!$O$49*$V116*AQ116,0)
+IFERROR(Overheads!T$59*$V116*(AQ116/Overheads!T$68),0))</f>
        <v>0</v>
      </c>
      <c r="AY116" s="215">
        <f ca="1">IF($AE116=FALSE,AR116*Overheads!$R$24*$V116,
IFERROR(Overheads!$O$49*$V116*AR116,0)
+IFERROR(Overheads!U$59*$V116*(AR116/Overheads!U$68),0))</f>
        <v>0</v>
      </c>
      <c r="AZ116" s="155">
        <f t="shared" ca="1" si="87"/>
        <v>0.26938592781797355</v>
      </c>
      <c r="BA116" s="165"/>
      <c r="BB116" s="215">
        <f ca="1">IF($AE116=FALSE,AN116*Overheads!$S$25,
IFERROR(Overheads!$O$50*AN116,0)
+IFERROR(Overheads!Q$60*(AN116/Overheads!Q$66),0))</f>
        <v>1.0504955307123888E-3</v>
      </c>
      <c r="BC116" s="215">
        <f ca="1">IF($AE116=FALSE,AO116*Overheads!$S$25,
IFERROR(Overheads!$O$50*AO116,0)
+IFERROR(Overheads!R$60*(AO116/Overheads!R$66),0))</f>
        <v>3.6976645255116736E-2</v>
      </c>
      <c r="BD116" s="215">
        <f ca="1">IF($AE116=FALSE,AP116*Overheads!$S$25,
IFERROR(Overheads!$O$50*AP116,0)
+IFERROR(Overheads!S$60*(AP116/Overheads!S$66),0))</f>
        <v>0</v>
      </c>
      <c r="BE116" s="215">
        <f ca="1">IF($AE116=FALSE,AQ116*Overheads!$S$25,
IFERROR(Overheads!$O$50*AQ116,0)
+IFERROR(Overheads!T$60*(AQ116/Overheads!T$66),0))</f>
        <v>0</v>
      </c>
      <c r="BF116" s="215">
        <f ca="1">IF($AE116=FALSE,AR116*Overheads!$S$25,
IFERROR(Overheads!$O$50*AR116,0)
+IFERROR(Overheads!U$60*(AR116/Overheads!U$66),0))</f>
        <v>0</v>
      </c>
      <c r="BG116" s="155">
        <f t="shared" ca="1" si="88"/>
        <v>3.8027140785829125E-2</v>
      </c>
      <c r="BH116" s="165"/>
      <c r="BI116" s="215">
        <f t="shared" ca="1" si="89"/>
        <v>6.4758502329047271E-2</v>
      </c>
      <c r="BJ116" s="215">
        <f t="shared" ca="1" si="55"/>
        <v>2.490055575616255</v>
      </c>
      <c r="BK116" s="215">
        <f t="shared" ca="1" si="56"/>
        <v>0</v>
      </c>
      <c r="BL116" s="215">
        <f t="shared" ca="1" si="57"/>
        <v>0</v>
      </c>
      <c r="BM116" s="215">
        <f t="shared" ca="1" si="58"/>
        <v>0</v>
      </c>
      <c r="BN116" s="155">
        <f t="shared" ca="1" si="90"/>
        <v>2.5548140779453021</v>
      </c>
      <c r="BO116" s="165"/>
      <c r="BP116" s="187" cm="1">
        <f t="array" ref="BP116">IFERROR(IF($X116=$X115,BP115,INDEX(Forecast_Capex_Input!AC$12:AC$286,$X116)),0)</f>
        <v>0</v>
      </c>
      <c r="BQ116" s="187" cm="1">
        <f t="array" ref="BQ116">IFERROR(IF($X116=$X115,BQ115,INDEX(Forecast_Capex_Input!AD$12:AD$286,$X116)),0)</f>
        <v>1</v>
      </c>
      <c r="BR116" s="187" cm="1">
        <f t="array" ref="BR116">IFERROR(IF($X116=$X115,BR115,INDEX(Forecast_Capex_Input!AE$12:AE$286,$X116)),0)</f>
        <v>0</v>
      </c>
      <c r="BS116" s="187" cm="1">
        <f t="array" ref="BS116">IFERROR(IF($X116=$X115,BS115,INDEX(Forecast_Capex_Input!AF$12:AF$286,$X116)),0)</f>
        <v>0</v>
      </c>
      <c r="BT116" s="187" cm="1">
        <f t="array" ref="BT116">IFERROR(IF($X116=$X115,BT115,INDEX(Forecast_Capex_Input!AG$12:AG$286,$X116)),0)</f>
        <v>0</v>
      </c>
      <c r="BU116" s="165"/>
      <c r="BV116" s="215">
        <f t="shared" si="59"/>
        <v>0</v>
      </c>
      <c r="BW116" s="215">
        <f t="shared" si="60"/>
        <v>2.2474010093415</v>
      </c>
      <c r="BX116" s="215">
        <f t="shared" si="61"/>
        <v>0</v>
      </c>
      <c r="BY116" s="215">
        <f t="shared" si="62"/>
        <v>0</v>
      </c>
      <c r="BZ116" s="215">
        <f t="shared" si="63"/>
        <v>0</v>
      </c>
      <c r="CA116" s="155">
        <f t="shared" si="91"/>
        <v>2.2474010093415</v>
      </c>
      <c r="CB116" s="165"/>
      <c r="CC116" s="215">
        <f t="shared" ca="1" si="64"/>
        <v>0</v>
      </c>
      <c r="CD116" s="215">
        <f t="shared" ca="1" si="65"/>
        <v>2.2474010093415</v>
      </c>
      <c r="CE116" s="215">
        <f t="shared" ca="1" si="66"/>
        <v>0</v>
      </c>
      <c r="CF116" s="215">
        <f t="shared" ca="1" si="67"/>
        <v>0</v>
      </c>
      <c r="CG116" s="215">
        <f t="shared" ca="1" si="68"/>
        <v>0</v>
      </c>
      <c r="CH116" s="155">
        <f t="shared" ca="1" si="92"/>
        <v>2.2474010093415</v>
      </c>
      <c r="CI116" s="165"/>
      <c r="CJ116" s="215">
        <f t="shared" ca="1" si="69"/>
        <v>0</v>
      </c>
      <c r="CK116" s="215">
        <f t="shared" ca="1" si="70"/>
        <v>0.26938592781797355</v>
      </c>
      <c r="CL116" s="215">
        <f t="shared" ca="1" si="71"/>
        <v>0</v>
      </c>
      <c r="CM116" s="215">
        <f t="shared" ca="1" si="72"/>
        <v>0</v>
      </c>
      <c r="CN116" s="215">
        <f t="shared" ca="1" si="73"/>
        <v>0</v>
      </c>
      <c r="CO116" s="155">
        <f t="shared" ca="1" si="93"/>
        <v>0.26938592781797355</v>
      </c>
      <c r="CP116" s="165"/>
      <c r="CQ116" s="223">
        <f t="shared" ca="1" si="74"/>
        <v>0</v>
      </c>
      <c r="CR116" s="223">
        <f t="shared" ca="1" si="75"/>
        <v>3.8027140785829125E-2</v>
      </c>
      <c r="CS116" s="223">
        <f t="shared" ca="1" si="76"/>
        <v>0</v>
      </c>
      <c r="CT116" s="223">
        <f t="shared" ca="1" si="77"/>
        <v>0</v>
      </c>
      <c r="CU116" s="223">
        <f t="shared" ca="1" si="78"/>
        <v>0</v>
      </c>
      <c r="CV116" s="155">
        <f t="shared" ca="1" si="94"/>
        <v>3.8027140785829125E-2</v>
      </c>
      <c r="CW116" s="165"/>
      <c r="CX116" s="215">
        <f t="shared" ca="1" si="95"/>
        <v>0</v>
      </c>
      <c r="CY116" s="215">
        <f t="shared" ca="1" si="79"/>
        <v>2.5548140779453026</v>
      </c>
      <c r="CZ116" s="215">
        <f t="shared" ca="1" si="80"/>
        <v>0</v>
      </c>
      <c r="DA116" s="215">
        <f t="shared" ca="1" si="81"/>
        <v>0</v>
      </c>
      <c r="DB116" s="215">
        <f t="shared" ca="1" si="82"/>
        <v>0</v>
      </c>
      <c r="DC116" s="155">
        <f t="shared" ca="1" si="96"/>
        <v>2.5548140779453026</v>
      </c>
      <c r="DD116" s="165"/>
      <c r="DE116" s="188" t="b" cm="1">
        <f t="array" aca="1" ref="DE116" ca="1">OR($G116=Forecast_Capex_Input!$BF$8:$BF$10)</f>
        <v>1</v>
      </c>
      <c r="DF116" s="188" cm="1">
        <f t="array" aca="1" ref="DF116" ca="1">IFERROR(INDEX(Forecast_Capex_Input!BG$12:BG$286,$X116)
*(INDEX(Forecast_Capex_Input!$H$12:$H$286,$X116)=Repex),0)
*$DE116</f>
        <v>0.66992151742479811</v>
      </c>
      <c r="DG116" s="188" cm="1">
        <f t="array" aca="1" ref="DG116" ca="1">IFERROR(INDEX(Forecast_Capex_Input!BH$12:BH$286,$X116)
*(INDEX(Forecast_Capex_Input!$H$12:$H$286,$X116)=Repex),0)
*$DE116</f>
        <v>0</v>
      </c>
      <c r="DH116" s="188" cm="1">
        <f t="array" aca="1" ref="DH116" ca="1">IFERROR(INDEX(Forecast_Capex_Input!BI$12:BI$286,$X116)
*(INDEX(Forecast_Capex_Input!$H$12:$H$286,$X116)=Repex),0)
*$DE116</f>
        <v>0.29583348407162208</v>
      </c>
      <c r="DI116" s="188" cm="1">
        <f t="array" aca="1" ref="DI116" ca="1">IFERROR(INDEX(Forecast_Capex_Input!BJ$12:BJ$286,$X116)
*(INDEX(Forecast_Capex_Input!$H$12:$H$286,$X116)=Repex),0)
*$DE116</f>
        <v>3.4244998503579899E-2</v>
      </c>
      <c r="DJ116" s="188" cm="1">
        <f t="array" aca="1" ref="DJ116" ca="1">IFERROR(INDEX(Forecast_Capex_Input!BK$12:BK$286,$X116)
*(INDEX(Forecast_Capex_Input!$H$12:$H$286,$X116)=Repex),0)
*$DE116</f>
        <v>0</v>
      </c>
      <c r="DK116" s="188" cm="1">
        <f t="array" aca="1" ref="DK116" ca="1">IFERROR(INDEX(Forecast_Capex_Input!BL$12:BL$286,$X116)
*(INDEX(Forecast_Capex_Input!$H$12:$H$286,$X116)=Repex),0)
*$DE116</f>
        <v>0</v>
      </c>
      <c r="DL116" s="165"/>
      <c r="DM116" s="188" t="b" cm="1">
        <f t="array" aca="1" ref="DM116" ca="1">OR($G116=Forecast_Capex_Input!$BN$8:$BN$9)</f>
        <v>0</v>
      </c>
      <c r="DN116" s="188" cm="1">
        <f t="array" aca="1" ref="DN116" ca="1">IFERROR(INDEX(Forecast_Capex_Input!BO$12:BO$286,$X116)
*(INDEX(Forecast_Capex_Input!$H$12:$H$286,$X116)=Repex),0)
*$DM116</f>
        <v>0</v>
      </c>
      <c r="DO116" s="188" cm="1">
        <f t="array" aca="1" ref="DO116" ca="1">IFERROR(INDEX(Forecast_Capex_Input!BP$12:BP$286,$X116)
*(INDEX(Forecast_Capex_Input!$H$12:$H$286,$X116)=Repex),0)
*$DM116</f>
        <v>0</v>
      </c>
      <c r="DP116" s="188" cm="1">
        <f t="array" aca="1" ref="DP116" ca="1">IFERROR(INDEX(Forecast_Capex_Input!BQ$12:BQ$286,$X116)
*(INDEX(Forecast_Capex_Input!$H$12:$H$286,$X116)=Repex),0)
*$DM116</f>
        <v>0</v>
      </c>
      <c r="DQ116" s="188" cm="1">
        <f t="array" aca="1" ref="DQ116" ca="1">IFERROR(INDEX(Forecast_Capex_Input!BR$12:BR$286,$X116)
*(INDEX(Forecast_Capex_Input!$H$12:$H$286,$X116)=Repex),0)
*$DM116</f>
        <v>0</v>
      </c>
      <c r="DR116" s="188" cm="1">
        <f t="array" aca="1" ref="DR116" ca="1">IFERROR(INDEX(Forecast_Capex_Input!BS$12:BS$286,$X116)
*(INDEX(Forecast_Capex_Input!$H$12:$H$286,$X116)=Repex),0)
*$DM116</f>
        <v>0</v>
      </c>
      <c r="DS116" s="165"/>
      <c r="DT116" s="188" t="b" cm="1">
        <f t="array" aca="1" ref="DT116" ca="1">OR($G116=Forecast_Capex_Input!$BU$8:$BU$10)</f>
        <v>0</v>
      </c>
      <c r="DU116" s="188" cm="1">
        <f t="array" aca="1" ref="DU116" ca="1">IFERROR(INDEX(Forecast_Capex_Input!BV$12:BV$286,$X116)
*(INDEX(Forecast_Capex_Input!$H$12:$H$286,$X116)=Repex),0)
*$DT116</f>
        <v>0</v>
      </c>
      <c r="DV116" s="188" cm="1">
        <f t="array" aca="1" ref="DV116" ca="1">IFERROR(INDEX(Forecast_Capex_Input!BW$12:BW$286,$X116)
*(INDEX(Forecast_Capex_Input!$H$12:$H$286,$X116)=Repex),0)
*$DT116</f>
        <v>0</v>
      </c>
      <c r="DW116" s="188" cm="1">
        <f t="array" aca="1" ref="DW116" ca="1">IFERROR(INDEX(Forecast_Capex_Input!BX$12:BX$286,$X116)
*(INDEX(Forecast_Capex_Input!$H$12:$H$286,$X116)=Repex),0)
*$DT116</f>
        <v>0</v>
      </c>
      <c r="DX116" s="188" cm="1">
        <f t="array" aca="1" ref="DX116" ca="1">IFERROR(INDEX(Forecast_Capex_Input!BY$12:BY$286,$X116)
*(INDEX(Forecast_Capex_Input!$H$12:$H$286,$X116)=Repex),0)
*$DT116</f>
        <v>0</v>
      </c>
      <c r="DY116" s="188" cm="1">
        <f t="array" aca="1" ref="DY116" ca="1">IFERROR(INDEX(Forecast_Capex_Input!BZ$12:BZ$286,$X116)
*(INDEX(Forecast_Capex_Input!$H$12:$H$286,$X116)=Repex),0)
*$DT116</f>
        <v>0</v>
      </c>
      <c r="DZ116" s="188" cm="1">
        <f t="array" aca="1" ref="DZ116" ca="1">IFERROR(INDEX(Forecast_Capex_Input!CA$12:CA$286,$X116)
*(INDEX(Forecast_Capex_Input!$H$12:$H$286,$X116)=Repex),0)
*$DT116</f>
        <v>0</v>
      </c>
      <c r="EA116" s="188" cm="1">
        <f t="array" aca="1" ref="EA116" ca="1">IFERROR(INDEX(Forecast_Capex_Input!CB$12:CB$286,$X116)
*(INDEX(Forecast_Capex_Input!$H$12:$H$286,$X116)=Repex),0)
*$DT116</f>
        <v>0</v>
      </c>
      <c r="EB116" s="188" cm="1">
        <f t="array" aca="1" ref="EB116" ca="1">IFERROR(INDEX(Forecast_Capex_Input!CC$12:CC$286,$X116)
*(INDEX(Forecast_Capex_Input!$H$12:$H$286,$X116)=Repex),0)
*$DT116</f>
        <v>0</v>
      </c>
      <c r="EC116" s="165"/>
      <c r="ED116" s="226" t="str">
        <f t="shared" si="83"/>
        <v>N/A</v>
      </c>
      <c r="EE116" s="174" t="s">
        <v>15</v>
      </c>
    </row>
    <row r="117" spans="3:135" x14ac:dyDescent="0.2">
      <c r="C117" s="174">
        <f t="shared" si="84"/>
        <v>107</v>
      </c>
      <c r="D117" s="167" t="str" cm="1">
        <f t="array" ref="D117">IFERROR(INDEX(Forecast_Capex_Input!$D$12:$D$286,$X117),NA)</f>
        <v>Line 965 Refurbishment</v>
      </c>
      <c r="E117" s="172" t="b" cm="1">
        <f t="array" ref="E117">IF($X117=NA,NA,INDEX(Forecast_Capex_Input!$E$12:$E$286,$X117))</f>
        <v>0</v>
      </c>
      <c r="F117" s="167" t="str" cm="1">
        <f t="array" aca="1" ref="F117" ca="1">IFERROR(INDEX(General!$E$25:$E$26,$Y117),NA)</f>
        <v>Labour</v>
      </c>
      <c r="G117" s="167" t="str" cm="1">
        <f t="array" aca="1" ref="G117" ca="1">IFERROR(INDEX(Forecast_Capex_Input!$AI$11:$BB$11,$AA117),NA)</f>
        <v>Transmission Lines</v>
      </c>
      <c r="H117" s="189" cm="1">
        <f t="array" aca="1" ref="H117" ca="1">IFERROR(INDEX(Forecast_Capex_Input!$AI$12:$BB$286,$X117,$AA117),NA)</f>
        <v>1</v>
      </c>
      <c r="I117" s="199" t="str" cm="1">
        <f t="array" ref="I117">IFERROR(INDEX(Forecast_Capex_Input!$F$12:$F$286,$X117),NA)</f>
        <v>Replacement Expenditure</v>
      </c>
      <c r="J117" s="199" t="str" cm="1">
        <f t="array" ref="J117">IFERROR(INDEX(Forecast_Capex_Input!G$12:G$286,$X117),NA)</f>
        <v>Transmission Lines</v>
      </c>
      <c r="K117" s="199" t="str" cm="1">
        <f t="array" ref="K117">IFERROR(INDEX(Forecast_Capex_Input!H$12:H$286,$X117),NA)</f>
        <v>Repex</v>
      </c>
      <c r="L117" s="199" t="str" cm="1">
        <f t="array" ref="L117">IFERROR(INDEX(Forecast_Capex_Input!I$12:I$286,$X117),NA)</f>
        <v>N/A</v>
      </c>
      <c r="M117" s="199" t="str" cm="1">
        <f t="array" ref="M117">IFERROR(INDEX(Forecast_Capex_Input!J$12:J$286,$X117),NA)</f>
        <v>N/A</v>
      </c>
      <c r="N117" s="199" t="str" cm="1">
        <f t="array" ref="N117">IFERROR(INDEX(Forecast_Capex_Input!K$12:K$286,$X117),NA)</f>
        <v>TL - Transmission poles</v>
      </c>
      <c r="O117" s="199" t="str" cm="1">
        <f t="array" ref="O117">IFERROR(INDEX(Forecast_Capex_Input!L$12:L$286,$X117),NA)</f>
        <v>TL - Safe and Reliable Network</v>
      </c>
      <c r="P117" s="199" t="str" cm="1">
        <f t="array" ref="P117">IFERROR(INDEX(Forecast_Capex_Input!M$12:M$286,$X117),NA)</f>
        <v>N/A</v>
      </c>
      <c r="Q117" s="172" t="str" cm="1">
        <f t="array" ref="Q117">IFERROR(INDEX(Forecast_Capex_Input!N$12:N$286,$X117),NA)</f>
        <v>No</v>
      </c>
      <c r="R117" s="265" cm="1">
        <f t="array" ref="R117">IFERROR(INDEX(Forecast_Capex_Input!O$12:O$286,$X117),0)</f>
        <v>0</v>
      </c>
      <c r="S117" s="172" t="str" cm="1">
        <f t="array" ref="S117">IFERROR(INDEX(Forecast_Capex_Input!P$12:P$286,$X117),0)</f>
        <v>Safety security &amp; reliability</v>
      </c>
      <c r="T117" s="199" t="str" cm="1">
        <f t="array" aca="1" ref="T117" ca="1">IFERROR(INDEX(General!$K$84:$K$103,$AA117),NA)</f>
        <v>Transmission Lines (2018 onwards)</v>
      </c>
      <c r="U117" s="188" cm="1">
        <f t="array" aca="1" ref="U117" ca="1">IFERROR(
IF($F117=General!$E$25,INDEX(Forecast_Capex_Input!S$12:S$286,$X117),
INDEX(Forecast_Capex_Input!T$12:T$286,$X117)),0)</f>
        <v>0</v>
      </c>
      <c r="V117" s="222" t="b">
        <f>IFERROR(INDEX(Overheads!$T$19:$T$26,MATCH($I117,Overheads!$E$19:$E$26,0)),FALSE)</f>
        <v>1</v>
      </c>
      <c r="W117" s="165"/>
      <c r="X117" s="174">
        <f>IFERROR(
IF(MATCH($C117,Forecast_Capex_Input!$CI$12:$CI$286,1)+1&gt;MAX(Forecast_Capex_Input!$C$12:$C$286),NA,
MATCH($C117,Forecast_Capex_Input!$CI$12:$CI$286,1)+1),1)</f>
        <v>47</v>
      </c>
      <c r="Y117" s="174" cm="1">
        <f t="array" aca="1" ref="Y117" ca="1">IFERROR(
IF(X116&lt;&gt;X117,1,
IF(COUNTIF(OFFSET(Y116,0,0,-INDEX(Forecast_Capex_Input!$CG$12:$CG$286,$X117)),Y116)=INDEX(Forecast_Capex_Input!$CG$12:$CG$286,$X117),Y116+1,Y116)),NA)</f>
        <v>1</v>
      </c>
      <c r="Z117" s="174" cm="1">
        <f t="array" ref="Z117">IFERROR($C117-IF($X117=1,1,INDEX(Forecast_Capex_Input!$CI$12:$CI$286,$X117-1))+1,NA)</f>
        <v>1</v>
      </c>
      <c r="AA117" s="174" cm="1">
        <f t="array" aca="1" ref="AA117" ca="1">IFERROR(IF(Y117=1,
INDEX(Forecast_Capex_Input!$AI$10:$BB$10,SMALL(IF(INDEX(Forecast_Capex_Input!$AI$12:$BB$286,$X117,0)&gt;0,COLUMN(Forecast_Capex_Input!$AI$10:$BB$10)-COLUMN(Forecast_Capex_Input!$AI$12)+1),ROWS(OFFSET(AA116,0,0,-$Z117)))),
OFFSET(AA116,-INDEX(Forecast_Capex_Input!$CG$12:$CG$286,$X117)+1,0)),NA)</f>
        <v>1</v>
      </c>
      <c r="AB117" s="174">
        <f t="shared" ca="1" si="53"/>
        <v>1</v>
      </c>
      <c r="AC117" s="222" t="b">
        <f t="shared" si="85"/>
        <v>0</v>
      </c>
      <c r="AD117" s="220" t="b">
        <v>0</v>
      </c>
      <c r="AE117" s="222" t="b">
        <f t="shared" si="54"/>
        <v>1</v>
      </c>
      <c r="AF117" s="165"/>
      <c r="AG117" s="215">
        <v>0</v>
      </c>
      <c r="AH117" s="215">
        <v>0</v>
      </c>
      <c r="AI117" s="215">
        <v>0</v>
      </c>
      <c r="AJ117" s="215">
        <v>0</v>
      </c>
      <c r="AK117" s="215">
        <v>0</v>
      </c>
      <c r="AL117" s="155">
        <v>0</v>
      </c>
      <c r="AM117" s="165"/>
      <c r="AN117" s="215" cm="1">
        <f t="array" aca="1" ref="AN117" ca="1">IFERROR(INDEX(General!O$33:O$34,$AB117)
*AG117,0)</f>
        <v>0</v>
      </c>
      <c r="AO117" s="215" cm="1">
        <f t="array" aca="1" ref="AO117" ca="1">IFERROR(INDEX(General!P$33:P$34,$AB117)
*AH117,0)</f>
        <v>0</v>
      </c>
      <c r="AP117" s="215" cm="1">
        <f t="array" aca="1" ref="AP117" ca="1">IFERROR(INDEX(General!Q$33:Q$34,$AB117)
*AI117,0)</f>
        <v>0</v>
      </c>
      <c r="AQ117" s="215" cm="1">
        <f t="array" aca="1" ref="AQ117" ca="1">IFERROR(INDEX(General!R$33:R$34,$AB117)
*AJ117,0)</f>
        <v>0</v>
      </c>
      <c r="AR117" s="215" cm="1">
        <f t="array" aca="1" ref="AR117" ca="1">IFERROR(INDEX(General!S$33:S$34,$AB117)
*AK117,0)</f>
        <v>0</v>
      </c>
      <c r="AS117" s="155">
        <f t="shared" ca="1" si="86"/>
        <v>0</v>
      </c>
      <c r="AT117" s="165"/>
      <c r="AU117" s="215">
        <f ca="1">IF($AE117=FALSE,AN117*Overheads!$R$24*$V117,
IFERROR(Overheads!$O$49*$V117*AN117,0)
+IFERROR(Overheads!Q$59*$V117*(AN117/Overheads!Q$68),0))</f>
        <v>0</v>
      </c>
      <c r="AV117" s="215">
        <f ca="1">IF($AE117=FALSE,AO117*Overheads!$R$24*$V117,
IFERROR(Overheads!$O$49*$V117*AO117,0)
+IFERROR(Overheads!R$59*$V117*(AO117/Overheads!R$68),0))</f>
        <v>0</v>
      </c>
      <c r="AW117" s="215">
        <f ca="1">IF($AE117=FALSE,AP117*Overheads!$R$24*$V117,
IFERROR(Overheads!$O$49*$V117*AP117,0)
+IFERROR(Overheads!S$59*$V117*(AP117/Overheads!S$68),0))</f>
        <v>0</v>
      </c>
      <c r="AX117" s="215">
        <f ca="1">IF($AE117=FALSE,AQ117*Overheads!$R$24*$V117,
IFERROR(Overheads!$O$49*$V117*AQ117,0)
+IFERROR(Overheads!T$59*$V117*(AQ117/Overheads!T$68),0))</f>
        <v>0</v>
      </c>
      <c r="AY117" s="215">
        <f ca="1">IF($AE117=FALSE,AR117*Overheads!$R$24*$V117,
IFERROR(Overheads!$O$49*$V117*AR117,0)
+IFERROR(Overheads!U$59*$V117*(AR117/Overheads!U$68),0))</f>
        <v>0</v>
      </c>
      <c r="AZ117" s="155">
        <f t="shared" ca="1" si="87"/>
        <v>0</v>
      </c>
      <c r="BA117" s="165"/>
      <c r="BB117" s="215">
        <f ca="1">IF($AE117=FALSE,AN117*Overheads!$S$25,
IFERROR(Overheads!$O$50*AN117,0)
+IFERROR(Overheads!Q$60*(AN117/Overheads!Q$66),0))</f>
        <v>0</v>
      </c>
      <c r="BC117" s="215">
        <f ca="1">IF($AE117=FALSE,AO117*Overheads!$S$25,
IFERROR(Overheads!$O$50*AO117,0)
+IFERROR(Overheads!R$60*(AO117/Overheads!R$66),0))</f>
        <v>0</v>
      </c>
      <c r="BD117" s="215">
        <f ca="1">IF($AE117=FALSE,AP117*Overheads!$S$25,
IFERROR(Overheads!$O$50*AP117,0)
+IFERROR(Overheads!S$60*(AP117/Overheads!S$66),0))</f>
        <v>0</v>
      </c>
      <c r="BE117" s="215">
        <f ca="1">IF($AE117=FALSE,AQ117*Overheads!$S$25,
IFERROR(Overheads!$O$50*AQ117,0)
+IFERROR(Overheads!T$60*(AQ117/Overheads!T$66),0))</f>
        <v>0</v>
      </c>
      <c r="BF117" s="215">
        <f ca="1">IF($AE117=FALSE,AR117*Overheads!$S$25,
IFERROR(Overheads!$O$50*AR117,0)
+IFERROR(Overheads!U$60*(AR117/Overheads!U$66),0))</f>
        <v>0</v>
      </c>
      <c r="BG117" s="155">
        <f t="shared" ca="1" si="88"/>
        <v>0</v>
      </c>
      <c r="BH117" s="165"/>
      <c r="BI117" s="215">
        <f t="shared" ca="1" si="89"/>
        <v>0</v>
      </c>
      <c r="BJ117" s="215">
        <f t="shared" ca="1" si="55"/>
        <v>0</v>
      </c>
      <c r="BK117" s="215">
        <f t="shared" ca="1" si="56"/>
        <v>0</v>
      </c>
      <c r="BL117" s="215">
        <f t="shared" ca="1" si="57"/>
        <v>0</v>
      </c>
      <c r="BM117" s="215">
        <f t="shared" ca="1" si="58"/>
        <v>0</v>
      </c>
      <c r="BN117" s="155">
        <f t="shared" ca="1" si="90"/>
        <v>0</v>
      </c>
      <c r="BO117" s="165"/>
      <c r="BP117" s="187" cm="1">
        <f t="array" ref="BP117">IFERROR(IF($X117=$X116,BP116,INDEX(Forecast_Capex_Input!AC$12:AC$286,$X117)),0)</f>
        <v>0</v>
      </c>
      <c r="BQ117" s="187" cm="1">
        <f t="array" ref="BQ117">IFERROR(IF($X117=$X116,BQ116,INDEX(Forecast_Capex_Input!AD$12:AD$286,$X117)),0)</f>
        <v>0</v>
      </c>
      <c r="BR117" s="187" cm="1">
        <f t="array" ref="BR117">IFERROR(IF($X117=$X116,BR116,INDEX(Forecast_Capex_Input!AE$12:AE$286,$X117)),0)</f>
        <v>0</v>
      </c>
      <c r="BS117" s="187" cm="1">
        <f t="array" ref="BS117">IFERROR(IF($X117=$X116,BS116,INDEX(Forecast_Capex_Input!AF$12:AF$286,$X117)),0)</f>
        <v>0</v>
      </c>
      <c r="BT117" s="187" cm="1">
        <f t="array" ref="BT117">IFERROR(IF($X117=$X116,BT116,INDEX(Forecast_Capex_Input!AG$12:AG$286,$X117)),0)</f>
        <v>0</v>
      </c>
      <c r="BU117" s="165"/>
      <c r="BV117" s="215">
        <f t="shared" si="59"/>
        <v>0</v>
      </c>
      <c r="BW117" s="215">
        <f t="shared" si="60"/>
        <v>0</v>
      </c>
      <c r="BX117" s="215">
        <f t="shared" si="61"/>
        <v>0</v>
      </c>
      <c r="BY117" s="215">
        <f t="shared" si="62"/>
        <v>0</v>
      </c>
      <c r="BZ117" s="215">
        <f t="shared" si="63"/>
        <v>0</v>
      </c>
      <c r="CA117" s="155">
        <f t="shared" si="91"/>
        <v>0</v>
      </c>
      <c r="CB117" s="165"/>
      <c r="CC117" s="215">
        <f t="shared" ca="1" si="64"/>
        <v>0</v>
      </c>
      <c r="CD117" s="215">
        <f t="shared" ca="1" si="65"/>
        <v>0</v>
      </c>
      <c r="CE117" s="215">
        <f t="shared" ca="1" si="66"/>
        <v>0</v>
      </c>
      <c r="CF117" s="215">
        <f t="shared" ca="1" si="67"/>
        <v>0</v>
      </c>
      <c r="CG117" s="215">
        <f t="shared" ca="1" si="68"/>
        <v>0</v>
      </c>
      <c r="CH117" s="155">
        <f t="shared" ca="1" si="92"/>
        <v>0</v>
      </c>
      <c r="CI117" s="165"/>
      <c r="CJ117" s="215">
        <f t="shared" ca="1" si="69"/>
        <v>0</v>
      </c>
      <c r="CK117" s="215">
        <f t="shared" ca="1" si="70"/>
        <v>0</v>
      </c>
      <c r="CL117" s="215">
        <f t="shared" ca="1" si="71"/>
        <v>0</v>
      </c>
      <c r="CM117" s="215">
        <f t="shared" ca="1" si="72"/>
        <v>0</v>
      </c>
      <c r="CN117" s="215">
        <f t="shared" ca="1" si="73"/>
        <v>0</v>
      </c>
      <c r="CO117" s="155">
        <f t="shared" ca="1" si="93"/>
        <v>0</v>
      </c>
      <c r="CP117" s="165"/>
      <c r="CQ117" s="223">
        <f t="shared" ca="1" si="74"/>
        <v>0</v>
      </c>
      <c r="CR117" s="223">
        <f t="shared" ca="1" si="75"/>
        <v>0</v>
      </c>
      <c r="CS117" s="223">
        <f t="shared" ca="1" si="76"/>
        <v>0</v>
      </c>
      <c r="CT117" s="223">
        <f t="shared" ca="1" si="77"/>
        <v>0</v>
      </c>
      <c r="CU117" s="223">
        <f t="shared" ca="1" si="78"/>
        <v>0</v>
      </c>
      <c r="CV117" s="155">
        <f t="shared" ca="1" si="94"/>
        <v>0</v>
      </c>
      <c r="CW117" s="165"/>
      <c r="CX117" s="215">
        <f t="shared" ca="1" si="95"/>
        <v>0</v>
      </c>
      <c r="CY117" s="215">
        <f t="shared" ca="1" si="79"/>
        <v>0</v>
      </c>
      <c r="CZ117" s="215">
        <f t="shared" ca="1" si="80"/>
        <v>0</v>
      </c>
      <c r="DA117" s="215">
        <f t="shared" ca="1" si="81"/>
        <v>0</v>
      </c>
      <c r="DB117" s="215">
        <f t="shared" ca="1" si="82"/>
        <v>0</v>
      </c>
      <c r="DC117" s="155">
        <f t="shared" ca="1" si="96"/>
        <v>0</v>
      </c>
      <c r="DD117" s="165"/>
      <c r="DE117" s="188" t="b" cm="1">
        <f t="array" aca="1" ref="DE117" ca="1">OR($G117=Forecast_Capex_Input!$BF$8:$BF$10)</f>
        <v>1</v>
      </c>
      <c r="DF117" s="188" cm="1">
        <f t="array" aca="1" ref="DF117" ca="1">IFERROR(INDEX(Forecast_Capex_Input!BG$12:BG$286,$X117)
*(INDEX(Forecast_Capex_Input!$H$12:$H$286,$X117)=Repex),0)
*$DE117</f>
        <v>0.7</v>
      </c>
      <c r="DG117" s="188" cm="1">
        <f t="array" aca="1" ref="DG117" ca="1">IFERROR(INDEX(Forecast_Capex_Input!BH$12:BH$286,$X117)
*(INDEX(Forecast_Capex_Input!$H$12:$H$286,$X117)=Repex),0)
*$DE117</f>
        <v>0</v>
      </c>
      <c r="DH117" s="188" cm="1">
        <f t="array" aca="1" ref="DH117" ca="1">IFERROR(INDEX(Forecast_Capex_Input!BI$12:BI$286,$X117)
*(INDEX(Forecast_Capex_Input!$H$12:$H$286,$X117)=Repex),0)
*$DE117</f>
        <v>0.3</v>
      </c>
      <c r="DI117" s="188" cm="1">
        <f t="array" aca="1" ref="DI117" ca="1">IFERROR(INDEX(Forecast_Capex_Input!BJ$12:BJ$286,$X117)
*(INDEX(Forecast_Capex_Input!$H$12:$H$286,$X117)=Repex),0)
*$DE117</f>
        <v>0</v>
      </c>
      <c r="DJ117" s="188" cm="1">
        <f t="array" aca="1" ref="DJ117" ca="1">IFERROR(INDEX(Forecast_Capex_Input!BK$12:BK$286,$X117)
*(INDEX(Forecast_Capex_Input!$H$12:$H$286,$X117)=Repex),0)
*$DE117</f>
        <v>0</v>
      </c>
      <c r="DK117" s="188" cm="1">
        <f t="array" aca="1" ref="DK117" ca="1">IFERROR(INDEX(Forecast_Capex_Input!BL$12:BL$286,$X117)
*(INDEX(Forecast_Capex_Input!$H$12:$H$286,$X117)=Repex),0)
*$DE117</f>
        <v>0</v>
      </c>
      <c r="DL117" s="165"/>
      <c r="DM117" s="188" t="b" cm="1">
        <f t="array" aca="1" ref="DM117" ca="1">OR($G117=Forecast_Capex_Input!$BN$8:$BN$9)</f>
        <v>0</v>
      </c>
      <c r="DN117" s="188" cm="1">
        <f t="array" aca="1" ref="DN117" ca="1">IFERROR(INDEX(Forecast_Capex_Input!BO$12:BO$286,$X117)
*(INDEX(Forecast_Capex_Input!$H$12:$H$286,$X117)=Repex),0)
*$DM117</f>
        <v>0</v>
      </c>
      <c r="DO117" s="188" cm="1">
        <f t="array" aca="1" ref="DO117" ca="1">IFERROR(INDEX(Forecast_Capex_Input!BP$12:BP$286,$X117)
*(INDEX(Forecast_Capex_Input!$H$12:$H$286,$X117)=Repex),0)
*$DM117</f>
        <v>0</v>
      </c>
      <c r="DP117" s="188" cm="1">
        <f t="array" aca="1" ref="DP117" ca="1">IFERROR(INDEX(Forecast_Capex_Input!BQ$12:BQ$286,$X117)
*(INDEX(Forecast_Capex_Input!$H$12:$H$286,$X117)=Repex),0)
*$DM117</f>
        <v>0</v>
      </c>
      <c r="DQ117" s="188" cm="1">
        <f t="array" aca="1" ref="DQ117" ca="1">IFERROR(INDEX(Forecast_Capex_Input!BR$12:BR$286,$X117)
*(INDEX(Forecast_Capex_Input!$H$12:$H$286,$X117)=Repex),0)
*$DM117</f>
        <v>0</v>
      </c>
      <c r="DR117" s="188" cm="1">
        <f t="array" aca="1" ref="DR117" ca="1">IFERROR(INDEX(Forecast_Capex_Input!BS$12:BS$286,$X117)
*(INDEX(Forecast_Capex_Input!$H$12:$H$286,$X117)=Repex),0)
*$DM117</f>
        <v>0</v>
      </c>
      <c r="DS117" s="165"/>
      <c r="DT117" s="188" t="b" cm="1">
        <f t="array" aca="1" ref="DT117" ca="1">OR($G117=Forecast_Capex_Input!$BU$8:$BU$10)</f>
        <v>0</v>
      </c>
      <c r="DU117" s="188" cm="1">
        <f t="array" aca="1" ref="DU117" ca="1">IFERROR(INDEX(Forecast_Capex_Input!BV$12:BV$286,$X117)
*(INDEX(Forecast_Capex_Input!$H$12:$H$286,$X117)=Repex),0)
*$DT117</f>
        <v>0</v>
      </c>
      <c r="DV117" s="188" cm="1">
        <f t="array" aca="1" ref="DV117" ca="1">IFERROR(INDEX(Forecast_Capex_Input!BW$12:BW$286,$X117)
*(INDEX(Forecast_Capex_Input!$H$12:$H$286,$X117)=Repex),0)
*$DT117</f>
        <v>0</v>
      </c>
      <c r="DW117" s="188" cm="1">
        <f t="array" aca="1" ref="DW117" ca="1">IFERROR(INDEX(Forecast_Capex_Input!BX$12:BX$286,$X117)
*(INDEX(Forecast_Capex_Input!$H$12:$H$286,$X117)=Repex),0)
*$DT117</f>
        <v>0</v>
      </c>
      <c r="DX117" s="188" cm="1">
        <f t="array" aca="1" ref="DX117" ca="1">IFERROR(INDEX(Forecast_Capex_Input!BY$12:BY$286,$X117)
*(INDEX(Forecast_Capex_Input!$H$12:$H$286,$X117)=Repex),0)
*$DT117</f>
        <v>0</v>
      </c>
      <c r="DY117" s="188" cm="1">
        <f t="array" aca="1" ref="DY117" ca="1">IFERROR(INDEX(Forecast_Capex_Input!BZ$12:BZ$286,$X117)
*(INDEX(Forecast_Capex_Input!$H$12:$H$286,$X117)=Repex),0)
*$DT117</f>
        <v>0</v>
      </c>
      <c r="DZ117" s="188" cm="1">
        <f t="array" aca="1" ref="DZ117" ca="1">IFERROR(INDEX(Forecast_Capex_Input!CA$12:CA$286,$X117)
*(INDEX(Forecast_Capex_Input!$H$12:$H$286,$X117)=Repex),0)
*$DT117</f>
        <v>0</v>
      </c>
      <c r="EA117" s="188" cm="1">
        <f t="array" aca="1" ref="EA117" ca="1">IFERROR(INDEX(Forecast_Capex_Input!CB$12:CB$286,$X117)
*(INDEX(Forecast_Capex_Input!$H$12:$H$286,$X117)=Repex),0)
*$DT117</f>
        <v>0</v>
      </c>
      <c r="EB117" s="188" cm="1">
        <f t="array" aca="1" ref="EB117" ca="1">IFERROR(INDEX(Forecast_Capex_Input!CC$12:CC$286,$X117)
*(INDEX(Forecast_Capex_Input!$H$12:$H$286,$X117)=Repex),0)
*$DT117</f>
        <v>0</v>
      </c>
      <c r="EC117" s="165"/>
      <c r="ED117" s="226" t="str">
        <f t="shared" si="83"/>
        <v>N/A</v>
      </c>
      <c r="EE117" s="174" t="s">
        <v>15</v>
      </c>
    </row>
    <row r="118" spans="3:135" x14ac:dyDescent="0.2">
      <c r="C118" s="174">
        <f t="shared" si="84"/>
        <v>108</v>
      </c>
      <c r="D118" s="167" t="str" cm="1">
        <f t="array" ref="D118">IFERROR(INDEX(Forecast_Capex_Input!$D$12:$D$286,$X118),NA)</f>
        <v>Line 965 Refurbishment</v>
      </c>
      <c r="E118" s="172" t="b" cm="1">
        <f t="array" ref="E118">IF($X118=NA,NA,INDEX(Forecast_Capex_Input!$E$12:$E$286,$X118))</f>
        <v>0</v>
      </c>
      <c r="F118" s="167" t="str" cm="1">
        <f t="array" aca="1" ref="F118" ca="1">IFERROR(INDEX(General!$E$25:$E$26,$Y118),NA)</f>
        <v>Non-Labour</v>
      </c>
      <c r="G118" s="167" t="str" cm="1">
        <f t="array" aca="1" ref="G118" ca="1">IFERROR(INDEX(Forecast_Capex_Input!$AI$11:$BB$11,$AA118),NA)</f>
        <v>Transmission Lines</v>
      </c>
      <c r="H118" s="189" cm="1">
        <f t="array" aca="1" ref="H118" ca="1">IFERROR(INDEX(Forecast_Capex_Input!$AI$12:$BB$286,$X118,$AA118),NA)</f>
        <v>1</v>
      </c>
      <c r="I118" s="199" t="str" cm="1">
        <f t="array" ref="I118">IFERROR(INDEX(Forecast_Capex_Input!$F$12:$F$286,$X118),NA)</f>
        <v>Replacement Expenditure</v>
      </c>
      <c r="J118" s="199" t="str" cm="1">
        <f t="array" ref="J118">IFERROR(INDEX(Forecast_Capex_Input!G$12:G$286,$X118),NA)</f>
        <v>Transmission Lines</v>
      </c>
      <c r="K118" s="199" t="str" cm="1">
        <f t="array" ref="K118">IFERROR(INDEX(Forecast_Capex_Input!H$12:H$286,$X118),NA)</f>
        <v>Repex</v>
      </c>
      <c r="L118" s="199" t="str" cm="1">
        <f t="array" ref="L118">IFERROR(INDEX(Forecast_Capex_Input!I$12:I$286,$X118),NA)</f>
        <v>N/A</v>
      </c>
      <c r="M118" s="199" t="str" cm="1">
        <f t="array" ref="M118">IFERROR(INDEX(Forecast_Capex_Input!J$12:J$286,$X118),NA)</f>
        <v>N/A</v>
      </c>
      <c r="N118" s="199" t="str" cm="1">
        <f t="array" ref="N118">IFERROR(INDEX(Forecast_Capex_Input!K$12:K$286,$X118),NA)</f>
        <v>TL - Transmission poles</v>
      </c>
      <c r="O118" s="199" t="str" cm="1">
        <f t="array" ref="O118">IFERROR(INDEX(Forecast_Capex_Input!L$12:L$286,$X118),NA)</f>
        <v>TL - Safe and Reliable Network</v>
      </c>
      <c r="P118" s="199" t="str" cm="1">
        <f t="array" ref="P118">IFERROR(INDEX(Forecast_Capex_Input!M$12:M$286,$X118),NA)</f>
        <v>N/A</v>
      </c>
      <c r="Q118" s="172" t="str" cm="1">
        <f t="array" ref="Q118">IFERROR(INDEX(Forecast_Capex_Input!N$12:N$286,$X118),NA)</f>
        <v>No</v>
      </c>
      <c r="R118" s="265" cm="1">
        <f t="array" ref="R118">IFERROR(INDEX(Forecast_Capex_Input!O$12:O$286,$X118),0)</f>
        <v>0</v>
      </c>
      <c r="S118" s="172" t="str" cm="1">
        <f t="array" ref="S118">IFERROR(INDEX(Forecast_Capex_Input!P$12:P$286,$X118),0)</f>
        <v>Safety security &amp; reliability</v>
      </c>
      <c r="T118" s="199" t="str" cm="1">
        <f t="array" aca="1" ref="T118" ca="1">IFERROR(INDEX(General!$K$84:$K$103,$AA118),NA)</f>
        <v>Transmission Lines (2018 onwards)</v>
      </c>
      <c r="U118" s="188" cm="1">
        <f t="array" aca="1" ref="U118" ca="1">IFERROR(
IF($F118=General!$E$25,INDEX(Forecast_Capex_Input!S$12:S$286,$X118),
INDEX(Forecast_Capex_Input!T$12:T$286,$X118)),0)</f>
        <v>1</v>
      </c>
      <c r="V118" s="222" t="b">
        <f>IFERROR(INDEX(Overheads!$T$19:$T$26,MATCH($I118,Overheads!$E$19:$E$26,0)),FALSE)</f>
        <v>1</v>
      </c>
      <c r="W118" s="165"/>
      <c r="X118" s="174">
        <f>IFERROR(
IF(MATCH($C118,Forecast_Capex_Input!$CI$12:$CI$286,1)+1&gt;MAX(Forecast_Capex_Input!$C$12:$C$286),NA,
MATCH($C118,Forecast_Capex_Input!$CI$12:$CI$286,1)+1),1)</f>
        <v>47</v>
      </c>
      <c r="Y118" s="174" cm="1">
        <f t="array" aca="1" ref="Y118" ca="1">IFERROR(
IF(X117&lt;&gt;X118,1,
IF(COUNTIF(OFFSET(Y117,0,0,-INDEX(Forecast_Capex_Input!$CG$12:$CG$286,$X118)),Y117)=INDEX(Forecast_Capex_Input!$CG$12:$CG$286,$X118),Y117+1,Y117)),NA)</f>
        <v>2</v>
      </c>
      <c r="Z118" s="174" cm="1">
        <f t="array" ref="Z118">IFERROR($C118-IF($X118=1,1,INDEX(Forecast_Capex_Input!$CI$12:$CI$286,$X118-1))+1,NA)</f>
        <v>2</v>
      </c>
      <c r="AA118" s="174" cm="1">
        <f t="array" aca="1" ref="AA118" ca="1">IFERROR(IF(Y118=1,
INDEX(Forecast_Capex_Input!$AI$10:$BB$10,SMALL(IF(INDEX(Forecast_Capex_Input!$AI$12:$BB$286,$X118,0)&gt;0,COLUMN(Forecast_Capex_Input!$AI$10:$BB$10)-COLUMN(Forecast_Capex_Input!$AI$12)+1),ROWS(OFFSET(AA117,0,0,-$Z118)))),
OFFSET(AA117,-INDEX(Forecast_Capex_Input!$CG$12:$CG$286,$X118)+1,0)),NA)</f>
        <v>1</v>
      </c>
      <c r="AB118" s="174">
        <f t="shared" ca="1" si="53"/>
        <v>2</v>
      </c>
      <c r="AC118" s="222" t="b">
        <f t="shared" si="85"/>
        <v>0</v>
      </c>
      <c r="AD118" s="220" t="b">
        <v>0</v>
      </c>
      <c r="AE118" s="222" t="b">
        <f t="shared" si="54"/>
        <v>1</v>
      </c>
      <c r="AF118" s="165"/>
      <c r="AG118" s="215">
        <v>0</v>
      </c>
      <c r="AH118" s="215">
        <v>0</v>
      </c>
      <c r="AI118" s="215">
        <v>0</v>
      </c>
      <c r="AJ118" s="215">
        <v>0</v>
      </c>
      <c r="AK118" s="215">
        <v>0</v>
      </c>
      <c r="AL118" s="155">
        <v>0</v>
      </c>
      <c r="AM118" s="165"/>
      <c r="AN118" s="215" cm="1">
        <f t="array" aca="1" ref="AN118" ca="1">IFERROR(INDEX(General!O$33:O$34,$AB118)
*AG118,0)</f>
        <v>0</v>
      </c>
      <c r="AO118" s="215" cm="1">
        <f t="array" aca="1" ref="AO118" ca="1">IFERROR(INDEX(General!P$33:P$34,$AB118)
*AH118,0)</f>
        <v>0</v>
      </c>
      <c r="AP118" s="215" cm="1">
        <f t="array" aca="1" ref="AP118" ca="1">IFERROR(INDEX(General!Q$33:Q$34,$AB118)
*AI118,0)</f>
        <v>0</v>
      </c>
      <c r="AQ118" s="215" cm="1">
        <f t="array" aca="1" ref="AQ118" ca="1">IFERROR(INDEX(General!R$33:R$34,$AB118)
*AJ118,0)</f>
        <v>0</v>
      </c>
      <c r="AR118" s="215" cm="1">
        <f t="array" aca="1" ref="AR118" ca="1">IFERROR(INDEX(General!S$33:S$34,$AB118)
*AK118,0)</f>
        <v>0</v>
      </c>
      <c r="AS118" s="155">
        <f t="shared" ca="1" si="86"/>
        <v>0</v>
      </c>
      <c r="AT118" s="165"/>
      <c r="AU118" s="215">
        <f ca="1">IF($AE118=FALSE,AN118*Overheads!$R$24*$V118,
IFERROR(Overheads!$O$49*$V118*AN118,0)
+IFERROR(Overheads!Q$59*$V118*(AN118/Overheads!Q$68),0))</f>
        <v>0</v>
      </c>
      <c r="AV118" s="215">
        <f ca="1">IF($AE118=FALSE,AO118*Overheads!$R$24*$V118,
IFERROR(Overheads!$O$49*$V118*AO118,0)
+IFERROR(Overheads!R$59*$V118*(AO118/Overheads!R$68),0))</f>
        <v>0</v>
      </c>
      <c r="AW118" s="215">
        <f ca="1">IF($AE118=FALSE,AP118*Overheads!$R$24*$V118,
IFERROR(Overheads!$O$49*$V118*AP118,0)
+IFERROR(Overheads!S$59*$V118*(AP118/Overheads!S$68),0))</f>
        <v>0</v>
      </c>
      <c r="AX118" s="215">
        <f ca="1">IF($AE118=FALSE,AQ118*Overheads!$R$24*$V118,
IFERROR(Overheads!$O$49*$V118*AQ118,0)
+IFERROR(Overheads!T$59*$V118*(AQ118/Overheads!T$68),0))</f>
        <v>0</v>
      </c>
      <c r="AY118" s="215">
        <f ca="1">IF($AE118=FALSE,AR118*Overheads!$R$24*$V118,
IFERROR(Overheads!$O$49*$V118*AR118,0)
+IFERROR(Overheads!U$59*$V118*(AR118/Overheads!U$68),0))</f>
        <v>0</v>
      </c>
      <c r="AZ118" s="155">
        <f t="shared" ca="1" si="87"/>
        <v>0</v>
      </c>
      <c r="BA118" s="165"/>
      <c r="BB118" s="215">
        <f ca="1">IF($AE118=FALSE,AN118*Overheads!$S$25,
IFERROR(Overheads!$O$50*AN118,0)
+IFERROR(Overheads!Q$60*(AN118/Overheads!Q$66),0))</f>
        <v>0</v>
      </c>
      <c r="BC118" s="215">
        <f ca="1">IF($AE118=FALSE,AO118*Overheads!$S$25,
IFERROR(Overheads!$O$50*AO118,0)
+IFERROR(Overheads!R$60*(AO118/Overheads!R$66),0))</f>
        <v>0</v>
      </c>
      <c r="BD118" s="215">
        <f ca="1">IF($AE118=FALSE,AP118*Overheads!$S$25,
IFERROR(Overheads!$O$50*AP118,0)
+IFERROR(Overheads!S$60*(AP118/Overheads!S$66),0))</f>
        <v>0</v>
      </c>
      <c r="BE118" s="215">
        <f ca="1">IF($AE118=FALSE,AQ118*Overheads!$S$25,
IFERROR(Overheads!$O$50*AQ118,0)
+IFERROR(Overheads!T$60*(AQ118/Overheads!T$66),0))</f>
        <v>0</v>
      </c>
      <c r="BF118" s="215">
        <f ca="1">IF($AE118=FALSE,AR118*Overheads!$S$25,
IFERROR(Overheads!$O$50*AR118,0)
+IFERROR(Overheads!U$60*(AR118/Overheads!U$66),0))</f>
        <v>0</v>
      </c>
      <c r="BG118" s="155">
        <f t="shared" ca="1" si="88"/>
        <v>0</v>
      </c>
      <c r="BH118" s="165"/>
      <c r="BI118" s="215">
        <f t="shared" ca="1" si="89"/>
        <v>0</v>
      </c>
      <c r="BJ118" s="215">
        <f t="shared" ca="1" si="55"/>
        <v>0</v>
      </c>
      <c r="BK118" s="215">
        <f t="shared" ca="1" si="56"/>
        <v>0</v>
      </c>
      <c r="BL118" s="215">
        <f t="shared" ca="1" si="57"/>
        <v>0</v>
      </c>
      <c r="BM118" s="215">
        <f t="shared" ca="1" si="58"/>
        <v>0</v>
      </c>
      <c r="BN118" s="155">
        <f t="shared" ca="1" si="90"/>
        <v>0</v>
      </c>
      <c r="BO118" s="165"/>
      <c r="BP118" s="187" cm="1">
        <f t="array" ref="BP118">IFERROR(IF($X118=$X117,BP117,INDEX(Forecast_Capex_Input!AC$12:AC$286,$X118)),0)</f>
        <v>0</v>
      </c>
      <c r="BQ118" s="187" cm="1">
        <f t="array" ref="BQ118">IFERROR(IF($X118=$X117,BQ117,INDEX(Forecast_Capex_Input!AD$12:AD$286,$X118)),0)</f>
        <v>0</v>
      </c>
      <c r="BR118" s="187" cm="1">
        <f t="array" ref="BR118">IFERROR(IF($X118=$X117,BR117,INDEX(Forecast_Capex_Input!AE$12:AE$286,$X118)),0)</f>
        <v>0</v>
      </c>
      <c r="BS118" s="187" cm="1">
        <f t="array" ref="BS118">IFERROR(IF($X118=$X117,BS117,INDEX(Forecast_Capex_Input!AF$12:AF$286,$X118)),0)</f>
        <v>0</v>
      </c>
      <c r="BT118" s="187" cm="1">
        <f t="array" ref="BT118">IFERROR(IF($X118=$X117,BT117,INDEX(Forecast_Capex_Input!AG$12:AG$286,$X118)),0)</f>
        <v>0</v>
      </c>
      <c r="BU118" s="165"/>
      <c r="BV118" s="215">
        <f t="shared" si="59"/>
        <v>0</v>
      </c>
      <c r="BW118" s="215">
        <f t="shared" si="60"/>
        <v>0</v>
      </c>
      <c r="BX118" s="215">
        <f t="shared" si="61"/>
        <v>0</v>
      </c>
      <c r="BY118" s="215">
        <f t="shared" si="62"/>
        <v>0</v>
      </c>
      <c r="BZ118" s="215">
        <f t="shared" si="63"/>
        <v>0</v>
      </c>
      <c r="CA118" s="155">
        <f t="shared" si="91"/>
        <v>0</v>
      </c>
      <c r="CB118" s="165"/>
      <c r="CC118" s="215">
        <f t="shared" ca="1" si="64"/>
        <v>0</v>
      </c>
      <c r="CD118" s="215">
        <f t="shared" ca="1" si="65"/>
        <v>0</v>
      </c>
      <c r="CE118" s="215">
        <f t="shared" ca="1" si="66"/>
        <v>0</v>
      </c>
      <c r="CF118" s="215">
        <f t="shared" ca="1" si="67"/>
        <v>0</v>
      </c>
      <c r="CG118" s="215">
        <f t="shared" ca="1" si="68"/>
        <v>0</v>
      </c>
      <c r="CH118" s="155">
        <f t="shared" ca="1" si="92"/>
        <v>0</v>
      </c>
      <c r="CI118" s="165"/>
      <c r="CJ118" s="215">
        <f t="shared" ca="1" si="69"/>
        <v>0</v>
      </c>
      <c r="CK118" s="215">
        <f t="shared" ca="1" si="70"/>
        <v>0</v>
      </c>
      <c r="CL118" s="215">
        <f t="shared" ca="1" si="71"/>
        <v>0</v>
      </c>
      <c r="CM118" s="215">
        <f t="shared" ca="1" si="72"/>
        <v>0</v>
      </c>
      <c r="CN118" s="215">
        <f t="shared" ca="1" si="73"/>
        <v>0</v>
      </c>
      <c r="CO118" s="155">
        <f t="shared" ca="1" si="93"/>
        <v>0</v>
      </c>
      <c r="CP118" s="165"/>
      <c r="CQ118" s="223">
        <f t="shared" ca="1" si="74"/>
        <v>0</v>
      </c>
      <c r="CR118" s="223">
        <f t="shared" ca="1" si="75"/>
        <v>0</v>
      </c>
      <c r="CS118" s="223">
        <f t="shared" ca="1" si="76"/>
        <v>0</v>
      </c>
      <c r="CT118" s="223">
        <f t="shared" ca="1" si="77"/>
        <v>0</v>
      </c>
      <c r="CU118" s="223">
        <f t="shared" ca="1" si="78"/>
        <v>0</v>
      </c>
      <c r="CV118" s="155">
        <f t="shared" ca="1" si="94"/>
        <v>0</v>
      </c>
      <c r="CW118" s="165"/>
      <c r="CX118" s="215">
        <f t="shared" ca="1" si="95"/>
        <v>0</v>
      </c>
      <c r="CY118" s="215">
        <f t="shared" ca="1" si="79"/>
        <v>0</v>
      </c>
      <c r="CZ118" s="215">
        <f t="shared" ca="1" si="80"/>
        <v>0</v>
      </c>
      <c r="DA118" s="215">
        <f t="shared" ca="1" si="81"/>
        <v>0</v>
      </c>
      <c r="DB118" s="215">
        <f t="shared" ca="1" si="82"/>
        <v>0</v>
      </c>
      <c r="DC118" s="155">
        <f t="shared" ca="1" si="96"/>
        <v>0</v>
      </c>
      <c r="DD118" s="165"/>
      <c r="DE118" s="188" t="b" cm="1">
        <f t="array" aca="1" ref="DE118" ca="1">OR($G118=Forecast_Capex_Input!$BF$8:$BF$10)</f>
        <v>1</v>
      </c>
      <c r="DF118" s="188" cm="1">
        <f t="array" aca="1" ref="DF118" ca="1">IFERROR(INDEX(Forecast_Capex_Input!BG$12:BG$286,$X118)
*(INDEX(Forecast_Capex_Input!$H$12:$H$286,$X118)=Repex),0)
*$DE118</f>
        <v>0.7</v>
      </c>
      <c r="DG118" s="188" cm="1">
        <f t="array" aca="1" ref="DG118" ca="1">IFERROR(INDEX(Forecast_Capex_Input!BH$12:BH$286,$X118)
*(INDEX(Forecast_Capex_Input!$H$12:$H$286,$X118)=Repex),0)
*$DE118</f>
        <v>0</v>
      </c>
      <c r="DH118" s="188" cm="1">
        <f t="array" aca="1" ref="DH118" ca="1">IFERROR(INDEX(Forecast_Capex_Input!BI$12:BI$286,$X118)
*(INDEX(Forecast_Capex_Input!$H$12:$H$286,$X118)=Repex),0)
*$DE118</f>
        <v>0.3</v>
      </c>
      <c r="DI118" s="188" cm="1">
        <f t="array" aca="1" ref="DI118" ca="1">IFERROR(INDEX(Forecast_Capex_Input!BJ$12:BJ$286,$X118)
*(INDEX(Forecast_Capex_Input!$H$12:$H$286,$X118)=Repex),0)
*$DE118</f>
        <v>0</v>
      </c>
      <c r="DJ118" s="188" cm="1">
        <f t="array" aca="1" ref="DJ118" ca="1">IFERROR(INDEX(Forecast_Capex_Input!BK$12:BK$286,$X118)
*(INDEX(Forecast_Capex_Input!$H$12:$H$286,$X118)=Repex),0)
*$DE118</f>
        <v>0</v>
      </c>
      <c r="DK118" s="188" cm="1">
        <f t="array" aca="1" ref="DK118" ca="1">IFERROR(INDEX(Forecast_Capex_Input!BL$12:BL$286,$X118)
*(INDEX(Forecast_Capex_Input!$H$12:$H$286,$X118)=Repex),0)
*$DE118</f>
        <v>0</v>
      </c>
      <c r="DL118" s="165"/>
      <c r="DM118" s="188" t="b" cm="1">
        <f t="array" aca="1" ref="DM118" ca="1">OR($G118=Forecast_Capex_Input!$BN$8:$BN$9)</f>
        <v>0</v>
      </c>
      <c r="DN118" s="188" cm="1">
        <f t="array" aca="1" ref="DN118" ca="1">IFERROR(INDEX(Forecast_Capex_Input!BO$12:BO$286,$X118)
*(INDEX(Forecast_Capex_Input!$H$12:$H$286,$X118)=Repex),0)
*$DM118</f>
        <v>0</v>
      </c>
      <c r="DO118" s="188" cm="1">
        <f t="array" aca="1" ref="DO118" ca="1">IFERROR(INDEX(Forecast_Capex_Input!BP$12:BP$286,$X118)
*(INDEX(Forecast_Capex_Input!$H$12:$H$286,$X118)=Repex),0)
*$DM118</f>
        <v>0</v>
      </c>
      <c r="DP118" s="188" cm="1">
        <f t="array" aca="1" ref="DP118" ca="1">IFERROR(INDEX(Forecast_Capex_Input!BQ$12:BQ$286,$X118)
*(INDEX(Forecast_Capex_Input!$H$12:$H$286,$X118)=Repex),0)
*$DM118</f>
        <v>0</v>
      </c>
      <c r="DQ118" s="188" cm="1">
        <f t="array" aca="1" ref="DQ118" ca="1">IFERROR(INDEX(Forecast_Capex_Input!BR$12:BR$286,$X118)
*(INDEX(Forecast_Capex_Input!$H$12:$H$286,$X118)=Repex),0)
*$DM118</f>
        <v>0</v>
      </c>
      <c r="DR118" s="188" cm="1">
        <f t="array" aca="1" ref="DR118" ca="1">IFERROR(INDEX(Forecast_Capex_Input!BS$12:BS$286,$X118)
*(INDEX(Forecast_Capex_Input!$H$12:$H$286,$X118)=Repex),0)
*$DM118</f>
        <v>0</v>
      </c>
      <c r="DS118" s="165"/>
      <c r="DT118" s="188" t="b" cm="1">
        <f t="array" aca="1" ref="DT118" ca="1">OR($G118=Forecast_Capex_Input!$BU$8:$BU$10)</f>
        <v>0</v>
      </c>
      <c r="DU118" s="188" cm="1">
        <f t="array" aca="1" ref="DU118" ca="1">IFERROR(INDEX(Forecast_Capex_Input!BV$12:BV$286,$X118)
*(INDEX(Forecast_Capex_Input!$H$12:$H$286,$X118)=Repex),0)
*$DT118</f>
        <v>0</v>
      </c>
      <c r="DV118" s="188" cm="1">
        <f t="array" aca="1" ref="DV118" ca="1">IFERROR(INDEX(Forecast_Capex_Input!BW$12:BW$286,$X118)
*(INDEX(Forecast_Capex_Input!$H$12:$H$286,$X118)=Repex),0)
*$DT118</f>
        <v>0</v>
      </c>
      <c r="DW118" s="188" cm="1">
        <f t="array" aca="1" ref="DW118" ca="1">IFERROR(INDEX(Forecast_Capex_Input!BX$12:BX$286,$X118)
*(INDEX(Forecast_Capex_Input!$H$12:$H$286,$X118)=Repex),0)
*$DT118</f>
        <v>0</v>
      </c>
      <c r="DX118" s="188" cm="1">
        <f t="array" aca="1" ref="DX118" ca="1">IFERROR(INDEX(Forecast_Capex_Input!BY$12:BY$286,$X118)
*(INDEX(Forecast_Capex_Input!$H$12:$H$286,$X118)=Repex),0)
*$DT118</f>
        <v>0</v>
      </c>
      <c r="DY118" s="188" cm="1">
        <f t="array" aca="1" ref="DY118" ca="1">IFERROR(INDEX(Forecast_Capex_Input!BZ$12:BZ$286,$X118)
*(INDEX(Forecast_Capex_Input!$H$12:$H$286,$X118)=Repex),0)
*$DT118</f>
        <v>0</v>
      </c>
      <c r="DZ118" s="188" cm="1">
        <f t="array" aca="1" ref="DZ118" ca="1">IFERROR(INDEX(Forecast_Capex_Input!CA$12:CA$286,$X118)
*(INDEX(Forecast_Capex_Input!$H$12:$H$286,$X118)=Repex),0)
*$DT118</f>
        <v>0</v>
      </c>
      <c r="EA118" s="188" cm="1">
        <f t="array" aca="1" ref="EA118" ca="1">IFERROR(INDEX(Forecast_Capex_Input!CB$12:CB$286,$X118)
*(INDEX(Forecast_Capex_Input!$H$12:$H$286,$X118)=Repex),0)
*$DT118</f>
        <v>0</v>
      </c>
      <c r="EB118" s="188" cm="1">
        <f t="array" aca="1" ref="EB118" ca="1">IFERROR(INDEX(Forecast_Capex_Input!CC$12:CC$286,$X118)
*(INDEX(Forecast_Capex_Input!$H$12:$H$286,$X118)=Repex),0)
*$DT118</f>
        <v>0</v>
      </c>
      <c r="EC118" s="165"/>
      <c r="ED118" s="226" t="str">
        <f t="shared" si="83"/>
        <v>N/A</v>
      </c>
      <c r="EE118" s="174" t="s">
        <v>15</v>
      </c>
    </row>
    <row r="119" spans="3:135" x14ac:dyDescent="0.2">
      <c r="C119" s="174">
        <f t="shared" si="84"/>
        <v>109</v>
      </c>
      <c r="D119" s="167" t="str" cm="1">
        <f t="array" ref="D119">IFERROR(INDEX(Forecast_Capex_Input!$D$12:$D$286,$X119),NA)</f>
        <v>Line 966 Refurbishment</v>
      </c>
      <c r="E119" s="172" t="b" cm="1">
        <f t="array" ref="E119">IF($X119=NA,NA,INDEX(Forecast_Capex_Input!$E$12:$E$286,$X119))</f>
        <v>1</v>
      </c>
      <c r="F119" s="167" t="str" cm="1">
        <f t="array" aca="1" ref="F119" ca="1">IFERROR(INDEX(General!$E$25:$E$26,$Y119),NA)</f>
        <v>Labour</v>
      </c>
      <c r="G119" s="167" t="str" cm="1">
        <f t="array" aca="1" ref="G119" ca="1">IFERROR(INDEX(Forecast_Capex_Input!$AI$11:$BB$11,$AA119),NA)</f>
        <v>Transmission Lines</v>
      </c>
      <c r="H119" s="189" cm="1">
        <f t="array" aca="1" ref="H119" ca="1">IFERROR(INDEX(Forecast_Capex_Input!$AI$12:$BB$286,$X119,$AA119),NA)</f>
        <v>1</v>
      </c>
      <c r="I119" s="199" t="str" cm="1">
        <f t="array" ref="I119">IFERROR(INDEX(Forecast_Capex_Input!$F$12:$F$286,$X119),NA)</f>
        <v>Replacement Expenditure</v>
      </c>
      <c r="J119" s="199" t="str" cm="1">
        <f t="array" ref="J119">IFERROR(INDEX(Forecast_Capex_Input!G$12:G$286,$X119),NA)</f>
        <v>Transmission Lines</v>
      </c>
      <c r="K119" s="199" t="str" cm="1">
        <f t="array" ref="K119">IFERROR(INDEX(Forecast_Capex_Input!H$12:H$286,$X119),NA)</f>
        <v>Repex</v>
      </c>
      <c r="L119" s="199" t="str" cm="1">
        <f t="array" ref="L119">IFERROR(INDEX(Forecast_Capex_Input!I$12:I$286,$X119),NA)</f>
        <v>N/A</v>
      </c>
      <c r="M119" s="199" t="str" cm="1">
        <f t="array" ref="M119">IFERROR(INDEX(Forecast_Capex_Input!J$12:J$286,$X119),NA)</f>
        <v>N/A</v>
      </c>
      <c r="N119" s="199" t="str" cm="1">
        <f t="array" ref="N119">IFERROR(INDEX(Forecast_Capex_Input!K$12:K$286,$X119),NA)</f>
        <v>TL - Transmission poles</v>
      </c>
      <c r="O119" s="199" t="str" cm="1">
        <f t="array" ref="O119">IFERROR(INDEX(Forecast_Capex_Input!L$12:L$286,$X119),NA)</f>
        <v>TL - Safe and Reliable Network</v>
      </c>
      <c r="P119" s="199" t="str" cm="1">
        <f t="array" ref="P119">IFERROR(INDEX(Forecast_Capex_Input!M$12:M$286,$X119),NA)</f>
        <v>N/A</v>
      </c>
      <c r="Q119" s="172" t="str" cm="1">
        <f t="array" ref="Q119">IFERROR(INDEX(Forecast_Capex_Input!N$12:N$286,$X119),NA)</f>
        <v>No</v>
      </c>
      <c r="R119" s="265" cm="1">
        <f t="array" ref="R119">IFERROR(INDEX(Forecast_Capex_Input!O$12:O$286,$X119),0)</f>
        <v>0</v>
      </c>
      <c r="S119" s="172" t="str" cm="1">
        <f t="array" ref="S119">IFERROR(INDEX(Forecast_Capex_Input!P$12:P$286,$X119),0)</f>
        <v>Safety security &amp; reliability</v>
      </c>
      <c r="T119" s="199" t="str" cm="1">
        <f t="array" aca="1" ref="T119" ca="1">IFERROR(INDEX(General!$K$84:$K$103,$AA119),NA)</f>
        <v>Transmission Lines (2018 onwards)</v>
      </c>
      <c r="U119" s="188" cm="1">
        <f t="array" aca="1" ref="U119" ca="1">IFERROR(
IF($F119=General!$E$25,INDEX(Forecast_Capex_Input!S$12:S$286,$X119),
INDEX(Forecast_Capex_Input!T$12:T$286,$X119)),0)</f>
        <v>0.13872284508041677</v>
      </c>
      <c r="V119" s="222" t="b">
        <f>IFERROR(INDEX(Overheads!$T$19:$T$26,MATCH($I119,Overheads!$E$19:$E$26,0)),FALSE)</f>
        <v>1</v>
      </c>
      <c r="W119" s="165"/>
      <c r="X119" s="174">
        <f>IFERROR(
IF(MATCH($C119,Forecast_Capex_Input!$CI$12:$CI$286,1)+1&gt;MAX(Forecast_Capex_Input!$C$12:$C$286),NA,
MATCH($C119,Forecast_Capex_Input!$CI$12:$CI$286,1)+1),1)</f>
        <v>48</v>
      </c>
      <c r="Y119" s="174" cm="1">
        <f t="array" aca="1" ref="Y119" ca="1">IFERROR(
IF(X118&lt;&gt;X119,1,
IF(COUNTIF(OFFSET(Y118,0,0,-INDEX(Forecast_Capex_Input!$CG$12:$CG$286,$X119)),Y118)=INDEX(Forecast_Capex_Input!$CG$12:$CG$286,$X119),Y118+1,Y118)),NA)</f>
        <v>1</v>
      </c>
      <c r="Z119" s="174" cm="1">
        <f t="array" ref="Z119">IFERROR($C119-IF($X119=1,1,INDEX(Forecast_Capex_Input!$CI$12:$CI$286,$X119-1))+1,NA)</f>
        <v>1</v>
      </c>
      <c r="AA119" s="174" cm="1">
        <f t="array" aca="1" ref="AA119" ca="1">IFERROR(IF(Y119=1,
INDEX(Forecast_Capex_Input!$AI$10:$BB$10,SMALL(IF(INDEX(Forecast_Capex_Input!$AI$12:$BB$286,$X119,0)&gt;0,COLUMN(Forecast_Capex_Input!$AI$10:$BB$10)-COLUMN(Forecast_Capex_Input!$AI$12)+1),ROWS(OFFSET(AA118,0,0,-$Z119)))),
OFFSET(AA118,-INDEX(Forecast_Capex_Input!$CG$12:$CG$286,$X119)+1,0)),NA)</f>
        <v>1</v>
      </c>
      <c r="AB119" s="174">
        <f t="shared" ca="1" si="53"/>
        <v>1</v>
      </c>
      <c r="AC119" s="222" t="b">
        <f t="shared" si="85"/>
        <v>0</v>
      </c>
      <c r="AD119" s="220" t="b">
        <v>0</v>
      </c>
      <c r="AE119" s="222" t="b">
        <f t="shared" si="54"/>
        <v>1</v>
      </c>
      <c r="AF119" s="165"/>
      <c r="AG119" s="215">
        <v>3.4497147902132923E-2</v>
      </c>
      <c r="AH119" s="215">
        <v>1.7008637592271176</v>
      </c>
      <c r="AI119" s="215">
        <v>0</v>
      </c>
      <c r="AJ119" s="215">
        <v>0</v>
      </c>
      <c r="AK119" s="215">
        <v>0</v>
      </c>
      <c r="AL119" s="155">
        <v>1.7353609071292506</v>
      </c>
      <c r="AM119" s="165"/>
      <c r="AN119" s="215" cm="1">
        <f t="array" aca="1" ref="AN119" ca="1">IFERROR(INDEX(General!O$33:O$34,$AB119)
*AG119,0)</f>
        <v>3.4441216483858832E-2</v>
      </c>
      <c r="AO119" s="215" cm="1">
        <f t="array" aca="1" ref="AO119" ca="1">IFERROR(INDEX(General!P$33:P$34,$AB119)
*AH119,0)</f>
        <v>1.71109364326983</v>
      </c>
      <c r="AP119" s="215" cm="1">
        <f t="array" aca="1" ref="AP119" ca="1">IFERROR(INDEX(General!Q$33:Q$34,$AB119)
*AI119,0)</f>
        <v>0</v>
      </c>
      <c r="AQ119" s="215" cm="1">
        <f t="array" aca="1" ref="AQ119" ca="1">IFERROR(INDEX(General!R$33:R$34,$AB119)
*AJ119,0)</f>
        <v>0</v>
      </c>
      <c r="AR119" s="215" cm="1">
        <f t="array" aca="1" ref="AR119" ca="1">IFERROR(INDEX(General!S$33:S$34,$AB119)
*AK119,0)</f>
        <v>0</v>
      </c>
      <c r="AS119" s="155">
        <f t="shared" ca="1" si="86"/>
        <v>1.7455348597536888</v>
      </c>
      <c r="AT119" s="165"/>
      <c r="AU119" s="215">
        <f ca="1">IF($AE119=FALSE,AN119*Overheads!$R$24*$V119,
IFERROR(Overheads!$O$49*$V119*AN119,0)
+IFERROR(Overheads!Q$59*$V119*(AN119/Overheads!Q$68),0))</f>
        <v>4.8240570480199297E-3</v>
      </c>
      <c r="AV119" s="215">
        <f ca="1">IF($AE119=FALSE,AO119*Overheads!$R$24*$V119,
IFERROR(Overheads!$O$49*$V119*AO119,0)
+IFERROR(Overheads!R$59*$V119*(AO119/Overheads!R$68),0))</f>
        <v>0.20421977997001795</v>
      </c>
      <c r="AW119" s="215">
        <f ca="1">IF($AE119=FALSE,AP119*Overheads!$R$24*$V119,
IFERROR(Overheads!$O$49*$V119*AP119,0)
+IFERROR(Overheads!S$59*$V119*(AP119/Overheads!S$68),0))</f>
        <v>0</v>
      </c>
      <c r="AX119" s="215">
        <f ca="1">IF($AE119=FALSE,AQ119*Overheads!$R$24*$V119,
IFERROR(Overheads!$O$49*$V119*AQ119,0)
+IFERROR(Overheads!T$59*$V119*(AQ119/Overheads!T$68),0))</f>
        <v>0</v>
      </c>
      <c r="AY119" s="215">
        <f ca="1">IF($AE119=FALSE,AR119*Overheads!$R$24*$V119,
IFERROR(Overheads!$O$49*$V119*AR119,0)
+IFERROR(Overheads!U$59*$V119*(AR119/Overheads!U$68),0))</f>
        <v>0</v>
      </c>
      <c r="AZ119" s="155">
        <f t="shared" ca="1" si="87"/>
        <v>0.20904383701803789</v>
      </c>
      <c r="BA119" s="165"/>
      <c r="BB119" s="215">
        <f ca="1">IF($AE119=FALSE,AN119*Overheads!$S$25,
IFERROR(Overheads!$O$50*AN119,0)
+IFERROR(Overheads!Q$60*(AN119/Overheads!Q$66),0))</f>
        <v>6.4745385125619984E-4</v>
      </c>
      <c r="BC119" s="215">
        <f ca="1">IF($AE119=FALSE,AO119*Overheads!$S$25,
IFERROR(Overheads!$O$50*AO119,0)
+IFERROR(Overheads!R$60*(AO119/Overheads!R$66),0))</f>
        <v>2.8870601808591963E-2</v>
      </c>
      <c r="BD119" s="215">
        <f ca="1">IF($AE119=FALSE,AP119*Overheads!$S$25,
IFERROR(Overheads!$O$50*AP119,0)
+IFERROR(Overheads!S$60*(AP119/Overheads!S$66),0))</f>
        <v>0</v>
      </c>
      <c r="BE119" s="215">
        <f ca="1">IF($AE119=FALSE,AQ119*Overheads!$S$25,
IFERROR(Overheads!$O$50*AQ119,0)
+IFERROR(Overheads!T$60*(AQ119/Overheads!T$66),0))</f>
        <v>0</v>
      </c>
      <c r="BF119" s="215">
        <f ca="1">IF($AE119=FALSE,AR119*Overheads!$S$25,
IFERROR(Overheads!$O$50*AR119,0)
+IFERROR(Overheads!U$60*(AR119/Overheads!U$66),0))</f>
        <v>0</v>
      </c>
      <c r="BG119" s="155">
        <f t="shared" ca="1" si="88"/>
        <v>2.9518055659848164E-2</v>
      </c>
      <c r="BH119" s="165"/>
      <c r="BI119" s="215">
        <f t="shared" ca="1" si="89"/>
        <v>3.9912727383134956E-2</v>
      </c>
      <c r="BJ119" s="215">
        <f t="shared" ca="1" si="55"/>
        <v>1.9441840250484399</v>
      </c>
      <c r="BK119" s="215">
        <f t="shared" ca="1" si="56"/>
        <v>0</v>
      </c>
      <c r="BL119" s="215">
        <f t="shared" ca="1" si="57"/>
        <v>0</v>
      </c>
      <c r="BM119" s="215">
        <f t="shared" ca="1" si="58"/>
        <v>0</v>
      </c>
      <c r="BN119" s="155">
        <f t="shared" ca="1" si="90"/>
        <v>1.9840967524315749</v>
      </c>
      <c r="BO119" s="165"/>
      <c r="BP119" s="187" cm="1">
        <f t="array" ref="BP119">IFERROR(IF($X119=$X118,BP118,INDEX(Forecast_Capex_Input!AC$12:AC$286,$X119)),0)</f>
        <v>0</v>
      </c>
      <c r="BQ119" s="187" cm="1">
        <f t="array" ref="BQ119">IFERROR(IF($X119=$X118,BQ118,INDEX(Forecast_Capex_Input!AD$12:AD$286,$X119)),0)</f>
        <v>1</v>
      </c>
      <c r="BR119" s="187" cm="1">
        <f t="array" ref="BR119">IFERROR(IF($X119=$X118,BR118,INDEX(Forecast_Capex_Input!AE$12:AE$286,$X119)),0)</f>
        <v>0</v>
      </c>
      <c r="BS119" s="187" cm="1">
        <f t="array" ref="BS119">IFERROR(IF($X119=$X118,BS118,INDEX(Forecast_Capex_Input!AF$12:AF$286,$X119)),0)</f>
        <v>0</v>
      </c>
      <c r="BT119" s="187" cm="1">
        <f t="array" ref="BT119">IFERROR(IF($X119=$X118,BT118,INDEX(Forecast_Capex_Input!AG$12:AG$286,$X119)),0)</f>
        <v>0</v>
      </c>
      <c r="BU119" s="165"/>
      <c r="BV119" s="215">
        <f t="shared" si="59"/>
        <v>0</v>
      </c>
      <c r="BW119" s="215">
        <f t="shared" si="60"/>
        <v>1.7353609071292506</v>
      </c>
      <c r="BX119" s="215">
        <f t="shared" si="61"/>
        <v>0</v>
      </c>
      <c r="BY119" s="215">
        <f t="shared" si="62"/>
        <v>0</v>
      </c>
      <c r="BZ119" s="215">
        <f t="shared" si="63"/>
        <v>0</v>
      </c>
      <c r="CA119" s="155">
        <f t="shared" si="91"/>
        <v>1.7353609071292506</v>
      </c>
      <c r="CB119" s="165"/>
      <c r="CC119" s="215">
        <f t="shared" ca="1" si="64"/>
        <v>0</v>
      </c>
      <c r="CD119" s="215">
        <f t="shared" ca="1" si="65"/>
        <v>1.7455348597536888</v>
      </c>
      <c r="CE119" s="215">
        <f t="shared" ca="1" si="66"/>
        <v>0</v>
      </c>
      <c r="CF119" s="215">
        <f t="shared" ca="1" si="67"/>
        <v>0</v>
      </c>
      <c r="CG119" s="215">
        <f t="shared" ca="1" si="68"/>
        <v>0</v>
      </c>
      <c r="CH119" s="155">
        <f t="shared" ca="1" si="92"/>
        <v>1.7455348597536888</v>
      </c>
      <c r="CI119" s="165"/>
      <c r="CJ119" s="215">
        <f t="shared" ca="1" si="69"/>
        <v>0</v>
      </c>
      <c r="CK119" s="215">
        <f t="shared" ca="1" si="70"/>
        <v>0.20904383701803789</v>
      </c>
      <c r="CL119" s="215">
        <f t="shared" ca="1" si="71"/>
        <v>0</v>
      </c>
      <c r="CM119" s="215">
        <f t="shared" ca="1" si="72"/>
        <v>0</v>
      </c>
      <c r="CN119" s="215">
        <f t="shared" ca="1" si="73"/>
        <v>0</v>
      </c>
      <c r="CO119" s="155">
        <f t="shared" ca="1" si="93"/>
        <v>0.20904383701803789</v>
      </c>
      <c r="CP119" s="165"/>
      <c r="CQ119" s="223">
        <f t="shared" ca="1" si="74"/>
        <v>0</v>
      </c>
      <c r="CR119" s="223">
        <f t="shared" ca="1" si="75"/>
        <v>2.9518055659848164E-2</v>
      </c>
      <c r="CS119" s="223">
        <f t="shared" ca="1" si="76"/>
        <v>0</v>
      </c>
      <c r="CT119" s="223">
        <f t="shared" ca="1" si="77"/>
        <v>0</v>
      </c>
      <c r="CU119" s="223">
        <f t="shared" ca="1" si="78"/>
        <v>0</v>
      </c>
      <c r="CV119" s="155">
        <f t="shared" ca="1" si="94"/>
        <v>2.9518055659848164E-2</v>
      </c>
      <c r="CW119" s="165"/>
      <c r="CX119" s="215">
        <f t="shared" ca="1" si="95"/>
        <v>0</v>
      </c>
      <c r="CY119" s="215">
        <f t="shared" ca="1" si="79"/>
        <v>1.9840967524315749</v>
      </c>
      <c r="CZ119" s="215">
        <f t="shared" ca="1" si="80"/>
        <v>0</v>
      </c>
      <c r="DA119" s="215">
        <f t="shared" ca="1" si="81"/>
        <v>0</v>
      </c>
      <c r="DB119" s="215">
        <f t="shared" ca="1" si="82"/>
        <v>0</v>
      </c>
      <c r="DC119" s="155">
        <f t="shared" ca="1" si="96"/>
        <v>1.9840967524315749</v>
      </c>
      <c r="DD119" s="165"/>
      <c r="DE119" s="188" t="b" cm="1">
        <f t="array" aca="1" ref="DE119" ca="1">OR($G119=Forecast_Capex_Input!$BF$8:$BF$10)</f>
        <v>1</v>
      </c>
      <c r="DF119" s="188" cm="1">
        <f t="array" aca="1" ref="DF119" ca="1">IFERROR(INDEX(Forecast_Capex_Input!BG$12:BG$286,$X119)
*(INDEX(Forecast_Capex_Input!$H$12:$H$286,$X119)=Repex),0)
*$DE119</f>
        <v>0.95983728477166341</v>
      </c>
      <c r="DG119" s="188" cm="1">
        <f t="array" aca="1" ref="DG119" ca="1">IFERROR(INDEX(Forecast_Capex_Input!BH$12:BH$286,$X119)
*(INDEX(Forecast_Capex_Input!$H$12:$H$286,$X119)=Repex),0)
*$DE119</f>
        <v>0</v>
      </c>
      <c r="DH119" s="188" cm="1">
        <f t="array" aca="1" ref="DH119" ca="1">IFERROR(INDEX(Forecast_Capex_Input!BI$12:BI$286,$X119)
*(INDEX(Forecast_Capex_Input!$H$12:$H$286,$X119)=Repex),0)
*$DE119</f>
        <v>8.1711157408117605E-3</v>
      </c>
      <c r="DI119" s="188" cm="1">
        <f t="array" aca="1" ref="DI119" ca="1">IFERROR(INDEX(Forecast_Capex_Input!BJ$12:BJ$286,$X119)
*(INDEX(Forecast_Capex_Input!$H$12:$H$286,$X119)=Repex),0)
*$DE119</f>
        <v>3.1991599487524849E-2</v>
      </c>
      <c r="DJ119" s="188" cm="1">
        <f t="array" aca="1" ref="DJ119" ca="1">IFERROR(INDEX(Forecast_Capex_Input!BK$12:BK$286,$X119)
*(INDEX(Forecast_Capex_Input!$H$12:$H$286,$X119)=Repex),0)
*$DE119</f>
        <v>0</v>
      </c>
      <c r="DK119" s="188" cm="1">
        <f t="array" aca="1" ref="DK119" ca="1">IFERROR(INDEX(Forecast_Capex_Input!BL$12:BL$286,$X119)
*(INDEX(Forecast_Capex_Input!$H$12:$H$286,$X119)=Repex),0)
*$DE119</f>
        <v>0</v>
      </c>
      <c r="DL119" s="165"/>
      <c r="DM119" s="188" t="b" cm="1">
        <f t="array" aca="1" ref="DM119" ca="1">OR($G119=Forecast_Capex_Input!$BN$8:$BN$9)</f>
        <v>0</v>
      </c>
      <c r="DN119" s="188" cm="1">
        <f t="array" aca="1" ref="DN119" ca="1">IFERROR(INDEX(Forecast_Capex_Input!BO$12:BO$286,$X119)
*(INDEX(Forecast_Capex_Input!$H$12:$H$286,$X119)=Repex),0)
*$DM119</f>
        <v>0</v>
      </c>
      <c r="DO119" s="188" cm="1">
        <f t="array" aca="1" ref="DO119" ca="1">IFERROR(INDEX(Forecast_Capex_Input!BP$12:BP$286,$X119)
*(INDEX(Forecast_Capex_Input!$H$12:$H$286,$X119)=Repex),0)
*$DM119</f>
        <v>0</v>
      </c>
      <c r="DP119" s="188" cm="1">
        <f t="array" aca="1" ref="DP119" ca="1">IFERROR(INDEX(Forecast_Capex_Input!BQ$12:BQ$286,$X119)
*(INDEX(Forecast_Capex_Input!$H$12:$H$286,$X119)=Repex),0)
*$DM119</f>
        <v>0</v>
      </c>
      <c r="DQ119" s="188" cm="1">
        <f t="array" aca="1" ref="DQ119" ca="1">IFERROR(INDEX(Forecast_Capex_Input!BR$12:BR$286,$X119)
*(INDEX(Forecast_Capex_Input!$H$12:$H$286,$X119)=Repex),0)
*$DM119</f>
        <v>0</v>
      </c>
      <c r="DR119" s="188" cm="1">
        <f t="array" aca="1" ref="DR119" ca="1">IFERROR(INDEX(Forecast_Capex_Input!BS$12:BS$286,$X119)
*(INDEX(Forecast_Capex_Input!$H$12:$H$286,$X119)=Repex),0)
*$DM119</f>
        <v>0</v>
      </c>
      <c r="DS119" s="165"/>
      <c r="DT119" s="188" t="b" cm="1">
        <f t="array" aca="1" ref="DT119" ca="1">OR($G119=Forecast_Capex_Input!$BU$8:$BU$10)</f>
        <v>0</v>
      </c>
      <c r="DU119" s="188" cm="1">
        <f t="array" aca="1" ref="DU119" ca="1">IFERROR(INDEX(Forecast_Capex_Input!BV$12:BV$286,$X119)
*(INDEX(Forecast_Capex_Input!$H$12:$H$286,$X119)=Repex),0)
*$DT119</f>
        <v>0</v>
      </c>
      <c r="DV119" s="188" cm="1">
        <f t="array" aca="1" ref="DV119" ca="1">IFERROR(INDEX(Forecast_Capex_Input!BW$12:BW$286,$X119)
*(INDEX(Forecast_Capex_Input!$H$12:$H$286,$X119)=Repex),0)
*$DT119</f>
        <v>0</v>
      </c>
      <c r="DW119" s="188" cm="1">
        <f t="array" aca="1" ref="DW119" ca="1">IFERROR(INDEX(Forecast_Capex_Input!BX$12:BX$286,$X119)
*(INDEX(Forecast_Capex_Input!$H$12:$H$286,$X119)=Repex),0)
*$DT119</f>
        <v>0</v>
      </c>
      <c r="DX119" s="188" cm="1">
        <f t="array" aca="1" ref="DX119" ca="1">IFERROR(INDEX(Forecast_Capex_Input!BY$12:BY$286,$X119)
*(INDEX(Forecast_Capex_Input!$H$12:$H$286,$X119)=Repex),0)
*$DT119</f>
        <v>0</v>
      </c>
      <c r="DY119" s="188" cm="1">
        <f t="array" aca="1" ref="DY119" ca="1">IFERROR(INDEX(Forecast_Capex_Input!BZ$12:BZ$286,$X119)
*(INDEX(Forecast_Capex_Input!$H$12:$H$286,$X119)=Repex),0)
*$DT119</f>
        <v>0</v>
      </c>
      <c r="DZ119" s="188" cm="1">
        <f t="array" aca="1" ref="DZ119" ca="1">IFERROR(INDEX(Forecast_Capex_Input!CA$12:CA$286,$X119)
*(INDEX(Forecast_Capex_Input!$H$12:$H$286,$X119)=Repex),0)
*$DT119</f>
        <v>0</v>
      </c>
      <c r="EA119" s="188" cm="1">
        <f t="array" aca="1" ref="EA119" ca="1">IFERROR(INDEX(Forecast_Capex_Input!CB$12:CB$286,$X119)
*(INDEX(Forecast_Capex_Input!$H$12:$H$286,$X119)=Repex),0)
*$DT119</f>
        <v>0</v>
      </c>
      <c r="EB119" s="188" cm="1">
        <f t="array" aca="1" ref="EB119" ca="1">IFERROR(INDEX(Forecast_Capex_Input!CC$12:CC$286,$X119)
*(INDEX(Forecast_Capex_Input!$H$12:$H$286,$X119)=Repex),0)
*$DT119</f>
        <v>0</v>
      </c>
      <c r="EC119" s="165"/>
      <c r="ED119" s="226" t="str">
        <f t="shared" si="83"/>
        <v>N/A</v>
      </c>
      <c r="EE119" s="174" t="s">
        <v>15</v>
      </c>
    </row>
    <row r="120" spans="3:135" x14ac:dyDescent="0.2">
      <c r="C120" s="174">
        <f t="shared" si="84"/>
        <v>110</v>
      </c>
      <c r="D120" s="167" t="str" cm="1">
        <f t="array" ref="D120">IFERROR(INDEX(Forecast_Capex_Input!$D$12:$D$286,$X120),NA)</f>
        <v>Line 966 Refurbishment</v>
      </c>
      <c r="E120" s="172" t="b" cm="1">
        <f t="array" ref="E120">IF($X120=NA,NA,INDEX(Forecast_Capex_Input!$E$12:$E$286,$X120))</f>
        <v>1</v>
      </c>
      <c r="F120" s="167" t="str" cm="1">
        <f t="array" aca="1" ref="F120" ca="1">IFERROR(INDEX(General!$E$25:$E$26,$Y120),NA)</f>
        <v>Non-Labour</v>
      </c>
      <c r="G120" s="167" t="str" cm="1">
        <f t="array" aca="1" ref="G120" ca="1">IFERROR(INDEX(Forecast_Capex_Input!$AI$11:$BB$11,$AA120),NA)</f>
        <v>Transmission Lines</v>
      </c>
      <c r="H120" s="189" cm="1">
        <f t="array" aca="1" ref="H120" ca="1">IFERROR(INDEX(Forecast_Capex_Input!$AI$12:$BB$286,$X120,$AA120),NA)</f>
        <v>1</v>
      </c>
      <c r="I120" s="199" t="str" cm="1">
        <f t="array" ref="I120">IFERROR(INDEX(Forecast_Capex_Input!$F$12:$F$286,$X120),NA)</f>
        <v>Replacement Expenditure</v>
      </c>
      <c r="J120" s="199" t="str" cm="1">
        <f t="array" ref="J120">IFERROR(INDEX(Forecast_Capex_Input!G$12:G$286,$X120),NA)</f>
        <v>Transmission Lines</v>
      </c>
      <c r="K120" s="199" t="str" cm="1">
        <f t="array" ref="K120">IFERROR(INDEX(Forecast_Capex_Input!H$12:H$286,$X120),NA)</f>
        <v>Repex</v>
      </c>
      <c r="L120" s="199" t="str" cm="1">
        <f t="array" ref="L120">IFERROR(INDEX(Forecast_Capex_Input!I$12:I$286,$X120),NA)</f>
        <v>N/A</v>
      </c>
      <c r="M120" s="199" t="str" cm="1">
        <f t="array" ref="M120">IFERROR(INDEX(Forecast_Capex_Input!J$12:J$286,$X120),NA)</f>
        <v>N/A</v>
      </c>
      <c r="N120" s="199" t="str" cm="1">
        <f t="array" ref="N120">IFERROR(INDEX(Forecast_Capex_Input!K$12:K$286,$X120),NA)</f>
        <v>TL - Transmission poles</v>
      </c>
      <c r="O120" s="199" t="str" cm="1">
        <f t="array" ref="O120">IFERROR(INDEX(Forecast_Capex_Input!L$12:L$286,$X120),NA)</f>
        <v>TL - Safe and Reliable Network</v>
      </c>
      <c r="P120" s="199" t="str" cm="1">
        <f t="array" ref="P120">IFERROR(INDEX(Forecast_Capex_Input!M$12:M$286,$X120),NA)</f>
        <v>N/A</v>
      </c>
      <c r="Q120" s="172" t="str" cm="1">
        <f t="array" ref="Q120">IFERROR(INDEX(Forecast_Capex_Input!N$12:N$286,$X120),NA)</f>
        <v>No</v>
      </c>
      <c r="R120" s="265" cm="1">
        <f t="array" ref="R120">IFERROR(INDEX(Forecast_Capex_Input!O$12:O$286,$X120),0)</f>
        <v>0</v>
      </c>
      <c r="S120" s="172" t="str" cm="1">
        <f t="array" ref="S120">IFERROR(INDEX(Forecast_Capex_Input!P$12:P$286,$X120),0)</f>
        <v>Safety security &amp; reliability</v>
      </c>
      <c r="T120" s="199" t="str" cm="1">
        <f t="array" aca="1" ref="T120" ca="1">IFERROR(INDEX(General!$K$84:$K$103,$AA120),NA)</f>
        <v>Transmission Lines (2018 onwards)</v>
      </c>
      <c r="U120" s="188" cm="1">
        <f t="array" aca="1" ref="U120" ca="1">IFERROR(
IF($F120=General!$E$25,INDEX(Forecast_Capex_Input!S$12:S$286,$X120),
INDEX(Forecast_Capex_Input!T$12:T$286,$X120)),0)</f>
        <v>0.86127715491958323</v>
      </c>
      <c r="V120" s="222" t="b">
        <f>IFERROR(INDEX(Overheads!$T$19:$T$26,MATCH($I120,Overheads!$E$19:$E$26,0)),FALSE)</f>
        <v>1</v>
      </c>
      <c r="W120" s="165"/>
      <c r="X120" s="174">
        <f>IFERROR(
IF(MATCH($C120,Forecast_Capex_Input!$CI$12:$CI$286,1)+1&gt;MAX(Forecast_Capex_Input!$C$12:$C$286),NA,
MATCH($C120,Forecast_Capex_Input!$CI$12:$CI$286,1)+1),1)</f>
        <v>48</v>
      </c>
      <c r="Y120" s="174" cm="1">
        <f t="array" aca="1" ref="Y120" ca="1">IFERROR(
IF(X119&lt;&gt;X120,1,
IF(COUNTIF(OFFSET(Y119,0,0,-INDEX(Forecast_Capex_Input!$CG$12:$CG$286,$X120)),Y119)=INDEX(Forecast_Capex_Input!$CG$12:$CG$286,$X120),Y119+1,Y119)),NA)</f>
        <v>2</v>
      </c>
      <c r="Z120" s="174" cm="1">
        <f t="array" ref="Z120">IFERROR($C120-IF($X120=1,1,INDEX(Forecast_Capex_Input!$CI$12:$CI$286,$X120-1))+1,NA)</f>
        <v>2</v>
      </c>
      <c r="AA120" s="174" cm="1">
        <f t="array" aca="1" ref="AA120" ca="1">IFERROR(IF(Y120=1,
INDEX(Forecast_Capex_Input!$AI$10:$BB$10,SMALL(IF(INDEX(Forecast_Capex_Input!$AI$12:$BB$286,$X120,0)&gt;0,COLUMN(Forecast_Capex_Input!$AI$10:$BB$10)-COLUMN(Forecast_Capex_Input!$AI$12)+1),ROWS(OFFSET(AA119,0,0,-$Z120)))),
OFFSET(AA119,-INDEX(Forecast_Capex_Input!$CG$12:$CG$286,$X120)+1,0)),NA)</f>
        <v>1</v>
      </c>
      <c r="AB120" s="174">
        <f t="shared" ca="1" si="53"/>
        <v>2</v>
      </c>
      <c r="AC120" s="222" t="b">
        <f t="shared" si="85"/>
        <v>0</v>
      </c>
      <c r="AD120" s="220" t="b">
        <v>0</v>
      </c>
      <c r="AE120" s="222" t="b">
        <f t="shared" si="54"/>
        <v>1</v>
      </c>
      <c r="AF120" s="165"/>
      <c r="AG120" s="215">
        <v>0.21417961389679888</v>
      </c>
      <c r="AH120" s="215">
        <v>10.56001337489695</v>
      </c>
      <c r="AI120" s="215">
        <v>0</v>
      </c>
      <c r="AJ120" s="215">
        <v>0</v>
      </c>
      <c r="AK120" s="215">
        <v>0</v>
      </c>
      <c r="AL120" s="155">
        <v>10.77419298879375</v>
      </c>
      <c r="AM120" s="165"/>
      <c r="AN120" s="215" cm="1">
        <f t="array" aca="1" ref="AN120" ca="1">IFERROR(INDEX(General!O$33:O$34,$AB120)
*AG120,0)</f>
        <v>0.21417961389679888</v>
      </c>
      <c r="AO120" s="215" cm="1">
        <f t="array" aca="1" ref="AO120" ca="1">IFERROR(INDEX(General!P$33:P$34,$AB120)
*AH120,0)</f>
        <v>10.56001337489695</v>
      </c>
      <c r="AP120" s="215" cm="1">
        <f t="array" aca="1" ref="AP120" ca="1">IFERROR(INDEX(General!Q$33:Q$34,$AB120)
*AI120,0)</f>
        <v>0</v>
      </c>
      <c r="AQ120" s="215" cm="1">
        <f t="array" aca="1" ref="AQ120" ca="1">IFERROR(INDEX(General!R$33:R$34,$AB120)
*AJ120,0)</f>
        <v>0</v>
      </c>
      <c r="AR120" s="215" cm="1">
        <f t="array" aca="1" ref="AR120" ca="1">IFERROR(INDEX(General!S$33:S$34,$AB120)
*AK120,0)</f>
        <v>0</v>
      </c>
      <c r="AS120" s="155">
        <f t="shared" ca="1" si="86"/>
        <v>10.77419298879375</v>
      </c>
      <c r="AT120" s="165"/>
      <c r="AU120" s="215">
        <f ca="1">IF($AE120=FALSE,AN120*Overheads!$R$24*$V120,
IFERROR(Overheads!$O$49*$V120*AN120,0)
+IFERROR(Overheads!Q$59*$V120*(AN120/Overheads!Q$68),0))</f>
        <v>2.9999366498720065E-2</v>
      </c>
      <c r="AV120" s="215">
        <f ca="1">IF($AE120=FALSE,AO120*Overheads!$R$24*$V120,
IFERROR(Overheads!$O$49*$V120*AO120,0)
+IFERROR(Overheads!R$59*$V120*(AO120/Overheads!R$68),0))</f>
        <v>1.2603422474183219</v>
      </c>
      <c r="AW120" s="215">
        <f ca="1">IF($AE120=FALSE,AP120*Overheads!$R$24*$V120,
IFERROR(Overheads!$O$49*$V120*AP120,0)
+IFERROR(Overheads!S$59*$V120*(AP120/Overheads!S$68),0))</f>
        <v>0</v>
      </c>
      <c r="AX120" s="215">
        <f ca="1">IF($AE120=FALSE,AQ120*Overheads!$R$24*$V120,
IFERROR(Overheads!$O$49*$V120*AQ120,0)
+IFERROR(Overheads!T$59*$V120*(AQ120/Overheads!T$68),0))</f>
        <v>0</v>
      </c>
      <c r="AY120" s="215">
        <f ca="1">IF($AE120=FALSE,AR120*Overheads!$R$24*$V120,
IFERROR(Overheads!$O$49*$V120*AR120,0)
+IFERROR(Overheads!U$59*$V120*(AR120/Overheads!U$68),0))</f>
        <v>0</v>
      </c>
      <c r="AZ120" s="155">
        <f t="shared" ca="1" si="87"/>
        <v>1.2903416139170421</v>
      </c>
      <c r="BA120" s="165"/>
      <c r="BB120" s="215">
        <f ca="1">IF($AE120=FALSE,AN120*Overheads!$S$25,
IFERROR(Overheads!$O$50*AN120,0)
+IFERROR(Overheads!Q$60*(AN120/Overheads!Q$66),0))</f>
        <v>4.0263216586161488E-3</v>
      </c>
      <c r="BC120" s="215">
        <f ca="1">IF($AE120=FALSE,AO120*Overheads!$S$25,
IFERROR(Overheads!$O$50*AO120,0)
+IFERROR(Overheads!R$60*(AO120/Overheads!R$66),0))</f>
        <v>0.17817490143757039</v>
      </c>
      <c r="BD120" s="215">
        <f ca="1">IF($AE120=FALSE,AP120*Overheads!$S$25,
IFERROR(Overheads!$O$50*AP120,0)
+IFERROR(Overheads!S$60*(AP120/Overheads!S$66),0))</f>
        <v>0</v>
      </c>
      <c r="BE120" s="215">
        <f ca="1">IF($AE120=FALSE,AQ120*Overheads!$S$25,
IFERROR(Overheads!$O$50*AQ120,0)
+IFERROR(Overheads!T$60*(AQ120/Overheads!T$66),0))</f>
        <v>0</v>
      </c>
      <c r="BF120" s="215">
        <f ca="1">IF($AE120=FALSE,AR120*Overheads!$S$25,
IFERROR(Overheads!$O$50*AR120,0)
+IFERROR(Overheads!U$60*(AR120/Overheads!U$66),0))</f>
        <v>0</v>
      </c>
      <c r="BG120" s="155">
        <f t="shared" ca="1" si="88"/>
        <v>0.18220122309618655</v>
      </c>
      <c r="BH120" s="165"/>
      <c r="BI120" s="215">
        <f t="shared" ca="1" si="89"/>
        <v>0.2482053020541351</v>
      </c>
      <c r="BJ120" s="215">
        <f t="shared" ca="1" si="55"/>
        <v>11.998530523752843</v>
      </c>
      <c r="BK120" s="215">
        <f t="shared" ca="1" si="56"/>
        <v>0</v>
      </c>
      <c r="BL120" s="215">
        <f t="shared" ca="1" si="57"/>
        <v>0</v>
      </c>
      <c r="BM120" s="215">
        <f t="shared" ca="1" si="58"/>
        <v>0</v>
      </c>
      <c r="BN120" s="155">
        <f t="shared" ca="1" si="90"/>
        <v>12.246735825806978</v>
      </c>
      <c r="BO120" s="165"/>
      <c r="BP120" s="187" cm="1">
        <f t="array" ref="BP120">IFERROR(IF($X120=$X119,BP119,INDEX(Forecast_Capex_Input!AC$12:AC$286,$X120)),0)</f>
        <v>0</v>
      </c>
      <c r="BQ120" s="187" cm="1">
        <f t="array" ref="BQ120">IFERROR(IF($X120=$X119,BQ119,INDEX(Forecast_Capex_Input!AD$12:AD$286,$X120)),0)</f>
        <v>1</v>
      </c>
      <c r="BR120" s="187" cm="1">
        <f t="array" ref="BR120">IFERROR(IF($X120=$X119,BR119,INDEX(Forecast_Capex_Input!AE$12:AE$286,$X120)),0)</f>
        <v>0</v>
      </c>
      <c r="BS120" s="187" cm="1">
        <f t="array" ref="BS120">IFERROR(IF($X120=$X119,BS119,INDEX(Forecast_Capex_Input!AF$12:AF$286,$X120)),0)</f>
        <v>0</v>
      </c>
      <c r="BT120" s="187" cm="1">
        <f t="array" ref="BT120">IFERROR(IF($X120=$X119,BT119,INDEX(Forecast_Capex_Input!AG$12:AG$286,$X120)),0)</f>
        <v>0</v>
      </c>
      <c r="BU120" s="165"/>
      <c r="BV120" s="215">
        <f t="shared" si="59"/>
        <v>0</v>
      </c>
      <c r="BW120" s="215">
        <f t="shared" si="60"/>
        <v>10.77419298879375</v>
      </c>
      <c r="BX120" s="215">
        <f t="shared" si="61"/>
        <v>0</v>
      </c>
      <c r="BY120" s="215">
        <f t="shared" si="62"/>
        <v>0</v>
      </c>
      <c r="BZ120" s="215">
        <f t="shared" si="63"/>
        <v>0</v>
      </c>
      <c r="CA120" s="155">
        <f t="shared" si="91"/>
        <v>10.77419298879375</v>
      </c>
      <c r="CB120" s="165"/>
      <c r="CC120" s="215">
        <f t="shared" ca="1" si="64"/>
        <v>0</v>
      </c>
      <c r="CD120" s="215">
        <f t="shared" ca="1" si="65"/>
        <v>10.77419298879375</v>
      </c>
      <c r="CE120" s="215">
        <f t="shared" ca="1" si="66"/>
        <v>0</v>
      </c>
      <c r="CF120" s="215">
        <f t="shared" ca="1" si="67"/>
        <v>0</v>
      </c>
      <c r="CG120" s="215">
        <f t="shared" ca="1" si="68"/>
        <v>0</v>
      </c>
      <c r="CH120" s="155">
        <f t="shared" ca="1" si="92"/>
        <v>10.77419298879375</v>
      </c>
      <c r="CI120" s="165"/>
      <c r="CJ120" s="215">
        <f t="shared" ca="1" si="69"/>
        <v>0</v>
      </c>
      <c r="CK120" s="215">
        <f t="shared" ca="1" si="70"/>
        <v>1.2903416139170421</v>
      </c>
      <c r="CL120" s="215">
        <f t="shared" ca="1" si="71"/>
        <v>0</v>
      </c>
      <c r="CM120" s="215">
        <f t="shared" ca="1" si="72"/>
        <v>0</v>
      </c>
      <c r="CN120" s="215">
        <f t="shared" ca="1" si="73"/>
        <v>0</v>
      </c>
      <c r="CO120" s="155">
        <f t="shared" ca="1" si="93"/>
        <v>1.2903416139170421</v>
      </c>
      <c r="CP120" s="165"/>
      <c r="CQ120" s="223">
        <f t="shared" ca="1" si="74"/>
        <v>0</v>
      </c>
      <c r="CR120" s="223">
        <f t="shared" ca="1" si="75"/>
        <v>0.18220122309618655</v>
      </c>
      <c r="CS120" s="223">
        <f t="shared" ca="1" si="76"/>
        <v>0</v>
      </c>
      <c r="CT120" s="223">
        <f t="shared" ca="1" si="77"/>
        <v>0</v>
      </c>
      <c r="CU120" s="223">
        <f t="shared" ca="1" si="78"/>
        <v>0</v>
      </c>
      <c r="CV120" s="155">
        <f t="shared" ca="1" si="94"/>
        <v>0.18220122309618655</v>
      </c>
      <c r="CW120" s="165"/>
      <c r="CX120" s="215">
        <f t="shared" ca="1" si="95"/>
        <v>0</v>
      </c>
      <c r="CY120" s="215">
        <f t="shared" ca="1" si="79"/>
        <v>12.246735825806978</v>
      </c>
      <c r="CZ120" s="215">
        <f t="shared" ca="1" si="80"/>
        <v>0</v>
      </c>
      <c r="DA120" s="215">
        <f t="shared" ca="1" si="81"/>
        <v>0</v>
      </c>
      <c r="DB120" s="215">
        <f t="shared" ca="1" si="82"/>
        <v>0</v>
      </c>
      <c r="DC120" s="155">
        <f t="shared" ca="1" si="96"/>
        <v>12.246735825806978</v>
      </c>
      <c r="DD120" s="165"/>
      <c r="DE120" s="188" t="b" cm="1">
        <f t="array" aca="1" ref="DE120" ca="1">OR($G120=Forecast_Capex_Input!$BF$8:$BF$10)</f>
        <v>1</v>
      </c>
      <c r="DF120" s="188" cm="1">
        <f t="array" aca="1" ref="DF120" ca="1">IFERROR(INDEX(Forecast_Capex_Input!BG$12:BG$286,$X120)
*(INDEX(Forecast_Capex_Input!$H$12:$H$286,$X120)=Repex),0)
*$DE120</f>
        <v>0.95983728477166341</v>
      </c>
      <c r="DG120" s="188" cm="1">
        <f t="array" aca="1" ref="DG120" ca="1">IFERROR(INDEX(Forecast_Capex_Input!BH$12:BH$286,$X120)
*(INDEX(Forecast_Capex_Input!$H$12:$H$286,$X120)=Repex),0)
*$DE120</f>
        <v>0</v>
      </c>
      <c r="DH120" s="188" cm="1">
        <f t="array" aca="1" ref="DH120" ca="1">IFERROR(INDEX(Forecast_Capex_Input!BI$12:BI$286,$X120)
*(INDEX(Forecast_Capex_Input!$H$12:$H$286,$X120)=Repex),0)
*$DE120</f>
        <v>8.1711157408117605E-3</v>
      </c>
      <c r="DI120" s="188" cm="1">
        <f t="array" aca="1" ref="DI120" ca="1">IFERROR(INDEX(Forecast_Capex_Input!BJ$12:BJ$286,$X120)
*(INDEX(Forecast_Capex_Input!$H$12:$H$286,$X120)=Repex),0)
*$DE120</f>
        <v>3.1991599487524849E-2</v>
      </c>
      <c r="DJ120" s="188" cm="1">
        <f t="array" aca="1" ref="DJ120" ca="1">IFERROR(INDEX(Forecast_Capex_Input!BK$12:BK$286,$X120)
*(INDEX(Forecast_Capex_Input!$H$12:$H$286,$X120)=Repex),0)
*$DE120</f>
        <v>0</v>
      </c>
      <c r="DK120" s="188" cm="1">
        <f t="array" aca="1" ref="DK120" ca="1">IFERROR(INDEX(Forecast_Capex_Input!BL$12:BL$286,$X120)
*(INDEX(Forecast_Capex_Input!$H$12:$H$286,$X120)=Repex),0)
*$DE120</f>
        <v>0</v>
      </c>
      <c r="DL120" s="165"/>
      <c r="DM120" s="188" t="b" cm="1">
        <f t="array" aca="1" ref="DM120" ca="1">OR($G120=Forecast_Capex_Input!$BN$8:$BN$9)</f>
        <v>0</v>
      </c>
      <c r="DN120" s="188" cm="1">
        <f t="array" aca="1" ref="DN120" ca="1">IFERROR(INDEX(Forecast_Capex_Input!BO$12:BO$286,$X120)
*(INDEX(Forecast_Capex_Input!$H$12:$H$286,$X120)=Repex),0)
*$DM120</f>
        <v>0</v>
      </c>
      <c r="DO120" s="188" cm="1">
        <f t="array" aca="1" ref="DO120" ca="1">IFERROR(INDEX(Forecast_Capex_Input!BP$12:BP$286,$X120)
*(INDEX(Forecast_Capex_Input!$H$12:$H$286,$X120)=Repex),0)
*$DM120</f>
        <v>0</v>
      </c>
      <c r="DP120" s="188" cm="1">
        <f t="array" aca="1" ref="DP120" ca="1">IFERROR(INDEX(Forecast_Capex_Input!BQ$12:BQ$286,$X120)
*(INDEX(Forecast_Capex_Input!$H$12:$H$286,$X120)=Repex),0)
*$DM120</f>
        <v>0</v>
      </c>
      <c r="DQ120" s="188" cm="1">
        <f t="array" aca="1" ref="DQ120" ca="1">IFERROR(INDEX(Forecast_Capex_Input!BR$12:BR$286,$X120)
*(INDEX(Forecast_Capex_Input!$H$12:$H$286,$X120)=Repex),0)
*$DM120</f>
        <v>0</v>
      </c>
      <c r="DR120" s="188" cm="1">
        <f t="array" aca="1" ref="DR120" ca="1">IFERROR(INDEX(Forecast_Capex_Input!BS$12:BS$286,$X120)
*(INDEX(Forecast_Capex_Input!$H$12:$H$286,$X120)=Repex),0)
*$DM120</f>
        <v>0</v>
      </c>
      <c r="DS120" s="165"/>
      <c r="DT120" s="188" t="b" cm="1">
        <f t="array" aca="1" ref="DT120" ca="1">OR($G120=Forecast_Capex_Input!$BU$8:$BU$10)</f>
        <v>0</v>
      </c>
      <c r="DU120" s="188" cm="1">
        <f t="array" aca="1" ref="DU120" ca="1">IFERROR(INDEX(Forecast_Capex_Input!BV$12:BV$286,$X120)
*(INDEX(Forecast_Capex_Input!$H$12:$H$286,$X120)=Repex),0)
*$DT120</f>
        <v>0</v>
      </c>
      <c r="DV120" s="188" cm="1">
        <f t="array" aca="1" ref="DV120" ca="1">IFERROR(INDEX(Forecast_Capex_Input!BW$12:BW$286,$X120)
*(INDEX(Forecast_Capex_Input!$H$12:$H$286,$X120)=Repex),0)
*$DT120</f>
        <v>0</v>
      </c>
      <c r="DW120" s="188" cm="1">
        <f t="array" aca="1" ref="DW120" ca="1">IFERROR(INDEX(Forecast_Capex_Input!BX$12:BX$286,$X120)
*(INDEX(Forecast_Capex_Input!$H$12:$H$286,$X120)=Repex),0)
*$DT120</f>
        <v>0</v>
      </c>
      <c r="DX120" s="188" cm="1">
        <f t="array" aca="1" ref="DX120" ca="1">IFERROR(INDEX(Forecast_Capex_Input!BY$12:BY$286,$X120)
*(INDEX(Forecast_Capex_Input!$H$12:$H$286,$X120)=Repex),0)
*$DT120</f>
        <v>0</v>
      </c>
      <c r="DY120" s="188" cm="1">
        <f t="array" aca="1" ref="DY120" ca="1">IFERROR(INDEX(Forecast_Capex_Input!BZ$12:BZ$286,$X120)
*(INDEX(Forecast_Capex_Input!$H$12:$H$286,$X120)=Repex),0)
*$DT120</f>
        <v>0</v>
      </c>
      <c r="DZ120" s="188" cm="1">
        <f t="array" aca="1" ref="DZ120" ca="1">IFERROR(INDEX(Forecast_Capex_Input!CA$12:CA$286,$X120)
*(INDEX(Forecast_Capex_Input!$H$12:$H$286,$X120)=Repex),0)
*$DT120</f>
        <v>0</v>
      </c>
      <c r="EA120" s="188" cm="1">
        <f t="array" aca="1" ref="EA120" ca="1">IFERROR(INDEX(Forecast_Capex_Input!CB$12:CB$286,$X120)
*(INDEX(Forecast_Capex_Input!$H$12:$H$286,$X120)=Repex),0)
*$DT120</f>
        <v>0</v>
      </c>
      <c r="EB120" s="188" cm="1">
        <f t="array" aca="1" ref="EB120" ca="1">IFERROR(INDEX(Forecast_Capex_Input!CC$12:CC$286,$X120)
*(INDEX(Forecast_Capex_Input!$H$12:$H$286,$X120)=Repex),0)
*$DT120</f>
        <v>0</v>
      </c>
      <c r="EC120" s="165"/>
      <c r="ED120" s="226" t="str">
        <f t="shared" si="83"/>
        <v>N/A</v>
      </c>
      <c r="EE120" s="174" t="s">
        <v>15</v>
      </c>
    </row>
    <row r="121" spans="3:135" x14ac:dyDescent="0.2">
      <c r="C121" s="174">
        <f t="shared" si="84"/>
        <v>111</v>
      </c>
      <c r="D121" s="167" t="str" cm="1">
        <f t="array" ref="D121">IFERROR(INDEX(Forecast_Capex_Input!$D$12:$D$286,$X121),NA)</f>
        <v>Line 977/1 Refurbishment</v>
      </c>
      <c r="E121" s="172" t="b" cm="1">
        <f t="array" ref="E121">IF($X121=NA,NA,INDEX(Forecast_Capex_Input!$E$12:$E$286,$X121))</f>
        <v>1</v>
      </c>
      <c r="F121" s="167" t="str" cm="1">
        <f t="array" aca="1" ref="F121" ca="1">IFERROR(INDEX(General!$E$25:$E$26,$Y121),NA)</f>
        <v>Labour</v>
      </c>
      <c r="G121" s="167" t="str" cm="1">
        <f t="array" aca="1" ref="G121" ca="1">IFERROR(INDEX(Forecast_Capex_Input!$AI$11:$BB$11,$AA121),NA)</f>
        <v>Transmission Lines</v>
      </c>
      <c r="H121" s="189" cm="1">
        <f t="array" aca="1" ref="H121" ca="1">IFERROR(INDEX(Forecast_Capex_Input!$AI$12:$BB$286,$X121,$AA121),NA)</f>
        <v>1.0000000000000002</v>
      </c>
      <c r="I121" s="199" t="str" cm="1">
        <f t="array" ref="I121">IFERROR(INDEX(Forecast_Capex_Input!$F$12:$F$286,$X121),NA)</f>
        <v>Replacement Expenditure</v>
      </c>
      <c r="J121" s="199" t="str" cm="1">
        <f t="array" ref="J121">IFERROR(INDEX(Forecast_Capex_Input!G$12:G$286,$X121),NA)</f>
        <v>Transmission Lines</v>
      </c>
      <c r="K121" s="199" t="str" cm="1">
        <f t="array" ref="K121">IFERROR(INDEX(Forecast_Capex_Input!H$12:H$286,$X121),NA)</f>
        <v>Repex</v>
      </c>
      <c r="L121" s="199" t="str" cm="1">
        <f t="array" ref="L121">IFERROR(INDEX(Forecast_Capex_Input!I$12:I$286,$X121),NA)</f>
        <v>N/A</v>
      </c>
      <c r="M121" s="199" t="str" cm="1">
        <f t="array" ref="M121">IFERROR(INDEX(Forecast_Capex_Input!J$12:J$286,$X121),NA)</f>
        <v>N/A</v>
      </c>
      <c r="N121" s="199" t="str" cm="1">
        <f t="array" ref="N121">IFERROR(INDEX(Forecast_Capex_Input!K$12:K$286,$X121),NA)</f>
        <v>TL - Transmission poles</v>
      </c>
      <c r="O121" s="199" t="str" cm="1">
        <f t="array" ref="O121">IFERROR(INDEX(Forecast_Capex_Input!L$12:L$286,$X121),NA)</f>
        <v>TL - Safe and Reliable Network</v>
      </c>
      <c r="P121" s="199" t="str" cm="1">
        <f t="array" ref="P121">IFERROR(INDEX(Forecast_Capex_Input!M$12:M$286,$X121),NA)</f>
        <v>N/A</v>
      </c>
      <c r="Q121" s="172" t="str" cm="1">
        <f t="array" ref="Q121">IFERROR(INDEX(Forecast_Capex_Input!N$12:N$286,$X121),NA)</f>
        <v>No</v>
      </c>
      <c r="R121" s="265" cm="1">
        <f t="array" ref="R121">IFERROR(INDEX(Forecast_Capex_Input!O$12:O$286,$X121),0)</f>
        <v>0</v>
      </c>
      <c r="S121" s="172" t="str" cm="1">
        <f t="array" ref="S121">IFERROR(INDEX(Forecast_Capex_Input!P$12:P$286,$X121),0)</f>
        <v>Safety security &amp; reliability</v>
      </c>
      <c r="T121" s="199" t="str" cm="1">
        <f t="array" aca="1" ref="T121" ca="1">IFERROR(INDEX(General!$K$84:$K$103,$AA121),NA)</f>
        <v>Transmission Lines (2018 onwards)</v>
      </c>
      <c r="U121" s="188" cm="1">
        <f t="array" aca="1" ref="U121" ca="1">IFERROR(
IF($F121=General!$E$25,INDEX(Forecast_Capex_Input!S$12:S$286,$X121),
INDEX(Forecast_Capex_Input!T$12:T$286,$X121)),0)</f>
        <v>0.14692071107675989</v>
      </c>
      <c r="V121" s="222" t="b">
        <f>IFERROR(INDEX(Overheads!$T$19:$T$26,MATCH($I121,Overheads!$E$19:$E$26,0)),FALSE)</f>
        <v>1</v>
      </c>
      <c r="W121" s="165"/>
      <c r="X121" s="174">
        <f>IFERROR(
IF(MATCH($C121,Forecast_Capex_Input!$CI$12:$CI$286,1)+1&gt;MAX(Forecast_Capex_Input!$C$12:$C$286),NA,
MATCH($C121,Forecast_Capex_Input!$CI$12:$CI$286,1)+1),1)</f>
        <v>49</v>
      </c>
      <c r="Y121" s="174" cm="1">
        <f t="array" aca="1" ref="Y121" ca="1">IFERROR(
IF(X120&lt;&gt;X121,1,
IF(COUNTIF(OFFSET(Y120,0,0,-INDEX(Forecast_Capex_Input!$CG$12:$CG$286,$X121)),Y120)=INDEX(Forecast_Capex_Input!$CG$12:$CG$286,$X121),Y120+1,Y120)),NA)</f>
        <v>1</v>
      </c>
      <c r="Z121" s="174" cm="1">
        <f t="array" ref="Z121">IFERROR($C121-IF($X121=1,1,INDEX(Forecast_Capex_Input!$CI$12:$CI$286,$X121-1))+1,NA)</f>
        <v>1</v>
      </c>
      <c r="AA121" s="174" cm="1">
        <f t="array" aca="1" ref="AA121" ca="1">IFERROR(IF(Y121=1,
INDEX(Forecast_Capex_Input!$AI$10:$BB$10,SMALL(IF(INDEX(Forecast_Capex_Input!$AI$12:$BB$286,$X121,0)&gt;0,COLUMN(Forecast_Capex_Input!$AI$10:$BB$10)-COLUMN(Forecast_Capex_Input!$AI$12)+1),ROWS(OFFSET(AA120,0,0,-$Z121)))),
OFFSET(AA120,-INDEX(Forecast_Capex_Input!$CG$12:$CG$286,$X121)+1,0)),NA)</f>
        <v>1</v>
      </c>
      <c r="AB121" s="174">
        <f t="shared" ca="1" si="53"/>
        <v>1</v>
      </c>
      <c r="AC121" s="222" t="b">
        <f t="shared" si="85"/>
        <v>0</v>
      </c>
      <c r="AD121" s="220" t="b">
        <v>0</v>
      </c>
      <c r="AE121" s="222" t="b">
        <f t="shared" si="54"/>
        <v>1</v>
      </c>
      <c r="AF121" s="165"/>
      <c r="AG121" s="215">
        <v>1.3501091969101455E-2</v>
      </c>
      <c r="AH121" s="215">
        <v>8.0136010141514044E-2</v>
      </c>
      <c r="AI121" s="215">
        <v>1.1281812325467575</v>
      </c>
      <c r="AJ121" s="215">
        <v>0</v>
      </c>
      <c r="AK121" s="215">
        <v>0</v>
      </c>
      <c r="AL121" s="155">
        <v>1.221818334657373</v>
      </c>
      <c r="AM121" s="165"/>
      <c r="AN121" s="215" cm="1">
        <f t="array" aca="1" ref="AN121" ca="1">IFERROR(INDEX(General!O$33:O$34,$AB121)
*AG121,0)</f>
        <v>1.3479202182032012E-2</v>
      </c>
      <c r="AO121" s="215" cm="1">
        <f t="array" aca="1" ref="AO121" ca="1">IFERROR(INDEX(General!P$33:P$34,$AB121)
*AH121,0)</f>
        <v>8.061799001024017E-2</v>
      </c>
      <c r="AP121" s="215" cm="1">
        <f t="array" aca="1" ref="AP121" ca="1">IFERROR(INDEX(General!Q$33:Q$34,$AB121)
*AI121,0)</f>
        <v>1.1451857590813321</v>
      </c>
      <c r="AQ121" s="215" cm="1">
        <f t="array" aca="1" ref="AQ121" ca="1">IFERROR(INDEX(General!R$33:R$34,$AB121)
*AJ121,0)</f>
        <v>0</v>
      </c>
      <c r="AR121" s="215" cm="1">
        <f t="array" aca="1" ref="AR121" ca="1">IFERROR(INDEX(General!S$33:S$34,$AB121)
*AK121,0)</f>
        <v>0</v>
      </c>
      <c r="AS121" s="155">
        <f t="shared" ca="1" si="86"/>
        <v>1.2392829512736043</v>
      </c>
      <c r="AT121" s="165"/>
      <c r="AU121" s="215">
        <f ca="1">IF($AE121=FALSE,AN121*Overheads!$R$24*$V121,
IFERROR(Overheads!$O$49*$V121*AN121,0)
+IFERROR(Overheads!Q$59*$V121*(AN121/Overheads!Q$68),0))</f>
        <v>1.8879832632622427E-3</v>
      </c>
      <c r="AV121" s="215">
        <f ca="1">IF($AE121=FALSE,AO121*Overheads!$R$24*$V121,
IFERROR(Overheads!$O$49*$V121*AO121,0)
+IFERROR(Overheads!R$59*$V121*(AO121/Overheads!R$68),0))</f>
        <v>9.6217926156599628E-3</v>
      </c>
      <c r="AW121" s="215">
        <f ca="1">IF($AE121=FALSE,AP121*Overheads!$R$24*$V121,
IFERROR(Overheads!$O$49*$V121*AP121,0)
+IFERROR(Overheads!S$59*$V121*(AP121/Overheads!S$68),0))</f>
        <v>0.14892127369680697</v>
      </c>
      <c r="AX121" s="215">
        <f ca="1">IF($AE121=FALSE,AQ121*Overheads!$R$24*$V121,
IFERROR(Overheads!$O$49*$V121*AQ121,0)
+IFERROR(Overheads!T$59*$V121*(AQ121/Overheads!T$68),0))</f>
        <v>0</v>
      </c>
      <c r="AY121" s="215">
        <f ca="1">IF($AE121=FALSE,AR121*Overheads!$R$24*$V121,
IFERROR(Overheads!$O$49*$V121*AR121,0)
+IFERROR(Overheads!U$59*$V121*(AR121/Overheads!U$68),0))</f>
        <v>0</v>
      </c>
      <c r="AZ121" s="155">
        <f t="shared" ca="1" si="87"/>
        <v>0.16043104957572918</v>
      </c>
      <c r="BA121" s="165"/>
      <c r="BB121" s="215">
        <f ca="1">IF($AE121=FALSE,AN121*Overheads!$S$25,
IFERROR(Overheads!$O$50*AN121,0)
+IFERROR(Overheads!Q$60*(AN121/Overheads!Q$66),0))</f>
        <v>2.5339294762447364E-4</v>
      </c>
      <c r="BC121" s="215">
        <f ca="1">IF($AE121=FALSE,AO121*Overheads!$S$25,
IFERROR(Overheads!$O$50*AO121,0)
+IFERROR(Overheads!R$60*(AO121/Overheads!R$66),0))</f>
        <v>1.3602352491631903E-3</v>
      </c>
      <c r="BD121" s="215">
        <f ca="1">IF($AE121=FALSE,AP121*Overheads!$S$25,
IFERROR(Overheads!$O$50*AP121,0)
+IFERROR(Overheads!S$60*(AP121/Overheads!S$66),0))</f>
        <v>2.1018320890207845E-2</v>
      </c>
      <c r="BE121" s="215">
        <f ca="1">IF($AE121=FALSE,AQ121*Overheads!$S$25,
IFERROR(Overheads!$O$50*AQ121,0)
+IFERROR(Overheads!T$60*(AQ121/Overheads!T$66),0))</f>
        <v>0</v>
      </c>
      <c r="BF121" s="215">
        <f ca="1">IF($AE121=FALSE,AR121*Overheads!$S$25,
IFERROR(Overheads!$O$50*AR121,0)
+IFERROR(Overheads!U$60*(AR121/Overheads!U$66),0))</f>
        <v>0</v>
      </c>
      <c r="BG121" s="155">
        <f t="shared" ca="1" si="88"/>
        <v>2.263194908699551E-2</v>
      </c>
      <c r="BH121" s="165"/>
      <c r="BI121" s="215">
        <f t="shared" ca="1" si="89"/>
        <v>1.5620578392918728E-2</v>
      </c>
      <c r="BJ121" s="215">
        <f t="shared" ca="1" si="55"/>
        <v>9.1600017875063319E-2</v>
      </c>
      <c r="BK121" s="215">
        <f t="shared" ca="1" si="56"/>
        <v>1.3151253536683472</v>
      </c>
      <c r="BL121" s="215">
        <f t="shared" ca="1" si="57"/>
        <v>0</v>
      </c>
      <c r="BM121" s="215">
        <f t="shared" ca="1" si="58"/>
        <v>0</v>
      </c>
      <c r="BN121" s="155">
        <f t="shared" ca="1" si="90"/>
        <v>1.4223459499363291</v>
      </c>
      <c r="BO121" s="165"/>
      <c r="BP121" s="187" cm="1">
        <f t="array" ref="BP121">IFERROR(IF($X121=$X120,BP120,INDEX(Forecast_Capex_Input!AC$12:AC$286,$X121)),0)</f>
        <v>0</v>
      </c>
      <c r="BQ121" s="187" cm="1">
        <f t="array" ref="BQ121">IFERROR(IF($X121=$X120,BQ120,INDEX(Forecast_Capex_Input!AD$12:AD$286,$X121)),0)</f>
        <v>0</v>
      </c>
      <c r="BR121" s="187" cm="1">
        <f t="array" ref="BR121">IFERROR(IF($X121=$X120,BR120,INDEX(Forecast_Capex_Input!AE$12:AE$286,$X121)),0)</f>
        <v>1</v>
      </c>
      <c r="BS121" s="187" cm="1">
        <f t="array" ref="BS121">IFERROR(IF($X121=$X120,BS120,INDEX(Forecast_Capex_Input!AF$12:AF$286,$X121)),0)</f>
        <v>0</v>
      </c>
      <c r="BT121" s="187" cm="1">
        <f t="array" ref="BT121">IFERROR(IF($X121=$X120,BT120,INDEX(Forecast_Capex_Input!AG$12:AG$286,$X121)),0)</f>
        <v>0</v>
      </c>
      <c r="BU121" s="165"/>
      <c r="BV121" s="215">
        <f t="shared" si="59"/>
        <v>0</v>
      </c>
      <c r="BW121" s="215">
        <f t="shared" si="60"/>
        <v>0</v>
      </c>
      <c r="BX121" s="215">
        <f t="shared" si="61"/>
        <v>1.221818334657373</v>
      </c>
      <c r="BY121" s="215">
        <f t="shared" si="62"/>
        <v>0</v>
      </c>
      <c r="BZ121" s="215">
        <f t="shared" si="63"/>
        <v>0</v>
      </c>
      <c r="CA121" s="155">
        <f t="shared" si="91"/>
        <v>1.221818334657373</v>
      </c>
      <c r="CB121" s="165"/>
      <c r="CC121" s="215">
        <f t="shared" ca="1" si="64"/>
        <v>0</v>
      </c>
      <c r="CD121" s="215">
        <f t="shared" ca="1" si="65"/>
        <v>0</v>
      </c>
      <c r="CE121" s="215">
        <f t="shared" ca="1" si="66"/>
        <v>1.2392829512736043</v>
      </c>
      <c r="CF121" s="215">
        <f t="shared" ca="1" si="67"/>
        <v>0</v>
      </c>
      <c r="CG121" s="215">
        <f t="shared" ca="1" si="68"/>
        <v>0</v>
      </c>
      <c r="CH121" s="155">
        <f t="shared" ca="1" si="92"/>
        <v>1.2392829512736043</v>
      </c>
      <c r="CI121" s="165"/>
      <c r="CJ121" s="215">
        <f t="shared" ca="1" si="69"/>
        <v>0</v>
      </c>
      <c r="CK121" s="215">
        <f t="shared" ca="1" si="70"/>
        <v>0</v>
      </c>
      <c r="CL121" s="215">
        <f t="shared" ca="1" si="71"/>
        <v>0.16043104957572918</v>
      </c>
      <c r="CM121" s="215">
        <f t="shared" ca="1" si="72"/>
        <v>0</v>
      </c>
      <c r="CN121" s="215">
        <f t="shared" ca="1" si="73"/>
        <v>0</v>
      </c>
      <c r="CO121" s="155">
        <f t="shared" ca="1" si="93"/>
        <v>0.16043104957572918</v>
      </c>
      <c r="CP121" s="165"/>
      <c r="CQ121" s="223">
        <f t="shared" ca="1" si="74"/>
        <v>0</v>
      </c>
      <c r="CR121" s="223">
        <f t="shared" ca="1" si="75"/>
        <v>0</v>
      </c>
      <c r="CS121" s="223">
        <f t="shared" ca="1" si="76"/>
        <v>2.263194908699551E-2</v>
      </c>
      <c r="CT121" s="223">
        <f t="shared" ca="1" si="77"/>
        <v>0</v>
      </c>
      <c r="CU121" s="223">
        <f t="shared" ca="1" si="78"/>
        <v>0</v>
      </c>
      <c r="CV121" s="155">
        <f t="shared" ca="1" si="94"/>
        <v>2.263194908699551E-2</v>
      </c>
      <c r="CW121" s="165"/>
      <c r="CX121" s="215">
        <f t="shared" ca="1" si="95"/>
        <v>0</v>
      </c>
      <c r="CY121" s="215">
        <f t="shared" ca="1" si="79"/>
        <v>0</v>
      </c>
      <c r="CZ121" s="215">
        <f t="shared" ca="1" si="80"/>
        <v>1.4223459499363289</v>
      </c>
      <c r="DA121" s="215">
        <f t="shared" ca="1" si="81"/>
        <v>0</v>
      </c>
      <c r="DB121" s="215">
        <f t="shared" ca="1" si="82"/>
        <v>0</v>
      </c>
      <c r="DC121" s="155">
        <f t="shared" ca="1" si="96"/>
        <v>1.4223459499363289</v>
      </c>
      <c r="DD121" s="165"/>
      <c r="DE121" s="188" t="b" cm="1">
        <f t="array" aca="1" ref="DE121" ca="1">OR($G121=Forecast_Capex_Input!$BF$8:$BF$10)</f>
        <v>1</v>
      </c>
      <c r="DF121" s="188" cm="1">
        <f t="array" aca="1" ref="DF121" ca="1">IFERROR(INDEX(Forecast_Capex_Input!BG$12:BG$286,$X121)
*(INDEX(Forecast_Capex_Input!$H$12:$H$286,$X121)=Repex),0)
*$DE121</f>
        <v>0.45215486176701408</v>
      </c>
      <c r="DG121" s="188" cm="1">
        <f t="array" aca="1" ref="DG121" ca="1">IFERROR(INDEX(Forecast_Capex_Input!BH$12:BH$286,$X121)
*(INDEX(Forecast_Capex_Input!$H$12:$H$286,$X121)=Repex),0)
*$DE121</f>
        <v>0</v>
      </c>
      <c r="DH121" s="188" cm="1">
        <f t="array" aca="1" ref="DH121" ca="1">IFERROR(INDEX(Forecast_Capex_Input!BI$12:BI$286,$X121)
*(INDEX(Forecast_Capex_Input!$H$12:$H$286,$X121)=Repex),0)
*$DE121</f>
        <v>0.51406643488208004</v>
      </c>
      <c r="DI121" s="188" cm="1">
        <f t="array" aca="1" ref="DI121" ca="1">IFERROR(INDEX(Forecast_Capex_Input!BJ$12:BJ$286,$X121)
*(INDEX(Forecast_Capex_Input!$H$12:$H$286,$X121)=Repex),0)
*$DE121</f>
        <v>3.3778703350905791E-2</v>
      </c>
      <c r="DJ121" s="188" cm="1">
        <f t="array" aca="1" ref="DJ121" ca="1">IFERROR(INDEX(Forecast_Capex_Input!BK$12:BK$286,$X121)
*(INDEX(Forecast_Capex_Input!$H$12:$H$286,$X121)=Repex),0)
*$DE121</f>
        <v>0</v>
      </c>
      <c r="DK121" s="188" cm="1">
        <f t="array" aca="1" ref="DK121" ca="1">IFERROR(INDEX(Forecast_Capex_Input!BL$12:BL$286,$X121)
*(INDEX(Forecast_Capex_Input!$H$12:$H$286,$X121)=Repex),0)
*$DE121</f>
        <v>0</v>
      </c>
      <c r="DL121" s="165"/>
      <c r="DM121" s="188" t="b" cm="1">
        <f t="array" aca="1" ref="DM121" ca="1">OR($G121=Forecast_Capex_Input!$BN$8:$BN$9)</f>
        <v>0</v>
      </c>
      <c r="DN121" s="188" cm="1">
        <f t="array" aca="1" ref="DN121" ca="1">IFERROR(INDEX(Forecast_Capex_Input!BO$12:BO$286,$X121)
*(INDEX(Forecast_Capex_Input!$H$12:$H$286,$X121)=Repex),0)
*$DM121</f>
        <v>0</v>
      </c>
      <c r="DO121" s="188" cm="1">
        <f t="array" aca="1" ref="DO121" ca="1">IFERROR(INDEX(Forecast_Capex_Input!BP$12:BP$286,$X121)
*(INDEX(Forecast_Capex_Input!$H$12:$H$286,$X121)=Repex),0)
*$DM121</f>
        <v>0</v>
      </c>
      <c r="DP121" s="188" cm="1">
        <f t="array" aca="1" ref="DP121" ca="1">IFERROR(INDEX(Forecast_Capex_Input!BQ$12:BQ$286,$X121)
*(INDEX(Forecast_Capex_Input!$H$12:$H$286,$X121)=Repex),0)
*$DM121</f>
        <v>0</v>
      </c>
      <c r="DQ121" s="188" cm="1">
        <f t="array" aca="1" ref="DQ121" ca="1">IFERROR(INDEX(Forecast_Capex_Input!BR$12:BR$286,$X121)
*(INDEX(Forecast_Capex_Input!$H$12:$H$286,$X121)=Repex),0)
*$DM121</f>
        <v>0</v>
      </c>
      <c r="DR121" s="188" cm="1">
        <f t="array" aca="1" ref="DR121" ca="1">IFERROR(INDEX(Forecast_Capex_Input!BS$12:BS$286,$X121)
*(INDEX(Forecast_Capex_Input!$H$12:$H$286,$X121)=Repex),0)
*$DM121</f>
        <v>0</v>
      </c>
      <c r="DS121" s="165"/>
      <c r="DT121" s="188" t="b" cm="1">
        <f t="array" aca="1" ref="DT121" ca="1">OR($G121=Forecast_Capex_Input!$BU$8:$BU$10)</f>
        <v>0</v>
      </c>
      <c r="DU121" s="188" cm="1">
        <f t="array" aca="1" ref="DU121" ca="1">IFERROR(INDEX(Forecast_Capex_Input!BV$12:BV$286,$X121)
*(INDEX(Forecast_Capex_Input!$H$12:$H$286,$X121)=Repex),0)
*$DT121</f>
        <v>0</v>
      </c>
      <c r="DV121" s="188" cm="1">
        <f t="array" aca="1" ref="DV121" ca="1">IFERROR(INDEX(Forecast_Capex_Input!BW$12:BW$286,$X121)
*(INDEX(Forecast_Capex_Input!$H$12:$H$286,$X121)=Repex),0)
*$DT121</f>
        <v>0</v>
      </c>
      <c r="DW121" s="188" cm="1">
        <f t="array" aca="1" ref="DW121" ca="1">IFERROR(INDEX(Forecast_Capex_Input!BX$12:BX$286,$X121)
*(INDEX(Forecast_Capex_Input!$H$12:$H$286,$X121)=Repex),0)
*$DT121</f>
        <v>0</v>
      </c>
      <c r="DX121" s="188" cm="1">
        <f t="array" aca="1" ref="DX121" ca="1">IFERROR(INDEX(Forecast_Capex_Input!BY$12:BY$286,$X121)
*(INDEX(Forecast_Capex_Input!$H$12:$H$286,$X121)=Repex),0)
*$DT121</f>
        <v>0</v>
      </c>
      <c r="DY121" s="188" cm="1">
        <f t="array" aca="1" ref="DY121" ca="1">IFERROR(INDEX(Forecast_Capex_Input!BZ$12:BZ$286,$X121)
*(INDEX(Forecast_Capex_Input!$H$12:$H$286,$X121)=Repex),0)
*$DT121</f>
        <v>0</v>
      </c>
      <c r="DZ121" s="188" cm="1">
        <f t="array" aca="1" ref="DZ121" ca="1">IFERROR(INDEX(Forecast_Capex_Input!CA$12:CA$286,$X121)
*(INDEX(Forecast_Capex_Input!$H$12:$H$286,$X121)=Repex),0)
*$DT121</f>
        <v>0</v>
      </c>
      <c r="EA121" s="188" cm="1">
        <f t="array" aca="1" ref="EA121" ca="1">IFERROR(INDEX(Forecast_Capex_Input!CB$12:CB$286,$X121)
*(INDEX(Forecast_Capex_Input!$H$12:$H$286,$X121)=Repex),0)
*$DT121</f>
        <v>0</v>
      </c>
      <c r="EB121" s="188" cm="1">
        <f t="array" aca="1" ref="EB121" ca="1">IFERROR(INDEX(Forecast_Capex_Input!CC$12:CC$286,$X121)
*(INDEX(Forecast_Capex_Input!$H$12:$H$286,$X121)=Repex),0)
*$DT121</f>
        <v>0</v>
      </c>
      <c r="EC121" s="165"/>
      <c r="ED121" s="226" t="str">
        <f t="shared" si="83"/>
        <v>N/A</v>
      </c>
      <c r="EE121" s="174" t="s">
        <v>15</v>
      </c>
    </row>
    <row r="122" spans="3:135" x14ac:dyDescent="0.2">
      <c r="C122" s="174">
        <f t="shared" si="84"/>
        <v>112</v>
      </c>
      <c r="D122" s="167" t="str" cm="1">
        <f t="array" ref="D122">IFERROR(INDEX(Forecast_Capex_Input!$D$12:$D$286,$X122),NA)</f>
        <v>Line 977/1 Refurbishment</v>
      </c>
      <c r="E122" s="172" t="b" cm="1">
        <f t="array" ref="E122">IF($X122=NA,NA,INDEX(Forecast_Capex_Input!$E$12:$E$286,$X122))</f>
        <v>1</v>
      </c>
      <c r="F122" s="167" t="str" cm="1">
        <f t="array" aca="1" ref="F122" ca="1">IFERROR(INDEX(General!$E$25:$E$26,$Y122),NA)</f>
        <v>Non-Labour</v>
      </c>
      <c r="G122" s="167" t="str" cm="1">
        <f t="array" aca="1" ref="G122" ca="1">IFERROR(INDEX(Forecast_Capex_Input!$AI$11:$BB$11,$AA122),NA)</f>
        <v>Transmission Lines</v>
      </c>
      <c r="H122" s="189" cm="1">
        <f t="array" aca="1" ref="H122" ca="1">IFERROR(INDEX(Forecast_Capex_Input!$AI$12:$BB$286,$X122,$AA122),NA)</f>
        <v>1.0000000000000002</v>
      </c>
      <c r="I122" s="199" t="str" cm="1">
        <f t="array" ref="I122">IFERROR(INDEX(Forecast_Capex_Input!$F$12:$F$286,$X122),NA)</f>
        <v>Replacement Expenditure</v>
      </c>
      <c r="J122" s="199" t="str" cm="1">
        <f t="array" ref="J122">IFERROR(INDEX(Forecast_Capex_Input!G$12:G$286,$X122),NA)</f>
        <v>Transmission Lines</v>
      </c>
      <c r="K122" s="199" t="str" cm="1">
        <f t="array" ref="K122">IFERROR(INDEX(Forecast_Capex_Input!H$12:H$286,$X122),NA)</f>
        <v>Repex</v>
      </c>
      <c r="L122" s="199" t="str" cm="1">
        <f t="array" ref="L122">IFERROR(INDEX(Forecast_Capex_Input!I$12:I$286,$X122),NA)</f>
        <v>N/A</v>
      </c>
      <c r="M122" s="199" t="str" cm="1">
        <f t="array" ref="M122">IFERROR(INDEX(Forecast_Capex_Input!J$12:J$286,$X122),NA)</f>
        <v>N/A</v>
      </c>
      <c r="N122" s="199" t="str" cm="1">
        <f t="array" ref="N122">IFERROR(INDEX(Forecast_Capex_Input!K$12:K$286,$X122),NA)</f>
        <v>TL - Transmission poles</v>
      </c>
      <c r="O122" s="199" t="str" cm="1">
        <f t="array" ref="O122">IFERROR(INDEX(Forecast_Capex_Input!L$12:L$286,$X122),NA)</f>
        <v>TL - Safe and Reliable Network</v>
      </c>
      <c r="P122" s="199" t="str" cm="1">
        <f t="array" ref="P122">IFERROR(INDEX(Forecast_Capex_Input!M$12:M$286,$X122),NA)</f>
        <v>N/A</v>
      </c>
      <c r="Q122" s="172" t="str" cm="1">
        <f t="array" ref="Q122">IFERROR(INDEX(Forecast_Capex_Input!N$12:N$286,$X122),NA)</f>
        <v>No</v>
      </c>
      <c r="R122" s="265" cm="1">
        <f t="array" ref="R122">IFERROR(INDEX(Forecast_Capex_Input!O$12:O$286,$X122),0)</f>
        <v>0</v>
      </c>
      <c r="S122" s="172" t="str" cm="1">
        <f t="array" ref="S122">IFERROR(INDEX(Forecast_Capex_Input!P$12:P$286,$X122),0)</f>
        <v>Safety security &amp; reliability</v>
      </c>
      <c r="T122" s="199" t="str" cm="1">
        <f t="array" aca="1" ref="T122" ca="1">IFERROR(INDEX(General!$K$84:$K$103,$AA122),NA)</f>
        <v>Transmission Lines (2018 onwards)</v>
      </c>
      <c r="U122" s="188" cm="1">
        <f t="array" aca="1" ref="U122" ca="1">IFERROR(
IF($F122=General!$E$25,INDEX(Forecast_Capex_Input!S$12:S$286,$X122),
INDEX(Forecast_Capex_Input!T$12:T$286,$X122)),0)</f>
        <v>0.85307928892324014</v>
      </c>
      <c r="V122" s="222" t="b">
        <f>IFERROR(INDEX(Overheads!$T$19:$T$26,MATCH($I122,Overheads!$E$19:$E$26,0)),FALSE)</f>
        <v>1</v>
      </c>
      <c r="W122" s="165"/>
      <c r="X122" s="174">
        <f>IFERROR(
IF(MATCH($C122,Forecast_Capex_Input!$CI$12:$CI$286,1)+1&gt;MAX(Forecast_Capex_Input!$C$12:$C$286),NA,
MATCH($C122,Forecast_Capex_Input!$CI$12:$CI$286,1)+1),1)</f>
        <v>49</v>
      </c>
      <c r="Y122" s="174" cm="1">
        <f t="array" aca="1" ref="Y122" ca="1">IFERROR(
IF(X121&lt;&gt;X122,1,
IF(COUNTIF(OFFSET(Y121,0,0,-INDEX(Forecast_Capex_Input!$CG$12:$CG$286,$X122)),Y121)=INDEX(Forecast_Capex_Input!$CG$12:$CG$286,$X122),Y121+1,Y121)),NA)</f>
        <v>2</v>
      </c>
      <c r="Z122" s="174" cm="1">
        <f t="array" ref="Z122">IFERROR($C122-IF($X122=1,1,INDEX(Forecast_Capex_Input!$CI$12:$CI$286,$X122-1))+1,NA)</f>
        <v>2</v>
      </c>
      <c r="AA122" s="174" cm="1">
        <f t="array" aca="1" ref="AA122" ca="1">IFERROR(IF(Y122=1,
INDEX(Forecast_Capex_Input!$AI$10:$BB$10,SMALL(IF(INDEX(Forecast_Capex_Input!$AI$12:$BB$286,$X122,0)&gt;0,COLUMN(Forecast_Capex_Input!$AI$10:$BB$10)-COLUMN(Forecast_Capex_Input!$AI$12)+1),ROWS(OFFSET(AA121,0,0,-$Z122)))),
OFFSET(AA121,-INDEX(Forecast_Capex_Input!$CG$12:$CG$286,$X122)+1,0)),NA)</f>
        <v>1</v>
      </c>
      <c r="AB122" s="174">
        <f t="shared" ca="1" si="53"/>
        <v>2</v>
      </c>
      <c r="AC122" s="222" t="b">
        <f t="shared" si="85"/>
        <v>0</v>
      </c>
      <c r="AD122" s="220" t="b">
        <v>0</v>
      </c>
      <c r="AE122" s="222" t="b">
        <f t="shared" si="54"/>
        <v>1</v>
      </c>
      <c r="AF122" s="165"/>
      <c r="AG122" s="215">
        <v>7.8392636764948176E-2</v>
      </c>
      <c r="AH122" s="215">
        <v>0.46530111410195873</v>
      </c>
      <c r="AI122" s="215">
        <v>6.5506628478996705</v>
      </c>
      <c r="AJ122" s="215">
        <v>0</v>
      </c>
      <c r="AK122" s="215">
        <v>0</v>
      </c>
      <c r="AL122" s="155">
        <v>7.0943565987665771</v>
      </c>
      <c r="AM122" s="165"/>
      <c r="AN122" s="215" cm="1">
        <f t="array" aca="1" ref="AN122" ca="1">IFERROR(INDEX(General!O$33:O$34,$AB122)
*AG122,0)</f>
        <v>7.8392636764948176E-2</v>
      </c>
      <c r="AO122" s="215" cm="1">
        <f t="array" aca="1" ref="AO122" ca="1">IFERROR(INDEX(General!P$33:P$34,$AB122)
*AH122,0)</f>
        <v>0.46530111410195873</v>
      </c>
      <c r="AP122" s="215" cm="1">
        <f t="array" aca="1" ref="AP122" ca="1">IFERROR(INDEX(General!Q$33:Q$34,$AB122)
*AI122,0)</f>
        <v>6.5506628478996705</v>
      </c>
      <c r="AQ122" s="215" cm="1">
        <f t="array" aca="1" ref="AQ122" ca="1">IFERROR(INDEX(General!R$33:R$34,$AB122)
*AJ122,0)</f>
        <v>0</v>
      </c>
      <c r="AR122" s="215" cm="1">
        <f t="array" aca="1" ref="AR122" ca="1">IFERROR(INDEX(General!S$33:S$34,$AB122)
*AK122,0)</f>
        <v>0</v>
      </c>
      <c r="AS122" s="155">
        <f t="shared" ca="1" si="86"/>
        <v>7.0943565987665771</v>
      </c>
      <c r="AT122" s="165"/>
      <c r="AU122" s="215">
        <f ca="1">IF($AE122=FALSE,AN122*Overheads!$R$24*$V122,
IFERROR(Overheads!$O$49*$V122*AN122,0)
+IFERROR(Overheads!Q$59*$V122*(AN122/Overheads!Q$68),0))</f>
        <v>1.0980174061971573E-2</v>
      </c>
      <c r="AV122" s="215">
        <f ca="1">IF($AE122=FALSE,AO122*Overheads!$R$24*$V122,
IFERROR(Overheads!$O$49*$V122*AO122,0)
+IFERROR(Overheads!R$59*$V122*(AO122/Overheads!R$68),0))</f>
        <v>5.5533892908467497E-2</v>
      </c>
      <c r="AW122" s="215">
        <f ca="1">IF($AE122=FALSE,AP122*Overheads!$R$24*$V122,
IFERROR(Overheads!$O$49*$V122*AP122,0)
+IFERROR(Overheads!S$59*$V122*(AP122/Overheads!S$68),0))</f>
        <v>0.85185573356251321</v>
      </c>
      <c r="AX122" s="215">
        <f ca="1">IF($AE122=FALSE,AQ122*Overheads!$R$24*$V122,
IFERROR(Overheads!$O$49*$V122*AQ122,0)
+IFERROR(Overheads!T$59*$V122*(AQ122/Overheads!T$68),0))</f>
        <v>0</v>
      </c>
      <c r="AY122" s="215">
        <f ca="1">IF($AE122=FALSE,AR122*Overheads!$R$24*$V122,
IFERROR(Overheads!$O$49*$V122*AR122,0)
+IFERROR(Overheads!U$59*$V122*(AR122/Overheads!U$68),0))</f>
        <v>0</v>
      </c>
      <c r="AZ122" s="155">
        <f t="shared" ca="1" si="87"/>
        <v>0.91836980053295225</v>
      </c>
      <c r="BA122" s="165"/>
      <c r="BB122" s="215">
        <f ca="1">IF($AE122=FALSE,AN122*Overheads!$S$25,
IFERROR(Overheads!$O$50*AN122,0)
+IFERROR(Overheads!Q$60*(AN122/Overheads!Q$66),0))</f>
        <v>1.4736882074819022E-3</v>
      </c>
      <c r="BC122" s="215">
        <f ca="1">IF($AE122=FALSE,AO122*Overheads!$S$25,
IFERROR(Overheads!$O$50*AO122,0)
+IFERROR(Overheads!R$60*(AO122/Overheads!R$66),0))</f>
        <v>7.8508404488377096E-3</v>
      </c>
      <c r="BD122" s="215">
        <f ca="1">IF($AE122=FALSE,AP122*Overheads!$S$25,
IFERROR(Overheads!$O$50*AP122,0)
+IFERROR(Overheads!S$60*(AP122/Overheads!S$66),0))</f>
        <v>0.12022847183427089</v>
      </c>
      <c r="BE122" s="215">
        <f ca="1">IF($AE122=FALSE,AQ122*Overheads!$S$25,
IFERROR(Overheads!$O$50*AQ122,0)
+IFERROR(Overheads!T$60*(AQ122/Overheads!T$66),0))</f>
        <v>0</v>
      </c>
      <c r="BF122" s="215">
        <f ca="1">IF($AE122=FALSE,AR122*Overheads!$S$25,
IFERROR(Overheads!$O$50*AR122,0)
+IFERROR(Overheads!U$60*(AR122/Overheads!U$66),0))</f>
        <v>0</v>
      </c>
      <c r="BG122" s="155">
        <f t="shared" ca="1" si="88"/>
        <v>0.12955300049059051</v>
      </c>
      <c r="BH122" s="165"/>
      <c r="BI122" s="215">
        <f t="shared" ca="1" si="89"/>
        <v>9.0846499034401659E-2</v>
      </c>
      <c r="BJ122" s="215">
        <f t="shared" ca="1" si="55"/>
        <v>0.52868584745926384</v>
      </c>
      <c r="BK122" s="215">
        <f t="shared" ca="1" si="56"/>
        <v>7.5227470532964551</v>
      </c>
      <c r="BL122" s="215">
        <f t="shared" ca="1" si="57"/>
        <v>0</v>
      </c>
      <c r="BM122" s="215">
        <f t="shared" ca="1" si="58"/>
        <v>0</v>
      </c>
      <c r="BN122" s="155">
        <f t="shared" ca="1" si="90"/>
        <v>8.1422793997901213</v>
      </c>
      <c r="BO122" s="165"/>
      <c r="BP122" s="187" cm="1">
        <f t="array" ref="BP122">IFERROR(IF($X122=$X121,BP121,INDEX(Forecast_Capex_Input!AC$12:AC$286,$X122)),0)</f>
        <v>0</v>
      </c>
      <c r="BQ122" s="187" cm="1">
        <f t="array" ref="BQ122">IFERROR(IF($X122=$X121,BQ121,INDEX(Forecast_Capex_Input!AD$12:AD$286,$X122)),0)</f>
        <v>0</v>
      </c>
      <c r="BR122" s="187" cm="1">
        <f t="array" ref="BR122">IFERROR(IF($X122=$X121,BR121,INDEX(Forecast_Capex_Input!AE$12:AE$286,$X122)),0)</f>
        <v>1</v>
      </c>
      <c r="BS122" s="187" cm="1">
        <f t="array" ref="BS122">IFERROR(IF($X122=$X121,BS121,INDEX(Forecast_Capex_Input!AF$12:AF$286,$X122)),0)</f>
        <v>0</v>
      </c>
      <c r="BT122" s="187" cm="1">
        <f t="array" ref="BT122">IFERROR(IF($X122=$X121,BT121,INDEX(Forecast_Capex_Input!AG$12:AG$286,$X122)),0)</f>
        <v>0</v>
      </c>
      <c r="BU122" s="165"/>
      <c r="BV122" s="215">
        <f t="shared" si="59"/>
        <v>0</v>
      </c>
      <c r="BW122" s="215">
        <f t="shared" si="60"/>
        <v>0</v>
      </c>
      <c r="BX122" s="215">
        <f t="shared" si="61"/>
        <v>7.0943565987665771</v>
      </c>
      <c r="BY122" s="215">
        <f t="shared" si="62"/>
        <v>0</v>
      </c>
      <c r="BZ122" s="215">
        <f t="shared" si="63"/>
        <v>0</v>
      </c>
      <c r="CA122" s="155">
        <f t="shared" si="91"/>
        <v>7.0943565987665771</v>
      </c>
      <c r="CB122" s="165"/>
      <c r="CC122" s="215">
        <f t="shared" ca="1" si="64"/>
        <v>0</v>
      </c>
      <c r="CD122" s="215">
        <f t="shared" ca="1" si="65"/>
        <v>0</v>
      </c>
      <c r="CE122" s="215">
        <f t="shared" ca="1" si="66"/>
        <v>7.0943565987665771</v>
      </c>
      <c r="CF122" s="215">
        <f t="shared" ca="1" si="67"/>
        <v>0</v>
      </c>
      <c r="CG122" s="215">
        <f t="shared" ca="1" si="68"/>
        <v>0</v>
      </c>
      <c r="CH122" s="155">
        <f t="shared" ca="1" si="92"/>
        <v>7.0943565987665771</v>
      </c>
      <c r="CI122" s="165"/>
      <c r="CJ122" s="215">
        <f t="shared" ca="1" si="69"/>
        <v>0</v>
      </c>
      <c r="CK122" s="215">
        <f t="shared" ca="1" si="70"/>
        <v>0</v>
      </c>
      <c r="CL122" s="215">
        <f t="shared" ca="1" si="71"/>
        <v>0.91836980053295225</v>
      </c>
      <c r="CM122" s="215">
        <f t="shared" ca="1" si="72"/>
        <v>0</v>
      </c>
      <c r="CN122" s="215">
        <f t="shared" ca="1" si="73"/>
        <v>0</v>
      </c>
      <c r="CO122" s="155">
        <f t="shared" ca="1" si="93"/>
        <v>0.91836980053295225</v>
      </c>
      <c r="CP122" s="165"/>
      <c r="CQ122" s="223">
        <f t="shared" ca="1" si="74"/>
        <v>0</v>
      </c>
      <c r="CR122" s="223">
        <f t="shared" ca="1" si="75"/>
        <v>0</v>
      </c>
      <c r="CS122" s="223">
        <f t="shared" ca="1" si="76"/>
        <v>0.12955300049059051</v>
      </c>
      <c r="CT122" s="223">
        <f t="shared" ca="1" si="77"/>
        <v>0</v>
      </c>
      <c r="CU122" s="223">
        <f t="shared" ca="1" si="78"/>
        <v>0</v>
      </c>
      <c r="CV122" s="155">
        <f t="shared" ca="1" si="94"/>
        <v>0.12955300049059051</v>
      </c>
      <c r="CW122" s="165"/>
      <c r="CX122" s="215">
        <f t="shared" ca="1" si="95"/>
        <v>0</v>
      </c>
      <c r="CY122" s="215">
        <f t="shared" ca="1" si="79"/>
        <v>0</v>
      </c>
      <c r="CZ122" s="215">
        <f t="shared" ca="1" si="80"/>
        <v>8.1422793997901195</v>
      </c>
      <c r="DA122" s="215">
        <f t="shared" ca="1" si="81"/>
        <v>0</v>
      </c>
      <c r="DB122" s="215">
        <f t="shared" ca="1" si="82"/>
        <v>0</v>
      </c>
      <c r="DC122" s="155">
        <f t="shared" ca="1" si="96"/>
        <v>8.1422793997901195</v>
      </c>
      <c r="DD122" s="165"/>
      <c r="DE122" s="188" t="b" cm="1">
        <f t="array" aca="1" ref="DE122" ca="1">OR($G122=Forecast_Capex_Input!$BF$8:$BF$10)</f>
        <v>1</v>
      </c>
      <c r="DF122" s="188" cm="1">
        <f t="array" aca="1" ref="DF122" ca="1">IFERROR(INDEX(Forecast_Capex_Input!BG$12:BG$286,$X122)
*(INDEX(Forecast_Capex_Input!$H$12:$H$286,$X122)=Repex),0)
*$DE122</f>
        <v>0.45215486176701408</v>
      </c>
      <c r="DG122" s="188" cm="1">
        <f t="array" aca="1" ref="DG122" ca="1">IFERROR(INDEX(Forecast_Capex_Input!BH$12:BH$286,$X122)
*(INDEX(Forecast_Capex_Input!$H$12:$H$286,$X122)=Repex),0)
*$DE122</f>
        <v>0</v>
      </c>
      <c r="DH122" s="188" cm="1">
        <f t="array" aca="1" ref="DH122" ca="1">IFERROR(INDEX(Forecast_Capex_Input!BI$12:BI$286,$X122)
*(INDEX(Forecast_Capex_Input!$H$12:$H$286,$X122)=Repex),0)
*$DE122</f>
        <v>0.51406643488208004</v>
      </c>
      <c r="DI122" s="188" cm="1">
        <f t="array" aca="1" ref="DI122" ca="1">IFERROR(INDEX(Forecast_Capex_Input!BJ$12:BJ$286,$X122)
*(INDEX(Forecast_Capex_Input!$H$12:$H$286,$X122)=Repex),0)
*$DE122</f>
        <v>3.3778703350905791E-2</v>
      </c>
      <c r="DJ122" s="188" cm="1">
        <f t="array" aca="1" ref="DJ122" ca="1">IFERROR(INDEX(Forecast_Capex_Input!BK$12:BK$286,$X122)
*(INDEX(Forecast_Capex_Input!$H$12:$H$286,$X122)=Repex),0)
*$DE122</f>
        <v>0</v>
      </c>
      <c r="DK122" s="188" cm="1">
        <f t="array" aca="1" ref="DK122" ca="1">IFERROR(INDEX(Forecast_Capex_Input!BL$12:BL$286,$X122)
*(INDEX(Forecast_Capex_Input!$H$12:$H$286,$X122)=Repex),0)
*$DE122</f>
        <v>0</v>
      </c>
      <c r="DL122" s="165"/>
      <c r="DM122" s="188" t="b" cm="1">
        <f t="array" aca="1" ref="DM122" ca="1">OR($G122=Forecast_Capex_Input!$BN$8:$BN$9)</f>
        <v>0</v>
      </c>
      <c r="DN122" s="188" cm="1">
        <f t="array" aca="1" ref="DN122" ca="1">IFERROR(INDEX(Forecast_Capex_Input!BO$12:BO$286,$X122)
*(INDEX(Forecast_Capex_Input!$H$12:$H$286,$X122)=Repex),0)
*$DM122</f>
        <v>0</v>
      </c>
      <c r="DO122" s="188" cm="1">
        <f t="array" aca="1" ref="DO122" ca="1">IFERROR(INDEX(Forecast_Capex_Input!BP$12:BP$286,$X122)
*(INDEX(Forecast_Capex_Input!$H$12:$H$286,$X122)=Repex),0)
*$DM122</f>
        <v>0</v>
      </c>
      <c r="DP122" s="188" cm="1">
        <f t="array" aca="1" ref="DP122" ca="1">IFERROR(INDEX(Forecast_Capex_Input!BQ$12:BQ$286,$X122)
*(INDEX(Forecast_Capex_Input!$H$12:$H$286,$X122)=Repex),0)
*$DM122</f>
        <v>0</v>
      </c>
      <c r="DQ122" s="188" cm="1">
        <f t="array" aca="1" ref="DQ122" ca="1">IFERROR(INDEX(Forecast_Capex_Input!BR$12:BR$286,$X122)
*(INDEX(Forecast_Capex_Input!$H$12:$H$286,$X122)=Repex),0)
*$DM122</f>
        <v>0</v>
      </c>
      <c r="DR122" s="188" cm="1">
        <f t="array" aca="1" ref="DR122" ca="1">IFERROR(INDEX(Forecast_Capex_Input!BS$12:BS$286,$X122)
*(INDEX(Forecast_Capex_Input!$H$12:$H$286,$X122)=Repex),0)
*$DM122</f>
        <v>0</v>
      </c>
      <c r="DS122" s="165"/>
      <c r="DT122" s="188" t="b" cm="1">
        <f t="array" aca="1" ref="DT122" ca="1">OR($G122=Forecast_Capex_Input!$BU$8:$BU$10)</f>
        <v>0</v>
      </c>
      <c r="DU122" s="188" cm="1">
        <f t="array" aca="1" ref="DU122" ca="1">IFERROR(INDEX(Forecast_Capex_Input!BV$12:BV$286,$X122)
*(INDEX(Forecast_Capex_Input!$H$12:$H$286,$X122)=Repex),0)
*$DT122</f>
        <v>0</v>
      </c>
      <c r="DV122" s="188" cm="1">
        <f t="array" aca="1" ref="DV122" ca="1">IFERROR(INDEX(Forecast_Capex_Input!BW$12:BW$286,$X122)
*(INDEX(Forecast_Capex_Input!$H$12:$H$286,$X122)=Repex),0)
*$DT122</f>
        <v>0</v>
      </c>
      <c r="DW122" s="188" cm="1">
        <f t="array" aca="1" ref="DW122" ca="1">IFERROR(INDEX(Forecast_Capex_Input!BX$12:BX$286,$X122)
*(INDEX(Forecast_Capex_Input!$H$12:$H$286,$X122)=Repex),0)
*$DT122</f>
        <v>0</v>
      </c>
      <c r="DX122" s="188" cm="1">
        <f t="array" aca="1" ref="DX122" ca="1">IFERROR(INDEX(Forecast_Capex_Input!BY$12:BY$286,$X122)
*(INDEX(Forecast_Capex_Input!$H$12:$H$286,$X122)=Repex),0)
*$DT122</f>
        <v>0</v>
      </c>
      <c r="DY122" s="188" cm="1">
        <f t="array" aca="1" ref="DY122" ca="1">IFERROR(INDEX(Forecast_Capex_Input!BZ$12:BZ$286,$X122)
*(INDEX(Forecast_Capex_Input!$H$12:$H$286,$X122)=Repex),0)
*$DT122</f>
        <v>0</v>
      </c>
      <c r="DZ122" s="188" cm="1">
        <f t="array" aca="1" ref="DZ122" ca="1">IFERROR(INDEX(Forecast_Capex_Input!CA$12:CA$286,$X122)
*(INDEX(Forecast_Capex_Input!$H$12:$H$286,$X122)=Repex),0)
*$DT122</f>
        <v>0</v>
      </c>
      <c r="EA122" s="188" cm="1">
        <f t="array" aca="1" ref="EA122" ca="1">IFERROR(INDEX(Forecast_Capex_Input!CB$12:CB$286,$X122)
*(INDEX(Forecast_Capex_Input!$H$12:$H$286,$X122)=Repex),0)
*$DT122</f>
        <v>0</v>
      </c>
      <c r="EB122" s="188" cm="1">
        <f t="array" aca="1" ref="EB122" ca="1">IFERROR(INDEX(Forecast_Capex_Input!CC$12:CC$286,$X122)
*(INDEX(Forecast_Capex_Input!$H$12:$H$286,$X122)=Repex),0)
*$DT122</f>
        <v>0</v>
      </c>
      <c r="EC122" s="165"/>
      <c r="ED122" s="226" t="str">
        <f t="shared" si="83"/>
        <v>N/A</v>
      </c>
      <c r="EE122" s="174" t="s">
        <v>15</v>
      </c>
    </row>
    <row r="123" spans="3:135" x14ac:dyDescent="0.2">
      <c r="C123" s="174">
        <f t="shared" si="84"/>
        <v>113</v>
      </c>
      <c r="D123" s="167" t="str" cm="1">
        <f t="array" ref="D123">IFERROR(INDEX(Forecast_Capex_Input!$D$12:$D$286,$X123),NA)</f>
        <v>Line 978 Refurbishment</v>
      </c>
      <c r="E123" s="172" t="b" cm="1">
        <f t="array" ref="E123">IF($X123=NA,NA,INDEX(Forecast_Capex_Input!$E$12:$E$286,$X123))</f>
        <v>0</v>
      </c>
      <c r="F123" s="167" t="str" cm="1">
        <f t="array" aca="1" ref="F123" ca="1">IFERROR(INDEX(General!$E$25:$E$26,$Y123),NA)</f>
        <v>Labour</v>
      </c>
      <c r="G123" s="167" t="str" cm="1">
        <f t="array" aca="1" ref="G123" ca="1">IFERROR(INDEX(Forecast_Capex_Input!$AI$11:$BB$11,$AA123),NA)</f>
        <v>Transmission Lines</v>
      </c>
      <c r="H123" s="189" cm="1">
        <f t="array" aca="1" ref="H123" ca="1">IFERROR(INDEX(Forecast_Capex_Input!$AI$12:$BB$286,$X123,$AA123),NA)</f>
        <v>1</v>
      </c>
      <c r="I123" s="199" t="str" cm="1">
        <f t="array" ref="I123">IFERROR(INDEX(Forecast_Capex_Input!$F$12:$F$286,$X123),NA)</f>
        <v>Replacement Expenditure</v>
      </c>
      <c r="J123" s="199" t="str" cm="1">
        <f t="array" ref="J123">IFERROR(INDEX(Forecast_Capex_Input!G$12:G$286,$X123),NA)</f>
        <v>Transmission Lines</v>
      </c>
      <c r="K123" s="199" t="str" cm="1">
        <f t="array" ref="K123">IFERROR(INDEX(Forecast_Capex_Input!H$12:H$286,$X123),NA)</f>
        <v>Repex</v>
      </c>
      <c r="L123" s="199" t="str" cm="1">
        <f t="array" ref="L123">IFERROR(INDEX(Forecast_Capex_Input!I$12:I$286,$X123),NA)</f>
        <v>N/A</v>
      </c>
      <c r="M123" s="199" t="str" cm="1">
        <f t="array" ref="M123">IFERROR(INDEX(Forecast_Capex_Input!J$12:J$286,$X123),NA)</f>
        <v>N/A</v>
      </c>
      <c r="N123" s="199" t="str" cm="1">
        <f t="array" ref="N123">IFERROR(INDEX(Forecast_Capex_Input!K$12:K$286,$X123),NA)</f>
        <v>TL - Transmission poles</v>
      </c>
      <c r="O123" s="199" t="str" cm="1">
        <f t="array" ref="O123">IFERROR(INDEX(Forecast_Capex_Input!L$12:L$286,$X123),NA)</f>
        <v>TL - Safe and Reliable Network</v>
      </c>
      <c r="P123" s="199" t="str" cm="1">
        <f t="array" ref="P123">IFERROR(INDEX(Forecast_Capex_Input!M$12:M$286,$X123),NA)</f>
        <v>N/A</v>
      </c>
      <c r="Q123" s="172" t="str" cm="1">
        <f t="array" ref="Q123">IFERROR(INDEX(Forecast_Capex_Input!N$12:N$286,$X123),NA)</f>
        <v>No</v>
      </c>
      <c r="R123" s="265" cm="1">
        <f t="array" ref="R123">IFERROR(INDEX(Forecast_Capex_Input!O$12:O$286,$X123),0)</f>
        <v>0</v>
      </c>
      <c r="S123" s="172" t="str" cm="1">
        <f t="array" ref="S123">IFERROR(INDEX(Forecast_Capex_Input!P$12:P$286,$X123),0)</f>
        <v>Safety security &amp; reliability</v>
      </c>
      <c r="T123" s="199" t="str" cm="1">
        <f t="array" aca="1" ref="T123" ca="1">IFERROR(INDEX(General!$K$84:$K$103,$AA123),NA)</f>
        <v>Transmission Lines (2018 onwards)</v>
      </c>
      <c r="U123" s="188" cm="1">
        <f t="array" aca="1" ref="U123" ca="1">IFERROR(
IF($F123=General!$E$25,INDEX(Forecast_Capex_Input!S$12:S$286,$X123),
INDEX(Forecast_Capex_Input!T$12:T$286,$X123)),0)</f>
        <v>0</v>
      </c>
      <c r="V123" s="222" t="b">
        <f>IFERROR(INDEX(Overheads!$T$19:$T$26,MATCH($I123,Overheads!$E$19:$E$26,0)),FALSE)</f>
        <v>1</v>
      </c>
      <c r="W123" s="165"/>
      <c r="X123" s="174">
        <f>IFERROR(
IF(MATCH($C123,Forecast_Capex_Input!$CI$12:$CI$286,1)+1&gt;MAX(Forecast_Capex_Input!$C$12:$C$286),NA,
MATCH($C123,Forecast_Capex_Input!$CI$12:$CI$286,1)+1),1)</f>
        <v>50</v>
      </c>
      <c r="Y123" s="174" cm="1">
        <f t="array" aca="1" ref="Y123" ca="1">IFERROR(
IF(X122&lt;&gt;X123,1,
IF(COUNTIF(OFFSET(Y122,0,0,-INDEX(Forecast_Capex_Input!$CG$12:$CG$286,$X123)),Y122)=INDEX(Forecast_Capex_Input!$CG$12:$CG$286,$X123),Y122+1,Y122)),NA)</f>
        <v>1</v>
      </c>
      <c r="Z123" s="174" cm="1">
        <f t="array" ref="Z123">IFERROR($C123-IF($X123=1,1,INDEX(Forecast_Capex_Input!$CI$12:$CI$286,$X123-1))+1,NA)</f>
        <v>1</v>
      </c>
      <c r="AA123" s="174" cm="1">
        <f t="array" aca="1" ref="AA123" ca="1">IFERROR(IF(Y123=1,
INDEX(Forecast_Capex_Input!$AI$10:$BB$10,SMALL(IF(INDEX(Forecast_Capex_Input!$AI$12:$BB$286,$X123,0)&gt;0,COLUMN(Forecast_Capex_Input!$AI$10:$BB$10)-COLUMN(Forecast_Capex_Input!$AI$12)+1),ROWS(OFFSET(AA122,0,0,-$Z123)))),
OFFSET(AA122,-INDEX(Forecast_Capex_Input!$CG$12:$CG$286,$X123)+1,0)),NA)</f>
        <v>1</v>
      </c>
      <c r="AB123" s="174">
        <f t="shared" ca="1" si="53"/>
        <v>1</v>
      </c>
      <c r="AC123" s="222" t="b">
        <f t="shared" si="85"/>
        <v>0</v>
      </c>
      <c r="AD123" s="220" t="b">
        <v>0</v>
      </c>
      <c r="AE123" s="222" t="b">
        <f t="shared" si="54"/>
        <v>1</v>
      </c>
      <c r="AF123" s="165"/>
      <c r="AG123" s="215">
        <v>0</v>
      </c>
      <c r="AH123" s="215">
        <v>0</v>
      </c>
      <c r="AI123" s="215">
        <v>0</v>
      </c>
      <c r="AJ123" s="215">
        <v>0</v>
      </c>
      <c r="AK123" s="215">
        <v>0</v>
      </c>
      <c r="AL123" s="155">
        <v>0</v>
      </c>
      <c r="AM123" s="165"/>
      <c r="AN123" s="215" cm="1">
        <f t="array" aca="1" ref="AN123" ca="1">IFERROR(INDEX(General!O$33:O$34,$AB123)
*AG123,0)</f>
        <v>0</v>
      </c>
      <c r="AO123" s="215" cm="1">
        <f t="array" aca="1" ref="AO123" ca="1">IFERROR(INDEX(General!P$33:P$34,$AB123)
*AH123,0)</f>
        <v>0</v>
      </c>
      <c r="AP123" s="215" cm="1">
        <f t="array" aca="1" ref="AP123" ca="1">IFERROR(INDEX(General!Q$33:Q$34,$AB123)
*AI123,0)</f>
        <v>0</v>
      </c>
      <c r="AQ123" s="215" cm="1">
        <f t="array" aca="1" ref="AQ123" ca="1">IFERROR(INDEX(General!R$33:R$34,$AB123)
*AJ123,0)</f>
        <v>0</v>
      </c>
      <c r="AR123" s="215" cm="1">
        <f t="array" aca="1" ref="AR123" ca="1">IFERROR(INDEX(General!S$33:S$34,$AB123)
*AK123,0)</f>
        <v>0</v>
      </c>
      <c r="AS123" s="155">
        <f t="shared" ca="1" si="86"/>
        <v>0</v>
      </c>
      <c r="AT123" s="165"/>
      <c r="AU123" s="215">
        <f ca="1">IF($AE123=FALSE,AN123*Overheads!$R$24*$V123,
IFERROR(Overheads!$O$49*$V123*AN123,0)
+IFERROR(Overheads!Q$59*$V123*(AN123/Overheads!Q$68),0))</f>
        <v>0</v>
      </c>
      <c r="AV123" s="215">
        <f ca="1">IF($AE123=FALSE,AO123*Overheads!$R$24*$V123,
IFERROR(Overheads!$O$49*$V123*AO123,0)
+IFERROR(Overheads!R$59*$V123*(AO123/Overheads!R$68),0))</f>
        <v>0</v>
      </c>
      <c r="AW123" s="215">
        <f ca="1">IF($AE123=FALSE,AP123*Overheads!$R$24*$V123,
IFERROR(Overheads!$O$49*$V123*AP123,0)
+IFERROR(Overheads!S$59*$V123*(AP123/Overheads!S$68),0))</f>
        <v>0</v>
      </c>
      <c r="AX123" s="215">
        <f ca="1">IF($AE123=FALSE,AQ123*Overheads!$R$24*$V123,
IFERROR(Overheads!$O$49*$V123*AQ123,0)
+IFERROR(Overheads!T$59*$V123*(AQ123/Overheads!T$68),0))</f>
        <v>0</v>
      </c>
      <c r="AY123" s="215">
        <f ca="1">IF($AE123=FALSE,AR123*Overheads!$R$24*$V123,
IFERROR(Overheads!$O$49*$V123*AR123,0)
+IFERROR(Overheads!U$59*$V123*(AR123/Overheads!U$68),0))</f>
        <v>0</v>
      </c>
      <c r="AZ123" s="155">
        <f t="shared" ca="1" si="87"/>
        <v>0</v>
      </c>
      <c r="BA123" s="165"/>
      <c r="BB123" s="215">
        <f ca="1">IF($AE123=FALSE,AN123*Overheads!$S$25,
IFERROR(Overheads!$O$50*AN123,0)
+IFERROR(Overheads!Q$60*(AN123/Overheads!Q$66),0))</f>
        <v>0</v>
      </c>
      <c r="BC123" s="215">
        <f ca="1">IF($AE123=FALSE,AO123*Overheads!$S$25,
IFERROR(Overheads!$O$50*AO123,0)
+IFERROR(Overheads!R$60*(AO123/Overheads!R$66),0))</f>
        <v>0</v>
      </c>
      <c r="BD123" s="215">
        <f ca="1">IF($AE123=FALSE,AP123*Overheads!$S$25,
IFERROR(Overheads!$O$50*AP123,0)
+IFERROR(Overheads!S$60*(AP123/Overheads!S$66),0))</f>
        <v>0</v>
      </c>
      <c r="BE123" s="215">
        <f ca="1">IF($AE123=FALSE,AQ123*Overheads!$S$25,
IFERROR(Overheads!$O$50*AQ123,0)
+IFERROR(Overheads!T$60*(AQ123/Overheads!T$66),0))</f>
        <v>0</v>
      </c>
      <c r="BF123" s="215">
        <f ca="1">IF($AE123=FALSE,AR123*Overheads!$S$25,
IFERROR(Overheads!$O$50*AR123,0)
+IFERROR(Overheads!U$60*(AR123/Overheads!U$66),0))</f>
        <v>0</v>
      </c>
      <c r="BG123" s="155">
        <f t="shared" ca="1" si="88"/>
        <v>0</v>
      </c>
      <c r="BH123" s="165"/>
      <c r="BI123" s="215">
        <f t="shared" ca="1" si="89"/>
        <v>0</v>
      </c>
      <c r="BJ123" s="215">
        <f t="shared" ca="1" si="55"/>
        <v>0</v>
      </c>
      <c r="BK123" s="215">
        <f t="shared" ca="1" si="56"/>
        <v>0</v>
      </c>
      <c r="BL123" s="215">
        <f t="shared" ca="1" si="57"/>
        <v>0</v>
      </c>
      <c r="BM123" s="215">
        <f t="shared" ca="1" si="58"/>
        <v>0</v>
      </c>
      <c r="BN123" s="155">
        <f t="shared" ca="1" si="90"/>
        <v>0</v>
      </c>
      <c r="BO123" s="165"/>
      <c r="BP123" s="187" cm="1">
        <f t="array" ref="BP123">IFERROR(IF($X123=$X122,BP122,INDEX(Forecast_Capex_Input!AC$12:AC$286,$X123)),0)</f>
        <v>0</v>
      </c>
      <c r="BQ123" s="187" cm="1">
        <f t="array" ref="BQ123">IFERROR(IF($X123=$X122,BQ122,INDEX(Forecast_Capex_Input!AD$12:AD$286,$X123)),0)</f>
        <v>0</v>
      </c>
      <c r="BR123" s="187" cm="1">
        <f t="array" ref="BR123">IFERROR(IF($X123=$X122,BR122,INDEX(Forecast_Capex_Input!AE$12:AE$286,$X123)),0)</f>
        <v>0</v>
      </c>
      <c r="BS123" s="187" cm="1">
        <f t="array" ref="BS123">IFERROR(IF($X123=$X122,BS122,INDEX(Forecast_Capex_Input!AF$12:AF$286,$X123)),0)</f>
        <v>0</v>
      </c>
      <c r="BT123" s="187" cm="1">
        <f t="array" ref="BT123">IFERROR(IF($X123=$X122,BT122,INDEX(Forecast_Capex_Input!AG$12:AG$286,$X123)),0)</f>
        <v>0</v>
      </c>
      <c r="BU123" s="165"/>
      <c r="BV123" s="215">
        <f t="shared" si="59"/>
        <v>0</v>
      </c>
      <c r="BW123" s="215">
        <f t="shared" si="60"/>
        <v>0</v>
      </c>
      <c r="BX123" s="215">
        <f t="shared" si="61"/>
        <v>0</v>
      </c>
      <c r="BY123" s="215">
        <f t="shared" si="62"/>
        <v>0</v>
      </c>
      <c r="BZ123" s="215">
        <f t="shared" si="63"/>
        <v>0</v>
      </c>
      <c r="CA123" s="155">
        <f t="shared" si="91"/>
        <v>0</v>
      </c>
      <c r="CB123" s="165"/>
      <c r="CC123" s="215">
        <f t="shared" ca="1" si="64"/>
        <v>0</v>
      </c>
      <c r="CD123" s="215">
        <f t="shared" ca="1" si="65"/>
        <v>0</v>
      </c>
      <c r="CE123" s="215">
        <f t="shared" ca="1" si="66"/>
        <v>0</v>
      </c>
      <c r="CF123" s="215">
        <f t="shared" ca="1" si="67"/>
        <v>0</v>
      </c>
      <c r="CG123" s="215">
        <f t="shared" ca="1" si="68"/>
        <v>0</v>
      </c>
      <c r="CH123" s="155">
        <f t="shared" ca="1" si="92"/>
        <v>0</v>
      </c>
      <c r="CI123" s="165"/>
      <c r="CJ123" s="215">
        <f t="shared" ca="1" si="69"/>
        <v>0</v>
      </c>
      <c r="CK123" s="215">
        <f t="shared" ca="1" si="70"/>
        <v>0</v>
      </c>
      <c r="CL123" s="215">
        <f t="shared" ca="1" si="71"/>
        <v>0</v>
      </c>
      <c r="CM123" s="215">
        <f t="shared" ca="1" si="72"/>
        <v>0</v>
      </c>
      <c r="CN123" s="215">
        <f t="shared" ca="1" si="73"/>
        <v>0</v>
      </c>
      <c r="CO123" s="155">
        <f t="shared" ca="1" si="93"/>
        <v>0</v>
      </c>
      <c r="CP123" s="165"/>
      <c r="CQ123" s="223">
        <f t="shared" ca="1" si="74"/>
        <v>0</v>
      </c>
      <c r="CR123" s="223">
        <f t="shared" ca="1" si="75"/>
        <v>0</v>
      </c>
      <c r="CS123" s="223">
        <f t="shared" ca="1" si="76"/>
        <v>0</v>
      </c>
      <c r="CT123" s="223">
        <f t="shared" ca="1" si="77"/>
        <v>0</v>
      </c>
      <c r="CU123" s="223">
        <f t="shared" ca="1" si="78"/>
        <v>0</v>
      </c>
      <c r="CV123" s="155">
        <f t="shared" ca="1" si="94"/>
        <v>0</v>
      </c>
      <c r="CW123" s="165"/>
      <c r="CX123" s="215">
        <f t="shared" ca="1" si="95"/>
        <v>0</v>
      </c>
      <c r="CY123" s="215">
        <f t="shared" ca="1" si="79"/>
        <v>0</v>
      </c>
      <c r="CZ123" s="215">
        <f t="shared" ca="1" si="80"/>
        <v>0</v>
      </c>
      <c r="DA123" s="215">
        <f t="shared" ca="1" si="81"/>
        <v>0</v>
      </c>
      <c r="DB123" s="215">
        <f t="shared" ca="1" si="82"/>
        <v>0</v>
      </c>
      <c r="DC123" s="155">
        <f t="shared" ca="1" si="96"/>
        <v>0</v>
      </c>
      <c r="DD123" s="165"/>
      <c r="DE123" s="188" t="b" cm="1">
        <f t="array" aca="1" ref="DE123" ca="1">OR($G123=Forecast_Capex_Input!$BF$8:$BF$10)</f>
        <v>1</v>
      </c>
      <c r="DF123" s="188" cm="1">
        <f t="array" aca="1" ref="DF123" ca="1">IFERROR(INDEX(Forecast_Capex_Input!BG$12:BG$286,$X123)
*(INDEX(Forecast_Capex_Input!$H$12:$H$286,$X123)=Repex),0)
*$DE123</f>
        <v>0</v>
      </c>
      <c r="DG123" s="188" cm="1">
        <f t="array" aca="1" ref="DG123" ca="1">IFERROR(INDEX(Forecast_Capex_Input!BH$12:BH$286,$X123)
*(INDEX(Forecast_Capex_Input!$H$12:$H$286,$X123)=Repex),0)
*$DE123</f>
        <v>0</v>
      </c>
      <c r="DH123" s="188" cm="1">
        <f t="array" aca="1" ref="DH123" ca="1">IFERROR(INDEX(Forecast_Capex_Input!BI$12:BI$286,$X123)
*(INDEX(Forecast_Capex_Input!$H$12:$H$286,$X123)=Repex),0)
*$DE123</f>
        <v>1</v>
      </c>
      <c r="DI123" s="188" cm="1">
        <f t="array" aca="1" ref="DI123" ca="1">IFERROR(INDEX(Forecast_Capex_Input!BJ$12:BJ$286,$X123)
*(INDEX(Forecast_Capex_Input!$H$12:$H$286,$X123)=Repex),0)
*$DE123</f>
        <v>0</v>
      </c>
      <c r="DJ123" s="188" cm="1">
        <f t="array" aca="1" ref="DJ123" ca="1">IFERROR(INDEX(Forecast_Capex_Input!BK$12:BK$286,$X123)
*(INDEX(Forecast_Capex_Input!$H$12:$H$286,$X123)=Repex),0)
*$DE123</f>
        <v>0</v>
      </c>
      <c r="DK123" s="188" cm="1">
        <f t="array" aca="1" ref="DK123" ca="1">IFERROR(INDEX(Forecast_Capex_Input!BL$12:BL$286,$X123)
*(INDEX(Forecast_Capex_Input!$H$12:$H$286,$X123)=Repex),0)
*$DE123</f>
        <v>0</v>
      </c>
      <c r="DL123" s="165"/>
      <c r="DM123" s="188" t="b" cm="1">
        <f t="array" aca="1" ref="DM123" ca="1">OR($G123=Forecast_Capex_Input!$BN$8:$BN$9)</f>
        <v>0</v>
      </c>
      <c r="DN123" s="188" cm="1">
        <f t="array" aca="1" ref="DN123" ca="1">IFERROR(INDEX(Forecast_Capex_Input!BO$12:BO$286,$X123)
*(INDEX(Forecast_Capex_Input!$H$12:$H$286,$X123)=Repex),0)
*$DM123</f>
        <v>0</v>
      </c>
      <c r="DO123" s="188" cm="1">
        <f t="array" aca="1" ref="DO123" ca="1">IFERROR(INDEX(Forecast_Capex_Input!BP$12:BP$286,$X123)
*(INDEX(Forecast_Capex_Input!$H$12:$H$286,$X123)=Repex),0)
*$DM123</f>
        <v>0</v>
      </c>
      <c r="DP123" s="188" cm="1">
        <f t="array" aca="1" ref="DP123" ca="1">IFERROR(INDEX(Forecast_Capex_Input!BQ$12:BQ$286,$X123)
*(INDEX(Forecast_Capex_Input!$H$12:$H$286,$X123)=Repex),0)
*$DM123</f>
        <v>0</v>
      </c>
      <c r="DQ123" s="188" cm="1">
        <f t="array" aca="1" ref="DQ123" ca="1">IFERROR(INDEX(Forecast_Capex_Input!BR$12:BR$286,$X123)
*(INDEX(Forecast_Capex_Input!$H$12:$H$286,$X123)=Repex),0)
*$DM123</f>
        <v>0</v>
      </c>
      <c r="DR123" s="188" cm="1">
        <f t="array" aca="1" ref="DR123" ca="1">IFERROR(INDEX(Forecast_Capex_Input!BS$12:BS$286,$X123)
*(INDEX(Forecast_Capex_Input!$H$12:$H$286,$X123)=Repex),0)
*$DM123</f>
        <v>0</v>
      </c>
      <c r="DS123" s="165"/>
      <c r="DT123" s="188" t="b" cm="1">
        <f t="array" aca="1" ref="DT123" ca="1">OR($G123=Forecast_Capex_Input!$BU$8:$BU$10)</f>
        <v>0</v>
      </c>
      <c r="DU123" s="188" cm="1">
        <f t="array" aca="1" ref="DU123" ca="1">IFERROR(INDEX(Forecast_Capex_Input!BV$12:BV$286,$X123)
*(INDEX(Forecast_Capex_Input!$H$12:$H$286,$X123)=Repex),0)
*$DT123</f>
        <v>0</v>
      </c>
      <c r="DV123" s="188" cm="1">
        <f t="array" aca="1" ref="DV123" ca="1">IFERROR(INDEX(Forecast_Capex_Input!BW$12:BW$286,$X123)
*(INDEX(Forecast_Capex_Input!$H$12:$H$286,$X123)=Repex),0)
*$DT123</f>
        <v>0</v>
      </c>
      <c r="DW123" s="188" cm="1">
        <f t="array" aca="1" ref="DW123" ca="1">IFERROR(INDEX(Forecast_Capex_Input!BX$12:BX$286,$X123)
*(INDEX(Forecast_Capex_Input!$H$12:$H$286,$X123)=Repex),0)
*$DT123</f>
        <v>0</v>
      </c>
      <c r="DX123" s="188" cm="1">
        <f t="array" aca="1" ref="DX123" ca="1">IFERROR(INDEX(Forecast_Capex_Input!BY$12:BY$286,$X123)
*(INDEX(Forecast_Capex_Input!$H$12:$H$286,$X123)=Repex),0)
*$DT123</f>
        <v>0</v>
      </c>
      <c r="DY123" s="188" cm="1">
        <f t="array" aca="1" ref="DY123" ca="1">IFERROR(INDEX(Forecast_Capex_Input!BZ$12:BZ$286,$X123)
*(INDEX(Forecast_Capex_Input!$H$12:$H$286,$X123)=Repex),0)
*$DT123</f>
        <v>0</v>
      </c>
      <c r="DZ123" s="188" cm="1">
        <f t="array" aca="1" ref="DZ123" ca="1">IFERROR(INDEX(Forecast_Capex_Input!CA$12:CA$286,$X123)
*(INDEX(Forecast_Capex_Input!$H$12:$H$286,$X123)=Repex),0)
*$DT123</f>
        <v>0</v>
      </c>
      <c r="EA123" s="188" cm="1">
        <f t="array" aca="1" ref="EA123" ca="1">IFERROR(INDEX(Forecast_Capex_Input!CB$12:CB$286,$X123)
*(INDEX(Forecast_Capex_Input!$H$12:$H$286,$X123)=Repex),0)
*$DT123</f>
        <v>0</v>
      </c>
      <c r="EB123" s="188" cm="1">
        <f t="array" aca="1" ref="EB123" ca="1">IFERROR(INDEX(Forecast_Capex_Input!CC$12:CC$286,$X123)
*(INDEX(Forecast_Capex_Input!$H$12:$H$286,$X123)=Repex),0)
*$DT123</f>
        <v>0</v>
      </c>
      <c r="EC123" s="165"/>
      <c r="ED123" s="226" t="str">
        <f t="shared" si="83"/>
        <v>N/A</v>
      </c>
      <c r="EE123" s="174" t="s">
        <v>15</v>
      </c>
    </row>
    <row r="124" spans="3:135" x14ac:dyDescent="0.2">
      <c r="C124" s="174">
        <f t="shared" si="84"/>
        <v>114</v>
      </c>
      <c r="D124" s="167" t="str" cm="1">
        <f t="array" ref="D124">IFERROR(INDEX(Forecast_Capex_Input!$D$12:$D$286,$X124),NA)</f>
        <v>Line 978 Refurbishment</v>
      </c>
      <c r="E124" s="172" t="b" cm="1">
        <f t="array" ref="E124">IF($X124=NA,NA,INDEX(Forecast_Capex_Input!$E$12:$E$286,$X124))</f>
        <v>0</v>
      </c>
      <c r="F124" s="167" t="str" cm="1">
        <f t="array" aca="1" ref="F124" ca="1">IFERROR(INDEX(General!$E$25:$E$26,$Y124),NA)</f>
        <v>Non-Labour</v>
      </c>
      <c r="G124" s="167" t="str" cm="1">
        <f t="array" aca="1" ref="G124" ca="1">IFERROR(INDEX(Forecast_Capex_Input!$AI$11:$BB$11,$AA124),NA)</f>
        <v>Transmission Lines</v>
      </c>
      <c r="H124" s="189" cm="1">
        <f t="array" aca="1" ref="H124" ca="1">IFERROR(INDEX(Forecast_Capex_Input!$AI$12:$BB$286,$X124,$AA124),NA)</f>
        <v>1</v>
      </c>
      <c r="I124" s="199" t="str" cm="1">
        <f t="array" ref="I124">IFERROR(INDEX(Forecast_Capex_Input!$F$12:$F$286,$X124),NA)</f>
        <v>Replacement Expenditure</v>
      </c>
      <c r="J124" s="199" t="str" cm="1">
        <f t="array" ref="J124">IFERROR(INDEX(Forecast_Capex_Input!G$12:G$286,$X124),NA)</f>
        <v>Transmission Lines</v>
      </c>
      <c r="K124" s="199" t="str" cm="1">
        <f t="array" ref="K124">IFERROR(INDEX(Forecast_Capex_Input!H$12:H$286,$X124),NA)</f>
        <v>Repex</v>
      </c>
      <c r="L124" s="199" t="str" cm="1">
        <f t="array" ref="L124">IFERROR(INDEX(Forecast_Capex_Input!I$12:I$286,$X124),NA)</f>
        <v>N/A</v>
      </c>
      <c r="M124" s="199" t="str" cm="1">
        <f t="array" ref="M124">IFERROR(INDEX(Forecast_Capex_Input!J$12:J$286,$X124),NA)</f>
        <v>N/A</v>
      </c>
      <c r="N124" s="199" t="str" cm="1">
        <f t="array" ref="N124">IFERROR(INDEX(Forecast_Capex_Input!K$12:K$286,$X124),NA)</f>
        <v>TL - Transmission poles</v>
      </c>
      <c r="O124" s="199" t="str" cm="1">
        <f t="array" ref="O124">IFERROR(INDEX(Forecast_Capex_Input!L$12:L$286,$X124),NA)</f>
        <v>TL - Safe and Reliable Network</v>
      </c>
      <c r="P124" s="199" t="str" cm="1">
        <f t="array" ref="P124">IFERROR(INDEX(Forecast_Capex_Input!M$12:M$286,$X124),NA)</f>
        <v>N/A</v>
      </c>
      <c r="Q124" s="172" t="str" cm="1">
        <f t="array" ref="Q124">IFERROR(INDEX(Forecast_Capex_Input!N$12:N$286,$X124),NA)</f>
        <v>No</v>
      </c>
      <c r="R124" s="265" cm="1">
        <f t="array" ref="R124">IFERROR(INDEX(Forecast_Capex_Input!O$12:O$286,$X124),0)</f>
        <v>0</v>
      </c>
      <c r="S124" s="172" t="str" cm="1">
        <f t="array" ref="S124">IFERROR(INDEX(Forecast_Capex_Input!P$12:P$286,$X124),0)</f>
        <v>Safety security &amp; reliability</v>
      </c>
      <c r="T124" s="199" t="str" cm="1">
        <f t="array" aca="1" ref="T124" ca="1">IFERROR(INDEX(General!$K$84:$K$103,$AA124),NA)</f>
        <v>Transmission Lines (2018 onwards)</v>
      </c>
      <c r="U124" s="188" cm="1">
        <f t="array" aca="1" ref="U124" ca="1">IFERROR(
IF($F124=General!$E$25,INDEX(Forecast_Capex_Input!S$12:S$286,$X124),
INDEX(Forecast_Capex_Input!T$12:T$286,$X124)),0)</f>
        <v>1</v>
      </c>
      <c r="V124" s="222" t="b">
        <f>IFERROR(INDEX(Overheads!$T$19:$T$26,MATCH($I124,Overheads!$E$19:$E$26,0)),FALSE)</f>
        <v>1</v>
      </c>
      <c r="W124" s="165"/>
      <c r="X124" s="174">
        <f>IFERROR(
IF(MATCH($C124,Forecast_Capex_Input!$CI$12:$CI$286,1)+1&gt;MAX(Forecast_Capex_Input!$C$12:$C$286),NA,
MATCH($C124,Forecast_Capex_Input!$CI$12:$CI$286,1)+1),1)</f>
        <v>50</v>
      </c>
      <c r="Y124" s="174" cm="1">
        <f t="array" aca="1" ref="Y124" ca="1">IFERROR(
IF(X123&lt;&gt;X124,1,
IF(COUNTIF(OFFSET(Y123,0,0,-INDEX(Forecast_Capex_Input!$CG$12:$CG$286,$X124)),Y123)=INDEX(Forecast_Capex_Input!$CG$12:$CG$286,$X124),Y123+1,Y123)),NA)</f>
        <v>2</v>
      </c>
      <c r="Z124" s="174" cm="1">
        <f t="array" ref="Z124">IFERROR($C124-IF($X124=1,1,INDEX(Forecast_Capex_Input!$CI$12:$CI$286,$X124-1))+1,NA)</f>
        <v>2</v>
      </c>
      <c r="AA124" s="174" cm="1">
        <f t="array" aca="1" ref="AA124" ca="1">IFERROR(IF(Y124=1,
INDEX(Forecast_Capex_Input!$AI$10:$BB$10,SMALL(IF(INDEX(Forecast_Capex_Input!$AI$12:$BB$286,$X124,0)&gt;0,COLUMN(Forecast_Capex_Input!$AI$10:$BB$10)-COLUMN(Forecast_Capex_Input!$AI$12)+1),ROWS(OFFSET(AA123,0,0,-$Z124)))),
OFFSET(AA123,-INDEX(Forecast_Capex_Input!$CG$12:$CG$286,$X124)+1,0)),NA)</f>
        <v>1</v>
      </c>
      <c r="AB124" s="174">
        <f t="shared" ca="1" si="53"/>
        <v>2</v>
      </c>
      <c r="AC124" s="222" t="b">
        <f t="shared" si="85"/>
        <v>0</v>
      </c>
      <c r="AD124" s="220" t="b">
        <v>0</v>
      </c>
      <c r="AE124" s="222" t="b">
        <f t="shared" si="54"/>
        <v>1</v>
      </c>
      <c r="AF124" s="165"/>
      <c r="AG124" s="215">
        <v>0</v>
      </c>
      <c r="AH124" s="215">
        <v>0</v>
      </c>
      <c r="AI124" s="215">
        <v>0</v>
      </c>
      <c r="AJ124" s="215">
        <v>0</v>
      </c>
      <c r="AK124" s="215">
        <v>0</v>
      </c>
      <c r="AL124" s="155">
        <v>0</v>
      </c>
      <c r="AM124" s="165"/>
      <c r="AN124" s="215" cm="1">
        <f t="array" aca="1" ref="AN124" ca="1">IFERROR(INDEX(General!O$33:O$34,$AB124)
*AG124,0)</f>
        <v>0</v>
      </c>
      <c r="AO124" s="215" cm="1">
        <f t="array" aca="1" ref="AO124" ca="1">IFERROR(INDEX(General!P$33:P$34,$AB124)
*AH124,0)</f>
        <v>0</v>
      </c>
      <c r="AP124" s="215" cm="1">
        <f t="array" aca="1" ref="AP124" ca="1">IFERROR(INDEX(General!Q$33:Q$34,$AB124)
*AI124,0)</f>
        <v>0</v>
      </c>
      <c r="AQ124" s="215" cm="1">
        <f t="array" aca="1" ref="AQ124" ca="1">IFERROR(INDEX(General!R$33:R$34,$AB124)
*AJ124,0)</f>
        <v>0</v>
      </c>
      <c r="AR124" s="215" cm="1">
        <f t="array" aca="1" ref="AR124" ca="1">IFERROR(INDEX(General!S$33:S$34,$AB124)
*AK124,0)</f>
        <v>0</v>
      </c>
      <c r="AS124" s="155">
        <f t="shared" ca="1" si="86"/>
        <v>0</v>
      </c>
      <c r="AT124" s="165"/>
      <c r="AU124" s="215">
        <f ca="1">IF($AE124=FALSE,AN124*Overheads!$R$24*$V124,
IFERROR(Overheads!$O$49*$V124*AN124,0)
+IFERROR(Overheads!Q$59*$V124*(AN124/Overheads!Q$68),0))</f>
        <v>0</v>
      </c>
      <c r="AV124" s="215">
        <f ca="1">IF($AE124=FALSE,AO124*Overheads!$R$24*$V124,
IFERROR(Overheads!$O$49*$V124*AO124,0)
+IFERROR(Overheads!R$59*$V124*(AO124/Overheads!R$68),0))</f>
        <v>0</v>
      </c>
      <c r="AW124" s="215">
        <f ca="1">IF($AE124=FALSE,AP124*Overheads!$R$24*$V124,
IFERROR(Overheads!$O$49*$V124*AP124,0)
+IFERROR(Overheads!S$59*$V124*(AP124/Overheads!S$68),0))</f>
        <v>0</v>
      </c>
      <c r="AX124" s="215">
        <f ca="1">IF($AE124=FALSE,AQ124*Overheads!$R$24*$V124,
IFERROR(Overheads!$O$49*$V124*AQ124,0)
+IFERROR(Overheads!T$59*$V124*(AQ124/Overheads!T$68),0))</f>
        <v>0</v>
      </c>
      <c r="AY124" s="215">
        <f ca="1">IF($AE124=FALSE,AR124*Overheads!$R$24*$V124,
IFERROR(Overheads!$O$49*$V124*AR124,0)
+IFERROR(Overheads!U$59*$V124*(AR124/Overheads!U$68),0))</f>
        <v>0</v>
      </c>
      <c r="AZ124" s="155">
        <f t="shared" ca="1" si="87"/>
        <v>0</v>
      </c>
      <c r="BA124" s="165"/>
      <c r="BB124" s="215">
        <f ca="1">IF($AE124=FALSE,AN124*Overheads!$S$25,
IFERROR(Overheads!$O$50*AN124,0)
+IFERROR(Overheads!Q$60*(AN124/Overheads!Q$66),0))</f>
        <v>0</v>
      </c>
      <c r="BC124" s="215">
        <f ca="1">IF($AE124=FALSE,AO124*Overheads!$S$25,
IFERROR(Overheads!$O$50*AO124,0)
+IFERROR(Overheads!R$60*(AO124/Overheads!R$66),0))</f>
        <v>0</v>
      </c>
      <c r="BD124" s="215">
        <f ca="1">IF($AE124=FALSE,AP124*Overheads!$S$25,
IFERROR(Overheads!$O$50*AP124,0)
+IFERROR(Overheads!S$60*(AP124/Overheads!S$66),0))</f>
        <v>0</v>
      </c>
      <c r="BE124" s="215">
        <f ca="1">IF($AE124=FALSE,AQ124*Overheads!$S$25,
IFERROR(Overheads!$O$50*AQ124,0)
+IFERROR(Overheads!T$60*(AQ124/Overheads!T$66),0))</f>
        <v>0</v>
      </c>
      <c r="BF124" s="215">
        <f ca="1">IF($AE124=FALSE,AR124*Overheads!$S$25,
IFERROR(Overheads!$O$50*AR124,0)
+IFERROR(Overheads!U$60*(AR124/Overheads!U$66),0))</f>
        <v>0</v>
      </c>
      <c r="BG124" s="155">
        <f t="shared" ca="1" si="88"/>
        <v>0</v>
      </c>
      <c r="BH124" s="165"/>
      <c r="BI124" s="215">
        <f t="shared" ca="1" si="89"/>
        <v>0</v>
      </c>
      <c r="BJ124" s="215">
        <f t="shared" ca="1" si="55"/>
        <v>0</v>
      </c>
      <c r="BK124" s="215">
        <f t="shared" ca="1" si="56"/>
        <v>0</v>
      </c>
      <c r="BL124" s="215">
        <f t="shared" ca="1" si="57"/>
        <v>0</v>
      </c>
      <c r="BM124" s="215">
        <f t="shared" ca="1" si="58"/>
        <v>0</v>
      </c>
      <c r="BN124" s="155">
        <f t="shared" ca="1" si="90"/>
        <v>0</v>
      </c>
      <c r="BO124" s="165"/>
      <c r="BP124" s="187" cm="1">
        <f t="array" ref="BP124">IFERROR(IF($X124=$X123,BP123,INDEX(Forecast_Capex_Input!AC$12:AC$286,$X124)),0)</f>
        <v>0</v>
      </c>
      <c r="BQ124" s="187" cm="1">
        <f t="array" ref="BQ124">IFERROR(IF($X124=$X123,BQ123,INDEX(Forecast_Capex_Input!AD$12:AD$286,$X124)),0)</f>
        <v>0</v>
      </c>
      <c r="BR124" s="187" cm="1">
        <f t="array" ref="BR124">IFERROR(IF($X124=$X123,BR123,INDEX(Forecast_Capex_Input!AE$12:AE$286,$X124)),0)</f>
        <v>0</v>
      </c>
      <c r="BS124" s="187" cm="1">
        <f t="array" ref="BS124">IFERROR(IF($X124=$X123,BS123,INDEX(Forecast_Capex_Input!AF$12:AF$286,$X124)),0)</f>
        <v>0</v>
      </c>
      <c r="BT124" s="187" cm="1">
        <f t="array" ref="BT124">IFERROR(IF($X124=$X123,BT123,INDEX(Forecast_Capex_Input!AG$12:AG$286,$X124)),0)</f>
        <v>0</v>
      </c>
      <c r="BU124" s="165"/>
      <c r="BV124" s="215">
        <f t="shared" si="59"/>
        <v>0</v>
      </c>
      <c r="BW124" s="215">
        <f t="shared" si="60"/>
        <v>0</v>
      </c>
      <c r="BX124" s="215">
        <f t="shared" si="61"/>
        <v>0</v>
      </c>
      <c r="BY124" s="215">
        <f t="shared" si="62"/>
        <v>0</v>
      </c>
      <c r="BZ124" s="215">
        <f t="shared" si="63"/>
        <v>0</v>
      </c>
      <c r="CA124" s="155">
        <f t="shared" si="91"/>
        <v>0</v>
      </c>
      <c r="CB124" s="165"/>
      <c r="CC124" s="215">
        <f t="shared" ca="1" si="64"/>
        <v>0</v>
      </c>
      <c r="CD124" s="215">
        <f t="shared" ca="1" si="65"/>
        <v>0</v>
      </c>
      <c r="CE124" s="215">
        <f t="shared" ca="1" si="66"/>
        <v>0</v>
      </c>
      <c r="CF124" s="215">
        <f t="shared" ca="1" si="67"/>
        <v>0</v>
      </c>
      <c r="CG124" s="215">
        <f t="shared" ca="1" si="68"/>
        <v>0</v>
      </c>
      <c r="CH124" s="155">
        <f t="shared" ca="1" si="92"/>
        <v>0</v>
      </c>
      <c r="CI124" s="165"/>
      <c r="CJ124" s="215">
        <f t="shared" ca="1" si="69"/>
        <v>0</v>
      </c>
      <c r="CK124" s="215">
        <f t="shared" ca="1" si="70"/>
        <v>0</v>
      </c>
      <c r="CL124" s="215">
        <f t="shared" ca="1" si="71"/>
        <v>0</v>
      </c>
      <c r="CM124" s="215">
        <f t="shared" ca="1" si="72"/>
        <v>0</v>
      </c>
      <c r="CN124" s="215">
        <f t="shared" ca="1" si="73"/>
        <v>0</v>
      </c>
      <c r="CO124" s="155">
        <f t="shared" ca="1" si="93"/>
        <v>0</v>
      </c>
      <c r="CP124" s="165"/>
      <c r="CQ124" s="223">
        <f t="shared" ca="1" si="74"/>
        <v>0</v>
      </c>
      <c r="CR124" s="223">
        <f t="shared" ca="1" si="75"/>
        <v>0</v>
      </c>
      <c r="CS124" s="223">
        <f t="shared" ca="1" si="76"/>
        <v>0</v>
      </c>
      <c r="CT124" s="223">
        <f t="shared" ca="1" si="77"/>
        <v>0</v>
      </c>
      <c r="CU124" s="223">
        <f t="shared" ca="1" si="78"/>
        <v>0</v>
      </c>
      <c r="CV124" s="155">
        <f t="shared" ca="1" si="94"/>
        <v>0</v>
      </c>
      <c r="CW124" s="165"/>
      <c r="CX124" s="215">
        <f t="shared" ca="1" si="95"/>
        <v>0</v>
      </c>
      <c r="CY124" s="215">
        <f t="shared" ca="1" si="79"/>
        <v>0</v>
      </c>
      <c r="CZ124" s="215">
        <f t="shared" ca="1" si="80"/>
        <v>0</v>
      </c>
      <c r="DA124" s="215">
        <f t="shared" ca="1" si="81"/>
        <v>0</v>
      </c>
      <c r="DB124" s="215">
        <f t="shared" ca="1" si="82"/>
        <v>0</v>
      </c>
      <c r="DC124" s="155">
        <f t="shared" ca="1" si="96"/>
        <v>0</v>
      </c>
      <c r="DD124" s="165"/>
      <c r="DE124" s="188" t="b" cm="1">
        <f t="array" aca="1" ref="DE124" ca="1">OR($G124=Forecast_Capex_Input!$BF$8:$BF$10)</f>
        <v>1</v>
      </c>
      <c r="DF124" s="188" cm="1">
        <f t="array" aca="1" ref="DF124" ca="1">IFERROR(INDEX(Forecast_Capex_Input!BG$12:BG$286,$X124)
*(INDEX(Forecast_Capex_Input!$H$12:$H$286,$X124)=Repex),0)
*$DE124</f>
        <v>0</v>
      </c>
      <c r="DG124" s="188" cm="1">
        <f t="array" aca="1" ref="DG124" ca="1">IFERROR(INDEX(Forecast_Capex_Input!BH$12:BH$286,$X124)
*(INDEX(Forecast_Capex_Input!$H$12:$H$286,$X124)=Repex),0)
*$DE124</f>
        <v>0</v>
      </c>
      <c r="DH124" s="188" cm="1">
        <f t="array" aca="1" ref="DH124" ca="1">IFERROR(INDEX(Forecast_Capex_Input!BI$12:BI$286,$X124)
*(INDEX(Forecast_Capex_Input!$H$12:$H$286,$X124)=Repex),0)
*$DE124</f>
        <v>1</v>
      </c>
      <c r="DI124" s="188" cm="1">
        <f t="array" aca="1" ref="DI124" ca="1">IFERROR(INDEX(Forecast_Capex_Input!BJ$12:BJ$286,$X124)
*(INDEX(Forecast_Capex_Input!$H$12:$H$286,$X124)=Repex),0)
*$DE124</f>
        <v>0</v>
      </c>
      <c r="DJ124" s="188" cm="1">
        <f t="array" aca="1" ref="DJ124" ca="1">IFERROR(INDEX(Forecast_Capex_Input!BK$12:BK$286,$X124)
*(INDEX(Forecast_Capex_Input!$H$12:$H$286,$X124)=Repex),0)
*$DE124</f>
        <v>0</v>
      </c>
      <c r="DK124" s="188" cm="1">
        <f t="array" aca="1" ref="DK124" ca="1">IFERROR(INDEX(Forecast_Capex_Input!BL$12:BL$286,$X124)
*(INDEX(Forecast_Capex_Input!$H$12:$H$286,$X124)=Repex),0)
*$DE124</f>
        <v>0</v>
      </c>
      <c r="DL124" s="165"/>
      <c r="DM124" s="188" t="b" cm="1">
        <f t="array" aca="1" ref="DM124" ca="1">OR($G124=Forecast_Capex_Input!$BN$8:$BN$9)</f>
        <v>0</v>
      </c>
      <c r="DN124" s="188" cm="1">
        <f t="array" aca="1" ref="DN124" ca="1">IFERROR(INDEX(Forecast_Capex_Input!BO$12:BO$286,$X124)
*(INDEX(Forecast_Capex_Input!$H$12:$H$286,$X124)=Repex),0)
*$DM124</f>
        <v>0</v>
      </c>
      <c r="DO124" s="188" cm="1">
        <f t="array" aca="1" ref="DO124" ca="1">IFERROR(INDEX(Forecast_Capex_Input!BP$12:BP$286,$X124)
*(INDEX(Forecast_Capex_Input!$H$12:$H$286,$X124)=Repex),0)
*$DM124</f>
        <v>0</v>
      </c>
      <c r="DP124" s="188" cm="1">
        <f t="array" aca="1" ref="DP124" ca="1">IFERROR(INDEX(Forecast_Capex_Input!BQ$12:BQ$286,$X124)
*(INDEX(Forecast_Capex_Input!$H$12:$H$286,$X124)=Repex),0)
*$DM124</f>
        <v>0</v>
      </c>
      <c r="DQ124" s="188" cm="1">
        <f t="array" aca="1" ref="DQ124" ca="1">IFERROR(INDEX(Forecast_Capex_Input!BR$12:BR$286,$X124)
*(INDEX(Forecast_Capex_Input!$H$12:$H$286,$X124)=Repex),0)
*$DM124</f>
        <v>0</v>
      </c>
      <c r="DR124" s="188" cm="1">
        <f t="array" aca="1" ref="DR124" ca="1">IFERROR(INDEX(Forecast_Capex_Input!BS$12:BS$286,$X124)
*(INDEX(Forecast_Capex_Input!$H$12:$H$286,$X124)=Repex),0)
*$DM124</f>
        <v>0</v>
      </c>
      <c r="DS124" s="165"/>
      <c r="DT124" s="188" t="b" cm="1">
        <f t="array" aca="1" ref="DT124" ca="1">OR($G124=Forecast_Capex_Input!$BU$8:$BU$10)</f>
        <v>0</v>
      </c>
      <c r="DU124" s="188" cm="1">
        <f t="array" aca="1" ref="DU124" ca="1">IFERROR(INDEX(Forecast_Capex_Input!BV$12:BV$286,$X124)
*(INDEX(Forecast_Capex_Input!$H$12:$H$286,$X124)=Repex),0)
*$DT124</f>
        <v>0</v>
      </c>
      <c r="DV124" s="188" cm="1">
        <f t="array" aca="1" ref="DV124" ca="1">IFERROR(INDEX(Forecast_Capex_Input!BW$12:BW$286,$X124)
*(INDEX(Forecast_Capex_Input!$H$12:$H$286,$X124)=Repex),0)
*$DT124</f>
        <v>0</v>
      </c>
      <c r="DW124" s="188" cm="1">
        <f t="array" aca="1" ref="DW124" ca="1">IFERROR(INDEX(Forecast_Capex_Input!BX$12:BX$286,$X124)
*(INDEX(Forecast_Capex_Input!$H$12:$H$286,$X124)=Repex),0)
*$DT124</f>
        <v>0</v>
      </c>
      <c r="DX124" s="188" cm="1">
        <f t="array" aca="1" ref="DX124" ca="1">IFERROR(INDEX(Forecast_Capex_Input!BY$12:BY$286,$X124)
*(INDEX(Forecast_Capex_Input!$H$12:$H$286,$X124)=Repex),0)
*$DT124</f>
        <v>0</v>
      </c>
      <c r="DY124" s="188" cm="1">
        <f t="array" aca="1" ref="DY124" ca="1">IFERROR(INDEX(Forecast_Capex_Input!BZ$12:BZ$286,$X124)
*(INDEX(Forecast_Capex_Input!$H$12:$H$286,$X124)=Repex),0)
*$DT124</f>
        <v>0</v>
      </c>
      <c r="DZ124" s="188" cm="1">
        <f t="array" aca="1" ref="DZ124" ca="1">IFERROR(INDEX(Forecast_Capex_Input!CA$12:CA$286,$X124)
*(INDEX(Forecast_Capex_Input!$H$12:$H$286,$X124)=Repex),0)
*$DT124</f>
        <v>0</v>
      </c>
      <c r="EA124" s="188" cm="1">
        <f t="array" aca="1" ref="EA124" ca="1">IFERROR(INDEX(Forecast_Capex_Input!CB$12:CB$286,$X124)
*(INDEX(Forecast_Capex_Input!$H$12:$H$286,$X124)=Repex),0)
*$DT124</f>
        <v>0</v>
      </c>
      <c r="EB124" s="188" cm="1">
        <f t="array" aca="1" ref="EB124" ca="1">IFERROR(INDEX(Forecast_Capex_Input!CC$12:CC$286,$X124)
*(INDEX(Forecast_Capex_Input!$H$12:$H$286,$X124)=Repex),0)
*$DT124</f>
        <v>0</v>
      </c>
      <c r="EC124" s="165"/>
      <c r="ED124" s="226" t="str">
        <f t="shared" si="83"/>
        <v>N/A</v>
      </c>
      <c r="EE124" s="174" t="s">
        <v>15</v>
      </c>
    </row>
    <row r="125" spans="3:135" x14ac:dyDescent="0.2">
      <c r="C125" s="174">
        <f t="shared" si="84"/>
        <v>115</v>
      </c>
      <c r="D125" s="167" t="str" cm="1">
        <f t="array" ref="D125">IFERROR(INDEX(Forecast_Capex_Input!$D$12:$D$286,$X125),NA)</f>
        <v>Line 991 Refurbishment</v>
      </c>
      <c r="E125" s="172" t="b" cm="1">
        <f t="array" ref="E125">IF($X125=NA,NA,INDEX(Forecast_Capex_Input!$E$12:$E$286,$X125))</f>
        <v>0</v>
      </c>
      <c r="F125" s="167" t="str" cm="1">
        <f t="array" aca="1" ref="F125" ca="1">IFERROR(INDEX(General!$E$25:$E$26,$Y125),NA)</f>
        <v>Labour</v>
      </c>
      <c r="G125" s="167" t="str" cm="1">
        <f t="array" aca="1" ref="G125" ca="1">IFERROR(INDEX(Forecast_Capex_Input!$AI$11:$BB$11,$AA125),NA)</f>
        <v>Transmission Lines</v>
      </c>
      <c r="H125" s="189" cm="1">
        <f t="array" aca="1" ref="H125" ca="1">IFERROR(INDEX(Forecast_Capex_Input!$AI$12:$BB$286,$X125,$AA125),NA)</f>
        <v>1</v>
      </c>
      <c r="I125" s="199" t="str" cm="1">
        <f t="array" ref="I125">IFERROR(INDEX(Forecast_Capex_Input!$F$12:$F$286,$X125),NA)</f>
        <v>Replacement Expenditure</v>
      </c>
      <c r="J125" s="199" t="str" cm="1">
        <f t="array" ref="J125">IFERROR(INDEX(Forecast_Capex_Input!G$12:G$286,$X125),NA)</f>
        <v>Transmission Lines</v>
      </c>
      <c r="K125" s="199" t="str" cm="1">
        <f t="array" ref="K125">IFERROR(INDEX(Forecast_Capex_Input!H$12:H$286,$X125),NA)</f>
        <v>Repex</v>
      </c>
      <c r="L125" s="199" t="str" cm="1">
        <f t="array" ref="L125">IFERROR(INDEX(Forecast_Capex_Input!I$12:I$286,$X125),NA)</f>
        <v>N/A</v>
      </c>
      <c r="M125" s="199" t="str" cm="1">
        <f t="array" ref="M125">IFERROR(INDEX(Forecast_Capex_Input!J$12:J$286,$X125),NA)</f>
        <v>N/A</v>
      </c>
      <c r="N125" s="199" t="str" cm="1">
        <f t="array" ref="N125">IFERROR(INDEX(Forecast_Capex_Input!K$12:K$286,$X125),NA)</f>
        <v>TL - Transmission poles</v>
      </c>
      <c r="O125" s="199" t="str" cm="1">
        <f t="array" ref="O125">IFERROR(INDEX(Forecast_Capex_Input!L$12:L$286,$X125),NA)</f>
        <v>TL - Safe and Reliable Network</v>
      </c>
      <c r="P125" s="199" t="str" cm="1">
        <f t="array" ref="P125">IFERROR(INDEX(Forecast_Capex_Input!M$12:M$286,$X125),NA)</f>
        <v>N/A</v>
      </c>
      <c r="Q125" s="172" t="str" cm="1">
        <f t="array" ref="Q125">IFERROR(INDEX(Forecast_Capex_Input!N$12:N$286,$X125),NA)</f>
        <v>No</v>
      </c>
      <c r="R125" s="265" cm="1">
        <f t="array" ref="R125">IFERROR(INDEX(Forecast_Capex_Input!O$12:O$286,$X125),0)</f>
        <v>0</v>
      </c>
      <c r="S125" s="172" t="str" cm="1">
        <f t="array" ref="S125">IFERROR(INDEX(Forecast_Capex_Input!P$12:P$286,$X125),0)</f>
        <v>Safety security &amp; reliability</v>
      </c>
      <c r="T125" s="199" t="str" cm="1">
        <f t="array" aca="1" ref="T125" ca="1">IFERROR(INDEX(General!$K$84:$K$103,$AA125),NA)</f>
        <v>Transmission Lines (2018 onwards)</v>
      </c>
      <c r="U125" s="188" cm="1">
        <f t="array" aca="1" ref="U125" ca="1">IFERROR(
IF($F125=General!$E$25,INDEX(Forecast_Capex_Input!S$12:S$286,$X125),
INDEX(Forecast_Capex_Input!T$12:T$286,$X125)),0)</f>
        <v>0</v>
      </c>
      <c r="V125" s="222" t="b">
        <f>IFERROR(INDEX(Overheads!$T$19:$T$26,MATCH($I125,Overheads!$E$19:$E$26,0)),FALSE)</f>
        <v>1</v>
      </c>
      <c r="W125" s="165"/>
      <c r="X125" s="174">
        <f>IFERROR(
IF(MATCH($C125,Forecast_Capex_Input!$CI$12:$CI$286,1)+1&gt;MAX(Forecast_Capex_Input!$C$12:$C$286),NA,
MATCH($C125,Forecast_Capex_Input!$CI$12:$CI$286,1)+1),1)</f>
        <v>51</v>
      </c>
      <c r="Y125" s="174" cm="1">
        <f t="array" aca="1" ref="Y125" ca="1">IFERROR(
IF(X124&lt;&gt;X125,1,
IF(COUNTIF(OFFSET(Y124,0,0,-INDEX(Forecast_Capex_Input!$CG$12:$CG$286,$X125)),Y124)=INDEX(Forecast_Capex_Input!$CG$12:$CG$286,$X125),Y124+1,Y124)),NA)</f>
        <v>1</v>
      </c>
      <c r="Z125" s="174" cm="1">
        <f t="array" ref="Z125">IFERROR($C125-IF($X125=1,1,INDEX(Forecast_Capex_Input!$CI$12:$CI$286,$X125-1))+1,NA)</f>
        <v>1</v>
      </c>
      <c r="AA125" s="174" cm="1">
        <f t="array" aca="1" ref="AA125" ca="1">IFERROR(IF(Y125=1,
INDEX(Forecast_Capex_Input!$AI$10:$BB$10,SMALL(IF(INDEX(Forecast_Capex_Input!$AI$12:$BB$286,$X125,0)&gt;0,COLUMN(Forecast_Capex_Input!$AI$10:$BB$10)-COLUMN(Forecast_Capex_Input!$AI$12)+1),ROWS(OFFSET(AA124,0,0,-$Z125)))),
OFFSET(AA124,-INDEX(Forecast_Capex_Input!$CG$12:$CG$286,$X125)+1,0)),NA)</f>
        <v>1</v>
      </c>
      <c r="AB125" s="174">
        <f t="shared" ca="1" si="53"/>
        <v>1</v>
      </c>
      <c r="AC125" s="222" t="b">
        <f t="shared" si="85"/>
        <v>0</v>
      </c>
      <c r="AD125" s="220" t="b">
        <v>0</v>
      </c>
      <c r="AE125" s="222" t="b">
        <f t="shared" si="54"/>
        <v>1</v>
      </c>
      <c r="AF125" s="165"/>
      <c r="AG125" s="215">
        <v>0</v>
      </c>
      <c r="AH125" s="215">
        <v>0</v>
      </c>
      <c r="AI125" s="215">
        <v>0</v>
      </c>
      <c r="AJ125" s="215">
        <v>0</v>
      </c>
      <c r="AK125" s="215">
        <v>0</v>
      </c>
      <c r="AL125" s="155">
        <v>0</v>
      </c>
      <c r="AM125" s="165"/>
      <c r="AN125" s="215" cm="1">
        <f t="array" aca="1" ref="AN125" ca="1">IFERROR(INDEX(General!O$33:O$34,$AB125)
*AG125,0)</f>
        <v>0</v>
      </c>
      <c r="AO125" s="215" cm="1">
        <f t="array" aca="1" ref="AO125" ca="1">IFERROR(INDEX(General!P$33:P$34,$AB125)
*AH125,0)</f>
        <v>0</v>
      </c>
      <c r="AP125" s="215" cm="1">
        <f t="array" aca="1" ref="AP125" ca="1">IFERROR(INDEX(General!Q$33:Q$34,$AB125)
*AI125,0)</f>
        <v>0</v>
      </c>
      <c r="AQ125" s="215" cm="1">
        <f t="array" aca="1" ref="AQ125" ca="1">IFERROR(INDEX(General!R$33:R$34,$AB125)
*AJ125,0)</f>
        <v>0</v>
      </c>
      <c r="AR125" s="215" cm="1">
        <f t="array" aca="1" ref="AR125" ca="1">IFERROR(INDEX(General!S$33:S$34,$AB125)
*AK125,0)</f>
        <v>0</v>
      </c>
      <c r="AS125" s="155">
        <f t="shared" ca="1" si="86"/>
        <v>0</v>
      </c>
      <c r="AT125" s="165"/>
      <c r="AU125" s="215">
        <f ca="1">IF($AE125=FALSE,AN125*Overheads!$R$24*$V125,
IFERROR(Overheads!$O$49*$V125*AN125,0)
+IFERROR(Overheads!Q$59*$V125*(AN125/Overheads!Q$68),0))</f>
        <v>0</v>
      </c>
      <c r="AV125" s="215">
        <f ca="1">IF($AE125=FALSE,AO125*Overheads!$R$24*$V125,
IFERROR(Overheads!$O$49*$V125*AO125,0)
+IFERROR(Overheads!R$59*$V125*(AO125/Overheads!R$68),0))</f>
        <v>0</v>
      </c>
      <c r="AW125" s="215">
        <f ca="1">IF($AE125=FALSE,AP125*Overheads!$R$24*$V125,
IFERROR(Overheads!$O$49*$V125*AP125,0)
+IFERROR(Overheads!S$59*$V125*(AP125/Overheads!S$68),0))</f>
        <v>0</v>
      </c>
      <c r="AX125" s="215">
        <f ca="1">IF($AE125=FALSE,AQ125*Overheads!$R$24*$V125,
IFERROR(Overheads!$O$49*$V125*AQ125,0)
+IFERROR(Overheads!T$59*$V125*(AQ125/Overheads!T$68),0))</f>
        <v>0</v>
      </c>
      <c r="AY125" s="215">
        <f ca="1">IF($AE125=FALSE,AR125*Overheads!$R$24*$V125,
IFERROR(Overheads!$O$49*$V125*AR125,0)
+IFERROR(Overheads!U$59*$V125*(AR125/Overheads!U$68),0))</f>
        <v>0</v>
      </c>
      <c r="AZ125" s="155">
        <f t="shared" ca="1" si="87"/>
        <v>0</v>
      </c>
      <c r="BA125" s="165"/>
      <c r="BB125" s="215">
        <f ca="1">IF($AE125=FALSE,AN125*Overheads!$S$25,
IFERROR(Overheads!$O$50*AN125,0)
+IFERROR(Overheads!Q$60*(AN125/Overheads!Q$66),0))</f>
        <v>0</v>
      </c>
      <c r="BC125" s="215">
        <f ca="1">IF($AE125=FALSE,AO125*Overheads!$S$25,
IFERROR(Overheads!$O$50*AO125,0)
+IFERROR(Overheads!R$60*(AO125/Overheads!R$66),0))</f>
        <v>0</v>
      </c>
      <c r="BD125" s="215">
        <f ca="1">IF($AE125=FALSE,AP125*Overheads!$S$25,
IFERROR(Overheads!$O$50*AP125,0)
+IFERROR(Overheads!S$60*(AP125/Overheads!S$66),0))</f>
        <v>0</v>
      </c>
      <c r="BE125" s="215">
        <f ca="1">IF($AE125=FALSE,AQ125*Overheads!$S$25,
IFERROR(Overheads!$O$50*AQ125,0)
+IFERROR(Overheads!T$60*(AQ125/Overheads!T$66),0))</f>
        <v>0</v>
      </c>
      <c r="BF125" s="215">
        <f ca="1">IF($AE125=FALSE,AR125*Overheads!$S$25,
IFERROR(Overheads!$O$50*AR125,0)
+IFERROR(Overheads!U$60*(AR125/Overheads!U$66),0))</f>
        <v>0</v>
      </c>
      <c r="BG125" s="155">
        <f t="shared" ca="1" si="88"/>
        <v>0</v>
      </c>
      <c r="BH125" s="165"/>
      <c r="BI125" s="215">
        <f t="shared" ca="1" si="89"/>
        <v>0</v>
      </c>
      <c r="BJ125" s="215">
        <f t="shared" ca="1" si="55"/>
        <v>0</v>
      </c>
      <c r="BK125" s="215">
        <f t="shared" ca="1" si="56"/>
        <v>0</v>
      </c>
      <c r="BL125" s="215">
        <f t="shared" ca="1" si="57"/>
        <v>0</v>
      </c>
      <c r="BM125" s="215">
        <f t="shared" ca="1" si="58"/>
        <v>0</v>
      </c>
      <c r="BN125" s="155">
        <f t="shared" ca="1" si="90"/>
        <v>0</v>
      </c>
      <c r="BO125" s="165"/>
      <c r="BP125" s="187" cm="1">
        <f t="array" ref="BP125">IFERROR(IF($X125=$X124,BP124,INDEX(Forecast_Capex_Input!AC$12:AC$286,$X125)),0)</f>
        <v>0</v>
      </c>
      <c r="BQ125" s="187" cm="1">
        <f t="array" ref="BQ125">IFERROR(IF($X125=$X124,BQ124,INDEX(Forecast_Capex_Input!AD$12:AD$286,$X125)),0)</f>
        <v>0</v>
      </c>
      <c r="BR125" s="187" cm="1">
        <f t="array" ref="BR125">IFERROR(IF($X125=$X124,BR124,INDEX(Forecast_Capex_Input!AE$12:AE$286,$X125)),0)</f>
        <v>0</v>
      </c>
      <c r="BS125" s="187" cm="1">
        <f t="array" ref="BS125">IFERROR(IF($X125=$X124,BS124,INDEX(Forecast_Capex_Input!AF$12:AF$286,$X125)),0)</f>
        <v>0</v>
      </c>
      <c r="BT125" s="187" cm="1">
        <f t="array" ref="BT125">IFERROR(IF($X125=$X124,BT124,INDEX(Forecast_Capex_Input!AG$12:AG$286,$X125)),0)</f>
        <v>0</v>
      </c>
      <c r="BU125" s="165"/>
      <c r="BV125" s="215">
        <f t="shared" si="59"/>
        <v>0</v>
      </c>
      <c r="BW125" s="215">
        <f t="shared" si="60"/>
        <v>0</v>
      </c>
      <c r="BX125" s="215">
        <f t="shared" si="61"/>
        <v>0</v>
      </c>
      <c r="BY125" s="215">
        <f t="shared" si="62"/>
        <v>0</v>
      </c>
      <c r="BZ125" s="215">
        <f t="shared" si="63"/>
        <v>0</v>
      </c>
      <c r="CA125" s="155">
        <f t="shared" si="91"/>
        <v>0</v>
      </c>
      <c r="CB125" s="165"/>
      <c r="CC125" s="215">
        <f t="shared" ca="1" si="64"/>
        <v>0</v>
      </c>
      <c r="CD125" s="215">
        <f t="shared" ca="1" si="65"/>
        <v>0</v>
      </c>
      <c r="CE125" s="215">
        <f t="shared" ca="1" si="66"/>
        <v>0</v>
      </c>
      <c r="CF125" s="215">
        <f t="shared" ca="1" si="67"/>
        <v>0</v>
      </c>
      <c r="CG125" s="215">
        <f t="shared" ca="1" si="68"/>
        <v>0</v>
      </c>
      <c r="CH125" s="155">
        <f t="shared" ca="1" si="92"/>
        <v>0</v>
      </c>
      <c r="CI125" s="165"/>
      <c r="CJ125" s="215">
        <f t="shared" ca="1" si="69"/>
        <v>0</v>
      </c>
      <c r="CK125" s="215">
        <f t="shared" ca="1" si="70"/>
        <v>0</v>
      </c>
      <c r="CL125" s="215">
        <f t="shared" ca="1" si="71"/>
        <v>0</v>
      </c>
      <c r="CM125" s="215">
        <f t="shared" ca="1" si="72"/>
        <v>0</v>
      </c>
      <c r="CN125" s="215">
        <f t="shared" ca="1" si="73"/>
        <v>0</v>
      </c>
      <c r="CO125" s="155">
        <f t="shared" ca="1" si="93"/>
        <v>0</v>
      </c>
      <c r="CP125" s="165"/>
      <c r="CQ125" s="223">
        <f t="shared" ca="1" si="74"/>
        <v>0</v>
      </c>
      <c r="CR125" s="223">
        <f t="shared" ca="1" si="75"/>
        <v>0</v>
      </c>
      <c r="CS125" s="223">
        <f t="shared" ca="1" si="76"/>
        <v>0</v>
      </c>
      <c r="CT125" s="223">
        <f t="shared" ca="1" si="77"/>
        <v>0</v>
      </c>
      <c r="CU125" s="223">
        <f t="shared" ca="1" si="78"/>
        <v>0</v>
      </c>
      <c r="CV125" s="155">
        <f t="shared" ca="1" si="94"/>
        <v>0</v>
      </c>
      <c r="CW125" s="165"/>
      <c r="CX125" s="215">
        <f t="shared" ca="1" si="95"/>
        <v>0</v>
      </c>
      <c r="CY125" s="215">
        <f t="shared" ca="1" si="79"/>
        <v>0</v>
      </c>
      <c r="CZ125" s="215">
        <f t="shared" ca="1" si="80"/>
        <v>0</v>
      </c>
      <c r="DA125" s="215">
        <f t="shared" ca="1" si="81"/>
        <v>0</v>
      </c>
      <c r="DB125" s="215">
        <f t="shared" ca="1" si="82"/>
        <v>0</v>
      </c>
      <c r="DC125" s="155">
        <f t="shared" ca="1" si="96"/>
        <v>0</v>
      </c>
      <c r="DD125" s="165"/>
      <c r="DE125" s="188" t="b" cm="1">
        <f t="array" aca="1" ref="DE125" ca="1">OR($G125=Forecast_Capex_Input!$BF$8:$BF$10)</f>
        <v>1</v>
      </c>
      <c r="DF125" s="188" cm="1">
        <f t="array" aca="1" ref="DF125" ca="1">IFERROR(INDEX(Forecast_Capex_Input!BG$12:BG$286,$X125)
*(INDEX(Forecast_Capex_Input!$H$12:$H$286,$X125)=Repex),0)
*$DE125</f>
        <v>0.7</v>
      </c>
      <c r="DG125" s="188" cm="1">
        <f t="array" aca="1" ref="DG125" ca="1">IFERROR(INDEX(Forecast_Capex_Input!BH$12:BH$286,$X125)
*(INDEX(Forecast_Capex_Input!$H$12:$H$286,$X125)=Repex),0)
*$DE125</f>
        <v>0</v>
      </c>
      <c r="DH125" s="188" cm="1">
        <f t="array" aca="1" ref="DH125" ca="1">IFERROR(INDEX(Forecast_Capex_Input!BI$12:BI$286,$X125)
*(INDEX(Forecast_Capex_Input!$H$12:$H$286,$X125)=Repex),0)
*$DE125</f>
        <v>0.3</v>
      </c>
      <c r="DI125" s="188" cm="1">
        <f t="array" aca="1" ref="DI125" ca="1">IFERROR(INDEX(Forecast_Capex_Input!BJ$12:BJ$286,$X125)
*(INDEX(Forecast_Capex_Input!$H$12:$H$286,$X125)=Repex),0)
*$DE125</f>
        <v>0</v>
      </c>
      <c r="DJ125" s="188" cm="1">
        <f t="array" aca="1" ref="DJ125" ca="1">IFERROR(INDEX(Forecast_Capex_Input!BK$12:BK$286,$X125)
*(INDEX(Forecast_Capex_Input!$H$12:$H$286,$X125)=Repex),0)
*$DE125</f>
        <v>0</v>
      </c>
      <c r="DK125" s="188" cm="1">
        <f t="array" aca="1" ref="DK125" ca="1">IFERROR(INDEX(Forecast_Capex_Input!BL$12:BL$286,$X125)
*(INDEX(Forecast_Capex_Input!$H$12:$H$286,$X125)=Repex),0)
*$DE125</f>
        <v>0</v>
      </c>
      <c r="DL125" s="165"/>
      <c r="DM125" s="188" t="b" cm="1">
        <f t="array" aca="1" ref="DM125" ca="1">OR($G125=Forecast_Capex_Input!$BN$8:$BN$9)</f>
        <v>0</v>
      </c>
      <c r="DN125" s="188" cm="1">
        <f t="array" aca="1" ref="DN125" ca="1">IFERROR(INDEX(Forecast_Capex_Input!BO$12:BO$286,$X125)
*(INDEX(Forecast_Capex_Input!$H$12:$H$286,$X125)=Repex),0)
*$DM125</f>
        <v>0</v>
      </c>
      <c r="DO125" s="188" cm="1">
        <f t="array" aca="1" ref="DO125" ca="1">IFERROR(INDEX(Forecast_Capex_Input!BP$12:BP$286,$X125)
*(INDEX(Forecast_Capex_Input!$H$12:$H$286,$X125)=Repex),0)
*$DM125</f>
        <v>0</v>
      </c>
      <c r="DP125" s="188" cm="1">
        <f t="array" aca="1" ref="DP125" ca="1">IFERROR(INDEX(Forecast_Capex_Input!BQ$12:BQ$286,$X125)
*(INDEX(Forecast_Capex_Input!$H$12:$H$286,$X125)=Repex),0)
*$DM125</f>
        <v>0</v>
      </c>
      <c r="DQ125" s="188" cm="1">
        <f t="array" aca="1" ref="DQ125" ca="1">IFERROR(INDEX(Forecast_Capex_Input!BR$12:BR$286,$X125)
*(INDEX(Forecast_Capex_Input!$H$12:$H$286,$X125)=Repex),0)
*$DM125</f>
        <v>0</v>
      </c>
      <c r="DR125" s="188" cm="1">
        <f t="array" aca="1" ref="DR125" ca="1">IFERROR(INDEX(Forecast_Capex_Input!BS$12:BS$286,$X125)
*(INDEX(Forecast_Capex_Input!$H$12:$H$286,$X125)=Repex),0)
*$DM125</f>
        <v>0</v>
      </c>
      <c r="DS125" s="165"/>
      <c r="DT125" s="188" t="b" cm="1">
        <f t="array" aca="1" ref="DT125" ca="1">OR($G125=Forecast_Capex_Input!$BU$8:$BU$10)</f>
        <v>0</v>
      </c>
      <c r="DU125" s="188" cm="1">
        <f t="array" aca="1" ref="DU125" ca="1">IFERROR(INDEX(Forecast_Capex_Input!BV$12:BV$286,$X125)
*(INDEX(Forecast_Capex_Input!$H$12:$H$286,$X125)=Repex),0)
*$DT125</f>
        <v>0</v>
      </c>
      <c r="DV125" s="188" cm="1">
        <f t="array" aca="1" ref="DV125" ca="1">IFERROR(INDEX(Forecast_Capex_Input!BW$12:BW$286,$X125)
*(INDEX(Forecast_Capex_Input!$H$12:$H$286,$X125)=Repex),0)
*$DT125</f>
        <v>0</v>
      </c>
      <c r="DW125" s="188" cm="1">
        <f t="array" aca="1" ref="DW125" ca="1">IFERROR(INDEX(Forecast_Capex_Input!BX$12:BX$286,$X125)
*(INDEX(Forecast_Capex_Input!$H$12:$H$286,$X125)=Repex),0)
*$DT125</f>
        <v>0</v>
      </c>
      <c r="DX125" s="188" cm="1">
        <f t="array" aca="1" ref="DX125" ca="1">IFERROR(INDEX(Forecast_Capex_Input!BY$12:BY$286,$X125)
*(INDEX(Forecast_Capex_Input!$H$12:$H$286,$X125)=Repex),0)
*$DT125</f>
        <v>0</v>
      </c>
      <c r="DY125" s="188" cm="1">
        <f t="array" aca="1" ref="DY125" ca="1">IFERROR(INDEX(Forecast_Capex_Input!BZ$12:BZ$286,$X125)
*(INDEX(Forecast_Capex_Input!$H$12:$H$286,$X125)=Repex),0)
*$DT125</f>
        <v>0</v>
      </c>
      <c r="DZ125" s="188" cm="1">
        <f t="array" aca="1" ref="DZ125" ca="1">IFERROR(INDEX(Forecast_Capex_Input!CA$12:CA$286,$X125)
*(INDEX(Forecast_Capex_Input!$H$12:$H$286,$X125)=Repex),0)
*$DT125</f>
        <v>0</v>
      </c>
      <c r="EA125" s="188" cm="1">
        <f t="array" aca="1" ref="EA125" ca="1">IFERROR(INDEX(Forecast_Capex_Input!CB$12:CB$286,$X125)
*(INDEX(Forecast_Capex_Input!$H$12:$H$286,$X125)=Repex),0)
*$DT125</f>
        <v>0</v>
      </c>
      <c r="EB125" s="188" cm="1">
        <f t="array" aca="1" ref="EB125" ca="1">IFERROR(INDEX(Forecast_Capex_Input!CC$12:CC$286,$X125)
*(INDEX(Forecast_Capex_Input!$H$12:$H$286,$X125)=Repex),0)
*$DT125</f>
        <v>0</v>
      </c>
      <c r="EC125" s="165"/>
      <c r="ED125" s="226" t="str">
        <f t="shared" si="83"/>
        <v>N/A</v>
      </c>
      <c r="EE125" s="174" t="s">
        <v>15</v>
      </c>
    </row>
    <row r="126" spans="3:135" x14ac:dyDescent="0.2">
      <c r="C126" s="174">
        <f t="shared" si="84"/>
        <v>116</v>
      </c>
      <c r="D126" s="167" t="str" cm="1">
        <f t="array" ref="D126">IFERROR(INDEX(Forecast_Capex_Input!$D$12:$D$286,$X126),NA)</f>
        <v>Line 991 Refurbishment</v>
      </c>
      <c r="E126" s="172" t="b" cm="1">
        <f t="array" ref="E126">IF($X126=NA,NA,INDEX(Forecast_Capex_Input!$E$12:$E$286,$X126))</f>
        <v>0</v>
      </c>
      <c r="F126" s="167" t="str" cm="1">
        <f t="array" aca="1" ref="F126" ca="1">IFERROR(INDEX(General!$E$25:$E$26,$Y126),NA)</f>
        <v>Non-Labour</v>
      </c>
      <c r="G126" s="167" t="str" cm="1">
        <f t="array" aca="1" ref="G126" ca="1">IFERROR(INDEX(Forecast_Capex_Input!$AI$11:$BB$11,$AA126),NA)</f>
        <v>Transmission Lines</v>
      </c>
      <c r="H126" s="189" cm="1">
        <f t="array" aca="1" ref="H126" ca="1">IFERROR(INDEX(Forecast_Capex_Input!$AI$12:$BB$286,$X126,$AA126),NA)</f>
        <v>1</v>
      </c>
      <c r="I126" s="199" t="str" cm="1">
        <f t="array" ref="I126">IFERROR(INDEX(Forecast_Capex_Input!$F$12:$F$286,$X126),NA)</f>
        <v>Replacement Expenditure</v>
      </c>
      <c r="J126" s="199" t="str" cm="1">
        <f t="array" ref="J126">IFERROR(INDEX(Forecast_Capex_Input!G$12:G$286,$X126),NA)</f>
        <v>Transmission Lines</v>
      </c>
      <c r="K126" s="199" t="str" cm="1">
        <f t="array" ref="K126">IFERROR(INDEX(Forecast_Capex_Input!H$12:H$286,$X126),NA)</f>
        <v>Repex</v>
      </c>
      <c r="L126" s="199" t="str" cm="1">
        <f t="array" ref="L126">IFERROR(INDEX(Forecast_Capex_Input!I$12:I$286,$X126),NA)</f>
        <v>N/A</v>
      </c>
      <c r="M126" s="199" t="str" cm="1">
        <f t="array" ref="M126">IFERROR(INDEX(Forecast_Capex_Input!J$12:J$286,$X126),NA)</f>
        <v>N/A</v>
      </c>
      <c r="N126" s="199" t="str" cm="1">
        <f t="array" ref="N126">IFERROR(INDEX(Forecast_Capex_Input!K$12:K$286,$X126),NA)</f>
        <v>TL - Transmission poles</v>
      </c>
      <c r="O126" s="199" t="str" cm="1">
        <f t="array" ref="O126">IFERROR(INDEX(Forecast_Capex_Input!L$12:L$286,$X126),NA)</f>
        <v>TL - Safe and Reliable Network</v>
      </c>
      <c r="P126" s="199" t="str" cm="1">
        <f t="array" ref="P126">IFERROR(INDEX(Forecast_Capex_Input!M$12:M$286,$X126),NA)</f>
        <v>N/A</v>
      </c>
      <c r="Q126" s="172" t="str" cm="1">
        <f t="array" ref="Q126">IFERROR(INDEX(Forecast_Capex_Input!N$12:N$286,$X126),NA)</f>
        <v>No</v>
      </c>
      <c r="R126" s="265" cm="1">
        <f t="array" ref="R126">IFERROR(INDEX(Forecast_Capex_Input!O$12:O$286,$X126),0)</f>
        <v>0</v>
      </c>
      <c r="S126" s="172" t="str" cm="1">
        <f t="array" ref="S126">IFERROR(INDEX(Forecast_Capex_Input!P$12:P$286,$X126),0)</f>
        <v>Safety security &amp; reliability</v>
      </c>
      <c r="T126" s="199" t="str" cm="1">
        <f t="array" aca="1" ref="T126" ca="1">IFERROR(INDEX(General!$K$84:$K$103,$AA126),NA)</f>
        <v>Transmission Lines (2018 onwards)</v>
      </c>
      <c r="U126" s="188" cm="1">
        <f t="array" aca="1" ref="U126" ca="1">IFERROR(
IF($F126=General!$E$25,INDEX(Forecast_Capex_Input!S$12:S$286,$X126),
INDEX(Forecast_Capex_Input!T$12:T$286,$X126)),0)</f>
        <v>1</v>
      </c>
      <c r="V126" s="222" t="b">
        <f>IFERROR(INDEX(Overheads!$T$19:$T$26,MATCH($I126,Overheads!$E$19:$E$26,0)),FALSE)</f>
        <v>1</v>
      </c>
      <c r="W126" s="165"/>
      <c r="X126" s="174">
        <f>IFERROR(
IF(MATCH($C126,Forecast_Capex_Input!$CI$12:$CI$286,1)+1&gt;MAX(Forecast_Capex_Input!$C$12:$C$286),NA,
MATCH($C126,Forecast_Capex_Input!$CI$12:$CI$286,1)+1),1)</f>
        <v>51</v>
      </c>
      <c r="Y126" s="174" cm="1">
        <f t="array" aca="1" ref="Y126" ca="1">IFERROR(
IF(X125&lt;&gt;X126,1,
IF(COUNTIF(OFFSET(Y125,0,0,-INDEX(Forecast_Capex_Input!$CG$12:$CG$286,$X126)),Y125)=INDEX(Forecast_Capex_Input!$CG$12:$CG$286,$X126),Y125+1,Y125)),NA)</f>
        <v>2</v>
      </c>
      <c r="Z126" s="174" cm="1">
        <f t="array" ref="Z126">IFERROR($C126-IF($X126=1,1,INDEX(Forecast_Capex_Input!$CI$12:$CI$286,$X126-1))+1,NA)</f>
        <v>2</v>
      </c>
      <c r="AA126" s="174" cm="1">
        <f t="array" aca="1" ref="AA126" ca="1">IFERROR(IF(Y126=1,
INDEX(Forecast_Capex_Input!$AI$10:$BB$10,SMALL(IF(INDEX(Forecast_Capex_Input!$AI$12:$BB$286,$X126,0)&gt;0,COLUMN(Forecast_Capex_Input!$AI$10:$BB$10)-COLUMN(Forecast_Capex_Input!$AI$12)+1),ROWS(OFFSET(AA125,0,0,-$Z126)))),
OFFSET(AA125,-INDEX(Forecast_Capex_Input!$CG$12:$CG$286,$X126)+1,0)),NA)</f>
        <v>1</v>
      </c>
      <c r="AB126" s="174">
        <f t="shared" ca="1" si="53"/>
        <v>2</v>
      </c>
      <c r="AC126" s="222" t="b">
        <f t="shared" si="85"/>
        <v>0</v>
      </c>
      <c r="AD126" s="220" t="b">
        <v>0</v>
      </c>
      <c r="AE126" s="222" t="b">
        <f t="shared" si="54"/>
        <v>1</v>
      </c>
      <c r="AF126" s="165"/>
      <c r="AG126" s="215">
        <v>0</v>
      </c>
      <c r="AH126" s="215">
        <v>0</v>
      </c>
      <c r="AI126" s="215">
        <v>0</v>
      </c>
      <c r="AJ126" s="215">
        <v>0</v>
      </c>
      <c r="AK126" s="215">
        <v>0</v>
      </c>
      <c r="AL126" s="155">
        <v>0</v>
      </c>
      <c r="AM126" s="165"/>
      <c r="AN126" s="215" cm="1">
        <f t="array" aca="1" ref="AN126" ca="1">IFERROR(INDEX(General!O$33:O$34,$AB126)
*AG126,0)</f>
        <v>0</v>
      </c>
      <c r="AO126" s="215" cm="1">
        <f t="array" aca="1" ref="AO126" ca="1">IFERROR(INDEX(General!P$33:P$34,$AB126)
*AH126,0)</f>
        <v>0</v>
      </c>
      <c r="AP126" s="215" cm="1">
        <f t="array" aca="1" ref="AP126" ca="1">IFERROR(INDEX(General!Q$33:Q$34,$AB126)
*AI126,0)</f>
        <v>0</v>
      </c>
      <c r="AQ126" s="215" cm="1">
        <f t="array" aca="1" ref="AQ126" ca="1">IFERROR(INDEX(General!R$33:R$34,$AB126)
*AJ126,0)</f>
        <v>0</v>
      </c>
      <c r="AR126" s="215" cm="1">
        <f t="array" aca="1" ref="AR126" ca="1">IFERROR(INDEX(General!S$33:S$34,$AB126)
*AK126,0)</f>
        <v>0</v>
      </c>
      <c r="AS126" s="155">
        <f t="shared" ca="1" si="86"/>
        <v>0</v>
      </c>
      <c r="AT126" s="165"/>
      <c r="AU126" s="215">
        <f ca="1">IF($AE126=FALSE,AN126*Overheads!$R$24*$V126,
IFERROR(Overheads!$O$49*$V126*AN126,0)
+IFERROR(Overheads!Q$59*$V126*(AN126/Overheads!Q$68),0))</f>
        <v>0</v>
      </c>
      <c r="AV126" s="215">
        <f ca="1">IF($AE126=FALSE,AO126*Overheads!$R$24*$V126,
IFERROR(Overheads!$O$49*$V126*AO126,0)
+IFERROR(Overheads!R$59*$V126*(AO126/Overheads!R$68),0))</f>
        <v>0</v>
      </c>
      <c r="AW126" s="215">
        <f ca="1">IF($AE126=FALSE,AP126*Overheads!$R$24*$V126,
IFERROR(Overheads!$O$49*$V126*AP126,0)
+IFERROR(Overheads!S$59*$V126*(AP126/Overheads!S$68),0))</f>
        <v>0</v>
      </c>
      <c r="AX126" s="215">
        <f ca="1">IF($AE126=FALSE,AQ126*Overheads!$R$24*$V126,
IFERROR(Overheads!$O$49*$V126*AQ126,0)
+IFERROR(Overheads!T$59*$V126*(AQ126/Overheads!T$68),0))</f>
        <v>0</v>
      </c>
      <c r="AY126" s="215">
        <f ca="1">IF($AE126=FALSE,AR126*Overheads!$R$24*$V126,
IFERROR(Overheads!$O$49*$V126*AR126,0)
+IFERROR(Overheads!U$59*$V126*(AR126/Overheads!U$68),0))</f>
        <v>0</v>
      </c>
      <c r="AZ126" s="155">
        <f t="shared" ca="1" si="87"/>
        <v>0</v>
      </c>
      <c r="BA126" s="165"/>
      <c r="BB126" s="215">
        <f ca="1">IF($AE126=FALSE,AN126*Overheads!$S$25,
IFERROR(Overheads!$O$50*AN126,0)
+IFERROR(Overheads!Q$60*(AN126/Overheads!Q$66),0))</f>
        <v>0</v>
      </c>
      <c r="BC126" s="215">
        <f ca="1">IF($AE126=FALSE,AO126*Overheads!$S$25,
IFERROR(Overheads!$O$50*AO126,0)
+IFERROR(Overheads!R$60*(AO126/Overheads!R$66),0))</f>
        <v>0</v>
      </c>
      <c r="BD126" s="215">
        <f ca="1">IF($AE126=FALSE,AP126*Overheads!$S$25,
IFERROR(Overheads!$O$50*AP126,0)
+IFERROR(Overheads!S$60*(AP126/Overheads!S$66),0))</f>
        <v>0</v>
      </c>
      <c r="BE126" s="215">
        <f ca="1">IF($AE126=FALSE,AQ126*Overheads!$S$25,
IFERROR(Overheads!$O$50*AQ126,0)
+IFERROR(Overheads!T$60*(AQ126/Overheads!T$66),0))</f>
        <v>0</v>
      </c>
      <c r="BF126" s="215">
        <f ca="1">IF($AE126=FALSE,AR126*Overheads!$S$25,
IFERROR(Overheads!$O$50*AR126,0)
+IFERROR(Overheads!U$60*(AR126/Overheads!U$66),0))</f>
        <v>0</v>
      </c>
      <c r="BG126" s="155">
        <f t="shared" ca="1" si="88"/>
        <v>0</v>
      </c>
      <c r="BH126" s="165"/>
      <c r="BI126" s="215">
        <f t="shared" ca="1" si="89"/>
        <v>0</v>
      </c>
      <c r="BJ126" s="215">
        <f t="shared" ca="1" si="55"/>
        <v>0</v>
      </c>
      <c r="BK126" s="215">
        <f t="shared" ca="1" si="56"/>
        <v>0</v>
      </c>
      <c r="BL126" s="215">
        <f t="shared" ca="1" si="57"/>
        <v>0</v>
      </c>
      <c r="BM126" s="215">
        <f t="shared" ca="1" si="58"/>
        <v>0</v>
      </c>
      <c r="BN126" s="155">
        <f t="shared" ca="1" si="90"/>
        <v>0</v>
      </c>
      <c r="BO126" s="165"/>
      <c r="BP126" s="187" cm="1">
        <f t="array" ref="BP126">IFERROR(IF($X126=$X125,BP125,INDEX(Forecast_Capex_Input!AC$12:AC$286,$X126)),0)</f>
        <v>0</v>
      </c>
      <c r="BQ126" s="187" cm="1">
        <f t="array" ref="BQ126">IFERROR(IF($X126=$X125,BQ125,INDEX(Forecast_Capex_Input!AD$12:AD$286,$X126)),0)</f>
        <v>0</v>
      </c>
      <c r="BR126" s="187" cm="1">
        <f t="array" ref="BR126">IFERROR(IF($X126=$X125,BR125,INDEX(Forecast_Capex_Input!AE$12:AE$286,$X126)),0)</f>
        <v>0</v>
      </c>
      <c r="BS126" s="187" cm="1">
        <f t="array" ref="BS126">IFERROR(IF($X126=$X125,BS125,INDEX(Forecast_Capex_Input!AF$12:AF$286,$X126)),0)</f>
        <v>0</v>
      </c>
      <c r="BT126" s="187" cm="1">
        <f t="array" ref="BT126">IFERROR(IF($X126=$X125,BT125,INDEX(Forecast_Capex_Input!AG$12:AG$286,$X126)),0)</f>
        <v>0</v>
      </c>
      <c r="BU126" s="165"/>
      <c r="BV126" s="215">
        <f t="shared" si="59"/>
        <v>0</v>
      </c>
      <c r="BW126" s="215">
        <f t="shared" si="60"/>
        <v>0</v>
      </c>
      <c r="BX126" s="215">
        <f t="shared" si="61"/>
        <v>0</v>
      </c>
      <c r="BY126" s="215">
        <f t="shared" si="62"/>
        <v>0</v>
      </c>
      <c r="BZ126" s="215">
        <f t="shared" si="63"/>
        <v>0</v>
      </c>
      <c r="CA126" s="155">
        <f t="shared" si="91"/>
        <v>0</v>
      </c>
      <c r="CB126" s="165"/>
      <c r="CC126" s="215">
        <f t="shared" ca="1" si="64"/>
        <v>0</v>
      </c>
      <c r="CD126" s="215">
        <f t="shared" ca="1" si="65"/>
        <v>0</v>
      </c>
      <c r="CE126" s="215">
        <f t="shared" ca="1" si="66"/>
        <v>0</v>
      </c>
      <c r="CF126" s="215">
        <f t="shared" ca="1" si="67"/>
        <v>0</v>
      </c>
      <c r="CG126" s="215">
        <f t="shared" ca="1" si="68"/>
        <v>0</v>
      </c>
      <c r="CH126" s="155">
        <f t="shared" ca="1" si="92"/>
        <v>0</v>
      </c>
      <c r="CI126" s="165"/>
      <c r="CJ126" s="215">
        <f t="shared" ca="1" si="69"/>
        <v>0</v>
      </c>
      <c r="CK126" s="215">
        <f t="shared" ca="1" si="70"/>
        <v>0</v>
      </c>
      <c r="CL126" s="215">
        <f t="shared" ca="1" si="71"/>
        <v>0</v>
      </c>
      <c r="CM126" s="215">
        <f t="shared" ca="1" si="72"/>
        <v>0</v>
      </c>
      <c r="CN126" s="215">
        <f t="shared" ca="1" si="73"/>
        <v>0</v>
      </c>
      <c r="CO126" s="155">
        <f t="shared" ca="1" si="93"/>
        <v>0</v>
      </c>
      <c r="CP126" s="165"/>
      <c r="CQ126" s="223">
        <f t="shared" ca="1" si="74"/>
        <v>0</v>
      </c>
      <c r="CR126" s="223">
        <f t="shared" ca="1" si="75"/>
        <v>0</v>
      </c>
      <c r="CS126" s="223">
        <f t="shared" ca="1" si="76"/>
        <v>0</v>
      </c>
      <c r="CT126" s="223">
        <f t="shared" ca="1" si="77"/>
        <v>0</v>
      </c>
      <c r="CU126" s="223">
        <f t="shared" ca="1" si="78"/>
        <v>0</v>
      </c>
      <c r="CV126" s="155">
        <f t="shared" ca="1" si="94"/>
        <v>0</v>
      </c>
      <c r="CW126" s="165"/>
      <c r="CX126" s="215">
        <f t="shared" ca="1" si="95"/>
        <v>0</v>
      </c>
      <c r="CY126" s="215">
        <f t="shared" ca="1" si="79"/>
        <v>0</v>
      </c>
      <c r="CZ126" s="215">
        <f t="shared" ca="1" si="80"/>
        <v>0</v>
      </c>
      <c r="DA126" s="215">
        <f t="shared" ca="1" si="81"/>
        <v>0</v>
      </c>
      <c r="DB126" s="215">
        <f t="shared" ca="1" si="82"/>
        <v>0</v>
      </c>
      <c r="DC126" s="155">
        <f t="shared" ca="1" si="96"/>
        <v>0</v>
      </c>
      <c r="DD126" s="165"/>
      <c r="DE126" s="188" t="b" cm="1">
        <f t="array" aca="1" ref="DE126" ca="1">OR($G126=Forecast_Capex_Input!$BF$8:$BF$10)</f>
        <v>1</v>
      </c>
      <c r="DF126" s="188" cm="1">
        <f t="array" aca="1" ref="DF126" ca="1">IFERROR(INDEX(Forecast_Capex_Input!BG$12:BG$286,$X126)
*(INDEX(Forecast_Capex_Input!$H$12:$H$286,$X126)=Repex),0)
*$DE126</f>
        <v>0.7</v>
      </c>
      <c r="DG126" s="188" cm="1">
        <f t="array" aca="1" ref="DG126" ca="1">IFERROR(INDEX(Forecast_Capex_Input!BH$12:BH$286,$X126)
*(INDEX(Forecast_Capex_Input!$H$12:$H$286,$X126)=Repex),0)
*$DE126</f>
        <v>0</v>
      </c>
      <c r="DH126" s="188" cm="1">
        <f t="array" aca="1" ref="DH126" ca="1">IFERROR(INDEX(Forecast_Capex_Input!BI$12:BI$286,$X126)
*(INDEX(Forecast_Capex_Input!$H$12:$H$286,$X126)=Repex),0)
*$DE126</f>
        <v>0.3</v>
      </c>
      <c r="DI126" s="188" cm="1">
        <f t="array" aca="1" ref="DI126" ca="1">IFERROR(INDEX(Forecast_Capex_Input!BJ$12:BJ$286,$X126)
*(INDEX(Forecast_Capex_Input!$H$12:$H$286,$X126)=Repex),0)
*$DE126</f>
        <v>0</v>
      </c>
      <c r="DJ126" s="188" cm="1">
        <f t="array" aca="1" ref="DJ126" ca="1">IFERROR(INDEX(Forecast_Capex_Input!BK$12:BK$286,$X126)
*(INDEX(Forecast_Capex_Input!$H$12:$H$286,$X126)=Repex),0)
*$DE126</f>
        <v>0</v>
      </c>
      <c r="DK126" s="188" cm="1">
        <f t="array" aca="1" ref="DK126" ca="1">IFERROR(INDEX(Forecast_Capex_Input!BL$12:BL$286,$X126)
*(INDEX(Forecast_Capex_Input!$H$12:$H$286,$X126)=Repex),0)
*$DE126</f>
        <v>0</v>
      </c>
      <c r="DL126" s="165"/>
      <c r="DM126" s="188" t="b" cm="1">
        <f t="array" aca="1" ref="DM126" ca="1">OR($G126=Forecast_Capex_Input!$BN$8:$BN$9)</f>
        <v>0</v>
      </c>
      <c r="DN126" s="188" cm="1">
        <f t="array" aca="1" ref="DN126" ca="1">IFERROR(INDEX(Forecast_Capex_Input!BO$12:BO$286,$X126)
*(INDEX(Forecast_Capex_Input!$H$12:$H$286,$X126)=Repex),0)
*$DM126</f>
        <v>0</v>
      </c>
      <c r="DO126" s="188" cm="1">
        <f t="array" aca="1" ref="DO126" ca="1">IFERROR(INDEX(Forecast_Capex_Input!BP$12:BP$286,$X126)
*(INDEX(Forecast_Capex_Input!$H$12:$H$286,$X126)=Repex),0)
*$DM126</f>
        <v>0</v>
      </c>
      <c r="DP126" s="188" cm="1">
        <f t="array" aca="1" ref="DP126" ca="1">IFERROR(INDEX(Forecast_Capex_Input!BQ$12:BQ$286,$X126)
*(INDEX(Forecast_Capex_Input!$H$12:$H$286,$X126)=Repex),0)
*$DM126</f>
        <v>0</v>
      </c>
      <c r="DQ126" s="188" cm="1">
        <f t="array" aca="1" ref="DQ126" ca="1">IFERROR(INDEX(Forecast_Capex_Input!BR$12:BR$286,$X126)
*(INDEX(Forecast_Capex_Input!$H$12:$H$286,$X126)=Repex),0)
*$DM126</f>
        <v>0</v>
      </c>
      <c r="DR126" s="188" cm="1">
        <f t="array" aca="1" ref="DR126" ca="1">IFERROR(INDEX(Forecast_Capex_Input!BS$12:BS$286,$X126)
*(INDEX(Forecast_Capex_Input!$H$12:$H$286,$X126)=Repex),0)
*$DM126</f>
        <v>0</v>
      </c>
      <c r="DS126" s="165"/>
      <c r="DT126" s="188" t="b" cm="1">
        <f t="array" aca="1" ref="DT126" ca="1">OR($G126=Forecast_Capex_Input!$BU$8:$BU$10)</f>
        <v>0</v>
      </c>
      <c r="DU126" s="188" cm="1">
        <f t="array" aca="1" ref="DU126" ca="1">IFERROR(INDEX(Forecast_Capex_Input!BV$12:BV$286,$X126)
*(INDEX(Forecast_Capex_Input!$H$12:$H$286,$X126)=Repex),0)
*$DT126</f>
        <v>0</v>
      </c>
      <c r="DV126" s="188" cm="1">
        <f t="array" aca="1" ref="DV126" ca="1">IFERROR(INDEX(Forecast_Capex_Input!BW$12:BW$286,$X126)
*(INDEX(Forecast_Capex_Input!$H$12:$H$286,$X126)=Repex),0)
*$DT126</f>
        <v>0</v>
      </c>
      <c r="DW126" s="188" cm="1">
        <f t="array" aca="1" ref="DW126" ca="1">IFERROR(INDEX(Forecast_Capex_Input!BX$12:BX$286,$X126)
*(INDEX(Forecast_Capex_Input!$H$12:$H$286,$X126)=Repex),0)
*$DT126</f>
        <v>0</v>
      </c>
      <c r="DX126" s="188" cm="1">
        <f t="array" aca="1" ref="DX126" ca="1">IFERROR(INDEX(Forecast_Capex_Input!BY$12:BY$286,$X126)
*(INDEX(Forecast_Capex_Input!$H$12:$H$286,$X126)=Repex),0)
*$DT126</f>
        <v>0</v>
      </c>
      <c r="DY126" s="188" cm="1">
        <f t="array" aca="1" ref="DY126" ca="1">IFERROR(INDEX(Forecast_Capex_Input!BZ$12:BZ$286,$X126)
*(INDEX(Forecast_Capex_Input!$H$12:$H$286,$X126)=Repex),0)
*$DT126</f>
        <v>0</v>
      </c>
      <c r="DZ126" s="188" cm="1">
        <f t="array" aca="1" ref="DZ126" ca="1">IFERROR(INDEX(Forecast_Capex_Input!CA$12:CA$286,$X126)
*(INDEX(Forecast_Capex_Input!$H$12:$H$286,$X126)=Repex),0)
*$DT126</f>
        <v>0</v>
      </c>
      <c r="EA126" s="188" cm="1">
        <f t="array" aca="1" ref="EA126" ca="1">IFERROR(INDEX(Forecast_Capex_Input!CB$12:CB$286,$X126)
*(INDEX(Forecast_Capex_Input!$H$12:$H$286,$X126)=Repex),0)
*$DT126</f>
        <v>0</v>
      </c>
      <c r="EB126" s="188" cm="1">
        <f t="array" aca="1" ref="EB126" ca="1">IFERROR(INDEX(Forecast_Capex_Input!CC$12:CC$286,$X126)
*(INDEX(Forecast_Capex_Input!$H$12:$H$286,$X126)=Repex),0)
*$DT126</f>
        <v>0</v>
      </c>
      <c r="EC126" s="165"/>
      <c r="ED126" s="226" t="str">
        <f t="shared" si="83"/>
        <v>N/A</v>
      </c>
      <c r="EE126" s="174" t="s">
        <v>15</v>
      </c>
    </row>
    <row r="127" spans="3:135" x14ac:dyDescent="0.2">
      <c r="C127" s="174">
        <f t="shared" si="84"/>
        <v>117</v>
      </c>
      <c r="D127" s="167" t="str" cm="1">
        <f t="array" ref="D127">IFERROR(INDEX(Forecast_Capex_Input!$D$12:$D$286,$X127),NA)</f>
        <v xml:space="preserve">Line 99B Refurbishment </v>
      </c>
      <c r="E127" s="172" t="b" cm="1">
        <f t="array" ref="E127">IF($X127=NA,NA,INDEX(Forecast_Capex_Input!$E$12:$E$286,$X127))</f>
        <v>1</v>
      </c>
      <c r="F127" s="167" t="str" cm="1">
        <f t="array" aca="1" ref="F127" ca="1">IFERROR(INDEX(General!$E$25:$E$26,$Y127),NA)</f>
        <v>Labour</v>
      </c>
      <c r="G127" s="167" t="str" cm="1">
        <f t="array" aca="1" ref="G127" ca="1">IFERROR(INDEX(Forecast_Capex_Input!$AI$11:$BB$11,$AA127),NA)</f>
        <v>Transmission Lines</v>
      </c>
      <c r="H127" s="189" cm="1">
        <f t="array" aca="1" ref="H127" ca="1">IFERROR(INDEX(Forecast_Capex_Input!$AI$12:$BB$286,$X127,$AA127),NA)</f>
        <v>1.0000000000000002</v>
      </c>
      <c r="I127" s="199" t="str" cm="1">
        <f t="array" ref="I127">IFERROR(INDEX(Forecast_Capex_Input!$F$12:$F$286,$X127),NA)</f>
        <v>Replacement Expenditure</v>
      </c>
      <c r="J127" s="199" t="str" cm="1">
        <f t="array" ref="J127">IFERROR(INDEX(Forecast_Capex_Input!G$12:G$286,$X127),NA)</f>
        <v>Transmission Lines</v>
      </c>
      <c r="K127" s="199" t="str" cm="1">
        <f t="array" ref="K127">IFERROR(INDEX(Forecast_Capex_Input!H$12:H$286,$X127),NA)</f>
        <v>Repex</v>
      </c>
      <c r="L127" s="199" t="str" cm="1">
        <f t="array" ref="L127">IFERROR(INDEX(Forecast_Capex_Input!I$12:I$286,$X127),NA)</f>
        <v>N/A</v>
      </c>
      <c r="M127" s="199" t="str" cm="1">
        <f t="array" ref="M127">IFERROR(INDEX(Forecast_Capex_Input!J$12:J$286,$X127),NA)</f>
        <v>N/A</v>
      </c>
      <c r="N127" s="199" t="str" cm="1">
        <f t="array" ref="N127">IFERROR(INDEX(Forecast_Capex_Input!K$12:K$286,$X127),NA)</f>
        <v>TL - Transmission poles</v>
      </c>
      <c r="O127" s="199" t="str" cm="1">
        <f t="array" ref="O127">IFERROR(INDEX(Forecast_Capex_Input!L$12:L$286,$X127),NA)</f>
        <v>TL - Safe and Reliable Network</v>
      </c>
      <c r="P127" s="199" t="str" cm="1">
        <f t="array" ref="P127">IFERROR(INDEX(Forecast_Capex_Input!M$12:M$286,$X127),NA)</f>
        <v>N/A</v>
      </c>
      <c r="Q127" s="172" t="str" cm="1">
        <f t="array" ref="Q127">IFERROR(INDEX(Forecast_Capex_Input!N$12:N$286,$X127),NA)</f>
        <v>No</v>
      </c>
      <c r="R127" s="265" cm="1">
        <f t="array" ref="R127">IFERROR(INDEX(Forecast_Capex_Input!O$12:O$286,$X127),0)</f>
        <v>0</v>
      </c>
      <c r="S127" s="172" t="str" cm="1">
        <f t="array" ref="S127">IFERROR(INDEX(Forecast_Capex_Input!P$12:P$286,$X127),0)</f>
        <v>Safety security &amp; reliability</v>
      </c>
      <c r="T127" s="199" t="str" cm="1">
        <f t="array" aca="1" ref="T127" ca="1">IFERROR(INDEX(General!$K$84:$K$103,$AA127),NA)</f>
        <v>Transmission Lines (2018 onwards)</v>
      </c>
      <c r="U127" s="188" cm="1">
        <f t="array" aca="1" ref="U127" ca="1">IFERROR(
IF($F127=General!$E$25,INDEX(Forecast_Capex_Input!S$12:S$286,$X127),
INDEX(Forecast_Capex_Input!T$12:T$286,$X127)),0)</f>
        <v>0.1305689471402334</v>
      </c>
      <c r="V127" s="222" t="b">
        <f>IFERROR(INDEX(Overheads!$T$19:$T$26,MATCH($I127,Overheads!$E$19:$E$26,0)),FALSE)</f>
        <v>1</v>
      </c>
      <c r="W127" s="165"/>
      <c r="X127" s="174">
        <f>IFERROR(
IF(MATCH($C127,Forecast_Capex_Input!$CI$12:$CI$286,1)+1&gt;MAX(Forecast_Capex_Input!$C$12:$C$286),NA,
MATCH($C127,Forecast_Capex_Input!$CI$12:$CI$286,1)+1),1)</f>
        <v>52</v>
      </c>
      <c r="Y127" s="174" cm="1">
        <f t="array" aca="1" ref="Y127" ca="1">IFERROR(
IF(X126&lt;&gt;X127,1,
IF(COUNTIF(OFFSET(Y126,0,0,-INDEX(Forecast_Capex_Input!$CG$12:$CG$286,$X127)),Y126)=INDEX(Forecast_Capex_Input!$CG$12:$CG$286,$X127),Y126+1,Y126)),NA)</f>
        <v>1</v>
      </c>
      <c r="Z127" s="174" cm="1">
        <f t="array" ref="Z127">IFERROR($C127-IF($X127=1,1,INDEX(Forecast_Capex_Input!$CI$12:$CI$286,$X127-1))+1,NA)</f>
        <v>1</v>
      </c>
      <c r="AA127" s="174" cm="1">
        <f t="array" aca="1" ref="AA127" ca="1">IFERROR(IF(Y127=1,
INDEX(Forecast_Capex_Input!$AI$10:$BB$10,SMALL(IF(INDEX(Forecast_Capex_Input!$AI$12:$BB$286,$X127,0)&gt;0,COLUMN(Forecast_Capex_Input!$AI$10:$BB$10)-COLUMN(Forecast_Capex_Input!$AI$12)+1),ROWS(OFFSET(AA126,0,0,-$Z127)))),
OFFSET(AA126,-INDEX(Forecast_Capex_Input!$CG$12:$CG$286,$X127)+1,0)),NA)</f>
        <v>1</v>
      </c>
      <c r="AB127" s="174">
        <f t="shared" ca="1" si="53"/>
        <v>1</v>
      </c>
      <c r="AC127" s="222" t="b">
        <f t="shared" si="85"/>
        <v>0</v>
      </c>
      <c r="AD127" s="220" t="b">
        <v>0</v>
      </c>
      <c r="AE127" s="222" t="b">
        <f t="shared" si="54"/>
        <v>1</v>
      </c>
      <c r="AF127" s="165"/>
      <c r="AG127" s="215">
        <v>1.0159916664002077E-2</v>
      </c>
      <c r="AH127" s="215">
        <v>0.39844805136562295</v>
      </c>
      <c r="AI127" s="215">
        <v>0</v>
      </c>
      <c r="AJ127" s="215">
        <v>0</v>
      </c>
      <c r="AK127" s="215">
        <v>0</v>
      </c>
      <c r="AL127" s="155">
        <v>0.40860796802962501</v>
      </c>
      <c r="AM127" s="165"/>
      <c r="AN127" s="215" cm="1">
        <f t="array" aca="1" ref="AN127" ca="1">IFERROR(INDEX(General!O$33:O$34,$AB127)
*AG127,0)</f>
        <v>1.0143444039941203E-2</v>
      </c>
      <c r="AO127" s="215" cm="1">
        <f t="array" aca="1" ref="AO127" ca="1">IFERROR(INDEX(General!P$33:P$34,$AB127)
*AH127,0)</f>
        <v>0.40084452629808148</v>
      </c>
      <c r="AP127" s="215" cm="1">
        <f t="array" aca="1" ref="AP127" ca="1">IFERROR(INDEX(General!Q$33:Q$34,$AB127)
*AI127,0)</f>
        <v>0</v>
      </c>
      <c r="AQ127" s="215" cm="1">
        <f t="array" aca="1" ref="AQ127" ca="1">IFERROR(INDEX(General!R$33:R$34,$AB127)
*AJ127,0)</f>
        <v>0</v>
      </c>
      <c r="AR127" s="215" cm="1">
        <f t="array" aca="1" ref="AR127" ca="1">IFERROR(INDEX(General!S$33:S$34,$AB127)
*AK127,0)</f>
        <v>0</v>
      </c>
      <c r="AS127" s="155">
        <f t="shared" ca="1" si="86"/>
        <v>0.4109879703380227</v>
      </c>
      <c r="AT127" s="165"/>
      <c r="AU127" s="215">
        <f ca="1">IF($AE127=FALSE,AN127*Overheads!$R$24*$V127,
IFERROR(Overheads!$O$49*$V127*AN127,0)
+IFERROR(Overheads!Q$59*$V127*(AN127/Overheads!Q$68),0))</f>
        <v>1.4207556441859935E-3</v>
      </c>
      <c r="AV127" s="215">
        <f ca="1">IF($AE127=FALSE,AO127*Overheads!$R$24*$V127,
IFERROR(Overheads!$O$49*$V127*AO127,0)
+IFERROR(Overheads!R$59*$V127*(AO127/Overheads!R$68),0))</f>
        <v>4.7840970764375254E-2</v>
      </c>
      <c r="AW127" s="215">
        <f ca="1">IF($AE127=FALSE,AP127*Overheads!$R$24*$V127,
IFERROR(Overheads!$O$49*$V127*AP127,0)
+IFERROR(Overheads!S$59*$V127*(AP127/Overheads!S$68),0))</f>
        <v>0</v>
      </c>
      <c r="AX127" s="215">
        <f ca="1">IF($AE127=FALSE,AQ127*Overheads!$R$24*$V127,
IFERROR(Overheads!$O$49*$V127*AQ127,0)
+IFERROR(Overheads!T$59*$V127*(AQ127/Overheads!T$68),0))</f>
        <v>0</v>
      </c>
      <c r="AY127" s="215">
        <f ca="1">IF($AE127=FALSE,AR127*Overheads!$R$24*$V127,
IFERROR(Overheads!$O$49*$V127*AR127,0)
+IFERROR(Overheads!U$59*$V127*(AR127/Overheads!U$68),0))</f>
        <v>0</v>
      </c>
      <c r="AZ127" s="155">
        <f t="shared" ca="1" si="87"/>
        <v>4.9261726408561246E-2</v>
      </c>
      <c r="BA127" s="165"/>
      <c r="BB127" s="215">
        <f ca="1">IF($AE127=FALSE,AN127*Overheads!$S$25,
IFERROR(Overheads!$O$50*AN127,0)
+IFERROR(Overheads!Q$60*(AN127/Overheads!Q$66),0))</f>
        <v>1.9068466735893468E-4</v>
      </c>
      <c r="BC127" s="215">
        <f ca="1">IF($AE127=FALSE,AO127*Overheads!$S$25,
IFERROR(Overheads!$O$50*AO127,0)
+IFERROR(Overheads!R$60*(AO127/Overheads!R$66),0))</f>
        <v>6.7632901047956495E-3</v>
      </c>
      <c r="BD127" s="215">
        <f ca="1">IF($AE127=FALSE,AP127*Overheads!$S$25,
IFERROR(Overheads!$O$50*AP127,0)
+IFERROR(Overheads!S$60*(AP127/Overheads!S$66),0))</f>
        <v>0</v>
      </c>
      <c r="BE127" s="215">
        <f ca="1">IF($AE127=FALSE,AQ127*Overheads!$S$25,
IFERROR(Overheads!$O$50*AQ127,0)
+IFERROR(Overheads!T$60*(AQ127/Overheads!T$66),0))</f>
        <v>0</v>
      </c>
      <c r="BF127" s="215">
        <f ca="1">IF($AE127=FALSE,AR127*Overheads!$S$25,
IFERROR(Overheads!$O$50*AR127,0)
+IFERROR(Overheads!U$60*(AR127/Overheads!U$66),0))</f>
        <v>0</v>
      </c>
      <c r="BG127" s="155">
        <f t="shared" ca="1" si="88"/>
        <v>6.9539747721545841E-3</v>
      </c>
      <c r="BH127" s="165"/>
      <c r="BI127" s="215">
        <f t="shared" ca="1" si="89"/>
        <v>1.1754884351486132E-2</v>
      </c>
      <c r="BJ127" s="215">
        <f t="shared" ca="1" si="55"/>
        <v>0.4554487871672524</v>
      </c>
      <c r="BK127" s="215">
        <f t="shared" ca="1" si="56"/>
        <v>0</v>
      </c>
      <c r="BL127" s="215">
        <f t="shared" ca="1" si="57"/>
        <v>0</v>
      </c>
      <c r="BM127" s="215">
        <f t="shared" ca="1" si="58"/>
        <v>0</v>
      </c>
      <c r="BN127" s="155">
        <f t="shared" ca="1" si="90"/>
        <v>0.46720367151873854</v>
      </c>
      <c r="BO127" s="165"/>
      <c r="BP127" s="187" cm="1">
        <f t="array" ref="BP127">IFERROR(IF($X127=$X126,BP126,INDEX(Forecast_Capex_Input!AC$12:AC$286,$X127)),0)</f>
        <v>0</v>
      </c>
      <c r="BQ127" s="187" cm="1">
        <f t="array" ref="BQ127">IFERROR(IF($X127=$X126,BQ126,INDEX(Forecast_Capex_Input!AD$12:AD$286,$X127)),0)</f>
        <v>1</v>
      </c>
      <c r="BR127" s="187" cm="1">
        <f t="array" ref="BR127">IFERROR(IF($X127=$X126,BR126,INDEX(Forecast_Capex_Input!AE$12:AE$286,$X127)),0)</f>
        <v>0</v>
      </c>
      <c r="BS127" s="187" cm="1">
        <f t="array" ref="BS127">IFERROR(IF($X127=$X126,BS126,INDEX(Forecast_Capex_Input!AF$12:AF$286,$X127)),0)</f>
        <v>0</v>
      </c>
      <c r="BT127" s="187" cm="1">
        <f t="array" ref="BT127">IFERROR(IF($X127=$X126,BT126,INDEX(Forecast_Capex_Input!AG$12:AG$286,$X127)),0)</f>
        <v>0</v>
      </c>
      <c r="BU127" s="165"/>
      <c r="BV127" s="215">
        <f t="shared" si="59"/>
        <v>0</v>
      </c>
      <c r="BW127" s="215">
        <f t="shared" si="60"/>
        <v>0.40860796802962501</v>
      </c>
      <c r="BX127" s="215">
        <f t="shared" si="61"/>
        <v>0</v>
      </c>
      <c r="BY127" s="215">
        <f t="shared" si="62"/>
        <v>0</v>
      </c>
      <c r="BZ127" s="215">
        <f t="shared" si="63"/>
        <v>0</v>
      </c>
      <c r="CA127" s="155">
        <f t="shared" si="91"/>
        <v>0.40860796802962501</v>
      </c>
      <c r="CB127" s="165"/>
      <c r="CC127" s="215">
        <f t="shared" ca="1" si="64"/>
        <v>0</v>
      </c>
      <c r="CD127" s="215">
        <f t="shared" ca="1" si="65"/>
        <v>0.4109879703380227</v>
      </c>
      <c r="CE127" s="215">
        <f t="shared" ca="1" si="66"/>
        <v>0</v>
      </c>
      <c r="CF127" s="215">
        <f t="shared" ca="1" si="67"/>
        <v>0</v>
      </c>
      <c r="CG127" s="215">
        <f t="shared" ca="1" si="68"/>
        <v>0</v>
      </c>
      <c r="CH127" s="155">
        <f t="shared" ca="1" si="92"/>
        <v>0.4109879703380227</v>
      </c>
      <c r="CI127" s="165"/>
      <c r="CJ127" s="215">
        <f t="shared" ca="1" si="69"/>
        <v>0</v>
      </c>
      <c r="CK127" s="215">
        <f t="shared" ca="1" si="70"/>
        <v>4.9261726408561246E-2</v>
      </c>
      <c r="CL127" s="215">
        <f t="shared" ca="1" si="71"/>
        <v>0</v>
      </c>
      <c r="CM127" s="215">
        <f t="shared" ca="1" si="72"/>
        <v>0</v>
      </c>
      <c r="CN127" s="215">
        <f t="shared" ca="1" si="73"/>
        <v>0</v>
      </c>
      <c r="CO127" s="155">
        <f t="shared" ca="1" si="93"/>
        <v>4.9261726408561246E-2</v>
      </c>
      <c r="CP127" s="165"/>
      <c r="CQ127" s="223">
        <f t="shared" ca="1" si="74"/>
        <v>0</v>
      </c>
      <c r="CR127" s="223">
        <f t="shared" ca="1" si="75"/>
        <v>6.9539747721545841E-3</v>
      </c>
      <c r="CS127" s="223">
        <f t="shared" ca="1" si="76"/>
        <v>0</v>
      </c>
      <c r="CT127" s="223">
        <f t="shared" ca="1" si="77"/>
        <v>0</v>
      </c>
      <c r="CU127" s="223">
        <f t="shared" ca="1" si="78"/>
        <v>0</v>
      </c>
      <c r="CV127" s="155">
        <f t="shared" ca="1" si="94"/>
        <v>6.9539747721545841E-3</v>
      </c>
      <c r="CW127" s="165"/>
      <c r="CX127" s="215">
        <f t="shared" ca="1" si="95"/>
        <v>0</v>
      </c>
      <c r="CY127" s="215">
        <f t="shared" ca="1" si="79"/>
        <v>0.46720367151873854</v>
      </c>
      <c r="CZ127" s="215">
        <f t="shared" ca="1" si="80"/>
        <v>0</v>
      </c>
      <c r="DA127" s="215">
        <f t="shared" ca="1" si="81"/>
        <v>0</v>
      </c>
      <c r="DB127" s="215">
        <f t="shared" ca="1" si="82"/>
        <v>0</v>
      </c>
      <c r="DC127" s="155">
        <f t="shared" ca="1" si="96"/>
        <v>0.46720367151873854</v>
      </c>
      <c r="DD127" s="165"/>
      <c r="DE127" s="188" t="b" cm="1">
        <f t="array" aca="1" ref="DE127" ca="1">OR($G127=Forecast_Capex_Input!$BF$8:$BF$10)</f>
        <v>1</v>
      </c>
      <c r="DF127" s="188" cm="1">
        <f t="array" aca="1" ref="DF127" ca="1">IFERROR(INDEX(Forecast_Capex_Input!BG$12:BG$286,$X127)
*(INDEX(Forecast_Capex_Input!$H$12:$H$286,$X127)=Repex),0)
*$DE127</f>
        <v>0.96024276675098164</v>
      </c>
      <c r="DG127" s="188" cm="1">
        <f t="array" aca="1" ref="DG127" ca="1">IFERROR(INDEX(Forecast_Capex_Input!BH$12:BH$286,$X127)
*(INDEX(Forecast_Capex_Input!$H$12:$H$286,$X127)=Repex),0)
*$DE127</f>
        <v>0</v>
      </c>
      <c r="DH127" s="188" cm="1">
        <f t="array" aca="1" ref="DH127" ca="1">IFERROR(INDEX(Forecast_Capex_Input!BI$12:BI$286,$X127)
*(INDEX(Forecast_Capex_Input!$H$12:$H$286,$X127)=Repex),0)
*$DE127</f>
        <v>9.2214904784692648E-3</v>
      </c>
      <c r="DI127" s="188" cm="1">
        <f t="array" aca="1" ref="DI127" ca="1">IFERROR(INDEX(Forecast_Capex_Input!BJ$12:BJ$286,$X127)
*(INDEX(Forecast_Capex_Input!$H$12:$H$286,$X127)=Repex),0)
*$DE127</f>
        <v>3.0535742770548959E-2</v>
      </c>
      <c r="DJ127" s="188" cm="1">
        <f t="array" aca="1" ref="DJ127" ca="1">IFERROR(INDEX(Forecast_Capex_Input!BK$12:BK$286,$X127)
*(INDEX(Forecast_Capex_Input!$H$12:$H$286,$X127)=Repex),0)
*$DE127</f>
        <v>0</v>
      </c>
      <c r="DK127" s="188" cm="1">
        <f t="array" aca="1" ref="DK127" ca="1">IFERROR(INDEX(Forecast_Capex_Input!BL$12:BL$286,$X127)
*(INDEX(Forecast_Capex_Input!$H$12:$H$286,$X127)=Repex),0)
*$DE127</f>
        <v>0</v>
      </c>
      <c r="DL127" s="165"/>
      <c r="DM127" s="188" t="b" cm="1">
        <f t="array" aca="1" ref="DM127" ca="1">OR($G127=Forecast_Capex_Input!$BN$8:$BN$9)</f>
        <v>0</v>
      </c>
      <c r="DN127" s="188" cm="1">
        <f t="array" aca="1" ref="DN127" ca="1">IFERROR(INDEX(Forecast_Capex_Input!BO$12:BO$286,$X127)
*(INDEX(Forecast_Capex_Input!$H$12:$H$286,$X127)=Repex),0)
*$DM127</f>
        <v>0</v>
      </c>
      <c r="DO127" s="188" cm="1">
        <f t="array" aca="1" ref="DO127" ca="1">IFERROR(INDEX(Forecast_Capex_Input!BP$12:BP$286,$X127)
*(INDEX(Forecast_Capex_Input!$H$12:$H$286,$X127)=Repex),0)
*$DM127</f>
        <v>0</v>
      </c>
      <c r="DP127" s="188" cm="1">
        <f t="array" aca="1" ref="DP127" ca="1">IFERROR(INDEX(Forecast_Capex_Input!BQ$12:BQ$286,$X127)
*(INDEX(Forecast_Capex_Input!$H$12:$H$286,$X127)=Repex),0)
*$DM127</f>
        <v>0</v>
      </c>
      <c r="DQ127" s="188" cm="1">
        <f t="array" aca="1" ref="DQ127" ca="1">IFERROR(INDEX(Forecast_Capex_Input!BR$12:BR$286,$X127)
*(INDEX(Forecast_Capex_Input!$H$12:$H$286,$X127)=Repex),0)
*$DM127</f>
        <v>0</v>
      </c>
      <c r="DR127" s="188" cm="1">
        <f t="array" aca="1" ref="DR127" ca="1">IFERROR(INDEX(Forecast_Capex_Input!BS$12:BS$286,$X127)
*(INDEX(Forecast_Capex_Input!$H$12:$H$286,$X127)=Repex),0)
*$DM127</f>
        <v>0</v>
      </c>
      <c r="DS127" s="165"/>
      <c r="DT127" s="188" t="b" cm="1">
        <f t="array" aca="1" ref="DT127" ca="1">OR($G127=Forecast_Capex_Input!$BU$8:$BU$10)</f>
        <v>0</v>
      </c>
      <c r="DU127" s="188" cm="1">
        <f t="array" aca="1" ref="DU127" ca="1">IFERROR(INDEX(Forecast_Capex_Input!BV$12:BV$286,$X127)
*(INDEX(Forecast_Capex_Input!$H$12:$H$286,$X127)=Repex),0)
*$DT127</f>
        <v>0</v>
      </c>
      <c r="DV127" s="188" cm="1">
        <f t="array" aca="1" ref="DV127" ca="1">IFERROR(INDEX(Forecast_Capex_Input!BW$12:BW$286,$X127)
*(INDEX(Forecast_Capex_Input!$H$12:$H$286,$X127)=Repex),0)
*$DT127</f>
        <v>0</v>
      </c>
      <c r="DW127" s="188" cm="1">
        <f t="array" aca="1" ref="DW127" ca="1">IFERROR(INDEX(Forecast_Capex_Input!BX$12:BX$286,$X127)
*(INDEX(Forecast_Capex_Input!$H$12:$H$286,$X127)=Repex),0)
*$DT127</f>
        <v>0</v>
      </c>
      <c r="DX127" s="188" cm="1">
        <f t="array" aca="1" ref="DX127" ca="1">IFERROR(INDEX(Forecast_Capex_Input!BY$12:BY$286,$X127)
*(INDEX(Forecast_Capex_Input!$H$12:$H$286,$X127)=Repex),0)
*$DT127</f>
        <v>0</v>
      </c>
      <c r="DY127" s="188" cm="1">
        <f t="array" aca="1" ref="DY127" ca="1">IFERROR(INDEX(Forecast_Capex_Input!BZ$12:BZ$286,$X127)
*(INDEX(Forecast_Capex_Input!$H$12:$H$286,$X127)=Repex),0)
*$DT127</f>
        <v>0</v>
      </c>
      <c r="DZ127" s="188" cm="1">
        <f t="array" aca="1" ref="DZ127" ca="1">IFERROR(INDEX(Forecast_Capex_Input!CA$12:CA$286,$X127)
*(INDEX(Forecast_Capex_Input!$H$12:$H$286,$X127)=Repex),0)
*$DT127</f>
        <v>0</v>
      </c>
      <c r="EA127" s="188" cm="1">
        <f t="array" aca="1" ref="EA127" ca="1">IFERROR(INDEX(Forecast_Capex_Input!CB$12:CB$286,$X127)
*(INDEX(Forecast_Capex_Input!$H$12:$H$286,$X127)=Repex),0)
*$DT127</f>
        <v>0</v>
      </c>
      <c r="EB127" s="188" cm="1">
        <f t="array" aca="1" ref="EB127" ca="1">IFERROR(INDEX(Forecast_Capex_Input!CC$12:CC$286,$X127)
*(INDEX(Forecast_Capex_Input!$H$12:$H$286,$X127)=Repex),0)
*$DT127</f>
        <v>0</v>
      </c>
      <c r="EC127" s="165"/>
      <c r="ED127" s="226" t="str">
        <f t="shared" si="83"/>
        <v>N/A</v>
      </c>
      <c r="EE127" s="174" t="s">
        <v>15</v>
      </c>
    </row>
    <row r="128" spans="3:135" x14ac:dyDescent="0.2">
      <c r="C128" s="174">
        <f t="shared" si="84"/>
        <v>118</v>
      </c>
      <c r="D128" s="167" t="str" cm="1">
        <f t="array" ref="D128">IFERROR(INDEX(Forecast_Capex_Input!$D$12:$D$286,$X128),NA)</f>
        <v xml:space="preserve">Line 99B Refurbishment </v>
      </c>
      <c r="E128" s="172" t="b" cm="1">
        <f t="array" ref="E128">IF($X128=NA,NA,INDEX(Forecast_Capex_Input!$E$12:$E$286,$X128))</f>
        <v>1</v>
      </c>
      <c r="F128" s="167" t="str" cm="1">
        <f t="array" aca="1" ref="F128" ca="1">IFERROR(INDEX(General!$E$25:$E$26,$Y128),NA)</f>
        <v>Non-Labour</v>
      </c>
      <c r="G128" s="167" t="str" cm="1">
        <f t="array" aca="1" ref="G128" ca="1">IFERROR(INDEX(Forecast_Capex_Input!$AI$11:$BB$11,$AA128),NA)</f>
        <v>Transmission Lines</v>
      </c>
      <c r="H128" s="189" cm="1">
        <f t="array" aca="1" ref="H128" ca="1">IFERROR(INDEX(Forecast_Capex_Input!$AI$12:$BB$286,$X128,$AA128),NA)</f>
        <v>1.0000000000000002</v>
      </c>
      <c r="I128" s="199" t="str" cm="1">
        <f t="array" ref="I128">IFERROR(INDEX(Forecast_Capex_Input!$F$12:$F$286,$X128),NA)</f>
        <v>Replacement Expenditure</v>
      </c>
      <c r="J128" s="199" t="str" cm="1">
        <f t="array" ref="J128">IFERROR(INDEX(Forecast_Capex_Input!G$12:G$286,$X128),NA)</f>
        <v>Transmission Lines</v>
      </c>
      <c r="K128" s="199" t="str" cm="1">
        <f t="array" ref="K128">IFERROR(INDEX(Forecast_Capex_Input!H$12:H$286,$X128),NA)</f>
        <v>Repex</v>
      </c>
      <c r="L128" s="199" t="str" cm="1">
        <f t="array" ref="L128">IFERROR(INDEX(Forecast_Capex_Input!I$12:I$286,$X128),NA)</f>
        <v>N/A</v>
      </c>
      <c r="M128" s="199" t="str" cm="1">
        <f t="array" ref="M128">IFERROR(INDEX(Forecast_Capex_Input!J$12:J$286,$X128),NA)</f>
        <v>N/A</v>
      </c>
      <c r="N128" s="199" t="str" cm="1">
        <f t="array" ref="N128">IFERROR(INDEX(Forecast_Capex_Input!K$12:K$286,$X128),NA)</f>
        <v>TL - Transmission poles</v>
      </c>
      <c r="O128" s="199" t="str" cm="1">
        <f t="array" ref="O128">IFERROR(INDEX(Forecast_Capex_Input!L$12:L$286,$X128),NA)</f>
        <v>TL - Safe and Reliable Network</v>
      </c>
      <c r="P128" s="199" t="str" cm="1">
        <f t="array" ref="P128">IFERROR(INDEX(Forecast_Capex_Input!M$12:M$286,$X128),NA)</f>
        <v>N/A</v>
      </c>
      <c r="Q128" s="172" t="str" cm="1">
        <f t="array" ref="Q128">IFERROR(INDEX(Forecast_Capex_Input!N$12:N$286,$X128),NA)</f>
        <v>No</v>
      </c>
      <c r="R128" s="265" cm="1">
        <f t="array" ref="R128">IFERROR(INDEX(Forecast_Capex_Input!O$12:O$286,$X128),0)</f>
        <v>0</v>
      </c>
      <c r="S128" s="172" t="str" cm="1">
        <f t="array" ref="S128">IFERROR(INDEX(Forecast_Capex_Input!P$12:P$286,$X128),0)</f>
        <v>Safety security &amp; reliability</v>
      </c>
      <c r="T128" s="199" t="str" cm="1">
        <f t="array" aca="1" ref="T128" ca="1">IFERROR(INDEX(General!$K$84:$K$103,$AA128),NA)</f>
        <v>Transmission Lines (2018 onwards)</v>
      </c>
      <c r="U128" s="188" cm="1">
        <f t="array" aca="1" ref="U128" ca="1">IFERROR(
IF($F128=General!$E$25,INDEX(Forecast_Capex_Input!S$12:S$286,$X128),
INDEX(Forecast_Capex_Input!T$12:T$286,$X128)),0)</f>
        <v>0.86943105285976663</v>
      </c>
      <c r="V128" s="222" t="b">
        <f>IFERROR(INDEX(Overheads!$T$19:$T$26,MATCH($I128,Overheads!$E$19:$E$26,0)),FALSE)</f>
        <v>1</v>
      </c>
      <c r="W128" s="165"/>
      <c r="X128" s="174">
        <f>IFERROR(
IF(MATCH($C128,Forecast_Capex_Input!$CI$12:$CI$286,1)+1&gt;MAX(Forecast_Capex_Input!$C$12:$C$286),NA,
MATCH($C128,Forecast_Capex_Input!$CI$12:$CI$286,1)+1),1)</f>
        <v>52</v>
      </c>
      <c r="Y128" s="174" cm="1">
        <f t="array" aca="1" ref="Y128" ca="1">IFERROR(
IF(X127&lt;&gt;X128,1,
IF(COUNTIF(OFFSET(Y127,0,0,-INDEX(Forecast_Capex_Input!$CG$12:$CG$286,$X128)),Y127)=INDEX(Forecast_Capex_Input!$CG$12:$CG$286,$X128),Y127+1,Y127)),NA)</f>
        <v>2</v>
      </c>
      <c r="Z128" s="174" cm="1">
        <f t="array" ref="Z128">IFERROR($C128-IF($X128=1,1,INDEX(Forecast_Capex_Input!$CI$12:$CI$286,$X128-1))+1,NA)</f>
        <v>2</v>
      </c>
      <c r="AA128" s="174" cm="1">
        <f t="array" aca="1" ref="AA128" ca="1">IFERROR(IF(Y128=1,
INDEX(Forecast_Capex_Input!$AI$10:$BB$10,SMALL(IF(INDEX(Forecast_Capex_Input!$AI$12:$BB$286,$X128,0)&gt;0,COLUMN(Forecast_Capex_Input!$AI$10:$BB$10)-COLUMN(Forecast_Capex_Input!$AI$12)+1),ROWS(OFFSET(AA127,0,0,-$Z128)))),
OFFSET(AA127,-INDEX(Forecast_Capex_Input!$CG$12:$CG$286,$X128)+1,0)),NA)</f>
        <v>1</v>
      </c>
      <c r="AB128" s="174">
        <f t="shared" ca="1" si="53"/>
        <v>2</v>
      </c>
      <c r="AC128" s="222" t="b">
        <f t="shared" si="85"/>
        <v>0</v>
      </c>
      <c r="AD128" s="220" t="b">
        <v>0</v>
      </c>
      <c r="AE128" s="222" t="b">
        <f t="shared" si="54"/>
        <v>1</v>
      </c>
      <c r="AF128" s="165"/>
      <c r="AG128" s="215">
        <v>6.7652740070452133E-2</v>
      </c>
      <c r="AH128" s="215">
        <v>2.6531814523760482</v>
      </c>
      <c r="AI128" s="215">
        <v>0</v>
      </c>
      <c r="AJ128" s="215">
        <v>0</v>
      </c>
      <c r="AK128" s="215">
        <v>0</v>
      </c>
      <c r="AL128" s="155">
        <v>2.7208341924465005</v>
      </c>
      <c r="AM128" s="165"/>
      <c r="AN128" s="215" cm="1">
        <f t="array" aca="1" ref="AN128" ca="1">IFERROR(INDEX(General!O$33:O$34,$AB128)
*AG128,0)</f>
        <v>6.7652740070452133E-2</v>
      </c>
      <c r="AO128" s="215" cm="1">
        <f t="array" aca="1" ref="AO128" ca="1">IFERROR(INDEX(General!P$33:P$34,$AB128)
*AH128,0)</f>
        <v>2.6531814523760482</v>
      </c>
      <c r="AP128" s="215" cm="1">
        <f t="array" aca="1" ref="AP128" ca="1">IFERROR(INDEX(General!Q$33:Q$34,$AB128)
*AI128,0)</f>
        <v>0</v>
      </c>
      <c r="AQ128" s="215" cm="1">
        <f t="array" aca="1" ref="AQ128" ca="1">IFERROR(INDEX(General!R$33:R$34,$AB128)
*AJ128,0)</f>
        <v>0</v>
      </c>
      <c r="AR128" s="215" cm="1">
        <f t="array" aca="1" ref="AR128" ca="1">IFERROR(INDEX(General!S$33:S$34,$AB128)
*AK128,0)</f>
        <v>0</v>
      </c>
      <c r="AS128" s="155">
        <f t="shared" ca="1" si="86"/>
        <v>2.7208341924465005</v>
      </c>
      <c r="AT128" s="165"/>
      <c r="AU128" s="215">
        <f ca="1">IF($AE128=FALSE,AN128*Overheads!$R$24*$V128,
IFERROR(Overheads!$O$49*$V128*AN128,0)
+IFERROR(Overheads!Q$59*$V128*(AN128/Overheads!Q$68),0))</f>
        <v>9.4758754444018156E-3</v>
      </c>
      <c r="AV128" s="215">
        <f ca="1">IF($AE128=FALSE,AO128*Overheads!$R$24*$V128,
IFERROR(Overheads!$O$49*$V128*AO128,0)
+IFERROR(Overheads!R$59*$V128*(AO128/Overheads!R$68),0))</f>
        <v>0.31665837492643018</v>
      </c>
      <c r="AW128" s="215">
        <f ca="1">IF($AE128=FALSE,AP128*Overheads!$R$24*$V128,
IFERROR(Overheads!$O$49*$V128*AP128,0)
+IFERROR(Overheads!S$59*$V128*(AP128/Overheads!S$68),0))</f>
        <v>0</v>
      </c>
      <c r="AX128" s="215">
        <f ca="1">IF($AE128=FALSE,AQ128*Overheads!$R$24*$V128,
IFERROR(Overheads!$O$49*$V128*AQ128,0)
+IFERROR(Overheads!T$59*$V128*(AQ128/Overheads!T$68),0))</f>
        <v>0</v>
      </c>
      <c r="AY128" s="215">
        <f ca="1">IF($AE128=FALSE,AR128*Overheads!$R$24*$V128,
IFERROR(Overheads!$O$49*$V128*AR128,0)
+IFERROR(Overheads!U$59*$V128*(AR128/Overheads!U$68),0))</f>
        <v>0</v>
      </c>
      <c r="AZ128" s="155">
        <f t="shared" ca="1" si="87"/>
        <v>0.32613425037083199</v>
      </c>
      <c r="BA128" s="165"/>
      <c r="BB128" s="215">
        <f ca="1">IF($AE128=FALSE,AN128*Overheads!$S$25,
IFERROR(Overheads!$O$50*AN128,0)
+IFERROR(Overheads!Q$60*(AN128/Overheads!Q$66),0))</f>
        <v>1.2717909405777542E-3</v>
      </c>
      <c r="BC128" s="215">
        <f ca="1">IF($AE128=FALSE,AO128*Overheads!$S$25,
IFERROR(Overheads!$O$50*AO128,0)
+IFERROR(Overheads!R$60*(AO128/Overheads!R$66),0))</f>
        <v>4.4766074340100478E-2</v>
      </c>
      <c r="BD128" s="215">
        <f ca="1">IF($AE128=FALSE,AP128*Overheads!$S$25,
IFERROR(Overheads!$O$50*AP128,0)
+IFERROR(Overheads!S$60*(AP128/Overheads!S$66),0))</f>
        <v>0</v>
      </c>
      <c r="BE128" s="215">
        <f ca="1">IF($AE128=FALSE,AQ128*Overheads!$S$25,
IFERROR(Overheads!$O$50*AQ128,0)
+IFERROR(Overheads!T$60*(AQ128/Overheads!T$66),0))</f>
        <v>0</v>
      </c>
      <c r="BF128" s="215">
        <f ca="1">IF($AE128=FALSE,AR128*Overheads!$S$25,
IFERROR(Overheads!$O$50*AR128,0)
+IFERROR(Overheads!U$60*(AR128/Overheads!U$66),0))</f>
        <v>0</v>
      </c>
      <c r="BG128" s="155">
        <f t="shared" ca="1" si="88"/>
        <v>4.6037865280678235E-2</v>
      </c>
      <c r="BH128" s="165"/>
      <c r="BI128" s="215">
        <f t="shared" ca="1" si="89"/>
        <v>7.8400406455431698E-2</v>
      </c>
      <c r="BJ128" s="215">
        <f t="shared" ca="1" si="55"/>
        <v>3.0146059016425788</v>
      </c>
      <c r="BK128" s="215">
        <f t="shared" ca="1" si="56"/>
        <v>0</v>
      </c>
      <c r="BL128" s="215">
        <f t="shared" ca="1" si="57"/>
        <v>0</v>
      </c>
      <c r="BM128" s="215">
        <f t="shared" ca="1" si="58"/>
        <v>0</v>
      </c>
      <c r="BN128" s="155">
        <f t="shared" ca="1" si="90"/>
        <v>3.0930063080980106</v>
      </c>
      <c r="BO128" s="165"/>
      <c r="BP128" s="187" cm="1">
        <f t="array" ref="BP128">IFERROR(IF($X128=$X127,BP127,INDEX(Forecast_Capex_Input!AC$12:AC$286,$X128)),0)</f>
        <v>0</v>
      </c>
      <c r="BQ128" s="187" cm="1">
        <f t="array" ref="BQ128">IFERROR(IF($X128=$X127,BQ127,INDEX(Forecast_Capex_Input!AD$12:AD$286,$X128)),0)</f>
        <v>1</v>
      </c>
      <c r="BR128" s="187" cm="1">
        <f t="array" ref="BR128">IFERROR(IF($X128=$X127,BR127,INDEX(Forecast_Capex_Input!AE$12:AE$286,$X128)),0)</f>
        <v>0</v>
      </c>
      <c r="BS128" s="187" cm="1">
        <f t="array" ref="BS128">IFERROR(IF($X128=$X127,BS127,INDEX(Forecast_Capex_Input!AF$12:AF$286,$X128)),0)</f>
        <v>0</v>
      </c>
      <c r="BT128" s="187" cm="1">
        <f t="array" ref="BT128">IFERROR(IF($X128=$X127,BT127,INDEX(Forecast_Capex_Input!AG$12:AG$286,$X128)),0)</f>
        <v>0</v>
      </c>
      <c r="BU128" s="165"/>
      <c r="BV128" s="215">
        <f t="shared" si="59"/>
        <v>0</v>
      </c>
      <c r="BW128" s="215">
        <f t="shared" si="60"/>
        <v>2.7208341924465005</v>
      </c>
      <c r="BX128" s="215">
        <f t="shared" si="61"/>
        <v>0</v>
      </c>
      <c r="BY128" s="215">
        <f t="shared" si="62"/>
        <v>0</v>
      </c>
      <c r="BZ128" s="215">
        <f t="shared" si="63"/>
        <v>0</v>
      </c>
      <c r="CA128" s="155">
        <f t="shared" si="91"/>
        <v>2.7208341924465005</v>
      </c>
      <c r="CB128" s="165"/>
      <c r="CC128" s="215">
        <f t="shared" ca="1" si="64"/>
        <v>0</v>
      </c>
      <c r="CD128" s="215">
        <f t="shared" ca="1" si="65"/>
        <v>2.7208341924465005</v>
      </c>
      <c r="CE128" s="215">
        <f t="shared" ca="1" si="66"/>
        <v>0</v>
      </c>
      <c r="CF128" s="215">
        <f t="shared" ca="1" si="67"/>
        <v>0</v>
      </c>
      <c r="CG128" s="215">
        <f t="shared" ca="1" si="68"/>
        <v>0</v>
      </c>
      <c r="CH128" s="155">
        <f t="shared" ca="1" si="92"/>
        <v>2.7208341924465005</v>
      </c>
      <c r="CI128" s="165"/>
      <c r="CJ128" s="215">
        <f t="shared" ca="1" si="69"/>
        <v>0</v>
      </c>
      <c r="CK128" s="215">
        <f t="shared" ca="1" si="70"/>
        <v>0.32613425037083199</v>
      </c>
      <c r="CL128" s="215">
        <f t="shared" ca="1" si="71"/>
        <v>0</v>
      </c>
      <c r="CM128" s="215">
        <f t="shared" ca="1" si="72"/>
        <v>0</v>
      </c>
      <c r="CN128" s="215">
        <f t="shared" ca="1" si="73"/>
        <v>0</v>
      </c>
      <c r="CO128" s="155">
        <f t="shared" ca="1" si="93"/>
        <v>0.32613425037083199</v>
      </c>
      <c r="CP128" s="165"/>
      <c r="CQ128" s="223">
        <f t="shared" ca="1" si="74"/>
        <v>0</v>
      </c>
      <c r="CR128" s="223">
        <f t="shared" ca="1" si="75"/>
        <v>4.6037865280678235E-2</v>
      </c>
      <c r="CS128" s="223">
        <f t="shared" ca="1" si="76"/>
        <v>0</v>
      </c>
      <c r="CT128" s="223">
        <f t="shared" ca="1" si="77"/>
        <v>0</v>
      </c>
      <c r="CU128" s="223">
        <f t="shared" ca="1" si="78"/>
        <v>0</v>
      </c>
      <c r="CV128" s="155">
        <f t="shared" ca="1" si="94"/>
        <v>4.6037865280678235E-2</v>
      </c>
      <c r="CW128" s="165"/>
      <c r="CX128" s="215">
        <f t="shared" ca="1" si="95"/>
        <v>0</v>
      </c>
      <c r="CY128" s="215">
        <f t="shared" ca="1" si="79"/>
        <v>3.093006308098011</v>
      </c>
      <c r="CZ128" s="215">
        <f t="shared" ca="1" si="80"/>
        <v>0</v>
      </c>
      <c r="DA128" s="215">
        <f t="shared" ca="1" si="81"/>
        <v>0</v>
      </c>
      <c r="DB128" s="215">
        <f t="shared" ca="1" si="82"/>
        <v>0</v>
      </c>
      <c r="DC128" s="155">
        <f t="shared" ca="1" si="96"/>
        <v>3.093006308098011</v>
      </c>
      <c r="DD128" s="165"/>
      <c r="DE128" s="188" t="b" cm="1">
        <f t="array" aca="1" ref="DE128" ca="1">OR($G128=Forecast_Capex_Input!$BF$8:$BF$10)</f>
        <v>1</v>
      </c>
      <c r="DF128" s="188" cm="1">
        <f t="array" aca="1" ref="DF128" ca="1">IFERROR(INDEX(Forecast_Capex_Input!BG$12:BG$286,$X128)
*(INDEX(Forecast_Capex_Input!$H$12:$H$286,$X128)=Repex),0)
*$DE128</f>
        <v>0.96024276675098164</v>
      </c>
      <c r="DG128" s="188" cm="1">
        <f t="array" aca="1" ref="DG128" ca="1">IFERROR(INDEX(Forecast_Capex_Input!BH$12:BH$286,$X128)
*(INDEX(Forecast_Capex_Input!$H$12:$H$286,$X128)=Repex),0)
*$DE128</f>
        <v>0</v>
      </c>
      <c r="DH128" s="188" cm="1">
        <f t="array" aca="1" ref="DH128" ca="1">IFERROR(INDEX(Forecast_Capex_Input!BI$12:BI$286,$X128)
*(INDEX(Forecast_Capex_Input!$H$12:$H$286,$X128)=Repex),0)
*$DE128</f>
        <v>9.2214904784692648E-3</v>
      </c>
      <c r="DI128" s="188" cm="1">
        <f t="array" aca="1" ref="DI128" ca="1">IFERROR(INDEX(Forecast_Capex_Input!BJ$12:BJ$286,$X128)
*(INDEX(Forecast_Capex_Input!$H$12:$H$286,$X128)=Repex),0)
*$DE128</f>
        <v>3.0535742770548959E-2</v>
      </c>
      <c r="DJ128" s="188" cm="1">
        <f t="array" aca="1" ref="DJ128" ca="1">IFERROR(INDEX(Forecast_Capex_Input!BK$12:BK$286,$X128)
*(INDEX(Forecast_Capex_Input!$H$12:$H$286,$X128)=Repex),0)
*$DE128</f>
        <v>0</v>
      </c>
      <c r="DK128" s="188" cm="1">
        <f t="array" aca="1" ref="DK128" ca="1">IFERROR(INDEX(Forecast_Capex_Input!BL$12:BL$286,$X128)
*(INDEX(Forecast_Capex_Input!$H$12:$H$286,$X128)=Repex),0)
*$DE128</f>
        <v>0</v>
      </c>
      <c r="DL128" s="165"/>
      <c r="DM128" s="188" t="b" cm="1">
        <f t="array" aca="1" ref="DM128" ca="1">OR($G128=Forecast_Capex_Input!$BN$8:$BN$9)</f>
        <v>0</v>
      </c>
      <c r="DN128" s="188" cm="1">
        <f t="array" aca="1" ref="DN128" ca="1">IFERROR(INDEX(Forecast_Capex_Input!BO$12:BO$286,$X128)
*(INDEX(Forecast_Capex_Input!$H$12:$H$286,$X128)=Repex),0)
*$DM128</f>
        <v>0</v>
      </c>
      <c r="DO128" s="188" cm="1">
        <f t="array" aca="1" ref="DO128" ca="1">IFERROR(INDEX(Forecast_Capex_Input!BP$12:BP$286,$X128)
*(INDEX(Forecast_Capex_Input!$H$12:$H$286,$X128)=Repex),0)
*$DM128</f>
        <v>0</v>
      </c>
      <c r="DP128" s="188" cm="1">
        <f t="array" aca="1" ref="DP128" ca="1">IFERROR(INDEX(Forecast_Capex_Input!BQ$12:BQ$286,$X128)
*(INDEX(Forecast_Capex_Input!$H$12:$H$286,$X128)=Repex),0)
*$DM128</f>
        <v>0</v>
      </c>
      <c r="DQ128" s="188" cm="1">
        <f t="array" aca="1" ref="DQ128" ca="1">IFERROR(INDEX(Forecast_Capex_Input!BR$12:BR$286,$X128)
*(INDEX(Forecast_Capex_Input!$H$12:$H$286,$X128)=Repex),0)
*$DM128</f>
        <v>0</v>
      </c>
      <c r="DR128" s="188" cm="1">
        <f t="array" aca="1" ref="DR128" ca="1">IFERROR(INDEX(Forecast_Capex_Input!BS$12:BS$286,$X128)
*(INDEX(Forecast_Capex_Input!$H$12:$H$286,$X128)=Repex),0)
*$DM128</f>
        <v>0</v>
      </c>
      <c r="DS128" s="165"/>
      <c r="DT128" s="188" t="b" cm="1">
        <f t="array" aca="1" ref="DT128" ca="1">OR($G128=Forecast_Capex_Input!$BU$8:$BU$10)</f>
        <v>0</v>
      </c>
      <c r="DU128" s="188" cm="1">
        <f t="array" aca="1" ref="DU128" ca="1">IFERROR(INDEX(Forecast_Capex_Input!BV$12:BV$286,$X128)
*(INDEX(Forecast_Capex_Input!$H$12:$H$286,$X128)=Repex),0)
*$DT128</f>
        <v>0</v>
      </c>
      <c r="DV128" s="188" cm="1">
        <f t="array" aca="1" ref="DV128" ca="1">IFERROR(INDEX(Forecast_Capex_Input!BW$12:BW$286,$X128)
*(INDEX(Forecast_Capex_Input!$H$12:$H$286,$X128)=Repex),0)
*$DT128</f>
        <v>0</v>
      </c>
      <c r="DW128" s="188" cm="1">
        <f t="array" aca="1" ref="DW128" ca="1">IFERROR(INDEX(Forecast_Capex_Input!BX$12:BX$286,$X128)
*(INDEX(Forecast_Capex_Input!$H$12:$H$286,$X128)=Repex),0)
*$DT128</f>
        <v>0</v>
      </c>
      <c r="DX128" s="188" cm="1">
        <f t="array" aca="1" ref="DX128" ca="1">IFERROR(INDEX(Forecast_Capex_Input!BY$12:BY$286,$X128)
*(INDEX(Forecast_Capex_Input!$H$12:$H$286,$X128)=Repex),0)
*$DT128</f>
        <v>0</v>
      </c>
      <c r="DY128" s="188" cm="1">
        <f t="array" aca="1" ref="DY128" ca="1">IFERROR(INDEX(Forecast_Capex_Input!BZ$12:BZ$286,$X128)
*(INDEX(Forecast_Capex_Input!$H$12:$H$286,$X128)=Repex),0)
*$DT128</f>
        <v>0</v>
      </c>
      <c r="DZ128" s="188" cm="1">
        <f t="array" aca="1" ref="DZ128" ca="1">IFERROR(INDEX(Forecast_Capex_Input!CA$12:CA$286,$X128)
*(INDEX(Forecast_Capex_Input!$H$12:$H$286,$X128)=Repex),0)
*$DT128</f>
        <v>0</v>
      </c>
      <c r="EA128" s="188" cm="1">
        <f t="array" aca="1" ref="EA128" ca="1">IFERROR(INDEX(Forecast_Capex_Input!CB$12:CB$286,$X128)
*(INDEX(Forecast_Capex_Input!$H$12:$H$286,$X128)=Repex),0)
*$DT128</f>
        <v>0</v>
      </c>
      <c r="EB128" s="188" cm="1">
        <f t="array" aca="1" ref="EB128" ca="1">IFERROR(INDEX(Forecast_Capex_Input!CC$12:CC$286,$X128)
*(INDEX(Forecast_Capex_Input!$H$12:$H$286,$X128)=Repex),0)
*$DT128</f>
        <v>0</v>
      </c>
      <c r="EC128" s="165"/>
      <c r="ED128" s="226" t="str">
        <f t="shared" si="83"/>
        <v>N/A</v>
      </c>
      <c r="EE128" s="174" t="s">
        <v>15</v>
      </c>
    </row>
    <row r="129" spans="3:135" x14ac:dyDescent="0.2">
      <c r="C129" s="174">
        <f t="shared" si="84"/>
        <v>119</v>
      </c>
      <c r="D129" s="167" t="str" cm="1">
        <f t="array" ref="D129">IFERROR(INDEX(Forecast_Capex_Input!$D$12:$D$286,$X129),NA)</f>
        <v xml:space="preserve">Line 99Z Refurbishment </v>
      </c>
      <c r="E129" s="172" t="b" cm="1">
        <f t="array" ref="E129">IF($X129=NA,NA,INDEX(Forecast_Capex_Input!$E$12:$E$286,$X129))</f>
        <v>1</v>
      </c>
      <c r="F129" s="167" t="str" cm="1">
        <f t="array" aca="1" ref="F129" ca="1">IFERROR(INDEX(General!$E$25:$E$26,$Y129),NA)</f>
        <v>Labour</v>
      </c>
      <c r="G129" s="167" t="str" cm="1">
        <f t="array" aca="1" ref="G129" ca="1">IFERROR(INDEX(Forecast_Capex_Input!$AI$11:$BB$11,$AA129),NA)</f>
        <v>Transmission Lines</v>
      </c>
      <c r="H129" s="189" cm="1">
        <f t="array" aca="1" ref="H129" ca="1">IFERROR(INDEX(Forecast_Capex_Input!$AI$12:$BB$286,$X129,$AA129),NA)</f>
        <v>1</v>
      </c>
      <c r="I129" s="199" t="str" cm="1">
        <f t="array" ref="I129">IFERROR(INDEX(Forecast_Capex_Input!$F$12:$F$286,$X129),NA)</f>
        <v>Replacement Expenditure</v>
      </c>
      <c r="J129" s="199" t="str" cm="1">
        <f t="array" ref="J129">IFERROR(INDEX(Forecast_Capex_Input!G$12:G$286,$X129),NA)</f>
        <v>Transmission Lines</v>
      </c>
      <c r="K129" s="199" t="str" cm="1">
        <f t="array" ref="K129">IFERROR(INDEX(Forecast_Capex_Input!H$12:H$286,$X129),NA)</f>
        <v>Repex</v>
      </c>
      <c r="L129" s="199" t="str" cm="1">
        <f t="array" ref="L129">IFERROR(INDEX(Forecast_Capex_Input!I$12:I$286,$X129),NA)</f>
        <v>N/A</v>
      </c>
      <c r="M129" s="199" t="str" cm="1">
        <f t="array" ref="M129">IFERROR(INDEX(Forecast_Capex_Input!J$12:J$286,$X129),NA)</f>
        <v>N/A</v>
      </c>
      <c r="N129" s="199" t="str" cm="1">
        <f t="array" ref="N129">IFERROR(INDEX(Forecast_Capex_Input!K$12:K$286,$X129),NA)</f>
        <v>TL - Transmission poles</v>
      </c>
      <c r="O129" s="199" t="str" cm="1">
        <f t="array" ref="O129">IFERROR(INDEX(Forecast_Capex_Input!L$12:L$286,$X129),NA)</f>
        <v>TL - Safe and Reliable Network</v>
      </c>
      <c r="P129" s="199" t="str" cm="1">
        <f t="array" ref="P129">IFERROR(INDEX(Forecast_Capex_Input!M$12:M$286,$X129),NA)</f>
        <v>N/A</v>
      </c>
      <c r="Q129" s="172" t="str" cm="1">
        <f t="array" ref="Q129">IFERROR(INDEX(Forecast_Capex_Input!N$12:N$286,$X129),NA)</f>
        <v>Yes</v>
      </c>
      <c r="R129" s="265" cm="1">
        <f t="array" ref="R129">IFERROR(INDEX(Forecast_Capex_Input!O$12:O$286,$X129),0)</f>
        <v>0</v>
      </c>
      <c r="S129" s="172" t="str" cm="1">
        <f t="array" ref="S129">IFERROR(INDEX(Forecast_Capex_Input!P$12:P$286,$X129),0)</f>
        <v>Safety security &amp; reliability</v>
      </c>
      <c r="T129" s="199" t="str" cm="1">
        <f t="array" aca="1" ref="T129" ca="1">IFERROR(INDEX(General!$K$84:$K$103,$AA129),NA)</f>
        <v>Transmission Lines (2018 onwards)</v>
      </c>
      <c r="U129" s="188" cm="1">
        <f t="array" aca="1" ref="U129" ca="1">IFERROR(
IF($F129=General!$E$25,INDEX(Forecast_Capex_Input!S$12:S$286,$X129),
INDEX(Forecast_Capex_Input!T$12:T$286,$X129)),0)</f>
        <v>0.12836410129222223</v>
      </c>
      <c r="V129" s="222" t="b">
        <f>IFERROR(INDEX(Overheads!$T$19:$T$26,MATCH($I129,Overheads!$E$19:$E$26,0)),FALSE)</f>
        <v>1</v>
      </c>
      <c r="W129" s="165"/>
      <c r="X129" s="174">
        <f>IFERROR(
IF(MATCH($C129,Forecast_Capex_Input!$CI$12:$CI$286,1)+1&gt;MAX(Forecast_Capex_Input!$C$12:$C$286),NA,
MATCH($C129,Forecast_Capex_Input!$CI$12:$CI$286,1)+1),1)</f>
        <v>53</v>
      </c>
      <c r="Y129" s="174" cm="1">
        <f t="array" aca="1" ref="Y129" ca="1">IFERROR(
IF(X128&lt;&gt;X129,1,
IF(COUNTIF(OFFSET(Y128,0,0,-INDEX(Forecast_Capex_Input!$CG$12:$CG$286,$X129)),Y128)=INDEX(Forecast_Capex_Input!$CG$12:$CG$286,$X129),Y128+1,Y128)),NA)</f>
        <v>1</v>
      </c>
      <c r="Z129" s="174" cm="1">
        <f t="array" ref="Z129">IFERROR($C129-IF($X129=1,1,INDEX(Forecast_Capex_Input!$CI$12:$CI$286,$X129-1))+1,NA)</f>
        <v>1</v>
      </c>
      <c r="AA129" s="174" cm="1">
        <f t="array" aca="1" ref="AA129" ca="1">IFERROR(IF(Y129=1,
INDEX(Forecast_Capex_Input!$AI$10:$BB$10,SMALL(IF(INDEX(Forecast_Capex_Input!$AI$12:$BB$286,$X129,0)&gt;0,COLUMN(Forecast_Capex_Input!$AI$10:$BB$10)-COLUMN(Forecast_Capex_Input!$AI$12)+1),ROWS(OFFSET(AA128,0,0,-$Z129)))),
OFFSET(AA128,-INDEX(Forecast_Capex_Input!$CG$12:$CG$286,$X129)+1,0)),NA)</f>
        <v>1</v>
      </c>
      <c r="AB129" s="174">
        <f t="shared" ca="1" si="53"/>
        <v>1</v>
      </c>
      <c r="AC129" s="222" t="b">
        <f t="shared" si="85"/>
        <v>0</v>
      </c>
      <c r="AD129" s="220" t="b">
        <v>0</v>
      </c>
      <c r="AE129" s="222" t="b">
        <f t="shared" si="54"/>
        <v>1</v>
      </c>
      <c r="AF129" s="165"/>
      <c r="AG129" s="215">
        <v>0.32657387200923799</v>
      </c>
      <c r="AH129" s="215">
        <v>0</v>
      </c>
      <c r="AI129" s="215">
        <v>0</v>
      </c>
      <c r="AJ129" s="215">
        <v>0</v>
      </c>
      <c r="AK129" s="215">
        <v>0</v>
      </c>
      <c r="AL129" s="155">
        <v>0.32657387200923799</v>
      </c>
      <c r="AM129" s="165"/>
      <c r="AN129" s="215" cm="1">
        <f t="array" aca="1" ref="AN129" ca="1">IFERROR(INDEX(General!O$33:O$34,$AB129)
*AG129,0)</f>
        <v>0.32604438650265183</v>
      </c>
      <c r="AO129" s="215" cm="1">
        <f t="array" aca="1" ref="AO129" ca="1">IFERROR(INDEX(General!P$33:P$34,$AB129)
*AH129,0)</f>
        <v>0</v>
      </c>
      <c r="AP129" s="215" cm="1">
        <f t="array" aca="1" ref="AP129" ca="1">IFERROR(INDEX(General!Q$33:Q$34,$AB129)
*AI129,0)</f>
        <v>0</v>
      </c>
      <c r="AQ129" s="215" cm="1">
        <f t="array" aca="1" ref="AQ129" ca="1">IFERROR(INDEX(General!R$33:R$34,$AB129)
*AJ129,0)</f>
        <v>0</v>
      </c>
      <c r="AR129" s="215" cm="1">
        <f t="array" aca="1" ref="AR129" ca="1">IFERROR(INDEX(General!S$33:S$34,$AB129)
*AK129,0)</f>
        <v>0</v>
      </c>
      <c r="AS129" s="155">
        <f t="shared" ca="1" si="86"/>
        <v>0.32604438650265183</v>
      </c>
      <c r="AT129" s="165"/>
      <c r="AU129" s="215">
        <f ca="1">IF($AE129=FALSE,AN129*Overheads!$R$24*$V129,
IFERROR(Overheads!$O$49*$V129*AN129,0)
+IFERROR(Overheads!Q$59*$V129*(AN129/Overheads!Q$68),0))</f>
        <v>4.566786197614664E-2</v>
      </c>
      <c r="AV129" s="215">
        <f ca="1">IF($AE129=FALSE,AO129*Overheads!$R$24*$V129,
IFERROR(Overheads!$O$49*$V129*AO129,0)
+IFERROR(Overheads!R$59*$V129*(AO129/Overheads!R$68),0))</f>
        <v>0</v>
      </c>
      <c r="AW129" s="215">
        <f ca="1">IF($AE129=FALSE,AP129*Overheads!$R$24*$V129,
IFERROR(Overheads!$O$49*$V129*AP129,0)
+IFERROR(Overheads!S$59*$V129*(AP129/Overheads!S$68),0))</f>
        <v>0</v>
      </c>
      <c r="AX129" s="215">
        <f ca="1">IF($AE129=FALSE,AQ129*Overheads!$R$24*$V129,
IFERROR(Overheads!$O$49*$V129*AQ129,0)
+IFERROR(Overheads!T$59*$V129*(AQ129/Overheads!T$68),0))</f>
        <v>0</v>
      </c>
      <c r="AY129" s="215">
        <f ca="1">IF($AE129=FALSE,AR129*Overheads!$R$24*$V129,
IFERROR(Overheads!$O$49*$V129*AR129,0)
+IFERROR(Overheads!U$59*$V129*(AR129/Overheads!U$68),0))</f>
        <v>0</v>
      </c>
      <c r="AZ129" s="155">
        <f t="shared" ca="1" si="87"/>
        <v>4.566786197614664E-2</v>
      </c>
      <c r="BA129" s="165"/>
      <c r="BB129" s="215">
        <f ca="1">IF($AE129=FALSE,AN129*Overheads!$S$25,
IFERROR(Overheads!$O$50*AN129,0)
+IFERROR(Overheads!Q$60*(AN129/Overheads!Q$66),0))</f>
        <v>6.1292461554178865E-3</v>
      </c>
      <c r="BC129" s="215">
        <f ca="1">IF($AE129=FALSE,AO129*Overheads!$S$25,
IFERROR(Overheads!$O$50*AO129,0)
+IFERROR(Overheads!R$60*(AO129/Overheads!R$66),0))</f>
        <v>0</v>
      </c>
      <c r="BD129" s="215">
        <f ca="1">IF($AE129=FALSE,AP129*Overheads!$S$25,
IFERROR(Overheads!$O$50*AP129,0)
+IFERROR(Overheads!S$60*(AP129/Overheads!S$66),0))</f>
        <v>0</v>
      </c>
      <c r="BE129" s="215">
        <f ca="1">IF($AE129=FALSE,AQ129*Overheads!$S$25,
IFERROR(Overheads!$O$50*AQ129,0)
+IFERROR(Overheads!T$60*(AQ129/Overheads!T$66),0))</f>
        <v>0</v>
      </c>
      <c r="BF129" s="215">
        <f ca="1">IF($AE129=FALSE,AR129*Overheads!$S$25,
IFERROR(Overheads!$O$50*AR129,0)
+IFERROR(Overheads!U$60*(AR129/Overheads!U$66),0))</f>
        <v>0</v>
      </c>
      <c r="BG129" s="155">
        <f t="shared" ca="1" si="88"/>
        <v>6.1292461554178865E-3</v>
      </c>
      <c r="BH129" s="165"/>
      <c r="BI129" s="215">
        <f t="shared" ca="1" si="89"/>
        <v>0.37784149463421635</v>
      </c>
      <c r="BJ129" s="215">
        <f t="shared" ca="1" si="55"/>
        <v>0</v>
      </c>
      <c r="BK129" s="215">
        <f t="shared" ca="1" si="56"/>
        <v>0</v>
      </c>
      <c r="BL129" s="215">
        <f t="shared" ca="1" si="57"/>
        <v>0</v>
      </c>
      <c r="BM129" s="215">
        <f t="shared" ca="1" si="58"/>
        <v>0</v>
      </c>
      <c r="BN129" s="155">
        <f t="shared" ca="1" si="90"/>
        <v>0.37784149463421635</v>
      </c>
      <c r="BO129" s="165"/>
      <c r="BP129" s="187" cm="1">
        <f t="array" ref="BP129">IFERROR(IF($X129=$X128,BP128,INDEX(Forecast_Capex_Input!AC$12:AC$286,$X129)),0)</f>
        <v>1</v>
      </c>
      <c r="BQ129" s="187" cm="1">
        <f t="array" ref="BQ129">IFERROR(IF($X129=$X128,BQ128,INDEX(Forecast_Capex_Input!AD$12:AD$286,$X129)),0)</f>
        <v>0</v>
      </c>
      <c r="BR129" s="187" cm="1">
        <f t="array" ref="BR129">IFERROR(IF($X129=$X128,BR128,INDEX(Forecast_Capex_Input!AE$12:AE$286,$X129)),0)</f>
        <v>0</v>
      </c>
      <c r="BS129" s="187" cm="1">
        <f t="array" ref="BS129">IFERROR(IF($X129=$X128,BS128,INDEX(Forecast_Capex_Input!AF$12:AF$286,$X129)),0)</f>
        <v>0</v>
      </c>
      <c r="BT129" s="187" cm="1">
        <f t="array" ref="BT129">IFERROR(IF($X129=$X128,BT128,INDEX(Forecast_Capex_Input!AG$12:AG$286,$X129)),0)</f>
        <v>0</v>
      </c>
      <c r="BU129" s="165"/>
      <c r="BV129" s="215">
        <f t="shared" si="59"/>
        <v>0.32657387200923799</v>
      </c>
      <c r="BW129" s="215">
        <f t="shared" si="60"/>
        <v>0</v>
      </c>
      <c r="BX129" s="215">
        <f t="shared" si="61"/>
        <v>0</v>
      </c>
      <c r="BY129" s="215">
        <f t="shared" si="62"/>
        <v>0</v>
      </c>
      <c r="BZ129" s="215">
        <f t="shared" si="63"/>
        <v>0</v>
      </c>
      <c r="CA129" s="155">
        <f t="shared" si="91"/>
        <v>0.32657387200923799</v>
      </c>
      <c r="CB129" s="165"/>
      <c r="CC129" s="215">
        <f t="shared" ca="1" si="64"/>
        <v>0.32604438650265183</v>
      </c>
      <c r="CD129" s="215">
        <f t="shared" ca="1" si="65"/>
        <v>0</v>
      </c>
      <c r="CE129" s="215">
        <f t="shared" ca="1" si="66"/>
        <v>0</v>
      </c>
      <c r="CF129" s="215">
        <f t="shared" ca="1" si="67"/>
        <v>0</v>
      </c>
      <c r="CG129" s="215">
        <f t="shared" ca="1" si="68"/>
        <v>0</v>
      </c>
      <c r="CH129" s="155">
        <f t="shared" ca="1" si="92"/>
        <v>0.32604438650265183</v>
      </c>
      <c r="CI129" s="165"/>
      <c r="CJ129" s="215">
        <f t="shared" ca="1" si="69"/>
        <v>4.566786197614664E-2</v>
      </c>
      <c r="CK129" s="215">
        <f t="shared" ca="1" si="70"/>
        <v>0</v>
      </c>
      <c r="CL129" s="215">
        <f t="shared" ca="1" si="71"/>
        <v>0</v>
      </c>
      <c r="CM129" s="215">
        <f t="shared" ca="1" si="72"/>
        <v>0</v>
      </c>
      <c r="CN129" s="215">
        <f t="shared" ca="1" si="73"/>
        <v>0</v>
      </c>
      <c r="CO129" s="155">
        <f t="shared" ca="1" si="93"/>
        <v>4.566786197614664E-2</v>
      </c>
      <c r="CP129" s="165"/>
      <c r="CQ129" s="223">
        <f t="shared" ca="1" si="74"/>
        <v>6.1292461554178865E-3</v>
      </c>
      <c r="CR129" s="223">
        <f t="shared" ca="1" si="75"/>
        <v>0</v>
      </c>
      <c r="CS129" s="223">
        <f t="shared" ca="1" si="76"/>
        <v>0</v>
      </c>
      <c r="CT129" s="223">
        <f t="shared" ca="1" si="77"/>
        <v>0</v>
      </c>
      <c r="CU129" s="223">
        <f t="shared" ca="1" si="78"/>
        <v>0</v>
      </c>
      <c r="CV129" s="155">
        <f t="shared" ca="1" si="94"/>
        <v>6.1292461554178865E-3</v>
      </c>
      <c r="CW129" s="165"/>
      <c r="CX129" s="215">
        <f t="shared" ca="1" si="95"/>
        <v>0.37784149463421635</v>
      </c>
      <c r="CY129" s="215">
        <f t="shared" ca="1" si="79"/>
        <v>0</v>
      </c>
      <c r="CZ129" s="215">
        <f t="shared" ca="1" si="80"/>
        <v>0</v>
      </c>
      <c r="DA129" s="215">
        <f t="shared" ca="1" si="81"/>
        <v>0</v>
      </c>
      <c r="DB129" s="215">
        <f t="shared" ca="1" si="82"/>
        <v>0</v>
      </c>
      <c r="DC129" s="155">
        <f t="shared" ca="1" si="96"/>
        <v>0.37784149463421635</v>
      </c>
      <c r="DD129" s="165"/>
      <c r="DE129" s="188" t="b" cm="1">
        <f t="array" aca="1" ref="DE129" ca="1">OR($G129=Forecast_Capex_Input!$BF$8:$BF$10)</f>
        <v>1</v>
      </c>
      <c r="DF129" s="188" cm="1">
        <f t="array" aca="1" ref="DF129" ca="1">IFERROR(INDEX(Forecast_Capex_Input!BG$12:BG$286,$X129)
*(INDEX(Forecast_Capex_Input!$H$12:$H$286,$X129)=Repex),0)
*$DE129</f>
        <v>0.95506542454500376</v>
      </c>
      <c r="DG129" s="188" cm="1">
        <f t="array" aca="1" ref="DG129" ca="1">IFERROR(INDEX(Forecast_Capex_Input!BH$12:BH$286,$X129)
*(INDEX(Forecast_Capex_Input!$H$12:$H$286,$X129)=Repex),0)
*$DE129</f>
        <v>0</v>
      </c>
      <c r="DH129" s="188" cm="1">
        <f t="array" aca="1" ref="DH129" ca="1">IFERROR(INDEX(Forecast_Capex_Input!BI$12:BI$286,$X129)
*(INDEX(Forecast_Capex_Input!$H$12:$H$286,$X129)=Repex),0)
*$DE129</f>
        <v>1.7279109640057178E-2</v>
      </c>
      <c r="DI129" s="188" cm="1">
        <f t="array" aca="1" ref="DI129" ca="1">IFERROR(INDEX(Forecast_Capex_Input!BJ$12:BJ$286,$X129)
*(INDEX(Forecast_Capex_Input!$H$12:$H$286,$X129)=Repex),0)
*$DE129</f>
        <v>2.7655465814938995E-2</v>
      </c>
      <c r="DJ129" s="188" cm="1">
        <f t="array" aca="1" ref="DJ129" ca="1">IFERROR(INDEX(Forecast_Capex_Input!BK$12:BK$286,$X129)
*(INDEX(Forecast_Capex_Input!$H$12:$H$286,$X129)=Repex),0)
*$DE129</f>
        <v>0</v>
      </c>
      <c r="DK129" s="188" cm="1">
        <f t="array" aca="1" ref="DK129" ca="1">IFERROR(INDEX(Forecast_Capex_Input!BL$12:BL$286,$X129)
*(INDEX(Forecast_Capex_Input!$H$12:$H$286,$X129)=Repex),0)
*$DE129</f>
        <v>0</v>
      </c>
      <c r="DL129" s="165"/>
      <c r="DM129" s="188" t="b" cm="1">
        <f t="array" aca="1" ref="DM129" ca="1">OR($G129=Forecast_Capex_Input!$BN$8:$BN$9)</f>
        <v>0</v>
      </c>
      <c r="DN129" s="188" cm="1">
        <f t="array" aca="1" ref="DN129" ca="1">IFERROR(INDEX(Forecast_Capex_Input!BO$12:BO$286,$X129)
*(INDEX(Forecast_Capex_Input!$H$12:$H$286,$X129)=Repex),0)
*$DM129</f>
        <v>0</v>
      </c>
      <c r="DO129" s="188" cm="1">
        <f t="array" aca="1" ref="DO129" ca="1">IFERROR(INDEX(Forecast_Capex_Input!BP$12:BP$286,$X129)
*(INDEX(Forecast_Capex_Input!$H$12:$H$286,$X129)=Repex),0)
*$DM129</f>
        <v>0</v>
      </c>
      <c r="DP129" s="188" cm="1">
        <f t="array" aca="1" ref="DP129" ca="1">IFERROR(INDEX(Forecast_Capex_Input!BQ$12:BQ$286,$X129)
*(INDEX(Forecast_Capex_Input!$H$12:$H$286,$X129)=Repex),0)
*$DM129</f>
        <v>0</v>
      </c>
      <c r="DQ129" s="188" cm="1">
        <f t="array" aca="1" ref="DQ129" ca="1">IFERROR(INDEX(Forecast_Capex_Input!BR$12:BR$286,$X129)
*(INDEX(Forecast_Capex_Input!$H$12:$H$286,$X129)=Repex),0)
*$DM129</f>
        <v>0</v>
      </c>
      <c r="DR129" s="188" cm="1">
        <f t="array" aca="1" ref="DR129" ca="1">IFERROR(INDEX(Forecast_Capex_Input!BS$12:BS$286,$X129)
*(INDEX(Forecast_Capex_Input!$H$12:$H$286,$X129)=Repex),0)
*$DM129</f>
        <v>0</v>
      </c>
      <c r="DS129" s="165"/>
      <c r="DT129" s="188" t="b" cm="1">
        <f t="array" aca="1" ref="DT129" ca="1">OR($G129=Forecast_Capex_Input!$BU$8:$BU$10)</f>
        <v>0</v>
      </c>
      <c r="DU129" s="188" cm="1">
        <f t="array" aca="1" ref="DU129" ca="1">IFERROR(INDEX(Forecast_Capex_Input!BV$12:BV$286,$X129)
*(INDEX(Forecast_Capex_Input!$H$12:$H$286,$X129)=Repex),0)
*$DT129</f>
        <v>0</v>
      </c>
      <c r="DV129" s="188" cm="1">
        <f t="array" aca="1" ref="DV129" ca="1">IFERROR(INDEX(Forecast_Capex_Input!BW$12:BW$286,$X129)
*(INDEX(Forecast_Capex_Input!$H$12:$H$286,$X129)=Repex),0)
*$DT129</f>
        <v>0</v>
      </c>
      <c r="DW129" s="188" cm="1">
        <f t="array" aca="1" ref="DW129" ca="1">IFERROR(INDEX(Forecast_Capex_Input!BX$12:BX$286,$X129)
*(INDEX(Forecast_Capex_Input!$H$12:$H$286,$X129)=Repex),0)
*$DT129</f>
        <v>0</v>
      </c>
      <c r="DX129" s="188" cm="1">
        <f t="array" aca="1" ref="DX129" ca="1">IFERROR(INDEX(Forecast_Capex_Input!BY$12:BY$286,$X129)
*(INDEX(Forecast_Capex_Input!$H$12:$H$286,$X129)=Repex),0)
*$DT129</f>
        <v>0</v>
      </c>
      <c r="DY129" s="188" cm="1">
        <f t="array" aca="1" ref="DY129" ca="1">IFERROR(INDEX(Forecast_Capex_Input!BZ$12:BZ$286,$X129)
*(INDEX(Forecast_Capex_Input!$H$12:$H$286,$X129)=Repex),0)
*$DT129</f>
        <v>0</v>
      </c>
      <c r="DZ129" s="188" cm="1">
        <f t="array" aca="1" ref="DZ129" ca="1">IFERROR(INDEX(Forecast_Capex_Input!CA$12:CA$286,$X129)
*(INDEX(Forecast_Capex_Input!$H$12:$H$286,$X129)=Repex),0)
*$DT129</f>
        <v>0</v>
      </c>
      <c r="EA129" s="188" cm="1">
        <f t="array" aca="1" ref="EA129" ca="1">IFERROR(INDEX(Forecast_Capex_Input!CB$12:CB$286,$X129)
*(INDEX(Forecast_Capex_Input!$H$12:$H$286,$X129)=Repex),0)
*$DT129</f>
        <v>0</v>
      </c>
      <c r="EB129" s="188" cm="1">
        <f t="array" aca="1" ref="EB129" ca="1">IFERROR(INDEX(Forecast_Capex_Input!CC$12:CC$286,$X129)
*(INDEX(Forecast_Capex_Input!$H$12:$H$286,$X129)=Repex),0)
*$DT129</f>
        <v>0</v>
      </c>
      <c r="EC129" s="165"/>
      <c r="ED129" s="226" t="str">
        <f t="shared" si="83"/>
        <v>N/A</v>
      </c>
      <c r="EE129" s="174" t="s">
        <v>15</v>
      </c>
    </row>
    <row r="130" spans="3:135" x14ac:dyDescent="0.2">
      <c r="C130" s="174">
        <f t="shared" si="84"/>
        <v>120</v>
      </c>
      <c r="D130" s="167" t="str" cm="1">
        <f t="array" ref="D130">IFERROR(INDEX(Forecast_Capex_Input!$D$12:$D$286,$X130),NA)</f>
        <v xml:space="preserve">Line 99Z Refurbishment </v>
      </c>
      <c r="E130" s="172" t="b" cm="1">
        <f t="array" ref="E130">IF($X130=NA,NA,INDEX(Forecast_Capex_Input!$E$12:$E$286,$X130))</f>
        <v>1</v>
      </c>
      <c r="F130" s="167" t="str" cm="1">
        <f t="array" aca="1" ref="F130" ca="1">IFERROR(INDEX(General!$E$25:$E$26,$Y130),NA)</f>
        <v>Non-Labour</v>
      </c>
      <c r="G130" s="167" t="str" cm="1">
        <f t="array" aca="1" ref="G130" ca="1">IFERROR(INDEX(Forecast_Capex_Input!$AI$11:$BB$11,$AA130),NA)</f>
        <v>Transmission Lines</v>
      </c>
      <c r="H130" s="189" cm="1">
        <f t="array" aca="1" ref="H130" ca="1">IFERROR(INDEX(Forecast_Capex_Input!$AI$12:$BB$286,$X130,$AA130),NA)</f>
        <v>1</v>
      </c>
      <c r="I130" s="199" t="str" cm="1">
        <f t="array" ref="I130">IFERROR(INDEX(Forecast_Capex_Input!$F$12:$F$286,$X130),NA)</f>
        <v>Replacement Expenditure</v>
      </c>
      <c r="J130" s="199" t="str" cm="1">
        <f t="array" ref="J130">IFERROR(INDEX(Forecast_Capex_Input!G$12:G$286,$X130),NA)</f>
        <v>Transmission Lines</v>
      </c>
      <c r="K130" s="199" t="str" cm="1">
        <f t="array" ref="K130">IFERROR(INDEX(Forecast_Capex_Input!H$12:H$286,$X130),NA)</f>
        <v>Repex</v>
      </c>
      <c r="L130" s="199" t="str" cm="1">
        <f t="array" ref="L130">IFERROR(INDEX(Forecast_Capex_Input!I$12:I$286,$X130),NA)</f>
        <v>N/A</v>
      </c>
      <c r="M130" s="199" t="str" cm="1">
        <f t="array" ref="M130">IFERROR(INDEX(Forecast_Capex_Input!J$12:J$286,$X130),NA)</f>
        <v>N/A</v>
      </c>
      <c r="N130" s="199" t="str" cm="1">
        <f t="array" ref="N130">IFERROR(INDEX(Forecast_Capex_Input!K$12:K$286,$X130),NA)</f>
        <v>TL - Transmission poles</v>
      </c>
      <c r="O130" s="199" t="str" cm="1">
        <f t="array" ref="O130">IFERROR(INDEX(Forecast_Capex_Input!L$12:L$286,$X130),NA)</f>
        <v>TL - Safe and Reliable Network</v>
      </c>
      <c r="P130" s="199" t="str" cm="1">
        <f t="array" ref="P130">IFERROR(INDEX(Forecast_Capex_Input!M$12:M$286,$X130),NA)</f>
        <v>N/A</v>
      </c>
      <c r="Q130" s="172" t="str" cm="1">
        <f t="array" ref="Q130">IFERROR(INDEX(Forecast_Capex_Input!N$12:N$286,$X130),NA)</f>
        <v>Yes</v>
      </c>
      <c r="R130" s="265" cm="1">
        <f t="array" ref="R130">IFERROR(INDEX(Forecast_Capex_Input!O$12:O$286,$X130),0)</f>
        <v>0</v>
      </c>
      <c r="S130" s="172" t="str" cm="1">
        <f t="array" ref="S130">IFERROR(INDEX(Forecast_Capex_Input!P$12:P$286,$X130),0)</f>
        <v>Safety security &amp; reliability</v>
      </c>
      <c r="T130" s="199" t="str" cm="1">
        <f t="array" aca="1" ref="T130" ca="1">IFERROR(INDEX(General!$K$84:$K$103,$AA130),NA)</f>
        <v>Transmission Lines (2018 onwards)</v>
      </c>
      <c r="U130" s="188" cm="1">
        <f t="array" aca="1" ref="U130" ca="1">IFERROR(
IF($F130=General!$E$25,INDEX(Forecast_Capex_Input!S$12:S$286,$X130),
INDEX(Forecast_Capex_Input!T$12:T$286,$X130)),0)</f>
        <v>0.8716358987077778</v>
      </c>
      <c r="V130" s="222" t="b">
        <f>IFERROR(INDEX(Overheads!$T$19:$T$26,MATCH($I130,Overheads!$E$19:$E$26,0)),FALSE)</f>
        <v>1</v>
      </c>
      <c r="W130" s="165"/>
      <c r="X130" s="174">
        <f>IFERROR(
IF(MATCH($C130,Forecast_Capex_Input!$CI$12:$CI$286,1)+1&gt;MAX(Forecast_Capex_Input!$C$12:$C$286),NA,
MATCH($C130,Forecast_Capex_Input!$CI$12:$CI$286,1)+1),1)</f>
        <v>53</v>
      </c>
      <c r="Y130" s="174" cm="1">
        <f t="array" aca="1" ref="Y130" ca="1">IFERROR(
IF(X129&lt;&gt;X130,1,
IF(COUNTIF(OFFSET(Y129,0,0,-INDEX(Forecast_Capex_Input!$CG$12:$CG$286,$X130)),Y129)=INDEX(Forecast_Capex_Input!$CG$12:$CG$286,$X130),Y129+1,Y129)),NA)</f>
        <v>2</v>
      </c>
      <c r="Z130" s="174" cm="1">
        <f t="array" ref="Z130">IFERROR($C130-IF($X130=1,1,INDEX(Forecast_Capex_Input!$CI$12:$CI$286,$X130-1))+1,NA)</f>
        <v>2</v>
      </c>
      <c r="AA130" s="174" cm="1">
        <f t="array" aca="1" ref="AA130" ca="1">IFERROR(IF(Y130=1,
INDEX(Forecast_Capex_Input!$AI$10:$BB$10,SMALL(IF(INDEX(Forecast_Capex_Input!$AI$12:$BB$286,$X130,0)&gt;0,COLUMN(Forecast_Capex_Input!$AI$10:$BB$10)-COLUMN(Forecast_Capex_Input!$AI$12)+1),ROWS(OFFSET(AA129,0,0,-$Z130)))),
OFFSET(AA129,-INDEX(Forecast_Capex_Input!$CG$12:$CG$286,$X130)+1,0)),NA)</f>
        <v>1</v>
      </c>
      <c r="AB130" s="174">
        <f t="shared" ca="1" si="53"/>
        <v>2</v>
      </c>
      <c r="AC130" s="222" t="b">
        <f t="shared" si="85"/>
        <v>0</v>
      </c>
      <c r="AD130" s="220" t="b">
        <v>0</v>
      </c>
      <c r="AE130" s="222" t="b">
        <f t="shared" si="54"/>
        <v>1</v>
      </c>
      <c r="AF130" s="165"/>
      <c r="AG130" s="215">
        <v>2.2175476442220727</v>
      </c>
      <c r="AH130" s="215">
        <v>0</v>
      </c>
      <c r="AI130" s="215">
        <v>0</v>
      </c>
      <c r="AJ130" s="215">
        <v>0</v>
      </c>
      <c r="AK130" s="215">
        <v>0</v>
      </c>
      <c r="AL130" s="155">
        <v>2.2175476442220727</v>
      </c>
      <c r="AM130" s="165"/>
      <c r="AN130" s="215" cm="1">
        <f t="array" aca="1" ref="AN130" ca="1">IFERROR(INDEX(General!O$33:O$34,$AB130)
*AG130,0)</f>
        <v>2.2175476442220727</v>
      </c>
      <c r="AO130" s="215" cm="1">
        <f t="array" aca="1" ref="AO130" ca="1">IFERROR(INDEX(General!P$33:P$34,$AB130)
*AH130,0)</f>
        <v>0</v>
      </c>
      <c r="AP130" s="215" cm="1">
        <f t="array" aca="1" ref="AP130" ca="1">IFERROR(INDEX(General!Q$33:Q$34,$AB130)
*AI130,0)</f>
        <v>0</v>
      </c>
      <c r="AQ130" s="215" cm="1">
        <f t="array" aca="1" ref="AQ130" ca="1">IFERROR(INDEX(General!R$33:R$34,$AB130)
*AJ130,0)</f>
        <v>0</v>
      </c>
      <c r="AR130" s="215" cm="1">
        <f t="array" aca="1" ref="AR130" ca="1">IFERROR(INDEX(General!S$33:S$34,$AB130)
*AK130,0)</f>
        <v>0</v>
      </c>
      <c r="AS130" s="155">
        <f t="shared" ca="1" si="86"/>
        <v>2.2175476442220727</v>
      </c>
      <c r="AT130" s="165"/>
      <c r="AU130" s="215">
        <f ca="1">IF($AE130=FALSE,AN130*Overheads!$R$24*$V130,
IFERROR(Overheads!$O$49*$V130*AN130,0)
+IFERROR(Overheads!Q$59*$V130*(AN130/Overheads!Q$68),0))</f>
        <v>0.31060390527851972</v>
      </c>
      <c r="AV130" s="215">
        <f ca="1">IF($AE130=FALSE,AO130*Overheads!$R$24*$V130,
IFERROR(Overheads!$O$49*$V130*AO130,0)
+IFERROR(Overheads!R$59*$V130*(AO130/Overheads!R$68),0))</f>
        <v>0</v>
      </c>
      <c r="AW130" s="215">
        <f ca="1">IF($AE130=FALSE,AP130*Overheads!$R$24*$V130,
IFERROR(Overheads!$O$49*$V130*AP130,0)
+IFERROR(Overheads!S$59*$V130*(AP130/Overheads!S$68),0))</f>
        <v>0</v>
      </c>
      <c r="AX130" s="215">
        <f ca="1">IF($AE130=FALSE,AQ130*Overheads!$R$24*$V130,
IFERROR(Overheads!$O$49*$V130*AQ130,0)
+IFERROR(Overheads!T$59*$V130*(AQ130/Overheads!T$68),0))</f>
        <v>0</v>
      </c>
      <c r="AY130" s="215">
        <f ca="1">IF($AE130=FALSE,AR130*Overheads!$R$24*$V130,
IFERROR(Overheads!$O$49*$V130*AR130,0)
+IFERROR(Overheads!U$59*$V130*(AR130/Overheads!U$68),0))</f>
        <v>0</v>
      </c>
      <c r="AZ130" s="155">
        <f t="shared" ca="1" si="87"/>
        <v>0.31060390527851972</v>
      </c>
      <c r="BA130" s="165"/>
      <c r="BB130" s="215">
        <f ca="1">IF($AE130=FALSE,AN130*Overheads!$S$25,
IFERROR(Overheads!$O$50*AN130,0)
+IFERROR(Overheads!Q$60*(AN130/Overheads!Q$66),0))</f>
        <v>4.1687254666761715E-2</v>
      </c>
      <c r="BC130" s="215">
        <f ca="1">IF($AE130=FALSE,AO130*Overheads!$S$25,
IFERROR(Overheads!$O$50*AO130,0)
+IFERROR(Overheads!R$60*(AO130/Overheads!R$66),0))</f>
        <v>0</v>
      </c>
      <c r="BD130" s="215">
        <f ca="1">IF($AE130=FALSE,AP130*Overheads!$S$25,
IFERROR(Overheads!$O$50*AP130,0)
+IFERROR(Overheads!S$60*(AP130/Overheads!S$66),0))</f>
        <v>0</v>
      </c>
      <c r="BE130" s="215">
        <f ca="1">IF($AE130=FALSE,AQ130*Overheads!$S$25,
IFERROR(Overheads!$O$50*AQ130,0)
+IFERROR(Overheads!T$60*(AQ130/Overheads!T$66),0))</f>
        <v>0</v>
      </c>
      <c r="BF130" s="215">
        <f ca="1">IF($AE130=FALSE,AR130*Overheads!$S$25,
IFERROR(Overheads!$O$50*AR130,0)
+IFERROR(Overheads!U$60*(AR130/Overheads!U$66),0))</f>
        <v>0</v>
      </c>
      <c r="BG130" s="155">
        <f t="shared" ca="1" si="88"/>
        <v>4.1687254666761715E-2</v>
      </c>
      <c r="BH130" s="165"/>
      <c r="BI130" s="215">
        <f t="shared" ca="1" si="89"/>
        <v>2.5698388041673543</v>
      </c>
      <c r="BJ130" s="215">
        <f t="shared" ca="1" si="55"/>
        <v>0</v>
      </c>
      <c r="BK130" s="215">
        <f t="shared" ca="1" si="56"/>
        <v>0</v>
      </c>
      <c r="BL130" s="215">
        <f t="shared" ca="1" si="57"/>
        <v>0</v>
      </c>
      <c r="BM130" s="215">
        <f t="shared" ca="1" si="58"/>
        <v>0</v>
      </c>
      <c r="BN130" s="155">
        <f t="shared" ca="1" si="90"/>
        <v>2.5698388041673543</v>
      </c>
      <c r="BO130" s="165"/>
      <c r="BP130" s="187" cm="1">
        <f t="array" ref="BP130">IFERROR(IF($X130=$X129,BP129,INDEX(Forecast_Capex_Input!AC$12:AC$286,$X130)),0)</f>
        <v>1</v>
      </c>
      <c r="BQ130" s="187" cm="1">
        <f t="array" ref="BQ130">IFERROR(IF($X130=$X129,BQ129,INDEX(Forecast_Capex_Input!AD$12:AD$286,$X130)),0)</f>
        <v>0</v>
      </c>
      <c r="BR130" s="187" cm="1">
        <f t="array" ref="BR130">IFERROR(IF($X130=$X129,BR129,INDEX(Forecast_Capex_Input!AE$12:AE$286,$X130)),0)</f>
        <v>0</v>
      </c>
      <c r="BS130" s="187" cm="1">
        <f t="array" ref="BS130">IFERROR(IF($X130=$X129,BS129,INDEX(Forecast_Capex_Input!AF$12:AF$286,$X130)),0)</f>
        <v>0</v>
      </c>
      <c r="BT130" s="187" cm="1">
        <f t="array" ref="BT130">IFERROR(IF($X130=$X129,BT129,INDEX(Forecast_Capex_Input!AG$12:AG$286,$X130)),0)</f>
        <v>0</v>
      </c>
      <c r="BU130" s="165"/>
      <c r="BV130" s="215">
        <f t="shared" si="59"/>
        <v>2.2175476442220727</v>
      </c>
      <c r="BW130" s="215">
        <f t="shared" si="60"/>
        <v>0</v>
      </c>
      <c r="BX130" s="215">
        <f t="shared" si="61"/>
        <v>0</v>
      </c>
      <c r="BY130" s="215">
        <f t="shared" si="62"/>
        <v>0</v>
      </c>
      <c r="BZ130" s="215">
        <f t="shared" si="63"/>
        <v>0</v>
      </c>
      <c r="CA130" s="155">
        <f t="shared" si="91"/>
        <v>2.2175476442220727</v>
      </c>
      <c r="CB130" s="165"/>
      <c r="CC130" s="215">
        <f t="shared" ca="1" si="64"/>
        <v>2.2175476442220727</v>
      </c>
      <c r="CD130" s="215">
        <f t="shared" ca="1" si="65"/>
        <v>0</v>
      </c>
      <c r="CE130" s="215">
        <f t="shared" ca="1" si="66"/>
        <v>0</v>
      </c>
      <c r="CF130" s="215">
        <f t="shared" ca="1" si="67"/>
        <v>0</v>
      </c>
      <c r="CG130" s="215">
        <f t="shared" ca="1" si="68"/>
        <v>0</v>
      </c>
      <c r="CH130" s="155">
        <f t="shared" ca="1" si="92"/>
        <v>2.2175476442220727</v>
      </c>
      <c r="CI130" s="165"/>
      <c r="CJ130" s="215">
        <f t="shared" ca="1" si="69"/>
        <v>0.31060390527851972</v>
      </c>
      <c r="CK130" s="215">
        <f t="shared" ca="1" si="70"/>
        <v>0</v>
      </c>
      <c r="CL130" s="215">
        <f t="shared" ca="1" si="71"/>
        <v>0</v>
      </c>
      <c r="CM130" s="215">
        <f t="shared" ca="1" si="72"/>
        <v>0</v>
      </c>
      <c r="CN130" s="215">
        <f t="shared" ca="1" si="73"/>
        <v>0</v>
      </c>
      <c r="CO130" s="155">
        <f t="shared" ca="1" si="93"/>
        <v>0.31060390527851972</v>
      </c>
      <c r="CP130" s="165"/>
      <c r="CQ130" s="223">
        <f t="shared" ca="1" si="74"/>
        <v>4.1687254666761715E-2</v>
      </c>
      <c r="CR130" s="223">
        <f t="shared" ca="1" si="75"/>
        <v>0</v>
      </c>
      <c r="CS130" s="223">
        <f t="shared" ca="1" si="76"/>
        <v>0</v>
      </c>
      <c r="CT130" s="223">
        <f t="shared" ca="1" si="77"/>
        <v>0</v>
      </c>
      <c r="CU130" s="223">
        <f t="shared" ca="1" si="78"/>
        <v>0</v>
      </c>
      <c r="CV130" s="155">
        <f t="shared" ca="1" si="94"/>
        <v>4.1687254666761715E-2</v>
      </c>
      <c r="CW130" s="165"/>
      <c r="CX130" s="215">
        <f t="shared" ca="1" si="95"/>
        <v>2.5698388041673543</v>
      </c>
      <c r="CY130" s="215">
        <f t="shared" ca="1" si="79"/>
        <v>0</v>
      </c>
      <c r="CZ130" s="215">
        <f t="shared" ca="1" si="80"/>
        <v>0</v>
      </c>
      <c r="DA130" s="215">
        <f t="shared" ca="1" si="81"/>
        <v>0</v>
      </c>
      <c r="DB130" s="215">
        <f t="shared" ca="1" si="82"/>
        <v>0</v>
      </c>
      <c r="DC130" s="155">
        <f t="shared" ca="1" si="96"/>
        <v>2.5698388041673543</v>
      </c>
      <c r="DD130" s="165"/>
      <c r="DE130" s="188" t="b" cm="1">
        <f t="array" aca="1" ref="DE130" ca="1">OR($G130=Forecast_Capex_Input!$BF$8:$BF$10)</f>
        <v>1</v>
      </c>
      <c r="DF130" s="188" cm="1">
        <f t="array" aca="1" ref="DF130" ca="1">IFERROR(INDEX(Forecast_Capex_Input!BG$12:BG$286,$X130)
*(INDEX(Forecast_Capex_Input!$H$12:$H$286,$X130)=Repex),0)
*$DE130</f>
        <v>0.95506542454500376</v>
      </c>
      <c r="DG130" s="188" cm="1">
        <f t="array" aca="1" ref="DG130" ca="1">IFERROR(INDEX(Forecast_Capex_Input!BH$12:BH$286,$X130)
*(INDEX(Forecast_Capex_Input!$H$12:$H$286,$X130)=Repex),0)
*$DE130</f>
        <v>0</v>
      </c>
      <c r="DH130" s="188" cm="1">
        <f t="array" aca="1" ref="DH130" ca="1">IFERROR(INDEX(Forecast_Capex_Input!BI$12:BI$286,$X130)
*(INDEX(Forecast_Capex_Input!$H$12:$H$286,$X130)=Repex),0)
*$DE130</f>
        <v>1.7279109640057178E-2</v>
      </c>
      <c r="DI130" s="188" cm="1">
        <f t="array" aca="1" ref="DI130" ca="1">IFERROR(INDEX(Forecast_Capex_Input!BJ$12:BJ$286,$X130)
*(INDEX(Forecast_Capex_Input!$H$12:$H$286,$X130)=Repex),0)
*$DE130</f>
        <v>2.7655465814938995E-2</v>
      </c>
      <c r="DJ130" s="188" cm="1">
        <f t="array" aca="1" ref="DJ130" ca="1">IFERROR(INDEX(Forecast_Capex_Input!BK$12:BK$286,$X130)
*(INDEX(Forecast_Capex_Input!$H$12:$H$286,$X130)=Repex),0)
*$DE130</f>
        <v>0</v>
      </c>
      <c r="DK130" s="188" cm="1">
        <f t="array" aca="1" ref="DK130" ca="1">IFERROR(INDEX(Forecast_Capex_Input!BL$12:BL$286,$X130)
*(INDEX(Forecast_Capex_Input!$H$12:$H$286,$X130)=Repex),0)
*$DE130</f>
        <v>0</v>
      </c>
      <c r="DL130" s="165"/>
      <c r="DM130" s="188" t="b" cm="1">
        <f t="array" aca="1" ref="DM130" ca="1">OR($G130=Forecast_Capex_Input!$BN$8:$BN$9)</f>
        <v>0</v>
      </c>
      <c r="DN130" s="188" cm="1">
        <f t="array" aca="1" ref="DN130" ca="1">IFERROR(INDEX(Forecast_Capex_Input!BO$12:BO$286,$X130)
*(INDEX(Forecast_Capex_Input!$H$12:$H$286,$X130)=Repex),0)
*$DM130</f>
        <v>0</v>
      </c>
      <c r="DO130" s="188" cm="1">
        <f t="array" aca="1" ref="DO130" ca="1">IFERROR(INDEX(Forecast_Capex_Input!BP$12:BP$286,$X130)
*(INDEX(Forecast_Capex_Input!$H$12:$H$286,$X130)=Repex),0)
*$DM130</f>
        <v>0</v>
      </c>
      <c r="DP130" s="188" cm="1">
        <f t="array" aca="1" ref="DP130" ca="1">IFERROR(INDEX(Forecast_Capex_Input!BQ$12:BQ$286,$X130)
*(INDEX(Forecast_Capex_Input!$H$12:$H$286,$X130)=Repex),0)
*$DM130</f>
        <v>0</v>
      </c>
      <c r="DQ130" s="188" cm="1">
        <f t="array" aca="1" ref="DQ130" ca="1">IFERROR(INDEX(Forecast_Capex_Input!BR$12:BR$286,$X130)
*(INDEX(Forecast_Capex_Input!$H$12:$H$286,$X130)=Repex),0)
*$DM130</f>
        <v>0</v>
      </c>
      <c r="DR130" s="188" cm="1">
        <f t="array" aca="1" ref="DR130" ca="1">IFERROR(INDEX(Forecast_Capex_Input!BS$12:BS$286,$X130)
*(INDEX(Forecast_Capex_Input!$H$12:$H$286,$X130)=Repex),0)
*$DM130</f>
        <v>0</v>
      </c>
      <c r="DS130" s="165"/>
      <c r="DT130" s="188" t="b" cm="1">
        <f t="array" aca="1" ref="DT130" ca="1">OR($G130=Forecast_Capex_Input!$BU$8:$BU$10)</f>
        <v>0</v>
      </c>
      <c r="DU130" s="188" cm="1">
        <f t="array" aca="1" ref="DU130" ca="1">IFERROR(INDEX(Forecast_Capex_Input!BV$12:BV$286,$X130)
*(INDEX(Forecast_Capex_Input!$H$12:$H$286,$X130)=Repex),0)
*$DT130</f>
        <v>0</v>
      </c>
      <c r="DV130" s="188" cm="1">
        <f t="array" aca="1" ref="DV130" ca="1">IFERROR(INDEX(Forecast_Capex_Input!BW$12:BW$286,$X130)
*(INDEX(Forecast_Capex_Input!$H$12:$H$286,$X130)=Repex),0)
*$DT130</f>
        <v>0</v>
      </c>
      <c r="DW130" s="188" cm="1">
        <f t="array" aca="1" ref="DW130" ca="1">IFERROR(INDEX(Forecast_Capex_Input!BX$12:BX$286,$X130)
*(INDEX(Forecast_Capex_Input!$H$12:$H$286,$X130)=Repex),0)
*$DT130</f>
        <v>0</v>
      </c>
      <c r="DX130" s="188" cm="1">
        <f t="array" aca="1" ref="DX130" ca="1">IFERROR(INDEX(Forecast_Capex_Input!BY$12:BY$286,$X130)
*(INDEX(Forecast_Capex_Input!$H$12:$H$286,$X130)=Repex),0)
*$DT130</f>
        <v>0</v>
      </c>
      <c r="DY130" s="188" cm="1">
        <f t="array" aca="1" ref="DY130" ca="1">IFERROR(INDEX(Forecast_Capex_Input!BZ$12:BZ$286,$X130)
*(INDEX(Forecast_Capex_Input!$H$12:$H$286,$X130)=Repex),0)
*$DT130</f>
        <v>0</v>
      </c>
      <c r="DZ130" s="188" cm="1">
        <f t="array" aca="1" ref="DZ130" ca="1">IFERROR(INDEX(Forecast_Capex_Input!CA$12:CA$286,$X130)
*(INDEX(Forecast_Capex_Input!$H$12:$H$286,$X130)=Repex),0)
*$DT130</f>
        <v>0</v>
      </c>
      <c r="EA130" s="188" cm="1">
        <f t="array" aca="1" ref="EA130" ca="1">IFERROR(INDEX(Forecast_Capex_Input!CB$12:CB$286,$X130)
*(INDEX(Forecast_Capex_Input!$H$12:$H$286,$X130)=Repex),0)
*$DT130</f>
        <v>0</v>
      </c>
      <c r="EB130" s="188" cm="1">
        <f t="array" aca="1" ref="EB130" ca="1">IFERROR(INDEX(Forecast_Capex_Input!CC$12:CC$286,$X130)
*(INDEX(Forecast_Capex_Input!$H$12:$H$286,$X130)=Repex),0)
*$DT130</f>
        <v>0</v>
      </c>
      <c r="EC130" s="165"/>
      <c r="ED130" s="226" t="str">
        <f t="shared" si="83"/>
        <v>N/A</v>
      </c>
      <c r="EE130" s="174" t="s">
        <v>15</v>
      </c>
    </row>
    <row r="131" spans="3:135" x14ac:dyDescent="0.2">
      <c r="C131" s="174">
        <f t="shared" si="84"/>
        <v>121</v>
      </c>
      <c r="D131" s="167" t="str" cm="1">
        <f t="array" ref="D131">IFERROR(INDEX(Forecast_Capex_Input!$D$12:$D$286,$X131),NA)</f>
        <v>Line 9ML Refurbishment</v>
      </c>
      <c r="E131" s="172" t="b" cm="1">
        <f t="array" ref="E131">IF($X131=NA,NA,INDEX(Forecast_Capex_Input!$E$12:$E$286,$X131))</f>
        <v>1</v>
      </c>
      <c r="F131" s="167" t="str" cm="1">
        <f t="array" aca="1" ref="F131" ca="1">IFERROR(INDEX(General!$E$25:$E$26,$Y131),NA)</f>
        <v>Labour</v>
      </c>
      <c r="G131" s="167" t="str" cm="1">
        <f t="array" aca="1" ref="G131" ca="1">IFERROR(INDEX(Forecast_Capex_Input!$AI$11:$BB$11,$AA131),NA)</f>
        <v>Transmission Lines</v>
      </c>
      <c r="H131" s="189" cm="1">
        <f t="array" aca="1" ref="H131" ca="1">IFERROR(INDEX(Forecast_Capex_Input!$AI$12:$BB$286,$X131,$AA131),NA)</f>
        <v>1</v>
      </c>
      <c r="I131" s="199" t="str" cm="1">
        <f t="array" ref="I131">IFERROR(INDEX(Forecast_Capex_Input!$F$12:$F$286,$X131),NA)</f>
        <v>Replacement Expenditure</v>
      </c>
      <c r="J131" s="199" t="str" cm="1">
        <f t="array" ref="J131">IFERROR(INDEX(Forecast_Capex_Input!G$12:G$286,$X131),NA)</f>
        <v>Transmission Lines</v>
      </c>
      <c r="K131" s="199" t="str" cm="1">
        <f t="array" ref="K131">IFERROR(INDEX(Forecast_Capex_Input!H$12:H$286,$X131),NA)</f>
        <v>Repex</v>
      </c>
      <c r="L131" s="199" t="str" cm="1">
        <f t="array" ref="L131">IFERROR(INDEX(Forecast_Capex_Input!I$12:I$286,$X131),NA)</f>
        <v>N/A</v>
      </c>
      <c r="M131" s="199" t="str" cm="1">
        <f t="array" ref="M131">IFERROR(INDEX(Forecast_Capex_Input!J$12:J$286,$X131),NA)</f>
        <v>N/A</v>
      </c>
      <c r="N131" s="199" t="str" cm="1">
        <f t="array" ref="N131">IFERROR(INDEX(Forecast_Capex_Input!K$12:K$286,$X131),NA)</f>
        <v>TL - Transmission poles</v>
      </c>
      <c r="O131" s="199" t="str" cm="1">
        <f t="array" ref="O131">IFERROR(INDEX(Forecast_Capex_Input!L$12:L$286,$X131),NA)</f>
        <v>TL - Safe and Reliable Network</v>
      </c>
      <c r="P131" s="199" t="str" cm="1">
        <f t="array" ref="P131">IFERROR(INDEX(Forecast_Capex_Input!M$12:M$286,$X131),NA)</f>
        <v>N/A</v>
      </c>
      <c r="Q131" s="172" t="str" cm="1">
        <f t="array" ref="Q131">IFERROR(INDEX(Forecast_Capex_Input!N$12:N$286,$X131),NA)</f>
        <v>No</v>
      </c>
      <c r="R131" s="265" cm="1">
        <f t="array" ref="R131">IFERROR(INDEX(Forecast_Capex_Input!O$12:O$286,$X131),0)</f>
        <v>0</v>
      </c>
      <c r="S131" s="172" t="str" cm="1">
        <f t="array" ref="S131">IFERROR(INDEX(Forecast_Capex_Input!P$12:P$286,$X131),0)</f>
        <v>Safety security &amp; reliability</v>
      </c>
      <c r="T131" s="199" t="str" cm="1">
        <f t="array" aca="1" ref="T131" ca="1">IFERROR(INDEX(General!$K$84:$K$103,$AA131),NA)</f>
        <v>Transmission Lines (2018 onwards)</v>
      </c>
      <c r="U131" s="188" cm="1">
        <f t="array" aca="1" ref="U131" ca="1">IFERROR(
IF($F131=General!$E$25,INDEX(Forecast_Capex_Input!S$12:S$286,$X131),
INDEX(Forecast_Capex_Input!T$12:T$286,$X131)),0)</f>
        <v>0.14060305913635732</v>
      </c>
      <c r="V131" s="222" t="b">
        <f>IFERROR(INDEX(Overheads!$T$19:$T$26,MATCH($I131,Overheads!$E$19:$E$26,0)),FALSE)</f>
        <v>1</v>
      </c>
      <c r="W131" s="165"/>
      <c r="X131" s="174">
        <f>IFERROR(
IF(MATCH($C131,Forecast_Capex_Input!$CI$12:$CI$286,1)+1&gt;MAX(Forecast_Capex_Input!$C$12:$C$286),NA,
MATCH($C131,Forecast_Capex_Input!$CI$12:$CI$286,1)+1),1)</f>
        <v>54</v>
      </c>
      <c r="Y131" s="174" cm="1">
        <f t="array" aca="1" ref="Y131" ca="1">IFERROR(
IF(X130&lt;&gt;X131,1,
IF(COUNTIF(OFFSET(Y130,0,0,-INDEX(Forecast_Capex_Input!$CG$12:$CG$286,$X131)),Y130)=INDEX(Forecast_Capex_Input!$CG$12:$CG$286,$X131),Y130+1,Y130)),NA)</f>
        <v>1</v>
      </c>
      <c r="Z131" s="174" cm="1">
        <f t="array" ref="Z131">IFERROR($C131-IF($X131=1,1,INDEX(Forecast_Capex_Input!$CI$12:$CI$286,$X131-1))+1,NA)</f>
        <v>1</v>
      </c>
      <c r="AA131" s="174" cm="1">
        <f t="array" aca="1" ref="AA131" ca="1">IFERROR(IF(Y131=1,
INDEX(Forecast_Capex_Input!$AI$10:$BB$10,SMALL(IF(INDEX(Forecast_Capex_Input!$AI$12:$BB$286,$X131,0)&gt;0,COLUMN(Forecast_Capex_Input!$AI$10:$BB$10)-COLUMN(Forecast_Capex_Input!$AI$12)+1),ROWS(OFFSET(AA130,0,0,-$Z131)))),
OFFSET(AA130,-INDEX(Forecast_Capex_Input!$CG$12:$CG$286,$X131)+1,0)),NA)</f>
        <v>1</v>
      </c>
      <c r="AB131" s="174">
        <f t="shared" ca="1" si="53"/>
        <v>1</v>
      </c>
      <c r="AC131" s="222" t="b">
        <f t="shared" si="85"/>
        <v>0</v>
      </c>
      <c r="AD131" s="220" t="b">
        <v>0</v>
      </c>
      <c r="AE131" s="222" t="b">
        <f t="shared" si="54"/>
        <v>1</v>
      </c>
      <c r="AF131" s="165"/>
      <c r="AG131" s="215">
        <v>0.6545811648076455</v>
      </c>
      <c r="AH131" s="215">
        <v>0</v>
      </c>
      <c r="AI131" s="215">
        <v>0</v>
      </c>
      <c r="AJ131" s="215">
        <v>0</v>
      </c>
      <c r="AK131" s="215">
        <v>0</v>
      </c>
      <c r="AL131" s="155">
        <v>0.6545811648076455</v>
      </c>
      <c r="AM131" s="165"/>
      <c r="AN131" s="215" cm="1">
        <f t="array" aca="1" ref="AN131" ca="1">IFERROR(INDEX(General!O$33:O$34,$AB131)
*AG131,0)</f>
        <v>0.65351986973980203</v>
      </c>
      <c r="AO131" s="215" cm="1">
        <f t="array" aca="1" ref="AO131" ca="1">IFERROR(INDEX(General!P$33:P$34,$AB131)
*AH131,0)</f>
        <v>0</v>
      </c>
      <c r="AP131" s="215" cm="1">
        <f t="array" aca="1" ref="AP131" ca="1">IFERROR(INDEX(General!Q$33:Q$34,$AB131)
*AI131,0)</f>
        <v>0</v>
      </c>
      <c r="AQ131" s="215" cm="1">
        <f t="array" aca="1" ref="AQ131" ca="1">IFERROR(INDEX(General!R$33:R$34,$AB131)
*AJ131,0)</f>
        <v>0</v>
      </c>
      <c r="AR131" s="215" cm="1">
        <f t="array" aca="1" ref="AR131" ca="1">IFERROR(INDEX(General!S$33:S$34,$AB131)
*AK131,0)</f>
        <v>0</v>
      </c>
      <c r="AS131" s="155">
        <f t="shared" ca="1" si="86"/>
        <v>0.65351986973980203</v>
      </c>
      <c r="AT131" s="165"/>
      <c r="AU131" s="215">
        <f ca="1">IF($AE131=FALSE,AN131*Overheads!$R$24*$V131,
IFERROR(Overheads!$O$49*$V131*AN131,0)
+IFERROR(Overheads!Q$59*$V131*(AN131/Overheads!Q$68),0))</f>
        <v>9.1536172513443564E-2</v>
      </c>
      <c r="AV131" s="215">
        <f ca="1">IF($AE131=FALSE,AO131*Overheads!$R$24*$V131,
IFERROR(Overheads!$O$49*$V131*AO131,0)
+IFERROR(Overheads!R$59*$V131*(AO131/Overheads!R$68),0))</f>
        <v>0</v>
      </c>
      <c r="AW131" s="215">
        <f ca="1">IF($AE131=FALSE,AP131*Overheads!$R$24*$V131,
IFERROR(Overheads!$O$49*$V131*AP131,0)
+IFERROR(Overheads!S$59*$V131*(AP131/Overheads!S$68),0))</f>
        <v>0</v>
      </c>
      <c r="AX131" s="215">
        <f ca="1">IF($AE131=FALSE,AQ131*Overheads!$R$24*$V131,
IFERROR(Overheads!$O$49*$V131*AQ131,0)
+IFERROR(Overheads!T$59*$V131*(AQ131/Overheads!T$68),0))</f>
        <v>0</v>
      </c>
      <c r="AY131" s="215">
        <f ca="1">IF($AE131=FALSE,AR131*Overheads!$R$24*$V131,
IFERROR(Overheads!$O$49*$V131*AR131,0)
+IFERROR(Overheads!U$59*$V131*(AR131/Overheads!U$68),0))</f>
        <v>0</v>
      </c>
      <c r="AZ131" s="155">
        <f t="shared" ca="1" si="87"/>
        <v>9.1536172513443564E-2</v>
      </c>
      <c r="BA131" s="165"/>
      <c r="BB131" s="215">
        <f ca="1">IF($AE131=FALSE,AN131*Overheads!$S$25,
IFERROR(Overheads!$O$50*AN131,0)
+IFERROR(Overheads!Q$60*(AN131/Overheads!Q$66),0))</f>
        <v>1.2285395225043388E-2</v>
      </c>
      <c r="BC131" s="215">
        <f ca="1">IF($AE131=FALSE,AO131*Overheads!$S$25,
IFERROR(Overheads!$O$50*AO131,0)
+IFERROR(Overheads!R$60*(AO131/Overheads!R$66),0))</f>
        <v>0</v>
      </c>
      <c r="BD131" s="215">
        <f ca="1">IF($AE131=FALSE,AP131*Overheads!$S$25,
IFERROR(Overheads!$O$50*AP131,0)
+IFERROR(Overheads!S$60*(AP131/Overheads!S$66),0))</f>
        <v>0</v>
      </c>
      <c r="BE131" s="215">
        <f ca="1">IF($AE131=FALSE,AQ131*Overheads!$S$25,
IFERROR(Overheads!$O$50*AQ131,0)
+IFERROR(Overheads!T$60*(AQ131/Overheads!T$66),0))</f>
        <v>0</v>
      </c>
      <c r="BF131" s="215">
        <f ca="1">IF($AE131=FALSE,AR131*Overheads!$S$25,
IFERROR(Overheads!$O$50*AR131,0)
+IFERROR(Overheads!U$60*(AR131/Overheads!U$66),0))</f>
        <v>0</v>
      </c>
      <c r="BG131" s="155">
        <f t="shared" ca="1" si="88"/>
        <v>1.2285395225043388E-2</v>
      </c>
      <c r="BH131" s="165"/>
      <c r="BI131" s="215">
        <f t="shared" ca="1" si="89"/>
        <v>0.75734143747828897</v>
      </c>
      <c r="BJ131" s="215">
        <f t="shared" ca="1" si="55"/>
        <v>0</v>
      </c>
      <c r="BK131" s="215">
        <f t="shared" ca="1" si="56"/>
        <v>0</v>
      </c>
      <c r="BL131" s="215">
        <f t="shared" ca="1" si="57"/>
        <v>0</v>
      </c>
      <c r="BM131" s="215">
        <f t="shared" ca="1" si="58"/>
        <v>0</v>
      </c>
      <c r="BN131" s="155">
        <f t="shared" ca="1" si="90"/>
        <v>0.75734143747828897</v>
      </c>
      <c r="BO131" s="165"/>
      <c r="BP131" s="187" cm="1">
        <f t="array" ref="BP131">IFERROR(IF($X131=$X130,BP130,INDEX(Forecast_Capex_Input!AC$12:AC$286,$X131)),0)</f>
        <v>1</v>
      </c>
      <c r="BQ131" s="187" cm="1">
        <f t="array" ref="BQ131">IFERROR(IF($X131=$X130,BQ130,INDEX(Forecast_Capex_Input!AD$12:AD$286,$X131)),0)</f>
        <v>0</v>
      </c>
      <c r="BR131" s="187" cm="1">
        <f t="array" ref="BR131">IFERROR(IF($X131=$X130,BR130,INDEX(Forecast_Capex_Input!AE$12:AE$286,$X131)),0)</f>
        <v>0</v>
      </c>
      <c r="BS131" s="187" cm="1">
        <f t="array" ref="BS131">IFERROR(IF($X131=$X130,BS130,INDEX(Forecast_Capex_Input!AF$12:AF$286,$X131)),0)</f>
        <v>0</v>
      </c>
      <c r="BT131" s="187" cm="1">
        <f t="array" ref="BT131">IFERROR(IF($X131=$X130,BT130,INDEX(Forecast_Capex_Input!AG$12:AG$286,$X131)),0)</f>
        <v>0</v>
      </c>
      <c r="BU131" s="165"/>
      <c r="BV131" s="215">
        <f t="shared" si="59"/>
        <v>0.6545811648076455</v>
      </c>
      <c r="BW131" s="215">
        <f t="shared" si="60"/>
        <v>0</v>
      </c>
      <c r="BX131" s="215">
        <f t="shared" si="61"/>
        <v>0</v>
      </c>
      <c r="BY131" s="215">
        <f t="shared" si="62"/>
        <v>0</v>
      </c>
      <c r="BZ131" s="215">
        <f t="shared" si="63"/>
        <v>0</v>
      </c>
      <c r="CA131" s="155">
        <f t="shared" si="91"/>
        <v>0.6545811648076455</v>
      </c>
      <c r="CB131" s="165"/>
      <c r="CC131" s="215">
        <f t="shared" ca="1" si="64"/>
        <v>0.65351986973980203</v>
      </c>
      <c r="CD131" s="215">
        <f t="shared" ca="1" si="65"/>
        <v>0</v>
      </c>
      <c r="CE131" s="215">
        <f t="shared" ca="1" si="66"/>
        <v>0</v>
      </c>
      <c r="CF131" s="215">
        <f t="shared" ca="1" si="67"/>
        <v>0</v>
      </c>
      <c r="CG131" s="215">
        <f t="shared" ca="1" si="68"/>
        <v>0</v>
      </c>
      <c r="CH131" s="155">
        <f t="shared" ca="1" si="92"/>
        <v>0.65351986973980203</v>
      </c>
      <c r="CI131" s="165"/>
      <c r="CJ131" s="215">
        <f t="shared" ca="1" si="69"/>
        <v>9.1536172513443564E-2</v>
      </c>
      <c r="CK131" s="215">
        <f t="shared" ca="1" si="70"/>
        <v>0</v>
      </c>
      <c r="CL131" s="215">
        <f t="shared" ca="1" si="71"/>
        <v>0</v>
      </c>
      <c r="CM131" s="215">
        <f t="shared" ca="1" si="72"/>
        <v>0</v>
      </c>
      <c r="CN131" s="215">
        <f t="shared" ca="1" si="73"/>
        <v>0</v>
      </c>
      <c r="CO131" s="155">
        <f t="shared" ca="1" si="93"/>
        <v>9.1536172513443564E-2</v>
      </c>
      <c r="CP131" s="165"/>
      <c r="CQ131" s="223">
        <f t="shared" ca="1" si="74"/>
        <v>1.2285395225043388E-2</v>
      </c>
      <c r="CR131" s="223">
        <f t="shared" ca="1" si="75"/>
        <v>0</v>
      </c>
      <c r="CS131" s="223">
        <f t="shared" ca="1" si="76"/>
        <v>0</v>
      </c>
      <c r="CT131" s="223">
        <f t="shared" ca="1" si="77"/>
        <v>0</v>
      </c>
      <c r="CU131" s="223">
        <f t="shared" ca="1" si="78"/>
        <v>0</v>
      </c>
      <c r="CV131" s="155">
        <f t="shared" ca="1" si="94"/>
        <v>1.2285395225043388E-2</v>
      </c>
      <c r="CW131" s="165"/>
      <c r="CX131" s="215">
        <f t="shared" ca="1" si="95"/>
        <v>0.75734143747828897</v>
      </c>
      <c r="CY131" s="215">
        <f t="shared" ca="1" si="79"/>
        <v>0</v>
      </c>
      <c r="CZ131" s="215">
        <f t="shared" ca="1" si="80"/>
        <v>0</v>
      </c>
      <c r="DA131" s="215">
        <f t="shared" ca="1" si="81"/>
        <v>0</v>
      </c>
      <c r="DB131" s="215">
        <f t="shared" ca="1" si="82"/>
        <v>0</v>
      </c>
      <c r="DC131" s="155">
        <f t="shared" ca="1" si="96"/>
        <v>0.75734143747828897</v>
      </c>
      <c r="DD131" s="165"/>
      <c r="DE131" s="188" t="b" cm="1">
        <f t="array" aca="1" ref="DE131" ca="1">OR($G131=Forecast_Capex_Input!$BF$8:$BF$10)</f>
        <v>1</v>
      </c>
      <c r="DF131" s="188" cm="1">
        <f t="array" aca="1" ref="DF131" ca="1">IFERROR(INDEX(Forecast_Capex_Input!BG$12:BG$286,$X131)
*(INDEX(Forecast_Capex_Input!$H$12:$H$286,$X131)=Repex),0)
*$DE131</f>
        <v>0.95833863422666188</v>
      </c>
      <c r="DG131" s="188" cm="1">
        <f t="array" aca="1" ref="DG131" ca="1">IFERROR(INDEX(Forecast_Capex_Input!BH$12:BH$286,$X131)
*(INDEX(Forecast_Capex_Input!$H$12:$H$286,$X131)=Repex),0)
*$DE131</f>
        <v>0</v>
      </c>
      <c r="DH131" s="188" cm="1">
        <f t="array" aca="1" ref="DH131" ca="1">IFERROR(INDEX(Forecast_Capex_Input!BI$12:BI$286,$X131)
*(INDEX(Forecast_Capex_Input!$H$12:$H$286,$X131)=Repex),0)
*$DE131</f>
        <v>7.3700696208362391E-3</v>
      </c>
      <c r="DI131" s="188" cm="1">
        <f t="array" aca="1" ref="DI131" ca="1">IFERROR(INDEX(Forecast_Capex_Input!BJ$12:BJ$286,$X131)
*(INDEX(Forecast_Capex_Input!$H$12:$H$286,$X131)=Repex),0)
*$DE131</f>
        <v>3.4291296152501947E-2</v>
      </c>
      <c r="DJ131" s="188" cm="1">
        <f t="array" aca="1" ref="DJ131" ca="1">IFERROR(INDEX(Forecast_Capex_Input!BK$12:BK$286,$X131)
*(INDEX(Forecast_Capex_Input!$H$12:$H$286,$X131)=Repex),0)
*$DE131</f>
        <v>0</v>
      </c>
      <c r="DK131" s="188" cm="1">
        <f t="array" aca="1" ref="DK131" ca="1">IFERROR(INDEX(Forecast_Capex_Input!BL$12:BL$286,$X131)
*(INDEX(Forecast_Capex_Input!$H$12:$H$286,$X131)=Repex),0)
*$DE131</f>
        <v>0</v>
      </c>
      <c r="DL131" s="165"/>
      <c r="DM131" s="188" t="b" cm="1">
        <f t="array" aca="1" ref="DM131" ca="1">OR($G131=Forecast_Capex_Input!$BN$8:$BN$9)</f>
        <v>0</v>
      </c>
      <c r="DN131" s="188" cm="1">
        <f t="array" aca="1" ref="DN131" ca="1">IFERROR(INDEX(Forecast_Capex_Input!BO$12:BO$286,$X131)
*(INDEX(Forecast_Capex_Input!$H$12:$H$286,$X131)=Repex),0)
*$DM131</f>
        <v>0</v>
      </c>
      <c r="DO131" s="188" cm="1">
        <f t="array" aca="1" ref="DO131" ca="1">IFERROR(INDEX(Forecast_Capex_Input!BP$12:BP$286,$X131)
*(INDEX(Forecast_Capex_Input!$H$12:$H$286,$X131)=Repex),0)
*$DM131</f>
        <v>0</v>
      </c>
      <c r="DP131" s="188" cm="1">
        <f t="array" aca="1" ref="DP131" ca="1">IFERROR(INDEX(Forecast_Capex_Input!BQ$12:BQ$286,$X131)
*(INDEX(Forecast_Capex_Input!$H$12:$H$286,$X131)=Repex),0)
*$DM131</f>
        <v>0</v>
      </c>
      <c r="DQ131" s="188" cm="1">
        <f t="array" aca="1" ref="DQ131" ca="1">IFERROR(INDEX(Forecast_Capex_Input!BR$12:BR$286,$X131)
*(INDEX(Forecast_Capex_Input!$H$12:$H$286,$X131)=Repex),0)
*$DM131</f>
        <v>0</v>
      </c>
      <c r="DR131" s="188" cm="1">
        <f t="array" aca="1" ref="DR131" ca="1">IFERROR(INDEX(Forecast_Capex_Input!BS$12:BS$286,$X131)
*(INDEX(Forecast_Capex_Input!$H$12:$H$286,$X131)=Repex),0)
*$DM131</f>
        <v>0</v>
      </c>
      <c r="DS131" s="165"/>
      <c r="DT131" s="188" t="b" cm="1">
        <f t="array" aca="1" ref="DT131" ca="1">OR($G131=Forecast_Capex_Input!$BU$8:$BU$10)</f>
        <v>0</v>
      </c>
      <c r="DU131" s="188" cm="1">
        <f t="array" aca="1" ref="DU131" ca="1">IFERROR(INDEX(Forecast_Capex_Input!BV$12:BV$286,$X131)
*(INDEX(Forecast_Capex_Input!$H$12:$H$286,$X131)=Repex),0)
*$DT131</f>
        <v>0</v>
      </c>
      <c r="DV131" s="188" cm="1">
        <f t="array" aca="1" ref="DV131" ca="1">IFERROR(INDEX(Forecast_Capex_Input!BW$12:BW$286,$X131)
*(INDEX(Forecast_Capex_Input!$H$12:$H$286,$X131)=Repex),0)
*$DT131</f>
        <v>0</v>
      </c>
      <c r="DW131" s="188" cm="1">
        <f t="array" aca="1" ref="DW131" ca="1">IFERROR(INDEX(Forecast_Capex_Input!BX$12:BX$286,$X131)
*(INDEX(Forecast_Capex_Input!$H$12:$H$286,$X131)=Repex),0)
*$DT131</f>
        <v>0</v>
      </c>
      <c r="DX131" s="188" cm="1">
        <f t="array" aca="1" ref="DX131" ca="1">IFERROR(INDEX(Forecast_Capex_Input!BY$12:BY$286,$X131)
*(INDEX(Forecast_Capex_Input!$H$12:$H$286,$X131)=Repex),0)
*$DT131</f>
        <v>0</v>
      </c>
      <c r="DY131" s="188" cm="1">
        <f t="array" aca="1" ref="DY131" ca="1">IFERROR(INDEX(Forecast_Capex_Input!BZ$12:BZ$286,$X131)
*(INDEX(Forecast_Capex_Input!$H$12:$H$286,$X131)=Repex),0)
*$DT131</f>
        <v>0</v>
      </c>
      <c r="DZ131" s="188" cm="1">
        <f t="array" aca="1" ref="DZ131" ca="1">IFERROR(INDEX(Forecast_Capex_Input!CA$12:CA$286,$X131)
*(INDEX(Forecast_Capex_Input!$H$12:$H$286,$X131)=Repex),0)
*$DT131</f>
        <v>0</v>
      </c>
      <c r="EA131" s="188" cm="1">
        <f t="array" aca="1" ref="EA131" ca="1">IFERROR(INDEX(Forecast_Capex_Input!CB$12:CB$286,$X131)
*(INDEX(Forecast_Capex_Input!$H$12:$H$286,$X131)=Repex),0)
*$DT131</f>
        <v>0</v>
      </c>
      <c r="EB131" s="188" cm="1">
        <f t="array" aca="1" ref="EB131" ca="1">IFERROR(INDEX(Forecast_Capex_Input!CC$12:CC$286,$X131)
*(INDEX(Forecast_Capex_Input!$H$12:$H$286,$X131)=Repex),0)
*$DT131</f>
        <v>0</v>
      </c>
      <c r="EC131" s="165"/>
      <c r="ED131" s="226" t="str">
        <f t="shared" si="83"/>
        <v>N/A</v>
      </c>
      <c r="EE131" s="174" t="s">
        <v>15</v>
      </c>
    </row>
    <row r="132" spans="3:135" x14ac:dyDescent="0.2">
      <c r="C132" s="174">
        <f t="shared" si="84"/>
        <v>122</v>
      </c>
      <c r="D132" s="167" t="str" cm="1">
        <f t="array" ref="D132">IFERROR(INDEX(Forecast_Capex_Input!$D$12:$D$286,$X132),NA)</f>
        <v>Line 9ML Refurbishment</v>
      </c>
      <c r="E132" s="172" t="b" cm="1">
        <f t="array" ref="E132">IF($X132=NA,NA,INDEX(Forecast_Capex_Input!$E$12:$E$286,$X132))</f>
        <v>1</v>
      </c>
      <c r="F132" s="167" t="str" cm="1">
        <f t="array" aca="1" ref="F132" ca="1">IFERROR(INDEX(General!$E$25:$E$26,$Y132),NA)</f>
        <v>Non-Labour</v>
      </c>
      <c r="G132" s="167" t="str" cm="1">
        <f t="array" aca="1" ref="G132" ca="1">IFERROR(INDEX(Forecast_Capex_Input!$AI$11:$BB$11,$AA132),NA)</f>
        <v>Transmission Lines</v>
      </c>
      <c r="H132" s="189" cm="1">
        <f t="array" aca="1" ref="H132" ca="1">IFERROR(INDEX(Forecast_Capex_Input!$AI$12:$BB$286,$X132,$AA132),NA)</f>
        <v>1</v>
      </c>
      <c r="I132" s="199" t="str" cm="1">
        <f t="array" ref="I132">IFERROR(INDEX(Forecast_Capex_Input!$F$12:$F$286,$X132),NA)</f>
        <v>Replacement Expenditure</v>
      </c>
      <c r="J132" s="199" t="str" cm="1">
        <f t="array" ref="J132">IFERROR(INDEX(Forecast_Capex_Input!G$12:G$286,$X132),NA)</f>
        <v>Transmission Lines</v>
      </c>
      <c r="K132" s="199" t="str" cm="1">
        <f t="array" ref="K132">IFERROR(INDEX(Forecast_Capex_Input!H$12:H$286,$X132),NA)</f>
        <v>Repex</v>
      </c>
      <c r="L132" s="199" t="str" cm="1">
        <f t="array" ref="L132">IFERROR(INDEX(Forecast_Capex_Input!I$12:I$286,$X132),NA)</f>
        <v>N/A</v>
      </c>
      <c r="M132" s="199" t="str" cm="1">
        <f t="array" ref="M132">IFERROR(INDEX(Forecast_Capex_Input!J$12:J$286,$X132),NA)</f>
        <v>N/A</v>
      </c>
      <c r="N132" s="199" t="str" cm="1">
        <f t="array" ref="N132">IFERROR(INDEX(Forecast_Capex_Input!K$12:K$286,$X132),NA)</f>
        <v>TL - Transmission poles</v>
      </c>
      <c r="O132" s="199" t="str" cm="1">
        <f t="array" ref="O132">IFERROR(INDEX(Forecast_Capex_Input!L$12:L$286,$X132),NA)</f>
        <v>TL - Safe and Reliable Network</v>
      </c>
      <c r="P132" s="199" t="str" cm="1">
        <f t="array" ref="P132">IFERROR(INDEX(Forecast_Capex_Input!M$12:M$286,$X132),NA)</f>
        <v>N/A</v>
      </c>
      <c r="Q132" s="172" t="str" cm="1">
        <f t="array" ref="Q132">IFERROR(INDEX(Forecast_Capex_Input!N$12:N$286,$X132),NA)</f>
        <v>No</v>
      </c>
      <c r="R132" s="265" cm="1">
        <f t="array" ref="R132">IFERROR(INDEX(Forecast_Capex_Input!O$12:O$286,$X132),0)</f>
        <v>0</v>
      </c>
      <c r="S132" s="172" t="str" cm="1">
        <f t="array" ref="S132">IFERROR(INDEX(Forecast_Capex_Input!P$12:P$286,$X132),0)</f>
        <v>Safety security &amp; reliability</v>
      </c>
      <c r="T132" s="199" t="str" cm="1">
        <f t="array" aca="1" ref="T132" ca="1">IFERROR(INDEX(General!$K$84:$K$103,$AA132),NA)</f>
        <v>Transmission Lines (2018 onwards)</v>
      </c>
      <c r="U132" s="188" cm="1">
        <f t="array" aca="1" ref="U132" ca="1">IFERROR(
IF($F132=General!$E$25,INDEX(Forecast_Capex_Input!S$12:S$286,$X132),
INDEX(Forecast_Capex_Input!T$12:T$286,$X132)),0)</f>
        <v>0.85939694086364271</v>
      </c>
      <c r="V132" s="222" t="b">
        <f>IFERROR(INDEX(Overheads!$T$19:$T$26,MATCH($I132,Overheads!$E$19:$E$26,0)),FALSE)</f>
        <v>1</v>
      </c>
      <c r="W132" s="165"/>
      <c r="X132" s="174">
        <f>IFERROR(
IF(MATCH($C132,Forecast_Capex_Input!$CI$12:$CI$286,1)+1&gt;MAX(Forecast_Capex_Input!$C$12:$C$286),NA,
MATCH($C132,Forecast_Capex_Input!$CI$12:$CI$286,1)+1),1)</f>
        <v>54</v>
      </c>
      <c r="Y132" s="174" cm="1">
        <f t="array" aca="1" ref="Y132" ca="1">IFERROR(
IF(X131&lt;&gt;X132,1,
IF(COUNTIF(OFFSET(Y131,0,0,-INDEX(Forecast_Capex_Input!$CG$12:$CG$286,$X132)),Y131)=INDEX(Forecast_Capex_Input!$CG$12:$CG$286,$X132),Y131+1,Y131)),NA)</f>
        <v>2</v>
      </c>
      <c r="Z132" s="174" cm="1">
        <f t="array" ref="Z132">IFERROR($C132-IF($X132=1,1,INDEX(Forecast_Capex_Input!$CI$12:$CI$286,$X132-1))+1,NA)</f>
        <v>2</v>
      </c>
      <c r="AA132" s="174" cm="1">
        <f t="array" aca="1" ref="AA132" ca="1">IFERROR(IF(Y132=1,
INDEX(Forecast_Capex_Input!$AI$10:$BB$10,SMALL(IF(INDEX(Forecast_Capex_Input!$AI$12:$BB$286,$X132,0)&gt;0,COLUMN(Forecast_Capex_Input!$AI$10:$BB$10)-COLUMN(Forecast_Capex_Input!$AI$12)+1),ROWS(OFFSET(AA131,0,0,-$Z132)))),
OFFSET(AA131,-INDEX(Forecast_Capex_Input!$CG$12:$CG$286,$X132)+1,0)),NA)</f>
        <v>1</v>
      </c>
      <c r="AB132" s="174">
        <f t="shared" ca="1" si="53"/>
        <v>2</v>
      </c>
      <c r="AC132" s="222" t="b">
        <f t="shared" si="85"/>
        <v>0</v>
      </c>
      <c r="AD132" s="220" t="b">
        <v>0</v>
      </c>
      <c r="AE132" s="222" t="b">
        <f t="shared" si="54"/>
        <v>1</v>
      </c>
      <c r="AF132" s="165"/>
      <c r="AG132" s="215">
        <v>4.0009446027564195</v>
      </c>
      <c r="AH132" s="215">
        <v>0</v>
      </c>
      <c r="AI132" s="215">
        <v>0</v>
      </c>
      <c r="AJ132" s="215">
        <v>0</v>
      </c>
      <c r="AK132" s="215">
        <v>0</v>
      </c>
      <c r="AL132" s="155">
        <v>4.0009446027564195</v>
      </c>
      <c r="AM132" s="165"/>
      <c r="AN132" s="215" cm="1">
        <f t="array" aca="1" ref="AN132" ca="1">IFERROR(INDEX(General!O$33:O$34,$AB132)
*AG132,0)</f>
        <v>4.0009446027564195</v>
      </c>
      <c r="AO132" s="215" cm="1">
        <f t="array" aca="1" ref="AO132" ca="1">IFERROR(INDEX(General!P$33:P$34,$AB132)
*AH132,0)</f>
        <v>0</v>
      </c>
      <c r="AP132" s="215" cm="1">
        <f t="array" aca="1" ref="AP132" ca="1">IFERROR(INDEX(General!Q$33:Q$34,$AB132)
*AI132,0)</f>
        <v>0</v>
      </c>
      <c r="AQ132" s="215" cm="1">
        <f t="array" aca="1" ref="AQ132" ca="1">IFERROR(INDEX(General!R$33:R$34,$AB132)
*AJ132,0)</f>
        <v>0</v>
      </c>
      <c r="AR132" s="215" cm="1">
        <f t="array" aca="1" ref="AR132" ca="1">IFERROR(INDEX(General!S$33:S$34,$AB132)
*AK132,0)</f>
        <v>0</v>
      </c>
      <c r="AS132" s="155">
        <f t="shared" ca="1" si="86"/>
        <v>4.0009446027564195</v>
      </c>
      <c r="AT132" s="165"/>
      <c r="AU132" s="215">
        <f ca="1">IF($AE132=FALSE,AN132*Overheads!$R$24*$V132,
IFERROR(Overheads!$O$49*$V132*AN132,0)
+IFERROR(Overheads!Q$59*$V132*(AN132/Overheads!Q$68),0))</f>
        <v>0.56039788892793263</v>
      </c>
      <c r="AV132" s="215">
        <f ca="1">IF($AE132=FALSE,AO132*Overheads!$R$24*$V132,
IFERROR(Overheads!$O$49*$V132*AO132,0)
+IFERROR(Overheads!R$59*$V132*(AO132/Overheads!R$68),0))</f>
        <v>0</v>
      </c>
      <c r="AW132" s="215">
        <f ca="1">IF($AE132=FALSE,AP132*Overheads!$R$24*$V132,
IFERROR(Overheads!$O$49*$V132*AP132,0)
+IFERROR(Overheads!S$59*$V132*(AP132/Overheads!S$68),0))</f>
        <v>0</v>
      </c>
      <c r="AX132" s="215">
        <f ca="1">IF($AE132=FALSE,AQ132*Overheads!$R$24*$V132,
IFERROR(Overheads!$O$49*$V132*AQ132,0)
+IFERROR(Overheads!T$59*$V132*(AQ132/Overheads!T$68),0))</f>
        <v>0</v>
      </c>
      <c r="AY132" s="215">
        <f ca="1">IF($AE132=FALSE,AR132*Overheads!$R$24*$V132,
IFERROR(Overheads!$O$49*$V132*AR132,0)
+IFERROR(Overheads!U$59*$V132*(AR132/Overheads!U$68),0))</f>
        <v>0</v>
      </c>
      <c r="AZ132" s="155">
        <f t="shared" ca="1" si="87"/>
        <v>0.56039788892793263</v>
      </c>
      <c r="BA132" s="165"/>
      <c r="BB132" s="215">
        <f ca="1">IF($AE132=FALSE,AN132*Overheads!$S$25,
IFERROR(Overheads!$O$50*AN132,0)
+IFERROR(Overheads!Q$60*(AN132/Overheads!Q$66),0))</f>
        <v>7.5212993505365186E-2</v>
      </c>
      <c r="BC132" s="215">
        <f ca="1">IF($AE132=FALSE,AO132*Overheads!$S$25,
IFERROR(Overheads!$O$50*AO132,0)
+IFERROR(Overheads!R$60*(AO132/Overheads!R$66),0))</f>
        <v>0</v>
      </c>
      <c r="BD132" s="215">
        <f ca="1">IF($AE132=FALSE,AP132*Overheads!$S$25,
IFERROR(Overheads!$O$50*AP132,0)
+IFERROR(Overheads!S$60*(AP132/Overheads!S$66),0))</f>
        <v>0</v>
      </c>
      <c r="BE132" s="215">
        <f ca="1">IF($AE132=FALSE,AQ132*Overheads!$S$25,
IFERROR(Overheads!$O$50*AQ132,0)
+IFERROR(Overheads!T$60*(AQ132/Overheads!T$66),0))</f>
        <v>0</v>
      </c>
      <c r="BF132" s="215">
        <f ca="1">IF($AE132=FALSE,AR132*Overheads!$S$25,
IFERROR(Overheads!$O$50*AR132,0)
+IFERROR(Overheads!U$60*(AR132/Overheads!U$66),0))</f>
        <v>0</v>
      </c>
      <c r="BG132" s="155">
        <f t="shared" ca="1" si="88"/>
        <v>7.5212993505365186E-2</v>
      </c>
      <c r="BH132" s="165"/>
      <c r="BI132" s="215">
        <f t="shared" ca="1" si="89"/>
        <v>4.6365554851897173</v>
      </c>
      <c r="BJ132" s="215">
        <f t="shared" ca="1" si="55"/>
        <v>0</v>
      </c>
      <c r="BK132" s="215">
        <f t="shared" ca="1" si="56"/>
        <v>0</v>
      </c>
      <c r="BL132" s="215">
        <f t="shared" ca="1" si="57"/>
        <v>0</v>
      </c>
      <c r="BM132" s="215">
        <f t="shared" ca="1" si="58"/>
        <v>0</v>
      </c>
      <c r="BN132" s="155">
        <f t="shared" ca="1" si="90"/>
        <v>4.6365554851897173</v>
      </c>
      <c r="BO132" s="165"/>
      <c r="BP132" s="187" cm="1">
        <f t="array" ref="BP132">IFERROR(IF($X132=$X131,BP131,INDEX(Forecast_Capex_Input!AC$12:AC$286,$X132)),0)</f>
        <v>1</v>
      </c>
      <c r="BQ132" s="187" cm="1">
        <f t="array" ref="BQ132">IFERROR(IF($X132=$X131,BQ131,INDEX(Forecast_Capex_Input!AD$12:AD$286,$X132)),0)</f>
        <v>0</v>
      </c>
      <c r="BR132" s="187" cm="1">
        <f t="array" ref="BR132">IFERROR(IF($X132=$X131,BR131,INDEX(Forecast_Capex_Input!AE$12:AE$286,$X132)),0)</f>
        <v>0</v>
      </c>
      <c r="BS132" s="187" cm="1">
        <f t="array" ref="BS132">IFERROR(IF($X132=$X131,BS131,INDEX(Forecast_Capex_Input!AF$12:AF$286,$X132)),0)</f>
        <v>0</v>
      </c>
      <c r="BT132" s="187" cm="1">
        <f t="array" ref="BT132">IFERROR(IF($X132=$X131,BT131,INDEX(Forecast_Capex_Input!AG$12:AG$286,$X132)),0)</f>
        <v>0</v>
      </c>
      <c r="BU132" s="165"/>
      <c r="BV132" s="215">
        <f t="shared" si="59"/>
        <v>4.0009446027564195</v>
      </c>
      <c r="BW132" s="215">
        <f t="shared" si="60"/>
        <v>0</v>
      </c>
      <c r="BX132" s="215">
        <f t="shared" si="61"/>
        <v>0</v>
      </c>
      <c r="BY132" s="215">
        <f t="shared" si="62"/>
        <v>0</v>
      </c>
      <c r="BZ132" s="215">
        <f t="shared" si="63"/>
        <v>0</v>
      </c>
      <c r="CA132" s="155">
        <f t="shared" si="91"/>
        <v>4.0009446027564195</v>
      </c>
      <c r="CB132" s="165"/>
      <c r="CC132" s="215">
        <f t="shared" ca="1" si="64"/>
        <v>4.0009446027564195</v>
      </c>
      <c r="CD132" s="215">
        <f t="shared" ca="1" si="65"/>
        <v>0</v>
      </c>
      <c r="CE132" s="215">
        <f t="shared" ca="1" si="66"/>
        <v>0</v>
      </c>
      <c r="CF132" s="215">
        <f t="shared" ca="1" si="67"/>
        <v>0</v>
      </c>
      <c r="CG132" s="215">
        <f t="shared" ca="1" si="68"/>
        <v>0</v>
      </c>
      <c r="CH132" s="155">
        <f t="shared" ca="1" si="92"/>
        <v>4.0009446027564195</v>
      </c>
      <c r="CI132" s="165"/>
      <c r="CJ132" s="215">
        <f t="shared" ca="1" si="69"/>
        <v>0.56039788892793263</v>
      </c>
      <c r="CK132" s="215">
        <f t="shared" ca="1" si="70"/>
        <v>0</v>
      </c>
      <c r="CL132" s="215">
        <f t="shared" ca="1" si="71"/>
        <v>0</v>
      </c>
      <c r="CM132" s="215">
        <f t="shared" ca="1" si="72"/>
        <v>0</v>
      </c>
      <c r="CN132" s="215">
        <f t="shared" ca="1" si="73"/>
        <v>0</v>
      </c>
      <c r="CO132" s="155">
        <f t="shared" ca="1" si="93"/>
        <v>0.56039788892793263</v>
      </c>
      <c r="CP132" s="165"/>
      <c r="CQ132" s="223">
        <f t="shared" ca="1" si="74"/>
        <v>7.5212993505365186E-2</v>
      </c>
      <c r="CR132" s="223">
        <f t="shared" ca="1" si="75"/>
        <v>0</v>
      </c>
      <c r="CS132" s="223">
        <f t="shared" ca="1" si="76"/>
        <v>0</v>
      </c>
      <c r="CT132" s="223">
        <f t="shared" ca="1" si="77"/>
        <v>0</v>
      </c>
      <c r="CU132" s="223">
        <f t="shared" ca="1" si="78"/>
        <v>0</v>
      </c>
      <c r="CV132" s="155">
        <f t="shared" ca="1" si="94"/>
        <v>7.5212993505365186E-2</v>
      </c>
      <c r="CW132" s="165"/>
      <c r="CX132" s="215">
        <f t="shared" ca="1" si="95"/>
        <v>4.6365554851897173</v>
      </c>
      <c r="CY132" s="215">
        <f t="shared" ca="1" si="79"/>
        <v>0</v>
      </c>
      <c r="CZ132" s="215">
        <f t="shared" ca="1" si="80"/>
        <v>0</v>
      </c>
      <c r="DA132" s="215">
        <f t="shared" ca="1" si="81"/>
        <v>0</v>
      </c>
      <c r="DB132" s="215">
        <f t="shared" ca="1" si="82"/>
        <v>0</v>
      </c>
      <c r="DC132" s="155">
        <f t="shared" ca="1" si="96"/>
        <v>4.6365554851897173</v>
      </c>
      <c r="DD132" s="165"/>
      <c r="DE132" s="188" t="b" cm="1">
        <f t="array" aca="1" ref="DE132" ca="1">OR($G132=Forecast_Capex_Input!$BF$8:$BF$10)</f>
        <v>1</v>
      </c>
      <c r="DF132" s="188" cm="1">
        <f t="array" aca="1" ref="DF132" ca="1">IFERROR(INDEX(Forecast_Capex_Input!BG$12:BG$286,$X132)
*(INDEX(Forecast_Capex_Input!$H$12:$H$286,$X132)=Repex),0)
*$DE132</f>
        <v>0.95833863422666188</v>
      </c>
      <c r="DG132" s="188" cm="1">
        <f t="array" aca="1" ref="DG132" ca="1">IFERROR(INDEX(Forecast_Capex_Input!BH$12:BH$286,$X132)
*(INDEX(Forecast_Capex_Input!$H$12:$H$286,$X132)=Repex),0)
*$DE132</f>
        <v>0</v>
      </c>
      <c r="DH132" s="188" cm="1">
        <f t="array" aca="1" ref="DH132" ca="1">IFERROR(INDEX(Forecast_Capex_Input!BI$12:BI$286,$X132)
*(INDEX(Forecast_Capex_Input!$H$12:$H$286,$X132)=Repex),0)
*$DE132</f>
        <v>7.3700696208362391E-3</v>
      </c>
      <c r="DI132" s="188" cm="1">
        <f t="array" aca="1" ref="DI132" ca="1">IFERROR(INDEX(Forecast_Capex_Input!BJ$12:BJ$286,$X132)
*(INDEX(Forecast_Capex_Input!$H$12:$H$286,$X132)=Repex),0)
*$DE132</f>
        <v>3.4291296152501947E-2</v>
      </c>
      <c r="DJ132" s="188" cm="1">
        <f t="array" aca="1" ref="DJ132" ca="1">IFERROR(INDEX(Forecast_Capex_Input!BK$12:BK$286,$X132)
*(INDEX(Forecast_Capex_Input!$H$12:$H$286,$X132)=Repex),0)
*$DE132</f>
        <v>0</v>
      </c>
      <c r="DK132" s="188" cm="1">
        <f t="array" aca="1" ref="DK132" ca="1">IFERROR(INDEX(Forecast_Capex_Input!BL$12:BL$286,$X132)
*(INDEX(Forecast_Capex_Input!$H$12:$H$286,$X132)=Repex),0)
*$DE132</f>
        <v>0</v>
      </c>
      <c r="DL132" s="165"/>
      <c r="DM132" s="188" t="b" cm="1">
        <f t="array" aca="1" ref="DM132" ca="1">OR($G132=Forecast_Capex_Input!$BN$8:$BN$9)</f>
        <v>0</v>
      </c>
      <c r="DN132" s="188" cm="1">
        <f t="array" aca="1" ref="DN132" ca="1">IFERROR(INDEX(Forecast_Capex_Input!BO$12:BO$286,$X132)
*(INDEX(Forecast_Capex_Input!$H$12:$H$286,$X132)=Repex),0)
*$DM132</f>
        <v>0</v>
      </c>
      <c r="DO132" s="188" cm="1">
        <f t="array" aca="1" ref="DO132" ca="1">IFERROR(INDEX(Forecast_Capex_Input!BP$12:BP$286,$X132)
*(INDEX(Forecast_Capex_Input!$H$12:$H$286,$X132)=Repex),0)
*$DM132</f>
        <v>0</v>
      </c>
      <c r="DP132" s="188" cm="1">
        <f t="array" aca="1" ref="DP132" ca="1">IFERROR(INDEX(Forecast_Capex_Input!BQ$12:BQ$286,$X132)
*(INDEX(Forecast_Capex_Input!$H$12:$H$286,$X132)=Repex),0)
*$DM132</f>
        <v>0</v>
      </c>
      <c r="DQ132" s="188" cm="1">
        <f t="array" aca="1" ref="DQ132" ca="1">IFERROR(INDEX(Forecast_Capex_Input!BR$12:BR$286,$X132)
*(INDEX(Forecast_Capex_Input!$H$12:$H$286,$X132)=Repex),0)
*$DM132</f>
        <v>0</v>
      </c>
      <c r="DR132" s="188" cm="1">
        <f t="array" aca="1" ref="DR132" ca="1">IFERROR(INDEX(Forecast_Capex_Input!BS$12:BS$286,$X132)
*(INDEX(Forecast_Capex_Input!$H$12:$H$286,$X132)=Repex),0)
*$DM132</f>
        <v>0</v>
      </c>
      <c r="DS132" s="165"/>
      <c r="DT132" s="188" t="b" cm="1">
        <f t="array" aca="1" ref="DT132" ca="1">OR($G132=Forecast_Capex_Input!$BU$8:$BU$10)</f>
        <v>0</v>
      </c>
      <c r="DU132" s="188" cm="1">
        <f t="array" aca="1" ref="DU132" ca="1">IFERROR(INDEX(Forecast_Capex_Input!BV$12:BV$286,$X132)
*(INDEX(Forecast_Capex_Input!$H$12:$H$286,$X132)=Repex),0)
*$DT132</f>
        <v>0</v>
      </c>
      <c r="DV132" s="188" cm="1">
        <f t="array" aca="1" ref="DV132" ca="1">IFERROR(INDEX(Forecast_Capex_Input!BW$12:BW$286,$X132)
*(INDEX(Forecast_Capex_Input!$H$12:$H$286,$X132)=Repex),0)
*$DT132</f>
        <v>0</v>
      </c>
      <c r="DW132" s="188" cm="1">
        <f t="array" aca="1" ref="DW132" ca="1">IFERROR(INDEX(Forecast_Capex_Input!BX$12:BX$286,$X132)
*(INDEX(Forecast_Capex_Input!$H$12:$H$286,$X132)=Repex),0)
*$DT132</f>
        <v>0</v>
      </c>
      <c r="DX132" s="188" cm="1">
        <f t="array" aca="1" ref="DX132" ca="1">IFERROR(INDEX(Forecast_Capex_Input!BY$12:BY$286,$X132)
*(INDEX(Forecast_Capex_Input!$H$12:$H$286,$X132)=Repex),0)
*$DT132</f>
        <v>0</v>
      </c>
      <c r="DY132" s="188" cm="1">
        <f t="array" aca="1" ref="DY132" ca="1">IFERROR(INDEX(Forecast_Capex_Input!BZ$12:BZ$286,$X132)
*(INDEX(Forecast_Capex_Input!$H$12:$H$286,$X132)=Repex),0)
*$DT132</f>
        <v>0</v>
      </c>
      <c r="DZ132" s="188" cm="1">
        <f t="array" aca="1" ref="DZ132" ca="1">IFERROR(INDEX(Forecast_Capex_Input!CA$12:CA$286,$X132)
*(INDEX(Forecast_Capex_Input!$H$12:$H$286,$X132)=Repex),0)
*$DT132</f>
        <v>0</v>
      </c>
      <c r="EA132" s="188" cm="1">
        <f t="array" aca="1" ref="EA132" ca="1">IFERROR(INDEX(Forecast_Capex_Input!CB$12:CB$286,$X132)
*(INDEX(Forecast_Capex_Input!$H$12:$H$286,$X132)=Repex),0)
*$DT132</f>
        <v>0</v>
      </c>
      <c r="EB132" s="188" cm="1">
        <f t="array" aca="1" ref="EB132" ca="1">IFERROR(INDEX(Forecast_Capex_Input!CC$12:CC$286,$X132)
*(INDEX(Forecast_Capex_Input!$H$12:$H$286,$X132)=Repex),0)
*$DT132</f>
        <v>0</v>
      </c>
      <c r="EC132" s="165"/>
      <c r="ED132" s="226" t="str">
        <f t="shared" si="83"/>
        <v>N/A</v>
      </c>
      <c r="EE132" s="174" t="s">
        <v>15</v>
      </c>
    </row>
    <row r="133" spans="3:135" x14ac:dyDescent="0.2">
      <c r="C133" s="174">
        <f t="shared" si="84"/>
        <v>123</v>
      </c>
      <c r="D133" s="167" t="str" cm="1">
        <f t="array" ref="D133">IFERROR(INDEX(Forecast_Capex_Input!$D$12:$D$286,$X133),NA)</f>
        <v>Line 9W/96 Refurbishment</v>
      </c>
      <c r="E133" s="172" t="b" cm="1">
        <f t="array" ref="E133">IF($X133=NA,NA,INDEX(Forecast_Capex_Input!$E$12:$E$286,$X133))</f>
        <v>1</v>
      </c>
      <c r="F133" s="167" t="str" cm="1">
        <f t="array" aca="1" ref="F133" ca="1">IFERROR(INDEX(General!$E$25:$E$26,$Y133),NA)</f>
        <v>Labour</v>
      </c>
      <c r="G133" s="167" t="str" cm="1">
        <f t="array" aca="1" ref="G133" ca="1">IFERROR(INDEX(Forecast_Capex_Input!$AI$11:$BB$11,$AA133),NA)</f>
        <v>Transmission Lines</v>
      </c>
      <c r="H133" s="189" cm="1">
        <f t="array" aca="1" ref="H133" ca="1">IFERROR(INDEX(Forecast_Capex_Input!$AI$12:$BB$286,$X133,$AA133),NA)</f>
        <v>1</v>
      </c>
      <c r="I133" s="199" t="str" cm="1">
        <f t="array" ref="I133">IFERROR(INDEX(Forecast_Capex_Input!$F$12:$F$286,$X133),NA)</f>
        <v>Replacement Expenditure</v>
      </c>
      <c r="J133" s="199" t="str" cm="1">
        <f t="array" ref="J133">IFERROR(INDEX(Forecast_Capex_Input!G$12:G$286,$X133),NA)</f>
        <v>Transmission Lines</v>
      </c>
      <c r="K133" s="199" t="str" cm="1">
        <f t="array" ref="K133">IFERROR(INDEX(Forecast_Capex_Input!H$12:H$286,$X133),NA)</f>
        <v>Repex</v>
      </c>
      <c r="L133" s="199" t="str" cm="1">
        <f t="array" ref="L133">IFERROR(INDEX(Forecast_Capex_Input!I$12:I$286,$X133),NA)</f>
        <v>N/A</v>
      </c>
      <c r="M133" s="199" t="str" cm="1">
        <f t="array" ref="M133">IFERROR(INDEX(Forecast_Capex_Input!J$12:J$286,$X133),NA)</f>
        <v>N/A</v>
      </c>
      <c r="N133" s="199" t="str" cm="1">
        <f t="array" ref="N133">IFERROR(INDEX(Forecast_Capex_Input!K$12:K$286,$X133),NA)</f>
        <v>TL - Transmission towers</v>
      </c>
      <c r="O133" s="199" t="str" cm="1">
        <f t="array" ref="O133">IFERROR(INDEX(Forecast_Capex_Input!L$12:L$286,$X133),NA)</f>
        <v>TL - Safe and Reliable Network</v>
      </c>
      <c r="P133" s="199" t="str" cm="1">
        <f t="array" ref="P133">IFERROR(INDEX(Forecast_Capex_Input!M$12:M$286,$X133),NA)</f>
        <v>N/A</v>
      </c>
      <c r="Q133" s="172" t="str" cm="1">
        <f t="array" ref="Q133">IFERROR(INDEX(Forecast_Capex_Input!N$12:N$286,$X133),NA)</f>
        <v>No</v>
      </c>
      <c r="R133" s="265" cm="1">
        <f t="array" ref="R133">IFERROR(INDEX(Forecast_Capex_Input!O$12:O$286,$X133),0)</f>
        <v>0</v>
      </c>
      <c r="S133" s="172" t="str" cm="1">
        <f t="array" ref="S133">IFERROR(INDEX(Forecast_Capex_Input!P$12:P$286,$X133),0)</f>
        <v>Safety security &amp; reliability</v>
      </c>
      <c r="T133" s="199" t="str" cm="1">
        <f t="array" aca="1" ref="T133" ca="1">IFERROR(INDEX(General!$K$84:$K$103,$AA133),NA)</f>
        <v>Transmission Lines (2018 onwards)</v>
      </c>
      <c r="U133" s="188" cm="1">
        <f t="array" aca="1" ref="U133" ca="1">IFERROR(
IF($F133=General!$E$25,INDEX(Forecast_Capex_Input!S$12:S$286,$X133),
INDEX(Forecast_Capex_Input!T$12:T$286,$X133)),0)</f>
        <v>0.24623810969059209</v>
      </c>
      <c r="V133" s="222" t="b">
        <f>IFERROR(INDEX(Overheads!$T$19:$T$26,MATCH($I133,Overheads!$E$19:$E$26,0)),FALSE)</f>
        <v>1</v>
      </c>
      <c r="W133" s="165"/>
      <c r="X133" s="174">
        <f>IFERROR(
IF(MATCH($C133,Forecast_Capex_Input!$CI$12:$CI$286,1)+1&gt;MAX(Forecast_Capex_Input!$C$12:$C$286),NA,
MATCH($C133,Forecast_Capex_Input!$CI$12:$CI$286,1)+1),1)</f>
        <v>55</v>
      </c>
      <c r="Y133" s="174" cm="1">
        <f t="array" aca="1" ref="Y133" ca="1">IFERROR(
IF(X132&lt;&gt;X133,1,
IF(COUNTIF(OFFSET(Y132,0,0,-INDEX(Forecast_Capex_Input!$CG$12:$CG$286,$X133)),Y132)=INDEX(Forecast_Capex_Input!$CG$12:$CG$286,$X133),Y132+1,Y132)),NA)</f>
        <v>1</v>
      </c>
      <c r="Z133" s="174" cm="1">
        <f t="array" ref="Z133">IFERROR($C133-IF($X133=1,1,INDEX(Forecast_Capex_Input!$CI$12:$CI$286,$X133-1))+1,NA)</f>
        <v>1</v>
      </c>
      <c r="AA133" s="174" cm="1">
        <f t="array" aca="1" ref="AA133" ca="1">IFERROR(IF(Y133=1,
INDEX(Forecast_Capex_Input!$AI$10:$BB$10,SMALL(IF(INDEX(Forecast_Capex_Input!$AI$12:$BB$286,$X133,0)&gt;0,COLUMN(Forecast_Capex_Input!$AI$10:$BB$10)-COLUMN(Forecast_Capex_Input!$AI$12)+1),ROWS(OFFSET(AA132,0,0,-$Z133)))),
OFFSET(AA132,-INDEX(Forecast_Capex_Input!$CG$12:$CG$286,$X133)+1,0)),NA)</f>
        <v>1</v>
      </c>
      <c r="AB133" s="174">
        <f t="shared" ca="1" si="53"/>
        <v>1</v>
      </c>
      <c r="AC133" s="222" t="b">
        <f t="shared" si="85"/>
        <v>0</v>
      </c>
      <c r="AD133" s="220" t="b">
        <v>0</v>
      </c>
      <c r="AE133" s="222" t="b">
        <f t="shared" si="54"/>
        <v>1</v>
      </c>
      <c r="AF133" s="165"/>
      <c r="AG133" s="215">
        <v>0</v>
      </c>
      <c r="AH133" s="215">
        <v>0</v>
      </c>
      <c r="AI133" s="215">
        <v>8.3348899324447289E-3</v>
      </c>
      <c r="AJ133" s="215">
        <v>0.29121192826961773</v>
      </c>
      <c r="AK133" s="215">
        <v>0</v>
      </c>
      <c r="AL133" s="155">
        <v>0.29954681820206247</v>
      </c>
      <c r="AM133" s="165"/>
      <c r="AN133" s="215" cm="1">
        <f t="array" aca="1" ref="AN133" ca="1">IFERROR(INDEX(General!O$33:O$34,$AB133)
*AG133,0)</f>
        <v>0</v>
      </c>
      <c r="AO133" s="215" cm="1">
        <f t="array" aca="1" ref="AO133" ca="1">IFERROR(INDEX(General!P$33:P$34,$AB133)
*AH133,0)</f>
        <v>0</v>
      </c>
      <c r="AP133" s="215" cm="1">
        <f t="array" aca="1" ref="AP133" ca="1">IFERROR(INDEX(General!Q$33:Q$34,$AB133)
*AI133,0)</f>
        <v>8.4605176710830267E-3</v>
      </c>
      <c r="AQ133" s="215" cm="1">
        <f t="array" aca="1" ref="AQ133" ca="1">IFERROR(INDEX(General!R$33:R$34,$AB133)
*AJ133,0)</f>
        <v>0.29803534035463658</v>
      </c>
      <c r="AR133" s="215" cm="1">
        <f t="array" aca="1" ref="AR133" ca="1">IFERROR(INDEX(General!S$33:S$34,$AB133)
*AK133,0)</f>
        <v>0</v>
      </c>
      <c r="AS133" s="155">
        <f t="shared" ca="1" si="86"/>
        <v>0.3064958580257196</v>
      </c>
      <c r="AT133" s="165"/>
      <c r="AU133" s="215">
        <f ca="1">IF($AE133=FALSE,AN133*Overheads!$R$24*$V133,
IFERROR(Overheads!$O$49*$V133*AN133,0)
+IFERROR(Overheads!Q$59*$V133*(AN133/Overheads!Q$68),0))</f>
        <v>0</v>
      </c>
      <c r="AV133" s="215">
        <f ca="1">IF($AE133=FALSE,AO133*Overheads!$R$24*$V133,
IFERROR(Overheads!$O$49*$V133*AO133,0)
+IFERROR(Overheads!R$59*$V133*(AO133/Overheads!R$68),0))</f>
        <v>0</v>
      </c>
      <c r="AW133" s="215">
        <f ca="1">IF($AE133=FALSE,AP133*Overheads!$R$24*$V133,
IFERROR(Overheads!$O$49*$V133*AP133,0)
+IFERROR(Overheads!S$59*$V133*(AP133/Overheads!S$68),0))</f>
        <v>1.1002154521400614E-3</v>
      </c>
      <c r="AX133" s="215">
        <f ca="1">IF($AE133=FALSE,AQ133*Overheads!$R$24*$V133,
IFERROR(Overheads!$O$49*$V133*AQ133,0)
+IFERROR(Overheads!T$59*$V133*(AQ133/Overheads!T$68),0))</f>
        <v>4.2705793527452095E-2</v>
      </c>
      <c r="AY133" s="215">
        <f ca="1">IF($AE133=FALSE,AR133*Overheads!$R$24*$V133,
IFERROR(Overheads!$O$49*$V133*AR133,0)
+IFERROR(Overheads!U$59*$V133*(AR133/Overheads!U$68),0))</f>
        <v>0</v>
      </c>
      <c r="AZ133" s="155">
        <f t="shared" ca="1" si="87"/>
        <v>4.3806008979592158E-2</v>
      </c>
      <c r="BA133" s="165"/>
      <c r="BB133" s="215">
        <f ca="1">IF($AE133=FALSE,AN133*Overheads!$S$25,
IFERROR(Overheads!$O$50*AN133,0)
+IFERROR(Overheads!Q$60*(AN133/Overheads!Q$66),0))</f>
        <v>0</v>
      </c>
      <c r="BC133" s="215">
        <f ca="1">IF($AE133=FALSE,AO133*Overheads!$S$25,
IFERROR(Overheads!$O$50*AO133,0)
+IFERROR(Overheads!R$60*(AO133/Overheads!R$66),0))</f>
        <v>0</v>
      </c>
      <c r="BD133" s="215">
        <f ca="1">IF($AE133=FALSE,AP133*Overheads!$S$25,
IFERROR(Overheads!$O$50*AP133,0)
+IFERROR(Overheads!S$60*(AP133/Overheads!S$66),0))</f>
        <v>1.552812492627824E-4</v>
      </c>
      <c r="BE133" s="215">
        <f ca="1">IF($AE133=FALSE,AQ133*Overheads!$S$25,
IFERROR(Overheads!$O$50*AQ133,0)
+IFERROR(Overheads!T$60*(AQ133/Overheads!T$66),0))</f>
        <v>6.0414154050641945E-3</v>
      </c>
      <c r="BF133" s="215">
        <f ca="1">IF($AE133=FALSE,AR133*Overheads!$S$25,
IFERROR(Overheads!$O$50*AR133,0)
+IFERROR(Overheads!U$60*(AR133/Overheads!U$66),0))</f>
        <v>0</v>
      </c>
      <c r="BG133" s="155">
        <f t="shared" ca="1" si="88"/>
        <v>6.196696654326977E-3</v>
      </c>
      <c r="BH133" s="165"/>
      <c r="BI133" s="215">
        <f t="shared" ca="1" si="89"/>
        <v>0</v>
      </c>
      <c r="BJ133" s="215">
        <f t="shared" ca="1" si="55"/>
        <v>0</v>
      </c>
      <c r="BK133" s="215">
        <f t="shared" ca="1" si="56"/>
        <v>9.7160143724858705E-3</v>
      </c>
      <c r="BL133" s="215">
        <f t="shared" ca="1" si="57"/>
        <v>0.34678254928715285</v>
      </c>
      <c r="BM133" s="215">
        <f t="shared" ca="1" si="58"/>
        <v>0</v>
      </c>
      <c r="BN133" s="155">
        <f t="shared" ca="1" si="90"/>
        <v>0.35649856365963872</v>
      </c>
      <c r="BO133" s="165"/>
      <c r="BP133" s="187" cm="1">
        <f t="array" ref="BP133">IFERROR(IF($X133=$X132,BP132,INDEX(Forecast_Capex_Input!AC$12:AC$286,$X133)),0)</f>
        <v>0</v>
      </c>
      <c r="BQ133" s="187" cm="1">
        <f t="array" ref="BQ133">IFERROR(IF($X133=$X132,BQ132,INDEX(Forecast_Capex_Input!AD$12:AD$286,$X133)),0)</f>
        <v>0</v>
      </c>
      <c r="BR133" s="187" cm="1">
        <f t="array" ref="BR133">IFERROR(IF($X133=$X132,BR132,INDEX(Forecast_Capex_Input!AE$12:AE$286,$X133)),0)</f>
        <v>0</v>
      </c>
      <c r="BS133" s="187" cm="1">
        <f t="array" ref="BS133">IFERROR(IF($X133=$X132,BS132,INDEX(Forecast_Capex_Input!AF$12:AF$286,$X133)),0)</f>
        <v>1</v>
      </c>
      <c r="BT133" s="187" cm="1">
        <f t="array" ref="BT133">IFERROR(IF($X133=$X132,BT132,INDEX(Forecast_Capex_Input!AG$12:AG$286,$X133)),0)</f>
        <v>0</v>
      </c>
      <c r="BU133" s="165"/>
      <c r="BV133" s="215">
        <f t="shared" si="59"/>
        <v>0</v>
      </c>
      <c r="BW133" s="215">
        <f t="shared" si="60"/>
        <v>0</v>
      </c>
      <c r="BX133" s="215">
        <f t="shared" si="61"/>
        <v>0</v>
      </c>
      <c r="BY133" s="215">
        <f t="shared" si="62"/>
        <v>0.29954681820206247</v>
      </c>
      <c r="BZ133" s="215">
        <f t="shared" si="63"/>
        <v>0</v>
      </c>
      <c r="CA133" s="155">
        <f t="shared" si="91"/>
        <v>0.29954681820206247</v>
      </c>
      <c r="CB133" s="165"/>
      <c r="CC133" s="215">
        <f t="shared" ca="1" si="64"/>
        <v>0</v>
      </c>
      <c r="CD133" s="215">
        <f t="shared" ca="1" si="65"/>
        <v>0</v>
      </c>
      <c r="CE133" s="215">
        <f t="shared" ca="1" si="66"/>
        <v>0</v>
      </c>
      <c r="CF133" s="215">
        <f t="shared" ca="1" si="67"/>
        <v>0.3064958580257196</v>
      </c>
      <c r="CG133" s="215">
        <f t="shared" ca="1" si="68"/>
        <v>0</v>
      </c>
      <c r="CH133" s="155">
        <f t="shared" ca="1" si="92"/>
        <v>0.3064958580257196</v>
      </c>
      <c r="CI133" s="165"/>
      <c r="CJ133" s="215">
        <f t="shared" ca="1" si="69"/>
        <v>0</v>
      </c>
      <c r="CK133" s="215">
        <f t="shared" ca="1" si="70"/>
        <v>0</v>
      </c>
      <c r="CL133" s="215">
        <f t="shared" ca="1" si="71"/>
        <v>0</v>
      </c>
      <c r="CM133" s="215">
        <f t="shared" ca="1" si="72"/>
        <v>4.3806008979592158E-2</v>
      </c>
      <c r="CN133" s="215">
        <f t="shared" ca="1" si="73"/>
        <v>0</v>
      </c>
      <c r="CO133" s="155">
        <f t="shared" ca="1" si="93"/>
        <v>4.3806008979592158E-2</v>
      </c>
      <c r="CP133" s="165"/>
      <c r="CQ133" s="223">
        <f t="shared" ca="1" si="74"/>
        <v>0</v>
      </c>
      <c r="CR133" s="223">
        <f t="shared" ca="1" si="75"/>
        <v>0</v>
      </c>
      <c r="CS133" s="223">
        <f t="shared" ca="1" si="76"/>
        <v>0</v>
      </c>
      <c r="CT133" s="223">
        <f t="shared" ca="1" si="77"/>
        <v>6.196696654326977E-3</v>
      </c>
      <c r="CU133" s="223">
        <f t="shared" ca="1" si="78"/>
        <v>0</v>
      </c>
      <c r="CV133" s="155">
        <f t="shared" ca="1" si="94"/>
        <v>6.196696654326977E-3</v>
      </c>
      <c r="CW133" s="165"/>
      <c r="CX133" s="215">
        <f t="shared" ca="1" si="95"/>
        <v>0</v>
      </c>
      <c r="CY133" s="215">
        <f t="shared" ca="1" si="79"/>
        <v>0</v>
      </c>
      <c r="CZ133" s="215">
        <f t="shared" ca="1" si="80"/>
        <v>0</v>
      </c>
      <c r="DA133" s="215">
        <f t="shared" ca="1" si="81"/>
        <v>0.35649856365963872</v>
      </c>
      <c r="DB133" s="215">
        <f t="shared" ca="1" si="82"/>
        <v>0</v>
      </c>
      <c r="DC133" s="155">
        <f t="shared" ca="1" si="96"/>
        <v>0.35649856365963872</v>
      </c>
      <c r="DD133" s="165"/>
      <c r="DE133" s="188" t="b" cm="1">
        <f t="array" aca="1" ref="DE133" ca="1">OR($G133=Forecast_Capex_Input!$BF$8:$BF$10)</f>
        <v>1</v>
      </c>
      <c r="DF133" s="188" cm="1">
        <f t="array" aca="1" ref="DF133" ca="1">IFERROR(INDEX(Forecast_Capex_Input!BG$12:BG$286,$X133)
*(INDEX(Forecast_Capex_Input!$H$12:$H$286,$X133)=Repex),0)
*$DE133</f>
        <v>0</v>
      </c>
      <c r="DG133" s="188" cm="1">
        <f t="array" aca="1" ref="DG133" ca="1">IFERROR(INDEX(Forecast_Capex_Input!BH$12:BH$286,$X133)
*(INDEX(Forecast_Capex_Input!$H$12:$H$286,$X133)=Repex),0)
*$DE133</f>
        <v>9.5793858646933738E-2</v>
      </c>
      <c r="DH133" s="188" cm="1">
        <f t="array" aca="1" ref="DH133" ca="1">IFERROR(INDEX(Forecast_Capex_Input!BI$12:BI$286,$X133)
*(INDEX(Forecast_Capex_Input!$H$12:$H$286,$X133)=Repex),0)
*$DE133</f>
        <v>0.90420614135306643</v>
      </c>
      <c r="DI133" s="188" cm="1">
        <f t="array" aca="1" ref="DI133" ca="1">IFERROR(INDEX(Forecast_Capex_Input!BJ$12:BJ$286,$X133)
*(INDEX(Forecast_Capex_Input!$H$12:$H$286,$X133)=Repex),0)
*$DE133</f>
        <v>0</v>
      </c>
      <c r="DJ133" s="188" cm="1">
        <f t="array" aca="1" ref="DJ133" ca="1">IFERROR(INDEX(Forecast_Capex_Input!BK$12:BK$286,$X133)
*(INDEX(Forecast_Capex_Input!$H$12:$H$286,$X133)=Repex),0)
*$DE133</f>
        <v>0</v>
      </c>
      <c r="DK133" s="188" cm="1">
        <f t="array" aca="1" ref="DK133" ca="1">IFERROR(INDEX(Forecast_Capex_Input!BL$12:BL$286,$X133)
*(INDEX(Forecast_Capex_Input!$H$12:$H$286,$X133)=Repex),0)
*$DE133</f>
        <v>0</v>
      </c>
      <c r="DL133" s="165"/>
      <c r="DM133" s="188" t="b" cm="1">
        <f t="array" aca="1" ref="DM133" ca="1">OR($G133=Forecast_Capex_Input!$BN$8:$BN$9)</f>
        <v>0</v>
      </c>
      <c r="DN133" s="188" cm="1">
        <f t="array" aca="1" ref="DN133" ca="1">IFERROR(INDEX(Forecast_Capex_Input!BO$12:BO$286,$X133)
*(INDEX(Forecast_Capex_Input!$H$12:$H$286,$X133)=Repex),0)
*$DM133</f>
        <v>0</v>
      </c>
      <c r="DO133" s="188" cm="1">
        <f t="array" aca="1" ref="DO133" ca="1">IFERROR(INDEX(Forecast_Capex_Input!BP$12:BP$286,$X133)
*(INDEX(Forecast_Capex_Input!$H$12:$H$286,$X133)=Repex),0)
*$DM133</f>
        <v>0</v>
      </c>
      <c r="DP133" s="188" cm="1">
        <f t="array" aca="1" ref="DP133" ca="1">IFERROR(INDEX(Forecast_Capex_Input!BQ$12:BQ$286,$X133)
*(INDEX(Forecast_Capex_Input!$H$12:$H$286,$X133)=Repex),0)
*$DM133</f>
        <v>0</v>
      </c>
      <c r="DQ133" s="188" cm="1">
        <f t="array" aca="1" ref="DQ133" ca="1">IFERROR(INDEX(Forecast_Capex_Input!BR$12:BR$286,$X133)
*(INDEX(Forecast_Capex_Input!$H$12:$H$286,$X133)=Repex),0)
*$DM133</f>
        <v>0</v>
      </c>
      <c r="DR133" s="188" cm="1">
        <f t="array" aca="1" ref="DR133" ca="1">IFERROR(INDEX(Forecast_Capex_Input!BS$12:BS$286,$X133)
*(INDEX(Forecast_Capex_Input!$H$12:$H$286,$X133)=Repex),0)
*$DM133</f>
        <v>0</v>
      </c>
      <c r="DS133" s="165"/>
      <c r="DT133" s="188" t="b" cm="1">
        <f t="array" aca="1" ref="DT133" ca="1">OR($G133=Forecast_Capex_Input!$BU$8:$BU$10)</f>
        <v>0</v>
      </c>
      <c r="DU133" s="188" cm="1">
        <f t="array" aca="1" ref="DU133" ca="1">IFERROR(INDEX(Forecast_Capex_Input!BV$12:BV$286,$X133)
*(INDEX(Forecast_Capex_Input!$H$12:$H$286,$X133)=Repex),0)
*$DT133</f>
        <v>0</v>
      </c>
      <c r="DV133" s="188" cm="1">
        <f t="array" aca="1" ref="DV133" ca="1">IFERROR(INDEX(Forecast_Capex_Input!BW$12:BW$286,$X133)
*(INDEX(Forecast_Capex_Input!$H$12:$H$286,$X133)=Repex),0)
*$DT133</f>
        <v>0</v>
      </c>
      <c r="DW133" s="188" cm="1">
        <f t="array" aca="1" ref="DW133" ca="1">IFERROR(INDEX(Forecast_Capex_Input!BX$12:BX$286,$X133)
*(INDEX(Forecast_Capex_Input!$H$12:$H$286,$X133)=Repex),0)
*$DT133</f>
        <v>0</v>
      </c>
      <c r="DX133" s="188" cm="1">
        <f t="array" aca="1" ref="DX133" ca="1">IFERROR(INDEX(Forecast_Capex_Input!BY$12:BY$286,$X133)
*(INDEX(Forecast_Capex_Input!$H$12:$H$286,$X133)=Repex),0)
*$DT133</f>
        <v>0</v>
      </c>
      <c r="DY133" s="188" cm="1">
        <f t="array" aca="1" ref="DY133" ca="1">IFERROR(INDEX(Forecast_Capex_Input!BZ$12:BZ$286,$X133)
*(INDEX(Forecast_Capex_Input!$H$12:$H$286,$X133)=Repex),0)
*$DT133</f>
        <v>0</v>
      </c>
      <c r="DZ133" s="188" cm="1">
        <f t="array" aca="1" ref="DZ133" ca="1">IFERROR(INDEX(Forecast_Capex_Input!CA$12:CA$286,$X133)
*(INDEX(Forecast_Capex_Input!$H$12:$H$286,$X133)=Repex),0)
*$DT133</f>
        <v>0</v>
      </c>
      <c r="EA133" s="188" cm="1">
        <f t="array" aca="1" ref="EA133" ca="1">IFERROR(INDEX(Forecast_Capex_Input!CB$12:CB$286,$X133)
*(INDEX(Forecast_Capex_Input!$H$12:$H$286,$X133)=Repex),0)
*$DT133</f>
        <v>0</v>
      </c>
      <c r="EB133" s="188" cm="1">
        <f t="array" aca="1" ref="EB133" ca="1">IFERROR(INDEX(Forecast_Capex_Input!CC$12:CC$286,$X133)
*(INDEX(Forecast_Capex_Input!$H$12:$H$286,$X133)=Repex),0)
*$DT133</f>
        <v>0</v>
      </c>
      <c r="EC133" s="165"/>
      <c r="ED133" s="226" t="str">
        <f t="shared" si="83"/>
        <v>N/A</v>
      </c>
      <c r="EE133" s="174" t="s">
        <v>15</v>
      </c>
    </row>
    <row r="134" spans="3:135" x14ac:dyDescent="0.2">
      <c r="C134" s="174">
        <f t="shared" si="84"/>
        <v>124</v>
      </c>
      <c r="D134" s="167" t="str" cm="1">
        <f t="array" ref="D134">IFERROR(INDEX(Forecast_Capex_Input!$D$12:$D$286,$X134),NA)</f>
        <v>Line 9W/96 Refurbishment</v>
      </c>
      <c r="E134" s="172" t="b" cm="1">
        <f t="array" ref="E134">IF($X134=NA,NA,INDEX(Forecast_Capex_Input!$E$12:$E$286,$X134))</f>
        <v>1</v>
      </c>
      <c r="F134" s="167" t="str" cm="1">
        <f t="array" aca="1" ref="F134" ca="1">IFERROR(INDEX(General!$E$25:$E$26,$Y134),NA)</f>
        <v>Non-Labour</v>
      </c>
      <c r="G134" s="167" t="str" cm="1">
        <f t="array" aca="1" ref="G134" ca="1">IFERROR(INDEX(Forecast_Capex_Input!$AI$11:$BB$11,$AA134),NA)</f>
        <v>Transmission Lines</v>
      </c>
      <c r="H134" s="189" cm="1">
        <f t="array" aca="1" ref="H134" ca="1">IFERROR(INDEX(Forecast_Capex_Input!$AI$12:$BB$286,$X134,$AA134),NA)</f>
        <v>1</v>
      </c>
      <c r="I134" s="199" t="str" cm="1">
        <f t="array" ref="I134">IFERROR(INDEX(Forecast_Capex_Input!$F$12:$F$286,$X134),NA)</f>
        <v>Replacement Expenditure</v>
      </c>
      <c r="J134" s="199" t="str" cm="1">
        <f t="array" ref="J134">IFERROR(INDEX(Forecast_Capex_Input!G$12:G$286,$X134),NA)</f>
        <v>Transmission Lines</v>
      </c>
      <c r="K134" s="199" t="str" cm="1">
        <f t="array" ref="K134">IFERROR(INDEX(Forecast_Capex_Input!H$12:H$286,$X134),NA)</f>
        <v>Repex</v>
      </c>
      <c r="L134" s="199" t="str" cm="1">
        <f t="array" ref="L134">IFERROR(INDEX(Forecast_Capex_Input!I$12:I$286,$X134),NA)</f>
        <v>N/A</v>
      </c>
      <c r="M134" s="199" t="str" cm="1">
        <f t="array" ref="M134">IFERROR(INDEX(Forecast_Capex_Input!J$12:J$286,$X134),NA)</f>
        <v>N/A</v>
      </c>
      <c r="N134" s="199" t="str" cm="1">
        <f t="array" ref="N134">IFERROR(INDEX(Forecast_Capex_Input!K$12:K$286,$X134),NA)</f>
        <v>TL - Transmission towers</v>
      </c>
      <c r="O134" s="199" t="str" cm="1">
        <f t="array" ref="O134">IFERROR(INDEX(Forecast_Capex_Input!L$12:L$286,$X134),NA)</f>
        <v>TL - Safe and Reliable Network</v>
      </c>
      <c r="P134" s="199" t="str" cm="1">
        <f t="array" ref="P134">IFERROR(INDEX(Forecast_Capex_Input!M$12:M$286,$X134),NA)</f>
        <v>N/A</v>
      </c>
      <c r="Q134" s="172" t="str" cm="1">
        <f t="array" ref="Q134">IFERROR(INDEX(Forecast_Capex_Input!N$12:N$286,$X134),NA)</f>
        <v>No</v>
      </c>
      <c r="R134" s="265" cm="1">
        <f t="array" ref="R134">IFERROR(INDEX(Forecast_Capex_Input!O$12:O$286,$X134),0)</f>
        <v>0</v>
      </c>
      <c r="S134" s="172" t="str" cm="1">
        <f t="array" ref="S134">IFERROR(INDEX(Forecast_Capex_Input!P$12:P$286,$X134),0)</f>
        <v>Safety security &amp; reliability</v>
      </c>
      <c r="T134" s="199" t="str" cm="1">
        <f t="array" aca="1" ref="T134" ca="1">IFERROR(INDEX(General!$K$84:$K$103,$AA134),NA)</f>
        <v>Transmission Lines (2018 onwards)</v>
      </c>
      <c r="U134" s="188" cm="1">
        <f t="array" aca="1" ref="U134" ca="1">IFERROR(
IF($F134=General!$E$25,INDEX(Forecast_Capex_Input!S$12:S$286,$X134),
INDEX(Forecast_Capex_Input!T$12:T$286,$X134)),0)</f>
        <v>0.75376189030940788</v>
      </c>
      <c r="V134" s="222" t="b">
        <f>IFERROR(INDEX(Overheads!$T$19:$T$26,MATCH($I134,Overheads!$E$19:$E$26,0)),FALSE)</f>
        <v>1</v>
      </c>
      <c r="W134" s="165"/>
      <c r="X134" s="174">
        <f>IFERROR(
IF(MATCH($C134,Forecast_Capex_Input!$CI$12:$CI$286,1)+1&gt;MAX(Forecast_Capex_Input!$C$12:$C$286),NA,
MATCH($C134,Forecast_Capex_Input!$CI$12:$CI$286,1)+1),1)</f>
        <v>55</v>
      </c>
      <c r="Y134" s="174" cm="1">
        <f t="array" aca="1" ref="Y134" ca="1">IFERROR(
IF(X133&lt;&gt;X134,1,
IF(COUNTIF(OFFSET(Y133,0,0,-INDEX(Forecast_Capex_Input!$CG$12:$CG$286,$X134)),Y133)=INDEX(Forecast_Capex_Input!$CG$12:$CG$286,$X134),Y133+1,Y133)),NA)</f>
        <v>2</v>
      </c>
      <c r="Z134" s="174" cm="1">
        <f t="array" ref="Z134">IFERROR($C134-IF($X134=1,1,INDEX(Forecast_Capex_Input!$CI$12:$CI$286,$X134-1))+1,NA)</f>
        <v>2</v>
      </c>
      <c r="AA134" s="174" cm="1">
        <f t="array" aca="1" ref="AA134" ca="1">IFERROR(IF(Y134=1,
INDEX(Forecast_Capex_Input!$AI$10:$BB$10,SMALL(IF(INDEX(Forecast_Capex_Input!$AI$12:$BB$286,$X134,0)&gt;0,COLUMN(Forecast_Capex_Input!$AI$10:$BB$10)-COLUMN(Forecast_Capex_Input!$AI$12)+1),ROWS(OFFSET(AA133,0,0,-$Z134)))),
OFFSET(AA133,-INDEX(Forecast_Capex_Input!$CG$12:$CG$286,$X134)+1,0)),NA)</f>
        <v>1</v>
      </c>
      <c r="AB134" s="174">
        <f t="shared" ca="1" si="53"/>
        <v>2</v>
      </c>
      <c r="AC134" s="222" t="b">
        <f t="shared" si="85"/>
        <v>0</v>
      </c>
      <c r="AD134" s="220" t="b">
        <v>0</v>
      </c>
      <c r="AE134" s="222" t="b">
        <f t="shared" si="54"/>
        <v>1</v>
      </c>
      <c r="AF134" s="165"/>
      <c r="AG134" s="215">
        <v>0</v>
      </c>
      <c r="AH134" s="215">
        <v>0</v>
      </c>
      <c r="AI134" s="215">
        <v>2.5514013240658117E-2</v>
      </c>
      <c r="AJ134" s="215">
        <v>0.89143168703240427</v>
      </c>
      <c r="AK134" s="215">
        <v>0</v>
      </c>
      <c r="AL134" s="155">
        <v>0.91694570027306244</v>
      </c>
      <c r="AM134" s="165"/>
      <c r="AN134" s="215" cm="1">
        <f t="array" aca="1" ref="AN134" ca="1">IFERROR(INDEX(General!O$33:O$34,$AB134)
*AG134,0)</f>
        <v>0</v>
      </c>
      <c r="AO134" s="215" cm="1">
        <f t="array" aca="1" ref="AO134" ca="1">IFERROR(INDEX(General!P$33:P$34,$AB134)
*AH134,0)</f>
        <v>0</v>
      </c>
      <c r="AP134" s="215" cm="1">
        <f t="array" aca="1" ref="AP134" ca="1">IFERROR(INDEX(General!Q$33:Q$34,$AB134)
*AI134,0)</f>
        <v>2.5514013240658117E-2</v>
      </c>
      <c r="AQ134" s="215" cm="1">
        <f t="array" aca="1" ref="AQ134" ca="1">IFERROR(INDEX(General!R$33:R$34,$AB134)
*AJ134,0)</f>
        <v>0.89143168703240427</v>
      </c>
      <c r="AR134" s="215" cm="1">
        <f t="array" aca="1" ref="AR134" ca="1">IFERROR(INDEX(General!S$33:S$34,$AB134)
*AK134,0)</f>
        <v>0</v>
      </c>
      <c r="AS134" s="155">
        <f t="shared" ca="1" si="86"/>
        <v>0.91694570027306244</v>
      </c>
      <c r="AT134" s="165"/>
      <c r="AU134" s="215">
        <f ca="1">IF($AE134=FALSE,AN134*Overheads!$R$24*$V134,
IFERROR(Overheads!$O$49*$V134*AN134,0)
+IFERROR(Overheads!Q$59*$V134*(AN134/Overheads!Q$68),0))</f>
        <v>0</v>
      </c>
      <c r="AV134" s="215">
        <f ca="1">IF($AE134=FALSE,AO134*Overheads!$R$24*$V134,
IFERROR(Overheads!$O$49*$V134*AO134,0)
+IFERROR(Overheads!R$59*$V134*(AO134/Overheads!R$68),0))</f>
        <v>0</v>
      </c>
      <c r="AW134" s="215">
        <f ca="1">IF($AE134=FALSE,AP134*Overheads!$R$24*$V134,
IFERROR(Overheads!$O$49*$V134*AP134,0)
+IFERROR(Overheads!S$59*$V134*(AP134/Overheads!S$68),0))</f>
        <v>3.3178716367936903E-3</v>
      </c>
      <c r="AX134" s="215">
        <f ca="1">IF($AE134=FALSE,AQ134*Overheads!$R$24*$V134,
IFERROR(Overheads!$O$49*$V134*AQ134,0)
+IFERROR(Overheads!T$59*$V134*(AQ134/Overheads!T$68),0))</f>
        <v>0.1277341724808036</v>
      </c>
      <c r="AY134" s="215">
        <f ca="1">IF($AE134=FALSE,AR134*Overheads!$R$24*$V134,
IFERROR(Overheads!$O$49*$V134*AR134,0)
+IFERROR(Overheads!U$59*$V134*(AR134/Overheads!U$68),0))</f>
        <v>0</v>
      </c>
      <c r="AZ134" s="155">
        <f t="shared" ca="1" si="87"/>
        <v>0.1310520441175973</v>
      </c>
      <c r="BA134" s="165"/>
      <c r="BB134" s="215">
        <f ca="1">IF($AE134=FALSE,AN134*Overheads!$S$25,
IFERROR(Overheads!$O$50*AN134,0)
+IFERROR(Overheads!Q$60*(AN134/Overheads!Q$66),0))</f>
        <v>0</v>
      </c>
      <c r="BC134" s="215">
        <f ca="1">IF($AE134=FALSE,AO134*Overheads!$S$25,
IFERROR(Overheads!$O$50*AO134,0)
+IFERROR(Overheads!R$60*(AO134/Overheads!R$66),0))</f>
        <v>0</v>
      </c>
      <c r="BD134" s="215">
        <f ca="1">IF($AE134=FALSE,AP134*Overheads!$S$25,
IFERROR(Overheads!$O$50*AP134,0)
+IFERROR(Overheads!S$60*(AP134/Overheads!S$66),0))</f>
        <v>4.6827487439186563E-4</v>
      </c>
      <c r="BE134" s="215">
        <f ca="1">IF($AE134=FALSE,AQ134*Overheads!$S$25,
IFERROR(Overheads!$O$50*AQ134,0)
+IFERROR(Overheads!T$60*(AQ134/Overheads!T$66),0))</f>
        <v>1.8070035319273332E-2</v>
      </c>
      <c r="BF134" s="215">
        <f ca="1">IF($AE134=FALSE,AR134*Overheads!$S$25,
IFERROR(Overheads!$O$50*AR134,0)
+IFERROR(Overheads!U$60*(AR134/Overheads!U$66),0))</f>
        <v>0</v>
      </c>
      <c r="BG134" s="155">
        <f t="shared" ca="1" si="88"/>
        <v>1.8538310193665197E-2</v>
      </c>
      <c r="BH134" s="165"/>
      <c r="BI134" s="215">
        <f t="shared" ca="1" si="89"/>
        <v>0</v>
      </c>
      <c r="BJ134" s="215">
        <f t="shared" ca="1" si="55"/>
        <v>0</v>
      </c>
      <c r="BK134" s="215">
        <f t="shared" ca="1" si="56"/>
        <v>2.9300159751843673E-2</v>
      </c>
      <c r="BL134" s="215">
        <f t="shared" ca="1" si="57"/>
        <v>1.0372358948324811</v>
      </c>
      <c r="BM134" s="215">
        <f t="shared" ca="1" si="58"/>
        <v>0</v>
      </c>
      <c r="BN134" s="155">
        <f t="shared" ca="1" si="90"/>
        <v>1.0665360545843248</v>
      </c>
      <c r="BO134" s="165"/>
      <c r="BP134" s="187" cm="1">
        <f t="array" ref="BP134">IFERROR(IF($X134=$X133,BP133,INDEX(Forecast_Capex_Input!AC$12:AC$286,$X134)),0)</f>
        <v>0</v>
      </c>
      <c r="BQ134" s="187" cm="1">
        <f t="array" ref="BQ134">IFERROR(IF($X134=$X133,BQ133,INDEX(Forecast_Capex_Input!AD$12:AD$286,$X134)),0)</f>
        <v>0</v>
      </c>
      <c r="BR134" s="187" cm="1">
        <f t="array" ref="BR134">IFERROR(IF($X134=$X133,BR133,INDEX(Forecast_Capex_Input!AE$12:AE$286,$X134)),0)</f>
        <v>0</v>
      </c>
      <c r="BS134" s="187" cm="1">
        <f t="array" ref="BS134">IFERROR(IF($X134=$X133,BS133,INDEX(Forecast_Capex_Input!AF$12:AF$286,$X134)),0)</f>
        <v>1</v>
      </c>
      <c r="BT134" s="187" cm="1">
        <f t="array" ref="BT134">IFERROR(IF($X134=$X133,BT133,INDEX(Forecast_Capex_Input!AG$12:AG$286,$X134)),0)</f>
        <v>0</v>
      </c>
      <c r="BU134" s="165"/>
      <c r="BV134" s="215">
        <f t="shared" si="59"/>
        <v>0</v>
      </c>
      <c r="BW134" s="215">
        <f t="shared" si="60"/>
        <v>0</v>
      </c>
      <c r="BX134" s="215">
        <f t="shared" si="61"/>
        <v>0</v>
      </c>
      <c r="BY134" s="215">
        <f t="shared" si="62"/>
        <v>0.91694570027306244</v>
      </c>
      <c r="BZ134" s="215">
        <f t="shared" si="63"/>
        <v>0</v>
      </c>
      <c r="CA134" s="155">
        <f t="shared" si="91"/>
        <v>0.91694570027306244</v>
      </c>
      <c r="CB134" s="165"/>
      <c r="CC134" s="215">
        <f t="shared" ca="1" si="64"/>
        <v>0</v>
      </c>
      <c r="CD134" s="215">
        <f t="shared" ca="1" si="65"/>
        <v>0</v>
      </c>
      <c r="CE134" s="215">
        <f t="shared" ca="1" si="66"/>
        <v>0</v>
      </c>
      <c r="CF134" s="215">
        <f t="shared" ca="1" si="67"/>
        <v>0.91694570027306244</v>
      </c>
      <c r="CG134" s="215">
        <f t="shared" ca="1" si="68"/>
        <v>0</v>
      </c>
      <c r="CH134" s="155">
        <f t="shared" ca="1" si="92"/>
        <v>0.91694570027306244</v>
      </c>
      <c r="CI134" s="165"/>
      <c r="CJ134" s="215">
        <f t="shared" ca="1" si="69"/>
        <v>0</v>
      </c>
      <c r="CK134" s="215">
        <f t="shared" ca="1" si="70"/>
        <v>0</v>
      </c>
      <c r="CL134" s="215">
        <f t="shared" ca="1" si="71"/>
        <v>0</v>
      </c>
      <c r="CM134" s="215">
        <f t="shared" ca="1" si="72"/>
        <v>0.1310520441175973</v>
      </c>
      <c r="CN134" s="215">
        <f t="shared" ca="1" si="73"/>
        <v>0</v>
      </c>
      <c r="CO134" s="155">
        <f t="shared" ca="1" si="93"/>
        <v>0.1310520441175973</v>
      </c>
      <c r="CP134" s="165"/>
      <c r="CQ134" s="223">
        <f t="shared" ca="1" si="74"/>
        <v>0</v>
      </c>
      <c r="CR134" s="223">
        <f t="shared" ca="1" si="75"/>
        <v>0</v>
      </c>
      <c r="CS134" s="223">
        <f t="shared" ca="1" si="76"/>
        <v>0</v>
      </c>
      <c r="CT134" s="223">
        <f t="shared" ca="1" si="77"/>
        <v>1.8538310193665197E-2</v>
      </c>
      <c r="CU134" s="223">
        <f t="shared" ca="1" si="78"/>
        <v>0</v>
      </c>
      <c r="CV134" s="155">
        <f t="shared" ca="1" si="94"/>
        <v>1.8538310193665197E-2</v>
      </c>
      <c r="CW134" s="165"/>
      <c r="CX134" s="215">
        <f t="shared" ca="1" si="95"/>
        <v>0</v>
      </c>
      <c r="CY134" s="215">
        <f t="shared" ca="1" si="79"/>
        <v>0</v>
      </c>
      <c r="CZ134" s="215">
        <f t="shared" ca="1" si="80"/>
        <v>0</v>
      </c>
      <c r="DA134" s="215">
        <f t="shared" ca="1" si="81"/>
        <v>1.066536054584325</v>
      </c>
      <c r="DB134" s="215">
        <f t="shared" ca="1" si="82"/>
        <v>0</v>
      </c>
      <c r="DC134" s="155">
        <f t="shared" ca="1" si="96"/>
        <v>1.066536054584325</v>
      </c>
      <c r="DD134" s="165"/>
      <c r="DE134" s="188" t="b" cm="1">
        <f t="array" aca="1" ref="DE134" ca="1">OR($G134=Forecast_Capex_Input!$BF$8:$BF$10)</f>
        <v>1</v>
      </c>
      <c r="DF134" s="188" cm="1">
        <f t="array" aca="1" ref="DF134" ca="1">IFERROR(INDEX(Forecast_Capex_Input!BG$12:BG$286,$X134)
*(INDEX(Forecast_Capex_Input!$H$12:$H$286,$X134)=Repex),0)
*$DE134</f>
        <v>0</v>
      </c>
      <c r="DG134" s="188" cm="1">
        <f t="array" aca="1" ref="DG134" ca="1">IFERROR(INDEX(Forecast_Capex_Input!BH$12:BH$286,$X134)
*(INDEX(Forecast_Capex_Input!$H$12:$H$286,$X134)=Repex),0)
*$DE134</f>
        <v>9.5793858646933738E-2</v>
      </c>
      <c r="DH134" s="188" cm="1">
        <f t="array" aca="1" ref="DH134" ca="1">IFERROR(INDEX(Forecast_Capex_Input!BI$12:BI$286,$X134)
*(INDEX(Forecast_Capex_Input!$H$12:$H$286,$X134)=Repex),0)
*$DE134</f>
        <v>0.90420614135306643</v>
      </c>
      <c r="DI134" s="188" cm="1">
        <f t="array" aca="1" ref="DI134" ca="1">IFERROR(INDEX(Forecast_Capex_Input!BJ$12:BJ$286,$X134)
*(INDEX(Forecast_Capex_Input!$H$12:$H$286,$X134)=Repex),0)
*$DE134</f>
        <v>0</v>
      </c>
      <c r="DJ134" s="188" cm="1">
        <f t="array" aca="1" ref="DJ134" ca="1">IFERROR(INDEX(Forecast_Capex_Input!BK$12:BK$286,$X134)
*(INDEX(Forecast_Capex_Input!$H$12:$H$286,$X134)=Repex),0)
*$DE134</f>
        <v>0</v>
      </c>
      <c r="DK134" s="188" cm="1">
        <f t="array" aca="1" ref="DK134" ca="1">IFERROR(INDEX(Forecast_Capex_Input!BL$12:BL$286,$X134)
*(INDEX(Forecast_Capex_Input!$H$12:$H$286,$X134)=Repex),0)
*$DE134</f>
        <v>0</v>
      </c>
      <c r="DL134" s="165"/>
      <c r="DM134" s="188" t="b" cm="1">
        <f t="array" aca="1" ref="DM134" ca="1">OR($G134=Forecast_Capex_Input!$BN$8:$BN$9)</f>
        <v>0</v>
      </c>
      <c r="DN134" s="188" cm="1">
        <f t="array" aca="1" ref="DN134" ca="1">IFERROR(INDEX(Forecast_Capex_Input!BO$12:BO$286,$X134)
*(INDEX(Forecast_Capex_Input!$H$12:$H$286,$X134)=Repex),0)
*$DM134</f>
        <v>0</v>
      </c>
      <c r="DO134" s="188" cm="1">
        <f t="array" aca="1" ref="DO134" ca="1">IFERROR(INDEX(Forecast_Capex_Input!BP$12:BP$286,$X134)
*(INDEX(Forecast_Capex_Input!$H$12:$H$286,$X134)=Repex),0)
*$DM134</f>
        <v>0</v>
      </c>
      <c r="DP134" s="188" cm="1">
        <f t="array" aca="1" ref="DP134" ca="1">IFERROR(INDEX(Forecast_Capex_Input!BQ$12:BQ$286,$X134)
*(INDEX(Forecast_Capex_Input!$H$12:$H$286,$X134)=Repex),0)
*$DM134</f>
        <v>0</v>
      </c>
      <c r="DQ134" s="188" cm="1">
        <f t="array" aca="1" ref="DQ134" ca="1">IFERROR(INDEX(Forecast_Capex_Input!BR$12:BR$286,$X134)
*(INDEX(Forecast_Capex_Input!$H$12:$H$286,$X134)=Repex),0)
*$DM134</f>
        <v>0</v>
      </c>
      <c r="DR134" s="188" cm="1">
        <f t="array" aca="1" ref="DR134" ca="1">IFERROR(INDEX(Forecast_Capex_Input!BS$12:BS$286,$X134)
*(INDEX(Forecast_Capex_Input!$H$12:$H$286,$X134)=Repex),0)
*$DM134</f>
        <v>0</v>
      </c>
      <c r="DS134" s="165"/>
      <c r="DT134" s="188" t="b" cm="1">
        <f t="array" aca="1" ref="DT134" ca="1">OR($G134=Forecast_Capex_Input!$BU$8:$BU$10)</f>
        <v>0</v>
      </c>
      <c r="DU134" s="188" cm="1">
        <f t="array" aca="1" ref="DU134" ca="1">IFERROR(INDEX(Forecast_Capex_Input!BV$12:BV$286,$X134)
*(INDEX(Forecast_Capex_Input!$H$12:$H$286,$X134)=Repex),0)
*$DT134</f>
        <v>0</v>
      </c>
      <c r="DV134" s="188" cm="1">
        <f t="array" aca="1" ref="DV134" ca="1">IFERROR(INDEX(Forecast_Capex_Input!BW$12:BW$286,$X134)
*(INDEX(Forecast_Capex_Input!$H$12:$H$286,$X134)=Repex),0)
*$DT134</f>
        <v>0</v>
      </c>
      <c r="DW134" s="188" cm="1">
        <f t="array" aca="1" ref="DW134" ca="1">IFERROR(INDEX(Forecast_Capex_Input!BX$12:BX$286,$X134)
*(INDEX(Forecast_Capex_Input!$H$12:$H$286,$X134)=Repex),0)
*$DT134</f>
        <v>0</v>
      </c>
      <c r="DX134" s="188" cm="1">
        <f t="array" aca="1" ref="DX134" ca="1">IFERROR(INDEX(Forecast_Capex_Input!BY$12:BY$286,$X134)
*(INDEX(Forecast_Capex_Input!$H$12:$H$286,$X134)=Repex),0)
*$DT134</f>
        <v>0</v>
      </c>
      <c r="DY134" s="188" cm="1">
        <f t="array" aca="1" ref="DY134" ca="1">IFERROR(INDEX(Forecast_Capex_Input!BZ$12:BZ$286,$X134)
*(INDEX(Forecast_Capex_Input!$H$12:$H$286,$X134)=Repex),0)
*$DT134</f>
        <v>0</v>
      </c>
      <c r="DZ134" s="188" cm="1">
        <f t="array" aca="1" ref="DZ134" ca="1">IFERROR(INDEX(Forecast_Capex_Input!CA$12:CA$286,$X134)
*(INDEX(Forecast_Capex_Input!$H$12:$H$286,$X134)=Repex),0)
*$DT134</f>
        <v>0</v>
      </c>
      <c r="EA134" s="188" cm="1">
        <f t="array" aca="1" ref="EA134" ca="1">IFERROR(INDEX(Forecast_Capex_Input!CB$12:CB$286,$X134)
*(INDEX(Forecast_Capex_Input!$H$12:$H$286,$X134)=Repex),0)
*$DT134</f>
        <v>0</v>
      </c>
      <c r="EB134" s="188" cm="1">
        <f t="array" aca="1" ref="EB134" ca="1">IFERROR(INDEX(Forecast_Capex_Input!CC$12:CC$286,$X134)
*(INDEX(Forecast_Capex_Input!$H$12:$H$286,$X134)=Repex),0)
*$DT134</f>
        <v>0</v>
      </c>
      <c r="EC134" s="165"/>
      <c r="ED134" s="226" t="str">
        <f t="shared" si="83"/>
        <v>N/A</v>
      </c>
      <c r="EE134" s="174" t="s">
        <v>15</v>
      </c>
    </row>
    <row r="135" spans="3:135" x14ac:dyDescent="0.2">
      <c r="C135" s="174">
        <f t="shared" si="84"/>
        <v>125</v>
      </c>
      <c r="D135" s="167" t="str" cm="1">
        <f t="array" ref="D135">IFERROR(INDEX(Forecast_Capex_Input!$D$12:$D$286,$X135),NA)</f>
        <v>Nambucca Secondary Systems Renewal</v>
      </c>
      <c r="E135" s="172" t="b" cm="1">
        <f t="array" ref="E135">IF($X135=NA,NA,INDEX(Forecast_Capex_Input!$E$12:$E$286,$X135))</f>
        <v>1</v>
      </c>
      <c r="F135" s="167" t="str" cm="1">
        <f t="array" aca="1" ref="F135" ca="1">IFERROR(INDEX(General!$E$25:$E$26,$Y135),NA)</f>
        <v>Labour</v>
      </c>
      <c r="G135" s="167" t="str" cm="1">
        <f t="array" aca="1" ref="G135" ca="1">IFERROR(INDEX(Forecast_Capex_Input!$AI$11:$BB$11,$AA135),NA)</f>
        <v>Secondary Systems</v>
      </c>
      <c r="H135" s="189" cm="1">
        <f t="array" aca="1" ref="H135" ca="1">IFERROR(INDEX(Forecast_Capex_Input!$AI$12:$BB$286,$X135,$AA135),NA)</f>
        <v>0.96390977443609027</v>
      </c>
      <c r="I135" s="199" t="str" cm="1">
        <f t="array" ref="I135">IFERROR(INDEX(Forecast_Capex_Input!$F$12:$F$286,$X135),NA)</f>
        <v>Replacement Expenditure</v>
      </c>
      <c r="J135" s="199" t="str" cm="1">
        <f t="array" ref="J135">IFERROR(INDEX(Forecast_Capex_Input!G$12:G$286,$X135),NA)</f>
        <v>Digital Infrastructure</v>
      </c>
      <c r="K135" s="199" t="str" cm="1">
        <f t="array" ref="K135">IFERROR(INDEX(Forecast_Capex_Input!H$12:H$286,$X135),NA)</f>
        <v>Repex</v>
      </c>
      <c r="L135" s="199" t="str" cm="1">
        <f t="array" ref="L135">IFERROR(INDEX(Forecast_Capex_Input!I$12:I$286,$X135),NA)</f>
        <v>N/A</v>
      </c>
      <c r="M135" s="199" t="str" cm="1">
        <f t="array" ref="M135">IFERROR(INDEX(Forecast_Capex_Input!J$12:J$286,$X135),NA)</f>
        <v>N/A</v>
      </c>
      <c r="N135" s="199" t="str" cm="1">
        <f t="array" ref="N135">IFERROR(INDEX(Forecast_Capex_Input!K$12:K$286,$X135),NA)</f>
        <v>DI - Protection systems</v>
      </c>
      <c r="O135" s="199" t="str" cm="1">
        <f t="array" ref="O135">IFERROR(INDEX(Forecast_Capex_Input!L$12:L$286,$X135),NA)</f>
        <v>DI - Safe and Reliable Network</v>
      </c>
      <c r="P135" s="199" t="str" cm="1">
        <f t="array" ref="P135">IFERROR(INDEX(Forecast_Capex_Input!M$12:M$286,$X135),NA)</f>
        <v>N/A</v>
      </c>
      <c r="Q135" s="172" t="str" cm="1">
        <f t="array" ref="Q135">IFERROR(INDEX(Forecast_Capex_Input!N$12:N$286,$X135),NA)</f>
        <v>No</v>
      </c>
      <c r="R135" s="265" cm="1">
        <f t="array" ref="R135">IFERROR(INDEX(Forecast_Capex_Input!O$12:O$286,$X135),0)</f>
        <v>0</v>
      </c>
      <c r="S135" s="172" t="str" cm="1">
        <f t="array" ref="S135">IFERROR(INDEX(Forecast_Capex_Input!P$12:P$286,$X135),0)</f>
        <v>Safety security &amp; reliability</v>
      </c>
      <c r="T135" s="199" t="str" cm="1">
        <f t="array" aca="1" ref="T135" ca="1">IFERROR(INDEX(General!$K$84:$K$103,$AA135),NA)</f>
        <v>Secondary Systems (2018-23)</v>
      </c>
      <c r="U135" s="188" cm="1">
        <f t="array" aca="1" ref="U135" ca="1">IFERROR(
IF($F135=General!$E$25,INDEX(Forecast_Capex_Input!S$12:S$286,$X135),
INDEX(Forecast_Capex_Input!T$12:T$286,$X135)),0)</f>
        <v>0.34230137691359985</v>
      </c>
      <c r="V135" s="222" t="b">
        <f>IFERROR(INDEX(Overheads!$T$19:$T$26,MATCH($I135,Overheads!$E$19:$E$26,0)),FALSE)</f>
        <v>1</v>
      </c>
      <c r="W135" s="165"/>
      <c r="X135" s="174">
        <f>IFERROR(
IF(MATCH($C135,Forecast_Capex_Input!$CI$12:$CI$286,1)+1&gt;MAX(Forecast_Capex_Input!$C$12:$C$286),NA,
MATCH($C135,Forecast_Capex_Input!$CI$12:$CI$286,1)+1),1)</f>
        <v>56</v>
      </c>
      <c r="Y135" s="174" cm="1">
        <f t="array" aca="1" ref="Y135" ca="1">IFERROR(
IF(X134&lt;&gt;X135,1,
IF(COUNTIF(OFFSET(Y134,0,0,-INDEX(Forecast_Capex_Input!$CG$12:$CG$286,$X135)),Y134)=INDEX(Forecast_Capex_Input!$CG$12:$CG$286,$X135),Y134+1,Y134)),NA)</f>
        <v>1</v>
      </c>
      <c r="Z135" s="174" cm="1">
        <f t="array" ref="Z135">IFERROR($C135-IF($X135=1,1,INDEX(Forecast_Capex_Input!$CI$12:$CI$286,$X135-1))+1,NA)</f>
        <v>1</v>
      </c>
      <c r="AA135" s="174" cm="1">
        <f t="array" aca="1" ref="AA135" ca="1">IFERROR(IF(Y135=1,
INDEX(Forecast_Capex_Input!$AI$10:$BB$10,SMALL(IF(INDEX(Forecast_Capex_Input!$AI$12:$BB$286,$X135,0)&gt;0,COLUMN(Forecast_Capex_Input!$AI$10:$BB$10)-COLUMN(Forecast_Capex_Input!$AI$12)+1),ROWS(OFFSET(AA134,0,0,-$Z135)))),
OFFSET(AA134,-INDEX(Forecast_Capex_Input!$CG$12:$CG$286,$X135)+1,0)),NA)</f>
        <v>4</v>
      </c>
      <c r="AB135" s="174">
        <f t="shared" ca="1" si="53"/>
        <v>1</v>
      </c>
      <c r="AC135" s="222" t="b">
        <f t="shared" si="85"/>
        <v>0</v>
      </c>
      <c r="AD135" s="220" t="b">
        <v>0</v>
      </c>
      <c r="AE135" s="222" t="b">
        <f t="shared" si="54"/>
        <v>1</v>
      </c>
      <c r="AF135" s="165"/>
      <c r="AG135" s="215">
        <v>0.17068524950202851</v>
      </c>
      <c r="AH135" s="215">
        <v>0.15516840863820774</v>
      </c>
      <c r="AI135" s="215">
        <v>7.7584204319103872E-2</v>
      </c>
      <c r="AJ135" s="215">
        <v>0.17068524950202851</v>
      </c>
      <c r="AK135" s="215">
        <v>0.17844366993393893</v>
      </c>
      <c r="AL135" s="155">
        <v>0.75256678189530746</v>
      </c>
      <c r="AM135" s="165"/>
      <c r="AN135" s="215" cm="1">
        <f t="array" aca="1" ref="AN135" ca="1">IFERROR(INDEX(General!O$33:O$34,$AB135)
*AG135,0)</f>
        <v>0.17040851160734227</v>
      </c>
      <c r="AO135" s="215" cm="1">
        <f t="array" aca="1" ref="AO135" ca="1">IFERROR(INDEX(General!P$33:P$34,$AB135)
*AH135,0)</f>
        <v>0.15610167258651034</v>
      </c>
      <c r="AP135" s="215" cm="1">
        <f t="array" aca="1" ref="AP135" ca="1">IFERROR(INDEX(General!Q$33:Q$34,$AB135)
*AI135,0)</f>
        <v>7.8753593263848079E-2</v>
      </c>
      <c r="AQ135" s="215" cm="1">
        <f t="array" aca="1" ref="AQ135" ca="1">IFERROR(INDEX(General!R$33:R$34,$AB135)
*AJ135,0)</f>
        <v>0.17468459046689555</v>
      </c>
      <c r="AR135" s="215" cm="1">
        <f t="array" aca="1" ref="AR135" ca="1">IFERROR(INDEX(General!S$33:S$34,$AB135)
*AK135,0)</f>
        <v>0.18374813701234177</v>
      </c>
      <c r="AS135" s="155">
        <f t="shared" ca="1" si="86"/>
        <v>0.76369650493693797</v>
      </c>
      <c r="AT135" s="165"/>
      <c r="AU135" s="215">
        <f ca="1">IF($AE135=FALSE,AN135*Overheads!$R$24*$V135,
IFERROR(Overheads!$O$49*$V135*AN135,0)
+IFERROR(Overheads!Q$59*$V135*(AN135/Overheads!Q$68),0))</f>
        <v>2.386850597589232E-2</v>
      </c>
      <c r="AV135" s="215">
        <f ca="1">IF($AE135=FALSE,AO135*Overheads!$R$24*$V135,
IFERROR(Overheads!$O$49*$V135*AO135,0)
+IFERROR(Overheads!R$59*$V135*(AO135/Overheads!R$68),0))</f>
        <v>1.8630803377686193E-2</v>
      </c>
      <c r="AW135" s="215">
        <f ca="1">IF($AE135=FALSE,AP135*Overheads!$R$24*$V135,
IFERROR(Overheads!$O$49*$V135*AP135,0)
+IFERROR(Overheads!S$59*$V135*(AP135/Overheads!S$68),0))</f>
        <v>1.0241207877454573E-2</v>
      </c>
      <c r="AX135" s="215">
        <f ca="1">IF($AE135=FALSE,AQ135*Overheads!$R$24*$V135,
IFERROR(Overheads!$O$49*$V135*AQ135,0)
+IFERROR(Overheads!T$59*$V135*(AQ135/Overheads!T$68),0))</f>
        <v>2.5030736435584965E-2</v>
      </c>
      <c r="AY135" s="215">
        <f ca="1">IF($AE135=FALSE,AR135*Overheads!$R$24*$V135,
IFERROR(Overheads!$O$49*$V135*AR135,0)
+IFERROR(Overheads!U$59*$V135*(AR135/Overheads!U$68),0))</f>
        <v>2.2477266919593022E-2</v>
      </c>
      <c r="AZ135" s="155">
        <f t="shared" ca="1" si="87"/>
        <v>0.10024852058621107</v>
      </c>
      <c r="BA135" s="165"/>
      <c r="BB135" s="215">
        <f ca="1">IF($AE135=FALSE,AN135*Overheads!$S$25,
IFERROR(Overheads!$O$50*AN135,0)
+IFERROR(Overheads!Q$60*(AN135/Overheads!Q$66),0))</f>
        <v>3.2034770658788563E-3</v>
      </c>
      <c r="BC135" s="215">
        <f ca="1">IF($AE135=FALSE,AO135*Overheads!$S$25,
IFERROR(Overheads!$O$50*AO135,0)
+IFERROR(Overheads!R$60*(AO135/Overheads!R$66),0))</f>
        <v>2.6338413731045846E-3</v>
      </c>
      <c r="BD135" s="215">
        <f ca="1">IF($AE135=FALSE,AP135*Overheads!$S$25,
IFERROR(Overheads!$O$50*AP135,0)
+IFERROR(Overheads!S$60*(AP135/Overheads!S$66),0))</f>
        <v>1.4454146686248754E-3</v>
      </c>
      <c r="BE135" s="215">
        <f ca="1">IF($AE135=FALSE,AQ135*Overheads!$S$25,
IFERROR(Overheads!$O$50*AQ135,0)
+IFERROR(Overheads!T$60*(AQ135/Overheads!T$66),0))</f>
        <v>3.5409967644047372E-3</v>
      </c>
      <c r="BF135" s="215">
        <f ca="1">IF($AE135=FALSE,AR135*Overheads!$S$25,
IFERROR(Overheads!$O$50*AR135,0)
+IFERROR(Overheads!U$60*(AR135/Overheads!U$66),0))</f>
        <v>3.289908695615784E-3</v>
      </c>
      <c r="BG135" s="155">
        <f t="shared" ca="1" si="88"/>
        <v>1.4113638567628838E-2</v>
      </c>
      <c r="BH135" s="165"/>
      <c r="BI135" s="215">
        <f t="shared" ca="1" si="89"/>
        <v>0.19748049464911346</v>
      </c>
      <c r="BJ135" s="215">
        <f t="shared" ca="1" si="55"/>
        <v>0.1773663173373011</v>
      </c>
      <c r="BK135" s="215">
        <f t="shared" ca="1" si="56"/>
        <v>9.0440215809927518E-2</v>
      </c>
      <c r="BL135" s="215">
        <f t="shared" ca="1" si="57"/>
        <v>0.20325632366688523</v>
      </c>
      <c r="BM135" s="215">
        <f t="shared" ca="1" si="58"/>
        <v>0.20951531262755058</v>
      </c>
      <c r="BN135" s="155">
        <f t="shared" ca="1" si="90"/>
        <v>0.87805866409077793</v>
      </c>
      <c r="BO135" s="165"/>
      <c r="BP135" s="187" cm="1">
        <f t="array" ref="BP135">IFERROR(IF($X135=$X134,BP134,INDEX(Forecast_Capex_Input!AC$12:AC$286,$X135)),0)</f>
        <v>0.1</v>
      </c>
      <c r="BQ135" s="187" cm="1">
        <f t="array" ref="BQ135">IFERROR(IF($X135=$X134,BQ134,INDEX(Forecast_Capex_Input!AD$12:AD$286,$X135)),0)</f>
        <v>0.11</v>
      </c>
      <c r="BR135" s="187" cm="1">
        <f t="array" ref="BR135">IFERROR(IF($X135=$X134,BR134,INDEX(Forecast_Capex_Input!AE$12:AE$286,$X135)),0)</f>
        <v>0.14000000000000001</v>
      </c>
      <c r="BS135" s="187" cm="1">
        <f t="array" ref="BS135">IFERROR(IF($X135=$X134,BS134,INDEX(Forecast_Capex_Input!AF$12:AF$286,$X135)),0)</f>
        <v>0.32</v>
      </c>
      <c r="BT135" s="187" cm="1">
        <f t="array" ref="BT135">IFERROR(IF($X135=$X134,BT134,INDEX(Forecast_Capex_Input!AG$12:AG$286,$X135)),0)</f>
        <v>0.33</v>
      </c>
      <c r="BU135" s="165"/>
      <c r="BV135" s="215">
        <f t="shared" si="59"/>
        <v>7.5256678189530746E-2</v>
      </c>
      <c r="BW135" s="215">
        <f t="shared" si="60"/>
        <v>8.2782346008483818E-2</v>
      </c>
      <c r="BX135" s="215">
        <f t="shared" si="61"/>
        <v>0.10535934946534306</v>
      </c>
      <c r="BY135" s="215">
        <f t="shared" si="62"/>
        <v>0.24082137020649838</v>
      </c>
      <c r="BZ135" s="215">
        <f t="shared" si="63"/>
        <v>0.24834703802545147</v>
      </c>
      <c r="CA135" s="155">
        <f t="shared" si="91"/>
        <v>0.75256678189530746</v>
      </c>
      <c r="CB135" s="165"/>
      <c r="CC135" s="215">
        <f t="shared" ca="1" si="64"/>
        <v>7.6369650493693805E-2</v>
      </c>
      <c r="CD135" s="215">
        <f t="shared" ca="1" si="65"/>
        <v>8.4006615543063171E-2</v>
      </c>
      <c r="CE135" s="215">
        <f t="shared" ca="1" si="66"/>
        <v>0.10691751069117132</v>
      </c>
      <c r="CF135" s="215">
        <f t="shared" ca="1" si="67"/>
        <v>0.24438288157982016</v>
      </c>
      <c r="CG135" s="215">
        <f t="shared" ca="1" si="68"/>
        <v>0.25201984662918953</v>
      </c>
      <c r="CH135" s="155">
        <f t="shared" ca="1" si="92"/>
        <v>0.76369650493693797</v>
      </c>
      <c r="CI135" s="165"/>
      <c r="CJ135" s="215">
        <f t="shared" ca="1" si="69"/>
        <v>1.0024852058621109E-2</v>
      </c>
      <c r="CK135" s="215">
        <f t="shared" ca="1" si="70"/>
        <v>1.1027337264483218E-2</v>
      </c>
      <c r="CL135" s="215">
        <f t="shared" ca="1" si="71"/>
        <v>1.4034792882069552E-2</v>
      </c>
      <c r="CM135" s="215">
        <f t="shared" ca="1" si="72"/>
        <v>3.2079526587587545E-2</v>
      </c>
      <c r="CN135" s="215">
        <f t="shared" ca="1" si="73"/>
        <v>3.3082011793449655E-2</v>
      </c>
      <c r="CO135" s="155">
        <f t="shared" ca="1" si="93"/>
        <v>0.10024852058621109</v>
      </c>
      <c r="CP135" s="165"/>
      <c r="CQ135" s="223">
        <f t="shared" ca="1" si="74"/>
        <v>1.4113638567628838E-3</v>
      </c>
      <c r="CR135" s="223">
        <f t="shared" ca="1" si="75"/>
        <v>1.5525002424391721E-3</v>
      </c>
      <c r="CS135" s="223">
        <f t="shared" ca="1" si="76"/>
        <v>1.9759093994680373E-3</v>
      </c>
      <c r="CT135" s="223">
        <f t="shared" ca="1" si="77"/>
        <v>4.5163643416412285E-3</v>
      </c>
      <c r="CU135" s="223">
        <f t="shared" ca="1" si="78"/>
        <v>4.6575007273175163E-3</v>
      </c>
      <c r="CV135" s="155">
        <f t="shared" ca="1" si="94"/>
        <v>1.4113638567628838E-2</v>
      </c>
      <c r="CW135" s="165"/>
      <c r="CX135" s="215">
        <f t="shared" ca="1" si="95"/>
        <v>8.7805866409077796E-2</v>
      </c>
      <c r="CY135" s="215">
        <f t="shared" ca="1" si="79"/>
        <v>9.6586453049985574E-2</v>
      </c>
      <c r="CZ135" s="215">
        <f t="shared" ca="1" si="80"/>
        <v>0.12292821297270891</v>
      </c>
      <c r="DA135" s="215">
        <f t="shared" ca="1" si="81"/>
        <v>0.2809787725090489</v>
      </c>
      <c r="DB135" s="215">
        <f t="shared" ca="1" si="82"/>
        <v>0.28975935914995671</v>
      </c>
      <c r="DC135" s="155">
        <f t="shared" ca="1" si="96"/>
        <v>0.87805866409077793</v>
      </c>
      <c r="DD135" s="165"/>
      <c r="DE135" s="188" t="b" cm="1">
        <f t="array" aca="1" ref="DE135" ca="1">OR($G135=Forecast_Capex_Input!$BF$8:$BF$10)</f>
        <v>0</v>
      </c>
      <c r="DF135" s="188" cm="1">
        <f t="array" aca="1" ref="DF135" ca="1">IFERROR(INDEX(Forecast_Capex_Input!BG$12:BG$286,$X135)
*(INDEX(Forecast_Capex_Input!$H$12:$H$286,$X135)=Repex),0)
*$DE135</f>
        <v>0</v>
      </c>
      <c r="DG135" s="188" cm="1">
        <f t="array" aca="1" ref="DG135" ca="1">IFERROR(INDEX(Forecast_Capex_Input!BH$12:BH$286,$X135)
*(INDEX(Forecast_Capex_Input!$H$12:$H$286,$X135)=Repex),0)
*$DE135</f>
        <v>0</v>
      </c>
      <c r="DH135" s="188" cm="1">
        <f t="array" aca="1" ref="DH135" ca="1">IFERROR(INDEX(Forecast_Capex_Input!BI$12:BI$286,$X135)
*(INDEX(Forecast_Capex_Input!$H$12:$H$286,$X135)=Repex),0)
*$DE135</f>
        <v>0</v>
      </c>
      <c r="DI135" s="188" cm="1">
        <f t="array" aca="1" ref="DI135" ca="1">IFERROR(INDEX(Forecast_Capex_Input!BJ$12:BJ$286,$X135)
*(INDEX(Forecast_Capex_Input!$H$12:$H$286,$X135)=Repex),0)
*$DE135</f>
        <v>0</v>
      </c>
      <c r="DJ135" s="188" cm="1">
        <f t="array" aca="1" ref="DJ135" ca="1">IFERROR(INDEX(Forecast_Capex_Input!BK$12:BK$286,$X135)
*(INDEX(Forecast_Capex_Input!$H$12:$H$286,$X135)=Repex),0)
*$DE135</f>
        <v>0</v>
      </c>
      <c r="DK135" s="188" cm="1">
        <f t="array" aca="1" ref="DK135" ca="1">IFERROR(INDEX(Forecast_Capex_Input!BL$12:BL$286,$X135)
*(INDEX(Forecast_Capex_Input!$H$12:$H$286,$X135)=Repex),0)
*$DE135</f>
        <v>0</v>
      </c>
      <c r="DL135" s="165"/>
      <c r="DM135" s="188" t="b" cm="1">
        <f t="array" aca="1" ref="DM135" ca="1">OR($G135=Forecast_Capex_Input!$BN$8:$BN$9)</f>
        <v>0</v>
      </c>
      <c r="DN135" s="188" cm="1">
        <f t="array" aca="1" ref="DN135" ca="1">IFERROR(INDEX(Forecast_Capex_Input!BO$12:BO$286,$X135)
*(INDEX(Forecast_Capex_Input!$H$12:$H$286,$X135)=Repex),0)
*$DM135</f>
        <v>0</v>
      </c>
      <c r="DO135" s="188" cm="1">
        <f t="array" aca="1" ref="DO135" ca="1">IFERROR(INDEX(Forecast_Capex_Input!BP$12:BP$286,$X135)
*(INDEX(Forecast_Capex_Input!$H$12:$H$286,$X135)=Repex),0)
*$DM135</f>
        <v>0</v>
      </c>
      <c r="DP135" s="188" cm="1">
        <f t="array" aca="1" ref="DP135" ca="1">IFERROR(INDEX(Forecast_Capex_Input!BQ$12:BQ$286,$X135)
*(INDEX(Forecast_Capex_Input!$H$12:$H$286,$X135)=Repex),0)
*$DM135</f>
        <v>0</v>
      </c>
      <c r="DQ135" s="188" cm="1">
        <f t="array" aca="1" ref="DQ135" ca="1">IFERROR(INDEX(Forecast_Capex_Input!BR$12:BR$286,$X135)
*(INDEX(Forecast_Capex_Input!$H$12:$H$286,$X135)=Repex),0)
*$DM135</f>
        <v>0</v>
      </c>
      <c r="DR135" s="188" cm="1">
        <f t="array" aca="1" ref="DR135" ca="1">IFERROR(INDEX(Forecast_Capex_Input!BS$12:BS$286,$X135)
*(INDEX(Forecast_Capex_Input!$H$12:$H$286,$X135)=Repex),0)
*$DM135</f>
        <v>0</v>
      </c>
      <c r="DS135" s="165"/>
      <c r="DT135" s="188" t="b" cm="1">
        <f t="array" aca="1" ref="DT135" ca="1">OR($G135=Forecast_Capex_Input!$BU$8:$BU$10)</f>
        <v>1</v>
      </c>
      <c r="DU135" s="188" cm="1">
        <f t="array" aca="1" ref="DU135" ca="1">IFERROR(INDEX(Forecast_Capex_Input!BV$12:BV$286,$X135)
*(INDEX(Forecast_Capex_Input!$H$12:$H$286,$X135)=Repex),0)
*$DT135</f>
        <v>0.36390977443609024</v>
      </c>
      <c r="DV135" s="188" cm="1">
        <f t="array" aca="1" ref="DV135" ca="1">IFERROR(INDEX(Forecast_Capex_Input!BW$12:BW$286,$X135)
*(INDEX(Forecast_Capex_Input!$H$12:$H$286,$X135)=Repex),0)
*$DT135</f>
        <v>0.56390977443609025</v>
      </c>
      <c r="DW135" s="188" cm="1">
        <f t="array" aca="1" ref="DW135" ca="1">IFERROR(INDEX(Forecast_Capex_Input!BX$12:BX$286,$X135)
*(INDEX(Forecast_Capex_Input!$H$12:$H$286,$X135)=Repex),0)
*$DT135</f>
        <v>3.6090225563909777E-2</v>
      </c>
      <c r="DX135" s="188" cm="1">
        <f t="array" aca="1" ref="DX135" ca="1">IFERROR(INDEX(Forecast_Capex_Input!BY$12:BY$286,$X135)
*(INDEX(Forecast_Capex_Input!$H$12:$H$286,$X135)=Repex),0)
*$DT135</f>
        <v>0</v>
      </c>
      <c r="DY135" s="188" cm="1">
        <f t="array" aca="1" ref="DY135" ca="1">IFERROR(INDEX(Forecast_Capex_Input!BZ$12:BZ$286,$X135)
*(INDEX(Forecast_Capex_Input!$H$12:$H$286,$X135)=Repex),0)
*$DT135</f>
        <v>0</v>
      </c>
      <c r="DZ135" s="188" cm="1">
        <f t="array" aca="1" ref="DZ135" ca="1">IFERROR(INDEX(Forecast_Capex_Input!CA$12:CA$286,$X135)
*(INDEX(Forecast_Capex_Input!$H$12:$H$286,$X135)=Repex),0)
*$DT135</f>
        <v>0</v>
      </c>
      <c r="EA135" s="188" cm="1">
        <f t="array" aca="1" ref="EA135" ca="1">IFERROR(INDEX(Forecast_Capex_Input!CB$12:CB$286,$X135)
*(INDEX(Forecast_Capex_Input!$H$12:$H$286,$X135)=Repex),0)
*$DT135</f>
        <v>3.6090225563909777E-2</v>
      </c>
      <c r="EB135" s="188" cm="1">
        <f t="array" aca="1" ref="EB135" ca="1">IFERROR(INDEX(Forecast_Capex_Input!CC$12:CC$286,$X135)
*(INDEX(Forecast_Capex_Input!$H$12:$H$286,$X135)=Repex),0)
*$DT135</f>
        <v>0</v>
      </c>
      <c r="EC135" s="165"/>
      <c r="ED135" s="226" t="str">
        <f t="shared" si="83"/>
        <v>N/A</v>
      </c>
      <c r="EE135" s="174" t="s">
        <v>15</v>
      </c>
    </row>
    <row r="136" spans="3:135" x14ac:dyDescent="0.2">
      <c r="C136" s="174">
        <f t="shared" si="84"/>
        <v>126</v>
      </c>
      <c r="D136" s="167" t="str" cm="1">
        <f t="array" ref="D136">IFERROR(INDEX(Forecast_Capex_Input!$D$12:$D$286,$X136),NA)</f>
        <v>Nambucca Secondary Systems Renewal</v>
      </c>
      <c r="E136" s="172" t="b" cm="1">
        <f t="array" ref="E136">IF($X136=NA,NA,INDEX(Forecast_Capex_Input!$E$12:$E$286,$X136))</f>
        <v>1</v>
      </c>
      <c r="F136" s="167" t="str" cm="1">
        <f t="array" aca="1" ref="F136" ca="1">IFERROR(INDEX(General!$E$25:$E$26,$Y136),NA)</f>
        <v>Labour</v>
      </c>
      <c r="G136" s="167" t="str" cm="1">
        <f t="array" aca="1" ref="G136" ca="1">IFERROR(INDEX(Forecast_Capex_Input!$AI$11:$BB$11,$AA136),NA)</f>
        <v>Business IT</v>
      </c>
      <c r="H136" s="189" cm="1">
        <f t="array" aca="1" ref="H136" ca="1">IFERROR(INDEX(Forecast_Capex_Input!$AI$12:$BB$286,$X136,$AA136),NA)</f>
        <v>3.6090225563909777E-2</v>
      </c>
      <c r="I136" s="199" t="str" cm="1">
        <f t="array" ref="I136">IFERROR(INDEX(Forecast_Capex_Input!$F$12:$F$286,$X136),NA)</f>
        <v>Replacement Expenditure</v>
      </c>
      <c r="J136" s="199" t="str" cm="1">
        <f t="array" ref="J136">IFERROR(INDEX(Forecast_Capex_Input!G$12:G$286,$X136),NA)</f>
        <v>Digital Infrastructure</v>
      </c>
      <c r="K136" s="199" t="str" cm="1">
        <f t="array" ref="K136">IFERROR(INDEX(Forecast_Capex_Input!H$12:H$286,$X136),NA)</f>
        <v>Repex</v>
      </c>
      <c r="L136" s="199" t="str" cm="1">
        <f t="array" ref="L136">IFERROR(INDEX(Forecast_Capex_Input!I$12:I$286,$X136),NA)</f>
        <v>N/A</v>
      </c>
      <c r="M136" s="199" t="str" cm="1">
        <f t="array" ref="M136">IFERROR(INDEX(Forecast_Capex_Input!J$12:J$286,$X136),NA)</f>
        <v>N/A</v>
      </c>
      <c r="N136" s="199" t="str" cm="1">
        <f t="array" ref="N136">IFERROR(INDEX(Forecast_Capex_Input!K$12:K$286,$X136),NA)</f>
        <v>DI - Protection systems</v>
      </c>
      <c r="O136" s="199" t="str" cm="1">
        <f t="array" ref="O136">IFERROR(INDEX(Forecast_Capex_Input!L$12:L$286,$X136),NA)</f>
        <v>DI - Safe and Reliable Network</v>
      </c>
      <c r="P136" s="199" t="str" cm="1">
        <f t="array" ref="P136">IFERROR(INDEX(Forecast_Capex_Input!M$12:M$286,$X136),NA)</f>
        <v>N/A</v>
      </c>
      <c r="Q136" s="172" t="str" cm="1">
        <f t="array" ref="Q136">IFERROR(INDEX(Forecast_Capex_Input!N$12:N$286,$X136),NA)</f>
        <v>No</v>
      </c>
      <c r="R136" s="265" cm="1">
        <f t="array" ref="R136">IFERROR(INDEX(Forecast_Capex_Input!O$12:O$286,$X136),0)</f>
        <v>0</v>
      </c>
      <c r="S136" s="172" t="str" cm="1">
        <f t="array" ref="S136">IFERROR(INDEX(Forecast_Capex_Input!P$12:P$286,$X136),0)</f>
        <v>Safety security &amp; reliability</v>
      </c>
      <c r="T136" s="199" t="str" cm="1">
        <f t="array" aca="1" ref="T136" ca="1">IFERROR(INDEX(General!$K$84:$K$103,$AA136),NA)</f>
        <v>Business IT (2018 onwards)</v>
      </c>
      <c r="U136" s="188" cm="1">
        <f t="array" aca="1" ref="U136" ca="1">IFERROR(
IF($F136=General!$E$25,INDEX(Forecast_Capex_Input!S$12:S$286,$X136),
INDEX(Forecast_Capex_Input!T$12:T$286,$X136)),0)</f>
        <v>0.34230137691359985</v>
      </c>
      <c r="V136" s="222" t="b">
        <f>IFERROR(INDEX(Overheads!$T$19:$T$26,MATCH($I136,Overheads!$E$19:$E$26,0)),FALSE)</f>
        <v>1</v>
      </c>
      <c r="W136" s="165"/>
      <c r="X136" s="174">
        <f>IFERROR(
IF(MATCH($C136,Forecast_Capex_Input!$CI$12:$CI$286,1)+1&gt;MAX(Forecast_Capex_Input!$C$12:$C$286),NA,
MATCH($C136,Forecast_Capex_Input!$CI$12:$CI$286,1)+1),1)</f>
        <v>56</v>
      </c>
      <c r="Y136" s="174" cm="1">
        <f t="array" aca="1" ref="Y136" ca="1">IFERROR(
IF(X135&lt;&gt;X136,1,
IF(COUNTIF(OFFSET(Y135,0,0,-INDEX(Forecast_Capex_Input!$CG$12:$CG$286,$X136)),Y135)=INDEX(Forecast_Capex_Input!$CG$12:$CG$286,$X136),Y135+1,Y135)),NA)</f>
        <v>1</v>
      </c>
      <c r="Z136" s="174" cm="1">
        <f t="array" ref="Z136">IFERROR($C136-IF($X136=1,1,INDEX(Forecast_Capex_Input!$CI$12:$CI$286,$X136-1))+1,NA)</f>
        <v>2</v>
      </c>
      <c r="AA136" s="174" cm="1">
        <f t="array" aca="1" ref="AA136" ca="1">IFERROR(IF(Y136=1,
INDEX(Forecast_Capex_Input!$AI$10:$BB$10,SMALL(IF(INDEX(Forecast_Capex_Input!$AI$12:$BB$286,$X136,0)&gt;0,COLUMN(Forecast_Capex_Input!$AI$10:$BB$10)-COLUMN(Forecast_Capex_Input!$AI$12)+1),ROWS(OFFSET(AA135,0,0,-$Z136)))),
OFFSET(AA135,-INDEX(Forecast_Capex_Input!$CG$12:$CG$286,$X136)+1,0)),NA)</f>
        <v>6</v>
      </c>
      <c r="AB136" s="174">
        <f t="shared" ca="1" si="53"/>
        <v>1</v>
      </c>
      <c r="AC136" s="222" t="b">
        <f t="shared" si="85"/>
        <v>0</v>
      </c>
      <c r="AD136" s="220" t="b">
        <v>0</v>
      </c>
      <c r="AE136" s="222" t="b">
        <f t="shared" si="54"/>
        <v>1</v>
      </c>
      <c r="AF136" s="165"/>
      <c r="AG136" s="215">
        <v>6.3907113698107405E-3</v>
      </c>
      <c r="AH136" s="215">
        <v>5.8097376089188552E-3</v>
      </c>
      <c r="AI136" s="215">
        <v>2.9048688044594276E-3</v>
      </c>
      <c r="AJ136" s="215">
        <v>6.3907113698107405E-3</v>
      </c>
      <c r="AK136" s="215">
        <v>6.6811982502566836E-3</v>
      </c>
      <c r="AL136" s="155">
        <v>2.8177227403256448E-2</v>
      </c>
      <c r="AM136" s="165"/>
      <c r="AN136" s="215" cm="1">
        <f t="array" aca="1" ref="AN136" ca="1">IFERROR(INDEX(General!O$33:O$34,$AB136)
*AG136,0)</f>
        <v>6.3803498885744384E-3</v>
      </c>
      <c r="AO136" s="215" cm="1">
        <f t="array" aca="1" ref="AO136" ca="1">IFERROR(INDEX(General!P$33:P$34,$AB136)
*AH136,0)</f>
        <v>5.8446804088553008E-3</v>
      </c>
      <c r="AP136" s="215" cm="1">
        <f t="array" aca="1" ref="AP136" ca="1">IFERROR(INDEX(General!Q$33:Q$34,$AB136)
*AI136,0)</f>
        <v>2.9486524778975882E-3</v>
      </c>
      <c r="AQ136" s="215" cm="1">
        <f t="array" aca="1" ref="AQ136" ca="1">IFERROR(INDEX(General!R$33:R$34,$AB136)
*AJ136,0)</f>
        <v>6.5404526851879771E-3</v>
      </c>
      <c r="AR136" s="215" cm="1">
        <f t="array" aca="1" ref="AR136" ca="1">IFERROR(INDEX(General!S$33:S$34,$AB136)
*AK136,0)</f>
        <v>6.8798054419597545E-3</v>
      </c>
      <c r="AS136" s="155">
        <f t="shared" ca="1" si="86"/>
        <v>2.8593940902475058E-2</v>
      </c>
      <c r="AT136" s="165"/>
      <c r="AU136" s="215">
        <f ca="1">IF($AE136=FALSE,AN136*Overheads!$R$24*$V136,
IFERROR(Overheads!$O$49*$V136*AN136,0)
+IFERROR(Overheads!Q$59*$V136*(AN136/Overheads!Q$68),0))</f>
        <v>8.9367261064183417E-4</v>
      </c>
      <c r="AV136" s="215">
        <f ca="1">IF($AE136=FALSE,AO136*Overheads!$R$24*$V136,
IFERROR(Overheads!$O$49*$V136*AO136,0)
+IFERROR(Overheads!R$59*$V136*(AO136/Overheads!R$68),0))</f>
        <v>6.9756518106781366E-4</v>
      </c>
      <c r="AW136" s="215">
        <f ca="1">IF($AE136=FALSE,AP136*Overheads!$R$24*$V136,
IFERROR(Overheads!$O$49*$V136*AP136,0)
+IFERROR(Overheads!S$59*$V136*(AP136/Overheads!S$68),0))</f>
        <v>3.8344616077833033E-4</v>
      </c>
      <c r="AX136" s="215">
        <f ca="1">IF($AE136=FALSE,AQ136*Overheads!$R$24*$V136,
IFERROR(Overheads!$O$49*$V136*AQ136,0)
+IFERROR(Overheads!T$59*$V136*(AQ136/Overheads!T$68),0))</f>
        <v>9.3718825967868821E-4</v>
      </c>
      <c r="AY136" s="215">
        <f ca="1">IF($AE136=FALSE,AR136*Overheads!$R$24*$V136,
IFERROR(Overheads!$O$49*$V136*AR136,0)
+IFERROR(Overheads!U$59*$V136*(AR136/Overheads!U$68),0))</f>
        <v>8.4158253677103366E-4</v>
      </c>
      <c r="AZ136" s="155">
        <f t="shared" ca="1" si="87"/>
        <v>3.7534547489376999E-3</v>
      </c>
      <c r="BA136" s="165"/>
      <c r="BB136" s="215">
        <f ca="1">IF($AE136=FALSE,AN136*Overheads!$S$25,
IFERROR(Overheads!$O$50*AN136,0)
+IFERROR(Overheads!Q$60*(AN136/Overheads!Q$66),0))</f>
        <v>1.1994297906566704E-4</v>
      </c>
      <c r="BC136" s="215">
        <f ca="1">IF($AE136=FALSE,AO136*Overheads!$S$25,
IFERROR(Overheads!$O$50*AO136,0)
+IFERROR(Overheads!R$60*(AO136/Overheads!R$66),0))</f>
        <v>9.861496560765994E-5</v>
      </c>
      <c r="BD136" s="215">
        <f ca="1">IF($AE136=FALSE,AP136*Overheads!$S$25,
IFERROR(Overheads!$O$50*AP136,0)
+IFERROR(Overheads!S$60*(AP136/Overheads!S$66),0))</f>
        <v>5.4118489932912652E-5</v>
      </c>
      <c r="BE136" s="215">
        <f ca="1">IF($AE136=FALSE,AQ136*Overheads!$S$25,
IFERROR(Overheads!$O$50*AQ136,0)
+IFERROR(Overheads!T$60*(AQ136/Overheads!T$66),0))</f>
        <v>1.3258022206819612E-4</v>
      </c>
      <c r="BF136" s="215">
        <f ca="1">IF($AE136=FALSE,AR136*Overheads!$S$25,
IFERROR(Overheads!$O$50*AR136,0)
+IFERROR(Overheads!U$60*(AR136/Overheads!U$66),0))</f>
        <v>1.2317910872820407E-4</v>
      </c>
      <c r="BG136" s="155">
        <f t="shared" ca="1" si="88"/>
        <v>5.2843576540263977E-4</v>
      </c>
      <c r="BH136" s="165"/>
      <c r="BI136" s="215">
        <f t="shared" ca="1" si="89"/>
        <v>7.393965478281939E-3</v>
      </c>
      <c r="BJ136" s="215">
        <f t="shared" ca="1" si="55"/>
        <v>6.6408605555307743E-3</v>
      </c>
      <c r="BK136" s="215">
        <f t="shared" ca="1" si="56"/>
        <v>3.386217128608831E-3</v>
      </c>
      <c r="BL136" s="215">
        <f t="shared" ca="1" si="57"/>
        <v>7.6102211669348621E-3</v>
      </c>
      <c r="BM136" s="215">
        <f t="shared" ca="1" si="58"/>
        <v>7.8445670874589916E-3</v>
      </c>
      <c r="BN136" s="155">
        <f t="shared" ca="1" si="90"/>
        <v>3.2875831416815396E-2</v>
      </c>
      <c r="BO136" s="165"/>
      <c r="BP136" s="187" cm="1">
        <f t="array" ref="BP136">IFERROR(IF($X136=$X135,BP135,INDEX(Forecast_Capex_Input!AC$12:AC$286,$X136)),0)</f>
        <v>0.1</v>
      </c>
      <c r="BQ136" s="187" cm="1">
        <f t="array" ref="BQ136">IFERROR(IF($X136=$X135,BQ135,INDEX(Forecast_Capex_Input!AD$12:AD$286,$X136)),0)</f>
        <v>0.11</v>
      </c>
      <c r="BR136" s="187" cm="1">
        <f t="array" ref="BR136">IFERROR(IF($X136=$X135,BR135,INDEX(Forecast_Capex_Input!AE$12:AE$286,$X136)),0)</f>
        <v>0.14000000000000001</v>
      </c>
      <c r="BS136" s="187" cm="1">
        <f t="array" ref="BS136">IFERROR(IF($X136=$X135,BS135,INDEX(Forecast_Capex_Input!AF$12:AF$286,$X136)),0)</f>
        <v>0.32</v>
      </c>
      <c r="BT136" s="187" cm="1">
        <f t="array" ref="BT136">IFERROR(IF($X136=$X135,BT135,INDEX(Forecast_Capex_Input!AG$12:AG$286,$X136)),0)</f>
        <v>0.33</v>
      </c>
      <c r="BU136" s="165"/>
      <c r="BV136" s="215">
        <f t="shared" si="59"/>
        <v>2.8177227403256449E-3</v>
      </c>
      <c r="BW136" s="215">
        <f t="shared" si="60"/>
        <v>3.0994950143582094E-3</v>
      </c>
      <c r="BX136" s="215">
        <f t="shared" si="61"/>
        <v>3.9448118364559031E-3</v>
      </c>
      <c r="BY136" s="215">
        <f t="shared" si="62"/>
        <v>9.016712769042064E-3</v>
      </c>
      <c r="BZ136" s="215">
        <f t="shared" si="63"/>
        <v>9.2984850430746276E-3</v>
      </c>
      <c r="CA136" s="155">
        <f t="shared" si="91"/>
        <v>2.8177227403256448E-2</v>
      </c>
      <c r="CB136" s="165"/>
      <c r="CC136" s="215">
        <f t="shared" ca="1" si="64"/>
        <v>2.859394090247506E-3</v>
      </c>
      <c r="CD136" s="215">
        <f t="shared" ca="1" si="65"/>
        <v>3.1453334992722565E-3</v>
      </c>
      <c r="CE136" s="215">
        <f t="shared" ca="1" si="66"/>
        <v>4.0031517263465089E-3</v>
      </c>
      <c r="CF136" s="215">
        <f t="shared" ca="1" si="67"/>
        <v>9.1500610887920181E-3</v>
      </c>
      <c r="CG136" s="215">
        <f t="shared" ca="1" si="68"/>
        <v>9.4360004978167704E-3</v>
      </c>
      <c r="CH136" s="155">
        <f t="shared" ca="1" si="92"/>
        <v>2.8593940902475062E-2</v>
      </c>
      <c r="CI136" s="165"/>
      <c r="CJ136" s="215">
        <f t="shared" ca="1" si="69"/>
        <v>3.7534547489377E-4</v>
      </c>
      <c r="CK136" s="215">
        <f t="shared" ca="1" si="70"/>
        <v>4.12880022383147E-4</v>
      </c>
      <c r="CL136" s="215">
        <f t="shared" ca="1" si="71"/>
        <v>5.2548366485127807E-4</v>
      </c>
      <c r="CM136" s="215">
        <f t="shared" ca="1" si="72"/>
        <v>1.2011055196600639E-3</v>
      </c>
      <c r="CN136" s="215">
        <f t="shared" ca="1" si="73"/>
        <v>1.238640067149441E-3</v>
      </c>
      <c r="CO136" s="155">
        <f t="shared" ca="1" si="93"/>
        <v>3.7534547489377003E-3</v>
      </c>
      <c r="CP136" s="165"/>
      <c r="CQ136" s="223">
        <f t="shared" ca="1" si="74"/>
        <v>5.2843576540263978E-5</v>
      </c>
      <c r="CR136" s="223">
        <f t="shared" ca="1" si="75"/>
        <v>5.8127934194290374E-5</v>
      </c>
      <c r="CS136" s="223">
        <f t="shared" ca="1" si="76"/>
        <v>7.3981007156369568E-5</v>
      </c>
      <c r="CT136" s="223">
        <f t="shared" ca="1" si="77"/>
        <v>1.6909944492884472E-4</v>
      </c>
      <c r="CU136" s="223">
        <f t="shared" ca="1" si="78"/>
        <v>1.7438380258287113E-4</v>
      </c>
      <c r="CV136" s="155">
        <f t="shared" ca="1" si="94"/>
        <v>5.2843576540263977E-4</v>
      </c>
      <c r="CW136" s="165"/>
      <c r="CX136" s="215">
        <f t="shared" ca="1" si="95"/>
        <v>3.2875831416815399E-3</v>
      </c>
      <c r="CY136" s="215">
        <f t="shared" ca="1" si="79"/>
        <v>3.6163414558496938E-3</v>
      </c>
      <c r="CZ136" s="215">
        <f t="shared" ca="1" si="80"/>
        <v>4.6026163983541573E-3</v>
      </c>
      <c r="DA136" s="215">
        <f t="shared" ca="1" si="81"/>
        <v>1.0520266053380927E-2</v>
      </c>
      <c r="DB136" s="215">
        <f t="shared" ca="1" si="82"/>
        <v>1.0849024367549084E-2</v>
      </c>
      <c r="DC136" s="155">
        <f t="shared" ca="1" si="96"/>
        <v>3.2875831416815396E-2</v>
      </c>
      <c r="DD136" s="165"/>
      <c r="DE136" s="188" t="b" cm="1">
        <f t="array" aca="1" ref="DE136" ca="1">OR($G136=Forecast_Capex_Input!$BF$8:$BF$10)</f>
        <v>0</v>
      </c>
      <c r="DF136" s="188" cm="1">
        <f t="array" aca="1" ref="DF136" ca="1">IFERROR(INDEX(Forecast_Capex_Input!BG$12:BG$286,$X136)
*(INDEX(Forecast_Capex_Input!$H$12:$H$286,$X136)=Repex),0)
*$DE136</f>
        <v>0</v>
      </c>
      <c r="DG136" s="188" cm="1">
        <f t="array" aca="1" ref="DG136" ca="1">IFERROR(INDEX(Forecast_Capex_Input!BH$12:BH$286,$X136)
*(INDEX(Forecast_Capex_Input!$H$12:$H$286,$X136)=Repex),0)
*$DE136</f>
        <v>0</v>
      </c>
      <c r="DH136" s="188" cm="1">
        <f t="array" aca="1" ref="DH136" ca="1">IFERROR(INDEX(Forecast_Capex_Input!BI$12:BI$286,$X136)
*(INDEX(Forecast_Capex_Input!$H$12:$H$286,$X136)=Repex),0)
*$DE136</f>
        <v>0</v>
      </c>
      <c r="DI136" s="188" cm="1">
        <f t="array" aca="1" ref="DI136" ca="1">IFERROR(INDEX(Forecast_Capex_Input!BJ$12:BJ$286,$X136)
*(INDEX(Forecast_Capex_Input!$H$12:$H$286,$X136)=Repex),0)
*$DE136</f>
        <v>0</v>
      </c>
      <c r="DJ136" s="188" cm="1">
        <f t="array" aca="1" ref="DJ136" ca="1">IFERROR(INDEX(Forecast_Capex_Input!BK$12:BK$286,$X136)
*(INDEX(Forecast_Capex_Input!$H$12:$H$286,$X136)=Repex),0)
*$DE136</f>
        <v>0</v>
      </c>
      <c r="DK136" s="188" cm="1">
        <f t="array" aca="1" ref="DK136" ca="1">IFERROR(INDEX(Forecast_Capex_Input!BL$12:BL$286,$X136)
*(INDEX(Forecast_Capex_Input!$H$12:$H$286,$X136)=Repex),0)
*$DE136</f>
        <v>0</v>
      </c>
      <c r="DL136" s="165"/>
      <c r="DM136" s="188" t="b" cm="1">
        <f t="array" aca="1" ref="DM136" ca="1">OR($G136=Forecast_Capex_Input!$BN$8:$BN$9)</f>
        <v>0</v>
      </c>
      <c r="DN136" s="188" cm="1">
        <f t="array" aca="1" ref="DN136" ca="1">IFERROR(INDEX(Forecast_Capex_Input!BO$12:BO$286,$X136)
*(INDEX(Forecast_Capex_Input!$H$12:$H$286,$X136)=Repex),0)
*$DM136</f>
        <v>0</v>
      </c>
      <c r="DO136" s="188" cm="1">
        <f t="array" aca="1" ref="DO136" ca="1">IFERROR(INDEX(Forecast_Capex_Input!BP$12:BP$286,$X136)
*(INDEX(Forecast_Capex_Input!$H$12:$H$286,$X136)=Repex),0)
*$DM136</f>
        <v>0</v>
      </c>
      <c r="DP136" s="188" cm="1">
        <f t="array" aca="1" ref="DP136" ca="1">IFERROR(INDEX(Forecast_Capex_Input!BQ$12:BQ$286,$X136)
*(INDEX(Forecast_Capex_Input!$H$12:$H$286,$X136)=Repex),0)
*$DM136</f>
        <v>0</v>
      </c>
      <c r="DQ136" s="188" cm="1">
        <f t="array" aca="1" ref="DQ136" ca="1">IFERROR(INDEX(Forecast_Capex_Input!BR$12:BR$286,$X136)
*(INDEX(Forecast_Capex_Input!$H$12:$H$286,$X136)=Repex),0)
*$DM136</f>
        <v>0</v>
      </c>
      <c r="DR136" s="188" cm="1">
        <f t="array" aca="1" ref="DR136" ca="1">IFERROR(INDEX(Forecast_Capex_Input!BS$12:BS$286,$X136)
*(INDEX(Forecast_Capex_Input!$H$12:$H$286,$X136)=Repex),0)
*$DM136</f>
        <v>0</v>
      </c>
      <c r="DS136" s="165"/>
      <c r="DT136" s="188" t="b" cm="1">
        <f t="array" aca="1" ref="DT136" ca="1">OR($G136=Forecast_Capex_Input!$BU$8:$BU$10)</f>
        <v>1</v>
      </c>
      <c r="DU136" s="188" cm="1">
        <f t="array" aca="1" ref="DU136" ca="1">IFERROR(INDEX(Forecast_Capex_Input!BV$12:BV$286,$X136)
*(INDEX(Forecast_Capex_Input!$H$12:$H$286,$X136)=Repex),0)
*$DT136</f>
        <v>0.36390977443609024</v>
      </c>
      <c r="DV136" s="188" cm="1">
        <f t="array" aca="1" ref="DV136" ca="1">IFERROR(INDEX(Forecast_Capex_Input!BW$12:BW$286,$X136)
*(INDEX(Forecast_Capex_Input!$H$12:$H$286,$X136)=Repex),0)
*$DT136</f>
        <v>0.56390977443609025</v>
      </c>
      <c r="DW136" s="188" cm="1">
        <f t="array" aca="1" ref="DW136" ca="1">IFERROR(INDEX(Forecast_Capex_Input!BX$12:BX$286,$X136)
*(INDEX(Forecast_Capex_Input!$H$12:$H$286,$X136)=Repex),0)
*$DT136</f>
        <v>3.6090225563909777E-2</v>
      </c>
      <c r="DX136" s="188" cm="1">
        <f t="array" aca="1" ref="DX136" ca="1">IFERROR(INDEX(Forecast_Capex_Input!BY$12:BY$286,$X136)
*(INDEX(Forecast_Capex_Input!$H$12:$H$286,$X136)=Repex),0)
*$DT136</f>
        <v>0</v>
      </c>
      <c r="DY136" s="188" cm="1">
        <f t="array" aca="1" ref="DY136" ca="1">IFERROR(INDEX(Forecast_Capex_Input!BZ$12:BZ$286,$X136)
*(INDEX(Forecast_Capex_Input!$H$12:$H$286,$X136)=Repex),0)
*$DT136</f>
        <v>0</v>
      </c>
      <c r="DZ136" s="188" cm="1">
        <f t="array" aca="1" ref="DZ136" ca="1">IFERROR(INDEX(Forecast_Capex_Input!CA$12:CA$286,$X136)
*(INDEX(Forecast_Capex_Input!$H$12:$H$286,$X136)=Repex),0)
*$DT136</f>
        <v>0</v>
      </c>
      <c r="EA136" s="188" cm="1">
        <f t="array" aca="1" ref="EA136" ca="1">IFERROR(INDEX(Forecast_Capex_Input!CB$12:CB$286,$X136)
*(INDEX(Forecast_Capex_Input!$H$12:$H$286,$X136)=Repex),0)
*$DT136</f>
        <v>3.6090225563909777E-2</v>
      </c>
      <c r="EB136" s="188" cm="1">
        <f t="array" aca="1" ref="EB136" ca="1">IFERROR(INDEX(Forecast_Capex_Input!CC$12:CC$286,$X136)
*(INDEX(Forecast_Capex_Input!$H$12:$H$286,$X136)=Repex),0)
*$DT136</f>
        <v>0</v>
      </c>
      <c r="EC136" s="165"/>
      <c r="ED136" s="226" t="str">
        <f t="shared" si="83"/>
        <v>N/A</v>
      </c>
      <c r="EE136" s="174" t="s">
        <v>15</v>
      </c>
    </row>
    <row r="137" spans="3:135" x14ac:dyDescent="0.2">
      <c r="C137" s="174">
        <f t="shared" si="84"/>
        <v>127</v>
      </c>
      <c r="D137" s="167" t="str" cm="1">
        <f t="array" ref="D137">IFERROR(INDEX(Forecast_Capex_Input!$D$12:$D$286,$X137),NA)</f>
        <v>Nambucca Secondary Systems Renewal</v>
      </c>
      <c r="E137" s="172" t="b" cm="1">
        <f t="array" ref="E137">IF($X137=NA,NA,INDEX(Forecast_Capex_Input!$E$12:$E$286,$X137))</f>
        <v>1</v>
      </c>
      <c r="F137" s="167" t="str" cm="1">
        <f t="array" aca="1" ref="F137" ca="1">IFERROR(INDEX(General!$E$25:$E$26,$Y137),NA)</f>
        <v>Non-Labour</v>
      </c>
      <c r="G137" s="167" t="str" cm="1">
        <f t="array" aca="1" ref="G137" ca="1">IFERROR(INDEX(Forecast_Capex_Input!$AI$11:$BB$11,$AA137),NA)</f>
        <v>Secondary Systems</v>
      </c>
      <c r="H137" s="189" cm="1">
        <f t="array" aca="1" ref="H137" ca="1">IFERROR(INDEX(Forecast_Capex_Input!$AI$12:$BB$286,$X137,$AA137),NA)</f>
        <v>0.96390977443609027</v>
      </c>
      <c r="I137" s="199" t="str" cm="1">
        <f t="array" ref="I137">IFERROR(INDEX(Forecast_Capex_Input!$F$12:$F$286,$X137),NA)</f>
        <v>Replacement Expenditure</v>
      </c>
      <c r="J137" s="199" t="str" cm="1">
        <f t="array" ref="J137">IFERROR(INDEX(Forecast_Capex_Input!G$12:G$286,$X137),NA)</f>
        <v>Digital Infrastructure</v>
      </c>
      <c r="K137" s="199" t="str" cm="1">
        <f t="array" ref="K137">IFERROR(INDEX(Forecast_Capex_Input!H$12:H$286,$X137),NA)</f>
        <v>Repex</v>
      </c>
      <c r="L137" s="199" t="str" cm="1">
        <f t="array" ref="L137">IFERROR(INDEX(Forecast_Capex_Input!I$12:I$286,$X137),NA)</f>
        <v>N/A</v>
      </c>
      <c r="M137" s="199" t="str" cm="1">
        <f t="array" ref="M137">IFERROR(INDEX(Forecast_Capex_Input!J$12:J$286,$X137),NA)</f>
        <v>N/A</v>
      </c>
      <c r="N137" s="199" t="str" cm="1">
        <f t="array" ref="N137">IFERROR(INDEX(Forecast_Capex_Input!K$12:K$286,$X137),NA)</f>
        <v>DI - Protection systems</v>
      </c>
      <c r="O137" s="199" t="str" cm="1">
        <f t="array" ref="O137">IFERROR(INDEX(Forecast_Capex_Input!L$12:L$286,$X137),NA)</f>
        <v>DI - Safe and Reliable Network</v>
      </c>
      <c r="P137" s="199" t="str" cm="1">
        <f t="array" ref="P137">IFERROR(INDEX(Forecast_Capex_Input!M$12:M$286,$X137),NA)</f>
        <v>N/A</v>
      </c>
      <c r="Q137" s="172" t="str" cm="1">
        <f t="array" ref="Q137">IFERROR(INDEX(Forecast_Capex_Input!N$12:N$286,$X137),NA)</f>
        <v>No</v>
      </c>
      <c r="R137" s="265" cm="1">
        <f t="array" ref="R137">IFERROR(INDEX(Forecast_Capex_Input!O$12:O$286,$X137),0)</f>
        <v>0</v>
      </c>
      <c r="S137" s="172" t="str" cm="1">
        <f t="array" ref="S137">IFERROR(INDEX(Forecast_Capex_Input!P$12:P$286,$X137),0)</f>
        <v>Safety security &amp; reliability</v>
      </c>
      <c r="T137" s="199" t="str" cm="1">
        <f t="array" aca="1" ref="T137" ca="1">IFERROR(INDEX(General!$K$84:$K$103,$AA137),NA)</f>
        <v>Secondary Systems (2018-23)</v>
      </c>
      <c r="U137" s="188" cm="1">
        <f t="array" aca="1" ref="U137" ca="1">IFERROR(
IF($F137=General!$E$25,INDEX(Forecast_Capex_Input!S$12:S$286,$X137),
INDEX(Forecast_Capex_Input!T$12:T$286,$X137)),0)</f>
        <v>0.65769862308640015</v>
      </c>
      <c r="V137" s="222" t="b">
        <f>IFERROR(INDEX(Overheads!$T$19:$T$26,MATCH($I137,Overheads!$E$19:$E$26,0)),FALSE)</f>
        <v>1</v>
      </c>
      <c r="W137" s="165"/>
      <c r="X137" s="174">
        <f>IFERROR(
IF(MATCH($C137,Forecast_Capex_Input!$CI$12:$CI$286,1)+1&gt;MAX(Forecast_Capex_Input!$C$12:$C$286),NA,
MATCH($C137,Forecast_Capex_Input!$CI$12:$CI$286,1)+1),1)</f>
        <v>56</v>
      </c>
      <c r="Y137" s="174" cm="1">
        <f t="array" aca="1" ref="Y137" ca="1">IFERROR(
IF(X136&lt;&gt;X137,1,
IF(COUNTIF(OFFSET(Y136,0,0,-INDEX(Forecast_Capex_Input!$CG$12:$CG$286,$X137)),Y136)=INDEX(Forecast_Capex_Input!$CG$12:$CG$286,$X137),Y136+1,Y136)),NA)</f>
        <v>2</v>
      </c>
      <c r="Z137" s="174" cm="1">
        <f t="array" ref="Z137">IFERROR($C137-IF($X137=1,1,INDEX(Forecast_Capex_Input!$CI$12:$CI$286,$X137-1))+1,NA)</f>
        <v>3</v>
      </c>
      <c r="AA137" s="174" cm="1">
        <f t="array" aca="1" ref="AA137" ca="1">IFERROR(IF(Y137=1,
INDEX(Forecast_Capex_Input!$AI$10:$BB$10,SMALL(IF(INDEX(Forecast_Capex_Input!$AI$12:$BB$286,$X137,0)&gt;0,COLUMN(Forecast_Capex_Input!$AI$10:$BB$10)-COLUMN(Forecast_Capex_Input!$AI$12)+1),ROWS(OFFSET(AA136,0,0,-$Z137)))),
OFFSET(AA136,-INDEX(Forecast_Capex_Input!$CG$12:$CG$286,$X137)+1,0)),NA)</f>
        <v>4</v>
      </c>
      <c r="AB137" s="174">
        <f t="shared" ca="1" si="53"/>
        <v>2</v>
      </c>
      <c r="AC137" s="222" t="b">
        <f t="shared" si="85"/>
        <v>0</v>
      </c>
      <c r="AD137" s="220" t="b">
        <v>0</v>
      </c>
      <c r="AE137" s="222" t="b">
        <f t="shared" si="54"/>
        <v>1</v>
      </c>
      <c r="AF137" s="165"/>
      <c r="AG137" s="215">
        <v>0.32795501610552447</v>
      </c>
      <c r="AH137" s="215">
        <v>0.29814092373229489</v>
      </c>
      <c r="AI137" s="215">
        <v>0.14907046186614745</v>
      </c>
      <c r="AJ137" s="215">
        <v>0.32795501610552447</v>
      </c>
      <c r="AK137" s="215">
        <v>0.34286206229213922</v>
      </c>
      <c r="AL137" s="155">
        <v>1.4459834801016305</v>
      </c>
      <c r="AM137" s="165"/>
      <c r="AN137" s="215" cm="1">
        <f t="array" aca="1" ref="AN137" ca="1">IFERROR(INDEX(General!O$33:O$34,$AB137)
*AG137,0)</f>
        <v>0.32795501610552447</v>
      </c>
      <c r="AO137" s="215" cm="1">
        <f t="array" aca="1" ref="AO137" ca="1">IFERROR(INDEX(General!P$33:P$34,$AB137)
*AH137,0)</f>
        <v>0.29814092373229489</v>
      </c>
      <c r="AP137" s="215" cm="1">
        <f t="array" aca="1" ref="AP137" ca="1">IFERROR(INDEX(General!Q$33:Q$34,$AB137)
*AI137,0)</f>
        <v>0.14907046186614745</v>
      </c>
      <c r="AQ137" s="215" cm="1">
        <f t="array" aca="1" ref="AQ137" ca="1">IFERROR(INDEX(General!R$33:R$34,$AB137)
*AJ137,0)</f>
        <v>0.32795501610552447</v>
      </c>
      <c r="AR137" s="215" cm="1">
        <f t="array" aca="1" ref="AR137" ca="1">IFERROR(INDEX(General!S$33:S$34,$AB137)
*AK137,0)</f>
        <v>0.34286206229213922</v>
      </c>
      <c r="AS137" s="155">
        <f t="shared" ca="1" si="86"/>
        <v>1.4459834801016305</v>
      </c>
      <c r="AT137" s="165"/>
      <c r="AU137" s="215">
        <f ca="1">IF($AE137=FALSE,AN137*Overheads!$R$24*$V137,
IFERROR(Overheads!$O$49*$V137*AN137,0)
+IFERROR(Overheads!Q$59*$V137*(AN137/Overheads!Q$68),0))</f>
        <v>4.5935476977672876E-2</v>
      </c>
      <c r="AV137" s="215">
        <f ca="1">IF($AE137=FALSE,AO137*Overheads!$R$24*$V137,
IFERROR(Overheads!$O$49*$V137*AO137,0)
+IFERROR(Overheads!R$59*$V137*(AO137/Overheads!R$68),0))</f>
        <v>3.5583250562672877E-2</v>
      </c>
      <c r="AW137" s="215">
        <f ca="1">IF($AE137=FALSE,AP137*Overheads!$R$24*$V137,
IFERROR(Overheads!$O$49*$V137*AP137,0)
+IFERROR(Overheads!S$59*$V137*(AP137/Overheads!S$68),0))</f>
        <v>1.9385294373103816E-2</v>
      </c>
      <c r="AX137" s="215">
        <f ca="1">IF($AE137=FALSE,AQ137*Overheads!$R$24*$V137,
IFERROR(Overheads!$O$49*$V137*AQ137,0)
+IFERROR(Overheads!T$59*$V137*(AQ137/Overheads!T$68),0))</f>
        <v>4.6993014947251936E-2</v>
      </c>
      <c r="AY137" s="215">
        <f ca="1">IF($AE137=FALSE,AR137*Overheads!$R$24*$V137,
IFERROR(Overheads!$O$49*$V137*AR137,0)
+IFERROR(Overheads!U$59*$V137*(AR137/Overheads!U$68),0))</f>
        <v>4.1941116879051221E-2</v>
      </c>
      <c r="AZ137" s="155">
        <f t="shared" ca="1" si="87"/>
        <v>0.18983815373975274</v>
      </c>
      <c r="BA137" s="165"/>
      <c r="BB137" s="215">
        <f ca="1">IF($AE137=FALSE,AN137*Overheads!$S$25,
IFERROR(Overheads!$O$50*AN137,0)
+IFERROR(Overheads!Q$60*(AN137/Overheads!Q$66),0))</f>
        <v>6.1651637164391046E-3</v>
      </c>
      <c r="BC137" s="215">
        <f ca="1">IF($AE137=FALSE,AO137*Overheads!$S$25,
IFERROR(Overheads!$O$50*AO137,0)
+IFERROR(Overheads!R$60*(AO137/Overheads!R$66),0))</f>
        <v>5.0304131078836075E-3</v>
      </c>
      <c r="BD137" s="215">
        <f ca="1">IF($AE137=FALSE,AP137*Overheads!$S$25,
IFERROR(Overheads!$O$50*AP137,0)
+IFERROR(Overheads!S$60*(AP137/Overheads!S$66),0))</f>
        <v>2.7359847761883106E-3</v>
      </c>
      <c r="BE137" s="215">
        <f ca="1">IF($AE137=FALSE,AQ137*Overheads!$S$25,
IFERROR(Overheads!$O$50*AQ137,0)
+IFERROR(Overheads!T$60*(AQ137/Overheads!T$66),0))</f>
        <v>6.6479112313002856E-3</v>
      </c>
      <c r="BF137" s="215">
        <f ca="1">IF($AE137=FALSE,AR137*Overheads!$S$25,
IFERROR(Overheads!$O$50*AR137,0)
+IFERROR(Overheads!U$60*(AR137/Overheads!U$66),0))</f>
        <v>6.1387554642576116E-3</v>
      </c>
      <c r="BG137" s="155">
        <f t="shared" ca="1" si="88"/>
        <v>2.6718228296068919E-2</v>
      </c>
      <c r="BH137" s="165"/>
      <c r="BI137" s="215">
        <f t="shared" ca="1" si="89"/>
        <v>0.38005565679963643</v>
      </c>
      <c r="BJ137" s="215">
        <f t="shared" ca="1" si="55"/>
        <v>0.33875458740285136</v>
      </c>
      <c r="BK137" s="215">
        <f t="shared" ca="1" si="56"/>
        <v>0.17119174101543957</v>
      </c>
      <c r="BL137" s="215">
        <f t="shared" ca="1" si="57"/>
        <v>0.38159594228407667</v>
      </c>
      <c r="BM137" s="215">
        <f t="shared" ca="1" si="58"/>
        <v>0.39094193463544807</v>
      </c>
      <c r="BN137" s="155">
        <f t="shared" ca="1" si="90"/>
        <v>1.6625398621374521</v>
      </c>
      <c r="BO137" s="165"/>
      <c r="BP137" s="187" cm="1">
        <f t="array" ref="BP137">IFERROR(IF($X137=$X136,BP136,INDEX(Forecast_Capex_Input!AC$12:AC$286,$X137)),0)</f>
        <v>0.1</v>
      </c>
      <c r="BQ137" s="187" cm="1">
        <f t="array" ref="BQ137">IFERROR(IF($X137=$X136,BQ136,INDEX(Forecast_Capex_Input!AD$12:AD$286,$X137)),0)</f>
        <v>0.11</v>
      </c>
      <c r="BR137" s="187" cm="1">
        <f t="array" ref="BR137">IFERROR(IF($X137=$X136,BR136,INDEX(Forecast_Capex_Input!AE$12:AE$286,$X137)),0)</f>
        <v>0.14000000000000001</v>
      </c>
      <c r="BS137" s="187" cm="1">
        <f t="array" ref="BS137">IFERROR(IF($X137=$X136,BS136,INDEX(Forecast_Capex_Input!AF$12:AF$286,$X137)),0)</f>
        <v>0.32</v>
      </c>
      <c r="BT137" s="187" cm="1">
        <f t="array" ref="BT137">IFERROR(IF($X137=$X136,BT136,INDEX(Forecast_Capex_Input!AG$12:AG$286,$X137)),0)</f>
        <v>0.33</v>
      </c>
      <c r="BU137" s="165"/>
      <c r="BV137" s="215">
        <f t="shared" si="59"/>
        <v>0.14459834801016305</v>
      </c>
      <c r="BW137" s="215">
        <f t="shared" si="60"/>
        <v>0.15905818281117937</v>
      </c>
      <c r="BX137" s="215">
        <f t="shared" si="61"/>
        <v>0.20243768721422828</v>
      </c>
      <c r="BY137" s="215">
        <f t="shared" si="62"/>
        <v>0.46271471363252176</v>
      </c>
      <c r="BZ137" s="215">
        <f t="shared" si="63"/>
        <v>0.47717454843353807</v>
      </c>
      <c r="CA137" s="155">
        <f t="shared" si="91"/>
        <v>1.4459834801016307</v>
      </c>
      <c r="CB137" s="165"/>
      <c r="CC137" s="215">
        <f t="shared" ca="1" si="64"/>
        <v>0.14459834801016305</v>
      </c>
      <c r="CD137" s="215">
        <f t="shared" ca="1" si="65"/>
        <v>0.15905818281117937</v>
      </c>
      <c r="CE137" s="215">
        <f t="shared" ca="1" si="66"/>
        <v>0.20243768721422828</v>
      </c>
      <c r="CF137" s="215">
        <f t="shared" ca="1" si="67"/>
        <v>0.46271471363252176</v>
      </c>
      <c r="CG137" s="215">
        <f t="shared" ca="1" si="68"/>
        <v>0.47717454843353807</v>
      </c>
      <c r="CH137" s="155">
        <f t="shared" ca="1" si="92"/>
        <v>1.4459834801016307</v>
      </c>
      <c r="CI137" s="165"/>
      <c r="CJ137" s="215">
        <f t="shared" ca="1" si="69"/>
        <v>1.8983815373975275E-2</v>
      </c>
      <c r="CK137" s="215">
        <f t="shared" ca="1" si="70"/>
        <v>2.0882196911372802E-2</v>
      </c>
      <c r="CL137" s="215">
        <f t="shared" ca="1" si="71"/>
        <v>2.6577341523565386E-2</v>
      </c>
      <c r="CM137" s="215">
        <f t="shared" ca="1" si="72"/>
        <v>6.074820919672088E-2</v>
      </c>
      <c r="CN137" s="215">
        <f t="shared" ca="1" si="73"/>
        <v>6.2646590734118407E-2</v>
      </c>
      <c r="CO137" s="155">
        <f t="shared" ca="1" si="93"/>
        <v>0.18983815373975274</v>
      </c>
      <c r="CP137" s="165"/>
      <c r="CQ137" s="223">
        <f t="shared" ca="1" si="74"/>
        <v>2.6718228296068922E-3</v>
      </c>
      <c r="CR137" s="223">
        <f t="shared" ca="1" si="75"/>
        <v>2.9390051125675813E-3</v>
      </c>
      <c r="CS137" s="223">
        <f t="shared" ca="1" si="76"/>
        <v>3.740551961449649E-3</v>
      </c>
      <c r="CT137" s="223">
        <f t="shared" ca="1" si="77"/>
        <v>8.5498330547420544E-3</v>
      </c>
      <c r="CU137" s="223">
        <f t="shared" ca="1" si="78"/>
        <v>8.8170153377027435E-3</v>
      </c>
      <c r="CV137" s="155">
        <f t="shared" ca="1" si="94"/>
        <v>2.6718228296068923E-2</v>
      </c>
      <c r="CW137" s="165"/>
      <c r="CX137" s="215">
        <f t="shared" ca="1" si="95"/>
        <v>0.16625398621374524</v>
      </c>
      <c r="CY137" s="215">
        <f t="shared" ca="1" si="79"/>
        <v>0.18287938483511976</v>
      </c>
      <c r="CZ137" s="215">
        <f t="shared" ca="1" si="80"/>
        <v>0.23275558069924332</v>
      </c>
      <c r="DA137" s="215">
        <f t="shared" ca="1" si="81"/>
        <v>0.53201275588398478</v>
      </c>
      <c r="DB137" s="215">
        <f t="shared" ca="1" si="82"/>
        <v>0.54863815450535924</v>
      </c>
      <c r="DC137" s="155">
        <f t="shared" ca="1" si="96"/>
        <v>1.6625398621374523</v>
      </c>
      <c r="DD137" s="165"/>
      <c r="DE137" s="188" t="b" cm="1">
        <f t="array" aca="1" ref="DE137" ca="1">OR($G137=Forecast_Capex_Input!$BF$8:$BF$10)</f>
        <v>0</v>
      </c>
      <c r="DF137" s="188" cm="1">
        <f t="array" aca="1" ref="DF137" ca="1">IFERROR(INDEX(Forecast_Capex_Input!BG$12:BG$286,$X137)
*(INDEX(Forecast_Capex_Input!$H$12:$H$286,$X137)=Repex),0)
*$DE137</f>
        <v>0</v>
      </c>
      <c r="DG137" s="188" cm="1">
        <f t="array" aca="1" ref="DG137" ca="1">IFERROR(INDEX(Forecast_Capex_Input!BH$12:BH$286,$X137)
*(INDEX(Forecast_Capex_Input!$H$12:$H$286,$X137)=Repex),0)
*$DE137</f>
        <v>0</v>
      </c>
      <c r="DH137" s="188" cm="1">
        <f t="array" aca="1" ref="DH137" ca="1">IFERROR(INDEX(Forecast_Capex_Input!BI$12:BI$286,$X137)
*(INDEX(Forecast_Capex_Input!$H$12:$H$286,$X137)=Repex),0)
*$DE137</f>
        <v>0</v>
      </c>
      <c r="DI137" s="188" cm="1">
        <f t="array" aca="1" ref="DI137" ca="1">IFERROR(INDEX(Forecast_Capex_Input!BJ$12:BJ$286,$X137)
*(INDEX(Forecast_Capex_Input!$H$12:$H$286,$X137)=Repex),0)
*$DE137</f>
        <v>0</v>
      </c>
      <c r="DJ137" s="188" cm="1">
        <f t="array" aca="1" ref="DJ137" ca="1">IFERROR(INDEX(Forecast_Capex_Input!BK$12:BK$286,$X137)
*(INDEX(Forecast_Capex_Input!$H$12:$H$286,$X137)=Repex),0)
*$DE137</f>
        <v>0</v>
      </c>
      <c r="DK137" s="188" cm="1">
        <f t="array" aca="1" ref="DK137" ca="1">IFERROR(INDEX(Forecast_Capex_Input!BL$12:BL$286,$X137)
*(INDEX(Forecast_Capex_Input!$H$12:$H$286,$X137)=Repex),0)
*$DE137</f>
        <v>0</v>
      </c>
      <c r="DL137" s="165"/>
      <c r="DM137" s="188" t="b" cm="1">
        <f t="array" aca="1" ref="DM137" ca="1">OR($G137=Forecast_Capex_Input!$BN$8:$BN$9)</f>
        <v>0</v>
      </c>
      <c r="DN137" s="188" cm="1">
        <f t="array" aca="1" ref="DN137" ca="1">IFERROR(INDEX(Forecast_Capex_Input!BO$12:BO$286,$X137)
*(INDEX(Forecast_Capex_Input!$H$12:$H$286,$X137)=Repex),0)
*$DM137</f>
        <v>0</v>
      </c>
      <c r="DO137" s="188" cm="1">
        <f t="array" aca="1" ref="DO137" ca="1">IFERROR(INDEX(Forecast_Capex_Input!BP$12:BP$286,$X137)
*(INDEX(Forecast_Capex_Input!$H$12:$H$286,$X137)=Repex),0)
*$DM137</f>
        <v>0</v>
      </c>
      <c r="DP137" s="188" cm="1">
        <f t="array" aca="1" ref="DP137" ca="1">IFERROR(INDEX(Forecast_Capex_Input!BQ$12:BQ$286,$X137)
*(INDEX(Forecast_Capex_Input!$H$12:$H$286,$X137)=Repex),0)
*$DM137</f>
        <v>0</v>
      </c>
      <c r="DQ137" s="188" cm="1">
        <f t="array" aca="1" ref="DQ137" ca="1">IFERROR(INDEX(Forecast_Capex_Input!BR$12:BR$286,$X137)
*(INDEX(Forecast_Capex_Input!$H$12:$H$286,$X137)=Repex),0)
*$DM137</f>
        <v>0</v>
      </c>
      <c r="DR137" s="188" cm="1">
        <f t="array" aca="1" ref="DR137" ca="1">IFERROR(INDEX(Forecast_Capex_Input!BS$12:BS$286,$X137)
*(INDEX(Forecast_Capex_Input!$H$12:$H$286,$X137)=Repex),0)
*$DM137</f>
        <v>0</v>
      </c>
      <c r="DS137" s="165"/>
      <c r="DT137" s="188" t="b" cm="1">
        <f t="array" aca="1" ref="DT137" ca="1">OR($G137=Forecast_Capex_Input!$BU$8:$BU$10)</f>
        <v>1</v>
      </c>
      <c r="DU137" s="188" cm="1">
        <f t="array" aca="1" ref="DU137" ca="1">IFERROR(INDEX(Forecast_Capex_Input!BV$12:BV$286,$X137)
*(INDEX(Forecast_Capex_Input!$H$12:$H$286,$X137)=Repex),0)
*$DT137</f>
        <v>0.36390977443609024</v>
      </c>
      <c r="DV137" s="188" cm="1">
        <f t="array" aca="1" ref="DV137" ca="1">IFERROR(INDEX(Forecast_Capex_Input!BW$12:BW$286,$X137)
*(INDEX(Forecast_Capex_Input!$H$12:$H$286,$X137)=Repex),0)
*$DT137</f>
        <v>0.56390977443609025</v>
      </c>
      <c r="DW137" s="188" cm="1">
        <f t="array" aca="1" ref="DW137" ca="1">IFERROR(INDEX(Forecast_Capex_Input!BX$12:BX$286,$X137)
*(INDEX(Forecast_Capex_Input!$H$12:$H$286,$X137)=Repex),0)
*$DT137</f>
        <v>3.6090225563909777E-2</v>
      </c>
      <c r="DX137" s="188" cm="1">
        <f t="array" aca="1" ref="DX137" ca="1">IFERROR(INDEX(Forecast_Capex_Input!BY$12:BY$286,$X137)
*(INDEX(Forecast_Capex_Input!$H$12:$H$286,$X137)=Repex),0)
*$DT137</f>
        <v>0</v>
      </c>
      <c r="DY137" s="188" cm="1">
        <f t="array" aca="1" ref="DY137" ca="1">IFERROR(INDEX(Forecast_Capex_Input!BZ$12:BZ$286,$X137)
*(INDEX(Forecast_Capex_Input!$H$12:$H$286,$X137)=Repex),0)
*$DT137</f>
        <v>0</v>
      </c>
      <c r="DZ137" s="188" cm="1">
        <f t="array" aca="1" ref="DZ137" ca="1">IFERROR(INDEX(Forecast_Capex_Input!CA$12:CA$286,$X137)
*(INDEX(Forecast_Capex_Input!$H$12:$H$286,$X137)=Repex),0)
*$DT137</f>
        <v>0</v>
      </c>
      <c r="EA137" s="188" cm="1">
        <f t="array" aca="1" ref="EA137" ca="1">IFERROR(INDEX(Forecast_Capex_Input!CB$12:CB$286,$X137)
*(INDEX(Forecast_Capex_Input!$H$12:$H$286,$X137)=Repex),0)
*$DT137</f>
        <v>3.6090225563909777E-2</v>
      </c>
      <c r="EB137" s="188" cm="1">
        <f t="array" aca="1" ref="EB137" ca="1">IFERROR(INDEX(Forecast_Capex_Input!CC$12:CC$286,$X137)
*(INDEX(Forecast_Capex_Input!$H$12:$H$286,$X137)=Repex),0)
*$DT137</f>
        <v>0</v>
      </c>
      <c r="EC137" s="165"/>
      <c r="ED137" s="226" t="str">
        <f t="shared" si="83"/>
        <v>N/A</v>
      </c>
      <c r="EE137" s="174" t="s">
        <v>15</v>
      </c>
    </row>
    <row r="138" spans="3:135" x14ac:dyDescent="0.2">
      <c r="C138" s="174">
        <f t="shared" si="84"/>
        <v>128</v>
      </c>
      <c r="D138" s="167" t="str" cm="1">
        <f t="array" ref="D138">IFERROR(INDEX(Forecast_Capex_Input!$D$12:$D$286,$X138),NA)</f>
        <v>Nambucca Secondary Systems Renewal</v>
      </c>
      <c r="E138" s="172" t="b" cm="1">
        <f t="array" ref="E138">IF($X138=NA,NA,INDEX(Forecast_Capex_Input!$E$12:$E$286,$X138))</f>
        <v>1</v>
      </c>
      <c r="F138" s="167" t="str" cm="1">
        <f t="array" aca="1" ref="F138" ca="1">IFERROR(INDEX(General!$E$25:$E$26,$Y138),NA)</f>
        <v>Non-Labour</v>
      </c>
      <c r="G138" s="167" t="str" cm="1">
        <f t="array" aca="1" ref="G138" ca="1">IFERROR(INDEX(Forecast_Capex_Input!$AI$11:$BB$11,$AA138),NA)</f>
        <v>Business IT</v>
      </c>
      <c r="H138" s="189" cm="1">
        <f t="array" aca="1" ref="H138" ca="1">IFERROR(INDEX(Forecast_Capex_Input!$AI$12:$BB$286,$X138,$AA138),NA)</f>
        <v>3.6090225563909777E-2</v>
      </c>
      <c r="I138" s="199" t="str" cm="1">
        <f t="array" ref="I138">IFERROR(INDEX(Forecast_Capex_Input!$F$12:$F$286,$X138),NA)</f>
        <v>Replacement Expenditure</v>
      </c>
      <c r="J138" s="199" t="str" cm="1">
        <f t="array" ref="J138">IFERROR(INDEX(Forecast_Capex_Input!G$12:G$286,$X138),NA)</f>
        <v>Digital Infrastructure</v>
      </c>
      <c r="K138" s="199" t="str" cm="1">
        <f t="array" ref="K138">IFERROR(INDEX(Forecast_Capex_Input!H$12:H$286,$X138),NA)</f>
        <v>Repex</v>
      </c>
      <c r="L138" s="199" t="str" cm="1">
        <f t="array" ref="L138">IFERROR(INDEX(Forecast_Capex_Input!I$12:I$286,$X138),NA)</f>
        <v>N/A</v>
      </c>
      <c r="M138" s="199" t="str" cm="1">
        <f t="array" ref="M138">IFERROR(INDEX(Forecast_Capex_Input!J$12:J$286,$X138),NA)</f>
        <v>N/A</v>
      </c>
      <c r="N138" s="199" t="str" cm="1">
        <f t="array" ref="N138">IFERROR(INDEX(Forecast_Capex_Input!K$12:K$286,$X138),NA)</f>
        <v>DI - Protection systems</v>
      </c>
      <c r="O138" s="199" t="str" cm="1">
        <f t="array" ref="O138">IFERROR(INDEX(Forecast_Capex_Input!L$12:L$286,$X138),NA)</f>
        <v>DI - Safe and Reliable Network</v>
      </c>
      <c r="P138" s="199" t="str" cm="1">
        <f t="array" ref="P138">IFERROR(INDEX(Forecast_Capex_Input!M$12:M$286,$X138),NA)</f>
        <v>N/A</v>
      </c>
      <c r="Q138" s="172" t="str" cm="1">
        <f t="array" ref="Q138">IFERROR(INDEX(Forecast_Capex_Input!N$12:N$286,$X138),NA)</f>
        <v>No</v>
      </c>
      <c r="R138" s="265" cm="1">
        <f t="array" ref="R138">IFERROR(INDEX(Forecast_Capex_Input!O$12:O$286,$X138),0)</f>
        <v>0</v>
      </c>
      <c r="S138" s="172" t="str" cm="1">
        <f t="array" ref="S138">IFERROR(INDEX(Forecast_Capex_Input!P$12:P$286,$X138),0)</f>
        <v>Safety security &amp; reliability</v>
      </c>
      <c r="T138" s="199" t="str" cm="1">
        <f t="array" aca="1" ref="T138" ca="1">IFERROR(INDEX(General!$K$84:$K$103,$AA138),NA)</f>
        <v>Business IT (2018 onwards)</v>
      </c>
      <c r="U138" s="188" cm="1">
        <f t="array" aca="1" ref="U138" ca="1">IFERROR(
IF($F138=General!$E$25,INDEX(Forecast_Capex_Input!S$12:S$286,$X138),
INDEX(Forecast_Capex_Input!T$12:T$286,$X138)),0)</f>
        <v>0.65769862308640015</v>
      </c>
      <c r="V138" s="222" t="b">
        <f>IFERROR(INDEX(Overheads!$T$19:$T$26,MATCH($I138,Overheads!$E$19:$E$26,0)),FALSE)</f>
        <v>1</v>
      </c>
      <c r="W138" s="165"/>
      <c r="X138" s="174">
        <f>IFERROR(
IF(MATCH($C138,Forecast_Capex_Input!$CI$12:$CI$286,1)+1&gt;MAX(Forecast_Capex_Input!$C$12:$C$286),NA,
MATCH($C138,Forecast_Capex_Input!$CI$12:$CI$286,1)+1),1)</f>
        <v>56</v>
      </c>
      <c r="Y138" s="174" cm="1">
        <f t="array" aca="1" ref="Y138" ca="1">IFERROR(
IF(X137&lt;&gt;X138,1,
IF(COUNTIF(OFFSET(Y137,0,0,-INDEX(Forecast_Capex_Input!$CG$12:$CG$286,$X138)),Y137)=INDEX(Forecast_Capex_Input!$CG$12:$CG$286,$X138),Y137+1,Y137)),NA)</f>
        <v>2</v>
      </c>
      <c r="Z138" s="174" cm="1">
        <f t="array" ref="Z138">IFERROR($C138-IF($X138=1,1,INDEX(Forecast_Capex_Input!$CI$12:$CI$286,$X138-1))+1,NA)</f>
        <v>4</v>
      </c>
      <c r="AA138" s="174" cm="1">
        <f t="array" aca="1" ref="AA138" ca="1">IFERROR(IF(Y138=1,
INDEX(Forecast_Capex_Input!$AI$10:$BB$10,SMALL(IF(INDEX(Forecast_Capex_Input!$AI$12:$BB$286,$X138,0)&gt;0,COLUMN(Forecast_Capex_Input!$AI$10:$BB$10)-COLUMN(Forecast_Capex_Input!$AI$12)+1),ROWS(OFFSET(AA137,0,0,-$Z138)))),
OFFSET(AA137,-INDEX(Forecast_Capex_Input!$CG$12:$CG$286,$X138)+1,0)),NA)</f>
        <v>6</v>
      </c>
      <c r="AB138" s="174">
        <f t="shared" ca="1" si="53"/>
        <v>2</v>
      </c>
      <c r="AC138" s="222" t="b">
        <f t="shared" si="85"/>
        <v>0</v>
      </c>
      <c r="AD138" s="220" t="b">
        <v>0</v>
      </c>
      <c r="AE138" s="222" t="b">
        <f t="shared" si="54"/>
        <v>1</v>
      </c>
      <c r="AF138" s="165"/>
      <c r="AG138" s="215">
        <v>1.2279126968069558E-2</v>
      </c>
      <c r="AH138" s="215">
        <v>1.1162842698245053E-2</v>
      </c>
      <c r="AI138" s="215">
        <v>5.5814213491225265E-3</v>
      </c>
      <c r="AJ138" s="215">
        <v>1.2279126968069558E-2</v>
      </c>
      <c r="AK138" s="215">
        <v>1.2837269102981811E-2</v>
      </c>
      <c r="AL138" s="155">
        <v>5.4139787086488506E-2</v>
      </c>
      <c r="AM138" s="165"/>
      <c r="AN138" s="215" cm="1">
        <f t="array" aca="1" ref="AN138" ca="1">IFERROR(INDEX(General!O$33:O$34,$AB138)
*AG138,0)</f>
        <v>1.2279126968069558E-2</v>
      </c>
      <c r="AO138" s="215" cm="1">
        <f t="array" aca="1" ref="AO138" ca="1">IFERROR(INDEX(General!P$33:P$34,$AB138)
*AH138,0)</f>
        <v>1.1162842698245053E-2</v>
      </c>
      <c r="AP138" s="215" cm="1">
        <f t="array" aca="1" ref="AP138" ca="1">IFERROR(INDEX(General!Q$33:Q$34,$AB138)
*AI138,0)</f>
        <v>5.5814213491225265E-3</v>
      </c>
      <c r="AQ138" s="215" cm="1">
        <f t="array" aca="1" ref="AQ138" ca="1">IFERROR(INDEX(General!R$33:R$34,$AB138)
*AJ138,0)</f>
        <v>1.2279126968069558E-2</v>
      </c>
      <c r="AR138" s="215" cm="1">
        <f t="array" aca="1" ref="AR138" ca="1">IFERROR(INDEX(General!S$33:S$34,$AB138)
*AK138,0)</f>
        <v>1.2837269102981811E-2</v>
      </c>
      <c r="AS138" s="155">
        <f t="shared" ca="1" si="86"/>
        <v>5.4139787086488506E-2</v>
      </c>
      <c r="AT138" s="165"/>
      <c r="AU138" s="215">
        <f ca="1">IF($AE138=FALSE,AN138*Overheads!$R$24*$V138,
IFERROR(Overheads!$O$49*$V138*AN138,0)
+IFERROR(Overheads!Q$59*$V138*(AN138/Overheads!Q$68),0))</f>
        <v>1.7198930537662229E-3</v>
      </c>
      <c r="AV138" s="215">
        <f ca="1">IF($AE138=FALSE,AO138*Overheads!$R$24*$V138,
IFERROR(Overheads!$O$49*$V138*AO138,0)
+IFERROR(Overheads!R$59*$V138*(AO138/Overheads!R$68),0))</f>
        <v>1.3322901926741799E-3</v>
      </c>
      <c r="AW138" s="215">
        <f ca="1">IF($AE138=FALSE,AP138*Overheads!$R$24*$V138,
IFERROR(Overheads!$O$49*$V138*AP138,0)
+IFERROR(Overheads!S$59*$V138*(AP138/Overheads!S$68),0))</f>
        <v>7.2581445390716313E-4</v>
      </c>
      <c r="AX138" s="215">
        <f ca="1">IF($AE138=FALSE,AQ138*Overheads!$R$24*$V138,
IFERROR(Overheads!$O$49*$V138*AQ138,0)
+IFERROR(Overheads!T$59*$V138*(AQ138/Overheads!T$68),0))</f>
        <v>1.7594888591794798E-3</v>
      </c>
      <c r="AY138" s="215">
        <f ca="1">IF($AE138=FALSE,AR138*Overheads!$R$24*$V138,
IFERROR(Overheads!$O$49*$V138*AR138,0)
+IFERROR(Overheads!U$59*$V138*(AR138/Overheads!U$68),0))</f>
        <v>1.5703382294808567E-3</v>
      </c>
      <c r="AZ138" s="155">
        <f t="shared" ca="1" si="87"/>
        <v>7.1078247890079028E-3</v>
      </c>
      <c r="BA138" s="165"/>
      <c r="BB138" s="215">
        <f ca="1">IF($AE138=FALSE,AN138*Overheads!$S$25,
IFERROR(Overheads!$O$50*AN138,0)
+IFERROR(Overheads!Q$60*(AN138/Overheads!Q$66),0))</f>
        <v>2.3083296286199458E-4</v>
      </c>
      <c r="BC138" s="215">
        <f ca="1">IF($AE138=FALSE,AO138*Overheads!$S$25,
IFERROR(Overheads!$O$50*AO138,0)
+IFERROR(Overheads!R$60*(AO138/Overheads!R$66),0))</f>
        <v>1.8834620060718661E-4</v>
      </c>
      <c r="BD138" s="215">
        <f ca="1">IF($AE138=FALSE,AP138*Overheads!$S$25,
IFERROR(Overheads!$O$50*AP138,0)
+IFERROR(Overheads!S$60*(AP138/Overheads!S$66),0))</f>
        <v>1.0243936759519418E-4</v>
      </c>
      <c r="BE138" s="215">
        <f ca="1">IF($AE138=FALSE,AQ138*Overheads!$S$25,
IFERROR(Overheads!$O$50*AQ138,0)
+IFERROR(Overheads!T$60*(AQ138/Overheads!T$66),0))</f>
        <v>2.4890775280999509E-4</v>
      </c>
      <c r="BF138" s="215">
        <f ca="1">IF($AE138=FALSE,AR138*Overheads!$S$25,
IFERROR(Overheads!$O$50*AR138,0)
+IFERROR(Overheads!U$60*(AR138/Overheads!U$66),0))</f>
        <v>2.2984419834973894E-4</v>
      </c>
      <c r="BG138" s="155">
        <f t="shared" ca="1" si="88"/>
        <v>1.0003704822241094E-3</v>
      </c>
      <c r="BH138" s="165"/>
      <c r="BI138" s="215">
        <f t="shared" ca="1" si="89"/>
        <v>1.4229852984697776E-2</v>
      </c>
      <c r="BJ138" s="215">
        <f t="shared" ca="1" si="55"/>
        <v>1.2683479091526419E-2</v>
      </c>
      <c r="BK138" s="215">
        <f t="shared" ca="1" si="56"/>
        <v>6.4096751706248832E-3</v>
      </c>
      <c r="BL138" s="215">
        <f t="shared" ca="1" si="57"/>
        <v>1.4287523580059032E-2</v>
      </c>
      <c r="BM138" s="215">
        <f t="shared" ca="1" si="58"/>
        <v>1.4637451530812407E-2</v>
      </c>
      <c r="BN138" s="155">
        <f t="shared" ca="1" si="90"/>
        <v>6.2247982357720513E-2</v>
      </c>
      <c r="BO138" s="165"/>
      <c r="BP138" s="187" cm="1">
        <f t="array" ref="BP138">IFERROR(IF($X138=$X137,BP137,INDEX(Forecast_Capex_Input!AC$12:AC$286,$X138)),0)</f>
        <v>0.1</v>
      </c>
      <c r="BQ138" s="187" cm="1">
        <f t="array" ref="BQ138">IFERROR(IF($X138=$X137,BQ137,INDEX(Forecast_Capex_Input!AD$12:AD$286,$X138)),0)</f>
        <v>0.11</v>
      </c>
      <c r="BR138" s="187" cm="1">
        <f t="array" ref="BR138">IFERROR(IF($X138=$X137,BR137,INDEX(Forecast_Capex_Input!AE$12:AE$286,$X138)),0)</f>
        <v>0.14000000000000001</v>
      </c>
      <c r="BS138" s="187" cm="1">
        <f t="array" ref="BS138">IFERROR(IF($X138=$X137,BS137,INDEX(Forecast_Capex_Input!AF$12:AF$286,$X138)),0)</f>
        <v>0.32</v>
      </c>
      <c r="BT138" s="187" cm="1">
        <f t="array" ref="BT138">IFERROR(IF($X138=$X137,BT137,INDEX(Forecast_Capex_Input!AG$12:AG$286,$X138)),0)</f>
        <v>0.33</v>
      </c>
      <c r="BU138" s="165"/>
      <c r="BV138" s="215">
        <f t="shared" si="59"/>
        <v>5.4139787086488513E-3</v>
      </c>
      <c r="BW138" s="215">
        <f t="shared" si="60"/>
        <v>5.9553765795137357E-3</v>
      </c>
      <c r="BX138" s="215">
        <f t="shared" si="61"/>
        <v>7.5795701921083916E-3</v>
      </c>
      <c r="BY138" s="215">
        <f t="shared" si="62"/>
        <v>1.7324731867676323E-2</v>
      </c>
      <c r="BZ138" s="215">
        <f t="shared" si="63"/>
        <v>1.7866129738541209E-2</v>
      </c>
      <c r="CA138" s="155">
        <f t="shared" si="91"/>
        <v>5.4139787086488506E-2</v>
      </c>
      <c r="CB138" s="165"/>
      <c r="CC138" s="215">
        <f t="shared" ca="1" si="64"/>
        <v>5.4139787086488513E-3</v>
      </c>
      <c r="CD138" s="215">
        <f t="shared" ca="1" si="65"/>
        <v>5.9553765795137357E-3</v>
      </c>
      <c r="CE138" s="215">
        <f t="shared" ca="1" si="66"/>
        <v>7.5795701921083916E-3</v>
      </c>
      <c r="CF138" s="215">
        <f t="shared" ca="1" si="67"/>
        <v>1.7324731867676323E-2</v>
      </c>
      <c r="CG138" s="215">
        <f t="shared" ca="1" si="68"/>
        <v>1.7866129738541209E-2</v>
      </c>
      <c r="CH138" s="155">
        <f t="shared" ca="1" si="92"/>
        <v>5.4139787086488506E-2</v>
      </c>
      <c r="CI138" s="165"/>
      <c r="CJ138" s="215">
        <f t="shared" ca="1" si="69"/>
        <v>7.1078247890079031E-4</v>
      </c>
      <c r="CK138" s="215">
        <f t="shared" ca="1" si="70"/>
        <v>7.8186072679086935E-4</v>
      </c>
      <c r="CL138" s="215">
        <f t="shared" ca="1" si="71"/>
        <v>9.9509547046110658E-4</v>
      </c>
      <c r="CM138" s="215">
        <f t="shared" ca="1" si="72"/>
        <v>2.2745039324825289E-3</v>
      </c>
      <c r="CN138" s="215">
        <f t="shared" ca="1" si="73"/>
        <v>2.345582180372608E-3</v>
      </c>
      <c r="CO138" s="155">
        <f t="shared" ca="1" si="93"/>
        <v>7.1078247890079028E-3</v>
      </c>
      <c r="CP138" s="165"/>
      <c r="CQ138" s="223">
        <f t="shared" ca="1" si="74"/>
        <v>1.0003704822241095E-4</v>
      </c>
      <c r="CR138" s="223">
        <f t="shared" ca="1" si="75"/>
        <v>1.1004075304465204E-4</v>
      </c>
      <c r="CS138" s="223">
        <f t="shared" ca="1" si="76"/>
        <v>1.4005186751137532E-4</v>
      </c>
      <c r="CT138" s="223">
        <f t="shared" ca="1" si="77"/>
        <v>3.20118554311715E-4</v>
      </c>
      <c r="CU138" s="223">
        <f t="shared" ca="1" si="78"/>
        <v>3.3012225913395612E-4</v>
      </c>
      <c r="CV138" s="155">
        <f t="shared" ca="1" si="94"/>
        <v>1.0003704822241096E-3</v>
      </c>
      <c r="CW138" s="165"/>
      <c r="CX138" s="215">
        <f t="shared" ca="1" si="95"/>
        <v>6.2247982357720531E-3</v>
      </c>
      <c r="CY138" s="215">
        <f t="shared" ca="1" si="79"/>
        <v>6.8472780593492573E-3</v>
      </c>
      <c r="CZ138" s="215">
        <f t="shared" ca="1" si="80"/>
        <v>8.7147175300808736E-3</v>
      </c>
      <c r="DA138" s="215">
        <f t="shared" ca="1" si="81"/>
        <v>1.9919354354470568E-2</v>
      </c>
      <c r="DB138" s="215">
        <f t="shared" ca="1" si="82"/>
        <v>2.0541834178047773E-2</v>
      </c>
      <c r="DC138" s="155">
        <f t="shared" ca="1" si="96"/>
        <v>6.224798235772052E-2</v>
      </c>
      <c r="DD138" s="165"/>
      <c r="DE138" s="188" t="b" cm="1">
        <f t="array" aca="1" ref="DE138" ca="1">OR($G138=Forecast_Capex_Input!$BF$8:$BF$10)</f>
        <v>0</v>
      </c>
      <c r="DF138" s="188" cm="1">
        <f t="array" aca="1" ref="DF138" ca="1">IFERROR(INDEX(Forecast_Capex_Input!BG$12:BG$286,$X138)
*(INDEX(Forecast_Capex_Input!$H$12:$H$286,$X138)=Repex),0)
*$DE138</f>
        <v>0</v>
      </c>
      <c r="DG138" s="188" cm="1">
        <f t="array" aca="1" ref="DG138" ca="1">IFERROR(INDEX(Forecast_Capex_Input!BH$12:BH$286,$X138)
*(INDEX(Forecast_Capex_Input!$H$12:$H$286,$X138)=Repex),0)
*$DE138</f>
        <v>0</v>
      </c>
      <c r="DH138" s="188" cm="1">
        <f t="array" aca="1" ref="DH138" ca="1">IFERROR(INDEX(Forecast_Capex_Input!BI$12:BI$286,$X138)
*(INDEX(Forecast_Capex_Input!$H$12:$H$286,$X138)=Repex),0)
*$DE138</f>
        <v>0</v>
      </c>
      <c r="DI138" s="188" cm="1">
        <f t="array" aca="1" ref="DI138" ca="1">IFERROR(INDEX(Forecast_Capex_Input!BJ$12:BJ$286,$X138)
*(INDEX(Forecast_Capex_Input!$H$12:$H$286,$X138)=Repex),0)
*$DE138</f>
        <v>0</v>
      </c>
      <c r="DJ138" s="188" cm="1">
        <f t="array" aca="1" ref="DJ138" ca="1">IFERROR(INDEX(Forecast_Capex_Input!BK$12:BK$286,$X138)
*(INDEX(Forecast_Capex_Input!$H$12:$H$286,$X138)=Repex),0)
*$DE138</f>
        <v>0</v>
      </c>
      <c r="DK138" s="188" cm="1">
        <f t="array" aca="1" ref="DK138" ca="1">IFERROR(INDEX(Forecast_Capex_Input!BL$12:BL$286,$X138)
*(INDEX(Forecast_Capex_Input!$H$12:$H$286,$X138)=Repex),0)
*$DE138</f>
        <v>0</v>
      </c>
      <c r="DL138" s="165"/>
      <c r="DM138" s="188" t="b" cm="1">
        <f t="array" aca="1" ref="DM138" ca="1">OR($G138=Forecast_Capex_Input!$BN$8:$BN$9)</f>
        <v>0</v>
      </c>
      <c r="DN138" s="188" cm="1">
        <f t="array" aca="1" ref="DN138" ca="1">IFERROR(INDEX(Forecast_Capex_Input!BO$12:BO$286,$X138)
*(INDEX(Forecast_Capex_Input!$H$12:$H$286,$X138)=Repex),0)
*$DM138</f>
        <v>0</v>
      </c>
      <c r="DO138" s="188" cm="1">
        <f t="array" aca="1" ref="DO138" ca="1">IFERROR(INDEX(Forecast_Capex_Input!BP$12:BP$286,$X138)
*(INDEX(Forecast_Capex_Input!$H$12:$H$286,$X138)=Repex),0)
*$DM138</f>
        <v>0</v>
      </c>
      <c r="DP138" s="188" cm="1">
        <f t="array" aca="1" ref="DP138" ca="1">IFERROR(INDEX(Forecast_Capex_Input!BQ$12:BQ$286,$X138)
*(INDEX(Forecast_Capex_Input!$H$12:$H$286,$X138)=Repex),0)
*$DM138</f>
        <v>0</v>
      </c>
      <c r="DQ138" s="188" cm="1">
        <f t="array" aca="1" ref="DQ138" ca="1">IFERROR(INDEX(Forecast_Capex_Input!BR$12:BR$286,$X138)
*(INDEX(Forecast_Capex_Input!$H$12:$H$286,$X138)=Repex),0)
*$DM138</f>
        <v>0</v>
      </c>
      <c r="DR138" s="188" cm="1">
        <f t="array" aca="1" ref="DR138" ca="1">IFERROR(INDEX(Forecast_Capex_Input!BS$12:BS$286,$X138)
*(INDEX(Forecast_Capex_Input!$H$12:$H$286,$X138)=Repex),0)
*$DM138</f>
        <v>0</v>
      </c>
      <c r="DS138" s="165"/>
      <c r="DT138" s="188" t="b" cm="1">
        <f t="array" aca="1" ref="DT138" ca="1">OR($G138=Forecast_Capex_Input!$BU$8:$BU$10)</f>
        <v>1</v>
      </c>
      <c r="DU138" s="188" cm="1">
        <f t="array" aca="1" ref="DU138" ca="1">IFERROR(INDEX(Forecast_Capex_Input!BV$12:BV$286,$X138)
*(INDEX(Forecast_Capex_Input!$H$12:$H$286,$X138)=Repex),0)
*$DT138</f>
        <v>0.36390977443609024</v>
      </c>
      <c r="DV138" s="188" cm="1">
        <f t="array" aca="1" ref="DV138" ca="1">IFERROR(INDEX(Forecast_Capex_Input!BW$12:BW$286,$X138)
*(INDEX(Forecast_Capex_Input!$H$12:$H$286,$X138)=Repex),0)
*$DT138</f>
        <v>0.56390977443609025</v>
      </c>
      <c r="DW138" s="188" cm="1">
        <f t="array" aca="1" ref="DW138" ca="1">IFERROR(INDEX(Forecast_Capex_Input!BX$12:BX$286,$X138)
*(INDEX(Forecast_Capex_Input!$H$12:$H$286,$X138)=Repex),0)
*$DT138</f>
        <v>3.6090225563909777E-2</v>
      </c>
      <c r="DX138" s="188" cm="1">
        <f t="array" aca="1" ref="DX138" ca="1">IFERROR(INDEX(Forecast_Capex_Input!BY$12:BY$286,$X138)
*(INDEX(Forecast_Capex_Input!$H$12:$H$286,$X138)=Repex),0)
*$DT138</f>
        <v>0</v>
      </c>
      <c r="DY138" s="188" cm="1">
        <f t="array" aca="1" ref="DY138" ca="1">IFERROR(INDEX(Forecast_Capex_Input!BZ$12:BZ$286,$X138)
*(INDEX(Forecast_Capex_Input!$H$12:$H$286,$X138)=Repex),0)
*$DT138</f>
        <v>0</v>
      </c>
      <c r="DZ138" s="188" cm="1">
        <f t="array" aca="1" ref="DZ138" ca="1">IFERROR(INDEX(Forecast_Capex_Input!CA$12:CA$286,$X138)
*(INDEX(Forecast_Capex_Input!$H$12:$H$286,$X138)=Repex),0)
*$DT138</f>
        <v>0</v>
      </c>
      <c r="EA138" s="188" cm="1">
        <f t="array" aca="1" ref="EA138" ca="1">IFERROR(INDEX(Forecast_Capex_Input!CB$12:CB$286,$X138)
*(INDEX(Forecast_Capex_Input!$H$12:$H$286,$X138)=Repex),0)
*$DT138</f>
        <v>3.6090225563909777E-2</v>
      </c>
      <c r="EB138" s="188" cm="1">
        <f t="array" aca="1" ref="EB138" ca="1">IFERROR(INDEX(Forecast_Capex_Input!CC$12:CC$286,$X138)
*(INDEX(Forecast_Capex_Input!$H$12:$H$286,$X138)=Repex),0)
*$DT138</f>
        <v>0</v>
      </c>
      <c r="EC138" s="165"/>
      <c r="ED138" s="226" t="str">
        <f t="shared" si="83"/>
        <v>N/A</v>
      </c>
      <c r="EE138" s="174" t="s">
        <v>15</v>
      </c>
    </row>
    <row r="139" spans="3:135" x14ac:dyDescent="0.2">
      <c r="C139" s="174">
        <f t="shared" si="84"/>
        <v>129</v>
      </c>
      <c r="D139" s="167" t="str" cm="1">
        <f t="array" ref="D139">IFERROR(INDEX(Forecast_Capex_Input!$D$12:$D$286,$X139),NA)</f>
        <v>Narrabri Secondary Systems Renewal</v>
      </c>
      <c r="E139" s="172" t="b" cm="1">
        <f t="array" ref="E139">IF($X139=NA,NA,INDEX(Forecast_Capex_Input!$E$12:$E$286,$X139))</f>
        <v>1</v>
      </c>
      <c r="F139" s="167" t="str" cm="1">
        <f t="array" aca="1" ref="F139" ca="1">IFERROR(INDEX(General!$E$25:$E$26,$Y139),NA)</f>
        <v>Labour</v>
      </c>
      <c r="G139" s="167" t="str" cm="1">
        <f t="array" aca="1" ref="G139" ca="1">IFERROR(INDEX(Forecast_Capex_Input!$AI$11:$BB$11,$AA139),NA)</f>
        <v>Secondary Systems</v>
      </c>
      <c r="H139" s="189" cm="1">
        <f t="array" aca="1" ref="H139" ca="1">IFERROR(INDEX(Forecast_Capex_Input!$AI$12:$BB$286,$X139,$AA139),NA)</f>
        <v>0.89708404802744424</v>
      </c>
      <c r="I139" s="199" t="str" cm="1">
        <f t="array" ref="I139">IFERROR(INDEX(Forecast_Capex_Input!$F$12:$F$286,$X139),NA)</f>
        <v>Replacement Expenditure</v>
      </c>
      <c r="J139" s="199" t="str" cm="1">
        <f t="array" ref="J139">IFERROR(INDEX(Forecast_Capex_Input!G$12:G$286,$X139),NA)</f>
        <v>Digital Infrastructure</v>
      </c>
      <c r="K139" s="199" t="str" cm="1">
        <f t="array" ref="K139">IFERROR(INDEX(Forecast_Capex_Input!H$12:H$286,$X139),NA)</f>
        <v>Repex</v>
      </c>
      <c r="L139" s="199" t="str" cm="1">
        <f t="array" ref="L139">IFERROR(INDEX(Forecast_Capex_Input!I$12:I$286,$X139),NA)</f>
        <v>N/A</v>
      </c>
      <c r="M139" s="199" t="str" cm="1">
        <f t="array" ref="M139">IFERROR(INDEX(Forecast_Capex_Input!J$12:J$286,$X139),NA)</f>
        <v>N/A</v>
      </c>
      <c r="N139" s="199" t="str" cm="1">
        <f t="array" ref="N139">IFERROR(INDEX(Forecast_Capex_Input!K$12:K$286,$X139),NA)</f>
        <v>DI - Protection systems</v>
      </c>
      <c r="O139" s="199" t="str" cm="1">
        <f t="array" ref="O139">IFERROR(INDEX(Forecast_Capex_Input!L$12:L$286,$X139),NA)</f>
        <v>DI - Safe and Reliable Network</v>
      </c>
      <c r="P139" s="199" t="str" cm="1">
        <f t="array" ref="P139">IFERROR(INDEX(Forecast_Capex_Input!M$12:M$286,$X139),NA)</f>
        <v>N/A</v>
      </c>
      <c r="Q139" s="172" t="str" cm="1">
        <f t="array" ref="Q139">IFERROR(INDEX(Forecast_Capex_Input!N$12:N$286,$X139),NA)</f>
        <v>No</v>
      </c>
      <c r="R139" s="265" cm="1">
        <f t="array" ref="R139">IFERROR(INDEX(Forecast_Capex_Input!O$12:O$286,$X139),0)</f>
        <v>0</v>
      </c>
      <c r="S139" s="172" t="str" cm="1">
        <f t="array" ref="S139">IFERROR(INDEX(Forecast_Capex_Input!P$12:P$286,$X139),0)</f>
        <v>Safety security &amp; reliability</v>
      </c>
      <c r="T139" s="199" t="str" cm="1">
        <f t="array" aca="1" ref="T139" ca="1">IFERROR(INDEX(General!$K$84:$K$103,$AA139),NA)</f>
        <v>Secondary Systems (2018-23)</v>
      </c>
      <c r="U139" s="188" cm="1">
        <f t="array" aca="1" ref="U139" ca="1">IFERROR(
IF($F139=General!$E$25,INDEX(Forecast_Capex_Input!S$12:S$286,$X139),
INDEX(Forecast_Capex_Input!T$12:T$286,$X139)),0)</f>
        <v>0.20708891794879294</v>
      </c>
      <c r="V139" s="222" t="b">
        <f>IFERROR(INDEX(Overheads!$T$19:$T$26,MATCH($I139,Overheads!$E$19:$E$26,0)),FALSE)</f>
        <v>1</v>
      </c>
      <c r="W139" s="165"/>
      <c r="X139" s="174">
        <f>IFERROR(
IF(MATCH($C139,Forecast_Capex_Input!$CI$12:$CI$286,1)+1&gt;MAX(Forecast_Capex_Input!$C$12:$C$286),NA,
MATCH($C139,Forecast_Capex_Input!$CI$12:$CI$286,1)+1),1)</f>
        <v>57</v>
      </c>
      <c r="Y139" s="174" cm="1">
        <f t="array" aca="1" ref="Y139" ca="1">IFERROR(
IF(X138&lt;&gt;X139,1,
IF(COUNTIF(OFFSET(Y138,0,0,-INDEX(Forecast_Capex_Input!$CG$12:$CG$286,$X139)),Y138)=INDEX(Forecast_Capex_Input!$CG$12:$CG$286,$X139),Y138+1,Y138)),NA)</f>
        <v>1</v>
      </c>
      <c r="Z139" s="174" cm="1">
        <f t="array" ref="Z139">IFERROR($C139-IF($X139=1,1,INDEX(Forecast_Capex_Input!$CI$12:$CI$286,$X139-1))+1,NA)</f>
        <v>1</v>
      </c>
      <c r="AA139" s="174" cm="1">
        <f t="array" aca="1" ref="AA139" ca="1">IFERROR(IF(Y139=1,
INDEX(Forecast_Capex_Input!$AI$10:$BB$10,SMALL(IF(INDEX(Forecast_Capex_Input!$AI$12:$BB$286,$X139,0)&gt;0,COLUMN(Forecast_Capex_Input!$AI$10:$BB$10)-COLUMN(Forecast_Capex_Input!$AI$12)+1),ROWS(OFFSET(AA138,0,0,-$Z139)))),
OFFSET(AA138,-INDEX(Forecast_Capex_Input!$CG$12:$CG$286,$X139)+1,0)),NA)</f>
        <v>4</v>
      </c>
      <c r="AB139" s="174">
        <f t="shared" ref="AB139:AB202" ca="1" si="97">IFERROR(
MATCH($F139,Esc_Category_List,0),NA)</f>
        <v>1</v>
      </c>
      <c r="AC139" s="222" t="b">
        <f t="shared" si="85"/>
        <v>0</v>
      </c>
      <c r="AD139" s="220" t="b">
        <v>0</v>
      </c>
      <c r="AE139" s="222" t="b">
        <f t="shared" ref="AE139:AE202" si="98">AND(NOT(AND(AC139,NOT(Inc_NCIPAP))),
NOT(AND(AD139,NOT(Inc_CP))))</f>
        <v>1</v>
      </c>
      <c r="AF139" s="165"/>
      <c r="AG139" s="215">
        <v>0.30450885831126051</v>
      </c>
      <c r="AH139" s="215">
        <v>1.1207951910900811</v>
      </c>
      <c r="AI139" s="215">
        <v>0.35254807650601011</v>
      </c>
      <c r="AJ139" s="215">
        <v>0</v>
      </c>
      <c r="AK139" s="215">
        <v>0</v>
      </c>
      <c r="AL139" s="155">
        <v>1.7778521259073516</v>
      </c>
      <c r="AM139" s="165"/>
      <c r="AN139" s="215" cm="1">
        <f t="array" aca="1" ref="AN139" ca="1">IFERROR(INDEX(General!O$33:O$34,$AB139)
*AG139,0)</f>
        <v>0.3040151475740514</v>
      </c>
      <c r="AO139" s="215" cm="1">
        <f t="array" aca="1" ref="AO139" ca="1">IFERROR(INDEX(General!P$33:P$34,$AB139)
*AH139,0)</f>
        <v>1.1275362394417088</v>
      </c>
      <c r="AP139" s="215" cm="1">
        <f t="array" aca="1" ref="AP139" ca="1">IFERROR(INDEX(General!Q$33:Q$34,$AB139)
*AI139,0)</f>
        <v>0.35786186204747561</v>
      </c>
      <c r="AQ139" s="215" cm="1">
        <f t="array" aca="1" ref="AQ139" ca="1">IFERROR(INDEX(General!R$33:R$34,$AB139)
*AJ139,0)</f>
        <v>0</v>
      </c>
      <c r="AR139" s="215" cm="1">
        <f t="array" aca="1" ref="AR139" ca="1">IFERROR(INDEX(General!S$33:S$34,$AB139)
*AK139,0)</f>
        <v>0</v>
      </c>
      <c r="AS139" s="155">
        <f t="shared" ca="1" si="86"/>
        <v>1.7894132490632357</v>
      </c>
      <c r="AT139" s="165"/>
      <c r="AU139" s="215">
        <f ca="1">IF($AE139=FALSE,AN139*Overheads!$R$24*$V139,
IFERROR(Overheads!$O$49*$V139*AN139,0)
+IFERROR(Overheads!Q$59*$V139*(AN139/Overheads!Q$68),0))</f>
        <v>4.2582305884774713E-2</v>
      </c>
      <c r="AV139" s="215">
        <f ca="1">IF($AE139=FALSE,AO139*Overheads!$R$24*$V139,
IFERROR(Overheads!$O$49*$V139*AO139,0)
+IFERROR(Overheads!R$59*$V139*(AO139/Overheads!R$68),0))</f>
        <v>0.13457194679712553</v>
      </c>
      <c r="AW139" s="215">
        <f ca="1">IF($AE139=FALSE,AP139*Overheads!$R$24*$V139,
IFERROR(Overheads!$O$49*$V139*AP139,0)
+IFERROR(Overheads!S$59*$V139*(AP139/Overheads!S$68),0))</f>
        <v>4.6536768276242729E-2</v>
      </c>
      <c r="AX139" s="215">
        <f ca="1">IF($AE139=FALSE,AQ139*Overheads!$R$24*$V139,
IFERROR(Overheads!$O$49*$V139*AQ139,0)
+IFERROR(Overheads!T$59*$V139*(AQ139/Overheads!T$68),0))</f>
        <v>0</v>
      </c>
      <c r="AY139" s="215">
        <f ca="1">IF($AE139=FALSE,AR139*Overheads!$R$24*$V139,
IFERROR(Overheads!$O$49*$V139*AR139,0)
+IFERROR(Overheads!U$59*$V139*(AR139/Overheads!U$68),0))</f>
        <v>0</v>
      </c>
      <c r="AZ139" s="155">
        <f t="shared" ca="1" si="87"/>
        <v>0.22369102095814297</v>
      </c>
      <c r="BA139" s="165"/>
      <c r="BB139" s="215">
        <f ca="1">IF($AE139=FALSE,AN139*Overheads!$S$25,
IFERROR(Overheads!$O$50*AN139,0)
+IFERROR(Overheads!Q$60*(AN139/Overheads!Q$66),0))</f>
        <v>5.7151226998410553E-3</v>
      </c>
      <c r="BC139" s="215">
        <f ca="1">IF($AE139=FALSE,AO139*Overheads!$S$25,
IFERROR(Overheads!$O$50*AO139,0)
+IFERROR(Overheads!R$60*(AO139/Overheads!R$66),0))</f>
        <v>1.902447006434551E-2</v>
      </c>
      <c r="BD139" s="215">
        <f ca="1">IF($AE139=FALSE,AP139*Overheads!$S$25,
IFERROR(Overheads!$O$50*AP139,0)
+IFERROR(Overheads!S$60*(AP139/Overheads!S$66),0))</f>
        <v>6.5680658279535422E-3</v>
      </c>
      <c r="BE139" s="215">
        <f ca="1">IF($AE139=FALSE,AQ139*Overheads!$S$25,
IFERROR(Overheads!$O$50*AQ139,0)
+IFERROR(Overheads!T$60*(AQ139/Overheads!T$66),0))</f>
        <v>0</v>
      </c>
      <c r="BF139" s="215">
        <f ca="1">IF($AE139=FALSE,AR139*Overheads!$S$25,
IFERROR(Overheads!$O$50*AR139,0)
+IFERROR(Overheads!U$60*(AR139/Overheads!U$66),0))</f>
        <v>0</v>
      </c>
      <c r="BG139" s="155">
        <f t="shared" ca="1" si="88"/>
        <v>3.130765859214011E-2</v>
      </c>
      <c r="BH139" s="165"/>
      <c r="BI139" s="215">
        <f t="shared" ca="1" si="89"/>
        <v>0.35231257615866712</v>
      </c>
      <c r="BJ139" s="215">
        <f t="shared" ref="BJ139:BJ202" ca="1" si="99">SUM(AO139,AV139,BC139)</f>
        <v>1.28113265630318</v>
      </c>
      <c r="BK139" s="215">
        <f t="shared" ref="BK139:BK202" ca="1" si="100">SUM(AP139,AW139,BD139)</f>
        <v>0.41096669615167192</v>
      </c>
      <c r="BL139" s="215">
        <f t="shared" ref="BL139:BL202" ca="1" si="101">SUM(AQ139,AX139,BE139)</f>
        <v>0</v>
      </c>
      <c r="BM139" s="215">
        <f t="shared" ref="BM139:BM202" ca="1" si="102">SUM(AR139,AY139,BF139)</f>
        <v>0</v>
      </c>
      <c r="BN139" s="155">
        <f t="shared" ca="1" si="90"/>
        <v>2.0444119286135192</v>
      </c>
      <c r="BO139" s="165"/>
      <c r="BP139" s="187" cm="1">
        <f t="array" ref="BP139">IFERROR(IF($X139=$X138,BP138,INDEX(Forecast_Capex_Input!AC$12:AC$286,$X139)),0)</f>
        <v>0</v>
      </c>
      <c r="BQ139" s="187" cm="1">
        <f t="array" ref="BQ139">IFERROR(IF($X139=$X138,BQ138,INDEX(Forecast_Capex_Input!AD$12:AD$286,$X139)),0)</f>
        <v>0</v>
      </c>
      <c r="BR139" s="187" cm="1">
        <f t="array" ref="BR139">IFERROR(IF($X139=$X138,BR138,INDEX(Forecast_Capex_Input!AE$12:AE$286,$X139)),0)</f>
        <v>1</v>
      </c>
      <c r="BS139" s="187" cm="1">
        <f t="array" ref="BS139">IFERROR(IF($X139=$X138,BS138,INDEX(Forecast_Capex_Input!AF$12:AF$286,$X139)),0)</f>
        <v>0</v>
      </c>
      <c r="BT139" s="187" cm="1">
        <f t="array" ref="BT139">IFERROR(IF($X139=$X138,BT138,INDEX(Forecast_Capex_Input!AG$12:AG$286,$X139)),0)</f>
        <v>0</v>
      </c>
      <c r="BU139" s="165"/>
      <c r="BV139" s="215">
        <f t="shared" ref="BV139:BV202" si="103">IFERROR(IF($E139,SUM($AG139:$AK139)*BP139,AG139),0)</f>
        <v>0</v>
      </c>
      <c r="BW139" s="215">
        <f t="shared" ref="BW139:BW202" si="104">IFERROR(IF($E139,SUM($AG139:$AK139)*BQ139,AH139),0)</f>
        <v>0</v>
      </c>
      <c r="BX139" s="215">
        <f t="shared" ref="BX139:BX202" si="105">IFERROR(IF($E139,SUM($AG139:$AK139)*BR139,AI139),0)</f>
        <v>1.7778521259073516</v>
      </c>
      <c r="BY139" s="215">
        <f t="shared" ref="BY139:BY202" si="106">IFERROR(IF($E139,SUM($AG139:$AK139)*BS139,AJ139),0)</f>
        <v>0</v>
      </c>
      <c r="BZ139" s="215">
        <f t="shared" ref="BZ139:BZ202" si="107">IFERROR(IF($E139,SUM($AG139:$AK139)*BT139,AK139),0)</f>
        <v>0</v>
      </c>
      <c r="CA139" s="155">
        <f t="shared" si="91"/>
        <v>1.7778521259073516</v>
      </c>
      <c r="CB139" s="165"/>
      <c r="CC139" s="215">
        <f t="shared" ref="CC139:CC202" ca="1" si="108">IFERROR(IF($E139,SUM($AN139:$AR139)*BP139,AN139),0)</f>
        <v>0</v>
      </c>
      <c r="CD139" s="215">
        <f t="shared" ref="CD139:CD202" ca="1" si="109">IFERROR(IF($E139,SUM($AN139:$AR139)*BQ139,AO139),0)</f>
        <v>0</v>
      </c>
      <c r="CE139" s="215">
        <f t="shared" ref="CE139:CE202" ca="1" si="110">IFERROR(IF($E139,SUM($AN139:$AR139)*BR139,AP139),0)</f>
        <v>1.7894132490632357</v>
      </c>
      <c r="CF139" s="215">
        <f t="shared" ref="CF139:CF202" ca="1" si="111">IFERROR(IF($E139,SUM($AN139:$AR139)*BS139,AQ139),0)</f>
        <v>0</v>
      </c>
      <c r="CG139" s="215">
        <f t="shared" ref="CG139:CG202" ca="1" si="112">IFERROR(IF($E139,SUM($AN139:$AR139)*BT139,AR139),0)</f>
        <v>0</v>
      </c>
      <c r="CH139" s="155">
        <f t="shared" ca="1" si="92"/>
        <v>1.7894132490632357</v>
      </c>
      <c r="CI139" s="165"/>
      <c r="CJ139" s="215">
        <f t="shared" ref="CJ139:CJ202" ca="1" si="113">IFERROR(IF($E139,SUM($AU139:$AY139)*BP139,AU139),0)</f>
        <v>0</v>
      </c>
      <c r="CK139" s="215">
        <f t="shared" ref="CK139:CK202" ca="1" si="114">IFERROR(IF($E139,SUM($AU139:$AY139)*BQ139,AV139),0)</f>
        <v>0</v>
      </c>
      <c r="CL139" s="215">
        <f t="shared" ref="CL139:CL202" ca="1" si="115">IFERROR(IF($E139,SUM($AU139:$AY139)*BR139,AW139),0)</f>
        <v>0.22369102095814297</v>
      </c>
      <c r="CM139" s="215">
        <f t="shared" ref="CM139:CM202" ca="1" si="116">IFERROR(IF($E139,SUM($AU139:$AY139)*BS139,AX139),0)</f>
        <v>0</v>
      </c>
      <c r="CN139" s="215">
        <f t="shared" ref="CN139:CN202" ca="1" si="117">IFERROR(IF($E139,SUM($AU139:$AY139)*BT139,AY139),0)</f>
        <v>0</v>
      </c>
      <c r="CO139" s="155">
        <f t="shared" ca="1" si="93"/>
        <v>0.22369102095814297</v>
      </c>
      <c r="CP139" s="165"/>
      <c r="CQ139" s="223">
        <f t="shared" ref="CQ139:CQ202" ca="1" si="118">IFERROR(IF($E139,SUM($BB139:$BF139)*BP139,BB139),0)</f>
        <v>0</v>
      </c>
      <c r="CR139" s="223">
        <f t="shared" ref="CR139:CR202" ca="1" si="119">IFERROR(IF($E139,SUM($BB139:$BF139)*BQ139,BC139),0)</f>
        <v>0</v>
      </c>
      <c r="CS139" s="223">
        <f t="shared" ref="CS139:CS202" ca="1" si="120">IFERROR(IF($E139,SUM($BB139:$BF139)*BR139,BD139),0)</f>
        <v>3.130765859214011E-2</v>
      </c>
      <c r="CT139" s="223">
        <f t="shared" ref="CT139:CT202" ca="1" si="121">IFERROR(IF($E139,SUM($BB139:$BF139)*BS139,BE139),0)</f>
        <v>0</v>
      </c>
      <c r="CU139" s="223">
        <f t="shared" ref="CU139:CU202" ca="1" si="122">IFERROR(IF($E139,SUM($BB139:$BF139)*BT139,BF139),0)</f>
        <v>0</v>
      </c>
      <c r="CV139" s="155">
        <f t="shared" ca="1" si="94"/>
        <v>3.130765859214011E-2</v>
      </c>
      <c r="CW139" s="165"/>
      <c r="CX139" s="215">
        <f t="shared" ca="1" si="95"/>
        <v>0</v>
      </c>
      <c r="CY139" s="215">
        <f t="shared" ref="CY139:CY202" ca="1" si="123">SUM(CD139,CK139,CR139)</f>
        <v>0</v>
      </c>
      <c r="CZ139" s="215">
        <f t="shared" ref="CZ139:CZ202" ca="1" si="124">SUM(CE139,CL139,CS139)</f>
        <v>2.0444119286135187</v>
      </c>
      <c r="DA139" s="215">
        <f t="shared" ref="DA139:DA202" ca="1" si="125">SUM(CF139,CM139,CT139)</f>
        <v>0</v>
      </c>
      <c r="DB139" s="215">
        <f t="shared" ref="DB139:DB202" ca="1" si="126">SUM(CG139,CN139,CU139)</f>
        <v>0</v>
      </c>
      <c r="DC139" s="155">
        <f t="shared" ca="1" si="96"/>
        <v>2.0444119286135187</v>
      </c>
      <c r="DD139" s="165"/>
      <c r="DE139" s="188" t="b" cm="1">
        <f t="array" aca="1" ref="DE139" ca="1">OR($G139=Forecast_Capex_Input!$BF$8:$BF$10)</f>
        <v>0</v>
      </c>
      <c r="DF139" s="188" cm="1">
        <f t="array" aca="1" ref="DF139" ca="1">IFERROR(INDEX(Forecast_Capex_Input!BG$12:BG$286,$X139)
*(INDEX(Forecast_Capex_Input!$H$12:$H$286,$X139)=Repex),0)
*$DE139</f>
        <v>0</v>
      </c>
      <c r="DG139" s="188" cm="1">
        <f t="array" aca="1" ref="DG139" ca="1">IFERROR(INDEX(Forecast_Capex_Input!BH$12:BH$286,$X139)
*(INDEX(Forecast_Capex_Input!$H$12:$H$286,$X139)=Repex),0)
*$DE139</f>
        <v>0</v>
      </c>
      <c r="DH139" s="188" cm="1">
        <f t="array" aca="1" ref="DH139" ca="1">IFERROR(INDEX(Forecast_Capex_Input!BI$12:BI$286,$X139)
*(INDEX(Forecast_Capex_Input!$H$12:$H$286,$X139)=Repex),0)
*$DE139</f>
        <v>0</v>
      </c>
      <c r="DI139" s="188" cm="1">
        <f t="array" aca="1" ref="DI139" ca="1">IFERROR(INDEX(Forecast_Capex_Input!BJ$12:BJ$286,$X139)
*(INDEX(Forecast_Capex_Input!$H$12:$H$286,$X139)=Repex),0)
*$DE139</f>
        <v>0</v>
      </c>
      <c r="DJ139" s="188" cm="1">
        <f t="array" aca="1" ref="DJ139" ca="1">IFERROR(INDEX(Forecast_Capex_Input!BK$12:BK$286,$X139)
*(INDEX(Forecast_Capex_Input!$H$12:$H$286,$X139)=Repex),0)
*$DE139</f>
        <v>0</v>
      </c>
      <c r="DK139" s="188" cm="1">
        <f t="array" aca="1" ref="DK139" ca="1">IFERROR(INDEX(Forecast_Capex_Input!BL$12:BL$286,$X139)
*(INDEX(Forecast_Capex_Input!$H$12:$H$286,$X139)=Repex),0)
*$DE139</f>
        <v>0</v>
      </c>
      <c r="DL139" s="165"/>
      <c r="DM139" s="188" t="b" cm="1">
        <f t="array" aca="1" ref="DM139" ca="1">OR($G139=Forecast_Capex_Input!$BN$8:$BN$9)</f>
        <v>0</v>
      </c>
      <c r="DN139" s="188" cm="1">
        <f t="array" aca="1" ref="DN139" ca="1">IFERROR(INDEX(Forecast_Capex_Input!BO$12:BO$286,$X139)
*(INDEX(Forecast_Capex_Input!$H$12:$H$286,$X139)=Repex),0)
*$DM139</f>
        <v>0</v>
      </c>
      <c r="DO139" s="188" cm="1">
        <f t="array" aca="1" ref="DO139" ca="1">IFERROR(INDEX(Forecast_Capex_Input!BP$12:BP$286,$X139)
*(INDEX(Forecast_Capex_Input!$H$12:$H$286,$X139)=Repex),0)
*$DM139</f>
        <v>0</v>
      </c>
      <c r="DP139" s="188" cm="1">
        <f t="array" aca="1" ref="DP139" ca="1">IFERROR(INDEX(Forecast_Capex_Input!BQ$12:BQ$286,$X139)
*(INDEX(Forecast_Capex_Input!$H$12:$H$286,$X139)=Repex),0)
*$DM139</f>
        <v>0</v>
      </c>
      <c r="DQ139" s="188" cm="1">
        <f t="array" aca="1" ref="DQ139" ca="1">IFERROR(INDEX(Forecast_Capex_Input!BR$12:BR$286,$X139)
*(INDEX(Forecast_Capex_Input!$H$12:$H$286,$X139)=Repex),0)
*$DM139</f>
        <v>0</v>
      </c>
      <c r="DR139" s="188" cm="1">
        <f t="array" aca="1" ref="DR139" ca="1">IFERROR(INDEX(Forecast_Capex_Input!BS$12:BS$286,$X139)
*(INDEX(Forecast_Capex_Input!$H$12:$H$286,$X139)=Repex),0)
*$DM139</f>
        <v>0</v>
      </c>
      <c r="DS139" s="165"/>
      <c r="DT139" s="188" t="b" cm="1">
        <f t="array" aca="1" ref="DT139" ca="1">OR($G139=Forecast_Capex_Input!$BU$8:$BU$10)</f>
        <v>1</v>
      </c>
      <c r="DU139" s="188" cm="1">
        <f t="array" aca="1" ref="DU139" ca="1">IFERROR(INDEX(Forecast_Capex_Input!BV$12:BV$286,$X139)
*(INDEX(Forecast_Capex_Input!$H$12:$H$286,$X139)=Repex),0)
*$DT139</f>
        <v>0.64150943396226412</v>
      </c>
      <c r="DV139" s="188" cm="1">
        <f t="array" aca="1" ref="DV139" ca="1">IFERROR(INDEX(Forecast_Capex_Input!BW$12:BW$286,$X139)
*(INDEX(Forecast_Capex_Input!$H$12:$H$286,$X139)=Repex),0)
*$DT139</f>
        <v>0.21440823327615779</v>
      </c>
      <c r="DW139" s="188" cm="1">
        <f t="array" aca="1" ref="DW139" ca="1">IFERROR(INDEX(Forecast_Capex_Input!BX$12:BX$286,$X139)
*(INDEX(Forecast_Capex_Input!$H$12:$H$286,$X139)=Repex),0)
*$DT139</f>
        <v>4.1166380789022301E-2</v>
      </c>
      <c r="DX139" s="188" cm="1">
        <f t="array" aca="1" ref="DX139" ca="1">IFERROR(INDEX(Forecast_Capex_Input!BY$12:BY$286,$X139)
*(INDEX(Forecast_Capex_Input!$H$12:$H$286,$X139)=Repex),0)
*$DT139</f>
        <v>0</v>
      </c>
      <c r="DY139" s="188" cm="1">
        <f t="array" aca="1" ref="DY139" ca="1">IFERROR(INDEX(Forecast_Capex_Input!BZ$12:BZ$286,$X139)
*(INDEX(Forecast_Capex_Input!$H$12:$H$286,$X139)=Repex),0)
*$DT139</f>
        <v>0</v>
      </c>
      <c r="DZ139" s="188" cm="1">
        <f t="array" aca="1" ref="DZ139" ca="1">IFERROR(INDEX(Forecast_Capex_Input!CA$12:CA$286,$X139)
*(INDEX(Forecast_Capex_Input!$H$12:$H$286,$X139)=Repex),0)
*$DT139</f>
        <v>0</v>
      </c>
      <c r="EA139" s="188" cm="1">
        <f t="array" aca="1" ref="EA139" ca="1">IFERROR(INDEX(Forecast_Capex_Input!CB$12:CB$286,$X139)
*(INDEX(Forecast_Capex_Input!$H$12:$H$286,$X139)=Repex),0)
*$DT139</f>
        <v>0.10291595197255575</v>
      </c>
      <c r="EB139" s="188" cm="1">
        <f t="array" aca="1" ref="EB139" ca="1">IFERROR(INDEX(Forecast_Capex_Input!CC$12:CC$286,$X139)
*(INDEX(Forecast_Capex_Input!$H$12:$H$286,$X139)=Repex),0)
*$DT139</f>
        <v>0</v>
      </c>
      <c r="EC139" s="165"/>
      <c r="ED139" s="226" t="str">
        <f t="shared" ref="ED139:ED202" si="127">IF(AND($AE139,$K139=Augex),
$AS139,NA)</f>
        <v>N/A</v>
      </c>
      <c r="EE139" s="174" t="s">
        <v>15</v>
      </c>
    </row>
    <row r="140" spans="3:135" x14ac:dyDescent="0.2">
      <c r="C140" s="174">
        <f t="shared" ref="C140:C203" si="128">IF(ISNUMBER(C139),C139+1,1)</f>
        <v>130</v>
      </c>
      <c r="D140" s="167" t="str" cm="1">
        <f t="array" ref="D140">IFERROR(INDEX(Forecast_Capex_Input!$D$12:$D$286,$X140),NA)</f>
        <v>Narrabri Secondary Systems Renewal</v>
      </c>
      <c r="E140" s="172" t="b" cm="1">
        <f t="array" ref="E140">IF($X140=NA,NA,INDEX(Forecast_Capex_Input!$E$12:$E$286,$X140))</f>
        <v>1</v>
      </c>
      <c r="F140" s="167" t="str" cm="1">
        <f t="array" aca="1" ref="F140" ca="1">IFERROR(INDEX(General!$E$25:$E$26,$Y140),NA)</f>
        <v>Labour</v>
      </c>
      <c r="G140" s="167" t="str" cm="1">
        <f t="array" aca="1" ref="G140" ca="1">IFERROR(INDEX(Forecast_Capex_Input!$AI$11:$BB$11,$AA140),NA)</f>
        <v>Business IT</v>
      </c>
      <c r="H140" s="189" cm="1">
        <f t="array" aca="1" ref="H140" ca="1">IFERROR(INDEX(Forecast_Capex_Input!$AI$12:$BB$286,$X140,$AA140),NA)</f>
        <v>0.10291595197255575</v>
      </c>
      <c r="I140" s="199" t="str" cm="1">
        <f t="array" ref="I140">IFERROR(INDEX(Forecast_Capex_Input!$F$12:$F$286,$X140),NA)</f>
        <v>Replacement Expenditure</v>
      </c>
      <c r="J140" s="199" t="str" cm="1">
        <f t="array" ref="J140">IFERROR(INDEX(Forecast_Capex_Input!G$12:G$286,$X140),NA)</f>
        <v>Digital Infrastructure</v>
      </c>
      <c r="K140" s="199" t="str" cm="1">
        <f t="array" ref="K140">IFERROR(INDEX(Forecast_Capex_Input!H$12:H$286,$X140),NA)</f>
        <v>Repex</v>
      </c>
      <c r="L140" s="199" t="str" cm="1">
        <f t="array" ref="L140">IFERROR(INDEX(Forecast_Capex_Input!I$12:I$286,$X140),NA)</f>
        <v>N/A</v>
      </c>
      <c r="M140" s="199" t="str" cm="1">
        <f t="array" ref="M140">IFERROR(INDEX(Forecast_Capex_Input!J$12:J$286,$X140),NA)</f>
        <v>N/A</v>
      </c>
      <c r="N140" s="199" t="str" cm="1">
        <f t="array" ref="N140">IFERROR(INDEX(Forecast_Capex_Input!K$12:K$286,$X140),NA)</f>
        <v>DI - Protection systems</v>
      </c>
      <c r="O140" s="199" t="str" cm="1">
        <f t="array" ref="O140">IFERROR(INDEX(Forecast_Capex_Input!L$12:L$286,$X140),NA)</f>
        <v>DI - Safe and Reliable Network</v>
      </c>
      <c r="P140" s="199" t="str" cm="1">
        <f t="array" ref="P140">IFERROR(INDEX(Forecast_Capex_Input!M$12:M$286,$X140),NA)</f>
        <v>N/A</v>
      </c>
      <c r="Q140" s="172" t="str" cm="1">
        <f t="array" ref="Q140">IFERROR(INDEX(Forecast_Capex_Input!N$12:N$286,$X140),NA)</f>
        <v>No</v>
      </c>
      <c r="R140" s="265" cm="1">
        <f t="array" ref="R140">IFERROR(INDEX(Forecast_Capex_Input!O$12:O$286,$X140),0)</f>
        <v>0</v>
      </c>
      <c r="S140" s="172" t="str" cm="1">
        <f t="array" ref="S140">IFERROR(INDEX(Forecast_Capex_Input!P$12:P$286,$X140),0)</f>
        <v>Safety security &amp; reliability</v>
      </c>
      <c r="T140" s="199" t="str" cm="1">
        <f t="array" aca="1" ref="T140" ca="1">IFERROR(INDEX(General!$K$84:$K$103,$AA140),NA)</f>
        <v>Business IT (2018 onwards)</v>
      </c>
      <c r="U140" s="188" cm="1">
        <f t="array" aca="1" ref="U140" ca="1">IFERROR(
IF($F140=General!$E$25,INDEX(Forecast_Capex_Input!S$12:S$286,$X140),
INDEX(Forecast_Capex_Input!T$12:T$286,$X140)),0)</f>
        <v>0.20708891794879294</v>
      </c>
      <c r="V140" s="222" t="b">
        <f>IFERROR(INDEX(Overheads!$T$19:$T$26,MATCH($I140,Overheads!$E$19:$E$26,0)),FALSE)</f>
        <v>1</v>
      </c>
      <c r="W140" s="165"/>
      <c r="X140" s="174">
        <f>IFERROR(
IF(MATCH($C140,Forecast_Capex_Input!$CI$12:$CI$286,1)+1&gt;MAX(Forecast_Capex_Input!$C$12:$C$286),NA,
MATCH($C140,Forecast_Capex_Input!$CI$12:$CI$286,1)+1),1)</f>
        <v>57</v>
      </c>
      <c r="Y140" s="174" cm="1">
        <f t="array" aca="1" ref="Y140" ca="1">IFERROR(
IF(X139&lt;&gt;X140,1,
IF(COUNTIF(OFFSET(Y139,0,0,-INDEX(Forecast_Capex_Input!$CG$12:$CG$286,$X140)),Y139)=INDEX(Forecast_Capex_Input!$CG$12:$CG$286,$X140),Y139+1,Y139)),NA)</f>
        <v>1</v>
      </c>
      <c r="Z140" s="174" cm="1">
        <f t="array" ref="Z140">IFERROR($C140-IF($X140=1,1,INDEX(Forecast_Capex_Input!$CI$12:$CI$286,$X140-1))+1,NA)</f>
        <v>2</v>
      </c>
      <c r="AA140" s="174" cm="1">
        <f t="array" aca="1" ref="AA140" ca="1">IFERROR(IF(Y140=1,
INDEX(Forecast_Capex_Input!$AI$10:$BB$10,SMALL(IF(INDEX(Forecast_Capex_Input!$AI$12:$BB$286,$X140,0)&gt;0,COLUMN(Forecast_Capex_Input!$AI$10:$BB$10)-COLUMN(Forecast_Capex_Input!$AI$12)+1),ROWS(OFFSET(AA139,0,0,-$Z140)))),
OFFSET(AA139,-INDEX(Forecast_Capex_Input!$CG$12:$CG$286,$X140)+1,0)),NA)</f>
        <v>6</v>
      </c>
      <c r="AB140" s="174">
        <f t="shared" ca="1" si="97"/>
        <v>1</v>
      </c>
      <c r="AC140" s="222" t="b">
        <f t="shared" ref="AC140:AC203" si="129">$K140=AC$6</f>
        <v>0</v>
      </c>
      <c r="AD140" s="220" t="b">
        <v>0</v>
      </c>
      <c r="AE140" s="222" t="b">
        <f t="shared" si="98"/>
        <v>1</v>
      </c>
      <c r="AF140" s="165"/>
      <c r="AG140" s="215">
        <v>3.4934094643739262E-2</v>
      </c>
      <c r="AH140" s="215">
        <v>0.1285807102589003</v>
      </c>
      <c r="AI140" s="215">
        <v>4.044528602363405E-2</v>
      </c>
      <c r="AJ140" s="215">
        <v>0</v>
      </c>
      <c r="AK140" s="215">
        <v>0</v>
      </c>
      <c r="AL140" s="155">
        <v>0.2039600909262736</v>
      </c>
      <c r="AM140" s="165"/>
      <c r="AN140" s="215" cm="1">
        <f t="array" aca="1" ref="AN140" ca="1">IFERROR(INDEX(General!O$33:O$34,$AB140)
*AG140,0)</f>
        <v>3.487745478861011E-2</v>
      </c>
      <c r="AO140" s="215" cm="1">
        <f t="array" aca="1" ref="AO140" ca="1">IFERROR(INDEX(General!P$33:P$34,$AB140)
*AH140,0)</f>
        <v>0.12935406188623808</v>
      </c>
      <c r="AP140" s="215" cm="1">
        <f t="array" aca="1" ref="AP140" ca="1">IFERROR(INDEX(General!Q$33:Q$34,$AB140)
*AI140,0)</f>
        <v>4.1054898131641565E-2</v>
      </c>
      <c r="AQ140" s="215" cm="1">
        <f t="array" aca="1" ref="AQ140" ca="1">IFERROR(INDEX(General!R$33:R$34,$AB140)
*AJ140,0)</f>
        <v>0</v>
      </c>
      <c r="AR140" s="215" cm="1">
        <f t="array" aca="1" ref="AR140" ca="1">IFERROR(INDEX(General!S$33:S$34,$AB140)
*AK140,0)</f>
        <v>0</v>
      </c>
      <c r="AS140" s="155">
        <f t="shared" ref="AS140:AS203" ca="1" si="130">SUM(AN140:AR140)</f>
        <v>0.20528641480648976</v>
      </c>
      <c r="AT140" s="165"/>
      <c r="AU140" s="215">
        <f ca="1">IF($AE140=FALSE,AN140*Overheads!$R$24*$V140,
IFERROR(Overheads!$O$49*$V140*AN140,0)
+IFERROR(Overheads!Q$59*$V140*(AN140/Overheads!Q$68),0))</f>
        <v>4.8851593749263539E-3</v>
      </c>
      <c r="AV140" s="215">
        <f ca="1">IF($AE140=FALSE,AO140*Overheads!$R$24*$V140,
IFERROR(Overheads!$O$49*$V140*AO140,0)
+IFERROR(Overheads!R$59*$V140*(AO140/Overheads!R$68),0))</f>
        <v>1.5438464259708471E-2</v>
      </c>
      <c r="AW140" s="215">
        <f ca="1">IF($AE140=FALSE,AP140*Overheads!$R$24*$V140,
IFERROR(Overheads!$O$49*$V140*AP140,0)
+IFERROR(Overheads!S$59*$V140*(AP140/Overheads!S$68),0))</f>
        <v>5.3388261884790896E-3</v>
      </c>
      <c r="AX140" s="215">
        <f ca="1">IF($AE140=FALSE,AQ140*Overheads!$R$24*$V140,
IFERROR(Overheads!$O$49*$V140*AQ140,0)
+IFERROR(Overheads!T$59*$V140*(AQ140/Overheads!T$68),0))</f>
        <v>0</v>
      </c>
      <c r="AY140" s="215">
        <f ca="1">IF($AE140=FALSE,AR140*Overheads!$R$24*$V140,
IFERROR(Overheads!$O$49*$V140*AR140,0)
+IFERROR(Overheads!U$59*$V140*(AR140/Overheads!U$68),0))</f>
        <v>0</v>
      </c>
      <c r="AZ140" s="155">
        <f t="shared" ref="AZ140:AZ203" ca="1" si="131">SUM(AU140:AY140)</f>
        <v>2.5662449823113914E-2</v>
      </c>
      <c r="BA140" s="165"/>
      <c r="BB140" s="215">
        <f ca="1">IF($AE140=FALSE,AN140*Overheads!$S$25,
IFERROR(Overheads!$O$50*AN140,0)
+IFERROR(Overheads!Q$60*(AN140/Overheads!Q$66),0))</f>
        <v>6.5565461183645008E-4</v>
      </c>
      <c r="BC140" s="215">
        <f ca="1">IF($AE140=FALSE,AO140*Overheads!$S$25,
IFERROR(Overheads!$O$50*AO140,0)
+IFERROR(Overheads!R$60*(AO140/Overheads!R$66),0))</f>
        <v>2.182539586731798E-3</v>
      </c>
      <c r="BD140" s="215">
        <f ca="1">IF($AE140=FALSE,AP140*Overheads!$S$25,
IFERROR(Overheads!$O$50*AP140,0)
+IFERROR(Overheads!S$60*(AP140/Overheads!S$66),0))</f>
        <v>7.5350659594113295E-4</v>
      </c>
      <c r="BE140" s="215">
        <f ca="1">IF($AE140=FALSE,AQ140*Overheads!$S$25,
IFERROR(Overheads!$O$50*AQ140,0)
+IFERROR(Overheads!T$60*(AQ140/Overheads!T$66),0))</f>
        <v>0</v>
      </c>
      <c r="BF140" s="215">
        <f ca="1">IF($AE140=FALSE,AR140*Overheads!$S$25,
IFERROR(Overheads!$O$50*AR140,0)
+IFERROR(Overheads!U$60*(AR140/Overheads!U$66),0))</f>
        <v>0</v>
      </c>
      <c r="BG140" s="155">
        <f t="shared" ref="BG140:BG203" ca="1" si="132">SUM(BB140:BF140)</f>
        <v>3.5917007945093812E-3</v>
      </c>
      <c r="BH140" s="165"/>
      <c r="BI140" s="215">
        <f t="shared" ref="BI140:BI203" ca="1" si="133">SUM(AN140,AU140,BB140)</f>
        <v>4.0418268775372912E-2</v>
      </c>
      <c r="BJ140" s="215">
        <f t="shared" ca="1" si="99"/>
        <v>0.14697506573267832</v>
      </c>
      <c r="BK140" s="215">
        <f t="shared" ca="1" si="100"/>
        <v>4.7147230916061787E-2</v>
      </c>
      <c r="BL140" s="215">
        <f t="shared" ca="1" si="101"/>
        <v>0</v>
      </c>
      <c r="BM140" s="215">
        <f t="shared" ca="1" si="102"/>
        <v>0</v>
      </c>
      <c r="BN140" s="155">
        <f t="shared" ref="BN140:BN203" ca="1" si="134">SUM(BI140:BM140)</f>
        <v>0.23454056542411303</v>
      </c>
      <c r="BO140" s="165"/>
      <c r="BP140" s="187" cm="1">
        <f t="array" ref="BP140">IFERROR(IF($X140=$X139,BP139,INDEX(Forecast_Capex_Input!AC$12:AC$286,$X140)),0)</f>
        <v>0</v>
      </c>
      <c r="BQ140" s="187" cm="1">
        <f t="array" ref="BQ140">IFERROR(IF($X140=$X139,BQ139,INDEX(Forecast_Capex_Input!AD$12:AD$286,$X140)),0)</f>
        <v>0</v>
      </c>
      <c r="BR140" s="187" cm="1">
        <f t="array" ref="BR140">IFERROR(IF($X140=$X139,BR139,INDEX(Forecast_Capex_Input!AE$12:AE$286,$X140)),0)</f>
        <v>1</v>
      </c>
      <c r="BS140" s="187" cm="1">
        <f t="array" ref="BS140">IFERROR(IF($X140=$X139,BS139,INDEX(Forecast_Capex_Input!AF$12:AF$286,$X140)),0)</f>
        <v>0</v>
      </c>
      <c r="BT140" s="187" cm="1">
        <f t="array" ref="BT140">IFERROR(IF($X140=$X139,BT139,INDEX(Forecast_Capex_Input!AG$12:AG$286,$X140)),0)</f>
        <v>0</v>
      </c>
      <c r="BU140" s="165"/>
      <c r="BV140" s="215">
        <f t="shared" si="103"/>
        <v>0</v>
      </c>
      <c r="BW140" s="215">
        <f t="shared" si="104"/>
        <v>0</v>
      </c>
      <c r="BX140" s="215">
        <f t="shared" si="105"/>
        <v>0.2039600909262736</v>
      </c>
      <c r="BY140" s="215">
        <f t="shared" si="106"/>
        <v>0</v>
      </c>
      <c r="BZ140" s="215">
        <f t="shared" si="107"/>
        <v>0</v>
      </c>
      <c r="CA140" s="155">
        <f t="shared" ref="CA140:CA203" si="135">SUM(BV140:BZ140)</f>
        <v>0.2039600909262736</v>
      </c>
      <c r="CB140" s="165"/>
      <c r="CC140" s="215">
        <f t="shared" ca="1" si="108"/>
        <v>0</v>
      </c>
      <c r="CD140" s="215">
        <f t="shared" ca="1" si="109"/>
        <v>0</v>
      </c>
      <c r="CE140" s="215">
        <f t="shared" ca="1" si="110"/>
        <v>0.20528641480648976</v>
      </c>
      <c r="CF140" s="215">
        <f t="shared" ca="1" si="111"/>
        <v>0</v>
      </c>
      <c r="CG140" s="215">
        <f t="shared" ca="1" si="112"/>
        <v>0</v>
      </c>
      <c r="CH140" s="155">
        <f t="shared" ref="CH140:CH203" ca="1" si="136">SUM(CC140:CG140)</f>
        <v>0.20528641480648976</v>
      </c>
      <c r="CI140" s="165"/>
      <c r="CJ140" s="215">
        <f t="shared" ca="1" si="113"/>
        <v>0</v>
      </c>
      <c r="CK140" s="215">
        <f t="shared" ca="1" si="114"/>
        <v>0</v>
      </c>
      <c r="CL140" s="215">
        <f t="shared" ca="1" si="115"/>
        <v>2.5662449823113914E-2</v>
      </c>
      <c r="CM140" s="215">
        <f t="shared" ca="1" si="116"/>
        <v>0</v>
      </c>
      <c r="CN140" s="215">
        <f t="shared" ca="1" si="117"/>
        <v>0</v>
      </c>
      <c r="CO140" s="155">
        <f t="shared" ref="CO140:CO203" ca="1" si="137">SUM(CJ140:CN140)</f>
        <v>2.5662449823113914E-2</v>
      </c>
      <c r="CP140" s="165"/>
      <c r="CQ140" s="223">
        <f t="shared" ca="1" si="118"/>
        <v>0</v>
      </c>
      <c r="CR140" s="223">
        <f t="shared" ca="1" si="119"/>
        <v>0</v>
      </c>
      <c r="CS140" s="223">
        <f t="shared" ca="1" si="120"/>
        <v>3.5917007945093812E-3</v>
      </c>
      <c r="CT140" s="223">
        <f t="shared" ca="1" si="121"/>
        <v>0</v>
      </c>
      <c r="CU140" s="223">
        <f t="shared" ca="1" si="122"/>
        <v>0</v>
      </c>
      <c r="CV140" s="155">
        <f t="shared" ref="CV140:CV203" ca="1" si="138">SUM(CQ140:CU140)</f>
        <v>3.5917007945093812E-3</v>
      </c>
      <c r="CW140" s="165"/>
      <c r="CX140" s="215">
        <f t="shared" ref="CX140:CX203" ca="1" si="139">SUM(CC140,CJ140,CQ140)</f>
        <v>0</v>
      </c>
      <c r="CY140" s="215">
        <f t="shared" ca="1" si="123"/>
        <v>0</v>
      </c>
      <c r="CZ140" s="215">
        <f t="shared" ca="1" si="124"/>
        <v>0.23454056542411306</v>
      </c>
      <c r="DA140" s="215">
        <f t="shared" ca="1" si="125"/>
        <v>0</v>
      </c>
      <c r="DB140" s="215">
        <f t="shared" ca="1" si="126"/>
        <v>0</v>
      </c>
      <c r="DC140" s="155">
        <f t="shared" ref="DC140:DC203" ca="1" si="140">SUM(CX140:DB140)</f>
        <v>0.23454056542411306</v>
      </c>
      <c r="DD140" s="165"/>
      <c r="DE140" s="188" t="b" cm="1">
        <f t="array" aca="1" ref="DE140" ca="1">OR($G140=Forecast_Capex_Input!$BF$8:$BF$10)</f>
        <v>0</v>
      </c>
      <c r="DF140" s="188" cm="1">
        <f t="array" aca="1" ref="DF140" ca="1">IFERROR(INDEX(Forecast_Capex_Input!BG$12:BG$286,$X140)
*(INDEX(Forecast_Capex_Input!$H$12:$H$286,$X140)=Repex),0)
*$DE140</f>
        <v>0</v>
      </c>
      <c r="DG140" s="188" cm="1">
        <f t="array" aca="1" ref="DG140" ca="1">IFERROR(INDEX(Forecast_Capex_Input!BH$12:BH$286,$X140)
*(INDEX(Forecast_Capex_Input!$H$12:$H$286,$X140)=Repex),0)
*$DE140</f>
        <v>0</v>
      </c>
      <c r="DH140" s="188" cm="1">
        <f t="array" aca="1" ref="DH140" ca="1">IFERROR(INDEX(Forecast_Capex_Input!BI$12:BI$286,$X140)
*(INDEX(Forecast_Capex_Input!$H$12:$H$286,$X140)=Repex),0)
*$DE140</f>
        <v>0</v>
      </c>
      <c r="DI140" s="188" cm="1">
        <f t="array" aca="1" ref="DI140" ca="1">IFERROR(INDEX(Forecast_Capex_Input!BJ$12:BJ$286,$X140)
*(INDEX(Forecast_Capex_Input!$H$12:$H$286,$X140)=Repex),0)
*$DE140</f>
        <v>0</v>
      </c>
      <c r="DJ140" s="188" cm="1">
        <f t="array" aca="1" ref="DJ140" ca="1">IFERROR(INDEX(Forecast_Capex_Input!BK$12:BK$286,$X140)
*(INDEX(Forecast_Capex_Input!$H$12:$H$286,$X140)=Repex),0)
*$DE140</f>
        <v>0</v>
      </c>
      <c r="DK140" s="188" cm="1">
        <f t="array" aca="1" ref="DK140" ca="1">IFERROR(INDEX(Forecast_Capex_Input!BL$12:BL$286,$X140)
*(INDEX(Forecast_Capex_Input!$H$12:$H$286,$X140)=Repex),0)
*$DE140</f>
        <v>0</v>
      </c>
      <c r="DL140" s="165"/>
      <c r="DM140" s="188" t="b" cm="1">
        <f t="array" aca="1" ref="DM140" ca="1">OR($G140=Forecast_Capex_Input!$BN$8:$BN$9)</f>
        <v>0</v>
      </c>
      <c r="DN140" s="188" cm="1">
        <f t="array" aca="1" ref="DN140" ca="1">IFERROR(INDEX(Forecast_Capex_Input!BO$12:BO$286,$X140)
*(INDEX(Forecast_Capex_Input!$H$12:$H$286,$X140)=Repex),0)
*$DM140</f>
        <v>0</v>
      </c>
      <c r="DO140" s="188" cm="1">
        <f t="array" aca="1" ref="DO140" ca="1">IFERROR(INDEX(Forecast_Capex_Input!BP$12:BP$286,$X140)
*(INDEX(Forecast_Capex_Input!$H$12:$H$286,$X140)=Repex),0)
*$DM140</f>
        <v>0</v>
      </c>
      <c r="DP140" s="188" cm="1">
        <f t="array" aca="1" ref="DP140" ca="1">IFERROR(INDEX(Forecast_Capex_Input!BQ$12:BQ$286,$X140)
*(INDEX(Forecast_Capex_Input!$H$12:$H$286,$X140)=Repex),0)
*$DM140</f>
        <v>0</v>
      </c>
      <c r="DQ140" s="188" cm="1">
        <f t="array" aca="1" ref="DQ140" ca="1">IFERROR(INDEX(Forecast_Capex_Input!BR$12:BR$286,$X140)
*(INDEX(Forecast_Capex_Input!$H$12:$H$286,$X140)=Repex),0)
*$DM140</f>
        <v>0</v>
      </c>
      <c r="DR140" s="188" cm="1">
        <f t="array" aca="1" ref="DR140" ca="1">IFERROR(INDEX(Forecast_Capex_Input!BS$12:BS$286,$X140)
*(INDEX(Forecast_Capex_Input!$H$12:$H$286,$X140)=Repex),0)
*$DM140</f>
        <v>0</v>
      </c>
      <c r="DS140" s="165"/>
      <c r="DT140" s="188" t="b" cm="1">
        <f t="array" aca="1" ref="DT140" ca="1">OR($G140=Forecast_Capex_Input!$BU$8:$BU$10)</f>
        <v>1</v>
      </c>
      <c r="DU140" s="188" cm="1">
        <f t="array" aca="1" ref="DU140" ca="1">IFERROR(INDEX(Forecast_Capex_Input!BV$12:BV$286,$X140)
*(INDEX(Forecast_Capex_Input!$H$12:$H$286,$X140)=Repex),0)
*$DT140</f>
        <v>0.64150943396226412</v>
      </c>
      <c r="DV140" s="188" cm="1">
        <f t="array" aca="1" ref="DV140" ca="1">IFERROR(INDEX(Forecast_Capex_Input!BW$12:BW$286,$X140)
*(INDEX(Forecast_Capex_Input!$H$12:$H$286,$X140)=Repex),0)
*$DT140</f>
        <v>0.21440823327615779</v>
      </c>
      <c r="DW140" s="188" cm="1">
        <f t="array" aca="1" ref="DW140" ca="1">IFERROR(INDEX(Forecast_Capex_Input!BX$12:BX$286,$X140)
*(INDEX(Forecast_Capex_Input!$H$12:$H$286,$X140)=Repex),0)
*$DT140</f>
        <v>4.1166380789022301E-2</v>
      </c>
      <c r="DX140" s="188" cm="1">
        <f t="array" aca="1" ref="DX140" ca="1">IFERROR(INDEX(Forecast_Capex_Input!BY$12:BY$286,$X140)
*(INDEX(Forecast_Capex_Input!$H$12:$H$286,$X140)=Repex),0)
*$DT140</f>
        <v>0</v>
      </c>
      <c r="DY140" s="188" cm="1">
        <f t="array" aca="1" ref="DY140" ca="1">IFERROR(INDEX(Forecast_Capex_Input!BZ$12:BZ$286,$X140)
*(INDEX(Forecast_Capex_Input!$H$12:$H$286,$X140)=Repex),0)
*$DT140</f>
        <v>0</v>
      </c>
      <c r="DZ140" s="188" cm="1">
        <f t="array" aca="1" ref="DZ140" ca="1">IFERROR(INDEX(Forecast_Capex_Input!CA$12:CA$286,$X140)
*(INDEX(Forecast_Capex_Input!$H$12:$H$286,$X140)=Repex),0)
*$DT140</f>
        <v>0</v>
      </c>
      <c r="EA140" s="188" cm="1">
        <f t="array" aca="1" ref="EA140" ca="1">IFERROR(INDEX(Forecast_Capex_Input!CB$12:CB$286,$X140)
*(INDEX(Forecast_Capex_Input!$H$12:$H$286,$X140)=Repex),0)
*$DT140</f>
        <v>0.10291595197255575</v>
      </c>
      <c r="EB140" s="188" cm="1">
        <f t="array" aca="1" ref="EB140" ca="1">IFERROR(INDEX(Forecast_Capex_Input!CC$12:CC$286,$X140)
*(INDEX(Forecast_Capex_Input!$H$12:$H$286,$X140)=Repex),0)
*$DT140</f>
        <v>0</v>
      </c>
      <c r="EC140" s="165"/>
      <c r="ED140" s="226" t="str">
        <f t="shared" si="127"/>
        <v>N/A</v>
      </c>
      <c r="EE140" s="174" t="s">
        <v>15</v>
      </c>
    </row>
    <row r="141" spans="3:135" x14ac:dyDescent="0.2">
      <c r="C141" s="174">
        <f t="shared" si="128"/>
        <v>131</v>
      </c>
      <c r="D141" s="167" t="str" cm="1">
        <f t="array" ref="D141">IFERROR(INDEX(Forecast_Capex_Input!$D$12:$D$286,$X141),NA)</f>
        <v>Narrabri Secondary Systems Renewal</v>
      </c>
      <c r="E141" s="172" t="b" cm="1">
        <f t="array" ref="E141">IF($X141=NA,NA,INDEX(Forecast_Capex_Input!$E$12:$E$286,$X141))</f>
        <v>1</v>
      </c>
      <c r="F141" s="167" t="str" cm="1">
        <f t="array" aca="1" ref="F141" ca="1">IFERROR(INDEX(General!$E$25:$E$26,$Y141),NA)</f>
        <v>Non-Labour</v>
      </c>
      <c r="G141" s="167" t="str" cm="1">
        <f t="array" aca="1" ref="G141" ca="1">IFERROR(INDEX(Forecast_Capex_Input!$AI$11:$BB$11,$AA141),NA)</f>
        <v>Secondary Systems</v>
      </c>
      <c r="H141" s="189" cm="1">
        <f t="array" aca="1" ref="H141" ca="1">IFERROR(INDEX(Forecast_Capex_Input!$AI$12:$BB$286,$X141,$AA141),NA)</f>
        <v>0.89708404802744424</v>
      </c>
      <c r="I141" s="199" t="str" cm="1">
        <f t="array" ref="I141">IFERROR(INDEX(Forecast_Capex_Input!$F$12:$F$286,$X141),NA)</f>
        <v>Replacement Expenditure</v>
      </c>
      <c r="J141" s="199" t="str" cm="1">
        <f t="array" ref="J141">IFERROR(INDEX(Forecast_Capex_Input!G$12:G$286,$X141),NA)</f>
        <v>Digital Infrastructure</v>
      </c>
      <c r="K141" s="199" t="str" cm="1">
        <f t="array" ref="K141">IFERROR(INDEX(Forecast_Capex_Input!H$12:H$286,$X141),NA)</f>
        <v>Repex</v>
      </c>
      <c r="L141" s="199" t="str" cm="1">
        <f t="array" ref="L141">IFERROR(INDEX(Forecast_Capex_Input!I$12:I$286,$X141),NA)</f>
        <v>N/A</v>
      </c>
      <c r="M141" s="199" t="str" cm="1">
        <f t="array" ref="M141">IFERROR(INDEX(Forecast_Capex_Input!J$12:J$286,$X141),NA)</f>
        <v>N/A</v>
      </c>
      <c r="N141" s="199" t="str" cm="1">
        <f t="array" ref="N141">IFERROR(INDEX(Forecast_Capex_Input!K$12:K$286,$X141),NA)</f>
        <v>DI - Protection systems</v>
      </c>
      <c r="O141" s="199" t="str" cm="1">
        <f t="array" ref="O141">IFERROR(INDEX(Forecast_Capex_Input!L$12:L$286,$X141),NA)</f>
        <v>DI - Safe and Reliable Network</v>
      </c>
      <c r="P141" s="199" t="str" cm="1">
        <f t="array" ref="P141">IFERROR(INDEX(Forecast_Capex_Input!M$12:M$286,$X141),NA)</f>
        <v>N/A</v>
      </c>
      <c r="Q141" s="172" t="str" cm="1">
        <f t="array" ref="Q141">IFERROR(INDEX(Forecast_Capex_Input!N$12:N$286,$X141),NA)</f>
        <v>No</v>
      </c>
      <c r="R141" s="265" cm="1">
        <f t="array" ref="R141">IFERROR(INDEX(Forecast_Capex_Input!O$12:O$286,$X141),0)</f>
        <v>0</v>
      </c>
      <c r="S141" s="172" t="str" cm="1">
        <f t="array" ref="S141">IFERROR(INDEX(Forecast_Capex_Input!P$12:P$286,$X141),0)</f>
        <v>Safety security &amp; reliability</v>
      </c>
      <c r="T141" s="199" t="str" cm="1">
        <f t="array" aca="1" ref="T141" ca="1">IFERROR(INDEX(General!$K$84:$K$103,$AA141),NA)</f>
        <v>Secondary Systems (2018-23)</v>
      </c>
      <c r="U141" s="188" cm="1">
        <f t="array" aca="1" ref="U141" ca="1">IFERROR(
IF($F141=General!$E$25,INDEX(Forecast_Capex_Input!S$12:S$286,$X141),
INDEX(Forecast_Capex_Input!T$12:T$286,$X141)),0)</f>
        <v>0.79291108205120708</v>
      </c>
      <c r="V141" s="222" t="b">
        <f>IFERROR(INDEX(Overheads!$T$19:$T$26,MATCH($I141,Overheads!$E$19:$E$26,0)),FALSE)</f>
        <v>1</v>
      </c>
      <c r="W141" s="165"/>
      <c r="X141" s="174">
        <f>IFERROR(
IF(MATCH($C141,Forecast_Capex_Input!$CI$12:$CI$286,1)+1&gt;MAX(Forecast_Capex_Input!$C$12:$C$286),NA,
MATCH($C141,Forecast_Capex_Input!$CI$12:$CI$286,1)+1),1)</f>
        <v>57</v>
      </c>
      <c r="Y141" s="174" cm="1">
        <f t="array" aca="1" ref="Y141" ca="1">IFERROR(
IF(X140&lt;&gt;X141,1,
IF(COUNTIF(OFFSET(Y140,0,0,-INDEX(Forecast_Capex_Input!$CG$12:$CG$286,$X141)),Y140)=INDEX(Forecast_Capex_Input!$CG$12:$CG$286,$X141),Y140+1,Y140)),NA)</f>
        <v>2</v>
      </c>
      <c r="Z141" s="174" cm="1">
        <f t="array" ref="Z141">IFERROR($C141-IF($X141=1,1,INDEX(Forecast_Capex_Input!$CI$12:$CI$286,$X141-1))+1,NA)</f>
        <v>3</v>
      </c>
      <c r="AA141" s="174" cm="1">
        <f t="array" aca="1" ref="AA141" ca="1">IFERROR(IF(Y141=1,
INDEX(Forecast_Capex_Input!$AI$10:$BB$10,SMALL(IF(INDEX(Forecast_Capex_Input!$AI$12:$BB$286,$X141,0)&gt;0,COLUMN(Forecast_Capex_Input!$AI$10:$BB$10)-COLUMN(Forecast_Capex_Input!$AI$12)+1),ROWS(OFFSET(AA140,0,0,-$Z141)))),
OFFSET(AA140,-INDEX(Forecast_Capex_Input!$CG$12:$CG$286,$X141)+1,0)),NA)</f>
        <v>4</v>
      </c>
      <c r="AB141" s="174">
        <f t="shared" ca="1" si="97"/>
        <v>2</v>
      </c>
      <c r="AC141" s="222" t="b">
        <f t="shared" si="129"/>
        <v>0</v>
      </c>
      <c r="AD141" s="220" t="b">
        <v>0</v>
      </c>
      <c r="AE141" s="222" t="b">
        <f t="shared" si="98"/>
        <v>1</v>
      </c>
      <c r="AF141" s="165"/>
      <c r="AG141" s="215">
        <v>1.1659167990701582</v>
      </c>
      <c r="AH141" s="215">
        <v>4.2913495155968358</v>
      </c>
      <c r="AI141" s="215">
        <v>1.3498514531162606</v>
      </c>
      <c r="AJ141" s="215">
        <v>0</v>
      </c>
      <c r="AK141" s="215">
        <v>0</v>
      </c>
      <c r="AL141" s="155">
        <v>6.8071177677832537</v>
      </c>
      <c r="AM141" s="165"/>
      <c r="AN141" s="215" cm="1">
        <f t="array" aca="1" ref="AN141" ca="1">IFERROR(INDEX(General!O$33:O$34,$AB141)
*AG141,0)</f>
        <v>1.1659167990701582</v>
      </c>
      <c r="AO141" s="215" cm="1">
        <f t="array" aca="1" ref="AO141" ca="1">IFERROR(INDEX(General!P$33:P$34,$AB141)
*AH141,0)</f>
        <v>4.2913495155968358</v>
      </c>
      <c r="AP141" s="215" cm="1">
        <f t="array" aca="1" ref="AP141" ca="1">IFERROR(INDEX(General!Q$33:Q$34,$AB141)
*AI141,0)</f>
        <v>1.3498514531162606</v>
      </c>
      <c r="AQ141" s="215" cm="1">
        <f t="array" aca="1" ref="AQ141" ca="1">IFERROR(INDEX(General!R$33:R$34,$AB141)
*AJ141,0)</f>
        <v>0</v>
      </c>
      <c r="AR141" s="215" cm="1">
        <f t="array" aca="1" ref="AR141" ca="1">IFERROR(INDEX(General!S$33:S$34,$AB141)
*AK141,0)</f>
        <v>0</v>
      </c>
      <c r="AS141" s="155">
        <f t="shared" ca="1" si="130"/>
        <v>6.8071177677832537</v>
      </c>
      <c r="AT141" s="165"/>
      <c r="AU141" s="215">
        <f ca="1">IF($AE141=FALSE,AN141*Overheads!$R$24*$V141,
IFERROR(Overheads!$O$49*$V141*AN141,0)
+IFERROR(Overheads!Q$59*$V141*(AN141/Overheads!Q$68),0))</f>
        <v>0.16330576344755937</v>
      </c>
      <c r="AV141" s="215">
        <f ca="1">IF($AE141=FALSE,AO141*Overheads!$R$24*$V141,
IFERROR(Overheads!$O$49*$V141*AO141,0)
+IFERROR(Overheads!R$59*$V141*(AO141/Overheads!R$68),0))</f>
        <v>0.5121744547977547</v>
      </c>
      <c r="AW141" s="215">
        <f ca="1">IF($AE141=FALSE,AP141*Overheads!$R$24*$V141,
IFERROR(Overheads!$O$49*$V141*AP141,0)
+IFERROR(Overheads!S$59*$V141*(AP141/Overheads!S$68),0))</f>
        <v>0.17553623602586424</v>
      </c>
      <c r="AX141" s="215">
        <f ca="1">IF($AE141=FALSE,AQ141*Overheads!$R$24*$V141,
IFERROR(Overheads!$O$49*$V141*AQ141,0)
+IFERROR(Overheads!T$59*$V141*(AQ141/Overheads!T$68),0))</f>
        <v>0</v>
      </c>
      <c r="AY141" s="215">
        <f ca="1">IF($AE141=FALSE,AR141*Overheads!$R$24*$V141,
IFERROR(Overheads!$O$49*$V141*AR141,0)
+IFERROR(Overheads!U$59*$V141*(AR141/Overheads!U$68),0))</f>
        <v>0</v>
      </c>
      <c r="AZ141" s="155">
        <f t="shared" ca="1" si="131"/>
        <v>0.85101645427117834</v>
      </c>
      <c r="BA141" s="165"/>
      <c r="BB141" s="215">
        <f ca="1">IF($AE141=FALSE,AN141*Overheads!$S$25,
IFERROR(Overheads!$O$50*AN141,0)
+IFERROR(Overheads!Q$60*(AN141/Overheads!Q$66),0))</f>
        <v>2.191784724433455E-2</v>
      </c>
      <c r="BC141" s="215">
        <f ca="1">IF($AE141=FALSE,AO141*Overheads!$S$25,
IFERROR(Overheads!$O$50*AO141,0)
+IFERROR(Overheads!R$60*(AO141/Overheads!R$66),0))</f>
        <v>7.24062318702407E-2</v>
      </c>
      <c r="BD141" s="215">
        <f ca="1">IF($AE141=FALSE,AP141*Overheads!$S$25,
IFERROR(Overheads!$O$50*AP141,0)
+IFERROR(Overheads!S$60*(AP141/Overheads!S$66),0))</f>
        <v>2.4774680239187243E-2</v>
      </c>
      <c r="BE141" s="215">
        <f ca="1">IF($AE141=FALSE,AQ141*Overheads!$S$25,
IFERROR(Overheads!$O$50*AQ141,0)
+IFERROR(Overheads!T$60*(AQ141/Overheads!T$66),0))</f>
        <v>0</v>
      </c>
      <c r="BF141" s="215">
        <f ca="1">IF($AE141=FALSE,AR141*Overheads!$S$25,
IFERROR(Overheads!$O$50*AR141,0)
+IFERROR(Overheads!U$60*(AR141/Overheads!U$66),0))</f>
        <v>0</v>
      </c>
      <c r="BG141" s="155">
        <f t="shared" ca="1" si="132"/>
        <v>0.11909875935376249</v>
      </c>
      <c r="BH141" s="165"/>
      <c r="BI141" s="215">
        <f t="shared" ca="1" si="133"/>
        <v>1.3511404097620523</v>
      </c>
      <c r="BJ141" s="215">
        <f t="shared" ca="1" si="99"/>
        <v>4.875930202264831</v>
      </c>
      <c r="BK141" s="215">
        <f t="shared" ca="1" si="100"/>
        <v>1.5501623693813122</v>
      </c>
      <c r="BL141" s="215">
        <f t="shared" ca="1" si="101"/>
        <v>0</v>
      </c>
      <c r="BM141" s="215">
        <f t="shared" ca="1" si="102"/>
        <v>0</v>
      </c>
      <c r="BN141" s="155">
        <f t="shared" ca="1" si="134"/>
        <v>7.7772329814081962</v>
      </c>
      <c r="BO141" s="165"/>
      <c r="BP141" s="187" cm="1">
        <f t="array" ref="BP141">IFERROR(IF($X141=$X140,BP140,INDEX(Forecast_Capex_Input!AC$12:AC$286,$X141)),0)</f>
        <v>0</v>
      </c>
      <c r="BQ141" s="187" cm="1">
        <f t="array" ref="BQ141">IFERROR(IF($X141=$X140,BQ140,INDEX(Forecast_Capex_Input!AD$12:AD$286,$X141)),0)</f>
        <v>0</v>
      </c>
      <c r="BR141" s="187" cm="1">
        <f t="array" ref="BR141">IFERROR(IF($X141=$X140,BR140,INDEX(Forecast_Capex_Input!AE$12:AE$286,$X141)),0)</f>
        <v>1</v>
      </c>
      <c r="BS141" s="187" cm="1">
        <f t="array" ref="BS141">IFERROR(IF($X141=$X140,BS140,INDEX(Forecast_Capex_Input!AF$12:AF$286,$X141)),0)</f>
        <v>0</v>
      </c>
      <c r="BT141" s="187" cm="1">
        <f t="array" ref="BT141">IFERROR(IF($X141=$X140,BT140,INDEX(Forecast_Capex_Input!AG$12:AG$286,$X141)),0)</f>
        <v>0</v>
      </c>
      <c r="BU141" s="165"/>
      <c r="BV141" s="215">
        <f t="shared" si="103"/>
        <v>0</v>
      </c>
      <c r="BW141" s="215">
        <f t="shared" si="104"/>
        <v>0</v>
      </c>
      <c r="BX141" s="215">
        <f t="shared" si="105"/>
        <v>6.8071177677832537</v>
      </c>
      <c r="BY141" s="215">
        <f t="shared" si="106"/>
        <v>0</v>
      </c>
      <c r="BZ141" s="215">
        <f t="shared" si="107"/>
        <v>0</v>
      </c>
      <c r="CA141" s="155">
        <f t="shared" si="135"/>
        <v>6.8071177677832537</v>
      </c>
      <c r="CB141" s="165"/>
      <c r="CC141" s="215">
        <f t="shared" ca="1" si="108"/>
        <v>0</v>
      </c>
      <c r="CD141" s="215">
        <f t="shared" ca="1" si="109"/>
        <v>0</v>
      </c>
      <c r="CE141" s="215">
        <f t="shared" ca="1" si="110"/>
        <v>6.8071177677832537</v>
      </c>
      <c r="CF141" s="215">
        <f t="shared" ca="1" si="111"/>
        <v>0</v>
      </c>
      <c r="CG141" s="215">
        <f t="shared" ca="1" si="112"/>
        <v>0</v>
      </c>
      <c r="CH141" s="155">
        <f t="shared" ca="1" si="136"/>
        <v>6.8071177677832537</v>
      </c>
      <c r="CI141" s="165"/>
      <c r="CJ141" s="215">
        <f t="shared" ca="1" si="113"/>
        <v>0</v>
      </c>
      <c r="CK141" s="215">
        <f t="shared" ca="1" si="114"/>
        <v>0</v>
      </c>
      <c r="CL141" s="215">
        <f t="shared" ca="1" si="115"/>
        <v>0.85101645427117834</v>
      </c>
      <c r="CM141" s="215">
        <f t="shared" ca="1" si="116"/>
        <v>0</v>
      </c>
      <c r="CN141" s="215">
        <f t="shared" ca="1" si="117"/>
        <v>0</v>
      </c>
      <c r="CO141" s="155">
        <f t="shared" ca="1" si="137"/>
        <v>0.85101645427117834</v>
      </c>
      <c r="CP141" s="165"/>
      <c r="CQ141" s="223">
        <f t="shared" ca="1" si="118"/>
        <v>0</v>
      </c>
      <c r="CR141" s="223">
        <f t="shared" ca="1" si="119"/>
        <v>0</v>
      </c>
      <c r="CS141" s="223">
        <f t="shared" ca="1" si="120"/>
        <v>0.11909875935376249</v>
      </c>
      <c r="CT141" s="223">
        <f t="shared" ca="1" si="121"/>
        <v>0</v>
      </c>
      <c r="CU141" s="223">
        <f t="shared" ca="1" si="122"/>
        <v>0</v>
      </c>
      <c r="CV141" s="155">
        <f t="shared" ca="1" si="138"/>
        <v>0.11909875935376249</v>
      </c>
      <c r="CW141" s="165"/>
      <c r="CX141" s="215">
        <f t="shared" ca="1" si="139"/>
        <v>0</v>
      </c>
      <c r="CY141" s="215">
        <f t="shared" ca="1" si="123"/>
        <v>0</v>
      </c>
      <c r="CZ141" s="215">
        <f t="shared" ca="1" si="124"/>
        <v>7.7772329814081944</v>
      </c>
      <c r="DA141" s="215">
        <f t="shared" ca="1" si="125"/>
        <v>0</v>
      </c>
      <c r="DB141" s="215">
        <f t="shared" ca="1" si="126"/>
        <v>0</v>
      </c>
      <c r="DC141" s="155">
        <f t="shared" ca="1" si="140"/>
        <v>7.7772329814081944</v>
      </c>
      <c r="DD141" s="165"/>
      <c r="DE141" s="188" t="b" cm="1">
        <f t="array" aca="1" ref="DE141" ca="1">OR($G141=Forecast_Capex_Input!$BF$8:$BF$10)</f>
        <v>0</v>
      </c>
      <c r="DF141" s="188" cm="1">
        <f t="array" aca="1" ref="DF141" ca="1">IFERROR(INDEX(Forecast_Capex_Input!BG$12:BG$286,$X141)
*(INDEX(Forecast_Capex_Input!$H$12:$H$286,$X141)=Repex),0)
*$DE141</f>
        <v>0</v>
      </c>
      <c r="DG141" s="188" cm="1">
        <f t="array" aca="1" ref="DG141" ca="1">IFERROR(INDEX(Forecast_Capex_Input!BH$12:BH$286,$X141)
*(INDEX(Forecast_Capex_Input!$H$12:$H$286,$X141)=Repex),0)
*$DE141</f>
        <v>0</v>
      </c>
      <c r="DH141" s="188" cm="1">
        <f t="array" aca="1" ref="DH141" ca="1">IFERROR(INDEX(Forecast_Capex_Input!BI$12:BI$286,$X141)
*(INDEX(Forecast_Capex_Input!$H$12:$H$286,$X141)=Repex),0)
*$DE141</f>
        <v>0</v>
      </c>
      <c r="DI141" s="188" cm="1">
        <f t="array" aca="1" ref="DI141" ca="1">IFERROR(INDEX(Forecast_Capex_Input!BJ$12:BJ$286,$X141)
*(INDEX(Forecast_Capex_Input!$H$12:$H$286,$X141)=Repex),0)
*$DE141</f>
        <v>0</v>
      </c>
      <c r="DJ141" s="188" cm="1">
        <f t="array" aca="1" ref="DJ141" ca="1">IFERROR(INDEX(Forecast_Capex_Input!BK$12:BK$286,$X141)
*(INDEX(Forecast_Capex_Input!$H$12:$H$286,$X141)=Repex),0)
*$DE141</f>
        <v>0</v>
      </c>
      <c r="DK141" s="188" cm="1">
        <f t="array" aca="1" ref="DK141" ca="1">IFERROR(INDEX(Forecast_Capex_Input!BL$12:BL$286,$X141)
*(INDEX(Forecast_Capex_Input!$H$12:$H$286,$X141)=Repex),0)
*$DE141</f>
        <v>0</v>
      </c>
      <c r="DL141" s="165"/>
      <c r="DM141" s="188" t="b" cm="1">
        <f t="array" aca="1" ref="DM141" ca="1">OR($G141=Forecast_Capex_Input!$BN$8:$BN$9)</f>
        <v>0</v>
      </c>
      <c r="DN141" s="188" cm="1">
        <f t="array" aca="1" ref="DN141" ca="1">IFERROR(INDEX(Forecast_Capex_Input!BO$12:BO$286,$X141)
*(INDEX(Forecast_Capex_Input!$H$12:$H$286,$X141)=Repex),0)
*$DM141</f>
        <v>0</v>
      </c>
      <c r="DO141" s="188" cm="1">
        <f t="array" aca="1" ref="DO141" ca="1">IFERROR(INDEX(Forecast_Capex_Input!BP$12:BP$286,$X141)
*(INDEX(Forecast_Capex_Input!$H$12:$H$286,$X141)=Repex),0)
*$DM141</f>
        <v>0</v>
      </c>
      <c r="DP141" s="188" cm="1">
        <f t="array" aca="1" ref="DP141" ca="1">IFERROR(INDEX(Forecast_Capex_Input!BQ$12:BQ$286,$X141)
*(INDEX(Forecast_Capex_Input!$H$12:$H$286,$X141)=Repex),0)
*$DM141</f>
        <v>0</v>
      </c>
      <c r="DQ141" s="188" cm="1">
        <f t="array" aca="1" ref="DQ141" ca="1">IFERROR(INDEX(Forecast_Capex_Input!BR$12:BR$286,$X141)
*(INDEX(Forecast_Capex_Input!$H$12:$H$286,$X141)=Repex),0)
*$DM141</f>
        <v>0</v>
      </c>
      <c r="DR141" s="188" cm="1">
        <f t="array" aca="1" ref="DR141" ca="1">IFERROR(INDEX(Forecast_Capex_Input!BS$12:BS$286,$X141)
*(INDEX(Forecast_Capex_Input!$H$12:$H$286,$X141)=Repex),0)
*$DM141</f>
        <v>0</v>
      </c>
      <c r="DS141" s="165"/>
      <c r="DT141" s="188" t="b" cm="1">
        <f t="array" aca="1" ref="DT141" ca="1">OR($G141=Forecast_Capex_Input!$BU$8:$BU$10)</f>
        <v>1</v>
      </c>
      <c r="DU141" s="188" cm="1">
        <f t="array" aca="1" ref="DU141" ca="1">IFERROR(INDEX(Forecast_Capex_Input!BV$12:BV$286,$X141)
*(INDEX(Forecast_Capex_Input!$H$12:$H$286,$X141)=Repex),0)
*$DT141</f>
        <v>0.64150943396226412</v>
      </c>
      <c r="DV141" s="188" cm="1">
        <f t="array" aca="1" ref="DV141" ca="1">IFERROR(INDEX(Forecast_Capex_Input!BW$12:BW$286,$X141)
*(INDEX(Forecast_Capex_Input!$H$12:$H$286,$X141)=Repex),0)
*$DT141</f>
        <v>0.21440823327615779</v>
      </c>
      <c r="DW141" s="188" cm="1">
        <f t="array" aca="1" ref="DW141" ca="1">IFERROR(INDEX(Forecast_Capex_Input!BX$12:BX$286,$X141)
*(INDEX(Forecast_Capex_Input!$H$12:$H$286,$X141)=Repex),0)
*$DT141</f>
        <v>4.1166380789022301E-2</v>
      </c>
      <c r="DX141" s="188" cm="1">
        <f t="array" aca="1" ref="DX141" ca="1">IFERROR(INDEX(Forecast_Capex_Input!BY$12:BY$286,$X141)
*(INDEX(Forecast_Capex_Input!$H$12:$H$286,$X141)=Repex),0)
*$DT141</f>
        <v>0</v>
      </c>
      <c r="DY141" s="188" cm="1">
        <f t="array" aca="1" ref="DY141" ca="1">IFERROR(INDEX(Forecast_Capex_Input!BZ$12:BZ$286,$X141)
*(INDEX(Forecast_Capex_Input!$H$12:$H$286,$X141)=Repex),0)
*$DT141</f>
        <v>0</v>
      </c>
      <c r="DZ141" s="188" cm="1">
        <f t="array" aca="1" ref="DZ141" ca="1">IFERROR(INDEX(Forecast_Capex_Input!CA$12:CA$286,$X141)
*(INDEX(Forecast_Capex_Input!$H$12:$H$286,$X141)=Repex),0)
*$DT141</f>
        <v>0</v>
      </c>
      <c r="EA141" s="188" cm="1">
        <f t="array" aca="1" ref="EA141" ca="1">IFERROR(INDEX(Forecast_Capex_Input!CB$12:CB$286,$X141)
*(INDEX(Forecast_Capex_Input!$H$12:$H$286,$X141)=Repex),0)
*$DT141</f>
        <v>0.10291595197255575</v>
      </c>
      <c r="EB141" s="188" cm="1">
        <f t="array" aca="1" ref="EB141" ca="1">IFERROR(INDEX(Forecast_Capex_Input!CC$12:CC$286,$X141)
*(INDEX(Forecast_Capex_Input!$H$12:$H$286,$X141)=Repex),0)
*$DT141</f>
        <v>0</v>
      </c>
      <c r="EC141" s="165"/>
      <c r="ED141" s="226" t="str">
        <f t="shared" si="127"/>
        <v>N/A</v>
      </c>
      <c r="EE141" s="174" t="s">
        <v>15</v>
      </c>
    </row>
    <row r="142" spans="3:135" x14ac:dyDescent="0.2">
      <c r="C142" s="174">
        <f t="shared" si="128"/>
        <v>132</v>
      </c>
      <c r="D142" s="167" t="str" cm="1">
        <f t="array" ref="D142">IFERROR(INDEX(Forecast_Capex_Input!$D$12:$D$286,$X142),NA)</f>
        <v>Narrabri Secondary Systems Renewal</v>
      </c>
      <c r="E142" s="172" t="b" cm="1">
        <f t="array" ref="E142">IF($X142=NA,NA,INDEX(Forecast_Capex_Input!$E$12:$E$286,$X142))</f>
        <v>1</v>
      </c>
      <c r="F142" s="167" t="str" cm="1">
        <f t="array" aca="1" ref="F142" ca="1">IFERROR(INDEX(General!$E$25:$E$26,$Y142),NA)</f>
        <v>Non-Labour</v>
      </c>
      <c r="G142" s="167" t="str" cm="1">
        <f t="array" aca="1" ref="G142" ca="1">IFERROR(INDEX(Forecast_Capex_Input!$AI$11:$BB$11,$AA142),NA)</f>
        <v>Business IT</v>
      </c>
      <c r="H142" s="189" cm="1">
        <f t="array" aca="1" ref="H142" ca="1">IFERROR(INDEX(Forecast_Capex_Input!$AI$12:$BB$286,$X142,$AA142),NA)</f>
        <v>0.10291595197255575</v>
      </c>
      <c r="I142" s="199" t="str" cm="1">
        <f t="array" ref="I142">IFERROR(INDEX(Forecast_Capex_Input!$F$12:$F$286,$X142),NA)</f>
        <v>Replacement Expenditure</v>
      </c>
      <c r="J142" s="199" t="str" cm="1">
        <f t="array" ref="J142">IFERROR(INDEX(Forecast_Capex_Input!G$12:G$286,$X142),NA)</f>
        <v>Digital Infrastructure</v>
      </c>
      <c r="K142" s="199" t="str" cm="1">
        <f t="array" ref="K142">IFERROR(INDEX(Forecast_Capex_Input!H$12:H$286,$X142),NA)</f>
        <v>Repex</v>
      </c>
      <c r="L142" s="199" t="str" cm="1">
        <f t="array" ref="L142">IFERROR(INDEX(Forecast_Capex_Input!I$12:I$286,$X142),NA)</f>
        <v>N/A</v>
      </c>
      <c r="M142" s="199" t="str" cm="1">
        <f t="array" ref="M142">IFERROR(INDEX(Forecast_Capex_Input!J$12:J$286,$X142),NA)</f>
        <v>N/A</v>
      </c>
      <c r="N142" s="199" t="str" cm="1">
        <f t="array" ref="N142">IFERROR(INDEX(Forecast_Capex_Input!K$12:K$286,$X142),NA)</f>
        <v>DI - Protection systems</v>
      </c>
      <c r="O142" s="199" t="str" cm="1">
        <f t="array" ref="O142">IFERROR(INDEX(Forecast_Capex_Input!L$12:L$286,$X142),NA)</f>
        <v>DI - Safe and Reliable Network</v>
      </c>
      <c r="P142" s="199" t="str" cm="1">
        <f t="array" ref="P142">IFERROR(INDEX(Forecast_Capex_Input!M$12:M$286,$X142),NA)</f>
        <v>N/A</v>
      </c>
      <c r="Q142" s="172" t="str" cm="1">
        <f t="array" ref="Q142">IFERROR(INDEX(Forecast_Capex_Input!N$12:N$286,$X142),NA)</f>
        <v>No</v>
      </c>
      <c r="R142" s="265" cm="1">
        <f t="array" ref="R142">IFERROR(INDEX(Forecast_Capex_Input!O$12:O$286,$X142),0)</f>
        <v>0</v>
      </c>
      <c r="S142" s="172" t="str" cm="1">
        <f t="array" ref="S142">IFERROR(INDEX(Forecast_Capex_Input!P$12:P$286,$X142),0)</f>
        <v>Safety security &amp; reliability</v>
      </c>
      <c r="T142" s="199" t="str" cm="1">
        <f t="array" aca="1" ref="T142" ca="1">IFERROR(INDEX(General!$K$84:$K$103,$AA142),NA)</f>
        <v>Business IT (2018 onwards)</v>
      </c>
      <c r="U142" s="188" cm="1">
        <f t="array" aca="1" ref="U142" ca="1">IFERROR(
IF($F142=General!$E$25,INDEX(Forecast_Capex_Input!S$12:S$286,$X142),
INDEX(Forecast_Capex_Input!T$12:T$286,$X142)),0)</f>
        <v>0.79291108205120708</v>
      </c>
      <c r="V142" s="222" t="b">
        <f>IFERROR(INDEX(Overheads!$T$19:$T$26,MATCH($I142,Overheads!$E$19:$E$26,0)),FALSE)</f>
        <v>1</v>
      </c>
      <c r="W142" s="165"/>
      <c r="X142" s="174">
        <f>IFERROR(
IF(MATCH($C142,Forecast_Capex_Input!$CI$12:$CI$286,1)+1&gt;MAX(Forecast_Capex_Input!$C$12:$C$286),NA,
MATCH($C142,Forecast_Capex_Input!$CI$12:$CI$286,1)+1),1)</f>
        <v>57</v>
      </c>
      <c r="Y142" s="174" cm="1">
        <f t="array" aca="1" ref="Y142" ca="1">IFERROR(
IF(X141&lt;&gt;X142,1,
IF(COUNTIF(OFFSET(Y141,0,0,-INDEX(Forecast_Capex_Input!$CG$12:$CG$286,$X142)),Y141)=INDEX(Forecast_Capex_Input!$CG$12:$CG$286,$X142),Y141+1,Y141)),NA)</f>
        <v>2</v>
      </c>
      <c r="Z142" s="174" cm="1">
        <f t="array" ref="Z142">IFERROR($C142-IF($X142=1,1,INDEX(Forecast_Capex_Input!$CI$12:$CI$286,$X142-1))+1,NA)</f>
        <v>4</v>
      </c>
      <c r="AA142" s="174" cm="1">
        <f t="array" aca="1" ref="AA142" ca="1">IFERROR(IF(Y142=1,
INDEX(Forecast_Capex_Input!$AI$10:$BB$10,SMALL(IF(INDEX(Forecast_Capex_Input!$AI$12:$BB$286,$X142,0)&gt;0,COLUMN(Forecast_Capex_Input!$AI$10:$BB$10)-COLUMN(Forecast_Capex_Input!$AI$12)+1),ROWS(OFFSET(AA141,0,0,-$Z142)))),
OFFSET(AA141,-INDEX(Forecast_Capex_Input!$CG$12:$CG$286,$X142)+1,0)),NA)</f>
        <v>6</v>
      </c>
      <c r="AB142" s="174">
        <f t="shared" ca="1" si="97"/>
        <v>2</v>
      </c>
      <c r="AC142" s="222" t="b">
        <f t="shared" si="129"/>
        <v>0</v>
      </c>
      <c r="AD142" s="220" t="b">
        <v>0</v>
      </c>
      <c r="AE142" s="222" t="b">
        <f t="shared" si="98"/>
        <v>1</v>
      </c>
      <c r="AF142" s="165"/>
      <c r="AG142" s="215">
        <v>0.13375718536177722</v>
      </c>
      <c r="AH142" s="215">
        <v>0.49231543199963707</v>
      </c>
      <c r="AI142" s="215">
        <v>0.15485867530970485</v>
      </c>
      <c r="AJ142" s="215">
        <v>0</v>
      </c>
      <c r="AK142" s="215">
        <v>0</v>
      </c>
      <c r="AL142" s="155">
        <v>0.78093129267111916</v>
      </c>
      <c r="AM142" s="165"/>
      <c r="AN142" s="215" cm="1">
        <f t="array" aca="1" ref="AN142" ca="1">IFERROR(INDEX(General!O$33:O$34,$AB142)
*AG142,0)</f>
        <v>0.13375718536177722</v>
      </c>
      <c r="AO142" s="215" cm="1">
        <f t="array" aca="1" ref="AO142" ca="1">IFERROR(INDEX(General!P$33:P$34,$AB142)
*AH142,0)</f>
        <v>0.49231543199963707</v>
      </c>
      <c r="AP142" s="215" cm="1">
        <f t="array" aca="1" ref="AP142" ca="1">IFERROR(INDEX(General!Q$33:Q$34,$AB142)
*AI142,0)</f>
        <v>0.15485867530970485</v>
      </c>
      <c r="AQ142" s="215" cm="1">
        <f t="array" aca="1" ref="AQ142" ca="1">IFERROR(INDEX(General!R$33:R$34,$AB142)
*AJ142,0)</f>
        <v>0</v>
      </c>
      <c r="AR142" s="215" cm="1">
        <f t="array" aca="1" ref="AR142" ca="1">IFERROR(INDEX(General!S$33:S$34,$AB142)
*AK142,0)</f>
        <v>0</v>
      </c>
      <c r="AS142" s="155">
        <f t="shared" ca="1" si="130"/>
        <v>0.78093129267111916</v>
      </c>
      <c r="AT142" s="165"/>
      <c r="AU142" s="215">
        <f ca="1">IF($AE142=FALSE,AN142*Overheads!$R$24*$V142,
IFERROR(Overheads!$O$49*$V142*AN142,0)
+IFERROR(Overheads!Q$59*$V142*(AN142/Overheads!Q$68),0))</f>
        <v>1.8734886819987688E-2</v>
      </c>
      <c r="AV142" s="215">
        <f ca="1">IF($AE142=FALSE,AO142*Overheads!$R$24*$V142,
IFERROR(Overheads!$O$49*$V142*AO142,0)
+IFERROR(Overheads!R$59*$V142*(AO142/Overheads!R$68),0))</f>
        <v>5.8758063647925976E-2</v>
      </c>
      <c r="AW142" s="215">
        <f ca="1">IF($AE142=FALSE,AP142*Overheads!$R$24*$V142,
IFERROR(Overheads!$O$49*$V142*AP142,0)
+IFERROR(Overheads!S$59*$V142*(AP142/Overheads!S$68),0))</f>
        <v>2.0138000308894562E-2</v>
      </c>
      <c r="AX142" s="215">
        <f ca="1">IF($AE142=FALSE,AQ142*Overheads!$R$24*$V142,
IFERROR(Overheads!$O$49*$V142*AQ142,0)
+IFERROR(Overheads!T$59*$V142*(AQ142/Overheads!T$68),0))</f>
        <v>0</v>
      </c>
      <c r="AY142" s="215">
        <f ca="1">IF($AE142=FALSE,AR142*Overheads!$R$24*$V142,
IFERROR(Overheads!$O$49*$V142*AR142,0)
+IFERROR(Overheads!U$59*$V142*(AR142/Overheads!U$68),0))</f>
        <v>0</v>
      </c>
      <c r="AZ142" s="155">
        <f t="shared" ca="1" si="131"/>
        <v>9.7630950776808223E-2</v>
      </c>
      <c r="BA142" s="165"/>
      <c r="BB142" s="215">
        <f ca="1">IF($AE142=FALSE,AN142*Overheads!$S$25,
IFERROR(Overheads!$O$50*AN142,0)
+IFERROR(Overheads!Q$60*(AN142/Overheads!Q$66),0))</f>
        <v>2.5144757832888578E-3</v>
      </c>
      <c r="BC142" s="215">
        <f ca="1">IF($AE142=FALSE,AO142*Overheads!$S$25,
IFERROR(Overheads!$O$50*AO142,0)
+IFERROR(Overheads!R$60*(AO142/Overheads!R$66),0))</f>
        <v>8.3066422795687253E-3</v>
      </c>
      <c r="BD142" s="215">
        <f ca="1">IF($AE142=FALSE,AP142*Overheads!$S$25,
IFERROR(Overheads!$O$50*AP142,0)
+IFERROR(Overheads!S$60*(AP142/Overheads!S$66),0))</f>
        <v>2.8422195303082873E-3</v>
      </c>
      <c r="BE142" s="215">
        <f ca="1">IF($AE142=FALSE,AQ142*Overheads!$S$25,
IFERROR(Overheads!$O$50*AQ142,0)
+IFERROR(Overheads!T$60*(AQ142/Overheads!T$66),0))</f>
        <v>0</v>
      </c>
      <c r="BF142" s="215">
        <f ca="1">IF($AE142=FALSE,AR142*Overheads!$S$25,
IFERROR(Overheads!$O$50*AR142,0)
+IFERROR(Overheads!U$60*(AR142/Overheads!U$66),0))</f>
        <v>0</v>
      </c>
      <c r="BG142" s="155">
        <f t="shared" ca="1" si="132"/>
        <v>1.366333759316587E-2</v>
      </c>
      <c r="BH142" s="165"/>
      <c r="BI142" s="215">
        <f t="shared" ca="1" si="133"/>
        <v>0.15500654796505378</v>
      </c>
      <c r="BJ142" s="215">
        <f t="shared" ca="1" si="99"/>
        <v>0.5593801379271317</v>
      </c>
      <c r="BK142" s="215">
        <f t="shared" ca="1" si="100"/>
        <v>0.17783889514890769</v>
      </c>
      <c r="BL142" s="215">
        <f t="shared" ca="1" si="101"/>
        <v>0</v>
      </c>
      <c r="BM142" s="215">
        <f t="shared" ca="1" si="102"/>
        <v>0</v>
      </c>
      <c r="BN142" s="155">
        <f t="shared" ca="1" si="134"/>
        <v>0.89222558104109317</v>
      </c>
      <c r="BO142" s="165"/>
      <c r="BP142" s="187" cm="1">
        <f t="array" ref="BP142">IFERROR(IF($X142=$X141,BP141,INDEX(Forecast_Capex_Input!AC$12:AC$286,$X142)),0)</f>
        <v>0</v>
      </c>
      <c r="BQ142" s="187" cm="1">
        <f t="array" ref="BQ142">IFERROR(IF($X142=$X141,BQ141,INDEX(Forecast_Capex_Input!AD$12:AD$286,$X142)),0)</f>
        <v>0</v>
      </c>
      <c r="BR142" s="187" cm="1">
        <f t="array" ref="BR142">IFERROR(IF($X142=$X141,BR141,INDEX(Forecast_Capex_Input!AE$12:AE$286,$X142)),0)</f>
        <v>1</v>
      </c>
      <c r="BS142" s="187" cm="1">
        <f t="array" ref="BS142">IFERROR(IF($X142=$X141,BS141,INDEX(Forecast_Capex_Input!AF$12:AF$286,$X142)),0)</f>
        <v>0</v>
      </c>
      <c r="BT142" s="187" cm="1">
        <f t="array" ref="BT142">IFERROR(IF($X142=$X141,BT141,INDEX(Forecast_Capex_Input!AG$12:AG$286,$X142)),0)</f>
        <v>0</v>
      </c>
      <c r="BU142" s="165"/>
      <c r="BV142" s="215">
        <f t="shared" si="103"/>
        <v>0</v>
      </c>
      <c r="BW142" s="215">
        <f t="shared" si="104"/>
        <v>0</v>
      </c>
      <c r="BX142" s="215">
        <f t="shared" si="105"/>
        <v>0.78093129267111916</v>
      </c>
      <c r="BY142" s="215">
        <f t="shared" si="106"/>
        <v>0</v>
      </c>
      <c r="BZ142" s="215">
        <f t="shared" si="107"/>
        <v>0</v>
      </c>
      <c r="CA142" s="155">
        <f t="shared" si="135"/>
        <v>0.78093129267111916</v>
      </c>
      <c r="CB142" s="165"/>
      <c r="CC142" s="215">
        <f t="shared" ca="1" si="108"/>
        <v>0</v>
      </c>
      <c r="CD142" s="215">
        <f t="shared" ca="1" si="109"/>
        <v>0</v>
      </c>
      <c r="CE142" s="215">
        <f t="shared" ca="1" si="110"/>
        <v>0.78093129267111916</v>
      </c>
      <c r="CF142" s="215">
        <f t="shared" ca="1" si="111"/>
        <v>0</v>
      </c>
      <c r="CG142" s="215">
        <f t="shared" ca="1" si="112"/>
        <v>0</v>
      </c>
      <c r="CH142" s="155">
        <f t="shared" ca="1" si="136"/>
        <v>0.78093129267111916</v>
      </c>
      <c r="CI142" s="165"/>
      <c r="CJ142" s="215">
        <f t="shared" ca="1" si="113"/>
        <v>0</v>
      </c>
      <c r="CK142" s="215">
        <f t="shared" ca="1" si="114"/>
        <v>0</v>
      </c>
      <c r="CL142" s="215">
        <f t="shared" ca="1" si="115"/>
        <v>9.7630950776808223E-2</v>
      </c>
      <c r="CM142" s="215">
        <f t="shared" ca="1" si="116"/>
        <v>0</v>
      </c>
      <c r="CN142" s="215">
        <f t="shared" ca="1" si="117"/>
        <v>0</v>
      </c>
      <c r="CO142" s="155">
        <f t="shared" ca="1" si="137"/>
        <v>9.7630950776808223E-2</v>
      </c>
      <c r="CP142" s="165"/>
      <c r="CQ142" s="223">
        <f t="shared" ca="1" si="118"/>
        <v>0</v>
      </c>
      <c r="CR142" s="223">
        <f t="shared" ca="1" si="119"/>
        <v>0</v>
      </c>
      <c r="CS142" s="223">
        <f t="shared" ca="1" si="120"/>
        <v>1.366333759316587E-2</v>
      </c>
      <c r="CT142" s="223">
        <f t="shared" ca="1" si="121"/>
        <v>0</v>
      </c>
      <c r="CU142" s="223">
        <f t="shared" ca="1" si="122"/>
        <v>0</v>
      </c>
      <c r="CV142" s="155">
        <f t="shared" ca="1" si="138"/>
        <v>1.366333759316587E-2</v>
      </c>
      <c r="CW142" s="165"/>
      <c r="CX142" s="215">
        <f t="shared" ca="1" si="139"/>
        <v>0</v>
      </c>
      <c r="CY142" s="215">
        <f t="shared" ca="1" si="123"/>
        <v>0</v>
      </c>
      <c r="CZ142" s="215">
        <f t="shared" ca="1" si="124"/>
        <v>0.89222558104109329</v>
      </c>
      <c r="DA142" s="215">
        <f t="shared" ca="1" si="125"/>
        <v>0</v>
      </c>
      <c r="DB142" s="215">
        <f t="shared" ca="1" si="126"/>
        <v>0</v>
      </c>
      <c r="DC142" s="155">
        <f t="shared" ca="1" si="140"/>
        <v>0.89222558104109329</v>
      </c>
      <c r="DD142" s="165"/>
      <c r="DE142" s="188" t="b" cm="1">
        <f t="array" aca="1" ref="DE142" ca="1">OR($G142=Forecast_Capex_Input!$BF$8:$BF$10)</f>
        <v>0</v>
      </c>
      <c r="DF142" s="188" cm="1">
        <f t="array" aca="1" ref="DF142" ca="1">IFERROR(INDEX(Forecast_Capex_Input!BG$12:BG$286,$X142)
*(INDEX(Forecast_Capex_Input!$H$12:$H$286,$X142)=Repex),0)
*$DE142</f>
        <v>0</v>
      </c>
      <c r="DG142" s="188" cm="1">
        <f t="array" aca="1" ref="DG142" ca="1">IFERROR(INDEX(Forecast_Capex_Input!BH$12:BH$286,$X142)
*(INDEX(Forecast_Capex_Input!$H$12:$H$286,$X142)=Repex),0)
*$DE142</f>
        <v>0</v>
      </c>
      <c r="DH142" s="188" cm="1">
        <f t="array" aca="1" ref="DH142" ca="1">IFERROR(INDEX(Forecast_Capex_Input!BI$12:BI$286,$X142)
*(INDEX(Forecast_Capex_Input!$H$12:$H$286,$X142)=Repex),0)
*$DE142</f>
        <v>0</v>
      </c>
      <c r="DI142" s="188" cm="1">
        <f t="array" aca="1" ref="DI142" ca="1">IFERROR(INDEX(Forecast_Capex_Input!BJ$12:BJ$286,$X142)
*(INDEX(Forecast_Capex_Input!$H$12:$H$286,$X142)=Repex),0)
*$DE142</f>
        <v>0</v>
      </c>
      <c r="DJ142" s="188" cm="1">
        <f t="array" aca="1" ref="DJ142" ca="1">IFERROR(INDEX(Forecast_Capex_Input!BK$12:BK$286,$X142)
*(INDEX(Forecast_Capex_Input!$H$12:$H$286,$X142)=Repex),0)
*$DE142</f>
        <v>0</v>
      </c>
      <c r="DK142" s="188" cm="1">
        <f t="array" aca="1" ref="DK142" ca="1">IFERROR(INDEX(Forecast_Capex_Input!BL$12:BL$286,$X142)
*(INDEX(Forecast_Capex_Input!$H$12:$H$286,$X142)=Repex),0)
*$DE142</f>
        <v>0</v>
      </c>
      <c r="DL142" s="165"/>
      <c r="DM142" s="188" t="b" cm="1">
        <f t="array" aca="1" ref="DM142" ca="1">OR($G142=Forecast_Capex_Input!$BN$8:$BN$9)</f>
        <v>0</v>
      </c>
      <c r="DN142" s="188" cm="1">
        <f t="array" aca="1" ref="DN142" ca="1">IFERROR(INDEX(Forecast_Capex_Input!BO$12:BO$286,$X142)
*(INDEX(Forecast_Capex_Input!$H$12:$H$286,$X142)=Repex),0)
*$DM142</f>
        <v>0</v>
      </c>
      <c r="DO142" s="188" cm="1">
        <f t="array" aca="1" ref="DO142" ca="1">IFERROR(INDEX(Forecast_Capex_Input!BP$12:BP$286,$X142)
*(INDEX(Forecast_Capex_Input!$H$12:$H$286,$X142)=Repex),0)
*$DM142</f>
        <v>0</v>
      </c>
      <c r="DP142" s="188" cm="1">
        <f t="array" aca="1" ref="DP142" ca="1">IFERROR(INDEX(Forecast_Capex_Input!BQ$12:BQ$286,$X142)
*(INDEX(Forecast_Capex_Input!$H$12:$H$286,$X142)=Repex),0)
*$DM142</f>
        <v>0</v>
      </c>
      <c r="DQ142" s="188" cm="1">
        <f t="array" aca="1" ref="DQ142" ca="1">IFERROR(INDEX(Forecast_Capex_Input!BR$12:BR$286,$X142)
*(INDEX(Forecast_Capex_Input!$H$12:$H$286,$X142)=Repex),0)
*$DM142</f>
        <v>0</v>
      </c>
      <c r="DR142" s="188" cm="1">
        <f t="array" aca="1" ref="DR142" ca="1">IFERROR(INDEX(Forecast_Capex_Input!BS$12:BS$286,$X142)
*(INDEX(Forecast_Capex_Input!$H$12:$H$286,$X142)=Repex),0)
*$DM142</f>
        <v>0</v>
      </c>
      <c r="DS142" s="165"/>
      <c r="DT142" s="188" t="b" cm="1">
        <f t="array" aca="1" ref="DT142" ca="1">OR($G142=Forecast_Capex_Input!$BU$8:$BU$10)</f>
        <v>1</v>
      </c>
      <c r="DU142" s="188" cm="1">
        <f t="array" aca="1" ref="DU142" ca="1">IFERROR(INDEX(Forecast_Capex_Input!BV$12:BV$286,$X142)
*(INDEX(Forecast_Capex_Input!$H$12:$H$286,$X142)=Repex),0)
*$DT142</f>
        <v>0.64150943396226412</v>
      </c>
      <c r="DV142" s="188" cm="1">
        <f t="array" aca="1" ref="DV142" ca="1">IFERROR(INDEX(Forecast_Capex_Input!BW$12:BW$286,$X142)
*(INDEX(Forecast_Capex_Input!$H$12:$H$286,$X142)=Repex),0)
*$DT142</f>
        <v>0.21440823327615779</v>
      </c>
      <c r="DW142" s="188" cm="1">
        <f t="array" aca="1" ref="DW142" ca="1">IFERROR(INDEX(Forecast_Capex_Input!BX$12:BX$286,$X142)
*(INDEX(Forecast_Capex_Input!$H$12:$H$286,$X142)=Repex),0)
*$DT142</f>
        <v>4.1166380789022301E-2</v>
      </c>
      <c r="DX142" s="188" cm="1">
        <f t="array" aca="1" ref="DX142" ca="1">IFERROR(INDEX(Forecast_Capex_Input!BY$12:BY$286,$X142)
*(INDEX(Forecast_Capex_Input!$H$12:$H$286,$X142)=Repex),0)
*$DT142</f>
        <v>0</v>
      </c>
      <c r="DY142" s="188" cm="1">
        <f t="array" aca="1" ref="DY142" ca="1">IFERROR(INDEX(Forecast_Capex_Input!BZ$12:BZ$286,$X142)
*(INDEX(Forecast_Capex_Input!$H$12:$H$286,$X142)=Repex),0)
*$DT142</f>
        <v>0</v>
      </c>
      <c r="DZ142" s="188" cm="1">
        <f t="array" aca="1" ref="DZ142" ca="1">IFERROR(INDEX(Forecast_Capex_Input!CA$12:CA$286,$X142)
*(INDEX(Forecast_Capex_Input!$H$12:$H$286,$X142)=Repex),0)
*$DT142</f>
        <v>0</v>
      </c>
      <c r="EA142" s="188" cm="1">
        <f t="array" aca="1" ref="EA142" ca="1">IFERROR(INDEX(Forecast_Capex_Input!CB$12:CB$286,$X142)
*(INDEX(Forecast_Capex_Input!$H$12:$H$286,$X142)=Repex),0)
*$DT142</f>
        <v>0.10291595197255575</v>
      </c>
      <c r="EB142" s="188" cm="1">
        <f t="array" aca="1" ref="EB142" ca="1">IFERROR(INDEX(Forecast_Capex_Input!CC$12:CC$286,$X142)
*(INDEX(Forecast_Capex_Input!$H$12:$H$286,$X142)=Repex),0)
*$DT142</f>
        <v>0</v>
      </c>
      <c r="EC142" s="165"/>
      <c r="ED142" s="226" t="str">
        <f t="shared" si="127"/>
        <v>N/A</v>
      </c>
      <c r="EE142" s="174" t="s">
        <v>15</v>
      </c>
    </row>
    <row r="143" spans="3:135" x14ac:dyDescent="0.2">
      <c r="C143" s="174">
        <f t="shared" si="128"/>
        <v>133</v>
      </c>
      <c r="D143" s="167" t="str" cm="1">
        <f t="array" ref="D143">IFERROR(INDEX(Forecast_Capex_Input!$D$12:$D$286,$X143),NA)</f>
        <v>Newcastle Secondary Systems Renewal</v>
      </c>
      <c r="E143" s="172" t="b" cm="1">
        <f t="array" ref="E143">IF($X143=NA,NA,INDEX(Forecast_Capex_Input!$E$12:$E$286,$X143))</f>
        <v>1</v>
      </c>
      <c r="F143" s="167" t="str" cm="1">
        <f t="array" aca="1" ref="F143" ca="1">IFERROR(INDEX(General!$E$25:$E$26,$Y143),NA)</f>
        <v>Labour</v>
      </c>
      <c r="G143" s="167" t="str" cm="1">
        <f t="array" aca="1" ref="G143" ca="1">IFERROR(INDEX(Forecast_Capex_Input!$AI$11:$BB$11,$AA143),NA)</f>
        <v>Secondary Systems</v>
      </c>
      <c r="H143" s="189" cm="1">
        <f t="array" aca="1" ref="H143" ca="1">IFERROR(INDEX(Forecast_Capex_Input!$AI$12:$BB$286,$X143,$AA143),NA)</f>
        <v>0.96700274977085243</v>
      </c>
      <c r="I143" s="199" t="str" cm="1">
        <f t="array" ref="I143">IFERROR(INDEX(Forecast_Capex_Input!$F$12:$F$286,$X143),NA)</f>
        <v>Replacement Expenditure</v>
      </c>
      <c r="J143" s="199" t="str" cm="1">
        <f t="array" ref="J143">IFERROR(INDEX(Forecast_Capex_Input!G$12:G$286,$X143),NA)</f>
        <v>Digital Infrastructure</v>
      </c>
      <c r="K143" s="199" t="str" cm="1">
        <f t="array" ref="K143">IFERROR(INDEX(Forecast_Capex_Input!H$12:H$286,$X143),NA)</f>
        <v>Repex</v>
      </c>
      <c r="L143" s="199" t="str" cm="1">
        <f t="array" ref="L143">IFERROR(INDEX(Forecast_Capex_Input!I$12:I$286,$X143),NA)</f>
        <v>N/A</v>
      </c>
      <c r="M143" s="199" t="str" cm="1">
        <f t="array" ref="M143">IFERROR(INDEX(Forecast_Capex_Input!J$12:J$286,$X143),NA)</f>
        <v>N/A</v>
      </c>
      <c r="N143" s="199" t="str" cm="1">
        <f t="array" ref="N143">IFERROR(INDEX(Forecast_Capex_Input!K$12:K$286,$X143),NA)</f>
        <v>DI - Protection systems</v>
      </c>
      <c r="O143" s="199" t="str" cm="1">
        <f t="array" ref="O143">IFERROR(INDEX(Forecast_Capex_Input!L$12:L$286,$X143),NA)</f>
        <v>DI - Safe and Reliable Network</v>
      </c>
      <c r="P143" s="199" t="str" cm="1">
        <f t="array" ref="P143">IFERROR(INDEX(Forecast_Capex_Input!M$12:M$286,$X143),NA)</f>
        <v>N/A</v>
      </c>
      <c r="Q143" s="172" t="str" cm="1">
        <f t="array" ref="Q143">IFERROR(INDEX(Forecast_Capex_Input!N$12:N$286,$X143),NA)</f>
        <v>No</v>
      </c>
      <c r="R143" s="265" cm="1">
        <f t="array" ref="R143">IFERROR(INDEX(Forecast_Capex_Input!O$12:O$286,$X143),0)</f>
        <v>0</v>
      </c>
      <c r="S143" s="172" t="str" cm="1">
        <f t="array" ref="S143">IFERROR(INDEX(Forecast_Capex_Input!P$12:P$286,$X143),0)</f>
        <v>Safety security &amp; reliability</v>
      </c>
      <c r="T143" s="199" t="str" cm="1">
        <f t="array" aca="1" ref="T143" ca="1">IFERROR(INDEX(General!$K$84:$K$103,$AA143),NA)</f>
        <v>Secondary Systems (2018-23)</v>
      </c>
      <c r="U143" s="188" cm="1">
        <f t="array" aca="1" ref="U143" ca="1">IFERROR(
IF($F143=General!$E$25,INDEX(Forecast_Capex_Input!S$12:S$286,$X143),
INDEX(Forecast_Capex_Input!T$12:T$286,$X143)),0)</f>
        <v>0.16129786761383605</v>
      </c>
      <c r="V143" s="222" t="b">
        <f>IFERROR(INDEX(Overheads!$T$19:$T$26,MATCH($I143,Overheads!$E$19:$E$26,0)),FALSE)</f>
        <v>1</v>
      </c>
      <c r="W143" s="165"/>
      <c r="X143" s="174">
        <f>IFERROR(
IF(MATCH($C143,Forecast_Capex_Input!$CI$12:$CI$286,1)+1&gt;MAX(Forecast_Capex_Input!$C$12:$C$286),NA,
MATCH($C143,Forecast_Capex_Input!$CI$12:$CI$286,1)+1),1)</f>
        <v>58</v>
      </c>
      <c r="Y143" s="174" cm="1">
        <f t="array" aca="1" ref="Y143" ca="1">IFERROR(
IF(X142&lt;&gt;X143,1,
IF(COUNTIF(OFFSET(Y142,0,0,-INDEX(Forecast_Capex_Input!$CG$12:$CG$286,$X143)),Y142)=INDEX(Forecast_Capex_Input!$CG$12:$CG$286,$X143),Y142+1,Y142)),NA)</f>
        <v>1</v>
      </c>
      <c r="Z143" s="174" cm="1">
        <f t="array" ref="Z143">IFERROR($C143-IF($X143=1,1,INDEX(Forecast_Capex_Input!$CI$12:$CI$286,$X143-1))+1,NA)</f>
        <v>1</v>
      </c>
      <c r="AA143" s="174" cm="1">
        <f t="array" aca="1" ref="AA143" ca="1">IFERROR(IF(Y143=1,
INDEX(Forecast_Capex_Input!$AI$10:$BB$10,SMALL(IF(INDEX(Forecast_Capex_Input!$AI$12:$BB$286,$X143,0)&gt;0,COLUMN(Forecast_Capex_Input!$AI$10:$BB$10)-COLUMN(Forecast_Capex_Input!$AI$12)+1),ROWS(OFFSET(AA142,0,0,-$Z143)))),
OFFSET(AA142,-INDEX(Forecast_Capex_Input!$CG$12:$CG$286,$X143)+1,0)),NA)</f>
        <v>4</v>
      </c>
      <c r="AB143" s="174">
        <f t="shared" ca="1" si="97"/>
        <v>1</v>
      </c>
      <c r="AC143" s="222" t="b">
        <f t="shared" si="129"/>
        <v>0</v>
      </c>
      <c r="AD143" s="220" t="b">
        <v>0</v>
      </c>
      <c r="AE143" s="222" t="b">
        <f t="shared" si="98"/>
        <v>1</v>
      </c>
      <c r="AF143" s="165"/>
      <c r="AG143" s="215">
        <v>0.24773770063175665</v>
      </c>
      <c r="AH143" s="215">
        <v>0.22521609148341515</v>
      </c>
      <c r="AI143" s="215">
        <v>0.11260804574170757</v>
      </c>
      <c r="AJ143" s="215">
        <v>0.24773770063175665</v>
      </c>
      <c r="AK143" s="215">
        <v>0.25899850520592743</v>
      </c>
      <c r="AL143" s="155">
        <v>1.0922980436945635</v>
      </c>
      <c r="AM143" s="165"/>
      <c r="AN143" s="215" cm="1">
        <f t="array" aca="1" ref="AN143" ca="1">IFERROR(INDEX(General!O$33:O$34,$AB143)
*AG143,0)</f>
        <v>0.24733603493476611</v>
      </c>
      <c r="AO143" s="215" cm="1">
        <f t="array" aca="1" ref="AO143" ca="1">IFERROR(INDEX(General!P$33:P$34,$AB143)
*AH143,0)</f>
        <v>0.22657065882482005</v>
      </c>
      <c r="AP143" s="215" cm="1">
        <f t="array" aca="1" ref="AP143" ca="1">IFERROR(INDEX(General!Q$33:Q$34,$AB143)
*AI143,0)</f>
        <v>0.11430533199907501</v>
      </c>
      <c r="AQ143" s="215" cm="1">
        <f t="array" aca="1" ref="AQ143" ca="1">IFERROR(INDEX(General!R$33:R$34,$AB143)
*AJ143,0)</f>
        <v>0.25354246429803218</v>
      </c>
      <c r="AR143" s="215" cm="1">
        <f t="array" aca="1" ref="AR143" ca="1">IFERROR(INDEX(General!S$33:S$34,$AB143)
*AK143,0)</f>
        <v>0.26669756813558471</v>
      </c>
      <c r="AS143" s="155">
        <f t="shared" ca="1" si="130"/>
        <v>1.1084520581922781</v>
      </c>
      <c r="AT143" s="165"/>
      <c r="AU143" s="215">
        <f ca="1">IF($AE143=FALSE,AN143*Overheads!$R$24*$V143,
IFERROR(Overheads!$O$49*$V143*AN143,0)
+IFERROR(Overheads!Q$59*$V143*(AN143/Overheads!Q$68),0))</f>
        <v>3.4643466879735449E-2</v>
      </c>
      <c r="AV143" s="215">
        <f ca="1">IF($AE143=FALSE,AO143*Overheads!$R$24*$V143,
IFERROR(Overheads!$O$49*$V143*AO143,0)
+IFERROR(Overheads!R$59*$V143*(AO143/Overheads!R$68),0))</f>
        <v>2.704130792306976E-2</v>
      </c>
      <c r="AW143" s="215">
        <f ca="1">IF($AE143=FALSE,AP143*Overheads!$R$24*$V143,
IFERROR(Overheads!$O$49*$V143*AP143,0)
+IFERROR(Overheads!S$59*$V143*(AP143/Overheads!S$68),0))</f>
        <v>1.4864396886400405E-2</v>
      </c>
      <c r="AX143" s="215">
        <f ca="1">IF($AE143=FALSE,AQ143*Overheads!$R$24*$V143,
IFERROR(Overheads!$O$49*$V143*AQ143,0)
+IFERROR(Overheads!T$59*$V143*(AQ143/Overheads!T$68),0))</f>
        <v>3.6330363096769264E-2</v>
      </c>
      <c r="AY143" s="215">
        <f ca="1">IF($AE143=FALSE,AR143*Overheads!$R$24*$V143,
IFERROR(Overheads!$O$49*$V143*AR143,0)
+IFERROR(Overheads!U$59*$V143*(AR143/Overheads!U$68),0))</f>
        <v>3.2624180703324596E-2</v>
      </c>
      <c r="AZ143" s="155">
        <f t="shared" ca="1" si="131"/>
        <v>0.14550371548929947</v>
      </c>
      <c r="BA143" s="165"/>
      <c r="BB143" s="215">
        <f ca="1">IF($AE143=FALSE,AN143*Overheads!$S$25,
IFERROR(Overheads!$O$50*AN143,0)
+IFERROR(Overheads!Q$60*(AN143/Overheads!Q$66),0))</f>
        <v>4.6496228856493117E-3</v>
      </c>
      <c r="BC143" s="215">
        <f ca="1">IF($AE143=FALSE,AO143*Overheads!$S$25,
IFERROR(Overheads!$O$50*AO143,0)
+IFERROR(Overheads!R$60*(AO143/Overheads!R$66),0))</f>
        <v>3.8228365222266244E-3</v>
      </c>
      <c r="BD143" s="215">
        <f ca="1">IF($AE143=FALSE,AP143*Overheads!$S$25,
IFERROR(Overheads!$O$50*AP143,0)
+IFERROR(Overheads!S$60*(AP143/Overheads!S$66),0))</f>
        <v>2.0979182882483556E-3</v>
      </c>
      <c r="BE143" s="215">
        <f ca="1">IF($AE143=FALSE,AQ143*Overheads!$S$25,
IFERROR(Overheads!$O$50*AQ143,0)
+IFERROR(Overheads!T$60*(AQ143/Overheads!T$66),0))</f>
        <v>5.1395091193729321E-3</v>
      </c>
      <c r="BF143" s="215">
        <f ca="1">IF($AE143=FALSE,AR143*Overheads!$S$25,
IFERROR(Overheads!$O$50*AR143,0)
+IFERROR(Overheads!U$60*(AR143/Overheads!U$66),0))</f>
        <v>4.7750723505289765E-3</v>
      </c>
      <c r="BG143" s="155">
        <f t="shared" ca="1" si="132"/>
        <v>2.04849591660262E-2</v>
      </c>
      <c r="BH143" s="165"/>
      <c r="BI143" s="215">
        <f t="shared" ca="1" si="133"/>
        <v>0.28662912470015084</v>
      </c>
      <c r="BJ143" s="215">
        <f t="shared" ca="1" si="99"/>
        <v>0.25743480327011647</v>
      </c>
      <c r="BK143" s="215">
        <f t="shared" ca="1" si="100"/>
        <v>0.13126764717372377</v>
      </c>
      <c r="BL143" s="215">
        <f t="shared" ca="1" si="101"/>
        <v>0.29501233651417441</v>
      </c>
      <c r="BM143" s="215">
        <f t="shared" ca="1" si="102"/>
        <v>0.30409682118943826</v>
      </c>
      <c r="BN143" s="155">
        <f t="shared" ca="1" si="134"/>
        <v>1.2744407328476037</v>
      </c>
      <c r="BO143" s="165"/>
      <c r="BP143" s="187" cm="1">
        <f t="array" ref="BP143">IFERROR(IF($X143=$X142,BP142,INDEX(Forecast_Capex_Input!AC$12:AC$286,$X143)),0)</f>
        <v>0.1</v>
      </c>
      <c r="BQ143" s="187" cm="1">
        <f t="array" ref="BQ143">IFERROR(IF($X143=$X142,BQ142,INDEX(Forecast_Capex_Input!AD$12:AD$286,$X143)),0)</f>
        <v>0.11</v>
      </c>
      <c r="BR143" s="187" cm="1">
        <f t="array" ref="BR143">IFERROR(IF($X143=$X142,BR142,INDEX(Forecast_Capex_Input!AE$12:AE$286,$X143)),0)</f>
        <v>0.14000000000000001</v>
      </c>
      <c r="BS143" s="187" cm="1">
        <f t="array" ref="BS143">IFERROR(IF($X143=$X142,BS142,INDEX(Forecast_Capex_Input!AF$12:AF$286,$X143)),0)</f>
        <v>0.32</v>
      </c>
      <c r="BT143" s="187" cm="1">
        <f t="array" ref="BT143">IFERROR(IF($X143=$X142,BT142,INDEX(Forecast_Capex_Input!AG$12:AG$286,$X143)),0)</f>
        <v>0.33</v>
      </c>
      <c r="BU143" s="165"/>
      <c r="BV143" s="215">
        <f t="shared" si="103"/>
        <v>0.10922980436945635</v>
      </c>
      <c r="BW143" s="215">
        <f t="shared" si="104"/>
        <v>0.12015278480640199</v>
      </c>
      <c r="BX143" s="215">
        <f t="shared" si="105"/>
        <v>0.15292172611723889</v>
      </c>
      <c r="BY143" s="215">
        <f t="shared" si="106"/>
        <v>0.34953537398226031</v>
      </c>
      <c r="BZ143" s="215">
        <f t="shared" si="107"/>
        <v>0.36045835441920598</v>
      </c>
      <c r="CA143" s="155">
        <f t="shared" si="135"/>
        <v>1.0922980436945635</v>
      </c>
      <c r="CB143" s="165"/>
      <c r="CC143" s="215">
        <f t="shared" ca="1" si="108"/>
        <v>0.11084520581922781</v>
      </c>
      <c r="CD143" s="215">
        <f t="shared" ca="1" si="109"/>
        <v>0.12192972640115059</v>
      </c>
      <c r="CE143" s="215">
        <f t="shared" ca="1" si="110"/>
        <v>0.15518328814691895</v>
      </c>
      <c r="CF143" s="215">
        <f t="shared" ca="1" si="111"/>
        <v>0.354704658621529</v>
      </c>
      <c r="CG143" s="215">
        <f t="shared" ca="1" si="112"/>
        <v>0.36578917920345178</v>
      </c>
      <c r="CH143" s="155">
        <f t="shared" ca="1" si="136"/>
        <v>1.1084520581922781</v>
      </c>
      <c r="CI143" s="165"/>
      <c r="CJ143" s="215">
        <f t="shared" ca="1" si="113"/>
        <v>1.4550371548929948E-2</v>
      </c>
      <c r="CK143" s="215">
        <f t="shared" ca="1" si="114"/>
        <v>1.6005408703822943E-2</v>
      </c>
      <c r="CL143" s="215">
        <f t="shared" ca="1" si="115"/>
        <v>2.0370520168501927E-2</v>
      </c>
      <c r="CM143" s="215">
        <f t="shared" ca="1" si="116"/>
        <v>4.6561188956575829E-2</v>
      </c>
      <c r="CN143" s="215">
        <f t="shared" ca="1" si="117"/>
        <v>4.8016226111468829E-2</v>
      </c>
      <c r="CO143" s="155">
        <f t="shared" ca="1" si="137"/>
        <v>0.14550371548929947</v>
      </c>
      <c r="CP143" s="165"/>
      <c r="CQ143" s="223">
        <f t="shared" ca="1" si="118"/>
        <v>2.0484959166026202E-3</v>
      </c>
      <c r="CR143" s="223">
        <f t="shared" ca="1" si="119"/>
        <v>2.2533455082628822E-3</v>
      </c>
      <c r="CS143" s="223">
        <f t="shared" ca="1" si="120"/>
        <v>2.8678942832436683E-3</v>
      </c>
      <c r="CT143" s="223">
        <f t="shared" ca="1" si="121"/>
        <v>6.5551869331283846E-3</v>
      </c>
      <c r="CU143" s="223">
        <f t="shared" ca="1" si="122"/>
        <v>6.7600365247886462E-3</v>
      </c>
      <c r="CV143" s="155">
        <f t="shared" ca="1" si="138"/>
        <v>2.0484959166026204E-2</v>
      </c>
      <c r="CW143" s="165"/>
      <c r="CX143" s="215">
        <f t="shared" ca="1" si="139"/>
        <v>0.12744407328476037</v>
      </c>
      <c r="CY143" s="215">
        <f t="shared" ca="1" si="123"/>
        <v>0.14018848061323641</v>
      </c>
      <c r="CZ143" s="215">
        <f t="shared" ca="1" si="124"/>
        <v>0.17842170259866455</v>
      </c>
      <c r="DA143" s="215">
        <f t="shared" ca="1" si="125"/>
        <v>0.40782103451123325</v>
      </c>
      <c r="DB143" s="215">
        <f t="shared" ca="1" si="126"/>
        <v>0.42056544183970923</v>
      </c>
      <c r="DC143" s="155">
        <f t="shared" ca="1" si="140"/>
        <v>1.2744407328476037</v>
      </c>
      <c r="DD143" s="165"/>
      <c r="DE143" s="188" t="b" cm="1">
        <f t="array" aca="1" ref="DE143" ca="1">OR($G143=Forecast_Capex_Input!$BF$8:$BF$10)</f>
        <v>0</v>
      </c>
      <c r="DF143" s="188" cm="1">
        <f t="array" aca="1" ref="DF143" ca="1">IFERROR(INDEX(Forecast_Capex_Input!BG$12:BG$286,$X143)
*(INDEX(Forecast_Capex_Input!$H$12:$H$286,$X143)=Repex),0)
*$DE143</f>
        <v>0</v>
      </c>
      <c r="DG143" s="188" cm="1">
        <f t="array" aca="1" ref="DG143" ca="1">IFERROR(INDEX(Forecast_Capex_Input!BH$12:BH$286,$X143)
*(INDEX(Forecast_Capex_Input!$H$12:$H$286,$X143)=Repex),0)
*$DE143</f>
        <v>0</v>
      </c>
      <c r="DH143" s="188" cm="1">
        <f t="array" aca="1" ref="DH143" ca="1">IFERROR(INDEX(Forecast_Capex_Input!BI$12:BI$286,$X143)
*(INDEX(Forecast_Capex_Input!$H$12:$H$286,$X143)=Repex),0)
*$DE143</f>
        <v>0</v>
      </c>
      <c r="DI143" s="188" cm="1">
        <f t="array" aca="1" ref="DI143" ca="1">IFERROR(INDEX(Forecast_Capex_Input!BJ$12:BJ$286,$X143)
*(INDEX(Forecast_Capex_Input!$H$12:$H$286,$X143)=Repex),0)
*$DE143</f>
        <v>0</v>
      </c>
      <c r="DJ143" s="188" cm="1">
        <f t="array" aca="1" ref="DJ143" ca="1">IFERROR(INDEX(Forecast_Capex_Input!BK$12:BK$286,$X143)
*(INDEX(Forecast_Capex_Input!$H$12:$H$286,$X143)=Repex),0)
*$DE143</f>
        <v>0</v>
      </c>
      <c r="DK143" s="188" cm="1">
        <f t="array" aca="1" ref="DK143" ca="1">IFERROR(INDEX(Forecast_Capex_Input!BL$12:BL$286,$X143)
*(INDEX(Forecast_Capex_Input!$H$12:$H$286,$X143)=Repex),0)
*$DE143</f>
        <v>0</v>
      </c>
      <c r="DL143" s="165"/>
      <c r="DM143" s="188" t="b" cm="1">
        <f t="array" aca="1" ref="DM143" ca="1">OR($G143=Forecast_Capex_Input!$BN$8:$BN$9)</f>
        <v>0</v>
      </c>
      <c r="DN143" s="188" cm="1">
        <f t="array" aca="1" ref="DN143" ca="1">IFERROR(INDEX(Forecast_Capex_Input!BO$12:BO$286,$X143)
*(INDEX(Forecast_Capex_Input!$H$12:$H$286,$X143)=Repex),0)
*$DM143</f>
        <v>0</v>
      </c>
      <c r="DO143" s="188" cm="1">
        <f t="array" aca="1" ref="DO143" ca="1">IFERROR(INDEX(Forecast_Capex_Input!BP$12:BP$286,$X143)
*(INDEX(Forecast_Capex_Input!$H$12:$H$286,$X143)=Repex),0)
*$DM143</f>
        <v>0</v>
      </c>
      <c r="DP143" s="188" cm="1">
        <f t="array" aca="1" ref="DP143" ca="1">IFERROR(INDEX(Forecast_Capex_Input!BQ$12:BQ$286,$X143)
*(INDEX(Forecast_Capex_Input!$H$12:$H$286,$X143)=Repex),0)
*$DM143</f>
        <v>0</v>
      </c>
      <c r="DQ143" s="188" cm="1">
        <f t="array" aca="1" ref="DQ143" ca="1">IFERROR(INDEX(Forecast_Capex_Input!BR$12:BR$286,$X143)
*(INDEX(Forecast_Capex_Input!$H$12:$H$286,$X143)=Repex),0)
*$DM143</f>
        <v>0</v>
      </c>
      <c r="DR143" s="188" cm="1">
        <f t="array" aca="1" ref="DR143" ca="1">IFERROR(INDEX(Forecast_Capex_Input!BS$12:BS$286,$X143)
*(INDEX(Forecast_Capex_Input!$H$12:$H$286,$X143)=Repex),0)
*$DM143</f>
        <v>0</v>
      </c>
      <c r="DS143" s="165"/>
      <c r="DT143" s="188" t="b" cm="1">
        <f t="array" aca="1" ref="DT143" ca="1">OR($G143=Forecast_Capex_Input!$BU$8:$BU$10)</f>
        <v>1</v>
      </c>
      <c r="DU143" s="188" cm="1">
        <f t="array" aca="1" ref="DU143" ca="1">IFERROR(INDEX(Forecast_Capex_Input!BV$12:BV$286,$X143)
*(INDEX(Forecast_Capex_Input!$H$12:$H$286,$X143)=Repex),0)
*$DT143</f>
        <v>0.68560953253895507</v>
      </c>
      <c r="DV143" s="188" cm="1">
        <f t="array" aca="1" ref="DV143" ca="1">IFERROR(INDEX(Forecast_Capex_Input!BW$12:BW$286,$X143)
*(INDEX(Forecast_Capex_Input!$H$12:$H$286,$X143)=Repex),0)
*$DT143</f>
        <v>0.1604032997250229</v>
      </c>
      <c r="DW143" s="188" cm="1">
        <f t="array" aca="1" ref="DW143" ca="1">IFERROR(INDEX(Forecast_Capex_Input!BX$12:BX$286,$X143)
*(INDEX(Forecast_Capex_Input!$H$12:$H$286,$X143)=Repex),0)
*$DT143</f>
        <v>0.12098991750687443</v>
      </c>
      <c r="DX143" s="188" cm="1">
        <f t="array" aca="1" ref="DX143" ca="1">IFERROR(INDEX(Forecast_Capex_Input!BY$12:BY$286,$X143)
*(INDEX(Forecast_Capex_Input!$H$12:$H$286,$X143)=Repex),0)
*$DT143</f>
        <v>0</v>
      </c>
      <c r="DY143" s="188" cm="1">
        <f t="array" aca="1" ref="DY143" ca="1">IFERROR(INDEX(Forecast_Capex_Input!BZ$12:BZ$286,$X143)
*(INDEX(Forecast_Capex_Input!$H$12:$H$286,$X143)=Repex),0)
*$DT143</f>
        <v>0</v>
      </c>
      <c r="DZ143" s="188" cm="1">
        <f t="array" aca="1" ref="DZ143" ca="1">IFERROR(INDEX(Forecast_Capex_Input!CA$12:CA$286,$X143)
*(INDEX(Forecast_Capex_Input!$H$12:$H$286,$X143)=Repex),0)
*$DT143</f>
        <v>0</v>
      </c>
      <c r="EA143" s="188" cm="1">
        <f t="array" aca="1" ref="EA143" ca="1">IFERROR(INDEX(Forecast_Capex_Input!CB$12:CB$286,$X143)
*(INDEX(Forecast_Capex_Input!$H$12:$H$286,$X143)=Repex),0)
*$DT143</f>
        <v>3.2997250229147568E-2</v>
      </c>
      <c r="EB143" s="188" cm="1">
        <f t="array" aca="1" ref="EB143" ca="1">IFERROR(INDEX(Forecast_Capex_Input!CC$12:CC$286,$X143)
*(INDEX(Forecast_Capex_Input!$H$12:$H$286,$X143)=Repex),0)
*$DT143</f>
        <v>0</v>
      </c>
      <c r="EC143" s="165"/>
      <c r="ED143" s="226" t="str">
        <f t="shared" si="127"/>
        <v>N/A</v>
      </c>
      <c r="EE143" s="174" t="s">
        <v>15</v>
      </c>
    </row>
    <row r="144" spans="3:135" x14ac:dyDescent="0.2">
      <c r="C144" s="174">
        <f t="shared" si="128"/>
        <v>134</v>
      </c>
      <c r="D144" s="167" t="str" cm="1">
        <f t="array" ref="D144">IFERROR(INDEX(Forecast_Capex_Input!$D$12:$D$286,$X144),NA)</f>
        <v>Newcastle Secondary Systems Renewal</v>
      </c>
      <c r="E144" s="172" t="b" cm="1">
        <f t="array" ref="E144">IF($X144=NA,NA,INDEX(Forecast_Capex_Input!$E$12:$E$286,$X144))</f>
        <v>1</v>
      </c>
      <c r="F144" s="167" t="str" cm="1">
        <f t="array" aca="1" ref="F144" ca="1">IFERROR(INDEX(General!$E$25:$E$26,$Y144),NA)</f>
        <v>Labour</v>
      </c>
      <c r="G144" s="167" t="str" cm="1">
        <f t="array" aca="1" ref="G144" ca="1">IFERROR(INDEX(Forecast_Capex_Input!$AI$11:$BB$11,$AA144),NA)</f>
        <v>Business IT</v>
      </c>
      <c r="H144" s="189" cm="1">
        <f t="array" aca="1" ref="H144" ca="1">IFERROR(INDEX(Forecast_Capex_Input!$AI$12:$BB$286,$X144,$AA144),NA)</f>
        <v>3.2997250229147568E-2</v>
      </c>
      <c r="I144" s="199" t="str" cm="1">
        <f t="array" ref="I144">IFERROR(INDEX(Forecast_Capex_Input!$F$12:$F$286,$X144),NA)</f>
        <v>Replacement Expenditure</v>
      </c>
      <c r="J144" s="199" t="str" cm="1">
        <f t="array" ref="J144">IFERROR(INDEX(Forecast_Capex_Input!G$12:G$286,$X144),NA)</f>
        <v>Digital Infrastructure</v>
      </c>
      <c r="K144" s="199" t="str" cm="1">
        <f t="array" ref="K144">IFERROR(INDEX(Forecast_Capex_Input!H$12:H$286,$X144),NA)</f>
        <v>Repex</v>
      </c>
      <c r="L144" s="199" t="str" cm="1">
        <f t="array" ref="L144">IFERROR(INDEX(Forecast_Capex_Input!I$12:I$286,$X144),NA)</f>
        <v>N/A</v>
      </c>
      <c r="M144" s="199" t="str" cm="1">
        <f t="array" ref="M144">IFERROR(INDEX(Forecast_Capex_Input!J$12:J$286,$X144),NA)</f>
        <v>N/A</v>
      </c>
      <c r="N144" s="199" t="str" cm="1">
        <f t="array" ref="N144">IFERROR(INDEX(Forecast_Capex_Input!K$12:K$286,$X144),NA)</f>
        <v>DI - Protection systems</v>
      </c>
      <c r="O144" s="199" t="str" cm="1">
        <f t="array" ref="O144">IFERROR(INDEX(Forecast_Capex_Input!L$12:L$286,$X144),NA)</f>
        <v>DI - Safe and Reliable Network</v>
      </c>
      <c r="P144" s="199" t="str" cm="1">
        <f t="array" ref="P144">IFERROR(INDEX(Forecast_Capex_Input!M$12:M$286,$X144),NA)</f>
        <v>N/A</v>
      </c>
      <c r="Q144" s="172" t="str" cm="1">
        <f t="array" ref="Q144">IFERROR(INDEX(Forecast_Capex_Input!N$12:N$286,$X144),NA)</f>
        <v>No</v>
      </c>
      <c r="R144" s="265" cm="1">
        <f t="array" ref="R144">IFERROR(INDEX(Forecast_Capex_Input!O$12:O$286,$X144),0)</f>
        <v>0</v>
      </c>
      <c r="S144" s="172" t="str" cm="1">
        <f t="array" ref="S144">IFERROR(INDEX(Forecast_Capex_Input!P$12:P$286,$X144),0)</f>
        <v>Safety security &amp; reliability</v>
      </c>
      <c r="T144" s="199" t="str" cm="1">
        <f t="array" aca="1" ref="T144" ca="1">IFERROR(INDEX(General!$K$84:$K$103,$AA144),NA)</f>
        <v>Business IT (2018 onwards)</v>
      </c>
      <c r="U144" s="188" cm="1">
        <f t="array" aca="1" ref="U144" ca="1">IFERROR(
IF($F144=General!$E$25,INDEX(Forecast_Capex_Input!S$12:S$286,$X144),
INDEX(Forecast_Capex_Input!T$12:T$286,$X144)),0)</f>
        <v>0.16129786761383605</v>
      </c>
      <c r="V144" s="222" t="b">
        <f>IFERROR(INDEX(Overheads!$T$19:$T$26,MATCH($I144,Overheads!$E$19:$E$26,0)),FALSE)</f>
        <v>1</v>
      </c>
      <c r="W144" s="165"/>
      <c r="X144" s="174">
        <f>IFERROR(
IF(MATCH($C144,Forecast_Capex_Input!$CI$12:$CI$286,1)+1&gt;MAX(Forecast_Capex_Input!$C$12:$C$286),NA,
MATCH($C144,Forecast_Capex_Input!$CI$12:$CI$286,1)+1),1)</f>
        <v>58</v>
      </c>
      <c r="Y144" s="174" cm="1">
        <f t="array" aca="1" ref="Y144" ca="1">IFERROR(
IF(X143&lt;&gt;X144,1,
IF(COUNTIF(OFFSET(Y143,0,0,-INDEX(Forecast_Capex_Input!$CG$12:$CG$286,$X144)),Y143)=INDEX(Forecast_Capex_Input!$CG$12:$CG$286,$X144),Y143+1,Y143)),NA)</f>
        <v>1</v>
      </c>
      <c r="Z144" s="174" cm="1">
        <f t="array" ref="Z144">IFERROR($C144-IF($X144=1,1,INDEX(Forecast_Capex_Input!$CI$12:$CI$286,$X144-1))+1,NA)</f>
        <v>2</v>
      </c>
      <c r="AA144" s="174" cm="1">
        <f t="array" aca="1" ref="AA144" ca="1">IFERROR(IF(Y144=1,
INDEX(Forecast_Capex_Input!$AI$10:$BB$10,SMALL(IF(INDEX(Forecast_Capex_Input!$AI$12:$BB$286,$X144,0)&gt;0,COLUMN(Forecast_Capex_Input!$AI$10:$BB$10)-COLUMN(Forecast_Capex_Input!$AI$12)+1),ROWS(OFFSET(AA143,0,0,-$Z144)))),
OFFSET(AA143,-INDEX(Forecast_Capex_Input!$CG$12:$CG$286,$X144)+1,0)),NA)</f>
        <v>6</v>
      </c>
      <c r="AB144" s="174">
        <f t="shared" ca="1" si="97"/>
        <v>1</v>
      </c>
      <c r="AC144" s="222" t="b">
        <f t="shared" si="129"/>
        <v>0</v>
      </c>
      <c r="AD144" s="220" t="b">
        <v>0</v>
      </c>
      <c r="AE144" s="222" t="b">
        <f t="shared" si="98"/>
        <v>1</v>
      </c>
      <c r="AF144" s="165"/>
      <c r="AG144" s="215">
        <v>8.45360874193672E-3</v>
      </c>
      <c r="AH144" s="215">
        <v>7.6850988563061089E-3</v>
      </c>
      <c r="AI144" s="215">
        <v>3.8425494281530545E-3</v>
      </c>
      <c r="AJ144" s="215">
        <v>8.45360874193672E-3</v>
      </c>
      <c r="AK144" s="215">
        <v>8.8378636847520238E-3</v>
      </c>
      <c r="AL144" s="155">
        <v>3.727272945308463E-2</v>
      </c>
      <c r="AM144" s="165"/>
      <c r="AN144" s="215" cm="1">
        <f t="array" aca="1" ref="AN144" ca="1">IFERROR(INDEX(General!O$33:O$34,$AB144)
*AG144,0)</f>
        <v>8.439902613887754E-3</v>
      </c>
      <c r="AO144" s="215" cm="1">
        <f t="array" aca="1" ref="AO144" ca="1">IFERROR(INDEX(General!P$33:P$34,$AB144)
*AH144,0)</f>
        <v>7.7313210594251386E-3</v>
      </c>
      <c r="AP144" s="215" cm="1">
        <f t="array" aca="1" ref="AP144" ca="1">IFERROR(INDEX(General!Q$33:Q$34,$AB144)
*AI144,0)</f>
        <v>3.9004663051817063E-3</v>
      </c>
      <c r="AQ144" s="215" cm="1">
        <f t="array" aca="1" ref="AQ144" ca="1">IFERROR(INDEX(General!R$33:R$34,$AB144)
*AJ144,0)</f>
        <v>8.6516859855252683E-3</v>
      </c>
      <c r="AR144" s="215" cm="1">
        <f t="array" aca="1" ref="AR144" ca="1">IFERROR(INDEX(General!S$33:S$34,$AB144)
*AK144,0)</f>
        <v>9.1005805240578653E-3</v>
      </c>
      <c r="AS144" s="155">
        <f t="shared" ca="1" si="130"/>
        <v>3.7823956488077737E-2</v>
      </c>
      <c r="AT144" s="165"/>
      <c r="AU144" s="215">
        <f ca="1">IF($AE144=FALSE,AN144*Overheads!$R$24*$V144,
IFERROR(Overheads!$O$49*$V144*AN144,0)
+IFERROR(Overheads!Q$59*$V144*(AN144/Overheads!Q$68),0))</f>
        <v>1.1821467371284135E-3</v>
      </c>
      <c r="AV144" s="215">
        <f ca="1">IF($AE144=FALSE,AO144*Overheads!$R$24*$V144,
IFERROR(Overheads!$O$49*$V144*AO144,0)
+IFERROR(Overheads!R$59*$V144*(AO144/Overheads!R$68),0))</f>
        <v>9.2273657367820971E-4</v>
      </c>
      <c r="AW144" s="215">
        <f ca="1">IF($AE144=FALSE,AP144*Overheads!$R$24*$V144,
IFERROR(Overheads!$O$49*$V144*AP144,0)
+IFERROR(Overheads!S$59*$V144*(AP144/Overheads!S$68),0))</f>
        <v>5.0722112598143554E-4</v>
      </c>
      <c r="AX144" s="215">
        <f ca="1">IF($AE144=FALSE,AQ144*Overheads!$R$24*$V144,
IFERROR(Overheads!$O$49*$V144*AQ144,0)
+IFERROR(Overheads!T$59*$V144*(AQ144/Overheads!T$68),0))</f>
        <v>1.239709072496392E-3</v>
      </c>
      <c r="AY144" s="215">
        <f ca="1">IF($AE144=FALSE,AR144*Overheads!$R$24*$V144,
IFERROR(Overheads!$O$49*$V144*AR144,0)
+IFERROR(Overheads!U$59*$V144*(AR144/Overheads!U$68),0))</f>
        <v>1.1132421851371426E-3</v>
      </c>
      <c r="AZ144" s="155">
        <f t="shared" ca="1" si="131"/>
        <v>4.9650556944215926E-3</v>
      </c>
      <c r="BA144" s="165"/>
      <c r="BB144" s="215">
        <f ca="1">IF($AE144=FALSE,AN144*Overheads!$S$25,
IFERROR(Overheads!$O$50*AN144,0)
+IFERROR(Overheads!Q$60*(AN144/Overheads!Q$66),0))</f>
        <v>1.586601174250002E-4</v>
      </c>
      <c r="BC144" s="215">
        <f ca="1">IF($AE144=FALSE,AO144*Overheads!$S$25,
IFERROR(Overheads!$O$50*AO144,0)
+IFERROR(Overheads!R$60*(AO144/Overheads!R$66),0))</f>
        <v>1.3044750218024499E-4</v>
      </c>
      <c r="BD144" s="215">
        <f ca="1">IF($AE144=FALSE,AP144*Overheads!$S$25,
IFERROR(Overheads!$O$50*AP144,0)
+IFERROR(Overheads!S$60*(AP144/Overheads!S$66),0))</f>
        <v>7.1587733058711651E-5</v>
      </c>
      <c r="BE144" s="215">
        <f ca="1">IF($AE144=FALSE,AQ144*Overheads!$S$25,
IFERROR(Overheads!$O$50*AQ144,0)
+IFERROR(Overheads!T$60*(AQ144/Overheads!T$66),0))</f>
        <v>1.7537661449992941E-4</v>
      </c>
      <c r="BF144" s="215">
        <f ca="1">IF($AE144=FALSE,AR144*Overheads!$S$25,
IFERROR(Overheads!$O$50*AR144,0)
+IFERROR(Overheads!U$60*(AR144/Overheads!U$66),0))</f>
        <v>1.6294085745880864E-4</v>
      </c>
      <c r="BG144" s="155">
        <f t="shared" ca="1" si="132"/>
        <v>6.9901282462269494E-4</v>
      </c>
      <c r="BH144" s="165"/>
      <c r="BI144" s="215">
        <f t="shared" ca="1" si="133"/>
        <v>9.7807094684411681E-3</v>
      </c>
      <c r="BJ144" s="215">
        <f t="shared" ca="1" si="99"/>
        <v>8.7845051352835948E-3</v>
      </c>
      <c r="BK144" s="215">
        <f t="shared" ca="1" si="100"/>
        <v>4.4792751642218536E-3</v>
      </c>
      <c r="BL144" s="215">
        <f t="shared" ca="1" si="101"/>
        <v>1.0066771672521591E-2</v>
      </c>
      <c r="BM144" s="215">
        <f t="shared" ca="1" si="102"/>
        <v>1.0376763566653817E-2</v>
      </c>
      <c r="BN144" s="155">
        <f t="shared" ca="1" si="134"/>
        <v>4.3488025007122025E-2</v>
      </c>
      <c r="BO144" s="165"/>
      <c r="BP144" s="187" cm="1">
        <f t="array" ref="BP144">IFERROR(IF($X144=$X143,BP143,INDEX(Forecast_Capex_Input!AC$12:AC$286,$X144)),0)</f>
        <v>0.1</v>
      </c>
      <c r="BQ144" s="187" cm="1">
        <f t="array" ref="BQ144">IFERROR(IF($X144=$X143,BQ143,INDEX(Forecast_Capex_Input!AD$12:AD$286,$X144)),0)</f>
        <v>0.11</v>
      </c>
      <c r="BR144" s="187" cm="1">
        <f t="array" ref="BR144">IFERROR(IF($X144=$X143,BR143,INDEX(Forecast_Capex_Input!AE$12:AE$286,$X144)),0)</f>
        <v>0.14000000000000001</v>
      </c>
      <c r="BS144" s="187" cm="1">
        <f t="array" ref="BS144">IFERROR(IF($X144=$X143,BS143,INDEX(Forecast_Capex_Input!AF$12:AF$286,$X144)),0)</f>
        <v>0.32</v>
      </c>
      <c r="BT144" s="187" cm="1">
        <f t="array" ref="BT144">IFERROR(IF($X144=$X143,BT143,INDEX(Forecast_Capex_Input!AG$12:AG$286,$X144)),0)</f>
        <v>0.33</v>
      </c>
      <c r="BU144" s="165"/>
      <c r="BV144" s="215">
        <f t="shared" si="103"/>
        <v>3.7272729453084632E-3</v>
      </c>
      <c r="BW144" s="215">
        <f t="shared" si="104"/>
        <v>4.1000002398393093E-3</v>
      </c>
      <c r="BX144" s="215">
        <f t="shared" si="105"/>
        <v>5.218182123431849E-3</v>
      </c>
      <c r="BY144" s="215">
        <f t="shared" si="106"/>
        <v>1.1927273424987082E-2</v>
      </c>
      <c r="BZ144" s="215">
        <f t="shared" si="107"/>
        <v>1.2300000719517928E-2</v>
      </c>
      <c r="CA144" s="155">
        <f t="shared" si="135"/>
        <v>3.727272945308463E-2</v>
      </c>
      <c r="CB144" s="165"/>
      <c r="CC144" s="215">
        <f t="shared" ca="1" si="108"/>
        <v>3.782395648807774E-3</v>
      </c>
      <c r="CD144" s="215">
        <f t="shared" ca="1" si="109"/>
        <v>4.1606352136885514E-3</v>
      </c>
      <c r="CE144" s="215">
        <f t="shared" ca="1" si="110"/>
        <v>5.2953539083308836E-3</v>
      </c>
      <c r="CF144" s="215">
        <f t="shared" ca="1" si="111"/>
        <v>1.2103666076184877E-2</v>
      </c>
      <c r="CG144" s="215">
        <f t="shared" ca="1" si="112"/>
        <v>1.2481905641065653E-2</v>
      </c>
      <c r="CH144" s="155">
        <f t="shared" ca="1" si="136"/>
        <v>3.7823956488077737E-2</v>
      </c>
      <c r="CI144" s="165"/>
      <c r="CJ144" s="215">
        <f t="shared" ca="1" si="113"/>
        <v>4.9650556944215928E-4</v>
      </c>
      <c r="CK144" s="215">
        <f t="shared" ca="1" si="114"/>
        <v>5.4615612638637522E-4</v>
      </c>
      <c r="CL144" s="215">
        <f t="shared" ca="1" si="115"/>
        <v>6.9510779721902304E-4</v>
      </c>
      <c r="CM144" s="215">
        <f t="shared" ca="1" si="116"/>
        <v>1.5888178222149096E-3</v>
      </c>
      <c r="CN144" s="215">
        <f t="shared" ca="1" si="117"/>
        <v>1.6384683791591257E-3</v>
      </c>
      <c r="CO144" s="155">
        <f t="shared" ca="1" si="137"/>
        <v>4.9650556944215926E-3</v>
      </c>
      <c r="CP144" s="165"/>
      <c r="CQ144" s="223">
        <f t="shared" ca="1" si="118"/>
        <v>6.9901282462269497E-5</v>
      </c>
      <c r="CR144" s="223">
        <f t="shared" ca="1" si="119"/>
        <v>7.6891410708496448E-5</v>
      </c>
      <c r="CS144" s="223">
        <f t="shared" ca="1" si="120"/>
        <v>9.7861795447177301E-5</v>
      </c>
      <c r="CT144" s="223">
        <f t="shared" ca="1" si="121"/>
        <v>2.2368410387926238E-4</v>
      </c>
      <c r="CU144" s="223">
        <f t="shared" ca="1" si="122"/>
        <v>2.3067423212548934E-4</v>
      </c>
      <c r="CV144" s="155">
        <f t="shared" ca="1" si="138"/>
        <v>6.9901282462269494E-4</v>
      </c>
      <c r="CW144" s="165"/>
      <c r="CX144" s="215">
        <f t="shared" ca="1" si="139"/>
        <v>4.3488025007122032E-3</v>
      </c>
      <c r="CY144" s="215">
        <f t="shared" ca="1" si="123"/>
        <v>4.7836827507834233E-3</v>
      </c>
      <c r="CZ144" s="215">
        <f t="shared" ca="1" si="124"/>
        <v>6.0883235009970837E-3</v>
      </c>
      <c r="DA144" s="215">
        <f t="shared" ca="1" si="125"/>
        <v>1.391616800227905E-2</v>
      </c>
      <c r="DB144" s="215">
        <f t="shared" ca="1" si="126"/>
        <v>1.4351048252350267E-2</v>
      </c>
      <c r="DC144" s="155">
        <f t="shared" ca="1" si="140"/>
        <v>4.3488025007122025E-2</v>
      </c>
      <c r="DD144" s="165"/>
      <c r="DE144" s="188" t="b" cm="1">
        <f t="array" aca="1" ref="DE144" ca="1">OR($G144=Forecast_Capex_Input!$BF$8:$BF$10)</f>
        <v>0</v>
      </c>
      <c r="DF144" s="188" cm="1">
        <f t="array" aca="1" ref="DF144" ca="1">IFERROR(INDEX(Forecast_Capex_Input!BG$12:BG$286,$X144)
*(INDEX(Forecast_Capex_Input!$H$12:$H$286,$X144)=Repex),0)
*$DE144</f>
        <v>0</v>
      </c>
      <c r="DG144" s="188" cm="1">
        <f t="array" aca="1" ref="DG144" ca="1">IFERROR(INDEX(Forecast_Capex_Input!BH$12:BH$286,$X144)
*(INDEX(Forecast_Capex_Input!$H$12:$H$286,$X144)=Repex),0)
*$DE144</f>
        <v>0</v>
      </c>
      <c r="DH144" s="188" cm="1">
        <f t="array" aca="1" ref="DH144" ca="1">IFERROR(INDEX(Forecast_Capex_Input!BI$12:BI$286,$X144)
*(INDEX(Forecast_Capex_Input!$H$12:$H$286,$X144)=Repex),0)
*$DE144</f>
        <v>0</v>
      </c>
      <c r="DI144" s="188" cm="1">
        <f t="array" aca="1" ref="DI144" ca="1">IFERROR(INDEX(Forecast_Capex_Input!BJ$12:BJ$286,$X144)
*(INDEX(Forecast_Capex_Input!$H$12:$H$286,$X144)=Repex),0)
*$DE144</f>
        <v>0</v>
      </c>
      <c r="DJ144" s="188" cm="1">
        <f t="array" aca="1" ref="DJ144" ca="1">IFERROR(INDEX(Forecast_Capex_Input!BK$12:BK$286,$X144)
*(INDEX(Forecast_Capex_Input!$H$12:$H$286,$X144)=Repex),0)
*$DE144</f>
        <v>0</v>
      </c>
      <c r="DK144" s="188" cm="1">
        <f t="array" aca="1" ref="DK144" ca="1">IFERROR(INDEX(Forecast_Capex_Input!BL$12:BL$286,$X144)
*(INDEX(Forecast_Capex_Input!$H$12:$H$286,$X144)=Repex),0)
*$DE144</f>
        <v>0</v>
      </c>
      <c r="DL144" s="165"/>
      <c r="DM144" s="188" t="b" cm="1">
        <f t="array" aca="1" ref="DM144" ca="1">OR($G144=Forecast_Capex_Input!$BN$8:$BN$9)</f>
        <v>0</v>
      </c>
      <c r="DN144" s="188" cm="1">
        <f t="array" aca="1" ref="DN144" ca="1">IFERROR(INDEX(Forecast_Capex_Input!BO$12:BO$286,$X144)
*(INDEX(Forecast_Capex_Input!$H$12:$H$286,$X144)=Repex),0)
*$DM144</f>
        <v>0</v>
      </c>
      <c r="DO144" s="188" cm="1">
        <f t="array" aca="1" ref="DO144" ca="1">IFERROR(INDEX(Forecast_Capex_Input!BP$12:BP$286,$X144)
*(INDEX(Forecast_Capex_Input!$H$12:$H$286,$X144)=Repex),0)
*$DM144</f>
        <v>0</v>
      </c>
      <c r="DP144" s="188" cm="1">
        <f t="array" aca="1" ref="DP144" ca="1">IFERROR(INDEX(Forecast_Capex_Input!BQ$12:BQ$286,$X144)
*(INDEX(Forecast_Capex_Input!$H$12:$H$286,$X144)=Repex),0)
*$DM144</f>
        <v>0</v>
      </c>
      <c r="DQ144" s="188" cm="1">
        <f t="array" aca="1" ref="DQ144" ca="1">IFERROR(INDEX(Forecast_Capex_Input!BR$12:BR$286,$X144)
*(INDEX(Forecast_Capex_Input!$H$12:$H$286,$X144)=Repex),0)
*$DM144</f>
        <v>0</v>
      </c>
      <c r="DR144" s="188" cm="1">
        <f t="array" aca="1" ref="DR144" ca="1">IFERROR(INDEX(Forecast_Capex_Input!BS$12:BS$286,$X144)
*(INDEX(Forecast_Capex_Input!$H$12:$H$286,$X144)=Repex),0)
*$DM144</f>
        <v>0</v>
      </c>
      <c r="DS144" s="165"/>
      <c r="DT144" s="188" t="b" cm="1">
        <f t="array" aca="1" ref="DT144" ca="1">OR($G144=Forecast_Capex_Input!$BU$8:$BU$10)</f>
        <v>1</v>
      </c>
      <c r="DU144" s="188" cm="1">
        <f t="array" aca="1" ref="DU144" ca="1">IFERROR(INDEX(Forecast_Capex_Input!BV$12:BV$286,$X144)
*(INDEX(Forecast_Capex_Input!$H$12:$H$286,$X144)=Repex),0)
*$DT144</f>
        <v>0.68560953253895507</v>
      </c>
      <c r="DV144" s="188" cm="1">
        <f t="array" aca="1" ref="DV144" ca="1">IFERROR(INDEX(Forecast_Capex_Input!BW$12:BW$286,$X144)
*(INDEX(Forecast_Capex_Input!$H$12:$H$286,$X144)=Repex),0)
*$DT144</f>
        <v>0.1604032997250229</v>
      </c>
      <c r="DW144" s="188" cm="1">
        <f t="array" aca="1" ref="DW144" ca="1">IFERROR(INDEX(Forecast_Capex_Input!BX$12:BX$286,$X144)
*(INDEX(Forecast_Capex_Input!$H$12:$H$286,$X144)=Repex),0)
*$DT144</f>
        <v>0.12098991750687443</v>
      </c>
      <c r="DX144" s="188" cm="1">
        <f t="array" aca="1" ref="DX144" ca="1">IFERROR(INDEX(Forecast_Capex_Input!BY$12:BY$286,$X144)
*(INDEX(Forecast_Capex_Input!$H$12:$H$286,$X144)=Repex),0)
*$DT144</f>
        <v>0</v>
      </c>
      <c r="DY144" s="188" cm="1">
        <f t="array" aca="1" ref="DY144" ca="1">IFERROR(INDEX(Forecast_Capex_Input!BZ$12:BZ$286,$X144)
*(INDEX(Forecast_Capex_Input!$H$12:$H$286,$X144)=Repex),0)
*$DT144</f>
        <v>0</v>
      </c>
      <c r="DZ144" s="188" cm="1">
        <f t="array" aca="1" ref="DZ144" ca="1">IFERROR(INDEX(Forecast_Capex_Input!CA$12:CA$286,$X144)
*(INDEX(Forecast_Capex_Input!$H$12:$H$286,$X144)=Repex),0)
*$DT144</f>
        <v>0</v>
      </c>
      <c r="EA144" s="188" cm="1">
        <f t="array" aca="1" ref="EA144" ca="1">IFERROR(INDEX(Forecast_Capex_Input!CB$12:CB$286,$X144)
*(INDEX(Forecast_Capex_Input!$H$12:$H$286,$X144)=Repex),0)
*$DT144</f>
        <v>3.2997250229147568E-2</v>
      </c>
      <c r="EB144" s="188" cm="1">
        <f t="array" aca="1" ref="EB144" ca="1">IFERROR(INDEX(Forecast_Capex_Input!CC$12:CC$286,$X144)
*(INDEX(Forecast_Capex_Input!$H$12:$H$286,$X144)=Repex),0)
*$DT144</f>
        <v>0</v>
      </c>
      <c r="EC144" s="165"/>
      <c r="ED144" s="226" t="str">
        <f t="shared" si="127"/>
        <v>N/A</v>
      </c>
      <c r="EE144" s="174" t="s">
        <v>15</v>
      </c>
    </row>
    <row r="145" spans="3:135" x14ac:dyDescent="0.2">
      <c r="C145" s="174">
        <f t="shared" si="128"/>
        <v>135</v>
      </c>
      <c r="D145" s="167" t="str" cm="1">
        <f t="array" ref="D145">IFERROR(INDEX(Forecast_Capex_Input!$D$12:$D$286,$X145),NA)</f>
        <v>Newcastle Secondary Systems Renewal</v>
      </c>
      <c r="E145" s="172" t="b" cm="1">
        <f t="array" ref="E145">IF($X145=NA,NA,INDEX(Forecast_Capex_Input!$E$12:$E$286,$X145))</f>
        <v>1</v>
      </c>
      <c r="F145" s="167" t="str" cm="1">
        <f t="array" aca="1" ref="F145" ca="1">IFERROR(INDEX(General!$E$25:$E$26,$Y145),NA)</f>
        <v>Non-Labour</v>
      </c>
      <c r="G145" s="167" t="str" cm="1">
        <f t="array" aca="1" ref="G145" ca="1">IFERROR(INDEX(Forecast_Capex_Input!$AI$11:$BB$11,$AA145),NA)</f>
        <v>Secondary Systems</v>
      </c>
      <c r="H145" s="189" cm="1">
        <f t="array" aca="1" ref="H145" ca="1">IFERROR(INDEX(Forecast_Capex_Input!$AI$12:$BB$286,$X145,$AA145),NA)</f>
        <v>0.96700274977085243</v>
      </c>
      <c r="I145" s="199" t="str" cm="1">
        <f t="array" ref="I145">IFERROR(INDEX(Forecast_Capex_Input!$F$12:$F$286,$X145),NA)</f>
        <v>Replacement Expenditure</v>
      </c>
      <c r="J145" s="199" t="str" cm="1">
        <f t="array" ref="J145">IFERROR(INDEX(Forecast_Capex_Input!G$12:G$286,$X145),NA)</f>
        <v>Digital Infrastructure</v>
      </c>
      <c r="K145" s="199" t="str" cm="1">
        <f t="array" ref="K145">IFERROR(INDEX(Forecast_Capex_Input!H$12:H$286,$X145),NA)</f>
        <v>Repex</v>
      </c>
      <c r="L145" s="199" t="str" cm="1">
        <f t="array" ref="L145">IFERROR(INDEX(Forecast_Capex_Input!I$12:I$286,$X145),NA)</f>
        <v>N/A</v>
      </c>
      <c r="M145" s="199" t="str" cm="1">
        <f t="array" ref="M145">IFERROR(INDEX(Forecast_Capex_Input!J$12:J$286,$X145),NA)</f>
        <v>N/A</v>
      </c>
      <c r="N145" s="199" t="str" cm="1">
        <f t="array" ref="N145">IFERROR(INDEX(Forecast_Capex_Input!K$12:K$286,$X145),NA)</f>
        <v>DI - Protection systems</v>
      </c>
      <c r="O145" s="199" t="str" cm="1">
        <f t="array" ref="O145">IFERROR(INDEX(Forecast_Capex_Input!L$12:L$286,$X145),NA)</f>
        <v>DI - Safe and Reliable Network</v>
      </c>
      <c r="P145" s="199" t="str" cm="1">
        <f t="array" ref="P145">IFERROR(INDEX(Forecast_Capex_Input!M$12:M$286,$X145),NA)</f>
        <v>N/A</v>
      </c>
      <c r="Q145" s="172" t="str" cm="1">
        <f t="array" ref="Q145">IFERROR(INDEX(Forecast_Capex_Input!N$12:N$286,$X145),NA)</f>
        <v>No</v>
      </c>
      <c r="R145" s="265" cm="1">
        <f t="array" ref="R145">IFERROR(INDEX(Forecast_Capex_Input!O$12:O$286,$X145),0)</f>
        <v>0</v>
      </c>
      <c r="S145" s="172" t="str" cm="1">
        <f t="array" ref="S145">IFERROR(INDEX(Forecast_Capex_Input!P$12:P$286,$X145),0)</f>
        <v>Safety security &amp; reliability</v>
      </c>
      <c r="T145" s="199" t="str" cm="1">
        <f t="array" aca="1" ref="T145" ca="1">IFERROR(INDEX(General!$K$84:$K$103,$AA145),NA)</f>
        <v>Secondary Systems (2018-23)</v>
      </c>
      <c r="U145" s="188" cm="1">
        <f t="array" aca="1" ref="U145" ca="1">IFERROR(
IF($F145=General!$E$25,INDEX(Forecast_Capex_Input!S$12:S$286,$X145),
INDEX(Forecast_Capex_Input!T$12:T$286,$X145)),0)</f>
        <v>0.83870213238616398</v>
      </c>
      <c r="V145" s="222" t="b">
        <f>IFERROR(INDEX(Overheads!$T$19:$T$26,MATCH($I145,Overheads!$E$19:$E$26,0)),FALSE)</f>
        <v>1</v>
      </c>
      <c r="W145" s="165"/>
      <c r="X145" s="174">
        <f>IFERROR(
IF(MATCH($C145,Forecast_Capex_Input!$CI$12:$CI$286,1)+1&gt;MAX(Forecast_Capex_Input!$C$12:$C$286),NA,
MATCH($C145,Forecast_Capex_Input!$CI$12:$CI$286,1)+1),1)</f>
        <v>58</v>
      </c>
      <c r="Y145" s="174" cm="1">
        <f t="array" aca="1" ref="Y145" ca="1">IFERROR(
IF(X144&lt;&gt;X145,1,
IF(COUNTIF(OFFSET(Y144,0,0,-INDEX(Forecast_Capex_Input!$CG$12:$CG$286,$X145)),Y144)=INDEX(Forecast_Capex_Input!$CG$12:$CG$286,$X145),Y144+1,Y144)),NA)</f>
        <v>2</v>
      </c>
      <c r="Z145" s="174" cm="1">
        <f t="array" ref="Z145">IFERROR($C145-IF($X145=1,1,INDEX(Forecast_Capex_Input!$CI$12:$CI$286,$X145-1))+1,NA)</f>
        <v>3</v>
      </c>
      <c r="AA145" s="174" cm="1">
        <f t="array" aca="1" ref="AA145" ca="1">IFERROR(IF(Y145=1,
INDEX(Forecast_Capex_Input!$AI$10:$BB$10,SMALL(IF(INDEX(Forecast_Capex_Input!$AI$12:$BB$286,$X145,0)&gt;0,COLUMN(Forecast_Capex_Input!$AI$10:$BB$10)-COLUMN(Forecast_Capex_Input!$AI$12)+1),ROWS(OFFSET(AA144,0,0,-$Z145)))),
OFFSET(AA144,-INDEX(Forecast_Capex_Input!$CG$12:$CG$286,$X145)+1,0)),NA)</f>
        <v>4</v>
      </c>
      <c r="AB145" s="174">
        <f t="shared" ca="1" si="97"/>
        <v>2</v>
      </c>
      <c r="AC145" s="222" t="b">
        <f t="shared" si="129"/>
        <v>0</v>
      </c>
      <c r="AD145" s="220" t="b">
        <v>0</v>
      </c>
      <c r="AE145" s="222" t="b">
        <f t="shared" si="98"/>
        <v>1</v>
      </c>
      <c r="AF145" s="165"/>
      <c r="AG145" s="215">
        <v>1.288164195014295</v>
      </c>
      <c r="AH145" s="215">
        <v>1.1710583591039045</v>
      </c>
      <c r="AI145" s="215">
        <v>0.58552917955195227</v>
      </c>
      <c r="AJ145" s="215">
        <v>1.288164195014295</v>
      </c>
      <c r="AK145" s="215">
        <v>1.3467171129694901</v>
      </c>
      <c r="AL145" s="155">
        <v>5.6796330416539362</v>
      </c>
      <c r="AM145" s="165"/>
      <c r="AN145" s="215" cm="1">
        <f t="array" aca="1" ref="AN145" ca="1">IFERROR(INDEX(General!O$33:O$34,$AB145)
*AG145,0)</f>
        <v>1.288164195014295</v>
      </c>
      <c r="AO145" s="215" cm="1">
        <f t="array" aca="1" ref="AO145" ca="1">IFERROR(INDEX(General!P$33:P$34,$AB145)
*AH145,0)</f>
        <v>1.1710583591039045</v>
      </c>
      <c r="AP145" s="215" cm="1">
        <f t="array" aca="1" ref="AP145" ca="1">IFERROR(INDEX(General!Q$33:Q$34,$AB145)
*AI145,0)</f>
        <v>0.58552917955195227</v>
      </c>
      <c r="AQ145" s="215" cm="1">
        <f t="array" aca="1" ref="AQ145" ca="1">IFERROR(INDEX(General!R$33:R$34,$AB145)
*AJ145,0)</f>
        <v>1.288164195014295</v>
      </c>
      <c r="AR145" s="215" cm="1">
        <f t="array" aca="1" ref="AR145" ca="1">IFERROR(INDEX(General!S$33:S$34,$AB145)
*AK145,0)</f>
        <v>1.3467171129694901</v>
      </c>
      <c r="AS145" s="155">
        <f t="shared" ca="1" si="130"/>
        <v>5.6796330416539362</v>
      </c>
      <c r="AT145" s="165"/>
      <c r="AU145" s="215">
        <f ca="1">IF($AE145=FALSE,AN145*Overheads!$R$24*$V145,
IFERROR(Overheads!$O$49*$V145*AN145,0)
+IFERROR(Overheads!Q$59*$V145*(AN145/Overheads!Q$68),0))</f>
        <v>0.18042851555135855</v>
      </c>
      <c r="AV145" s="215">
        <f ca="1">IF($AE145=FALSE,AO145*Overheads!$R$24*$V145,
IFERROR(Overheads!$O$49*$V145*AO145,0)
+IFERROR(Overheads!R$59*$V145*(AO145/Overheads!R$68),0))</f>
        <v>0.13976633094798804</v>
      </c>
      <c r="AW145" s="215">
        <f ca="1">IF($AE145=FALSE,AP145*Overheads!$R$24*$V145,
IFERROR(Overheads!$O$49*$V145*AP145,0)
+IFERROR(Overheads!S$59*$V145*(AP145/Overheads!S$68),0))</f>
        <v>7.6142888185645199E-2</v>
      </c>
      <c r="AX145" s="215">
        <f ca="1">IF($AE145=FALSE,AQ145*Overheads!$R$24*$V145,
IFERROR(Overheads!$O$49*$V145*AQ145,0)
+IFERROR(Overheads!T$59*$V145*(AQ145/Overheads!T$68),0))</f>
        <v>0.18458238568713817</v>
      </c>
      <c r="AY145" s="215">
        <f ca="1">IF($AE145=FALSE,AR145*Overheads!$R$24*$V145,
IFERROR(Overheads!$O$49*$V145*AR145,0)
+IFERROR(Overheads!U$59*$V145*(AR145/Overheads!U$68),0))</f>
        <v>0.16473919412508531</v>
      </c>
      <c r="AZ145" s="155">
        <f t="shared" ca="1" si="131"/>
        <v>0.74565931449721523</v>
      </c>
      <c r="BA145" s="165"/>
      <c r="BB145" s="215">
        <f ca="1">IF($AE145=FALSE,AN145*Overheads!$S$25,
IFERROR(Overheads!$O$50*AN145,0)
+IFERROR(Overheads!Q$60*(AN145/Overheads!Q$66),0))</f>
        <v>2.4215952694447412E-2</v>
      </c>
      <c r="BC145" s="215">
        <f ca="1">IF($AE145=FALSE,AO145*Overheads!$S$25,
IFERROR(Overheads!$O$50*AO145,0)
+IFERROR(Overheads!R$60*(AO145/Overheads!R$66),0))</f>
        <v>1.9758801462031031E-2</v>
      </c>
      <c r="BD145" s="215">
        <f ca="1">IF($AE145=FALSE,AP145*Overheads!$S$25,
IFERROR(Overheads!$O$50*AP145,0)
+IFERROR(Overheads!S$60*(AP145/Overheads!S$66),0))</f>
        <v>1.0746588567670983E-2</v>
      </c>
      <c r="BE145" s="215">
        <f ca="1">IF($AE145=FALSE,AQ145*Overheads!$S$25,
IFERROR(Overheads!$O$50*AQ145,0)
+IFERROR(Overheads!T$60*(AQ145/Overheads!T$66),0))</f>
        <v>2.6112121477778999E-2</v>
      </c>
      <c r="BF145" s="215">
        <f ca="1">IF($AE145=FALSE,AR145*Overheads!$S$25,
IFERROR(Overheads!$O$50*AR145,0)
+IFERROR(Overheads!U$60*(AR145/Overheads!U$66),0))</f>
        <v>2.4112224551127402E-2</v>
      </c>
      <c r="BG145" s="155">
        <f t="shared" ca="1" si="132"/>
        <v>0.10494568875305582</v>
      </c>
      <c r="BH145" s="165"/>
      <c r="BI145" s="215">
        <f t="shared" ca="1" si="133"/>
        <v>1.492808663260101</v>
      </c>
      <c r="BJ145" s="215">
        <f t="shared" ca="1" si="99"/>
        <v>1.3305834915139236</v>
      </c>
      <c r="BK145" s="215">
        <f t="shared" ca="1" si="100"/>
        <v>0.67241865630526843</v>
      </c>
      <c r="BL145" s="215">
        <f t="shared" ca="1" si="101"/>
        <v>1.4988587021792124</v>
      </c>
      <c r="BM145" s="215">
        <f t="shared" ca="1" si="102"/>
        <v>1.5355685316457028</v>
      </c>
      <c r="BN145" s="155">
        <f t="shared" ca="1" si="134"/>
        <v>6.530238044904209</v>
      </c>
      <c r="BO145" s="165"/>
      <c r="BP145" s="187" cm="1">
        <f t="array" ref="BP145">IFERROR(IF($X145=$X144,BP144,INDEX(Forecast_Capex_Input!AC$12:AC$286,$X145)),0)</f>
        <v>0.1</v>
      </c>
      <c r="BQ145" s="187" cm="1">
        <f t="array" ref="BQ145">IFERROR(IF($X145=$X144,BQ144,INDEX(Forecast_Capex_Input!AD$12:AD$286,$X145)),0)</f>
        <v>0.11</v>
      </c>
      <c r="BR145" s="187" cm="1">
        <f t="array" ref="BR145">IFERROR(IF($X145=$X144,BR144,INDEX(Forecast_Capex_Input!AE$12:AE$286,$X145)),0)</f>
        <v>0.14000000000000001</v>
      </c>
      <c r="BS145" s="187" cm="1">
        <f t="array" ref="BS145">IFERROR(IF($X145=$X144,BS144,INDEX(Forecast_Capex_Input!AF$12:AF$286,$X145)),0)</f>
        <v>0.32</v>
      </c>
      <c r="BT145" s="187" cm="1">
        <f t="array" ref="BT145">IFERROR(IF($X145=$X144,BT144,INDEX(Forecast_Capex_Input!AG$12:AG$286,$X145)),0)</f>
        <v>0.33</v>
      </c>
      <c r="BU145" s="165"/>
      <c r="BV145" s="215">
        <f t="shared" si="103"/>
        <v>0.56796330416539365</v>
      </c>
      <c r="BW145" s="215">
        <f t="shared" si="104"/>
        <v>0.62475963458193295</v>
      </c>
      <c r="BX145" s="215">
        <f t="shared" si="105"/>
        <v>0.7951486258315511</v>
      </c>
      <c r="BY145" s="215">
        <f t="shared" si="106"/>
        <v>1.8174825733292597</v>
      </c>
      <c r="BZ145" s="215">
        <f t="shared" si="107"/>
        <v>1.874278903745799</v>
      </c>
      <c r="CA145" s="155">
        <f t="shared" si="135"/>
        <v>5.6796330416539362</v>
      </c>
      <c r="CB145" s="165"/>
      <c r="CC145" s="215">
        <f t="shared" ca="1" si="108"/>
        <v>0.56796330416539365</v>
      </c>
      <c r="CD145" s="215">
        <f t="shared" ca="1" si="109"/>
        <v>0.62475963458193295</v>
      </c>
      <c r="CE145" s="215">
        <f t="shared" ca="1" si="110"/>
        <v>0.7951486258315511</v>
      </c>
      <c r="CF145" s="215">
        <f t="shared" ca="1" si="111"/>
        <v>1.8174825733292597</v>
      </c>
      <c r="CG145" s="215">
        <f t="shared" ca="1" si="112"/>
        <v>1.874278903745799</v>
      </c>
      <c r="CH145" s="155">
        <f t="shared" ca="1" si="136"/>
        <v>5.6796330416539362</v>
      </c>
      <c r="CI145" s="165"/>
      <c r="CJ145" s="215">
        <f t="shared" ca="1" si="113"/>
        <v>7.4565931449721526E-2</v>
      </c>
      <c r="CK145" s="215">
        <f t="shared" ca="1" si="114"/>
        <v>8.2022524594693683E-2</v>
      </c>
      <c r="CL145" s="215">
        <f t="shared" ca="1" si="115"/>
        <v>0.10439230402961014</v>
      </c>
      <c r="CM145" s="215">
        <f t="shared" ca="1" si="116"/>
        <v>0.23861098063910888</v>
      </c>
      <c r="CN145" s="215">
        <f t="shared" ca="1" si="117"/>
        <v>0.24606757378408103</v>
      </c>
      <c r="CO145" s="155">
        <f t="shared" ca="1" si="137"/>
        <v>0.74565931449721534</v>
      </c>
      <c r="CP145" s="165"/>
      <c r="CQ145" s="223">
        <f t="shared" ca="1" si="118"/>
        <v>1.0494568875305582E-2</v>
      </c>
      <c r="CR145" s="223">
        <f t="shared" ca="1" si="119"/>
        <v>1.1544025762836141E-2</v>
      </c>
      <c r="CS145" s="223">
        <f t="shared" ca="1" si="120"/>
        <v>1.4692396425427816E-2</v>
      </c>
      <c r="CT145" s="223">
        <f t="shared" ca="1" si="121"/>
        <v>3.3582620400977863E-2</v>
      </c>
      <c r="CU145" s="223">
        <f t="shared" ca="1" si="122"/>
        <v>3.4632077288508423E-2</v>
      </c>
      <c r="CV145" s="155">
        <f t="shared" ca="1" si="138"/>
        <v>0.10494568875305582</v>
      </c>
      <c r="CW145" s="165"/>
      <c r="CX145" s="215">
        <f t="shared" ca="1" si="139"/>
        <v>0.65302380449042075</v>
      </c>
      <c r="CY145" s="215">
        <f t="shared" ca="1" si="123"/>
        <v>0.71832618493946288</v>
      </c>
      <c r="CZ145" s="215">
        <f t="shared" ca="1" si="124"/>
        <v>0.91423332628658904</v>
      </c>
      <c r="DA145" s="215">
        <f t="shared" ca="1" si="125"/>
        <v>2.0896761743693464</v>
      </c>
      <c r="DB145" s="215">
        <f t="shared" ca="1" si="126"/>
        <v>2.1549785548183884</v>
      </c>
      <c r="DC145" s="155">
        <f t="shared" ca="1" si="140"/>
        <v>6.5302380449042072</v>
      </c>
      <c r="DD145" s="165"/>
      <c r="DE145" s="188" t="b" cm="1">
        <f t="array" aca="1" ref="DE145" ca="1">OR($G145=Forecast_Capex_Input!$BF$8:$BF$10)</f>
        <v>0</v>
      </c>
      <c r="DF145" s="188" cm="1">
        <f t="array" aca="1" ref="DF145" ca="1">IFERROR(INDEX(Forecast_Capex_Input!BG$12:BG$286,$X145)
*(INDEX(Forecast_Capex_Input!$H$12:$H$286,$X145)=Repex),0)
*$DE145</f>
        <v>0</v>
      </c>
      <c r="DG145" s="188" cm="1">
        <f t="array" aca="1" ref="DG145" ca="1">IFERROR(INDEX(Forecast_Capex_Input!BH$12:BH$286,$X145)
*(INDEX(Forecast_Capex_Input!$H$12:$H$286,$X145)=Repex),0)
*$DE145</f>
        <v>0</v>
      </c>
      <c r="DH145" s="188" cm="1">
        <f t="array" aca="1" ref="DH145" ca="1">IFERROR(INDEX(Forecast_Capex_Input!BI$12:BI$286,$X145)
*(INDEX(Forecast_Capex_Input!$H$12:$H$286,$X145)=Repex),0)
*$DE145</f>
        <v>0</v>
      </c>
      <c r="DI145" s="188" cm="1">
        <f t="array" aca="1" ref="DI145" ca="1">IFERROR(INDEX(Forecast_Capex_Input!BJ$12:BJ$286,$X145)
*(INDEX(Forecast_Capex_Input!$H$12:$H$286,$X145)=Repex),0)
*$DE145</f>
        <v>0</v>
      </c>
      <c r="DJ145" s="188" cm="1">
        <f t="array" aca="1" ref="DJ145" ca="1">IFERROR(INDEX(Forecast_Capex_Input!BK$12:BK$286,$X145)
*(INDEX(Forecast_Capex_Input!$H$12:$H$286,$X145)=Repex),0)
*$DE145</f>
        <v>0</v>
      </c>
      <c r="DK145" s="188" cm="1">
        <f t="array" aca="1" ref="DK145" ca="1">IFERROR(INDEX(Forecast_Capex_Input!BL$12:BL$286,$X145)
*(INDEX(Forecast_Capex_Input!$H$12:$H$286,$X145)=Repex),0)
*$DE145</f>
        <v>0</v>
      </c>
      <c r="DL145" s="165"/>
      <c r="DM145" s="188" t="b" cm="1">
        <f t="array" aca="1" ref="DM145" ca="1">OR($G145=Forecast_Capex_Input!$BN$8:$BN$9)</f>
        <v>0</v>
      </c>
      <c r="DN145" s="188" cm="1">
        <f t="array" aca="1" ref="DN145" ca="1">IFERROR(INDEX(Forecast_Capex_Input!BO$12:BO$286,$X145)
*(INDEX(Forecast_Capex_Input!$H$12:$H$286,$X145)=Repex),0)
*$DM145</f>
        <v>0</v>
      </c>
      <c r="DO145" s="188" cm="1">
        <f t="array" aca="1" ref="DO145" ca="1">IFERROR(INDEX(Forecast_Capex_Input!BP$12:BP$286,$X145)
*(INDEX(Forecast_Capex_Input!$H$12:$H$286,$X145)=Repex),0)
*$DM145</f>
        <v>0</v>
      </c>
      <c r="DP145" s="188" cm="1">
        <f t="array" aca="1" ref="DP145" ca="1">IFERROR(INDEX(Forecast_Capex_Input!BQ$12:BQ$286,$X145)
*(INDEX(Forecast_Capex_Input!$H$12:$H$286,$X145)=Repex),0)
*$DM145</f>
        <v>0</v>
      </c>
      <c r="DQ145" s="188" cm="1">
        <f t="array" aca="1" ref="DQ145" ca="1">IFERROR(INDEX(Forecast_Capex_Input!BR$12:BR$286,$X145)
*(INDEX(Forecast_Capex_Input!$H$12:$H$286,$X145)=Repex),0)
*$DM145</f>
        <v>0</v>
      </c>
      <c r="DR145" s="188" cm="1">
        <f t="array" aca="1" ref="DR145" ca="1">IFERROR(INDEX(Forecast_Capex_Input!BS$12:BS$286,$X145)
*(INDEX(Forecast_Capex_Input!$H$12:$H$286,$X145)=Repex),0)
*$DM145</f>
        <v>0</v>
      </c>
      <c r="DS145" s="165"/>
      <c r="DT145" s="188" t="b" cm="1">
        <f t="array" aca="1" ref="DT145" ca="1">OR($G145=Forecast_Capex_Input!$BU$8:$BU$10)</f>
        <v>1</v>
      </c>
      <c r="DU145" s="188" cm="1">
        <f t="array" aca="1" ref="DU145" ca="1">IFERROR(INDEX(Forecast_Capex_Input!BV$12:BV$286,$X145)
*(INDEX(Forecast_Capex_Input!$H$12:$H$286,$X145)=Repex),0)
*$DT145</f>
        <v>0.68560953253895507</v>
      </c>
      <c r="DV145" s="188" cm="1">
        <f t="array" aca="1" ref="DV145" ca="1">IFERROR(INDEX(Forecast_Capex_Input!BW$12:BW$286,$X145)
*(INDEX(Forecast_Capex_Input!$H$12:$H$286,$X145)=Repex),0)
*$DT145</f>
        <v>0.1604032997250229</v>
      </c>
      <c r="DW145" s="188" cm="1">
        <f t="array" aca="1" ref="DW145" ca="1">IFERROR(INDEX(Forecast_Capex_Input!BX$12:BX$286,$X145)
*(INDEX(Forecast_Capex_Input!$H$12:$H$286,$X145)=Repex),0)
*$DT145</f>
        <v>0.12098991750687443</v>
      </c>
      <c r="DX145" s="188" cm="1">
        <f t="array" aca="1" ref="DX145" ca="1">IFERROR(INDEX(Forecast_Capex_Input!BY$12:BY$286,$X145)
*(INDEX(Forecast_Capex_Input!$H$12:$H$286,$X145)=Repex),0)
*$DT145</f>
        <v>0</v>
      </c>
      <c r="DY145" s="188" cm="1">
        <f t="array" aca="1" ref="DY145" ca="1">IFERROR(INDEX(Forecast_Capex_Input!BZ$12:BZ$286,$X145)
*(INDEX(Forecast_Capex_Input!$H$12:$H$286,$X145)=Repex),0)
*$DT145</f>
        <v>0</v>
      </c>
      <c r="DZ145" s="188" cm="1">
        <f t="array" aca="1" ref="DZ145" ca="1">IFERROR(INDEX(Forecast_Capex_Input!CA$12:CA$286,$X145)
*(INDEX(Forecast_Capex_Input!$H$12:$H$286,$X145)=Repex),0)
*$DT145</f>
        <v>0</v>
      </c>
      <c r="EA145" s="188" cm="1">
        <f t="array" aca="1" ref="EA145" ca="1">IFERROR(INDEX(Forecast_Capex_Input!CB$12:CB$286,$X145)
*(INDEX(Forecast_Capex_Input!$H$12:$H$286,$X145)=Repex),0)
*$DT145</f>
        <v>3.2997250229147568E-2</v>
      </c>
      <c r="EB145" s="188" cm="1">
        <f t="array" aca="1" ref="EB145" ca="1">IFERROR(INDEX(Forecast_Capex_Input!CC$12:CC$286,$X145)
*(INDEX(Forecast_Capex_Input!$H$12:$H$286,$X145)=Repex),0)
*$DT145</f>
        <v>0</v>
      </c>
      <c r="EC145" s="165"/>
      <c r="ED145" s="226" t="str">
        <f t="shared" si="127"/>
        <v>N/A</v>
      </c>
      <c r="EE145" s="174" t="s">
        <v>15</v>
      </c>
    </row>
    <row r="146" spans="3:135" x14ac:dyDescent="0.2">
      <c r="C146" s="174">
        <f t="shared" si="128"/>
        <v>136</v>
      </c>
      <c r="D146" s="167" t="str" cm="1">
        <f t="array" ref="D146">IFERROR(INDEX(Forecast_Capex_Input!$D$12:$D$286,$X146),NA)</f>
        <v>Newcastle Secondary Systems Renewal</v>
      </c>
      <c r="E146" s="172" t="b" cm="1">
        <f t="array" ref="E146">IF($X146=NA,NA,INDEX(Forecast_Capex_Input!$E$12:$E$286,$X146))</f>
        <v>1</v>
      </c>
      <c r="F146" s="167" t="str" cm="1">
        <f t="array" aca="1" ref="F146" ca="1">IFERROR(INDEX(General!$E$25:$E$26,$Y146),NA)</f>
        <v>Non-Labour</v>
      </c>
      <c r="G146" s="167" t="str" cm="1">
        <f t="array" aca="1" ref="G146" ca="1">IFERROR(INDEX(Forecast_Capex_Input!$AI$11:$BB$11,$AA146),NA)</f>
        <v>Business IT</v>
      </c>
      <c r="H146" s="189" cm="1">
        <f t="array" aca="1" ref="H146" ca="1">IFERROR(INDEX(Forecast_Capex_Input!$AI$12:$BB$286,$X146,$AA146),NA)</f>
        <v>3.2997250229147568E-2</v>
      </c>
      <c r="I146" s="199" t="str" cm="1">
        <f t="array" ref="I146">IFERROR(INDEX(Forecast_Capex_Input!$F$12:$F$286,$X146),NA)</f>
        <v>Replacement Expenditure</v>
      </c>
      <c r="J146" s="199" t="str" cm="1">
        <f t="array" ref="J146">IFERROR(INDEX(Forecast_Capex_Input!G$12:G$286,$X146),NA)</f>
        <v>Digital Infrastructure</v>
      </c>
      <c r="K146" s="199" t="str" cm="1">
        <f t="array" ref="K146">IFERROR(INDEX(Forecast_Capex_Input!H$12:H$286,$X146),NA)</f>
        <v>Repex</v>
      </c>
      <c r="L146" s="199" t="str" cm="1">
        <f t="array" ref="L146">IFERROR(INDEX(Forecast_Capex_Input!I$12:I$286,$X146),NA)</f>
        <v>N/A</v>
      </c>
      <c r="M146" s="199" t="str" cm="1">
        <f t="array" ref="M146">IFERROR(INDEX(Forecast_Capex_Input!J$12:J$286,$X146),NA)</f>
        <v>N/A</v>
      </c>
      <c r="N146" s="199" t="str" cm="1">
        <f t="array" ref="N146">IFERROR(INDEX(Forecast_Capex_Input!K$12:K$286,$X146),NA)</f>
        <v>DI - Protection systems</v>
      </c>
      <c r="O146" s="199" t="str" cm="1">
        <f t="array" ref="O146">IFERROR(INDEX(Forecast_Capex_Input!L$12:L$286,$X146),NA)</f>
        <v>DI - Safe and Reliable Network</v>
      </c>
      <c r="P146" s="199" t="str" cm="1">
        <f t="array" ref="P146">IFERROR(INDEX(Forecast_Capex_Input!M$12:M$286,$X146),NA)</f>
        <v>N/A</v>
      </c>
      <c r="Q146" s="172" t="str" cm="1">
        <f t="array" ref="Q146">IFERROR(INDEX(Forecast_Capex_Input!N$12:N$286,$X146),NA)</f>
        <v>No</v>
      </c>
      <c r="R146" s="265" cm="1">
        <f t="array" ref="R146">IFERROR(INDEX(Forecast_Capex_Input!O$12:O$286,$X146),0)</f>
        <v>0</v>
      </c>
      <c r="S146" s="172" t="str" cm="1">
        <f t="array" ref="S146">IFERROR(INDEX(Forecast_Capex_Input!P$12:P$286,$X146),0)</f>
        <v>Safety security &amp; reliability</v>
      </c>
      <c r="T146" s="199" t="str" cm="1">
        <f t="array" aca="1" ref="T146" ca="1">IFERROR(INDEX(General!$K$84:$K$103,$AA146),NA)</f>
        <v>Business IT (2018 onwards)</v>
      </c>
      <c r="U146" s="188" cm="1">
        <f t="array" aca="1" ref="U146" ca="1">IFERROR(
IF($F146=General!$E$25,INDEX(Forecast_Capex_Input!S$12:S$286,$X146),
INDEX(Forecast_Capex_Input!T$12:T$286,$X146)),0)</f>
        <v>0.83870213238616398</v>
      </c>
      <c r="V146" s="222" t="b">
        <f>IFERROR(INDEX(Overheads!$T$19:$T$26,MATCH($I146,Overheads!$E$19:$E$26,0)),FALSE)</f>
        <v>1</v>
      </c>
      <c r="W146" s="165"/>
      <c r="X146" s="174">
        <f>IFERROR(
IF(MATCH($C146,Forecast_Capex_Input!$CI$12:$CI$286,1)+1&gt;MAX(Forecast_Capex_Input!$C$12:$C$286),NA,
MATCH($C146,Forecast_Capex_Input!$CI$12:$CI$286,1)+1),1)</f>
        <v>58</v>
      </c>
      <c r="Y146" s="174" cm="1">
        <f t="array" aca="1" ref="Y146" ca="1">IFERROR(
IF(X145&lt;&gt;X146,1,
IF(COUNTIF(OFFSET(Y145,0,0,-INDEX(Forecast_Capex_Input!$CG$12:$CG$286,$X146)),Y145)=INDEX(Forecast_Capex_Input!$CG$12:$CG$286,$X146),Y145+1,Y145)),NA)</f>
        <v>2</v>
      </c>
      <c r="Z146" s="174" cm="1">
        <f t="array" ref="Z146">IFERROR($C146-IF($X146=1,1,INDEX(Forecast_Capex_Input!$CI$12:$CI$286,$X146-1))+1,NA)</f>
        <v>4</v>
      </c>
      <c r="AA146" s="174" cm="1">
        <f t="array" aca="1" ref="AA146" ca="1">IFERROR(IF(Y146=1,
INDEX(Forecast_Capex_Input!$AI$10:$BB$10,SMALL(IF(INDEX(Forecast_Capex_Input!$AI$12:$BB$286,$X146,0)&gt;0,COLUMN(Forecast_Capex_Input!$AI$10:$BB$10)-COLUMN(Forecast_Capex_Input!$AI$12)+1),ROWS(OFFSET(AA145,0,0,-$Z146)))),
OFFSET(AA145,-INDEX(Forecast_Capex_Input!$CG$12:$CG$286,$X146)+1,0)),NA)</f>
        <v>6</v>
      </c>
      <c r="AB146" s="174">
        <f t="shared" ca="1" si="97"/>
        <v>2</v>
      </c>
      <c r="AC146" s="222" t="b">
        <f t="shared" si="129"/>
        <v>0</v>
      </c>
      <c r="AD146" s="220" t="b">
        <v>0</v>
      </c>
      <c r="AE146" s="222" t="b">
        <f t="shared" si="98"/>
        <v>1</v>
      </c>
      <c r="AF146" s="165"/>
      <c r="AG146" s="215">
        <v>4.3956313763520966E-2</v>
      </c>
      <c r="AH146" s="215">
        <v>3.9960285239564512E-2</v>
      </c>
      <c r="AI146" s="215">
        <v>1.9980142619782256E-2</v>
      </c>
      <c r="AJ146" s="215">
        <v>4.3956313763520966E-2</v>
      </c>
      <c r="AK146" s="215">
        <v>4.5954328025499182E-2</v>
      </c>
      <c r="AL146" s="155">
        <v>0.19380738341188788</v>
      </c>
      <c r="AM146" s="165"/>
      <c r="AN146" s="215" cm="1">
        <f t="array" aca="1" ref="AN146" ca="1">IFERROR(INDEX(General!O$33:O$34,$AB146)
*AG146,0)</f>
        <v>4.3956313763520966E-2</v>
      </c>
      <c r="AO146" s="215" cm="1">
        <f t="array" aca="1" ref="AO146" ca="1">IFERROR(INDEX(General!P$33:P$34,$AB146)
*AH146,0)</f>
        <v>3.9960285239564512E-2</v>
      </c>
      <c r="AP146" s="215" cm="1">
        <f t="array" aca="1" ref="AP146" ca="1">IFERROR(INDEX(General!Q$33:Q$34,$AB146)
*AI146,0)</f>
        <v>1.9980142619782256E-2</v>
      </c>
      <c r="AQ146" s="215" cm="1">
        <f t="array" aca="1" ref="AQ146" ca="1">IFERROR(INDEX(General!R$33:R$34,$AB146)
*AJ146,0)</f>
        <v>4.3956313763520966E-2</v>
      </c>
      <c r="AR146" s="215" cm="1">
        <f t="array" aca="1" ref="AR146" ca="1">IFERROR(INDEX(General!S$33:S$34,$AB146)
*AK146,0)</f>
        <v>4.5954328025499182E-2</v>
      </c>
      <c r="AS146" s="155">
        <f t="shared" ca="1" si="130"/>
        <v>0.19380738341188788</v>
      </c>
      <c r="AT146" s="165"/>
      <c r="AU146" s="215">
        <f ca="1">IF($AE146=FALSE,AN146*Overheads!$R$24*$V146,
IFERROR(Overheads!$O$49*$V146*AN146,0)
+IFERROR(Overheads!Q$59*$V146*(AN146/Overheads!Q$68),0))</f>
        <v>6.1568024263970681E-3</v>
      </c>
      <c r="AV146" s="215">
        <f ca="1">IF($AE146=FALSE,AO146*Overheads!$R$24*$V146,
IFERROR(Overheads!$O$49*$V146*AO146,0)
+IFERROR(Overheads!R$59*$V146*(AO146/Overheads!R$68),0))</f>
        <v>4.7692776437228144E-3</v>
      </c>
      <c r="AW146" s="215">
        <f ca="1">IF($AE146=FALSE,AP146*Overheads!$R$24*$V146,
IFERROR(Overheads!$O$49*$V146*AP146,0)
+IFERROR(Overheads!S$59*$V146*(AP146/Overheads!S$68),0))</f>
        <v>2.598240734296898E-3</v>
      </c>
      <c r="AX146" s="215">
        <f ca="1">IF($AE146=FALSE,AQ146*Overheads!$R$24*$V146,
IFERROR(Overheads!$O$49*$V146*AQ146,0)
+IFERROR(Overheads!T$59*$V146*(AQ146/Overheads!T$68),0))</f>
        <v>6.2985458623099275E-3</v>
      </c>
      <c r="AY146" s="215">
        <f ca="1">IF($AE146=FALSE,AR146*Overheads!$R$24*$V146,
IFERROR(Overheads!$O$49*$V146*AR146,0)
+IFERROR(Overheads!U$59*$V146*(AR146/Overheads!U$68),0))</f>
        <v>5.6214322165905875E-3</v>
      </c>
      <c r="AZ146" s="155">
        <f t="shared" ca="1" si="131"/>
        <v>2.5444298883317298E-2</v>
      </c>
      <c r="BA146" s="165"/>
      <c r="BB146" s="215">
        <f ca="1">IF($AE146=FALSE,AN146*Overheads!$S$25,
IFERROR(Overheads!$O$50*AN146,0)
+IFERROR(Overheads!Q$60*(AN146/Overheads!Q$66),0))</f>
        <v>8.2632634786739976E-4</v>
      </c>
      <c r="BC146" s="215">
        <f ca="1">IF($AE146=FALSE,AO146*Overheads!$S$25,
IFERROR(Overheads!$O$50*AO146,0)
+IFERROR(Overheads!R$60*(AO146/Overheads!R$66),0))</f>
        <v>6.7423398353849955E-4</v>
      </c>
      <c r="BD146" s="215">
        <f ca="1">IF($AE146=FALSE,AP146*Overheads!$S$25,
IFERROR(Overheads!$O$50*AP146,0)
+IFERROR(Overheads!S$60*(AP146/Overheads!S$66),0))</f>
        <v>3.6670823548450742E-4</v>
      </c>
      <c r="BE146" s="215">
        <f ca="1">IF($AE146=FALSE,AQ146*Overheads!$S$25,
IFERROR(Overheads!$O$50*AQ146,0)
+IFERROR(Overheads!T$60*(AQ146/Overheads!T$66),0))</f>
        <v>8.9102973763037334E-4</v>
      </c>
      <c r="BF146" s="215">
        <f ca="1">IF($AE146=FALSE,AR146*Overheads!$S$25,
IFERROR(Overheads!$O$50*AR146,0)
+IFERROR(Overheads!U$60*(AR146/Overheads!U$66),0))</f>
        <v>8.2278680932757007E-4</v>
      </c>
      <c r="BG146" s="155">
        <f t="shared" ca="1" si="132"/>
        <v>3.5810851138483504E-3</v>
      </c>
      <c r="BH146" s="165"/>
      <c r="BI146" s="215">
        <f t="shared" ca="1" si="133"/>
        <v>5.0939442537785429E-2</v>
      </c>
      <c r="BJ146" s="215">
        <f t="shared" ca="1" si="99"/>
        <v>4.5403796866825823E-2</v>
      </c>
      <c r="BK146" s="215">
        <f t="shared" ca="1" si="100"/>
        <v>2.2945091589563663E-2</v>
      </c>
      <c r="BL146" s="215">
        <f t="shared" ca="1" si="101"/>
        <v>5.1145889363461268E-2</v>
      </c>
      <c r="BM146" s="215">
        <f t="shared" ca="1" si="102"/>
        <v>5.2398547051417339E-2</v>
      </c>
      <c r="BN146" s="155">
        <f t="shared" ca="1" si="134"/>
        <v>0.22283276740905353</v>
      </c>
      <c r="BO146" s="165"/>
      <c r="BP146" s="187" cm="1">
        <f t="array" ref="BP146">IFERROR(IF($X146=$X145,BP145,INDEX(Forecast_Capex_Input!AC$12:AC$286,$X146)),0)</f>
        <v>0.1</v>
      </c>
      <c r="BQ146" s="187" cm="1">
        <f t="array" ref="BQ146">IFERROR(IF($X146=$X145,BQ145,INDEX(Forecast_Capex_Input!AD$12:AD$286,$X146)),0)</f>
        <v>0.11</v>
      </c>
      <c r="BR146" s="187" cm="1">
        <f t="array" ref="BR146">IFERROR(IF($X146=$X145,BR145,INDEX(Forecast_Capex_Input!AE$12:AE$286,$X146)),0)</f>
        <v>0.14000000000000001</v>
      </c>
      <c r="BS146" s="187" cm="1">
        <f t="array" ref="BS146">IFERROR(IF($X146=$X145,BS145,INDEX(Forecast_Capex_Input!AF$12:AF$286,$X146)),0)</f>
        <v>0.32</v>
      </c>
      <c r="BT146" s="187" cm="1">
        <f t="array" ref="BT146">IFERROR(IF($X146=$X145,BT145,INDEX(Forecast_Capex_Input!AG$12:AG$286,$X146)),0)</f>
        <v>0.33</v>
      </c>
      <c r="BU146" s="165"/>
      <c r="BV146" s="215">
        <f t="shared" si="103"/>
        <v>1.9380738341188791E-2</v>
      </c>
      <c r="BW146" s="215">
        <f t="shared" si="104"/>
        <v>2.1318812175307667E-2</v>
      </c>
      <c r="BX146" s="215">
        <f t="shared" si="105"/>
        <v>2.7133033677664307E-2</v>
      </c>
      <c r="BY146" s="215">
        <f t="shared" si="106"/>
        <v>6.2018362691804121E-2</v>
      </c>
      <c r="BZ146" s="215">
        <f t="shared" si="107"/>
        <v>6.3956436525923005E-2</v>
      </c>
      <c r="CA146" s="155">
        <f t="shared" si="135"/>
        <v>0.19380738341188788</v>
      </c>
      <c r="CB146" s="165"/>
      <c r="CC146" s="215">
        <f t="shared" ca="1" si="108"/>
        <v>1.9380738341188791E-2</v>
      </c>
      <c r="CD146" s="215">
        <f t="shared" ca="1" si="109"/>
        <v>2.1318812175307667E-2</v>
      </c>
      <c r="CE146" s="215">
        <f t="shared" ca="1" si="110"/>
        <v>2.7133033677664307E-2</v>
      </c>
      <c r="CF146" s="215">
        <f t="shared" ca="1" si="111"/>
        <v>6.2018362691804121E-2</v>
      </c>
      <c r="CG146" s="215">
        <f t="shared" ca="1" si="112"/>
        <v>6.3956436525923005E-2</v>
      </c>
      <c r="CH146" s="155">
        <f t="shared" ca="1" si="136"/>
        <v>0.19380738341188788</v>
      </c>
      <c r="CI146" s="165"/>
      <c r="CJ146" s="215">
        <f t="shared" ca="1" si="113"/>
        <v>2.5444298883317302E-3</v>
      </c>
      <c r="CK146" s="215">
        <f t="shared" ca="1" si="114"/>
        <v>2.7988728771649028E-3</v>
      </c>
      <c r="CL146" s="215">
        <f t="shared" ca="1" si="115"/>
        <v>3.5622018436644223E-3</v>
      </c>
      <c r="CM146" s="215">
        <f t="shared" ca="1" si="116"/>
        <v>8.1421756426615349E-3</v>
      </c>
      <c r="CN146" s="215">
        <f t="shared" ca="1" si="117"/>
        <v>8.3966186314947087E-3</v>
      </c>
      <c r="CO146" s="155">
        <f t="shared" ca="1" si="137"/>
        <v>2.5444298883317298E-2</v>
      </c>
      <c r="CP146" s="165"/>
      <c r="CQ146" s="223">
        <f t="shared" ca="1" si="118"/>
        <v>3.5810851138483508E-4</v>
      </c>
      <c r="CR146" s="223">
        <f t="shared" ca="1" si="119"/>
        <v>3.9391936252331856E-4</v>
      </c>
      <c r="CS146" s="223">
        <f t="shared" ca="1" si="120"/>
        <v>5.0135191593876909E-4</v>
      </c>
      <c r="CT146" s="223">
        <f t="shared" ca="1" si="121"/>
        <v>1.1459472364314721E-3</v>
      </c>
      <c r="CU146" s="223">
        <f t="shared" ca="1" si="122"/>
        <v>1.1817580875699556E-3</v>
      </c>
      <c r="CV146" s="155">
        <f t="shared" ca="1" si="138"/>
        <v>3.5810851138483504E-3</v>
      </c>
      <c r="CW146" s="165"/>
      <c r="CX146" s="215">
        <f t="shared" ca="1" si="139"/>
        <v>2.2283276740905359E-2</v>
      </c>
      <c r="CY146" s="215">
        <f t="shared" ca="1" si="123"/>
        <v>2.4511604414995891E-2</v>
      </c>
      <c r="CZ146" s="215">
        <f t="shared" ca="1" si="124"/>
        <v>3.1196587437267501E-2</v>
      </c>
      <c r="DA146" s="215">
        <f t="shared" ca="1" si="125"/>
        <v>7.1306485570897124E-2</v>
      </c>
      <c r="DB146" s="215">
        <f t="shared" ca="1" si="126"/>
        <v>7.3534813244987673E-2</v>
      </c>
      <c r="DC146" s="155">
        <f t="shared" ca="1" si="140"/>
        <v>0.22283276740905356</v>
      </c>
      <c r="DD146" s="165"/>
      <c r="DE146" s="188" t="b" cm="1">
        <f t="array" aca="1" ref="DE146" ca="1">OR($G146=Forecast_Capex_Input!$BF$8:$BF$10)</f>
        <v>0</v>
      </c>
      <c r="DF146" s="188" cm="1">
        <f t="array" aca="1" ref="DF146" ca="1">IFERROR(INDEX(Forecast_Capex_Input!BG$12:BG$286,$X146)
*(INDEX(Forecast_Capex_Input!$H$12:$H$286,$X146)=Repex),0)
*$DE146</f>
        <v>0</v>
      </c>
      <c r="DG146" s="188" cm="1">
        <f t="array" aca="1" ref="DG146" ca="1">IFERROR(INDEX(Forecast_Capex_Input!BH$12:BH$286,$X146)
*(INDEX(Forecast_Capex_Input!$H$12:$H$286,$X146)=Repex),0)
*$DE146</f>
        <v>0</v>
      </c>
      <c r="DH146" s="188" cm="1">
        <f t="array" aca="1" ref="DH146" ca="1">IFERROR(INDEX(Forecast_Capex_Input!BI$12:BI$286,$X146)
*(INDEX(Forecast_Capex_Input!$H$12:$H$286,$X146)=Repex),0)
*$DE146</f>
        <v>0</v>
      </c>
      <c r="DI146" s="188" cm="1">
        <f t="array" aca="1" ref="DI146" ca="1">IFERROR(INDEX(Forecast_Capex_Input!BJ$12:BJ$286,$X146)
*(INDEX(Forecast_Capex_Input!$H$12:$H$286,$X146)=Repex),0)
*$DE146</f>
        <v>0</v>
      </c>
      <c r="DJ146" s="188" cm="1">
        <f t="array" aca="1" ref="DJ146" ca="1">IFERROR(INDEX(Forecast_Capex_Input!BK$12:BK$286,$X146)
*(INDEX(Forecast_Capex_Input!$H$12:$H$286,$X146)=Repex),0)
*$DE146</f>
        <v>0</v>
      </c>
      <c r="DK146" s="188" cm="1">
        <f t="array" aca="1" ref="DK146" ca="1">IFERROR(INDEX(Forecast_Capex_Input!BL$12:BL$286,$X146)
*(INDEX(Forecast_Capex_Input!$H$12:$H$286,$X146)=Repex),0)
*$DE146</f>
        <v>0</v>
      </c>
      <c r="DL146" s="165"/>
      <c r="DM146" s="188" t="b" cm="1">
        <f t="array" aca="1" ref="DM146" ca="1">OR($G146=Forecast_Capex_Input!$BN$8:$BN$9)</f>
        <v>0</v>
      </c>
      <c r="DN146" s="188" cm="1">
        <f t="array" aca="1" ref="DN146" ca="1">IFERROR(INDEX(Forecast_Capex_Input!BO$12:BO$286,$X146)
*(INDEX(Forecast_Capex_Input!$H$12:$H$286,$X146)=Repex),0)
*$DM146</f>
        <v>0</v>
      </c>
      <c r="DO146" s="188" cm="1">
        <f t="array" aca="1" ref="DO146" ca="1">IFERROR(INDEX(Forecast_Capex_Input!BP$12:BP$286,$X146)
*(INDEX(Forecast_Capex_Input!$H$12:$H$286,$X146)=Repex),0)
*$DM146</f>
        <v>0</v>
      </c>
      <c r="DP146" s="188" cm="1">
        <f t="array" aca="1" ref="DP146" ca="1">IFERROR(INDEX(Forecast_Capex_Input!BQ$12:BQ$286,$X146)
*(INDEX(Forecast_Capex_Input!$H$12:$H$286,$X146)=Repex),0)
*$DM146</f>
        <v>0</v>
      </c>
      <c r="DQ146" s="188" cm="1">
        <f t="array" aca="1" ref="DQ146" ca="1">IFERROR(INDEX(Forecast_Capex_Input!BR$12:BR$286,$X146)
*(INDEX(Forecast_Capex_Input!$H$12:$H$286,$X146)=Repex),0)
*$DM146</f>
        <v>0</v>
      </c>
      <c r="DR146" s="188" cm="1">
        <f t="array" aca="1" ref="DR146" ca="1">IFERROR(INDEX(Forecast_Capex_Input!BS$12:BS$286,$X146)
*(INDEX(Forecast_Capex_Input!$H$12:$H$286,$X146)=Repex),0)
*$DM146</f>
        <v>0</v>
      </c>
      <c r="DS146" s="165"/>
      <c r="DT146" s="188" t="b" cm="1">
        <f t="array" aca="1" ref="DT146" ca="1">OR($G146=Forecast_Capex_Input!$BU$8:$BU$10)</f>
        <v>1</v>
      </c>
      <c r="DU146" s="188" cm="1">
        <f t="array" aca="1" ref="DU146" ca="1">IFERROR(INDEX(Forecast_Capex_Input!BV$12:BV$286,$X146)
*(INDEX(Forecast_Capex_Input!$H$12:$H$286,$X146)=Repex),0)
*$DT146</f>
        <v>0.68560953253895507</v>
      </c>
      <c r="DV146" s="188" cm="1">
        <f t="array" aca="1" ref="DV146" ca="1">IFERROR(INDEX(Forecast_Capex_Input!BW$12:BW$286,$X146)
*(INDEX(Forecast_Capex_Input!$H$12:$H$286,$X146)=Repex),0)
*$DT146</f>
        <v>0.1604032997250229</v>
      </c>
      <c r="DW146" s="188" cm="1">
        <f t="array" aca="1" ref="DW146" ca="1">IFERROR(INDEX(Forecast_Capex_Input!BX$12:BX$286,$X146)
*(INDEX(Forecast_Capex_Input!$H$12:$H$286,$X146)=Repex),0)
*$DT146</f>
        <v>0.12098991750687443</v>
      </c>
      <c r="DX146" s="188" cm="1">
        <f t="array" aca="1" ref="DX146" ca="1">IFERROR(INDEX(Forecast_Capex_Input!BY$12:BY$286,$X146)
*(INDEX(Forecast_Capex_Input!$H$12:$H$286,$X146)=Repex),0)
*$DT146</f>
        <v>0</v>
      </c>
      <c r="DY146" s="188" cm="1">
        <f t="array" aca="1" ref="DY146" ca="1">IFERROR(INDEX(Forecast_Capex_Input!BZ$12:BZ$286,$X146)
*(INDEX(Forecast_Capex_Input!$H$12:$H$286,$X146)=Repex),0)
*$DT146</f>
        <v>0</v>
      </c>
      <c r="DZ146" s="188" cm="1">
        <f t="array" aca="1" ref="DZ146" ca="1">IFERROR(INDEX(Forecast_Capex_Input!CA$12:CA$286,$X146)
*(INDEX(Forecast_Capex_Input!$H$12:$H$286,$X146)=Repex),0)
*$DT146</f>
        <v>0</v>
      </c>
      <c r="EA146" s="188" cm="1">
        <f t="array" aca="1" ref="EA146" ca="1">IFERROR(INDEX(Forecast_Capex_Input!CB$12:CB$286,$X146)
*(INDEX(Forecast_Capex_Input!$H$12:$H$286,$X146)=Repex),0)
*$DT146</f>
        <v>3.2997250229147568E-2</v>
      </c>
      <c r="EB146" s="188" cm="1">
        <f t="array" aca="1" ref="EB146" ca="1">IFERROR(INDEX(Forecast_Capex_Input!CC$12:CC$286,$X146)
*(INDEX(Forecast_Capex_Input!$H$12:$H$286,$X146)=Repex),0)
*$DT146</f>
        <v>0</v>
      </c>
      <c r="EC146" s="165"/>
      <c r="ED146" s="226" t="str">
        <f t="shared" si="127"/>
        <v>N/A</v>
      </c>
      <c r="EE146" s="174" t="s">
        <v>15</v>
      </c>
    </row>
    <row r="147" spans="3:135" x14ac:dyDescent="0.2">
      <c r="C147" s="174">
        <f t="shared" si="128"/>
        <v>137</v>
      </c>
      <c r="D147" s="167" t="str" cm="1">
        <f t="array" ref="D147">IFERROR(INDEX(Forecast_Capex_Input!$D$12:$D$286,$X147),NA)</f>
        <v>OLCM replacements</v>
      </c>
      <c r="E147" s="172" t="b" cm="1">
        <f t="array" ref="E147">IF($X147=NA,NA,INDEX(Forecast_Capex_Input!$E$12:$E$286,$X147))</f>
        <v>0</v>
      </c>
      <c r="F147" s="167" t="str" cm="1">
        <f t="array" aca="1" ref="F147" ca="1">IFERROR(INDEX(General!$E$25:$E$26,$Y147),NA)</f>
        <v>Labour</v>
      </c>
      <c r="G147" s="167" t="str" cm="1">
        <f t="array" aca="1" ref="G147" ca="1">IFERROR(INDEX(Forecast_Capex_Input!$AI$11:$BB$11,$AA147),NA)</f>
        <v>Substations</v>
      </c>
      <c r="H147" s="189" cm="1">
        <f t="array" aca="1" ref="H147" ca="1">IFERROR(INDEX(Forecast_Capex_Input!$AI$12:$BB$286,$X147,$AA147),NA)</f>
        <v>1</v>
      </c>
      <c r="I147" s="199" t="str" cm="1">
        <f t="array" ref="I147">IFERROR(INDEX(Forecast_Capex_Input!$F$12:$F$286,$X147),NA)</f>
        <v>Replacement Expenditure</v>
      </c>
      <c r="J147" s="199" t="str" cm="1">
        <f t="array" ref="J147">IFERROR(INDEX(Forecast_Capex_Input!G$12:G$286,$X147),NA)</f>
        <v>Substation</v>
      </c>
      <c r="K147" s="199" t="str" cm="1">
        <f t="array" ref="K147">IFERROR(INDEX(Forecast_Capex_Input!H$12:H$286,$X147),NA)</f>
        <v>Repex</v>
      </c>
      <c r="L147" s="199" t="str" cm="1">
        <f t="array" ref="L147">IFERROR(INDEX(Forecast_Capex_Input!I$12:I$286,$X147),NA)</f>
        <v>N/A</v>
      </c>
      <c r="M147" s="199" t="str" cm="1">
        <f t="array" ref="M147">IFERROR(INDEX(Forecast_Capex_Input!J$12:J$286,$X147),NA)</f>
        <v>N/A</v>
      </c>
      <c r="N147" s="199" t="str" cm="1">
        <f t="array" ref="N147">IFERROR(INDEX(Forecast_Capex_Input!K$12:K$286,$X147),NA)</f>
        <v>Substations - Site Establishment and supporting assets</v>
      </c>
      <c r="O147" s="199" t="str" cm="1">
        <f t="array" ref="O147">IFERROR(INDEX(Forecast_Capex_Input!L$12:L$286,$X147),NA)</f>
        <v>Substations - Safe and Reliable Network</v>
      </c>
      <c r="P147" s="199" t="str" cm="1">
        <f t="array" ref="P147">IFERROR(INDEX(Forecast_Capex_Input!M$12:M$286,$X147),NA)</f>
        <v>N/A</v>
      </c>
      <c r="Q147" s="172" t="str" cm="1">
        <f t="array" ref="Q147">IFERROR(INDEX(Forecast_Capex_Input!N$12:N$286,$X147),NA)</f>
        <v>No</v>
      </c>
      <c r="R147" s="265" cm="1">
        <f t="array" ref="R147">IFERROR(INDEX(Forecast_Capex_Input!O$12:O$286,$X147),0)</f>
        <v>0</v>
      </c>
      <c r="S147" s="172" t="str" cm="1">
        <f t="array" ref="S147">IFERROR(INDEX(Forecast_Capex_Input!P$12:P$286,$X147),0)</f>
        <v>Safety security &amp; reliability</v>
      </c>
      <c r="T147" s="199" t="str" cm="1">
        <f t="array" aca="1" ref="T147" ca="1">IFERROR(INDEX(General!$K$84:$K$103,$AA147),NA)</f>
        <v>Substations (2018 onwards)</v>
      </c>
      <c r="U147" s="188" cm="1">
        <f t="array" aca="1" ref="U147" ca="1">IFERROR(
IF($F147=General!$E$25,INDEX(Forecast_Capex_Input!S$12:S$286,$X147),
INDEX(Forecast_Capex_Input!T$12:T$286,$X147)),0)</f>
        <v>0.30322646326855579</v>
      </c>
      <c r="V147" s="222" t="b">
        <f>IFERROR(INDEX(Overheads!$T$19:$T$26,MATCH($I147,Overheads!$E$19:$E$26,0)),FALSE)</f>
        <v>1</v>
      </c>
      <c r="W147" s="165"/>
      <c r="X147" s="174">
        <f>IFERROR(
IF(MATCH($C147,Forecast_Capex_Input!$CI$12:$CI$286,1)+1&gt;MAX(Forecast_Capex_Input!$C$12:$C$286),NA,
MATCH($C147,Forecast_Capex_Input!$CI$12:$CI$286,1)+1),1)</f>
        <v>59</v>
      </c>
      <c r="Y147" s="174" cm="1">
        <f t="array" aca="1" ref="Y147" ca="1">IFERROR(
IF(X146&lt;&gt;X147,1,
IF(COUNTIF(OFFSET(Y146,0,0,-INDEX(Forecast_Capex_Input!$CG$12:$CG$286,$X147)),Y146)=INDEX(Forecast_Capex_Input!$CG$12:$CG$286,$X147),Y146+1,Y146)),NA)</f>
        <v>1</v>
      </c>
      <c r="Z147" s="174" cm="1">
        <f t="array" ref="Z147">IFERROR($C147-IF($X147=1,1,INDEX(Forecast_Capex_Input!$CI$12:$CI$286,$X147-1))+1,NA)</f>
        <v>1</v>
      </c>
      <c r="AA147" s="174" cm="1">
        <f t="array" aca="1" ref="AA147" ca="1">IFERROR(IF(Y147=1,
INDEX(Forecast_Capex_Input!$AI$10:$BB$10,SMALL(IF(INDEX(Forecast_Capex_Input!$AI$12:$BB$286,$X147,0)&gt;0,COLUMN(Forecast_Capex_Input!$AI$10:$BB$10)-COLUMN(Forecast_Capex_Input!$AI$12)+1),ROWS(OFFSET(AA146,0,0,-$Z147)))),
OFFSET(AA146,-INDEX(Forecast_Capex_Input!$CG$12:$CG$286,$X147)+1,0)),NA)</f>
        <v>3</v>
      </c>
      <c r="AB147" s="174">
        <f t="shared" ca="1" si="97"/>
        <v>1</v>
      </c>
      <c r="AC147" s="222" t="b">
        <f t="shared" si="129"/>
        <v>0</v>
      </c>
      <c r="AD147" s="220" t="b">
        <v>0</v>
      </c>
      <c r="AE147" s="222" t="b">
        <f t="shared" si="98"/>
        <v>1</v>
      </c>
      <c r="AF147" s="165"/>
      <c r="AG147" s="215">
        <v>0</v>
      </c>
      <c r="AH147" s="215">
        <v>0</v>
      </c>
      <c r="AI147" s="215">
        <v>0</v>
      </c>
      <c r="AJ147" s="215">
        <v>0</v>
      </c>
      <c r="AK147" s="215">
        <v>0</v>
      </c>
      <c r="AL147" s="155">
        <v>0</v>
      </c>
      <c r="AM147" s="165"/>
      <c r="AN147" s="215" cm="1">
        <f t="array" aca="1" ref="AN147" ca="1">IFERROR(INDEX(General!O$33:O$34,$AB147)
*AG147,0)</f>
        <v>0</v>
      </c>
      <c r="AO147" s="215" cm="1">
        <f t="array" aca="1" ref="AO147" ca="1">IFERROR(INDEX(General!P$33:P$34,$AB147)
*AH147,0)</f>
        <v>0</v>
      </c>
      <c r="AP147" s="215" cm="1">
        <f t="array" aca="1" ref="AP147" ca="1">IFERROR(INDEX(General!Q$33:Q$34,$AB147)
*AI147,0)</f>
        <v>0</v>
      </c>
      <c r="AQ147" s="215" cm="1">
        <f t="array" aca="1" ref="AQ147" ca="1">IFERROR(INDEX(General!R$33:R$34,$AB147)
*AJ147,0)</f>
        <v>0</v>
      </c>
      <c r="AR147" s="215" cm="1">
        <f t="array" aca="1" ref="AR147" ca="1">IFERROR(INDEX(General!S$33:S$34,$AB147)
*AK147,0)</f>
        <v>0</v>
      </c>
      <c r="AS147" s="155">
        <f t="shared" ca="1" si="130"/>
        <v>0</v>
      </c>
      <c r="AT147" s="165"/>
      <c r="AU147" s="215">
        <f ca="1">IF($AE147=FALSE,AN147*Overheads!$R$24*$V147,
IFERROR(Overheads!$O$49*$V147*AN147,0)
+IFERROR(Overheads!Q$59*$V147*(AN147/Overheads!Q$68),0))</f>
        <v>0</v>
      </c>
      <c r="AV147" s="215">
        <f ca="1">IF($AE147=FALSE,AO147*Overheads!$R$24*$V147,
IFERROR(Overheads!$O$49*$V147*AO147,0)
+IFERROR(Overheads!R$59*$V147*(AO147/Overheads!R$68),0))</f>
        <v>0</v>
      </c>
      <c r="AW147" s="215">
        <f ca="1">IF($AE147=FALSE,AP147*Overheads!$R$24*$V147,
IFERROR(Overheads!$O$49*$V147*AP147,0)
+IFERROR(Overheads!S$59*$V147*(AP147/Overheads!S$68),0))</f>
        <v>0</v>
      </c>
      <c r="AX147" s="215">
        <f ca="1">IF($AE147=FALSE,AQ147*Overheads!$R$24*$V147,
IFERROR(Overheads!$O$49*$V147*AQ147,0)
+IFERROR(Overheads!T$59*$V147*(AQ147/Overheads!T$68),0))</f>
        <v>0</v>
      </c>
      <c r="AY147" s="215">
        <f ca="1">IF($AE147=FALSE,AR147*Overheads!$R$24*$V147,
IFERROR(Overheads!$O$49*$V147*AR147,0)
+IFERROR(Overheads!U$59*$V147*(AR147/Overheads!U$68),0))</f>
        <v>0</v>
      </c>
      <c r="AZ147" s="155">
        <f t="shared" ca="1" si="131"/>
        <v>0</v>
      </c>
      <c r="BA147" s="165"/>
      <c r="BB147" s="215">
        <f ca="1">IF($AE147=FALSE,AN147*Overheads!$S$25,
IFERROR(Overheads!$O$50*AN147,0)
+IFERROR(Overheads!Q$60*(AN147/Overheads!Q$66),0))</f>
        <v>0</v>
      </c>
      <c r="BC147" s="215">
        <f ca="1">IF($AE147=FALSE,AO147*Overheads!$S$25,
IFERROR(Overheads!$O$50*AO147,0)
+IFERROR(Overheads!R$60*(AO147/Overheads!R$66),0))</f>
        <v>0</v>
      </c>
      <c r="BD147" s="215">
        <f ca="1">IF($AE147=FALSE,AP147*Overheads!$S$25,
IFERROR(Overheads!$O$50*AP147,0)
+IFERROR(Overheads!S$60*(AP147/Overheads!S$66),0))</f>
        <v>0</v>
      </c>
      <c r="BE147" s="215">
        <f ca="1">IF($AE147=FALSE,AQ147*Overheads!$S$25,
IFERROR(Overheads!$O$50*AQ147,0)
+IFERROR(Overheads!T$60*(AQ147/Overheads!T$66),0))</f>
        <v>0</v>
      </c>
      <c r="BF147" s="215">
        <f ca="1">IF($AE147=FALSE,AR147*Overheads!$S$25,
IFERROR(Overheads!$O$50*AR147,0)
+IFERROR(Overheads!U$60*(AR147/Overheads!U$66),0))</f>
        <v>0</v>
      </c>
      <c r="BG147" s="155">
        <f t="shared" ca="1" si="132"/>
        <v>0</v>
      </c>
      <c r="BH147" s="165"/>
      <c r="BI147" s="215">
        <f t="shared" ca="1" si="133"/>
        <v>0</v>
      </c>
      <c r="BJ147" s="215">
        <f t="shared" ca="1" si="99"/>
        <v>0</v>
      </c>
      <c r="BK147" s="215">
        <f t="shared" ca="1" si="100"/>
        <v>0</v>
      </c>
      <c r="BL147" s="215">
        <f t="shared" ca="1" si="101"/>
        <v>0</v>
      </c>
      <c r="BM147" s="215">
        <f t="shared" ca="1" si="102"/>
        <v>0</v>
      </c>
      <c r="BN147" s="155">
        <f t="shared" ca="1" si="134"/>
        <v>0</v>
      </c>
      <c r="BO147" s="165"/>
      <c r="BP147" s="187" cm="1">
        <f t="array" ref="BP147">IFERROR(IF($X147=$X146,BP146,INDEX(Forecast_Capex_Input!AC$12:AC$286,$X147)),0)</f>
        <v>0.1</v>
      </c>
      <c r="BQ147" s="187" cm="1">
        <f t="array" ref="BQ147">IFERROR(IF($X147=$X146,BQ146,INDEX(Forecast_Capex_Input!AD$12:AD$286,$X147)),0)</f>
        <v>0.11</v>
      </c>
      <c r="BR147" s="187" cm="1">
        <f t="array" ref="BR147">IFERROR(IF($X147=$X146,BR146,INDEX(Forecast_Capex_Input!AE$12:AE$286,$X147)),0)</f>
        <v>0.14000000000000001</v>
      </c>
      <c r="BS147" s="187" cm="1">
        <f t="array" ref="BS147">IFERROR(IF($X147=$X146,BS146,INDEX(Forecast_Capex_Input!AF$12:AF$286,$X147)),0)</f>
        <v>0.32</v>
      </c>
      <c r="BT147" s="187" cm="1">
        <f t="array" ref="BT147">IFERROR(IF($X147=$X146,BT146,INDEX(Forecast_Capex_Input!AG$12:AG$286,$X147)),0)</f>
        <v>0.33</v>
      </c>
      <c r="BU147" s="165"/>
      <c r="BV147" s="215">
        <f t="shared" si="103"/>
        <v>0</v>
      </c>
      <c r="BW147" s="215">
        <f t="shared" si="104"/>
        <v>0</v>
      </c>
      <c r="BX147" s="215">
        <f t="shared" si="105"/>
        <v>0</v>
      </c>
      <c r="BY147" s="215">
        <f t="shared" si="106"/>
        <v>0</v>
      </c>
      <c r="BZ147" s="215">
        <f t="shared" si="107"/>
        <v>0</v>
      </c>
      <c r="CA147" s="155">
        <f t="shared" si="135"/>
        <v>0</v>
      </c>
      <c r="CB147" s="165"/>
      <c r="CC147" s="215">
        <f t="shared" ca="1" si="108"/>
        <v>0</v>
      </c>
      <c r="CD147" s="215">
        <f t="shared" ca="1" si="109"/>
        <v>0</v>
      </c>
      <c r="CE147" s="215">
        <f t="shared" ca="1" si="110"/>
        <v>0</v>
      </c>
      <c r="CF147" s="215">
        <f t="shared" ca="1" si="111"/>
        <v>0</v>
      </c>
      <c r="CG147" s="215">
        <f t="shared" ca="1" si="112"/>
        <v>0</v>
      </c>
      <c r="CH147" s="155">
        <f t="shared" ca="1" si="136"/>
        <v>0</v>
      </c>
      <c r="CI147" s="165"/>
      <c r="CJ147" s="215">
        <f t="shared" ca="1" si="113"/>
        <v>0</v>
      </c>
      <c r="CK147" s="215">
        <f t="shared" ca="1" si="114"/>
        <v>0</v>
      </c>
      <c r="CL147" s="215">
        <f t="shared" ca="1" si="115"/>
        <v>0</v>
      </c>
      <c r="CM147" s="215">
        <f t="shared" ca="1" si="116"/>
        <v>0</v>
      </c>
      <c r="CN147" s="215">
        <f t="shared" ca="1" si="117"/>
        <v>0</v>
      </c>
      <c r="CO147" s="155">
        <f t="shared" ca="1" si="137"/>
        <v>0</v>
      </c>
      <c r="CP147" s="165"/>
      <c r="CQ147" s="223">
        <f t="shared" ca="1" si="118"/>
        <v>0</v>
      </c>
      <c r="CR147" s="223">
        <f t="shared" ca="1" si="119"/>
        <v>0</v>
      </c>
      <c r="CS147" s="223">
        <f t="shared" ca="1" si="120"/>
        <v>0</v>
      </c>
      <c r="CT147" s="223">
        <f t="shared" ca="1" si="121"/>
        <v>0</v>
      </c>
      <c r="CU147" s="223">
        <f t="shared" ca="1" si="122"/>
        <v>0</v>
      </c>
      <c r="CV147" s="155">
        <f t="shared" ca="1" si="138"/>
        <v>0</v>
      </c>
      <c r="CW147" s="165"/>
      <c r="CX147" s="215">
        <f t="shared" ca="1" si="139"/>
        <v>0</v>
      </c>
      <c r="CY147" s="215">
        <f t="shared" ca="1" si="123"/>
        <v>0</v>
      </c>
      <c r="CZ147" s="215">
        <f t="shared" ca="1" si="124"/>
        <v>0</v>
      </c>
      <c r="DA147" s="215">
        <f t="shared" ca="1" si="125"/>
        <v>0</v>
      </c>
      <c r="DB147" s="215">
        <f t="shared" ca="1" si="126"/>
        <v>0</v>
      </c>
      <c r="DC147" s="155">
        <f t="shared" ca="1" si="140"/>
        <v>0</v>
      </c>
      <c r="DD147" s="165"/>
      <c r="DE147" s="188" t="b" cm="1">
        <f t="array" aca="1" ref="DE147" ca="1">OR($G147=Forecast_Capex_Input!$BF$8:$BF$10)</f>
        <v>0</v>
      </c>
      <c r="DF147" s="188" cm="1">
        <f t="array" aca="1" ref="DF147" ca="1">IFERROR(INDEX(Forecast_Capex_Input!BG$12:BG$286,$X147)
*(INDEX(Forecast_Capex_Input!$H$12:$H$286,$X147)=Repex),0)
*$DE147</f>
        <v>0</v>
      </c>
      <c r="DG147" s="188" cm="1">
        <f t="array" aca="1" ref="DG147" ca="1">IFERROR(INDEX(Forecast_Capex_Input!BH$12:BH$286,$X147)
*(INDEX(Forecast_Capex_Input!$H$12:$H$286,$X147)=Repex),0)
*$DE147</f>
        <v>0</v>
      </c>
      <c r="DH147" s="188" cm="1">
        <f t="array" aca="1" ref="DH147" ca="1">IFERROR(INDEX(Forecast_Capex_Input!BI$12:BI$286,$X147)
*(INDEX(Forecast_Capex_Input!$H$12:$H$286,$X147)=Repex),0)
*$DE147</f>
        <v>0</v>
      </c>
      <c r="DI147" s="188" cm="1">
        <f t="array" aca="1" ref="DI147" ca="1">IFERROR(INDEX(Forecast_Capex_Input!BJ$12:BJ$286,$X147)
*(INDEX(Forecast_Capex_Input!$H$12:$H$286,$X147)=Repex),0)
*$DE147</f>
        <v>0</v>
      </c>
      <c r="DJ147" s="188" cm="1">
        <f t="array" aca="1" ref="DJ147" ca="1">IFERROR(INDEX(Forecast_Capex_Input!BK$12:BK$286,$X147)
*(INDEX(Forecast_Capex_Input!$H$12:$H$286,$X147)=Repex),0)
*$DE147</f>
        <v>0</v>
      </c>
      <c r="DK147" s="188" cm="1">
        <f t="array" aca="1" ref="DK147" ca="1">IFERROR(INDEX(Forecast_Capex_Input!BL$12:BL$286,$X147)
*(INDEX(Forecast_Capex_Input!$H$12:$H$286,$X147)=Repex),0)
*$DE147</f>
        <v>0</v>
      </c>
      <c r="DL147" s="165"/>
      <c r="DM147" s="188" t="b" cm="1">
        <f t="array" aca="1" ref="DM147" ca="1">OR($G147=Forecast_Capex_Input!$BN$8:$BN$9)</f>
        <v>1</v>
      </c>
      <c r="DN147" s="188" cm="1">
        <f t="array" aca="1" ref="DN147" ca="1">IFERROR(INDEX(Forecast_Capex_Input!BO$12:BO$286,$X147)
*(INDEX(Forecast_Capex_Input!$H$12:$H$286,$X147)=Repex),0)
*$DM147</f>
        <v>1</v>
      </c>
      <c r="DO147" s="188" cm="1">
        <f t="array" aca="1" ref="DO147" ca="1">IFERROR(INDEX(Forecast_Capex_Input!BP$12:BP$286,$X147)
*(INDEX(Forecast_Capex_Input!$H$12:$H$286,$X147)=Repex),0)
*$DM147</f>
        <v>0</v>
      </c>
      <c r="DP147" s="188" cm="1">
        <f t="array" aca="1" ref="DP147" ca="1">IFERROR(INDEX(Forecast_Capex_Input!BQ$12:BQ$286,$X147)
*(INDEX(Forecast_Capex_Input!$H$12:$H$286,$X147)=Repex),0)
*$DM147</f>
        <v>0</v>
      </c>
      <c r="DQ147" s="188" cm="1">
        <f t="array" aca="1" ref="DQ147" ca="1">IFERROR(INDEX(Forecast_Capex_Input!BR$12:BR$286,$X147)
*(INDEX(Forecast_Capex_Input!$H$12:$H$286,$X147)=Repex),0)
*$DM147</f>
        <v>0</v>
      </c>
      <c r="DR147" s="188" cm="1">
        <f t="array" aca="1" ref="DR147" ca="1">IFERROR(INDEX(Forecast_Capex_Input!BS$12:BS$286,$X147)
*(INDEX(Forecast_Capex_Input!$H$12:$H$286,$X147)=Repex),0)
*$DM147</f>
        <v>0</v>
      </c>
      <c r="DS147" s="165"/>
      <c r="DT147" s="188" t="b" cm="1">
        <f t="array" aca="1" ref="DT147" ca="1">OR($G147=Forecast_Capex_Input!$BU$8:$BU$10)</f>
        <v>0</v>
      </c>
      <c r="DU147" s="188" cm="1">
        <f t="array" aca="1" ref="DU147" ca="1">IFERROR(INDEX(Forecast_Capex_Input!BV$12:BV$286,$X147)
*(INDEX(Forecast_Capex_Input!$H$12:$H$286,$X147)=Repex),0)
*$DT147</f>
        <v>0</v>
      </c>
      <c r="DV147" s="188" cm="1">
        <f t="array" aca="1" ref="DV147" ca="1">IFERROR(INDEX(Forecast_Capex_Input!BW$12:BW$286,$X147)
*(INDEX(Forecast_Capex_Input!$H$12:$H$286,$X147)=Repex),0)
*$DT147</f>
        <v>0</v>
      </c>
      <c r="DW147" s="188" cm="1">
        <f t="array" aca="1" ref="DW147" ca="1">IFERROR(INDEX(Forecast_Capex_Input!BX$12:BX$286,$X147)
*(INDEX(Forecast_Capex_Input!$H$12:$H$286,$X147)=Repex),0)
*$DT147</f>
        <v>0</v>
      </c>
      <c r="DX147" s="188" cm="1">
        <f t="array" aca="1" ref="DX147" ca="1">IFERROR(INDEX(Forecast_Capex_Input!BY$12:BY$286,$X147)
*(INDEX(Forecast_Capex_Input!$H$12:$H$286,$X147)=Repex),0)
*$DT147</f>
        <v>0</v>
      </c>
      <c r="DY147" s="188" cm="1">
        <f t="array" aca="1" ref="DY147" ca="1">IFERROR(INDEX(Forecast_Capex_Input!BZ$12:BZ$286,$X147)
*(INDEX(Forecast_Capex_Input!$H$12:$H$286,$X147)=Repex),0)
*$DT147</f>
        <v>0</v>
      </c>
      <c r="DZ147" s="188" cm="1">
        <f t="array" aca="1" ref="DZ147" ca="1">IFERROR(INDEX(Forecast_Capex_Input!CA$12:CA$286,$X147)
*(INDEX(Forecast_Capex_Input!$H$12:$H$286,$X147)=Repex),0)
*$DT147</f>
        <v>0</v>
      </c>
      <c r="EA147" s="188" cm="1">
        <f t="array" aca="1" ref="EA147" ca="1">IFERROR(INDEX(Forecast_Capex_Input!CB$12:CB$286,$X147)
*(INDEX(Forecast_Capex_Input!$H$12:$H$286,$X147)=Repex),0)
*$DT147</f>
        <v>0</v>
      </c>
      <c r="EB147" s="188" cm="1">
        <f t="array" aca="1" ref="EB147" ca="1">IFERROR(INDEX(Forecast_Capex_Input!CC$12:CC$286,$X147)
*(INDEX(Forecast_Capex_Input!$H$12:$H$286,$X147)=Repex),0)
*$DT147</f>
        <v>0</v>
      </c>
      <c r="EC147" s="165"/>
      <c r="ED147" s="226" t="str">
        <f t="shared" si="127"/>
        <v>N/A</v>
      </c>
      <c r="EE147" s="174" t="s">
        <v>15</v>
      </c>
    </row>
    <row r="148" spans="3:135" x14ac:dyDescent="0.2">
      <c r="C148" s="174">
        <f t="shared" si="128"/>
        <v>138</v>
      </c>
      <c r="D148" s="167" t="str" cm="1">
        <f t="array" ref="D148">IFERROR(INDEX(Forecast_Capex_Input!$D$12:$D$286,$X148),NA)</f>
        <v>OLCM replacements</v>
      </c>
      <c r="E148" s="172" t="b" cm="1">
        <f t="array" ref="E148">IF($X148=NA,NA,INDEX(Forecast_Capex_Input!$E$12:$E$286,$X148))</f>
        <v>0</v>
      </c>
      <c r="F148" s="167" t="str" cm="1">
        <f t="array" aca="1" ref="F148" ca="1">IFERROR(INDEX(General!$E$25:$E$26,$Y148),NA)</f>
        <v>Non-Labour</v>
      </c>
      <c r="G148" s="167" t="str" cm="1">
        <f t="array" aca="1" ref="G148" ca="1">IFERROR(INDEX(Forecast_Capex_Input!$AI$11:$BB$11,$AA148),NA)</f>
        <v>Substations</v>
      </c>
      <c r="H148" s="189" cm="1">
        <f t="array" aca="1" ref="H148" ca="1">IFERROR(INDEX(Forecast_Capex_Input!$AI$12:$BB$286,$X148,$AA148),NA)</f>
        <v>1</v>
      </c>
      <c r="I148" s="199" t="str" cm="1">
        <f t="array" ref="I148">IFERROR(INDEX(Forecast_Capex_Input!$F$12:$F$286,$X148),NA)</f>
        <v>Replacement Expenditure</v>
      </c>
      <c r="J148" s="199" t="str" cm="1">
        <f t="array" ref="J148">IFERROR(INDEX(Forecast_Capex_Input!G$12:G$286,$X148),NA)</f>
        <v>Substation</v>
      </c>
      <c r="K148" s="199" t="str" cm="1">
        <f t="array" ref="K148">IFERROR(INDEX(Forecast_Capex_Input!H$12:H$286,$X148),NA)</f>
        <v>Repex</v>
      </c>
      <c r="L148" s="199" t="str" cm="1">
        <f t="array" ref="L148">IFERROR(INDEX(Forecast_Capex_Input!I$12:I$286,$X148),NA)</f>
        <v>N/A</v>
      </c>
      <c r="M148" s="199" t="str" cm="1">
        <f t="array" ref="M148">IFERROR(INDEX(Forecast_Capex_Input!J$12:J$286,$X148),NA)</f>
        <v>N/A</v>
      </c>
      <c r="N148" s="199" t="str" cm="1">
        <f t="array" ref="N148">IFERROR(INDEX(Forecast_Capex_Input!K$12:K$286,$X148),NA)</f>
        <v>Substations - Site Establishment and supporting assets</v>
      </c>
      <c r="O148" s="199" t="str" cm="1">
        <f t="array" ref="O148">IFERROR(INDEX(Forecast_Capex_Input!L$12:L$286,$X148),NA)</f>
        <v>Substations - Safe and Reliable Network</v>
      </c>
      <c r="P148" s="199" t="str" cm="1">
        <f t="array" ref="P148">IFERROR(INDEX(Forecast_Capex_Input!M$12:M$286,$X148),NA)</f>
        <v>N/A</v>
      </c>
      <c r="Q148" s="172" t="str" cm="1">
        <f t="array" ref="Q148">IFERROR(INDEX(Forecast_Capex_Input!N$12:N$286,$X148),NA)</f>
        <v>No</v>
      </c>
      <c r="R148" s="265" cm="1">
        <f t="array" ref="R148">IFERROR(INDEX(Forecast_Capex_Input!O$12:O$286,$X148),0)</f>
        <v>0</v>
      </c>
      <c r="S148" s="172" t="str" cm="1">
        <f t="array" ref="S148">IFERROR(INDEX(Forecast_Capex_Input!P$12:P$286,$X148),0)</f>
        <v>Safety security &amp; reliability</v>
      </c>
      <c r="T148" s="199" t="str" cm="1">
        <f t="array" aca="1" ref="T148" ca="1">IFERROR(INDEX(General!$K$84:$K$103,$AA148),NA)</f>
        <v>Substations (2018 onwards)</v>
      </c>
      <c r="U148" s="188" cm="1">
        <f t="array" aca="1" ref="U148" ca="1">IFERROR(
IF($F148=General!$E$25,INDEX(Forecast_Capex_Input!S$12:S$286,$X148),
INDEX(Forecast_Capex_Input!T$12:T$286,$X148)),0)</f>
        <v>0.69677353673144427</v>
      </c>
      <c r="V148" s="222" t="b">
        <f>IFERROR(INDEX(Overheads!$T$19:$T$26,MATCH($I148,Overheads!$E$19:$E$26,0)),FALSE)</f>
        <v>1</v>
      </c>
      <c r="W148" s="165"/>
      <c r="X148" s="174">
        <f>IFERROR(
IF(MATCH($C148,Forecast_Capex_Input!$CI$12:$CI$286,1)+1&gt;MAX(Forecast_Capex_Input!$C$12:$C$286),NA,
MATCH($C148,Forecast_Capex_Input!$CI$12:$CI$286,1)+1),1)</f>
        <v>59</v>
      </c>
      <c r="Y148" s="174" cm="1">
        <f t="array" aca="1" ref="Y148" ca="1">IFERROR(
IF(X147&lt;&gt;X148,1,
IF(COUNTIF(OFFSET(Y147,0,0,-INDEX(Forecast_Capex_Input!$CG$12:$CG$286,$X148)),Y147)=INDEX(Forecast_Capex_Input!$CG$12:$CG$286,$X148),Y147+1,Y147)),NA)</f>
        <v>2</v>
      </c>
      <c r="Z148" s="174" cm="1">
        <f t="array" ref="Z148">IFERROR($C148-IF($X148=1,1,INDEX(Forecast_Capex_Input!$CI$12:$CI$286,$X148-1))+1,NA)</f>
        <v>2</v>
      </c>
      <c r="AA148" s="174" cm="1">
        <f t="array" aca="1" ref="AA148" ca="1">IFERROR(IF(Y148=1,
INDEX(Forecast_Capex_Input!$AI$10:$BB$10,SMALL(IF(INDEX(Forecast_Capex_Input!$AI$12:$BB$286,$X148,0)&gt;0,COLUMN(Forecast_Capex_Input!$AI$10:$BB$10)-COLUMN(Forecast_Capex_Input!$AI$12)+1),ROWS(OFFSET(AA147,0,0,-$Z148)))),
OFFSET(AA147,-INDEX(Forecast_Capex_Input!$CG$12:$CG$286,$X148)+1,0)),NA)</f>
        <v>3</v>
      </c>
      <c r="AB148" s="174">
        <f t="shared" ca="1" si="97"/>
        <v>2</v>
      </c>
      <c r="AC148" s="222" t="b">
        <f t="shared" si="129"/>
        <v>0</v>
      </c>
      <c r="AD148" s="220" t="b">
        <v>0</v>
      </c>
      <c r="AE148" s="222" t="b">
        <f t="shared" si="98"/>
        <v>1</v>
      </c>
      <c r="AF148" s="165"/>
      <c r="AG148" s="215">
        <v>0</v>
      </c>
      <c r="AH148" s="215">
        <v>0</v>
      </c>
      <c r="AI148" s="215">
        <v>0</v>
      </c>
      <c r="AJ148" s="215">
        <v>0</v>
      </c>
      <c r="AK148" s="215">
        <v>0</v>
      </c>
      <c r="AL148" s="155">
        <v>0</v>
      </c>
      <c r="AM148" s="165"/>
      <c r="AN148" s="215" cm="1">
        <f t="array" aca="1" ref="AN148" ca="1">IFERROR(INDEX(General!O$33:O$34,$AB148)
*AG148,0)</f>
        <v>0</v>
      </c>
      <c r="AO148" s="215" cm="1">
        <f t="array" aca="1" ref="AO148" ca="1">IFERROR(INDEX(General!P$33:P$34,$AB148)
*AH148,0)</f>
        <v>0</v>
      </c>
      <c r="AP148" s="215" cm="1">
        <f t="array" aca="1" ref="AP148" ca="1">IFERROR(INDEX(General!Q$33:Q$34,$AB148)
*AI148,0)</f>
        <v>0</v>
      </c>
      <c r="AQ148" s="215" cm="1">
        <f t="array" aca="1" ref="AQ148" ca="1">IFERROR(INDEX(General!R$33:R$34,$AB148)
*AJ148,0)</f>
        <v>0</v>
      </c>
      <c r="AR148" s="215" cm="1">
        <f t="array" aca="1" ref="AR148" ca="1">IFERROR(INDEX(General!S$33:S$34,$AB148)
*AK148,0)</f>
        <v>0</v>
      </c>
      <c r="AS148" s="155">
        <f t="shared" ca="1" si="130"/>
        <v>0</v>
      </c>
      <c r="AT148" s="165"/>
      <c r="AU148" s="215">
        <f ca="1">IF($AE148=FALSE,AN148*Overheads!$R$24*$V148,
IFERROR(Overheads!$O$49*$V148*AN148,0)
+IFERROR(Overheads!Q$59*$V148*(AN148/Overheads!Q$68),0))</f>
        <v>0</v>
      </c>
      <c r="AV148" s="215">
        <f ca="1">IF($AE148=FALSE,AO148*Overheads!$R$24*$V148,
IFERROR(Overheads!$O$49*$V148*AO148,0)
+IFERROR(Overheads!R$59*$V148*(AO148/Overheads!R$68),0))</f>
        <v>0</v>
      </c>
      <c r="AW148" s="215">
        <f ca="1">IF($AE148=FALSE,AP148*Overheads!$R$24*$V148,
IFERROR(Overheads!$O$49*$V148*AP148,0)
+IFERROR(Overheads!S$59*$V148*(AP148/Overheads!S$68),0))</f>
        <v>0</v>
      </c>
      <c r="AX148" s="215">
        <f ca="1">IF($AE148=FALSE,AQ148*Overheads!$R$24*$V148,
IFERROR(Overheads!$O$49*$V148*AQ148,0)
+IFERROR(Overheads!T$59*$V148*(AQ148/Overheads!T$68),0))</f>
        <v>0</v>
      </c>
      <c r="AY148" s="215">
        <f ca="1">IF($AE148=FALSE,AR148*Overheads!$R$24*$V148,
IFERROR(Overheads!$O$49*$V148*AR148,0)
+IFERROR(Overheads!U$59*$V148*(AR148/Overheads!U$68),0))</f>
        <v>0</v>
      </c>
      <c r="AZ148" s="155">
        <f t="shared" ca="1" si="131"/>
        <v>0</v>
      </c>
      <c r="BA148" s="165"/>
      <c r="BB148" s="215">
        <f ca="1">IF($AE148=FALSE,AN148*Overheads!$S$25,
IFERROR(Overheads!$O$50*AN148,0)
+IFERROR(Overheads!Q$60*(AN148/Overheads!Q$66),0))</f>
        <v>0</v>
      </c>
      <c r="BC148" s="215">
        <f ca="1">IF($AE148=FALSE,AO148*Overheads!$S$25,
IFERROR(Overheads!$O$50*AO148,0)
+IFERROR(Overheads!R$60*(AO148/Overheads!R$66),0))</f>
        <v>0</v>
      </c>
      <c r="BD148" s="215">
        <f ca="1">IF($AE148=FALSE,AP148*Overheads!$S$25,
IFERROR(Overheads!$O$50*AP148,0)
+IFERROR(Overheads!S$60*(AP148/Overheads!S$66),0))</f>
        <v>0</v>
      </c>
      <c r="BE148" s="215">
        <f ca="1">IF($AE148=FALSE,AQ148*Overheads!$S$25,
IFERROR(Overheads!$O$50*AQ148,0)
+IFERROR(Overheads!T$60*(AQ148/Overheads!T$66),0))</f>
        <v>0</v>
      </c>
      <c r="BF148" s="215">
        <f ca="1">IF($AE148=FALSE,AR148*Overheads!$S$25,
IFERROR(Overheads!$O$50*AR148,0)
+IFERROR(Overheads!U$60*(AR148/Overheads!U$66),0))</f>
        <v>0</v>
      </c>
      <c r="BG148" s="155">
        <f t="shared" ca="1" si="132"/>
        <v>0</v>
      </c>
      <c r="BH148" s="165"/>
      <c r="BI148" s="215">
        <f t="shared" ca="1" si="133"/>
        <v>0</v>
      </c>
      <c r="BJ148" s="215">
        <f t="shared" ca="1" si="99"/>
        <v>0</v>
      </c>
      <c r="BK148" s="215">
        <f t="shared" ca="1" si="100"/>
        <v>0</v>
      </c>
      <c r="BL148" s="215">
        <f t="shared" ca="1" si="101"/>
        <v>0</v>
      </c>
      <c r="BM148" s="215">
        <f t="shared" ca="1" si="102"/>
        <v>0</v>
      </c>
      <c r="BN148" s="155">
        <f t="shared" ca="1" si="134"/>
        <v>0</v>
      </c>
      <c r="BO148" s="165"/>
      <c r="BP148" s="187" cm="1">
        <f t="array" ref="BP148">IFERROR(IF($X148=$X147,BP147,INDEX(Forecast_Capex_Input!AC$12:AC$286,$X148)),0)</f>
        <v>0.1</v>
      </c>
      <c r="BQ148" s="187" cm="1">
        <f t="array" ref="BQ148">IFERROR(IF($X148=$X147,BQ147,INDEX(Forecast_Capex_Input!AD$12:AD$286,$X148)),0)</f>
        <v>0.11</v>
      </c>
      <c r="BR148" s="187" cm="1">
        <f t="array" ref="BR148">IFERROR(IF($X148=$X147,BR147,INDEX(Forecast_Capex_Input!AE$12:AE$286,$X148)),0)</f>
        <v>0.14000000000000001</v>
      </c>
      <c r="BS148" s="187" cm="1">
        <f t="array" ref="BS148">IFERROR(IF($X148=$X147,BS147,INDEX(Forecast_Capex_Input!AF$12:AF$286,$X148)),0)</f>
        <v>0.32</v>
      </c>
      <c r="BT148" s="187" cm="1">
        <f t="array" ref="BT148">IFERROR(IF($X148=$X147,BT147,INDEX(Forecast_Capex_Input!AG$12:AG$286,$X148)),0)</f>
        <v>0.33</v>
      </c>
      <c r="BU148" s="165"/>
      <c r="BV148" s="215">
        <f t="shared" si="103"/>
        <v>0</v>
      </c>
      <c r="BW148" s="215">
        <f t="shared" si="104"/>
        <v>0</v>
      </c>
      <c r="BX148" s="215">
        <f t="shared" si="105"/>
        <v>0</v>
      </c>
      <c r="BY148" s="215">
        <f t="shared" si="106"/>
        <v>0</v>
      </c>
      <c r="BZ148" s="215">
        <f t="shared" si="107"/>
        <v>0</v>
      </c>
      <c r="CA148" s="155">
        <f t="shared" si="135"/>
        <v>0</v>
      </c>
      <c r="CB148" s="165"/>
      <c r="CC148" s="215">
        <f t="shared" ca="1" si="108"/>
        <v>0</v>
      </c>
      <c r="CD148" s="215">
        <f t="shared" ca="1" si="109"/>
        <v>0</v>
      </c>
      <c r="CE148" s="215">
        <f t="shared" ca="1" si="110"/>
        <v>0</v>
      </c>
      <c r="CF148" s="215">
        <f t="shared" ca="1" si="111"/>
        <v>0</v>
      </c>
      <c r="CG148" s="215">
        <f t="shared" ca="1" si="112"/>
        <v>0</v>
      </c>
      <c r="CH148" s="155">
        <f t="shared" ca="1" si="136"/>
        <v>0</v>
      </c>
      <c r="CI148" s="165"/>
      <c r="CJ148" s="215">
        <f t="shared" ca="1" si="113"/>
        <v>0</v>
      </c>
      <c r="CK148" s="215">
        <f t="shared" ca="1" si="114"/>
        <v>0</v>
      </c>
      <c r="CL148" s="215">
        <f t="shared" ca="1" si="115"/>
        <v>0</v>
      </c>
      <c r="CM148" s="215">
        <f t="shared" ca="1" si="116"/>
        <v>0</v>
      </c>
      <c r="CN148" s="215">
        <f t="shared" ca="1" si="117"/>
        <v>0</v>
      </c>
      <c r="CO148" s="155">
        <f t="shared" ca="1" si="137"/>
        <v>0</v>
      </c>
      <c r="CP148" s="165"/>
      <c r="CQ148" s="223">
        <f t="shared" ca="1" si="118"/>
        <v>0</v>
      </c>
      <c r="CR148" s="223">
        <f t="shared" ca="1" si="119"/>
        <v>0</v>
      </c>
      <c r="CS148" s="223">
        <f t="shared" ca="1" si="120"/>
        <v>0</v>
      </c>
      <c r="CT148" s="223">
        <f t="shared" ca="1" si="121"/>
        <v>0</v>
      </c>
      <c r="CU148" s="223">
        <f t="shared" ca="1" si="122"/>
        <v>0</v>
      </c>
      <c r="CV148" s="155">
        <f t="shared" ca="1" si="138"/>
        <v>0</v>
      </c>
      <c r="CW148" s="165"/>
      <c r="CX148" s="215">
        <f t="shared" ca="1" si="139"/>
        <v>0</v>
      </c>
      <c r="CY148" s="215">
        <f t="shared" ca="1" si="123"/>
        <v>0</v>
      </c>
      <c r="CZ148" s="215">
        <f t="shared" ca="1" si="124"/>
        <v>0</v>
      </c>
      <c r="DA148" s="215">
        <f t="shared" ca="1" si="125"/>
        <v>0</v>
      </c>
      <c r="DB148" s="215">
        <f t="shared" ca="1" si="126"/>
        <v>0</v>
      </c>
      <c r="DC148" s="155">
        <f t="shared" ca="1" si="140"/>
        <v>0</v>
      </c>
      <c r="DD148" s="165"/>
      <c r="DE148" s="188" t="b" cm="1">
        <f t="array" aca="1" ref="DE148" ca="1">OR($G148=Forecast_Capex_Input!$BF$8:$BF$10)</f>
        <v>0</v>
      </c>
      <c r="DF148" s="188" cm="1">
        <f t="array" aca="1" ref="DF148" ca="1">IFERROR(INDEX(Forecast_Capex_Input!BG$12:BG$286,$X148)
*(INDEX(Forecast_Capex_Input!$H$12:$H$286,$X148)=Repex),0)
*$DE148</f>
        <v>0</v>
      </c>
      <c r="DG148" s="188" cm="1">
        <f t="array" aca="1" ref="DG148" ca="1">IFERROR(INDEX(Forecast_Capex_Input!BH$12:BH$286,$X148)
*(INDEX(Forecast_Capex_Input!$H$12:$H$286,$X148)=Repex),0)
*$DE148</f>
        <v>0</v>
      </c>
      <c r="DH148" s="188" cm="1">
        <f t="array" aca="1" ref="DH148" ca="1">IFERROR(INDEX(Forecast_Capex_Input!BI$12:BI$286,$X148)
*(INDEX(Forecast_Capex_Input!$H$12:$H$286,$X148)=Repex),0)
*$DE148</f>
        <v>0</v>
      </c>
      <c r="DI148" s="188" cm="1">
        <f t="array" aca="1" ref="DI148" ca="1">IFERROR(INDEX(Forecast_Capex_Input!BJ$12:BJ$286,$X148)
*(INDEX(Forecast_Capex_Input!$H$12:$H$286,$X148)=Repex),0)
*$DE148</f>
        <v>0</v>
      </c>
      <c r="DJ148" s="188" cm="1">
        <f t="array" aca="1" ref="DJ148" ca="1">IFERROR(INDEX(Forecast_Capex_Input!BK$12:BK$286,$X148)
*(INDEX(Forecast_Capex_Input!$H$12:$H$286,$X148)=Repex),0)
*$DE148</f>
        <v>0</v>
      </c>
      <c r="DK148" s="188" cm="1">
        <f t="array" aca="1" ref="DK148" ca="1">IFERROR(INDEX(Forecast_Capex_Input!BL$12:BL$286,$X148)
*(INDEX(Forecast_Capex_Input!$H$12:$H$286,$X148)=Repex),0)
*$DE148</f>
        <v>0</v>
      </c>
      <c r="DL148" s="165"/>
      <c r="DM148" s="188" t="b" cm="1">
        <f t="array" aca="1" ref="DM148" ca="1">OR($G148=Forecast_Capex_Input!$BN$8:$BN$9)</f>
        <v>1</v>
      </c>
      <c r="DN148" s="188" cm="1">
        <f t="array" aca="1" ref="DN148" ca="1">IFERROR(INDEX(Forecast_Capex_Input!BO$12:BO$286,$X148)
*(INDEX(Forecast_Capex_Input!$H$12:$H$286,$X148)=Repex),0)
*$DM148</f>
        <v>1</v>
      </c>
      <c r="DO148" s="188" cm="1">
        <f t="array" aca="1" ref="DO148" ca="1">IFERROR(INDEX(Forecast_Capex_Input!BP$12:BP$286,$X148)
*(INDEX(Forecast_Capex_Input!$H$12:$H$286,$X148)=Repex),0)
*$DM148</f>
        <v>0</v>
      </c>
      <c r="DP148" s="188" cm="1">
        <f t="array" aca="1" ref="DP148" ca="1">IFERROR(INDEX(Forecast_Capex_Input!BQ$12:BQ$286,$X148)
*(INDEX(Forecast_Capex_Input!$H$12:$H$286,$X148)=Repex),0)
*$DM148</f>
        <v>0</v>
      </c>
      <c r="DQ148" s="188" cm="1">
        <f t="array" aca="1" ref="DQ148" ca="1">IFERROR(INDEX(Forecast_Capex_Input!BR$12:BR$286,$X148)
*(INDEX(Forecast_Capex_Input!$H$12:$H$286,$X148)=Repex),0)
*$DM148</f>
        <v>0</v>
      </c>
      <c r="DR148" s="188" cm="1">
        <f t="array" aca="1" ref="DR148" ca="1">IFERROR(INDEX(Forecast_Capex_Input!BS$12:BS$286,$X148)
*(INDEX(Forecast_Capex_Input!$H$12:$H$286,$X148)=Repex),0)
*$DM148</f>
        <v>0</v>
      </c>
      <c r="DS148" s="165"/>
      <c r="DT148" s="188" t="b" cm="1">
        <f t="array" aca="1" ref="DT148" ca="1">OR($G148=Forecast_Capex_Input!$BU$8:$BU$10)</f>
        <v>0</v>
      </c>
      <c r="DU148" s="188" cm="1">
        <f t="array" aca="1" ref="DU148" ca="1">IFERROR(INDEX(Forecast_Capex_Input!BV$12:BV$286,$X148)
*(INDEX(Forecast_Capex_Input!$H$12:$H$286,$X148)=Repex),0)
*$DT148</f>
        <v>0</v>
      </c>
      <c r="DV148" s="188" cm="1">
        <f t="array" aca="1" ref="DV148" ca="1">IFERROR(INDEX(Forecast_Capex_Input!BW$12:BW$286,$X148)
*(INDEX(Forecast_Capex_Input!$H$12:$H$286,$X148)=Repex),0)
*$DT148</f>
        <v>0</v>
      </c>
      <c r="DW148" s="188" cm="1">
        <f t="array" aca="1" ref="DW148" ca="1">IFERROR(INDEX(Forecast_Capex_Input!BX$12:BX$286,$X148)
*(INDEX(Forecast_Capex_Input!$H$12:$H$286,$X148)=Repex),0)
*$DT148</f>
        <v>0</v>
      </c>
      <c r="DX148" s="188" cm="1">
        <f t="array" aca="1" ref="DX148" ca="1">IFERROR(INDEX(Forecast_Capex_Input!BY$12:BY$286,$X148)
*(INDEX(Forecast_Capex_Input!$H$12:$H$286,$X148)=Repex),0)
*$DT148</f>
        <v>0</v>
      </c>
      <c r="DY148" s="188" cm="1">
        <f t="array" aca="1" ref="DY148" ca="1">IFERROR(INDEX(Forecast_Capex_Input!BZ$12:BZ$286,$X148)
*(INDEX(Forecast_Capex_Input!$H$12:$H$286,$X148)=Repex),0)
*$DT148</f>
        <v>0</v>
      </c>
      <c r="DZ148" s="188" cm="1">
        <f t="array" aca="1" ref="DZ148" ca="1">IFERROR(INDEX(Forecast_Capex_Input!CA$12:CA$286,$X148)
*(INDEX(Forecast_Capex_Input!$H$12:$H$286,$X148)=Repex),0)
*$DT148</f>
        <v>0</v>
      </c>
      <c r="EA148" s="188" cm="1">
        <f t="array" aca="1" ref="EA148" ca="1">IFERROR(INDEX(Forecast_Capex_Input!CB$12:CB$286,$X148)
*(INDEX(Forecast_Capex_Input!$H$12:$H$286,$X148)=Repex),0)
*$DT148</f>
        <v>0</v>
      </c>
      <c r="EB148" s="188" cm="1">
        <f t="array" aca="1" ref="EB148" ca="1">IFERROR(INDEX(Forecast_Capex_Input!CC$12:CC$286,$X148)
*(INDEX(Forecast_Capex_Input!$H$12:$H$286,$X148)=Repex),0)
*$DT148</f>
        <v>0</v>
      </c>
      <c r="EC148" s="165"/>
      <c r="ED148" s="226" t="str">
        <f t="shared" si="127"/>
        <v>N/A</v>
      </c>
      <c r="EE148" s="174" t="s">
        <v>15</v>
      </c>
    </row>
    <row r="149" spans="3:135" x14ac:dyDescent="0.2">
      <c r="C149" s="174">
        <f t="shared" si="128"/>
        <v>139</v>
      </c>
      <c r="D149" s="167" t="str" cm="1">
        <f t="array" ref="D149">IFERROR(INDEX(Forecast_Capex_Input!$D$12:$D$286,$X149),NA)</f>
        <v>Panorama Secondary Systems Renewal</v>
      </c>
      <c r="E149" s="172" t="b" cm="1">
        <f t="array" ref="E149">IF($X149=NA,NA,INDEX(Forecast_Capex_Input!$E$12:$E$286,$X149))</f>
        <v>1</v>
      </c>
      <c r="F149" s="167" t="str" cm="1">
        <f t="array" aca="1" ref="F149" ca="1">IFERROR(INDEX(General!$E$25:$E$26,$Y149),NA)</f>
        <v>Labour</v>
      </c>
      <c r="G149" s="167" t="str" cm="1">
        <f t="array" aca="1" ref="G149" ca="1">IFERROR(INDEX(Forecast_Capex_Input!$AI$11:$BB$11,$AA149),NA)</f>
        <v>Secondary Systems</v>
      </c>
      <c r="H149" s="189" cm="1">
        <f t="array" aca="1" ref="H149" ca="1">IFERROR(INDEX(Forecast_Capex_Input!$AI$12:$BB$286,$X149,$AA149),NA)</f>
        <v>0.85676392572944293</v>
      </c>
      <c r="I149" s="199" t="str" cm="1">
        <f t="array" ref="I149">IFERROR(INDEX(Forecast_Capex_Input!$F$12:$F$286,$X149),NA)</f>
        <v>Replacement Expenditure</v>
      </c>
      <c r="J149" s="199" t="str" cm="1">
        <f t="array" ref="J149">IFERROR(INDEX(Forecast_Capex_Input!G$12:G$286,$X149),NA)</f>
        <v>Digital Infrastructure</v>
      </c>
      <c r="K149" s="199" t="str" cm="1">
        <f t="array" ref="K149">IFERROR(INDEX(Forecast_Capex_Input!H$12:H$286,$X149),NA)</f>
        <v>Repex</v>
      </c>
      <c r="L149" s="199" t="str" cm="1">
        <f t="array" ref="L149">IFERROR(INDEX(Forecast_Capex_Input!I$12:I$286,$X149),NA)</f>
        <v>N/A</v>
      </c>
      <c r="M149" s="199" t="str" cm="1">
        <f t="array" ref="M149">IFERROR(INDEX(Forecast_Capex_Input!J$12:J$286,$X149),NA)</f>
        <v>N/A</v>
      </c>
      <c r="N149" s="199" t="str" cm="1">
        <f t="array" ref="N149">IFERROR(INDEX(Forecast_Capex_Input!K$12:K$286,$X149),NA)</f>
        <v>DI - Protection systems</v>
      </c>
      <c r="O149" s="199" t="str" cm="1">
        <f t="array" ref="O149">IFERROR(INDEX(Forecast_Capex_Input!L$12:L$286,$X149),NA)</f>
        <v>DI - Safe and Reliable Network</v>
      </c>
      <c r="P149" s="199" t="str" cm="1">
        <f t="array" ref="P149">IFERROR(INDEX(Forecast_Capex_Input!M$12:M$286,$X149),NA)</f>
        <v>N/A</v>
      </c>
      <c r="Q149" s="172" t="str" cm="1">
        <f t="array" ref="Q149">IFERROR(INDEX(Forecast_Capex_Input!N$12:N$286,$X149),NA)</f>
        <v>No</v>
      </c>
      <c r="R149" s="265" cm="1">
        <f t="array" ref="R149">IFERROR(INDEX(Forecast_Capex_Input!O$12:O$286,$X149),0)</f>
        <v>0</v>
      </c>
      <c r="S149" s="172" t="str" cm="1">
        <f t="array" ref="S149">IFERROR(INDEX(Forecast_Capex_Input!P$12:P$286,$X149),0)</f>
        <v>Safety security &amp; reliability</v>
      </c>
      <c r="T149" s="199" t="str" cm="1">
        <f t="array" aca="1" ref="T149" ca="1">IFERROR(INDEX(General!$K$84:$K$103,$AA149),NA)</f>
        <v>Secondary Systems (2018-23)</v>
      </c>
      <c r="U149" s="188" cm="1">
        <f t="array" aca="1" ref="U149" ca="1">IFERROR(
IF($F149=General!$E$25,INDEX(Forecast_Capex_Input!S$12:S$286,$X149),
INDEX(Forecast_Capex_Input!T$12:T$286,$X149)),0)</f>
        <v>0.36740430244001343</v>
      </c>
      <c r="V149" s="222" t="b">
        <f>IFERROR(INDEX(Overheads!$T$19:$T$26,MATCH($I149,Overheads!$E$19:$E$26,0)),FALSE)</f>
        <v>1</v>
      </c>
      <c r="W149" s="165"/>
      <c r="X149" s="174">
        <f>IFERROR(
IF(MATCH($C149,Forecast_Capex_Input!$CI$12:$CI$286,1)+1&gt;MAX(Forecast_Capex_Input!$C$12:$C$286),NA,
MATCH($C149,Forecast_Capex_Input!$CI$12:$CI$286,1)+1),1)</f>
        <v>60</v>
      </c>
      <c r="Y149" s="174" cm="1">
        <f t="array" aca="1" ref="Y149" ca="1">IFERROR(
IF(X148&lt;&gt;X149,1,
IF(COUNTIF(OFFSET(Y148,0,0,-INDEX(Forecast_Capex_Input!$CG$12:$CG$286,$X149)),Y148)=INDEX(Forecast_Capex_Input!$CG$12:$CG$286,$X149),Y148+1,Y148)),NA)</f>
        <v>1</v>
      </c>
      <c r="Z149" s="174" cm="1">
        <f t="array" ref="Z149">IFERROR($C149-IF($X149=1,1,INDEX(Forecast_Capex_Input!$CI$12:$CI$286,$X149-1))+1,NA)</f>
        <v>1</v>
      </c>
      <c r="AA149" s="174" cm="1">
        <f t="array" aca="1" ref="AA149" ca="1">IFERROR(IF(Y149=1,
INDEX(Forecast_Capex_Input!$AI$10:$BB$10,SMALL(IF(INDEX(Forecast_Capex_Input!$AI$12:$BB$286,$X149,0)&gt;0,COLUMN(Forecast_Capex_Input!$AI$10:$BB$10)-COLUMN(Forecast_Capex_Input!$AI$12)+1),ROWS(OFFSET(AA148,0,0,-$Z149)))),
OFFSET(AA148,-INDEX(Forecast_Capex_Input!$CG$12:$CG$286,$X149)+1,0)),NA)</f>
        <v>4</v>
      </c>
      <c r="AB149" s="174">
        <f t="shared" ca="1" si="97"/>
        <v>1</v>
      </c>
      <c r="AC149" s="222" t="b">
        <f t="shared" si="129"/>
        <v>0</v>
      </c>
      <c r="AD149" s="220" t="b">
        <v>0</v>
      </c>
      <c r="AE149" s="222" t="b">
        <f t="shared" si="98"/>
        <v>1</v>
      </c>
      <c r="AF149" s="165"/>
      <c r="AG149" s="215">
        <v>0.15574078756692897</v>
      </c>
      <c r="AH149" s="215">
        <v>0.14158253415175356</v>
      </c>
      <c r="AI149" s="215">
        <v>7.0791267075876782E-2</v>
      </c>
      <c r="AJ149" s="215">
        <v>0.15574078756692897</v>
      </c>
      <c r="AK149" s="215">
        <v>0.16281991427451664</v>
      </c>
      <c r="AL149" s="155">
        <v>0.68667529063600496</v>
      </c>
      <c r="AM149" s="165"/>
      <c r="AN149" s="215" cm="1">
        <f t="array" aca="1" ref="AN149" ca="1">IFERROR(INDEX(General!O$33:O$34,$AB149)
*AG149,0)</f>
        <v>0.15548827964492756</v>
      </c>
      <c r="AO149" s="215" cm="1">
        <f t="array" aca="1" ref="AO149" ca="1">IFERROR(INDEX(General!P$33:P$34,$AB149)
*AH149,0)</f>
        <v>0.14243408554673651</v>
      </c>
      <c r="AP149" s="215" cm="1">
        <f t="array" aca="1" ref="AP149" ca="1">IFERROR(INDEX(General!Q$33:Q$34,$AB149)
*AI149,0)</f>
        <v>7.1858269384265219E-2</v>
      </c>
      <c r="AQ149" s="215" cm="1">
        <f t="array" aca="1" ref="AQ149" ca="1">IFERROR(INDEX(General!R$33:R$34,$AB149)
*AJ149,0)</f>
        <v>0.15938996354103485</v>
      </c>
      <c r="AR149" s="215" cm="1">
        <f t="array" aca="1" ref="AR149" ca="1">IFERROR(INDEX(General!S$33:S$34,$AB149)
*AK149,0)</f>
        <v>0.16765994516660312</v>
      </c>
      <c r="AS149" s="155">
        <f t="shared" ca="1" si="130"/>
        <v>0.69683054328356719</v>
      </c>
      <c r="AT149" s="165"/>
      <c r="AU149" s="215">
        <f ca="1">IF($AE149=FALSE,AN149*Overheads!$R$24*$V149,
IFERROR(Overheads!$O$49*$V149*AN149,0)
+IFERROR(Overheads!Q$59*$V149*(AN149/Overheads!Q$68),0))</f>
        <v>2.1778682865546867E-2</v>
      </c>
      <c r="AV149" s="215">
        <f ca="1">IF($AE149=FALSE,AO149*Overheads!$R$24*$V149,
IFERROR(Overheads!$O$49*$V149*AO149,0)
+IFERROR(Overheads!R$59*$V149*(AO149/Overheads!R$68),0))</f>
        <v>1.699957084464386E-2</v>
      </c>
      <c r="AW149" s="215">
        <f ca="1">IF($AE149=FALSE,AP149*Overheads!$R$24*$V149,
IFERROR(Overheads!$O$49*$V149*AP149,0)
+IFERROR(Overheads!S$59*$V149*(AP149/Overheads!S$68),0))</f>
        <v>9.3445320267845165E-3</v>
      </c>
      <c r="AX149" s="215">
        <f ca="1">IF($AE149=FALSE,AQ149*Overheads!$R$24*$V149,
IFERROR(Overheads!$O$49*$V149*AQ149,0)
+IFERROR(Overheads!T$59*$V149*(AQ149/Overheads!T$68),0))</f>
        <v>2.2839153454861941E-2</v>
      </c>
      <c r="AY149" s="215">
        <f ca="1">IF($AE149=FALSE,AR149*Overheads!$R$24*$V149,
IFERROR(Overheads!$O$49*$V149*AR149,0)
+IFERROR(Overheads!U$59*$V149*(AR149/Overheads!U$68),0))</f>
        <v>2.0509254681482555E-2</v>
      </c>
      <c r="AZ149" s="155">
        <f t="shared" ca="1" si="131"/>
        <v>9.1471193873319742E-2</v>
      </c>
      <c r="BA149" s="165"/>
      <c r="BB149" s="215">
        <f ca="1">IF($AE149=FALSE,AN149*Overheads!$S$25,
IFERROR(Overheads!$O$50*AN149,0)
+IFERROR(Overheads!Q$60*(AN149/Overheads!Q$66),0))</f>
        <v>2.9229944746141561E-3</v>
      </c>
      <c r="BC149" s="215">
        <f ca="1">IF($AE149=FALSE,AO149*Overheads!$S$25,
IFERROR(Overheads!$O$50*AO149,0)
+IFERROR(Overheads!R$60*(AO149/Overheads!R$66),0))</f>
        <v>2.4032336184316525E-3</v>
      </c>
      <c r="BD149" s="215">
        <f ca="1">IF($AE149=FALSE,AP149*Overheads!$S$25,
IFERROR(Overheads!$O$50*AP149,0)
+IFERROR(Overheads!S$60*(AP149/Overheads!S$66),0))</f>
        <v>1.3188604141786387E-3</v>
      </c>
      <c r="BE149" s="215">
        <f ca="1">IF($AE149=FALSE,AQ149*Overheads!$S$25,
IFERROR(Overheads!$O$50*AQ149,0)
+IFERROR(Overheads!T$60*(AQ149/Overheads!T$66),0))</f>
        <v>3.2309624086982805E-3</v>
      </c>
      <c r="BF149" s="215">
        <f ca="1">IF($AE149=FALSE,AR149*Overheads!$S$25,
IFERROR(Overheads!$O$50*AR149,0)
+IFERROR(Overheads!U$60*(AR149/Overheads!U$66),0))</f>
        <v>3.0018585248188117E-3</v>
      </c>
      <c r="BG149" s="155">
        <f t="shared" ca="1" si="132"/>
        <v>1.2877909440741539E-2</v>
      </c>
      <c r="BH149" s="165"/>
      <c r="BI149" s="215">
        <f t="shared" ca="1" si="133"/>
        <v>0.18018995698508861</v>
      </c>
      <c r="BJ149" s="215">
        <f t="shared" ca="1" si="99"/>
        <v>0.161836890009812</v>
      </c>
      <c r="BK149" s="215">
        <f t="shared" ca="1" si="100"/>
        <v>8.2521661825228382E-2</v>
      </c>
      <c r="BL149" s="215">
        <f t="shared" ca="1" si="101"/>
        <v>0.18546007940459505</v>
      </c>
      <c r="BM149" s="215">
        <f t="shared" ca="1" si="102"/>
        <v>0.19117105837290449</v>
      </c>
      <c r="BN149" s="155">
        <f t="shared" ca="1" si="134"/>
        <v>0.80117964659762853</v>
      </c>
      <c r="BO149" s="165"/>
      <c r="BP149" s="187" cm="1">
        <f t="array" ref="BP149">IFERROR(IF($X149=$X148,BP148,INDEX(Forecast_Capex_Input!AC$12:AC$286,$X149)),0)</f>
        <v>0.1</v>
      </c>
      <c r="BQ149" s="187" cm="1">
        <f t="array" ref="BQ149">IFERROR(IF($X149=$X148,BQ148,INDEX(Forecast_Capex_Input!AD$12:AD$286,$X149)),0)</f>
        <v>0.11</v>
      </c>
      <c r="BR149" s="187" cm="1">
        <f t="array" ref="BR149">IFERROR(IF($X149=$X148,BR148,INDEX(Forecast_Capex_Input!AE$12:AE$286,$X149)),0)</f>
        <v>0.14000000000000001</v>
      </c>
      <c r="BS149" s="187" cm="1">
        <f t="array" ref="BS149">IFERROR(IF($X149=$X148,BS148,INDEX(Forecast_Capex_Input!AF$12:AF$286,$X149)),0)</f>
        <v>0.32</v>
      </c>
      <c r="BT149" s="187" cm="1">
        <f t="array" ref="BT149">IFERROR(IF($X149=$X148,BT148,INDEX(Forecast_Capex_Input!AG$12:AG$286,$X149)),0)</f>
        <v>0.33</v>
      </c>
      <c r="BU149" s="165"/>
      <c r="BV149" s="215">
        <f t="shared" si="103"/>
        <v>6.8667529063600505E-2</v>
      </c>
      <c r="BW149" s="215">
        <f t="shared" si="104"/>
        <v>7.5534281969960551E-2</v>
      </c>
      <c r="BX149" s="215">
        <f t="shared" si="105"/>
        <v>9.6134540689040704E-2</v>
      </c>
      <c r="BY149" s="215">
        <f t="shared" si="106"/>
        <v>0.21973609300352159</v>
      </c>
      <c r="BZ149" s="215">
        <f t="shared" si="107"/>
        <v>0.22660284590988164</v>
      </c>
      <c r="CA149" s="155">
        <f t="shared" si="135"/>
        <v>0.68667529063600496</v>
      </c>
      <c r="CB149" s="165"/>
      <c r="CC149" s="215">
        <f t="shared" ca="1" si="108"/>
        <v>6.9683054328356725E-2</v>
      </c>
      <c r="CD149" s="215">
        <f t="shared" ca="1" si="109"/>
        <v>7.6651359761192389E-2</v>
      </c>
      <c r="CE149" s="215">
        <f t="shared" ca="1" si="110"/>
        <v>9.7556276059699423E-2</v>
      </c>
      <c r="CF149" s="215">
        <f t="shared" ca="1" si="111"/>
        <v>0.2229857738507415</v>
      </c>
      <c r="CG149" s="215">
        <f t="shared" ca="1" si="112"/>
        <v>0.2299540792835772</v>
      </c>
      <c r="CH149" s="155">
        <f t="shared" ca="1" si="136"/>
        <v>0.69683054328356731</v>
      </c>
      <c r="CI149" s="165"/>
      <c r="CJ149" s="215">
        <f t="shared" ca="1" si="113"/>
        <v>9.1471193873319742E-3</v>
      </c>
      <c r="CK149" s="215">
        <f t="shared" ca="1" si="114"/>
        <v>1.0061831326065172E-2</v>
      </c>
      <c r="CL149" s="215">
        <f t="shared" ca="1" si="115"/>
        <v>1.2805967142264766E-2</v>
      </c>
      <c r="CM149" s="215">
        <f t="shared" ca="1" si="116"/>
        <v>2.9270782039462317E-2</v>
      </c>
      <c r="CN149" s="215">
        <f t="shared" ca="1" si="117"/>
        <v>3.0185493978195515E-2</v>
      </c>
      <c r="CO149" s="155">
        <f t="shared" ca="1" si="137"/>
        <v>9.1471193873319742E-2</v>
      </c>
      <c r="CP149" s="165"/>
      <c r="CQ149" s="223">
        <f t="shared" ca="1" si="118"/>
        <v>1.287790944074154E-3</v>
      </c>
      <c r="CR149" s="223">
        <f t="shared" ca="1" si="119"/>
        <v>1.4165700384815693E-3</v>
      </c>
      <c r="CS149" s="223">
        <f t="shared" ca="1" si="120"/>
        <v>1.8029073217038156E-3</v>
      </c>
      <c r="CT149" s="223">
        <f t="shared" ca="1" si="121"/>
        <v>4.1209310210372921E-3</v>
      </c>
      <c r="CU149" s="223">
        <f t="shared" ca="1" si="122"/>
        <v>4.2497101154447079E-3</v>
      </c>
      <c r="CV149" s="155">
        <f t="shared" ca="1" si="138"/>
        <v>1.2877909440741539E-2</v>
      </c>
      <c r="CW149" s="165"/>
      <c r="CX149" s="215">
        <f t="shared" ca="1" si="139"/>
        <v>8.0117964659762855E-2</v>
      </c>
      <c r="CY149" s="215">
        <f t="shared" ca="1" si="123"/>
        <v>8.8129761125739128E-2</v>
      </c>
      <c r="CZ149" s="215">
        <f t="shared" ca="1" si="124"/>
        <v>0.112165150523668</v>
      </c>
      <c r="DA149" s="215">
        <f t="shared" ca="1" si="125"/>
        <v>0.25637748691124107</v>
      </c>
      <c r="DB149" s="215">
        <f t="shared" ca="1" si="126"/>
        <v>0.26438928337721745</v>
      </c>
      <c r="DC149" s="155">
        <f t="shared" ca="1" si="140"/>
        <v>0.80117964659762853</v>
      </c>
      <c r="DD149" s="165"/>
      <c r="DE149" s="188" t="b" cm="1">
        <f t="array" aca="1" ref="DE149" ca="1">OR($G149=Forecast_Capex_Input!$BF$8:$BF$10)</f>
        <v>0</v>
      </c>
      <c r="DF149" s="188" cm="1">
        <f t="array" aca="1" ref="DF149" ca="1">IFERROR(INDEX(Forecast_Capex_Input!BG$12:BG$286,$X149)
*(INDEX(Forecast_Capex_Input!$H$12:$H$286,$X149)=Repex),0)
*$DE149</f>
        <v>0</v>
      </c>
      <c r="DG149" s="188" cm="1">
        <f t="array" aca="1" ref="DG149" ca="1">IFERROR(INDEX(Forecast_Capex_Input!BH$12:BH$286,$X149)
*(INDEX(Forecast_Capex_Input!$H$12:$H$286,$X149)=Repex),0)
*$DE149</f>
        <v>0</v>
      </c>
      <c r="DH149" s="188" cm="1">
        <f t="array" aca="1" ref="DH149" ca="1">IFERROR(INDEX(Forecast_Capex_Input!BI$12:BI$286,$X149)
*(INDEX(Forecast_Capex_Input!$H$12:$H$286,$X149)=Repex),0)
*$DE149</f>
        <v>0</v>
      </c>
      <c r="DI149" s="188" cm="1">
        <f t="array" aca="1" ref="DI149" ca="1">IFERROR(INDEX(Forecast_Capex_Input!BJ$12:BJ$286,$X149)
*(INDEX(Forecast_Capex_Input!$H$12:$H$286,$X149)=Repex),0)
*$DE149</f>
        <v>0</v>
      </c>
      <c r="DJ149" s="188" cm="1">
        <f t="array" aca="1" ref="DJ149" ca="1">IFERROR(INDEX(Forecast_Capex_Input!BK$12:BK$286,$X149)
*(INDEX(Forecast_Capex_Input!$H$12:$H$286,$X149)=Repex),0)
*$DE149</f>
        <v>0</v>
      </c>
      <c r="DK149" s="188" cm="1">
        <f t="array" aca="1" ref="DK149" ca="1">IFERROR(INDEX(Forecast_Capex_Input!BL$12:BL$286,$X149)
*(INDEX(Forecast_Capex_Input!$H$12:$H$286,$X149)=Repex),0)
*$DE149</f>
        <v>0</v>
      </c>
      <c r="DL149" s="165"/>
      <c r="DM149" s="188" t="b" cm="1">
        <f t="array" aca="1" ref="DM149" ca="1">OR($G149=Forecast_Capex_Input!$BN$8:$BN$9)</f>
        <v>0</v>
      </c>
      <c r="DN149" s="188" cm="1">
        <f t="array" aca="1" ref="DN149" ca="1">IFERROR(INDEX(Forecast_Capex_Input!BO$12:BO$286,$X149)
*(INDEX(Forecast_Capex_Input!$H$12:$H$286,$X149)=Repex),0)
*$DM149</f>
        <v>0</v>
      </c>
      <c r="DO149" s="188" cm="1">
        <f t="array" aca="1" ref="DO149" ca="1">IFERROR(INDEX(Forecast_Capex_Input!BP$12:BP$286,$X149)
*(INDEX(Forecast_Capex_Input!$H$12:$H$286,$X149)=Repex),0)
*$DM149</f>
        <v>0</v>
      </c>
      <c r="DP149" s="188" cm="1">
        <f t="array" aca="1" ref="DP149" ca="1">IFERROR(INDEX(Forecast_Capex_Input!BQ$12:BQ$286,$X149)
*(INDEX(Forecast_Capex_Input!$H$12:$H$286,$X149)=Repex),0)
*$DM149</f>
        <v>0</v>
      </c>
      <c r="DQ149" s="188" cm="1">
        <f t="array" aca="1" ref="DQ149" ca="1">IFERROR(INDEX(Forecast_Capex_Input!BR$12:BR$286,$X149)
*(INDEX(Forecast_Capex_Input!$H$12:$H$286,$X149)=Repex),0)
*$DM149</f>
        <v>0</v>
      </c>
      <c r="DR149" s="188" cm="1">
        <f t="array" aca="1" ref="DR149" ca="1">IFERROR(INDEX(Forecast_Capex_Input!BS$12:BS$286,$X149)
*(INDEX(Forecast_Capex_Input!$H$12:$H$286,$X149)=Repex),0)
*$DM149</f>
        <v>0</v>
      </c>
      <c r="DS149" s="165"/>
      <c r="DT149" s="188" t="b" cm="1">
        <f t="array" aca="1" ref="DT149" ca="1">OR($G149=Forecast_Capex_Input!$BU$8:$BU$10)</f>
        <v>1</v>
      </c>
      <c r="DU149" s="188" cm="1">
        <f t="array" aca="1" ref="DU149" ca="1">IFERROR(INDEX(Forecast_Capex_Input!BV$12:BV$286,$X149)
*(INDEX(Forecast_Capex_Input!$H$12:$H$286,$X149)=Repex),0)
*$DT149</f>
        <v>0.72944297082228116</v>
      </c>
      <c r="DV149" s="188" cm="1">
        <f t="array" aca="1" ref="DV149" ca="1">IFERROR(INDEX(Forecast_Capex_Input!BW$12:BW$286,$X149)
*(INDEX(Forecast_Capex_Input!$H$12:$H$286,$X149)=Repex),0)
*$DT149</f>
        <v>0</v>
      </c>
      <c r="DW149" s="188" cm="1">
        <f t="array" aca="1" ref="DW149" ca="1">IFERROR(INDEX(Forecast_Capex_Input!BX$12:BX$286,$X149)
*(INDEX(Forecast_Capex_Input!$H$12:$H$286,$X149)=Repex),0)
*$DT149</f>
        <v>0.1273209549071618</v>
      </c>
      <c r="DX149" s="188" cm="1">
        <f t="array" aca="1" ref="DX149" ca="1">IFERROR(INDEX(Forecast_Capex_Input!BY$12:BY$286,$X149)
*(INDEX(Forecast_Capex_Input!$H$12:$H$286,$X149)=Repex),0)
*$DT149</f>
        <v>0</v>
      </c>
      <c r="DY149" s="188" cm="1">
        <f t="array" aca="1" ref="DY149" ca="1">IFERROR(INDEX(Forecast_Capex_Input!BZ$12:BZ$286,$X149)
*(INDEX(Forecast_Capex_Input!$H$12:$H$286,$X149)=Repex),0)
*$DT149</f>
        <v>0</v>
      </c>
      <c r="DZ149" s="188" cm="1">
        <f t="array" aca="1" ref="DZ149" ca="1">IFERROR(INDEX(Forecast_Capex_Input!CA$12:CA$286,$X149)
*(INDEX(Forecast_Capex_Input!$H$12:$H$286,$X149)=Repex),0)
*$DT149</f>
        <v>0</v>
      </c>
      <c r="EA149" s="188" cm="1">
        <f t="array" aca="1" ref="EA149" ca="1">IFERROR(INDEX(Forecast_Capex_Input!CB$12:CB$286,$X149)
*(INDEX(Forecast_Capex_Input!$H$12:$H$286,$X149)=Repex),0)
*$DT149</f>
        <v>0.14323607427055704</v>
      </c>
      <c r="EB149" s="188" cm="1">
        <f t="array" aca="1" ref="EB149" ca="1">IFERROR(INDEX(Forecast_Capex_Input!CC$12:CC$286,$X149)
*(INDEX(Forecast_Capex_Input!$H$12:$H$286,$X149)=Repex),0)
*$DT149</f>
        <v>0</v>
      </c>
      <c r="EC149" s="165"/>
      <c r="ED149" s="226" t="str">
        <f t="shared" si="127"/>
        <v>N/A</v>
      </c>
      <c r="EE149" s="174" t="s">
        <v>15</v>
      </c>
    </row>
    <row r="150" spans="3:135" x14ac:dyDescent="0.2">
      <c r="C150" s="174">
        <f t="shared" si="128"/>
        <v>140</v>
      </c>
      <c r="D150" s="167" t="str" cm="1">
        <f t="array" ref="D150">IFERROR(INDEX(Forecast_Capex_Input!$D$12:$D$286,$X150),NA)</f>
        <v>Panorama Secondary Systems Renewal</v>
      </c>
      <c r="E150" s="172" t="b" cm="1">
        <f t="array" ref="E150">IF($X150=NA,NA,INDEX(Forecast_Capex_Input!$E$12:$E$286,$X150))</f>
        <v>1</v>
      </c>
      <c r="F150" s="167" t="str" cm="1">
        <f t="array" aca="1" ref="F150" ca="1">IFERROR(INDEX(General!$E$25:$E$26,$Y150),NA)</f>
        <v>Labour</v>
      </c>
      <c r="G150" s="167" t="str" cm="1">
        <f t="array" aca="1" ref="G150" ca="1">IFERROR(INDEX(Forecast_Capex_Input!$AI$11:$BB$11,$AA150),NA)</f>
        <v>Business IT</v>
      </c>
      <c r="H150" s="189" cm="1">
        <f t="array" aca="1" ref="H150" ca="1">IFERROR(INDEX(Forecast_Capex_Input!$AI$12:$BB$286,$X150,$AA150),NA)</f>
        <v>0.14323607427055704</v>
      </c>
      <c r="I150" s="199" t="str" cm="1">
        <f t="array" ref="I150">IFERROR(INDEX(Forecast_Capex_Input!$F$12:$F$286,$X150),NA)</f>
        <v>Replacement Expenditure</v>
      </c>
      <c r="J150" s="199" t="str" cm="1">
        <f t="array" ref="J150">IFERROR(INDEX(Forecast_Capex_Input!G$12:G$286,$X150),NA)</f>
        <v>Digital Infrastructure</v>
      </c>
      <c r="K150" s="199" t="str" cm="1">
        <f t="array" ref="K150">IFERROR(INDEX(Forecast_Capex_Input!H$12:H$286,$X150),NA)</f>
        <v>Repex</v>
      </c>
      <c r="L150" s="199" t="str" cm="1">
        <f t="array" ref="L150">IFERROR(INDEX(Forecast_Capex_Input!I$12:I$286,$X150),NA)</f>
        <v>N/A</v>
      </c>
      <c r="M150" s="199" t="str" cm="1">
        <f t="array" ref="M150">IFERROR(INDEX(Forecast_Capex_Input!J$12:J$286,$X150),NA)</f>
        <v>N/A</v>
      </c>
      <c r="N150" s="199" t="str" cm="1">
        <f t="array" ref="N150">IFERROR(INDEX(Forecast_Capex_Input!K$12:K$286,$X150),NA)</f>
        <v>DI - Protection systems</v>
      </c>
      <c r="O150" s="199" t="str" cm="1">
        <f t="array" ref="O150">IFERROR(INDEX(Forecast_Capex_Input!L$12:L$286,$X150),NA)</f>
        <v>DI - Safe and Reliable Network</v>
      </c>
      <c r="P150" s="199" t="str" cm="1">
        <f t="array" ref="P150">IFERROR(INDEX(Forecast_Capex_Input!M$12:M$286,$X150),NA)</f>
        <v>N/A</v>
      </c>
      <c r="Q150" s="172" t="str" cm="1">
        <f t="array" ref="Q150">IFERROR(INDEX(Forecast_Capex_Input!N$12:N$286,$X150),NA)</f>
        <v>No</v>
      </c>
      <c r="R150" s="265" cm="1">
        <f t="array" ref="R150">IFERROR(INDEX(Forecast_Capex_Input!O$12:O$286,$X150),0)</f>
        <v>0</v>
      </c>
      <c r="S150" s="172" t="str" cm="1">
        <f t="array" ref="S150">IFERROR(INDEX(Forecast_Capex_Input!P$12:P$286,$X150),0)</f>
        <v>Safety security &amp; reliability</v>
      </c>
      <c r="T150" s="199" t="str" cm="1">
        <f t="array" aca="1" ref="T150" ca="1">IFERROR(INDEX(General!$K$84:$K$103,$AA150),NA)</f>
        <v>Business IT (2018 onwards)</v>
      </c>
      <c r="U150" s="188" cm="1">
        <f t="array" aca="1" ref="U150" ca="1">IFERROR(
IF($F150=General!$E$25,INDEX(Forecast_Capex_Input!S$12:S$286,$X150),
INDEX(Forecast_Capex_Input!T$12:T$286,$X150)),0)</f>
        <v>0.36740430244001343</v>
      </c>
      <c r="V150" s="222" t="b">
        <f>IFERROR(INDEX(Overheads!$T$19:$T$26,MATCH($I150,Overheads!$E$19:$E$26,0)),FALSE)</f>
        <v>1</v>
      </c>
      <c r="W150" s="165"/>
      <c r="X150" s="174">
        <f>IFERROR(
IF(MATCH($C150,Forecast_Capex_Input!$CI$12:$CI$286,1)+1&gt;MAX(Forecast_Capex_Input!$C$12:$C$286),NA,
MATCH($C150,Forecast_Capex_Input!$CI$12:$CI$286,1)+1),1)</f>
        <v>60</v>
      </c>
      <c r="Y150" s="174" cm="1">
        <f t="array" aca="1" ref="Y150" ca="1">IFERROR(
IF(X149&lt;&gt;X150,1,
IF(COUNTIF(OFFSET(Y149,0,0,-INDEX(Forecast_Capex_Input!$CG$12:$CG$286,$X150)),Y149)=INDEX(Forecast_Capex_Input!$CG$12:$CG$286,$X150),Y149+1,Y149)),NA)</f>
        <v>1</v>
      </c>
      <c r="Z150" s="174" cm="1">
        <f t="array" ref="Z150">IFERROR($C150-IF($X150=1,1,INDEX(Forecast_Capex_Input!$CI$12:$CI$286,$X150-1))+1,NA)</f>
        <v>2</v>
      </c>
      <c r="AA150" s="174" cm="1">
        <f t="array" aca="1" ref="AA150" ca="1">IFERROR(IF(Y150=1,
INDEX(Forecast_Capex_Input!$AI$10:$BB$10,SMALL(IF(INDEX(Forecast_Capex_Input!$AI$12:$BB$286,$X150,0)&gt;0,COLUMN(Forecast_Capex_Input!$AI$10:$BB$10)-COLUMN(Forecast_Capex_Input!$AI$12)+1),ROWS(OFFSET(AA149,0,0,-$Z150)))),
OFFSET(AA149,-INDEX(Forecast_Capex_Input!$CG$12:$CG$286,$X150)+1,0)),NA)</f>
        <v>6</v>
      </c>
      <c r="AB150" s="174">
        <f t="shared" ca="1" si="97"/>
        <v>1</v>
      </c>
      <c r="AC150" s="222" t="b">
        <f t="shared" si="129"/>
        <v>0</v>
      </c>
      <c r="AD150" s="220" t="b">
        <v>0</v>
      </c>
      <c r="AE150" s="222" t="b">
        <f t="shared" si="98"/>
        <v>1</v>
      </c>
      <c r="AF150" s="165"/>
      <c r="AG150" s="215">
        <v>2.6037159531313202E-2</v>
      </c>
      <c r="AH150" s="215">
        <v>2.3670145028466545E-2</v>
      </c>
      <c r="AI150" s="215">
        <v>1.1835072514233273E-2</v>
      </c>
      <c r="AJ150" s="215">
        <v>2.6037159531313202E-2</v>
      </c>
      <c r="AK150" s="215">
        <v>2.7220666782736529E-2</v>
      </c>
      <c r="AL150" s="155">
        <v>0.11480020338806275</v>
      </c>
      <c r="AM150" s="165"/>
      <c r="AN150" s="215" cm="1">
        <f t="array" aca="1" ref="AN150" ca="1">IFERROR(INDEX(General!O$33:O$34,$AB150)
*AG150,0)</f>
        <v>2.5994944584600894E-2</v>
      </c>
      <c r="AO150" s="215" cm="1">
        <f t="array" aca="1" ref="AO150" ca="1">IFERROR(INDEX(General!P$33:P$34,$AB150)
*AH150,0)</f>
        <v>2.3812509657968339E-2</v>
      </c>
      <c r="AP150" s="215" cm="1">
        <f t="array" aca="1" ref="AP150" ca="1">IFERROR(INDEX(General!Q$33:Q$34,$AB150)
*AI150,0)</f>
        <v>1.2013456801084592E-2</v>
      </c>
      <c r="AQ150" s="215" cm="1">
        <f t="array" aca="1" ref="AQ150" ca="1">IFERROR(INDEX(General!R$33:R$34,$AB150)
*AJ150,0)</f>
        <v>2.6647238486736481E-2</v>
      </c>
      <c r="AR150" s="215" cm="1">
        <f t="array" aca="1" ref="AR150" ca="1">IFERROR(INDEX(General!S$33:S$34,$AB150)
*AK150,0)</f>
        <v>2.8029836034045106E-2</v>
      </c>
      <c r="AS150" s="155">
        <f t="shared" ca="1" si="130"/>
        <v>0.11649798556443541</v>
      </c>
      <c r="AT150" s="165"/>
      <c r="AU150" s="215">
        <f ca="1">IF($AE150=FALSE,AN150*Overheads!$R$24*$V150,
IFERROR(Overheads!$O$49*$V150*AN150,0)
+IFERROR(Overheads!Q$59*$V150*(AN150/Overheads!Q$68),0))</f>
        <v>3.641018188048083E-3</v>
      </c>
      <c r="AV150" s="215">
        <f ca="1">IF($AE150=FALSE,AO150*Overheads!$R$24*$V150,
IFERROR(Overheads!$O$49*$V150*AO150,0)
+IFERROR(Overheads!R$59*$V150*(AO150/Overheads!R$68),0))</f>
        <v>2.8420335158228132E-3</v>
      </c>
      <c r="AW150" s="215">
        <f ca="1">IF($AE150=FALSE,AP150*Overheads!$R$24*$V150,
IFERROR(Overheads!$O$49*$V150*AP150,0)
+IFERROR(Overheads!S$59*$V150*(AP150/Overheads!S$68),0))</f>
        <v>1.5622437444159877E-3</v>
      </c>
      <c r="AX150" s="215">
        <f ca="1">IF($AE150=FALSE,AQ150*Overheads!$R$24*$V150,
IFERROR(Overheads!$O$49*$V150*AQ150,0)
+IFERROR(Overheads!T$59*$V150*(AQ150/Overheads!T$68),0))</f>
        <v>3.8183104847137614E-3</v>
      </c>
      <c r="AY150" s="215">
        <f ca="1">IF($AE150=FALSE,AR150*Overheads!$R$24*$V150,
IFERROR(Overheads!$O$49*$V150*AR150,0)
+IFERROR(Overheads!U$59*$V150*(AR150/Overheads!U$68),0))</f>
        <v>3.4287918043345452E-3</v>
      </c>
      <c r="AZ150" s="155">
        <f t="shared" ca="1" si="131"/>
        <v>1.529239773733519E-2</v>
      </c>
      <c r="BA150" s="165"/>
      <c r="BB150" s="215">
        <f ca="1">IF($AE150=FALSE,AN150*Overheads!$S$25,
IFERROR(Overheads!$O$50*AN150,0)
+IFERROR(Overheads!Q$60*(AN150/Overheads!Q$66),0))</f>
        <v>4.8867399885190225E-4</v>
      </c>
      <c r="BC150" s="215">
        <f ca="1">IF($AE150=FALSE,AO150*Overheads!$S$25,
IFERROR(Overheads!$O$50*AO150,0)
+IFERROR(Overheads!R$60*(AO150/Overheads!R$66),0))</f>
        <v>4.0177899503191725E-4</v>
      </c>
      <c r="BD150" s="215">
        <f ca="1">IF($AE150=FALSE,AP150*Overheads!$S$25,
IFERROR(Overheads!$O$50*AP150,0)
+IFERROR(Overheads!S$60*(AP150/Overheads!S$66),0))</f>
        <v>2.2049059555927713E-4</v>
      </c>
      <c r="BE150" s="215">
        <f ca="1">IF($AE150=FALSE,AQ150*Overheads!$S$25,
IFERROR(Overheads!$O$50*AQ150,0)
+IFERROR(Overheads!T$60*(AQ150/Overheads!T$66),0))</f>
        <v>5.4016089804862898E-4</v>
      </c>
      <c r="BF150" s="215">
        <f ca="1">IF($AE150=FALSE,AR150*Overheads!$S$25,
IFERROR(Overheads!$O$50*AR150,0)
+IFERROR(Overheads!U$60*(AR150/Overheads!U$66),0))</f>
        <v>5.0185870074370231E-4</v>
      </c>
      <c r="BG150" s="155">
        <f t="shared" ca="1" si="132"/>
        <v>2.152963188235428E-3</v>
      </c>
      <c r="BH150" s="165"/>
      <c r="BI150" s="215">
        <f t="shared" ca="1" si="133"/>
        <v>3.012463677150088E-2</v>
      </c>
      <c r="BJ150" s="215">
        <f t="shared" ca="1" si="99"/>
        <v>2.7056322168823067E-2</v>
      </c>
      <c r="BK150" s="215">
        <f t="shared" ca="1" si="100"/>
        <v>1.3796191141059856E-2</v>
      </c>
      <c r="BL150" s="215">
        <f t="shared" ca="1" si="101"/>
        <v>3.1005709869498872E-2</v>
      </c>
      <c r="BM150" s="215">
        <f t="shared" ca="1" si="102"/>
        <v>3.1960486539123353E-2</v>
      </c>
      <c r="BN150" s="155">
        <f t="shared" ca="1" si="134"/>
        <v>0.13394334649000603</v>
      </c>
      <c r="BO150" s="165"/>
      <c r="BP150" s="187" cm="1">
        <f t="array" ref="BP150">IFERROR(IF($X150=$X149,BP149,INDEX(Forecast_Capex_Input!AC$12:AC$286,$X150)),0)</f>
        <v>0.1</v>
      </c>
      <c r="BQ150" s="187" cm="1">
        <f t="array" ref="BQ150">IFERROR(IF($X150=$X149,BQ149,INDEX(Forecast_Capex_Input!AD$12:AD$286,$X150)),0)</f>
        <v>0.11</v>
      </c>
      <c r="BR150" s="187" cm="1">
        <f t="array" ref="BR150">IFERROR(IF($X150=$X149,BR149,INDEX(Forecast_Capex_Input!AE$12:AE$286,$X150)),0)</f>
        <v>0.14000000000000001</v>
      </c>
      <c r="BS150" s="187" cm="1">
        <f t="array" ref="BS150">IFERROR(IF($X150=$X149,BS149,INDEX(Forecast_Capex_Input!AF$12:AF$286,$X150)),0)</f>
        <v>0.32</v>
      </c>
      <c r="BT150" s="187" cm="1">
        <f t="array" ref="BT150">IFERROR(IF($X150=$X149,BT149,INDEX(Forecast_Capex_Input!AG$12:AG$286,$X150)),0)</f>
        <v>0.33</v>
      </c>
      <c r="BU150" s="165"/>
      <c r="BV150" s="215">
        <f t="shared" si="103"/>
        <v>1.1480020338806275E-2</v>
      </c>
      <c r="BW150" s="215">
        <f t="shared" si="104"/>
        <v>1.2628022372686903E-2</v>
      </c>
      <c r="BX150" s="215">
        <f t="shared" si="105"/>
        <v>1.6072028474328787E-2</v>
      </c>
      <c r="BY150" s="215">
        <f t="shared" si="106"/>
        <v>3.6736065084180085E-2</v>
      </c>
      <c r="BZ150" s="215">
        <f t="shared" si="107"/>
        <v>3.7884067118060707E-2</v>
      </c>
      <c r="CA150" s="155">
        <f t="shared" si="135"/>
        <v>0.11480020338806275</v>
      </c>
      <c r="CB150" s="165"/>
      <c r="CC150" s="215">
        <f t="shared" ca="1" si="108"/>
        <v>1.1649798556443542E-2</v>
      </c>
      <c r="CD150" s="215">
        <f t="shared" ca="1" si="109"/>
        <v>1.2814778412087896E-2</v>
      </c>
      <c r="CE150" s="215">
        <f t="shared" ca="1" si="110"/>
        <v>1.6309717979020959E-2</v>
      </c>
      <c r="CF150" s="215">
        <f t="shared" ca="1" si="111"/>
        <v>3.7279355380619335E-2</v>
      </c>
      <c r="CG150" s="215">
        <f t="shared" ca="1" si="112"/>
        <v>3.8444335236263685E-2</v>
      </c>
      <c r="CH150" s="155">
        <f t="shared" ca="1" si="136"/>
        <v>0.11649798556443543</v>
      </c>
      <c r="CI150" s="165"/>
      <c r="CJ150" s="215">
        <f t="shared" ca="1" si="113"/>
        <v>1.529239773733519E-3</v>
      </c>
      <c r="CK150" s="215">
        <f t="shared" ca="1" si="114"/>
        <v>1.6821637511068709E-3</v>
      </c>
      <c r="CL150" s="215">
        <f t="shared" ca="1" si="115"/>
        <v>2.1409356832269269E-3</v>
      </c>
      <c r="CM150" s="215">
        <f t="shared" ca="1" si="116"/>
        <v>4.8935672759472613E-3</v>
      </c>
      <c r="CN150" s="215">
        <f t="shared" ca="1" si="117"/>
        <v>5.0464912533206129E-3</v>
      </c>
      <c r="CO150" s="155">
        <f t="shared" ca="1" si="137"/>
        <v>1.529239773733519E-2</v>
      </c>
      <c r="CP150" s="165"/>
      <c r="CQ150" s="223">
        <f t="shared" ca="1" si="118"/>
        <v>2.1529631882354281E-4</v>
      </c>
      <c r="CR150" s="223">
        <f t="shared" ca="1" si="119"/>
        <v>2.3682595070589709E-4</v>
      </c>
      <c r="CS150" s="223">
        <f t="shared" ca="1" si="120"/>
        <v>3.0141484635295995E-4</v>
      </c>
      <c r="CT150" s="223">
        <f t="shared" ca="1" si="121"/>
        <v>6.8894822023533701E-4</v>
      </c>
      <c r="CU150" s="223">
        <f t="shared" ca="1" si="122"/>
        <v>7.1047785211769124E-4</v>
      </c>
      <c r="CV150" s="155">
        <f t="shared" ca="1" si="138"/>
        <v>2.152963188235428E-3</v>
      </c>
      <c r="CW150" s="165"/>
      <c r="CX150" s="215">
        <f t="shared" ca="1" si="139"/>
        <v>1.3394334649000602E-2</v>
      </c>
      <c r="CY150" s="215">
        <f t="shared" ca="1" si="123"/>
        <v>1.4733768113900664E-2</v>
      </c>
      <c r="CZ150" s="215">
        <f t="shared" ca="1" si="124"/>
        <v>1.8752068508600846E-2</v>
      </c>
      <c r="DA150" s="215">
        <f t="shared" ca="1" si="125"/>
        <v>4.2861870876801933E-2</v>
      </c>
      <c r="DB150" s="215">
        <f t="shared" ca="1" si="126"/>
        <v>4.420130434170199E-2</v>
      </c>
      <c r="DC150" s="155">
        <f t="shared" ca="1" si="140"/>
        <v>0.13394334649000603</v>
      </c>
      <c r="DD150" s="165"/>
      <c r="DE150" s="188" t="b" cm="1">
        <f t="array" aca="1" ref="DE150" ca="1">OR($G150=Forecast_Capex_Input!$BF$8:$BF$10)</f>
        <v>0</v>
      </c>
      <c r="DF150" s="188" cm="1">
        <f t="array" aca="1" ref="DF150" ca="1">IFERROR(INDEX(Forecast_Capex_Input!BG$12:BG$286,$X150)
*(INDEX(Forecast_Capex_Input!$H$12:$H$286,$X150)=Repex),0)
*$DE150</f>
        <v>0</v>
      </c>
      <c r="DG150" s="188" cm="1">
        <f t="array" aca="1" ref="DG150" ca="1">IFERROR(INDEX(Forecast_Capex_Input!BH$12:BH$286,$X150)
*(INDEX(Forecast_Capex_Input!$H$12:$H$286,$X150)=Repex),0)
*$DE150</f>
        <v>0</v>
      </c>
      <c r="DH150" s="188" cm="1">
        <f t="array" aca="1" ref="DH150" ca="1">IFERROR(INDEX(Forecast_Capex_Input!BI$12:BI$286,$X150)
*(INDEX(Forecast_Capex_Input!$H$12:$H$286,$X150)=Repex),0)
*$DE150</f>
        <v>0</v>
      </c>
      <c r="DI150" s="188" cm="1">
        <f t="array" aca="1" ref="DI150" ca="1">IFERROR(INDEX(Forecast_Capex_Input!BJ$12:BJ$286,$X150)
*(INDEX(Forecast_Capex_Input!$H$12:$H$286,$X150)=Repex),0)
*$DE150</f>
        <v>0</v>
      </c>
      <c r="DJ150" s="188" cm="1">
        <f t="array" aca="1" ref="DJ150" ca="1">IFERROR(INDEX(Forecast_Capex_Input!BK$12:BK$286,$X150)
*(INDEX(Forecast_Capex_Input!$H$12:$H$286,$X150)=Repex),0)
*$DE150</f>
        <v>0</v>
      </c>
      <c r="DK150" s="188" cm="1">
        <f t="array" aca="1" ref="DK150" ca="1">IFERROR(INDEX(Forecast_Capex_Input!BL$12:BL$286,$X150)
*(INDEX(Forecast_Capex_Input!$H$12:$H$286,$X150)=Repex),0)
*$DE150</f>
        <v>0</v>
      </c>
      <c r="DL150" s="165"/>
      <c r="DM150" s="188" t="b" cm="1">
        <f t="array" aca="1" ref="DM150" ca="1">OR($G150=Forecast_Capex_Input!$BN$8:$BN$9)</f>
        <v>0</v>
      </c>
      <c r="DN150" s="188" cm="1">
        <f t="array" aca="1" ref="DN150" ca="1">IFERROR(INDEX(Forecast_Capex_Input!BO$12:BO$286,$X150)
*(INDEX(Forecast_Capex_Input!$H$12:$H$286,$X150)=Repex),0)
*$DM150</f>
        <v>0</v>
      </c>
      <c r="DO150" s="188" cm="1">
        <f t="array" aca="1" ref="DO150" ca="1">IFERROR(INDEX(Forecast_Capex_Input!BP$12:BP$286,$X150)
*(INDEX(Forecast_Capex_Input!$H$12:$H$286,$X150)=Repex),0)
*$DM150</f>
        <v>0</v>
      </c>
      <c r="DP150" s="188" cm="1">
        <f t="array" aca="1" ref="DP150" ca="1">IFERROR(INDEX(Forecast_Capex_Input!BQ$12:BQ$286,$X150)
*(INDEX(Forecast_Capex_Input!$H$12:$H$286,$X150)=Repex),0)
*$DM150</f>
        <v>0</v>
      </c>
      <c r="DQ150" s="188" cm="1">
        <f t="array" aca="1" ref="DQ150" ca="1">IFERROR(INDEX(Forecast_Capex_Input!BR$12:BR$286,$X150)
*(INDEX(Forecast_Capex_Input!$H$12:$H$286,$X150)=Repex),0)
*$DM150</f>
        <v>0</v>
      </c>
      <c r="DR150" s="188" cm="1">
        <f t="array" aca="1" ref="DR150" ca="1">IFERROR(INDEX(Forecast_Capex_Input!BS$12:BS$286,$X150)
*(INDEX(Forecast_Capex_Input!$H$12:$H$286,$X150)=Repex),0)
*$DM150</f>
        <v>0</v>
      </c>
      <c r="DS150" s="165"/>
      <c r="DT150" s="188" t="b" cm="1">
        <f t="array" aca="1" ref="DT150" ca="1">OR($G150=Forecast_Capex_Input!$BU$8:$BU$10)</f>
        <v>1</v>
      </c>
      <c r="DU150" s="188" cm="1">
        <f t="array" aca="1" ref="DU150" ca="1">IFERROR(INDEX(Forecast_Capex_Input!BV$12:BV$286,$X150)
*(INDEX(Forecast_Capex_Input!$H$12:$H$286,$X150)=Repex),0)
*$DT150</f>
        <v>0.72944297082228116</v>
      </c>
      <c r="DV150" s="188" cm="1">
        <f t="array" aca="1" ref="DV150" ca="1">IFERROR(INDEX(Forecast_Capex_Input!BW$12:BW$286,$X150)
*(INDEX(Forecast_Capex_Input!$H$12:$H$286,$X150)=Repex),0)
*$DT150</f>
        <v>0</v>
      </c>
      <c r="DW150" s="188" cm="1">
        <f t="array" aca="1" ref="DW150" ca="1">IFERROR(INDEX(Forecast_Capex_Input!BX$12:BX$286,$X150)
*(INDEX(Forecast_Capex_Input!$H$12:$H$286,$X150)=Repex),0)
*$DT150</f>
        <v>0.1273209549071618</v>
      </c>
      <c r="DX150" s="188" cm="1">
        <f t="array" aca="1" ref="DX150" ca="1">IFERROR(INDEX(Forecast_Capex_Input!BY$12:BY$286,$X150)
*(INDEX(Forecast_Capex_Input!$H$12:$H$286,$X150)=Repex),0)
*$DT150</f>
        <v>0</v>
      </c>
      <c r="DY150" s="188" cm="1">
        <f t="array" aca="1" ref="DY150" ca="1">IFERROR(INDEX(Forecast_Capex_Input!BZ$12:BZ$286,$X150)
*(INDEX(Forecast_Capex_Input!$H$12:$H$286,$X150)=Repex),0)
*$DT150</f>
        <v>0</v>
      </c>
      <c r="DZ150" s="188" cm="1">
        <f t="array" aca="1" ref="DZ150" ca="1">IFERROR(INDEX(Forecast_Capex_Input!CA$12:CA$286,$X150)
*(INDEX(Forecast_Capex_Input!$H$12:$H$286,$X150)=Repex),0)
*$DT150</f>
        <v>0</v>
      </c>
      <c r="EA150" s="188" cm="1">
        <f t="array" aca="1" ref="EA150" ca="1">IFERROR(INDEX(Forecast_Capex_Input!CB$12:CB$286,$X150)
*(INDEX(Forecast_Capex_Input!$H$12:$H$286,$X150)=Repex),0)
*$DT150</f>
        <v>0.14323607427055704</v>
      </c>
      <c r="EB150" s="188" cm="1">
        <f t="array" aca="1" ref="EB150" ca="1">IFERROR(INDEX(Forecast_Capex_Input!CC$12:CC$286,$X150)
*(INDEX(Forecast_Capex_Input!$H$12:$H$286,$X150)=Repex),0)
*$DT150</f>
        <v>0</v>
      </c>
      <c r="EC150" s="165"/>
      <c r="ED150" s="226" t="str">
        <f t="shared" si="127"/>
        <v>N/A</v>
      </c>
      <c r="EE150" s="174" t="s">
        <v>15</v>
      </c>
    </row>
    <row r="151" spans="3:135" x14ac:dyDescent="0.2">
      <c r="C151" s="174">
        <f t="shared" si="128"/>
        <v>141</v>
      </c>
      <c r="D151" s="167" t="str" cm="1">
        <f t="array" ref="D151">IFERROR(INDEX(Forecast_Capex_Input!$D$12:$D$286,$X151),NA)</f>
        <v>Panorama Secondary Systems Renewal</v>
      </c>
      <c r="E151" s="172" t="b" cm="1">
        <f t="array" ref="E151">IF($X151=NA,NA,INDEX(Forecast_Capex_Input!$E$12:$E$286,$X151))</f>
        <v>1</v>
      </c>
      <c r="F151" s="167" t="str" cm="1">
        <f t="array" aca="1" ref="F151" ca="1">IFERROR(INDEX(General!$E$25:$E$26,$Y151),NA)</f>
        <v>Non-Labour</v>
      </c>
      <c r="G151" s="167" t="str" cm="1">
        <f t="array" aca="1" ref="G151" ca="1">IFERROR(INDEX(Forecast_Capex_Input!$AI$11:$BB$11,$AA151),NA)</f>
        <v>Secondary Systems</v>
      </c>
      <c r="H151" s="189" cm="1">
        <f t="array" aca="1" ref="H151" ca="1">IFERROR(INDEX(Forecast_Capex_Input!$AI$12:$BB$286,$X151,$AA151),NA)</f>
        <v>0.85676392572944293</v>
      </c>
      <c r="I151" s="199" t="str" cm="1">
        <f t="array" ref="I151">IFERROR(INDEX(Forecast_Capex_Input!$F$12:$F$286,$X151),NA)</f>
        <v>Replacement Expenditure</v>
      </c>
      <c r="J151" s="199" t="str" cm="1">
        <f t="array" ref="J151">IFERROR(INDEX(Forecast_Capex_Input!G$12:G$286,$X151),NA)</f>
        <v>Digital Infrastructure</v>
      </c>
      <c r="K151" s="199" t="str" cm="1">
        <f t="array" ref="K151">IFERROR(INDEX(Forecast_Capex_Input!H$12:H$286,$X151),NA)</f>
        <v>Repex</v>
      </c>
      <c r="L151" s="199" t="str" cm="1">
        <f t="array" ref="L151">IFERROR(INDEX(Forecast_Capex_Input!I$12:I$286,$X151),NA)</f>
        <v>N/A</v>
      </c>
      <c r="M151" s="199" t="str" cm="1">
        <f t="array" ref="M151">IFERROR(INDEX(Forecast_Capex_Input!J$12:J$286,$X151),NA)</f>
        <v>N/A</v>
      </c>
      <c r="N151" s="199" t="str" cm="1">
        <f t="array" ref="N151">IFERROR(INDEX(Forecast_Capex_Input!K$12:K$286,$X151),NA)</f>
        <v>DI - Protection systems</v>
      </c>
      <c r="O151" s="199" t="str" cm="1">
        <f t="array" ref="O151">IFERROR(INDEX(Forecast_Capex_Input!L$12:L$286,$X151),NA)</f>
        <v>DI - Safe and Reliable Network</v>
      </c>
      <c r="P151" s="199" t="str" cm="1">
        <f t="array" ref="P151">IFERROR(INDEX(Forecast_Capex_Input!M$12:M$286,$X151),NA)</f>
        <v>N/A</v>
      </c>
      <c r="Q151" s="172" t="str" cm="1">
        <f t="array" ref="Q151">IFERROR(INDEX(Forecast_Capex_Input!N$12:N$286,$X151),NA)</f>
        <v>No</v>
      </c>
      <c r="R151" s="265" cm="1">
        <f t="array" ref="R151">IFERROR(INDEX(Forecast_Capex_Input!O$12:O$286,$X151),0)</f>
        <v>0</v>
      </c>
      <c r="S151" s="172" t="str" cm="1">
        <f t="array" ref="S151">IFERROR(INDEX(Forecast_Capex_Input!P$12:P$286,$X151),0)</f>
        <v>Safety security &amp; reliability</v>
      </c>
      <c r="T151" s="199" t="str" cm="1">
        <f t="array" aca="1" ref="T151" ca="1">IFERROR(INDEX(General!$K$84:$K$103,$AA151),NA)</f>
        <v>Secondary Systems (2018-23)</v>
      </c>
      <c r="U151" s="188" cm="1">
        <f t="array" aca="1" ref="U151" ca="1">IFERROR(
IF($F151=General!$E$25,INDEX(Forecast_Capex_Input!S$12:S$286,$X151),
INDEX(Forecast_Capex_Input!T$12:T$286,$X151)),0)</f>
        <v>0.63259569755998657</v>
      </c>
      <c r="V151" s="222" t="b">
        <f>IFERROR(INDEX(Overheads!$T$19:$T$26,MATCH($I151,Overheads!$E$19:$E$26,0)),FALSE)</f>
        <v>1</v>
      </c>
      <c r="W151" s="165"/>
      <c r="X151" s="174">
        <f>IFERROR(
IF(MATCH($C151,Forecast_Capex_Input!$CI$12:$CI$286,1)+1&gt;MAX(Forecast_Capex_Input!$C$12:$C$286),NA,
MATCH($C151,Forecast_Capex_Input!$CI$12:$CI$286,1)+1),1)</f>
        <v>60</v>
      </c>
      <c r="Y151" s="174" cm="1">
        <f t="array" aca="1" ref="Y151" ca="1">IFERROR(
IF(X150&lt;&gt;X151,1,
IF(COUNTIF(OFFSET(Y150,0,0,-INDEX(Forecast_Capex_Input!$CG$12:$CG$286,$X151)),Y150)=INDEX(Forecast_Capex_Input!$CG$12:$CG$286,$X151),Y150+1,Y150)),NA)</f>
        <v>2</v>
      </c>
      <c r="Z151" s="174" cm="1">
        <f t="array" ref="Z151">IFERROR($C151-IF($X151=1,1,INDEX(Forecast_Capex_Input!$CI$12:$CI$286,$X151-1))+1,NA)</f>
        <v>3</v>
      </c>
      <c r="AA151" s="174" cm="1">
        <f t="array" aca="1" ref="AA151" ca="1">IFERROR(IF(Y151=1,
INDEX(Forecast_Capex_Input!$AI$10:$BB$10,SMALL(IF(INDEX(Forecast_Capex_Input!$AI$12:$BB$286,$X151,0)&gt;0,COLUMN(Forecast_Capex_Input!$AI$10:$BB$10)-COLUMN(Forecast_Capex_Input!$AI$12)+1),ROWS(OFFSET(AA150,0,0,-$Z151)))),
OFFSET(AA150,-INDEX(Forecast_Capex_Input!$CG$12:$CG$286,$X151)+1,0)),NA)</f>
        <v>4</v>
      </c>
      <c r="AB151" s="174">
        <f t="shared" ca="1" si="97"/>
        <v>2</v>
      </c>
      <c r="AC151" s="222" t="b">
        <f t="shared" si="129"/>
        <v>0</v>
      </c>
      <c r="AD151" s="220" t="b">
        <v>0</v>
      </c>
      <c r="AE151" s="222" t="b">
        <f t="shared" si="98"/>
        <v>1</v>
      </c>
      <c r="AF151" s="165"/>
      <c r="AG151" s="215">
        <v>0.26815405125945346</v>
      </c>
      <c r="AH151" s="215">
        <v>0.24377641023586674</v>
      </c>
      <c r="AI151" s="215">
        <v>0.12188820511793337</v>
      </c>
      <c r="AJ151" s="215">
        <v>0.26815405125945346</v>
      </c>
      <c r="AK151" s="215">
        <v>0.28034287177124678</v>
      </c>
      <c r="AL151" s="155">
        <v>1.1823155896439539</v>
      </c>
      <c r="AM151" s="165"/>
      <c r="AN151" s="215" cm="1">
        <f t="array" aca="1" ref="AN151" ca="1">IFERROR(INDEX(General!O$33:O$34,$AB151)
*AG151,0)</f>
        <v>0.26815405125945346</v>
      </c>
      <c r="AO151" s="215" cm="1">
        <f t="array" aca="1" ref="AO151" ca="1">IFERROR(INDEX(General!P$33:P$34,$AB151)
*AH151,0)</f>
        <v>0.24377641023586674</v>
      </c>
      <c r="AP151" s="215" cm="1">
        <f t="array" aca="1" ref="AP151" ca="1">IFERROR(INDEX(General!Q$33:Q$34,$AB151)
*AI151,0)</f>
        <v>0.12188820511793337</v>
      </c>
      <c r="AQ151" s="215" cm="1">
        <f t="array" aca="1" ref="AQ151" ca="1">IFERROR(INDEX(General!R$33:R$34,$AB151)
*AJ151,0)</f>
        <v>0.26815405125945346</v>
      </c>
      <c r="AR151" s="215" cm="1">
        <f t="array" aca="1" ref="AR151" ca="1">IFERROR(INDEX(General!S$33:S$34,$AB151)
*AK151,0)</f>
        <v>0.28034287177124678</v>
      </c>
      <c r="AS151" s="155">
        <f t="shared" ca="1" si="130"/>
        <v>1.1823155896439539</v>
      </c>
      <c r="AT151" s="165"/>
      <c r="AU151" s="215">
        <f ca="1">IF($AE151=FALSE,AN151*Overheads!$R$24*$V151,
IFERROR(Overheads!$O$49*$V151*AN151,0)
+IFERROR(Overheads!Q$59*$V151*(AN151/Overheads!Q$68),0))</f>
        <v>3.7559371386882229E-2</v>
      </c>
      <c r="AV151" s="215">
        <f ca="1">IF($AE151=FALSE,AO151*Overheads!$R$24*$V151,
IFERROR(Overheads!$O$49*$V151*AO151,0)
+IFERROR(Overheads!R$59*$V151*(AO151/Overheads!R$68),0))</f>
        <v>2.9094821932196778E-2</v>
      </c>
      <c r="AW151" s="215">
        <f ca="1">IF($AE151=FALSE,AP151*Overheads!$R$24*$V151,
IFERROR(Overheads!$O$49*$V151*AP151,0)
+IFERROR(Overheads!S$59*$V151*(AP151/Overheads!S$68),0))</f>
        <v>1.5850482431201057E-2</v>
      </c>
      <c r="AX151" s="215">
        <f ca="1">IF($AE151=FALSE,AQ151*Overheads!$R$24*$V151,
IFERROR(Overheads!$O$49*$V151*AQ151,0)
+IFERROR(Overheads!T$59*$V151*(AQ151/Overheads!T$68),0))</f>
        <v>3.8424072571425397E-2</v>
      </c>
      <c r="AY151" s="215">
        <f ca="1">IF($AE151=FALSE,AR151*Overheads!$R$24*$V151,
IFERROR(Overheads!$O$49*$V151*AR151,0)
+IFERROR(Overheads!U$59*$V151*(AR151/Overheads!U$68),0))</f>
        <v>3.4293362970990629E-2</v>
      </c>
      <c r="AZ151" s="155">
        <f t="shared" ca="1" si="131"/>
        <v>0.15522211129269609</v>
      </c>
      <c r="BA151" s="165"/>
      <c r="BB151" s="215">
        <f ca="1">IF($AE151=FALSE,AN151*Overheads!$S$25,
IFERROR(Overheads!$O$50*AN151,0)
+IFERROR(Overheads!Q$60*(AN151/Overheads!Q$66),0))</f>
        <v>5.0409767988088593E-3</v>
      </c>
      <c r="BC151" s="215">
        <f ca="1">IF($AE151=FALSE,AO151*Overheads!$S$25,
IFERROR(Overheads!$O$50*AO151,0)
+IFERROR(Overheads!R$60*(AO151/Overheads!R$66),0))</f>
        <v>4.1131423156937187E-3</v>
      </c>
      <c r="BD151" s="215">
        <f ca="1">IF($AE151=FALSE,AP151*Overheads!$S$25,
IFERROR(Overheads!$O$50*AP151,0)
+IFERROR(Overheads!S$60*(AP151/Overheads!S$66),0))</f>
        <v>2.2370915701530746E-3</v>
      </c>
      <c r="BE151" s="215">
        <f ca="1">IF($AE151=FALSE,AQ151*Overheads!$S$25,
IFERROR(Overheads!$O$50*AQ151,0)
+IFERROR(Overheads!T$60*(AQ151/Overheads!T$66),0))</f>
        <v>5.4356977071294251E-3</v>
      </c>
      <c r="BF151" s="215">
        <f ca="1">IF($AE151=FALSE,AR151*Overheads!$S$25,
IFERROR(Overheads!$O$50*AR151,0)
+IFERROR(Overheads!U$60*(AR151/Overheads!U$66),0))</f>
        <v>5.0193839599700389E-3</v>
      </c>
      <c r="BG151" s="155">
        <f t="shared" ca="1" si="132"/>
        <v>2.1846292351755118E-2</v>
      </c>
      <c r="BH151" s="165"/>
      <c r="BI151" s="215">
        <f t="shared" ca="1" si="133"/>
        <v>0.3107543994451446</v>
      </c>
      <c r="BJ151" s="215">
        <f t="shared" ca="1" si="99"/>
        <v>0.27698437448375723</v>
      </c>
      <c r="BK151" s="215">
        <f t="shared" ca="1" si="100"/>
        <v>0.13997577911928752</v>
      </c>
      <c r="BL151" s="215">
        <f t="shared" ca="1" si="101"/>
        <v>0.31201382153800827</v>
      </c>
      <c r="BM151" s="215">
        <f t="shared" ca="1" si="102"/>
        <v>0.31965561870220743</v>
      </c>
      <c r="BN151" s="155">
        <f t="shared" ca="1" si="134"/>
        <v>1.3593839932884051</v>
      </c>
      <c r="BO151" s="165"/>
      <c r="BP151" s="187" cm="1">
        <f t="array" ref="BP151">IFERROR(IF($X151=$X150,BP150,INDEX(Forecast_Capex_Input!AC$12:AC$286,$X151)),0)</f>
        <v>0.1</v>
      </c>
      <c r="BQ151" s="187" cm="1">
        <f t="array" ref="BQ151">IFERROR(IF($X151=$X150,BQ150,INDEX(Forecast_Capex_Input!AD$12:AD$286,$X151)),0)</f>
        <v>0.11</v>
      </c>
      <c r="BR151" s="187" cm="1">
        <f t="array" ref="BR151">IFERROR(IF($X151=$X150,BR150,INDEX(Forecast_Capex_Input!AE$12:AE$286,$X151)),0)</f>
        <v>0.14000000000000001</v>
      </c>
      <c r="BS151" s="187" cm="1">
        <f t="array" ref="BS151">IFERROR(IF($X151=$X150,BS150,INDEX(Forecast_Capex_Input!AF$12:AF$286,$X151)),0)</f>
        <v>0.32</v>
      </c>
      <c r="BT151" s="187" cm="1">
        <f t="array" ref="BT151">IFERROR(IF($X151=$X150,BT150,INDEX(Forecast_Capex_Input!AG$12:AG$286,$X151)),0)</f>
        <v>0.33</v>
      </c>
      <c r="BU151" s="165"/>
      <c r="BV151" s="215">
        <f t="shared" si="103"/>
        <v>0.1182315589643954</v>
      </c>
      <c r="BW151" s="215">
        <f t="shared" si="104"/>
        <v>0.13005471486083492</v>
      </c>
      <c r="BX151" s="215">
        <f t="shared" si="105"/>
        <v>0.16552418255015355</v>
      </c>
      <c r="BY151" s="215">
        <f t="shared" si="106"/>
        <v>0.37834098868606525</v>
      </c>
      <c r="BZ151" s="215">
        <f t="shared" si="107"/>
        <v>0.39016414458250481</v>
      </c>
      <c r="CA151" s="155">
        <f t="shared" si="135"/>
        <v>1.1823155896439539</v>
      </c>
      <c r="CB151" s="165"/>
      <c r="CC151" s="215">
        <f t="shared" ca="1" si="108"/>
        <v>0.1182315589643954</v>
      </c>
      <c r="CD151" s="215">
        <f t="shared" ca="1" si="109"/>
        <v>0.13005471486083492</v>
      </c>
      <c r="CE151" s="215">
        <f t="shared" ca="1" si="110"/>
        <v>0.16552418255015355</v>
      </c>
      <c r="CF151" s="215">
        <f t="shared" ca="1" si="111"/>
        <v>0.37834098868606525</v>
      </c>
      <c r="CG151" s="215">
        <f t="shared" ca="1" si="112"/>
        <v>0.39016414458250481</v>
      </c>
      <c r="CH151" s="155">
        <f t="shared" ca="1" si="136"/>
        <v>1.1823155896439539</v>
      </c>
      <c r="CI151" s="165"/>
      <c r="CJ151" s="215">
        <f t="shared" ca="1" si="113"/>
        <v>1.552221112926961E-2</v>
      </c>
      <c r="CK151" s="215">
        <f t="shared" ca="1" si="114"/>
        <v>1.7074432242196569E-2</v>
      </c>
      <c r="CL151" s="215">
        <f t="shared" ca="1" si="115"/>
        <v>2.1731095580977453E-2</v>
      </c>
      <c r="CM151" s="215">
        <f t="shared" ca="1" si="116"/>
        <v>4.9671075613662748E-2</v>
      </c>
      <c r="CN151" s="215">
        <f t="shared" ca="1" si="117"/>
        <v>5.1223296726589714E-2</v>
      </c>
      <c r="CO151" s="155">
        <f t="shared" ca="1" si="137"/>
        <v>0.15522211129269609</v>
      </c>
      <c r="CP151" s="165"/>
      <c r="CQ151" s="223">
        <f t="shared" ca="1" si="118"/>
        <v>2.1846292351755119E-3</v>
      </c>
      <c r="CR151" s="223">
        <f t="shared" ca="1" si="119"/>
        <v>2.4030921586930629E-3</v>
      </c>
      <c r="CS151" s="223">
        <f t="shared" ca="1" si="120"/>
        <v>3.058480929245717E-3</v>
      </c>
      <c r="CT151" s="223">
        <f t="shared" ca="1" si="121"/>
        <v>6.9908135525616382E-3</v>
      </c>
      <c r="CU151" s="223">
        <f t="shared" ca="1" si="122"/>
        <v>7.2092764760791897E-3</v>
      </c>
      <c r="CV151" s="155">
        <f t="shared" ca="1" si="138"/>
        <v>2.1846292351755121E-2</v>
      </c>
      <c r="CW151" s="165"/>
      <c r="CX151" s="215">
        <f t="shared" ca="1" si="139"/>
        <v>0.13593839932884053</v>
      </c>
      <c r="CY151" s="215">
        <f t="shared" ca="1" si="123"/>
        <v>0.14953223926172454</v>
      </c>
      <c r="CZ151" s="215">
        <f t="shared" ca="1" si="124"/>
        <v>0.19031375906037673</v>
      </c>
      <c r="DA151" s="215">
        <f t="shared" ca="1" si="125"/>
        <v>0.43500287785228964</v>
      </c>
      <c r="DB151" s="215">
        <f t="shared" ca="1" si="126"/>
        <v>0.44859671778517368</v>
      </c>
      <c r="DC151" s="155">
        <f t="shared" ca="1" si="140"/>
        <v>1.3593839932884051</v>
      </c>
      <c r="DD151" s="165"/>
      <c r="DE151" s="188" t="b" cm="1">
        <f t="array" aca="1" ref="DE151" ca="1">OR($G151=Forecast_Capex_Input!$BF$8:$BF$10)</f>
        <v>0</v>
      </c>
      <c r="DF151" s="188" cm="1">
        <f t="array" aca="1" ref="DF151" ca="1">IFERROR(INDEX(Forecast_Capex_Input!BG$12:BG$286,$X151)
*(INDEX(Forecast_Capex_Input!$H$12:$H$286,$X151)=Repex),0)
*$DE151</f>
        <v>0</v>
      </c>
      <c r="DG151" s="188" cm="1">
        <f t="array" aca="1" ref="DG151" ca="1">IFERROR(INDEX(Forecast_Capex_Input!BH$12:BH$286,$X151)
*(INDEX(Forecast_Capex_Input!$H$12:$H$286,$X151)=Repex),0)
*$DE151</f>
        <v>0</v>
      </c>
      <c r="DH151" s="188" cm="1">
        <f t="array" aca="1" ref="DH151" ca="1">IFERROR(INDEX(Forecast_Capex_Input!BI$12:BI$286,$X151)
*(INDEX(Forecast_Capex_Input!$H$12:$H$286,$X151)=Repex),0)
*$DE151</f>
        <v>0</v>
      </c>
      <c r="DI151" s="188" cm="1">
        <f t="array" aca="1" ref="DI151" ca="1">IFERROR(INDEX(Forecast_Capex_Input!BJ$12:BJ$286,$X151)
*(INDEX(Forecast_Capex_Input!$H$12:$H$286,$X151)=Repex),0)
*$DE151</f>
        <v>0</v>
      </c>
      <c r="DJ151" s="188" cm="1">
        <f t="array" aca="1" ref="DJ151" ca="1">IFERROR(INDEX(Forecast_Capex_Input!BK$12:BK$286,$X151)
*(INDEX(Forecast_Capex_Input!$H$12:$H$286,$X151)=Repex),0)
*$DE151</f>
        <v>0</v>
      </c>
      <c r="DK151" s="188" cm="1">
        <f t="array" aca="1" ref="DK151" ca="1">IFERROR(INDEX(Forecast_Capex_Input!BL$12:BL$286,$X151)
*(INDEX(Forecast_Capex_Input!$H$12:$H$286,$X151)=Repex),0)
*$DE151</f>
        <v>0</v>
      </c>
      <c r="DL151" s="165"/>
      <c r="DM151" s="188" t="b" cm="1">
        <f t="array" aca="1" ref="DM151" ca="1">OR($G151=Forecast_Capex_Input!$BN$8:$BN$9)</f>
        <v>0</v>
      </c>
      <c r="DN151" s="188" cm="1">
        <f t="array" aca="1" ref="DN151" ca="1">IFERROR(INDEX(Forecast_Capex_Input!BO$12:BO$286,$X151)
*(INDEX(Forecast_Capex_Input!$H$12:$H$286,$X151)=Repex),0)
*$DM151</f>
        <v>0</v>
      </c>
      <c r="DO151" s="188" cm="1">
        <f t="array" aca="1" ref="DO151" ca="1">IFERROR(INDEX(Forecast_Capex_Input!BP$12:BP$286,$X151)
*(INDEX(Forecast_Capex_Input!$H$12:$H$286,$X151)=Repex),0)
*$DM151</f>
        <v>0</v>
      </c>
      <c r="DP151" s="188" cm="1">
        <f t="array" aca="1" ref="DP151" ca="1">IFERROR(INDEX(Forecast_Capex_Input!BQ$12:BQ$286,$X151)
*(INDEX(Forecast_Capex_Input!$H$12:$H$286,$X151)=Repex),0)
*$DM151</f>
        <v>0</v>
      </c>
      <c r="DQ151" s="188" cm="1">
        <f t="array" aca="1" ref="DQ151" ca="1">IFERROR(INDEX(Forecast_Capex_Input!BR$12:BR$286,$X151)
*(INDEX(Forecast_Capex_Input!$H$12:$H$286,$X151)=Repex),0)
*$DM151</f>
        <v>0</v>
      </c>
      <c r="DR151" s="188" cm="1">
        <f t="array" aca="1" ref="DR151" ca="1">IFERROR(INDEX(Forecast_Capex_Input!BS$12:BS$286,$X151)
*(INDEX(Forecast_Capex_Input!$H$12:$H$286,$X151)=Repex),0)
*$DM151</f>
        <v>0</v>
      </c>
      <c r="DS151" s="165"/>
      <c r="DT151" s="188" t="b" cm="1">
        <f t="array" aca="1" ref="DT151" ca="1">OR($G151=Forecast_Capex_Input!$BU$8:$BU$10)</f>
        <v>1</v>
      </c>
      <c r="DU151" s="188" cm="1">
        <f t="array" aca="1" ref="DU151" ca="1">IFERROR(INDEX(Forecast_Capex_Input!BV$12:BV$286,$X151)
*(INDEX(Forecast_Capex_Input!$H$12:$H$286,$X151)=Repex),0)
*$DT151</f>
        <v>0.72944297082228116</v>
      </c>
      <c r="DV151" s="188" cm="1">
        <f t="array" aca="1" ref="DV151" ca="1">IFERROR(INDEX(Forecast_Capex_Input!BW$12:BW$286,$X151)
*(INDEX(Forecast_Capex_Input!$H$12:$H$286,$X151)=Repex),0)
*$DT151</f>
        <v>0</v>
      </c>
      <c r="DW151" s="188" cm="1">
        <f t="array" aca="1" ref="DW151" ca="1">IFERROR(INDEX(Forecast_Capex_Input!BX$12:BX$286,$X151)
*(INDEX(Forecast_Capex_Input!$H$12:$H$286,$X151)=Repex),0)
*$DT151</f>
        <v>0.1273209549071618</v>
      </c>
      <c r="DX151" s="188" cm="1">
        <f t="array" aca="1" ref="DX151" ca="1">IFERROR(INDEX(Forecast_Capex_Input!BY$12:BY$286,$X151)
*(INDEX(Forecast_Capex_Input!$H$12:$H$286,$X151)=Repex),0)
*$DT151</f>
        <v>0</v>
      </c>
      <c r="DY151" s="188" cm="1">
        <f t="array" aca="1" ref="DY151" ca="1">IFERROR(INDEX(Forecast_Capex_Input!BZ$12:BZ$286,$X151)
*(INDEX(Forecast_Capex_Input!$H$12:$H$286,$X151)=Repex),0)
*$DT151</f>
        <v>0</v>
      </c>
      <c r="DZ151" s="188" cm="1">
        <f t="array" aca="1" ref="DZ151" ca="1">IFERROR(INDEX(Forecast_Capex_Input!CA$12:CA$286,$X151)
*(INDEX(Forecast_Capex_Input!$H$12:$H$286,$X151)=Repex),0)
*$DT151</f>
        <v>0</v>
      </c>
      <c r="EA151" s="188" cm="1">
        <f t="array" aca="1" ref="EA151" ca="1">IFERROR(INDEX(Forecast_Capex_Input!CB$12:CB$286,$X151)
*(INDEX(Forecast_Capex_Input!$H$12:$H$286,$X151)=Repex),0)
*$DT151</f>
        <v>0.14323607427055704</v>
      </c>
      <c r="EB151" s="188" cm="1">
        <f t="array" aca="1" ref="EB151" ca="1">IFERROR(INDEX(Forecast_Capex_Input!CC$12:CC$286,$X151)
*(INDEX(Forecast_Capex_Input!$H$12:$H$286,$X151)=Repex),0)
*$DT151</f>
        <v>0</v>
      </c>
      <c r="EC151" s="165"/>
      <c r="ED151" s="226" t="str">
        <f t="shared" si="127"/>
        <v>N/A</v>
      </c>
      <c r="EE151" s="174" t="s">
        <v>15</v>
      </c>
    </row>
    <row r="152" spans="3:135" x14ac:dyDescent="0.2">
      <c r="C152" s="174">
        <f t="shared" si="128"/>
        <v>142</v>
      </c>
      <c r="D152" s="167" t="str" cm="1">
        <f t="array" ref="D152">IFERROR(INDEX(Forecast_Capex_Input!$D$12:$D$286,$X152),NA)</f>
        <v>Panorama Secondary Systems Renewal</v>
      </c>
      <c r="E152" s="172" t="b" cm="1">
        <f t="array" ref="E152">IF($X152=NA,NA,INDEX(Forecast_Capex_Input!$E$12:$E$286,$X152))</f>
        <v>1</v>
      </c>
      <c r="F152" s="167" t="str" cm="1">
        <f t="array" aca="1" ref="F152" ca="1">IFERROR(INDEX(General!$E$25:$E$26,$Y152),NA)</f>
        <v>Non-Labour</v>
      </c>
      <c r="G152" s="167" t="str" cm="1">
        <f t="array" aca="1" ref="G152" ca="1">IFERROR(INDEX(Forecast_Capex_Input!$AI$11:$BB$11,$AA152),NA)</f>
        <v>Business IT</v>
      </c>
      <c r="H152" s="189" cm="1">
        <f t="array" aca="1" ref="H152" ca="1">IFERROR(INDEX(Forecast_Capex_Input!$AI$12:$BB$286,$X152,$AA152),NA)</f>
        <v>0.14323607427055704</v>
      </c>
      <c r="I152" s="199" t="str" cm="1">
        <f t="array" ref="I152">IFERROR(INDEX(Forecast_Capex_Input!$F$12:$F$286,$X152),NA)</f>
        <v>Replacement Expenditure</v>
      </c>
      <c r="J152" s="199" t="str" cm="1">
        <f t="array" ref="J152">IFERROR(INDEX(Forecast_Capex_Input!G$12:G$286,$X152),NA)</f>
        <v>Digital Infrastructure</v>
      </c>
      <c r="K152" s="199" t="str" cm="1">
        <f t="array" ref="K152">IFERROR(INDEX(Forecast_Capex_Input!H$12:H$286,$X152),NA)</f>
        <v>Repex</v>
      </c>
      <c r="L152" s="199" t="str" cm="1">
        <f t="array" ref="L152">IFERROR(INDEX(Forecast_Capex_Input!I$12:I$286,$X152),NA)</f>
        <v>N/A</v>
      </c>
      <c r="M152" s="199" t="str" cm="1">
        <f t="array" ref="M152">IFERROR(INDEX(Forecast_Capex_Input!J$12:J$286,$X152),NA)</f>
        <v>N/A</v>
      </c>
      <c r="N152" s="199" t="str" cm="1">
        <f t="array" ref="N152">IFERROR(INDEX(Forecast_Capex_Input!K$12:K$286,$X152),NA)</f>
        <v>DI - Protection systems</v>
      </c>
      <c r="O152" s="199" t="str" cm="1">
        <f t="array" ref="O152">IFERROR(INDEX(Forecast_Capex_Input!L$12:L$286,$X152),NA)</f>
        <v>DI - Safe and Reliable Network</v>
      </c>
      <c r="P152" s="199" t="str" cm="1">
        <f t="array" ref="P152">IFERROR(INDEX(Forecast_Capex_Input!M$12:M$286,$X152),NA)</f>
        <v>N/A</v>
      </c>
      <c r="Q152" s="172" t="str" cm="1">
        <f t="array" ref="Q152">IFERROR(INDEX(Forecast_Capex_Input!N$12:N$286,$X152),NA)</f>
        <v>No</v>
      </c>
      <c r="R152" s="265" cm="1">
        <f t="array" ref="R152">IFERROR(INDEX(Forecast_Capex_Input!O$12:O$286,$X152),0)</f>
        <v>0</v>
      </c>
      <c r="S152" s="172" t="str" cm="1">
        <f t="array" ref="S152">IFERROR(INDEX(Forecast_Capex_Input!P$12:P$286,$X152),0)</f>
        <v>Safety security &amp; reliability</v>
      </c>
      <c r="T152" s="199" t="str" cm="1">
        <f t="array" aca="1" ref="T152" ca="1">IFERROR(INDEX(General!$K$84:$K$103,$AA152),NA)</f>
        <v>Business IT (2018 onwards)</v>
      </c>
      <c r="U152" s="188" cm="1">
        <f t="array" aca="1" ref="U152" ca="1">IFERROR(
IF($F152=General!$E$25,INDEX(Forecast_Capex_Input!S$12:S$286,$X152),
INDEX(Forecast_Capex_Input!T$12:T$286,$X152)),0)</f>
        <v>0.63259569755998657</v>
      </c>
      <c r="V152" s="222" t="b">
        <f>IFERROR(INDEX(Overheads!$T$19:$T$26,MATCH($I152,Overheads!$E$19:$E$26,0)),FALSE)</f>
        <v>1</v>
      </c>
      <c r="W152" s="165"/>
      <c r="X152" s="174">
        <f>IFERROR(
IF(MATCH($C152,Forecast_Capex_Input!$CI$12:$CI$286,1)+1&gt;MAX(Forecast_Capex_Input!$C$12:$C$286),NA,
MATCH($C152,Forecast_Capex_Input!$CI$12:$CI$286,1)+1),1)</f>
        <v>60</v>
      </c>
      <c r="Y152" s="174" cm="1">
        <f t="array" aca="1" ref="Y152" ca="1">IFERROR(
IF(X151&lt;&gt;X152,1,
IF(COUNTIF(OFFSET(Y151,0,0,-INDEX(Forecast_Capex_Input!$CG$12:$CG$286,$X152)),Y151)=INDEX(Forecast_Capex_Input!$CG$12:$CG$286,$X152),Y151+1,Y151)),NA)</f>
        <v>2</v>
      </c>
      <c r="Z152" s="174" cm="1">
        <f t="array" ref="Z152">IFERROR($C152-IF($X152=1,1,INDEX(Forecast_Capex_Input!$CI$12:$CI$286,$X152-1))+1,NA)</f>
        <v>4</v>
      </c>
      <c r="AA152" s="174" cm="1">
        <f t="array" aca="1" ref="AA152" ca="1">IFERROR(IF(Y152=1,
INDEX(Forecast_Capex_Input!$AI$10:$BB$10,SMALL(IF(INDEX(Forecast_Capex_Input!$AI$12:$BB$286,$X152,0)&gt;0,COLUMN(Forecast_Capex_Input!$AI$10:$BB$10)-COLUMN(Forecast_Capex_Input!$AI$12)+1),ROWS(OFFSET(AA151,0,0,-$Z152)))),
OFFSET(AA151,-INDEX(Forecast_Capex_Input!$CG$12:$CG$286,$X152)+1,0)),NA)</f>
        <v>6</v>
      </c>
      <c r="AB152" s="174">
        <f t="shared" ca="1" si="97"/>
        <v>2</v>
      </c>
      <c r="AC152" s="222" t="b">
        <f t="shared" si="129"/>
        <v>0</v>
      </c>
      <c r="AD152" s="220" t="b">
        <v>0</v>
      </c>
      <c r="AE152" s="222" t="b">
        <f t="shared" si="98"/>
        <v>1</v>
      </c>
      <c r="AF152" s="165"/>
      <c r="AG152" s="215">
        <v>4.4830708260094387E-2</v>
      </c>
      <c r="AH152" s="215">
        <v>4.0755189327358533E-2</v>
      </c>
      <c r="AI152" s="215">
        <v>2.0377594663679267E-2</v>
      </c>
      <c r="AJ152" s="215">
        <v>4.4830708260094387E-2</v>
      </c>
      <c r="AK152" s="215">
        <v>4.6868467726462311E-2</v>
      </c>
      <c r="AL152" s="155">
        <v>0.19766266823768885</v>
      </c>
      <c r="AM152" s="165"/>
      <c r="AN152" s="215" cm="1">
        <f t="array" aca="1" ref="AN152" ca="1">IFERROR(INDEX(General!O$33:O$34,$AB152)
*AG152,0)</f>
        <v>4.4830708260094387E-2</v>
      </c>
      <c r="AO152" s="215" cm="1">
        <f t="array" aca="1" ref="AO152" ca="1">IFERROR(INDEX(General!P$33:P$34,$AB152)
*AH152,0)</f>
        <v>4.0755189327358533E-2</v>
      </c>
      <c r="AP152" s="215" cm="1">
        <f t="array" aca="1" ref="AP152" ca="1">IFERROR(INDEX(General!Q$33:Q$34,$AB152)
*AI152,0)</f>
        <v>2.0377594663679267E-2</v>
      </c>
      <c r="AQ152" s="215" cm="1">
        <f t="array" aca="1" ref="AQ152" ca="1">IFERROR(INDEX(General!R$33:R$34,$AB152)
*AJ152,0)</f>
        <v>4.4830708260094387E-2</v>
      </c>
      <c r="AR152" s="215" cm="1">
        <f t="array" aca="1" ref="AR152" ca="1">IFERROR(INDEX(General!S$33:S$34,$AB152)
*AK152,0)</f>
        <v>4.6868467726462311E-2</v>
      </c>
      <c r="AS152" s="155">
        <f t="shared" ca="1" si="130"/>
        <v>0.19766266823768885</v>
      </c>
      <c r="AT152" s="165"/>
      <c r="AU152" s="215">
        <f ca="1">IF($AE152=FALSE,AN152*Overheads!$R$24*$V152,
IFERROR(Overheads!$O$49*$V152*AN152,0)
+IFERROR(Overheads!Q$59*$V152*(AN152/Overheads!Q$68),0))</f>
        <v>6.279275711738825E-3</v>
      </c>
      <c r="AV152" s="215">
        <f ca="1">IF($AE152=FALSE,AO152*Overheads!$R$24*$V152,
IFERROR(Overheads!$O$49*$V152*AO152,0)
+IFERROR(Overheads!R$59*$V152*(AO152/Overheads!R$68),0))</f>
        <v>4.8641497967140124E-3</v>
      </c>
      <c r="AW152" s="215">
        <f ca="1">IF($AE152=FALSE,AP152*Overheads!$R$24*$V152,
IFERROR(Overheads!$O$49*$V152*AP152,0)
+IFERROR(Overheads!S$59*$V152*(AP152/Overheads!S$68),0))</f>
        <v>2.6499258553710748E-3</v>
      </c>
      <c r="AX152" s="215">
        <f ca="1">IF($AE152=FALSE,AQ152*Overheads!$R$24*$V152,
IFERROR(Overheads!$O$49*$V152*AQ152,0)
+IFERROR(Overheads!T$59*$V152*(AQ152/Overheads!T$68),0))</f>
        <v>6.4238387580711201E-3</v>
      </c>
      <c r="AY152" s="215">
        <f ca="1">IF($AE152=FALSE,AR152*Overheads!$R$24*$V152,
IFERROR(Overheads!$O$49*$V152*AR152,0)
+IFERROR(Overheads!U$59*$V152*(AR152/Overheads!U$68),0))</f>
        <v>5.7332557288962667E-3</v>
      </c>
      <c r="AZ152" s="155">
        <f t="shared" ca="1" si="131"/>
        <v>2.5950445850791298E-2</v>
      </c>
      <c r="BA152" s="165"/>
      <c r="BB152" s="215">
        <f ca="1">IF($AE152=FALSE,AN152*Overheads!$S$25,
IFERROR(Overheads!$O$50*AN152,0)
+IFERROR(Overheads!Q$60*(AN152/Overheads!Q$66),0))</f>
        <v>8.4276392302067612E-4</v>
      </c>
      <c r="BC152" s="215">
        <f ca="1">IF($AE152=FALSE,AO152*Overheads!$S$25,
IFERROR(Overheads!$O$50*AO152,0)
+IFERROR(Overheads!R$60*(AO152/Overheads!R$66),0))</f>
        <v>6.876460837382688E-4</v>
      </c>
      <c r="BD152" s="215">
        <f ca="1">IF($AE152=FALSE,AP152*Overheads!$S$25,
IFERROR(Overheads!$O$50*AP152,0)
+IFERROR(Overheads!S$60*(AP152/Overheads!S$66),0))</f>
        <v>3.7400292504107132E-4</v>
      </c>
      <c r="BE152" s="215">
        <f ca="1">IF($AE152=FALSE,AQ152*Overheads!$S$25,
IFERROR(Overheads!$O$50*AQ152,0)
+IFERROR(Overheads!T$60*(AQ152/Overheads!T$66),0))</f>
        <v>9.0875441543340242E-4</v>
      </c>
      <c r="BF152" s="215">
        <f ca="1">IF($AE152=FALSE,AR152*Overheads!$S$25,
IFERROR(Overheads!$O$50*AR152,0)
+IFERROR(Overheads!U$60*(AR152/Overheads!U$66),0))</f>
        <v>8.3915397473183326E-4</v>
      </c>
      <c r="BG152" s="155">
        <f t="shared" ca="1" si="132"/>
        <v>3.6523213219652514E-3</v>
      </c>
      <c r="BH152" s="165"/>
      <c r="BI152" s="215">
        <f t="shared" ca="1" si="133"/>
        <v>5.1952747894853886E-2</v>
      </c>
      <c r="BJ152" s="215">
        <f t="shared" ca="1" si="99"/>
        <v>4.6306985207810812E-2</v>
      </c>
      <c r="BK152" s="215">
        <f t="shared" ca="1" si="100"/>
        <v>2.340152344409141E-2</v>
      </c>
      <c r="BL152" s="215">
        <f t="shared" ca="1" si="101"/>
        <v>5.2163301433598909E-2</v>
      </c>
      <c r="BM152" s="215">
        <f t="shared" ca="1" si="102"/>
        <v>5.3440877430090412E-2</v>
      </c>
      <c r="BN152" s="155">
        <f t="shared" ca="1" si="134"/>
        <v>0.22726543541044542</v>
      </c>
      <c r="BO152" s="165"/>
      <c r="BP152" s="187" cm="1">
        <f t="array" ref="BP152">IFERROR(IF($X152=$X151,BP151,INDEX(Forecast_Capex_Input!AC$12:AC$286,$X152)),0)</f>
        <v>0.1</v>
      </c>
      <c r="BQ152" s="187" cm="1">
        <f t="array" ref="BQ152">IFERROR(IF($X152=$X151,BQ151,INDEX(Forecast_Capex_Input!AD$12:AD$286,$X152)),0)</f>
        <v>0.11</v>
      </c>
      <c r="BR152" s="187" cm="1">
        <f t="array" ref="BR152">IFERROR(IF($X152=$X151,BR151,INDEX(Forecast_Capex_Input!AE$12:AE$286,$X152)),0)</f>
        <v>0.14000000000000001</v>
      </c>
      <c r="BS152" s="187" cm="1">
        <f t="array" ref="BS152">IFERROR(IF($X152=$X151,BS151,INDEX(Forecast_Capex_Input!AF$12:AF$286,$X152)),0)</f>
        <v>0.32</v>
      </c>
      <c r="BT152" s="187" cm="1">
        <f t="array" ref="BT152">IFERROR(IF($X152=$X151,BT151,INDEX(Forecast_Capex_Input!AG$12:AG$286,$X152)),0)</f>
        <v>0.33</v>
      </c>
      <c r="BU152" s="165"/>
      <c r="BV152" s="215">
        <f t="shared" si="103"/>
        <v>1.9766266823768888E-2</v>
      </c>
      <c r="BW152" s="215">
        <f t="shared" si="104"/>
        <v>2.1742893506145774E-2</v>
      </c>
      <c r="BX152" s="215">
        <f t="shared" si="105"/>
        <v>2.7672773553276443E-2</v>
      </c>
      <c r="BY152" s="215">
        <f t="shared" si="106"/>
        <v>6.3252053836060432E-2</v>
      </c>
      <c r="BZ152" s="215">
        <f t="shared" si="107"/>
        <v>6.5228680518437332E-2</v>
      </c>
      <c r="CA152" s="155">
        <f t="shared" si="135"/>
        <v>0.19766266823768885</v>
      </c>
      <c r="CB152" s="165"/>
      <c r="CC152" s="215">
        <f t="shared" ca="1" si="108"/>
        <v>1.9766266823768888E-2</v>
      </c>
      <c r="CD152" s="215">
        <f t="shared" ca="1" si="109"/>
        <v>2.1742893506145774E-2</v>
      </c>
      <c r="CE152" s="215">
        <f t="shared" ca="1" si="110"/>
        <v>2.7672773553276443E-2</v>
      </c>
      <c r="CF152" s="215">
        <f t="shared" ca="1" si="111"/>
        <v>6.3252053836060432E-2</v>
      </c>
      <c r="CG152" s="215">
        <f t="shared" ca="1" si="112"/>
        <v>6.5228680518437332E-2</v>
      </c>
      <c r="CH152" s="155">
        <f t="shared" ca="1" si="136"/>
        <v>0.19766266823768885</v>
      </c>
      <c r="CI152" s="165"/>
      <c r="CJ152" s="215">
        <f t="shared" ca="1" si="113"/>
        <v>2.59504458507913E-3</v>
      </c>
      <c r="CK152" s="215">
        <f t="shared" ca="1" si="114"/>
        <v>2.8545490435870429E-3</v>
      </c>
      <c r="CL152" s="215">
        <f t="shared" ca="1" si="115"/>
        <v>3.6330624191107819E-3</v>
      </c>
      <c r="CM152" s="215">
        <f t="shared" ca="1" si="116"/>
        <v>8.3041426722532154E-3</v>
      </c>
      <c r="CN152" s="215">
        <f t="shared" ca="1" si="117"/>
        <v>8.5636471307611282E-3</v>
      </c>
      <c r="CO152" s="155">
        <f t="shared" ca="1" si="137"/>
        <v>2.5950445850791298E-2</v>
      </c>
      <c r="CP152" s="165"/>
      <c r="CQ152" s="223">
        <f t="shared" ca="1" si="118"/>
        <v>3.6523213219652516E-4</v>
      </c>
      <c r="CR152" s="223">
        <f t="shared" ca="1" si="119"/>
        <v>4.0175534541617765E-4</v>
      </c>
      <c r="CS152" s="223">
        <f t="shared" ca="1" si="120"/>
        <v>5.1132498507513524E-4</v>
      </c>
      <c r="CT152" s="223">
        <f t="shared" ca="1" si="121"/>
        <v>1.1687428230288805E-3</v>
      </c>
      <c r="CU152" s="223">
        <f t="shared" ca="1" si="122"/>
        <v>1.205266036248533E-3</v>
      </c>
      <c r="CV152" s="155">
        <f t="shared" ca="1" si="138"/>
        <v>3.6523213219652514E-3</v>
      </c>
      <c r="CW152" s="165"/>
      <c r="CX152" s="215">
        <f t="shared" ca="1" si="139"/>
        <v>2.2726543541044541E-2</v>
      </c>
      <c r="CY152" s="215">
        <f t="shared" ca="1" si="123"/>
        <v>2.4999197895148994E-2</v>
      </c>
      <c r="CZ152" s="215">
        <f t="shared" ca="1" si="124"/>
        <v>3.1817160957462357E-2</v>
      </c>
      <c r="DA152" s="215">
        <f t="shared" ca="1" si="125"/>
        <v>7.2724939331342525E-2</v>
      </c>
      <c r="DB152" s="215">
        <f t="shared" ca="1" si="126"/>
        <v>7.4997593685446992E-2</v>
      </c>
      <c r="DC152" s="155">
        <f t="shared" ca="1" si="140"/>
        <v>0.22726543541044542</v>
      </c>
      <c r="DD152" s="165"/>
      <c r="DE152" s="188" t="b" cm="1">
        <f t="array" aca="1" ref="DE152" ca="1">OR($G152=Forecast_Capex_Input!$BF$8:$BF$10)</f>
        <v>0</v>
      </c>
      <c r="DF152" s="188" cm="1">
        <f t="array" aca="1" ref="DF152" ca="1">IFERROR(INDEX(Forecast_Capex_Input!BG$12:BG$286,$X152)
*(INDEX(Forecast_Capex_Input!$H$12:$H$286,$X152)=Repex),0)
*$DE152</f>
        <v>0</v>
      </c>
      <c r="DG152" s="188" cm="1">
        <f t="array" aca="1" ref="DG152" ca="1">IFERROR(INDEX(Forecast_Capex_Input!BH$12:BH$286,$X152)
*(INDEX(Forecast_Capex_Input!$H$12:$H$286,$X152)=Repex),0)
*$DE152</f>
        <v>0</v>
      </c>
      <c r="DH152" s="188" cm="1">
        <f t="array" aca="1" ref="DH152" ca="1">IFERROR(INDEX(Forecast_Capex_Input!BI$12:BI$286,$X152)
*(INDEX(Forecast_Capex_Input!$H$12:$H$286,$X152)=Repex),0)
*$DE152</f>
        <v>0</v>
      </c>
      <c r="DI152" s="188" cm="1">
        <f t="array" aca="1" ref="DI152" ca="1">IFERROR(INDEX(Forecast_Capex_Input!BJ$12:BJ$286,$X152)
*(INDEX(Forecast_Capex_Input!$H$12:$H$286,$X152)=Repex),0)
*$DE152</f>
        <v>0</v>
      </c>
      <c r="DJ152" s="188" cm="1">
        <f t="array" aca="1" ref="DJ152" ca="1">IFERROR(INDEX(Forecast_Capex_Input!BK$12:BK$286,$X152)
*(INDEX(Forecast_Capex_Input!$H$12:$H$286,$X152)=Repex),0)
*$DE152</f>
        <v>0</v>
      </c>
      <c r="DK152" s="188" cm="1">
        <f t="array" aca="1" ref="DK152" ca="1">IFERROR(INDEX(Forecast_Capex_Input!BL$12:BL$286,$X152)
*(INDEX(Forecast_Capex_Input!$H$12:$H$286,$X152)=Repex),0)
*$DE152</f>
        <v>0</v>
      </c>
      <c r="DL152" s="165"/>
      <c r="DM152" s="188" t="b" cm="1">
        <f t="array" aca="1" ref="DM152" ca="1">OR($G152=Forecast_Capex_Input!$BN$8:$BN$9)</f>
        <v>0</v>
      </c>
      <c r="DN152" s="188" cm="1">
        <f t="array" aca="1" ref="DN152" ca="1">IFERROR(INDEX(Forecast_Capex_Input!BO$12:BO$286,$X152)
*(INDEX(Forecast_Capex_Input!$H$12:$H$286,$X152)=Repex),0)
*$DM152</f>
        <v>0</v>
      </c>
      <c r="DO152" s="188" cm="1">
        <f t="array" aca="1" ref="DO152" ca="1">IFERROR(INDEX(Forecast_Capex_Input!BP$12:BP$286,$X152)
*(INDEX(Forecast_Capex_Input!$H$12:$H$286,$X152)=Repex),0)
*$DM152</f>
        <v>0</v>
      </c>
      <c r="DP152" s="188" cm="1">
        <f t="array" aca="1" ref="DP152" ca="1">IFERROR(INDEX(Forecast_Capex_Input!BQ$12:BQ$286,$X152)
*(INDEX(Forecast_Capex_Input!$H$12:$H$286,$X152)=Repex),0)
*$DM152</f>
        <v>0</v>
      </c>
      <c r="DQ152" s="188" cm="1">
        <f t="array" aca="1" ref="DQ152" ca="1">IFERROR(INDEX(Forecast_Capex_Input!BR$12:BR$286,$X152)
*(INDEX(Forecast_Capex_Input!$H$12:$H$286,$X152)=Repex),0)
*$DM152</f>
        <v>0</v>
      </c>
      <c r="DR152" s="188" cm="1">
        <f t="array" aca="1" ref="DR152" ca="1">IFERROR(INDEX(Forecast_Capex_Input!BS$12:BS$286,$X152)
*(INDEX(Forecast_Capex_Input!$H$12:$H$286,$X152)=Repex),0)
*$DM152</f>
        <v>0</v>
      </c>
      <c r="DS152" s="165"/>
      <c r="DT152" s="188" t="b" cm="1">
        <f t="array" aca="1" ref="DT152" ca="1">OR($G152=Forecast_Capex_Input!$BU$8:$BU$10)</f>
        <v>1</v>
      </c>
      <c r="DU152" s="188" cm="1">
        <f t="array" aca="1" ref="DU152" ca="1">IFERROR(INDEX(Forecast_Capex_Input!BV$12:BV$286,$X152)
*(INDEX(Forecast_Capex_Input!$H$12:$H$286,$X152)=Repex),0)
*$DT152</f>
        <v>0.72944297082228116</v>
      </c>
      <c r="DV152" s="188" cm="1">
        <f t="array" aca="1" ref="DV152" ca="1">IFERROR(INDEX(Forecast_Capex_Input!BW$12:BW$286,$X152)
*(INDEX(Forecast_Capex_Input!$H$12:$H$286,$X152)=Repex),0)
*$DT152</f>
        <v>0</v>
      </c>
      <c r="DW152" s="188" cm="1">
        <f t="array" aca="1" ref="DW152" ca="1">IFERROR(INDEX(Forecast_Capex_Input!BX$12:BX$286,$X152)
*(INDEX(Forecast_Capex_Input!$H$12:$H$286,$X152)=Repex),0)
*$DT152</f>
        <v>0.1273209549071618</v>
      </c>
      <c r="DX152" s="188" cm="1">
        <f t="array" aca="1" ref="DX152" ca="1">IFERROR(INDEX(Forecast_Capex_Input!BY$12:BY$286,$X152)
*(INDEX(Forecast_Capex_Input!$H$12:$H$286,$X152)=Repex),0)
*$DT152</f>
        <v>0</v>
      </c>
      <c r="DY152" s="188" cm="1">
        <f t="array" aca="1" ref="DY152" ca="1">IFERROR(INDEX(Forecast_Capex_Input!BZ$12:BZ$286,$X152)
*(INDEX(Forecast_Capex_Input!$H$12:$H$286,$X152)=Repex),0)
*$DT152</f>
        <v>0</v>
      </c>
      <c r="DZ152" s="188" cm="1">
        <f t="array" aca="1" ref="DZ152" ca="1">IFERROR(INDEX(Forecast_Capex_Input!CA$12:CA$286,$X152)
*(INDEX(Forecast_Capex_Input!$H$12:$H$286,$X152)=Repex),0)
*$DT152</f>
        <v>0</v>
      </c>
      <c r="EA152" s="188" cm="1">
        <f t="array" aca="1" ref="EA152" ca="1">IFERROR(INDEX(Forecast_Capex_Input!CB$12:CB$286,$X152)
*(INDEX(Forecast_Capex_Input!$H$12:$H$286,$X152)=Repex),0)
*$DT152</f>
        <v>0.14323607427055704</v>
      </c>
      <c r="EB152" s="188" cm="1">
        <f t="array" aca="1" ref="EB152" ca="1">IFERROR(INDEX(Forecast_Capex_Input!CC$12:CC$286,$X152)
*(INDEX(Forecast_Capex_Input!$H$12:$H$286,$X152)=Repex),0)
*$DT152</f>
        <v>0</v>
      </c>
      <c r="EC152" s="165"/>
      <c r="ED152" s="226" t="str">
        <f t="shared" si="127"/>
        <v>N/A</v>
      </c>
      <c r="EE152" s="174" t="s">
        <v>15</v>
      </c>
    </row>
    <row r="153" spans="3:135" x14ac:dyDescent="0.2">
      <c r="C153" s="174">
        <f t="shared" si="128"/>
        <v>143</v>
      </c>
      <c r="D153" s="167" t="str" cm="1">
        <f t="array" ref="D153">IFERROR(INDEX(Forecast_Capex_Input!$D$12:$D$286,$X153),NA)</f>
        <v>Physical Security Upgrade</v>
      </c>
      <c r="E153" s="172" t="b" cm="1">
        <f t="array" ref="E153">IF($X153=NA,NA,INDEX(Forecast_Capex_Input!$E$12:$E$286,$X153))</f>
        <v>1</v>
      </c>
      <c r="F153" s="167" t="str" cm="1">
        <f t="array" aca="1" ref="F153" ca="1">IFERROR(INDEX(General!$E$25:$E$26,$Y153),NA)</f>
        <v>Labour</v>
      </c>
      <c r="G153" s="167" t="str" cm="1">
        <f t="array" aca="1" ref="G153" ca="1">IFERROR(INDEX(Forecast_Capex_Input!$AI$11:$BB$11,$AA153),NA)</f>
        <v>Business IT</v>
      </c>
      <c r="H153" s="189" cm="1">
        <f t="array" aca="1" ref="H153" ca="1">IFERROR(INDEX(Forecast_Capex_Input!$AI$12:$BB$286,$X153,$AA153),NA)</f>
        <v>1</v>
      </c>
      <c r="I153" s="199" t="str" cm="1">
        <f t="array" ref="I153">IFERROR(INDEX(Forecast_Capex_Input!$F$12:$F$286,$X153),NA)</f>
        <v>Replacement Expenditure</v>
      </c>
      <c r="J153" s="199" t="str" cm="1">
        <f t="array" ref="J153">IFERROR(INDEX(Forecast_Capex_Input!G$12:G$286,$X153),NA)</f>
        <v>Digital Infrastructure</v>
      </c>
      <c r="K153" s="199" t="str" cm="1">
        <f t="array" ref="K153">IFERROR(INDEX(Forecast_Capex_Input!H$12:H$286,$X153),NA)</f>
        <v>Repex</v>
      </c>
      <c r="L153" s="199" t="str" cm="1">
        <f t="array" ref="L153">IFERROR(INDEX(Forecast_Capex_Input!I$12:I$286,$X153),NA)</f>
        <v>N/A</v>
      </c>
      <c r="M153" s="199" t="str" cm="1">
        <f t="array" ref="M153">IFERROR(INDEX(Forecast_Capex_Input!J$12:J$286,$X153),NA)</f>
        <v>N/A</v>
      </c>
      <c r="N153" s="199" t="str" cm="1">
        <f t="array" ref="N153">IFERROR(INDEX(Forecast_Capex_Input!K$12:K$286,$X153),NA)</f>
        <v>DI - Network Buildings &amp; Security</v>
      </c>
      <c r="O153" s="199" t="str" cm="1">
        <f t="array" ref="O153">IFERROR(INDEX(Forecast_Capex_Input!L$12:L$286,$X153),NA)</f>
        <v>DI - Cyber/physical security</v>
      </c>
      <c r="P153" s="199" t="str" cm="1">
        <f t="array" ref="P153">IFERROR(INDEX(Forecast_Capex_Input!M$12:M$286,$X153),NA)</f>
        <v>N/A</v>
      </c>
      <c r="Q153" s="172" t="str" cm="1">
        <f t="array" ref="Q153">IFERROR(INDEX(Forecast_Capex_Input!N$12:N$286,$X153),NA)</f>
        <v>No</v>
      </c>
      <c r="R153" s="265" cm="1">
        <f t="array" ref="R153">IFERROR(INDEX(Forecast_Capex_Input!O$12:O$286,$X153),0)</f>
        <v>0</v>
      </c>
      <c r="S153" s="172" t="str" cm="1">
        <f t="array" ref="S153">IFERROR(INDEX(Forecast_Capex_Input!P$12:P$286,$X153),0)</f>
        <v>Safety security &amp; reliability</v>
      </c>
      <c r="T153" s="199" t="str" cm="1">
        <f t="array" aca="1" ref="T153" ca="1">IFERROR(INDEX(General!$K$84:$K$103,$AA153),NA)</f>
        <v>Business IT (2018 onwards)</v>
      </c>
      <c r="U153" s="188" cm="1">
        <f t="array" aca="1" ref="U153" ca="1">IFERROR(
IF($F153=General!$E$25,INDEX(Forecast_Capex_Input!S$12:S$286,$X153),
INDEX(Forecast_Capex_Input!T$12:T$286,$X153)),0)</f>
        <v>7.6378797300363191E-2</v>
      </c>
      <c r="V153" s="222" t="b">
        <f>IFERROR(INDEX(Overheads!$T$19:$T$26,MATCH($I153,Overheads!$E$19:$E$26,0)),FALSE)</f>
        <v>1</v>
      </c>
      <c r="W153" s="165"/>
      <c r="X153" s="174">
        <f>IFERROR(
IF(MATCH($C153,Forecast_Capex_Input!$CI$12:$CI$286,1)+1&gt;MAX(Forecast_Capex_Input!$C$12:$C$286),NA,
MATCH($C153,Forecast_Capex_Input!$CI$12:$CI$286,1)+1),1)</f>
        <v>61</v>
      </c>
      <c r="Y153" s="174" cm="1">
        <f t="array" aca="1" ref="Y153" ca="1">IFERROR(
IF(X152&lt;&gt;X153,1,
IF(COUNTIF(OFFSET(Y152,0,0,-INDEX(Forecast_Capex_Input!$CG$12:$CG$286,$X153)),Y152)=INDEX(Forecast_Capex_Input!$CG$12:$CG$286,$X153),Y152+1,Y152)),NA)</f>
        <v>1</v>
      </c>
      <c r="Z153" s="174" cm="1">
        <f t="array" ref="Z153">IFERROR($C153-IF($X153=1,1,INDEX(Forecast_Capex_Input!$CI$12:$CI$286,$X153-1))+1,NA)</f>
        <v>1</v>
      </c>
      <c r="AA153" s="174" cm="1">
        <f t="array" aca="1" ref="AA153" ca="1">IFERROR(IF(Y153=1,
INDEX(Forecast_Capex_Input!$AI$10:$BB$10,SMALL(IF(INDEX(Forecast_Capex_Input!$AI$12:$BB$286,$X153,0)&gt;0,COLUMN(Forecast_Capex_Input!$AI$10:$BB$10)-COLUMN(Forecast_Capex_Input!$AI$12)+1),ROWS(OFFSET(AA152,0,0,-$Z153)))),
OFFSET(AA152,-INDEX(Forecast_Capex_Input!$CG$12:$CG$286,$X153)+1,0)),NA)</f>
        <v>6</v>
      </c>
      <c r="AB153" s="174">
        <f t="shared" ca="1" si="97"/>
        <v>1</v>
      </c>
      <c r="AC153" s="222" t="b">
        <f t="shared" si="129"/>
        <v>0</v>
      </c>
      <c r="AD153" s="220" t="b">
        <v>0</v>
      </c>
      <c r="AE153" s="222" t="b">
        <f t="shared" si="98"/>
        <v>1</v>
      </c>
      <c r="AF153" s="165"/>
      <c r="AG153" s="215">
        <v>0.50389518557141144</v>
      </c>
      <c r="AH153" s="215">
        <v>0.50389518557141144</v>
      </c>
      <c r="AI153" s="215">
        <v>0.50389518557141144</v>
      </c>
      <c r="AJ153" s="215">
        <v>0.50389518557141144</v>
      </c>
      <c r="AK153" s="215">
        <v>0.50389518557141144</v>
      </c>
      <c r="AL153" s="155">
        <v>2.5194759278570573</v>
      </c>
      <c r="AM153" s="165"/>
      <c r="AN153" s="215" cm="1">
        <f t="array" aca="1" ref="AN153" ca="1">IFERROR(INDEX(General!O$33:O$34,$AB153)
*AG153,0)</f>
        <v>0.50307820289010541</v>
      </c>
      <c r="AO153" s="215" cm="1">
        <f t="array" aca="1" ref="AO153" ca="1">IFERROR(INDEX(General!P$33:P$34,$AB153)
*AH153,0)</f>
        <v>0.5069258747080998</v>
      </c>
      <c r="AP153" s="215" cm="1">
        <f t="array" aca="1" ref="AP153" ca="1">IFERROR(INDEX(General!Q$33:Q$34,$AB153)
*AI153,0)</f>
        <v>0.51149015241406226</v>
      </c>
      <c r="AQ153" s="215" cm="1">
        <f t="array" aca="1" ref="AQ153" ca="1">IFERROR(INDEX(General!R$33:R$34,$AB153)
*AJ153,0)</f>
        <v>0.51570199760428759</v>
      </c>
      <c r="AR153" s="215" cm="1">
        <f t="array" aca="1" ref="AR153" ca="1">IFERROR(INDEX(General!S$33:S$34,$AB153)
*AK153,0)</f>
        <v>0.51887411659103666</v>
      </c>
      <c r="AS153" s="155">
        <f t="shared" ca="1" si="130"/>
        <v>2.5560703442075914</v>
      </c>
      <c r="AT153" s="165"/>
      <c r="AU153" s="215">
        <f ca="1">IF($AE153=FALSE,AN153*Overheads!$R$24*$V153,
IFERROR(Overheads!$O$49*$V153*AN153,0)
+IFERROR(Overheads!Q$59*$V153*(AN153/Overheads!Q$68),0))</f>
        <v>7.0464350511387719E-2</v>
      </c>
      <c r="AV153" s="215">
        <f ca="1">IF($AE153=FALSE,AO153*Overheads!$R$24*$V153,
IFERROR(Overheads!$O$49*$V153*AO153,0)
+IFERROR(Overheads!R$59*$V153*(AO153/Overheads!R$68),0))</f>
        <v>6.050182642030412E-2</v>
      </c>
      <c r="AW153" s="215">
        <f ca="1">IF($AE153=FALSE,AP153*Overheads!$R$24*$V153,
IFERROR(Overheads!$O$49*$V153*AP153,0)
+IFERROR(Overheads!S$59*$V153*(AP153/Overheads!S$68),0))</f>
        <v>6.6514767911522971E-2</v>
      </c>
      <c r="AX153" s="215">
        <f ca="1">IF($AE153=FALSE,AQ153*Overheads!$R$24*$V153,
IFERROR(Overheads!$O$49*$V153*AQ153,0)
+IFERROR(Overheads!T$59*$V153*(AQ153/Overheads!T$68),0))</f>
        <v>7.3895474963396157E-2</v>
      </c>
      <c r="AY153" s="215">
        <f ca="1">IF($AE153=FALSE,AR153*Overheads!$R$24*$V153,
IFERROR(Overheads!$O$49*$V153*AR153,0)
+IFERROR(Overheads!U$59*$V153*(AR153/Overheads!U$68),0))</f>
        <v>6.3472055858184856E-2</v>
      </c>
      <c r="AZ153" s="155">
        <f t="shared" ca="1" si="131"/>
        <v>0.33484847566479581</v>
      </c>
      <c r="BA153" s="165"/>
      <c r="BB153" s="215">
        <f ca="1">IF($AE153=FALSE,AN153*Overheads!$S$25,
IFERROR(Overheads!$O$50*AN153,0)
+IFERROR(Overheads!Q$60*(AN153/Overheads!Q$66),0))</f>
        <v>9.4572710605880638E-3</v>
      </c>
      <c r="BC153" s="215">
        <f ca="1">IF($AE153=FALSE,AO153*Overheads!$S$25,
IFERROR(Overheads!$O$50*AO153,0)
+IFERROR(Overheads!R$60*(AO153/Overheads!R$66),0))</f>
        <v>8.5531584625621968E-3</v>
      </c>
      <c r="BD153" s="215">
        <f ca="1">IF($AE153=FALSE,AP153*Overheads!$S$25,
IFERROR(Overheads!$O$50*AP153,0)
+IFERROR(Overheads!S$60*(AP153/Overheads!S$66),0))</f>
        <v>9.3877033226856237E-3</v>
      </c>
      <c r="BE153" s="215">
        <f ca="1">IF($AE153=FALSE,AQ153*Overheads!$S$25,
IFERROR(Overheads!$O$50*AQ153,0)
+IFERROR(Overheads!T$60*(AQ153/Overheads!T$66),0))</f>
        <v>1.0453693139349379E-2</v>
      </c>
      <c r="BF153" s="215">
        <f ca="1">IF($AE153=FALSE,AR153*Overheads!$S$25,
IFERROR(Overheads!$O$50*AR153,0)
+IFERROR(Overheads!U$60*(AR153/Overheads!U$66),0))</f>
        <v>9.290153880516093E-3</v>
      </c>
      <c r="BG153" s="155">
        <f t="shared" ca="1" si="132"/>
        <v>4.7141979865701358E-2</v>
      </c>
      <c r="BH153" s="165"/>
      <c r="BI153" s="215">
        <f t="shared" ca="1" si="133"/>
        <v>0.5829998244620811</v>
      </c>
      <c r="BJ153" s="215">
        <f t="shared" ca="1" si="99"/>
        <v>0.57598085959096612</v>
      </c>
      <c r="BK153" s="215">
        <f t="shared" ca="1" si="100"/>
        <v>0.58739262364827083</v>
      </c>
      <c r="BL153" s="215">
        <f t="shared" ca="1" si="101"/>
        <v>0.60005116570703321</v>
      </c>
      <c r="BM153" s="215">
        <f t="shared" ca="1" si="102"/>
        <v>0.59163632632973762</v>
      </c>
      <c r="BN153" s="155">
        <f t="shared" ca="1" si="134"/>
        <v>2.9380607997380888</v>
      </c>
      <c r="BO153" s="165"/>
      <c r="BP153" s="187" cm="1">
        <f t="array" ref="BP153">IFERROR(IF($X153=$X152,BP152,INDEX(Forecast_Capex_Input!AC$12:AC$286,$X153)),0)</f>
        <v>0.2</v>
      </c>
      <c r="BQ153" s="187" cm="1">
        <f t="array" ref="BQ153">IFERROR(IF($X153=$X152,BQ152,INDEX(Forecast_Capex_Input!AD$12:AD$286,$X153)),0)</f>
        <v>0.2</v>
      </c>
      <c r="BR153" s="187" cm="1">
        <f t="array" ref="BR153">IFERROR(IF($X153=$X152,BR152,INDEX(Forecast_Capex_Input!AE$12:AE$286,$X153)),0)</f>
        <v>0.2</v>
      </c>
      <c r="BS153" s="187" cm="1">
        <f t="array" ref="BS153">IFERROR(IF($X153=$X152,BS152,INDEX(Forecast_Capex_Input!AF$12:AF$286,$X153)),0)</f>
        <v>0.2</v>
      </c>
      <c r="BT153" s="187" cm="1">
        <f t="array" ref="BT153">IFERROR(IF($X153=$X152,BT152,INDEX(Forecast_Capex_Input!AG$12:AG$286,$X153)),0)</f>
        <v>0.2</v>
      </c>
      <c r="BU153" s="165"/>
      <c r="BV153" s="215">
        <f t="shared" si="103"/>
        <v>0.50389518557141144</v>
      </c>
      <c r="BW153" s="215">
        <f t="shared" si="104"/>
        <v>0.50389518557141144</v>
      </c>
      <c r="BX153" s="215">
        <f t="shared" si="105"/>
        <v>0.50389518557141144</v>
      </c>
      <c r="BY153" s="215">
        <f t="shared" si="106"/>
        <v>0.50389518557141144</v>
      </c>
      <c r="BZ153" s="215">
        <f t="shared" si="107"/>
        <v>0.50389518557141144</v>
      </c>
      <c r="CA153" s="155">
        <f t="shared" si="135"/>
        <v>2.5194759278570573</v>
      </c>
      <c r="CB153" s="165"/>
      <c r="CC153" s="215">
        <f t="shared" ca="1" si="108"/>
        <v>0.51121406884151832</v>
      </c>
      <c r="CD153" s="215">
        <f t="shared" ca="1" si="109"/>
        <v>0.51121406884151832</v>
      </c>
      <c r="CE153" s="215">
        <f t="shared" ca="1" si="110"/>
        <v>0.51121406884151832</v>
      </c>
      <c r="CF153" s="215">
        <f t="shared" ca="1" si="111"/>
        <v>0.51121406884151832</v>
      </c>
      <c r="CG153" s="215">
        <f t="shared" ca="1" si="112"/>
        <v>0.51121406884151832</v>
      </c>
      <c r="CH153" s="155">
        <f t="shared" ca="1" si="136"/>
        <v>2.5560703442075914</v>
      </c>
      <c r="CI153" s="165"/>
      <c r="CJ153" s="215">
        <f t="shared" ca="1" si="113"/>
        <v>6.6969695132959167E-2</v>
      </c>
      <c r="CK153" s="215">
        <f t="shared" ca="1" si="114"/>
        <v>6.6969695132959167E-2</v>
      </c>
      <c r="CL153" s="215">
        <f t="shared" ca="1" si="115"/>
        <v>6.6969695132959167E-2</v>
      </c>
      <c r="CM153" s="215">
        <f t="shared" ca="1" si="116"/>
        <v>6.6969695132959167E-2</v>
      </c>
      <c r="CN153" s="215">
        <f t="shared" ca="1" si="117"/>
        <v>6.6969695132959167E-2</v>
      </c>
      <c r="CO153" s="155">
        <f t="shared" ca="1" si="137"/>
        <v>0.33484847566479581</v>
      </c>
      <c r="CP153" s="165"/>
      <c r="CQ153" s="223">
        <f t="shared" ca="1" si="118"/>
        <v>9.4283959731402724E-3</v>
      </c>
      <c r="CR153" s="223">
        <f t="shared" ca="1" si="119"/>
        <v>9.4283959731402724E-3</v>
      </c>
      <c r="CS153" s="223">
        <f t="shared" ca="1" si="120"/>
        <v>9.4283959731402724E-3</v>
      </c>
      <c r="CT153" s="223">
        <f t="shared" ca="1" si="121"/>
        <v>9.4283959731402724E-3</v>
      </c>
      <c r="CU153" s="223">
        <f t="shared" ca="1" si="122"/>
        <v>9.4283959731402724E-3</v>
      </c>
      <c r="CV153" s="155">
        <f t="shared" ca="1" si="138"/>
        <v>4.7141979865701358E-2</v>
      </c>
      <c r="CW153" s="165"/>
      <c r="CX153" s="215">
        <f t="shared" ca="1" si="139"/>
        <v>0.58761215994761773</v>
      </c>
      <c r="CY153" s="215">
        <f t="shared" ca="1" si="123"/>
        <v>0.58761215994761773</v>
      </c>
      <c r="CZ153" s="215">
        <f t="shared" ca="1" si="124"/>
        <v>0.58761215994761773</v>
      </c>
      <c r="DA153" s="215">
        <f t="shared" ca="1" si="125"/>
        <v>0.58761215994761773</v>
      </c>
      <c r="DB153" s="215">
        <f t="shared" ca="1" si="126"/>
        <v>0.58761215994761773</v>
      </c>
      <c r="DC153" s="155">
        <f t="shared" ca="1" si="140"/>
        <v>2.9380607997380888</v>
      </c>
      <c r="DD153" s="165"/>
      <c r="DE153" s="188" t="b" cm="1">
        <f t="array" aca="1" ref="DE153" ca="1">OR($G153=Forecast_Capex_Input!$BF$8:$BF$10)</f>
        <v>0</v>
      </c>
      <c r="DF153" s="188" cm="1">
        <f t="array" aca="1" ref="DF153" ca="1">IFERROR(INDEX(Forecast_Capex_Input!BG$12:BG$286,$X153)
*(INDEX(Forecast_Capex_Input!$H$12:$H$286,$X153)=Repex),0)
*$DE153</f>
        <v>0</v>
      </c>
      <c r="DG153" s="188" cm="1">
        <f t="array" aca="1" ref="DG153" ca="1">IFERROR(INDEX(Forecast_Capex_Input!BH$12:BH$286,$X153)
*(INDEX(Forecast_Capex_Input!$H$12:$H$286,$X153)=Repex),0)
*$DE153</f>
        <v>0</v>
      </c>
      <c r="DH153" s="188" cm="1">
        <f t="array" aca="1" ref="DH153" ca="1">IFERROR(INDEX(Forecast_Capex_Input!BI$12:BI$286,$X153)
*(INDEX(Forecast_Capex_Input!$H$12:$H$286,$X153)=Repex),0)
*$DE153</f>
        <v>0</v>
      </c>
      <c r="DI153" s="188" cm="1">
        <f t="array" aca="1" ref="DI153" ca="1">IFERROR(INDEX(Forecast_Capex_Input!BJ$12:BJ$286,$X153)
*(INDEX(Forecast_Capex_Input!$H$12:$H$286,$X153)=Repex),0)
*$DE153</f>
        <v>0</v>
      </c>
      <c r="DJ153" s="188" cm="1">
        <f t="array" aca="1" ref="DJ153" ca="1">IFERROR(INDEX(Forecast_Capex_Input!BK$12:BK$286,$X153)
*(INDEX(Forecast_Capex_Input!$H$12:$H$286,$X153)=Repex),0)
*$DE153</f>
        <v>0</v>
      </c>
      <c r="DK153" s="188" cm="1">
        <f t="array" aca="1" ref="DK153" ca="1">IFERROR(INDEX(Forecast_Capex_Input!BL$12:BL$286,$X153)
*(INDEX(Forecast_Capex_Input!$H$12:$H$286,$X153)=Repex),0)
*$DE153</f>
        <v>0</v>
      </c>
      <c r="DL153" s="165"/>
      <c r="DM153" s="188" t="b" cm="1">
        <f t="array" aca="1" ref="DM153" ca="1">OR($G153=Forecast_Capex_Input!$BN$8:$BN$9)</f>
        <v>0</v>
      </c>
      <c r="DN153" s="188" cm="1">
        <f t="array" aca="1" ref="DN153" ca="1">IFERROR(INDEX(Forecast_Capex_Input!BO$12:BO$286,$X153)
*(INDEX(Forecast_Capex_Input!$H$12:$H$286,$X153)=Repex),0)
*$DM153</f>
        <v>0</v>
      </c>
      <c r="DO153" s="188" cm="1">
        <f t="array" aca="1" ref="DO153" ca="1">IFERROR(INDEX(Forecast_Capex_Input!BP$12:BP$286,$X153)
*(INDEX(Forecast_Capex_Input!$H$12:$H$286,$X153)=Repex),0)
*$DM153</f>
        <v>0</v>
      </c>
      <c r="DP153" s="188" cm="1">
        <f t="array" aca="1" ref="DP153" ca="1">IFERROR(INDEX(Forecast_Capex_Input!BQ$12:BQ$286,$X153)
*(INDEX(Forecast_Capex_Input!$H$12:$H$286,$X153)=Repex),0)
*$DM153</f>
        <v>0</v>
      </c>
      <c r="DQ153" s="188" cm="1">
        <f t="array" aca="1" ref="DQ153" ca="1">IFERROR(INDEX(Forecast_Capex_Input!BR$12:BR$286,$X153)
*(INDEX(Forecast_Capex_Input!$H$12:$H$286,$X153)=Repex),0)
*$DM153</f>
        <v>0</v>
      </c>
      <c r="DR153" s="188" cm="1">
        <f t="array" aca="1" ref="DR153" ca="1">IFERROR(INDEX(Forecast_Capex_Input!BS$12:BS$286,$X153)
*(INDEX(Forecast_Capex_Input!$H$12:$H$286,$X153)=Repex),0)
*$DM153</f>
        <v>0</v>
      </c>
      <c r="DS153" s="165"/>
      <c r="DT153" s="188" t="b" cm="1">
        <f t="array" aca="1" ref="DT153" ca="1">OR($G153=Forecast_Capex_Input!$BU$8:$BU$10)</f>
        <v>1</v>
      </c>
      <c r="DU153" s="188" cm="1">
        <f t="array" aca="1" ref="DU153" ca="1">IFERROR(INDEX(Forecast_Capex_Input!BV$12:BV$286,$X153)
*(INDEX(Forecast_Capex_Input!$H$12:$H$286,$X153)=Repex),0)
*$DT153</f>
        <v>0</v>
      </c>
      <c r="DV153" s="188" cm="1">
        <f t="array" aca="1" ref="DV153" ca="1">IFERROR(INDEX(Forecast_Capex_Input!BW$12:BW$286,$X153)
*(INDEX(Forecast_Capex_Input!$H$12:$H$286,$X153)=Repex),0)
*$DT153</f>
        <v>0</v>
      </c>
      <c r="DW153" s="188" cm="1">
        <f t="array" aca="1" ref="DW153" ca="1">IFERROR(INDEX(Forecast_Capex_Input!BX$12:BX$286,$X153)
*(INDEX(Forecast_Capex_Input!$H$12:$H$286,$X153)=Repex),0)
*$DT153</f>
        <v>0</v>
      </c>
      <c r="DX153" s="188" cm="1">
        <f t="array" aca="1" ref="DX153" ca="1">IFERROR(INDEX(Forecast_Capex_Input!BY$12:BY$286,$X153)
*(INDEX(Forecast_Capex_Input!$H$12:$H$286,$X153)=Repex),0)
*$DT153</f>
        <v>1</v>
      </c>
      <c r="DY153" s="188" cm="1">
        <f t="array" aca="1" ref="DY153" ca="1">IFERROR(INDEX(Forecast_Capex_Input!BZ$12:BZ$286,$X153)
*(INDEX(Forecast_Capex_Input!$H$12:$H$286,$X153)=Repex),0)
*$DT153</f>
        <v>0</v>
      </c>
      <c r="DZ153" s="188" cm="1">
        <f t="array" aca="1" ref="DZ153" ca="1">IFERROR(INDEX(Forecast_Capex_Input!CA$12:CA$286,$X153)
*(INDEX(Forecast_Capex_Input!$H$12:$H$286,$X153)=Repex),0)
*$DT153</f>
        <v>0</v>
      </c>
      <c r="EA153" s="188" cm="1">
        <f t="array" aca="1" ref="EA153" ca="1">IFERROR(INDEX(Forecast_Capex_Input!CB$12:CB$286,$X153)
*(INDEX(Forecast_Capex_Input!$H$12:$H$286,$X153)=Repex),0)
*$DT153</f>
        <v>0</v>
      </c>
      <c r="EB153" s="188" cm="1">
        <f t="array" aca="1" ref="EB153" ca="1">IFERROR(INDEX(Forecast_Capex_Input!CC$12:CC$286,$X153)
*(INDEX(Forecast_Capex_Input!$H$12:$H$286,$X153)=Repex),0)
*$DT153</f>
        <v>0</v>
      </c>
      <c r="EC153" s="165"/>
      <c r="ED153" s="226" t="str">
        <f t="shared" si="127"/>
        <v>N/A</v>
      </c>
      <c r="EE153" s="174" t="s">
        <v>15</v>
      </c>
    </row>
    <row r="154" spans="3:135" x14ac:dyDescent="0.2">
      <c r="C154" s="174">
        <f t="shared" si="128"/>
        <v>144</v>
      </c>
      <c r="D154" s="167" t="str" cm="1">
        <f t="array" ref="D154">IFERROR(INDEX(Forecast_Capex_Input!$D$12:$D$286,$X154),NA)</f>
        <v>Physical Security Upgrade</v>
      </c>
      <c r="E154" s="172" t="b" cm="1">
        <f t="array" ref="E154">IF($X154=NA,NA,INDEX(Forecast_Capex_Input!$E$12:$E$286,$X154))</f>
        <v>1</v>
      </c>
      <c r="F154" s="167" t="str" cm="1">
        <f t="array" aca="1" ref="F154" ca="1">IFERROR(INDEX(General!$E$25:$E$26,$Y154),NA)</f>
        <v>Non-Labour</v>
      </c>
      <c r="G154" s="167" t="str" cm="1">
        <f t="array" aca="1" ref="G154" ca="1">IFERROR(INDEX(Forecast_Capex_Input!$AI$11:$BB$11,$AA154),NA)</f>
        <v>Business IT</v>
      </c>
      <c r="H154" s="189" cm="1">
        <f t="array" aca="1" ref="H154" ca="1">IFERROR(INDEX(Forecast_Capex_Input!$AI$12:$BB$286,$X154,$AA154),NA)</f>
        <v>1</v>
      </c>
      <c r="I154" s="199" t="str" cm="1">
        <f t="array" ref="I154">IFERROR(INDEX(Forecast_Capex_Input!$F$12:$F$286,$X154),NA)</f>
        <v>Replacement Expenditure</v>
      </c>
      <c r="J154" s="199" t="str" cm="1">
        <f t="array" ref="J154">IFERROR(INDEX(Forecast_Capex_Input!G$12:G$286,$X154),NA)</f>
        <v>Digital Infrastructure</v>
      </c>
      <c r="K154" s="199" t="str" cm="1">
        <f t="array" ref="K154">IFERROR(INDEX(Forecast_Capex_Input!H$12:H$286,$X154),NA)</f>
        <v>Repex</v>
      </c>
      <c r="L154" s="199" t="str" cm="1">
        <f t="array" ref="L154">IFERROR(INDEX(Forecast_Capex_Input!I$12:I$286,$X154),NA)</f>
        <v>N/A</v>
      </c>
      <c r="M154" s="199" t="str" cm="1">
        <f t="array" ref="M154">IFERROR(INDEX(Forecast_Capex_Input!J$12:J$286,$X154),NA)</f>
        <v>N/A</v>
      </c>
      <c r="N154" s="199" t="str" cm="1">
        <f t="array" ref="N154">IFERROR(INDEX(Forecast_Capex_Input!K$12:K$286,$X154),NA)</f>
        <v>DI - Network Buildings &amp; Security</v>
      </c>
      <c r="O154" s="199" t="str" cm="1">
        <f t="array" ref="O154">IFERROR(INDEX(Forecast_Capex_Input!L$12:L$286,$X154),NA)</f>
        <v>DI - Cyber/physical security</v>
      </c>
      <c r="P154" s="199" t="str" cm="1">
        <f t="array" ref="P154">IFERROR(INDEX(Forecast_Capex_Input!M$12:M$286,$X154),NA)</f>
        <v>N/A</v>
      </c>
      <c r="Q154" s="172" t="str" cm="1">
        <f t="array" ref="Q154">IFERROR(INDEX(Forecast_Capex_Input!N$12:N$286,$X154),NA)</f>
        <v>No</v>
      </c>
      <c r="R154" s="265" cm="1">
        <f t="array" ref="R154">IFERROR(INDEX(Forecast_Capex_Input!O$12:O$286,$X154),0)</f>
        <v>0</v>
      </c>
      <c r="S154" s="172" t="str" cm="1">
        <f t="array" ref="S154">IFERROR(INDEX(Forecast_Capex_Input!P$12:P$286,$X154),0)</f>
        <v>Safety security &amp; reliability</v>
      </c>
      <c r="T154" s="199" t="str" cm="1">
        <f t="array" aca="1" ref="T154" ca="1">IFERROR(INDEX(General!$K$84:$K$103,$AA154),NA)</f>
        <v>Business IT (2018 onwards)</v>
      </c>
      <c r="U154" s="188" cm="1">
        <f t="array" aca="1" ref="U154" ca="1">IFERROR(
IF($F154=General!$E$25,INDEX(Forecast_Capex_Input!S$12:S$286,$X154),
INDEX(Forecast_Capex_Input!T$12:T$286,$X154)),0)</f>
        <v>0.92362120269963677</v>
      </c>
      <c r="V154" s="222" t="b">
        <f>IFERROR(INDEX(Overheads!$T$19:$T$26,MATCH($I154,Overheads!$E$19:$E$26,0)),FALSE)</f>
        <v>1</v>
      </c>
      <c r="W154" s="165"/>
      <c r="X154" s="174">
        <f>IFERROR(
IF(MATCH($C154,Forecast_Capex_Input!$CI$12:$CI$286,1)+1&gt;MAX(Forecast_Capex_Input!$C$12:$C$286),NA,
MATCH($C154,Forecast_Capex_Input!$CI$12:$CI$286,1)+1),1)</f>
        <v>61</v>
      </c>
      <c r="Y154" s="174" cm="1">
        <f t="array" aca="1" ref="Y154" ca="1">IFERROR(
IF(X153&lt;&gt;X154,1,
IF(COUNTIF(OFFSET(Y153,0,0,-INDEX(Forecast_Capex_Input!$CG$12:$CG$286,$X154)),Y153)=INDEX(Forecast_Capex_Input!$CG$12:$CG$286,$X154),Y153+1,Y153)),NA)</f>
        <v>2</v>
      </c>
      <c r="Z154" s="174" cm="1">
        <f t="array" ref="Z154">IFERROR($C154-IF($X154=1,1,INDEX(Forecast_Capex_Input!$CI$12:$CI$286,$X154-1))+1,NA)</f>
        <v>2</v>
      </c>
      <c r="AA154" s="174" cm="1">
        <f t="array" aca="1" ref="AA154" ca="1">IFERROR(IF(Y154=1,
INDEX(Forecast_Capex_Input!$AI$10:$BB$10,SMALL(IF(INDEX(Forecast_Capex_Input!$AI$12:$BB$286,$X154,0)&gt;0,COLUMN(Forecast_Capex_Input!$AI$10:$BB$10)-COLUMN(Forecast_Capex_Input!$AI$12)+1),ROWS(OFFSET(AA153,0,0,-$Z154)))),
OFFSET(AA153,-INDEX(Forecast_Capex_Input!$CG$12:$CG$286,$X154)+1,0)),NA)</f>
        <v>6</v>
      </c>
      <c r="AB154" s="174">
        <f t="shared" ca="1" si="97"/>
        <v>2</v>
      </c>
      <c r="AC154" s="222" t="b">
        <f t="shared" si="129"/>
        <v>0</v>
      </c>
      <c r="AD154" s="220" t="b">
        <v>0</v>
      </c>
      <c r="AE154" s="222" t="b">
        <f t="shared" si="98"/>
        <v>1</v>
      </c>
      <c r="AF154" s="165"/>
      <c r="AG154" s="215">
        <v>6.0934224389758835</v>
      </c>
      <c r="AH154" s="215">
        <v>6.0934224389758835</v>
      </c>
      <c r="AI154" s="215">
        <v>6.0934224389758835</v>
      </c>
      <c r="AJ154" s="215">
        <v>6.0934224389758835</v>
      </c>
      <c r="AK154" s="215">
        <v>6.0934224389758835</v>
      </c>
      <c r="AL154" s="155">
        <v>30.467112194879419</v>
      </c>
      <c r="AM154" s="165"/>
      <c r="AN154" s="215" cm="1">
        <f t="array" aca="1" ref="AN154" ca="1">IFERROR(INDEX(General!O$33:O$34,$AB154)
*AG154,0)</f>
        <v>6.0934224389758835</v>
      </c>
      <c r="AO154" s="215" cm="1">
        <f t="array" aca="1" ref="AO154" ca="1">IFERROR(INDEX(General!P$33:P$34,$AB154)
*AH154,0)</f>
        <v>6.0934224389758835</v>
      </c>
      <c r="AP154" s="215" cm="1">
        <f t="array" aca="1" ref="AP154" ca="1">IFERROR(INDEX(General!Q$33:Q$34,$AB154)
*AI154,0)</f>
        <v>6.0934224389758835</v>
      </c>
      <c r="AQ154" s="215" cm="1">
        <f t="array" aca="1" ref="AQ154" ca="1">IFERROR(INDEX(General!R$33:R$34,$AB154)
*AJ154,0)</f>
        <v>6.0934224389758835</v>
      </c>
      <c r="AR154" s="215" cm="1">
        <f t="array" aca="1" ref="AR154" ca="1">IFERROR(INDEX(General!S$33:S$34,$AB154)
*AK154,0)</f>
        <v>6.0934224389758835</v>
      </c>
      <c r="AS154" s="155">
        <f t="shared" ca="1" si="130"/>
        <v>30.467112194879419</v>
      </c>
      <c r="AT154" s="165"/>
      <c r="AU154" s="215">
        <f ca="1">IF($AE154=FALSE,AN154*Overheads!$R$24*$V154,
IFERROR(Overheads!$O$49*$V154*AN154,0)
+IFERROR(Overheads!Q$59*$V154*(AN154/Overheads!Q$68),0))</f>
        <v>0.85348371701913095</v>
      </c>
      <c r="AV154" s="215">
        <f ca="1">IF($AE154=FALSE,AO154*Overheads!$R$24*$V154,
IFERROR(Overheads!$O$49*$V154*AO154,0)
+IFERROR(Overheads!R$59*$V154*(AO154/Overheads!R$68),0))</f>
        <v>0.72725265192034283</v>
      </c>
      <c r="AW154" s="215">
        <f ca="1">IF($AE154=FALSE,AP154*Overheads!$R$24*$V154,
IFERROR(Overheads!$O$49*$V154*AP154,0)
+IFERROR(Overheads!S$59*$V154*(AP154/Overheads!S$68),0))</f>
        <v>0.79239566471114775</v>
      </c>
      <c r="AX154" s="215">
        <f ca="1">IF($AE154=FALSE,AQ154*Overheads!$R$24*$V154,
IFERROR(Overheads!$O$49*$V154*AQ154,0)
+IFERROR(Overheads!T$59*$V154*(AQ154/Overheads!T$68),0))</f>
        <v>0.87313283131055119</v>
      </c>
      <c r="AY154" s="215">
        <f ca="1">IF($AE154=FALSE,AR154*Overheads!$R$24*$V154,
IFERROR(Overheads!$O$49*$V154*AR154,0)
+IFERROR(Overheads!U$59*$V154*(AR154/Overheads!U$68),0))</f>
        <v>0.7453870544847977</v>
      </c>
      <c r="AZ154" s="155">
        <f t="shared" ca="1" si="131"/>
        <v>3.9916519194459701</v>
      </c>
      <c r="BA154" s="165"/>
      <c r="BB154" s="215">
        <f ca="1">IF($AE154=FALSE,AN154*Overheads!$S$25,
IFERROR(Overheads!$O$50*AN154,0)
+IFERROR(Overheads!Q$60*(AN154/Overheads!Q$66),0))</f>
        <v>0.11454908473673799</v>
      </c>
      <c r="BC154" s="215">
        <f ca="1">IF($AE154=FALSE,AO154*Overheads!$S$25,
IFERROR(Overheads!$O$50*AO154,0)
+IFERROR(Overheads!R$60*(AO154/Overheads!R$66),0))</f>
        <v>0.10281189085071614</v>
      </c>
      <c r="BD154" s="215">
        <f ca="1">IF($AE154=FALSE,AP154*Overheads!$S$25,
IFERROR(Overheads!$O$50*AP154,0)
+IFERROR(Overheads!S$60*(AP154/Overheads!S$66),0))</f>
        <v>0.11183644847690789</v>
      </c>
      <c r="BE154" s="215">
        <f ca="1">IF($AE154=FALSE,AQ154*Overheads!$S$25,
IFERROR(Overheads!$O$50*AQ154,0)
+IFERROR(Overheads!T$60*(AQ154/Overheads!T$66),0))</f>
        <v>0.1235185604116228</v>
      </c>
      <c r="BF154" s="215">
        <f ca="1">IF($AE154=FALSE,AR154*Overheads!$S$25,
IFERROR(Overheads!$O$50*AR154,0)
+IFERROR(Overheads!U$60*(AR154/Overheads!U$66),0))</f>
        <v>0.10909935629279668</v>
      </c>
      <c r="BG154" s="155">
        <f t="shared" ca="1" si="132"/>
        <v>0.56181534076878148</v>
      </c>
      <c r="BH154" s="165"/>
      <c r="BI154" s="215">
        <f t="shared" ca="1" si="133"/>
        <v>7.0614552407317523</v>
      </c>
      <c r="BJ154" s="215">
        <f t="shared" ca="1" si="99"/>
        <v>6.923486981746942</v>
      </c>
      <c r="BK154" s="215">
        <f t="shared" ca="1" si="100"/>
        <v>6.9976545521639393</v>
      </c>
      <c r="BL154" s="215">
        <f t="shared" ca="1" si="101"/>
        <v>7.0900738306980573</v>
      </c>
      <c r="BM154" s="215">
        <f t="shared" ca="1" si="102"/>
        <v>6.9479088497534782</v>
      </c>
      <c r="BN154" s="155">
        <f t="shared" ca="1" si="134"/>
        <v>35.020579455094165</v>
      </c>
      <c r="BO154" s="165"/>
      <c r="BP154" s="187" cm="1">
        <f t="array" ref="BP154">IFERROR(IF($X154=$X153,BP153,INDEX(Forecast_Capex_Input!AC$12:AC$286,$X154)),0)</f>
        <v>0.2</v>
      </c>
      <c r="BQ154" s="187" cm="1">
        <f t="array" ref="BQ154">IFERROR(IF($X154=$X153,BQ153,INDEX(Forecast_Capex_Input!AD$12:AD$286,$X154)),0)</f>
        <v>0.2</v>
      </c>
      <c r="BR154" s="187" cm="1">
        <f t="array" ref="BR154">IFERROR(IF($X154=$X153,BR153,INDEX(Forecast_Capex_Input!AE$12:AE$286,$X154)),0)</f>
        <v>0.2</v>
      </c>
      <c r="BS154" s="187" cm="1">
        <f t="array" ref="BS154">IFERROR(IF($X154=$X153,BS153,INDEX(Forecast_Capex_Input!AF$12:AF$286,$X154)),0)</f>
        <v>0.2</v>
      </c>
      <c r="BT154" s="187" cm="1">
        <f t="array" ref="BT154">IFERROR(IF($X154=$X153,BT153,INDEX(Forecast_Capex_Input!AG$12:AG$286,$X154)),0)</f>
        <v>0.2</v>
      </c>
      <c r="BU154" s="165"/>
      <c r="BV154" s="215">
        <f t="shared" si="103"/>
        <v>6.0934224389758844</v>
      </c>
      <c r="BW154" s="215">
        <f t="shared" si="104"/>
        <v>6.0934224389758844</v>
      </c>
      <c r="BX154" s="215">
        <f t="shared" si="105"/>
        <v>6.0934224389758844</v>
      </c>
      <c r="BY154" s="215">
        <f t="shared" si="106"/>
        <v>6.0934224389758844</v>
      </c>
      <c r="BZ154" s="215">
        <f t="shared" si="107"/>
        <v>6.0934224389758844</v>
      </c>
      <c r="CA154" s="155">
        <f t="shared" si="135"/>
        <v>30.467112194879423</v>
      </c>
      <c r="CB154" s="165"/>
      <c r="CC154" s="215">
        <f t="shared" ca="1" si="108"/>
        <v>6.0934224389758844</v>
      </c>
      <c r="CD154" s="215">
        <f t="shared" ca="1" si="109"/>
        <v>6.0934224389758844</v>
      </c>
      <c r="CE154" s="215">
        <f t="shared" ca="1" si="110"/>
        <v>6.0934224389758844</v>
      </c>
      <c r="CF154" s="215">
        <f t="shared" ca="1" si="111"/>
        <v>6.0934224389758844</v>
      </c>
      <c r="CG154" s="215">
        <f t="shared" ca="1" si="112"/>
        <v>6.0934224389758844</v>
      </c>
      <c r="CH154" s="155">
        <f t="shared" ca="1" si="136"/>
        <v>30.467112194879423</v>
      </c>
      <c r="CI154" s="165"/>
      <c r="CJ154" s="215">
        <f t="shared" ca="1" si="113"/>
        <v>0.79833038388919408</v>
      </c>
      <c r="CK154" s="215">
        <f t="shared" ca="1" si="114"/>
        <v>0.79833038388919408</v>
      </c>
      <c r="CL154" s="215">
        <f t="shared" ca="1" si="115"/>
        <v>0.79833038388919408</v>
      </c>
      <c r="CM154" s="215">
        <f t="shared" ca="1" si="116"/>
        <v>0.79833038388919408</v>
      </c>
      <c r="CN154" s="215">
        <f t="shared" ca="1" si="117"/>
        <v>0.79833038388919408</v>
      </c>
      <c r="CO154" s="155">
        <f t="shared" ca="1" si="137"/>
        <v>3.9916519194459705</v>
      </c>
      <c r="CP154" s="165"/>
      <c r="CQ154" s="223">
        <f t="shared" ca="1" si="118"/>
        <v>0.1123630681537563</v>
      </c>
      <c r="CR154" s="223">
        <f t="shared" ca="1" si="119"/>
        <v>0.1123630681537563</v>
      </c>
      <c r="CS154" s="223">
        <f t="shared" ca="1" si="120"/>
        <v>0.1123630681537563</v>
      </c>
      <c r="CT154" s="223">
        <f t="shared" ca="1" si="121"/>
        <v>0.1123630681537563</v>
      </c>
      <c r="CU154" s="223">
        <f t="shared" ca="1" si="122"/>
        <v>0.1123630681537563</v>
      </c>
      <c r="CV154" s="155">
        <f t="shared" ca="1" si="138"/>
        <v>0.56181534076878148</v>
      </c>
      <c r="CW154" s="165"/>
      <c r="CX154" s="215">
        <f t="shared" ca="1" si="139"/>
        <v>7.0041158910188352</v>
      </c>
      <c r="CY154" s="215">
        <f t="shared" ca="1" si="123"/>
        <v>7.0041158910188352</v>
      </c>
      <c r="CZ154" s="215">
        <f t="shared" ca="1" si="124"/>
        <v>7.0041158910188352</v>
      </c>
      <c r="DA154" s="215">
        <f t="shared" ca="1" si="125"/>
        <v>7.0041158910188352</v>
      </c>
      <c r="DB154" s="215">
        <f t="shared" ca="1" si="126"/>
        <v>7.0041158910188352</v>
      </c>
      <c r="DC154" s="155">
        <f t="shared" ca="1" si="140"/>
        <v>35.020579455094179</v>
      </c>
      <c r="DD154" s="165"/>
      <c r="DE154" s="188" t="b" cm="1">
        <f t="array" aca="1" ref="DE154" ca="1">OR($G154=Forecast_Capex_Input!$BF$8:$BF$10)</f>
        <v>0</v>
      </c>
      <c r="DF154" s="188" cm="1">
        <f t="array" aca="1" ref="DF154" ca="1">IFERROR(INDEX(Forecast_Capex_Input!BG$12:BG$286,$X154)
*(INDEX(Forecast_Capex_Input!$H$12:$H$286,$X154)=Repex),0)
*$DE154</f>
        <v>0</v>
      </c>
      <c r="DG154" s="188" cm="1">
        <f t="array" aca="1" ref="DG154" ca="1">IFERROR(INDEX(Forecast_Capex_Input!BH$12:BH$286,$X154)
*(INDEX(Forecast_Capex_Input!$H$12:$H$286,$X154)=Repex),0)
*$DE154</f>
        <v>0</v>
      </c>
      <c r="DH154" s="188" cm="1">
        <f t="array" aca="1" ref="DH154" ca="1">IFERROR(INDEX(Forecast_Capex_Input!BI$12:BI$286,$X154)
*(INDEX(Forecast_Capex_Input!$H$12:$H$286,$X154)=Repex),0)
*$DE154</f>
        <v>0</v>
      </c>
      <c r="DI154" s="188" cm="1">
        <f t="array" aca="1" ref="DI154" ca="1">IFERROR(INDEX(Forecast_Capex_Input!BJ$12:BJ$286,$X154)
*(INDEX(Forecast_Capex_Input!$H$12:$H$286,$X154)=Repex),0)
*$DE154</f>
        <v>0</v>
      </c>
      <c r="DJ154" s="188" cm="1">
        <f t="array" aca="1" ref="DJ154" ca="1">IFERROR(INDEX(Forecast_Capex_Input!BK$12:BK$286,$X154)
*(INDEX(Forecast_Capex_Input!$H$12:$H$286,$X154)=Repex),0)
*$DE154</f>
        <v>0</v>
      </c>
      <c r="DK154" s="188" cm="1">
        <f t="array" aca="1" ref="DK154" ca="1">IFERROR(INDEX(Forecast_Capex_Input!BL$12:BL$286,$X154)
*(INDEX(Forecast_Capex_Input!$H$12:$H$286,$X154)=Repex),0)
*$DE154</f>
        <v>0</v>
      </c>
      <c r="DL154" s="165"/>
      <c r="DM154" s="188" t="b" cm="1">
        <f t="array" aca="1" ref="DM154" ca="1">OR($G154=Forecast_Capex_Input!$BN$8:$BN$9)</f>
        <v>0</v>
      </c>
      <c r="DN154" s="188" cm="1">
        <f t="array" aca="1" ref="DN154" ca="1">IFERROR(INDEX(Forecast_Capex_Input!BO$12:BO$286,$X154)
*(INDEX(Forecast_Capex_Input!$H$12:$H$286,$X154)=Repex),0)
*$DM154</f>
        <v>0</v>
      </c>
      <c r="DO154" s="188" cm="1">
        <f t="array" aca="1" ref="DO154" ca="1">IFERROR(INDEX(Forecast_Capex_Input!BP$12:BP$286,$X154)
*(INDEX(Forecast_Capex_Input!$H$12:$H$286,$X154)=Repex),0)
*$DM154</f>
        <v>0</v>
      </c>
      <c r="DP154" s="188" cm="1">
        <f t="array" aca="1" ref="DP154" ca="1">IFERROR(INDEX(Forecast_Capex_Input!BQ$12:BQ$286,$X154)
*(INDEX(Forecast_Capex_Input!$H$12:$H$286,$X154)=Repex),0)
*$DM154</f>
        <v>0</v>
      </c>
      <c r="DQ154" s="188" cm="1">
        <f t="array" aca="1" ref="DQ154" ca="1">IFERROR(INDEX(Forecast_Capex_Input!BR$12:BR$286,$X154)
*(INDEX(Forecast_Capex_Input!$H$12:$H$286,$X154)=Repex),0)
*$DM154</f>
        <v>0</v>
      </c>
      <c r="DR154" s="188" cm="1">
        <f t="array" aca="1" ref="DR154" ca="1">IFERROR(INDEX(Forecast_Capex_Input!BS$12:BS$286,$X154)
*(INDEX(Forecast_Capex_Input!$H$12:$H$286,$X154)=Repex),0)
*$DM154</f>
        <v>0</v>
      </c>
      <c r="DS154" s="165"/>
      <c r="DT154" s="188" t="b" cm="1">
        <f t="array" aca="1" ref="DT154" ca="1">OR($G154=Forecast_Capex_Input!$BU$8:$BU$10)</f>
        <v>1</v>
      </c>
      <c r="DU154" s="188" cm="1">
        <f t="array" aca="1" ref="DU154" ca="1">IFERROR(INDEX(Forecast_Capex_Input!BV$12:BV$286,$X154)
*(INDEX(Forecast_Capex_Input!$H$12:$H$286,$X154)=Repex),0)
*$DT154</f>
        <v>0</v>
      </c>
      <c r="DV154" s="188" cm="1">
        <f t="array" aca="1" ref="DV154" ca="1">IFERROR(INDEX(Forecast_Capex_Input!BW$12:BW$286,$X154)
*(INDEX(Forecast_Capex_Input!$H$12:$H$286,$X154)=Repex),0)
*$DT154</f>
        <v>0</v>
      </c>
      <c r="DW154" s="188" cm="1">
        <f t="array" aca="1" ref="DW154" ca="1">IFERROR(INDEX(Forecast_Capex_Input!BX$12:BX$286,$X154)
*(INDEX(Forecast_Capex_Input!$H$12:$H$286,$X154)=Repex),0)
*$DT154</f>
        <v>0</v>
      </c>
      <c r="DX154" s="188" cm="1">
        <f t="array" aca="1" ref="DX154" ca="1">IFERROR(INDEX(Forecast_Capex_Input!BY$12:BY$286,$X154)
*(INDEX(Forecast_Capex_Input!$H$12:$H$286,$X154)=Repex),0)
*$DT154</f>
        <v>1</v>
      </c>
      <c r="DY154" s="188" cm="1">
        <f t="array" aca="1" ref="DY154" ca="1">IFERROR(INDEX(Forecast_Capex_Input!BZ$12:BZ$286,$X154)
*(INDEX(Forecast_Capex_Input!$H$12:$H$286,$X154)=Repex),0)
*$DT154</f>
        <v>0</v>
      </c>
      <c r="DZ154" s="188" cm="1">
        <f t="array" aca="1" ref="DZ154" ca="1">IFERROR(INDEX(Forecast_Capex_Input!CA$12:CA$286,$X154)
*(INDEX(Forecast_Capex_Input!$H$12:$H$286,$X154)=Repex),0)
*$DT154</f>
        <v>0</v>
      </c>
      <c r="EA154" s="188" cm="1">
        <f t="array" aca="1" ref="EA154" ca="1">IFERROR(INDEX(Forecast_Capex_Input!CB$12:CB$286,$X154)
*(INDEX(Forecast_Capex_Input!$H$12:$H$286,$X154)=Repex),0)
*$DT154</f>
        <v>0</v>
      </c>
      <c r="EB154" s="188" cm="1">
        <f t="array" aca="1" ref="EB154" ca="1">IFERROR(INDEX(Forecast_Capex_Input!CC$12:CC$286,$X154)
*(INDEX(Forecast_Capex_Input!$H$12:$H$286,$X154)=Repex),0)
*$DT154</f>
        <v>0</v>
      </c>
      <c r="EC154" s="165"/>
      <c r="ED154" s="226" t="str">
        <f t="shared" si="127"/>
        <v>N/A</v>
      </c>
      <c r="EE154" s="174" t="s">
        <v>15</v>
      </c>
    </row>
    <row r="155" spans="3:135" x14ac:dyDescent="0.2">
      <c r="C155" s="174">
        <f t="shared" si="128"/>
        <v>145</v>
      </c>
      <c r="D155" s="167" t="str" cm="1">
        <f t="array" ref="D155">IFERROR(INDEX(Forecast_Capex_Input!$D$12:$D$286,$X155),NA)</f>
        <v xml:space="preserve">Regentville Secondary Systems Renewal </v>
      </c>
      <c r="E155" s="172" t="b" cm="1">
        <f t="array" ref="E155">IF($X155=NA,NA,INDEX(Forecast_Capex_Input!$E$12:$E$286,$X155))</f>
        <v>1</v>
      </c>
      <c r="F155" s="167" t="str" cm="1">
        <f t="array" aca="1" ref="F155" ca="1">IFERROR(INDEX(General!$E$25:$E$26,$Y155),NA)</f>
        <v>Labour</v>
      </c>
      <c r="G155" s="167" t="str" cm="1">
        <f t="array" aca="1" ref="G155" ca="1">IFERROR(INDEX(Forecast_Capex_Input!$AI$11:$BB$11,$AA155),NA)</f>
        <v>Secondary Systems</v>
      </c>
      <c r="H155" s="189" cm="1">
        <f t="array" aca="1" ref="H155" ca="1">IFERROR(INDEX(Forecast_Capex_Input!$AI$12:$BB$286,$X155,$AA155),NA)</f>
        <v>0.96614950634696739</v>
      </c>
      <c r="I155" s="199" t="str" cm="1">
        <f t="array" ref="I155">IFERROR(INDEX(Forecast_Capex_Input!$F$12:$F$286,$X155),NA)</f>
        <v>Replacement Expenditure</v>
      </c>
      <c r="J155" s="199" t="str" cm="1">
        <f t="array" ref="J155">IFERROR(INDEX(Forecast_Capex_Input!G$12:G$286,$X155),NA)</f>
        <v>Digital Infrastructure</v>
      </c>
      <c r="K155" s="199" t="str" cm="1">
        <f t="array" ref="K155">IFERROR(INDEX(Forecast_Capex_Input!H$12:H$286,$X155),NA)</f>
        <v>Repex</v>
      </c>
      <c r="L155" s="199" t="str" cm="1">
        <f t="array" ref="L155">IFERROR(INDEX(Forecast_Capex_Input!I$12:I$286,$X155),NA)</f>
        <v>N/A</v>
      </c>
      <c r="M155" s="199" t="str" cm="1">
        <f t="array" ref="M155">IFERROR(INDEX(Forecast_Capex_Input!J$12:J$286,$X155),NA)</f>
        <v>N/A</v>
      </c>
      <c r="N155" s="199" t="str" cm="1">
        <f t="array" ref="N155">IFERROR(INDEX(Forecast_Capex_Input!K$12:K$286,$X155),NA)</f>
        <v>DI - Protection systems</v>
      </c>
      <c r="O155" s="199" t="str" cm="1">
        <f t="array" ref="O155">IFERROR(INDEX(Forecast_Capex_Input!L$12:L$286,$X155),NA)</f>
        <v>DI - Safe and Reliable Network</v>
      </c>
      <c r="P155" s="199" t="str" cm="1">
        <f t="array" ref="P155">IFERROR(INDEX(Forecast_Capex_Input!M$12:M$286,$X155),NA)</f>
        <v>N/A</v>
      </c>
      <c r="Q155" s="172" t="str" cm="1">
        <f t="array" ref="Q155">IFERROR(INDEX(Forecast_Capex_Input!N$12:N$286,$X155),NA)</f>
        <v>No</v>
      </c>
      <c r="R155" s="265" cm="1">
        <f t="array" ref="R155">IFERROR(INDEX(Forecast_Capex_Input!O$12:O$286,$X155),0)</f>
        <v>0</v>
      </c>
      <c r="S155" s="172" t="str" cm="1">
        <f t="array" ref="S155">IFERROR(INDEX(Forecast_Capex_Input!P$12:P$286,$X155),0)</f>
        <v>Safety security &amp; reliability</v>
      </c>
      <c r="T155" s="199" t="str" cm="1">
        <f t="array" aca="1" ref="T155" ca="1">IFERROR(INDEX(General!$K$84:$K$103,$AA155),NA)</f>
        <v>Secondary Systems (2018-23)</v>
      </c>
      <c r="U155" s="188" cm="1">
        <f t="array" aca="1" ref="U155" ca="1">IFERROR(
IF($F155=General!$E$25,INDEX(Forecast_Capex_Input!S$12:S$286,$X155),
INDEX(Forecast_Capex_Input!T$12:T$286,$X155)),0)</f>
        <v>0.21096811138248114</v>
      </c>
      <c r="V155" s="222" t="b">
        <f>IFERROR(INDEX(Overheads!$T$19:$T$26,MATCH($I155,Overheads!$E$19:$E$26,0)),FALSE)</f>
        <v>1</v>
      </c>
      <c r="W155" s="165"/>
      <c r="X155" s="174">
        <f>IFERROR(
IF(MATCH($C155,Forecast_Capex_Input!$CI$12:$CI$286,1)+1&gt;MAX(Forecast_Capex_Input!$C$12:$C$286),NA,
MATCH($C155,Forecast_Capex_Input!$CI$12:$CI$286,1)+1),1)</f>
        <v>62</v>
      </c>
      <c r="Y155" s="174" cm="1">
        <f t="array" aca="1" ref="Y155" ca="1">IFERROR(
IF(X154&lt;&gt;X155,1,
IF(COUNTIF(OFFSET(Y154,0,0,-INDEX(Forecast_Capex_Input!$CG$12:$CG$286,$X155)),Y154)=INDEX(Forecast_Capex_Input!$CG$12:$CG$286,$X155),Y154+1,Y154)),NA)</f>
        <v>1</v>
      </c>
      <c r="Z155" s="174" cm="1">
        <f t="array" ref="Z155">IFERROR($C155-IF($X155=1,1,INDEX(Forecast_Capex_Input!$CI$12:$CI$286,$X155-1))+1,NA)</f>
        <v>1</v>
      </c>
      <c r="AA155" s="174" cm="1">
        <f t="array" aca="1" ref="AA155" ca="1">IFERROR(IF(Y155=1,
INDEX(Forecast_Capex_Input!$AI$10:$BB$10,SMALL(IF(INDEX(Forecast_Capex_Input!$AI$12:$BB$286,$X155,0)&gt;0,COLUMN(Forecast_Capex_Input!$AI$10:$BB$10)-COLUMN(Forecast_Capex_Input!$AI$12)+1),ROWS(OFFSET(AA154,0,0,-$Z155)))),
OFFSET(AA154,-INDEX(Forecast_Capex_Input!$CG$12:$CG$286,$X155)+1,0)),NA)</f>
        <v>4</v>
      </c>
      <c r="AB155" s="174">
        <f t="shared" ca="1" si="97"/>
        <v>1</v>
      </c>
      <c r="AC155" s="222" t="b">
        <f t="shared" si="129"/>
        <v>0</v>
      </c>
      <c r="AD155" s="220" t="b">
        <v>0</v>
      </c>
      <c r="AE155" s="222" t="b">
        <f t="shared" si="98"/>
        <v>1</v>
      </c>
      <c r="AF155" s="165"/>
      <c r="AG155" s="215">
        <v>0</v>
      </c>
      <c r="AH155" s="215">
        <v>0</v>
      </c>
      <c r="AI155" s="215">
        <v>0.27625576401217039</v>
      </c>
      <c r="AJ155" s="215">
        <v>0.9204839810094898</v>
      </c>
      <c r="AK155" s="215">
        <v>0.24242143631183652</v>
      </c>
      <c r="AL155" s="155">
        <v>1.4391611813334966</v>
      </c>
      <c r="AM155" s="165"/>
      <c r="AN155" s="215" cm="1">
        <f t="array" aca="1" ref="AN155" ca="1">IFERROR(INDEX(General!O$33:O$34,$AB155)
*AG155,0)</f>
        <v>0</v>
      </c>
      <c r="AO155" s="215" cm="1">
        <f t="array" aca="1" ref="AO155" ca="1">IFERROR(INDEX(General!P$33:P$34,$AB155)
*AH155,0)</f>
        <v>0</v>
      </c>
      <c r="AP155" s="215" cm="1">
        <f t="array" aca="1" ref="AP155" ca="1">IFERROR(INDEX(General!Q$33:Q$34,$AB155)
*AI155,0)</f>
        <v>0.28041963266549819</v>
      </c>
      <c r="AQ155" s="215" cm="1">
        <f t="array" aca="1" ref="AQ155" ca="1">IFERROR(INDEX(General!R$33:R$34,$AB155)
*AJ155,0)</f>
        <v>0.9420519214348948</v>
      </c>
      <c r="AR155" s="215" cm="1">
        <f t="array" aca="1" ref="AR155" ca="1">IFERROR(INDEX(General!S$33:S$34,$AB155)
*AK155,0)</f>
        <v>0.24962772459592822</v>
      </c>
      <c r="AS155" s="155">
        <f t="shared" ca="1" si="130"/>
        <v>1.4720992786963212</v>
      </c>
      <c r="AT155" s="165"/>
      <c r="AU155" s="215">
        <f ca="1">IF($AE155=FALSE,AN155*Overheads!$R$24*$V155,
IFERROR(Overheads!$O$49*$V155*AN155,0)
+IFERROR(Overheads!Q$59*$V155*(AN155/Overheads!Q$68),0))</f>
        <v>0</v>
      </c>
      <c r="AV155" s="215">
        <f ca="1">IF($AE155=FALSE,AO155*Overheads!$R$24*$V155,
IFERROR(Overheads!$O$49*$V155*AO155,0)
+IFERROR(Overheads!R$59*$V155*(AO155/Overheads!R$68),0))</f>
        <v>0</v>
      </c>
      <c r="AW155" s="215">
        <f ca="1">IF($AE155=FALSE,AP155*Overheads!$R$24*$V155,
IFERROR(Overheads!$O$49*$V155*AP155,0)
+IFERROR(Overheads!S$59*$V155*(AP155/Overheads!S$68),0))</f>
        <v>3.6466091666767626E-2</v>
      </c>
      <c r="AX155" s="215">
        <f ca="1">IF($AE155=FALSE,AQ155*Overheads!$R$24*$V155,
IFERROR(Overheads!$O$49*$V155*AQ155,0)
+IFERROR(Overheads!T$59*$V155*(AQ155/Overheads!T$68),0))</f>
        <v>0.13498759845415179</v>
      </c>
      <c r="AY155" s="215">
        <f ca="1">IF($AE155=FALSE,AR155*Overheads!$R$24*$V155,
IFERROR(Overheads!$O$49*$V155*AR155,0)
+IFERROR(Overheads!U$59*$V155*(AR155/Overheads!U$68),0))</f>
        <v>3.0536086446941585E-2</v>
      </c>
      <c r="AZ155" s="155">
        <f t="shared" ca="1" si="131"/>
        <v>0.20198977656786099</v>
      </c>
      <c r="BA155" s="165"/>
      <c r="BB155" s="215">
        <f ca="1">IF($AE155=FALSE,AN155*Overheads!$S$25,
IFERROR(Overheads!$O$50*AN155,0)
+IFERROR(Overheads!Q$60*(AN155/Overheads!Q$66),0))</f>
        <v>0</v>
      </c>
      <c r="BC155" s="215">
        <f ca="1">IF($AE155=FALSE,AO155*Overheads!$S$25,
IFERROR(Overheads!$O$50*AO155,0)
+IFERROR(Overheads!R$60*(AO155/Overheads!R$66),0))</f>
        <v>0</v>
      </c>
      <c r="BD155" s="215">
        <f ca="1">IF($AE155=FALSE,AP155*Overheads!$S$25,
IFERROR(Overheads!$O$50*AP155,0)
+IFERROR(Overheads!S$60*(AP155/Overheads!S$66),0))</f>
        <v>5.1467194527512958E-3</v>
      </c>
      <c r="BE155" s="215">
        <f ca="1">IF($AE155=FALSE,AQ155*Overheads!$S$25,
IFERROR(Overheads!$O$50*AQ155,0)
+IFERROR(Overheads!T$60*(AQ155/Overheads!T$66),0))</f>
        <v>1.9096148073429499E-2</v>
      </c>
      <c r="BF155" s="215">
        <f ca="1">IF($AE155=FALSE,AR155*Overheads!$S$25,
IFERROR(Overheads!$O$50*AR155,0)
+IFERROR(Overheads!U$60*(AR155/Overheads!U$66),0))</f>
        <v>4.4694462494592009E-3</v>
      </c>
      <c r="BG155" s="155">
        <f t="shared" ca="1" si="132"/>
        <v>2.8712313775639996E-2</v>
      </c>
      <c r="BH155" s="165"/>
      <c r="BI155" s="215">
        <f t="shared" ca="1" si="133"/>
        <v>0</v>
      </c>
      <c r="BJ155" s="215">
        <f t="shared" ca="1" si="99"/>
        <v>0</v>
      </c>
      <c r="BK155" s="215">
        <f t="shared" ca="1" si="100"/>
        <v>0.32203244378501711</v>
      </c>
      <c r="BL155" s="215">
        <f t="shared" ca="1" si="101"/>
        <v>1.0961356679624761</v>
      </c>
      <c r="BM155" s="215">
        <f t="shared" ca="1" si="102"/>
        <v>0.28463325729232902</v>
      </c>
      <c r="BN155" s="155">
        <f t="shared" ca="1" si="134"/>
        <v>1.7028013690398223</v>
      </c>
      <c r="BO155" s="165"/>
      <c r="BP155" s="187" cm="1">
        <f t="array" ref="BP155">IFERROR(IF($X155=$X154,BP154,INDEX(Forecast_Capex_Input!AC$12:AC$286,$X155)),0)</f>
        <v>0</v>
      </c>
      <c r="BQ155" s="187" cm="1">
        <f t="array" ref="BQ155">IFERROR(IF($X155=$X154,BQ154,INDEX(Forecast_Capex_Input!AD$12:AD$286,$X155)),0)</f>
        <v>0</v>
      </c>
      <c r="BR155" s="187" cm="1">
        <f t="array" ref="BR155">IFERROR(IF($X155=$X154,BR154,INDEX(Forecast_Capex_Input!AE$12:AE$286,$X155)),0)</f>
        <v>0</v>
      </c>
      <c r="BS155" s="187" cm="1">
        <f t="array" ref="BS155">IFERROR(IF($X155=$X154,BS154,INDEX(Forecast_Capex_Input!AF$12:AF$286,$X155)),0)</f>
        <v>0</v>
      </c>
      <c r="BT155" s="187" cm="1">
        <f t="array" ref="BT155">IFERROR(IF($X155=$X154,BT154,INDEX(Forecast_Capex_Input!AG$12:AG$286,$X155)),0)</f>
        <v>1</v>
      </c>
      <c r="BU155" s="165"/>
      <c r="BV155" s="215">
        <f t="shared" si="103"/>
        <v>0</v>
      </c>
      <c r="BW155" s="215">
        <f t="shared" si="104"/>
        <v>0</v>
      </c>
      <c r="BX155" s="215">
        <f t="shared" si="105"/>
        <v>0</v>
      </c>
      <c r="BY155" s="215">
        <f t="shared" si="106"/>
        <v>0</v>
      </c>
      <c r="BZ155" s="215">
        <f t="shared" si="107"/>
        <v>1.4391611813334966</v>
      </c>
      <c r="CA155" s="155">
        <f t="shared" si="135"/>
        <v>1.4391611813334966</v>
      </c>
      <c r="CB155" s="165"/>
      <c r="CC155" s="215">
        <f t="shared" ca="1" si="108"/>
        <v>0</v>
      </c>
      <c r="CD155" s="215">
        <f t="shared" ca="1" si="109"/>
        <v>0</v>
      </c>
      <c r="CE155" s="215">
        <f t="shared" ca="1" si="110"/>
        <v>0</v>
      </c>
      <c r="CF155" s="215">
        <f t="shared" ca="1" si="111"/>
        <v>0</v>
      </c>
      <c r="CG155" s="215">
        <f t="shared" ca="1" si="112"/>
        <v>1.4720992786963212</v>
      </c>
      <c r="CH155" s="155">
        <f t="shared" ca="1" si="136"/>
        <v>1.4720992786963212</v>
      </c>
      <c r="CI155" s="165"/>
      <c r="CJ155" s="215">
        <f t="shared" ca="1" si="113"/>
        <v>0</v>
      </c>
      <c r="CK155" s="215">
        <f t="shared" ca="1" si="114"/>
        <v>0</v>
      </c>
      <c r="CL155" s="215">
        <f t="shared" ca="1" si="115"/>
        <v>0</v>
      </c>
      <c r="CM155" s="215">
        <f t="shared" ca="1" si="116"/>
        <v>0</v>
      </c>
      <c r="CN155" s="215">
        <f t="shared" ca="1" si="117"/>
        <v>0.20198977656786099</v>
      </c>
      <c r="CO155" s="155">
        <f t="shared" ca="1" si="137"/>
        <v>0.20198977656786099</v>
      </c>
      <c r="CP155" s="165"/>
      <c r="CQ155" s="223">
        <f t="shared" ca="1" si="118"/>
        <v>0</v>
      </c>
      <c r="CR155" s="223">
        <f t="shared" ca="1" si="119"/>
        <v>0</v>
      </c>
      <c r="CS155" s="223">
        <f t="shared" ca="1" si="120"/>
        <v>0</v>
      </c>
      <c r="CT155" s="223">
        <f t="shared" ca="1" si="121"/>
        <v>0</v>
      </c>
      <c r="CU155" s="223">
        <f t="shared" ca="1" si="122"/>
        <v>2.8712313775639996E-2</v>
      </c>
      <c r="CV155" s="155">
        <f t="shared" ca="1" si="138"/>
        <v>2.8712313775639996E-2</v>
      </c>
      <c r="CW155" s="165"/>
      <c r="CX155" s="215">
        <f t="shared" ca="1" si="139"/>
        <v>0</v>
      </c>
      <c r="CY155" s="215">
        <f t="shared" ca="1" si="123"/>
        <v>0</v>
      </c>
      <c r="CZ155" s="215">
        <f t="shared" ca="1" si="124"/>
        <v>0</v>
      </c>
      <c r="DA155" s="215">
        <f t="shared" ca="1" si="125"/>
        <v>0</v>
      </c>
      <c r="DB155" s="215">
        <f t="shared" ca="1" si="126"/>
        <v>1.702801369039822</v>
      </c>
      <c r="DC155" s="155">
        <f t="shared" ca="1" si="140"/>
        <v>1.702801369039822</v>
      </c>
      <c r="DD155" s="165"/>
      <c r="DE155" s="188" t="b" cm="1">
        <f t="array" aca="1" ref="DE155" ca="1">OR($G155=Forecast_Capex_Input!$BF$8:$BF$10)</f>
        <v>0</v>
      </c>
      <c r="DF155" s="188" cm="1">
        <f t="array" aca="1" ref="DF155" ca="1">IFERROR(INDEX(Forecast_Capex_Input!BG$12:BG$286,$X155)
*(INDEX(Forecast_Capex_Input!$H$12:$H$286,$X155)=Repex),0)
*$DE155</f>
        <v>0</v>
      </c>
      <c r="DG155" s="188" cm="1">
        <f t="array" aca="1" ref="DG155" ca="1">IFERROR(INDEX(Forecast_Capex_Input!BH$12:BH$286,$X155)
*(INDEX(Forecast_Capex_Input!$H$12:$H$286,$X155)=Repex),0)
*$DE155</f>
        <v>0</v>
      </c>
      <c r="DH155" s="188" cm="1">
        <f t="array" aca="1" ref="DH155" ca="1">IFERROR(INDEX(Forecast_Capex_Input!BI$12:BI$286,$X155)
*(INDEX(Forecast_Capex_Input!$H$12:$H$286,$X155)=Repex),0)
*$DE155</f>
        <v>0</v>
      </c>
      <c r="DI155" s="188" cm="1">
        <f t="array" aca="1" ref="DI155" ca="1">IFERROR(INDEX(Forecast_Capex_Input!BJ$12:BJ$286,$X155)
*(INDEX(Forecast_Capex_Input!$H$12:$H$286,$X155)=Repex),0)
*$DE155</f>
        <v>0</v>
      </c>
      <c r="DJ155" s="188" cm="1">
        <f t="array" aca="1" ref="DJ155" ca="1">IFERROR(INDEX(Forecast_Capex_Input!BK$12:BK$286,$X155)
*(INDEX(Forecast_Capex_Input!$H$12:$H$286,$X155)=Repex),0)
*$DE155</f>
        <v>0</v>
      </c>
      <c r="DK155" s="188" cm="1">
        <f t="array" aca="1" ref="DK155" ca="1">IFERROR(INDEX(Forecast_Capex_Input!BL$12:BL$286,$X155)
*(INDEX(Forecast_Capex_Input!$H$12:$H$286,$X155)=Repex),0)
*$DE155</f>
        <v>0</v>
      </c>
      <c r="DL155" s="165"/>
      <c r="DM155" s="188" t="b" cm="1">
        <f t="array" aca="1" ref="DM155" ca="1">OR($G155=Forecast_Capex_Input!$BN$8:$BN$9)</f>
        <v>0</v>
      </c>
      <c r="DN155" s="188" cm="1">
        <f t="array" aca="1" ref="DN155" ca="1">IFERROR(INDEX(Forecast_Capex_Input!BO$12:BO$286,$X155)
*(INDEX(Forecast_Capex_Input!$H$12:$H$286,$X155)=Repex),0)
*$DM155</f>
        <v>0</v>
      </c>
      <c r="DO155" s="188" cm="1">
        <f t="array" aca="1" ref="DO155" ca="1">IFERROR(INDEX(Forecast_Capex_Input!BP$12:BP$286,$X155)
*(INDEX(Forecast_Capex_Input!$H$12:$H$286,$X155)=Repex),0)
*$DM155</f>
        <v>0</v>
      </c>
      <c r="DP155" s="188" cm="1">
        <f t="array" aca="1" ref="DP155" ca="1">IFERROR(INDEX(Forecast_Capex_Input!BQ$12:BQ$286,$X155)
*(INDEX(Forecast_Capex_Input!$H$12:$H$286,$X155)=Repex),0)
*$DM155</f>
        <v>0</v>
      </c>
      <c r="DQ155" s="188" cm="1">
        <f t="array" aca="1" ref="DQ155" ca="1">IFERROR(INDEX(Forecast_Capex_Input!BR$12:BR$286,$X155)
*(INDEX(Forecast_Capex_Input!$H$12:$H$286,$X155)=Repex),0)
*$DM155</f>
        <v>0</v>
      </c>
      <c r="DR155" s="188" cm="1">
        <f t="array" aca="1" ref="DR155" ca="1">IFERROR(INDEX(Forecast_Capex_Input!BS$12:BS$286,$X155)
*(INDEX(Forecast_Capex_Input!$H$12:$H$286,$X155)=Repex),0)
*$DM155</f>
        <v>0</v>
      </c>
      <c r="DS155" s="165"/>
      <c r="DT155" s="188" t="b" cm="1">
        <f t="array" aca="1" ref="DT155" ca="1">OR($G155=Forecast_Capex_Input!$BU$8:$BU$10)</f>
        <v>1</v>
      </c>
      <c r="DU155" s="188" cm="1">
        <f t="array" aca="1" ref="DU155" ca="1">IFERROR(INDEX(Forecast_Capex_Input!BV$12:BV$286,$X155)
*(INDEX(Forecast_Capex_Input!$H$12:$H$286,$X155)=Repex),0)
*$DT155</f>
        <v>0.40338504936530334</v>
      </c>
      <c r="DV155" s="188" cm="1">
        <f t="array" aca="1" ref="DV155" ca="1">IFERROR(INDEX(Forecast_Capex_Input!BW$12:BW$286,$X155)
*(INDEX(Forecast_Capex_Input!$H$12:$H$286,$X155)=Repex),0)
*$DT155</f>
        <v>0.52891396332863194</v>
      </c>
      <c r="DW155" s="188" cm="1">
        <f t="array" aca="1" ref="DW155" ca="1">IFERROR(INDEX(Forecast_Capex_Input!BX$12:BX$286,$X155)
*(INDEX(Forecast_Capex_Input!$H$12:$H$286,$X155)=Repex),0)
*$DT155</f>
        <v>3.385049365303245E-2</v>
      </c>
      <c r="DX155" s="188" cm="1">
        <f t="array" aca="1" ref="DX155" ca="1">IFERROR(INDEX(Forecast_Capex_Input!BY$12:BY$286,$X155)
*(INDEX(Forecast_Capex_Input!$H$12:$H$286,$X155)=Repex),0)
*$DT155</f>
        <v>0</v>
      </c>
      <c r="DY155" s="188" cm="1">
        <f t="array" aca="1" ref="DY155" ca="1">IFERROR(INDEX(Forecast_Capex_Input!BZ$12:BZ$286,$X155)
*(INDEX(Forecast_Capex_Input!$H$12:$H$286,$X155)=Repex),0)
*$DT155</f>
        <v>0</v>
      </c>
      <c r="DZ155" s="188" cm="1">
        <f t="array" aca="1" ref="DZ155" ca="1">IFERROR(INDEX(Forecast_Capex_Input!CA$12:CA$286,$X155)
*(INDEX(Forecast_Capex_Input!$H$12:$H$286,$X155)=Repex),0)
*$DT155</f>
        <v>0</v>
      </c>
      <c r="EA155" s="188" cm="1">
        <f t="array" aca="1" ref="EA155" ca="1">IFERROR(INDEX(Forecast_Capex_Input!CB$12:CB$286,$X155)
*(INDEX(Forecast_Capex_Input!$H$12:$H$286,$X155)=Repex),0)
*$DT155</f>
        <v>3.385049365303245E-2</v>
      </c>
      <c r="EB155" s="188" cm="1">
        <f t="array" aca="1" ref="EB155" ca="1">IFERROR(INDEX(Forecast_Capex_Input!CC$12:CC$286,$X155)
*(INDEX(Forecast_Capex_Input!$H$12:$H$286,$X155)=Repex),0)
*$DT155</f>
        <v>0</v>
      </c>
      <c r="EC155" s="165"/>
      <c r="ED155" s="226" t="str">
        <f t="shared" si="127"/>
        <v>N/A</v>
      </c>
      <c r="EE155" s="174" t="s">
        <v>15</v>
      </c>
    </row>
    <row r="156" spans="3:135" x14ac:dyDescent="0.2">
      <c r="C156" s="174">
        <f t="shared" si="128"/>
        <v>146</v>
      </c>
      <c r="D156" s="167" t="str" cm="1">
        <f t="array" ref="D156">IFERROR(INDEX(Forecast_Capex_Input!$D$12:$D$286,$X156),NA)</f>
        <v xml:space="preserve">Regentville Secondary Systems Renewal </v>
      </c>
      <c r="E156" s="172" t="b" cm="1">
        <f t="array" ref="E156">IF($X156=NA,NA,INDEX(Forecast_Capex_Input!$E$12:$E$286,$X156))</f>
        <v>1</v>
      </c>
      <c r="F156" s="167" t="str" cm="1">
        <f t="array" aca="1" ref="F156" ca="1">IFERROR(INDEX(General!$E$25:$E$26,$Y156),NA)</f>
        <v>Labour</v>
      </c>
      <c r="G156" s="167" t="str" cm="1">
        <f t="array" aca="1" ref="G156" ca="1">IFERROR(INDEX(Forecast_Capex_Input!$AI$11:$BB$11,$AA156),NA)</f>
        <v>Business IT</v>
      </c>
      <c r="H156" s="189" cm="1">
        <f t="array" aca="1" ref="H156" ca="1">IFERROR(INDEX(Forecast_Capex_Input!$AI$12:$BB$286,$X156,$AA156),NA)</f>
        <v>3.3850493653032443E-2</v>
      </c>
      <c r="I156" s="199" t="str" cm="1">
        <f t="array" ref="I156">IFERROR(INDEX(Forecast_Capex_Input!$F$12:$F$286,$X156),NA)</f>
        <v>Replacement Expenditure</v>
      </c>
      <c r="J156" s="199" t="str" cm="1">
        <f t="array" ref="J156">IFERROR(INDEX(Forecast_Capex_Input!G$12:G$286,$X156),NA)</f>
        <v>Digital Infrastructure</v>
      </c>
      <c r="K156" s="199" t="str" cm="1">
        <f t="array" ref="K156">IFERROR(INDEX(Forecast_Capex_Input!H$12:H$286,$X156),NA)</f>
        <v>Repex</v>
      </c>
      <c r="L156" s="199" t="str" cm="1">
        <f t="array" ref="L156">IFERROR(INDEX(Forecast_Capex_Input!I$12:I$286,$X156),NA)</f>
        <v>N/A</v>
      </c>
      <c r="M156" s="199" t="str" cm="1">
        <f t="array" ref="M156">IFERROR(INDEX(Forecast_Capex_Input!J$12:J$286,$X156),NA)</f>
        <v>N/A</v>
      </c>
      <c r="N156" s="199" t="str" cm="1">
        <f t="array" ref="N156">IFERROR(INDEX(Forecast_Capex_Input!K$12:K$286,$X156),NA)</f>
        <v>DI - Protection systems</v>
      </c>
      <c r="O156" s="199" t="str" cm="1">
        <f t="array" ref="O156">IFERROR(INDEX(Forecast_Capex_Input!L$12:L$286,$X156),NA)</f>
        <v>DI - Safe and Reliable Network</v>
      </c>
      <c r="P156" s="199" t="str" cm="1">
        <f t="array" ref="P156">IFERROR(INDEX(Forecast_Capex_Input!M$12:M$286,$X156),NA)</f>
        <v>N/A</v>
      </c>
      <c r="Q156" s="172" t="str" cm="1">
        <f t="array" ref="Q156">IFERROR(INDEX(Forecast_Capex_Input!N$12:N$286,$X156),NA)</f>
        <v>No</v>
      </c>
      <c r="R156" s="265" cm="1">
        <f t="array" ref="R156">IFERROR(INDEX(Forecast_Capex_Input!O$12:O$286,$X156),0)</f>
        <v>0</v>
      </c>
      <c r="S156" s="172" t="str" cm="1">
        <f t="array" ref="S156">IFERROR(INDEX(Forecast_Capex_Input!P$12:P$286,$X156),0)</f>
        <v>Safety security &amp; reliability</v>
      </c>
      <c r="T156" s="199" t="str" cm="1">
        <f t="array" aca="1" ref="T156" ca="1">IFERROR(INDEX(General!$K$84:$K$103,$AA156),NA)</f>
        <v>Business IT (2018 onwards)</v>
      </c>
      <c r="U156" s="188" cm="1">
        <f t="array" aca="1" ref="U156" ca="1">IFERROR(
IF($F156=General!$E$25,INDEX(Forecast_Capex_Input!S$12:S$286,$X156),
INDEX(Forecast_Capex_Input!T$12:T$286,$X156)),0)</f>
        <v>0.21096811138248114</v>
      </c>
      <c r="V156" s="222" t="b">
        <f>IFERROR(INDEX(Overheads!$T$19:$T$26,MATCH($I156,Overheads!$E$19:$E$26,0)),FALSE)</f>
        <v>1</v>
      </c>
      <c r="W156" s="165"/>
      <c r="X156" s="174">
        <f>IFERROR(
IF(MATCH($C156,Forecast_Capex_Input!$CI$12:$CI$286,1)+1&gt;MAX(Forecast_Capex_Input!$C$12:$C$286),NA,
MATCH($C156,Forecast_Capex_Input!$CI$12:$CI$286,1)+1),1)</f>
        <v>62</v>
      </c>
      <c r="Y156" s="174" cm="1">
        <f t="array" aca="1" ref="Y156" ca="1">IFERROR(
IF(X155&lt;&gt;X156,1,
IF(COUNTIF(OFFSET(Y155,0,0,-INDEX(Forecast_Capex_Input!$CG$12:$CG$286,$X156)),Y155)=INDEX(Forecast_Capex_Input!$CG$12:$CG$286,$X156),Y155+1,Y155)),NA)</f>
        <v>1</v>
      </c>
      <c r="Z156" s="174" cm="1">
        <f t="array" ref="Z156">IFERROR($C156-IF($X156=1,1,INDEX(Forecast_Capex_Input!$CI$12:$CI$286,$X156-1))+1,NA)</f>
        <v>2</v>
      </c>
      <c r="AA156" s="174" cm="1">
        <f t="array" aca="1" ref="AA156" ca="1">IFERROR(IF(Y156=1,
INDEX(Forecast_Capex_Input!$AI$10:$BB$10,SMALL(IF(INDEX(Forecast_Capex_Input!$AI$12:$BB$286,$X156,0)&gt;0,COLUMN(Forecast_Capex_Input!$AI$10:$BB$10)-COLUMN(Forecast_Capex_Input!$AI$12)+1),ROWS(OFFSET(AA155,0,0,-$Z156)))),
OFFSET(AA155,-INDEX(Forecast_Capex_Input!$CG$12:$CG$286,$X156)+1,0)),NA)</f>
        <v>6</v>
      </c>
      <c r="AB156" s="174">
        <f t="shared" ca="1" si="97"/>
        <v>1</v>
      </c>
      <c r="AC156" s="222" t="b">
        <f t="shared" si="129"/>
        <v>0</v>
      </c>
      <c r="AD156" s="220" t="b">
        <v>0</v>
      </c>
      <c r="AE156" s="222" t="b">
        <f t="shared" si="98"/>
        <v>1</v>
      </c>
      <c r="AF156" s="165"/>
      <c r="AG156" s="215">
        <v>0</v>
      </c>
      <c r="AH156" s="215">
        <v>0</v>
      </c>
      <c r="AI156" s="215">
        <v>9.6790340675796966E-3</v>
      </c>
      <c r="AJ156" s="215">
        <v>3.2250533641208411E-2</v>
      </c>
      <c r="AK156" s="215">
        <v>8.4935977685898952E-3</v>
      </c>
      <c r="AL156" s="155">
        <v>5.0423165477378004E-2</v>
      </c>
      <c r="AM156" s="165"/>
      <c r="AN156" s="215" cm="1">
        <f t="array" aca="1" ref="AN156" ca="1">IFERROR(INDEX(General!O$33:O$34,$AB156)
*AG156,0)</f>
        <v>0</v>
      </c>
      <c r="AO156" s="215" cm="1">
        <f t="array" aca="1" ref="AO156" ca="1">IFERROR(INDEX(General!P$33:P$34,$AB156)
*AH156,0)</f>
        <v>0</v>
      </c>
      <c r="AP156" s="215" cm="1">
        <f t="array" aca="1" ref="AP156" ca="1">IFERROR(INDEX(General!Q$33:Q$34,$AB156)
*AI156,0)</f>
        <v>9.8249214364554156E-3</v>
      </c>
      <c r="AQ156" s="215" cm="1">
        <f t="array" aca="1" ref="AQ156" ca="1">IFERROR(INDEX(General!R$33:R$34,$AB156)
*AJ156,0)</f>
        <v>3.3006198707208001E-2</v>
      </c>
      <c r="AR156" s="215" cm="1">
        <f t="array" aca="1" ref="AR156" ca="1">IFERROR(INDEX(General!S$33:S$34,$AB156)
*AK156,0)</f>
        <v>8.7460808617551514E-3</v>
      </c>
      <c r="AS156" s="155">
        <f t="shared" ca="1" si="130"/>
        <v>5.1577201005418565E-2</v>
      </c>
      <c r="AT156" s="165"/>
      <c r="AU156" s="215">
        <f ca="1">IF($AE156=FALSE,AN156*Overheads!$R$24*$V156,
IFERROR(Overheads!$O$49*$V156*AN156,0)
+IFERROR(Overheads!Q$59*$V156*(AN156/Overheads!Q$68),0))</f>
        <v>0</v>
      </c>
      <c r="AV156" s="215">
        <f ca="1">IF($AE156=FALSE,AO156*Overheads!$R$24*$V156,
IFERROR(Overheads!$O$49*$V156*AO156,0)
+IFERROR(Overheads!R$59*$V156*(AO156/Overheads!R$68),0))</f>
        <v>0</v>
      </c>
      <c r="AW156" s="215">
        <f ca="1">IF($AE156=FALSE,AP156*Overheads!$R$24*$V156,
IFERROR(Overheads!$O$49*$V156*AP156,0)
+IFERROR(Overheads!S$59*$V156*(AP156/Overheads!S$68),0))</f>
        <v>1.2776440875947787E-3</v>
      </c>
      <c r="AX156" s="215">
        <f ca="1">IF($AE156=FALSE,AQ156*Overheads!$R$24*$V156,
IFERROR(Overheads!$O$49*$V156*AQ156,0)
+IFERROR(Overheads!T$59*$V156*(AQ156/Overheads!T$68),0))</f>
        <v>4.7294925005834211E-3</v>
      </c>
      <c r="AY156" s="215">
        <f ca="1">IF($AE156=FALSE,AR156*Overheads!$R$24*$V156,
IFERROR(Overheads!$O$49*$V156*AR156,0)
+IFERROR(Overheads!U$59*$V156*(AR156/Overheads!U$68),0))</f>
        <v>1.0698774813526983E-3</v>
      </c>
      <c r="AZ156" s="155">
        <f t="shared" ca="1" si="131"/>
        <v>7.0770140695308988E-3</v>
      </c>
      <c r="BA156" s="165"/>
      <c r="BB156" s="215">
        <f ca="1">IF($AE156=FALSE,AN156*Overheads!$S$25,
IFERROR(Overheads!$O$50*AN156,0)
+IFERROR(Overheads!Q$60*(AN156/Overheads!Q$66),0))</f>
        <v>0</v>
      </c>
      <c r="BC156" s="215">
        <f ca="1">IF($AE156=FALSE,AO156*Overheads!$S$25,
IFERROR(Overheads!$O$50*AO156,0)
+IFERROR(Overheads!R$60*(AO156/Overheads!R$66),0))</f>
        <v>0</v>
      </c>
      <c r="BD156" s="215">
        <f ca="1">IF($AE156=FALSE,AP156*Overheads!$S$25,
IFERROR(Overheads!$O$50*AP156,0)
+IFERROR(Overheads!S$60*(AP156/Overheads!S$66),0))</f>
        <v>1.8032301732267325E-4</v>
      </c>
      <c r="BE156" s="215">
        <f ca="1">IF($AE156=FALSE,AQ156*Overheads!$S$25,
IFERROR(Overheads!$O$50*AQ156,0)
+IFERROR(Overheads!T$60*(AQ156/Overheads!T$66),0))</f>
        <v>6.6906212228074163E-4</v>
      </c>
      <c r="BF156" s="215">
        <f ca="1">IF($AE156=FALSE,AR156*Overheads!$S$25,
IFERROR(Overheads!$O$50*AR156,0)
+IFERROR(Overheads!U$60*(AR156/Overheads!U$66),0))</f>
        <v>1.565937372073297E-4</v>
      </c>
      <c r="BG156" s="155">
        <f t="shared" ca="1" si="132"/>
        <v>1.0059788768107445E-3</v>
      </c>
      <c r="BH156" s="165"/>
      <c r="BI156" s="215">
        <f t="shared" ca="1" si="133"/>
        <v>0</v>
      </c>
      <c r="BJ156" s="215">
        <f t="shared" ca="1" si="99"/>
        <v>0</v>
      </c>
      <c r="BK156" s="215">
        <f t="shared" ca="1" si="100"/>
        <v>1.1282888541372866E-2</v>
      </c>
      <c r="BL156" s="215">
        <f t="shared" ca="1" si="101"/>
        <v>3.8404753330072164E-2</v>
      </c>
      <c r="BM156" s="215">
        <f t="shared" ca="1" si="102"/>
        <v>9.972552080315179E-3</v>
      </c>
      <c r="BN156" s="155">
        <f t="shared" ca="1" si="134"/>
        <v>5.9660193951760213E-2</v>
      </c>
      <c r="BO156" s="165"/>
      <c r="BP156" s="187" cm="1">
        <f t="array" ref="BP156">IFERROR(IF($X156=$X155,BP155,INDEX(Forecast_Capex_Input!AC$12:AC$286,$X156)),0)</f>
        <v>0</v>
      </c>
      <c r="BQ156" s="187" cm="1">
        <f t="array" ref="BQ156">IFERROR(IF($X156=$X155,BQ155,INDEX(Forecast_Capex_Input!AD$12:AD$286,$X156)),0)</f>
        <v>0</v>
      </c>
      <c r="BR156" s="187" cm="1">
        <f t="array" ref="BR156">IFERROR(IF($X156=$X155,BR155,INDEX(Forecast_Capex_Input!AE$12:AE$286,$X156)),0)</f>
        <v>0</v>
      </c>
      <c r="BS156" s="187" cm="1">
        <f t="array" ref="BS156">IFERROR(IF($X156=$X155,BS155,INDEX(Forecast_Capex_Input!AF$12:AF$286,$X156)),0)</f>
        <v>0</v>
      </c>
      <c r="BT156" s="187" cm="1">
        <f t="array" ref="BT156">IFERROR(IF($X156=$X155,BT155,INDEX(Forecast_Capex_Input!AG$12:AG$286,$X156)),0)</f>
        <v>1</v>
      </c>
      <c r="BU156" s="165"/>
      <c r="BV156" s="215">
        <f t="shared" si="103"/>
        <v>0</v>
      </c>
      <c r="BW156" s="215">
        <f t="shared" si="104"/>
        <v>0</v>
      </c>
      <c r="BX156" s="215">
        <f t="shared" si="105"/>
        <v>0</v>
      </c>
      <c r="BY156" s="215">
        <f t="shared" si="106"/>
        <v>0</v>
      </c>
      <c r="BZ156" s="215">
        <f t="shared" si="107"/>
        <v>5.0423165477378004E-2</v>
      </c>
      <c r="CA156" s="155">
        <f t="shared" si="135"/>
        <v>5.0423165477378004E-2</v>
      </c>
      <c r="CB156" s="165"/>
      <c r="CC156" s="215">
        <f t="shared" ca="1" si="108"/>
        <v>0</v>
      </c>
      <c r="CD156" s="215">
        <f t="shared" ca="1" si="109"/>
        <v>0</v>
      </c>
      <c r="CE156" s="215">
        <f t="shared" ca="1" si="110"/>
        <v>0</v>
      </c>
      <c r="CF156" s="215">
        <f t="shared" ca="1" si="111"/>
        <v>0</v>
      </c>
      <c r="CG156" s="215">
        <f t="shared" ca="1" si="112"/>
        <v>5.1577201005418565E-2</v>
      </c>
      <c r="CH156" s="155">
        <f t="shared" ca="1" si="136"/>
        <v>5.1577201005418565E-2</v>
      </c>
      <c r="CI156" s="165"/>
      <c r="CJ156" s="215">
        <f t="shared" ca="1" si="113"/>
        <v>0</v>
      </c>
      <c r="CK156" s="215">
        <f t="shared" ca="1" si="114"/>
        <v>0</v>
      </c>
      <c r="CL156" s="215">
        <f t="shared" ca="1" si="115"/>
        <v>0</v>
      </c>
      <c r="CM156" s="215">
        <f t="shared" ca="1" si="116"/>
        <v>0</v>
      </c>
      <c r="CN156" s="215">
        <f t="shared" ca="1" si="117"/>
        <v>7.0770140695308988E-3</v>
      </c>
      <c r="CO156" s="155">
        <f t="shared" ca="1" si="137"/>
        <v>7.0770140695308988E-3</v>
      </c>
      <c r="CP156" s="165"/>
      <c r="CQ156" s="223">
        <f t="shared" ca="1" si="118"/>
        <v>0</v>
      </c>
      <c r="CR156" s="223">
        <f t="shared" ca="1" si="119"/>
        <v>0</v>
      </c>
      <c r="CS156" s="223">
        <f t="shared" ca="1" si="120"/>
        <v>0</v>
      </c>
      <c r="CT156" s="223">
        <f t="shared" ca="1" si="121"/>
        <v>0</v>
      </c>
      <c r="CU156" s="223">
        <f t="shared" ca="1" si="122"/>
        <v>1.0059788768107445E-3</v>
      </c>
      <c r="CV156" s="155">
        <f t="shared" ca="1" si="138"/>
        <v>1.0059788768107445E-3</v>
      </c>
      <c r="CW156" s="165"/>
      <c r="CX156" s="215">
        <f t="shared" ca="1" si="139"/>
        <v>0</v>
      </c>
      <c r="CY156" s="215">
        <f t="shared" ca="1" si="123"/>
        <v>0</v>
      </c>
      <c r="CZ156" s="215">
        <f t="shared" ca="1" si="124"/>
        <v>0</v>
      </c>
      <c r="DA156" s="215">
        <f t="shared" ca="1" si="125"/>
        <v>0</v>
      </c>
      <c r="DB156" s="215">
        <f t="shared" ca="1" si="126"/>
        <v>5.9660193951760213E-2</v>
      </c>
      <c r="DC156" s="155">
        <f t="shared" ca="1" si="140"/>
        <v>5.9660193951760213E-2</v>
      </c>
      <c r="DD156" s="165"/>
      <c r="DE156" s="188" t="b" cm="1">
        <f t="array" aca="1" ref="DE156" ca="1">OR($G156=Forecast_Capex_Input!$BF$8:$BF$10)</f>
        <v>0</v>
      </c>
      <c r="DF156" s="188" cm="1">
        <f t="array" aca="1" ref="DF156" ca="1">IFERROR(INDEX(Forecast_Capex_Input!BG$12:BG$286,$X156)
*(INDEX(Forecast_Capex_Input!$H$12:$H$286,$X156)=Repex),0)
*$DE156</f>
        <v>0</v>
      </c>
      <c r="DG156" s="188" cm="1">
        <f t="array" aca="1" ref="DG156" ca="1">IFERROR(INDEX(Forecast_Capex_Input!BH$12:BH$286,$X156)
*(INDEX(Forecast_Capex_Input!$H$12:$H$286,$X156)=Repex),0)
*$DE156</f>
        <v>0</v>
      </c>
      <c r="DH156" s="188" cm="1">
        <f t="array" aca="1" ref="DH156" ca="1">IFERROR(INDEX(Forecast_Capex_Input!BI$12:BI$286,$X156)
*(INDEX(Forecast_Capex_Input!$H$12:$H$286,$X156)=Repex),0)
*$DE156</f>
        <v>0</v>
      </c>
      <c r="DI156" s="188" cm="1">
        <f t="array" aca="1" ref="DI156" ca="1">IFERROR(INDEX(Forecast_Capex_Input!BJ$12:BJ$286,$X156)
*(INDEX(Forecast_Capex_Input!$H$12:$H$286,$X156)=Repex),0)
*$DE156</f>
        <v>0</v>
      </c>
      <c r="DJ156" s="188" cm="1">
        <f t="array" aca="1" ref="DJ156" ca="1">IFERROR(INDEX(Forecast_Capex_Input!BK$12:BK$286,$X156)
*(INDEX(Forecast_Capex_Input!$H$12:$H$286,$X156)=Repex),0)
*$DE156</f>
        <v>0</v>
      </c>
      <c r="DK156" s="188" cm="1">
        <f t="array" aca="1" ref="DK156" ca="1">IFERROR(INDEX(Forecast_Capex_Input!BL$12:BL$286,$X156)
*(INDEX(Forecast_Capex_Input!$H$12:$H$286,$X156)=Repex),0)
*$DE156</f>
        <v>0</v>
      </c>
      <c r="DL156" s="165"/>
      <c r="DM156" s="188" t="b" cm="1">
        <f t="array" aca="1" ref="DM156" ca="1">OR($G156=Forecast_Capex_Input!$BN$8:$BN$9)</f>
        <v>0</v>
      </c>
      <c r="DN156" s="188" cm="1">
        <f t="array" aca="1" ref="DN156" ca="1">IFERROR(INDEX(Forecast_Capex_Input!BO$12:BO$286,$X156)
*(INDEX(Forecast_Capex_Input!$H$12:$H$286,$X156)=Repex),0)
*$DM156</f>
        <v>0</v>
      </c>
      <c r="DO156" s="188" cm="1">
        <f t="array" aca="1" ref="DO156" ca="1">IFERROR(INDEX(Forecast_Capex_Input!BP$12:BP$286,$X156)
*(INDEX(Forecast_Capex_Input!$H$12:$H$286,$X156)=Repex),0)
*$DM156</f>
        <v>0</v>
      </c>
      <c r="DP156" s="188" cm="1">
        <f t="array" aca="1" ref="DP156" ca="1">IFERROR(INDEX(Forecast_Capex_Input!BQ$12:BQ$286,$X156)
*(INDEX(Forecast_Capex_Input!$H$12:$H$286,$X156)=Repex),0)
*$DM156</f>
        <v>0</v>
      </c>
      <c r="DQ156" s="188" cm="1">
        <f t="array" aca="1" ref="DQ156" ca="1">IFERROR(INDEX(Forecast_Capex_Input!BR$12:BR$286,$X156)
*(INDEX(Forecast_Capex_Input!$H$12:$H$286,$X156)=Repex),0)
*$DM156</f>
        <v>0</v>
      </c>
      <c r="DR156" s="188" cm="1">
        <f t="array" aca="1" ref="DR156" ca="1">IFERROR(INDEX(Forecast_Capex_Input!BS$12:BS$286,$X156)
*(INDEX(Forecast_Capex_Input!$H$12:$H$286,$X156)=Repex),0)
*$DM156</f>
        <v>0</v>
      </c>
      <c r="DS156" s="165"/>
      <c r="DT156" s="188" t="b" cm="1">
        <f t="array" aca="1" ref="DT156" ca="1">OR($G156=Forecast_Capex_Input!$BU$8:$BU$10)</f>
        <v>1</v>
      </c>
      <c r="DU156" s="188" cm="1">
        <f t="array" aca="1" ref="DU156" ca="1">IFERROR(INDEX(Forecast_Capex_Input!BV$12:BV$286,$X156)
*(INDEX(Forecast_Capex_Input!$H$12:$H$286,$X156)=Repex),0)
*$DT156</f>
        <v>0.40338504936530334</v>
      </c>
      <c r="DV156" s="188" cm="1">
        <f t="array" aca="1" ref="DV156" ca="1">IFERROR(INDEX(Forecast_Capex_Input!BW$12:BW$286,$X156)
*(INDEX(Forecast_Capex_Input!$H$12:$H$286,$X156)=Repex),0)
*$DT156</f>
        <v>0.52891396332863194</v>
      </c>
      <c r="DW156" s="188" cm="1">
        <f t="array" aca="1" ref="DW156" ca="1">IFERROR(INDEX(Forecast_Capex_Input!BX$12:BX$286,$X156)
*(INDEX(Forecast_Capex_Input!$H$12:$H$286,$X156)=Repex),0)
*$DT156</f>
        <v>3.385049365303245E-2</v>
      </c>
      <c r="DX156" s="188" cm="1">
        <f t="array" aca="1" ref="DX156" ca="1">IFERROR(INDEX(Forecast_Capex_Input!BY$12:BY$286,$X156)
*(INDEX(Forecast_Capex_Input!$H$12:$H$286,$X156)=Repex),0)
*$DT156</f>
        <v>0</v>
      </c>
      <c r="DY156" s="188" cm="1">
        <f t="array" aca="1" ref="DY156" ca="1">IFERROR(INDEX(Forecast_Capex_Input!BZ$12:BZ$286,$X156)
*(INDEX(Forecast_Capex_Input!$H$12:$H$286,$X156)=Repex),0)
*$DT156</f>
        <v>0</v>
      </c>
      <c r="DZ156" s="188" cm="1">
        <f t="array" aca="1" ref="DZ156" ca="1">IFERROR(INDEX(Forecast_Capex_Input!CA$12:CA$286,$X156)
*(INDEX(Forecast_Capex_Input!$H$12:$H$286,$X156)=Repex),0)
*$DT156</f>
        <v>0</v>
      </c>
      <c r="EA156" s="188" cm="1">
        <f t="array" aca="1" ref="EA156" ca="1">IFERROR(INDEX(Forecast_Capex_Input!CB$12:CB$286,$X156)
*(INDEX(Forecast_Capex_Input!$H$12:$H$286,$X156)=Repex),0)
*$DT156</f>
        <v>3.385049365303245E-2</v>
      </c>
      <c r="EB156" s="188" cm="1">
        <f t="array" aca="1" ref="EB156" ca="1">IFERROR(INDEX(Forecast_Capex_Input!CC$12:CC$286,$X156)
*(INDEX(Forecast_Capex_Input!$H$12:$H$286,$X156)=Repex),0)
*$DT156</f>
        <v>0</v>
      </c>
      <c r="EC156" s="165"/>
      <c r="ED156" s="226" t="str">
        <f t="shared" si="127"/>
        <v>N/A</v>
      </c>
      <c r="EE156" s="174" t="s">
        <v>15</v>
      </c>
    </row>
    <row r="157" spans="3:135" x14ac:dyDescent="0.2">
      <c r="C157" s="174">
        <f t="shared" si="128"/>
        <v>147</v>
      </c>
      <c r="D157" s="167" t="str" cm="1">
        <f t="array" ref="D157">IFERROR(INDEX(Forecast_Capex_Input!$D$12:$D$286,$X157),NA)</f>
        <v xml:space="preserve">Regentville Secondary Systems Renewal </v>
      </c>
      <c r="E157" s="172" t="b" cm="1">
        <f t="array" ref="E157">IF($X157=NA,NA,INDEX(Forecast_Capex_Input!$E$12:$E$286,$X157))</f>
        <v>1</v>
      </c>
      <c r="F157" s="167" t="str" cm="1">
        <f t="array" aca="1" ref="F157" ca="1">IFERROR(INDEX(General!$E$25:$E$26,$Y157),NA)</f>
        <v>Non-Labour</v>
      </c>
      <c r="G157" s="167" t="str" cm="1">
        <f t="array" aca="1" ref="G157" ca="1">IFERROR(INDEX(Forecast_Capex_Input!$AI$11:$BB$11,$AA157),NA)</f>
        <v>Secondary Systems</v>
      </c>
      <c r="H157" s="189" cm="1">
        <f t="array" aca="1" ref="H157" ca="1">IFERROR(INDEX(Forecast_Capex_Input!$AI$12:$BB$286,$X157,$AA157),NA)</f>
        <v>0.96614950634696739</v>
      </c>
      <c r="I157" s="199" t="str" cm="1">
        <f t="array" ref="I157">IFERROR(INDEX(Forecast_Capex_Input!$F$12:$F$286,$X157),NA)</f>
        <v>Replacement Expenditure</v>
      </c>
      <c r="J157" s="199" t="str" cm="1">
        <f t="array" ref="J157">IFERROR(INDEX(Forecast_Capex_Input!G$12:G$286,$X157),NA)</f>
        <v>Digital Infrastructure</v>
      </c>
      <c r="K157" s="199" t="str" cm="1">
        <f t="array" ref="K157">IFERROR(INDEX(Forecast_Capex_Input!H$12:H$286,$X157),NA)</f>
        <v>Repex</v>
      </c>
      <c r="L157" s="199" t="str" cm="1">
        <f t="array" ref="L157">IFERROR(INDEX(Forecast_Capex_Input!I$12:I$286,$X157),NA)</f>
        <v>N/A</v>
      </c>
      <c r="M157" s="199" t="str" cm="1">
        <f t="array" ref="M157">IFERROR(INDEX(Forecast_Capex_Input!J$12:J$286,$X157),NA)</f>
        <v>N/A</v>
      </c>
      <c r="N157" s="199" t="str" cm="1">
        <f t="array" ref="N157">IFERROR(INDEX(Forecast_Capex_Input!K$12:K$286,$X157),NA)</f>
        <v>DI - Protection systems</v>
      </c>
      <c r="O157" s="199" t="str" cm="1">
        <f t="array" ref="O157">IFERROR(INDEX(Forecast_Capex_Input!L$12:L$286,$X157),NA)</f>
        <v>DI - Safe and Reliable Network</v>
      </c>
      <c r="P157" s="199" t="str" cm="1">
        <f t="array" ref="P157">IFERROR(INDEX(Forecast_Capex_Input!M$12:M$286,$X157),NA)</f>
        <v>N/A</v>
      </c>
      <c r="Q157" s="172" t="str" cm="1">
        <f t="array" ref="Q157">IFERROR(INDEX(Forecast_Capex_Input!N$12:N$286,$X157),NA)</f>
        <v>No</v>
      </c>
      <c r="R157" s="265" cm="1">
        <f t="array" ref="R157">IFERROR(INDEX(Forecast_Capex_Input!O$12:O$286,$X157),0)</f>
        <v>0</v>
      </c>
      <c r="S157" s="172" t="str" cm="1">
        <f t="array" ref="S157">IFERROR(INDEX(Forecast_Capex_Input!P$12:P$286,$X157),0)</f>
        <v>Safety security &amp; reliability</v>
      </c>
      <c r="T157" s="199" t="str" cm="1">
        <f t="array" aca="1" ref="T157" ca="1">IFERROR(INDEX(General!$K$84:$K$103,$AA157),NA)</f>
        <v>Secondary Systems (2018-23)</v>
      </c>
      <c r="U157" s="188" cm="1">
        <f t="array" aca="1" ref="U157" ca="1">IFERROR(
IF($F157=General!$E$25,INDEX(Forecast_Capex_Input!S$12:S$286,$X157),
INDEX(Forecast_Capex_Input!T$12:T$286,$X157)),0)</f>
        <v>0.78903188861751883</v>
      </c>
      <c r="V157" s="222" t="b">
        <f>IFERROR(INDEX(Overheads!$T$19:$T$26,MATCH($I157,Overheads!$E$19:$E$26,0)),FALSE)</f>
        <v>1</v>
      </c>
      <c r="W157" s="165"/>
      <c r="X157" s="174">
        <f>IFERROR(
IF(MATCH($C157,Forecast_Capex_Input!$CI$12:$CI$286,1)+1&gt;MAX(Forecast_Capex_Input!$C$12:$C$286),NA,
MATCH($C157,Forecast_Capex_Input!$CI$12:$CI$286,1)+1),1)</f>
        <v>62</v>
      </c>
      <c r="Y157" s="174" cm="1">
        <f t="array" aca="1" ref="Y157" ca="1">IFERROR(
IF(X156&lt;&gt;X157,1,
IF(COUNTIF(OFFSET(Y156,0,0,-INDEX(Forecast_Capex_Input!$CG$12:$CG$286,$X157)),Y156)=INDEX(Forecast_Capex_Input!$CG$12:$CG$286,$X157),Y156+1,Y156)),NA)</f>
        <v>2</v>
      </c>
      <c r="Z157" s="174" cm="1">
        <f t="array" ref="Z157">IFERROR($C157-IF($X157=1,1,INDEX(Forecast_Capex_Input!$CI$12:$CI$286,$X157-1))+1,NA)</f>
        <v>3</v>
      </c>
      <c r="AA157" s="174" cm="1">
        <f t="array" aca="1" ref="AA157" ca="1">IFERROR(IF(Y157=1,
INDEX(Forecast_Capex_Input!$AI$10:$BB$10,SMALL(IF(INDEX(Forecast_Capex_Input!$AI$12:$BB$286,$X157,0)&gt;0,COLUMN(Forecast_Capex_Input!$AI$10:$BB$10)-COLUMN(Forecast_Capex_Input!$AI$12)+1),ROWS(OFFSET(AA156,0,0,-$Z157)))),
OFFSET(AA156,-INDEX(Forecast_Capex_Input!$CG$12:$CG$286,$X157)+1,0)),NA)</f>
        <v>4</v>
      </c>
      <c r="AB157" s="174">
        <f t="shared" ca="1" si="97"/>
        <v>2</v>
      </c>
      <c r="AC157" s="222" t="b">
        <f t="shared" si="129"/>
        <v>0</v>
      </c>
      <c r="AD157" s="220" t="b">
        <v>0</v>
      </c>
      <c r="AE157" s="222" t="b">
        <f t="shared" si="98"/>
        <v>1</v>
      </c>
      <c r="AF157" s="165"/>
      <c r="AG157" s="215">
        <v>0</v>
      </c>
      <c r="AH157" s="215">
        <v>0</v>
      </c>
      <c r="AI157" s="215">
        <v>1.0332111606422574</v>
      </c>
      <c r="AJ157" s="215">
        <v>3.4426587469484331</v>
      </c>
      <c r="AK157" s="215">
        <v>0.90666898651671646</v>
      </c>
      <c r="AL157" s="155">
        <v>5.3825388941074062</v>
      </c>
      <c r="AM157" s="165"/>
      <c r="AN157" s="215" cm="1">
        <f t="array" aca="1" ref="AN157" ca="1">IFERROR(INDEX(General!O$33:O$34,$AB157)
*AG157,0)</f>
        <v>0</v>
      </c>
      <c r="AO157" s="215" cm="1">
        <f t="array" aca="1" ref="AO157" ca="1">IFERROR(INDEX(General!P$33:P$34,$AB157)
*AH157,0)</f>
        <v>0</v>
      </c>
      <c r="AP157" s="215" cm="1">
        <f t="array" aca="1" ref="AP157" ca="1">IFERROR(INDEX(General!Q$33:Q$34,$AB157)
*AI157,0)</f>
        <v>1.0332111606422574</v>
      </c>
      <c r="AQ157" s="215" cm="1">
        <f t="array" aca="1" ref="AQ157" ca="1">IFERROR(INDEX(General!R$33:R$34,$AB157)
*AJ157,0)</f>
        <v>3.4426587469484331</v>
      </c>
      <c r="AR157" s="215" cm="1">
        <f t="array" aca="1" ref="AR157" ca="1">IFERROR(INDEX(General!S$33:S$34,$AB157)
*AK157,0)</f>
        <v>0.90666898651671646</v>
      </c>
      <c r="AS157" s="155">
        <f t="shared" ca="1" si="130"/>
        <v>5.3825388941074062</v>
      </c>
      <c r="AT157" s="165"/>
      <c r="AU157" s="215">
        <f ca="1">IF($AE157=FALSE,AN157*Overheads!$R$24*$V157,
IFERROR(Overheads!$O$49*$V157*AN157,0)
+IFERROR(Overheads!Q$59*$V157*(AN157/Overheads!Q$68),0))</f>
        <v>0</v>
      </c>
      <c r="AV157" s="215">
        <f ca="1">IF($AE157=FALSE,AO157*Overheads!$R$24*$V157,
IFERROR(Overheads!$O$49*$V157*AO157,0)
+IFERROR(Overheads!R$59*$V157*(AO157/Overheads!R$68),0))</f>
        <v>0</v>
      </c>
      <c r="AW157" s="215">
        <f ca="1">IF($AE157=FALSE,AP157*Overheads!$R$24*$V157,
IFERROR(Overheads!$O$49*$V157*AP157,0)
+IFERROR(Overheads!S$59*$V157*(AP157/Overheads!S$68),0))</f>
        <v>0.13435996808415901</v>
      </c>
      <c r="AX157" s="215">
        <f ca="1">IF($AE157=FALSE,AQ157*Overheads!$R$24*$V157,
IFERROR(Overheads!$O$49*$V157*AQ157,0)
+IFERROR(Overheads!T$59*$V157*(AQ157/Overheads!T$68),0))</f>
        <v>0.49330214818723761</v>
      </c>
      <c r="AY157" s="215">
        <f ca="1">IF($AE157=FALSE,AR157*Overheads!$R$24*$V157,
IFERROR(Overheads!$O$49*$V157*AR157,0)
+IFERROR(Overheads!U$59*$V157*(AR157/Overheads!U$68),0))</f>
        <v>0.11090964593716836</v>
      </c>
      <c r="AZ157" s="155">
        <f t="shared" ca="1" si="131"/>
        <v>0.73857176220856502</v>
      </c>
      <c r="BA157" s="165"/>
      <c r="BB157" s="215">
        <f ca="1">IF($AE157=FALSE,AN157*Overheads!$S$25,
IFERROR(Overheads!$O$50*AN157,0)
+IFERROR(Overheads!Q$60*(AN157/Overheads!Q$66),0))</f>
        <v>0</v>
      </c>
      <c r="BC157" s="215">
        <f ca="1">IF($AE157=FALSE,AO157*Overheads!$S$25,
IFERROR(Overheads!$O$50*AO157,0)
+IFERROR(Overheads!R$60*(AO157/Overheads!R$66),0))</f>
        <v>0</v>
      </c>
      <c r="BD157" s="215">
        <f ca="1">IF($AE157=FALSE,AP157*Overheads!$S$25,
IFERROR(Overheads!$O$50*AP157,0)
+IFERROR(Overheads!S$60*(AP157/Overheads!S$66),0))</f>
        <v>1.8963180033904646E-2</v>
      </c>
      <c r="BE157" s="215">
        <f ca="1">IF($AE157=FALSE,AQ157*Overheads!$S$25,
IFERROR(Overheads!$O$50*AQ157,0)
+IFERROR(Overheads!T$60*(AQ157/Overheads!T$66),0))</f>
        <v>6.9785454179510348E-2</v>
      </c>
      <c r="BF157" s="215">
        <f ca="1">IF($AE157=FALSE,AR157*Overheads!$S$25,
IFERROR(Overheads!$O$50*AR157,0)
+IFERROR(Overheads!U$60*(AR157/Overheads!U$66),0))</f>
        <v>1.6233406396855856E-2</v>
      </c>
      <c r="BG157" s="155">
        <f t="shared" ca="1" si="132"/>
        <v>0.10498204061027086</v>
      </c>
      <c r="BH157" s="165"/>
      <c r="BI157" s="215">
        <f t="shared" ca="1" si="133"/>
        <v>0</v>
      </c>
      <c r="BJ157" s="215">
        <f t="shared" ca="1" si="99"/>
        <v>0</v>
      </c>
      <c r="BK157" s="215">
        <f t="shared" ca="1" si="100"/>
        <v>1.1865343087603211</v>
      </c>
      <c r="BL157" s="215">
        <f t="shared" ca="1" si="101"/>
        <v>4.0057463493151806</v>
      </c>
      <c r="BM157" s="215">
        <f t="shared" ca="1" si="102"/>
        <v>1.0338120388507408</v>
      </c>
      <c r="BN157" s="155">
        <f t="shared" ca="1" si="134"/>
        <v>6.2260926969262425</v>
      </c>
      <c r="BO157" s="165"/>
      <c r="BP157" s="187" cm="1">
        <f t="array" ref="BP157">IFERROR(IF($X157=$X156,BP156,INDEX(Forecast_Capex_Input!AC$12:AC$286,$X157)),0)</f>
        <v>0</v>
      </c>
      <c r="BQ157" s="187" cm="1">
        <f t="array" ref="BQ157">IFERROR(IF($X157=$X156,BQ156,INDEX(Forecast_Capex_Input!AD$12:AD$286,$X157)),0)</f>
        <v>0</v>
      </c>
      <c r="BR157" s="187" cm="1">
        <f t="array" ref="BR157">IFERROR(IF($X157=$X156,BR156,INDEX(Forecast_Capex_Input!AE$12:AE$286,$X157)),0)</f>
        <v>0</v>
      </c>
      <c r="BS157" s="187" cm="1">
        <f t="array" ref="BS157">IFERROR(IF($X157=$X156,BS156,INDEX(Forecast_Capex_Input!AF$12:AF$286,$X157)),0)</f>
        <v>0</v>
      </c>
      <c r="BT157" s="187" cm="1">
        <f t="array" ref="BT157">IFERROR(IF($X157=$X156,BT156,INDEX(Forecast_Capex_Input!AG$12:AG$286,$X157)),0)</f>
        <v>1</v>
      </c>
      <c r="BU157" s="165"/>
      <c r="BV157" s="215">
        <f t="shared" si="103"/>
        <v>0</v>
      </c>
      <c r="BW157" s="215">
        <f t="shared" si="104"/>
        <v>0</v>
      </c>
      <c r="BX157" s="215">
        <f t="shared" si="105"/>
        <v>0</v>
      </c>
      <c r="BY157" s="215">
        <f t="shared" si="106"/>
        <v>0</v>
      </c>
      <c r="BZ157" s="215">
        <f t="shared" si="107"/>
        <v>5.3825388941074062</v>
      </c>
      <c r="CA157" s="155">
        <f t="shared" si="135"/>
        <v>5.3825388941074062</v>
      </c>
      <c r="CB157" s="165"/>
      <c r="CC157" s="215">
        <f t="shared" ca="1" si="108"/>
        <v>0</v>
      </c>
      <c r="CD157" s="215">
        <f t="shared" ca="1" si="109"/>
        <v>0</v>
      </c>
      <c r="CE157" s="215">
        <f t="shared" ca="1" si="110"/>
        <v>0</v>
      </c>
      <c r="CF157" s="215">
        <f t="shared" ca="1" si="111"/>
        <v>0</v>
      </c>
      <c r="CG157" s="215">
        <f t="shared" ca="1" si="112"/>
        <v>5.3825388941074062</v>
      </c>
      <c r="CH157" s="155">
        <f t="shared" ca="1" si="136"/>
        <v>5.3825388941074062</v>
      </c>
      <c r="CI157" s="165"/>
      <c r="CJ157" s="215">
        <f t="shared" ca="1" si="113"/>
        <v>0</v>
      </c>
      <c r="CK157" s="215">
        <f t="shared" ca="1" si="114"/>
        <v>0</v>
      </c>
      <c r="CL157" s="215">
        <f t="shared" ca="1" si="115"/>
        <v>0</v>
      </c>
      <c r="CM157" s="215">
        <f t="shared" ca="1" si="116"/>
        <v>0</v>
      </c>
      <c r="CN157" s="215">
        <f t="shared" ca="1" si="117"/>
        <v>0.73857176220856502</v>
      </c>
      <c r="CO157" s="155">
        <f t="shared" ca="1" si="137"/>
        <v>0.73857176220856502</v>
      </c>
      <c r="CP157" s="165"/>
      <c r="CQ157" s="223">
        <f t="shared" ca="1" si="118"/>
        <v>0</v>
      </c>
      <c r="CR157" s="223">
        <f t="shared" ca="1" si="119"/>
        <v>0</v>
      </c>
      <c r="CS157" s="223">
        <f t="shared" ca="1" si="120"/>
        <v>0</v>
      </c>
      <c r="CT157" s="223">
        <f t="shared" ca="1" si="121"/>
        <v>0</v>
      </c>
      <c r="CU157" s="223">
        <f t="shared" ca="1" si="122"/>
        <v>0.10498204061027086</v>
      </c>
      <c r="CV157" s="155">
        <f t="shared" ca="1" si="138"/>
        <v>0.10498204061027086</v>
      </c>
      <c r="CW157" s="165"/>
      <c r="CX157" s="215">
        <f t="shared" ca="1" si="139"/>
        <v>0</v>
      </c>
      <c r="CY157" s="215">
        <f t="shared" ca="1" si="123"/>
        <v>0</v>
      </c>
      <c r="CZ157" s="215">
        <f t="shared" ca="1" si="124"/>
        <v>0</v>
      </c>
      <c r="DA157" s="215">
        <f t="shared" ca="1" si="125"/>
        <v>0</v>
      </c>
      <c r="DB157" s="215">
        <f t="shared" ca="1" si="126"/>
        <v>6.2260926969262425</v>
      </c>
      <c r="DC157" s="155">
        <f t="shared" ca="1" si="140"/>
        <v>6.2260926969262425</v>
      </c>
      <c r="DD157" s="165"/>
      <c r="DE157" s="188" t="b" cm="1">
        <f t="array" aca="1" ref="DE157" ca="1">OR($G157=Forecast_Capex_Input!$BF$8:$BF$10)</f>
        <v>0</v>
      </c>
      <c r="DF157" s="188" cm="1">
        <f t="array" aca="1" ref="DF157" ca="1">IFERROR(INDEX(Forecast_Capex_Input!BG$12:BG$286,$X157)
*(INDEX(Forecast_Capex_Input!$H$12:$H$286,$X157)=Repex),0)
*$DE157</f>
        <v>0</v>
      </c>
      <c r="DG157" s="188" cm="1">
        <f t="array" aca="1" ref="DG157" ca="1">IFERROR(INDEX(Forecast_Capex_Input!BH$12:BH$286,$X157)
*(INDEX(Forecast_Capex_Input!$H$12:$H$286,$X157)=Repex),0)
*$DE157</f>
        <v>0</v>
      </c>
      <c r="DH157" s="188" cm="1">
        <f t="array" aca="1" ref="DH157" ca="1">IFERROR(INDEX(Forecast_Capex_Input!BI$12:BI$286,$X157)
*(INDEX(Forecast_Capex_Input!$H$12:$H$286,$X157)=Repex),0)
*$DE157</f>
        <v>0</v>
      </c>
      <c r="DI157" s="188" cm="1">
        <f t="array" aca="1" ref="DI157" ca="1">IFERROR(INDEX(Forecast_Capex_Input!BJ$12:BJ$286,$X157)
*(INDEX(Forecast_Capex_Input!$H$12:$H$286,$X157)=Repex),0)
*$DE157</f>
        <v>0</v>
      </c>
      <c r="DJ157" s="188" cm="1">
        <f t="array" aca="1" ref="DJ157" ca="1">IFERROR(INDEX(Forecast_Capex_Input!BK$12:BK$286,$X157)
*(INDEX(Forecast_Capex_Input!$H$12:$H$286,$X157)=Repex),0)
*$DE157</f>
        <v>0</v>
      </c>
      <c r="DK157" s="188" cm="1">
        <f t="array" aca="1" ref="DK157" ca="1">IFERROR(INDEX(Forecast_Capex_Input!BL$12:BL$286,$X157)
*(INDEX(Forecast_Capex_Input!$H$12:$H$286,$X157)=Repex),0)
*$DE157</f>
        <v>0</v>
      </c>
      <c r="DL157" s="165"/>
      <c r="DM157" s="188" t="b" cm="1">
        <f t="array" aca="1" ref="DM157" ca="1">OR($G157=Forecast_Capex_Input!$BN$8:$BN$9)</f>
        <v>0</v>
      </c>
      <c r="DN157" s="188" cm="1">
        <f t="array" aca="1" ref="DN157" ca="1">IFERROR(INDEX(Forecast_Capex_Input!BO$12:BO$286,$X157)
*(INDEX(Forecast_Capex_Input!$H$12:$H$286,$X157)=Repex),0)
*$DM157</f>
        <v>0</v>
      </c>
      <c r="DO157" s="188" cm="1">
        <f t="array" aca="1" ref="DO157" ca="1">IFERROR(INDEX(Forecast_Capex_Input!BP$12:BP$286,$X157)
*(INDEX(Forecast_Capex_Input!$H$12:$H$286,$X157)=Repex),0)
*$DM157</f>
        <v>0</v>
      </c>
      <c r="DP157" s="188" cm="1">
        <f t="array" aca="1" ref="DP157" ca="1">IFERROR(INDEX(Forecast_Capex_Input!BQ$12:BQ$286,$X157)
*(INDEX(Forecast_Capex_Input!$H$12:$H$286,$X157)=Repex),0)
*$DM157</f>
        <v>0</v>
      </c>
      <c r="DQ157" s="188" cm="1">
        <f t="array" aca="1" ref="DQ157" ca="1">IFERROR(INDEX(Forecast_Capex_Input!BR$12:BR$286,$X157)
*(INDEX(Forecast_Capex_Input!$H$12:$H$286,$X157)=Repex),0)
*$DM157</f>
        <v>0</v>
      </c>
      <c r="DR157" s="188" cm="1">
        <f t="array" aca="1" ref="DR157" ca="1">IFERROR(INDEX(Forecast_Capex_Input!BS$12:BS$286,$X157)
*(INDEX(Forecast_Capex_Input!$H$12:$H$286,$X157)=Repex),0)
*$DM157</f>
        <v>0</v>
      </c>
      <c r="DS157" s="165"/>
      <c r="DT157" s="188" t="b" cm="1">
        <f t="array" aca="1" ref="DT157" ca="1">OR($G157=Forecast_Capex_Input!$BU$8:$BU$10)</f>
        <v>1</v>
      </c>
      <c r="DU157" s="188" cm="1">
        <f t="array" aca="1" ref="DU157" ca="1">IFERROR(INDEX(Forecast_Capex_Input!BV$12:BV$286,$X157)
*(INDEX(Forecast_Capex_Input!$H$12:$H$286,$X157)=Repex),0)
*$DT157</f>
        <v>0.40338504936530334</v>
      </c>
      <c r="DV157" s="188" cm="1">
        <f t="array" aca="1" ref="DV157" ca="1">IFERROR(INDEX(Forecast_Capex_Input!BW$12:BW$286,$X157)
*(INDEX(Forecast_Capex_Input!$H$12:$H$286,$X157)=Repex),0)
*$DT157</f>
        <v>0.52891396332863194</v>
      </c>
      <c r="DW157" s="188" cm="1">
        <f t="array" aca="1" ref="DW157" ca="1">IFERROR(INDEX(Forecast_Capex_Input!BX$12:BX$286,$X157)
*(INDEX(Forecast_Capex_Input!$H$12:$H$286,$X157)=Repex),0)
*$DT157</f>
        <v>3.385049365303245E-2</v>
      </c>
      <c r="DX157" s="188" cm="1">
        <f t="array" aca="1" ref="DX157" ca="1">IFERROR(INDEX(Forecast_Capex_Input!BY$12:BY$286,$X157)
*(INDEX(Forecast_Capex_Input!$H$12:$H$286,$X157)=Repex),0)
*$DT157</f>
        <v>0</v>
      </c>
      <c r="DY157" s="188" cm="1">
        <f t="array" aca="1" ref="DY157" ca="1">IFERROR(INDEX(Forecast_Capex_Input!BZ$12:BZ$286,$X157)
*(INDEX(Forecast_Capex_Input!$H$12:$H$286,$X157)=Repex),0)
*$DT157</f>
        <v>0</v>
      </c>
      <c r="DZ157" s="188" cm="1">
        <f t="array" aca="1" ref="DZ157" ca="1">IFERROR(INDEX(Forecast_Capex_Input!CA$12:CA$286,$X157)
*(INDEX(Forecast_Capex_Input!$H$12:$H$286,$X157)=Repex),0)
*$DT157</f>
        <v>0</v>
      </c>
      <c r="EA157" s="188" cm="1">
        <f t="array" aca="1" ref="EA157" ca="1">IFERROR(INDEX(Forecast_Capex_Input!CB$12:CB$286,$X157)
*(INDEX(Forecast_Capex_Input!$H$12:$H$286,$X157)=Repex),0)
*$DT157</f>
        <v>3.385049365303245E-2</v>
      </c>
      <c r="EB157" s="188" cm="1">
        <f t="array" aca="1" ref="EB157" ca="1">IFERROR(INDEX(Forecast_Capex_Input!CC$12:CC$286,$X157)
*(INDEX(Forecast_Capex_Input!$H$12:$H$286,$X157)=Repex),0)
*$DT157</f>
        <v>0</v>
      </c>
      <c r="EC157" s="165"/>
      <c r="ED157" s="226" t="str">
        <f t="shared" si="127"/>
        <v>N/A</v>
      </c>
      <c r="EE157" s="174" t="s">
        <v>15</v>
      </c>
    </row>
    <row r="158" spans="3:135" x14ac:dyDescent="0.2">
      <c r="C158" s="174">
        <f t="shared" si="128"/>
        <v>148</v>
      </c>
      <c r="D158" s="167" t="str" cm="1">
        <f t="array" ref="D158">IFERROR(INDEX(Forecast_Capex_Input!$D$12:$D$286,$X158),NA)</f>
        <v xml:space="preserve">Regentville Secondary Systems Renewal </v>
      </c>
      <c r="E158" s="172" t="b" cm="1">
        <f t="array" ref="E158">IF($X158=NA,NA,INDEX(Forecast_Capex_Input!$E$12:$E$286,$X158))</f>
        <v>1</v>
      </c>
      <c r="F158" s="167" t="str" cm="1">
        <f t="array" aca="1" ref="F158" ca="1">IFERROR(INDEX(General!$E$25:$E$26,$Y158),NA)</f>
        <v>Non-Labour</v>
      </c>
      <c r="G158" s="167" t="str" cm="1">
        <f t="array" aca="1" ref="G158" ca="1">IFERROR(INDEX(Forecast_Capex_Input!$AI$11:$BB$11,$AA158),NA)</f>
        <v>Business IT</v>
      </c>
      <c r="H158" s="189" cm="1">
        <f t="array" aca="1" ref="H158" ca="1">IFERROR(INDEX(Forecast_Capex_Input!$AI$12:$BB$286,$X158,$AA158),NA)</f>
        <v>3.3850493653032443E-2</v>
      </c>
      <c r="I158" s="199" t="str" cm="1">
        <f t="array" ref="I158">IFERROR(INDEX(Forecast_Capex_Input!$F$12:$F$286,$X158),NA)</f>
        <v>Replacement Expenditure</v>
      </c>
      <c r="J158" s="199" t="str" cm="1">
        <f t="array" ref="J158">IFERROR(INDEX(Forecast_Capex_Input!G$12:G$286,$X158),NA)</f>
        <v>Digital Infrastructure</v>
      </c>
      <c r="K158" s="199" t="str" cm="1">
        <f t="array" ref="K158">IFERROR(INDEX(Forecast_Capex_Input!H$12:H$286,$X158),NA)</f>
        <v>Repex</v>
      </c>
      <c r="L158" s="199" t="str" cm="1">
        <f t="array" ref="L158">IFERROR(INDEX(Forecast_Capex_Input!I$12:I$286,$X158),NA)</f>
        <v>N/A</v>
      </c>
      <c r="M158" s="199" t="str" cm="1">
        <f t="array" ref="M158">IFERROR(INDEX(Forecast_Capex_Input!J$12:J$286,$X158),NA)</f>
        <v>N/A</v>
      </c>
      <c r="N158" s="199" t="str" cm="1">
        <f t="array" ref="N158">IFERROR(INDEX(Forecast_Capex_Input!K$12:K$286,$X158),NA)</f>
        <v>DI - Protection systems</v>
      </c>
      <c r="O158" s="199" t="str" cm="1">
        <f t="array" ref="O158">IFERROR(INDEX(Forecast_Capex_Input!L$12:L$286,$X158),NA)</f>
        <v>DI - Safe and Reliable Network</v>
      </c>
      <c r="P158" s="199" t="str" cm="1">
        <f t="array" ref="P158">IFERROR(INDEX(Forecast_Capex_Input!M$12:M$286,$X158),NA)</f>
        <v>N/A</v>
      </c>
      <c r="Q158" s="172" t="str" cm="1">
        <f t="array" ref="Q158">IFERROR(INDEX(Forecast_Capex_Input!N$12:N$286,$X158),NA)</f>
        <v>No</v>
      </c>
      <c r="R158" s="265" cm="1">
        <f t="array" ref="R158">IFERROR(INDEX(Forecast_Capex_Input!O$12:O$286,$X158),0)</f>
        <v>0</v>
      </c>
      <c r="S158" s="172" t="str" cm="1">
        <f t="array" ref="S158">IFERROR(INDEX(Forecast_Capex_Input!P$12:P$286,$X158),0)</f>
        <v>Safety security &amp; reliability</v>
      </c>
      <c r="T158" s="199" t="str" cm="1">
        <f t="array" aca="1" ref="T158" ca="1">IFERROR(INDEX(General!$K$84:$K$103,$AA158),NA)</f>
        <v>Business IT (2018 onwards)</v>
      </c>
      <c r="U158" s="188" cm="1">
        <f t="array" aca="1" ref="U158" ca="1">IFERROR(
IF($F158=General!$E$25,INDEX(Forecast_Capex_Input!S$12:S$286,$X158),
INDEX(Forecast_Capex_Input!T$12:T$286,$X158)),0)</f>
        <v>0.78903188861751883</v>
      </c>
      <c r="V158" s="222" t="b">
        <f>IFERROR(INDEX(Overheads!$T$19:$T$26,MATCH($I158,Overheads!$E$19:$E$26,0)),FALSE)</f>
        <v>1</v>
      </c>
      <c r="W158" s="165"/>
      <c r="X158" s="174">
        <f>IFERROR(
IF(MATCH($C158,Forecast_Capex_Input!$CI$12:$CI$286,1)+1&gt;MAX(Forecast_Capex_Input!$C$12:$C$286),NA,
MATCH($C158,Forecast_Capex_Input!$CI$12:$CI$286,1)+1),1)</f>
        <v>62</v>
      </c>
      <c r="Y158" s="174" cm="1">
        <f t="array" aca="1" ref="Y158" ca="1">IFERROR(
IF(X157&lt;&gt;X158,1,
IF(COUNTIF(OFFSET(Y157,0,0,-INDEX(Forecast_Capex_Input!$CG$12:$CG$286,$X158)),Y157)=INDEX(Forecast_Capex_Input!$CG$12:$CG$286,$X158),Y157+1,Y157)),NA)</f>
        <v>2</v>
      </c>
      <c r="Z158" s="174" cm="1">
        <f t="array" ref="Z158">IFERROR($C158-IF($X158=1,1,INDEX(Forecast_Capex_Input!$CI$12:$CI$286,$X158-1))+1,NA)</f>
        <v>4</v>
      </c>
      <c r="AA158" s="174" cm="1">
        <f t="array" aca="1" ref="AA158" ca="1">IFERROR(IF(Y158=1,
INDEX(Forecast_Capex_Input!$AI$10:$BB$10,SMALL(IF(INDEX(Forecast_Capex_Input!$AI$12:$BB$286,$X158,0)&gt;0,COLUMN(Forecast_Capex_Input!$AI$10:$BB$10)-COLUMN(Forecast_Capex_Input!$AI$12)+1),ROWS(OFFSET(AA157,0,0,-$Z158)))),
OFFSET(AA157,-INDEX(Forecast_Capex_Input!$CG$12:$CG$286,$X158)+1,0)),NA)</f>
        <v>6</v>
      </c>
      <c r="AB158" s="174">
        <f t="shared" ca="1" si="97"/>
        <v>2</v>
      </c>
      <c r="AC158" s="222" t="b">
        <f t="shared" si="129"/>
        <v>0</v>
      </c>
      <c r="AD158" s="220" t="b">
        <v>0</v>
      </c>
      <c r="AE158" s="222" t="b">
        <f t="shared" si="98"/>
        <v>1</v>
      </c>
      <c r="AF158" s="165"/>
      <c r="AG158" s="215">
        <v>0</v>
      </c>
      <c r="AH158" s="215">
        <v>0</v>
      </c>
      <c r="AI158" s="215">
        <v>3.6200099058998812E-2</v>
      </c>
      <c r="AJ158" s="215">
        <v>0.12061870062301083</v>
      </c>
      <c r="AK158" s="215">
        <v>3.1766504637082041E-2</v>
      </c>
      <c r="AL158" s="155">
        <v>0.18858530431909171</v>
      </c>
      <c r="AM158" s="165"/>
      <c r="AN158" s="215" cm="1">
        <f t="array" aca="1" ref="AN158" ca="1">IFERROR(INDEX(General!O$33:O$34,$AB158)
*AG158,0)</f>
        <v>0</v>
      </c>
      <c r="AO158" s="215" cm="1">
        <f t="array" aca="1" ref="AO158" ca="1">IFERROR(INDEX(General!P$33:P$34,$AB158)
*AH158,0)</f>
        <v>0</v>
      </c>
      <c r="AP158" s="215" cm="1">
        <f t="array" aca="1" ref="AP158" ca="1">IFERROR(INDEX(General!Q$33:Q$34,$AB158)
*AI158,0)</f>
        <v>3.6200099058998812E-2</v>
      </c>
      <c r="AQ158" s="215" cm="1">
        <f t="array" aca="1" ref="AQ158" ca="1">IFERROR(INDEX(General!R$33:R$34,$AB158)
*AJ158,0)</f>
        <v>0.12061870062301083</v>
      </c>
      <c r="AR158" s="215" cm="1">
        <f t="array" aca="1" ref="AR158" ca="1">IFERROR(INDEX(General!S$33:S$34,$AB158)
*AK158,0)</f>
        <v>3.1766504637082041E-2</v>
      </c>
      <c r="AS158" s="155">
        <f t="shared" ca="1" si="130"/>
        <v>0.18858530431909171</v>
      </c>
      <c r="AT158" s="165"/>
      <c r="AU158" s="215">
        <f ca="1">IF($AE158=FALSE,AN158*Overheads!$R$24*$V158,
IFERROR(Overheads!$O$49*$V158*AN158,0)
+IFERROR(Overheads!Q$59*$V158*(AN158/Overheads!Q$68),0))</f>
        <v>0</v>
      </c>
      <c r="AV158" s="215">
        <f ca="1">IF($AE158=FALSE,AO158*Overheads!$R$24*$V158,
IFERROR(Overheads!$O$49*$V158*AO158,0)
+IFERROR(Overheads!R$59*$V158*(AO158/Overheads!R$68),0))</f>
        <v>0</v>
      </c>
      <c r="AW158" s="215">
        <f ca="1">IF($AE158=FALSE,AP158*Overheads!$R$24*$V158,
IFERROR(Overheads!$O$49*$V158*AP158,0)
+IFERROR(Overheads!S$59*$V158*(AP158/Overheads!S$68),0))</f>
        <v>4.7075025314157921E-3</v>
      </c>
      <c r="AX158" s="215">
        <f ca="1">IF($AE158=FALSE,AQ158*Overheads!$R$24*$V158,
IFERROR(Overheads!$O$49*$V158*AQ158,0)
+IFERROR(Overheads!T$59*$V158*(AQ158/Overheads!T$68),0))</f>
        <v>1.7283578914589353E-2</v>
      </c>
      <c r="AY158" s="215">
        <f ca="1">IF($AE158=FALSE,AR158*Overheads!$R$24*$V158,
IFERROR(Overheads!$O$49*$V158*AR158,0)
+IFERROR(Overheads!U$59*$V158*(AR158/Overheads!U$68),0))</f>
        <v>3.8858854050978701E-3</v>
      </c>
      <c r="AZ158" s="155">
        <f t="shared" ca="1" si="131"/>
        <v>2.5876966851103016E-2</v>
      </c>
      <c r="BA158" s="165"/>
      <c r="BB158" s="215">
        <f ca="1">IF($AE158=FALSE,AN158*Overheads!$S$25,
IFERROR(Overheads!$O$50*AN158,0)
+IFERROR(Overheads!Q$60*(AN158/Overheads!Q$66),0))</f>
        <v>0</v>
      </c>
      <c r="BC158" s="215">
        <f ca="1">IF($AE158=FALSE,AO158*Overheads!$S$25,
IFERROR(Overheads!$O$50*AO158,0)
+IFERROR(Overheads!R$60*(AO158/Overheads!R$66),0))</f>
        <v>0</v>
      </c>
      <c r="BD158" s="215">
        <f ca="1">IF($AE158=FALSE,AP158*Overheads!$S$25,
IFERROR(Overheads!$O$50*AP158,0)
+IFERROR(Overheads!S$60*(AP158/Overheads!S$66),0))</f>
        <v>6.6440338804921411E-4</v>
      </c>
      <c r="BE158" s="215">
        <f ca="1">IF($AE158=FALSE,AQ158*Overheads!$S$25,
IFERROR(Overheads!$O$50*AQ158,0)
+IFERROR(Overheads!T$60*(AQ158/Overheads!T$66),0))</f>
        <v>2.4450378106689761E-3</v>
      </c>
      <c r="BF158" s="215">
        <f ca="1">IF($AE158=FALSE,AR158*Overheads!$S$25,
IFERROR(Overheads!$O$50*AR158,0)
+IFERROR(Overheads!U$60*(AR158/Overheads!U$66),0))</f>
        <v>5.6876168397743153E-4</v>
      </c>
      <c r="BG158" s="155">
        <f t="shared" ca="1" si="132"/>
        <v>3.6782028826956221E-3</v>
      </c>
      <c r="BH158" s="165"/>
      <c r="BI158" s="215">
        <f t="shared" ca="1" si="133"/>
        <v>0</v>
      </c>
      <c r="BJ158" s="215">
        <f t="shared" ca="1" si="99"/>
        <v>0</v>
      </c>
      <c r="BK158" s="215">
        <f t="shared" ca="1" si="100"/>
        <v>4.157200497846382E-2</v>
      </c>
      <c r="BL158" s="215">
        <f t="shared" ca="1" si="101"/>
        <v>0.14034731734826916</v>
      </c>
      <c r="BM158" s="215">
        <f t="shared" ca="1" si="102"/>
        <v>3.6221151726157343E-2</v>
      </c>
      <c r="BN158" s="155">
        <f t="shared" ca="1" si="134"/>
        <v>0.2181404740528903</v>
      </c>
      <c r="BO158" s="165"/>
      <c r="BP158" s="187" cm="1">
        <f t="array" ref="BP158">IFERROR(IF($X158=$X157,BP157,INDEX(Forecast_Capex_Input!AC$12:AC$286,$X158)),0)</f>
        <v>0</v>
      </c>
      <c r="BQ158" s="187" cm="1">
        <f t="array" ref="BQ158">IFERROR(IF($X158=$X157,BQ157,INDEX(Forecast_Capex_Input!AD$12:AD$286,$X158)),0)</f>
        <v>0</v>
      </c>
      <c r="BR158" s="187" cm="1">
        <f t="array" ref="BR158">IFERROR(IF($X158=$X157,BR157,INDEX(Forecast_Capex_Input!AE$12:AE$286,$X158)),0)</f>
        <v>0</v>
      </c>
      <c r="BS158" s="187" cm="1">
        <f t="array" ref="BS158">IFERROR(IF($X158=$X157,BS157,INDEX(Forecast_Capex_Input!AF$12:AF$286,$X158)),0)</f>
        <v>0</v>
      </c>
      <c r="BT158" s="187" cm="1">
        <f t="array" ref="BT158">IFERROR(IF($X158=$X157,BT157,INDEX(Forecast_Capex_Input!AG$12:AG$286,$X158)),0)</f>
        <v>1</v>
      </c>
      <c r="BU158" s="165"/>
      <c r="BV158" s="215">
        <f t="shared" si="103"/>
        <v>0</v>
      </c>
      <c r="BW158" s="215">
        <f t="shared" si="104"/>
        <v>0</v>
      </c>
      <c r="BX158" s="215">
        <f t="shared" si="105"/>
        <v>0</v>
      </c>
      <c r="BY158" s="215">
        <f t="shared" si="106"/>
        <v>0</v>
      </c>
      <c r="BZ158" s="215">
        <f t="shared" si="107"/>
        <v>0.18858530431909171</v>
      </c>
      <c r="CA158" s="155">
        <f t="shared" si="135"/>
        <v>0.18858530431909171</v>
      </c>
      <c r="CB158" s="165"/>
      <c r="CC158" s="215">
        <f t="shared" ca="1" si="108"/>
        <v>0</v>
      </c>
      <c r="CD158" s="215">
        <f t="shared" ca="1" si="109"/>
        <v>0</v>
      </c>
      <c r="CE158" s="215">
        <f t="shared" ca="1" si="110"/>
        <v>0</v>
      </c>
      <c r="CF158" s="215">
        <f t="shared" ca="1" si="111"/>
        <v>0</v>
      </c>
      <c r="CG158" s="215">
        <f t="shared" ca="1" si="112"/>
        <v>0.18858530431909171</v>
      </c>
      <c r="CH158" s="155">
        <f t="shared" ca="1" si="136"/>
        <v>0.18858530431909171</v>
      </c>
      <c r="CI158" s="165"/>
      <c r="CJ158" s="215">
        <f t="shared" ca="1" si="113"/>
        <v>0</v>
      </c>
      <c r="CK158" s="215">
        <f t="shared" ca="1" si="114"/>
        <v>0</v>
      </c>
      <c r="CL158" s="215">
        <f t="shared" ca="1" si="115"/>
        <v>0</v>
      </c>
      <c r="CM158" s="215">
        <f t="shared" ca="1" si="116"/>
        <v>0</v>
      </c>
      <c r="CN158" s="215">
        <f t="shared" ca="1" si="117"/>
        <v>2.5876966851103016E-2</v>
      </c>
      <c r="CO158" s="155">
        <f t="shared" ca="1" si="137"/>
        <v>2.5876966851103016E-2</v>
      </c>
      <c r="CP158" s="165"/>
      <c r="CQ158" s="223">
        <f t="shared" ca="1" si="118"/>
        <v>0</v>
      </c>
      <c r="CR158" s="223">
        <f t="shared" ca="1" si="119"/>
        <v>0</v>
      </c>
      <c r="CS158" s="223">
        <f t="shared" ca="1" si="120"/>
        <v>0</v>
      </c>
      <c r="CT158" s="223">
        <f t="shared" ca="1" si="121"/>
        <v>0</v>
      </c>
      <c r="CU158" s="223">
        <f t="shared" ca="1" si="122"/>
        <v>3.6782028826956221E-3</v>
      </c>
      <c r="CV158" s="155">
        <f t="shared" ca="1" si="138"/>
        <v>3.6782028826956221E-3</v>
      </c>
      <c r="CW158" s="165"/>
      <c r="CX158" s="215">
        <f t="shared" ca="1" si="139"/>
        <v>0</v>
      </c>
      <c r="CY158" s="215">
        <f t="shared" ca="1" si="123"/>
        <v>0</v>
      </c>
      <c r="CZ158" s="215">
        <f t="shared" ca="1" si="124"/>
        <v>0</v>
      </c>
      <c r="DA158" s="215">
        <f t="shared" ca="1" si="125"/>
        <v>0</v>
      </c>
      <c r="DB158" s="215">
        <f t="shared" ca="1" si="126"/>
        <v>0.21814047405289036</v>
      </c>
      <c r="DC158" s="155">
        <f t="shared" ca="1" si="140"/>
        <v>0.21814047405289036</v>
      </c>
      <c r="DD158" s="165"/>
      <c r="DE158" s="188" t="b" cm="1">
        <f t="array" aca="1" ref="DE158" ca="1">OR($G158=Forecast_Capex_Input!$BF$8:$BF$10)</f>
        <v>0</v>
      </c>
      <c r="DF158" s="188" cm="1">
        <f t="array" aca="1" ref="DF158" ca="1">IFERROR(INDEX(Forecast_Capex_Input!BG$12:BG$286,$X158)
*(INDEX(Forecast_Capex_Input!$H$12:$H$286,$X158)=Repex),0)
*$DE158</f>
        <v>0</v>
      </c>
      <c r="DG158" s="188" cm="1">
        <f t="array" aca="1" ref="DG158" ca="1">IFERROR(INDEX(Forecast_Capex_Input!BH$12:BH$286,$X158)
*(INDEX(Forecast_Capex_Input!$H$12:$H$286,$X158)=Repex),0)
*$DE158</f>
        <v>0</v>
      </c>
      <c r="DH158" s="188" cm="1">
        <f t="array" aca="1" ref="DH158" ca="1">IFERROR(INDEX(Forecast_Capex_Input!BI$12:BI$286,$X158)
*(INDEX(Forecast_Capex_Input!$H$12:$H$286,$X158)=Repex),0)
*$DE158</f>
        <v>0</v>
      </c>
      <c r="DI158" s="188" cm="1">
        <f t="array" aca="1" ref="DI158" ca="1">IFERROR(INDEX(Forecast_Capex_Input!BJ$12:BJ$286,$X158)
*(INDEX(Forecast_Capex_Input!$H$12:$H$286,$X158)=Repex),0)
*$DE158</f>
        <v>0</v>
      </c>
      <c r="DJ158" s="188" cm="1">
        <f t="array" aca="1" ref="DJ158" ca="1">IFERROR(INDEX(Forecast_Capex_Input!BK$12:BK$286,$X158)
*(INDEX(Forecast_Capex_Input!$H$12:$H$286,$X158)=Repex),0)
*$DE158</f>
        <v>0</v>
      </c>
      <c r="DK158" s="188" cm="1">
        <f t="array" aca="1" ref="DK158" ca="1">IFERROR(INDEX(Forecast_Capex_Input!BL$12:BL$286,$X158)
*(INDEX(Forecast_Capex_Input!$H$12:$H$286,$X158)=Repex),0)
*$DE158</f>
        <v>0</v>
      </c>
      <c r="DL158" s="165"/>
      <c r="DM158" s="188" t="b" cm="1">
        <f t="array" aca="1" ref="DM158" ca="1">OR($G158=Forecast_Capex_Input!$BN$8:$BN$9)</f>
        <v>0</v>
      </c>
      <c r="DN158" s="188" cm="1">
        <f t="array" aca="1" ref="DN158" ca="1">IFERROR(INDEX(Forecast_Capex_Input!BO$12:BO$286,$X158)
*(INDEX(Forecast_Capex_Input!$H$12:$H$286,$X158)=Repex),0)
*$DM158</f>
        <v>0</v>
      </c>
      <c r="DO158" s="188" cm="1">
        <f t="array" aca="1" ref="DO158" ca="1">IFERROR(INDEX(Forecast_Capex_Input!BP$12:BP$286,$X158)
*(INDEX(Forecast_Capex_Input!$H$12:$H$286,$X158)=Repex),0)
*$DM158</f>
        <v>0</v>
      </c>
      <c r="DP158" s="188" cm="1">
        <f t="array" aca="1" ref="DP158" ca="1">IFERROR(INDEX(Forecast_Capex_Input!BQ$12:BQ$286,$X158)
*(INDEX(Forecast_Capex_Input!$H$12:$H$286,$X158)=Repex),0)
*$DM158</f>
        <v>0</v>
      </c>
      <c r="DQ158" s="188" cm="1">
        <f t="array" aca="1" ref="DQ158" ca="1">IFERROR(INDEX(Forecast_Capex_Input!BR$12:BR$286,$X158)
*(INDEX(Forecast_Capex_Input!$H$12:$H$286,$X158)=Repex),0)
*$DM158</f>
        <v>0</v>
      </c>
      <c r="DR158" s="188" cm="1">
        <f t="array" aca="1" ref="DR158" ca="1">IFERROR(INDEX(Forecast_Capex_Input!BS$12:BS$286,$X158)
*(INDEX(Forecast_Capex_Input!$H$12:$H$286,$X158)=Repex),0)
*$DM158</f>
        <v>0</v>
      </c>
      <c r="DS158" s="165"/>
      <c r="DT158" s="188" t="b" cm="1">
        <f t="array" aca="1" ref="DT158" ca="1">OR($G158=Forecast_Capex_Input!$BU$8:$BU$10)</f>
        <v>1</v>
      </c>
      <c r="DU158" s="188" cm="1">
        <f t="array" aca="1" ref="DU158" ca="1">IFERROR(INDEX(Forecast_Capex_Input!BV$12:BV$286,$X158)
*(INDEX(Forecast_Capex_Input!$H$12:$H$286,$X158)=Repex),0)
*$DT158</f>
        <v>0.40338504936530334</v>
      </c>
      <c r="DV158" s="188" cm="1">
        <f t="array" aca="1" ref="DV158" ca="1">IFERROR(INDEX(Forecast_Capex_Input!BW$12:BW$286,$X158)
*(INDEX(Forecast_Capex_Input!$H$12:$H$286,$X158)=Repex),0)
*$DT158</f>
        <v>0.52891396332863194</v>
      </c>
      <c r="DW158" s="188" cm="1">
        <f t="array" aca="1" ref="DW158" ca="1">IFERROR(INDEX(Forecast_Capex_Input!BX$12:BX$286,$X158)
*(INDEX(Forecast_Capex_Input!$H$12:$H$286,$X158)=Repex),0)
*$DT158</f>
        <v>3.385049365303245E-2</v>
      </c>
      <c r="DX158" s="188" cm="1">
        <f t="array" aca="1" ref="DX158" ca="1">IFERROR(INDEX(Forecast_Capex_Input!BY$12:BY$286,$X158)
*(INDEX(Forecast_Capex_Input!$H$12:$H$286,$X158)=Repex),0)
*$DT158</f>
        <v>0</v>
      </c>
      <c r="DY158" s="188" cm="1">
        <f t="array" aca="1" ref="DY158" ca="1">IFERROR(INDEX(Forecast_Capex_Input!BZ$12:BZ$286,$X158)
*(INDEX(Forecast_Capex_Input!$H$12:$H$286,$X158)=Repex),0)
*$DT158</f>
        <v>0</v>
      </c>
      <c r="DZ158" s="188" cm="1">
        <f t="array" aca="1" ref="DZ158" ca="1">IFERROR(INDEX(Forecast_Capex_Input!CA$12:CA$286,$X158)
*(INDEX(Forecast_Capex_Input!$H$12:$H$286,$X158)=Repex),0)
*$DT158</f>
        <v>0</v>
      </c>
      <c r="EA158" s="188" cm="1">
        <f t="array" aca="1" ref="EA158" ca="1">IFERROR(INDEX(Forecast_Capex_Input!CB$12:CB$286,$X158)
*(INDEX(Forecast_Capex_Input!$H$12:$H$286,$X158)=Repex),0)
*$DT158</f>
        <v>3.385049365303245E-2</v>
      </c>
      <c r="EB158" s="188" cm="1">
        <f t="array" aca="1" ref="EB158" ca="1">IFERROR(INDEX(Forecast_Capex_Input!CC$12:CC$286,$X158)
*(INDEX(Forecast_Capex_Input!$H$12:$H$286,$X158)=Repex),0)
*$DT158</f>
        <v>0</v>
      </c>
      <c r="EC158" s="165"/>
      <c r="ED158" s="226" t="str">
        <f t="shared" si="127"/>
        <v>N/A</v>
      </c>
      <c r="EE158" s="174" t="s">
        <v>15</v>
      </c>
    </row>
    <row r="159" spans="3:135" x14ac:dyDescent="0.2">
      <c r="C159" s="174">
        <f t="shared" si="128"/>
        <v>149</v>
      </c>
      <c r="D159" s="167" t="str" cm="1">
        <f t="array" ref="D159">IFERROR(INDEX(Forecast_Capex_Input!$D$12:$D$286,$X159),NA)</f>
        <v>Sydney east Secondary Systems Renewal</v>
      </c>
      <c r="E159" s="172" t="b" cm="1">
        <f t="array" ref="E159">IF($X159=NA,NA,INDEX(Forecast_Capex_Input!$E$12:$E$286,$X159))</f>
        <v>1</v>
      </c>
      <c r="F159" s="167" t="str" cm="1">
        <f t="array" aca="1" ref="F159" ca="1">IFERROR(INDEX(General!$E$25:$E$26,$Y159),NA)</f>
        <v>Labour</v>
      </c>
      <c r="G159" s="167" t="str" cm="1">
        <f t="array" aca="1" ref="G159" ca="1">IFERROR(INDEX(Forecast_Capex_Input!$AI$11:$BB$11,$AA159),NA)</f>
        <v>Secondary Systems</v>
      </c>
      <c r="H159" s="189" cm="1">
        <f t="array" aca="1" ref="H159" ca="1">IFERROR(INDEX(Forecast_Capex_Input!$AI$12:$BB$286,$X159,$AA159),NA)</f>
        <v>0.94612244897959175</v>
      </c>
      <c r="I159" s="199" t="str" cm="1">
        <f t="array" ref="I159">IFERROR(INDEX(Forecast_Capex_Input!$F$12:$F$286,$X159),NA)</f>
        <v>Replacement Expenditure</v>
      </c>
      <c r="J159" s="199" t="str" cm="1">
        <f t="array" ref="J159">IFERROR(INDEX(Forecast_Capex_Input!G$12:G$286,$X159),NA)</f>
        <v>Digital Infrastructure</v>
      </c>
      <c r="K159" s="199" t="str" cm="1">
        <f t="array" ref="K159">IFERROR(INDEX(Forecast_Capex_Input!H$12:H$286,$X159),NA)</f>
        <v>Repex</v>
      </c>
      <c r="L159" s="199" t="str" cm="1">
        <f t="array" ref="L159">IFERROR(INDEX(Forecast_Capex_Input!I$12:I$286,$X159),NA)</f>
        <v>N/A</v>
      </c>
      <c r="M159" s="199" t="str" cm="1">
        <f t="array" ref="M159">IFERROR(INDEX(Forecast_Capex_Input!J$12:J$286,$X159),NA)</f>
        <v>N/A</v>
      </c>
      <c r="N159" s="199" t="str" cm="1">
        <f t="array" ref="N159">IFERROR(INDEX(Forecast_Capex_Input!K$12:K$286,$X159),NA)</f>
        <v>DI - Protection systems</v>
      </c>
      <c r="O159" s="199" t="str" cm="1">
        <f t="array" ref="O159">IFERROR(INDEX(Forecast_Capex_Input!L$12:L$286,$X159),NA)</f>
        <v>DI - Safe and Reliable Network</v>
      </c>
      <c r="P159" s="199" t="str" cm="1">
        <f t="array" ref="P159">IFERROR(INDEX(Forecast_Capex_Input!M$12:M$286,$X159),NA)</f>
        <v>N/A</v>
      </c>
      <c r="Q159" s="172" t="str" cm="1">
        <f t="array" ref="Q159">IFERROR(INDEX(Forecast_Capex_Input!N$12:N$286,$X159),NA)</f>
        <v>No</v>
      </c>
      <c r="R159" s="265" cm="1">
        <f t="array" ref="R159">IFERROR(INDEX(Forecast_Capex_Input!O$12:O$286,$X159),0)</f>
        <v>0</v>
      </c>
      <c r="S159" s="172" t="str" cm="1">
        <f t="array" ref="S159">IFERROR(INDEX(Forecast_Capex_Input!P$12:P$286,$X159),0)</f>
        <v>Safety security &amp; reliability</v>
      </c>
      <c r="T159" s="199" t="str" cm="1">
        <f t="array" aca="1" ref="T159" ca="1">IFERROR(INDEX(General!$K$84:$K$103,$AA159),NA)</f>
        <v>Secondary Systems (2018-23)</v>
      </c>
      <c r="U159" s="188" cm="1">
        <f t="array" aca="1" ref="U159" ca="1">IFERROR(
IF($F159=General!$E$25,INDEX(Forecast_Capex_Input!S$12:S$286,$X159),
INDEX(Forecast_Capex_Input!T$12:T$286,$X159)),0)</f>
        <v>0.21857145158414912</v>
      </c>
      <c r="V159" s="222" t="b">
        <f>IFERROR(INDEX(Overheads!$T$19:$T$26,MATCH($I159,Overheads!$E$19:$E$26,0)),FALSE)</f>
        <v>1</v>
      </c>
      <c r="W159" s="165"/>
      <c r="X159" s="174">
        <f>IFERROR(
IF(MATCH($C159,Forecast_Capex_Input!$CI$12:$CI$286,1)+1&gt;MAX(Forecast_Capex_Input!$C$12:$C$286),NA,
MATCH($C159,Forecast_Capex_Input!$CI$12:$CI$286,1)+1),1)</f>
        <v>63</v>
      </c>
      <c r="Y159" s="174" cm="1">
        <f t="array" aca="1" ref="Y159" ca="1">IFERROR(
IF(X158&lt;&gt;X159,1,
IF(COUNTIF(OFFSET(Y158,0,0,-INDEX(Forecast_Capex_Input!$CG$12:$CG$286,$X159)),Y158)=INDEX(Forecast_Capex_Input!$CG$12:$CG$286,$X159),Y158+1,Y158)),NA)</f>
        <v>1</v>
      </c>
      <c r="Z159" s="174" cm="1">
        <f t="array" ref="Z159">IFERROR($C159-IF($X159=1,1,INDEX(Forecast_Capex_Input!$CI$12:$CI$286,$X159-1))+1,NA)</f>
        <v>1</v>
      </c>
      <c r="AA159" s="174" cm="1">
        <f t="array" aca="1" ref="AA159" ca="1">IFERROR(IF(Y159=1,
INDEX(Forecast_Capex_Input!$AI$10:$BB$10,SMALL(IF(INDEX(Forecast_Capex_Input!$AI$12:$BB$286,$X159,0)&gt;0,COLUMN(Forecast_Capex_Input!$AI$10:$BB$10)-COLUMN(Forecast_Capex_Input!$AI$12)+1),ROWS(OFFSET(AA158,0,0,-$Z159)))),
OFFSET(AA158,-INDEX(Forecast_Capex_Input!$CG$12:$CG$286,$X159)+1,0)),NA)</f>
        <v>4</v>
      </c>
      <c r="AB159" s="174">
        <f t="shared" ca="1" si="97"/>
        <v>1</v>
      </c>
      <c r="AC159" s="222" t="b">
        <f t="shared" si="129"/>
        <v>0</v>
      </c>
      <c r="AD159" s="220" t="b">
        <v>0</v>
      </c>
      <c r="AE159" s="222" t="b">
        <f t="shared" si="98"/>
        <v>1</v>
      </c>
      <c r="AF159" s="165"/>
      <c r="AG159" s="215">
        <v>1.6251038848950712</v>
      </c>
      <c r="AH159" s="215">
        <v>2.0673184150400057</v>
      </c>
      <c r="AI159" s="215">
        <v>0.12547321509151316</v>
      </c>
      <c r="AJ159" s="215">
        <v>0</v>
      </c>
      <c r="AK159" s="215">
        <v>0</v>
      </c>
      <c r="AL159" s="155">
        <v>3.8178955150265899</v>
      </c>
      <c r="AM159" s="165"/>
      <c r="AN159" s="215" cm="1">
        <f t="array" aca="1" ref="AN159" ca="1">IFERROR(INDEX(General!O$33:O$34,$AB159)
*AG159,0)</f>
        <v>1.6224690477954136</v>
      </c>
      <c r="AO159" s="215" cm="1">
        <f t="array" aca="1" ref="AO159" ca="1">IFERROR(INDEX(General!P$33:P$34,$AB159)
*AH159,0)</f>
        <v>2.07975234900473</v>
      </c>
      <c r="AP159" s="215" cm="1">
        <f t="array" aca="1" ref="AP159" ca="1">IFERROR(INDEX(General!Q$33:Q$34,$AB159)
*AI159,0)</f>
        <v>0.12736441178389707</v>
      </c>
      <c r="AQ159" s="215" cm="1">
        <f t="array" aca="1" ref="AQ159" ca="1">IFERROR(INDEX(General!R$33:R$34,$AB159)
*AJ159,0)</f>
        <v>0</v>
      </c>
      <c r="AR159" s="215" cm="1">
        <f t="array" aca="1" ref="AR159" ca="1">IFERROR(INDEX(General!S$33:S$34,$AB159)
*AK159,0)</f>
        <v>0</v>
      </c>
      <c r="AS159" s="155">
        <f t="shared" ca="1" si="130"/>
        <v>3.8295858085840409</v>
      </c>
      <c r="AT159" s="165"/>
      <c r="AU159" s="215">
        <f ca="1">IF($AE159=FALSE,AN159*Overheads!$R$24*$V159,
IFERROR(Overheads!$O$49*$V159*AN159,0)
+IFERROR(Overheads!Q$59*$V159*(AN159/Overheads!Q$68),0))</f>
        <v>0.22725339126391728</v>
      </c>
      <c r="AV159" s="215">
        <f ca="1">IF($AE159=FALSE,AO159*Overheads!$R$24*$V159,
IFERROR(Overheads!$O$49*$V159*AO159,0)
+IFERROR(Overheads!R$59*$V159*(AO159/Overheads!R$68),0))</f>
        <v>0.24821935887403501</v>
      </c>
      <c r="AW159" s="215">
        <f ca="1">IF($AE159=FALSE,AP159*Overheads!$R$24*$V159,
IFERROR(Overheads!$O$49*$V159*AP159,0)
+IFERROR(Overheads!S$59*$V159*(AP159/Overheads!S$68),0))</f>
        <v>1.656261464665619E-2</v>
      </c>
      <c r="AX159" s="215">
        <f ca="1">IF($AE159=FALSE,AQ159*Overheads!$R$24*$V159,
IFERROR(Overheads!$O$49*$V159*AQ159,0)
+IFERROR(Overheads!T$59*$V159*(AQ159/Overheads!T$68),0))</f>
        <v>0</v>
      </c>
      <c r="AY159" s="215">
        <f ca="1">IF($AE159=FALSE,AR159*Overheads!$R$24*$V159,
IFERROR(Overheads!$O$49*$V159*AR159,0)
+IFERROR(Overheads!U$59*$V159*(AR159/Overheads!U$68),0))</f>
        <v>0</v>
      </c>
      <c r="AZ159" s="155">
        <f t="shared" ca="1" si="131"/>
        <v>0.49203536478460852</v>
      </c>
      <c r="BA159" s="165"/>
      <c r="BB159" s="215">
        <f ca="1">IF($AE159=FALSE,AN159*Overheads!$S$25,
IFERROR(Overheads!$O$50*AN159,0)
+IFERROR(Overheads!Q$60*(AN159/Overheads!Q$66),0))</f>
        <v>3.050048577788864E-2</v>
      </c>
      <c r="BC159" s="215">
        <f ca="1">IF($AE159=FALSE,AO159*Overheads!$S$25,
IFERROR(Overheads!$O$50*AO159,0)
+IFERROR(Overheads!R$60*(AO159/Overheads!R$66),0))</f>
        <v>3.5090833377101602E-2</v>
      </c>
      <c r="BD159" s="215">
        <f ca="1">IF($AE159=FALSE,AP159*Overheads!$S$25,
IFERROR(Overheads!$O$50*AP159,0)
+IFERROR(Overheads!S$60*(AP159/Overheads!S$66),0))</f>
        <v>2.3375998659064677E-3</v>
      </c>
      <c r="BE159" s="215">
        <f ca="1">IF($AE159=FALSE,AQ159*Overheads!$S$25,
IFERROR(Overheads!$O$50*AQ159,0)
+IFERROR(Overheads!T$60*(AQ159/Overheads!T$66),0))</f>
        <v>0</v>
      </c>
      <c r="BF159" s="215">
        <f ca="1">IF($AE159=FALSE,AR159*Overheads!$S$25,
IFERROR(Overheads!$O$50*AR159,0)
+IFERROR(Overheads!U$60*(AR159/Overheads!U$66),0))</f>
        <v>0</v>
      </c>
      <c r="BG159" s="155">
        <f t="shared" ca="1" si="132"/>
        <v>6.7928919020896705E-2</v>
      </c>
      <c r="BH159" s="165"/>
      <c r="BI159" s="215">
        <f t="shared" ca="1" si="133"/>
        <v>1.8802229248372193</v>
      </c>
      <c r="BJ159" s="215">
        <f t="shared" ca="1" si="99"/>
        <v>2.3630625412558666</v>
      </c>
      <c r="BK159" s="215">
        <f t="shared" ca="1" si="100"/>
        <v>0.14626462629645975</v>
      </c>
      <c r="BL159" s="215">
        <f t="shared" ca="1" si="101"/>
        <v>0</v>
      </c>
      <c r="BM159" s="215">
        <f t="shared" ca="1" si="102"/>
        <v>0</v>
      </c>
      <c r="BN159" s="155">
        <f t="shared" ca="1" si="134"/>
        <v>4.3895500923895456</v>
      </c>
      <c r="BO159" s="165"/>
      <c r="BP159" s="187" cm="1">
        <f t="array" ref="BP159">IFERROR(IF($X159=$X158,BP158,INDEX(Forecast_Capex_Input!AC$12:AC$286,$X159)),0)</f>
        <v>0</v>
      </c>
      <c r="BQ159" s="187" cm="1">
        <f t="array" ref="BQ159">IFERROR(IF($X159=$X158,BQ158,INDEX(Forecast_Capex_Input!AD$12:AD$286,$X159)),0)</f>
        <v>0</v>
      </c>
      <c r="BR159" s="187" cm="1">
        <f t="array" ref="BR159">IFERROR(IF($X159=$X158,BR158,INDEX(Forecast_Capex_Input!AE$12:AE$286,$X159)),0)</f>
        <v>1</v>
      </c>
      <c r="BS159" s="187" cm="1">
        <f t="array" ref="BS159">IFERROR(IF($X159=$X158,BS158,INDEX(Forecast_Capex_Input!AF$12:AF$286,$X159)),0)</f>
        <v>0</v>
      </c>
      <c r="BT159" s="187" cm="1">
        <f t="array" ref="BT159">IFERROR(IF($X159=$X158,BT158,INDEX(Forecast_Capex_Input!AG$12:AG$286,$X159)),0)</f>
        <v>0</v>
      </c>
      <c r="BU159" s="165"/>
      <c r="BV159" s="215">
        <f t="shared" si="103"/>
        <v>0</v>
      </c>
      <c r="BW159" s="215">
        <f t="shared" si="104"/>
        <v>0</v>
      </c>
      <c r="BX159" s="215">
        <f t="shared" si="105"/>
        <v>3.8178955150265899</v>
      </c>
      <c r="BY159" s="215">
        <f t="shared" si="106"/>
        <v>0</v>
      </c>
      <c r="BZ159" s="215">
        <f t="shared" si="107"/>
        <v>0</v>
      </c>
      <c r="CA159" s="155">
        <f t="shared" si="135"/>
        <v>3.8178955150265899</v>
      </c>
      <c r="CB159" s="165"/>
      <c r="CC159" s="215">
        <f t="shared" ca="1" si="108"/>
        <v>0</v>
      </c>
      <c r="CD159" s="215">
        <f t="shared" ca="1" si="109"/>
        <v>0</v>
      </c>
      <c r="CE159" s="215">
        <f t="shared" ca="1" si="110"/>
        <v>3.8295858085840409</v>
      </c>
      <c r="CF159" s="215">
        <f t="shared" ca="1" si="111"/>
        <v>0</v>
      </c>
      <c r="CG159" s="215">
        <f t="shared" ca="1" si="112"/>
        <v>0</v>
      </c>
      <c r="CH159" s="155">
        <f t="shared" ca="1" si="136"/>
        <v>3.8295858085840409</v>
      </c>
      <c r="CI159" s="165"/>
      <c r="CJ159" s="215">
        <f t="shared" ca="1" si="113"/>
        <v>0</v>
      </c>
      <c r="CK159" s="215">
        <f t="shared" ca="1" si="114"/>
        <v>0</v>
      </c>
      <c r="CL159" s="215">
        <f t="shared" ca="1" si="115"/>
        <v>0.49203536478460852</v>
      </c>
      <c r="CM159" s="215">
        <f t="shared" ca="1" si="116"/>
        <v>0</v>
      </c>
      <c r="CN159" s="215">
        <f t="shared" ca="1" si="117"/>
        <v>0</v>
      </c>
      <c r="CO159" s="155">
        <f t="shared" ca="1" si="137"/>
        <v>0.49203536478460852</v>
      </c>
      <c r="CP159" s="165"/>
      <c r="CQ159" s="223">
        <f t="shared" ca="1" si="118"/>
        <v>0</v>
      </c>
      <c r="CR159" s="223">
        <f t="shared" ca="1" si="119"/>
        <v>0</v>
      </c>
      <c r="CS159" s="223">
        <f t="shared" ca="1" si="120"/>
        <v>6.7928919020896705E-2</v>
      </c>
      <c r="CT159" s="223">
        <f t="shared" ca="1" si="121"/>
        <v>0</v>
      </c>
      <c r="CU159" s="223">
        <f t="shared" ca="1" si="122"/>
        <v>0</v>
      </c>
      <c r="CV159" s="155">
        <f t="shared" ca="1" si="138"/>
        <v>6.7928919020896705E-2</v>
      </c>
      <c r="CW159" s="165"/>
      <c r="CX159" s="215">
        <f t="shared" ca="1" si="139"/>
        <v>0</v>
      </c>
      <c r="CY159" s="215">
        <f t="shared" ca="1" si="123"/>
        <v>0</v>
      </c>
      <c r="CZ159" s="215">
        <f t="shared" ca="1" si="124"/>
        <v>4.3895500923895465</v>
      </c>
      <c r="DA159" s="215">
        <f t="shared" ca="1" si="125"/>
        <v>0</v>
      </c>
      <c r="DB159" s="215">
        <f t="shared" ca="1" si="126"/>
        <v>0</v>
      </c>
      <c r="DC159" s="155">
        <f t="shared" ca="1" si="140"/>
        <v>4.3895500923895465</v>
      </c>
      <c r="DD159" s="165"/>
      <c r="DE159" s="188" t="b" cm="1">
        <f t="array" aca="1" ref="DE159" ca="1">OR($G159=Forecast_Capex_Input!$BF$8:$BF$10)</f>
        <v>0</v>
      </c>
      <c r="DF159" s="188" cm="1">
        <f t="array" aca="1" ref="DF159" ca="1">IFERROR(INDEX(Forecast_Capex_Input!BG$12:BG$286,$X159)
*(INDEX(Forecast_Capex_Input!$H$12:$H$286,$X159)=Repex),0)
*$DE159</f>
        <v>0</v>
      </c>
      <c r="DG159" s="188" cm="1">
        <f t="array" aca="1" ref="DG159" ca="1">IFERROR(INDEX(Forecast_Capex_Input!BH$12:BH$286,$X159)
*(INDEX(Forecast_Capex_Input!$H$12:$H$286,$X159)=Repex),0)
*$DE159</f>
        <v>0</v>
      </c>
      <c r="DH159" s="188" cm="1">
        <f t="array" aca="1" ref="DH159" ca="1">IFERROR(INDEX(Forecast_Capex_Input!BI$12:BI$286,$X159)
*(INDEX(Forecast_Capex_Input!$H$12:$H$286,$X159)=Repex),0)
*$DE159</f>
        <v>0</v>
      </c>
      <c r="DI159" s="188" cm="1">
        <f t="array" aca="1" ref="DI159" ca="1">IFERROR(INDEX(Forecast_Capex_Input!BJ$12:BJ$286,$X159)
*(INDEX(Forecast_Capex_Input!$H$12:$H$286,$X159)=Repex),0)
*$DE159</f>
        <v>0</v>
      </c>
      <c r="DJ159" s="188" cm="1">
        <f t="array" aca="1" ref="DJ159" ca="1">IFERROR(INDEX(Forecast_Capex_Input!BK$12:BK$286,$X159)
*(INDEX(Forecast_Capex_Input!$H$12:$H$286,$X159)=Repex),0)
*$DE159</f>
        <v>0</v>
      </c>
      <c r="DK159" s="188" cm="1">
        <f t="array" aca="1" ref="DK159" ca="1">IFERROR(INDEX(Forecast_Capex_Input!BL$12:BL$286,$X159)
*(INDEX(Forecast_Capex_Input!$H$12:$H$286,$X159)=Repex),0)
*$DE159</f>
        <v>0</v>
      </c>
      <c r="DL159" s="165"/>
      <c r="DM159" s="188" t="b" cm="1">
        <f t="array" aca="1" ref="DM159" ca="1">OR($G159=Forecast_Capex_Input!$BN$8:$BN$9)</f>
        <v>0</v>
      </c>
      <c r="DN159" s="188" cm="1">
        <f t="array" aca="1" ref="DN159" ca="1">IFERROR(INDEX(Forecast_Capex_Input!BO$12:BO$286,$X159)
*(INDEX(Forecast_Capex_Input!$H$12:$H$286,$X159)=Repex),0)
*$DM159</f>
        <v>0</v>
      </c>
      <c r="DO159" s="188" cm="1">
        <f t="array" aca="1" ref="DO159" ca="1">IFERROR(INDEX(Forecast_Capex_Input!BP$12:BP$286,$X159)
*(INDEX(Forecast_Capex_Input!$H$12:$H$286,$X159)=Repex),0)
*$DM159</f>
        <v>0</v>
      </c>
      <c r="DP159" s="188" cm="1">
        <f t="array" aca="1" ref="DP159" ca="1">IFERROR(INDEX(Forecast_Capex_Input!BQ$12:BQ$286,$X159)
*(INDEX(Forecast_Capex_Input!$H$12:$H$286,$X159)=Repex),0)
*$DM159</f>
        <v>0</v>
      </c>
      <c r="DQ159" s="188" cm="1">
        <f t="array" aca="1" ref="DQ159" ca="1">IFERROR(INDEX(Forecast_Capex_Input!BR$12:BR$286,$X159)
*(INDEX(Forecast_Capex_Input!$H$12:$H$286,$X159)=Repex),0)
*$DM159</f>
        <v>0</v>
      </c>
      <c r="DR159" s="188" cm="1">
        <f t="array" aca="1" ref="DR159" ca="1">IFERROR(INDEX(Forecast_Capex_Input!BS$12:BS$286,$X159)
*(INDEX(Forecast_Capex_Input!$H$12:$H$286,$X159)=Repex),0)
*$DM159</f>
        <v>0</v>
      </c>
      <c r="DS159" s="165"/>
      <c r="DT159" s="188" t="b" cm="1">
        <f t="array" aca="1" ref="DT159" ca="1">OR($G159=Forecast_Capex_Input!$BU$8:$BU$10)</f>
        <v>1</v>
      </c>
      <c r="DU159" s="188" cm="1">
        <f t="array" aca="1" ref="DU159" ca="1">IFERROR(INDEX(Forecast_Capex_Input!BV$12:BV$286,$X159)
*(INDEX(Forecast_Capex_Input!$H$12:$H$286,$X159)=Repex),0)
*$DT159</f>
        <v>0.66448979591836743</v>
      </c>
      <c r="DV159" s="188" cm="1">
        <f t="array" aca="1" ref="DV159" ca="1">IFERROR(INDEX(Forecast_Capex_Input!BW$12:BW$286,$X159)
*(INDEX(Forecast_Capex_Input!$H$12:$H$286,$X159)=Repex),0)
*$DT159</f>
        <v>0.18367346938775514</v>
      </c>
      <c r="DW159" s="188" cm="1">
        <f t="array" aca="1" ref="DW159" ca="1">IFERROR(INDEX(Forecast_Capex_Input!BX$12:BX$286,$X159)
*(INDEX(Forecast_Capex_Input!$H$12:$H$286,$X159)=Repex),0)
*$DT159</f>
        <v>9.7959183673469397E-2</v>
      </c>
      <c r="DX159" s="188" cm="1">
        <f t="array" aca="1" ref="DX159" ca="1">IFERROR(INDEX(Forecast_Capex_Input!BY$12:BY$286,$X159)
*(INDEX(Forecast_Capex_Input!$H$12:$H$286,$X159)=Repex),0)
*$DT159</f>
        <v>0</v>
      </c>
      <c r="DY159" s="188" cm="1">
        <f t="array" aca="1" ref="DY159" ca="1">IFERROR(INDEX(Forecast_Capex_Input!BZ$12:BZ$286,$X159)
*(INDEX(Forecast_Capex_Input!$H$12:$H$286,$X159)=Repex),0)
*$DT159</f>
        <v>0</v>
      </c>
      <c r="DZ159" s="188" cm="1">
        <f t="array" aca="1" ref="DZ159" ca="1">IFERROR(INDEX(Forecast_Capex_Input!CA$12:CA$286,$X159)
*(INDEX(Forecast_Capex_Input!$H$12:$H$286,$X159)=Repex),0)
*$DT159</f>
        <v>0</v>
      </c>
      <c r="EA159" s="188" cm="1">
        <f t="array" aca="1" ref="EA159" ca="1">IFERROR(INDEX(Forecast_Capex_Input!CB$12:CB$286,$X159)
*(INDEX(Forecast_Capex_Input!$H$12:$H$286,$X159)=Repex),0)
*$DT159</f>
        <v>5.3877551020408171E-2</v>
      </c>
      <c r="EB159" s="188" cm="1">
        <f t="array" aca="1" ref="EB159" ca="1">IFERROR(INDEX(Forecast_Capex_Input!CC$12:CC$286,$X159)
*(INDEX(Forecast_Capex_Input!$H$12:$H$286,$X159)=Repex),0)
*$DT159</f>
        <v>0</v>
      </c>
      <c r="EC159" s="165"/>
      <c r="ED159" s="226" t="str">
        <f t="shared" si="127"/>
        <v>N/A</v>
      </c>
      <c r="EE159" s="174" t="s">
        <v>15</v>
      </c>
    </row>
    <row r="160" spans="3:135" x14ac:dyDescent="0.2">
      <c r="C160" s="174">
        <f t="shared" si="128"/>
        <v>150</v>
      </c>
      <c r="D160" s="167" t="str" cm="1">
        <f t="array" ref="D160">IFERROR(INDEX(Forecast_Capex_Input!$D$12:$D$286,$X160),NA)</f>
        <v>Sydney east Secondary Systems Renewal</v>
      </c>
      <c r="E160" s="172" t="b" cm="1">
        <f t="array" ref="E160">IF($X160=NA,NA,INDEX(Forecast_Capex_Input!$E$12:$E$286,$X160))</f>
        <v>1</v>
      </c>
      <c r="F160" s="167" t="str" cm="1">
        <f t="array" aca="1" ref="F160" ca="1">IFERROR(INDEX(General!$E$25:$E$26,$Y160),NA)</f>
        <v>Labour</v>
      </c>
      <c r="G160" s="167" t="str" cm="1">
        <f t="array" aca="1" ref="G160" ca="1">IFERROR(INDEX(Forecast_Capex_Input!$AI$11:$BB$11,$AA160),NA)</f>
        <v>Business IT</v>
      </c>
      <c r="H160" s="189" cm="1">
        <f t="array" aca="1" ref="H160" ca="1">IFERROR(INDEX(Forecast_Capex_Input!$AI$12:$BB$286,$X160,$AA160),NA)</f>
        <v>5.3877551020408164E-2</v>
      </c>
      <c r="I160" s="199" t="str" cm="1">
        <f t="array" ref="I160">IFERROR(INDEX(Forecast_Capex_Input!$F$12:$F$286,$X160),NA)</f>
        <v>Replacement Expenditure</v>
      </c>
      <c r="J160" s="199" t="str" cm="1">
        <f t="array" ref="J160">IFERROR(INDEX(Forecast_Capex_Input!G$12:G$286,$X160),NA)</f>
        <v>Digital Infrastructure</v>
      </c>
      <c r="K160" s="199" t="str" cm="1">
        <f t="array" ref="K160">IFERROR(INDEX(Forecast_Capex_Input!H$12:H$286,$X160),NA)</f>
        <v>Repex</v>
      </c>
      <c r="L160" s="199" t="str" cm="1">
        <f t="array" ref="L160">IFERROR(INDEX(Forecast_Capex_Input!I$12:I$286,$X160),NA)</f>
        <v>N/A</v>
      </c>
      <c r="M160" s="199" t="str" cm="1">
        <f t="array" ref="M160">IFERROR(INDEX(Forecast_Capex_Input!J$12:J$286,$X160),NA)</f>
        <v>N/A</v>
      </c>
      <c r="N160" s="199" t="str" cm="1">
        <f t="array" ref="N160">IFERROR(INDEX(Forecast_Capex_Input!K$12:K$286,$X160),NA)</f>
        <v>DI - Protection systems</v>
      </c>
      <c r="O160" s="199" t="str" cm="1">
        <f t="array" ref="O160">IFERROR(INDEX(Forecast_Capex_Input!L$12:L$286,$X160),NA)</f>
        <v>DI - Safe and Reliable Network</v>
      </c>
      <c r="P160" s="199" t="str" cm="1">
        <f t="array" ref="P160">IFERROR(INDEX(Forecast_Capex_Input!M$12:M$286,$X160),NA)</f>
        <v>N/A</v>
      </c>
      <c r="Q160" s="172" t="str" cm="1">
        <f t="array" ref="Q160">IFERROR(INDEX(Forecast_Capex_Input!N$12:N$286,$X160),NA)</f>
        <v>No</v>
      </c>
      <c r="R160" s="265" cm="1">
        <f t="array" ref="R160">IFERROR(INDEX(Forecast_Capex_Input!O$12:O$286,$X160),0)</f>
        <v>0</v>
      </c>
      <c r="S160" s="172" t="str" cm="1">
        <f t="array" ref="S160">IFERROR(INDEX(Forecast_Capex_Input!P$12:P$286,$X160),0)</f>
        <v>Safety security &amp; reliability</v>
      </c>
      <c r="T160" s="199" t="str" cm="1">
        <f t="array" aca="1" ref="T160" ca="1">IFERROR(INDEX(General!$K$84:$K$103,$AA160),NA)</f>
        <v>Business IT (2018 onwards)</v>
      </c>
      <c r="U160" s="188" cm="1">
        <f t="array" aca="1" ref="U160" ca="1">IFERROR(
IF($F160=General!$E$25,INDEX(Forecast_Capex_Input!S$12:S$286,$X160),
INDEX(Forecast_Capex_Input!T$12:T$286,$X160)),0)</f>
        <v>0.21857145158414912</v>
      </c>
      <c r="V160" s="222" t="b">
        <f>IFERROR(INDEX(Overheads!$T$19:$T$26,MATCH($I160,Overheads!$E$19:$E$26,0)),FALSE)</f>
        <v>1</v>
      </c>
      <c r="W160" s="165"/>
      <c r="X160" s="174">
        <f>IFERROR(
IF(MATCH($C160,Forecast_Capex_Input!$CI$12:$CI$286,1)+1&gt;MAX(Forecast_Capex_Input!$C$12:$C$286),NA,
MATCH($C160,Forecast_Capex_Input!$CI$12:$CI$286,1)+1),1)</f>
        <v>63</v>
      </c>
      <c r="Y160" s="174" cm="1">
        <f t="array" aca="1" ref="Y160" ca="1">IFERROR(
IF(X159&lt;&gt;X160,1,
IF(COUNTIF(OFFSET(Y159,0,0,-INDEX(Forecast_Capex_Input!$CG$12:$CG$286,$X160)),Y159)=INDEX(Forecast_Capex_Input!$CG$12:$CG$286,$X160),Y159+1,Y159)),NA)</f>
        <v>1</v>
      </c>
      <c r="Z160" s="174" cm="1">
        <f t="array" ref="Z160">IFERROR($C160-IF($X160=1,1,INDEX(Forecast_Capex_Input!$CI$12:$CI$286,$X160-1))+1,NA)</f>
        <v>2</v>
      </c>
      <c r="AA160" s="174" cm="1">
        <f t="array" aca="1" ref="AA160" ca="1">IFERROR(IF(Y160=1,
INDEX(Forecast_Capex_Input!$AI$10:$BB$10,SMALL(IF(INDEX(Forecast_Capex_Input!$AI$12:$BB$286,$X160,0)&gt;0,COLUMN(Forecast_Capex_Input!$AI$10:$BB$10)-COLUMN(Forecast_Capex_Input!$AI$12)+1),ROWS(OFFSET(AA159,0,0,-$Z160)))),
OFFSET(AA159,-INDEX(Forecast_Capex_Input!$CG$12:$CG$286,$X160)+1,0)),NA)</f>
        <v>6</v>
      </c>
      <c r="AB160" s="174">
        <f t="shared" ca="1" si="97"/>
        <v>1</v>
      </c>
      <c r="AC160" s="222" t="b">
        <f t="shared" si="129"/>
        <v>0</v>
      </c>
      <c r="AD160" s="220" t="b">
        <v>0</v>
      </c>
      <c r="AE160" s="222" t="b">
        <f t="shared" si="98"/>
        <v>1</v>
      </c>
      <c r="AF160" s="165"/>
      <c r="AG160" s="215">
        <v>9.2542585334835822E-2</v>
      </c>
      <c r="AH160" s="215">
        <v>0.11772477600745504</v>
      </c>
      <c r="AI160" s="215">
        <v>7.1451528870059263E-3</v>
      </c>
      <c r="AJ160" s="215">
        <v>0</v>
      </c>
      <c r="AK160" s="215">
        <v>0</v>
      </c>
      <c r="AL160" s="155">
        <v>0.21741251422929678</v>
      </c>
      <c r="AM160" s="165"/>
      <c r="AN160" s="215" cm="1">
        <f t="array" aca="1" ref="AN160" ca="1">IFERROR(INDEX(General!O$33:O$34,$AB160)
*AG160,0)</f>
        <v>9.2392542842534356E-2</v>
      </c>
      <c r="AO160" s="215" cm="1">
        <f t="array" aca="1" ref="AO160" ca="1">IFERROR(INDEX(General!P$33:P$34,$AB160)
*AH160,0)</f>
        <v>0.11843283436955325</v>
      </c>
      <c r="AP160" s="215" cm="1">
        <f t="array" aca="1" ref="AP160" ca="1">IFERROR(INDEX(General!Q$33:Q$34,$AB160)
*AI160,0)</f>
        <v>7.2528482983064768E-3</v>
      </c>
      <c r="AQ160" s="215" cm="1">
        <f t="array" aca="1" ref="AQ160" ca="1">IFERROR(INDEX(General!R$33:R$34,$AB160)
*AJ160,0)</f>
        <v>0</v>
      </c>
      <c r="AR160" s="215" cm="1">
        <f t="array" aca="1" ref="AR160" ca="1">IFERROR(INDEX(General!S$33:S$34,$AB160)
*AK160,0)</f>
        <v>0</v>
      </c>
      <c r="AS160" s="155">
        <f t="shared" ca="1" si="130"/>
        <v>0.21807822551039407</v>
      </c>
      <c r="AT160" s="165"/>
      <c r="AU160" s="215">
        <f ca="1">IF($AE160=FALSE,AN160*Overheads!$R$24*$V160,
IFERROR(Overheads!$O$49*$V160*AN160,0)
+IFERROR(Overheads!Q$59*$V160*(AN160/Overheads!Q$68),0))</f>
        <v>1.2941090442984077E-2</v>
      </c>
      <c r="AV160" s="215">
        <f ca="1">IF($AE160=FALSE,AO160*Overheads!$R$24*$V160,
IFERROR(Overheads!$O$49*$V160*AO160,0)
+IFERROR(Overheads!R$59*$V160*(AO160/Overheads!R$68),0))</f>
        <v>1.4135010945372143E-2</v>
      </c>
      <c r="AW160" s="215">
        <f ca="1">IF($AE160=FALSE,AP160*Overheads!$R$24*$V160,
IFERROR(Overheads!$O$49*$V160*AP160,0)
+IFERROR(Overheads!S$59*$V160*(AP160/Overheads!S$68),0))</f>
        <v>9.4316873742822144E-4</v>
      </c>
      <c r="AX160" s="215">
        <f ca="1">IF($AE160=FALSE,AQ160*Overheads!$R$24*$V160,
IFERROR(Overheads!$O$49*$V160*AQ160,0)
+IFERROR(Overheads!T$59*$V160*(AQ160/Overheads!T$68),0))</f>
        <v>0</v>
      </c>
      <c r="AY160" s="215">
        <f ca="1">IF($AE160=FALSE,AR160*Overheads!$R$24*$V160,
IFERROR(Overheads!$O$49*$V160*AR160,0)
+IFERROR(Overheads!U$59*$V160*(AR160/Overheads!U$68),0))</f>
        <v>0</v>
      </c>
      <c r="AZ160" s="155">
        <f t="shared" ca="1" si="131"/>
        <v>2.8019270125784441E-2</v>
      </c>
      <c r="BA160" s="165"/>
      <c r="BB160" s="215">
        <f ca="1">IF($AE160=FALSE,AN160*Overheads!$S$25,
IFERROR(Overheads!$O$50*AN160,0)
+IFERROR(Overheads!Q$60*(AN160/Overheads!Q$66),0))</f>
        <v>1.7368697681972825E-3</v>
      </c>
      <c r="BC160" s="215">
        <f ca="1">IF($AE160=FALSE,AO160*Overheads!$S$25,
IFERROR(Overheads!$O$50*AO160,0)
+IFERROR(Overheads!R$60*(AO160/Overheads!R$66),0))</f>
        <v>1.998270062889307E-3</v>
      </c>
      <c r="BD160" s="215">
        <f ca="1">IF($AE160=FALSE,AP160*Overheads!$S$25,
IFERROR(Overheads!$O$50*AP160,0)
+IFERROR(Overheads!S$60*(AP160/Overheads!S$66),0))</f>
        <v>1.3311612696274966E-4</v>
      </c>
      <c r="BE160" s="215">
        <f ca="1">IF($AE160=FALSE,AQ160*Overheads!$S$25,
IFERROR(Overheads!$O$50*AQ160,0)
+IFERROR(Overheads!T$60*(AQ160/Overheads!T$66),0))</f>
        <v>0</v>
      </c>
      <c r="BF160" s="215">
        <f ca="1">IF($AE160=FALSE,AR160*Overheads!$S$25,
IFERROR(Overheads!$O$50*AR160,0)
+IFERROR(Overheads!U$60*(AR160/Overheads!U$66),0))</f>
        <v>0</v>
      </c>
      <c r="BG160" s="155">
        <f t="shared" ca="1" si="132"/>
        <v>3.8682559580493392E-3</v>
      </c>
      <c r="BH160" s="165"/>
      <c r="BI160" s="215">
        <f t="shared" ca="1" si="133"/>
        <v>0.10707050305371572</v>
      </c>
      <c r="BJ160" s="215">
        <f t="shared" ca="1" si="99"/>
        <v>0.13456611537781468</v>
      </c>
      <c r="BK160" s="215">
        <f t="shared" ca="1" si="100"/>
        <v>8.3291331626974482E-3</v>
      </c>
      <c r="BL160" s="215">
        <f t="shared" ca="1" si="101"/>
        <v>0</v>
      </c>
      <c r="BM160" s="215">
        <f t="shared" ca="1" si="102"/>
        <v>0</v>
      </c>
      <c r="BN160" s="155">
        <f t="shared" ca="1" si="134"/>
        <v>0.24996575159422785</v>
      </c>
      <c r="BO160" s="165"/>
      <c r="BP160" s="187" cm="1">
        <f t="array" ref="BP160">IFERROR(IF($X160=$X159,BP159,INDEX(Forecast_Capex_Input!AC$12:AC$286,$X160)),0)</f>
        <v>0</v>
      </c>
      <c r="BQ160" s="187" cm="1">
        <f t="array" ref="BQ160">IFERROR(IF($X160=$X159,BQ159,INDEX(Forecast_Capex_Input!AD$12:AD$286,$X160)),0)</f>
        <v>0</v>
      </c>
      <c r="BR160" s="187" cm="1">
        <f t="array" ref="BR160">IFERROR(IF($X160=$X159,BR159,INDEX(Forecast_Capex_Input!AE$12:AE$286,$X160)),0)</f>
        <v>1</v>
      </c>
      <c r="BS160" s="187" cm="1">
        <f t="array" ref="BS160">IFERROR(IF($X160=$X159,BS159,INDEX(Forecast_Capex_Input!AF$12:AF$286,$X160)),0)</f>
        <v>0</v>
      </c>
      <c r="BT160" s="187" cm="1">
        <f t="array" ref="BT160">IFERROR(IF($X160=$X159,BT159,INDEX(Forecast_Capex_Input!AG$12:AG$286,$X160)),0)</f>
        <v>0</v>
      </c>
      <c r="BU160" s="165"/>
      <c r="BV160" s="215">
        <f t="shared" si="103"/>
        <v>0</v>
      </c>
      <c r="BW160" s="215">
        <f t="shared" si="104"/>
        <v>0</v>
      </c>
      <c r="BX160" s="215">
        <f t="shared" si="105"/>
        <v>0.21741251422929678</v>
      </c>
      <c r="BY160" s="215">
        <f t="shared" si="106"/>
        <v>0</v>
      </c>
      <c r="BZ160" s="215">
        <f t="shared" si="107"/>
        <v>0</v>
      </c>
      <c r="CA160" s="155">
        <f t="shared" si="135"/>
        <v>0.21741251422929678</v>
      </c>
      <c r="CB160" s="165"/>
      <c r="CC160" s="215">
        <f t="shared" ca="1" si="108"/>
        <v>0</v>
      </c>
      <c r="CD160" s="215">
        <f t="shared" ca="1" si="109"/>
        <v>0</v>
      </c>
      <c r="CE160" s="215">
        <f t="shared" ca="1" si="110"/>
        <v>0.21807822551039407</v>
      </c>
      <c r="CF160" s="215">
        <f t="shared" ca="1" si="111"/>
        <v>0</v>
      </c>
      <c r="CG160" s="215">
        <f t="shared" ca="1" si="112"/>
        <v>0</v>
      </c>
      <c r="CH160" s="155">
        <f t="shared" ca="1" si="136"/>
        <v>0.21807822551039407</v>
      </c>
      <c r="CI160" s="165"/>
      <c r="CJ160" s="215">
        <f t="shared" ca="1" si="113"/>
        <v>0</v>
      </c>
      <c r="CK160" s="215">
        <f t="shared" ca="1" si="114"/>
        <v>0</v>
      </c>
      <c r="CL160" s="215">
        <f t="shared" ca="1" si="115"/>
        <v>2.8019270125784441E-2</v>
      </c>
      <c r="CM160" s="215">
        <f t="shared" ca="1" si="116"/>
        <v>0</v>
      </c>
      <c r="CN160" s="215">
        <f t="shared" ca="1" si="117"/>
        <v>0</v>
      </c>
      <c r="CO160" s="155">
        <f t="shared" ca="1" si="137"/>
        <v>2.8019270125784441E-2</v>
      </c>
      <c r="CP160" s="165"/>
      <c r="CQ160" s="223">
        <f t="shared" ca="1" si="118"/>
        <v>0</v>
      </c>
      <c r="CR160" s="223">
        <f t="shared" ca="1" si="119"/>
        <v>0</v>
      </c>
      <c r="CS160" s="223">
        <f t="shared" ca="1" si="120"/>
        <v>3.8682559580493392E-3</v>
      </c>
      <c r="CT160" s="223">
        <f t="shared" ca="1" si="121"/>
        <v>0</v>
      </c>
      <c r="CU160" s="223">
        <f t="shared" ca="1" si="122"/>
        <v>0</v>
      </c>
      <c r="CV160" s="155">
        <f t="shared" ca="1" si="138"/>
        <v>3.8682559580493392E-3</v>
      </c>
      <c r="CW160" s="165"/>
      <c r="CX160" s="215">
        <f t="shared" ca="1" si="139"/>
        <v>0</v>
      </c>
      <c r="CY160" s="215">
        <f t="shared" ca="1" si="123"/>
        <v>0</v>
      </c>
      <c r="CZ160" s="215">
        <f t="shared" ca="1" si="124"/>
        <v>0.24996575159422788</v>
      </c>
      <c r="DA160" s="215">
        <f t="shared" ca="1" si="125"/>
        <v>0</v>
      </c>
      <c r="DB160" s="215">
        <f t="shared" ca="1" si="126"/>
        <v>0</v>
      </c>
      <c r="DC160" s="155">
        <f t="shared" ca="1" si="140"/>
        <v>0.24996575159422788</v>
      </c>
      <c r="DD160" s="165"/>
      <c r="DE160" s="188" t="b" cm="1">
        <f t="array" aca="1" ref="DE160" ca="1">OR($G160=Forecast_Capex_Input!$BF$8:$BF$10)</f>
        <v>0</v>
      </c>
      <c r="DF160" s="188" cm="1">
        <f t="array" aca="1" ref="DF160" ca="1">IFERROR(INDEX(Forecast_Capex_Input!BG$12:BG$286,$X160)
*(INDEX(Forecast_Capex_Input!$H$12:$H$286,$X160)=Repex),0)
*$DE160</f>
        <v>0</v>
      </c>
      <c r="DG160" s="188" cm="1">
        <f t="array" aca="1" ref="DG160" ca="1">IFERROR(INDEX(Forecast_Capex_Input!BH$12:BH$286,$X160)
*(INDEX(Forecast_Capex_Input!$H$12:$H$286,$X160)=Repex),0)
*$DE160</f>
        <v>0</v>
      </c>
      <c r="DH160" s="188" cm="1">
        <f t="array" aca="1" ref="DH160" ca="1">IFERROR(INDEX(Forecast_Capex_Input!BI$12:BI$286,$X160)
*(INDEX(Forecast_Capex_Input!$H$12:$H$286,$X160)=Repex),0)
*$DE160</f>
        <v>0</v>
      </c>
      <c r="DI160" s="188" cm="1">
        <f t="array" aca="1" ref="DI160" ca="1">IFERROR(INDEX(Forecast_Capex_Input!BJ$12:BJ$286,$X160)
*(INDEX(Forecast_Capex_Input!$H$12:$H$286,$X160)=Repex),0)
*$DE160</f>
        <v>0</v>
      </c>
      <c r="DJ160" s="188" cm="1">
        <f t="array" aca="1" ref="DJ160" ca="1">IFERROR(INDEX(Forecast_Capex_Input!BK$12:BK$286,$X160)
*(INDEX(Forecast_Capex_Input!$H$12:$H$286,$X160)=Repex),0)
*$DE160</f>
        <v>0</v>
      </c>
      <c r="DK160" s="188" cm="1">
        <f t="array" aca="1" ref="DK160" ca="1">IFERROR(INDEX(Forecast_Capex_Input!BL$12:BL$286,$X160)
*(INDEX(Forecast_Capex_Input!$H$12:$H$286,$X160)=Repex),0)
*$DE160</f>
        <v>0</v>
      </c>
      <c r="DL160" s="165"/>
      <c r="DM160" s="188" t="b" cm="1">
        <f t="array" aca="1" ref="DM160" ca="1">OR($G160=Forecast_Capex_Input!$BN$8:$BN$9)</f>
        <v>0</v>
      </c>
      <c r="DN160" s="188" cm="1">
        <f t="array" aca="1" ref="DN160" ca="1">IFERROR(INDEX(Forecast_Capex_Input!BO$12:BO$286,$X160)
*(INDEX(Forecast_Capex_Input!$H$12:$H$286,$X160)=Repex),0)
*$DM160</f>
        <v>0</v>
      </c>
      <c r="DO160" s="188" cm="1">
        <f t="array" aca="1" ref="DO160" ca="1">IFERROR(INDEX(Forecast_Capex_Input!BP$12:BP$286,$X160)
*(INDEX(Forecast_Capex_Input!$H$12:$H$286,$X160)=Repex),0)
*$DM160</f>
        <v>0</v>
      </c>
      <c r="DP160" s="188" cm="1">
        <f t="array" aca="1" ref="DP160" ca="1">IFERROR(INDEX(Forecast_Capex_Input!BQ$12:BQ$286,$X160)
*(INDEX(Forecast_Capex_Input!$H$12:$H$286,$X160)=Repex),0)
*$DM160</f>
        <v>0</v>
      </c>
      <c r="DQ160" s="188" cm="1">
        <f t="array" aca="1" ref="DQ160" ca="1">IFERROR(INDEX(Forecast_Capex_Input!BR$12:BR$286,$X160)
*(INDEX(Forecast_Capex_Input!$H$12:$H$286,$X160)=Repex),0)
*$DM160</f>
        <v>0</v>
      </c>
      <c r="DR160" s="188" cm="1">
        <f t="array" aca="1" ref="DR160" ca="1">IFERROR(INDEX(Forecast_Capex_Input!BS$12:BS$286,$X160)
*(INDEX(Forecast_Capex_Input!$H$12:$H$286,$X160)=Repex),0)
*$DM160</f>
        <v>0</v>
      </c>
      <c r="DS160" s="165"/>
      <c r="DT160" s="188" t="b" cm="1">
        <f t="array" aca="1" ref="DT160" ca="1">OR($G160=Forecast_Capex_Input!$BU$8:$BU$10)</f>
        <v>1</v>
      </c>
      <c r="DU160" s="188" cm="1">
        <f t="array" aca="1" ref="DU160" ca="1">IFERROR(INDEX(Forecast_Capex_Input!BV$12:BV$286,$X160)
*(INDEX(Forecast_Capex_Input!$H$12:$H$286,$X160)=Repex),0)
*$DT160</f>
        <v>0.66448979591836743</v>
      </c>
      <c r="DV160" s="188" cm="1">
        <f t="array" aca="1" ref="DV160" ca="1">IFERROR(INDEX(Forecast_Capex_Input!BW$12:BW$286,$X160)
*(INDEX(Forecast_Capex_Input!$H$12:$H$286,$X160)=Repex),0)
*$DT160</f>
        <v>0.18367346938775514</v>
      </c>
      <c r="DW160" s="188" cm="1">
        <f t="array" aca="1" ref="DW160" ca="1">IFERROR(INDEX(Forecast_Capex_Input!BX$12:BX$286,$X160)
*(INDEX(Forecast_Capex_Input!$H$12:$H$286,$X160)=Repex),0)
*$DT160</f>
        <v>9.7959183673469397E-2</v>
      </c>
      <c r="DX160" s="188" cm="1">
        <f t="array" aca="1" ref="DX160" ca="1">IFERROR(INDEX(Forecast_Capex_Input!BY$12:BY$286,$X160)
*(INDEX(Forecast_Capex_Input!$H$12:$H$286,$X160)=Repex),0)
*$DT160</f>
        <v>0</v>
      </c>
      <c r="DY160" s="188" cm="1">
        <f t="array" aca="1" ref="DY160" ca="1">IFERROR(INDEX(Forecast_Capex_Input!BZ$12:BZ$286,$X160)
*(INDEX(Forecast_Capex_Input!$H$12:$H$286,$X160)=Repex),0)
*$DT160</f>
        <v>0</v>
      </c>
      <c r="DZ160" s="188" cm="1">
        <f t="array" aca="1" ref="DZ160" ca="1">IFERROR(INDEX(Forecast_Capex_Input!CA$12:CA$286,$X160)
*(INDEX(Forecast_Capex_Input!$H$12:$H$286,$X160)=Repex),0)
*$DT160</f>
        <v>0</v>
      </c>
      <c r="EA160" s="188" cm="1">
        <f t="array" aca="1" ref="EA160" ca="1">IFERROR(INDEX(Forecast_Capex_Input!CB$12:CB$286,$X160)
*(INDEX(Forecast_Capex_Input!$H$12:$H$286,$X160)=Repex),0)
*$DT160</f>
        <v>5.3877551020408171E-2</v>
      </c>
      <c r="EB160" s="188" cm="1">
        <f t="array" aca="1" ref="EB160" ca="1">IFERROR(INDEX(Forecast_Capex_Input!CC$12:CC$286,$X160)
*(INDEX(Forecast_Capex_Input!$H$12:$H$286,$X160)=Repex),0)
*$DT160</f>
        <v>0</v>
      </c>
      <c r="EC160" s="165"/>
      <c r="ED160" s="226" t="str">
        <f t="shared" si="127"/>
        <v>N/A</v>
      </c>
      <c r="EE160" s="174" t="s">
        <v>15</v>
      </c>
    </row>
    <row r="161" spans="3:135" x14ac:dyDescent="0.2">
      <c r="C161" s="174">
        <f t="shared" si="128"/>
        <v>151</v>
      </c>
      <c r="D161" s="167" t="str" cm="1">
        <f t="array" ref="D161">IFERROR(INDEX(Forecast_Capex_Input!$D$12:$D$286,$X161),NA)</f>
        <v>Sydney east Secondary Systems Renewal</v>
      </c>
      <c r="E161" s="172" t="b" cm="1">
        <f t="array" ref="E161">IF($X161=NA,NA,INDEX(Forecast_Capex_Input!$E$12:$E$286,$X161))</f>
        <v>1</v>
      </c>
      <c r="F161" s="167" t="str" cm="1">
        <f t="array" aca="1" ref="F161" ca="1">IFERROR(INDEX(General!$E$25:$E$26,$Y161),NA)</f>
        <v>Non-Labour</v>
      </c>
      <c r="G161" s="167" t="str" cm="1">
        <f t="array" aca="1" ref="G161" ca="1">IFERROR(INDEX(Forecast_Capex_Input!$AI$11:$BB$11,$AA161),NA)</f>
        <v>Secondary Systems</v>
      </c>
      <c r="H161" s="189" cm="1">
        <f t="array" aca="1" ref="H161" ca="1">IFERROR(INDEX(Forecast_Capex_Input!$AI$12:$BB$286,$X161,$AA161),NA)</f>
        <v>0.94612244897959175</v>
      </c>
      <c r="I161" s="199" t="str" cm="1">
        <f t="array" ref="I161">IFERROR(INDEX(Forecast_Capex_Input!$F$12:$F$286,$X161),NA)</f>
        <v>Replacement Expenditure</v>
      </c>
      <c r="J161" s="199" t="str" cm="1">
        <f t="array" ref="J161">IFERROR(INDEX(Forecast_Capex_Input!G$12:G$286,$X161),NA)</f>
        <v>Digital Infrastructure</v>
      </c>
      <c r="K161" s="199" t="str" cm="1">
        <f t="array" ref="K161">IFERROR(INDEX(Forecast_Capex_Input!H$12:H$286,$X161),NA)</f>
        <v>Repex</v>
      </c>
      <c r="L161" s="199" t="str" cm="1">
        <f t="array" ref="L161">IFERROR(INDEX(Forecast_Capex_Input!I$12:I$286,$X161),NA)</f>
        <v>N/A</v>
      </c>
      <c r="M161" s="199" t="str" cm="1">
        <f t="array" ref="M161">IFERROR(INDEX(Forecast_Capex_Input!J$12:J$286,$X161),NA)</f>
        <v>N/A</v>
      </c>
      <c r="N161" s="199" t="str" cm="1">
        <f t="array" ref="N161">IFERROR(INDEX(Forecast_Capex_Input!K$12:K$286,$X161),NA)</f>
        <v>DI - Protection systems</v>
      </c>
      <c r="O161" s="199" t="str" cm="1">
        <f t="array" ref="O161">IFERROR(INDEX(Forecast_Capex_Input!L$12:L$286,$X161),NA)</f>
        <v>DI - Safe and Reliable Network</v>
      </c>
      <c r="P161" s="199" t="str" cm="1">
        <f t="array" ref="P161">IFERROR(INDEX(Forecast_Capex_Input!M$12:M$286,$X161),NA)</f>
        <v>N/A</v>
      </c>
      <c r="Q161" s="172" t="str" cm="1">
        <f t="array" ref="Q161">IFERROR(INDEX(Forecast_Capex_Input!N$12:N$286,$X161),NA)</f>
        <v>No</v>
      </c>
      <c r="R161" s="265" cm="1">
        <f t="array" ref="R161">IFERROR(INDEX(Forecast_Capex_Input!O$12:O$286,$X161),0)</f>
        <v>0</v>
      </c>
      <c r="S161" s="172" t="str" cm="1">
        <f t="array" ref="S161">IFERROR(INDEX(Forecast_Capex_Input!P$12:P$286,$X161),0)</f>
        <v>Safety security &amp; reliability</v>
      </c>
      <c r="T161" s="199" t="str" cm="1">
        <f t="array" aca="1" ref="T161" ca="1">IFERROR(INDEX(General!$K$84:$K$103,$AA161),NA)</f>
        <v>Secondary Systems (2018-23)</v>
      </c>
      <c r="U161" s="188" cm="1">
        <f t="array" aca="1" ref="U161" ca="1">IFERROR(
IF($F161=General!$E$25,INDEX(Forecast_Capex_Input!S$12:S$286,$X161),
INDEX(Forecast_Capex_Input!T$12:T$286,$X161)),0)</f>
        <v>0.78142854841585085</v>
      </c>
      <c r="V161" s="222" t="b">
        <f>IFERROR(INDEX(Overheads!$T$19:$T$26,MATCH($I161,Overheads!$E$19:$E$26,0)),FALSE)</f>
        <v>1</v>
      </c>
      <c r="W161" s="165"/>
      <c r="X161" s="174">
        <f>IFERROR(
IF(MATCH($C161,Forecast_Capex_Input!$CI$12:$CI$286,1)+1&gt;MAX(Forecast_Capex_Input!$C$12:$C$286),NA,
MATCH($C161,Forecast_Capex_Input!$CI$12:$CI$286,1)+1),1)</f>
        <v>63</v>
      </c>
      <c r="Y161" s="174" cm="1">
        <f t="array" aca="1" ref="Y161" ca="1">IFERROR(
IF(X160&lt;&gt;X161,1,
IF(COUNTIF(OFFSET(Y160,0,0,-INDEX(Forecast_Capex_Input!$CG$12:$CG$286,$X161)),Y160)=INDEX(Forecast_Capex_Input!$CG$12:$CG$286,$X161),Y160+1,Y160)),NA)</f>
        <v>2</v>
      </c>
      <c r="Z161" s="174" cm="1">
        <f t="array" ref="Z161">IFERROR($C161-IF($X161=1,1,INDEX(Forecast_Capex_Input!$CI$12:$CI$286,$X161-1))+1,NA)</f>
        <v>3</v>
      </c>
      <c r="AA161" s="174" cm="1">
        <f t="array" aca="1" ref="AA161" ca="1">IFERROR(IF(Y161=1,
INDEX(Forecast_Capex_Input!$AI$10:$BB$10,SMALL(IF(INDEX(Forecast_Capex_Input!$AI$12:$BB$286,$X161,0)&gt;0,COLUMN(Forecast_Capex_Input!$AI$10:$BB$10)-COLUMN(Forecast_Capex_Input!$AI$12)+1),ROWS(OFFSET(AA160,0,0,-$Z161)))),
OFFSET(AA160,-INDEX(Forecast_Capex_Input!$CG$12:$CG$286,$X161)+1,0)),NA)</f>
        <v>4</v>
      </c>
      <c r="AB161" s="174">
        <f t="shared" ca="1" si="97"/>
        <v>2</v>
      </c>
      <c r="AC161" s="222" t="b">
        <f t="shared" si="129"/>
        <v>0</v>
      </c>
      <c r="AD161" s="220" t="b">
        <v>0</v>
      </c>
      <c r="AE161" s="222" t="b">
        <f t="shared" si="98"/>
        <v>1</v>
      </c>
      <c r="AF161" s="165"/>
      <c r="AG161" s="215">
        <v>5.8100111455297174</v>
      </c>
      <c r="AH161" s="215">
        <v>7.3910001350570846</v>
      </c>
      <c r="AI161" s="215">
        <v>0.44858718567041561</v>
      </c>
      <c r="AJ161" s="215">
        <v>0</v>
      </c>
      <c r="AK161" s="215">
        <v>0</v>
      </c>
      <c r="AL161" s="155">
        <v>13.649598466257217</v>
      </c>
      <c r="AM161" s="165"/>
      <c r="AN161" s="215" cm="1">
        <f t="array" aca="1" ref="AN161" ca="1">IFERROR(INDEX(General!O$33:O$34,$AB161)
*AG161,0)</f>
        <v>5.8100111455297174</v>
      </c>
      <c r="AO161" s="215" cm="1">
        <f t="array" aca="1" ref="AO161" ca="1">IFERROR(INDEX(General!P$33:P$34,$AB161)
*AH161,0)</f>
        <v>7.3910001350570846</v>
      </c>
      <c r="AP161" s="215" cm="1">
        <f t="array" aca="1" ref="AP161" ca="1">IFERROR(INDEX(General!Q$33:Q$34,$AB161)
*AI161,0)</f>
        <v>0.44858718567041561</v>
      </c>
      <c r="AQ161" s="215" cm="1">
        <f t="array" aca="1" ref="AQ161" ca="1">IFERROR(INDEX(General!R$33:R$34,$AB161)
*AJ161,0)</f>
        <v>0</v>
      </c>
      <c r="AR161" s="215" cm="1">
        <f t="array" aca="1" ref="AR161" ca="1">IFERROR(INDEX(General!S$33:S$34,$AB161)
*AK161,0)</f>
        <v>0</v>
      </c>
      <c r="AS161" s="155">
        <f t="shared" ca="1" si="130"/>
        <v>13.649598466257217</v>
      </c>
      <c r="AT161" s="165"/>
      <c r="AU161" s="215">
        <f ca="1">IF($AE161=FALSE,AN161*Overheads!$R$24*$V161,
IFERROR(Overheads!$O$49*$V161*AN161,0)
+IFERROR(Overheads!Q$59*$V161*(AN161/Overheads!Q$68),0))</f>
        <v>0.81378731871455401</v>
      </c>
      <c r="AV161" s="215">
        <f ca="1">IF($AE161=FALSE,AO161*Overheads!$R$24*$V161,
IFERROR(Overheads!$O$49*$V161*AO161,0)
+IFERROR(Overheads!R$59*$V161*(AO161/Overheads!R$68),0))</f>
        <v>0.88211912146161164</v>
      </c>
      <c r="AW161" s="215">
        <f ca="1">IF($AE161=FALSE,AP161*Overheads!$R$24*$V161,
IFERROR(Overheads!$O$49*$V161*AP161,0)
+IFERROR(Overheads!S$59*$V161*(AP161/Overheads!S$68),0))</f>
        <v>5.8334793743588485E-2</v>
      </c>
      <c r="AX161" s="215">
        <f ca="1">IF($AE161=FALSE,AQ161*Overheads!$R$24*$V161,
IFERROR(Overheads!$O$49*$V161*AQ161,0)
+IFERROR(Overheads!T$59*$V161*(AQ161/Overheads!T$68),0))</f>
        <v>0</v>
      </c>
      <c r="AY161" s="215">
        <f ca="1">IF($AE161=FALSE,AR161*Overheads!$R$24*$V161,
IFERROR(Overheads!$O$49*$V161*AR161,0)
+IFERROR(Overheads!U$59*$V161*(AR161/Overheads!U$68),0))</f>
        <v>0</v>
      </c>
      <c r="AZ161" s="155">
        <f t="shared" ca="1" si="131"/>
        <v>1.7542412339197542</v>
      </c>
      <c r="BA161" s="165"/>
      <c r="BB161" s="215">
        <f ca="1">IF($AE161=FALSE,AN161*Overheads!$S$25,
IFERROR(Overheads!$O$50*AN161,0)
+IFERROR(Overheads!Q$60*(AN161/Overheads!Q$66),0))</f>
        <v>0.10922128995581851</v>
      </c>
      <c r="BC161" s="215">
        <f ca="1">IF($AE161=FALSE,AO161*Overheads!$S$25,
IFERROR(Overheads!$O$50*AO161,0)
+IFERROR(Overheads!R$60*(AO161/Overheads!R$66),0))</f>
        <v>0.12470540271467377</v>
      </c>
      <c r="BD161" s="215">
        <f ca="1">IF($AE161=FALSE,AP161*Overheads!$S$25,
IFERROR(Overheads!$O$50*AP161,0)
+IFERROR(Overheads!S$60*(AP161/Overheads!S$66),0))</f>
        <v>8.2332052602711574E-3</v>
      </c>
      <c r="BE161" s="215">
        <f ca="1">IF($AE161=FALSE,AQ161*Overheads!$S$25,
IFERROR(Overheads!$O$50*AQ161,0)
+IFERROR(Overheads!T$60*(AQ161/Overheads!T$66),0))</f>
        <v>0</v>
      </c>
      <c r="BF161" s="215">
        <f ca="1">IF($AE161=FALSE,AR161*Overheads!$S$25,
IFERROR(Overheads!$O$50*AR161,0)
+IFERROR(Overheads!U$60*(AR161/Overheads!U$66),0))</f>
        <v>0</v>
      </c>
      <c r="BG161" s="155">
        <f t="shared" ca="1" si="132"/>
        <v>0.24215989793076342</v>
      </c>
      <c r="BH161" s="165"/>
      <c r="BI161" s="215">
        <f t="shared" ca="1" si="133"/>
        <v>6.7330197542000896</v>
      </c>
      <c r="BJ161" s="215">
        <f t="shared" ca="1" si="99"/>
        <v>8.3978246592333701</v>
      </c>
      <c r="BK161" s="215">
        <f t="shared" ca="1" si="100"/>
        <v>0.51515518467427523</v>
      </c>
      <c r="BL161" s="215">
        <f t="shared" ca="1" si="101"/>
        <v>0</v>
      </c>
      <c r="BM161" s="215">
        <f t="shared" ca="1" si="102"/>
        <v>0</v>
      </c>
      <c r="BN161" s="155">
        <f t="shared" ca="1" si="134"/>
        <v>15.645999598107736</v>
      </c>
      <c r="BO161" s="165"/>
      <c r="BP161" s="187" cm="1">
        <f t="array" ref="BP161">IFERROR(IF($X161=$X160,BP160,INDEX(Forecast_Capex_Input!AC$12:AC$286,$X161)),0)</f>
        <v>0</v>
      </c>
      <c r="BQ161" s="187" cm="1">
        <f t="array" ref="BQ161">IFERROR(IF($X161=$X160,BQ160,INDEX(Forecast_Capex_Input!AD$12:AD$286,$X161)),0)</f>
        <v>0</v>
      </c>
      <c r="BR161" s="187" cm="1">
        <f t="array" ref="BR161">IFERROR(IF($X161=$X160,BR160,INDEX(Forecast_Capex_Input!AE$12:AE$286,$X161)),0)</f>
        <v>1</v>
      </c>
      <c r="BS161" s="187" cm="1">
        <f t="array" ref="BS161">IFERROR(IF($X161=$X160,BS160,INDEX(Forecast_Capex_Input!AF$12:AF$286,$X161)),0)</f>
        <v>0</v>
      </c>
      <c r="BT161" s="187" cm="1">
        <f t="array" ref="BT161">IFERROR(IF($X161=$X160,BT160,INDEX(Forecast_Capex_Input!AG$12:AG$286,$X161)),0)</f>
        <v>0</v>
      </c>
      <c r="BU161" s="165"/>
      <c r="BV161" s="215">
        <f t="shared" si="103"/>
        <v>0</v>
      </c>
      <c r="BW161" s="215">
        <f t="shared" si="104"/>
        <v>0</v>
      </c>
      <c r="BX161" s="215">
        <f t="shared" si="105"/>
        <v>13.649598466257217</v>
      </c>
      <c r="BY161" s="215">
        <f t="shared" si="106"/>
        <v>0</v>
      </c>
      <c r="BZ161" s="215">
        <f t="shared" si="107"/>
        <v>0</v>
      </c>
      <c r="CA161" s="155">
        <f t="shared" si="135"/>
        <v>13.649598466257217</v>
      </c>
      <c r="CB161" s="165"/>
      <c r="CC161" s="215">
        <f t="shared" ca="1" si="108"/>
        <v>0</v>
      </c>
      <c r="CD161" s="215">
        <f t="shared" ca="1" si="109"/>
        <v>0</v>
      </c>
      <c r="CE161" s="215">
        <f t="shared" ca="1" si="110"/>
        <v>13.649598466257217</v>
      </c>
      <c r="CF161" s="215">
        <f t="shared" ca="1" si="111"/>
        <v>0</v>
      </c>
      <c r="CG161" s="215">
        <f t="shared" ca="1" si="112"/>
        <v>0</v>
      </c>
      <c r="CH161" s="155">
        <f t="shared" ca="1" si="136"/>
        <v>13.649598466257217</v>
      </c>
      <c r="CI161" s="165"/>
      <c r="CJ161" s="215">
        <f t="shared" ca="1" si="113"/>
        <v>0</v>
      </c>
      <c r="CK161" s="215">
        <f t="shared" ca="1" si="114"/>
        <v>0</v>
      </c>
      <c r="CL161" s="215">
        <f t="shared" ca="1" si="115"/>
        <v>1.7542412339197542</v>
      </c>
      <c r="CM161" s="215">
        <f t="shared" ca="1" si="116"/>
        <v>0</v>
      </c>
      <c r="CN161" s="215">
        <f t="shared" ca="1" si="117"/>
        <v>0</v>
      </c>
      <c r="CO161" s="155">
        <f t="shared" ca="1" si="137"/>
        <v>1.7542412339197542</v>
      </c>
      <c r="CP161" s="165"/>
      <c r="CQ161" s="223">
        <f t="shared" ca="1" si="118"/>
        <v>0</v>
      </c>
      <c r="CR161" s="223">
        <f t="shared" ca="1" si="119"/>
        <v>0</v>
      </c>
      <c r="CS161" s="223">
        <f t="shared" ca="1" si="120"/>
        <v>0.24215989793076342</v>
      </c>
      <c r="CT161" s="223">
        <f t="shared" ca="1" si="121"/>
        <v>0</v>
      </c>
      <c r="CU161" s="223">
        <f t="shared" ca="1" si="122"/>
        <v>0</v>
      </c>
      <c r="CV161" s="155">
        <f t="shared" ca="1" si="138"/>
        <v>0.24215989793076342</v>
      </c>
      <c r="CW161" s="165"/>
      <c r="CX161" s="215">
        <f t="shared" ca="1" si="139"/>
        <v>0</v>
      </c>
      <c r="CY161" s="215">
        <f t="shared" ca="1" si="123"/>
        <v>0</v>
      </c>
      <c r="CZ161" s="215">
        <f t="shared" ca="1" si="124"/>
        <v>15.645999598107734</v>
      </c>
      <c r="DA161" s="215">
        <f t="shared" ca="1" si="125"/>
        <v>0</v>
      </c>
      <c r="DB161" s="215">
        <f t="shared" ca="1" si="126"/>
        <v>0</v>
      </c>
      <c r="DC161" s="155">
        <f t="shared" ca="1" si="140"/>
        <v>15.645999598107734</v>
      </c>
      <c r="DD161" s="165"/>
      <c r="DE161" s="188" t="b" cm="1">
        <f t="array" aca="1" ref="DE161" ca="1">OR($G161=Forecast_Capex_Input!$BF$8:$BF$10)</f>
        <v>0</v>
      </c>
      <c r="DF161" s="188" cm="1">
        <f t="array" aca="1" ref="DF161" ca="1">IFERROR(INDEX(Forecast_Capex_Input!BG$12:BG$286,$X161)
*(INDEX(Forecast_Capex_Input!$H$12:$H$286,$X161)=Repex),0)
*$DE161</f>
        <v>0</v>
      </c>
      <c r="DG161" s="188" cm="1">
        <f t="array" aca="1" ref="DG161" ca="1">IFERROR(INDEX(Forecast_Capex_Input!BH$12:BH$286,$X161)
*(INDEX(Forecast_Capex_Input!$H$12:$H$286,$X161)=Repex),0)
*$DE161</f>
        <v>0</v>
      </c>
      <c r="DH161" s="188" cm="1">
        <f t="array" aca="1" ref="DH161" ca="1">IFERROR(INDEX(Forecast_Capex_Input!BI$12:BI$286,$X161)
*(INDEX(Forecast_Capex_Input!$H$12:$H$286,$X161)=Repex),0)
*$DE161</f>
        <v>0</v>
      </c>
      <c r="DI161" s="188" cm="1">
        <f t="array" aca="1" ref="DI161" ca="1">IFERROR(INDEX(Forecast_Capex_Input!BJ$12:BJ$286,$X161)
*(INDEX(Forecast_Capex_Input!$H$12:$H$286,$X161)=Repex),0)
*$DE161</f>
        <v>0</v>
      </c>
      <c r="DJ161" s="188" cm="1">
        <f t="array" aca="1" ref="DJ161" ca="1">IFERROR(INDEX(Forecast_Capex_Input!BK$12:BK$286,$X161)
*(INDEX(Forecast_Capex_Input!$H$12:$H$286,$X161)=Repex),0)
*$DE161</f>
        <v>0</v>
      </c>
      <c r="DK161" s="188" cm="1">
        <f t="array" aca="1" ref="DK161" ca="1">IFERROR(INDEX(Forecast_Capex_Input!BL$12:BL$286,$X161)
*(INDEX(Forecast_Capex_Input!$H$12:$H$286,$X161)=Repex),0)
*$DE161</f>
        <v>0</v>
      </c>
      <c r="DL161" s="165"/>
      <c r="DM161" s="188" t="b" cm="1">
        <f t="array" aca="1" ref="DM161" ca="1">OR($G161=Forecast_Capex_Input!$BN$8:$BN$9)</f>
        <v>0</v>
      </c>
      <c r="DN161" s="188" cm="1">
        <f t="array" aca="1" ref="DN161" ca="1">IFERROR(INDEX(Forecast_Capex_Input!BO$12:BO$286,$X161)
*(INDEX(Forecast_Capex_Input!$H$12:$H$286,$X161)=Repex),0)
*$DM161</f>
        <v>0</v>
      </c>
      <c r="DO161" s="188" cm="1">
        <f t="array" aca="1" ref="DO161" ca="1">IFERROR(INDEX(Forecast_Capex_Input!BP$12:BP$286,$X161)
*(INDEX(Forecast_Capex_Input!$H$12:$H$286,$X161)=Repex),0)
*$DM161</f>
        <v>0</v>
      </c>
      <c r="DP161" s="188" cm="1">
        <f t="array" aca="1" ref="DP161" ca="1">IFERROR(INDEX(Forecast_Capex_Input!BQ$12:BQ$286,$X161)
*(INDEX(Forecast_Capex_Input!$H$12:$H$286,$X161)=Repex),0)
*$DM161</f>
        <v>0</v>
      </c>
      <c r="DQ161" s="188" cm="1">
        <f t="array" aca="1" ref="DQ161" ca="1">IFERROR(INDEX(Forecast_Capex_Input!BR$12:BR$286,$X161)
*(INDEX(Forecast_Capex_Input!$H$12:$H$286,$X161)=Repex),0)
*$DM161</f>
        <v>0</v>
      </c>
      <c r="DR161" s="188" cm="1">
        <f t="array" aca="1" ref="DR161" ca="1">IFERROR(INDEX(Forecast_Capex_Input!BS$12:BS$286,$X161)
*(INDEX(Forecast_Capex_Input!$H$12:$H$286,$X161)=Repex),0)
*$DM161</f>
        <v>0</v>
      </c>
      <c r="DS161" s="165"/>
      <c r="DT161" s="188" t="b" cm="1">
        <f t="array" aca="1" ref="DT161" ca="1">OR($G161=Forecast_Capex_Input!$BU$8:$BU$10)</f>
        <v>1</v>
      </c>
      <c r="DU161" s="188" cm="1">
        <f t="array" aca="1" ref="DU161" ca="1">IFERROR(INDEX(Forecast_Capex_Input!BV$12:BV$286,$X161)
*(INDEX(Forecast_Capex_Input!$H$12:$H$286,$X161)=Repex),0)
*$DT161</f>
        <v>0.66448979591836743</v>
      </c>
      <c r="DV161" s="188" cm="1">
        <f t="array" aca="1" ref="DV161" ca="1">IFERROR(INDEX(Forecast_Capex_Input!BW$12:BW$286,$X161)
*(INDEX(Forecast_Capex_Input!$H$12:$H$286,$X161)=Repex),0)
*$DT161</f>
        <v>0.18367346938775514</v>
      </c>
      <c r="DW161" s="188" cm="1">
        <f t="array" aca="1" ref="DW161" ca="1">IFERROR(INDEX(Forecast_Capex_Input!BX$12:BX$286,$X161)
*(INDEX(Forecast_Capex_Input!$H$12:$H$286,$X161)=Repex),0)
*$DT161</f>
        <v>9.7959183673469397E-2</v>
      </c>
      <c r="DX161" s="188" cm="1">
        <f t="array" aca="1" ref="DX161" ca="1">IFERROR(INDEX(Forecast_Capex_Input!BY$12:BY$286,$X161)
*(INDEX(Forecast_Capex_Input!$H$12:$H$286,$X161)=Repex),0)
*$DT161</f>
        <v>0</v>
      </c>
      <c r="DY161" s="188" cm="1">
        <f t="array" aca="1" ref="DY161" ca="1">IFERROR(INDEX(Forecast_Capex_Input!BZ$12:BZ$286,$X161)
*(INDEX(Forecast_Capex_Input!$H$12:$H$286,$X161)=Repex),0)
*$DT161</f>
        <v>0</v>
      </c>
      <c r="DZ161" s="188" cm="1">
        <f t="array" aca="1" ref="DZ161" ca="1">IFERROR(INDEX(Forecast_Capex_Input!CA$12:CA$286,$X161)
*(INDEX(Forecast_Capex_Input!$H$12:$H$286,$X161)=Repex),0)
*$DT161</f>
        <v>0</v>
      </c>
      <c r="EA161" s="188" cm="1">
        <f t="array" aca="1" ref="EA161" ca="1">IFERROR(INDEX(Forecast_Capex_Input!CB$12:CB$286,$X161)
*(INDEX(Forecast_Capex_Input!$H$12:$H$286,$X161)=Repex),0)
*$DT161</f>
        <v>5.3877551020408171E-2</v>
      </c>
      <c r="EB161" s="188" cm="1">
        <f t="array" aca="1" ref="EB161" ca="1">IFERROR(INDEX(Forecast_Capex_Input!CC$12:CC$286,$X161)
*(INDEX(Forecast_Capex_Input!$H$12:$H$286,$X161)=Repex),0)
*$DT161</f>
        <v>0</v>
      </c>
      <c r="EC161" s="165"/>
      <c r="ED161" s="226" t="str">
        <f t="shared" si="127"/>
        <v>N/A</v>
      </c>
      <c r="EE161" s="174" t="s">
        <v>15</v>
      </c>
    </row>
    <row r="162" spans="3:135" x14ac:dyDescent="0.2">
      <c r="C162" s="174">
        <f t="shared" si="128"/>
        <v>152</v>
      </c>
      <c r="D162" s="167" t="str" cm="1">
        <f t="array" ref="D162">IFERROR(INDEX(Forecast_Capex_Input!$D$12:$D$286,$X162),NA)</f>
        <v>Sydney east Secondary Systems Renewal</v>
      </c>
      <c r="E162" s="172" t="b" cm="1">
        <f t="array" ref="E162">IF($X162=NA,NA,INDEX(Forecast_Capex_Input!$E$12:$E$286,$X162))</f>
        <v>1</v>
      </c>
      <c r="F162" s="167" t="str" cm="1">
        <f t="array" aca="1" ref="F162" ca="1">IFERROR(INDEX(General!$E$25:$E$26,$Y162),NA)</f>
        <v>Non-Labour</v>
      </c>
      <c r="G162" s="167" t="str" cm="1">
        <f t="array" aca="1" ref="G162" ca="1">IFERROR(INDEX(Forecast_Capex_Input!$AI$11:$BB$11,$AA162),NA)</f>
        <v>Business IT</v>
      </c>
      <c r="H162" s="189" cm="1">
        <f t="array" aca="1" ref="H162" ca="1">IFERROR(INDEX(Forecast_Capex_Input!$AI$12:$BB$286,$X162,$AA162),NA)</f>
        <v>5.3877551020408164E-2</v>
      </c>
      <c r="I162" s="199" t="str" cm="1">
        <f t="array" ref="I162">IFERROR(INDEX(Forecast_Capex_Input!$F$12:$F$286,$X162),NA)</f>
        <v>Replacement Expenditure</v>
      </c>
      <c r="J162" s="199" t="str" cm="1">
        <f t="array" ref="J162">IFERROR(INDEX(Forecast_Capex_Input!G$12:G$286,$X162),NA)</f>
        <v>Digital Infrastructure</v>
      </c>
      <c r="K162" s="199" t="str" cm="1">
        <f t="array" ref="K162">IFERROR(INDEX(Forecast_Capex_Input!H$12:H$286,$X162),NA)</f>
        <v>Repex</v>
      </c>
      <c r="L162" s="199" t="str" cm="1">
        <f t="array" ref="L162">IFERROR(INDEX(Forecast_Capex_Input!I$12:I$286,$X162),NA)</f>
        <v>N/A</v>
      </c>
      <c r="M162" s="199" t="str" cm="1">
        <f t="array" ref="M162">IFERROR(INDEX(Forecast_Capex_Input!J$12:J$286,$X162),NA)</f>
        <v>N/A</v>
      </c>
      <c r="N162" s="199" t="str" cm="1">
        <f t="array" ref="N162">IFERROR(INDEX(Forecast_Capex_Input!K$12:K$286,$X162),NA)</f>
        <v>DI - Protection systems</v>
      </c>
      <c r="O162" s="199" t="str" cm="1">
        <f t="array" ref="O162">IFERROR(INDEX(Forecast_Capex_Input!L$12:L$286,$X162),NA)</f>
        <v>DI - Safe and Reliable Network</v>
      </c>
      <c r="P162" s="199" t="str" cm="1">
        <f t="array" ref="P162">IFERROR(INDEX(Forecast_Capex_Input!M$12:M$286,$X162),NA)</f>
        <v>N/A</v>
      </c>
      <c r="Q162" s="172" t="str" cm="1">
        <f t="array" ref="Q162">IFERROR(INDEX(Forecast_Capex_Input!N$12:N$286,$X162),NA)</f>
        <v>No</v>
      </c>
      <c r="R162" s="265" cm="1">
        <f t="array" ref="R162">IFERROR(INDEX(Forecast_Capex_Input!O$12:O$286,$X162),0)</f>
        <v>0</v>
      </c>
      <c r="S162" s="172" t="str" cm="1">
        <f t="array" ref="S162">IFERROR(INDEX(Forecast_Capex_Input!P$12:P$286,$X162),0)</f>
        <v>Safety security &amp; reliability</v>
      </c>
      <c r="T162" s="199" t="str" cm="1">
        <f t="array" aca="1" ref="T162" ca="1">IFERROR(INDEX(General!$K$84:$K$103,$AA162),NA)</f>
        <v>Business IT (2018 onwards)</v>
      </c>
      <c r="U162" s="188" cm="1">
        <f t="array" aca="1" ref="U162" ca="1">IFERROR(
IF($F162=General!$E$25,INDEX(Forecast_Capex_Input!S$12:S$286,$X162),
INDEX(Forecast_Capex_Input!T$12:T$286,$X162)),0)</f>
        <v>0.78142854841585085</v>
      </c>
      <c r="V162" s="222" t="b">
        <f>IFERROR(INDEX(Overheads!$T$19:$T$26,MATCH($I162,Overheads!$E$19:$E$26,0)),FALSE)</f>
        <v>1</v>
      </c>
      <c r="W162" s="165"/>
      <c r="X162" s="174">
        <f>IFERROR(
IF(MATCH($C162,Forecast_Capex_Input!$CI$12:$CI$286,1)+1&gt;MAX(Forecast_Capex_Input!$C$12:$C$286),NA,
MATCH($C162,Forecast_Capex_Input!$CI$12:$CI$286,1)+1),1)</f>
        <v>63</v>
      </c>
      <c r="Y162" s="174" cm="1">
        <f t="array" aca="1" ref="Y162" ca="1">IFERROR(
IF(X161&lt;&gt;X162,1,
IF(COUNTIF(OFFSET(Y161,0,0,-INDEX(Forecast_Capex_Input!$CG$12:$CG$286,$X162)),Y161)=INDEX(Forecast_Capex_Input!$CG$12:$CG$286,$X162),Y161+1,Y161)),NA)</f>
        <v>2</v>
      </c>
      <c r="Z162" s="174" cm="1">
        <f t="array" ref="Z162">IFERROR($C162-IF($X162=1,1,INDEX(Forecast_Capex_Input!$CI$12:$CI$286,$X162-1))+1,NA)</f>
        <v>4</v>
      </c>
      <c r="AA162" s="174" cm="1">
        <f t="array" aca="1" ref="AA162" ca="1">IFERROR(IF(Y162=1,
INDEX(Forecast_Capex_Input!$AI$10:$BB$10,SMALL(IF(INDEX(Forecast_Capex_Input!$AI$12:$BB$286,$X162,0)&gt;0,COLUMN(Forecast_Capex_Input!$AI$10:$BB$10)-COLUMN(Forecast_Capex_Input!$AI$12)+1),ROWS(OFFSET(AA161,0,0,-$Z162)))),
OFFSET(AA161,-INDEX(Forecast_Capex_Input!$CG$12:$CG$286,$X162)+1,0)),NA)</f>
        <v>6</v>
      </c>
      <c r="AB162" s="174">
        <f t="shared" ca="1" si="97"/>
        <v>2</v>
      </c>
      <c r="AC162" s="222" t="b">
        <f t="shared" si="129"/>
        <v>0</v>
      </c>
      <c r="AD162" s="220" t="b">
        <v>0</v>
      </c>
      <c r="AE162" s="222" t="b">
        <f t="shared" si="98"/>
        <v>1</v>
      </c>
      <c r="AF162" s="165"/>
      <c r="AG162" s="215">
        <v>0.3308548193312868</v>
      </c>
      <c r="AH162" s="215">
        <v>0.42088525359255186</v>
      </c>
      <c r="AI162" s="215">
        <v>2.5545085637832126E-2</v>
      </c>
      <c r="AJ162" s="215">
        <v>0</v>
      </c>
      <c r="AK162" s="215">
        <v>0</v>
      </c>
      <c r="AL162" s="155">
        <v>0.77728515856167069</v>
      </c>
      <c r="AM162" s="165"/>
      <c r="AN162" s="215" cm="1">
        <f t="array" aca="1" ref="AN162" ca="1">IFERROR(INDEX(General!O$33:O$34,$AB162)
*AG162,0)</f>
        <v>0.3308548193312868</v>
      </c>
      <c r="AO162" s="215" cm="1">
        <f t="array" aca="1" ref="AO162" ca="1">IFERROR(INDEX(General!P$33:P$34,$AB162)
*AH162,0)</f>
        <v>0.42088525359255186</v>
      </c>
      <c r="AP162" s="215" cm="1">
        <f t="array" aca="1" ref="AP162" ca="1">IFERROR(INDEX(General!Q$33:Q$34,$AB162)
*AI162,0)</f>
        <v>2.5545085637832126E-2</v>
      </c>
      <c r="AQ162" s="215" cm="1">
        <f t="array" aca="1" ref="AQ162" ca="1">IFERROR(INDEX(General!R$33:R$34,$AB162)
*AJ162,0)</f>
        <v>0</v>
      </c>
      <c r="AR162" s="215" cm="1">
        <f t="array" aca="1" ref="AR162" ca="1">IFERROR(INDEX(General!S$33:S$34,$AB162)
*AK162,0)</f>
        <v>0</v>
      </c>
      <c r="AS162" s="155">
        <f t="shared" ca="1" si="130"/>
        <v>0.77728515856167069</v>
      </c>
      <c r="AT162" s="165"/>
      <c r="AU162" s="215">
        <f ca="1">IF($AE162=FALSE,AN162*Overheads!$R$24*$V162,
IFERROR(Overheads!$O$49*$V162*AN162,0)
+IFERROR(Overheads!Q$59*$V162*(AN162/Overheads!Q$68),0))</f>
        <v>4.6341641963037597E-2</v>
      </c>
      <c r="AV162" s="215">
        <f ca="1">IF($AE162=FALSE,AO162*Overheads!$R$24*$V162,
IFERROR(Overheads!$O$49*$V162*AO162,0)
+IFERROR(Overheads!R$59*$V162*(AO162/Overheads!R$68),0))</f>
        <v>5.0232840393845013E-2</v>
      </c>
      <c r="AW162" s="215">
        <f ca="1">IF($AE162=FALSE,AP162*Overheads!$R$24*$V162,
IFERROR(Overheads!$O$49*$V162*AP162,0)
+IFERROR(Overheads!S$59*$V162*(AP162/Overheads!S$68),0))</f>
        <v>3.3219123270723386E-3</v>
      </c>
      <c r="AX162" s="215">
        <f ca="1">IF($AE162=FALSE,AQ162*Overheads!$R$24*$V162,
IFERROR(Overheads!$O$49*$V162*AQ162,0)
+IFERROR(Overheads!T$59*$V162*(AQ162/Overheads!T$68),0))</f>
        <v>0</v>
      </c>
      <c r="AY162" s="215">
        <f ca="1">IF($AE162=FALSE,AR162*Overheads!$R$24*$V162,
IFERROR(Overheads!$O$49*$V162*AR162,0)
+IFERROR(Overheads!U$59*$V162*(AR162/Overheads!U$68),0))</f>
        <v>0</v>
      </c>
      <c r="AZ162" s="155">
        <f t="shared" ca="1" si="131"/>
        <v>9.9896394683954948E-2</v>
      </c>
      <c r="BA162" s="165"/>
      <c r="BB162" s="215">
        <f ca="1">IF($AE162=FALSE,AN162*Overheads!$S$25,
IFERROR(Overheads!$O$50*AN162,0)
+IFERROR(Overheads!Q$60*(AN162/Overheads!Q$66),0))</f>
        <v>6.2196765634892348E-3</v>
      </c>
      <c r="BC162" s="215">
        <f ca="1">IF($AE162=FALSE,AO162*Overheads!$S$25,
IFERROR(Overheads!$O$50*AO162,0)
+IFERROR(Overheads!R$60*(AO162/Overheads!R$66),0))</f>
        <v>7.1014293176604572E-3</v>
      </c>
      <c r="BD162" s="215">
        <f ca="1">IF($AE162=FALSE,AP162*Overheads!$S$25,
IFERROR(Overheads!$O$50*AP162,0)
+IFERROR(Overheads!S$60*(AP162/Overheads!S$66),0))</f>
        <v>4.6884516581354314E-4</v>
      </c>
      <c r="BE162" s="215">
        <f ca="1">IF($AE162=FALSE,AQ162*Overheads!$S$25,
IFERROR(Overheads!$O$50*AQ162,0)
+IFERROR(Overheads!T$60*(AQ162/Overheads!T$66),0))</f>
        <v>0</v>
      </c>
      <c r="BF162" s="215">
        <f ca="1">IF($AE162=FALSE,AR162*Overheads!$S$25,
IFERROR(Overheads!$O$50*AR162,0)
+IFERROR(Overheads!U$60*(AR162/Overheads!U$66),0))</f>
        <v>0</v>
      </c>
      <c r="BG162" s="155">
        <f t="shared" ca="1" si="132"/>
        <v>1.3789951046963234E-2</v>
      </c>
      <c r="BH162" s="165"/>
      <c r="BI162" s="215">
        <f t="shared" ca="1" si="133"/>
        <v>0.38341613785781359</v>
      </c>
      <c r="BJ162" s="215">
        <f t="shared" ca="1" si="99"/>
        <v>0.47821952330405731</v>
      </c>
      <c r="BK162" s="215">
        <f t="shared" ca="1" si="100"/>
        <v>2.9335843130718006E-2</v>
      </c>
      <c r="BL162" s="215">
        <f t="shared" ca="1" si="101"/>
        <v>0</v>
      </c>
      <c r="BM162" s="215">
        <f t="shared" ca="1" si="102"/>
        <v>0</v>
      </c>
      <c r="BN162" s="155">
        <f t="shared" ca="1" si="134"/>
        <v>0.89097150429258898</v>
      </c>
      <c r="BO162" s="165"/>
      <c r="BP162" s="187" cm="1">
        <f t="array" ref="BP162">IFERROR(IF($X162=$X161,BP161,INDEX(Forecast_Capex_Input!AC$12:AC$286,$X162)),0)</f>
        <v>0</v>
      </c>
      <c r="BQ162" s="187" cm="1">
        <f t="array" ref="BQ162">IFERROR(IF($X162=$X161,BQ161,INDEX(Forecast_Capex_Input!AD$12:AD$286,$X162)),0)</f>
        <v>0</v>
      </c>
      <c r="BR162" s="187" cm="1">
        <f t="array" ref="BR162">IFERROR(IF($X162=$X161,BR161,INDEX(Forecast_Capex_Input!AE$12:AE$286,$X162)),0)</f>
        <v>1</v>
      </c>
      <c r="BS162" s="187" cm="1">
        <f t="array" ref="BS162">IFERROR(IF($X162=$X161,BS161,INDEX(Forecast_Capex_Input!AF$12:AF$286,$X162)),0)</f>
        <v>0</v>
      </c>
      <c r="BT162" s="187" cm="1">
        <f t="array" ref="BT162">IFERROR(IF($X162=$X161,BT161,INDEX(Forecast_Capex_Input!AG$12:AG$286,$X162)),0)</f>
        <v>0</v>
      </c>
      <c r="BU162" s="165"/>
      <c r="BV162" s="215">
        <f t="shared" si="103"/>
        <v>0</v>
      </c>
      <c r="BW162" s="215">
        <f t="shared" si="104"/>
        <v>0</v>
      </c>
      <c r="BX162" s="215">
        <f t="shared" si="105"/>
        <v>0.77728515856167069</v>
      </c>
      <c r="BY162" s="215">
        <f t="shared" si="106"/>
        <v>0</v>
      </c>
      <c r="BZ162" s="215">
        <f t="shared" si="107"/>
        <v>0</v>
      </c>
      <c r="CA162" s="155">
        <f t="shared" si="135"/>
        <v>0.77728515856167069</v>
      </c>
      <c r="CB162" s="165"/>
      <c r="CC162" s="215">
        <f t="shared" ca="1" si="108"/>
        <v>0</v>
      </c>
      <c r="CD162" s="215">
        <f t="shared" ca="1" si="109"/>
        <v>0</v>
      </c>
      <c r="CE162" s="215">
        <f t="shared" ca="1" si="110"/>
        <v>0.77728515856167069</v>
      </c>
      <c r="CF162" s="215">
        <f t="shared" ca="1" si="111"/>
        <v>0</v>
      </c>
      <c r="CG162" s="215">
        <f t="shared" ca="1" si="112"/>
        <v>0</v>
      </c>
      <c r="CH162" s="155">
        <f t="shared" ca="1" si="136"/>
        <v>0.77728515856167069</v>
      </c>
      <c r="CI162" s="165"/>
      <c r="CJ162" s="215">
        <f t="shared" ca="1" si="113"/>
        <v>0</v>
      </c>
      <c r="CK162" s="215">
        <f t="shared" ca="1" si="114"/>
        <v>0</v>
      </c>
      <c r="CL162" s="215">
        <f t="shared" ca="1" si="115"/>
        <v>9.9896394683954948E-2</v>
      </c>
      <c r="CM162" s="215">
        <f t="shared" ca="1" si="116"/>
        <v>0</v>
      </c>
      <c r="CN162" s="215">
        <f t="shared" ca="1" si="117"/>
        <v>0</v>
      </c>
      <c r="CO162" s="155">
        <f t="shared" ca="1" si="137"/>
        <v>9.9896394683954948E-2</v>
      </c>
      <c r="CP162" s="165"/>
      <c r="CQ162" s="223">
        <f t="shared" ca="1" si="118"/>
        <v>0</v>
      </c>
      <c r="CR162" s="223">
        <f t="shared" ca="1" si="119"/>
        <v>0</v>
      </c>
      <c r="CS162" s="223">
        <f t="shared" ca="1" si="120"/>
        <v>1.3789951046963234E-2</v>
      </c>
      <c r="CT162" s="223">
        <f t="shared" ca="1" si="121"/>
        <v>0</v>
      </c>
      <c r="CU162" s="223">
        <f t="shared" ca="1" si="122"/>
        <v>0</v>
      </c>
      <c r="CV162" s="155">
        <f t="shared" ca="1" si="138"/>
        <v>1.3789951046963234E-2</v>
      </c>
      <c r="CW162" s="165"/>
      <c r="CX162" s="215">
        <f t="shared" ca="1" si="139"/>
        <v>0</v>
      </c>
      <c r="CY162" s="215">
        <f t="shared" ca="1" si="123"/>
        <v>0</v>
      </c>
      <c r="CZ162" s="215">
        <f t="shared" ca="1" si="124"/>
        <v>0.89097150429258887</v>
      </c>
      <c r="DA162" s="215">
        <f t="shared" ca="1" si="125"/>
        <v>0</v>
      </c>
      <c r="DB162" s="215">
        <f t="shared" ca="1" si="126"/>
        <v>0</v>
      </c>
      <c r="DC162" s="155">
        <f t="shared" ca="1" si="140"/>
        <v>0.89097150429258887</v>
      </c>
      <c r="DD162" s="165"/>
      <c r="DE162" s="188" t="b" cm="1">
        <f t="array" aca="1" ref="DE162" ca="1">OR($G162=Forecast_Capex_Input!$BF$8:$BF$10)</f>
        <v>0</v>
      </c>
      <c r="DF162" s="188" cm="1">
        <f t="array" aca="1" ref="DF162" ca="1">IFERROR(INDEX(Forecast_Capex_Input!BG$12:BG$286,$X162)
*(INDEX(Forecast_Capex_Input!$H$12:$H$286,$X162)=Repex),0)
*$DE162</f>
        <v>0</v>
      </c>
      <c r="DG162" s="188" cm="1">
        <f t="array" aca="1" ref="DG162" ca="1">IFERROR(INDEX(Forecast_Capex_Input!BH$12:BH$286,$X162)
*(INDEX(Forecast_Capex_Input!$H$12:$H$286,$X162)=Repex),0)
*$DE162</f>
        <v>0</v>
      </c>
      <c r="DH162" s="188" cm="1">
        <f t="array" aca="1" ref="DH162" ca="1">IFERROR(INDEX(Forecast_Capex_Input!BI$12:BI$286,$X162)
*(INDEX(Forecast_Capex_Input!$H$12:$H$286,$X162)=Repex),0)
*$DE162</f>
        <v>0</v>
      </c>
      <c r="DI162" s="188" cm="1">
        <f t="array" aca="1" ref="DI162" ca="1">IFERROR(INDEX(Forecast_Capex_Input!BJ$12:BJ$286,$X162)
*(INDEX(Forecast_Capex_Input!$H$12:$H$286,$X162)=Repex),0)
*$DE162</f>
        <v>0</v>
      </c>
      <c r="DJ162" s="188" cm="1">
        <f t="array" aca="1" ref="DJ162" ca="1">IFERROR(INDEX(Forecast_Capex_Input!BK$12:BK$286,$X162)
*(INDEX(Forecast_Capex_Input!$H$12:$H$286,$X162)=Repex),0)
*$DE162</f>
        <v>0</v>
      </c>
      <c r="DK162" s="188" cm="1">
        <f t="array" aca="1" ref="DK162" ca="1">IFERROR(INDEX(Forecast_Capex_Input!BL$12:BL$286,$X162)
*(INDEX(Forecast_Capex_Input!$H$12:$H$286,$X162)=Repex),0)
*$DE162</f>
        <v>0</v>
      </c>
      <c r="DL162" s="165"/>
      <c r="DM162" s="188" t="b" cm="1">
        <f t="array" aca="1" ref="DM162" ca="1">OR($G162=Forecast_Capex_Input!$BN$8:$BN$9)</f>
        <v>0</v>
      </c>
      <c r="DN162" s="188" cm="1">
        <f t="array" aca="1" ref="DN162" ca="1">IFERROR(INDEX(Forecast_Capex_Input!BO$12:BO$286,$X162)
*(INDEX(Forecast_Capex_Input!$H$12:$H$286,$X162)=Repex),0)
*$DM162</f>
        <v>0</v>
      </c>
      <c r="DO162" s="188" cm="1">
        <f t="array" aca="1" ref="DO162" ca="1">IFERROR(INDEX(Forecast_Capex_Input!BP$12:BP$286,$X162)
*(INDEX(Forecast_Capex_Input!$H$12:$H$286,$X162)=Repex),0)
*$DM162</f>
        <v>0</v>
      </c>
      <c r="DP162" s="188" cm="1">
        <f t="array" aca="1" ref="DP162" ca="1">IFERROR(INDEX(Forecast_Capex_Input!BQ$12:BQ$286,$X162)
*(INDEX(Forecast_Capex_Input!$H$12:$H$286,$X162)=Repex),0)
*$DM162</f>
        <v>0</v>
      </c>
      <c r="DQ162" s="188" cm="1">
        <f t="array" aca="1" ref="DQ162" ca="1">IFERROR(INDEX(Forecast_Capex_Input!BR$12:BR$286,$X162)
*(INDEX(Forecast_Capex_Input!$H$12:$H$286,$X162)=Repex),0)
*$DM162</f>
        <v>0</v>
      </c>
      <c r="DR162" s="188" cm="1">
        <f t="array" aca="1" ref="DR162" ca="1">IFERROR(INDEX(Forecast_Capex_Input!BS$12:BS$286,$X162)
*(INDEX(Forecast_Capex_Input!$H$12:$H$286,$X162)=Repex),0)
*$DM162</f>
        <v>0</v>
      </c>
      <c r="DS162" s="165"/>
      <c r="DT162" s="188" t="b" cm="1">
        <f t="array" aca="1" ref="DT162" ca="1">OR($G162=Forecast_Capex_Input!$BU$8:$BU$10)</f>
        <v>1</v>
      </c>
      <c r="DU162" s="188" cm="1">
        <f t="array" aca="1" ref="DU162" ca="1">IFERROR(INDEX(Forecast_Capex_Input!BV$12:BV$286,$X162)
*(INDEX(Forecast_Capex_Input!$H$12:$H$286,$X162)=Repex),0)
*$DT162</f>
        <v>0.66448979591836743</v>
      </c>
      <c r="DV162" s="188" cm="1">
        <f t="array" aca="1" ref="DV162" ca="1">IFERROR(INDEX(Forecast_Capex_Input!BW$12:BW$286,$X162)
*(INDEX(Forecast_Capex_Input!$H$12:$H$286,$X162)=Repex),0)
*$DT162</f>
        <v>0.18367346938775514</v>
      </c>
      <c r="DW162" s="188" cm="1">
        <f t="array" aca="1" ref="DW162" ca="1">IFERROR(INDEX(Forecast_Capex_Input!BX$12:BX$286,$X162)
*(INDEX(Forecast_Capex_Input!$H$12:$H$286,$X162)=Repex),0)
*$DT162</f>
        <v>9.7959183673469397E-2</v>
      </c>
      <c r="DX162" s="188" cm="1">
        <f t="array" aca="1" ref="DX162" ca="1">IFERROR(INDEX(Forecast_Capex_Input!BY$12:BY$286,$X162)
*(INDEX(Forecast_Capex_Input!$H$12:$H$286,$X162)=Repex),0)
*$DT162</f>
        <v>0</v>
      </c>
      <c r="DY162" s="188" cm="1">
        <f t="array" aca="1" ref="DY162" ca="1">IFERROR(INDEX(Forecast_Capex_Input!BZ$12:BZ$286,$X162)
*(INDEX(Forecast_Capex_Input!$H$12:$H$286,$X162)=Repex),0)
*$DT162</f>
        <v>0</v>
      </c>
      <c r="DZ162" s="188" cm="1">
        <f t="array" aca="1" ref="DZ162" ca="1">IFERROR(INDEX(Forecast_Capex_Input!CA$12:CA$286,$X162)
*(INDEX(Forecast_Capex_Input!$H$12:$H$286,$X162)=Repex),0)
*$DT162</f>
        <v>0</v>
      </c>
      <c r="EA162" s="188" cm="1">
        <f t="array" aca="1" ref="EA162" ca="1">IFERROR(INDEX(Forecast_Capex_Input!CB$12:CB$286,$X162)
*(INDEX(Forecast_Capex_Input!$H$12:$H$286,$X162)=Repex),0)
*$DT162</f>
        <v>5.3877551020408171E-2</v>
      </c>
      <c r="EB162" s="188" cm="1">
        <f t="array" aca="1" ref="EB162" ca="1">IFERROR(INDEX(Forecast_Capex_Input!CC$12:CC$286,$X162)
*(INDEX(Forecast_Capex_Input!$H$12:$H$286,$X162)=Repex),0)
*$DT162</f>
        <v>0</v>
      </c>
      <c r="EC162" s="165"/>
      <c r="ED162" s="226" t="str">
        <f t="shared" si="127"/>
        <v>N/A</v>
      </c>
      <c r="EE162" s="174" t="s">
        <v>15</v>
      </c>
    </row>
    <row r="163" spans="3:135" x14ac:dyDescent="0.2">
      <c r="C163" s="174">
        <f t="shared" si="128"/>
        <v>153</v>
      </c>
      <c r="D163" s="167" t="str" cm="1">
        <f t="array" ref="D163">IFERROR(INDEX(Forecast_Capex_Input!$D$12:$D$286,$X163),NA)</f>
        <v xml:space="preserve">Tamworth Transformer Renewals </v>
      </c>
      <c r="E163" s="172" t="b" cm="1">
        <f t="array" ref="E163">IF($X163=NA,NA,INDEX(Forecast_Capex_Input!$E$12:$E$286,$X163))</f>
        <v>1</v>
      </c>
      <c r="F163" s="167" t="str" cm="1">
        <f t="array" aca="1" ref="F163" ca="1">IFERROR(INDEX(General!$E$25:$E$26,$Y163),NA)</f>
        <v>Labour</v>
      </c>
      <c r="G163" s="167" t="str" cm="1">
        <f t="array" aca="1" ref="G163" ca="1">IFERROR(INDEX(Forecast_Capex_Input!$AI$11:$BB$11,$AA163),NA)</f>
        <v>Substations</v>
      </c>
      <c r="H163" s="189" cm="1">
        <f t="array" aca="1" ref="H163" ca="1">IFERROR(INDEX(Forecast_Capex_Input!$AI$12:$BB$286,$X163,$AA163),NA)</f>
        <v>0.98969988832282219</v>
      </c>
      <c r="I163" s="199" t="str" cm="1">
        <f t="array" ref="I163">IFERROR(INDEX(Forecast_Capex_Input!$F$12:$F$286,$X163),NA)</f>
        <v>Replacement Expenditure</v>
      </c>
      <c r="J163" s="199" t="str" cm="1">
        <f t="array" ref="J163">IFERROR(INDEX(Forecast_Capex_Input!G$12:G$286,$X163),NA)</f>
        <v>Substation</v>
      </c>
      <c r="K163" s="199" t="str" cm="1">
        <f t="array" ref="K163">IFERROR(INDEX(Forecast_Capex_Input!H$12:H$286,$X163),NA)</f>
        <v>Repex</v>
      </c>
      <c r="L163" s="199" t="str" cm="1">
        <f t="array" ref="L163">IFERROR(INDEX(Forecast_Capex_Input!I$12:I$286,$X163),NA)</f>
        <v>N/A</v>
      </c>
      <c r="M163" s="199" t="str" cm="1">
        <f t="array" ref="M163">IFERROR(INDEX(Forecast_Capex_Input!J$12:J$286,$X163),NA)</f>
        <v>N/A</v>
      </c>
      <c r="N163" s="199" t="str" cm="1">
        <f t="array" ref="N163">IFERROR(INDEX(Forecast_Capex_Input!K$12:K$286,$X163),NA)</f>
        <v>Substations - Power Transformers</v>
      </c>
      <c r="O163" s="199" t="str" cm="1">
        <f t="array" ref="O163">IFERROR(INDEX(Forecast_Capex_Input!L$12:L$286,$X163),NA)</f>
        <v>Substations - Safe and Reliable Network</v>
      </c>
      <c r="P163" s="199" t="str" cm="1">
        <f t="array" ref="P163">IFERROR(INDEX(Forecast_Capex_Input!M$12:M$286,$X163),NA)</f>
        <v>N/A</v>
      </c>
      <c r="Q163" s="172" t="str" cm="1">
        <f t="array" ref="Q163">IFERROR(INDEX(Forecast_Capex_Input!N$12:N$286,$X163),NA)</f>
        <v>Yes</v>
      </c>
      <c r="R163" s="265" cm="1">
        <f t="array" ref="R163">IFERROR(INDEX(Forecast_Capex_Input!O$12:O$286,$X163),0)</f>
        <v>0</v>
      </c>
      <c r="S163" s="172" t="str" cm="1">
        <f t="array" ref="S163">IFERROR(INDEX(Forecast_Capex_Input!P$12:P$286,$X163),0)</f>
        <v>Safety security &amp; reliability</v>
      </c>
      <c r="T163" s="199" t="str" cm="1">
        <f t="array" aca="1" ref="T163" ca="1">IFERROR(INDEX(General!$K$84:$K$103,$AA163),NA)</f>
        <v>Substations (2018 onwards)</v>
      </c>
      <c r="U163" s="188" cm="1">
        <f t="array" aca="1" ref="U163" ca="1">IFERROR(
IF($F163=General!$E$25,INDEX(Forecast_Capex_Input!S$12:S$286,$X163),
INDEX(Forecast_Capex_Input!T$12:T$286,$X163)),0)</f>
        <v>8.9892769975478459E-2</v>
      </c>
      <c r="V163" s="222" t="b">
        <f>IFERROR(INDEX(Overheads!$T$19:$T$26,MATCH($I163,Overheads!$E$19:$E$26,0)),FALSE)</f>
        <v>1</v>
      </c>
      <c r="W163" s="165"/>
      <c r="X163" s="174">
        <f>IFERROR(
IF(MATCH($C163,Forecast_Capex_Input!$CI$12:$CI$286,1)+1&gt;MAX(Forecast_Capex_Input!$C$12:$C$286),NA,
MATCH($C163,Forecast_Capex_Input!$CI$12:$CI$286,1)+1),1)</f>
        <v>64</v>
      </c>
      <c r="Y163" s="174" cm="1">
        <f t="array" aca="1" ref="Y163" ca="1">IFERROR(
IF(X162&lt;&gt;X163,1,
IF(COUNTIF(OFFSET(Y162,0,0,-INDEX(Forecast_Capex_Input!$CG$12:$CG$286,$X163)),Y162)=INDEX(Forecast_Capex_Input!$CG$12:$CG$286,$X163),Y162+1,Y162)),NA)</f>
        <v>1</v>
      </c>
      <c r="Z163" s="174" cm="1">
        <f t="array" ref="Z163">IFERROR($C163-IF($X163=1,1,INDEX(Forecast_Capex_Input!$CI$12:$CI$286,$X163-1))+1,NA)</f>
        <v>1</v>
      </c>
      <c r="AA163" s="174" cm="1">
        <f t="array" aca="1" ref="AA163" ca="1">IFERROR(IF(Y163=1,
INDEX(Forecast_Capex_Input!$AI$10:$BB$10,SMALL(IF(INDEX(Forecast_Capex_Input!$AI$12:$BB$286,$X163,0)&gt;0,COLUMN(Forecast_Capex_Input!$AI$10:$BB$10)-COLUMN(Forecast_Capex_Input!$AI$12)+1),ROWS(OFFSET(AA162,0,0,-$Z163)))),
OFFSET(AA162,-INDEX(Forecast_Capex_Input!$CG$12:$CG$286,$X163)+1,0)),NA)</f>
        <v>3</v>
      </c>
      <c r="AB163" s="174">
        <f t="shared" ca="1" si="97"/>
        <v>1</v>
      </c>
      <c r="AC163" s="222" t="b">
        <f t="shared" si="129"/>
        <v>0</v>
      </c>
      <c r="AD163" s="220" t="b">
        <v>0</v>
      </c>
      <c r="AE163" s="222" t="b">
        <f t="shared" si="98"/>
        <v>1</v>
      </c>
      <c r="AF163" s="165"/>
      <c r="AG163" s="215">
        <v>5.4837406193765162E-2</v>
      </c>
      <c r="AH163" s="215">
        <v>0.29431740095624398</v>
      </c>
      <c r="AI163" s="215">
        <v>0.77239944503348978</v>
      </c>
      <c r="AJ163" s="215">
        <v>0</v>
      </c>
      <c r="AK163" s="215">
        <v>0</v>
      </c>
      <c r="AL163" s="155">
        <v>1.1215542521834989</v>
      </c>
      <c r="AM163" s="165"/>
      <c r="AN163" s="215" cm="1">
        <f t="array" aca="1" ref="AN163" ca="1">IFERROR(INDEX(General!O$33:O$34,$AB163)
*AG163,0)</f>
        <v>5.474849641166981E-2</v>
      </c>
      <c r="AO163" s="215" cm="1">
        <f t="array" aca="1" ref="AO163" ca="1">IFERROR(INDEX(General!P$33:P$34,$AB163)
*AH163,0)</f>
        <v>0.2960875797064238</v>
      </c>
      <c r="AP163" s="215" cm="1">
        <f t="array" aca="1" ref="AP163" ca="1">IFERROR(INDEX(General!Q$33:Q$34,$AB163)
*AI163,0)</f>
        <v>0.78404144587471403</v>
      </c>
      <c r="AQ163" s="215" cm="1">
        <f t="array" aca="1" ref="AQ163" ca="1">IFERROR(INDEX(General!R$33:R$34,$AB163)
*AJ163,0)</f>
        <v>0</v>
      </c>
      <c r="AR163" s="215" cm="1">
        <f t="array" aca="1" ref="AR163" ca="1">IFERROR(INDEX(General!S$33:S$34,$AB163)
*AK163,0)</f>
        <v>0</v>
      </c>
      <c r="AS163" s="155">
        <f t="shared" ca="1" si="130"/>
        <v>1.1348775219928076</v>
      </c>
      <c r="AT163" s="165"/>
      <c r="AU163" s="215">
        <f ca="1">IF($AE163=FALSE,AN163*Overheads!$R$24*$V163,
IFERROR(Overheads!$O$49*$V163*AN163,0)
+IFERROR(Overheads!Q$59*$V163*(AN163/Overheads!Q$68),0))</f>
        <v>7.6684245490279621E-3</v>
      </c>
      <c r="AV163" s="215">
        <f ca="1">IF($AE163=FALSE,AO163*Overheads!$R$24*$V163,
IFERROR(Overheads!$O$49*$V163*AO163,0)
+IFERROR(Overheads!R$59*$V163*(AO163/Overheads!R$68),0))</f>
        <v>3.5338183048796303E-2</v>
      </c>
      <c r="AW163" s="215">
        <f ca="1">IF($AE163=FALSE,AP163*Overheads!$R$24*$V163,
IFERROR(Overheads!$O$49*$V163*AP163,0)
+IFERROR(Overheads!S$59*$V163*(AP163/Overheads!S$68),0))</f>
        <v>0.10195765169522694</v>
      </c>
      <c r="AX163" s="215">
        <f ca="1">IF($AE163=FALSE,AQ163*Overheads!$R$24*$V163,
IFERROR(Overheads!$O$49*$V163*AQ163,0)
+IFERROR(Overheads!T$59*$V163*(AQ163/Overheads!T$68),0))</f>
        <v>0</v>
      </c>
      <c r="AY163" s="215">
        <f ca="1">IF($AE163=FALSE,AR163*Overheads!$R$24*$V163,
IFERROR(Overheads!$O$49*$V163*AR163,0)
+IFERROR(Overheads!U$59*$V163*(AR163/Overheads!U$68),0))</f>
        <v>0</v>
      </c>
      <c r="AZ163" s="155">
        <f t="shared" ca="1" si="131"/>
        <v>0.14496425929305121</v>
      </c>
      <c r="BA163" s="165"/>
      <c r="BB163" s="215">
        <f ca="1">IF($AE163=FALSE,AN163*Overheads!$S$25,
IFERROR(Overheads!$O$50*AN163,0)
+IFERROR(Overheads!Q$60*(AN163/Overheads!Q$66),0))</f>
        <v>1.0292065284289379E-3</v>
      </c>
      <c r="BC163" s="215">
        <f ca="1">IF($AE163=FALSE,AO163*Overheads!$S$25,
IFERROR(Overheads!$O$50*AO163,0)
+IFERROR(Overheads!R$60*(AO163/Overheads!R$66),0))</f>
        <v>4.9957678516288464E-3</v>
      </c>
      <c r="BD163" s="215">
        <f ca="1">IF($AE163=FALSE,AP163*Overheads!$S$25,
IFERROR(Overheads!$O$50*AP163,0)
+IFERROR(Overheads!S$60*(AP163/Overheads!S$66),0))</f>
        <v>1.4390010153319499E-2</v>
      </c>
      <c r="BE163" s="215">
        <f ca="1">IF($AE163=FALSE,AQ163*Overheads!$S$25,
IFERROR(Overheads!$O$50*AQ163,0)
+IFERROR(Overheads!T$60*(AQ163/Overheads!T$66),0))</f>
        <v>0</v>
      </c>
      <c r="BF163" s="215">
        <f ca="1">IF($AE163=FALSE,AR163*Overheads!$S$25,
IFERROR(Overheads!$O$50*AR163,0)
+IFERROR(Overheads!U$60*(AR163/Overheads!U$66),0))</f>
        <v>0</v>
      </c>
      <c r="BG163" s="155">
        <f t="shared" ca="1" si="132"/>
        <v>2.0414984533377284E-2</v>
      </c>
      <c r="BH163" s="165"/>
      <c r="BI163" s="215">
        <f t="shared" ca="1" si="133"/>
        <v>6.3446127489126716E-2</v>
      </c>
      <c r="BJ163" s="215">
        <f t="shared" ca="1" si="99"/>
        <v>0.33642153060684898</v>
      </c>
      <c r="BK163" s="215">
        <f t="shared" ca="1" si="100"/>
        <v>0.90038910772326053</v>
      </c>
      <c r="BL163" s="215">
        <f t="shared" ca="1" si="101"/>
        <v>0</v>
      </c>
      <c r="BM163" s="215">
        <f t="shared" ca="1" si="102"/>
        <v>0</v>
      </c>
      <c r="BN163" s="155">
        <f t="shared" ca="1" si="134"/>
        <v>1.3002567658192361</v>
      </c>
      <c r="BO163" s="165"/>
      <c r="BP163" s="187" cm="1">
        <f t="array" ref="BP163">IFERROR(IF($X163=$X162,BP162,INDEX(Forecast_Capex_Input!AC$12:AC$286,$X163)),0)</f>
        <v>0</v>
      </c>
      <c r="BQ163" s="187" cm="1">
        <f t="array" ref="BQ163">IFERROR(IF($X163=$X162,BQ162,INDEX(Forecast_Capex_Input!AD$12:AD$286,$X163)),0)</f>
        <v>0</v>
      </c>
      <c r="BR163" s="187" cm="1">
        <f t="array" ref="BR163">IFERROR(IF($X163=$X162,BR162,INDEX(Forecast_Capex_Input!AE$12:AE$286,$X163)),0)</f>
        <v>1</v>
      </c>
      <c r="BS163" s="187" cm="1">
        <f t="array" ref="BS163">IFERROR(IF($X163=$X162,BS162,INDEX(Forecast_Capex_Input!AF$12:AF$286,$X163)),0)</f>
        <v>0</v>
      </c>
      <c r="BT163" s="187" cm="1">
        <f t="array" ref="BT163">IFERROR(IF($X163=$X162,BT162,INDEX(Forecast_Capex_Input!AG$12:AG$286,$X163)),0)</f>
        <v>0</v>
      </c>
      <c r="BU163" s="165"/>
      <c r="BV163" s="215">
        <f t="shared" si="103"/>
        <v>0</v>
      </c>
      <c r="BW163" s="215">
        <f t="shared" si="104"/>
        <v>0</v>
      </c>
      <c r="BX163" s="215">
        <f t="shared" si="105"/>
        <v>1.1215542521834989</v>
      </c>
      <c r="BY163" s="215">
        <f t="shared" si="106"/>
        <v>0</v>
      </c>
      <c r="BZ163" s="215">
        <f t="shared" si="107"/>
        <v>0</v>
      </c>
      <c r="CA163" s="155">
        <f t="shared" si="135"/>
        <v>1.1215542521834989</v>
      </c>
      <c r="CB163" s="165"/>
      <c r="CC163" s="215">
        <f t="shared" ca="1" si="108"/>
        <v>0</v>
      </c>
      <c r="CD163" s="215">
        <f t="shared" ca="1" si="109"/>
        <v>0</v>
      </c>
      <c r="CE163" s="215">
        <f t="shared" ca="1" si="110"/>
        <v>1.1348775219928076</v>
      </c>
      <c r="CF163" s="215">
        <f t="shared" ca="1" si="111"/>
        <v>0</v>
      </c>
      <c r="CG163" s="215">
        <f t="shared" ca="1" si="112"/>
        <v>0</v>
      </c>
      <c r="CH163" s="155">
        <f t="shared" ca="1" si="136"/>
        <v>1.1348775219928076</v>
      </c>
      <c r="CI163" s="165"/>
      <c r="CJ163" s="215">
        <f t="shared" ca="1" si="113"/>
        <v>0</v>
      </c>
      <c r="CK163" s="215">
        <f t="shared" ca="1" si="114"/>
        <v>0</v>
      </c>
      <c r="CL163" s="215">
        <f t="shared" ca="1" si="115"/>
        <v>0.14496425929305121</v>
      </c>
      <c r="CM163" s="215">
        <f t="shared" ca="1" si="116"/>
        <v>0</v>
      </c>
      <c r="CN163" s="215">
        <f t="shared" ca="1" si="117"/>
        <v>0</v>
      </c>
      <c r="CO163" s="155">
        <f t="shared" ca="1" si="137"/>
        <v>0.14496425929305121</v>
      </c>
      <c r="CP163" s="165"/>
      <c r="CQ163" s="223">
        <f t="shared" ca="1" si="118"/>
        <v>0</v>
      </c>
      <c r="CR163" s="223">
        <f t="shared" ca="1" si="119"/>
        <v>0</v>
      </c>
      <c r="CS163" s="223">
        <f t="shared" ca="1" si="120"/>
        <v>2.0414984533377284E-2</v>
      </c>
      <c r="CT163" s="223">
        <f t="shared" ca="1" si="121"/>
        <v>0</v>
      </c>
      <c r="CU163" s="223">
        <f t="shared" ca="1" si="122"/>
        <v>0</v>
      </c>
      <c r="CV163" s="155">
        <f t="shared" ca="1" si="138"/>
        <v>2.0414984533377284E-2</v>
      </c>
      <c r="CW163" s="165"/>
      <c r="CX163" s="215">
        <f t="shared" ca="1" si="139"/>
        <v>0</v>
      </c>
      <c r="CY163" s="215">
        <f t="shared" ca="1" si="123"/>
        <v>0</v>
      </c>
      <c r="CZ163" s="215">
        <f t="shared" ca="1" si="124"/>
        <v>1.3002567658192359</v>
      </c>
      <c r="DA163" s="215">
        <f t="shared" ca="1" si="125"/>
        <v>0</v>
      </c>
      <c r="DB163" s="215">
        <f t="shared" ca="1" si="126"/>
        <v>0</v>
      </c>
      <c r="DC163" s="155">
        <f t="shared" ca="1" si="140"/>
        <v>1.3002567658192359</v>
      </c>
      <c r="DD163" s="165"/>
      <c r="DE163" s="188" t="b" cm="1">
        <f t="array" aca="1" ref="DE163" ca="1">OR($G163=Forecast_Capex_Input!$BF$8:$BF$10)</f>
        <v>0</v>
      </c>
      <c r="DF163" s="188" cm="1">
        <f t="array" aca="1" ref="DF163" ca="1">IFERROR(INDEX(Forecast_Capex_Input!BG$12:BG$286,$X163)
*(INDEX(Forecast_Capex_Input!$H$12:$H$286,$X163)=Repex),0)
*$DE163</f>
        <v>0</v>
      </c>
      <c r="DG163" s="188" cm="1">
        <f t="array" aca="1" ref="DG163" ca="1">IFERROR(INDEX(Forecast_Capex_Input!BH$12:BH$286,$X163)
*(INDEX(Forecast_Capex_Input!$H$12:$H$286,$X163)=Repex),0)
*$DE163</f>
        <v>0</v>
      </c>
      <c r="DH163" s="188" cm="1">
        <f t="array" aca="1" ref="DH163" ca="1">IFERROR(INDEX(Forecast_Capex_Input!BI$12:BI$286,$X163)
*(INDEX(Forecast_Capex_Input!$H$12:$H$286,$X163)=Repex),0)
*$DE163</f>
        <v>0</v>
      </c>
      <c r="DI163" s="188" cm="1">
        <f t="array" aca="1" ref="DI163" ca="1">IFERROR(INDEX(Forecast_Capex_Input!BJ$12:BJ$286,$X163)
*(INDEX(Forecast_Capex_Input!$H$12:$H$286,$X163)=Repex),0)
*$DE163</f>
        <v>0</v>
      </c>
      <c r="DJ163" s="188" cm="1">
        <f t="array" aca="1" ref="DJ163" ca="1">IFERROR(INDEX(Forecast_Capex_Input!BK$12:BK$286,$X163)
*(INDEX(Forecast_Capex_Input!$H$12:$H$286,$X163)=Repex),0)
*$DE163</f>
        <v>0</v>
      </c>
      <c r="DK163" s="188" cm="1">
        <f t="array" aca="1" ref="DK163" ca="1">IFERROR(INDEX(Forecast_Capex_Input!BL$12:BL$286,$X163)
*(INDEX(Forecast_Capex_Input!$H$12:$H$286,$X163)=Repex),0)
*$DE163</f>
        <v>0</v>
      </c>
      <c r="DL163" s="165"/>
      <c r="DM163" s="188" t="b" cm="1">
        <f t="array" aca="1" ref="DM163" ca="1">OR($G163=Forecast_Capex_Input!$BN$8:$BN$9)</f>
        <v>1</v>
      </c>
      <c r="DN163" s="188" cm="1">
        <f t="array" aca="1" ref="DN163" ca="1">IFERROR(INDEX(Forecast_Capex_Input!BO$12:BO$286,$X163)
*(INDEX(Forecast_Capex_Input!$H$12:$H$286,$X163)=Repex),0)
*$DM163</f>
        <v>0.15764214756400818</v>
      </c>
      <c r="DO163" s="188" cm="1">
        <f t="array" aca="1" ref="DO163" ca="1">IFERROR(INDEX(Forecast_Capex_Input!BP$12:BP$286,$X163)
*(INDEX(Forecast_Capex_Input!$H$12:$H$286,$X163)=Repex),0)
*$DM163</f>
        <v>0.84235785243599182</v>
      </c>
      <c r="DP163" s="188" cm="1">
        <f t="array" aca="1" ref="DP163" ca="1">IFERROR(INDEX(Forecast_Capex_Input!BQ$12:BQ$286,$X163)
*(INDEX(Forecast_Capex_Input!$H$12:$H$286,$X163)=Repex),0)
*$DM163</f>
        <v>0</v>
      </c>
      <c r="DQ163" s="188" cm="1">
        <f t="array" aca="1" ref="DQ163" ca="1">IFERROR(INDEX(Forecast_Capex_Input!BR$12:BR$286,$X163)
*(INDEX(Forecast_Capex_Input!$H$12:$H$286,$X163)=Repex),0)
*$DM163</f>
        <v>0</v>
      </c>
      <c r="DR163" s="188" cm="1">
        <f t="array" aca="1" ref="DR163" ca="1">IFERROR(INDEX(Forecast_Capex_Input!BS$12:BS$286,$X163)
*(INDEX(Forecast_Capex_Input!$H$12:$H$286,$X163)=Repex),0)
*$DM163</f>
        <v>0</v>
      </c>
      <c r="DS163" s="165"/>
      <c r="DT163" s="188" t="b" cm="1">
        <f t="array" aca="1" ref="DT163" ca="1">OR($G163=Forecast_Capex_Input!$BU$8:$BU$10)</f>
        <v>0</v>
      </c>
      <c r="DU163" s="188" cm="1">
        <f t="array" aca="1" ref="DU163" ca="1">IFERROR(INDEX(Forecast_Capex_Input!BV$12:BV$286,$X163)
*(INDEX(Forecast_Capex_Input!$H$12:$H$286,$X163)=Repex),0)
*$DT163</f>
        <v>0</v>
      </c>
      <c r="DV163" s="188" cm="1">
        <f t="array" aca="1" ref="DV163" ca="1">IFERROR(INDEX(Forecast_Capex_Input!BW$12:BW$286,$X163)
*(INDEX(Forecast_Capex_Input!$H$12:$H$286,$X163)=Repex),0)
*$DT163</f>
        <v>0</v>
      </c>
      <c r="DW163" s="188" cm="1">
        <f t="array" aca="1" ref="DW163" ca="1">IFERROR(INDEX(Forecast_Capex_Input!BX$12:BX$286,$X163)
*(INDEX(Forecast_Capex_Input!$H$12:$H$286,$X163)=Repex),0)
*$DT163</f>
        <v>0</v>
      </c>
      <c r="DX163" s="188" cm="1">
        <f t="array" aca="1" ref="DX163" ca="1">IFERROR(INDEX(Forecast_Capex_Input!BY$12:BY$286,$X163)
*(INDEX(Forecast_Capex_Input!$H$12:$H$286,$X163)=Repex),0)
*$DT163</f>
        <v>0</v>
      </c>
      <c r="DY163" s="188" cm="1">
        <f t="array" aca="1" ref="DY163" ca="1">IFERROR(INDEX(Forecast_Capex_Input!BZ$12:BZ$286,$X163)
*(INDEX(Forecast_Capex_Input!$H$12:$H$286,$X163)=Repex),0)
*$DT163</f>
        <v>0</v>
      </c>
      <c r="DZ163" s="188" cm="1">
        <f t="array" aca="1" ref="DZ163" ca="1">IFERROR(INDEX(Forecast_Capex_Input!CA$12:CA$286,$X163)
*(INDEX(Forecast_Capex_Input!$H$12:$H$286,$X163)=Repex),0)
*$DT163</f>
        <v>0</v>
      </c>
      <c r="EA163" s="188" cm="1">
        <f t="array" aca="1" ref="EA163" ca="1">IFERROR(INDEX(Forecast_Capex_Input!CB$12:CB$286,$X163)
*(INDEX(Forecast_Capex_Input!$H$12:$H$286,$X163)=Repex),0)
*$DT163</f>
        <v>0</v>
      </c>
      <c r="EB163" s="188" cm="1">
        <f t="array" aca="1" ref="EB163" ca="1">IFERROR(INDEX(Forecast_Capex_Input!CC$12:CC$286,$X163)
*(INDEX(Forecast_Capex_Input!$H$12:$H$286,$X163)=Repex),0)
*$DT163</f>
        <v>0</v>
      </c>
      <c r="EC163" s="165"/>
      <c r="ED163" s="226" t="str">
        <f t="shared" si="127"/>
        <v>N/A</v>
      </c>
      <c r="EE163" s="174" t="s">
        <v>15</v>
      </c>
    </row>
    <row r="164" spans="3:135" x14ac:dyDescent="0.2">
      <c r="C164" s="174">
        <f t="shared" si="128"/>
        <v>154</v>
      </c>
      <c r="D164" s="167" t="str" cm="1">
        <f t="array" ref="D164">IFERROR(INDEX(Forecast_Capex_Input!$D$12:$D$286,$X164),NA)</f>
        <v xml:space="preserve">Tamworth Transformer Renewals </v>
      </c>
      <c r="E164" s="172" t="b" cm="1">
        <f t="array" ref="E164">IF($X164=NA,NA,INDEX(Forecast_Capex_Input!$E$12:$E$286,$X164))</f>
        <v>1</v>
      </c>
      <c r="F164" s="167" t="str" cm="1">
        <f t="array" aca="1" ref="F164" ca="1">IFERROR(INDEX(General!$E$25:$E$26,$Y164),NA)</f>
        <v>Labour</v>
      </c>
      <c r="G164" s="167" t="str" cm="1">
        <f t="array" aca="1" ref="G164" ca="1">IFERROR(INDEX(Forecast_Capex_Input!$AI$11:$BB$11,$AA164),NA)</f>
        <v>Secondary Systems</v>
      </c>
      <c r="H164" s="189" cm="1">
        <f t="array" aca="1" ref="H164" ca="1">IFERROR(INDEX(Forecast_Capex_Input!$AI$12:$BB$286,$X164,$AA164),NA)</f>
        <v>1.0300111677177749E-2</v>
      </c>
      <c r="I164" s="199" t="str" cm="1">
        <f t="array" ref="I164">IFERROR(INDEX(Forecast_Capex_Input!$F$12:$F$286,$X164),NA)</f>
        <v>Replacement Expenditure</v>
      </c>
      <c r="J164" s="199" t="str" cm="1">
        <f t="array" ref="J164">IFERROR(INDEX(Forecast_Capex_Input!G$12:G$286,$X164),NA)</f>
        <v>Substation</v>
      </c>
      <c r="K164" s="199" t="str" cm="1">
        <f t="array" ref="K164">IFERROR(INDEX(Forecast_Capex_Input!H$12:H$286,$X164),NA)</f>
        <v>Repex</v>
      </c>
      <c r="L164" s="199" t="str" cm="1">
        <f t="array" ref="L164">IFERROR(INDEX(Forecast_Capex_Input!I$12:I$286,$X164),NA)</f>
        <v>N/A</v>
      </c>
      <c r="M164" s="199" t="str" cm="1">
        <f t="array" ref="M164">IFERROR(INDEX(Forecast_Capex_Input!J$12:J$286,$X164),NA)</f>
        <v>N/A</v>
      </c>
      <c r="N164" s="199" t="str" cm="1">
        <f t="array" ref="N164">IFERROR(INDEX(Forecast_Capex_Input!K$12:K$286,$X164),NA)</f>
        <v>Substations - Power Transformers</v>
      </c>
      <c r="O164" s="199" t="str" cm="1">
        <f t="array" ref="O164">IFERROR(INDEX(Forecast_Capex_Input!L$12:L$286,$X164),NA)</f>
        <v>Substations - Safe and Reliable Network</v>
      </c>
      <c r="P164" s="199" t="str" cm="1">
        <f t="array" ref="P164">IFERROR(INDEX(Forecast_Capex_Input!M$12:M$286,$X164),NA)</f>
        <v>N/A</v>
      </c>
      <c r="Q164" s="172" t="str" cm="1">
        <f t="array" ref="Q164">IFERROR(INDEX(Forecast_Capex_Input!N$12:N$286,$X164),NA)</f>
        <v>Yes</v>
      </c>
      <c r="R164" s="265" cm="1">
        <f t="array" ref="R164">IFERROR(INDEX(Forecast_Capex_Input!O$12:O$286,$X164),0)</f>
        <v>0</v>
      </c>
      <c r="S164" s="172" t="str" cm="1">
        <f t="array" ref="S164">IFERROR(INDEX(Forecast_Capex_Input!P$12:P$286,$X164),0)</f>
        <v>Safety security &amp; reliability</v>
      </c>
      <c r="T164" s="199" t="str" cm="1">
        <f t="array" aca="1" ref="T164" ca="1">IFERROR(INDEX(General!$K$84:$K$103,$AA164),NA)</f>
        <v>Secondary Systems (2018-23)</v>
      </c>
      <c r="U164" s="188" cm="1">
        <f t="array" aca="1" ref="U164" ca="1">IFERROR(
IF($F164=General!$E$25,INDEX(Forecast_Capex_Input!S$12:S$286,$X164),
INDEX(Forecast_Capex_Input!T$12:T$286,$X164)),0)</f>
        <v>8.9892769975478459E-2</v>
      </c>
      <c r="V164" s="222" t="b">
        <f>IFERROR(INDEX(Overheads!$T$19:$T$26,MATCH($I164,Overheads!$E$19:$E$26,0)),FALSE)</f>
        <v>1</v>
      </c>
      <c r="W164" s="165"/>
      <c r="X164" s="174">
        <f>IFERROR(
IF(MATCH($C164,Forecast_Capex_Input!$CI$12:$CI$286,1)+1&gt;MAX(Forecast_Capex_Input!$C$12:$C$286),NA,
MATCH($C164,Forecast_Capex_Input!$CI$12:$CI$286,1)+1),1)</f>
        <v>64</v>
      </c>
      <c r="Y164" s="174" cm="1">
        <f t="array" aca="1" ref="Y164" ca="1">IFERROR(
IF(X163&lt;&gt;X164,1,
IF(COUNTIF(OFFSET(Y163,0,0,-INDEX(Forecast_Capex_Input!$CG$12:$CG$286,$X164)),Y163)=INDEX(Forecast_Capex_Input!$CG$12:$CG$286,$X164),Y163+1,Y163)),NA)</f>
        <v>1</v>
      </c>
      <c r="Z164" s="174" cm="1">
        <f t="array" ref="Z164">IFERROR($C164-IF($X164=1,1,INDEX(Forecast_Capex_Input!$CI$12:$CI$286,$X164-1))+1,NA)</f>
        <v>2</v>
      </c>
      <c r="AA164" s="174" cm="1">
        <f t="array" aca="1" ref="AA164" ca="1">IFERROR(IF(Y164=1,
INDEX(Forecast_Capex_Input!$AI$10:$BB$10,SMALL(IF(INDEX(Forecast_Capex_Input!$AI$12:$BB$286,$X164,0)&gt;0,COLUMN(Forecast_Capex_Input!$AI$10:$BB$10)-COLUMN(Forecast_Capex_Input!$AI$12)+1),ROWS(OFFSET(AA163,0,0,-$Z164)))),
OFFSET(AA163,-INDEX(Forecast_Capex_Input!$CG$12:$CG$286,$X164)+1,0)),NA)</f>
        <v>4</v>
      </c>
      <c r="AB164" s="174">
        <f t="shared" ca="1" si="97"/>
        <v>1</v>
      </c>
      <c r="AC164" s="222" t="b">
        <f t="shared" si="129"/>
        <v>0</v>
      </c>
      <c r="AD164" s="220" t="b">
        <v>0</v>
      </c>
      <c r="AE164" s="222" t="b">
        <f t="shared" si="98"/>
        <v>1</v>
      </c>
      <c r="AF164" s="165"/>
      <c r="AG164" s="215">
        <v>5.7070978237627333E-4</v>
      </c>
      <c r="AH164" s="215">
        <v>3.063051874769125E-3</v>
      </c>
      <c r="AI164" s="215">
        <v>8.0385990107740835E-3</v>
      </c>
      <c r="AJ164" s="215">
        <v>0</v>
      </c>
      <c r="AK164" s="215">
        <v>0</v>
      </c>
      <c r="AL164" s="155">
        <v>1.1672360667919482E-2</v>
      </c>
      <c r="AM164" s="165"/>
      <c r="AN164" s="215" cm="1">
        <f t="array" aca="1" ref="AN164" ca="1">IFERROR(INDEX(General!O$33:O$34,$AB164)
*AG164,0)</f>
        <v>5.6978447087974724E-4</v>
      </c>
      <c r="AO164" s="215" cm="1">
        <f t="array" aca="1" ref="AO164" ca="1">IFERROR(INDEX(General!P$33:P$34,$AB164)
*AH164,0)</f>
        <v>3.0814746704373327E-3</v>
      </c>
      <c r="AP164" s="215" cm="1">
        <f t="array" aca="1" ref="AP164" ca="1">IFERROR(INDEX(General!Q$33:Q$34,$AB164)
*AI164,0)</f>
        <v>8.159760900580515E-3</v>
      </c>
      <c r="AQ164" s="215" cm="1">
        <f t="array" aca="1" ref="AQ164" ca="1">IFERROR(INDEX(General!R$33:R$34,$AB164)
*AJ164,0)</f>
        <v>0</v>
      </c>
      <c r="AR164" s="215" cm="1">
        <f t="array" aca="1" ref="AR164" ca="1">IFERROR(INDEX(General!S$33:S$34,$AB164)
*AK164,0)</f>
        <v>0</v>
      </c>
      <c r="AS164" s="155">
        <f t="shared" ca="1" si="130"/>
        <v>1.1811020041897595E-2</v>
      </c>
      <c r="AT164" s="165"/>
      <c r="AU164" s="215">
        <f ca="1">IF($AE164=FALSE,AN164*Overheads!$R$24*$V164,
IFERROR(Overheads!$O$49*$V164*AN164,0)
+IFERROR(Overheads!Q$59*$V164*(AN164/Overheads!Q$68),0))</f>
        <v>7.9807657023030535E-5</v>
      </c>
      <c r="AV164" s="215">
        <f ca="1">IF($AE164=FALSE,AO164*Overheads!$R$24*$V164,
IFERROR(Overheads!$O$49*$V164*AO164,0)
+IFERROR(Overheads!R$59*$V164*(AO164/Overheads!R$68),0))</f>
        <v>3.6777535914243284E-4</v>
      </c>
      <c r="AW164" s="215">
        <f ca="1">IF($AE164=FALSE,AP164*Overheads!$R$24*$V164,
IFERROR(Overheads!$O$49*$V164*AP164,0)
+IFERROR(Overheads!S$59*$V164*(AP164/Overheads!S$68),0))</f>
        <v>1.0611046956702096E-3</v>
      </c>
      <c r="AX164" s="215">
        <f ca="1">IF($AE164=FALSE,AQ164*Overheads!$R$24*$V164,
IFERROR(Overheads!$O$49*$V164*AQ164,0)
+IFERROR(Overheads!T$59*$V164*(AQ164/Overheads!T$68),0))</f>
        <v>0</v>
      </c>
      <c r="AY164" s="215">
        <f ca="1">IF($AE164=FALSE,AR164*Overheads!$R$24*$V164,
IFERROR(Overheads!$O$49*$V164*AR164,0)
+IFERROR(Overheads!U$59*$V164*(AR164/Overheads!U$68),0))</f>
        <v>0</v>
      </c>
      <c r="AZ164" s="155">
        <f t="shared" ca="1" si="131"/>
        <v>1.508687711835673E-3</v>
      </c>
      <c r="BA164" s="165"/>
      <c r="BB164" s="215">
        <f ca="1">IF($AE164=FALSE,AN164*Overheads!$S$25,
IFERROR(Overheads!$O$50*AN164,0)
+IFERROR(Overheads!Q$60*(AN164/Overheads!Q$66),0))</f>
        <v>1.0711269453271515E-5</v>
      </c>
      <c r="BC164" s="215">
        <f ca="1">IF($AE164=FALSE,AO164*Overheads!$S$25,
IFERROR(Overheads!$O$50*AO164,0)
+IFERROR(Overheads!R$60*(AO164/Overheads!R$66),0))</f>
        <v>5.199249529292374E-5</v>
      </c>
      <c r="BD164" s="215">
        <f ca="1">IF($AE164=FALSE,AP164*Overheads!$S$25,
IFERROR(Overheads!$O$50*AP164,0)
+IFERROR(Overheads!S$60*(AP164/Overheads!S$66),0))</f>
        <v>1.4976126941480087E-4</v>
      </c>
      <c r="BE164" s="215">
        <f ca="1">IF($AE164=FALSE,AQ164*Overheads!$S$25,
IFERROR(Overheads!$O$50*AQ164,0)
+IFERROR(Overheads!T$60*(AQ164/Overheads!T$66),0))</f>
        <v>0</v>
      </c>
      <c r="BF164" s="215">
        <f ca="1">IF($AE164=FALSE,AR164*Overheads!$S$25,
IFERROR(Overheads!$O$50*AR164,0)
+IFERROR(Overheads!U$60*(AR164/Overheads!U$66),0))</f>
        <v>0</v>
      </c>
      <c r="BG164" s="155">
        <f t="shared" ca="1" si="132"/>
        <v>2.1246503416099614E-4</v>
      </c>
      <c r="BH164" s="165"/>
      <c r="BI164" s="215">
        <f t="shared" ca="1" si="133"/>
        <v>6.6030339735604932E-4</v>
      </c>
      <c r="BJ164" s="215">
        <f t="shared" ca="1" si="99"/>
        <v>3.501242524872689E-3</v>
      </c>
      <c r="BK164" s="215">
        <f t="shared" ca="1" si="100"/>
        <v>9.3706268656655253E-3</v>
      </c>
      <c r="BL164" s="215">
        <f t="shared" ca="1" si="101"/>
        <v>0</v>
      </c>
      <c r="BM164" s="215">
        <f t="shared" ca="1" si="102"/>
        <v>0</v>
      </c>
      <c r="BN164" s="155">
        <f t="shared" ca="1" si="134"/>
        <v>1.3532172787894264E-2</v>
      </c>
      <c r="BO164" s="165"/>
      <c r="BP164" s="187" cm="1">
        <f t="array" ref="BP164">IFERROR(IF($X164=$X163,BP163,INDEX(Forecast_Capex_Input!AC$12:AC$286,$X164)),0)</f>
        <v>0</v>
      </c>
      <c r="BQ164" s="187" cm="1">
        <f t="array" ref="BQ164">IFERROR(IF($X164=$X163,BQ163,INDEX(Forecast_Capex_Input!AD$12:AD$286,$X164)),0)</f>
        <v>0</v>
      </c>
      <c r="BR164" s="187" cm="1">
        <f t="array" ref="BR164">IFERROR(IF($X164=$X163,BR163,INDEX(Forecast_Capex_Input!AE$12:AE$286,$X164)),0)</f>
        <v>1</v>
      </c>
      <c r="BS164" s="187" cm="1">
        <f t="array" ref="BS164">IFERROR(IF($X164=$X163,BS163,INDEX(Forecast_Capex_Input!AF$12:AF$286,$X164)),0)</f>
        <v>0</v>
      </c>
      <c r="BT164" s="187" cm="1">
        <f t="array" ref="BT164">IFERROR(IF($X164=$X163,BT163,INDEX(Forecast_Capex_Input!AG$12:AG$286,$X164)),0)</f>
        <v>0</v>
      </c>
      <c r="BU164" s="165"/>
      <c r="BV164" s="215">
        <f t="shared" si="103"/>
        <v>0</v>
      </c>
      <c r="BW164" s="215">
        <f t="shared" si="104"/>
        <v>0</v>
      </c>
      <c r="BX164" s="215">
        <f t="shared" si="105"/>
        <v>1.1672360667919482E-2</v>
      </c>
      <c r="BY164" s="215">
        <f t="shared" si="106"/>
        <v>0</v>
      </c>
      <c r="BZ164" s="215">
        <f t="shared" si="107"/>
        <v>0</v>
      </c>
      <c r="CA164" s="155">
        <f t="shared" si="135"/>
        <v>1.1672360667919482E-2</v>
      </c>
      <c r="CB164" s="165"/>
      <c r="CC164" s="215">
        <f t="shared" ca="1" si="108"/>
        <v>0</v>
      </c>
      <c r="CD164" s="215">
        <f t="shared" ca="1" si="109"/>
        <v>0</v>
      </c>
      <c r="CE164" s="215">
        <f t="shared" ca="1" si="110"/>
        <v>1.1811020041897595E-2</v>
      </c>
      <c r="CF164" s="215">
        <f t="shared" ca="1" si="111"/>
        <v>0</v>
      </c>
      <c r="CG164" s="215">
        <f t="shared" ca="1" si="112"/>
        <v>0</v>
      </c>
      <c r="CH164" s="155">
        <f t="shared" ca="1" si="136"/>
        <v>1.1811020041897595E-2</v>
      </c>
      <c r="CI164" s="165"/>
      <c r="CJ164" s="215">
        <f t="shared" ca="1" si="113"/>
        <v>0</v>
      </c>
      <c r="CK164" s="215">
        <f t="shared" ca="1" si="114"/>
        <v>0</v>
      </c>
      <c r="CL164" s="215">
        <f t="shared" ca="1" si="115"/>
        <v>1.508687711835673E-3</v>
      </c>
      <c r="CM164" s="215">
        <f t="shared" ca="1" si="116"/>
        <v>0</v>
      </c>
      <c r="CN164" s="215">
        <f t="shared" ca="1" si="117"/>
        <v>0</v>
      </c>
      <c r="CO164" s="155">
        <f t="shared" ca="1" si="137"/>
        <v>1.508687711835673E-3</v>
      </c>
      <c r="CP164" s="165"/>
      <c r="CQ164" s="223">
        <f t="shared" ca="1" si="118"/>
        <v>0</v>
      </c>
      <c r="CR164" s="223">
        <f t="shared" ca="1" si="119"/>
        <v>0</v>
      </c>
      <c r="CS164" s="223">
        <f t="shared" ca="1" si="120"/>
        <v>2.1246503416099614E-4</v>
      </c>
      <c r="CT164" s="223">
        <f t="shared" ca="1" si="121"/>
        <v>0</v>
      </c>
      <c r="CU164" s="223">
        <f t="shared" ca="1" si="122"/>
        <v>0</v>
      </c>
      <c r="CV164" s="155">
        <f t="shared" ca="1" si="138"/>
        <v>2.1246503416099614E-4</v>
      </c>
      <c r="CW164" s="165"/>
      <c r="CX164" s="215">
        <f t="shared" ca="1" si="139"/>
        <v>0</v>
      </c>
      <c r="CY164" s="215">
        <f t="shared" ca="1" si="123"/>
        <v>0</v>
      </c>
      <c r="CZ164" s="215">
        <f t="shared" ca="1" si="124"/>
        <v>1.3532172787894264E-2</v>
      </c>
      <c r="DA164" s="215">
        <f t="shared" ca="1" si="125"/>
        <v>0</v>
      </c>
      <c r="DB164" s="215">
        <f t="shared" ca="1" si="126"/>
        <v>0</v>
      </c>
      <c r="DC164" s="155">
        <f t="shared" ca="1" si="140"/>
        <v>1.3532172787894264E-2</v>
      </c>
      <c r="DD164" s="165"/>
      <c r="DE164" s="188" t="b" cm="1">
        <f t="array" aca="1" ref="DE164" ca="1">OR($G164=Forecast_Capex_Input!$BF$8:$BF$10)</f>
        <v>0</v>
      </c>
      <c r="DF164" s="188" cm="1">
        <f t="array" aca="1" ref="DF164" ca="1">IFERROR(INDEX(Forecast_Capex_Input!BG$12:BG$286,$X164)
*(INDEX(Forecast_Capex_Input!$H$12:$H$286,$X164)=Repex),0)
*$DE164</f>
        <v>0</v>
      </c>
      <c r="DG164" s="188" cm="1">
        <f t="array" aca="1" ref="DG164" ca="1">IFERROR(INDEX(Forecast_Capex_Input!BH$12:BH$286,$X164)
*(INDEX(Forecast_Capex_Input!$H$12:$H$286,$X164)=Repex),0)
*$DE164</f>
        <v>0</v>
      </c>
      <c r="DH164" s="188" cm="1">
        <f t="array" aca="1" ref="DH164" ca="1">IFERROR(INDEX(Forecast_Capex_Input!BI$12:BI$286,$X164)
*(INDEX(Forecast_Capex_Input!$H$12:$H$286,$X164)=Repex),0)
*$DE164</f>
        <v>0</v>
      </c>
      <c r="DI164" s="188" cm="1">
        <f t="array" aca="1" ref="DI164" ca="1">IFERROR(INDEX(Forecast_Capex_Input!BJ$12:BJ$286,$X164)
*(INDEX(Forecast_Capex_Input!$H$12:$H$286,$X164)=Repex),0)
*$DE164</f>
        <v>0</v>
      </c>
      <c r="DJ164" s="188" cm="1">
        <f t="array" aca="1" ref="DJ164" ca="1">IFERROR(INDEX(Forecast_Capex_Input!BK$12:BK$286,$X164)
*(INDEX(Forecast_Capex_Input!$H$12:$H$286,$X164)=Repex),0)
*$DE164</f>
        <v>0</v>
      </c>
      <c r="DK164" s="188" cm="1">
        <f t="array" aca="1" ref="DK164" ca="1">IFERROR(INDEX(Forecast_Capex_Input!BL$12:BL$286,$X164)
*(INDEX(Forecast_Capex_Input!$H$12:$H$286,$X164)=Repex),0)
*$DE164</f>
        <v>0</v>
      </c>
      <c r="DL164" s="165"/>
      <c r="DM164" s="188" t="b" cm="1">
        <f t="array" aca="1" ref="DM164" ca="1">OR($G164=Forecast_Capex_Input!$BN$8:$BN$9)</f>
        <v>0</v>
      </c>
      <c r="DN164" s="188" cm="1">
        <f t="array" aca="1" ref="DN164" ca="1">IFERROR(INDEX(Forecast_Capex_Input!BO$12:BO$286,$X164)
*(INDEX(Forecast_Capex_Input!$H$12:$H$286,$X164)=Repex),0)
*$DM164</f>
        <v>0</v>
      </c>
      <c r="DO164" s="188" cm="1">
        <f t="array" aca="1" ref="DO164" ca="1">IFERROR(INDEX(Forecast_Capex_Input!BP$12:BP$286,$X164)
*(INDEX(Forecast_Capex_Input!$H$12:$H$286,$X164)=Repex),0)
*$DM164</f>
        <v>0</v>
      </c>
      <c r="DP164" s="188" cm="1">
        <f t="array" aca="1" ref="DP164" ca="1">IFERROR(INDEX(Forecast_Capex_Input!BQ$12:BQ$286,$X164)
*(INDEX(Forecast_Capex_Input!$H$12:$H$286,$X164)=Repex),0)
*$DM164</f>
        <v>0</v>
      </c>
      <c r="DQ164" s="188" cm="1">
        <f t="array" aca="1" ref="DQ164" ca="1">IFERROR(INDEX(Forecast_Capex_Input!BR$12:BR$286,$X164)
*(INDEX(Forecast_Capex_Input!$H$12:$H$286,$X164)=Repex),0)
*$DM164</f>
        <v>0</v>
      </c>
      <c r="DR164" s="188" cm="1">
        <f t="array" aca="1" ref="DR164" ca="1">IFERROR(INDEX(Forecast_Capex_Input!BS$12:BS$286,$X164)
*(INDEX(Forecast_Capex_Input!$H$12:$H$286,$X164)=Repex),0)
*$DM164</f>
        <v>0</v>
      </c>
      <c r="DS164" s="165"/>
      <c r="DT164" s="188" t="b" cm="1">
        <f t="array" aca="1" ref="DT164" ca="1">OR($G164=Forecast_Capex_Input!$BU$8:$BU$10)</f>
        <v>1</v>
      </c>
      <c r="DU164" s="188" cm="1">
        <f t="array" aca="1" ref="DU164" ca="1">IFERROR(INDEX(Forecast_Capex_Input!BV$12:BV$286,$X164)
*(INDEX(Forecast_Capex_Input!$H$12:$H$286,$X164)=Repex),0)
*$DT164</f>
        <v>0</v>
      </c>
      <c r="DV164" s="188" cm="1">
        <f t="array" aca="1" ref="DV164" ca="1">IFERROR(INDEX(Forecast_Capex_Input!BW$12:BW$286,$X164)
*(INDEX(Forecast_Capex_Input!$H$12:$H$286,$X164)=Repex),0)
*$DT164</f>
        <v>1</v>
      </c>
      <c r="DW164" s="188" cm="1">
        <f t="array" aca="1" ref="DW164" ca="1">IFERROR(INDEX(Forecast_Capex_Input!BX$12:BX$286,$X164)
*(INDEX(Forecast_Capex_Input!$H$12:$H$286,$X164)=Repex),0)
*$DT164</f>
        <v>0</v>
      </c>
      <c r="DX164" s="188" cm="1">
        <f t="array" aca="1" ref="DX164" ca="1">IFERROR(INDEX(Forecast_Capex_Input!BY$12:BY$286,$X164)
*(INDEX(Forecast_Capex_Input!$H$12:$H$286,$X164)=Repex),0)
*$DT164</f>
        <v>0</v>
      </c>
      <c r="DY164" s="188" cm="1">
        <f t="array" aca="1" ref="DY164" ca="1">IFERROR(INDEX(Forecast_Capex_Input!BZ$12:BZ$286,$X164)
*(INDEX(Forecast_Capex_Input!$H$12:$H$286,$X164)=Repex),0)
*$DT164</f>
        <v>0</v>
      </c>
      <c r="DZ164" s="188" cm="1">
        <f t="array" aca="1" ref="DZ164" ca="1">IFERROR(INDEX(Forecast_Capex_Input!CA$12:CA$286,$X164)
*(INDEX(Forecast_Capex_Input!$H$12:$H$286,$X164)=Repex),0)
*$DT164</f>
        <v>0</v>
      </c>
      <c r="EA164" s="188" cm="1">
        <f t="array" aca="1" ref="EA164" ca="1">IFERROR(INDEX(Forecast_Capex_Input!CB$12:CB$286,$X164)
*(INDEX(Forecast_Capex_Input!$H$12:$H$286,$X164)=Repex),0)
*$DT164</f>
        <v>0</v>
      </c>
      <c r="EB164" s="188" cm="1">
        <f t="array" aca="1" ref="EB164" ca="1">IFERROR(INDEX(Forecast_Capex_Input!CC$12:CC$286,$X164)
*(INDEX(Forecast_Capex_Input!$H$12:$H$286,$X164)=Repex),0)
*$DT164</f>
        <v>0</v>
      </c>
      <c r="EC164" s="165"/>
      <c r="ED164" s="226" t="str">
        <f t="shared" si="127"/>
        <v>N/A</v>
      </c>
      <c r="EE164" s="174" t="s">
        <v>15</v>
      </c>
    </row>
    <row r="165" spans="3:135" x14ac:dyDescent="0.2">
      <c r="C165" s="174">
        <f t="shared" si="128"/>
        <v>155</v>
      </c>
      <c r="D165" s="167" t="str" cm="1">
        <f t="array" ref="D165">IFERROR(INDEX(Forecast_Capex_Input!$D$12:$D$286,$X165),NA)</f>
        <v xml:space="preserve">Tamworth Transformer Renewals </v>
      </c>
      <c r="E165" s="172" t="b" cm="1">
        <f t="array" ref="E165">IF($X165=NA,NA,INDEX(Forecast_Capex_Input!$E$12:$E$286,$X165))</f>
        <v>1</v>
      </c>
      <c r="F165" s="167" t="str" cm="1">
        <f t="array" aca="1" ref="F165" ca="1">IFERROR(INDEX(General!$E$25:$E$26,$Y165),NA)</f>
        <v>Non-Labour</v>
      </c>
      <c r="G165" s="167" t="str" cm="1">
        <f t="array" aca="1" ref="G165" ca="1">IFERROR(INDEX(Forecast_Capex_Input!$AI$11:$BB$11,$AA165),NA)</f>
        <v>Substations</v>
      </c>
      <c r="H165" s="189" cm="1">
        <f t="array" aca="1" ref="H165" ca="1">IFERROR(INDEX(Forecast_Capex_Input!$AI$12:$BB$286,$X165,$AA165),NA)</f>
        <v>0.98969988832282219</v>
      </c>
      <c r="I165" s="199" t="str" cm="1">
        <f t="array" ref="I165">IFERROR(INDEX(Forecast_Capex_Input!$F$12:$F$286,$X165),NA)</f>
        <v>Replacement Expenditure</v>
      </c>
      <c r="J165" s="199" t="str" cm="1">
        <f t="array" ref="J165">IFERROR(INDEX(Forecast_Capex_Input!G$12:G$286,$X165),NA)</f>
        <v>Substation</v>
      </c>
      <c r="K165" s="199" t="str" cm="1">
        <f t="array" ref="K165">IFERROR(INDEX(Forecast_Capex_Input!H$12:H$286,$X165),NA)</f>
        <v>Repex</v>
      </c>
      <c r="L165" s="199" t="str" cm="1">
        <f t="array" ref="L165">IFERROR(INDEX(Forecast_Capex_Input!I$12:I$286,$X165),NA)</f>
        <v>N/A</v>
      </c>
      <c r="M165" s="199" t="str" cm="1">
        <f t="array" ref="M165">IFERROR(INDEX(Forecast_Capex_Input!J$12:J$286,$X165),NA)</f>
        <v>N/A</v>
      </c>
      <c r="N165" s="199" t="str" cm="1">
        <f t="array" ref="N165">IFERROR(INDEX(Forecast_Capex_Input!K$12:K$286,$X165),NA)</f>
        <v>Substations - Power Transformers</v>
      </c>
      <c r="O165" s="199" t="str" cm="1">
        <f t="array" ref="O165">IFERROR(INDEX(Forecast_Capex_Input!L$12:L$286,$X165),NA)</f>
        <v>Substations - Safe and Reliable Network</v>
      </c>
      <c r="P165" s="199" t="str" cm="1">
        <f t="array" ref="P165">IFERROR(INDEX(Forecast_Capex_Input!M$12:M$286,$X165),NA)</f>
        <v>N/A</v>
      </c>
      <c r="Q165" s="172" t="str" cm="1">
        <f t="array" ref="Q165">IFERROR(INDEX(Forecast_Capex_Input!N$12:N$286,$X165),NA)</f>
        <v>Yes</v>
      </c>
      <c r="R165" s="265" cm="1">
        <f t="array" ref="R165">IFERROR(INDEX(Forecast_Capex_Input!O$12:O$286,$X165),0)</f>
        <v>0</v>
      </c>
      <c r="S165" s="172" t="str" cm="1">
        <f t="array" ref="S165">IFERROR(INDEX(Forecast_Capex_Input!P$12:P$286,$X165),0)</f>
        <v>Safety security &amp; reliability</v>
      </c>
      <c r="T165" s="199" t="str" cm="1">
        <f t="array" aca="1" ref="T165" ca="1">IFERROR(INDEX(General!$K$84:$K$103,$AA165),NA)</f>
        <v>Substations (2018 onwards)</v>
      </c>
      <c r="U165" s="188" cm="1">
        <f t="array" aca="1" ref="U165" ca="1">IFERROR(
IF($F165=General!$E$25,INDEX(Forecast_Capex_Input!S$12:S$286,$X165),
INDEX(Forecast_Capex_Input!T$12:T$286,$X165)),0)</f>
        <v>0.91010723002452154</v>
      </c>
      <c r="V165" s="222" t="b">
        <f>IFERROR(INDEX(Overheads!$T$19:$T$26,MATCH($I165,Overheads!$E$19:$E$26,0)),FALSE)</f>
        <v>1</v>
      </c>
      <c r="W165" s="165"/>
      <c r="X165" s="174">
        <f>IFERROR(
IF(MATCH($C165,Forecast_Capex_Input!$CI$12:$CI$286,1)+1&gt;MAX(Forecast_Capex_Input!$C$12:$C$286),NA,
MATCH($C165,Forecast_Capex_Input!$CI$12:$CI$286,1)+1),1)</f>
        <v>64</v>
      </c>
      <c r="Y165" s="174" cm="1">
        <f t="array" aca="1" ref="Y165" ca="1">IFERROR(
IF(X164&lt;&gt;X165,1,
IF(COUNTIF(OFFSET(Y164,0,0,-INDEX(Forecast_Capex_Input!$CG$12:$CG$286,$X165)),Y164)=INDEX(Forecast_Capex_Input!$CG$12:$CG$286,$X165),Y164+1,Y164)),NA)</f>
        <v>2</v>
      </c>
      <c r="Z165" s="174" cm="1">
        <f t="array" ref="Z165">IFERROR($C165-IF($X165=1,1,INDEX(Forecast_Capex_Input!$CI$12:$CI$286,$X165-1))+1,NA)</f>
        <v>3</v>
      </c>
      <c r="AA165" s="174" cm="1">
        <f t="array" aca="1" ref="AA165" ca="1">IFERROR(IF(Y165=1,
INDEX(Forecast_Capex_Input!$AI$10:$BB$10,SMALL(IF(INDEX(Forecast_Capex_Input!$AI$12:$BB$286,$X165,0)&gt;0,COLUMN(Forecast_Capex_Input!$AI$10:$BB$10)-COLUMN(Forecast_Capex_Input!$AI$12)+1),ROWS(OFFSET(AA164,0,0,-$Z165)))),
OFFSET(AA164,-INDEX(Forecast_Capex_Input!$CG$12:$CG$286,$X165)+1,0)),NA)</f>
        <v>3</v>
      </c>
      <c r="AB165" s="174">
        <f t="shared" ca="1" si="97"/>
        <v>2</v>
      </c>
      <c r="AC165" s="222" t="b">
        <f t="shared" si="129"/>
        <v>0</v>
      </c>
      <c r="AD165" s="220" t="b">
        <v>0</v>
      </c>
      <c r="AE165" s="222" t="b">
        <f t="shared" si="98"/>
        <v>1</v>
      </c>
      <c r="AF165" s="165"/>
      <c r="AG165" s="215">
        <v>0.55519392567779779</v>
      </c>
      <c r="AH165" s="215">
        <v>2.9797768452943703</v>
      </c>
      <c r="AI165" s="215">
        <v>7.8200540442091917</v>
      </c>
      <c r="AJ165" s="215">
        <v>0</v>
      </c>
      <c r="AK165" s="215">
        <v>0</v>
      </c>
      <c r="AL165" s="155">
        <v>11.355024815181359</v>
      </c>
      <c r="AM165" s="165"/>
      <c r="AN165" s="215" cm="1">
        <f t="array" aca="1" ref="AN165" ca="1">IFERROR(INDEX(General!O$33:O$34,$AB165)
*AG165,0)</f>
        <v>0.55519392567779779</v>
      </c>
      <c r="AO165" s="215" cm="1">
        <f t="array" aca="1" ref="AO165" ca="1">IFERROR(INDEX(General!P$33:P$34,$AB165)
*AH165,0)</f>
        <v>2.9797768452943703</v>
      </c>
      <c r="AP165" s="215" cm="1">
        <f t="array" aca="1" ref="AP165" ca="1">IFERROR(INDEX(General!Q$33:Q$34,$AB165)
*AI165,0)</f>
        <v>7.8200540442091917</v>
      </c>
      <c r="AQ165" s="215" cm="1">
        <f t="array" aca="1" ref="AQ165" ca="1">IFERROR(INDEX(General!R$33:R$34,$AB165)
*AJ165,0)</f>
        <v>0</v>
      </c>
      <c r="AR165" s="215" cm="1">
        <f t="array" aca="1" ref="AR165" ca="1">IFERROR(INDEX(General!S$33:S$34,$AB165)
*AK165,0)</f>
        <v>0</v>
      </c>
      <c r="AS165" s="155">
        <f t="shared" ca="1" si="130"/>
        <v>11.355024815181359</v>
      </c>
      <c r="AT165" s="165"/>
      <c r="AU165" s="215">
        <f ca="1">IF($AE165=FALSE,AN165*Overheads!$R$24*$V165,
IFERROR(Overheads!$O$49*$V165*AN165,0)
+IFERROR(Overheads!Q$59*$V165*(AN165/Overheads!Q$68),0))</f>
        <v>7.7764011948853073E-2</v>
      </c>
      <c r="AV165" s="215">
        <f ca="1">IF($AE165=FALSE,AO165*Overheads!$R$24*$V165,
IFERROR(Overheads!$O$49*$V165*AO165,0)
+IFERROR(Overheads!R$59*$V165*(AO165/Overheads!R$68),0))</f>
        <v>0.35563767891913606</v>
      </c>
      <c r="AW165" s="215">
        <f ca="1">IF($AE165=FALSE,AP165*Overheads!$R$24*$V165,
IFERROR(Overheads!$O$49*$V165*AP165,0)
+IFERROR(Overheads!S$59*$V165*(AP165/Overheads!S$68),0))</f>
        <v>1.0169288252202149</v>
      </c>
      <c r="AX165" s="215">
        <f ca="1">IF($AE165=FALSE,AQ165*Overheads!$R$24*$V165,
IFERROR(Overheads!$O$49*$V165*AQ165,0)
+IFERROR(Overheads!T$59*$V165*(AQ165/Overheads!T$68),0))</f>
        <v>0</v>
      </c>
      <c r="AY165" s="215">
        <f ca="1">IF($AE165=FALSE,AR165*Overheads!$R$24*$V165,
IFERROR(Overheads!$O$49*$V165*AR165,0)
+IFERROR(Overheads!U$59*$V165*(AR165/Overheads!U$68),0))</f>
        <v>0</v>
      </c>
      <c r="AZ165" s="155">
        <f t="shared" ca="1" si="131"/>
        <v>1.4503305160882041</v>
      </c>
      <c r="BA165" s="165"/>
      <c r="BB165" s="215">
        <f ca="1">IF($AE165=FALSE,AN165*Overheads!$S$25,
IFERROR(Overheads!$O$50*AN165,0)
+IFERROR(Overheads!Q$60*(AN165/Overheads!Q$66),0))</f>
        <v>1.043698458045475E-2</v>
      </c>
      <c r="BC165" s="215">
        <f ca="1">IF($AE165=FALSE,AO165*Overheads!$S$25,
IFERROR(Overheads!$O$50*AO165,0)
+IFERROR(Overheads!R$60*(AO165/Overheads!R$66),0))</f>
        <v>5.0276588378038847E-2</v>
      </c>
      <c r="BD165" s="215">
        <f ca="1">IF($AE165=FALSE,AP165*Overheads!$S$25,
IFERROR(Overheads!$O$50*AP165,0)
+IFERROR(Overheads!S$60*(AP165/Overheads!S$66),0))</f>
        <v>0.14352641392590276</v>
      </c>
      <c r="BE165" s="215">
        <f ca="1">IF($AE165=FALSE,AQ165*Overheads!$S$25,
IFERROR(Overheads!$O$50*AQ165,0)
+IFERROR(Overheads!T$60*(AQ165/Overheads!T$66),0))</f>
        <v>0</v>
      </c>
      <c r="BF165" s="215">
        <f ca="1">IF($AE165=FALSE,AR165*Overheads!$S$25,
IFERROR(Overheads!$O$50*AR165,0)
+IFERROR(Overheads!U$60*(AR165/Overheads!U$66),0))</f>
        <v>0</v>
      </c>
      <c r="BG165" s="155">
        <f t="shared" ca="1" si="132"/>
        <v>0.20423998688439637</v>
      </c>
      <c r="BH165" s="165"/>
      <c r="BI165" s="215">
        <f t="shared" ca="1" si="133"/>
        <v>0.64339492220710559</v>
      </c>
      <c r="BJ165" s="215">
        <f t="shared" ca="1" si="99"/>
        <v>3.3856911125915454</v>
      </c>
      <c r="BK165" s="215">
        <f t="shared" ca="1" si="100"/>
        <v>8.9805092833553086</v>
      </c>
      <c r="BL165" s="215">
        <f t="shared" ca="1" si="101"/>
        <v>0</v>
      </c>
      <c r="BM165" s="215">
        <f t="shared" ca="1" si="102"/>
        <v>0</v>
      </c>
      <c r="BN165" s="155">
        <f t="shared" ca="1" si="134"/>
        <v>13.009595318153959</v>
      </c>
      <c r="BO165" s="165"/>
      <c r="BP165" s="187" cm="1">
        <f t="array" ref="BP165">IFERROR(IF($X165=$X164,BP164,INDEX(Forecast_Capex_Input!AC$12:AC$286,$X165)),0)</f>
        <v>0</v>
      </c>
      <c r="BQ165" s="187" cm="1">
        <f t="array" ref="BQ165">IFERROR(IF($X165=$X164,BQ164,INDEX(Forecast_Capex_Input!AD$12:AD$286,$X165)),0)</f>
        <v>0</v>
      </c>
      <c r="BR165" s="187" cm="1">
        <f t="array" ref="BR165">IFERROR(IF($X165=$X164,BR164,INDEX(Forecast_Capex_Input!AE$12:AE$286,$X165)),0)</f>
        <v>1</v>
      </c>
      <c r="BS165" s="187" cm="1">
        <f t="array" ref="BS165">IFERROR(IF($X165=$X164,BS164,INDEX(Forecast_Capex_Input!AF$12:AF$286,$X165)),0)</f>
        <v>0</v>
      </c>
      <c r="BT165" s="187" cm="1">
        <f t="array" ref="BT165">IFERROR(IF($X165=$X164,BT164,INDEX(Forecast_Capex_Input!AG$12:AG$286,$X165)),0)</f>
        <v>0</v>
      </c>
      <c r="BU165" s="165"/>
      <c r="BV165" s="215">
        <f t="shared" si="103"/>
        <v>0</v>
      </c>
      <c r="BW165" s="215">
        <f t="shared" si="104"/>
        <v>0</v>
      </c>
      <c r="BX165" s="215">
        <f t="shared" si="105"/>
        <v>11.355024815181359</v>
      </c>
      <c r="BY165" s="215">
        <f t="shared" si="106"/>
        <v>0</v>
      </c>
      <c r="BZ165" s="215">
        <f t="shared" si="107"/>
        <v>0</v>
      </c>
      <c r="CA165" s="155">
        <f t="shared" si="135"/>
        <v>11.355024815181359</v>
      </c>
      <c r="CB165" s="165"/>
      <c r="CC165" s="215">
        <f t="shared" ca="1" si="108"/>
        <v>0</v>
      </c>
      <c r="CD165" s="215">
        <f t="shared" ca="1" si="109"/>
        <v>0</v>
      </c>
      <c r="CE165" s="215">
        <f t="shared" ca="1" si="110"/>
        <v>11.355024815181359</v>
      </c>
      <c r="CF165" s="215">
        <f t="shared" ca="1" si="111"/>
        <v>0</v>
      </c>
      <c r="CG165" s="215">
        <f t="shared" ca="1" si="112"/>
        <v>0</v>
      </c>
      <c r="CH165" s="155">
        <f t="shared" ca="1" si="136"/>
        <v>11.355024815181359</v>
      </c>
      <c r="CI165" s="165"/>
      <c r="CJ165" s="215">
        <f t="shared" ca="1" si="113"/>
        <v>0</v>
      </c>
      <c r="CK165" s="215">
        <f t="shared" ca="1" si="114"/>
        <v>0</v>
      </c>
      <c r="CL165" s="215">
        <f t="shared" ca="1" si="115"/>
        <v>1.4503305160882041</v>
      </c>
      <c r="CM165" s="215">
        <f t="shared" ca="1" si="116"/>
        <v>0</v>
      </c>
      <c r="CN165" s="215">
        <f t="shared" ca="1" si="117"/>
        <v>0</v>
      </c>
      <c r="CO165" s="155">
        <f t="shared" ca="1" si="137"/>
        <v>1.4503305160882041</v>
      </c>
      <c r="CP165" s="165"/>
      <c r="CQ165" s="223">
        <f t="shared" ca="1" si="118"/>
        <v>0</v>
      </c>
      <c r="CR165" s="223">
        <f t="shared" ca="1" si="119"/>
        <v>0</v>
      </c>
      <c r="CS165" s="223">
        <f t="shared" ca="1" si="120"/>
        <v>0.20423998688439637</v>
      </c>
      <c r="CT165" s="223">
        <f t="shared" ca="1" si="121"/>
        <v>0</v>
      </c>
      <c r="CU165" s="223">
        <f t="shared" ca="1" si="122"/>
        <v>0</v>
      </c>
      <c r="CV165" s="155">
        <f t="shared" ca="1" si="138"/>
        <v>0.20423998688439637</v>
      </c>
      <c r="CW165" s="165"/>
      <c r="CX165" s="215">
        <f t="shared" ca="1" si="139"/>
        <v>0</v>
      </c>
      <c r="CY165" s="215">
        <f t="shared" ca="1" si="123"/>
        <v>0</v>
      </c>
      <c r="CZ165" s="215">
        <f t="shared" ca="1" si="124"/>
        <v>13.009595318153959</v>
      </c>
      <c r="DA165" s="215">
        <f t="shared" ca="1" si="125"/>
        <v>0</v>
      </c>
      <c r="DB165" s="215">
        <f t="shared" ca="1" si="126"/>
        <v>0</v>
      </c>
      <c r="DC165" s="155">
        <f t="shared" ca="1" si="140"/>
        <v>13.009595318153959</v>
      </c>
      <c r="DD165" s="165"/>
      <c r="DE165" s="188" t="b" cm="1">
        <f t="array" aca="1" ref="DE165" ca="1">OR($G165=Forecast_Capex_Input!$BF$8:$BF$10)</f>
        <v>0</v>
      </c>
      <c r="DF165" s="188" cm="1">
        <f t="array" aca="1" ref="DF165" ca="1">IFERROR(INDEX(Forecast_Capex_Input!BG$12:BG$286,$X165)
*(INDEX(Forecast_Capex_Input!$H$12:$H$286,$X165)=Repex),0)
*$DE165</f>
        <v>0</v>
      </c>
      <c r="DG165" s="188" cm="1">
        <f t="array" aca="1" ref="DG165" ca="1">IFERROR(INDEX(Forecast_Capex_Input!BH$12:BH$286,$X165)
*(INDEX(Forecast_Capex_Input!$H$12:$H$286,$X165)=Repex),0)
*$DE165</f>
        <v>0</v>
      </c>
      <c r="DH165" s="188" cm="1">
        <f t="array" aca="1" ref="DH165" ca="1">IFERROR(INDEX(Forecast_Capex_Input!BI$12:BI$286,$X165)
*(INDEX(Forecast_Capex_Input!$H$12:$H$286,$X165)=Repex),0)
*$DE165</f>
        <v>0</v>
      </c>
      <c r="DI165" s="188" cm="1">
        <f t="array" aca="1" ref="DI165" ca="1">IFERROR(INDEX(Forecast_Capex_Input!BJ$12:BJ$286,$X165)
*(INDEX(Forecast_Capex_Input!$H$12:$H$286,$X165)=Repex),0)
*$DE165</f>
        <v>0</v>
      </c>
      <c r="DJ165" s="188" cm="1">
        <f t="array" aca="1" ref="DJ165" ca="1">IFERROR(INDEX(Forecast_Capex_Input!BK$12:BK$286,$X165)
*(INDEX(Forecast_Capex_Input!$H$12:$H$286,$X165)=Repex),0)
*$DE165</f>
        <v>0</v>
      </c>
      <c r="DK165" s="188" cm="1">
        <f t="array" aca="1" ref="DK165" ca="1">IFERROR(INDEX(Forecast_Capex_Input!BL$12:BL$286,$X165)
*(INDEX(Forecast_Capex_Input!$H$12:$H$286,$X165)=Repex),0)
*$DE165</f>
        <v>0</v>
      </c>
      <c r="DL165" s="165"/>
      <c r="DM165" s="188" t="b" cm="1">
        <f t="array" aca="1" ref="DM165" ca="1">OR($G165=Forecast_Capex_Input!$BN$8:$BN$9)</f>
        <v>1</v>
      </c>
      <c r="DN165" s="188" cm="1">
        <f t="array" aca="1" ref="DN165" ca="1">IFERROR(INDEX(Forecast_Capex_Input!BO$12:BO$286,$X165)
*(INDEX(Forecast_Capex_Input!$H$12:$H$286,$X165)=Repex),0)
*$DM165</f>
        <v>0.15764214756400818</v>
      </c>
      <c r="DO165" s="188" cm="1">
        <f t="array" aca="1" ref="DO165" ca="1">IFERROR(INDEX(Forecast_Capex_Input!BP$12:BP$286,$X165)
*(INDEX(Forecast_Capex_Input!$H$12:$H$286,$X165)=Repex),0)
*$DM165</f>
        <v>0.84235785243599182</v>
      </c>
      <c r="DP165" s="188" cm="1">
        <f t="array" aca="1" ref="DP165" ca="1">IFERROR(INDEX(Forecast_Capex_Input!BQ$12:BQ$286,$X165)
*(INDEX(Forecast_Capex_Input!$H$12:$H$286,$X165)=Repex),0)
*$DM165</f>
        <v>0</v>
      </c>
      <c r="DQ165" s="188" cm="1">
        <f t="array" aca="1" ref="DQ165" ca="1">IFERROR(INDEX(Forecast_Capex_Input!BR$12:BR$286,$X165)
*(INDEX(Forecast_Capex_Input!$H$12:$H$286,$X165)=Repex),0)
*$DM165</f>
        <v>0</v>
      </c>
      <c r="DR165" s="188" cm="1">
        <f t="array" aca="1" ref="DR165" ca="1">IFERROR(INDEX(Forecast_Capex_Input!BS$12:BS$286,$X165)
*(INDEX(Forecast_Capex_Input!$H$12:$H$286,$X165)=Repex),0)
*$DM165</f>
        <v>0</v>
      </c>
      <c r="DS165" s="165"/>
      <c r="DT165" s="188" t="b" cm="1">
        <f t="array" aca="1" ref="DT165" ca="1">OR($G165=Forecast_Capex_Input!$BU$8:$BU$10)</f>
        <v>0</v>
      </c>
      <c r="DU165" s="188" cm="1">
        <f t="array" aca="1" ref="DU165" ca="1">IFERROR(INDEX(Forecast_Capex_Input!BV$12:BV$286,$X165)
*(INDEX(Forecast_Capex_Input!$H$12:$H$286,$X165)=Repex),0)
*$DT165</f>
        <v>0</v>
      </c>
      <c r="DV165" s="188" cm="1">
        <f t="array" aca="1" ref="DV165" ca="1">IFERROR(INDEX(Forecast_Capex_Input!BW$12:BW$286,$X165)
*(INDEX(Forecast_Capex_Input!$H$12:$H$286,$X165)=Repex),0)
*$DT165</f>
        <v>0</v>
      </c>
      <c r="DW165" s="188" cm="1">
        <f t="array" aca="1" ref="DW165" ca="1">IFERROR(INDEX(Forecast_Capex_Input!BX$12:BX$286,$X165)
*(INDEX(Forecast_Capex_Input!$H$12:$H$286,$X165)=Repex),0)
*$DT165</f>
        <v>0</v>
      </c>
      <c r="DX165" s="188" cm="1">
        <f t="array" aca="1" ref="DX165" ca="1">IFERROR(INDEX(Forecast_Capex_Input!BY$12:BY$286,$X165)
*(INDEX(Forecast_Capex_Input!$H$12:$H$286,$X165)=Repex),0)
*$DT165</f>
        <v>0</v>
      </c>
      <c r="DY165" s="188" cm="1">
        <f t="array" aca="1" ref="DY165" ca="1">IFERROR(INDEX(Forecast_Capex_Input!BZ$12:BZ$286,$X165)
*(INDEX(Forecast_Capex_Input!$H$12:$H$286,$X165)=Repex),0)
*$DT165</f>
        <v>0</v>
      </c>
      <c r="DZ165" s="188" cm="1">
        <f t="array" aca="1" ref="DZ165" ca="1">IFERROR(INDEX(Forecast_Capex_Input!CA$12:CA$286,$X165)
*(INDEX(Forecast_Capex_Input!$H$12:$H$286,$X165)=Repex),0)
*$DT165</f>
        <v>0</v>
      </c>
      <c r="EA165" s="188" cm="1">
        <f t="array" aca="1" ref="EA165" ca="1">IFERROR(INDEX(Forecast_Capex_Input!CB$12:CB$286,$X165)
*(INDEX(Forecast_Capex_Input!$H$12:$H$286,$X165)=Repex),0)
*$DT165</f>
        <v>0</v>
      </c>
      <c r="EB165" s="188" cm="1">
        <f t="array" aca="1" ref="EB165" ca="1">IFERROR(INDEX(Forecast_Capex_Input!CC$12:CC$286,$X165)
*(INDEX(Forecast_Capex_Input!$H$12:$H$286,$X165)=Repex),0)
*$DT165</f>
        <v>0</v>
      </c>
      <c r="EC165" s="165"/>
      <c r="ED165" s="226" t="str">
        <f t="shared" si="127"/>
        <v>N/A</v>
      </c>
      <c r="EE165" s="174" t="s">
        <v>15</v>
      </c>
    </row>
    <row r="166" spans="3:135" x14ac:dyDescent="0.2">
      <c r="C166" s="174">
        <f t="shared" si="128"/>
        <v>156</v>
      </c>
      <c r="D166" s="167" t="str" cm="1">
        <f t="array" ref="D166">IFERROR(INDEX(Forecast_Capex_Input!$D$12:$D$286,$X166),NA)</f>
        <v xml:space="preserve">Tamworth Transformer Renewals </v>
      </c>
      <c r="E166" s="172" t="b" cm="1">
        <f t="array" ref="E166">IF($X166=NA,NA,INDEX(Forecast_Capex_Input!$E$12:$E$286,$X166))</f>
        <v>1</v>
      </c>
      <c r="F166" s="167" t="str" cm="1">
        <f t="array" aca="1" ref="F166" ca="1">IFERROR(INDEX(General!$E$25:$E$26,$Y166),NA)</f>
        <v>Non-Labour</v>
      </c>
      <c r="G166" s="167" t="str" cm="1">
        <f t="array" aca="1" ref="G166" ca="1">IFERROR(INDEX(Forecast_Capex_Input!$AI$11:$BB$11,$AA166),NA)</f>
        <v>Secondary Systems</v>
      </c>
      <c r="H166" s="189" cm="1">
        <f t="array" aca="1" ref="H166" ca="1">IFERROR(INDEX(Forecast_Capex_Input!$AI$12:$BB$286,$X166,$AA166),NA)</f>
        <v>1.0300111677177749E-2</v>
      </c>
      <c r="I166" s="199" t="str" cm="1">
        <f t="array" ref="I166">IFERROR(INDEX(Forecast_Capex_Input!$F$12:$F$286,$X166),NA)</f>
        <v>Replacement Expenditure</v>
      </c>
      <c r="J166" s="199" t="str" cm="1">
        <f t="array" ref="J166">IFERROR(INDEX(Forecast_Capex_Input!G$12:G$286,$X166),NA)</f>
        <v>Substation</v>
      </c>
      <c r="K166" s="199" t="str" cm="1">
        <f t="array" ref="K166">IFERROR(INDEX(Forecast_Capex_Input!H$12:H$286,$X166),NA)</f>
        <v>Repex</v>
      </c>
      <c r="L166" s="199" t="str" cm="1">
        <f t="array" ref="L166">IFERROR(INDEX(Forecast_Capex_Input!I$12:I$286,$X166),NA)</f>
        <v>N/A</v>
      </c>
      <c r="M166" s="199" t="str" cm="1">
        <f t="array" ref="M166">IFERROR(INDEX(Forecast_Capex_Input!J$12:J$286,$X166),NA)</f>
        <v>N/A</v>
      </c>
      <c r="N166" s="199" t="str" cm="1">
        <f t="array" ref="N166">IFERROR(INDEX(Forecast_Capex_Input!K$12:K$286,$X166),NA)</f>
        <v>Substations - Power Transformers</v>
      </c>
      <c r="O166" s="199" t="str" cm="1">
        <f t="array" ref="O166">IFERROR(INDEX(Forecast_Capex_Input!L$12:L$286,$X166),NA)</f>
        <v>Substations - Safe and Reliable Network</v>
      </c>
      <c r="P166" s="199" t="str" cm="1">
        <f t="array" ref="P166">IFERROR(INDEX(Forecast_Capex_Input!M$12:M$286,$X166),NA)</f>
        <v>N/A</v>
      </c>
      <c r="Q166" s="172" t="str" cm="1">
        <f t="array" ref="Q166">IFERROR(INDEX(Forecast_Capex_Input!N$12:N$286,$X166),NA)</f>
        <v>Yes</v>
      </c>
      <c r="R166" s="265" cm="1">
        <f t="array" ref="R166">IFERROR(INDEX(Forecast_Capex_Input!O$12:O$286,$X166),0)</f>
        <v>0</v>
      </c>
      <c r="S166" s="172" t="str" cm="1">
        <f t="array" ref="S166">IFERROR(INDEX(Forecast_Capex_Input!P$12:P$286,$X166),0)</f>
        <v>Safety security &amp; reliability</v>
      </c>
      <c r="T166" s="199" t="str" cm="1">
        <f t="array" aca="1" ref="T166" ca="1">IFERROR(INDEX(General!$K$84:$K$103,$AA166),NA)</f>
        <v>Secondary Systems (2018-23)</v>
      </c>
      <c r="U166" s="188" cm="1">
        <f t="array" aca="1" ref="U166" ca="1">IFERROR(
IF($F166=General!$E$25,INDEX(Forecast_Capex_Input!S$12:S$286,$X166),
INDEX(Forecast_Capex_Input!T$12:T$286,$X166)),0)</f>
        <v>0.91010723002452154</v>
      </c>
      <c r="V166" s="222" t="b">
        <f>IFERROR(INDEX(Overheads!$T$19:$T$26,MATCH($I166,Overheads!$E$19:$E$26,0)),FALSE)</f>
        <v>1</v>
      </c>
      <c r="W166" s="165"/>
      <c r="X166" s="174">
        <f>IFERROR(
IF(MATCH($C166,Forecast_Capex_Input!$CI$12:$CI$286,1)+1&gt;MAX(Forecast_Capex_Input!$C$12:$C$286),NA,
MATCH($C166,Forecast_Capex_Input!$CI$12:$CI$286,1)+1),1)</f>
        <v>64</v>
      </c>
      <c r="Y166" s="174" cm="1">
        <f t="array" aca="1" ref="Y166" ca="1">IFERROR(
IF(X165&lt;&gt;X166,1,
IF(COUNTIF(OFFSET(Y165,0,0,-INDEX(Forecast_Capex_Input!$CG$12:$CG$286,$X166)),Y165)=INDEX(Forecast_Capex_Input!$CG$12:$CG$286,$X166),Y165+1,Y165)),NA)</f>
        <v>2</v>
      </c>
      <c r="Z166" s="174" cm="1">
        <f t="array" ref="Z166">IFERROR($C166-IF($X166=1,1,INDEX(Forecast_Capex_Input!$CI$12:$CI$286,$X166-1))+1,NA)</f>
        <v>4</v>
      </c>
      <c r="AA166" s="174" cm="1">
        <f t="array" aca="1" ref="AA166" ca="1">IFERROR(IF(Y166=1,
INDEX(Forecast_Capex_Input!$AI$10:$BB$10,SMALL(IF(INDEX(Forecast_Capex_Input!$AI$12:$BB$286,$X166,0)&gt;0,COLUMN(Forecast_Capex_Input!$AI$10:$BB$10)-COLUMN(Forecast_Capex_Input!$AI$12)+1),ROWS(OFFSET(AA165,0,0,-$Z166)))),
OFFSET(AA165,-INDEX(Forecast_Capex_Input!$CG$12:$CG$286,$X166)+1,0)),NA)</f>
        <v>4</v>
      </c>
      <c r="AB166" s="174">
        <f t="shared" ca="1" si="97"/>
        <v>2</v>
      </c>
      <c r="AC166" s="222" t="b">
        <f t="shared" si="129"/>
        <v>0</v>
      </c>
      <c r="AD166" s="220" t="b">
        <v>0</v>
      </c>
      <c r="AE166" s="222" t="b">
        <f t="shared" si="98"/>
        <v>1</v>
      </c>
      <c r="AF166" s="165"/>
      <c r="AG166" s="215">
        <v>5.7780742469951147E-3</v>
      </c>
      <c r="AH166" s="215">
        <v>3.1011455736962994E-2</v>
      </c>
      <c r="AI166" s="215">
        <v>8.1385711898400326E-2</v>
      </c>
      <c r="AJ166" s="215">
        <v>0</v>
      </c>
      <c r="AK166" s="215">
        <v>0</v>
      </c>
      <c r="AL166" s="155">
        <v>0.11817524188235844</v>
      </c>
      <c r="AM166" s="165"/>
      <c r="AN166" s="215" cm="1">
        <f t="array" aca="1" ref="AN166" ca="1">IFERROR(INDEX(General!O$33:O$34,$AB166)
*AG166,0)</f>
        <v>5.7780742469951147E-3</v>
      </c>
      <c r="AO166" s="215" cm="1">
        <f t="array" aca="1" ref="AO166" ca="1">IFERROR(INDEX(General!P$33:P$34,$AB166)
*AH166,0)</f>
        <v>3.1011455736962994E-2</v>
      </c>
      <c r="AP166" s="215" cm="1">
        <f t="array" aca="1" ref="AP166" ca="1">IFERROR(INDEX(General!Q$33:Q$34,$AB166)
*AI166,0)</f>
        <v>8.1385711898400326E-2</v>
      </c>
      <c r="AQ166" s="215" cm="1">
        <f t="array" aca="1" ref="AQ166" ca="1">IFERROR(INDEX(General!R$33:R$34,$AB166)
*AJ166,0)</f>
        <v>0</v>
      </c>
      <c r="AR166" s="215" cm="1">
        <f t="array" aca="1" ref="AR166" ca="1">IFERROR(INDEX(General!S$33:S$34,$AB166)
*AK166,0)</f>
        <v>0</v>
      </c>
      <c r="AS166" s="155">
        <f t="shared" ca="1" si="130"/>
        <v>0.11817524188235844</v>
      </c>
      <c r="AT166" s="165"/>
      <c r="AU166" s="215">
        <f ca="1">IF($AE166=FALSE,AN166*Overheads!$R$24*$V166,
IFERROR(Overheads!$O$49*$V166*AN166,0)
+IFERROR(Overheads!Q$59*$V166*(AN166/Overheads!Q$68),0))</f>
        <v>8.0931403245476262E-4</v>
      </c>
      <c r="AV166" s="215">
        <f ca="1">IF($AE166=FALSE,AO166*Overheads!$R$24*$V166,
IFERROR(Overheads!$O$49*$V166*AO166,0)
+IFERROR(Overheads!R$59*$V166*(AO166/Overheads!R$68),0))</f>
        <v>3.7012309011037743E-3</v>
      </c>
      <c r="AW166" s="215">
        <f ca="1">IF($AE166=FALSE,AP166*Overheads!$R$24*$V166,
IFERROR(Overheads!$O$49*$V166*AP166,0)
+IFERROR(Overheads!S$59*$V166*(AP166/Overheads!S$68),0))</f>
        <v>1.0583491613058361E-2</v>
      </c>
      <c r="AX166" s="215">
        <f ca="1">IF($AE166=FALSE,AQ166*Overheads!$R$24*$V166,
IFERROR(Overheads!$O$49*$V166*AQ166,0)
+IFERROR(Overheads!T$59*$V166*(AQ166/Overheads!T$68),0))</f>
        <v>0</v>
      </c>
      <c r="AY166" s="215">
        <f ca="1">IF($AE166=FALSE,AR166*Overheads!$R$24*$V166,
IFERROR(Overheads!$O$49*$V166*AR166,0)
+IFERROR(Overheads!U$59*$V166*(AR166/Overheads!U$68),0))</f>
        <v>0</v>
      </c>
      <c r="AZ166" s="155">
        <f t="shared" ca="1" si="131"/>
        <v>1.5094036546616899E-2</v>
      </c>
      <c r="BA166" s="165"/>
      <c r="BB166" s="215">
        <f ca="1">IF($AE166=FALSE,AN166*Overheads!$S$25,
IFERROR(Overheads!$O$50*AN166,0)
+IFERROR(Overheads!Q$60*(AN166/Overheads!Q$66),0))</f>
        <v>1.0862091429942735E-4</v>
      </c>
      <c r="BC166" s="215">
        <f ca="1">IF($AE166=FALSE,AO166*Overheads!$S$25,
IFERROR(Overheads!$O$50*AO166,0)
+IFERROR(Overheads!R$60*(AO166/Overheads!R$66),0))</f>
        <v>5.2324394612074799E-4</v>
      </c>
      <c r="BD166" s="215">
        <f ca="1">IF($AE166=FALSE,AP166*Overheads!$S$25,
IFERROR(Overheads!$O$50*AP166,0)
+IFERROR(Overheads!S$60*(AP166/Overheads!S$66),0))</f>
        <v>1.4937236120809087E-3</v>
      </c>
      <c r="BE166" s="215">
        <f ca="1">IF($AE166=FALSE,AQ166*Overheads!$S$25,
IFERROR(Overheads!$O$50*AQ166,0)
+IFERROR(Overheads!T$60*(AQ166/Overheads!T$66),0))</f>
        <v>0</v>
      </c>
      <c r="BF166" s="215">
        <f ca="1">IF($AE166=FALSE,AR166*Overheads!$S$25,
IFERROR(Overheads!$O$50*AR166,0)
+IFERROR(Overheads!U$60*(AR166/Overheads!U$66),0))</f>
        <v>0</v>
      </c>
      <c r="BG166" s="155">
        <f t="shared" ca="1" si="132"/>
        <v>2.1255884725010841E-3</v>
      </c>
      <c r="BH166" s="165"/>
      <c r="BI166" s="215">
        <f t="shared" ca="1" si="133"/>
        <v>6.696009193749305E-3</v>
      </c>
      <c r="BJ166" s="215">
        <f t="shared" ca="1" si="99"/>
        <v>3.5235930584187516E-2</v>
      </c>
      <c r="BK166" s="215">
        <f t="shared" ca="1" si="100"/>
        <v>9.3462927123539583E-2</v>
      </c>
      <c r="BL166" s="215">
        <f t="shared" ca="1" si="101"/>
        <v>0</v>
      </c>
      <c r="BM166" s="215">
        <f t="shared" ca="1" si="102"/>
        <v>0</v>
      </c>
      <c r="BN166" s="155">
        <f t="shared" ca="1" si="134"/>
        <v>0.1353948669014764</v>
      </c>
      <c r="BO166" s="165"/>
      <c r="BP166" s="187" cm="1">
        <f t="array" ref="BP166">IFERROR(IF($X166=$X165,BP165,INDEX(Forecast_Capex_Input!AC$12:AC$286,$X166)),0)</f>
        <v>0</v>
      </c>
      <c r="BQ166" s="187" cm="1">
        <f t="array" ref="BQ166">IFERROR(IF($X166=$X165,BQ165,INDEX(Forecast_Capex_Input!AD$12:AD$286,$X166)),0)</f>
        <v>0</v>
      </c>
      <c r="BR166" s="187" cm="1">
        <f t="array" ref="BR166">IFERROR(IF($X166=$X165,BR165,INDEX(Forecast_Capex_Input!AE$12:AE$286,$X166)),0)</f>
        <v>1</v>
      </c>
      <c r="BS166" s="187" cm="1">
        <f t="array" ref="BS166">IFERROR(IF($X166=$X165,BS165,INDEX(Forecast_Capex_Input!AF$12:AF$286,$X166)),0)</f>
        <v>0</v>
      </c>
      <c r="BT166" s="187" cm="1">
        <f t="array" ref="BT166">IFERROR(IF($X166=$X165,BT165,INDEX(Forecast_Capex_Input!AG$12:AG$286,$X166)),0)</f>
        <v>0</v>
      </c>
      <c r="BU166" s="165"/>
      <c r="BV166" s="215">
        <f t="shared" si="103"/>
        <v>0</v>
      </c>
      <c r="BW166" s="215">
        <f t="shared" si="104"/>
        <v>0</v>
      </c>
      <c r="BX166" s="215">
        <f t="shared" si="105"/>
        <v>0.11817524188235844</v>
      </c>
      <c r="BY166" s="215">
        <f t="shared" si="106"/>
        <v>0</v>
      </c>
      <c r="BZ166" s="215">
        <f t="shared" si="107"/>
        <v>0</v>
      </c>
      <c r="CA166" s="155">
        <f t="shared" si="135"/>
        <v>0.11817524188235844</v>
      </c>
      <c r="CB166" s="165"/>
      <c r="CC166" s="215">
        <f t="shared" ca="1" si="108"/>
        <v>0</v>
      </c>
      <c r="CD166" s="215">
        <f t="shared" ca="1" si="109"/>
        <v>0</v>
      </c>
      <c r="CE166" s="215">
        <f t="shared" ca="1" si="110"/>
        <v>0.11817524188235844</v>
      </c>
      <c r="CF166" s="215">
        <f t="shared" ca="1" si="111"/>
        <v>0</v>
      </c>
      <c r="CG166" s="215">
        <f t="shared" ca="1" si="112"/>
        <v>0</v>
      </c>
      <c r="CH166" s="155">
        <f t="shared" ca="1" si="136"/>
        <v>0.11817524188235844</v>
      </c>
      <c r="CI166" s="165"/>
      <c r="CJ166" s="215">
        <f t="shared" ca="1" si="113"/>
        <v>0</v>
      </c>
      <c r="CK166" s="215">
        <f t="shared" ca="1" si="114"/>
        <v>0</v>
      </c>
      <c r="CL166" s="215">
        <f t="shared" ca="1" si="115"/>
        <v>1.5094036546616899E-2</v>
      </c>
      <c r="CM166" s="215">
        <f t="shared" ca="1" si="116"/>
        <v>0</v>
      </c>
      <c r="CN166" s="215">
        <f t="shared" ca="1" si="117"/>
        <v>0</v>
      </c>
      <c r="CO166" s="155">
        <f t="shared" ca="1" si="137"/>
        <v>1.5094036546616899E-2</v>
      </c>
      <c r="CP166" s="165"/>
      <c r="CQ166" s="223">
        <f t="shared" ca="1" si="118"/>
        <v>0</v>
      </c>
      <c r="CR166" s="223">
        <f t="shared" ca="1" si="119"/>
        <v>0</v>
      </c>
      <c r="CS166" s="223">
        <f t="shared" ca="1" si="120"/>
        <v>2.1255884725010841E-3</v>
      </c>
      <c r="CT166" s="223">
        <f t="shared" ca="1" si="121"/>
        <v>0</v>
      </c>
      <c r="CU166" s="223">
        <f t="shared" ca="1" si="122"/>
        <v>0</v>
      </c>
      <c r="CV166" s="155">
        <f t="shared" ca="1" si="138"/>
        <v>2.1255884725010841E-3</v>
      </c>
      <c r="CW166" s="165"/>
      <c r="CX166" s="215">
        <f t="shared" ca="1" si="139"/>
        <v>0</v>
      </c>
      <c r="CY166" s="215">
        <f t="shared" ca="1" si="123"/>
        <v>0</v>
      </c>
      <c r="CZ166" s="215">
        <f t="shared" ca="1" si="124"/>
        <v>0.13539486690147642</v>
      </c>
      <c r="DA166" s="215">
        <f t="shared" ca="1" si="125"/>
        <v>0</v>
      </c>
      <c r="DB166" s="215">
        <f t="shared" ca="1" si="126"/>
        <v>0</v>
      </c>
      <c r="DC166" s="155">
        <f t="shared" ca="1" si="140"/>
        <v>0.13539486690147642</v>
      </c>
      <c r="DD166" s="165"/>
      <c r="DE166" s="188" t="b" cm="1">
        <f t="array" aca="1" ref="DE166" ca="1">OR($G166=Forecast_Capex_Input!$BF$8:$BF$10)</f>
        <v>0</v>
      </c>
      <c r="DF166" s="188" cm="1">
        <f t="array" aca="1" ref="DF166" ca="1">IFERROR(INDEX(Forecast_Capex_Input!BG$12:BG$286,$X166)
*(INDEX(Forecast_Capex_Input!$H$12:$H$286,$X166)=Repex),0)
*$DE166</f>
        <v>0</v>
      </c>
      <c r="DG166" s="188" cm="1">
        <f t="array" aca="1" ref="DG166" ca="1">IFERROR(INDEX(Forecast_Capex_Input!BH$12:BH$286,$X166)
*(INDEX(Forecast_Capex_Input!$H$12:$H$286,$X166)=Repex),0)
*$DE166</f>
        <v>0</v>
      </c>
      <c r="DH166" s="188" cm="1">
        <f t="array" aca="1" ref="DH166" ca="1">IFERROR(INDEX(Forecast_Capex_Input!BI$12:BI$286,$X166)
*(INDEX(Forecast_Capex_Input!$H$12:$H$286,$X166)=Repex),0)
*$DE166</f>
        <v>0</v>
      </c>
      <c r="DI166" s="188" cm="1">
        <f t="array" aca="1" ref="DI166" ca="1">IFERROR(INDEX(Forecast_Capex_Input!BJ$12:BJ$286,$X166)
*(INDEX(Forecast_Capex_Input!$H$12:$H$286,$X166)=Repex),0)
*$DE166</f>
        <v>0</v>
      </c>
      <c r="DJ166" s="188" cm="1">
        <f t="array" aca="1" ref="DJ166" ca="1">IFERROR(INDEX(Forecast_Capex_Input!BK$12:BK$286,$X166)
*(INDEX(Forecast_Capex_Input!$H$12:$H$286,$X166)=Repex),0)
*$DE166</f>
        <v>0</v>
      </c>
      <c r="DK166" s="188" cm="1">
        <f t="array" aca="1" ref="DK166" ca="1">IFERROR(INDEX(Forecast_Capex_Input!BL$12:BL$286,$X166)
*(INDEX(Forecast_Capex_Input!$H$12:$H$286,$X166)=Repex),0)
*$DE166</f>
        <v>0</v>
      </c>
      <c r="DL166" s="165"/>
      <c r="DM166" s="188" t="b" cm="1">
        <f t="array" aca="1" ref="DM166" ca="1">OR($G166=Forecast_Capex_Input!$BN$8:$BN$9)</f>
        <v>0</v>
      </c>
      <c r="DN166" s="188" cm="1">
        <f t="array" aca="1" ref="DN166" ca="1">IFERROR(INDEX(Forecast_Capex_Input!BO$12:BO$286,$X166)
*(INDEX(Forecast_Capex_Input!$H$12:$H$286,$X166)=Repex),0)
*$DM166</f>
        <v>0</v>
      </c>
      <c r="DO166" s="188" cm="1">
        <f t="array" aca="1" ref="DO166" ca="1">IFERROR(INDEX(Forecast_Capex_Input!BP$12:BP$286,$X166)
*(INDEX(Forecast_Capex_Input!$H$12:$H$286,$X166)=Repex),0)
*$DM166</f>
        <v>0</v>
      </c>
      <c r="DP166" s="188" cm="1">
        <f t="array" aca="1" ref="DP166" ca="1">IFERROR(INDEX(Forecast_Capex_Input!BQ$12:BQ$286,$X166)
*(INDEX(Forecast_Capex_Input!$H$12:$H$286,$X166)=Repex),0)
*$DM166</f>
        <v>0</v>
      </c>
      <c r="DQ166" s="188" cm="1">
        <f t="array" aca="1" ref="DQ166" ca="1">IFERROR(INDEX(Forecast_Capex_Input!BR$12:BR$286,$X166)
*(INDEX(Forecast_Capex_Input!$H$12:$H$286,$X166)=Repex),0)
*$DM166</f>
        <v>0</v>
      </c>
      <c r="DR166" s="188" cm="1">
        <f t="array" aca="1" ref="DR166" ca="1">IFERROR(INDEX(Forecast_Capex_Input!BS$12:BS$286,$X166)
*(INDEX(Forecast_Capex_Input!$H$12:$H$286,$X166)=Repex),0)
*$DM166</f>
        <v>0</v>
      </c>
      <c r="DS166" s="165"/>
      <c r="DT166" s="188" t="b" cm="1">
        <f t="array" aca="1" ref="DT166" ca="1">OR($G166=Forecast_Capex_Input!$BU$8:$BU$10)</f>
        <v>1</v>
      </c>
      <c r="DU166" s="188" cm="1">
        <f t="array" aca="1" ref="DU166" ca="1">IFERROR(INDEX(Forecast_Capex_Input!BV$12:BV$286,$X166)
*(INDEX(Forecast_Capex_Input!$H$12:$H$286,$X166)=Repex),0)
*$DT166</f>
        <v>0</v>
      </c>
      <c r="DV166" s="188" cm="1">
        <f t="array" aca="1" ref="DV166" ca="1">IFERROR(INDEX(Forecast_Capex_Input!BW$12:BW$286,$X166)
*(INDEX(Forecast_Capex_Input!$H$12:$H$286,$X166)=Repex),0)
*$DT166</f>
        <v>1</v>
      </c>
      <c r="DW166" s="188" cm="1">
        <f t="array" aca="1" ref="DW166" ca="1">IFERROR(INDEX(Forecast_Capex_Input!BX$12:BX$286,$X166)
*(INDEX(Forecast_Capex_Input!$H$12:$H$286,$X166)=Repex),0)
*$DT166</f>
        <v>0</v>
      </c>
      <c r="DX166" s="188" cm="1">
        <f t="array" aca="1" ref="DX166" ca="1">IFERROR(INDEX(Forecast_Capex_Input!BY$12:BY$286,$X166)
*(INDEX(Forecast_Capex_Input!$H$12:$H$286,$X166)=Repex),0)
*$DT166</f>
        <v>0</v>
      </c>
      <c r="DY166" s="188" cm="1">
        <f t="array" aca="1" ref="DY166" ca="1">IFERROR(INDEX(Forecast_Capex_Input!BZ$12:BZ$286,$X166)
*(INDEX(Forecast_Capex_Input!$H$12:$H$286,$X166)=Repex),0)
*$DT166</f>
        <v>0</v>
      </c>
      <c r="DZ166" s="188" cm="1">
        <f t="array" aca="1" ref="DZ166" ca="1">IFERROR(INDEX(Forecast_Capex_Input!CA$12:CA$286,$X166)
*(INDEX(Forecast_Capex_Input!$H$12:$H$286,$X166)=Repex),0)
*$DT166</f>
        <v>0</v>
      </c>
      <c r="EA166" s="188" cm="1">
        <f t="array" aca="1" ref="EA166" ca="1">IFERROR(INDEX(Forecast_Capex_Input!CB$12:CB$286,$X166)
*(INDEX(Forecast_Capex_Input!$H$12:$H$286,$X166)=Repex),0)
*$DT166</f>
        <v>0</v>
      </c>
      <c r="EB166" s="188" cm="1">
        <f t="array" aca="1" ref="EB166" ca="1">IFERROR(INDEX(Forecast_Capex_Input!CC$12:CC$286,$X166)
*(INDEX(Forecast_Capex_Input!$H$12:$H$286,$X166)=Repex),0)
*$DT166</f>
        <v>0</v>
      </c>
      <c r="EC166" s="165"/>
      <c r="ED166" s="226" t="str">
        <f t="shared" si="127"/>
        <v>N/A</v>
      </c>
      <c r="EE166" s="174" t="s">
        <v>15</v>
      </c>
    </row>
    <row r="167" spans="3:135" x14ac:dyDescent="0.2">
      <c r="C167" s="174">
        <f t="shared" si="128"/>
        <v>157</v>
      </c>
      <c r="D167" s="167" t="str" cm="1">
        <f t="array" ref="D167">IFERROR(INDEX(Forecast_Capex_Input!$D$12:$D$286,$X167),NA)</f>
        <v>Tenterfield Transformer Renewals</v>
      </c>
      <c r="E167" s="172" t="b" cm="1">
        <f t="array" ref="E167">IF($X167=NA,NA,INDEX(Forecast_Capex_Input!$E$12:$E$286,$X167))</f>
        <v>1</v>
      </c>
      <c r="F167" s="167" t="str" cm="1">
        <f t="array" aca="1" ref="F167" ca="1">IFERROR(INDEX(General!$E$25:$E$26,$Y167),NA)</f>
        <v>Labour</v>
      </c>
      <c r="G167" s="167" t="str" cm="1">
        <f t="array" aca="1" ref="G167" ca="1">IFERROR(INDEX(Forecast_Capex_Input!$AI$11:$BB$11,$AA167),NA)</f>
        <v>Substations</v>
      </c>
      <c r="H167" s="189" cm="1">
        <f t="array" aca="1" ref="H167" ca="1">IFERROR(INDEX(Forecast_Capex_Input!$AI$12:$BB$286,$X167,$AA167),NA)</f>
        <v>0.91301974876926628</v>
      </c>
      <c r="I167" s="199" t="str" cm="1">
        <f t="array" ref="I167">IFERROR(INDEX(Forecast_Capex_Input!$F$12:$F$286,$X167),NA)</f>
        <v>Replacement Expenditure</v>
      </c>
      <c r="J167" s="199" t="str" cm="1">
        <f t="array" ref="J167">IFERROR(INDEX(Forecast_Capex_Input!G$12:G$286,$X167),NA)</f>
        <v>Substation</v>
      </c>
      <c r="K167" s="199" t="str" cm="1">
        <f t="array" ref="K167">IFERROR(INDEX(Forecast_Capex_Input!H$12:H$286,$X167),NA)</f>
        <v>Repex</v>
      </c>
      <c r="L167" s="199" t="str" cm="1">
        <f t="array" ref="L167">IFERROR(INDEX(Forecast_Capex_Input!I$12:I$286,$X167),NA)</f>
        <v>N/A</v>
      </c>
      <c r="M167" s="199" t="str" cm="1">
        <f t="array" ref="M167">IFERROR(INDEX(Forecast_Capex_Input!J$12:J$286,$X167),NA)</f>
        <v>N/A</v>
      </c>
      <c r="N167" s="199" t="str" cm="1">
        <f t="array" ref="N167">IFERROR(INDEX(Forecast_Capex_Input!K$12:K$286,$X167),NA)</f>
        <v>Substations - Power Transformers</v>
      </c>
      <c r="O167" s="199" t="str" cm="1">
        <f t="array" ref="O167">IFERROR(INDEX(Forecast_Capex_Input!L$12:L$286,$X167),NA)</f>
        <v>Substations - Safe and Reliable Network</v>
      </c>
      <c r="P167" s="199" t="str" cm="1">
        <f t="array" ref="P167">IFERROR(INDEX(Forecast_Capex_Input!M$12:M$286,$X167),NA)</f>
        <v>N/A</v>
      </c>
      <c r="Q167" s="172" t="str" cm="1">
        <f t="array" ref="Q167">IFERROR(INDEX(Forecast_Capex_Input!N$12:N$286,$X167),NA)</f>
        <v>No</v>
      </c>
      <c r="R167" s="265" cm="1">
        <f t="array" ref="R167">IFERROR(INDEX(Forecast_Capex_Input!O$12:O$286,$X167),0)</f>
        <v>0</v>
      </c>
      <c r="S167" s="172" t="str" cm="1">
        <f t="array" ref="S167">IFERROR(INDEX(Forecast_Capex_Input!P$12:P$286,$X167),0)</f>
        <v>Safety security &amp; reliability</v>
      </c>
      <c r="T167" s="199" t="str" cm="1">
        <f t="array" aca="1" ref="T167" ca="1">IFERROR(INDEX(General!$K$84:$K$103,$AA167),NA)</f>
        <v>Substations (2018 onwards)</v>
      </c>
      <c r="U167" s="188" cm="1">
        <f t="array" aca="1" ref="U167" ca="1">IFERROR(
IF($F167=General!$E$25,INDEX(Forecast_Capex_Input!S$12:S$286,$X167),
INDEX(Forecast_Capex_Input!T$12:T$286,$X167)),0)</f>
        <v>0.14549613572565293</v>
      </c>
      <c r="V167" s="222" t="b">
        <f>IFERROR(INDEX(Overheads!$T$19:$T$26,MATCH($I167,Overheads!$E$19:$E$26,0)),FALSE)</f>
        <v>1</v>
      </c>
      <c r="W167" s="165"/>
      <c r="X167" s="174">
        <f>IFERROR(
IF(MATCH($C167,Forecast_Capex_Input!$CI$12:$CI$286,1)+1&gt;MAX(Forecast_Capex_Input!$C$12:$C$286),NA,
MATCH($C167,Forecast_Capex_Input!$CI$12:$CI$286,1)+1),1)</f>
        <v>65</v>
      </c>
      <c r="Y167" s="174" cm="1">
        <f t="array" aca="1" ref="Y167" ca="1">IFERROR(
IF(X166&lt;&gt;X167,1,
IF(COUNTIF(OFFSET(Y166,0,0,-INDEX(Forecast_Capex_Input!$CG$12:$CG$286,$X167)),Y166)=INDEX(Forecast_Capex_Input!$CG$12:$CG$286,$X167),Y166+1,Y166)),NA)</f>
        <v>1</v>
      </c>
      <c r="Z167" s="174" cm="1">
        <f t="array" ref="Z167">IFERROR($C167-IF($X167=1,1,INDEX(Forecast_Capex_Input!$CI$12:$CI$286,$X167-1))+1,NA)</f>
        <v>1</v>
      </c>
      <c r="AA167" s="174" cm="1">
        <f t="array" aca="1" ref="AA167" ca="1">IFERROR(IF(Y167=1,
INDEX(Forecast_Capex_Input!$AI$10:$BB$10,SMALL(IF(INDEX(Forecast_Capex_Input!$AI$12:$BB$286,$X167,0)&gt;0,COLUMN(Forecast_Capex_Input!$AI$10:$BB$10)-COLUMN(Forecast_Capex_Input!$AI$12)+1),ROWS(OFFSET(AA166,0,0,-$Z167)))),
OFFSET(AA166,-INDEX(Forecast_Capex_Input!$CG$12:$CG$286,$X167)+1,0)),NA)</f>
        <v>3</v>
      </c>
      <c r="AB167" s="174">
        <f t="shared" ca="1" si="97"/>
        <v>1</v>
      </c>
      <c r="AC167" s="222" t="b">
        <f t="shared" si="129"/>
        <v>0</v>
      </c>
      <c r="AD167" s="220" t="b">
        <v>0</v>
      </c>
      <c r="AE167" s="222" t="b">
        <f t="shared" si="98"/>
        <v>1</v>
      </c>
      <c r="AF167" s="165"/>
      <c r="AG167" s="215">
        <v>0</v>
      </c>
      <c r="AH167" s="215">
        <v>0</v>
      </c>
      <c r="AI167" s="215">
        <v>6.8289426265493391E-2</v>
      </c>
      <c r="AJ167" s="215">
        <v>0.48964293790437291</v>
      </c>
      <c r="AK167" s="215">
        <v>0.3559164013871145</v>
      </c>
      <c r="AL167" s="155">
        <v>0.91384876555698091</v>
      </c>
      <c r="AM167" s="165"/>
      <c r="AN167" s="215" cm="1">
        <f t="array" aca="1" ref="AN167" ca="1">IFERROR(INDEX(General!O$33:O$34,$AB167)
*AG167,0)</f>
        <v>0</v>
      </c>
      <c r="AO167" s="215" cm="1">
        <f t="array" aca="1" ref="AO167" ca="1">IFERROR(INDEX(General!P$33:P$34,$AB167)
*AH167,0)</f>
        <v>0</v>
      </c>
      <c r="AP167" s="215" cm="1">
        <f t="array" aca="1" ref="AP167" ca="1">IFERROR(INDEX(General!Q$33:Q$34,$AB167)
*AI167,0)</f>
        <v>6.9318719545209725E-2</v>
      </c>
      <c r="AQ167" s="215" cm="1">
        <f t="array" aca="1" ref="AQ167" ca="1">IFERROR(INDEX(General!R$33:R$34,$AB167)
*AJ167,0)</f>
        <v>0.50111580427936409</v>
      </c>
      <c r="AR167" s="215" cm="1">
        <f t="array" aca="1" ref="AR167" ca="1">IFERROR(INDEX(General!S$33:S$34,$AB167)
*AK167,0)</f>
        <v>0.36649647315161304</v>
      </c>
      <c r="AS167" s="155">
        <f t="shared" ca="1" si="130"/>
        <v>0.93693099697618687</v>
      </c>
      <c r="AT167" s="165"/>
      <c r="AU167" s="215">
        <f ca="1">IF($AE167=FALSE,AN167*Overheads!$R$24*$V167,
IFERROR(Overheads!$O$49*$V167*AN167,0)
+IFERROR(Overheads!Q$59*$V167*(AN167/Overheads!Q$68),0))</f>
        <v>0</v>
      </c>
      <c r="AV167" s="215">
        <f ca="1">IF($AE167=FALSE,AO167*Overheads!$R$24*$V167,
IFERROR(Overheads!$O$49*$V167*AO167,0)
+IFERROR(Overheads!R$59*$V167*(AO167/Overheads!R$68),0))</f>
        <v>0</v>
      </c>
      <c r="AW167" s="215">
        <f ca="1">IF($AE167=FALSE,AP167*Overheads!$R$24*$V167,
IFERROR(Overheads!$O$49*$V167*AP167,0)
+IFERROR(Overheads!S$59*$V167*(AP167/Overheads!S$68),0))</f>
        <v>9.0142860438515351E-3</v>
      </c>
      <c r="AX167" s="215">
        <f ca="1">IF($AE167=FALSE,AQ167*Overheads!$R$24*$V167,
IFERROR(Overheads!$O$49*$V167*AQ167,0)
+IFERROR(Overheads!T$59*$V167*(AQ167/Overheads!T$68),0))</f>
        <v>7.1805404169293471E-2</v>
      </c>
      <c r="AY167" s="215">
        <f ca="1">IF($AE167=FALSE,AR167*Overheads!$R$24*$V167,
IFERROR(Overheads!$O$49*$V167*AR167,0)
+IFERROR(Overheads!U$59*$V167*(AR167/Overheads!U$68),0))</f>
        <v>4.4832231695306687E-2</v>
      </c>
      <c r="AZ167" s="155">
        <f t="shared" ca="1" si="131"/>
        <v>0.1256519219084517</v>
      </c>
      <c r="BA167" s="165"/>
      <c r="BB167" s="215">
        <f ca="1">IF($AE167=FALSE,AN167*Overheads!$S$25,
IFERROR(Overheads!$O$50*AN167,0)
+IFERROR(Overheads!Q$60*(AN167/Overheads!Q$66),0))</f>
        <v>0</v>
      </c>
      <c r="BC167" s="215">
        <f ca="1">IF($AE167=FALSE,AO167*Overheads!$S$25,
IFERROR(Overheads!$O$50*AO167,0)
+IFERROR(Overheads!R$60*(AO167/Overheads!R$66),0))</f>
        <v>0</v>
      </c>
      <c r="BD167" s="215">
        <f ca="1">IF($AE167=FALSE,AP167*Overheads!$S$25,
IFERROR(Overheads!$O$50*AP167,0)
+IFERROR(Overheads!S$60*(AP167/Overheads!S$66),0))</f>
        <v>1.2722504445639598E-3</v>
      </c>
      <c r="BE167" s="215">
        <f ca="1">IF($AE167=FALSE,AQ167*Overheads!$S$25,
IFERROR(Overheads!$O$50*AQ167,0)
+IFERROR(Overheads!T$60*(AQ167/Overheads!T$66),0))</f>
        <v>1.0158019300973096E-2</v>
      </c>
      <c r="BF167" s="215">
        <f ca="1">IF($AE167=FALSE,AR167*Overheads!$S$25,
IFERROR(Overheads!$O$50*AR167,0)
+IFERROR(Overheads!U$60*(AR167/Overheads!U$66),0))</f>
        <v>6.5619165099509149E-3</v>
      </c>
      <c r="BG167" s="155">
        <f t="shared" ca="1" si="132"/>
        <v>1.7992186255487971E-2</v>
      </c>
      <c r="BH167" s="165"/>
      <c r="BI167" s="215">
        <f t="shared" ca="1" si="133"/>
        <v>0</v>
      </c>
      <c r="BJ167" s="215">
        <f t="shared" ca="1" si="99"/>
        <v>0</v>
      </c>
      <c r="BK167" s="215">
        <f t="shared" ca="1" si="100"/>
        <v>7.9605256033625213E-2</v>
      </c>
      <c r="BL167" s="215">
        <f t="shared" ca="1" si="101"/>
        <v>0.58307922774963061</v>
      </c>
      <c r="BM167" s="215">
        <f t="shared" ca="1" si="102"/>
        <v>0.41789062135687066</v>
      </c>
      <c r="BN167" s="155">
        <f t="shared" ca="1" si="134"/>
        <v>1.0805751051401264</v>
      </c>
      <c r="BO167" s="165"/>
      <c r="BP167" s="187" cm="1">
        <f t="array" ref="BP167">IFERROR(IF($X167=$X166,BP166,INDEX(Forecast_Capex_Input!AC$12:AC$286,$X167)),0)</f>
        <v>0</v>
      </c>
      <c r="BQ167" s="187" cm="1">
        <f t="array" ref="BQ167">IFERROR(IF($X167=$X166,BQ166,INDEX(Forecast_Capex_Input!AD$12:AD$286,$X167)),0)</f>
        <v>0</v>
      </c>
      <c r="BR167" s="187" cm="1">
        <f t="array" ref="BR167">IFERROR(IF($X167=$X166,BR166,INDEX(Forecast_Capex_Input!AE$12:AE$286,$X167)),0)</f>
        <v>0</v>
      </c>
      <c r="BS167" s="187" cm="1">
        <f t="array" ref="BS167">IFERROR(IF($X167=$X166,BS166,INDEX(Forecast_Capex_Input!AF$12:AF$286,$X167)),0)</f>
        <v>0</v>
      </c>
      <c r="BT167" s="187" cm="1">
        <f t="array" ref="BT167">IFERROR(IF($X167=$X166,BT166,INDEX(Forecast_Capex_Input!AG$12:AG$286,$X167)),0)</f>
        <v>1</v>
      </c>
      <c r="BU167" s="165"/>
      <c r="BV167" s="215">
        <f t="shared" si="103"/>
        <v>0</v>
      </c>
      <c r="BW167" s="215">
        <f t="shared" si="104"/>
        <v>0</v>
      </c>
      <c r="BX167" s="215">
        <f t="shared" si="105"/>
        <v>0</v>
      </c>
      <c r="BY167" s="215">
        <f t="shared" si="106"/>
        <v>0</v>
      </c>
      <c r="BZ167" s="215">
        <f t="shared" si="107"/>
        <v>0.91384876555698091</v>
      </c>
      <c r="CA167" s="155">
        <f t="shared" si="135"/>
        <v>0.91384876555698091</v>
      </c>
      <c r="CB167" s="165"/>
      <c r="CC167" s="215">
        <f t="shared" ca="1" si="108"/>
        <v>0</v>
      </c>
      <c r="CD167" s="215">
        <f t="shared" ca="1" si="109"/>
        <v>0</v>
      </c>
      <c r="CE167" s="215">
        <f t="shared" ca="1" si="110"/>
        <v>0</v>
      </c>
      <c r="CF167" s="215">
        <f t="shared" ca="1" si="111"/>
        <v>0</v>
      </c>
      <c r="CG167" s="215">
        <f t="shared" ca="1" si="112"/>
        <v>0.93693099697618687</v>
      </c>
      <c r="CH167" s="155">
        <f t="shared" ca="1" si="136"/>
        <v>0.93693099697618687</v>
      </c>
      <c r="CI167" s="165"/>
      <c r="CJ167" s="215">
        <f t="shared" ca="1" si="113"/>
        <v>0</v>
      </c>
      <c r="CK167" s="215">
        <f t="shared" ca="1" si="114"/>
        <v>0</v>
      </c>
      <c r="CL167" s="215">
        <f t="shared" ca="1" si="115"/>
        <v>0</v>
      </c>
      <c r="CM167" s="215">
        <f t="shared" ca="1" si="116"/>
        <v>0</v>
      </c>
      <c r="CN167" s="215">
        <f t="shared" ca="1" si="117"/>
        <v>0.1256519219084517</v>
      </c>
      <c r="CO167" s="155">
        <f t="shared" ca="1" si="137"/>
        <v>0.1256519219084517</v>
      </c>
      <c r="CP167" s="165"/>
      <c r="CQ167" s="223">
        <f t="shared" ca="1" si="118"/>
        <v>0</v>
      </c>
      <c r="CR167" s="223">
        <f t="shared" ca="1" si="119"/>
        <v>0</v>
      </c>
      <c r="CS167" s="223">
        <f t="shared" ca="1" si="120"/>
        <v>0</v>
      </c>
      <c r="CT167" s="223">
        <f t="shared" ca="1" si="121"/>
        <v>0</v>
      </c>
      <c r="CU167" s="223">
        <f t="shared" ca="1" si="122"/>
        <v>1.7992186255487971E-2</v>
      </c>
      <c r="CV167" s="155">
        <f t="shared" ca="1" si="138"/>
        <v>1.7992186255487971E-2</v>
      </c>
      <c r="CW167" s="165"/>
      <c r="CX167" s="215">
        <f t="shared" ca="1" si="139"/>
        <v>0</v>
      </c>
      <c r="CY167" s="215">
        <f t="shared" ca="1" si="123"/>
        <v>0</v>
      </c>
      <c r="CZ167" s="215">
        <f t="shared" ca="1" si="124"/>
        <v>0</v>
      </c>
      <c r="DA167" s="215">
        <f t="shared" ca="1" si="125"/>
        <v>0</v>
      </c>
      <c r="DB167" s="215">
        <f t="shared" ca="1" si="126"/>
        <v>1.0805751051401264</v>
      </c>
      <c r="DC167" s="155">
        <f t="shared" ca="1" si="140"/>
        <v>1.0805751051401264</v>
      </c>
      <c r="DD167" s="165"/>
      <c r="DE167" s="188" t="b" cm="1">
        <f t="array" aca="1" ref="DE167" ca="1">OR($G167=Forecast_Capex_Input!$BF$8:$BF$10)</f>
        <v>0</v>
      </c>
      <c r="DF167" s="188" cm="1">
        <f t="array" aca="1" ref="DF167" ca="1">IFERROR(INDEX(Forecast_Capex_Input!BG$12:BG$286,$X167)
*(INDEX(Forecast_Capex_Input!$H$12:$H$286,$X167)=Repex),0)
*$DE167</f>
        <v>0</v>
      </c>
      <c r="DG167" s="188" cm="1">
        <f t="array" aca="1" ref="DG167" ca="1">IFERROR(INDEX(Forecast_Capex_Input!BH$12:BH$286,$X167)
*(INDEX(Forecast_Capex_Input!$H$12:$H$286,$X167)=Repex),0)
*$DE167</f>
        <v>0</v>
      </c>
      <c r="DH167" s="188" cm="1">
        <f t="array" aca="1" ref="DH167" ca="1">IFERROR(INDEX(Forecast_Capex_Input!BI$12:BI$286,$X167)
*(INDEX(Forecast_Capex_Input!$H$12:$H$286,$X167)=Repex),0)
*$DE167</f>
        <v>0</v>
      </c>
      <c r="DI167" s="188" cm="1">
        <f t="array" aca="1" ref="DI167" ca="1">IFERROR(INDEX(Forecast_Capex_Input!BJ$12:BJ$286,$X167)
*(INDEX(Forecast_Capex_Input!$H$12:$H$286,$X167)=Repex),0)
*$DE167</f>
        <v>0</v>
      </c>
      <c r="DJ167" s="188" cm="1">
        <f t="array" aca="1" ref="DJ167" ca="1">IFERROR(INDEX(Forecast_Capex_Input!BK$12:BK$286,$X167)
*(INDEX(Forecast_Capex_Input!$H$12:$H$286,$X167)=Repex),0)
*$DE167</f>
        <v>0</v>
      </c>
      <c r="DK167" s="188" cm="1">
        <f t="array" aca="1" ref="DK167" ca="1">IFERROR(INDEX(Forecast_Capex_Input!BL$12:BL$286,$X167)
*(INDEX(Forecast_Capex_Input!$H$12:$H$286,$X167)=Repex),0)
*$DE167</f>
        <v>0</v>
      </c>
      <c r="DL167" s="165"/>
      <c r="DM167" s="188" t="b" cm="1">
        <f t="array" aca="1" ref="DM167" ca="1">OR($G167=Forecast_Capex_Input!$BN$8:$BN$9)</f>
        <v>1</v>
      </c>
      <c r="DN167" s="188" cm="1">
        <f t="array" aca="1" ref="DN167" ca="1">IFERROR(INDEX(Forecast_Capex_Input!BO$12:BO$286,$X167)
*(INDEX(Forecast_Capex_Input!$H$12:$H$286,$X167)=Repex),0)
*$DM167</f>
        <v>0.46667174617661245</v>
      </c>
      <c r="DO167" s="188" cm="1">
        <f t="array" aca="1" ref="DO167" ca="1">IFERROR(INDEX(Forecast_Capex_Input!BP$12:BP$286,$X167)
*(INDEX(Forecast_Capex_Input!$H$12:$H$286,$X167)=Repex),0)
*$DM167</f>
        <v>0.4202626047559968</v>
      </c>
      <c r="DP167" s="188" cm="1">
        <f t="array" aca="1" ref="DP167" ca="1">IFERROR(INDEX(Forecast_Capex_Input!BQ$12:BQ$286,$X167)
*(INDEX(Forecast_Capex_Input!$H$12:$H$286,$X167)=Repex),0)
*$DM167</f>
        <v>0.11306564906739075</v>
      </c>
      <c r="DQ167" s="188" cm="1">
        <f t="array" aca="1" ref="DQ167" ca="1">IFERROR(INDEX(Forecast_Capex_Input!BR$12:BR$286,$X167)
*(INDEX(Forecast_Capex_Input!$H$12:$H$286,$X167)=Repex),0)
*$DM167</f>
        <v>0</v>
      </c>
      <c r="DR167" s="188" cm="1">
        <f t="array" aca="1" ref="DR167" ca="1">IFERROR(INDEX(Forecast_Capex_Input!BS$12:BS$286,$X167)
*(INDEX(Forecast_Capex_Input!$H$12:$H$286,$X167)=Repex),0)
*$DM167</f>
        <v>0</v>
      </c>
      <c r="DS167" s="165"/>
      <c r="DT167" s="188" t="b" cm="1">
        <f t="array" aca="1" ref="DT167" ca="1">OR($G167=Forecast_Capex_Input!$BU$8:$BU$10)</f>
        <v>0</v>
      </c>
      <c r="DU167" s="188" cm="1">
        <f t="array" aca="1" ref="DU167" ca="1">IFERROR(INDEX(Forecast_Capex_Input!BV$12:BV$286,$X167)
*(INDEX(Forecast_Capex_Input!$H$12:$H$286,$X167)=Repex),0)
*$DT167</f>
        <v>0</v>
      </c>
      <c r="DV167" s="188" cm="1">
        <f t="array" aca="1" ref="DV167" ca="1">IFERROR(INDEX(Forecast_Capex_Input!BW$12:BW$286,$X167)
*(INDEX(Forecast_Capex_Input!$H$12:$H$286,$X167)=Repex),0)
*$DT167</f>
        <v>0</v>
      </c>
      <c r="DW167" s="188" cm="1">
        <f t="array" aca="1" ref="DW167" ca="1">IFERROR(INDEX(Forecast_Capex_Input!BX$12:BX$286,$X167)
*(INDEX(Forecast_Capex_Input!$H$12:$H$286,$X167)=Repex),0)
*$DT167</f>
        <v>0</v>
      </c>
      <c r="DX167" s="188" cm="1">
        <f t="array" aca="1" ref="DX167" ca="1">IFERROR(INDEX(Forecast_Capex_Input!BY$12:BY$286,$X167)
*(INDEX(Forecast_Capex_Input!$H$12:$H$286,$X167)=Repex),0)
*$DT167</f>
        <v>0</v>
      </c>
      <c r="DY167" s="188" cm="1">
        <f t="array" aca="1" ref="DY167" ca="1">IFERROR(INDEX(Forecast_Capex_Input!BZ$12:BZ$286,$X167)
*(INDEX(Forecast_Capex_Input!$H$12:$H$286,$X167)=Repex),0)
*$DT167</f>
        <v>0</v>
      </c>
      <c r="DZ167" s="188" cm="1">
        <f t="array" aca="1" ref="DZ167" ca="1">IFERROR(INDEX(Forecast_Capex_Input!CA$12:CA$286,$X167)
*(INDEX(Forecast_Capex_Input!$H$12:$H$286,$X167)=Repex),0)
*$DT167</f>
        <v>0</v>
      </c>
      <c r="EA167" s="188" cm="1">
        <f t="array" aca="1" ref="EA167" ca="1">IFERROR(INDEX(Forecast_Capex_Input!CB$12:CB$286,$X167)
*(INDEX(Forecast_Capex_Input!$H$12:$H$286,$X167)=Repex),0)
*$DT167</f>
        <v>0</v>
      </c>
      <c r="EB167" s="188" cm="1">
        <f t="array" aca="1" ref="EB167" ca="1">IFERROR(INDEX(Forecast_Capex_Input!CC$12:CC$286,$X167)
*(INDEX(Forecast_Capex_Input!$H$12:$H$286,$X167)=Repex),0)
*$DT167</f>
        <v>0</v>
      </c>
      <c r="EC167" s="165"/>
      <c r="ED167" s="226" t="str">
        <f t="shared" si="127"/>
        <v>N/A</v>
      </c>
      <c r="EE167" s="174" t="s">
        <v>15</v>
      </c>
    </row>
    <row r="168" spans="3:135" x14ac:dyDescent="0.2">
      <c r="C168" s="174">
        <f t="shared" si="128"/>
        <v>158</v>
      </c>
      <c r="D168" s="167" t="str" cm="1">
        <f t="array" ref="D168">IFERROR(INDEX(Forecast_Capex_Input!$D$12:$D$286,$X168),NA)</f>
        <v>Tenterfield Transformer Renewals</v>
      </c>
      <c r="E168" s="172" t="b" cm="1">
        <f t="array" ref="E168">IF($X168=NA,NA,INDEX(Forecast_Capex_Input!$E$12:$E$286,$X168))</f>
        <v>1</v>
      </c>
      <c r="F168" s="167" t="str" cm="1">
        <f t="array" aca="1" ref="F168" ca="1">IFERROR(INDEX(General!$E$25:$E$26,$Y168),NA)</f>
        <v>Labour</v>
      </c>
      <c r="G168" s="167" t="str" cm="1">
        <f t="array" aca="1" ref="G168" ca="1">IFERROR(INDEX(Forecast_Capex_Input!$AI$11:$BB$11,$AA168),NA)</f>
        <v>Secondary Systems</v>
      </c>
      <c r="H168" s="189" cm="1">
        <f t="array" aca="1" ref="H168" ca="1">IFERROR(INDEX(Forecast_Capex_Input!$AI$12:$BB$286,$X168,$AA168),NA)</f>
        <v>8.6980251230733746E-2</v>
      </c>
      <c r="I168" s="199" t="str" cm="1">
        <f t="array" ref="I168">IFERROR(INDEX(Forecast_Capex_Input!$F$12:$F$286,$X168),NA)</f>
        <v>Replacement Expenditure</v>
      </c>
      <c r="J168" s="199" t="str" cm="1">
        <f t="array" ref="J168">IFERROR(INDEX(Forecast_Capex_Input!G$12:G$286,$X168),NA)</f>
        <v>Substation</v>
      </c>
      <c r="K168" s="199" t="str" cm="1">
        <f t="array" ref="K168">IFERROR(INDEX(Forecast_Capex_Input!H$12:H$286,$X168),NA)</f>
        <v>Repex</v>
      </c>
      <c r="L168" s="199" t="str" cm="1">
        <f t="array" ref="L168">IFERROR(INDEX(Forecast_Capex_Input!I$12:I$286,$X168),NA)</f>
        <v>N/A</v>
      </c>
      <c r="M168" s="199" t="str" cm="1">
        <f t="array" ref="M168">IFERROR(INDEX(Forecast_Capex_Input!J$12:J$286,$X168),NA)</f>
        <v>N/A</v>
      </c>
      <c r="N168" s="199" t="str" cm="1">
        <f t="array" ref="N168">IFERROR(INDEX(Forecast_Capex_Input!K$12:K$286,$X168),NA)</f>
        <v>Substations - Power Transformers</v>
      </c>
      <c r="O168" s="199" t="str" cm="1">
        <f t="array" ref="O168">IFERROR(INDEX(Forecast_Capex_Input!L$12:L$286,$X168),NA)</f>
        <v>Substations - Safe and Reliable Network</v>
      </c>
      <c r="P168" s="199" t="str" cm="1">
        <f t="array" ref="P168">IFERROR(INDEX(Forecast_Capex_Input!M$12:M$286,$X168),NA)</f>
        <v>N/A</v>
      </c>
      <c r="Q168" s="172" t="str" cm="1">
        <f t="array" ref="Q168">IFERROR(INDEX(Forecast_Capex_Input!N$12:N$286,$X168),NA)</f>
        <v>No</v>
      </c>
      <c r="R168" s="265" cm="1">
        <f t="array" ref="R168">IFERROR(INDEX(Forecast_Capex_Input!O$12:O$286,$X168),0)</f>
        <v>0</v>
      </c>
      <c r="S168" s="172" t="str" cm="1">
        <f t="array" ref="S168">IFERROR(INDEX(Forecast_Capex_Input!P$12:P$286,$X168),0)</f>
        <v>Safety security &amp; reliability</v>
      </c>
      <c r="T168" s="199" t="str" cm="1">
        <f t="array" aca="1" ref="T168" ca="1">IFERROR(INDEX(General!$K$84:$K$103,$AA168),NA)</f>
        <v>Secondary Systems (2018-23)</v>
      </c>
      <c r="U168" s="188" cm="1">
        <f t="array" aca="1" ref="U168" ca="1">IFERROR(
IF($F168=General!$E$25,INDEX(Forecast_Capex_Input!S$12:S$286,$X168),
INDEX(Forecast_Capex_Input!T$12:T$286,$X168)),0)</f>
        <v>0.14549613572565293</v>
      </c>
      <c r="V168" s="222" t="b">
        <f>IFERROR(INDEX(Overheads!$T$19:$T$26,MATCH($I168,Overheads!$E$19:$E$26,0)),FALSE)</f>
        <v>1</v>
      </c>
      <c r="W168" s="165"/>
      <c r="X168" s="174">
        <f>IFERROR(
IF(MATCH($C168,Forecast_Capex_Input!$CI$12:$CI$286,1)+1&gt;MAX(Forecast_Capex_Input!$C$12:$C$286),NA,
MATCH($C168,Forecast_Capex_Input!$CI$12:$CI$286,1)+1),1)</f>
        <v>65</v>
      </c>
      <c r="Y168" s="174" cm="1">
        <f t="array" aca="1" ref="Y168" ca="1">IFERROR(
IF(X167&lt;&gt;X168,1,
IF(COUNTIF(OFFSET(Y167,0,0,-INDEX(Forecast_Capex_Input!$CG$12:$CG$286,$X168)),Y167)=INDEX(Forecast_Capex_Input!$CG$12:$CG$286,$X168),Y167+1,Y167)),NA)</f>
        <v>1</v>
      </c>
      <c r="Z168" s="174" cm="1">
        <f t="array" ref="Z168">IFERROR($C168-IF($X168=1,1,INDEX(Forecast_Capex_Input!$CI$12:$CI$286,$X168-1))+1,NA)</f>
        <v>2</v>
      </c>
      <c r="AA168" s="174" cm="1">
        <f t="array" aca="1" ref="AA168" ca="1">IFERROR(IF(Y168=1,
INDEX(Forecast_Capex_Input!$AI$10:$BB$10,SMALL(IF(INDEX(Forecast_Capex_Input!$AI$12:$BB$286,$X168,0)&gt;0,COLUMN(Forecast_Capex_Input!$AI$10:$BB$10)-COLUMN(Forecast_Capex_Input!$AI$12)+1),ROWS(OFFSET(AA167,0,0,-$Z168)))),
OFFSET(AA167,-INDEX(Forecast_Capex_Input!$CG$12:$CG$286,$X168)+1,0)),NA)</f>
        <v>4</v>
      </c>
      <c r="AB168" s="174">
        <f t="shared" ca="1" si="97"/>
        <v>1</v>
      </c>
      <c r="AC168" s="222" t="b">
        <f t="shared" si="129"/>
        <v>0</v>
      </c>
      <c r="AD168" s="220" t="b">
        <v>0</v>
      </c>
      <c r="AE168" s="222" t="b">
        <f t="shared" si="98"/>
        <v>1</v>
      </c>
      <c r="AF168" s="165"/>
      <c r="AG168" s="215">
        <v>0</v>
      </c>
      <c r="AH168" s="215">
        <v>0</v>
      </c>
      <c r="AI168" s="215">
        <v>6.5056987660804333E-3</v>
      </c>
      <c r="AJ168" s="215">
        <v>4.6646598619237381E-2</v>
      </c>
      <c r="AK168" s="215">
        <v>3.3906931423466243E-2</v>
      </c>
      <c r="AL168" s="155">
        <v>8.7059228808784056E-2</v>
      </c>
      <c r="AM168" s="165"/>
      <c r="AN168" s="215" cm="1">
        <f t="array" aca="1" ref="AN168" ca="1">IFERROR(INDEX(General!O$33:O$34,$AB168)
*AG168,0)</f>
        <v>0</v>
      </c>
      <c r="AO168" s="215" cm="1">
        <f t="array" aca="1" ref="AO168" ca="1">IFERROR(INDEX(General!P$33:P$34,$AB168)
*AH168,0)</f>
        <v>0</v>
      </c>
      <c r="AP168" s="215" cm="1">
        <f t="array" aca="1" ref="AP168" ca="1">IFERROR(INDEX(General!Q$33:Q$34,$AB168)
*AI168,0)</f>
        <v>6.6037559966940261E-3</v>
      </c>
      <c r="AQ168" s="215" cm="1">
        <f t="array" aca="1" ref="AQ168" ca="1">IFERROR(INDEX(General!R$33:R$34,$AB168)
*AJ168,0)</f>
        <v>4.7739579139076671E-2</v>
      </c>
      <c r="AR168" s="215" cm="1">
        <f t="array" aca="1" ref="AR168" ca="1">IFERROR(INDEX(General!S$33:S$34,$AB168)
*AK168,0)</f>
        <v>3.4914858471436196E-2</v>
      </c>
      <c r="AS168" s="155">
        <f t="shared" ca="1" si="130"/>
        <v>8.9258193607206895E-2</v>
      </c>
      <c r="AT168" s="165"/>
      <c r="AU168" s="215">
        <f ca="1">IF($AE168=FALSE,AN168*Overheads!$R$24*$V168,
IFERROR(Overheads!$O$49*$V168*AN168,0)
+IFERROR(Overheads!Q$59*$V168*(AN168/Overheads!Q$68),0))</f>
        <v>0</v>
      </c>
      <c r="AV168" s="215">
        <f ca="1">IF($AE168=FALSE,AO168*Overheads!$R$24*$V168,
IFERROR(Overheads!$O$49*$V168*AO168,0)
+IFERROR(Overheads!R$59*$V168*(AO168/Overheads!R$68),0))</f>
        <v>0</v>
      </c>
      <c r="AW168" s="215">
        <f ca="1">IF($AE168=FALSE,AP168*Overheads!$R$24*$V168,
IFERROR(Overheads!$O$49*$V168*AP168,0)
+IFERROR(Overheads!S$59*$V168*(AP168/Overheads!S$68),0))</f>
        <v>8.5876002771770104E-4</v>
      </c>
      <c r="AX168" s="215">
        <f ca="1">IF($AE168=FALSE,AQ168*Overheads!$R$24*$V168,
IFERROR(Overheads!$O$49*$V168*AQ168,0)
+IFERROR(Overheads!T$59*$V168*(AQ168/Overheads!T$68),0))</f>
        <v>6.8406538881426665E-3</v>
      </c>
      <c r="AY168" s="215">
        <f ca="1">IF($AE168=FALSE,AR168*Overheads!$R$24*$V168,
IFERROR(Overheads!$O$49*$V168*AR168,0)
+IFERROR(Overheads!U$59*$V168*(AR168/Overheads!U$68),0))</f>
        <v>4.2710125179096278E-3</v>
      </c>
      <c r="AZ168" s="155">
        <f t="shared" ca="1" si="131"/>
        <v>1.1970426433769995E-2</v>
      </c>
      <c r="BA168" s="165"/>
      <c r="BB168" s="215">
        <f ca="1">IF($AE168=FALSE,AN168*Overheads!$S$25,
IFERROR(Overheads!$O$50*AN168,0)
+IFERROR(Overheads!Q$60*(AN168/Overheads!Q$66),0))</f>
        <v>0</v>
      </c>
      <c r="BC168" s="215">
        <f ca="1">IF($AE168=FALSE,AO168*Overheads!$S$25,
IFERROR(Overheads!$O$50*AO168,0)
+IFERROR(Overheads!R$60*(AO168/Overheads!R$66),0))</f>
        <v>0</v>
      </c>
      <c r="BD168" s="215">
        <f ca="1">IF($AE168=FALSE,AP168*Overheads!$S$25,
IFERROR(Overheads!$O$50*AP168,0)
+IFERROR(Overheads!S$60*(AP168/Overheads!S$66),0))</f>
        <v>1.2120292408324621E-4</v>
      </c>
      <c r="BE168" s="215">
        <f ca="1">IF($AE168=FALSE,AQ168*Overheads!$S$25,
IFERROR(Overheads!$O$50*AQ168,0)
+IFERROR(Overheads!T$60*(AQ168/Overheads!T$66),0))</f>
        <v>9.6771956137453466E-4</v>
      </c>
      <c r="BF168" s="215">
        <f ca="1">IF($AE168=FALSE,AR168*Overheads!$S$25,
IFERROR(Overheads!$O$50*AR168,0)
+IFERROR(Overheads!U$60*(AR168/Overheads!U$66),0))</f>
        <v>6.2513121688769629E-4</v>
      </c>
      <c r="BG168" s="155">
        <f t="shared" ca="1" si="132"/>
        <v>1.7140537023454772E-3</v>
      </c>
      <c r="BH168" s="165"/>
      <c r="BI168" s="215">
        <f t="shared" ca="1" si="133"/>
        <v>0</v>
      </c>
      <c r="BJ168" s="215">
        <f t="shared" ca="1" si="99"/>
        <v>0</v>
      </c>
      <c r="BK168" s="215">
        <f t="shared" ca="1" si="100"/>
        <v>7.5837189484949732E-3</v>
      </c>
      <c r="BL168" s="215">
        <f t="shared" ca="1" si="101"/>
        <v>5.5547952588593873E-2</v>
      </c>
      <c r="BM168" s="215">
        <f t="shared" ca="1" si="102"/>
        <v>3.9811002206233521E-2</v>
      </c>
      <c r="BN168" s="155">
        <f t="shared" ca="1" si="134"/>
        <v>0.10294267374332236</v>
      </c>
      <c r="BO168" s="165"/>
      <c r="BP168" s="187" cm="1">
        <f t="array" ref="BP168">IFERROR(IF($X168=$X167,BP167,INDEX(Forecast_Capex_Input!AC$12:AC$286,$X168)),0)</f>
        <v>0</v>
      </c>
      <c r="BQ168" s="187" cm="1">
        <f t="array" ref="BQ168">IFERROR(IF($X168=$X167,BQ167,INDEX(Forecast_Capex_Input!AD$12:AD$286,$X168)),0)</f>
        <v>0</v>
      </c>
      <c r="BR168" s="187" cm="1">
        <f t="array" ref="BR168">IFERROR(IF($X168=$X167,BR167,INDEX(Forecast_Capex_Input!AE$12:AE$286,$X168)),0)</f>
        <v>0</v>
      </c>
      <c r="BS168" s="187" cm="1">
        <f t="array" ref="BS168">IFERROR(IF($X168=$X167,BS167,INDEX(Forecast_Capex_Input!AF$12:AF$286,$X168)),0)</f>
        <v>0</v>
      </c>
      <c r="BT168" s="187" cm="1">
        <f t="array" ref="BT168">IFERROR(IF($X168=$X167,BT167,INDEX(Forecast_Capex_Input!AG$12:AG$286,$X168)),0)</f>
        <v>1</v>
      </c>
      <c r="BU168" s="165"/>
      <c r="BV168" s="215">
        <f t="shared" si="103"/>
        <v>0</v>
      </c>
      <c r="BW168" s="215">
        <f t="shared" si="104"/>
        <v>0</v>
      </c>
      <c r="BX168" s="215">
        <f t="shared" si="105"/>
        <v>0</v>
      </c>
      <c r="BY168" s="215">
        <f t="shared" si="106"/>
        <v>0</v>
      </c>
      <c r="BZ168" s="215">
        <f t="shared" si="107"/>
        <v>8.7059228808784056E-2</v>
      </c>
      <c r="CA168" s="155">
        <f t="shared" si="135"/>
        <v>8.7059228808784056E-2</v>
      </c>
      <c r="CB168" s="165"/>
      <c r="CC168" s="215">
        <f t="shared" ca="1" si="108"/>
        <v>0</v>
      </c>
      <c r="CD168" s="215">
        <f t="shared" ca="1" si="109"/>
        <v>0</v>
      </c>
      <c r="CE168" s="215">
        <f t="shared" ca="1" si="110"/>
        <v>0</v>
      </c>
      <c r="CF168" s="215">
        <f t="shared" ca="1" si="111"/>
        <v>0</v>
      </c>
      <c r="CG168" s="215">
        <f t="shared" ca="1" si="112"/>
        <v>8.9258193607206895E-2</v>
      </c>
      <c r="CH168" s="155">
        <f t="shared" ca="1" si="136"/>
        <v>8.9258193607206895E-2</v>
      </c>
      <c r="CI168" s="165"/>
      <c r="CJ168" s="215">
        <f t="shared" ca="1" si="113"/>
        <v>0</v>
      </c>
      <c r="CK168" s="215">
        <f t="shared" ca="1" si="114"/>
        <v>0</v>
      </c>
      <c r="CL168" s="215">
        <f t="shared" ca="1" si="115"/>
        <v>0</v>
      </c>
      <c r="CM168" s="215">
        <f t="shared" ca="1" si="116"/>
        <v>0</v>
      </c>
      <c r="CN168" s="215">
        <f t="shared" ca="1" si="117"/>
        <v>1.1970426433769995E-2</v>
      </c>
      <c r="CO168" s="155">
        <f t="shared" ca="1" si="137"/>
        <v>1.1970426433769995E-2</v>
      </c>
      <c r="CP168" s="165"/>
      <c r="CQ168" s="223">
        <f t="shared" ca="1" si="118"/>
        <v>0</v>
      </c>
      <c r="CR168" s="223">
        <f t="shared" ca="1" si="119"/>
        <v>0</v>
      </c>
      <c r="CS168" s="223">
        <f t="shared" ca="1" si="120"/>
        <v>0</v>
      </c>
      <c r="CT168" s="223">
        <f t="shared" ca="1" si="121"/>
        <v>0</v>
      </c>
      <c r="CU168" s="223">
        <f t="shared" ca="1" si="122"/>
        <v>1.7140537023454772E-3</v>
      </c>
      <c r="CV168" s="155">
        <f t="shared" ca="1" si="138"/>
        <v>1.7140537023454772E-3</v>
      </c>
      <c r="CW168" s="165"/>
      <c r="CX168" s="215">
        <f t="shared" ca="1" si="139"/>
        <v>0</v>
      </c>
      <c r="CY168" s="215">
        <f t="shared" ca="1" si="123"/>
        <v>0</v>
      </c>
      <c r="CZ168" s="215">
        <f t="shared" ca="1" si="124"/>
        <v>0</v>
      </c>
      <c r="DA168" s="215">
        <f t="shared" ca="1" si="125"/>
        <v>0</v>
      </c>
      <c r="DB168" s="215">
        <f t="shared" ca="1" si="126"/>
        <v>0.10294267374332237</v>
      </c>
      <c r="DC168" s="155">
        <f t="shared" ca="1" si="140"/>
        <v>0.10294267374332237</v>
      </c>
      <c r="DD168" s="165"/>
      <c r="DE168" s="188" t="b" cm="1">
        <f t="array" aca="1" ref="DE168" ca="1">OR($G168=Forecast_Capex_Input!$BF$8:$BF$10)</f>
        <v>0</v>
      </c>
      <c r="DF168" s="188" cm="1">
        <f t="array" aca="1" ref="DF168" ca="1">IFERROR(INDEX(Forecast_Capex_Input!BG$12:BG$286,$X168)
*(INDEX(Forecast_Capex_Input!$H$12:$H$286,$X168)=Repex),0)
*$DE168</f>
        <v>0</v>
      </c>
      <c r="DG168" s="188" cm="1">
        <f t="array" aca="1" ref="DG168" ca="1">IFERROR(INDEX(Forecast_Capex_Input!BH$12:BH$286,$X168)
*(INDEX(Forecast_Capex_Input!$H$12:$H$286,$X168)=Repex),0)
*$DE168</f>
        <v>0</v>
      </c>
      <c r="DH168" s="188" cm="1">
        <f t="array" aca="1" ref="DH168" ca="1">IFERROR(INDEX(Forecast_Capex_Input!BI$12:BI$286,$X168)
*(INDEX(Forecast_Capex_Input!$H$12:$H$286,$X168)=Repex),0)
*$DE168</f>
        <v>0</v>
      </c>
      <c r="DI168" s="188" cm="1">
        <f t="array" aca="1" ref="DI168" ca="1">IFERROR(INDEX(Forecast_Capex_Input!BJ$12:BJ$286,$X168)
*(INDEX(Forecast_Capex_Input!$H$12:$H$286,$X168)=Repex),0)
*$DE168</f>
        <v>0</v>
      </c>
      <c r="DJ168" s="188" cm="1">
        <f t="array" aca="1" ref="DJ168" ca="1">IFERROR(INDEX(Forecast_Capex_Input!BK$12:BK$286,$X168)
*(INDEX(Forecast_Capex_Input!$H$12:$H$286,$X168)=Repex),0)
*$DE168</f>
        <v>0</v>
      </c>
      <c r="DK168" s="188" cm="1">
        <f t="array" aca="1" ref="DK168" ca="1">IFERROR(INDEX(Forecast_Capex_Input!BL$12:BL$286,$X168)
*(INDEX(Forecast_Capex_Input!$H$12:$H$286,$X168)=Repex),0)
*$DE168</f>
        <v>0</v>
      </c>
      <c r="DL168" s="165"/>
      <c r="DM168" s="188" t="b" cm="1">
        <f t="array" aca="1" ref="DM168" ca="1">OR($G168=Forecast_Capex_Input!$BN$8:$BN$9)</f>
        <v>0</v>
      </c>
      <c r="DN168" s="188" cm="1">
        <f t="array" aca="1" ref="DN168" ca="1">IFERROR(INDEX(Forecast_Capex_Input!BO$12:BO$286,$X168)
*(INDEX(Forecast_Capex_Input!$H$12:$H$286,$X168)=Repex),0)
*$DM168</f>
        <v>0</v>
      </c>
      <c r="DO168" s="188" cm="1">
        <f t="array" aca="1" ref="DO168" ca="1">IFERROR(INDEX(Forecast_Capex_Input!BP$12:BP$286,$X168)
*(INDEX(Forecast_Capex_Input!$H$12:$H$286,$X168)=Repex),0)
*$DM168</f>
        <v>0</v>
      </c>
      <c r="DP168" s="188" cm="1">
        <f t="array" aca="1" ref="DP168" ca="1">IFERROR(INDEX(Forecast_Capex_Input!BQ$12:BQ$286,$X168)
*(INDEX(Forecast_Capex_Input!$H$12:$H$286,$X168)=Repex),0)
*$DM168</f>
        <v>0</v>
      </c>
      <c r="DQ168" s="188" cm="1">
        <f t="array" aca="1" ref="DQ168" ca="1">IFERROR(INDEX(Forecast_Capex_Input!BR$12:BR$286,$X168)
*(INDEX(Forecast_Capex_Input!$H$12:$H$286,$X168)=Repex),0)
*$DM168</f>
        <v>0</v>
      </c>
      <c r="DR168" s="188" cm="1">
        <f t="array" aca="1" ref="DR168" ca="1">IFERROR(INDEX(Forecast_Capex_Input!BS$12:BS$286,$X168)
*(INDEX(Forecast_Capex_Input!$H$12:$H$286,$X168)=Repex),0)
*$DM168</f>
        <v>0</v>
      </c>
      <c r="DS168" s="165"/>
      <c r="DT168" s="188" t="b" cm="1">
        <f t="array" aca="1" ref="DT168" ca="1">OR($G168=Forecast_Capex_Input!$BU$8:$BU$10)</f>
        <v>1</v>
      </c>
      <c r="DU168" s="188" cm="1">
        <f t="array" aca="1" ref="DU168" ca="1">IFERROR(INDEX(Forecast_Capex_Input!BV$12:BV$286,$X168)
*(INDEX(Forecast_Capex_Input!$H$12:$H$286,$X168)=Repex),0)
*$DT168</f>
        <v>0.17482205749070803</v>
      </c>
      <c r="DV168" s="188" cm="1">
        <f t="array" aca="1" ref="DV168" ca="1">IFERROR(INDEX(Forecast_Capex_Input!BW$12:BW$286,$X168)
*(INDEX(Forecast_Capex_Input!$H$12:$H$286,$X168)=Repex),0)
*$DT168</f>
        <v>0.67525455151992875</v>
      </c>
      <c r="DW168" s="188" cm="1">
        <f t="array" aca="1" ref="DW168" ca="1">IFERROR(INDEX(Forecast_Capex_Input!BX$12:BX$286,$X168)
*(INDEX(Forecast_Capex_Input!$H$12:$H$286,$X168)=Repex),0)
*$DT168</f>
        <v>0.14992339098936333</v>
      </c>
      <c r="DX168" s="188" cm="1">
        <f t="array" aca="1" ref="DX168" ca="1">IFERROR(INDEX(Forecast_Capex_Input!BY$12:BY$286,$X168)
*(INDEX(Forecast_Capex_Input!$H$12:$H$286,$X168)=Repex),0)
*$DT168</f>
        <v>0</v>
      </c>
      <c r="DY168" s="188" cm="1">
        <f t="array" aca="1" ref="DY168" ca="1">IFERROR(INDEX(Forecast_Capex_Input!BZ$12:BZ$286,$X168)
*(INDEX(Forecast_Capex_Input!$H$12:$H$286,$X168)=Repex),0)
*$DT168</f>
        <v>0</v>
      </c>
      <c r="DZ168" s="188" cm="1">
        <f t="array" aca="1" ref="DZ168" ca="1">IFERROR(INDEX(Forecast_Capex_Input!CA$12:CA$286,$X168)
*(INDEX(Forecast_Capex_Input!$H$12:$H$286,$X168)=Repex),0)
*$DT168</f>
        <v>0</v>
      </c>
      <c r="EA168" s="188" cm="1">
        <f t="array" aca="1" ref="EA168" ca="1">IFERROR(INDEX(Forecast_Capex_Input!CB$12:CB$286,$X168)
*(INDEX(Forecast_Capex_Input!$H$12:$H$286,$X168)=Repex),0)
*$DT168</f>
        <v>0</v>
      </c>
      <c r="EB168" s="188" cm="1">
        <f t="array" aca="1" ref="EB168" ca="1">IFERROR(INDEX(Forecast_Capex_Input!CC$12:CC$286,$X168)
*(INDEX(Forecast_Capex_Input!$H$12:$H$286,$X168)=Repex),0)
*$DT168</f>
        <v>0</v>
      </c>
      <c r="EC168" s="165"/>
      <c r="ED168" s="226" t="str">
        <f t="shared" si="127"/>
        <v>N/A</v>
      </c>
      <c r="EE168" s="174" t="s">
        <v>15</v>
      </c>
    </row>
    <row r="169" spans="3:135" x14ac:dyDescent="0.2">
      <c r="C169" s="174">
        <f t="shared" si="128"/>
        <v>159</v>
      </c>
      <c r="D169" s="167" t="str" cm="1">
        <f t="array" ref="D169">IFERROR(INDEX(Forecast_Capex_Input!$D$12:$D$286,$X169),NA)</f>
        <v>Tenterfield Transformer Renewals</v>
      </c>
      <c r="E169" s="172" t="b" cm="1">
        <f t="array" ref="E169">IF($X169=NA,NA,INDEX(Forecast_Capex_Input!$E$12:$E$286,$X169))</f>
        <v>1</v>
      </c>
      <c r="F169" s="167" t="str" cm="1">
        <f t="array" aca="1" ref="F169" ca="1">IFERROR(INDEX(General!$E$25:$E$26,$Y169),NA)</f>
        <v>Non-Labour</v>
      </c>
      <c r="G169" s="167" t="str" cm="1">
        <f t="array" aca="1" ref="G169" ca="1">IFERROR(INDEX(Forecast_Capex_Input!$AI$11:$BB$11,$AA169),NA)</f>
        <v>Substations</v>
      </c>
      <c r="H169" s="189" cm="1">
        <f t="array" aca="1" ref="H169" ca="1">IFERROR(INDEX(Forecast_Capex_Input!$AI$12:$BB$286,$X169,$AA169),NA)</f>
        <v>0.91301974876926628</v>
      </c>
      <c r="I169" s="199" t="str" cm="1">
        <f t="array" ref="I169">IFERROR(INDEX(Forecast_Capex_Input!$F$12:$F$286,$X169),NA)</f>
        <v>Replacement Expenditure</v>
      </c>
      <c r="J169" s="199" t="str" cm="1">
        <f t="array" ref="J169">IFERROR(INDEX(Forecast_Capex_Input!G$12:G$286,$X169),NA)</f>
        <v>Substation</v>
      </c>
      <c r="K169" s="199" t="str" cm="1">
        <f t="array" ref="K169">IFERROR(INDEX(Forecast_Capex_Input!H$12:H$286,$X169),NA)</f>
        <v>Repex</v>
      </c>
      <c r="L169" s="199" t="str" cm="1">
        <f t="array" ref="L169">IFERROR(INDEX(Forecast_Capex_Input!I$12:I$286,$X169),NA)</f>
        <v>N/A</v>
      </c>
      <c r="M169" s="199" t="str" cm="1">
        <f t="array" ref="M169">IFERROR(INDEX(Forecast_Capex_Input!J$12:J$286,$X169),NA)</f>
        <v>N/A</v>
      </c>
      <c r="N169" s="199" t="str" cm="1">
        <f t="array" ref="N169">IFERROR(INDEX(Forecast_Capex_Input!K$12:K$286,$X169),NA)</f>
        <v>Substations - Power Transformers</v>
      </c>
      <c r="O169" s="199" t="str" cm="1">
        <f t="array" ref="O169">IFERROR(INDEX(Forecast_Capex_Input!L$12:L$286,$X169),NA)</f>
        <v>Substations - Safe and Reliable Network</v>
      </c>
      <c r="P169" s="199" t="str" cm="1">
        <f t="array" ref="P169">IFERROR(INDEX(Forecast_Capex_Input!M$12:M$286,$X169),NA)</f>
        <v>N/A</v>
      </c>
      <c r="Q169" s="172" t="str" cm="1">
        <f t="array" ref="Q169">IFERROR(INDEX(Forecast_Capex_Input!N$12:N$286,$X169),NA)</f>
        <v>No</v>
      </c>
      <c r="R169" s="265" cm="1">
        <f t="array" ref="R169">IFERROR(INDEX(Forecast_Capex_Input!O$12:O$286,$X169),0)</f>
        <v>0</v>
      </c>
      <c r="S169" s="172" t="str" cm="1">
        <f t="array" ref="S169">IFERROR(INDEX(Forecast_Capex_Input!P$12:P$286,$X169),0)</f>
        <v>Safety security &amp; reliability</v>
      </c>
      <c r="T169" s="199" t="str" cm="1">
        <f t="array" aca="1" ref="T169" ca="1">IFERROR(INDEX(General!$K$84:$K$103,$AA169),NA)</f>
        <v>Substations (2018 onwards)</v>
      </c>
      <c r="U169" s="188" cm="1">
        <f t="array" aca="1" ref="U169" ca="1">IFERROR(
IF($F169=General!$E$25,INDEX(Forecast_Capex_Input!S$12:S$286,$X169),
INDEX(Forecast_Capex_Input!T$12:T$286,$X169)),0)</f>
        <v>0.8545038642743471</v>
      </c>
      <c r="V169" s="222" t="b">
        <f>IFERROR(INDEX(Overheads!$T$19:$T$26,MATCH($I169,Overheads!$E$19:$E$26,0)),FALSE)</f>
        <v>1</v>
      </c>
      <c r="W169" s="165"/>
      <c r="X169" s="174">
        <f>IFERROR(
IF(MATCH($C169,Forecast_Capex_Input!$CI$12:$CI$286,1)+1&gt;MAX(Forecast_Capex_Input!$C$12:$C$286),NA,
MATCH($C169,Forecast_Capex_Input!$CI$12:$CI$286,1)+1),1)</f>
        <v>65</v>
      </c>
      <c r="Y169" s="174" cm="1">
        <f t="array" aca="1" ref="Y169" ca="1">IFERROR(
IF(X168&lt;&gt;X169,1,
IF(COUNTIF(OFFSET(Y168,0,0,-INDEX(Forecast_Capex_Input!$CG$12:$CG$286,$X169)),Y168)=INDEX(Forecast_Capex_Input!$CG$12:$CG$286,$X169),Y168+1,Y168)),NA)</f>
        <v>2</v>
      </c>
      <c r="Z169" s="174" cm="1">
        <f t="array" ref="Z169">IFERROR($C169-IF($X169=1,1,INDEX(Forecast_Capex_Input!$CI$12:$CI$286,$X169-1))+1,NA)</f>
        <v>3</v>
      </c>
      <c r="AA169" s="174" cm="1">
        <f t="array" aca="1" ref="AA169" ca="1">IFERROR(IF(Y169=1,
INDEX(Forecast_Capex_Input!$AI$10:$BB$10,SMALL(IF(INDEX(Forecast_Capex_Input!$AI$12:$BB$286,$X169,0)&gt;0,COLUMN(Forecast_Capex_Input!$AI$10:$BB$10)-COLUMN(Forecast_Capex_Input!$AI$12)+1),ROWS(OFFSET(AA168,0,0,-$Z169)))),
OFFSET(AA168,-INDEX(Forecast_Capex_Input!$CG$12:$CG$286,$X169)+1,0)),NA)</f>
        <v>3</v>
      </c>
      <c r="AB169" s="174">
        <f t="shared" ca="1" si="97"/>
        <v>2</v>
      </c>
      <c r="AC169" s="222" t="b">
        <f t="shared" si="129"/>
        <v>0</v>
      </c>
      <c r="AD169" s="220" t="b">
        <v>0</v>
      </c>
      <c r="AE169" s="222" t="b">
        <f t="shared" si="98"/>
        <v>1</v>
      </c>
      <c r="AF169" s="165"/>
      <c r="AG169" s="215">
        <v>0</v>
      </c>
      <c r="AH169" s="215">
        <v>0</v>
      </c>
      <c r="AI169" s="215">
        <v>0.40106617500119407</v>
      </c>
      <c r="AJ169" s="215">
        <v>2.8756900000620496</v>
      </c>
      <c r="AK169" s="215">
        <v>2.0903094011883527</v>
      </c>
      <c r="AL169" s="155">
        <v>5.367065576251596</v>
      </c>
      <c r="AM169" s="165"/>
      <c r="AN169" s="215" cm="1">
        <f t="array" aca="1" ref="AN169" ca="1">IFERROR(INDEX(General!O$33:O$34,$AB169)
*AG169,0)</f>
        <v>0</v>
      </c>
      <c r="AO169" s="215" cm="1">
        <f t="array" aca="1" ref="AO169" ca="1">IFERROR(INDEX(General!P$33:P$34,$AB169)
*AH169,0)</f>
        <v>0</v>
      </c>
      <c r="AP169" s="215" cm="1">
        <f t="array" aca="1" ref="AP169" ca="1">IFERROR(INDEX(General!Q$33:Q$34,$AB169)
*AI169,0)</f>
        <v>0.40106617500119407</v>
      </c>
      <c r="AQ169" s="215" cm="1">
        <f t="array" aca="1" ref="AQ169" ca="1">IFERROR(INDEX(General!R$33:R$34,$AB169)
*AJ169,0)</f>
        <v>2.8756900000620496</v>
      </c>
      <c r="AR169" s="215" cm="1">
        <f t="array" aca="1" ref="AR169" ca="1">IFERROR(INDEX(General!S$33:S$34,$AB169)
*AK169,0)</f>
        <v>2.0903094011883527</v>
      </c>
      <c r="AS169" s="155">
        <f t="shared" ca="1" si="130"/>
        <v>5.367065576251596</v>
      </c>
      <c r="AT169" s="165"/>
      <c r="AU169" s="215">
        <f ca="1">IF($AE169=FALSE,AN169*Overheads!$R$24*$V169,
IFERROR(Overheads!$O$49*$V169*AN169,0)
+IFERROR(Overheads!Q$59*$V169*(AN169/Overheads!Q$68),0))</f>
        <v>0</v>
      </c>
      <c r="AV169" s="215">
        <f ca="1">IF($AE169=FALSE,AO169*Overheads!$R$24*$V169,
IFERROR(Overheads!$O$49*$V169*AO169,0)
+IFERROR(Overheads!R$59*$V169*(AO169/Overheads!R$68),0))</f>
        <v>0</v>
      </c>
      <c r="AW169" s="215">
        <f ca="1">IF($AE169=FALSE,AP169*Overheads!$R$24*$V169,
IFERROR(Overheads!$O$49*$V169*AP169,0)
+IFERROR(Overheads!S$59*$V169*(AP169/Overheads!S$68),0))</f>
        <v>5.2155106841179646E-2</v>
      </c>
      <c r="AX169" s="215">
        <f ca="1">IF($AE169=FALSE,AQ169*Overheads!$R$24*$V169,
IFERROR(Overheads!$O$49*$V169*AQ169,0)
+IFERROR(Overheads!T$59*$V169*(AQ169/Overheads!T$68),0))</f>
        <v>0.41206060746177559</v>
      </c>
      <c r="AY169" s="215">
        <f ca="1">IF($AE169=FALSE,AR169*Overheads!$R$24*$V169,
IFERROR(Overheads!$O$49*$V169*AR169,0)
+IFERROR(Overheads!U$59*$V169*(AR169/Overheads!U$68),0))</f>
        <v>0.25570023793977009</v>
      </c>
      <c r="AZ169" s="155">
        <f t="shared" ca="1" si="131"/>
        <v>0.71991595224272531</v>
      </c>
      <c r="BA169" s="165"/>
      <c r="BB169" s="215">
        <f ca="1">IF($AE169=FALSE,AN169*Overheads!$S$25,
IFERROR(Overheads!$O$50*AN169,0)
+IFERROR(Overheads!Q$60*(AN169/Overheads!Q$66),0))</f>
        <v>0</v>
      </c>
      <c r="BC169" s="215">
        <f ca="1">IF($AE169=FALSE,AO169*Overheads!$S$25,
IFERROR(Overheads!$O$50*AO169,0)
+IFERROR(Overheads!R$60*(AO169/Overheads!R$66),0))</f>
        <v>0</v>
      </c>
      <c r="BD169" s="215">
        <f ca="1">IF($AE169=FALSE,AP169*Overheads!$S$25,
IFERROR(Overheads!$O$50*AP169,0)
+IFERROR(Overheads!S$60*(AP169/Overheads!S$66),0))</f>
        <v>7.3610219979906907E-3</v>
      </c>
      <c r="BE169" s="215">
        <f ca="1">IF($AE169=FALSE,AQ169*Overheads!$S$25,
IFERROR(Overheads!$O$50*AQ169,0)
+IFERROR(Overheads!T$60*(AQ169/Overheads!T$66),0))</f>
        <v>5.8292542910821428E-2</v>
      </c>
      <c r="BF169" s="215">
        <f ca="1">IF($AE169=FALSE,AR169*Overheads!$S$25,
IFERROR(Overheads!$O$50*AR169,0)
+IFERROR(Overheads!U$60*(AR169/Overheads!U$66),0))</f>
        <v>3.7425832921696961E-2</v>
      </c>
      <c r="BG169" s="155">
        <f t="shared" ca="1" si="132"/>
        <v>0.10307939783050908</v>
      </c>
      <c r="BH169" s="165"/>
      <c r="BI169" s="215">
        <f t="shared" ca="1" si="133"/>
        <v>0</v>
      </c>
      <c r="BJ169" s="215">
        <f t="shared" ca="1" si="99"/>
        <v>0</v>
      </c>
      <c r="BK169" s="215">
        <f t="shared" ca="1" si="100"/>
        <v>0.46058230384036442</v>
      </c>
      <c r="BL169" s="215">
        <f t="shared" ca="1" si="101"/>
        <v>3.3460431504346464</v>
      </c>
      <c r="BM169" s="215">
        <f t="shared" ca="1" si="102"/>
        <v>2.3834354720498196</v>
      </c>
      <c r="BN169" s="155">
        <f t="shared" ca="1" si="134"/>
        <v>6.190060926324831</v>
      </c>
      <c r="BO169" s="165"/>
      <c r="BP169" s="187" cm="1">
        <f t="array" ref="BP169">IFERROR(IF($X169=$X168,BP168,INDEX(Forecast_Capex_Input!AC$12:AC$286,$X169)),0)</f>
        <v>0</v>
      </c>
      <c r="BQ169" s="187" cm="1">
        <f t="array" ref="BQ169">IFERROR(IF($X169=$X168,BQ168,INDEX(Forecast_Capex_Input!AD$12:AD$286,$X169)),0)</f>
        <v>0</v>
      </c>
      <c r="BR169" s="187" cm="1">
        <f t="array" ref="BR169">IFERROR(IF($X169=$X168,BR168,INDEX(Forecast_Capex_Input!AE$12:AE$286,$X169)),0)</f>
        <v>0</v>
      </c>
      <c r="BS169" s="187" cm="1">
        <f t="array" ref="BS169">IFERROR(IF($X169=$X168,BS168,INDEX(Forecast_Capex_Input!AF$12:AF$286,$X169)),0)</f>
        <v>0</v>
      </c>
      <c r="BT169" s="187" cm="1">
        <f t="array" ref="BT169">IFERROR(IF($X169=$X168,BT168,INDEX(Forecast_Capex_Input!AG$12:AG$286,$X169)),0)</f>
        <v>1</v>
      </c>
      <c r="BU169" s="165"/>
      <c r="BV169" s="215">
        <f t="shared" si="103"/>
        <v>0</v>
      </c>
      <c r="BW169" s="215">
        <f t="shared" si="104"/>
        <v>0</v>
      </c>
      <c r="BX169" s="215">
        <f t="shared" si="105"/>
        <v>0</v>
      </c>
      <c r="BY169" s="215">
        <f t="shared" si="106"/>
        <v>0</v>
      </c>
      <c r="BZ169" s="215">
        <f t="shared" si="107"/>
        <v>5.367065576251596</v>
      </c>
      <c r="CA169" s="155">
        <f t="shared" si="135"/>
        <v>5.367065576251596</v>
      </c>
      <c r="CB169" s="165"/>
      <c r="CC169" s="215">
        <f t="shared" ca="1" si="108"/>
        <v>0</v>
      </c>
      <c r="CD169" s="215">
        <f t="shared" ca="1" si="109"/>
        <v>0</v>
      </c>
      <c r="CE169" s="215">
        <f t="shared" ca="1" si="110"/>
        <v>0</v>
      </c>
      <c r="CF169" s="215">
        <f t="shared" ca="1" si="111"/>
        <v>0</v>
      </c>
      <c r="CG169" s="215">
        <f t="shared" ca="1" si="112"/>
        <v>5.367065576251596</v>
      </c>
      <c r="CH169" s="155">
        <f t="shared" ca="1" si="136"/>
        <v>5.367065576251596</v>
      </c>
      <c r="CI169" s="165"/>
      <c r="CJ169" s="215">
        <f t="shared" ca="1" si="113"/>
        <v>0</v>
      </c>
      <c r="CK169" s="215">
        <f t="shared" ca="1" si="114"/>
        <v>0</v>
      </c>
      <c r="CL169" s="215">
        <f t="shared" ca="1" si="115"/>
        <v>0</v>
      </c>
      <c r="CM169" s="215">
        <f t="shared" ca="1" si="116"/>
        <v>0</v>
      </c>
      <c r="CN169" s="215">
        <f t="shared" ca="1" si="117"/>
        <v>0.71991595224272531</v>
      </c>
      <c r="CO169" s="155">
        <f t="shared" ca="1" si="137"/>
        <v>0.71991595224272531</v>
      </c>
      <c r="CP169" s="165"/>
      <c r="CQ169" s="223">
        <f t="shared" ca="1" si="118"/>
        <v>0</v>
      </c>
      <c r="CR169" s="223">
        <f t="shared" ca="1" si="119"/>
        <v>0</v>
      </c>
      <c r="CS169" s="223">
        <f t="shared" ca="1" si="120"/>
        <v>0</v>
      </c>
      <c r="CT169" s="223">
        <f t="shared" ca="1" si="121"/>
        <v>0</v>
      </c>
      <c r="CU169" s="223">
        <f t="shared" ca="1" si="122"/>
        <v>0.10307939783050908</v>
      </c>
      <c r="CV169" s="155">
        <f t="shared" ca="1" si="138"/>
        <v>0.10307939783050908</v>
      </c>
      <c r="CW169" s="165"/>
      <c r="CX169" s="215">
        <f t="shared" ca="1" si="139"/>
        <v>0</v>
      </c>
      <c r="CY169" s="215">
        <f t="shared" ca="1" si="123"/>
        <v>0</v>
      </c>
      <c r="CZ169" s="215">
        <f t="shared" ca="1" si="124"/>
        <v>0</v>
      </c>
      <c r="DA169" s="215">
        <f t="shared" ca="1" si="125"/>
        <v>0</v>
      </c>
      <c r="DB169" s="215">
        <f t="shared" ca="1" si="126"/>
        <v>6.1900609263248301</v>
      </c>
      <c r="DC169" s="155">
        <f t="shared" ca="1" si="140"/>
        <v>6.1900609263248301</v>
      </c>
      <c r="DD169" s="165"/>
      <c r="DE169" s="188" t="b" cm="1">
        <f t="array" aca="1" ref="DE169" ca="1">OR($G169=Forecast_Capex_Input!$BF$8:$BF$10)</f>
        <v>0</v>
      </c>
      <c r="DF169" s="188" cm="1">
        <f t="array" aca="1" ref="DF169" ca="1">IFERROR(INDEX(Forecast_Capex_Input!BG$12:BG$286,$X169)
*(INDEX(Forecast_Capex_Input!$H$12:$H$286,$X169)=Repex),0)
*$DE169</f>
        <v>0</v>
      </c>
      <c r="DG169" s="188" cm="1">
        <f t="array" aca="1" ref="DG169" ca="1">IFERROR(INDEX(Forecast_Capex_Input!BH$12:BH$286,$X169)
*(INDEX(Forecast_Capex_Input!$H$12:$H$286,$X169)=Repex),0)
*$DE169</f>
        <v>0</v>
      </c>
      <c r="DH169" s="188" cm="1">
        <f t="array" aca="1" ref="DH169" ca="1">IFERROR(INDEX(Forecast_Capex_Input!BI$12:BI$286,$X169)
*(INDEX(Forecast_Capex_Input!$H$12:$H$286,$X169)=Repex),0)
*$DE169</f>
        <v>0</v>
      </c>
      <c r="DI169" s="188" cm="1">
        <f t="array" aca="1" ref="DI169" ca="1">IFERROR(INDEX(Forecast_Capex_Input!BJ$12:BJ$286,$X169)
*(INDEX(Forecast_Capex_Input!$H$12:$H$286,$X169)=Repex),0)
*$DE169</f>
        <v>0</v>
      </c>
      <c r="DJ169" s="188" cm="1">
        <f t="array" aca="1" ref="DJ169" ca="1">IFERROR(INDEX(Forecast_Capex_Input!BK$12:BK$286,$X169)
*(INDEX(Forecast_Capex_Input!$H$12:$H$286,$X169)=Repex),0)
*$DE169</f>
        <v>0</v>
      </c>
      <c r="DK169" s="188" cm="1">
        <f t="array" aca="1" ref="DK169" ca="1">IFERROR(INDEX(Forecast_Capex_Input!BL$12:BL$286,$X169)
*(INDEX(Forecast_Capex_Input!$H$12:$H$286,$X169)=Repex),0)
*$DE169</f>
        <v>0</v>
      </c>
      <c r="DL169" s="165"/>
      <c r="DM169" s="188" t="b" cm="1">
        <f t="array" aca="1" ref="DM169" ca="1">OR($G169=Forecast_Capex_Input!$BN$8:$BN$9)</f>
        <v>1</v>
      </c>
      <c r="DN169" s="188" cm="1">
        <f t="array" aca="1" ref="DN169" ca="1">IFERROR(INDEX(Forecast_Capex_Input!BO$12:BO$286,$X169)
*(INDEX(Forecast_Capex_Input!$H$12:$H$286,$X169)=Repex),0)
*$DM169</f>
        <v>0.46667174617661245</v>
      </c>
      <c r="DO169" s="188" cm="1">
        <f t="array" aca="1" ref="DO169" ca="1">IFERROR(INDEX(Forecast_Capex_Input!BP$12:BP$286,$X169)
*(INDEX(Forecast_Capex_Input!$H$12:$H$286,$X169)=Repex),0)
*$DM169</f>
        <v>0.4202626047559968</v>
      </c>
      <c r="DP169" s="188" cm="1">
        <f t="array" aca="1" ref="DP169" ca="1">IFERROR(INDEX(Forecast_Capex_Input!BQ$12:BQ$286,$X169)
*(INDEX(Forecast_Capex_Input!$H$12:$H$286,$X169)=Repex),0)
*$DM169</f>
        <v>0.11306564906739075</v>
      </c>
      <c r="DQ169" s="188" cm="1">
        <f t="array" aca="1" ref="DQ169" ca="1">IFERROR(INDEX(Forecast_Capex_Input!BR$12:BR$286,$X169)
*(INDEX(Forecast_Capex_Input!$H$12:$H$286,$X169)=Repex),0)
*$DM169</f>
        <v>0</v>
      </c>
      <c r="DR169" s="188" cm="1">
        <f t="array" aca="1" ref="DR169" ca="1">IFERROR(INDEX(Forecast_Capex_Input!BS$12:BS$286,$X169)
*(INDEX(Forecast_Capex_Input!$H$12:$H$286,$X169)=Repex),0)
*$DM169</f>
        <v>0</v>
      </c>
      <c r="DS169" s="165"/>
      <c r="DT169" s="188" t="b" cm="1">
        <f t="array" aca="1" ref="DT169" ca="1">OR($G169=Forecast_Capex_Input!$BU$8:$BU$10)</f>
        <v>0</v>
      </c>
      <c r="DU169" s="188" cm="1">
        <f t="array" aca="1" ref="DU169" ca="1">IFERROR(INDEX(Forecast_Capex_Input!BV$12:BV$286,$X169)
*(INDEX(Forecast_Capex_Input!$H$12:$H$286,$X169)=Repex),0)
*$DT169</f>
        <v>0</v>
      </c>
      <c r="DV169" s="188" cm="1">
        <f t="array" aca="1" ref="DV169" ca="1">IFERROR(INDEX(Forecast_Capex_Input!BW$12:BW$286,$X169)
*(INDEX(Forecast_Capex_Input!$H$12:$H$286,$X169)=Repex),0)
*$DT169</f>
        <v>0</v>
      </c>
      <c r="DW169" s="188" cm="1">
        <f t="array" aca="1" ref="DW169" ca="1">IFERROR(INDEX(Forecast_Capex_Input!BX$12:BX$286,$X169)
*(INDEX(Forecast_Capex_Input!$H$12:$H$286,$X169)=Repex),0)
*$DT169</f>
        <v>0</v>
      </c>
      <c r="DX169" s="188" cm="1">
        <f t="array" aca="1" ref="DX169" ca="1">IFERROR(INDEX(Forecast_Capex_Input!BY$12:BY$286,$X169)
*(INDEX(Forecast_Capex_Input!$H$12:$H$286,$X169)=Repex),0)
*$DT169</f>
        <v>0</v>
      </c>
      <c r="DY169" s="188" cm="1">
        <f t="array" aca="1" ref="DY169" ca="1">IFERROR(INDEX(Forecast_Capex_Input!BZ$12:BZ$286,$X169)
*(INDEX(Forecast_Capex_Input!$H$12:$H$286,$X169)=Repex),0)
*$DT169</f>
        <v>0</v>
      </c>
      <c r="DZ169" s="188" cm="1">
        <f t="array" aca="1" ref="DZ169" ca="1">IFERROR(INDEX(Forecast_Capex_Input!CA$12:CA$286,$X169)
*(INDEX(Forecast_Capex_Input!$H$12:$H$286,$X169)=Repex),0)
*$DT169</f>
        <v>0</v>
      </c>
      <c r="EA169" s="188" cm="1">
        <f t="array" aca="1" ref="EA169" ca="1">IFERROR(INDEX(Forecast_Capex_Input!CB$12:CB$286,$X169)
*(INDEX(Forecast_Capex_Input!$H$12:$H$286,$X169)=Repex),0)
*$DT169</f>
        <v>0</v>
      </c>
      <c r="EB169" s="188" cm="1">
        <f t="array" aca="1" ref="EB169" ca="1">IFERROR(INDEX(Forecast_Capex_Input!CC$12:CC$286,$X169)
*(INDEX(Forecast_Capex_Input!$H$12:$H$286,$X169)=Repex),0)
*$DT169</f>
        <v>0</v>
      </c>
      <c r="EC169" s="165"/>
      <c r="ED169" s="226" t="str">
        <f t="shared" si="127"/>
        <v>N/A</v>
      </c>
      <c r="EE169" s="174" t="s">
        <v>15</v>
      </c>
    </row>
    <row r="170" spans="3:135" x14ac:dyDescent="0.2">
      <c r="C170" s="174">
        <f t="shared" si="128"/>
        <v>160</v>
      </c>
      <c r="D170" s="167" t="str" cm="1">
        <f t="array" ref="D170">IFERROR(INDEX(Forecast_Capex_Input!$D$12:$D$286,$X170),NA)</f>
        <v>Tenterfield Transformer Renewals</v>
      </c>
      <c r="E170" s="172" t="b" cm="1">
        <f t="array" ref="E170">IF($X170=NA,NA,INDEX(Forecast_Capex_Input!$E$12:$E$286,$X170))</f>
        <v>1</v>
      </c>
      <c r="F170" s="167" t="str" cm="1">
        <f t="array" aca="1" ref="F170" ca="1">IFERROR(INDEX(General!$E$25:$E$26,$Y170),NA)</f>
        <v>Non-Labour</v>
      </c>
      <c r="G170" s="167" t="str" cm="1">
        <f t="array" aca="1" ref="G170" ca="1">IFERROR(INDEX(Forecast_Capex_Input!$AI$11:$BB$11,$AA170),NA)</f>
        <v>Secondary Systems</v>
      </c>
      <c r="H170" s="189" cm="1">
        <f t="array" aca="1" ref="H170" ca="1">IFERROR(INDEX(Forecast_Capex_Input!$AI$12:$BB$286,$X170,$AA170),NA)</f>
        <v>8.6980251230733746E-2</v>
      </c>
      <c r="I170" s="199" t="str" cm="1">
        <f t="array" ref="I170">IFERROR(INDEX(Forecast_Capex_Input!$F$12:$F$286,$X170),NA)</f>
        <v>Replacement Expenditure</v>
      </c>
      <c r="J170" s="199" t="str" cm="1">
        <f t="array" ref="J170">IFERROR(INDEX(Forecast_Capex_Input!G$12:G$286,$X170),NA)</f>
        <v>Substation</v>
      </c>
      <c r="K170" s="199" t="str" cm="1">
        <f t="array" ref="K170">IFERROR(INDEX(Forecast_Capex_Input!H$12:H$286,$X170),NA)</f>
        <v>Repex</v>
      </c>
      <c r="L170" s="199" t="str" cm="1">
        <f t="array" ref="L170">IFERROR(INDEX(Forecast_Capex_Input!I$12:I$286,$X170),NA)</f>
        <v>N/A</v>
      </c>
      <c r="M170" s="199" t="str" cm="1">
        <f t="array" ref="M170">IFERROR(INDEX(Forecast_Capex_Input!J$12:J$286,$X170),NA)</f>
        <v>N/A</v>
      </c>
      <c r="N170" s="199" t="str" cm="1">
        <f t="array" ref="N170">IFERROR(INDEX(Forecast_Capex_Input!K$12:K$286,$X170),NA)</f>
        <v>Substations - Power Transformers</v>
      </c>
      <c r="O170" s="199" t="str" cm="1">
        <f t="array" ref="O170">IFERROR(INDEX(Forecast_Capex_Input!L$12:L$286,$X170),NA)</f>
        <v>Substations - Safe and Reliable Network</v>
      </c>
      <c r="P170" s="199" t="str" cm="1">
        <f t="array" ref="P170">IFERROR(INDEX(Forecast_Capex_Input!M$12:M$286,$X170),NA)</f>
        <v>N/A</v>
      </c>
      <c r="Q170" s="172" t="str" cm="1">
        <f t="array" ref="Q170">IFERROR(INDEX(Forecast_Capex_Input!N$12:N$286,$X170),NA)</f>
        <v>No</v>
      </c>
      <c r="R170" s="265" cm="1">
        <f t="array" ref="R170">IFERROR(INDEX(Forecast_Capex_Input!O$12:O$286,$X170),0)</f>
        <v>0</v>
      </c>
      <c r="S170" s="172" t="str" cm="1">
        <f t="array" ref="S170">IFERROR(INDEX(Forecast_Capex_Input!P$12:P$286,$X170),0)</f>
        <v>Safety security &amp; reliability</v>
      </c>
      <c r="T170" s="199" t="str" cm="1">
        <f t="array" aca="1" ref="T170" ca="1">IFERROR(INDEX(General!$K$84:$K$103,$AA170),NA)</f>
        <v>Secondary Systems (2018-23)</v>
      </c>
      <c r="U170" s="188" cm="1">
        <f t="array" aca="1" ref="U170" ca="1">IFERROR(
IF($F170=General!$E$25,INDEX(Forecast_Capex_Input!S$12:S$286,$X170),
INDEX(Forecast_Capex_Input!T$12:T$286,$X170)),0)</f>
        <v>0.8545038642743471</v>
      </c>
      <c r="V170" s="222" t="b">
        <f>IFERROR(INDEX(Overheads!$T$19:$T$26,MATCH($I170,Overheads!$E$19:$E$26,0)),FALSE)</f>
        <v>1</v>
      </c>
      <c r="W170" s="165"/>
      <c r="X170" s="174">
        <f>IFERROR(
IF(MATCH($C170,Forecast_Capex_Input!$CI$12:$CI$286,1)+1&gt;MAX(Forecast_Capex_Input!$C$12:$C$286),NA,
MATCH($C170,Forecast_Capex_Input!$CI$12:$CI$286,1)+1),1)</f>
        <v>65</v>
      </c>
      <c r="Y170" s="174" cm="1">
        <f t="array" aca="1" ref="Y170" ca="1">IFERROR(
IF(X169&lt;&gt;X170,1,
IF(COUNTIF(OFFSET(Y169,0,0,-INDEX(Forecast_Capex_Input!$CG$12:$CG$286,$X170)),Y169)=INDEX(Forecast_Capex_Input!$CG$12:$CG$286,$X170),Y169+1,Y169)),NA)</f>
        <v>2</v>
      </c>
      <c r="Z170" s="174" cm="1">
        <f t="array" ref="Z170">IFERROR($C170-IF($X170=1,1,INDEX(Forecast_Capex_Input!$CI$12:$CI$286,$X170-1))+1,NA)</f>
        <v>4</v>
      </c>
      <c r="AA170" s="174" cm="1">
        <f t="array" aca="1" ref="AA170" ca="1">IFERROR(IF(Y170=1,
INDEX(Forecast_Capex_Input!$AI$10:$BB$10,SMALL(IF(INDEX(Forecast_Capex_Input!$AI$12:$BB$286,$X170,0)&gt;0,COLUMN(Forecast_Capex_Input!$AI$10:$BB$10)-COLUMN(Forecast_Capex_Input!$AI$12)+1),ROWS(OFFSET(AA169,0,0,-$Z170)))),
OFFSET(AA169,-INDEX(Forecast_Capex_Input!$CG$12:$CG$286,$X170)+1,0)),NA)</f>
        <v>4</v>
      </c>
      <c r="AB170" s="174">
        <f t="shared" ca="1" si="97"/>
        <v>2</v>
      </c>
      <c r="AC170" s="222" t="b">
        <f t="shared" si="129"/>
        <v>0</v>
      </c>
      <c r="AD170" s="220" t="b">
        <v>0</v>
      </c>
      <c r="AE170" s="222" t="b">
        <f t="shared" si="98"/>
        <v>1</v>
      </c>
      <c r="AF170" s="165"/>
      <c r="AG170" s="215">
        <v>0</v>
      </c>
      <c r="AH170" s="215">
        <v>0</v>
      </c>
      <c r="AI170" s="215">
        <v>3.8208195067825641E-2</v>
      </c>
      <c r="AJ170" s="215">
        <v>0.27395709567539372</v>
      </c>
      <c r="AK170" s="215">
        <v>0.19913658725390296</v>
      </c>
      <c r="AL170" s="155">
        <v>0.51130187799712234</v>
      </c>
      <c r="AM170" s="165"/>
      <c r="AN170" s="215" cm="1">
        <f t="array" aca="1" ref="AN170" ca="1">IFERROR(INDEX(General!O$33:O$34,$AB170)
*AG170,0)</f>
        <v>0</v>
      </c>
      <c r="AO170" s="215" cm="1">
        <f t="array" aca="1" ref="AO170" ca="1">IFERROR(INDEX(General!P$33:P$34,$AB170)
*AH170,0)</f>
        <v>0</v>
      </c>
      <c r="AP170" s="215" cm="1">
        <f t="array" aca="1" ref="AP170" ca="1">IFERROR(INDEX(General!Q$33:Q$34,$AB170)
*AI170,0)</f>
        <v>3.8208195067825641E-2</v>
      </c>
      <c r="AQ170" s="215" cm="1">
        <f t="array" aca="1" ref="AQ170" ca="1">IFERROR(INDEX(General!R$33:R$34,$AB170)
*AJ170,0)</f>
        <v>0.27395709567539372</v>
      </c>
      <c r="AR170" s="215" cm="1">
        <f t="array" aca="1" ref="AR170" ca="1">IFERROR(INDEX(General!S$33:S$34,$AB170)
*AK170,0)</f>
        <v>0.19913658725390296</v>
      </c>
      <c r="AS170" s="155">
        <f t="shared" ca="1" si="130"/>
        <v>0.51130187799712234</v>
      </c>
      <c r="AT170" s="165"/>
      <c r="AU170" s="215">
        <f ca="1">IF($AE170=FALSE,AN170*Overheads!$R$24*$V170,
IFERROR(Overheads!$O$49*$V170*AN170,0)
+IFERROR(Overheads!Q$59*$V170*(AN170/Overheads!Q$68),0))</f>
        <v>0</v>
      </c>
      <c r="AV170" s="215">
        <f ca="1">IF($AE170=FALSE,AO170*Overheads!$R$24*$V170,
IFERROR(Overheads!$O$49*$V170*AO170,0)
+IFERROR(Overheads!R$59*$V170*(AO170/Overheads!R$68),0))</f>
        <v>0</v>
      </c>
      <c r="AW170" s="215">
        <f ca="1">IF($AE170=FALSE,AP170*Overheads!$R$24*$V170,
IFERROR(Overheads!$O$49*$V170*AP170,0)
+IFERROR(Overheads!S$59*$V170*(AP170/Overheads!S$68),0))</f>
        <v>4.9686376468051612E-3</v>
      </c>
      <c r="AX170" s="215">
        <f ca="1">IF($AE170=FALSE,AQ170*Overheads!$R$24*$V170,
IFERROR(Overheads!$O$49*$V170*AQ170,0)
+IFERROR(Overheads!T$59*$V170*(AQ170/Overheads!T$68),0))</f>
        <v>3.9255596834161799E-2</v>
      </c>
      <c r="AY170" s="215">
        <f ca="1">IF($AE170=FALSE,AR170*Overheads!$R$24*$V170,
IFERROR(Overheads!$O$49*$V170*AR170,0)
+IFERROR(Overheads!U$59*$V170*(AR170/Overheads!U$68),0))</f>
        <v>2.4359682214694568E-2</v>
      </c>
      <c r="AZ170" s="155">
        <f t="shared" ca="1" si="131"/>
        <v>6.8583916695661523E-2</v>
      </c>
      <c r="BA170" s="165"/>
      <c r="BB170" s="215">
        <f ca="1">IF($AE170=FALSE,AN170*Overheads!$S$25,
IFERROR(Overheads!$O$50*AN170,0)
+IFERROR(Overheads!Q$60*(AN170/Overheads!Q$66),0))</f>
        <v>0</v>
      </c>
      <c r="BC170" s="215">
        <f ca="1">IF($AE170=FALSE,AO170*Overheads!$S$25,
IFERROR(Overheads!$O$50*AO170,0)
+IFERROR(Overheads!R$60*(AO170/Overheads!R$66),0))</f>
        <v>0</v>
      </c>
      <c r="BD170" s="215">
        <f ca="1">IF($AE170=FALSE,AP170*Overheads!$S$25,
IFERROR(Overheads!$O$50*AP170,0)
+IFERROR(Overheads!S$60*(AP170/Overheads!S$66),0))</f>
        <v>7.0125924829473989E-4</v>
      </c>
      <c r="BE170" s="215">
        <f ca="1">IF($AE170=FALSE,AQ170*Overheads!$S$25,
IFERROR(Overheads!$O$50*AQ170,0)
+IFERROR(Overheads!T$60*(AQ170/Overheads!T$66),0))</f>
        <v>5.5533300721000243E-3</v>
      </c>
      <c r="BF170" s="215">
        <f ca="1">IF($AE170=FALSE,AR170*Overheads!$S$25,
IFERROR(Overheads!$O$50*AR170,0)
+IFERROR(Overheads!U$60*(AR170/Overheads!U$66),0))</f>
        <v>3.5654303802702659E-3</v>
      </c>
      <c r="BG170" s="155">
        <f t="shared" ca="1" si="132"/>
        <v>9.8200197006650305E-3</v>
      </c>
      <c r="BH170" s="165"/>
      <c r="BI170" s="215">
        <f t="shared" ca="1" si="133"/>
        <v>0</v>
      </c>
      <c r="BJ170" s="215">
        <f t="shared" ca="1" si="99"/>
        <v>0</v>
      </c>
      <c r="BK170" s="215">
        <f t="shared" ca="1" si="100"/>
        <v>4.3878091962925546E-2</v>
      </c>
      <c r="BL170" s="215">
        <f t="shared" ca="1" si="101"/>
        <v>0.31876602258165554</v>
      </c>
      <c r="BM170" s="215">
        <f t="shared" ca="1" si="102"/>
        <v>0.22706169984886779</v>
      </c>
      <c r="BN170" s="155">
        <f t="shared" ca="1" si="134"/>
        <v>0.58970581439344882</v>
      </c>
      <c r="BO170" s="165"/>
      <c r="BP170" s="187" cm="1">
        <f t="array" ref="BP170">IFERROR(IF($X170=$X169,BP169,INDEX(Forecast_Capex_Input!AC$12:AC$286,$X170)),0)</f>
        <v>0</v>
      </c>
      <c r="BQ170" s="187" cm="1">
        <f t="array" ref="BQ170">IFERROR(IF($X170=$X169,BQ169,INDEX(Forecast_Capex_Input!AD$12:AD$286,$X170)),0)</f>
        <v>0</v>
      </c>
      <c r="BR170" s="187" cm="1">
        <f t="array" ref="BR170">IFERROR(IF($X170=$X169,BR169,INDEX(Forecast_Capex_Input!AE$12:AE$286,$X170)),0)</f>
        <v>0</v>
      </c>
      <c r="BS170" s="187" cm="1">
        <f t="array" ref="BS170">IFERROR(IF($X170=$X169,BS169,INDEX(Forecast_Capex_Input!AF$12:AF$286,$X170)),0)</f>
        <v>0</v>
      </c>
      <c r="BT170" s="187" cm="1">
        <f t="array" ref="BT170">IFERROR(IF($X170=$X169,BT169,INDEX(Forecast_Capex_Input!AG$12:AG$286,$X170)),0)</f>
        <v>1</v>
      </c>
      <c r="BU170" s="165"/>
      <c r="BV170" s="215">
        <f t="shared" si="103"/>
        <v>0</v>
      </c>
      <c r="BW170" s="215">
        <f t="shared" si="104"/>
        <v>0</v>
      </c>
      <c r="BX170" s="215">
        <f t="shared" si="105"/>
        <v>0</v>
      </c>
      <c r="BY170" s="215">
        <f t="shared" si="106"/>
        <v>0</v>
      </c>
      <c r="BZ170" s="215">
        <f t="shared" si="107"/>
        <v>0.51130187799712234</v>
      </c>
      <c r="CA170" s="155">
        <f t="shared" si="135"/>
        <v>0.51130187799712234</v>
      </c>
      <c r="CB170" s="165"/>
      <c r="CC170" s="215">
        <f t="shared" ca="1" si="108"/>
        <v>0</v>
      </c>
      <c r="CD170" s="215">
        <f t="shared" ca="1" si="109"/>
        <v>0</v>
      </c>
      <c r="CE170" s="215">
        <f t="shared" ca="1" si="110"/>
        <v>0</v>
      </c>
      <c r="CF170" s="215">
        <f t="shared" ca="1" si="111"/>
        <v>0</v>
      </c>
      <c r="CG170" s="215">
        <f t="shared" ca="1" si="112"/>
        <v>0.51130187799712234</v>
      </c>
      <c r="CH170" s="155">
        <f t="shared" ca="1" si="136"/>
        <v>0.51130187799712234</v>
      </c>
      <c r="CI170" s="165"/>
      <c r="CJ170" s="215">
        <f t="shared" ca="1" si="113"/>
        <v>0</v>
      </c>
      <c r="CK170" s="215">
        <f t="shared" ca="1" si="114"/>
        <v>0</v>
      </c>
      <c r="CL170" s="215">
        <f t="shared" ca="1" si="115"/>
        <v>0</v>
      </c>
      <c r="CM170" s="215">
        <f t="shared" ca="1" si="116"/>
        <v>0</v>
      </c>
      <c r="CN170" s="215">
        <f t="shared" ca="1" si="117"/>
        <v>6.8583916695661523E-2</v>
      </c>
      <c r="CO170" s="155">
        <f t="shared" ca="1" si="137"/>
        <v>6.8583916695661523E-2</v>
      </c>
      <c r="CP170" s="165"/>
      <c r="CQ170" s="223">
        <f t="shared" ca="1" si="118"/>
        <v>0</v>
      </c>
      <c r="CR170" s="223">
        <f t="shared" ca="1" si="119"/>
        <v>0</v>
      </c>
      <c r="CS170" s="223">
        <f t="shared" ca="1" si="120"/>
        <v>0</v>
      </c>
      <c r="CT170" s="223">
        <f t="shared" ca="1" si="121"/>
        <v>0</v>
      </c>
      <c r="CU170" s="223">
        <f t="shared" ca="1" si="122"/>
        <v>9.8200197006650305E-3</v>
      </c>
      <c r="CV170" s="155">
        <f t="shared" ca="1" si="138"/>
        <v>9.8200197006650305E-3</v>
      </c>
      <c r="CW170" s="165"/>
      <c r="CX170" s="215">
        <f t="shared" ca="1" si="139"/>
        <v>0</v>
      </c>
      <c r="CY170" s="215">
        <f t="shared" ca="1" si="123"/>
        <v>0</v>
      </c>
      <c r="CZ170" s="215">
        <f t="shared" ca="1" si="124"/>
        <v>0</v>
      </c>
      <c r="DA170" s="215">
        <f t="shared" ca="1" si="125"/>
        <v>0</v>
      </c>
      <c r="DB170" s="215">
        <f t="shared" ca="1" si="126"/>
        <v>0.58970581439344893</v>
      </c>
      <c r="DC170" s="155">
        <f t="shared" ca="1" si="140"/>
        <v>0.58970581439344893</v>
      </c>
      <c r="DD170" s="165"/>
      <c r="DE170" s="188" t="b" cm="1">
        <f t="array" aca="1" ref="DE170" ca="1">OR($G170=Forecast_Capex_Input!$BF$8:$BF$10)</f>
        <v>0</v>
      </c>
      <c r="DF170" s="188" cm="1">
        <f t="array" aca="1" ref="DF170" ca="1">IFERROR(INDEX(Forecast_Capex_Input!BG$12:BG$286,$X170)
*(INDEX(Forecast_Capex_Input!$H$12:$H$286,$X170)=Repex),0)
*$DE170</f>
        <v>0</v>
      </c>
      <c r="DG170" s="188" cm="1">
        <f t="array" aca="1" ref="DG170" ca="1">IFERROR(INDEX(Forecast_Capex_Input!BH$12:BH$286,$X170)
*(INDEX(Forecast_Capex_Input!$H$12:$H$286,$X170)=Repex),0)
*$DE170</f>
        <v>0</v>
      </c>
      <c r="DH170" s="188" cm="1">
        <f t="array" aca="1" ref="DH170" ca="1">IFERROR(INDEX(Forecast_Capex_Input!BI$12:BI$286,$X170)
*(INDEX(Forecast_Capex_Input!$H$12:$H$286,$X170)=Repex),0)
*$DE170</f>
        <v>0</v>
      </c>
      <c r="DI170" s="188" cm="1">
        <f t="array" aca="1" ref="DI170" ca="1">IFERROR(INDEX(Forecast_Capex_Input!BJ$12:BJ$286,$X170)
*(INDEX(Forecast_Capex_Input!$H$12:$H$286,$X170)=Repex),0)
*$DE170</f>
        <v>0</v>
      </c>
      <c r="DJ170" s="188" cm="1">
        <f t="array" aca="1" ref="DJ170" ca="1">IFERROR(INDEX(Forecast_Capex_Input!BK$12:BK$286,$X170)
*(INDEX(Forecast_Capex_Input!$H$12:$H$286,$X170)=Repex),0)
*$DE170</f>
        <v>0</v>
      </c>
      <c r="DK170" s="188" cm="1">
        <f t="array" aca="1" ref="DK170" ca="1">IFERROR(INDEX(Forecast_Capex_Input!BL$12:BL$286,$X170)
*(INDEX(Forecast_Capex_Input!$H$12:$H$286,$X170)=Repex),0)
*$DE170</f>
        <v>0</v>
      </c>
      <c r="DL170" s="165"/>
      <c r="DM170" s="188" t="b" cm="1">
        <f t="array" aca="1" ref="DM170" ca="1">OR($G170=Forecast_Capex_Input!$BN$8:$BN$9)</f>
        <v>0</v>
      </c>
      <c r="DN170" s="188" cm="1">
        <f t="array" aca="1" ref="DN170" ca="1">IFERROR(INDEX(Forecast_Capex_Input!BO$12:BO$286,$X170)
*(INDEX(Forecast_Capex_Input!$H$12:$H$286,$X170)=Repex),0)
*$DM170</f>
        <v>0</v>
      </c>
      <c r="DO170" s="188" cm="1">
        <f t="array" aca="1" ref="DO170" ca="1">IFERROR(INDEX(Forecast_Capex_Input!BP$12:BP$286,$X170)
*(INDEX(Forecast_Capex_Input!$H$12:$H$286,$X170)=Repex),0)
*$DM170</f>
        <v>0</v>
      </c>
      <c r="DP170" s="188" cm="1">
        <f t="array" aca="1" ref="DP170" ca="1">IFERROR(INDEX(Forecast_Capex_Input!BQ$12:BQ$286,$X170)
*(INDEX(Forecast_Capex_Input!$H$12:$H$286,$X170)=Repex),0)
*$DM170</f>
        <v>0</v>
      </c>
      <c r="DQ170" s="188" cm="1">
        <f t="array" aca="1" ref="DQ170" ca="1">IFERROR(INDEX(Forecast_Capex_Input!BR$12:BR$286,$X170)
*(INDEX(Forecast_Capex_Input!$H$12:$H$286,$X170)=Repex),0)
*$DM170</f>
        <v>0</v>
      </c>
      <c r="DR170" s="188" cm="1">
        <f t="array" aca="1" ref="DR170" ca="1">IFERROR(INDEX(Forecast_Capex_Input!BS$12:BS$286,$X170)
*(INDEX(Forecast_Capex_Input!$H$12:$H$286,$X170)=Repex),0)
*$DM170</f>
        <v>0</v>
      </c>
      <c r="DS170" s="165"/>
      <c r="DT170" s="188" t="b" cm="1">
        <f t="array" aca="1" ref="DT170" ca="1">OR($G170=Forecast_Capex_Input!$BU$8:$BU$10)</f>
        <v>1</v>
      </c>
      <c r="DU170" s="188" cm="1">
        <f t="array" aca="1" ref="DU170" ca="1">IFERROR(INDEX(Forecast_Capex_Input!BV$12:BV$286,$X170)
*(INDEX(Forecast_Capex_Input!$H$12:$H$286,$X170)=Repex),0)
*$DT170</f>
        <v>0.17482205749070803</v>
      </c>
      <c r="DV170" s="188" cm="1">
        <f t="array" aca="1" ref="DV170" ca="1">IFERROR(INDEX(Forecast_Capex_Input!BW$12:BW$286,$X170)
*(INDEX(Forecast_Capex_Input!$H$12:$H$286,$X170)=Repex),0)
*$DT170</f>
        <v>0.67525455151992875</v>
      </c>
      <c r="DW170" s="188" cm="1">
        <f t="array" aca="1" ref="DW170" ca="1">IFERROR(INDEX(Forecast_Capex_Input!BX$12:BX$286,$X170)
*(INDEX(Forecast_Capex_Input!$H$12:$H$286,$X170)=Repex),0)
*$DT170</f>
        <v>0.14992339098936333</v>
      </c>
      <c r="DX170" s="188" cm="1">
        <f t="array" aca="1" ref="DX170" ca="1">IFERROR(INDEX(Forecast_Capex_Input!BY$12:BY$286,$X170)
*(INDEX(Forecast_Capex_Input!$H$12:$H$286,$X170)=Repex),0)
*$DT170</f>
        <v>0</v>
      </c>
      <c r="DY170" s="188" cm="1">
        <f t="array" aca="1" ref="DY170" ca="1">IFERROR(INDEX(Forecast_Capex_Input!BZ$12:BZ$286,$X170)
*(INDEX(Forecast_Capex_Input!$H$12:$H$286,$X170)=Repex),0)
*$DT170</f>
        <v>0</v>
      </c>
      <c r="DZ170" s="188" cm="1">
        <f t="array" aca="1" ref="DZ170" ca="1">IFERROR(INDEX(Forecast_Capex_Input!CA$12:CA$286,$X170)
*(INDEX(Forecast_Capex_Input!$H$12:$H$286,$X170)=Repex),0)
*$DT170</f>
        <v>0</v>
      </c>
      <c r="EA170" s="188" cm="1">
        <f t="array" aca="1" ref="EA170" ca="1">IFERROR(INDEX(Forecast_Capex_Input!CB$12:CB$286,$X170)
*(INDEX(Forecast_Capex_Input!$H$12:$H$286,$X170)=Repex),0)
*$DT170</f>
        <v>0</v>
      </c>
      <c r="EB170" s="188" cm="1">
        <f t="array" aca="1" ref="EB170" ca="1">IFERROR(INDEX(Forecast_Capex_Input!CC$12:CC$286,$X170)
*(INDEX(Forecast_Capex_Input!$H$12:$H$286,$X170)=Repex),0)
*$DT170</f>
        <v>0</v>
      </c>
      <c r="EC170" s="165"/>
      <c r="ED170" s="226" t="str">
        <f t="shared" si="127"/>
        <v>N/A</v>
      </c>
      <c r="EE170" s="174" t="s">
        <v>15</v>
      </c>
    </row>
    <row r="171" spans="3:135" x14ac:dyDescent="0.2">
      <c r="C171" s="174">
        <f t="shared" si="128"/>
        <v>161</v>
      </c>
      <c r="D171" s="167" t="str" cm="1">
        <f t="array" ref="D171">IFERROR(INDEX(Forecast_Capex_Input!$D$12:$D$286,$X171),NA)</f>
        <v>Tomago Secondary Systems Renewal</v>
      </c>
      <c r="E171" s="172" t="b" cm="1">
        <f t="array" ref="E171">IF($X171=NA,NA,INDEX(Forecast_Capex_Input!$E$12:$E$286,$X171))</f>
        <v>1</v>
      </c>
      <c r="F171" s="167" t="str" cm="1">
        <f t="array" aca="1" ref="F171" ca="1">IFERROR(INDEX(General!$E$25:$E$26,$Y171),NA)</f>
        <v>Labour</v>
      </c>
      <c r="G171" s="167" t="str" cm="1">
        <f t="array" aca="1" ref="G171" ca="1">IFERROR(INDEX(Forecast_Capex_Input!$AI$11:$BB$11,$AA171),NA)</f>
        <v>Secondary Systems</v>
      </c>
      <c r="H171" s="189" cm="1">
        <f t="array" aca="1" ref="H171" ca="1">IFERROR(INDEX(Forecast_Capex_Input!$AI$12:$BB$286,$X171,$AA171),NA)</f>
        <v>0.95164539959704497</v>
      </c>
      <c r="I171" s="199" t="str" cm="1">
        <f t="array" ref="I171">IFERROR(INDEX(Forecast_Capex_Input!$F$12:$F$286,$X171),NA)</f>
        <v>Replacement Expenditure</v>
      </c>
      <c r="J171" s="199" t="str" cm="1">
        <f t="array" ref="J171">IFERROR(INDEX(Forecast_Capex_Input!G$12:G$286,$X171),NA)</f>
        <v>Digital Infrastructure</v>
      </c>
      <c r="K171" s="199" t="str" cm="1">
        <f t="array" ref="K171">IFERROR(INDEX(Forecast_Capex_Input!H$12:H$286,$X171),NA)</f>
        <v>Repex</v>
      </c>
      <c r="L171" s="199" t="str" cm="1">
        <f t="array" ref="L171">IFERROR(INDEX(Forecast_Capex_Input!I$12:I$286,$X171),NA)</f>
        <v>N/A</v>
      </c>
      <c r="M171" s="199" t="str" cm="1">
        <f t="array" ref="M171">IFERROR(INDEX(Forecast_Capex_Input!J$12:J$286,$X171),NA)</f>
        <v>N/A</v>
      </c>
      <c r="N171" s="199" t="str" cm="1">
        <f t="array" ref="N171">IFERROR(INDEX(Forecast_Capex_Input!K$12:K$286,$X171),NA)</f>
        <v>DI - Protection systems</v>
      </c>
      <c r="O171" s="199" t="str" cm="1">
        <f t="array" ref="O171">IFERROR(INDEX(Forecast_Capex_Input!L$12:L$286,$X171),NA)</f>
        <v>DI - Safe and Reliable Network</v>
      </c>
      <c r="P171" s="199" t="str" cm="1">
        <f t="array" ref="P171">IFERROR(INDEX(Forecast_Capex_Input!M$12:M$286,$X171),NA)</f>
        <v>N/A</v>
      </c>
      <c r="Q171" s="172" t="str" cm="1">
        <f t="array" ref="Q171">IFERROR(INDEX(Forecast_Capex_Input!N$12:N$286,$X171),NA)</f>
        <v>No</v>
      </c>
      <c r="R171" s="265" cm="1">
        <f t="array" ref="R171">IFERROR(INDEX(Forecast_Capex_Input!O$12:O$286,$X171),0)</f>
        <v>0</v>
      </c>
      <c r="S171" s="172" t="str" cm="1">
        <f t="array" ref="S171">IFERROR(INDEX(Forecast_Capex_Input!P$12:P$286,$X171),0)</f>
        <v>Safety security &amp; reliability</v>
      </c>
      <c r="T171" s="199" t="str" cm="1">
        <f t="array" aca="1" ref="T171" ca="1">IFERROR(INDEX(General!$K$84:$K$103,$AA171),NA)</f>
        <v>Secondary Systems (2018-23)</v>
      </c>
      <c r="U171" s="188" cm="1">
        <f t="array" aca="1" ref="U171" ca="1">IFERROR(
IF($F171=General!$E$25,INDEX(Forecast_Capex_Input!S$12:S$286,$X171),
INDEX(Forecast_Capex_Input!T$12:T$286,$X171)),0)</f>
        <v>0.16242604673063696</v>
      </c>
      <c r="V171" s="222" t="b">
        <f>IFERROR(INDEX(Overheads!$T$19:$T$26,MATCH($I171,Overheads!$E$19:$E$26,0)),FALSE)</f>
        <v>1</v>
      </c>
      <c r="W171" s="165"/>
      <c r="X171" s="174">
        <f>IFERROR(
IF(MATCH($C171,Forecast_Capex_Input!$CI$12:$CI$286,1)+1&gt;MAX(Forecast_Capex_Input!$C$12:$C$286),NA,
MATCH($C171,Forecast_Capex_Input!$CI$12:$CI$286,1)+1),1)</f>
        <v>66</v>
      </c>
      <c r="Y171" s="174" cm="1">
        <f t="array" aca="1" ref="Y171" ca="1">IFERROR(
IF(X170&lt;&gt;X171,1,
IF(COUNTIF(OFFSET(Y170,0,0,-INDEX(Forecast_Capex_Input!$CG$12:$CG$286,$X171)),Y170)=INDEX(Forecast_Capex_Input!$CG$12:$CG$286,$X171),Y170+1,Y170)),NA)</f>
        <v>1</v>
      </c>
      <c r="Z171" s="174" cm="1">
        <f t="array" ref="Z171">IFERROR($C171-IF($X171=1,1,INDEX(Forecast_Capex_Input!$CI$12:$CI$286,$X171-1))+1,NA)</f>
        <v>1</v>
      </c>
      <c r="AA171" s="174" cm="1">
        <f t="array" aca="1" ref="AA171" ca="1">IFERROR(IF(Y171=1,
INDEX(Forecast_Capex_Input!$AI$10:$BB$10,SMALL(IF(INDEX(Forecast_Capex_Input!$AI$12:$BB$286,$X171,0)&gt;0,COLUMN(Forecast_Capex_Input!$AI$10:$BB$10)-COLUMN(Forecast_Capex_Input!$AI$12)+1),ROWS(OFFSET(AA170,0,0,-$Z171)))),
OFFSET(AA170,-INDEX(Forecast_Capex_Input!$CG$12:$CG$286,$X171)+1,0)),NA)</f>
        <v>4</v>
      </c>
      <c r="AB171" s="174">
        <f t="shared" ca="1" si="97"/>
        <v>1</v>
      </c>
      <c r="AC171" s="222" t="b">
        <f t="shared" si="129"/>
        <v>0</v>
      </c>
      <c r="AD171" s="220" t="b">
        <v>0</v>
      </c>
      <c r="AE171" s="222" t="b">
        <f t="shared" si="98"/>
        <v>1</v>
      </c>
      <c r="AF171" s="165"/>
      <c r="AG171" s="215">
        <v>0</v>
      </c>
      <c r="AH171" s="215">
        <v>0.84535290352734982</v>
      </c>
      <c r="AI171" s="215">
        <v>0.84304319602531241</v>
      </c>
      <c r="AJ171" s="215">
        <v>0.84304319602531241</v>
      </c>
      <c r="AK171" s="215">
        <v>0.44346381855410871</v>
      </c>
      <c r="AL171" s="155">
        <v>2.9749031141320832</v>
      </c>
      <c r="AM171" s="165"/>
      <c r="AN171" s="215" cm="1">
        <f t="array" aca="1" ref="AN171" ca="1">IFERROR(INDEX(General!O$33:O$34,$AB171)
*AG171,0)</f>
        <v>0</v>
      </c>
      <c r="AO171" s="215" cm="1">
        <f t="array" aca="1" ref="AO171" ca="1">IFERROR(INDEX(General!P$33:P$34,$AB171)
*AH171,0)</f>
        <v>0.8504372979306879</v>
      </c>
      <c r="AP171" s="215" cm="1">
        <f t="array" aca="1" ref="AP171" ca="1">IFERROR(INDEX(General!Q$33:Q$34,$AB171)
*AI171,0)</f>
        <v>0.85574997573679901</v>
      </c>
      <c r="AQ171" s="215" cm="1">
        <f t="array" aca="1" ref="AQ171" ca="1">IFERROR(INDEX(General!R$33:R$34,$AB171)
*AJ171,0)</f>
        <v>0.86279661466490254</v>
      </c>
      <c r="AR171" s="215" cm="1">
        <f t="array" aca="1" ref="AR171" ca="1">IFERROR(INDEX(General!S$33:S$34,$AB171)
*AK171,0)</f>
        <v>0.45664634963999112</v>
      </c>
      <c r="AS171" s="155">
        <f t="shared" ca="1" si="130"/>
        <v>3.0256302379723805</v>
      </c>
      <c r="AT171" s="165"/>
      <c r="AU171" s="215">
        <f ca="1">IF($AE171=FALSE,AN171*Overheads!$R$24*$V171,
IFERROR(Overheads!$O$49*$V171*AN171,0)
+IFERROR(Overheads!Q$59*$V171*(AN171/Overheads!Q$68),0))</f>
        <v>0</v>
      </c>
      <c r="AV171" s="215">
        <f ca="1">IF($AE171=FALSE,AO171*Overheads!$R$24*$V171,
IFERROR(Overheads!$O$49*$V171*AO171,0)
+IFERROR(Overheads!R$59*$V171*(AO171/Overheads!R$68),0))</f>
        <v>0.10150006608043596</v>
      </c>
      <c r="AW171" s="215">
        <f ca="1">IF($AE171=FALSE,AP171*Overheads!$R$24*$V171,
IFERROR(Overheads!$O$49*$V171*AP171,0)
+IFERROR(Overheads!S$59*$V171*(AP171/Overheads!S$68),0))</f>
        <v>0.11128271142226531</v>
      </c>
      <c r="AX171" s="215">
        <f ca="1">IF($AE171=FALSE,AQ171*Overheads!$R$24*$V171,
IFERROR(Overheads!$O$49*$V171*AQ171,0)
+IFERROR(Overheads!T$59*$V171*(AQ171/Overheads!T$68),0))</f>
        <v>0.1236310232142936</v>
      </c>
      <c r="AY171" s="215">
        <f ca="1">IF($AE171=FALSE,AR171*Overheads!$R$24*$V171,
IFERROR(Overheads!$O$49*$V171*AR171,0)
+IFERROR(Overheads!U$59*$V171*(AR171/Overheads!U$68),0))</f>
        <v>5.5859950776134787E-2</v>
      </c>
      <c r="AZ171" s="155">
        <f t="shared" ca="1" si="131"/>
        <v>0.39227375149312971</v>
      </c>
      <c r="BA171" s="165"/>
      <c r="BB171" s="215">
        <f ca="1">IF($AE171=FALSE,AN171*Overheads!$S$25,
IFERROR(Overheads!$O$50*AN171,0)
+IFERROR(Overheads!Q$60*(AN171/Overheads!Q$66),0))</f>
        <v>0</v>
      </c>
      <c r="BC171" s="215">
        <f ca="1">IF($AE171=FALSE,AO171*Overheads!$S$25,
IFERROR(Overheads!$O$50*AO171,0)
+IFERROR(Overheads!R$60*(AO171/Overheads!R$66),0))</f>
        <v>1.4349089945079038E-2</v>
      </c>
      <c r="BD171" s="215">
        <f ca="1">IF($AE171=FALSE,AP171*Overheads!$S$25,
IFERROR(Overheads!$O$50*AP171,0)
+IFERROR(Overheads!S$60*(AP171/Overheads!S$66),0))</f>
        <v>1.5706122303033466E-2</v>
      </c>
      <c r="BE171" s="215">
        <f ca="1">IF($AE171=FALSE,AQ171*Overheads!$S$25,
IFERROR(Overheads!$O$50*AQ171,0)
+IFERROR(Overheads!T$60*(AQ171/Overheads!T$66),0))</f>
        <v>1.7489579434007165E-2</v>
      </c>
      <c r="BF171" s="215">
        <f ca="1">IF($AE171=FALSE,AR171*Overheads!$S$25,
IFERROR(Overheads!$O$50*AR171,0)
+IFERROR(Overheads!U$60*(AR171/Overheads!U$66),0))</f>
        <v>8.1760001539547909E-3</v>
      </c>
      <c r="BG171" s="155">
        <f t="shared" ca="1" si="132"/>
        <v>5.5720791836074458E-2</v>
      </c>
      <c r="BH171" s="165"/>
      <c r="BI171" s="215">
        <f t="shared" ca="1" si="133"/>
        <v>0</v>
      </c>
      <c r="BJ171" s="215">
        <f t="shared" ca="1" si="99"/>
        <v>0.96628645395620283</v>
      </c>
      <c r="BK171" s="215">
        <f t="shared" ca="1" si="100"/>
        <v>0.9827388094620978</v>
      </c>
      <c r="BL171" s="215">
        <f t="shared" ca="1" si="101"/>
        <v>1.0039172173132034</v>
      </c>
      <c r="BM171" s="215">
        <f t="shared" ca="1" si="102"/>
        <v>0.52068230057008069</v>
      </c>
      <c r="BN171" s="155">
        <f t="shared" ca="1" si="134"/>
        <v>3.4736247813015848</v>
      </c>
      <c r="BO171" s="165"/>
      <c r="BP171" s="187" cm="1">
        <f t="array" ref="BP171">IFERROR(IF($X171=$X170,BP170,INDEX(Forecast_Capex_Input!AC$12:AC$286,$X171)),0)</f>
        <v>0</v>
      </c>
      <c r="BQ171" s="187" cm="1">
        <f t="array" ref="BQ171">IFERROR(IF($X171=$X170,BQ170,INDEX(Forecast_Capex_Input!AD$12:AD$286,$X171)),0)</f>
        <v>0</v>
      </c>
      <c r="BR171" s="187" cm="1">
        <f t="array" ref="BR171">IFERROR(IF($X171=$X170,BR170,INDEX(Forecast_Capex_Input!AE$12:AE$286,$X171)),0)</f>
        <v>0</v>
      </c>
      <c r="BS171" s="187" cm="1">
        <f t="array" ref="BS171">IFERROR(IF($X171=$X170,BS170,INDEX(Forecast_Capex_Input!AF$12:AF$286,$X171)),0)</f>
        <v>0</v>
      </c>
      <c r="BT171" s="187" cm="1">
        <f t="array" ref="BT171">IFERROR(IF($X171=$X170,BT170,INDEX(Forecast_Capex_Input!AG$12:AG$286,$X171)),0)</f>
        <v>1</v>
      </c>
      <c r="BU171" s="165"/>
      <c r="BV171" s="215">
        <f t="shared" si="103"/>
        <v>0</v>
      </c>
      <c r="BW171" s="215">
        <f t="shared" si="104"/>
        <v>0</v>
      </c>
      <c r="BX171" s="215">
        <f t="shared" si="105"/>
        <v>0</v>
      </c>
      <c r="BY171" s="215">
        <f t="shared" si="106"/>
        <v>0</v>
      </c>
      <c r="BZ171" s="215">
        <f t="shared" si="107"/>
        <v>2.9749031141320832</v>
      </c>
      <c r="CA171" s="155">
        <f t="shared" si="135"/>
        <v>2.9749031141320832</v>
      </c>
      <c r="CB171" s="165"/>
      <c r="CC171" s="215">
        <f t="shared" ca="1" si="108"/>
        <v>0</v>
      </c>
      <c r="CD171" s="215">
        <f t="shared" ca="1" si="109"/>
        <v>0</v>
      </c>
      <c r="CE171" s="215">
        <f t="shared" ca="1" si="110"/>
        <v>0</v>
      </c>
      <c r="CF171" s="215">
        <f t="shared" ca="1" si="111"/>
        <v>0</v>
      </c>
      <c r="CG171" s="215">
        <f t="shared" ca="1" si="112"/>
        <v>3.0256302379723805</v>
      </c>
      <c r="CH171" s="155">
        <f t="shared" ca="1" si="136"/>
        <v>3.0256302379723805</v>
      </c>
      <c r="CI171" s="165"/>
      <c r="CJ171" s="215">
        <f t="shared" ca="1" si="113"/>
        <v>0</v>
      </c>
      <c r="CK171" s="215">
        <f t="shared" ca="1" si="114"/>
        <v>0</v>
      </c>
      <c r="CL171" s="215">
        <f t="shared" ca="1" si="115"/>
        <v>0</v>
      </c>
      <c r="CM171" s="215">
        <f t="shared" ca="1" si="116"/>
        <v>0</v>
      </c>
      <c r="CN171" s="215">
        <f t="shared" ca="1" si="117"/>
        <v>0.39227375149312971</v>
      </c>
      <c r="CO171" s="155">
        <f t="shared" ca="1" si="137"/>
        <v>0.39227375149312971</v>
      </c>
      <c r="CP171" s="165"/>
      <c r="CQ171" s="223">
        <f t="shared" ca="1" si="118"/>
        <v>0</v>
      </c>
      <c r="CR171" s="223">
        <f t="shared" ca="1" si="119"/>
        <v>0</v>
      </c>
      <c r="CS171" s="223">
        <f t="shared" ca="1" si="120"/>
        <v>0</v>
      </c>
      <c r="CT171" s="223">
        <f t="shared" ca="1" si="121"/>
        <v>0</v>
      </c>
      <c r="CU171" s="223">
        <f t="shared" ca="1" si="122"/>
        <v>5.5720791836074458E-2</v>
      </c>
      <c r="CV171" s="155">
        <f t="shared" ca="1" si="138"/>
        <v>5.5720791836074458E-2</v>
      </c>
      <c r="CW171" s="165"/>
      <c r="CX171" s="215">
        <f t="shared" ca="1" si="139"/>
        <v>0</v>
      </c>
      <c r="CY171" s="215">
        <f t="shared" ca="1" si="123"/>
        <v>0</v>
      </c>
      <c r="CZ171" s="215">
        <f t="shared" ca="1" si="124"/>
        <v>0</v>
      </c>
      <c r="DA171" s="215">
        <f t="shared" ca="1" si="125"/>
        <v>0</v>
      </c>
      <c r="DB171" s="215">
        <f t="shared" ca="1" si="126"/>
        <v>3.4736247813015848</v>
      </c>
      <c r="DC171" s="155">
        <f t="shared" ca="1" si="140"/>
        <v>3.4736247813015848</v>
      </c>
      <c r="DD171" s="165"/>
      <c r="DE171" s="188" t="b" cm="1">
        <f t="array" aca="1" ref="DE171" ca="1">OR($G171=Forecast_Capex_Input!$BF$8:$BF$10)</f>
        <v>0</v>
      </c>
      <c r="DF171" s="188" cm="1">
        <f t="array" aca="1" ref="DF171" ca="1">IFERROR(INDEX(Forecast_Capex_Input!BG$12:BG$286,$X171)
*(INDEX(Forecast_Capex_Input!$H$12:$H$286,$X171)=Repex),0)
*$DE171</f>
        <v>0</v>
      </c>
      <c r="DG171" s="188" cm="1">
        <f t="array" aca="1" ref="DG171" ca="1">IFERROR(INDEX(Forecast_Capex_Input!BH$12:BH$286,$X171)
*(INDEX(Forecast_Capex_Input!$H$12:$H$286,$X171)=Repex),0)
*$DE171</f>
        <v>0</v>
      </c>
      <c r="DH171" s="188" cm="1">
        <f t="array" aca="1" ref="DH171" ca="1">IFERROR(INDEX(Forecast_Capex_Input!BI$12:BI$286,$X171)
*(INDEX(Forecast_Capex_Input!$H$12:$H$286,$X171)=Repex),0)
*$DE171</f>
        <v>0</v>
      </c>
      <c r="DI171" s="188" cm="1">
        <f t="array" aca="1" ref="DI171" ca="1">IFERROR(INDEX(Forecast_Capex_Input!BJ$12:BJ$286,$X171)
*(INDEX(Forecast_Capex_Input!$H$12:$H$286,$X171)=Repex),0)
*$DE171</f>
        <v>0</v>
      </c>
      <c r="DJ171" s="188" cm="1">
        <f t="array" aca="1" ref="DJ171" ca="1">IFERROR(INDEX(Forecast_Capex_Input!BK$12:BK$286,$X171)
*(INDEX(Forecast_Capex_Input!$H$12:$H$286,$X171)=Repex),0)
*$DE171</f>
        <v>0</v>
      </c>
      <c r="DK171" s="188" cm="1">
        <f t="array" aca="1" ref="DK171" ca="1">IFERROR(INDEX(Forecast_Capex_Input!BL$12:BL$286,$X171)
*(INDEX(Forecast_Capex_Input!$H$12:$H$286,$X171)=Repex),0)
*$DE171</f>
        <v>0</v>
      </c>
      <c r="DL171" s="165"/>
      <c r="DM171" s="188" t="b" cm="1">
        <f t="array" aca="1" ref="DM171" ca="1">OR($G171=Forecast_Capex_Input!$BN$8:$BN$9)</f>
        <v>0</v>
      </c>
      <c r="DN171" s="188" cm="1">
        <f t="array" aca="1" ref="DN171" ca="1">IFERROR(INDEX(Forecast_Capex_Input!BO$12:BO$286,$X171)
*(INDEX(Forecast_Capex_Input!$H$12:$H$286,$X171)=Repex),0)
*$DM171</f>
        <v>0</v>
      </c>
      <c r="DO171" s="188" cm="1">
        <f t="array" aca="1" ref="DO171" ca="1">IFERROR(INDEX(Forecast_Capex_Input!BP$12:BP$286,$X171)
*(INDEX(Forecast_Capex_Input!$H$12:$H$286,$X171)=Repex),0)
*$DM171</f>
        <v>0</v>
      </c>
      <c r="DP171" s="188" cm="1">
        <f t="array" aca="1" ref="DP171" ca="1">IFERROR(INDEX(Forecast_Capex_Input!BQ$12:BQ$286,$X171)
*(INDEX(Forecast_Capex_Input!$H$12:$H$286,$X171)=Repex),0)
*$DM171</f>
        <v>0</v>
      </c>
      <c r="DQ171" s="188" cm="1">
        <f t="array" aca="1" ref="DQ171" ca="1">IFERROR(INDEX(Forecast_Capex_Input!BR$12:BR$286,$X171)
*(INDEX(Forecast_Capex_Input!$H$12:$H$286,$X171)=Repex),0)
*$DM171</f>
        <v>0</v>
      </c>
      <c r="DR171" s="188" cm="1">
        <f t="array" aca="1" ref="DR171" ca="1">IFERROR(INDEX(Forecast_Capex_Input!BS$12:BS$286,$X171)
*(INDEX(Forecast_Capex_Input!$H$12:$H$286,$X171)=Repex),0)
*$DM171</f>
        <v>0</v>
      </c>
      <c r="DS171" s="165"/>
      <c r="DT171" s="188" t="b" cm="1">
        <f t="array" aca="1" ref="DT171" ca="1">OR($G171=Forecast_Capex_Input!$BU$8:$BU$10)</f>
        <v>1</v>
      </c>
      <c r="DU171" s="188" cm="1">
        <f t="array" aca="1" ref="DU171" ca="1">IFERROR(INDEX(Forecast_Capex_Input!BV$12:BV$286,$X171)
*(INDEX(Forecast_Capex_Input!$H$12:$H$286,$X171)=Repex),0)
*$DT171</f>
        <v>0.37676292813969109</v>
      </c>
      <c r="DV171" s="188" cm="1">
        <f t="array" aca="1" ref="DV171" ca="1">IFERROR(INDEX(Forecast_Capex_Input!BW$12:BW$286,$X171)
*(INDEX(Forecast_Capex_Input!$H$12:$H$286,$X171)=Repex),0)
*$DT171</f>
        <v>0.47011417058428473</v>
      </c>
      <c r="DW171" s="188" cm="1">
        <f t="array" aca="1" ref="DW171" ca="1">IFERROR(INDEX(Forecast_Capex_Input!BX$12:BX$286,$X171)
*(INDEX(Forecast_Capex_Input!$H$12:$H$286,$X171)=Repex),0)
*$DT171</f>
        <v>0.10476830087306917</v>
      </c>
      <c r="DX171" s="188" cm="1">
        <f t="array" aca="1" ref="DX171" ca="1">IFERROR(INDEX(Forecast_Capex_Input!BY$12:BY$286,$X171)
*(INDEX(Forecast_Capex_Input!$H$12:$H$286,$X171)=Repex),0)
*$DT171</f>
        <v>0</v>
      </c>
      <c r="DY171" s="188" cm="1">
        <f t="array" aca="1" ref="DY171" ca="1">IFERROR(INDEX(Forecast_Capex_Input!BZ$12:BZ$286,$X171)
*(INDEX(Forecast_Capex_Input!$H$12:$H$286,$X171)=Repex),0)
*$DT171</f>
        <v>0</v>
      </c>
      <c r="DZ171" s="188" cm="1">
        <f t="array" aca="1" ref="DZ171" ca="1">IFERROR(INDEX(Forecast_Capex_Input!CA$12:CA$286,$X171)
*(INDEX(Forecast_Capex_Input!$H$12:$H$286,$X171)=Repex),0)
*$DT171</f>
        <v>0</v>
      </c>
      <c r="EA171" s="188" cm="1">
        <f t="array" aca="1" ref="EA171" ca="1">IFERROR(INDEX(Forecast_Capex_Input!CB$12:CB$286,$X171)
*(INDEX(Forecast_Capex_Input!$H$12:$H$286,$X171)=Repex),0)
*$DT171</f>
        <v>4.8354600402955E-2</v>
      </c>
      <c r="EB171" s="188" cm="1">
        <f t="array" aca="1" ref="EB171" ca="1">IFERROR(INDEX(Forecast_Capex_Input!CC$12:CC$286,$X171)
*(INDEX(Forecast_Capex_Input!$H$12:$H$286,$X171)=Repex),0)
*$DT171</f>
        <v>0</v>
      </c>
      <c r="EC171" s="165"/>
      <c r="ED171" s="226" t="str">
        <f t="shared" si="127"/>
        <v>N/A</v>
      </c>
      <c r="EE171" s="174" t="s">
        <v>15</v>
      </c>
    </row>
    <row r="172" spans="3:135" x14ac:dyDescent="0.2">
      <c r="C172" s="174">
        <f t="shared" si="128"/>
        <v>162</v>
      </c>
      <c r="D172" s="167" t="str" cm="1">
        <f t="array" ref="D172">IFERROR(INDEX(Forecast_Capex_Input!$D$12:$D$286,$X172),NA)</f>
        <v>Tomago Secondary Systems Renewal</v>
      </c>
      <c r="E172" s="172" t="b" cm="1">
        <f t="array" ref="E172">IF($X172=NA,NA,INDEX(Forecast_Capex_Input!$E$12:$E$286,$X172))</f>
        <v>1</v>
      </c>
      <c r="F172" s="167" t="str" cm="1">
        <f t="array" aca="1" ref="F172" ca="1">IFERROR(INDEX(General!$E$25:$E$26,$Y172),NA)</f>
        <v>Labour</v>
      </c>
      <c r="G172" s="167" t="str" cm="1">
        <f t="array" aca="1" ref="G172" ca="1">IFERROR(INDEX(Forecast_Capex_Input!$AI$11:$BB$11,$AA172),NA)</f>
        <v>Business IT</v>
      </c>
      <c r="H172" s="189" cm="1">
        <f t="array" aca="1" ref="H172" ca="1">IFERROR(INDEX(Forecast_Capex_Input!$AI$12:$BB$286,$X172,$AA172),NA)</f>
        <v>4.8354600402955E-2</v>
      </c>
      <c r="I172" s="199" t="str" cm="1">
        <f t="array" ref="I172">IFERROR(INDEX(Forecast_Capex_Input!$F$12:$F$286,$X172),NA)</f>
        <v>Replacement Expenditure</v>
      </c>
      <c r="J172" s="199" t="str" cm="1">
        <f t="array" ref="J172">IFERROR(INDEX(Forecast_Capex_Input!G$12:G$286,$X172),NA)</f>
        <v>Digital Infrastructure</v>
      </c>
      <c r="K172" s="199" t="str" cm="1">
        <f t="array" ref="K172">IFERROR(INDEX(Forecast_Capex_Input!H$12:H$286,$X172),NA)</f>
        <v>Repex</v>
      </c>
      <c r="L172" s="199" t="str" cm="1">
        <f t="array" ref="L172">IFERROR(INDEX(Forecast_Capex_Input!I$12:I$286,$X172),NA)</f>
        <v>N/A</v>
      </c>
      <c r="M172" s="199" t="str" cm="1">
        <f t="array" ref="M172">IFERROR(INDEX(Forecast_Capex_Input!J$12:J$286,$X172),NA)</f>
        <v>N/A</v>
      </c>
      <c r="N172" s="199" t="str" cm="1">
        <f t="array" ref="N172">IFERROR(INDEX(Forecast_Capex_Input!K$12:K$286,$X172),NA)</f>
        <v>DI - Protection systems</v>
      </c>
      <c r="O172" s="199" t="str" cm="1">
        <f t="array" ref="O172">IFERROR(INDEX(Forecast_Capex_Input!L$12:L$286,$X172),NA)</f>
        <v>DI - Safe and Reliable Network</v>
      </c>
      <c r="P172" s="199" t="str" cm="1">
        <f t="array" ref="P172">IFERROR(INDEX(Forecast_Capex_Input!M$12:M$286,$X172),NA)</f>
        <v>N/A</v>
      </c>
      <c r="Q172" s="172" t="str" cm="1">
        <f t="array" ref="Q172">IFERROR(INDEX(Forecast_Capex_Input!N$12:N$286,$X172),NA)</f>
        <v>No</v>
      </c>
      <c r="R172" s="265" cm="1">
        <f t="array" ref="R172">IFERROR(INDEX(Forecast_Capex_Input!O$12:O$286,$X172),0)</f>
        <v>0</v>
      </c>
      <c r="S172" s="172" t="str" cm="1">
        <f t="array" ref="S172">IFERROR(INDEX(Forecast_Capex_Input!P$12:P$286,$X172),0)</f>
        <v>Safety security &amp; reliability</v>
      </c>
      <c r="T172" s="199" t="str" cm="1">
        <f t="array" aca="1" ref="T172" ca="1">IFERROR(INDEX(General!$K$84:$K$103,$AA172),NA)</f>
        <v>Business IT (2018 onwards)</v>
      </c>
      <c r="U172" s="188" cm="1">
        <f t="array" aca="1" ref="U172" ca="1">IFERROR(
IF($F172=General!$E$25,INDEX(Forecast_Capex_Input!S$12:S$286,$X172),
INDEX(Forecast_Capex_Input!T$12:T$286,$X172)),0)</f>
        <v>0.16242604673063696</v>
      </c>
      <c r="V172" s="222" t="b">
        <f>IFERROR(INDEX(Overheads!$T$19:$T$26,MATCH($I172,Overheads!$E$19:$E$26,0)),FALSE)</f>
        <v>1</v>
      </c>
      <c r="W172" s="165"/>
      <c r="X172" s="174">
        <f>IFERROR(
IF(MATCH($C172,Forecast_Capex_Input!$CI$12:$CI$286,1)+1&gt;MAX(Forecast_Capex_Input!$C$12:$C$286),NA,
MATCH($C172,Forecast_Capex_Input!$CI$12:$CI$286,1)+1),1)</f>
        <v>66</v>
      </c>
      <c r="Y172" s="174" cm="1">
        <f t="array" aca="1" ref="Y172" ca="1">IFERROR(
IF(X171&lt;&gt;X172,1,
IF(COUNTIF(OFFSET(Y171,0,0,-INDEX(Forecast_Capex_Input!$CG$12:$CG$286,$X172)),Y171)=INDEX(Forecast_Capex_Input!$CG$12:$CG$286,$X172),Y171+1,Y171)),NA)</f>
        <v>1</v>
      </c>
      <c r="Z172" s="174" cm="1">
        <f t="array" ref="Z172">IFERROR($C172-IF($X172=1,1,INDEX(Forecast_Capex_Input!$CI$12:$CI$286,$X172-1))+1,NA)</f>
        <v>2</v>
      </c>
      <c r="AA172" s="174" cm="1">
        <f t="array" aca="1" ref="AA172" ca="1">IFERROR(IF(Y172=1,
INDEX(Forecast_Capex_Input!$AI$10:$BB$10,SMALL(IF(INDEX(Forecast_Capex_Input!$AI$12:$BB$286,$X172,0)&gt;0,COLUMN(Forecast_Capex_Input!$AI$10:$BB$10)-COLUMN(Forecast_Capex_Input!$AI$12)+1),ROWS(OFFSET(AA171,0,0,-$Z172)))),
OFFSET(AA171,-INDEX(Forecast_Capex_Input!$CG$12:$CG$286,$X172)+1,0)),NA)</f>
        <v>6</v>
      </c>
      <c r="AB172" s="174">
        <f t="shared" ca="1" si="97"/>
        <v>1</v>
      </c>
      <c r="AC172" s="222" t="b">
        <f t="shared" si="129"/>
        <v>0</v>
      </c>
      <c r="AD172" s="220" t="b">
        <v>0</v>
      </c>
      <c r="AE172" s="222" t="b">
        <f t="shared" si="98"/>
        <v>1</v>
      </c>
      <c r="AF172" s="165"/>
      <c r="AG172" s="215">
        <v>0</v>
      </c>
      <c r="AH172" s="215">
        <v>4.2953711400119395E-2</v>
      </c>
      <c r="AI172" s="215">
        <v>4.2836351527044805E-2</v>
      </c>
      <c r="AJ172" s="215">
        <v>4.2836351527044805E-2</v>
      </c>
      <c r="AK172" s="215">
        <v>2.2533094520745114E-2</v>
      </c>
      <c r="AL172" s="155">
        <v>0.15115950897495414</v>
      </c>
      <c r="AM172" s="165"/>
      <c r="AN172" s="215" cm="1">
        <f t="array" aca="1" ref="AN172" ca="1">IFERROR(INDEX(General!O$33:O$34,$AB172)
*AG172,0)</f>
        <v>0</v>
      </c>
      <c r="AO172" s="215" cm="1">
        <f t="array" aca="1" ref="AO172" ca="1">IFERROR(INDEX(General!P$33:P$34,$AB172)
*AH172,0)</f>
        <v>4.3212057481305244E-2</v>
      </c>
      <c r="AP172" s="215" cm="1">
        <f t="array" aca="1" ref="AP172" ca="1">IFERROR(INDEX(General!Q$33:Q$34,$AB172)
*AI172,0)</f>
        <v>4.3482003001446383E-2</v>
      </c>
      <c r="AQ172" s="215" cm="1">
        <f t="array" aca="1" ref="AQ172" ca="1">IFERROR(INDEX(General!R$33:R$34,$AB172)
*AJ172,0)</f>
        <v>4.3840053815012686E-2</v>
      </c>
      <c r="AR172" s="215" cm="1">
        <f t="array" aca="1" ref="AR172" ca="1">IFERROR(INDEX(General!S$33:S$34,$AB172)
*AK172,0)</f>
        <v>2.3202919671192208E-2</v>
      </c>
      <c r="AS172" s="155">
        <f t="shared" ca="1" si="130"/>
        <v>0.15373703396895652</v>
      </c>
      <c r="AT172" s="165"/>
      <c r="AU172" s="215">
        <f ca="1">IF($AE172=FALSE,AN172*Overheads!$R$24*$V172,
IFERROR(Overheads!$O$49*$V172*AN172,0)
+IFERROR(Overheads!Q$59*$V172*(AN172/Overheads!Q$68),0))</f>
        <v>0</v>
      </c>
      <c r="AV172" s="215">
        <f ca="1">IF($AE172=FALSE,AO172*Overheads!$R$24*$V172,
IFERROR(Overheads!$O$49*$V172*AO172,0)
+IFERROR(Overheads!R$59*$V172*(AO172/Overheads!R$68),0))</f>
        <v>5.1573780930073317E-3</v>
      </c>
      <c r="AW172" s="215">
        <f ca="1">IF($AE172=FALSE,AP172*Overheads!$R$24*$V172,
IFERROR(Overheads!$O$49*$V172*AP172,0)
+IFERROR(Overheads!S$59*$V172*(AP172/Overheads!S$68),0))</f>
        <v>5.6544496982378987E-3</v>
      </c>
      <c r="AX172" s="215">
        <f ca="1">IF($AE172=FALSE,AQ172*Overheads!$R$24*$V172,
IFERROR(Overheads!$O$49*$V172*AQ172,0)
+IFERROR(Overheads!T$59*$V172*(AQ172/Overheads!T$68),0))</f>
        <v>6.2818868535138598E-3</v>
      </c>
      <c r="AY172" s="215">
        <f ca="1">IF($AE172=FALSE,AR172*Overheads!$R$24*$V172,
IFERROR(Overheads!$O$49*$V172*AR172,0)
+IFERROR(Overheads!U$59*$V172*(AR172/Overheads!U$68),0))</f>
        <v>2.8383320083851123E-3</v>
      </c>
      <c r="AZ172" s="155">
        <f t="shared" ca="1" si="131"/>
        <v>1.99320466531442E-2</v>
      </c>
      <c r="BA172" s="165"/>
      <c r="BB172" s="215">
        <f ca="1">IF($AE172=FALSE,AN172*Overheads!$S$25,
IFERROR(Overheads!$O$50*AN172,0)
+IFERROR(Overheads!Q$60*(AN172/Overheads!Q$66),0))</f>
        <v>0</v>
      </c>
      <c r="BC172" s="215">
        <f ca="1">IF($AE172=FALSE,AO172*Overheads!$S$25,
IFERROR(Overheads!$O$50*AO172,0)
+IFERROR(Overheads!R$60*(AO172/Overheads!R$66),0))</f>
        <v>7.290998419517931E-4</v>
      </c>
      <c r="BD172" s="215">
        <f ca="1">IF($AE172=FALSE,AP172*Overheads!$S$25,
IFERROR(Overheads!$O$50*AP172,0)
+IFERROR(Overheads!S$60*(AP172/Overheads!S$66),0))</f>
        <v>7.9805279168553955E-4</v>
      </c>
      <c r="BE172" s="215">
        <f ca="1">IF($AE172=FALSE,AQ172*Overheads!$S$25,
IFERROR(Overheads!$O$50*AQ172,0)
+IFERROR(Overheads!T$60*(AQ172/Overheads!T$66),0))</f>
        <v>8.8867305522125333E-4</v>
      </c>
      <c r="BF172" s="215">
        <f ca="1">IF($AE172=FALSE,AR172*Overheads!$S$25,
IFERROR(Overheads!$O$50*AR172,0)
+IFERROR(Overheads!U$60*(AR172/Overheads!U$66),0))</f>
        <v>4.1543543478104788E-4</v>
      </c>
      <c r="BG172" s="155">
        <f t="shared" ca="1" si="132"/>
        <v>2.831261123639634E-3</v>
      </c>
      <c r="BH172" s="165"/>
      <c r="BI172" s="215">
        <f t="shared" ca="1" si="133"/>
        <v>0</v>
      </c>
      <c r="BJ172" s="215">
        <f t="shared" ca="1" si="99"/>
        <v>4.9098535416264362E-2</v>
      </c>
      <c r="BK172" s="215">
        <f t="shared" ca="1" si="100"/>
        <v>4.9934505491369817E-2</v>
      </c>
      <c r="BL172" s="215">
        <f t="shared" ca="1" si="101"/>
        <v>5.1010613723747794E-2</v>
      </c>
      <c r="BM172" s="215">
        <f t="shared" ca="1" si="102"/>
        <v>2.6456687114358366E-2</v>
      </c>
      <c r="BN172" s="155">
        <f t="shared" ca="1" si="134"/>
        <v>0.17650034174574034</v>
      </c>
      <c r="BO172" s="165"/>
      <c r="BP172" s="187" cm="1">
        <f t="array" ref="BP172">IFERROR(IF($X172=$X171,BP171,INDEX(Forecast_Capex_Input!AC$12:AC$286,$X172)),0)</f>
        <v>0</v>
      </c>
      <c r="BQ172" s="187" cm="1">
        <f t="array" ref="BQ172">IFERROR(IF($X172=$X171,BQ171,INDEX(Forecast_Capex_Input!AD$12:AD$286,$X172)),0)</f>
        <v>0</v>
      </c>
      <c r="BR172" s="187" cm="1">
        <f t="array" ref="BR172">IFERROR(IF($X172=$X171,BR171,INDEX(Forecast_Capex_Input!AE$12:AE$286,$X172)),0)</f>
        <v>0</v>
      </c>
      <c r="BS172" s="187" cm="1">
        <f t="array" ref="BS172">IFERROR(IF($X172=$X171,BS171,INDEX(Forecast_Capex_Input!AF$12:AF$286,$X172)),0)</f>
        <v>0</v>
      </c>
      <c r="BT172" s="187" cm="1">
        <f t="array" ref="BT172">IFERROR(IF($X172=$X171,BT171,INDEX(Forecast_Capex_Input!AG$12:AG$286,$X172)),0)</f>
        <v>1</v>
      </c>
      <c r="BU172" s="165"/>
      <c r="BV172" s="215">
        <f t="shared" si="103"/>
        <v>0</v>
      </c>
      <c r="BW172" s="215">
        <f t="shared" si="104"/>
        <v>0</v>
      </c>
      <c r="BX172" s="215">
        <f t="shared" si="105"/>
        <v>0</v>
      </c>
      <c r="BY172" s="215">
        <f t="shared" si="106"/>
        <v>0</v>
      </c>
      <c r="BZ172" s="215">
        <f t="shared" si="107"/>
        <v>0.15115950897495414</v>
      </c>
      <c r="CA172" s="155">
        <f t="shared" si="135"/>
        <v>0.15115950897495414</v>
      </c>
      <c r="CB172" s="165"/>
      <c r="CC172" s="215">
        <f t="shared" ca="1" si="108"/>
        <v>0</v>
      </c>
      <c r="CD172" s="215">
        <f t="shared" ca="1" si="109"/>
        <v>0</v>
      </c>
      <c r="CE172" s="215">
        <f t="shared" ca="1" si="110"/>
        <v>0</v>
      </c>
      <c r="CF172" s="215">
        <f t="shared" ca="1" si="111"/>
        <v>0</v>
      </c>
      <c r="CG172" s="215">
        <f t="shared" ca="1" si="112"/>
        <v>0.15373703396895652</v>
      </c>
      <c r="CH172" s="155">
        <f t="shared" ca="1" si="136"/>
        <v>0.15373703396895652</v>
      </c>
      <c r="CI172" s="165"/>
      <c r="CJ172" s="215">
        <f t="shared" ca="1" si="113"/>
        <v>0</v>
      </c>
      <c r="CK172" s="215">
        <f t="shared" ca="1" si="114"/>
        <v>0</v>
      </c>
      <c r="CL172" s="215">
        <f t="shared" ca="1" si="115"/>
        <v>0</v>
      </c>
      <c r="CM172" s="215">
        <f t="shared" ca="1" si="116"/>
        <v>0</v>
      </c>
      <c r="CN172" s="215">
        <f t="shared" ca="1" si="117"/>
        <v>1.99320466531442E-2</v>
      </c>
      <c r="CO172" s="155">
        <f t="shared" ca="1" si="137"/>
        <v>1.99320466531442E-2</v>
      </c>
      <c r="CP172" s="165"/>
      <c r="CQ172" s="223">
        <f t="shared" ca="1" si="118"/>
        <v>0</v>
      </c>
      <c r="CR172" s="223">
        <f t="shared" ca="1" si="119"/>
        <v>0</v>
      </c>
      <c r="CS172" s="223">
        <f t="shared" ca="1" si="120"/>
        <v>0</v>
      </c>
      <c r="CT172" s="223">
        <f t="shared" ca="1" si="121"/>
        <v>0</v>
      </c>
      <c r="CU172" s="223">
        <f t="shared" ca="1" si="122"/>
        <v>2.831261123639634E-3</v>
      </c>
      <c r="CV172" s="155">
        <f t="shared" ca="1" si="138"/>
        <v>2.831261123639634E-3</v>
      </c>
      <c r="CW172" s="165"/>
      <c r="CX172" s="215">
        <f t="shared" ca="1" si="139"/>
        <v>0</v>
      </c>
      <c r="CY172" s="215">
        <f t="shared" ca="1" si="123"/>
        <v>0</v>
      </c>
      <c r="CZ172" s="215">
        <f t="shared" ca="1" si="124"/>
        <v>0</v>
      </c>
      <c r="DA172" s="215">
        <f t="shared" ca="1" si="125"/>
        <v>0</v>
      </c>
      <c r="DB172" s="215">
        <f t="shared" ca="1" si="126"/>
        <v>0.17650034174574036</v>
      </c>
      <c r="DC172" s="155">
        <f t="shared" ca="1" si="140"/>
        <v>0.17650034174574036</v>
      </c>
      <c r="DD172" s="165"/>
      <c r="DE172" s="188" t="b" cm="1">
        <f t="array" aca="1" ref="DE172" ca="1">OR($G172=Forecast_Capex_Input!$BF$8:$BF$10)</f>
        <v>0</v>
      </c>
      <c r="DF172" s="188" cm="1">
        <f t="array" aca="1" ref="DF172" ca="1">IFERROR(INDEX(Forecast_Capex_Input!BG$12:BG$286,$X172)
*(INDEX(Forecast_Capex_Input!$H$12:$H$286,$X172)=Repex),0)
*$DE172</f>
        <v>0</v>
      </c>
      <c r="DG172" s="188" cm="1">
        <f t="array" aca="1" ref="DG172" ca="1">IFERROR(INDEX(Forecast_Capex_Input!BH$12:BH$286,$X172)
*(INDEX(Forecast_Capex_Input!$H$12:$H$286,$X172)=Repex),0)
*$DE172</f>
        <v>0</v>
      </c>
      <c r="DH172" s="188" cm="1">
        <f t="array" aca="1" ref="DH172" ca="1">IFERROR(INDEX(Forecast_Capex_Input!BI$12:BI$286,$X172)
*(INDEX(Forecast_Capex_Input!$H$12:$H$286,$X172)=Repex),0)
*$DE172</f>
        <v>0</v>
      </c>
      <c r="DI172" s="188" cm="1">
        <f t="array" aca="1" ref="DI172" ca="1">IFERROR(INDEX(Forecast_Capex_Input!BJ$12:BJ$286,$X172)
*(INDEX(Forecast_Capex_Input!$H$12:$H$286,$X172)=Repex),0)
*$DE172</f>
        <v>0</v>
      </c>
      <c r="DJ172" s="188" cm="1">
        <f t="array" aca="1" ref="DJ172" ca="1">IFERROR(INDEX(Forecast_Capex_Input!BK$12:BK$286,$X172)
*(INDEX(Forecast_Capex_Input!$H$12:$H$286,$X172)=Repex),0)
*$DE172</f>
        <v>0</v>
      </c>
      <c r="DK172" s="188" cm="1">
        <f t="array" aca="1" ref="DK172" ca="1">IFERROR(INDEX(Forecast_Capex_Input!BL$12:BL$286,$X172)
*(INDEX(Forecast_Capex_Input!$H$12:$H$286,$X172)=Repex),0)
*$DE172</f>
        <v>0</v>
      </c>
      <c r="DL172" s="165"/>
      <c r="DM172" s="188" t="b" cm="1">
        <f t="array" aca="1" ref="DM172" ca="1">OR($G172=Forecast_Capex_Input!$BN$8:$BN$9)</f>
        <v>0</v>
      </c>
      <c r="DN172" s="188" cm="1">
        <f t="array" aca="1" ref="DN172" ca="1">IFERROR(INDEX(Forecast_Capex_Input!BO$12:BO$286,$X172)
*(INDEX(Forecast_Capex_Input!$H$12:$H$286,$X172)=Repex),0)
*$DM172</f>
        <v>0</v>
      </c>
      <c r="DO172" s="188" cm="1">
        <f t="array" aca="1" ref="DO172" ca="1">IFERROR(INDEX(Forecast_Capex_Input!BP$12:BP$286,$X172)
*(INDEX(Forecast_Capex_Input!$H$12:$H$286,$X172)=Repex),0)
*$DM172</f>
        <v>0</v>
      </c>
      <c r="DP172" s="188" cm="1">
        <f t="array" aca="1" ref="DP172" ca="1">IFERROR(INDEX(Forecast_Capex_Input!BQ$12:BQ$286,$X172)
*(INDEX(Forecast_Capex_Input!$H$12:$H$286,$X172)=Repex),0)
*$DM172</f>
        <v>0</v>
      </c>
      <c r="DQ172" s="188" cm="1">
        <f t="array" aca="1" ref="DQ172" ca="1">IFERROR(INDEX(Forecast_Capex_Input!BR$12:BR$286,$X172)
*(INDEX(Forecast_Capex_Input!$H$12:$H$286,$X172)=Repex),0)
*$DM172</f>
        <v>0</v>
      </c>
      <c r="DR172" s="188" cm="1">
        <f t="array" aca="1" ref="DR172" ca="1">IFERROR(INDEX(Forecast_Capex_Input!BS$12:BS$286,$X172)
*(INDEX(Forecast_Capex_Input!$H$12:$H$286,$X172)=Repex),0)
*$DM172</f>
        <v>0</v>
      </c>
      <c r="DS172" s="165"/>
      <c r="DT172" s="188" t="b" cm="1">
        <f t="array" aca="1" ref="DT172" ca="1">OR($G172=Forecast_Capex_Input!$BU$8:$BU$10)</f>
        <v>1</v>
      </c>
      <c r="DU172" s="188" cm="1">
        <f t="array" aca="1" ref="DU172" ca="1">IFERROR(INDEX(Forecast_Capex_Input!BV$12:BV$286,$X172)
*(INDEX(Forecast_Capex_Input!$H$12:$H$286,$X172)=Repex),0)
*$DT172</f>
        <v>0.37676292813969109</v>
      </c>
      <c r="DV172" s="188" cm="1">
        <f t="array" aca="1" ref="DV172" ca="1">IFERROR(INDEX(Forecast_Capex_Input!BW$12:BW$286,$X172)
*(INDEX(Forecast_Capex_Input!$H$12:$H$286,$X172)=Repex),0)
*$DT172</f>
        <v>0.47011417058428473</v>
      </c>
      <c r="DW172" s="188" cm="1">
        <f t="array" aca="1" ref="DW172" ca="1">IFERROR(INDEX(Forecast_Capex_Input!BX$12:BX$286,$X172)
*(INDEX(Forecast_Capex_Input!$H$12:$H$286,$X172)=Repex),0)
*$DT172</f>
        <v>0.10476830087306917</v>
      </c>
      <c r="DX172" s="188" cm="1">
        <f t="array" aca="1" ref="DX172" ca="1">IFERROR(INDEX(Forecast_Capex_Input!BY$12:BY$286,$X172)
*(INDEX(Forecast_Capex_Input!$H$12:$H$286,$X172)=Repex),0)
*$DT172</f>
        <v>0</v>
      </c>
      <c r="DY172" s="188" cm="1">
        <f t="array" aca="1" ref="DY172" ca="1">IFERROR(INDEX(Forecast_Capex_Input!BZ$12:BZ$286,$X172)
*(INDEX(Forecast_Capex_Input!$H$12:$H$286,$X172)=Repex),0)
*$DT172</f>
        <v>0</v>
      </c>
      <c r="DZ172" s="188" cm="1">
        <f t="array" aca="1" ref="DZ172" ca="1">IFERROR(INDEX(Forecast_Capex_Input!CA$12:CA$286,$X172)
*(INDEX(Forecast_Capex_Input!$H$12:$H$286,$X172)=Repex),0)
*$DT172</f>
        <v>0</v>
      </c>
      <c r="EA172" s="188" cm="1">
        <f t="array" aca="1" ref="EA172" ca="1">IFERROR(INDEX(Forecast_Capex_Input!CB$12:CB$286,$X172)
*(INDEX(Forecast_Capex_Input!$H$12:$H$286,$X172)=Repex),0)
*$DT172</f>
        <v>4.8354600402955E-2</v>
      </c>
      <c r="EB172" s="188" cm="1">
        <f t="array" aca="1" ref="EB172" ca="1">IFERROR(INDEX(Forecast_Capex_Input!CC$12:CC$286,$X172)
*(INDEX(Forecast_Capex_Input!$H$12:$H$286,$X172)=Repex),0)
*$DT172</f>
        <v>0</v>
      </c>
      <c r="EC172" s="165"/>
      <c r="ED172" s="226" t="str">
        <f t="shared" si="127"/>
        <v>N/A</v>
      </c>
      <c r="EE172" s="174" t="s">
        <v>15</v>
      </c>
    </row>
    <row r="173" spans="3:135" x14ac:dyDescent="0.2">
      <c r="C173" s="174">
        <f t="shared" si="128"/>
        <v>163</v>
      </c>
      <c r="D173" s="167" t="str" cm="1">
        <f t="array" ref="D173">IFERROR(INDEX(Forecast_Capex_Input!$D$12:$D$286,$X173),NA)</f>
        <v>Tomago Secondary Systems Renewal</v>
      </c>
      <c r="E173" s="172" t="b" cm="1">
        <f t="array" ref="E173">IF($X173=NA,NA,INDEX(Forecast_Capex_Input!$E$12:$E$286,$X173))</f>
        <v>1</v>
      </c>
      <c r="F173" s="167" t="str" cm="1">
        <f t="array" aca="1" ref="F173" ca="1">IFERROR(INDEX(General!$E$25:$E$26,$Y173),NA)</f>
        <v>Non-Labour</v>
      </c>
      <c r="G173" s="167" t="str" cm="1">
        <f t="array" aca="1" ref="G173" ca="1">IFERROR(INDEX(Forecast_Capex_Input!$AI$11:$BB$11,$AA173),NA)</f>
        <v>Secondary Systems</v>
      </c>
      <c r="H173" s="189" cm="1">
        <f t="array" aca="1" ref="H173" ca="1">IFERROR(INDEX(Forecast_Capex_Input!$AI$12:$BB$286,$X173,$AA173),NA)</f>
        <v>0.95164539959704497</v>
      </c>
      <c r="I173" s="199" t="str" cm="1">
        <f t="array" ref="I173">IFERROR(INDEX(Forecast_Capex_Input!$F$12:$F$286,$X173),NA)</f>
        <v>Replacement Expenditure</v>
      </c>
      <c r="J173" s="199" t="str" cm="1">
        <f t="array" ref="J173">IFERROR(INDEX(Forecast_Capex_Input!G$12:G$286,$X173),NA)</f>
        <v>Digital Infrastructure</v>
      </c>
      <c r="K173" s="199" t="str" cm="1">
        <f t="array" ref="K173">IFERROR(INDEX(Forecast_Capex_Input!H$12:H$286,$X173),NA)</f>
        <v>Repex</v>
      </c>
      <c r="L173" s="199" t="str" cm="1">
        <f t="array" ref="L173">IFERROR(INDEX(Forecast_Capex_Input!I$12:I$286,$X173),NA)</f>
        <v>N/A</v>
      </c>
      <c r="M173" s="199" t="str" cm="1">
        <f t="array" ref="M173">IFERROR(INDEX(Forecast_Capex_Input!J$12:J$286,$X173),NA)</f>
        <v>N/A</v>
      </c>
      <c r="N173" s="199" t="str" cm="1">
        <f t="array" ref="N173">IFERROR(INDEX(Forecast_Capex_Input!K$12:K$286,$X173),NA)</f>
        <v>DI - Protection systems</v>
      </c>
      <c r="O173" s="199" t="str" cm="1">
        <f t="array" ref="O173">IFERROR(INDEX(Forecast_Capex_Input!L$12:L$286,$X173),NA)</f>
        <v>DI - Safe and Reliable Network</v>
      </c>
      <c r="P173" s="199" t="str" cm="1">
        <f t="array" ref="P173">IFERROR(INDEX(Forecast_Capex_Input!M$12:M$286,$X173),NA)</f>
        <v>N/A</v>
      </c>
      <c r="Q173" s="172" t="str" cm="1">
        <f t="array" ref="Q173">IFERROR(INDEX(Forecast_Capex_Input!N$12:N$286,$X173),NA)</f>
        <v>No</v>
      </c>
      <c r="R173" s="265" cm="1">
        <f t="array" ref="R173">IFERROR(INDEX(Forecast_Capex_Input!O$12:O$286,$X173),0)</f>
        <v>0</v>
      </c>
      <c r="S173" s="172" t="str" cm="1">
        <f t="array" ref="S173">IFERROR(INDEX(Forecast_Capex_Input!P$12:P$286,$X173),0)</f>
        <v>Safety security &amp; reliability</v>
      </c>
      <c r="T173" s="199" t="str" cm="1">
        <f t="array" aca="1" ref="T173" ca="1">IFERROR(INDEX(General!$K$84:$K$103,$AA173),NA)</f>
        <v>Secondary Systems (2018-23)</v>
      </c>
      <c r="U173" s="188" cm="1">
        <f t="array" aca="1" ref="U173" ca="1">IFERROR(
IF($F173=General!$E$25,INDEX(Forecast_Capex_Input!S$12:S$286,$X173),
INDEX(Forecast_Capex_Input!T$12:T$286,$X173)),0)</f>
        <v>0.83757395326936301</v>
      </c>
      <c r="V173" s="222" t="b">
        <f>IFERROR(INDEX(Overheads!$T$19:$T$26,MATCH($I173,Overheads!$E$19:$E$26,0)),FALSE)</f>
        <v>1</v>
      </c>
      <c r="W173" s="165"/>
      <c r="X173" s="174">
        <f>IFERROR(
IF(MATCH($C173,Forecast_Capex_Input!$CI$12:$CI$286,1)+1&gt;MAX(Forecast_Capex_Input!$C$12:$C$286),NA,
MATCH($C173,Forecast_Capex_Input!$CI$12:$CI$286,1)+1),1)</f>
        <v>66</v>
      </c>
      <c r="Y173" s="174" cm="1">
        <f t="array" aca="1" ref="Y173" ca="1">IFERROR(
IF(X172&lt;&gt;X173,1,
IF(COUNTIF(OFFSET(Y172,0,0,-INDEX(Forecast_Capex_Input!$CG$12:$CG$286,$X173)),Y172)=INDEX(Forecast_Capex_Input!$CG$12:$CG$286,$X173),Y172+1,Y172)),NA)</f>
        <v>2</v>
      </c>
      <c r="Z173" s="174" cm="1">
        <f t="array" ref="Z173">IFERROR($C173-IF($X173=1,1,INDEX(Forecast_Capex_Input!$CI$12:$CI$286,$X173-1))+1,NA)</f>
        <v>3</v>
      </c>
      <c r="AA173" s="174" cm="1">
        <f t="array" aca="1" ref="AA173" ca="1">IFERROR(IF(Y173=1,
INDEX(Forecast_Capex_Input!$AI$10:$BB$10,SMALL(IF(INDEX(Forecast_Capex_Input!$AI$12:$BB$286,$X173,0)&gt;0,COLUMN(Forecast_Capex_Input!$AI$10:$BB$10)-COLUMN(Forecast_Capex_Input!$AI$12)+1),ROWS(OFFSET(AA172,0,0,-$Z173)))),
OFFSET(AA172,-INDEX(Forecast_Capex_Input!$CG$12:$CG$286,$X173)+1,0)),NA)</f>
        <v>4</v>
      </c>
      <c r="AB173" s="174">
        <f t="shared" ca="1" si="97"/>
        <v>2</v>
      </c>
      <c r="AC173" s="222" t="b">
        <f t="shared" si="129"/>
        <v>0</v>
      </c>
      <c r="AD173" s="220" t="b">
        <v>0</v>
      </c>
      <c r="AE173" s="222" t="b">
        <f t="shared" si="98"/>
        <v>1</v>
      </c>
      <c r="AF173" s="165"/>
      <c r="AG173" s="215">
        <v>0</v>
      </c>
      <c r="AH173" s="215">
        <v>4.3591873813769588</v>
      </c>
      <c r="AI173" s="215">
        <v>4.3472770327455867</v>
      </c>
      <c r="AJ173" s="215">
        <v>4.3472770327455867</v>
      </c>
      <c r="AK173" s="215">
        <v>2.2867868246172871</v>
      </c>
      <c r="AL173" s="155">
        <v>15.340528271485422</v>
      </c>
      <c r="AM173" s="165"/>
      <c r="AN173" s="215" cm="1">
        <f t="array" aca="1" ref="AN173" ca="1">IFERROR(INDEX(General!O$33:O$34,$AB173)
*AG173,0)</f>
        <v>0</v>
      </c>
      <c r="AO173" s="215" cm="1">
        <f t="array" aca="1" ref="AO173" ca="1">IFERROR(INDEX(General!P$33:P$34,$AB173)
*AH173,0)</f>
        <v>4.3591873813769588</v>
      </c>
      <c r="AP173" s="215" cm="1">
        <f t="array" aca="1" ref="AP173" ca="1">IFERROR(INDEX(General!Q$33:Q$34,$AB173)
*AI173,0)</f>
        <v>4.3472770327455867</v>
      </c>
      <c r="AQ173" s="215" cm="1">
        <f t="array" aca="1" ref="AQ173" ca="1">IFERROR(INDEX(General!R$33:R$34,$AB173)
*AJ173,0)</f>
        <v>4.3472770327455867</v>
      </c>
      <c r="AR173" s="215" cm="1">
        <f t="array" aca="1" ref="AR173" ca="1">IFERROR(INDEX(General!S$33:S$34,$AB173)
*AK173,0)</f>
        <v>2.2867868246172871</v>
      </c>
      <c r="AS173" s="155">
        <f t="shared" ca="1" si="130"/>
        <v>15.340528271485422</v>
      </c>
      <c r="AT173" s="165"/>
      <c r="AU173" s="215">
        <f ca="1">IF($AE173=FALSE,AN173*Overheads!$R$24*$V173,
IFERROR(Overheads!$O$49*$V173*AN173,0)
+IFERROR(Overheads!Q$59*$V173*(AN173/Overheads!Q$68),0))</f>
        <v>0</v>
      </c>
      <c r="AV173" s="215">
        <f ca="1">IF($AE173=FALSE,AO173*Overheads!$R$24*$V173,
IFERROR(Overheads!$O$49*$V173*AO173,0)
+IFERROR(Overheads!R$59*$V173*(AO173/Overheads!R$68),0))</f>
        <v>0.52027093395758506</v>
      </c>
      <c r="AW173" s="215">
        <f ca="1">IF($AE173=FALSE,AP173*Overheads!$R$24*$V173,
IFERROR(Overheads!$O$49*$V173*AP173,0)
+IFERROR(Overheads!S$59*$V173*(AP173/Overheads!S$68),0))</f>
        <v>0.5653249070689581</v>
      </c>
      <c r="AX173" s="215">
        <f ca="1">IF($AE173=FALSE,AQ173*Overheads!$R$24*$V173,
IFERROR(Overheads!$O$49*$V173*AQ173,0)
+IFERROR(Overheads!T$59*$V173*(AQ173/Overheads!T$68),0))</f>
        <v>0.62292584210367585</v>
      </c>
      <c r="AY173" s="215">
        <f ca="1">IF($AE173=FALSE,AR173*Overheads!$R$24*$V173,
IFERROR(Overheads!$O$49*$V173*AR173,0)
+IFERROR(Overheads!U$59*$V173*(AR173/Overheads!U$68),0))</f>
        <v>0.27973463394450032</v>
      </c>
      <c r="AZ173" s="155">
        <f t="shared" ca="1" si="131"/>
        <v>1.9882563170747194</v>
      </c>
      <c r="BA173" s="165"/>
      <c r="BB173" s="215">
        <f ca="1">IF($AE173=FALSE,AN173*Overheads!$S$25,
IFERROR(Overheads!$O$50*AN173,0)
+IFERROR(Overheads!Q$60*(AN173/Overheads!Q$66),0))</f>
        <v>0</v>
      </c>
      <c r="BC173" s="215">
        <f ca="1">IF($AE173=FALSE,AO173*Overheads!$S$25,
IFERROR(Overheads!$O$50*AO173,0)
+IFERROR(Overheads!R$60*(AO173/Overheads!R$66),0))</f>
        <v>7.3550833171394492E-2</v>
      </c>
      <c r="BD173" s="215">
        <f ca="1">IF($AE173=FALSE,AP173*Overheads!$S$25,
IFERROR(Overheads!$O$50*AP173,0)
+IFERROR(Overheads!S$60*(AP173/Overheads!S$66),0))</f>
        <v>7.9788333856139038E-2</v>
      </c>
      <c r="BE173" s="215">
        <f ca="1">IF($AE173=FALSE,AQ173*Overheads!$S$25,
IFERROR(Overheads!$O$50*AQ173,0)
+IFERROR(Overheads!T$60*(AQ173/Overheads!T$66),0))</f>
        <v>8.8122792432801383E-2</v>
      </c>
      <c r="BF173" s="215">
        <f ca="1">IF($AE173=FALSE,AR173*Overheads!$S$25,
IFERROR(Overheads!$O$50*AR173,0)
+IFERROR(Overheads!U$60*(AR173/Overheads!U$66),0))</f>
        <v>4.0943652445426984E-2</v>
      </c>
      <c r="BG173" s="155">
        <f t="shared" ca="1" si="132"/>
        <v>0.28240561190576191</v>
      </c>
      <c r="BH173" s="165"/>
      <c r="BI173" s="215">
        <f t="shared" ca="1" si="133"/>
        <v>0</v>
      </c>
      <c r="BJ173" s="215">
        <f t="shared" ca="1" si="99"/>
        <v>4.953009148505938</v>
      </c>
      <c r="BK173" s="215">
        <f t="shared" ca="1" si="100"/>
        <v>4.9923902736706838</v>
      </c>
      <c r="BL173" s="215">
        <f t="shared" ca="1" si="101"/>
        <v>5.0583256672820642</v>
      </c>
      <c r="BM173" s="215">
        <f t="shared" ca="1" si="102"/>
        <v>2.6074651110072145</v>
      </c>
      <c r="BN173" s="155">
        <f t="shared" ca="1" si="134"/>
        <v>17.611190200465899</v>
      </c>
      <c r="BO173" s="165"/>
      <c r="BP173" s="187" cm="1">
        <f t="array" ref="BP173">IFERROR(IF($X173=$X172,BP172,INDEX(Forecast_Capex_Input!AC$12:AC$286,$X173)),0)</f>
        <v>0</v>
      </c>
      <c r="BQ173" s="187" cm="1">
        <f t="array" ref="BQ173">IFERROR(IF($X173=$X172,BQ172,INDEX(Forecast_Capex_Input!AD$12:AD$286,$X173)),0)</f>
        <v>0</v>
      </c>
      <c r="BR173" s="187" cm="1">
        <f t="array" ref="BR173">IFERROR(IF($X173=$X172,BR172,INDEX(Forecast_Capex_Input!AE$12:AE$286,$X173)),0)</f>
        <v>0</v>
      </c>
      <c r="BS173" s="187" cm="1">
        <f t="array" ref="BS173">IFERROR(IF($X173=$X172,BS172,INDEX(Forecast_Capex_Input!AF$12:AF$286,$X173)),0)</f>
        <v>0</v>
      </c>
      <c r="BT173" s="187" cm="1">
        <f t="array" ref="BT173">IFERROR(IF($X173=$X172,BT172,INDEX(Forecast_Capex_Input!AG$12:AG$286,$X173)),0)</f>
        <v>1</v>
      </c>
      <c r="BU173" s="165"/>
      <c r="BV173" s="215">
        <f t="shared" si="103"/>
        <v>0</v>
      </c>
      <c r="BW173" s="215">
        <f t="shared" si="104"/>
        <v>0</v>
      </c>
      <c r="BX173" s="215">
        <f t="shared" si="105"/>
        <v>0</v>
      </c>
      <c r="BY173" s="215">
        <f t="shared" si="106"/>
        <v>0</v>
      </c>
      <c r="BZ173" s="215">
        <f t="shared" si="107"/>
        <v>15.340528271485422</v>
      </c>
      <c r="CA173" s="155">
        <f t="shared" si="135"/>
        <v>15.340528271485422</v>
      </c>
      <c r="CB173" s="165"/>
      <c r="CC173" s="215">
        <f t="shared" ca="1" si="108"/>
        <v>0</v>
      </c>
      <c r="CD173" s="215">
        <f t="shared" ca="1" si="109"/>
        <v>0</v>
      </c>
      <c r="CE173" s="215">
        <f t="shared" ca="1" si="110"/>
        <v>0</v>
      </c>
      <c r="CF173" s="215">
        <f t="shared" ca="1" si="111"/>
        <v>0</v>
      </c>
      <c r="CG173" s="215">
        <f t="shared" ca="1" si="112"/>
        <v>15.340528271485422</v>
      </c>
      <c r="CH173" s="155">
        <f t="shared" ca="1" si="136"/>
        <v>15.340528271485422</v>
      </c>
      <c r="CI173" s="165"/>
      <c r="CJ173" s="215">
        <f t="shared" ca="1" si="113"/>
        <v>0</v>
      </c>
      <c r="CK173" s="215">
        <f t="shared" ca="1" si="114"/>
        <v>0</v>
      </c>
      <c r="CL173" s="215">
        <f t="shared" ca="1" si="115"/>
        <v>0</v>
      </c>
      <c r="CM173" s="215">
        <f t="shared" ca="1" si="116"/>
        <v>0</v>
      </c>
      <c r="CN173" s="215">
        <f t="shared" ca="1" si="117"/>
        <v>1.9882563170747194</v>
      </c>
      <c r="CO173" s="155">
        <f t="shared" ca="1" si="137"/>
        <v>1.9882563170747194</v>
      </c>
      <c r="CP173" s="165"/>
      <c r="CQ173" s="223">
        <f t="shared" ca="1" si="118"/>
        <v>0</v>
      </c>
      <c r="CR173" s="223">
        <f t="shared" ca="1" si="119"/>
        <v>0</v>
      </c>
      <c r="CS173" s="223">
        <f t="shared" ca="1" si="120"/>
        <v>0</v>
      </c>
      <c r="CT173" s="223">
        <f t="shared" ca="1" si="121"/>
        <v>0</v>
      </c>
      <c r="CU173" s="223">
        <f t="shared" ca="1" si="122"/>
        <v>0.28240561190576191</v>
      </c>
      <c r="CV173" s="155">
        <f t="shared" ca="1" si="138"/>
        <v>0.28240561190576191</v>
      </c>
      <c r="CW173" s="165"/>
      <c r="CX173" s="215">
        <f t="shared" ca="1" si="139"/>
        <v>0</v>
      </c>
      <c r="CY173" s="215">
        <f t="shared" ca="1" si="123"/>
        <v>0</v>
      </c>
      <c r="CZ173" s="215">
        <f t="shared" ca="1" si="124"/>
        <v>0</v>
      </c>
      <c r="DA173" s="215">
        <f t="shared" ca="1" si="125"/>
        <v>0</v>
      </c>
      <c r="DB173" s="215">
        <f t="shared" ca="1" si="126"/>
        <v>17.611190200465902</v>
      </c>
      <c r="DC173" s="155">
        <f t="shared" ca="1" si="140"/>
        <v>17.611190200465902</v>
      </c>
      <c r="DD173" s="165"/>
      <c r="DE173" s="188" t="b" cm="1">
        <f t="array" aca="1" ref="DE173" ca="1">OR($G173=Forecast_Capex_Input!$BF$8:$BF$10)</f>
        <v>0</v>
      </c>
      <c r="DF173" s="188" cm="1">
        <f t="array" aca="1" ref="DF173" ca="1">IFERROR(INDEX(Forecast_Capex_Input!BG$12:BG$286,$X173)
*(INDEX(Forecast_Capex_Input!$H$12:$H$286,$X173)=Repex),0)
*$DE173</f>
        <v>0</v>
      </c>
      <c r="DG173" s="188" cm="1">
        <f t="array" aca="1" ref="DG173" ca="1">IFERROR(INDEX(Forecast_Capex_Input!BH$12:BH$286,$X173)
*(INDEX(Forecast_Capex_Input!$H$12:$H$286,$X173)=Repex),0)
*$DE173</f>
        <v>0</v>
      </c>
      <c r="DH173" s="188" cm="1">
        <f t="array" aca="1" ref="DH173" ca="1">IFERROR(INDEX(Forecast_Capex_Input!BI$12:BI$286,$X173)
*(INDEX(Forecast_Capex_Input!$H$12:$H$286,$X173)=Repex),0)
*$DE173</f>
        <v>0</v>
      </c>
      <c r="DI173" s="188" cm="1">
        <f t="array" aca="1" ref="DI173" ca="1">IFERROR(INDEX(Forecast_Capex_Input!BJ$12:BJ$286,$X173)
*(INDEX(Forecast_Capex_Input!$H$12:$H$286,$X173)=Repex),0)
*$DE173</f>
        <v>0</v>
      </c>
      <c r="DJ173" s="188" cm="1">
        <f t="array" aca="1" ref="DJ173" ca="1">IFERROR(INDEX(Forecast_Capex_Input!BK$12:BK$286,$X173)
*(INDEX(Forecast_Capex_Input!$H$12:$H$286,$X173)=Repex),0)
*$DE173</f>
        <v>0</v>
      </c>
      <c r="DK173" s="188" cm="1">
        <f t="array" aca="1" ref="DK173" ca="1">IFERROR(INDEX(Forecast_Capex_Input!BL$12:BL$286,$X173)
*(INDEX(Forecast_Capex_Input!$H$12:$H$286,$X173)=Repex),0)
*$DE173</f>
        <v>0</v>
      </c>
      <c r="DL173" s="165"/>
      <c r="DM173" s="188" t="b" cm="1">
        <f t="array" aca="1" ref="DM173" ca="1">OR($G173=Forecast_Capex_Input!$BN$8:$BN$9)</f>
        <v>0</v>
      </c>
      <c r="DN173" s="188" cm="1">
        <f t="array" aca="1" ref="DN173" ca="1">IFERROR(INDEX(Forecast_Capex_Input!BO$12:BO$286,$X173)
*(INDEX(Forecast_Capex_Input!$H$12:$H$286,$X173)=Repex),0)
*$DM173</f>
        <v>0</v>
      </c>
      <c r="DO173" s="188" cm="1">
        <f t="array" aca="1" ref="DO173" ca="1">IFERROR(INDEX(Forecast_Capex_Input!BP$12:BP$286,$X173)
*(INDEX(Forecast_Capex_Input!$H$12:$H$286,$X173)=Repex),0)
*$DM173</f>
        <v>0</v>
      </c>
      <c r="DP173" s="188" cm="1">
        <f t="array" aca="1" ref="DP173" ca="1">IFERROR(INDEX(Forecast_Capex_Input!BQ$12:BQ$286,$X173)
*(INDEX(Forecast_Capex_Input!$H$12:$H$286,$X173)=Repex),0)
*$DM173</f>
        <v>0</v>
      </c>
      <c r="DQ173" s="188" cm="1">
        <f t="array" aca="1" ref="DQ173" ca="1">IFERROR(INDEX(Forecast_Capex_Input!BR$12:BR$286,$X173)
*(INDEX(Forecast_Capex_Input!$H$12:$H$286,$X173)=Repex),0)
*$DM173</f>
        <v>0</v>
      </c>
      <c r="DR173" s="188" cm="1">
        <f t="array" aca="1" ref="DR173" ca="1">IFERROR(INDEX(Forecast_Capex_Input!BS$12:BS$286,$X173)
*(INDEX(Forecast_Capex_Input!$H$12:$H$286,$X173)=Repex),0)
*$DM173</f>
        <v>0</v>
      </c>
      <c r="DS173" s="165"/>
      <c r="DT173" s="188" t="b" cm="1">
        <f t="array" aca="1" ref="DT173" ca="1">OR($G173=Forecast_Capex_Input!$BU$8:$BU$10)</f>
        <v>1</v>
      </c>
      <c r="DU173" s="188" cm="1">
        <f t="array" aca="1" ref="DU173" ca="1">IFERROR(INDEX(Forecast_Capex_Input!BV$12:BV$286,$X173)
*(INDEX(Forecast_Capex_Input!$H$12:$H$286,$X173)=Repex),0)
*$DT173</f>
        <v>0.37676292813969109</v>
      </c>
      <c r="DV173" s="188" cm="1">
        <f t="array" aca="1" ref="DV173" ca="1">IFERROR(INDEX(Forecast_Capex_Input!BW$12:BW$286,$X173)
*(INDEX(Forecast_Capex_Input!$H$12:$H$286,$X173)=Repex),0)
*$DT173</f>
        <v>0.47011417058428473</v>
      </c>
      <c r="DW173" s="188" cm="1">
        <f t="array" aca="1" ref="DW173" ca="1">IFERROR(INDEX(Forecast_Capex_Input!BX$12:BX$286,$X173)
*(INDEX(Forecast_Capex_Input!$H$12:$H$286,$X173)=Repex),0)
*$DT173</f>
        <v>0.10476830087306917</v>
      </c>
      <c r="DX173" s="188" cm="1">
        <f t="array" aca="1" ref="DX173" ca="1">IFERROR(INDEX(Forecast_Capex_Input!BY$12:BY$286,$X173)
*(INDEX(Forecast_Capex_Input!$H$12:$H$286,$X173)=Repex),0)
*$DT173</f>
        <v>0</v>
      </c>
      <c r="DY173" s="188" cm="1">
        <f t="array" aca="1" ref="DY173" ca="1">IFERROR(INDEX(Forecast_Capex_Input!BZ$12:BZ$286,$X173)
*(INDEX(Forecast_Capex_Input!$H$12:$H$286,$X173)=Repex),0)
*$DT173</f>
        <v>0</v>
      </c>
      <c r="DZ173" s="188" cm="1">
        <f t="array" aca="1" ref="DZ173" ca="1">IFERROR(INDEX(Forecast_Capex_Input!CA$12:CA$286,$X173)
*(INDEX(Forecast_Capex_Input!$H$12:$H$286,$X173)=Repex),0)
*$DT173</f>
        <v>0</v>
      </c>
      <c r="EA173" s="188" cm="1">
        <f t="array" aca="1" ref="EA173" ca="1">IFERROR(INDEX(Forecast_Capex_Input!CB$12:CB$286,$X173)
*(INDEX(Forecast_Capex_Input!$H$12:$H$286,$X173)=Repex),0)
*$DT173</f>
        <v>4.8354600402955E-2</v>
      </c>
      <c r="EB173" s="188" cm="1">
        <f t="array" aca="1" ref="EB173" ca="1">IFERROR(INDEX(Forecast_Capex_Input!CC$12:CC$286,$X173)
*(INDEX(Forecast_Capex_Input!$H$12:$H$286,$X173)=Repex),0)
*$DT173</f>
        <v>0</v>
      </c>
      <c r="EC173" s="165"/>
      <c r="ED173" s="226" t="str">
        <f t="shared" si="127"/>
        <v>N/A</v>
      </c>
      <c r="EE173" s="174" t="s">
        <v>15</v>
      </c>
    </row>
    <row r="174" spans="3:135" x14ac:dyDescent="0.2">
      <c r="C174" s="174">
        <f t="shared" si="128"/>
        <v>164</v>
      </c>
      <c r="D174" s="167" t="str" cm="1">
        <f t="array" ref="D174">IFERROR(INDEX(Forecast_Capex_Input!$D$12:$D$286,$X174),NA)</f>
        <v>Tomago Secondary Systems Renewal</v>
      </c>
      <c r="E174" s="172" t="b" cm="1">
        <f t="array" ref="E174">IF($X174=NA,NA,INDEX(Forecast_Capex_Input!$E$12:$E$286,$X174))</f>
        <v>1</v>
      </c>
      <c r="F174" s="167" t="str" cm="1">
        <f t="array" aca="1" ref="F174" ca="1">IFERROR(INDEX(General!$E$25:$E$26,$Y174),NA)</f>
        <v>Non-Labour</v>
      </c>
      <c r="G174" s="167" t="str" cm="1">
        <f t="array" aca="1" ref="G174" ca="1">IFERROR(INDEX(Forecast_Capex_Input!$AI$11:$BB$11,$AA174),NA)</f>
        <v>Business IT</v>
      </c>
      <c r="H174" s="189" cm="1">
        <f t="array" aca="1" ref="H174" ca="1">IFERROR(INDEX(Forecast_Capex_Input!$AI$12:$BB$286,$X174,$AA174),NA)</f>
        <v>4.8354600402955E-2</v>
      </c>
      <c r="I174" s="199" t="str" cm="1">
        <f t="array" ref="I174">IFERROR(INDEX(Forecast_Capex_Input!$F$12:$F$286,$X174),NA)</f>
        <v>Replacement Expenditure</v>
      </c>
      <c r="J174" s="199" t="str" cm="1">
        <f t="array" ref="J174">IFERROR(INDEX(Forecast_Capex_Input!G$12:G$286,$X174),NA)</f>
        <v>Digital Infrastructure</v>
      </c>
      <c r="K174" s="199" t="str" cm="1">
        <f t="array" ref="K174">IFERROR(INDEX(Forecast_Capex_Input!H$12:H$286,$X174),NA)</f>
        <v>Repex</v>
      </c>
      <c r="L174" s="199" t="str" cm="1">
        <f t="array" ref="L174">IFERROR(INDEX(Forecast_Capex_Input!I$12:I$286,$X174),NA)</f>
        <v>N/A</v>
      </c>
      <c r="M174" s="199" t="str" cm="1">
        <f t="array" ref="M174">IFERROR(INDEX(Forecast_Capex_Input!J$12:J$286,$X174),NA)</f>
        <v>N/A</v>
      </c>
      <c r="N174" s="199" t="str" cm="1">
        <f t="array" ref="N174">IFERROR(INDEX(Forecast_Capex_Input!K$12:K$286,$X174),NA)</f>
        <v>DI - Protection systems</v>
      </c>
      <c r="O174" s="199" t="str" cm="1">
        <f t="array" ref="O174">IFERROR(INDEX(Forecast_Capex_Input!L$12:L$286,$X174),NA)</f>
        <v>DI - Safe and Reliable Network</v>
      </c>
      <c r="P174" s="199" t="str" cm="1">
        <f t="array" ref="P174">IFERROR(INDEX(Forecast_Capex_Input!M$12:M$286,$X174),NA)</f>
        <v>N/A</v>
      </c>
      <c r="Q174" s="172" t="str" cm="1">
        <f t="array" ref="Q174">IFERROR(INDEX(Forecast_Capex_Input!N$12:N$286,$X174),NA)</f>
        <v>No</v>
      </c>
      <c r="R174" s="265" cm="1">
        <f t="array" ref="R174">IFERROR(INDEX(Forecast_Capex_Input!O$12:O$286,$X174),0)</f>
        <v>0</v>
      </c>
      <c r="S174" s="172" t="str" cm="1">
        <f t="array" ref="S174">IFERROR(INDEX(Forecast_Capex_Input!P$12:P$286,$X174),0)</f>
        <v>Safety security &amp; reliability</v>
      </c>
      <c r="T174" s="199" t="str" cm="1">
        <f t="array" aca="1" ref="T174" ca="1">IFERROR(INDEX(General!$K$84:$K$103,$AA174),NA)</f>
        <v>Business IT (2018 onwards)</v>
      </c>
      <c r="U174" s="188" cm="1">
        <f t="array" aca="1" ref="U174" ca="1">IFERROR(
IF($F174=General!$E$25,INDEX(Forecast_Capex_Input!S$12:S$286,$X174),
INDEX(Forecast_Capex_Input!T$12:T$286,$X174)),0)</f>
        <v>0.83757395326936301</v>
      </c>
      <c r="V174" s="222" t="b">
        <f>IFERROR(INDEX(Overheads!$T$19:$T$26,MATCH($I174,Overheads!$E$19:$E$26,0)),FALSE)</f>
        <v>1</v>
      </c>
      <c r="W174" s="165"/>
      <c r="X174" s="174">
        <f>IFERROR(
IF(MATCH($C174,Forecast_Capex_Input!$CI$12:$CI$286,1)+1&gt;MAX(Forecast_Capex_Input!$C$12:$C$286),NA,
MATCH($C174,Forecast_Capex_Input!$CI$12:$CI$286,1)+1),1)</f>
        <v>66</v>
      </c>
      <c r="Y174" s="174" cm="1">
        <f t="array" aca="1" ref="Y174" ca="1">IFERROR(
IF(X173&lt;&gt;X174,1,
IF(COUNTIF(OFFSET(Y173,0,0,-INDEX(Forecast_Capex_Input!$CG$12:$CG$286,$X174)),Y173)=INDEX(Forecast_Capex_Input!$CG$12:$CG$286,$X174),Y173+1,Y173)),NA)</f>
        <v>2</v>
      </c>
      <c r="Z174" s="174" cm="1">
        <f t="array" ref="Z174">IFERROR($C174-IF($X174=1,1,INDEX(Forecast_Capex_Input!$CI$12:$CI$286,$X174-1))+1,NA)</f>
        <v>4</v>
      </c>
      <c r="AA174" s="174" cm="1">
        <f t="array" aca="1" ref="AA174" ca="1">IFERROR(IF(Y174=1,
INDEX(Forecast_Capex_Input!$AI$10:$BB$10,SMALL(IF(INDEX(Forecast_Capex_Input!$AI$12:$BB$286,$X174,0)&gt;0,COLUMN(Forecast_Capex_Input!$AI$10:$BB$10)-COLUMN(Forecast_Capex_Input!$AI$12)+1),ROWS(OFFSET(AA173,0,0,-$Z174)))),
OFFSET(AA173,-INDEX(Forecast_Capex_Input!$CG$12:$CG$286,$X174)+1,0)),NA)</f>
        <v>6</v>
      </c>
      <c r="AB174" s="174">
        <f t="shared" ca="1" si="97"/>
        <v>2</v>
      </c>
      <c r="AC174" s="222" t="b">
        <f t="shared" si="129"/>
        <v>0</v>
      </c>
      <c r="AD174" s="220" t="b">
        <v>0</v>
      </c>
      <c r="AE174" s="222" t="b">
        <f t="shared" si="98"/>
        <v>1</v>
      </c>
      <c r="AF174" s="165"/>
      <c r="AG174" s="215">
        <v>0</v>
      </c>
      <c r="AH174" s="215">
        <v>0.22149717110736838</v>
      </c>
      <c r="AI174" s="215">
        <v>0.22089198754952877</v>
      </c>
      <c r="AJ174" s="215">
        <v>0.22089198754952877</v>
      </c>
      <c r="AK174" s="215">
        <v>0.11619523738351775</v>
      </c>
      <c r="AL174" s="155">
        <v>0.77947638358994364</v>
      </c>
      <c r="AM174" s="165"/>
      <c r="AN174" s="215" cm="1">
        <f t="array" aca="1" ref="AN174" ca="1">IFERROR(INDEX(General!O$33:O$34,$AB174)
*AG174,0)</f>
        <v>0</v>
      </c>
      <c r="AO174" s="215" cm="1">
        <f t="array" aca="1" ref="AO174" ca="1">IFERROR(INDEX(General!P$33:P$34,$AB174)
*AH174,0)</f>
        <v>0.22149717110736838</v>
      </c>
      <c r="AP174" s="215" cm="1">
        <f t="array" aca="1" ref="AP174" ca="1">IFERROR(INDEX(General!Q$33:Q$34,$AB174)
*AI174,0)</f>
        <v>0.22089198754952877</v>
      </c>
      <c r="AQ174" s="215" cm="1">
        <f t="array" aca="1" ref="AQ174" ca="1">IFERROR(INDEX(General!R$33:R$34,$AB174)
*AJ174,0)</f>
        <v>0.22089198754952877</v>
      </c>
      <c r="AR174" s="215" cm="1">
        <f t="array" aca="1" ref="AR174" ca="1">IFERROR(INDEX(General!S$33:S$34,$AB174)
*AK174,0)</f>
        <v>0.11619523738351775</v>
      </c>
      <c r="AS174" s="155">
        <f t="shared" ca="1" si="130"/>
        <v>0.77947638358994364</v>
      </c>
      <c r="AT174" s="165"/>
      <c r="AU174" s="215">
        <f ca="1">IF($AE174=FALSE,AN174*Overheads!$R$24*$V174,
IFERROR(Overheads!$O$49*$V174*AN174,0)
+IFERROR(Overheads!Q$59*$V174*(AN174/Overheads!Q$68),0))</f>
        <v>0</v>
      </c>
      <c r="AV174" s="215">
        <f ca="1">IF($AE174=FALSE,AO174*Overheads!$R$24*$V174,
IFERROR(Overheads!$O$49*$V174*AO174,0)
+IFERROR(Overheads!R$59*$V174*(AO174/Overheads!R$68),0))</f>
        <v>2.6435784929390343E-2</v>
      </c>
      <c r="AW174" s="215">
        <f ca="1">IF($AE174=FALSE,AP174*Overheads!$R$24*$V174,
IFERROR(Overheads!$O$49*$V174*AP174,0)
+IFERROR(Overheads!S$59*$V174*(AP174/Overheads!S$68),0))</f>
        <v>2.8725048206750165E-2</v>
      </c>
      <c r="AX174" s="215">
        <f ca="1">IF($AE174=FALSE,AQ174*Overheads!$R$24*$V174,
IFERROR(Overheads!$O$49*$V174*AQ174,0)
+IFERROR(Overheads!T$59*$V174*(AQ174/Overheads!T$68),0))</f>
        <v>3.1651842365183244E-2</v>
      </c>
      <c r="AY174" s="215">
        <f ca="1">IF($AE174=FALSE,AR174*Overheads!$R$24*$V174,
IFERROR(Overheads!$O$49*$V174*AR174,0)
+IFERROR(Overheads!U$59*$V174*(AR174/Overheads!U$68),0))</f>
        <v>1.4213756982359932E-2</v>
      </c>
      <c r="AZ174" s="155">
        <f t="shared" ca="1" si="131"/>
        <v>0.10102643248368369</v>
      </c>
      <c r="BA174" s="165"/>
      <c r="BB174" s="215">
        <f ca="1">IF($AE174=FALSE,AN174*Overheads!$S$25,
IFERROR(Overheads!$O$50*AN174,0)
+IFERROR(Overheads!Q$60*(AN174/Overheads!Q$66),0))</f>
        <v>0</v>
      </c>
      <c r="BC174" s="215">
        <f ca="1">IF($AE174=FALSE,AO174*Overheads!$S$25,
IFERROR(Overheads!$O$50*AO174,0)
+IFERROR(Overheads!R$60*(AO174/Overheads!R$66),0))</f>
        <v>3.73723358386761E-3</v>
      </c>
      <c r="BD174" s="215">
        <f ca="1">IF($AE174=FALSE,AP174*Overheads!$S$25,
IFERROR(Overheads!$O$50*AP174,0)
+IFERROR(Overheads!S$60*(AP174/Overheads!S$66),0))</f>
        <v>4.0541708099096768E-3</v>
      </c>
      <c r="BE174" s="215">
        <f ca="1">IF($AE174=FALSE,AQ174*Overheads!$S$25,
IFERROR(Overheads!$O$50*AQ174,0)
+IFERROR(Overheads!T$60*(AQ174/Overheads!T$66),0))</f>
        <v>4.4776577665220172E-3</v>
      </c>
      <c r="BF174" s="215">
        <f ca="1">IF($AE174=FALSE,AR174*Overheads!$S$25,
IFERROR(Overheads!$O$50*AR174,0)
+IFERROR(Overheads!U$60*(AR174/Overheads!U$66),0))</f>
        <v>2.0804114157168259E-3</v>
      </c>
      <c r="BG174" s="155">
        <f t="shared" ca="1" si="132"/>
        <v>1.434947357601613E-2</v>
      </c>
      <c r="BH174" s="165"/>
      <c r="BI174" s="215">
        <f t="shared" ca="1" si="133"/>
        <v>0</v>
      </c>
      <c r="BJ174" s="215">
        <f t="shared" ca="1" si="99"/>
        <v>0.25167018962062632</v>
      </c>
      <c r="BK174" s="215">
        <f t="shared" ca="1" si="100"/>
        <v>0.25367120656618863</v>
      </c>
      <c r="BL174" s="215">
        <f t="shared" ca="1" si="101"/>
        <v>0.25702148768123406</v>
      </c>
      <c r="BM174" s="215">
        <f t="shared" ca="1" si="102"/>
        <v>0.13248940578159452</v>
      </c>
      <c r="BN174" s="155">
        <f t="shared" ca="1" si="134"/>
        <v>0.89485228964964347</v>
      </c>
      <c r="BO174" s="165"/>
      <c r="BP174" s="187" cm="1">
        <f t="array" ref="BP174">IFERROR(IF($X174=$X173,BP173,INDEX(Forecast_Capex_Input!AC$12:AC$286,$X174)),0)</f>
        <v>0</v>
      </c>
      <c r="BQ174" s="187" cm="1">
        <f t="array" ref="BQ174">IFERROR(IF($X174=$X173,BQ173,INDEX(Forecast_Capex_Input!AD$12:AD$286,$X174)),0)</f>
        <v>0</v>
      </c>
      <c r="BR174" s="187" cm="1">
        <f t="array" ref="BR174">IFERROR(IF($X174=$X173,BR173,INDEX(Forecast_Capex_Input!AE$12:AE$286,$X174)),0)</f>
        <v>0</v>
      </c>
      <c r="BS174" s="187" cm="1">
        <f t="array" ref="BS174">IFERROR(IF($X174=$X173,BS173,INDEX(Forecast_Capex_Input!AF$12:AF$286,$X174)),0)</f>
        <v>0</v>
      </c>
      <c r="BT174" s="187" cm="1">
        <f t="array" ref="BT174">IFERROR(IF($X174=$X173,BT173,INDEX(Forecast_Capex_Input!AG$12:AG$286,$X174)),0)</f>
        <v>1</v>
      </c>
      <c r="BU174" s="165"/>
      <c r="BV174" s="215">
        <f t="shared" si="103"/>
        <v>0</v>
      </c>
      <c r="BW174" s="215">
        <f t="shared" si="104"/>
        <v>0</v>
      </c>
      <c r="BX174" s="215">
        <f t="shared" si="105"/>
        <v>0</v>
      </c>
      <c r="BY174" s="215">
        <f t="shared" si="106"/>
        <v>0</v>
      </c>
      <c r="BZ174" s="215">
        <f t="shared" si="107"/>
        <v>0.77947638358994364</v>
      </c>
      <c r="CA174" s="155">
        <f t="shared" si="135"/>
        <v>0.77947638358994364</v>
      </c>
      <c r="CB174" s="165"/>
      <c r="CC174" s="215">
        <f t="shared" ca="1" si="108"/>
        <v>0</v>
      </c>
      <c r="CD174" s="215">
        <f t="shared" ca="1" si="109"/>
        <v>0</v>
      </c>
      <c r="CE174" s="215">
        <f t="shared" ca="1" si="110"/>
        <v>0</v>
      </c>
      <c r="CF174" s="215">
        <f t="shared" ca="1" si="111"/>
        <v>0</v>
      </c>
      <c r="CG174" s="215">
        <f t="shared" ca="1" si="112"/>
        <v>0.77947638358994364</v>
      </c>
      <c r="CH174" s="155">
        <f t="shared" ca="1" si="136"/>
        <v>0.77947638358994364</v>
      </c>
      <c r="CI174" s="165"/>
      <c r="CJ174" s="215">
        <f t="shared" ca="1" si="113"/>
        <v>0</v>
      </c>
      <c r="CK174" s="215">
        <f t="shared" ca="1" si="114"/>
        <v>0</v>
      </c>
      <c r="CL174" s="215">
        <f t="shared" ca="1" si="115"/>
        <v>0</v>
      </c>
      <c r="CM174" s="215">
        <f t="shared" ca="1" si="116"/>
        <v>0</v>
      </c>
      <c r="CN174" s="215">
        <f t="shared" ca="1" si="117"/>
        <v>0.10102643248368369</v>
      </c>
      <c r="CO174" s="155">
        <f t="shared" ca="1" si="137"/>
        <v>0.10102643248368369</v>
      </c>
      <c r="CP174" s="165"/>
      <c r="CQ174" s="223">
        <f t="shared" ca="1" si="118"/>
        <v>0</v>
      </c>
      <c r="CR174" s="223">
        <f t="shared" ca="1" si="119"/>
        <v>0</v>
      </c>
      <c r="CS174" s="223">
        <f t="shared" ca="1" si="120"/>
        <v>0</v>
      </c>
      <c r="CT174" s="223">
        <f t="shared" ca="1" si="121"/>
        <v>0</v>
      </c>
      <c r="CU174" s="223">
        <f t="shared" ca="1" si="122"/>
        <v>1.434947357601613E-2</v>
      </c>
      <c r="CV174" s="155">
        <f t="shared" ca="1" si="138"/>
        <v>1.434947357601613E-2</v>
      </c>
      <c r="CW174" s="165"/>
      <c r="CX174" s="215">
        <f t="shared" ca="1" si="139"/>
        <v>0</v>
      </c>
      <c r="CY174" s="215">
        <f t="shared" ca="1" si="123"/>
        <v>0</v>
      </c>
      <c r="CZ174" s="215">
        <f t="shared" ca="1" si="124"/>
        <v>0</v>
      </c>
      <c r="DA174" s="215">
        <f t="shared" ca="1" si="125"/>
        <v>0</v>
      </c>
      <c r="DB174" s="215">
        <f t="shared" ca="1" si="126"/>
        <v>0.89485228964964347</v>
      </c>
      <c r="DC174" s="155">
        <f t="shared" ca="1" si="140"/>
        <v>0.89485228964964347</v>
      </c>
      <c r="DD174" s="165"/>
      <c r="DE174" s="188" t="b" cm="1">
        <f t="array" aca="1" ref="DE174" ca="1">OR($G174=Forecast_Capex_Input!$BF$8:$BF$10)</f>
        <v>0</v>
      </c>
      <c r="DF174" s="188" cm="1">
        <f t="array" aca="1" ref="DF174" ca="1">IFERROR(INDEX(Forecast_Capex_Input!BG$12:BG$286,$X174)
*(INDEX(Forecast_Capex_Input!$H$12:$H$286,$X174)=Repex),0)
*$DE174</f>
        <v>0</v>
      </c>
      <c r="DG174" s="188" cm="1">
        <f t="array" aca="1" ref="DG174" ca="1">IFERROR(INDEX(Forecast_Capex_Input!BH$12:BH$286,$X174)
*(INDEX(Forecast_Capex_Input!$H$12:$H$286,$X174)=Repex),0)
*$DE174</f>
        <v>0</v>
      </c>
      <c r="DH174" s="188" cm="1">
        <f t="array" aca="1" ref="DH174" ca="1">IFERROR(INDEX(Forecast_Capex_Input!BI$12:BI$286,$X174)
*(INDEX(Forecast_Capex_Input!$H$12:$H$286,$X174)=Repex),0)
*$DE174</f>
        <v>0</v>
      </c>
      <c r="DI174" s="188" cm="1">
        <f t="array" aca="1" ref="DI174" ca="1">IFERROR(INDEX(Forecast_Capex_Input!BJ$12:BJ$286,$X174)
*(INDEX(Forecast_Capex_Input!$H$12:$H$286,$X174)=Repex),0)
*$DE174</f>
        <v>0</v>
      </c>
      <c r="DJ174" s="188" cm="1">
        <f t="array" aca="1" ref="DJ174" ca="1">IFERROR(INDEX(Forecast_Capex_Input!BK$12:BK$286,$X174)
*(INDEX(Forecast_Capex_Input!$H$12:$H$286,$X174)=Repex),0)
*$DE174</f>
        <v>0</v>
      </c>
      <c r="DK174" s="188" cm="1">
        <f t="array" aca="1" ref="DK174" ca="1">IFERROR(INDEX(Forecast_Capex_Input!BL$12:BL$286,$X174)
*(INDEX(Forecast_Capex_Input!$H$12:$H$286,$X174)=Repex),0)
*$DE174</f>
        <v>0</v>
      </c>
      <c r="DL174" s="165"/>
      <c r="DM174" s="188" t="b" cm="1">
        <f t="array" aca="1" ref="DM174" ca="1">OR($G174=Forecast_Capex_Input!$BN$8:$BN$9)</f>
        <v>0</v>
      </c>
      <c r="DN174" s="188" cm="1">
        <f t="array" aca="1" ref="DN174" ca="1">IFERROR(INDEX(Forecast_Capex_Input!BO$12:BO$286,$X174)
*(INDEX(Forecast_Capex_Input!$H$12:$H$286,$X174)=Repex),0)
*$DM174</f>
        <v>0</v>
      </c>
      <c r="DO174" s="188" cm="1">
        <f t="array" aca="1" ref="DO174" ca="1">IFERROR(INDEX(Forecast_Capex_Input!BP$12:BP$286,$X174)
*(INDEX(Forecast_Capex_Input!$H$12:$H$286,$X174)=Repex),0)
*$DM174</f>
        <v>0</v>
      </c>
      <c r="DP174" s="188" cm="1">
        <f t="array" aca="1" ref="DP174" ca="1">IFERROR(INDEX(Forecast_Capex_Input!BQ$12:BQ$286,$X174)
*(INDEX(Forecast_Capex_Input!$H$12:$H$286,$X174)=Repex),0)
*$DM174</f>
        <v>0</v>
      </c>
      <c r="DQ174" s="188" cm="1">
        <f t="array" aca="1" ref="DQ174" ca="1">IFERROR(INDEX(Forecast_Capex_Input!BR$12:BR$286,$X174)
*(INDEX(Forecast_Capex_Input!$H$12:$H$286,$X174)=Repex),0)
*$DM174</f>
        <v>0</v>
      </c>
      <c r="DR174" s="188" cm="1">
        <f t="array" aca="1" ref="DR174" ca="1">IFERROR(INDEX(Forecast_Capex_Input!BS$12:BS$286,$X174)
*(INDEX(Forecast_Capex_Input!$H$12:$H$286,$X174)=Repex),0)
*$DM174</f>
        <v>0</v>
      </c>
      <c r="DS174" s="165"/>
      <c r="DT174" s="188" t="b" cm="1">
        <f t="array" aca="1" ref="DT174" ca="1">OR($G174=Forecast_Capex_Input!$BU$8:$BU$10)</f>
        <v>1</v>
      </c>
      <c r="DU174" s="188" cm="1">
        <f t="array" aca="1" ref="DU174" ca="1">IFERROR(INDEX(Forecast_Capex_Input!BV$12:BV$286,$X174)
*(INDEX(Forecast_Capex_Input!$H$12:$H$286,$X174)=Repex),0)
*$DT174</f>
        <v>0.37676292813969109</v>
      </c>
      <c r="DV174" s="188" cm="1">
        <f t="array" aca="1" ref="DV174" ca="1">IFERROR(INDEX(Forecast_Capex_Input!BW$12:BW$286,$X174)
*(INDEX(Forecast_Capex_Input!$H$12:$H$286,$X174)=Repex),0)
*$DT174</f>
        <v>0.47011417058428473</v>
      </c>
      <c r="DW174" s="188" cm="1">
        <f t="array" aca="1" ref="DW174" ca="1">IFERROR(INDEX(Forecast_Capex_Input!BX$12:BX$286,$X174)
*(INDEX(Forecast_Capex_Input!$H$12:$H$286,$X174)=Repex),0)
*$DT174</f>
        <v>0.10476830087306917</v>
      </c>
      <c r="DX174" s="188" cm="1">
        <f t="array" aca="1" ref="DX174" ca="1">IFERROR(INDEX(Forecast_Capex_Input!BY$12:BY$286,$X174)
*(INDEX(Forecast_Capex_Input!$H$12:$H$286,$X174)=Repex),0)
*$DT174</f>
        <v>0</v>
      </c>
      <c r="DY174" s="188" cm="1">
        <f t="array" aca="1" ref="DY174" ca="1">IFERROR(INDEX(Forecast_Capex_Input!BZ$12:BZ$286,$X174)
*(INDEX(Forecast_Capex_Input!$H$12:$H$286,$X174)=Repex),0)
*$DT174</f>
        <v>0</v>
      </c>
      <c r="DZ174" s="188" cm="1">
        <f t="array" aca="1" ref="DZ174" ca="1">IFERROR(INDEX(Forecast_Capex_Input!CA$12:CA$286,$X174)
*(INDEX(Forecast_Capex_Input!$H$12:$H$286,$X174)=Repex),0)
*$DT174</f>
        <v>0</v>
      </c>
      <c r="EA174" s="188" cm="1">
        <f t="array" aca="1" ref="EA174" ca="1">IFERROR(INDEX(Forecast_Capex_Input!CB$12:CB$286,$X174)
*(INDEX(Forecast_Capex_Input!$H$12:$H$286,$X174)=Repex),0)
*$DT174</f>
        <v>4.8354600402955E-2</v>
      </c>
      <c r="EB174" s="188" cm="1">
        <f t="array" aca="1" ref="EB174" ca="1">IFERROR(INDEX(Forecast_Capex_Input!CC$12:CC$286,$X174)
*(INDEX(Forecast_Capex_Input!$H$12:$H$286,$X174)=Repex),0)
*$DT174</f>
        <v>0</v>
      </c>
      <c r="EC174" s="165"/>
      <c r="ED174" s="226" t="str">
        <f t="shared" si="127"/>
        <v>N/A</v>
      </c>
      <c r="EE174" s="174" t="s">
        <v>15</v>
      </c>
    </row>
    <row r="175" spans="3:135" x14ac:dyDescent="0.2">
      <c r="C175" s="174">
        <f t="shared" si="128"/>
        <v>165</v>
      </c>
      <c r="D175" s="167" t="str" cm="1">
        <f t="array" ref="D175">IFERROR(INDEX(Forecast_Capex_Input!$D$12:$D$286,$X175),NA)</f>
        <v>Transformer Compound Wall Renewal</v>
      </c>
      <c r="E175" s="172" t="b" cm="1">
        <f t="array" ref="E175">IF($X175=NA,NA,INDEX(Forecast_Capex_Input!$E$12:$E$286,$X175))</f>
        <v>1</v>
      </c>
      <c r="F175" s="167" t="str" cm="1">
        <f t="array" aca="1" ref="F175" ca="1">IFERROR(INDEX(General!$E$25:$E$26,$Y175),NA)</f>
        <v>Labour</v>
      </c>
      <c r="G175" s="167" t="str" cm="1">
        <f t="array" aca="1" ref="G175" ca="1">IFERROR(INDEX(Forecast_Capex_Input!$AI$11:$BB$11,$AA175),NA)</f>
        <v>Substations</v>
      </c>
      <c r="H175" s="189" cm="1">
        <f t="array" aca="1" ref="H175" ca="1">IFERROR(INDEX(Forecast_Capex_Input!$AI$12:$BB$286,$X175,$AA175),NA)</f>
        <v>1</v>
      </c>
      <c r="I175" s="199" t="str" cm="1">
        <f t="array" ref="I175">IFERROR(INDEX(Forecast_Capex_Input!$F$12:$F$286,$X175),NA)</f>
        <v>Replacement Expenditure</v>
      </c>
      <c r="J175" s="199" t="str" cm="1">
        <f t="array" ref="J175">IFERROR(INDEX(Forecast_Capex_Input!G$12:G$286,$X175),NA)</f>
        <v>Substation</v>
      </c>
      <c r="K175" s="199" t="str" cm="1">
        <f t="array" ref="K175">IFERROR(INDEX(Forecast_Capex_Input!H$12:H$286,$X175),NA)</f>
        <v>Repex</v>
      </c>
      <c r="L175" s="199" t="str" cm="1">
        <f t="array" ref="L175">IFERROR(INDEX(Forecast_Capex_Input!I$12:I$286,$X175),NA)</f>
        <v>N/A</v>
      </c>
      <c r="M175" s="199" t="str" cm="1">
        <f t="array" ref="M175">IFERROR(INDEX(Forecast_Capex_Input!J$12:J$286,$X175),NA)</f>
        <v>N/A</v>
      </c>
      <c r="N175" s="199" t="str" cm="1">
        <f t="array" ref="N175">IFERROR(INDEX(Forecast_Capex_Input!K$12:K$286,$X175),NA)</f>
        <v>Substations - Site Establishment and supporting assets</v>
      </c>
      <c r="O175" s="199" t="str" cm="1">
        <f t="array" ref="O175">IFERROR(INDEX(Forecast_Capex_Input!L$12:L$286,$X175),NA)</f>
        <v>Substations - Safe and Reliable Network</v>
      </c>
      <c r="P175" s="199" t="str" cm="1">
        <f t="array" ref="P175">IFERROR(INDEX(Forecast_Capex_Input!M$12:M$286,$X175),NA)</f>
        <v>N/A</v>
      </c>
      <c r="Q175" s="172" t="str" cm="1">
        <f t="array" ref="Q175">IFERROR(INDEX(Forecast_Capex_Input!N$12:N$286,$X175),NA)</f>
        <v>Yes</v>
      </c>
      <c r="R175" s="265" cm="1">
        <f t="array" ref="R175">IFERROR(INDEX(Forecast_Capex_Input!O$12:O$286,$X175),0)</f>
        <v>0</v>
      </c>
      <c r="S175" s="172" t="str" cm="1">
        <f t="array" ref="S175">IFERROR(INDEX(Forecast_Capex_Input!P$12:P$286,$X175),0)</f>
        <v>Safety security &amp; reliability</v>
      </c>
      <c r="T175" s="199" t="str" cm="1">
        <f t="array" aca="1" ref="T175" ca="1">IFERROR(INDEX(General!$K$84:$K$103,$AA175),NA)</f>
        <v>Substations (2018 onwards)</v>
      </c>
      <c r="U175" s="188" cm="1">
        <f t="array" aca="1" ref="U175" ca="1">IFERROR(
IF($F175=General!$E$25,INDEX(Forecast_Capex_Input!S$12:S$286,$X175),
INDEX(Forecast_Capex_Input!T$12:T$286,$X175)),0)</f>
        <v>0.29273473969311531</v>
      </c>
      <c r="V175" s="222" t="b">
        <f>IFERROR(INDEX(Overheads!$T$19:$T$26,MATCH($I175,Overheads!$E$19:$E$26,0)),FALSE)</f>
        <v>1</v>
      </c>
      <c r="W175" s="165"/>
      <c r="X175" s="174">
        <f>IFERROR(
IF(MATCH($C175,Forecast_Capex_Input!$CI$12:$CI$286,1)+1&gt;MAX(Forecast_Capex_Input!$C$12:$C$286),NA,
MATCH($C175,Forecast_Capex_Input!$CI$12:$CI$286,1)+1),1)</f>
        <v>67</v>
      </c>
      <c r="Y175" s="174" cm="1">
        <f t="array" aca="1" ref="Y175" ca="1">IFERROR(
IF(X174&lt;&gt;X175,1,
IF(COUNTIF(OFFSET(Y174,0,0,-INDEX(Forecast_Capex_Input!$CG$12:$CG$286,$X175)),Y174)=INDEX(Forecast_Capex_Input!$CG$12:$CG$286,$X175),Y174+1,Y174)),NA)</f>
        <v>1</v>
      </c>
      <c r="Z175" s="174" cm="1">
        <f t="array" ref="Z175">IFERROR($C175-IF($X175=1,1,INDEX(Forecast_Capex_Input!$CI$12:$CI$286,$X175-1))+1,NA)</f>
        <v>1</v>
      </c>
      <c r="AA175" s="174" cm="1">
        <f t="array" aca="1" ref="AA175" ca="1">IFERROR(IF(Y175=1,
INDEX(Forecast_Capex_Input!$AI$10:$BB$10,SMALL(IF(INDEX(Forecast_Capex_Input!$AI$12:$BB$286,$X175,0)&gt;0,COLUMN(Forecast_Capex_Input!$AI$10:$BB$10)-COLUMN(Forecast_Capex_Input!$AI$12)+1),ROWS(OFFSET(AA174,0,0,-$Z175)))),
OFFSET(AA174,-INDEX(Forecast_Capex_Input!$CG$12:$CG$286,$X175)+1,0)),NA)</f>
        <v>3</v>
      </c>
      <c r="AB175" s="174">
        <f t="shared" ca="1" si="97"/>
        <v>1</v>
      </c>
      <c r="AC175" s="222" t="b">
        <f t="shared" si="129"/>
        <v>0</v>
      </c>
      <c r="AD175" s="220" t="b">
        <v>0</v>
      </c>
      <c r="AE175" s="222" t="b">
        <f t="shared" si="98"/>
        <v>1</v>
      </c>
      <c r="AF175" s="165"/>
      <c r="AG175" s="215">
        <v>0.16408298525374093</v>
      </c>
      <c r="AH175" s="215">
        <v>0.14916635023067359</v>
      </c>
      <c r="AI175" s="215">
        <v>7.4583175115336797E-2</v>
      </c>
      <c r="AJ175" s="215">
        <v>0.16408298525374093</v>
      </c>
      <c r="AK175" s="215">
        <v>0.1715413027652746</v>
      </c>
      <c r="AL175" s="155">
        <v>0.72345679861876677</v>
      </c>
      <c r="AM175" s="165"/>
      <c r="AN175" s="215" cm="1">
        <f t="array" aca="1" ref="AN175" ca="1">IFERROR(INDEX(General!O$33:O$34,$AB175)
*AG175,0)</f>
        <v>0.16381695183828512</v>
      </c>
      <c r="AO175" s="215" cm="1">
        <f t="array" aca="1" ref="AO175" ca="1">IFERROR(INDEX(General!P$33:P$34,$AB175)
*AH175,0)</f>
        <v>0.15006351466119083</v>
      </c>
      <c r="AP175" s="215" cm="1">
        <f t="array" aca="1" ref="AP175" ca="1">IFERROR(INDEX(General!Q$33:Q$34,$AB175)
*AI175,0)</f>
        <v>7.5707331007753675E-2</v>
      </c>
      <c r="AQ175" s="215" cm="1">
        <f t="array" aca="1" ref="AQ175" ca="1">IFERROR(INDEX(General!R$33:R$34,$AB175)
*AJ175,0)</f>
        <v>0.16792762798928768</v>
      </c>
      <c r="AR175" s="215" cm="1">
        <f t="array" aca="1" ref="AR175" ca="1">IFERROR(INDEX(General!S$33:S$34,$AB175)
*AK175,0)</f>
        <v>0.17664058812205749</v>
      </c>
      <c r="AS175" s="155">
        <f t="shared" ca="1" si="130"/>
        <v>0.73415601361857485</v>
      </c>
      <c r="AT175" s="165"/>
      <c r="AU175" s="215">
        <f ca="1">IF($AE175=FALSE,AN175*Overheads!$R$24*$V175,
IFERROR(Overheads!$O$49*$V175*AN175,0)
+IFERROR(Overheads!Q$59*$V175*(AN175/Overheads!Q$68),0))</f>
        <v>2.2945249958606542E-2</v>
      </c>
      <c r="AV175" s="215">
        <f ca="1">IF($AE175=FALSE,AO175*Overheads!$R$24*$V175,
IFERROR(Overheads!$O$49*$V175*AO175,0)
+IFERROR(Overheads!R$59*$V175*(AO175/Overheads!R$68),0))</f>
        <v>1.7910146569811818E-2</v>
      </c>
      <c r="AW175" s="215">
        <f ca="1">IF($AE175=FALSE,AP175*Overheads!$R$24*$V175,
IFERROR(Overheads!$O$49*$V175*AP175,0)
+IFERROR(Overheads!S$59*$V175*(AP175/Overheads!S$68),0))</f>
        <v>9.8450684288152457E-3</v>
      </c>
      <c r="AX175" s="215">
        <f ca="1">IF($AE175=FALSE,AQ175*Overheads!$R$24*$V175,
IFERROR(Overheads!$O$49*$V175*AQ175,0)
+IFERROR(Overheads!T$59*$V175*(AQ175/Overheads!T$68),0))</f>
        <v>2.4062524262833576E-2</v>
      </c>
      <c r="AY175" s="215">
        <f ca="1">IF($AE175=FALSE,AR175*Overheads!$R$24*$V175,
IFERROR(Overheads!$O$49*$V175*AR175,0)
+IFERROR(Overheads!U$59*$V175*(AR175/Overheads!U$68),0))</f>
        <v>2.1607825323348449E-2</v>
      </c>
      <c r="AZ175" s="155">
        <f t="shared" ca="1" si="131"/>
        <v>9.6370814543415645E-2</v>
      </c>
      <c r="BA175" s="165"/>
      <c r="BB175" s="215">
        <f ca="1">IF($AE175=FALSE,AN175*Overheads!$S$25,
IFERROR(Overheads!$O$50*AN175,0)
+IFERROR(Overheads!Q$60*(AN175/Overheads!Q$66),0))</f>
        <v>3.0795635926058789E-3</v>
      </c>
      <c r="BC175" s="215">
        <f ca="1">IF($AE175=FALSE,AO175*Overheads!$S$25,
IFERROR(Overheads!$O$50*AO175,0)
+IFERROR(Overheads!R$60*(AO175/Overheads!R$66),0))</f>
        <v>2.5319619383904418E-3</v>
      </c>
      <c r="BD175" s="215">
        <f ca="1">IF($AE175=FALSE,AP175*Overheads!$S$25,
IFERROR(Overheads!$O$50*AP175,0)
+IFERROR(Overheads!S$60*(AP175/Overheads!S$66),0))</f>
        <v>1.3895046844964634E-3</v>
      </c>
      <c r="BE175" s="215">
        <f ca="1">IF($AE175=FALSE,AQ175*Overheads!$S$25,
IFERROR(Overheads!$O$50*AQ175,0)
+IFERROR(Overheads!T$60*(AQ175/Overheads!T$66),0))</f>
        <v>3.4040277151802835E-3</v>
      </c>
      <c r="BF175" s="215">
        <f ca="1">IF($AE175=FALSE,AR175*Overheads!$S$25,
IFERROR(Overheads!$O$50*AR175,0)
+IFERROR(Overheads!U$60*(AR175/Overheads!U$66),0))</f>
        <v>3.162651966492647E-3</v>
      </c>
      <c r="BG175" s="155">
        <f t="shared" ca="1" si="132"/>
        <v>1.3567709897165716E-2</v>
      </c>
      <c r="BH175" s="165"/>
      <c r="BI175" s="215">
        <f t="shared" ca="1" si="133"/>
        <v>0.18984176538949757</v>
      </c>
      <c r="BJ175" s="215">
        <f t="shared" ca="1" si="99"/>
        <v>0.17050562316939311</v>
      </c>
      <c r="BK175" s="215">
        <f t="shared" ca="1" si="100"/>
        <v>8.694190412106538E-2</v>
      </c>
      <c r="BL175" s="215">
        <f t="shared" ca="1" si="101"/>
        <v>0.19539417996730152</v>
      </c>
      <c r="BM175" s="215">
        <f t="shared" ca="1" si="102"/>
        <v>0.2014110654118986</v>
      </c>
      <c r="BN175" s="155">
        <f t="shared" ca="1" si="134"/>
        <v>0.84409453805915624</v>
      </c>
      <c r="BO175" s="165"/>
      <c r="BP175" s="187" cm="1">
        <f t="array" ref="BP175">IFERROR(IF($X175=$X174,BP174,INDEX(Forecast_Capex_Input!AC$12:AC$286,$X175)),0)</f>
        <v>0.1</v>
      </c>
      <c r="BQ175" s="187" cm="1">
        <f t="array" ref="BQ175">IFERROR(IF($X175=$X174,BQ174,INDEX(Forecast_Capex_Input!AD$12:AD$286,$X175)),0)</f>
        <v>0.11</v>
      </c>
      <c r="BR175" s="187" cm="1">
        <f t="array" ref="BR175">IFERROR(IF($X175=$X174,BR174,INDEX(Forecast_Capex_Input!AE$12:AE$286,$X175)),0)</f>
        <v>0.14000000000000001</v>
      </c>
      <c r="BS175" s="187" cm="1">
        <f t="array" ref="BS175">IFERROR(IF($X175=$X174,BS174,INDEX(Forecast_Capex_Input!AF$12:AF$286,$X175)),0)</f>
        <v>0.32</v>
      </c>
      <c r="BT175" s="187" cm="1">
        <f t="array" ref="BT175">IFERROR(IF($X175=$X174,BT174,INDEX(Forecast_Capex_Input!AG$12:AG$286,$X175)),0)</f>
        <v>0.33</v>
      </c>
      <c r="BU175" s="165"/>
      <c r="BV175" s="215">
        <f t="shared" si="103"/>
        <v>7.2345679861876677E-2</v>
      </c>
      <c r="BW175" s="215">
        <f t="shared" si="104"/>
        <v>7.9580247848064348E-2</v>
      </c>
      <c r="BX175" s="215">
        <f t="shared" si="105"/>
        <v>0.10128395180662736</v>
      </c>
      <c r="BY175" s="215">
        <f t="shared" si="106"/>
        <v>0.23150617555800537</v>
      </c>
      <c r="BZ175" s="215">
        <f t="shared" si="107"/>
        <v>0.23874074354419306</v>
      </c>
      <c r="CA175" s="155">
        <f t="shared" si="135"/>
        <v>0.72345679861876677</v>
      </c>
      <c r="CB175" s="165"/>
      <c r="CC175" s="215">
        <f t="shared" ca="1" si="108"/>
        <v>7.3415601361857485E-2</v>
      </c>
      <c r="CD175" s="215">
        <f t="shared" ca="1" si="109"/>
        <v>8.075716149804324E-2</v>
      </c>
      <c r="CE175" s="215">
        <f t="shared" ca="1" si="110"/>
        <v>0.10278184190660049</v>
      </c>
      <c r="CF175" s="215">
        <f t="shared" ca="1" si="111"/>
        <v>0.23492992435794396</v>
      </c>
      <c r="CG175" s="215">
        <f t="shared" ca="1" si="112"/>
        <v>0.24227148449412972</v>
      </c>
      <c r="CH175" s="155">
        <f t="shared" ca="1" si="136"/>
        <v>0.73415601361857497</v>
      </c>
      <c r="CI175" s="165"/>
      <c r="CJ175" s="215">
        <f t="shared" ca="1" si="113"/>
        <v>9.6370814543415648E-3</v>
      </c>
      <c r="CK175" s="215">
        <f t="shared" ca="1" si="114"/>
        <v>1.0600789599775721E-2</v>
      </c>
      <c r="CL175" s="215">
        <f t="shared" ca="1" si="115"/>
        <v>1.3491914036078191E-2</v>
      </c>
      <c r="CM175" s="215">
        <f t="shared" ca="1" si="116"/>
        <v>3.0838660653893006E-2</v>
      </c>
      <c r="CN175" s="215">
        <f t="shared" ca="1" si="117"/>
        <v>3.1802368799327164E-2</v>
      </c>
      <c r="CO175" s="155">
        <f t="shared" ca="1" si="137"/>
        <v>9.6370814543415645E-2</v>
      </c>
      <c r="CP175" s="165"/>
      <c r="CQ175" s="223">
        <f t="shared" ca="1" si="118"/>
        <v>1.3567709897165717E-3</v>
      </c>
      <c r="CR175" s="223">
        <f t="shared" ca="1" si="119"/>
        <v>1.4924480886882288E-3</v>
      </c>
      <c r="CS175" s="223">
        <f t="shared" ca="1" si="120"/>
        <v>1.8994793856032003E-3</v>
      </c>
      <c r="CT175" s="223">
        <f t="shared" ca="1" si="121"/>
        <v>4.3416671670930291E-3</v>
      </c>
      <c r="CU175" s="223">
        <f t="shared" ca="1" si="122"/>
        <v>4.4773442660646862E-3</v>
      </c>
      <c r="CV175" s="155">
        <f t="shared" ca="1" si="138"/>
        <v>1.3567709897165717E-2</v>
      </c>
      <c r="CW175" s="165"/>
      <c r="CX175" s="215">
        <f t="shared" ca="1" si="139"/>
        <v>8.4409453805915621E-2</v>
      </c>
      <c r="CY175" s="215">
        <f t="shared" ca="1" si="123"/>
        <v>9.2850399186507199E-2</v>
      </c>
      <c r="CZ175" s="215">
        <f t="shared" ca="1" si="124"/>
        <v>0.11817323532828188</v>
      </c>
      <c r="DA175" s="215">
        <f t="shared" ca="1" si="125"/>
        <v>0.27011025217893003</v>
      </c>
      <c r="DB175" s="215">
        <f t="shared" ca="1" si="126"/>
        <v>0.27855119755952157</v>
      </c>
      <c r="DC175" s="155">
        <f t="shared" ca="1" si="140"/>
        <v>0.84409453805915624</v>
      </c>
      <c r="DD175" s="165"/>
      <c r="DE175" s="188" t="b" cm="1">
        <f t="array" aca="1" ref="DE175" ca="1">OR($G175=Forecast_Capex_Input!$BF$8:$BF$10)</f>
        <v>0</v>
      </c>
      <c r="DF175" s="188" cm="1">
        <f t="array" aca="1" ref="DF175" ca="1">IFERROR(INDEX(Forecast_Capex_Input!BG$12:BG$286,$X175)
*(INDEX(Forecast_Capex_Input!$H$12:$H$286,$X175)=Repex),0)
*$DE175</f>
        <v>0</v>
      </c>
      <c r="DG175" s="188" cm="1">
        <f t="array" aca="1" ref="DG175" ca="1">IFERROR(INDEX(Forecast_Capex_Input!BH$12:BH$286,$X175)
*(INDEX(Forecast_Capex_Input!$H$12:$H$286,$X175)=Repex),0)
*$DE175</f>
        <v>0</v>
      </c>
      <c r="DH175" s="188" cm="1">
        <f t="array" aca="1" ref="DH175" ca="1">IFERROR(INDEX(Forecast_Capex_Input!BI$12:BI$286,$X175)
*(INDEX(Forecast_Capex_Input!$H$12:$H$286,$X175)=Repex),0)
*$DE175</f>
        <v>0</v>
      </c>
      <c r="DI175" s="188" cm="1">
        <f t="array" aca="1" ref="DI175" ca="1">IFERROR(INDEX(Forecast_Capex_Input!BJ$12:BJ$286,$X175)
*(INDEX(Forecast_Capex_Input!$H$12:$H$286,$X175)=Repex),0)
*$DE175</f>
        <v>0</v>
      </c>
      <c r="DJ175" s="188" cm="1">
        <f t="array" aca="1" ref="DJ175" ca="1">IFERROR(INDEX(Forecast_Capex_Input!BK$12:BK$286,$X175)
*(INDEX(Forecast_Capex_Input!$H$12:$H$286,$X175)=Repex),0)
*$DE175</f>
        <v>0</v>
      </c>
      <c r="DK175" s="188" cm="1">
        <f t="array" aca="1" ref="DK175" ca="1">IFERROR(INDEX(Forecast_Capex_Input!BL$12:BL$286,$X175)
*(INDEX(Forecast_Capex_Input!$H$12:$H$286,$X175)=Repex),0)
*$DE175</f>
        <v>0</v>
      </c>
      <c r="DL175" s="165"/>
      <c r="DM175" s="188" t="b" cm="1">
        <f t="array" aca="1" ref="DM175" ca="1">OR($G175=Forecast_Capex_Input!$BN$8:$BN$9)</f>
        <v>1</v>
      </c>
      <c r="DN175" s="188" cm="1">
        <f t="array" aca="1" ref="DN175" ca="1">IFERROR(INDEX(Forecast_Capex_Input!BO$12:BO$286,$X175)
*(INDEX(Forecast_Capex_Input!$H$12:$H$286,$X175)=Repex),0)
*$DM175</f>
        <v>1</v>
      </c>
      <c r="DO175" s="188" cm="1">
        <f t="array" aca="1" ref="DO175" ca="1">IFERROR(INDEX(Forecast_Capex_Input!BP$12:BP$286,$X175)
*(INDEX(Forecast_Capex_Input!$H$12:$H$286,$X175)=Repex),0)
*$DM175</f>
        <v>0</v>
      </c>
      <c r="DP175" s="188" cm="1">
        <f t="array" aca="1" ref="DP175" ca="1">IFERROR(INDEX(Forecast_Capex_Input!BQ$12:BQ$286,$X175)
*(INDEX(Forecast_Capex_Input!$H$12:$H$286,$X175)=Repex),0)
*$DM175</f>
        <v>0</v>
      </c>
      <c r="DQ175" s="188" cm="1">
        <f t="array" aca="1" ref="DQ175" ca="1">IFERROR(INDEX(Forecast_Capex_Input!BR$12:BR$286,$X175)
*(INDEX(Forecast_Capex_Input!$H$12:$H$286,$X175)=Repex),0)
*$DM175</f>
        <v>0</v>
      </c>
      <c r="DR175" s="188" cm="1">
        <f t="array" aca="1" ref="DR175" ca="1">IFERROR(INDEX(Forecast_Capex_Input!BS$12:BS$286,$X175)
*(INDEX(Forecast_Capex_Input!$H$12:$H$286,$X175)=Repex),0)
*$DM175</f>
        <v>0</v>
      </c>
      <c r="DS175" s="165"/>
      <c r="DT175" s="188" t="b" cm="1">
        <f t="array" aca="1" ref="DT175" ca="1">OR($G175=Forecast_Capex_Input!$BU$8:$BU$10)</f>
        <v>0</v>
      </c>
      <c r="DU175" s="188" cm="1">
        <f t="array" aca="1" ref="DU175" ca="1">IFERROR(INDEX(Forecast_Capex_Input!BV$12:BV$286,$X175)
*(INDEX(Forecast_Capex_Input!$H$12:$H$286,$X175)=Repex),0)
*$DT175</f>
        <v>0</v>
      </c>
      <c r="DV175" s="188" cm="1">
        <f t="array" aca="1" ref="DV175" ca="1">IFERROR(INDEX(Forecast_Capex_Input!BW$12:BW$286,$X175)
*(INDEX(Forecast_Capex_Input!$H$12:$H$286,$X175)=Repex),0)
*$DT175</f>
        <v>0</v>
      </c>
      <c r="DW175" s="188" cm="1">
        <f t="array" aca="1" ref="DW175" ca="1">IFERROR(INDEX(Forecast_Capex_Input!BX$12:BX$286,$X175)
*(INDEX(Forecast_Capex_Input!$H$12:$H$286,$X175)=Repex),0)
*$DT175</f>
        <v>0</v>
      </c>
      <c r="DX175" s="188" cm="1">
        <f t="array" aca="1" ref="DX175" ca="1">IFERROR(INDEX(Forecast_Capex_Input!BY$12:BY$286,$X175)
*(INDEX(Forecast_Capex_Input!$H$12:$H$286,$X175)=Repex),0)
*$DT175</f>
        <v>0</v>
      </c>
      <c r="DY175" s="188" cm="1">
        <f t="array" aca="1" ref="DY175" ca="1">IFERROR(INDEX(Forecast_Capex_Input!BZ$12:BZ$286,$X175)
*(INDEX(Forecast_Capex_Input!$H$12:$H$286,$X175)=Repex),0)
*$DT175</f>
        <v>0</v>
      </c>
      <c r="DZ175" s="188" cm="1">
        <f t="array" aca="1" ref="DZ175" ca="1">IFERROR(INDEX(Forecast_Capex_Input!CA$12:CA$286,$X175)
*(INDEX(Forecast_Capex_Input!$H$12:$H$286,$X175)=Repex),0)
*$DT175</f>
        <v>0</v>
      </c>
      <c r="EA175" s="188" cm="1">
        <f t="array" aca="1" ref="EA175" ca="1">IFERROR(INDEX(Forecast_Capex_Input!CB$12:CB$286,$X175)
*(INDEX(Forecast_Capex_Input!$H$12:$H$286,$X175)=Repex),0)
*$DT175</f>
        <v>0</v>
      </c>
      <c r="EB175" s="188" cm="1">
        <f t="array" aca="1" ref="EB175" ca="1">IFERROR(INDEX(Forecast_Capex_Input!CC$12:CC$286,$X175)
*(INDEX(Forecast_Capex_Input!$H$12:$H$286,$X175)=Repex),0)
*$DT175</f>
        <v>0</v>
      </c>
      <c r="EC175" s="165"/>
      <c r="ED175" s="226" t="str">
        <f t="shared" si="127"/>
        <v>N/A</v>
      </c>
      <c r="EE175" s="174" t="s">
        <v>15</v>
      </c>
    </row>
    <row r="176" spans="3:135" x14ac:dyDescent="0.2">
      <c r="C176" s="174">
        <f t="shared" si="128"/>
        <v>166</v>
      </c>
      <c r="D176" s="167" t="str" cm="1">
        <f t="array" ref="D176">IFERROR(INDEX(Forecast_Capex_Input!$D$12:$D$286,$X176),NA)</f>
        <v>Transformer Compound Wall Renewal</v>
      </c>
      <c r="E176" s="172" t="b" cm="1">
        <f t="array" ref="E176">IF($X176=NA,NA,INDEX(Forecast_Capex_Input!$E$12:$E$286,$X176))</f>
        <v>1</v>
      </c>
      <c r="F176" s="167" t="str" cm="1">
        <f t="array" aca="1" ref="F176" ca="1">IFERROR(INDEX(General!$E$25:$E$26,$Y176),NA)</f>
        <v>Non-Labour</v>
      </c>
      <c r="G176" s="167" t="str" cm="1">
        <f t="array" aca="1" ref="G176" ca="1">IFERROR(INDEX(Forecast_Capex_Input!$AI$11:$BB$11,$AA176),NA)</f>
        <v>Substations</v>
      </c>
      <c r="H176" s="189" cm="1">
        <f t="array" aca="1" ref="H176" ca="1">IFERROR(INDEX(Forecast_Capex_Input!$AI$12:$BB$286,$X176,$AA176),NA)</f>
        <v>1</v>
      </c>
      <c r="I176" s="199" t="str" cm="1">
        <f t="array" ref="I176">IFERROR(INDEX(Forecast_Capex_Input!$F$12:$F$286,$X176),NA)</f>
        <v>Replacement Expenditure</v>
      </c>
      <c r="J176" s="199" t="str" cm="1">
        <f t="array" ref="J176">IFERROR(INDEX(Forecast_Capex_Input!G$12:G$286,$X176),NA)</f>
        <v>Substation</v>
      </c>
      <c r="K176" s="199" t="str" cm="1">
        <f t="array" ref="K176">IFERROR(INDEX(Forecast_Capex_Input!H$12:H$286,$X176),NA)</f>
        <v>Repex</v>
      </c>
      <c r="L176" s="199" t="str" cm="1">
        <f t="array" ref="L176">IFERROR(INDEX(Forecast_Capex_Input!I$12:I$286,$X176),NA)</f>
        <v>N/A</v>
      </c>
      <c r="M176" s="199" t="str" cm="1">
        <f t="array" ref="M176">IFERROR(INDEX(Forecast_Capex_Input!J$12:J$286,$X176),NA)</f>
        <v>N/A</v>
      </c>
      <c r="N176" s="199" t="str" cm="1">
        <f t="array" ref="N176">IFERROR(INDEX(Forecast_Capex_Input!K$12:K$286,$X176),NA)</f>
        <v>Substations - Site Establishment and supporting assets</v>
      </c>
      <c r="O176" s="199" t="str" cm="1">
        <f t="array" ref="O176">IFERROR(INDEX(Forecast_Capex_Input!L$12:L$286,$X176),NA)</f>
        <v>Substations - Safe and Reliable Network</v>
      </c>
      <c r="P176" s="199" t="str" cm="1">
        <f t="array" ref="P176">IFERROR(INDEX(Forecast_Capex_Input!M$12:M$286,$X176),NA)</f>
        <v>N/A</v>
      </c>
      <c r="Q176" s="172" t="str" cm="1">
        <f t="array" ref="Q176">IFERROR(INDEX(Forecast_Capex_Input!N$12:N$286,$X176),NA)</f>
        <v>Yes</v>
      </c>
      <c r="R176" s="265" cm="1">
        <f t="array" ref="R176">IFERROR(INDEX(Forecast_Capex_Input!O$12:O$286,$X176),0)</f>
        <v>0</v>
      </c>
      <c r="S176" s="172" t="str" cm="1">
        <f t="array" ref="S176">IFERROR(INDEX(Forecast_Capex_Input!P$12:P$286,$X176),0)</f>
        <v>Safety security &amp; reliability</v>
      </c>
      <c r="T176" s="199" t="str" cm="1">
        <f t="array" aca="1" ref="T176" ca="1">IFERROR(INDEX(General!$K$84:$K$103,$AA176),NA)</f>
        <v>Substations (2018 onwards)</v>
      </c>
      <c r="U176" s="188" cm="1">
        <f t="array" aca="1" ref="U176" ca="1">IFERROR(
IF($F176=General!$E$25,INDEX(Forecast_Capex_Input!S$12:S$286,$X176),
INDEX(Forecast_Capex_Input!T$12:T$286,$X176)),0)</f>
        <v>0.70726526030688475</v>
      </c>
      <c r="V176" s="222" t="b">
        <f>IFERROR(INDEX(Overheads!$T$19:$T$26,MATCH($I176,Overheads!$E$19:$E$26,0)),FALSE)</f>
        <v>1</v>
      </c>
      <c r="W176" s="165"/>
      <c r="X176" s="174">
        <f>IFERROR(
IF(MATCH($C176,Forecast_Capex_Input!$CI$12:$CI$286,1)+1&gt;MAX(Forecast_Capex_Input!$C$12:$C$286),NA,
MATCH($C176,Forecast_Capex_Input!$CI$12:$CI$286,1)+1),1)</f>
        <v>67</v>
      </c>
      <c r="Y176" s="174" cm="1">
        <f t="array" aca="1" ref="Y176" ca="1">IFERROR(
IF(X175&lt;&gt;X176,1,
IF(COUNTIF(OFFSET(Y175,0,0,-INDEX(Forecast_Capex_Input!$CG$12:$CG$286,$X176)),Y175)=INDEX(Forecast_Capex_Input!$CG$12:$CG$286,$X176),Y175+1,Y175)),NA)</f>
        <v>2</v>
      </c>
      <c r="Z176" s="174" cm="1">
        <f t="array" ref="Z176">IFERROR($C176-IF($X176=1,1,INDEX(Forecast_Capex_Input!$CI$12:$CI$286,$X176-1))+1,NA)</f>
        <v>2</v>
      </c>
      <c r="AA176" s="174" cm="1">
        <f t="array" aca="1" ref="AA176" ca="1">IFERROR(IF(Y176=1,
INDEX(Forecast_Capex_Input!$AI$10:$BB$10,SMALL(IF(INDEX(Forecast_Capex_Input!$AI$12:$BB$286,$X176,0)&gt;0,COLUMN(Forecast_Capex_Input!$AI$10:$BB$10)-COLUMN(Forecast_Capex_Input!$AI$12)+1),ROWS(OFFSET(AA175,0,0,-$Z176)))),
OFFSET(AA175,-INDEX(Forecast_Capex_Input!$CG$12:$CG$286,$X176)+1,0)),NA)</f>
        <v>3</v>
      </c>
      <c r="AB176" s="174">
        <f t="shared" ca="1" si="97"/>
        <v>2</v>
      </c>
      <c r="AC176" s="222" t="b">
        <f t="shared" si="129"/>
        <v>0</v>
      </c>
      <c r="AD176" s="220" t="b">
        <v>0</v>
      </c>
      <c r="AE176" s="222" t="b">
        <f t="shared" si="98"/>
        <v>1</v>
      </c>
      <c r="AF176" s="165"/>
      <c r="AG176" s="215">
        <v>0.39643465411408818</v>
      </c>
      <c r="AH176" s="215">
        <v>0.36039514010371654</v>
      </c>
      <c r="AI176" s="215">
        <v>0.18019757005185827</v>
      </c>
      <c r="AJ176" s="215">
        <v>0.39643465411408818</v>
      </c>
      <c r="AK176" s="215">
        <v>0.414454411119274</v>
      </c>
      <c r="AL176" s="155">
        <v>1.7479164295030252</v>
      </c>
      <c r="AM176" s="165"/>
      <c r="AN176" s="215" cm="1">
        <f t="array" aca="1" ref="AN176" ca="1">IFERROR(INDEX(General!O$33:O$34,$AB176)
*AG176,0)</f>
        <v>0.39643465411408818</v>
      </c>
      <c r="AO176" s="215" cm="1">
        <f t="array" aca="1" ref="AO176" ca="1">IFERROR(INDEX(General!P$33:P$34,$AB176)
*AH176,0)</f>
        <v>0.36039514010371654</v>
      </c>
      <c r="AP176" s="215" cm="1">
        <f t="array" aca="1" ref="AP176" ca="1">IFERROR(INDEX(General!Q$33:Q$34,$AB176)
*AI176,0)</f>
        <v>0.18019757005185827</v>
      </c>
      <c r="AQ176" s="215" cm="1">
        <f t="array" aca="1" ref="AQ176" ca="1">IFERROR(INDEX(General!R$33:R$34,$AB176)
*AJ176,0)</f>
        <v>0.39643465411408818</v>
      </c>
      <c r="AR176" s="215" cm="1">
        <f t="array" aca="1" ref="AR176" ca="1">IFERROR(INDEX(General!S$33:S$34,$AB176)
*AK176,0)</f>
        <v>0.414454411119274</v>
      </c>
      <c r="AS176" s="155">
        <f t="shared" ca="1" si="130"/>
        <v>1.7479164295030252</v>
      </c>
      <c r="AT176" s="165"/>
      <c r="AU176" s="215">
        <f ca="1">IF($AE176=FALSE,AN176*Overheads!$R$24*$V176,
IFERROR(Overheads!$O$49*$V176*AN176,0)
+IFERROR(Overheads!Q$59*$V176*(AN176/Overheads!Q$68),0))</f>
        <v>5.5527173035676128E-2</v>
      </c>
      <c r="AV176" s="215">
        <f ca="1">IF($AE176=FALSE,AO176*Overheads!$R$24*$V176,
IFERROR(Overheads!$O$49*$V176*AO176,0)
+IFERROR(Overheads!R$59*$V176*(AO176/Overheads!R$68),0))</f>
        <v>4.3013318706274048E-2</v>
      </c>
      <c r="AW176" s="215">
        <f ca="1">IF($AE176=FALSE,AP176*Overheads!$R$24*$V176,
IFERROR(Overheads!$O$49*$V176*AP176,0)
+IFERROR(Overheads!S$59*$V176*(AP176/Overheads!S$68),0))</f>
        <v>2.3433099334661277E-2</v>
      </c>
      <c r="AX176" s="215">
        <f ca="1">IF($AE176=FALSE,AQ176*Overheads!$R$24*$V176,
IFERROR(Overheads!$O$49*$V176*AQ176,0)
+IFERROR(Overheads!T$59*$V176*(AQ176/Overheads!T$68),0))</f>
        <v>5.6805533416197616E-2</v>
      </c>
      <c r="AY176" s="215">
        <f ca="1">IF($AE176=FALSE,AR176*Overheads!$R$24*$V176,
IFERROR(Overheads!$O$49*$V176*AR176,0)
+IFERROR(Overheads!U$59*$V176*(AR176/Overheads!U$68),0))</f>
        <v>5.0698758508256073E-2</v>
      </c>
      <c r="AZ176" s="155">
        <f t="shared" ca="1" si="131"/>
        <v>0.22947788300106514</v>
      </c>
      <c r="BA176" s="165"/>
      <c r="BB176" s="215">
        <f ca="1">IF($AE176=FALSE,AN176*Overheads!$S$25,
IFERROR(Overheads!$O$50*AN176,0)
+IFERROR(Overheads!Q$60*(AN176/Overheads!Q$66),0))</f>
        <v>7.4524993534382834E-3</v>
      </c>
      <c r="BC176" s="215">
        <f ca="1">IF($AE176=FALSE,AO176*Overheads!$S$25,
IFERROR(Overheads!$O$50*AO176,0)
+IFERROR(Overheads!R$60*(AO176/Overheads!R$66),0))</f>
        <v>6.0808037155715908E-3</v>
      </c>
      <c r="BD176" s="215">
        <f ca="1">IF($AE176=FALSE,AP176*Overheads!$S$25,
IFERROR(Overheads!$O$50*AP176,0)
+IFERROR(Overheads!S$60*(AP176/Overheads!S$66),0))</f>
        <v>3.3072803437792981E-3</v>
      </c>
      <c r="BE176" s="215">
        <f ca="1">IF($AE176=FALSE,AQ176*Overheads!$S$25,
IFERROR(Overheads!$O$50*AQ176,0)
+IFERROR(Overheads!T$60*(AQ176/Overheads!T$66),0))</f>
        <v>8.0360484216947942E-3</v>
      </c>
      <c r="BF176" s="215">
        <f ca="1">IF($AE176=FALSE,AR176*Overheads!$S$25,
IFERROR(Overheads!$O$50*AR176,0)
+IFERROR(Overheads!U$60*(AR176/Overheads!U$66),0))</f>
        <v>7.420576846371158E-3</v>
      </c>
      <c r="BG176" s="155">
        <f t="shared" ca="1" si="132"/>
        <v>3.2297208680855123E-2</v>
      </c>
      <c r="BH176" s="165"/>
      <c r="BI176" s="215">
        <f t="shared" ca="1" si="133"/>
        <v>0.45941432650320257</v>
      </c>
      <c r="BJ176" s="215">
        <f t="shared" ca="1" si="99"/>
        <v>0.40948926252556217</v>
      </c>
      <c r="BK176" s="215">
        <f t="shared" ca="1" si="100"/>
        <v>0.20693794973029886</v>
      </c>
      <c r="BL176" s="215">
        <f t="shared" ca="1" si="101"/>
        <v>0.46127623595198058</v>
      </c>
      <c r="BM176" s="215">
        <f t="shared" ca="1" si="102"/>
        <v>0.47257374647390121</v>
      </c>
      <c r="BN176" s="155">
        <f t="shared" ca="1" si="134"/>
        <v>2.0096915211849455</v>
      </c>
      <c r="BO176" s="165"/>
      <c r="BP176" s="187" cm="1">
        <f t="array" ref="BP176">IFERROR(IF($X176=$X175,BP175,INDEX(Forecast_Capex_Input!AC$12:AC$286,$X176)),0)</f>
        <v>0.1</v>
      </c>
      <c r="BQ176" s="187" cm="1">
        <f t="array" ref="BQ176">IFERROR(IF($X176=$X175,BQ175,INDEX(Forecast_Capex_Input!AD$12:AD$286,$X176)),0)</f>
        <v>0.11</v>
      </c>
      <c r="BR176" s="187" cm="1">
        <f t="array" ref="BR176">IFERROR(IF($X176=$X175,BR175,INDEX(Forecast_Capex_Input!AE$12:AE$286,$X176)),0)</f>
        <v>0.14000000000000001</v>
      </c>
      <c r="BS176" s="187" cm="1">
        <f t="array" ref="BS176">IFERROR(IF($X176=$X175,BS175,INDEX(Forecast_Capex_Input!AF$12:AF$286,$X176)),0)</f>
        <v>0.32</v>
      </c>
      <c r="BT176" s="187" cm="1">
        <f t="array" ref="BT176">IFERROR(IF($X176=$X175,BT175,INDEX(Forecast_Capex_Input!AG$12:AG$286,$X176)),0)</f>
        <v>0.33</v>
      </c>
      <c r="BU176" s="165"/>
      <c r="BV176" s="215">
        <f t="shared" si="103"/>
        <v>0.17479164295030253</v>
      </c>
      <c r="BW176" s="215">
        <f t="shared" si="104"/>
        <v>0.19227080724533277</v>
      </c>
      <c r="BX176" s="215">
        <f t="shared" si="105"/>
        <v>0.24470830013042355</v>
      </c>
      <c r="BY176" s="215">
        <f t="shared" si="106"/>
        <v>0.55933325744096807</v>
      </c>
      <c r="BZ176" s="215">
        <f t="shared" si="107"/>
        <v>0.57681242173599834</v>
      </c>
      <c r="CA176" s="155">
        <f t="shared" si="135"/>
        <v>1.7479164295030252</v>
      </c>
      <c r="CB176" s="165"/>
      <c r="CC176" s="215">
        <f t="shared" ca="1" si="108"/>
        <v>0.17479164295030253</v>
      </c>
      <c r="CD176" s="215">
        <f t="shared" ca="1" si="109"/>
        <v>0.19227080724533277</v>
      </c>
      <c r="CE176" s="215">
        <f t="shared" ca="1" si="110"/>
        <v>0.24470830013042355</v>
      </c>
      <c r="CF176" s="215">
        <f t="shared" ca="1" si="111"/>
        <v>0.55933325744096807</v>
      </c>
      <c r="CG176" s="215">
        <f t="shared" ca="1" si="112"/>
        <v>0.57681242173599834</v>
      </c>
      <c r="CH176" s="155">
        <f t="shared" ca="1" si="136"/>
        <v>1.7479164295030252</v>
      </c>
      <c r="CI176" s="165"/>
      <c r="CJ176" s="215">
        <f t="shared" ca="1" si="113"/>
        <v>2.2947788300106516E-2</v>
      </c>
      <c r="CK176" s="215">
        <f t="shared" ca="1" si="114"/>
        <v>2.5242567130117164E-2</v>
      </c>
      <c r="CL176" s="215">
        <f t="shared" ca="1" si="115"/>
        <v>3.2126903620149125E-2</v>
      </c>
      <c r="CM176" s="215">
        <f t="shared" ca="1" si="116"/>
        <v>7.3432922560340841E-2</v>
      </c>
      <c r="CN176" s="215">
        <f t="shared" ca="1" si="117"/>
        <v>7.5727701390351496E-2</v>
      </c>
      <c r="CO176" s="155">
        <f t="shared" ca="1" si="137"/>
        <v>0.22947788300106514</v>
      </c>
      <c r="CP176" s="165"/>
      <c r="CQ176" s="223">
        <f t="shared" ca="1" si="118"/>
        <v>3.2297208680855125E-3</v>
      </c>
      <c r="CR176" s="223">
        <f t="shared" ca="1" si="119"/>
        <v>3.5526929548940636E-3</v>
      </c>
      <c r="CS176" s="223">
        <f t="shared" ca="1" si="120"/>
        <v>4.521609215319718E-3</v>
      </c>
      <c r="CT176" s="223">
        <f t="shared" ca="1" si="121"/>
        <v>1.0335106777873639E-2</v>
      </c>
      <c r="CU176" s="223">
        <f t="shared" ca="1" si="122"/>
        <v>1.0658078864682192E-2</v>
      </c>
      <c r="CV176" s="155">
        <f t="shared" ca="1" si="138"/>
        <v>3.229720868085513E-2</v>
      </c>
      <c r="CW176" s="165"/>
      <c r="CX176" s="215">
        <f t="shared" ca="1" si="139"/>
        <v>0.20096915211849456</v>
      </c>
      <c r="CY176" s="215">
        <f t="shared" ca="1" si="123"/>
        <v>0.22106606733034401</v>
      </c>
      <c r="CZ176" s="215">
        <f t="shared" ca="1" si="124"/>
        <v>0.28135681296589243</v>
      </c>
      <c r="DA176" s="215">
        <f t="shared" ca="1" si="125"/>
        <v>0.64310128677918255</v>
      </c>
      <c r="DB176" s="215">
        <f t="shared" ca="1" si="126"/>
        <v>0.66319820199103197</v>
      </c>
      <c r="DC176" s="155">
        <f t="shared" ca="1" si="140"/>
        <v>2.0096915211849455</v>
      </c>
      <c r="DD176" s="165"/>
      <c r="DE176" s="188" t="b" cm="1">
        <f t="array" aca="1" ref="DE176" ca="1">OR($G176=Forecast_Capex_Input!$BF$8:$BF$10)</f>
        <v>0</v>
      </c>
      <c r="DF176" s="188" cm="1">
        <f t="array" aca="1" ref="DF176" ca="1">IFERROR(INDEX(Forecast_Capex_Input!BG$12:BG$286,$X176)
*(INDEX(Forecast_Capex_Input!$H$12:$H$286,$X176)=Repex),0)
*$DE176</f>
        <v>0</v>
      </c>
      <c r="DG176" s="188" cm="1">
        <f t="array" aca="1" ref="DG176" ca="1">IFERROR(INDEX(Forecast_Capex_Input!BH$12:BH$286,$X176)
*(INDEX(Forecast_Capex_Input!$H$12:$H$286,$X176)=Repex),0)
*$DE176</f>
        <v>0</v>
      </c>
      <c r="DH176" s="188" cm="1">
        <f t="array" aca="1" ref="DH176" ca="1">IFERROR(INDEX(Forecast_Capex_Input!BI$12:BI$286,$X176)
*(INDEX(Forecast_Capex_Input!$H$12:$H$286,$X176)=Repex),0)
*$DE176</f>
        <v>0</v>
      </c>
      <c r="DI176" s="188" cm="1">
        <f t="array" aca="1" ref="DI176" ca="1">IFERROR(INDEX(Forecast_Capex_Input!BJ$12:BJ$286,$X176)
*(INDEX(Forecast_Capex_Input!$H$12:$H$286,$X176)=Repex),0)
*$DE176</f>
        <v>0</v>
      </c>
      <c r="DJ176" s="188" cm="1">
        <f t="array" aca="1" ref="DJ176" ca="1">IFERROR(INDEX(Forecast_Capex_Input!BK$12:BK$286,$X176)
*(INDEX(Forecast_Capex_Input!$H$12:$H$286,$X176)=Repex),0)
*$DE176</f>
        <v>0</v>
      </c>
      <c r="DK176" s="188" cm="1">
        <f t="array" aca="1" ref="DK176" ca="1">IFERROR(INDEX(Forecast_Capex_Input!BL$12:BL$286,$X176)
*(INDEX(Forecast_Capex_Input!$H$12:$H$286,$X176)=Repex),0)
*$DE176</f>
        <v>0</v>
      </c>
      <c r="DL176" s="165"/>
      <c r="DM176" s="188" t="b" cm="1">
        <f t="array" aca="1" ref="DM176" ca="1">OR($G176=Forecast_Capex_Input!$BN$8:$BN$9)</f>
        <v>1</v>
      </c>
      <c r="DN176" s="188" cm="1">
        <f t="array" aca="1" ref="DN176" ca="1">IFERROR(INDEX(Forecast_Capex_Input!BO$12:BO$286,$X176)
*(INDEX(Forecast_Capex_Input!$H$12:$H$286,$X176)=Repex),0)
*$DM176</f>
        <v>1</v>
      </c>
      <c r="DO176" s="188" cm="1">
        <f t="array" aca="1" ref="DO176" ca="1">IFERROR(INDEX(Forecast_Capex_Input!BP$12:BP$286,$X176)
*(INDEX(Forecast_Capex_Input!$H$12:$H$286,$X176)=Repex),0)
*$DM176</f>
        <v>0</v>
      </c>
      <c r="DP176" s="188" cm="1">
        <f t="array" aca="1" ref="DP176" ca="1">IFERROR(INDEX(Forecast_Capex_Input!BQ$12:BQ$286,$X176)
*(INDEX(Forecast_Capex_Input!$H$12:$H$286,$X176)=Repex),0)
*$DM176</f>
        <v>0</v>
      </c>
      <c r="DQ176" s="188" cm="1">
        <f t="array" aca="1" ref="DQ176" ca="1">IFERROR(INDEX(Forecast_Capex_Input!BR$12:BR$286,$X176)
*(INDEX(Forecast_Capex_Input!$H$12:$H$286,$X176)=Repex),0)
*$DM176</f>
        <v>0</v>
      </c>
      <c r="DR176" s="188" cm="1">
        <f t="array" aca="1" ref="DR176" ca="1">IFERROR(INDEX(Forecast_Capex_Input!BS$12:BS$286,$X176)
*(INDEX(Forecast_Capex_Input!$H$12:$H$286,$X176)=Repex),0)
*$DM176</f>
        <v>0</v>
      </c>
      <c r="DS176" s="165"/>
      <c r="DT176" s="188" t="b" cm="1">
        <f t="array" aca="1" ref="DT176" ca="1">OR($G176=Forecast_Capex_Input!$BU$8:$BU$10)</f>
        <v>0</v>
      </c>
      <c r="DU176" s="188" cm="1">
        <f t="array" aca="1" ref="DU176" ca="1">IFERROR(INDEX(Forecast_Capex_Input!BV$12:BV$286,$X176)
*(INDEX(Forecast_Capex_Input!$H$12:$H$286,$X176)=Repex),0)
*$DT176</f>
        <v>0</v>
      </c>
      <c r="DV176" s="188" cm="1">
        <f t="array" aca="1" ref="DV176" ca="1">IFERROR(INDEX(Forecast_Capex_Input!BW$12:BW$286,$X176)
*(INDEX(Forecast_Capex_Input!$H$12:$H$286,$X176)=Repex),0)
*$DT176</f>
        <v>0</v>
      </c>
      <c r="DW176" s="188" cm="1">
        <f t="array" aca="1" ref="DW176" ca="1">IFERROR(INDEX(Forecast_Capex_Input!BX$12:BX$286,$X176)
*(INDEX(Forecast_Capex_Input!$H$12:$H$286,$X176)=Repex),0)
*$DT176</f>
        <v>0</v>
      </c>
      <c r="DX176" s="188" cm="1">
        <f t="array" aca="1" ref="DX176" ca="1">IFERROR(INDEX(Forecast_Capex_Input!BY$12:BY$286,$X176)
*(INDEX(Forecast_Capex_Input!$H$12:$H$286,$X176)=Repex),0)
*$DT176</f>
        <v>0</v>
      </c>
      <c r="DY176" s="188" cm="1">
        <f t="array" aca="1" ref="DY176" ca="1">IFERROR(INDEX(Forecast_Capex_Input!BZ$12:BZ$286,$X176)
*(INDEX(Forecast_Capex_Input!$H$12:$H$286,$X176)=Repex),0)
*$DT176</f>
        <v>0</v>
      </c>
      <c r="DZ176" s="188" cm="1">
        <f t="array" aca="1" ref="DZ176" ca="1">IFERROR(INDEX(Forecast_Capex_Input!CA$12:CA$286,$X176)
*(INDEX(Forecast_Capex_Input!$H$12:$H$286,$X176)=Repex),0)
*$DT176</f>
        <v>0</v>
      </c>
      <c r="EA176" s="188" cm="1">
        <f t="array" aca="1" ref="EA176" ca="1">IFERROR(INDEX(Forecast_Capex_Input!CB$12:CB$286,$X176)
*(INDEX(Forecast_Capex_Input!$H$12:$H$286,$X176)=Repex),0)
*$DT176</f>
        <v>0</v>
      </c>
      <c r="EB176" s="188" cm="1">
        <f t="array" aca="1" ref="EB176" ca="1">IFERROR(INDEX(Forecast_Capex_Input!CC$12:CC$286,$X176)
*(INDEX(Forecast_Capex_Input!$H$12:$H$286,$X176)=Repex),0)
*$DT176</f>
        <v>0</v>
      </c>
      <c r="EC176" s="165"/>
      <c r="ED176" s="226" t="str">
        <f t="shared" si="127"/>
        <v>N/A</v>
      </c>
      <c r="EE176" s="174" t="s">
        <v>15</v>
      </c>
    </row>
    <row r="177" spans="3:135" x14ac:dyDescent="0.2">
      <c r="C177" s="174">
        <f t="shared" si="128"/>
        <v>167</v>
      </c>
      <c r="D177" s="167" t="str" cm="1">
        <f t="array" ref="D177">IFERROR(INDEX(Forecast_Capex_Input!$D$12:$D$286,$X177),NA)</f>
        <v>Transmission Line Protection Relay Replacements</v>
      </c>
      <c r="E177" s="172" t="b" cm="1">
        <f t="array" ref="E177">IF($X177=NA,NA,INDEX(Forecast_Capex_Input!$E$12:$E$286,$X177))</f>
        <v>1</v>
      </c>
      <c r="F177" s="167" t="str" cm="1">
        <f t="array" aca="1" ref="F177" ca="1">IFERROR(INDEX(General!$E$25:$E$26,$Y177),NA)</f>
        <v>Labour</v>
      </c>
      <c r="G177" s="167" t="str" cm="1">
        <f t="array" aca="1" ref="G177" ca="1">IFERROR(INDEX(Forecast_Capex_Input!$AI$11:$BB$11,$AA177),NA)</f>
        <v>Secondary Systems</v>
      </c>
      <c r="H177" s="189" cm="1">
        <f t="array" aca="1" ref="H177" ca="1">IFERROR(INDEX(Forecast_Capex_Input!$AI$12:$BB$286,$X177,$AA177),NA)</f>
        <v>1</v>
      </c>
      <c r="I177" s="199" t="str" cm="1">
        <f t="array" ref="I177">IFERROR(INDEX(Forecast_Capex_Input!$F$12:$F$286,$X177),NA)</f>
        <v>Replacement Expenditure</v>
      </c>
      <c r="J177" s="199" t="str" cm="1">
        <f t="array" ref="J177">IFERROR(INDEX(Forecast_Capex_Input!G$12:G$286,$X177),NA)</f>
        <v>Digital Infrastructure</v>
      </c>
      <c r="K177" s="199" t="str" cm="1">
        <f t="array" ref="K177">IFERROR(INDEX(Forecast_Capex_Input!H$12:H$286,$X177),NA)</f>
        <v>Repex</v>
      </c>
      <c r="L177" s="199" t="str" cm="1">
        <f t="array" ref="L177">IFERROR(INDEX(Forecast_Capex_Input!I$12:I$286,$X177),NA)</f>
        <v>N/A</v>
      </c>
      <c r="M177" s="199" t="str" cm="1">
        <f t="array" ref="M177">IFERROR(INDEX(Forecast_Capex_Input!J$12:J$286,$X177),NA)</f>
        <v>N/A</v>
      </c>
      <c r="N177" s="199" t="str" cm="1">
        <f t="array" ref="N177">IFERROR(INDEX(Forecast_Capex_Input!K$12:K$286,$X177),NA)</f>
        <v>DI - Protection systems</v>
      </c>
      <c r="O177" s="199" t="str" cm="1">
        <f t="array" ref="O177">IFERROR(INDEX(Forecast_Capex_Input!L$12:L$286,$X177),NA)</f>
        <v>DI - Safe and Reliable Network</v>
      </c>
      <c r="P177" s="199" t="str" cm="1">
        <f t="array" ref="P177">IFERROR(INDEX(Forecast_Capex_Input!M$12:M$286,$X177),NA)</f>
        <v>N/A</v>
      </c>
      <c r="Q177" s="172" t="str" cm="1">
        <f t="array" ref="Q177">IFERROR(INDEX(Forecast_Capex_Input!N$12:N$286,$X177),NA)</f>
        <v>No</v>
      </c>
      <c r="R177" s="265" cm="1">
        <f t="array" ref="R177">IFERROR(INDEX(Forecast_Capex_Input!O$12:O$286,$X177),0)</f>
        <v>0</v>
      </c>
      <c r="S177" s="172" t="str" cm="1">
        <f t="array" ref="S177">IFERROR(INDEX(Forecast_Capex_Input!P$12:P$286,$X177),0)</f>
        <v>Safety security &amp; reliability</v>
      </c>
      <c r="T177" s="199" t="str" cm="1">
        <f t="array" aca="1" ref="T177" ca="1">IFERROR(INDEX(General!$K$84:$K$103,$AA177),NA)</f>
        <v>Secondary Systems (2018-23)</v>
      </c>
      <c r="U177" s="188" cm="1">
        <f t="array" aca="1" ref="U177" ca="1">IFERROR(
IF($F177=General!$E$25,INDEX(Forecast_Capex_Input!S$12:S$286,$X177),
INDEX(Forecast_Capex_Input!T$12:T$286,$X177)),0)</f>
        <v>0.51363913198038602</v>
      </c>
      <c r="V177" s="222" t="b">
        <f>IFERROR(INDEX(Overheads!$T$19:$T$26,MATCH($I177,Overheads!$E$19:$E$26,0)),FALSE)</f>
        <v>1</v>
      </c>
      <c r="W177" s="165"/>
      <c r="X177" s="174">
        <f>IFERROR(
IF(MATCH($C177,Forecast_Capex_Input!$CI$12:$CI$286,1)+1&gt;MAX(Forecast_Capex_Input!$C$12:$C$286),NA,
MATCH($C177,Forecast_Capex_Input!$CI$12:$CI$286,1)+1),1)</f>
        <v>68</v>
      </c>
      <c r="Y177" s="174" cm="1">
        <f t="array" aca="1" ref="Y177" ca="1">IFERROR(
IF(X176&lt;&gt;X177,1,
IF(COUNTIF(OFFSET(Y176,0,0,-INDEX(Forecast_Capex_Input!$CG$12:$CG$286,$X177)),Y176)=INDEX(Forecast_Capex_Input!$CG$12:$CG$286,$X177),Y176+1,Y176)),NA)</f>
        <v>1</v>
      </c>
      <c r="Z177" s="174" cm="1">
        <f t="array" ref="Z177">IFERROR($C177-IF($X177=1,1,INDEX(Forecast_Capex_Input!$CI$12:$CI$286,$X177-1))+1,NA)</f>
        <v>1</v>
      </c>
      <c r="AA177" s="174" cm="1">
        <f t="array" aca="1" ref="AA177" ca="1">IFERROR(IF(Y177=1,
INDEX(Forecast_Capex_Input!$AI$10:$BB$10,SMALL(IF(INDEX(Forecast_Capex_Input!$AI$12:$BB$286,$X177,0)&gt;0,COLUMN(Forecast_Capex_Input!$AI$10:$BB$10)-COLUMN(Forecast_Capex_Input!$AI$12)+1),ROWS(OFFSET(AA176,0,0,-$Z177)))),
OFFSET(AA176,-INDEX(Forecast_Capex_Input!$CG$12:$CG$286,$X177)+1,0)),NA)</f>
        <v>4</v>
      </c>
      <c r="AB177" s="174">
        <f t="shared" ca="1" si="97"/>
        <v>1</v>
      </c>
      <c r="AC177" s="222" t="b">
        <f t="shared" si="129"/>
        <v>0</v>
      </c>
      <c r="AD177" s="220" t="b">
        <v>0</v>
      </c>
      <c r="AE177" s="222" t="b">
        <f t="shared" si="98"/>
        <v>1</v>
      </c>
      <c r="AF177" s="165"/>
      <c r="AG177" s="215">
        <v>1.3981966422431955</v>
      </c>
      <c r="AH177" s="215">
        <v>1.2710878565847235</v>
      </c>
      <c r="AI177" s="215">
        <v>0.63554392829236173</v>
      </c>
      <c r="AJ177" s="215">
        <v>1.3981966422431955</v>
      </c>
      <c r="AK177" s="215">
        <v>1.4617510350724316</v>
      </c>
      <c r="AL177" s="155">
        <v>6.1647761044359077</v>
      </c>
      <c r="AM177" s="165"/>
      <c r="AN177" s="215" cm="1">
        <f t="array" aca="1" ref="AN177" ca="1">IFERROR(INDEX(General!O$33:O$34,$AB177)
*AG177,0)</f>
        <v>1.395929697699009</v>
      </c>
      <c r="AO177" s="215" cm="1">
        <f t="array" aca="1" ref="AO177" ca="1">IFERROR(INDEX(General!P$33:P$34,$AB177)
*AH177,0)</f>
        <v>1.2787328436158247</v>
      </c>
      <c r="AP177" s="215" cm="1">
        <f t="array" aca="1" ref="AP177" ca="1">IFERROR(INDEX(General!Q$33:Q$34,$AB177)
*AI177,0)</f>
        <v>0.64512317254919027</v>
      </c>
      <c r="AQ177" s="215" cm="1">
        <f t="array" aca="1" ref="AQ177" ca="1">IFERROR(INDEX(General!R$33:R$34,$AB177)
*AJ177,0)</f>
        <v>1.4309579096905989</v>
      </c>
      <c r="AR177" s="215" cm="1">
        <f t="array" aca="1" ref="AR177" ca="1">IFERROR(INDEX(General!S$33:S$34,$AB177)
*AK177,0)</f>
        <v>1.5052034603965327</v>
      </c>
      <c r="AS177" s="155">
        <f t="shared" ca="1" si="130"/>
        <v>6.2559470839511562</v>
      </c>
      <c r="AT177" s="165"/>
      <c r="AU177" s="215">
        <f ca="1">IF($AE177=FALSE,AN177*Overheads!$R$24*$V177,
IFERROR(Overheads!$O$49*$V177*AN177,0)
+IFERROR(Overheads!Q$59*$V177*(AN177/Overheads!Q$68),0))</f>
        <v>0.19552284106692927</v>
      </c>
      <c r="AV177" s="215">
        <f ca="1">IF($AE177=FALSE,AO177*Overheads!$R$24*$V177,
IFERROR(Overheads!$O$49*$V177*AO177,0)
+IFERROR(Overheads!R$59*$V177*(AO177/Overheads!R$68),0))</f>
        <v>0.15261732809937065</v>
      </c>
      <c r="AW177" s="215">
        <f ca="1">IF($AE177=FALSE,AP177*Overheads!$R$24*$V177,
IFERROR(Overheads!$O$49*$V177*AP177,0)
+IFERROR(Overheads!S$59*$V177*(AP177/Overheads!S$68),0))</f>
        <v>8.389255960047895E-2</v>
      </c>
      <c r="AX177" s="215">
        <f ca="1">IF($AE177=FALSE,AQ177*Overheads!$R$24*$V177,
IFERROR(Overheads!$O$49*$V177*AQ177,0)
+IFERROR(Overheads!T$59*$V177*(AQ177/Overheads!T$68),0))</f>
        <v>0.2050434454014925</v>
      </c>
      <c r="AY177" s="215">
        <f ca="1">IF($AE177=FALSE,AR177*Overheads!$R$24*$V177,
IFERROR(Overheads!$O$49*$V177*AR177,0)
+IFERROR(Overheads!U$59*$V177*(AR177/Overheads!U$68),0))</f>
        <v>0.18412627468084472</v>
      </c>
      <c r="AZ177" s="155">
        <f t="shared" ca="1" si="131"/>
        <v>0.82120244884911608</v>
      </c>
      <c r="BA177" s="165"/>
      <c r="BB177" s="215">
        <f ca="1">IF($AE177=FALSE,AN177*Overheads!$S$25,
IFERROR(Overheads!$O$50*AN177,0)
+IFERROR(Overheads!Q$60*(AN177/Overheads!Q$66),0))</f>
        <v>2.6241815798861225E-2</v>
      </c>
      <c r="BC177" s="215">
        <f ca="1">IF($AE177=FALSE,AO177*Overheads!$S$25,
IFERROR(Overheads!$O$50*AO177,0)
+IFERROR(Overheads!R$60*(AO177/Overheads!R$66),0))</f>
        <v>2.1575550170972867E-2</v>
      </c>
      <c r="BD177" s="215">
        <f ca="1">IF($AE177=FALSE,AP177*Overheads!$S$25,
IFERROR(Overheads!$O$50*AP177,0)
+IFERROR(Overheads!S$60*(AP177/Overheads!S$66),0))</f>
        <v>1.184035493527719E-2</v>
      </c>
      <c r="BE177" s="215">
        <f ca="1">IF($AE177=FALSE,AQ177*Overheads!$S$25,
IFERROR(Overheads!$O$50*AQ177,0)
+IFERROR(Overheads!T$60*(AQ177/Overheads!T$66),0))</f>
        <v>2.9006664610030538E-2</v>
      </c>
      <c r="BF177" s="215">
        <f ca="1">IF($AE177=FALSE,AR177*Overheads!$S$25,
IFERROR(Overheads!$O$50*AR177,0)
+IFERROR(Overheads!U$60*(AR177/Overheads!U$66),0))</f>
        <v>2.6949834885656079E-2</v>
      </c>
      <c r="BG177" s="155">
        <f t="shared" ca="1" si="132"/>
        <v>0.1156142204007979</v>
      </c>
      <c r="BH177" s="165"/>
      <c r="BI177" s="215">
        <f t="shared" ca="1" si="133"/>
        <v>1.6176943545647995</v>
      </c>
      <c r="BJ177" s="215">
        <f t="shared" ca="1" si="99"/>
        <v>1.4529257218861682</v>
      </c>
      <c r="BK177" s="215">
        <f t="shared" ca="1" si="100"/>
        <v>0.74085608708494644</v>
      </c>
      <c r="BL177" s="215">
        <f t="shared" ca="1" si="101"/>
        <v>1.6650080197021218</v>
      </c>
      <c r="BM177" s="215">
        <f t="shared" ca="1" si="102"/>
        <v>1.7162795699630335</v>
      </c>
      <c r="BN177" s="155">
        <f t="shared" ca="1" si="134"/>
        <v>7.1927637532010689</v>
      </c>
      <c r="BO177" s="165"/>
      <c r="BP177" s="187" cm="1">
        <f t="array" ref="BP177">IFERROR(IF($X177=$X176,BP176,INDEX(Forecast_Capex_Input!AC$12:AC$286,$X177)),0)</f>
        <v>0.1</v>
      </c>
      <c r="BQ177" s="187" cm="1">
        <f t="array" ref="BQ177">IFERROR(IF($X177=$X176,BQ176,INDEX(Forecast_Capex_Input!AD$12:AD$286,$X177)),0)</f>
        <v>0.11</v>
      </c>
      <c r="BR177" s="187" cm="1">
        <f t="array" ref="BR177">IFERROR(IF($X177=$X176,BR176,INDEX(Forecast_Capex_Input!AE$12:AE$286,$X177)),0)</f>
        <v>0.14000000000000001</v>
      </c>
      <c r="BS177" s="187" cm="1">
        <f t="array" ref="BS177">IFERROR(IF($X177=$X176,BS176,INDEX(Forecast_Capex_Input!AF$12:AF$286,$X177)),0)</f>
        <v>0.32</v>
      </c>
      <c r="BT177" s="187" cm="1">
        <f t="array" ref="BT177">IFERROR(IF($X177=$X176,BT176,INDEX(Forecast_Capex_Input!AG$12:AG$286,$X177)),0)</f>
        <v>0.33</v>
      </c>
      <c r="BU177" s="165"/>
      <c r="BV177" s="215">
        <f t="shared" si="103"/>
        <v>0.61647761044359084</v>
      </c>
      <c r="BW177" s="215">
        <f t="shared" si="104"/>
        <v>0.67812537148794982</v>
      </c>
      <c r="BX177" s="215">
        <f t="shared" si="105"/>
        <v>0.86306865462102711</v>
      </c>
      <c r="BY177" s="215">
        <f t="shared" si="106"/>
        <v>1.9727283534194906</v>
      </c>
      <c r="BZ177" s="215">
        <f t="shared" si="107"/>
        <v>2.0343761144638495</v>
      </c>
      <c r="CA177" s="155">
        <f t="shared" si="135"/>
        <v>6.1647761044359086</v>
      </c>
      <c r="CB177" s="165"/>
      <c r="CC177" s="215">
        <f t="shared" ca="1" si="108"/>
        <v>0.62559470839511566</v>
      </c>
      <c r="CD177" s="215">
        <f t="shared" ca="1" si="109"/>
        <v>0.68815417923462718</v>
      </c>
      <c r="CE177" s="215">
        <f t="shared" ca="1" si="110"/>
        <v>0.87583259175316197</v>
      </c>
      <c r="CF177" s="215">
        <f t="shared" ca="1" si="111"/>
        <v>2.00190306686437</v>
      </c>
      <c r="CG177" s="215">
        <f t="shared" ca="1" si="112"/>
        <v>2.0644625377038817</v>
      </c>
      <c r="CH177" s="155">
        <f t="shared" ca="1" si="136"/>
        <v>6.2559470839511562</v>
      </c>
      <c r="CI177" s="165"/>
      <c r="CJ177" s="215">
        <f t="shared" ca="1" si="113"/>
        <v>8.2120244884911611E-2</v>
      </c>
      <c r="CK177" s="215">
        <f t="shared" ca="1" si="114"/>
        <v>9.0332269373402774E-2</v>
      </c>
      <c r="CL177" s="215">
        <f t="shared" ca="1" si="115"/>
        <v>0.11496834283887626</v>
      </c>
      <c r="CM177" s="215">
        <f t="shared" ca="1" si="116"/>
        <v>0.26278478363171714</v>
      </c>
      <c r="CN177" s="215">
        <f t="shared" ca="1" si="117"/>
        <v>0.27099680812020832</v>
      </c>
      <c r="CO177" s="155">
        <f t="shared" ca="1" si="137"/>
        <v>0.82120244884911608</v>
      </c>
      <c r="CP177" s="165"/>
      <c r="CQ177" s="223">
        <f t="shared" ca="1" si="118"/>
        <v>1.156142204007979E-2</v>
      </c>
      <c r="CR177" s="223">
        <f t="shared" ca="1" si="119"/>
        <v>1.271756424408777E-2</v>
      </c>
      <c r="CS177" s="223">
        <f t="shared" ca="1" si="120"/>
        <v>1.6185990856111707E-2</v>
      </c>
      <c r="CT177" s="223">
        <f t="shared" ca="1" si="121"/>
        <v>3.6996550528255331E-2</v>
      </c>
      <c r="CU177" s="223">
        <f t="shared" ca="1" si="122"/>
        <v>3.8152692732263307E-2</v>
      </c>
      <c r="CV177" s="155">
        <f t="shared" ca="1" si="138"/>
        <v>0.1156142204007979</v>
      </c>
      <c r="CW177" s="165"/>
      <c r="CX177" s="215">
        <f t="shared" ca="1" si="139"/>
        <v>0.71927637532010713</v>
      </c>
      <c r="CY177" s="215">
        <f t="shared" ca="1" si="123"/>
        <v>0.79120401285211772</v>
      </c>
      <c r="CZ177" s="215">
        <f t="shared" ca="1" si="124"/>
        <v>1.0069869254481498</v>
      </c>
      <c r="DA177" s="215">
        <f t="shared" ca="1" si="125"/>
        <v>2.3016844010243425</v>
      </c>
      <c r="DB177" s="215">
        <f t="shared" ca="1" si="126"/>
        <v>2.3736120385563533</v>
      </c>
      <c r="DC177" s="155">
        <f t="shared" ca="1" si="140"/>
        <v>7.1927637532010706</v>
      </c>
      <c r="DD177" s="165"/>
      <c r="DE177" s="188" t="b" cm="1">
        <f t="array" aca="1" ref="DE177" ca="1">OR($G177=Forecast_Capex_Input!$BF$8:$BF$10)</f>
        <v>0</v>
      </c>
      <c r="DF177" s="188" cm="1">
        <f t="array" aca="1" ref="DF177" ca="1">IFERROR(INDEX(Forecast_Capex_Input!BG$12:BG$286,$X177)
*(INDEX(Forecast_Capex_Input!$H$12:$H$286,$X177)=Repex),0)
*$DE177</f>
        <v>0</v>
      </c>
      <c r="DG177" s="188" cm="1">
        <f t="array" aca="1" ref="DG177" ca="1">IFERROR(INDEX(Forecast_Capex_Input!BH$12:BH$286,$X177)
*(INDEX(Forecast_Capex_Input!$H$12:$H$286,$X177)=Repex),0)
*$DE177</f>
        <v>0</v>
      </c>
      <c r="DH177" s="188" cm="1">
        <f t="array" aca="1" ref="DH177" ca="1">IFERROR(INDEX(Forecast_Capex_Input!BI$12:BI$286,$X177)
*(INDEX(Forecast_Capex_Input!$H$12:$H$286,$X177)=Repex),0)
*$DE177</f>
        <v>0</v>
      </c>
      <c r="DI177" s="188" cm="1">
        <f t="array" aca="1" ref="DI177" ca="1">IFERROR(INDEX(Forecast_Capex_Input!BJ$12:BJ$286,$X177)
*(INDEX(Forecast_Capex_Input!$H$12:$H$286,$X177)=Repex),0)
*$DE177</f>
        <v>0</v>
      </c>
      <c r="DJ177" s="188" cm="1">
        <f t="array" aca="1" ref="DJ177" ca="1">IFERROR(INDEX(Forecast_Capex_Input!BK$12:BK$286,$X177)
*(INDEX(Forecast_Capex_Input!$H$12:$H$286,$X177)=Repex),0)
*$DE177</f>
        <v>0</v>
      </c>
      <c r="DK177" s="188" cm="1">
        <f t="array" aca="1" ref="DK177" ca="1">IFERROR(INDEX(Forecast_Capex_Input!BL$12:BL$286,$X177)
*(INDEX(Forecast_Capex_Input!$H$12:$H$286,$X177)=Repex),0)
*$DE177</f>
        <v>0</v>
      </c>
      <c r="DL177" s="165"/>
      <c r="DM177" s="188" t="b" cm="1">
        <f t="array" aca="1" ref="DM177" ca="1">OR($G177=Forecast_Capex_Input!$BN$8:$BN$9)</f>
        <v>0</v>
      </c>
      <c r="DN177" s="188" cm="1">
        <f t="array" aca="1" ref="DN177" ca="1">IFERROR(INDEX(Forecast_Capex_Input!BO$12:BO$286,$X177)
*(INDEX(Forecast_Capex_Input!$H$12:$H$286,$X177)=Repex),0)
*$DM177</f>
        <v>0</v>
      </c>
      <c r="DO177" s="188" cm="1">
        <f t="array" aca="1" ref="DO177" ca="1">IFERROR(INDEX(Forecast_Capex_Input!BP$12:BP$286,$X177)
*(INDEX(Forecast_Capex_Input!$H$12:$H$286,$X177)=Repex),0)
*$DM177</f>
        <v>0</v>
      </c>
      <c r="DP177" s="188" cm="1">
        <f t="array" aca="1" ref="DP177" ca="1">IFERROR(INDEX(Forecast_Capex_Input!BQ$12:BQ$286,$X177)
*(INDEX(Forecast_Capex_Input!$H$12:$H$286,$X177)=Repex),0)
*$DM177</f>
        <v>0</v>
      </c>
      <c r="DQ177" s="188" cm="1">
        <f t="array" aca="1" ref="DQ177" ca="1">IFERROR(INDEX(Forecast_Capex_Input!BR$12:BR$286,$X177)
*(INDEX(Forecast_Capex_Input!$H$12:$H$286,$X177)=Repex),0)
*$DM177</f>
        <v>0</v>
      </c>
      <c r="DR177" s="188" cm="1">
        <f t="array" aca="1" ref="DR177" ca="1">IFERROR(INDEX(Forecast_Capex_Input!BS$12:BS$286,$X177)
*(INDEX(Forecast_Capex_Input!$H$12:$H$286,$X177)=Repex),0)
*$DM177</f>
        <v>0</v>
      </c>
      <c r="DS177" s="165"/>
      <c r="DT177" s="188" t="b" cm="1">
        <f t="array" aca="1" ref="DT177" ca="1">OR($G177=Forecast_Capex_Input!$BU$8:$BU$10)</f>
        <v>1</v>
      </c>
      <c r="DU177" s="188" cm="1">
        <f t="array" aca="1" ref="DU177" ca="1">IFERROR(INDEX(Forecast_Capex_Input!BV$12:BV$286,$X177)
*(INDEX(Forecast_Capex_Input!$H$12:$H$286,$X177)=Repex),0)
*$DT177</f>
        <v>1</v>
      </c>
      <c r="DV177" s="188" cm="1">
        <f t="array" aca="1" ref="DV177" ca="1">IFERROR(INDEX(Forecast_Capex_Input!BW$12:BW$286,$X177)
*(INDEX(Forecast_Capex_Input!$H$12:$H$286,$X177)=Repex),0)
*$DT177</f>
        <v>0</v>
      </c>
      <c r="DW177" s="188" cm="1">
        <f t="array" aca="1" ref="DW177" ca="1">IFERROR(INDEX(Forecast_Capex_Input!BX$12:BX$286,$X177)
*(INDEX(Forecast_Capex_Input!$H$12:$H$286,$X177)=Repex),0)
*$DT177</f>
        <v>0</v>
      </c>
      <c r="DX177" s="188" cm="1">
        <f t="array" aca="1" ref="DX177" ca="1">IFERROR(INDEX(Forecast_Capex_Input!BY$12:BY$286,$X177)
*(INDEX(Forecast_Capex_Input!$H$12:$H$286,$X177)=Repex),0)
*$DT177</f>
        <v>0</v>
      </c>
      <c r="DY177" s="188" cm="1">
        <f t="array" aca="1" ref="DY177" ca="1">IFERROR(INDEX(Forecast_Capex_Input!BZ$12:BZ$286,$X177)
*(INDEX(Forecast_Capex_Input!$H$12:$H$286,$X177)=Repex),0)
*$DT177</f>
        <v>0</v>
      </c>
      <c r="DZ177" s="188" cm="1">
        <f t="array" aca="1" ref="DZ177" ca="1">IFERROR(INDEX(Forecast_Capex_Input!CA$12:CA$286,$X177)
*(INDEX(Forecast_Capex_Input!$H$12:$H$286,$X177)=Repex),0)
*$DT177</f>
        <v>0</v>
      </c>
      <c r="EA177" s="188" cm="1">
        <f t="array" aca="1" ref="EA177" ca="1">IFERROR(INDEX(Forecast_Capex_Input!CB$12:CB$286,$X177)
*(INDEX(Forecast_Capex_Input!$H$12:$H$286,$X177)=Repex),0)
*$DT177</f>
        <v>0</v>
      </c>
      <c r="EB177" s="188" cm="1">
        <f t="array" aca="1" ref="EB177" ca="1">IFERROR(INDEX(Forecast_Capex_Input!CC$12:CC$286,$X177)
*(INDEX(Forecast_Capex_Input!$H$12:$H$286,$X177)=Repex),0)
*$DT177</f>
        <v>0</v>
      </c>
      <c r="EC177" s="165"/>
      <c r="ED177" s="226" t="str">
        <f t="shared" si="127"/>
        <v>N/A</v>
      </c>
      <c r="EE177" s="174" t="s">
        <v>15</v>
      </c>
    </row>
    <row r="178" spans="3:135" x14ac:dyDescent="0.2">
      <c r="C178" s="174">
        <f t="shared" si="128"/>
        <v>168</v>
      </c>
      <c r="D178" s="167" t="str" cm="1">
        <f t="array" ref="D178">IFERROR(INDEX(Forecast_Capex_Input!$D$12:$D$286,$X178),NA)</f>
        <v>Transmission Line Protection Relay Replacements</v>
      </c>
      <c r="E178" s="172" t="b" cm="1">
        <f t="array" ref="E178">IF($X178=NA,NA,INDEX(Forecast_Capex_Input!$E$12:$E$286,$X178))</f>
        <v>1</v>
      </c>
      <c r="F178" s="167" t="str" cm="1">
        <f t="array" aca="1" ref="F178" ca="1">IFERROR(INDEX(General!$E$25:$E$26,$Y178),NA)</f>
        <v>Non-Labour</v>
      </c>
      <c r="G178" s="167" t="str" cm="1">
        <f t="array" aca="1" ref="G178" ca="1">IFERROR(INDEX(Forecast_Capex_Input!$AI$11:$BB$11,$AA178),NA)</f>
        <v>Secondary Systems</v>
      </c>
      <c r="H178" s="189" cm="1">
        <f t="array" aca="1" ref="H178" ca="1">IFERROR(INDEX(Forecast_Capex_Input!$AI$12:$BB$286,$X178,$AA178),NA)</f>
        <v>1</v>
      </c>
      <c r="I178" s="199" t="str" cm="1">
        <f t="array" ref="I178">IFERROR(INDEX(Forecast_Capex_Input!$F$12:$F$286,$X178),NA)</f>
        <v>Replacement Expenditure</v>
      </c>
      <c r="J178" s="199" t="str" cm="1">
        <f t="array" ref="J178">IFERROR(INDEX(Forecast_Capex_Input!G$12:G$286,$X178),NA)</f>
        <v>Digital Infrastructure</v>
      </c>
      <c r="K178" s="199" t="str" cm="1">
        <f t="array" ref="K178">IFERROR(INDEX(Forecast_Capex_Input!H$12:H$286,$X178),NA)</f>
        <v>Repex</v>
      </c>
      <c r="L178" s="199" t="str" cm="1">
        <f t="array" ref="L178">IFERROR(INDEX(Forecast_Capex_Input!I$12:I$286,$X178),NA)</f>
        <v>N/A</v>
      </c>
      <c r="M178" s="199" t="str" cm="1">
        <f t="array" ref="M178">IFERROR(INDEX(Forecast_Capex_Input!J$12:J$286,$X178),NA)</f>
        <v>N/A</v>
      </c>
      <c r="N178" s="199" t="str" cm="1">
        <f t="array" ref="N178">IFERROR(INDEX(Forecast_Capex_Input!K$12:K$286,$X178),NA)</f>
        <v>DI - Protection systems</v>
      </c>
      <c r="O178" s="199" t="str" cm="1">
        <f t="array" ref="O178">IFERROR(INDEX(Forecast_Capex_Input!L$12:L$286,$X178),NA)</f>
        <v>DI - Safe and Reliable Network</v>
      </c>
      <c r="P178" s="199" t="str" cm="1">
        <f t="array" ref="P178">IFERROR(INDEX(Forecast_Capex_Input!M$12:M$286,$X178),NA)</f>
        <v>N/A</v>
      </c>
      <c r="Q178" s="172" t="str" cm="1">
        <f t="array" ref="Q178">IFERROR(INDEX(Forecast_Capex_Input!N$12:N$286,$X178),NA)</f>
        <v>No</v>
      </c>
      <c r="R178" s="265" cm="1">
        <f t="array" ref="R178">IFERROR(INDEX(Forecast_Capex_Input!O$12:O$286,$X178),0)</f>
        <v>0</v>
      </c>
      <c r="S178" s="172" t="str" cm="1">
        <f t="array" ref="S178">IFERROR(INDEX(Forecast_Capex_Input!P$12:P$286,$X178),0)</f>
        <v>Safety security &amp; reliability</v>
      </c>
      <c r="T178" s="199" t="str" cm="1">
        <f t="array" aca="1" ref="T178" ca="1">IFERROR(INDEX(General!$K$84:$K$103,$AA178),NA)</f>
        <v>Secondary Systems (2018-23)</v>
      </c>
      <c r="U178" s="188" cm="1">
        <f t="array" aca="1" ref="U178" ca="1">IFERROR(
IF($F178=General!$E$25,INDEX(Forecast_Capex_Input!S$12:S$286,$X178),
INDEX(Forecast_Capex_Input!T$12:T$286,$X178)),0)</f>
        <v>0.48636086801961398</v>
      </c>
      <c r="V178" s="222" t="b">
        <f>IFERROR(INDEX(Overheads!$T$19:$T$26,MATCH($I178,Overheads!$E$19:$E$26,0)),FALSE)</f>
        <v>1</v>
      </c>
      <c r="W178" s="165"/>
      <c r="X178" s="174">
        <f>IFERROR(
IF(MATCH($C178,Forecast_Capex_Input!$CI$12:$CI$286,1)+1&gt;MAX(Forecast_Capex_Input!$C$12:$C$286),NA,
MATCH($C178,Forecast_Capex_Input!$CI$12:$CI$286,1)+1),1)</f>
        <v>68</v>
      </c>
      <c r="Y178" s="174" cm="1">
        <f t="array" aca="1" ref="Y178" ca="1">IFERROR(
IF(X177&lt;&gt;X178,1,
IF(COUNTIF(OFFSET(Y177,0,0,-INDEX(Forecast_Capex_Input!$CG$12:$CG$286,$X178)),Y177)=INDEX(Forecast_Capex_Input!$CG$12:$CG$286,$X178),Y177+1,Y177)),NA)</f>
        <v>2</v>
      </c>
      <c r="Z178" s="174" cm="1">
        <f t="array" ref="Z178">IFERROR($C178-IF($X178=1,1,INDEX(Forecast_Capex_Input!$CI$12:$CI$286,$X178-1))+1,NA)</f>
        <v>2</v>
      </c>
      <c r="AA178" s="174" cm="1">
        <f t="array" aca="1" ref="AA178" ca="1">IFERROR(IF(Y178=1,
INDEX(Forecast_Capex_Input!$AI$10:$BB$10,SMALL(IF(INDEX(Forecast_Capex_Input!$AI$12:$BB$286,$X178,0)&gt;0,COLUMN(Forecast_Capex_Input!$AI$10:$BB$10)-COLUMN(Forecast_Capex_Input!$AI$12)+1),ROWS(OFFSET(AA177,0,0,-$Z178)))),
OFFSET(AA177,-INDEX(Forecast_Capex_Input!$CG$12:$CG$286,$X178)+1,0)),NA)</f>
        <v>4</v>
      </c>
      <c r="AB178" s="174">
        <f t="shared" ca="1" si="97"/>
        <v>2</v>
      </c>
      <c r="AC178" s="222" t="b">
        <f t="shared" si="129"/>
        <v>0</v>
      </c>
      <c r="AD178" s="220" t="b">
        <v>0</v>
      </c>
      <c r="AE178" s="222" t="b">
        <f t="shared" si="98"/>
        <v>1</v>
      </c>
      <c r="AF178" s="165"/>
      <c r="AG178" s="215">
        <v>1.323941441068937</v>
      </c>
      <c r="AH178" s="215">
        <v>1.2035831282444882</v>
      </c>
      <c r="AI178" s="215">
        <v>0.6017915641222441</v>
      </c>
      <c r="AJ178" s="215">
        <v>1.323941441068937</v>
      </c>
      <c r="AK178" s="215">
        <v>1.3841205974811615</v>
      </c>
      <c r="AL178" s="155">
        <v>5.837378171985768</v>
      </c>
      <c r="AM178" s="165"/>
      <c r="AN178" s="215" cm="1">
        <f t="array" aca="1" ref="AN178" ca="1">IFERROR(INDEX(General!O$33:O$34,$AB178)
*AG178,0)</f>
        <v>1.323941441068937</v>
      </c>
      <c r="AO178" s="215" cm="1">
        <f t="array" aca="1" ref="AO178" ca="1">IFERROR(INDEX(General!P$33:P$34,$AB178)
*AH178,0)</f>
        <v>1.2035831282444882</v>
      </c>
      <c r="AP178" s="215" cm="1">
        <f t="array" aca="1" ref="AP178" ca="1">IFERROR(INDEX(General!Q$33:Q$34,$AB178)
*AI178,0)</f>
        <v>0.6017915641222441</v>
      </c>
      <c r="AQ178" s="215" cm="1">
        <f t="array" aca="1" ref="AQ178" ca="1">IFERROR(INDEX(General!R$33:R$34,$AB178)
*AJ178,0)</f>
        <v>1.323941441068937</v>
      </c>
      <c r="AR178" s="215" cm="1">
        <f t="array" aca="1" ref="AR178" ca="1">IFERROR(INDEX(General!S$33:S$34,$AB178)
*AK178,0)</f>
        <v>1.3841205974811615</v>
      </c>
      <c r="AS178" s="155">
        <f t="shared" ca="1" si="130"/>
        <v>5.837378171985768</v>
      </c>
      <c r="AT178" s="165"/>
      <c r="AU178" s="215">
        <f ca="1">IF($AE178=FALSE,AN178*Overheads!$R$24*$V178,
IFERROR(Overheads!$O$49*$V178*AN178,0)
+IFERROR(Overheads!Q$59*$V178*(AN178/Overheads!Q$68),0))</f>
        <v>0.18543970544558089</v>
      </c>
      <c r="AV178" s="215">
        <f ca="1">IF($AE178=FALSE,AO178*Overheads!$R$24*$V178,
IFERROR(Overheads!$O$49*$V178*AO178,0)
+IFERROR(Overheads!R$59*$V178*(AO178/Overheads!R$68),0))</f>
        <v>0.143648176470348</v>
      </c>
      <c r="AW178" s="215">
        <f ca="1">IF($AE178=FALSE,AP178*Overheads!$R$24*$V178,
IFERROR(Overheads!$O$49*$V178*AP178,0)
+IFERROR(Overheads!S$59*$V178*(AP178/Overheads!S$68),0))</f>
        <v>7.825766738574455E-2</v>
      </c>
      <c r="AX178" s="215">
        <f ca="1">IF($AE178=FALSE,AQ178*Overheads!$R$24*$V178,
IFERROR(Overheads!$O$49*$V178*AQ178,0)
+IFERROR(Overheads!T$59*$V178*(AQ178/Overheads!T$68),0))</f>
        <v>0.18970894444078235</v>
      </c>
      <c r="AY178" s="215">
        <f ca="1">IF($AE178=FALSE,AR178*Overheads!$R$24*$V178,
IFERROR(Overheads!$O$49*$V178*AR178,0)
+IFERROR(Overheads!U$59*$V178*(AR178/Overheads!U$68),0))</f>
        <v>0.16931463156222912</v>
      </c>
      <c r="AZ178" s="155">
        <f t="shared" ca="1" si="131"/>
        <v>0.76636912530468493</v>
      </c>
      <c r="BA178" s="165"/>
      <c r="BB178" s="215">
        <f ca="1">IF($AE178=FALSE,AN178*Overheads!$S$25,
IFERROR(Overheads!$O$50*AN178,0)
+IFERROR(Overheads!Q$60*(AN178/Overheads!Q$66),0))</f>
        <v>2.4888522310456029E-2</v>
      </c>
      <c r="BC178" s="215">
        <f ca="1">IF($AE178=FALSE,AO178*Overheads!$S$25,
IFERROR(Overheads!$O$50*AO178,0)
+IFERROR(Overheads!R$60*(AO178/Overheads!R$66),0))</f>
        <v>2.0307578942718622E-2</v>
      </c>
      <c r="BD178" s="215">
        <f ca="1">IF($AE178=FALSE,AP178*Overheads!$S$25,
IFERROR(Overheads!$O$50*AP178,0)
+IFERROR(Overheads!S$60*(AP178/Overheads!S$66),0))</f>
        <v>1.10450624306472E-2</v>
      </c>
      <c r="BE178" s="215">
        <f ca="1">IF($AE178=FALSE,AQ178*Overheads!$S$25,
IFERROR(Overheads!$O$50*AQ178,0)
+IFERROR(Overheads!T$60*(AQ178/Overheads!T$66),0))</f>
        <v>2.6837354952467241E-2</v>
      </c>
      <c r="BF178" s="215">
        <f ca="1">IF($AE178=FALSE,AR178*Overheads!$S$25,
IFERROR(Overheads!$O$50*AR178,0)
+IFERROR(Overheads!U$60*(AR178/Overheads!U$66),0))</f>
        <v>2.4781913239905855E-2</v>
      </c>
      <c r="BG178" s="155">
        <f t="shared" ca="1" si="132"/>
        <v>0.10786043187619496</v>
      </c>
      <c r="BH178" s="165"/>
      <c r="BI178" s="215">
        <f t="shared" ca="1" si="133"/>
        <v>1.534269668824974</v>
      </c>
      <c r="BJ178" s="215">
        <f t="shared" ca="1" si="99"/>
        <v>1.367538883657555</v>
      </c>
      <c r="BK178" s="215">
        <f t="shared" ca="1" si="100"/>
        <v>0.69109429393863586</v>
      </c>
      <c r="BL178" s="215">
        <f t="shared" ca="1" si="101"/>
        <v>1.5404877404621866</v>
      </c>
      <c r="BM178" s="215">
        <f t="shared" ca="1" si="102"/>
        <v>1.5782171422832965</v>
      </c>
      <c r="BN178" s="155">
        <f t="shared" ca="1" si="134"/>
        <v>6.7116077291666478</v>
      </c>
      <c r="BO178" s="165"/>
      <c r="BP178" s="187" cm="1">
        <f t="array" ref="BP178">IFERROR(IF($X178=$X177,BP177,INDEX(Forecast_Capex_Input!AC$12:AC$286,$X178)),0)</f>
        <v>0.1</v>
      </c>
      <c r="BQ178" s="187" cm="1">
        <f t="array" ref="BQ178">IFERROR(IF($X178=$X177,BQ177,INDEX(Forecast_Capex_Input!AD$12:AD$286,$X178)),0)</f>
        <v>0.11</v>
      </c>
      <c r="BR178" s="187" cm="1">
        <f t="array" ref="BR178">IFERROR(IF($X178=$X177,BR177,INDEX(Forecast_Capex_Input!AE$12:AE$286,$X178)),0)</f>
        <v>0.14000000000000001</v>
      </c>
      <c r="BS178" s="187" cm="1">
        <f t="array" ref="BS178">IFERROR(IF($X178=$X177,BS177,INDEX(Forecast_Capex_Input!AF$12:AF$286,$X178)),0)</f>
        <v>0.32</v>
      </c>
      <c r="BT178" s="187" cm="1">
        <f t="array" ref="BT178">IFERROR(IF($X178=$X177,BT177,INDEX(Forecast_Capex_Input!AG$12:AG$286,$X178)),0)</f>
        <v>0.33</v>
      </c>
      <c r="BU178" s="165"/>
      <c r="BV178" s="215">
        <f t="shared" si="103"/>
        <v>0.58373781719857687</v>
      </c>
      <c r="BW178" s="215">
        <f t="shared" si="104"/>
        <v>0.6421115989184345</v>
      </c>
      <c r="BX178" s="215">
        <f t="shared" si="105"/>
        <v>0.81723294407800762</v>
      </c>
      <c r="BY178" s="215">
        <f t="shared" si="106"/>
        <v>1.8679610150354458</v>
      </c>
      <c r="BZ178" s="215">
        <f t="shared" si="107"/>
        <v>1.9263347967553035</v>
      </c>
      <c r="CA178" s="155">
        <f t="shared" si="135"/>
        <v>5.837378171985768</v>
      </c>
      <c r="CB178" s="165"/>
      <c r="CC178" s="215">
        <f t="shared" ca="1" si="108"/>
        <v>0.58373781719857687</v>
      </c>
      <c r="CD178" s="215">
        <f t="shared" ca="1" si="109"/>
        <v>0.6421115989184345</v>
      </c>
      <c r="CE178" s="215">
        <f t="shared" ca="1" si="110"/>
        <v>0.81723294407800762</v>
      </c>
      <c r="CF178" s="215">
        <f t="shared" ca="1" si="111"/>
        <v>1.8679610150354458</v>
      </c>
      <c r="CG178" s="215">
        <f t="shared" ca="1" si="112"/>
        <v>1.9263347967553035</v>
      </c>
      <c r="CH178" s="155">
        <f t="shared" ca="1" si="136"/>
        <v>5.837378171985768</v>
      </c>
      <c r="CI178" s="165"/>
      <c r="CJ178" s="215">
        <f t="shared" ca="1" si="113"/>
        <v>7.6636912530468504E-2</v>
      </c>
      <c r="CK178" s="215">
        <f t="shared" ca="1" si="114"/>
        <v>8.4300603783515338E-2</v>
      </c>
      <c r="CL178" s="215">
        <f t="shared" ca="1" si="115"/>
        <v>0.10729167754265589</v>
      </c>
      <c r="CM178" s="215">
        <f t="shared" ca="1" si="116"/>
        <v>0.24523812009749918</v>
      </c>
      <c r="CN178" s="215">
        <f t="shared" ca="1" si="117"/>
        <v>0.25290181135054601</v>
      </c>
      <c r="CO178" s="155">
        <f t="shared" ca="1" si="137"/>
        <v>0.76636912530468493</v>
      </c>
      <c r="CP178" s="165"/>
      <c r="CQ178" s="223">
        <f t="shared" ca="1" si="118"/>
        <v>1.0786043187619497E-2</v>
      </c>
      <c r="CR178" s="223">
        <f t="shared" ca="1" si="119"/>
        <v>1.1864647506381444E-2</v>
      </c>
      <c r="CS178" s="223">
        <f t="shared" ca="1" si="120"/>
        <v>1.5100460462667295E-2</v>
      </c>
      <c r="CT178" s="223">
        <f t="shared" ca="1" si="121"/>
        <v>3.4515338200382384E-2</v>
      </c>
      <c r="CU178" s="223">
        <f t="shared" ca="1" si="122"/>
        <v>3.5593942519144335E-2</v>
      </c>
      <c r="CV178" s="155">
        <f t="shared" ca="1" si="138"/>
        <v>0.10786043187619496</v>
      </c>
      <c r="CW178" s="165"/>
      <c r="CX178" s="215">
        <f t="shared" ca="1" si="139"/>
        <v>0.67116077291666487</v>
      </c>
      <c r="CY178" s="215">
        <f t="shared" ca="1" si="123"/>
        <v>0.73827685020833134</v>
      </c>
      <c r="CZ178" s="215">
        <f t="shared" ca="1" si="124"/>
        <v>0.93962508208333084</v>
      </c>
      <c r="DA178" s="215">
        <f t="shared" ca="1" si="125"/>
        <v>2.1477144733333273</v>
      </c>
      <c r="DB178" s="215">
        <f t="shared" ca="1" si="126"/>
        <v>2.2148305506249941</v>
      </c>
      <c r="DC178" s="155">
        <f t="shared" ca="1" si="140"/>
        <v>6.7116077291666478</v>
      </c>
      <c r="DD178" s="165"/>
      <c r="DE178" s="188" t="b" cm="1">
        <f t="array" aca="1" ref="DE178" ca="1">OR($G178=Forecast_Capex_Input!$BF$8:$BF$10)</f>
        <v>0</v>
      </c>
      <c r="DF178" s="188" cm="1">
        <f t="array" aca="1" ref="DF178" ca="1">IFERROR(INDEX(Forecast_Capex_Input!BG$12:BG$286,$X178)
*(INDEX(Forecast_Capex_Input!$H$12:$H$286,$X178)=Repex),0)
*$DE178</f>
        <v>0</v>
      </c>
      <c r="DG178" s="188" cm="1">
        <f t="array" aca="1" ref="DG178" ca="1">IFERROR(INDEX(Forecast_Capex_Input!BH$12:BH$286,$X178)
*(INDEX(Forecast_Capex_Input!$H$12:$H$286,$X178)=Repex),0)
*$DE178</f>
        <v>0</v>
      </c>
      <c r="DH178" s="188" cm="1">
        <f t="array" aca="1" ref="DH178" ca="1">IFERROR(INDEX(Forecast_Capex_Input!BI$12:BI$286,$X178)
*(INDEX(Forecast_Capex_Input!$H$12:$H$286,$X178)=Repex),0)
*$DE178</f>
        <v>0</v>
      </c>
      <c r="DI178" s="188" cm="1">
        <f t="array" aca="1" ref="DI178" ca="1">IFERROR(INDEX(Forecast_Capex_Input!BJ$12:BJ$286,$X178)
*(INDEX(Forecast_Capex_Input!$H$12:$H$286,$X178)=Repex),0)
*$DE178</f>
        <v>0</v>
      </c>
      <c r="DJ178" s="188" cm="1">
        <f t="array" aca="1" ref="DJ178" ca="1">IFERROR(INDEX(Forecast_Capex_Input!BK$12:BK$286,$X178)
*(INDEX(Forecast_Capex_Input!$H$12:$H$286,$X178)=Repex),0)
*$DE178</f>
        <v>0</v>
      </c>
      <c r="DK178" s="188" cm="1">
        <f t="array" aca="1" ref="DK178" ca="1">IFERROR(INDEX(Forecast_Capex_Input!BL$12:BL$286,$X178)
*(INDEX(Forecast_Capex_Input!$H$12:$H$286,$X178)=Repex),0)
*$DE178</f>
        <v>0</v>
      </c>
      <c r="DL178" s="165"/>
      <c r="DM178" s="188" t="b" cm="1">
        <f t="array" aca="1" ref="DM178" ca="1">OR($G178=Forecast_Capex_Input!$BN$8:$BN$9)</f>
        <v>0</v>
      </c>
      <c r="DN178" s="188" cm="1">
        <f t="array" aca="1" ref="DN178" ca="1">IFERROR(INDEX(Forecast_Capex_Input!BO$12:BO$286,$X178)
*(INDEX(Forecast_Capex_Input!$H$12:$H$286,$X178)=Repex),0)
*$DM178</f>
        <v>0</v>
      </c>
      <c r="DO178" s="188" cm="1">
        <f t="array" aca="1" ref="DO178" ca="1">IFERROR(INDEX(Forecast_Capex_Input!BP$12:BP$286,$X178)
*(INDEX(Forecast_Capex_Input!$H$12:$H$286,$X178)=Repex),0)
*$DM178</f>
        <v>0</v>
      </c>
      <c r="DP178" s="188" cm="1">
        <f t="array" aca="1" ref="DP178" ca="1">IFERROR(INDEX(Forecast_Capex_Input!BQ$12:BQ$286,$X178)
*(INDEX(Forecast_Capex_Input!$H$12:$H$286,$X178)=Repex),0)
*$DM178</f>
        <v>0</v>
      </c>
      <c r="DQ178" s="188" cm="1">
        <f t="array" aca="1" ref="DQ178" ca="1">IFERROR(INDEX(Forecast_Capex_Input!BR$12:BR$286,$X178)
*(INDEX(Forecast_Capex_Input!$H$12:$H$286,$X178)=Repex),0)
*$DM178</f>
        <v>0</v>
      </c>
      <c r="DR178" s="188" cm="1">
        <f t="array" aca="1" ref="DR178" ca="1">IFERROR(INDEX(Forecast_Capex_Input!BS$12:BS$286,$X178)
*(INDEX(Forecast_Capex_Input!$H$12:$H$286,$X178)=Repex),0)
*$DM178</f>
        <v>0</v>
      </c>
      <c r="DS178" s="165"/>
      <c r="DT178" s="188" t="b" cm="1">
        <f t="array" aca="1" ref="DT178" ca="1">OR($G178=Forecast_Capex_Input!$BU$8:$BU$10)</f>
        <v>1</v>
      </c>
      <c r="DU178" s="188" cm="1">
        <f t="array" aca="1" ref="DU178" ca="1">IFERROR(INDEX(Forecast_Capex_Input!BV$12:BV$286,$X178)
*(INDEX(Forecast_Capex_Input!$H$12:$H$286,$X178)=Repex),0)
*$DT178</f>
        <v>1</v>
      </c>
      <c r="DV178" s="188" cm="1">
        <f t="array" aca="1" ref="DV178" ca="1">IFERROR(INDEX(Forecast_Capex_Input!BW$12:BW$286,$X178)
*(INDEX(Forecast_Capex_Input!$H$12:$H$286,$X178)=Repex),0)
*$DT178</f>
        <v>0</v>
      </c>
      <c r="DW178" s="188" cm="1">
        <f t="array" aca="1" ref="DW178" ca="1">IFERROR(INDEX(Forecast_Capex_Input!BX$12:BX$286,$X178)
*(INDEX(Forecast_Capex_Input!$H$12:$H$286,$X178)=Repex),0)
*$DT178</f>
        <v>0</v>
      </c>
      <c r="DX178" s="188" cm="1">
        <f t="array" aca="1" ref="DX178" ca="1">IFERROR(INDEX(Forecast_Capex_Input!BY$12:BY$286,$X178)
*(INDEX(Forecast_Capex_Input!$H$12:$H$286,$X178)=Repex),0)
*$DT178</f>
        <v>0</v>
      </c>
      <c r="DY178" s="188" cm="1">
        <f t="array" aca="1" ref="DY178" ca="1">IFERROR(INDEX(Forecast_Capex_Input!BZ$12:BZ$286,$X178)
*(INDEX(Forecast_Capex_Input!$H$12:$H$286,$X178)=Repex),0)
*$DT178</f>
        <v>0</v>
      </c>
      <c r="DZ178" s="188" cm="1">
        <f t="array" aca="1" ref="DZ178" ca="1">IFERROR(INDEX(Forecast_Capex_Input!CA$12:CA$286,$X178)
*(INDEX(Forecast_Capex_Input!$H$12:$H$286,$X178)=Repex),0)
*$DT178</f>
        <v>0</v>
      </c>
      <c r="EA178" s="188" cm="1">
        <f t="array" aca="1" ref="EA178" ca="1">IFERROR(INDEX(Forecast_Capex_Input!CB$12:CB$286,$X178)
*(INDEX(Forecast_Capex_Input!$H$12:$H$286,$X178)=Repex),0)
*$DT178</f>
        <v>0</v>
      </c>
      <c r="EB178" s="188" cm="1">
        <f t="array" aca="1" ref="EB178" ca="1">IFERROR(INDEX(Forecast_Capex_Input!CC$12:CC$286,$X178)
*(INDEX(Forecast_Capex_Input!$H$12:$H$286,$X178)=Repex),0)
*$DT178</f>
        <v>0</v>
      </c>
      <c r="EC178" s="165"/>
      <c r="ED178" s="226" t="str">
        <f t="shared" si="127"/>
        <v>N/A</v>
      </c>
      <c r="EE178" s="174" t="s">
        <v>15</v>
      </c>
    </row>
    <row r="179" spans="3:135" x14ac:dyDescent="0.2">
      <c r="C179" s="174">
        <f t="shared" si="128"/>
        <v>169</v>
      </c>
      <c r="D179" s="167" t="str" cm="1">
        <f t="array" ref="D179">IFERROR(INDEX(Forecast_Capex_Input!$D$12:$D$286,$X179),NA)</f>
        <v>Uranquinty Secondary Systems Renewal</v>
      </c>
      <c r="E179" s="172" t="b" cm="1">
        <f t="array" ref="E179">IF($X179=NA,NA,INDEX(Forecast_Capex_Input!$E$12:$E$286,$X179))</f>
        <v>0</v>
      </c>
      <c r="F179" s="167" t="str" cm="1">
        <f t="array" aca="1" ref="F179" ca="1">IFERROR(INDEX(General!$E$25:$E$26,$Y179),NA)</f>
        <v>Labour</v>
      </c>
      <c r="G179" s="167" t="str" cm="1">
        <f t="array" aca="1" ref="G179" ca="1">IFERROR(INDEX(Forecast_Capex_Input!$AI$11:$BB$11,$AA179),NA)</f>
        <v>Secondary Systems</v>
      </c>
      <c r="H179" s="189" cm="1">
        <f t="array" aca="1" ref="H179" ca="1">IFERROR(INDEX(Forecast_Capex_Input!$AI$12:$BB$286,$X179,$AA179),NA)</f>
        <v>0.94</v>
      </c>
      <c r="I179" s="199" t="str" cm="1">
        <f t="array" ref="I179">IFERROR(INDEX(Forecast_Capex_Input!$F$12:$F$286,$X179),NA)</f>
        <v>Replacement Expenditure</v>
      </c>
      <c r="J179" s="199" t="str" cm="1">
        <f t="array" ref="J179">IFERROR(INDEX(Forecast_Capex_Input!G$12:G$286,$X179),NA)</f>
        <v>Digital Infrastructure</v>
      </c>
      <c r="K179" s="199" t="str" cm="1">
        <f t="array" ref="K179">IFERROR(INDEX(Forecast_Capex_Input!H$12:H$286,$X179),NA)</f>
        <v>Repex</v>
      </c>
      <c r="L179" s="199" t="str" cm="1">
        <f t="array" ref="L179">IFERROR(INDEX(Forecast_Capex_Input!I$12:I$286,$X179),NA)</f>
        <v>N/A</v>
      </c>
      <c r="M179" s="199" t="str" cm="1">
        <f t="array" ref="M179">IFERROR(INDEX(Forecast_Capex_Input!J$12:J$286,$X179),NA)</f>
        <v>N/A</v>
      </c>
      <c r="N179" s="199" t="str" cm="1">
        <f t="array" ref="N179">IFERROR(INDEX(Forecast_Capex_Input!K$12:K$286,$X179),NA)</f>
        <v>DI - Protection systems</v>
      </c>
      <c r="O179" s="199" t="str" cm="1">
        <f t="array" ref="O179">IFERROR(INDEX(Forecast_Capex_Input!L$12:L$286,$X179),NA)</f>
        <v>DI - Safe and Reliable Network</v>
      </c>
      <c r="P179" s="199" t="str" cm="1">
        <f t="array" ref="P179">IFERROR(INDEX(Forecast_Capex_Input!M$12:M$286,$X179),NA)</f>
        <v>N/A</v>
      </c>
      <c r="Q179" s="172" t="str" cm="1">
        <f t="array" ref="Q179">IFERROR(INDEX(Forecast_Capex_Input!N$12:N$286,$X179),NA)</f>
        <v>Yes</v>
      </c>
      <c r="R179" s="265" cm="1">
        <f t="array" ref="R179">IFERROR(INDEX(Forecast_Capex_Input!O$12:O$286,$X179),0)</f>
        <v>0</v>
      </c>
      <c r="S179" s="172" t="str" cm="1">
        <f t="array" ref="S179">IFERROR(INDEX(Forecast_Capex_Input!P$12:P$286,$X179),0)</f>
        <v>Safety security &amp; reliability</v>
      </c>
      <c r="T179" s="199" t="str" cm="1">
        <f t="array" aca="1" ref="T179" ca="1">IFERROR(INDEX(General!$K$84:$K$103,$AA179),NA)</f>
        <v>Secondary Systems (2018-23)</v>
      </c>
      <c r="U179" s="188" cm="1">
        <f t="array" aca="1" ref="U179" ca="1">IFERROR(
IF($F179=General!$E$25,INDEX(Forecast_Capex_Input!S$12:S$286,$X179),
INDEX(Forecast_Capex_Input!T$12:T$286,$X179)),0)</f>
        <v>0</v>
      </c>
      <c r="V179" s="222" t="b">
        <f>IFERROR(INDEX(Overheads!$T$19:$T$26,MATCH($I179,Overheads!$E$19:$E$26,0)),FALSE)</f>
        <v>1</v>
      </c>
      <c r="W179" s="165"/>
      <c r="X179" s="174">
        <f>IFERROR(
IF(MATCH($C179,Forecast_Capex_Input!$CI$12:$CI$286,1)+1&gt;MAX(Forecast_Capex_Input!$C$12:$C$286),NA,
MATCH($C179,Forecast_Capex_Input!$CI$12:$CI$286,1)+1),1)</f>
        <v>69</v>
      </c>
      <c r="Y179" s="174" cm="1">
        <f t="array" aca="1" ref="Y179" ca="1">IFERROR(
IF(X178&lt;&gt;X179,1,
IF(COUNTIF(OFFSET(Y178,0,0,-INDEX(Forecast_Capex_Input!$CG$12:$CG$286,$X179)),Y178)=INDEX(Forecast_Capex_Input!$CG$12:$CG$286,$X179),Y178+1,Y178)),NA)</f>
        <v>1</v>
      </c>
      <c r="Z179" s="174" cm="1">
        <f t="array" ref="Z179">IFERROR($C179-IF($X179=1,1,INDEX(Forecast_Capex_Input!$CI$12:$CI$286,$X179-1))+1,NA)</f>
        <v>1</v>
      </c>
      <c r="AA179" s="174" cm="1">
        <f t="array" aca="1" ref="AA179" ca="1">IFERROR(IF(Y179=1,
INDEX(Forecast_Capex_Input!$AI$10:$BB$10,SMALL(IF(INDEX(Forecast_Capex_Input!$AI$12:$BB$286,$X179,0)&gt;0,COLUMN(Forecast_Capex_Input!$AI$10:$BB$10)-COLUMN(Forecast_Capex_Input!$AI$12)+1),ROWS(OFFSET(AA178,0,0,-$Z179)))),
OFFSET(AA178,-INDEX(Forecast_Capex_Input!$CG$12:$CG$286,$X179)+1,0)),NA)</f>
        <v>4</v>
      </c>
      <c r="AB179" s="174">
        <f t="shared" ca="1" si="97"/>
        <v>1</v>
      </c>
      <c r="AC179" s="222" t="b">
        <f t="shared" si="129"/>
        <v>0</v>
      </c>
      <c r="AD179" s="220" t="b">
        <v>0</v>
      </c>
      <c r="AE179" s="222" t="b">
        <f t="shared" si="98"/>
        <v>1</v>
      </c>
      <c r="AF179" s="165"/>
      <c r="AG179" s="215">
        <v>0</v>
      </c>
      <c r="AH179" s="215">
        <v>0</v>
      </c>
      <c r="AI179" s="215">
        <v>0</v>
      </c>
      <c r="AJ179" s="215">
        <v>0</v>
      </c>
      <c r="AK179" s="215">
        <v>0</v>
      </c>
      <c r="AL179" s="155">
        <v>0</v>
      </c>
      <c r="AM179" s="165"/>
      <c r="AN179" s="215" cm="1">
        <f t="array" aca="1" ref="AN179" ca="1">IFERROR(INDEX(General!O$33:O$34,$AB179)
*AG179,0)</f>
        <v>0</v>
      </c>
      <c r="AO179" s="215" cm="1">
        <f t="array" aca="1" ref="AO179" ca="1">IFERROR(INDEX(General!P$33:P$34,$AB179)
*AH179,0)</f>
        <v>0</v>
      </c>
      <c r="AP179" s="215" cm="1">
        <f t="array" aca="1" ref="AP179" ca="1">IFERROR(INDEX(General!Q$33:Q$34,$AB179)
*AI179,0)</f>
        <v>0</v>
      </c>
      <c r="AQ179" s="215" cm="1">
        <f t="array" aca="1" ref="AQ179" ca="1">IFERROR(INDEX(General!R$33:R$34,$AB179)
*AJ179,0)</f>
        <v>0</v>
      </c>
      <c r="AR179" s="215" cm="1">
        <f t="array" aca="1" ref="AR179" ca="1">IFERROR(INDEX(General!S$33:S$34,$AB179)
*AK179,0)</f>
        <v>0</v>
      </c>
      <c r="AS179" s="155">
        <f t="shared" ca="1" si="130"/>
        <v>0</v>
      </c>
      <c r="AT179" s="165"/>
      <c r="AU179" s="215">
        <f ca="1">IF($AE179=FALSE,AN179*Overheads!$R$24*$V179,
IFERROR(Overheads!$O$49*$V179*AN179,0)
+IFERROR(Overheads!Q$59*$V179*(AN179/Overheads!Q$68),0))</f>
        <v>0</v>
      </c>
      <c r="AV179" s="215">
        <f ca="1">IF($AE179=FALSE,AO179*Overheads!$R$24*$V179,
IFERROR(Overheads!$O$49*$V179*AO179,0)
+IFERROR(Overheads!R$59*$V179*(AO179/Overheads!R$68),0))</f>
        <v>0</v>
      </c>
      <c r="AW179" s="215">
        <f ca="1">IF($AE179=FALSE,AP179*Overheads!$R$24*$V179,
IFERROR(Overheads!$O$49*$V179*AP179,0)
+IFERROR(Overheads!S$59*$V179*(AP179/Overheads!S$68),0))</f>
        <v>0</v>
      </c>
      <c r="AX179" s="215">
        <f ca="1">IF($AE179=FALSE,AQ179*Overheads!$R$24*$V179,
IFERROR(Overheads!$O$49*$V179*AQ179,0)
+IFERROR(Overheads!T$59*$V179*(AQ179/Overheads!T$68),0))</f>
        <v>0</v>
      </c>
      <c r="AY179" s="215">
        <f ca="1">IF($AE179=FALSE,AR179*Overheads!$R$24*$V179,
IFERROR(Overheads!$O$49*$V179*AR179,0)
+IFERROR(Overheads!U$59*$V179*(AR179/Overheads!U$68),0))</f>
        <v>0</v>
      </c>
      <c r="AZ179" s="155">
        <f t="shared" ca="1" si="131"/>
        <v>0</v>
      </c>
      <c r="BA179" s="165"/>
      <c r="BB179" s="215">
        <f ca="1">IF($AE179=FALSE,AN179*Overheads!$S$25,
IFERROR(Overheads!$O$50*AN179,0)
+IFERROR(Overheads!Q$60*(AN179/Overheads!Q$66),0))</f>
        <v>0</v>
      </c>
      <c r="BC179" s="215">
        <f ca="1">IF($AE179=FALSE,AO179*Overheads!$S$25,
IFERROR(Overheads!$O$50*AO179,0)
+IFERROR(Overheads!R$60*(AO179/Overheads!R$66),0))</f>
        <v>0</v>
      </c>
      <c r="BD179" s="215">
        <f ca="1">IF($AE179=FALSE,AP179*Overheads!$S$25,
IFERROR(Overheads!$O$50*AP179,0)
+IFERROR(Overheads!S$60*(AP179/Overheads!S$66),0))</f>
        <v>0</v>
      </c>
      <c r="BE179" s="215">
        <f ca="1">IF($AE179=FALSE,AQ179*Overheads!$S$25,
IFERROR(Overheads!$O$50*AQ179,0)
+IFERROR(Overheads!T$60*(AQ179/Overheads!T$66),0))</f>
        <v>0</v>
      </c>
      <c r="BF179" s="215">
        <f ca="1">IF($AE179=FALSE,AR179*Overheads!$S$25,
IFERROR(Overheads!$O$50*AR179,0)
+IFERROR(Overheads!U$60*(AR179/Overheads!U$66),0))</f>
        <v>0</v>
      </c>
      <c r="BG179" s="155">
        <f t="shared" ca="1" si="132"/>
        <v>0</v>
      </c>
      <c r="BH179" s="165"/>
      <c r="BI179" s="215">
        <f t="shared" ca="1" si="133"/>
        <v>0</v>
      </c>
      <c r="BJ179" s="215">
        <f t="shared" ca="1" si="99"/>
        <v>0</v>
      </c>
      <c r="BK179" s="215">
        <f t="shared" ca="1" si="100"/>
        <v>0</v>
      </c>
      <c r="BL179" s="215">
        <f t="shared" ca="1" si="101"/>
        <v>0</v>
      </c>
      <c r="BM179" s="215">
        <f t="shared" ca="1" si="102"/>
        <v>0</v>
      </c>
      <c r="BN179" s="155">
        <f t="shared" ca="1" si="134"/>
        <v>0</v>
      </c>
      <c r="BO179" s="165"/>
      <c r="BP179" s="187" cm="1">
        <f t="array" ref="BP179">IFERROR(IF($X179=$X178,BP178,INDEX(Forecast_Capex_Input!AC$12:AC$286,$X179)),0)</f>
        <v>0</v>
      </c>
      <c r="BQ179" s="187" cm="1">
        <f t="array" ref="BQ179">IFERROR(IF($X179=$X178,BQ178,INDEX(Forecast_Capex_Input!AD$12:AD$286,$X179)),0)</f>
        <v>0</v>
      </c>
      <c r="BR179" s="187" cm="1">
        <f t="array" ref="BR179">IFERROR(IF($X179=$X178,BR178,INDEX(Forecast_Capex_Input!AE$12:AE$286,$X179)),0)</f>
        <v>0</v>
      </c>
      <c r="BS179" s="187" cm="1">
        <f t="array" ref="BS179">IFERROR(IF($X179=$X178,BS178,INDEX(Forecast_Capex_Input!AF$12:AF$286,$X179)),0)</f>
        <v>0</v>
      </c>
      <c r="BT179" s="187" cm="1">
        <f t="array" ref="BT179">IFERROR(IF($X179=$X178,BT178,INDEX(Forecast_Capex_Input!AG$12:AG$286,$X179)),0)</f>
        <v>0</v>
      </c>
      <c r="BU179" s="165"/>
      <c r="BV179" s="215">
        <f t="shared" si="103"/>
        <v>0</v>
      </c>
      <c r="BW179" s="215">
        <f t="shared" si="104"/>
        <v>0</v>
      </c>
      <c r="BX179" s="215">
        <f t="shared" si="105"/>
        <v>0</v>
      </c>
      <c r="BY179" s="215">
        <f t="shared" si="106"/>
        <v>0</v>
      </c>
      <c r="BZ179" s="215">
        <f t="shared" si="107"/>
        <v>0</v>
      </c>
      <c r="CA179" s="155">
        <f t="shared" si="135"/>
        <v>0</v>
      </c>
      <c r="CB179" s="165"/>
      <c r="CC179" s="215">
        <f t="shared" ca="1" si="108"/>
        <v>0</v>
      </c>
      <c r="CD179" s="215">
        <f t="shared" ca="1" si="109"/>
        <v>0</v>
      </c>
      <c r="CE179" s="215">
        <f t="shared" ca="1" si="110"/>
        <v>0</v>
      </c>
      <c r="CF179" s="215">
        <f t="shared" ca="1" si="111"/>
        <v>0</v>
      </c>
      <c r="CG179" s="215">
        <f t="shared" ca="1" si="112"/>
        <v>0</v>
      </c>
      <c r="CH179" s="155">
        <f t="shared" ca="1" si="136"/>
        <v>0</v>
      </c>
      <c r="CI179" s="165"/>
      <c r="CJ179" s="215">
        <f t="shared" ca="1" si="113"/>
        <v>0</v>
      </c>
      <c r="CK179" s="215">
        <f t="shared" ca="1" si="114"/>
        <v>0</v>
      </c>
      <c r="CL179" s="215">
        <f t="shared" ca="1" si="115"/>
        <v>0</v>
      </c>
      <c r="CM179" s="215">
        <f t="shared" ca="1" si="116"/>
        <v>0</v>
      </c>
      <c r="CN179" s="215">
        <f t="shared" ca="1" si="117"/>
        <v>0</v>
      </c>
      <c r="CO179" s="155">
        <f t="shared" ca="1" si="137"/>
        <v>0</v>
      </c>
      <c r="CP179" s="165"/>
      <c r="CQ179" s="223">
        <f t="shared" ca="1" si="118"/>
        <v>0</v>
      </c>
      <c r="CR179" s="223">
        <f t="shared" ca="1" si="119"/>
        <v>0</v>
      </c>
      <c r="CS179" s="223">
        <f t="shared" ca="1" si="120"/>
        <v>0</v>
      </c>
      <c r="CT179" s="223">
        <f t="shared" ca="1" si="121"/>
        <v>0</v>
      </c>
      <c r="CU179" s="223">
        <f t="shared" ca="1" si="122"/>
        <v>0</v>
      </c>
      <c r="CV179" s="155">
        <f t="shared" ca="1" si="138"/>
        <v>0</v>
      </c>
      <c r="CW179" s="165"/>
      <c r="CX179" s="215">
        <f t="shared" ca="1" si="139"/>
        <v>0</v>
      </c>
      <c r="CY179" s="215">
        <f t="shared" ca="1" si="123"/>
        <v>0</v>
      </c>
      <c r="CZ179" s="215">
        <f t="shared" ca="1" si="124"/>
        <v>0</v>
      </c>
      <c r="DA179" s="215">
        <f t="shared" ca="1" si="125"/>
        <v>0</v>
      </c>
      <c r="DB179" s="215">
        <f t="shared" ca="1" si="126"/>
        <v>0</v>
      </c>
      <c r="DC179" s="155">
        <f t="shared" ca="1" si="140"/>
        <v>0</v>
      </c>
      <c r="DD179" s="165"/>
      <c r="DE179" s="188" t="b" cm="1">
        <f t="array" aca="1" ref="DE179" ca="1">OR($G179=Forecast_Capex_Input!$BF$8:$BF$10)</f>
        <v>0</v>
      </c>
      <c r="DF179" s="188" cm="1">
        <f t="array" aca="1" ref="DF179" ca="1">IFERROR(INDEX(Forecast_Capex_Input!BG$12:BG$286,$X179)
*(INDEX(Forecast_Capex_Input!$H$12:$H$286,$X179)=Repex),0)
*$DE179</f>
        <v>0</v>
      </c>
      <c r="DG179" s="188" cm="1">
        <f t="array" aca="1" ref="DG179" ca="1">IFERROR(INDEX(Forecast_Capex_Input!BH$12:BH$286,$X179)
*(INDEX(Forecast_Capex_Input!$H$12:$H$286,$X179)=Repex),0)
*$DE179</f>
        <v>0</v>
      </c>
      <c r="DH179" s="188" cm="1">
        <f t="array" aca="1" ref="DH179" ca="1">IFERROR(INDEX(Forecast_Capex_Input!BI$12:BI$286,$X179)
*(INDEX(Forecast_Capex_Input!$H$12:$H$286,$X179)=Repex),0)
*$DE179</f>
        <v>0</v>
      </c>
      <c r="DI179" s="188" cm="1">
        <f t="array" aca="1" ref="DI179" ca="1">IFERROR(INDEX(Forecast_Capex_Input!BJ$12:BJ$286,$X179)
*(INDEX(Forecast_Capex_Input!$H$12:$H$286,$X179)=Repex),0)
*$DE179</f>
        <v>0</v>
      </c>
      <c r="DJ179" s="188" cm="1">
        <f t="array" aca="1" ref="DJ179" ca="1">IFERROR(INDEX(Forecast_Capex_Input!BK$12:BK$286,$X179)
*(INDEX(Forecast_Capex_Input!$H$12:$H$286,$X179)=Repex),0)
*$DE179</f>
        <v>0</v>
      </c>
      <c r="DK179" s="188" cm="1">
        <f t="array" aca="1" ref="DK179" ca="1">IFERROR(INDEX(Forecast_Capex_Input!BL$12:BL$286,$X179)
*(INDEX(Forecast_Capex_Input!$H$12:$H$286,$X179)=Repex),0)
*$DE179</f>
        <v>0</v>
      </c>
      <c r="DL179" s="165"/>
      <c r="DM179" s="188" t="b" cm="1">
        <f t="array" aca="1" ref="DM179" ca="1">OR($G179=Forecast_Capex_Input!$BN$8:$BN$9)</f>
        <v>0</v>
      </c>
      <c r="DN179" s="188" cm="1">
        <f t="array" aca="1" ref="DN179" ca="1">IFERROR(INDEX(Forecast_Capex_Input!BO$12:BO$286,$X179)
*(INDEX(Forecast_Capex_Input!$H$12:$H$286,$X179)=Repex),0)
*$DM179</f>
        <v>0</v>
      </c>
      <c r="DO179" s="188" cm="1">
        <f t="array" aca="1" ref="DO179" ca="1">IFERROR(INDEX(Forecast_Capex_Input!BP$12:BP$286,$X179)
*(INDEX(Forecast_Capex_Input!$H$12:$H$286,$X179)=Repex),0)
*$DM179</f>
        <v>0</v>
      </c>
      <c r="DP179" s="188" cm="1">
        <f t="array" aca="1" ref="DP179" ca="1">IFERROR(INDEX(Forecast_Capex_Input!BQ$12:BQ$286,$X179)
*(INDEX(Forecast_Capex_Input!$H$12:$H$286,$X179)=Repex),0)
*$DM179</f>
        <v>0</v>
      </c>
      <c r="DQ179" s="188" cm="1">
        <f t="array" aca="1" ref="DQ179" ca="1">IFERROR(INDEX(Forecast_Capex_Input!BR$12:BR$286,$X179)
*(INDEX(Forecast_Capex_Input!$H$12:$H$286,$X179)=Repex),0)
*$DM179</f>
        <v>0</v>
      </c>
      <c r="DR179" s="188" cm="1">
        <f t="array" aca="1" ref="DR179" ca="1">IFERROR(INDEX(Forecast_Capex_Input!BS$12:BS$286,$X179)
*(INDEX(Forecast_Capex_Input!$H$12:$H$286,$X179)=Repex),0)
*$DM179</f>
        <v>0</v>
      </c>
      <c r="DS179" s="165"/>
      <c r="DT179" s="188" t="b" cm="1">
        <f t="array" aca="1" ref="DT179" ca="1">OR($G179=Forecast_Capex_Input!$BU$8:$BU$10)</f>
        <v>1</v>
      </c>
      <c r="DU179" s="188" cm="1">
        <f t="array" aca="1" ref="DU179" ca="1">IFERROR(INDEX(Forecast_Capex_Input!BV$12:BV$286,$X179)
*(INDEX(Forecast_Capex_Input!$H$12:$H$286,$X179)=Repex),0)
*$DT179</f>
        <v>0.56889787753723553</v>
      </c>
      <c r="DV179" s="188" cm="1">
        <f t="array" aca="1" ref="DV179" ca="1">IFERROR(INDEX(Forecast_Capex_Input!BW$12:BW$286,$X179)
*(INDEX(Forecast_Capex_Input!$H$12:$H$286,$X179)=Repex),0)
*$DT179</f>
        <v>0.29397649716374619</v>
      </c>
      <c r="DW179" s="188" cm="1">
        <f t="array" aca="1" ref="DW179" ca="1">IFERROR(INDEX(Forecast_Capex_Input!BX$12:BX$286,$X179)
*(INDEX(Forecast_Capex_Input!$H$12:$H$286,$X179)=Repex),0)
*$DT179</f>
        <v>7.712562529901823E-2</v>
      </c>
      <c r="DX179" s="188" cm="1">
        <f t="array" aca="1" ref="DX179" ca="1">IFERROR(INDEX(Forecast_Capex_Input!BY$12:BY$286,$X179)
*(INDEX(Forecast_Capex_Input!$H$12:$H$286,$X179)=Repex),0)
*$DT179</f>
        <v>0</v>
      </c>
      <c r="DY179" s="188" cm="1">
        <f t="array" aca="1" ref="DY179" ca="1">IFERROR(INDEX(Forecast_Capex_Input!BZ$12:BZ$286,$X179)
*(INDEX(Forecast_Capex_Input!$H$12:$H$286,$X179)=Repex),0)
*$DT179</f>
        <v>0.06</v>
      </c>
      <c r="DZ179" s="188" cm="1">
        <f t="array" aca="1" ref="DZ179" ca="1">IFERROR(INDEX(Forecast_Capex_Input!CA$12:CA$286,$X179)
*(INDEX(Forecast_Capex_Input!$H$12:$H$286,$X179)=Repex),0)
*$DT179</f>
        <v>0</v>
      </c>
      <c r="EA179" s="188" cm="1">
        <f t="array" aca="1" ref="EA179" ca="1">IFERROR(INDEX(Forecast_Capex_Input!CB$12:CB$286,$X179)
*(INDEX(Forecast_Capex_Input!$H$12:$H$286,$X179)=Repex),0)
*$DT179</f>
        <v>0</v>
      </c>
      <c r="EB179" s="188" cm="1">
        <f t="array" aca="1" ref="EB179" ca="1">IFERROR(INDEX(Forecast_Capex_Input!CC$12:CC$286,$X179)
*(INDEX(Forecast_Capex_Input!$H$12:$H$286,$X179)=Repex),0)
*$DT179</f>
        <v>0</v>
      </c>
      <c r="EC179" s="165"/>
      <c r="ED179" s="226" t="str">
        <f t="shared" si="127"/>
        <v>N/A</v>
      </c>
      <c r="EE179" s="174" t="s">
        <v>15</v>
      </c>
    </row>
    <row r="180" spans="3:135" x14ac:dyDescent="0.2">
      <c r="C180" s="174">
        <f t="shared" si="128"/>
        <v>170</v>
      </c>
      <c r="D180" s="167" t="str" cm="1">
        <f t="array" ref="D180">IFERROR(INDEX(Forecast_Capex_Input!$D$12:$D$286,$X180),NA)</f>
        <v>Uranquinty Secondary Systems Renewal</v>
      </c>
      <c r="E180" s="172" t="b" cm="1">
        <f t="array" ref="E180">IF($X180=NA,NA,INDEX(Forecast_Capex_Input!$E$12:$E$286,$X180))</f>
        <v>0</v>
      </c>
      <c r="F180" s="167" t="str" cm="1">
        <f t="array" aca="1" ref="F180" ca="1">IFERROR(INDEX(General!$E$25:$E$26,$Y180),NA)</f>
        <v>Labour</v>
      </c>
      <c r="G180" s="167" t="str" cm="1">
        <f t="array" aca="1" ref="G180" ca="1">IFERROR(INDEX(Forecast_Capex_Input!$AI$11:$BB$11,$AA180),NA)</f>
        <v>Communications (short life)</v>
      </c>
      <c r="H180" s="189" cm="1">
        <f t="array" aca="1" ref="H180" ca="1">IFERROR(INDEX(Forecast_Capex_Input!$AI$12:$BB$286,$X180,$AA180),NA)</f>
        <v>0.06</v>
      </c>
      <c r="I180" s="199" t="str" cm="1">
        <f t="array" ref="I180">IFERROR(INDEX(Forecast_Capex_Input!$F$12:$F$286,$X180),NA)</f>
        <v>Replacement Expenditure</v>
      </c>
      <c r="J180" s="199" t="str" cm="1">
        <f t="array" ref="J180">IFERROR(INDEX(Forecast_Capex_Input!G$12:G$286,$X180),NA)</f>
        <v>Digital Infrastructure</v>
      </c>
      <c r="K180" s="199" t="str" cm="1">
        <f t="array" ref="K180">IFERROR(INDEX(Forecast_Capex_Input!H$12:H$286,$X180),NA)</f>
        <v>Repex</v>
      </c>
      <c r="L180" s="199" t="str" cm="1">
        <f t="array" ref="L180">IFERROR(INDEX(Forecast_Capex_Input!I$12:I$286,$X180),NA)</f>
        <v>N/A</v>
      </c>
      <c r="M180" s="199" t="str" cm="1">
        <f t="array" ref="M180">IFERROR(INDEX(Forecast_Capex_Input!J$12:J$286,$X180),NA)</f>
        <v>N/A</v>
      </c>
      <c r="N180" s="199" t="str" cm="1">
        <f t="array" ref="N180">IFERROR(INDEX(Forecast_Capex_Input!K$12:K$286,$X180),NA)</f>
        <v>DI - Protection systems</v>
      </c>
      <c r="O180" s="199" t="str" cm="1">
        <f t="array" ref="O180">IFERROR(INDEX(Forecast_Capex_Input!L$12:L$286,$X180),NA)</f>
        <v>DI - Safe and Reliable Network</v>
      </c>
      <c r="P180" s="199" t="str" cm="1">
        <f t="array" ref="P180">IFERROR(INDEX(Forecast_Capex_Input!M$12:M$286,$X180),NA)</f>
        <v>N/A</v>
      </c>
      <c r="Q180" s="172" t="str" cm="1">
        <f t="array" ref="Q180">IFERROR(INDEX(Forecast_Capex_Input!N$12:N$286,$X180),NA)</f>
        <v>Yes</v>
      </c>
      <c r="R180" s="265" cm="1">
        <f t="array" ref="R180">IFERROR(INDEX(Forecast_Capex_Input!O$12:O$286,$X180),0)</f>
        <v>0</v>
      </c>
      <c r="S180" s="172" t="str" cm="1">
        <f t="array" ref="S180">IFERROR(INDEX(Forecast_Capex_Input!P$12:P$286,$X180),0)</f>
        <v>Safety security &amp; reliability</v>
      </c>
      <c r="T180" s="199" t="str" cm="1">
        <f t="array" aca="1" ref="T180" ca="1">IFERROR(INDEX(General!$K$84:$K$103,$AA180),NA)</f>
        <v>Communications (short life) (2018 onwards)</v>
      </c>
      <c r="U180" s="188" cm="1">
        <f t="array" aca="1" ref="U180" ca="1">IFERROR(
IF($F180=General!$E$25,INDEX(Forecast_Capex_Input!S$12:S$286,$X180),
INDEX(Forecast_Capex_Input!T$12:T$286,$X180)),0)</f>
        <v>0</v>
      </c>
      <c r="V180" s="222" t="b">
        <f>IFERROR(INDEX(Overheads!$T$19:$T$26,MATCH($I180,Overheads!$E$19:$E$26,0)),FALSE)</f>
        <v>1</v>
      </c>
      <c r="W180" s="165"/>
      <c r="X180" s="174">
        <f>IFERROR(
IF(MATCH($C180,Forecast_Capex_Input!$CI$12:$CI$286,1)+1&gt;MAX(Forecast_Capex_Input!$C$12:$C$286),NA,
MATCH($C180,Forecast_Capex_Input!$CI$12:$CI$286,1)+1),1)</f>
        <v>69</v>
      </c>
      <c r="Y180" s="174" cm="1">
        <f t="array" aca="1" ref="Y180" ca="1">IFERROR(
IF(X179&lt;&gt;X180,1,
IF(COUNTIF(OFFSET(Y179,0,0,-INDEX(Forecast_Capex_Input!$CG$12:$CG$286,$X180)),Y179)=INDEX(Forecast_Capex_Input!$CG$12:$CG$286,$X180),Y179+1,Y179)),NA)</f>
        <v>1</v>
      </c>
      <c r="Z180" s="174" cm="1">
        <f t="array" ref="Z180">IFERROR($C180-IF($X180=1,1,INDEX(Forecast_Capex_Input!$CI$12:$CI$286,$X180-1))+1,NA)</f>
        <v>2</v>
      </c>
      <c r="AA180" s="174" cm="1">
        <f t="array" aca="1" ref="AA180" ca="1">IFERROR(IF(Y180=1,
INDEX(Forecast_Capex_Input!$AI$10:$BB$10,SMALL(IF(INDEX(Forecast_Capex_Input!$AI$12:$BB$286,$X180,0)&gt;0,COLUMN(Forecast_Capex_Input!$AI$10:$BB$10)-COLUMN(Forecast_Capex_Input!$AI$12)+1),ROWS(OFFSET(AA179,0,0,-$Z180)))),
OFFSET(AA179,-INDEX(Forecast_Capex_Input!$CG$12:$CG$286,$X180)+1,0)),NA)</f>
        <v>5</v>
      </c>
      <c r="AB180" s="174">
        <f t="shared" ca="1" si="97"/>
        <v>1</v>
      </c>
      <c r="AC180" s="222" t="b">
        <f t="shared" si="129"/>
        <v>0</v>
      </c>
      <c r="AD180" s="220" t="b">
        <v>0</v>
      </c>
      <c r="AE180" s="222" t="b">
        <f t="shared" si="98"/>
        <v>1</v>
      </c>
      <c r="AF180" s="165"/>
      <c r="AG180" s="215">
        <v>0</v>
      </c>
      <c r="AH180" s="215">
        <v>0</v>
      </c>
      <c r="AI180" s="215">
        <v>0</v>
      </c>
      <c r="AJ180" s="215">
        <v>0</v>
      </c>
      <c r="AK180" s="215">
        <v>0</v>
      </c>
      <c r="AL180" s="155">
        <v>0</v>
      </c>
      <c r="AM180" s="165"/>
      <c r="AN180" s="215" cm="1">
        <f t="array" aca="1" ref="AN180" ca="1">IFERROR(INDEX(General!O$33:O$34,$AB180)
*AG180,0)</f>
        <v>0</v>
      </c>
      <c r="AO180" s="215" cm="1">
        <f t="array" aca="1" ref="AO180" ca="1">IFERROR(INDEX(General!P$33:P$34,$AB180)
*AH180,0)</f>
        <v>0</v>
      </c>
      <c r="AP180" s="215" cm="1">
        <f t="array" aca="1" ref="AP180" ca="1">IFERROR(INDEX(General!Q$33:Q$34,$AB180)
*AI180,0)</f>
        <v>0</v>
      </c>
      <c r="AQ180" s="215" cm="1">
        <f t="array" aca="1" ref="AQ180" ca="1">IFERROR(INDEX(General!R$33:R$34,$AB180)
*AJ180,0)</f>
        <v>0</v>
      </c>
      <c r="AR180" s="215" cm="1">
        <f t="array" aca="1" ref="AR180" ca="1">IFERROR(INDEX(General!S$33:S$34,$AB180)
*AK180,0)</f>
        <v>0</v>
      </c>
      <c r="AS180" s="155">
        <f t="shared" ca="1" si="130"/>
        <v>0</v>
      </c>
      <c r="AT180" s="165"/>
      <c r="AU180" s="215">
        <f ca="1">IF($AE180=FALSE,AN180*Overheads!$R$24*$V180,
IFERROR(Overheads!$O$49*$V180*AN180,0)
+IFERROR(Overheads!Q$59*$V180*(AN180/Overheads!Q$68),0))</f>
        <v>0</v>
      </c>
      <c r="AV180" s="215">
        <f ca="1">IF($AE180=FALSE,AO180*Overheads!$R$24*$V180,
IFERROR(Overheads!$O$49*$V180*AO180,0)
+IFERROR(Overheads!R$59*$V180*(AO180/Overheads!R$68),0))</f>
        <v>0</v>
      </c>
      <c r="AW180" s="215">
        <f ca="1">IF($AE180=FALSE,AP180*Overheads!$R$24*$V180,
IFERROR(Overheads!$O$49*$V180*AP180,0)
+IFERROR(Overheads!S$59*$V180*(AP180/Overheads!S$68),0))</f>
        <v>0</v>
      </c>
      <c r="AX180" s="215">
        <f ca="1">IF($AE180=FALSE,AQ180*Overheads!$R$24*$V180,
IFERROR(Overheads!$O$49*$V180*AQ180,0)
+IFERROR(Overheads!T$59*$V180*(AQ180/Overheads!T$68),0))</f>
        <v>0</v>
      </c>
      <c r="AY180" s="215">
        <f ca="1">IF($AE180=FALSE,AR180*Overheads!$R$24*$V180,
IFERROR(Overheads!$O$49*$V180*AR180,0)
+IFERROR(Overheads!U$59*$V180*(AR180/Overheads!U$68),0))</f>
        <v>0</v>
      </c>
      <c r="AZ180" s="155">
        <f t="shared" ca="1" si="131"/>
        <v>0</v>
      </c>
      <c r="BA180" s="165"/>
      <c r="BB180" s="215">
        <f ca="1">IF($AE180=FALSE,AN180*Overheads!$S$25,
IFERROR(Overheads!$O$50*AN180,0)
+IFERROR(Overheads!Q$60*(AN180/Overheads!Q$66),0))</f>
        <v>0</v>
      </c>
      <c r="BC180" s="215">
        <f ca="1">IF($AE180=FALSE,AO180*Overheads!$S$25,
IFERROR(Overheads!$O$50*AO180,0)
+IFERROR(Overheads!R$60*(AO180/Overheads!R$66),0))</f>
        <v>0</v>
      </c>
      <c r="BD180" s="215">
        <f ca="1">IF($AE180=FALSE,AP180*Overheads!$S$25,
IFERROR(Overheads!$O$50*AP180,0)
+IFERROR(Overheads!S$60*(AP180/Overheads!S$66),0))</f>
        <v>0</v>
      </c>
      <c r="BE180" s="215">
        <f ca="1">IF($AE180=FALSE,AQ180*Overheads!$S$25,
IFERROR(Overheads!$O$50*AQ180,0)
+IFERROR(Overheads!T$60*(AQ180/Overheads!T$66),0))</f>
        <v>0</v>
      </c>
      <c r="BF180" s="215">
        <f ca="1">IF($AE180=FALSE,AR180*Overheads!$S$25,
IFERROR(Overheads!$O$50*AR180,0)
+IFERROR(Overheads!U$60*(AR180/Overheads!U$66),0))</f>
        <v>0</v>
      </c>
      <c r="BG180" s="155">
        <f t="shared" ca="1" si="132"/>
        <v>0</v>
      </c>
      <c r="BH180" s="165"/>
      <c r="BI180" s="215">
        <f t="shared" ca="1" si="133"/>
        <v>0</v>
      </c>
      <c r="BJ180" s="215">
        <f t="shared" ca="1" si="99"/>
        <v>0</v>
      </c>
      <c r="BK180" s="215">
        <f t="shared" ca="1" si="100"/>
        <v>0</v>
      </c>
      <c r="BL180" s="215">
        <f t="shared" ca="1" si="101"/>
        <v>0</v>
      </c>
      <c r="BM180" s="215">
        <f t="shared" ca="1" si="102"/>
        <v>0</v>
      </c>
      <c r="BN180" s="155">
        <f t="shared" ca="1" si="134"/>
        <v>0</v>
      </c>
      <c r="BO180" s="165"/>
      <c r="BP180" s="187" cm="1">
        <f t="array" ref="BP180">IFERROR(IF($X180=$X179,BP179,INDEX(Forecast_Capex_Input!AC$12:AC$286,$X180)),0)</f>
        <v>0</v>
      </c>
      <c r="BQ180" s="187" cm="1">
        <f t="array" ref="BQ180">IFERROR(IF($X180=$X179,BQ179,INDEX(Forecast_Capex_Input!AD$12:AD$286,$X180)),0)</f>
        <v>0</v>
      </c>
      <c r="BR180" s="187" cm="1">
        <f t="array" ref="BR180">IFERROR(IF($X180=$X179,BR179,INDEX(Forecast_Capex_Input!AE$12:AE$286,$X180)),0)</f>
        <v>0</v>
      </c>
      <c r="BS180" s="187" cm="1">
        <f t="array" ref="BS180">IFERROR(IF($X180=$X179,BS179,INDEX(Forecast_Capex_Input!AF$12:AF$286,$X180)),0)</f>
        <v>0</v>
      </c>
      <c r="BT180" s="187" cm="1">
        <f t="array" ref="BT180">IFERROR(IF($X180=$X179,BT179,INDEX(Forecast_Capex_Input!AG$12:AG$286,$X180)),0)</f>
        <v>0</v>
      </c>
      <c r="BU180" s="165"/>
      <c r="BV180" s="215">
        <f t="shared" si="103"/>
        <v>0</v>
      </c>
      <c r="BW180" s="215">
        <f t="shared" si="104"/>
        <v>0</v>
      </c>
      <c r="BX180" s="215">
        <f t="shared" si="105"/>
        <v>0</v>
      </c>
      <c r="BY180" s="215">
        <f t="shared" si="106"/>
        <v>0</v>
      </c>
      <c r="BZ180" s="215">
        <f t="shared" si="107"/>
        <v>0</v>
      </c>
      <c r="CA180" s="155">
        <f t="shared" si="135"/>
        <v>0</v>
      </c>
      <c r="CB180" s="165"/>
      <c r="CC180" s="215">
        <f t="shared" ca="1" si="108"/>
        <v>0</v>
      </c>
      <c r="CD180" s="215">
        <f t="shared" ca="1" si="109"/>
        <v>0</v>
      </c>
      <c r="CE180" s="215">
        <f t="shared" ca="1" si="110"/>
        <v>0</v>
      </c>
      <c r="CF180" s="215">
        <f t="shared" ca="1" si="111"/>
        <v>0</v>
      </c>
      <c r="CG180" s="215">
        <f t="shared" ca="1" si="112"/>
        <v>0</v>
      </c>
      <c r="CH180" s="155">
        <f t="shared" ca="1" si="136"/>
        <v>0</v>
      </c>
      <c r="CI180" s="165"/>
      <c r="CJ180" s="215">
        <f t="shared" ca="1" si="113"/>
        <v>0</v>
      </c>
      <c r="CK180" s="215">
        <f t="shared" ca="1" si="114"/>
        <v>0</v>
      </c>
      <c r="CL180" s="215">
        <f t="shared" ca="1" si="115"/>
        <v>0</v>
      </c>
      <c r="CM180" s="215">
        <f t="shared" ca="1" si="116"/>
        <v>0</v>
      </c>
      <c r="CN180" s="215">
        <f t="shared" ca="1" si="117"/>
        <v>0</v>
      </c>
      <c r="CO180" s="155">
        <f t="shared" ca="1" si="137"/>
        <v>0</v>
      </c>
      <c r="CP180" s="165"/>
      <c r="CQ180" s="223">
        <f t="shared" ca="1" si="118"/>
        <v>0</v>
      </c>
      <c r="CR180" s="223">
        <f t="shared" ca="1" si="119"/>
        <v>0</v>
      </c>
      <c r="CS180" s="223">
        <f t="shared" ca="1" si="120"/>
        <v>0</v>
      </c>
      <c r="CT180" s="223">
        <f t="shared" ca="1" si="121"/>
        <v>0</v>
      </c>
      <c r="CU180" s="223">
        <f t="shared" ca="1" si="122"/>
        <v>0</v>
      </c>
      <c r="CV180" s="155">
        <f t="shared" ca="1" si="138"/>
        <v>0</v>
      </c>
      <c r="CW180" s="165"/>
      <c r="CX180" s="215">
        <f t="shared" ca="1" si="139"/>
        <v>0</v>
      </c>
      <c r="CY180" s="215">
        <f t="shared" ca="1" si="123"/>
        <v>0</v>
      </c>
      <c r="CZ180" s="215">
        <f t="shared" ca="1" si="124"/>
        <v>0</v>
      </c>
      <c r="DA180" s="215">
        <f t="shared" ca="1" si="125"/>
        <v>0</v>
      </c>
      <c r="DB180" s="215">
        <f t="shared" ca="1" si="126"/>
        <v>0</v>
      </c>
      <c r="DC180" s="155">
        <f t="shared" ca="1" si="140"/>
        <v>0</v>
      </c>
      <c r="DD180" s="165"/>
      <c r="DE180" s="188" t="b" cm="1">
        <f t="array" aca="1" ref="DE180" ca="1">OR($G180=Forecast_Capex_Input!$BF$8:$BF$10)</f>
        <v>0</v>
      </c>
      <c r="DF180" s="188" cm="1">
        <f t="array" aca="1" ref="DF180" ca="1">IFERROR(INDEX(Forecast_Capex_Input!BG$12:BG$286,$X180)
*(INDEX(Forecast_Capex_Input!$H$12:$H$286,$X180)=Repex),0)
*$DE180</f>
        <v>0</v>
      </c>
      <c r="DG180" s="188" cm="1">
        <f t="array" aca="1" ref="DG180" ca="1">IFERROR(INDEX(Forecast_Capex_Input!BH$12:BH$286,$X180)
*(INDEX(Forecast_Capex_Input!$H$12:$H$286,$X180)=Repex),0)
*$DE180</f>
        <v>0</v>
      </c>
      <c r="DH180" s="188" cm="1">
        <f t="array" aca="1" ref="DH180" ca="1">IFERROR(INDEX(Forecast_Capex_Input!BI$12:BI$286,$X180)
*(INDEX(Forecast_Capex_Input!$H$12:$H$286,$X180)=Repex),0)
*$DE180</f>
        <v>0</v>
      </c>
      <c r="DI180" s="188" cm="1">
        <f t="array" aca="1" ref="DI180" ca="1">IFERROR(INDEX(Forecast_Capex_Input!BJ$12:BJ$286,$X180)
*(INDEX(Forecast_Capex_Input!$H$12:$H$286,$X180)=Repex),0)
*$DE180</f>
        <v>0</v>
      </c>
      <c r="DJ180" s="188" cm="1">
        <f t="array" aca="1" ref="DJ180" ca="1">IFERROR(INDEX(Forecast_Capex_Input!BK$12:BK$286,$X180)
*(INDEX(Forecast_Capex_Input!$H$12:$H$286,$X180)=Repex),0)
*$DE180</f>
        <v>0</v>
      </c>
      <c r="DK180" s="188" cm="1">
        <f t="array" aca="1" ref="DK180" ca="1">IFERROR(INDEX(Forecast_Capex_Input!BL$12:BL$286,$X180)
*(INDEX(Forecast_Capex_Input!$H$12:$H$286,$X180)=Repex),0)
*$DE180</f>
        <v>0</v>
      </c>
      <c r="DL180" s="165"/>
      <c r="DM180" s="188" t="b" cm="1">
        <f t="array" aca="1" ref="DM180" ca="1">OR($G180=Forecast_Capex_Input!$BN$8:$BN$9)</f>
        <v>0</v>
      </c>
      <c r="DN180" s="188" cm="1">
        <f t="array" aca="1" ref="DN180" ca="1">IFERROR(INDEX(Forecast_Capex_Input!BO$12:BO$286,$X180)
*(INDEX(Forecast_Capex_Input!$H$12:$H$286,$X180)=Repex),0)
*$DM180</f>
        <v>0</v>
      </c>
      <c r="DO180" s="188" cm="1">
        <f t="array" aca="1" ref="DO180" ca="1">IFERROR(INDEX(Forecast_Capex_Input!BP$12:BP$286,$X180)
*(INDEX(Forecast_Capex_Input!$H$12:$H$286,$X180)=Repex),0)
*$DM180</f>
        <v>0</v>
      </c>
      <c r="DP180" s="188" cm="1">
        <f t="array" aca="1" ref="DP180" ca="1">IFERROR(INDEX(Forecast_Capex_Input!BQ$12:BQ$286,$X180)
*(INDEX(Forecast_Capex_Input!$H$12:$H$286,$X180)=Repex),0)
*$DM180</f>
        <v>0</v>
      </c>
      <c r="DQ180" s="188" cm="1">
        <f t="array" aca="1" ref="DQ180" ca="1">IFERROR(INDEX(Forecast_Capex_Input!BR$12:BR$286,$X180)
*(INDEX(Forecast_Capex_Input!$H$12:$H$286,$X180)=Repex),0)
*$DM180</f>
        <v>0</v>
      </c>
      <c r="DR180" s="188" cm="1">
        <f t="array" aca="1" ref="DR180" ca="1">IFERROR(INDEX(Forecast_Capex_Input!BS$12:BS$286,$X180)
*(INDEX(Forecast_Capex_Input!$H$12:$H$286,$X180)=Repex),0)
*$DM180</f>
        <v>0</v>
      </c>
      <c r="DS180" s="165"/>
      <c r="DT180" s="188" t="b" cm="1">
        <f t="array" aca="1" ref="DT180" ca="1">OR($G180=Forecast_Capex_Input!$BU$8:$BU$10)</f>
        <v>1</v>
      </c>
      <c r="DU180" s="188" cm="1">
        <f t="array" aca="1" ref="DU180" ca="1">IFERROR(INDEX(Forecast_Capex_Input!BV$12:BV$286,$X180)
*(INDEX(Forecast_Capex_Input!$H$12:$H$286,$X180)=Repex),0)
*$DT180</f>
        <v>0.56889787753723553</v>
      </c>
      <c r="DV180" s="188" cm="1">
        <f t="array" aca="1" ref="DV180" ca="1">IFERROR(INDEX(Forecast_Capex_Input!BW$12:BW$286,$X180)
*(INDEX(Forecast_Capex_Input!$H$12:$H$286,$X180)=Repex),0)
*$DT180</f>
        <v>0.29397649716374619</v>
      </c>
      <c r="DW180" s="188" cm="1">
        <f t="array" aca="1" ref="DW180" ca="1">IFERROR(INDEX(Forecast_Capex_Input!BX$12:BX$286,$X180)
*(INDEX(Forecast_Capex_Input!$H$12:$H$286,$X180)=Repex),0)
*$DT180</f>
        <v>7.712562529901823E-2</v>
      </c>
      <c r="DX180" s="188" cm="1">
        <f t="array" aca="1" ref="DX180" ca="1">IFERROR(INDEX(Forecast_Capex_Input!BY$12:BY$286,$X180)
*(INDEX(Forecast_Capex_Input!$H$12:$H$286,$X180)=Repex),0)
*$DT180</f>
        <v>0</v>
      </c>
      <c r="DY180" s="188" cm="1">
        <f t="array" aca="1" ref="DY180" ca="1">IFERROR(INDEX(Forecast_Capex_Input!BZ$12:BZ$286,$X180)
*(INDEX(Forecast_Capex_Input!$H$12:$H$286,$X180)=Repex),0)
*$DT180</f>
        <v>0.06</v>
      </c>
      <c r="DZ180" s="188" cm="1">
        <f t="array" aca="1" ref="DZ180" ca="1">IFERROR(INDEX(Forecast_Capex_Input!CA$12:CA$286,$X180)
*(INDEX(Forecast_Capex_Input!$H$12:$H$286,$X180)=Repex),0)
*$DT180</f>
        <v>0</v>
      </c>
      <c r="EA180" s="188" cm="1">
        <f t="array" aca="1" ref="EA180" ca="1">IFERROR(INDEX(Forecast_Capex_Input!CB$12:CB$286,$X180)
*(INDEX(Forecast_Capex_Input!$H$12:$H$286,$X180)=Repex),0)
*$DT180</f>
        <v>0</v>
      </c>
      <c r="EB180" s="188" cm="1">
        <f t="array" aca="1" ref="EB180" ca="1">IFERROR(INDEX(Forecast_Capex_Input!CC$12:CC$286,$X180)
*(INDEX(Forecast_Capex_Input!$H$12:$H$286,$X180)=Repex),0)
*$DT180</f>
        <v>0</v>
      </c>
      <c r="EC180" s="165"/>
      <c r="ED180" s="226" t="str">
        <f t="shared" si="127"/>
        <v>N/A</v>
      </c>
      <c r="EE180" s="174" t="s">
        <v>15</v>
      </c>
    </row>
    <row r="181" spans="3:135" x14ac:dyDescent="0.2">
      <c r="C181" s="174">
        <f t="shared" si="128"/>
        <v>171</v>
      </c>
      <c r="D181" s="167" t="str" cm="1">
        <f t="array" ref="D181">IFERROR(INDEX(Forecast_Capex_Input!$D$12:$D$286,$X181),NA)</f>
        <v>Uranquinty Secondary Systems Renewal</v>
      </c>
      <c r="E181" s="172" t="b" cm="1">
        <f t="array" ref="E181">IF($X181=NA,NA,INDEX(Forecast_Capex_Input!$E$12:$E$286,$X181))</f>
        <v>0</v>
      </c>
      <c r="F181" s="167" t="str" cm="1">
        <f t="array" aca="1" ref="F181" ca="1">IFERROR(INDEX(General!$E$25:$E$26,$Y181),NA)</f>
        <v>Non-Labour</v>
      </c>
      <c r="G181" s="167" t="str" cm="1">
        <f t="array" aca="1" ref="G181" ca="1">IFERROR(INDEX(Forecast_Capex_Input!$AI$11:$BB$11,$AA181),NA)</f>
        <v>Secondary Systems</v>
      </c>
      <c r="H181" s="189" cm="1">
        <f t="array" aca="1" ref="H181" ca="1">IFERROR(INDEX(Forecast_Capex_Input!$AI$12:$BB$286,$X181,$AA181),NA)</f>
        <v>0.94</v>
      </c>
      <c r="I181" s="199" t="str" cm="1">
        <f t="array" ref="I181">IFERROR(INDEX(Forecast_Capex_Input!$F$12:$F$286,$X181),NA)</f>
        <v>Replacement Expenditure</v>
      </c>
      <c r="J181" s="199" t="str" cm="1">
        <f t="array" ref="J181">IFERROR(INDEX(Forecast_Capex_Input!G$12:G$286,$X181),NA)</f>
        <v>Digital Infrastructure</v>
      </c>
      <c r="K181" s="199" t="str" cm="1">
        <f t="array" ref="K181">IFERROR(INDEX(Forecast_Capex_Input!H$12:H$286,$X181),NA)</f>
        <v>Repex</v>
      </c>
      <c r="L181" s="199" t="str" cm="1">
        <f t="array" ref="L181">IFERROR(INDEX(Forecast_Capex_Input!I$12:I$286,$X181),NA)</f>
        <v>N/A</v>
      </c>
      <c r="M181" s="199" t="str" cm="1">
        <f t="array" ref="M181">IFERROR(INDEX(Forecast_Capex_Input!J$12:J$286,$X181),NA)</f>
        <v>N/A</v>
      </c>
      <c r="N181" s="199" t="str" cm="1">
        <f t="array" ref="N181">IFERROR(INDEX(Forecast_Capex_Input!K$12:K$286,$X181),NA)</f>
        <v>DI - Protection systems</v>
      </c>
      <c r="O181" s="199" t="str" cm="1">
        <f t="array" ref="O181">IFERROR(INDEX(Forecast_Capex_Input!L$12:L$286,$X181),NA)</f>
        <v>DI - Safe and Reliable Network</v>
      </c>
      <c r="P181" s="199" t="str" cm="1">
        <f t="array" ref="P181">IFERROR(INDEX(Forecast_Capex_Input!M$12:M$286,$X181),NA)</f>
        <v>N/A</v>
      </c>
      <c r="Q181" s="172" t="str" cm="1">
        <f t="array" ref="Q181">IFERROR(INDEX(Forecast_Capex_Input!N$12:N$286,$X181),NA)</f>
        <v>Yes</v>
      </c>
      <c r="R181" s="265" cm="1">
        <f t="array" ref="R181">IFERROR(INDEX(Forecast_Capex_Input!O$12:O$286,$X181),0)</f>
        <v>0</v>
      </c>
      <c r="S181" s="172" t="str" cm="1">
        <f t="array" ref="S181">IFERROR(INDEX(Forecast_Capex_Input!P$12:P$286,$X181),0)</f>
        <v>Safety security &amp; reliability</v>
      </c>
      <c r="T181" s="199" t="str" cm="1">
        <f t="array" aca="1" ref="T181" ca="1">IFERROR(INDEX(General!$K$84:$K$103,$AA181),NA)</f>
        <v>Secondary Systems (2018-23)</v>
      </c>
      <c r="U181" s="188" cm="1">
        <f t="array" aca="1" ref="U181" ca="1">IFERROR(
IF($F181=General!$E$25,INDEX(Forecast_Capex_Input!S$12:S$286,$X181),
INDEX(Forecast_Capex_Input!T$12:T$286,$X181)),0)</f>
        <v>1</v>
      </c>
      <c r="V181" s="222" t="b">
        <f>IFERROR(INDEX(Overheads!$T$19:$T$26,MATCH($I181,Overheads!$E$19:$E$26,0)),FALSE)</f>
        <v>1</v>
      </c>
      <c r="W181" s="165"/>
      <c r="X181" s="174">
        <f>IFERROR(
IF(MATCH($C181,Forecast_Capex_Input!$CI$12:$CI$286,1)+1&gt;MAX(Forecast_Capex_Input!$C$12:$C$286),NA,
MATCH($C181,Forecast_Capex_Input!$CI$12:$CI$286,1)+1),1)</f>
        <v>69</v>
      </c>
      <c r="Y181" s="174" cm="1">
        <f t="array" aca="1" ref="Y181" ca="1">IFERROR(
IF(X180&lt;&gt;X181,1,
IF(COUNTIF(OFFSET(Y180,0,0,-INDEX(Forecast_Capex_Input!$CG$12:$CG$286,$X181)),Y180)=INDEX(Forecast_Capex_Input!$CG$12:$CG$286,$X181),Y180+1,Y180)),NA)</f>
        <v>2</v>
      </c>
      <c r="Z181" s="174" cm="1">
        <f t="array" ref="Z181">IFERROR($C181-IF($X181=1,1,INDEX(Forecast_Capex_Input!$CI$12:$CI$286,$X181-1))+1,NA)</f>
        <v>3</v>
      </c>
      <c r="AA181" s="174" cm="1">
        <f t="array" aca="1" ref="AA181" ca="1">IFERROR(IF(Y181=1,
INDEX(Forecast_Capex_Input!$AI$10:$BB$10,SMALL(IF(INDEX(Forecast_Capex_Input!$AI$12:$BB$286,$X181,0)&gt;0,COLUMN(Forecast_Capex_Input!$AI$10:$BB$10)-COLUMN(Forecast_Capex_Input!$AI$12)+1),ROWS(OFFSET(AA180,0,0,-$Z181)))),
OFFSET(AA180,-INDEX(Forecast_Capex_Input!$CG$12:$CG$286,$X181)+1,0)),NA)</f>
        <v>4</v>
      </c>
      <c r="AB181" s="174">
        <f t="shared" ca="1" si="97"/>
        <v>2</v>
      </c>
      <c r="AC181" s="222" t="b">
        <f t="shared" si="129"/>
        <v>0</v>
      </c>
      <c r="AD181" s="220" t="b">
        <v>0</v>
      </c>
      <c r="AE181" s="222" t="b">
        <f t="shared" si="98"/>
        <v>1</v>
      </c>
      <c r="AF181" s="165"/>
      <c r="AG181" s="215">
        <v>0</v>
      </c>
      <c r="AH181" s="215">
        <v>0</v>
      </c>
      <c r="AI181" s="215">
        <v>0</v>
      </c>
      <c r="AJ181" s="215">
        <v>0</v>
      </c>
      <c r="AK181" s="215">
        <v>0</v>
      </c>
      <c r="AL181" s="155">
        <v>0</v>
      </c>
      <c r="AM181" s="165"/>
      <c r="AN181" s="215" cm="1">
        <f t="array" aca="1" ref="AN181" ca="1">IFERROR(INDEX(General!O$33:O$34,$AB181)
*AG181,0)</f>
        <v>0</v>
      </c>
      <c r="AO181" s="215" cm="1">
        <f t="array" aca="1" ref="AO181" ca="1">IFERROR(INDEX(General!P$33:P$34,$AB181)
*AH181,0)</f>
        <v>0</v>
      </c>
      <c r="AP181" s="215" cm="1">
        <f t="array" aca="1" ref="AP181" ca="1">IFERROR(INDEX(General!Q$33:Q$34,$AB181)
*AI181,0)</f>
        <v>0</v>
      </c>
      <c r="AQ181" s="215" cm="1">
        <f t="array" aca="1" ref="AQ181" ca="1">IFERROR(INDEX(General!R$33:R$34,$AB181)
*AJ181,0)</f>
        <v>0</v>
      </c>
      <c r="AR181" s="215" cm="1">
        <f t="array" aca="1" ref="AR181" ca="1">IFERROR(INDEX(General!S$33:S$34,$AB181)
*AK181,0)</f>
        <v>0</v>
      </c>
      <c r="AS181" s="155">
        <f t="shared" ca="1" si="130"/>
        <v>0</v>
      </c>
      <c r="AT181" s="165"/>
      <c r="AU181" s="215">
        <f ca="1">IF($AE181=FALSE,AN181*Overheads!$R$24*$V181,
IFERROR(Overheads!$O$49*$V181*AN181,0)
+IFERROR(Overheads!Q$59*$V181*(AN181/Overheads!Q$68),0))</f>
        <v>0</v>
      </c>
      <c r="AV181" s="215">
        <f ca="1">IF($AE181=FALSE,AO181*Overheads!$R$24*$V181,
IFERROR(Overheads!$O$49*$V181*AO181,0)
+IFERROR(Overheads!R$59*$V181*(AO181/Overheads!R$68),0))</f>
        <v>0</v>
      </c>
      <c r="AW181" s="215">
        <f ca="1">IF($AE181=FALSE,AP181*Overheads!$R$24*$V181,
IFERROR(Overheads!$O$49*$V181*AP181,0)
+IFERROR(Overheads!S$59*$V181*(AP181/Overheads!S$68),0))</f>
        <v>0</v>
      </c>
      <c r="AX181" s="215">
        <f ca="1">IF($AE181=FALSE,AQ181*Overheads!$R$24*$V181,
IFERROR(Overheads!$O$49*$V181*AQ181,0)
+IFERROR(Overheads!T$59*$V181*(AQ181/Overheads!T$68),0))</f>
        <v>0</v>
      </c>
      <c r="AY181" s="215">
        <f ca="1">IF($AE181=FALSE,AR181*Overheads!$R$24*$V181,
IFERROR(Overheads!$O$49*$V181*AR181,0)
+IFERROR(Overheads!U$59*$V181*(AR181/Overheads!U$68),0))</f>
        <v>0</v>
      </c>
      <c r="AZ181" s="155">
        <f t="shared" ca="1" si="131"/>
        <v>0</v>
      </c>
      <c r="BA181" s="165"/>
      <c r="BB181" s="215">
        <f ca="1">IF($AE181=FALSE,AN181*Overheads!$S$25,
IFERROR(Overheads!$O$50*AN181,0)
+IFERROR(Overheads!Q$60*(AN181/Overheads!Q$66),0))</f>
        <v>0</v>
      </c>
      <c r="BC181" s="215">
        <f ca="1">IF($AE181=FALSE,AO181*Overheads!$S$25,
IFERROR(Overheads!$O$50*AO181,0)
+IFERROR(Overheads!R$60*(AO181/Overheads!R$66),0))</f>
        <v>0</v>
      </c>
      <c r="BD181" s="215">
        <f ca="1">IF($AE181=FALSE,AP181*Overheads!$S$25,
IFERROR(Overheads!$O$50*AP181,0)
+IFERROR(Overheads!S$60*(AP181/Overheads!S$66),0))</f>
        <v>0</v>
      </c>
      <c r="BE181" s="215">
        <f ca="1">IF($AE181=FALSE,AQ181*Overheads!$S$25,
IFERROR(Overheads!$O$50*AQ181,0)
+IFERROR(Overheads!T$60*(AQ181/Overheads!T$66),0))</f>
        <v>0</v>
      </c>
      <c r="BF181" s="215">
        <f ca="1">IF($AE181=FALSE,AR181*Overheads!$S$25,
IFERROR(Overheads!$O$50*AR181,0)
+IFERROR(Overheads!U$60*(AR181/Overheads!U$66),0))</f>
        <v>0</v>
      </c>
      <c r="BG181" s="155">
        <f t="shared" ca="1" si="132"/>
        <v>0</v>
      </c>
      <c r="BH181" s="165"/>
      <c r="BI181" s="215">
        <f t="shared" ca="1" si="133"/>
        <v>0</v>
      </c>
      <c r="BJ181" s="215">
        <f t="shared" ca="1" si="99"/>
        <v>0</v>
      </c>
      <c r="BK181" s="215">
        <f t="shared" ca="1" si="100"/>
        <v>0</v>
      </c>
      <c r="BL181" s="215">
        <f t="shared" ca="1" si="101"/>
        <v>0</v>
      </c>
      <c r="BM181" s="215">
        <f t="shared" ca="1" si="102"/>
        <v>0</v>
      </c>
      <c r="BN181" s="155">
        <f t="shared" ca="1" si="134"/>
        <v>0</v>
      </c>
      <c r="BO181" s="165"/>
      <c r="BP181" s="187" cm="1">
        <f t="array" ref="BP181">IFERROR(IF($X181=$X180,BP180,INDEX(Forecast_Capex_Input!AC$12:AC$286,$X181)),0)</f>
        <v>0</v>
      </c>
      <c r="BQ181" s="187" cm="1">
        <f t="array" ref="BQ181">IFERROR(IF($X181=$X180,BQ180,INDEX(Forecast_Capex_Input!AD$12:AD$286,$X181)),0)</f>
        <v>0</v>
      </c>
      <c r="BR181" s="187" cm="1">
        <f t="array" ref="BR181">IFERROR(IF($X181=$X180,BR180,INDEX(Forecast_Capex_Input!AE$12:AE$286,$X181)),0)</f>
        <v>0</v>
      </c>
      <c r="BS181" s="187" cm="1">
        <f t="array" ref="BS181">IFERROR(IF($X181=$X180,BS180,INDEX(Forecast_Capex_Input!AF$12:AF$286,$X181)),0)</f>
        <v>0</v>
      </c>
      <c r="BT181" s="187" cm="1">
        <f t="array" ref="BT181">IFERROR(IF($X181=$X180,BT180,INDEX(Forecast_Capex_Input!AG$12:AG$286,$X181)),0)</f>
        <v>0</v>
      </c>
      <c r="BU181" s="165"/>
      <c r="BV181" s="215">
        <f t="shared" si="103"/>
        <v>0</v>
      </c>
      <c r="BW181" s="215">
        <f t="shared" si="104"/>
        <v>0</v>
      </c>
      <c r="BX181" s="215">
        <f t="shared" si="105"/>
        <v>0</v>
      </c>
      <c r="BY181" s="215">
        <f t="shared" si="106"/>
        <v>0</v>
      </c>
      <c r="BZ181" s="215">
        <f t="shared" si="107"/>
        <v>0</v>
      </c>
      <c r="CA181" s="155">
        <f t="shared" si="135"/>
        <v>0</v>
      </c>
      <c r="CB181" s="165"/>
      <c r="CC181" s="215">
        <f t="shared" ca="1" si="108"/>
        <v>0</v>
      </c>
      <c r="CD181" s="215">
        <f t="shared" ca="1" si="109"/>
        <v>0</v>
      </c>
      <c r="CE181" s="215">
        <f t="shared" ca="1" si="110"/>
        <v>0</v>
      </c>
      <c r="CF181" s="215">
        <f t="shared" ca="1" si="111"/>
        <v>0</v>
      </c>
      <c r="CG181" s="215">
        <f t="shared" ca="1" si="112"/>
        <v>0</v>
      </c>
      <c r="CH181" s="155">
        <f t="shared" ca="1" si="136"/>
        <v>0</v>
      </c>
      <c r="CI181" s="165"/>
      <c r="CJ181" s="215">
        <f t="shared" ca="1" si="113"/>
        <v>0</v>
      </c>
      <c r="CK181" s="215">
        <f t="shared" ca="1" si="114"/>
        <v>0</v>
      </c>
      <c r="CL181" s="215">
        <f t="shared" ca="1" si="115"/>
        <v>0</v>
      </c>
      <c r="CM181" s="215">
        <f t="shared" ca="1" si="116"/>
        <v>0</v>
      </c>
      <c r="CN181" s="215">
        <f t="shared" ca="1" si="117"/>
        <v>0</v>
      </c>
      <c r="CO181" s="155">
        <f t="shared" ca="1" si="137"/>
        <v>0</v>
      </c>
      <c r="CP181" s="165"/>
      <c r="CQ181" s="223">
        <f t="shared" ca="1" si="118"/>
        <v>0</v>
      </c>
      <c r="CR181" s="223">
        <f t="shared" ca="1" si="119"/>
        <v>0</v>
      </c>
      <c r="CS181" s="223">
        <f t="shared" ca="1" si="120"/>
        <v>0</v>
      </c>
      <c r="CT181" s="223">
        <f t="shared" ca="1" si="121"/>
        <v>0</v>
      </c>
      <c r="CU181" s="223">
        <f t="shared" ca="1" si="122"/>
        <v>0</v>
      </c>
      <c r="CV181" s="155">
        <f t="shared" ca="1" si="138"/>
        <v>0</v>
      </c>
      <c r="CW181" s="165"/>
      <c r="CX181" s="215">
        <f t="shared" ca="1" si="139"/>
        <v>0</v>
      </c>
      <c r="CY181" s="215">
        <f t="shared" ca="1" si="123"/>
        <v>0</v>
      </c>
      <c r="CZ181" s="215">
        <f t="shared" ca="1" si="124"/>
        <v>0</v>
      </c>
      <c r="DA181" s="215">
        <f t="shared" ca="1" si="125"/>
        <v>0</v>
      </c>
      <c r="DB181" s="215">
        <f t="shared" ca="1" si="126"/>
        <v>0</v>
      </c>
      <c r="DC181" s="155">
        <f t="shared" ca="1" si="140"/>
        <v>0</v>
      </c>
      <c r="DD181" s="165"/>
      <c r="DE181" s="188" t="b" cm="1">
        <f t="array" aca="1" ref="DE181" ca="1">OR($G181=Forecast_Capex_Input!$BF$8:$BF$10)</f>
        <v>0</v>
      </c>
      <c r="DF181" s="188" cm="1">
        <f t="array" aca="1" ref="DF181" ca="1">IFERROR(INDEX(Forecast_Capex_Input!BG$12:BG$286,$X181)
*(INDEX(Forecast_Capex_Input!$H$12:$H$286,$X181)=Repex),0)
*$DE181</f>
        <v>0</v>
      </c>
      <c r="DG181" s="188" cm="1">
        <f t="array" aca="1" ref="DG181" ca="1">IFERROR(INDEX(Forecast_Capex_Input!BH$12:BH$286,$X181)
*(INDEX(Forecast_Capex_Input!$H$12:$H$286,$X181)=Repex),0)
*$DE181</f>
        <v>0</v>
      </c>
      <c r="DH181" s="188" cm="1">
        <f t="array" aca="1" ref="DH181" ca="1">IFERROR(INDEX(Forecast_Capex_Input!BI$12:BI$286,$X181)
*(INDEX(Forecast_Capex_Input!$H$12:$H$286,$X181)=Repex),0)
*$DE181</f>
        <v>0</v>
      </c>
      <c r="DI181" s="188" cm="1">
        <f t="array" aca="1" ref="DI181" ca="1">IFERROR(INDEX(Forecast_Capex_Input!BJ$12:BJ$286,$X181)
*(INDEX(Forecast_Capex_Input!$H$12:$H$286,$X181)=Repex),0)
*$DE181</f>
        <v>0</v>
      </c>
      <c r="DJ181" s="188" cm="1">
        <f t="array" aca="1" ref="DJ181" ca="1">IFERROR(INDEX(Forecast_Capex_Input!BK$12:BK$286,$X181)
*(INDEX(Forecast_Capex_Input!$H$12:$H$286,$X181)=Repex),0)
*$DE181</f>
        <v>0</v>
      </c>
      <c r="DK181" s="188" cm="1">
        <f t="array" aca="1" ref="DK181" ca="1">IFERROR(INDEX(Forecast_Capex_Input!BL$12:BL$286,$X181)
*(INDEX(Forecast_Capex_Input!$H$12:$H$286,$X181)=Repex),0)
*$DE181</f>
        <v>0</v>
      </c>
      <c r="DL181" s="165"/>
      <c r="DM181" s="188" t="b" cm="1">
        <f t="array" aca="1" ref="DM181" ca="1">OR($G181=Forecast_Capex_Input!$BN$8:$BN$9)</f>
        <v>0</v>
      </c>
      <c r="DN181" s="188" cm="1">
        <f t="array" aca="1" ref="DN181" ca="1">IFERROR(INDEX(Forecast_Capex_Input!BO$12:BO$286,$X181)
*(INDEX(Forecast_Capex_Input!$H$12:$H$286,$X181)=Repex),0)
*$DM181</f>
        <v>0</v>
      </c>
      <c r="DO181" s="188" cm="1">
        <f t="array" aca="1" ref="DO181" ca="1">IFERROR(INDEX(Forecast_Capex_Input!BP$12:BP$286,$X181)
*(INDEX(Forecast_Capex_Input!$H$12:$H$286,$X181)=Repex),0)
*$DM181</f>
        <v>0</v>
      </c>
      <c r="DP181" s="188" cm="1">
        <f t="array" aca="1" ref="DP181" ca="1">IFERROR(INDEX(Forecast_Capex_Input!BQ$12:BQ$286,$X181)
*(INDEX(Forecast_Capex_Input!$H$12:$H$286,$X181)=Repex),0)
*$DM181</f>
        <v>0</v>
      </c>
      <c r="DQ181" s="188" cm="1">
        <f t="array" aca="1" ref="DQ181" ca="1">IFERROR(INDEX(Forecast_Capex_Input!BR$12:BR$286,$X181)
*(INDEX(Forecast_Capex_Input!$H$12:$H$286,$X181)=Repex),0)
*$DM181</f>
        <v>0</v>
      </c>
      <c r="DR181" s="188" cm="1">
        <f t="array" aca="1" ref="DR181" ca="1">IFERROR(INDEX(Forecast_Capex_Input!BS$12:BS$286,$X181)
*(INDEX(Forecast_Capex_Input!$H$12:$H$286,$X181)=Repex),0)
*$DM181</f>
        <v>0</v>
      </c>
      <c r="DS181" s="165"/>
      <c r="DT181" s="188" t="b" cm="1">
        <f t="array" aca="1" ref="DT181" ca="1">OR($G181=Forecast_Capex_Input!$BU$8:$BU$10)</f>
        <v>1</v>
      </c>
      <c r="DU181" s="188" cm="1">
        <f t="array" aca="1" ref="DU181" ca="1">IFERROR(INDEX(Forecast_Capex_Input!BV$12:BV$286,$X181)
*(INDEX(Forecast_Capex_Input!$H$12:$H$286,$X181)=Repex),0)
*$DT181</f>
        <v>0.56889787753723553</v>
      </c>
      <c r="DV181" s="188" cm="1">
        <f t="array" aca="1" ref="DV181" ca="1">IFERROR(INDEX(Forecast_Capex_Input!BW$12:BW$286,$X181)
*(INDEX(Forecast_Capex_Input!$H$12:$H$286,$X181)=Repex),0)
*$DT181</f>
        <v>0.29397649716374619</v>
      </c>
      <c r="DW181" s="188" cm="1">
        <f t="array" aca="1" ref="DW181" ca="1">IFERROR(INDEX(Forecast_Capex_Input!BX$12:BX$286,$X181)
*(INDEX(Forecast_Capex_Input!$H$12:$H$286,$X181)=Repex),0)
*$DT181</f>
        <v>7.712562529901823E-2</v>
      </c>
      <c r="DX181" s="188" cm="1">
        <f t="array" aca="1" ref="DX181" ca="1">IFERROR(INDEX(Forecast_Capex_Input!BY$12:BY$286,$X181)
*(INDEX(Forecast_Capex_Input!$H$12:$H$286,$X181)=Repex),0)
*$DT181</f>
        <v>0</v>
      </c>
      <c r="DY181" s="188" cm="1">
        <f t="array" aca="1" ref="DY181" ca="1">IFERROR(INDEX(Forecast_Capex_Input!BZ$12:BZ$286,$X181)
*(INDEX(Forecast_Capex_Input!$H$12:$H$286,$X181)=Repex),0)
*$DT181</f>
        <v>0.06</v>
      </c>
      <c r="DZ181" s="188" cm="1">
        <f t="array" aca="1" ref="DZ181" ca="1">IFERROR(INDEX(Forecast_Capex_Input!CA$12:CA$286,$X181)
*(INDEX(Forecast_Capex_Input!$H$12:$H$286,$X181)=Repex),0)
*$DT181</f>
        <v>0</v>
      </c>
      <c r="EA181" s="188" cm="1">
        <f t="array" aca="1" ref="EA181" ca="1">IFERROR(INDEX(Forecast_Capex_Input!CB$12:CB$286,$X181)
*(INDEX(Forecast_Capex_Input!$H$12:$H$286,$X181)=Repex),0)
*$DT181</f>
        <v>0</v>
      </c>
      <c r="EB181" s="188" cm="1">
        <f t="array" aca="1" ref="EB181" ca="1">IFERROR(INDEX(Forecast_Capex_Input!CC$12:CC$286,$X181)
*(INDEX(Forecast_Capex_Input!$H$12:$H$286,$X181)=Repex),0)
*$DT181</f>
        <v>0</v>
      </c>
      <c r="EC181" s="165"/>
      <c r="ED181" s="226" t="str">
        <f t="shared" si="127"/>
        <v>N/A</v>
      </c>
      <c r="EE181" s="174" t="s">
        <v>15</v>
      </c>
    </row>
    <row r="182" spans="3:135" x14ac:dyDescent="0.2">
      <c r="C182" s="174">
        <f t="shared" si="128"/>
        <v>172</v>
      </c>
      <c r="D182" s="167" t="str" cm="1">
        <f t="array" ref="D182">IFERROR(INDEX(Forecast_Capex_Input!$D$12:$D$286,$X182),NA)</f>
        <v>Uranquinty Secondary Systems Renewal</v>
      </c>
      <c r="E182" s="172" t="b" cm="1">
        <f t="array" ref="E182">IF($X182=NA,NA,INDEX(Forecast_Capex_Input!$E$12:$E$286,$X182))</f>
        <v>0</v>
      </c>
      <c r="F182" s="167" t="str" cm="1">
        <f t="array" aca="1" ref="F182" ca="1">IFERROR(INDEX(General!$E$25:$E$26,$Y182),NA)</f>
        <v>Non-Labour</v>
      </c>
      <c r="G182" s="167" t="str" cm="1">
        <f t="array" aca="1" ref="G182" ca="1">IFERROR(INDEX(Forecast_Capex_Input!$AI$11:$BB$11,$AA182),NA)</f>
        <v>Communications (short life)</v>
      </c>
      <c r="H182" s="189" cm="1">
        <f t="array" aca="1" ref="H182" ca="1">IFERROR(INDEX(Forecast_Capex_Input!$AI$12:$BB$286,$X182,$AA182),NA)</f>
        <v>0.06</v>
      </c>
      <c r="I182" s="199" t="str" cm="1">
        <f t="array" ref="I182">IFERROR(INDEX(Forecast_Capex_Input!$F$12:$F$286,$X182),NA)</f>
        <v>Replacement Expenditure</v>
      </c>
      <c r="J182" s="199" t="str" cm="1">
        <f t="array" ref="J182">IFERROR(INDEX(Forecast_Capex_Input!G$12:G$286,$X182),NA)</f>
        <v>Digital Infrastructure</v>
      </c>
      <c r="K182" s="199" t="str" cm="1">
        <f t="array" ref="K182">IFERROR(INDEX(Forecast_Capex_Input!H$12:H$286,$X182),NA)</f>
        <v>Repex</v>
      </c>
      <c r="L182" s="199" t="str" cm="1">
        <f t="array" ref="L182">IFERROR(INDEX(Forecast_Capex_Input!I$12:I$286,$X182),NA)</f>
        <v>N/A</v>
      </c>
      <c r="M182" s="199" t="str" cm="1">
        <f t="array" ref="M182">IFERROR(INDEX(Forecast_Capex_Input!J$12:J$286,$X182),NA)</f>
        <v>N/A</v>
      </c>
      <c r="N182" s="199" t="str" cm="1">
        <f t="array" ref="N182">IFERROR(INDEX(Forecast_Capex_Input!K$12:K$286,$X182),NA)</f>
        <v>DI - Protection systems</v>
      </c>
      <c r="O182" s="199" t="str" cm="1">
        <f t="array" ref="O182">IFERROR(INDEX(Forecast_Capex_Input!L$12:L$286,$X182),NA)</f>
        <v>DI - Safe and Reliable Network</v>
      </c>
      <c r="P182" s="199" t="str" cm="1">
        <f t="array" ref="P182">IFERROR(INDEX(Forecast_Capex_Input!M$12:M$286,$X182),NA)</f>
        <v>N/A</v>
      </c>
      <c r="Q182" s="172" t="str" cm="1">
        <f t="array" ref="Q182">IFERROR(INDEX(Forecast_Capex_Input!N$12:N$286,$X182),NA)</f>
        <v>Yes</v>
      </c>
      <c r="R182" s="265" cm="1">
        <f t="array" ref="R182">IFERROR(INDEX(Forecast_Capex_Input!O$12:O$286,$X182),0)</f>
        <v>0</v>
      </c>
      <c r="S182" s="172" t="str" cm="1">
        <f t="array" ref="S182">IFERROR(INDEX(Forecast_Capex_Input!P$12:P$286,$X182),0)</f>
        <v>Safety security &amp; reliability</v>
      </c>
      <c r="T182" s="199" t="str" cm="1">
        <f t="array" aca="1" ref="T182" ca="1">IFERROR(INDEX(General!$K$84:$K$103,$AA182),NA)</f>
        <v>Communications (short life) (2018 onwards)</v>
      </c>
      <c r="U182" s="188" cm="1">
        <f t="array" aca="1" ref="U182" ca="1">IFERROR(
IF($F182=General!$E$25,INDEX(Forecast_Capex_Input!S$12:S$286,$X182),
INDEX(Forecast_Capex_Input!T$12:T$286,$X182)),0)</f>
        <v>1</v>
      </c>
      <c r="V182" s="222" t="b">
        <f>IFERROR(INDEX(Overheads!$T$19:$T$26,MATCH($I182,Overheads!$E$19:$E$26,0)),FALSE)</f>
        <v>1</v>
      </c>
      <c r="W182" s="165"/>
      <c r="X182" s="174">
        <f>IFERROR(
IF(MATCH($C182,Forecast_Capex_Input!$CI$12:$CI$286,1)+1&gt;MAX(Forecast_Capex_Input!$C$12:$C$286),NA,
MATCH($C182,Forecast_Capex_Input!$CI$12:$CI$286,1)+1),1)</f>
        <v>69</v>
      </c>
      <c r="Y182" s="174" cm="1">
        <f t="array" aca="1" ref="Y182" ca="1">IFERROR(
IF(X181&lt;&gt;X182,1,
IF(COUNTIF(OFFSET(Y181,0,0,-INDEX(Forecast_Capex_Input!$CG$12:$CG$286,$X182)),Y181)=INDEX(Forecast_Capex_Input!$CG$12:$CG$286,$X182),Y181+1,Y181)),NA)</f>
        <v>2</v>
      </c>
      <c r="Z182" s="174" cm="1">
        <f t="array" ref="Z182">IFERROR($C182-IF($X182=1,1,INDEX(Forecast_Capex_Input!$CI$12:$CI$286,$X182-1))+1,NA)</f>
        <v>4</v>
      </c>
      <c r="AA182" s="174" cm="1">
        <f t="array" aca="1" ref="AA182" ca="1">IFERROR(IF(Y182=1,
INDEX(Forecast_Capex_Input!$AI$10:$BB$10,SMALL(IF(INDEX(Forecast_Capex_Input!$AI$12:$BB$286,$X182,0)&gt;0,COLUMN(Forecast_Capex_Input!$AI$10:$BB$10)-COLUMN(Forecast_Capex_Input!$AI$12)+1),ROWS(OFFSET(AA181,0,0,-$Z182)))),
OFFSET(AA181,-INDEX(Forecast_Capex_Input!$CG$12:$CG$286,$X182)+1,0)),NA)</f>
        <v>5</v>
      </c>
      <c r="AB182" s="174">
        <f t="shared" ca="1" si="97"/>
        <v>2</v>
      </c>
      <c r="AC182" s="222" t="b">
        <f t="shared" si="129"/>
        <v>0</v>
      </c>
      <c r="AD182" s="220" t="b">
        <v>0</v>
      </c>
      <c r="AE182" s="222" t="b">
        <f t="shared" si="98"/>
        <v>1</v>
      </c>
      <c r="AF182" s="165"/>
      <c r="AG182" s="215">
        <v>0</v>
      </c>
      <c r="AH182" s="215">
        <v>0</v>
      </c>
      <c r="AI182" s="215">
        <v>0</v>
      </c>
      <c r="AJ182" s="215">
        <v>0</v>
      </c>
      <c r="AK182" s="215">
        <v>0</v>
      </c>
      <c r="AL182" s="155">
        <v>0</v>
      </c>
      <c r="AM182" s="165"/>
      <c r="AN182" s="215" cm="1">
        <f t="array" aca="1" ref="AN182" ca="1">IFERROR(INDEX(General!O$33:O$34,$AB182)
*AG182,0)</f>
        <v>0</v>
      </c>
      <c r="AO182" s="215" cm="1">
        <f t="array" aca="1" ref="AO182" ca="1">IFERROR(INDEX(General!P$33:P$34,$AB182)
*AH182,0)</f>
        <v>0</v>
      </c>
      <c r="AP182" s="215" cm="1">
        <f t="array" aca="1" ref="AP182" ca="1">IFERROR(INDEX(General!Q$33:Q$34,$AB182)
*AI182,0)</f>
        <v>0</v>
      </c>
      <c r="AQ182" s="215" cm="1">
        <f t="array" aca="1" ref="AQ182" ca="1">IFERROR(INDEX(General!R$33:R$34,$AB182)
*AJ182,0)</f>
        <v>0</v>
      </c>
      <c r="AR182" s="215" cm="1">
        <f t="array" aca="1" ref="AR182" ca="1">IFERROR(INDEX(General!S$33:S$34,$AB182)
*AK182,0)</f>
        <v>0</v>
      </c>
      <c r="AS182" s="155">
        <f t="shared" ca="1" si="130"/>
        <v>0</v>
      </c>
      <c r="AT182" s="165"/>
      <c r="AU182" s="215">
        <f ca="1">IF($AE182=FALSE,AN182*Overheads!$R$24*$V182,
IFERROR(Overheads!$O$49*$V182*AN182,0)
+IFERROR(Overheads!Q$59*$V182*(AN182/Overheads!Q$68),0))</f>
        <v>0</v>
      </c>
      <c r="AV182" s="215">
        <f ca="1">IF($AE182=FALSE,AO182*Overheads!$R$24*$V182,
IFERROR(Overheads!$O$49*$V182*AO182,0)
+IFERROR(Overheads!R$59*$V182*(AO182/Overheads!R$68),0))</f>
        <v>0</v>
      </c>
      <c r="AW182" s="215">
        <f ca="1">IF($AE182=FALSE,AP182*Overheads!$R$24*$V182,
IFERROR(Overheads!$O$49*$V182*AP182,0)
+IFERROR(Overheads!S$59*$V182*(AP182/Overheads!S$68),0))</f>
        <v>0</v>
      </c>
      <c r="AX182" s="215">
        <f ca="1">IF($AE182=FALSE,AQ182*Overheads!$R$24*$V182,
IFERROR(Overheads!$O$49*$V182*AQ182,0)
+IFERROR(Overheads!T$59*$V182*(AQ182/Overheads!T$68),0))</f>
        <v>0</v>
      </c>
      <c r="AY182" s="215">
        <f ca="1">IF($AE182=FALSE,AR182*Overheads!$R$24*$V182,
IFERROR(Overheads!$O$49*$V182*AR182,0)
+IFERROR(Overheads!U$59*$V182*(AR182/Overheads!U$68),0))</f>
        <v>0</v>
      </c>
      <c r="AZ182" s="155">
        <f t="shared" ca="1" si="131"/>
        <v>0</v>
      </c>
      <c r="BA182" s="165"/>
      <c r="BB182" s="215">
        <f ca="1">IF($AE182=FALSE,AN182*Overheads!$S$25,
IFERROR(Overheads!$O$50*AN182,0)
+IFERROR(Overheads!Q$60*(AN182/Overheads!Q$66),0))</f>
        <v>0</v>
      </c>
      <c r="BC182" s="215">
        <f ca="1">IF($AE182=FALSE,AO182*Overheads!$S$25,
IFERROR(Overheads!$O$50*AO182,0)
+IFERROR(Overheads!R$60*(AO182/Overheads!R$66),0))</f>
        <v>0</v>
      </c>
      <c r="BD182" s="215">
        <f ca="1">IF($AE182=FALSE,AP182*Overheads!$S$25,
IFERROR(Overheads!$O$50*AP182,0)
+IFERROR(Overheads!S$60*(AP182/Overheads!S$66),0))</f>
        <v>0</v>
      </c>
      <c r="BE182" s="215">
        <f ca="1">IF($AE182=FALSE,AQ182*Overheads!$S$25,
IFERROR(Overheads!$O$50*AQ182,0)
+IFERROR(Overheads!T$60*(AQ182/Overheads!T$66),0))</f>
        <v>0</v>
      </c>
      <c r="BF182" s="215">
        <f ca="1">IF($AE182=FALSE,AR182*Overheads!$S$25,
IFERROR(Overheads!$O$50*AR182,0)
+IFERROR(Overheads!U$60*(AR182/Overheads!U$66),0))</f>
        <v>0</v>
      </c>
      <c r="BG182" s="155">
        <f t="shared" ca="1" si="132"/>
        <v>0</v>
      </c>
      <c r="BH182" s="165"/>
      <c r="BI182" s="215">
        <f t="shared" ca="1" si="133"/>
        <v>0</v>
      </c>
      <c r="BJ182" s="215">
        <f t="shared" ca="1" si="99"/>
        <v>0</v>
      </c>
      <c r="BK182" s="215">
        <f t="shared" ca="1" si="100"/>
        <v>0</v>
      </c>
      <c r="BL182" s="215">
        <f t="shared" ca="1" si="101"/>
        <v>0</v>
      </c>
      <c r="BM182" s="215">
        <f t="shared" ca="1" si="102"/>
        <v>0</v>
      </c>
      <c r="BN182" s="155">
        <f t="shared" ca="1" si="134"/>
        <v>0</v>
      </c>
      <c r="BO182" s="165"/>
      <c r="BP182" s="187" cm="1">
        <f t="array" ref="BP182">IFERROR(IF($X182=$X181,BP181,INDEX(Forecast_Capex_Input!AC$12:AC$286,$X182)),0)</f>
        <v>0</v>
      </c>
      <c r="BQ182" s="187" cm="1">
        <f t="array" ref="BQ182">IFERROR(IF($X182=$X181,BQ181,INDEX(Forecast_Capex_Input!AD$12:AD$286,$X182)),0)</f>
        <v>0</v>
      </c>
      <c r="BR182" s="187" cm="1">
        <f t="array" ref="BR182">IFERROR(IF($X182=$X181,BR181,INDEX(Forecast_Capex_Input!AE$12:AE$286,$X182)),0)</f>
        <v>0</v>
      </c>
      <c r="BS182" s="187" cm="1">
        <f t="array" ref="BS182">IFERROR(IF($X182=$X181,BS181,INDEX(Forecast_Capex_Input!AF$12:AF$286,$X182)),0)</f>
        <v>0</v>
      </c>
      <c r="BT182" s="187" cm="1">
        <f t="array" ref="BT182">IFERROR(IF($X182=$X181,BT181,INDEX(Forecast_Capex_Input!AG$12:AG$286,$X182)),0)</f>
        <v>0</v>
      </c>
      <c r="BU182" s="165"/>
      <c r="BV182" s="215">
        <f t="shared" si="103"/>
        <v>0</v>
      </c>
      <c r="BW182" s="215">
        <f t="shared" si="104"/>
        <v>0</v>
      </c>
      <c r="BX182" s="215">
        <f t="shared" si="105"/>
        <v>0</v>
      </c>
      <c r="BY182" s="215">
        <f t="shared" si="106"/>
        <v>0</v>
      </c>
      <c r="BZ182" s="215">
        <f t="shared" si="107"/>
        <v>0</v>
      </c>
      <c r="CA182" s="155">
        <f t="shared" si="135"/>
        <v>0</v>
      </c>
      <c r="CB182" s="165"/>
      <c r="CC182" s="215">
        <f t="shared" ca="1" si="108"/>
        <v>0</v>
      </c>
      <c r="CD182" s="215">
        <f t="shared" ca="1" si="109"/>
        <v>0</v>
      </c>
      <c r="CE182" s="215">
        <f t="shared" ca="1" si="110"/>
        <v>0</v>
      </c>
      <c r="CF182" s="215">
        <f t="shared" ca="1" si="111"/>
        <v>0</v>
      </c>
      <c r="CG182" s="215">
        <f t="shared" ca="1" si="112"/>
        <v>0</v>
      </c>
      <c r="CH182" s="155">
        <f t="shared" ca="1" si="136"/>
        <v>0</v>
      </c>
      <c r="CI182" s="165"/>
      <c r="CJ182" s="215">
        <f t="shared" ca="1" si="113"/>
        <v>0</v>
      </c>
      <c r="CK182" s="215">
        <f t="shared" ca="1" si="114"/>
        <v>0</v>
      </c>
      <c r="CL182" s="215">
        <f t="shared" ca="1" si="115"/>
        <v>0</v>
      </c>
      <c r="CM182" s="215">
        <f t="shared" ca="1" si="116"/>
        <v>0</v>
      </c>
      <c r="CN182" s="215">
        <f t="shared" ca="1" si="117"/>
        <v>0</v>
      </c>
      <c r="CO182" s="155">
        <f t="shared" ca="1" si="137"/>
        <v>0</v>
      </c>
      <c r="CP182" s="165"/>
      <c r="CQ182" s="223">
        <f t="shared" ca="1" si="118"/>
        <v>0</v>
      </c>
      <c r="CR182" s="223">
        <f t="shared" ca="1" si="119"/>
        <v>0</v>
      </c>
      <c r="CS182" s="223">
        <f t="shared" ca="1" si="120"/>
        <v>0</v>
      </c>
      <c r="CT182" s="223">
        <f t="shared" ca="1" si="121"/>
        <v>0</v>
      </c>
      <c r="CU182" s="223">
        <f t="shared" ca="1" si="122"/>
        <v>0</v>
      </c>
      <c r="CV182" s="155">
        <f t="shared" ca="1" si="138"/>
        <v>0</v>
      </c>
      <c r="CW182" s="165"/>
      <c r="CX182" s="215">
        <f t="shared" ca="1" si="139"/>
        <v>0</v>
      </c>
      <c r="CY182" s="215">
        <f t="shared" ca="1" si="123"/>
        <v>0</v>
      </c>
      <c r="CZ182" s="215">
        <f t="shared" ca="1" si="124"/>
        <v>0</v>
      </c>
      <c r="DA182" s="215">
        <f t="shared" ca="1" si="125"/>
        <v>0</v>
      </c>
      <c r="DB182" s="215">
        <f t="shared" ca="1" si="126"/>
        <v>0</v>
      </c>
      <c r="DC182" s="155">
        <f t="shared" ca="1" si="140"/>
        <v>0</v>
      </c>
      <c r="DD182" s="165"/>
      <c r="DE182" s="188" t="b" cm="1">
        <f t="array" aca="1" ref="DE182" ca="1">OR($G182=Forecast_Capex_Input!$BF$8:$BF$10)</f>
        <v>0</v>
      </c>
      <c r="DF182" s="188" cm="1">
        <f t="array" aca="1" ref="DF182" ca="1">IFERROR(INDEX(Forecast_Capex_Input!BG$12:BG$286,$X182)
*(INDEX(Forecast_Capex_Input!$H$12:$H$286,$X182)=Repex),0)
*$DE182</f>
        <v>0</v>
      </c>
      <c r="DG182" s="188" cm="1">
        <f t="array" aca="1" ref="DG182" ca="1">IFERROR(INDEX(Forecast_Capex_Input!BH$12:BH$286,$X182)
*(INDEX(Forecast_Capex_Input!$H$12:$H$286,$X182)=Repex),0)
*$DE182</f>
        <v>0</v>
      </c>
      <c r="DH182" s="188" cm="1">
        <f t="array" aca="1" ref="DH182" ca="1">IFERROR(INDEX(Forecast_Capex_Input!BI$12:BI$286,$X182)
*(INDEX(Forecast_Capex_Input!$H$12:$H$286,$X182)=Repex),0)
*$DE182</f>
        <v>0</v>
      </c>
      <c r="DI182" s="188" cm="1">
        <f t="array" aca="1" ref="DI182" ca="1">IFERROR(INDEX(Forecast_Capex_Input!BJ$12:BJ$286,$X182)
*(INDEX(Forecast_Capex_Input!$H$12:$H$286,$X182)=Repex),0)
*$DE182</f>
        <v>0</v>
      </c>
      <c r="DJ182" s="188" cm="1">
        <f t="array" aca="1" ref="DJ182" ca="1">IFERROR(INDEX(Forecast_Capex_Input!BK$12:BK$286,$X182)
*(INDEX(Forecast_Capex_Input!$H$12:$H$286,$X182)=Repex),0)
*$DE182</f>
        <v>0</v>
      </c>
      <c r="DK182" s="188" cm="1">
        <f t="array" aca="1" ref="DK182" ca="1">IFERROR(INDEX(Forecast_Capex_Input!BL$12:BL$286,$X182)
*(INDEX(Forecast_Capex_Input!$H$12:$H$286,$X182)=Repex),0)
*$DE182</f>
        <v>0</v>
      </c>
      <c r="DL182" s="165"/>
      <c r="DM182" s="188" t="b" cm="1">
        <f t="array" aca="1" ref="DM182" ca="1">OR($G182=Forecast_Capex_Input!$BN$8:$BN$9)</f>
        <v>0</v>
      </c>
      <c r="DN182" s="188" cm="1">
        <f t="array" aca="1" ref="DN182" ca="1">IFERROR(INDEX(Forecast_Capex_Input!BO$12:BO$286,$X182)
*(INDEX(Forecast_Capex_Input!$H$12:$H$286,$X182)=Repex),0)
*$DM182</f>
        <v>0</v>
      </c>
      <c r="DO182" s="188" cm="1">
        <f t="array" aca="1" ref="DO182" ca="1">IFERROR(INDEX(Forecast_Capex_Input!BP$12:BP$286,$X182)
*(INDEX(Forecast_Capex_Input!$H$12:$H$286,$X182)=Repex),0)
*$DM182</f>
        <v>0</v>
      </c>
      <c r="DP182" s="188" cm="1">
        <f t="array" aca="1" ref="DP182" ca="1">IFERROR(INDEX(Forecast_Capex_Input!BQ$12:BQ$286,$X182)
*(INDEX(Forecast_Capex_Input!$H$12:$H$286,$X182)=Repex),0)
*$DM182</f>
        <v>0</v>
      </c>
      <c r="DQ182" s="188" cm="1">
        <f t="array" aca="1" ref="DQ182" ca="1">IFERROR(INDEX(Forecast_Capex_Input!BR$12:BR$286,$X182)
*(INDEX(Forecast_Capex_Input!$H$12:$H$286,$X182)=Repex),0)
*$DM182</f>
        <v>0</v>
      </c>
      <c r="DR182" s="188" cm="1">
        <f t="array" aca="1" ref="DR182" ca="1">IFERROR(INDEX(Forecast_Capex_Input!BS$12:BS$286,$X182)
*(INDEX(Forecast_Capex_Input!$H$12:$H$286,$X182)=Repex),0)
*$DM182</f>
        <v>0</v>
      </c>
      <c r="DS182" s="165"/>
      <c r="DT182" s="188" t="b" cm="1">
        <f t="array" aca="1" ref="DT182" ca="1">OR($G182=Forecast_Capex_Input!$BU$8:$BU$10)</f>
        <v>1</v>
      </c>
      <c r="DU182" s="188" cm="1">
        <f t="array" aca="1" ref="DU182" ca="1">IFERROR(INDEX(Forecast_Capex_Input!BV$12:BV$286,$X182)
*(INDEX(Forecast_Capex_Input!$H$12:$H$286,$X182)=Repex),0)
*$DT182</f>
        <v>0.56889787753723553</v>
      </c>
      <c r="DV182" s="188" cm="1">
        <f t="array" aca="1" ref="DV182" ca="1">IFERROR(INDEX(Forecast_Capex_Input!BW$12:BW$286,$X182)
*(INDEX(Forecast_Capex_Input!$H$12:$H$286,$X182)=Repex),0)
*$DT182</f>
        <v>0.29397649716374619</v>
      </c>
      <c r="DW182" s="188" cm="1">
        <f t="array" aca="1" ref="DW182" ca="1">IFERROR(INDEX(Forecast_Capex_Input!BX$12:BX$286,$X182)
*(INDEX(Forecast_Capex_Input!$H$12:$H$286,$X182)=Repex),0)
*$DT182</f>
        <v>7.712562529901823E-2</v>
      </c>
      <c r="DX182" s="188" cm="1">
        <f t="array" aca="1" ref="DX182" ca="1">IFERROR(INDEX(Forecast_Capex_Input!BY$12:BY$286,$X182)
*(INDEX(Forecast_Capex_Input!$H$12:$H$286,$X182)=Repex),0)
*$DT182</f>
        <v>0</v>
      </c>
      <c r="DY182" s="188" cm="1">
        <f t="array" aca="1" ref="DY182" ca="1">IFERROR(INDEX(Forecast_Capex_Input!BZ$12:BZ$286,$X182)
*(INDEX(Forecast_Capex_Input!$H$12:$H$286,$X182)=Repex),0)
*$DT182</f>
        <v>0.06</v>
      </c>
      <c r="DZ182" s="188" cm="1">
        <f t="array" aca="1" ref="DZ182" ca="1">IFERROR(INDEX(Forecast_Capex_Input!CA$12:CA$286,$X182)
*(INDEX(Forecast_Capex_Input!$H$12:$H$286,$X182)=Repex),0)
*$DT182</f>
        <v>0</v>
      </c>
      <c r="EA182" s="188" cm="1">
        <f t="array" aca="1" ref="EA182" ca="1">IFERROR(INDEX(Forecast_Capex_Input!CB$12:CB$286,$X182)
*(INDEX(Forecast_Capex_Input!$H$12:$H$286,$X182)=Repex),0)
*$DT182</f>
        <v>0</v>
      </c>
      <c r="EB182" s="188" cm="1">
        <f t="array" aca="1" ref="EB182" ca="1">IFERROR(INDEX(Forecast_Capex_Input!CC$12:CC$286,$X182)
*(INDEX(Forecast_Capex_Input!$H$12:$H$286,$X182)=Repex),0)
*$DT182</f>
        <v>0</v>
      </c>
      <c r="EC182" s="165"/>
      <c r="ED182" s="226" t="str">
        <f t="shared" si="127"/>
        <v>N/A</v>
      </c>
      <c r="EE182" s="174" t="s">
        <v>15</v>
      </c>
    </row>
    <row r="183" spans="3:135" x14ac:dyDescent="0.2">
      <c r="C183" s="174">
        <f t="shared" si="128"/>
        <v>173</v>
      </c>
      <c r="D183" s="167" t="str" cm="1">
        <f t="array" ref="D183">IFERROR(INDEX(Forecast_Capex_Input!$D$12:$D$286,$X183),NA)</f>
        <v>Vales point Secondary Systems Renewal</v>
      </c>
      <c r="E183" s="172" t="b" cm="1">
        <f t="array" ref="E183">IF($X183=NA,NA,INDEX(Forecast_Capex_Input!$E$12:$E$286,$X183))</f>
        <v>1</v>
      </c>
      <c r="F183" s="167" t="str" cm="1">
        <f t="array" aca="1" ref="F183" ca="1">IFERROR(INDEX(General!$E$25:$E$26,$Y183),NA)</f>
        <v>Labour</v>
      </c>
      <c r="G183" s="167" t="str" cm="1">
        <f t="array" aca="1" ref="G183" ca="1">IFERROR(INDEX(Forecast_Capex_Input!$AI$11:$BB$11,$AA183),NA)</f>
        <v>Secondary Systems</v>
      </c>
      <c r="H183" s="189" cm="1">
        <f t="array" aca="1" ref="H183" ca="1">IFERROR(INDEX(Forecast_Capex_Input!$AI$12:$BB$286,$X183,$AA183),NA)</f>
        <v>0.94671403197158077</v>
      </c>
      <c r="I183" s="199" t="str" cm="1">
        <f t="array" ref="I183">IFERROR(INDEX(Forecast_Capex_Input!$F$12:$F$286,$X183),NA)</f>
        <v>Replacement Expenditure</v>
      </c>
      <c r="J183" s="199" t="str" cm="1">
        <f t="array" ref="J183">IFERROR(INDEX(Forecast_Capex_Input!G$12:G$286,$X183),NA)</f>
        <v>Digital Infrastructure</v>
      </c>
      <c r="K183" s="199" t="str" cm="1">
        <f t="array" ref="K183">IFERROR(INDEX(Forecast_Capex_Input!H$12:H$286,$X183),NA)</f>
        <v>Repex</v>
      </c>
      <c r="L183" s="199" t="str" cm="1">
        <f t="array" ref="L183">IFERROR(INDEX(Forecast_Capex_Input!I$12:I$286,$X183),NA)</f>
        <v>N/A</v>
      </c>
      <c r="M183" s="199" t="str" cm="1">
        <f t="array" ref="M183">IFERROR(INDEX(Forecast_Capex_Input!J$12:J$286,$X183),NA)</f>
        <v>N/A</v>
      </c>
      <c r="N183" s="199" t="str" cm="1">
        <f t="array" ref="N183">IFERROR(INDEX(Forecast_Capex_Input!K$12:K$286,$X183),NA)</f>
        <v>DI - Protection systems</v>
      </c>
      <c r="O183" s="199" t="str" cm="1">
        <f t="array" ref="O183">IFERROR(INDEX(Forecast_Capex_Input!L$12:L$286,$X183),NA)</f>
        <v>DI - Safe and Reliable Network</v>
      </c>
      <c r="P183" s="199" t="str" cm="1">
        <f t="array" ref="P183">IFERROR(INDEX(Forecast_Capex_Input!M$12:M$286,$X183),NA)</f>
        <v>N/A</v>
      </c>
      <c r="Q183" s="172" t="str" cm="1">
        <f t="array" ref="Q183">IFERROR(INDEX(Forecast_Capex_Input!N$12:N$286,$X183),NA)</f>
        <v>No</v>
      </c>
      <c r="R183" s="265" cm="1">
        <f t="array" ref="R183">IFERROR(INDEX(Forecast_Capex_Input!O$12:O$286,$X183),0)</f>
        <v>0</v>
      </c>
      <c r="S183" s="172" t="str" cm="1">
        <f t="array" ref="S183">IFERROR(INDEX(Forecast_Capex_Input!P$12:P$286,$X183),0)</f>
        <v>Safety security &amp; reliability</v>
      </c>
      <c r="T183" s="199" t="str" cm="1">
        <f t="array" aca="1" ref="T183" ca="1">IFERROR(INDEX(General!$K$84:$K$103,$AA183),NA)</f>
        <v>Secondary Systems (2018-23)</v>
      </c>
      <c r="U183" s="188" cm="1">
        <f t="array" aca="1" ref="U183" ca="1">IFERROR(
IF($F183=General!$E$25,INDEX(Forecast_Capex_Input!S$12:S$286,$X183),
INDEX(Forecast_Capex_Input!T$12:T$286,$X183)),0)</f>
        <v>0.21442824318422893</v>
      </c>
      <c r="V183" s="222" t="b">
        <f>IFERROR(INDEX(Overheads!$T$19:$T$26,MATCH($I183,Overheads!$E$19:$E$26,0)),FALSE)</f>
        <v>1</v>
      </c>
      <c r="W183" s="165"/>
      <c r="X183" s="174">
        <f>IFERROR(
IF(MATCH($C183,Forecast_Capex_Input!$CI$12:$CI$286,1)+1&gt;MAX(Forecast_Capex_Input!$C$12:$C$286),NA,
MATCH($C183,Forecast_Capex_Input!$CI$12:$CI$286,1)+1),1)</f>
        <v>70</v>
      </c>
      <c r="Y183" s="174" cm="1">
        <f t="array" aca="1" ref="Y183" ca="1">IFERROR(
IF(X182&lt;&gt;X183,1,
IF(COUNTIF(OFFSET(Y182,0,0,-INDEX(Forecast_Capex_Input!$CG$12:$CG$286,$X183)),Y182)=INDEX(Forecast_Capex_Input!$CG$12:$CG$286,$X183),Y182+1,Y182)),NA)</f>
        <v>1</v>
      </c>
      <c r="Z183" s="174" cm="1">
        <f t="array" ref="Z183">IFERROR($C183-IF($X183=1,1,INDEX(Forecast_Capex_Input!$CI$12:$CI$286,$X183-1))+1,NA)</f>
        <v>1</v>
      </c>
      <c r="AA183" s="174" cm="1">
        <f t="array" aca="1" ref="AA183" ca="1">IFERROR(IF(Y183=1,
INDEX(Forecast_Capex_Input!$AI$10:$BB$10,SMALL(IF(INDEX(Forecast_Capex_Input!$AI$12:$BB$286,$X183,0)&gt;0,COLUMN(Forecast_Capex_Input!$AI$10:$BB$10)-COLUMN(Forecast_Capex_Input!$AI$12)+1),ROWS(OFFSET(AA182,0,0,-$Z183)))),
OFFSET(AA182,-INDEX(Forecast_Capex_Input!$CG$12:$CG$286,$X183)+1,0)),NA)</f>
        <v>4</v>
      </c>
      <c r="AB183" s="174">
        <f t="shared" ca="1" si="97"/>
        <v>1</v>
      </c>
      <c r="AC183" s="222" t="b">
        <f t="shared" si="129"/>
        <v>0</v>
      </c>
      <c r="AD183" s="220" t="b">
        <v>0</v>
      </c>
      <c r="AE183" s="222" t="b">
        <f t="shared" si="98"/>
        <v>1</v>
      </c>
      <c r="AF183" s="165"/>
      <c r="AG183" s="215">
        <v>0.15494318272198518</v>
      </c>
      <c r="AH183" s="215">
        <v>0.14085743883816834</v>
      </c>
      <c r="AI183" s="215">
        <v>7.0428719419084171E-2</v>
      </c>
      <c r="AJ183" s="215">
        <v>0.15494318272198518</v>
      </c>
      <c r="AK183" s="215">
        <v>0.1619860546638936</v>
      </c>
      <c r="AL183" s="155">
        <v>0.68315857836511651</v>
      </c>
      <c r="AM183" s="165"/>
      <c r="AN183" s="215" cm="1">
        <f t="array" aca="1" ref="AN183" ca="1">IFERROR(INDEX(General!O$33:O$34,$AB183)
*AG183,0)</f>
        <v>0.15469196798428778</v>
      </c>
      <c r="AO183" s="215" cm="1">
        <f t="array" aca="1" ref="AO183" ca="1">IFERROR(INDEX(General!P$33:P$34,$AB183)
*AH183,0)</f>
        <v>0.14170462913077747</v>
      </c>
      <c r="AP183" s="215" cm="1">
        <f t="array" aca="1" ref="AP183" ca="1">IFERROR(INDEX(General!Q$33:Q$34,$AB183)
*AI183,0)</f>
        <v>7.1490257223125145E-2</v>
      </c>
      <c r="AQ183" s="215" cm="1">
        <f t="array" aca="1" ref="AQ183" ca="1">IFERROR(INDEX(General!R$33:R$34,$AB183)
*AJ183,0)</f>
        <v>0.15857366994741792</v>
      </c>
      <c r="AR183" s="215" cm="1">
        <f t="array" aca="1" ref="AR183" ca="1">IFERROR(INDEX(General!S$33:S$34,$AB183)
*AK183,0)</f>
        <v>0.16680129800899565</v>
      </c>
      <c r="AS183" s="155">
        <f t="shared" ca="1" si="130"/>
        <v>0.69326182229460398</v>
      </c>
      <c r="AT183" s="165"/>
      <c r="AU183" s="215">
        <f ca="1">IF($AE183=FALSE,AN183*Overheads!$R$24*$V183,
IFERROR(Overheads!$O$49*$V183*AN183,0)
+IFERROR(Overheads!Q$59*$V183*(AN183/Overheads!Q$68),0))</f>
        <v>2.1667146361581329E-2</v>
      </c>
      <c r="AV183" s="215">
        <f ca="1">IF($AE183=FALSE,AO183*Overheads!$R$24*$V183,
IFERROR(Overheads!$O$49*$V183*AO183,0)
+IFERROR(Overheads!R$59*$V183*(AO183/Overheads!R$68),0))</f>
        <v>1.6912509900112387E-2</v>
      </c>
      <c r="AW183" s="215">
        <f ca="1">IF($AE183=FALSE,AP183*Overheads!$R$24*$V183,
IFERROR(Overheads!$O$49*$V183*AP183,0)
+IFERROR(Overheads!S$59*$V183*(AP183/Overheads!S$68),0))</f>
        <v>9.2966753019359111E-3</v>
      </c>
      <c r="AX183" s="215">
        <f ca="1">IF($AE183=FALSE,AQ183*Overheads!$R$24*$V183,
IFERROR(Overheads!$O$49*$V183*AQ183,0)
+IFERROR(Overheads!T$59*$V183*(AQ183/Overheads!T$68),0))</f>
        <v>2.2722185897842341E-2</v>
      </c>
      <c r="AY183" s="215">
        <f ca="1">IF($AE183=FALSE,AR183*Overheads!$R$24*$V183,
IFERROR(Overheads!$O$49*$V183*AR183,0)
+IFERROR(Overheads!U$59*$V183*(AR183/Overheads!U$68),0))</f>
        <v>2.0404219377913757E-2</v>
      </c>
      <c r="AZ183" s="155">
        <f t="shared" ca="1" si="131"/>
        <v>9.1002736839385728E-2</v>
      </c>
      <c r="BA183" s="165"/>
      <c r="BB183" s="215">
        <f ca="1">IF($AE183=FALSE,AN183*Overheads!$S$25,
IFERROR(Overheads!$O$50*AN183,0)
+IFERROR(Overheads!Q$60*(AN183/Overheads!Q$66),0))</f>
        <v>2.908024763781698E-3</v>
      </c>
      <c r="BC183" s="215">
        <f ca="1">IF($AE183=FALSE,AO183*Overheads!$S$25,
IFERROR(Overheads!$O$50*AO183,0)
+IFERROR(Overheads!R$60*(AO183/Overheads!R$66),0))</f>
        <v>2.3909257907422038E-3</v>
      </c>
      <c r="BD183" s="215">
        <f ca="1">IF($AE183=FALSE,AP183*Overheads!$S$25,
IFERROR(Overheads!$O$50*AP183,0)
+IFERROR(Overheads!S$60*(AP183/Overheads!S$66),0))</f>
        <v>1.3121060534707777E-3</v>
      </c>
      <c r="BE183" s="215">
        <f ca="1">IF($AE183=FALSE,AQ183*Overheads!$S$25,
IFERROR(Overheads!$O$50*AQ183,0)
+IFERROR(Overheads!T$60*(AQ183/Overheads!T$66),0))</f>
        <v>3.2144154828012894E-3</v>
      </c>
      <c r="BF183" s="215">
        <f ca="1">IF($AE183=FALSE,AR183*Overheads!$S$25,
IFERROR(Overheads!$O$50*AR183,0)
+IFERROR(Overheads!U$60*(AR183/Overheads!U$66),0))</f>
        <v>2.9864849226903232E-3</v>
      </c>
      <c r="BG183" s="155">
        <f t="shared" ca="1" si="132"/>
        <v>1.2811957013486292E-2</v>
      </c>
      <c r="BH183" s="165"/>
      <c r="BI183" s="215">
        <f t="shared" ca="1" si="133"/>
        <v>0.17926713910965078</v>
      </c>
      <c r="BJ183" s="215">
        <f t="shared" ca="1" si="99"/>
        <v>0.16100806482163207</v>
      </c>
      <c r="BK183" s="215">
        <f t="shared" ca="1" si="100"/>
        <v>8.2099038578531833E-2</v>
      </c>
      <c r="BL183" s="215">
        <f t="shared" ca="1" si="101"/>
        <v>0.18451027132806155</v>
      </c>
      <c r="BM183" s="215">
        <f t="shared" ca="1" si="102"/>
        <v>0.19019200230959973</v>
      </c>
      <c r="BN183" s="155">
        <f t="shared" ca="1" si="134"/>
        <v>0.79707651614747599</v>
      </c>
      <c r="BO183" s="165"/>
      <c r="BP183" s="187" cm="1">
        <f t="array" ref="BP183">IFERROR(IF($X183=$X182,BP182,INDEX(Forecast_Capex_Input!AC$12:AC$286,$X183)),0)</f>
        <v>0.1</v>
      </c>
      <c r="BQ183" s="187" cm="1">
        <f t="array" ref="BQ183">IFERROR(IF($X183=$X182,BQ182,INDEX(Forecast_Capex_Input!AD$12:AD$286,$X183)),0)</f>
        <v>0.11</v>
      </c>
      <c r="BR183" s="187" cm="1">
        <f t="array" ref="BR183">IFERROR(IF($X183=$X182,BR182,INDEX(Forecast_Capex_Input!AE$12:AE$286,$X183)),0)</f>
        <v>0.14000000000000001</v>
      </c>
      <c r="BS183" s="187" cm="1">
        <f t="array" ref="BS183">IFERROR(IF($X183=$X182,BS182,INDEX(Forecast_Capex_Input!AF$12:AF$286,$X183)),0)</f>
        <v>0.32</v>
      </c>
      <c r="BT183" s="187" cm="1">
        <f t="array" ref="BT183">IFERROR(IF($X183=$X182,BT182,INDEX(Forecast_Capex_Input!AG$12:AG$286,$X183)),0)</f>
        <v>0.33</v>
      </c>
      <c r="BU183" s="165"/>
      <c r="BV183" s="215">
        <f t="shared" si="103"/>
        <v>6.8315857836511659E-2</v>
      </c>
      <c r="BW183" s="215">
        <f t="shared" si="104"/>
        <v>7.5147443620162818E-2</v>
      </c>
      <c r="BX183" s="215">
        <f t="shared" si="105"/>
        <v>9.5642200971116323E-2</v>
      </c>
      <c r="BY183" s="215">
        <f t="shared" si="106"/>
        <v>0.21861074507683728</v>
      </c>
      <c r="BZ183" s="215">
        <f t="shared" si="107"/>
        <v>0.22544233086048845</v>
      </c>
      <c r="CA183" s="155">
        <f t="shared" si="135"/>
        <v>0.68315857836511651</v>
      </c>
      <c r="CB183" s="165"/>
      <c r="CC183" s="215">
        <f t="shared" ca="1" si="108"/>
        <v>6.9326182229460395E-2</v>
      </c>
      <c r="CD183" s="215">
        <f t="shared" ca="1" si="109"/>
        <v>7.6258800452406433E-2</v>
      </c>
      <c r="CE183" s="215">
        <f t="shared" ca="1" si="110"/>
        <v>9.7056655121244562E-2</v>
      </c>
      <c r="CF183" s="215">
        <f t="shared" ca="1" si="111"/>
        <v>0.22184378313427328</v>
      </c>
      <c r="CG183" s="215">
        <f t="shared" ca="1" si="112"/>
        <v>0.22877640135721933</v>
      </c>
      <c r="CH183" s="155">
        <f t="shared" ca="1" si="136"/>
        <v>0.69326182229460398</v>
      </c>
      <c r="CI183" s="165"/>
      <c r="CJ183" s="215">
        <f t="shared" ca="1" si="113"/>
        <v>9.1002736839385732E-3</v>
      </c>
      <c r="CK183" s="215">
        <f t="shared" ca="1" si="114"/>
        <v>1.0010301052332431E-2</v>
      </c>
      <c r="CL183" s="215">
        <f t="shared" ca="1" si="115"/>
        <v>1.2740383157514003E-2</v>
      </c>
      <c r="CM183" s="215">
        <f t="shared" ca="1" si="116"/>
        <v>2.9120875788603433E-2</v>
      </c>
      <c r="CN183" s="215">
        <f t="shared" ca="1" si="117"/>
        <v>3.0030903156997291E-2</v>
      </c>
      <c r="CO183" s="155">
        <f t="shared" ca="1" si="137"/>
        <v>9.1002736839385728E-2</v>
      </c>
      <c r="CP183" s="165"/>
      <c r="CQ183" s="223">
        <f t="shared" ca="1" si="118"/>
        <v>1.2811957013486293E-3</v>
      </c>
      <c r="CR183" s="223">
        <f t="shared" ca="1" si="119"/>
        <v>1.4093152714834921E-3</v>
      </c>
      <c r="CS183" s="223">
        <f t="shared" ca="1" si="120"/>
        <v>1.7936739818880812E-3</v>
      </c>
      <c r="CT183" s="223">
        <f t="shared" ca="1" si="121"/>
        <v>4.0998262443156137E-3</v>
      </c>
      <c r="CU183" s="223">
        <f t="shared" ca="1" si="122"/>
        <v>4.227945814450477E-3</v>
      </c>
      <c r="CV183" s="155">
        <f t="shared" ca="1" si="138"/>
        <v>1.2811957013486294E-2</v>
      </c>
      <c r="CW183" s="165"/>
      <c r="CX183" s="215">
        <f t="shared" ca="1" si="139"/>
        <v>7.9707651614747604E-2</v>
      </c>
      <c r="CY183" s="215">
        <f t="shared" ca="1" si="123"/>
        <v>8.7678416776222359E-2</v>
      </c>
      <c r="CZ183" s="215">
        <f t="shared" ca="1" si="124"/>
        <v>0.11159071226064664</v>
      </c>
      <c r="DA183" s="215">
        <f t="shared" ca="1" si="125"/>
        <v>0.25506448516719232</v>
      </c>
      <c r="DB183" s="215">
        <f t="shared" ca="1" si="126"/>
        <v>0.26303525032866709</v>
      </c>
      <c r="DC183" s="155">
        <f t="shared" ca="1" si="140"/>
        <v>0.79707651614747599</v>
      </c>
      <c r="DD183" s="165"/>
      <c r="DE183" s="188" t="b" cm="1">
        <f t="array" aca="1" ref="DE183" ca="1">OR($G183=Forecast_Capex_Input!$BF$8:$BF$10)</f>
        <v>0</v>
      </c>
      <c r="DF183" s="188" cm="1">
        <f t="array" aca="1" ref="DF183" ca="1">IFERROR(INDEX(Forecast_Capex_Input!BG$12:BG$286,$X183)
*(INDEX(Forecast_Capex_Input!$H$12:$H$286,$X183)=Repex),0)
*$DE183</f>
        <v>0</v>
      </c>
      <c r="DG183" s="188" cm="1">
        <f t="array" aca="1" ref="DG183" ca="1">IFERROR(INDEX(Forecast_Capex_Input!BH$12:BH$286,$X183)
*(INDEX(Forecast_Capex_Input!$H$12:$H$286,$X183)=Repex),0)
*$DE183</f>
        <v>0</v>
      </c>
      <c r="DH183" s="188" cm="1">
        <f t="array" aca="1" ref="DH183" ca="1">IFERROR(INDEX(Forecast_Capex_Input!BI$12:BI$286,$X183)
*(INDEX(Forecast_Capex_Input!$H$12:$H$286,$X183)=Repex),0)
*$DE183</f>
        <v>0</v>
      </c>
      <c r="DI183" s="188" cm="1">
        <f t="array" aca="1" ref="DI183" ca="1">IFERROR(INDEX(Forecast_Capex_Input!BJ$12:BJ$286,$X183)
*(INDEX(Forecast_Capex_Input!$H$12:$H$286,$X183)=Repex),0)
*$DE183</f>
        <v>0</v>
      </c>
      <c r="DJ183" s="188" cm="1">
        <f t="array" aca="1" ref="DJ183" ca="1">IFERROR(INDEX(Forecast_Capex_Input!BK$12:BK$286,$X183)
*(INDEX(Forecast_Capex_Input!$H$12:$H$286,$X183)=Repex),0)
*$DE183</f>
        <v>0</v>
      </c>
      <c r="DK183" s="188" cm="1">
        <f t="array" aca="1" ref="DK183" ca="1">IFERROR(INDEX(Forecast_Capex_Input!BL$12:BL$286,$X183)
*(INDEX(Forecast_Capex_Input!$H$12:$H$286,$X183)=Repex),0)
*$DE183</f>
        <v>0</v>
      </c>
      <c r="DL183" s="165"/>
      <c r="DM183" s="188" t="b" cm="1">
        <f t="array" aca="1" ref="DM183" ca="1">OR($G183=Forecast_Capex_Input!$BN$8:$BN$9)</f>
        <v>0</v>
      </c>
      <c r="DN183" s="188" cm="1">
        <f t="array" aca="1" ref="DN183" ca="1">IFERROR(INDEX(Forecast_Capex_Input!BO$12:BO$286,$X183)
*(INDEX(Forecast_Capex_Input!$H$12:$H$286,$X183)=Repex),0)
*$DM183</f>
        <v>0</v>
      </c>
      <c r="DO183" s="188" cm="1">
        <f t="array" aca="1" ref="DO183" ca="1">IFERROR(INDEX(Forecast_Capex_Input!BP$12:BP$286,$X183)
*(INDEX(Forecast_Capex_Input!$H$12:$H$286,$X183)=Repex),0)
*$DM183</f>
        <v>0</v>
      </c>
      <c r="DP183" s="188" cm="1">
        <f t="array" aca="1" ref="DP183" ca="1">IFERROR(INDEX(Forecast_Capex_Input!BQ$12:BQ$286,$X183)
*(INDEX(Forecast_Capex_Input!$H$12:$H$286,$X183)=Repex),0)
*$DM183</f>
        <v>0</v>
      </c>
      <c r="DQ183" s="188" cm="1">
        <f t="array" aca="1" ref="DQ183" ca="1">IFERROR(INDEX(Forecast_Capex_Input!BR$12:BR$286,$X183)
*(INDEX(Forecast_Capex_Input!$H$12:$H$286,$X183)=Repex),0)
*$DM183</f>
        <v>0</v>
      </c>
      <c r="DR183" s="188" cm="1">
        <f t="array" aca="1" ref="DR183" ca="1">IFERROR(INDEX(Forecast_Capex_Input!BS$12:BS$286,$X183)
*(INDEX(Forecast_Capex_Input!$H$12:$H$286,$X183)=Repex),0)
*$DM183</f>
        <v>0</v>
      </c>
      <c r="DS183" s="165"/>
      <c r="DT183" s="188" t="b" cm="1">
        <f t="array" aca="1" ref="DT183" ca="1">OR($G183=Forecast_Capex_Input!$BU$8:$BU$10)</f>
        <v>1</v>
      </c>
      <c r="DU183" s="188" cm="1">
        <f t="array" aca="1" ref="DU183" ca="1">IFERROR(INDEX(Forecast_Capex_Input!BV$12:BV$286,$X183)
*(INDEX(Forecast_Capex_Input!$H$12:$H$286,$X183)=Repex),0)
*$DT183</f>
        <v>0.28330373001776199</v>
      </c>
      <c r="DV183" s="188" cm="1">
        <f t="array" aca="1" ref="DV183" ca="1">IFERROR(INDEX(Forecast_Capex_Input!BW$12:BW$286,$X183)
*(INDEX(Forecast_Capex_Input!$H$12:$H$286,$X183)=Repex),0)
*$DT183</f>
        <v>0.59946714031971582</v>
      </c>
      <c r="DW183" s="188" cm="1">
        <f t="array" aca="1" ref="DW183" ca="1">IFERROR(INDEX(Forecast_Capex_Input!BX$12:BX$286,$X183)
*(INDEX(Forecast_Capex_Input!$H$12:$H$286,$X183)=Repex),0)
*$DT183</f>
        <v>6.3943161634103018E-2</v>
      </c>
      <c r="DX183" s="188" cm="1">
        <f t="array" aca="1" ref="DX183" ca="1">IFERROR(INDEX(Forecast_Capex_Input!BY$12:BY$286,$X183)
*(INDEX(Forecast_Capex_Input!$H$12:$H$286,$X183)=Repex),0)
*$DT183</f>
        <v>0</v>
      </c>
      <c r="DY183" s="188" cm="1">
        <f t="array" aca="1" ref="DY183" ca="1">IFERROR(INDEX(Forecast_Capex_Input!BZ$12:BZ$286,$X183)
*(INDEX(Forecast_Capex_Input!$H$12:$H$286,$X183)=Repex),0)
*$DT183</f>
        <v>0</v>
      </c>
      <c r="DZ183" s="188" cm="1">
        <f t="array" aca="1" ref="DZ183" ca="1">IFERROR(INDEX(Forecast_Capex_Input!CA$12:CA$286,$X183)
*(INDEX(Forecast_Capex_Input!$H$12:$H$286,$X183)=Repex),0)
*$DT183</f>
        <v>0</v>
      </c>
      <c r="EA183" s="188" cm="1">
        <f t="array" aca="1" ref="EA183" ca="1">IFERROR(INDEX(Forecast_Capex_Input!CB$12:CB$286,$X183)
*(INDEX(Forecast_Capex_Input!$H$12:$H$286,$X183)=Repex),0)
*$DT183</f>
        <v>5.328596802841918E-2</v>
      </c>
      <c r="EB183" s="188" cm="1">
        <f t="array" aca="1" ref="EB183" ca="1">IFERROR(INDEX(Forecast_Capex_Input!CC$12:CC$286,$X183)
*(INDEX(Forecast_Capex_Input!$H$12:$H$286,$X183)=Repex),0)
*$DT183</f>
        <v>0</v>
      </c>
      <c r="EC183" s="165"/>
      <c r="ED183" s="226" t="str">
        <f t="shared" si="127"/>
        <v>N/A</v>
      </c>
      <c r="EE183" s="174" t="s">
        <v>15</v>
      </c>
    </row>
    <row r="184" spans="3:135" x14ac:dyDescent="0.2">
      <c r="C184" s="174">
        <f t="shared" si="128"/>
        <v>174</v>
      </c>
      <c r="D184" s="167" t="str" cm="1">
        <f t="array" ref="D184">IFERROR(INDEX(Forecast_Capex_Input!$D$12:$D$286,$X184),NA)</f>
        <v>Vales point Secondary Systems Renewal</v>
      </c>
      <c r="E184" s="172" t="b" cm="1">
        <f t="array" ref="E184">IF($X184=NA,NA,INDEX(Forecast_Capex_Input!$E$12:$E$286,$X184))</f>
        <v>1</v>
      </c>
      <c r="F184" s="167" t="str" cm="1">
        <f t="array" aca="1" ref="F184" ca="1">IFERROR(INDEX(General!$E$25:$E$26,$Y184),NA)</f>
        <v>Labour</v>
      </c>
      <c r="G184" s="167" t="str" cm="1">
        <f t="array" aca="1" ref="G184" ca="1">IFERROR(INDEX(Forecast_Capex_Input!$AI$11:$BB$11,$AA184),NA)</f>
        <v>Business IT</v>
      </c>
      <c r="H184" s="189" cm="1">
        <f t="array" aca="1" ref="H184" ca="1">IFERROR(INDEX(Forecast_Capex_Input!$AI$12:$BB$286,$X184,$AA184),NA)</f>
        <v>5.328596802841918E-2</v>
      </c>
      <c r="I184" s="199" t="str" cm="1">
        <f t="array" ref="I184">IFERROR(INDEX(Forecast_Capex_Input!$F$12:$F$286,$X184),NA)</f>
        <v>Replacement Expenditure</v>
      </c>
      <c r="J184" s="199" t="str" cm="1">
        <f t="array" ref="J184">IFERROR(INDEX(Forecast_Capex_Input!G$12:G$286,$X184),NA)</f>
        <v>Digital Infrastructure</v>
      </c>
      <c r="K184" s="199" t="str" cm="1">
        <f t="array" ref="K184">IFERROR(INDEX(Forecast_Capex_Input!H$12:H$286,$X184),NA)</f>
        <v>Repex</v>
      </c>
      <c r="L184" s="199" t="str" cm="1">
        <f t="array" ref="L184">IFERROR(INDEX(Forecast_Capex_Input!I$12:I$286,$X184),NA)</f>
        <v>N/A</v>
      </c>
      <c r="M184" s="199" t="str" cm="1">
        <f t="array" ref="M184">IFERROR(INDEX(Forecast_Capex_Input!J$12:J$286,$X184),NA)</f>
        <v>N/A</v>
      </c>
      <c r="N184" s="199" t="str" cm="1">
        <f t="array" ref="N184">IFERROR(INDEX(Forecast_Capex_Input!K$12:K$286,$X184),NA)</f>
        <v>DI - Protection systems</v>
      </c>
      <c r="O184" s="199" t="str" cm="1">
        <f t="array" ref="O184">IFERROR(INDEX(Forecast_Capex_Input!L$12:L$286,$X184),NA)</f>
        <v>DI - Safe and Reliable Network</v>
      </c>
      <c r="P184" s="199" t="str" cm="1">
        <f t="array" ref="P184">IFERROR(INDEX(Forecast_Capex_Input!M$12:M$286,$X184),NA)</f>
        <v>N/A</v>
      </c>
      <c r="Q184" s="172" t="str" cm="1">
        <f t="array" ref="Q184">IFERROR(INDEX(Forecast_Capex_Input!N$12:N$286,$X184),NA)</f>
        <v>No</v>
      </c>
      <c r="R184" s="265" cm="1">
        <f t="array" ref="R184">IFERROR(INDEX(Forecast_Capex_Input!O$12:O$286,$X184),0)</f>
        <v>0</v>
      </c>
      <c r="S184" s="172" t="str" cm="1">
        <f t="array" ref="S184">IFERROR(INDEX(Forecast_Capex_Input!P$12:P$286,$X184),0)</f>
        <v>Safety security &amp; reliability</v>
      </c>
      <c r="T184" s="199" t="str" cm="1">
        <f t="array" aca="1" ref="T184" ca="1">IFERROR(INDEX(General!$K$84:$K$103,$AA184),NA)</f>
        <v>Business IT (2018 onwards)</v>
      </c>
      <c r="U184" s="188" cm="1">
        <f t="array" aca="1" ref="U184" ca="1">IFERROR(
IF($F184=General!$E$25,INDEX(Forecast_Capex_Input!S$12:S$286,$X184),
INDEX(Forecast_Capex_Input!T$12:T$286,$X184)),0)</f>
        <v>0.21442824318422893</v>
      </c>
      <c r="V184" s="222" t="b">
        <f>IFERROR(INDEX(Overheads!$T$19:$T$26,MATCH($I184,Overheads!$E$19:$E$26,0)),FALSE)</f>
        <v>1</v>
      </c>
      <c r="W184" s="165"/>
      <c r="X184" s="174">
        <f>IFERROR(
IF(MATCH($C184,Forecast_Capex_Input!$CI$12:$CI$286,1)+1&gt;MAX(Forecast_Capex_Input!$C$12:$C$286),NA,
MATCH($C184,Forecast_Capex_Input!$CI$12:$CI$286,1)+1),1)</f>
        <v>70</v>
      </c>
      <c r="Y184" s="174" cm="1">
        <f t="array" aca="1" ref="Y184" ca="1">IFERROR(
IF(X183&lt;&gt;X184,1,
IF(COUNTIF(OFFSET(Y183,0,0,-INDEX(Forecast_Capex_Input!$CG$12:$CG$286,$X184)),Y183)=INDEX(Forecast_Capex_Input!$CG$12:$CG$286,$X184),Y183+1,Y183)),NA)</f>
        <v>1</v>
      </c>
      <c r="Z184" s="174" cm="1">
        <f t="array" ref="Z184">IFERROR($C184-IF($X184=1,1,INDEX(Forecast_Capex_Input!$CI$12:$CI$286,$X184-1))+1,NA)</f>
        <v>2</v>
      </c>
      <c r="AA184" s="174" cm="1">
        <f t="array" aca="1" ref="AA184" ca="1">IFERROR(IF(Y184=1,
INDEX(Forecast_Capex_Input!$AI$10:$BB$10,SMALL(IF(INDEX(Forecast_Capex_Input!$AI$12:$BB$286,$X184,0)&gt;0,COLUMN(Forecast_Capex_Input!$AI$10:$BB$10)-COLUMN(Forecast_Capex_Input!$AI$12)+1),ROWS(OFFSET(AA183,0,0,-$Z184)))),
OFFSET(AA183,-INDEX(Forecast_Capex_Input!$CG$12:$CG$286,$X184)+1,0)),NA)</f>
        <v>6</v>
      </c>
      <c r="AB184" s="174">
        <f t="shared" ca="1" si="97"/>
        <v>1</v>
      </c>
      <c r="AC184" s="222" t="b">
        <f t="shared" si="129"/>
        <v>0</v>
      </c>
      <c r="AD184" s="220" t="b">
        <v>0</v>
      </c>
      <c r="AE184" s="222" t="b">
        <f t="shared" si="98"/>
        <v>1</v>
      </c>
      <c r="AF184" s="165"/>
      <c r="AG184" s="215">
        <v>8.7210046560216806E-3</v>
      </c>
      <c r="AH184" s="215">
        <v>7.9281860509287996E-3</v>
      </c>
      <c r="AI184" s="215">
        <v>3.9640930254643998E-3</v>
      </c>
      <c r="AJ184" s="215">
        <v>8.7210046560216806E-3</v>
      </c>
      <c r="AK184" s="215">
        <v>9.1174139585681203E-3</v>
      </c>
      <c r="AL184" s="155">
        <v>3.8451702347004679E-2</v>
      </c>
      <c r="AM184" s="165"/>
      <c r="AN184" s="215" cm="1">
        <f t="array" aca="1" ref="AN184" ca="1">IFERROR(INDEX(General!O$33:O$34,$AB184)
*AG184,0)</f>
        <v>8.7068649897347732E-3</v>
      </c>
      <c r="AO184" s="215" cm="1">
        <f t="array" aca="1" ref="AO184" ca="1">IFERROR(INDEX(General!P$33:P$34,$AB184)
*AH184,0)</f>
        <v>7.9758703075484515E-3</v>
      </c>
      <c r="AP184" s="215" cm="1">
        <f t="array" aca="1" ref="AP184" ca="1">IFERROR(INDEX(General!Q$33:Q$34,$AB184)
*AI184,0)</f>
        <v>4.0238418699695203E-3</v>
      </c>
      <c r="AQ184" s="215" cm="1">
        <f t="array" aca="1" ref="AQ184" ca="1">IFERROR(INDEX(General!R$33:R$34,$AB184)
*AJ184,0)</f>
        <v>8.9253472765901277E-3</v>
      </c>
      <c r="AR184" s="215" cm="1">
        <f t="array" aca="1" ref="AR184" ca="1">IFERROR(INDEX(General!S$33:S$34,$AB184)
*AK184,0)</f>
        <v>9.388440788498818E-3</v>
      </c>
      <c r="AS184" s="155">
        <f t="shared" ca="1" si="130"/>
        <v>3.9020365232341689E-2</v>
      </c>
      <c r="AT184" s="165"/>
      <c r="AU184" s="215">
        <f ca="1">IF($AE184=FALSE,AN184*Overheads!$R$24*$V184,
IFERROR(Overheads!$O$49*$V184*AN184,0)
+IFERROR(Overheads!Q$59*$V184*(AN184/Overheads!Q$68),0))</f>
        <v>1.2195391948357222E-3</v>
      </c>
      <c r="AV184" s="215">
        <f ca="1">IF($AE184=FALSE,AO184*Overheads!$R$24*$V184,
IFERROR(Overheads!$O$49*$V184*AO184,0)
+IFERROR(Overheads!R$59*$V184*(AO184/Overheads!R$68),0))</f>
        <v>9.5192363415266715E-4</v>
      </c>
      <c r="AW184" s="215">
        <f ca="1">IF($AE184=FALSE,AP184*Overheads!$R$24*$V184,
IFERROR(Overheads!$O$49*$V184*AP184,0)
+IFERROR(Overheads!S$59*$V184*(AP184/Overheads!S$68),0))</f>
        <v>5.2326502637537961E-4</v>
      </c>
      <c r="AX184" s="215">
        <f ca="1">IF($AE184=FALSE,AQ184*Overheads!$R$24*$V184,
IFERROR(Overheads!$O$49*$V184*AQ184,0)
+IFERROR(Overheads!T$59*$V184*(AQ184/Overheads!T$68),0))</f>
        <v>1.2789222831806196E-3</v>
      </c>
      <c r="AY184" s="215">
        <f ca="1">IF($AE184=FALSE,AR184*Overheads!$R$24*$V184,
IFERROR(Overheads!$O$49*$V184*AR184,0)
+IFERROR(Overheads!U$59*$V184*(AR184/Overheads!U$68),0))</f>
        <v>1.1484551244604366E-3</v>
      </c>
      <c r="AZ184" s="155">
        <f t="shared" ca="1" si="131"/>
        <v>5.1221052630048246E-3</v>
      </c>
      <c r="BA184" s="165"/>
      <c r="BB184" s="215">
        <f ca="1">IF($AE184=FALSE,AN184*Overheads!$S$25,
IFERROR(Overheads!$O$50*AN184,0)
+IFERROR(Overheads!Q$60*(AN184/Overheads!Q$66),0))</f>
        <v>1.6367869214531133E-4</v>
      </c>
      <c r="BC184" s="215">
        <f ca="1">IF($AE184=FALSE,AO184*Overheads!$S$25,
IFERROR(Overheads!$O$50*AO184,0)
+IFERROR(Overheads!R$60*(AO184/Overheads!R$66),0))</f>
        <v>1.345736842819252E-4</v>
      </c>
      <c r="BD184" s="215">
        <f ca="1">IF($AE184=FALSE,AP184*Overheads!$S$25,
IFERROR(Overheads!$O$50*AP184,0)
+IFERROR(Overheads!S$60*(AP184/Overheads!S$66),0))</f>
        <v>7.3852123084659148E-5</v>
      </c>
      <c r="BE184" s="215">
        <f ca="1">IF($AE184=FALSE,AQ184*Overheads!$S$25,
IFERROR(Overheads!$O$50*AQ184,0)
+IFERROR(Overheads!T$60*(AQ184/Overheads!T$66),0))</f>
        <v>1.8092394837530712E-4</v>
      </c>
      <c r="BF184" s="215">
        <f ca="1">IF($AE184=FALSE,AR184*Overheads!$S$25,
IFERROR(Overheads!$O$50*AR184,0)
+IFERROR(Overheads!U$60*(AR184/Overheads!U$66),0))</f>
        <v>1.6809483617393942E-4</v>
      </c>
      <c r="BG184" s="155">
        <f t="shared" ca="1" si="132"/>
        <v>7.2112328406114218E-4</v>
      </c>
      <c r="BH184" s="165"/>
      <c r="BI184" s="215">
        <f t="shared" ca="1" si="133"/>
        <v>1.0090082876715808E-2</v>
      </c>
      <c r="BJ184" s="215">
        <f t="shared" ca="1" si="99"/>
        <v>9.0623676259830432E-3</v>
      </c>
      <c r="BK184" s="215">
        <f t="shared" ca="1" si="100"/>
        <v>4.6209590194295587E-3</v>
      </c>
      <c r="BL184" s="215">
        <f t="shared" ca="1" si="101"/>
        <v>1.0385193508146054E-2</v>
      </c>
      <c r="BM184" s="215">
        <f t="shared" ca="1" si="102"/>
        <v>1.0704990749133194E-2</v>
      </c>
      <c r="BN184" s="155">
        <f t="shared" ca="1" si="134"/>
        <v>4.4863593779407657E-2</v>
      </c>
      <c r="BO184" s="165"/>
      <c r="BP184" s="187" cm="1">
        <f t="array" ref="BP184">IFERROR(IF($X184=$X183,BP183,INDEX(Forecast_Capex_Input!AC$12:AC$286,$X184)),0)</f>
        <v>0.1</v>
      </c>
      <c r="BQ184" s="187" cm="1">
        <f t="array" ref="BQ184">IFERROR(IF($X184=$X183,BQ183,INDEX(Forecast_Capex_Input!AD$12:AD$286,$X184)),0)</f>
        <v>0.11</v>
      </c>
      <c r="BR184" s="187" cm="1">
        <f t="array" ref="BR184">IFERROR(IF($X184=$X183,BR183,INDEX(Forecast_Capex_Input!AE$12:AE$286,$X184)),0)</f>
        <v>0.14000000000000001</v>
      </c>
      <c r="BS184" s="187" cm="1">
        <f t="array" ref="BS184">IFERROR(IF($X184=$X183,BS183,INDEX(Forecast_Capex_Input!AF$12:AF$286,$X184)),0)</f>
        <v>0.32</v>
      </c>
      <c r="BT184" s="187" cm="1">
        <f t="array" ref="BT184">IFERROR(IF($X184=$X183,BT183,INDEX(Forecast_Capex_Input!AG$12:AG$286,$X184)),0)</f>
        <v>0.33</v>
      </c>
      <c r="BU184" s="165"/>
      <c r="BV184" s="215">
        <f t="shared" si="103"/>
        <v>3.845170234700468E-3</v>
      </c>
      <c r="BW184" s="215">
        <f t="shared" si="104"/>
        <v>4.2296872581705147E-3</v>
      </c>
      <c r="BX184" s="215">
        <f t="shared" si="105"/>
        <v>5.383238328580656E-3</v>
      </c>
      <c r="BY184" s="215">
        <f t="shared" si="106"/>
        <v>1.2304544751041497E-2</v>
      </c>
      <c r="BZ184" s="215">
        <f t="shared" si="107"/>
        <v>1.2689061774511545E-2</v>
      </c>
      <c r="CA184" s="155">
        <f t="shared" si="135"/>
        <v>3.8451702347004679E-2</v>
      </c>
      <c r="CB184" s="165"/>
      <c r="CC184" s="215">
        <f t="shared" ca="1" si="108"/>
        <v>3.9020365232341689E-3</v>
      </c>
      <c r="CD184" s="215">
        <f t="shared" ca="1" si="109"/>
        <v>4.2922401755575859E-3</v>
      </c>
      <c r="CE184" s="215">
        <f t="shared" ca="1" si="110"/>
        <v>5.4628511325278371E-3</v>
      </c>
      <c r="CF184" s="215">
        <f t="shared" ca="1" si="111"/>
        <v>1.2486516874349341E-2</v>
      </c>
      <c r="CG184" s="215">
        <f t="shared" ca="1" si="112"/>
        <v>1.2876720526672759E-2</v>
      </c>
      <c r="CH184" s="155">
        <f t="shared" ca="1" si="136"/>
        <v>3.9020365232341689E-2</v>
      </c>
      <c r="CI184" s="165"/>
      <c r="CJ184" s="215">
        <f t="shared" ca="1" si="113"/>
        <v>5.122105263004825E-4</v>
      </c>
      <c r="CK184" s="215">
        <f t="shared" ca="1" si="114"/>
        <v>5.6343157893053066E-4</v>
      </c>
      <c r="CL184" s="215">
        <f t="shared" ca="1" si="115"/>
        <v>7.1709473682067548E-4</v>
      </c>
      <c r="CM184" s="215">
        <f t="shared" ca="1" si="116"/>
        <v>1.6390736841615438E-3</v>
      </c>
      <c r="CN184" s="215">
        <f t="shared" ca="1" si="117"/>
        <v>1.6902947367915921E-3</v>
      </c>
      <c r="CO184" s="155">
        <f t="shared" ca="1" si="137"/>
        <v>5.1221052630048246E-3</v>
      </c>
      <c r="CP184" s="165"/>
      <c r="CQ184" s="223">
        <f t="shared" ca="1" si="118"/>
        <v>7.2112328406114223E-5</v>
      </c>
      <c r="CR184" s="223">
        <f t="shared" ca="1" si="119"/>
        <v>7.9323561246725635E-5</v>
      </c>
      <c r="CS184" s="223">
        <f t="shared" ca="1" si="120"/>
        <v>1.0095725976855991E-4</v>
      </c>
      <c r="CT184" s="223">
        <f t="shared" ca="1" si="121"/>
        <v>2.3075945089956549E-4</v>
      </c>
      <c r="CU184" s="223">
        <f t="shared" ca="1" si="122"/>
        <v>2.3797068374017692E-4</v>
      </c>
      <c r="CV184" s="155">
        <f t="shared" ca="1" si="138"/>
        <v>7.2112328406114218E-4</v>
      </c>
      <c r="CW184" s="165"/>
      <c r="CX184" s="215">
        <f t="shared" ca="1" si="139"/>
        <v>4.4863593779407651E-3</v>
      </c>
      <c r="CY184" s="215">
        <f t="shared" ca="1" si="123"/>
        <v>4.9349953157348421E-3</v>
      </c>
      <c r="CZ184" s="215">
        <f t="shared" ca="1" si="124"/>
        <v>6.2809031291170721E-3</v>
      </c>
      <c r="DA184" s="215">
        <f t="shared" ca="1" si="125"/>
        <v>1.4356350009410448E-2</v>
      </c>
      <c r="DB184" s="215">
        <f t="shared" ca="1" si="126"/>
        <v>1.4804985947204526E-2</v>
      </c>
      <c r="DC184" s="155">
        <f t="shared" ca="1" si="140"/>
        <v>4.4863593779407657E-2</v>
      </c>
      <c r="DD184" s="165"/>
      <c r="DE184" s="188" t="b" cm="1">
        <f t="array" aca="1" ref="DE184" ca="1">OR($G184=Forecast_Capex_Input!$BF$8:$BF$10)</f>
        <v>0</v>
      </c>
      <c r="DF184" s="188" cm="1">
        <f t="array" aca="1" ref="DF184" ca="1">IFERROR(INDEX(Forecast_Capex_Input!BG$12:BG$286,$X184)
*(INDEX(Forecast_Capex_Input!$H$12:$H$286,$X184)=Repex),0)
*$DE184</f>
        <v>0</v>
      </c>
      <c r="DG184" s="188" cm="1">
        <f t="array" aca="1" ref="DG184" ca="1">IFERROR(INDEX(Forecast_Capex_Input!BH$12:BH$286,$X184)
*(INDEX(Forecast_Capex_Input!$H$12:$H$286,$X184)=Repex),0)
*$DE184</f>
        <v>0</v>
      </c>
      <c r="DH184" s="188" cm="1">
        <f t="array" aca="1" ref="DH184" ca="1">IFERROR(INDEX(Forecast_Capex_Input!BI$12:BI$286,$X184)
*(INDEX(Forecast_Capex_Input!$H$12:$H$286,$X184)=Repex),0)
*$DE184</f>
        <v>0</v>
      </c>
      <c r="DI184" s="188" cm="1">
        <f t="array" aca="1" ref="DI184" ca="1">IFERROR(INDEX(Forecast_Capex_Input!BJ$12:BJ$286,$X184)
*(INDEX(Forecast_Capex_Input!$H$12:$H$286,$X184)=Repex),0)
*$DE184</f>
        <v>0</v>
      </c>
      <c r="DJ184" s="188" cm="1">
        <f t="array" aca="1" ref="DJ184" ca="1">IFERROR(INDEX(Forecast_Capex_Input!BK$12:BK$286,$X184)
*(INDEX(Forecast_Capex_Input!$H$12:$H$286,$X184)=Repex),0)
*$DE184</f>
        <v>0</v>
      </c>
      <c r="DK184" s="188" cm="1">
        <f t="array" aca="1" ref="DK184" ca="1">IFERROR(INDEX(Forecast_Capex_Input!BL$12:BL$286,$X184)
*(INDEX(Forecast_Capex_Input!$H$12:$H$286,$X184)=Repex),0)
*$DE184</f>
        <v>0</v>
      </c>
      <c r="DL184" s="165"/>
      <c r="DM184" s="188" t="b" cm="1">
        <f t="array" aca="1" ref="DM184" ca="1">OR($G184=Forecast_Capex_Input!$BN$8:$BN$9)</f>
        <v>0</v>
      </c>
      <c r="DN184" s="188" cm="1">
        <f t="array" aca="1" ref="DN184" ca="1">IFERROR(INDEX(Forecast_Capex_Input!BO$12:BO$286,$X184)
*(INDEX(Forecast_Capex_Input!$H$12:$H$286,$X184)=Repex),0)
*$DM184</f>
        <v>0</v>
      </c>
      <c r="DO184" s="188" cm="1">
        <f t="array" aca="1" ref="DO184" ca="1">IFERROR(INDEX(Forecast_Capex_Input!BP$12:BP$286,$X184)
*(INDEX(Forecast_Capex_Input!$H$12:$H$286,$X184)=Repex),0)
*$DM184</f>
        <v>0</v>
      </c>
      <c r="DP184" s="188" cm="1">
        <f t="array" aca="1" ref="DP184" ca="1">IFERROR(INDEX(Forecast_Capex_Input!BQ$12:BQ$286,$X184)
*(INDEX(Forecast_Capex_Input!$H$12:$H$286,$X184)=Repex),0)
*$DM184</f>
        <v>0</v>
      </c>
      <c r="DQ184" s="188" cm="1">
        <f t="array" aca="1" ref="DQ184" ca="1">IFERROR(INDEX(Forecast_Capex_Input!BR$12:BR$286,$X184)
*(INDEX(Forecast_Capex_Input!$H$12:$H$286,$X184)=Repex),0)
*$DM184</f>
        <v>0</v>
      </c>
      <c r="DR184" s="188" cm="1">
        <f t="array" aca="1" ref="DR184" ca="1">IFERROR(INDEX(Forecast_Capex_Input!BS$12:BS$286,$X184)
*(INDEX(Forecast_Capex_Input!$H$12:$H$286,$X184)=Repex),0)
*$DM184</f>
        <v>0</v>
      </c>
      <c r="DS184" s="165"/>
      <c r="DT184" s="188" t="b" cm="1">
        <f t="array" aca="1" ref="DT184" ca="1">OR($G184=Forecast_Capex_Input!$BU$8:$BU$10)</f>
        <v>1</v>
      </c>
      <c r="DU184" s="188" cm="1">
        <f t="array" aca="1" ref="DU184" ca="1">IFERROR(INDEX(Forecast_Capex_Input!BV$12:BV$286,$X184)
*(INDEX(Forecast_Capex_Input!$H$12:$H$286,$X184)=Repex),0)
*$DT184</f>
        <v>0.28330373001776199</v>
      </c>
      <c r="DV184" s="188" cm="1">
        <f t="array" aca="1" ref="DV184" ca="1">IFERROR(INDEX(Forecast_Capex_Input!BW$12:BW$286,$X184)
*(INDEX(Forecast_Capex_Input!$H$12:$H$286,$X184)=Repex),0)
*$DT184</f>
        <v>0.59946714031971582</v>
      </c>
      <c r="DW184" s="188" cm="1">
        <f t="array" aca="1" ref="DW184" ca="1">IFERROR(INDEX(Forecast_Capex_Input!BX$12:BX$286,$X184)
*(INDEX(Forecast_Capex_Input!$H$12:$H$286,$X184)=Repex),0)
*$DT184</f>
        <v>6.3943161634103018E-2</v>
      </c>
      <c r="DX184" s="188" cm="1">
        <f t="array" aca="1" ref="DX184" ca="1">IFERROR(INDEX(Forecast_Capex_Input!BY$12:BY$286,$X184)
*(INDEX(Forecast_Capex_Input!$H$12:$H$286,$X184)=Repex),0)
*$DT184</f>
        <v>0</v>
      </c>
      <c r="DY184" s="188" cm="1">
        <f t="array" aca="1" ref="DY184" ca="1">IFERROR(INDEX(Forecast_Capex_Input!BZ$12:BZ$286,$X184)
*(INDEX(Forecast_Capex_Input!$H$12:$H$286,$X184)=Repex),0)
*$DT184</f>
        <v>0</v>
      </c>
      <c r="DZ184" s="188" cm="1">
        <f t="array" aca="1" ref="DZ184" ca="1">IFERROR(INDEX(Forecast_Capex_Input!CA$12:CA$286,$X184)
*(INDEX(Forecast_Capex_Input!$H$12:$H$286,$X184)=Repex),0)
*$DT184</f>
        <v>0</v>
      </c>
      <c r="EA184" s="188" cm="1">
        <f t="array" aca="1" ref="EA184" ca="1">IFERROR(INDEX(Forecast_Capex_Input!CB$12:CB$286,$X184)
*(INDEX(Forecast_Capex_Input!$H$12:$H$286,$X184)=Repex),0)
*$DT184</f>
        <v>5.328596802841918E-2</v>
      </c>
      <c r="EB184" s="188" cm="1">
        <f t="array" aca="1" ref="EB184" ca="1">IFERROR(INDEX(Forecast_Capex_Input!CC$12:CC$286,$X184)
*(INDEX(Forecast_Capex_Input!$H$12:$H$286,$X184)=Repex),0)
*$DT184</f>
        <v>0</v>
      </c>
      <c r="EC184" s="165"/>
      <c r="ED184" s="226" t="str">
        <f t="shared" si="127"/>
        <v>N/A</v>
      </c>
      <c r="EE184" s="174" t="s">
        <v>15</v>
      </c>
    </row>
    <row r="185" spans="3:135" x14ac:dyDescent="0.2">
      <c r="C185" s="174">
        <f t="shared" si="128"/>
        <v>175</v>
      </c>
      <c r="D185" s="167" t="str" cm="1">
        <f t="array" ref="D185">IFERROR(INDEX(Forecast_Capex_Input!$D$12:$D$286,$X185),NA)</f>
        <v>Vales point Secondary Systems Renewal</v>
      </c>
      <c r="E185" s="172" t="b" cm="1">
        <f t="array" ref="E185">IF($X185=NA,NA,INDEX(Forecast_Capex_Input!$E$12:$E$286,$X185))</f>
        <v>1</v>
      </c>
      <c r="F185" s="167" t="str" cm="1">
        <f t="array" aca="1" ref="F185" ca="1">IFERROR(INDEX(General!$E$25:$E$26,$Y185),NA)</f>
        <v>Non-Labour</v>
      </c>
      <c r="G185" s="167" t="str" cm="1">
        <f t="array" aca="1" ref="G185" ca="1">IFERROR(INDEX(Forecast_Capex_Input!$AI$11:$BB$11,$AA185),NA)</f>
        <v>Secondary Systems</v>
      </c>
      <c r="H185" s="189" cm="1">
        <f t="array" aca="1" ref="H185" ca="1">IFERROR(INDEX(Forecast_Capex_Input!$AI$12:$BB$286,$X185,$AA185),NA)</f>
        <v>0.94671403197158077</v>
      </c>
      <c r="I185" s="199" t="str" cm="1">
        <f t="array" ref="I185">IFERROR(INDEX(Forecast_Capex_Input!$F$12:$F$286,$X185),NA)</f>
        <v>Replacement Expenditure</v>
      </c>
      <c r="J185" s="199" t="str" cm="1">
        <f t="array" ref="J185">IFERROR(INDEX(Forecast_Capex_Input!G$12:G$286,$X185),NA)</f>
        <v>Digital Infrastructure</v>
      </c>
      <c r="K185" s="199" t="str" cm="1">
        <f t="array" ref="K185">IFERROR(INDEX(Forecast_Capex_Input!H$12:H$286,$X185),NA)</f>
        <v>Repex</v>
      </c>
      <c r="L185" s="199" t="str" cm="1">
        <f t="array" ref="L185">IFERROR(INDEX(Forecast_Capex_Input!I$12:I$286,$X185),NA)</f>
        <v>N/A</v>
      </c>
      <c r="M185" s="199" t="str" cm="1">
        <f t="array" ref="M185">IFERROR(INDEX(Forecast_Capex_Input!J$12:J$286,$X185),NA)</f>
        <v>N/A</v>
      </c>
      <c r="N185" s="199" t="str" cm="1">
        <f t="array" ref="N185">IFERROR(INDEX(Forecast_Capex_Input!K$12:K$286,$X185),NA)</f>
        <v>DI - Protection systems</v>
      </c>
      <c r="O185" s="199" t="str" cm="1">
        <f t="array" ref="O185">IFERROR(INDEX(Forecast_Capex_Input!L$12:L$286,$X185),NA)</f>
        <v>DI - Safe and Reliable Network</v>
      </c>
      <c r="P185" s="199" t="str" cm="1">
        <f t="array" ref="P185">IFERROR(INDEX(Forecast_Capex_Input!M$12:M$286,$X185),NA)</f>
        <v>N/A</v>
      </c>
      <c r="Q185" s="172" t="str" cm="1">
        <f t="array" ref="Q185">IFERROR(INDEX(Forecast_Capex_Input!N$12:N$286,$X185),NA)</f>
        <v>No</v>
      </c>
      <c r="R185" s="265" cm="1">
        <f t="array" ref="R185">IFERROR(INDEX(Forecast_Capex_Input!O$12:O$286,$X185),0)</f>
        <v>0</v>
      </c>
      <c r="S185" s="172" t="str" cm="1">
        <f t="array" ref="S185">IFERROR(INDEX(Forecast_Capex_Input!P$12:P$286,$X185),0)</f>
        <v>Safety security &amp; reliability</v>
      </c>
      <c r="T185" s="199" t="str" cm="1">
        <f t="array" aca="1" ref="T185" ca="1">IFERROR(INDEX(General!$K$84:$K$103,$AA185),NA)</f>
        <v>Secondary Systems (2018-23)</v>
      </c>
      <c r="U185" s="188" cm="1">
        <f t="array" aca="1" ref="U185" ca="1">IFERROR(
IF($F185=General!$E$25,INDEX(Forecast_Capex_Input!S$12:S$286,$X185),
INDEX(Forecast_Capex_Input!T$12:T$286,$X185)),0)</f>
        <v>0.78557175681577107</v>
      </c>
      <c r="V185" s="222" t="b">
        <f>IFERROR(INDEX(Overheads!$T$19:$T$26,MATCH($I185,Overheads!$E$19:$E$26,0)),FALSE)</f>
        <v>1</v>
      </c>
      <c r="W185" s="165"/>
      <c r="X185" s="174">
        <f>IFERROR(
IF(MATCH($C185,Forecast_Capex_Input!$CI$12:$CI$286,1)+1&gt;MAX(Forecast_Capex_Input!$C$12:$C$286),NA,
MATCH($C185,Forecast_Capex_Input!$CI$12:$CI$286,1)+1),1)</f>
        <v>70</v>
      </c>
      <c r="Y185" s="174" cm="1">
        <f t="array" aca="1" ref="Y185" ca="1">IFERROR(
IF(X184&lt;&gt;X185,1,
IF(COUNTIF(OFFSET(Y184,0,0,-INDEX(Forecast_Capex_Input!$CG$12:$CG$286,$X185)),Y184)=INDEX(Forecast_Capex_Input!$CG$12:$CG$286,$X185),Y184+1,Y184)),NA)</f>
        <v>2</v>
      </c>
      <c r="Z185" s="174" cm="1">
        <f t="array" ref="Z185">IFERROR($C185-IF($X185=1,1,INDEX(Forecast_Capex_Input!$CI$12:$CI$286,$X185-1))+1,NA)</f>
        <v>3</v>
      </c>
      <c r="AA185" s="174" cm="1">
        <f t="array" aca="1" ref="AA185" ca="1">IFERROR(IF(Y185=1,
INDEX(Forecast_Capex_Input!$AI$10:$BB$10,SMALL(IF(INDEX(Forecast_Capex_Input!$AI$12:$BB$286,$X185,0)&gt;0,COLUMN(Forecast_Capex_Input!$AI$10:$BB$10)-COLUMN(Forecast_Capex_Input!$AI$12)+1),ROWS(OFFSET(AA184,0,0,-$Z185)))),
OFFSET(AA184,-INDEX(Forecast_Capex_Input!$CG$12:$CG$286,$X185)+1,0)),NA)</f>
        <v>4</v>
      </c>
      <c r="AB185" s="174">
        <f t="shared" ca="1" si="97"/>
        <v>2</v>
      </c>
      <c r="AC185" s="222" t="b">
        <f t="shared" si="129"/>
        <v>0</v>
      </c>
      <c r="AD185" s="220" t="b">
        <v>0</v>
      </c>
      <c r="AE185" s="222" t="b">
        <f t="shared" si="98"/>
        <v>1</v>
      </c>
      <c r="AF185" s="165"/>
      <c r="AG185" s="215">
        <v>0.56764438513335391</v>
      </c>
      <c r="AH185" s="215">
        <v>0.51604035012123084</v>
      </c>
      <c r="AI185" s="215">
        <v>0.25802017506061542</v>
      </c>
      <c r="AJ185" s="215">
        <v>0.56764438513335391</v>
      </c>
      <c r="AK185" s="215">
        <v>0.5934464026394155</v>
      </c>
      <c r="AL185" s="155">
        <v>2.5027956980879695</v>
      </c>
      <c r="AM185" s="165"/>
      <c r="AN185" s="215" cm="1">
        <f t="array" aca="1" ref="AN185" ca="1">IFERROR(INDEX(General!O$33:O$34,$AB185)
*AG185,0)</f>
        <v>0.56764438513335391</v>
      </c>
      <c r="AO185" s="215" cm="1">
        <f t="array" aca="1" ref="AO185" ca="1">IFERROR(INDEX(General!P$33:P$34,$AB185)
*AH185,0)</f>
        <v>0.51604035012123084</v>
      </c>
      <c r="AP185" s="215" cm="1">
        <f t="array" aca="1" ref="AP185" ca="1">IFERROR(INDEX(General!Q$33:Q$34,$AB185)
*AI185,0)</f>
        <v>0.25802017506061542</v>
      </c>
      <c r="AQ185" s="215" cm="1">
        <f t="array" aca="1" ref="AQ185" ca="1">IFERROR(INDEX(General!R$33:R$34,$AB185)
*AJ185,0)</f>
        <v>0.56764438513335391</v>
      </c>
      <c r="AR185" s="215" cm="1">
        <f t="array" aca="1" ref="AR185" ca="1">IFERROR(INDEX(General!S$33:S$34,$AB185)
*AK185,0)</f>
        <v>0.5934464026394155</v>
      </c>
      <c r="AS185" s="155">
        <f t="shared" ca="1" si="130"/>
        <v>2.5027956980879695</v>
      </c>
      <c r="AT185" s="165"/>
      <c r="AU185" s="215">
        <f ca="1">IF($AE185=FALSE,AN185*Overheads!$R$24*$V185,
IFERROR(Overheads!$O$49*$V185*AN185,0)
+IFERROR(Overheads!Q$59*$V185*(AN185/Overheads!Q$68),0))</f>
        <v>7.9507902926566065E-2</v>
      </c>
      <c r="AV185" s="215">
        <f ca="1">IF($AE185=FALSE,AO185*Overheads!$R$24*$V185,
IFERROR(Overheads!$O$49*$V185*AO185,0)
+IFERROR(Overheads!R$59*$V185*(AO185/Overheads!R$68),0))</f>
        <v>6.1589643075303069E-2</v>
      </c>
      <c r="AW185" s="215">
        <f ca="1">IF($AE185=FALSE,AP185*Overheads!$R$24*$V185,
IFERROR(Overheads!$O$49*$V185*AP185,0)
+IFERROR(Overheads!S$59*$V185*(AP185/Overheads!S$68),0))</f>
        <v>3.3553240428281464E-2</v>
      </c>
      <c r="AX185" s="215">
        <f ca="1">IF($AE185=FALSE,AQ185*Overheads!$R$24*$V185,
IFERROR(Overheads!$O$49*$V185*AQ185,0)
+IFERROR(Overheads!T$59*$V185*(AQ185/Overheads!T$68),0))</f>
        <v>8.1338353631743646E-2</v>
      </c>
      <c r="AY185" s="215">
        <f ca="1">IF($AE185=FALSE,AR185*Overheads!$R$24*$V185,
IFERROR(Overheads!$O$49*$V185*AR185,0)
+IFERROR(Overheads!U$59*$V185*(AR185/Overheads!U$68),0))</f>
        <v>7.2594222784977E-2</v>
      </c>
      <c r="AZ185" s="155">
        <f t="shared" ca="1" si="131"/>
        <v>0.32858336284687123</v>
      </c>
      <c r="BA185" s="165"/>
      <c r="BB185" s="215">
        <f ca="1">IF($AE185=FALSE,AN185*Overheads!$S$25,
IFERROR(Overheads!$O$50*AN185,0)
+IFERROR(Overheads!Q$60*(AN185/Overheads!Q$66),0))</f>
        <v>1.067103839002872E-2</v>
      </c>
      <c r="BC185" s="215">
        <f ca="1">IF($AE185=FALSE,AO185*Overheads!$S$25,
IFERROR(Overheads!$O$50*AO185,0)
+IFERROR(Overheads!R$60*(AO185/Overheads!R$66),0))</f>
        <v>8.7069433774800368E-3</v>
      </c>
      <c r="BD185" s="215">
        <f ca="1">IF($AE185=FALSE,AP185*Overheads!$S$25,
IFERROR(Overheads!$O$50*AP185,0)
+IFERROR(Overheads!S$60*(AP185/Overheads!S$66),0))</f>
        <v>4.7356079942192696E-3</v>
      </c>
      <c r="BE185" s="215">
        <f ca="1">IF($AE185=FALSE,AQ185*Overheads!$S$25,
IFERROR(Overheads!$O$50*AQ185,0)
+IFERROR(Overheads!T$60*(AQ185/Overheads!T$66),0))</f>
        <v>1.1506606997888819E-2</v>
      </c>
      <c r="BF185" s="215">
        <f ca="1">IF($AE185=FALSE,AR185*Overheads!$S$25,
IFERROR(Overheads!$O$50*AR185,0)
+IFERROR(Overheads!U$60*(AR185/Overheads!U$66),0))</f>
        <v>1.0625329389294343E-2</v>
      </c>
      <c r="BG185" s="155">
        <f t="shared" ca="1" si="132"/>
        <v>4.6245526148911191E-2</v>
      </c>
      <c r="BH185" s="165"/>
      <c r="BI185" s="215">
        <f t="shared" ca="1" si="133"/>
        <v>0.65782332644994868</v>
      </c>
      <c r="BJ185" s="215">
        <f t="shared" ca="1" si="99"/>
        <v>0.58633693657401387</v>
      </c>
      <c r="BK185" s="215">
        <f t="shared" ca="1" si="100"/>
        <v>0.29630902348311616</v>
      </c>
      <c r="BL185" s="215">
        <f t="shared" ca="1" si="101"/>
        <v>0.66048934576298646</v>
      </c>
      <c r="BM185" s="215">
        <f t="shared" ca="1" si="102"/>
        <v>0.67666595481368685</v>
      </c>
      <c r="BN185" s="155">
        <f t="shared" ca="1" si="134"/>
        <v>2.8776245870837522</v>
      </c>
      <c r="BO185" s="165"/>
      <c r="BP185" s="187" cm="1">
        <f t="array" ref="BP185">IFERROR(IF($X185=$X184,BP184,INDEX(Forecast_Capex_Input!AC$12:AC$286,$X185)),0)</f>
        <v>0.1</v>
      </c>
      <c r="BQ185" s="187" cm="1">
        <f t="array" ref="BQ185">IFERROR(IF($X185=$X184,BQ184,INDEX(Forecast_Capex_Input!AD$12:AD$286,$X185)),0)</f>
        <v>0.11</v>
      </c>
      <c r="BR185" s="187" cm="1">
        <f t="array" ref="BR185">IFERROR(IF($X185=$X184,BR184,INDEX(Forecast_Capex_Input!AE$12:AE$286,$X185)),0)</f>
        <v>0.14000000000000001</v>
      </c>
      <c r="BS185" s="187" cm="1">
        <f t="array" ref="BS185">IFERROR(IF($X185=$X184,BS184,INDEX(Forecast_Capex_Input!AF$12:AF$286,$X185)),0)</f>
        <v>0.32</v>
      </c>
      <c r="BT185" s="187" cm="1">
        <f t="array" ref="BT185">IFERROR(IF($X185=$X184,BT184,INDEX(Forecast_Capex_Input!AG$12:AG$286,$X185)),0)</f>
        <v>0.33</v>
      </c>
      <c r="BU185" s="165"/>
      <c r="BV185" s="215">
        <f t="shared" si="103"/>
        <v>0.25027956980879695</v>
      </c>
      <c r="BW185" s="215">
        <f t="shared" si="104"/>
        <v>0.27530752678967663</v>
      </c>
      <c r="BX185" s="215">
        <f t="shared" si="105"/>
        <v>0.35039139773231576</v>
      </c>
      <c r="BY185" s="215">
        <f t="shared" si="106"/>
        <v>0.80089462338815032</v>
      </c>
      <c r="BZ185" s="215">
        <f t="shared" si="107"/>
        <v>0.82592258036902999</v>
      </c>
      <c r="CA185" s="155">
        <f t="shared" si="135"/>
        <v>2.5027956980879695</v>
      </c>
      <c r="CB185" s="165"/>
      <c r="CC185" s="215">
        <f t="shared" ca="1" si="108"/>
        <v>0.25027956980879695</v>
      </c>
      <c r="CD185" s="215">
        <f t="shared" ca="1" si="109"/>
        <v>0.27530752678967663</v>
      </c>
      <c r="CE185" s="215">
        <f t="shared" ca="1" si="110"/>
        <v>0.35039139773231576</v>
      </c>
      <c r="CF185" s="215">
        <f t="shared" ca="1" si="111"/>
        <v>0.80089462338815032</v>
      </c>
      <c r="CG185" s="215">
        <f t="shared" ca="1" si="112"/>
        <v>0.82592258036902999</v>
      </c>
      <c r="CH185" s="155">
        <f t="shared" ca="1" si="136"/>
        <v>2.5027956980879695</v>
      </c>
      <c r="CI185" s="165"/>
      <c r="CJ185" s="215">
        <f t="shared" ca="1" si="113"/>
        <v>3.2858336284687123E-2</v>
      </c>
      <c r="CK185" s="215">
        <f t="shared" ca="1" si="114"/>
        <v>3.6144169913155832E-2</v>
      </c>
      <c r="CL185" s="215">
        <f t="shared" ca="1" si="115"/>
        <v>4.6001670798561975E-2</v>
      </c>
      <c r="CM185" s="215">
        <f t="shared" ca="1" si="116"/>
        <v>0.1051466761109988</v>
      </c>
      <c r="CN185" s="215">
        <f t="shared" ca="1" si="117"/>
        <v>0.10843250973946751</v>
      </c>
      <c r="CO185" s="155">
        <f t="shared" ca="1" si="137"/>
        <v>0.32858336284687123</v>
      </c>
      <c r="CP185" s="165"/>
      <c r="CQ185" s="223">
        <f t="shared" ca="1" si="118"/>
        <v>4.6245526148911194E-3</v>
      </c>
      <c r="CR185" s="223">
        <f t="shared" ca="1" si="119"/>
        <v>5.0870078763802307E-3</v>
      </c>
      <c r="CS185" s="223">
        <f t="shared" ca="1" si="120"/>
        <v>6.4743736608475671E-3</v>
      </c>
      <c r="CT185" s="223">
        <f t="shared" ca="1" si="121"/>
        <v>1.4798568367651581E-2</v>
      </c>
      <c r="CU185" s="223">
        <f t="shared" ca="1" si="122"/>
        <v>1.5261023629140693E-2</v>
      </c>
      <c r="CV185" s="155">
        <f t="shared" ca="1" si="138"/>
        <v>4.6245526148911191E-2</v>
      </c>
      <c r="CW185" s="165"/>
      <c r="CX185" s="215">
        <f t="shared" ca="1" si="139"/>
        <v>0.28776245870837525</v>
      </c>
      <c r="CY185" s="215">
        <f t="shared" ca="1" si="123"/>
        <v>0.31653870457921268</v>
      </c>
      <c r="CZ185" s="215">
        <f t="shared" ca="1" si="124"/>
        <v>0.40286744219172532</v>
      </c>
      <c r="DA185" s="215">
        <f t="shared" ca="1" si="125"/>
        <v>0.92083986786680072</v>
      </c>
      <c r="DB185" s="215">
        <f t="shared" ca="1" si="126"/>
        <v>0.94961611373763821</v>
      </c>
      <c r="DC185" s="155">
        <f t="shared" ca="1" si="140"/>
        <v>2.8776245870837522</v>
      </c>
      <c r="DD185" s="165"/>
      <c r="DE185" s="188" t="b" cm="1">
        <f t="array" aca="1" ref="DE185" ca="1">OR($G185=Forecast_Capex_Input!$BF$8:$BF$10)</f>
        <v>0</v>
      </c>
      <c r="DF185" s="188" cm="1">
        <f t="array" aca="1" ref="DF185" ca="1">IFERROR(INDEX(Forecast_Capex_Input!BG$12:BG$286,$X185)
*(INDEX(Forecast_Capex_Input!$H$12:$H$286,$X185)=Repex),0)
*$DE185</f>
        <v>0</v>
      </c>
      <c r="DG185" s="188" cm="1">
        <f t="array" aca="1" ref="DG185" ca="1">IFERROR(INDEX(Forecast_Capex_Input!BH$12:BH$286,$X185)
*(INDEX(Forecast_Capex_Input!$H$12:$H$286,$X185)=Repex),0)
*$DE185</f>
        <v>0</v>
      </c>
      <c r="DH185" s="188" cm="1">
        <f t="array" aca="1" ref="DH185" ca="1">IFERROR(INDEX(Forecast_Capex_Input!BI$12:BI$286,$X185)
*(INDEX(Forecast_Capex_Input!$H$12:$H$286,$X185)=Repex),0)
*$DE185</f>
        <v>0</v>
      </c>
      <c r="DI185" s="188" cm="1">
        <f t="array" aca="1" ref="DI185" ca="1">IFERROR(INDEX(Forecast_Capex_Input!BJ$12:BJ$286,$X185)
*(INDEX(Forecast_Capex_Input!$H$12:$H$286,$X185)=Repex),0)
*$DE185</f>
        <v>0</v>
      </c>
      <c r="DJ185" s="188" cm="1">
        <f t="array" aca="1" ref="DJ185" ca="1">IFERROR(INDEX(Forecast_Capex_Input!BK$12:BK$286,$X185)
*(INDEX(Forecast_Capex_Input!$H$12:$H$286,$X185)=Repex),0)
*$DE185</f>
        <v>0</v>
      </c>
      <c r="DK185" s="188" cm="1">
        <f t="array" aca="1" ref="DK185" ca="1">IFERROR(INDEX(Forecast_Capex_Input!BL$12:BL$286,$X185)
*(INDEX(Forecast_Capex_Input!$H$12:$H$286,$X185)=Repex),0)
*$DE185</f>
        <v>0</v>
      </c>
      <c r="DL185" s="165"/>
      <c r="DM185" s="188" t="b" cm="1">
        <f t="array" aca="1" ref="DM185" ca="1">OR($G185=Forecast_Capex_Input!$BN$8:$BN$9)</f>
        <v>0</v>
      </c>
      <c r="DN185" s="188" cm="1">
        <f t="array" aca="1" ref="DN185" ca="1">IFERROR(INDEX(Forecast_Capex_Input!BO$12:BO$286,$X185)
*(INDEX(Forecast_Capex_Input!$H$12:$H$286,$X185)=Repex),0)
*$DM185</f>
        <v>0</v>
      </c>
      <c r="DO185" s="188" cm="1">
        <f t="array" aca="1" ref="DO185" ca="1">IFERROR(INDEX(Forecast_Capex_Input!BP$12:BP$286,$X185)
*(INDEX(Forecast_Capex_Input!$H$12:$H$286,$X185)=Repex),0)
*$DM185</f>
        <v>0</v>
      </c>
      <c r="DP185" s="188" cm="1">
        <f t="array" aca="1" ref="DP185" ca="1">IFERROR(INDEX(Forecast_Capex_Input!BQ$12:BQ$286,$X185)
*(INDEX(Forecast_Capex_Input!$H$12:$H$286,$X185)=Repex),0)
*$DM185</f>
        <v>0</v>
      </c>
      <c r="DQ185" s="188" cm="1">
        <f t="array" aca="1" ref="DQ185" ca="1">IFERROR(INDEX(Forecast_Capex_Input!BR$12:BR$286,$X185)
*(INDEX(Forecast_Capex_Input!$H$12:$H$286,$X185)=Repex),0)
*$DM185</f>
        <v>0</v>
      </c>
      <c r="DR185" s="188" cm="1">
        <f t="array" aca="1" ref="DR185" ca="1">IFERROR(INDEX(Forecast_Capex_Input!BS$12:BS$286,$X185)
*(INDEX(Forecast_Capex_Input!$H$12:$H$286,$X185)=Repex),0)
*$DM185</f>
        <v>0</v>
      </c>
      <c r="DS185" s="165"/>
      <c r="DT185" s="188" t="b" cm="1">
        <f t="array" aca="1" ref="DT185" ca="1">OR($G185=Forecast_Capex_Input!$BU$8:$BU$10)</f>
        <v>1</v>
      </c>
      <c r="DU185" s="188" cm="1">
        <f t="array" aca="1" ref="DU185" ca="1">IFERROR(INDEX(Forecast_Capex_Input!BV$12:BV$286,$X185)
*(INDEX(Forecast_Capex_Input!$H$12:$H$286,$X185)=Repex),0)
*$DT185</f>
        <v>0.28330373001776199</v>
      </c>
      <c r="DV185" s="188" cm="1">
        <f t="array" aca="1" ref="DV185" ca="1">IFERROR(INDEX(Forecast_Capex_Input!BW$12:BW$286,$X185)
*(INDEX(Forecast_Capex_Input!$H$12:$H$286,$X185)=Repex),0)
*$DT185</f>
        <v>0.59946714031971582</v>
      </c>
      <c r="DW185" s="188" cm="1">
        <f t="array" aca="1" ref="DW185" ca="1">IFERROR(INDEX(Forecast_Capex_Input!BX$12:BX$286,$X185)
*(INDEX(Forecast_Capex_Input!$H$12:$H$286,$X185)=Repex),0)
*$DT185</f>
        <v>6.3943161634103018E-2</v>
      </c>
      <c r="DX185" s="188" cm="1">
        <f t="array" aca="1" ref="DX185" ca="1">IFERROR(INDEX(Forecast_Capex_Input!BY$12:BY$286,$X185)
*(INDEX(Forecast_Capex_Input!$H$12:$H$286,$X185)=Repex),0)
*$DT185</f>
        <v>0</v>
      </c>
      <c r="DY185" s="188" cm="1">
        <f t="array" aca="1" ref="DY185" ca="1">IFERROR(INDEX(Forecast_Capex_Input!BZ$12:BZ$286,$X185)
*(INDEX(Forecast_Capex_Input!$H$12:$H$286,$X185)=Repex),0)
*$DT185</f>
        <v>0</v>
      </c>
      <c r="DZ185" s="188" cm="1">
        <f t="array" aca="1" ref="DZ185" ca="1">IFERROR(INDEX(Forecast_Capex_Input!CA$12:CA$286,$X185)
*(INDEX(Forecast_Capex_Input!$H$12:$H$286,$X185)=Repex),0)
*$DT185</f>
        <v>0</v>
      </c>
      <c r="EA185" s="188" cm="1">
        <f t="array" aca="1" ref="EA185" ca="1">IFERROR(INDEX(Forecast_Capex_Input!CB$12:CB$286,$X185)
*(INDEX(Forecast_Capex_Input!$H$12:$H$286,$X185)=Repex),0)
*$DT185</f>
        <v>5.328596802841918E-2</v>
      </c>
      <c r="EB185" s="188" cm="1">
        <f t="array" aca="1" ref="EB185" ca="1">IFERROR(INDEX(Forecast_Capex_Input!CC$12:CC$286,$X185)
*(INDEX(Forecast_Capex_Input!$H$12:$H$286,$X185)=Repex),0)
*$DT185</f>
        <v>0</v>
      </c>
      <c r="EC185" s="165"/>
      <c r="ED185" s="226" t="str">
        <f t="shared" si="127"/>
        <v>N/A</v>
      </c>
      <c r="EE185" s="174" t="s">
        <v>15</v>
      </c>
    </row>
    <row r="186" spans="3:135" x14ac:dyDescent="0.2">
      <c r="C186" s="174">
        <f t="shared" si="128"/>
        <v>176</v>
      </c>
      <c r="D186" s="167" t="str" cm="1">
        <f t="array" ref="D186">IFERROR(INDEX(Forecast_Capex_Input!$D$12:$D$286,$X186),NA)</f>
        <v>Vales point Secondary Systems Renewal</v>
      </c>
      <c r="E186" s="172" t="b" cm="1">
        <f t="array" ref="E186">IF($X186=NA,NA,INDEX(Forecast_Capex_Input!$E$12:$E$286,$X186))</f>
        <v>1</v>
      </c>
      <c r="F186" s="167" t="str" cm="1">
        <f t="array" aca="1" ref="F186" ca="1">IFERROR(INDEX(General!$E$25:$E$26,$Y186),NA)</f>
        <v>Non-Labour</v>
      </c>
      <c r="G186" s="167" t="str" cm="1">
        <f t="array" aca="1" ref="G186" ca="1">IFERROR(INDEX(Forecast_Capex_Input!$AI$11:$BB$11,$AA186),NA)</f>
        <v>Business IT</v>
      </c>
      <c r="H186" s="189" cm="1">
        <f t="array" aca="1" ref="H186" ca="1">IFERROR(INDEX(Forecast_Capex_Input!$AI$12:$BB$286,$X186,$AA186),NA)</f>
        <v>5.328596802841918E-2</v>
      </c>
      <c r="I186" s="199" t="str" cm="1">
        <f t="array" ref="I186">IFERROR(INDEX(Forecast_Capex_Input!$F$12:$F$286,$X186),NA)</f>
        <v>Replacement Expenditure</v>
      </c>
      <c r="J186" s="199" t="str" cm="1">
        <f t="array" ref="J186">IFERROR(INDEX(Forecast_Capex_Input!G$12:G$286,$X186),NA)</f>
        <v>Digital Infrastructure</v>
      </c>
      <c r="K186" s="199" t="str" cm="1">
        <f t="array" ref="K186">IFERROR(INDEX(Forecast_Capex_Input!H$12:H$286,$X186),NA)</f>
        <v>Repex</v>
      </c>
      <c r="L186" s="199" t="str" cm="1">
        <f t="array" ref="L186">IFERROR(INDEX(Forecast_Capex_Input!I$12:I$286,$X186),NA)</f>
        <v>N/A</v>
      </c>
      <c r="M186" s="199" t="str" cm="1">
        <f t="array" ref="M186">IFERROR(INDEX(Forecast_Capex_Input!J$12:J$286,$X186),NA)</f>
        <v>N/A</v>
      </c>
      <c r="N186" s="199" t="str" cm="1">
        <f t="array" ref="N186">IFERROR(INDEX(Forecast_Capex_Input!K$12:K$286,$X186),NA)</f>
        <v>DI - Protection systems</v>
      </c>
      <c r="O186" s="199" t="str" cm="1">
        <f t="array" ref="O186">IFERROR(INDEX(Forecast_Capex_Input!L$12:L$286,$X186),NA)</f>
        <v>DI - Safe and Reliable Network</v>
      </c>
      <c r="P186" s="199" t="str" cm="1">
        <f t="array" ref="P186">IFERROR(INDEX(Forecast_Capex_Input!M$12:M$286,$X186),NA)</f>
        <v>N/A</v>
      </c>
      <c r="Q186" s="172" t="str" cm="1">
        <f t="array" ref="Q186">IFERROR(INDEX(Forecast_Capex_Input!N$12:N$286,$X186),NA)</f>
        <v>No</v>
      </c>
      <c r="R186" s="265" cm="1">
        <f t="array" ref="R186">IFERROR(INDEX(Forecast_Capex_Input!O$12:O$286,$X186),0)</f>
        <v>0</v>
      </c>
      <c r="S186" s="172" t="str" cm="1">
        <f t="array" ref="S186">IFERROR(INDEX(Forecast_Capex_Input!P$12:P$286,$X186),0)</f>
        <v>Safety security &amp; reliability</v>
      </c>
      <c r="T186" s="199" t="str" cm="1">
        <f t="array" aca="1" ref="T186" ca="1">IFERROR(INDEX(General!$K$84:$K$103,$AA186),NA)</f>
        <v>Business IT (2018 onwards)</v>
      </c>
      <c r="U186" s="188" cm="1">
        <f t="array" aca="1" ref="U186" ca="1">IFERROR(
IF($F186=General!$E$25,INDEX(Forecast_Capex_Input!S$12:S$286,$X186),
INDEX(Forecast_Capex_Input!T$12:T$286,$X186)),0)</f>
        <v>0.78557175681577107</v>
      </c>
      <c r="V186" s="222" t="b">
        <f>IFERROR(INDEX(Overheads!$T$19:$T$26,MATCH($I186,Overheads!$E$19:$E$26,0)),FALSE)</f>
        <v>1</v>
      </c>
      <c r="W186" s="165"/>
      <c r="X186" s="174">
        <f>IFERROR(
IF(MATCH($C186,Forecast_Capex_Input!$CI$12:$CI$286,1)+1&gt;MAX(Forecast_Capex_Input!$C$12:$C$286),NA,
MATCH($C186,Forecast_Capex_Input!$CI$12:$CI$286,1)+1),1)</f>
        <v>70</v>
      </c>
      <c r="Y186" s="174" cm="1">
        <f t="array" aca="1" ref="Y186" ca="1">IFERROR(
IF(X185&lt;&gt;X186,1,
IF(COUNTIF(OFFSET(Y185,0,0,-INDEX(Forecast_Capex_Input!$CG$12:$CG$286,$X186)),Y185)=INDEX(Forecast_Capex_Input!$CG$12:$CG$286,$X186),Y185+1,Y185)),NA)</f>
        <v>2</v>
      </c>
      <c r="Z186" s="174" cm="1">
        <f t="array" ref="Z186">IFERROR($C186-IF($X186=1,1,INDEX(Forecast_Capex_Input!$CI$12:$CI$286,$X186-1))+1,NA)</f>
        <v>4</v>
      </c>
      <c r="AA186" s="174" cm="1">
        <f t="array" aca="1" ref="AA186" ca="1">IFERROR(IF(Y186=1,
INDEX(Forecast_Capex_Input!$AI$10:$BB$10,SMALL(IF(INDEX(Forecast_Capex_Input!$AI$12:$BB$286,$X186,0)&gt;0,COLUMN(Forecast_Capex_Input!$AI$10:$BB$10)-COLUMN(Forecast_Capex_Input!$AI$12)+1),ROWS(OFFSET(AA185,0,0,-$Z186)))),
OFFSET(AA185,-INDEX(Forecast_Capex_Input!$CG$12:$CG$286,$X186)+1,0)),NA)</f>
        <v>6</v>
      </c>
      <c r="AB186" s="174">
        <f t="shared" ca="1" si="97"/>
        <v>2</v>
      </c>
      <c r="AC186" s="222" t="b">
        <f t="shared" si="129"/>
        <v>0</v>
      </c>
      <c r="AD186" s="220" t="b">
        <v>0</v>
      </c>
      <c r="AE186" s="222" t="b">
        <f t="shared" si="98"/>
        <v>1</v>
      </c>
      <c r="AF186" s="165"/>
      <c r="AG186" s="215">
        <v>3.1949965392121235E-2</v>
      </c>
      <c r="AH186" s="215">
        <v>2.9045423083746573E-2</v>
      </c>
      <c r="AI186" s="215">
        <v>1.4522711541873286E-2</v>
      </c>
      <c r="AJ186" s="215">
        <v>3.1949965392121235E-2</v>
      </c>
      <c r="AK186" s="215">
        <v>3.3402236546308556E-2</v>
      </c>
      <c r="AL186" s="155">
        <v>0.1408703019561709</v>
      </c>
      <c r="AM186" s="165"/>
      <c r="AN186" s="215" cm="1">
        <f t="array" aca="1" ref="AN186" ca="1">IFERROR(INDEX(General!O$33:O$34,$AB186)
*AG186,0)</f>
        <v>3.1949965392121235E-2</v>
      </c>
      <c r="AO186" s="215" cm="1">
        <f t="array" aca="1" ref="AO186" ca="1">IFERROR(INDEX(General!P$33:P$34,$AB186)
*AH186,0)</f>
        <v>2.9045423083746573E-2</v>
      </c>
      <c r="AP186" s="215" cm="1">
        <f t="array" aca="1" ref="AP186" ca="1">IFERROR(INDEX(General!Q$33:Q$34,$AB186)
*AI186,0)</f>
        <v>1.4522711541873286E-2</v>
      </c>
      <c r="AQ186" s="215" cm="1">
        <f t="array" aca="1" ref="AQ186" ca="1">IFERROR(INDEX(General!R$33:R$34,$AB186)
*AJ186,0)</f>
        <v>3.1949965392121235E-2</v>
      </c>
      <c r="AR186" s="215" cm="1">
        <f t="array" aca="1" ref="AR186" ca="1">IFERROR(INDEX(General!S$33:S$34,$AB186)
*AK186,0)</f>
        <v>3.3402236546308556E-2</v>
      </c>
      <c r="AS186" s="155">
        <f t="shared" ca="1" si="130"/>
        <v>0.1408703019561709</v>
      </c>
      <c r="AT186" s="165"/>
      <c r="AU186" s="215">
        <f ca="1">IF($AE186=FALSE,AN186*Overheads!$R$24*$V186,
IFERROR(Overheads!$O$49*$V186*AN186,0)
+IFERROR(Overheads!Q$59*$V186*(AN186/Overheads!Q$68),0))</f>
        <v>4.4751164874239817E-3</v>
      </c>
      <c r="AV186" s="215">
        <f ca="1">IF($AE186=FALSE,AO186*Overheads!$R$24*$V186,
IFERROR(Overheads!$O$49*$V186*AO186,0)
+IFERROR(Overheads!R$59*$V186*(AO186/Overheads!R$68),0))</f>
        <v>3.466584038009553E-3</v>
      </c>
      <c r="AW186" s="215">
        <f ca="1">IF($AE186=FALSE,AP186*Overheads!$R$24*$V186,
IFERROR(Overheads!$O$49*$V186*AP186,0)
+IFERROR(Overheads!S$59*$V186*(AP186/Overheads!S$68),0))</f>
        <v>1.888550117914529E-3</v>
      </c>
      <c r="AX186" s="215">
        <f ca="1">IF($AE186=FALSE,AQ186*Overheads!$R$24*$V186,
IFERROR(Overheads!$O$49*$V186*AQ186,0)
+IFERROR(Overheads!T$59*$V186*(AQ186/Overheads!T$68),0))</f>
        <v>4.5781437316178416E-3</v>
      </c>
      <c r="AY186" s="215">
        <f ca="1">IF($AE186=FALSE,AR186*Overheads!$R$24*$V186,
IFERROR(Overheads!$O$49*$V186*AR186,0)
+IFERROR(Overheads!U$59*$V186*(AR186/Overheads!U$68),0))</f>
        <v>4.0859787683851963E-3</v>
      </c>
      <c r="AZ186" s="155">
        <f t="shared" ca="1" si="131"/>
        <v>1.8494373143351103E-2</v>
      </c>
      <c r="BA186" s="165"/>
      <c r="BB186" s="215">
        <f ca="1">IF($AE186=FALSE,AN186*Overheads!$S$25,
IFERROR(Overheads!$O$50*AN186,0)
+IFERROR(Overheads!Q$60*(AN186/Overheads!Q$66),0))</f>
        <v>6.0062129775020944E-4</v>
      </c>
      <c r="BC186" s="215">
        <f ca="1">IF($AE186=FALSE,AO186*Overheads!$S$25,
IFERROR(Overheads!$O$50*AO186,0)
+IFERROR(Overheads!R$60*(AO186/Overheads!R$66),0))</f>
        <v>4.9007185989568679E-4</v>
      </c>
      <c r="BD186" s="215">
        <f ca="1">IF($AE186=FALSE,AP186*Overheads!$S$25,
IFERROR(Overheads!$O$50*AP186,0)
+IFERROR(Overheads!S$60*(AP186/Overheads!S$66),0))</f>
        <v>2.6654454001234161E-4</v>
      </c>
      <c r="BE186" s="215">
        <f ca="1">IF($AE186=FALSE,AQ186*Overheads!$S$25,
IFERROR(Overheads!$O$50*AQ186,0)
+IFERROR(Overheads!T$60*(AQ186/Overheads!T$66),0))</f>
        <v>6.4765142577235374E-4</v>
      </c>
      <c r="BF186" s="215">
        <f ca="1">IF($AE186=FALSE,AR186*Overheads!$S$25,
IFERROR(Overheads!$O$50*AR186,0)
+IFERROR(Overheads!U$60*(AR186/Overheads!U$66),0))</f>
        <v>5.9804855849686725E-4</v>
      </c>
      <c r="BG186" s="155">
        <f t="shared" ca="1" si="132"/>
        <v>2.6029376819274586E-3</v>
      </c>
      <c r="BH186" s="165"/>
      <c r="BI186" s="215">
        <f t="shared" ca="1" si="133"/>
        <v>3.7025703177295428E-2</v>
      </c>
      <c r="BJ186" s="215">
        <f t="shared" ca="1" si="99"/>
        <v>3.3002078981651813E-2</v>
      </c>
      <c r="BK186" s="215">
        <f t="shared" ca="1" si="100"/>
        <v>1.6677806199800155E-2</v>
      </c>
      <c r="BL186" s="215">
        <f t="shared" ca="1" si="101"/>
        <v>3.7175760549511432E-2</v>
      </c>
      <c r="BM186" s="215">
        <f t="shared" ca="1" si="102"/>
        <v>3.8086263873190619E-2</v>
      </c>
      <c r="BN186" s="155">
        <f t="shared" ca="1" si="134"/>
        <v>0.16196761278144944</v>
      </c>
      <c r="BO186" s="165"/>
      <c r="BP186" s="187" cm="1">
        <f t="array" ref="BP186">IFERROR(IF($X186=$X185,BP185,INDEX(Forecast_Capex_Input!AC$12:AC$286,$X186)),0)</f>
        <v>0.1</v>
      </c>
      <c r="BQ186" s="187" cm="1">
        <f t="array" ref="BQ186">IFERROR(IF($X186=$X185,BQ185,INDEX(Forecast_Capex_Input!AD$12:AD$286,$X186)),0)</f>
        <v>0.11</v>
      </c>
      <c r="BR186" s="187" cm="1">
        <f t="array" ref="BR186">IFERROR(IF($X186=$X185,BR185,INDEX(Forecast_Capex_Input!AE$12:AE$286,$X186)),0)</f>
        <v>0.14000000000000001</v>
      </c>
      <c r="BS186" s="187" cm="1">
        <f t="array" ref="BS186">IFERROR(IF($X186=$X185,BS185,INDEX(Forecast_Capex_Input!AF$12:AF$286,$X186)),0)</f>
        <v>0.32</v>
      </c>
      <c r="BT186" s="187" cm="1">
        <f t="array" ref="BT186">IFERROR(IF($X186=$X185,BT185,INDEX(Forecast_Capex_Input!AG$12:AG$286,$X186)),0)</f>
        <v>0.33</v>
      </c>
      <c r="BU186" s="165"/>
      <c r="BV186" s="215">
        <f t="shared" si="103"/>
        <v>1.4087030195617091E-2</v>
      </c>
      <c r="BW186" s="215">
        <f t="shared" si="104"/>
        <v>1.5495733215178798E-2</v>
      </c>
      <c r="BX186" s="215">
        <f t="shared" si="105"/>
        <v>1.9721842273863928E-2</v>
      </c>
      <c r="BY186" s="215">
        <f t="shared" si="106"/>
        <v>4.5078496625974684E-2</v>
      </c>
      <c r="BZ186" s="215">
        <f t="shared" si="107"/>
        <v>4.6487199645536395E-2</v>
      </c>
      <c r="CA186" s="155">
        <f t="shared" si="135"/>
        <v>0.1408703019561709</v>
      </c>
      <c r="CB186" s="165"/>
      <c r="CC186" s="215">
        <f t="shared" ca="1" si="108"/>
        <v>1.4087030195617091E-2</v>
      </c>
      <c r="CD186" s="215">
        <f t="shared" ca="1" si="109"/>
        <v>1.5495733215178798E-2</v>
      </c>
      <c r="CE186" s="215">
        <f t="shared" ca="1" si="110"/>
        <v>1.9721842273863928E-2</v>
      </c>
      <c r="CF186" s="215">
        <f t="shared" ca="1" si="111"/>
        <v>4.5078496625974684E-2</v>
      </c>
      <c r="CG186" s="215">
        <f t="shared" ca="1" si="112"/>
        <v>4.6487199645536395E-2</v>
      </c>
      <c r="CH186" s="155">
        <f t="shared" ca="1" si="136"/>
        <v>0.1408703019561709</v>
      </c>
      <c r="CI186" s="165"/>
      <c r="CJ186" s="215">
        <f t="shared" ca="1" si="113"/>
        <v>1.8494373143351105E-3</v>
      </c>
      <c r="CK186" s="215">
        <f t="shared" ca="1" si="114"/>
        <v>2.0343810457686216E-3</v>
      </c>
      <c r="CL186" s="215">
        <f t="shared" ca="1" si="115"/>
        <v>2.5892122400691547E-3</v>
      </c>
      <c r="CM186" s="215">
        <f t="shared" ca="1" si="116"/>
        <v>5.9181994058723529E-3</v>
      </c>
      <c r="CN186" s="215">
        <f t="shared" ca="1" si="117"/>
        <v>6.1031431373058647E-3</v>
      </c>
      <c r="CO186" s="155">
        <f t="shared" ca="1" si="137"/>
        <v>1.8494373143351103E-2</v>
      </c>
      <c r="CP186" s="165"/>
      <c r="CQ186" s="223">
        <f t="shared" ca="1" si="118"/>
        <v>2.6029376819274589E-4</v>
      </c>
      <c r="CR186" s="223">
        <f t="shared" ca="1" si="119"/>
        <v>2.8632314501202046E-4</v>
      </c>
      <c r="CS186" s="223">
        <f t="shared" ca="1" si="120"/>
        <v>3.6441127546984423E-4</v>
      </c>
      <c r="CT186" s="223">
        <f t="shared" ca="1" si="121"/>
        <v>8.3294005821678676E-4</v>
      </c>
      <c r="CU186" s="223">
        <f t="shared" ca="1" si="122"/>
        <v>8.5896943503606133E-4</v>
      </c>
      <c r="CV186" s="155">
        <f t="shared" ca="1" si="138"/>
        <v>2.6029376819274586E-3</v>
      </c>
      <c r="CW186" s="165"/>
      <c r="CX186" s="215">
        <f t="shared" ca="1" si="139"/>
        <v>1.6196761278144949E-2</v>
      </c>
      <c r="CY186" s="215">
        <f t="shared" ca="1" si="123"/>
        <v>1.7816437405959441E-2</v>
      </c>
      <c r="CZ186" s="215">
        <f t="shared" ca="1" si="124"/>
        <v>2.2675465789402927E-2</v>
      </c>
      <c r="DA186" s="215">
        <f t="shared" ca="1" si="125"/>
        <v>5.182963609006383E-2</v>
      </c>
      <c r="DB186" s="215">
        <f t="shared" ca="1" si="126"/>
        <v>5.3449312217878325E-2</v>
      </c>
      <c r="DC186" s="155">
        <f t="shared" ca="1" si="140"/>
        <v>0.16196761278144947</v>
      </c>
      <c r="DD186" s="165"/>
      <c r="DE186" s="188" t="b" cm="1">
        <f t="array" aca="1" ref="DE186" ca="1">OR($G186=Forecast_Capex_Input!$BF$8:$BF$10)</f>
        <v>0</v>
      </c>
      <c r="DF186" s="188" cm="1">
        <f t="array" aca="1" ref="DF186" ca="1">IFERROR(INDEX(Forecast_Capex_Input!BG$12:BG$286,$X186)
*(INDEX(Forecast_Capex_Input!$H$12:$H$286,$X186)=Repex),0)
*$DE186</f>
        <v>0</v>
      </c>
      <c r="DG186" s="188" cm="1">
        <f t="array" aca="1" ref="DG186" ca="1">IFERROR(INDEX(Forecast_Capex_Input!BH$12:BH$286,$X186)
*(INDEX(Forecast_Capex_Input!$H$12:$H$286,$X186)=Repex),0)
*$DE186</f>
        <v>0</v>
      </c>
      <c r="DH186" s="188" cm="1">
        <f t="array" aca="1" ref="DH186" ca="1">IFERROR(INDEX(Forecast_Capex_Input!BI$12:BI$286,$X186)
*(INDEX(Forecast_Capex_Input!$H$12:$H$286,$X186)=Repex),0)
*$DE186</f>
        <v>0</v>
      </c>
      <c r="DI186" s="188" cm="1">
        <f t="array" aca="1" ref="DI186" ca="1">IFERROR(INDEX(Forecast_Capex_Input!BJ$12:BJ$286,$X186)
*(INDEX(Forecast_Capex_Input!$H$12:$H$286,$X186)=Repex),0)
*$DE186</f>
        <v>0</v>
      </c>
      <c r="DJ186" s="188" cm="1">
        <f t="array" aca="1" ref="DJ186" ca="1">IFERROR(INDEX(Forecast_Capex_Input!BK$12:BK$286,$X186)
*(INDEX(Forecast_Capex_Input!$H$12:$H$286,$X186)=Repex),0)
*$DE186</f>
        <v>0</v>
      </c>
      <c r="DK186" s="188" cm="1">
        <f t="array" aca="1" ref="DK186" ca="1">IFERROR(INDEX(Forecast_Capex_Input!BL$12:BL$286,$X186)
*(INDEX(Forecast_Capex_Input!$H$12:$H$286,$X186)=Repex),0)
*$DE186</f>
        <v>0</v>
      </c>
      <c r="DL186" s="165"/>
      <c r="DM186" s="188" t="b" cm="1">
        <f t="array" aca="1" ref="DM186" ca="1">OR($G186=Forecast_Capex_Input!$BN$8:$BN$9)</f>
        <v>0</v>
      </c>
      <c r="DN186" s="188" cm="1">
        <f t="array" aca="1" ref="DN186" ca="1">IFERROR(INDEX(Forecast_Capex_Input!BO$12:BO$286,$X186)
*(INDEX(Forecast_Capex_Input!$H$12:$H$286,$X186)=Repex),0)
*$DM186</f>
        <v>0</v>
      </c>
      <c r="DO186" s="188" cm="1">
        <f t="array" aca="1" ref="DO186" ca="1">IFERROR(INDEX(Forecast_Capex_Input!BP$12:BP$286,$X186)
*(INDEX(Forecast_Capex_Input!$H$12:$H$286,$X186)=Repex),0)
*$DM186</f>
        <v>0</v>
      </c>
      <c r="DP186" s="188" cm="1">
        <f t="array" aca="1" ref="DP186" ca="1">IFERROR(INDEX(Forecast_Capex_Input!BQ$12:BQ$286,$X186)
*(INDEX(Forecast_Capex_Input!$H$12:$H$286,$X186)=Repex),0)
*$DM186</f>
        <v>0</v>
      </c>
      <c r="DQ186" s="188" cm="1">
        <f t="array" aca="1" ref="DQ186" ca="1">IFERROR(INDEX(Forecast_Capex_Input!BR$12:BR$286,$X186)
*(INDEX(Forecast_Capex_Input!$H$12:$H$286,$X186)=Repex),0)
*$DM186</f>
        <v>0</v>
      </c>
      <c r="DR186" s="188" cm="1">
        <f t="array" aca="1" ref="DR186" ca="1">IFERROR(INDEX(Forecast_Capex_Input!BS$12:BS$286,$X186)
*(INDEX(Forecast_Capex_Input!$H$12:$H$286,$X186)=Repex),0)
*$DM186</f>
        <v>0</v>
      </c>
      <c r="DS186" s="165"/>
      <c r="DT186" s="188" t="b" cm="1">
        <f t="array" aca="1" ref="DT186" ca="1">OR($G186=Forecast_Capex_Input!$BU$8:$BU$10)</f>
        <v>1</v>
      </c>
      <c r="DU186" s="188" cm="1">
        <f t="array" aca="1" ref="DU186" ca="1">IFERROR(INDEX(Forecast_Capex_Input!BV$12:BV$286,$X186)
*(INDEX(Forecast_Capex_Input!$H$12:$H$286,$X186)=Repex),0)
*$DT186</f>
        <v>0.28330373001776199</v>
      </c>
      <c r="DV186" s="188" cm="1">
        <f t="array" aca="1" ref="DV186" ca="1">IFERROR(INDEX(Forecast_Capex_Input!BW$12:BW$286,$X186)
*(INDEX(Forecast_Capex_Input!$H$12:$H$286,$X186)=Repex),0)
*$DT186</f>
        <v>0.59946714031971582</v>
      </c>
      <c r="DW186" s="188" cm="1">
        <f t="array" aca="1" ref="DW186" ca="1">IFERROR(INDEX(Forecast_Capex_Input!BX$12:BX$286,$X186)
*(INDEX(Forecast_Capex_Input!$H$12:$H$286,$X186)=Repex),0)
*$DT186</f>
        <v>6.3943161634103018E-2</v>
      </c>
      <c r="DX186" s="188" cm="1">
        <f t="array" aca="1" ref="DX186" ca="1">IFERROR(INDEX(Forecast_Capex_Input!BY$12:BY$286,$X186)
*(INDEX(Forecast_Capex_Input!$H$12:$H$286,$X186)=Repex),0)
*$DT186</f>
        <v>0</v>
      </c>
      <c r="DY186" s="188" cm="1">
        <f t="array" aca="1" ref="DY186" ca="1">IFERROR(INDEX(Forecast_Capex_Input!BZ$12:BZ$286,$X186)
*(INDEX(Forecast_Capex_Input!$H$12:$H$286,$X186)=Repex),0)
*$DT186</f>
        <v>0</v>
      </c>
      <c r="DZ186" s="188" cm="1">
        <f t="array" aca="1" ref="DZ186" ca="1">IFERROR(INDEX(Forecast_Capex_Input!CA$12:CA$286,$X186)
*(INDEX(Forecast_Capex_Input!$H$12:$H$286,$X186)=Repex),0)
*$DT186</f>
        <v>0</v>
      </c>
      <c r="EA186" s="188" cm="1">
        <f t="array" aca="1" ref="EA186" ca="1">IFERROR(INDEX(Forecast_Capex_Input!CB$12:CB$286,$X186)
*(INDEX(Forecast_Capex_Input!$H$12:$H$286,$X186)=Repex),0)
*$DT186</f>
        <v>5.328596802841918E-2</v>
      </c>
      <c r="EB186" s="188" cm="1">
        <f t="array" aca="1" ref="EB186" ca="1">IFERROR(INDEX(Forecast_Capex_Input!CC$12:CC$286,$X186)
*(INDEX(Forecast_Capex_Input!$H$12:$H$286,$X186)=Repex),0)
*$DT186</f>
        <v>0</v>
      </c>
      <c r="EC186" s="165"/>
      <c r="ED186" s="226" t="str">
        <f t="shared" si="127"/>
        <v>N/A</v>
      </c>
      <c r="EE186" s="174" t="s">
        <v>15</v>
      </c>
    </row>
    <row r="187" spans="3:135" x14ac:dyDescent="0.2">
      <c r="C187" s="174">
        <f t="shared" si="128"/>
        <v>177</v>
      </c>
      <c r="D187" s="167" t="str" cm="1">
        <f t="array" ref="D187">IFERROR(INDEX(Forecast_Capex_Input!$D$12:$D$286,$X187),NA)</f>
        <v>Wallerwang Secondary Systems Renewal</v>
      </c>
      <c r="E187" s="172" t="b" cm="1">
        <f t="array" ref="E187">IF($X187=NA,NA,INDEX(Forecast_Capex_Input!$E$12:$E$286,$X187))</f>
        <v>1</v>
      </c>
      <c r="F187" s="167" t="str" cm="1">
        <f t="array" aca="1" ref="F187" ca="1">IFERROR(INDEX(General!$E$25:$E$26,$Y187),NA)</f>
        <v>Labour</v>
      </c>
      <c r="G187" s="167" t="str" cm="1">
        <f t="array" aca="1" ref="G187" ca="1">IFERROR(INDEX(Forecast_Capex_Input!$AI$11:$BB$11,$AA187),NA)</f>
        <v>Secondary Systems</v>
      </c>
      <c r="H187" s="189" cm="1">
        <f t="array" aca="1" ref="H187" ca="1">IFERROR(INDEX(Forecast_Capex_Input!$AI$12:$BB$286,$X187,$AA187),NA)</f>
        <v>0.93129770992366412</v>
      </c>
      <c r="I187" s="199" t="str" cm="1">
        <f t="array" ref="I187">IFERROR(INDEX(Forecast_Capex_Input!$F$12:$F$286,$X187),NA)</f>
        <v>Replacement Expenditure</v>
      </c>
      <c r="J187" s="199" t="str" cm="1">
        <f t="array" ref="J187">IFERROR(INDEX(Forecast_Capex_Input!G$12:G$286,$X187),NA)</f>
        <v>Digital Infrastructure</v>
      </c>
      <c r="K187" s="199" t="str" cm="1">
        <f t="array" ref="K187">IFERROR(INDEX(Forecast_Capex_Input!H$12:H$286,$X187),NA)</f>
        <v>Repex</v>
      </c>
      <c r="L187" s="199" t="str" cm="1">
        <f t="array" ref="L187">IFERROR(INDEX(Forecast_Capex_Input!I$12:I$286,$X187),NA)</f>
        <v>N/A</v>
      </c>
      <c r="M187" s="199" t="str" cm="1">
        <f t="array" ref="M187">IFERROR(INDEX(Forecast_Capex_Input!J$12:J$286,$X187),NA)</f>
        <v>N/A</v>
      </c>
      <c r="N187" s="199" t="str" cm="1">
        <f t="array" ref="N187">IFERROR(INDEX(Forecast_Capex_Input!K$12:K$286,$X187),NA)</f>
        <v>DI - Protection systems</v>
      </c>
      <c r="O187" s="199" t="str" cm="1">
        <f t="array" ref="O187">IFERROR(INDEX(Forecast_Capex_Input!L$12:L$286,$X187),NA)</f>
        <v>DI - Safe and Reliable Network</v>
      </c>
      <c r="P187" s="199" t="str" cm="1">
        <f t="array" ref="P187">IFERROR(INDEX(Forecast_Capex_Input!M$12:M$286,$X187),NA)</f>
        <v>N/A</v>
      </c>
      <c r="Q187" s="172" t="str" cm="1">
        <f t="array" ref="Q187">IFERROR(INDEX(Forecast_Capex_Input!N$12:N$286,$X187),NA)</f>
        <v>No</v>
      </c>
      <c r="R187" s="265" cm="1">
        <f t="array" ref="R187">IFERROR(INDEX(Forecast_Capex_Input!O$12:O$286,$X187),0)</f>
        <v>0</v>
      </c>
      <c r="S187" s="172" t="str" cm="1">
        <f t="array" ref="S187">IFERROR(INDEX(Forecast_Capex_Input!P$12:P$286,$X187),0)</f>
        <v>Safety security &amp; reliability</v>
      </c>
      <c r="T187" s="199" t="str" cm="1">
        <f t="array" aca="1" ref="T187" ca="1">IFERROR(INDEX(General!$K$84:$K$103,$AA187),NA)</f>
        <v>Secondary Systems (2018-23)</v>
      </c>
      <c r="U187" s="188" cm="1">
        <f t="array" aca="1" ref="U187" ca="1">IFERROR(
IF($F187=General!$E$25,INDEX(Forecast_Capex_Input!S$12:S$286,$X187),
INDEX(Forecast_Capex_Input!T$12:T$286,$X187)),0)</f>
        <v>0.20879462445419913</v>
      </c>
      <c r="V187" s="222" t="b">
        <f>IFERROR(INDEX(Overheads!$T$19:$T$26,MATCH($I187,Overheads!$E$19:$E$26,0)),FALSE)</f>
        <v>1</v>
      </c>
      <c r="W187" s="165"/>
      <c r="X187" s="174">
        <f>IFERROR(
IF(MATCH($C187,Forecast_Capex_Input!$CI$12:$CI$286,1)+1&gt;MAX(Forecast_Capex_Input!$C$12:$C$286),NA,
MATCH($C187,Forecast_Capex_Input!$CI$12:$CI$286,1)+1),1)</f>
        <v>71</v>
      </c>
      <c r="Y187" s="174" cm="1">
        <f t="array" aca="1" ref="Y187" ca="1">IFERROR(
IF(X186&lt;&gt;X187,1,
IF(COUNTIF(OFFSET(Y186,0,0,-INDEX(Forecast_Capex_Input!$CG$12:$CG$286,$X187)),Y186)=INDEX(Forecast_Capex_Input!$CG$12:$CG$286,$X187),Y186+1,Y186)),NA)</f>
        <v>1</v>
      </c>
      <c r="Z187" s="174" cm="1">
        <f t="array" ref="Z187">IFERROR($C187-IF($X187=1,1,INDEX(Forecast_Capex_Input!$CI$12:$CI$286,$X187-1))+1,NA)</f>
        <v>1</v>
      </c>
      <c r="AA187" s="174" cm="1">
        <f t="array" aca="1" ref="AA187" ca="1">IFERROR(IF(Y187=1,
INDEX(Forecast_Capex_Input!$AI$10:$BB$10,SMALL(IF(INDEX(Forecast_Capex_Input!$AI$12:$BB$286,$X187,0)&gt;0,COLUMN(Forecast_Capex_Input!$AI$10:$BB$10)-COLUMN(Forecast_Capex_Input!$AI$12)+1),ROWS(OFFSET(AA186,0,0,-$Z187)))),
OFFSET(AA186,-INDEX(Forecast_Capex_Input!$CG$12:$CG$286,$X187)+1,0)),NA)</f>
        <v>4</v>
      </c>
      <c r="AB187" s="174">
        <f t="shared" ca="1" si="97"/>
        <v>1</v>
      </c>
      <c r="AC187" s="222" t="b">
        <f t="shared" si="129"/>
        <v>0</v>
      </c>
      <c r="AD187" s="220" t="b">
        <v>0</v>
      </c>
      <c r="AE187" s="222" t="b">
        <f t="shared" si="98"/>
        <v>1</v>
      </c>
      <c r="AF187" s="165"/>
      <c r="AG187" s="215">
        <v>0</v>
      </c>
      <c r="AH187" s="215">
        <v>0</v>
      </c>
      <c r="AI187" s="215">
        <v>0.40682414990887006</v>
      </c>
      <c r="AJ187" s="215">
        <v>1.198549672997244</v>
      </c>
      <c r="AK187" s="215">
        <v>4.7534153878777588E-2</v>
      </c>
      <c r="AL187" s="155">
        <v>1.6529079767848918</v>
      </c>
      <c r="AM187" s="165"/>
      <c r="AN187" s="215" cm="1">
        <f t="array" aca="1" ref="AN187" ca="1">IFERROR(INDEX(General!O$33:O$34,$AB187)
*AG187,0)</f>
        <v>0</v>
      </c>
      <c r="AO187" s="215" cm="1">
        <f t="array" aca="1" ref="AO187" ca="1">IFERROR(INDEX(General!P$33:P$34,$AB187)
*AH187,0)</f>
        <v>0</v>
      </c>
      <c r="AP187" s="215" cm="1">
        <f t="array" aca="1" ref="AP187" ca="1">IFERROR(INDEX(General!Q$33:Q$34,$AB187)
*AI187,0)</f>
        <v>0.41295601228386702</v>
      </c>
      <c r="AQ187" s="215" cm="1">
        <f t="array" aca="1" ref="AQ187" ca="1">IFERROR(INDEX(General!R$33:R$34,$AB187)
*AJ187,0)</f>
        <v>1.2266329948989934</v>
      </c>
      <c r="AR187" s="215" cm="1">
        <f t="array" aca="1" ref="AR187" ca="1">IFERROR(INDEX(General!S$33:S$34,$AB187)
*AK187,0)</f>
        <v>4.8947167601500599E-2</v>
      </c>
      <c r="AS187" s="155">
        <f t="shared" ca="1" si="130"/>
        <v>1.688536174784361</v>
      </c>
      <c r="AT187" s="165"/>
      <c r="AU187" s="215">
        <f ca="1">IF($AE187=FALSE,AN187*Overheads!$R$24*$V187,
IFERROR(Overheads!$O$49*$V187*AN187,0)
+IFERROR(Overheads!Q$59*$V187*(AN187/Overheads!Q$68),0))</f>
        <v>0</v>
      </c>
      <c r="AV187" s="215">
        <f ca="1">IF($AE187=FALSE,AO187*Overheads!$R$24*$V187,
IFERROR(Overheads!$O$49*$V187*AO187,0)
+IFERROR(Overheads!R$59*$V187*(AO187/Overheads!R$68),0))</f>
        <v>0</v>
      </c>
      <c r="AW187" s="215">
        <f ca="1">IF($AE187=FALSE,AP187*Overheads!$R$24*$V187,
IFERROR(Overheads!$O$49*$V187*AP187,0)
+IFERROR(Overheads!S$59*$V187*(AP187/Overheads!S$68),0))</f>
        <v>5.3701274961191772E-2</v>
      </c>
      <c r="AX187" s="215">
        <f ca="1">IF($AE187=FALSE,AQ187*Overheads!$R$24*$V187,
IFERROR(Overheads!$O$49*$V187*AQ187,0)
+IFERROR(Overheads!T$59*$V187*(AQ187/Overheads!T$68),0))</f>
        <v>0.17576551610216337</v>
      </c>
      <c r="AY187" s="215">
        <f ca="1">IF($AE187=FALSE,AR187*Overheads!$R$24*$V187,
IFERROR(Overheads!$O$49*$V187*AR187,0)
+IFERROR(Overheads!U$59*$V187*(AR187/Overheads!U$68),0))</f>
        <v>5.9875358141078085E-3</v>
      </c>
      <c r="AZ187" s="155">
        <f t="shared" ca="1" si="131"/>
        <v>0.23545432687746295</v>
      </c>
      <c r="BA187" s="165"/>
      <c r="BB187" s="215">
        <f ca="1">IF($AE187=FALSE,AN187*Overheads!$S$25,
IFERROR(Overheads!$O$50*AN187,0)
+IFERROR(Overheads!Q$60*(AN187/Overheads!Q$66),0))</f>
        <v>0</v>
      </c>
      <c r="BC187" s="215">
        <f ca="1">IF($AE187=FALSE,AO187*Overheads!$S$25,
IFERROR(Overheads!$O$50*AO187,0)
+IFERROR(Overheads!R$60*(AO187/Overheads!R$66),0))</f>
        <v>0</v>
      </c>
      <c r="BD187" s="215">
        <f ca="1">IF($AE187=FALSE,AP187*Overheads!$S$25,
IFERROR(Overheads!$O$50*AP187,0)
+IFERROR(Overheads!S$60*(AP187/Overheads!S$66),0))</f>
        <v>7.5792437260883668E-3</v>
      </c>
      <c r="BE187" s="215">
        <f ca="1">IF($AE187=FALSE,AQ187*Overheads!$S$25,
IFERROR(Overheads!$O$50*AQ187,0)
+IFERROR(Overheads!T$60*(AQ187/Overheads!T$66),0))</f>
        <v>2.4864834696867923E-2</v>
      </c>
      <c r="BF187" s="215">
        <f ca="1">IF($AE187=FALSE,AR187*Overheads!$S$25,
IFERROR(Overheads!$O$50*AR187,0)
+IFERROR(Overheads!U$60*(AR187/Overheads!U$66),0))</f>
        <v>8.7637194551324358E-4</v>
      </c>
      <c r="BG187" s="155">
        <f t="shared" ca="1" si="132"/>
        <v>3.3320450368469534E-2</v>
      </c>
      <c r="BH187" s="165"/>
      <c r="BI187" s="215">
        <f t="shared" ca="1" si="133"/>
        <v>0</v>
      </c>
      <c r="BJ187" s="215">
        <f t="shared" ca="1" si="99"/>
        <v>0</v>
      </c>
      <c r="BK187" s="215">
        <f t="shared" ca="1" si="100"/>
        <v>0.47423653097114715</v>
      </c>
      <c r="BL187" s="215">
        <f t="shared" ca="1" si="101"/>
        <v>1.4272633456980246</v>
      </c>
      <c r="BM187" s="215">
        <f t="shared" ca="1" si="102"/>
        <v>5.5811075361121655E-2</v>
      </c>
      <c r="BN187" s="155">
        <f t="shared" ca="1" si="134"/>
        <v>1.9573109520302934</v>
      </c>
      <c r="BO187" s="165"/>
      <c r="BP187" s="187" cm="1">
        <f t="array" ref="BP187">IFERROR(IF($X187=$X186,BP186,INDEX(Forecast_Capex_Input!AC$12:AC$286,$X187)),0)</f>
        <v>0</v>
      </c>
      <c r="BQ187" s="187" cm="1">
        <f t="array" ref="BQ187">IFERROR(IF($X187=$X186,BQ186,INDEX(Forecast_Capex_Input!AD$12:AD$286,$X187)),0)</f>
        <v>0</v>
      </c>
      <c r="BR187" s="187" cm="1">
        <f t="array" ref="BR187">IFERROR(IF($X187=$X186,BR186,INDEX(Forecast_Capex_Input!AE$12:AE$286,$X187)),0)</f>
        <v>0</v>
      </c>
      <c r="BS187" s="187" cm="1">
        <f t="array" ref="BS187">IFERROR(IF($X187=$X186,BS186,INDEX(Forecast_Capex_Input!AF$12:AF$286,$X187)),0)</f>
        <v>0</v>
      </c>
      <c r="BT187" s="187" cm="1">
        <f t="array" ref="BT187">IFERROR(IF($X187=$X186,BT186,INDEX(Forecast_Capex_Input!AG$12:AG$286,$X187)),0)</f>
        <v>1</v>
      </c>
      <c r="BU187" s="165"/>
      <c r="BV187" s="215">
        <f t="shared" si="103"/>
        <v>0</v>
      </c>
      <c r="BW187" s="215">
        <f t="shared" si="104"/>
        <v>0</v>
      </c>
      <c r="BX187" s="215">
        <f t="shared" si="105"/>
        <v>0</v>
      </c>
      <c r="BY187" s="215">
        <f t="shared" si="106"/>
        <v>0</v>
      </c>
      <c r="BZ187" s="215">
        <f t="shared" si="107"/>
        <v>1.6529079767848918</v>
      </c>
      <c r="CA187" s="155">
        <f t="shared" si="135"/>
        <v>1.6529079767848918</v>
      </c>
      <c r="CB187" s="165"/>
      <c r="CC187" s="215">
        <f t="shared" ca="1" si="108"/>
        <v>0</v>
      </c>
      <c r="CD187" s="215">
        <f t="shared" ca="1" si="109"/>
        <v>0</v>
      </c>
      <c r="CE187" s="215">
        <f t="shared" ca="1" si="110"/>
        <v>0</v>
      </c>
      <c r="CF187" s="215">
        <f t="shared" ca="1" si="111"/>
        <v>0</v>
      </c>
      <c r="CG187" s="215">
        <f t="shared" ca="1" si="112"/>
        <v>1.688536174784361</v>
      </c>
      <c r="CH187" s="155">
        <f t="shared" ca="1" si="136"/>
        <v>1.688536174784361</v>
      </c>
      <c r="CI187" s="165"/>
      <c r="CJ187" s="215">
        <f t="shared" ca="1" si="113"/>
        <v>0</v>
      </c>
      <c r="CK187" s="215">
        <f t="shared" ca="1" si="114"/>
        <v>0</v>
      </c>
      <c r="CL187" s="215">
        <f t="shared" ca="1" si="115"/>
        <v>0</v>
      </c>
      <c r="CM187" s="215">
        <f t="shared" ca="1" si="116"/>
        <v>0</v>
      </c>
      <c r="CN187" s="215">
        <f t="shared" ca="1" si="117"/>
        <v>0.23545432687746295</v>
      </c>
      <c r="CO187" s="155">
        <f t="shared" ca="1" si="137"/>
        <v>0.23545432687746295</v>
      </c>
      <c r="CP187" s="165"/>
      <c r="CQ187" s="223">
        <f t="shared" ca="1" si="118"/>
        <v>0</v>
      </c>
      <c r="CR187" s="223">
        <f t="shared" ca="1" si="119"/>
        <v>0</v>
      </c>
      <c r="CS187" s="223">
        <f t="shared" ca="1" si="120"/>
        <v>0</v>
      </c>
      <c r="CT187" s="223">
        <f t="shared" ca="1" si="121"/>
        <v>0</v>
      </c>
      <c r="CU187" s="223">
        <f t="shared" ca="1" si="122"/>
        <v>3.3320450368469534E-2</v>
      </c>
      <c r="CV187" s="155">
        <f t="shared" ca="1" si="138"/>
        <v>3.3320450368469534E-2</v>
      </c>
      <c r="CW187" s="165"/>
      <c r="CX187" s="215">
        <f t="shared" ca="1" si="139"/>
        <v>0</v>
      </c>
      <c r="CY187" s="215">
        <f t="shared" ca="1" si="123"/>
        <v>0</v>
      </c>
      <c r="CZ187" s="215">
        <f t="shared" ca="1" si="124"/>
        <v>0</v>
      </c>
      <c r="DA187" s="215">
        <f t="shared" ca="1" si="125"/>
        <v>0</v>
      </c>
      <c r="DB187" s="215">
        <f t="shared" ca="1" si="126"/>
        <v>1.9573109520302934</v>
      </c>
      <c r="DC187" s="155">
        <f t="shared" ca="1" si="140"/>
        <v>1.9573109520302934</v>
      </c>
      <c r="DD187" s="165"/>
      <c r="DE187" s="188" t="b" cm="1">
        <f t="array" aca="1" ref="DE187" ca="1">OR($G187=Forecast_Capex_Input!$BF$8:$BF$10)</f>
        <v>0</v>
      </c>
      <c r="DF187" s="188" cm="1">
        <f t="array" aca="1" ref="DF187" ca="1">IFERROR(INDEX(Forecast_Capex_Input!BG$12:BG$286,$X187)
*(INDEX(Forecast_Capex_Input!$H$12:$H$286,$X187)=Repex),0)
*$DE187</f>
        <v>0</v>
      </c>
      <c r="DG187" s="188" cm="1">
        <f t="array" aca="1" ref="DG187" ca="1">IFERROR(INDEX(Forecast_Capex_Input!BH$12:BH$286,$X187)
*(INDEX(Forecast_Capex_Input!$H$12:$H$286,$X187)=Repex),0)
*$DE187</f>
        <v>0</v>
      </c>
      <c r="DH187" s="188" cm="1">
        <f t="array" aca="1" ref="DH187" ca="1">IFERROR(INDEX(Forecast_Capex_Input!BI$12:BI$286,$X187)
*(INDEX(Forecast_Capex_Input!$H$12:$H$286,$X187)=Repex),0)
*$DE187</f>
        <v>0</v>
      </c>
      <c r="DI187" s="188" cm="1">
        <f t="array" aca="1" ref="DI187" ca="1">IFERROR(INDEX(Forecast_Capex_Input!BJ$12:BJ$286,$X187)
*(INDEX(Forecast_Capex_Input!$H$12:$H$286,$X187)=Repex),0)
*$DE187</f>
        <v>0</v>
      </c>
      <c r="DJ187" s="188" cm="1">
        <f t="array" aca="1" ref="DJ187" ca="1">IFERROR(INDEX(Forecast_Capex_Input!BK$12:BK$286,$X187)
*(INDEX(Forecast_Capex_Input!$H$12:$H$286,$X187)=Repex),0)
*$DE187</f>
        <v>0</v>
      </c>
      <c r="DK187" s="188" cm="1">
        <f t="array" aca="1" ref="DK187" ca="1">IFERROR(INDEX(Forecast_Capex_Input!BL$12:BL$286,$X187)
*(INDEX(Forecast_Capex_Input!$H$12:$H$286,$X187)=Repex),0)
*$DE187</f>
        <v>0</v>
      </c>
      <c r="DL187" s="165"/>
      <c r="DM187" s="188" t="b" cm="1">
        <f t="array" aca="1" ref="DM187" ca="1">OR($G187=Forecast_Capex_Input!$BN$8:$BN$9)</f>
        <v>0</v>
      </c>
      <c r="DN187" s="188" cm="1">
        <f t="array" aca="1" ref="DN187" ca="1">IFERROR(INDEX(Forecast_Capex_Input!BO$12:BO$286,$X187)
*(INDEX(Forecast_Capex_Input!$H$12:$H$286,$X187)=Repex),0)
*$DM187</f>
        <v>0</v>
      </c>
      <c r="DO187" s="188" cm="1">
        <f t="array" aca="1" ref="DO187" ca="1">IFERROR(INDEX(Forecast_Capex_Input!BP$12:BP$286,$X187)
*(INDEX(Forecast_Capex_Input!$H$12:$H$286,$X187)=Repex),0)
*$DM187</f>
        <v>0</v>
      </c>
      <c r="DP187" s="188" cm="1">
        <f t="array" aca="1" ref="DP187" ca="1">IFERROR(INDEX(Forecast_Capex_Input!BQ$12:BQ$286,$X187)
*(INDEX(Forecast_Capex_Input!$H$12:$H$286,$X187)=Repex),0)
*$DM187</f>
        <v>0</v>
      </c>
      <c r="DQ187" s="188" cm="1">
        <f t="array" aca="1" ref="DQ187" ca="1">IFERROR(INDEX(Forecast_Capex_Input!BR$12:BR$286,$X187)
*(INDEX(Forecast_Capex_Input!$H$12:$H$286,$X187)=Repex),0)
*$DM187</f>
        <v>0</v>
      </c>
      <c r="DR187" s="188" cm="1">
        <f t="array" aca="1" ref="DR187" ca="1">IFERROR(INDEX(Forecast_Capex_Input!BS$12:BS$286,$X187)
*(INDEX(Forecast_Capex_Input!$H$12:$H$286,$X187)=Repex),0)
*$DM187</f>
        <v>0</v>
      </c>
      <c r="DS187" s="165"/>
      <c r="DT187" s="188" t="b" cm="1">
        <f t="array" aca="1" ref="DT187" ca="1">OR($G187=Forecast_Capex_Input!$BU$8:$BU$10)</f>
        <v>1</v>
      </c>
      <c r="DU187" s="188" cm="1">
        <f t="array" aca="1" ref="DU187" ca="1">IFERROR(INDEX(Forecast_Capex_Input!BV$12:BV$286,$X187)
*(INDEX(Forecast_Capex_Input!$H$12:$H$286,$X187)=Repex),0)
*$DT187</f>
        <v>0.41984732824427479</v>
      </c>
      <c r="DV187" s="188" cm="1">
        <f t="array" aca="1" ref="DV187" ca="1">IFERROR(INDEX(Forecast_Capex_Input!BW$12:BW$286,$X187)
*(INDEX(Forecast_Capex_Input!$H$12:$H$286,$X187)=Repex),0)
*$DT187</f>
        <v>0.47709923664122139</v>
      </c>
      <c r="DW187" s="188" cm="1">
        <f t="array" aca="1" ref="DW187" ca="1">IFERROR(INDEX(Forecast_Capex_Input!BX$12:BX$286,$X187)
*(INDEX(Forecast_Capex_Input!$H$12:$H$286,$X187)=Repex),0)
*$DT187</f>
        <v>3.4351145038167941E-2</v>
      </c>
      <c r="DX187" s="188" cm="1">
        <f t="array" aca="1" ref="DX187" ca="1">IFERROR(INDEX(Forecast_Capex_Input!BY$12:BY$286,$X187)
*(INDEX(Forecast_Capex_Input!$H$12:$H$286,$X187)=Repex),0)
*$DT187</f>
        <v>0</v>
      </c>
      <c r="DY187" s="188" cm="1">
        <f t="array" aca="1" ref="DY187" ca="1">IFERROR(INDEX(Forecast_Capex_Input!BZ$12:BZ$286,$X187)
*(INDEX(Forecast_Capex_Input!$H$12:$H$286,$X187)=Repex),0)
*$DT187</f>
        <v>0</v>
      </c>
      <c r="DZ187" s="188" cm="1">
        <f t="array" aca="1" ref="DZ187" ca="1">IFERROR(INDEX(Forecast_Capex_Input!CA$12:CA$286,$X187)
*(INDEX(Forecast_Capex_Input!$H$12:$H$286,$X187)=Repex),0)
*$DT187</f>
        <v>0</v>
      </c>
      <c r="EA187" s="188" cm="1">
        <f t="array" aca="1" ref="EA187" ca="1">IFERROR(INDEX(Forecast_Capex_Input!CB$12:CB$286,$X187)
*(INDEX(Forecast_Capex_Input!$H$12:$H$286,$X187)=Repex),0)
*$DT187</f>
        <v>6.8702290076335881E-2</v>
      </c>
      <c r="EB187" s="188" cm="1">
        <f t="array" aca="1" ref="EB187" ca="1">IFERROR(INDEX(Forecast_Capex_Input!CC$12:CC$286,$X187)
*(INDEX(Forecast_Capex_Input!$H$12:$H$286,$X187)=Repex),0)
*$DT187</f>
        <v>0</v>
      </c>
      <c r="EC187" s="165"/>
      <c r="ED187" s="226" t="str">
        <f t="shared" si="127"/>
        <v>N/A</v>
      </c>
      <c r="EE187" s="174" t="s">
        <v>15</v>
      </c>
    </row>
    <row r="188" spans="3:135" x14ac:dyDescent="0.2">
      <c r="C188" s="174">
        <f t="shared" si="128"/>
        <v>178</v>
      </c>
      <c r="D188" s="167" t="str" cm="1">
        <f t="array" ref="D188">IFERROR(INDEX(Forecast_Capex_Input!$D$12:$D$286,$X188),NA)</f>
        <v>Wallerwang Secondary Systems Renewal</v>
      </c>
      <c r="E188" s="172" t="b" cm="1">
        <f t="array" ref="E188">IF($X188=NA,NA,INDEX(Forecast_Capex_Input!$E$12:$E$286,$X188))</f>
        <v>1</v>
      </c>
      <c r="F188" s="167" t="str" cm="1">
        <f t="array" aca="1" ref="F188" ca="1">IFERROR(INDEX(General!$E$25:$E$26,$Y188),NA)</f>
        <v>Labour</v>
      </c>
      <c r="G188" s="167" t="str" cm="1">
        <f t="array" aca="1" ref="G188" ca="1">IFERROR(INDEX(Forecast_Capex_Input!$AI$11:$BB$11,$AA188),NA)</f>
        <v>Business IT</v>
      </c>
      <c r="H188" s="189" cm="1">
        <f t="array" aca="1" ref="H188" ca="1">IFERROR(INDEX(Forecast_Capex_Input!$AI$12:$BB$286,$X188,$AA188),NA)</f>
        <v>6.8702290076335881E-2</v>
      </c>
      <c r="I188" s="199" t="str" cm="1">
        <f t="array" ref="I188">IFERROR(INDEX(Forecast_Capex_Input!$F$12:$F$286,$X188),NA)</f>
        <v>Replacement Expenditure</v>
      </c>
      <c r="J188" s="199" t="str" cm="1">
        <f t="array" ref="J188">IFERROR(INDEX(Forecast_Capex_Input!G$12:G$286,$X188),NA)</f>
        <v>Digital Infrastructure</v>
      </c>
      <c r="K188" s="199" t="str" cm="1">
        <f t="array" ref="K188">IFERROR(INDEX(Forecast_Capex_Input!H$12:H$286,$X188),NA)</f>
        <v>Repex</v>
      </c>
      <c r="L188" s="199" t="str" cm="1">
        <f t="array" ref="L188">IFERROR(INDEX(Forecast_Capex_Input!I$12:I$286,$X188),NA)</f>
        <v>N/A</v>
      </c>
      <c r="M188" s="199" t="str" cm="1">
        <f t="array" ref="M188">IFERROR(INDEX(Forecast_Capex_Input!J$12:J$286,$X188),NA)</f>
        <v>N/A</v>
      </c>
      <c r="N188" s="199" t="str" cm="1">
        <f t="array" ref="N188">IFERROR(INDEX(Forecast_Capex_Input!K$12:K$286,$X188),NA)</f>
        <v>DI - Protection systems</v>
      </c>
      <c r="O188" s="199" t="str" cm="1">
        <f t="array" ref="O188">IFERROR(INDEX(Forecast_Capex_Input!L$12:L$286,$X188),NA)</f>
        <v>DI - Safe and Reliable Network</v>
      </c>
      <c r="P188" s="199" t="str" cm="1">
        <f t="array" ref="P188">IFERROR(INDEX(Forecast_Capex_Input!M$12:M$286,$X188),NA)</f>
        <v>N/A</v>
      </c>
      <c r="Q188" s="172" t="str" cm="1">
        <f t="array" ref="Q188">IFERROR(INDEX(Forecast_Capex_Input!N$12:N$286,$X188),NA)</f>
        <v>No</v>
      </c>
      <c r="R188" s="265" cm="1">
        <f t="array" ref="R188">IFERROR(INDEX(Forecast_Capex_Input!O$12:O$286,$X188),0)</f>
        <v>0</v>
      </c>
      <c r="S188" s="172" t="str" cm="1">
        <f t="array" ref="S188">IFERROR(INDEX(Forecast_Capex_Input!P$12:P$286,$X188),0)</f>
        <v>Safety security &amp; reliability</v>
      </c>
      <c r="T188" s="199" t="str" cm="1">
        <f t="array" aca="1" ref="T188" ca="1">IFERROR(INDEX(General!$K$84:$K$103,$AA188),NA)</f>
        <v>Business IT (2018 onwards)</v>
      </c>
      <c r="U188" s="188" cm="1">
        <f t="array" aca="1" ref="U188" ca="1">IFERROR(
IF($F188=General!$E$25,INDEX(Forecast_Capex_Input!S$12:S$286,$X188),
INDEX(Forecast_Capex_Input!T$12:T$286,$X188)),0)</f>
        <v>0.20879462445419913</v>
      </c>
      <c r="V188" s="222" t="b">
        <f>IFERROR(INDEX(Overheads!$T$19:$T$26,MATCH($I188,Overheads!$E$19:$E$26,0)),FALSE)</f>
        <v>1</v>
      </c>
      <c r="W188" s="165"/>
      <c r="X188" s="174">
        <f>IFERROR(
IF(MATCH($C188,Forecast_Capex_Input!$CI$12:$CI$286,1)+1&gt;MAX(Forecast_Capex_Input!$C$12:$C$286),NA,
MATCH($C188,Forecast_Capex_Input!$CI$12:$CI$286,1)+1),1)</f>
        <v>71</v>
      </c>
      <c r="Y188" s="174" cm="1">
        <f t="array" aca="1" ref="Y188" ca="1">IFERROR(
IF(X187&lt;&gt;X188,1,
IF(COUNTIF(OFFSET(Y187,0,0,-INDEX(Forecast_Capex_Input!$CG$12:$CG$286,$X188)),Y187)=INDEX(Forecast_Capex_Input!$CG$12:$CG$286,$X188),Y187+1,Y187)),NA)</f>
        <v>1</v>
      </c>
      <c r="Z188" s="174" cm="1">
        <f t="array" ref="Z188">IFERROR($C188-IF($X188=1,1,INDEX(Forecast_Capex_Input!$CI$12:$CI$286,$X188-1))+1,NA)</f>
        <v>2</v>
      </c>
      <c r="AA188" s="174" cm="1">
        <f t="array" aca="1" ref="AA188" ca="1">IFERROR(IF(Y188=1,
INDEX(Forecast_Capex_Input!$AI$10:$BB$10,SMALL(IF(INDEX(Forecast_Capex_Input!$AI$12:$BB$286,$X188,0)&gt;0,COLUMN(Forecast_Capex_Input!$AI$10:$BB$10)-COLUMN(Forecast_Capex_Input!$AI$12)+1),ROWS(OFFSET(AA187,0,0,-$Z188)))),
OFFSET(AA187,-INDEX(Forecast_Capex_Input!$CG$12:$CG$286,$X188)+1,0)),NA)</f>
        <v>6</v>
      </c>
      <c r="AB188" s="174">
        <f t="shared" ca="1" si="97"/>
        <v>1</v>
      </c>
      <c r="AC188" s="222" t="b">
        <f t="shared" si="129"/>
        <v>0</v>
      </c>
      <c r="AD188" s="220" t="b">
        <v>0</v>
      </c>
      <c r="AE188" s="222" t="b">
        <f t="shared" si="98"/>
        <v>1</v>
      </c>
      <c r="AF188" s="165"/>
      <c r="AG188" s="215">
        <v>0</v>
      </c>
      <c r="AH188" s="215">
        <v>0</v>
      </c>
      <c r="AI188" s="215">
        <v>3.0011617616228121E-2</v>
      </c>
      <c r="AJ188" s="215">
        <v>8.8417598827665547E-2</v>
      </c>
      <c r="AK188" s="215">
        <v>3.5066179090901504E-3</v>
      </c>
      <c r="AL188" s="155">
        <v>0.12193583435298383</v>
      </c>
      <c r="AM188" s="165"/>
      <c r="AN188" s="215" cm="1">
        <f t="array" aca="1" ref="AN188" ca="1">IFERROR(INDEX(General!O$33:O$34,$AB188)
*AG188,0)</f>
        <v>0</v>
      </c>
      <c r="AO188" s="215" cm="1">
        <f t="array" aca="1" ref="AO188" ca="1">IFERROR(INDEX(General!P$33:P$34,$AB188)
*AH188,0)</f>
        <v>0</v>
      </c>
      <c r="AP188" s="215" cm="1">
        <f t="array" aca="1" ref="AP188" ca="1">IFERROR(INDEX(General!Q$33:Q$34,$AB188)
*AI188,0)</f>
        <v>3.0463968119301667E-2</v>
      </c>
      <c r="AQ188" s="215" cm="1">
        <f t="array" aca="1" ref="AQ188" ca="1">IFERROR(INDEX(General!R$33:R$34,$AB188)
*AJ188,0)</f>
        <v>9.0489319295827375E-2</v>
      </c>
      <c r="AR188" s="215" cm="1">
        <f t="array" aca="1" ref="AR188" ca="1">IFERROR(INDEX(General!S$33:S$34,$AB188)
*AK188,0)</f>
        <v>3.6108566263402084E-3</v>
      </c>
      <c r="AS188" s="155">
        <f t="shared" ca="1" si="130"/>
        <v>0.12456414404146925</v>
      </c>
      <c r="AT188" s="165"/>
      <c r="AU188" s="215">
        <f ca="1">IF($AE188=FALSE,AN188*Overheads!$R$24*$V188,
IFERROR(Overheads!$O$49*$V188*AN188,0)
+IFERROR(Overheads!Q$59*$V188*(AN188/Overheads!Q$68),0))</f>
        <v>0</v>
      </c>
      <c r="AV188" s="215">
        <f ca="1">IF($AE188=FALSE,AO188*Overheads!$R$24*$V188,
IFERROR(Overheads!$O$49*$V188*AO188,0)
+IFERROR(Overheads!R$59*$V188*(AO188/Overheads!R$68),0))</f>
        <v>0</v>
      </c>
      <c r="AW188" s="215">
        <f ca="1">IF($AE188=FALSE,AP188*Overheads!$R$24*$V188,
IFERROR(Overheads!$O$49*$V188*AP188,0)
+IFERROR(Overheads!S$59*$V188*(AP188/Overheads!S$68),0))</f>
        <v>3.9615694643502126E-3</v>
      </c>
      <c r="AX188" s="215">
        <f ca="1">IF($AE188=FALSE,AQ188*Overheads!$R$24*$V188,
IFERROR(Overheads!$O$49*$V188*AQ188,0)
+IFERROR(Overheads!T$59*$V188*(AQ188/Overheads!T$68),0))</f>
        <v>1.296630856491369E-2</v>
      </c>
      <c r="AY188" s="215">
        <f ca="1">IF($AE188=FALSE,AR188*Overheads!$R$24*$V188,
IFERROR(Overheads!$O$49*$V188*AR188,0)
+IFERROR(Overheads!U$59*$V188*(AR188/Overheads!U$68),0))</f>
        <v>4.417034616964777E-4</v>
      </c>
      <c r="AZ188" s="155">
        <f t="shared" ca="1" si="131"/>
        <v>1.7369581490960382E-2</v>
      </c>
      <c r="BA188" s="165"/>
      <c r="BB188" s="215">
        <f ca="1">IF($AE188=FALSE,AN188*Overheads!$S$25,
IFERROR(Overheads!$O$50*AN188,0)
+IFERROR(Overheads!Q$60*(AN188/Overheads!Q$66),0))</f>
        <v>0</v>
      </c>
      <c r="BC188" s="215">
        <f ca="1">IF($AE188=FALSE,AO188*Overheads!$S$25,
IFERROR(Overheads!$O$50*AO188,0)
+IFERROR(Overheads!R$60*(AO188/Overheads!R$66),0))</f>
        <v>0</v>
      </c>
      <c r="BD188" s="215">
        <f ca="1">IF($AE188=FALSE,AP188*Overheads!$S$25,
IFERROR(Overheads!$O$50*AP188,0)
+IFERROR(Overheads!S$60*(AP188/Overheads!S$66),0))</f>
        <v>5.5912453717045334E-4</v>
      </c>
      <c r="BE188" s="215">
        <f ca="1">IF($AE188=FALSE,AQ188*Overheads!$S$25,
IFERROR(Overheads!$O$50*AQ188,0)
+IFERROR(Overheads!T$60*(AQ188/Overheads!T$66),0))</f>
        <v>1.8342910841951748E-3</v>
      </c>
      <c r="BF188" s="215">
        <f ca="1">IF($AE188=FALSE,AR188*Overheads!$S$25,
IFERROR(Overheads!$O$50*AR188,0)
+IFERROR(Overheads!U$60*(AR188/Overheads!U$66),0))</f>
        <v>6.465038942310814E-5</v>
      </c>
      <c r="BG188" s="155">
        <f t="shared" ca="1" si="132"/>
        <v>2.4580660107887363E-3</v>
      </c>
      <c r="BH188" s="165"/>
      <c r="BI188" s="215">
        <f t="shared" ca="1" si="133"/>
        <v>0</v>
      </c>
      <c r="BJ188" s="215">
        <f t="shared" ca="1" si="99"/>
        <v>0</v>
      </c>
      <c r="BK188" s="215">
        <f t="shared" ca="1" si="100"/>
        <v>3.4984662120822338E-2</v>
      </c>
      <c r="BL188" s="215">
        <f t="shared" ca="1" si="101"/>
        <v>0.10528991894493625</v>
      </c>
      <c r="BM188" s="215">
        <f t="shared" ca="1" si="102"/>
        <v>4.1172104774597935E-3</v>
      </c>
      <c r="BN188" s="155">
        <f t="shared" ca="1" si="134"/>
        <v>0.14439179154321838</v>
      </c>
      <c r="BO188" s="165"/>
      <c r="BP188" s="187" cm="1">
        <f t="array" ref="BP188">IFERROR(IF($X188=$X187,BP187,INDEX(Forecast_Capex_Input!AC$12:AC$286,$X188)),0)</f>
        <v>0</v>
      </c>
      <c r="BQ188" s="187" cm="1">
        <f t="array" ref="BQ188">IFERROR(IF($X188=$X187,BQ187,INDEX(Forecast_Capex_Input!AD$12:AD$286,$X188)),0)</f>
        <v>0</v>
      </c>
      <c r="BR188" s="187" cm="1">
        <f t="array" ref="BR188">IFERROR(IF($X188=$X187,BR187,INDEX(Forecast_Capex_Input!AE$12:AE$286,$X188)),0)</f>
        <v>0</v>
      </c>
      <c r="BS188" s="187" cm="1">
        <f t="array" ref="BS188">IFERROR(IF($X188=$X187,BS187,INDEX(Forecast_Capex_Input!AF$12:AF$286,$X188)),0)</f>
        <v>0</v>
      </c>
      <c r="BT188" s="187" cm="1">
        <f t="array" ref="BT188">IFERROR(IF($X188=$X187,BT187,INDEX(Forecast_Capex_Input!AG$12:AG$286,$X188)),0)</f>
        <v>1</v>
      </c>
      <c r="BU188" s="165"/>
      <c r="BV188" s="215">
        <f t="shared" si="103"/>
        <v>0</v>
      </c>
      <c r="BW188" s="215">
        <f t="shared" si="104"/>
        <v>0</v>
      </c>
      <c r="BX188" s="215">
        <f t="shared" si="105"/>
        <v>0</v>
      </c>
      <c r="BY188" s="215">
        <f t="shared" si="106"/>
        <v>0</v>
      </c>
      <c r="BZ188" s="215">
        <f t="shared" si="107"/>
        <v>0.12193583435298383</v>
      </c>
      <c r="CA188" s="155">
        <f t="shared" si="135"/>
        <v>0.12193583435298383</v>
      </c>
      <c r="CB188" s="165"/>
      <c r="CC188" s="215">
        <f t="shared" ca="1" si="108"/>
        <v>0</v>
      </c>
      <c r="CD188" s="215">
        <f t="shared" ca="1" si="109"/>
        <v>0</v>
      </c>
      <c r="CE188" s="215">
        <f t="shared" ca="1" si="110"/>
        <v>0</v>
      </c>
      <c r="CF188" s="215">
        <f t="shared" ca="1" si="111"/>
        <v>0</v>
      </c>
      <c r="CG188" s="215">
        <f t="shared" ca="1" si="112"/>
        <v>0.12456414404146925</v>
      </c>
      <c r="CH188" s="155">
        <f t="shared" ca="1" si="136"/>
        <v>0.12456414404146925</v>
      </c>
      <c r="CI188" s="165"/>
      <c r="CJ188" s="215">
        <f t="shared" ca="1" si="113"/>
        <v>0</v>
      </c>
      <c r="CK188" s="215">
        <f t="shared" ca="1" si="114"/>
        <v>0</v>
      </c>
      <c r="CL188" s="215">
        <f t="shared" ca="1" si="115"/>
        <v>0</v>
      </c>
      <c r="CM188" s="215">
        <f t="shared" ca="1" si="116"/>
        <v>0</v>
      </c>
      <c r="CN188" s="215">
        <f t="shared" ca="1" si="117"/>
        <v>1.7369581490960382E-2</v>
      </c>
      <c r="CO188" s="155">
        <f t="shared" ca="1" si="137"/>
        <v>1.7369581490960382E-2</v>
      </c>
      <c r="CP188" s="165"/>
      <c r="CQ188" s="223">
        <f t="shared" ca="1" si="118"/>
        <v>0</v>
      </c>
      <c r="CR188" s="223">
        <f t="shared" ca="1" si="119"/>
        <v>0</v>
      </c>
      <c r="CS188" s="223">
        <f t="shared" ca="1" si="120"/>
        <v>0</v>
      </c>
      <c r="CT188" s="223">
        <f t="shared" ca="1" si="121"/>
        <v>0</v>
      </c>
      <c r="CU188" s="223">
        <f t="shared" ca="1" si="122"/>
        <v>2.4580660107887363E-3</v>
      </c>
      <c r="CV188" s="155">
        <f t="shared" ca="1" si="138"/>
        <v>2.4580660107887363E-3</v>
      </c>
      <c r="CW188" s="165"/>
      <c r="CX188" s="215">
        <f t="shared" ca="1" si="139"/>
        <v>0</v>
      </c>
      <c r="CY188" s="215">
        <f t="shared" ca="1" si="123"/>
        <v>0</v>
      </c>
      <c r="CZ188" s="215">
        <f t="shared" ca="1" si="124"/>
        <v>0</v>
      </c>
      <c r="DA188" s="215">
        <f t="shared" ca="1" si="125"/>
        <v>0</v>
      </c>
      <c r="DB188" s="215">
        <f t="shared" ca="1" si="126"/>
        <v>0.14439179154321838</v>
      </c>
      <c r="DC188" s="155">
        <f t="shared" ca="1" si="140"/>
        <v>0.14439179154321838</v>
      </c>
      <c r="DD188" s="165"/>
      <c r="DE188" s="188" t="b" cm="1">
        <f t="array" aca="1" ref="DE188" ca="1">OR($G188=Forecast_Capex_Input!$BF$8:$BF$10)</f>
        <v>0</v>
      </c>
      <c r="DF188" s="188" cm="1">
        <f t="array" aca="1" ref="DF188" ca="1">IFERROR(INDEX(Forecast_Capex_Input!BG$12:BG$286,$X188)
*(INDEX(Forecast_Capex_Input!$H$12:$H$286,$X188)=Repex),0)
*$DE188</f>
        <v>0</v>
      </c>
      <c r="DG188" s="188" cm="1">
        <f t="array" aca="1" ref="DG188" ca="1">IFERROR(INDEX(Forecast_Capex_Input!BH$12:BH$286,$X188)
*(INDEX(Forecast_Capex_Input!$H$12:$H$286,$X188)=Repex),0)
*$DE188</f>
        <v>0</v>
      </c>
      <c r="DH188" s="188" cm="1">
        <f t="array" aca="1" ref="DH188" ca="1">IFERROR(INDEX(Forecast_Capex_Input!BI$12:BI$286,$X188)
*(INDEX(Forecast_Capex_Input!$H$12:$H$286,$X188)=Repex),0)
*$DE188</f>
        <v>0</v>
      </c>
      <c r="DI188" s="188" cm="1">
        <f t="array" aca="1" ref="DI188" ca="1">IFERROR(INDEX(Forecast_Capex_Input!BJ$12:BJ$286,$X188)
*(INDEX(Forecast_Capex_Input!$H$12:$H$286,$X188)=Repex),0)
*$DE188</f>
        <v>0</v>
      </c>
      <c r="DJ188" s="188" cm="1">
        <f t="array" aca="1" ref="DJ188" ca="1">IFERROR(INDEX(Forecast_Capex_Input!BK$12:BK$286,$X188)
*(INDEX(Forecast_Capex_Input!$H$12:$H$286,$X188)=Repex),0)
*$DE188</f>
        <v>0</v>
      </c>
      <c r="DK188" s="188" cm="1">
        <f t="array" aca="1" ref="DK188" ca="1">IFERROR(INDEX(Forecast_Capex_Input!BL$12:BL$286,$X188)
*(INDEX(Forecast_Capex_Input!$H$12:$H$286,$X188)=Repex),0)
*$DE188</f>
        <v>0</v>
      </c>
      <c r="DL188" s="165"/>
      <c r="DM188" s="188" t="b" cm="1">
        <f t="array" aca="1" ref="DM188" ca="1">OR($G188=Forecast_Capex_Input!$BN$8:$BN$9)</f>
        <v>0</v>
      </c>
      <c r="DN188" s="188" cm="1">
        <f t="array" aca="1" ref="DN188" ca="1">IFERROR(INDEX(Forecast_Capex_Input!BO$12:BO$286,$X188)
*(INDEX(Forecast_Capex_Input!$H$12:$H$286,$X188)=Repex),0)
*$DM188</f>
        <v>0</v>
      </c>
      <c r="DO188" s="188" cm="1">
        <f t="array" aca="1" ref="DO188" ca="1">IFERROR(INDEX(Forecast_Capex_Input!BP$12:BP$286,$X188)
*(INDEX(Forecast_Capex_Input!$H$12:$H$286,$X188)=Repex),0)
*$DM188</f>
        <v>0</v>
      </c>
      <c r="DP188" s="188" cm="1">
        <f t="array" aca="1" ref="DP188" ca="1">IFERROR(INDEX(Forecast_Capex_Input!BQ$12:BQ$286,$X188)
*(INDEX(Forecast_Capex_Input!$H$12:$H$286,$X188)=Repex),0)
*$DM188</f>
        <v>0</v>
      </c>
      <c r="DQ188" s="188" cm="1">
        <f t="array" aca="1" ref="DQ188" ca="1">IFERROR(INDEX(Forecast_Capex_Input!BR$12:BR$286,$X188)
*(INDEX(Forecast_Capex_Input!$H$12:$H$286,$X188)=Repex),0)
*$DM188</f>
        <v>0</v>
      </c>
      <c r="DR188" s="188" cm="1">
        <f t="array" aca="1" ref="DR188" ca="1">IFERROR(INDEX(Forecast_Capex_Input!BS$12:BS$286,$X188)
*(INDEX(Forecast_Capex_Input!$H$12:$H$286,$X188)=Repex),0)
*$DM188</f>
        <v>0</v>
      </c>
      <c r="DS188" s="165"/>
      <c r="DT188" s="188" t="b" cm="1">
        <f t="array" aca="1" ref="DT188" ca="1">OR($G188=Forecast_Capex_Input!$BU$8:$BU$10)</f>
        <v>1</v>
      </c>
      <c r="DU188" s="188" cm="1">
        <f t="array" aca="1" ref="DU188" ca="1">IFERROR(INDEX(Forecast_Capex_Input!BV$12:BV$286,$X188)
*(INDEX(Forecast_Capex_Input!$H$12:$H$286,$X188)=Repex),0)
*$DT188</f>
        <v>0.41984732824427479</v>
      </c>
      <c r="DV188" s="188" cm="1">
        <f t="array" aca="1" ref="DV188" ca="1">IFERROR(INDEX(Forecast_Capex_Input!BW$12:BW$286,$X188)
*(INDEX(Forecast_Capex_Input!$H$12:$H$286,$X188)=Repex),0)
*$DT188</f>
        <v>0.47709923664122139</v>
      </c>
      <c r="DW188" s="188" cm="1">
        <f t="array" aca="1" ref="DW188" ca="1">IFERROR(INDEX(Forecast_Capex_Input!BX$12:BX$286,$X188)
*(INDEX(Forecast_Capex_Input!$H$12:$H$286,$X188)=Repex),0)
*$DT188</f>
        <v>3.4351145038167941E-2</v>
      </c>
      <c r="DX188" s="188" cm="1">
        <f t="array" aca="1" ref="DX188" ca="1">IFERROR(INDEX(Forecast_Capex_Input!BY$12:BY$286,$X188)
*(INDEX(Forecast_Capex_Input!$H$12:$H$286,$X188)=Repex),0)
*$DT188</f>
        <v>0</v>
      </c>
      <c r="DY188" s="188" cm="1">
        <f t="array" aca="1" ref="DY188" ca="1">IFERROR(INDEX(Forecast_Capex_Input!BZ$12:BZ$286,$X188)
*(INDEX(Forecast_Capex_Input!$H$12:$H$286,$X188)=Repex),0)
*$DT188</f>
        <v>0</v>
      </c>
      <c r="DZ188" s="188" cm="1">
        <f t="array" aca="1" ref="DZ188" ca="1">IFERROR(INDEX(Forecast_Capex_Input!CA$12:CA$286,$X188)
*(INDEX(Forecast_Capex_Input!$H$12:$H$286,$X188)=Repex),0)
*$DT188</f>
        <v>0</v>
      </c>
      <c r="EA188" s="188" cm="1">
        <f t="array" aca="1" ref="EA188" ca="1">IFERROR(INDEX(Forecast_Capex_Input!CB$12:CB$286,$X188)
*(INDEX(Forecast_Capex_Input!$H$12:$H$286,$X188)=Repex),0)
*$DT188</f>
        <v>6.8702290076335881E-2</v>
      </c>
      <c r="EB188" s="188" cm="1">
        <f t="array" aca="1" ref="EB188" ca="1">IFERROR(INDEX(Forecast_Capex_Input!CC$12:CC$286,$X188)
*(INDEX(Forecast_Capex_Input!$H$12:$H$286,$X188)=Repex),0)
*$DT188</f>
        <v>0</v>
      </c>
      <c r="EC188" s="165"/>
      <c r="ED188" s="226" t="str">
        <f t="shared" si="127"/>
        <v>N/A</v>
      </c>
      <c r="EE188" s="174" t="s">
        <v>15</v>
      </c>
    </row>
    <row r="189" spans="3:135" x14ac:dyDescent="0.2">
      <c r="C189" s="174">
        <f t="shared" si="128"/>
        <v>179</v>
      </c>
      <c r="D189" s="167" t="str" cm="1">
        <f t="array" ref="D189">IFERROR(INDEX(Forecast_Capex_Input!$D$12:$D$286,$X189),NA)</f>
        <v>Wallerwang Secondary Systems Renewal</v>
      </c>
      <c r="E189" s="172" t="b" cm="1">
        <f t="array" ref="E189">IF($X189=NA,NA,INDEX(Forecast_Capex_Input!$E$12:$E$286,$X189))</f>
        <v>1</v>
      </c>
      <c r="F189" s="167" t="str" cm="1">
        <f t="array" aca="1" ref="F189" ca="1">IFERROR(INDEX(General!$E$25:$E$26,$Y189),NA)</f>
        <v>Non-Labour</v>
      </c>
      <c r="G189" s="167" t="str" cm="1">
        <f t="array" aca="1" ref="G189" ca="1">IFERROR(INDEX(Forecast_Capex_Input!$AI$11:$BB$11,$AA189),NA)</f>
        <v>Secondary Systems</v>
      </c>
      <c r="H189" s="189" cm="1">
        <f t="array" aca="1" ref="H189" ca="1">IFERROR(INDEX(Forecast_Capex_Input!$AI$12:$BB$286,$X189,$AA189),NA)</f>
        <v>0.93129770992366412</v>
      </c>
      <c r="I189" s="199" t="str" cm="1">
        <f t="array" ref="I189">IFERROR(INDEX(Forecast_Capex_Input!$F$12:$F$286,$X189),NA)</f>
        <v>Replacement Expenditure</v>
      </c>
      <c r="J189" s="199" t="str" cm="1">
        <f t="array" ref="J189">IFERROR(INDEX(Forecast_Capex_Input!G$12:G$286,$X189),NA)</f>
        <v>Digital Infrastructure</v>
      </c>
      <c r="K189" s="199" t="str" cm="1">
        <f t="array" ref="K189">IFERROR(INDEX(Forecast_Capex_Input!H$12:H$286,$X189),NA)</f>
        <v>Repex</v>
      </c>
      <c r="L189" s="199" t="str" cm="1">
        <f t="array" ref="L189">IFERROR(INDEX(Forecast_Capex_Input!I$12:I$286,$X189),NA)</f>
        <v>N/A</v>
      </c>
      <c r="M189" s="199" t="str" cm="1">
        <f t="array" ref="M189">IFERROR(INDEX(Forecast_Capex_Input!J$12:J$286,$X189),NA)</f>
        <v>N/A</v>
      </c>
      <c r="N189" s="199" t="str" cm="1">
        <f t="array" ref="N189">IFERROR(INDEX(Forecast_Capex_Input!K$12:K$286,$X189),NA)</f>
        <v>DI - Protection systems</v>
      </c>
      <c r="O189" s="199" t="str" cm="1">
        <f t="array" ref="O189">IFERROR(INDEX(Forecast_Capex_Input!L$12:L$286,$X189),NA)</f>
        <v>DI - Safe and Reliable Network</v>
      </c>
      <c r="P189" s="199" t="str" cm="1">
        <f t="array" ref="P189">IFERROR(INDEX(Forecast_Capex_Input!M$12:M$286,$X189),NA)</f>
        <v>N/A</v>
      </c>
      <c r="Q189" s="172" t="str" cm="1">
        <f t="array" ref="Q189">IFERROR(INDEX(Forecast_Capex_Input!N$12:N$286,$X189),NA)</f>
        <v>No</v>
      </c>
      <c r="R189" s="265" cm="1">
        <f t="array" ref="R189">IFERROR(INDEX(Forecast_Capex_Input!O$12:O$286,$X189),0)</f>
        <v>0</v>
      </c>
      <c r="S189" s="172" t="str" cm="1">
        <f t="array" ref="S189">IFERROR(INDEX(Forecast_Capex_Input!P$12:P$286,$X189),0)</f>
        <v>Safety security &amp; reliability</v>
      </c>
      <c r="T189" s="199" t="str" cm="1">
        <f t="array" aca="1" ref="T189" ca="1">IFERROR(INDEX(General!$K$84:$K$103,$AA189),NA)</f>
        <v>Secondary Systems (2018-23)</v>
      </c>
      <c r="U189" s="188" cm="1">
        <f t="array" aca="1" ref="U189" ca="1">IFERROR(
IF($F189=General!$E$25,INDEX(Forecast_Capex_Input!S$12:S$286,$X189),
INDEX(Forecast_Capex_Input!T$12:T$286,$X189)),0)</f>
        <v>0.79120537554580084</v>
      </c>
      <c r="V189" s="222" t="b">
        <f>IFERROR(INDEX(Overheads!$T$19:$T$26,MATCH($I189,Overheads!$E$19:$E$26,0)),FALSE)</f>
        <v>1</v>
      </c>
      <c r="W189" s="165"/>
      <c r="X189" s="174">
        <f>IFERROR(
IF(MATCH($C189,Forecast_Capex_Input!$CI$12:$CI$286,1)+1&gt;MAX(Forecast_Capex_Input!$C$12:$C$286),NA,
MATCH($C189,Forecast_Capex_Input!$CI$12:$CI$286,1)+1),1)</f>
        <v>71</v>
      </c>
      <c r="Y189" s="174" cm="1">
        <f t="array" aca="1" ref="Y189" ca="1">IFERROR(
IF(X188&lt;&gt;X189,1,
IF(COUNTIF(OFFSET(Y188,0,0,-INDEX(Forecast_Capex_Input!$CG$12:$CG$286,$X189)),Y188)=INDEX(Forecast_Capex_Input!$CG$12:$CG$286,$X189),Y188+1,Y188)),NA)</f>
        <v>2</v>
      </c>
      <c r="Z189" s="174" cm="1">
        <f t="array" ref="Z189">IFERROR($C189-IF($X189=1,1,INDEX(Forecast_Capex_Input!$CI$12:$CI$286,$X189-1))+1,NA)</f>
        <v>3</v>
      </c>
      <c r="AA189" s="174" cm="1">
        <f t="array" aca="1" ref="AA189" ca="1">IFERROR(IF(Y189=1,
INDEX(Forecast_Capex_Input!$AI$10:$BB$10,SMALL(IF(INDEX(Forecast_Capex_Input!$AI$12:$BB$286,$X189,0)&gt;0,COLUMN(Forecast_Capex_Input!$AI$10:$BB$10)-COLUMN(Forecast_Capex_Input!$AI$12)+1),ROWS(OFFSET(AA188,0,0,-$Z189)))),
OFFSET(AA188,-INDEX(Forecast_Capex_Input!$CG$12:$CG$286,$X189)+1,0)),NA)</f>
        <v>4</v>
      </c>
      <c r="AB189" s="174">
        <f t="shared" ca="1" si="97"/>
        <v>2</v>
      </c>
      <c r="AC189" s="222" t="b">
        <f t="shared" si="129"/>
        <v>0</v>
      </c>
      <c r="AD189" s="220" t="b">
        <v>0</v>
      </c>
      <c r="AE189" s="222" t="b">
        <f t="shared" si="98"/>
        <v>1</v>
      </c>
      <c r="AF189" s="165"/>
      <c r="AG189" s="215">
        <v>0</v>
      </c>
      <c r="AH189" s="215">
        <v>0</v>
      </c>
      <c r="AI189" s="215">
        <v>1.5416175351791976</v>
      </c>
      <c r="AJ189" s="215">
        <v>4.5417785377041575</v>
      </c>
      <c r="AK189" s="215">
        <v>0.18012570088536939</v>
      </c>
      <c r="AL189" s="155">
        <v>6.2635217737687245</v>
      </c>
      <c r="AM189" s="165"/>
      <c r="AN189" s="215" cm="1">
        <f t="array" aca="1" ref="AN189" ca="1">IFERROR(INDEX(General!O$33:O$34,$AB189)
*AG189,0)</f>
        <v>0</v>
      </c>
      <c r="AO189" s="215" cm="1">
        <f t="array" aca="1" ref="AO189" ca="1">IFERROR(INDEX(General!P$33:P$34,$AB189)
*AH189,0)</f>
        <v>0</v>
      </c>
      <c r="AP189" s="215" cm="1">
        <f t="array" aca="1" ref="AP189" ca="1">IFERROR(INDEX(General!Q$33:Q$34,$AB189)
*AI189,0)</f>
        <v>1.5416175351791976</v>
      </c>
      <c r="AQ189" s="215" cm="1">
        <f t="array" aca="1" ref="AQ189" ca="1">IFERROR(INDEX(General!R$33:R$34,$AB189)
*AJ189,0)</f>
        <v>4.5417785377041575</v>
      </c>
      <c r="AR189" s="215" cm="1">
        <f t="array" aca="1" ref="AR189" ca="1">IFERROR(INDEX(General!S$33:S$34,$AB189)
*AK189,0)</f>
        <v>0.18012570088536939</v>
      </c>
      <c r="AS189" s="155">
        <f t="shared" ca="1" si="130"/>
        <v>6.2635217737687245</v>
      </c>
      <c r="AT189" s="165"/>
      <c r="AU189" s="215">
        <f ca="1">IF($AE189=FALSE,AN189*Overheads!$R$24*$V189,
IFERROR(Overheads!$O$49*$V189*AN189,0)
+IFERROR(Overheads!Q$59*$V189*(AN189/Overheads!Q$68),0))</f>
        <v>0</v>
      </c>
      <c r="AV189" s="215">
        <f ca="1">IF($AE189=FALSE,AO189*Overheads!$R$24*$V189,
IFERROR(Overheads!$O$49*$V189*AO189,0)
+IFERROR(Overheads!R$59*$V189*(AO189/Overheads!R$68),0))</f>
        <v>0</v>
      </c>
      <c r="AW189" s="215">
        <f ca="1">IF($AE189=FALSE,AP189*Overheads!$R$24*$V189,
IFERROR(Overheads!$O$49*$V189*AP189,0)
+IFERROR(Overheads!S$59*$V189*(AP189/Overheads!S$68),0))</f>
        <v>0.20047371797252089</v>
      </c>
      <c r="AX189" s="215">
        <f ca="1">IF($AE189=FALSE,AQ189*Overheads!$R$24*$V189,
IFERROR(Overheads!$O$49*$V189*AQ189,0)
+IFERROR(Overheads!T$59*$V189*(AQ189/Overheads!T$68),0))</f>
        <v>0.65079616480317715</v>
      </c>
      <c r="AY189" s="215">
        <f ca="1">IF($AE189=FALSE,AR189*Overheads!$R$24*$V189,
IFERROR(Overheads!$O$49*$V189*AR189,0)
+IFERROR(Overheads!U$59*$V189*(AR189/Overheads!U$68),0))</f>
        <v>2.2034146978084906E-2</v>
      </c>
      <c r="AZ189" s="155">
        <f t="shared" ca="1" si="131"/>
        <v>0.87330402975378296</v>
      </c>
      <c r="BA189" s="165"/>
      <c r="BB189" s="215">
        <f ca="1">IF($AE189=FALSE,AN189*Overheads!$S$25,
IFERROR(Overheads!$O$50*AN189,0)
+IFERROR(Overheads!Q$60*(AN189/Overheads!Q$66),0))</f>
        <v>0</v>
      </c>
      <c r="BC189" s="215">
        <f ca="1">IF($AE189=FALSE,AO189*Overheads!$S$25,
IFERROR(Overheads!$O$50*AO189,0)
+IFERROR(Overheads!R$60*(AO189/Overheads!R$66),0))</f>
        <v>0</v>
      </c>
      <c r="BD189" s="215">
        <f ca="1">IF($AE189=FALSE,AP189*Overheads!$S$25,
IFERROR(Overheads!$O$50*AP189,0)
+IFERROR(Overheads!S$60*(AP189/Overheads!S$66),0))</f>
        <v>2.8294284824464385E-2</v>
      </c>
      <c r="BE189" s="215">
        <f ca="1">IF($AE189=FALSE,AQ189*Overheads!$S$25,
IFERROR(Overheads!$O$50*AQ189,0)
+IFERROR(Overheads!T$60*(AQ189/Overheads!T$66),0))</f>
        <v>9.2065493949227764E-2</v>
      </c>
      <c r="BF189" s="215">
        <f ca="1">IF($AE189=FALSE,AR189*Overheads!$S$25,
IFERROR(Overheads!$O$50*AR189,0)
+IFERROR(Overheads!U$60*(AR189/Overheads!U$66),0))</f>
        <v>3.2250509816426688E-3</v>
      </c>
      <c r="BG189" s="155">
        <f t="shared" ca="1" si="132"/>
        <v>0.12358482975533482</v>
      </c>
      <c r="BH189" s="165"/>
      <c r="BI189" s="215">
        <f t="shared" ca="1" si="133"/>
        <v>0</v>
      </c>
      <c r="BJ189" s="215">
        <f t="shared" ca="1" si="99"/>
        <v>0</v>
      </c>
      <c r="BK189" s="215">
        <f t="shared" ca="1" si="100"/>
        <v>1.7703855379761828</v>
      </c>
      <c r="BL189" s="215">
        <f t="shared" ca="1" si="101"/>
        <v>5.2846401964565626</v>
      </c>
      <c r="BM189" s="215">
        <f t="shared" ca="1" si="102"/>
        <v>0.20538489884509695</v>
      </c>
      <c r="BN189" s="155">
        <f t="shared" ca="1" si="134"/>
        <v>7.260410633277842</v>
      </c>
      <c r="BO189" s="165"/>
      <c r="BP189" s="187" cm="1">
        <f t="array" ref="BP189">IFERROR(IF($X189=$X188,BP188,INDEX(Forecast_Capex_Input!AC$12:AC$286,$X189)),0)</f>
        <v>0</v>
      </c>
      <c r="BQ189" s="187" cm="1">
        <f t="array" ref="BQ189">IFERROR(IF($X189=$X188,BQ188,INDEX(Forecast_Capex_Input!AD$12:AD$286,$X189)),0)</f>
        <v>0</v>
      </c>
      <c r="BR189" s="187" cm="1">
        <f t="array" ref="BR189">IFERROR(IF($X189=$X188,BR188,INDEX(Forecast_Capex_Input!AE$12:AE$286,$X189)),0)</f>
        <v>0</v>
      </c>
      <c r="BS189" s="187" cm="1">
        <f t="array" ref="BS189">IFERROR(IF($X189=$X188,BS188,INDEX(Forecast_Capex_Input!AF$12:AF$286,$X189)),0)</f>
        <v>0</v>
      </c>
      <c r="BT189" s="187" cm="1">
        <f t="array" ref="BT189">IFERROR(IF($X189=$X188,BT188,INDEX(Forecast_Capex_Input!AG$12:AG$286,$X189)),0)</f>
        <v>1</v>
      </c>
      <c r="BU189" s="165"/>
      <c r="BV189" s="215">
        <f t="shared" si="103"/>
        <v>0</v>
      </c>
      <c r="BW189" s="215">
        <f t="shared" si="104"/>
        <v>0</v>
      </c>
      <c r="BX189" s="215">
        <f t="shared" si="105"/>
        <v>0</v>
      </c>
      <c r="BY189" s="215">
        <f t="shared" si="106"/>
        <v>0</v>
      </c>
      <c r="BZ189" s="215">
        <f t="shared" si="107"/>
        <v>6.2635217737687245</v>
      </c>
      <c r="CA189" s="155">
        <f t="shared" si="135"/>
        <v>6.2635217737687245</v>
      </c>
      <c r="CB189" s="165"/>
      <c r="CC189" s="215">
        <f t="shared" ca="1" si="108"/>
        <v>0</v>
      </c>
      <c r="CD189" s="215">
        <f t="shared" ca="1" si="109"/>
        <v>0</v>
      </c>
      <c r="CE189" s="215">
        <f t="shared" ca="1" si="110"/>
        <v>0</v>
      </c>
      <c r="CF189" s="215">
        <f t="shared" ca="1" si="111"/>
        <v>0</v>
      </c>
      <c r="CG189" s="215">
        <f t="shared" ca="1" si="112"/>
        <v>6.2635217737687245</v>
      </c>
      <c r="CH189" s="155">
        <f t="shared" ca="1" si="136"/>
        <v>6.2635217737687245</v>
      </c>
      <c r="CI189" s="165"/>
      <c r="CJ189" s="215">
        <f t="shared" ca="1" si="113"/>
        <v>0</v>
      </c>
      <c r="CK189" s="215">
        <f t="shared" ca="1" si="114"/>
        <v>0</v>
      </c>
      <c r="CL189" s="215">
        <f t="shared" ca="1" si="115"/>
        <v>0</v>
      </c>
      <c r="CM189" s="215">
        <f t="shared" ca="1" si="116"/>
        <v>0</v>
      </c>
      <c r="CN189" s="215">
        <f t="shared" ca="1" si="117"/>
        <v>0.87330402975378296</v>
      </c>
      <c r="CO189" s="155">
        <f t="shared" ca="1" si="137"/>
        <v>0.87330402975378296</v>
      </c>
      <c r="CP189" s="165"/>
      <c r="CQ189" s="223">
        <f t="shared" ca="1" si="118"/>
        <v>0</v>
      </c>
      <c r="CR189" s="223">
        <f t="shared" ca="1" si="119"/>
        <v>0</v>
      </c>
      <c r="CS189" s="223">
        <f t="shared" ca="1" si="120"/>
        <v>0</v>
      </c>
      <c r="CT189" s="223">
        <f t="shared" ca="1" si="121"/>
        <v>0</v>
      </c>
      <c r="CU189" s="223">
        <f t="shared" ca="1" si="122"/>
        <v>0.12358482975533482</v>
      </c>
      <c r="CV189" s="155">
        <f t="shared" ca="1" si="138"/>
        <v>0.12358482975533482</v>
      </c>
      <c r="CW189" s="165"/>
      <c r="CX189" s="215">
        <f t="shared" ca="1" si="139"/>
        <v>0</v>
      </c>
      <c r="CY189" s="215">
        <f t="shared" ca="1" si="123"/>
        <v>0</v>
      </c>
      <c r="CZ189" s="215">
        <f t="shared" ca="1" si="124"/>
        <v>0</v>
      </c>
      <c r="DA189" s="215">
        <f t="shared" ca="1" si="125"/>
        <v>0</v>
      </c>
      <c r="DB189" s="215">
        <f t="shared" ca="1" si="126"/>
        <v>7.260410633277842</v>
      </c>
      <c r="DC189" s="155">
        <f t="shared" ca="1" si="140"/>
        <v>7.260410633277842</v>
      </c>
      <c r="DD189" s="165"/>
      <c r="DE189" s="188" t="b" cm="1">
        <f t="array" aca="1" ref="DE189" ca="1">OR($G189=Forecast_Capex_Input!$BF$8:$BF$10)</f>
        <v>0</v>
      </c>
      <c r="DF189" s="188" cm="1">
        <f t="array" aca="1" ref="DF189" ca="1">IFERROR(INDEX(Forecast_Capex_Input!BG$12:BG$286,$X189)
*(INDEX(Forecast_Capex_Input!$H$12:$H$286,$X189)=Repex),0)
*$DE189</f>
        <v>0</v>
      </c>
      <c r="DG189" s="188" cm="1">
        <f t="array" aca="1" ref="DG189" ca="1">IFERROR(INDEX(Forecast_Capex_Input!BH$12:BH$286,$X189)
*(INDEX(Forecast_Capex_Input!$H$12:$H$286,$X189)=Repex),0)
*$DE189</f>
        <v>0</v>
      </c>
      <c r="DH189" s="188" cm="1">
        <f t="array" aca="1" ref="DH189" ca="1">IFERROR(INDEX(Forecast_Capex_Input!BI$12:BI$286,$X189)
*(INDEX(Forecast_Capex_Input!$H$12:$H$286,$X189)=Repex),0)
*$DE189</f>
        <v>0</v>
      </c>
      <c r="DI189" s="188" cm="1">
        <f t="array" aca="1" ref="DI189" ca="1">IFERROR(INDEX(Forecast_Capex_Input!BJ$12:BJ$286,$X189)
*(INDEX(Forecast_Capex_Input!$H$12:$H$286,$X189)=Repex),0)
*$DE189</f>
        <v>0</v>
      </c>
      <c r="DJ189" s="188" cm="1">
        <f t="array" aca="1" ref="DJ189" ca="1">IFERROR(INDEX(Forecast_Capex_Input!BK$12:BK$286,$X189)
*(INDEX(Forecast_Capex_Input!$H$12:$H$286,$X189)=Repex),0)
*$DE189</f>
        <v>0</v>
      </c>
      <c r="DK189" s="188" cm="1">
        <f t="array" aca="1" ref="DK189" ca="1">IFERROR(INDEX(Forecast_Capex_Input!BL$12:BL$286,$X189)
*(INDEX(Forecast_Capex_Input!$H$12:$H$286,$X189)=Repex),0)
*$DE189</f>
        <v>0</v>
      </c>
      <c r="DL189" s="165"/>
      <c r="DM189" s="188" t="b" cm="1">
        <f t="array" aca="1" ref="DM189" ca="1">OR($G189=Forecast_Capex_Input!$BN$8:$BN$9)</f>
        <v>0</v>
      </c>
      <c r="DN189" s="188" cm="1">
        <f t="array" aca="1" ref="DN189" ca="1">IFERROR(INDEX(Forecast_Capex_Input!BO$12:BO$286,$X189)
*(INDEX(Forecast_Capex_Input!$H$12:$H$286,$X189)=Repex),0)
*$DM189</f>
        <v>0</v>
      </c>
      <c r="DO189" s="188" cm="1">
        <f t="array" aca="1" ref="DO189" ca="1">IFERROR(INDEX(Forecast_Capex_Input!BP$12:BP$286,$X189)
*(INDEX(Forecast_Capex_Input!$H$12:$H$286,$X189)=Repex),0)
*$DM189</f>
        <v>0</v>
      </c>
      <c r="DP189" s="188" cm="1">
        <f t="array" aca="1" ref="DP189" ca="1">IFERROR(INDEX(Forecast_Capex_Input!BQ$12:BQ$286,$X189)
*(INDEX(Forecast_Capex_Input!$H$12:$H$286,$X189)=Repex),0)
*$DM189</f>
        <v>0</v>
      </c>
      <c r="DQ189" s="188" cm="1">
        <f t="array" aca="1" ref="DQ189" ca="1">IFERROR(INDEX(Forecast_Capex_Input!BR$12:BR$286,$X189)
*(INDEX(Forecast_Capex_Input!$H$12:$H$286,$X189)=Repex),0)
*$DM189</f>
        <v>0</v>
      </c>
      <c r="DR189" s="188" cm="1">
        <f t="array" aca="1" ref="DR189" ca="1">IFERROR(INDEX(Forecast_Capex_Input!BS$12:BS$286,$X189)
*(INDEX(Forecast_Capex_Input!$H$12:$H$286,$X189)=Repex),0)
*$DM189</f>
        <v>0</v>
      </c>
      <c r="DS189" s="165"/>
      <c r="DT189" s="188" t="b" cm="1">
        <f t="array" aca="1" ref="DT189" ca="1">OR($G189=Forecast_Capex_Input!$BU$8:$BU$10)</f>
        <v>1</v>
      </c>
      <c r="DU189" s="188" cm="1">
        <f t="array" aca="1" ref="DU189" ca="1">IFERROR(INDEX(Forecast_Capex_Input!BV$12:BV$286,$X189)
*(INDEX(Forecast_Capex_Input!$H$12:$H$286,$X189)=Repex),0)
*$DT189</f>
        <v>0.41984732824427479</v>
      </c>
      <c r="DV189" s="188" cm="1">
        <f t="array" aca="1" ref="DV189" ca="1">IFERROR(INDEX(Forecast_Capex_Input!BW$12:BW$286,$X189)
*(INDEX(Forecast_Capex_Input!$H$12:$H$286,$X189)=Repex),0)
*$DT189</f>
        <v>0.47709923664122139</v>
      </c>
      <c r="DW189" s="188" cm="1">
        <f t="array" aca="1" ref="DW189" ca="1">IFERROR(INDEX(Forecast_Capex_Input!BX$12:BX$286,$X189)
*(INDEX(Forecast_Capex_Input!$H$12:$H$286,$X189)=Repex),0)
*$DT189</f>
        <v>3.4351145038167941E-2</v>
      </c>
      <c r="DX189" s="188" cm="1">
        <f t="array" aca="1" ref="DX189" ca="1">IFERROR(INDEX(Forecast_Capex_Input!BY$12:BY$286,$X189)
*(INDEX(Forecast_Capex_Input!$H$12:$H$286,$X189)=Repex),0)
*$DT189</f>
        <v>0</v>
      </c>
      <c r="DY189" s="188" cm="1">
        <f t="array" aca="1" ref="DY189" ca="1">IFERROR(INDEX(Forecast_Capex_Input!BZ$12:BZ$286,$X189)
*(INDEX(Forecast_Capex_Input!$H$12:$H$286,$X189)=Repex),0)
*$DT189</f>
        <v>0</v>
      </c>
      <c r="DZ189" s="188" cm="1">
        <f t="array" aca="1" ref="DZ189" ca="1">IFERROR(INDEX(Forecast_Capex_Input!CA$12:CA$286,$X189)
*(INDEX(Forecast_Capex_Input!$H$12:$H$286,$X189)=Repex),0)
*$DT189</f>
        <v>0</v>
      </c>
      <c r="EA189" s="188" cm="1">
        <f t="array" aca="1" ref="EA189" ca="1">IFERROR(INDEX(Forecast_Capex_Input!CB$12:CB$286,$X189)
*(INDEX(Forecast_Capex_Input!$H$12:$H$286,$X189)=Repex),0)
*$DT189</f>
        <v>6.8702290076335881E-2</v>
      </c>
      <c r="EB189" s="188" cm="1">
        <f t="array" aca="1" ref="EB189" ca="1">IFERROR(INDEX(Forecast_Capex_Input!CC$12:CC$286,$X189)
*(INDEX(Forecast_Capex_Input!$H$12:$H$286,$X189)=Repex),0)
*$DT189</f>
        <v>0</v>
      </c>
      <c r="EC189" s="165"/>
      <c r="ED189" s="226" t="str">
        <f t="shared" si="127"/>
        <v>N/A</v>
      </c>
      <c r="EE189" s="174" t="s">
        <v>15</v>
      </c>
    </row>
    <row r="190" spans="3:135" x14ac:dyDescent="0.2">
      <c r="C190" s="174">
        <f t="shared" si="128"/>
        <v>180</v>
      </c>
      <c r="D190" s="167" t="str" cm="1">
        <f t="array" ref="D190">IFERROR(INDEX(Forecast_Capex_Input!$D$12:$D$286,$X190),NA)</f>
        <v>Wallerwang Secondary Systems Renewal</v>
      </c>
      <c r="E190" s="172" t="b" cm="1">
        <f t="array" ref="E190">IF($X190=NA,NA,INDEX(Forecast_Capex_Input!$E$12:$E$286,$X190))</f>
        <v>1</v>
      </c>
      <c r="F190" s="167" t="str" cm="1">
        <f t="array" aca="1" ref="F190" ca="1">IFERROR(INDEX(General!$E$25:$E$26,$Y190),NA)</f>
        <v>Non-Labour</v>
      </c>
      <c r="G190" s="167" t="str" cm="1">
        <f t="array" aca="1" ref="G190" ca="1">IFERROR(INDEX(Forecast_Capex_Input!$AI$11:$BB$11,$AA190),NA)</f>
        <v>Business IT</v>
      </c>
      <c r="H190" s="189" cm="1">
        <f t="array" aca="1" ref="H190" ca="1">IFERROR(INDEX(Forecast_Capex_Input!$AI$12:$BB$286,$X190,$AA190),NA)</f>
        <v>6.8702290076335881E-2</v>
      </c>
      <c r="I190" s="199" t="str" cm="1">
        <f t="array" ref="I190">IFERROR(INDEX(Forecast_Capex_Input!$F$12:$F$286,$X190),NA)</f>
        <v>Replacement Expenditure</v>
      </c>
      <c r="J190" s="199" t="str" cm="1">
        <f t="array" ref="J190">IFERROR(INDEX(Forecast_Capex_Input!G$12:G$286,$X190),NA)</f>
        <v>Digital Infrastructure</v>
      </c>
      <c r="K190" s="199" t="str" cm="1">
        <f t="array" ref="K190">IFERROR(INDEX(Forecast_Capex_Input!H$12:H$286,$X190),NA)</f>
        <v>Repex</v>
      </c>
      <c r="L190" s="199" t="str" cm="1">
        <f t="array" ref="L190">IFERROR(INDEX(Forecast_Capex_Input!I$12:I$286,$X190),NA)</f>
        <v>N/A</v>
      </c>
      <c r="M190" s="199" t="str" cm="1">
        <f t="array" ref="M190">IFERROR(INDEX(Forecast_Capex_Input!J$12:J$286,$X190),NA)</f>
        <v>N/A</v>
      </c>
      <c r="N190" s="199" t="str" cm="1">
        <f t="array" ref="N190">IFERROR(INDEX(Forecast_Capex_Input!K$12:K$286,$X190),NA)</f>
        <v>DI - Protection systems</v>
      </c>
      <c r="O190" s="199" t="str" cm="1">
        <f t="array" ref="O190">IFERROR(INDEX(Forecast_Capex_Input!L$12:L$286,$X190),NA)</f>
        <v>DI - Safe and Reliable Network</v>
      </c>
      <c r="P190" s="199" t="str" cm="1">
        <f t="array" ref="P190">IFERROR(INDEX(Forecast_Capex_Input!M$12:M$286,$X190),NA)</f>
        <v>N/A</v>
      </c>
      <c r="Q190" s="172" t="str" cm="1">
        <f t="array" ref="Q190">IFERROR(INDEX(Forecast_Capex_Input!N$12:N$286,$X190),NA)</f>
        <v>No</v>
      </c>
      <c r="R190" s="265" cm="1">
        <f t="array" ref="R190">IFERROR(INDEX(Forecast_Capex_Input!O$12:O$286,$X190),0)</f>
        <v>0</v>
      </c>
      <c r="S190" s="172" t="str" cm="1">
        <f t="array" ref="S190">IFERROR(INDEX(Forecast_Capex_Input!P$12:P$286,$X190),0)</f>
        <v>Safety security &amp; reliability</v>
      </c>
      <c r="T190" s="199" t="str" cm="1">
        <f t="array" aca="1" ref="T190" ca="1">IFERROR(INDEX(General!$K$84:$K$103,$AA190),NA)</f>
        <v>Business IT (2018 onwards)</v>
      </c>
      <c r="U190" s="188" cm="1">
        <f t="array" aca="1" ref="U190" ca="1">IFERROR(
IF($F190=General!$E$25,INDEX(Forecast_Capex_Input!S$12:S$286,$X190),
INDEX(Forecast_Capex_Input!T$12:T$286,$X190)),0)</f>
        <v>0.79120537554580084</v>
      </c>
      <c r="V190" s="222" t="b">
        <f>IFERROR(INDEX(Overheads!$T$19:$T$26,MATCH($I190,Overheads!$E$19:$E$26,0)),FALSE)</f>
        <v>1</v>
      </c>
      <c r="W190" s="165"/>
      <c r="X190" s="174">
        <f>IFERROR(
IF(MATCH($C190,Forecast_Capex_Input!$CI$12:$CI$286,1)+1&gt;MAX(Forecast_Capex_Input!$C$12:$C$286),NA,
MATCH($C190,Forecast_Capex_Input!$CI$12:$CI$286,1)+1),1)</f>
        <v>71</v>
      </c>
      <c r="Y190" s="174" cm="1">
        <f t="array" aca="1" ref="Y190" ca="1">IFERROR(
IF(X189&lt;&gt;X190,1,
IF(COUNTIF(OFFSET(Y189,0,0,-INDEX(Forecast_Capex_Input!$CG$12:$CG$286,$X190)),Y189)=INDEX(Forecast_Capex_Input!$CG$12:$CG$286,$X190),Y189+1,Y189)),NA)</f>
        <v>2</v>
      </c>
      <c r="Z190" s="174" cm="1">
        <f t="array" ref="Z190">IFERROR($C190-IF($X190=1,1,INDEX(Forecast_Capex_Input!$CI$12:$CI$286,$X190-1))+1,NA)</f>
        <v>4</v>
      </c>
      <c r="AA190" s="174" cm="1">
        <f t="array" aca="1" ref="AA190" ca="1">IFERROR(IF(Y190=1,
INDEX(Forecast_Capex_Input!$AI$10:$BB$10,SMALL(IF(INDEX(Forecast_Capex_Input!$AI$12:$BB$286,$X190,0)&gt;0,COLUMN(Forecast_Capex_Input!$AI$10:$BB$10)-COLUMN(Forecast_Capex_Input!$AI$12)+1),ROWS(OFFSET(AA189,0,0,-$Z190)))),
OFFSET(AA189,-INDEX(Forecast_Capex_Input!$CG$12:$CG$286,$X190)+1,0)),NA)</f>
        <v>6</v>
      </c>
      <c r="AB190" s="174">
        <f t="shared" ca="1" si="97"/>
        <v>2</v>
      </c>
      <c r="AC190" s="222" t="b">
        <f t="shared" si="129"/>
        <v>0</v>
      </c>
      <c r="AD190" s="220" t="b">
        <v>0</v>
      </c>
      <c r="AE190" s="222" t="b">
        <f t="shared" si="98"/>
        <v>1</v>
      </c>
      <c r="AF190" s="165"/>
      <c r="AG190" s="215">
        <v>0</v>
      </c>
      <c r="AH190" s="215">
        <v>0</v>
      </c>
      <c r="AI190" s="215">
        <v>0.11372588374272771</v>
      </c>
      <c r="AJ190" s="215">
        <v>0.3350492363880116</v>
      </c>
      <c r="AK190" s="215">
        <v>1.3287961540723972E-2</v>
      </c>
      <c r="AL190" s="155">
        <v>0.46206308167146326</v>
      </c>
      <c r="AM190" s="165"/>
      <c r="AN190" s="215" cm="1">
        <f t="array" aca="1" ref="AN190" ca="1">IFERROR(INDEX(General!O$33:O$34,$AB190)
*AG190,0)</f>
        <v>0</v>
      </c>
      <c r="AO190" s="215" cm="1">
        <f t="array" aca="1" ref="AO190" ca="1">IFERROR(INDEX(General!P$33:P$34,$AB190)
*AH190,0)</f>
        <v>0</v>
      </c>
      <c r="AP190" s="215" cm="1">
        <f t="array" aca="1" ref="AP190" ca="1">IFERROR(INDEX(General!Q$33:Q$34,$AB190)
*AI190,0)</f>
        <v>0.11372588374272771</v>
      </c>
      <c r="AQ190" s="215" cm="1">
        <f t="array" aca="1" ref="AQ190" ca="1">IFERROR(INDEX(General!R$33:R$34,$AB190)
*AJ190,0)</f>
        <v>0.3350492363880116</v>
      </c>
      <c r="AR190" s="215" cm="1">
        <f t="array" aca="1" ref="AR190" ca="1">IFERROR(INDEX(General!S$33:S$34,$AB190)
*AK190,0)</f>
        <v>1.3287961540723972E-2</v>
      </c>
      <c r="AS190" s="155">
        <f t="shared" ca="1" si="130"/>
        <v>0.46206308167146326</v>
      </c>
      <c r="AT190" s="165"/>
      <c r="AU190" s="215">
        <f ca="1">IF($AE190=FALSE,AN190*Overheads!$R$24*$V190,
IFERROR(Overheads!$O$49*$V190*AN190,0)
+IFERROR(Overheads!Q$59*$V190*(AN190/Overheads!Q$68),0))</f>
        <v>0</v>
      </c>
      <c r="AV190" s="215">
        <f ca="1">IF($AE190=FALSE,AO190*Overheads!$R$24*$V190,
IFERROR(Overheads!$O$49*$V190*AO190,0)
+IFERROR(Overheads!R$59*$V190*(AO190/Overheads!R$68),0))</f>
        <v>0</v>
      </c>
      <c r="AW190" s="215">
        <f ca="1">IF($AE190=FALSE,AP190*Overheads!$R$24*$V190,
IFERROR(Overheads!$O$49*$V190*AP190,0)
+IFERROR(Overheads!S$59*$V190*(AP190/Overheads!S$68),0))</f>
        <v>1.4789044768464658E-2</v>
      </c>
      <c r="AX190" s="215">
        <f ca="1">IF($AE190=FALSE,AQ190*Overheads!$R$24*$V190,
IFERROR(Overheads!$O$49*$V190*AQ190,0)
+IFERROR(Overheads!T$59*$V190*(AQ190/Overheads!T$68),0))</f>
        <v>4.8009553141217978E-2</v>
      </c>
      <c r="AY190" s="215">
        <f ca="1">IF($AE190=FALSE,AR190*Overheads!$R$24*$V190,
IFERROR(Overheads!$O$49*$V190*AR190,0)
+IFERROR(Overheads!U$59*$V190*(AR190/Overheads!U$68),0))</f>
        <v>1.6254698590390504E-3</v>
      </c>
      <c r="AZ190" s="155">
        <f t="shared" ca="1" si="131"/>
        <v>6.4424067768721685E-2</v>
      </c>
      <c r="BA190" s="165"/>
      <c r="BB190" s="215">
        <f ca="1">IF($AE190=FALSE,AN190*Overheads!$S$25,
IFERROR(Overheads!$O$50*AN190,0)
+IFERROR(Overheads!Q$60*(AN190/Overheads!Q$66),0))</f>
        <v>0</v>
      </c>
      <c r="BC190" s="215">
        <f ca="1">IF($AE190=FALSE,AO190*Overheads!$S$25,
IFERROR(Overheads!$O$50*AO190,0)
+IFERROR(Overheads!R$60*(AO190/Overheads!R$66),0))</f>
        <v>0</v>
      </c>
      <c r="BD190" s="215">
        <f ca="1">IF($AE190=FALSE,AP190*Overheads!$S$25,
IFERROR(Overheads!$O$50*AP190,0)
+IFERROR(Overheads!S$60*(AP190/Overheads!S$66),0))</f>
        <v>2.0872833067227827E-3</v>
      </c>
      <c r="BE190" s="215">
        <f ca="1">IF($AE190=FALSE,AQ190*Overheads!$S$25,
IFERROR(Overheads!$O$50*AQ190,0)
+IFERROR(Overheads!T$60*(AQ190/Overheads!T$66),0))</f>
        <v>6.7917167667463094E-3</v>
      </c>
      <c r="BF190" s="215">
        <f ca="1">IF($AE190=FALSE,AR190*Overheads!$S$25,
IFERROR(Overheads!$O$50*AR190,0)
+IFERROR(Overheads!U$60*(AR190/Overheads!U$66),0))</f>
        <v>2.3791359700642642E-4</v>
      </c>
      <c r="BG190" s="155">
        <f t="shared" ca="1" si="132"/>
        <v>9.1169136704755179E-3</v>
      </c>
      <c r="BH190" s="165"/>
      <c r="BI190" s="215">
        <f t="shared" ca="1" si="133"/>
        <v>0</v>
      </c>
      <c r="BJ190" s="215">
        <f t="shared" ca="1" si="99"/>
        <v>0</v>
      </c>
      <c r="BK190" s="215">
        <f t="shared" ca="1" si="100"/>
        <v>0.13060221181791515</v>
      </c>
      <c r="BL190" s="215">
        <f t="shared" ca="1" si="101"/>
        <v>0.3898505062959759</v>
      </c>
      <c r="BM190" s="215">
        <f t="shared" ca="1" si="102"/>
        <v>1.5151344996769449E-2</v>
      </c>
      <c r="BN190" s="155">
        <f t="shared" ca="1" si="134"/>
        <v>0.53560406311066044</v>
      </c>
      <c r="BO190" s="165"/>
      <c r="BP190" s="187" cm="1">
        <f t="array" ref="BP190">IFERROR(IF($X190=$X189,BP189,INDEX(Forecast_Capex_Input!AC$12:AC$286,$X190)),0)</f>
        <v>0</v>
      </c>
      <c r="BQ190" s="187" cm="1">
        <f t="array" ref="BQ190">IFERROR(IF($X190=$X189,BQ189,INDEX(Forecast_Capex_Input!AD$12:AD$286,$X190)),0)</f>
        <v>0</v>
      </c>
      <c r="BR190" s="187" cm="1">
        <f t="array" ref="BR190">IFERROR(IF($X190=$X189,BR189,INDEX(Forecast_Capex_Input!AE$12:AE$286,$X190)),0)</f>
        <v>0</v>
      </c>
      <c r="BS190" s="187" cm="1">
        <f t="array" ref="BS190">IFERROR(IF($X190=$X189,BS189,INDEX(Forecast_Capex_Input!AF$12:AF$286,$X190)),0)</f>
        <v>0</v>
      </c>
      <c r="BT190" s="187" cm="1">
        <f t="array" ref="BT190">IFERROR(IF($X190=$X189,BT189,INDEX(Forecast_Capex_Input!AG$12:AG$286,$X190)),0)</f>
        <v>1</v>
      </c>
      <c r="BU190" s="165"/>
      <c r="BV190" s="215">
        <f t="shared" si="103"/>
        <v>0</v>
      </c>
      <c r="BW190" s="215">
        <f t="shared" si="104"/>
        <v>0</v>
      </c>
      <c r="BX190" s="215">
        <f t="shared" si="105"/>
        <v>0</v>
      </c>
      <c r="BY190" s="215">
        <f t="shared" si="106"/>
        <v>0</v>
      </c>
      <c r="BZ190" s="215">
        <f t="shared" si="107"/>
        <v>0.46206308167146326</v>
      </c>
      <c r="CA190" s="155">
        <f t="shared" si="135"/>
        <v>0.46206308167146326</v>
      </c>
      <c r="CB190" s="165"/>
      <c r="CC190" s="215">
        <f t="shared" ca="1" si="108"/>
        <v>0</v>
      </c>
      <c r="CD190" s="215">
        <f t="shared" ca="1" si="109"/>
        <v>0</v>
      </c>
      <c r="CE190" s="215">
        <f t="shared" ca="1" si="110"/>
        <v>0</v>
      </c>
      <c r="CF190" s="215">
        <f t="shared" ca="1" si="111"/>
        <v>0</v>
      </c>
      <c r="CG190" s="215">
        <f t="shared" ca="1" si="112"/>
        <v>0.46206308167146326</v>
      </c>
      <c r="CH190" s="155">
        <f t="shared" ca="1" si="136"/>
        <v>0.46206308167146326</v>
      </c>
      <c r="CI190" s="165"/>
      <c r="CJ190" s="215">
        <f t="shared" ca="1" si="113"/>
        <v>0</v>
      </c>
      <c r="CK190" s="215">
        <f t="shared" ca="1" si="114"/>
        <v>0</v>
      </c>
      <c r="CL190" s="215">
        <f t="shared" ca="1" si="115"/>
        <v>0</v>
      </c>
      <c r="CM190" s="215">
        <f t="shared" ca="1" si="116"/>
        <v>0</v>
      </c>
      <c r="CN190" s="215">
        <f t="shared" ca="1" si="117"/>
        <v>6.4424067768721685E-2</v>
      </c>
      <c r="CO190" s="155">
        <f t="shared" ca="1" si="137"/>
        <v>6.4424067768721685E-2</v>
      </c>
      <c r="CP190" s="165"/>
      <c r="CQ190" s="223">
        <f t="shared" ca="1" si="118"/>
        <v>0</v>
      </c>
      <c r="CR190" s="223">
        <f t="shared" ca="1" si="119"/>
        <v>0</v>
      </c>
      <c r="CS190" s="223">
        <f t="shared" ca="1" si="120"/>
        <v>0</v>
      </c>
      <c r="CT190" s="223">
        <f t="shared" ca="1" si="121"/>
        <v>0</v>
      </c>
      <c r="CU190" s="223">
        <f t="shared" ca="1" si="122"/>
        <v>9.1169136704755179E-3</v>
      </c>
      <c r="CV190" s="155">
        <f t="shared" ca="1" si="138"/>
        <v>9.1169136704755179E-3</v>
      </c>
      <c r="CW190" s="165"/>
      <c r="CX190" s="215">
        <f t="shared" ca="1" si="139"/>
        <v>0</v>
      </c>
      <c r="CY190" s="215">
        <f t="shared" ca="1" si="123"/>
        <v>0</v>
      </c>
      <c r="CZ190" s="215">
        <f t="shared" ca="1" si="124"/>
        <v>0</v>
      </c>
      <c r="DA190" s="215">
        <f t="shared" ca="1" si="125"/>
        <v>0</v>
      </c>
      <c r="DB190" s="215">
        <f t="shared" ca="1" si="126"/>
        <v>0.53560406311066044</v>
      </c>
      <c r="DC190" s="155">
        <f t="shared" ca="1" si="140"/>
        <v>0.53560406311066044</v>
      </c>
      <c r="DD190" s="165"/>
      <c r="DE190" s="188" t="b" cm="1">
        <f t="array" aca="1" ref="DE190" ca="1">OR($G190=Forecast_Capex_Input!$BF$8:$BF$10)</f>
        <v>0</v>
      </c>
      <c r="DF190" s="188" cm="1">
        <f t="array" aca="1" ref="DF190" ca="1">IFERROR(INDEX(Forecast_Capex_Input!BG$12:BG$286,$X190)
*(INDEX(Forecast_Capex_Input!$H$12:$H$286,$X190)=Repex),0)
*$DE190</f>
        <v>0</v>
      </c>
      <c r="DG190" s="188" cm="1">
        <f t="array" aca="1" ref="DG190" ca="1">IFERROR(INDEX(Forecast_Capex_Input!BH$12:BH$286,$X190)
*(INDEX(Forecast_Capex_Input!$H$12:$H$286,$X190)=Repex),0)
*$DE190</f>
        <v>0</v>
      </c>
      <c r="DH190" s="188" cm="1">
        <f t="array" aca="1" ref="DH190" ca="1">IFERROR(INDEX(Forecast_Capex_Input!BI$12:BI$286,$X190)
*(INDEX(Forecast_Capex_Input!$H$12:$H$286,$X190)=Repex),0)
*$DE190</f>
        <v>0</v>
      </c>
      <c r="DI190" s="188" cm="1">
        <f t="array" aca="1" ref="DI190" ca="1">IFERROR(INDEX(Forecast_Capex_Input!BJ$12:BJ$286,$X190)
*(INDEX(Forecast_Capex_Input!$H$12:$H$286,$X190)=Repex),0)
*$DE190</f>
        <v>0</v>
      </c>
      <c r="DJ190" s="188" cm="1">
        <f t="array" aca="1" ref="DJ190" ca="1">IFERROR(INDEX(Forecast_Capex_Input!BK$12:BK$286,$X190)
*(INDEX(Forecast_Capex_Input!$H$12:$H$286,$X190)=Repex),0)
*$DE190</f>
        <v>0</v>
      </c>
      <c r="DK190" s="188" cm="1">
        <f t="array" aca="1" ref="DK190" ca="1">IFERROR(INDEX(Forecast_Capex_Input!BL$12:BL$286,$X190)
*(INDEX(Forecast_Capex_Input!$H$12:$H$286,$X190)=Repex),0)
*$DE190</f>
        <v>0</v>
      </c>
      <c r="DL190" s="165"/>
      <c r="DM190" s="188" t="b" cm="1">
        <f t="array" aca="1" ref="DM190" ca="1">OR($G190=Forecast_Capex_Input!$BN$8:$BN$9)</f>
        <v>0</v>
      </c>
      <c r="DN190" s="188" cm="1">
        <f t="array" aca="1" ref="DN190" ca="1">IFERROR(INDEX(Forecast_Capex_Input!BO$12:BO$286,$X190)
*(INDEX(Forecast_Capex_Input!$H$12:$H$286,$X190)=Repex),0)
*$DM190</f>
        <v>0</v>
      </c>
      <c r="DO190" s="188" cm="1">
        <f t="array" aca="1" ref="DO190" ca="1">IFERROR(INDEX(Forecast_Capex_Input!BP$12:BP$286,$X190)
*(INDEX(Forecast_Capex_Input!$H$12:$H$286,$X190)=Repex),0)
*$DM190</f>
        <v>0</v>
      </c>
      <c r="DP190" s="188" cm="1">
        <f t="array" aca="1" ref="DP190" ca="1">IFERROR(INDEX(Forecast_Capex_Input!BQ$12:BQ$286,$X190)
*(INDEX(Forecast_Capex_Input!$H$12:$H$286,$X190)=Repex),0)
*$DM190</f>
        <v>0</v>
      </c>
      <c r="DQ190" s="188" cm="1">
        <f t="array" aca="1" ref="DQ190" ca="1">IFERROR(INDEX(Forecast_Capex_Input!BR$12:BR$286,$X190)
*(INDEX(Forecast_Capex_Input!$H$12:$H$286,$X190)=Repex),0)
*$DM190</f>
        <v>0</v>
      </c>
      <c r="DR190" s="188" cm="1">
        <f t="array" aca="1" ref="DR190" ca="1">IFERROR(INDEX(Forecast_Capex_Input!BS$12:BS$286,$X190)
*(INDEX(Forecast_Capex_Input!$H$12:$H$286,$X190)=Repex),0)
*$DM190</f>
        <v>0</v>
      </c>
      <c r="DS190" s="165"/>
      <c r="DT190" s="188" t="b" cm="1">
        <f t="array" aca="1" ref="DT190" ca="1">OR($G190=Forecast_Capex_Input!$BU$8:$BU$10)</f>
        <v>1</v>
      </c>
      <c r="DU190" s="188" cm="1">
        <f t="array" aca="1" ref="DU190" ca="1">IFERROR(INDEX(Forecast_Capex_Input!BV$12:BV$286,$X190)
*(INDEX(Forecast_Capex_Input!$H$12:$H$286,$X190)=Repex),0)
*$DT190</f>
        <v>0.41984732824427479</v>
      </c>
      <c r="DV190" s="188" cm="1">
        <f t="array" aca="1" ref="DV190" ca="1">IFERROR(INDEX(Forecast_Capex_Input!BW$12:BW$286,$X190)
*(INDEX(Forecast_Capex_Input!$H$12:$H$286,$X190)=Repex),0)
*$DT190</f>
        <v>0.47709923664122139</v>
      </c>
      <c r="DW190" s="188" cm="1">
        <f t="array" aca="1" ref="DW190" ca="1">IFERROR(INDEX(Forecast_Capex_Input!BX$12:BX$286,$X190)
*(INDEX(Forecast_Capex_Input!$H$12:$H$286,$X190)=Repex),0)
*$DT190</f>
        <v>3.4351145038167941E-2</v>
      </c>
      <c r="DX190" s="188" cm="1">
        <f t="array" aca="1" ref="DX190" ca="1">IFERROR(INDEX(Forecast_Capex_Input!BY$12:BY$286,$X190)
*(INDEX(Forecast_Capex_Input!$H$12:$H$286,$X190)=Repex),0)
*$DT190</f>
        <v>0</v>
      </c>
      <c r="DY190" s="188" cm="1">
        <f t="array" aca="1" ref="DY190" ca="1">IFERROR(INDEX(Forecast_Capex_Input!BZ$12:BZ$286,$X190)
*(INDEX(Forecast_Capex_Input!$H$12:$H$286,$X190)=Repex),0)
*$DT190</f>
        <v>0</v>
      </c>
      <c r="DZ190" s="188" cm="1">
        <f t="array" aca="1" ref="DZ190" ca="1">IFERROR(INDEX(Forecast_Capex_Input!CA$12:CA$286,$X190)
*(INDEX(Forecast_Capex_Input!$H$12:$H$286,$X190)=Repex),0)
*$DT190</f>
        <v>0</v>
      </c>
      <c r="EA190" s="188" cm="1">
        <f t="array" aca="1" ref="EA190" ca="1">IFERROR(INDEX(Forecast_Capex_Input!CB$12:CB$286,$X190)
*(INDEX(Forecast_Capex_Input!$H$12:$H$286,$X190)=Repex),0)
*$DT190</f>
        <v>6.8702290076335881E-2</v>
      </c>
      <c r="EB190" s="188" cm="1">
        <f t="array" aca="1" ref="EB190" ca="1">IFERROR(INDEX(Forecast_Capex_Input!CC$12:CC$286,$X190)
*(INDEX(Forecast_Capex_Input!$H$12:$H$286,$X190)=Repex),0)
*$DT190</f>
        <v>0</v>
      </c>
      <c r="EC190" s="165"/>
      <c r="ED190" s="226" t="str">
        <f t="shared" si="127"/>
        <v>N/A</v>
      </c>
      <c r="EE190" s="174" t="s">
        <v>15</v>
      </c>
    </row>
    <row r="191" spans="3:135" x14ac:dyDescent="0.2">
      <c r="C191" s="174">
        <f t="shared" si="128"/>
        <v>181</v>
      </c>
      <c r="D191" s="167" t="str" cm="1">
        <f t="array" ref="D191">IFERROR(INDEX(Forecast_Capex_Input!$D$12:$D$286,$X191),NA)</f>
        <v>Line 86</v>
      </c>
      <c r="E191" s="172" t="b" cm="1">
        <f t="array" ref="E191">IF($X191=NA,NA,INDEX(Forecast_Capex_Input!$E$12:$E$286,$X191))</f>
        <v>0</v>
      </c>
      <c r="F191" s="167" t="str" cm="1">
        <f t="array" aca="1" ref="F191" ca="1">IFERROR(INDEX(General!$E$25:$E$26,$Y191),NA)</f>
        <v>Labour</v>
      </c>
      <c r="G191" s="167" t="str" cm="1">
        <f t="array" aca="1" ref="G191" ca="1">IFERROR(INDEX(Forecast_Capex_Input!$AI$11:$BB$11,$AA191),NA)</f>
        <v>Transmission Lines</v>
      </c>
      <c r="H191" s="189" cm="1">
        <f t="array" aca="1" ref="H191" ca="1">IFERROR(INDEX(Forecast_Capex_Input!$AI$12:$BB$286,$X191,$AA191),NA)</f>
        <v>1</v>
      </c>
      <c r="I191" s="199" t="str" cm="1">
        <f t="array" ref="I191">IFERROR(INDEX(Forecast_Capex_Input!$F$12:$F$286,$X191),NA)</f>
        <v>Replacement Expenditure</v>
      </c>
      <c r="J191" s="199" t="str" cm="1">
        <f t="array" ref="J191">IFERROR(INDEX(Forecast_Capex_Input!G$12:G$286,$X191),NA)</f>
        <v>Transmission Lines</v>
      </c>
      <c r="K191" s="199" t="str" cm="1">
        <f t="array" ref="K191">IFERROR(INDEX(Forecast_Capex_Input!H$12:H$286,$X191),NA)</f>
        <v>Repex</v>
      </c>
      <c r="L191" s="199" t="str" cm="1">
        <f t="array" ref="L191">IFERROR(INDEX(Forecast_Capex_Input!I$12:I$286,$X191),NA)</f>
        <v>N/A</v>
      </c>
      <c r="M191" s="199" t="str" cm="1">
        <f t="array" ref="M191">IFERROR(INDEX(Forecast_Capex_Input!J$12:J$286,$X191),NA)</f>
        <v>N/A</v>
      </c>
      <c r="N191" s="199" t="str" cm="1">
        <f t="array" ref="N191">IFERROR(INDEX(Forecast_Capex_Input!K$12:K$286,$X191),NA)</f>
        <v>TL - Transmission poles</v>
      </c>
      <c r="O191" s="199" t="str" cm="1">
        <f t="array" ref="O191">IFERROR(INDEX(Forecast_Capex_Input!L$12:L$286,$X191),NA)</f>
        <v>TL - Safe and Reliable Network</v>
      </c>
      <c r="P191" s="199" t="str" cm="1">
        <f t="array" ref="P191">IFERROR(INDEX(Forecast_Capex_Input!M$12:M$286,$X191),NA)</f>
        <v>N/A</v>
      </c>
      <c r="Q191" s="172" t="str" cm="1">
        <f t="array" ref="Q191">IFERROR(INDEX(Forecast_Capex_Input!N$12:N$286,$X191),NA)</f>
        <v>Yes</v>
      </c>
      <c r="R191" s="265" cm="1">
        <f t="array" ref="R191">IFERROR(INDEX(Forecast_Capex_Input!O$12:O$286,$X191),0)</f>
        <v>0</v>
      </c>
      <c r="S191" s="172" t="str" cm="1">
        <f t="array" ref="S191">IFERROR(INDEX(Forecast_Capex_Input!P$12:P$286,$X191),0)</f>
        <v>Safety security &amp; reliability</v>
      </c>
      <c r="T191" s="199" t="str" cm="1">
        <f t="array" aca="1" ref="T191" ca="1">IFERROR(INDEX(General!$K$84:$K$103,$AA191),NA)</f>
        <v>Transmission Lines (2018 onwards)</v>
      </c>
      <c r="U191" s="188" cm="1">
        <f t="array" aca="1" ref="U191" ca="1">IFERROR(
IF($F191=General!$E$25,INDEX(Forecast_Capex_Input!S$12:S$286,$X191),
INDEX(Forecast_Capex_Input!T$12:T$286,$X191)),0)</f>
        <v>0</v>
      </c>
      <c r="V191" s="222" t="b">
        <f>IFERROR(INDEX(Overheads!$T$19:$T$26,MATCH($I191,Overheads!$E$19:$E$26,0)),FALSE)</f>
        <v>1</v>
      </c>
      <c r="W191" s="165"/>
      <c r="X191" s="174">
        <f>IFERROR(
IF(MATCH($C191,Forecast_Capex_Input!$CI$12:$CI$286,1)+1&gt;MAX(Forecast_Capex_Input!$C$12:$C$286),NA,
MATCH($C191,Forecast_Capex_Input!$CI$12:$CI$286,1)+1),1)</f>
        <v>72</v>
      </c>
      <c r="Y191" s="174" cm="1">
        <f t="array" aca="1" ref="Y191" ca="1">IFERROR(
IF(X190&lt;&gt;X191,1,
IF(COUNTIF(OFFSET(Y190,0,0,-INDEX(Forecast_Capex_Input!$CG$12:$CG$286,$X191)),Y190)=INDEX(Forecast_Capex_Input!$CG$12:$CG$286,$X191),Y190+1,Y190)),NA)</f>
        <v>1</v>
      </c>
      <c r="Z191" s="174" cm="1">
        <f t="array" ref="Z191">IFERROR($C191-IF($X191=1,1,INDEX(Forecast_Capex_Input!$CI$12:$CI$286,$X191-1))+1,NA)</f>
        <v>1</v>
      </c>
      <c r="AA191" s="174" cm="1">
        <f t="array" aca="1" ref="AA191" ca="1">IFERROR(IF(Y191=1,
INDEX(Forecast_Capex_Input!$AI$10:$BB$10,SMALL(IF(INDEX(Forecast_Capex_Input!$AI$12:$BB$286,$X191,0)&gt;0,COLUMN(Forecast_Capex_Input!$AI$10:$BB$10)-COLUMN(Forecast_Capex_Input!$AI$12)+1),ROWS(OFFSET(AA190,0,0,-$Z191)))),
OFFSET(AA190,-INDEX(Forecast_Capex_Input!$CG$12:$CG$286,$X191)+1,0)),NA)</f>
        <v>1</v>
      </c>
      <c r="AB191" s="174">
        <f t="shared" ca="1" si="97"/>
        <v>1</v>
      </c>
      <c r="AC191" s="222" t="b">
        <f t="shared" si="129"/>
        <v>0</v>
      </c>
      <c r="AD191" s="220" t="b">
        <v>0</v>
      </c>
      <c r="AE191" s="222" t="b">
        <f t="shared" si="98"/>
        <v>1</v>
      </c>
      <c r="AF191" s="165"/>
      <c r="AG191" s="215">
        <v>0</v>
      </c>
      <c r="AH191" s="215">
        <v>0</v>
      </c>
      <c r="AI191" s="215">
        <v>0</v>
      </c>
      <c r="AJ191" s="215">
        <v>0</v>
      </c>
      <c r="AK191" s="215">
        <v>0</v>
      </c>
      <c r="AL191" s="155">
        <v>0</v>
      </c>
      <c r="AM191" s="165"/>
      <c r="AN191" s="215" cm="1">
        <f t="array" aca="1" ref="AN191" ca="1">IFERROR(INDEX(General!O$33:O$34,$AB191)
*AG191,0)</f>
        <v>0</v>
      </c>
      <c r="AO191" s="215" cm="1">
        <f t="array" aca="1" ref="AO191" ca="1">IFERROR(INDEX(General!P$33:P$34,$AB191)
*AH191,0)</f>
        <v>0</v>
      </c>
      <c r="AP191" s="215" cm="1">
        <f t="array" aca="1" ref="AP191" ca="1">IFERROR(INDEX(General!Q$33:Q$34,$AB191)
*AI191,0)</f>
        <v>0</v>
      </c>
      <c r="AQ191" s="215" cm="1">
        <f t="array" aca="1" ref="AQ191" ca="1">IFERROR(INDEX(General!R$33:R$34,$AB191)
*AJ191,0)</f>
        <v>0</v>
      </c>
      <c r="AR191" s="215" cm="1">
        <f t="array" aca="1" ref="AR191" ca="1">IFERROR(INDEX(General!S$33:S$34,$AB191)
*AK191,0)</f>
        <v>0</v>
      </c>
      <c r="AS191" s="155">
        <f t="shared" ca="1" si="130"/>
        <v>0</v>
      </c>
      <c r="AT191" s="165"/>
      <c r="AU191" s="215">
        <f ca="1">IF($AE191=FALSE,AN191*Overheads!$R$24*$V191,
IFERROR(Overheads!$O$49*$V191*AN191,0)
+IFERROR(Overheads!Q$59*$V191*(AN191/Overheads!Q$68),0))</f>
        <v>0</v>
      </c>
      <c r="AV191" s="215">
        <f ca="1">IF($AE191=FALSE,AO191*Overheads!$R$24*$V191,
IFERROR(Overheads!$O$49*$V191*AO191,0)
+IFERROR(Overheads!R$59*$V191*(AO191/Overheads!R$68),0))</f>
        <v>0</v>
      </c>
      <c r="AW191" s="215">
        <f ca="1">IF($AE191=FALSE,AP191*Overheads!$R$24*$V191,
IFERROR(Overheads!$O$49*$V191*AP191,0)
+IFERROR(Overheads!S$59*$V191*(AP191/Overheads!S$68),0))</f>
        <v>0</v>
      </c>
      <c r="AX191" s="215">
        <f ca="1">IF($AE191=FALSE,AQ191*Overheads!$R$24*$V191,
IFERROR(Overheads!$O$49*$V191*AQ191,0)
+IFERROR(Overheads!T$59*$V191*(AQ191/Overheads!T$68),0))</f>
        <v>0</v>
      </c>
      <c r="AY191" s="215">
        <f ca="1">IF($AE191=FALSE,AR191*Overheads!$R$24*$V191,
IFERROR(Overheads!$O$49*$V191*AR191,0)
+IFERROR(Overheads!U$59*$V191*(AR191/Overheads!U$68),0))</f>
        <v>0</v>
      </c>
      <c r="AZ191" s="155">
        <f t="shared" ca="1" si="131"/>
        <v>0</v>
      </c>
      <c r="BA191" s="165"/>
      <c r="BB191" s="215">
        <f ca="1">IF($AE191=FALSE,AN191*Overheads!$S$25,
IFERROR(Overheads!$O$50*AN191,0)
+IFERROR(Overheads!Q$60*(AN191/Overheads!Q$66),0))</f>
        <v>0</v>
      </c>
      <c r="BC191" s="215">
        <f ca="1">IF($AE191=FALSE,AO191*Overheads!$S$25,
IFERROR(Overheads!$O$50*AO191,0)
+IFERROR(Overheads!R$60*(AO191/Overheads!R$66),0))</f>
        <v>0</v>
      </c>
      <c r="BD191" s="215">
        <f ca="1">IF($AE191=FALSE,AP191*Overheads!$S$25,
IFERROR(Overheads!$O$50*AP191,0)
+IFERROR(Overheads!S$60*(AP191/Overheads!S$66),0))</f>
        <v>0</v>
      </c>
      <c r="BE191" s="215">
        <f ca="1">IF($AE191=FALSE,AQ191*Overheads!$S$25,
IFERROR(Overheads!$O$50*AQ191,0)
+IFERROR(Overheads!T$60*(AQ191/Overheads!T$66),0))</f>
        <v>0</v>
      </c>
      <c r="BF191" s="215">
        <f ca="1">IF($AE191=FALSE,AR191*Overheads!$S$25,
IFERROR(Overheads!$O$50*AR191,0)
+IFERROR(Overheads!U$60*(AR191/Overheads!U$66),0))</f>
        <v>0</v>
      </c>
      <c r="BG191" s="155">
        <f t="shared" ca="1" si="132"/>
        <v>0</v>
      </c>
      <c r="BH191" s="165"/>
      <c r="BI191" s="215">
        <f t="shared" ca="1" si="133"/>
        <v>0</v>
      </c>
      <c r="BJ191" s="215">
        <f t="shared" ca="1" si="99"/>
        <v>0</v>
      </c>
      <c r="BK191" s="215">
        <f t="shared" ca="1" si="100"/>
        <v>0</v>
      </c>
      <c r="BL191" s="215">
        <f t="shared" ca="1" si="101"/>
        <v>0</v>
      </c>
      <c r="BM191" s="215">
        <f t="shared" ca="1" si="102"/>
        <v>0</v>
      </c>
      <c r="BN191" s="155">
        <f t="shared" ca="1" si="134"/>
        <v>0</v>
      </c>
      <c r="BO191" s="165"/>
      <c r="BP191" s="187" cm="1">
        <f t="array" ref="BP191">IFERROR(IF($X191=$X190,BP190,INDEX(Forecast_Capex_Input!AC$12:AC$286,$X191)),0)</f>
        <v>0</v>
      </c>
      <c r="BQ191" s="187" cm="1">
        <f t="array" ref="BQ191">IFERROR(IF($X191=$X190,BQ190,INDEX(Forecast_Capex_Input!AD$12:AD$286,$X191)),0)</f>
        <v>0</v>
      </c>
      <c r="BR191" s="187" cm="1">
        <f t="array" ref="BR191">IFERROR(IF($X191=$X190,BR190,INDEX(Forecast_Capex_Input!AE$12:AE$286,$X191)),0)</f>
        <v>0</v>
      </c>
      <c r="BS191" s="187" cm="1">
        <f t="array" ref="BS191">IFERROR(IF($X191=$X190,BS190,INDEX(Forecast_Capex_Input!AF$12:AF$286,$X191)),0)</f>
        <v>0</v>
      </c>
      <c r="BT191" s="187" cm="1">
        <f t="array" ref="BT191">IFERROR(IF($X191=$X190,BT190,INDEX(Forecast_Capex_Input!AG$12:AG$286,$X191)),0)</f>
        <v>0</v>
      </c>
      <c r="BU191" s="165"/>
      <c r="BV191" s="215">
        <f t="shared" si="103"/>
        <v>0</v>
      </c>
      <c r="BW191" s="215">
        <f t="shared" si="104"/>
        <v>0</v>
      </c>
      <c r="BX191" s="215">
        <f t="shared" si="105"/>
        <v>0</v>
      </c>
      <c r="BY191" s="215">
        <f t="shared" si="106"/>
        <v>0</v>
      </c>
      <c r="BZ191" s="215">
        <f t="shared" si="107"/>
        <v>0</v>
      </c>
      <c r="CA191" s="155">
        <f t="shared" si="135"/>
        <v>0</v>
      </c>
      <c r="CB191" s="165"/>
      <c r="CC191" s="215">
        <f t="shared" ca="1" si="108"/>
        <v>0</v>
      </c>
      <c r="CD191" s="215">
        <f t="shared" ca="1" si="109"/>
        <v>0</v>
      </c>
      <c r="CE191" s="215">
        <f t="shared" ca="1" si="110"/>
        <v>0</v>
      </c>
      <c r="CF191" s="215">
        <f t="shared" ca="1" si="111"/>
        <v>0</v>
      </c>
      <c r="CG191" s="215">
        <f t="shared" ca="1" si="112"/>
        <v>0</v>
      </c>
      <c r="CH191" s="155">
        <f t="shared" ca="1" si="136"/>
        <v>0</v>
      </c>
      <c r="CI191" s="165"/>
      <c r="CJ191" s="215">
        <f t="shared" ca="1" si="113"/>
        <v>0</v>
      </c>
      <c r="CK191" s="215">
        <f t="shared" ca="1" si="114"/>
        <v>0</v>
      </c>
      <c r="CL191" s="215">
        <f t="shared" ca="1" si="115"/>
        <v>0</v>
      </c>
      <c r="CM191" s="215">
        <f t="shared" ca="1" si="116"/>
        <v>0</v>
      </c>
      <c r="CN191" s="215">
        <f t="shared" ca="1" si="117"/>
        <v>0</v>
      </c>
      <c r="CO191" s="155">
        <f t="shared" ca="1" si="137"/>
        <v>0</v>
      </c>
      <c r="CP191" s="165"/>
      <c r="CQ191" s="223">
        <f t="shared" ca="1" si="118"/>
        <v>0</v>
      </c>
      <c r="CR191" s="223">
        <f t="shared" ca="1" si="119"/>
        <v>0</v>
      </c>
      <c r="CS191" s="223">
        <f t="shared" ca="1" si="120"/>
        <v>0</v>
      </c>
      <c r="CT191" s="223">
        <f t="shared" ca="1" si="121"/>
        <v>0</v>
      </c>
      <c r="CU191" s="223">
        <f t="shared" ca="1" si="122"/>
        <v>0</v>
      </c>
      <c r="CV191" s="155">
        <f t="shared" ca="1" si="138"/>
        <v>0</v>
      </c>
      <c r="CW191" s="165"/>
      <c r="CX191" s="215">
        <f t="shared" ca="1" si="139"/>
        <v>0</v>
      </c>
      <c r="CY191" s="215">
        <f t="shared" ca="1" si="123"/>
        <v>0</v>
      </c>
      <c r="CZ191" s="215">
        <f t="shared" ca="1" si="124"/>
        <v>0</v>
      </c>
      <c r="DA191" s="215">
        <f t="shared" ca="1" si="125"/>
        <v>0</v>
      </c>
      <c r="DB191" s="215">
        <f t="shared" ca="1" si="126"/>
        <v>0</v>
      </c>
      <c r="DC191" s="155">
        <f t="shared" ca="1" si="140"/>
        <v>0</v>
      </c>
      <c r="DD191" s="165"/>
      <c r="DE191" s="188" t="b" cm="1">
        <f t="array" aca="1" ref="DE191" ca="1">OR($G191=Forecast_Capex_Input!$BF$8:$BF$10)</f>
        <v>1</v>
      </c>
      <c r="DF191" s="188" cm="1">
        <f t="array" aca="1" ref="DF191" ca="1">IFERROR(INDEX(Forecast_Capex_Input!BG$12:BG$286,$X191)
*(INDEX(Forecast_Capex_Input!$H$12:$H$286,$X191)=Repex),0)
*$DE191</f>
        <v>0.85</v>
      </c>
      <c r="DG191" s="188" cm="1">
        <f t="array" aca="1" ref="DG191" ca="1">IFERROR(INDEX(Forecast_Capex_Input!BH$12:BH$286,$X191)
*(INDEX(Forecast_Capex_Input!$H$12:$H$286,$X191)=Repex),0)
*$DE191</f>
        <v>0</v>
      </c>
      <c r="DH191" s="188" cm="1">
        <f t="array" aca="1" ref="DH191" ca="1">IFERROR(INDEX(Forecast_Capex_Input!BI$12:BI$286,$X191)
*(INDEX(Forecast_Capex_Input!$H$12:$H$286,$X191)=Repex),0)
*$DE191</f>
        <v>0</v>
      </c>
      <c r="DI191" s="188" cm="1">
        <f t="array" aca="1" ref="DI191" ca="1">IFERROR(INDEX(Forecast_Capex_Input!BJ$12:BJ$286,$X191)
*(INDEX(Forecast_Capex_Input!$H$12:$H$286,$X191)=Repex),0)
*$DE191</f>
        <v>0.15</v>
      </c>
      <c r="DJ191" s="188" cm="1">
        <f t="array" aca="1" ref="DJ191" ca="1">IFERROR(INDEX(Forecast_Capex_Input!BK$12:BK$286,$X191)
*(INDEX(Forecast_Capex_Input!$H$12:$H$286,$X191)=Repex),0)
*$DE191</f>
        <v>0</v>
      </c>
      <c r="DK191" s="188" cm="1">
        <f t="array" aca="1" ref="DK191" ca="1">IFERROR(INDEX(Forecast_Capex_Input!BL$12:BL$286,$X191)
*(INDEX(Forecast_Capex_Input!$H$12:$H$286,$X191)=Repex),0)
*$DE191</f>
        <v>0</v>
      </c>
      <c r="DL191" s="165"/>
      <c r="DM191" s="188" t="b" cm="1">
        <f t="array" aca="1" ref="DM191" ca="1">OR($G191=Forecast_Capex_Input!$BN$8:$BN$9)</f>
        <v>0</v>
      </c>
      <c r="DN191" s="188" cm="1">
        <f t="array" aca="1" ref="DN191" ca="1">IFERROR(INDEX(Forecast_Capex_Input!BO$12:BO$286,$X191)
*(INDEX(Forecast_Capex_Input!$H$12:$H$286,$X191)=Repex),0)
*$DM191</f>
        <v>0</v>
      </c>
      <c r="DO191" s="188" cm="1">
        <f t="array" aca="1" ref="DO191" ca="1">IFERROR(INDEX(Forecast_Capex_Input!BP$12:BP$286,$X191)
*(INDEX(Forecast_Capex_Input!$H$12:$H$286,$X191)=Repex),0)
*$DM191</f>
        <v>0</v>
      </c>
      <c r="DP191" s="188" cm="1">
        <f t="array" aca="1" ref="DP191" ca="1">IFERROR(INDEX(Forecast_Capex_Input!BQ$12:BQ$286,$X191)
*(INDEX(Forecast_Capex_Input!$H$12:$H$286,$X191)=Repex),0)
*$DM191</f>
        <v>0</v>
      </c>
      <c r="DQ191" s="188" cm="1">
        <f t="array" aca="1" ref="DQ191" ca="1">IFERROR(INDEX(Forecast_Capex_Input!BR$12:BR$286,$X191)
*(INDEX(Forecast_Capex_Input!$H$12:$H$286,$X191)=Repex),0)
*$DM191</f>
        <v>0</v>
      </c>
      <c r="DR191" s="188" cm="1">
        <f t="array" aca="1" ref="DR191" ca="1">IFERROR(INDEX(Forecast_Capex_Input!BS$12:BS$286,$X191)
*(INDEX(Forecast_Capex_Input!$H$12:$H$286,$X191)=Repex),0)
*$DM191</f>
        <v>0</v>
      </c>
      <c r="DS191" s="165"/>
      <c r="DT191" s="188" t="b" cm="1">
        <f t="array" aca="1" ref="DT191" ca="1">OR($G191=Forecast_Capex_Input!$BU$8:$BU$10)</f>
        <v>0</v>
      </c>
      <c r="DU191" s="188" cm="1">
        <f t="array" aca="1" ref="DU191" ca="1">IFERROR(INDEX(Forecast_Capex_Input!BV$12:BV$286,$X191)
*(INDEX(Forecast_Capex_Input!$H$12:$H$286,$X191)=Repex),0)
*$DT191</f>
        <v>0</v>
      </c>
      <c r="DV191" s="188" cm="1">
        <f t="array" aca="1" ref="DV191" ca="1">IFERROR(INDEX(Forecast_Capex_Input!BW$12:BW$286,$X191)
*(INDEX(Forecast_Capex_Input!$H$12:$H$286,$X191)=Repex),0)
*$DT191</f>
        <v>0</v>
      </c>
      <c r="DW191" s="188" cm="1">
        <f t="array" aca="1" ref="DW191" ca="1">IFERROR(INDEX(Forecast_Capex_Input!BX$12:BX$286,$X191)
*(INDEX(Forecast_Capex_Input!$H$12:$H$286,$X191)=Repex),0)
*$DT191</f>
        <v>0</v>
      </c>
      <c r="DX191" s="188" cm="1">
        <f t="array" aca="1" ref="DX191" ca="1">IFERROR(INDEX(Forecast_Capex_Input!BY$12:BY$286,$X191)
*(INDEX(Forecast_Capex_Input!$H$12:$H$286,$X191)=Repex),0)
*$DT191</f>
        <v>0</v>
      </c>
      <c r="DY191" s="188" cm="1">
        <f t="array" aca="1" ref="DY191" ca="1">IFERROR(INDEX(Forecast_Capex_Input!BZ$12:BZ$286,$X191)
*(INDEX(Forecast_Capex_Input!$H$12:$H$286,$X191)=Repex),0)
*$DT191</f>
        <v>0</v>
      </c>
      <c r="DZ191" s="188" cm="1">
        <f t="array" aca="1" ref="DZ191" ca="1">IFERROR(INDEX(Forecast_Capex_Input!CA$12:CA$286,$X191)
*(INDEX(Forecast_Capex_Input!$H$12:$H$286,$X191)=Repex),0)
*$DT191</f>
        <v>0</v>
      </c>
      <c r="EA191" s="188" cm="1">
        <f t="array" aca="1" ref="EA191" ca="1">IFERROR(INDEX(Forecast_Capex_Input!CB$12:CB$286,$X191)
*(INDEX(Forecast_Capex_Input!$H$12:$H$286,$X191)=Repex),0)
*$DT191</f>
        <v>0</v>
      </c>
      <c r="EB191" s="188" cm="1">
        <f t="array" aca="1" ref="EB191" ca="1">IFERROR(INDEX(Forecast_Capex_Input!CC$12:CC$286,$X191)
*(INDEX(Forecast_Capex_Input!$H$12:$H$286,$X191)=Repex),0)
*$DT191</f>
        <v>0</v>
      </c>
      <c r="EC191" s="165"/>
      <c r="ED191" s="226" t="str">
        <f t="shared" si="127"/>
        <v>N/A</v>
      </c>
      <c r="EE191" s="174" t="s">
        <v>15</v>
      </c>
    </row>
    <row r="192" spans="3:135" x14ac:dyDescent="0.2">
      <c r="C192" s="174">
        <f t="shared" si="128"/>
        <v>182</v>
      </c>
      <c r="D192" s="167" t="str" cm="1">
        <f t="array" ref="D192">IFERROR(INDEX(Forecast_Capex_Input!$D$12:$D$286,$X192),NA)</f>
        <v>Line 86</v>
      </c>
      <c r="E192" s="172" t="b" cm="1">
        <f t="array" ref="E192">IF($X192=NA,NA,INDEX(Forecast_Capex_Input!$E$12:$E$286,$X192))</f>
        <v>0</v>
      </c>
      <c r="F192" s="167" t="str" cm="1">
        <f t="array" aca="1" ref="F192" ca="1">IFERROR(INDEX(General!$E$25:$E$26,$Y192),NA)</f>
        <v>Non-Labour</v>
      </c>
      <c r="G192" s="167" t="str" cm="1">
        <f t="array" aca="1" ref="G192" ca="1">IFERROR(INDEX(Forecast_Capex_Input!$AI$11:$BB$11,$AA192),NA)</f>
        <v>Transmission Lines</v>
      </c>
      <c r="H192" s="189" cm="1">
        <f t="array" aca="1" ref="H192" ca="1">IFERROR(INDEX(Forecast_Capex_Input!$AI$12:$BB$286,$X192,$AA192),NA)</f>
        <v>1</v>
      </c>
      <c r="I192" s="199" t="str" cm="1">
        <f t="array" ref="I192">IFERROR(INDEX(Forecast_Capex_Input!$F$12:$F$286,$X192),NA)</f>
        <v>Replacement Expenditure</v>
      </c>
      <c r="J192" s="199" t="str" cm="1">
        <f t="array" ref="J192">IFERROR(INDEX(Forecast_Capex_Input!G$12:G$286,$X192),NA)</f>
        <v>Transmission Lines</v>
      </c>
      <c r="K192" s="199" t="str" cm="1">
        <f t="array" ref="K192">IFERROR(INDEX(Forecast_Capex_Input!H$12:H$286,$X192),NA)</f>
        <v>Repex</v>
      </c>
      <c r="L192" s="199" t="str" cm="1">
        <f t="array" ref="L192">IFERROR(INDEX(Forecast_Capex_Input!I$12:I$286,$X192),NA)</f>
        <v>N/A</v>
      </c>
      <c r="M192" s="199" t="str" cm="1">
        <f t="array" ref="M192">IFERROR(INDEX(Forecast_Capex_Input!J$12:J$286,$X192),NA)</f>
        <v>N/A</v>
      </c>
      <c r="N192" s="199" t="str" cm="1">
        <f t="array" ref="N192">IFERROR(INDEX(Forecast_Capex_Input!K$12:K$286,$X192),NA)</f>
        <v>TL - Transmission poles</v>
      </c>
      <c r="O192" s="199" t="str" cm="1">
        <f t="array" ref="O192">IFERROR(INDEX(Forecast_Capex_Input!L$12:L$286,$X192),NA)</f>
        <v>TL - Safe and Reliable Network</v>
      </c>
      <c r="P192" s="199" t="str" cm="1">
        <f t="array" ref="P192">IFERROR(INDEX(Forecast_Capex_Input!M$12:M$286,$X192),NA)</f>
        <v>N/A</v>
      </c>
      <c r="Q192" s="172" t="str" cm="1">
        <f t="array" ref="Q192">IFERROR(INDEX(Forecast_Capex_Input!N$12:N$286,$X192),NA)</f>
        <v>Yes</v>
      </c>
      <c r="R192" s="265" cm="1">
        <f t="array" ref="R192">IFERROR(INDEX(Forecast_Capex_Input!O$12:O$286,$X192),0)</f>
        <v>0</v>
      </c>
      <c r="S192" s="172" t="str" cm="1">
        <f t="array" ref="S192">IFERROR(INDEX(Forecast_Capex_Input!P$12:P$286,$X192),0)</f>
        <v>Safety security &amp; reliability</v>
      </c>
      <c r="T192" s="199" t="str" cm="1">
        <f t="array" aca="1" ref="T192" ca="1">IFERROR(INDEX(General!$K$84:$K$103,$AA192),NA)</f>
        <v>Transmission Lines (2018 onwards)</v>
      </c>
      <c r="U192" s="188" cm="1">
        <f t="array" aca="1" ref="U192" ca="1">IFERROR(
IF($F192=General!$E$25,INDEX(Forecast_Capex_Input!S$12:S$286,$X192),
INDEX(Forecast_Capex_Input!T$12:T$286,$X192)),0)</f>
        <v>1</v>
      </c>
      <c r="V192" s="222" t="b">
        <f>IFERROR(INDEX(Overheads!$T$19:$T$26,MATCH($I192,Overheads!$E$19:$E$26,0)),FALSE)</f>
        <v>1</v>
      </c>
      <c r="W192" s="165"/>
      <c r="X192" s="174">
        <f>IFERROR(
IF(MATCH($C192,Forecast_Capex_Input!$CI$12:$CI$286,1)+1&gt;MAX(Forecast_Capex_Input!$C$12:$C$286),NA,
MATCH($C192,Forecast_Capex_Input!$CI$12:$CI$286,1)+1),1)</f>
        <v>72</v>
      </c>
      <c r="Y192" s="174" cm="1">
        <f t="array" aca="1" ref="Y192" ca="1">IFERROR(
IF(X191&lt;&gt;X192,1,
IF(COUNTIF(OFFSET(Y191,0,0,-INDEX(Forecast_Capex_Input!$CG$12:$CG$286,$X192)),Y191)=INDEX(Forecast_Capex_Input!$CG$12:$CG$286,$X192),Y191+1,Y191)),NA)</f>
        <v>2</v>
      </c>
      <c r="Z192" s="174" cm="1">
        <f t="array" ref="Z192">IFERROR($C192-IF($X192=1,1,INDEX(Forecast_Capex_Input!$CI$12:$CI$286,$X192-1))+1,NA)</f>
        <v>2</v>
      </c>
      <c r="AA192" s="174" cm="1">
        <f t="array" aca="1" ref="AA192" ca="1">IFERROR(IF(Y192=1,
INDEX(Forecast_Capex_Input!$AI$10:$BB$10,SMALL(IF(INDEX(Forecast_Capex_Input!$AI$12:$BB$286,$X192,0)&gt;0,COLUMN(Forecast_Capex_Input!$AI$10:$BB$10)-COLUMN(Forecast_Capex_Input!$AI$12)+1),ROWS(OFFSET(AA191,0,0,-$Z192)))),
OFFSET(AA191,-INDEX(Forecast_Capex_Input!$CG$12:$CG$286,$X192)+1,0)),NA)</f>
        <v>1</v>
      </c>
      <c r="AB192" s="174">
        <f t="shared" ca="1" si="97"/>
        <v>2</v>
      </c>
      <c r="AC192" s="222" t="b">
        <f t="shared" si="129"/>
        <v>0</v>
      </c>
      <c r="AD192" s="220" t="b">
        <v>0</v>
      </c>
      <c r="AE192" s="222" t="b">
        <f t="shared" si="98"/>
        <v>1</v>
      </c>
      <c r="AF192" s="165"/>
      <c r="AG192" s="215">
        <v>0</v>
      </c>
      <c r="AH192" s="215">
        <v>0</v>
      </c>
      <c r="AI192" s="215">
        <v>0</v>
      </c>
      <c r="AJ192" s="215">
        <v>0</v>
      </c>
      <c r="AK192" s="215">
        <v>0</v>
      </c>
      <c r="AL192" s="155">
        <v>0</v>
      </c>
      <c r="AM192" s="165"/>
      <c r="AN192" s="215" cm="1">
        <f t="array" aca="1" ref="AN192" ca="1">IFERROR(INDEX(General!O$33:O$34,$AB192)
*AG192,0)</f>
        <v>0</v>
      </c>
      <c r="AO192" s="215" cm="1">
        <f t="array" aca="1" ref="AO192" ca="1">IFERROR(INDEX(General!P$33:P$34,$AB192)
*AH192,0)</f>
        <v>0</v>
      </c>
      <c r="AP192" s="215" cm="1">
        <f t="array" aca="1" ref="AP192" ca="1">IFERROR(INDEX(General!Q$33:Q$34,$AB192)
*AI192,0)</f>
        <v>0</v>
      </c>
      <c r="AQ192" s="215" cm="1">
        <f t="array" aca="1" ref="AQ192" ca="1">IFERROR(INDEX(General!R$33:R$34,$AB192)
*AJ192,0)</f>
        <v>0</v>
      </c>
      <c r="AR192" s="215" cm="1">
        <f t="array" aca="1" ref="AR192" ca="1">IFERROR(INDEX(General!S$33:S$34,$AB192)
*AK192,0)</f>
        <v>0</v>
      </c>
      <c r="AS192" s="155">
        <f t="shared" ca="1" si="130"/>
        <v>0</v>
      </c>
      <c r="AT192" s="165"/>
      <c r="AU192" s="215">
        <f ca="1">IF($AE192=FALSE,AN192*Overheads!$R$24*$V192,
IFERROR(Overheads!$O$49*$V192*AN192,0)
+IFERROR(Overheads!Q$59*$V192*(AN192/Overheads!Q$68),0))</f>
        <v>0</v>
      </c>
      <c r="AV192" s="215">
        <f ca="1">IF($AE192=FALSE,AO192*Overheads!$R$24*$V192,
IFERROR(Overheads!$O$49*$V192*AO192,0)
+IFERROR(Overheads!R$59*$V192*(AO192/Overheads!R$68),0))</f>
        <v>0</v>
      </c>
      <c r="AW192" s="215">
        <f ca="1">IF($AE192=FALSE,AP192*Overheads!$R$24*$V192,
IFERROR(Overheads!$O$49*$V192*AP192,0)
+IFERROR(Overheads!S$59*$V192*(AP192/Overheads!S$68),0))</f>
        <v>0</v>
      </c>
      <c r="AX192" s="215">
        <f ca="1">IF($AE192=FALSE,AQ192*Overheads!$R$24*$V192,
IFERROR(Overheads!$O$49*$V192*AQ192,0)
+IFERROR(Overheads!T$59*$V192*(AQ192/Overheads!T$68),0))</f>
        <v>0</v>
      </c>
      <c r="AY192" s="215">
        <f ca="1">IF($AE192=FALSE,AR192*Overheads!$R$24*$V192,
IFERROR(Overheads!$O$49*$V192*AR192,0)
+IFERROR(Overheads!U$59*$V192*(AR192/Overheads!U$68),0))</f>
        <v>0</v>
      </c>
      <c r="AZ192" s="155">
        <f t="shared" ca="1" si="131"/>
        <v>0</v>
      </c>
      <c r="BA192" s="165"/>
      <c r="BB192" s="215">
        <f ca="1">IF($AE192=FALSE,AN192*Overheads!$S$25,
IFERROR(Overheads!$O$50*AN192,0)
+IFERROR(Overheads!Q$60*(AN192/Overheads!Q$66),0))</f>
        <v>0</v>
      </c>
      <c r="BC192" s="215">
        <f ca="1">IF($AE192=FALSE,AO192*Overheads!$S$25,
IFERROR(Overheads!$O$50*AO192,0)
+IFERROR(Overheads!R$60*(AO192/Overheads!R$66),0))</f>
        <v>0</v>
      </c>
      <c r="BD192" s="215">
        <f ca="1">IF($AE192=FALSE,AP192*Overheads!$S$25,
IFERROR(Overheads!$O$50*AP192,0)
+IFERROR(Overheads!S$60*(AP192/Overheads!S$66),0))</f>
        <v>0</v>
      </c>
      <c r="BE192" s="215">
        <f ca="1">IF($AE192=FALSE,AQ192*Overheads!$S$25,
IFERROR(Overheads!$O$50*AQ192,0)
+IFERROR(Overheads!T$60*(AQ192/Overheads!T$66),0))</f>
        <v>0</v>
      </c>
      <c r="BF192" s="215">
        <f ca="1">IF($AE192=FALSE,AR192*Overheads!$S$25,
IFERROR(Overheads!$O$50*AR192,0)
+IFERROR(Overheads!U$60*(AR192/Overheads!U$66),0))</f>
        <v>0</v>
      </c>
      <c r="BG192" s="155">
        <f t="shared" ca="1" si="132"/>
        <v>0</v>
      </c>
      <c r="BH192" s="165"/>
      <c r="BI192" s="215">
        <f t="shared" ca="1" si="133"/>
        <v>0</v>
      </c>
      <c r="BJ192" s="215">
        <f t="shared" ca="1" si="99"/>
        <v>0</v>
      </c>
      <c r="BK192" s="215">
        <f t="shared" ca="1" si="100"/>
        <v>0</v>
      </c>
      <c r="BL192" s="215">
        <f t="shared" ca="1" si="101"/>
        <v>0</v>
      </c>
      <c r="BM192" s="215">
        <f t="shared" ca="1" si="102"/>
        <v>0</v>
      </c>
      <c r="BN192" s="155">
        <f t="shared" ca="1" si="134"/>
        <v>0</v>
      </c>
      <c r="BO192" s="165"/>
      <c r="BP192" s="187" cm="1">
        <f t="array" ref="BP192">IFERROR(IF($X192=$X191,BP191,INDEX(Forecast_Capex_Input!AC$12:AC$286,$X192)),0)</f>
        <v>0</v>
      </c>
      <c r="BQ192" s="187" cm="1">
        <f t="array" ref="BQ192">IFERROR(IF($X192=$X191,BQ191,INDEX(Forecast_Capex_Input!AD$12:AD$286,$X192)),0)</f>
        <v>0</v>
      </c>
      <c r="BR192" s="187" cm="1">
        <f t="array" ref="BR192">IFERROR(IF($X192=$X191,BR191,INDEX(Forecast_Capex_Input!AE$12:AE$286,$X192)),0)</f>
        <v>0</v>
      </c>
      <c r="BS192" s="187" cm="1">
        <f t="array" ref="BS192">IFERROR(IF($X192=$X191,BS191,INDEX(Forecast_Capex_Input!AF$12:AF$286,$X192)),0)</f>
        <v>0</v>
      </c>
      <c r="BT192" s="187" cm="1">
        <f t="array" ref="BT192">IFERROR(IF($X192=$X191,BT191,INDEX(Forecast_Capex_Input!AG$12:AG$286,$X192)),0)</f>
        <v>0</v>
      </c>
      <c r="BU192" s="165"/>
      <c r="BV192" s="215">
        <f t="shared" si="103"/>
        <v>0</v>
      </c>
      <c r="BW192" s="215">
        <f t="shared" si="104"/>
        <v>0</v>
      </c>
      <c r="BX192" s="215">
        <f t="shared" si="105"/>
        <v>0</v>
      </c>
      <c r="BY192" s="215">
        <f t="shared" si="106"/>
        <v>0</v>
      </c>
      <c r="BZ192" s="215">
        <f t="shared" si="107"/>
        <v>0</v>
      </c>
      <c r="CA192" s="155">
        <f t="shared" si="135"/>
        <v>0</v>
      </c>
      <c r="CB192" s="165"/>
      <c r="CC192" s="215">
        <f t="shared" ca="1" si="108"/>
        <v>0</v>
      </c>
      <c r="CD192" s="215">
        <f t="shared" ca="1" si="109"/>
        <v>0</v>
      </c>
      <c r="CE192" s="215">
        <f t="shared" ca="1" si="110"/>
        <v>0</v>
      </c>
      <c r="CF192" s="215">
        <f t="shared" ca="1" si="111"/>
        <v>0</v>
      </c>
      <c r="CG192" s="215">
        <f t="shared" ca="1" si="112"/>
        <v>0</v>
      </c>
      <c r="CH192" s="155">
        <f t="shared" ca="1" si="136"/>
        <v>0</v>
      </c>
      <c r="CI192" s="165"/>
      <c r="CJ192" s="215">
        <f t="shared" ca="1" si="113"/>
        <v>0</v>
      </c>
      <c r="CK192" s="215">
        <f t="shared" ca="1" si="114"/>
        <v>0</v>
      </c>
      <c r="CL192" s="215">
        <f t="shared" ca="1" si="115"/>
        <v>0</v>
      </c>
      <c r="CM192" s="215">
        <f t="shared" ca="1" si="116"/>
        <v>0</v>
      </c>
      <c r="CN192" s="215">
        <f t="shared" ca="1" si="117"/>
        <v>0</v>
      </c>
      <c r="CO192" s="155">
        <f t="shared" ca="1" si="137"/>
        <v>0</v>
      </c>
      <c r="CP192" s="165"/>
      <c r="CQ192" s="223">
        <f t="shared" ca="1" si="118"/>
        <v>0</v>
      </c>
      <c r="CR192" s="223">
        <f t="shared" ca="1" si="119"/>
        <v>0</v>
      </c>
      <c r="CS192" s="223">
        <f t="shared" ca="1" si="120"/>
        <v>0</v>
      </c>
      <c r="CT192" s="223">
        <f t="shared" ca="1" si="121"/>
        <v>0</v>
      </c>
      <c r="CU192" s="223">
        <f t="shared" ca="1" si="122"/>
        <v>0</v>
      </c>
      <c r="CV192" s="155">
        <f t="shared" ca="1" si="138"/>
        <v>0</v>
      </c>
      <c r="CW192" s="165"/>
      <c r="CX192" s="215">
        <f t="shared" ca="1" si="139"/>
        <v>0</v>
      </c>
      <c r="CY192" s="215">
        <f t="shared" ca="1" si="123"/>
        <v>0</v>
      </c>
      <c r="CZ192" s="215">
        <f t="shared" ca="1" si="124"/>
        <v>0</v>
      </c>
      <c r="DA192" s="215">
        <f t="shared" ca="1" si="125"/>
        <v>0</v>
      </c>
      <c r="DB192" s="215">
        <f t="shared" ca="1" si="126"/>
        <v>0</v>
      </c>
      <c r="DC192" s="155">
        <f t="shared" ca="1" si="140"/>
        <v>0</v>
      </c>
      <c r="DD192" s="165"/>
      <c r="DE192" s="188" t="b" cm="1">
        <f t="array" aca="1" ref="DE192" ca="1">OR($G192=Forecast_Capex_Input!$BF$8:$BF$10)</f>
        <v>1</v>
      </c>
      <c r="DF192" s="188" cm="1">
        <f t="array" aca="1" ref="DF192" ca="1">IFERROR(INDEX(Forecast_Capex_Input!BG$12:BG$286,$X192)
*(INDEX(Forecast_Capex_Input!$H$12:$H$286,$X192)=Repex),0)
*$DE192</f>
        <v>0.85</v>
      </c>
      <c r="DG192" s="188" cm="1">
        <f t="array" aca="1" ref="DG192" ca="1">IFERROR(INDEX(Forecast_Capex_Input!BH$12:BH$286,$X192)
*(INDEX(Forecast_Capex_Input!$H$12:$H$286,$X192)=Repex),0)
*$DE192</f>
        <v>0</v>
      </c>
      <c r="DH192" s="188" cm="1">
        <f t="array" aca="1" ref="DH192" ca="1">IFERROR(INDEX(Forecast_Capex_Input!BI$12:BI$286,$X192)
*(INDEX(Forecast_Capex_Input!$H$12:$H$286,$X192)=Repex),0)
*$DE192</f>
        <v>0</v>
      </c>
      <c r="DI192" s="188" cm="1">
        <f t="array" aca="1" ref="DI192" ca="1">IFERROR(INDEX(Forecast_Capex_Input!BJ$12:BJ$286,$X192)
*(INDEX(Forecast_Capex_Input!$H$12:$H$286,$X192)=Repex),0)
*$DE192</f>
        <v>0.15</v>
      </c>
      <c r="DJ192" s="188" cm="1">
        <f t="array" aca="1" ref="DJ192" ca="1">IFERROR(INDEX(Forecast_Capex_Input!BK$12:BK$286,$X192)
*(INDEX(Forecast_Capex_Input!$H$12:$H$286,$X192)=Repex),0)
*$DE192</f>
        <v>0</v>
      </c>
      <c r="DK192" s="188" cm="1">
        <f t="array" aca="1" ref="DK192" ca="1">IFERROR(INDEX(Forecast_Capex_Input!BL$12:BL$286,$X192)
*(INDEX(Forecast_Capex_Input!$H$12:$H$286,$X192)=Repex),0)
*$DE192</f>
        <v>0</v>
      </c>
      <c r="DL192" s="165"/>
      <c r="DM192" s="188" t="b" cm="1">
        <f t="array" aca="1" ref="DM192" ca="1">OR($G192=Forecast_Capex_Input!$BN$8:$BN$9)</f>
        <v>0</v>
      </c>
      <c r="DN192" s="188" cm="1">
        <f t="array" aca="1" ref="DN192" ca="1">IFERROR(INDEX(Forecast_Capex_Input!BO$12:BO$286,$X192)
*(INDEX(Forecast_Capex_Input!$H$12:$H$286,$X192)=Repex),0)
*$DM192</f>
        <v>0</v>
      </c>
      <c r="DO192" s="188" cm="1">
        <f t="array" aca="1" ref="DO192" ca="1">IFERROR(INDEX(Forecast_Capex_Input!BP$12:BP$286,$X192)
*(INDEX(Forecast_Capex_Input!$H$12:$H$286,$X192)=Repex),0)
*$DM192</f>
        <v>0</v>
      </c>
      <c r="DP192" s="188" cm="1">
        <f t="array" aca="1" ref="DP192" ca="1">IFERROR(INDEX(Forecast_Capex_Input!BQ$12:BQ$286,$X192)
*(INDEX(Forecast_Capex_Input!$H$12:$H$286,$X192)=Repex),0)
*$DM192</f>
        <v>0</v>
      </c>
      <c r="DQ192" s="188" cm="1">
        <f t="array" aca="1" ref="DQ192" ca="1">IFERROR(INDEX(Forecast_Capex_Input!BR$12:BR$286,$X192)
*(INDEX(Forecast_Capex_Input!$H$12:$H$286,$X192)=Repex),0)
*$DM192</f>
        <v>0</v>
      </c>
      <c r="DR192" s="188" cm="1">
        <f t="array" aca="1" ref="DR192" ca="1">IFERROR(INDEX(Forecast_Capex_Input!BS$12:BS$286,$X192)
*(INDEX(Forecast_Capex_Input!$H$12:$H$286,$X192)=Repex),0)
*$DM192</f>
        <v>0</v>
      </c>
      <c r="DS192" s="165"/>
      <c r="DT192" s="188" t="b" cm="1">
        <f t="array" aca="1" ref="DT192" ca="1">OR($G192=Forecast_Capex_Input!$BU$8:$BU$10)</f>
        <v>0</v>
      </c>
      <c r="DU192" s="188" cm="1">
        <f t="array" aca="1" ref="DU192" ca="1">IFERROR(INDEX(Forecast_Capex_Input!BV$12:BV$286,$X192)
*(INDEX(Forecast_Capex_Input!$H$12:$H$286,$X192)=Repex),0)
*$DT192</f>
        <v>0</v>
      </c>
      <c r="DV192" s="188" cm="1">
        <f t="array" aca="1" ref="DV192" ca="1">IFERROR(INDEX(Forecast_Capex_Input!BW$12:BW$286,$X192)
*(INDEX(Forecast_Capex_Input!$H$12:$H$286,$X192)=Repex),0)
*$DT192</f>
        <v>0</v>
      </c>
      <c r="DW192" s="188" cm="1">
        <f t="array" aca="1" ref="DW192" ca="1">IFERROR(INDEX(Forecast_Capex_Input!BX$12:BX$286,$X192)
*(INDEX(Forecast_Capex_Input!$H$12:$H$286,$X192)=Repex),0)
*$DT192</f>
        <v>0</v>
      </c>
      <c r="DX192" s="188" cm="1">
        <f t="array" aca="1" ref="DX192" ca="1">IFERROR(INDEX(Forecast_Capex_Input!BY$12:BY$286,$X192)
*(INDEX(Forecast_Capex_Input!$H$12:$H$286,$X192)=Repex),0)
*$DT192</f>
        <v>0</v>
      </c>
      <c r="DY192" s="188" cm="1">
        <f t="array" aca="1" ref="DY192" ca="1">IFERROR(INDEX(Forecast_Capex_Input!BZ$12:BZ$286,$X192)
*(INDEX(Forecast_Capex_Input!$H$12:$H$286,$X192)=Repex),0)
*$DT192</f>
        <v>0</v>
      </c>
      <c r="DZ192" s="188" cm="1">
        <f t="array" aca="1" ref="DZ192" ca="1">IFERROR(INDEX(Forecast_Capex_Input!CA$12:CA$286,$X192)
*(INDEX(Forecast_Capex_Input!$H$12:$H$286,$X192)=Repex),0)
*$DT192</f>
        <v>0</v>
      </c>
      <c r="EA192" s="188" cm="1">
        <f t="array" aca="1" ref="EA192" ca="1">IFERROR(INDEX(Forecast_Capex_Input!CB$12:CB$286,$X192)
*(INDEX(Forecast_Capex_Input!$H$12:$H$286,$X192)=Repex),0)
*$DT192</f>
        <v>0</v>
      </c>
      <c r="EB192" s="188" cm="1">
        <f t="array" aca="1" ref="EB192" ca="1">IFERROR(INDEX(Forecast_Capex_Input!CC$12:CC$286,$X192)
*(INDEX(Forecast_Capex_Input!$H$12:$H$286,$X192)=Repex),0)
*$DT192</f>
        <v>0</v>
      </c>
      <c r="EC192" s="165"/>
      <c r="ED192" s="226" t="str">
        <f t="shared" si="127"/>
        <v>N/A</v>
      </c>
      <c r="EE192" s="174" t="s">
        <v>15</v>
      </c>
    </row>
    <row r="193" spans="3:135" x14ac:dyDescent="0.2">
      <c r="C193" s="174">
        <f t="shared" si="128"/>
        <v>183</v>
      </c>
      <c r="D193" s="167" t="str" cm="1">
        <f t="array" ref="D193">IFERROR(INDEX(Forecast_Capex_Input!$D$12:$D$286,$X193),NA)</f>
        <v>CT Program</v>
      </c>
      <c r="E193" s="172" t="b" cm="1">
        <f t="array" ref="E193">IF($X193=NA,NA,INDEX(Forecast_Capex_Input!$E$12:$E$286,$X193))</f>
        <v>1</v>
      </c>
      <c r="F193" s="167" t="str" cm="1">
        <f t="array" aca="1" ref="F193" ca="1">IFERROR(INDEX(General!$E$25:$E$26,$Y193),NA)</f>
        <v>Labour</v>
      </c>
      <c r="G193" s="167" t="str" cm="1">
        <f t="array" aca="1" ref="G193" ca="1">IFERROR(INDEX(Forecast_Capex_Input!$AI$11:$BB$11,$AA193),NA)</f>
        <v>Substations</v>
      </c>
      <c r="H193" s="189" cm="1">
        <f t="array" aca="1" ref="H193" ca="1">IFERROR(INDEX(Forecast_Capex_Input!$AI$12:$BB$286,$X193,$AA193),NA)</f>
        <v>1</v>
      </c>
      <c r="I193" s="199" t="str" cm="1">
        <f t="array" ref="I193">IFERROR(INDEX(Forecast_Capex_Input!$F$12:$F$286,$X193),NA)</f>
        <v>Replacement Expenditure</v>
      </c>
      <c r="J193" s="199" t="str" cm="1">
        <f t="array" ref="J193">IFERROR(INDEX(Forecast_Capex_Input!G$12:G$286,$X193),NA)</f>
        <v>Substation</v>
      </c>
      <c r="K193" s="199" t="str" cm="1">
        <f t="array" ref="K193">IFERROR(INDEX(Forecast_Capex_Input!H$12:H$286,$X193),NA)</f>
        <v>Repex</v>
      </c>
      <c r="L193" s="199" t="str" cm="1">
        <f t="array" ref="L193">IFERROR(INDEX(Forecast_Capex_Input!I$12:I$286,$X193),NA)</f>
        <v>N/A</v>
      </c>
      <c r="M193" s="199" t="str" cm="1">
        <f t="array" ref="M193">IFERROR(INDEX(Forecast_Capex_Input!J$12:J$286,$X193),NA)</f>
        <v>N/A</v>
      </c>
      <c r="N193" s="199" t="str" cm="1">
        <f t="array" ref="N193">IFERROR(INDEX(Forecast_Capex_Input!K$12:K$286,$X193),NA)</f>
        <v>Substations - Switchbay Equipment</v>
      </c>
      <c r="O193" s="199" t="str" cm="1">
        <f t="array" ref="O193">IFERROR(INDEX(Forecast_Capex_Input!L$12:L$286,$X193),NA)</f>
        <v>Substations - Safe and Reliable Network</v>
      </c>
      <c r="P193" s="199" t="str" cm="1">
        <f t="array" ref="P193">IFERROR(INDEX(Forecast_Capex_Input!M$12:M$286,$X193),NA)</f>
        <v>N/A</v>
      </c>
      <c r="Q193" s="172" t="str" cm="1">
        <f t="array" ref="Q193">IFERROR(INDEX(Forecast_Capex_Input!N$12:N$286,$X193),NA)</f>
        <v>No</v>
      </c>
      <c r="R193" s="265" cm="1">
        <f t="array" ref="R193">IFERROR(INDEX(Forecast_Capex_Input!O$12:O$286,$X193),0)</f>
        <v>0</v>
      </c>
      <c r="S193" s="172" t="str" cm="1">
        <f t="array" ref="S193">IFERROR(INDEX(Forecast_Capex_Input!P$12:P$286,$X193),0)</f>
        <v>Safety security &amp; reliability</v>
      </c>
      <c r="T193" s="199" t="str" cm="1">
        <f t="array" aca="1" ref="T193" ca="1">IFERROR(INDEX(General!$K$84:$K$103,$AA193),NA)</f>
        <v>Substations (2018 onwards)</v>
      </c>
      <c r="U193" s="188" cm="1">
        <f t="array" aca="1" ref="U193" ca="1">IFERROR(
IF($F193=General!$E$25,INDEX(Forecast_Capex_Input!S$12:S$286,$X193),
INDEX(Forecast_Capex_Input!T$12:T$286,$X193)),0)</f>
        <v>0.44536183138778401</v>
      </c>
      <c r="V193" s="222" t="b">
        <f>IFERROR(INDEX(Overheads!$T$19:$T$26,MATCH($I193,Overheads!$E$19:$E$26,0)),FALSE)</f>
        <v>1</v>
      </c>
      <c r="W193" s="165"/>
      <c r="X193" s="174">
        <f>IFERROR(
IF(MATCH($C193,Forecast_Capex_Input!$CI$12:$CI$286,1)+1&gt;MAX(Forecast_Capex_Input!$C$12:$C$286),NA,
MATCH($C193,Forecast_Capex_Input!$CI$12:$CI$286,1)+1),1)</f>
        <v>73</v>
      </c>
      <c r="Y193" s="174" cm="1">
        <f t="array" aca="1" ref="Y193" ca="1">IFERROR(
IF(X192&lt;&gt;X193,1,
IF(COUNTIF(OFFSET(Y192,0,0,-INDEX(Forecast_Capex_Input!$CG$12:$CG$286,$X193)),Y192)=INDEX(Forecast_Capex_Input!$CG$12:$CG$286,$X193),Y192+1,Y192)),NA)</f>
        <v>1</v>
      </c>
      <c r="Z193" s="174" cm="1">
        <f t="array" ref="Z193">IFERROR($C193-IF($X193=1,1,INDEX(Forecast_Capex_Input!$CI$12:$CI$286,$X193-1))+1,NA)</f>
        <v>1</v>
      </c>
      <c r="AA193" s="174" cm="1">
        <f t="array" aca="1" ref="AA193" ca="1">IFERROR(IF(Y193=1,
INDEX(Forecast_Capex_Input!$AI$10:$BB$10,SMALL(IF(INDEX(Forecast_Capex_Input!$AI$12:$BB$286,$X193,0)&gt;0,COLUMN(Forecast_Capex_Input!$AI$10:$BB$10)-COLUMN(Forecast_Capex_Input!$AI$12)+1),ROWS(OFFSET(AA192,0,0,-$Z193)))),
OFFSET(AA192,-INDEX(Forecast_Capex_Input!$CG$12:$CG$286,$X193)+1,0)),NA)</f>
        <v>3</v>
      </c>
      <c r="AB193" s="174">
        <f t="shared" ca="1" si="97"/>
        <v>1</v>
      </c>
      <c r="AC193" s="222" t="b">
        <f t="shared" si="129"/>
        <v>0</v>
      </c>
      <c r="AD193" s="220" t="b">
        <v>0</v>
      </c>
      <c r="AE193" s="222" t="b">
        <f t="shared" si="98"/>
        <v>1</v>
      </c>
      <c r="AF193" s="165"/>
      <c r="AG193" s="215">
        <v>0.62797256511393318</v>
      </c>
      <c r="AH193" s="215">
        <v>0.57088415010357563</v>
      </c>
      <c r="AI193" s="215">
        <v>0.28544207505178781</v>
      </c>
      <c r="AJ193" s="215">
        <v>0.62797256511393318</v>
      </c>
      <c r="AK193" s="215">
        <v>0.65651677261911212</v>
      </c>
      <c r="AL193" s="155">
        <v>2.7687881280023423</v>
      </c>
      <c r="AM193" s="165"/>
      <c r="AN193" s="215" cm="1">
        <f t="array" aca="1" ref="AN193" ca="1">IFERROR(INDEX(General!O$33:O$34,$AB193)
*AG193,0)</f>
        <v>0.62695441148848896</v>
      </c>
      <c r="AO193" s="215" cm="1">
        <f t="array" aca="1" ref="AO193" ca="1">IFERROR(INDEX(General!P$33:P$34,$AB193)
*AH193,0)</f>
        <v>0.57431774590200435</v>
      </c>
      <c r="AP193" s="215" cm="1">
        <f t="array" aca="1" ref="AP193" ca="1">IFERROR(INDEX(General!Q$33:Q$34,$AB193)
*AI193,0)</f>
        <v>0.28974440449964184</v>
      </c>
      <c r="AQ193" s="215" cm="1">
        <f t="array" aca="1" ref="AQ193" ca="1">IFERROR(INDEX(General!R$33:R$34,$AB193)
*AJ193,0)</f>
        <v>0.64268664504644035</v>
      </c>
      <c r="AR193" s="215" cm="1">
        <f t="array" aca="1" ref="AR193" ca="1">IFERROR(INDEX(General!S$33:S$34,$AB193)
*AK193,0)</f>
        <v>0.67603257616690182</v>
      </c>
      <c r="AS193" s="155">
        <f t="shared" ca="1" si="130"/>
        <v>2.8097357831034775</v>
      </c>
      <c r="AT193" s="165"/>
      <c r="AU193" s="215">
        <f ca="1">IF($AE193=FALSE,AN193*Overheads!$R$24*$V193,
IFERROR(Overheads!$O$49*$V193*AN193,0)
+IFERROR(Overheads!Q$59*$V193*(AN193/Overheads!Q$68),0))</f>
        <v>8.7815244532540623E-2</v>
      </c>
      <c r="AV193" s="215">
        <f ca="1">IF($AE193=FALSE,AO193*Overheads!$R$24*$V193,
IFERROR(Overheads!$O$49*$V193*AO193,0)
+IFERROR(Overheads!R$59*$V193*(AO193/Overheads!R$68),0))</f>
        <v>6.8545075929832361E-2</v>
      </c>
      <c r="AW193" s="215">
        <f ca="1">IF($AE193=FALSE,AP193*Overheads!$R$24*$V193,
IFERROR(Overheads!$O$49*$V193*AP193,0)
+IFERROR(Overheads!S$59*$V193*(AP193/Overheads!S$68),0))</f>
        <v>3.7678695724633976E-2</v>
      </c>
      <c r="AX193" s="215">
        <f ca="1">IF($AE193=FALSE,AQ193*Overheads!$R$24*$V193,
IFERROR(Overheads!$O$49*$V193*AQ193,0)
+IFERROR(Overheads!T$59*$V193*(AQ193/Overheads!T$68),0))</f>
        <v>9.2091237010836546E-2</v>
      </c>
      <c r="AY193" s="215">
        <f ca="1">IF($AE193=FALSE,AR193*Overheads!$R$24*$V193,
IFERROR(Overheads!$O$49*$V193*AR193,0)
+IFERROR(Overheads!U$59*$V193*(AR193/Overheads!U$68),0))</f>
        <v>8.2696700537556636E-2</v>
      </c>
      <c r="AZ193" s="155">
        <f t="shared" ca="1" si="131"/>
        <v>0.36882695373540009</v>
      </c>
      <c r="BA193" s="165"/>
      <c r="BB193" s="215">
        <f ca="1">IF($AE193=FALSE,AN193*Overheads!$S$25,
IFERROR(Overheads!$O$50*AN193,0)
+IFERROR(Overheads!Q$60*(AN193/Overheads!Q$66),0))</f>
        <v>1.178599624872502E-2</v>
      </c>
      <c r="BC193" s="215">
        <f ca="1">IF($AE193=FALSE,AO193*Overheads!$S$25,
IFERROR(Overheads!$O$50*AO193,0)
+IFERROR(Overheads!R$60*(AO193/Overheads!R$66),0))</f>
        <v>9.6902346746256668E-3</v>
      </c>
      <c r="BD193" s="215">
        <f ca="1">IF($AE193=FALSE,AP193*Overheads!$S$25,
IFERROR(Overheads!$O$50*AP193,0)
+IFERROR(Overheads!S$60*(AP193/Overheads!S$66),0))</f>
        <v>5.317862907063221E-3</v>
      </c>
      <c r="BE193" s="215">
        <f ca="1">IF($AE193=FALSE,AQ193*Overheads!$S$25,
IFERROR(Overheads!$O$50*AQ193,0)
+IFERROR(Overheads!T$60*(AQ193/Overheads!T$66),0))</f>
        <v>1.3027773798209514E-2</v>
      </c>
      <c r="BF193" s="215">
        <f ca="1">IF($AE193=FALSE,AR193*Overheads!$S$25,
IFERROR(Overheads!$O$50*AR193,0)
+IFERROR(Overheads!U$60*(AR193/Overheads!U$66),0))</f>
        <v>1.2103989118004747E-2</v>
      </c>
      <c r="BG193" s="155">
        <f t="shared" ca="1" si="132"/>
        <v>5.1925856746628168E-2</v>
      </c>
      <c r="BH193" s="165"/>
      <c r="BI193" s="215">
        <f t="shared" ca="1" si="133"/>
        <v>0.7265556522697546</v>
      </c>
      <c r="BJ193" s="215">
        <f t="shared" ca="1" si="99"/>
        <v>0.65255305650646245</v>
      </c>
      <c r="BK193" s="215">
        <f t="shared" ca="1" si="100"/>
        <v>0.332740963131339</v>
      </c>
      <c r="BL193" s="215">
        <f t="shared" ca="1" si="101"/>
        <v>0.74780565585548642</v>
      </c>
      <c r="BM193" s="215">
        <f t="shared" ca="1" si="102"/>
        <v>0.77083326582246314</v>
      </c>
      <c r="BN193" s="155">
        <f t="shared" ca="1" si="134"/>
        <v>3.2304885935855054</v>
      </c>
      <c r="BO193" s="165"/>
      <c r="BP193" s="187" cm="1">
        <f t="array" ref="BP193">IFERROR(IF($X193=$X192,BP192,INDEX(Forecast_Capex_Input!AC$12:AC$286,$X193)),0)</f>
        <v>0.1</v>
      </c>
      <c r="BQ193" s="187" cm="1">
        <f t="array" ref="BQ193">IFERROR(IF($X193=$X192,BQ192,INDEX(Forecast_Capex_Input!AD$12:AD$286,$X193)),0)</f>
        <v>0.11</v>
      </c>
      <c r="BR193" s="187" cm="1">
        <f t="array" ref="BR193">IFERROR(IF($X193=$X192,BR192,INDEX(Forecast_Capex_Input!AE$12:AE$286,$X193)),0)</f>
        <v>0.14000000000000001</v>
      </c>
      <c r="BS193" s="187" cm="1">
        <f t="array" ref="BS193">IFERROR(IF($X193=$X192,BS192,INDEX(Forecast_Capex_Input!AF$12:AF$286,$X193)),0)</f>
        <v>0.32</v>
      </c>
      <c r="BT193" s="187" cm="1">
        <f t="array" ref="BT193">IFERROR(IF($X193=$X192,BT192,INDEX(Forecast_Capex_Input!AG$12:AG$286,$X193)),0)</f>
        <v>0.33</v>
      </c>
      <c r="BU193" s="165"/>
      <c r="BV193" s="215">
        <f t="shared" si="103"/>
        <v>0.27687881280023424</v>
      </c>
      <c r="BW193" s="215">
        <f t="shared" si="104"/>
        <v>0.30456669408025766</v>
      </c>
      <c r="BX193" s="215">
        <f t="shared" si="105"/>
        <v>0.38763033792032797</v>
      </c>
      <c r="BY193" s="215">
        <f t="shared" si="106"/>
        <v>0.88601220096074951</v>
      </c>
      <c r="BZ193" s="215">
        <f t="shared" si="107"/>
        <v>0.91370008224077304</v>
      </c>
      <c r="CA193" s="155">
        <f t="shared" si="135"/>
        <v>2.7687881280023428</v>
      </c>
      <c r="CB193" s="165"/>
      <c r="CC193" s="215">
        <f t="shared" ca="1" si="108"/>
        <v>0.28097357831034775</v>
      </c>
      <c r="CD193" s="215">
        <f t="shared" ca="1" si="109"/>
        <v>0.30907093614138254</v>
      </c>
      <c r="CE193" s="215">
        <f t="shared" ca="1" si="110"/>
        <v>0.39336300963448689</v>
      </c>
      <c r="CF193" s="215">
        <f t="shared" ca="1" si="111"/>
        <v>0.89911545059311282</v>
      </c>
      <c r="CG193" s="215">
        <f t="shared" ca="1" si="112"/>
        <v>0.92721280842414766</v>
      </c>
      <c r="CH193" s="155">
        <f t="shared" ca="1" si="136"/>
        <v>2.8097357831034775</v>
      </c>
      <c r="CI193" s="165"/>
      <c r="CJ193" s="215">
        <f t="shared" ca="1" si="113"/>
        <v>3.6882695373540011E-2</v>
      </c>
      <c r="CK193" s="215">
        <f t="shared" ca="1" si="114"/>
        <v>4.0570964910894007E-2</v>
      </c>
      <c r="CL193" s="215">
        <f t="shared" ca="1" si="115"/>
        <v>5.1635773522956015E-2</v>
      </c>
      <c r="CM193" s="215">
        <f t="shared" ca="1" si="116"/>
        <v>0.11802462519532803</v>
      </c>
      <c r="CN193" s="215">
        <f t="shared" ca="1" si="117"/>
        <v>0.12171289473268203</v>
      </c>
      <c r="CO193" s="155">
        <f t="shared" ca="1" si="137"/>
        <v>0.36882695373540009</v>
      </c>
      <c r="CP193" s="165"/>
      <c r="CQ193" s="223">
        <f t="shared" ca="1" si="118"/>
        <v>5.1925856746628174E-3</v>
      </c>
      <c r="CR193" s="223">
        <f t="shared" ca="1" si="119"/>
        <v>5.7118442421290987E-3</v>
      </c>
      <c r="CS193" s="223">
        <f t="shared" ca="1" si="120"/>
        <v>7.2696199445279443E-3</v>
      </c>
      <c r="CT193" s="223">
        <f t="shared" ca="1" si="121"/>
        <v>1.6616274158921016E-2</v>
      </c>
      <c r="CU193" s="223">
        <f t="shared" ca="1" si="122"/>
        <v>1.7135532726387296E-2</v>
      </c>
      <c r="CV193" s="155">
        <f t="shared" ca="1" si="138"/>
        <v>5.1925856746628168E-2</v>
      </c>
      <c r="CW193" s="165"/>
      <c r="CX193" s="215">
        <f t="shared" ca="1" si="139"/>
        <v>0.32304885935855054</v>
      </c>
      <c r="CY193" s="215">
        <f t="shared" ca="1" si="123"/>
        <v>0.35535374529440567</v>
      </c>
      <c r="CZ193" s="215">
        <f t="shared" ca="1" si="124"/>
        <v>0.45226840310197086</v>
      </c>
      <c r="DA193" s="215">
        <f t="shared" ca="1" si="125"/>
        <v>1.0337563499473619</v>
      </c>
      <c r="DB193" s="215">
        <f t="shared" ca="1" si="126"/>
        <v>1.0660612358832171</v>
      </c>
      <c r="DC193" s="155">
        <f t="shared" ca="1" si="140"/>
        <v>3.2304885935855063</v>
      </c>
      <c r="DD193" s="165"/>
      <c r="DE193" s="188" t="b" cm="1">
        <f t="array" aca="1" ref="DE193" ca="1">OR($G193=Forecast_Capex_Input!$BF$8:$BF$10)</f>
        <v>0</v>
      </c>
      <c r="DF193" s="188" cm="1">
        <f t="array" aca="1" ref="DF193" ca="1">IFERROR(INDEX(Forecast_Capex_Input!BG$12:BG$286,$X193)
*(INDEX(Forecast_Capex_Input!$H$12:$H$286,$X193)=Repex),0)
*$DE193</f>
        <v>0</v>
      </c>
      <c r="DG193" s="188" cm="1">
        <f t="array" aca="1" ref="DG193" ca="1">IFERROR(INDEX(Forecast_Capex_Input!BH$12:BH$286,$X193)
*(INDEX(Forecast_Capex_Input!$H$12:$H$286,$X193)=Repex),0)
*$DE193</f>
        <v>0</v>
      </c>
      <c r="DH193" s="188" cm="1">
        <f t="array" aca="1" ref="DH193" ca="1">IFERROR(INDEX(Forecast_Capex_Input!BI$12:BI$286,$X193)
*(INDEX(Forecast_Capex_Input!$H$12:$H$286,$X193)=Repex),0)
*$DE193</f>
        <v>0</v>
      </c>
      <c r="DI193" s="188" cm="1">
        <f t="array" aca="1" ref="DI193" ca="1">IFERROR(INDEX(Forecast_Capex_Input!BJ$12:BJ$286,$X193)
*(INDEX(Forecast_Capex_Input!$H$12:$H$286,$X193)=Repex),0)
*$DE193</f>
        <v>0</v>
      </c>
      <c r="DJ193" s="188" cm="1">
        <f t="array" aca="1" ref="DJ193" ca="1">IFERROR(INDEX(Forecast_Capex_Input!BK$12:BK$286,$X193)
*(INDEX(Forecast_Capex_Input!$H$12:$H$286,$X193)=Repex),0)
*$DE193</f>
        <v>0</v>
      </c>
      <c r="DK193" s="188" cm="1">
        <f t="array" aca="1" ref="DK193" ca="1">IFERROR(INDEX(Forecast_Capex_Input!BL$12:BL$286,$X193)
*(INDEX(Forecast_Capex_Input!$H$12:$H$286,$X193)=Repex),0)
*$DE193</f>
        <v>0</v>
      </c>
      <c r="DL193" s="165"/>
      <c r="DM193" s="188" t="b" cm="1">
        <f t="array" aca="1" ref="DM193" ca="1">OR($G193=Forecast_Capex_Input!$BN$8:$BN$9)</f>
        <v>1</v>
      </c>
      <c r="DN193" s="188" cm="1">
        <f t="array" aca="1" ref="DN193" ca="1">IFERROR(INDEX(Forecast_Capex_Input!BO$12:BO$286,$X193)
*(INDEX(Forecast_Capex_Input!$H$12:$H$286,$X193)=Repex),0)
*$DM193</f>
        <v>0</v>
      </c>
      <c r="DO193" s="188" cm="1">
        <f t="array" aca="1" ref="DO193" ca="1">IFERROR(INDEX(Forecast_Capex_Input!BP$12:BP$286,$X193)
*(INDEX(Forecast_Capex_Input!$H$12:$H$286,$X193)=Repex),0)
*$DM193</f>
        <v>0</v>
      </c>
      <c r="DP193" s="188" cm="1">
        <f t="array" aca="1" ref="DP193" ca="1">IFERROR(INDEX(Forecast_Capex_Input!BQ$12:BQ$286,$X193)
*(INDEX(Forecast_Capex_Input!$H$12:$H$286,$X193)=Repex),0)
*$DM193</f>
        <v>1</v>
      </c>
      <c r="DQ193" s="188" cm="1">
        <f t="array" aca="1" ref="DQ193" ca="1">IFERROR(INDEX(Forecast_Capex_Input!BR$12:BR$286,$X193)
*(INDEX(Forecast_Capex_Input!$H$12:$H$286,$X193)=Repex),0)
*$DM193</f>
        <v>0</v>
      </c>
      <c r="DR193" s="188" cm="1">
        <f t="array" aca="1" ref="DR193" ca="1">IFERROR(INDEX(Forecast_Capex_Input!BS$12:BS$286,$X193)
*(INDEX(Forecast_Capex_Input!$H$12:$H$286,$X193)=Repex),0)
*$DM193</f>
        <v>0</v>
      </c>
      <c r="DS193" s="165"/>
      <c r="DT193" s="188" t="b" cm="1">
        <f t="array" aca="1" ref="DT193" ca="1">OR($G193=Forecast_Capex_Input!$BU$8:$BU$10)</f>
        <v>0</v>
      </c>
      <c r="DU193" s="188" cm="1">
        <f t="array" aca="1" ref="DU193" ca="1">IFERROR(INDEX(Forecast_Capex_Input!BV$12:BV$286,$X193)
*(INDEX(Forecast_Capex_Input!$H$12:$H$286,$X193)=Repex),0)
*$DT193</f>
        <v>0</v>
      </c>
      <c r="DV193" s="188" cm="1">
        <f t="array" aca="1" ref="DV193" ca="1">IFERROR(INDEX(Forecast_Capex_Input!BW$12:BW$286,$X193)
*(INDEX(Forecast_Capex_Input!$H$12:$H$286,$X193)=Repex),0)
*$DT193</f>
        <v>0</v>
      </c>
      <c r="DW193" s="188" cm="1">
        <f t="array" aca="1" ref="DW193" ca="1">IFERROR(INDEX(Forecast_Capex_Input!BX$12:BX$286,$X193)
*(INDEX(Forecast_Capex_Input!$H$12:$H$286,$X193)=Repex),0)
*$DT193</f>
        <v>0</v>
      </c>
      <c r="DX193" s="188" cm="1">
        <f t="array" aca="1" ref="DX193" ca="1">IFERROR(INDEX(Forecast_Capex_Input!BY$12:BY$286,$X193)
*(INDEX(Forecast_Capex_Input!$H$12:$H$286,$X193)=Repex),0)
*$DT193</f>
        <v>0</v>
      </c>
      <c r="DY193" s="188" cm="1">
        <f t="array" aca="1" ref="DY193" ca="1">IFERROR(INDEX(Forecast_Capex_Input!BZ$12:BZ$286,$X193)
*(INDEX(Forecast_Capex_Input!$H$12:$H$286,$X193)=Repex),0)
*$DT193</f>
        <v>0</v>
      </c>
      <c r="DZ193" s="188" cm="1">
        <f t="array" aca="1" ref="DZ193" ca="1">IFERROR(INDEX(Forecast_Capex_Input!CA$12:CA$286,$X193)
*(INDEX(Forecast_Capex_Input!$H$12:$H$286,$X193)=Repex),0)
*$DT193</f>
        <v>0</v>
      </c>
      <c r="EA193" s="188" cm="1">
        <f t="array" aca="1" ref="EA193" ca="1">IFERROR(INDEX(Forecast_Capex_Input!CB$12:CB$286,$X193)
*(INDEX(Forecast_Capex_Input!$H$12:$H$286,$X193)=Repex),0)
*$DT193</f>
        <v>0</v>
      </c>
      <c r="EB193" s="188" cm="1">
        <f t="array" aca="1" ref="EB193" ca="1">IFERROR(INDEX(Forecast_Capex_Input!CC$12:CC$286,$X193)
*(INDEX(Forecast_Capex_Input!$H$12:$H$286,$X193)=Repex),0)
*$DT193</f>
        <v>0</v>
      </c>
      <c r="EC193" s="165"/>
      <c r="ED193" s="226" t="str">
        <f t="shared" si="127"/>
        <v>N/A</v>
      </c>
      <c r="EE193" s="174" t="s">
        <v>15</v>
      </c>
    </row>
    <row r="194" spans="3:135" x14ac:dyDescent="0.2">
      <c r="C194" s="174">
        <f t="shared" si="128"/>
        <v>184</v>
      </c>
      <c r="D194" s="167" t="str" cm="1">
        <f t="array" ref="D194">IFERROR(INDEX(Forecast_Capex_Input!$D$12:$D$286,$X194),NA)</f>
        <v>CT Program</v>
      </c>
      <c r="E194" s="172" t="b" cm="1">
        <f t="array" ref="E194">IF($X194=NA,NA,INDEX(Forecast_Capex_Input!$E$12:$E$286,$X194))</f>
        <v>1</v>
      </c>
      <c r="F194" s="167" t="str" cm="1">
        <f t="array" aca="1" ref="F194" ca="1">IFERROR(INDEX(General!$E$25:$E$26,$Y194),NA)</f>
        <v>Non-Labour</v>
      </c>
      <c r="G194" s="167" t="str" cm="1">
        <f t="array" aca="1" ref="G194" ca="1">IFERROR(INDEX(Forecast_Capex_Input!$AI$11:$BB$11,$AA194),NA)</f>
        <v>Substations</v>
      </c>
      <c r="H194" s="189" cm="1">
        <f t="array" aca="1" ref="H194" ca="1">IFERROR(INDEX(Forecast_Capex_Input!$AI$12:$BB$286,$X194,$AA194),NA)</f>
        <v>1</v>
      </c>
      <c r="I194" s="199" t="str" cm="1">
        <f t="array" ref="I194">IFERROR(INDEX(Forecast_Capex_Input!$F$12:$F$286,$X194),NA)</f>
        <v>Replacement Expenditure</v>
      </c>
      <c r="J194" s="199" t="str" cm="1">
        <f t="array" ref="J194">IFERROR(INDEX(Forecast_Capex_Input!G$12:G$286,$X194),NA)</f>
        <v>Substation</v>
      </c>
      <c r="K194" s="199" t="str" cm="1">
        <f t="array" ref="K194">IFERROR(INDEX(Forecast_Capex_Input!H$12:H$286,$X194),NA)</f>
        <v>Repex</v>
      </c>
      <c r="L194" s="199" t="str" cm="1">
        <f t="array" ref="L194">IFERROR(INDEX(Forecast_Capex_Input!I$12:I$286,$X194),NA)</f>
        <v>N/A</v>
      </c>
      <c r="M194" s="199" t="str" cm="1">
        <f t="array" ref="M194">IFERROR(INDEX(Forecast_Capex_Input!J$12:J$286,$X194),NA)</f>
        <v>N/A</v>
      </c>
      <c r="N194" s="199" t="str" cm="1">
        <f t="array" ref="N194">IFERROR(INDEX(Forecast_Capex_Input!K$12:K$286,$X194),NA)</f>
        <v>Substations - Switchbay Equipment</v>
      </c>
      <c r="O194" s="199" t="str" cm="1">
        <f t="array" ref="O194">IFERROR(INDEX(Forecast_Capex_Input!L$12:L$286,$X194),NA)</f>
        <v>Substations - Safe and Reliable Network</v>
      </c>
      <c r="P194" s="199" t="str" cm="1">
        <f t="array" ref="P194">IFERROR(INDEX(Forecast_Capex_Input!M$12:M$286,$X194),NA)</f>
        <v>N/A</v>
      </c>
      <c r="Q194" s="172" t="str" cm="1">
        <f t="array" ref="Q194">IFERROR(INDEX(Forecast_Capex_Input!N$12:N$286,$X194),NA)</f>
        <v>No</v>
      </c>
      <c r="R194" s="265" cm="1">
        <f t="array" ref="R194">IFERROR(INDEX(Forecast_Capex_Input!O$12:O$286,$X194),0)</f>
        <v>0</v>
      </c>
      <c r="S194" s="172" t="str" cm="1">
        <f t="array" ref="S194">IFERROR(INDEX(Forecast_Capex_Input!P$12:P$286,$X194),0)</f>
        <v>Safety security &amp; reliability</v>
      </c>
      <c r="T194" s="199" t="str" cm="1">
        <f t="array" aca="1" ref="T194" ca="1">IFERROR(INDEX(General!$K$84:$K$103,$AA194),NA)</f>
        <v>Substations (2018 onwards)</v>
      </c>
      <c r="U194" s="188" cm="1">
        <f t="array" aca="1" ref="U194" ca="1">IFERROR(
IF($F194=General!$E$25,INDEX(Forecast_Capex_Input!S$12:S$286,$X194),
INDEX(Forecast_Capex_Input!T$12:T$286,$X194)),0)</f>
        <v>0.55463816861221593</v>
      </c>
      <c r="V194" s="222" t="b">
        <f>IFERROR(INDEX(Overheads!$T$19:$T$26,MATCH($I194,Overheads!$E$19:$E$26,0)),FALSE)</f>
        <v>1</v>
      </c>
      <c r="W194" s="165"/>
      <c r="X194" s="174">
        <f>IFERROR(
IF(MATCH($C194,Forecast_Capex_Input!$CI$12:$CI$286,1)+1&gt;MAX(Forecast_Capex_Input!$C$12:$C$286),NA,
MATCH($C194,Forecast_Capex_Input!$CI$12:$CI$286,1)+1),1)</f>
        <v>73</v>
      </c>
      <c r="Y194" s="174" cm="1">
        <f t="array" aca="1" ref="Y194" ca="1">IFERROR(
IF(X193&lt;&gt;X194,1,
IF(COUNTIF(OFFSET(Y193,0,0,-INDEX(Forecast_Capex_Input!$CG$12:$CG$286,$X194)),Y193)=INDEX(Forecast_Capex_Input!$CG$12:$CG$286,$X194),Y193+1,Y193)),NA)</f>
        <v>2</v>
      </c>
      <c r="Z194" s="174" cm="1">
        <f t="array" ref="Z194">IFERROR($C194-IF($X194=1,1,INDEX(Forecast_Capex_Input!$CI$12:$CI$286,$X194-1))+1,NA)</f>
        <v>2</v>
      </c>
      <c r="AA194" s="174" cm="1">
        <f t="array" aca="1" ref="AA194" ca="1">IFERROR(IF(Y194=1,
INDEX(Forecast_Capex_Input!$AI$10:$BB$10,SMALL(IF(INDEX(Forecast_Capex_Input!$AI$12:$BB$286,$X194,0)&gt;0,COLUMN(Forecast_Capex_Input!$AI$10:$BB$10)-COLUMN(Forecast_Capex_Input!$AI$12)+1),ROWS(OFFSET(AA193,0,0,-$Z194)))),
OFFSET(AA193,-INDEX(Forecast_Capex_Input!$CG$12:$CG$286,$X194)+1,0)),NA)</f>
        <v>3</v>
      </c>
      <c r="AB194" s="174">
        <f t="shared" ca="1" si="97"/>
        <v>2</v>
      </c>
      <c r="AC194" s="222" t="b">
        <f t="shared" si="129"/>
        <v>0</v>
      </c>
      <c r="AD194" s="220" t="b">
        <v>0</v>
      </c>
      <c r="AE194" s="222" t="b">
        <f t="shared" si="98"/>
        <v>1</v>
      </c>
      <c r="AF194" s="165"/>
      <c r="AG194" s="215">
        <v>0.78205523892378392</v>
      </c>
      <c r="AH194" s="215">
        <v>0.71095930811253094</v>
      </c>
      <c r="AI194" s="215">
        <v>0.35547965405626547</v>
      </c>
      <c r="AJ194" s="215">
        <v>0.78205523892378392</v>
      </c>
      <c r="AK194" s="215">
        <v>0.81760320432941069</v>
      </c>
      <c r="AL194" s="155">
        <v>3.4481526443457753</v>
      </c>
      <c r="AM194" s="165"/>
      <c r="AN194" s="215" cm="1">
        <f t="array" aca="1" ref="AN194" ca="1">IFERROR(INDEX(General!O$33:O$34,$AB194)
*AG194,0)</f>
        <v>0.78205523892378392</v>
      </c>
      <c r="AO194" s="215" cm="1">
        <f t="array" aca="1" ref="AO194" ca="1">IFERROR(INDEX(General!P$33:P$34,$AB194)
*AH194,0)</f>
        <v>0.71095930811253094</v>
      </c>
      <c r="AP194" s="215" cm="1">
        <f t="array" aca="1" ref="AP194" ca="1">IFERROR(INDEX(General!Q$33:Q$34,$AB194)
*AI194,0)</f>
        <v>0.35547965405626547</v>
      </c>
      <c r="AQ194" s="215" cm="1">
        <f t="array" aca="1" ref="AQ194" ca="1">IFERROR(INDEX(General!R$33:R$34,$AB194)
*AJ194,0)</f>
        <v>0.78205523892378392</v>
      </c>
      <c r="AR194" s="215" cm="1">
        <f t="array" aca="1" ref="AR194" ca="1">IFERROR(INDEX(General!S$33:S$34,$AB194)
*AK194,0)</f>
        <v>0.81760320432941069</v>
      </c>
      <c r="AS194" s="155">
        <f t="shared" ca="1" si="130"/>
        <v>3.4481526443457753</v>
      </c>
      <c r="AT194" s="165"/>
      <c r="AU194" s="215">
        <f ca="1">IF($AE194=FALSE,AN194*Overheads!$R$24*$V194,
IFERROR(Overheads!$O$49*$V194*AN194,0)
+IFERROR(Overheads!Q$59*$V194*(AN194/Overheads!Q$68),0))</f>
        <v>0.10953965836367272</v>
      </c>
      <c r="AV194" s="215">
        <f ca="1">IF($AE194=FALSE,AO194*Overheads!$R$24*$V194,
IFERROR(Overheads!$O$49*$V194*AO194,0)
+IFERROR(Overheads!R$59*$V194*(AO194/Overheads!R$68),0))</f>
        <v>8.4853306563001066E-2</v>
      </c>
      <c r="AW194" s="215">
        <f ca="1">IF($AE194=FALSE,AP194*Overheads!$R$24*$V194,
IFERROR(Overheads!$O$49*$V194*AP194,0)
+IFERROR(Overheads!S$59*$V194*(AP194/Overheads!S$68),0))</f>
        <v>4.6226983208232181E-2</v>
      </c>
      <c r="AX194" s="215">
        <f ca="1">IF($AE194=FALSE,AQ194*Overheads!$R$24*$V194,
IFERROR(Overheads!$O$49*$V194*AQ194,0)
+IFERROR(Overheads!T$59*$V194*(AQ194/Overheads!T$68),0))</f>
        <v>0.11206150760778981</v>
      </c>
      <c r="AY194" s="215">
        <f ca="1">IF($AE194=FALSE,AR194*Overheads!$R$24*$V194,
IFERROR(Overheads!$O$49*$V194*AR194,0)
+IFERROR(Overheads!U$59*$V194*(AR194/Overheads!U$68),0))</f>
        <v>0.10001454032044071</v>
      </c>
      <c r="AZ194" s="155">
        <f t="shared" ca="1" si="131"/>
        <v>0.45269599606313649</v>
      </c>
      <c r="BA194" s="165"/>
      <c r="BB194" s="215">
        <f ca="1">IF($AE194=FALSE,AN194*Overheads!$S$25,
IFERROR(Overheads!$O$50*AN194,0)
+IFERROR(Overheads!Q$60*(AN194/Overheads!Q$66),0))</f>
        <v>1.4701707083244121E-2</v>
      </c>
      <c r="BC194" s="215">
        <f ca="1">IF($AE194=FALSE,AO194*Overheads!$S$25,
IFERROR(Overheads!$O$50*AO194,0)
+IFERROR(Overheads!R$60*(AO194/Overheads!R$66),0))</f>
        <v>1.1995733352971211E-2</v>
      </c>
      <c r="BD194" s="215">
        <f ca="1">IF($AE194=FALSE,AP194*Overheads!$S$25,
IFERROR(Overheads!$O$50*AP194,0)
+IFERROR(Overheads!S$60*(AP194/Overheads!S$66),0))</f>
        <v>6.5243436531103628E-3</v>
      </c>
      <c r="BE194" s="215">
        <f ca="1">IF($AE194=FALSE,AQ194*Overheads!$S$25,
IFERROR(Overheads!$O$50*AQ194,0)
+IFERROR(Overheads!T$60*(AQ194/Overheads!T$66),0))</f>
        <v>1.5852886984554563E-2</v>
      </c>
      <c r="BF194" s="215">
        <f ca="1">IF($AE194=FALSE,AR194*Overheads!$S$25,
IFERROR(Overheads!$O$50*AR194,0)
+IFERROR(Overheads!U$60*(AR194/Overheads!U$66),0))</f>
        <v>1.4638732861307804E-2</v>
      </c>
      <c r="BG194" s="155">
        <f t="shared" ca="1" si="132"/>
        <v>6.3713403935188054E-2</v>
      </c>
      <c r="BH194" s="165"/>
      <c r="BI194" s="215">
        <f t="shared" ca="1" si="133"/>
        <v>0.90629660437070081</v>
      </c>
      <c r="BJ194" s="215">
        <f t="shared" ca="1" si="99"/>
        <v>0.80780834802850321</v>
      </c>
      <c r="BK194" s="215">
        <f t="shared" ca="1" si="100"/>
        <v>0.40823098091760801</v>
      </c>
      <c r="BL194" s="215">
        <f t="shared" ca="1" si="101"/>
        <v>0.90996963351612825</v>
      </c>
      <c r="BM194" s="215">
        <f t="shared" ca="1" si="102"/>
        <v>0.93225647751115925</v>
      </c>
      <c r="BN194" s="155">
        <f t="shared" ca="1" si="134"/>
        <v>3.9645620443440994</v>
      </c>
      <c r="BO194" s="165"/>
      <c r="BP194" s="187" cm="1">
        <f t="array" ref="BP194">IFERROR(IF($X194=$X193,BP193,INDEX(Forecast_Capex_Input!AC$12:AC$286,$X194)),0)</f>
        <v>0.1</v>
      </c>
      <c r="BQ194" s="187" cm="1">
        <f t="array" ref="BQ194">IFERROR(IF($X194=$X193,BQ193,INDEX(Forecast_Capex_Input!AD$12:AD$286,$X194)),0)</f>
        <v>0.11</v>
      </c>
      <c r="BR194" s="187" cm="1">
        <f t="array" ref="BR194">IFERROR(IF($X194=$X193,BR193,INDEX(Forecast_Capex_Input!AE$12:AE$286,$X194)),0)</f>
        <v>0.14000000000000001</v>
      </c>
      <c r="BS194" s="187" cm="1">
        <f t="array" ref="BS194">IFERROR(IF($X194=$X193,BS193,INDEX(Forecast_Capex_Input!AF$12:AF$286,$X194)),0)</f>
        <v>0.32</v>
      </c>
      <c r="BT194" s="187" cm="1">
        <f t="array" ref="BT194">IFERROR(IF($X194=$X193,BT193,INDEX(Forecast_Capex_Input!AG$12:AG$286,$X194)),0)</f>
        <v>0.33</v>
      </c>
      <c r="BU194" s="165"/>
      <c r="BV194" s="215">
        <f t="shared" si="103"/>
        <v>0.34481526443457755</v>
      </c>
      <c r="BW194" s="215">
        <f t="shared" si="104"/>
        <v>0.37929679087803531</v>
      </c>
      <c r="BX194" s="215">
        <f t="shared" si="105"/>
        <v>0.48274137020840857</v>
      </c>
      <c r="BY194" s="215">
        <f t="shared" si="106"/>
        <v>1.1034088461906482</v>
      </c>
      <c r="BZ194" s="215">
        <f t="shared" si="107"/>
        <v>1.1378903726341059</v>
      </c>
      <c r="CA194" s="155">
        <f t="shared" si="135"/>
        <v>3.4481526443457753</v>
      </c>
      <c r="CB194" s="165"/>
      <c r="CC194" s="215">
        <f t="shared" ca="1" si="108"/>
        <v>0.34481526443457755</v>
      </c>
      <c r="CD194" s="215">
        <f t="shared" ca="1" si="109"/>
        <v>0.37929679087803531</v>
      </c>
      <c r="CE194" s="215">
        <f t="shared" ca="1" si="110"/>
        <v>0.48274137020840857</v>
      </c>
      <c r="CF194" s="215">
        <f t="shared" ca="1" si="111"/>
        <v>1.1034088461906482</v>
      </c>
      <c r="CG194" s="215">
        <f t="shared" ca="1" si="112"/>
        <v>1.1378903726341059</v>
      </c>
      <c r="CH194" s="155">
        <f t="shared" ca="1" si="136"/>
        <v>3.4481526443457753</v>
      </c>
      <c r="CI194" s="165"/>
      <c r="CJ194" s="215">
        <f t="shared" ca="1" si="113"/>
        <v>4.5269599606313653E-2</v>
      </c>
      <c r="CK194" s="215">
        <f t="shared" ca="1" si="114"/>
        <v>4.9796559566945016E-2</v>
      </c>
      <c r="CL194" s="215">
        <f t="shared" ca="1" si="115"/>
        <v>6.3377439448839112E-2</v>
      </c>
      <c r="CM194" s="215">
        <f t="shared" ca="1" si="116"/>
        <v>0.14486271874020368</v>
      </c>
      <c r="CN194" s="215">
        <f t="shared" ca="1" si="117"/>
        <v>0.14938967870083505</v>
      </c>
      <c r="CO194" s="155">
        <f t="shared" ca="1" si="137"/>
        <v>0.45269599606313649</v>
      </c>
      <c r="CP194" s="165"/>
      <c r="CQ194" s="223">
        <f t="shared" ca="1" si="118"/>
        <v>6.3713403935188057E-3</v>
      </c>
      <c r="CR194" s="223">
        <f t="shared" ca="1" si="119"/>
        <v>7.0084744328706861E-3</v>
      </c>
      <c r="CS194" s="223">
        <f t="shared" ca="1" si="120"/>
        <v>8.9198765509263291E-3</v>
      </c>
      <c r="CT194" s="223">
        <f t="shared" ca="1" si="121"/>
        <v>2.0388289259260176E-2</v>
      </c>
      <c r="CU194" s="223">
        <f t="shared" ca="1" si="122"/>
        <v>2.102542329861206E-2</v>
      </c>
      <c r="CV194" s="155">
        <f t="shared" ca="1" si="138"/>
        <v>6.3713403935188068E-2</v>
      </c>
      <c r="CW194" s="165"/>
      <c r="CX194" s="215">
        <f t="shared" ca="1" si="139"/>
        <v>0.39645620443441004</v>
      </c>
      <c r="CY194" s="215">
        <f t="shared" ca="1" si="123"/>
        <v>0.43610182487785099</v>
      </c>
      <c r="CZ194" s="215">
        <f t="shared" ca="1" si="124"/>
        <v>0.55503868620817398</v>
      </c>
      <c r="DA194" s="215">
        <f t="shared" ca="1" si="125"/>
        <v>1.268659854190112</v>
      </c>
      <c r="DB194" s="215">
        <f t="shared" ca="1" si="126"/>
        <v>1.308305474633553</v>
      </c>
      <c r="DC194" s="155">
        <f t="shared" ca="1" si="140"/>
        <v>3.9645620443440999</v>
      </c>
      <c r="DD194" s="165"/>
      <c r="DE194" s="188" t="b" cm="1">
        <f t="array" aca="1" ref="DE194" ca="1">OR($G194=Forecast_Capex_Input!$BF$8:$BF$10)</f>
        <v>0</v>
      </c>
      <c r="DF194" s="188" cm="1">
        <f t="array" aca="1" ref="DF194" ca="1">IFERROR(INDEX(Forecast_Capex_Input!BG$12:BG$286,$X194)
*(INDEX(Forecast_Capex_Input!$H$12:$H$286,$X194)=Repex),0)
*$DE194</f>
        <v>0</v>
      </c>
      <c r="DG194" s="188" cm="1">
        <f t="array" aca="1" ref="DG194" ca="1">IFERROR(INDEX(Forecast_Capex_Input!BH$12:BH$286,$X194)
*(INDEX(Forecast_Capex_Input!$H$12:$H$286,$X194)=Repex),0)
*$DE194</f>
        <v>0</v>
      </c>
      <c r="DH194" s="188" cm="1">
        <f t="array" aca="1" ref="DH194" ca="1">IFERROR(INDEX(Forecast_Capex_Input!BI$12:BI$286,$X194)
*(INDEX(Forecast_Capex_Input!$H$12:$H$286,$X194)=Repex),0)
*$DE194</f>
        <v>0</v>
      </c>
      <c r="DI194" s="188" cm="1">
        <f t="array" aca="1" ref="DI194" ca="1">IFERROR(INDEX(Forecast_Capex_Input!BJ$12:BJ$286,$X194)
*(INDEX(Forecast_Capex_Input!$H$12:$H$286,$X194)=Repex),0)
*$DE194</f>
        <v>0</v>
      </c>
      <c r="DJ194" s="188" cm="1">
        <f t="array" aca="1" ref="DJ194" ca="1">IFERROR(INDEX(Forecast_Capex_Input!BK$12:BK$286,$X194)
*(INDEX(Forecast_Capex_Input!$H$12:$H$286,$X194)=Repex),0)
*$DE194</f>
        <v>0</v>
      </c>
      <c r="DK194" s="188" cm="1">
        <f t="array" aca="1" ref="DK194" ca="1">IFERROR(INDEX(Forecast_Capex_Input!BL$12:BL$286,$X194)
*(INDEX(Forecast_Capex_Input!$H$12:$H$286,$X194)=Repex),0)
*$DE194</f>
        <v>0</v>
      </c>
      <c r="DL194" s="165"/>
      <c r="DM194" s="188" t="b" cm="1">
        <f t="array" aca="1" ref="DM194" ca="1">OR($G194=Forecast_Capex_Input!$BN$8:$BN$9)</f>
        <v>1</v>
      </c>
      <c r="DN194" s="188" cm="1">
        <f t="array" aca="1" ref="DN194" ca="1">IFERROR(INDEX(Forecast_Capex_Input!BO$12:BO$286,$X194)
*(INDEX(Forecast_Capex_Input!$H$12:$H$286,$X194)=Repex),0)
*$DM194</f>
        <v>0</v>
      </c>
      <c r="DO194" s="188" cm="1">
        <f t="array" aca="1" ref="DO194" ca="1">IFERROR(INDEX(Forecast_Capex_Input!BP$12:BP$286,$X194)
*(INDEX(Forecast_Capex_Input!$H$12:$H$286,$X194)=Repex),0)
*$DM194</f>
        <v>0</v>
      </c>
      <c r="DP194" s="188" cm="1">
        <f t="array" aca="1" ref="DP194" ca="1">IFERROR(INDEX(Forecast_Capex_Input!BQ$12:BQ$286,$X194)
*(INDEX(Forecast_Capex_Input!$H$12:$H$286,$X194)=Repex),0)
*$DM194</f>
        <v>1</v>
      </c>
      <c r="DQ194" s="188" cm="1">
        <f t="array" aca="1" ref="DQ194" ca="1">IFERROR(INDEX(Forecast_Capex_Input!BR$12:BR$286,$X194)
*(INDEX(Forecast_Capex_Input!$H$12:$H$286,$X194)=Repex),0)
*$DM194</f>
        <v>0</v>
      </c>
      <c r="DR194" s="188" cm="1">
        <f t="array" aca="1" ref="DR194" ca="1">IFERROR(INDEX(Forecast_Capex_Input!BS$12:BS$286,$X194)
*(INDEX(Forecast_Capex_Input!$H$12:$H$286,$X194)=Repex),0)
*$DM194</f>
        <v>0</v>
      </c>
      <c r="DS194" s="165"/>
      <c r="DT194" s="188" t="b" cm="1">
        <f t="array" aca="1" ref="DT194" ca="1">OR($G194=Forecast_Capex_Input!$BU$8:$BU$10)</f>
        <v>0</v>
      </c>
      <c r="DU194" s="188" cm="1">
        <f t="array" aca="1" ref="DU194" ca="1">IFERROR(INDEX(Forecast_Capex_Input!BV$12:BV$286,$X194)
*(INDEX(Forecast_Capex_Input!$H$12:$H$286,$X194)=Repex),0)
*$DT194</f>
        <v>0</v>
      </c>
      <c r="DV194" s="188" cm="1">
        <f t="array" aca="1" ref="DV194" ca="1">IFERROR(INDEX(Forecast_Capex_Input!BW$12:BW$286,$X194)
*(INDEX(Forecast_Capex_Input!$H$12:$H$286,$X194)=Repex),0)
*$DT194</f>
        <v>0</v>
      </c>
      <c r="DW194" s="188" cm="1">
        <f t="array" aca="1" ref="DW194" ca="1">IFERROR(INDEX(Forecast_Capex_Input!BX$12:BX$286,$X194)
*(INDEX(Forecast_Capex_Input!$H$12:$H$286,$X194)=Repex),0)
*$DT194</f>
        <v>0</v>
      </c>
      <c r="DX194" s="188" cm="1">
        <f t="array" aca="1" ref="DX194" ca="1">IFERROR(INDEX(Forecast_Capex_Input!BY$12:BY$286,$X194)
*(INDEX(Forecast_Capex_Input!$H$12:$H$286,$X194)=Repex),0)
*$DT194</f>
        <v>0</v>
      </c>
      <c r="DY194" s="188" cm="1">
        <f t="array" aca="1" ref="DY194" ca="1">IFERROR(INDEX(Forecast_Capex_Input!BZ$12:BZ$286,$X194)
*(INDEX(Forecast_Capex_Input!$H$12:$H$286,$X194)=Repex),0)
*$DT194</f>
        <v>0</v>
      </c>
      <c r="DZ194" s="188" cm="1">
        <f t="array" aca="1" ref="DZ194" ca="1">IFERROR(INDEX(Forecast_Capex_Input!CA$12:CA$286,$X194)
*(INDEX(Forecast_Capex_Input!$H$12:$H$286,$X194)=Repex),0)
*$DT194</f>
        <v>0</v>
      </c>
      <c r="EA194" s="188" cm="1">
        <f t="array" aca="1" ref="EA194" ca="1">IFERROR(INDEX(Forecast_Capex_Input!CB$12:CB$286,$X194)
*(INDEX(Forecast_Capex_Input!$H$12:$H$286,$X194)=Repex),0)
*$DT194</f>
        <v>0</v>
      </c>
      <c r="EB194" s="188" cm="1">
        <f t="array" aca="1" ref="EB194" ca="1">IFERROR(INDEX(Forecast_Capex_Input!CC$12:CC$286,$X194)
*(INDEX(Forecast_Capex_Input!$H$12:$H$286,$X194)=Repex),0)
*$DT194</f>
        <v>0</v>
      </c>
      <c r="EC194" s="165"/>
      <c r="ED194" s="226" t="str">
        <f t="shared" si="127"/>
        <v>N/A</v>
      </c>
      <c r="EE194" s="174" t="s">
        <v>15</v>
      </c>
    </row>
    <row r="195" spans="3:135" x14ac:dyDescent="0.2">
      <c r="C195" s="174">
        <f t="shared" si="128"/>
        <v>185</v>
      </c>
      <c r="D195" s="167" t="str" cm="1">
        <f t="array" ref="D195">IFERROR(INDEX(Forecast_Capex_Input!$D$12:$D$286,$X195),NA)</f>
        <v>VT Program</v>
      </c>
      <c r="E195" s="172" t="b" cm="1">
        <f t="array" ref="E195">IF($X195=NA,NA,INDEX(Forecast_Capex_Input!$E$12:$E$286,$X195))</f>
        <v>1</v>
      </c>
      <c r="F195" s="167" t="str" cm="1">
        <f t="array" aca="1" ref="F195" ca="1">IFERROR(INDEX(General!$E$25:$E$26,$Y195),NA)</f>
        <v>Labour</v>
      </c>
      <c r="G195" s="167" t="str" cm="1">
        <f t="array" aca="1" ref="G195" ca="1">IFERROR(INDEX(Forecast_Capex_Input!$AI$11:$BB$11,$AA195),NA)</f>
        <v>Substations</v>
      </c>
      <c r="H195" s="189" cm="1">
        <f t="array" aca="1" ref="H195" ca="1">IFERROR(INDEX(Forecast_Capex_Input!$AI$12:$BB$286,$X195,$AA195),NA)</f>
        <v>1</v>
      </c>
      <c r="I195" s="199" t="str" cm="1">
        <f t="array" ref="I195">IFERROR(INDEX(Forecast_Capex_Input!$F$12:$F$286,$X195),NA)</f>
        <v>Replacement Expenditure</v>
      </c>
      <c r="J195" s="199" t="str" cm="1">
        <f t="array" ref="J195">IFERROR(INDEX(Forecast_Capex_Input!G$12:G$286,$X195),NA)</f>
        <v>Substation</v>
      </c>
      <c r="K195" s="199" t="str" cm="1">
        <f t="array" ref="K195">IFERROR(INDEX(Forecast_Capex_Input!H$12:H$286,$X195),NA)</f>
        <v>Repex</v>
      </c>
      <c r="L195" s="199" t="str" cm="1">
        <f t="array" ref="L195">IFERROR(INDEX(Forecast_Capex_Input!I$12:I$286,$X195),NA)</f>
        <v>N/A</v>
      </c>
      <c r="M195" s="199" t="str" cm="1">
        <f t="array" ref="M195">IFERROR(INDEX(Forecast_Capex_Input!J$12:J$286,$X195),NA)</f>
        <v>N/A</v>
      </c>
      <c r="N195" s="199" t="str" cm="1">
        <f t="array" ref="N195">IFERROR(INDEX(Forecast_Capex_Input!K$12:K$286,$X195),NA)</f>
        <v>Substations - Switchbay Equipment</v>
      </c>
      <c r="O195" s="199" t="str" cm="1">
        <f t="array" ref="O195">IFERROR(INDEX(Forecast_Capex_Input!L$12:L$286,$X195),NA)</f>
        <v>Substations - Safe and Reliable Network</v>
      </c>
      <c r="P195" s="199" t="str" cm="1">
        <f t="array" ref="P195">IFERROR(INDEX(Forecast_Capex_Input!M$12:M$286,$X195),NA)</f>
        <v>N/A</v>
      </c>
      <c r="Q195" s="172" t="str" cm="1">
        <f t="array" ref="Q195">IFERROR(INDEX(Forecast_Capex_Input!N$12:N$286,$X195),NA)</f>
        <v>No</v>
      </c>
      <c r="R195" s="265" cm="1">
        <f t="array" ref="R195">IFERROR(INDEX(Forecast_Capex_Input!O$12:O$286,$X195),0)</f>
        <v>0</v>
      </c>
      <c r="S195" s="172" t="str" cm="1">
        <f t="array" ref="S195">IFERROR(INDEX(Forecast_Capex_Input!P$12:P$286,$X195),0)</f>
        <v>Safety security &amp; reliability</v>
      </c>
      <c r="T195" s="199" t="str" cm="1">
        <f t="array" aca="1" ref="T195" ca="1">IFERROR(INDEX(General!$K$84:$K$103,$AA195),NA)</f>
        <v>Substations (2018 onwards)</v>
      </c>
      <c r="U195" s="188" cm="1">
        <f t="array" aca="1" ref="U195" ca="1">IFERROR(
IF($F195=General!$E$25,INDEX(Forecast_Capex_Input!S$12:S$286,$X195),
INDEX(Forecast_Capex_Input!T$12:T$286,$X195)),0)</f>
        <v>0.38881999904926795</v>
      </c>
      <c r="V195" s="222" t="b">
        <f>IFERROR(INDEX(Overheads!$T$19:$T$26,MATCH($I195,Overheads!$E$19:$E$26,0)),FALSE)</f>
        <v>1</v>
      </c>
      <c r="W195" s="165"/>
      <c r="X195" s="174">
        <f>IFERROR(
IF(MATCH($C195,Forecast_Capex_Input!$CI$12:$CI$286,1)+1&gt;MAX(Forecast_Capex_Input!$C$12:$C$286),NA,
MATCH($C195,Forecast_Capex_Input!$CI$12:$CI$286,1)+1),1)</f>
        <v>74</v>
      </c>
      <c r="Y195" s="174" cm="1">
        <f t="array" aca="1" ref="Y195" ca="1">IFERROR(
IF(X194&lt;&gt;X195,1,
IF(COUNTIF(OFFSET(Y194,0,0,-INDEX(Forecast_Capex_Input!$CG$12:$CG$286,$X195)),Y194)=INDEX(Forecast_Capex_Input!$CG$12:$CG$286,$X195),Y194+1,Y194)),NA)</f>
        <v>1</v>
      </c>
      <c r="Z195" s="174" cm="1">
        <f t="array" ref="Z195">IFERROR($C195-IF($X195=1,1,INDEX(Forecast_Capex_Input!$CI$12:$CI$286,$X195-1))+1,NA)</f>
        <v>1</v>
      </c>
      <c r="AA195" s="174" cm="1">
        <f t="array" aca="1" ref="AA195" ca="1">IFERROR(IF(Y195=1,
INDEX(Forecast_Capex_Input!$AI$10:$BB$10,SMALL(IF(INDEX(Forecast_Capex_Input!$AI$12:$BB$286,$X195,0)&gt;0,COLUMN(Forecast_Capex_Input!$AI$10:$BB$10)-COLUMN(Forecast_Capex_Input!$AI$12)+1),ROWS(OFFSET(AA194,0,0,-$Z195)))),
OFFSET(AA194,-INDEX(Forecast_Capex_Input!$CG$12:$CG$286,$X195)+1,0)),NA)</f>
        <v>3</v>
      </c>
      <c r="AB195" s="174">
        <f t="shared" ca="1" si="97"/>
        <v>1</v>
      </c>
      <c r="AC195" s="222" t="b">
        <f t="shared" si="129"/>
        <v>0</v>
      </c>
      <c r="AD195" s="220" t="b">
        <v>0</v>
      </c>
      <c r="AE195" s="222" t="b">
        <f t="shared" si="98"/>
        <v>1</v>
      </c>
      <c r="AF195" s="165"/>
      <c r="AG195" s="215">
        <v>1.0689603442749498</v>
      </c>
      <c r="AH195" s="215">
        <v>0.97178213115904521</v>
      </c>
      <c r="AI195" s="215">
        <v>0.48589106557952261</v>
      </c>
      <c r="AJ195" s="215">
        <v>1.0689603442749498</v>
      </c>
      <c r="AK195" s="215">
        <v>1.117549450832902</v>
      </c>
      <c r="AL195" s="155">
        <v>4.7131433361213695</v>
      </c>
      <c r="AM195" s="165"/>
      <c r="AN195" s="215" cm="1">
        <f t="array" aca="1" ref="AN195" ca="1">IFERROR(INDEX(General!O$33:O$34,$AB195)
*AG195,0)</f>
        <v>1.0672272019205824</v>
      </c>
      <c r="AO195" s="215" cm="1">
        <f t="array" aca="1" ref="AO195" ca="1">IFERROR(INDEX(General!P$33:P$34,$AB195)
*AH195,0)</f>
        <v>0.97762693704817427</v>
      </c>
      <c r="AP195" s="215" cm="1">
        <f t="array" aca="1" ref="AP195" ca="1">IFERROR(INDEX(General!Q$33:Q$34,$AB195)
*AI195,0)</f>
        <v>0.4932146650857015</v>
      </c>
      <c r="AQ195" s="215" cm="1">
        <f t="array" aca="1" ref="AQ195" ca="1">IFERROR(INDEX(General!R$33:R$34,$AB195)
*AJ195,0)</f>
        <v>1.0940072473151938</v>
      </c>
      <c r="AR195" s="215" cm="1">
        <f t="array" aca="1" ref="AR195" ca="1">IFERROR(INDEX(General!S$33:S$34,$AB195)
*AK195,0)</f>
        <v>1.1507700423653722</v>
      </c>
      <c r="AS195" s="155">
        <f t="shared" ca="1" si="130"/>
        <v>4.7828460937350243</v>
      </c>
      <c r="AT195" s="165"/>
      <c r="AU195" s="215">
        <f ca="1">IF($AE195=FALSE,AN195*Overheads!$R$24*$V195,
IFERROR(Overheads!$O$49*$V195*AN195,0)
+IFERROR(Overheads!Q$59*$V195*(AN195/Overheads!Q$68),0))</f>
        <v>0.14948266730579621</v>
      </c>
      <c r="AV195" s="215">
        <f ca="1">IF($AE195=FALSE,AO195*Overheads!$R$24*$V195,
IFERROR(Overheads!$O$49*$V195*AO195,0)
+IFERROR(Overheads!R$59*$V195*(AO195/Overheads!R$68),0))</f>
        <v>0.1166802055293808</v>
      </c>
      <c r="AW195" s="215">
        <f ca="1">IF($AE195=FALSE,AP195*Overheads!$R$24*$V195,
IFERROR(Overheads!$O$49*$V195*AP195,0)
+IFERROR(Overheads!S$59*$V195*(AP195/Overheads!S$68),0))</f>
        <v>6.4138202512602355E-2</v>
      </c>
      <c r="AX195" s="215">
        <f ca="1">IF($AE195=FALSE,AQ195*Overheads!$R$24*$V195,
IFERROR(Overheads!$O$49*$V195*AQ195,0)
+IFERROR(Overheads!T$59*$V195*(AQ195/Overheads!T$68),0))</f>
        <v>0.15676143495528266</v>
      </c>
      <c r="AY195" s="215">
        <f ca="1">IF($AE195=FALSE,AR195*Overheads!$R$24*$V195,
IFERROR(Overheads!$O$49*$V195*AR195,0)
+IFERROR(Overheads!U$59*$V195*(AR195/Overheads!U$68),0))</f>
        <v>0.14076967432644227</v>
      </c>
      <c r="AZ195" s="155">
        <f t="shared" ca="1" si="131"/>
        <v>0.6278321846295043</v>
      </c>
      <c r="BA195" s="165"/>
      <c r="BB195" s="215">
        <f ca="1">IF($AE195=FALSE,AN195*Overheads!$S$25,
IFERROR(Overheads!$O$50*AN195,0)
+IFERROR(Overheads!Q$60*(AN195/Overheads!Q$66),0))</f>
        <v>2.0062600354801435E-2</v>
      </c>
      <c r="BC195" s="215">
        <f ca="1">IF($AE195=FALSE,AO195*Overheads!$S$25,
IFERROR(Overheads!$O$50*AO195,0)
+IFERROR(Overheads!R$60*(AO195/Overheads!R$66),0))</f>
        <v>1.6495110088151011E-2</v>
      </c>
      <c r="BD195" s="215">
        <f ca="1">IF($AE195=FALSE,AP195*Overheads!$S$25,
IFERROR(Overheads!$O$50*AP195,0)
+IFERROR(Overheads!S$60*(AP195/Overheads!S$66),0))</f>
        <v>9.0522817074181108E-3</v>
      </c>
      <c r="BE195" s="215">
        <f ca="1">IF($AE195=FALSE,AQ195*Overheads!$S$25,
IFERROR(Overheads!$O$50*AQ195,0)
+IFERROR(Overheads!T$60*(AQ195/Overheads!T$66),0))</f>
        <v>2.2176404413373669E-2</v>
      </c>
      <c r="BF195" s="215">
        <f ca="1">IF($AE195=FALSE,AR195*Overheads!$S$25,
IFERROR(Overheads!$O$50*AR195,0)
+IFERROR(Overheads!U$60*(AR195/Overheads!U$66),0))</f>
        <v>2.0603900701195645E-2</v>
      </c>
      <c r="BG195" s="155">
        <f t="shared" ca="1" si="132"/>
        <v>8.8390297264939882E-2</v>
      </c>
      <c r="BH195" s="165"/>
      <c r="BI195" s="215">
        <f t="shared" ca="1" si="133"/>
        <v>1.2367724695811801</v>
      </c>
      <c r="BJ195" s="215">
        <f t="shared" ca="1" si="99"/>
        <v>1.110802252665706</v>
      </c>
      <c r="BK195" s="215">
        <f t="shared" ca="1" si="100"/>
        <v>0.56640514930572194</v>
      </c>
      <c r="BL195" s="215">
        <f t="shared" ca="1" si="101"/>
        <v>1.2729450866838501</v>
      </c>
      <c r="BM195" s="215">
        <f t="shared" ca="1" si="102"/>
        <v>1.3121436173930101</v>
      </c>
      <c r="BN195" s="155">
        <f t="shared" ca="1" si="134"/>
        <v>5.4990685756294688</v>
      </c>
      <c r="BO195" s="165"/>
      <c r="BP195" s="187" cm="1">
        <f t="array" ref="BP195">IFERROR(IF($X195=$X194,BP194,INDEX(Forecast_Capex_Input!AC$12:AC$286,$X195)),0)</f>
        <v>0.1</v>
      </c>
      <c r="BQ195" s="187" cm="1">
        <f t="array" ref="BQ195">IFERROR(IF($X195=$X194,BQ194,INDEX(Forecast_Capex_Input!AD$12:AD$286,$X195)),0)</f>
        <v>0.11</v>
      </c>
      <c r="BR195" s="187" cm="1">
        <f t="array" ref="BR195">IFERROR(IF($X195=$X194,BR194,INDEX(Forecast_Capex_Input!AE$12:AE$286,$X195)),0)</f>
        <v>0.14000000000000001</v>
      </c>
      <c r="BS195" s="187" cm="1">
        <f t="array" ref="BS195">IFERROR(IF($X195=$X194,BS194,INDEX(Forecast_Capex_Input!AF$12:AF$286,$X195)),0)</f>
        <v>0.32</v>
      </c>
      <c r="BT195" s="187" cm="1">
        <f t="array" ref="BT195">IFERROR(IF($X195=$X194,BT194,INDEX(Forecast_Capex_Input!AG$12:AG$286,$X195)),0)</f>
        <v>0.33</v>
      </c>
      <c r="BU195" s="165"/>
      <c r="BV195" s="215">
        <f t="shared" si="103"/>
        <v>0.47131433361213698</v>
      </c>
      <c r="BW195" s="215">
        <f t="shared" si="104"/>
        <v>0.51844576697335065</v>
      </c>
      <c r="BX195" s="215">
        <f t="shared" si="105"/>
        <v>0.65984006705699183</v>
      </c>
      <c r="BY195" s="215">
        <f t="shared" si="106"/>
        <v>1.5082058675588383</v>
      </c>
      <c r="BZ195" s="215">
        <f t="shared" si="107"/>
        <v>1.555337300920052</v>
      </c>
      <c r="CA195" s="155">
        <f t="shared" si="135"/>
        <v>4.7131433361213695</v>
      </c>
      <c r="CB195" s="165"/>
      <c r="CC195" s="215">
        <f t="shared" ca="1" si="108"/>
        <v>0.47828460937350248</v>
      </c>
      <c r="CD195" s="215">
        <f t="shared" ca="1" si="109"/>
        <v>0.52611307031085264</v>
      </c>
      <c r="CE195" s="215">
        <f t="shared" ca="1" si="110"/>
        <v>0.66959845312290345</v>
      </c>
      <c r="CF195" s="215">
        <f t="shared" ca="1" si="111"/>
        <v>1.5305107499952078</v>
      </c>
      <c r="CG195" s="215">
        <f t="shared" ca="1" si="112"/>
        <v>1.578339210932558</v>
      </c>
      <c r="CH195" s="155">
        <f t="shared" ca="1" si="136"/>
        <v>4.7828460937350243</v>
      </c>
      <c r="CI195" s="165"/>
      <c r="CJ195" s="215">
        <f t="shared" ca="1" si="113"/>
        <v>6.278321846295043E-2</v>
      </c>
      <c r="CK195" s="215">
        <f t="shared" ca="1" si="114"/>
        <v>6.9061540309245467E-2</v>
      </c>
      <c r="CL195" s="215">
        <f t="shared" ca="1" si="115"/>
        <v>8.7896505848130607E-2</v>
      </c>
      <c r="CM195" s="215">
        <f t="shared" ca="1" si="116"/>
        <v>0.20090629908144139</v>
      </c>
      <c r="CN195" s="215">
        <f t="shared" ca="1" si="117"/>
        <v>0.20718462092773643</v>
      </c>
      <c r="CO195" s="155">
        <f t="shared" ca="1" si="137"/>
        <v>0.6278321846295043</v>
      </c>
      <c r="CP195" s="165"/>
      <c r="CQ195" s="223">
        <f t="shared" ca="1" si="118"/>
        <v>8.8390297264939882E-3</v>
      </c>
      <c r="CR195" s="223">
        <f t="shared" ca="1" si="119"/>
        <v>9.7229326991433874E-3</v>
      </c>
      <c r="CS195" s="223">
        <f t="shared" ca="1" si="120"/>
        <v>1.2374641617091585E-2</v>
      </c>
      <c r="CT195" s="223">
        <f t="shared" ca="1" si="121"/>
        <v>2.8284895124780763E-2</v>
      </c>
      <c r="CU195" s="223">
        <f t="shared" ca="1" si="122"/>
        <v>2.9168798097430164E-2</v>
      </c>
      <c r="CV195" s="155">
        <f t="shared" ca="1" si="138"/>
        <v>8.8390297264939882E-2</v>
      </c>
      <c r="CW195" s="165"/>
      <c r="CX195" s="215">
        <f t="shared" ca="1" si="139"/>
        <v>0.54990685756294688</v>
      </c>
      <c r="CY195" s="215">
        <f t="shared" ca="1" si="123"/>
        <v>0.6048975433192415</v>
      </c>
      <c r="CZ195" s="215">
        <f t="shared" ca="1" si="124"/>
        <v>0.76986960058812559</v>
      </c>
      <c r="DA195" s="215">
        <f t="shared" ca="1" si="125"/>
        <v>1.7597019442014299</v>
      </c>
      <c r="DB195" s="215">
        <f t="shared" ca="1" si="126"/>
        <v>1.8146926299577246</v>
      </c>
      <c r="DC195" s="155">
        <f t="shared" ca="1" si="140"/>
        <v>5.4990685756294688</v>
      </c>
      <c r="DD195" s="165"/>
      <c r="DE195" s="188" t="b" cm="1">
        <f t="array" aca="1" ref="DE195" ca="1">OR($G195=Forecast_Capex_Input!$BF$8:$BF$10)</f>
        <v>0</v>
      </c>
      <c r="DF195" s="188" cm="1">
        <f t="array" aca="1" ref="DF195" ca="1">IFERROR(INDEX(Forecast_Capex_Input!BG$12:BG$286,$X195)
*(INDEX(Forecast_Capex_Input!$H$12:$H$286,$X195)=Repex),0)
*$DE195</f>
        <v>0</v>
      </c>
      <c r="DG195" s="188" cm="1">
        <f t="array" aca="1" ref="DG195" ca="1">IFERROR(INDEX(Forecast_Capex_Input!BH$12:BH$286,$X195)
*(INDEX(Forecast_Capex_Input!$H$12:$H$286,$X195)=Repex),0)
*$DE195</f>
        <v>0</v>
      </c>
      <c r="DH195" s="188" cm="1">
        <f t="array" aca="1" ref="DH195" ca="1">IFERROR(INDEX(Forecast_Capex_Input!BI$12:BI$286,$X195)
*(INDEX(Forecast_Capex_Input!$H$12:$H$286,$X195)=Repex),0)
*$DE195</f>
        <v>0</v>
      </c>
      <c r="DI195" s="188" cm="1">
        <f t="array" aca="1" ref="DI195" ca="1">IFERROR(INDEX(Forecast_Capex_Input!BJ$12:BJ$286,$X195)
*(INDEX(Forecast_Capex_Input!$H$12:$H$286,$X195)=Repex),0)
*$DE195</f>
        <v>0</v>
      </c>
      <c r="DJ195" s="188" cm="1">
        <f t="array" aca="1" ref="DJ195" ca="1">IFERROR(INDEX(Forecast_Capex_Input!BK$12:BK$286,$X195)
*(INDEX(Forecast_Capex_Input!$H$12:$H$286,$X195)=Repex),0)
*$DE195</f>
        <v>0</v>
      </c>
      <c r="DK195" s="188" cm="1">
        <f t="array" aca="1" ref="DK195" ca="1">IFERROR(INDEX(Forecast_Capex_Input!BL$12:BL$286,$X195)
*(INDEX(Forecast_Capex_Input!$H$12:$H$286,$X195)=Repex),0)
*$DE195</f>
        <v>0</v>
      </c>
      <c r="DL195" s="165"/>
      <c r="DM195" s="188" t="b" cm="1">
        <f t="array" aca="1" ref="DM195" ca="1">OR($G195=Forecast_Capex_Input!$BN$8:$BN$9)</f>
        <v>1</v>
      </c>
      <c r="DN195" s="188" cm="1">
        <f t="array" aca="1" ref="DN195" ca="1">IFERROR(INDEX(Forecast_Capex_Input!BO$12:BO$286,$X195)
*(INDEX(Forecast_Capex_Input!$H$12:$H$286,$X195)=Repex),0)
*$DM195</f>
        <v>0</v>
      </c>
      <c r="DO195" s="188" cm="1">
        <f t="array" aca="1" ref="DO195" ca="1">IFERROR(INDEX(Forecast_Capex_Input!BP$12:BP$286,$X195)
*(INDEX(Forecast_Capex_Input!$H$12:$H$286,$X195)=Repex),0)
*$DM195</f>
        <v>0</v>
      </c>
      <c r="DP195" s="188" cm="1">
        <f t="array" aca="1" ref="DP195" ca="1">IFERROR(INDEX(Forecast_Capex_Input!BQ$12:BQ$286,$X195)
*(INDEX(Forecast_Capex_Input!$H$12:$H$286,$X195)=Repex),0)
*$DM195</f>
        <v>1</v>
      </c>
      <c r="DQ195" s="188" cm="1">
        <f t="array" aca="1" ref="DQ195" ca="1">IFERROR(INDEX(Forecast_Capex_Input!BR$12:BR$286,$X195)
*(INDEX(Forecast_Capex_Input!$H$12:$H$286,$X195)=Repex),0)
*$DM195</f>
        <v>0</v>
      </c>
      <c r="DR195" s="188" cm="1">
        <f t="array" aca="1" ref="DR195" ca="1">IFERROR(INDEX(Forecast_Capex_Input!BS$12:BS$286,$X195)
*(INDEX(Forecast_Capex_Input!$H$12:$H$286,$X195)=Repex),0)
*$DM195</f>
        <v>0</v>
      </c>
      <c r="DS195" s="165"/>
      <c r="DT195" s="188" t="b" cm="1">
        <f t="array" aca="1" ref="DT195" ca="1">OR($G195=Forecast_Capex_Input!$BU$8:$BU$10)</f>
        <v>0</v>
      </c>
      <c r="DU195" s="188" cm="1">
        <f t="array" aca="1" ref="DU195" ca="1">IFERROR(INDEX(Forecast_Capex_Input!BV$12:BV$286,$X195)
*(INDEX(Forecast_Capex_Input!$H$12:$H$286,$X195)=Repex),0)
*$DT195</f>
        <v>0</v>
      </c>
      <c r="DV195" s="188" cm="1">
        <f t="array" aca="1" ref="DV195" ca="1">IFERROR(INDEX(Forecast_Capex_Input!BW$12:BW$286,$X195)
*(INDEX(Forecast_Capex_Input!$H$12:$H$286,$X195)=Repex),0)
*$DT195</f>
        <v>0</v>
      </c>
      <c r="DW195" s="188" cm="1">
        <f t="array" aca="1" ref="DW195" ca="1">IFERROR(INDEX(Forecast_Capex_Input!BX$12:BX$286,$X195)
*(INDEX(Forecast_Capex_Input!$H$12:$H$286,$X195)=Repex),0)
*$DT195</f>
        <v>0</v>
      </c>
      <c r="DX195" s="188" cm="1">
        <f t="array" aca="1" ref="DX195" ca="1">IFERROR(INDEX(Forecast_Capex_Input!BY$12:BY$286,$X195)
*(INDEX(Forecast_Capex_Input!$H$12:$H$286,$X195)=Repex),0)
*$DT195</f>
        <v>0</v>
      </c>
      <c r="DY195" s="188" cm="1">
        <f t="array" aca="1" ref="DY195" ca="1">IFERROR(INDEX(Forecast_Capex_Input!BZ$12:BZ$286,$X195)
*(INDEX(Forecast_Capex_Input!$H$12:$H$286,$X195)=Repex),0)
*$DT195</f>
        <v>0</v>
      </c>
      <c r="DZ195" s="188" cm="1">
        <f t="array" aca="1" ref="DZ195" ca="1">IFERROR(INDEX(Forecast_Capex_Input!CA$12:CA$286,$X195)
*(INDEX(Forecast_Capex_Input!$H$12:$H$286,$X195)=Repex),0)
*$DT195</f>
        <v>0</v>
      </c>
      <c r="EA195" s="188" cm="1">
        <f t="array" aca="1" ref="EA195" ca="1">IFERROR(INDEX(Forecast_Capex_Input!CB$12:CB$286,$X195)
*(INDEX(Forecast_Capex_Input!$H$12:$H$286,$X195)=Repex),0)
*$DT195</f>
        <v>0</v>
      </c>
      <c r="EB195" s="188" cm="1">
        <f t="array" aca="1" ref="EB195" ca="1">IFERROR(INDEX(Forecast_Capex_Input!CC$12:CC$286,$X195)
*(INDEX(Forecast_Capex_Input!$H$12:$H$286,$X195)=Repex),0)
*$DT195</f>
        <v>0</v>
      </c>
      <c r="EC195" s="165"/>
      <c r="ED195" s="226" t="str">
        <f t="shared" si="127"/>
        <v>N/A</v>
      </c>
      <c r="EE195" s="174" t="s">
        <v>15</v>
      </c>
    </row>
    <row r="196" spans="3:135" x14ac:dyDescent="0.2">
      <c r="C196" s="174">
        <f t="shared" si="128"/>
        <v>186</v>
      </c>
      <c r="D196" s="167" t="str" cm="1">
        <f t="array" ref="D196">IFERROR(INDEX(Forecast_Capex_Input!$D$12:$D$286,$X196),NA)</f>
        <v>VT Program</v>
      </c>
      <c r="E196" s="172" t="b" cm="1">
        <f t="array" ref="E196">IF($X196=NA,NA,INDEX(Forecast_Capex_Input!$E$12:$E$286,$X196))</f>
        <v>1</v>
      </c>
      <c r="F196" s="167" t="str" cm="1">
        <f t="array" aca="1" ref="F196" ca="1">IFERROR(INDEX(General!$E$25:$E$26,$Y196),NA)</f>
        <v>Non-Labour</v>
      </c>
      <c r="G196" s="167" t="str" cm="1">
        <f t="array" aca="1" ref="G196" ca="1">IFERROR(INDEX(Forecast_Capex_Input!$AI$11:$BB$11,$AA196),NA)</f>
        <v>Substations</v>
      </c>
      <c r="H196" s="189" cm="1">
        <f t="array" aca="1" ref="H196" ca="1">IFERROR(INDEX(Forecast_Capex_Input!$AI$12:$BB$286,$X196,$AA196),NA)</f>
        <v>1</v>
      </c>
      <c r="I196" s="199" t="str" cm="1">
        <f t="array" ref="I196">IFERROR(INDEX(Forecast_Capex_Input!$F$12:$F$286,$X196),NA)</f>
        <v>Replacement Expenditure</v>
      </c>
      <c r="J196" s="199" t="str" cm="1">
        <f t="array" ref="J196">IFERROR(INDEX(Forecast_Capex_Input!G$12:G$286,$X196),NA)</f>
        <v>Substation</v>
      </c>
      <c r="K196" s="199" t="str" cm="1">
        <f t="array" ref="K196">IFERROR(INDEX(Forecast_Capex_Input!H$12:H$286,$X196),NA)</f>
        <v>Repex</v>
      </c>
      <c r="L196" s="199" t="str" cm="1">
        <f t="array" ref="L196">IFERROR(INDEX(Forecast_Capex_Input!I$12:I$286,$X196),NA)</f>
        <v>N/A</v>
      </c>
      <c r="M196" s="199" t="str" cm="1">
        <f t="array" ref="M196">IFERROR(INDEX(Forecast_Capex_Input!J$12:J$286,$X196),NA)</f>
        <v>N/A</v>
      </c>
      <c r="N196" s="199" t="str" cm="1">
        <f t="array" ref="N196">IFERROR(INDEX(Forecast_Capex_Input!K$12:K$286,$X196),NA)</f>
        <v>Substations - Switchbay Equipment</v>
      </c>
      <c r="O196" s="199" t="str" cm="1">
        <f t="array" ref="O196">IFERROR(INDEX(Forecast_Capex_Input!L$12:L$286,$X196),NA)</f>
        <v>Substations - Safe and Reliable Network</v>
      </c>
      <c r="P196" s="199" t="str" cm="1">
        <f t="array" ref="P196">IFERROR(INDEX(Forecast_Capex_Input!M$12:M$286,$X196),NA)</f>
        <v>N/A</v>
      </c>
      <c r="Q196" s="172" t="str" cm="1">
        <f t="array" ref="Q196">IFERROR(INDEX(Forecast_Capex_Input!N$12:N$286,$X196),NA)</f>
        <v>No</v>
      </c>
      <c r="R196" s="265" cm="1">
        <f t="array" ref="R196">IFERROR(INDEX(Forecast_Capex_Input!O$12:O$286,$X196),0)</f>
        <v>0</v>
      </c>
      <c r="S196" s="172" t="str" cm="1">
        <f t="array" ref="S196">IFERROR(INDEX(Forecast_Capex_Input!P$12:P$286,$X196),0)</f>
        <v>Safety security &amp; reliability</v>
      </c>
      <c r="T196" s="199" t="str" cm="1">
        <f t="array" aca="1" ref="T196" ca="1">IFERROR(INDEX(General!$K$84:$K$103,$AA196),NA)</f>
        <v>Substations (2018 onwards)</v>
      </c>
      <c r="U196" s="188" cm="1">
        <f t="array" aca="1" ref="U196" ca="1">IFERROR(
IF($F196=General!$E$25,INDEX(Forecast_Capex_Input!S$12:S$286,$X196),
INDEX(Forecast_Capex_Input!T$12:T$286,$X196)),0)</f>
        <v>0.61118000095073199</v>
      </c>
      <c r="V196" s="222" t="b">
        <f>IFERROR(INDEX(Overheads!$T$19:$T$26,MATCH($I196,Overheads!$E$19:$E$26,0)),FALSE)</f>
        <v>1</v>
      </c>
      <c r="W196" s="165"/>
      <c r="X196" s="174">
        <f>IFERROR(
IF(MATCH($C196,Forecast_Capex_Input!$CI$12:$CI$286,1)+1&gt;MAX(Forecast_Capex_Input!$C$12:$C$286),NA,
MATCH($C196,Forecast_Capex_Input!$CI$12:$CI$286,1)+1),1)</f>
        <v>74</v>
      </c>
      <c r="Y196" s="174" cm="1">
        <f t="array" aca="1" ref="Y196" ca="1">IFERROR(
IF(X195&lt;&gt;X196,1,
IF(COUNTIF(OFFSET(Y195,0,0,-INDEX(Forecast_Capex_Input!$CG$12:$CG$286,$X196)),Y195)=INDEX(Forecast_Capex_Input!$CG$12:$CG$286,$X196),Y195+1,Y195)),NA)</f>
        <v>2</v>
      </c>
      <c r="Z196" s="174" cm="1">
        <f t="array" ref="Z196">IFERROR($C196-IF($X196=1,1,INDEX(Forecast_Capex_Input!$CI$12:$CI$286,$X196-1))+1,NA)</f>
        <v>2</v>
      </c>
      <c r="AA196" s="174" cm="1">
        <f t="array" aca="1" ref="AA196" ca="1">IFERROR(IF(Y196=1,
INDEX(Forecast_Capex_Input!$AI$10:$BB$10,SMALL(IF(INDEX(Forecast_Capex_Input!$AI$12:$BB$286,$X196,0)&gt;0,COLUMN(Forecast_Capex_Input!$AI$10:$BB$10)-COLUMN(Forecast_Capex_Input!$AI$12)+1),ROWS(OFFSET(AA195,0,0,-$Z196)))),
OFFSET(AA195,-INDEX(Forecast_Capex_Input!$CG$12:$CG$286,$X196)+1,0)),NA)</f>
        <v>3</v>
      </c>
      <c r="AB196" s="174">
        <f t="shared" ca="1" si="97"/>
        <v>2</v>
      </c>
      <c r="AC196" s="222" t="b">
        <f t="shared" si="129"/>
        <v>0</v>
      </c>
      <c r="AD196" s="220" t="b">
        <v>0</v>
      </c>
      <c r="AE196" s="222" t="b">
        <f t="shared" si="98"/>
        <v>1</v>
      </c>
      <c r="AF196" s="165"/>
      <c r="AG196" s="215">
        <v>1.6802818420548233</v>
      </c>
      <c r="AH196" s="215">
        <v>1.5275289473225668</v>
      </c>
      <c r="AI196" s="215">
        <v>0.76376447366128342</v>
      </c>
      <c r="AJ196" s="215">
        <v>1.6802818420548233</v>
      </c>
      <c r="AK196" s="215">
        <v>1.7566582894209517</v>
      </c>
      <c r="AL196" s="155">
        <v>7.4085153945144491</v>
      </c>
      <c r="AM196" s="165"/>
      <c r="AN196" s="215" cm="1">
        <f t="array" aca="1" ref="AN196" ca="1">IFERROR(INDEX(General!O$33:O$34,$AB196)
*AG196,0)</f>
        <v>1.6802818420548233</v>
      </c>
      <c r="AO196" s="215" cm="1">
        <f t="array" aca="1" ref="AO196" ca="1">IFERROR(INDEX(General!P$33:P$34,$AB196)
*AH196,0)</f>
        <v>1.5275289473225668</v>
      </c>
      <c r="AP196" s="215" cm="1">
        <f t="array" aca="1" ref="AP196" ca="1">IFERROR(INDEX(General!Q$33:Q$34,$AB196)
*AI196,0)</f>
        <v>0.76376447366128342</v>
      </c>
      <c r="AQ196" s="215" cm="1">
        <f t="array" aca="1" ref="AQ196" ca="1">IFERROR(INDEX(General!R$33:R$34,$AB196)
*AJ196,0)</f>
        <v>1.6802818420548233</v>
      </c>
      <c r="AR196" s="215" cm="1">
        <f t="array" aca="1" ref="AR196" ca="1">IFERROR(INDEX(General!S$33:S$34,$AB196)
*AK196,0)</f>
        <v>1.7566582894209517</v>
      </c>
      <c r="AS196" s="155">
        <f t="shared" ca="1" si="130"/>
        <v>7.4085153945144491</v>
      </c>
      <c r="AT196" s="165"/>
      <c r="AU196" s="215">
        <f ca="1">IF($AE196=FALSE,AN196*Overheads!$R$24*$V196,
IFERROR(Overheads!$O$49*$V196*AN196,0)
+IFERROR(Overheads!Q$59*$V196*(AN196/Overheads!Q$68),0))</f>
        <v>0.23535102096708232</v>
      </c>
      <c r="AV196" s="215">
        <f ca="1">IF($AE196=FALSE,AO196*Overheads!$R$24*$V196,
IFERROR(Overheads!$O$49*$V196*AO196,0)
+IFERROR(Overheads!R$59*$V196*(AO196/Overheads!R$68),0))</f>
        <v>0.18231125265822445</v>
      </c>
      <c r="AW196" s="215">
        <f ca="1">IF($AE196=FALSE,AP196*Overheads!$R$24*$V196,
IFERROR(Overheads!$O$49*$V196*AP196,0)
+IFERROR(Overheads!S$59*$V196*(AP196/Overheads!S$68),0))</f>
        <v>9.93208108990567E-2</v>
      </c>
      <c r="AX196" s="215">
        <f ca="1">IF($AE196=FALSE,AQ196*Overheads!$R$24*$V196,
IFERROR(Overheads!$O$49*$V196*AQ196,0)
+IFERROR(Overheads!T$59*$V196*(AQ196/Overheads!T$68),0))</f>
        <v>0.24076933067512918</v>
      </c>
      <c r="AY196" s="215">
        <f ca="1">IF($AE196=FALSE,AR196*Overheads!$R$24*$V196,
IFERROR(Overheads!$O$49*$V196*AR196,0)
+IFERROR(Overheads!U$59*$V196*(AR196/Overheads!U$68),0))</f>
        <v>0.21488586442200694</v>
      </c>
      <c r="AZ196" s="155">
        <f t="shared" ca="1" si="131"/>
        <v>0.97263827962149962</v>
      </c>
      <c r="BA196" s="165"/>
      <c r="BB196" s="215">
        <f ca="1">IF($AE196=FALSE,AN196*Overheads!$S$25,
IFERROR(Overheads!$O$50*AN196,0)
+IFERROR(Overheads!Q$60*(AN196/Overheads!Q$66),0))</f>
        <v>3.1587297456351839E-2</v>
      </c>
      <c r="BC196" s="215">
        <f ca="1">IF($AE196=FALSE,AO196*Overheads!$S$25,
IFERROR(Overheads!$O$50*AO196,0)
+IFERROR(Overheads!R$60*(AO196/Overheads!R$66),0))</f>
        <v>2.5773387776120114E-2</v>
      </c>
      <c r="BD196" s="215">
        <f ca="1">IF($AE196=FALSE,AP196*Overheads!$S$25,
IFERROR(Overheads!$O$50*AP196,0)
+IFERROR(Overheads!S$60*(AP196/Overheads!S$66),0))</f>
        <v>1.4017854015955721E-2</v>
      </c>
      <c r="BE196" s="215">
        <f ca="1">IF($AE196=FALSE,AQ196*Overheads!$S$25,
IFERROR(Overheads!$O$50*AQ196,0)
+IFERROR(Overheads!T$60*(AQ196/Overheads!T$66),0))</f>
        <v>3.4060660703393413E-2</v>
      </c>
      <c r="BF196" s="215">
        <f ca="1">IF($AE196=FALSE,AR196*Overheads!$S$25,
IFERROR(Overheads!$O$50*AR196,0)
+IFERROR(Overheads!U$60*(AR196/Overheads!U$66),0))</f>
        <v>3.1451994428674745E-2</v>
      </c>
      <c r="BG196" s="155">
        <f t="shared" ca="1" si="132"/>
        <v>0.13689119438049582</v>
      </c>
      <c r="BH196" s="165"/>
      <c r="BI196" s="215">
        <f t="shared" ca="1" si="133"/>
        <v>1.9472201604782575</v>
      </c>
      <c r="BJ196" s="215">
        <f t="shared" ca="1" si="99"/>
        <v>1.7356135877569114</v>
      </c>
      <c r="BK196" s="215">
        <f t="shared" ca="1" si="100"/>
        <v>0.87710313857629574</v>
      </c>
      <c r="BL196" s="215">
        <f t="shared" ca="1" si="101"/>
        <v>1.9551118334333457</v>
      </c>
      <c r="BM196" s="215">
        <f t="shared" ca="1" si="102"/>
        <v>2.0029961482716332</v>
      </c>
      <c r="BN196" s="155">
        <f t="shared" ca="1" si="134"/>
        <v>8.5180448685164443</v>
      </c>
      <c r="BO196" s="165"/>
      <c r="BP196" s="187" cm="1">
        <f t="array" ref="BP196">IFERROR(IF($X196=$X195,BP195,INDEX(Forecast_Capex_Input!AC$12:AC$286,$X196)),0)</f>
        <v>0.1</v>
      </c>
      <c r="BQ196" s="187" cm="1">
        <f t="array" ref="BQ196">IFERROR(IF($X196=$X195,BQ195,INDEX(Forecast_Capex_Input!AD$12:AD$286,$X196)),0)</f>
        <v>0.11</v>
      </c>
      <c r="BR196" s="187" cm="1">
        <f t="array" ref="BR196">IFERROR(IF($X196=$X195,BR195,INDEX(Forecast_Capex_Input!AE$12:AE$286,$X196)),0)</f>
        <v>0.14000000000000001</v>
      </c>
      <c r="BS196" s="187" cm="1">
        <f t="array" ref="BS196">IFERROR(IF($X196=$X195,BS195,INDEX(Forecast_Capex_Input!AF$12:AF$286,$X196)),0)</f>
        <v>0.32</v>
      </c>
      <c r="BT196" s="187" cm="1">
        <f t="array" ref="BT196">IFERROR(IF($X196=$X195,BT195,INDEX(Forecast_Capex_Input!AG$12:AG$286,$X196)),0)</f>
        <v>0.33</v>
      </c>
      <c r="BU196" s="165"/>
      <c r="BV196" s="215">
        <f t="shared" si="103"/>
        <v>0.740851539451445</v>
      </c>
      <c r="BW196" s="215">
        <f t="shared" si="104"/>
        <v>0.81493669339658936</v>
      </c>
      <c r="BX196" s="215">
        <f t="shared" si="105"/>
        <v>1.0371921552320229</v>
      </c>
      <c r="BY196" s="215">
        <f t="shared" si="106"/>
        <v>2.3707249262446237</v>
      </c>
      <c r="BZ196" s="215">
        <f t="shared" si="107"/>
        <v>2.4448100801897681</v>
      </c>
      <c r="CA196" s="155">
        <f t="shared" si="135"/>
        <v>7.4085153945144491</v>
      </c>
      <c r="CB196" s="165"/>
      <c r="CC196" s="215">
        <f t="shared" ca="1" si="108"/>
        <v>0.740851539451445</v>
      </c>
      <c r="CD196" s="215">
        <f t="shared" ca="1" si="109"/>
        <v>0.81493669339658936</v>
      </c>
      <c r="CE196" s="215">
        <f t="shared" ca="1" si="110"/>
        <v>1.0371921552320229</v>
      </c>
      <c r="CF196" s="215">
        <f t="shared" ca="1" si="111"/>
        <v>2.3707249262446237</v>
      </c>
      <c r="CG196" s="215">
        <f t="shared" ca="1" si="112"/>
        <v>2.4448100801897681</v>
      </c>
      <c r="CH196" s="155">
        <f t="shared" ca="1" si="136"/>
        <v>7.4085153945144491</v>
      </c>
      <c r="CI196" s="165"/>
      <c r="CJ196" s="215">
        <f t="shared" ca="1" si="113"/>
        <v>9.7263827962149968E-2</v>
      </c>
      <c r="CK196" s="215">
        <f t="shared" ca="1" si="114"/>
        <v>0.10699021075836496</v>
      </c>
      <c r="CL196" s="215">
        <f t="shared" ca="1" si="115"/>
        <v>0.13616935914700995</v>
      </c>
      <c r="CM196" s="215">
        <f t="shared" ca="1" si="116"/>
        <v>0.31124424947887991</v>
      </c>
      <c r="CN196" s="215">
        <f t="shared" ca="1" si="117"/>
        <v>0.32097063227509487</v>
      </c>
      <c r="CO196" s="155">
        <f t="shared" ca="1" si="137"/>
        <v>0.97263827962149962</v>
      </c>
      <c r="CP196" s="165"/>
      <c r="CQ196" s="223">
        <f t="shared" ca="1" si="118"/>
        <v>1.3689119438049582E-2</v>
      </c>
      <c r="CR196" s="223">
        <f t="shared" ca="1" si="119"/>
        <v>1.5058031381854541E-2</v>
      </c>
      <c r="CS196" s="223">
        <f t="shared" ca="1" si="120"/>
        <v>1.9164767213269419E-2</v>
      </c>
      <c r="CT196" s="223">
        <f t="shared" ca="1" si="121"/>
        <v>4.3805182201758663E-2</v>
      </c>
      <c r="CU196" s="223">
        <f t="shared" ca="1" si="122"/>
        <v>4.5174094145563622E-2</v>
      </c>
      <c r="CV196" s="155">
        <f t="shared" ca="1" si="138"/>
        <v>0.13689119438049582</v>
      </c>
      <c r="CW196" s="165"/>
      <c r="CX196" s="215">
        <f t="shared" ca="1" si="139"/>
        <v>0.85180448685164456</v>
      </c>
      <c r="CY196" s="215">
        <f t="shared" ca="1" si="123"/>
        <v>0.93698493553680884</v>
      </c>
      <c r="CZ196" s="215">
        <f t="shared" ca="1" si="124"/>
        <v>1.1925262815923021</v>
      </c>
      <c r="DA196" s="215">
        <f t="shared" ca="1" si="125"/>
        <v>2.7257743579252622</v>
      </c>
      <c r="DB196" s="215">
        <f t="shared" ca="1" si="126"/>
        <v>2.8109548066104266</v>
      </c>
      <c r="DC196" s="155">
        <f t="shared" ca="1" si="140"/>
        <v>8.5180448685164443</v>
      </c>
      <c r="DD196" s="165"/>
      <c r="DE196" s="188" t="b" cm="1">
        <f t="array" aca="1" ref="DE196" ca="1">OR($G196=Forecast_Capex_Input!$BF$8:$BF$10)</f>
        <v>0</v>
      </c>
      <c r="DF196" s="188" cm="1">
        <f t="array" aca="1" ref="DF196" ca="1">IFERROR(INDEX(Forecast_Capex_Input!BG$12:BG$286,$X196)
*(INDEX(Forecast_Capex_Input!$H$12:$H$286,$X196)=Repex),0)
*$DE196</f>
        <v>0</v>
      </c>
      <c r="DG196" s="188" cm="1">
        <f t="array" aca="1" ref="DG196" ca="1">IFERROR(INDEX(Forecast_Capex_Input!BH$12:BH$286,$X196)
*(INDEX(Forecast_Capex_Input!$H$12:$H$286,$X196)=Repex),0)
*$DE196</f>
        <v>0</v>
      </c>
      <c r="DH196" s="188" cm="1">
        <f t="array" aca="1" ref="DH196" ca="1">IFERROR(INDEX(Forecast_Capex_Input!BI$12:BI$286,$X196)
*(INDEX(Forecast_Capex_Input!$H$12:$H$286,$X196)=Repex),0)
*$DE196</f>
        <v>0</v>
      </c>
      <c r="DI196" s="188" cm="1">
        <f t="array" aca="1" ref="DI196" ca="1">IFERROR(INDEX(Forecast_Capex_Input!BJ$12:BJ$286,$X196)
*(INDEX(Forecast_Capex_Input!$H$12:$H$286,$X196)=Repex),0)
*$DE196</f>
        <v>0</v>
      </c>
      <c r="DJ196" s="188" cm="1">
        <f t="array" aca="1" ref="DJ196" ca="1">IFERROR(INDEX(Forecast_Capex_Input!BK$12:BK$286,$X196)
*(INDEX(Forecast_Capex_Input!$H$12:$H$286,$X196)=Repex),0)
*$DE196</f>
        <v>0</v>
      </c>
      <c r="DK196" s="188" cm="1">
        <f t="array" aca="1" ref="DK196" ca="1">IFERROR(INDEX(Forecast_Capex_Input!BL$12:BL$286,$X196)
*(INDEX(Forecast_Capex_Input!$H$12:$H$286,$X196)=Repex),0)
*$DE196</f>
        <v>0</v>
      </c>
      <c r="DL196" s="165"/>
      <c r="DM196" s="188" t="b" cm="1">
        <f t="array" aca="1" ref="DM196" ca="1">OR($G196=Forecast_Capex_Input!$BN$8:$BN$9)</f>
        <v>1</v>
      </c>
      <c r="DN196" s="188" cm="1">
        <f t="array" aca="1" ref="DN196" ca="1">IFERROR(INDEX(Forecast_Capex_Input!BO$12:BO$286,$X196)
*(INDEX(Forecast_Capex_Input!$H$12:$H$286,$X196)=Repex),0)
*$DM196</f>
        <v>0</v>
      </c>
      <c r="DO196" s="188" cm="1">
        <f t="array" aca="1" ref="DO196" ca="1">IFERROR(INDEX(Forecast_Capex_Input!BP$12:BP$286,$X196)
*(INDEX(Forecast_Capex_Input!$H$12:$H$286,$X196)=Repex),0)
*$DM196</f>
        <v>0</v>
      </c>
      <c r="DP196" s="188" cm="1">
        <f t="array" aca="1" ref="DP196" ca="1">IFERROR(INDEX(Forecast_Capex_Input!BQ$12:BQ$286,$X196)
*(INDEX(Forecast_Capex_Input!$H$12:$H$286,$X196)=Repex),0)
*$DM196</f>
        <v>1</v>
      </c>
      <c r="DQ196" s="188" cm="1">
        <f t="array" aca="1" ref="DQ196" ca="1">IFERROR(INDEX(Forecast_Capex_Input!BR$12:BR$286,$X196)
*(INDEX(Forecast_Capex_Input!$H$12:$H$286,$X196)=Repex),0)
*$DM196</f>
        <v>0</v>
      </c>
      <c r="DR196" s="188" cm="1">
        <f t="array" aca="1" ref="DR196" ca="1">IFERROR(INDEX(Forecast_Capex_Input!BS$12:BS$286,$X196)
*(INDEX(Forecast_Capex_Input!$H$12:$H$286,$X196)=Repex),0)
*$DM196</f>
        <v>0</v>
      </c>
      <c r="DS196" s="165"/>
      <c r="DT196" s="188" t="b" cm="1">
        <f t="array" aca="1" ref="DT196" ca="1">OR($G196=Forecast_Capex_Input!$BU$8:$BU$10)</f>
        <v>0</v>
      </c>
      <c r="DU196" s="188" cm="1">
        <f t="array" aca="1" ref="DU196" ca="1">IFERROR(INDEX(Forecast_Capex_Input!BV$12:BV$286,$X196)
*(INDEX(Forecast_Capex_Input!$H$12:$H$286,$X196)=Repex),0)
*$DT196</f>
        <v>0</v>
      </c>
      <c r="DV196" s="188" cm="1">
        <f t="array" aca="1" ref="DV196" ca="1">IFERROR(INDEX(Forecast_Capex_Input!BW$12:BW$286,$X196)
*(INDEX(Forecast_Capex_Input!$H$12:$H$286,$X196)=Repex),0)
*$DT196</f>
        <v>0</v>
      </c>
      <c r="DW196" s="188" cm="1">
        <f t="array" aca="1" ref="DW196" ca="1">IFERROR(INDEX(Forecast_Capex_Input!BX$12:BX$286,$X196)
*(INDEX(Forecast_Capex_Input!$H$12:$H$286,$X196)=Repex),0)
*$DT196</f>
        <v>0</v>
      </c>
      <c r="DX196" s="188" cm="1">
        <f t="array" aca="1" ref="DX196" ca="1">IFERROR(INDEX(Forecast_Capex_Input!BY$12:BY$286,$X196)
*(INDEX(Forecast_Capex_Input!$H$12:$H$286,$X196)=Repex),0)
*$DT196</f>
        <v>0</v>
      </c>
      <c r="DY196" s="188" cm="1">
        <f t="array" aca="1" ref="DY196" ca="1">IFERROR(INDEX(Forecast_Capex_Input!BZ$12:BZ$286,$X196)
*(INDEX(Forecast_Capex_Input!$H$12:$H$286,$X196)=Repex),0)
*$DT196</f>
        <v>0</v>
      </c>
      <c r="DZ196" s="188" cm="1">
        <f t="array" aca="1" ref="DZ196" ca="1">IFERROR(INDEX(Forecast_Capex_Input!CA$12:CA$286,$X196)
*(INDEX(Forecast_Capex_Input!$H$12:$H$286,$X196)=Repex),0)
*$DT196</f>
        <v>0</v>
      </c>
      <c r="EA196" s="188" cm="1">
        <f t="array" aca="1" ref="EA196" ca="1">IFERROR(INDEX(Forecast_Capex_Input!CB$12:CB$286,$X196)
*(INDEX(Forecast_Capex_Input!$H$12:$H$286,$X196)=Repex),0)
*$DT196</f>
        <v>0</v>
      </c>
      <c r="EB196" s="188" cm="1">
        <f t="array" aca="1" ref="EB196" ca="1">IFERROR(INDEX(Forecast_Capex_Input!CC$12:CC$286,$X196)
*(INDEX(Forecast_Capex_Input!$H$12:$H$286,$X196)=Repex),0)
*$DT196</f>
        <v>0</v>
      </c>
      <c r="EC196" s="165"/>
      <c r="ED196" s="226" t="str">
        <f t="shared" si="127"/>
        <v>N/A</v>
      </c>
      <c r="EE196" s="174" t="s">
        <v>15</v>
      </c>
    </row>
    <row r="197" spans="3:135" x14ac:dyDescent="0.2">
      <c r="C197" s="174">
        <f t="shared" si="128"/>
        <v>187</v>
      </c>
      <c r="D197" s="167" t="str" cm="1">
        <f t="array" ref="D197">IFERROR(INDEX(Forecast_Capex_Input!$D$12:$D$286,$X197),NA)</f>
        <v>Disconnector</v>
      </c>
      <c r="E197" s="172" t="b" cm="1">
        <f t="array" ref="E197">IF($X197=NA,NA,INDEX(Forecast_Capex_Input!$E$12:$E$286,$X197))</f>
        <v>1</v>
      </c>
      <c r="F197" s="167" t="str" cm="1">
        <f t="array" aca="1" ref="F197" ca="1">IFERROR(INDEX(General!$E$25:$E$26,$Y197),NA)</f>
        <v>Labour</v>
      </c>
      <c r="G197" s="167" t="str" cm="1">
        <f t="array" aca="1" ref="G197" ca="1">IFERROR(INDEX(Forecast_Capex_Input!$AI$11:$BB$11,$AA197),NA)</f>
        <v>Substations</v>
      </c>
      <c r="H197" s="189" cm="1">
        <f t="array" aca="1" ref="H197" ca="1">IFERROR(INDEX(Forecast_Capex_Input!$AI$12:$BB$286,$X197,$AA197),NA)</f>
        <v>1</v>
      </c>
      <c r="I197" s="199" t="str" cm="1">
        <f t="array" ref="I197">IFERROR(INDEX(Forecast_Capex_Input!$F$12:$F$286,$X197),NA)</f>
        <v>Replacement Expenditure</v>
      </c>
      <c r="J197" s="199" t="str" cm="1">
        <f t="array" ref="J197">IFERROR(INDEX(Forecast_Capex_Input!G$12:G$286,$X197),NA)</f>
        <v>Substation</v>
      </c>
      <c r="K197" s="199" t="str" cm="1">
        <f t="array" ref="K197">IFERROR(INDEX(Forecast_Capex_Input!H$12:H$286,$X197),NA)</f>
        <v>Repex</v>
      </c>
      <c r="L197" s="199" t="str" cm="1">
        <f t="array" ref="L197">IFERROR(INDEX(Forecast_Capex_Input!I$12:I$286,$X197),NA)</f>
        <v>N/A</v>
      </c>
      <c r="M197" s="199" t="str" cm="1">
        <f t="array" ref="M197">IFERROR(INDEX(Forecast_Capex_Input!J$12:J$286,$X197),NA)</f>
        <v>N/A</v>
      </c>
      <c r="N197" s="199" t="str" cm="1">
        <f t="array" ref="N197">IFERROR(INDEX(Forecast_Capex_Input!K$12:K$286,$X197),NA)</f>
        <v>Substations - Switchbay Equipment</v>
      </c>
      <c r="O197" s="199" t="str" cm="1">
        <f t="array" ref="O197">IFERROR(INDEX(Forecast_Capex_Input!L$12:L$286,$X197),NA)</f>
        <v>Substations - Safe and Reliable Network</v>
      </c>
      <c r="P197" s="199" t="str" cm="1">
        <f t="array" ref="P197">IFERROR(INDEX(Forecast_Capex_Input!M$12:M$286,$X197),NA)</f>
        <v>N/A</v>
      </c>
      <c r="Q197" s="172" t="str" cm="1">
        <f t="array" ref="Q197">IFERROR(INDEX(Forecast_Capex_Input!N$12:N$286,$X197),NA)</f>
        <v>No</v>
      </c>
      <c r="R197" s="265" cm="1">
        <f t="array" ref="R197">IFERROR(INDEX(Forecast_Capex_Input!O$12:O$286,$X197),0)</f>
        <v>0</v>
      </c>
      <c r="S197" s="172" t="str" cm="1">
        <f t="array" ref="S197">IFERROR(INDEX(Forecast_Capex_Input!P$12:P$286,$X197),0)</f>
        <v>Safety security &amp; reliability</v>
      </c>
      <c r="T197" s="199" t="str" cm="1">
        <f t="array" aca="1" ref="T197" ca="1">IFERROR(INDEX(General!$K$84:$K$103,$AA197),NA)</f>
        <v>Substations (2018 onwards)</v>
      </c>
      <c r="U197" s="188" cm="1">
        <f t="array" aca="1" ref="U197" ca="1">IFERROR(
IF($F197=General!$E$25,INDEX(Forecast_Capex_Input!S$12:S$286,$X197),
INDEX(Forecast_Capex_Input!T$12:T$286,$X197)),0)</f>
        <v>0.44432238692873954</v>
      </c>
      <c r="V197" s="222" t="b">
        <f>IFERROR(INDEX(Overheads!$T$19:$T$26,MATCH($I197,Overheads!$E$19:$E$26,0)),FALSE)</f>
        <v>1</v>
      </c>
      <c r="W197" s="165"/>
      <c r="X197" s="174">
        <f>IFERROR(
IF(MATCH($C197,Forecast_Capex_Input!$CI$12:$CI$286,1)+1&gt;MAX(Forecast_Capex_Input!$C$12:$C$286),NA,
MATCH($C197,Forecast_Capex_Input!$CI$12:$CI$286,1)+1),1)</f>
        <v>75</v>
      </c>
      <c r="Y197" s="174" cm="1">
        <f t="array" aca="1" ref="Y197" ca="1">IFERROR(
IF(X196&lt;&gt;X197,1,
IF(COUNTIF(OFFSET(Y196,0,0,-INDEX(Forecast_Capex_Input!$CG$12:$CG$286,$X197)),Y196)=INDEX(Forecast_Capex_Input!$CG$12:$CG$286,$X197),Y196+1,Y196)),NA)</f>
        <v>1</v>
      </c>
      <c r="Z197" s="174" cm="1">
        <f t="array" ref="Z197">IFERROR($C197-IF($X197=1,1,INDEX(Forecast_Capex_Input!$CI$12:$CI$286,$X197-1))+1,NA)</f>
        <v>1</v>
      </c>
      <c r="AA197" s="174" cm="1">
        <f t="array" aca="1" ref="AA197" ca="1">IFERROR(IF(Y197=1,
INDEX(Forecast_Capex_Input!$AI$10:$BB$10,SMALL(IF(INDEX(Forecast_Capex_Input!$AI$12:$BB$286,$X197,0)&gt;0,COLUMN(Forecast_Capex_Input!$AI$10:$BB$10)-COLUMN(Forecast_Capex_Input!$AI$12)+1),ROWS(OFFSET(AA196,0,0,-$Z197)))),
OFFSET(AA196,-INDEX(Forecast_Capex_Input!$CG$12:$CG$286,$X197)+1,0)),NA)</f>
        <v>3</v>
      </c>
      <c r="AB197" s="174">
        <f t="shared" ca="1" si="97"/>
        <v>1</v>
      </c>
      <c r="AC197" s="222" t="b">
        <f t="shared" si="129"/>
        <v>0</v>
      </c>
      <c r="AD197" s="220" t="b">
        <v>0</v>
      </c>
      <c r="AE197" s="222" t="b">
        <f t="shared" si="98"/>
        <v>1</v>
      </c>
      <c r="AF197" s="165"/>
      <c r="AG197" s="215">
        <v>1.3499970049981675</v>
      </c>
      <c r="AH197" s="215">
        <v>1.227270004543789</v>
      </c>
      <c r="AI197" s="215">
        <v>0.61363500227189449</v>
      </c>
      <c r="AJ197" s="215">
        <v>1.3499970049981675</v>
      </c>
      <c r="AK197" s="215">
        <v>1.4113605052253571</v>
      </c>
      <c r="AL197" s="155">
        <v>5.9522595220373757</v>
      </c>
      <c r="AM197" s="165"/>
      <c r="AN197" s="215" cm="1">
        <f t="array" aca="1" ref="AN197" ca="1">IFERROR(INDEX(General!O$33:O$34,$AB197)
*AG197,0)</f>
        <v>1.3478082081918479</v>
      </c>
      <c r="AO197" s="215" cm="1">
        <f t="array" aca="1" ref="AO197" ca="1">IFERROR(INDEX(General!P$33:P$34,$AB197)
*AH197,0)</f>
        <v>1.2346514481000248</v>
      </c>
      <c r="AP197" s="215" cm="1">
        <f t="array" aca="1" ref="AP197" ca="1">IFERROR(INDEX(General!Q$33:Q$34,$AB197)
*AI197,0)</f>
        <v>0.62288402395178999</v>
      </c>
      <c r="AQ197" s="215" cm="1">
        <f t="array" aca="1" ref="AQ197" ca="1">IFERROR(INDEX(General!R$33:R$34,$AB197)
*AJ197,0)</f>
        <v>1.3816289025422657</v>
      </c>
      <c r="AR197" s="215" cm="1">
        <f t="array" aca="1" ref="AR197" ca="1">IFERROR(INDEX(General!S$33:S$34,$AB197)
*AK197,0)</f>
        <v>1.4533150073856045</v>
      </c>
      <c r="AS197" s="155">
        <f t="shared" ca="1" si="130"/>
        <v>6.0402875901715323</v>
      </c>
      <c r="AT197" s="165"/>
      <c r="AU197" s="215">
        <f ca="1">IF($AE197=FALSE,AN197*Overheads!$R$24*$V197,
IFERROR(Overheads!$O$49*$V197*AN197,0)
+IFERROR(Overheads!Q$59*$V197*(AN197/Overheads!Q$68),0))</f>
        <v>0.18878263748767904</v>
      </c>
      <c r="AV197" s="215">
        <f ca="1">IF($AE197=FALSE,AO197*Overheads!$R$24*$V197,
IFERROR(Overheads!$O$49*$V197*AO197,0)
+IFERROR(Overheads!R$59*$V197*(AO197/Overheads!R$68),0))</f>
        <v>0.14735619412904918</v>
      </c>
      <c r="AW197" s="215">
        <f ca="1">IF($AE197=FALSE,AP197*Overheads!$R$24*$V197,
IFERROR(Overheads!$O$49*$V197*AP197,0)
+IFERROR(Overheads!S$59*$V197*(AP197/Overheads!S$68),0))</f>
        <v>8.1000555129768281E-2</v>
      </c>
      <c r="AX197" s="215">
        <f ca="1">IF($AE197=FALSE,AQ197*Overheads!$R$24*$V197,
IFERROR(Overheads!$O$49*$V197*AQ197,0)
+IFERROR(Overheads!T$59*$V197*(AQ197/Overheads!T$68),0))</f>
        <v>0.19797504072275804</v>
      </c>
      <c r="AY197" s="215">
        <f ca="1">IF($AE197=FALSE,AR197*Overheads!$R$24*$V197,
IFERROR(Overheads!$O$49*$V197*AR197,0)
+IFERROR(Overheads!U$59*$V197*(AR197/Overheads!U$68),0))</f>
        <v>0.17777894171009981</v>
      </c>
      <c r="AZ197" s="155">
        <f t="shared" ca="1" si="131"/>
        <v>0.79289336917935427</v>
      </c>
      <c r="BA197" s="165"/>
      <c r="BB197" s="215">
        <f ca="1">IF($AE197=FALSE,AN197*Overheads!$S$25,
IFERROR(Overheads!$O$50*AN197,0)
+IFERROR(Overheads!Q$60*(AN197/Overheads!Q$66),0))</f>
        <v>2.5337189107635084E-2</v>
      </c>
      <c r="BC197" s="215">
        <f ca="1">IF($AE197=FALSE,AO197*Overheads!$S$25,
IFERROR(Overheads!$O$50*AO197,0)
+IFERROR(Overheads!R$60*(AO197/Overheads!R$66),0))</f>
        <v>2.0831782334472863E-2</v>
      </c>
      <c r="BD197" s="215">
        <f ca="1">IF($AE197=FALSE,AP197*Overheads!$S$25,
IFERROR(Overheads!$O$50*AP197,0)
+IFERROR(Overheads!S$60*(AP197/Overheads!S$66),0))</f>
        <v>1.1432185729680234E-2</v>
      </c>
      <c r="BE197" s="215">
        <f ca="1">IF($AE197=FALSE,AQ197*Overheads!$S$25,
IFERROR(Overheads!$O$50*AQ197,0)
+IFERROR(Overheads!T$60*(AQ197/Overheads!T$66),0))</f>
        <v>2.8006726068017879E-2</v>
      </c>
      <c r="BF197" s="215">
        <f ca="1">IF($AE197=FALSE,AR197*Overheads!$S$25,
IFERROR(Overheads!$O$50*AR197,0)
+IFERROR(Overheads!U$60*(AR197/Overheads!U$66),0))</f>
        <v>2.6020800852776395E-2</v>
      </c>
      <c r="BG197" s="155">
        <f t="shared" ca="1" si="132"/>
        <v>0.11162868409258245</v>
      </c>
      <c r="BH197" s="165"/>
      <c r="BI197" s="215">
        <f t="shared" ca="1" si="133"/>
        <v>1.561928034787162</v>
      </c>
      <c r="BJ197" s="215">
        <f t="shared" ca="1" si="99"/>
        <v>1.4028394245635467</v>
      </c>
      <c r="BK197" s="215">
        <f t="shared" ca="1" si="100"/>
        <v>0.7153167648112384</v>
      </c>
      <c r="BL197" s="215">
        <f t="shared" ca="1" si="101"/>
        <v>1.6076106693330416</v>
      </c>
      <c r="BM197" s="215">
        <f t="shared" ca="1" si="102"/>
        <v>1.6571147499484808</v>
      </c>
      <c r="BN197" s="155">
        <f t="shared" ca="1" si="134"/>
        <v>6.9448096434434694</v>
      </c>
      <c r="BO197" s="165"/>
      <c r="BP197" s="187" cm="1">
        <f t="array" ref="BP197">IFERROR(IF($X197=$X196,BP196,INDEX(Forecast_Capex_Input!AC$12:AC$286,$X197)),0)</f>
        <v>0.1</v>
      </c>
      <c r="BQ197" s="187" cm="1">
        <f t="array" ref="BQ197">IFERROR(IF($X197=$X196,BQ196,INDEX(Forecast_Capex_Input!AD$12:AD$286,$X197)),0)</f>
        <v>0.11</v>
      </c>
      <c r="BR197" s="187" cm="1">
        <f t="array" ref="BR197">IFERROR(IF($X197=$X196,BR196,INDEX(Forecast_Capex_Input!AE$12:AE$286,$X197)),0)</f>
        <v>0.14000000000000001</v>
      </c>
      <c r="BS197" s="187" cm="1">
        <f t="array" ref="BS197">IFERROR(IF($X197=$X196,BS196,INDEX(Forecast_Capex_Input!AF$12:AF$286,$X197)),0)</f>
        <v>0.32</v>
      </c>
      <c r="BT197" s="187" cm="1">
        <f t="array" ref="BT197">IFERROR(IF($X197=$X196,BT196,INDEX(Forecast_Capex_Input!AG$12:AG$286,$X197)),0)</f>
        <v>0.33</v>
      </c>
      <c r="BU197" s="165"/>
      <c r="BV197" s="215">
        <f t="shared" si="103"/>
        <v>0.59522595220373764</v>
      </c>
      <c r="BW197" s="215">
        <f t="shared" si="104"/>
        <v>0.65474854742411137</v>
      </c>
      <c r="BX197" s="215">
        <f t="shared" si="105"/>
        <v>0.83331633308523267</v>
      </c>
      <c r="BY197" s="215">
        <f t="shared" si="106"/>
        <v>1.9047230470519603</v>
      </c>
      <c r="BZ197" s="215">
        <f t="shared" si="107"/>
        <v>1.964245642272334</v>
      </c>
      <c r="CA197" s="155">
        <f t="shared" si="135"/>
        <v>5.9522595220373757</v>
      </c>
      <c r="CB197" s="165"/>
      <c r="CC197" s="215">
        <f t="shared" ca="1" si="108"/>
        <v>0.60402875901715325</v>
      </c>
      <c r="CD197" s="215">
        <f t="shared" ca="1" si="109"/>
        <v>0.66443163491886859</v>
      </c>
      <c r="CE197" s="215">
        <f t="shared" ca="1" si="110"/>
        <v>0.84564026262401459</v>
      </c>
      <c r="CF197" s="215">
        <f t="shared" ca="1" si="111"/>
        <v>1.9328920288548903</v>
      </c>
      <c r="CG197" s="215">
        <f t="shared" ca="1" si="112"/>
        <v>1.9932949047566058</v>
      </c>
      <c r="CH197" s="155">
        <f t="shared" ca="1" si="136"/>
        <v>6.0402875901715323</v>
      </c>
      <c r="CI197" s="165"/>
      <c r="CJ197" s="215">
        <f t="shared" ca="1" si="113"/>
        <v>7.9289336917935438E-2</v>
      </c>
      <c r="CK197" s="215">
        <f t="shared" ca="1" si="114"/>
        <v>8.7218270609728976E-2</v>
      </c>
      <c r="CL197" s="215">
        <f t="shared" ca="1" si="115"/>
        <v>0.1110050716851096</v>
      </c>
      <c r="CM197" s="215">
        <f t="shared" ca="1" si="116"/>
        <v>0.25372587813739339</v>
      </c>
      <c r="CN197" s="215">
        <f t="shared" ca="1" si="117"/>
        <v>0.26165481182918693</v>
      </c>
      <c r="CO197" s="155">
        <f t="shared" ca="1" si="137"/>
        <v>0.79289336917935438</v>
      </c>
      <c r="CP197" s="165"/>
      <c r="CQ197" s="223">
        <f t="shared" ca="1" si="118"/>
        <v>1.1162868409258245E-2</v>
      </c>
      <c r="CR197" s="223">
        <f t="shared" ca="1" si="119"/>
        <v>1.227915525018407E-2</v>
      </c>
      <c r="CS197" s="223">
        <f t="shared" ca="1" si="120"/>
        <v>1.5628015772961544E-2</v>
      </c>
      <c r="CT197" s="223">
        <f t="shared" ca="1" si="121"/>
        <v>3.5721178909626387E-2</v>
      </c>
      <c r="CU197" s="223">
        <f t="shared" ca="1" si="122"/>
        <v>3.683746575055221E-2</v>
      </c>
      <c r="CV197" s="155">
        <f t="shared" ca="1" si="138"/>
        <v>0.11162868409258245</v>
      </c>
      <c r="CW197" s="165"/>
      <c r="CX197" s="215">
        <f t="shared" ca="1" si="139"/>
        <v>0.69448096434434692</v>
      </c>
      <c r="CY197" s="215">
        <f t="shared" ca="1" si="123"/>
        <v>0.76392906077878164</v>
      </c>
      <c r="CZ197" s="215">
        <f t="shared" ca="1" si="124"/>
        <v>0.97227335008208582</v>
      </c>
      <c r="DA197" s="215">
        <f t="shared" ca="1" si="125"/>
        <v>2.2223390859019099</v>
      </c>
      <c r="DB197" s="215">
        <f t="shared" ca="1" si="126"/>
        <v>2.2917871823363449</v>
      </c>
      <c r="DC197" s="155">
        <f t="shared" ca="1" si="140"/>
        <v>6.9448096434434685</v>
      </c>
      <c r="DD197" s="165"/>
      <c r="DE197" s="188" t="b" cm="1">
        <f t="array" aca="1" ref="DE197" ca="1">OR($G197=Forecast_Capex_Input!$BF$8:$BF$10)</f>
        <v>0</v>
      </c>
      <c r="DF197" s="188" cm="1">
        <f t="array" aca="1" ref="DF197" ca="1">IFERROR(INDEX(Forecast_Capex_Input!BG$12:BG$286,$X197)
*(INDEX(Forecast_Capex_Input!$H$12:$H$286,$X197)=Repex),0)
*$DE197</f>
        <v>0</v>
      </c>
      <c r="DG197" s="188" cm="1">
        <f t="array" aca="1" ref="DG197" ca="1">IFERROR(INDEX(Forecast_Capex_Input!BH$12:BH$286,$X197)
*(INDEX(Forecast_Capex_Input!$H$12:$H$286,$X197)=Repex),0)
*$DE197</f>
        <v>0</v>
      </c>
      <c r="DH197" s="188" cm="1">
        <f t="array" aca="1" ref="DH197" ca="1">IFERROR(INDEX(Forecast_Capex_Input!BI$12:BI$286,$X197)
*(INDEX(Forecast_Capex_Input!$H$12:$H$286,$X197)=Repex),0)
*$DE197</f>
        <v>0</v>
      </c>
      <c r="DI197" s="188" cm="1">
        <f t="array" aca="1" ref="DI197" ca="1">IFERROR(INDEX(Forecast_Capex_Input!BJ$12:BJ$286,$X197)
*(INDEX(Forecast_Capex_Input!$H$12:$H$286,$X197)=Repex),0)
*$DE197</f>
        <v>0</v>
      </c>
      <c r="DJ197" s="188" cm="1">
        <f t="array" aca="1" ref="DJ197" ca="1">IFERROR(INDEX(Forecast_Capex_Input!BK$12:BK$286,$X197)
*(INDEX(Forecast_Capex_Input!$H$12:$H$286,$X197)=Repex),0)
*$DE197</f>
        <v>0</v>
      </c>
      <c r="DK197" s="188" cm="1">
        <f t="array" aca="1" ref="DK197" ca="1">IFERROR(INDEX(Forecast_Capex_Input!BL$12:BL$286,$X197)
*(INDEX(Forecast_Capex_Input!$H$12:$H$286,$X197)=Repex),0)
*$DE197</f>
        <v>0</v>
      </c>
      <c r="DL197" s="165"/>
      <c r="DM197" s="188" t="b" cm="1">
        <f t="array" aca="1" ref="DM197" ca="1">OR($G197=Forecast_Capex_Input!$BN$8:$BN$9)</f>
        <v>1</v>
      </c>
      <c r="DN197" s="188" cm="1">
        <f t="array" aca="1" ref="DN197" ca="1">IFERROR(INDEX(Forecast_Capex_Input!BO$12:BO$286,$X197)
*(INDEX(Forecast_Capex_Input!$H$12:$H$286,$X197)=Repex),0)
*$DM197</f>
        <v>0</v>
      </c>
      <c r="DO197" s="188" cm="1">
        <f t="array" aca="1" ref="DO197" ca="1">IFERROR(INDEX(Forecast_Capex_Input!BP$12:BP$286,$X197)
*(INDEX(Forecast_Capex_Input!$H$12:$H$286,$X197)=Repex),0)
*$DM197</f>
        <v>0</v>
      </c>
      <c r="DP197" s="188" cm="1">
        <f t="array" aca="1" ref="DP197" ca="1">IFERROR(INDEX(Forecast_Capex_Input!BQ$12:BQ$286,$X197)
*(INDEX(Forecast_Capex_Input!$H$12:$H$286,$X197)=Repex),0)
*$DM197</f>
        <v>1</v>
      </c>
      <c r="DQ197" s="188" cm="1">
        <f t="array" aca="1" ref="DQ197" ca="1">IFERROR(INDEX(Forecast_Capex_Input!BR$12:BR$286,$X197)
*(INDEX(Forecast_Capex_Input!$H$12:$H$286,$X197)=Repex),0)
*$DM197</f>
        <v>0</v>
      </c>
      <c r="DR197" s="188" cm="1">
        <f t="array" aca="1" ref="DR197" ca="1">IFERROR(INDEX(Forecast_Capex_Input!BS$12:BS$286,$X197)
*(INDEX(Forecast_Capex_Input!$H$12:$H$286,$X197)=Repex),0)
*$DM197</f>
        <v>0</v>
      </c>
      <c r="DS197" s="165"/>
      <c r="DT197" s="188" t="b" cm="1">
        <f t="array" aca="1" ref="DT197" ca="1">OR($G197=Forecast_Capex_Input!$BU$8:$BU$10)</f>
        <v>0</v>
      </c>
      <c r="DU197" s="188" cm="1">
        <f t="array" aca="1" ref="DU197" ca="1">IFERROR(INDEX(Forecast_Capex_Input!BV$12:BV$286,$X197)
*(INDEX(Forecast_Capex_Input!$H$12:$H$286,$X197)=Repex),0)
*$DT197</f>
        <v>0</v>
      </c>
      <c r="DV197" s="188" cm="1">
        <f t="array" aca="1" ref="DV197" ca="1">IFERROR(INDEX(Forecast_Capex_Input!BW$12:BW$286,$X197)
*(INDEX(Forecast_Capex_Input!$H$12:$H$286,$X197)=Repex),0)
*$DT197</f>
        <v>0</v>
      </c>
      <c r="DW197" s="188" cm="1">
        <f t="array" aca="1" ref="DW197" ca="1">IFERROR(INDEX(Forecast_Capex_Input!BX$12:BX$286,$X197)
*(INDEX(Forecast_Capex_Input!$H$12:$H$286,$X197)=Repex),0)
*$DT197</f>
        <v>0</v>
      </c>
      <c r="DX197" s="188" cm="1">
        <f t="array" aca="1" ref="DX197" ca="1">IFERROR(INDEX(Forecast_Capex_Input!BY$12:BY$286,$X197)
*(INDEX(Forecast_Capex_Input!$H$12:$H$286,$X197)=Repex),0)
*$DT197</f>
        <v>0</v>
      </c>
      <c r="DY197" s="188" cm="1">
        <f t="array" aca="1" ref="DY197" ca="1">IFERROR(INDEX(Forecast_Capex_Input!BZ$12:BZ$286,$X197)
*(INDEX(Forecast_Capex_Input!$H$12:$H$286,$X197)=Repex),0)
*$DT197</f>
        <v>0</v>
      </c>
      <c r="DZ197" s="188" cm="1">
        <f t="array" aca="1" ref="DZ197" ca="1">IFERROR(INDEX(Forecast_Capex_Input!CA$12:CA$286,$X197)
*(INDEX(Forecast_Capex_Input!$H$12:$H$286,$X197)=Repex),0)
*$DT197</f>
        <v>0</v>
      </c>
      <c r="EA197" s="188" cm="1">
        <f t="array" aca="1" ref="EA197" ca="1">IFERROR(INDEX(Forecast_Capex_Input!CB$12:CB$286,$X197)
*(INDEX(Forecast_Capex_Input!$H$12:$H$286,$X197)=Repex),0)
*$DT197</f>
        <v>0</v>
      </c>
      <c r="EB197" s="188" cm="1">
        <f t="array" aca="1" ref="EB197" ca="1">IFERROR(INDEX(Forecast_Capex_Input!CC$12:CC$286,$X197)
*(INDEX(Forecast_Capex_Input!$H$12:$H$286,$X197)=Repex),0)
*$DT197</f>
        <v>0</v>
      </c>
      <c r="EC197" s="165"/>
      <c r="ED197" s="226" t="str">
        <f t="shared" si="127"/>
        <v>N/A</v>
      </c>
      <c r="EE197" s="174" t="s">
        <v>15</v>
      </c>
    </row>
    <row r="198" spans="3:135" x14ac:dyDescent="0.2">
      <c r="C198" s="174">
        <f t="shared" si="128"/>
        <v>188</v>
      </c>
      <c r="D198" s="167" t="str" cm="1">
        <f t="array" ref="D198">IFERROR(INDEX(Forecast_Capex_Input!$D$12:$D$286,$X198),NA)</f>
        <v>Disconnector</v>
      </c>
      <c r="E198" s="172" t="b" cm="1">
        <f t="array" ref="E198">IF($X198=NA,NA,INDEX(Forecast_Capex_Input!$E$12:$E$286,$X198))</f>
        <v>1</v>
      </c>
      <c r="F198" s="167" t="str" cm="1">
        <f t="array" aca="1" ref="F198" ca="1">IFERROR(INDEX(General!$E$25:$E$26,$Y198),NA)</f>
        <v>Non-Labour</v>
      </c>
      <c r="G198" s="167" t="str" cm="1">
        <f t="array" aca="1" ref="G198" ca="1">IFERROR(INDEX(Forecast_Capex_Input!$AI$11:$BB$11,$AA198),NA)</f>
        <v>Substations</v>
      </c>
      <c r="H198" s="189" cm="1">
        <f t="array" aca="1" ref="H198" ca="1">IFERROR(INDEX(Forecast_Capex_Input!$AI$12:$BB$286,$X198,$AA198),NA)</f>
        <v>1</v>
      </c>
      <c r="I198" s="199" t="str" cm="1">
        <f t="array" ref="I198">IFERROR(INDEX(Forecast_Capex_Input!$F$12:$F$286,$X198),NA)</f>
        <v>Replacement Expenditure</v>
      </c>
      <c r="J198" s="199" t="str" cm="1">
        <f t="array" ref="J198">IFERROR(INDEX(Forecast_Capex_Input!G$12:G$286,$X198),NA)</f>
        <v>Substation</v>
      </c>
      <c r="K198" s="199" t="str" cm="1">
        <f t="array" ref="K198">IFERROR(INDEX(Forecast_Capex_Input!H$12:H$286,$X198),NA)</f>
        <v>Repex</v>
      </c>
      <c r="L198" s="199" t="str" cm="1">
        <f t="array" ref="L198">IFERROR(INDEX(Forecast_Capex_Input!I$12:I$286,$X198),NA)</f>
        <v>N/A</v>
      </c>
      <c r="M198" s="199" t="str" cm="1">
        <f t="array" ref="M198">IFERROR(INDEX(Forecast_Capex_Input!J$12:J$286,$X198),NA)</f>
        <v>N/A</v>
      </c>
      <c r="N198" s="199" t="str" cm="1">
        <f t="array" ref="N198">IFERROR(INDEX(Forecast_Capex_Input!K$12:K$286,$X198),NA)</f>
        <v>Substations - Switchbay Equipment</v>
      </c>
      <c r="O198" s="199" t="str" cm="1">
        <f t="array" ref="O198">IFERROR(INDEX(Forecast_Capex_Input!L$12:L$286,$X198),NA)</f>
        <v>Substations - Safe and Reliable Network</v>
      </c>
      <c r="P198" s="199" t="str" cm="1">
        <f t="array" ref="P198">IFERROR(INDEX(Forecast_Capex_Input!M$12:M$286,$X198),NA)</f>
        <v>N/A</v>
      </c>
      <c r="Q198" s="172" t="str" cm="1">
        <f t="array" ref="Q198">IFERROR(INDEX(Forecast_Capex_Input!N$12:N$286,$X198),NA)</f>
        <v>No</v>
      </c>
      <c r="R198" s="265" cm="1">
        <f t="array" ref="R198">IFERROR(INDEX(Forecast_Capex_Input!O$12:O$286,$X198),0)</f>
        <v>0</v>
      </c>
      <c r="S198" s="172" t="str" cm="1">
        <f t="array" ref="S198">IFERROR(INDEX(Forecast_Capex_Input!P$12:P$286,$X198),0)</f>
        <v>Safety security &amp; reliability</v>
      </c>
      <c r="T198" s="199" t="str" cm="1">
        <f t="array" aca="1" ref="T198" ca="1">IFERROR(INDEX(General!$K$84:$K$103,$AA198),NA)</f>
        <v>Substations (2018 onwards)</v>
      </c>
      <c r="U198" s="188" cm="1">
        <f t="array" aca="1" ref="U198" ca="1">IFERROR(
IF($F198=General!$E$25,INDEX(Forecast_Capex_Input!S$12:S$286,$X198),
INDEX(Forecast_Capex_Input!T$12:T$286,$X198)),0)</f>
        <v>0.5556776130712604</v>
      </c>
      <c r="V198" s="222" t="b">
        <f>IFERROR(INDEX(Overheads!$T$19:$T$26,MATCH($I198,Overheads!$E$19:$E$26,0)),FALSE)</f>
        <v>1</v>
      </c>
      <c r="W198" s="165"/>
      <c r="X198" s="174">
        <f>IFERROR(
IF(MATCH($C198,Forecast_Capex_Input!$CI$12:$CI$286,1)+1&gt;MAX(Forecast_Capex_Input!$C$12:$C$286),NA,
MATCH($C198,Forecast_Capex_Input!$CI$12:$CI$286,1)+1),1)</f>
        <v>75</v>
      </c>
      <c r="Y198" s="174" cm="1">
        <f t="array" aca="1" ref="Y198" ca="1">IFERROR(
IF(X197&lt;&gt;X198,1,
IF(COUNTIF(OFFSET(Y197,0,0,-INDEX(Forecast_Capex_Input!$CG$12:$CG$286,$X198)),Y197)=INDEX(Forecast_Capex_Input!$CG$12:$CG$286,$X198),Y197+1,Y197)),NA)</f>
        <v>2</v>
      </c>
      <c r="Z198" s="174" cm="1">
        <f t="array" ref="Z198">IFERROR($C198-IF($X198=1,1,INDEX(Forecast_Capex_Input!$CI$12:$CI$286,$X198-1))+1,NA)</f>
        <v>2</v>
      </c>
      <c r="AA198" s="174" cm="1">
        <f t="array" aca="1" ref="AA198" ca="1">IFERROR(IF(Y198=1,
INDEX(Forecast_Capex_Input!$AI$10:$BB$10,SMALL(IF(INDEX(Forecast_Capex_Input!$AI$12:$BB$286,$X198,0)&gt;0,COLUMN(Forecast_Capex_Input!$AI$10:$BB$10)-COLUMN(Forecast_Capex_Input!$AI$12)+1),ROWS(OFFSET(AA197,0,0,-$Z198)))),
OFFSET(AA197,-INDEX(Forecast_Capex_Input!$CG$12:$CG$286,$X198)+1,0)),NA)</f>
        <v>3</v>
      </c>
      <c r="AB198" s="174">
        <f t="shared" ca="1" si="97"/>
        <v>2</v>
      </c>
      <c r="AC198" s="222" t="b">
        <f t="shared" si="129"/>
        <v>0</v>
      </c>
      <c r="AD198" s="220" t="b">
        <v>0</v>
      </c>
      <c r="AE198" s="222" t="b">
        <f t="shared" si="98"/>
        <v>1</v>
      </c>
      <c r="AF198" s="165"/>
      <c r="AG198" s="215">
        <v>1.6883306703856076</v>
      </c>
      <c r="AH198" s="215">
        <v>1.5348460639869161</v>
      </c>
      <c r="AI198" s="215">
        <v>0.76742303199345807</v>
      </c>
      <c r="AJ198" s="215">
        <v>1.6883306703856076</v>
      </c>
      <c r="AK198" s="215">
        <v>1.7650729735849533</v>
      </c>
      <c r="AL198" s="155">
        <v>7.444003410336542</v>
      </c>
      <c r="AM198" s="165"/>
      <c r="AN198" s="215" cm="1">
        <f t="array" aca="1" ref="AN198" ca="1">IFERROR(INDEX(General!O$33:O$34,$AB198)
*AG198,0)</f>
        <v>1.6883306703856076</v>
      </c>
      <c r="AO198" s="215" cm="1">
        <f t="array" aca="1" ref="AO198" ca="1">IFERROR(INDEX(General!P$33:P$34,$AB198)
*AH198,0)</f>
        <v>1.5348460639869161</v>
      </c>
      <c r="AP198" s="215" cm="1">
        <f t="array" aca="1" ref="AP198" ca="1">IFERROR(INDEX(General!Q$33:Q$34,$AB198)
*AI198,0)</f>
        <v>0.76742303199345807</v>
      </c>
      <c r="AQ198" s="215" cm="1">
        <f t="array" aca="1" ref="AQ198" ca="1">IFERROR(INDEX(General!R$33:R$34,$AB198)
*AJ198,0)</f>
        <v>1.6883306703856076</v>
      </c>
      <c r="AR198" s="215" cm="1">
        <f t="array" aca="1" ref="AR198" ca="1">IFERROR(INDEX(General!S$33:S$34,$AB198)
*AK198,0)</f>
        <v>1.7650729735849533</v>
      </c>
      <c r="AS198" s="155">
        <f t="shared" ca="1" si="130"/>
        <v>7.444003410336542</v>
      </c>
      <c r="AT198" s="165"/>
      <c r="AU198" s="215">
        <f ca="1">IF($AE198=FALSE,AN198*Overheads!$R$24*$V198,
IFERROR(Overheads!$O$49*$V198*AN198,0)
+IFERROR(Overheads!Q$59*$V198*(AN198/Overheads!Q$68),0))</f>
        <v>0.23647839133902082</v>
      </c>
      <c r="AV198" s="215">
        <f ca="1">IF($AE198=FALSE,AO198*Overheads!$R$24*$V198,
IFERROR(Overheads!$O$49*$V198*AO198,0)
+IFERROR(Overheads!R$59*$V198*(AO198/Overheads!R$68),0))</f>
        <v>0.18318455375491532</v>
      </c>
      <c r="AW198" s="215">
        <f ca="1">IF($AE198=FALSE,AP198*Overheads!$R$24*$V198,
IFERROR(Overheads!$O$49*$V198*AP198,0)
+IFERROR(Overheads!S$59*$V198*(AP198/Overheads!S$68),0))</f>
        <v>9.9796574033902685E-2</v>
      </c>
      <c r="AX198" s="215">
        <f ca="1">IF($AE198=FALSE,AQ198*Overheads!$R$24*$V198,
IFERROR(Overheads!$O$49*$V198*AQ198,0)
+IFERROR(Overheads!T$59*$V198*(AQ198/Overheads!T$68),0))</f>
        <v>0.24192265564801113</v>
      </c>
      <c r="AY198" s="215">
        <f ca="1">IF($AE198=FALSE,AR198*Overheads!$R$24*$V198,
IFERROR(Overheads!$O$49*$V198*AR198,0)
+IFERROR(Overheads!U$59*$V198*(AR198/Overheads!U$68),0))</f>
        <v>0.2159152033044231</v>
      </c>
      <c r="AZ198" s="155">
        <f t="shared" ca="1" si="131"/>
        <v>0.97729737808027317</v>
      </c>
      <c r="BA198" s="165"/>
      <c r="BB198" s="215">
        <f ca="1">IF($AE198=FALSE,AN198*Overheads!$S$25,
IFERROR(Overheads!$O$50*AN198,0)
+IFERROR(Overheads!Q$60*(AN198/Overheads!Q$66),0))</f>
        <v>3.1738605843014328E-2</v>
      </c>
      <c r="BC198" s="215">
        <f ca="1">IF($AE198=FALSE,AO198*Overheads!$S$25,
IFERROR(Overheads!$O$50*AO198,0)
+IFERROR(Overheads!R$60*(AO198/Overheads!R$66),0))</f>
        <v>2.5896846572448614E-2</v>
      </c>
      <c r="BD198" s="215">
        <f ca="1">IF($AE198=FALSE,AP198*Overheads!$S$25,
IFERROR(Overheads!$O$50*AP198,0)
+IFERROR(Overheads!S$60*(AP198/Overheads!S$66),0))</f>
        <v>1.4085001858488166E-2</v>
      </c>
      <c r="BE198" s="215">
        <f ca="1">IF($AE198=FALSE,AQ198*Overheads!$S$25,
IFERROR(Overheads!$O$50*AQ198,0)
+IFERROR(Overheads!T$60*(AQ198/Overheads!T$66),0))</f>
        <v>3.4223816909675714E-2</v>
      </c>
      <c r="BF198" s="215">
        <f ca="1">IF($AE198=FALSE,AR198*Overheads!$S$25,
IFERROR(Overheads!$O$50*AR198,0)
+IFERROR(Overheads!U$60*(AR198/Overheads!U$66),0))</f>
        <v>3.1602654691424238E-2</v>
      </c>
      <c r="BG198" s="155">
        <f t="shared" ca="1" si="132"/>
        <v>0.13754692587505107</v>
      </c>
      <c r="BH198" s="165"/>
      <c r="BI198" s="215">
        <f t="shared" ca="1" si="133"/>
        <v>1.9565476675676425</v>
      </c>
      <c r="BJ198" s="215">
        <f t="shared" ca="1" si="99"/>
        <v>1.7439274643142799</v>
      </c>
      <c r="BK198" s="215">
        <f t="shared" ca="1" si="100"/>
        <v>0.88130460788584886</v>
      </c>
      <c r="BL198" s="215">
        <f t="shared" ca="1" si="101"/>
        <v>1.9644771429432946</v>
      </c>
      <c r="BM198" s="215">
        <f t="shared" ca="1" si="102"/>
        <v>2.0125908315808005</v>
      </c>
      <c r="BN198" s="155">
        <f t="shared" ca="1" si="134"/>
        <v>8.5588477142918666</v>
      </c>
      <c r="BO198" s="165"/>
      <c r="BP198" s="187" cm="1">
        <f t="array" ref="BP198">IFERROR(IF($X198=$X197,BP197,INDEX(Forecast_Capex_Input!AC$12:AC$286,$X198)),0)</f>
        <v>0.1</v>
      </c>
      <c r="BQ198" s="187" cm="1">
        <f t="array" ref="BQ198">IFERROR(IF($X198=$X197,BQ197,INDEX(Forecast_Capex_Input!AD$12:AD$286,$X198)),0)</f>
        <v>0.11</v>
      </c>
      <c r="BR198" s="187" cm="1">
        <f t="array" ref="BR198">IFERROR(IF($X198=$X197,BR197,INDEX(Forecast_Capex_Input!AE$12:AE$286,$X198)),0)</f>
        <v>0.14000000000000001</v>
      </c>
      <c r="BS198" s="187" cm="1">
        <f t="array" ref="BS198">IFERROR(IF($X198=$X197,BS197,INDEX(Forecast_Capex_Input!AF$12:AF$286,$X198)),0)</f>
        <v>0.32</v>
      </c>
      <c r="BT198" s="187" cm="1">
        <f t="array" ref="BT198">IFERROR(IF($X198=$X197,BT197,INDEX(Forecast_Capex_Input!AG$12:AG$286,$X198)),0)</f>
        <v>0.33</v>
      </c>
      <c r="BU198" s="165"/>
      <c r="BV198" s="215">
        <f t="shared" si="103"/>
        <v>0.74440034103365427</v>
      </c>
      <c r="BW198" s="215">
        <f t="shared" si="104"/>
        <v>0.81884037513701957</v>
      </c>
      <c r="BX198" s="215">
        <f t="shared" si="105"/>
        <v>1.042160477447116</v>
      </c>
      <c r="BY198" s="215">
        <f t="shared" si="106"/>
        <v>2.3820810913076933</v>
      </c>
      <c r="BZ198" s="215">
        <f t="shared" si="107"/>
        <v>2.4565211254110588</v>
      </c>
      <c r="CA198" s="155">
        <f t="shared" si="135"/>
        <v>7.444003410336542</v>
      </c>
      <c r="CB198" s="165"/>
      <c r="CC198" s="215">
        <f t="shared" ca="1" si="108"/>
        <v>0.74440034103365427</v>
      </c>
      <c r="CD198" s="215">
        <f t="shared" ca="1" si="109"/>
        <v>0.81884037513701957</v>
      </c>
      <c r="CE198" s="215">
        <f t="shared" ca="1" si="110"/>
        <v>1.042160477447116</v>
      </c>
      <c r="CF198" s="215">
        <f t="shared" ca="1" si="111"/>
        <v>2.3820810913076933</v>
      </c>
      <c r="CG198" s="215">
        <f t="shared" ca="1" si="112"/>
        <v>2.4565211254110588</v>
      </c>
      <c r="CH198" s="155">
        <f t="shared" ca="1" si="136"/>
        <v>7.444003410336542</v>
      </c>
      <c r="CI198" s="165"/>
      <c r="CJ198" s="215">
        <f t="shared" ca="1" si="113"/>
        <v>9.7729737808027323E-2</v>
      </c>
      <c r="CK198" s="215">
        <f t="shared" ca="1" si="114"/>
        <v>0.10750271158883005</v>
      </c>
      <c r="CL198" s="215">
        <f t="shared" ca="1" si="115"/>
        <v>0.13682163293123825</v>
      </c>
      <c r="CM198" s="215">
        <f t="shared" ca="1" si="116"/>
        <v>0.31273516098568743</v>
      </c>
      <c r="CN198" s="215">
        <f t="shared" ca="1" si="117"/>
        <v>0.32250813476649015</v>
      </c>
      <c r="CO198" s="155">
        <f t="shared" ca="1" si="137"/>
        <v>0.97729737808027317</v>
      </c>
      <c r="CP198" s="165"/>
      <c r="CQ198" s="223">
        <f t="shared" ca="1" si="118"/>
        <v>1.3754692587505108E-2</v>
      </c>
      <c r="CR198" s="223">
        <f t="shared" ca="1" si="119"/>
        <v>1.5130161846255619E-2</v>
      </c>
      <c r="CS198" s="223">
        <f t="shared" ca="1" si="120"/>
        <v>1.9256569622507151E-2</v>
      </c>
      <c r="CT198" s="223">
        <f t="shared" ca="1" si="121"/>
        <v>4.4015016280016347E-2</v>
      </c>
      <c r="CU198" s="223">
        <f t="shared" ca="1" si="122"/>
        <v>4.5390485538766859E-2</v>
      </c>
      <c r="CV198" s="155">
        <f t="shared" ca="1" si="138"/>
        <v>0.13754692587505107</v>
      </c>
      <c r="CW198" s="165"/>
      <c r="CX198" s="215">
        <f t="shared" ca="1" si="139"/>
        <v>0.85588477142918662</v>
      </c>
      <c r="CY198" s="215">
        <f t="shared" ca="1" si="123"/>
        <v>0.94147324857210524</v>
      </c>
      <c r="CZ198" s="215">
        <f t="shared" ca="1" si="124"/>
        <v>1.1982386800008613</v>
      </c>
      <c r="DA198" s="215">
        <f t="shared" ca="1" si="125"/>
        <v>2.7388312685733971</v>
      </c>
      <c r="DB198" s="215">
        <f t="shared" ca="1" si="126"/>
        <v>2.8244197457163156</v>
      </c>
      <c r="DC198" s="155">
        <f t="shared" ca="1" si="140"/>
        <v>8.5588477142918666</v>
      </c>
      <c r="DD198" s="165"/>
      <c r="DE198" s="188" t="b" cm="1">
        <f t="array" aca="1" ref="DE198" ca="1">OR($G198=Forecast_Capex_Input!$BF$8:$BF$10)</f>
        <v>0</v>
      </c>
      <c r="DF198" s="188" cm="1">
        <f t="array" aca="1" ref="DF198" ca="1">IFERROR(INDEX(Forecast_Capex_Input!BG$12:BG$286,$X198)
*(INDEX(Forecast_Capex_Input!$H$12:$H$286,$X198)=Repex),0)
*$DE198</f>
        <v>0</v>
      </c>
      <c r="DG198" s="188" cm="1">
        <f t="array" aca="1" ref="DG198" ca="1">IFERROR(INDEX(Forecast_Capex_Input!BH$12:BH$286,$X198)
*(INDEX(Forecast_Capex_Input!$H$12:$H$286,$X198)=Repex),0)
*$DE198</f>
        <v>0</v>
      </c>
      <c r="DH198" s="188" cm="1">
        <f t="array" aca="1" ref="DH198" ca="1">IFERROR(INDEX(Forecast_Capex_Input!BI$12:BI$286,$X198)
*(INDEX(Forecast_Capex_Input!$H$12:$H$286,$X198)=Repex),0)
*$DE198</f>
        <v>0</v>
      </c>
      <c r="DI198" s="188" cm="1">
        <f t="array" aca="1" ref="DI198" ca="1">IFERROR(INDEX(Forecast_Capex_Input!BJ$12:BJ$286,$X198)
*(INDEX(Forecast_Capex_Input!$H$12:$H$286,$X198)=Repex),0)
*$DE198</f>
        <v>0</v>
      </c>
      <c r="DJ198" s="188" cm="1">
        <f t="array" aca="1" ref="DJ198" ca="1">IFERROR(INDEX(Forecast_Capex_Input!BK$12:BK$286,$X198)
*(INDEX(Forecast_Capex_Input!$H$12:$H$286,$X198)=Repex),0)
*$DE198</f>
        <v>0</v>
      </c>
      <c r="DK198" s="188" cm="1">
        <f t="array" aca="1" ref="DK198" ca="1">IFERROR(INDEX(Forecast_Capex_Input!BL$12:BL$286,$X198)
*(INDEX(Forecast_Capex_Input!$H$12:$H$286,$X198)=Repex),0)
*$DE198</f>
        <v>0</v>
      </c>
      <c r="DL198" s="165"/>
      <c r="DM198" s="188" t="b" cm="1">
        <f t="array" aca="1" ref="DM198" ca="1">OR($G198=Forecast_Capex_Input!$BN$8:$BN$9)</f>
        <v>1</v>
      </c>
      <c r="DN198" s="188" cm="1">
        <f t="array" aca="1" ref="DN198" ca="1">IFERROR(INDEX(Forecast_Capex_Input!BO$12:BO$286,$X198)
*(INDEX(Forecast_Capex_Input!$H$12:$H$286,$X198)=Repex),0)
*$DM198</f>
        <v>0</v>
      </c>
      <c r="DO198" s="188" cm="1">
        <f t="array" aca="1" ref="DO198" ca="1">IFERROR(INDEX(Forecast_Capex_Input!BP$12:BP$286,$X198)
*(INDEX(Forecast_Capex_Input!$H$12:$H$286,$X198)=Repex),0)
*$DM198</f>
        <v>0</v>
      </c>
      <c r="DP198" s="188" cm="1">
        <f t="array" aca="1" ref="DP198" ca="1">IFERROR(INDEX(Forecast_Capex_Input!BQ$12:BQ$286,$X198)
*(INDEX(Forecast_Capex_Input!$H$12:$H$286,$X198)=Repex),0)
*$DM198</f>
        <v>1</v>
      </c>
      <c r="DQ198" s="188" cm="1">
        <f t="array" aca="1" ref="DQ198" ca="1">IFERROR(INDEX(Forecast_Capex_Input!BR$12:BR$286,$X198)
*(INDEX(Forecast_Capex_Input!$H$12:$H$286,$X198)=Repex),0)
*$DM198</f>
        <v>0</v>
      </c>
      <c r="DR198" s="188" cm="1">
        <f t="array" aca="1" ref="DR198" ca="1">IFERROR(INDEX(Forecast_Capex_Input!BS$12:BS$286,$X198)
*(INDEX(Forecast_Capex_Input!$H$12:$H$286,$X198)=Repex),0)
*$DM198</f>
        <v>0</v>
      </c>
      <c r="DS198" s="165"/>
      <c r="DT198" s="188" t="b" cm="1">
        <f t="array" aca="1" ref="DT198" ca="1">OR($G198=Forecast_Capex_Input!$BU$8:$BU$10)</f>
        <v>0</v>
      </c>
      <c r="DU198" s="188" cm="1">
        <f t="array" aca="1" ref="DU198" ca="1">IFERROR(INDEX(Forecast_Capex_Input!BV$12:BV$286,$X198)
*(INDEX(Forecast_Capex_Input!$H$12:$H$286,$X198)=Repex),0)
*$DT198</f>
        <v>0</v>
      </c>
      <c r="DV198" s="188" cm="1">
        <f t="array" aca="1" ref="DV198" ca="1">IFERROR(INDEX(Forecast_Capex_Input!BW$12:BW$286,$X198)
*(INDEX(Forecast_Capex_Input!$H$12:$H$286,$X198)=Repex),0)
*$DT198</f>
        <v>0</v>
      </c>
      <c r="DW198" s="188" cm="1">
        <f t="array" aca="1" ref="DW198" ca="1">IFERROR(INDEX(Forecast_Capex_Input!BX$12:BX$286,$X198)
*(INDEX(Forecast_Capex_Input!$H$12:$H$286,$X198)=Repex),0)
*$DT198</f>
        <v>0</v>
      </c>
      <c r="DX198" s="188" cm="1">
        <f t="array" aca="1" ref="DX198" ca="1">IFERROR(INDEX(Forecast_Capex_Input!BY$12:BY$286,$X198)
*(INDEX(Forecast_Capex_Input!$H$12:$H$286,$X198)=Repex),0)
*$DT198</f>
        <v>0</v>
      </c>
      <c r="DY198" s="188" cm="1">
        <f t="array" aca="1" ref="DY198" ca="1">IFERROR(INDEX(Forecast_Capex_Input!BZ$12:BZ$286,$X198)
*(INDEX(Forecast_Capex_Input!$H$12:$H$286,$X198)=Repex),0)
*$DT198</f>
        <v>0</v>
      </c>
      <c r="DZ198" s="188" cm="1">
        <f t="array" aca="1" ref="DZ198" ca="1">IFERROR(INDEX(Forecast_Capex_Input!CA$12:CA$286,$X198)
*(INDEX(Forecast_Capex_Input!$H$12:$H$286,$X198)=Repex),0)
*$DT198</f>
        <v>0</v>
      </c>
      <c r="EA198" s="188" cm="1">
        <f t="array" aca="1" ref="EA198" ca="1">IFERROR(INDEX(Forecast_Capex_Input!CB$12:CB$286,$X198)
*(INDEX(Forecast_Capex_Input!$H$12:$H$286,$X198)=Repex),0)
*$DT198</f>
        <v>0</v>
      </c>
      <c r="EB198" s="188" cm="1">
        <f t="array" aca="1" ref="EB198" ca="1">IFERROR(INDEX(Forecast_Capex_Input!CC$12:CC$286,$X198)
*(INDEX(Forecast_Capex_Input!$H$12:$H$286,$X198)=Repex),0)
*$DT198</f>
        <v>0</v>
      </c>
      <c r="EC198" s="165"/>
      <c r="ED198" s="226" t="str">
        <f t="shared" si="127"/>
        <v>N/A</v>
      </c>
      <c r="EE198" s="174" t="s">
        <v>15</v>
      </c>
    </row>
    <row r="199" spans="3:135" x14ac:dyDescent="0.2">
      <c r="C199" s="174">
        <f t="shared" si="128"/>
        <v>189</v>
      </c>
      <c r="D199" s="167" t="str" cm="1">
        <f t="array" ref="D199">IFERROR(INDEX(Forecast_Capex_Input!$D$12:$D$286,$X199),NA)</f>
        <v>Steelwork Program</v>
      </c>
      <c r="E199" s="172" t="b" cm="1">
        <f t="array" ref="E199">IF($X199=NA,NA,INDEX(Forecast_Capex_Input!$E$12:$E$286,$X199))</f>
        <v>1</v>
      </c>
      <c r="F199" s="167" t="str" cm="1">
        <f t="array" aca="1" ref="F199" ca="1">IFERROR(INDEX(General!$E$25:$E$26,$Y199),NA)</f>
        <v>Labour</v>
      </c>
      <c r="G199" s="167" t="str" cm="1">
        <f t="array" aca="1" ref="G199" ca="1">IFERROR(INDEX(Forecast_Capex_Input!$AI$11:$BB$11,$AA199),NA)</f>
        <v>Substations</v>
      </c>
      <c r="H199" s="189" cm="1">
        <f t="array" aca="1" ref="H199" ca="1">IFERROR(INDEX(Forecast_Capex_Input!$AI$12:$BB$286,$X199,$AA199),NA)</f>
        <v>1</v>
      </c>
      <c r="I199" s="199" t="str" cm="1">
        <f t="array" ref="I199">IFERROR(INDEX(Forecast_Capex_Input!$F$12:$F$286,$X199),NA)</f>
        <v>Replacement Expenditure</v>
      </c>
      <c r="J199" s="199" t="str" cm="1">
        <f t="array" ref="J199">IFERROR(INDEX(Forecast_Capex_Input!G$12:G$286,$X199),NA)</f>
        <v>Substation</v>
      </c>
      <c r="K199" s="199" t="str" cm="1">
        <f t="array" ref="K199">IFERROR(INDEX(Forecast_Capex_Input!H$12:H$286,$X199),NA)</f>
        <v>Repex</v>
      </c>
      <c r="L199" s="199" t="str" cm="1">
        <f t="array" ref="L199">IFERROR(INDEX(Forecast_Capex_Input!I$12:I$286,$X199),NA)</f>
        <v>N/A</v>
      </c>
      <c r="M199" s="199" t="str" cm="1">
        <f t="array" ref="M199">IFERROR(INDEX(Forecast_Capex_Input!J$12:J$286,$X199),NA)</f>
        <v>N/A</v>
      </c>
      <c r="N199" s="199" t="str" cm="1">
        <f t="array" ref="N199">IFERROR(INDEX(Forecast_Capex_Input!K$12:K$286,$X199),NA)</f>
        <v>Substations - Site Establishment and supporting assets</v>
      </c>
      <c r="O199" s="199" t="str" cm="1">
        <f t="array" ref="O199">IFERROR(INDEX(Forecast_Capex_Input!L$12:L$286,$X199),NA)</f>
        <v>Substations - Safe and Reliable Network</v>
      </c>
      <c r="P199" s="199" t="str" cm="1">
        <f t="array" ref="P199">IFERROR(INDEX(Forecast_Capex_Input!M$12:M$286,$X199),NA)</f>
        <v>N/A</v>
      </c>
      <c r="Q199" s="172" t="str" cm="1">
        <f t="array" ref="Q199">IFERROR(INDEX(Forecast_Capex_Input!N$12:N$286,$X199),NA)</f>
        <v>Yes</v>
      </c>
      <c r="R199" s="265" cm="1">
        <f t="array" ref="R199">IFERROR(INDEX(Forecast_Capex_Input!O$12:O$286,$X199),0)</f>
        <v>0</v>
      </c>
      <c r="S199" s="172" t="str" cm="1">
        <f t="array" ref="S199">IFERROR(INDEX(Forecast_Capex_Input!P$12:P$286,$X199),0)</f>
        <v>Safety security &amp; reliability</v>
      </c>
      <c r="T199" s="199" t="str" cm="1">
        <f t="array" aca="1" ref="T199" ca="1">IFERROR(INDEX(General!$K$84:$K$103,$AA199),NA)</f>
        <v>Substations (2018 onwards)</v>
      </c>
      <c r="U199" s="188" cm="1">
        <f t="array" aca="1" ref="U199" ca="1">IFERROR(
IF($F199=General!$E$25,INDEX(Forecast_Capex_Input!S$12:S$286,$X199),
INDEX(Forecast_Capex_Input!T$12:T$286,$X199)),0)</f>
        <v>0</v>
      </c>
      <c r="V199" s="222" t="b">
        <f>IFERROR(INDEX(Overheads!$T$19:$T$26,MATCH($I199,Overheads!$E$19:$E$26,0)),FALSE)</f>
        <v>1</v>
      </c>
      <c r="W199" s="165"/>
      <c r="X199" s="174">
        <f>IFERROR(
IF(MATCH($C199,Forecast_Capex_Input!$CI$12:$CI$286,1)+1&gt;MAX(Forecast_Capex_Input!$C$12:$C$286),NA,
MATCH($C199,Forecast_Capex_Input!$CI$12:$CI$286,1)+1),1)</f>
        <v>76</v>
      </c>
      <c r="Y199" s="174" cm="1">
        <f t="array" aca="1" ref="Y199" ca="1">IFERROR(
IF(X198&lt;&gt;X199,1,
IF(COUNTIF(OFFSET(Y198,0,0,-INDEX(Forecast_Capex_Input!$CG$12:$CG$286,$X199)),Y198)=INDEX(Forecast_Capex_Input!$CG$12:$CG$286,$X199),Y198+1,Y198)),NA)</f>
        <v>1</v>
      </c>
      <c r="Z199" s="174" cm="1">
        <f t="array" ref="Z199">IFERROR($C199-IF($X199=1,1,INDEX(Forecast_Capex_Input!$CI$12:$CI$286,$X199-1))+1,NA)</f>
        <v>1</v>
      </c>
      <c r="AA199" s="174" cm="1">
        <f t="array" aca="1" ref="AA199" ca="1">IFERROR(IF(Y199=1,
INDEX(Forecast_Capex_Input!$AI$10:$BB$10,SMALL(IF(INDEX(Forecast_Capex_Input!$AI$12:$BB$286,$X199,0)&gt;0,COLUMN(Forecast_Capex_Input!$AI$10:$BB$10)-COLUMN(Forecast_Capex_Input!$AI$12)+1),ROWS(OFFSET(AA198,0,0,-$Z199)))),
OFFSET(AA198,-INDEX(Forecast_Capex_Input!$CG$12:$CG$286,$X199)+1,0)),NA)</f>
        <v>3</v>
      </c>
      <c r="AB199" s="174">
        <f t="shared" ca="1" si="97"/>
        <v>1</v>
      </c>
      <c r="AC199" s="222" t="b">
        <f t="shared" si="129"/>
        <v>0</v>
      </c>
      <c r="AD199" s="220" t="b">
        <v>0</v>
      </c>
      <c r="AE199" s="222" t="b">
        <f t="shared" si="98"/>
        <v>1</v>
      </c>
      <c r="AF199" s="165"/>
      <c r="AG199" s="215">
        <v>0</v>
      </c>
      <c r="AH199" s="215">
        <v>0</v>
      </c>
      <c r="AI199" s="215">
        <v>0</v>
      </c>
      <c r="AJ199" s="215">
        <v>0</v>
      </c>
      <c r="AK199" s="215">
        <v>0</v>
      </c>
      <c r="AL199" s="155">
        <v>0</v>
      </c>
      <c r="AM199" s="165"/>
      <c r="AN199" s="215" cm="1">
        <f t="array" aca="1" ref="AN199" ca="1">IFERROR(INDEX(General!O$33:O$34,$AB199)
*AG199,0)</f>
        <v>0</v>
      </c>
      <c r="AO199" s="215" cm="1">
        <f t="array" aca="1" ref="AO199" ca="1">IFERROR(INDEX(General!P$33:P$34,$AB199)
*AH199,0)</f>
        <v>0</v>
      </c>
      <c r="AP199" s="215" cm="1">
        <f t="array" aca="1" ref="AP199" ca="1">IFERROR(INDEX(General!Q$33:Q$34,$AB199)
*AI199,0)</f>
        <v>0</v>
      </c>
      <c r="AQ199" s="215" cm="1">
        <f t="array" aca="1" ref="AQ199" ca="1">IFERROR(INDEX(General!R$33:R$34,$AB199)
*AJ199,0)</f>
        <v>0</v>
      </c>
      <c r="AR199" s="215" cm="1">
        <f t="array" aca="1" ref="AR199" ca="1">IFERROR(INDEX(General!S$33:S$34,$AB199)
*AK199,0)</f>
        <v>0</v>
      </c>
      <c r="AS199" s="155">
        <f t="shared" ca="1" si="130"/>
        <v>0</v>
      </c>
      <c r="AT199" s="165"/>
      <c r="AU199" s="215">
        <f ca="1">IF($AE199=FALSE,AN199*Overheads!$R$24*$V199,
IFERROR(Overheads!$O$49*$V199*AN199,0)
+IFERROR(Overheads!Q$59*$V199*(AN199/Overheads!Q$68),0))</f>
        <v>0</v>
      </c>
      <c r="AV199" s="215">
        <f ca="1">IF($AE199=FALSE,AO199*Overheads!$R$24*$V199,
IFERROR(Overheads!$O$49*$V199*AO199,0)
+IFERROR(Overheads!R$59*$V199*(AO199/Overheads!R$68),0))</f>
        <v>0</v>
      </c>
      <c r="AW199" s="215">
        <f ca="1">IF($AE199=FALSE,AP199*Overheads!$R$24*$V199,
IFERROR(Overheads!$O$49*$V199*AP199,0)
+IFERROR(Overheads!S$59*$V199*(AP199/Overheads!S$68),0))</f>
        <v>0</v>
      </c>
      <c r="AX199" s="215">
        <f ca="1">IF($AE199=FALSE,AQ199*Overheads!$R$24*$V199,
IFERROR(Overheads!$O$49*$V199*AQ199,0)
+IFERROR(Overheads!T$59*$V199*(AQ199/Overheads!T$68),0))</f>
        <v>0</v>
      </c>
      <c r="AY199" s="215">
        <f ca="1">IF($AE199=FALSE,AR199*Overheads!$R$24*$V199,
IFERROR(Overheads!$O$49*$V199*AR199,0)
+IFERROR(Overheads!U$59*$V199*(AR199/Overheads!U$68),0))</f>
        <v>0</v>
      </c>
      <c r="AZ199" s="155">
        <f t="shared" ca="1" si="131"/>
        <v>0</v>
      </c>
      <c r="BA199" s="165"/>
      <c r="BB199" s="215">
        <f ca="1">IF($AE199=FALSE,AN199*Overheads!$S$25,
IFERROR(Overheads!$O$50*AN199,0)
+IFERROR(Overheads!Q$60*(AN199/Overheads!Q$66),0))</f>
        <v>0</v>
      </c>
      <c r="BC199" s="215">
        <f ca="1">IF($AE199=FALSE,AO199*Overheads!$S$25,
IFERROR(Overheads!$O$50*AO199,0)
+IFERROR(Overheads!R$60*(AO199/Overheads!R$66),0))</f>
        <v>0</v>
      </c>
      <c r="BD199" s="215">
        <f ca="1">IF($AE199=FALSE,AP199*Overheads!$S$25,
IFERROR(Overheads!$O$50*AP199,0)
+IFERROR(Overheads!S$60*(AP199/Overheads!S$66),0))</f>
        <v>0</v>
      </c>
      <c r="BE199" s="215">
        <f ca="1">IF($AE199=FALSE,AQ199*Overheads!$S$25,
IFERROR(Overheads!$O$50*AQ199,0)
+IFERROR(Overheads!T$60*(AQ199/Overheads!T$66),0))</f>
        <v>0</v>
      </c>
      <c r="BF199" s="215">
        <f ca="1">IF($AE199=FALSE,AR199*Overheads!$S$25,
IFERROR(Overheads!$O$50*AR199,0)
+IFERROR(Overheads!U$60*(AR199/Overheads!U$66),0))</f>
        <v>0</v>
      </c>
      <c r="BG199" s="155">
        <f t="shared" ca="1" si="132"/>
        <v>0</v>
      </c>
      <c r="BH199" s="165"/>
      <c r="BI199" s="215">
        <f t="shared" ca="1" si="133"/>
        <v>0</v>
      </c>
      <c r="BJ199" s="215">
        <f t="shared" ca="1" si="99"/>
        <v>0</v>
      </c>
      <c r="BK199" s="215">
        <f t="shared" ca="1" si="100"/>
        <v>0</v>
      </c>
      <c r="BL199" s="215">
        <f t="shared" ca="1" si="101"/>
        <v>0</v>
      </c>
      <c r="BM199" s="215">
        <f t="shared" ca="1" si="102"/>
        <v>0</v>
      </c>
      <c r="BN199" s="155">
        <f t="shared" ca="1" si="134"/>
        <v>0</v>
      </c>
      <c r="BO199" s="165"/>
      <c r="BP199" s="187" cm="1">
        <f t="array" ref="BP199">IFERROR(IF($X199=$X198,BP198,INDEX(Forecast_Capex_Input!AC$12:AC$286,$X199)),0)</f>
        <v>0.2</v>
      </c>
      <c r="BQ199" s="187" cm="1">
        <f t="array" ref="BQ199">IFERROR(IF($X199=$X198,BQ198,INDEX(Forecast_Capex_Input!AD$12:AD$286,$X199)),0)</f>
        <v>0.2</v>
      </c>
      <c r="BR199" s="187" cm="1">
        <f t="array" ref="BR199">IFERROR(IF($X199=$X198,BR198,INDEX(Forecast_Capex_Input!AE$12:AE$286,$X199)),0)</f>
        <v>0.2</v>
      </c>
      <c r="BS199" s="187" cm="1">
        <f t="array" ref="BS199">IFERROR(IF($X199=$X198,BS198,INDEX(Forecast_Capex_Input!AF$12:AF$286,$X199)),0)</f>
        <v>0.2</v>
      </c>
      <c r="BT199" s="187" cm="1">
        <f t="array" ref="BT199">IFERROR(IF($X199=$X198,BT198,INDEX(Forecast_Capex_Input!AG$12:AG$286,$X199)),0)</f>
        <v>0.2</v>
      </c>
      <c r="BU199" s="165"/>
      <c r="BV199" s="215">
        <f t="shared" si="103"/>
        <v>0</v>
      </c>
      <c r="BW199" s="215">
        <f t="shared" si="104"/>
        <v>0</v>
      </c>
      <c r="BX199" s="215">
        <f t="shared" si="105"/>
        <v>0</v>
      </c>
      <c r="BY199" s="215">
        <f t="shared" si="106"/>
        <v>0</v>
      </c>
      <c r="BZ199" s="215">
        <f t="shared" si="107"/>
        <v>0</v>
      </c>
      <c r="CA199" s="155">
        <f t="shared" si="135"/>
        <v>0</v>
      </c>
      <c r="CB199" s="165"/>
      <c r="CC199" s="215">
        <f t="shared" ca="1" si="108"/>
        <v>0</v>
      </c>
      <c r="CD199" s="215">
        <f t="shared" ca="1" si="109"/>
        <v>0</v>
      </c>
      <c r="CE199" s="215">
        <f t="shared" ca="1" si="110"/>
        <v>0</v>
      </c>
      <c r="CF199" s="215">
        <f t="shared" ca="1" si="111"/>
        <v>0</v>
      </c>
      <c r="CG199" s="215">
        <f t="shared" ca="1" si="112"/>
        <v>0</v>
      </c>
      <c r="CH199" s="155">
        <f t="shared" ca="1" si="136"/>
        <v>0</v>
      </c>
      <c r="CI199" s="165"/>
      <c r="CJ199" s="215">
        <f t="shared" ca="1" si="113"/>
        <v>0</v>
      </c>
      <c r="CK199" s="215">
        <f t="shared" ca="1" si="114"/>
        <v>0</v>
      </c>
      <c r="CL199" s="215">
        <f t="shared" ca="1" si="115"/>
        <v>0</v>
      </c>
      <c r="CM199" s="215">
        <f t="shared" ca="1" si="116"/>
        <v>0</v>
      </c>
      <c r="CN199" s="215">
        <f t="shared" ca="1" si="117"/>
        <v>0</v>
      </c>
      <c r="CO199" s="155">
        <f t="shared" ca="1" si="137"/>
        <v>0</v>
      </c>
      <c r="CP199" s="165"/>
      <c r="CQ199" s="223">
        <f t="shared" ca="1" si="118"/>
        <v>0</v>
      </c>
      <c r="CR199" s="223">
        <f t="shared" ca="1" si="119"/>
        <v>0</v>
      </c>
      <c r="CS199" s="223">
        <f t="shared" ca="1" si="120"/>
        <v>0</v>
      </c>
      <c r="CT199" s="223">
        <f t="shared" ca="1" si="121"/>
        <v>0</v>
      </c>
      <c r="CU199" s="223">
        <f t="shared" ca="1" si="122"/>
        <v>0</v>
      </c>
      <c r="CV199" s="155">
        <f t="shared" ca="1" si="138"/>
        <v>0</v>
      </c>
      <c r="CW199" s="165"/>
      <c r="CX199" s="215">
        <f t="shared" ca="1" si="139"/>
        <v>0</v>
      </c>
      <c r="CY199" s="215">
        <f t="shared" ca="1" si="123"/>
        <v>0</v>
      </c>
      <c r="CZ199" s="215">
        <f t="shared" ca="1" si="124"/>
        <v>0</v>
      </c>
      <c r="DA199" s="215">
        <f t="shared" ca="1" si="125"/>
        <v>0</v>
      </c>
      <c r="DB199" s="215">
        <f t="shared" ca="1" si="126"/>
        <v>0</v>
      </c>
      <c r="DC199" s="155">
        <f t="shared" ca="1" si="140"/>
        <v>0</v>
      </c>
      <c r="DD199" s="165"/>
      <c r="DE199" s="188" t="b" cm="1">
        <f t="array" aca="1" ref="DE199" ca="1">OR($G199=Forecast_Capex_Input!$BF$8:$BF$10)</f>
        <v>0</v>
      </c>
      <c r="DF199" s="188" cm="1">
        <f t="array" aca="1" ref="DF199" ca="1">IFERROR(INDEX(Forecast_Capex_Input!BG$12:BG$286,$X199)
*(INDEX(Forecast_Capex_Input!$H$12:$H$286,$X199)=Repex),0)
*$DE199</f>
        <v>0</v>
      </c>
      <c r="DG199" s="188" cm="1">
        <f t="array" aca="1" ref="DG199" ca="1">IFERROR(INDEX(Forecast_Capex_Input!BH$12:BH$286,$X199)
*(INDEX(Forecast_Capex_Input!$H$12:$H$286,$X199)=Repex),0)
*$DE199</f>
        <v>0</v>
      </c>
      <c r="DH199" s="188" cm="1">
        <f t="array" aca="1" ref="DH199" ca="1">IFERROR(INDEX(Forecast_Capex_Input!BI$12:BI$286,$X199)
*(INDEX(Forecast_Capex_Input!$H$12:$H$286,$X199)=Repex),0)
*$DE199</f>
        <v>0</v>
      </c>
      <c r="DI199" s="188" cm="1">
        <f t="array" aca="1" ref="DI199" ca="1">IFERROR(INDEX(Forecast_Capex_Input!BJ$12:BJ$286,$X199)
*(INDEX(Forecast_Capex_Input!$H$12:$H$286,$X199)=Repex),0)
*$DE199</f>
        <v>0</v>
      </c>
      <c r="DJ199" s="188" cm="1">
        <f t="array" aca="1" ref="DJ199" ca="1">IFERROR(INDEX(Forecast_Capex_Input!BK$12:BK$286,$X199)
*(INDEX(Forecast_Capex_Input!$H$12:$H$286,$X199)=Repex),0)
*$DE199</f>
        <v>0</v>
      </c>
      <c r="DK199" s="188" cm="1">
        <f t="array" aca="1" ref="DK199" ca="1">IFERROR(INDEX(Forecast_Capex_Input!BL$12:BL$286,$X199)
*(INDEX(Forecast_Capex_Input!$H$12:$H$286,$X199)=Repex),0)
*$DE199</f>
        <v>0</v>
      </c>
      <c r="DL199" s="165"/>
      <c r="DM199" s="188" t="b" cm="1">
        <f t="array" aca="1" ref="DM199" ca="1">OR($G199=Forecast_Capex_Input!$BN$8:$BN$9)</f>
        <v>1</v>
      </c>
      <c r="DN199" s="188" cm="1">
        <f t="array" aca="1" ref="DN199" ca="1">IFERROR(INDEX(Forecast_Capex_Input!BO$12:BO$286,$X199)
*(INDEX(Forecast_Capex_Input!$H$12:$H$286,$X199)=Repex),0)
*$DM199</f>
        <v>1</v>
      </c>
      <c r="DO199" s="188" cm="1">
        <f t="array" aca="1" ref="DO199" ca="1">IFERROR(INDEX(Forecast_Capex_Input!BP$12:BP$286,$X199)
*(INDEX(Forecast_Capex_Input!$H$12:$H$286,$X199)=Repex),0)
*$DM199</f>
        <v>0</v>
      </c>
      <c r="DP199" s="188" cm="1">
        <f t="array" aca="1" ref="DP199" ca="1">IFERROR(INDEX(Forecast_Capex_Input!BQ$12:BQ$286,$X199)
*(INDEX(Forecast_Capex_Input!$H$12:$H$286,$X199)=Repex),0)
*$DM199</f>
        <v>0</v>
      </c>
      <c r="DQ199" s="188" cm="1">
        <f t="array" aca="1" ref="DQ199" ca="1">IFERROR(INDEX(Forecast_Capex_Input!BR$12:BR$286,$X199)
*(INDEX(Forecast_Capex_Input!$H$12:$H$286,$X199)=Repex),0)
*$DM199</f>
        <v>0</v>
      </c>
      <c r="DR199" s="188" cm="1">
        <f t="array" aca="1" ref="DR199" ca="1">IFERROR(INDEX(Forecast_Capex_Input!BS$12:BS$286,$X199)
*(INDEX(Forecast_Capex_Input!$H$12:$H$286,$X199)=Repex),0)
*$DM199</f>
        <v>0</v>
      </c>
      <c r="DS199" s="165"/>
      <c r="DT199" s="188" t="b" cm="1">
        <f t="array" aca="1" ref="DT199" ca="1">OR($G199=Forecast_Capex_Input!$BU$8:$BU$10)</f>
        <v>0</v>
      </c>
      <c r="DU199" s="188" cm="1">
        <f t="array" aca="1" ref="DU199" ca="1">IFERROR(INDEX(Forecast_Capex_Input!BV$12:BV$286,$X199)
*(INDEX(Forecast_Capex_Input!$H$12:$H$286,$X199)=Repex),0)
*$DT199</f>
        <v>0</v>
      </c>
      <c r="DV199" s="188" cm="1">
        <f t="array" aca="1" ref="DV199" ca="1">IFERROR(INDEX(Forecast_Capex_Input!BW$12:BW$286,$X199)
*(INDEX(Forecast_Capex_Input!$H$12:$H$286,$X199)=Repex),0)
*$DT199</f>
        <v>0</v>
      </c>
      <c r="DW199" s="188" cm="1">
        <f t="array" aca="1" ref="DW199" ca="1">IFERROR(INDEX(Forecast_Capex_Input!BX$12:BX$286,$X199)
*(INDEX(Forecast_Capex_Input!$H$12:$H$286,$X199)=Repex),0)
*$DT199</f>
        <v>0</v>
      </c>
      <c r="DX199" s="188" cm="1">
        <f t="array" aca="1" ref="DX199" ca="1">IFERROR(INDEX(Forecast_Capex_Input!BY$12:BY$286,$X199)
*(INDEX(Forecast_Capex_Input!$H$12:$H$286,$X199)=Repex),0)
*$DT199</f>
        <v>0</v>
      </c>
      <c r="DY199" s="188" cm="1">
        <f t="array" aca="1" ref="DY199" ca="1">IFERROR(INDEX(Forecast_Capex_Input!BZ$12:BZ$286,$X199)
*(INDEX(Forecast_Capex_Input!$H$12:$H$286,$X199)=Repex),0)
*$DT199</f>
        <v>0</v>
      </c>
      <c r="DZ199" s="188" cm="1">
        <f t="array" aca="1" ref="DZ199" ca="1">IFERROR(INDEX(Forecast_Capex_Input!CA$12:CA$286,$X199)
*(INDEX(Forecast_Capex_Input!$H$12:$H$286,$X199)=Repex),0)
*$DT199</f>
        <v>0</v>
      </c>
      <c r="EA199" s="188" cm="1">
        <f t="array" aca="1" ref="EA199" ca="1">IFERROR(INDEX(Forecast_Capex_Input!CB$12:CB$286,$X199)
*(INDEX(Forecast_Capex_Input!$H$12:$H$286,$X199)=Repex),0)
*$DT199</f>
        <v>0</v>
      </c>
      <c r="EB199" s="188" cm="1">
        <f t="array" aca="1" ref="EB199" ca="1">IFERROR(INDEX(Forecast_Capex_Input!CC$12:CC$286,$X199)
*(INDEX(Forecast_Capex_Input!$H$12:$H$286,$X199)=Repex),0)
*$DT199</f>
        <v>0</v>
      </c>
      <c r="EC199" s="165"/>
      <c r="ED199" s="226" t="str">
        <f t="shared" si="127"/>
        <v>N/A</v>
      </c>
      <c r="EE199" s="174" t="s">
        <v>15</v>
      </c>
    </row>
    <row r="200" spans="3:135" x14ac:dyDescent="0.2">
      <c r="C200" s="174">
        <f t="shared" si="128"/>
        <v>190</v>
      </c>
      <c r="D200" s="167" t="str" cm="1">
        <f t="array" ref="D200">IFERROR(INDEX(Forecast_Capex_Input!$D$12:$D$286,$X200),NA)</f>
        <v>Steelwork Program</v>
      </c>
      <c r="E200" s="172" t="b" cm="1">
        <f t="array" ref="E200">IF($X200=NA,NA,INDEX(Forecast_Capex_Input!$E$12:$E$286,$X200))</f>
        <v>1</v>
      </c>
      <c r="F200" s="167" t="str" cm="1">
        <f t="array" aca="1" ref="F200" ca="1">IFERROR(INDEX(General!$E$25:$E$26,$Y200),NA)</f>
        <v>Non-Labour</v>
      </c>
      <c r="G200" s="167" t="str" cm="1">
        <f t="array" aca="1" ref="G200" ca="1">IFERROR(INDEX(Forecast_Capex_Input!$AI$11:$BB$11,$AA200),NA)</f>
        <v>Substations</v>
      </c>
      <c r="H200" s="189" cm="1">
        <f t="array" aca="1" ref="H200" ca="1">IFERROR(INDEX(Forecast_Capex_Input!$AI$12:$BB$286,$X200,$AA200),NA)</f>
        <v>1</v>
      </c>
      <c r="I200" s="199" t="str" cm="1">
        <f t="array" ref="I200">IFERROR(INDEX(Forecast_Capex_Input!$F$12:$F$286,$X200),NA)</f>
        <v>Replacement Expenditure</v>
      </c>
      <c r="J200" s="199" t="str" cm="1">
        <f t="array" ref="J200">IFERROR(INDEX(Forecast_Capex_Input!G$12:G$286,$X200),NA)</f>
        <v>Substation</v>
      </c>
      <c r="K200" s="199" t="str" cm="1">
        <f t="array" ref="K200">IFERROR(INDEX(Forecast_Capex_Input!H$12:H$286,$X200),NA)</f>
        <v>Repex</v>
      </c>
      <c r="L200" s="199" t="str" cm="1">
        <f t="array" ref="L200">IFERROR(INDEX(Forecast_Capex_Input!I$12:I$286,$X200),NA)</f>
        <v>N/A</v>
      </c>
      <c r="M200" s="199" t="str" cm="1">
        <f t="array" ref="M200">IFERROR(INDEX(Forecast_Capex_Input!J$12:J$286,$X200),NA)</f>
        <v>N/A</v>
      </c>
      <c r="N200" s="199" t="str" cm="1">
        <f t="array" ref="N200">IFERROR(INDEX(Forecast_Capex_Input!K$12:K$286,$X200),NA)</f>
        <v>Substations - Site Establishment and supporting assets</v>
      </c>
      <c r="O200" s="199" t="str" cm="1">
        <f t="array" ref="O200">IFERROR(INDEX(Forecast_Capex_Input!L$12:L$286,$X200),NA)</f>
        <v>Substations - Safe and Reliable Network</v>
      </c>
      <c r="P200" s="199" t="str" cm="1">
        <f t="array" ref="P200">IFERROR(INDEX(Forecast_Capex_Input!M$12:M$286,$X200),NA)</f>
        <v>N/A</v>
      </c>
      <c r="Q200" s="172" t="str" cm="1">
        <f t="array" ref="Q200">IFERROR(INDEX(Forecast_Capex_Input!N$12:N$286,$X200),NA)</f>
        <v>Yes</v>
      </c>
      <c r="R200" s="265" cm="1">
        <f t="array" ref="R200">IFERROR(INDEX(Forecast_Capex_Input!O$12:O$286,$X200),0)</f>
        <v>0</v>
      </c>
      <c r="S200" s="172" t="str" cm="1">
        <f t="array" ref="S200">IFERROR(INDEX(Forecast_Capex_Input!P$12:P$286,$X200),0)</f>
        <v>Safety security &amp; reliability</v>
      </c>
      <c r="T200" s="199" t="str" cm="1">
        <f t="array" aca="1" ref="T200" ca="1">IFERROR(INDEX(General!$K$84:$K$103,$AA200),NA)</f>
        <v>Substations (2018 onwards)</v>
      </c>
      <c r="U200" s="188" cm="1">
        <f t="array" aca="1" ref="U200" ca="1">IFERROR(
IF($F200=General!$E$25,INDEX(Forecast_Capex_Input!S$12:S$286,$X200),
INDEX(Forecast_Capex_Input!T$12:T$286,$X200)),0)</f>
        <v>1</v>
      </c>
      <c r="V200" s="222" t="b">
        <f>IFERROR(INDEX(Overheads!$T$19:$T$26,MATCH($I200,Overheads!$E$19:$E$26,0)),FALSE)</f>
        <v>1</v>
      </c>
      <c r="W200" s="165"/>
      <c r="X200" s="174">
        <f>IFERROR(
IF(MATCH($C200,Forecast_Capex_Input!$CI$12:$CI$286,1)+1&gt;MAX(Forecast_Capex_Input!$C$12:$C$286),NA,
MATCH($C200,Forecast_Capex_Input!$CI$12:$CI$286,1)+1),1)</f>
        <v>76</v>
      </c>
      <c r="Y200" s="174" cm="1">
        <f t="array" aca="1" ref="Y200" ca="1">IFERROR(
IF(X199&lt;&gt;X200,1,
IF(COUNTIF(OFFSET(Y199,0,0,-INDEX(Forecast_Capex_Input!$CG$12:$CG$286,$X200)),Y199)=INDEX(Forecast_Capex_Input!$CG$12:$CG$286,$X200),Y199+1,Y199)),NA)</f>
        <v>2</v>
      </c>
      <c r="Z200" s="174" cm="1">
        <f t="array" ref="Z200">IFERROR($C200-IF($X200=1,1,INDEX(Forecast_Capex_Input!$CI$12:$CI$286,$X200-1))+1,NA)</f>
        <v>2</v>
      </c>
      <c r="AA200" s="174" cm="1">
        <f t="array" aca="1" ref="AA200" ca="1">IFERROR(IF(Y200=1,
INDEX(Forecast_Capex_Input!$AI$10:$BB$10,SMALL(IF(INDEX(Forecast_Capex_Input!$AI$12:$BB$286,$X200,0)&gt;0,COLUMN(Forecast_Capex_Input!$AI$10:$BB$10)-COLUMN(Forecast_Capex_Input!$AI$12)+1),ROWS(OFFSET(AA199,0,0,-$Z200)))),
OFFSET(AA199,-INDEX(Forecast_Capex_Input!$CG$12:$CG$286,$X200)+1,0)),NA)</f>
        <v>3</v>
      </c>
      <c r="AB200" s="174">
        <f t="shared" ca="1" si="97"/>
        <v>2</v>
      </c>
      <c r="AC200" s="222" t="b">
        <f t="shared" si="129"/>
        <v>0</v>
      </c>
      <c r="AD200" s="220" t="b">
        <v>0</v>
      </c>
      <c r="AE200" s="222" t="b">
        <f t="shared" si="98"/>
        <v>1</v>
      </c>
      <c r="AF200" s="165"/>
      <c r="AG200" s="215">
        <v>6.8516711140124915</v>
      </c>
      <c r="AH200" s="215">
        <v>6.8516711140124915</v>
      </c>
      <c r="AI200" s="215">
        <v>6.8516711140124915</v>
      </c>
      <c r="AJ200" s="215">
        <v>6.8516711140124915</v>
      </c>
      <c r="AK200" s="215">
        <v>6.8516711140124915</v>
      </c>
      <c r="AL200" s="155">
        <v>34.258355570062456</v>
      </c>
      <c r="AM200" s="165"/>
      <c r="AN200" s="215" cm="1">
        <f t="array" aca="1" ref="AN200" ca="1">IFERROR(INDEX(General!O$33:O$34,$AB200)
*AG200,0)</f>
        <v>6.8516711140124915</v>
      </c>
      <c r="AO200" s="215" cm="1">
        <f t="array" aca="1" ref="AO200" ca="1">IFERROR(INDEX(General!P$33:P$34,$AB200)
*AH200,0)</f>
        <v>6.8516711140124915</v>
      </c>
      <c r="AP200" s="215" cm="1">
        <f t="array" aca="1" ref="AP200" ca="1">IFERROR(INDEX(General!Q$33:Q$34,$AB200)
*AI200,0)</f>
        <v>6.8516711140124915</v>
      </c>
      <c r="AQ200" s="215" cm="1">
        <f t="array" aca="1" ref="AQ200" ca="1">IFERROR(INDEX(General!R$33:R$34,$AB200)
*AJ200,0)</f>
        <v>6.8516711140124915</v>
      </c>
      <c r="AR200" s="215" cm="1">
        <f t="array" aca="1" ref="AR200" ca="1">IFERROR(INDEX(General!S$33:S$34,$AB200)
*AK200,0)</f>
        <v>6.8516711140124915</v>
      </c>
      <c r="AS200" s="155">
        <f t="shared" ca="1" si="130"/>
        <v>34.258355570062456</v>
      </c>
      <c r="AT200" s="165"/>
      <c r="AU200" s="215">
        <f ca="1">IF($AE200=FALSE,AN200*Overheads!$R$24*$V200,
IFERROR(Overheads!$O$49*$V200*AN200,0)
+IFERROR(Overheads!Q$59*$V200*(AN200/Overheads!Q$68),0))</f>
        <v>0.95968887579092987</v>
      </c>
      <c r="AV200" s="215">
        <f ca="1">IF($AE200=FALSE,AO200*Overheads!$R$24*$V200,
IFERROR(Overheads!$O$49*$V200*AO200,0)
+IFERROR(Overheads!R$59*$V200*(AO200/Overheads!R$68),0))</f>
        <v>0.8177499652541842</v>
      </c>
      <c r="AW200" s="215">
        <f ca="1">IF($AE200=FALSE,AP200*Overheads!$R$24*$V200,
IFERROR(Overheads!$O$49*$V200*AP200,0)
+IFERROR(Overheads!S$59*$V200*(AP200/Overheads!S$68),0))</f>
        <v>0.89099919481088619</v>
      </c>
      <c r="AX200" s="215">
        <f ca="1">IF($AE200=FALSE,AQ200*Overheads!$R$24*$V200,
IFERROR(Overheads!$O$49*$V200*AQ200,0)
+IFERROR(Overheads!T$59*$V200*(AQ200/Overheads!T$68),0))</f>
        <v>0.98178307164797629</v>
      </c>
      <c r="AY200" s="215">
        <f ca="1">IF($AE200=FALSE,AR200*Overheads!$R$24*$V200,
IFERROR(Overheads!$O$49*$V200*AR200,0)
+IFERROR(Overheads!U$59*$V200*(AR200/Overheads!U$68),0))</f>
        <v>0.83814096283642825</v>
      </c>
      <c r="AZ200" s="155">
        <f t="shared" ca="1" si="131"/>
        <v>4.488362070340405</v>
      </c>
      <c r="BA200" s="165"/>
      <c r="BB200" s="215">
        <f ca="1">IF($AE200=FALSE,AN200*Overheads!$S$25,
IFERROR(Overheads!$O$50*AN200,0)
+IFERROR(Overheads!Q$60*(AN200/Overheads!Q$66),0))</f>
        <v>0.1288032567719343</v>
      </c>
      <c r="BC200" s="215">
        <f ca="1">IF($AE200=FALSE,AO200*Overheads!$S$25,
IFERROR(Overheads!$O$50*AO200,0)
+IFERROR(Overheads!R$60*(AO200/Overheads!R$66),0))</f>
        <v>0.11560551886457596</v>
      </c>
      <c r="BD200" s="215">
        <f ca="1">IF($AE200=FALSE,AP200*Overheads!$S$25,
IFERROR(Overheads!$O$50*AP200,0)
+IFERROR(Overheads!S$60*(AP200/Overheads!S$66),0))</f>
        <v>0.12575306754076973</v>
      </c>
      <c r="BE200" s="215">
        <f ca="1">IF($AE200=FALSE,AQ200*Overheads!$S$25,
IFERROR(Overheads!$O$50*AQ200,0)
+IFERROR(Overheads!T$60*(AQ200/Overheads!T$66),0))</f>
        <v>0.13888886925078534</v>
      </c>
      <c r="BF200" s="215">
        <f ca="1">IF($AE200=FALSE,AR200*Overheads!$S$25,
IFERROR(Overheads!$O$50*AR200,0)
+IFERROR(Overheads!U$60*(AR200/Overheads!U$66),0))</f>
        <v>0.1226753791575865</v>
      </c>
      <c r="BG200" s="155">
        <f t="shared" ca="1" si="132"/>
        <v>0.63172609158565185</v>
      </c>
      <c r="BH200" s="165"/>
      <c r="BI200" s="215">
        <f t="shared" ca="1" si="133"/>
        <v>7.9401632465753549</v>
      </c>
      <c r="BJ200" s="215">
        <f t="shared" ca="1" si="99"/>
        <v>7.7850265981312514</v>
      </c>
      <c r="BK200" s="215">
        <f t="shared" ca="1" si="100"/>
        <v>7.8684233763641478</v>
      </c>
      <c r="BL200" s="215">
        <f t="shared" ca="1" si="101"/>
        <v>7.9723430549112537</v>
      </c>
      <c r="BM200" s="215">
        <f t="shared" ca="1" si="102"/>
        <v>7.8124874560065063</v>
      </c>
      <c r="BN200" s="155">
        <f t="shared" ca="1" si="134"/>
        <v>39.378443731988511</v>
      </c>
      <c r="BO200" s="165"/>
      <c r="BP200" s="187" cm="1">
        <f t="array" ref="BP200">IFERROR(IF($X200=$X199,BP199,INDEX(Forecast_Capex_Input!AC$12:AC$286,$X200)),0)</f>
        <v>0.2</v>
      </c>
      <c r="BQ200" s="187" cm="1">
        <f t="array" ref="BQ200">IFERROR(IF($X200=$X199,BQ199,INDEX(Forecast_Capex_Input!AD$12:AD$286,$X200)),0)</f>
        <v>0.2</v>
      </c>
      <c r="BR200" s="187" cm="1">
        <f t="array" ref="BR200">IFERROR(IF($X200=$X199,BR199,INDEX(Forecast_Capex_Input!AE$12:AE$286,$X200)),0)</f>
        <v>0.2</v>
      </c>
      <c r="BS200" s="187" cm="1">
        <f t="array" ref="BS200">IFERROR(IF($X200=$X199,BS199,INDEX(Forecast_Capex_Input!AF$12:AF$286,$X200)),0)</f>
        <v>0.2</v>
      </c>
      <c r="BT200" s="187" cm="1">
        <f t="array" ref="BT200">IFERROR(IF($X200=$X199,BT199,INDEX(Forecast_Capex_Input!AG$12:AG$286,$X200)),0)</f>
        <v>0.2</v>
      </c>
      <c r="BU200" s="165"/>
      <c r="BV200" s="215">
        <f t="shared" si="103"/>
        <v>6.8516711140124915</v>
      </c>
      <c r="BW200" s="215">
        <f t="shared" si="104"/>
        <v>6.8516711140124915</v>
      </c>
      <c r="BX200" s="215">
        <f t="shared" si="105"/>
        <v>6.8516711140124915</v>
      </c>
      <c r="BY200" s="215">
        <f t="shared" si="106"/>
        <v>6.8516711140124915</v>
      </c>
      <c r="BZ200" s="215">
        <f t="shared" si="107"/>
        <v>6.8516711140124915</v>
      </c>
      <c r="CA200" s="155">
        <f t="shared" si="135"/>
        <v>34.258355570062456</v>
      </c>
      <c r="CB200" s="165"/>
      <c r="CC200" s="215">
        <f t="shared" ca="1" si="108"/>
        <v>6.8516711140124915</v>
      </c>
      <c r="CD200" s="215">
        <f t="shared" ca="1" si="109"/>
        <v>6.8516711140124915</v>
      </c>
      <c r="CE200" s="215">
        <f t="shared" ca="1" si="110"/>
        <v>6.8516711140124915</v>
      </c>
      <c r="CF200" s="215">
        <f t="shared" ca="1" si="111"/>
        <v>6.8516711140124915</v>
      </c>
      <c r="CG200" s="215">
        <f t="shared" ca="1" si="112"/>
        <v>6.8516711140124915</v>
      </c>
      <c r="CH200" s="155">
        <f t="shared" ca="1" si="136"/>
        <v>34.258355570062456</v>
      </c>
      <c r="CI200" s="165"/>
      <c r="CJ200" s="215">
        <f t="shared" ca="1" si="113"/>
        <v>0.89767241406808107</v>
      </c>
      <c r="CK200" s="215">
        <f t="shared" ca="1" si="114"/>
        <v>0.89767241406808107</v>
      </c>
      <c r="CL200" s="215">
        <f t="shared" ca="1" si="115"/>
        <v>0.89767241406808107</v>
      </c>
      <c r="CM200" s="215">
        <f t="shared" ca="1" si="116"/>
        <v>0.89767241406808107</v>
      </c>
      <c r="CN200" s="215">
        <f t="shared" ca="1" si="117"/>
        <v>0.89767241406808107</v>
      </c>
      <c r="CO200" s="155">
        <f t="shared" ca="1" si="137"/>
        <v>4.488362070340405</v>
      </c>
      <c r="CP200" s="165"/>
      <c r="CQ200" s="223">
        <f t="shared" ca="1" si="118"/>
        <v>0.12634521831713039</v>
      </c>
      <c r="CR200" s="223">
        <f t="shared" ca="1" si="119"/>
        <v>0.12634521831713039</v>
      </c>
      <c r="CS200" s="223">
        <f t="shared" ca="1" si="120"/>
        <v>0.12634521831713039</v>
      </c>
      <c r="CT200" s="223">
        <f t="shared" ca="1" si="121"/>
        <v>0.12634521831713039</v>
      </c>
      <c r="CU200" s="223">
        <f t="shared" ca="1" si="122"/>
        <v>0.12634521831713039</v>
      </c>
      <c r="CV200" s="155">
        <f t="shared" ca="1" si="138"/>
        <v>0.63172609158565196</v>
      </c>
      <c r="CW200" s="165"/>
      <c r="CX200" s="215">
        <f t="shared" ca="1" si="139"/>
        <v>7.875688746397703</v>
      </c>
      <c r="CY200" s="215">
        <f t="shared" ca="1" si="123"/>
        <v>7.875688746397703</v>
      </c>
      <c r="CZ200" s="215">
        <f t="shared" ca="1" si="124"/>
        <v>7.875688746397703</v>
      </c>
      <c r="DA200" s="215">
        <f t="shared" ca="1" si="125"/>
        <v>7.875688746397703</v>
      </c>
      <c r="DB200" s="215">
        <f t="shared" ca="1" si="126"/>
        <v>7.875688746397703</v>
      </c>
      <c r="DC200" s="155">
        <f t="shared" ca="1" si="140"/>
        <v>39.378443731988511</v>
      </c>
      <c r="DD200" s="165"/>
      <c r="DE200" s="188" t="b" cm="1">
        <f t="array" aca="1" ref="DE200" ca="1">OR($G200=Forecast_Capex_Input!$BF$8:$BF$10)</f>
        <v>0</v>
      </c>
      <c r="DF200" s="188" cm="1">
        <f t="array" aca="1" ref="DF200" ca="1">IFERROR(INDEX(Forecast_Capex_Input!BG$12:BG$286,$X200)
*(INDEX(Forecast_Capex_Input!$H$12:$H$286,$X200)=Repex),0)
*$DE200</f>
        <v>0</v>
      </c>
      <c r="DG200" s="188" cm="1">
        <f t="array" aca="1" ref="DG200" ca="1">IFERROR(INDEX(Forecast_Capex_Input!BH$12:BH$286,$X200)
*(INDEX(Forecast_Capex_Input!$H$12:$H$286,$X200)=Repex),0)
*$DE200</f>
        <v>0</v>
      </c>
      <c r="DH200" s="188" cm="1">
        <f t="array" aca="1" ref="DH200" ca="1">IFERROR(INDEX(Forecast_Capex_Input!BI$12:BI$286,$X200)
*(INDEX(Forecast_Capex_Input!$H$12:$H$286,$X200)=Repex),0)
*$DE200</f>
        <v>0</v>
      </c>
      <c r="DI200" s="188" cm="1">
        <f t="array" aca="1" ref="DI200" ca="1">IFERROR(INDEX(Forecast_Capex_Input!BJ$12:BJ$286,$X200)
*(INDEX(Forecast_Capex_Input!$H$12:$H$286,$X200)=Repex),0)
*$DE200</f>
        <v>0</v>
      </c>
      <c r="DJ200" s="188" cm="1">
        <f t="array" aca="1" ref="DJ200" ca="1">IFERROR(INDEX(Forecast_Capex_Input!BK$12:BK$286,$X200)
*(INDEX(Forecast_Capex_Input!$H$12:$H$286,$X200)=Repex),0)
*$DE200</f>
        <v>0</v>
      </c>
      <c r="DK200" s="188" cm="1">
        <f t="array" aca="1" ref="DK200" ca="1">IFERROR(INDEX(Forecast_Capex_Input!BL$12:BL$286,$X200)
*(INDEX(Forecast_Capex_Input!$H$12:$H$286,$X200)=Repex),0)
*$DE200</f>
        <v>0</v>
      </c>
      <c r="DL200" s="165"/>
      <c r="DM200" s="188" t="b" cm="1">
        <f t="array" aca="1" ref="DM200" ca="1">OR($G200=Forecast_Capex_Input!$BN$8:$BN$9)</f>
        <v>1</v>
      </c>
      <c r="DN200" s="188" cm="1">
        <f t="array" aca="1" ref="DN200" ca="1">IFERROR(INDEX(Forecast_Capex_Input!BO$12:BO$286,$X200)
*(INDEX(Forecast_Capex_Input!$H$12:$H$286,$X200)=Repex),0)
*$DM200</f>
        <v>1</v>
      </c>
      <c r="DO200" s="188" cm="1">
        <f t="array" aca="1" ref="DO200" ca="1">IFERROR(INDEX(Forecast_Capex_Input!BP$12:BP$286,$X200)
*(INDEX(Forecast_Capex_Input!$H$12:$H$286,$X200)=Repex),0)
*$DM200</f>
        <v>0</v>
      </c>
      <c r="DP200" s="188" cm="1">
        <f t="array" aca="1" ref="DP200" ca="1">IFERROR(INDEX(Forecast_Capex_Input!BQ$12:BQ$286,$X200)
*(INDEX(Forecast_Capex_Input!$H$12:$H$286,$X200)=Repex),0)
*$DM200</f>
        <v>0</v>
      </c>
      <c r="DQ200" s="188" cm="1">
        <f t="array" aca="1" ref="DQ200" ca="1">IFERROR(INDEX(Forecast_Capex_Input!BR$12:BR$286,$X200)
*(INDEX(Forecast_Capex_Input!$H$12:$H$286,$X200)=Repex),0)
*$DM200</f>
        <v>0</v>
      </c>
      <c r="DR200" s="188" cm="1">
        <f t="array" aca="1" ref="DR200" ca="1">IFERROR(INDEX(Forecast_Capex_Input!BS$12:BS$286,$X200)
*(INDEX(Forecast_Capex_Input!$H$12:$H$286,$X200)=Repex),0)
*$DM200</f>
        <v>0</v>
      </c>
      <c r="DS200" s="165"/>
      <c r="DT200" s="188" t="b" cm="1">
        <f t="array" aca="1" ref="DT200" ca="1">OR($G200=Forecast_Capex_Input!$BU$8:$BU$10)</f>
        <v>0</v>
      </c>
      <c r="DU200" s="188" cm="1">
        <f t="array" aca="1" ref="DU200" ca="1">IFERROR(INDEX(Forecast_Capex_Input!BV$12:BV$286,$X200)
*(INDEX(Forecast_Capex_Input!$H$12:$H$286,$X200)=Repex),0)
*$DT200</f>
        <v>0</v>
      </c>
      <c r="DV200" s="188" cm="1">
        <f t="array" aca="1" ref="DV200" ca="1">IFERROR(INDEX(Forecast_Capex_Input!BW$12:BW$286,$X200)
*(INDEX(Forecast_Capex_Input!$H$12:$H$286,$X200)=Repex),0)
*$DT200</f>
        <v>0</v>
      </c>
      <c r="DW200" s="188" cm="1">
        <f t="array" aca="1" ref="DW200" ca="1">IFERROR(INDEX(Forecast_Capex_Input!BX$12:BX$286,$X200)
*(INDEX(Forecast_Capex_Input!$H$12:$H$286,$X200)=Repex),0)
*$DT200</f>
        <v>0</v>
      </c>
      <c r="DX200" s="188" cm="1">
        <f t="array" aca="1" ref="DX200" ca="1">IFERROR(INDEX(Forecast_Capex_Input!BY$12:BY$286,$X200)
*(INDEX(Forecast_Capex_Input!$H$12:$H$286,$X200)=Repex),0)
*$DT200</f>
        <v>0</v>
      </c>
      <c r="DY200" s="188" cm="1">
        <f t="array" aca="1" ref="DY200" ca="1">IFERROR(INDEX(Forecast_Capex_Input!BZ$12:BZ$286,$X200)
*(INDEX(Forecast_Capex_Input!$H$12:$H$286,$X200)=Repex),0)
*$DT200</f>
        <v>0</v>
      </c>
      <c r="DZ200" s="188" cm="1">
        <f t="array" aca="1" ref="DZ200" ca="1">IFERROR(INDEX(Forecast_Capex_Input!CA$12:CA$286,$X200)
*(INDEX(Forecast_Capex_Input!$H$12:$H$286,$X200)=Repex),0)
*$DT200</f>
        <v>0</v>
      </c>
      <c r="EA200" s="188" cm="1">
        <f t="array" aca="1" ref="EA200" ca="1">IFERROR(INDEX(Forecast_Capex_Input!CB$12:CB$286,$X200)
*(INDEX(Forecast_Capex_Input!$H$12:$H$286,$X200)=Repex),0)
*$DT200</f>
        <v>0</v>
      </c>
      <c r="EB200" s="188" cm="1">
        <f t="array" aca="1" ref="EB200" ca="1">IFERROR(INDEX(Forecast_Capex_Input!CC$12:CC$286,$X200)
*(INDEX(Forecast_Capex_Input!$H$12:$H$286,$X200)=Repex),0)
*$DT200</f>
        <v>0</v>
      </c>
      <c r="EC200" s="165"/>
      <c r="ED200" s="226" t="str">
        <f t="shared" si="127"/>
        <v>N/A</v>
      </c>
      <c r="EE200" s="174" t="s">
        <v>15</v>
      </c>
    </row>
    <row r="201" spans="3:135" x14ac:dyDescent="0.2">
      <c r="C201" s="174">
        <f t="shared" si="128"/>
        <v>191</v>
      </c>
      <c r="D201" s="167" t="str" cm="1">
        <f t="array" ref="D201">IFERROR(INDEX(Forecast_Capex_Input!$D$12:$D$286,$X201),NA)</f>
        <v>Transformer refurbishment program</v>
      </c>
      <c r="E201" s="172" t="b" cm="1">
        <f t="array" ref="E201">IF($X201=NA,NA,INDEX(Forecast_Capex_Input!$E$12:$E$286,$X201))</f>
        <v>1</v>
      </c>
      <c r="F201" s="167" t="str" cm="1">
        <f t="array" aca="1" ref="F201" ca="1">IFERROR(INDEX(General!$E$25:$E$26,$Y201),NA)</f>
        <v>Labour</v>
      </c>
      <c r="G201" s="167" t="str" cm="1">
        <f t="array" aca="1" ref="G201" ca="1">IFERROR(INDEX(Forecast_Capex_Input!$AI$11:$BB$11,$AA201),NA)</f>
        <v>Substations</v>
      </c>
      <c r="H201" s="189" cm="1">
        <f t="array" aca="1" ref="H201" ca="1">IFERROR(INDEX(Forecast_Capex_Input!$AI$12:$BB$286,$X201,$AA201),NA)</f>
        <v>0.94891368292493272</v>
      </c>
      <c r="I201" s="199" t="str" cm="1">
        <f t="array" ref="I201">IFERROR(INDEX(Forecast_Capex_Input!$F$12:$F$286,$X201),NA)</f>
        <v>Replacement Expenditure</v>
      </c>
      <c r="J201" s="199" t="str" cm="1">
        <f t="array" ref="J201">IFERROR(INDEX(Forecast_Capex_Input!G$12:G$286,$X201),NA)</f>
        <v>Substation</v>
      </c>
      <c r="K201" s="199" t="str" cm="1">
        <f t="array" ref="K201">IFERROR(INDEX(Forecast_Capex_Input!H$12:H$286,$X201),NA)</f>
        <v>Repex</v>
      </c>
      <c r="L201" s="199" t="str" cm="1">
        <f t="array" ref="L201">IFERROR(INDEX(Forecast_Capex_Input!I$12:I$286,$X201),NA)</f>
        <v>N/A</v>
      </c>
      <c r="M201" s="199" t="str" cm="1">
        <f t="array" ref="M201">IFERROR(INDEX(Forecast_Capex_Input!J$12:J$286,$X201),NA)</f>
        <v>N/A</v>
      </c>
      <c r="N201" s="199" t="str" cm="1">
        <f t="array" ref="N201">IFERROR(INDEX(Forecast_Capex_Input!K$12:K$286,$X201),NA)</f>
        <v>Substations - Power Transformers</v>
      </c>
      <c r="O201" s="199" t="str" cm="1">
        <f t="array" ref="O201">IFERROR(INDEX(Forecast_Capex_Input!L$12:L$286,$X201),NA)</f>
        <v>Substations - Safe and Reliable Network</v>
      </c>
      <c r="P201" s="199" t="str" cm="1">
        <f t="array" ref="P201">IFERROR(INDEX(Forecast_Capex_Input!M$12:M$286,$X201),NA)</f>
        <v>N/A</v>
      </c>
      <c r="Q201" s="172" t="str" cm="1">
        <f t="array" ref="Q201">IFERROR(INDEX(Forecast_Capex_Input!N$12:N$286,$X201),NA)</f>
        <v>No</v>
      </c>
      <c r="R201" s="265" cm="1">
        <f t="array" ref="R201">IFERROR(INDEX(Forecast_Capex_Input!O$12:O$286,$X201),0)</f>
        <v>0</v>
      </c>
      <c r="S201" s="172" t="str" cm="1">
        <f t="array" ref="S201">IFERROR(INDEX(Forecast_Capex_Input!P$12:P$286,$X201),0)</f>
        <v>Safety security &amp; reliability</v>
      </c>
      <c r="T201" s="199" t="str" cm="1">
        <f t="array" aca="1" ref="T201" ca="1">IFERROR(INDEX(General!$K$84:$K$103,$AA201),NA)</f>
        <v>Substations (2018 onwards)</v>
      </c>
      <c r="U201" s="188" cm="1">
        <f t="array" aca="1" ref="U201" ca="1">IFERROR(
IF($F201=General!$E$25,INDEX(Forecast_Capex_Input!S$12:S$286,$X201),
INDEX(Forecast_Capex_Input!T$12:T$286,$X201)),0)</f>
        <v>0.1171884433302148</v>
      </c>
      <c r="V201" s="222" t="b">
        <f>IFERROR(INDEX(Overheads!$T$19:$T$26,MATCH($I201,Overheads!$E$19:$E$26,0)),FALSE)</f>
        <v>1</v>
      </c>
      <c r="W201" s="165"/>
      <c r="X201" s="174">
        <f>IFERROR(
IF(MATCH($C201,Forecast_Capex_Input!$CI$12:$CI$286,1)+1&gt;MAX(Forecast_Capex_Input!$C$12:$C$286),NA,
MATCH($C201,Forecast_Capex_Input!$CI$12:$CI$286,1)+1),1)</f>
        <v>77</v>
      </c>
      <c r="Y201" s="174" cm="1">
        <f t="array" aca="1" ref="Y201" ca="1">IFERROR(
IF(X200&lt;&gt;X201,1,
IF(COUNTIF(OFFSET(Y200,0,0,-INDEX(Forecast_Capex_Input!$CG$12:$CG$286,$X201)),Y200)=INDEX(Forecast_Capex_Input!$CG$12:$CG$286,$X201),Y200+1,Y200)),NA)</f>
        <v>1</v>
      </c>
      <c r="Z201" s="174" cm="1">
        <f t="array" ref="Z201">IFERROR($C201-IF($X201=1,1,INDEX(Forecast_Capex_Input!$CI$12:$CI$286,$X201-1))+1,NA)</f>
        <v>1</v>
      </c>
      <c r="AA201" s="174" cm="1">
        <f t="array" aca="1" ref="AA201" ca="1">IFERROR(IF(Y201=1,
INDEX(Forecast_Capex_Input!$AI$10:$BB$10,SMALL(IF(INDEX(Forecast_Capex_Input!$AI$12:$BB$286,$X201,0)&gt;0,COLUMN(Forecast_Capex_Input!$AI$10:$BB$10)-COLUMN(Forecast_Capex_Input!$AI$12)+1),ROWS(OFFSET(AA200,0,0,-$Z201)))),
OFFSET(AA200,-INDEX(Forecast_Capex_Input!$CG$12:$CG$286,$X201)+1,0)),NA)</f>
        <v>3</v>
      </c>
      <c r="AB201" s="174">
        <f t="shared" ca="1" si="97"/>
        <v>1</v>
      </c>
      <c r="AC201" s="222" t="b">
        <f t="shared" si="129"/>
        <v>0</v>
      </c>
      <c r="AD201" s="220" t="b">
        <v>0</v>
      </c>
      <c r="AE201" s="222" t="b">
        <f t="shared" si="98"/>
        <v>1</v>
      </c>
      <c r="AF201" s="165"/>
      <c r="AG201" s="215">
        <v>0.24984256925547974</v>
      </c>
      <c r="AH201" s="215">
        <v>0.85495717460378884</v>
      </c>
      <c r="AI201" s="215">
        <v>0.93669741740979473</v>
      </c>
      <c r="AJ201" s="215">
        <v>1.2064077709475833</v>
      </c>
      <c r="AK201" s="215">
        <v>0.69368880128581334</v>
      </c>
      <c r="AL201" s="155">
        <v>3.9415937335024598</v>
      </c>
      <c r="AM201" s="165"/>
      <c r="AN201" s="215" cm="1">
        <f t="array" aca="1" ref="AN201" ca="1">IFERROR(INDEX(General!O$33:O$34,$AB201)
*AG201,0)</f>
        <v>0.24943749086223557</v>
      </c>
      <c r="AO201" s="215" cm="1">
        <f t="array" aca="1" ref="AO201" ca="1">IFERROR(INDEX(General!P$33:P$34,$AB201)
*AH201,0)</f>
        <v>0.86009933411552775</v>
      </c>
      <c r="AP201" s="215" cm="1">
        <f t="array" aca="1" ref="AP201" ca="1">IFERROR(INDEX(General!Q$33:Q$34,$AB201)
*AI201,0)</f>
        <v>0.95081580161058166</v>
      </c>
      <c r="AQ201" s="215" cm="1">
        <f t="array" aca="1" ref="AQ201" ca="1">IFERROR(INDEX(General!R$33:R$34,$AB201)
*AJ201,0)</f>
        <v>1.2346752166276347</v>
      </c>
      <c r="AR201" s="215" cm="1">
        <f t="array" aca="1" ref="AR201" ca="1">IFERROR(INDEX(General!S$33:S$34,$AB201)
*AK201,0)</f>
        <v>0.71430959108709668</v>
      </c>
      <c r="AS201" s="155">
        <f t="shared" ca="1" si="130"/>
        <v>4.0093374343030757</v>
      </c>
      <c r="AT201" s="165"/>
      <c r="AU201" s="215">
        <f ca="1">IF($AE201=FALSE,AN201*Overheads!$R$24*$V201,
IFERROR(Overheads!$O$49*$V201*AN201,0)
+IFERROR(Overheads!Q$59*$V201*(AN201/Overheads!Q$68),0))</f>
        <v>3.4937810236706113E-2</v>
      </c>
      <c r="AV201" s="215">
        <f ca="1">IF($AE201=FALSE,AO201*Overheads!$R$24*$V201,
IFERROR(Overheads!$O$49*$V201*AO201,0)
+IFERROR(Overheads!R$59*$V201*(AO201/Overheads!R$68),0))</f>
        <v>0.10265323435470977</v>
      </c>
      <c r="AW201" s="215">
        <f ca="1">IF($AE201=FALSE,AP201*Overheads!$R$24*$V201,
IFERROR(Overheads!$O$49*$V201*AP201,0)
+IFERROR(Overheads!S$59*$V201*(AP201/Overheads!S$68),0))</f>
        <v>0.12364518079624671</v>
      </c>
      <c r="AX201" s="215">
        <f ca="1">IF($AE201=FALSE,AQ201*Overheads!$R$24*$V201,
IFERROR(Overheads!$O$49*$V201*AQ201,0)
+IFERROR(Overheads!T$59*$V201*(AQ201/Overheads!T$68),0))</f>
        <v>0.17691789440816114</v>
      </c>
      <c r="AY201" s="215">
        <f ca="1">IF($AE201=FALSE,AR201*Overheads!$R$24*$V201,
IFERROR(Overheads!$O$49*$V201*AR201,0)
+IFERROR(Overheads!U$59*$V201*(AR201/Overheads!U$68),0))</f>
        <v>8.737899389429786E-2</v>
      </c>
      <c r="AZ201" s="155">
        <f t="shared" ca="1" si="131"/>
        <v>0.52553311369012157</v>
      </c>
      <c r="BA201" s="165"/>
      <c r="BB201" s="215">
        <f ca="1">IF($AE201=FALSE,AN201*Overheads!$S$25,
IFERROR(Overheads!$O$50*AN201,0)
+IFERROR(Overheads!Q$60*(AN201/Overheads!Q$66),0))</f>
        <v>4.6891277543034985E-3</v>
      </c>
      <c r="BC201" s="215">
        <f ca="1">IF($AE201=FALSE,AO201*Overheads!$S$25,
IFERROR(Overheads!$O$50*AO201,0)
+IFERROR(Overheads!R$60*(AO201/Overheads!R$66),0))</f>
        <v>1.4512113634898644E-2</v>
      </c>
      <c r="BD201" s="215">
        <f ca="1">IF($AE201=FALSE,AP201*Overheads!$S$25,
IFERROR(Overheads!$O$50*AP201,0)
+IFERROR(Overheads!S$60*(AP201/Overheads!S$66),0))</f>
        <v>1.7450925727336159E-2</v>
      </c>
      <c r="BE201" s="215">
        <f ca="1">IF($AE201=FALSE,AQ201*Overheads!$S$25,
IFERROR(Overheads!$O$50*AQ201,0)
+IFERROR(Overheads!T$60*(AQ201/Overheads!T$66),0))</f>
        <v>2.502785698202559E-2</v>
      </c>
      <c r="BF201" s="215">
        <f ca="1">IF($AE201=FALSE,AR201*Overheads!$S$25,
IFERROR(Overheads!$O$50*AR201,0)
+IFERROR(Overheads!U$60*(AR201/Overheads!U$66),0))</f>
        <v>1.2789317885282023E-2</v>
      </c>
      <c r="BG201" s="155">
        <f t="shared" ca="1" si="132"/>
        <v>7.4469341983845916E-2</v>
      </c>
      <c r="BH201" s="165"/>
      <c r="BI201" s="215">
        <f t="shared" ca="1" si="133"/>
        <v>0.28906442885324524</v>
      </c>
      <c r="BJ201" s="215">
        <f t="shared" ca="1" si="99"/>
        <v>0.97726468210513617</v>
      </c>
      <c r="BK201" s="215">
        <f t="shared" ca="1" si="100"/>
        <v>1.0919119081341644</v>
      </c>
      <c r="BL201" s="215">
        <f t="shared" ca="1" si="101"/>
        <v>1.4366209680178215</v>
      </c>
      <c r="BM201" s="215">
        <f t="shared" ca="1" si="102"/>
        <v>0.81447790286667654</v>
      </c>
      <c r="BN201" s="155">
        <f t="shared" ca="1" si="134"/>
        <v>4.6093398899770435</v>
      </c>
      <c r="BO201" s="165"/>
      <c r="BP201" s="187" cm="1">
        <f t="array" ref="BP201">IFERROR(IF($X201=$X200,BP200,INDEX(Forecast_Capex_Input!AC$12:AC$286,$X201)),0)</f>
        <v>0</v>
      </c>
      <c r="BQ201" s="187" cm="1">
        <f t="array" ref="BQ201">IFERROR(IF($X201=$X200,BQ200,INDEX(Forecast_Capex_Input!AD$12:AD$286,$X201)),0)</f>
        <v>0.25885368918103291</v>
      </c>
      <c r="BR201" s="187" cm="1">
        <f t="array" ref="BR201">IFERROR(IF($X201=$X200,BR200,INDEX(Forecast_Capex_Input!AE$12:AE$286,$X201)),0)</f>
        <v>0</v>
      </c>
      <c r="BS201" s="187" cm="1">
        <f t="array" ref="BS201">IFERROR(IF($X201=$X200,BS200,INDEX(Forecast_Capex_Input!AF$12:AF$286,$X201)),0)</f>
        <v>0.49985457033782121</v>
      </c>
      <c r="BT201" s="187" cm="1">
        <f t="array" ref="BT201">IFERROR(IF($X201=$X200,BT200,INDEX(Forecast_Capex_Input!AG$12:AG$286,$X201)),0)</f>
        <v>0.24129174048114588</v>
      </c>
      <c r="BU201" s="165"/>
      <c r="BV201" s="215">
        <f t="shared" si="103"/>
        <v>0</v>
      </c>
      <c r="BW201" s="215">
        <f t="shared" si="104"/>
        <v>1.0202960791699527</v>
      </c>
      <c r="BX201" s="215">
        <f t="shared" si="105"/>
        <v>0</v>
      </c>
      <c r="BY201" s="215">
        <f t="shared" si="106"/>
        <v>1.9702236421061206</v>
      </c>
      <c r="BZ201" s="215">
        <f t="shared" si="107"/>
        <v>0.95107401222638643</v>
      </c>
      <c r="CA201" s="155">
        <f t="shared" si="135"/>
        <v>3.9415937335024598</v>
      </c>
      <c r="CB201" s="165"/>
      <c r="CC201" s="215">
        <f t="shared" ca="1" si="108"/>
        <v>0</v>
      </c>
      <c r="CD201" s="215">
        <f t="shared" ca="1" si="109"/>
        <v>1.0378317860409683</v>
      </c>
      <c r="CE201" s="215">
        <f t="shared" ca="1" si="110"/>
        <v>0</v>
      </c>
      <c r="CF201" s="215">
        <f t="shared" ca="1" si="111"/>
        <v>2.0040856405629062</v>
      </c>
      <c r="CG201" s="215">
        <f t="shared" ca="1" si="112"/>
        <v>0.967420007699201</v>
      </c>
      <c r="CH201" s="155">
        <f t="shared" ca="1" si="136"/>
        <v>4.0093374343030757</v>
      </c>
      <c r="CI201" s="165"/>
      <c r="CJ201" s="215">
        <f t="shared" ca="1" si="113"/>
        <v>0</v>
      </c>
      <c r="CK201" s="215">
        <f t="shared" ca="1" si="114"/>
        <v>0.13603618526548317</v>
      </c>
      <c r="CL201" s="215">
        <f t="shared" ca="1" si="115"/>
        <v>0</v>
      </c>
      <c r="CM201" s="215">
        <f t="shared" ca="1" si="116"/>
        <v>0.26269012874187309</v>
      </c>
      <c r="CN201" s="215">
        <f t="shared" ca="1" si="117"/>
        <v>0.12680679968276534</v>
      </c>
      <c r="CO201" s="155">
        <f t="shared" ca="1" si="137"/>
        <v>0.52553311369012157</v>
      </c>
      <c r="CP201" s="165"/>
      <c r="CQ201" s="223">
        <f t="shared" ca="1" si="118"/>
        <v>0</v>
      </c>
      <c r="CR201" s="223">
        <f t="shared" ca="1" si="119"/>
        <v>1.9276663903402495E-2</v>
      </c>
      <c r="CS201" s="223">
        <f t="shared" ca="1" si="120"/>
        <v>0</v>
      </c>
      <c r="CT201" s="223">
        <f t="shared" ca="1" si="121"/>
        <v>3.7223840940675573E-2</v>
      </c>
      <c r="CU201" s="223">
        <f t="shared" ca="1" si="122"/>
        <v>1.7968837139767851E-2</v>
      </c>
      <c r="CV201" s="155">
        <f t="shared" ca="1" si="138"/>
        <v>7.4469341983845916E-2</v>
      </c>
      <c r="CW201" s="165"/>
      <c r="CX201" s="215">
        <f t="shared" ca="1" si="139"/>
        <v>0</v>
      </c>
      <c r="CY201" s="215">
        <f t="shared" ca="1" si="123"/>
        <v>1.193144635209854</v>
      </c>
      <c r="CZ201" s="215">
        <f t="shared" ca="1" si="124"/>
        <v>0</v>
      </c>
      <c r="DA201" s="215">
        <f t="shared" ca="1" si="125"/>
        <v>2.3039996102454552</v>
      </c>
      <c r="DB201" s="215">
        <f t="shared" ca="1" si="126"/>
        <v>1.1121956445217343</v>
      </c>
      <c r="DC201" s="155">
        <f t="shared" ca="1" si="140"/>
        <v>4.6093398899770435</v>
      </c>
      <c r="DD201" s="165"/>
      <c r="DE201" s="188" t="b" cm="1">
        <f t="array" aca="1" ref="DE201" ca="1">OR($G201=Forecast_Capex_Input!$BF$8:$BF$10)</f>
        <v>0</v>
      </c>
      <c r="DF201" s="188" cm="1">
        <f t="array" aca="1" ref="DF201" ca="1">IFERROR(INDEX(Forecast_Capex_Input!BG$12:BG$286,$X201)
*(INDEX(Forecast_Capex_Input!$H$12:$H$286,$X201)=Repex),0)
*$DE201</f>
        <v>0</v>
      </c>
      <c r="DG201" s="188" cm="1">
        <f t="array" aca="1" ref="DG201" ca="1">IFERROR(INDEX(Forecast_Capex_Input!BH$12:BH$286,$X201)
*(INDEX(Forecast_Capex_Input!$H$12:$H$286,$X201)=Repex),0)
*$DE201</f>
        <v>0</v>
      </c>
      <c r="DH201" s="188" cm="1">
        <f t="array" aca="1" ref="DH201" ca="1">IFERROR(INDEX(Forecast_Capex_Input!BI$12:BI$286,$X201)
*(INDEX(Forecast_Capex_Input!$H$12:$H$286,$X201)=Repex),0)
*$DE201</f>
        <v>0</v>
      </c>
      <c r="DI201" s="188" cm="1">
        <f t="array" aca="1" ref="DI201" ca="1">IFERROR(INDEX(Forecast_Capex_Input!BJ$12:BJ$286,$X201)
*(INDEX(Forecast_Capex_Input!$H$12:$H$286,$X201)=Repex),0)
*$DE201</f>
        <v>0</v>
      </c>
      <c r="DJ201" s="188" cm="1">
        <f t="array" aca="1" ref="DJ201" ca="1">IFERROR(INDEX(Forecast_Capex_Input!BK$12:BK$286,$X201)
*(INDEX(Forecast_Capex_Input!$H$12:$H$286,$X201)=Repex),0)
*$DE201</f>
        <v>0</v>
      </c>
      <c r="DK201" s="188" cm="1">
        <f t="array" aca="1" ref="DK201" ca="1">IFERROR(INDEX(Forecast_Capex_Input!BL$12:BL$286,$X201)
*(INDEX(Forecast_Capex_Input!$H$12:$H$286,$X201)=Repex),0)
*$DE201</f>
        <v>0</v>
      </c>
      <c r="DL201" s="165"/>
      <c r="DM201" s="188" t="b" cm="1">
        <f t="array" aca="1" ref="DM201" ca="1">OR($G201=Forecast_Capex_Input!$BN$8:$BN$9)</f>
        <v>1</v>
      </c>
      <c r="DN201" s="188" cm="1">
        <f t="array" aca="1" ref="DN201" ca="1">IFERROR(INDEX(Forecast_Capex_Input!BO$12:BO$286,$X201)
*(INDEX(Forecast_Capex_Input!$H$12:$H$286,$X201)=Repex),0)
*$DM201</f>
        <v>0.31638637586927976</v>
      </c>
      <c r="DO201" s="188" cm="1">
        <f t="array" aca="1" ref="DO201" ca="1">IFERROR(INDEX(Forecast_Capex_Input!BP$12:BP$286,$X201)
*(INDEX(Forecast_Capex_Input!$H$12:$H$286,$X201)=Repex),0)
*$DM201</f>
        <v>0.64640715328010645</v>
      </c>
      <c r="DP201" s="188" cm="1">
        <f t="array" aca="1" ref="DP201" ca="1">IFERROR(INDEX(Forecast_Capex_Input!BQ$12:BQ$286,$X201)
*(INDEX(Forecast_Capex_Input!$H$12:$H$286,$X201)=Repex),0)
*$DM201</f>
        <v>3.7206470850613793E-2</v>
      </c>
      <c r="DQ201" s="188" cm="1">
        <f t="array" aca="1" ref="DQ201" ca="1">IFERROR(INDEX(Forecast_Capex_Input!BR$12:BR$286,$X201)
*(INDEX(Forecast_Capex_Input!$H$12:$H$286,$X201)=Repex),0)
*$DM201</f>
        <v>0</v>
      </c>
      <c r="DR201" s="188" cm="1">
        <f t="array" aca="1" ref="DR201" ca="1">IFERROR(INDEX(Forecast_Capex_Input!BS$12:BS$286,$X201)
*(INDEX(Forecast_Capex_Input!$H$12:$H$286,$X201)=Repex),0)
*$DM201</f>
        <v>0</v>
      </c>
      <c r="DS201" s="165"/>
      <c r="DT201" s="188" t="b" cm="1">
        <f t="array" aca="1" ref="DT201" ca="1">OR($G201=Forecast_Capex_Input!$BU$8:$BU$10)</f>
        <v>0</v>
      </c>
      <c r="DU201" s="188" cm="1">
        <f t="array" aca="1" ref="DU201" ca="1">IFERROR(INDEX(Forecast_Capex_Input!BV$12:BV$286,$X201)
*(INDEX(Forecast_Capex_Input!$H$12:$H$286,$X201)=Repex),0)
*$DT201</f>
        <v>0</v>
      </c>
      <c r="DV201" s="188" cm="1">
        <f t="array" aca="1" ref="DV201" ca="1">IFERROR(INDEX(Forecast_Capex_Input!BW$12:BW$286,$X201)
*(INDEX(Forecast_Capex_Input!$H$12:$H$286,$X201)=Repex),0)
*$DT201</f>
        <v>0</v>
      </c>
      <c r="DW201" s="188" cm="1">
        <f t="array" aca="1" ref="DW201" ca="1">IFERROR(INDEX(Forecast_Capex_Input!BX$12:BX$286,$X201)
*(INDEX(Forecast_Capex_Input!$H$12:$H$286,$X201)=Repex),0)
*$DT201</f>
        <v>0</v>
      </c>
      <c r="DX201" s="188" cm="1">
        <f t="array" aca="1" ref="DX201" ca="1">IFERROR(INDEX(Forecast_Capex_Input!BY$12:BY$286,$X201)
*(INDEX(Forecast_Capex_Input!$H$12:$H$286,$X201)=Repex),0)
*$DT201</f>
        <v>0</v>
      </c>
      <c r="DY201" s="188" cm="1">
        <f t="array" aca="1" ref="DY201" ca="1">IFERROR(INDEX(Forecast_Capex_Input!BZ$12:BZ$286,$X201)
*(INDEX(Forecast_Capex_Input!$H$12:$H$286,$X201)=Repex),0)
*$DT201</f>
        <v>0</v>
      </c>
      <c r="DZ201" s="188" cm="1">
        <f t="array" aca="1" ref="DZ201" ca="1">IFERROR(INDEX(Forecast_Capex_Input!CA$12:CA$286,$X201)
*(INDEX(Forecast_Capex_Input!$H$12:$H$286,$X201)=Repex),0)
*$DT201</f>
        <v>0</v>
      </c>
      <c r="EA201" s="188" cm="1">
        <f t="array" aca="1" ref="EA201" ca="1">IFERROR(INDEX(Forecast_Capex_Input!CB$12:CB$286,$X201)
*(INDEX(Forecast_Capex_Input!$H$12:$H$286,$X201)=Repex),0)
*$DT201</f>
        <v>0</v>
      </c>
      <c r="EB201" s="188" cm="1">
        <f t="array" aca="1" ref="EB201" ca="1">IFERROR(INDEX(Forecast_Capex_Input!CC$12:CC$286,$X201)
*(INDEX(Forecast_Capex_Input!$H$12:$H$286,$X201)=Repex),0)
*$DT201</f>
        <v>0</v>
      </c>
      <c r="EC201" s="165"/>
      <c r="ED201" s="226" t="str">
        <f t="shared" si="127"/>
        <v>N/A</v>
      </c>
      <c r="EE201" s="174" t="s">
        <v>15</v>
      </c>
    </row>
    <row r="202" spans="3:135" x14ac:dyDescent="0.2">
      <c r="C202" s="174">
        <f t="shared" si="128"/>
        <v>192</v>
      </c>
      <c r="D202" s="167" t="str" cm="1">
        <f t="array" ref="D202">IFERROR(INDEX(Forecast_Capex_Input!$D$12:$D$286,$X202),NA)</f>
        <v>Transformer refurbishment program</v>
      </c>
      <c r="E202" s="172" t="b" cm="1">
        <f t="array" ref="E202">IF($X202=NA,NA,INDEX(Forecast_Capex_Input!$E$12:$E$286,$X202))</f>
        <v>1</v>
      </c>
      <c r="F202" s="167" t="str" cm="1">
        <f t="array" aca="1" ref="F202" ca="1">IFERROR(INDEX(General!$E$25:$E$26,$Y202),NA)</f>
        <v>Labour</v>
      </c>
      <c r="G202" s="167" t="str" cm="1">
        <f t="array" aca="1" ref="G202" ca="1">IFERROR(INDEX(Forecast_Capex_Input!$AI$11:$BB$11,$AA202),NA)</f>
        <v>Secondary Systems</v>
      </c>
      <c r="H202" s="189" cm="1">
        <f t="array" aca="1" ref="H202" ca="1">IFERROR(INDEX(Forecast_Capex_Input!$AI$12:$BB$286,$X202,$AA202),NA)</f>
        <v>5.108631707506725E-2</v>
      </c>
      <c r="I202" s="199" t="str" cm="1">
        <f t="array" ref="I202">IFERROR(INDEX(Forecast_Capex_Input!$F$12:$F$286,$X202),NA)</f>
        <v>Replacement Expenditure</v>
      </c>
      <c r="J202" s="199" t="str" cm="1">
        <f t="array" ref="J202">IFERROR(INDEX(Forecast_Capex_Input!G$12:G$286,$X202),NA)</f>
        <v>Substation</v>
      </c>
      <c r="K202" s="199" t="str" cm="1">
        <f t="array" ref="K202">IFERROR(INDEX(Forecast_Capex_Input!H$12:H$286,$X202),NA)</f>
        <v>Repex</v>
      </c>
      <c r="L202" s="199" t="str" cm="1">
        <f t="array" ref="L202">IFERROR(INDEX(Forecast_Capex_Input!I$12:I$286,$X202),NA)</f>
        <v>N/A</v>
      </c>
      <c r="M202" s="199" t="str" cm="1">
        <f t="array" ref="M202">IFERROR(INDEX(Forecast_Capex_Input!J$12:J$286,$X202),NA)</f>
        <v>N/A</v>
      </c>
      <c r="N202" s="199" t="str" cm="1">
        <f t="array" ref="N202">IFERROR(INDEX(Forecast_Capex_Input!K$12:K$286,$X202),NA)</f>
        <v>Substations - Power Transformers</v>
      </c>
      <c r="O202" s="199" t="str" cm="1">
        <f t="array" ref="O202">IFERROR(INDEX(Forecast_Capex_Input!L$12:L$286,$X202),NA)</f>
        <v>Substations - Safe and Reliable Network</v>
      </c>
      <c r="P202" s="199" t="str" cm="1">
        <f t="array" ref="P202">IFERROR(INDEX(Forecast_Capex_Input!M$12:M$286,$X202),NA)</f>
        <v>N/A</v>
      </c>
      <c r="Q202" s="172" t="str" cm="1">
        <f t="array" ref="Q202">IFERROR(INDEX(Forecast_Capex_Input!N$12:N$286,$X202),NA)</f>
        <v>No</v>
      </c>
      <c r="R202" s="265" cm="1">
        <f t="array" ref="R202">IFERROR(INDEX(Forecast_Capex_Input!O$12:O$286,$X202),0)</f>
        <v>0</v>
      </c>
      <c r="S202" s="172" t="str" cm="1">
        <f t="array" ref="S202">IFERROR(INDEX(Forecast_Capex_Input!P$12:P$286,$X202),0)</f>
        <v>Safety security &amp; reliability</v>
      </c>
      <c r="T202" s="199" t="str" cm="1">
        <f t="array" aca="1" ref="T202" ca="1">IFERROR(INDEX(General!$K$84:$K$103,$AA202),NA)</f>
        <v>Secondary Systems (2018-23)</v>
      </c>
      <c r="U202" s="188" cm="1">
        <f t="array" aca="1" ref="U202" ca="1">IFERROR(
IF($F202=General!$E$25,INDEX(Forecast_Capex_Input!S$12:S$286,$X202),
INDEX(Forecast_Capex_Input!T$12:T$286,$X202)),0)</f>
        <v>0.1171884433302148</v>
      </c>
      <c r="V202" s="222" t="b">
        <f>IFERROR(INDEX(Overheads!$T$19:$T$26,MATCH($I202,Overheads!$E$19:$E$26,0)),FALSE)</f>
        <v>1</v>
      </c>
      <c r="W202" s="165"/>
      <c r="X202" s="174">
        <f>IFERROR(
IF(MATCH($C202,Forecast_Capex_Input!$CI$12:$CI$286,1)+1&gt;MAX(Forecast_Capex_Input!$C$12:$C$286),NA,
MATCH($C202,Forecast_Capex_Input!$CI$12:$CI$286,1)+1),1)</f>
        <v>77</v>
      </c>
      <c r="Y202" s="174" cm="1">
        <f t="array" aca="1" ref="Y202" ca="1">IFERROR(
IF(X201&lt;&gt;X202,1,
IF(COUNTIF(OFFSET(Y201,0,0,-INDEX(Forecast_Capex_Input!$CG$12:$CG$286,$X202)),Y201)=INDEX(Forecast_Capex_Input!$CG$12:$CG$286,$X202),Y201+1,Y201)),NA)</f>
        <v>1</v>
      </c>
      <c r="Z202" s="174" cm="1">
        <f t="array" ref="Z202">IFERROR($C202-IF($X202=1,1,INDEX(Forecast_Capex_Input!$CI$12:$CI$286,$X202-1))+1,NA)</f>
        <v>2</v>
      </c>
      <c r="AA202" s="174" cm="1">
        <f t="array" aca="1" ref="AA202" ca="1">IFERROR(IF(Y202=1,
INDEX(Forecast_Capex_Input!$AI$10:$BB$10,SMALL(IF(INDEX(Forecast_Capex_Input!$AI$12:$BB$286,$X202,0)&gt;0,COLUMN(Forecast_Capex_Input!$AI$10:$BB$10)-COLUMN(Forecast_Capex_Input!$AI$12)+1),ROWS(OFFSET(AA201,0,0,-$Z202)))),
OFFSET(AA201,-INDEX(Forecast_Capex_Input!$CG$12:$CG$286,$X202)+1,0)),NA)</f>
        <v>4</v>
      </c>
      <c r="AB202" s="174">
        <f t="shared" ca="1" si="97"/>
        <v>1</v>
      </c>
      <c r="AC202" s="222" t="b">
        <f t="shared" si="129"/>
        <v>0</v>
      </c>
      <c r="AD202" s="220" t="b">
        <v>0</v>
      </c>
      <c r="AE202" s="222" t="b">
        <f t="shared" si="98"/>
        <v>1</v>
      </c>
      <c r="AF202" s="165"/>
      <c r="AG202" s="215">
        <v>1.3450682545215857E-2</v>
      </c>
      <c r="AH202" s="215">
        <v>4.6028015080132413E-2</v>
      </c>
      <c r="AI202" s="215">
        <v>5.0428634479896033E-2</v>
      </c>
      <c r="AJ202" s="215">
        <v>6.4948931623034556E-2</v>
      </c>
      <c r="AK202" s="215">
        <v>3.7345868956885762E-2</v>
      </c>
      <c r="AL202" s="155">
        <v>0.21220213268516464</v>
      </c>
      <c r="AM202" s="165"/>
      <c r="AN202" s="215" cm="1">
        <f t="array" aca="1" ref="AN202" ca="1">IFERROR(INDEX(General!O$33:O$34,$AB202)
*AG202,0)</f>
        <v>1.3428874488687742E-2</v>
      </c>
      <c r="AO202" s="215" cm="1">
        <f t="array" aca="1" ref="AO202" ca="1">IFERROR(INDEX(General!P$33:P$34,$AB202)
*AH202,0)</f>
        <v>4.6304851631226857E-2</v>
      </c>
      <c r="AP202" s="215" cm="1">
        <f t="array" aca="1" ref="AP202" ca="1">IFERROR(INDEX(General!Q$33:Q$34,$AB202)
*AI202,0)</f>
        <v>5.1188720739423682E-2</v>
      </c>
      <c r="AQ202" s="215" cm="1">
        <f t="array" aca="1" ref="AQ202" ca="1">IFERROR(INDEX(General!R$33:R$34,$AB202)
*AJ202,0)</f>
        <v>6.6470755703452608E-2</v>
      </c>
      <c r="AR202" s="215" cm="1">
        <f t="array" aca="1" ref="AR202" ca="1">IFERROR(INDEX(General!S$33:S$34,$AB202)
*AK202,0)</f>
        <v>3.8456022836087449E-2</v>
      </c>
      <c r="AS202" s="155">
        <f t="shared" ca="1" si="130"/>
        <v>0.21584922539887835</v>
      </c>
      <c r="AT202" s="165"/>
      <c r="AU202" s="215">
        <f ca="1">IF($AE202=FALSE,AN202*Overheads!$R$24*$V202,
IFERROR(Overheads!$O$49*$V202*AN202,0)
+IFERROR(Overheads!Q$59*$V202*(AN202/Overheads!Q$68),0))</f>
        <v>1.8809340446638871E-3</v>
      </c>
      <c r="AV202" s="215">
        <f ca="1">IF($AE202=FALSE,AO202*Overheads!$R$24*$V202,
IFERROR(Overheads!$O$49*$V202*AO202,0)
+IFERROR(Overheads!R$59*$V202*(AO202/Overheads!R$68),0))</f>
        <v>5.5265044370118432E-3</v>
      </c>
      <c r="AW202" s="215">
        <f ca="1">IF($AE202=FALSE,AP202*Overheads!$R$24*$V202,
IFERROR(Overheads!$O$49*$V202*AP202,0)
+IFERROR(Overheads!S$59*$V202*(AP202/Overheads!S$68),0))</f>
        <v>6.6566401397973839E-3</v>
      </c>
      <c r="AX202" s="215">
        <f ca="1">IF($AE202=FALSE,AQ202*Overheads!$R$24*$V202,
IFERROR(Overheads!$O$49*$V202*AQ202,0)
+IFERROR(Overheads!T$59*$V202*(AQ202/Overheads!T$68),0))</f>
        <v>9.5246636365592142E-3</v>
      </c>
      <c r="AY202" s="215">
        <f ca="1">IF($AE202=FALSE,AR202*Overheads!$R$24*$V202,
IFERROR(Overheads!$O$49*$V202*AR202,0)
+IFERROR(Overheads!U$59*$V202*(AR202/Overheads!U$68),0))</f>
        <v>4.7041907689907309E-3</v>
      </c>
      <c r="AZ202" s="155">
        <f t="shared" ca="1" si="131"/>
        <v>2.8292933027023057E-2</v>
      </c>
      <c r="BA202" s="165"/>
      <c r="BB202" s="215">
        <f ca="1">IF($AE202=FALSE,AN202*Overheads!$S$25,
IFERROR(Overheads!$O$50*AN202,0)
+IFERROR(Overheads!Q$60*(AN202/Overheads!Q$66),0))</f>
        <v>2.5244684692864427E-4</v>
      </c>
      <c r="BC202" s="215">
        <f ca="1">IF($AE202=FALSE,AO202*Overheads!$S$25,
IFERROR(Overheads!$O$50*AO202,0)
+IFERROR(Overheads!R$60*(AO202/Overheads!R$66),0))</f>
        <v>7.812833263154533E-4</v>
      </c>
      <c r="BD202" s="215">
        <f ca="1">IF($AE202=FALSE,AP202*Overheads!$S$25,
IFERROR(Overheads!$O$50*AP202,0)
+IFERROR(Overheads!S$60*(AP202/Overheads!S$66),0))</f>
        <v>9.39499072467974E-4</v>
      </c>
      <c r="BE202" s="215">
        <f ca="1">IF($AE202=FALSE,AQ202*Overheads!$S$25,
IFERROR(Overheads!$O$50*AQ202,0)
+IFERROR(Overheads!T$60*(AQ202/Overheads!T$66),0))</f>
        <v>1.347415534732406E-3</v>
      </c>
      <c r="BF202" s="215">
        <f ca="1">IF($AE202=FALSE,AR202*Overheads!$S$25,
IFERROR(Overheads!$O$50*AR202,0)
+IFERROR(Overheads!U$60*(AR202/Overheads!U$66),0))</f>
        <v>6.8853380493727413E-4</v>
      </c>
      <c r="BG202" s="155">
        <f t="shared" ca="1" si="132"/>
        <v>4.0091785853817513E-3</v>
      </c>
      <c r="BH202" s="165"/>
      <c r="BI202" s="215">
        <f t="shared" ca="1" si="133"/>
        <v>1.5562255380280271E-2</v>
      </c>
      <c r="BJ202" s="215">
        <f t="shared" ca="1" si="99"/>
        <v>5.2612639394554156E-2</v>
      </c>
      <c r="BK202" s="215">
        <f t="shared" ca="1" si="100"/>
        <v>5.8784859951689042E-2</v>
      </c>
      <c r="BL202" s="215">
        <f t="shared" ca="1" si="101"/>
        <v>7.7342834874744221E-2</v>
      </c>
      <c r="BM202" s="215">
        <f t="shared" ca="1" si="102"/>
        <v>4.3848747410015453E-2</v>
      </c>
      <c r="BN202" s="155">
        <f t="shared" ca="1" si="134"/>
        <v>0.24815133701128317</v>
      </c>
      <c r="BO202" s="165"/>
      <c r="BP202" s="187" cm="1">
        <f t="array" ref="BP202">IFERROR(IF($X202=$X201,BP201,INDEX(Forecast_Capex_Input!AC$12:AC$286,$X202)),0)</f>
        <v>0</v>
      </c>
      <c r="BQ202" s="187" cm="1">
        <f t="array" ref="BQ202">IFERROR(IF($X202=$X201,BQ201,INDEX(Forecast_Capex_Input!AD$12:AD$286,$X202)),0)</f>
        <v>0.25885368918103291</v>
      </c>
      <c r="BR202" s="187" cm="1">
        <f t="array" ref="BR202">IFERROR(IF($X202=$X201,BR201,INDEX(Forecast_Capex_Input!AE$12:AE$286,$X202)),0)</f>
        <v>0</v>
      </c>
      <c r="BS202" s="187" cm="1">
        <f t="array" ref="BS202">IFERROR(IF($X202=$X201,BS201,INDEX(Forecast_Capex_Input!AF$12:AF$286,$X202)),0)</f>
        <v>0.49985457033782121</v>
      </c>
      <c r="BT202" s="187" cm="1">
        <f t="array" ref="BT202">IFERROR(IF($X202=$X201,BT201,INDEX(Forecast_Capex_Input!AG$12:AG$286,$X202)),0)</f>
        <v>0.24129174048114588</v>
      </c>
      <c r="BU202" s="165"/>
      <c r="BV202" s="215">
        <f t="shared" si="103"/>
        <v>0</v>
      </c>
      <c r="BW202" s="215">
        <f t="shared" si="104"/>
        <v>5.4929304897637914E-2</v>
      </c>
      <c r="BX202" s="215">
        <f t="shared" si="105"/>
        <v>0</v>
      </c>
      <c r="BY202" s="215">
        <f t="shared" si="106"/>
        <v>0.10607020585811229</v>
      </c>
      <c r="BZ202" s="215">
        <f t="shared" si="107"/>
        <v>5.1202621929414431E-2</v>
      </c>
      <c r="CA202" s="155">
        <f t="shared" si="135"/>
        <v>0.21220213268516464</v>
      </c>
      <c r="CB202" s="165"/>
      <c r="CC202" s="215">
        <f t="shared" ca="1" si="108"/>
        <v>0</v>
      </c>
      <c r="CD202" s="215">
        <f t="shared" ca="1" si="109"/>
        <v>5.5873368301367972E-2</v>
      </c>
      <c r="CE202" s="215">
        <f t="shared" ca="1" si="110"/>
        <v>0</v>
      </c>
      <c r="CF202" s="215">
        <f t="shared" ca="1" si="111"/>
        <v>0.10789322181950786</v>
      </c>
      <c r="CG202" s="215">
        <f t="shared" ca="1" si="112"/>
        <v>5.2082635278002519E-2</v>
      </c>
      <c r="CH202" s="155">
        <f t="shared" ca="1" si="136"/>
        <v>0.21584922539887835</v>
      </c>
      <c r="CI202" s="165"/>
      <c r="CJ202" s="215">
        <f t="shared" ca="1" si="113"/>
        <v>0</v>
      </c>
      <c r="CK202" s="215">
        <f t="shared" ca="1" si="114"/>
        <v>7.3237300917968068E-3</v>
      </c>
      <c r="CL202" s="215">
        <f t="shared" ca="1" si="115"/>
        <v>0</v>
      </c>
      <c r="CM202" s="215">
        <f t="shared" ca="1" si="116"/>
        <v>1.4142351881819362E-2</v>
      </c>
      <c r="CN202" s="215">
        <f t="shared" ca="1" si="117"/>
        <v>6.8268510534068884E-3</v>
      </c>
      <c r="CO202" s="155">
        <f t="shared" ca="1" si="137"/>
        <v>2.8292933027023057E-2</v>
      </c>
      <c r="CP202" s="165"/>
      <c r="CQ202" s="223">
        <f t="shared" ca="1" si="118"/>
        <v>0</v>
      </c>
      <c r="CR202" s="223">
        <f t="shared" ca="1" si="119"/>
        <v>1.0377906674116611E-3</v>
      </c>
      <c r="CS202" s="223">
        <f t="shared" ca="1" si="120"/>
        <v>0</v>
      </c>
      <c r="CT202" s="223">
        <f t="shared" ca="1" si="121"/>
        <v>2.0040062392035892E-3</v>
      </c>
      <c r="CU202" s="223">
        <f t="shared" ca="1" si="122"/>
        <v>9.6738167876650103E-4</v>
      </c>
      <c r="CV202" s="155">
        <f t="shared" ca="1" si="138"/>
        <v>4.0091785853817513E-3</v>
      </c>
      <c r="CW202" s="165"/>
      <c r="CX202" s="215">
        <f t="shared" ca="1" si="139"/>
        <v>0</v>
      </c>
      <c r="CY202" s="215">
        <f t="shared" ca="1" si="123"/>
        <v>6.423488906057645E-2</v>
      </c>
      <c r="CZ202" s="215">
        <f t="shared" ca="1" si="124"/>
        <v>0</v>
      </c>
      <c r="DA202" s="215">
        <f t="shared" ca="1" si="125"/>
        <v>0.12403957994053082</v>
      </c>
      <c r="DB202" s="215">
        <f t="shared" ca="1" si="126"/>
        <v>5.9876868010175908E-2</v>
      </c>
      <c r="DC202" s="155">
        <f t="shared" ca="1" si="140"/>
        <v>0.2481513370112832</v>
      </c>
      <c r="DD202" s="165"/>
      <c r="DE202" s="188" t="b" cm="1">
        <f t="array" aca="1" ref="DE202" ca="1">OR($G202=Forecast_Capex_Input!$BF$8:$BF$10)</f>
        <v>0</v>
      </c>
      <c r="DF202" s="188" cm="1">
        <f t="array" aca="1" ref="DF202" ca="1">IFERROR(INDEX(Forecast_Capex_Input!BG$12:BG$286,$X202)
*(INDEX(Forecast_Capex_Input!$H$12:$H$286,$X202)=Repex),0)
*$DE202</f>
        <v>0</v>
      </c>
      <c r="DG202" s="188" cm="1">
        <f t="array" aca="1" ref="DG202" ca="1">IFERROR(INDEX(Forecast_Capex_Input!BH$12:BH$286,$X202)
*(INDEX(Forecast_Capex_Input!$H$12:$H$286,$X202)=Repex),0)
*$DE202</f>
        <v>0</v>
      </c>
      <c r="DH202" s="188" cm="1">
        <f t="array" aca="1" ref="DH202" ca="1">IFERROR(INDEX(Forecast_Capex_Input!BI$12:BI$286,$X202)
*(INDEX(Forecast_Capex_Input!$H$12:$H$286,$X202)=Repex),0)
*$DE202</f>
        <v>0</v>
      </c>
      <c r="DI202" s="188" cm="1">
        <f t="array" aca="1" ref="DI202" ca="1">IFERROR(INDEX(Forecast_Capex_Input!BJ$12:BJ$286,$X202)
*(INDEX(Forecast_Capex_Input!$H$12:$H$286,$X202)=Repex),0)
*$DE202</f>
        <v>0</v>
      </c>
      <c r="DJ202" s="188" cm="1">
        <f t="array" aca="1" ref="DJ202" ca="1">IFERROR(INDEX(Forecast_Capex_Input!BK$12:BK$286,$X202)
*(INDEX(Forecast_Capex_Input!$H$12:$H$286,$X202)=Repex),0)
*$DE202</f>
        <v>0</v>
      </c>
      <c r="DK202" s="188" cm="1">
        <f t="array" aca="1" ref="DK202" ca="1">IFERROR(INDEX(Forecast_Capex_Input!BL$12:BL$286,$X202)
*(INDEX(Forecast_Capex_Input!$H$12:$H$286,$X202)=Repex),0)
*$DE202</f>
        <v>0</v>
      </c>
      <c r="DL202" s="165"/>
      <c r="DM202" s="188" t="b" cm="1">
        <f t="array" aca="1" ref="DM202" ca="1">OR($G202=Forecast_Capex_Input!$BN$8:$BN$9)</f>
        <v>0</v>
      </c>
      <c r="DN202" s="188" cm="1">
        <f t="array" aca="1" ref="DN202" ca="1">IFERROR(INDEX(Forecast_Capex_Input!BO$12:BO$286,$X202)
*(INDEX(Forecast_Capex_Input!$H$12:$H$286,$X202)=Repex),0)
*$DM202</f>
        <v>0</v>
      </c>
      <c r="DO202" s="188" cm="1">
        <f t="array" aca="1" ref="DO202" ca="1">IFERROR(INDEX(Forecast_Capex_Input!BP$12:BP$286,$X202)
*(INDEX(Forecast_Capex_Input!$H$12:$H$286,$X202)=Repex),0)
*$DM202</f>
        <v>0</v>
      </c>
      <c r="DP202" s="188" cm="1">
        <f t="array" aca="1" ref="DP202" ca="1">IFERROR(INDEX(Forecast_Capex_Input!BQ$12:BQ$286,$X202)
*(INDEX(Forecast_Capex_Input!$H$12:$H$286,$X202)=Repex),0)
*$DM202</f>
        <v>0</v>
      </c>
      <c r="DQ202" s="188" cm="1">
        <f t="array" aca="1" ref="DQ202" ca="1">IFERROR(INDEX(Forecast_Capex_Input!BR$12:BR$286,$X202)
*(INDEX(Forecast_Capex_Input!$H$12:$H$286,$X202)=Repex),0)
*$DM202</f>
        <v>0</v>
      </c>
      <c r="DR202" s="188" cm="1">
        <f t="array" aca="1" ref="DR202" ca="1">IFERROR(INDEX(Forecast_Capex_Input!BS$12:BS$286,$X202)
*(INDEX(Forecast_Capex_Input!$H$12:$H$286,$X202)=Repex),0)
*$DM202</f>
        <v>0</v>
      </c>
      <c r="DS202" s="165"/>
      <c r="DT202" s="188" t="b" cm="1">
        <f t="array" aca="1" ref="DT202" ca="1">OR($G202=Forecast_Capex_Input!$BU$8:$BU$10)</f>
        <v>1</v>
      </c>
      <c r="DU202" s="188" cm="1">
        <f t="array" aca="1" ref="DU202" ca="1">IFERROR(INDEX(Forecast_Capex_Input!BV$12:BV$286,$X202)
*(INDEX(Forecast_Capex_Input!$H$12:$H$286,$X202)=Repex),0)
*$DT202</f>
        <v>0.14046006845702846</v>
      </c>
      <c r="DV202" s="188" cm="1">
        <f t="array" aca="1" ref="DV202" ca="1">IFERROR(INDEX(Forecast_Capex_Input!BW$12:BW$286,$X202)
*(INDEX(Forecast_Capex_Input!$H$12:$H$286,$X202)=Repex),0)
*$DT202</f>
        <v>0.81558936081128197</v>
      </c>
      <c r="DW202" s="188" cm="1">
        <f t="array" aca="1" ref="DW202" ca="1">IFERROR(INDEX(Forecast_Capex_Input!BX$12:BX$286,$X202)
*(INDEX(Forecast_Capex_Input!$H$12:$H$286,$X202)=Repex),0)
*$DT202</f>
        <v>4.3950570731689578E-2</v>
      </c>
      <c r="DX202" s="188" cm="1">
        <f t="array" aca="1" ref="DX202" ca="1">IFERROR(INDEX(Forecast_Capex_Input!BY$12:BY$286,$X202)
*(INDEX(Forecast_Capex_Input!$H$12:$H$286,$X202)=Repex),0)
*$DT202</f>
        <v>0</v>
      </c>
      <c r="DY202" s="188" cm="1">
        <f t="array" aca="1" ref="DY202" ca="1">IFERROR(INDEX(Forecast_Capex_Input!BZ$12:BZ$286,$X202)
*(INDEX(Forecast_Capex_Input!$H$12:$H$286,$X202)=Repex),0)
*$DT202</f>
        <v>0</v>
      </c>
      <c r="DZ202" s="188" cm="1">
        <f t="array" aca="1" ref="DZ202" ca="1">IFERROR(INDEX(Forecast_Capex_Input!CA$12:CA$286,$X202)
*(INDEX(Forecast_Capex_Input!$H$12:$H$286,$X202)=Repex),0)
*$DT202</f>
        <v>0</v>
      </c>
      <c r="EA202" s="188" cm="1">
        <f t="array" aca="1" ref="EA202" ca="1">IFERROR(INDEX(Forecast_Capex_Input!CB$12:CB$286,$X202)
*(INDEX(Forecast_Capex_Input!$H$12:$H$286,$X202)=Repex),0)
*$DT202</f>
        <v>0</v>
      </c>
      <c r="EB202" s="188" cm="1">
        <f t="array" aca="1" ref="EB202" ca="1">IFERROR(INDEX(Forecast_Capex_Input!CC$12:CC$286,$X202)
*(INDEX(Forecast_Capex_Input!$H$12:$H$286,$X202)=Repex),0)
*$DT202</f>
        <v>0</v>
      </c>
      <c r="EC202" s="165"/>
      <c r="ED202" s="226" t="str">
        <f t="shared" si="127"/>
        <v>N/A</v>
      </c>
      <c r="EE202" s="174" t="s">
        <v>15</v>
      </c>
    </row>
    <row r="203" spans="3:135" x14ac:dyDescent="0.2">
      <c r="C203" s="174">
        <f t="shared" si="128"/>
        <v>193</v>
      </c>
      <c r="D203" s="167" t="str" cm="1">
        <f t="array" ref="D203">IFERROR(INDEX(Forecast_Capex_Input!$D$12:$D$286,$X203),NA)</f>
        <v>Transformer refurbishment program</v>
      </c>
      <c r="E203" s="172" t="b" cm="1">
        <f t="array" ref="E203">IF($X203=NA,NA,INDEX(Forecast_Capex_Input!$E$12:$E$286,$X203))</f>
        <v>1</v>
      </c>
      <c r="F203" s="167" t="str" cm="1">
        <f t="array" aca="1" ref="F203" ca="1">IFERROR(INDEX(General!$E$25:$E$26,$Y203),NA)</f>
        <v>Non-Labour</v>
      </c>
      <c r="G203" s="167" t="str" cm="1">
        <f t="array" aca="1" ref="G203" ca="1">IFERROR(INDEX(Forecast_Capex_Input!$AI$11:$BB$11,$AA203),NA)</f>
        <v>Substations</v>
      </c>
      <c r="H203" s="189" cm="1">
        <f t="array" aca="1" ref="H203" ca="1">IFERROR(INDEX(Forecast_Capex_Input!$AI$12:$BB$286,$X203,$AA203),NA)</f>
        <v>0.94891368292493272</v>
      </c>
      <c r="I203" s="199" t="str" cm="1">
        <f t="array" ref="I203">IFERROR(INDEX(Forecast_Capex_Input!$F$12:$F$286,$X203),NA)</f>
        <v>Replacement Expenditure</v>
      </c>
      <c r="J203" s="199" t="str" cm="1">
        <f t="array" ref="J203">IFERROR(INDEX(Forecast_Capex_Input!G$12:G$286,$X203),NA)</f>
        <v>Substation</v>
      </c>
      <c r="K203" s="199" t="str" cm="1">
        <f t="array" ref="K203">IFERROR(INDEX(Forecast_Capex_Input!H$12:H$286,$X203),NA)</f>
        <v>Repex</v>
      </c>
      <c r="L203" s="199" t="str" cm="1">
        <f t="array" ref="L203">IFERROR(INDEX(Forecast_Capex_Input!I$12:I$286,$X203),NA)</f>
        <v>N/A</v>
      </c>
      <c r="M203" s="199" t="str" cm="1">
        <f t="array" ref="M203">IFERROR(INDEX(Forecast_Capex_Input!J$12:J$286,$X203),NA)</f>
        <v>N/A</v>
      </c>
      <c r="N203" s="199" t="str" cm="1">
        <f t="array" ref="N203">IFERROR(INDEX(Forecast_Capex_Input!K$12:K$286,$X203),NA)</f>
        <v>Substations - Power Transformers</v>
      </c>
      <c r="O203" s="199" t="str" cm="1">
        <f t="array" ref="O203">IFERROR(INDEX(Forecast_Capex_Input!L$12:L$286,$X203),NA)</f>
        <v>Substations - Safe and Reliable Network</v>
      </c>
      <c r="P203" s="199" t="str" cm="1">
        <f t="array" ref="P203">IFERROR(INDEX(Forecast_Capex_Input!M$12:M$286,$X203),NA)</f>
        <v>N/A</v>
      </c>
      <c r="Q203" s="172" t="str" cm="1">
        <f t="array" ref="Q203">IFERROR(INDEX(Forecast_Capex_Input!N$12:N$286,$X203),NA)</f>
        <v>No</v>
      </c>
      <c r="R203" s="265" cm="1">
        <f t="array" ref="R203">IFERROR(INDEX(Forecast_Capex_Input!O$12:O$286,$X203),0)</f>
        <v>0</v>
      </c>
      <c r="S203" s="172" t="str" cm="1">
        <f t="array" ref="S203">IFERROR(INDEX(Forecast_Capex_Input!P$12:P$286,$X203),0)</f>
        <v>Safety security &amp; reliability</v>
      </c>
      <c r="T203" s="199" t="str" cm="1">
        <f t="array" aca="1" ref="T203" ca="1">IFERROR(INDEX(General!$K$84:$K$103,$AA203),NA)</f>
        <v>Substations (2018 onwards)</v>
      </c>
      <c r="U203" s="188" cm="1">
        <f t="array" aca="1" ref="U203" ca="1">IFERROR(
IF($F203=General!$E$25,INDEX(Forecast_Capex_Input!S$12:S$286,$X203),
INDEX(Forecast_Capex_Input!T$12:T$286,$X203)),0)</f>
        <v>0.88281155666978517</v>
      </c>
      <c r="V203" s="222" t="b">
        <f>IFERROR(INDEX(Overheads!$T$19:$T$26,MATCH($I203,Overheads!$E$19:$E$26,0)),FALSE)</f>
        <v>1</v>
      </c>
      <c r="W203" s="165"/>
      <c r="X203" s="174">
        <f>IFERROR(
IF(MATCH($C203,Forecast_Capex_Input!$CI$12:$CI$286,1)+1&gt;MAX(Forecast_Capex_Input!$C$12:$C$286),NA,
MATCH($C203,Forecast_Capex_Input!$CI$12:$CI$286,1)+1),1)</f>
        <v>77</v>
      </c>
      <c r="Y203" s="174" cm="1">
        <f t="array" aca="1" ref="Y203" ca="1">IFERROR(
IF(X202&lt;&gt;X203,1,
IF(COUNTIF(OFFSET(Y202,0,0,-INDEX(Forecast_Capex_Input!$CG$12:$CG$286,$X203)),Y202)=INDEX(Forecast_Capex_Input!$CG$12:$CG$286,$X203),Y202+1,Y202)),NA)</f>
        <v>2</v>
      </c>
      <c r="Z203" s="174" cm="1">
        <f t="array" ref="Z203">IFERROR($C203-IF($X203=1,1,INDEX(Forecast_Capex_Input!$CI$12:$CI$286,$X203-1))+1,NA)</f>
        <v>3</v>
      </c>
      <c r="AA203" s="174" cm="1">
        <f t="array" aca="1" ref="AA203" ca="1">IFERROR(IF(Y203=1,
INDEX(Forecast_Capex_Input!$AI$10:$BB$10,SMALL(IF(INDEX(Forecast_Capex_Input!$AI$12:$BB$286,$X203,0)&gt;0,COLUMN(Forecast_Capex_Input!$AI$10:$BB$10)-COLUMN(Forecast_Capex_Input!$AI$12)+1),ROWS(OFFSET(AA202,0,0,-$Z203)))),
OFFSET(AA202,-INDEX(Forecast_Capex_Input!$CG$12:$CG$286,$X203)+1,0)),NA)</f>
        <v>3</v>
      </c>
      <c r="AB203" s="174">
        <f t="shared" ref="AB203:AB266" ca="1" si="141">IFERROR(
MATCH($F203,Esc_Category_List,0),NA)</f>
        <v>2</v>
      </c>
      <c r="AC203" s="222" t="b">
        <f t="shared" si="129"/>
        <v>0</v>
      </c>
      <c r="AD203" s="220" t="b">
        <v>0</v>
      </c>
      <c r="AE203" s="222" t="b">
        <f t="shared" ref="AE203:AE266" si="142">AND(NOT(AND(AC203,NOT(Inc_NCIPAP))),
NOT(AND(AD203,NOT(Inc_CP))))</f>
        <v>1</v>
      </c>
      <c r="AF203" s="165"/>
      <c r="AG203" s="215">
        <v>1.8821301932077164</v>
      </c>
      <c r="AH203" s="215">
        <v>6.4406186544451698</v>
      </c>
      <c r="AI203" s="215">
        <v>7.0563895354594326</v>
      </c>
      <c r="AJ203" s="215">
        <v>9.0881890055293848</v>
      </c>
      <c r="AK203" s="215">
        <v>5.2257413197469402</v>
      </c>
      <c r="AL203" s="155">
        <v>29.693068708388644</v>
      </c>
      <c r="AM203" s="165"/>
      <c r="AN203" s="215" cm="1">
        <f t="array" aca="1" ref="AN203" ca="1">IFERROR(INDEX(General!O$33:O$34,$AB203)
*AG203,0)</f>
        <v>1.8821301932077164</v>
      </c>
      <c r="AO203" s="215" cm="1">
        <f t="array" aca="1" ref="AO203" ca="1">IFERROR(INDEX(General!P$33:P$34,$AB203)
*AH203,0)</f>
        <v>6.4406186544451698</v>
      </c>
      <c r="AP203" s="215" cm="1">
        <f t="array" aca="1" ref="AP203" ca="1">IFERROR(INDEX(General!Q$33:Q$34,$AB203)
*AI203,0)</f>
        <v>7.0563895354594326</v>
      </c>
      <c r="AQ203" s="215" cm="1">
        <f t="array" aca="1" ref="AQ203" ca="1">IFERROR(INDEX(General!R$33:R$34,$AB203)
*AJ203,0)</f>
        <v>9.0881890055293848</v>
      </c>
      <c r="AR203" s="215" cm="1">
        <f t="array" aca="1" ref="AR203" ca="1">IFERROR(INDEX(General!S$33:S$34,$AB203)
*AK203,0)</f>
        <v>5.2257413197469402</v>
      </c>
      <c r="AS203" s="155">
        <f t="shared" ca="1" si="130"/>
        <v>29.693068708388644</v>
      </c>
      <c r="AT203" s="165"/>
      <c r="AU203" s="215">
        <f ca="1">IF($AE203=FALSE,AN203*Overheads!$R$24*$V203,
IFERROR(Overheads!$O$49*$V203*AN203,0)
+IFERROR(Overheads!Q$59*$V203*(AN203/Overheads!Q$68),0))</f>
        <v>0.26362319194184042</v>
      </c>
      <c r="AV203" s="215">
        <f ca="1">IF($AE203=FALSE,AO203*Overheads!$R$24*$V203,
IFERROR(Overheads!$O$49*$V203*AO203,0)
+IFERROR(Overheads!R$59*$V203*(AO203/Overheads!R$68),0))</f>
        <v>0.76869067315807327</v>
      </c>
      <c r="AW203" s="215">
        <f ca="1">IF($AE203=FALSE,AP203*Overheads!$R$24*$V203,
IFERROR(Overheads!$O$49*$V203*AP203,0)
+IFERROR(Overheads!S$59*$V203*(AP203/Overheads!S$68),0))</f>
        <v>0.91762101387326689</v>
      </c>
      <c r="AX203" s="215">
        <f ca="1">IF($AE203=FALSE,AQ203*Overheads!$R$24*$V203,
IFERROR(Overheads!$O$49*$V203*AQ203,0)
+IFERROR(Overheads!T$59*$V203*(AQ203/Overheads!T$68),0))</f>
        <v>1.30225604368519</v>
      </c>
      <c r="AY203" s="215">
        <f ca="1">IF($AE203=FALSE,AR203*Overheads!$R$24*$V203,
IFERROR(Overheads!$O$49*$V203*AR203,0)
+IFERROR(Overheads!U$59*$V203*(AR203/Overheads!U$68),0))</f>
        <v>0.63924665798820501</v>
      </c>
      <c r="AZ203" s="155">
        <f t="shared" ca="1" si="131"/>
        <v>3.891437580646576</v>
      </c>
      <c r="BA203" s="165"/>
      <c r="BB203" s="215">
        <f ca="1">IF($AE203=FALSE,AN203*Overheads!$S$25,
IFERROR(Overheads!$O$50*AN203,0)
+IFERROR(Overheads!Q$60*(AN203/Overheads!Q$66),0))</f>
        <v>3.5381806061612696E-2</v>
      </c>
      <c r="BC203" s="215">
        <f ca="1">IF($AE203=FALSE,AO203*Overheads!$S$25,
IFERROR(Overheads!$O$50*AO203,0)
+IFERROR(Overheads!R$60*(AO203/Overheads!R$66),0))</f>
        <v>0.10866999436579253</v>
      </c>
      <c r="BD203" s="215">
        <f ca="1">IF($AE203=FALSE,AP203*Overheads!$S$25,
IFERROR(Overheads!$O$50*AP203,0)
+IFERROR(Overheads!S$60*(AP203/Overheads!S$66),0))</f>
        <v>0.12951039462939887</v>
      </c>
      <c r="BE203" s="215">
        <f ca="1">IF($AE203=FALSE,AQ203*Overheads!$S$25,
IFERROR(Overheads!$O$50*AQ203,0)
+IFERROR(Overheads!T$60*(AQ203/Overheads!T$66),0))</f>
        <v>0.18422488083731073</v>
      </c>
      <c r="BF203" s="215">
        <f ca="1">IF($AE203=FALSE,AR203*Overheads!$S$25,
IFERROR(Overheads!$O$50*AR203,0)
+IFERROR(Overheads!U$60*(AR203/Overheads!U$66),0))</f>
        <v>9.3564006081429896E-2</v>
      </c>
      <c r="BG203" s="155">
        <f t="shared" ca="1" si="132"/>
        <v>0.55135108197554472</v>
      </c>
      <c r="BH203" s="165"/>
      <c r="BI203" s="215">
        <f t="shared" ca="1" si="133"/>
        <v>2.1811351912111694</v>
      </c>
      <c r="BJ203" s="215">
        <f t="shared" ref="BJ203:BJ266" ca="1" si="143">SUM(AO203,AV203,BC203)</f>
        <v>7.3179793219690357</v>
      </c>
      <c r="BK203" s="215">
        <f t="shared" ref="BK203:BK266" ca="1" si="144">SUM(AP203,AW203,BD203)</f>
        <v>8.1035209439620974</v>
      </c>
      <c r="BL203" s="215">
        <f t="shared" ref="BL203:BL266" ca="1" si="145">SUM(AQ203,AX203,BE203)</f>
        <v>10.574669930051886</v>
      </c>
      <c r="BM203" s="215">
        <f t="shared" ref="BM203:BM266" ca="1" si="146">SUM(AR203,AY203,BF203)</f>
        <v>5.9585519838165757</v>
      </c>
      <c r="BN203" s="155">
        <f t="shared" ca="1" si="134"/>
        <v>34.135857371010765</v>
      </c>
      <c r="BO203" s="165"/>
      <c r="BP203" s="187" cm="1">
        <f t="array" ref="BP203">IFERROR(IF($X203=$X202,BP202,INDEX(Forecast_Capex_Input!AC$12:AC$286,$X203)),0)</f>
        <v>0</v>
      </c>
      <c r="BQ203" s="187" cm="1">
        <f t="array" ref="BQ203">IFERROR(IF($X203=$X202,BQ202,INDEX(Forecast_Capex_Input!AD$12:AD$286,$X203)),0)</f>
        <v>0.25885368918103291</v>
      </c>
      <c r="BR203" s="187" cm="1">
        <f t="array" ref="BR203">IFERROR(IF($X203=$X202,BR202,INDEX(Forecast_Capex_Input!AE$12:AE$286,$X203)),0)</f>
        <v>0</v>
      </c>
      <c r="BS203" s="187" cm="1">
        <f t="array" ref="BS203">IFERROR(IF($X203=$X202,BS202,INDEX(Forecast_Capex_Input!AF$12:AF$286,$X203)),0)</f>
        <v>0.49985457033782121</v>
      </c>
      <c r="BT203" s="187" cm="1">
        <f t="array" ref="BT203">IFERROR(IF($X203=$X202,BT202,INDEX(Forecast_Capex_Input!AG$12:AG$286,$X203)),0)</f>
        <v>0.24129174048114588</v>
      </c>
      <c r="BU203" s="165"/>
      <c r="BV203" s="215">
        <f t="shared" ref="BV203:BV266" si="147">IFERROR(IF($E203,SUM($AG203:$AK203)*BP203,AG203),0)</f>
        <v>0</v>
      </c>
      <c r="BW203" s="215">
        <f t="shared" ref="BW203:BW266" si="148">IFERROR(IF($E203,SUM($AG203:$AK203)*BQ203,AH203),0)</f>
        <v>7.6861603782722883</v>
      </c>
      <c r="BX203" s="215">
        <f t="shared" ref="BX203:BX266" si="149">IFERROR(IF($E203,SUM($AG203:$AK203)*BR203,AI203),0)</f>
        <v>0</v>
      </c>
      <c r="BY203" s="215">
        <f t="shared" ref="BY203:BY266" si="150">IFERROR(IF($E203,SUM($AG203:$AK203)*BS203,AJ203),0)</f>
        <v>14.842216101243009</v>
      </c>
      <c r="BZ203" s="215">
        <f t="shared" ref="BZ203:BZ266" si="151">IFERROR(IF($E203,SUM($AG203:$AK203)*BT203,AK203),0)</f>
        <v>7.1646922288733457</v>
      </c>
      <c r="CA203" s="155">
        <f t="shared" si="135"/>
        <v>29.693068708388644</v>
      </c>
      <c r="CB203" s="165"/>
      <c r="CC203" s="215">
        <f t="shared" ref="CC203:CC266" ca="1" si="152">IFERROR(IF($E203,SUM($AN203:$AR203)*BP203,AN203),0)</f>
        <v>0</v>
      </c>
      <c r="CD203" s="215">
        <f t="shared" ref="CD203:CD266" ca="1" si="153">IFERROR(IF($E203,SUM($AN203:$AR203)*BQ203,AO203),0)</f>
        <v>7.6861603782722883</v>
      </c>
      <c r="CE203" s="215">
        <f t="shared" ref="CE203:CE266" ca="1" si="154">IFERROR(IF($E203,SUM($AN203:$AR203)*BR203,AP203),0)</f>
        <v>0</v>
      </c>
      <c r="CF203" s="215">
        <f t="shared" ref="CF203:CF266" ca="1" si="155">IFERROR(IF($E203,SUM($AN203:$AR203)*BS203,AQ203),0)</f>
        <v>14.842216101243009</v>
      </c>
      <c r="CG203" s="215">
        <f t="shared" ref="CG203:CG266" ca="1" si="156">IFERROR(IF($E203,SUM($AN203:$AR203)*BT203,AR203),0)</f>
        <v>7.1646922288733457</v>
      </c>
      <c r="CH203" s="155">
        <f t="shared" ca="1" si="136"/>
        <v>29.693068708388644</v>
      </c>
      <c r="CI203" s="165"/>
      <c r="CJ203" s="215">
        <f t="shared" ref="CJ203:CJ266" ca="1" si="157">IFERROR(IF($E203,SUM($AU203:$AY203)*BP203,AU203),0)</f>
        <v>0</v>
      </c>
      <c r="CK203" s="215">
        <f t="shared" ref="CK203:CK266" ca="1" si="158">IFERROR(IF($E203,SUM($AU203:$AY203)*BQ203,AV203),0)</f>
        <v>1.0073129739680795</v>
      </c>
      <c r="CL203" s="215">
        <f t="shared" ref="CL203:CL266" ca="1" si="159">IFERROR(IF($E203,SUM($AU203:$AY203)*BR203,AW203),0)</f>
        <v>0</v>
      </c>
      <c r="CM203" s="215">
        <f t="shared" ref="CM203:CM266" ca="1" si="160">IFERROR(IF($E203,SUM($AU203:$AY203)*BS203,AX203),0)</f>
        <v>1.9451528598705448</v>
      </c>
      <c r="CN203" s="215">
        <f t="shared" ref="CN203:CN266" ca="1" si="161">IFERROR(IF($E203,SUM($AU203:$AY203)*BT203,AY203),0)</f>
        <v>0.93897174680795181</v>
      </c>
      <c r="CO203" s="155">
        <f t="shared" ca="1" si="137"/>
        <v>3.891437580646576</v>
      </c>
      <c r="CP203" s="165"/>
      <c r="CQ203" s="223">
        <f t="shared" ref="CQ203:CQ266" ca="1" si="162">IFERROR(IF($E203,SUM($BB203:$BF203)*BP203,BB203),0)</f>
        <v>0</v>
      </c>
      <c r="CR203" s="223">
        <f t="shared" ref="CR203:CR266" ca="1" si="163">IFERROR(IF($E203,SUM($BB203:$BF203)*BQ203,BC203),0)</f>
        <v>0.14271926160332385</v>
      </c>
      <c r="CS203" s="223">
        <f t="shared" ref="CS203:CS266" ca="1" si="164">IFERROR(IF($E203,SUM($BB203:$BF203)*BR203,BD203),0)</f>
        <v>0</v>
      </c>
      <c r="CT203" s="223">
        <f t="shared" ref="CT203:CT266" ca="1" si="165">IFERROR(IF($E203,SUM($BB203:$BF203)*BS203,BE203),0)</f>
        <v>0.27559535818617875</v>
      </c>
      <c r="CU203" s="223">
        <f t="shared" ref="CU203:CU266" ca="1" si="166">IFERROR(IF($E203,SUM($BB203:$BF203)*BT203,BF203),0)</f>
        <v>0.13303646218604212</v>
      </c>
      <c r="CV203" s="155">
        <f t="shared" ca="1" si="138"/>
        <v>0.55135108197554472</v>
      </c>
      <c r="CW203" s="165"/>
      <c r="CX203" s="215">
        <f t="shared" ca="1" si="139"/>
        <v>0</v>
      </c>
      <c r="CY203" s="215">
        <f t="shared" ref="CY203:CY266" ca="1" si="167">SUM(CD203,CK203,CR203)</f>
        <v>8.836192613843691</v>
      </c>
      <c r="CZ203" s="215">
        <f t="shared" ref="CZ203:CZ266" ca="1" si="168">SUM(CE203,CL203,CS203)</f>
        <v>0</v>
      </c>
      <c r="DA203" s="215">
        <f t="shared" ref="DA203:DA266" ca="1" si="169">SUM(CF203,CM203,CT203)</f>
        <v>17.062964319299734</v>
      </c>
      <c r="DB203" s="215">
        <f t="shared" ref="DB203:DB266" ca="1" si="170">SUM(CG203,CN203,CU203)</f>
        <v>8.2367004378673396</v>
      </c>
      <c r="DC203" s="155">
        <f t="shared" ca="1" si="140"/>
        <v>34.135857371010765</v>
      </c>
      <c r="DD203" s="165"/>
      <c r="DE203" s="188" t="b" cm="1">
        <f t="array" aca="1" ref="DE203" ca="1">OR($G203=Forecast_Capex_Input!$BF$8:$BF$10)</f>
        <v>0</v>
      </c>
      <c r="DF203" s="188" cm="1">
        <f t="array" aca="1" ref="DF203" ca="1">IFERROR(INDEX(Forecast_Capex_Input!BG$12:BG$286,$X203)
*(INDEX(Forecast_Capex_Input!$H$12:$H$286,$X203)=Repex),0)
*$DE203</f>
        <v>0</v>
      </c>
      <c r="DG203" s="188" cm="1">
        <f t="array" aca="1" ref="DG203" ca="1">IFERROR(INDEX(Forecast_Capex_Input!BH$12:BH$286,$X203)
*(INDEX(Forecast_Capex_Input!$H$12:$H$286,$X203)=Repex),0)
*$DE203</f>
        <v>0</v>
      </c>
      <c r="DH203" s="188" cm="1">
        <f t="array" aca="1" ref="DH203" ca="1">IFERROR(INDEX(Forecast_Capex_Input!BI$12:BI$286,$X203)
*(INDEX(Forecast_Capex_Input!$H$12:$H$286,$X203)=Repex),0)
*$DE203</f>
        <v>0</v>
      </c>
      <c r="DI203" s="188" cm="1">
        <f t="array" aca="1" ref="DI203" ca="1">IFERROR(INDEX(Forecast_Capex_Input!BJ$12:BJ$286,$X203)
*(INDEX(Forecast_Capex_Input!$H$12:$H$286,$X203)=Repex),0)
*$DE203</f>
        <v>0</v>
      </c>
      <c r="DJ203" s="188" cm="1">
        <f t="array" aca="1" ref="DJ203" ca="1">IFERROR(INDEX(Forecast_Capex_Input!BK$12:BK$286,$X203)
*(INDEX(Forecast_Capex_Input!$H$12:$H$286,$X203)=Repex),0)
*$DE203</f>
        <v>0</v>
      </c>
      <c r="DK203" s="188" cm="1">
        <f t="array" aca="1" ref="DK203" ca="1">IFERROR(INDEX(Forecast_Capex_Input!BL$12:BL$286,$X203)
*(INDEX(Forecast_Capex_Input!$H$12:$H$286,$X203)=Repex),0)
*$DE203</f>
        <v>0</v>
      </c>
      <c r="DL203" s="165"/>
      <c r="DM203" s="188" t="b" cm="1">
        <f t="array" aca="1" ref="DM203" ca="1">OR($G203=Forecast_Capex_Input!$BN$8:$BN$9)</f>
        <v>1</v>
      </c>
      <c r="DN203" s="188" cm="1">
        <f t="array" aca="1" ref="DN203" ca="1">IFERROR(INDEX(Forecast_Capex_Input!BO$12:BO$286,$X203)
*(INDEX(Forecast_Capex_Input!$H$12:$H$286,$X203)=Repex),0)
*$DM203</f>
        <v>0.31638637586927976</v>
      </c>
      <c r="DO203" s="188" cm="1">
        <f t="array" aca="1" ref="DO203" ca="1">IFERROR(INDEX(Forecast_Capex_Input!BP$12:BP$286,$X203)
*(INDEX(Forecast_Capex_Input!$H$12:$H$286,$X203)=Repex),0)
*$DM203</f>
        <v>0.64640715328010645</v>
      </c>
      <c r="DP203" s="188" cm="1">
        <f t="array" aca="1" ref="DP203" ca="1">IFERROR(INDEX(Forecast_Capex_Input!BQ$12:BQ$286,$X203)
*(INDEX(Forecast_Capex_Input!$H$12:$H$286,$X203)=Repex),0)
*$DM203</f>
        <v>3.7206470850613793E-2</v>
      </c>
      <c r="DQ203" s="188" cm="1">
        <f t="array" aca="1" ref="DQ203" ca="1">IFERROR(INDEX(Forecast_Capex_Input!BR$12:BR$286,$X203)
*(INDEX(Forecast_Capex_Input!$H$12:$H$286,$X203)=Repex),0)
*$DM203</f>
        <v>0</v>
      </c>
      <c r="DR203" s="188" cm="1">
        <f t="array" aca="1" ref="DR203" ca="1">IFERROR(INDEX(Forecast_Capex_Input!BS$12:BS$286,$X203)
*(INDEX(Forecast_Capex_Input!$H$12:$H$286,$X203)=Repex),0)
*$DM203</f>
        <v>0</v>
      </c>
      <c r="DS203" s="165"/>
      <c r="DT203" s="188" t="b" cm="1">
        <f t="array" aca="1" ref="DT203" ca="1">OR($G203=Forecast_Capex_Input!$BU$8:$BU$10)</f>
        <v>0</v>
      </c>
      <c r="DU203" s="188" cm="1">
        <f t="array" aca="1" ref="DU203" ca="1">IFERROR(INDEX(Forecast_Capex_Input!BV$12:BV$286,$X203)
*(INDEX(Forecast_Capex_Input!$H$12:$H$286,$X203)=Repex),0)
*$DT203</f>
        <v>0</v>
      </c>
      <c r="DV203" s="188" cm="1">
        <f t="array" aca="1" ref="DV203" ca="1">IFERROR(INDEX(Forecast_Capex_Input!BW$12:BW$286,$X203)
*(INDEX(Forecast_Capex_Input!$H$12:$H$286,$X203)=Repex),0)
*$DT203</f>
        <v>0</v>
      </c>
      <c r="DW203" s="188" cm="1">
        <f t="array" aca="1" ref="DW203" ca="1">IFERROR(INDEX(Forecast_Capex_Input!BX$12:BX$286,$X203)
*(INDEX(Forecast_Capex_Input!$H$12:$H$286,$X203)=Repex),0)
*$DT203</f>
        <v>0</v>
      </c>
      <c r="DX203" s="188" cm="1">
        <f t="array" aca="1" ref="DX203" ca="1">IFERROR(INDEX(Forecast_Capex_Input!BY$12:BY$286,$X203)
*(INDEX(Forecast_Capex_Input!$H$12:$H$286,$X203)=Repex),0)
*$DT203</f>
        <v>0</v>
      </c>
      <c r="DY203" s="188" cm="1">
        <f t="array" aca="1" ref="DY203" ca="1">IFERROR(INDEX(Forecast_Capex_Input!BZ$12:BZ$286,$X203)
*(INDEX(Forecast_Capex_Input!$H$12:$H$286,$X203)=Repex),0)
*$DT203</f>
        <v>0</v>
      </c>
      <c r="DZ203" s="188" cm="1">
        <f t="array" aca="1" ref="DZ203" ca="1">IFERROR(INDEX(Forecast_Capex_Input!CA$12:CA$286,$X203)
*(INDEX(Forecast_Capex_Input!$H$12:$H$286,$X203)=Repex),0)
*$DT203</f>
        <v>0</v>
      </c>
      <c r="EA203" s="188" cm="1">
        <f t="array" aca="1" ref="EA203" ca="1">IFERROR(INDEX(Forecast_Capex_Input!CB$12:CB$286,$X203)
*(INDEX(Forecast_Capex_Input!$H$12:$H$286,$X203)=Repex),0)
*$DT203</f>
        <v>0</v>
      </c>
      <c r="EB203" s="188" cm="1">
        <f t="array" aca="1" ref="EB203" ca="1">IFERROR(INDEX(Forecast_Capex_Input!CC$12:CC$286,$X203)
*(INDEX(Forecast_Capex_Input!$H$12:$H$286,$X203)=Repex),0)
*$DT203</f>
        <v>0</v>
      </c>
      <c r="EC203" s="165"/>
      <c r="ED203" s="226" t="str">
        <f t="shared" ref="ED203:ED266" si="171">IF(AND($AE203,$K203=Augex),
$AS203,NA)</f>
        <v>N/A</v>
      </c>
      <c r="EE203" s="174" t="s">
        <v>15</v>
      </c>
    </row>
    <row r="204" spans="3:135" x14ac:dyDescent="0.2">
      <c r="C204" s="174">
        <f t="shared" ref="C204:C267" si="172">IF(ISNUMBER(C203),C203+1,1)</f>
        <v>194</v>
      </c>
      <c r="D204" s="167" t="str" cm="1">
        <f t="array" ref="D204">IFERROR(INDEX(Forecast_Capex_Input!$D$12:$D$286,$X204),NA)</f>
        <v>Transformer refurbishment program</v>
      </c>
      <c r="E204" s="172" t="b" cm="1">
        <f t="array" ref="E204">IF($X204=NA,NA,INDEX(Forecast_Capex_Input!$E$12:$E$286,$X204))</f>
        <v>1</v>
      </c>
      <c r="F204" s="167" t="str" cm="1">
        <f t="array" aca="1" ref="F204" ca="1">IFERROR(INDEX(General!$E$25:$E$26,$Y204),NA)</f>
        <v>Non-Labour</v>
      </c>
      <c r="G204" s="167" t="str" cm="1">
        <f t="array" aca="1" ref="G204" ca="1">IFERROR(INDEX(Forecast_Capex_Input!$AI$11:$BB$11,$AA204),NA)</f>
        <v>Secondary Systems</v>
      </c>
      <c r="H204" s="189" cm="1">
        <f t="array" aca="1" ref="H204" ca="1">IFERROR(INDEX(Forecast_Capex_Input!$AI$12:$BB$286,$X204,$AA204),NA)</f>
        <v>5.108631707506725E-2</v>
      </c>
      <c r="I204" s="199" t="str" cm="1">
        <f t="array" ref="I204">IFERROR(INDEX(Forecast_Capex_Input!$F$12:$F$286,$X204),NA)</f>
        <v>Replacement Expenditure</v>
      </c>
      <c r="J204" s="199" t="str" cm="1">
        <f t="array" ref="J204">IFERROR(INDEX(Forecast_Capex_Input!G$12:G$286,$X204),NA)</f>
        <v>Substation</v>
      </c>
      <c r="K204" s="199" t="str" cm="1">
        <f t="array" ref="K204">IFERROR(INDEX(Forecast_Capex_Input!H$12:H$286,$X204),NA)</f>
        <v>Repex</v>
      </c>
      <c r="L204" s="199" t="str" cm="1">
        <f t="array" ref="L204">IFERROR(INDEX(Forecast_Capex_Input!I$12:I$286,$X204),NA)</f>
        <v>N/A</v>
      </c>
      <c r="M204" s="199" t="str" cm="1">
        <f t="array" ref="M204">IFERROR(INDEX(Forecast_Capex_Input!J$12:J$286,$X204),NA)</f>
        <v>N/A</v>
      </c>
      <c r="N204" s="199" t="str" cm="1">
        <f t="array" ref="N204">IFERROR(INDEX(Forecast_Capex_Input!K$12:K$286,$X204),NA)</f>
        <v>Substations - Power Transformers</v>
      </c>
      <c r="O204" s="199" t="str" cm="1">
        <f t="array" ref="O204">IFERROR(INDEX(Forecast_Capex_Input!L$12:L$286,$X204),NA)</f>
        <v>Substations - Safe and Reliable Network</v>
      </c>
      <c r="P204" s="199" t="str" cm="1">
        <f t="array" ref="P204">IFERROR(INDEX(Forecast_Capex_Input!M$12:M$286,$X204),NA)</f>
        <v>N/A</v>
      </c>
      <c r="Q204" s="172" t="str" cm="1">
        <f t="array" ref="Q204">IFERROR(INDEX(Forecast_Capex_Input!N$12:N$286,$X204),NA)</f>
        <v>No</v>
      </c>
      <c r="R204" s="265" cm="1">
        <f t="array" ref="R204">IFERROR(INDEX(Forecast_Capex_Input!O$12:O$286,$X204),0)</f>
        <v>0</v>
      </c>
      <c r="S204" s="172" t="str" cm="1">
        <f t="array" ref="S204">IFERROR(INDEX(Forecast_Capex_Input!P$12:P$286,$X204),0)</f>
        <v>Safety security &amp; reliability</v>
      </c>
      <c r="T204" s="199" t="str" cm="1">
        <f t="array" aca="1" ref="T204" ca="1">IFERROR(INDEX(General!$K$84:$K$103,$AA204),NA)</f>
        <v>Secondary Systems (2018-23)</v>
      </c>
      <c r="U204" s="188" cm="1">
        <f t="array" aca="1" ref="U204" ca="1">IFERROR(
IF($F204=General!$E$25,INDEX(Forecast_Capex_Input!S$12:S$286,$X204),
INDEX(Forecast_Capex_Input!T$12:T$286,$X204)),0)</f>
        <v>0.88281155666978517</v>
      </c>
      <c r="V204" s="222" t="b">
        <f>IFERROR(INDEX(Overheads!$T$19:$T$26,MATCH($I204,Overheads!$E$19:$E$26,0)),FALSE)</f>
        <v>1</v>
      </c>
      <c r="W204" s="165"/>
      <c r="X204" s="174">
        <f>IFERROR(
IF(MATCH($C204,Forecast_Capex_Input!$CI$12:$CI$286,1)+1&gt;MAX(Forecast_Capex_Input!$C$12:$C$286),NA,
MATCH($C204,Forecast_Capex_Input!$CI$12:$CI$286,1)+1),1)</f>
        <v>77</v>
      </c>
      <c r="Y204" s="174" cm="1">
        <f t="array" aca="1" ref="Y204" ca="1">IFERROR(
IF(X203&lt;&gt;X204,1,
IF(COUNTIF(OFFSET(Y203,0,0,-INDEX(Forecast_Capex_Input!$CG$12:$CG$286,$X204)),Y203)=INDEX(Forecast_Capex_Input!$CG$12:$CG$286,$X204),Y203+1,Y203)),NA)</f>
        <v>2</v>
      </c>
      <c r="Z204" s="174" cm="1">
        <f t="array" ref="Z204">IFERROR($C204-IF($X204=1,1,INDEX(Forecast_Capex_Input!$CI$12:$CI$286,$X204-1))+1,NA)</f>
        <v>4</v>
      </c>
      <c r="AA204" s="174" cm="1">
        <f t="array" aca="1" ref="AA204" ca="1">IFERROR(IF(Y204=1,
INDEX(Forecast_Capex_Input!$AI$10:$BB$10,SMALL(IF(INDEX(Forecast_Capex_Input!$AI$12:$BB$286,$X204,0)&gt;0,COLUMN(Forecast_Capex_Input!$AI$10:$BB$10)-COLUMN(Forecast_Capex_Input!$AI$12)+1),ROWS(OFFSET(AA203,0,0,-$Z204)))),
OFFSET(AA203,-INDEX(Forecast_Capex_Input!$CG$12:$CG$286,$X204)+1,0)),NA)</f>
        <v>4</v>
      </c>
      <c r="AB204" s="174">
        <f t="shared" ca="1" si="141"/>
        <v>2</v>
      </c>
      <c r="AC204" s="222" t="b">
        <f t="shared" ref="AC204:AC267" si="173">$K204=AC$6</f>
        <v>0</v>
      </c>
      <c r="AD204" s="220" t="b">
        <v>0</v>
      </c>
      <c r="AE204" s="222" t="b">
        <f t="shared" si="142"/>
        <v>1</v>
      </c>
      <c r="AF204" s="165"/>
      <c r="AG204" s="215">
        <v>0.10132755123773821</v>
      </c>
      <c r="AH204" s="215">
        <v>0.34674121857573409</v>
      </c>
      <c r="AI204" s="215">
        <v>0.3798922491058489</v>
      </c>
      <c r="AJ204" s="215">
        <v>0.48927749017540834</v>
      </c>
      <c r="AK204" s="215">
        <v>0.28133631416293076</v>
      </c>
      <c r="AL204" s="155">
        <v>1.5985748232576604</v>
      </c>
      <c r="AM204" s="165"/>
      <c r="AN204" s="215" cm="1">
        <f t="array" aca="1" ref="AN204" ca="1">IFERROR(INDEX(General!O$33:O$34,$AB204)
*AG204,0)</f>
        <v>0.10132755123773821</v>
      </c>
      <c r="AO204" s="215" cm="1">
        <f t="array" aca="1" ref="AO204" ca="1">IFERROR(INDEX(General!P$33:P$34,$AB204)
*AH204,0)</f>
        <v>0.34674121857573409</v>
      </c>
      <c r="AP204" s="215" cm="1">
        <f t="array" aca="1" ref="AP204" ca="1">IFERROR(INDEX(General!Q$33:Q$34,$AB204)
*AI204,0)</f>
        <v>0.3798922491058489</v>
      </c>
      <c r="AQ204" s="215" cm="1">
        <f t="array" aca="1" ref="AQ204" ca="1">IFERROR(INDEX(General!R$33:R$34,$AB204)
*AJ204,0)</f>
        <v>0.48927749017540834</v>
      </c>
      <c r="AR204" s="215" cm="1">
        <f t="array" aca="1" ref="AR204" ca="1">IFERROR(INDEX(General!S$33:S$34,$AB204)
*AK204,0)</f>
        <v>0.28133631416293076</v>
      </c>
      <c r="AS204" s="155">
        <f t="shared" ref="AS204:AS267" ca="1" si="174">SUM(AN204:AR204)</f>
        <v>1.5985748232576604</v>
      </c>
      <c r="AT204" s="165"/>
      <c r="AU204" s="215">
        <f ca="1">IF($AE204=FALSE,AN204*Overheads!$R$24*$V204,
IFERROR(Overheads!$O$49*$V204*AN204,0)
+IFERROR(Overheads!Q$59*$V204*(AN204/Overheads!Q$68),0))</f>
        <v>1.419258486227095E-2</v>
      </c>
      <c r="AV204" s="215">
        <f ca="1">IF($AE204=FALSE,AO204*Overheads!$R$24*$V204,
IFERROR(Overheads!$O$49*$V204*AO204,0)
+IFERROR(Overheads!R$59*$V204*(AO204/Overheads!R$68),0))</f>
        <v>4.1383717158082943E-2</v>
      </c>
      <c r="AW204" s="215">
        <f ca="1">IF($AE204=FALSE,AP204*Overheads!$R$24*$V204,
IFERROR(Overheads!$O$49*$V204*AP204,0)
+IFERROR(Overheads!S$59*$V204*(AP204/Overheads!S$68),0))</f>
        <v>4.9401625156229131E-2</v>
      </c>
      <c r="AX204" s="215">
        <f ca="1">IF($AE204=FALSE,AQ204*Overheads!$R$24*$V204,
IFERROR(Overheads!$O$49*$V204*AQ204,0)
+IFERROR(Overheads!T$59*$V204*(AQ204/Overheads!T$68),0))</f>
        <v>7.0109079843342456E-2</v>
      </c>
      <c r="AY204" s="215">
        <f ca="1">IF($AE204=FALSE,AR204*Overheads!$R$24*$V204,
IFERROR(Overheads!$O$49*$V204*AR204,0)
+IFERROR(Overheads!U$59*$V204*(AR204/Overheads!U$68),0))</f>
        <v>3.4414887304081522E-2</v>
      </c>
      <c r="AZ204" s="155">
        <f t="shared" ref="AZ204:AZ267" ca="1" si="175">SUM(AU204:AY204)</f>
        <v>0.20950189432400698</v>
      </c>
      <c r="BA204" s="165"/>
      <c r="BB204" s="215">
        <f ca="1">IF($AE204=FALSE,AN204*Overheads!$S$25,
IFERROR(Overheads!$O$50*AN204,0)
+IFERROR(Overheads!Q$60*(AN204/Overheads!Q$66),0))</f>
        <v>1.904837284652237E-3</v>
      </c>
      <c r="BC204" s="215">
        <f ca="1">IF($AE204=FALSE,AO204*Overheads!$S$25,
IFERROR(Overheads!$O$50*AO204,0)
+IFERROR(Overheads!R$60*(AO204/Overheads!R$66),0))</f>
        <v>5.8504265336384908E-3</v>
      </c>
      <c r="BD204" s="215">
        <f ca="1">IF($AE204=FALSE,AP204*Overheads!$S$25,
IFERROR(Overheads!$O$50*AP204,0)
+IFERROR(Overheads!S$60*(AP204/Overheads!S$66),0))</f>
        <v>6.9724035005594466E-3</v>
      </c>
      <c r="BE204" s="215">
        <f ca="1">IF($AE204=FALSE,AQ204*Overheads!$S$25,
IFERROR(Overheads!$O$50*AQ204,0)
+IFERROR(Overheads!T$60*(AQ204/Overheads!T$66),0))</f>
        <v>9.9180471784975389E-3</v>
      </c>
      <c r="BF204" s="215">
        <f ca="1">IF($AE204=FALSE,AR204*Overheads!$S$25,
IFERROR(Overheads!$O$50*AR204,0)
+IFERROR(Overheads!U$60*(AR204/Overheads!U$66),0))</f>
        <v>5.0371709961606424E-3</v>
      </c>
      <c r="BG204" s="155">
        <f t="shared" ref="BG204:BG267" ca="1" si="176">SUM(BB204:BF204)</f>
        <v>2.9682885493508358E-2</v>
      </c>
      <c r="BH204" s="165"/>
      <c r="BI204" s="215">
        <f t="shared" ref="BI204:BI267" ca="1" si="177">SUM(AN204,AU204,BB204)</f>
        <v>0.1174249733846614</v>
      </c>
      <c r="BJ204" s="215">
        <f t="shared" ca="1" si="143"/>
        <v>0.3939753622674555</v>
      </c>
      <c r="BK204" s="215">
        <f t="shared" ca="1" si="144"/>
        <v>0.43626627776263749</v>
      </c>
      <c r="BL204" s="215">
        <f t="shared" ca="1" si="145"/>
        <v>0.56930461719724834</v>
      </c>
      <c r="BM204" s="215">
        <f t="shared" ca="1" si="146"/>
        <v>0.32078837246317293</v>
      </c>
      <c r="BN204" s="155">
        <f t="shared" ref="BN204:BN267" ca="1" si="178">SUM(BI204:BM204)</f>
        <v>1.8377596030751757</v>
      </c>
      <c r="BO204" s="165"/>
      <c r="BP204" s="187" cm="1">
        <f t="array" ref="BP204">IFERROR(IF($X204=$X203,BP203,INDEX(Forecast_Capex_Input!AC$12:AC$286,$X204)),0)</f>
        <v>0</v>
      </c>
      <c r="BQ204" s="187" cm="1">
        <f t="array" ref="BQ204">IFERROR(IF($X204=$X203,BQ203,INDEX(Forecast_Capex_Input!AD$12:AD$286,$X204)),0)</f>
        <v>0.25885368918103291</v>
      </c>
      <c r="BR204" s="187" cm="1">
        <f t="array" ref="BR204">IFERROR(IF($X204=$X203,BR203,INDEX(Forecast_Capex_Input!AE$12:AE$286,$X204)),0)</f>
        <v>0</v>
      </c>
      <c r="BS204" s="187" cm="1">
        <f t="array" ref="BS204">IFERROR(IF($X204=$X203,BS203,INDEX(Forecast_Capex_Input!AF$12:AF$286,$X204)),0)</f>
        <v>0.49985457033782121</v>
      </c>
      <c r="BT204" s="187" cm="1">
        <f t="array" ref="BT204">IFERROR(IF($X204=$X203,BT203,INDEX(Forecast_Capex_Input!AG$12:AG$286,$X204)),0)</f>
        <v>0.24129174048114588</v>
      </c>
      <c r="BU204" s="165"/>
      <c r="BV204" s="215">
        <f t="shared" si="147"/>
        <v>0</v>
      </c>
      <c r="BW204" s="215">
        <f t="shared" si="148"/>
        <v>0.41379699043216306</v>
      </c>
      <c r="BX204" s="215">
        <f t="shared" si="149"/>
        <v>0</v>
      </c>
      <c r="BY204" s="215">
        <f t="shared" si="150"/>
        <v>0.79905493143231632</v>
      </c>
      <c r="BZ204" s="215">
        <f t="shared" si="151"/>
        <v>0.38572290139318105</v>
      </c>
      <c r="CA204" s="155">
        <f t="shared" ref="CA204:CA267" si="179">SUM(BV204:BZ204)</f>
        <v>1.5985748232576604</v>
      </c>
      <c r="CB204" s="165"/>
      <c r="CC204" s="215">
        <f t="shared" ca="1" si="152"/>
        <v>0</v>
      </c>
      <c r="CD204" s="215">
        <f t="shared" ca="1" si="153"/>
        <v>0.41379699043216306</v>
      </c>
      <c r="CE204" s="215">
        <f t="shared" ca="1" si="154"/>
        <v>0</v>
      </c>
      <c r="CF204" s="215">
        <f t="shared" ca="1" si="155"/>
        <v>0.79905493143231632</v>
      </c>
      <c r="CG204" s="215">
        <f t="shared" ca="1" si="156"/>
        <v>0.38572290139318105</v>
      </c>
      <c r="CH204" s="155">
        <f t="shared" ref="CH204:CH267" ca="1" si="180">SUM(CC204:CG204)</f>
        <v>1.5985748232576604</v>
      </c>
      <c r="CI204" s="165"/>
      <c r="CJ204" s="215">
        <f t="shared" ca="1" si="157"/>
        <v>0</v>
      </c>
      <c r="CK204" s="215">
        <f t="shared" ca="1" si="158"/>
        <v>5.4230338236184103E-2</v>
      </c>
      <c r="CL204" s="215">
        <f t="shared" ca="1" si="159"/>
        <v>0</v>
      </c>
      <c r="CM204" s="215">
        <f t="shared" ca="1" si="160"/>
        <v>0.10472047937228614</v>
      </c>
      <c r="CN204" s="215">
        <f t="shared" ca="1" si="161"/>
        <v>5.0551076715536741E-2</v>
      </c>
      <c r="CO204" s="155">
        <f t="shared" ref="CO204:CO267" ca="1" si="181">SUM(CJ204:CN204)</f>
        <v>0.20950189432400698</v>
      </c>
      <c r="CP204" s="165"/>
      <c r="CQ204" s="223">
        <f t="shared" ca="1" si="162"/>
        <v>0</v>
      </c>
      <c r="CR204" s="223">
        <f t="shared" ca="1" si="163"/>
        <v>7.6835244155328032E-3</v>
      </c>
      <c r="CS204" s="223">
        <f t="shared" ca="1" si="164"/>
        <v>0</v>
      </c>
      <c r="CT204" s="223">
        <f t="shared" ca="1" si="165"/>
        <v>1.4837125974744366E-2</v>
      </c>
      <c r="CU204" s="223">
        <f t="shared" ca="1" si="166"/>
        <v>7.1622351032311887E-3</v>
      </c>
      <c r="CV204" s="155">
        <f t="shared" ref="CV204:CV267" ca="1" si="182">SUM(CQ204:CU204)</f>
        <v>2.9682885493508358E-2</v>
      </c>
      <c r="CW204" s="165"/>
      <c r="CX204" s="215">
        <f t="shared" ref="CX204:CX267" ca="1" si="183">SUM(CC204,CJ204,CQ204)</f>
        <v>0</v>
      </c>
      <c r="CY204" s="215">
        <f t="shared" ca="1" si="167"/>
        <v>0.47571085308388</v>
      </c>
      <c r="CZ204" s="215">
        <f t="shared" ca="1" si="168"/>
        <v>0</v>
      </c>
      <c r="DA204" s="215">
        <f t="shared" ca="1" si="169"/>
        <v>0.91861253677934684</v>
      </c>
      <c r="DB204" s="215">
        <f t="shared" ca="1" si="170"/>
        <v>0.44343621321194898</v>
      </c>
      <c r="DC204" s="155">
        <f t="shared" ref="DC204:DC267" ca="1" si="184">SUM(CX204:DB204)</f>
        <v>1.8377596030751757</v>
      </c>
      <c r="DD204" s="165"/>
      <c r="DE204" s="188" t="b" cm="1">
        <f t="array" aca="1" ref="DE204" ca="1">OR($G204=Forecast_Capex_Input!$BF$8:$BF$10)</f>
        <v>0</v>
      </c>
      <c r="DF204" s="188" cm="1">
        <f t="array" aca="1" ref="DF204" ca="1">IFERROR(INDEX(Forecast_Capex_Input!BG$12:BG$286,$X204)
*(INDEX(Forecast_Capex_Input!$H$12:$H$286,$X204)=Repex),0)
*$DE204</f>
        <v>0</v>
      </c>
      <c r="DG204" s="188" cm="1">
        <f t="array" aca="1" ref="DG204" ca="1">IFERROR(INDEX(Forecast_Capex_Input!BH$12:BH$286,$X204)
*(INDEX(Forecast_Capex_Input!$H$12:$H$286,$X204)=Repex),0)
*$DE204</f>
        <v>0</v>
      </c>
      <c r="DH204" s="188" cm="1">
        <f t="array" aca="1" ref="DH204" ca="1">IFERROR(INDEX(Forecast_Capex_Input!BI$12:BI$286,$X204)
*(INDEX(Forecast_Capex_Input!$H$12:$H$286,$X204)=Repex),0)
*$DE204</f>
        <v>0</v>
      </c>
      <c r="DI204" s="188" cm="1">
        <f t="array" aca="1" ref="DI204" ca="1">IFERROR(INDEX(Forecast_Capex_Input!BJ$12:BJ$286,$X204)
*(INDEX(Forecast_Capex_Input!$H$12:$H$286,$X204)=Repex),0)
*$DE204</f>
        <v>0</v>
      </c>
      <c r="DJ204" s="188" cm="1">
        <f t="array" aca="1" ref="DJ204" ca="1">IFERROR(INDEX(Forecast_Capex_Input!BK$12:BK$286,$X204)
*(INDEX(Forecast_Capex_Input!$H$12:$H$286,$X204)=Repex),0)
*$DE204</f>
        <v>0</v>
      </c>
      <c r="DK204" s="188" cm="1">
        <f t="array" aca="1" ref="DK204" ca="1">IFERROR(INDEX(Forecast_Capex_Input!BL$12:BL$286,$X204)
*(INDEX(Forecast_Capex_Input!$H$12:$H$286,$X204)=Repex),0)
*$DE204</f>
        <v>0</v>
      </c>
      <c r="DL204" s="165"/>
      <c r="DM204" s="188" t="b" cm="1">
        <f t="array" aca="1" ref="DM204" ca="1">OR($G204=Forecast_Capex_Input!$BN$8:$BN$9)</f>
        <v>0</v>
      </c>
      <c r="DN204" s="188" cm="1">
        <f t="array" aca="1" ref="DN204" ca="1">IFERROR(INDEX(Forecast_Capex_Input!BO$12:BO$286,$X204)
*(INDEX(Forecast_Capex_Input!$H$12:$H$286,$X204)=Repex),0)
*$DM204</f>
        <v>0</v>
      </c>
      <c r="DO204" s="188" cm="1">
        <f t="array" aca="1" ref="DO204" ca="1">IFERROR(INDEX(Forecast_Capex_Input!BP$12:BP$286,$X204)
*(INDEX(Forecast_Capex_Input!$H$12:$H$286,$X204)=Repex),0)
*$DM204</f>
        <v>0</v>
      </c>
      <c r="DP204" s="188" cm="1">
        <f t="array" aca="1" ref="DP204" ca="1">IFERROR(INDEX(Forecast_Capex_Input!BQ$12:BQ$286,$X204)
*(INDEX(Forecast_Capex_Input!$H$12:$H$286,$X204)=Repex),0)
*$DM204</f>
        <v>0</v>
      </c>
      <c r="DQ204" s="188" cm="1">
        <f t="array" aca="1" ref="DQ204" ca="1">IFERROR(INDEX(Forecast_Capex_Input!BR$12:BR$286,$X204)
*(INDEX(Forecast_Capex_Input!$H$12:$H$286,$X204)=Repex),0)
*$DM204</f>
        <v>0</v>
      </c>
      <c r="DR204" s="188" cm="1">
        <f t="array" aca="1" ref="DR204" ca="1">IFERROR(INDEX(Forecast_Capex_Input!BS$12:BS$286,$X204)
*(INDEX(Forecast_Capex_Input!$H$12:$H$286,$X204)=Repex),0)
*$DM204</f>
        <v>0</v>
      </c>
      <c r="DS204" s="165"/>
      <c r="DT204" s="188" t="b" cm="1">
        <f t="array" aca="1" ref="DT204" ca="1">OR($G204=Forecast_Capex_Input!$BU$8:$BU$10)</f>
        <v>1</v>
      </c>
      <c r="DU204" s="188" cm="1">
        <f t="array" aca="1" ref="DU204" ca="1">IFERROR(INDEX(Forecast_Capex_Input!BV$12:BV$286,$X204)
*(INDEX(Forecast_Capex_Input!$H$12:$H$286,$X204)=Repex),0)
*$DT204</f>
        <v>0.14046006845702846</v>
      </c>
      <c r="DV204" s="188" cm="1">
        <f t="array" aca="1" ref="DV204" ca="1">IFERROR(INDEX(Forecast_Capex_Input!BW$12:BW$286,$X204)
*(INDEX(Forecast_Capex_Input!$H$12:$H$286,$X204)=Repex),0)
*$DT204</f>
        <v>0.81558936081128197</v>
      </c>
      <c r="DW204" s="188" cm="1">
        <f t="array" aca="1" ref="DW204" ca="1">IFERROR(INDEX(Forecast_Capex_Input!BX$12:BX$286,$X204)
*(INDEX(Forecast_Capex_Input!$H$12:$H$286,$X204)=Repex),0)
*$DT204</f>
        <v>4.3950570731689578E-2</v>
      </c>
      <c r="DX204" s="188" cm="1">
        <f t="array" aca="1" ref="DX204" ca="1">IFERROR(INDEX(Forecast_Capex_Input!BY$12:BY$286,$X204)
*(INDEX(Forecast_Capex_Input!$H$12:$H$286,$X204)=Repex),0)
*$DT204</f>
        <v>0</v>
      </c>
      <c r="DY204" s="188" cm="1">
        <f t="array" aca="1" ref="DY204" ca="1">IFERROR(INDEX(Forecast_Capex_Input!BZ$12:BZ$286,$X204)
*(INDEX(Forecast_Capex_Input!$H$12:$H$286,$X204)=Repex),0)
*$DT204</f>
        <v>0</v>
      </c>
      <c r="DZ204" s="188" cm="1">
        <f t="array" aca="1" ref="DZ204" ca="1">IFERROR(INDEX(Forecast_Capex_Input!CA$12:CA$286,$X204)
*(INDEX(Forecast_Capex_Input!$H$12:$H$286,$X204)=Repex),0)
*$DT204</f>
        <v>0</v>
      </c>
      <c r="EA204" s="188" cm="1">
        <f t="array" aca="1" ref="EA204" ca="1">IFERROR(INDEX(Forecast_Capex_Input!CB$12:CB$286,$X204)
*(INDEX(Forecast_Capex_Input!$H$12:$H$286,$X204)=Repex),0)
*$DT204</f>
        <v>0</v>
      </c>
      <c r="EB204" s="188" cm="1">
        <f t="array" aca="1" ref="EB204" ca="1">IFERROR(INDEX(Forecast_Capex_Input!CC$12:CC$286,$X204)
*(INDEX(Forecast_Capex_Input!$H$12:$H$286,$X204)=Repex),0)
*$DT204</f>
        <v>0</v>
      </c>
      <c r="EC204" s="165"/>
      <c r="ED204" s="226" t="str">
        <f t="shared" si="171"/>
        <v>N/A</v>
      </c>
      <c r="EE204" s="174" t="s">
        <v>15</v>
      </c>
    </row>
    <row r="205" spans="3:135" x14ac:dyDescent="0.2">
      <c r="C205" s="174">
        <f t="shared" si="172"/>
        <v>195</v>
      </c>
      <c r="D205" s="167" t="str" cm="1">
        <f t="array" ref="D205">IFERROR(INDEX(Forecast_Capex_Input!$D$12:$D$286,$X205),NA)</f>
        <v>Air Cored Reactors</v>
      </c>
      <c r="E205" s="172" t="b" cm="1">
        <f t="array" ref="E205">IF($X205=NA,NA,INDEX(Forecast_Capex_Input!$E$12:$E$286,$X205))</f>
        <v>0</v>
      </c>
      <c r="F205" s="167" t="str" cm="1">
        <f t="array" aca="1" ref="F205" ca="1">IFERROR(INDEX(General!$E$25:$E$26,$Y205),NA)</f>
        <v>Labour</v>
      </c>
      <c r="G205" s="167" t="str" cm="1">
        <f t="array" aca="1" ref="G205" ca="1">IFERROR(INDEX(Forecast_Capex_Input!$AI$11:$BB$11,$AA205),NA)</f>
        <v>Substations</v>
      </c>
      <c r="H205" s="189" cm="1">
        <f t="array" aca="1" ref="H205" ca="1">IFERROR(INDEX(Forecast_Capex_Input!$AI$12:$BB$286,$X205,$AA205),NA)</f>
        <v>1</v>
      </c>
      <c r="I205" s="199" t="str" cm="1">
        <f t="array" ref="I205">IFERROR(INDEX(Forecast_Capex_Input!$F$12:$F$286,$X205),NA)</f>
        <v>Replacement Expenditure</v>
      </c>
      <c r="J205" s="199" t="str" cm="1">
        <f t="array" ref="J205">IFERROR(INDEX(Forecast_Capex_Input!G$12:G$286,$X205),NA)</f>
        <v>Substation</v>
      </c>
      <c r="K205" s="199" t="str" cm="1">
        <f t="array" ref="K205">IFERROR(INDEX(Forecast_Capex_Input!H$12:H$286,$X205),NA)</f>
        <v>Repex</v>
      </c>
      <c r="L205" s="199" t="str" cm="1">
        <f t="array" ref="L205">IFERROR(INDEX(Forecast_Capex_Input!I$12:I$286,$X205),NA)</f>
        <v>N/A</v>
      </c>
      <c r="M205" s="199" t="str" cm="1">
        <f t="array" ref="M205">IFERROR(INDEX(Forecast_Capex_Input!J$12:J$286,$X205),NA)</f>
        <v>N/A</v>
      </c>
      <c r="N205" s="199" t="str" cm="1">
        <f t="array" ref="N205">IFERROR(INDEX(Forecast_Capex_Input!K$12:K$286,$X205),NA)</f>
        <v>Substations - Reactive plant</v>
      </c>
      <c r="O205" s="199" t="str" cm="1">
        <f t="array" ref="O205">IFERROR(INDEX(Forecast_Capex_Input!L$12:L$286,$X205),NA)</f>
        <v>Substations - Safe and Reliable Network</v>
      </c>
      <c r="P205" s="199" t="str" cm="1">
        <f t="array" ref="P205">IFERROR(INDEX(Forecast_Capex_Input!M$12:M$286,$X205),NA)</f>
        <v>N/A</v>
      </c>
      <c r="Q205" s="172" t="str" cm="1">
        <f t="array" ref="Q205">IFERROR(INDEX(Forecast_Capex_Input!N$12:N$286,$X205),NA)</f>
        <v>No</v>
      </c>
      <c r="R205" s="265" cm="1">
        <f t="array" ref="R205">IFERROR(INDEX(Forecast_Capex_Input!O$12:O$286,$X205),0)</f>
        <v>0</v>
      </c>
      <c r="S205" s="172" t="str" cm="1">
        <f t="array" ref="S205">IFERROR(INDEX(Forecast_Capex_Input!P$12:P$286,$X205),0)</f>
        <v>Safety security &amp; reliability</v>
      </c>
      <c r="T205" s="199" t="str" cm="1">
        <f t="array" aca="1" ref="T205" ca="1">IFERROR(INDEX(General!$K$84:$K$103,$AA205),NA)</f>
        <v>Substations (2018 onwards)</v>
      </c>
      <c r="U205" s="188" cm="1">
        <f t="array" aca="1" ref="U205" ca="1">IFERROR(
IF($F205=General!$E$25,INDEX(Forecast_Capex_Input!S$12:S$286,$X205),
INDEX(Forecast_Capex_Input!T$12:T$286,$X205)),0)</f>
        <v>0</v>
      </c>
      <c r="V205" s="222" t="b">
        <f>IFERROR(INDEX(Overheads!$T$19:$T$26,MATCH($I205,Overheads!$E$19:$E$26,0)),FALSE)</f>
        <v>1</v>
      </c>
      <c r="W205" s="165"/>
      <c r="X205" s="174">
        <f>IFERROR(
IF(MATCH($C205,Forecast_Capex_Input!$CI$12:$CI$286,1)+1&gt;MAX(Forecast_Capex_Input!$C$12:$C$286),NA,
MATCH($C205,Forecast_Capex_Input!$CI$12:$CI$286,1)+1),1)</f>
        <v>78</v>
      </c>
      <c r="Y205" s="174" cm="1">
        <f t="array" aca="1" ref="Y205" ca="1">IFERROR(
IF(X204&lt;&gt;X205,1,
IF(COUNTIF(OFFSET(Y204,0,0,-INDEX(Forecast_Capex_Input!$CG$12:$CG$286,$X205)),Y204)=INDEX(Forecast_Capex_Input!$CG$12:$CG$286,$X205),Y204+1,Y204)),NA)</f>
        <v>1</v>
      </c>
      <c r="Z205" s="174" cm="1">
        <f t="array" ref="Z205">IFERROR($C205-IF($X205=1,1,INDEX(Forecast_Capex_Input!$CI$12:$CI$286,$X205-1))+1,NA)</f>
        <v>1</v>
      </c>
      <c r="AA205" s="174" cm="1">
        <f t="array" aca="1" ref="AA205" ca="1">IFERROR(IF(Y205=1,
INDEX(Forecast_Capex_Input!$AI$10:$BB$10,SMALL(IF(INDEX(Forecast_Capex_Input!$AI$12:$BB$286,$X205,0)&gt;0,COLUMN(Forecast_Capex_Input!$AI$10:$BB$10)-COLUMN(Forecast_Capex_Input!$AI$12)+1),ROWS(OFFSET(AA204,0,0,-$Z205)))),
OFFSET(AA204,-INDEX(Forecast_Capex_Input!$CG$12:$CG$286,$X205)+1,0)),NA)</f>
        <v>3</v>
      </c>
      <c r="AB205" s="174">
        <f t="shared" ca="1" si="141"/>
        <v>1</v>
      </c>
      <c r="AC205" s="222" t="b">
        <f t="shared" si="173"/>
        <v>0</v>
      </c>
      <c r="AD205" s="220" t="b">
        <v>0</v>
      </c>
      <c r="AE205" s="222" t="b">
        <f t="shared" si="142"/>
        <v>1</v>
      </c>
      <c r="AF205" s="165"/>
      <c r="AG205" s="215">
        <v>0</v>
      </c>
      <c r="AH205" s="215">
        <v>0</v>
      </c>
      <c r="AI205" s="215">
        <v>0</v>
      </c>
      <c r="AJ205" s="215">
        <v>0</v>
      </c>
      <c r="AK205" s="215">
        <v>0</v>
      </c>
      <c r="AL205" s="155">
        <v>0</v>
      </c>
      <c r="AM205" s="165"/>
      <c r="AN205" s="215" cm="1">
        <f t="array" aca="1" ref="AN205" ca="1">IFERROR(INDEX(General!O$33:O$34,$AB205)
*AG205,0)</f>
        <v>0</v>
      </c>
      <c r="AO205" s="215" cm="1">
        <f t="array" aca="1" ref="AO205" ca="1">IFERROR(INDEX(General!P$33:P$34,$AB205)
*AH205,0)</f>
        <v>0</v>
      </c>
      <c r="AP205" s="215" cm="1">
        <f t="array" aca="1" ref="AP205" ca="1">IFERROR(INDEX(General!Q$33:Q$34,$AB205)
*AI205,0)</f>
        <v>0</v>
      </c>
      <c r="AQ205" s="215" cm="1">
        <f t="array" aca="1" ref="AQ205" ca="1">IFERROR(INDEX(General!R$33:R$34,$AB205)
*AJ205,0)</f>
        <v>0</v>
      </c>
      <c r="AR205" s="215" cm="1">
        <f t="array" aca="1" ref="AR205" ca="1">IFERROR(INDEX(General!S$33:S$34,$AB205)
*AK205,0)</f>
        <v>0</v>
      </c>
      <c r="AS205" s="155">
        <f t="shared" ca="1" si="174"/>
        <v>0</v>
      </c>
      <c r="AT205" s="165"/>
      <c r="AU205" s="215">
        <f ca="1">IF($AE205=FALSE,AN205*Overheads!$R$24*$V205,
IFERROR(Overheads!$O$49*$V205*AN205,0)
+IFERROR(Overheads!Q$59*$V205*(AN205/Overheads!Q$68),0))</f>
        <v>0</v>
      </c>
      <c r="AV205" s="215">
        <f ca="1">IF($AE205=FALSE,AO205*Overheads!$R$24*$V205,
IFERROR(Overheads!$O$49*$V205*AO205,0)
+IFERROR(Overheads!R$59*$V205*(AO205/Overheads!R$68),0))</f>
        <v>0</v>
      </c>
      <c r="AW205" s="215">
        <f ca="1">IF($AE205=FALSE,AP205*Overheads!$R$24*$V205,
IFERROR(Overheads!$O$49*$V205*AP205,0)
+IFERROR(Overheads!S$59*$V205*(AP205/Overheads!S$68),0))</f>
        <v>0</v>
      </c>
      <c r="AX205" s="215">
        <f ca="1">IF($AE205=FALSE,AQ205*Overheads!$R$24*$V205,
IFERROR(Overheads!$O$49*$V205*AQ205,0)
+IFERROR(Overheads!T$59*$V205*(AQ205/Overheads!T$68),0))</f>
        <v>0</v>
      </c>
      <c r="AY205" s="215">
        <f ca="1">IF($AE205=FALSE,AR205*Overheads!$R$24*$V205,
IFERROR(Overheads!$O$49*$V205*AR205,0)
+IFERROR(Overheads!U$59*$V205*(AR205/Overheads!U$68),0))</f>
        <v>0</v>
      </c>
      <c r="AZ205" s="155">
        <f t="shared" ca="1" si="175"/>
        <v>0</v>
      </c>
      <c r="BA205" s="165"/>
      <c r="BB205" s="215">
        <f ca="1">IF($AE205=FALSE,AN205*Overheads!$S$25,
IFERROR(Overheads!$O$50*AN205,0)
+IFERROR(Overheads!Q$60*(AN205/Overheads!Q$66),0))</f>
        <v>0</v>
      </c>
      <c r="BC205" s="215">
        <f ca="1">IF($AE205=FALSE,AO205*Overheads!$S$25,
IFERROR(Overheads!$O$50*AO205,0)
+IFERROR(Overheads!R$60*(AO205/Overheads!R$66),0))</f>
        <v>0</v>
      </c>
      <c r="BD205" s="215">
        <f ca="1">IF($AE205=FALSE,AP205*Overheads!$S$25,
IFERROR(Overheads!$O$50*AP205,0)
+IFERROR(Overheads!S$60*(AP205/Overheads!S$66),0))</f>
        <v>0</v>
      </c>
      <c r="BE205" s="215">
        <f ca="1">IF($AE205=FALSE,AQ205*Overheads!$S$25,
IFERROR(Overheads!$O$50*AQ205,0)
+IFERROR(Overheads!T$60*(AQ205/Overheads!T$66),0))</f>
        <v>0</v>
      </c>
      <c r="BF205" s="215">
        <f ca="1">IF($AE205=FALSE,AR205*Overheads!$S$25,
IFERROR(Overheads!$O$50*AR205,0)
+IFERROR(Overheads!U$60*(AR205/Overheads!U$66),0))</f>
        <v>0</v>
      </c>
      <c r="BG205" s="155">
        <f t="shared" ca="1" si="176"/>
        <v>0</v>
      </c>
      <c r="BH205" s="165"/>
      <c r="BI205" s="215">
        <f t="shared" ca="1" si="177"/>
        <v>0</v>
      </c>
      <c r="BJ205" s="215">
        <f t="shared" ca="1" si="143"/>
        <v>0</v>
      </c>
      <c r="BK205" s="215">
        <f t="shared" ca="1" si="144"/>
        <v>0</v>
      </c>
      <c r="BL205" s="215">
        <f t="shared" ca="1" si="145"/>
        <v>0</v>
      </c>
      <c r="BM205" s="215">
        <f t="shared" ca="1" si="146"/>
        <v>0</v>
      </c>
      <c r="BN205" s="155">
        <f t="shared" ca="1" si="178"/>
        <v>0</v>
      </c>
      <c r="BO205" s="165"/>
      <c r="BP205" s="187" cm="1">
        <f t="array" ref="BP205">IFERROR(IF($X205=$X204,BP204,INDEX(Forecast_Capex_Input!AC$12:AC$286,$X205)),0)</f>
        <v>0</v>
      </c>
      <c r="BQ205" s="187" cm="1">
        <f t="array" ref="BQ205">IFERROR(IF($X205=$X204,BQ204,INDEX(Forecast_Capex_Input!AD$12:AD$286,$X205)),0)</f>
        <v>0</v>
      </c>
      <c r="BR205" s="187" cm="1">
        <f t="array" ref="BR205">IFERROR(IF($X205=$X204,BR204,INDEX(Forecast_Capex_Input!AE$12:AE$286,$X205)),0)</f>
        <v>0</v>
      </c>
      <c r="BS205" s="187" cm="1">
        <f t="array" ref="BS205">IFERROR(IF($X205=$X204,BS204,INDEX(Forecast_Capex_Input!AF$12:AF$286,$X205)),0)</f>
        <v>0</v>
      </c>
      <c r="BT205" s="187" cm="1">
        <f t="array" ref="BT205">IFERROR(IF($X205=$X204,BT204,INDEX(Forecast_Capex_Input!AG$12:AG$286,$X205)),0)</f>
        <v>0</v>
      </c>
      <c r="BU205" s="165"/>
      <c r="BV205" s="215">
        <f t="shared" si="147"/>
        <v>0</v>
      </c>
      <c r="BW205" s="215">
        <f t="shared" si="148"/>
        <v>0</v>
      </c>
      <c r="BX205" s="215">
        <f t="shared" si="149"/>
        <v>0</v>
      </c>
      <c r="BY205" s="215">
        <f t="shared" si="150"/>
        <v>0</v>
      </c>
      <c r="BZ205" s="215">
        <f t="shared" si="151"/>
        <v>0</v>
      </c>
      <c r="CA205" s="155">
        <f t="shared" si="179"/>
        <v>0</v>
      </c>
      <c r="CB205" s="165"/>
      <c r="CC205" s="215">
        <f t="shared" ca="1" si="152"/>
        <v>0</v>
      </c>
      <c r="CD205" s="215">
        <f t="shared" ca="1" si="153"/>
        <v>0</v>
      </c>
      <c r="CE205" s="215">
        <f t="shared" ca="1" si="154"/>
        <v>0</v>
      </c>
      <c r="CF205" s="215">
        <f t="shared" ca="1" si="155"/>
        <v>0</v>
      </c>
      <c r="CG205" s="215">
        <f t="shared" ca="1" si="156"/>
        <v>0</v>
      </c>
      <c r="CH205" s="155">
        <f t="shared" ca="1" si="180"/>
        <v>0</v>
      </c>
      <c r="CI205" s="165"/>
      <c r="CJ205" s="215">
        <f t="shared" ca="1" si="157"/>
        <v>0</v>
      </c>
      <c r="CK205" s="215">
        <f t="shared" ca="1" si="158"/>
        <v>0</v>
      </c>
      <c r="CL205" s="215">
        <f t="shared" ca="1" si="159"/>
        <v>0</v>
      </c>
      <c r="CM205" s="215">
        <f t="shared" ca="1" si="160"/>
        <v>0</v>
      </c>
      <c r="CN205" s="215">
        <f t="shared" ca="1" si="161"/>
        <v>0</v>
      </c>
      <c r="CO205" s="155">
        <f t="shared" ca="1" si="181"/>
        <v>0</v>
      </c>
      <c r="CP205" s="165"/>
      <c r="CQ205" s="223">
        <f t="shared" ca="1" si="162"/>
        <v>0</v>
      </c>
      <c r="CR205" s="223">
        <f t="shared" ca="1" si="163"/>
        <v>0</v>
      </c>
      <c r="CS205" s="223">
        <f t="shared" ca="1" si="164"/>
        <v>0</v>
      </c>
      <c r="CT205" s="223">
        <f t="shared" ca="1" si="165"/>
        <v>0</v>
      </c>
      <c r="CU205" s="223">
        <f t="shared" ca="1" si="166"/>
        <v>0</v>
      </c>
      <c r="CV205" s="155">
        <f t="shared" ca="1" si="182"/>
        <v>0</v>
      </c>
      <c r="CW205" s="165"/>
      <c r="CX205" s="215">
        <f t="shared" ca="1" si="183"/>
        <v>0</v>
      </c>
      <c r="CY205" s="215">
        <f t="shared" ca="1" si="167"/>
        <v>0</v>
      </c>
      <c r="CZ205" s="215">
        <f t="shared" ca="1" si="168"/>
        <v>0</v>
      </c>
      <c r="DA205" s="215">
        <f t="shared" ca="1" si="169"/>
        <v>0</v>
      </c>
      <c r="DB205" s="215">
        <f t="shared" ca="1" si="170"/>
        <v>0</v>
      </c>
      <c r="DC205" s="155">
        <f t="shared" ca="1" si="184"/>
        <v>0</v>
      </c>
      <c r="DD205" s="165"/>
      <c r="DE205" s="188" t="b" cm="1">
        <f t="array" aca="1" ref="DE205" ca="1">OR($G205=Forecast_Capex_Input!$BF$8:$BF$10)</f>
        <v>0</v>
      </c>
      <c r="DF205" s="188" cm="1">
        <f t="array" aca="1" ref="DF205" ca="1">IFERROR(INDEX(Forecast_Capex_Input!BG$12:BG$286,$X205)
*(INDEX(Forecast_Capex_Input!$H$12:$H$286,$X205)=Repex),0)
*$DE205</f>
        <v>0</v>
      </c>
      <c r="DG205" s="188" cm="1">
        <f t="array" aca="1" ref="DG205" ca="1">IFERROR(INDEX(Forecast_Capex_Input!BH$12:BH$286,$X205)
*(INDEX(Forecast_Capex_Input!$H$12:$H$286,$X205)=Repex),0)
*$DE205</f>
        <v>0</v>
      </c>
      <c r="DH205" s="188" cm="1">
        <f t="array" aca="1" ref="DH205" ca="1">IFERROR(INDEX(Forecast_Capex_Input!BI$12:BI$286,$X205)
*(INDEX(Forecast_Capex_Input!$H$12:$H$286,$X205)=Repex),0)
*$DE205</f>
        <v>0</v>
      </c>
      <c r="DI205" s="188" cm="1">
        <f t="array" aca="1" ref="DI205" ca="1">IFERROR(INDEX(Forecast_Capex_Input!BJ$12:BJ$286,$X205)
*(INDEX(Forecast_Capex_Input!$H$12:$H$286,$X205)=Repex),0)
*$DE205</f>
        <v>0</v>
      </c>
      <c r="DJ205" s="188" cm="1">
        <f t="array" aca="1" ref="DJ205" ca="1">IFERROR(INDEX(Forecast_Capex_Input!BK$12:BK$286,$X205)
*(INDEX(Forecast_Capex_Input!$H$12:$H$286,$X205)=Repex),0)
*$DE205</f>
        <v>0</v>
      </c>
      <c r="DK205" s="188" cm="1">
        <f t="array" aca="1" ref="DK205" ca="1">IFERROR(INDEX(Forecast_Capex_Input!BL$12:BL$286,$X205)
*(INDEX(Forecast_Capex_Input!$H$12:$H$286,$X205)=Repex),0)
*$DE205</f>
        <v>0</v>
      </c>
      <c r="DL205" s="165"/>
      <c r="DM205" s="188" t="b" cm="1">
        <f t="array" aca="1" ref="DM205" ca="1">OR($G205=Forecast_Capex_Input!$BN$8:$BN$9)</f>
        <v>1</v>
      </c>
      <c r="DN205" s="188" cm="1">
        <f t="array" aca="1" ref="DN205" ca="1">IFERROR(INDEX(Forecast_Capex_Input!BO$12:BO$286,$X205)
*(INDEX(Forecast_Capex_Input!$H$12:$H$286,$X205)=Repex),0)
*$DM205</f>
        <v>0</v>
      </c>
      <c r="DO205" s="188" cm="1">
        <f t="array" aca="1" ref="DO205" ca="1">IFERROR(INDEX(Forecast_Capex_Input!BP$12:BP$286,$X205)
*(INDEX(Forecast_Capex_Input!$H$12:$H$286,$X205)=Repex),0)
*$DM205</f>
        <v>0</v>
      </c>
      <c r="DP205" s="188" cm="1">
        <f t="array" aca="1" ref="DP205" ca="1">IFERROR(INDEX(Forecast_Capex_Input!BQ$12:BQ$286,$X205)
*(INDEX(Forecast_Capex_Input!$H$12:$H$286,$X205)=Repex),0)
*$DM205</f>
        <v>0</v>
      </c>
      <c r="DQ205" s="188" cm="1">
        <f t="array" aca="1" ref="DQ205" ca="1">IFERROR(INDEX(Forecast_Capex_Input!BR$12:BR$286,$X205)
*(INDEX(Forecast_Capex_Input!$H$12:$H$286,$X205)=Repex),0)
*$DM205</f>
        <v>1</v>
      </c>
      <c r="DR205" s="188" cm="1">
        <f t="array" aca="1" ref="DR205" ca="1">IFERROR(INDEX(Forecast_Capex_Input!BS$12:BS$286,$X205)
*(INDEX(Forecast_Capex_Input!$H$12:$H$286,$X205)=Repex),0)
*$DM205</f>
        <v>0</v>
      </c>
      <c r="DS205" s="165"/>
      <c r="DT205" s="188" t="b" cm="1">
        <f t="array" aca="1" ref="DT205" ca="1">OR($G205=Forecast_Capex_Input!$BU$8:$BU$10)</f>
        <v>0</v>
      </c>
      <c r="DU205" s="188" cm="1">
        <f t="array" aca="1" ref="DU205" ca="1">IFERROR(INDEX(Forecast_Capex_Input!BV$12:BV$286,$X205)
*(INDEX(Forecast_Capex_Input!$H$12:$H$286,$X205)=Repex),0)
*$DT205</f>
        <v>0</v>
      </c>
      <c r="DV205" s="188" cm="1">
        <f t="array" aca="1" ref="DV205" ca="1">IFERROR(INDEX(Forecast_Capex_Input!BW$12:BW$286,$X205)
*(INDEX(Forecast_Capex_Input!$H$12:$H$286,$X205)=Repex),0)
*$DT205</f>
        <v>0</v>
      </c>
      <c r="DW205" s="188" cm="1">
        <f t="array" aca="1" ref="DW205" ca="1">IFERROR(INDEX(Forecast_Capex_Input!BX$12:BX$286,$X205)
*(INDEX(Forecast_Capex_Input!$H$12:$H$286,$X205)=Repex),0)
*$DT205</f>
        <v>0</v>
      </c>
      <c r="DX205" s="188" cm="1">
        <f t="array" aca="1" ref="DX205" ca="1">IFERROR(INDEX(Forecast_Capex_Input!BY$12:BY$286,$X205)
*(INDEX(Forecast_Capex_Input!$H$12:$H$286,$X205)=Repex),0)
*$DT205</f>
        <v>0</v>
      </c>
      <c r="DY205" s="188" cm="1">
        <f t="array" aca="1" ref="DY205" ca="1">IFERROR(INDEX(Forecast_Capex_Input!BZ$12:BZ$286,$X205)
*(INDEX(Forecast_Capex_Input!$H$12:$H$286,$X205)=Repex),0)
*$DT205</f>
        <v>0</v>
      </c>
      <c r="DZ205" s="188" cm="1">
        <f t="array" aca="1" ref="DZ205" ca="1">IFERROR(INDEX(Forecast_Capex_Input!CA$12:CA$286,$X205)
*(INDEX(Forecast_Capex_Input!$H$12:$H$286,$X205)=Repex),0)
*$DT205</f>
        <v>0</v>
      </c>
      <c r="EA205" s="188" cm="1">
        <f t="array" aca="1" ref="EA205" ca="1">IFERROR(INDEX(Forecast_Capex_Input!CB$12:CB$286,$X205)
*(INDEX(Forecast_Capex_Input!$H$12:$H$286,$X205)=Repex),0)
*$DT205</f>
        <v>0</v>
      </c>
      <c r="EB205" s="188" cm="1">
        <f t="array" aca="1" ref="EB205" ca="1">IFERROR(INDEX(Forecast_Capex_Input!CC$12:CC$286,$X205)
*(INDEX(Forecast_Capex_Input!$H$12:$H$286,$X205)=Repex),0)
*$DT205</f>
        <v>0</v>
      </c>
      <c r="EC205" s="165"/>
      <c r="ED205" s="226" t="str">
        <f t="shared" si="171"/>
        <v>N/A</v>
      </c>
      <c r="EE205" s="174" t="s">
        <v>15</v>
      </c>
    </row>
    <row r="206" spans="3:135" x14ac:dyDescent="0.2">
      <c r="C206" s="174">
        <f t="shared" si="172"/>
        <v>196</v>
      </c>
      <c r="D206" s="167" t="str" cm="1">
        <f t="array" ref="D206">IFERROR(INDEX(Forecast_Capex_Input!$D$12:$D$286,$X206),NA)</f>
        <v>Air Cored Reactors</v>
      </c>
      <c r="E206" s="172" t="b" cm="1">
        <f t="array" ref="E206">IF($X206=NA,NA,INDEX(Forecast_Capex_Input!$E$12:$E$286,$X206))</f>
        <v>0</v>
      </c>
      <c r="F206" s="167" t="str" cm="1">
        <f t="array" aca="1" ref="F206" ca="1">IFERROR(INDEX(General!$E$25:$E$26,$Y206),NA)</f>
        <v>Non-Labour</v>
      </c>
      <c r="G206" s="167" t="str" cm="1">
        <f t="array" aca="1" ref="G206" ca="1">IFERROR(INDEX(Forecast_Capex_Input!$AI$11:$BB$11,$AA206),NA)</f>
        <v>Substations</v>
      </c>
      <c r="H206" s="189" cm="1">
        <f t="array" aca="1" ref="H206" ca="1">IFERROR(INDEX(Forecast_Capex_Input!$AI$12:$BB$286,$X206,$AA206),NA)</f>
        <v>1</v>
      </c>
      <c r="I206" s="199" t="str" cm="1">
        <f t="array" ref="I206">IFERROR(INDEX(Forecast_Capex_Input!$F$12:$F$286,$X206),NA)</f>
        <v>Replacement Expenditure</v>
      </c>
      <c r="J206" s="199" t="str" cm="1">
        <f t="array" ref="J206">IFERROR(INDEX(Forecast_Capex_Input!G$12:G$286,$X206),NA)</f>
        <v>Substation</v>
      </c>
      <c r="K206" s="199" t="str" cm="1">
        <f t="array" ref="K206">IFERROR(INDEX(Forecast_Capex_Input!H$12:H$286,$X206),NA)</f>
        <v>Repex</v>
      </c>
      <c r="L206" s="199" t="str" cm="1">
        <f t="array" ref="L206">IFERROR(INDEX(Forecast_Capex_Input!I$12:I$286,$X206),NA)</f>
        <v>N/A</v>
      </c>
      <c r="M206" s="199" t="str" cm="1">
        <f t="array" ref="M206">IFERROR(INDEX(Forecast_Capex_Input!J$12:J$286,$X206),NA)</f>
        <v>N/A</v>
      </c>
      <c r="N206" s="199" t="str" cm="1">
        <f t="array" ref="N206">IFERROR(INDEX(Forecast_Capex_Input!K$12:K$286,$X206),NA)</f>
        <v>Substations - Reactive plant</v>
      </c>
      <c r="O206" s="199" t="str" cm="1">
        <f t="array" ref="O206">IFERROR(INDEX(Forecast_Capex_Input!L$12:L$286,$X206),NA)</f>
        <v>Substations - Safe and Reliable Network</v>
      </c>
      <c r="P206" s="199" t="str" cm="1">
        <f t="array" ref="P206">IFERROR(INDEX(Forecast_Capex_Input!M$12:M$286,$X206),NA)</f>
        <v>N/A</v>
      </c>
      <c r="Q206" s="172" t="str" cm="1">
        <f t="array" ref="Q206">IFERROR(INDEX(Forecast_Capex_Input!N$12:N$286,$X206),NA)</f>
        <v>No</v>
      </c>
      <c r="R206" s="265" cm="1">
        <f t="array" ref="R206">IFERROR(INDEX(Forecast_Capex_Input!O$12:O$286,$X206),0)</f>
        <v>0</v>
      </c>
      <c r="S206" s="172" t="str" cm="1">
        <f t="array" ref="S206">IFERROR(INDEX(Forecast_Capex_Input!P$12:P$286,$X206),0)</f>
        <v>Safety security &amp; reliability</v>
      </c>
      <c r="T206" s="199" t="str" cm="1">
        <f t="array" aca="1" ref="T206" ca="1">IFERROR(INDEX(General!$K$84:$K$103,$AA206),NA)</f>
        <v>Substations (2018 onwards)</v>
      </c>
      <c r="U206" s="188" cm="1">
        <f t="array" aca="1" ref="U206" ca="1">IFERROR(
IF($F206=General!$E$25,INDEX(Forecast_Capex_Input!S$12:S$286,$X206),
INDEX(Forecast_Capex_Input!T$12:T$286,$X206)),0)</f>
        <v>1</v>
      </c>
      <c r="V206" s="222" t="b">
        <f>IFERROR(INDEX(Overheads!$T$19:$T$26,MATCH($I206,Overheads!$E$19:$E$26,0)),FALSE)</f>
        <v>1</v>
      </c>
      <c r="W206" s="165"/>
      <c r="X206" s="174">
        <f>IFERROR(
IF(MATCH($C206,Forecast_Capex_Input!$CI$12:$CI$286,1)+1&gt;MAX(Forecast_Capex_Input!$C$12:$C$286),NA,
MATCH($C206,Forecast_Capex_Input!$CI$12:$CI$286,1)+1),1)</f>
        <v>78</v>
      </c>
      <c r="Y206" s="174" cm="1">
        <f t="array" aca="1" ref="Y206" ca="1">IFERROR(
IF(X205&lt;&gt;X206,1,
IF(COUNTIF(OFFSET(Y205,0,0,-INDEX(Forecast_Capex_Input!$CG$12:$CG$286,$X206)),Y205)=INDEX(Forecast_Capex_Input!$CG$12:$CG$286,$X206),Y205+1,Y205)),NA)</f>
        <v>2</v>
      </c>
      <c r="Z206" s="174" cm="1">
        <f t="array" ref="Z206">IFERROR($C206-IF($X206=1,1,INDEX(Forecast_Capex_Input!$CI$12:$CI$286,$X206-1))+1,NA)</f>
        <v>2</v>
      </c>
      <c r="AA206" s="174" cm="1">
        <f t="array" aca="1" ref="AA206" ca="1">IFERROR(IF(Y206=1,
INDEX(Forecast_Capex_Input!$AI$10:$BB$10,SMALL(IF(INDEX(Forecast_Capex_Input!$AI$12:$BB$286,$X206,0)&gt;0,COLUMN(Forecast_Capex_Input!$AI$10:$BB$10)-COLUMN(Forecast_Capex_Input!$AI$12)+1),ROWS(OFFSET(AA205,0,0,-$Z206)))),
OFFSET(AA205,-INDEX(Forecast_Capex_Input!$CG$12:$CG$286,$X206)+1,0)),NA)</f>
        <v>3</v>
      </c>
      <c r="AB206" s="174">
        <f t="shared" ca="1" si="141"/>
        <v>2</v>
      </c>
      <c r="AC206" s="222" t="b">
        <f t="shared" si="173"/>
        <v>0</v>
      </c>
      <c r="AD206" s="220" t="b">
        <v>0</v>
      </c>
      <c r="AE206" s="222" t="b">
        <f t="shared" si="142"/>
        <v>1</v>
      </c>
      <c r="AF206" s="165"/>
      <c r="AG206" s="215">
        <v>0</v>
      </c>
      <c r="AH206" s="215">
        <v>0</v>
      </c>
      <c r="AI206" s="215">
        <v>0</v>
      </c>
      <c r="AJ206" s="215">
        <v>0</v>
      </c>
      <c r="AK206" s="215">
        <v>0</v>
      </c>
      <c r="AL206" s="155">
        <v>0</v>
      </c>
      <c r="AM206" s="165"/>
      <c r="AN206" s="215" cm="1">
        <f t="array" aca="1" ref="AN206" ca="1">IFERROR(INDEX(General!O$33:O$34,$AB206)
*AG206,0)</f>
        <v>0</v>
      </c>
      <c r="AO206" s="215" cm="1">
        <f t="array" aca="1" ref="AO206" ca="1">IFERROR(INDEX(General!P$33:P$34,$AB206)
*AH206,0)</f>
        <v>0</v>
      </c>
      <c r="AP206" s="215" cm="1">
        <f t="array" aca="1" ref="AP206" ca="1">IFERROR(INDEX(General!Q$33:Q$34,$AB206)
*AI206,0)</f>
        <v>0</v>
      </c>
      <c r="AQ206" s="215" cm="1">
        <f t="array" aca="1" ref="AQ206" ca="1">IFERROR(INDEX(General!R$33:R$34,$AB206)
*AJ206,0)</f>
        <v>0</v>
      </c>
      <c r="AR206" s="215" cm="1">
        <f t="array" aca="1" ref="AR206" ca="1">IFERROR(INDEX(General!S$33:S$34,$AB206)
*AK206,0)</f>
        <v>0</v>
      </c>
      <c r="AS206" s="155">
        <f t="shared" ca="1" si="174"/>
        <v>0</v>
      </c>
      <c r="AT206" s="165"/>
      <c r="AU206" s="215">
        <f ca="1">IF($AE206=FALSE,AN206*Overheads!$R$24*$V206,
IFERROR(Overheads!$O$49*$V206*AN206,0)
+IFERROR(Overheads!Q$59*$V206*(AN206/Overheads!Q$68),0))</f>
        <v>0</v>
      </c>
      <c r="AV206" s="215">
        <f ca="1">IF($AE206=FALSE,AO206*Overheads!$R$24*$V206,
IFERROR(Overheads!$O$49*$V206*AO206,0)
+IFERROR(Overheads!R$59*$V206*(AO206/Overheads!R$68),0))</f>
        <v>0</v>
      </c>
      <c r="AW206" s="215">
        <f ca="1">IF($AE206=FALSE,AP206*Overheads!$R$24*$V206,
IFERROR(Overheads!$O$49*$V206*AP206,0)
+IFERROR(Overheads!S$59*$V206*(AP206/Overheads!S$68),0))</f>
        <v>0</v>
      </c>
      <c r="AX206" s="215">
        <f ca="1">IF($AE206=FALSE,AQ206*Overheads!$R$24*$V206,
IFERROR(Overheads!$O$49*$V206*AQ206,0)
+IFERROR(Overheads!T$59*$V206*(AQ206/Overheads!T$68),0))</f>
        <v>0</v>
      </c>
      <c r="AY206" s="215">
        <f ca="1">IF($AE206=FALSE,AR206*Overheads!$R$24*$V206,
IFERROR(Overheads!$O$49*$V206*AR206,0)
+IFERROR(Overheads!U$59*$V206*(AR206/Overheads!U$68),0))</f>
        <v>0</v>
      </c>
      <c r="AZ206" s="155">
        <f t="shared" ca="1" si="175"/>
        <v>0</v>
      </c>
      <c r="BA206" s="165"/>
      <c r="BB206" s="215">
        <f ca="1">IF($AE206=FALSE,AN206*Overheads!$S$25,
IFERROR(Overheads!$O$50*AN206,0)
+IFERROR(Overheads!Q$60*(AN206/Overheads!Q$66),0))</f>
        <v>0</v>
      </c>
      <c r="BC206" s="215">
        <f ca="1">IF($AE206=FALSE,AO206*Overheads!$S$25,
IFERROR(Overheads!$O$50*AO206,0)
+IFERROR(Overheads!R$60*(AO206/Overheads!R$66),0))</f>
        <v>0</v>
      </c>
      <c r="BD206" s="215">
        <f ca="1">IF($AE206=FALSE,AP206*Overheads!$S$25,
IFERROR(Overheads!$O$50*AP206,0)
+IFERROR(Overheads!S$60*(AP206/Overheads!S$66),0))</f>
        <v>0</v>
      </c>
      <c r="BE206" s="215">
        <f ca="1">IF($AE206=FALSE,AQ206*Overheads!$S$25,
IFERROR(Overheads!$O$50*AQ206,0)
+IFERROR(Overheads!T$60*(AQ206/Overheads!T$66),0))</f>
        <v>0</v>
      </c>
      <c r="BF206" s="215">
        <f ca="1">IF($AE206=FALSE,AR206*Overheads!$S$25,
IFERROR(Overheads!$O$50*AR206,0)
+IFERROR(Overheads!U$60*(AR206/Overheads!U$66),0))</f>
        <v>0</v>
      </c>
      <c r="BG206" s="155">
        <f t="shared" ca="1" si="176"/>
        <v>0</v>
      </c>
      <c r="BH206" s="165"/>
      <c r="BI206" s="215">
        <f t="shared" ca="1" si="177"/>
        <v>0</v>
      </c>
      <c r="BJ206" s="215">
        <f t="shared" ca="1" si="143"/>
        <v>0</v>
      </c>
      <c r="BK206" s="215">
        <f t="shared" ca="1" si="144"/>
        <v>0</v>
      </c>
      <c r="BL206" s="215">
        <f t="shared" ca="1" si="145"/>
        <v>0</v>
      </c>
      <c r="BM206" s="215">
        <f t="shared" ca="1" si="146"/>
        <v>0</v>
      </c>
      <c r="BN206" s="155">
        <f t="shared" ca="1" si="178"/>
        <v>0</v>
      </c>
      <c r="BO206" s="165"/>
      <c r="BP206" s="187" cm="1">
        <f t="array" ref="BP206">IFERROR(IF($X206=$X205,BP205,INDEX(Forecast_Capex_Input!AC$12:AC$286,$X206)),0)</f>
        <v>0</v>
      </c>
      <c r="BQ206" s="187" cm="1">
        <f t="array" ref="BQ206">IFERROR(IF($X206=$X205,BQ205,INDEX(Forecast_Capex_Input!AD$12:AD$286,$X206)),0)</f>
        <v>0</v>
      </c>
      <c r="BR206" s="187" cm="1">
        <f t="array" ref="BR206">IFERROR(IF($X206=$X205,BR205,INDEX(Forecast_Capex_Input!AE$12:AE$286,$X206)),0)</f>
        <v>0</v>
      </c>
      <c r="BS206" s="187" cm="1">
        <f t="array" ref="BS206">IFERROR(IF($X206=$X205,BS205,INDEX(Forecast_Capex_Input!AF$12:AF$286,$X206)),0)</f>
        <v>0</v>
      </c>
      <c r="BT206" s="187" cm="1">
        <f t="array" ref="BT206">IFERROR(IF($X206=$X205,BT205,INDEX(Forecast_Capex_Input!AG$12:AG$286,$X206)),0)</f>
        <v>0</v>
      </c>
      <c r="BU206" s="165"/>
      <c r="BV206" s="215">
        <f t="shared" si="147"/>
        <v>0</v>
      </c>
      <c r="BW206" s="215">
        <f t="shared" si="148"/>
        <v>0</v>
      </c>
      <c r="BX206" s="215">
        <f t="shared" si="149"/>
        <v>0</v>
      </c>
      <c r="BY206" s="215">
        <f t="shared" si="150"/>
        <v>0</v>
      </c>
      <c r="BZ206" s="215">
        <f t="shared" si="151"/>
        <v>0</v>
      </c>
      <c r="CA206" s="155">
        <f t="shared" si="179"/>
        <v>0</v>
      </c>
      <c r="CB206" s="165"/>
      <c r="CC206" s="215">
        <f t="shared" ca="1" si="152"/>
        <v>0</v>
      </c>
      <c r="CD206" s="215">
        <f t="shared" ca="1" si="153"/>
        <v>0</v>
      </c>
      <c r="CE206" s="215">
        <f t="shared" ca="1" si="154"/>
        <v>0</v>
      </c>
      <c r="CF206" s="215">
        <f t="shared" ca="1" si="155"/>
        <v>0</v>
      </c>
      <c r="CG206" s="215">
        <f t="shared" ca="1" si="156"/>
        <v>0</v>
      </c>
      <c r="CH206" s="155">
        <f t="shared" ca="1" si="180"/>
        <v>0</v>
      </c>
      <c r="CI206" s="165"/>
      <c r="CJ206" s="215">
        <f t="shared" ca="1" si="157"/>
        <v>0</v>
      </c>
      <c r="CK206" s="215">
        <f t="shared" ca="1" si="158"/>
        <v>0</v>
      </c>
      <c r="CL206" s="215">
        <f t="shared" ca="1" si="159"/>
        <v>0</v>
      </c>
      <c r="CM206" s="215">
        <f t="shared" ca="1" si="160"/>
        <v>0</v>
      </c>
      <c r="CN206" s="215">
        <f t="shared" ca="1" si="161"/>
        <v>0</v>
      </c>
      <c r="CO206" s="155">
        <f t="shared" ca="1" si="181"/>
        <v>0</v>
      </c>
      <c r="CP206" s="165"/>
      <c r="CQ206" s="223">
        <f t="shared" ca="1" si="162"/>
        <v>0</v>
      </c>
      <c r="CR206" s="223">
        <f t="shared" ca="1" si="163"/>
        <v>0</v>
      </c>
      <c r="CS206" s="223">
        <f t="shared" ca="1" si="164"/>
        <v>0</v>
      </c>
      <c r="CT206" s="223">
        <f t="shared" ca="1" si="165"/>
        <v>0</v>
      </c>
      <c r="CU206" s="223">
        <f t="shared" ca="1" si="166"/>
        <v>0</v>
      </c>
      <c r="CV206" s="155">
        <f t="shared" ca="1" si="182"/>
        <v>0</v>
      </c>
      <c r="CW206" s="165"/>
      <c r="CX206" s="215">
        <f t="shared" ca="1" si="183"/>
        <v>0</v>
      </c>
      <c r="CY206" s="215">
        <f t="shared" ca="1" si="167"/>
        <v>0</v>
      </c>
      <c r="CZ206" s="215">
        <f t="shared" ca="1" si="168"/>
        <v>0</v>
      </c>
      <c r="DA206" s="215">
        <f t="shared" ca="1" si="169"/>
        <v>0</v>
      </c>
      <c r="DB206" s="215">
        <f t="shared" ca="1" si="170"/>
        <v>0</v>
      </c>
      <c r="DC206" s="155">
        <f t="shared" ca="1" si="184"/>
        <v>0</v>
      </c>
      <c r="DD206" s="165"/>
      <c r="DE206" s="188" t="b" cm="1">
        <f t="array" aca="1" ref="DE206" ca="1">OR($G206=Forecast_Capex_Input!$BF$8:$BF$10)</f>
        <v>0</v>
      </c>
      <c r="DF206" s="188" cm="1">
        <f t="array" aca="1" ref="DF206" ca="1">IFERROR(INDEX(Forecast_Capex_Input!BG$12:BG$286,$X206)
*(INDEX(Forecast_Capex_Input!$H$12:$H$286,$X206)=Repex),0)
*$DE206</f>
        <v>0</v>
      </c>
      <c r="DG206" s="188" cm="1">
        <f t="array" aca="1" ref="DG206" ca="1">IFERROR(INDEX(Forecast_Capex_Input!BH$12:BH$286,$X206)
*(INDEX(Forecast_Capex_Input!$H$12:$H$286,$X206)=Repex),0)
*$DE206</f>
        <v>0</v>
      </c>
      <c r="DH206" s="188" cm="1">
        <f t="array" aca="1" ref="DH206" ca="1">IFERROR(INDEX(Forecast_Capex_Input!BI$12:BI$286,$X206)
*(INDEX(Forecast_Capex_Input!$H$12:$H$286,$X206)=Repex),0)
*$DE206</f>
        <v>0</v>
      </c>
      <c r="DI206" s="188" cm="1">
        <f t="array" aca="1" ref="DI206" ca="1">IFERROR(INDEX(Forecast_Capex_Input!BJ$12:BJ$286,$X206)
*(INDEX(Forecast_Capex_Input!$H$12:$H$286,$X206)=Repex),0)
*$DE206</f>
        <v>0</v>
      </c>
      <c r="DJ206" s="188" cm="1">
        <f t="array" aca="1" ref="DJ206" ca="1">IFERROR(INDEX(Forecast_Capex_Input!BK$12:BK$286,$X206)
*(INDEX(Forecast_Capex_Input!$H$12:$H$286,$X206)=Repex),0)
*$DE206</f>
        <v>0</v>
      </c>
      <c r="DK206" s="188" cm="1">
        <f t="array" aca="1" ref="DK206" ca="1">IFERROR(INDEX(Forecast_Capex_Input!BL$12:BL$286,$X206)
*(INDEX(Forecast_Capex_Input!$H$12:$H$286,$X206)=Repex),0)
*$DE206</f>
        <v>0</v>
      </c>
      <c r="DL206" s="165"/>
      <c r="DM206" s="188" t="b" cm="1">
        <f t="array" aca="1" ref="DM206" ca="1">OR($G206=Forecast_Capex_Input!$BN$8:$BN$9)</f>
        <v>1</v>
      </c>
      <c r="DN206" s="188" cm="1">
        <f t="array" aca="1" ref="DN206" ca="1">IFERROR(INDEX(Forecast_Capex_Input!BO$12:BO$286,$X206)
*(INDEX(Forecast_Capex_Input!$H$12:$H$286,$X206)=Repex),0)
*$DM206</f>
        <v>0</v>
      </c>
      <c r="DO206" s="188" cm="1">
        <f t="array" aca="1" ref="DO206" ca="1">IFERROR(INDEX(Forecast_Capex_Input!BP$12:BP$286,$X206)
*(INDEX(Forecast_Capex_Input!$H$12:$H$286,$X206)=Repex),0)
*$DM206</f>
        <v>0</v>
      </c>
      <c r="DP206" s="188" cm="1">
        <f t="array" aca="1" ref="DP206" ca="1">IFERROR(INDEX(Forecast_Capex_Input!BQ$12:BQ$286,$X206)
*(INDEX(Forecast_Capex_Input!$H$12:$H$286,$X206)=Repex),0)
*$DM206</f>
        <v>0</v>
      </c>
      <c r="DQ206" s="188" cm="1">
        <f t="array" aca="1" ref="DQ206" ca="1">IFERROR(INDEX(Forecast_Capex_Input!BR$12:BR$286,$X206)
*(INDEX(Forecast_Capex_Input!$H$12:$H$286,$X206)=Repex),0)
*$DM206</f>
        <v>1</v>
      </c>
      <c r="DR206" s="188" cm="1">
        <f t="array" aca="1" ref="DR206" ca="1">IFERROR(INDEX(Forecast_Capex_Input!BS$12:BS$286,$X206)
*(INDEX(Forecast_Capex_Input!$H$12:$H$286,$X206)=Repex),0)
*$DM206</f>
        <v>0</v>
      </c>
      <c r="DS206" s="165"/>
      <c r="DT206" s="188" t="b" cm="1">
        <f t="array" aca="1" ref="DT206" ca="1">OR($G206=Forecast_Capex_Input!$BU$8:$BU$10)</f>
        <v>0</v>
      </c>
      <c r="DU206" s="188" cm="1">
        <f t="array" aca="1" ref="DU206" ca="1">IFERROR(INDEX(Forecast_Capex_Input!BV$12:BV$286,$X206)
*(INDEX(Forecast_Capex_Input!$H$12:$H$286,$X206)=Repex),0)
*$DT206</f>
        <v>0</v>
      </c>
      <c r="DV206" s="188" cm="1">
        <f t="array" aca="1" ref="DV206" ca="1">IFERROR(INDEX(Forecast_Capex_Input!BW$12:BW$286,$X206)
*(INDEX(Forecast_Capex_Input!$H$12:$H$286,$X206)=Repex),0)
*$DT206</f>
        <v>0</v>
      </c>
      <c r="DW206" s="188" cm="1">
        <f t="array" aca="1" ref="DW206" ca="1">IFERROR(INDEX(Forecast_Capex_Input!BX$12:BX$286,$X206)
*(INDEX(Forecast_Capex_Input!$H$12:$H$286,$X206)=Repex),0)
*$DT206</f>
        <v>0</v>
      </c>
      <c r="DX206" s="188" cm="1">
        <f t="array" aca="1" ref="DX206" ca="1">IFERROR(INDEX(Forecast_Capex_Input!BY$12:BY$286,$X206)
*(INDEX(Forecast_Capex_Input!$H$12:$H$286,$X206)=Repex),0)
*$DT206</f>
        <v>0</v>
      </c>
      <c r="DY206" s="188" cm="1">
        <f t="array" aca="1" ref="DY206" ca="1">IFERROR(INDEX(Forecast_Capex_Input!BZ$12:BZ$286,$X206)
*(INDEX(Forecast_Capex_Input!$H$12:$H$286,$X206)=Repex),0)
*$DT206</f>
        <v>0</v>
      </c>
      <c r="DZ206" s="188" cm="1">
        <f t="array" aca="1" ref="DZ206" ca="1">IFERROR(INDEX(Forecast_Capex_Input!CA$12:CA$286,$X206)
*(INDEX(Forecast_Capex_Input!$H$12:$H$286,$X206)=Repex),0)
*$DT206</f>
        <v>0</v>
      </c>
      <c r="EA206" s="188" cm="1">
        <f t="array" aca="1" ref="EA206" ca="1">IFERROR(INDEX(Forecast_Capex_Input!CB$12:CB$286,$X206)
*(INDEX(Forecast_Capex_Input!$H$12:$H$286,$X206)=Repex),0)
*$DT206</f>
        <v>0</v>
      </c>
      <c r="EB206" s="188" cm="1">
        <f t="array" aca="1" ref="EB206" ca="1">IFERROR(INDEX(Forecast_Capex_Input!CC$12:CC$286,$X206)
*(INDEX(Forecast_Capex_Input!$H$12:$H$286,$X206)=Repex),0)
*$DT206</f>
        <v>0</v>
      </c>
      <c r="EC206" s="165"/>
      <c r="ED206" s="226" t="str">
        <f t="shared" si="171"/>
        <v>N/A</v>
      </c>
      <c r="EE206" s="174" t="s">
        <v>15</v>
      </c>
    </row>
    <row r="207" spans="3:135" x14ac:dyDescent="0.2">
      <c r="C207" s="174">
        <f t="shared" si="172"/>
        <v>197</v>
      </c>
      <c r="D207" s="167" t="str" cm="1">
        <f t="array" ref="D207">IFERROR(INDEX(Forecast_Capex_Input!$D$12:$D$286,$X207),NA)</f>
        <v>Capacitor Banks</v>
      </c>
      <c r="E207" s="172" t="b" cm="1">
        <f t="array" ref="E207">IF($X207=NA,NA,INDEX(Forecast_Capex_Input!$E$12:$E$286,$X207))</f>
        <v>1</v>
      </c>
      <c r="F207" s="167" t="str" cm="1">
        <f t="array" aca="1" ref="F207" ca="1">IFERROR(INDEX(General!$E$25:$E$26,$Y207),NA)</f>
        <v>Labour</v>
      </c>
      <c r="G207" s="167" t="str" cm="1">
        <f t="array" aca="1" ref="G207" ca="1">IFERROR(INDEX(Forecast_Capex_Input!$AI$11:$BB$11,$AA207),NA)</f>
        <v>Substations</v>
      </c>
      <c r="H207" s="189" cm="1">
        <f t="array" aca="1" ref="H207" ca="1">IFERROR(INDEX(Forecast_Capex_Input!$AI$12:$BB$286,$X207,$AA207),NA)</f>
        <v>0.95208221493078415</v>
      </c>
      <c r="I207" s="199" t="str" cm="1">
        <f t="array" ref="I207">IFERROR(INDEX(Forecast_Capex_Input!$F$12:$F$286,$X207),NA)</f>
        <v>Replacement Expenditure</v>
      </c>
      <c r="J207" s="199" t="str" cm="1">
        <f t="array" ref="J207">IFERROR(INDEX(Forecast_Capex_Input!G$12:G$286,$X207),NA)</f>
        <v>Substation</v>
      </c>
      <c r="K207" s="199" t="str" cm="1">
        <f t="array" ref="K207">IFERROR(INDEX(Forecast_Capex_Input!H$12:H$286,$X207),NA)</f>
        <v>Repex</v>
      </c>
      <c r="L207" s="199" t="str" cm="1">
        <f t="array" ref="L207">IFERROR(INDEX(Forecast_Capex_Input!I$12:I$286,$X207),NA)</f>
        <v>N/A</v>
      </c>
      <c r="M207" s="199" t="str" cm="1">
        <f t="array" ref="M207">IFERROR(INDEX(Forecast_Capex_Input!J$12:J$286,$X207),NA)</f>
        <v>N/A</v>
      </c>
      <c r="N207" s="199" t="str" cm="1">
        <f t="array" ref="N207">IFERROR(INDEX(Forecast_Capex_Input!K$12:K$286,$X207),NA)</f>
        <v>Substations - Reactive plant</v>
      </c>
      <c r="O207" s="199" t="str" cm="1">
        <f t="array" ref="O207">IFERROR(INDEX(Forecast_Capex_Input!L$12:L$286,$X207),NA)</f>
        <v>Substations - Safe and Reliable Network</v>
      </c>
      <c r="P207" s="199" t="str" cm="1">
        <f t="array" ref="P207">IFERROR(INDEX(Forecast_Capex_Input!M$12:M$286,$X207),NA)</f>
        <v>N/A</v>
      </c>
      <c r="Q207" s="172" t="str" cm="1">
        <f t="array" ref="Q207">IFERROR(INDEX(Forecast_Capex_Input!N$12:N$286,$X207),NA)</f>
        <v>No</v>
      </c>
      <c r="R207" s="265" cm="1">
        <f t="array" ref="R207">IFERROR(INDEX(Forecast_Capex_Input!O$12:O$286,$X207),0)</f>
        <v>0</v>
      </c>
      <c r="S207" s="172" t="str" cm="1">
        <f t="array" ref="S207">IFERROR(INDEX(Forecast_Capex_Input!P$12:P$286,$X207),0)</f>
        <v>Safety security &amp; reliability</v>
      </c>
      <c r="T207" s="199" t="str" cm="1">
        <f t="array" aca="1" ref="T207" ca="1">IFERROR(INDEX(General!$K$84:$K$103,$AA207),NA)</f>
        <v>Substations (2018 onwards)</v>
      </c>
      <c r="U207" s="188" cm="1">
        <f t="array" aca="1" ref="U207" ca="1">IFERROR(
IF($F207=General!$E$25,INDEX(Forecast_Capex_Input!S$12:S$286,$X207),
INDEX(Forecast_Capex_Input!T$12:T$286,$X207)),0)</f>
        <v>0.14095641483380911</v>
      </c>
      <c r="V207" s="222" t="b">
        <f>IFERROR(INDEX(Overheads!$T$19:$T$26,MATCH($I207,Overheads!$E$19:$E$26,0)),FALSE)</f>
        <v>1</v>
      </c>
      <c r="W207" s="165"/>
      <c r="X207" s="174">
        <f>IFERROR(
IF(MATCH($C207,Forecast_Capex_Input!$CI$12:$CI$286,1)+1&gt;MAX(Forecast_Capex_Input!$C$12:$C$286),NA,
MATCH($C207,Forecast_Capex_Input!$CI$12:$CI$286,1)+1),1)</f>
        <v>79</v>
      </c>
      <c r="Y207" s="174" cm="1">
        <f t="array" aca="1" ref="Y207" ca="1">IFERROR(
IF(X206&lt;&gt;X207,1,
IF(COUNTIF(OFFSET(Y206,0,0,-INDEX(Forecast_Capex_Input!$CG$12:$CG$286,$X207)),Y206)=INDEX(Forecast_Capex_Input!$CG$12:$CG$286,$X207),Y206+1,Y206)),NA)</f>
        <v>1</v>
      </c>
      <c r="Z207" s="174" cm="1">
        <f t="array" ref="Z207">IFERROR($C207-IF($X207=1,1,INDEX(Forecast_Capex_Input!$CI$12:$CI$286,$X207-1))+1,NA)</f>
        <v>1</v>
      </c>
      <c r="AA207" s="174" cm="1">
        <f t="array" aca="1" ref="AA207" ca="1">IFERROR(IF(Y207=1,
INDEX(Forecast_Capex_Input!$AI$10:$BB$10,SMALL(IF(INDEX(Forecast_Capex_Input!$AI$12:$BB$286,$X207,0)&gt;0,COLUMN(Forecast_Capex_Input!$AI$10:$BB$10)-COLUMN(Forecast_Capex_Input!$AI$12)+1),ROWS(OFFSET(AA206,0,0,-$Z207)))),
OFFSET(AA206,-INDEX(Forecast_Capex_Input!$CG$12:$CG$286,$X207)+1,0)),NA)</f>
        <v>3</v>
      </c>
      <c r="AB207" s="174">
        <f t="shared" ca="1" si="141"/>
        <v>1</v>
      </c>
      <c r="AC207" s="222" t="b">
        <f t="shared" si="173"/>
        <v>0</v>
      </c>
      <c r="AD207" s="220" t="b">
        <v>0</v>
      </c>
      <c r="AE207" s="222" t="b">
        <f t="shared" si="142"/>
        <v>1</v>
      </c>
      <c r="AF207" s="165"/>
      <c r="AG207" s="215">
        <v>0.27645971650413187</v>
      </c>
      <c r="AH207" s="215">
        <v>5.8942380124756583E-2</v>
      </c>
      <c r="AI207" s="215">
        <v>0.31289978979822775</v>
      </c>
      <c r="AJ207" s="215">
        <v>0.37550260405342351</v>
      </c>
      <c r="AK207" s="215">
        <v>0.4065114858403745</v>
      </c>
      <c r="AL207" s="155">
        <v>1.4303159763209141</v>
      </c>
      <c r="AM207" s="165"/>
      <c r="AN207" s="215" cm="1">
        <f t="array" aca="1" ref="AN207" ca="1">IFERROR(INDEX(General!O$33:O$34,$AB207)
*AG207,0)</f>
        <v>0.27601148281004223</v>
      </c>
      <c r="AO207" s="215" cm="1">
        <f t="array" aca="1" ref="AO207" ca="1">IFERROR(INDEX(General!P$33:P$34,$AB207)
*AH207,0)</f>
        <v>5.9296890420250048E-2</v>
      </c>
      <c r="AP207" s="215" cm="1">
        <f t="array" aca="1" ref="AP207" ca="1">IFERROR(INDEX(General!Q$33:Q$34,$AB207)
*AI207,0)</f>
        <v>0.31761597601440494</v>
      </c>
      <c r="AQ207" s="215" cm="1">
        <f t="array" aca="1" ref="AQ207" ca="1">IFERROR(INDEX(General!R$33:R$34,$AB207)
*AJ207,0)</f>
        <v>0.38430103831289508</v>
      </c>
      <c r="AR207" s="215" cm="1">
        <f t="array" aca="1" ref="AR207" ca="1">IFERROR(INDEX(General!S$33:S$34,$AB207)
*AK207,0)</f>
        <v>0.41859556141689219</v>
      </c>
      <c r="AS207" s="155">
        <f t="shared" ca="1" si="174"/>
        <v>1.4558209489744844</v>
      </c>
      <c r="AT207" s="165"/>
      <c r="AU207" s="215">
        <f ca="1">IF($AE207=FALSE,AN207*Overheads!$R$24*$V207,
IFERROR(Overheads!$O$49*$V207*AN207,0)
+IFERROR(Overheads!Q$59*$V207*(AN207/Overheads!Q$68),0))</f>
        <v>3.8659933501716828E-2</v>
      </c>
      <c r="AV207" s="215">
        <f ca="1">IF($AE207=FALSE,AO207*Overheads!$R$24*$V207,
IFERROR(Overheads!$O$49*$V207*AO207,0)
+IFERROR(Overheads!R$59*$V207*(AO207/Overheads!R$68),0))</f>
        <v>7.0771099887840059E-3</v>
      </c>
      <c r="AW207" s="215">
        <f ca="1">IF($AE207=FALSE,AP207*Overheads!$R$24*$V207,
IFERROR(Overheads!$O$49*$V207*AP207,0)
+IFERROR(Overheads!S$59*$V207*(AP207/Overheads!S$68),0))</f>
        <v>4.1303146951865294E-2</v>
      </c>
      <c r="AX207" s="215">
        <f ca="1">IF($AE207=FALSE,AQ207*Overheads!$R$24*$V207,
IFERROR(Overheads!$O$49*$V207*AQ207,0)
+IFERROR(Overheads!T$59*$V207*(AQ207/Overheads!T$68),0))</f>
        <v>5.506689500328122E-2</v>
      </c>
      <c r="AY207" s="215">
        <f ca="1">IF($AE207=FALSE,AR207*Overheads!$R$24*$V207,
IFERROR(Overheads!$O$49*$V207*AR207,0)
+IFERROR(Overheads!U$59*$V207*(AR207/Overheads!U$68),0))</f>
        <v>5.1205330939994326E-2</v>
      </c>
      <c r="AZ207" s="155">
        <f t="shared" ca="1" si="175"/>
        <v>0.19331241638564167</v>
      </c>
      <c r="BA207" s="165"/>
      <c r="BB207" s="215">
        <f ca="1">IF($AE207=FALSE,AN207*Overheads!$S$25,
IFERROR(Overheads!$O$50*AN207,0)
+IFERROR(Overheads!Q$60*(AN207/Overheads!Q$66),0))</f>
        <v>5.1886871539525252E-3</v>
      </c>
      <c r="BC207" s="215">
        <f ca="1">IF($AE207=FALSE,AO207*Overheads!$S$25,
IFERROR(Overheads!$O$50*AO207,0)
+IFERROR(Overheads!R$60*(AO207/Overheads!R$66),0))</f>
        <v>1.0004928243081475E-3</v>
      </c>
      <c r="BD207" s="215">
        <f ca="1">IF($AE207=FALSE,AP207*Overheads!$S$25,
IFERROR(Overheads!$O$50*AP207,0)
+IFERROR(Overheads!S$60*(AP207/Overheads!S$66),0))</f>
        <v>5.8294075443992687E-3</v>
      </c>
      <c r="BE207" s="215">
        <f ca="1">IF($AE207=FALSE,AQ207*Overheads!$S$25,
IFERROR(Overheads!$O$50*AQ207,0)
+IFERROR(Overheads!T$60*(AQ207/Overheads!T$66),0))</f>
        <v>7.7900902969528334E-3</v>
      </c>
      <c r="BF207" s="215">
        <f ca="1">IF($AE207=FALSE,AR207*Overheads!$S$25,
IFERROR(Overheads!$O$50*AR207,0)
+IFERROR(Overheads!U$60*(AR207/Overheads!U$66),0))</f>
        <v>7.4947218504811631E-3</v>
      </c>
      <c r="BG207" s="155">
        <f t="shared" ca="1" si="176"/>
        <v>2.7303399670093938E-2</v>
      </c>
      <c r="BH207" s="165"/>
      <c r="BI207" s="215">
        <f t="shared" ca="1" si="177"/>
        <v>0.31986010346571159</v>
      </c>
      <c r="BJ207" s="215">
        <f t="shared" ca="1" si="143"/>
        <v>6.73744932333422E-2</v>
      </c>
      <c r="BK207" s="215">
        <f t="shared" ca="1" si="144"/>
        <v>0.36474853051066952</v>
      </c>
      <c r="BL207" s="215">
        <f t="shared" ca="1" si="145"/>
        <v>0.44715802361312912</v>
      </c>
      <c r="BM207" s="215">
        <f t="shared" ca="1" si="146"/>
        <v>0.47729561420736766</v>
      </c>
      <c r="BN207" s="155">
        <f t="shared" ca="1" si="178"/>
        <v>1.6764367650302201</v>
      </c>
      <c r="BO207" s="165"/>
      <c r="BP207" s="187" cm="1">
        <f t="array" ref="BP207">IFERROR(IF($X207=$X206,BP206,INDEX(Forecast_Capex_Input!AC$12:AC$286,$X207)),0)</f>
        <v>0.172832359139657</v>
      </c>
      <c r="BQ207" s="187" cm="1">
        <f t="array" ref="BQ207">IFERROR(IF($X207=$X206,BQ206,INDEX(Forecast_Capex_Input!AD$12:AD$286,$X207)),0)</f>
        <v>0</v>
      </c>
      <c r="BR207" s="187" cm="1">
        <f t="array" ref="BR207">IFERROR(IF($X207=$X206,BR206,INDEX(Forecast_Capex_Input!AE$12:AE$286,$X207)),0)</f>
        <v>0.21438646966153271</v>
      </c>
      <c r="BS207" s="187" cm="1">
        <f t="array" ref="BS207">IFERROR(IF($X207=$X206,BS206,INDEX(Forecast_Capex_Input!AF$12:AF$286,$X207)),0)</f>
        <v>0.21506558730357561</v>
      </c>
      <c r="BT207" s="187" cm="1">
        <f t="array" ref="BT207">IFERROR(IF($X207=$X206,BT206,INDEX(Forecast_Capex_Input!AG$12:AG$286,$X207)),0)</f>
        <v>0.39771558389523465</v>
      </c>
      <c r="BU207" s="165"/>
      <c r="BV207" s="215">
        <f t="shared" si="147"/>
        <v>0.24720488450268535</v>
      </c>
      <c r="BW207" s="215">
        <f t="shared" si="148"/>
        <v>0</v>
      </c>
      <c r="BX207" s="215">
        <f t="shared" si="149"/>
        <v>0.30664039266392917</v>
      </c>
      <c r="BY207" s="215">
        <f t="shared" si="150"/>
        <v>0.30761174547714454</v>
      </c>
      <c r="BZ207" s="215">
        <f t="shared" si="151"/>
        <v>0.568858953677155</v>
      </c>
      <c r="CA207" s="155">
        <f t="shared" si="179"/>
        <v>1.4303159763209141</v>
      </c>
      <c r="CB207" s="165"/>
      <c r="CC207" s="215">
        <f t="shared" ca="1" si="152"/>
        <v>0.25161296909619435</v>
      </c>
      <c r="CD207" s="215">
        <f t="shared" ca="1" si="153"/>
        <v>0</v>
      </c>
      <c r="CE207" s="215">
        <f t="shared" ca="1" si="154"/>
        <v>0.31210831370994208</v>
      </c>
      <c r="CF207" s="215">
        <f t="shared" ca="1" si="155"/>
        <v>0.31309698740004627</v>
      </c>
      <c r="CG207" s="215">
        <f t="shared" ca="1" si="156"/>
        <v>0.57900267876830169</v>
      </c>
      <c r="CH207" s="155">
        <f t="shared" ca="1" si="180"/>
        <v>1.4558209489744844</v>
      </c>
      <c r="CI207" s="165"/>
      <c r="CJ207" s="215">
        <f t="shared" ca="1" si="157"/>
        <v>3.3410640974918138E-2</v>
      </c>
      <c r="CK207" s="215">
        <f t="shared" ca="1" si="158"/>
        <v>0</v>
      </c>
      <c r="CL207" s="215">
        <f t="shared" ca="1" si="159"/>
        <v>4.1443566490657946E-2</v>
      </c>
      <c r="CM207" s="215">
        <f t="shared" ca="1" si="160"/>
        <v>4.1574848363051378E-2</v>
      </c>
      <c r="CN207" s="215">
        <f t="shared" ca="1" si="161"/>
        <v>7.688336055701421E-2</v>
      </c>
      <c r="CO207" s="155">
        <f t="shared" ca="1" si="181"/>
        <v>0.19331241638564167</v>
      </c>
      <c r="CP207" s="165"/>
      <c r="CQ207" s="223">
        <f t="shared" ca="1" si="162"/>
        <v>4.7189109775152682E-3</v>
      </c>
      <c r="CR207" s="223">
        <f t="shared" ca="1" si="163"/>
        <v>0</v>
      </c>
      <c r="CS207" s="223">
        <f t="shared" ca="1" si="164"/>
        <v>5.8534794650292963E-3</v>
      </c>
      <c r="CT207" s="223">
        <f t="shared" ca="1" si="165"/>
        <v>5.8720216854330053E-3</v>
      </c>
      <c r="CU207" s="223">
        <f t="shared" ca="1" si="166"/>
        <v>1.0858987542116368E-2</v>
      </c>
      <c r="CV207" s="155">
        <f t="shared" ca="1" si="182"/>
        <v>2.7303399670093938E-2</v>
      </c>
      <c r="CW207" s="165"/>
      <c r="CX207" s="215">
        <f t="shared" ca="1" si="183"/>
        <v>0.28974252104862774</v>
      </c>
      <c r="CY207" s="215">
        <f t="shared" ca="1" si="167"/>
        <v>0</v>
      </c>
      <c r="CZ207" s="215">
        <f t="shared" ca="1" si="168"/>
        <v>0.35940535966562931</v>
      </c>
      <c r="DA207" s="215">
        <f t="shared" ca="1" si="169"/>
        <v>0.36054385744853062</v>
      </c>
      <c r="DB207" s="215">
        <f t="shared" ca="1" si="170"/>
        <v>0.6667450268674322</v>
      </c>
      <c r="DC207" s="155">
        <f t="shared" ca="1" si="184"/>
        <v>1.6764367650302199</v>
      </c>
      <c r="DD207" s="165"/>
      <c r="DE207" s="188" t="b" cm="1">
        <f t="array" aca="1" ref="DE207" ca="1">OR($G207=Forecast_Capex_Input!$BF$8:$BF$10)</f>
        <v>0</v>
      </c>
      <c r="DF207" s="188" cm="1">
        <f t="array" aca="1" ref="DF207" ca="1">IFERROR(INDEX(Forecast_Capex_Input!BG$12:BG$286,$X207)
*(INDEX(Forecast_Capex_Input!$H$12:$H$286,$X207)=Repex),0)
*$DE207</f>
        <v>0</v>
      </c>
      <c r="DG207" s="188" cm="1">
        <f t="array" aca="1" ref="DG207" ca="1">IFERROR(INDEX(Forecast_Capex_Input!BH$12:BH$286,$X207)
*(INDEX(Forecast_Capex_Input!$H$12:$H$286,$X207)=Repex),0)
*$DE207</f>
        <v>0</v>
      </c>
      <c r="DH207" s="188" cm="1">
        <f t="array" aca="1" ref="DH207" ca="1">IFERROR(INDEX(Forecast_Capex_Input!BI$12:BI$286,$X207)
*(INDEX(Forecast_Capex_Input!$H$12:$H$286,$X207)=Repex),0)
*$DE207</f>
        <v>0</v>
      </c>
      <c r="DI207" s="188" cm="1">
        <f t="array" aca="1" ref="DI207" ca="1">IFERROR(INDEX(Forecast_Capex_Input!BJ$12:BJ$286,$X207)
*(INDEX(Forecast_Capex_Input!$H$12:$H$286,$X207)=Repex),0)
*$DE207</f>
        <v>0</v>
      </c>
      <c r="DJ207" s="188" cm="1">
        <f t="array" aca="1" ref="DJ207" ca="1">IFERROR(INDEX(Forecast_Capex_Input!BK$12:BK$286,$X207)
*(INDEX(Forecast_Capex_Input!$H$12:$H$286,$X207)=Repex),0)
*$DE207</f>
        <v>0</v>
      </c>
      <c r="DK207" s="188" cm="1">
        <f t="array" aca="1" ref="DK207" ca="1">IFERROR(INDEX(Forecast_Capex_Input!BL$12:BL$286,$X207)
*(INDEX(Forecast_Capex_Input!$H$12:$H$286,$X207)=Repex),0)
*$DE207</f>
        <v>0</v>
      </c>
      <c r="DL207" s="165"/>
      <c r="DM207" s="188" t="b" cm="1">
        <f t="array" aca="1" ref="DM207" ca="1">OR($G207=Forecast_Capex_Input!$BN$8:$BN$9)</f>
        <v>1</v>
      </c>
      <c r="DN207" s="188" cm="1">
        <f t="array" aca="1" ref="DN207" ca="1">IFERROR(INDEX(Forecast_Capex_Input!BO$12:BO$286,$X207)
*(INDEX(Forecast_Capex_Input!$H$12:$H$286,$X207)=Repex),0)
*$DM207</f>
        <v>0.46978192638835747</v>
      </c>
      <c r="DO207" s="188" cm="1">
        <f t="array" aca="1" ref="DO207" ca="1">IFERROR(INDEX(Forecast_Capex_Input!BP$12:BP$286,$X207)
*(INDEX(Forecast_Capex_Input!$H$12:$H$286,$X207)=Repex),0)
*$DM207</f>
        <v>0</v>
      </c>
      <c r="DP207" s="188" cm="1">
        <f t="array" aca="1" ref="DP207" ca="1">IFERROR(INDEX(Forecast_Capex_Input!BQ$12:BQ$286,$X207)
*(INDEX(Forecast_Capex_Input!$H$12:$H$286,$X207)=Repex),0)
*$DM207</f>
        <v>1.5242026615234478E-2</v>
      </c>
      <c r="DQ207" s="188" cm="1">
        <f t="array" aca="1" ref="DQ207" ca="1">IFERROR(INDEX(Forecast_Capex_Input!BR$12:BR$286,$X207)
*(INDEX(Forecast_Capex_Input!$H$12:$H$286,$X207)=Repex),0)
*$DM207</f>
        <v>0.51497604699640809</v>
      </c>
      <c r="DR207" s="188" cm="1">
        <f t="array" aca="1" ref="DR207" ca="1">IFERROR(INDEX(Forecast_Capex_Input!BS$12:BS$286,$X207)
*(INDEX(Forecast_Capex_Input!$H$12:$H$286,$X207)=Repex),0)
*$DM207</f>
        <v>0</v>
      </c>
      <c r="DS207" s="165"/>
      <c r="DT207" s="188" t="b" cm="1">
        <f t="array" aca="1" ref="DT207" ca="1">OR($G207=Forecast_Capex_Input!$BU$8:$BU$10)</f>
        <v>0</v>
      </c>
      <c r="DU207" s="188" cm="1">
        <f t="array" aca="1" ref="DU207" ca="1">IFERROR(INDEX(Forecast_Capex_Input!BV$12:BV$286,$X207)
*(INDEX(Forecast_Capex_Input!$H$12:$H$286,$X207)=Repex),0)
*$DT207</f>
        <v>0</v>
      </c>
      <c r="DV207" s="188" cm="1">
        <f t="array" aca="1" ref="DV207" ca="1">IFERROR(INDEX(Forecast_Capex_Input!BW$12:BW$286,$X207)
*(INDEX(Forecast_Capex_Input!$H$12:$H$286,$X207)=Repex),0)
*$DT207</f>
        <v>0</v>
      </c>
      <c r="DW207" s="188" cm="1">
        <f t="array" aca="1" ref="DW207" ca="1">IFERROR(INDEX(Forecast_Capex_Input!BX$12:BX$286,$X207)
*(INDEX(Forecast_Capex_Input!$H$12:$H$286,$X207)=Repex),0)
*$DT207</f>
        <v>0</v>
      </c>
      <c r="DX207" s="188" cm="1">
        <f t="array" aca="1" ref="DX207" ca="1">IFERROR(INDEX(Forecast_Capex_Input!BY$12:BY$286,$X207)
*(INDEX(Forecast_Capex_Input!$H$12:$H$286,$X207)=Repex),0)
*$DT207</f>
        <v>0</v>
      </c>
      <c r="DY207" s="188" cm="1">
        <f t="array" aca="1" ref="DY207" ca="1">IFERROR(INDEX(Forecast_Capex_Input!BZ$12:BZ$286,$X207)
*(INDEX(Forecast_Capex_Input!$H$12:$H$286,$X207)=Repex),0)
*$DT207</f>
        <v>0</v>
      </c>
      <c r="DZ207" s="188" cm="1">
        <f t="array" aca="1" ref="DZ207" ca="1">IFERROR(INDEX(Forecast_Capex_Input!CA$12:CA$286,$X207)
*(INDEX(Forecast_Capex_Input!$H$12:$H$286,$X207)=Repex),0)
*$DT207</f>
        <v>0</v>
      </c>
      <c r="EA207" s="188" cm="1">
        <f t="array" aca="1" ref="EA207" ca="1">IFERROR(INDEX(Forecast_Capex_Input!CB$12:CB$286,$X207)
*(INDEX(Forecast_Capex_Input!$H$12:$H$286,$X207)=Repex),0)
*$DT207</f>
        <v>0</v>
      </c>
      <c r="EB207" s="188" cm="1">
        <f t="array" aca="1" ref="EB207" ca="1">IFERROR(INDEX(Forecast_Capex_Input!CC$12:CC$286,$X207)
*(INDEX(Forecast_Capex_Input!$H$12:$H$286,$X207)=Repex),0)
*$DT207</f>
        <v>0</v>
      </c>
      <c r="EC207" s="165"/>
      <c r="ED207" s="226" t="str">
        <f t="shared" si="171"/>
        <v>N/A</v>
      </c>
      <c r="EE207" s="174" t="s">
        <v>15</v>
      </c>
    </row>
    <row r="208" spans="3:135" x14ac:dyDescent="0.2">
      <c r="C208" s="174">
        <f t="shared" si="172"/>
        <v>198</v>
      </c>
      <c r="D208" s="167" t="str" cm="1">
        <f t="array" ref="D208">IFERROR(INDEX(Forecast_Capex_Input!$D$12:$D$286,$X208),NA)</f>
        <v>Capacitor Banks</v>
      </c>
      <c r="E208" s="172" t="b" cm="1">
        <f t="array" ref="E208">IF($X208=NA,NA,INDEX(Forecast_Capex_Input!$E$12:$E$286,$X208))</f>
        <v>1</v>
      </c>
      <c r="F208" s="167" t="str" cm="1">
        <f t="array" aca="1" ref="F208" ca="1">IFERROR(INDEX(General!$E$25:$E$26,$Y208),NA)</f>
        <v>Labour</v>
      </c>
      <c r="G208" s="167" t="str" cm="1">
        <f t="array" aca="1" ref="G208" ca="1">IFERROR(INDEX(Forecast_Capex_Input!$AI$11:$BB$11,$AA208),NA)</f>
        <v>Secondary Systems</v>
      </c>
      <c r="H208" s="189" cm="1">
        <f t="array" aca="1" ref="H208" ca="1">IFERROR(INDEX(Forecast_Capex_Input!$AI$12:$BB$286,$X208,$AA208),NA)</f>
        <v>4.7917785069215825E-2</v>
      </c>
      <c r="I208" s="199" t="str" cm="1">
        <f t="array" ref="I208">IFERROR(INDEX(Forecast_Capex_Input!$F$12:$F$286,$X208),NA)</f>
        <v>Replacement Expenditure</v>
      </c>
      <c r="J208" s="199" t="str" cm="1">
        <f t="array" ref="J208">IFERROR(INDEX(Forecast_Capex_Input!G$12:G$286,$X208),NA)</f>
        <v>Substation</v>
      </c>
      <c r="K208" s="199" t="str" cm="1">
        <f t="array" ref="K208">IFERROR(INDEX(Forecast_Capex_Input!H$12:H$286,$X208),NA)</f>
        <v>Repex</v>
      </c>
      <c r="L208" s="199" t="str" cm="1">
        <f t="array" ref="L208">IFERROR(INDEX(Forecast_Capex_Input!I$12:I$286,$X208),NA)</f>
        <v>N/A</v>
      </c>
      <c r="M208" s="199" t="str" cm="1">
        <f t="array" ref="M208">IFERROR(INDEX(Forecast_Capex_Input!J$12:J$286,$X208),NA)</f>
        <v>N/A</v>
      </c>
      <c r="N208" s="199" t="str" cm="1">
        <f t="array" ref="N208">IFERROR(INDEX(Forecast_Capex_Input!K$12:K$286,$X208),NA)</f>
        <v>Substations - Reactive plant</v>
      </c>
      <c r="O208" s="199" t="str" cm="1">
        <f t="array" ref="O208">IFERROR(INDEX(Forecast_Capex_Input!L$12:L$286,$X208),NA)</f>
        <v>Substations - Safe and Reliable Network</v>
      </c>
      <c r="P208" s="199" t="str" cm="1">
        <f t="array" ref="P208">IFERROR(INDEX(Forecast_Capex_Input!M$12:M$286,$X208),NA)</f>
        <v>N/A</v>
      </c>
      <c r="Q208" s="172" t="str" cm="1">
        <f t="array" ref="Q208">IFERROR(INDEX(Forecast_Capex_Input!N$12:N$286,$X208),NA)</f>
        <v>No</v>
      </c>
      <c r="R208" s="265" cm="1">
        <f t="array" ref="R208">IFERROR(INDEX(Forecast_Capex_Input!O$12:O$286,$X208),0)</f>
        <v>0</v>
      </c>
      <c r="S208" s="172" t="str" cm="1">
        <f t="array" ref="S208">IFERROR(INDEX(Forecast_Capex_Input!P$12:P$286,$X208),0)</f>
        <v>Safety security &amp; reliability</v>
      </c>
      <c r="T208" s="199" t="str" cm="1">
        <f t="array" aca="1" ref="T208" ca="1">IFERROR(INDEX(General!$K$84:$K$103,$AA208),NA)</f>
        <v>Secondary Systems (2018-23)</v>
      </c>
      <c r="U208" s="188" cm="1">
        <f t="array" aca="1" ref="U208" ca="1">IFERROR(
IF($F208=General!$E$25,INDEX(Forecast_Capex_Input!S$12:S$286,$X208),
INDEX(Forecast_Capex_Input!T$12:T$286,$X208)),0)</f>
        <v>0.14095641483380911</v>
      </c>
      <c r="V208" s="222" t="b">
        <f>IFERROR(INDEX(Overheads!$T$19:$T$26,MATCH($I208,Overheads!$E$19:$E$26,0)),FALSE)</f>
        <v>1</v>
      </c>
      <c r="W208" s="165"/>
      <c r="X208" s="174">
        <f>IFERROR(
IF(MATCH($C208,Forecast_Capex_Input!$CI$12:$CI$286,1)+1&gt;MAX(Forecast_Capex_Input!$C$12:$C$286),NA,
MATCH($C208,Forecast_Capex_Input!$CI$12:$CI$286,1)+1),1)</f>
        <v>79</v>
      </c>
      <c r="Y208" s="174" cm="1">
        <f t="array" aca="1" ref="Y208" ca="1">IFERROR(
IF(X207&lt;&gt;X208,1,
IF(COUNTIF(OFFSET(Y207,0,0,-INDEX(Forecast_Capex_Input!$CG$12:$CG$286,$X208)),Y207)=INDEX(Forecast_Capex_Input!$CG$12:$CG$286,$X208),Y207+1,Y207)),NA)</f>
        <v>1</v>
      </c>
      <c r="Z208" s="174" cm="1">
        <f t="array" ref="Z208">IFERROR($C208-IF($X208=1,1,INDEX(Forecast_Capex_Input!$CI$12:$CI$286,$X208-1))+1,NA)</f>
        <v>2</v>
      </c>
      <c r="AA208" s="174" cm="1">
        <f t="array" aca="1" ref="AA208" ca="1">IFERROR(IF(Y208=1,
INDEX(Forecast_Capex_Input!$AI$10:$BB$10,SMALL(IF(INDEX(Forecast_Capex_Input!$AI$12:$BB$286,$X208,0)&gt;0,COLUMN(Forecast_Capex_Input!$AI$10:$BB$10)-COLUMN(Forecast_Capex_Input!$AI$12)+1),ROWS(OFFSET(AA207,0,0,-$Z208)))),
OFFSET(AA207,-INDEX(Forecast_Capex_Input!$CG$12:$CG$286,$X208)+1,0)),NA)</f>
        <v>4</v>
      </c>
      <c r="AB208" s="174">
        <f t="shared" ca="1" si="141"/>
        <v>1</v>
      </c>
      <c r="AC208" s="222" t="b">
        <f t="shared" si="173"/>
        <v>0</v>
      </c>
      <c r="AD208" s="220" t="b">
        <v>0</v>
      </c>
      <c r="AE208" s="222" t="b">
        <f t="shared" si="142"/>
        <v>1</v>
      </c>
      <c r="AF208" s="165"/>
      <c r="AG208" s="215">
        <v>1.3914068625580202E-2</v>
      </c>
      <c r="AH208" s="215">
        <v>2.9665382442748771E-3</v>
      </c>
      <c r="AI208" s="215">
        <v>1.5748077887206731E-2</v>
      </c>
      <c r="AJ208" s="215">
        <v>1.8898843809692315E-2</v>
      </c>
      <c r="AK208" s="215">
        <v>2.0459504128099652E-2</v>
      </c>
      <c r="AL208" s="155">
        <v>7.1987032694853764E-2</v>
      </c>
      <c r="AM208" s="165"/>
      <c r="AN208" s="215" cm="1">
        <f t="array" aca="1" ref="AN208" ca="1">IFERROR(INDEX(General!O$33:O$34,$AB208)
*AG208,0)</f>
        <v>1.3891509265183233E-2</v>
      </c>
      <c r="AO208" s="215" cm="1">
        <f t="array" aca="1" ref="AO208" ca="1">IFERROR(INDEX(General!P$33:P$34,$AB208)
*AH208,0)</f>
        <v>2.984380556501574E-3</v>
      </c>
      <c r="AP208" s="215" cm="1">
        <f t="array" aca="1" ref="AP208" ca="1">IFERROR(INDEX(General!Q$33:Q$34,$AB208)
*AI208,0)</f>
        <v>1.5985440999245964E-2</v>
      </c>
      <c r="AQ208" s="215" cm="1">
        <f t="array" aca="1" ref="AQ208" ca="1">IFERROR(INDEX(General!R$33:R$34,$AB208)
*AJ208,0)</f>
        <v>1.9341664266979856E-2</v>
      </c>
      <c r="AR208" s="215" cm="1">
        <f t="array" aca="1" ref="AR208" ca="1">IFERROR(INDEX(General!S$33:S$34,$AB208)
*AK208,0)</f>
        <v>2.1067689143169838E-2</v>
      </c>
      <c r="AS208" s="155">
        <f t="shared" ca="1" si="174"/>
        <v>7.3270684231080463E-2</v>
      </c>
      <c r="AT208" s="165"/>
      <c r="AU208" s="215">
        <f ca="1">IF($AE208=FALSE,AN208*Overheads!$R$24*$V208,
IFERROR(Overheads!$O$49*$V208*AN208,0)
+IFERROR(Overheads!Q$59*$V208*(AN208/Overheads!Q$68),0))</f>
        <v>1.9457336302202838E-3</v>
      </c>
      <c r="AV208" s="215">
        <f ca="1">IF($AE208=FALSE,AO208*Overheads!$R$24*$V208,
IFERROR(Overheads!$O$49*$V208*AO208,0)
+IFERROR(Overheads!R$59*$V208*(AO208/Overheads!R$68),0))</f>
        <v>3.5618713387940577E-4</v>
      </c>
      <c r="AW208" s="215">
        <f ca="1">IF($AE208=FALSE,AP208*Overheads!$R$24*$V208,
IFERROR(Overheads!$O$49*$V208*AP208,0)
+IFERROR(Overheads!S$59*$V208*(AP208/Overheads!S$68),0))</f>
        <v>2.078765139484936E-3</v>
      </c>
      <c r="AX208" s="215">
        <f ca="1">IF($AE208=FALSE,AQ208*Overheads!$R$24*$V208,
IFERROR(Overheads!$O$49*$V208*AQ208,0)
+IFERROR(Overheads!T$59*$V208*(AQ208/Overheads!T$68),0))</f>
        <v>2.7714871655155696E-3</v>
      </c>
      <c r="AY208" s="215">
        <f ca="1">IF($AE208=FALSE,AR208*Overheads!$R$24*$V208,
IFERROR(Overheads!$O$49*$V208*AR208,0)
+IFERROR(Overheads!U$59*$V208*(AR208/Overheads!U$68),0))</f>
        <v>2.5771367261167612E-3</v>
      </c>
      <c r="AZ208" s="155">
        <f t="shared" ca="1" si="175"/>
        <v>9.7293097952169567E-3</v>
      </c>
      <c r="BA208" s="165"/>
      <c r="BB208" s="215">
        <f ca="1">IF($AE208=FALSE,AN208*Overheads!$S$25,
IFERROR(Overheads!$O$50*AN208,0)
+IFERROR(Overheads!Q$60*(AN208/Overheads!Q$66),0))</f>
        <v>2.6114382974013806E-4</v>
      </c>
      <c r="BC208" s="215">
        <f ca="1">IF($AE208=FALSE,AO208*Overheads!$S$25,
IFERROR(Overheads!$O$50*AO208,0)
+IFERROR(Overheads!R$60*(AO208/Overheads!R$66),0))</f>
        <v>5.0354264964371637E-5</v>
      </c>
      <c r="BD208" s="215">
        <f ca="1">IF($AE208=FALSE,AP208*Overheads!$S$25,
IFERROR(Overheads!$O$50*AP208,0)
+IFERROR(Overheads!S$60*(AP208/Overheads!S$66),0))</f>
        <v>2.9339094188803505E-4</v>
      </c>
      <c r="BE208" s="215">
        <f ca="1">IF($AE208=FALSE,AQ208*Overheads!$S$25,
IFERROR(Overheads!$O$50*AQ208,0)
+IFERROR(Overheads!T$60*(AQ208/Overheads!T$66),0))</f>
        <v>3.920710487657908E-4</v>
      </c>
      <c r="BF208" s="215">
        <f ca="1">IF($AE208=FALSE,AR208*Overheads!$S$25,
IFERROR(Overheads!$O$50*AR208,0)
+IFERROR(Overheads!U$60*(AR208/Overheads!U$66),0))</f>
        <v>3.7720531394551941E-4</v>
      </c>
      <c r="BG208" s="155">
        <f t="shared" ca="1" si="176"/>
        <v>1.3741653993038548E-3</v>
      </c>
      <c r="BH208" s="165"/>
      <c r="BI208" s="215">
        <f t="shared" ca="1" si="177"/>
        <v>1.6098386725143656E-2</v>
      </c>
      <c r="BJ208" s="215">
        <f t="shared" ca="1" si="143"/>
        <v>3.3909219553453513E-3</v>
      </c>
      <c r="BK208" s="215">
        <f t="shared" ca="1" si="144"/>
        <v>1.8357597080618935E-2</v>
      </c>
      <c r="BL208" s="215">
        <f t="shared" ca="1" si="145"/>
        <v>2.2505222481261217E-2</v>
      </c>
      <c r="BM208" s="215">
        <f t="shared" ca="1" si="146"/>
        <v>2.402203118323212E-2</v>
      </c>
      <c r="BN208" s="155">
        <f t="shared" ca="1" si="178"/>
        <v>8.4374159425601281E-2</v>
      </c>
      <c r="BO208" s="165"/>
      <c r="BP208" s="187" cm="1">
        <f t="array" ref="BP208">IFERROR(IF($X208=$X207,BP207,INDEX(Forecast_Capex_Input!AC$12:AC$286,$X208)),0)</f>
        <v>0.172832359139657</v>
      </c>
      <c r="BQ208" s="187" cm="1">
        <f t="array" ref="BQ208">IFERROR(IF($X208=$X207,BQ207,INDEX(Forecast_Capex_Input!AD$12:AD$286,$X208)),0)</f>
        <v>0</v>
      </c>
      <c r="BR208" s="187" cm="1">
        <f t="array" ref="BR208">IFERROR(IF($X208=$X207,BR207,INDEX(Forecast_Capex_Input!AE$12:AE$286,$X208)),0)</f>
        <v>0.21438646966153271</v>
      </c>
      <c r="BS208" s="187" cm="1">
        <f t="array" ref="BS208">IFERROR(IF($X208=$X207,BS207,INDEX(Forecast_Capex_Input!AF$12:AF$286,$X208)),0)</f>
        <v>0.21506558730357561</v>
      </c>
      <c r="BT208" s="187" cm="1">
        <f t="array" ref="BT208">IFERROR(IF($X208=$X207,BT207,INDEX(Forecast_Capex_Input!AG$12:AG$286,$X208)),0)</f>
        <v>0.39771558389523465</v>
      </c>
      <c r="BU208" s="165"/>
      <c r="BV208" s="215">
        <f t="shared" si="147"/>
        <v>1.2441688688115196E-2</v>
      </c>
      <c r="BW208" s="215">
        <f t="shared" si="148"/>
        <v>0</v>
      </c>
      <c r="BX208" s="215">
        <f t="shared" si="149"/>
        <v>1.543304580085903E-2</v>
      </c>
      <c r="BY208" s="215">
        <f t="shared" si="150"/>
        <v>1.5481933464760424E-2</v>
      </c>
      <c r="BZ208" s="215">
        <f t="shared" si="151"/>
        <v>2.8630364741119112E-2</v>
      </c>
      <c r="CA208" s="155">
        <f t="shared" si="179"/>
        <v>7.1987032694853764E-2</v>
      </c>
      <c r="CB208" s="165"/>
      <c r="CC208" s="215">
        <f t="shared" ca="1" si="152"/>
        <v>1.2663545211434502E-2</v>
      </c>
      <c r="CD208" s="215">
        <f t="shared" ca="1" si="153"/>
        <v>0</v>
      </c>
      <c r="CE208" s="215">
        <f t="shared" ca="1" si="154"/>
        <v>1.5708243321986275E-2</v>
      </c>
      <c r="CF208" s="215">
        <f t="shared" ca="1" si="155"/>
        <v>1.5758002736292156E-2</v>
      </c>
      <c r="CG208" s="215">
        <f t="shared" ca="1" si="156"/>
        <v>2.9140892961367529E-2</v>
      </c>
      <c r="CH208" s="155">
        <f t="shared" ca="1" si="180"/>
        <v>7.3270684231080463E-2</v>
      </c>
      <c r="CI208" s="165"/>
      <c r="CJ208" s="215">
        <f t="shared" ca="1" si="157"/>
        <v>1.6815395647079197E-3</v>
      </c>
      <c r="CK208" s="215">
        <f t="shared" ca="1" si="158"/>
        <v>0</v>
      </c>
      <c r="CL208" s="215">
        <f t="shared" ca="1" si="159"/>
        <v>2.085832379239933E-3</v>
      </c>
      <c r="CM208" s="215">
        <f t="shared" ca="1" si="160"/>
        <v>2.0924397251667658E-3</v>
      </c>
      <c r="CN208" s="215">
        <f t="shared" ca="1" si="161"/>
        <v>3.8694981261023376E-3</v>
      </c>
      <c r="CO208" s="155">
        <f t="shared" ca="1" si="181"/>
        <v>9.7293097952169567E-3</v>
      </c>
      <c r="CP208" s="165"/>
      <c r="CQ208" s="223">
        <f t="shared" ca="1" si="162"/>
        <v>2.37500247809774E-4</v>
      </c>
      <c r="CR208" s="223">
        <f t="shared" ca="1" si="163"/>
        <v>0</v>
      </c>
      <c r="CS208" s="223">
        <f t="shared" ca="1" si="164"/>
        <v>2.9460246868778388E-4</v>
      </c>
      <c r="CT208" s="223">
        <f t="shared" ca="1" si="165"/>
        <v>2.9553568865353603E-4</v>
      </c>
      <c r="CU208" s="223">
        <f t="shared" ca="1" si="166"/>
        <v>5.4652699415276085E-4</v>
      </c>
      <c r="CV208" s="155">
        <f t="shared" ca="1" si="182"/>
        <v>1.3741653993038548E-3</v>
      </c>
      <c r="CW208" s="165"/>
      <c r="CX208" s="215">
        <f t="shared" ca="1" si="183"/>
        <v>1.4582585023952196E-2</v>
      </c>
      <c r="CY208" s="215">
        <f t="shared" ca="1" si="167"/>
        <v>0</v>
      </c>
      <c r="CZ208" s="215">
        <f t="shared" ca="1" si="168"/>
        <v>1.8088678169913993E-2</v>
      </c>
      <c r="DA208" s="215">
        <f t="shared" ca="1" si="169"/>
        <v>1.8145978150112457E-2</v>
      </c>
      <c r="DB208" s="215">
        <f t="shared" ca="1" si="170"/>
        <v>3.3556918081622623E-2</v>
      </c>
      <c r="DC208" s="155">
        <f t="shared" ca="1" si="184"/>
        <v>8.4374159425601281E-2</v>
      </c>
      <c r="DD208" s="165"/>
      <c r="DE208" s="188" t="b" cm="1">
        <f t="array" aca="1" ref="DE208" ca="1">OR($G208=Forecast_Capex_Input!$BF$8:$BF$10)</f>
        <v>0</v>
      </c>
      <c r="DF208" s="188" cm="1">
        <f t="array" aca="1" ref="DF208" ca="1">IFERROR(INDEX(Forecast_Capex_Input!BG$12:BG$286,$X208)
*(INDEX(Forecast_Capex_Input!$H$12:$H$286,$X208)=Repex),0)
*$DE208</f>
        <v>0</v>
      </c>
      <c r="DG208" s="188" cm="1">
        <f t="array" aca="1" ref="DG208" ca="1">IFERROR(INDEX(Forecast_Capex_Input!BH$12:BH$286,$X208)
*(INDEX(Forecast_Capex_Input!$H$12:$H$286,$X208)=Repex),0)
*$DE208</f>
        <v>0</v>
      </c>
      <c r="DH208" s="188" cm="1">
        <f t="array" aca="1" ref="DH208" ca="1">IFERROR(INDEX(Forecast_Capex_Input!BI$12:BI$286,$X208)
*(INDEX(Forecast_Capex_Input!$H$12:$H$286,$X208)=Repex),0)
*$DE208</f>
        <v>0</v>
      </c>
      <c r="DI208" s="188" cm="1">
        <f t="array" aca="1" ref="DI208" ca="1">IFERROR(INDEX(Forecast_Capex_Input!BJ$12:BJ$286,$X208)
*(INDEX(Forecast_Capex_Input!$H$12:$H$286,$X208)=Repex),0)
*$DE208</f>
        <v>0</v>
      </c>
      <c r="DJ208" s="188" cm="1">
        <f t="array" aca="1" ref="DJ208" ca="1">IFERROR(INDEX(Forecast_Capex_Input!BK$12:BK$286,$X208)
*(INDEX(Forecast_Capex_Input!$H$12:$H$286,$X208)=Repex),0)
*$DE208</f>
        <v>0</v>
      </c>
      <c r="DK208" s="188" cm="1">
        <f t="array" aca="1" ref="DK208" ca="1">IFERROR(INDEX(Forecast_Capex_Input!BL$12:BL$286,$X208)
*(INDEX(Forecast_Capex_Input!$H$12:$H$286,$X208)=Repex),0)
*$DE208</f>
        <v>0</v>
      </c>
      <c r="DL208" s="165"/>
      <c r="DM208" s="188" t="b" cm="1">
        <f t="array" aca="1" ref="DM208" ca="1">OR($G208=Forecast_Capex_Input!$BN$8:$BN$9)</f>
        <v>0</v>
      </c>
      <c r="DN208" s="188" cm="1">
        <f t="array" aca="1" ref="DN208" ca="1">IFERROR(INDEX(Forecast_Capex_Input!BO$12:BO$286,$X208)
*(INDEX(Forecast_Capex_Input!$H$12:$H$286,$X208)=Repex),0)
*$DM208</f>
        <v>0</v>
      </c>
      <c r="DO208" s="188" cm="1">
        <f t="array" aca="1" ref="DO208" ca="1">IFERROR(INDEX(Forecast_Capex_Input!BP$12:BP$286,$X208)
*(INDEX(Forecast_Capex_Input!$H$12:$H$286,$X208)=Repex),0)
*$DM208</f>
        <v>0</v>
      </c>
      <c r="DP208" s="188" cm="1">
        <f t="array" aca="1" ref="DP208" ca="1">IFERROR(INDEX(Forecast_Capex_Input!BQ$12:BQ$286,$X208)
*(INDEX(Forecast_Capex_Input!$H$12:$H$286,$X208)=Repex),0)
*$DM208</f>
        <v>0</v>
      </c>
      <c r="DQ208" s="188" cm="1">
        <f t="array" aca="1" ref="DQ208" ca="1">IFERROR(INDEX(Forecast_Capex_Input!BR$12:BR$286,$X208)
*(INDEX(Forecast_Capex_Input!$H$12:$H$286,$X208)=Repex),0)
*$DM208</f>
        <v>0</v>
      </c>
      <c r="DR208" s="188" cm="1">
        <f t="array" aca="1" ref="DR208" ca="1">IFERROR(INDEX(Forecast_Capex_Input!BS$12:BS$286,$X208)
*(INDEX(Forecast_Capex_Input!$H$12:$H$286,$X208)=Repex),0)
*$DM208</f>
        <v>0</v>
      </c>
      <c r="DS208" s="165"/>
      <c r="DT208" s="188" t="b" cm="1">
        <f t="array" aca="1" ref="DT208" ca="1">OR($G208=Forecast_Capex_Input!$BU$8:$BU$10)</f>
        <v>1</v>
      </c>
      <c r="DU208" s="188" cm="1">
        <f t="array" aca="1" ref="DU208" ca="1">IFERROR(INDEX(Forecast_Capex_Input!BV$12:BV$286,$X208)
*(INDEX(Forecast_Capex_Input!$H$12:$H$286,$X208)=Repex),0)
*$DT208</f>
        <v>9.7660674777432857E-2</v>
      </c>
      <c r="DV208" s="188" cm="1">
        <f t="array" aca="1" ref="DV208" ca="1">IFERROR(INDEX(Forecast_Capex_Input!BW$12:BW$286,$X208)
*(INDEX(Forecast_Capex_Input!$H$12:$H$286,$X208)=Repex),0)
*$DT208</f>
        <v>0.87445495015432617</v>
      </c>
      <c r="DW208" s="188" cm="1">
        <f t="array" aca="1" ref="DW208" ca="1">IFERROR(INDEX(Forecast_Capex_Input!BX$12:BX$286,$X208)
*(INDEX(Forecast_Capex_Input!$H$12:$H$286,$X208)=Repex),0)
*$DT208</f>
        <v>2.7884375068240881E-2</v>
      </c>
      <c r="DX208" s="188" cm="1">
        <f t="array" aca="1" ref="DX208" ca="1">IFERROR(INDEX(Forecast_Capex_Input!BY$12:BY$286,$X208)
*(INDEX(Forecast_Capex_Input!$H$12:$H$286,$X208)=Repex),0)
*$DT208</f>
        <v>0</v>
      </c>
      <c r="DY208" s="188" cm="1">
        <f t="array" aca="1" ref="DY208" ca="1">IFERROR(INDEX(Forecast_Capex_Input!BZ$12:BZ$286,$X208)
*(INDEX(Forecast_Capex_Input!$H$12:$H$286,$X208)=Repex),0)
*$DT208</f>
        <v>0</v>
      </c>
      <c r="DZ208" s="188" cm="1">
        <f t="array" aca="1" ref="DZ208" ca="1">IFERROR(INDEX(Forecast_Capex_Input!CA$12:CA$286,$X208)
*(INDEX(Forecast_Capex_Input!$H$12:$H$286,$X208)=Repex),0)
*$DT208</f>
        <v>0</v>
      </c>
      <c r="EA208" s="188" cm="1">
        <f t="array" aca="1" ref="EA208" ca="1">IFERROR(INDEX(Forecast_Capex_Input!CB$12:CB$286,$X208)
*(INDEX(Forecast_Capex_Input!$H$12:$H$286,$X208)=Repex),0)
*$DT208</f>
        <v>0</v>
      </c>
      <c r="EB208" s="188" cm="1">
        <f t="array" aca="1" ref="EB208" ca="1">IFERROR(INDEX(Forecast_Capex_Input!CC$12:CC$286,$X208)
*(INDEX(Forecast_Capex_Input!$H$12:$H$286,$X208)=Repex),0)
*$DT208</f>
        <v>0</v>
      </c>
      <c r="EC208" s="165"/>
      <c r="ED208" s="226" t="str">
        <f t="shared" si="171"/>
        <v>N/A</v>
      </c>
      <c r="EE208" s="174" t="s">
        <v>15</v>
      </c>
    </row>
    <row r="209" spans="3:135" x14ac:dyDescent="0.2">
      <c r="C209" s="174">
        <f t="shared" si="172"/>
        <v>199</v>
      </c>
      <c r="D209" s="167" t="str" cm="1">
        <f t="array" ref="D209">IFERROR(INDEX(Forecast_Capex_Input!$D$12:$D$286,$X209),NA)</f>
        <v>Capacitor Banks</v>
      </c>
      <c r="E209" s="172" t="b" cm="1">
        <f t="array" ref="E209">IF($X209=NA,NA,INDEX(Forecast_Capex_Input!$E$12:$E$286,$X209))</f>
        <v>1</v>
      </c>
      <c r="F209" s="167" t="str" cm="1">
        <f t="array" aca="1" ref="F209" ca="1">IFERROR(INDEX(General!$E$25:$E$26,$Y209),NA)</f>
        <v>Non-Labour</v>
      </c>
      <c r="G209" s="167" t="str" cm="1">
        <f t="array" aca="1" ref="G209" ca="1">IFERROR(INDEX(Forecast_Capex_Input!$AI$11:$BB$11,$AA209),NA)</f>
        <v>Substations</v>
      </c>
      <c r="H209" s="189" cm="1">
        <f t="array" aca="1" ref="H209" ca="1">IFERROR(INDEX(Forecast_Capex_Input!$AI$12:$BB$286,$X209,$AA209),NA)</f>
        <v>0.95208221493078415</v>
      </c>
      <c r="I209" s="199" t="str" cm="1">
        <f t="array" ref="I209">IFERROR(INDEX(Forecast_Capex_Input!$F$12:$F$286,$X209),NA)</f>
        <v>Replacement Expenditure</v>
      </c>
      <c r="J209" s="199" t="str" cm="1">
        <f t="array" ref="J209">IFERROR(INDEX(Forecast_Capex_Input!G$12:G$286,$X209),NA)</f>
        <v>Substation</v>
      </c>
      <c r="K209" s="199" t="str" cm="1">
        <f t="array" ref="K209">IFERROR(INDEX(Forecast_Capex_Input!H$12:H$286,$X209),NA)</f>
        <v>Repex</v>
      </c>
      <c r="L209" s="199" t="str" cm="1">
        <f t="array" ref="L209">IFERROR(INDEX(Forecast_Capex_Input!I$12:I$286,$X209),NA)</f>
        <v>N/A</v>
      </c>
      <c r="M209" s="199" t="str" cm="1">
        <f t="array" ref="M209">IFERROR(INDEX(Forecast_Capex_Input!J$12:J$286,$X209),NA)</f>
        <v>N/A</v>
      </c>
      <c r="N209" s="199" t="str" cm="1">
        <f t="array" ref="N209">IFERROR(INDEX(Forecast_Capex_Input!K$12:K$286,$X209),NA)</f>
        <v>Substations - Reactive plant</v>
      </c>
      <c r="O209" s="199" t="str" cm="1">
        <f t="array" ref="O209">IFERROR(INDEX(Forecast_Capex_Input!L$12:L$286,$X209),NA)</f>
        <v>Substations - Safe and Reliable Network</v>
      </c>
      <c r="P209" s="199" t="str" cm="1">
        <f t="array" ref="P209">IFERROR(INDEX(Forecast_Capex_Input!M$12:M$286,$X209),NA)</f>
        <v>N/A</v>
      </c>
      <c r="Q209" s="172" t="str" cm="1">
        <f t="array" ref="Q209">IFERROR(INDEX(Forecast_Capex_Input!N$12:N$286,$X209),NA)</f>
        <v>No</v>
      </c>
      <c r="R209" s="265" cm="1">
        <f t="array" ref="R209">IFERROR(INDEX(Forecast_Capex_Input!O$12:O$286,$X209),0)</f>
        <v>0</v>
      </c>
      <c r="S209" s="172" t="str" cm="1">
        <f t="array" ref="S209">IFERROR(INDEX(Forecast_Capex_Input!P$12:P$286,$X209),0)</f>
        <v>Safety security &amp; reliability</v>
      </c>
      <c r="T209" s="199" t="str" cm="1">
        <f t="array" aca="1" ref="T209" ca="1">IFERROR(INDEX(General!$K$84:$K$103,$AA209),NA)</f>
        <v>Substations (2018 onwards)</v>
      </c>
      <c r="U209" s="188" cm="1">
        <f t="array" aca="1" ref="U209" ca="1">IFERROR(
IF($F209=General!$E$25,INDEX(Forecast_Capex_Input!S$12:S$286,$X209),
INDEX(Forecast_Capex_Input!T$12:T$286,$X209)),0)</f>
        <v>0.85904358516619084</v>
      </c>
      <c r="V209" s="222" t="b">
        <f>IFERROR(INDEX(Overheads!$T$19:$T$26,MATCH($I209,Overheads!$E$19:$E$26,0)),FALSE)</f>
        <v>1</v>
      </c>
      <c r="W209" s="165"/>
      <c r="X209" s="174">
        <f>IFERROR(
IF(MATCH($C209,Forecast_Capex_Input!$CI$12:$CI$286,1)+1&gt;MAX(Forecast_Capex_Input!$C$12:$C$286),NA,
MATCH($C209,Forecast_Capex_Input!$CI$12:$CI$286,1)+1),1)</f>
        <v>79</v>
      </c>
      <c r="Y209" s="174" cm="1">
        <f t="array" aca="1" ref="Y209" ca="1">IFERROR(
IF(X208&lt;&gt;X209,1,
IF(COUNTIF(OFFSET(Y208,0,0,-INDEX(Forecast_Capex_Input!$CG$12:$CG$286,$X209)),Y208)=INDEX(Forecast_Capex_Input!$CG$12:$CG$286,$X209),Y208+1,Y208)),NA)</f>
        <v>2</v>
      </c>
      <c r="Z209" s="174" cm="1">
        <f t="array" ref="Z209">IFERROR($C209-IF($X209=1,1,INDEX(Forecast_Capex_Input!$CI$12:$CI$286,$X209-1))+1,NA)</f>
        <v>3</v>
      </c>
      <c r="AA209" s="174" cm="1">
        <f t="array" aca="1" ref="AA209" ca="1">IFERROR(IF(Y209=1,
INDEX(Forecast_Capex_Input!$AI$10:$BB$10,SMALL(IF(INDEX(Forecast_Capex_Input!$AI$12:$BB$286,$X209,0)&gt;0,COLUMN(Forecast_Capex_Input!$AI$10:$BB$10)-COLUMN(Forecast_Capex_Input!$AI$12)+1),ROWS(OFFSET(AA208,0,0,-$Z209)))),
OFFSET(AA208,-INDEX(Forecast_Capex_Input!$CG$12:$CG$286,$X209)+1,0)),NA)</f>
        <v>3</v>
      </c>
      <c r="AB209" s="174">
        <f t="shared" ca="1" si="141"/>
        <v>2</v>
      </c>
      <c r="AC209" s="222" t="b">
        <f t="shared" si="173"/>
        <v>0</v>
      </c>
      <c r="AD209" s="220" t="b">
        <v>0</v>
      </c>
      <c r="AE209" s="222" t="b">
        <f t="shared" si="142"/>
        <v>1</v>
      </c>
      <c r="AF209" s="165"/>
      <c r="AG209" s="215">
        <v>1.6848537634824605</v>
      </c>
      <c r="AH209" s="215">
        <v>0.35921794407369173</v>
      </c>
      <c r="AI209" s="215">
        <v>1.9069338386829155</v>
      </c>
      <c r="AJ209" s="215">
        <v>2.2884599016342371</v>
      </c>
      <c r="AK209" s="215">
        <v>2.4774401691422026</v>
      </c>
      <c r="AL209" s="155">
        <v>8.7169056170155077</v>
      </c>
      <c r="AM209" s="165"/>
      <c r="AN209" s="215" cm="1">
        <f t="array" aca="1" ref="AN209" ca="1">IFERROR(INDEX(General!O$33:O$34,$AB209)
*AG209,0)</f>
        <v>1.6848537634824605</v>
      </c>
      <c r="AO209" s="215" cm="1">
        <f t="array" aca="1" ref="AO209" ca="1">IFERROR(INDEX(General!P$33:P$34,$AB209)
*AH209,0)</f>
        <v>0.35921794407369173</v>
      </c>
      <c r="AP209" s="215" cm="1">
        <f t="array" aca="1" ref="AP209" ca="1">IFERROR(INDEX(General!Q$33:Q$34,$AB209)
*AI209,0)</f>
        <v>1.9069338386829155</v>
      </c>
      <c r="AQ209" s="215" cm="1">
        <f t="array" aca="1" ref="AQ209" ca="1">IFERROR(INDEX(General!R$33:R$34,$AB209)
*AJ209,0)</f>
        <v>2.2884599016342371</v>
      </c>
      <c r="AR209" s="215" cm="1">
        <f t="array" aca="1" ref="AR209" ca="1">IFERROR(INDEX(General!S$33:S$34,$AB209)
*AK209,0)</f>
        <v>2.4774401691422026</v>
      </c>
      <c r="AS209" s="155">
        <f t="shared" ca="1" si="174"/>
        <v>8.7169056170155077</v>
      </c>
      <c r="AT209" s="165"/>
      <c r="AU209" s="215">
        <f ca="1">IF($AE209=FALSE,AN209*Overheads!$R$24*$V209,
IFERROR(Overheads!$O$49*$V209*AN209,0)
+IFERROR(Overheads!Q$59*$V209*(AN209/Overheads!Q$68),0))</f>
        <v>0.2359913935217603</v>
      </c>
      <c r="AV209" s="215">
        <f ca="1">IF($AE209=FALSE,AO209*Overheads!$R$24*$V209,
IFERROR(Overheads!$O$49*$V209*AO209,0)
+IFERROR(Overheads!R$59*$V209*(AO209/Overheads!R$68),0))</f>
        <v>4.2872819841598325E-2</v>
      </c>
      <c r="AW209" s="215">
        <f ca="1">IF($AE209=FALSE,AP209*Overheads!$R$24*$V209,
IFERROR(Overheads!$O$49*$V209*AP209,0)
+IFERROR(Overheads!S$59*$V209*(AP209/Overheads!S$68),0))</f>
        <v>0.24797987039239144</v>
      </c>
      <c r="AX209" s="215">
        <f ca="1">IF($AE209=FALSE,AQ209*Overheads!$R$24*$V209,
IFERROR(Overheads!$O$49*$V209*AQ209,0)
+IFERROR(Overheads!T$59*$V209*(AQ209/Overheads!T$68),0))</f>
        <v>0.32791579662584353</v>
      </c>
      <c r="AY209" s="215">
        <f ca="1">IF($AE209=FALSE,AR209*Overheads!$R$24*$V209,
IFERROR(Overheads!$O$49*$V209*AR209,0)
+IFERROR(Overheads!U$59*$V209*(AR209/Overheads!U$68),0))</f>
        <v>0.30305659074731583</v>
      </c>
      <c r="AZ209" s="155">
        <f t="shared" ca="1" si="175"/>
        <v>1.1578164711289096</v>
      </c>
      <c r="BA209" s="165"/>
      <c r="BB209" s="215">
        <f ca="1">IF($AE209=FALSE,AN209*Overheads!$S$25,
IFERROR(Overheads!$O$50*AN209,0)
+IFERROR(Overheads!Q$60*(AN209/Overheads!Q$66),0))</f>
        <v>3.1673244134145628E-2</v>
      </c>
      <c r="BC209" s="215">
        <f ca="1">IF($AE209=FALSE,AO209*Overheads!$S$25,
IFERROR(Overheads!$O$50*AO209,0)
+IFERROR(Overheads!R$60*(AO209/Overheads!R$66),0))</f>
        <v>6.0609413556316893E-3</v>
      </c>
      <c r="BD209" s="215">
        <f ca="1">IF($AE209=FALSE,AP209*Overheads!$S$25,
IFERROR(Overheads!$O$50*AP209,0)
+IFERROR(Overheads!S$60*(AP209/Overheads!S$66),0))</f>
        <v>3.4999166746525014E-2</v>
      </c>
      <c r="BE209" s="215">
        <f ca="1">IF($AE209=FALSE,AQ209*Overheads!$S$25,
IFERROR(Overheads!$O$50*AQ209,0)
+IFERROR(Overheads!T$60*(AQ209/Overheads!T$66),0))</f>
        <v>4.6388917794626519E-2</v>
      </c>
      <c r="BF209" s="215">
        <f ca="1">IF($AE209=FALSE,AR209*Overheads!$S$25,
IFERROR(Overheads!$O$50*AR209,0)
+IFERROR(Overheads!U$60*(AR209/Overheads!U$66),0))</f>
        <v>4.4357195059786227E-2</v>
      </c>
      <c r="BG209" s="155">
        <f t="shared" ca="1" si="176"/>
        <v>0.16347946509071509</v>
      </c>
      <c r="BH209" s="165"/>
      <c r="BI209" s="215">
        <f t="shared" ca="1" si="177"/>
        <v>1.9525184011383665</v>
      </c>
      <c r="BJ209" s="215">
        <f t="shared" ca="1" si="143"/>
        <v>0.40815170527092176</v>
      </c>
      <c r="BK209" s="215">
        <f t="shared" ca="1" si="144"/>
        <v>2.189912875821832</v>
      </c>
      <c r="BL209" s="215">
        <f t="shared" ca="1" si="145"/>
        <v>2.6627646160547069</v>
      </c>
      <c r="BM209" s="215">
        <f t="shared" ca="1" si="146"/>
        <v>2.8248539549493046</v>
      </c>
      <c r="BN209" s="155">
        <f t="shared" ca="1" si="178"/>
        <v>10.038201553235131</v>
      </c>
      <c r="BO209" s="165"/>
      <c r="BP209" s="187" cm="1">
        <f t="array" ref="BP209">IFERROR(IF($X209=$X208,BP208,INDEX(Forecast_Capex_Input!AC$12:AC$286,$X209)),0)</f>
        <v>0.172832359139657</v>
      </c>
      <c r="BQ209" s="187" cm="1">
        <f t="array" ref="BQ209">IFERROR(IF($X209=$X208,BQ208,INDEX(Forecast_Capex_Input!AD$12:AD$286,$X209)),0)</f>
        <v>0</v>
      </c>
      <c r="BR209" s="187" cm="1">
        <f t="array" ref="BR209">IFERROR(IF($X209=$X208,BR208,INDEX(Forecast_Capex_Input!AE$12:AE$286,$X209)),0)</f>
        <v>0.21438646966153271</v>
      </c>
      <c r="BS209" s="187" cm="1">
        <f t="array" ref="BS209">IFERROR(IF($X209=$X208,BS208,INDEX(Forecast_Capex_Input!AF$12:AF$286,$X209)),0)</f>
        <v>0.21506558730357561</v>
      </c>
      <c r="BT209" s="187" cm="1">
        <f t="array" ref="BT209">IFERROR(IF($X209=$X208,BT208,INDEX(Forecast_Capex_Input!AG$12:AG$286,$X209)),0)</f>
        <v>0.39771558389523465</v>
      </c>
      <c r="BU209" s="165"/>
      <c r="BV209" s="215">
        <f t="shared" si="147"/>
        <v>1.5065633621865175</v>
      </c>
      <c r="BW209" s="215">
        <f t="shared" si="148"/>
        <v>0</v>
      </c>
      <c r="BX209" s="215">
        <f t="shared" si="149"/>
        <v>1.8687866216047393</v>
      </c>
      <c r="BY209" s="215">
        <f t="shared" si="150"/>
        <v>1.8747064259932773</v>
      </c>
      <c r="BZ209" s="215">
        <f t="shared" si="151"/>
        <v>3.4668492072309731</v>
      </c>
      <c r="CA209" s="155">
        <f t="shared" si="179"/>
        <v>8.7169056170155077</v>
      </c>
      <c r="CB209" s="165"/>
      <c r="CC209" s="215">
        <f t="shared" ca="1" si="152"/>
        <v>1.5065633621865175</v>
      </c>
      <c r="CD209" s="215">
        <f t="shared" ca="1" si="153"/>
        <v>0</v>
      </c>
      <c r="CE209" s="215">
        <f t="shared" ca="1" si="154"/>
        <v>1.8687866216047393</v>
      </c>
      <c r="CF209" s="215">
        <f t="shared" ca="1" si="155"/>
        <v>1.8747064259932773</v>
      </c>
      <c r="CG209" s="215">
        <f t="shared" ca="1" si="156"/>
        <v>3.4668492072309731</v>
      </c>
      <c r="CH209" s="155">
        <f t="shared" ca="1" si="180"/>
        <v>8.7169056170155077</v>
      </c>
      <c r="CI209" s="165"/>
      <c r="CJ209" s="215">
        <f t="shared" ca="1" si="157"/>
        <v>0.200108152155962</v>
      </c>
      <c r="CK209" s="215">
        <f t="shared" ca="1" si="158"/>
        <v>0</v>
      </c>
      <c r="CL209" s="215">
        <f t="shared" ca="1" si="159"/>
        <v>0.24822018576130084</v>
      </c>
      <c r="CM209" s="215">
        <f t="shared" ca="1" si="160"/>
        <v>0.24900647935309234</v>
      </c>
      <c r="CN209" s="215">
        <f t="shared" ca="1" si="161"/>
        <v>0.46048165385855439</v>
      </c>
      <c r="CO209" s="155">
        <f t="shared" ca="1" si="181"/>
        <v>1.1578164711289096</v>
      </c>
      <c r="CP209" s="165"/>
      <c r="CQ209" s="223">
        <f t="shared" ca="1" si="162"/>
        <v>2.825454162251749E-2</v>
      </c>
      <c r="CR209" s="223">
        <f t="shared" ca="1" si="163"/>
        <v>0</v>
      </c>
      <c r="CS209" s="223">
        <f t="shared" ca="1" si="164"/>
        <v>3.5047785382954187E-2</v>
      </c>
      <c r="CT209" s="223">
        <f t="shared" ca="1" si="165"/>
        <v>3.5158807171809026E-2</v>
      </c>
      <c r="CU209" s="223">
        <f t="shared" ca="1" si="166"/>
        <v>6.5018330913434383E-2</v>
      </c>
      <c r="CV209" s="155">
        <f t="shared" ca="1" si="182"/>
        <v>0.16347946509071509</v>
      </c>
      <c r="CW209" s="165"/>
      <c r="CX209" s="215">
        <f t="shared" ca="1" si="183"/>
        <v>1.734926055964997</v>
      </c>
      <c r="CY209" s="215">
        <f t="shared" ca="1" si="167"/>
        <v>0</v>
      </c>
      <c r="CZ209" s="215">
        <f t="shared" ca="1" si="168"/>
        <v>2.1520545927489945</v>
      </c>
      <c r="DA209" s="215">
        <f t="shared" ca="1" si="169"/>
        <v>2.1588717125181787</v>
      </c>
      <c r="DB209" s="215">
        <f t="shared" ca="1" si="170"/>
        <v>3.9923491920029619</v>
      </c>
      <c r="DC209" s="155">
        <f t="shared" ca="1" si="184"/>
        <v>10.038201553235131</v>
      </c>
      <c r="DD209" s="165"/>
      <c r="DE209" s="188" t="b" cm="1">
        <f t="array" aca="1" ref="DE209" ca="1">OR($G209=Forecast_Capex_Input!$BF$8:$BF$10)</f>
        <v>0</v>
      </c>
      <c r="DF209" s="188" cm="1">
        <f t="array" aca="1" ref="DF209" ca="1">IFERROR(INDEX(Forecast_Capex_Input!BG$12:BG$286,$X209)
*(INDEX(Forecast_Capex_Input!$H$12:$H$286,$X209)=Repex),0)
*$DE209</f>
        <v>0</v>
      </c>
      <c r="DG209" s="188" cm="1">
        <f t="array" aca="1" ref="DG209" ca="1">IFERROR(INDEX(Forecast_Capex_Input!BH$12:BH$286,$X209)
*(INDEX(Forecast_Capex_Input!$H$12:$H$286,$X209)=Repex),0)
*$DE209</f>
        <v>0</v>
      </c>
      <c r="DH209" s="188" cm="1">
        <f t="array" aca="1" ref="DH209" ca="1">IFERROR(INDEX(Forecast_Capex_Input!BI$12:BI$286,$X209)
*(INDEX(Forecast_Capex_Input!$H$12:$H$286,$X209)=Repex),0)
*$DE209</f>
        <v>0</v>
      </c>
      <c r="DI209" s="188" cm="1">
        <f t="array" aca="1" ref="DI209" ca="1">IFERROR(INDEX(Forecast_Capex_Input!BJ$12:BJ$286,$X209)
*(INDEX(Forecast_Capex_Input!$H$12:$H$286,$X209)=Repex),0)
*$DE209</f>
        <v>0</v>
      </c>
      <c r="DJ209" s="188" cm="1">
        <f t="array" aca="1" ref="DJ209" ca="1">IFERROR(INDEX(Forecast_Capex_Input!BK$12:BK$286,$X209)
*(INDEX(Forecast_Capex_Input!$H$12:$H$286,$X209)=Repex),0)
*$DE209</f>
        <v>0</v>
      </c>
      <c r="DK209" s="188" cm="1">
        <f t="array" aca="1" ref="DK209" ca="1">IFERROR(INDEX(Forecast_Capex_Input!BL$12:BL$286,$X209)
*(INDEX(Forecast_Capex_Input!$H$12:$H$286,$X209)=Repex),0)
*$DE209</f>
        <v>0</v>
      </c>
      <c r="DL209" s="165"/>
      <c r="DM209" s="188" t="b" cm="1">
        <f t="array" aca="1" ref="DM209" ca="1">OR($G209=Forecast_Capex_Input!$BN$8:$BN$9)</f>
        <v>1</v>
      </c>
      <c r="DN209" s="188" cm="1">
        <f t="array" aca="1" ref="DN209" ca="1">IFERROR(INDEX(Forecast_Capex_Input!BO$12:BO$286,$X209)
*(INDEX(Forecast_Capex_Input!$H$12:$H$286,$X209)=Repex),0)
*$DM209</f>
        <v>0.46978192638835747</v>
      </c>
      <c r="DO209" s="188" cm="1">
        <f t="array" aca="1" ref="DO209" ca="1">IFERROR(INDEX(Forecast_Capex_Input!BP$12:BP$286,$X209)
*(INDEX(Forecast_Capex_Input!$H$12:$H$286,$X209)=Repex),0)
*$DM209</f>
        <v>0</v>
      </c>
      <c r="DP209" s="188" cm="1">
        <f t="array" aca="1" ref="DP209" ca="1">IFERROR(INDEX(Forecast_Capex_Input!BQ$12:BQ$286,$X209)
*(INDEX(Forecast_Capex_Input!$H$12:$H$286,$X209)=Repex),0)
*$DM209</f>
        <v>1.5242026615234478E-2</v>
      </c>
      <c r="DQ209" s="188" cm="1">
        <f t="array" aca="1" ref="DQ209" ca="1">IFERROR(INDEX(Forecast_Capex_Input!BR$12:BR$286,$X209)
*(INDEX(Forecast_Capex_Input!$H$12:$H$286,$X209)=Repex),0)
*$DM209</f>
        <v>0.51497604699640809</v>
      </c>
      <c r="DR209" s="188" cm="1">
        <f t="array" aca="1" ref="DR209" ca="1">IFERROR(INDEX(Forecast_Capex_Input!BS$12:BS$286,$X209)
*(INDEX(Forecast_Capex_Input!$H$12:$H$286,$X209)=Repex),0)
*$DM209</f>
        <v>0</v>
      </c>
      <c r="DS209" s="165"/>
      <c r="DT209" s="188" t="b" cm="1">
        <f t="array" aca="1" ref="DT209" ca="1">OR($G209=Forecast_Capex_Input!$BU$8:$BU$10)</f>
        <v>0</v>
      </c>
      <c r="DU209" s="188" cm="1">
        <f t="array" aca="1" ref="DU209" ca="1">IFERROR(INDEX(Forecast_Capex_Input!BV$12:BV$286,$X209)
*(INDEX(Forecast_Capex_Input!$H$12:$H$286,$X209)=Repex),0)
*$DT209</f>
        <v>0</v>
      </c>
      <c r="DV209" s="188" cm="1">
        <f t="array" aca="1" ref="DV209" ca="1">IFERROR(INDEX(Forecast_Capex_Input!BW$12:BW$286,$X209)
*(INDEX(Forecast_Capex_Input!$H$12:$H$286,$X209)=Repex),0)
*$DT209</f>
        <v>0</v>
      </c>
      <c r="DW209" s="188" cm="1">
        <f t="array" aca="1" ref="DW209" ca="1">IFERROR(INDEX(Forecast_Capex_Input!BX$12:BX$286,$X209)
*(INDEX(Forecast_Capex_Input!$H$12:$H$286,$X209)=Repex),0)
*$DT209</f>
        <v>0</v>
      </c>
      <c r="DX209" s="188" cm="1">
        <f t="array" aca="1" ref="DX209" ca="1">IFERROR(INDEX(Forecast_Capex_Input!BY$12:BY$286,$X209)
*(INDEX(Forecast_Capex_Input!$H$12:$H$286,$X209)=Repex),0)
*$DT209</f>
        <v>0</v>
      </c>
      <c r="DY209" s="188" cm="1">
        <f t="array" aca="1" ref="DY209" ca="1">IFERROR(INDEX(Forecast_Capex_Input!BZ$12:BZ$286,$X209)
*(INDEX(Forecast_Capex_Input!$H$12:$H$286,$X209)=Repex),0)
*$DT209</f>
        <v>0</v>
      </c>
      <c r="DZ209" s="188" cm="1">
        <f t="array" aca="1" ref="DZ209" ca="1">IFERROR(INDEX(Forecast_Capex_Input!CA$12:CA$286,$X209)
*(INDEX(Forecast_Capex_Input!$H$12:$H$286,$X209)=Repex),0)
*$DT209</f>
        <v>0</v>
      </c>
      <c r="EA209" s="188" cm="1">
        <f t="array" aca="1" ref="EA209" ca="1">IFERROR(INDEX(Forecast_Capex_Input!CB$12:CB$286,$X209)
*(INDEX(Forecast_Capex_Input!$H$12:$H$286,$X209)=Repex),0)
*$DT209</f>
        <v>0</v>
      </c>
      <c r="EB209" s="188" cm="1">
        <f t="array" aca="1" ref="EB209" ca="1">IFERROR(INDEX(Forecast_Capex_Input!CC$12:CC$286,$X209)
*(INDEX(Forecast_Capex_Input!$H$12:$H$286,$X209)=Repex),0)
*$DT209</f>
        <v>0</v>
      </c>
      <c r="EC209" s="165"/>
      <c r="ED209" s="226" t="str">
        <f t="shared" si="171"/>
        <v>N/A</v>
      </c>
      <c r="EE209" s="174" t="s">
        <v>15</v>
      </c>
    </row>
    <row r="210" spans="3:135" x14ac:dyDescent="0.2">
      <c r="C210" s="174">
        <f t="shared" si="172"/>
        <v>200</v>
      </c>
      <c r="D210" s="167" t="str" cm="1">
        <f t="array" ref="D210">IFERROR(INDEX(Forecast_Capex_Input!$D$12:$D$286,$X210),NA)</f>
        <v>Capacitor Banks</v>
      </c>
      <c r="E210" s="172" t="b" cm="1">
        <f t="array" ref="E210">IF($X210=NA,NA,INDEX(Forecast_Capex_Input!$E$12:$E$286,$X210))</f>
        <v>1</v>
      </c>
      <c r="F210" s="167" t="str" cm="1">
        <f t="array" aca="1" ref="F210" ca="1">IFERROR(INDEX(General!$E$25:$E$26,$Y210),NA)</f>
        <v>Non-Labour</v>
      </c>
      <c r="G210" s="167" t="str" cm="1">
        <f t="array" aca="1" ref="G210" ca="1">IFERROR(INDEX(Forecast_Capex_Input!$AI$11:$BB$11,$AA210),NA)</f>
        <v>Secondary Systems</v>
      </c>
      <c r="H210" s="189" cm="1">
        <f t="array" aca="1" ref="H210" ca="1">IFERROR(INDEX(Forecast_Capex_Input!$AI$12:$BB$286,$X210,$AA210),NA)</f>
        <v>4.7917785069215825E-2</v>
      </c>
      <c r="I210" s="199" t="str" cm="1">
        <f t="array" ref="I210">IFERROR(INDEX(Forecast_Capex_Input!$F$12:$F$286,$X210),NA)</f>
        <v>Replacement Expenditure</v>
      </c>
      <c r="J210" s="199" t="str" cm="1">
        <f t="array" ref="J210">IFERROR(INDEX(Forecast_Capex_Input!G$12:G$286,$X210),NA)</f>
        <v>Substation</v>
      </c>
      <c r="K210" s="199" t="str" cm="1">
        <f t="array" ref="K210">IFERROR(INDEX(Forecast_Capex_Input!H$12:H$286,$X210),NA)</f>
        <v>Repex</v>
      </c>
      <c r="L210" s="199" t="str" cm="1">
        <f t="array" ref="L210">IFERROR(INDEX(Forecast_Capex_Input!I$12:I$286,$X210),NA)</f>
        <v>N/A</v>
      </c>
      <c r="M210" s="199" t="str" cm="1">
        <f t="array" ref="M210">IFERROR(INDEX(Forecast_Capex_Input!J$12:J$286,$X210),NA)</f>
        <v>N/A</v>
      </c>
      <c r="N210" s="199" t="str" cm="1">
        <f t="array" ref="N210">IFERROR(INDEX(Forecast_Capex_Input!K$12:K$286,$X210),NA)</f>
        <v>Substations - Reactive plant</v>
      </c>
      <c r="O210" s="199" t="str" cm="1">
        <f t="array" ref="O210">IFERROR(INDEX(Forecast_Capex_Input!L$12:L$286,$X210),NA)</f>
        <v>Substations - Safe and Reliable Network</v>
      </c>
      <c r="P210" s="199" t="str" cm="1">
        <f t="array" ref="P210">IFERROR(INDEX(Forecast_Capex_Input!M$12:M$286,$X210),NA)</f>
        <v>N/A</v>
      </c>
      <c r="Q210" s="172" t="str" cm="1">
        <f t="array" ref="Q210">IFERROR(INDEX(Forecast_Capex_Input!N$12:N$286,$X210),NA)</f>
        <v>No</v>
      </c>
      <c r="R210" s="265" cm="1">
        <f t="array" ref="R210">IFERROR(INDEX(Forecast_Capex_Input!O$12:O$286,$X210),0)</f>
        <v>0</v>
      </c>
      <c r="S210" s="172" t="str" cm="1">
        <f t="array" ref="S210">IFERROR(INDEX(Forecast_Capex_Input!P$12:P$286,$X210),0)</f>
        <v>Safety security &amp; reliability</v>
      </c>
      <c r="T210" s="199" t="str" cm="1">
        <f t="array" aca="1" ref="T210" ca="1">IFERROR(INDEX(General!$K$84:$K$103,$AA210),NA)</f>
        <v>Secondary Systems (2018-23)</v>
      </c>
      <c r="U210" s="188" cm="1">
        <f t="array" aca="1" ref="U210" ca="1">IFERROR(
IF($F210=General!$E$25,INDEX(Forecast_Capex_Input!S$12:S$286,$X210),
INDEX(Forecast_Capex_Input!T$12:T$286,$X210)),0)</f>
        <v>0.85904358516619084</v>
      </c>
      <c r="V210" s="222" t="b">
        <f>IFERROR(INDEX(Overheads!$T$19:$T$26,MATCH($I210,Overheads!$E$19:$E$26,0)),FALSE)</f>
        <v>1</v>
      </c>
      <c r="W210" s="165"/>
      <c r="X210" s="174">
        <f>IFERROR(
IF(MATCH($C210,Forecast_Capex_Input!$CI$12:$CI$286,1)+1&gt;MAX(Forecast_Capex_Input!$C$12:$C$286),NA,
MATCH($C210,Forecast_Capex_Input!$CI$12:$CI$286,1)+1),1)</f>
        <v>79</v>
      </c>
      <c r="Y210" s="174" cm="1">
        <f t="array" aca="1" ref="Y210" ca="1">IFERROR(
IF(X209&lt;&gt;X210,1,
IF(COUNTIF(OFFSET(Y209,0,0,-INDEX(Forecast_Capex_Input!$CG$12:$CG$286,$X210)),Y209)=INDEX(Forecast_Capex_Input!$CG$12:$CG$286,$X210),Y209+1,Y209)),NA)</f>
        <v>2</v>
      </c>
      <c r="Z210" s="174" cm="1">
        <f t="array" ref="Z210">IFERROR($C210-IF($X210=1,1,INDEX(Forecast_Capex_Input!$CI$12:$CI$286,$X210-1))+1,NA)</f>
        <v>4</v>
      </c>
      <c r="AA210" s="174" cm="1">
        <f t="array" aca="1" ref="AA210" ca="1">IFERROR(IF(Y210=1,
INDEX(Forecast_Capex_Input!$AI$10:$BB$10,SMALL(IF(INDEX(Forecast_Capex_Input!$AI$12:$BB$286,$X210,0)&gt;0,COLUMN(Forecast_Capex_Input!$AI$10:$BB$10)-COLUMN(Forecast_Capex_Input!$AI$12)+1),ROWS(OFFSET(AA209,0,0,-$Z210)))),
OFFSET(AA209,-INDEX(Forecast_Capex_Input!$CG$12:$CG$286,$X210)+1,0)),NA)</f>
        <v>4</v>
      </c>
      <c r="AB210" s="174">
        <f t="shared" ca="1" si="141"/>
        <v>2</v>
      </c>
      <c r="AC210" s="222" t="b">
        <f t="shared" si="173"/>
        <v>0</v>
      </c>
      <c r="AD210" s="220" t="b">
        <v>0</v>
      </c>
      <c r="AE210" s="222" t="b">
        <f t="shared" si="142"/>
        <v>1</v>
      </c>
      <c r="AF210" s="165"/>
      <c r="AG210" s="215">
        <v>8.4797782424158918E-2</v>
      </c>
      <c r="AH210" s="215">
        <v>1.8079245644117111E-2</v>
      </c>
      <c r="AI210" s="215">
        <v>9.5974952992757684E-2</v>
      </c>
      <c r="AJ210" s="215">
        <v>0.11517695424444016</v>
      </c>
      <c r="AK210" s="215">
        <v>0.12468822932001535</v>
      </c>
      <c r="AL210" s="155">
        <v>0.43871716462548921</v>
      </c>
      <c r="AM210" s="165"/>
      <c r="AN210" s="215" cm="1">
        <f t="array" aca="1" ref="AN210" ca="1">IFERROR(INDEX(General!O$33:O$34,$AB210)
*AG210,0)</f>
        <v>8.4797782424158918E-2</v>
      </c>
      <c r="AO210" s="215" cm="1">
        <f t="array" aca="1" ref="AO210" ca="1">IFERROR(INDEX(General!P$33:P$34,$AB210)
*AH210,0)</f>
        <v>1.8079245644117111E-2</v>
      </c>
      <c r="AP210" s="215" cm="1">
        <f t="array" aca="1" ref="AP210" ca="1">IFERROR(INDEX(General!Q$33:Q$34,$AB210)
*AI210,0)</f>
        <v>9.5974952992757684E-2</v>
      </c>
      <c r="AQ210" s="215" cm="1">
        <f t="array" aca="1" ref="AQ210" ca="1">IFERROR(INDEX(General!R$33:R$34,$AB210)
*AJ210,0)</f>
        <v>0.11517695424444016</v>
      </c>
      <c r="AR210" s="215" cm="1">
        <f t="array" aca="1" ref="AR210" ca="1">IFERROR(INDEX(General!S$33:S$34,$AB210)
*AK210,0)</f>
        <v>0.12468822932001535</v>
      </c>
      <c r="AS210" s="155">
        <f t="shared" ca="1" si="174"/>
        <v>0.43871716462548921</v>
      </c>
      <c r="AT210" s="165"/>
      <c r="AU210" s="215">
        <f ca="1">IF($AE210=FALSE,AN210*Overheads!$R$24*$V210,
IFERROR(Overheads!$O$49*$V210*AN210,0)
+IFERROR(Overheads!Q$59*$V210*(AN210/Overheads!Q$68),0))</f>
        <v>1.1877319726828992E-2</v>
      </c>
      <c r="AV210" s="215">
        <f ca="1">IF($AE210=FALSE,AO210*Overheads!$R$24*$V210,
IFERROR(Overheads!$O$49*$V210*AO210,0)
+IFERROR(Overheads!R$59*$V210*(AO210/Overheads!R$68),0))</f>
        <v>2.1577659305717332E-3</v>
      </c>
      <c r="AW210" s="215">
        <f ca="1">IF($AE210=FALSE,AP210*Overheads!$R$24*$V210,
IFERROR(Overheads!$O$49*$V210*AP210,0)
+IFERROR(Overheads!S$59*$V210*(AP210/Overheads!S$68),0))</f>
        <v>1.2480693310523054E-2</v>
      </c>
      <c r="AX210" s="215">
        <f ca="1">IF($AE210=FALSE,AQ210*Overheads!$R$24*$V210,
IFERROR(Overheads!$O$49*$V210*AQ210,0)
+IFERROR(Overheads!T$59*$V210*(AQ210/Overheads!T$68),0))</f>
        <v>1.6503825422954872E-2</v>
      </c>
      <c r="AY210" s="215">
        <f ca="1">IF($AE210=FALSE,AR210*Overheads!$R$24*$V210,
IFERROR(Overheads!$O$49*$V210*AR210,0)
+IFERROR(Overheads!U$59*$V210*(AR210/Overheads!U$68),0))</f>
        <v>1.5252674980694715E-2</v>
      </c>
      <c r="AZ210" s="155">
        <f t="shared" ca="1" si="175"/>
        <v>5.8272279371573366E-2</v>
      </c>
      <c r="BA210" s="165"/>
      <c r="BB210" s="215">
        <f ca="1">IF($AE210=FALSE,AN210*Overheads!$S$25,
IFERROR(Overheads!$O$50*AN210,0)
+IFERROR(Overheads!Q$60*(AN210/Overheads!Q$66),0))</f>
        <v>1.59409731750438E-3</v>
      </c>
      <c r="BC210" s="215">
        <f ca="1">IF($AE210=FALSE,AO210*Overheads!$S$25,
IFERROR(Overheads!$O$50*AO210,0)
+IFERROR(Overheads!R$60*(AO210/Overheads!R$66),0))</f>
        <v>3.0504391389917391E-4</v>
      </c>
      <c r="BD210" s="215">
        <f ca="1">IF($AE210=FALSE,AP210*Overheads!$S$25,
IFERROR(Overheads!$O$50*AP210,0)
+IFERROR(Overheads!S$60*(AP210/Overheads!S$66),0))</f>
        <v>1.7614892111849335E-3</v>
      </c>
      <c r="BE210" s="215">
        <f ca="1">IF($AE210=FALSE,AQ210*Overheads!$S$25,
IFERROR(Overheads!$O$50*AQ210,0)
+IFERROR(Overheads!T$60*(AQ210/Overheads!T$66),0))</f>
        <v>2.3347292467153537E-3</v>
      </c>
      <c r="BF210" s="215">
        <f ca="1">IF($AE210=FALSE,AR210*Overheads!$S$25,
IFERROR(Overheads!$O$50*AR210,0)
+IFERROR(Overheads!U$60*(AR210/Overheads!U$66),0))</f>
        <v>2.2324737357924925E-3</v>
      </c>
      <c r="BG210" s="155">
        <f t="shared" ca="1" si="176"/>
        <v>8.2278334250963335E-3</v>
      </c>
      <c r="BH210" s="165"/>
      <c r="BI210" s="215">
        <f t="shared" ca="1" si="177"/>
        <v>9.8269199468492302E-2</v>
      </c>
      <c r="BJ210" s="215">
        <f t="shared" ca="1" si="143"/>
        <v>2.0542055488588017E-2</v>
      </c>
      <c r="BK210" s="215">
        <f t="shared" ca="1" si="144"/>
        <v>0.11021713551446567</v>
      </c>
      <c r="BL210" s="215">
        <f t="shared" ca="1" si="145"/>
        <v>0.13401550891411038</v>
      </c>
      <c r="BM210" s="215">
        <f t="shared" ca="1" si="146"/>
        <v>0.14217337803650257</v>
      </c>
      <c r="BN210" s="155">
        <f t="shared" ca="1" si="178"/>
        <v>0.50521727742215894</v>
      </c>
      <c r="BO210" s="165"/>
      <c r="BP210" s="187" cm="1">
        <f t="array" ref="BP210">IFERROR(IF($X210=$X209,BP209,INDEX(Forecast_Capex_Input!AC$12:AC$286,$X210)),0)</f>
        <v>0.172832359139657</v>
      </c>
      <c r="BQ210" s="187" cm="1">
        <f t="array" ref="BQ210">IFERROR(IF($X210=$X209,BQ209,INDEX(Forecast_Capex_Input!AD$12:AD$286,$X210)),0)</f>
        <v>0</v>
      </c>
      <c r="BR210" s="187" cm="1">
        <f t="array" ref="BR210">IFERROR(IF($X210=$X209,BR209,INDEX(Forecast_Capex_Input!AE$12:AE$286,$X210)),0)</f>
        <v>0.21438646966153271</v>
      </c>
      <c r="BS210" s="187" cm="1">
        <f t="array" ref="BS210">IFERROR(IF($X210=$X209,BS209,INDEX(Forecast_Capex_Input!AF$12:AF$286,$X210)),0)</f>
        <v>0.21506558730357561</v>
      </c>
      <c r="BT210" s="187" cm="1">
        <f t="array" ref="BT210">IFERROR(IF($X210=$X209,BT209,INDEX(Forecast_Capex_Input!AG$12:AG$286,$X210)),0)</f>
        <v>0.39771558389523465</v>
      </c>
      <c r="BU210" s="165"/>
      <c r="BV210" s="215">
        <f t="shared" si="147"/>
        <v>7.5824522557284571E-2</v>
      </c>
      <c r="BW210" s="215">
        <f t="shared" si="148"/>
        <v>0</v>
      </c>
      <c r="BX210" s="215">
        <f t="shared" si="149"/>
        <v>9.4055024103976093E-2</v>
      </c>
      <c r="BY210" s="215">
        <f t="shared" si="150"/>
        <v>9.4352964670340309E-2</v>
      </c>
      <c r="BZ210" s="215">
        <f t="shared" si="151"/>
        <v>0.17448465329388824</v>
      </c>
      <c r="CA210" s="155">
        <f t="shared" si="179"/>
        <v>0.43871716462548921</v>
      </c>
      <c r="CB210" s="165"/>
      <c r="CC210" s="215">
        <f t="shared" ca="1" si="152"/>
        <v>7.5824522557284571E-2</v>
      </c>
      <c r="CD210" s="215">
        <f t="shared" ca="1" si="153"/>
        <v>0</v>
      </c>
      <c r="CE210" s="215">
        <f t="shared" ca="1" si="154"/>
        <v>9.4055024103976093E-2</v>
      </c>
      <c r="CF210" s="215">
        <f t="shared" ca="1" si="155"/>
        <v>9.4352964670340309E-2</v>
      </c>
      <c r="CG210" s="215">
        <f t="shared" ca="1" si="156"/>
        <v>0.17448465329388824</v>
      </c>
      <c r="CH210" s="155">
        <f t="shared" ca="1" si="180"/>
        <v>0.43871716462548921</v>
      </c>
      <c r="CI210" s="165"/>
      <c r="CJ210" s="215">
        <f t="shared" ca="1" si="157"/>
        <v>1.0071335516234193E-2</v>
      </c>
      <c r="CK210" s="215">
        <f t="shared" ca="1" si="158"/>
        <v>0</v>
      </c>
      <c r="CL210" s="215">
        <f t="shared" ca="1" si="159"/>
        <v>1.2492788253602172E-2</v>
      </c>
      <c r="CM210" s="215">
        <f t="shared" ca="1" si="160"/>
        <v>1.253236198656546E-2</v>
      </c>
      <c r="CN210" s="215">
        <f t="shared" ca="1" si="161"/>
        <v>2.3175793615171539E-2</v>
      </c>
      <c r="CO210" s="155">
        <f t="shared" ca="1" si="181"/>
        <v>5.8272279371573366E-2</v>
      </c>
      <c r="CP210" s="165"/>
      <c r="CQ210" s="223">
        <f t="shared" ca="1" si="162"/>
        <v>1.4220358614675237E-3</v>
      </c>
      <c r="CR210" s="223">
        <f t="shared" ca="1" si="163"/>
        <v>0</v>
      </c>
      <c r="CS210" s="223">
        <f t="shared" ca="1" si="164"/>
        <v>1.76393616096956E-3</v>
      </c>
      <c r="CT210" s="223">
        <f t="shared" ca="1" si="165"/>
        <v>1.769523827804333E-3</v>
      </c>
      <c r="CU210" s="223">
        <f t="shared" ca="1" si="166"/>
        <v>3.2723375748549169E-3</v>
      </c>
      <c r="CV210" s="155">
        <f t="shared" ca="1" si="182"/>
        <v>8.2278334250963335E-3</v>
      </c>
      <c r="CW210" s="165"/>
      <c r="CX210" s="215">
        <f t="shared" ca="1" si="183"/>
        <v>8.731789393498629E-2</v>
      </c>
      <c r="CY210" s="215">
        <f t="shared" ca="1" si="167"/>
        <v>0</v>
      </c>
      <c r="CZ210" s="215">
        <f t="shared" ca="1" si="168"/>
        <v>0.10831174851854783</v>
      </c>
      <c r="DA210" s="215">
        <f t="shared" ca="1" si="169"/>
        <v>0.1086548504847101</v>
      </c>
      <c r="DB210" s="215">
        <f t="shared" ca="1" si="170"/>
        <v>0.20093278448391469</v>
      </c>
      <c r="DC210" s="155">
        <f t="shared" ca="1" si="184"/>
        <v>0.50521727742215894</v>
      </c>
      <c r="DD210" s="165"/>
      <c r="DE210" s="188" t="b" cm="1">
        <f t="array" aca="1" ref="DE210" ca="1">OR($G210=Forecast_Capex_Input!$BF$8:$BF$10)</f>
        <v>0</v>
      </c>
      <c r="DF210" s="188" cm="1">
        <f t="array" aca="1" ref="DF210" ca="1">IFERROR(INDEX(Forecast_Capex_Input!BG$12:BG$286,$X210)
*(INDEX(Forecast_Capex_Input!$H$12:$H$286,$X210)=Repex),0)
*$DE210</f>
        <v>0</v>
      </c>
      <c r="DG210" s="188" cm="1">
        <f t="array" aca="1" ref="DG210" ca="1">IFERROR(INDEX(Forecast_Capex_Input!BH$12:BH$286,$X210)
*(INDEX(Forecast_Capex_Input!$H$12:$H$286,$X210)=Repex),0)
*$DE210</f>
        <v>0</v>
      </c>
      <c r="DH210" s="188" cm="1">
        <f t="array" aca="1" ref="DH210" ca="1">IFERROR(INDEX(Forecast_Capex_Input!BI$12:BI$286,$X210)
*(INDEX(Forecast_Capex_Input!$H$12:$H$286,$X210)=Repex),0)
*$DE210</f>
        <v>0</v>
      </c>
      <c r="DI210" s="188" cm="1">
        <f t="array" aca="1" ref="DI210" ca="1">IFERROR(INDEX(Forecast_Capex_Input!BJ$12:BJ$286,$X210)
*(INDEX(Forecast_Capex_Input!$H$12:$H$286,$X210)=Repex),0)
*$DE210</f>
        <v>0</v>
      </c>
      <c r="DJ210" s="188" cm="1">
        <f t="array" aca="1" ref="DJ210" ca="1">IFERROR(INDEX(Forecast_Capex_Input!BK$12:BK$286,$X210)
*(INDEX(Forecast_Capex_Input!$H$12:$H$286,$X210)=Repex),0)
*$DE210</f>
        <v>0</v>
      </c>
      <c r="DK210" s="188" cm="1">
        <f t="array" aca="1" ref="DK210" ca="1">IFERROR(INDEX(Forecast_Capex_Input!BL$12:BL$286,$X210)
*(INDEX(Forecast_Capex_Input!$H$12:$H$286,$X210)=Repex),0)
*$DE210</f>
        <v>0</v>
      </c>
      <c r="DL210" s="165"/>
      <c r="DM210" s="188" t="b" cm="1">
        <f t="array" aca="1" ref="DM210" ca="1">OR($G210=Forecast_Capex_Input!$BN$8:$BN$9)</f>
        <v>0</v>
      </c>
      <c r="DN210" s="188" cm="1">
        <f t="array" aca="1" ref="DN210" ca="1">IFERROR(INDEX(Forecast_Capex_Input!BO$12:BO$286,$X210)
*(INDEX(Forecast_Capex_Input!$H$12:$H$286,$X210)=Repex),0)
*$DM210</f>
        <v>0</v>
      </c>
      <c r="DO210" s="188" cm="1">
        <f t="array" aca="1" ref="DO210" ca="1">IFERROR(INDEX(Forecast_Capex_Input!BP$12:BP$286,$X210)
*(INDEX(Forecast_Capex_Input!$H$12:$H$286,$X210)=Repex),0)
*$DM210</f>
        <v>0</v>
      </c>
      <c r="DP210" s="188" cm="1">
        <f t="array" aca="1" ref="DP210" ca="1">IFERROR(INDEX(Forecast_Capex_Input!BQ$12:BQ$286,$X210)
*(INDEX(Forecast_Capex_Input!$H$12:$H$286,$X210)=Repex),0)
*$DM210</f>
        <v>0</v>
      </c>
      <c r="DQ210" s="188" cm="1">
        <f t="array" aca="1" ref="DQ210" ca="1">IFERROR(INDEX(Forecast_Capex_Input!BR$12:BR$286,$X210)
*(INDEX(Forecast_Capex_Input!$H$12:$H$286,$X210)=Repex),0)
*$DM210</f>
        <v>0</v>
      </c>
      <c r="DR210" s="188" cm="1">
        <f t="array" aca="1" ref="DR210" ca="1">IFERROR(INDEX(Forecast_Capex_Input!BS$12:BS$286,$X210)
*(INDEX(Forecast_Capex_Input!$H$12:$H$286,$X210)=Repex),0)
*$DM210</f>
        <v>0</v>
      </c>
      <c r="DS210" s="165"/>
      <c r="DT210" s="188" t="b" cm="1">
        <f t="array" aca="1" ref="DT210" ca="1">OR($G210=Forecast_Capex_Input!$BU$8:$BU$10)</f>
        <v>1</v>
      </c>
      <c r="DU210" s="188" cm="1">
        <f t="array" aca="1" ref="DU210" ca="1">IFERROR(INDEX(Forecast_Capex_Input!BV$12:BV$286,$X210)
*(INDEX(Forecast_Capex_Input!$H$12:$H$286,$X210)=Repex),0)
*$DT210</f>
        <v>9.7660674777432857E-2</v>
      </c>
      <c r="DV210" s="188" cm="1">
        <f t="array" aca="1" ref="DV210" ca="1">IFERROR(INDEX(Forecast_Capex_Input!BW$12:BW$286,$X210)
*(INDEX(Forecast_Capex_Input!$H$12:$H$286,$X210)=Repex),0)
*$DT210</f>
        <v>0.87445495015432617</v>
      </c>
      <c r="DW210" s="188" cm="1">
        <f t="array" aca="1" ref="DW210" ca="1">IFERROR(INDEX(Forecast_Capex_Input!BX$12:BX$286,$X210)
*(INDEX(Forecast_Capex_Input!$H$12:$H$286,$X210)=Repex),0)
*$DT210</f>
        <v>2.7884375068240881E-2</v>
      </c>
      <c r="DX210" s="188" cm="1">
        <f t="array" aca="1" ref="DX210" ca="1">IFERROR(INDEX(Forecast_Capex_Input!BY$12:BY$286,$X210)
*(INDEX(Forecast_Capex_Input!$H$12:$H$286,$X210)=Repex),0)
*$DT210</f>
        <v>0</v>
      </c>
      <c r="DY210" s="188" cm="1">
        <f t="array" aca="1" ref="DY210" ca="1">IFERROR(INDEX(Forecast_Capex_Input!BZ$12:BZ$286,$X210)
*(INDEX(Forecast_Capex_Input!$H$12:$H$286,$X210)=Repex),0)
*$DT210</f>
        <v>0</v>
      </c>
      <c r="DZ210" s="188" cm="1">
        <f t="array" aca="1" ref="DZ210" ca="1">IFERROR(INDEX(Forecast_Capex_Input!CA$12:CA$286,$X210)
*(INDEX(Forecast_Capex_Input!$H$12:$H$286,$X210)=Repex),0)
*$DT210</f>
        <v>0</v>
      </c>
      <c r="EA210" s="188" cm="1">
        <f t="array" aca="1" ref="EA210" ca="1">IFERROR(INDEX(Forecast_Capex_Input!CB$12:CB$286,$X210)
*(INDEX(Forecast_Capex_Input!$H$12:$H$286,$X210)=Repex),0)
*$DT210</f>
        <v>0</v>
      </c>
      <c r="EB210" s="188" cm="1">
        <f t="array" aca="1" ref="EB210" ca="1">IFERROR(INDEX(Forecast_Capex_Input!CC$12:CC$286,$X210)
*(INDEX(Forecast_Capex_Input!$H$12:$H$286,$X210)=Repex),0)
*$DT210</f>
        <v>0</v>
      </c>
      <c r="EC210" s="165"/>
      <c r="ED210" s="226" t="str">
        <f t="shared" si="171"/>
        <v>N/A</v>
      </c>
      <c r="EE210" s="174" t="s">
        <v>15</v>
      </c>
    </row>
    <row r="211" spans="3:135" x14ac:dyDescent="0.2">
      <c r="C211" s="174">
        <f t="shared" si="172"/>
        <v>201</v>
      </c>
      <c r="D211" s="167" t="str" cm="1">
        <f t="array" ref="D211">IFERROR(INDEX(Forecast_Capex_Input!$D$12:$D$286,$X211),NA)</f>
        <v>Subs - Capital spares</v>
      </c>
      <c r="E211" s="172" t="b" cm="1">
        <f t="array" ref="E211">IF($X211=NA,NA,INDEX(Forecast_Capex_Input!$E$12:$E$286,$X211))</f>
        <v>1</v>
      </c>
      <c r="F211" s="167" t="str" cm="1">
        <f t="array" aca="1" ref="F211" ca="1">IFERROR(INDEX(General!$E$25:$E$26,$Y211),NA)</f>
        <v>Labour</v>
      </c>
      <c r="G211" s="167" t="str" cm="1">
        <f t="array" aca="1" ref="G211" ca="1">IFERROR(INDEX(Forecast_Capex_Input!$AI$11:$BB$11,$AA211),NA)</f>
        <v>Substations</v>
      </c>
      <c r="H211" s="189" cm="1">
        <f t="array" aca="1" ref="H211" ca="1">IFERROR(INDEX(Forecast_Capex_Input!$AI$12:$BB$286,$X211,$AA211),NA)</f>
        <v>1</v>
      </c>
      <c r="I211" s="199" t="str" cm="1">
        <f t="array" ref="I211">IFERROR(INDEX(Forecast_Capex_Input!$F$12:$F$286,$X211),NA)</f>
        <v>Replacement Expenditure</v>
      </c>
      <c r="J211" s="199" t="str" cm="1">
        <f t="array" ref="J211">IFERROR(INDEX(Forecast_Capex_Input!G$12:G$286,$X211),NA)</f>
        <v>Substation</v>
      </c>
      <c r="K211" s="199" t="str" cm="1">
        <f t="array" ref="K211">IFERROR(INDEX(Forecast_Capex_Input!H$12:H$286,$X211),NA)</f>
        <v>Repex</v>
      </c>
      <c r="L211" s="199" t="str" cm="1">
        <f t="array" ref="L211">IFERROR(INDEX(Forecast_Capex_Input!I$12:I$286,$X211),NA)</f>
        <v>N/A</v>
      </c>
      <c r="M211" s="199" t="str" cm="1">
        <f t="array" ref="M211">IFERROR(INDEX(Forecast_Capex_Input!J$12:J$286,$X211),NA)</f>
        <v>N/A</v>
      </c>
      <c r="N211" s="199" t="str" cm="1">
        <f t="array" ref="N211">IFERROR(INDEX(Forecast_Capex_Input!K$12:K$286,$X211),NA)</f>
        <v>Substations - Site Establishment and supporting assets</v>
      </c>
      <c r="O211" s="199" t="str" cm="1">
        <f t="array" ref="O211">IFERROR(INDEX(Forecast_Capex_Input!L$12:L$286,$X211),NA)</f>
        <v>Substations - Safe and Reliable Network</v>
      </c>
      <c r="P211" s="199" t="str" cm="1">
        <f t="array" ref="P211">IFERROR(INDEX(Forecast_Capex_Input!M$12:M$286,$X211),NA)</f>
        <v>N/A</v>
      </c>
      <c r="Q211" s="172" t="str" cm="1">
        <f t="array" ref="Q211">IFERROR(INDEX(Forecast_Capex_Input!N$12:N$286,$X211),NA)</f>
        <v>No</v>
      </c>
      <c r="R211" s="265" cm="1">
        <f t="array" ref="R211">IFERROR(INDEX(Forecast_Capex_Input!O$12:O$286,$X211),0)</f>
        <v>0</v>
      </c>
      <c r="S211" s="172" t="str" cm="1">
        <f t="array" ref="S211">IFERROR(INDEX(Forecast_Capex_Input!P$12:P$286,$X211),0)</f>
        <v>Safety security &amp; reliability</v>
      </c>
      <c r="T211" s="199" t="str" cm="1">
        <f t="array" aca="1" ref="T211" ca="1">IFERROR(INDEX(General!$K$84:$K$103,$AA211),NA)</f>
        <v>Substations (2018 onwards)</v>
      </c>
      <c r="U211" s="188" cm="1">
        <f t="array" aca="1" ref="U211" ca="1">IFERROR(
IF($F211=General!$E$25,INDEX(Forecast_Capex_Input!S$12:S$286,$X211),
INDEX(Forecast_Capex_Input!T$12:T$286,$X211)),0)</f>
        <v>0</v>
      </c>
      <c r="V211" s="222" t="b">
        <f>IFERROR(INDEX(Overheads!$T$19:$T$26,MATCH($I211,Overheads!$E$19:$E$26,0)),FALSE)</f>
        <v>1</v>
      </c>
      <c r="W211" s="165"/>
      <c r="X211" s="174">
        <f>IFERROR(
IF(MATCH($C211,Forecast_Capex_Input!$CI$12:$CI$286,1)+1&gt;MAX(Forecast_Capex_Input!$C$12:$C$286),NA,
MATCH($C211,Forecast_Capex_Input!$CI$12:$CI$286,1)+1),1)</f>
        <v>80</v>
      </c>
      <c r="Y211" s="174" cm="1">
        <f t="array" aca="1" ref="Y211" ca="1">IFERROR(
IF(X210&lt;&gt;X211,1,
IF(COUNTIF(OFFSET(Y210,0,0,-INDEX(Forecast_Capex_Input!$CG$12:$CG$286,$X211)),Y210)=INDEX(Forecast_Capex_Input!$CG$12:$CG$286,$X211),Y210+1,Y210)),NA)</f>
        <v>1</v>
      </c>
      <c r="Z211" s="174" cm="1">
        <f t="array" ref="Z211">IFERROR($C211-IF($X211=1,1,INDEX(Forecast_Capex_Input!$CI$12:$CI$286,$X211-1))+1,NA)</f>
        <v>1</v>
      </c>
      <c r="AA211" s="174" cm="1">
        <f t="array" aca="1" ref="AA211" ca="1">IFERROR(IF(Y211=1,
INDEX(Forecast_Capex_Input!$AI$10:$BB$10,SMALL(IF(INDEX(Forecast_Capex_Input!$AI$12:$BB$286,$X211,0)&gt;0,COLUMN(Forecast_Capex_Input!$AI$10:$BB$10)-COLUMN(Forecast_Capex_Input!$AI$12)+1),ROWS(OFFSET(AA210,0,0,-$Z211)))),
OFFSET(AA210,-INDEX(Forecast_Capex_Input!$CG$12:$CG$286,$X211)+1,0)),NA)</f>
        <v>3</v>
      </c>
      <c r="AB211" s="174">
        <f t="shared" ca="1" si="141"/>
        <v>1</v>
      </c>
      <c r="AC211" s="222" t="b">
        <f t="shared" si="173"/>
        <v>0</v>
      </c>
      <c r="AD211" s="220" t="b">
        <v>0</v>
      </c>
      <c r="AE211" s="222" t="b">
        <f t="shared" si="142"/>
        <v>1</v>
      </c>
      <c r="AF211" s="165"/>
      <c r="AG211" s="215">
        <v>0</v>
      </c>
      <c r="AH211" s="215">
        <v>0</v>
      </c>
      <c r="AI211" s="215">
        <v>0</v>
      </c>
      <c r="AJ211" s="215">
        <v>0</v>
      </c>
      <c r="AK211" s="215">
        <v>0</v>
      </c>
      <c r="AL211" s="155">
        <v>0</v>
      </c>
      <c r="AM211" s="165"/>
      <c r="AN211" s="215" cm="1">
        <f t="array" aca="1" ref="AN211" ca="1">IFERROR(INDEX(General!O$33:O$34,$AB211)
*AG211,0)</f>
        <v>0</v>
      </c>
      <c r="AO211" s="215" cm="1">
        <f t="array" aca="1" ref="AO211" ca="1">IFERROR(INDEX(General!P$33:P$34,$AB211)
*AH211,0)</f>
        <v>0</v>
      </c>
      <c r="AP211" s="215" cm="1">
        <f t="array" aca="1" ref="AP211" ca="1">IFERROR(INDEX(General!Q$33:Q$34,$AB211)
*AI211,0)</f>
        <v>0</v>
      </c>
      <c r="AQ211" s="215" cm="1">
        <f t="array" aca="1" ref="AQ211" ca="1">IFERROR(INDEX(General!R$33:R$34,$AB211)
*AJ211,0)</f>
        <v>0</v>
      </c>
      <c r="AR211" s="215" cm="1">
        <f t="array" aca="1" ref="AR211" ca="1">IFERROR(INDEX(General!S$33:S$34,$AB211)
*AK211,0)</f>
        <v>0</v>
      </c>
      <c r="AS211" s="155">
        <f t="shared" ca="1" si="174"/>
        <v>0</v>
      </c>
      <c r="AT211" s="165"/>
      <c r="AU211" s="215">
        <f ca="1">IF($AE211=FALSE,AN211*Overheads!$R$24*$V211,
IFERROR(Overheads!$O$49*$V211*AN211,0)
+IFERROR(Overheads!Q$59*$V211*(AN211/Overheads!Q$68),0))</f>
        <v>0</v>
      </c>
      <c r="AV211" s="215">
        <f ca="1">IF($AE211=FALSE,AO211*Overheads!$R$24*$V211,
IFERROR(Overheads!$O$49*$V211*AO211,0)
+IFERROR(Overheads!R$59*$V211*(AO211/Overheads!R$68),0))</f>
        <v>0</v>
      </c>
      <c r="AW211" s="215">
        <f ca="1">IF($AE211=FALSE,AP211*Overheads!$R$24*$V211,
IFERROR(Overheads!$O$49*$V211*AP211,0)
+IFERROR(Overheads!S$59*$V211*(AP211/Overheads!S$68),0))</f>
        <v>0</v>
      </c>
      <c r="AX211" s="215">
        <f ca="1">IF($AE211=FALSE,AQ211*Overheads!$R$24*$V211,
IFERROR(Overheads!$O$49*$V211*AQ211,0)
+IFERROR(Overheads!T$59*$V211*(AQ211/Overheads!T$68),0))</f>
        <v>0</v>
      </c>
      <c r="AY211" s="215">
        <f ca="1">IF($AE211=FALSE,AR211*Overheads!$R$24*$V211,
IFERROR(Overheads!$O$49*$V211*AR211,0)
+IFERROR(Overheads!U$59*$V211*(AR211/Overheads!U$68),0))</f>
        <v>0</v>
      </c>
      <c r="AZ211" s="155">
        <f t="shared" ca="1" si="175"/>
        <v>0</v>
      </c>
      <c r="BA211" s="165"/>
      <c r="BB211" s="215">
        <f ca="1">IF($AE211=FALSE,AN211*Overheads!$S$25,
IFERROR(Overheads!$O$50*AN211,0)
+IFERROR(Overheads!Q$60*(AN211/Overheads!Q$66),0))</f>
        <v>0</v>
      </c>
      <c r="BC211" s="215">
        <f ca="1">IF($AE211=FALSE,AO211*Overheads!$S$25,
IFERROR(Overheads!$O$50*AO211,0)
+IFERROR(Overheads!R$60*(AO211/Overheads!R$66),0))</f>
        <v>0</v>
      </c>
      <c r="BD211" s="215">
        <f ca="1">IF($AE211=FALSE,AP211*Overheads!$S$25,
IFERROR(Overheads!$O$50*AP211,0)
+IFERROR(Overheads!S$60*(AP211/Overheads!S$66),0))</f>
        <v>0</v>
      </c>
      <c r="BE211" s="215">
        <f ca="1">IF($AE211=FALSE,AQ211*Overheads!$S$25,
IFERROR(Overheads!$O$50*AQ211,0)
+IFERROR(Overheads!T$60*(AQ211/Overheads!T$66),0))</f>
        <v>0</v>
      </c>
      <c r="BF211" s="215">
        <f ca="1">IF($AE211=FALSE,AR211*Overheads!$S$25,
IFERROR(Overheads!$O$50*AR211,0)
+IFERROR(Overheads!U$60*(AR211/Overheads!U$66),0))</f>
        <v>0</v>
      </c>
      <c r="BG211" s="155">
        <f t="shared" ca="1" si="176"/>
        <v>0</v>
      </c>
      <c r="BH211" s="165"/>
      <c r="BI211" s="215">
        <f t="shared" ca="1" si="177"/>
        <v>0</v>
      </c>
      <c r="BJ211" s="215">
        <f t="shared" ca="1" si="143"/>
        <v>0</v>
      </c>
      <c r="BK211" s="215">
        <f t="shared" ca="1" si="144"/>
        <v>0</v>
      </c>
      <c r="BL211" s="215">
        <f t="shared" ca="1" si="145"/>
        <v>0</v>
      </c>
      <c r="BM211" s="215">
        <f t="shared" ca="1" si="146"/>
        <v>0</v>
      </c>
      <c r="BN211" s="155">
        <f t="shared" ca="1" si="178"/>
        <v>0</v>
      </c>
      <c r="BO211" s="165"/>
      <c r="BP211" s="187" cm="1">
        <f t="array" ref="BP211">IFERROR(IF($X211=$X210,BP210,INDEX(Forecast_Capex_Input!AC$12:AC$286,$X211)),0)</f>
        <v>0.2</v>
      </c>
      <c r="BQ211" s="187" cm="1">
        <f t="array" ref="BQ211">IFERROR(IF($X211=$X210,BQ210,INDEX(Forecast_Capex_Input!AD$12:AD$286,$X211)),0)</f>
        <v>0.2</v>
      </c>
      <c r="BR211" s="187" cm="1">
        <f t="array" ref="BR211">IFERROR(IF($X211=$X210,BR210,INDEX(Forecast_Capex_Input!AE$12:AE$286,$X211)),0)</f>
        <v>0.2</v>
      </c>
      <c r="BS211" s="187" cm="1">
        <f t="array" ref="BS211">IFERROR(IF($X211=$X210,BS210,INDEX(Forecast_Capex_Input!AF$12:AF$286,$X211)),0)</f>
        <v>0.2</v>
      </c>
      <c r="BT211" s="187" cm="1">
        <f t="array" ref="BT211">IFERROR(IF($X211=$X210,BT210,INDEX(Forecast_Capex_Input!AG$12:AG$286,$X211)),0)</f>
        <v>0.2</v>
      </c>
      <c r="BU211" s="165"/>
      <c r="BV211" s="215">
        <f t="shared" si="147"/>
        <v>0</v>
      </c>
      <c r="BW211" s="215">
        <f t="shared" si="148"/>
        <v>0</v>
      </c>
      <c r="BX211" s="215">
        <f t="shared" si="149"/>
        <v>0</v>
      </c>
      <c r="BY211" s="215">
        <f t="shared" si="150"/>
        <v>0</v>
      </c>
      <c r="BZ211" s="215">
        <f t="shared" si="151"/>
        <v>0</v>
      </c>
      <c r="CA211" s="155">
        <f t="shared" si="179"/>
        <v>0</v>
      </c>
      <c r="CB211" s="165"/>
      <c r="CC211" s="215">
        <f t="shared" ca="1" si="152"/>
        <v>0</v>
      </c>
      <c r="CD211" s="215">
        <f t="shared" ca="1" si="153"/>
        <v>0</v>
      </c>
      <c r="CE211" s="215">
        <f t="shared" ca="1" si="154"/>
        <v>0</v>
      </c>
      <c r="CF211" s="215">
        <f t="shared" ca="1" si="155"/>
        <v>0</v>
      </c>
      <c r="CG211" s="215">
        <f t="shared" ca="1" si="156"/>
        <v>0</v>
      </c>
      <c r="CH211" s="155">
        <f t="shared" ca="1" si="180"/>
        <v>0</v>
      </c>
      <c r="CI211" s="165"/>
      <c r="CJ211" s="215">
        <f t="shared" ca="1" si="157"/>
        <v>0</v>
      </c>
      <c r="CK211" s="215">
        <f t="shared" ca="1" si="158"/>
        <v>0</v>
      </c>
      <c r="CL211" s="215">
        <f t="shared" ca="1" si="159"/>
        <v>0</v>
      </c>
      <c r="CM211" s="215">
        <f t="shared" ca="1" si="160"/>
        <v>0</v>
      </c>
      <c r="CN211" s="215">
        <f t="shared" ca="1" si="161"/>
        <v>0</v>
      </c>
      <c r="CO211" s="155">
        <f t="shared" ca="1" si="181"/>
        <v>0</v>
      </c>
      <c r="CP211" s="165"/>
      <c r="CQ211" s="223">
        <f t="shared" ca="1" si="162"/>
        <v>0</v>
      </c>
      <c r="CR211" s="223">
        <f t="shared" ca="1" si="163"/>
        <v>0</v>
      </c>
      <c r="CS211" s="223">
        <f t="shared" ca="1" si="164"/>
        <v>0</v>
      </c>
      <c r="CT211" s="223">
        <f t="shared" ca="1" si="165"/>
        <v>0</v>
      </c>
      <c r="CU211" s="223">
        <f t="shared" ca="1" si="166"/>
        <v>0</v>
      </c>
      <c r="CV211" s="155">
        <f t="shared" ca="1" si="182"/>
        <v>0</v>
      </c>
      <c r="CW211" s="165"/>
      <c r="CX211" s="215">
        <f t="shared" ca="1" si="183"/>
        <v>0</v>
      </c>
      <c r="CY211" s="215">
        <f t="shared" ca="1" si="167"/>
        <v>0</v>
      </c>
      <c r="CZ211" s="215">
        <f t="shared" ca="1" si="168"/>
        <v>0</v>
      </c>
      <c r="DA211" s="215">
        <f t="shared" ca="1" si="169"/>
        <v>0</v>
      </c>
      <c r="DB211" s="215">
        <f t="shared" ca="1" si="170"/>
        <v>0</v>
      </c>
      <c r="DC211" s="155">
        <f t="shared" ca="1" si="184"/>
        <v>0</v>
      </c>
      <c r="DD211" s="165"/>
      <c r="DE211" s="188" t="b" cm="1">
        <f t="array" aca="1" ref="DE211" ca="1">OR($G211=Forecast_Capex_Input!$BF$8:$BF$10)</f>
        <v>0</v>
      </c>
      <c r="DF211" s="188" cm="1">
        <f t="array" aca="1" ref="DF211" ca="1">IFERROR(INDEX(Forecast_Capex_Input!BG$12:BG$286,$X211)
*(INDEX(Forecast_Capex_Input!$H$12:$H$286,$X211)=Repex),0)
*$DE211</f>
        <v>0</v>
      </c>
      <c r="DG211" s="188" cm="1">
        <f t="array" aca="1" ref="DG211" ca="1">IFERROR(INDEX(Forecast_Capex_Input!BH$12:BH$286,$X211)
*(INDEX(Forecast_Capex_Input!$H$12:$H$286,$X211)=Repex),0)
*$DE211</f>
        <v>0</v>
      </c>
      <c r="DH211" s="188" cm="1">
        <f t="array" aca="1" ref="DH211" ca="1">IFERROR(INDEX(Forecast_Capex_Input!BI$12:BI$286,$X211)
*(INDEX(Forecast_Capex_Input!$H$12:$H$286,$X211)=Repex),0)
*$DE211</f>
        <v>0</v>
      </c>
      <c r="DI211" s="188" cm="1">
        <f t="array" aca="1" ref="DI211" ca="1">IFERROR(INDEX(Forecast_Capex_Input!BJ$12:BJ$286,$X211)
*(INDEX(Forecast_Capex_Input!$H$12:$H$286,$X211)=Repex),0)
*$DE211</f>
        <v>0</v>
      </c>
      <c r="DJ211" s="188" cm="1">
        <f t="array" aca="1" ref="DJ211" ca="1">IFERROR(INDEX(Forecast_Capex_Input!BK$12:BK$286,$X211)
*(INDEX(Forecast_Capex_Input!$H$12:$H$286,$X211)=Repex),0)
*$DE211</f>
        <v>0</v>
      </c>
      <c r="DK211" s="188" cm="1">
        <f t="array" aca="1" ref="DK211" ca="1">IFERROR(INDEX(Forecast_Capex_Input!BL$12:BL$286,$X211)
*(INDEX(Forecast_Capex_Input!$H$12:$H$286,$X211)=Repex),0)
*$DE211</f>
        <v>0</v>
      </c>
      <c r="DL211" s="165"/>
      <c r="DM211" s="188" t="b" cm="1">
        <f t="array" aca="1" ref="DM211" ca="1">OR($G211=Forecast_Capex_Input!$BN$8:$BN$9)</f>
        <v>1</v>
      </c>
      <c r="DN211" s="188" cm="1">
        <f t="array" aca="1" ref="DN211" ca="1">IFERROR(INDEX(Forecast_Capex_Input!BO$12:BO$286,$X211)
*(INDEX(Forecast_Capex_Input!$H$12:$H$286,$X211)=Repex),0)
*$DM211</f>
        <v>1</v>
      </c>
      <c r="DO211" s="188" cm="1">
        <f t="array" aca="1" ref="DO211" ca="1">IFERROR(INDEX(Forecast_Capex_Input!BP$12:BP$286,$X211)
*(INDEX(Forecast_Capex_Input!$H$12:$H$286,$X211)=Repex),0)
*$DM211</f>
        <v>0</v>
      </c>
      <c r="DP211" s="188" cm="1">
        <f t="array" aca="1" ref="DP211" ca="1">IFERROR(INDEX(Forecast_Capex_Input!BQ$12:BQ$286,$X211)
*(INDEX(Forecast_Capex_Input!$H$12:$H$286,$X211)=Repex),0)
*$DM211</f>
        <v>0</v>
      </c>
      <c r="DQ211" s="188" cm="1">
        <f t="array" aca="1" ref="DQ211" ca="1">IFERROR(INDEX(Forecast_Capex_Input!BR$12:BR$286,$X211)
*(INDEX(Forecast_Capex_Input!$H$12:$H$286,$X211)=Repex),0)
*$DM211</f>
        <v>0</v>
      </c>
      <c r="DR211" s="188" cm="1">
        <f t="array" aca="1" ref="DR211" ca="1">IFERROR(INDEX(Forecast_Capex_Input!BS$12:BS$286,$X211)
*(INDEX(Forecast_Capex_Input!$H$12:$H$286,$X211)=Repex),0)
*$DM211</f>
        <v>0</v>
      </c>
      <c r="DS211" s="165"/>
      <c r="DT211" s="188" t="b" cm="1">
        <f t="array" aca="1" ref="DT211" ca="1">OR($G211=Forecast_Capex_Input!$BU$8:$BU$10)</f>
        <v>0</v>
      </c>
      <c r="DU211" s="188" cm="1">
        <f t="array" aca="1" ref="DU211" ca="1">IFERROR(INDEX(Forecast_Capex_Input!BV$12:BV$286,$X211)
*(INDEX(Forecast_Capex_Input!$H$12:$H$286,$X211)=Repex),0)
*$DT211</f>
        <v>0</v>
      </c>
      <c r="DV211" s="188" cm="1">
        <f t="array" aca="1" ref="DV211" ca="1">IFERROR(INDEX(Forecast_Capex_Input!BW$12:BW$286,$X211)
*(INDEX(Forecast_Capex_Input!$H$12:$H$286,$X211)=Repex),0)
*$DT211</f>
        <v>0</v>
      </c>
      <c r="DW211" s="188" cm="1">
        <f t="array" aca="1" ref="DW211" ca="1">IFERROR(INDEX(Forecast_Capex_Input!BX$12:BX$286,$X211)
*(INDEX(Forecast_Capex_Input!$H$12:$H$286,$X211)=Repex),0)
*$DT211</f>
        <v>0</v>
      </c>
      <c r="DX211" s="188" cm="1">
        <f t="array" aca="1" ref="DX211" ca="1">IFERROR(INDEX(Forecast_Capex_Input!BY$12:BY$286,$X211)
*(INDEX(Forecast_Capex_Input!$H$12:$H$286,$X211)=Repex),0)
*$DT211</f>
        <v>0</v>
      </c>
      <c r="DY211" s="188" cm="1">
        <f t="array" aca="1" ref="DY211" ca="1">IFERROR(INDEX(Forecast_Capex_Input!BZ$12:BZ$286,$X211)
*(INDEX(Forecast_Capex_Input!$H$12:$H$286,$X211)=Repex),0)
*$DT211</f>
        <v>0</v>
      </c>
      <c r="DZ211" s="188" cm="1">
        <f t="array" aca="1" ref="DZ211" ca="1">IFERROR(INDEX(Forecast_Capex_Input!CA$12:CA$286,$X211)
*(INDEX(Forecast_Capex_Input!$H$12:$H$286,$X211)=Repex),0)
*$DT211</f>
        <v>0</v>
      </c>
      <c r="EA211" s="188" cm="1">
        <f t="array" aca="1" ref="EA211" ca="1">IFERROR(INDEX(Forecast_Capex_Input!CB$12:CB$286,$X211)
*(INDEX(Forecast_Capex_Input!$H$12:$H$286,$X211)=Repex),0)
*$DT211</f>
        <v>0</v>
      </c>
      <c r="EB211" s="188" cm="1">
        <f t="array" aca="1" ref="EB211" ca="1">IFERROR(INDEX(Forecast_Capex_Input!CC$12:CC$286,$X211)
*(INDEX(Forecast_Capex_Input!$H$12:$H$286,$X211)=Repex),0)
*$DT211</f>
        <v>0</v>
      </c>
      <c r="EC211" s="165"/>
      <c r="ED211" s="226" t="str">
        <f t="shared" si="171"/>
        <v>N/A</v>
      </c>
      <c r="EE211" s="174" t="s">
        <v>15</v>
      </c>
    </row>
    <row r="212" spans="3:135" x14ac:dyDescent="0.2">
      <c r="C212" s="174">
        <f t="shared" si="172"/>
        <v>202</v>
      </c>
      <c r="D212" s="167" t="str" cm="1">
        <f t="array" ref="D212">IFERROR(INDEX(Forecast_Capex_Input!$D$12:$D$286,$X212),NA)</f>
        <v>Subs - Capital spares</v>
      </c>
      <c r="E212" s="172" t="b" cm="1">
        <f t="array" ref="E212">IF($X212=NA,NA,INDEX(Forecast_Capex_Input!$E$12:$E$286,$X212))</f>
        <v>1</v>
      </c>
      <c r="F212" s="167" t="str" cm="1">
        <f t="array" aca="1" ref="F212" ca="1">IFERROR(INDEX(General!$E$25:$E$26,$Y212),NA)</f>
        <v>Non-Labour</v>
      </c>
      <c r="G212" s="167" t="str" cm="1">
        <f t="array" aca="1" ref="G212" ca="1">IFERROR(INDEX(Forecast_Capex_Input!$AI$11:$BB$11,$AA212),NA)</f>
        <v>Substations</v>
      </c>
      <c r="H212" s="189" cm="1">
        <f t="array" aca="1" ref="H212" ca="1">IFERROR(INDEX(Forecast_Capex_Input!$AI$12:$BB$286,$X212,$AA212),NA)</f>
        <v>1</v>
      </c>
      <c r="I212" s="199" t="str" cm="1">
        <f t="array" ref="I212">IFERROR(INDEX(Forecast_Capex_Input!$F$12:$F$286,$X212),NA)</f>
        <v>Replacement Expenditure</v>
      </c>
      <c r="J212" s="199" t="str" cm="1">
        <f t="array" ref="J212">IFERROR(INDEX(Forecast_Capex_Input!G$12:G$286,$X212),NA)</f>
        <v>Substation</v>
      </c>
      <c r="K212" s="199" t="str" cm="1">
        <f t="array" ref="K212">IFERROR(INDEX(Forecast_Capex_Input!H$12:H$286,$X212),NA)</f>
        <v>Repex</v>
      </c>
      <c r="L212" s="199" t="str" cm="1">
        <f t="array" ref="L212">IFERROR(INDEX(Forecast_Capex_Input!I$12:I$286,$X212),NA)</f>
        <v>N/A</v>
      </c>
      <c r="M212" s="199" t="str" cm="1">
        <f t="array" ref="M212">IFERROR(INDEX(Forecast_Capex_Input!J$12:J$286,$X212),NA)</f>
        <v>N/A</v>
      </c>
      <c r="N212" s="199" t="str" cm="1">
        <f t="array" ref="N212">IFERROR(INDEX(Forecast_Capex_Input!K$12:K$286,$X212),NA)</f>
        <v>Substations - Site Establishment and supporting assets</v>
      </c>
      <c r="O212" s="199" t="str" cm="1">
        <f t="array" ref="O212">IFERROR(INDEX(Forecast_Capex_Input!L$12:L$286,$X212),NA)</f>
        <v>Substations - Safe and Reliable Network</v>
      </c>
      <c r="P212" s="199" t="str" cm="1">
        <f t="array" ref="P212">IFERROR(INDEX(Forecast_Capex_Input!M$12:M$286,$X212),NA)</f>
        <v>N/A</v>
      </c>
      <c r="Q212" s="172" t="str" cm="1">
        <f t="array" ref="Q212">IFERROR(INDEX(Forecast_Capex_Input!N$12:N$286,$X212),NA)</f>
        <v>No</v>
      </c>
      <c r="R212" s="265" cm="1">
        <f t="array" ref="R212">IFERROR(INDEX(Forecast_Capex_Input!O$12:O$286,$X212),0)</f>
        <v>0</v>
      </c>
      <c r="S212" s="172" t="str" cm="1">
        <f t="array" ref="S212">IFERROR(INDEX(Forecast_Capex_Input!P$12:P$286,$X212),0)</f>
        <v>Safety security &amp; reliability</v>
      </c>
      <c r="T212" s="199" t="str" cm="1">
        <f t="array" aca="1" ref="T212" ca="1">IFERROR(INDEX(General!$K$84:$K$103,$AA212),NA)</f>
        <v>Substations (2018 onwards)</v>
      </c>
      <c r="U212" s="188" cm="1">
        <f t="array" aca="1" ref="U212" ca="1">IFERROR(
IF($F212=General!$E$25,INDEX(Forecast_Capex_Input!S$12:S$286,$X212),
INDEX(Forecast_Capex_Input!T$12:T$286,$X212)),0)</f>
        <v>1</v>
      </c>
      <c r="V212" s="222" t="b">
        <f>IFERROR(INDEX(Overheads!$T$19:$T$26,MATCH($I212,Overheads!$E$19:$E$26,0)),FALSE)</f>
        <v>1</v>
      </c>
      <c r="W212" s="165"/>
      <c r="X212" s="174">
        <f>IFERROR(
IF(MATCH($C212,Forecast_Capex_Input!$CI$12:$CI$286,1)+1&gt;MAX(Forecast_Capex_Input!$C$12:$C$286),NA,
MATCH($C212,Forecast_Capex_Input!$CI$12:$CI$286,1)+1),1)</f>
        <v>80</v>
      </c>
      <c r="Y212" s="174" cm="1">
        <f t="array" aca="1" ref="Y212" ca="1">IFERROR(
IF(X211&lt;&gt;X212,1,
IF(COUNTIF(OFFSET(Y211,0,0,-INDEX(Forecast_Capex_Input!$CG$12:$CG$286,$X212)),Y211)=INDEX(Forecast_Capex_Input!$CG$12:$CG$286,$X212),Y211+1,Y211)),NA)</f>
        <v>2</v>
      </c>
      <c r="Z212" s="174" cm="1">
        <f t="array" ref="Z212">IFERROR($C212-IF($X212=1,1,INDEX(Forecast_Capex_Input!$CI$12:$CI$286,$X212-1))+1,NA)</f>
        <v>2</v>
      </c>
      <c r="AA212" s="174" cm="1">
        <f t="array" aca="1" ref="AA212" ca="1">IFERROR(IF(Y212=1,
INDEX(Forecast_Capex_Input!$AI$10:$BB$10,SMALL(IF(INDEX(Forecast_Capex_Input!$AI$12:$BB$286,$X212,0)&gt;0,COLUMN(Forecast_Capex_Input!$AI$10:$BB$10)-COLUMN(Forecast_Capex_Input!$AI$12)+1),ROWS(OFFSET(AA211,0,0,-$Z212)))),
OFFSET(AA211,-INDEX(Forecast_Capex_Input!$CG$12:$CG$286,$X212)+1,0)),NA)</f>
        <v>3</v>
      </c>
      <c r="AB212" s="174">
        <f t="shared" ca="1" si="141"/>
        <v>2</v>
      </c>
      <c r="AC212" s="222" t="b">
        <f t="shared" si="173"/>
        <v>0</v>
      </c>
      <c r="AD212" s="220" t="b">
        <v>0</v>
      </c>
      <c r="AE212" s="222" t="b">
        <f t="shared" si="142"/>
        <v>1</v>
      </c>
      <c r="AF212" s="165"/>
      <c r="AG212" s="215">
        <v>1.1653463174999998</v>
      </c>
      <c r="AH212" s="215">
        <v>1.1653463174999998</v>
      </c>
      <c r="AI212" s="215">
        <v>1.1653463174999998</v>
      </c>
      <c r="AJ212" s="215">
        <v>1.1653463174999998</v>
      </c>
      <c r="AK212" s="215">
        <v>1.1653463174999998</v>
      </c>
      <c r="AL212" s="155">
        <v>5.8267315874999994</v>
      </c>
      <c r="AM212" s="165"/>
      <c r="AN212" s="215" cm="1">
        <f t="array" aca="1" ref="AN212" ca="1">IFERROR(INDEX(General!O$33:O$34,$AB212)
*AG212,0)</f>
        <v>1.1653463174999998</v>
      </c>
      <c r="AO212" s="215" cm="1">
        <f t="array" aca="1" ref="AO212" ca="1">IFERROR(INDEX(General!P$33:P$34,$AB212)
*AH212,0)</f>
        <v>1.1653463174999998</v>
      </c>
      <c r="AP212" s="215" cm="1">
        <f t="array" aca="1" ref="AP212" ca="1">IFERROR(INDEX(General!Q$33:Q$34,$AB212)
*AI212,0)</f>
        <v>1.1653463174999998</v>
      </c>
      <c r="AQ212" s="215" cm="1">
        <f t="array" aca="1" ref="AQ212" ca="1">IFERROR(INDEX(General!R$33:R$34,$AB212)
*AJ212,0)</f>
        <v>1.1653463174999998</v>
      </c>
      <c r="AR212" s="215" cm="1">
        <f t="array" aca="1" ref="AR212" ca="1">IFERROR(INDEX(General!S$33:S$34,$AB212)
*AK212,0)</f>
        <v>1.1653463174999998</v>
      </c>
      <c r="AS212" s="155">
        <f t="shared" ca="1" si="174"/>
        <v>5.8267315874999994</v>
      </c>
      <c r="AT212" s="165"/>
      <c r="AU212" s="215">
        <f ca="1">IF($AE212=FALSE,AN212*Overheads!$R$24*$V212,
IFERROR(Overheads!$O$49*$V212*AN212,0)
+IFERROR(Overheads!Q$59*$V212*(AN212/Overheads!Q$68),0))</f>
        <v>0.16322585815035312</v>
      </c>
      <c r="AV212" s="215">
        <f ca="1">IF($AE212=FALSE,AO212*Overheads!$R$24*$V212,
IFERROR(Overheads!$O$49*$V212*AO212,0)
+IFERROR(Overheads!R$59*$V212*(AO212/Overheads!R$68),0))</f>
        <v>0.13908459626671141</v>
      </c>
      <c r="AW212" s="215">
        <f ca="1">IF($AE212=FALSE,AP212*Overheads!$R$24*$V212,
IFERROR(Overheads!$O$49*$V212*AP212,0)
+IFERROR(Overheads!S$59*$V212*(AP212/Overheads!S$68),0))</f>
        <v>0.15154297590916713</v>
      </c>
      <c r="AX212" s="215">
        <f ca="1">IF($AE212=FALSE,AQ212*Overheads!$R$24*$V212,
IFERROR(Overheads!$O$49*$V212*AQ212,0)
+IFERROR(Overheads!T$59*$V212*(AQ212/Overheads!T$68),0))</f>
        <v>0.16698368443122585</v>
      </c>
      <c r="AY212" s="215">
        <f ca="1">IF($AE212=FALSE,AR212*Overheads!$R$24*$V212,
IFERROR(Overheads!$O$49*$V212*AR212,0)
+IFERROR(Overheads!U$59*$V212*(AR212/Overheads!U$68),0))</f>
        <v>0.14255273908139238</v>
      </c>
      <c r="AZ212" s="155">
        <f t="shared" ca="1" si="175"/>
        <v>0.76338985383884972</v>
      </c>
      <c r="BA212" s="165"/>
      <c r="BB212" s="215">
        <f ca="1">IF($AE212=FALSE,AN212*Overheads!$S$25,
IFERROR(Overheads!$O$50*AN212,0)
+IFERROR(Overheads!Q$60*(AN212/Overheads!Q$66),0))</f>
        <v>2.1907122870245065E-2</v>
      </c>
      <c r="BC212" s="215">
        <f ca="1">IF($AE212=FALSE,AO212*Overheads!$S$25,
IFERROR(Overheads!$O$50*AO212,0)
+IFERROR(Overheads!R$60*(AO212/Overheads!R$66),0))</f>
        <v>1.9662424458172078E-2</v>
      </c>
      <c r="BD212" s="215">
        <f ca="1">IF($AE212=FALSE,AP212*Overheads!$S$25,
IFERROR(Overheads!$O$50*AP212,0)
+IFERROR(Overheads!S$60*(AP212/Overheads!S$66),0))</f>
        <v>2.1388340411328387E-2</v>
      </c>
      <c r="BE212" s="215">
        <f ca="1">IF($AE212=FALSE,AQ212*Overheads!$S$25,
IFERROR(Overheads!$O$50*AQ212,0)
+IFERROR(Overheads!T$60*(AQ212/Overheads!T$66),0))</f>
        <v>2.3622504587549668E-2</v>
      </c>
      <c r="BF212" s="215">
        <f ca="1">IF($AE212=FALSE,AR212*Overheads!$S$25,
IFERROR(Overheads!$O$50*AR212,0)
+IFERROR(Overheads!U$60*(AR212/Overheads!U$66),0))</f>
        <v>2.0864880840068444E-2</v>
      </c>
      <c r="BG212" s="155">
        <f t="shared" ca="1" si="176"/>
        <v>0.10744527316736364</v>
      </c>
      <c r="BH212" s="165"/>
      <c r="BI212" s="215">
        <f t="shared" ca="1" si="177"/>
        <v>1.350479298520598</v>
      </c>
      <c r="BJ212" s="215">
        <f t="shared" ca="1" si="143"/>
        <v>1.3240933382248832</v>
      </c>
      <c r="BK212" s="215">
        <f t="shared" ca="1" si="144"/>
        <v>1.3382776338204954</v>
      </c>
      <c r="BL212" s="215">
        <f t="shared" ca="1" si="145"/>
        <v>1.3559525065187754</v>
      </c>
      <c r="BM212" s="215">
        <f t="shared" ca="1" si="146"/>
        <v>1.3287639374214606</v>
      </c>
      <c r="BN212" s="155">
        <f t="shared" ca="1" si="178"/>
        <v>6.6975667145062134</v>
      </c>
      <c r="BO212" s="165"/>
      <c r="BP212" s="187" cm="1">
        <f t="array" ref="BP212">IFERROR(IF($X212=$X211,BP211,INDEX(Forecast_Capex_Input!AC$12:AC$286,$X212)),0)</f>
        <v>0.2</v>
      </c>
      <c r="BQ212" s="187" cm="1">
        <f t="array" ref="BQ212">IFERROR(IF($X212=$X211,BQ211,INDEX(Forecast_Capex_Input!AD$12:AD$286,$X212)),0)</f>
        <v>0.2</v>
      </c>
      <c r="BR212" s="187" cm="1">
        <f t="array" ref="BR212">IFERROR(IF($X212=$X211,BR211,INDEX(Forecast_Capex_Input!AE$12:AE$286,$X212)),0)</f>
        <v>0.2</v>
      </c>
      <c r="BS212" s="187" cm="1">
        <f t="array" ref="BS212">IFERROR(IF($X212=$X211,BS211,INDEX(Forecast_Capex_Input!AF$12:AF$286,$X212)),0)</f>
        <v>0.2</v>
      </c>
      <c r="BT212" s="187" cm="1">
        <f t="array" ref="BT212">IFERROR(IF($X212=$X211,BT211,INDEX(Forecast_Capex_Input!AG$12:AG$286,$X212)),0)</f>
        <v>0.2</v>
      </c>
      <c r="BU212" s="165"/>
      <c r="BV212" s="215">
        <f t="shared" si="147"/>
        <v>1.1653463174999998</v>
      </c>
      <c r="BW212" s="215">
        <f t="shared" si="148"/>
        <v>1.1653463174999998</v>
      </c>
      <c r="BX212" s="215">
        <f t="shared" si="149"/>
        <v>1.1653463174999998</v>
      </c>
      <c r="BY212" s="215">
        <f t="shared" si="150"/>
        <v>1.1653463174999998</v>
      </c>
      <c r="BZ212" s="215">
        <f t="shared" si="151"/>
        <v>1.1653463174999998</v>
      </c>
      <c r="CA212" s="155">
        <f t="shared" si="179"/>
        <v>5.8267315874999994</v>
      </c>
      <c r="CB212" s="165"/>
      <c r="CC212" s="215">
        <f t="shared" ca="1" si="152"/>
        <v>1.1653463174999998</v>
      </c>
      <c r="CD212" s="215">
        <f t="shared" ca="1" si="153"/>
        <v>1.1653463174999998</v>
      </c>
      <c r="CE212" s="215">
        <f t="shared" ca="1" si="154"/>
        <v>1.1653463174999998</v>
      </c>
      <c r="CF212" s="215">
        <f t="shared" ca="1" si="155"/>
        <v>1.1653463174999998</v>
      </c>
      <c r="CG212" s="215">
        <f t="shared" ca="1" si="156"/>
        <v>1.1653463174999998</v>
      </c>
      <c r="CH212" s="155">
        <f t="shared" ca="1" si="180"/>
        <v>5.8267315874999994</v>
      </c>
      <c r="CI212" s="165"/>
      <c r="CJ212" s="215">
        <f t="shared" ca="1" si="157"/>
        <v>0.15267797076776995</v>
      </c>
      <c r="CK212" s="215">
        <f t="shared" ca="1" si="158"/>
        <v>0.15267797076776995</v>
      </c>
      <c r="CL212" s="215">
        <f t="shared" ca="1" si="159"/>
        <v>0.15267797076776995</v>
      </c>
      <c r="CM212" s="215">
        <f t="shared" ca="1" si="160"/>
        <v>0.15267797076776995</v>
      </c>
      <c r="CN212" s="215">
        <f t="shared" ca="1" si="161"/>
        <v>0.15267797076776995</v>
      </c>
      <c r="CO212" s="155">
        <f t="shared" ca="1" si="181"/>
        <v>0.76338985383884972</v>
      </c>
      <c r="CP212" s="165"/>
      <c r="CQ212" s="223">
        <f t="shared" ca="1" si="162"/>
        <v>2.148905463347273E-2</v>
      </c>
      <c r="CR212" s="223">
        <f t="shared" ca="1" si="163"/>
        <v>2.148905463347273E-2</v>
      </c>
      <c r="CS212" s="223">
        <f t="shared" ca="1" si="164"/>
        <v>2.148905463347273E-2</v>
      </c>
      <c r="CT212" s="223">
        <f t="shared" ca="1" si="165"/>
        <v>2.148905463347273E-2</v>
      </c>
      <c r="CU212" s="223">
        <f t="shared" ca="1" si="166"/>
        <v>2.148905463347273E-2</v>
      </c>
      <c r="CV212" s="155">
        <f t="shared" ca="1" si="182"/>
        <v>0.10744527316736364</v>
      </c>
      <c r="CW212" s="165"/>
      <c r="CX212" s="215">
        <f t="shared" ca="1" si="183"/>
        <v>1.3395133429012425</v>
      </c>
      <c r="CY212" s="215">
        <f t="shared" ca="1" si="167"/>
        <v>1.3395133429012425</v>
      </c>
      <c r="CZ212" s="215">
        <f t="shared" ca="1" si="168"/>
        <v>1.3395133429012425</v>
      </c>
      <c r="DA212" s="215">
        <f t="shared" ca="1" si="169"/>
        <v>1.3395133429012425</v>
      </c>
      <c r="DB212" s="215">
        <f t="shared" ca="1" si="170"/>
        <v>1.3395133429012425</v>
      </c>
      <c r="DC212" s="155">
        <f t="shared" ca="1" si="184"/>
        <v>6.6975667145062125</v>
      </c>
      <c r="DD212" s="165"/>
      <c r="DE212" s="188" t="b" cm="1">
        <f t="array" aca="1" ref="DE212" ca="1">OR($G212=Forecast_Capex_Input!$BF$8:$BF$10)</f>
        <v>0</v>
      </c>
      <c r="DF212" s="188" cm="1">
        <f t="array" aca="1" ref="DF212" ca="1">IFERROR(INDEX(Forecast_Capex_Input!BG$12:BG$286,$X212)
*(INDEX(Forecast_Capex_Input!$H$12:$H$286,$X212)=Repex),0)
*$DE212</f>
        <v>0</v>
      </c>
      <c r="DG212" s="188" cm="1">
        <f t="array" aca="1" ref="DG212" ca="1">IFERROR(INDEX(Forecast_Capex_Input!BH$12:BH$286,$X212)
*(INDEX(Forecast_Capex_Input!$H$12:$H$286,$X212)=Repex),0)
*$DE212</f>
        <v>0</v>
      </c>
      <c r="DH212" s="188" cm="1">
        <f t="array" aca="1" ref="DH212" ca="1">IFERROR(INDEX(Forecast_Capex_Input!BI$12:BI$286,$X212)
*(INDEX(Forecast_Capex_Input!$H$12:$H$286,$X212)=Repex),0)
*$DE212</f>
        <v>0</v>
      </c>
      <c r="DI212" s="188" cm="1">
        <f t="array" aca="1" ref="DI212" ca="1">IFERROR(INDEX(Forecast_Capex_Input!BJ$12:BJ$286,$X212)
*(INDEX(Forecast_Capex_Input!$H$12:$H$286,$X212)=Repex),0)
*$DE212</f>
        <v>0</v>
      </c>
      <c r="DJ212" s="188" cm="1">
        <f t="array" aca="1" ref="DJ212" ca="1">IFERROR(INDEX(Forecast_Capex_Input!BK$12:BK$286,$X212)
*(INDEX(Forecast_Capex_Input!$H$12:$H$286,$X212)=Repex),0)
*$DE212</f>
        <v>0</v>
      </c>
      <c r="DK212" s="188" cm="1">
        <f t="array" aca="1" ref="DK212" ca="1">IFERROR(INDEX(Forecast_Capex_Input!BL$12:BL$286,$X212)
*(INDEX(Forecast_Capex_Input!$H$12:$H$286,$X212)=Repex),0)
*$DE212</f>
        <v>0</v>
      </c>
      <c r="DL212" s="165"/>
      <c r="DM212" s="188" t="b" cm="1">
        <f t="array" aca="1" ref="DM212" ca="1">OR($G212=Forecast_Capex_Input!$BN$8:$BN$9)</f>
        <v>1</v>
      </c>
      <c r="DN212" s="188" cm="1">
        <f t="array" aca="1" ref="DN212" ca="1">IFERROR(INDEX(Forecast_Capex_Input!BO$12:BO$286,$X212)
*(INDEX(Forecast_Capex_Input!$H$12:$H$286,$X212)=Repex),0)
*$DM212</f>
        <v>1</v>
      </c>
      <c r="DO212" s="188" cm="1">
        <f t="array" aca="1" ref="DO212" ca="1">IFERROR(INDEX(Forecast_Capex_Input!BP$12:BP$286,$X212)
*(INDEX(Forecast_Capex_Input!$H$12:$H$286,$X212)=Repex),0)
*$DM212</f>
        <v>0</v>
      </c>
      <c r="DP212" s="188" cm="1">
        <f t="array" aca="1" ref="DP212" ca="1">IFERROR(INDEX(Forecast_Capex_Input!BQ$12:BQ$286,$X212)
*(INDEX(Forecast_Capex_Input!$H$12:$H$286,$X212)=Repex),0)
*$DM212</f>
        <v>0</v>
      </c>
      <c r="DQ212" s="188" cm="1">
        <f t="array" aca="1" ref="DQ212" ca="1">IFERROR(INDEX(Forecast_Capex_Input!BR$12:BR$286,$X212)
*(INDEX(Forecast_Capex_Input!$H$12:$H$286,$X212)=Repex),0)
*$DM212</f>
        <v>0</v>
      </c>
      <c r="DR212" s="188" cm="1">
        <f t="array" aca="1" ref="DR212" ca="1">IFERROR(INDEX(Forecast_Capex_Input!BS$12:BS$286,$X212)
*(INDEX(Forecast_Capex_Input!$H$12:$H$286,$X212)=Repex),0)
*$DM212</f>
        <v>0</v>
      </c>
      <c r="DS212" s="165"/>
      <c r="DT212" s="188" t="b" cm="1">
        <f t="array" aca="1" ref="DT212" ca="1">OR($G212=Forecast_Capex_Input!$BU$8:$BU$10)</f>
        <v>0</v>
      </c>
      <c r="DU212" s="188" cm="1">
        <f t="array" aca="1" ref="DU212" ca="1">IFERROR(INDEX(Forecast_Capex_Input!BV$12:BV$286,$X212)
*(INDEX(Forecast_Capex_Input!$H$12:$H$286,$X212)=Repex),0)
*$DT212</f>
        <v>0</v>
      </c>
      <c r="DV212" s="188" cm="1">
        <f t="array" aca="1" ref="DV212" ca="1">IFERROR(INDEX(Forecast_Capex_Input!BW$12:BW$286,$X212)
*(INDEX(Forecast_Capex_Input!$H$12:$H$286,$X212)=Repex),0)
*$DT212</f>
        <v>0</v>
      </c>
      <c r="DW212" s="188" cm="1">
        <f t="array" aca="1" ref="DW212" ca="1">IFERROR(INDEX(Forecast_Capex_Input!BX$12:BX$286,$X212)
*(INDEX(Forecast_Capex_Input!$H$12:$H$286,$X212)=Repex),0)
*$DT212</f>
        <v>0</v>
      </c>
      <c r="DX212" s="188" cm="1">
        <f t="array" aca="1" ref="DX212" ca="1">IFERROR(INDEX(Forecast_Capex_Input!BY$12:BY$286,$X212)
*(INDEX(Forecast_Capex_Input!$H$12:$H$286,$X212)=Repex),0)
*$DT212</f>
        <v>0</v>
      </c>
      <c r="DY212" s="188" cm="1">
        <f t="array" aca="1" ref="DY212" ca="1">IFERROR(INDEX(Forecast_Capex_Input!BZ$12:BZ$286,$X212)
*(INDEX(Forecast_Capex_Input!$H$12:$H$286,$X212)=Repex),0)
*$DT212</f>
        <v>0</v>
      </c>
      <c r="DZ212" s="188" cm="1">
        <f t="array" aca="1" ref="DZ212" ca="1">IFERROR(INDEX(Forecast_Capex_Input!CA$12:CA$286,$X212)
*(INDEX(Forecast_Capex_Input!$H$12:$H$286,$X212)=Repex),0)
*$DT212</f>
        <v>0</v>
      </c>
      <c r="EA212" s="188" cm="1">
        <f t="array" aca="1" ref="EA212" ca="1">IFERROR(INDEX(Forecast_Capex_Input!CB$12:CB$286,$X212)
*(INDEX(Forecast_Capex_Input!$H$12:$H$286,$X212)=Repex),0)
*$DT212</f>
        <v>0</v>
      </c>
      <c r="EB212" s="188" cm="1">
        <f t="array" aca="1" ref="EB212" ca="1">IFERROR(INDEX(Forecast_Capex_Input!CC$12:CC$286,$X212)
*(INDEX(Forecast_Capex_Input!$H$12:$H$286,$X212)=Repex),0)
*$DT212</f>
        <v>0</v>
      </c>
      <c r="EC212" s="165"/>
      <c r="ED212" s="226" t="str">
        <f t="shared" si="171"/>
        <v>N/A</v>
      </c>
      <c r="EE212" s="174" t="s">
        <v>15</v>
      </c>
    </row>
    <row r="213" spans="3:135" x14ac:dyDescent="0.2">
      <c r="C213" s="174">
        <f t="shared" si="172"/>
        <v>203</v>
      </c>
      <c r="D213" s="167" t="str" cm="1">
        <f t="array" ref="D213">IFERROR(INDEX(Forecast_Capex_Input!$D$12:$D$286,$X213),NA)</f>
        <v>33kV Air core reactor switching duty</v>
      </c>
      <c r="E213" s="172" t="b" cm="1">
        <f t="array" ref="E213">IF($X213=NA,NA,INDEX(Forecast_Capex_Input!$E$12:$E$286,$X213))</f>
        <v>0</v>
      </c>
      <c r="F213" s="167" t="str" cm="1">
        <f t="array" aca="1" ref="F213" ca="1">IFERROR(INDEX(General!$E$25:$E$26,$Y213),NA)</f>
        <v>Labour</v>
      </c>
      <c r="G213" s="167" t="str" cm="1">
        <f t="array" aca="1" ref="G213" ca="1">IFERROR(INDEX(Forecast_Capex_Input!$AI$11:$BB$11,$AA213),NA)</f>
        <v>Substations</v>
      </c>
      <c r="H213" s="189" cm="1">
        <f t="array" aca="1" ref="H213" ca="1">IFERROR(INDEX(Forecast_Capex_Input!$AI$12:$BB$286,$X213,$AA213),NA)</f>
        <v>1</v>
      </c>
      <c r="I213" s="199" t="str" cm="1">
        <f t="array" ref="I213">IFERROR(INDEX(Forecast_Capex_Input!$F$12:$F$286,$X213),NA)</f>
        <v>Replacement Expenditure</v>
      </c>
      <c r="J213" s="199" t="str" cm="1">
        <f t="array" ref="J213">IFERROR(INDEX(Forecast_Capex_Input!G$12:G$286,$X213),NA)</f>
        <v>Substation</v>
      </c>
      <c r="K213" s="199" t="str" cm="1">
        <f t="array" ref="K213">IFERROR(INDEX(Forecast_Capex_Input!H$12:H$286,$X213),NA)</f>
        <v>Repex</v>
      </c>
      <c r="L213" s="199" t="str" cm="1">
        <f t="array" ref="L213">IFERROR(INDEX(Forecast_Capex_Input!I$12:I$286,$X213),NA)</f>
        <v>N/A</v>
      </c>
      <c r="M213" s="199" t="str" cm="1">
        <f t="array" ref="M213">IFERROR(INDEX(Forecast_Capex_Input!J$12:J$286,$X213),NA)</f>
        <v>N/A</v>
      </c>
      <c r="N213" s="199" t="str" cm="1">
        <f t="array" ref="N213">IFERROR(INDEX(Forecast_Capex_Input!K$12:K$286,$X213),NA)</f>
        <v>Substations - Switchbay Equipment</v>
      </c>
      <c r="O213" s="199" t="str" cm="1">
        <f t="array" ref="O213">IFERROR(INDEX(Forecast_Capex_Input!L$12:L$286,$X213),NA)</f>
        <v>Substations - Safe and Reliable Network</v>
      </c>
      <c r="P213" s="199" t="str" cm="1">
        <f t="array" ref="P213">IFERROR(INDEX(Forecast_Capex_Input!M$12:M$286,$X213),NA)</f>
        <v>N/A</v>
      </c>
      <c r="Q213" s="172" t="str" cm="1">
        <f t="array" ref="Q213">IFERROR(INDEX(Forecast_Capex_Input!N$12:N$286,$X213),NA)</f>
        <v>No</v>
      </c>
      <c r="R213" s="265" cm="1">
        <f t="array" ref="R213">IFERROR(INDEX(Forecast_Capex_Input!O$12:O$286,$X213),0)</f>
        <v>0</v>
      </c>
      <c r="S213" s="172" t="str" cm="1">
        <f t="array" ref="S213">IFERROR(INDEX(Forecast_Capex_Input!P$12:P$286,$X213),0)</f>
        <v>Safety security &amp; reliability</v>
      </c>
      <c r="T213" s="199" t="str" cm="1">
        <f t="array" aca="1" ref="T213" ca="1">IFERROR(INDEX(General!$K$84:$K$103,$AA213),NA)</f>
        <v>Substations (2018 onwards)</v>
      </c>
      <c r="U213" s="188" cm="1">
        <f t="array" aca="1" ref="U213" ca="1">IFERROR(
IF($F213=General!$E$25,INDEX(Forecast_Capex_Input!S$12:S$286,$X213),
INDEX(Forecast_Capex_Input!T$12:T$286,$X213)),0)</f>
        <v>0.35214372465458071</v>
      </c>
      <c r="V213" s="222" t="b">
        <f>IFERROR(INDEX(Overheads!$T$19:$T$26,MATCH($I213,Overheads!$E$19:$E$26,0)),FALSE)</f>
        <v>1</v>
      </c>
      <c r="W213" s="165"/>
      <c r="X213" s="174">
        <f>IFERROR(
IF(MATCH($C213,Forecast_Capex_Input!$CI$12:$CI$286,1)+1&gt;MAX(Forecast_Capex_Input!$C$12:$C$286),NA,
MATCH($C213,Forecast_Capex_Input!$CI$12:$CI$286,1)+1),1)</f>
        <v>81</v>
      </c>
      <c r="Y213" s="174" cm="1">
        <f t="array" aca="1" ref="Y213" ca="1">IFERROR(
IF(X212&lt;&gt;X213,1,
IF(COUNTIF(OFFSET(Y212,0,0,-INDEX(Forecast_Capex_Input!$CG$12:$CG$286,$X213)),Y212)=INDEX(Forecast_Capex_Input!$CG$12:$CG$286,$X213),Y212+1,Y212)),NA)</f>
        <v>1</v>
      </c>
      <c r="Z213" s="174" cm="1">
        <f t="array" ref="Z213">IFERROR($C213-IF($X213=1,1,INDEX(Forecast_Capex_Input!$CI$12:$CI$286,$X213-1))+1,NA)</f>
        <v>1</v>
      </c>
      <c r="AA213" s="174" cm="1">
        <f t="array" aca="1" ref="AA213" ca="1">IFERROR(IF(Y213=1,
INDEX(Forecast_Capex_Input!$AI$10:$BB$10,SMALL(IF(INDEX(Forecast_Capex_Input!$AI$12:$BB$286,$X213,0)&gt;0,COLUMN(Forecast_Capex_Input!$AI$10:$BB$10)-COLUMN(Forecast_Capex_Input!$AI$12)+1),ROWS(OFFSET(AA212,0,0,-$Z213)))),
OFFSET(AA212,-INDEX(Forecast_Capex_Input!$CG$12:$CG$286,$X213)+1,0)),NA)</f>
        <v>3</v>
      </c>
      <c r="AB213" s="174">
        <f t="shared" ca="1" si="141"/>
        <v>1</v>
      </c>
      <c r="AC213" s="222" t="b">
        <f t="shared" si="173"/>
        <v>0</v>
      </c>
      <c r="AD213" s="220" t="b">
        <v>0</v>
      </c>
      <c r="AE213" s="222" t="b">
        <f t="shared" si="142"/>
        <v>1</v>
      </c>
      <c r="AF213" s="165"/>
      <c r="AG213" s="215">
        <v>0</v>
      </c>
      <c r="AH213" s="215">
        <v>0</v>
      </c>
      <c r="AI213" s="215">
        <v>0</v>
      </c>
      <c r="AJ213" s="215">
        <v>0</v>
      </c>
      <c r="AK213" s="215">
        <v>0</v>
      </c>
      <c r="AL213" s="155">
        <v>0</v>
      </c>
      <c r="AM213" s="165"/>
      <c r="AN213" s="215" cm="1">
        <f t="array" aca="1" ref="AN213" ca="1">IFERROR(INDEX(General!O$33:O$34,$AB213)
*AG213,0)</f>
        <v>0</v>
      </c>
      <c r="AO213" s="215" cm="1">
        <f t="array" aca="1" ref="AO213" ca="1">IFERROR(INDEX(General!P$33:P$34,$AB213)
*AH213,0)</f>
        <v>0</v>
      </c>
      <c r="AP213" s="215" cm="1">
        <f t="array" aca="1" ref="AP213" ca="1">IFERROR(INDEX(General!Q$33:Q$34,$AB213)
*AI213,0)</f>
        <v>0</v>
      </c>
      <c r="AQ213" s="215" cm="1">
        <f t="array" aca="1" ref="AQ213" ca="1">IFERROR(INDEX(General!R$33:R$34,$AB213)
*AJ213,0)</f>
        <v>0</v>
      </c>
      <c r="AR213" s="215" cm="1">
        <f t="array" aca="1" ref="AR213" ca="1">IFERROR(INDEX(General!S$33:S$34,$AB213)
*AK213,0)</f>
        <v>0</v>
      </c>
      <c r="AS213" s="155">
        <f t="shared" ca="1" si="174"/>
        <v>0</v>
      </c>
      <c r="AT213" s="165"/>
      <c r="AU213" s="215">
        <f ca="1">IF($AE213=FALSE,AN213*Overheads!$R$24*$V213,
IFERROR(Overheads!$O$49*$V213*AN213,0)
+IFERROR(Overheads!Q$59*$V213*(AN213/Overheads!Q$68),0))</f>
        <v>0</v>
      </c>
      <c r="AV213" s="215">
        <f ca="1">IF($AE213=FALSE,AO213*Overheads!$R$24*$V213,
IFERROR(Overheads!$O$49*$V213*AO213,0)
+IFERROR(Overheads!R$59*$V213*(AO213/Overheads!R$68),0))</f>
        <v>0</v>
      </c>
      <c r="AW213" s="215">
        <f ca="1">IF($AE213=FALSE,AP213*Overheads!$R$24*$V213,
IFERROR(Overheads!$O$49*$V213*AP213,0)
+IFERROR(Overheads!S$59*$V213*(AP213/Overheads!S$68),0))</f>
        <v>0</v>
      </c>
      <c r="AX213" s="215">
        <f ca="1">IF($AE213=FALSE,AQ213*Overheads!$R$24*$V213,
IFERROR(Overheads!$O$49*$V213*AQ213,0)
+IFERROR(Overheads!T$59*$V213*(AQ213/Overheads!T$68),0))</f>
        <v>0</v>
      </c>
      <c r="AY213" s="215">
        <f ca="1">IF($AE213=FALSE,AR213*Overheads!$R$24*$V213,
IFERROR(Overheads!$O$49*$V213*AR213,0)
+IFERROR(Overheads!U$59*$V213*(AR213/Overheads!U$68),0))</f>
        <v>0</v>
      </c>
      <c r="AZ213" s="155">
        <f t="shared" ca="1" si="175"/>
        <v>0</v>
      </c>
      <c r="BA213" s="165"/>
      <c r="BB213" s="215">
        <f ca="1">IF($AE213=FALSE,AN213*Overheads!$S$25,
IFERROR(Overheads!$O$50*AN213,0)
+IFERROR(Overheads!Q$60*(AN213/Overheads!Q$66),0))</f>
        <v>0</v>
      </c>
      <c r="BC213" s="215">
        <f ca="1">IF($AE213=FALSE,AO213*Overheads!$S$25,
IFERROR(Overheads!$O$50*AO213,0)
+IFERROR(Overheads!R$60*(AO213/Overheads!R$66),0))</f>
        <v>0</v>
      </c>
      <c r="BD213" s="215">
        <f ca="1">IF($AE213=FALSE,AP213*Overheads!$S$25,
IFERROR(Overheads!$O$50*AP213,0)
+IFERROR(Overheads!S$60*(AP213/Overheads!S$66),0))</f>
        <v>0</v>
      </c>
      <c r="BE213" s="215">
        <f ca="1">IF($AE213=FALSE,AQ213*Overheads!$S$25,
IFERROR(Overheads!$O$50*AQ213,0)
+IFERROR(Overheads!T$60*(AQ213/Overheads!T$66),0))</f>
        <v>0</v>
      </c>
      <c r="BF213" s="215">
        <f ca="1">IF($AE213=FALSE,AR213*Overheads!$S$25,
IFERROR(Overheads!$O$50*AR213,0)
+IFERROR(Overheads!U$60*(AR213/Overheads!U$66),0))</f>
        <v>0</v>
      </c>
      <c r="BG213" s="155">
        <f t="shared" ca="1" si="176"/>
        <v>0</v>
      </c>
      <c r="BH213" s="165"/>
      <c r="BI213" s="215">
        <f t="shared" ca="1" si="177"/>
        <v>0</v>
      </c>
      <c r="BJ213" s="215">
        <f t="shared" ca="1" si="143"/>
        <v>0</v>
      </c>
      <c r="BK213" s="215">
        <f t="shared" ca="1" si="144"/>
        <v>0</v>
      </c>
      <c r="BL213" s="215">
        <f t="shared" ca="1" si="145"/>
        <v>0</v>
      </c>
      <c r="BM213" s="215">
        <f t="shared" ca="1" si="146"/>
        <v>0</v>
      </c>
      <c r="BN213" s="155">
        <f t="shared" ca="1" si="178"/>
        <v>0</v>
      </c>
      <c r="BO213" s="165"/>
      <c r="BP213" s="187" cm="1">
        <f t="array" ref="BP213">IFERROR(IF($X213=$X212,BP212,INDEX(Forecast_Capex_Input!AC$12:AC$286,$X213)),0)</f>
        <v>0</v>
      </c>
      <c r="BQ213" s="187" cm="1">
        <f t="array" ref="BQ213">IFERROR(IF($X213=$X212,BQ212,INDEX(Forecast_Capex_Input!AD$12:AD$286,$X213)),0)</f>
        <v>0</v>
      </c>
      <c r="BR213" s="187" cm="1">
        <f t="array" ref="BR213">IFERROR(IF($X213=$X212,BR212,INDEX(Forecast_Capex_Input!AE$12:AE$286,$X213)),0)</f>
        <v>1</v>
      </c>
      <c r="BS213" s="187" cm="1">
        <f t="array" ref="BS213">IFERROR(IF($X213=$X212,BS212,INDEX(Forecast_Capex_Input!AF$12:AF$286,$X213)),0)</f>
        <v>0</v>
      </c>
      <c r="BT213" s="187" cm="1">
        <f t="array" ref="BT213">IFERROR(IF($X213=$X212,BT212,INDEX(Forecast_Capex_Input!AG$12:AG$286,$X213)),0)</f>
        <v>0</v>
      </c>
      <c r="BU213" s="165"/>
      <c r="BV213" s="215">
        <f t="shared" si="147"/>
        <v>0</v>
      </c>
      <c r="BW213" s="215">
        <f t="shared" si="148"/>
        <v>0</v>
      </c>
      <c r="BX213" s="215">
        <f t="shared" si="149"/>
        <v>0</v>
      </c>
      <c r="BY213" s="215">
        <f t="shared" si="150"/>
        <v>0</v>
      </c>
      <c r="BZ213" s="215">
        <f t="shared" si="151"/>
        <v>0</v>
      </c>
      <c r="CA213" s="155">
        <f t="shared" si="179"/>
        <v>0</v>
      </c>
      <c r="CB213" s="165"/>
      <c r="CC213" s="215">
        <f t="shared" ca="1" si="152"/>
        <v>0</v>
      </c>
      <c r="CD213" s="215">
        <f t="shared" ca="1" si="153"/>
        <v>0</v>
      </c>
      <c r="CE213" s="215">
        <f t="shared" ca="1" si="154"/>
        <v>0</v>
      </c>
      <c r="CF213" s="215">
        <f t="shared" ca="1" si="155"/>
        <v>0</v>
      </c>
      <c r="CG213" s="215">
        <f t="shared" ca="1" si="156"/>
        <v>0</v>
      </c>
      <c r="CH213" s="155">
        <f t="shared" ca="1" si="180"/>
        <v>0</v>
      </c>
      <c r="CI213" s="165"/>
      <c r="CJ213" s="215">
        <f t="shared" ca="1" si="157"/>
        <v>0</v>
      </c>
      <c r="CK213" s="215">
        <f t="shared" ca="1" si="158"/>
        <v>0</v>
      </c>
      <c r="CL213" s="215">
        <f t="shared" ca="1" si="159"/>
        <v>0</v>
      </c>
      <c r="CM213" s="215">
        <f t="shared" ca="1" si="160"/>
        <v>0</v>
      </c>
      <c r="CN213" s="215">
        <f t="shared" ca="1" si="161"/>
        <v>0</v>
      </c>
      <c r="CO213" s="155">
        <f t="shared" ca="1" si="181"/>
        <v>0</v>
      </c>
      <c r="CP213" s="165"/>
      <c r="CQ213" s="223">
        <f t="shared" ca="1" si="162"/>
        <v>0</v>
      </c>
      <c r="CR213" s="223">
        <f t="shared" ca="1" si="163"/>
        <v>0</v>
      </c>
      <c r="CS213" s="223">
        <f t="shared" ca="1" si="164"/>
        <v>0</v>
      </c>
      <c r="CT213" s="223">
        <f t="shared" ca="1" si="165"/>
        <v>0</v>
      </c>
      <c r="CU213" s="223">
        <f t="shared" ca="1" si="166"/>
        <v>0</v>
      </c>
      <c r="CV213" s="155">
        <f t="shared" ca="1" si="182"/>
        <v>0</v>
      </c>
      <c r="CW213" s="165"/>
      <c r="CX213" s="215">
        <f t="shared" ca="1" si="183"/>
        <v>0</v>
      </c>
      <c r="CY213" s="215">
        <f t="shared" ca="1" si="167"/>
        <v>0</v>
      </c>
      <c r="CZ213" s="215">
        <f t="shared" ca="1" si="168"/>
        <v>0</v>
      </c>
      <c r="DA213" s="215">
        <f t="shared" ca="1" si="169"/>
        <v>0</v>
      </c>
      <c r="DB213" s="215">
        <f t="shared" ca="1" si="170"/>
        <v>0</v>
      </c>
      <c r="DC213" s="155">
        <f t="shared" ca="1" si="184"/>
        <v>0</v>
      </c>
      <c r="DD213" s="165"/>
      <c r="DE213" s="188" t="b" cm="1">
        <f t="array" aca="1" ref="DE213" ca="1">OR($G213=Forecast_Capex_Input!$BF$8:$BF$10)</f>
        <v>0</v>
      </c>
      <c r="DF213" s="188" cm="1">
        <f t="array" aca="1" ref="DF213" ca="1">IFERROR(INDEX(Forecast_Capex_Input!BG$12:BG$286,$X213)
*(INDEX(Forecast_Capex_Input!$H$12:$H$286,$X213)=Repex),0)
*$DE213</f>
        <v>0</v>
      </c>
      <c r="DG213" s="188" cm="1">
        <f t="array" aca="1" ref="DG213" ca="1">IFERROR(INDEX(Forecast_Capex_Input!BH$12:BH$286,$X213)
*(INDEX(Forecast_Capex_Input!$H$12:$H$286,$X213)=Repex),0)
*$DE213</f>
        <v>0</v>
      </c>
      <c r="DH213" s="188" cm="1">
        <f t="array" aca="1" ref="DH213" ca="1">IFERROR(INDEX(Forecast_Capex_Input!BI$12:BI$286,$X213)
*(INDEX(Forecast_Capex_Input!$H$12:$H$286,$X213)=Repex),0)
*$DE213</f>
        <v>0</v>
      </c>
      <c r="DI213" s="188" cm="1">
        <f t="array" aca="1" ref="DI213" ca="1">IFERROR(INDEX(Forecast_Capex_Input!BJ$12:BJ$286,$X213)
*(INDEX(Forecast_Capex_Input!$H$12:$H$286,$X213)=Repex),0)
*$DE213</f>
        <v>0</v>
      </c>
      <c r="DJ213" s="188" cm="1">
        <f t="array" aca="1" ref="DJ213" ca="1">IFERROR(INDEX(Forecast_Capex_Input!BK$12:BK$286,$X213)
*(INDEX(Forecast_Capex_Input!$H$12:$H$286,$X213)=Repex),0)
*$DE213</f>
        <v>0</v>
      </c>
      <c r="DK213" s="188" cm="1">
        <f t="array" aca="1" ref="DK213" ca="1">IFERROR(INDEX(Forecast_Capex_Input!BL$12:BL$286,$X213)
*(INDEX(Forecast_Capex_Input!$H$12:$H$286,$X213)=Repex),0)
*$DE213</f>
        <v>0</v>
      </c>
      <c r="DL213" s="165"/>
      <c r="DM213" s="188" t="b" cm="1">
        <f t="array" aca="1" ref="DM213" ca="1">OR($G213=Forecast_Capex_Input!$BN$8:$BN$9)</f>
        <v>1</v>
      </c>
      <c r="DN213" s="188" cm="1">
        <f t="array" aca="1" ref="DN213" ca="1">IFERROR(INDEX(Forecast_Capex_Input!BO$12:BO$286,$X213)
*(INDEX(Forecast_Capex_Input!$H$12:$H$286,$X213)=Repex),0)
*$DM213</f>
        <v>0</v>
      </c>
      <c r="DO213" s="188" cm="1">
        <f t="array" aca="1" ref="DO213" ca="1">IFERROR(INDEX(Forecast_Capex_Input!BP$12:BP$286,$X213)
*(INDEX(Forecast_Capex_Input!$H$12:$H$286,$X213)=Repex),0)
*$DM213</f>
        <v>0</v>
      </c>
      <c r="DP213" s="188" cm="1">
        <f t="array" aca="1" ref="DP213" ca="1">IFERROR(INDEX(Forecast_Capex_Input!BQ$12:BQ$286,$X213)
*(INDEX(Forecast_Capex_Input!$H$12:$H$286,$X213)=Repex),0)
*$DM213</f>
        <v>0</v>
      </c>
      <c r="DQ213" s="188" cm="1">
        <f t="array" aca="1" ref="DQ213" ca="1">IFERROR(INDEX(Forecast_Capex_Input!BR$12:BR$286,$X213)
*(INDEX(Forecast_Capex_Input!$H$12:$H$286,$X213)=Repex),0)
*$DM213</f>
        <v>1</v>
      </c>
      <c r="DR213" s="188" cm="1">
        <f t="array" aca="1" ref="DR213" ca="1">IFERROR(INDEX(Forecast_Capex_Input!BS$12:BS$286,$X213)
*(INDEX(Forecast_Capex_Input!$H$12:$H$286,$X213)=Repex),0)
*$DM213</f>
        <v>0</v>
      </c>
      <c r="DS213" s="165"/>
      <c r="DT213" s="188" t="b" cm="1">
        <f t="array" aca="1" ref="DT213" ca="1">OR($G213=Forecast_Capex_Input!$BU$8:$BU$10)</f>
        <v>0</v>
      </c>
      <c r="DU213" s="188" cm="1">
        <f t="array" aca="1" ref="DU213" ca="1">IFERROR(INDEX(Forecast_Capex_Input!BV$12:BV$286,$X213)
*(INDEX(Forecast_Capex_Input!$H$12:$H$286,$X213)=Repex),0)
*$DT213</f>
        <v>0</v>
      </c>
      <c r="DV213" s="188" cm="1">
        <f t="array" aca="1" ref="DV213" ca="1">IFERROR(INDEX(Forecast_Capex_Input!BW$12:BW$286,$X213)
*(INDEX(Forecast_Capex_Input!$H$12:$H$286,$X213)=Repex),0)
*$DT213</f>
        <v>0</v>
      </c>
      <c r="DW213" s="188" cm="1">
        <f t="array" aca="1" ref="DW213" ca="1">IFERROR(INDEX(Forecast_Capex_Input!BX$12:BX$286,$X213)
*(INDEX(Forecast_Capex_Input!$H$12:$H$286,$X213)=Repex),0)
*$DT213</f>
        <v>0</v>
      </c>
      <c r="DX213" s="188" cm="1">
        <f t="array" aca="1" ref="DX213" ca="1">IFERROR(INDEX(Forecast_Capex_Input!BY$12:BY$286,$X213)
*(INDEX(Forecast_Capex_Input!$H$12:$H$286,$X213)=Repex),0)
*$DT213</f>
        <v>0</v>
      </c>
      <c r="DY213" s="188" cm="1">
        <f t="array" aca="1" ref="DY213" ca="1">IFERROR(INDEX(Forecast_Capex_Input!BZ$12:BZ$286,$X213)
*(INDEX(Forecast_Capex_Input!$H$12:$H$286,$X213)=Repex),0)
*$DT213</f>
        <v>0</v>
      </c>
      <c r="DZ213" s="188" cm="1">
        <f t="array" aca="1" ref="DZ213" ca="1">IFERROR(INDEX(Forecast_Capex_Input!CA$12:CA$286,$X213)
*(INDEX(Forecast_Capex_Input!$H$12:$H$286,$X213)=Repex),0)
*$DT213</f>
        <v>0</v>
      </c>
      <c r="EA213" s="188" cm="1">
        <f t="array" aca="1" ref="EA213" ca="1">IFERROR(INDEX(Forecast_Capex_Input!CB$12:CB$286,$X213)
*(INDEX(Forecast_Capex_Input!$H$12:$H$286,$X213)=Repex),0)
*$DT213</f>
        <v>0</v>
      </c>
      <c r="EB213" s="188" cm="1">
        <f t="array" aca="1" ref="EB213" ca="1">IFERROR(INDEX(Forecast_Capex_Input!CC$12:CC$286,$X213)
*(INDEX(Forecast_Capex_Input!$H$12:$H$286,$X213)=Repex),0)
*$DT213</f>
        <v>0</v>
      </c>
      <c r="EC213" s="165"/>
      <c r="ED213" s="226" t="str">
        <f t="shared" si="171"/>
        <v>N/A</v>
      </c>
      <c r="EE213" s="174" t="s">
        <v>15</v>
      </c>
    </row>
    <row r="214" spans="3:135" x14ac:dyDescent="0.2">
      <c r="C214" s="174">
        <f t="shared" si="172"/>
        <v>204</v>
      </c>
      <c r="D214" s="167" t="str" cm="1">
        <f t="array" ref="D214">IFERROR(INDEX(Forecast_Capex_Input!$D$12:$D$286,$X214),NA)</f>
        <v>33kV Air core reactor switching duty</v>
      </c>
      <c r="E214" s="172" t="b" cm="1">
        <f t="array" ref="E214">IF($X214=NA,NA,INDEX(Forecast_Capex_Input!$E$12:$E$286,$X214))</f>
        <v>0</v>
      </c>
      <c r="F214" s="167" t="str" cm="1">
        <f t="array" aca="1" ref="F214" ca="1">IFERROR(INDEX(General!$E$25:$E$26,$Y214),NA)</f>
        <v>Non-Labour</v>
      </c>
      <c r="G214" s="167" t="str" cm="1">
        <f t="array" aca="1" ref="G214" ca="1">IFERROR(INDEX(Forecast_Capex_Input!$AI$11:$BB$11,$AA214),NA)</f>
        <v>Substations</v>
      </c>
      <c r="H214" s="189" cm="1">
        <f t="array" aca="1" ref="H214" ca="1">IFERROR(INDEX(Forecast_Capex_Input!$AI$12:$BB$286,$X214,$AA214),NA)</f>
        <v>1</v>
      </c>
      <c r="I214" s="199" t="str" cm="1">
        <f t="array" ref="I214">IFERROR(INDEX(Forecast_Capex_Input!$F$12:$F$286,$X214),NA)</f>
        <v>Replacement Expenditure</v>
      </c>
      <c r="J214" s="199" t="str" cm="1">
        <f t="array" ref="J214">IFERROR(INDEX(Forecast_Capex_Input!G$12:G$286,$X214),NA)</f>
        <v>Substation</v>
      </c>
      <c r="K214" s="199" t="str" cm="1">
        <f t="array" ref="K214">IFERROR(INDEX(Forecast_Capex_Input!H$12:H$286,$X214),NA)</f>
        <v>Repex</v>
      </c>
      <c r="L214" s="199" t="str" cm="1">
        <f t="array" ref="L214">IFERROR(INDEX(Forecast_Capex_Input!I$12:I$286,$X214),NA)</f>
        <v>N/A</v>
      </c>
      <c r="M214" s="199" t="str" cm="1">
        <f t="array" ref="M214">IFERROR(INDEX(Forecast_Capex_Input!J$12:J$286,$X214),NA)</f>
        <v>N/A</v>
      </c>
      <c r="N214" s="199" t="str" cm="1">
        <f t="array" ref="N214">IFERROR(INDEX(Forecast_Capex_Input!K$12:K$286,$X214),NA)</f>
        <v>Substations - Switchbay Equipment</v>
      </c>
      <c r="O214" s="199" t="str" cm="1">
        <f t="array" ref="O214">IFERROR(INDEX(Forecast_Capex_Input!L$12:L$286,$X214),NA)</f>
        <v>Substations - Safe and Reliable Network</v>
      </c>
      <c r="P214" s="199" t="str" cm="1">
        <f t="array" ref="P214">IFERROR(INDEX(Forecast_Capex_Input!M$12:M$286,$X214),NA)</f>
        <v>N/A</v>
      </c>
      <c r="Q214" s="172" t="str" cm="1">
        <f t="array" ref="Q214">IFERROR(INDEX(Forecast_Capex_Input!N$12:N$286,$X214),NA)</f>
        <v>No</v>
      </c>
      <c r="R214" s="265" cm="1">
        <f t="array" ref="R214">IFERROR(INDEX(Forecast_Capex_Input!O$12:O$286,$X214),0)</f>
        <v>0</v>
      </c>
      <c r="S214" s="172" t="str" cm="1">
        <f t="array" ref="S214">IFERROR(INDEX(Forecast_Capex_Input!P$12:P$286,$X214),0)</f>
        <v>Safety security &amp; reliability</v>
      </c>
      <c r="T214" s="199" t="str" cm="1">
        <f t="array" aca="1" ref="T214" ca="1">IFERROR(INDEX(General!$K$84:$K$103,$AA214),NA)</f>
        <v>Substations (2018 onwards)</v>
      </c>
      <c r="U214" s="188" cm="1">
        <f t="array" aca="1" ref="U214" ca="1">IFERROR(
IF($F214=General!$E$25,INDEX(Forecast_Capex_Input!S$12:S$286,$X214),
INDEX(Forecast_Capex_Input!T$12:T$286,$X214)),0)</f>
        <v>0.64785627534541934</v>
      </c>
      <c r="V214" s="222" t="b">
        <f>IFERROR(INDEX(Overheads!$T$19:$T$26,MATCH($I214,Overheads!$E$19:$E$26,0)),FALSE)</f>
        <v>1</v>
      </c>
      <c r="W214" s="165"/>
      <c r="X214" s="174">
        <f>IFERROR(
IF(MATCH($C214,Forecast_Capex_Input!$CI$12:$CI$286,1)+1&gt;MAX(Forecast_Capex_Input!$C$12:$C$286),NA,
MATCH($C214,Forecast_Capex_Input!$CI$12:$CI$286,1)+1),1)</f>
        <v>81</v>
      </c>
      <c r="Y214" s="174" cm="1">
        <f t="array" aca="1" ref="Y214" ca="1">IFERROR(
IF(X213&lt;&gt;X214,1,
IF(COUNTIF(OFFSET(Y213,0,0,-INDEX(Forecast_Capex_Input!$CG$12:$CG$286,$X214)),Y213)=INDEX(Forecast_Capex_Input!$CG$12:$CG$286,$X214),Y213+1,Y213)),NA)</f>
        <v>2</v>
      </c>
      <c r="Z214" s="174" cm="1">
        <f t="array" ref="Z214">IFERROR($C214-IF($X214=1,1,INDEX(Forecast_Capex_Input!$CI$12:$CI$286,$X214-1))+1,NA)</f>
        <v>2</v>
      </c>
      <c r="AA214" s="174" cm="1">
        <f t="array" aca="1" ref="AA214" ca="1">IFERROR(IF(Y214=1,
INDEX(Forecast_Capex_Input!$AI$10:$BB$10,SMALL(IF(INDEX(Forecast_Capex_Input!$AI$12:$BB$286,$X214,0)&gt;0,COLUMN(Forecast_Capex_Input!$AI$10:$BB$10)-COLUMN(Forecast_Capex_Input!$AI$12)+1),ROWS(OFFSET(AA213,0,0,-$Z214)))),
OFFSET(AA213,-INDEX(Forecast_Capex_Input!$CG$12:$CG$286,$X214)+1,0)),NA)</f>
        <v>3</v>
      </c>
      <c r="AB214" s="174">
        <f t="shared" ca="1" si="141"/>
        <v>2</v>
      </c>
      <c r="AC214" s="222" t="b">
        <f t="shared" si="173"/>
        <v>0</v>
      </c>
      <c r="AD214" s="220" t="b">
        <v>0</v>
      </c>
      <c r="AE214" s="222" t="b">
        <f t="shared" si="142"/>
        <v>1</v>
      </c>
      <c r="AF214" s="165"/>
      <c r="AG214" s="215">
        <v>0</v>
      </c>
      <c r="AH214" s="215">
        <v>0</v>
      </c>
      <c r="AI214" s="215">
        <v>0</v>
      </c>
      <c r="AJ214" s="215">
        <v>0</v>
      </c>
      <c r="AK214" s="215">
        <v>0</v>
      </c>
      <c r="AL214" s="155">
        <v>0</v>
      </c>
      <c r="AM214" s="165"/>
      <c r="AN214" s="215" cm="1">
        <f t="array" aca="1" ref="AN214" ca="1">IFERROR(INDEX(General!O$33:O$34,$AB214)
*AG214,0)</f>
        <v>0</v>
      </c>
      <c r="AO214" s="215" cm="1">
        <f t="array" aca="1" ref="AO214" ca="1">IFERROR(INDEX(General!P$33:P$34,$AB214)
*AH214,0)</f>
        <v>0</v>
      </c>
      <c r="AP214" s="215" cm="1">
        <f t="array" aca="1" ref="AP214" ca="1">IFERROR(INDEX(General!Q$33:Q$34,$AB214)
*AI214,0)</f>
        <v>0</v>
      </c>
      <c r="AQ214" s="215" cm="1">
        <f t="array" aca="1" ref="AQ214" ca="1">IFERROR(INDEX(General!R$33:R$34,$AB214)
*AJ214,0)</f>
        <v>0</v>
      </c>
      <c r="AR214" s="215" cm="1">
        <f t="array" aca="1" ref="AR214" ca="1">IFERROR(INDEX(General!S$33:S$34,$AB214)
*AK214,0)</f>
        <v>0</v>
      </c>
      <c r="AS214" s="155">
        <f t="shared" ca="1" si="174"/>
        <v>0</v>
      </c>
      <c r="AT214" s="165"/>
      <c r="AU214" s="215">
        <f ca="1">IF($AE214=FALSE,AN214*Overheads!$R$24*$V214,
IFERROR(Overheads!$O$49*$V214*AN214,0)
+IFERROR(Overheads!Q$59*$V214*(AN214/Overheads!Q$68),0))</f>
        <v>0</v>
      </c>
      <c r="AV214" s="215">
        <f ca="1">IF($AE214=FALSE,AO214*Overheads!$R$24*$V214,
IFERROR(Overheads!$O$49*$V214*AO214,0)
+IFERROR(Overheads!R$59*$V214*(AO214/Overheads!R$68),0))</f>
        <v>0</v>
      </c>
      <c r="AW214" s="215">
        <f ca="1">IF($AE214=FALSE,AP214*Overheads!$R$24*$V214,
IFERROR(Overheads!$O$49*$V214*AP214,0)
+IFERROR(Overheads!S$59*$V214*(AP214/Overheads!S$68),0))</f>
        <v>0</v>
      </c>
      <c r="AX214" s="215">
        <f ca="1">IF($AE214=FALSE,AQ214*Overheads!$R$24*$V214,
IFERROR(Overheads!$O$49*$V214*AQ214,0)
+IFERROR(Overheads!T$59*$V214*(AQ214/Overheads!T$68),0))</f>
        <v>0</v>
      </c>
      <c r="AY214" s="215">
        <f ca="1">IF($AE214=FALSE,AR214*Overheads!$R$24*$V214,
IFERROR(Overheads!$O$49*$V214*AR214,0)
+IFERROR(Overheads!U$59*$V214*(AR214/Overheads!U$68),0))</f>
        <v>0</v>
      </c>
      <c r="AZ214" s="155">
        <f t="shared" ca="1" si="175"/>
        <v>0</v>
      </c>
      <c r="BA214" s="165"/>
      <c r="BB214" s="215">
        <f ca="1">IF($AE214=FALSE,AN214*Overheads!$S$25,
IFERROR(Overheads!$O$50*AN214,0)
+IFERROR(Overheads!Q$60*(AN214/Overheads!Q$66),0))</f>
        <v>0</v>
      </c>
      <c r="BC214" s="215">
        <f ca="1">IF($AE214=FALSE,AO214*Overheads!$S$25,
IFERROR(Overheads!$O$50*AO214,0)
+IFERROR(Overheads!R$60*(AO214/Overheads!R$66),0))</f>
        <v>0</v>
      </c>
      <c r="BD214" s="215">
        <f ca="1">IF($AE214=FALSE,AP214*Overheads!$S$25,
IFERROR(Overheads!$O$50*AP214,0)
+IFERROR(Overheads!S$60*(AP214/Overheads!S$66),0))</f>
        <v>0</v>
      </c>
      <c r="BE214" s="215">
        <f ca="1">IF($AE214=FALSE,AQ214*Overheads!$S$25,
IFERROR(Overheads!$O$50*AQ214,0)
+IFERROR(Overheads!T$60*(AQ214/Overheads!T$66),0))</f>
        <v>0</v>
      </c>
      <c r="BF214" s="215">
        <f ca="1">IF($AE214=FALSE,AR214*Overheads!$S$25,
IFERROR(Overheads!$O$50*AR214,0)
+IFERROR(Overheads!U$60*(AR214/Overheads!U$66),0))</f>
        <v>0</v>
      </c>
      <c r="BG214" s="155">
        <f t="shared" ca="1" si="176"/>
        <v>0</v>
      </c>
      <c r="BH214" s="165"/>
      <c r="BI214" s="215">
        <f t="shared" ca="1" si="177"/>
        <v>0</v>
      </c>
      <c r="BJ214" s="215">
        <f t="shared" ca="1" si="143"/>
        <v>0</v>
      </c>
      <c r="BK214" s="215">
        <f t="shared" ca="1" si="144"/>
        <v>0</v>
      </c>
      <c r="BL214" s="215">
        <f t="shared" ca="1" si="145"/>
        <v>0</v>
      </c>
      <c r="BM214" s="215">
        <f t="shared" ca="1" si="146"/>
        <v>0</v>
      </c>
      <c r="BN214" s="155">
        <f t="shared" ca="1" si="178"/>
        <v>0</v>
      </c>
      <c r="BO214" s="165"/>
      <c r="BP214" s="187" cm="1">
        <f t="array" ref="BP214">IFERROR(IF($X214=$X213,BP213,INDEX(Forecast_Capex_Input!AC$12:AC$286,$X214)),0)</f>
        <v>0</v>
      </c>
      <c r="BQ214" s="187" cm="1">
        <f t="array" ref="BQ214">IFERROR(IF($X214=$X213,BQ213,INDEX(Forecast_Capex_Input!AD$12:AD$286,$X214)),0)</f>
        <v>0</v>
      </c>
      <c r="BR214" s="187" cm="1">
        <f t="array" ref="BR214">IFERROR(IF($X214=$X213,BR213,INDEX(Forecast_Capex_Input!AE$12:AE$286,$X214)),0)</f>
        <v>1</v>
      </c>
      <c r="BS214" s="187" cm="1">
        <f t="array" ref="BS214">IFERROR(IF($X214=$X213,BS213,INDEX(Forecast_Capex_Input!AF$12:AF$286,$X214)),0)</f>
        <v>0</v>
      </c>
      <c r="BT214" s="187" cm="1">
        <f t="array" ref="BT214">IFERROR(IF($X214=$X213,BT213,INDEX(Forecast_Capex_Input!AG$12:AG$286,$X214)),0)</f>
        <v>0</v>
      </c>
      <c r="BU214" s="165"/>
      <c r="BV214" s="215">
        <f t="shared" si="147"/>
        <v>0</v>
      </c>
      <c r="BW214" s="215">
        <f t="shared" si="148"/>
        <v>0</v>
      </c>
      <c r="BX214" s="215">
        <f t="shared" si="149"/>
        <v>0</v>
      </c>
      <c r="BY214" s="215">
        <f t="shared" si="150"/>
        <v>0</v>
      </c>
      <c r="BZ214" s="215">
        <f t="shared" si="151"/>
        <v>0</v>
      </c>
      <c r="CA214" s="155">
        <f t="shared" si="179"/>
        <v>0</v>
      </c>
      <c r="CB214" s="165"/>
      <c r="CC214" s="215">
        <f t="shared" ca="1" si="152"/>
        <v>0</v>
      </c>
      <c r="CD214" s="215">
        <f t="shared" ca="1" si="153"/>
        <v>0</v>
      </c>
      <c r="CE214" s="215">
        <f t="shared" ca="1" si="154"/>
        <v>0</v>
      </c>
      <c r="CF214" s="215">
        <f t="shared" ca="1" si="155"/>
        <v>0</v>
      </c>
      <c r="CG214" s="215">
        <f t="shared" ca="1" si="156"/>
        <v>0</v>
      </c>
      <c r="CH214" s="155">
        <f t="shared" ca="1" si="180"/>
        <v>0</v>
      </c>
      <c r="CI214" s="165"/>
      <c r="CJ214" s="215">
        <f t="shared" ca="1" si="157"/>
        <v>0</v>
      </c>
      <c r="CK214" s="215">
        <f t="shared" ca="1" si="158"/>
        <v>0</v>
      </c>
      <c r="CL214" s="215">
        <f t="shared" ca="1" si="159"/>
        <v>0</v>
      </c>
      <c r="CM214" s="215">
        <f t="shared" ca="1" si="160"/>
        <v>0</v>
      </c>
      <c r="CN214" s="215">
        <f t="shared" ca="1" si="161"/>
        <v>0</v>
      </c>
      <c r="CO214" s="155">
        <f t="shared" ca="1" si="181"/>
        <v>0</v>
      </c>
      <c r="CP214" s="165"/>
      <c r="CQ214" s="223">
        <f t="shared" ca="1" si="162"/>
        <v>0</v>
      </c>
      <c r="CR214" s="223">
        <f t="shared" ca="1" si="163"/>
        <v>0</v>
      </c>
      <c r="CS214" s="223">
        <f t="shared" ca="1" si="164"/>
        <v>0</v>
      </c>
      <c r="CT214" s="223">
        <f t="shared" ca="1" si="165"/>
        <v>0</v>
      </c>
      <c r="CU214" s="223">
        <f t="shared" ca="1" si="166"/>
        <v>0</v>
      </c>
      <c r="CV214" s="155">
        <f t="shared" ca="1" si="182"/>
        <v>0</v>
      </c>
      <c r="CW214" s="165"/>
      <c r="CX214" s="215">
        <f t="shared" ca="1" si="183"/>
        <v>0</v>
      </c>
      <c r="CY214" s="215">
        <f t="shared" ca="1" si="167"/>
        <v>0</v>
      </c>
      <c r="CZ214" s="215">
        <f t="shared" ca="1" si="168"/>
        <v>0</v>
      </c>
      <c r="DA214" s="215">
        <f t="shared" ca="1" si="169"/>
        <v>0</v>
      </c>
      <c r="DB214" s="215">
        <f t="shared" ca="1" si="170"/>
        <v>0</v>
      </c>
      <c r="DC214" s="155">
        <f t="shared" ca="1" si="184"/>
        <v>0</v>
      </c>
      <c r="DD214" s="165"/>
      <c r="DE214" s="188" t="b" cm="1">
        <f t="array" aca="1" ref="DE214" ca="1">OR($G214=Forecast_Capex_Input!$BF$8:$BF$10)</f>
        <v>0</v>
      </c>
      <c r="DF214" s="188" cm="1">
        <f t="array" aca="1" ref="DF214" ca="1">IFERROR(INDEX(Forecast_Capex_Input!BG$12:BG$286,$X214)
*(INDEX(Forecast_Capex_Input!$H$12:$H$286,$X214)=Repex),0)
*$DE214</f>
        <v>0</v>
      </c>
      <c r="DG214" s="188" cm="1">
        <f t="array" aca="1" ref="DG214" ca="1">IFERROR(INDEX(Forecast_Capex_Input!BH$12:BH$286,$X214)
*(INDEX(Forecast_Capex_Input!$H$12:$H$286,$X214)=Repex),0)
*$DE214</f>
        <v>0</v>
      </c>
      <c r="DH214" s="188" cm="1">
        <f t="array" aca="1" ref="DH214" ca="1">IFERROR(INDEX(Forecast_Capex_Input!BI$12:BI$286,$X214)
*(INDEX(Forecast_Capex_Input!$H$12:$H$286,$X214)=Repex),0)
*$DE214</f>
        <v>0</v>
      </c>
      <c r="DI214" s="188" cm="1">
        <f t="array" aca="1" ref="DI214" ca="1">IFERROR(INDEX(Forecast_Capex_Input!BJ$12:BJ$286,$X214)
*(INDEX(Forecast_Capex_Input!$H$12:$H$286,$X214)=Repex),0)
*$DE214</f>
        <v>0</v>
      </c>
      <c r="DJ214" s="188" cm="1">
        <f t="array" aca="1" ref="DJ214" ca="1">IFERROR(INDEX(Forecast_Capex_Input!BK$12:BK$286,$X214)
*(INDEX(Forecast_Capex_Input!$H$12:$H$286,$X214)=Repex),0)
*$DE214</f>
        <v>0</v>
      </c>
      <c r="DK214" s="188" cm="1">
        <f t="array" aca="1" ref="DK214" ca="1">IFERROR(INDEX(Forecast_Capex_Input!BL$12:BL$286,$X214)
*(INDEX(Forecast_Capex_Input!$H$12:$H$286,$X214)=Repex),0)
*$DE214</f>
        <v>0</v>
      </c>
      <c r="DL214" s="165"/>
      <c r="DM214" s="188" t="b" cm="1">
        <f t="array" aca="1" ref="DM214" ca="1">OR($G214=Forecast_Capex_Input!$BN$8:$BN$9)</f>
        <v>1</v>
      </c>
      <c r="DN214" s="188" cm="1">
        <f t="array" aca="1" ref="DN214" ca="1">IFERROR(INDEX(Forecast_Capex_Input!BO$12:BO$286,$X214)
*(INDEX(Forecast_Capex_Input!$H$12:$H$286,$X214)=Repex),0)
*$DM214</f>
        <v>0</v>
      </c>
      <c r="DO214" s="188" cm="1">
        <f t="array" aca="1" ref="DO214" ca="1">IFERROR(INDEX(Forecast_Capex_Input!BP$12:BP$286,$X214)
*(INDEX(Forecast_Capex_Input!$H$12:$H$286,$X214)=Repex),0)
*$DM214</f>
        <v>0</v>
      </c>
      <c r="DP214" s="188" cm="1">
        <f t="array" aca="1" ref="DP214" ca="1">IFERROR(INDEX(Forecast_Capex_Input!BQ$12:BQ$286,$X214)
*(INDEX(Forecast_Capex_Input!$H$12:$H$286,$X214)=Repex),0)
*$DM214</f>
        <v>0</v>
      </c>
      <c r="DQ214" s="188" cm="1">
        <f t="array" aca="1" ref="DQ214" ca="1">IFERROR(INDEX(Forecast_Capex_Input!BR$12:BR$286,$X214)
*(INDEX(Forecast_Capex_Input!$H$12:$H$286,$X214)=Repex),0)
*$DM214</f>
        <v>1</v>
      </c>
      <c r="DR214" s="188" cm="1">
        <f t="array" aca="1" ref="DR214" ca="1">IFERROR(INDEX(Forecast_Capex_Input!BS$12:BS$286,$X214)
*(INDEX(Forecast_Capex_Input!$H$12:$H$286,$X214)=Repex),0)
*$DM214</f>
        <v>0</v>
      </c>
      <c r="DS214" s="165"/>
      <c r="DT214" s="188" t="b" cm="1">
        <f t="array" aca="1" ref="DT214" ca="1">OR($G214=Forecast_Capex_Input!$BU$8:$BU$10)</f>
        <v>0</v>
      </c>
      <c r="DU214" s="188" cm="1">
        <f t="array" aca="1" ref="DU214" ca="1">IFERROR(INDEX(Forecast_Capex_Input!BV$12:BV$286,$X214)
*(INDEX(Forecast_Capex_Input!$H$12:$H$286,$X214)=Repex),0)
*$DT214</f>
        <v>0</v>
      </c>
      <c r="DV214" s="188" cm="1">
        <f t="array" aca="1" ref="DV214" ca="1">IFERROR(INDEX(Forecast_Capex_Input!BW$12:BW$286,$X214)
*(INDEX(Forecast_Capex_Input!$H$12:$H$286,$X214)=Repex),0)
*$DT214</f>
        <v>0</v>
      </c>
      <c r="DW214" s="188" cm="1">
        <f t="array" aca="1" ref="DW214" ca="1">IFERROR(INDEX(Forecast_Capex_Input!BX$12:BX$286,$X214)
*(INDEX(Forecast_Capex_Input!$H$12:$H$286,$X214)=Repex),0)
*$DT214</f>
        <v>0</v>
      </c>
      <c r="DX214" s="188" cm="1">
        <f t="array" aca="1" ref="DX214" ca="1">IFERROR(INDEX(Forecast_Capex_Input!BY$12:BY$286,$X214)
*(INDEX(Forecast_Capex_Input!$H$12:$H$286,$X214)=Repex),0)
*$DT214</f>
        <v>0</v>
      </c>
      <c r="DY214" s="188" cm="1">
        <f t="array" aca="1" ref="DY214" ca="1">IFERROR(INDEX(Forecast_Capex_Input!BZ$12:BZ$286,$X214)
*(INDEX(Forecast_Capex_Input!$H$12:$H$286,$X214)=Repex),0)
*$DT214</f>
        <v>0</v>
      </c>
      <c r="DZ214" s="188" cm="1">
        <f t="array" aca="1" ref="DZ214" ca="1">IFERROR(INDEX(Forecast_Capex_Input!CA$12:CA$286,$X214)
*(INDEX(Forecast_Capex_Input!$H$12:$H$286,$X214)=Repex),0)
*$DT214</f>
        <v>0</v>
      </c>
      <c r="EA214" s="188" cm="1">
        <f t="array" aca="1" ref="EA214" ca="1">IFERROR(INDEX(Forecast_Capex_Input!CB$12:CB$286,$X214)
*(INDEX(Forecast_Capex_Input!$H$12:$H$286,$X214)=Repex),0)
*$DT214</f>
        <v>0</v>
      </c>
      <c r="EB214" s="188" cm="1">
        <f t="array" aca="1" ref="EB214" ca="1">IFERROR(INDEX(Forecast_Capex_Input!CC$12:CC$286,$X214)
*(INDEX(Forecast_Capex_Input!$H$12:$H$286,$X214)=Repex),0)
*$DT214</f>
        <v>0</v>
      </c>
      <c r="EC214" s="165"/>
      <c r="ED214" s="226" t="str">
        <f t="shared" si="171"/>
        <v>N/A</v>
      </c>
      <c r="EE214" s="174" t="s">
        <v>15</v>
      </c>
    </row>
    <row r="215" spans="3:135" x14ac:dyDescent="0.2">
      <c r="C215" s="174">
        <f t="shared" si="172"/>
        <v>205</v>
      </c>
      <c r="D215" s="167" t="str" cm="1">
        <f t="array" ref="D215">IFERROR(INDEX(Forecast_Capex_Input!$D$12:$D$286,$X215),NA)</f>
        <v xml:space="preserve">Reactor Renewal program </v>
      </c>
      <c r="E215" s="172" t="b" cm="1">
        <f t="array" ref="E215">IF($X215=NA,NA,INDEX(Forecast_Capex_Input!$E$12:$E$286,$X215))</f>
        <v>0</v>
      </c>
      <c r="F215" s="167" t="str" cm="1">
        <f t="array" aca="1" ref="F215" ca="1">IFERROR(INDEX(General!$E$25:$E$26,$Y215),NA)</f>
        <v>Labour</v>
      </c>
      <c r="G215" s="167" t="str" cm="1">
        <f t="array" aca="1" ref="G215" ca="1">IFERROR(INDEX(Forecast_Capex_Input!$AI$11:$BB$11,$AA215),NA)</f>
        <v>Substations</v>
      </c>
      <c r="H215" s="189" cm="1">
        <f t="array" aca="1" ref="H215" ca="1">IFERROR(INDEX(Forecast_Capex_Input!$AI$12:$BB$286,$X215,$AA215),NA)</f>
        <v>1</v>
      </c>
      <c r="I215" s="199" t="str" cm="1">
        <f t="array" ref="I215">IFERROR(INDEX(Forecast_Capex_Input!$F$12:$F$286,$X215),NA)</f>
        <v>Replacement Expenditure</v>
      </c>
      <c r="J215" s="199" t="str" cm="1">
        <f t="array" ref="J215">IFERROR(INDEX(Forecast_Capex_Input!G$12:G$286,$X215),NA)</f>
        <v>Substation</v>
      </c>
      <c r="K215" s="199" t="str" cm="1">
        <f t="array" ref="K215">IFERROR(INDEX(Forecast_Capex_Input!H$12:H$286,$X215),NA)</f>
        <v>Repex</v>
      </c>
      <c r="L215" s="199" t="str" cm="1">
        <f t="array" ref="L215">IFERROR(INDEX(Forecast_Capex_Input!I$12:I$286,$X215),NA)</f>
        <v>N/A</v>
      </c>
      <c r="M215" s="199" t="str" cm="1">
        <f t="array" ref="M215">IFERROR(INDEX(Forecast_Capex_Input!J$12:J$286,$X215),NA)</f>
        <v>N/A</v>
      </c>
      <c r="N215" s="199" t="str" cm="1">
        <f t="array" ref="N215">IFERROR(INDEX(Forecast_Capex_Input!K$12:K$286,$X215),NA)</f>
        <v>Substations - Reactive plant</v>
      </c>
      <c r="O215" s="199" t="str" cm="1">
        <f t="array" ref="O215">IFERROR(INDEX(Forecast_Capex_Input!L$12:L$286,$X215),NA)</f>
        <v>Substations - Safe and Reliable Network</v>
      </c>
      <c r="P215" s="199" t="str" cm="1">
        <f t="array" ref="P215">IFERROR(INDEX(Forecast_Capex_Input!M$12:M$286,$X215),NA)</f>
        <v>N/A</v>
      </c>
      <c r="Q215" s="172" t="str" cm="1">
        <f t="array" ref="Q215">IFERROR(INDEX(Forecast_Capex_Input!N$12:N$286,$X215),NA)</f>
        <v>No</v>
      </c>
      <c r="R215" s="265" cm="1">
        <f t="array" ref="R215">IFERROR(INDEX(Forecast_Capex_Input!O$12:O$286,$X215),0)</f>
        <v>0</v>
      </c>
      <c r="S215" s="172" t="str" cm="1">
        <f t="array" ref="S215">IFERROR(INDEX(Forecast_Capex_Input!P$12:P$286,$X215),0)</f>
        <v>Safety security &amp; reliability</v>
      </c>
      <c r="T215" s="199" t="str" cm="1">
        <f t="array" aca="1" ref="T215" ca="1">IFERROR(INDEX(General!$K$84:$K$103,$AA215),NA)</f>
        <v>Substations (2018 onwards)</v>
      </c>
      <c r="U215" s="188" cm="1">
        <f t="array" aca="1" ref="U215" ca="1">IFERROR(
IF($F215=General!$E$25,INDEX(Forecast_Capex_Input!S$12:S$286,$X215),
INDEX(Forecast_Capex_Input!T$12:T$286,$X215)),0)</f>
        <v>0.13884219553859689</v>
      </c>
      <c r="V215" s="222" t="b">
        <f>IFERROR(INDEX(Overheads!$T$19:$T$26,MATCH($I215,Overheads!$E$19:$E$26,0)),FALSE)</f>
        <v>1</v>
      </c>
      <c r="W215" s="165"/>
      <c r="X215" s="174">
        <f>IFERROR(
IF(MATCH($C215,Forecast_Capex_Input!$CI$12:$CI$286,1)+1&gt;MAX(Forecast_Capex_Input!$C$12:$C$286),NA,
MATCH($C215,Forecast_Capex_Input!$CI$12:$CI$286,1)+1),1)</f>
        <v>82</v>
      </c>
      <c r="Y215" s="174" cm="1">
        <f t="array" aca="1" ref="Y215" ca="1">IFERROR(
IF(X214&lt;&gt;X215,1,
IF(COUNTIF(OFFSET(Y214,0,0,-INDEX(Forecast_Capex_Input!$CG$12:$CG$286,$X215)),Y214)=INDEX(Forecast_Capex_Input!$CG$12:$CG$286,$X215),Y214+1,Y214)),NA)</f>
        <v>1</v>
      </c>
      <c r="Z215" s="174" cm="1">
        <f t="array" ref="Z215">IFERROR($C215-IF($X215=1,1,INDEX(Forecast_Capex_Input!$CI$12:$CI$286,$X215-1))+1,NA)</f>
        <v>1</v>
      </c>
      <c r="AA215" s="174" cm="1">
        <f t="array" aca="1" ref="AA215" ca="1">IFERROR(IF(Y215=1,
INDEX(Forecast_Capex_Input!$AI$10:$BB$10,SMALL(IF(INDEX(Forecast_Capex_Input!$AI$12:$BB$286,$X215,0)&gt;0,COLUMN(Forecast_Capex_Input!$AI$10:$BB$10)-COLUMN(Forecast_Capex_Input!$AI$12)+1),ROWS(OFFSET(AA214,0,0,-$Z215)))),
OFFSET(AA214,-INDEX(Forecast_Capex_Input!$CG$12:$CG$286,$X215)+1,0)),NA)</f>
        <v>3</v>
      </c>
      <c r="AB215" s="174">
        <f t="shared" ca="1" si="141"/>
        <v>1</v>
      </c>
      <c r="AC215" s="222" t="b">
        <f t="shared" si="173"/>
        <v>0</v>
      </c>
      <c r="AD215" s="220" t="b">
        <v>0</v>
      </c>
      <c r="AE215" s="222" t="b">
        <f t="shared" si="142"/>
        <v>1</v>
      </c>
      <c r="AF215" s="165"/>
      <c r="AG215" s="215">
        <v>0</v>
      </c>
      <c r="AH215" s="215">
        <v>0</v>
      </c>
      <c r="AI215" s="215">
        <v>0</v>
      </c>
      <c r="AJ215" s="215">
        <v>0</v>
      </c>
      <c r="AK215" s="215">
        <v>0</v>
      </c>
      <c r="AL215" s="155">
        <v>0</v>
      </c>
      <c r="AM215" s="165"/>
      <c r="AN215" s="215" cm="1">
        <f t="array" aca="1" ref="AN215" ca="1">IFERROR(INDEX(General!O$33:O$34,$AB215)
*AG215,0)</f>
        <v>0</v>
      </c>
      <c r="AO215" s="215" cm="1">
        <f t="array" aca="1" ref="AO215" ca="1">IFERROR(INDEX(General!P$33:P$34,$AB215)
*AH215,0)</f>
        <v>0</v>
      </c>
      <c r="AP215" s="215" cm="1">
        <f t="array" aca="1" ref="AP215" ca="1">IFERROR(INDEX(General!Q$33:Q$34,$AB215)
*AI215,0)</f>
        <v>0</v>
      </c>
      <c r="AQ215" s="215" cm="1">
        <f t="array" aca="1" ref="AQ215" ca="1">IFERROR(INDEX(General!R$33:R$34,$AB215)
*AJ215,0)</f>
        <v>0</v>
      </c>
      <c r="AR215" s="215" cm="1">
        <f t="array" aca="1" ref="AR215" ca="1">IFERROR(INDEX(General!S$33:S$34,$AB215)
*AK215,0)</f>
        <v>0</v>
      </c>
      <c r="AS215" s="155">
        <f t="shared" ca="1" si="174"/>
        <v>0</v>
      </c>
      <c r="AT215" s="165"/>
      <c r="AU215" s="215">
        <f ca="1">IF($AE215=FALSE,AN215*Overheads!$R$24*$V215,
IFERROR(Overheads!$O$49*$V215*AN215,0)
+IFERROR(Overheads!Q$59*$V215*(AN215/Overheads!Q$68),0))</f>
        <v>0</v>
      </c>
      <c r="AV215" s="215">
        <f ca="1">IF($AE215=FALSE,AO215*Overheads!$R$24*$V215,
IFERROR(Overheads!$O$49*$V215*AO215,0)
+IFERROR(Overheads!R$59*$V215*(AO215/Overheads!R$68),0))</f>
        <v>0</v>
      </c>
      <c r="AW215" s="215">
        <f ca="1">IF($AE215=FALSE,AP215*Overheads!$R$24*$V215,
IFERROR(Overheads!$O$49*$V215*AP215,0)
+IFERROR(Overheads!S$59*$V215*(AP215/Overheads!S$68),0))</f>
        <v>0</v>
      </c>
      <c r="AX215" s="215">
        <f ca="1">IF($AE215=FALSE,AQ215*Overheads!$R$24*$V215,
IFERROR(Overheads!$O$49*$V215*AQ215,0)
+IFERROR(Overheads!T$59*$V215*(AQ215/Overheads!T$68),0))</f>
        <v>0</v>
      </c>
      <c r="AY215" s="215">
        <f ca="1">IF($AE215=FALSE,AR215*Overheads!$R$24*$V215,
IFERROR(Overheads!$O$49*$V215*AR215,0)
+IFERROR(Overheads!U$59*$V215*(AR215/Overheads!U$68),0))</f>
        <v>0</v>
      </c>
      <c r="AZ215" s="155">
        <f t="shared" ca="1" si="175"/>
        <v>0</v>
      </c>
      <c r="BA215" s="165"/>
      <c r="BB215" s="215">
        <f ca="1">IF($AE215=FALSE,AN215*Overheads!$S$25,
IFERROR(Overheads!$O$50*AN215,0)
+IFERROR(Overheads!Q$60*(AN215/Overheads!Q$66),0))</f>
        <v>0</v>
      </c>
      <c r="BC215" s="215">
        <f ca="1">IF($AE215=FALSE,AO215*Overheads!$S$25,
IFERROR(Overheads!$O$50*AO215,0)
+IFERROR(Overheads!R$60*(AO215/Overheads!R$66),0))</f>
        <v>0</v>
      </c>
      <c r="BD215" s="215">
        <f ca="1">IF($AE215=FALSE,AP215*Overheads!$S$25,
IFERROR(Overheads!$O$50*AP215,0)
+IFERROR(Overheads!S$60*(AP215/Overheads!S$66),0))</f>
        <v>0</v>
      </c>
      <c r="BE215" s="215">
        <f ca="1">IF($AE215=FALSE,AQ215*Overheads!$S$25,
IFERROR(Overheads!$O$50*AQ215,0)
+IFERROR(Overheads!T$60*(AQ215/Overheads!T$66),0))</f>
        <v>0</v>
      </c>
      <c r="BF215" s="215">
        <f ca="1">IF($AE215=FALSE,AR215*Overheads!$S$25,
IFERROR(Overheads!$O$50*AR215,0)
+IFERROR(Overheads!U$60*(AR215/Overheads!U$66),0))</f>
        <v>0</v>
      </c>
      <c r="BG215" s="155">
        <f t="shared" ca="1" si="176"/>
        <v>0</v>
      </c>
      <c r="BH215" s="165"/>
      <c r="BI215" s="215">
        <f t="shared" ca="1" si="177"/>
        <v>0</v>
      </c>
      <c r="BJ215" s="215">
        <f t="shared" ca="1" si="143"/>
        <v>0</v>
      </c>
      <c r="BK215" s="215">
        <f t="shared" ca="1" si="144"/>
        <v>0</v>
      </c>
      <c r="BL215" s="215">
        <f t="shared" ca="1" si="145"/>
        <v>0</v>
      </c>
      <c r="BM215" s="215">
        <f t="shared" ca="1" si="146"/>
        <v>0</v>
      </c>
      <c r="BN215" s="155">
        <f t="shared" ca="1" si="178"/>
        <v>0</v>
      </c>
      <c r="BO215" s="165"/>
      <c r="BP215" s="187" cm="1">
        <f t="array" ref="BP215">IFERROR(IF($X215=$X214,BP214,INDEX(Forecast_Capex_Input!AC$12:AC$286,$X215)),0)</f>
        <v>0</v>
      </c>
      <c r="BQ215" s="187" cm="1">
        <f t="array" ref="BQ215">IFERROR(IF($X215=$X214,BQ214,INDEX(Forecast_Capex_Input!AD$12:AD$286,$X215)),0)</f>
        <v>0</v>
      </c>
      <c r="BR215" s="187" cm="1">
        <f t="array" ref="BR215">IFERROR(IF($X215=$X214,BR214,INDEX(Forecast_Capex_Input!AE$12:AE$286,$X215)),0)</f>
        <v>0</v>
      </c>
      <c r="BS215" s="187" cm="1">
        <f t="array" ref="BS215">IFERROR(IF($X215=$X214,BS214,INDEX(Forecast_Capex_Input!AF$12:AF$286,$X215)),0)</f>
        <v>0</v>
      </c>
      <c r="BT215" s="187" cm="1">
        <f t="array" ref="BT215">IFERROR(IF($X215=$X214,BT214,INDEX(Forecast_Capex_Input!AG$12:AG$286,$X215)),0)</f>
        <v>0</v>
      </c>
      <c r="BU215" s="165"/>
      <c r="BV215" s="215">
        <f t="shared" si="147"/>
        <v>0</v>
      </c>
      <c r="BW215" s="215">
        <f t="shared" si="148"/>
        <v>0</v>
      </c>
      <c r="BX215" s="215">
        <f t="shared" si="149"/>
        <v>0</v>
      </c>
      <c r="BY215" s="215">
        <f t="shared" si="150"/>
        <v>0</v>
      </c>
      <c r="BZ215" s="215">
        <f t="shared" si="151"/>
        <v>0</v>
      </c>
      <c r="CA215" s="155">
        <f t="shared" si="179"/>
        <v>0</v>
      </c>
      <c r="CB215" s="165"/>
      <c r="CC215" s="215">
        <f t="shared" ca="1" si="152"/>
        <v>0</v>
      </c>
      <c r="CD215" s="215">
        <f t="shared" ca="1" si="153"/>
        <v>0</v>
      </c>
      <c r="CE215" s="215">
        <f t="shared" ca="1" si="154"/>
        <v>0</v>
      </c>
      <c r="CF215" s="215">
        <f t="shared" ca="1" si="155"/>
        <v>0</v>
      </c>
      <c r="CG215" s="215">
        <f t="shared" ca="1" si="156"/>
        <v>0</v>
      </c>
      <c r="CH215" s="155">
        <f t="shared" ca="1" si="180"/>
        <v>0</v>
      </c>
      <c r="CI215" s="165"/>
      <c r="CJ215" s="215">
        <f t="shared" ca="1" si="157"/>
        <v>0</v>
      </c>
      <c r="CK215" s="215">
        <f t="shared" ca="1" si="158"/>
        <v>0</v>
      </c>
      <c r="CL215" s="215">
        <f t="shared" ca="1" si="159"/>
        <v>0</v>
      </c>
      <c r="CM215" s="215">
        <f t="shared" ca="1" si="160"/>
        <v>0</v>
      </c>
      <c r="CN215" s="215">
        <f t="shared" ca="1" si="161"/>
        <v>0</v>
      </c>
      <c r="CO215" s="155">
        <f t="shared" ca="1" si="181"/>
        <v>0</v>
      </c>
      <c r="CP215" s="165"/>
      <c r="CQ215" s="223">
        <f t="shared" ca="1" si="162"/>
        <v>0</v>
      </c>
      <c r="CR215" s="223">
        <f t="shared" ca="1" si="163"/>
        <v>0</v>
      </c>
      <c r="CS215" s="223">
        <f t="shared" ca="1" si="164"/>
        <v>0</v>
      </c>
      <c r="CT215" s="223">
        <f t="shared" ca="1" si="165"/>
        <v>0</v>
      </c>
      <c r="CU215" s="223">
        <f t="shared" ca="1" si="166"/>
        <v>0</v>
      </c>
      <c r="CV215" s="155">
        <f t="shared" ca="1" si="182"/>
        <v>0</v>
      </c>
      <c r="CW215" s="165"/>
      <c r="CX215" s="215">
        <f t="shared" ca="1" si="183"/>
        <v>0</v>
      </c>
      <c r="CY215" s="215">
        <f t="shared" ca="1" si="167"/>
        <v>0</v>
      </c>
      <c r="CZ215" s="215">
        <f t="shared" ca="1" si="168"/>
        <v>0</v>
      </c>
      <c r="DA215" s="215">
        <f t="shared" ca="1" si="169"/>
        <v>0</v>
      </c>
      <c r="DB215" s="215">
        <f t="shared" ca="1" si="170"/>
        <v>0</v>
      </c>
      <c r="DC215" s="155">
        <f t="shared" ca="1" si="184"/>
        <v>0</v>
      </c>
      <c r="DD215" s="165"/>
      <c r="DE215" s="188" t="b" cm="1">
        <f t="array" aca="1" ref="DE215" ca="1">OR($G215=Forecast_Capex_Input!$BF$8:$BF$10)</f>
        <v>0</v>
      </c>
      <c r="DF215" s="188" cm="1">
        <f t="array" aca="1" ref="DF215" ca="1">IFERROR(INDEX(Forecast_Capex_Input!BG$12:BG$286,$X215)
*(INDEX(Forecast_Capex_Input!$H$12:$H$286,$X215)=Repex),0)
*$DE215</f>
        <v>0</v>
      </c>
      <c r="DG215" s="188" cm="1">
        <f t="array" aca="1" ref="DG215" ca="1">IFERROR(INDEX(Forecast_Capex_Input!BH$12:BH$286,$X215)
*(INDEX(Forecast_Capex_Input!$H$12:$H$286,$X215)=Repex),0)
*$DE215</f>
        <v>0</v>
      </c>
      <c r="DH215" s="188" cm="1">
        <f t="array" aca="1" ref="DH215" ca="1">IFERROR(INDEX(Forecast_Capex_Input!BI$12:BI$286,$X215)
*(INDEX(Forecast_Capex_Input!$H$12:$H$286,$X215)=Repex),0)
*$DE215</f>
        <v>0</v>
      </c>
      <c r="DI215" s="188" cm="1">
        <f t="array" aca="1" ref="DI215" ca="1">IFERROR(INDEX(Forecast_Capex_Input!BJ$12:BJ$286,$X215)
*(INDEX(Forecast_Capex_Input!$H$12:$H$286,$X215)=Repex),0)
*$DE215</f>
        <v>0</v>
      </c>
      <c r="DJ215" s="188" cm="1">
        <f t="array" aca="1" ref="DJ215" ca="1">IFERROR(INDEX(Forecast_Capex_Input!BK$12:BK$286,$X215)
*(INDEX(Forecast_Capex_Input!$H$12:$H$286,$X215)=Repex),0)
*$DE215</f>
        <v>0</v>
      </c>
      <c r="DK215" s="188" cm="1">
        <f t="array" aca="1" ref="DK215" ca="1">IFERROR(INDEX(Forecast_Capex_Input!BL$12:BL$286,$X215)
*(INDEX(Forecast_Capex_Input!$H$12:$H$286,$X215)=Repex),0)
*$DE215</f>
        <v>0</v>
      </c>
      <c r="DL215" s="165"/>
      <c r="DM215" s="188" t="b" cm="1">
        <f t="array" aca="1" ref="DM215" ca="1">OR($G215=Forecast_Capex_Input!$BN$8:$BN$9)</f>
        <v>1</v>
      </c>
      <c r="DN215" s="188" cm="1">
        <f t="array" aca="1" ref="DN215" ca="1">IFERROR(INDEX(Forecast_Capex_Input!BO$12:BO$286,$X215)
*(INDEX(Forecast_Capex_Input!$H$12:$H$286,$X215)=Repex),0)
*$DM215</f>
        <v>0</v>
      </c>
      <c r="DO215" s="188" cm="1">
        <f t="array" aca="1" ref="DO215" ca="1">IFERROR(INDEX(Forecast_Capex_Input!BP$12:BP$286,$X215)
*(INDEX(Forecast_Capex_Input!$H$12:$H$286,$X215)=Repex),0)
*$DM215</f>
        <v>0</v>
      </c>
      <c r="DP215" s="188" cm="1">
        <f t="array" aca="1" ref="DP215" ca="1">IFERROR(INDEX(Forecast_Capex_Input!BQ$12:BQ$286,$X215)
*(INDEX(Forecast_Capex_Input!$H$12:$H$286,$X215)=Repex),0)
*$DM215</f>
        <v>0</v>
      </c>
      <c r="DQ215" s="188" cm="1">
        <f t="array" aca="1" ref="DQ215" ca="1">IFERROR(INDEX(Forecast_Capex_Input!BR$12:BR$286,$X215)
*(INDEX(Forecast_Capex_Input!$H$12:$H$286,$X215)=Repex),0)
*$DM215</f>
        <v>1</v>
      </c>
      <c r="DR215" s="188" cm="1">
        <f t="array" aca="1" ref="DR215" ca="1">IFERROR(INDEX(Forecast_Capex_Input!BS$12:BS$286,$X215)
*(INDEX(Forecast_Capex_Input!$H$12:$H$286,$X215)=Repex),0)
*$DM215</f>
        <v>0</v>
      </c>
      <c r="DS215" s="165"/>
      <c r="DT215" s="188" t="b" cm="1">
        <f t="array" aca="1" ref="DT215" ca="1">OR($G215=Forecast_Capex_Input!$BU$8:$BU$10)</f>
        <v>0</v>
      </c>
      <c r="DU215" s="188" cm="1">
        <f t="array" aca="1" ref="DU215" ca="1">IFERROR(INDEX(Forecast_Capex_Input!BV$12:BV$286,$X215)
*(INDEX(Forecast_Capex_Input!$H$12:$H$286,$X215)=Repex),0)
*$DT215</f>
        <v>0</v>
      </c>
      <c r="DV215" s="188" cm="1">
        <f t="array" aca="1" ref="DV215" ca="1">IFERROR(INDEX(Forecast_Capex_Input!BW$12:BW$286,$X215)
*(INDEX(Forecast_Capex_Input!$H$12:$H$286,$X215)=Repex),0)
*$DT215</f>
        <v>0</v>
      </c>
      <c r="DW215" s="188" cm="1">
        <f t="array" aca="1" ref="DW215" ca="1">IFERROR(INDEX(Forecast_Capex_Input!BX$12:BX$286,$X215)
*(INDEX(Forecast_Capex_Input!$H$12:$H$286,$X215)=Repex),0)
*$DT215</f>
        <v>0</v>
      </c>
      <c r="DX215" s="188" cm="1">
        <f t="array" aca="1" ref="DX215" ca="1">IFERROR(INDEX(Forecast_Capex_Input!BY$12:BY$286,$X215)
*(INDEX(Forecast_Capex_Input!$H$12:$H$286,$X215)=Repex),0)
*$DT215</f>
        <v>0</v>
      </c>
      <c r="DY215" s="188" cm="1">
        <f t="array" aca="1" ref="DY215" ca="1">IFERROR(INDEX(Forecast_Capex_Input!BZ$12:BZ$286,$X215)
*(INDEX(Forecast_Capex_Input!$H$12:$H$286,$X215)=Repex),0)
*$DT215</f>
        <v>0</v>
      </c>
      <c r="DZ215" s="188" cm="1">
        <f t="array" aca="1" ref="DZ215" ca="1">IFERROR(INDEX(Forecast_Capex_Input!CA$12:CA$286,$X215)
*(INDEX(Forecast_Capex_Input!$H$12:$H$286,$X215)=Repex),0)
*$DT215</f>
        <v>0</v>
      </c>
      <c r="EA215" s="188" cm="1">
        <f t="array" aca="1" ref="EA215" ca="1">IFERROR(INDEX(Forecast_Capex_Input!CB$12:CB$286,$X215)
*(INDEX(Forecast_Capex_Input!$H$12:$H$286,$X215)=Repex),0)
*$DT215</f>
        <v>0</v>
      </c>
      <c r="EB215" s="188" cm="1">
        <f t="array" aca="1" ref="EB215" ca="1">IFERROR(INDEX(Forecast_Capex_Input!CC$12:CC$286,$X215)
*(INDEX(Forecast_Capex_Input!$H$12:$H$286,$X215)=Repex),0)
*$DT215</f>
        <v>0</v>
      </c>
      <c r="EC215" s="165"/>
      <c r="ED215" s="226" t="str">
        <f t="shared" si="171"/>
        <v>N/A</v>
      </c>
      <c r="EE215" s="174" t="s">
        <v>15</v>
      </c>
    </row>
    <row r="216" spans="3:135" x14ac:dyDescent="0.2">
      <c r="C216" s="174">
        <f t="shared" si="172"/>
        <v>206</v>
      </c>
      <c r="D216" s="167" t="str" cm="1">
        <f t="array" ref="D216">IFERROR(INDEX(Forecast_Capex_Input!$D$12:$D$286,$X216),NA)</f>
        <v xml:space="preserve">Reactor Renewal program </v>
      </c>
      <c r="E216" s="172" t="b" cm="1">
        <f t="array" ref="E216">IF($X216=NA,NA,INDEX(Forecast_Capex_Input!$E$12:$E$286,$X216))</f>
        <v>0</v>
      </c>
      <c r="F216" s="167" t="str" cm="1">
        <f t="array" aca="1" ref="F216" ca="1">IFERROR(INDEX(General!$E$25:$E$26,$Y216),NA)</f>
        <v>Non-Labour</v>
      </c>
      <c r="G216" s="167" t="str" cm="1">
        <f t="array" aca="1" ref="G216" ca="1">IFERROR(INDEX(Forecast_Capex_Input!$AI$11:$BB$11,$AA216),NA)</f>
        <v>Substations</v>
      </c>
      <c r="H216" s="189" cm="1">
        <f t="array" aca="1" ref="H216" ca="1">IFERROR(INDEX(Forecast_Capex_Input!$AI$12:$BB$286,$X216,$AA216),NA)</f>
        <v>1</v>
      </c>
      <c r="I216" s="199" t="str" cm="1">
        <f t="array" ref="I216">IFERROR(INDEX(Forecast_Capex_Input!$F$12:$F$286,$X216),NA)</f>
        <v>Replacement Expenditure</v>
      </c>
      <c r="J216" s="199" t="str" cm="1">
        <f t="array" ref="J216">IFERROR(INDEX(Forecast_Capex_Input!G$12:G$286,$X216),NA)</f>
        <v>Substation</v>
      </c>
      <c r="K216" s="199" t="str" cm="1">
        <f t="array" ref="K216">IFERROR(INDEX(Forecast_Capex_Input!H$12:H$286,$X216),NA)</f>
        <v>Repex</v>
      </c>
      <c r="L216" s="199" t="str" cm="1">
        <f t="array" ref="L216">IFERROR(INDEX(Forecast_Capex_Input!I$12:I$286,$X216),NA)</f>
        <v>N/A</v>
      </c>
      <c r="M216" s="199" t="str" cm="1">
        <f t="array" ref="M216">IFERROR(INDEX(Forecast_Capex_Input!J$12:J$286,$X216),NA)</f>
        <v>N/A</v>
      </c>
      <c r="N216" s="199" t="str" cm="1">
        <f t="array" ref="N216">IFERROR(INDEX(Forecast_Capex_Input!K$12:K$286,$X216),NA)</f>
        <v>Substations - Reactive plant</v>
      </c>
      <c r="O216" s="199" t="str" cm="1">
        <f t="array" ref="O216">IFERROR(INDEX(Forecast_Capex_Input!L$12:L$286,$X216),NA)</f>
        <v>Substations - Safe and Reliable Network</v>
      </c>
      <c r="P216" s="199" t="str" cm="1">
        <f t="array" ref="P216">IFERROR(INDEX(Forecast_Capex_Input!M$12:M$286,$X216),NA)</f>
        <v>N/A</v>
      </c>
      <c r="Q216" s="172" t="str" cm="1">
        <f t="array" ref="Q216">IFERROR(INDEX(Forecast_Capex_Input!N$12:N$286,$X216),NA)</f>
        <v>No</v>
      </c>
      <c r="R216" s="265" cm="1">
        <f t="array" ref="R216">IFERROR(INDEX(Forecast_Capex_Input!O$12:O$286,$X216),0)</f>
        <v>0</v>
      </c>
      <c r="S216" s="172" t="str" cm="1">
        <f t="array" ref="S216">IFERROR(INDEX(Forecast_Capex_Input!P$12:P$286,$X216),0)</f>
        <v>Safety security &amp; reliability</v>
      </c>
      <c r="T216" s="199" t="str" cm="1">
        <f t="array" aca="1" ref="T216" ca="1">IFERROR(INDEX(General!$K$84:$K$103,$AA216),NA)</f>
        <v>Substations (2018 onwards)</v>
      </c>
      <c r="U216" s="188" cm="1">
        <f t="array" aca="1" ref="U216" ca="1">IFERROR(
IF($F216=General!$E$25,INDEX(Forecast_Capex_Input!S$12:S$286,$X216),
INDEX(Forecast_Capex_Input!T$12:T$286,$X216)),0)</f>
        <v>0.86115780446140311</v>
      </c>
      <c r="V216" s="222" t="b">
        <f>IFERROR(INDEX(Overheads!$T$19:$T$26,MATCH($I216,Overheads!$E$19:$E$26,0)),FALSE)</f>
        <v>1</v>
      </c>
      <c r="W216" s="165"/>
      <c r="X216" s="174">
        <f>IFERROR(
IF(MATCH($C216,Forecast_Capex_Input!$CI$12:$CI$286,1)+1&gt;MAX(Forecast_Capex_Input!$C$12:$C$286),NA,
MATCH($C216,Forecast_Capex_Input!$CI$12:$CI$286,1)+1),1)</f>
        <v>82</v>
      </c>
      <c r="Y216" s="174" cm="1">
        <f t="array" aca="1" ref="Y216" ca="1">IFERROR(
IF(X215&lt;&gt;X216,1,
IF(COUNTIF(OFFSET(Y215,0,0,-INDEX(Forecast_Capex_Input!$CG$12:$CG$286,$X216)),Y215)=INDEX(Forecast_Capex_Input!$CG$12:$CG$286,$X216),Y215+1,Y215)),NA)</f>
        <v>2</v>
      </c>
      <c r="Z216" s="174" cm="1">
        <f t="array" ref="Z216">IFERROR($C216-IF($X216=1,1,INDEX(Forecast_Capex_Input!$CI$12:$CI$286,$X216-1))+1,NA)</f>
        <v>2</v>
      </c>
      <c r="AA216" s="174" cm="1">
        <f t="array" aca="1" ref="AA216" ca="1">IFERROR(IF(Y216=1,
INDEX(Forecast_Capex_Input!$AI$10:$BB$10,SMALL(IF(INDEX(Forecast_Capex_Input!$AI$12:$BB$286,$X216,0)&gt;0,COLUMN(Forecast_Capex_Input!$AI$10:$BB$10)-COLUMN(Forecast_Capex_Input!$AI$12)+1),ROWS(OFFSET(AA215,0,0,-$Z216)))),
OFFSET(AA215,-INDEX(Forecast_Capex_Input!$CG$12:$CG$286,$X216)+1,0)),NA)</f>
        <v>3</v>
      </c>
      <c r="AB216" s="174">
        <f t="shared" ca="1" si="141"/>
        <v>2</v>
      </c>
      <c r="AC216" s="222" t="b">
        <f t="shared" si="173"/>
        <v>0</v>
      </c>
      <c r="AD216" s="220" t="b">
        <v>0</v>
      </c>
      <c r="AE216" s="222" t="b">
        <f t="shared" si="142"/>
        <v>1</v>
      </c>
      <c r="AF216" s="165"/>
      <c r="AG216" s="215">
        <v>0</v>
      </c>
      <c r="AH216" s="215">
        <v>0</v>
      </c>
      <c r="AI216" s="215">
        <v>0</v>
      </c>
      <c r="AJ216" s="215">
        <v>0</v>
      </c>
      <c r="AK216" s="215">
        <v>0</v>
      </c>
      <c r="AL216" s="155">
        <v>0</v>
      </c>
      <c r="AM216" s="165"/>
      <c r="AN216" s="215" cm="1">
        <f t="array" aca="1" ref="AN216" ca="1">IFERROR(INDEX(General!O$33:O$34,$AB216)
*AG216,0)</f>
        <v>0</v>
      </c>
      <c r="AO216" s="215" cm="1">
        <f t="array" aca="1" ref="AO216" ca="1">IFERROR(INDEX(General!P$33:P$34,$AB216)
*AH216,0)</f>
        <v>0</v>
      </c>
      <c r="AP216" s="215" cm="1">
        <f t="array" aca="1" ref="AP216" ca="1">IFERROR(INDEX(General!Q$33:Q$34,$AB216)
*AI216,0)</f>
        <v>0</v>
      </c>
      <c r="AQ216" s="215" cm="1">
        <f t="array" aca="1" ref="AQ216" ca="1">IFERROR(INDEX(General!R$33:R$34,$AB216)
*AJ216,0)</f>
        <v>0</v>
      </c>
      <c r="AR216" s="215" cm="1">
        <f t="array" aca="1" ref="AR216" ca="1">IFERROR(INDEX(General!S$33:S$34,$AB216)
*AK216,0)</f>
        <v>0</v>
      </c>
      <c r="AS216" s="155">
        <f t="shared" ca="1" si="174"/>
        <v>0</v>
      </c>
      <c r="AT216" s="165"/>
      <c r="AU216" s="215">
        <f ca="1">IF($AE216=FALSE,AN216*Overheads!$R$24*$V216,
IFERROR(Overheads!$O$49*$V216*AN216,0)
+IFERROR(Overheads!Q$59*$V216*(AN216/Overheads!Q$68),0))</f>
        <v>0</v>
      </c>
      <c r="AV216" s="215">
        <f ca="1">IF($AE216=FALSE,AO216*Overheads!$R$24*$V216,
IFERROR(Overheads!$O$49*$V216*AO216,0)
+IFERROR(Overheads!R$59*$V216*(AO216/Overheads!R$68),0))</f>
        <v>0</v>
      </c>
      <c r="AW216" s="215">
        <f ca="1">IF($AE216=FALSE,AP216*Overheads!$R$24*$V216,
IFERROR(Overheads!$O$49*$V216*AP216,0)
+IFERROR(Overheads!S$59*$V216*(AP216/Overheads!S$68),0))</f>
        <v>0</v>
      </c>
      <c r="AX216" s="215">
        <f ca="1">IF($AE216=FALSE,AQ216*Overheads!$R$24*$V216,
IFERROR(Overheads!$O$49*$V216*AQ216,0)
+IFERROR(Overheads!T$59*$V216*(AQ216/Overheads!T$68),0))</f>
        <v>0</v>
      </c>
      <c r="AY216" s="215">
        <f ca="1">IF($AE216=FALSE,AR216*Overheads!$R$24*$V216,
IFERROR(Overheads!$O$49*$V216*AR216,0)
+IFERROR(Overheads!U$59*$V216*(AR216/Overheads!U$68),0))</f>
        <v>0</v>
      </c>
      <c r="AZ216" s="155">
        <f t="shared" ca="1" si="175"/>
        <v>0</v>
      </c>
      <c r="BA216" s="165"/>
      <c r="BB216" s="215">
        <f ca="1">IF($AE216=FALSE,AN216*Overheads!$S$25,
IFERROR(Overheads!$O$50*AN216,0)
+IFERROR(Overheads!Q$60*(AN216/Overheads!Q$66),0))</f>
        <v>0</v>
      </c>
      <c r="BC216" s="215">
        <f ca="1">IF($AE216=FALSE,AO216*Overheads!$S$25,
IFERROR(Overheads!$O$50*AO216,0)
+IFERROR(Overheads!R$60*(AO216/Overheads!R$66),0))</f>
        <v>0</v>
      </c>
      <c r="BD216" s="215">
        <f ca="1">IF($AE216=FALSE,AP216*Overheads!$S$25,
IFERROR(Overheads!$O$50*AP216,0)
+IFERROR(Overheads!S$60*(AP216/Overheads!S$66),0))</f>
        <v>0</v>
      </c>
      <c r="BE216" s="215">
        <f ca="1">IF($AE216=FALSE,AQ216*Overheads!$S$25,
IFERROR(Overheads!$O$50*AQ216,0)
+IFERROR(Overheads!T$60*(AQ216/Overheads!T$66),0))</f>
        <v>0</v>
      </c>
      <c r="BF216" s="215">
        <f ca="1">IF($AE216=FALSE,AR216*Overheads!$S$25,
IFERROR(Overheads!$O$50*AR216,0)
+IFERROR(Overheads!U$60*(AR216/Overheads!U$66),0))</f>
        <v>0</v>
      </c>
      <c r="BG216" s="155">
        <f t="shared" ca="1" si="176"/>
        <v>0</v>
      </c>
      <c r="BH216" s="165"/>
      <c r="BI216" s="215">
        <f t="shared" ca="1" si="177"/>
        <v>0</v>
      </c>
      <c r="BJ216" s="215">
        <f t="shared" ca="1" si="143"/>
        <v>0</v>
      </c>
      <c r="BK216" s="215">
        <f t="shared" ca="1" si="144"/>
        <v>0</v>
      </c>
      <c r="BL216" s="215">
        <f t="shared" ca="1" si="145"/>
        <v>0</v>
      </c>
      <c r="BM216" s="215">
        <f t="shared" ca="1" si="146"/>
        <v>0</v>
      </c>
      <c r="BN216" s="155">
        <f t="shared" ca="1" si="178"/>
        <v>0</v>
      </c>
      <c r="BO216" s="165"/>
      <c r="BP216" s="187" cm="1">
        <f t="array" ref="BP216">IFERROR(IF($X216=$X215,BP215,INDEX(Forecast_Capex_Input!AC$12:AC$286,$X216)),0)</f>
        <v>0</v>
      </c>
      <c r="BQ216" s="187" cm="1">
        <f t="array" ref="BQ216">IFERROR(IF($X216=$X215,BQ215,INDEX(Forecast_Capex_Input!AD$12:AD$286,$X216)),0)</f>
        <v>0</v>
      </c>
      <c r="BR216" s="187" cm="1">
        <f t="array" ref="BR216">IFERROR(IF($X216=$X215,BR215,INDEX(Forecast_Capex_Input!AE$12:AE$286,$X216)),0)</f>
        <v>0</v>
      </c>
      <c r="BS216" s="187" cm="1">
        <f t="array" ref="BS216">IFERROR(IF($X216=$X215,BS215,INDEX(Forecast_Capex_Input!AF$12:AF$286,$X216)),0)</f>
        <v>0</v>
      </c>
      <c r="BT216" s="187" cm="1">
        <f t="array" ref="BT216">IFERROR(IF($X216=$X215,BT215,INDEX(Forecast_Capex_Input!AG$12:AG$286,$X216)),0)</f>
        <v>0</v>
      </c>
      <c r="BU216" s="165"/>
      <c r="BV216" s="215">
        <f t="shared" si="147"/>
        <v>0</v>
      </c>
      <c r="BW216" s="215">
        <f t="shared" si="148"/>
        <v>0</v>
      </c>
      <c r="BX216" s="215">
        <f t="shared" si="149"/>
        <v>0</v>
      </c>
      <c r="BY216" s="215">
        <f t="shared" si="150"/>
        <v>0</v>
      </c>
      <c r="BZ216" s="215">
        <f t="shared" si="151"/>
        <v>0</v>
      </c>
      <c r="CA216" s="155">
        <f t="shared" si="179"/>
        <v>0</v>
      </c>
      <c r="CB216" s="165"/>
      <c r="CC216" s="215">
        <f t="shared" ca="1" si="152"/>
        <v>0</v>
      </c>
      <c r="CD216" s="215">
        <f t="shared" ca="1" si="153"/>
        <v>0</v>
      </c>
      <c r="CE216" s="215">
        <f t="shared" ca="1" si="154"/>
        <v>0</v>
      </c>
      <c r="CF216" s="215">
        <f t="shared" ca="1" si="155"/>
        <v>0</v>
      </c>
      <c r="CG216" s="215">
        <f t="shared" ca="1" si="156"/>
        <v>0</v>
      </c>
      <c r="CH216" s="155">
        <f t="shared" ca="1" si="180"/>
        <v>0</v>
      </c>
      <c r="CI216" s="165"/>
      <c r="CJ216" s="215">
        <f t="shared" ca="1" si="157"/>
        <v>0</v>
      </c>
      <c r="CK216" s="215">
        <f t="shared" ca="1" si="158"/>
        <v>0</v>
      </c>
      <c r="CL216" s="215">
        <f t="shared" ca="1" si="159"/>
        <v>0</v>
      </c>
      <c r="CM216" s="215">
        <f t="shared" ca="1" si="160"/>
        <v>0</v>
      </c>
      <c r="CN216" s="215">
        <f t="shared" ca="1" si="161"/>
        <v>0</v>
      </c>
      <c r="CO216" s="155">
        <f t="shared" ca="1" si="181"/>
        <v>0</v>
      </c>
      <c r="CP216" s="165"/>
      <c r="CQ216" s="223">
        <f t="shared" ca="1" si="162"/>
        <v>0</v>
      </c>
      <c r="CR216" s="223">
        <f t="shared" ca="1" si="163"/>
        <v>0</v>
      </c>
      <c r="CS216" s="223">
        <f t="shared" ca="1" si="164"/>
        <v>0</v>
      </c>
      <c r="CT216" s="223">
        <f t="shared" ca="1" si="165"/>
        <v>0</v>
      </c>
      <c r="CU216" s="223">
        <f t="shared" ca="1" si="166"/>
        <v>0</v>
      </c>
      <c r="CV216" s="155">
        <f t="shared" ca="1" si="182"/>
        <v>0</v>
      </c>
      <c r="CW216" s="165"/>
      <c r="CX216" s="215">
        <f t="shared" ca="1" si="183"/>
        <v>0</v>
      </c>
      <c r="CY216" s="215">
        <f t="shared" ca="1" si="167"/>
        <v>0</v>
      </c>
      <c r="CZ216" s="215">
        <f t="shared" ca="1" si="168"/>
        <v>0</v>
      </c>
      <c r="DA216" s="215">
        <f t="shared" ca="1" si="169"/>
        <v>0</v>
      </c>
      <c r="DB216" s="215">
        <f t="shared" ca="1" si="170"/>
        <v>0</v>
      </c>
      <c r="DC216" s="155">
        <f t="shared" ca="1" si="184"/>
        <v>0</v>
      </c>
      <c r="DD216" s="165"/>
      <c r="DE216" s="188" t="b" cm="1">
        <f t="array" aca="1" ref="DE216" ca="1">OR($G216=Forecast_Capex_Input!$BF$8:$BF$10)</f>
        <v>0</v>
      </c>
      <c r="DF216" s="188" cm="1">
        <f t="array" aca="1" ref="DF216" ca="1">IFERROR(INDEX(Forecast_Capex_Input!BG$12:BG$286,$X216)
*(INDEX(Forecast_Capex_Input!$H$12:$H$286,$X216)=Repex),0)
*$DE216</f>
        <v>0</v>
      </c>
      <c r="DG216" s="188" cm="1">
        <f t="array" aca="1" ref="DG216" ca="1">IFERROR(INDEX(Forecast_Capex_Input!BH$12:BH$286,$X216)
*(INDEX(Forecast_Capex_Input!$H$12:$H$286,$X216)=Repex),0)
*$DE216</f>
        <v>0</v>
      </c>
      <c r="DH216" s="188" cm="1">
        <f t="array" aca="1" ref="DH216" ca="1">IFERROR(INDEX(Forecast_Capex_Input!BI$12:BI$286,$X216)
*(INDEX(Forecast_Capex_Input!$H$12:$H$286,$X216)=Repex),0)
*$DE216</f>
        <v>0</v>
      </c>
      <c r="DI216" s="188" cm="1">
        <f t="array" aca="1" ref="DI216" ca="1">IFERROR(INDEX(Forecast_Capex_Input!BJ$12:BJ$286,$X216)
*(INDEX(Forecast_Capex_Input!$H$12:$H$286,$X216)=Repex),0)
*$DE216</f>
        <v>0</v>
      </c>
      <c r="DJ216" s="188" cm="1">
        <f t="array" aca="1" ref="DJ216" ca="1">IFERROR(INDEX(Forecast_Capex_Input!BK$12:BK$286,$X216)
*(INDEX(Forecast_Capex_Input!$H$12:$H$286,$X216)=Repex),0)
*$DE216</f>
        <v>0</v>
      </c>
      <c r="DK216" s="188" cm="1">
        <f t="array" aca="1" ref="DK216" ca="1">IFERROR(INDEX(Forecast_Capex_Input!BL$12:BL$286,$X216)
*(INDEX(Forecast_Capex_Input!$H$12:$H$286,$X216)=Repex),0)
*$DE216</f>
        <v>0</v>
      </c>
      <c r="DL216" s="165"/>
      <c r="DM216" s="188" t="b" cm="1">
        <f t="array" aca="1" ref="DM216" ca="1">OR($G216=Forecast_Capex_Input!$BN$8:$BN$9)</f>
        <v>1</v>
      </c>
      <c r="DN216" s="188" cm="1">
        <f t="array" aca="1" ref="DN216" ca="1">IFERROR(INDEX(Forecast_Capex_Input!BO$12:BO$286,$X216)
*(INDEX(Forecast_Capex_Input!$H$12:$H$286,$X216)=Repex),0)
*$DM216</f>
        <v>0</v>
      </c>
      <c r="DO216" s="188" cm="1">
        <f t="array" aca="1" ref="DO216" ca="1">IFERROR(INDEX(Forecast_Capex_Input!BP$12:BP$286,$X216)
*(INDEX(Forecast_Capex_Input!$H$12:$H$286,$X216)=Repex),0)
*$DM216</f>
        <v>0</v>
      </c>
      <c r="DP216" s="188" cm="1">
        <f t="array" aca="1" ref="DP216" ca="1">IFERROR(INDEX(Forecast_Capex_Input!BQ$12:BQ$286,$X216)
*(INDEX(Forecast_Capex_Input!$H$12:$H$286,$X216)=Repex),0)
*$DM216</f>
        <v>0</v>
      </c>
      <c r="DQ216" s="188" cm="1">
        <f t="array" aca="1" ref="DQ216" ca="1">IFERROR(INDEX(Forecast_Capex_Input!BR$12:BR$286,$X216)
*(INDEX(Forecast_Capex_Input!$H$12:$H$286,$X216)=Repex),0)
*$DM216</f>
        <v>1</v>
      </c>
      <c r="DR216" s="188" cm="1">
        <f t="array" aca="1" ref="DR216" ca="1">IFERROR(INDEX(Forecast_Capex_Input!BS$12:BS$286,$X216)
*(INDEX(Forecast_Capex_Input!$H$12:$H$286,$X216)=Repex),0)
*$DM216</f>
        <v>0</v>
      </c>
      <c r="DS216" s="165"/>
      <c r="DT216" s="188" t="b" cm="1">
        <f t="array" aca="1" ref="DT216" ca="1">OR($G216=Forecast_Capex_Input!$BU$8:$BU$10)</f>
        <v>0</v>
      </c>
      <c r="DU216" s="188" cm="1">
        <f t="array" aca="1" ref="DU216" ca="1">IFERROR(INDEX(Forecast_Capex_Input!BV$12:BV$286,$X216)
*(INDEX(Forecast_Capex_Input!$H$12:$H$286,$X216)=Repex),0)
*$DT216</f>
        <v>0</v>
      </c>
      <c r="DV216" s="188" cm="1">
        <f t="array" aca="1" ref="DV216" ca="1">IFERROR(INDEX(Forecast_Capex_Input!BW$12:BW$286,$X216)
*(INDEX(Forecast_Capex_Input!$H$12:$H$286,$X216)=Repex),0)
*$DT216</f>
        <v>0</v>
      </c>
      <c r="DW216" s="188" cm="1">
        <f t="array" aca="1" ref="DW216" ca="1">IFERROR(INDEX(Forecast_Capex_Input!BX$12:BX$286,$X216)
*(INDEX(Forecast_Capex_Input!$H$12:$H$286,$X216)=Repex),0)
*$DT216</f>
        <v>0</v>
      </c>
      <c r="DX216" s="188" cm="1">
        <f t="array" aca="1" ref="DX216" ca="1">IFERROR(INDEX(Forecast_Capex_Input!BY$12:BY$286,$X216)
*(INDEX(Forecast_Capex_Input!$H$12:$H$286,$X216)=Repex),0)
*$DT216</f>
        <v>0</v>
      </c>
      <c r="DY216" s="188" cm="1">
        <f t="array" aca="1" ref="DY216" ca="1">IFERROR(INDEX(Forecast_Capex_Input!BZ$12:BZ$286,$X216)
*(INDEX(Forecast_Capex_Input!$H$12:$H$286,$X216)=Repex),0)
*$DT216</f>
        <v>0</v>
      </c>
      <c r="DZ216" s="188" cm="1">
        <f t="array" aca="1" ref="DZ216" ca="1">IFERROR(INDEX(Forecast_Capex_Input!CA$12:CA$286,$X216)
*(INDEX(Forecast_Capex_Input!$H$12:$H$286,$X216)=Repex),0)
*$DT216</f>
        <v>0</v>
      </c>
      <c r="EA216" s="188" cm="1">
        <f t="array" aca="1" ref="EA216" ca="1">IFERROR(INDEX(Forecast_Capex_Input!CB$12:CB$286,$X216)
*(INDEX(Forecast_Capex_Input!$H$12:$H$286,$X216)=Repex),0)
*$DT216</f>
        <v>0</v>
      </c>
      <c r="EB216" s="188" cm="1">
        <f t="array" aca="1" ref="EB216" ca="1">IFERROR(INDEX(Forecast_Capex_Input!CC$12:CC$286,$X216)
*(INDEX(Forecast_Capex_Input!$H$12:$H$286,$X216)=Repex),0)
*$DT216</f>
        <v>0</v>
      </c>
      <c r="EC216" s="165"/>
      <c r="ED216" s="226" t="str">
        <f t="shared" si="171"/>
        <v>N/A</v>
      </c>
      <c r="EE216" s="174" t="s">
        <v>15</v>
      </c>
    </row>
    <row r="217" spans="3:135" x14ac:dyDescent="0.2">
      <c r="C217" s="174">
        <f t="shared" si="172"/>
        <v>207</v>
      </c>
      <c r="D217" s="167" t="str" cm="1">
        <f t="array" ref="D217">IFERROR(INDEX(Forecast_Capex_Input!$D$12:$D$286,$X217),NA)</f>
        <v>Molong No1 Transformer Renewal</v>
      </c>
      <c r="E217" s="172" t="b" cm="1">
        <f t="array" ref="E217">IF($X217=NA,NA,INDEX(Forecast_Capex_Input!$E$12:$E$286,$X217))</f>
        <v>1</v>
      </c>
      <c r="F217" s="167" t="str" cm="1">
        <f t="array" aca="1" ref="F217" ca="1">IFERROR(INDEX(General!$E$25:$E$26,$Y217),NA)</f>
        <v>Labour</v>
      </c>
      <c r="G217" s="167" t="str" cm="1">
        <f t="array" aca="1" ref="G217" ca="1">IFERROR(INDEX(Forecast_Capex_Input!$AI$11:$BB$11,$AA217),NA)</f>
        <v>Substations</v>
      </c>
      <c r="H217" s="189" cm="1">
        <f t="array" aca="1" ref="H217" ca="1">IFERROR(INDEX(Forecast_Capex_Input!$AI$12:$BB$286,$X217,$AA217),NA)</f>
        <v>0.89288701453399355</v>
      </c>
      <c r="I217" s="199" t="str" cm="1">
        <f t="array" ref="I217">IFERROR(INDEX(Forecast_Capex_Input!$F$12:$F$286,$X217),NA)</f>
        <v>Replacement Expenditure</v>
      </c>
      <c r="J217" s="199" t="str" cm="1">
        <f t="array" ref="J217">IFERROR(INDEX(Forecast_Capex_Input!G$12:G$286,$X217),NA)</f>
        <v>Substation</v>
      </c>
      <c r="K217" s="199" t="str" cm="1">
        <f t="array" ref="K217">IFERROR(INDEX(Forecast_Capex_Input!H$12:H$286,$X217),NA)</f>
        <v>Repex</v>
      </c>
      <c r="L217" s="199" t="str" cm="1">
        <f t="array" ref="L217">IFERROR(INDEX(Forecast_Capex_Input!I$12:I$286,$X217),NA)</f>
        <v>N/A</v>
      </c>
      <c r="M217" s="199" t="str" cm="1">
        <f t="array" ref="M217">IFERROR(INDEX(Forecast_Capex_Input!J$12:J$286,$X217),NA)</f>
        <v>N/A</v>
      </c>
      <c r="N217" s="199" t="str" cm="1">
        <f t="array" ref="N217">IFERROR(INDEX(Forecast_Capex_Input!K$12:K$286,$X217),NA)</f>
        <v>Substations - Power Transformers</v>
      </c>
      <c r="O217" s="199" t="str" cm="1">
        <f t="array" ref="O217">IFERROR(INDEX(Forecast_Capex_Input!L$12:L$286,$X217),NA)</f>
        <v>Substations - Safe and Reliable Network</v>
      </c>
      <c r="P217" s="199" t="str" cm="1">
        <f t="array" ref="P217">IFERROR(INDEX(Forecast_Capex_Input!M$12:M$286,$X217),NA)</f>
        <v>N/A</v>
      </c>
      <c r="Q217" s="172" t="str" cm="1">
        <f t="array" ref="Q217">IFERROR(INDEX(Forecast_Capex_Input!N$12:N$286,$X217),NA)</f>
        <v>No</v>
      </c>
      <c r="R217" s="265" cm="1">
        <f t="array" ref="R217">IFERROR(INDEX(Forecast_Capex_Input!O$12:O$286,$X217),0)</f>
        <v>0</v>
      </c>
      <c r="S217" s="172" t="str" cm="1">
        <f t="array" ref="S217">IFERROR(INDEX(Forecast_Capex_Input!P$12:P$286,$X217),0)</f>
        <v>Safety security &amp; reliability</v>
      </c>
      <c r="T217" s="199" t="str" cm="1">
        <f t="array" aca="1" ref="T217" ca="1">IFERROR(INDEX(General!$K$84:$K$103,$AA217),NA)</f>
        <v>Substations (2018 onwards)</v>
      </c>
      <c r="U217" s="188" cm="1">
        <f t="array" aca="1" ref="U217" ca="1">IFERROR(
IF($F217=General!$E$25,INDEX(Forecast_Capex_Input!S$12:S$286,$X217),
INDEX(Forecast_Capex_Input!T$12:T$286,$X217)),0)</f>
        <v>0.15337250052328516</v>
      </c>
      <c r="V217" s="222" t="b">
        <f>IFERROR(INDEX(Overheads!$T$19:$T$26,MATCH($I217,Overheads!$E$19:$E$26,0)),FALSE)</f>
        <v>1</v>
      </c>
      <c r="W217" s="165"/>
      <c r="X217" s="174">
        <f>IFERROR(
IF(MATCH($C217,Forecast_Capex_Input!$CI$12:$CI$286,1)+1&gt;MAX(Forecast_Capex_Input!$C$12:$C$286),NA,
MATCH($C217,Forecast_Capex_Input!$CI$12:$CI$286,1)+1),1)</f>
        <v>83</v>
      </c>
      <c r="Y217" s="174" cm="1">
        <f t="array" aca="1" ref="Y217" ca="1">IFERROR(
IF(X216&lt;&gt;X217,1,
IF(COUNTIF(OFFSET(Y216,0,0,-INDEX(Forecast_Capex_Input!$CG$12:$CG$286,$X217)),Y216)=INDEX(Forecast_Capex_Input!$CG$12:$CG$286,$X217),Y216+1,Y216)),NA)</f>
        <v>1</v>
      </c>
      <c r="Z217" s="174" cm="1">
        <f t="array" ref="Z217">IFERROR($C217-IF($X217=1,1,INDEX(Forecast_Capex_Input!$CI$12:$CI$286,$X217-1))+1,NA)</f>
        <v>1</v>
      </c>
      <c r="AA217" s="174" cm="1">
        <f t="array" aca="1" ref="AA217" ca="1">IFERROR(IF(Y217=1,
INDEX(Forecast_Capex_Input!$AI$10:$BB$10,SMALL(IF(INDEX(Forecast_Capex_Input!$AI$12:$BB$286,$X217,0)&gt;0,COLUMN(Forecast_Capex_Input!$AI$10:$BB$10)-COLUMN(Forecast_Capex_Input!$AI$12)+1),ROWS(OFFSET(AA216,0,0,-$Z217)))),
OFFSET(AA216,-INDEX(Forecast_Capex_Input!$CG$12:$CG$286,$X217)+1,0)),NA)</f>
        <v>3</v>
      </c>
      <c r="AB217" s="174">
        <f t="shared" ca="1" si="141"/>
        <v>1</v>
      </c>
      <c r="AC217" s="222" t="b">
        <f t="shared" si="173"/>
        <v>0</v>
      </c>
      <c r="AD217" s="220" t="b">
        <v>0</v>
      </c>
      <c r="AE217" s="222" t="b">
        <f t="shared" si="142"/>
        <v>1</v>
      </c>
      <c r="AF217" s="165"/>
      <c r="AG217" s="215">
        <v>1.904484233810488E-2</v>
      </c>
      <c r="AH217" s="215">
        <v>0.10389624290706846</v>
      </c>
      <c r="AI217" s="215">
        <v>0.64888635204951006</v>
      </c>
      <c r="AJ217" s="215">
        <v>0</v>
      </c>
      <c r="AK217" s="215">
        <v>0</v>
      </c>
      <c r="AL217" s="155">
        <v>0.77182743729468339</v>
      </c>
      <c r="AM217" s="165"/>
      <c r="AN217" s="215" cm="1">
        <f t="array" aca="1" ref="AN217" ca="1">IFERROR(INDEX(General!O$33:O$34,$AB217)
*AG217,0)</f>
        <v>1.9013964276944618E-2</v>
      </c>
      <c r="AO217" s="215" cm="1">
        <f t="array" aca="1" ref="AO217" ca="1">IFERROR(INDEX(General!P$33:P$34,$AB217)
*AH217,0)</f>
        <v>0.1045211292400548</v>
      </c>
      <c r="AP217" s="215" cm="1">
        <f t="array" aca="1" ref="AP217" ca="1">IFERROR(INDEX(General!Q$33:Q$34,$AB217)
*AI217,0)</f>
        <v>0.65866670016471585</v>
      </c>
      <c r="AQ217" s="215" cm="1">
        <f t="array" aca="1" ref="AQ217" ca="1">IFERROR(INDEX(General!R$33:R$34,$AB217)
*AJ217,0)</f>
        <v>0</v>
      </c>
      <c r="AR217" s="215" cm="1">
        <f t="array" aca="1" ref="AR217" ca="1">IFERROR(INDEX(General!S$33:S$34,$AB217)
*AK217,0)</f>
        <v>0</v>
      </c>
      <c r="AS217" s="155">
        <f t="shared" ca="1" si="174"/>
        <v>0.78220179368171527</v>
      </c>
      <c r="AT217" s="165"/>
      <c r="AU217" s="215">
        <f ca="1">IF($AE217=FALSE,AN217*Overheads!$R$24*$V217,
IFERROR(Overheads!$O$49*$V217*AN217,0)
+IFERROR(Overheads!Q$59*$V217*(AN217/Overheads!Q$68),0))</f>
        <v>2.6632174396041233E-3</v>
      </c>
      <c r="AV217" s="215">
        <f ca="1">IF($AE217=FALSE,AO217*Overheads!$R$24*$V217,
IFERROR(Overheads!$O$49*$V217*AO217,0)
+IFERROR(Overheads!R$59*$V217*(AO217/Overheads!R$68),0))</f>
        <v>1.2474642810800138E-2</v>
      </c>
      <c r="AW217" s="215">
        <f ca="1">IF($AE217=FALSE,AP217*Overheads!$R$24*$V217,
IFERROR(Overheads!$O$49*$V217*AP217,0)
+IFERROR(Overheads!S$59*$V217*(AP217/Overheads!S$68),0))</f>
        <v>8.5653775514017663E-2</v>
      </c>
      <c r="AX217" s="215">
        <f ca="1">IF($AE217=FALSE,AQ217*Overheads!$R$24*$V217,
IFERROR(Overheads!$O$49*$V217*AQ217,0)
+IFERROR(Overheads!T$59*$V217*(AQ217/Overheads!T$68),0))</f>
        <v>0</v>
      </c>
      <c r="AY217" s="215">
        <f ca="1">IF($AE217=FALSE,AR217*Overheads!$R$24*$V217,
IFERROR(Overheads!$O$49*$V217*AR217,0)
+IFERROR(Overheads!U$59*$V217*(AR217/Overheads!U$68),0))</f>
        <v>0</v>
      </c>
      <c r="AZ217" s="155">
        <f t="shared" ca="1" si="175"/>
        <v>0.10079163576442192</v>
      </c>
      <c r="BA217" s="165"/>
      <c r="BB217" s="215">
        <f ca="1">IF($AE217=FALSE,AN217*Overheads!$S$25,
IFERROR(Overheads!$O$50*AN217,0)
+IFERROR(Overheads!Q$60*(AN217/Overheads!Q$66),0))</f>
        <v>3.574398832435288E-4</v>
      </c>
      <c r="BC217" s="215">
        <f ca="1">IF($AE217=FALSE,AO217*Overheads!$S$25,
IFERROR(Overheads!$O$50*AO217,0)
+IFERROR(Overheads!R$60*(AO217/Overheads!R$66),0))</f>
        <v>1.7635434008786996E-3</v>
      </c>
      <c r="BD217" s="215">
        <f ca="1">IF($AE217=FALSE,AP217*Overheads!$S$25,
IFERROR(Overheads!$O$50*AP217,0)
+IFERROR(Overheads!S$60*(AP217/Overheads!S$66),0))</f>
        <v>1.2088927891368492E-2</v>
      </c>
      <c r="BE217" s="215">
        <f ca="1">IF($AE217=FALSE,AQ217*Overheads!$S$25,
IFERROR(Overheads!$O$50*AQ217,0)
+IFERROR(Overheads!T$60*(AQ217/Overheads!T$66),0))</f>
        <v>0</v>
      </c>
      <c r="BF217" s="215">
        <f ca="1">IF($AE217=FALSE,AR217*Overheads!$S$25,
IFERROR(Overheads!$O$50*AR217,0)
+IFERROR(Overheads!U$60*(AR217/Overheads!U$66),0))</f>
        <v>0</v>
      </c>
      <c r="BG217" s="155">
        <f t="shared" ca="1" si="176"/>
        <v>1.4209911175490721E-2</v>
      </c>
      <c r="BH217" s="165"/>
      <c r="BI217" s="215">
        <f t="shared" ca="1" si="177"/>
        <v>2.2034621599792269E-2</v>
      </c>
      <c r="BJ217" s="215">
        <f t="shared" ca="1" si="143"/>
        <v>0.11875931545173364</v>
      </c>
      <c r="BK217" s="215">
        <f t="shared" ca="1" si="144"/>
        <v>0.756409403570102</v>
      </c>
      <c r="BL217" s="215">
        <f t="shared" ca="1" si="145"/>
        <v>0</v>
      </c>
      <c r="BM217" s="215">
        <f t="shared" ca="1" si="146"/>
        <v>0</v>
      </c>
      <c r="BN217" s="155">
        <f t="shared" ca="1" si="178"/>
        <v>0.89720334062162788</v>
      </c>
      <c r="BO217" s="165"/>
      <c r="BP217" s="187" cm="1">
        <f t="array" ref="BP217">IFERROR(IF($X217=$X216,BP216,INDEX(Forecast_Capex_Input!AC$12:AC$286,$X217)),0)</f>
        <v>0</v>
      </c>
      <c r="BQ217" s="187" cm="1">
        <f t="array" ref="BQ217">IFERROR(IF($X217=$X216,BQ216,INDEX(Forecast_Capex_Input!AD$12:AD$286,$X217)),0)</f>
        <v>0</v>
      </c>
      <c r="BR217" s="187" cm="1">
        <f t="array" ref="BR217">IFERROR(IF($X217=$X216,BR216,INDEX(Forecast_Capex_Input!AE$12:AE$286,$X217)),0)</f>
        <v>1</v>
      </c>
      <c r="BS217" s="187" cm="1">
        <f t="array" ref="BS217">IFERROR(IF($X217=$X216,BS216,INDEX(Forecast_Capex_Input!AF$12:AF$286,$X217)),0)</f>
        <v>0</v>
      </c>
      <c r="BT217" s="187" cm="1">
        <f t="array" ref="BT217">IFERROR(IF($X217=$X216,BT216,INDEX(Forecast_Capex_Input!AG$12:AG$286,$X217)),0)</f>
        <v>0</v>
      </c>
      <c r="BU217" s="165"/>
      <c r="BV217" s="215">
        <f t="shared" si="147"/>
        <v>0</v>
      </c>
      <c r="BW217" s="215">
        <f t="shared" si="148"/>
        <v>0</v>
      </c>
      <c r="BX217" s="215">
        <f t="shared" si="149"/>
        <v>0.77182743729468339</v>
      </c>
      <c r="BY217" s="215">
        <f t="shared" si="150"/>
        <v>0</v>
      </c>
      <c r="BZ217" s="215">
        <f t="shared" si="151"/>
        <v>0</v>
      </c>
      <c r="CA217" s="155">
        <f t="shared" si="179"/>
        <v>0.77182743729468339</v>
      </c>
      <c r="CB217" s="165"/>
      <c r="CC217" s="215">
        <f t="shared" ca="1" si="152"/>
        <v>0</v>
      </c>
      <c r="CD217" s="215">
        <f t="shared" ca="1" si="153"/>
        <v>0</v>
      </c>
      <c r="CE217" s="215">
        <f t="shared" ca="1" si="154"/>
        <v>0.78220179368171527</v>
      </c>
      <c r="CF217" s="215">
        <f t="shared" ca="1" si="155"/>
        <v>0</v>
      </c>
      <c r="CG217" s="215">
        <f t="shared" ca="1" si="156"/>
        <v>0</v>
      </c>
      <c r="CH217" s="155">
        <f t="shared" ca="1" si="180"/>
        <v>0.78220179368171527</v>
      </c>
      <c r="CI217" s="165"/>
      <c r="CJ217" s="215">
        <f t="shared" ca="1" si="157"/>
        <v>0</v>
      </c>
      <c r="CK217" s="215">
        <f t="shared" ca="1" si="158"/>
        <v>0</v>
      </c>
      <c r="CL217" s="215">
        <f t="shared" ca="1" si="159"/>
        <v>0.10079163576442192</v>
      </c>
      <c r="CM217" s="215">
        <f t="shared" ca="1" si="160"/>
        <v>0</v>
      </c>
      <c r="CN217" s="215">
        <f t="shared" ca="1" si="161"/>
        <v>0</v>
      </c>
      <c r="CO217" s="155">
        <f t="shared" ca="1" si="181"/>
        <v>0.10079163576442192</v>
      </c>
      <c r="CP217" s="165"/>
      <c r="CQ217" s="223">
        <f t="shared" ca="1" si="162"/>
        <v>0</v>
      </c>
      <c r="CR217" s="223">
        <f t="shared" ca="1" si="163"/>
        <v>0</v>
      </c>
      <c r="CS217" s="223">
        <f t="shared" ca="1" si="164"/>
        <v>1.4209911175490721E-2</v>
      </c>
      <c r="CT217" s="223">
        <f t="shared" ca="1" si="165"/>
        <v>0</v>
      </c>
      <c r="CU217" s="223">
        <f t="shared" ca="1" si="166"/>
        <v>0</v>
      </c>
      <c r="CV217" s="155">
        <f t="shared" ca="1" si="182"/>
        <v>1.4209911175490721E-2</v>
      </c>
      <c r="CW217" s="165"/>
      <c r="CX217" s="215">
        <f t="shared" ca="1" si="183"/>
        <v>0</v>
      </c>
      <c r="CY217" s="215">
        <f t="shared" ca="1" si="167"/>
        <v>0</v>
      </c>
      <c r="CZ217" s="215">
        <f t="shared" ca="1" si="168"/>
        <v>0.89720334062162799</v>
      </c>
      <c r="DA217" s="215">
        <f t="shared" ca="1" si="169"/>
        <v>0</v>
      </c>
      <c r="DB217" s="215">
        <f t="shared" ca="1" si="170"/>
        <v>0</v>
      </c>
      <c r="DC217" s="155">
        <f t="shared" ca="1" si="184"/>
        <v>0.89720334062162799</v>
      </c>
      <c r="DD217" s="165"/>
      <c r="DE217" s="188" t="b" cm="1">
        <f t="array" aca="1" ref="DE217" ca="1">OR($G217=Forecast_Capex_Input!$BF$8:$BF$10)</f>
        <v>0</v>
      </c>
      <c r="DF217" s="188" cm="1">
        <f t="array" aca="1" ref="DF217" ca="1">IFERROR(INDEX(Forecast_Capex_Input!BG$12:BG$286,$X217)
*(INDEX(Forecast_Capex_Input!$H$12:$H$286,$X217)=Repex),0)
*$DE217</f>
        <v>0</v>
      </c>
      <c r="DG217" s="188" cm="1">
        <f t="array" aca="1" ref="DG217" ca="1">IFERROR(INDEX(Forecast_Capex_Input!BH$12:BH$286,$X217)
*(INDEX(Forecast_Capex_Input!$H$12:$H$286,$X217)=Repex),0)
*$DE217</f>
        <v>0</v>
      </c>
      <c r="DH217" s="188" cm="1">
        <f t="array" aca="1" ref="DH217" ca="1">IFERROR(INDEX(Forecast_Capex_Input!BI$12:BI$286,$X217)
*(INDEX(Forecast_Capex_Input!$H$12:$H$286,$X217)=Repex),0)
*$DE217</f>
        <v>0</v>
      </c>
      <c r="DI217" s="188" cm="1">
        <f t="array" aca="1" ref="DI217" ca="1">IFERROR(INDEX(Forecast_Capex_Input!BJ$12:BJ$286,$X217)
*(INDEX(Forecast_Capex_Input!$H$12:$H$286,$X217)=Repex),0)
*$DE217</f>
        <v>0</v>
      </c>
      <c r="DJ217" s="188" cm="1">
        <f t="array" aca="1" ref="DJ217" ca="1">IFERROR(INDEX(Forecast_Capex_Input!BK$12:BK$286,$X217)
*(INDEX(Forecast_Capex_Input!$H$12:$H$286,$X217)=Repex),0)
*$DE217</f>
        <v>0</v>
      </c>
      <c r="DK217" s="188" cm="1">
        <f t="array" aca="1" ref="DK217" ca="1">IFERROR(INDEX(Forecast_Capex_Input!BL$12:BL$286,$X217)
*(INDEX(Forecast_Capex_Input!$H$12:$H$286,$X217)=Repex),0)
*$DE217</f>
        <v>0</v>
      </c>
      <c r="DL217" s="165"/>
      <c r="DM217" s="188" t="b" cm="1">
        <f t="array" aca="1" ref="DM217" ca="1">OR($G217=Forecast_Capex_Input!$BN$8:$BN$9)</f>
        <v>1</v>
      </c>
      <c r="DN217" s="188" cm="1">
        <f t="array" aca="1" ref="DN217" ca="1">IFERROR(INDEX(Forecast_Capex_Input!BO$12:BO$286,$X217)
*(INDEX(Forecast_Capex_Input!$H$12:$H$286,$X217)=Repex),0)
*$DM217</f>
        <v>0.27403354397614066</v>
      </c>
      <c r="DO217" s="188" cm="1">
        <f t="array" aca="1" ref="DO217" ca="1">IFERROR(INDEX(Forecast_Capex_Input!BP$12:BP$286,$X217)
*(INDEX(Forecast_Capex_Input!$H$12:$H$286,$X217)=Repex),0)
*$DM217</f>
        <v>0.59343239994894625</v>
      </c>
      <c r="DP217" s="188" cm="1">
        <f t="array" aca="1" ref="DP217" ca="1">IFERROR(INDEX(Forecast_Capex_Input!BQ$12:BQ$286,$X217)
*(INDEX(Forecast_Capex_Input!$H$12:$H$286,$X217)=Repex),0)
*$DM217</f>
        <v>0.13253405607491292</v>
      </c>
      <c r="DQ217" s="188" cm="1">
        <f t="array" aca="1" ref="DQ217" ca="1">IFERROR(INDEX(Forecast_Capex_Input!BR$12:BR$286,$X217)
*(INDEX(Forecast_Capex_Input!$H$12:$H$286,$X217)=Repex),0)
*$DM217</f>
        <v>0</v>
      </c>
      <c r="DR217" s="188" cm="1">
        <f t="array" aca="1" ref="DR217" ca="1">IFERROR(INDEX(Forecast_Capex_Input!BS$12:BS$286,$X217)
*(INDEX(Forecast_Capex_Input!$H$12:$H$286,$X217)=Repex),0)
*$DM217</f>
        <v>0</v>
      </c>
      <c r="DS217" s="165"/>
      <c r="DT217" s="188" t="b" cm="1">
        <f t="array" aca="1" ref="DT217" ca="1">OR($G217=Forecast_Capex_Input!$BU$8:$BU$10)</f>
        <v>0</v>
      </c>
      <c r="DU217" s="188" cm="1">
        <f t="array" aca="1" ref="DU217" ca="1">IFERROR(INDEX(Forecast_Capex_Input!BV$12:BV$286,$X217)
*(INDEX(Forecast_Capex_Input!$H$12:$H$286,$X217)=Repex),0)
*$DT217</f>
        <v>0</v>
      </c>
      <c r="DV217" s="188" cm="1">
        <f t="array" aca="1" ref="DV217" ca="1">IFERROR(INDEX(Forecast_Capex_Input!BW$12:BW$286,$X217)
*(INDEX(Forecast_Capex_Input!$H$12:$H$286,$X217)=Repex),0)
*$DT217</f>
        <v>0</v>
      </c>
      <c r="DW217" s="188" cm="1">
        <f t="array" aca="1" ref="DW217" ca="1">IFERROR(INDEX(Forecast_Capex_Input!BX$12:BX$286,$X217)
*(INDEX(Forecast_Capex_Input!$H$12:$H$286,$X217)=Repex),0)
*$DT217</f>
        <v>0</v>
      </c>
      <c r="DX217" s="188" cm="1">
        <f t="array" aca="1" ref="DX217" ca="1">IFERROR(INDEX(Forecast_Capex_Input!BY$12:BY$286,$X217)
*(INDEX(Forecast_Capex_Input!$H$12:$H$286,$X217)=Repex),0)
*$DT217</f>
        <v>0</v>
      </c>
      <c r="DY217" s="188" cm="1">
        <f t="array" aca="1" ref="DY217" ca="1">IFERROR(INDEX(Forecast_Capex_Input!BZ$12:BZ$286,$X217)
*(INDEX(Forecast_Capex_Input!$H$12:$H$286,$X217)=Repex),0)
*$DT217</f>
        <v>0</v>
      </c>
      <c r="DZ217" s="188" cm="1">
        <f t="array" aca="1" ref="DZ217" ca="1">IFERROR(INDEX(Forecast_Capex_Input!CA$12:CA$286,$X217)
*(INDEX(Forecast_Capex_Input!$H$12:$H$286,$X217)=Repex),0)
*$DT217</f>
        <v>0</v>
      </c>
      <c r="EA217" s="188" cm="1">
        <f t="array" aca="1" ref="EA217" ca="1">IFERROR(INDEX(Forecast_Capex_Input!CB$12:CB$286,$X217)
*(INDEX(Forecast_Capex_Input!$H$12:$H$286,$X217)=Repex),0)
*$DT217</f>
        <v>0</v>
      </c>
      <c r="EB217" s="188" cm="1">
        <f t="array" aca="1" ref="EB217" ca="1">IFERROR(INDEX(Forecast_Capex_Input!CC$12:CC$286,$X217)
*(INDEX(Forecast_Capex_Input!$H$12:$H$286,$X217)=Repex),0)
*$DT217</f>
        <v>0</v>
      </c>
      <c r="EC217" s="165"/>
      <c r="ED217" s="226" t="str">
        <f t="shared" si="171"/>
        <v>N/A</v>
      </c>
      <c r="EE217" s="174" t="s">
        <v>15</v>
      </c>
    </row>
    <row r="218" spans="3:135" x14ac:dyDescent="0.2">
      <c r="C218" s="174">
        <f t="shared" si="172"/>
        <v>208</v>
      </c>
      <c r="D218" s="167" t="str" cm="1">
        <f t="array" ref="D218">IFERROR(INDEX(Forecast_Capex_Input!$D$12:$D$286,$X218),NA)</f>
        <v>Molong No1 Transformer Renewal</v>
      </c>
      <c r="E218" s="172" t="b" cm="1">
        <f t="array" ref="E218">IF($X218=NA,NA,INDEX(Forecast_Capex_Input!$E$12:$E$286,$X218))</f>
        <v>1</v>
      </c>
      <c r="F218" s="167" t="str" cm="1">
        <f t="array" aca="1" ref="F218" ca="1">IFERROR(INDEX(General!$E$25:$E$26,$Y218),NA)</f>
        <v>Labour</v>
      </c>
      <c r="G218" s="167" t="str" cm="1">
        <f t="array" aca="1" ref="G218" ca="1">IFERROR(INDEX(Forecast_Capex_Input!$AI$11:$BB$11,$AA218),NA)</f>
        <v>Secondary Systems</v>
      </c>
      <c r="H218" s="189" cm="1">
        <f t="array" aca="1" ref="H218" ca="1">IFERROR(INDEX(Forecast_Capex_Input!$AI$12:$BB$286,$X218,$AA218),NA)</f>
        <v>0.10711298546600685</v>
      </c>
      <c r="I218" s="199" t="str" cm="1">
        <f t="array" ref="I218">IFERROR(INDEX(Forecast_Capex_Input!$F$12:$F$286,$X218),NA)</f>
        <v>Replacement Expenditure</v>
      </c>
      <c r="J218" s="199" t="str" cm="1">
        <f t="array" ref="J218">IFERROR(INDEX(Forecast_Capex_Input!G$12:G$286,$X218),NA)</f>
        <v>Substation</v>
      </c>
      <c r="K218" s="199" t="str" cm="1">
        <f t="array" ref="K218">IFERROR(INDEX(Forecast_Capex_Input!H$12:H$286,$X218),NA)</f>
        <v>Repex</v>
      </c>
      <c r="L218" s="199" t="str" cm="1">
        <f t="array" ref="L218">IFERROR(INDEX(Forecast_Capex_Input!I$12:I$286,$X218),NA)</f>
        <v>N/A</v>
      </c>
      <c r="M218" s="199" t="str" cm="1">
        <f t="array" ref="M218">IFERROR(INDEX(Forecast_Capex_Input!J$12:J$286,$X218),NA)</f>
        <v>N/A</v>
      </c>
      <c r="N218" s="199" t="str" cm="1">
        <f t="array" ref="N218">IFERROR(INDEX(Forecast_Capex_Input!K$12:K$286,$X218),NA)</f>
        <v>Substations - Power Transformers</v>
      </c>
      <c r="O218" s="199" t="str" cm="1">
        <f t="array" ref="O218">IFERROR(INDEX(Forecast_Capex_Input!L$12:L$286,$X218),NA)</f>
        <v>Substations - Safe and Reliable Network</v>
      </c>
      <c r="P218" s="199" t="str" cm="1">
        <f t="array" ref="P218">IFERROR(INDEX(Forecast_Capex_Input!M$12:M$286,$X218),NA)</f>
        <v>N/A</v>
      </c>
      <c r="Q218" s="172" t="str" cm="1">
        <f t="array" ref="Q218">IFERROR(INDEX(Forecast_Capex_Input!N$12:N$286,$X218),NA)</f>
        <v>No</v>
      </c>
      <c r="R218" s="265" cm="1">
        <f t="array" ref="R218">IFERROR(INDEX(Forecast_Capex_Input!O$12:O$286,$X218),0)</f>
        <v>0</v>
      </c>
      <c r="S218" s="172" t="str" cm="1">
        <f t="array" ref="S218">IFERROR(INDEX(Forecast_Capex_Input!P$12:P$286,$X218),0)</f>
        <v>Safety security &amp; reliability</v>
      </c>
      <c r="T218" s="199" t="str" cm="1">
        <f t="array" aca="1" ref="T218" ca="1">IFERROR(INDEX(General!$K$84:$K$103,$AA218),NA)</f>
        <v>Secondary Systems (2018-23)</v>
      </c>
      <c r="U218" s="188" cm="1">
        <f t="array" aca="1" ref="U218" ca="1">IFERROR(
IF($F218=General!$E$25,INDEX(Forecast_Capex_Input!S$12:S$286,$X218),
INDEX(Forecast_Capex_Input!T$12:T$286,$X218)),0)</f>
        <v>0.15337250052328516</v>
      </c>
      <c r="V218" s="222" t="b">
        <f>IFERROR(INDEX(Overheads!$T$19:$T$26,MATCH($I218,Overheads!$E$19:$E$26,0)),FALSE)</f>
        <v>1</v>
      </c>
      <c r="W218" s="165"/>
      <c r="X218" s="174">
        <f>IFERROR(
IF(MATCH($C218,Forecast_Capex_Input!$CI$12:$CI$286,1)+1&gt;MAX(Forecast_Capex_Input!$C$12:$C$286),NA,
MATCH($C218,Forecast_Capex_Input!$CI$12:$CI$286,1)+1),1)</f>
        <v>83</v>
      </c>
      <c r="Y218" s="174" cm="1">
        <f t="array" aca="1" ref="Y218" ca="1">IFERROR(
IF(X217&lt;&gt;X218,1,
IF(COUNTIF(OFFSET(Y217,0,0,-INDEX(Forecast_Capex_Input!$CG$12:$CG$286,$X218)),Y217)=INDEX(Forecast_Capex_Input!$CG$12:$CG$286,$X218),Y217+1,Y217)),NA)</f>
        <v>1</v>
      </c>
      <c r="Z218" s="174" cm="1">
        <f t="array" ref="Z218">IFERROR($C218-IF($X218=1,1,INDEX(Forecast_Capex_Input!$CI$12:$CI$286,$X218-1))+1,NA)</f>
        <v>2</v>
      </c>
      <c r="AA218" s="174" cm="1">
        <f t="array" aca="1" ref="AA218" ca="1">IFERROR(IF(Y218=1,
INDEX(Forecast_Capex_Input!$AI$10:$BB$10,SMALL(IF(INDEX(Forecast_Capex_Input!$AI$12:$BB$286,$X218,0)&gt;0,COLUMN(Forecast_Capex_Input!$AI$10:$BB$10)-COLUMN(Forecast_Capex_Input!$AI$12)+1),ROWS(OFFSET(AA217,0,0,-$Z218)))),
OFFSET(AA217,-INDEX(Forecast_Capex_Input!$CG$12:$CG$286,$X218)+1,0)),NA)</f>
        <v>4</v>
      </c>
      <c r="AB218" s="174">
        <f t="shared" ca="1" si="141"/>
        <v>1</v>
      </c>
      <c r="AC218" s="222" t="b">
        <f t="shared" si="173"/>
        <v>0</v>
      </c>
      <c r="AD218" s="220" t="b">
        <v>0</v>
      </c>
      <c r="AE218" s="222" t="b">
        <f t="shared" si="142"/>
        <v>1</v>
      </c>
      <c r="AF218" s="165"/>
      <c r="AG218" s="215">
        <v>2.2846674745611458E-3</v>
      </c>
      <c r="AH218" s="215">
        <v>1.2463656179707894E-2</v>
      </c>
      <c r="AI218" s="215">
        <v>7.7842048618485371E-2</v>
      </c>
      <c r="AJ218" s="215">
        <v>0</v>
      </c>
      <c r="AK218" s="215">
        <v>0</v>
      </c>
      <c r="AL218" s="155">
        <v>9.2590372272754407E-2</v>
      </c>
      <c r="AM218" s="165"/>
      <c r="AN218" s="215" cm="1">
        <f t="array" aca="1" ref="AN218" ca="1">IFERROR(INDEX(General!O$33:O$34,$AB218)
*AG218,0)</f>
        <v>2.2809632642160063E-3</v>
      </c>
      <c r="AO218" s="215" cm="1">
        <f t="array" aca="1" ref="AO218" ca="1">IFERROR(INDEX(General!P$33:P$34,$AB218)
*AH218,0)</f>
        <v>1.2538619125314182E-2</v>
      </c>
      <c r="AP218" s="215" cm="1">
        <f t="array" aca="1" ref="AP218" ca="1">IFERROR(INDEX(General!Q$33:Q$34,$AB218)
*AI218,0)</f>
        <v>7.9015323924838982E-2</v>
      </c>
      <c r="AQ218" s="215" cm="1">
        <f t="array" aca="1" ref="AQ218" ca="1">IFERROR(INDEX(General!R$33:R$34,$AB218)
*AJ218,0)</f>
        <v>0</v>
      </c>
      <c r="AR218" s="215" cm="1">
        <f t="array" aca="1" ref="AR218" ca="1">IFERROR(INDEX(General!S$33:S$34,$AB218)
*AK218,0)</f>
        <v>0</v>
      </c>
      <c r="AS218" s="155">
        <f t="shared" ca="1" si="174"/>
        <v>9.3834906314369165E-2</v>
      </c>
      <c r="AT218" s="165"/>
      <c r="AU218" s="215">
        <f ca="1">IF($AE218=FALSE,AN218*Overheads!$R$24*$V218,
IFERROR(Overheads!$O$49*$V218*AN218,0)
+IFERROR(Overheads!Q$59*$V218*(AN218/Overheads!Q$68),0))</f>
        <v>3.1948630258668857E-4</v>
      </c>
      <c r="AV218" s="215">
        <f ca="1">IF($AE218=FALSE,AO218*Overheads!$R$24*$V218,
IFERROR(Overheads!$O$49*$V218*AO218,0)
+IFERROR(Overheads!R$59*$V218*(AO218/Overheads!R$68),0))</f>
        <v>1.4964897152012404E-3</v>
      </c>
      <c r="AW218" s="215">
        <f ca="1">IF($AE218=FALSE,AP218*Overheads!$R$24*$V218,
IFERROR(Overheads!$O$49*$V218*AP218,0)
+IFERROR(Overheads!S$59*$V218*(AP218/Overheads!S$68),0))</f>
        <v>1.0275243633742303E-2</v>
      </c>
      <c r="AX218" s="215">
        <f ca="1">IF($AE218=FALSE,AQ218*Overheads!$R$24*$V218,
IFERROR(Overheads!$O$49*$V218*AQ218,0)
+IFERROR(Overheads!T$59*$V218*(AQ218/Overheads!T$68),0))</f>
        <v>0</v>
      </c>
      <c r="AY218" s="215">
        <f ca="1">IF($AE218=FALSE,AR218*Overheads!$R$24*$V218,
IFERROR(Overheads!$O$49*$V218*AR218,0)
+IFERROR(Overheads!U$59*$V218*(AR218/Overheads!U$68),0))</f>
        <v>0</v>
      </c>
      <c r="AZ218" s="155">
        <f t="shared" ca="1" si="175"/>
        <v>1.2091219651530233E-2</v>
      </c>
      <c r="BA218" s="165"/>
      <c r="BB218" s="215">
        <f ca="1">IF($AE218=FALSE,AN218*Overheads!$S$25,
IFERROR(Overheads!$O$50*AN218,0)
+IFERROR(Overheads!Q$60*(AN218/Overheads!Q$66),0))</f>
        <v>4.2879392796206545E-5</v>
      </c>
      <c r="BC218" s="215">
        <f ca="1">IF($AE218=FALSE,AO218*Overheads!$S$25,
IFERROR(Overheads!$O$50*AO218,0)
+IFERROR(Overheads!R$60*(AO218/Overheads!R$66),0))</f>
        <v>2.1155912852599871E-4</v>
      </c>
      <c r="BD218" s="215">
        <f ca="1">IF($AE218=FALSE,AP218*Overheads!$S$25,
IFERROR(Overheads!$O$50*AP218,0)
+IFERROR(Overheads!S$60*(AP218/Overheads!S$66),0))</f>
        <v>1.4502183775217847E-3</v>
      </c>
      <c r="BE218" s="215">
        <f ca="1">IF($AE218=FALSE,AQ218*Overheads!$S$25,
IFERROR(Overheads!$O$50*AQ218,0)
+IFERROR(Overheads!T$60*(AQ218/Overheads!T$66),0))</f>
        <v>0</v>
      </c>
      <c r="BF218" s="215">
        <f ca="1">IF($AE218=FALSE,AR218*Overheads!$S$25,
IFERROR(Overheads!$O$50*AR218,0)
+IFERROR(Overheads!U$60*(AR218/Overheads!U$66),0))</f>
        <v>0</v>
      </c>
      <c r="BG218" s="155">
        <f t="shared" ca="1" si="176"/>
        <v>1.70465689884399E-3</v>
      </c>
      <c r="BH218" s="165"/>
      <c r="BI218" s="215">
        <f t="shared" ca="1" si="177"/>
        <v>2.6433289595989016E-3</v>
      </c>
      <c r="BJ218" s="215">
        <f t="shared" ca="1" si="143"/>
        <v>1.4246667969041421E-2</v>
      </c>
      <c r="BK218" s="215">
        <f t="shared" ca="1" si="144"/>
        <v>9.0740785936103061E-2</v>
      </c>
      <c r="BL218" s="215">
        <f t="shared" ca="1" si="145"/>
        <v>0</v>
      </c>
      <c r="BM218" s="215">
        <f t="shared" ca="1" si="146"/>
        <v>0</v>
      </c>
      <c r="BN218" s="155">
        <f t="shared" ca="1" si="178"/>
        <v>0.10763078286474338</v>
      </c>
      <c r="BO218" s="165"/>
      <c r="BP218" s="187" cm="1">
        <f t="array" ref="BP218">IFERROR(IF($X218=$X217,BP217,INDEX(Forecast_Capex_Input!AC$12:AC$286,$X218)),0)</f>
        <v>0</v>
      </c>
      <c r="BQ218" s="187" cm="1">
        <f t="array" ref="BQ218">IFERROR(IF($X218=$X217,BQ217,INDEX(Forecast_Capex_Input!AD$12:AD$286,$X218)),0)</f>
        <v>0</v>
      </c>
      <c r="BR218" s="187" cm="1">
        <f t="array" ref="BR218">IFERROR(IF($X218=$X217,BR217,INDEX(Forecast_Capex_Input!AE$12:AE$286,$X218)),0)</f>
        <v>1</v>
      </c>
      <c r="BS218" s="187" cm="1">
        <f t="array" ref="BS218">IFERROR(IF($X218=$X217,BS217,INDEX(Forecast_Capex_Input!AF$12:AF$286,$X218)),0)</f>
        <v>0</v>
      </c>
      <c r="BT218" s="187" cm="1">
        <f t="array" ref="BT218">IFERROR(IF($X218=$X217,BT217,INDEX(Forecast_Capex_Input!AG$12:AG$286,$X218)),0)</f>
        <v>0</v>
      </c>
      <c r="BU218" s="165"/>
      <c r="BV218" s="215">
        <f t="shared" si="147"/>
        <v>0</v>
      </c>
      <c r="BW218" s="215">
        <f t="shared" si="148"/>
        <v>0</v>
      </c>
      <c r="BX218" s="215">
        <f t="shared" si="149"/>
        <v>9.2590372272754407E-2</v>
      </c>
      <c r="BY218" s="215">
        <f t="shared" si="150"/>
        <v>0</v>
      </c>
      <c r="BZ218" s="215">
        <f t="shared" si="151"/>
        <v>0</v>
      </c>
      <c r="CA218" s="155">
        <f t="shared" si="179"/>
        <v>9.2590372272754407E-2</v>
      </c>
      <c r="CB218" s="165"/>
      <c r="CC218" s="215">
        <f t="shared" ca="1" si="152"/>
        <v>0</v>
      </c>
      <c r="CD218" s="215">
        <f t="shared" ca="1" si="153"/>
        <v>0</v>
      </c>
      <c r="CE218" s="215">
        <f t="shared" ca="1" si="154"/>
        <v>9.3834906314369165E-2</v>
      </c>
      <c r="CF218" s="215">
        <f t="shared" ca="1" si="155"/>
        <v>0</v>
      </c>
      <c r="CG218" s="215">
        <f t="shared" ca="1" si="156"/>
        <v>0</v>
      </c>
      <c r="CH218" s="155">
        <f t="shared" ca="1" si="180"/>
        <v>9.3834906314369165E-2</v>
      </c>
      <c r="CI218" s="165"/>
      <c r="CJ218" s="215">
        <f t="shared" ca="1" si="157"/>
        <v>0</v>
      </c>
      <c r="CK218" s="215">
        <f t="shared" ca="1" si="158"/>
        <v>0</v>
      </c>
      <c r="CL218" s="215">
        <f t="shared" ca="1" si="159"/>
        <v>1.2091219651530233E-2</v>
      </c>
      <c r="CM218" s="215">
        <f t="shared" ca="1" si="160"/>
        <v>0</v>
      </c>
      <c r="CN218" s="215">
        <f t="shared" ca="1" si="161"/>
        <v>0</v>
      </c>
      <c r="CO218" s="155">
        <f t="shared" ca="1" si="181"/>
        <v>1.2091219651530233E-2</v>
      </c>
      <c r="CP218" s="165"/>
      <c r="CQ218" s="223">
        <f t="shared" ca="1" si="162"/>
        <v>0</v>
      </c>
      <c r="CR218" s="223">
        <f t="shared" ca="1" si="163"/>
        <v>0</v>
      </c>
      <c r="CS218" s="223">
        <f t="shared" ca="1" si="164"/>
        <v>1.70465689884399E-3</v>
      </c>
      <c r="CT218" s="223">
        <f t="shared" ca="1" si="165"/>
        <v>0</v>
      </c>
      <c r="CU218" s="223">
        <f t="shared" ca="1" si="166"/>
        <v>0</v>
      </c>
      <c r="CV218" s="155">
        <f t="shared" ca="1" si="182"/>
        <v>1.70465689884399E-3</v>
      </c>
      <c r="CW218" s="165"/>
      <c r="CX218" s="215">
        <f t="shared" ca="1" si="183"/>
        <v>0</v>
      </c>
      <c r="CY218" s="215">
        <f t="shared" ca="1" si="167"/>
        <v>0</v>
      </c>
      <c r="CZ218" s="215">
        <f t="shared" ca="1" si="168"/>
        <v>0.10763078286474338</v>
      </c>
      <c r="DA218" s="215">
        <f t="shared" ca="1" si="169"/>
        <v>0</v>
      </c>
      <c r="DB218" s="215">
        <f t="shared" ca="1" si="170"/>
        <v>0</v>
      </c>
      <c r="DC218" s="155">
        <f t="shared" ca="1" si="184"/>
        <v>0.10763078286474338</v>
      </c>
      <c r="DD218" s="165"/>
      <c r="DE218" s="188" t="b" cm="1">
        <f t="array" aca="1" ref="DE218" ca="1">OR($G218=Forecast_Capex_Input!$BF$8:$BF$10)</f>
        <v>0</v>
      </c>
      <c r="DF218" s="188" cm="1">
        <f t="array" aca="1" ref="DF218" ca="1">IFERROR(INDEX(Forecast_Capex_Input!BG$12:BG$286,$X218)
*(INDEX(Forecast_Capex_Input!$H$12:$H$286,$X218)=Repex),0)
*$DE218</f>
        <v>0</v>
      </c>
      <c r="DG218" s="188" cm="1">
        <f t="array" aca="1" ref="DG218" ca="1">IFERROR(INDEX(Forecast_Capex_Input!BH$12:BH$286,$X218)
*(INDEX(Forecast_Capex_Input!$H$12:$H$286,$X218)=Repex),0)
*$DE218</f>
        <v>0</v>
      </c>
      <c r="DH218" s="188" cm="1">
        <f t="array" aca="1" ref="DH218" ca="1">IFERROR(INDEX(Forecast_Capex_Input!BI$12:BI$286,$X218)
*(INDEX(Forecast_Capex_Input!$H$12:$H$286,$X218)=Repex),0)
*$DE218</f>
        <v>0</v>
      </c>
      <c r="DI218" s="188" cm="1">
        <f t="array" aca="1" ref="DI218" ca="1">IFERROR(INDEX(Forecast_Capex_Input!BJ$12:BJ$286,$X218)
*(INDEX(Forecast_Capex_Input!$H$12:$H$286,$X218)=Repex),0)
*$DE218</f>
        <v>0</v>
      </c>
      <c r="DJ218" s="188" cm="1">
        <f t="array" aca="1" ref="DJ218" ca="1">IFERROR(INDEX(Forecast_Capex_Input!BK$12:BK$286,$X218)
*(INDEX(Forecast_Capex_Input!$H$12:$H$286,$X218)=Repex),0)
*$DE218</f>
        <v>0</v>
      </c>
      <c r="DK218" s="188" cm="1">
        <f t="array" aca="1" ref="DK218" ca="1">IFERROR(INDEX(Forecast_Capex_Input!BL$12:BL$286,$X218)
*(INDEX(Forecast_Capex_Input!$H$12:$H$286,$X218)=Repex),0)
*$DE218</f>
        <v>0</v>
      </c>
      <c r="DL218" s="165"/>
      <c r="DM218" s="188" t="b" cm="1">
        <f t="array" aca="1" ref="DM218" ca="1">OR($G218=Forecast_Capex_Input!$BN$8:$BN$9)</f>
        <v>0</v>
      </c>
      <c r="DN218" s="188" cm="1">
        <f t="array" aca="1" ref="DN218" ca="1">IFERROR(INDEX(Forecast_Capex_Input!BO$12:BO$286,$X218)
*(INDEX(Forecast_Capex_Input!$H$12:$H$286,$X218)=Repex),0)
*$DM218</f>
        <v>0</v>
      </c>
      <c r="DO218" s="188" cm="1">
        <f t="array" aca="1" ref="DO218" ca="1">IFERROR(INDEX(Forecast_Capex_Input!BP$12:BP$286,$X218)
*(INDEX(Forecast_Capex_Input!$H$12:$H$286,$X218)=Repex),0)
*$DM218</f>
        <v>0</v>
      </c>
      <c r="DP218" s="188" cm="1">
        <f t="array" aca="1" ref="DP218" ca="1">IFERROR(INDEX(Forecast_Capex_Input!BQ$12:BQ$286,$X218)
*(INDEX(Forecast_Capex_Input!$H$12:$H$286,$X218)=Repex),0)
*$DM218</f>
        <v>0</v>
      </c>
      <c r="DQ218" s="188" cm="1">
        <f t="array" aca="1" ref="DQ218" ca="1">IFERROR(INDEX(Forecast_Capex_Input!BR$12:BR$286,$X218)
*(INDEX(Forecast_Capex_Input!$H$12:$H$286,$X218)=Repex),0)
*$DM218</f>
        <v>0</v>
      </c>
      <c r="DR218" s="188" cm="1">
        <f t="array" aca="1" ref="DR218" ca="1">IFERROR(INDEX(Forecast_Capex_Input!BS$12:BS$286,$X218)
*(INDEX(Forecast_Capex_Input!$H$12:$H$286,$X218)=Repex),0)
*$DM218</f>
        <v>0</v>
      </c>
      <c r="DS218" s="165"/>
      <c r="DT218" s="188" t="b" cm="1">
        <f t="array" aca="1" ref="DT218" ca="1">OR($G218=Forecast_Capex_Input!$BU$8:$BU$10)</f>
        <v>1</v>
      </c>
      <c r="DU218" s="188" cm="1">
        <f t="array" aca="1" ref="DU218" ca="1">IFERROR(INDEX(Forecast_Capex_Input!BV$12:BV$286,$X218)
*(INDEX(Forecast_Capex_Input!$H$12:$H$286,$X218)=Repex),0)
*$DT218</f>
        <v>0.14699399295040461</v>
      </c>
      <c r="DV218" s="188" cm="1">
        <f t="array" aca="1" ref="DV218" ca="1">IFERROR(INDEX(Forecast_Capex_Input!BW$12:BW$286,$X218)
*(INDEX(Forecast_Capex_Input!$H$12:$H$286,$X218)=Repex),0)
*$DT218</f>
        <v>0.72694732661470474</v>
      </c>
      <c r="DW218" s="188" cm="1">
        <f t="array" aca="1" ref="DW218" ca="1">IFERROR(INDEX(Forecast_Capex_Input!BX$12:BX$286,$X218)
*(INDEX(Forecast_Capex_Input!$H$12:$H$286,$X218)=Repex),0)
*$DT218</f>
        <v>0.12605868043489052</v>
      </c>
      <c r="DX218" s="188" cm="1">
        <f t="array" aca="1" ref="DX218" ca="1">IFERROR(INDEX(Forecast_Capex_Input!BY$12:BY$286,$X218)
*(INDEX(Forecast_Capex_Input!$H$12:$H$286,$X218)=Repex),0)
*$DT218</f>
        <v>0</v>
      </c>
      <c r="DY218" s="188" cm="1">
        <f t="array" aca="1" ref="DY218" ca="1">IFERROR(INDEX(Forecast_Capex_Input!BZ$12:BZ$286,$X218)
*(INDEX(Forecast_Capex_Input!$H$12:$H$286,$X218)=Repex),0)
*$DT218</f>
        <v>0</v>
      </c>
      <c r="DZ218" s="188" cm="1">
        <f t="array" aca="1" ref="DZ218" ca="1">IFERROR(INDEX(Forecast_Capex_Input!CA$12:CA$286,$X218)
*(INDEX(Forecast_Capex_Input!$H$12:$H$286,$X218)=Repex),0)
*$DT218</f>
        <v>0</v>
      </c>
      <c r="EA218" s="188" cm="1">
        <f t="array" aca="1" ref="EA218" ca="1">IFERROR(INDEX(Forecast_Capex_Input!CB$12:CB$286,$X218)
*(INDEX(Forecast_Capex_Input!$H$12:$H$286,$X218)=Repex),0)
*$DT218</f>
        <v>0</v>
      </c>
      <c r="EB218" s="188" cm="1">
        <f t="array" aca="1" ref="EB218" ca="1">IFERROR(INDEX(Forecast_Capex_Input!CC$12:CC$286,$X218)
*(INDEX(Forecast_Capex_Input!$H$12:$H$286,$X218)=Repex),0)
*$DT218</f>
        <v>0</v>
      </c>
      <c r="EC218" s="165"/>
      <c r="ED218" s="226" t="str">
        <f t="shared" si="171"/>
        <v>N/A</v>
      </c>
      <c r="EE218" s="174" t="s">
        <v>15</v>
      </c>
    </row>
    <row r="219" spans="3:135" x14ac:dyDescent="0.2">
      <c r="C219" s="174">
        <f t="shared" si="172"/>
        <v>209</v>
      </c>
      <c r="D219" s="167" t="str" cm="1">
        <f t="array" ref="D219">IFERROR(INDEX(Forecast_Capex_Input!$D$12:$D$286,$X219),NA)</f>
        <v>Molong No1 Transformer Renewal</v>
      </c>
      <c r="E219" s="172" t="b" cm="1">
        <f t="array" ref="E219">IF($X219=NA,NA,INDEX(Forecast_Capex_Input!$E$12:$E$286,$X219))</f>
        <v>1</v>
      </c>
      <c r="F219" s="167" t="str" cm="1">
        <f t="array" aca="1" ref="F219" ca="1">IFERROR(INDEX(General!$E$25:$E$26,$Y219),NA)</f>
        <v>Non-Labour</v>
      </c>
      <c r="G219" s="167" t="str" cm="1">
        <f t="array" aca="1" ref="G219" ca="1">IFERROR(INDEX(Forecast_Capex_Input!$AI$11:$BB$11,$AA219),NA)</f>
        <v>Substations</v>
      </c>
      <c r="H219" s="189" cm="1">
        <f t="array" aca="1" ref="H219" ca="1">IFERROR(INDEX(Forecast_Capex_Input!$AI$12:$BB$286,$X219,$AA219),NA)</f>
        <v>0.89288701453399355</v>
      </c>
      <c r="I219" s="199" t="str" cm="1">
        <f t="array" ref="I219">IFERROR(INDEX(Forecast_Capex_Input!$F$12:$F$286,$X219),NA)</f>
        <v>Replacement Expenditure</v>
      </c>
      <c r="J219" s="199" t="str" cm="1">
        <f t="array" ref="J219">IFERROR(INDEX(Forecast_Capex_Input!G$12:G$286,$X219),NA)</f>
        <v>Substation</v>
      </c>
      <c r="K219" s="199" t="str" cm="1">
        <f t="array" ref="K219">IFERROR(INDEX(Forecast_Capex_Input!H$12:H$286,$X219),NA)</f>
        <v>Repex</v>
      </c>
      <c r="L219" s="199" t="str" cm="1">
        <f t="array" ref="L219">IFERROR(INDEX(Forecast_Capex_Input!I$12:I$286,$X219),NA)</f>
        <v>N/A</v>
      </c>
      <c r="M219" s="199" t="str" cm="1">
        <f t="array" ref="M219">IFERROR(INDEX(Forecast_Capex_Input!J$12:J$286,$X219),NA)</f>
        <v>N/A</v>
      </c>
      <c r="N219" s="199" t="str" cm="1">
        <f t="array" ref="N219">IFERROR(INDEX(Forecast_Capex_Input!K$12:K$286,$X219),NA)</f>
        <v>Substations - Power Transformers</v>
      </c>
      <c r="O219" s="199" t="str" cm="1">
        <f t="array" ref="O219">IFERROR(INDEX(Forecast_Capex_Input!L$12:L$286,$X219),NA)</f>
        <v>Substations - Safe and Reliable Network</v>
      </c>
      <c r="P219" s="199" t="str" cm="1">
        <f t="array" ref="P219">IFERROR(INDEX(Forecast_Capex_Input!M$12:M$286,$X219),NA)</f>
        <v>N/A</v>
      </c>
      <c r="Q219" s="172" t="str" cm="1">
        <f t="array" ref="Q219">IFERROR(INDEX(Forecast_Capex_Input!N$12:N$286,$X219),NA)</f>
        <v>No</v>
      </c>
      <c r="R219" s="265" cm="1">
        <f t="array" ref="R219">IFERROR(INDEX(Forecast_Capex_Input!O$12:O$286,$X219),0)</f>
        <v>0</v>
      </c>
      <c r="S219" s="172" t="str" cm="1">
        <f t="array" ref="S219">IFERROR(INDEX(Forecast_Capex_Input!P$12:P$286,$X219),0)</f>
        <v>Safety security &amp; reliability</v>
      </c>
      <c r="T219" s="199" t="str" cm="1">
        <f t="array" aca="1" ref="T219" ca="1">IFERROR(INDEX(General!$K$84:$K$103,$AA219),NA)</f>
        <v>Substations (2018 onwards)</v>
      </c>
      <c r="U219" s="188" cm="1">
        <f t="array" aca="1" ref="U219" ca="1">IFERROR(
IF($F219=General!$E$25,INDEX(Forecast_Capex_Input!S$12:S$286,$X219),
INDEX(Forecast_Capex_Input!T$12:T$286,$X219)),0)</f>
        <v>0.8466274994767149</v>
      </c>
      <c r="V219" s="222" t="b">
        <f>IFERROR(INDEX(Overheads!$T$19:$T$26,MATCH($I219,Overheads!$E$19:$E$26,0)),FALSE)</f>
        <v>1</v>
      </c>
      <c r="W219" s="165"/>
      <c r="X219" s="174">
        <f>IFERROR(
IF(MATCH($C219,Forecast_Capex_Input!$CI$12:$CI$286,1)+1&gt;MAX(Forecast_Capex_Input!$C$12:$C$286),NA,
MATCH($C219,Forecast_Capex_Input!$CI$12:$CI$286,1)+1),1)</f>
        <v>83</v>
      </c>
      <c r="Y219" s="174" cm="1">
        <f t="array" aca="1" ref="Y219" ca="1">IFERROR(
IF(X218&lt;&gt;X219,1,
IF(COUNTIF(OFFSET(Y218,0,0,-INDEX(Forecast_Capex_Input!$CG$12:$CG$286,$X219)),Y218)=INDEX(Forecast_Capex_Input!$CG$12:$CG$286,$X219),Y218+1,Y218)),NA)</f>
        <v>2</v>
      </c>
      <c r="Z219" s="174" cm="1">
        <f t="array" ref="Z219">IFERROR($C219-IF($X219=1,1,INDEX(Forecast_Capex_Input!$CI$12:$CI$286,$X219-1))+1,NA)</f>
        <v>3</v>
      </c>
      <c r="AA219" s="174" cm="1">
        <f t="array" aca="1" ref="AA219" ca="1">IFERROR(IF(Y219=1,
INDEX(Forecast_Capex_Input!$AI$10:$BB$10,SMALL(IF(INDEX(Forecast_Capex_Input!$AI$12:$BB$286,$X219,0)&gt;0,COLUMN(Forecast_Capex_Input!$AI$10:$BB$10)-COLUMN(Forecast_Capex_Input!$AI$12)+1),ROWS(OFFSET(AA218,0,0,-$Z219)))),
OFFSET(AA218,-INDEX(Forecast_Capex_Input!$CG$12:$CG$286,$X219)+1,0)),NA)</f>
        <v>3</v>
      </c>
      <c r="AB219" s="174">
        <f t="shared" ca="1" si="141"/>
        <v>2</v>
      </c>
      <c r="AC219" s="222" t="b">
        <f t="shared" si="173"/>
        <v>0</v>
      </c>
      <c r="AD219" s="220" t="b">
        <v>0</v>
      </c>
      <c r="AE219" s="222" t="b">
        <f t="shared" si="142"/>
        <v>1</v>
      </c>
      <c r="AF219" s="165"/>
      <c r="AG219" s="215">
        <v>0.10512893244633553</v>
      </c>
      <c r="AH219" s="215">
        <v>0.57351491328187842</v>
      </c>
      <c r="AI219" s="215">
        <v>3.5819004567695556</v>
      </c>
      <c r="AJ219" s="215">
        <v>0</v>
      </c>
      <c r="AK219" s="215">
        <v>0</v>
      </c>
      <c r="AL219" s="155">
        <v>4.2605443024977694</v>
      </c>
      <c r="AM219" s="165"/>
      <c r="AN219" s="215" cm="1">
        <f t="array" aca="1" ref="AN219" ca="1">IFERROR(INDEX(General!O$33:O$34,$AB219)
*AG219,0)</f>
        <v>0.10512893244633553</v>
      </c>
      <c r="AO219" s="215" cm="1">
        <f t="array" aca="1" ref="AO219" ca="1">IFERROR(INDEX(General!P$33:P$34,$AB219)
*AH219,0)</f>
        <v>0.57351491328187842</v>
      </c>
      <c r="AP219" s="215" cm="1">
        <f t="array" aca="1" ref="AP219" ca="1">IFERROR(INDEX(General!Q$33:Q$34,$AB219)
*AI219,0)</f>
        <v>3.5819004567695556</v>
      </c>
      <c r="AQ219" s="215" cm="1">
        <f t="array" aca="1" ref="AQ219" ca="1">IFERROR(INDEX(General!R$33:R$34,$AB219)
*AJ219,0)</f>
        <v>0</v>
      </c>
      <c r="AR219" s="215" cm="1">
        <f t="array" aca="1" ref="AR219" ca="1">IFERROR(INDEX(General!S$33:S$34,$AB219)
*AK219,0)</f>
        <v>0</v>
      </c>
      <c r="AS219" s="155">
        <f t="shared" ca="1" si="174"/>
        <v>4.2605443024977694</v>
      </c>
      <c r="AT219" s="165"/>
      <c r="AU219" s="215">
        <f ca="1">IF($AE219=FALSE,AN219*Overheads!$R$24*$V219,
IFERROR(Overheads!$O$49*$V219*AN219,0)
+IFERROR(Overheads!Q$59*$V219*(AN219/Overheads!Q$68),0))</f>
        <v>1.4725030625914017E-2</v>
      </c>
      <c r="AV219" s="215">
        <f ca="1">IF($AE219=FALSE,AO219*Overheads!$R$24*$V219,
IFERROR(Overheads!$O$49*$V219*AO219,0)
+IFERROR(Overheads!R$59*$V219*(AO219/Overheads!R$68),0))</f>
        <v>6.8449257503015268E-2</v>
      </c>
      <c r="AW219" s="215">
        <f ca="1">IF($AE219=FALSE,AP219*Overheads!$R$24*$V219,
IFERROR(Overheads!$O$49*$V219*AP219,0)
+IFERROR(Overheads!S$59*$V219*(AP219/Overheads!S$68),0))</f>
        <v>0.46579445653009799</v>
      </c>
      <c r="AX219" s="215">
        <f ca="1">IF($AE219=FALSE,AQ219*Overheads!$R$24*$V219,
IFERROR(Overheads!$O$49*$V219*AQ219,0)
+IFERROR(Overheads!T$59*$V219*(AQ219/Overheads!T$68),0))</f>
        <v>0</v>
      </c>
      <c r="AY219" s="215">
        <f ca="1">IF($AE219=FALSE,AR219*Overheads!$R$24*$V219,
IFERROR(Overheads!$O$49*$V219*AR219,0)
+IFERROR(Overheads!U$59*$V219*(AR219/Overheads!U$68),0))</f>
        <v>0</v>
      </c>
      <c r="AZ219" s="155">
        <f t="shared" ca="1" si="175"/>
        <v>0.54896874465902723</v>
      </c>
      <c r="BA219" s="165"/>
      <c r="BB219" s="215">
        <f ca="1">IF($AE219=FALSE,AN219*Overheads!$S$25,
IFERROR(Overheads!$O$50*AN219,0)
+IFERROR(Overheads!Q$60*(AN219/Overheads!Q$66),0))</f>
        <v>1.9762987240224974E-3</v>
      </c>
      <c r="BC219" s="215">
        <f ca="1">IF($AE219=FALSE,AO219*Overheads!$S$25,
IFERROR(Overheads!$O$50*AO219,0)
+IFERROR(Overheads!R$60*(AO219/Overheads!R$66),0))</f>
        <v>9.6766887994564291E-3</v>
      </c>
      <c r="BD219" s="215">
        <f ca="1">IF($AE219=FALSE,AP219*Overheads!$S$25,
IFERROR(Overheads!$O$50*AP219,0)
+IFERROR(Overheads!S$60*(AP219/Overheads!S$66),0))</f>
        <v>6.5740891903474791E-2</v>
      </c>
      <c r="BE219" s="215">
        <f ca="1">IF($AE219=FALSE,AQ219*Overheads!$S$25,
IFERROR(Overheads!$O$50*AQ219,0)
+IFERROR(Overheads!T$60*(AQ219/Overheads!T$66),0))</f>
        <v>0</v>
      </c>
      <c r="BF219" s="215">
        <f ca="1">IF($AE219=FALSE,AR219*Overheads!$S$25,
IFERROR(Overheads!$O$50*AR219,0)
+IFERROR(Overheads!U$60*(AR219/Overheads!U$66),0))</f>
        <v>0</v>
      </c>
      <c r="BG219" s="155">
        <f t="shared" ca="1" si="176"/>
        <v>7.7393879426953721E-2</v>
      </c>
      <c r="BH219" s="165"/>
      <c r="BI219" s="215">
        <f t="shared" ca="1" si="177"/>
        <v>0.12183026179627204</v>
      </c>
      <c r="BJ219" s="215">
        <f t="shared" ca="1" si="143"/>
        <v>0.65164085958435003</v>
      </c>
      <c r="BK219" s="215">
        <f t="shared" ca="1" si="144"/>
        <v>4.1134358052031281</v>
      </c>
      <c r="BL219" s="215">
        <f t="shared" ca="1" si="145"/>
        <v>0</v>
      </c>
      <c r="BM219" s="215">
        <f t="shared" ca="1" si="146"/>
        <v>0</v>
      </c>
      <c r="BN219" s="155">
        <f t="shared" ca="1" si="178"/>
        <v>4.8869069265837499</v>
      </c>
      <c r="BO219" s="165"/>
      <c r="BP219" s="187" cm="1">
        <f t="array" ref="BP219">IFERROR(IF($X219=$X218,BP218,INDEX(Forecast_Capex_Input!AC$12:AC$286,$X219)),0)</f>
        <v>0</v>
      </c>
      <c r="BQ219" s="187" cm="1">
        <f t="array" ref="BQ219">IFERROR(IF($X219=$X218,BQ218,INDEX(Forecast_Capex_Input!AD$12:AD$286,$X219)),0)</f>
        <v>0</v>
      </c>
      <c r="BR219" s="187" cm="1">
        <f t="array" ref="BR219">IFERROR(IF($X219=$X218,BR218,INDEX(Forecast_Capex_Input!AE$12:AE$286,$X219)),0)</f>
        <v>1</v>
      </c>
      <c r="BS219" s="187" cm="1">
        <f t="array" ref="BS219">IFERROR(IF($X219=$X218,BS218,INDEX(Forecast_Capex_Input!AF$12:AF$286,$X219)),0)</f>
        <v>0</v>
      </c>
      <c r="BT219" s="187" cm="1">
        <f t="array" ref="BT219">IFERROR(IF($X219=$X218,BT218,INDEX(Forecast_Capex_Input!AG$12:AG$286,$X219)),0)</f>
        <v>0</v>
      </c>
      <c r="BU219" s="165"/>
      <c r="BV219" s="215">
        <f t="shared" si="147"/>
        <v>0</v>
      </c>
      <c r="BW219" s="215">
        <f t="shared" si="148"/>
        <v>0</v>
      </c>
      <c r="BX219" s="215">
        <f t="shared" si="149"/>
        <v>4.2605443024977694</v>
      </c>
      <c r="BY219" s="215">
        <f t="shared" si="150"/>
        <v>0</v>
      </c>
      <c r="BZ219" s="215">
        <f t="shared" si="151"/>
        <v>0</v>
      </c>
      <c r="CA219" s="155">
        <f t="shared" si="179"/>
        <v>4.2605443024977694</v>
      </c>
      <c r="CB219" s="165"/>
      <c r="CC219" s="215">
        <f t="shared" ca="1" si="152"/>
        <v>0</v>
      </c>
      <c r="CD219" s="215">
        <f t="shared" ca="1" si="153"/>
        <v>0</v>
      </c>
      <c r="CE219" s="215">
        <f t="shared" ca="1" si="154"/>
        <v>4.2605443024977694</v>
      </c>
      <c r="CF219" s="215">
        <f t="shared" ca="1" si="155"/>
        <v>0</v>
      </c>
      <c r="CG219" s="215">
        <f t="shared" ca="1" si="156"/>
        <v>0</v>
      </c>
      <c r="CH219" s="155">
        <f t="shared" ca="1" si="180"/>
        <v>4.2605443024977694</v>
      </c>
      <c r="CI219" s="165"/>
      <c r="CJ219" s="215">
        <f t="shared" ca="1" si="157"/>
        <v>0</v>
      </c>
      <c r="CK219" s="215">
        <f t="shared" ca="1" si="158"/>
        <v>0</v>
      </c>
      <c r="CL219" s="215">
        <f t="shared" ca="1" si="159"/>
        <v>0.54896874465902723</v>
      </c>
      <c r="CM219" s="215">
        <f t="shared" ca="1" si="160"/>
        <v>0</v>
      </c>
      <c r="CN219" s="215">
        <f t="shared" ca="1" si="161"/>
        <v>0</v>
      </c>
      <c r="CO219" s="155">
        <f t="shared" ca="1" si="181"/>
        <v>0.54896874465902723</v>
      </c>
      <c r="CP219" s="165"/>
      <c r="CQ219" s="223">
        <f t="shared" ca="1" si="162"/>
        <v>0</v>
      </c>
      <c r="CR219" s="223">
        <f t="shared" ca="1" si="163"/>
        <v>0</v>
      </c>
      <c r="CS219" s="223">
        <f t="shared" ca="1" si="164"/>
        <v>7.7393879426953721E-2</v>
      </c>
      <c r="CT219" s="223">
        <f t="shared" ca="1" si="165"/>
        <v>0</v>
      </c>
      <c r="CU219" s="223">
        <f t="shared" ca="1" si="166"/>
        <v>0</v>
      </c>
      <c r="CV219" s="155">
        <f t="shared" ca="1" si="182"/>
        <v>7.7393879426953721E-2</v>
      </c>
      <c r="CW219" s="165"/>
      <c r="CX219" s="215">
        <f t="shared" ca="1" si="183"/>
        <v>0</v>
      </c>
      <c r="CY219" s="215">
        <f t="shared" ca="1" si="167"/>
        <v>0</v>
      </c>
      <c r="CZ219" s="215">
        <f t="shared" ca="1" si="168"/>
        <v>4.8869069265837499</v>
      </c>
      <c r="DA219" s="215">
        <f t="shared" ca="1" si="169"/>
        <v>0</v>
      </c>
      <c r="DB219" s="215">
        <f t="shared" ca="1" si="170"/>
        <v>0</v>
      </c>
      <c r="DC219" s="155">
        <f t="shared" ca="1" si="184"/>
        <v>4.8869069265837499</v>
      </c>
      <c r="DD219" s="165"/>
      <c r="DE219" s="188" t="b" cm="1">
        <f t="array" aca="1" ref="DE219" ca="1">OR($G219=Forecast_Capex_Input!$BF$8:$BF$10)</f>
        <v>0</v>
      </c>
      <c r="DF219" s="188" cm="1">
        <f t="array" aca="1" ref="DF219" ca="1">IFERROR(INDEX(Forecast_Capex_Input!BG$12:BG$286,$X219)
*(INDEX(Forecast_Capex_Input!$H$12:$H$286,$X219)=Repex),0)
*$DE219</f>
        <v>0</v>
      </c>
      <c r="DG219" s="188" cm="1">
        <f t="array" aca="1" ref="DG219" ca="1">IFERROR(INDEX(Forecast_Capex_Input!BH$12:BH$286,$X219)
*(INDEX(Forecast_Capex_Input!$H$12:$H$286,$X219)=Repex),0)
*$DE219</f>
        <v>0</v>
      </c>
      <c r="DH219" s="188" cm="1">
        <f t="array" aca="1" ref="DH219" ca="1">IFERROR(INDEX(Forecast_Capex_Input!BI$12:BI$286,$X219)
*(INDEX(Forecast_Capex_Input!$H$12:$H$286,$X219)=Repex),0)
*$DE219</f>
        <v>0</v>
      </c>
      <c r="DI219" s="188" cm="1">
        <f t="array" aca="1" ref="DI219" ca="1">IFERROR(INDEX(Forecast_Capex_Input!BJ$12:BJ$286,$X219)
*(INDEX(Forecast_Capex_Input!$H$12:$H$286,$X219)=Repex),0)
*$DE219</f>
        <v>0</v>
      </c>
      <c r="DJ219" s="188" cm="1">
        <f t="array" aca="1" ref="DJ219" ca="1">IFERROR(INDEX(Forecast_Capex_Input!BK$12:BK$286,$X219)
*(INDEX(Forecast_Capex_Input!$H$12:$H$286,$X219)=Repex),0)
*$DE219</f>
        <v>0</v>
      </c>
      <c r="DK219" s="188" cm="1">
        <f t="array" aca="1" ref="DK219" ca="1">IFERROR(INDEX(Forecast_Capex_Input!BL$12:BL$286,$X219)
*(INDEX(Forecast_Capex_Input!$H$12:$H$286,$X219)=Repex),0)
*$DE219</f>
        <v>0</v>
      </c>
      <c r="DL219" s="165"/>
      <c r="DM219" s="188" t="b" cm="1">
        <f t="array" aca="1" ref="DM219" ca="1">OR($G219=Forecast_Capex_Input!$BN$8:$BN$9)</f>
        <v>1</v>
      </c>
      <c r="DN219" s="188" cm="1">
        <f t="array" aca="1" ref="DN219" ca="1">IFERROR(INDEX(Forecast_Capex_Input!BO$12:BO$286,$X219)
*(INDEX(Forecast_Capex_Input!$H$12:$H$286,$X219)=Repex),0)
*$DM219</f>
        <v>0.27403354397614066</v>
      </c>
      <c r="DO219" s="188" cm="1">
        <f t="array" aca="1" ref="DO219" ca="1">IFERROR(INDEX(Forecast_Capex_Input!BP$12:BP$286,$X219)
*(INDEX(Forecast_Capex_Input!$H$12:$H$286,$X219)=Repex),0)
*$DM219</f>
        <v>0.59343239994894625</v>
      </c>
      <c r="DP219" s="188" cm="1">
        <f t="array" aca="1" ref="DP219" ca="1">IFERROR(INDEX(Forecast_Capex_Input!BQ$12:BQ$286,$X219)
*(INDEX(Forecast_Capex_Input!$H$12:$H$286,$X219)=Repex),0)
*$DM219</f>
        <v>0.13253405607491292</v>
      </c>
      <c r="DQ219" s="188" cm="1">
        <f t="array" aca="1" ref="DQ219" ca="1">IFERROR(INDEX(Forecast_Capex_Input!BR$12:BR$286,$X219)
*(INDEX(Forecast_Capex_Input!$H$12:$H$286,$X219)=Repex),0)
*$DM219</f>
        <v>0</v>
      </c>
      <c r="DR219" s="188" cm="1">
        <f t="array" aca="1" ref="DR219" ca="1">IFERROR(INDEX(Forecast_Capex_Input!BS$12:BS$286,$X219)
*(INDEX(Forecast_Capex_Input!$H$12:$H$286,$X219)=Repex),0)
*$DM219</f>
        <v>0</v>
      </c>
      <c r="DS219" s="165"/>
      <c r="DT219" s="188" t="b" cm="1">
        <f t="array" aca="1" ref="DT219" ca="1">OR($G219=Forecast_Capex_Input!$BU$8:$BU$10)</f>
        <v>0</v>
      </c>
      <c r="DU219" s="188" cm="1">
        <f t="array" aca="1" ref="DU219" ca="1">IFERROR(INDEX(Forecast_Capex_Input!BV$12:BV$286,$X219)
*(INDEX(Forecast_Capex_Input!$H$12:$H$286,$X219)=Repex),0)
*$DT219</f>
        <v>0</v>
      </c>
      <c r="DV219" s="188" cm="1">
        <f t="array" aca="1" ref="DV219" ca="1">IFERROR(INDEX(Forecast_Capex_Input!BW$12:BW$286,$X219)
*(INDEX(Forecast_Capex_Input!$H$12:$H$286,$X219)=Repex),0)
*$DT219</f>
        <v>0</v>
      </c>
      <c r="DW219" s="188" cm="1">
        <f t="array" aca="1" ref="DW219" ca="1">IFERROR(INDEX(Forecast_Capex_Input!BX$12:BX$286,$X219)
*(INDEX(Forecast_Capex_Input!$H$12:$H$286,$X219)=Repex),0)
*$DT219</f>
        <v>0</v>
      </c>
      <c r="DX219" s="188" cm="1">
        <f t="array" aca="1" ref="DX219" ca="1">IFERROR(INDEX(Forecast_Capex_Input!BY$12:BY$286,$X219)
*(INDEX(Forecast_Capex_Input!$H$12:$H$286,$X219)=Repex),0)
*$DT219</f>
        <v>0</v>
      </c>
      <c r="DY219" s="188" cm="1">
        <f t="array" aca="1" ref="DY219" ca="1">IFERROR(INDEX(Forecast_Capex_Input!BZ$12:BZ$286,$X219)
*(INDEX(Forecast_Capex_Input!$H$12:$H$286,$X219)=Repex),0)
*$DT219</f>
        <v>0</v>
      </c>
      <c r="DZ219" s="188" cm="1">
        <f t="array" aca="1" ref="DZ219" ca="1">IFERROR(INDEX(Forecast_Capex_Input!CA$12:CA$286,$X219)
*(INDEX(Forecast_Capex_Input!$H$12:$H$286,$X219)=Repex),0)
*$DT219</f>
        <v>0</v>
      </c>
      <c r="EA219" s="188" cm="1">
        <f t="array" aca="1" ref="EA219" ca="1">IFERROR(INDEX(Forecast_Capex_Input!CB$12:CB$286,$X219)
*(INDEX(Forecast_Capex_Input!$H$12:$H$286,$X219)=Repex),0)
*$DT219</f>
        <v>0</v>
      </c>
      <c r="EB219" s="188" cm="1">
        <f t="array" aca="1" ref="EB219" ca="1">IFERROR(INDEX(Forecast_Capex_Input!CC$12:CC$286,$X219)
*(INDEX(Forecast_Capex_Input!$H$12:$H$286,$X219)=Repex),0)
*$DT219</f>
        <v>0</v>
      </c>
      <c r="EC219" s="165"/>
      <c r="ED219" s="226" t="str">
        <f t="shared" si="171"/>
        <v>N/A</v>
      </c>
      <c r="EE219" s="174" t="s">
        <v>15</v>
      </c>
    </row>
    <row r="220" spans="3:135" x14ac:dyDescent="0.2">
      <c r="C220" s="174">
        <f t="shared" si="172"/>
        <v>210</v>
      </c>
      <c r="D220" s="167" t="str" cm="1">
        <f t="array" ref="D220">IFERROR(INDEX(Forecast_Capex_Input!$D$12:$D$286,$X220),NA)</f>
        <v>Molong No1 Transformer Renewal</v>
      </c>
      <c r="E220" s="172" t="b" cm="1">
        <f t="array" ref="E220">IF($X220=NA,NA,INDEX(Forecast_Capex_Input!$E$12:$E$286,$X220))</f>
        <v>1</v>
      </c>
      <c r="F220" s="167" t="str" cm="1">
        <f t="array" aca="1" ref="F220" ca="1">IFERROR(INDEX(General!$E$25:$E$26,$Y220),NA)</f>
        <v>Non-Labour</v>
      </c>
      <c r="G220" s="167" t="str" cm="1">
        <f t="array" aca="1" ref="G220" ca="1">IFERROR(INDEX(Forecast_Capex_Input!$AI$11:$BB$11,$AA220),NA)</f>
        <v>Secondary Systems</v>
      </c>
      <c r="H220" s="189" cm="1">
        <f t="array" aca="1" ref="H220" ca="1">IFERROR(INDEX(Forecast_Capex_Input!$AI$12:$BB$286,$X220,$AA220),NA)</f>
        <v>0.10711298546600685</v>
      </c>
      <c r="I220" s="199" t="str" cm="1">
        <f t="array" ref="I220">IFERROR(INDEX(Forecast_Capex_Input!$F$12:$F$286,$X220),NA)</f>
        <v>Replacement Expenditure</v>
      </c>
      <c r="J220" s="199" t="str" cm="1">
        <f t="array" ref="J220">IFERROR(INDEX(Forecast_Capex_Input!G$12:G$286,$X220),NA)</f>
        <v>Substation</v>
      </c>
      <c r="K220" s="199" t="str" cm="1">
        <f t="array" ref="K220">IFERROR(INDEX(Forecast_Capex_Input!H$12:H$286,$X220),NA)</f>
        <v>Repex</v>
      </c>
      <c r="L220" s="199" t="str" cm="1">
        <f t="array" ref="L220">IFERROR(INDEX(Forecast_Capex_Input!I$12:I$286,$X220),NA)</f>
        <v>N/A</v>
      </c>
      <c r="M220" s="199" t="str" cm="1">
        <f t="array" ref="M220">IFERROR(INDEX(Forecast_Capex_Input!J$12:J$286,$X220),NA)</f>
        <v>N/A</v>
      </c>
      <c r="N220" s="199" t="str" cm="1">
        <f t="array" ref="N220">IFERROR(INDEX(Forecast_Capex_Input!K$12:K$286,$X220),NA)</f>
        <v>Substations - Power Transformers</v>
      </c>
      <c r="O220" s="199" t="str" cm="1">
        <f t="array" ref="O220">IFERROR(INDEX(Forecast_Capex_Input!L$12:L$286,$X220),NA)</f>
        <v>Substations - Safe and Reliable Network</v>
      </c>
      <c r="P220" s="199" t="str" cm="1">
        <f t="array" ref="P220">IFERROR(INDEX(Forecast_Capex_Input!M$12:M$286,$X220),NA)</f>
        <v>N/A</v>
      </c>
      <c r="Q220" s="172" t="str" cm="1">
        <f t="array" ref="Q220">IFERROR(INDEX(Forecast_Capex_Input!N$12:N$286,$X220),NA)</f>
        <v>No</v>
      </c>
      <c r="R220" s="265" cm="1">
        <f t="array" ref="R220">IFERROR(INDEX(Forecast_Capex_Input!O$12:O$286,$X220),0)</f>
        <v>0</v>
      </c>
      <c r="S220" s="172" t="str" cm="1">
        <f t="array" ref="S220">IFERROR(INDEX(Forecast_Capex_Input!P$12:P$286,$X220),0)</f>
        <v>Safety security &amp; reliability</v>
      </c>
      <c r="T220" s="199" t="str" cm="1">
        <f t="array" aca="1" ref="T220" ca="1">IFERROR(INDEX(General!$K$84:$K$103,$AA220),NA)</f>
        <v>Secondary Systems (2018-23)</v>
      </c>
      <c r="U220" s="188" cm="1">
        <f t="array" aca="1" ref="U220" ca="1">IFERROR(
IF($F220=General!$E$25,INDEX(Forecast_Capex_Input!S$12:S$286,$X220),
INDEX(Forecast_Capex_Input!T$12:T$286,$X220)),0)</f>
        <v>0.8466274994767149</v>
      </c>
      <c r="V220" s="222" t="b">
        <f>IFERROR(INDEX(Overheads!$T$19:$T$26,MATCH($I220,Overheads!$E$19:$E$26,0)),FALSE)</f>
        <v>1</v>
      </c>
      <c r="W220" s="165"/>
      <c r="X220" s="174">
        <f>IFERROR(
IF(MATCH($C220,Forecast_Capex_Input!$CI$12:$CI$286,1)+1&gt;MAX(Forecast_Capex_Input!$C$12:$C$286),NA,
MATCH($C220,Forecast_Capex_Input!$CI$12:$CI$286,1)+1),1)</f>
        <v>83</v>
      </c>
      <c r="Y220" s="174" cm="1">
        <f t="array" aca="1" ref="Y220" ca="1">IFERROR(
IF(X219&lt;&gt;X220,1,
IF(COUNTIF(OFFSET(Y219,0,0,-INDEX(Forecast_Capex_Input!$CG$12:$CG$286,$X220)),Y219)=INDEX(Forecast_Capex_Input!$CG$12:$CG$286,$X220),Y219+1,Y219)),NA)</f>
        <v>2</v>
      </c>
      <c r="Z220" s="174" cm="1">
        <f t="array" ref="Z220">IFERROR($C220-IF($X220=1,1,INDEX(Forecast_Capex_Input!$CI$12:$CI$286,$X220-1))+1,NA)</f>
        <v>4</v>
      </c>
      <c r="AA220" s="174" cm="1">
        <f t="array" aca="1" ref="AA220" ca="1">IFERROR(IF(Y220=1,
INDEX(Forecast_Capex_Input!$AI$10:$BB$10,SMALL(IF(INDEX(Forecast_Capex_Input!$AI$12:$BB$286,$X220,0)&gt;0,COLUMN(Forecast_Capex_Input!$AI$10:$BB$10)-COLUMN(Forecast_Capex_Input!$AI$12)+1),ROWS(OFFSET(AA219,0,0,-$Z220)))),
OFFSET(AA219,-INDEX(Forecast_Capex_Input!$CG$12:$CG$286,$X220)+1,0)),NA)</f>
        <v>4</v>
      </c>
      <c r="AB220" s="174">
        <f t="shared" ca="1" si="141"/>
        <v>2</v>
      </c>
      <c r="AC220" s="222" t="b">
        <f t="shared" si="173"/>
        <v>0</v>
      </c>
      <c r="AD220" s="220" t="b">
        <v>0</v>
      </c>
      <c r="AE220" s="222" t="b">
        <f t="shared" si="142"/>
        <v>1</v>
      </c>
      <c r="AF220" s="165"/>
      <c r="AG220" s="215">
        <v>1.261153273581676E-2</v>
      </c>
      <c r="AH220" s="215">
        <v>6.880030011743582E-2</v>
      </c>
      <c r="AI220" s="215">
        <v>0.4296938417979802</v>
      </c>
      <c r="AJ220" s="215">
        <v>0</v>
      </c>
      <c r="AK220" s="215">
        <v>0</v>
      </c>
      <c r="AL220" s="155">
        <v>0.5111056746512328</v>
      </c>
      <c r="AM220" s="165"/>
      <c r="AN220" s="215" cm="1">
        <f t="array" aca="1" ref="AN220" ca="1">IFERROR(INDEX(General!O$33:O$34,$AB220)
*AG220,0)</f>
        <v>1.261153273581676E-2</v>
      </c>
      <c r="AO220" s="215" cm="1">
        <f t="array" aca="1" ref="AO220" ca="1">IFERROR(INDEX(General!P$33:P$34,$AB220)
*AH220,0)</f>
        <v>6.880030011743582E-2</v>
      </c>
      <c r="AP220" s="215" cm="1">
        <f t="array" aca="1" ref="AP220" ca="1">IFERROR(INDEX(General!Q$33:Q$34,$AB220)
*AI220,0)</f>
        <v>0.4296938417979802</v>
      </c>
      <c r="AQ220" s="215" cm="1">
        <f t="array" aca="1" ref="AQ220" ca="1">IFERROR(INDEX(General!R$33:R$34,$AB220)
*AJ220,0)</f>
        <v>0</v>
      </c>
      <c r="AR220" s="215" cm="1">
        <f t="array" aca="1" ref="AR220" ca="1">IFERROR(INDEX(General!S$33:S$34,$AB220)
*AK220,0)</f>
        <v>0</v>
      </c>
      <c r="AS220" s="155">
        <f t="shared" ca="1" si="174"/>
        <v>0.5111056746512328</v>
      </c>
      <c r="AT220" s="165"/>
      <c r="AU220" s="215">
        <f ca="1">IF($AE220=FALSE,AN220*Overheads!$R$24*$V220,
IFERROR(Overheads!$O$49*$V220*AN220,0)
+IFERROR(Overheads!Q$59*$V220*(AN220/Overheads!Q$68),0))</f>
        <v>1.7664519314834165E-3</v>
      </c>
      <c r="AV220" s="215">
        <f ca="1">IF($AE220=FALSE,AO220*Overheads!$R$24*$V220,
IFERROR(Overheads!$O$49*$V220*AO220,0)
+IFERROR(Overheads!R$59*$V220*(AO220/Overheads!R$68),0))</f>
        <v>8.2113461218897635E-3</v>
      </c>
      <c r="AW220" s="215">
        <f ca="1">IF($AE220=FALSE,AP220*Overheads!$R$24*$V220,
IFERROR(Overheads!$O$49*$V220*AP220,0)
+IFERROR(Overheads!S$59*$V220*(AP220/Overheads!S$68),0))</f>
        <v>5.5877881568805653E-2</v>
      </c>
      <c r="AX220" s="215">
        <f ca="1">IF($AE220=FALSE,AQ220*Overheads!$R$24*$V220,
IFERROR(Overheads!$O$49*$V220*AQ220,0)
+IFERROR(Overheads!T$59*$V220*(AQ220/Overheads!T$68),0))</f>
        <v>0</v>
      </c>
      <c r="AY220" s="215">
        <f ca="1">IF($AE220=FALSE,AR220*Overheads!$R$24*$V220,
IFERROR(Overheads!$O$49*$V220*AR220,0)
+IFERROR(Overheads!U$59*$V220*(AR220/Overheads!U$68),0))</f>
        <v>0</v>
      </c>
      <c r="AZ220" s="155">
        <f t="shared" ca="1" si="175"/>
        <v>6.5855679622178837E-2</v>
      </c>
      <c r="BA220" s="165"/>
      <c r="BB220" s="215">
        <f ca="1">IF($AE220=FALSE,AN220*Overheads!$S$25,
IFERROR(Overheads!$O$50*AN220,0)
+IFERROR(Overheads!Q$60*(AN220/Overheads!Q$66),0))</f>
        <v>2.3708179540856165E-4</v>
      </c>
      <c r="BC220" s="215">
        <f ca="1">IF($AE220=FALSE,AO220*Overheads!$S$25,
IFERROR(Overheads!$O$50*AO220,0)
+IFERROR(Overheads!R$60*(AO220/Overheads!R$66),0))</f>
        <v>1.1608400725552125E-3</v>
      </c>
      <c r="BD220" s="215">
        <f ca="1">IF($AE220=FALSE,AP220*Overheads!$S$25,
IFERROR(Overheads!$O$50*AP220,0)
+IFERROR(Overheads!S$60*(AP220/Overheads!S$66),0))</f>
        <v>7.8864437318022316E-3</v>
      </c>
      <c r="BE220" s="215">
        <f ca="1">IF($AE220=FALSE,AQ220*Overheads!$S$25,
IFERROR(Overheads!$O$50*AQ220,0)
+IFERROR(Overheads!T$60*(AQ220/Overheads!T$66),0))</f>
        <v>0</v>
      </c>
      <c r="BF220" s="215">
        <f ca="1">IF($AE220=FALSE,AR220*Overheads!$S$25,
IFERROR(Overheads!$O$50*AR220,0)
+IFERROR(Overheads!U$60*(AR220/Overheads!U$66),0))</f>
        <v>0</v>
      </c>
      <c r="BG220" s="155">
        <f t="shared" ca="1" si="176"/>
        <v>9.2843655997660052E-3</v>
      </c>
      <c r="BH220" s="165"/>
      <c r="BI220" s="215">
        <f t="shared" ca="1" si="177"/>
        <v>1.4615066462708739E-2</v>
      </c>
      <c r="BJ220" s="215">
        <f t="shared" ca="1" si="143"/>
        <v>7.8172486311880784E-2</v>
      </c>
      <c r="BK220" s="215">
        <f t="shared" ca="1" si="144"/>
        <v>0.49345816709858809</v>
      </c>
      <c r="BL220" s="215">
        <f t="shared" ca="1" si="145"/>
        <v>0</v>
      </c>
      <c r="BM220" s="215">
        <f t="shared" ca="1" si="146"/>
        <v>0</v>
      </c>
      <c r="BN220" s="155">
        <f t="shared" ca="1" si="178"/>
        <v>0.58624571987317764</v>
      </c>
      <c r="BO220" s="165"/>
      <c r="BP220" s="187" cm="1">
        <f t="array" ref="BP220">IFERROR(IF($X220=$X219,BP219,INDEX(Forecast_Capex_Input!AC$12:AC$286,$X220)),0)</f>
        <v>0</v>
      </c>
      <c r="BQ220" s="187" cm="1">
        <f t="array" ref="BQ220">IFERROR(IF($X220=$X219,BQ219,INDEX(Forecast_Capex_Input!AD$12:AD$286,$X220)),0)</f>
        <v>0</v>
      </c>
      <c r="BR220" s="187" cm="1">
        <f t="array" ref="BR220">IFERROR(IF($X220=$X219,BR219,INDEX(Forecast_Capex_Input!AE$12:AE$286,$X220)),0)</f>
        <v>1</v>
      </c>
      <c r="BS220" s="187" cm="1">
        <f t="array" ref="BS220">IFERROR(IF($X220=$X219,BS219,INDEX(Forecast_Capex_Input!AF$12:AF$286,$X220)),0)</f>
        <v>0</v>
      </c>
      <c r="BT220" s="187" cm="1">
        <f t="array" ref="BT220">IFERROR(IF($X220=$X219,BT219,INDEX(Forecast_Capex_Input!AG$12:AG$286,$X220)),0)</f>
        <v>0</v>
      </c>
      <c r="BU220" s="165"/>
      <c r="BV220" s="215">
        <f t="shared" si="147"/>
        <v>0</v>
      </c>
      <c r="BW220" s="215">
        <f t="shared" si="148"/>
        <v>0</v>
      </c>
      <c r="BX220" s="215">
        <f t="shared" si="149"/>
        <v>0.5111056746512328</v>
      </c>
      <c r="BY220" s="215">
        <f t="shared" si="150"/>
        <v>0</v>
      </c>
      <c r="BZ220" s="215">
        <f t="shared" si="151"/>
        <v>0</v>
      </c>
      <c r="CA220" s="155">
        <f t="shared" si="179"/>
        <v>0.5111056746512328</v>
      </c>
      <c r="CB220" s="165"/>
      <c r="CC220" s="215">
        <f t="shared" ca="1" si="152"/>
        <v>0</v>
      </c>
      <c r="CD220" s="215">
        <f t="shared" ca="1" si="153"/>
        <v>0</v>
      </c>
      <c r="CE220" s="215">
        <f t="shared" ca="1" si="154"/>
        <v>0.5111056746512328</v>
      </c>
      <c r="CF220" s="215">
        <f t="shared" ca="1" si="155"/>
        <v>0</v>
      </c>
      <c r="CG220" s="215">
        <f t="shared" ca="1" si="156"/>
        <v>0</v>
      </c>
      <c r="CH220" s="155">
        <f t="shared" ca="1" si="180"/>
        <v>0.5111056746512328</v>
      </c>
      <c r="CI220" s="165"/>
      <c r="CJ220" s="215">
        <f t="shared" ca="1" si="157"/>
        <v>0</v>
      </c>
      <c r="CK220" s="215">
        <f t="shared" ca="1" si="158"/>
        <v>0</v>
      </c>
      <c r="CL220" s="215">
        <f t="shared" ca="1" si="159"/>
        <v>6.5855679622178837E-2</v>
      </c>
      <c r="CM220" s="215">
        <f t="shared" ca="1" si="160"/>
        <v>0</v>
      </c>
      <c r="CN220" s="215">
        <f t="shared" ca="1" si="161"/>
        <v>0</v>
      </c>
      <c r="CO220" s="155">
        <f t="shared" ca="1" si="181"/>
        <v>6.5855679622178837E-2</v>
      </c>
      <c r="CP220" s="165"/>
      <c r="CQ220" s="223">
        <f t="shared" ca="1" si="162"/>
        <v>0</v>
      </c>
      <c r="CR220" s="223">
        <f t="shared" ca="1" si="163"/>
        <v>0</v>
      </c>
      <c r="CS220" s="223">
        <f t="shared" ca="1" si="164"/>
        <v>9.2843655997660052E-3</v>
      </c>
      <c r="CT220" s="223">
        <f t="shared" ca="1" si="165"/>
        <v>0</v>
      </c>
      <c r="CU220" s="223">
        <f t="shared" ca="1" si="166"/>
        <v>0</v>
      </c>
      <c r="CV220" s="155">
        <f t="shared" ca="1" si="182"/>
        <v>9.2843655997660052E-3</v>
      </c>
      <c r="CW220" s="165"/>
      <c r="CX220" s="215">
        <f t="shared" ca="1" si="183"/>
        <v>0</v>
      </c>
      <c r="CY220" s="215">
        <f t="shared" ca="1" si="167"/>
        <v>0</v>
      </c>
      <c r="CZ220" s="215">
        <f t="shared" ca="1" si="168"/>
        <v>0.58624571987317764</v>
      </c>
      <c r="DA220" s="215">
        <f t="shared" ca="1" si="169"/>
        <v>0</v>
      </c>
      <c r="DB220" s="215">
        <f t="shared" ca="1" si="170"/>
        <v>0</v>
      </c>
      <c r="DC220" s="155">
        <f t="shared" ca="1" si="184"/>
        <v>0.58624571987317764</v>
      </c>
      <c r="DD220" s="165"/>
      <c r="DE220" s="188" t="b" cm="1">
        <f t="array" aca="1" ref="DE220" ca="1">OR($G220=Forecast_Capex_Input!$BF$8:$BF$10)</f>
        <v>0</v>
      </c>
      <c r="DF220" s="188" cm="1">
        <f t="array" aca="1" ref="DF220" ca="1">IFERROR(INDEX(Forecast_Capex_Input!BG$12:BG$286,$X220)
*(INDEX(Forecast_Capex_Input!$H$12:$H$286,$X220)=Repex),0)
*$DE220</f>
        <v>0</v>
      </c>
      <c r="DG220" s="188" cm="1">
        <f t="array" aca="1" ref="DG220" ca="1">IFERROR(INDEX(Forecast_Capex_Input!BH$12:BH$286,$X220)
*(INDEX(Forecast_Capex_Input!$H$12:$H$286,$X220)=Repex),0)
*$DE220</f>
        <v>0</v>
      </c>
      <c r="DH220" s="188" cm="1">
        <f t="array" aca="1" ref="DH220" ca="1">IFERROR(INDEX(Forecast_Capex_Input!BI$12:BI$286,$X220)
*(INDEX(Forecast_Capex_Input!$H$12:$H$286,$X220)=Repex),0)
*$DE220</f>
        <v>0</v>
      </c>
      <c r="DI220" s="188" cm="1">
        <f t="array" aca="1" ref="DI220" ca="1">IFERROR(INDEX(Forecast_Capex_Input!BJ$12:BJ$286,$X220)
*(INDEX(Forecast_Capex_Input!$H$12:$H$286,$X220)=Repex),0)
*$DE220</f>
        <v>0</v>
      </c>
      <c r="DJ220" s="188" cm="1">
        <f t="array" aca="1" ref="DJ220" ca="1">IFERROR(INDEX(Forecast_Capex_Input!BK$12:BK$286,$X220)
*(INDEX(Forecast_Capex_Input!$H$12:$H$286,$X220)=Repex),0)
*$DE220</f>
        <v>0</v>
      </c>
      <c r="DK220" s="188" cm="1">
        <f t="array" aca="1" ref="DK220" ca="1">IFERROR(INDEX(Forecast_Capex_Input!BL$12:BL$286,$X220)
*(INDEX(Forecast_Capex_Input!$H$12:$H$286,$X220)=Repex),0)
*$DE220</f>
        <v>0</v>
      </c>
      <c r="DL220" s="165"/>
      <c r="DM220" s="188" t="b" cm="1">
        <f t="array" aca="1" ref="DM220" ca="1">OR($G220=Forecast_Capex_Input!$BN$8:$BN$9)</f>
        <v>0</v>
      </c>
      <c r="DN220" s="188" cm="1">
        <f t="array" aca="1" ref="DN220" ca="1">IFERROR(INDEX(Forecast_Capex_Input!BO$12:BO$286,$X220)
*(INDEX(Forecast_Capex_Input!$H$12:$H$286,$X220)=Repex),0)
*$DM220</f>
        <v>0</v>
      </c>
      <c r="DO220" s="188" cm="1">
        <f t="array" aca="1" ref="DO220" ca="1">IFERROR(INDEX(Forecast_Capex_Input!BP$12:BP$286,$X220)
*(INDEX(Forecast_Capex_Input!$H$12:$H$286,$X220)=Repex),0)
*$DM220</f>
        <v>0</v>
      </c>
      <c r="DP220" s="188" cm="1">
        <f t="array" aca="1" ref="DP220" ca="1">IFERROR(INDEX(Forecast_Capex_Input!BQ$12:BQ$286,$X220)
*(INDEX(Forecast_Capex_Input!$H$12:$H$286,$X220)=Repex),0)
*$DM220</f>
        <v>0</v>
      </c>
      <c r="DQ220" s="188" cm="1">
        <f t="array" aca="1" ref="DQ220" ca="1">IFERROR(INDEX(Forecast_Capex_Input!BR$12:BR$286,$X220)
*(INDEX(Forecast_Capex_Input!$H$12:$H$286,$X220)=Repex),0)
*$DM220</f>
        <v>0</v>
      </c>
      <c r="DR220" s="188" cm="1">
        <f t="array" aca="1" ref="DR220" ca="1">IFERROR(INDEX(Forecast_Capex_Input!BS$12:BS$286,$X220)
*(INDEX(Forecast_Capex_Input!$H$12:$H$286,$X220)=Repex),0)
*$DM220</f>
        <v>0</v>
      </c>
      <c r="DS220" s="165"/>
      <c r="DT220" s="188" t="b" cm="1">
        <f t="array" aca="1" ref="DT220" ca="1">OR($G220=Forecast_Capex_Input!$BU$8:$BU$10)</f>
        <v>1</v>
      </c>
      <c r="DU220" s="188" cm="1">
        <f t="array" aca="1" ref="DU220" ca="1">IFERROR(INDEX(Forecast_Capex_Input!BV$12:BV$286,$X220)
*(INDEX(Forecast_Capex_Input!$H$12:$H$286,$X220)=Repex),0)
*$DT220</f>
        <v>0.14699399295040461</v>
      </c>
      <c r="DV220" s="188" cm="1">
        <f t="array" aca="1" ref="DV220" ca="1">IFERROR(INDEX(Forecast_Capex_Input!BW$12:BW$286,$X220)
*(INDEX(Forecast_Capex_Input!$H$12:$H$286,$X220)=Repex),0)
*$DT220</f>
        <v>0.72694732661470474</v>
      </c>
      <c r="DW220" s="188" cm="1">
        <f t="array" aca="1" ref="DW220" ca="1">IFERROR(INDEX(Forecast_Capex_Input!BX$12:BX$286,$X220)
*(INDEX(Forecast_Capex_Input!$H$12:$H$286,$X220)=Repex),0)
*$DT220</f>
        <v>0.12605868043489052</v>
      </c>
      <c r="DX220" s="188" cm="1">
        <f t="array" aca="1" ref="DX220" ca="1">IFERROR(INDEX(Forecast_Capex_Input!BY$12:BY$286,$X220)
*(INDEX(Forecast_Capex_Input!$H$12:$H$286,$X220)=Repex),0)
*$DT220</f>
        <v>0</v>
      </c>
      <c r="DY220" s="188" cm="1">
        <f t="array" aca="1" ref="DY220" ca="1">IFERROR(INDEX(Forecast_Capex_Input!BZ$12:BZ$286,$X220)
*(INDEX(Forecast_Capex_Input!$H$12:$H$286,$X220)=Repex),0)
*$DT220</f>
        <v>0</v>
      </c>
      <c r="DZ220" s="188" cm="1">
        <f t="array" aca="1" ref="DZ220" ca="1">IFERROR(INDEX(Forecast_Capex_Input!CA$12:CA$286,$X220)
*(INDEX(Forecast_Capex_Input!$H$12:$H$286,$X220)=Repex),0)
*$DT220</f>
        <v>0</v>
      </c>
      <c r="EA220" s="188" cm="1">
        <f t="array" aca="1" ref="EA220" ca="1">IFERROR(INDEX(Forecast_Capex_Input!CB$12:CB$286,$X220)
*(INDEX(Forecast_Capex_Input!$H$12:$H$286,$X220)=Repex),0)
*$DT220</f>
        <v>0</v>
      </c>
      <c r="EB220" s="188" cm="1">
        <f t="array" aca="1" ref="EB220" ca="1">IFERROR(INDEX(Forecast_Capex_Input!CC$12:CC$286,$X220)
*(INDEX(Forecast_Capex_Input!$H$12:$H$286,$X220)=Repex),0)
*$DT220</f>
        <v>0</v>
      </c>
      <c r="EC220" s="165"/>
      <c r="ED220" s="226" t="str">
        <f t="shared" si="171"/>
        <v>N/A</v>
      </c>
      <c r="EE220" s="174" t="s">
        <v>15</v>
      </c>
    </row>
    <row r="221" spans="3:135" x14ac:dyDescent="0.2">
      <c r="C221" s="174">
        <f t="shared" si="172"/>
        <v>211</v>
      </c>
      <c r="D221" s="167" t="str" cm="1">
        <f t="array" ref="D221">IFERROR(INDEX(Forecast_Capex_Input!$D$12:$D$286,$X221),NA)</f>
        <v>Yass No3 Transformer Renewal</v>
      </c>
      <c r="E221" s="172" t="b" cm="1">
        <f t="array" ref="E221">IF($X221=NA,NA,INDEX(Forecast_Capex_Input!$E$12:$E$286,$X221))</f>
        <v>1</v>
      </c>
      <c r="F221" s="167" t="str" cm="1">
        <f t="array" aca="1" ref="F221" ca="1">IFERROR(INDEX(General!$E$25:$E$26,$Y221),NA)</f>
        <v>Labour</v>
      </c>
      <c r="G221" s="167" t="str" cm="1">
        <f t="array" aca="1" ref="G221" ca="1">IFERROR(INDEX(Forecast_Capex_Input!$AI$11:$BB$11,$AA221),NA)</f>
        <v>Substations</v>
      </c>
      <c r="H221" s="189" cm="1">
        <f t="array" aca="1" ref="H221" ca="1">IFERROR(INDEX(Forecast_Capex_Input!$AI$12:$BB$286,$X221,$AA221),NA)</f>
        <v>0.93371199325810461</v>
      </c>
      <c r="I221" s="199" t="str" cm="1">
        <f t="array" ref="I221">IFERROR(INDEX(Forecast_Capex_Input!$F$12:$F$286,$X221),NA)</f>
        <v>Replacement Expenditure</v>
      </c>
      <c r="J221" s="199" t="str" cm="1">
        <f t="array" ref="J221">IFERROR(INDEX(Forecast_Capex_Input!G$12:G$286,$X221),NA)</f>
        <v>Substation</v>
      </c>
      <c r="K221" s="199" t="str" cm="1">
        <f t="array" ref="K221">IFERROR(INDEX(Forecast_Capex_Input!H$12:H$286,$X221),NA)</f>
        <v>Repex</v>
      </c>
      <c r="L221" s="199" t="str" cm="1">
        <f t="array" ref="L221">IFERROR(INDEX(Forecast_Capex_Input!I$12:I$286,$X221),NA)</f>
        <v>N/A</v>
      </c>
      <c r="M221" s="199" t="str" cm="1">
        <f t="array" ref="M221">IFERROR(INDEX(Forecast_Capex_Input!J$12:J$286,$X221),NA)</f>
        <v>N/A</v>
      </c>
      <c r="N221" s="199" t="str" cm="1">
        <f t="array" ref="N221">IFERROR(INDEX(Forecast_Capex_Input!K$12:K$286,$X221),NA)</f>
        <v>Substations - Power Transformers</v>
      </c>
      <c r="O221" s="199" t="str" cm="1">
        <f t="array" ref="O221">IFERROR(INDEX(Forecast_Capex_Input!L$12:L$286,$X221),NA)</f>
        <v>Substations - Safe and Reliable Network</v>
      </c>
      <c r="P221" s="199" t="str" cm="1">
        <f t="array" ref="P221">IFERROR(INDEX(Forecast_Capex_Input!M$12:M$286,$X221),NA)</f>
        <v>N/A</v>
      </c>
      <c r="Q221" s="172" t="str" cm="1">
        <f t="array" ref="Q221">IFERROR(INDEX(Forecast_Capex_Input!N$12:N$286,$X221),NA)</f>
        <v>No</v>
      </c>
      <c r="R221" s="265" cm="1">
        <f t="array" ref="R221">IFERROR(INDEX(Forecast_Capex_Input!O$12:O$286,$X221),0)</f>
        <v>0</v>
      </c>
      <c r="S221" s="172" t="str" cm="1">
        <f t="array" ref="S221">IFERROR(INDEX(Forecast_Capex_Input!P$12:P$286,$X221),0)</f>
        <v>Safety security &amp; reliability</v>
      </c>
      <c r="T221" s="199" t="str" cm="1">
        <f t="array" aca="1" ref="T221" ca="1">IFERROR(INDEX(General!$K$84:$K$103,$AA221),NA)</f>
        <v>Substations (2018 onwards)</v>
      </c>
      <c r="U221" s="188" cm="1">
        <f t="array" aca="1" ref="U221" ca="1">IFERROR(
IF($F221=General!$E$25,INDEX(Forecast_Capex_Input!S$12:S$286,$X221),
INDEX(Forecast_Capex_Input!T$12:T$286,$X221)),0)</f>
        <v>0.14678485597517515</v>
      </c>
      <c r="V221" s="222" t="b">
        <f>IFERROR(INDEX(Overheads!$T$19:$T$26,MATCH($I221,Overheads!$E$19:$E$26,0)),FALSE)</f>
        <v>1</v>
      </c>
      <c r="W221" s="165"/>
      <c r="X221" s="174">
        <f>IFERROR(
IF(MATCH($C221,Forecast_Capex_Input!$CI$12:$CI$286,1)+1&gt;MAX(Forecast_Capex_Input!$C$12:$C$286),NA,
MATCH($C221,Forecast_Capex_Input!$CI$12:$CI$286,1)+1),1)</f>
        <v>84</v>
      </c>
      <c r="Y221" s="174" cm="1">
        <f t="array" aca="1" ref="Y221" ca="1">IFERROR(
IF(X220&lt;&gt;X221,1,
IF(COUNTIF(OFFSET(Y220,0,0,-INDEX(Forecast_Capex_Input!$CG$12:$CG$286,$X221)),Y220)=INDEX(Forecast_Capex_Input!$CG$12:$CG$286,$X221),Y220+1,Y220)),NA)</f>
        <v>1</v>
      </c>
      <c r="Z221" s="174" cm="1">
        <f t="array" ref="Z221">IFERROR($C221-IF($X221=1,1,INDEX(Forecast_Capex_Input!$CI$12:$CI$286,$X221-1))+1,NA)</f>
        <v>1</v>
      </c>
      <c r="AA221" s="174" cm="1">
        <f t="array" aca="1" ref="AA221" ca="1">IFERROR(IF(Y221=1,
INDEX(Forecast_Capex_Input!$AI$10:$BB$10,SMALL(IF(INDEX(Forecast_Capex_Input!$AI$12:$BB$286,$X221,0)&gt;0,COLUMN(Forecast_Capex_Input!$AI$10:$BB$10)-COLUMN(Forecast_Capex_Input!$AI$12)+1),ROWS(OFFSET(AA220,0,0,-$Z221)))),
OFFSET(AA220,-INDEX(Forecast_Capex_Input!$CG$12:$CG$286,$X221)+1,0)),NA)</f>
        <v>3</v>
      </c>
      <c r="AB221" s="174">
        <f t="shared" ca="1" si="141"/>
        <v>1</v>
      </c>
      <c r="AC221" s="222" t="b">
        <f t="shared" si="173"/>
        <v>0</v>
      </c>
      <c r="AD221" s="220" t="b">
        <v>0</v>
      </c>
      <c r="AE221" s="222" t="b">
        <f t="shared" si="142"/>
        <v>1</v>
      </c>
      <c r="AF221" s="165"/>
      <c r="AG221" s="215">
        <v>0</v>
      </c>
      <c r="AH221" s="215">
        <v>0</v>
      </c>
      <c r="AI221" s="215">
        <v>4.8017315870531214E-2</v>
      </c>
      <c r="AJ221" s="215">
        <v>0.44590197477656984</v>
      </c>
      <c r="AK221" s="215">
        <v>1.4499346294423114E-2</v>
      </c>
      <c r="AL221" s="155">
        <v>0.50841863694152412</v>
      </c>
      <c r="AM221" s="165"/>
      <c r="AN221" s="215" cm="1">
        <f t="array" aca="1" ref="AN221" ca="1">IFERROR(INDEX(General!O$33:O$34,$AB221)
*AG221,0)</f>
        <v>0</v>
      </c>
      <c r="AO221" s="215" cm="1">
        <f t="array" aca="1" ref="AO221" ca="1">IFERROR(INDEX(General!P$33:P$34,$AB221)
*AH221,0)</f>
        <v>0</v>
      </c>
      <c r="AP221" s="215" cm="1">
        <f t="array" aca="1" ref="AP221" ca="1">IFERROR(INDEX(General!Q$33:Q$34,$AB221)
*AI221,0)</f>
        <v>4.8741057498457703E-2</v>
      </c>
      <c r="AQ221" s="215" cm="1">
        <f t="array" aca="1" ref="AQ221" ca="1">IFERROR(INDEX(General!R$33:R$34,$AB221)
*AJ221,0)</f>
        <v>0.45634994283029345</v>
      </c>
      <c r="AR221" s="215" cm="1">
        <f t="array" aca="1" ref="AR221" ca="1">IFERROR(INDEX(General!S$33:S$34,$AB221)
*AK221,0)</f>
        <v>1.4930357969455368E-2</v>
      </c>
      <c r="AS221" s="155">
        <f t="shared" ca="1" si="174"/>
        <v>0.52002135829820662</v>
      </c>
      <c r="AT221" s="165"/>
      <c r="AU221" s="215">
        <f ca="1">IF($AE221=FALSE,AN221*Overheads!$R$24*$V221,
IFERROR(Overheads!$O$49*$V221*AN221,0)
+IFERROR(Overheads!Q$59*$V221*(AN221/Overheads!Q$68),0))</f>
        <v>0</v>
      </c>
      <c r="AV221" s="215">
        <f ca="1">IF($AE221=FALSE,AO221*Overheads!$R$24*$V221,
IFERROR(Overheads!$O$49*$V221*AO221,0)
+IFERROR(Overheads!R$59*$V221*(AO221/Overheads!R$68),0))</f>
        <v>0</v>
      </c>
      <c r="AW221" s="215">
        <f ca="1">IF($AE221=FALSE,AP221*Overheads!$R$24*$V221,
IFERROR(Overheads!$O$49*$V221*AP221,0)
+IFERROR(Overheads!S$59*$V221*(AP221/Overheads!S$68),0))</f>
        <v>6.3383431957994806E-3</v>
      </c>
      <c r="AX221" s="215">
        <f ca="1">IF($AE221=FALSE,AQ221*Overheads!$R$24*$V221,
IFERROR(Overheads!$O$49*$V221*AQ221,0)
+IFERROR(Overheads!T$59*$V221*(AQ221/Overheads!T$68),0))</f>
        <v>6.5390857378138753E-2</v>
      </c>
      <c r="AY221" s="215">
        <f ca="1">IF($AE221=FALSE,AR221*Overheads!$R$24*$V221,
IFERROR(Overheads!$O$49*$V221*AR221,0)
+IFERROR(Overheads!U$59*$V221*(AR221/Overheads!U$68),0))</f>
        <v>1.826378469687453E-3</v>
      </c>
      <c r="AZ221" s="155">
        <f t="shared" ca="1" si="175"/>
        <v>7.3555579043625696E-2</v>
      </c>
      <c r="BA221" s="165"/>
      <c r="BB221" s="215">
        <f ca="1">IF($AE221=FALSE,AN221*Overheads!$S$25,
IFERROR(Overheads!$O$50*AN221,0)
+IFERROR(Overheads!Q$60*(AN221/Overheads!Q$66),0))</f>
        <v>0</v>
      </c>
      <c r="BC221" s="215">
        <f ca="1">IF($AE221=FALSE,AO221*Overheads!$S$25,
IFERROR(Overheads!$O$50*AO221,0)
+IFERROR(Overheads!R$60*(AO221/Overheads!R$66),0))</f>
        <v>0</v>
      </c>
      <c r="BD221" s="215">
        <f ca="1">IF($AE221=FALSE,AP221*Overheads!$S$25,
IFERROR(Overheads!$O$50*AP221,0)
+IFERROR(Overheads!S$60*(AP221/Overheads!S$66),0))</f>
        <v>8.9457555589276031E-4</v>
      </c>
      <c r="BE221" s="215">
        <f ca="1">IF($AE221=FALSE,AQ221*Overheads!$S$25,
IFERROR(Overheads!$O$50*AQ221,0)
+IFERROR(Overheads!T$60*(AQ221/Overheads!T$66),0))</f>
        <v>9.2505793824131932E-3</v>
      </c>
      <c r="BF221" s="215">
        <f ca="1">IF($AE221=FALSE,AR221*Overheads!$S$25,
IFERROR(Overheads!$O$50*AR221,0)
+IFERROR(Overheads!U$60*(AR221/Overheads!U$66),0))</f>
        <v>2.673197960590394E-4</v>
      </c>
      <c r="BG221" s="155">
        <f t="shared" ca="1" si="176"/>
        <v>1.0412474734364994E-2</v>
      </c>
      <c r="BH221" s="165"/>
      <c r="BI221" s="215">
        <f t="shared" ca="1" si="177"/>
        <v>0</v>
      </c>
      <c r="BJ221" s="215">
        <f t="shared" ca="1" si="143"/>
        <v>0</v>
      </c>
      <c r="BK221" s="215">
        <f t="shared" ca="1" si="144"/>
        <v>5.5973976250149937E-2</v>
      </c>
      <c r="BL221" s="215">
        <f t="shared" ca="1" si="145"/>
        <v>0.53099137959084541</v>
      </c>
      <c r="BM221" s="215">
        <f t="shared" ca="1" si="146"/>
        <v>1.7024056235201861E-2</v>
      </c>
      <c r="BN221" s="155">
        <f t="shared" ca="1" si="178"/>
        <v>0.60398941207619716</v>
      </c>
      <c r="BO221" s="165"/>
      <c r="BP221" s="187" cm="1">
        <f t="array" ref="BP221">IFERROR(IF($X221=$X220,BP220,INDEX(Forecast_Capex_Input!AC$12:AC$286,$X221)),0)</f>
        <v>0</v>
      </c>
      <c r="BQ221" s="187" cm="1">
        <f t="array" ref="BQ221">IFERROR(IF($X221=$X220,BQ220,INDEX(Forecast_Capex_Input!AD$12:AD$286,$X221)),0)</f>
        <v>0</v>
      </c>
      <c r="BR221" s="187" cm="1">
        <f t="array" ref="BR221">IFERROR(IF($X221=$X220,BR220,INDEX(Forecast_Capex_Input!AE$12:AE$286,$X221)),0)</f>
        <v>0</v>
      </c>
      <c r="BS221" s="187" cm="1">
        <f t="array" ref="BS221">IFERROR(IF($X221=$X220,BS220,INDEX(Forecast_Capex_Input!AF$12:AF$286,$X221)),0)</f>
        <v>0</v>
      </c>
      <c r="BT221" s="187" cm="1">
        <f t="array" ref="BT221">IFERROR(IF($X221=$X220,BT220,INDEX(Forecast_Capex_Input!AG$12:AG$286,$X221)),0)</f>
        <v>1</v>
      </c>
      <c r="BU221" s="165"/>
      <c r="BV221" s="215">
        <f t="shared" si="147"/>
        <v>0</v>
      </c>
      <c r="BW221" s="215">
        <f t="shared" si="148"/>
        <v>0</v>
      </c>
      <c r="BX221" s="215">
        <f t="shared" si="149"/>
        <v>0</v>
      </c>
      <c r="BY221" s="215">
        <f t="shared" si="150"/>
        <v>0</v>
      </c>
      <c r="BZ221" s="215">
        <f t="shared" si="151"/>
        <v>0.50841863694152412</v>
      </c>
      <c r="CA221" s="155">
        <f t="shared" si="179"/>
        <v>0.50841863694152412</v>
      </c>
      <c r="CB221" s="165"/>
      <c r="CC221" s="215">
        <f t="shared" ca="1" si="152"/>
        <v>0</v>
      </c>
      <c r="CD221" s="215">
        <f t="shared" ca="1" si="153"/>
        <v>0</v>
      </c>
      <c r="CE221" s="215">
        <f t="shared" ca="1" si="154"/>
        <v>0</v>
      </c>
      <c r="CF221" s="215">
        <f t="shared" ca="1" si="155"/>
        <v>0</v>
      </c>
      <c r="CG221" s="215">
        <f t="shared" ca="1" si="156"/>
        <v>0.52002135829820662</v>
      </c>
      <c r="CH221" s="155">
        <f t="shared" ca="1" si="180"/>
        <v>0.52002135829820662</v>
      </c>
      <c r="CI221" s="165"/>
      <c r="CJ221" s="215">
        <f t="shared" ca="1" si="157"/>
        <v>0</v>
      </c>
      <c r="CK221" s="215">
        <f t="shared" ca="1" si="158"/>
        <v>0</v>
      </c>
      <c r="CL221" s="215">
        <f t="shared" ca="1" si="159"/>
        <v>0</v>
      </c>
      <c r="CM221" s="215">
        <f t="shared" ca="1" si="160"/>
        <v>0</v>
      </c>
      <c r="CN221" s="215">
        <f t="shared" ca="1" si="161"/>
        <v>7.3555579043625696E-2</v>
      </c>
      <c r="CO221" s="155">
        <f t="shared" ca="1" si="181"/>
        <v>7.3555579043625696E-2</v>
      </c>
      <c r="CP221" s="165"/>
      <c r="CQ221" s="223">
        <f t="shared" ca="1" si="162"/>
        <v>0</v>
      </c>
      <c r="CR221" s="223">
        <f t="shared" ca="1" si="163"/>
        <v>0</v>
      </c>
      <c r="CS221" s="223">
        <f t="shared" ca="1" si="164"/>
        <v>0</v>
      </c>
      <c r="CT221" s="223">
        <f t="shared" ca="1" si="165"/>
        <v>0</v>
      </c>
      <c r="CU221" s="223">
        <f t="shared" ca="1" si="166"/>
        <v>1.0412474734364994E-2</v>
      </c>
      <c r="CV221" s="155">
        <f t="shared" ca="1" si="182"/>
        <v>1.0412474734364994E-2</v>
      </c>
      <c r="CW221" s="165"/>
      <c r="CX221" s="215">
        <f t="shared" ca="1" si="183"/>
        <v>0</v>
      </c>
      <c r="CY221" s="215">
        <f t="shared" ca="1" si="167"/>
        <v>0</v>
      </c>
      <c r="CZ221" s="215">
        <f t="shared" ca="1" si="168"/>
        <v>0</v>
      </c>
      <c r="DA221" s="215">
        <f t="shared" ca="1" si="169"/>
        <v>0</v>
      </c>
      <c r="DB221" s="215">
        <f t="shared" ca="1" si="170"/>
        <v>0.60398941207619727</v>
      </c>
      <c r="DC221" s="155">
        <f t="shared" ca="1" si="184"/>
        <v>0.60398941207619727</v>
      </c>
      <c r="DD221" s="165"/>
      <c r="DE221" s="188" t="b" cm="1">
        <f t="array" aca="1" ref="DE221" ca="1">OR($G221=Forecast_Capex_Input!$BF$8:$BF$10)</f>
        <v>0</v>
      </c>
      <c r="DF221" s="188" cm="1">
        <f t="array" aca="1" ref="DF221" ca="1">IFERROR(INDEX(Forecast_Capex_Input!BG$12:BG$286,$X221)
*(INDEX(Forecast_Capex_Input!$H$12:$H$286,$X221)=Repex),0)
*$DE221</f>
        <v>0</v>
      </c>
      <c r="DG221" s="188" cm="1">
        <f t="array" aca="1" ref="DG221" ca="1">IFERROR(INDEX(Forecast_Capex_Input!BH$12:BH$286,$X221)
*(INDEX(Forecast_Capex_Input!$H$12:$H$286,$X221)=Repex),0)
*$DE221</f>
        <v>0</v>
      </c>
      <c r="DH221" s="188" cm="1">
        <f t="array" aca="1" ref="DH221" ca="1">IFERROR(INDEX(Forecast_Capex_Input!BI$12:BI$286,$X221)
*(INDEX(Forecast_Capex_Input!$H$12:$H$286,$X221)=Repex),0)
*$DE221</f>
        <v>0</v>
      </c>
      <c r="DI221" s="188" cm="1">
        <f t="array" aca="1" ref="DI221" ca="1">IFERROR(INDEX(Forecast_Capex_Input!BJ$12:BJ$286,$X221)
*(INDEX(Forecast_Capex_Input!$H$12:$H$286,$X221)=Repex),0)
*$DE221</f>
        <v>0</v>
      </c>
      <c r="DJ221" s="188" cm="1">
        <f t="array" aca="1" ref="DJ221" ca="1">IFERROR(INDEX(Forecast_Capex_Input!BK$12:BK$286,$X221)
*(INDEX(Forecast_Capex_Input!$H$12:$H$286,$X221)=Repex),0)
*$DE221</f>
        <v>0</v>
      </c>
      <c r="DK221" s="188" cm="1">
        <f t="array" aca="1" ref="DK221" ca="1">IFERROR(INDEX(Forecast_Capex_Input!BL$12:BL$286,$X221)
*(INDEX(Forecast_Capex_Input!$H$12:$H$286,$X221)=Repex),0)
*$DE221</f>
        <v>0</v>
      </c>
      <c r="DL221" s="165"/>
      <c r="DM221" s="188" t="b" cm="1">
        <f t="array" aca="1" ref="DM221" ca="1">OR($G221=Forecast_Capex_Input!$BN$8:$BN$9)</f>
        <v>1</v>
      </c>
      <c r="DN221" s="188" cm="1">
        <f t="array" aca="1" ref="DN221" ca="1">IFERROR(INDEX(Forecast_Capex_Input!BO$12:BO$286,$X221)
*(INDEX(Forecast_Capex_Input!$H$12:$H$286,$X221)=Repex),0)
*$DM221</f>
        <v>0.24647654740565786</v>
      </c>
      <c r="DO221" s="188" cm="1">
        <f t="array" aca="1" ref="DO221" ca="1">IFERROR(INDEX(Forecast_Capex_Input!BP$12:BP$286,$X221)
*(INDEX(Forecast_Capex_Input!$H$12:$H$286,$X221)=Repex),0)
*$DM221</f>
        <v>0.75352345259434206</v>
      </c>
      <c r="DP221" s="188" cm="1">
        <f t="array" aca="1" ref="DP221" ca="1">IFERROR(INDEX(Forecast_Capex_Input!BQ$12:BQ$286,$X221)
*(INDEX(Forecast_Capex_Input!$H$12:$H$286,$X221)=Repex),0)
*$DM221</f>
        <v>0</v>
      </c>
      <c r="DQ221" s="188" cm="1">
        <f t="array" aca="1" ref="DQ221" ca="1">IFERROR(INDEX(Forecast_Capex_Input!BR$12:BR$286,$X221)
*(INDEX(Forecast_Capex_Input!$H$12:$H$286,$X221)=Repex),0)
*$DM221</f>
        <v>0</v>
      </c>
      <c r="DR221" s="188" cm="1">
        <f t="array" aca="1" ref="DR221" ca="1">IFERROR(INDEX(Forecast_Capex_Input!BS$12:BS$286,$X221)
*(INDEX(Forecast_Capex_Input!$H$12:$H$286,$X221)=Repex),0)
*$DM221</f>
        <v>0</v>
      </c>
      <c r="DS221" s="165"/>
      <c r="DT221" s="188" t="b" cm="1">
        <f t="array" aca="1" ref="DT221" ca="1">OR($G221=Forecast_Capex_Input!$BU$8:$BU$10)</f>
        <v>0</v>
      </c>
      <c r="DU221" s="188" cm="1">
        <f t="array" aca="1" ref="DU221" ca="1">IFERROR(INDEX(Forecast_Capex_Input!BV$12:BV$286,$X221)
*(INDEX(Forecast_Capex_Input!$H$12:$H$286,$X221)=Repex),0)
*$DT221</f>
        <v>0</v>
      </c>
      <c r="DV221" s="188" cm="1">
        <f t="array" aca="1" ref="DV221" ca="1">IFERROR(INDEX(Forecast_Capex_Input!BW$12:BW$286,$X221)
*(INDEX(Forecast_Capex_Input!$H$12:$H$286,$X221)=Repex),0)
*$DT221</f>
        <v>0</v>
      </c>
      <c r="DW221" s="188" cm="1">
        <f t="array" aca="1" ref="DW221" ca="1">IFERROR(INDEX(Forecast_Capex_Input!BX$12:BX$286,$X221)
*(INDEX(Forecast_Capex_Input!$H$12:$H$286,$X221)=Repex),0)
*$DT221</f>
        <v>0</v>
      </c>
      <c r="DX221" s="188" cm="1">
        <f t="array" aca="1" ref="DX221" ca="1">IFERROR(INDEX(Forecast_Capex_Input!BY$12:BY$286,$X221)
*(INDEX(Forecast_Capex_Input!$H$12:$H$286,$X221)=Repex),0)
*$DT221</f>
        <v>0</v>
      </c>
      <c r="DY221" s="188" cm="1">
        <f t="array" aca="1" ref="DY221" ca="1">IFERROR(INDEX(Forecast_Capex_Input!BZ$12:BZ$286,$X221)
*(INDEX(Forecast_Capex_Input!$H$12:$H$286,$X221)=Repex),0)
*$DT221</f>
        <v>0</v>
      </c>
      <c r="DZ221" s="188" cm="1">
        <f t="array" aca="1" ref="DZ221" ca="1">IFERROR(INDEX(Forecast_Capex_Input!CA$12:CA$286,$X221)
*(INDEX(Forecast_Capex_Input!$H$12:$H$286,$X221)=Repex),0)
*$DT221</f>
        <v>0</v>
      </c>
      <c r="EA221" s="188" cm="1">
        <f t="array" aca="1" ref="EA221" ca="1">IFERROR(INDEX(Forecast_Capex_Input!CB$12:CB$286,$X221)
*(INDEX(Forecast_Capex_Input!$H$12:$H$286,$X221)=Repex),0)
*$DT221</f>
        <v>0</v>
      </c>
      <c r="EB221" s="188" cm="1">
        <f t="array" aca="1" ref="EB221" ca="1">IFERROR(INDEX(Forecast_Capex_Input!CC$12:CC$286,$X221)
*(INDEX(Forecast_Capex_Input!$H$12:$H$286,$X221)=Repex),0)
*$DT221</f>
        <v>0</v>
      </c>
      <c r="EC221" s="165"/>
      <c r="ED221" s="226" t="str">
        <f t="shared" si="171"/>
        <v>N/A</v>
      </c>
      <c r="EE221" s="174" t="s">
        <v>15</v>
      </c>
    </row>
    <row r="222" spans="3:135" x14ac:dyDescent="0.2">
      <c r="C222" s="174">
        <f t="shared" si="172"/>
        <v>212</v>
      </c>
      <c r="D222" s="167" t="str" cm="1">
        <f t="array" ref="D222">IFERROR(INDEX(Forecast_Capex_Input!$D$12:$D$286,$X222),NA)</f>
        <v>Yass No3 Transformer Renewal</v>
      </c>
      <c r="E222" s="172" t="b" cm="1">
        <f t="array" ref="E222">IF($X222=NA,NA,INDEX(Forecast_Capex_Input!$E$12:$E$286,$X222))</f>
        <v>1</v>
      </c>
      <c r="F222" s="167" t="str" cm="1">
        <f t="array" aca="1" ref="F222" ca="1">IFERROR(INDEX(General!$E$25:$E$26,$Y222),NA)</f>
        <v>Labour</v>
      </c>
      <c r="G222" s="167" t="str" cm="1">
        <f t="array" aca="1" ref="G222" ca="1">IFERROR(INDEX(Forecast_Capex_Input!$AI$11:$BB$11,$AA222),NA)</f>
        <v>Secondary Systems</v>
      </c>
      <c r="H222" s="189" cm="1">
        <f t="array" aca="1" ref="H222" ca="1">IFERROR(INDEX(Forecast_Capex_Input!$AI$12:$BB$286,$X222,$AA222),NA)</f>
        <v>6.6288006741895403E-2</v>
      </c>
      <c r="I222" s="199" t="str" cm="1">
        <f t="array" ref="I222">IFERROR(INDEX(Forecast_Capex_Input!$F$12:$F$286,$X222),NA)</f>
        <v>Replacement Expenditure</v>
      </c>
      <c r="J222" s="199" t="str" cm="1">
        <f t="array" ref="J222">IFERROR(INDEX(Forecast_Capex_Input!G$12:G$286,$X222),NA)</f>
        <v>Substation</v>
      </c>
      <c r="K222" s="199" t="str" cm="1">
        <f t="array" ref="K222">IFERROR(INDEX(Forecast_Capex_Input!H$12:H$286,$X222),NA)</f>
        <v>Repex</v>
      </c>
      <c r="L222" s="199" t="str" cm="1">
        <f t="array" ref="L222">IFERROR(INDEX(Forecast_Capex_Input!I$12:I$286,$X222),NA)</f>
        <v>N/A</v>
      </c>
      <c r="M222" s="199" t="str" cm="1">
        <f t="array" ref="M222">IFERROR(INDEX(Forecast_Capex_Input!J$12:J$286,$X222),NA)</f>
        <v>N/A</v>
      </c>
      <c r="N222" s="199" t="str" cm="1">
        <f t="array" ref="N222">IFERROR(INDEX(Forecast_Capex_Input!K$12:K$286,$X222),NA)</f>
        <v>Substations - Power Transformers</v>
      </c>
      <c r="O222" s="199" t="str" cm="1">
        <f t="array" ref="O222">IFERROR(INDEX(Forecast_Capex_Input!L$12:L$286,$X222),NA)</f>
        <v>Substations - Safe and Reliable Network</v>
      </c>
      <c r="P222" s="199" t="str" cm="1">
        <f t="array" ref="P222">IFERROR(INDEX(Forecast_Capex_Input!M$12:M$286,$X222),NA)</f>
        <v>N/A</v>
      </c>
      <c r="Q222" s="172" t="str" cm="1">
        <f t="array" ref="Q222">IFERROR(INDEX(Forecast_Capex_Input!N$12:N$286,$X222),NA)</f>
        <v>No</v>
      </c>
      <c r="R222" s="265" cm="1">
        <f t="array" ref="R222">IFERROR(INDEX(Forecast_Capex_Input!O$12:O$286,$X222),0)</f>
        <v>0</v>
      </c>
      <c r="S222" s="172" t="str" cm="1">
        <f t="array" ref="S222">IFERROR(INDEX(Forecast_Capex_Input!P$12:P$286,$X222),0)</f>
        <v>Safety security &amp; reliability</v>
      </c>
      <c r="T222" s="199" t="str" cm="1">
        <f t="array" aca="1" ref="T222" ca="1">IFERROR(INDEX(General!$K$84:$K$103,$AA222),NA)</f>
        <v>Secondary Systems (2018-23)</v>
      </c>
      <c r="U222" s="188" cm="1">
        <f t="array" aca="1" ref="U222" ca="1">IFERROR(
IF($F222=General!$E$25,INDEX(Forecast_Capex_Input!S$12:S$286,$X222),
INDEX(Forecast_Capex_Input!T$12:T$286,$X222)),0)</f>
        <v>0.14678485597517515</v>
      </c>
      <c r="V222" s="222" t="b">
        <f>IFERROR(INDEX(Overheads!$T$19:$T$26,MATCH($I222,Overheads!$E$19:$E$26,0)),FALSE)</f>
        <v>1</v>
      </c>
      <c r="W222" s="165"/>
      <c r="X222" s="174">
        <f>IFERROR(
IF(MATCH($C222,Forecast_Capex_Input!$CI$12:$CI$286,1)+1&gt;MAX(Forecast_Capex_Input!$C$12:$C$286),NA,
MATCH($C222,Forecast_Capex_Input!$CI$12:$CI$286,1)+1),1)</f>
        <v>84</v>
      </c>
      <c r="Y222" s="174" cm="1">
        <f t="array" aca="1" ref="Y222" ca="1">IFERROR(
IF(X221&lt;&gt;X222,1,
IF(COUNTIF(OFFSET(Y221,0,0,-INDEX(Forecast_Capex_Input!$CG$12:$CG$286,$X222)),Y221)=INDEX(Forecast_Capex_Input!$CG$12:$CG$286,$X222),Y221+1,Y221)),NA)</f>
        <v>1</v>
      </c>
      <c r="Z222" s="174" cm="1">
        <f t="array" ref="Z222">IFERROR($C222-IF($X222=1,1,INDEX(Forecast_Capex_Input!$CI$12:$CI$286,$X222-1))+1,NA)</f>
        <v>2</v>
      </c>
      <c r="AA222" s="174" cm="1">
        <f t="array" aca="1" ref="AA222" ca="1">IFERROR(IF(Y222=1,
INDEX(Forecast_Capex_Input!$AI$10:$BB$10,SMALL(IF(INDEX(Forecast_Capex_Input!$AI$12:$BB$286,$X222,0)&gt;0,COLUMN(Forecast_Capex_Input!$AI$10:$BB$10)-COLUMN(Forecast_Capex_Input!$AI$12)+1),ROWS(OFFSET(AA221,0,0,-$Z222)))),
OFFSET(AA221,-INDEX(Forecast_Capex_Input!$CG$12:$CG$286,$X222)+1,0)),NA)</f>
        <v>4</v>
      </c>
      <c r="AB222" s="174">
        <f t="shared" ca="1" si="141"/>
        <v>1</v>
      </c>
      <c r="AC222" s="222" t="b">
        <f t="shared" si="173"/>
        <v>0</v>
      </c>
      <c r="AD222" s="220" t="b">
        <v>0</v>
      </c>
      <c r="AE222" s="222" t="b">
        <f t="shared" si="142"/>
        <v>1</v>
      </c>
      <c r="AF222" s="165"/>
      <c r="AG222" s="215">
        <v>0</v>
      </c>
      <c r="AH222" s="215">
        <v>0</v>
      </c>
      <c r="AI222" s="215">
        <v>3.4089442795382729E-3</v>
      </c>
      <c r="AJ222" s="215">
        <v>3.1656392253326317E-2</v>
      </c>
      <c r="AK222" s="215">
        <v>1.0293674836113099E-3</v>
      </c>
      <c r="AL222" s="155">
        <v>3.6094704016475895E-2</v>
      </c>
      <c r="AM222" s="165"/>
      <c r="AN222" s="215" cm="1">
        <f t="array" aca="1" ref="AN222" ca="1">IFERROR(INDEX(General!O$33:O$34,$AB222)
*AG222,0)</f>
        <v>0</v>
      </c>
      <c r="AO222" s="215" cm="1">
        <f t="array" aca="1" ref="AO222" ca="1">IFERROR(INDEX(General!P$33:P$34,$AB222)
*AH222,0)</f>
        <v>0</v>
      </c>
      <c r="AP222" s="215" cm="1">
        <f t="array" aca="1" ref="AP222" ca="1">IFERROR(INDEX(General!Q$33:Q$34,$AB222)
*AI222,0)</f>
        <v>3.460325637235067E-3</v>
      </c>
      <c r="AQ222" s="215" cm="1">
        <f t="array" aca="1" ref="AQ222" ca="1">IFERROR(INDEX(General!R$33:R$34,$AB222)
*AJ222,0)</f>
        <v>3.2398135940657206E-2</v>
      </c>
      <c r="AR222" s="215" cm="1">
        <f t="array" aca="1" ref="AR222" ca="1">IFERROR(INDEX(General!S$33:S$34,$AB222)
*AK222,0)</f>
        <v>1.0599667530077307E-3</v>
      </c>
      <c r="AS222" s="155">
        <f t="shared" ca="1" si="174"/>
        <v>3.6918428330899998E-2</v>
      </c>
      <c r="AT222" s="165"/>
      <c r="AU222" s="215">
        <f ca="1">IF($AE222=FALSE,AN222*Overheads!$R$24*$V222,
IFERROR(Overheads!$O$49*$V222*AN222,0)
+IFERROR(Overheads!Q$59*$V222*(AN222/Overheads!Q$68),0))</f>
        <v>0</v>
      </c>
      <c r="AV222" s="215">
        <f ca="1">IF($AE222=FALSE,AO222*Overheads!$R$24*$V222,
IFERROR(Overheads!$O$49*$V222*AO222,0)
+IFERROR(Overheads!R$59*$V222*(AO222/Overheads!R$68),0))</f>
        <v>0</v>
      </c>
      <c r="AW222" s="215">
        <f ca="1">IF($AE222=FALSE,AP222*Overheads!$R$24*$V222,
IFERROR(Overheads!$O$49*$V222*AP222,0)
+IFERROR(Overheads!S$59*$V222*(AP222/Overheads!S$68),0))</f>
        <v>4.4998472712073185E-4</v>
      </c>
      <c r="AX222" s="215">
        <f ca="1">IF($AE222=FALSE,AQ222*Overheads!$R$24*$V222,
IFERROR(Overheads!$O$49*$V222*AQ222,0)
+IFERROR(Overheads!T$59*$V222*(AQ222/Overheads!T$68),0))</f>
        <v>4.642362555090547E-3</v>
      </c>
      <c r="AY222" s="215">
        <f ca="1">IF($AE222=FALSE,AR222*Overheads!$R$24*$V222,
IFERROR(Overheads!$O$49*$V222*AR222,0)
+IFERROR(Overheads!U$59*$V222*(AR222/Overheads!U$68),0))</f>
        <v>1.2966202553470698E-4</v>
      </c>
      <c r="AZ222" s="155">
        <f t="shared" ca="1" si="175"/>
        <v>5.2220093077459864E-3</v>
      </c>
      <c r="BA222" s="165"/>
      <c r="BB222" s="215">
        <f ca="1">IF($AE222=FALSE,AN222*Overheads!$S$25,
IFERROR(Overheads!$O$50*AN222,0)
+IFERROR(Overheads!Q$60*(AN222/Overheads!Q$66),0))</f>
        <v>0</v>
      </c>
      <c r="BC222" s="215">
        <f ca="1">IF($AE222=FALSE,AO222*Overheads!$S$25,
IFERROR(Overheads!$O$50*AO222,0)
+IFERROR(Overheads!R$60*(AO222/Overheads!R$66),0))</f>
        <v>0</v>
      </c>
      <c r="BD222" s="215">
        <f ca="1">IF($AE222=FALSE,AP222*Overheads!$S$25,
IFERROR(Overheads!$O$50*AP222,0)
+IFERROR(Overheads!S$60*(AP222/Overheads!S$66),0))</f>
        <v>6.350955209778698E-5</v>
      </c>
      <c r="BE222" s="215">
        <f ca="1">IF($AE222=FALSE,AQ222*Overheads!$S$25,
IFERROR(Overheads!$O$50*AQ222,0)
+IFERROR(Overheads!T$60*(AQ222/Overheads!T$66),0))</f>
        <v>6.5673620227167597E-4</v>
      </c>
      <c r="BF222" s="215">
        <f ca="1">IF($AE222=FALSE,AR222*Overheads!$S$25,
IFERROR(Overheads!$O$50*AR222,0)
+IFERROR(Overheads!U$60*(AR222/Overheads!U$66),0))</f>
        <v>1.8978118061406724E-5</v>
      </c>
      <c r="BG222" s="155">
        <f t="shared" ca="1" si="176"/>
        <v>7.3922387243086963E-4</v>
      </c>
      <c r="BH222" s="165"/>
      <c r="BI222" s="215">
        <f t="shared" ca="1" si="177"/>
        <v>0</v>
      </c>
      <c r="BJ222" s="215">
        <f t="shared" ca="1" si="143"/>
        <v>0</v>
      </c>
      <c r="BK222" s="215">
        <f t="shared" ca="1" si="144"/>
        <v>3.9738199164535866E-3</v>
      </c>
      <c r="BL222" s="215">
        <f t="shared" ca="1" si="145"/>
        <v>3.769723469801943E-2</v>
      </c>
      <c r="BM222" s="215">
        <f t="shared" ca="1" si="146"/>
        <v>1.2086068966038444E-3</v>
      </c>
      <c r="BN222" s="155">
        <f t="shared" ca="1" si="178"/>
        <v>4.2879661511076861E-2</v>
      </c>
      <c r="BO222" s="165"/>
      <c r="BP222" s="187" cm="1">
        <f t="array" ref="BP222">IFERROR(IF($X222=$X221,BP221,INDEX(Forecast_Capex_Input!AC$12:AC$286,$X222)),0)</f>
        <v>0</v>
      </c>
      <c r="BQ222" s="187" cm="1">
        <f t="array" ref="BQ222">IFERROR(IF($X222=$X221,BQ221,INDEX(Forecast_Capex_Input!AD$12:AD$286,$X222)),0)</f>
        <v>0</v>
      </c>
      <c r="BR222" s="187" cm="1">
        <f t="array" ref="BR222">IFERROR(IF($X222=$X221,BR221,INDEX(Forecast_Capex_Input!AE$12:AE$286,$X222)),0)</f>
        <v>0</v>
      </c>
      <c r="BS222" s="187" cm="1">
        <f t="array" ref="BS222">IFERROR(IF($X222=$X221,BS221,INDEX(Forecast_Capex_Input!AF$12:AF$286,$X222)),0)</f>
        <v>0</v>
      </c>
      <c r="BT222" s="187" cm="1">
        <f t="array" ref="BT222">IFERROR(IF($X222=$X221,BT221,INDEX(Forecast_Capex_Input!AG$12:AG$286,$X222)),0)</f>
        <v>1</v>
      </c>
      <c r="BU222" s="165"/>
      <c r="BV222" s="215">
        <f t="shared" si="147"/>
        <v>0</v>
      </c>
      <c r="BW222" s="215">
        <f t="shared" si="148"/>
        <v>0</v>
      </c>
      <c r="BX222" s="215">
        <f t="shared" si="149"/>
        <v>0</v>
      </c>
      <c r="BY222" s="215">
        <f t="shared" si="150"/>
        <v>0</v>
      </c>
      <c r="BZ222" s="215">
        <f t="shared" si="151"/>
        <v>3.6094704016475895E-2</v>
      </c>
      <c r="CA222" s="155">
        <f t="shared" si="179"/>
        <v>3.6094704016475895E-2</v>
      </c>
      <c r="CB222" s="165"/>
      <c r="CC222" s="215">
        <f t="shared" ca="1" si="152"/>
        <v>0</v>
      </c>
      <c r="CD222" s="215">
        <f t="shared" ca="1" si="153"/>
        <v>0</v>
      </c>
      <c r="CE222" s="215">
        <f t="shared" ca="1" si="154"/>
        <v>0</v>
      </c>
      <c r="CF222" s="215">
        <f t="shared" ca="1" si="155"/>
        <v>0</v>
      </c>
      <c r="CG222" s="215">
        <f t="shared" ca="1" si="156"/>
        <v>3.6918428330899998E-2</v>
      </c>
      <c r="CH222" s="155">
        <f t="shared" ca="1" si="180"/>
        <v>3.6918428330899998E-2</v>
      </c>
      <c r="CI222" s="165"/>
      <c r="CJ222" s="215">
        <f t="shared" ca="1" si="157"/>
        <v>0</v>
      </c>
      <c r="CK222" s="215">
        <f t="shared" ca="1" si="158"/>
        <v>0</v>
      </c>
      <c r="CL222" s="215">
        <f t="shared" ca="1" si="159"/>
        <v>0</v>
      </c>
      <c r="CM222" s="215">
        <f t="shared" ca="1" si="160"/>
        <v>0</v>
      </c>
      <c r="CN222" s="215">
        <f t="shared" ca="1" si="161"/>
        <v>5.2220093077459864E-3</v>
      </c>
      <c r="CO222" s="155">
        <f t="shared" ca="1" si="181"/>
        <v>5.2220093077459864E-3</v>
      </c>
      <c r="CP222" s="165"/>
      <c r="CQ222" s="223">
        <f t="shared" ca="1" si="162"/>
        <v>0</v>
      </c>
      <c r="CR222" s="223">
        <f t="shared" ca="1" si="163"/>
        <v>0</v>
      </c>
      <c r="CS222" s="223">
        <f t="shared" ca="1" si="164"/>
        <v>0</v>
      </c>
      <c r="CT222" s="223">
        <f t="shared" ca="1" si="165"/>
        <v>0</v>
      </c>
      <c r="CU222" s="223">
        <f t="shared" ca="1" si="166"/>
        <v>7.3922387243086963E-4</v>
      </c>
      <c r="CV222" s="155">
        <f t="shared" ca="1" si="182"/>
        <v>7.3922387243086963E-4</v>
      </c>
      <c r="CW222" s="165"/>
      <c r="CX222" s="215">
        <f t="shared" ca="1" si="183"/>
        <v>0</v>
      </c>
      <c r="CY222" s="215">
        <f t="shared" ca="1" si="167"/>
        <v>0</v>
      </c>
      <c r="CZ222" s="215">
        <f t="shared" ca="1" si="168"/>
        <v>0</v>
      </c>
      <c r="DA222" s="215">
        <f t="shared" ca="1" si="169"/>
        <v>0</v>
      </c>
      <c r="DB222" s="215">
        <f t="shared" ca="1" si="170"/>
        <v>4.2879661511076854E-2</v>
      </c>
      <c r="DC222" s="155">
        <f t="shared" ca="1" si="184"/>
        <v>4.2879661511076854E-2</v>
      </c>
      <c r="DD222" s="165"/>
      <c r="DE222" s="188" t="b" cm="1">
        <f t="array" aca="1" ref="DE222" ca="1">OR($G222=Forecast_Capex_Input!$BF$8:$BF$10)</f>
        <v>0</v>
      </c>
      <c r="DF222" s="188" cm="1">
        <f t="array" aca="1" ref="DF222" ca="1">IFERROR(INDEX(Forecast_Capex_Input!BG$12:BG$286,$X222)
*(INDEX(Forecast_Capex_Input!$H$12:$H$286,$X222)=Repex),0)
*$DE222</f>
        <v>0</v>
      </c>
      <c r="DG222" s="188" cm="1">
        <f t="array" aca="1" ref="DG222" ca="1">IFERROR(INDEX(Forecast_Capex_Input!BH$12:BH$286,$X222)
*(INDEX(Forecast_Capex_Input!$H$12:$H$286,$X222)=Repex),0)
*$DE222</f>
        <v>0</v>
      </c>
      <c r="DH222" s="188" cm="1">
        <f t="array" aca="1" ref="DH222" ca="1">IFERROR(INDEX(Forecast_Capex_Input!BI$12:BI$286,$X222)
*(INDEX(Forecast_Capex_Input!$H$12:$H$286,$X222)=Repex),0)
*$DE222</f>
        <v>0</v>
      </c>
      <c r="DI222" s="188" cm="1">
        <f t="array" aca="1" ref="DI222" ca="1">IFERROR(INDEX(Forecast_Capex_Input!BJ$12:BJ$286,$X222)
*(INDEX(Forecast_Capex_Input!$H$12:$H$286,$X222)=Repex),0)
*$DE222</f>
        <v>0</v>
      </c>
      <c r="DJ222" s="188" cm="1">
        <f t="array" aca="1" ref="DJ222" ca="1">IFERROR(INDEX(Forecast_Capex_Input!BK$12:BK$286,$X222)
*(INDEX(Forecast_Capex_Input!$H$12:$H$286,$X222)=Repex),0)
*$DE222</f>
        <v>0</v>
      </c>
      <c r="DK222" s="188" cm="1">
        <f t="array" aca="1" ref="DK222" ca="1">IFERROR(INDEX(Forecast_Capex_Input!BL$12:BL$286,$X222)
*(INDEX(Forecast_Capex_Input!$H$12:$H$286,$X222)=Repex),0)
*$DE222</f>
        <v>0</v>
      </c>
      <c r="DL222" s="165"/>
      <c r="DM222" s="188" t="b" cm="1">
        <f t="array" aca="1" ref="DM222" ca="1">OR($G222=Forecast_Capex_Input!$BN$8:$BN$9)</f>
        <v>0</v>
      </c>
      <c r="DN222" s="188" cm="1">
        <f t="array" aca="1" ref="DN222" ca="1">IFERROR(INDEX(Forecast_Capex_Input!BO$12:BO$286,$X222)
*(INDEX(Forecast_Capex_Input!$H$12:$H$286,$X222)=Repex),0)
*$DM222</f>
        <v>0</v>
      </c>
      <c r="DO222" s="188" cm="1">
        <f t="array" aca="1" ref="DO222" ca="1">IFERROR(INDEX(Forecast_Capex_Input!BP$12:BP$286,$X222)
*(INDEX(Forecast_Capex_Input!$H$12:$H$286,$X222)=Repex),0)
*$DM222</f>
        <v>0</v>
      </c>
      <c r="DP222" s="188" cm="1">
        <f t="array" aca="1" ref="DP222" ca="1">IFERROR(INDEX(Forecast_Capex_Input!BQ$12:BQ$286,$X222)
*(INDEX(Forecast_Capex_Input!$H$12:$H$286,$X222)=Repex),0)
*$DM222</f>
        <v>0</v>
      </c>
      <c r="DQ222" s="188" cm="1">
        <f t="array" aca="1" ref="DQ222" ca="1">IFERROR(INDEX(Forecast_Capex_Input!BR$12:BR$286,$X222)
*(INDEX(Forecast_Capex_Input!$H$12:$H$286,$X222)=Repex),0)
*$DM222</f>
        <v>0</v>
      </c>
      <c r="DR222" s="188" cm="1">
        <f t="array" aca="1" ref="DR222" ca="1">IFERROR(INDEX(Forecast_Capex_Input!BS$12:BS$286,$X222)
*(INDEX(Forecast_Capex_Input!$H$12:$H$286,$X222)=Repex),0)
*$DM222</f>
        <v>0</v>
      </c>
      <c r="DS222" s="165"/>
      <c r="DT222" s="188" t="b" cm="1">
        <f t="array" aca="1" ref="DT222" ca="1">OR($G222=Forecast_Capex_Input!$BU$8:$BU$10)</f>
        <v>1</v>
      </c>
      <c r="DU222" s="188" cm="1">
        <f t="array" aca="1" ref="DU222" ca="1">IFERROR(INDEX(Forecast_Capex_Input!BV$12:BV$286,$X222)
*(INDEX(Forecast_Capex_Input!$H$12:$H$286,$X222)=Repex),0)
*$DT222</f>
        <v>0.37297273465891551</v>
      </c>
      <c r="DV222" s="188" cm="1">
        <f t="array" aca="1" ref="DV222" ca="1">IFERROR(INDEX(Forecast_Capex_Input!BW$12:BW$286,$X222)
*(INDEX(Forecast_Capex_Input!$H$12:$H$286,$X222)=Repex),0)
*$DT222</f>
        <v>0.61002185510130813</v>
      </c>
      <c r="DW222" s="188" cm="1">
        <f t="array" aca="1" ref="DW222" ca="1">IFERROR(INDEX(Forecast_Capex_Input!BX$12:BX$286,$X222)
*(INDEX(Forecast_Capex_Input!$H$12:$H$286,$X222)=Repex),0)
*$DT222</f>
        <v>1.7005410239776284E-2</v>
      </c>
      <c r="DX222" s="188" cm="1">
        <f t="array" aca="1" ref="DX222" ca="1">IFERROR(INDEX(Forecast_Capex_Input!BY$12:BY$286,$X222)
*(INDEX(Forecast_Capex_Input!$H$12:$H$286,$X222)=Repex),0)
*$DT222</f>
        <v>0</v>
      </c>
      <c r="DY222" s="188" cm="1">
        <f t="array" aca="1" ref="DY222" ca="1">IFERROR(INDEX(Forecast_Capex_Input!BZ$12:BZ$286,$X222)
*(INDEX(Forecast_Capex_Input!$H$12:$H$286,$X222)=Repex),0)
*$DT222</f>
        <v>0</v>
      </c>
      <c r="DZ222" s="188" cm="1">
        <f t="array" aca="1" ref="DZ222" ca="1">IFERROR(INDEX(Forecast_Capex_Input!CA$12:CA$286,$X222)
*(INDEX(Forecast_Capex_Input!$H$12:$H$286,$X222)=Repex),0)
*$DT222</f>
        <v>0</v>
      </c>
      <c r="EA222" s="188" cm="1">
        <f t="array" aca="1" ref="EA222" ca="1">IFERROR(INDEX(Forecast_Capex_Input!CB$12:CB$286,$X222)
*(INDEX(Forecast_Capex_Input!$H$12:$H$286,$X222)=Repex),0)
*$DT222</f>
        <v>0</v>
      </c>
      <c r="EB222" s="188" cm="1">
        <f t="array" aca="1" ref="EB222" ca="1">IFERROR(INDEX(Forecast_Capex_Input!CC$12:CC$286,$X222)
*(INDEX(Forecast_Capex_Input!$H$12:$H$286,$X222)=Repex),0)
*$DT222</f>
        <v>0</v>
      </c>
      <c r="EC222" s="165"/>
      <c r="ED222" s="226" t="str">
        <f t="shared" si="171"/>
        <v>N/A</v>
      </c>
      <c r="EE222" s="174" t="s">
        <v>15</v>
      </c>
    </row>
    <row r="223" spans="3:135" x14ac:dyDescent="0.2">
      <c r="C223" s="174">
        <f t="shared" si="172"/>
        <v>213</v>
      </c>
      <c r="D223" s="167" t="str" cm="1">
        <f t="array" ref="D223">IFERROR(INDEX(Forecast_Capex_Input!$D$12:$D$286,$X223),NA)</f>
        <v>Yass No3 Transformer Renewal</v>
      </c>
      <c r="E223" s="172" t="b" cm="1">
        <f t="array" ref="E223">IF($X223=NA,NA,INDEX(Forecast_Capex_Input!$E$12:$E$286,$X223))</f>
        <v>1</v>
      </c>
      <c r="F223" s="167" t="str" cm="1">
        <f t="array" aca="1" ref="F223" ca="1">IFERROR(INDEX(General!$E$25:$E$26,$Y223),NA)</f>
        <v>Non-Labour</v>
      </c>
      <c r="G223" s="167" t="str" cm="1">
        <f t="array" aca="1" ref="G223" ca="1">IFERROR(INDEX(Forecast_Capex_Input!$AI$11:$BB$11,$AA223),NA)</f>
        <v>Substations</v>
      </c>
      <c r="H223" s="189" cm="1">
        <f t="array" aca="1" ref="H223" ca="1">IFERROR(INDEX(Forecast_Capex_Input!$AI$12:$BB$286,$X223,$AA223),NA)</f>
        <v>0.93371199325810461</v>
      </c>
      <c r="I223" s="199" t="str" cm="1">
        <f t="array" ref="I223">IFERROR(INDEX(Forecast_Capex_Input!$F$12:$F$286,$X223),NA)</f>
        <v>Replacement Expenditure</v>
      </c>
      <c r="J223" s="199" t="str" cm="1">
        <f t="array" ref="J223">IFERROR(INDEX(Forecast_Capex_Input!G$12:G$286,$X223),NA)</f>
        <v>Substation</v>
      </c>
      <c r="K223" s="199" t="str" cm="1">
        <f t="array" ref="K223">IFERROR(INDEX(Forecast_Capex_Input!H$12:H$286,$X223),NA)</f>
        <v>Repex</v>
      </c>
      <c r="L223" s="199" t="str" cm="1">
        <f t="array" ref="L223">IFERROR(INDEX(Forecast_Capex_Input!I$12:I$286,$X223),NA)</f>
        <v>N/A</v>
      </c>
      <c r="M223" s="199" t="str" cm="1">
        <f t="array" ref="M223">IFERROR(INDEX(Forecast_Capex_Input!J$12:J$286,$X223),NA)</f>
        <v>N/A</v>
      </c>
      <c r="N223" s="199" t="str" cm="1">
        <f t="array" ref="N223">IFERROR(INDEX(Forecast_Capex_Input!K$12:K$286,$X223),NA)</f>
        <v>Substations - Power Transformers</v>
      </c>
      <c r="O223" s="199" t="str" cm="1">
        <f t="array" ref="O223">IFERROR(INDEX(Forecast_Capex_Input!L$12:L$286,$X223),NA)</f>
        <v>Substations - Safe and Reliable Network</v>
      </c>
      <c r="P223" s="199" t="str" cm="1">
        <f t="array" ref="P223">IFERROR(INDEX(Forecast_Capex_Input!M$12:M$286,$X223),NA)</f>
        <v>N/A</v>
      </c>
      <c r="Q223" s="172" t="str" cm="1">
        <f t="array" ref="Q223">IFERROR(INDEX(Forecast_Capex_Input!N$12:N$286,$X223),NA)</f>
        <v>No</v>
      </c>
      <c r="R223" s="265" cm="1">
        <f t="array" ref="R223">IFERROR(INDEX(Forecast_Capex_Input!O$12:O$286,$X223),0)</f>
        <v>0</v>
      </c>
      <c r="S223" s="172" t="str" cm="1">
        <f t="array" ref="S223">IFERROR(INDEX(Forecast_Capex_Input!P$12:P$286,$X223),0)</f>
        <v>Safety security &amp; reliability</v>
      </c>
      <c r="T223" s="199" t="str" cm="1">
        <f t="array" aca="1" ref="T223" ca="1">IFERROR(INDEX(General!$K$84:$K$103,$AA223),NA)</f>
        <v>Substations (2018 onwards)</v>
      </c>
      <c r="U223" s="188" cm="1">
        <f t="array" aca="1" ref="U223" ca="1">IFERROR(
IF($F223=General!$E$25,INDEX(Forecast_Capex_Input!S$12:S$286,$X223),
INDEX(Forecast_Capex_Input!T$12:T$286,$X223)),0)</f>
        <v>0.85321514402482479</v>
      </c>
      <c r="V223" s="222" t="b">
        <f>IFERROR(INDEX(Overheads!$T$19:$T$26,MATCH($I223,Overheads!$E$19:$E$26,0)),FALSE)</f>
        <v>1</v>
      </c>
      <c r="W223" s="165"/>
      <c r="X223" s="174">
        <f>IFERROR(
IF(MATCH($C223,Forecast_Capex_Input!$CI$12:$CI$286,1)+1&gt;MAX(Forecast_Capex_Input!$C$12:$C$286),NA,
MATCH($C223,Forecast_Capex_Input!$CI$12:$CI$286,1)+1),1)</f>
        <v>84</v>
      </c>
      <c r="Y223" s="174" cm="1">
        <f t="array" aca="1" ref="Y223" ca="1">IFERROR(
IF(X222&lt;&gt;X223,1,
IF(COUNTIF(OFFSET(Y222,0,0,-INDEX(Forecast_Capex_Input!$CG$12:$CG$286,$X223)),Y222)=INDEX(Forecast_Capex_Input!$CG$12:$CG$286,$X223),Y222+1,Y222)),NA)</f>
        <v>2</v>
      </c>
      <c r="Z223" s="174" cm="1">
        <f t="array" ref="Z223">IFERROR($C223-IF($X223=1,1,INDEX(Forecast_Capex_Input!$CI$12:$CI$286,$X223-1))+1,NA)</f>
        <v>3</v>
      </c>
      <c r="AA223" s="174" cm="1">
        <f t="array" aca="1" ref="AA223" ca="1">IFERROR(IF(Y223=1,
INDEX(Forecast_Capex_Input!$AI$10:$BB$10,SMALL(IF(INDEX(Forecast_Capex_Input!$AI$12:$BB$286,$X223,0)&gt;0,COLUMN(Forecast_Capex_Input!$AI$10:$BB$10)-COLUMN(Forecast_Capex_Input!$AI$12)+1),ROWS(OFFSET(AA222,0,0,-$Z223)))),
OFFSET(AA222,-INDEX(Forecast_Capex_Input!$CG$12:$CG$286,$X223)+1,0)),NA)</f>
        <v>3</v>
      </c>
      <c r="AB223" s="174">
        <f t="shared" ca="1" si="141"/>
        <v>2</v>
      </c>
      <c r="AC223" s="222" t="b">
        <f t="shared" si="173"/>
        <v>0</v>
      </c>
      <c r="AD223" s="220" t="b">
        <v>0</v>
      </c>
      <c r="AE223" s="222" t="b">
        <f t="shared" si="142"/>
        <v>1</v>
      </c>
      <c r="AF223" s="165"/>
      <c r="AG223" s="215">
        <v>0</v>
      </c>
      <c r="AH223" s="215">
        <v>0</v>
      </c>
      <c r="AI223" s="215">
        <v>0.2791098632347308</v>
      </c>
      <c r="AJ223" s="215">
        <v>2.5918907989683082</v>
      </c>
      <c r="AK223" s="215">
        <v>8.4280232825614323E-2</v>
      </c>
      <c r="AL223" s="155">
        <v>2.9552808950286535</v>
      </c>
      <c r="AM223" s="165"/>
      <c r="AN223" s="215" cm="1">
        <f t="array" aca="1" ref="AN223" ca="1">IFERROR(INDEX(General!O$33:O$34,$AB223)
*AG223,0)</f>
        <v>0</v>
      </c>
      <c r="AO223" s="215" cm="1">
        <f t="array" aca="1" ref="AO223" ca="1">IFERROR(INDEX(General!P$33:P$34,$AB223)
*AH223,0)</f>
        <v>0</v>
      </c>
      <c r="AP223" s="215" cm="1">
        <f t="array" aca="1" ref="AP223" ca="1">IFERROR(INDEX(General!Q$33:Q$34,$AB223)
*AI223,0)</f>
        <v>0.2791098632347308</v>
      </c>
      <c r="AQ223" s="215" cm="1">
        <f t="array" aca="1" ref="AQ223" ca="1">IFERROR(INDEX(General!R$33:R$34,$AB223)
*AJ223,0)</f>
        <v>2.5918907989683082</v>
      </c>
      <c r="AR223" s="215" cm="1">
        <f t="array" aca="1" ref="AR223" ca="1">IFERROR(INDEX(General!S$33:S$34,$AB223)
*AK223,0)</f>
        <v>8.4280232825614323E-2</v>
      </c>
      <c r="AS223" s="155">
        <f t="shared" ca="1" si="174"/>
        <v>2.9552808950286535</v>
      </c>
      <c r="AT223" s="165"/>
      <c r="AU223" s="215">
        <f ca="1">IF($AE223=FALSE,AN223*Overheads!$R$24*$V223,
IFERROR(Overheads!$O$49*$V223*AN223,0)
+IFERROR(Overheads!Q$59*$V223*(AN223/Overheads!Q$68),0))</f>
        <v>0</v>
      </c>
      <c r="AV223" s="215">
        <f ca="1">IF($AE223=FALSE,AO223*Overheads!$R$24*$V223,
IFERROR(Overheads!$O$49*$V223*AO223,0)
+IFERROR(Overheads!R$59*$V223*(AO223/Overheads!R$68),0))</f>
        <v>0</v>
      </c>
      <c r="AW223" s="215">
        <f ca="1">IF($AE223=FALSE,AP223*Overheads!$R$24*$V223,
IFERROR(Overheads!$O$49*$V223*AP223,0)
+IFERROR(Overheads!S$59*$V223*(AP223/Overheads!S$68),0))</f>
        <v>3.6295767743044112E-2</v>
      </c>
      <c r="AX223" s="215">
        <f ca="1">IF($AE223=FALSE,AQ223*Overheads!$R$24*$V223,
IFERROR(Overheads!$O$49*$V223*AQ223,0)
+IFERROR(Overheads!T$59*$V223*(AQ223/Overheads!T$68),0))</f>
        <v>0.37139472511794491</v>
      </c>
      <c r="AY223" s="215">
        <f ca="1">IF($AE223=FALSE,AR223*Overheads!$R$24*$V223,
IFERROR(Overheads!$O$49*$V223*AR223,0)
+IFERROR(Overheads!U$59*$V223*(AR223/Overheads!U$68),0))</f>
        <v>1.0309706101344249E-2</v>
      </c>
      <c r="AZ223" s="155">
        <f t="shared" ca="1" si="175"/>
        <v>0.41800019896233326</v>
      </c>
      <c r="BA223" s="165"/>
      <c r="BB223" s="215">
        <f ca="1">IF($AE223=FALSE,AN223*Overheads!$S$25,
IFERROR(Overheads!$O$50*AN223,0)
+IFERROR(Overheads!Q$60*(AN223/Overheads!Q$66),0))</f>
        <v>0</v>
      </c>
      <c r="BC223" s="215">
        <f ca="1">IF($AE223=FALSE,AO223*Overheads!$S$25,
IFERROR(Overheads!$O$50*AO223,0)
+IFERROR(Overheads!R$60*(AO223/Overheads!R$66),0))</f>
        <v>0</v>
      </c>
      <c r="BD223" s="215">
        <f ca="1">IF($AE223=FALSE,AP223*Overheads!$S$25,
IFERROR(Overheads!$O$50*AP223,0)
+IFERROR(Overheads!S$60*(AP223/Overheads!S$66),0))</f>
        <v>5.1226804233014912E-3</v>
      </c>
      <c r="BE223" s="215">
        <f ca="1">IF($AE223=FALSE,AQ223*Overheads!$S$25,
IFERROR(Overheads!$O$50*AQ223,0)
+IFERROR(Overheads!T$60*(AQ223/Overheads!T$66),0))</f>
        <v>5.253970546747503E-2</v>
      </c>
      <c r="BF223" s="215">
        <f ca="1">IF($AE223=FALSE,AR223*Overheads!$S$25,
IFERROR(Overheads!$O$50*AR223,0)
+IFERROR(Overheads!U$60*(AR223/Overheads!U$66),0))</f>
        <v>1.5089909228461335E-3</v>
      </c>
      <c r="BG223" s="155">
        <f t="shared" ca="1" si="176"/>
        <v>5.9171376813622653E-2</v>
      </c>
      <c r="BH223" s="165"/>
      <c r="BI223" s="215">
        <f t="shared" ca="1" si="177"/>
        <v>0</v>
      </c>
      <c r="BJ223" s="215">
        <f t="shared" ca="1" si="143"/>
        <v>0</v>
      </c>
      <c r="BK223" s="215">
        <f t="shared" ca="1" si="144"/>
        <v>0.3205283114010764</v>
      </c>
      <c r="BL223" s="215">
        <f t="shared" ca="1" si="145"/>
        <v>3.015825229553728</v>
      </c>
      <c r="BM223" s="215">
        <f t="shared" ca="1" si="146"/>
        <v>9.6098929849804712E-2</v>
      </c>
      <c r="BN223" s="155">
        <f t="shared" ca="1" si="178"/>
        <v>3.4324524708046091</v>
      </c>
      <c r="BO223" s="165"/>
      <c r="BP223" s="187" cm="1">
        <f t="array" ref="BP223">IFERROR(IF($X223=$X222,BP222,INDEX(Forecast_Capex_Input!AC$12:AC$286,$X223)),0)</f>
        <v>0</v>
      </c>
      <c r="BQ223" s="187" cm="1">
        <f t="array" ref="BQ223">IFERROR(IF($X223=$X222,BQ222,INDEX(Forecast_Capex_Input!AD$12:AD$286,$X223)),0)</f>
        <v>0</v>
      </c>
      <c r="BR223" s="187" cm="1">
        <f t="array" ref="BR223">IFERROR(IF($X223=$X222,BR222,INDEX(Forecast_Capex_Input!AE$12:AE$286,$X223)),0)</f>
        <v>0</v>
      </c>
      <c r="BS223" s="187" cm="1">
        <f t="array" ref="BS223">IFERROR(IF($X223=$X222,BS222,INDEX(Forecast_Capex_Input!AF$12:AF$286,$X223)),0)</f>
        <v>0</v>
      </c>
      <c r="BT223" s="187" cm="1">
        <f t="array" ref="BT223">IFERROR(IF($X223=$X222,BT222,INDEX(Forecast_Capex_Input!AG$12:AG$286,$X223)),0)</f>
        <v>1</v>
      </c>
      <c r="BU223" s="165"/>
      <c r="BV223" s="215">
        <f t="shared" si="147"/>
        <v>0</v>
      </c>
      <c r="BW223" s="215">
        <f t="shared" si="148"/>
        <v>0</v>
      </c>
      <c r="BX223" s="215">
        <f t="shared" si="149"/>
        <v>0</v>
      </c>
      <c r="BY223" s="215">
        <f t="shared" si="150"/>
        <v>0</v>
      </c>
      <c r="BZ223" s="215">
        <f t="shared" si="151"/>
        <v>2.9552808950286535</v>
      </c>
      <c r="CA223" s="155">
        <f t="shared" si="179"/>
        <v>2.9552808950286535</v>
      </c>
      <c r="CB223" s="165"/>
      <c r="CC223" s="215">
        <f t="shared" ca="1" si="152"/>
        <v>0</v>
      </c>
      <c r="CD223" s="215">
        <f t="shared" ca="1" si="153"/>
        <v>0</v>
      </c>
      <c r="CE223" s="215">
        <f t="shared" ca="1" si="154"/>
        <v>0</v>
      </c>
      <c r="CF223" s="215">
        <f t="shared" ca="1" si="155"/>
        <v>0</v>
      </c>
      <c r="CG223" s="215">
        <f t="shared" ca="1" si="156"/>
        <v>2.9552808950286535</v>
      </c>
      <c r="CH223" s="155">
        <f t="shared" ca="1" si="180"/>
        <v>2.9552808950286535</v>
      </c>
      <c r="CI223" s="165"/>
      <c r="CJ223" s="215">
        <f t="shared" ca="1" si="157"/>
        <v>0</v>
      </c>
      <c r="CK223" s="215">
        <f t="shared" ca="1" si="158"/>
        <v>0</v>
      </c>
      <c r="CL223" s="215">
        <f t="shared" ca="1" si="159"/>
        <v>0</v>
      </c>
      <c r="CM223" s="215">
        <f t="shared" ca="1" si="160"/>
        <v>0</v>
      </c>
      <c r="CN223" s="215">
        <f t="shared" ca="1" si="161"/>
        <v>0.41800019896233326</v>
      </c>
      <c r="CO223" s="155">
        <f t="shared" ca="1" si="181"/>
        <v>0.41800019896233326</v>
      </c>
      <c r="CP223" s="165"/>
      <c r="CQ223" s="223">
        <f t="shared" ca="1" si="162"/>
        <v>0</v>
      </c>
      <c r="CR223" s="223">
        <f t="shared" ca="1" si="163"/>
        <v>0</v>
      </c>
      <c r="CS223" s="223">
        <f t="shared" ca="1" si="164"/>
        <v>0</v>
      </c>
      <c r="CT223" s="223">
        <f t="shared" ca="1" si="165"/>
        <v>0</v>
      </c>
      <c r="CU223" s="223">
        <f t="shared" ca="1" si="166"/>
        <v>5.9171376813622653E-2</v>
      </c>
      <c r="CV223" s="155">
        <f t="shared" ca="1" si="182"/>
        <v>5.9171376813622653E-2</v>
      </c>
      <c r="CW223" s="165"/>
      <c r="CX223" s="215">
        <f t="shared" ca="1" si="183"/>
        <v>0</v>
      </c>
      <c r="CY223" s="215">
        <f t="shared" ca="1" si="167"/>
        <v>0</v>
      </c>
      <c r="CZ223" s="215">
        <f t="shared" ca="1" si="168"/>
        <v>0</v>
      </c>
      <c r="DA223" s="215">
        <f t="shared" ca="1" si="169"/>
        <v>0</v>
      </c>
      <c r="DB223" s="215">
        <f t="shared" ca="1" si="170"/>
        <v>3.4324524708046096</v>
      </c>
      <c r="DC223" s="155">
        <f t="shared" ca="1" si="184"/>
        <v>3.4324524708046096</v>
      </c>
      <c r="DD223" s="165"/>
      <c r="DE223" s="188" t="b" cm="1">
        <f t="array" aca="1" ref="DE223" ca="1">OR($G223=Forecast_Capex_Input!$BF$8:$BF$10)</f>
        <v>0</v>
      </c>
      <c r="DF223" s="188" cm="1">
        <f t="array" aca="1" ref="DF223" ca="1">IFERROR(INDEX(Forecast_Capex_Input!BG$12:BG$286,$X223)
*(INDEX(Forecast_Capex_Input!$H$12:$H$286,$X223)=Repex),0)
*$DE223</f>
        <v>0</v>
      </c>
      <c r="DG223" s="188" cm="1">
        <f t="array" aca="1" ref="DG223" ca="1">IFERROR(INDEX(Forecast_Capex_Input!BH$12:BH$286,$X223)
*(INDEX(Forecast_Capex_Input!$H$12:$H$286,$X223)=Repex),0)
*$DE223</f>
        <v>0</v>
      </c>
      <c r="DH223" s="188" cm="1">
        <f t="array" aca="1" ref="DH223" ca="1">IFERROR(INDEX(Forecast_Capex_Input!BI$12:BI$286,$X223)
*(INDEX(Forecast_Capex_Input!$H$12:$H$286,$X223)=Repex),0)
*$DE223</f>
        <v>0</v>
      </c>
      <c r="DI223" s="188" cm="1">
        <f t="array" aca="1" ref="DI223" ca="1">IFERROR(INDEX(Forecast_Capex_Input!BJ$12:BJ$286,$X223)
*(INDEX(Forecast_Capex_Input!$H$12:$H$286,$X223)=Repex),0)
*$DE223</f>
        <v>0</v>
      </c>
      <c r="DJ223" s="188" cm="1">
        <f t="array" aca="1" ref="DJ223" ca="1">IFERROR(INDEX(Forecast_Capex_Input!BK$12:BK$286,$X223)
*(INDEX(Forecast_Capex_Input!$H$12:$H$286,$X223)=Repex),0)
*$DE223</f>
        <v>0</v>
      </c>
      <c r="DK223" s="188" cm="1">
        <f t="array" aca="1" ref="DK223" ca="1">IFERROR(INDEX(Forecast_Capex_Input!BL$12:BL$286,$X223)
*(INDEX(Forecast_Capex_Input!$H$12:$H$286,$X223)=Repex),0)
*$DE223</f>
        <v>0</v>
      </c>
      <c r="DL223" s="165"/>
      <c r="DM223" s="188" t="b" cm="1">
        <f t="array" aca="1" ref="DM223" ca="1">OR($G223=Forecast_Capex_Input!$BN$8:$BN$9)</f>
        <v>1</v>
      </c>
      <c r="DN223" s="188" cm="1">
        <f t="array" aca="1" ref="DN223" ca="1">IFERROR(INDEX(Forecast_Capex_Input!BO$12:BO$286,$X223)
*(INDEX(Forecast_Capex_Input!$H$12:$H$286,$X223)=Repex),0)
*$DM223</f>
        <v>0.24647654740565786</v>
      </c>
      <c r="DO223" s="188" cm="1">
        <f t="array" aca="1" ref="DO223" ca="1">IFERROR(INDEX(Forecast_Capex_Input!BP$12:BP$286,$X223)
*(INDEX(Forecast_Capex_Input!$H$12:$H$286,$X223)=Repex),0)
*$DM223</f>
        <v>0.75352345259434206</v>
      </c>
      <c r="DP223" s="188" cm="1">
        <f t="array" aca="1" ref="DP223" ca="1">IFERROR(INDEX(Forecast_Capex_Input!BQ$12:BQ$286,$X223)
*(INDEX(Forecast_Capex_Input!$H$12:$H$286,$X223)=Repex),0)
*$DM223</f>
        <v>0</v>
      </c>
      <c r="DQ223" s="188" cm="1">
        <f t="array" aca="1" ref="DQ223" ca="1">IFERROR(INDEX(Forecast_Capex_Input!BR$12:BR$286,$X223)
*(INDEX(Forecast_Capex_Input!$H$12:$H$286,$X223)=Repex),0)
*$DM223</f>
        <v>0</v>
      </c>
      <c r="DR223" s="188" cm="1">
        <f t="array" aca="1" ref="DR223" ca="1">IFERROR(INDEX(Forecast_Capex_Input!BS$12:BS$286,$X223)
*(INDEX(Forecast_Capex_Input!$H$12:$H$286,$X223)=Repex),0)
*$DM223</f>
        <v>0</v>
      </c>
      <c r="DS223" s="165"/>
      <c r="DT223" s="188" t="b" cm="1">
        <f t="array" aca="1" ref="DT223" ca="1">OR($G223=Forecast_Capex_Input!$BU$8:$BU$10)</f>
        <v>0</v>
      </c>
      <c r="DU223" s="188" cm="1">
        <f t="array" aca="1" ref="DU223" ca="1">IFERROR(INDEX(Forecast_Capex_Input!BV$12:BV$286,$X223)
*(INDEX(Forecast_Capex_Input!$H$12:$H$286,$X223)=Repex),0)
*$DT223</f>
        <v>0</v>
      </c>
      <c r="DV223" s="188" cm="1">
        <f t="array" aca="1" ref="DV223" ca="1">IFERROR(INDEX(Forecast_Capex_Input!BW$12:BW$286,$X223)
*(INDEX(Forecast_Capex_Input!$H$12:$H$286,$X223)=Repex),0)
*$DT223</f>
        <v>0</v>
      </c>
      <c r="DW223" s="188" cm="1">
        <f t="array" aca="1" ref="DW223" ca="1">IFERROR(INDEX(Forecast_Capex_Input!BX$12:BX$286,$X223)
*(INDEX(Forecast_Capex_Input!$H$12:$H$286,$X223)=Repex),0)
*$DT223</f>
        <v>0</v>
      </c>
      <c r="DX223" s="188" cm="1">
        <f t="array" aca="1" ref="DX223" ca="1">IFERROR(INDEX(Forecast_Capex_Input!BY$12:BY$286,$X223)
*(INDEX(Forecast_Capex_Input!$H$12:$H$286,$X223)=Repex),0)
*$DT223</f>
        <v>0</v>
      </c>
      <c r="DY223" s="188" cm="1">
        <f t="array" aca="1" ref="DY223" ca="1">IFERROR(INDEX(Forecast_Capex_Input!BZ$12:BZ$286,$X223)
*(INDEX(Forecast_Capex_Input!$H$12:$H$286,$X223)=Repex),0)
*$DT223</f>
        <v>0</v>
      </c>
      <c r="DZ223" s="188" cm="1">
        <f t="array" aca="1" ref="DZ223" ca="1">IFERROR(INDEX(Forecast_Capex_Input!CA$12:CA$286,$X223)
*(INDEX(Forecast_Capex_Input!$H$12:$H$286,$X223)=Repex),0)
*$DT223</f>
        <v>0</v>
      </c>
      <c r="EA223" s="188" cm="1">
        <f t="array" aca="1" ref="EA223" ca="1">IFERROR(INDEX(Forecast_Capex_Input!CB$12:CB$286,$X223)
*(INDEX(Forecast_Capex_Input!$H$12:$H$286,$X223)=Repex),0)
*$DT223</f>
        <v>0</v>
      </c>
      <c r="EB223" s="188" cm="1">
        <f t="array" aca="1" ref="EB223" ca="1">IFERROR(INDEX(Forecast_Capex_Input!CC$12:CC$286,$X223)
*(INDEX(Forecast_Capex_Input!$H$12:$H$286,$X223)=Repex),0)
*$DT223</f>
        <v>0</v>
      </c>
      <c r="EC223" s="165"/>
      <c r="ED223" s="226" t="str">
        <f t="shared" si="171"/>
        <v>N/A</v>
      </c>
      <c r="EE223" s="174" t="s">
        <v>15</v>
      </c>
    </row>
    <row r="224" spans="3:135" x14ac:dyDescent="0.2">
      <c r="C224" s="174">
        <f t="shared" si="172"/>
        <v>214</v>
      </c>
      <c r="D224" s="167" t="str" cm="1">
        <f t="array" ref="D224">IFERROR(INDEX(Forecast_Capex_Input!$D$12:$D$286,$X224),NA)</f>
        <v>Yass No3 Transformer Renewal</v>
      </c>
      <c r="E224" s="172" t="b" cm="1">
        <f t="array" ref="E224">IF($X224=NA,NA,INDEX(Forecast_Capex_Input!$E$12:$E$286,$X224))</f>
        <v>1</v>
      </c>
      <c r="F224" s="167" t="str" cm="1">
        <f t="array" aca="1" ref="F224" ca="1">IFERROR(INDEX(General!$E$25:$E$26,$Y224),NA)</f>
        <v>Non-Labour</v>
      </c>
      <c r="G224" s="167" t="str" cm="1">
        <f t="array" aca="1" ref="G224" ca="1">IFERROR(INDEX(Forecast_Capex_Input!$AI$11:$BB$11,$AA224),NA)</f>
        <v>Secondary Systems</v>
      </c>
      <c r="H224" s="189" cm="1">
        <f t="array" aca="1" ref="H224" ca="1">IFERROR(INDEX(Forecast_Capex_Input!$AI$12:$BB$286,$X224,$AA224),NA)</f>
        <v>6.6288006741895403E-2</v>
      </c>
      <c r="I224" s="199" t="str" cm="1">
        <f t="array" ref="I224">IFERROR(INDEX(Forecast_Capex_Input!$F$12:$F$286,$X224),NA)</f>
        <v>Replacement Expenditure</v>
      </c>
      <c r="J224" s="199" t="str" cm="1">
        <f t="array" ref="J224">IFERROR(INDEX(Forecast_Capex_Input!G$12:G$286,$X224),NA)</f>
        <v>Substation</v>
      </c>
      <c r="K224" s="199" t="str" cm="1">
        <f t="array" ref="K224">IFERROR(INDEX(Forecast_Capex_Input!H$12:H$286,$X224),NA)</f>
        <v>Repex</v>
      </c>
      <c r="L224" s="199" t="str" cm="1">
        <f t="array" ref="L224">IFERROR(INDEX(Forecast_Capex_Input!I$12:I$286,$X224),NA)</f>
        <v>N/A</v>
      </c>
      <c r="M224" s="199" t="str" cm="1">
        <f t="array" ref="M224">IFERROR(INDEX(Forecast_Capex_Input!J$12:J$286,$X224),NA)</f>
        <v>N/A</v>
      </c>
      <c r="N224" s="199" t="str" cm="1">
        <f t="array" ref="N224">IFERROR(INDEX(Forecast_Capex_Input!K$12:K$286,$X224),NA)</f>
        <v>Substations - Power Transformers</v>
      </c>
      <c r="O224" s="199" t="str" cm="1">
        <f t="array" ref="O224">IFERROR(INDEX(Forecast_Capex_Input!L$12:L$286,$X224),NA)</f>
        <v>Substations - Safe and Reliable Network</v>
      </c>
      <c r="P224" s="199" t="str" cm="1">
        <f t="array" ref="P224">IFERROR(INDEX(Forecast_Capex_Input!M$12:M$286,$X224),NA)</f>
        <v>N/A</v>
      </c>
      <c r="Q224" s="172" t="str" cm="1">
        <f t="array" ref="Q224">IFERROR(INDEX(Forecast_Capex_Input!N$12:N$286,$X224),NA)</f>
        <v>No</v>
      </c>
      <c r="R224" s="265" cm="1">
        <f t="array" ref="R224">IFERROR(INDEX(Forecast_Capex_Input!O$12:O$286,$X224),0)</f>
        <v>0</v>
      </c>
      <c r="S224" s="172" t="str" cm="1">
        <f t="array" ref="S224">IFERROR(INDEX(Forecast_Capex_Input!P$12:P$286,$X224),0)</f>
        <v>Safety security &amp; reliability</v>
      </c>
      <c r="T224" s="199" t="str" cm="1">
        <f t="array" aca="1" ref="T224" ca="1">IFERROR(INDEX(General!$K$84:$K$103,$AA224),NA)</f>
        <v>Secondary Systems (2018-23)</v>
      </c>
      <c r="U224" s="188" cm="1">
        <f t="array" aca="1" ref="U224" ca="1">IFERROR(
IF($F224=General!$E$25,INDEX(Forecast_Capex_Input!S$12:S$286,$X224),
INDEX(Forecast_Capex_Input!T$12:T$286,$X224)),0)</f>
        <v>0.85321514402482479</v>
      </c>
      <c r="V224" s="222" t="b">
        <f>IFERROR(INDEX(Overheads!$T$19:$T$26,MATCH($I224,Overheads!$E$19:$E$26,0)),FALSE)</f>
        <v>1</v>
      </c>
      <c r="W224" s="165"/>
      <c r="X224" s="174">
        <f>IFERROR(
IF(MATCH($C224,Forecast_Capex_Input!$CI$12:$CI$286,1)+1&gt;MAX(Forecast_Capex_Input!$C$12:$C$286),NA,
MATCH($C224,Forecast_Capex_Input!$CI$12:$CI$286,1)+1),1)</f>
        <v>84</v>
      </c>
      <c r="Y224" s="174" cm="1">
        <f t="array" aca="1" ref="Y224" ca="1">IFERROR(
IF(X223&lt;&gt;X224,1,
IF(COUNTIF(OFFSET(Y223,0,0,-INDEX(Forecast_Capex_Input!$CG$12:$CG$286,$X224)),Y223)=INDEX(Forecast_Capex_Input!$CG$12:$CG$286,$X224),Y223+1,Y223)),NA)</f>
        <v>2</v>
      </c>
      <c r="Z224" s="174" cm="1">
        <f t="array" ref="Z224">IFERROR($C224-IF($X224=1,1,INDEX(Forecast_Capex_Input!$CI$12:$CI$286,$X224-1))+1,NA)</f>
        <v>4</v>
      </c>
      <c r="AA224" s="174" cm="1">
        <f t="array" aca="1" ref="AA224" ca="1">IFERROR(IF(Y224=1,
INDEX(Forecast_Capex_Input!$AI$10:$BB$10,SMALL(IF(INDEX(Forecast_Capex_Input!$AI$12:$BB$286,$X224,0)&gt;0,COLUMN(Forecast_Capex_Input!$AI$10:$BB$10)-COLUMN(Forecast_Capex_Input!$AI$12)+1),ROWS(OFFSET(AA223,0,0,-$Z224)))),
OFFSET(AA223,-INDEX(Forecast_Capex_Input!$CG$12:$CG$286,$X224)+1,0)),NA)</f>
        <v>4</v>
      </c>
      <c r="AB224" s="174">
        <f t="shared" ca="1" si="141"/>
        <v>2</v>
      </c>
      <c r="AC224" s="222" t="b">
        <f t="shared" si="173"/>
        <v>0</v>
      </c>
      <c r="AD224" s="220" t="b">
        <v>0</v>
      </c>
      <c r="AE224" s="222" t="b">
        <f t="shared" si="142"/>
        <v>1</v>
      </c>
      <c r="AF224" s="165"/>
      <c r="AG224" s="215">
        <v>0</v>
      </c>
      <c r="AH224" s="215">
        <v>0</v>
      </c>
      <c r="AI224" s="215">
        <v>1.9815142816441214E-2</v>
      </c>
      <c r="AJ224" s="215">
        <v>0.18400885497544892</v>
      </c>
      <c r="AK224" s="215">
        <v>5.9833960387060108E-3</v>
      </c>
      <c r="AL224" s="155">
        <v>0.20980739383059616</v>
      </c>
      <c r="AM224" s="165"/>
      <c r="AN224" s="215" cm="1">
        <f t="array" aca="1" ref="AN224" ca="1">IFERROR(INDEX(General!O$33:O$34,$AB224)
*AG224,0)</f>
        <v>0</v>
      </c>
      <c r="AO224" s="215" cm="1">
        <f t="array" aca="1" ref="AO224" ca="1">IFERROR(INDEX(General!P$33:P$34,$AB224)
*AH224,0)</f>
        <v>0</v>
      </c>
      <c r="AP224" s="215" cm="1">
        <f t="array" aca="1" ref="AP224" ca="1">IFERROR(INDEX(General!Q$33:Q$34,$AB224)
*AI224,0)</f>
        <v>1.9815142816441214E-2</v>
      </c>
      <c r="AQ224" s="215" cm="1">
        <f t="array" aca="1" ref="AQ224" ca="1">IFERROR(INDEX(General!R$33:R$34,$AB224)
*AJ224,0)</f>
        <v>0.18400885497544892</v>
      </c>
      <c r="AR224" s="215" cm="1">
        <f t="array" aca="1" ref="AR224" ca="1">IFERROR(INDEX(General!S$33:S$34,$AB224)
*AK224,0)</f>
        <v>5.9833960387060108E-3</v>
      </c>
      <c r="AS224" s="155">
        <f t="shared" ca="1" si="174"/>
        <v>0.20980739383059616</v>
      </c>
      <c r="AT224" s="165"/>
      <c r="AU224" s="215">
        <f ca="1">IF($AE224=FALSE,AN224*Overheads!$R$24*$V224,
IFERROR(Overheads!$O$49*$V224*AN224,0)
+IFERROR(Overheads!Q$59*$V224*(AN224/Overheads!Q$68),0))</f>
        <v>0</v>
      </c>
      <c r="AV224" s="215">
        <f ca="1">IF($AE224=FALSE,AO224*Overheads!$R$24*$V224,
IFERROR(Overheads!$O$49*$V224*AO224,0)
+IFERROR(Overheads!R$59*$V224*(AO224/Overheads!R$68),0))</f>
        <v>0</v>
      </c>
      <c r="AW224" s="215">
        <f ca="1">IF($AE224=FALSE,AP224*Overheads!$R$24*$V224,
IFERROR(Overheads!$O$49*$V224*AP224,0)
+IFERROR(Overheads!S$59*$V224*(AP224/Overheads!S$68),0))</f>
        <v>2.5767839700310009E-3</v>
      </c>
      <c r="AX224" s="215">
        <f ca="1">IF($AE224=FALSE,AQ224*Overheads!$R$24*$V224,
IFERROR(Overheads!$O$49*$V224*AQ224,0)
+IFERROR(Overheads!T$59*$V224*(AQ224/Overheads!T$68),0))</f>
        <v>2.6366819983340763E-2</v>
      </c>
      <c r="AY224" s="215">
        <f ca="1">IF($AE224=FALSE,AR224*Overheads!$R$24*$V224,
IFERROR(Overheads!$O$49*$V224*AR224,0)
+IFERROR(Overheads!U$59*$V224*(AR224/Overheads!U$68),0))</f>
        <v>7.3192790977030309E-4</v>
      </c>
      <c r="AZ224" s="155">
        <f t="shared" ca="1" si="175"/>
        <v>2.9675531863142066E-2</v>
      </c>
      <c r="BA224" s="165"/>
      <c r="BB224" s="215">
        <f ca="1">IF($AE224=FALSE,AN224*Overheads!$S$25,
IFERROR(Overheads!$O$50*AN224,0)
+IFERROR(Overheads!Q$60*(AN224/Overheads!Q$66),0))</f>
        <v>0</v>
      </c>
      <c r="BC224" s="215">
        <f ca="1">IF($AE224=FALSE,AO224*Overheads!$S$25,
IFERROR(Overheads!$O$50*AO224,0)
+IFERROR(Overheads!R$60*(AO224/Overheads!R$66),0))</f>
        <v>0</v>
      </c>
      <c r="BD224" s="215">
        <f ca="1">IF($AE224=FALSE,AP224*Overheads!$S$25,
IFERROR(Overheads!$O$50*AP224,0)
+IFERROR(Overheads!S$60*(AP224/Overheads!S$66),0))</f>
        <v>3.6367988939659825E-4</v>
      </c>
      <c r="BE224" s="215">
        <f ca="1">IF($AE224=FALSE,AQ224*Overheads!$S$25,
IFERROR(Overheads!$O$50*AQ224,0)
+IFERROR(Overheads!T$60*(AQ224/Overheads!T$66),0))</f>
        <v>3.7300070850460332E-3</v>
      </c>
      <c r="BF224" s="215">
        <f ca="1">IF($AE224=FALSE,AR224*Overheads!$S$25,
IFERROR(Overheads!$O$50*AR224,0)
+IFERROR(Overheads!U$60*(AR224/Overheads!U$66),0))</f>
        <v>1.0712939449138346E-4</v>
      </c>
      <c r="BG224" s="155">
        <f t="shared" ca="1" si="176"/>
        <v>4.2008163689340149E-3</v>
      </c>
      <c r="BH224" s="165"/>
      <c r="BI224" s="215">
        <f t="shared" ca="1" si="177"/>
        <v>0</v>
      </c>
      <c r="BJ224" s="215">
        <f t="shared" ca="1" si="143"/>
        <v>0</v>
      </c>
      <c r="BK224" s="215">
        <f t="shared" ca="1" si="144"/>
        <v>2.275560667586881E-2</v>
      </c>
      <c r="BL224" s="215">
        <f t="shared" ca="1" si="145"/>
        <v>0.2141056820438357</v>
      </c>
      <c r="BM224" s="215">
        <f t="shared" ca="1" si="146"/>
        <v>6.8224533429676968E-3</v>
      </c>
      <c r="BN224" s="155">
        <f t="shared" ca="1" si="178"/>
        <v>0.24368374206267221</v>
      </c>
      <c r="BO224" s="165"/>
      <c r="BP224" s="187" cm="1">
        <f t="array" ref="BP224">IFERROR(IF($X224=$X223,BP223,INDEX(Forecast_Capex_Input!AC$12:AC$286,$X224)),0)</f>
        <v>0</v>
      </c>
      <c r="BQ224" s="187" cm="1">
        <f t="array" ref="BQ224">IFERROR(IF($X224=$X223,BQ223,INDEX(Forecast_Capex_Input!AD$12:AD$286,$X224)),0)</f>
        <v>0</v>
      </c>
      <c r="BR224" s="187" cm="1">
        <f t="array" ref="BR224">IFERROR(IF($X224=$X223,BR223,INDEX(Forecast_Capex_Input!AE$12:AE$286,$X224)),0)</f>
        <v>0</v>
      </c>
      <c r="BS224" s="187" cm="1">
        <f t="array" ref="BS224">IFERROR(IF($X224=$X223,BS223,INDEX(Forecast_Capex_Input!AF$12:AF$286,$X224)),0)</f>
        <v>0</v>
      </c>
      <c r="BT224" s="187" cm="1">
        <f t="array" ref="BT224">IFERROR(IF($X224=$X223,BT223,INDEX(Forecast_Capex_Input!AG$12:AG$286,$X224)),0)</f>
        <v>1</v>
      </c>
      <c r="BU224" s="165"/>
      <c r="BV224" s="215">
        <f t="shared" si="147"/>
        <v>0</v>
      </c>
      <c r="BW224" s="215">
        <f t="shared" si="148"/>
        <v>0</v>
      </c>
      <c r="BX224" s="215">
        <f t="shared" si="149"/>
        <v>0</v>
      </c>
      <c r="BY224" s="215">
        <f t="shared" si="150"/>
        <v>0</v>
      </c>
      <c r="BZ224" s="215">
        <f t="shared" si="151"/>
        <v>0.20980739383059616</v>
      </c>
      <c r="CA224" s="155">
        <f t="shared" si="179"/>
        <v>0.20980739383059616</v>
      </c>
      <c r="CB224" s="165"/>
      <c r="CC224" s="215">
        <f t="shared" ca="1" si="152"/>
        <v>0</v>
      </c>
      <c r="CD224" s="215">
        <f t="shared" ca="1" si="153"/>
        <v>0</v>
      </c>
      <c r="CE224" s="215">
        <f t="shared" ca="1" si="154"/>
        <v>0</v>
      </c>
      <c r="CF224" s="215">
        <f t="shared" ca="1" si="155"/>
        <v>0</v>
      </c>
      <c r="CG224" s="215">
        <f t="shared" ca="1" si="156"/>
        <v>0.20980739383059616</v>
      </c>
      <c r="CH224" s="155">
        <f t="shared" ca="1" si="180"/>
        <v>0.20980739383059616</v>
      </c>
      <c r="CI224" s="165"/>
      <c r="CJ224" s="215">
        <f t="shared" ca="1" si="157"/>
        <v>0</v>
      </c>
      <c r="CK224" s="215">
        <f t="shared" ca="1" si="158"/>
        <v>0</v>
      </c>
      <c r="CL224" s="215">
        <f t="shared" ca="1" si="159"/>
        <v>0</v>
      </c>
      <c r="CM224" s="215">
        <f t="shared" ca="1" si="160"/>
        <v>0</v>
      </c>
      <c r="CN224" s="215">
        <f t="shared" ca="1" si="161"/>
        <v>2.9675531863142066E-2</v>
      </c>
      <c r="CO224" s="155">
        <f t="shared" ca="1" si="181"/>
        <v>2.9675531863142066E-2</v>
      </c>
      <c r="CP224" s="165"/>
      <c r="CQ224" s="223">
        <f t="shared" ca="1" si="162"/>
        <v>0</v>
      </c>
      <c r="CR224" s="223">
        <f t="shared" ca="1" si="163"/>
        <v>0</v>
      </c>
      <c r="CS224" s="223">
        <f t="shared" ca="1" si="164"/>
        <v>0</v>
      </c>
      <c r="CT224" s="223">
        <f t="shared" ca="1" si="165"/>
        <v>0</v>
      </c>
      <c r="CU224" s="223">
        <f t="shared" ca="1" si="166"/>
        <v>4.2008163689340149E-3</v>
      </c>
      <c r="CV224" s="155">
        <f t="shared" ca="1" si="182"/>
        <v>4.2008163689340149E-3</v>
      </c>
      <c r="CW224" s="165"/>
      <c r="CX224" s="215">
        <f t="shared" ca="1" si="183"/>
        <v>0</v>
      </c>
      <c r="CY224" s="215">
        <f t="shared" ca="1" si="167"/>
        <v>0</v>
      </c>
      <c r="CZ224" s="215">
        <f t="shared" ca="1" si="168"/>
        <v>0</v>
      </c>
      <c r="DA224" s="215">
        <f t="shared" ca="1" si="169"/>
        <v>0</v>
      </c>
      <c r="DB224" s="215">
        <f t="shared" ca="1" si="170"/>
        <v>0.24368374206267224</v>
      </c>
      <c r="DC224" s="155">
        <f t="shared" ca="1" si="184"/>
        <v>0.24368374206267224</v>
      </c>
      <c r="DD224" s="165"/>
      <c r="DE224" s="188" t="b" cm="1">
        <f t="array" aca="1" ref="DE224" ca="1">OR($G224=Forecast_Capex_Input!$BF$8:$BF$10)</f>
        <v>0</v>
      </c>
      <c r="DF224" s="188" cm="1">
        <f t="array" aca="1" ref="DF224" ca="1">IFERROR(INDEX(Forecast_Capex_Input!BG$12:BG$286,$X224)
*(INDEX(Forecast_Capex_Input!$H$12:$H$286,$X224)=Repex),0)
*$DE224</f>
        <v>0</v>
      </c>
      <c r="DG224" s="188" cm="1">
        <f t="array" aca="1" ref="DG224" ca="1">IFERROR(INDEX(Forecast_Capex_Input!BH$12:BH$286,$X224)
*(INDEX(Forecast_Capex_Input!$H$12:$H$286,$X224)=Repex),0)
*$DE224</f>
        <v>0</v>
      </c>
      <c r="DH224" s="188" cm="1">
        <f t="array" aca="1" ref="DH224" ca="1">IFERROR(INDEX(Forecast_Capex_Input!BI$12:BI$286,$X224)
*(INDEX(Forecast_Capex_Input!$H$12:$H$286,$X224)=Repex),0)
*$DE224</f>
        <v>0</v>
      </c>
      <c r="DI224" s="188" cm="1">
        <f t="array" aca="1" ref="DI224" ca="1">IFERROR(INDEX(Forecast_Capex_Input!BJ$12:BJ$286,$X224)
*(INDEX(Forecast_Capex_Input!$H$12:$H$286,$X224)=Repex),0)
*$DE224</f>
        <v>0</v>
      </c>
      <c r="DJ224" s="188" cm="1">
        <f t="array" aca="1" ref="DJ224" ca="1">IFERROR(INDEX(Forecast_Capex_Input!BK$12:BK$286,$X224)
*(INDEX(Forecast_Capex_Input!$H$12:$H$286,$X224)=Repex),0)
*$DE224</f>
        <v>0</v>
      </c>
      <c r="DK224" s="188" cm="1">
        <f t="array" aca="1" ref="DK224" ca="1">IFERROR(INDEX(Forecast_Capex_Input!BL$12:BL$286,$X224)
*(INDEX(Forecast_Capex_Input!$H$12:$H$286,$X224)=Repex),0)
*$DE224</f>
        <v>0</v>
      </c>
      <c r="DL224" s="165"/>
      <c r="DM224" s="188" t="b" cm="1">
        <f t="array" aca="1" ref="DM224" ca="1">OR($G224=Forecast_Capex_Input!$BN$8:$BN$9)</f>
        <v>0</v>
      </c>
      <c r="DN224" s="188" cm="1">
        <f t="array" aca="1" ref="DN224" ca="1">IFERROR(INDEX(Forecast_Capex_Input!BO$12:BO$286,$X224)
*(INDEX(Forecast_Capex_Input!$H$12:$H$286,$X224)=Repex),0)
*$DM224</f>
        <v>0</v>
      </c>
      <c r="DO224" s="188" cm="1">
        <f t="array" aca="1" ref="DO224" ca="1">IFERROR(INDEX(Forecast_Capex_Input!BP$12:BP$286,$X224)
*(INDEX(Forecast_Capex_Input!$H$12:$H$286,$X224)=Repex),0)
*$DM224</f>
        <v>0</v>
      </c>
      <c r="DP224" s="188" cm="1">
        <f t="array" aca="1" ref="DP224" ca="1">IFERROR(INDEX(Forecast_Capex_Input!BQ$12:BQ$286,$X224)
*(INDEX(Forecast_Capex_Input!$H$12:$H$286,$X224)=Repex),0)
*$DM224</f>
        <v>0</v>
      </c>
      <c r="DQ224" s="188" cm="1">
        <f t="array" aca="1" ref="DQ224" ca="1">IFERROR(INDEX(Forecast_Capex_Input!BR$12:BR$286,$X224)
*(INDEX(Forecast_Capex_Input!$H$12:$H$286,$X224)=Repex),0)
*$DM224</f>
        <v>0</v>
      </c>
      <c r="DR224" s="188" cm="1">
        <f t="array" aca="1" ref="DR224" ca="1">IFERROR(INDEX(Forecast_Capex_Input!BS$12:BS$286,$X224)
*(INDEX(Forecast_Capex_Input!$H$12:$H$286,$X224)=Repex),0)
*$DM224</f>
        <v>0</v>
      </c>
      <c r="DS224" s="165"/>
      <c r="DT224" s="188" t="b" cm="1">
        <f t="array" aca="1" ref="DT224" ca="1">OR($G224=Forecast_Capex_Input!$BU$8:$BU$10)</f>
        <v>1</v>
      </c>
      <c r="DU224" s="188" cm="1">
        <f t="array" aca="1" ref="DU224" ca="1">IFERROR(INDEX(Forecast_Capex_Input!BV$12:BV$286,$X224)
*(INDEX(Forecast_Capex_Input!$H$12:$H$286,$X224)=Repex),0)
*$DT224</f>
        <v>0.37297273465891551</v>
      </c>
      <c r="DV224" s="188" cm="1">
        <f t="array" aca="1" ref="DV224" ca="1">IFERROR(INDEX(Forecast_Capex_Input!BW$12:BW$286,$X224)
*(INDEX(Forecast_Capex_Input!$H$12:$H$286,$X224)=Repex),0)
*$DT224</f>
        <v>0.61002185510130813</v>
      </c>
      <c r="DW224" s="188" cm="1">
        <f t="array" aca="1" ref="DW224" ca="1">IFERROR(INDEX(Forecast_Capex_Input!BX$12:BX$286,$X224)
*(INDEX(Forecast_Capex_Input!$H$12:$H$286,$X224)=Repex),0)
*$DT224</f>
        <v>1.7005410239776284E-2</v>
      </c>
      <c r="DX224" s="188" cm="1">
        <f t="array" aca="1" ref="DX224" ca="1">IFERROR(INDEX(Forecast_Capex_Input!BY$12:BY$286,$X224)
*(INDEX(Forecast_Capex_Input!$H$12:$H$286,$X224)=Repex),0)
*$DT224</f>
        <v>0</v>
      </c>
      <c r="DY224" s="188" cm="1">
        <f t="array" aca="1" ref="DY224" ca="1">IFERROR(INDEX(Forecast_Capex_Input!BZ$12:BZ$286,$X224)
*(INDEX(Forecast_Capex_Input!$H$12:$H$286,$X224)=Repex),0)
*$DT224</f>
        <v>0</v>
      </c>
      <c r="DZ224" s="188" cm="1">
        <f t="array" aca="1" ref="DZ224" ca="1">IFERROR(INDEX(Forecast_Capex_Input!CA$12:CA$286,$X224)
*(INDEX(Forecast_Capex_Input!$H$12:$H$286,$X224)=Repex),0)
*$DT224</f>
        <v>0</v>
      </c>
      <c r="EA224" s="188" cm="1">
        <f t="array" aca="1" ref="EA224" ca="1">IFERROR(INDEX(Forecast_Capex_Input!CB$12:CB$286,$X224)
*(INDEX(Forecast_Capex_Input!$H$12:$H$286,$X224)=Repex),0)
*$DT224</f>
        <v>0</v>
      </c>
      <c r="EB224" s="188" cm="1">
        <f t="array" aca="1" ref="EB224" ca="1">IFERROR(INDEX(Forecast_Capex_Input!CC$12:CC$286,$X224)
*(INDEX(Forecast_Capex_Input!$H$12:$H$286,$X224)=Repex),0)
*$DT224</f>
        <v>0</v>
      </c>
      <c r="EC224" s="165"/>
      <c r="ED224" s="226" t="str">
        <f t="shared" si="171"/>
        <v>N/A</v>
      </c>
      <c r="EE224" s="174" t="s">
        <v>15</v>
      </c>
    </row>
    <row r="225" spans="3:135" x14ac:dyDescent="0.2">
      <c r="C225" s="174">
        <f t="shared" si="172"/>
        <v>215</v>
      </c>
      <c r="D225" s="167" t="str" cm="1">
        <f t="array" ref="D225">IFERROR(INDEX(Forecast_Capex_Input!$D$12:$D$286,$X225),NA)</f>
        <v>Substation Noise Compliance</v>
      </c>
      <c r="E225" s="172" t="b" cm="1">
        <f t="array" ref="E225">IF($X225=NA,NA,INDEX(Forecast_Capex_Input!$E$12:$E$286,$X225))</f>
        <v>0</v>
      </c>
      <c r="F225" s="167" t="str" cm="1">
        <f t="array" aca="1" ref="F225" ca="1">IFERROR(INDEX(General!$E$25:$E$26,$Y225),NA)</f>
        <v>Labour</v>
      </c>
      <c r="G225" s="167" t="str" cm="1">
        <f t="array" aca="1" ref="G225" ca="1">IFERROR(INDEX(Forecast_Capex_Input!$AI$11:$BB$11,$AA225),NA)</f>
        <v>Substations</v>
      </c>
      <c r="H225" s="189" cm="1">
        <f t="array" aca="1" ref="H225" ca="1">IFERROR(INDEX(Forecast_Capex_Input!$AI$12:$BB$286,$X225,$AA225),NA)</f>
        <v>1</v>
      </c>
      <c r="I225" s="199" t="str" cm="1">
        <f t="array" ref="I225">IFERROR(INDEX(Forecast_Capex_Input!$F$12:$F$286,$X225),NA)</f>
        <v>Replacement Expenditure</v>
      </c>
      <c r="J225" s="199" t="str" cm="1">
        <f t="array" ref="J225">IFERROR(INDEX(Forecast_Capex_Input!G$12:G$286,$X225),NA)</f>
        <v>Substation</v>
      </c>
      <c r="K225" s="199" t="str" cm="1">
        <f t="array" ref="K225">IFERROR(INDEX(Forecast_Capex_Input!H$12:H$286,$X225),NA)</f>
        <v>Repex</v>
      </c>
      <c r="L225" s="199" t="str" cm="1">
        <f t="array" ref="L225">IFERROR(INDEX(Forecast_Capex_Input!I$12:I$286,$X225),NA)</f>
        <v>N/A</v>
      </c>
      <c r="M225" s="199" t="str" cm="1">
        <f t="array" ref="M225">IFERROR(INDEX(Forecast_Capex_Input!J$12:J$286,$X225),NA)</f>
        <v>N/A</v>
      </c>
      <c r="N225" s="199" t="str" cm="1">
        <f t="array" ref="N225">IFERROR(INDEX(Forecast_Capex_Input!K$12:K$286,$X225),NA)</f>
        <v>Substations - Site Establishment and supporting assets</v>
      </c>
      <c r="O225" s="199" t="str" cm="1">
        <f t="array" ref="O225">IFERROR(INDEX(Forecast_Capex_Input!L$12:L$286,$X225),NA)</f>
        <v>Substations - Compliance</v>
      </c>
      <c r="P225" s="199" t="str" cm="1">
        <f t="array" ref="P225">IFERROR(INDEX(Forecast_Capex_Input!M$12:M$286,$X225),NA)</f>
        <v>N/A</v>
      </c>
      <c r="Q225" s="172" t="str" cm="1">
        <f t="array" ref="Q225">IFERROR(INDEX(Forecast_Capex_Input!N$12:N$286,$X225),NA)</f>
        <v>No</v>
      </c>
      <c r="R225" s="265" cm="1">
        <f t="array" ref="R225">IFERROR(INDEX(Forecast_Capex_Input!O$12:O$286,$X225),0)</f>
        <v>0</v>
      </c>
      <c r="S225" s="172" t="str" cm="1">
        <f t="array" ref="S225">IFERROR(INDEX(Forecast_Capex_Input!P$12:P$286,$X225),0)</f>
        <v>Safety security &amp; reliability</v>
      </c>
      <c r="T225" s="199" t="str" cm="1">
        <f t="array" aca="1" ref="T225" ca="1">IFERROR(INDEX(General!$K$84:$K$103,$AA225),NA)</f>
        <v>Substations (2018 onwards)</v>
      </c>
      <c r="U225" s="188" cm="1">
        <f t="array" aca="1" ref="U225" ca="1">IFERROR(
IF($F225=General!$E$25,INDEX(Forecast_Capex_Input!S$12:S$286,$X225),
INDEX(Forecast_Capex_Input!T$12:T$286,$X225)),0)</f>
        <v>0</v>
      </c>
      <c r="V225" s="222" t="b">
        <f>IFERROR(INDEX(Overheads!$T$19:$T$26,MATCH($I225,Overheads!$E$19:$E$26,0)),FALSE)</f>
        <v>1</v>
      </c>
      <c r="W225" s="165"/>
      <c r="X225" s="174">
        <f>IFERROR(
IF(MATCH($C225,Forecast_Capex_Input!$CI$12:$CI$286,1)+1&gt;MAX(Forecast_Capex_Input!$C$12:$C$286),NA,
MATCH($C225,Forecast_Capex_Input!$CI$12:$CI$286,1)+1),1)</f>
        <v>85</v>
      </c>
      <c r="Y225" s="174" cm="1">
        <f t="array" aca="1" ref="Y225" ca="1">IFERROR(
IF(X224&lt;&gt;X225,1,
IF(COUNTIF(OFFSET(Y224,0,0,-INDEX(Forecast_Capex_Input!$CG$12:$CG$286,$X225)),Y224)=INDEX(Forecast_Capex_Input!$CG$12:$CG$286,$X225),Y224+1,Y224)),NA)</f>
        <v>1</v>
      </c>
      <c r="Z225" s="174" cm="1">
        <f t="array" ref="Z225">IFERROR($C225-IF($X225=1,1,INDEX(Forecast_Capex_Input!$CI$12:$CI$286,$X225-1))+1,NA)</f>
        <v>1</v>
      </c>
      <c r="AA225" s="174" cm="1">
        <f t="array" aca="1" ref="AA225" ca="1">IFERROR(IF(Y225=1,
INDEX(Forecast_Capex_Input!$AI$10:$BB$10,SMALL(IF(INDEX(Forecast_Capex_Input!$AI$12:$BB$286,$X225,0)&gt;0,COLUMN(Forecast_Capex_Input!$AI$10:$BB$10)-COLUMN(Forecast_Capex_Input!$AI$12)+1),ROWS(OFFSET(AA224,0,0,-$Z225)))),
OFFSET(AA224,-INDEX(Forecast_Capex_Input!$CG$12:$CG$286,$X225)+1,0)),NA)</f>
        <v>3</v>
      </c>
      <c r="AB225" s="174">
        <f t="shared" ca="1" si="141"/>
        <v>1</v>
      </c>
      <c r="AC225" s="222" t="b">
        <f t="shared" si="173"/>
        <v>0</v>
      </c>
      <c r="AD225" s="220" t="b">
        <v>0</v>
      </c>
      <c r="AE225" s="222" t="b">
        <f t="shared" si="142"/>
        <v>1</v>
      </c>
      <c r="AF225" s="165"/>
      <c r="AG225" s="215">
        <v>0</v>
      </c>
      <c r="AH225" s="215">
        <v>0</v>
      </c>
      <c r="AI225" s="215">
        <v>0</v>
      </c>
      <c r="AJ225" s="215">
        <v>0</v>
      </c>
      <c r="AK225" s="215">
        <v>0</v>
      </c>
      <c r="AL225" s="155">
        <v>0</v>
      </c>
      <c r="AM225" s="165"/>
      <c r="AN225" s="215" cm="1">
        <f t="array" aca="1" ref="AN225" ca="1">IFERROR(INDEX(General!O$33:O$34,$AB225)
*AG225,0)</f>
        <v>0</v>
      </c>
      <c r="AO225" s="215" cm="1">
        <f t="array" aca="1" ref="AO225" ca="1">IFERROR(INDEX(General!P$33:P$34,$AB225)
*AH225,0)</f>
        <v>0</v>
      </c>
      <c r="AP225" s="215" cm="1">
        <f t="array" aca="1" ref="AP225" ca="1">IFERROR(INDEX(General!Q$33:Q$34,$AB225)
*AI225,0)</f>
        <v>0</v>
      </c>
      <c r="AQ225" s="215" cm="1">
        <f t="array" aca="1" ref="AQ225" ca="1">IFERROR(INDEX(General!R$33:R$34,$AB225)
*AJ225,0)</f>
        <v>0</v>
      </c>
      <c r="AR225" s="215" cm="1">
        <f t="array" aca="1" ref="AR225" ca="1">IFERROR(INDEX(General!S$33:S$34,$AB225)
*AK225,0)</f>
        <v>0</v>
      </c>
      <c r="AS225" s="155">
        <f t="shared" ca="1" si="174"/>
        <v>0</v>
      </c>
      <c r="AT225" s="165"/>
      <c r="AU225" s="215">
        <f ca="1">IF($AE225=FALSE,AN225*Overheads!$R$24*$V225,
IFERROR(Overheads!$O$49*$V225*AN225,0)
+IFERROR(Overheads!Q$59*$V225*(AN225/Overheads!Q$68),0))</f>
        <v>0</v>
      </c>
      <c r="AV225" s="215">
        <f ca="1">IF($AE225=FALSE,AO225*Overheads!$R$24*$V225,
IFERROR(Overheads!$O$49*$V225*AO225,0)
+IFERROR(Overheads!R$59*$V225*(AO225/Overheads!R$68),0))</f>
        <v>0</v>
      </c>
      <c r="AW225" s="215">
        <f ca="1">IF($AE225=FALSE,AP225*Overheads!$R$24*$V225,
IFERROR(Overheads!$O$49*$V225*AP225,0)
+IFERROR(Overheads!S$59*$V225*(AP225/Overheads!S$68),0))</f>
        <v>0</v>
      </c>
      <c r="AX225" s="215">
        <f ca="1">IF($AE225=FALSE,AQ225*Overheads!$R$24*$V225,
IFERROR(Overheads!$O$49*$V225*AQ225,0)
+IFERROR(Overheads!T$59*$V225*(AQ225/Overheads!T$68),0))</f>
        <v>0</v>
      </c>
      <c r="AY225" s="215">
        <f ca="1">IF($AE225=FALSE,AR225*Overheads!$R$24*$V225,
IFERROR(Overheads!$O$49*$V225*AR225,0)
+IFERROR(Overheads!U$59*$V225*(AR225/Overheads!U$68),0))</f>
        <v>0</v>
      </c>
      <c r="AZ225" s="155">
        <f t="shared" ca="1" si="175"/>
        <v>0</v>
      </c>
      <c r="BA225" s="165"/>
      <c r="BB225" s="215">
        <f ca="1">IF($AE225=FALSE,AN225*Overheads!$S$25,
IFERROR(Overheads!$O$50*AN225,0)
+IFERROR(Overheads!Q$60*(AN225/Overheads!Q$66),0))</f>
        <v>0</v>
      </c>
      <c r="BC225" s="215">
        <f ca="1">IF($AE225=FALSE,AO225*Overheads!$S$25,
IFERROR(Overheads!$O$50*AO225,0)
+IFERROR(Overheads!R$60*(AO225/Overheads!R$66),0))</f>
        <v>0</v>
      </c>
      <c r="BD225" s="215">
        <f ca="1">IF($AE225=FALSE,AP225*Overheads!$S$25,
IFERROR(Overheads!$O$50*AP225,0)
+IFERROR(Overheads!S$60*(AP225/Overheads!S$66),0))</f>
        <v>0</v>
      </c>
      <c r="BE225" s="215">
        <f ca="1">IF($AE225=FALSE,AQ225*Overheads!$S$25,
IFERROR(Overheads!$O$50*AQ225,0)
+IFERROR(Overheads!T$60*(AQ225/Overheads!T$66),0))</f>
        <v>0</v>
      </c>
      <c r="BF225" s="215">
        <f ca="1">IF($AE225=FALSE,AR225*Overheads!$S$25,
IFERROR(Overheads!$O$50*AR225,0)
+IFERROR(Overheads!U$60*(AR225/Overheads!U$66),0))</f>
        <v>0</v>
      </c>
      <c r="BG225" s="155">
        <f t="shared" ca="1" si="176"/>
        <v>0</v>
      </c>
      <c r="BH225" s="165"/>
      <c r="BI225" s="215">
        <f t="shared" ca="1" si="177"/>
        <v>0</v>
      </c>
      <c r="BJ225" s="215">
        <f t="shared" ca="1" si="143"/>
        <v>0</v>
      </c>
      <c r="BK225" s="215">
        <f t="shared" ca="1" si="144"/>
        <v>0</v>
      </c>
      <c r="BL225" s="215">
        <f t="shared" ca="1" si="145"/>
        <v>0</v>
      </c>
      <c r="BM225" s="215">
        <f t="shared" ca="1" si="146"/>
        <v>0</v>
      </c>
      <c r="BN225" s="155">
        <f t="shared" ca="1" si="178"/>
        <v>0</v>
      </c>
      <c r="BO225" s="165"/>
      <c r="BP225" s="187" cm="1">
        <f t="array" ref="BP225">IFERROR(IF($X225=$X224,BP224,INDEX(Forecast_Capex_Input!AC$12:AC$286,$X225)),0)</f>
        <v>0</v>
      </c>
      <c r="BQ225" s="187" cm="1">
        <f t="array" ref="BQ225">IFERROR(IF($X225=$X224,BQ224,INDEX(Forecast_Capex_Input!AD$12:AD$286,$X225)),0)</f>
        <v>0</v>
      </c>
      <c r="BR225" s="187" cm="1">
        <f t="array" ref="BR225">IFERROR(IF($X225=$X224,BR224,INDEX(Forecast_Capex_Input!AE$12:AE$286,$X225)),0)</f>
        <v>0</v>
      </c>
      <c r="BS225" s="187" cm="1">
        <f t="array" ref="BS225">IFERROR(IF($X225=$X224,BS224,INDEX(Forecast_Capex_Input!AF$12:AF$286,$X225)),0)</f>
        <v>0</v>
      </c>
      <c r="BT225" s="187" cm="1">
        <f t="array" ref="BT225">IFERROR(IF($X225=$X224,BT224,INDEX(Forecast_Capex_Input!AG$12:AG$286,$X225)),0)</f>
        <v>0</v>
      </c>
      <c r="BU225" s="165"/>
      <c r="BV225" s="215">
        <f t="shared" si="147"/>
        <v>0</v>
      </c>
      <c r="BW225" s="215">
        <f t="shared" si="148"/>
        <v>0</v>
      </c>
      <c r="BX225" s="215">
        <f t="shared" si="149"/>
        <v>0</v>
      </c>
      <c r="BY225" s="215">
        <f t="shared" si="150"/>
        <v>0</v>
      </c>
      <c r="BZ225" s="215">
        <f t="shared" si="151"/>
        <v>0</v>
      </c>
      <c r="CA225" s="155">
        <f t="shared" si="179"/>
        <v>0</v>
      </c>
      <c r="CB225" s="165"/>
      <c r="CC225" s="215">
        <f t="shared" ca="1" si="152"/>
        <v>0</v>
      </c>
      <c r="CD225" s="215">
        <f t="shared" ca="1" si="153"/>
        <v>0</v>
      </c>
      <c r="CE225" s="215">
        <f t="shared" ca="1" si="154"/>
        <v>0</v>
      </c>
      <c r="CF225" s="215">
        <f t="shared" ca="1" si="155"/>
        <v>0</v>
      </c>
      <c r="CG225" s="215">
        <f t="shared" ca="1" si="156"/>
        <v>0</v>
      </c>
      <c r="CH225" s="155">
        <f t="shared" ca="1" si="180"/>
        <v>0</v>
      </c>
      <c r="CI225" s="165"/>
      <c r="CJ225" s="215">
        <f t="shared" ca="1" si="157"/>
        <v>0</v>
      </c>
      <c r="CK225" s="215">
        <f t="shared" ca="1" si="158"/>
        <v>0</v>
      </c>
      <c r="CL225" s="215">
        <f t="shared" ca="1" si="159"/>
        <v>0</v>
      </c>
      <c r="CM225" s="215">
        <f t="shared" ca="1" si="160"/>
        <v>0</v>
      </c>
      <c r="CN225" s="215">
        <f t="shared" ca="1" si="161"/>
        <v>0</v>
      </c>
      <c r="CO225" s="155">
        <f t="shared" ca="1" si="181"/>
        <v>0</v>
      </c>
      <c r="CP225" s="165"/>
      <c r="CQ225" s="223">
        <f t="shared" ca="1" si="162"/>
        <v>0</v>
      </c>
      <c r="CR225" s="223">
        <f t="shared" ca="1" si="163"/>
        <v>0</v>
      </c>
      <c r="CS225" s="223">
        <f t="shared" ca="1" si="164"/>
        <v>0</v>
      </c>
      <c r="CT225" s="223">
        <f t="shared" ca="1" si="165"/>
        <v>0</v>
      </c>
      <c r="CU225" s="223">
        <f t="shared" ca="1" si="166"/>
        <v>0</v>
      </c>
      <c r="CV225" s="155">
        <f t="shared" ca="1" si="182"/>
        <v>0</v>
      </c>
      <c r="CW225" s="165"/>
      <c r="CX225" s="215">
        <f t="shared" ca="1" si="183"/>
        <v>0</v>
      </c>
      <c r="CY225" s="215">
        <f t="shared" ca="1" si="167"/>
        <v>0</v>
      </c>
      <c r="CZ225" s="215">
        <f t="shared" ca="1" si="168"/>
        <v>0</v>
      </c>
      <c r="DA225" s="215">
        <f t="shared" ca="1" si="169"/>
        <v>0</v>
      </c>
      <c r="DB225" s="215">
        <f t="shared" ca="1" si="170"/>
        <v>0</v>
      </c>
      <c r="DC225" s="155">
        <f t="shared" ca="1" si="184"/>
        <v>0</v>
      </c>
      <c r="DD225" s="165"/>
      <c r="DE225" s="188" t="b" cm="1">
        <f t="array" aca="1" ref="DE225" ca="1">OR($G225=Forecast_Capex_Input!$BF$8:$BF$10)</f>
        <v>0</v>
      </c>
      <c r="DF225" s="188" cm="1">
        <f t="array" aca="1" ref="DF225" ca="1">IFERROR(INDEX(Forecast_Capex_Input!BG$12:BG$286,$X225)
*(INDEX(Forecast_Capex_Input!$H$12:$H$286,$X225)=Repex),0)
*$DE225</f>
        <v>0</v>
      </c>
      <c r="DG225" s="188" cm="1">
        <f t="array" aca="1" ref="DG225" ca="1">IFERROR(INDEX(Forecast_Capex_Input!BH$12:BH$286,$X225)
*(INDEX(Forecast_Capex_Input!$H$12:$H$286,$X225)=Repex),0)
*$DE225</f>
        <v>0</v>
      </c>
      <c r="DH225" s="188" cm="1">
        <f t="array" aca="1" ref="DH225" ca="1">IFERROR(INDEX(Forecast_Capex_Input!BI$12:BI$286,$X225)
*(INDEX(Forecast_Capex_Input!$H$12:$H$286,$X225)=Repex),0)
*$DE225</f>
        <v>0</v>
      </c>
      <c r="DI225" s="188" cm="1">
        <f t="array" aca="1" ref="DI225" ca="1">IFERROR(INDEX(Forecast_Capex_Input!BJ$12:BJ$286,$X225)
*(INDEX(Forecast_Capex_Input!$H$12:$H$286,$X225)=Repex),0)
*$DE225</f>
        <v>0</v>
      </c>
      <c r="DJ225" s="188" cm="1">
        <f t="array" aca="1" ref="DJ225" ca="1">IFERROR(INDEX(Forecast_Capex_Input!BK$12:BK$286,$X225)
*(INDEX(Forecast_Capex_Input!$H$12:$H$286,$X225)=Repex),0)
*$DE225</f>
        <v>0</v>
      </c>
      <c r="DK225" s="188" cm="1">
        <f t="array" aca="1" ref="DK225" ca="1">IFERROR(INDEX(Forecast_Capex_Input!BL$12:BL$286,$X225)
*(INDEX(Forecast_Capex_Input!$H$12:$H$286,$X225)=Repex),0)
*$DE225</f>
        <v>0</v>
      </c>
      <c r="DL225" s="165"/>
      <c r="DM225" s="188" t="b" cm="1">
        <f t="array" aca="1" ref="DM225" ca="1">OR($G225=Forecast_Capex_Input!$BN$8:$BN$9)</f>
        <v>1</v>
      </c>
      <c r="DN225" s="188" cm="1">
        <f t="array" aca="1" ref="DN225" ca="1">IFERROR(INDEX(Forecast_Capex_Input!BO$12:BO$286,$X225)
*(INDEX(Forecast_Capex_Input!$H$12:$H$286,$X225)=Repex),0)
*$DM225</f>
        <v>1</v>
      </c>
      <c r="DO225" s="188" cm="1">
        <f t="array" aca="1" ref="DO225" ca="1">IFERROR(INDEX(Forecast_Capex_Input!BP$12:BP$286,$X225)
*(INDEX(Forecast_Capex_Input!$H$12:$H$286,$X225)=Repex),0)
*$DM225</f>
        <v>0</v>
      </c>
      <c r="DP225" s="188" cm="1">
        <f t="array" aca="1" ref="DP225" ca="1">IFERROR(INDEX(Forecast_Capex_Input!BQ$12:BQ$286,$X225)
*(INDEX(Forecast_Capex_Input!$H$12:$H$286,$X225)=Repex),0)
*$DM225</f>
        <v>0</v>
      </c>
      <c r="DQ225" s="188" cm="1">
        <f t="array" aca="1" ref="DQ225" ca="1">IFERROR(INDEX(Forecast_Capex_Input!BR$12:BR$286,$X225)
*(INDEX(Forecast_Capex_Input!$H$12:$H$286,$X225)=Repex),0)
*$DM225</f>
        <v>0</v>
      </c>
      <c r="DR225" s="188" cm="1">
        <f t="array" aca="1" ref="DR225" ca="1">IFERROR(INDEX(Forecast_Capex_Input!BS$12:BS$286,$X225)
*(INDEX(Forecast_Capex_Input!$H$12:$H$286,$X225)=Repex),0)
*$DM225</f>
        <v>0</v>
      </c>
      <c r="DS225" s="165"/>
      <c r="DT225" s="188" t="b" cm="1">
        <f t="array" aca="1" ref="DT225" ca="1">OR($G225=Forecast_Capex_Input!$BU$8:$BU$10)</f>
        <v>0</v>
      </c>
      <c r="DU225" s="188" cm="1">
        <f t="array" aca="1" ref="DU225" ca="1">IFERROR(INDEX(Forecast_Capex_Input!BV$12:BV$286,$X225)
*(INDEX(Forecast_Capex_Input!$H$12:$H$286,$X225)=Repex),0)
*$DT225</f>
        <v>0</v>
      </c>
      <c r="DV225" s="188" cm="1">
        <f t="array" aca="1" ref="DV225" ca="1">IFERROR(INDEX(Forecast_Capex_Input!BW$12:BW$286,$X225)
*(INDEX(Forecast_Capex_Input!$H$12:$H$286,$X225)=Repex),0)
*$DT225</f>
        <v>0</v>
      </c>
      <c r="DW225" s="188" cm="1">
        <f t="array" aca="1" ref="DW225" ca="1">IFERROR(INDEX(Forecast_Capex_Input!BX$12:BX$286,$X225)
*(INDEX(Forecast_Capex_Input!$H$12:$H$286,$X225)=Repex),0)
*$DT225</f>
        <v>0</v>
      </c>
      <c r="DX225" s="188" cm="1">
        <f t="array" aca="1" ref="DX225" ca="1">IFERROR(INDEX(Forecast_Capex_Input!BY$12:BY$286,$X225)
*(INDEX(Forecast_Capex_Input!$H$12:$H$286,$X225)=Repex),0)
*$DT225</f>
        <v>0</v>
      </c>
      <c r="DY225" s="188" cm="1">
        <f t="array" aca="1" ref="DY225" ca="1">IFERROR(INDEX(Forecast_Capex_Input!BZ$12:BZ$286,$X225)
*(INDEX(Forecast_Capex_Input!$H$12:$H$286,$X225)=Repex),0)
*$DT225</f>
        <v>0</v>
      </c>
      <c r="DZ225" s="188" cm="1">
        <f t="array" aca="1" ref="DZ225" ca="1">IFERROR(INDEX(Forecast_Capex_Input!CA$12:CA$286,$X225)
*(INDEX(Forecast_Capex_Input!$H$12:$H$286,$X225)=Repex),0)
*$DT225</f>
        <v>0</v>
      </c>
      <c r="EA225" s="188" cm="1">
        <f t="array" aca="1" ref="EA225" ca="1">IFERROR(INDEX(Forecast_Capex_Input!CB$12:CB$286,$X225)
*(INDEX(Forecast_Capex_Input!$H$12:$H$286,$X225)=Repex),0)
*$DT225</f>
        <v>0</v>
      </c>
      <c r="EB225" s="188" cm="1">
        <f t="array" aca="1" ref="EB225" ca="1">IFERROR(INDEX(Forecast_Capex_Input!CC$12:CC$286,$X225)
*(INDEX(Forecast_Capex_Input!$H$12:$H$286,$X225)=Repex),0)
*$DT225</f>
        <v>0</v>
      </c>
      <c r="EC225" s="165"/>
      <c r="ED225" s="226" t="str">
        <f t="shared" si="171"/>
        <v>N/A</v>
      </c>
      <c r="EE225" s="174" t="s">
        <v>15</v>
      </c>
    </row>
    <row r="226" spans="3:135" x14ac:dyDescent="0.2">
      <c r="C226" s="174">
        <f t="shared" si="172"/>
        <v>216</v>
      </c>
      <c r="D226" s="167" t="str" cm="1">
        <f t="array" ref="D226">IFERROR(INDEX(Forecast_Capex_Input!$D$12:$D$286,$X226),NA)</f>
        <v>Substation Noise Compliance</v>
      </c>
      <c r="E226" s="172" t="b" cm="1">
        <f t="array" ref="E226">IF($X226=NA,NA,INDEX(Forecast_Capex_Input!$E$12:$E$286,$X226))</f>
        <v>0</v>
      </c>
      <c r="F226" s="167" t="str" cm="1">
        <f t="array" aca="1" ref="F226" ca="1">IFERROR(INDEX(General!$E$25:$E$26,$Y226),NA)</f>
        <v>Non-Labour</v>
      </c>
      <c r="G226" s="167" t="str" cm="1">
        <f t="array" aca="1" ref="G226" ca="1">IFERROR(INDEX(Forecast_Capex_Input!$AI$11:$BB$11,$AA226),NA)</f>
        <v>Substations</v>
      </c>
      <c r="H226" s="189" cm="1">
        <f t="array" aca="1" ref="H226" ca="1">IFERROR(INDEX(Forecast_Capex_Input!$AI$12:$BB$286,$X226,$AA226),NA)</f>
        <v>1</v>
      </c>
      <c r="I226" s="199" t="str" cm="1">
        <f t="array" ref="I226">IFERROR(INDEX(Forecast_Capex_Input!$F$12:$F$286,$X226),NA)</f>
        <v>Replacement Expenditure</v>
      </c>
      <c r="J226" s="199" t="str" cm="1">
        <f t="array" ref="J226">IFERROR(INDEX(Forecast_Capex_Input!G$12:G$286,$X226),NA)</f>
        <v>Substation</v>
      </c>
      <c r="K226" s="199" t="str" cm="1">
        <f t="array" ref="K226">IFERROR(INDEX(Forecast_Capex_Input!H$12:H$286,$X226),NA)</f>
        <v>Repex</v>
      </c>
      <c r="L226" s="199" t="str" cm="1">
        <f t="array" ref="L226">IFERROR(INDEX(Forecast_Capex_Input!I$12:I$286,$X226),NA)</f>
        <v>N/A</v>
      </c>
      <c r="M226" s="199" t="str" cm="1">
        <f t="array" ref="M226">IFERROR(INDEX(Forecast_Capex_Input!J$12:J$286,$X226),NA)</f>
        <v>N/A</v>
      </c>
      <c r="N226" s="199" t="str" cm="1">
        <f t="array" ref="N226">IFERROR(INDEX(Forecast_Capex_Input!K$12:K$286,$X226),NA)</f>
        <v>Substations - Site Establishment and supporting assets</v>
      </c>
      <c r="O226" s="199" t="str" cm="1">
        <f t="array" ref="O226">IFERROR(INDEX(Forecast_Capex_Input!L$12:L$286,$X226),NA)</f>
        <v>Substations - Compliance</v>
      </c>
      <c r="P226" s="199" t="str" cm="1">
        <f t="array" ref="P226">IFERROR(INDEX(Forecast_Capex_Input!M$12:M$286,$X226),NA)</f>
        <v>N/A</v>
      </c>
      <c r="Q226" s="172" t="str" cm="1">
        <f t="array" ref="Q226">IFERROR(INDEX(Forecast_Capex_Input!N$12:N$286,$X226),NA)</f>
        <v>No</v>
      </c>
      <c r="R226" s="265" cm="1">
        <f t="array" ref="R226">IFERROR(INDEX(Forecast_Capex_Input!O$12:O$286,$X226),0)</f>
        <v>0</v>
      </c>
      <c r="S226" s="172" t="str" cm="1">
        <f t="array" ref="S226">IFERROR(INDEX(Forecast_Capex_Input!P$12:P$286,$X226),0)</f>
        <v>Safety security &amp; reliability</v>
      </c>
      <c r="T226" s="199" t="str" cm="1">
        <f t="array" aca="1" ref="T226" ca="1">IFERROR(INDEX(General!$K$84:$K$103,$AA226),NA)</f>
        <v>Substations (2018 onwards)</v>
      </c>
      <c r="U226" s="188" cm="1">
        <f t="array" aca="1" ref="U226" ca="1">IFERROR(
IF($F226=General!$E$25,INDEX(Forecast_Capex_Input!S$12:S$286,$X226),
INDEX(Forecast_Capex_Input!T$12:T$286,$X226)),0)</f>
        <v>1</v>
      </c>
      <c r="V226" s="222" t="b">
        <f>IFERROR(INDEX(Overheads!$T$19:$T$26,MATCH($I226,Overheads!$E$19:$E$26,0)),FALSE)</f>
        <v>1</v>
      </c>
      <c r="W226" s="165"/>
      <c r="X226" s="174">
        <f>IFERROR(
IF(MATCH($C226,Forecast_Capex_Input!$CI$12:$CI$286,1)+1&gt;MAX(Forecast_Capex_Input!$C$12:$C$286),NA,
MATCH($C226,Forecast_Capex_Input!$CI$12:$CI$286,1)+1),1)</f>
        <v>85</v>
      </c>
      <c r="Y226" s="174" cm="1">
        <f t="array" aca="1" ref="Y226" ca="1">IFERROR(
IF(X225&lt;&gt;X226,1,
IF(COUNTIF(OFFSET(Y225,0,0,-INDEX(Forecast_Capex_Input!$CG$12:$CG$286,$X226)),Y225)=INDEX(Forecast_Capex_Input!$CG$12:$CG$286,$X226),Y225+1,Y225)),NA)</f>
        <v>2</v>
      </c>
      <c r="Z226" s="174" cm="1">
        <f t="array" ref="Z226">IFERROR($C226-IF($X226=1,1,INDEX(Forecast_Capex_Input!$CI$12:$CI$286,$X226-1))+1,NA)</f>
        <v>2</v>
      </c>
      <c r="AA226" s="174" cm="1">
        <f t="array" aca="1" ref="AA226" ca="1">IFERROR(IF(Y226=1,
INDEX(Forecast_Capex_Input!$AI$10:$BB$10,SMALL(IF(INDEX(Forecast_Capex_Input!$AI$12:$BB$286,$X226,0)&gt;0,COLUMN(Forecast_Capex_Input!$AI$10:$BB$10)-COLUMN(Forecast_Capex_Input!$AI$12)+1),ROWS(OFFSET(AA225,0,0,-$Z226)))),
OFFSET(AA225,-INDEX(Forecast_Capex_Input!$CG$12:$CG$286,$X226)+1,0)),NA)</f>
        <v>3</v>
      </c>
      <c r="AB226" s="174">
        <f t="shared" ca="1" si="141"/>
        <v>2</v>
      </c>
      <c r="AC226" s="222" t="b">
        <f t="shared" si="173"/>
        <v>0</v>
      </c>
      <c r="AD226" s="220" t="b">
        <v>0</v>
      </c>
      <c r="AE226" s="222" t="b">
        <f t="shared" si="142"/>
        <v>1</v>
      </c>
      <c r="AF226" s="165"/>
      <c r="AG226" s="215">
        <v>0</v>
      </c>
      <c r="AH226" s="215">
        <v>0</v>
      </c>
      <c r="AI226" s="215">
        <v>0</v>
      </c>
      <c r="AJ226" s="215">
        <v>0</v>
      </c>
      <c r="AK226" s="215">
        <v>0</v>
      </c>
      <c r="AL226" s="155">
        <v>0</v>
      </c>
      <c r="AM226" s="165"/>
      <c r="AN226" s="215" cm="1">
        <f t="array" aca="1" ref="AN226" ca="1">IFERROR(INDEX(General!O$33:O$34,$AB226)
*AG226,0)</f>
        <v>0</v>
      </c>
      <c r="AO226" s="215" cm="1">
        <f t="array" aca="1" ref="AO226" ca="1">IFERROR(INDEX(General!P$33:P$34,$AB226)
*AH226,0)</f>
        <v>0</v>
      </c>
      <c r="AP226" s="215" cm="1">
        <f t="array" aca="1" ref="AP226" ca="1">IFERROR(INDEX(General!Q$33:Q$34,$AB226)
*AI226,0)</f>
        <v>0</v>
      </c>
      <c r="AQ226" s="215" cm="1">
        <f t="array" aca="1" ref="AQ226" ca="1">IFERROR(INDEX(General!R$33:R$34,$AB226)
*AJ226,0)</f>
        <v>0</v>
      </c>
      <c r="AR226" s="215" cm="1">
        <f t="array" aca="1" ref="AR226" ca="1">IFERROR(INDEX(General!S$33:S$34,$AB226)
*AK226,0)</f>
        <v>0</v>
      </c>
      <c r="AS226" s="155">
        <f t="shared" ca="1" si="174"/>
        <v>0</v>
      </c>
      <c r="AT226" s="165"/>
      <c r="AU226" s="215">
        <f ca="1">IF($AE226=FALSE,AN226*Overheads!$R$24*$V226,
IFERROR(Overheads!$O$49*$V226*AN226,0)
+IFERROR(Overheads!Q$59*$V226*(AN226/Overheads!Q$68),0))</f>
        <v>0</v>
      </c>
      <c r="AV226" s="215">
        <f ca="1">IF($AE226=FALSE,AO226*Overheads!$R$24*$V226,
IFERROR(Overheads!$O$49*$V226*AO226,0)
+IFERROR(Overheads!R$59*$V226*(AO226/Overheads!R$68),0))</f>
        <v>0</v>
      </c>
      <c r="AW226" s="215">
        <f ca="1">IF($AE226=FALSE,AP226*Overheads!$R$24*$V226,
IFERROR(Overheads!$O$49*$V226*AP226,0)
+IFERROR(Overheads!S$59*$V226*(AP226/Overheads!S$68),0))</f>
        <v>0</v>
      </c>
      <c r="AX226" s="215">
        <f ca="1">IF($AE226=FALSE,AQ226*Overheads!$R$24*$V226,
IFERROR(Overheads!$O$49*$V226*AQ226,0)
+IFERROR(Overheads!T$59*$V226*(AQ226/Overheads!T$68),0))</f>
        <v>0</v>
      </c>
      <c r="AY226" s="215">
        <f ca="1">IF($AE226=FALSE,AR226*Overheads!$R$24*$V226,
IFERROR(Overheads!$O$49*$V226*AR226,0)
+IFERROR(Overheads!U$59*$V226*(AR226/Overheads!U$68),0))</f>
        <v>0</v>
      </c>
      <c r="AZ226" s="155">
        <f t="shared" ca="1" si="175"/>
        <v>0</v>
      </c>
      <c r="BA226" s="165"/>
      <c r="BB226" s="215">
        <f ca="1">IF($AE226=FALSE,AN226*Overheads!$S$25,
IFERROR(Overheads!$O$50*AN226,0)
+IFERROR(Overheads!Q$60*(AN226/Overheads!Q$66),0))</f>
        <v>0</v>
      </c>
      <c r="BC226" s="215">
        <f ca="1">IF($AE226=FALSE,AO226*Overheads!$S$25,
IFERROR(Overheads!$O$50*AO226,0)
+IFERROR(Overheads!R$60*(AO226/Overheads!R$66),0))</f>
        <v>0</v>
      </c>
      <c r="BD226" s="215">
        <f ca="1">IF($AE226=FALSE,AP226*Overheads!$S$25,
IFERROR(Overheads!$O$50*AP226,0)
+IFERROR(Overheads!S$60*(AP226/Overheads!S$66),0))</f>
        <v>0</v>
      </c>
      <c r="BE226" s="215">
        <f ca="1">IF($AE226=FALSE,AQ226*Overheads!$S$25,
IFERROR(Overheads!$O$50*AQ226,0)
+IFERROR(Overheads!T$60*(AQ226/Overheads!T$66),0))</f>
        <v>0</v>
      </c>
      <c r="BF226" s="215">
        <f ca="1">IF($AE226=FALSE,AR226*Overheads!$S$25,
IFERROR(Overheads!$O$50*AR226,0)
+IFERROR(Overheads!U$60*(AR226/Overheads!U$66),0))</f>
        <v>0</v>
      </c>
      <c r="BG226" s="155">
        <f t="shared" ca="1" si="176"/>
        <v>0</v>
      </c>
      <c r="BH226" s="165"/>
      <c r="BI226" s="215">
        <f t="shared" ca="1" si="177"/>
        <v>0</v>
      </c>
      <c r="BJ226" s="215">
        <f t="shared" ca="1" si="143"/>
        <v>0</v>
      </c>
      <c r="BK226" s="215">
        <f t="shared" ca="1" si="144"/>
        <v>0</v>
      </c>
      <c r="BL226" s="215">
        <f t="shared" ca="1" si="145"/>
        <v>0</v>
      </c>
      <c r="BM226" s="215">
        <f t="shared" ca="1" si="146"/>
        <v>0</v>
      </c>
      <c r="BN226" s="155">
        <f t="shared" ca="1" si="178"/>
        <v>0</v>
      </c>
      <c r="BO226" s="165"/>
      <c r="BP226" s="187" cm="1">
        <f t="array" ref="BP226">IFERROR(IF($X226=$X225,BP225,INDEX(Forecast_Capex_Input!AC$12:AC$286,$X226)),0)</f>
        <v>0</v>
      </c>
      <c r="BQ226" s="187" cm="1">
        <f t="array" ref="BQ226">IFERROR(IF($X226=$X225,BQ225,INDEX(Forecast_Capex_Input!AD$12:AD$286,$X226)),0)</f>
        <v>0</v>
      </c>
      <c r="BR226" s="187" cm="1">
        <f t="array" ref="BR226">IFERROR(IF($X226=$X225,BR225,INDEX(Forecast_Capex_Input!AE$12:AE$286,$X226)),0)</f>
        <v>0</v>
      </c>
      <c r="BS226" s="187" cm="1">
        <f t="array" ref="BS226">IFERROR(IF($X226=$X225,BS225,INDEX(Forecast_Capex_Input!AF$12:AF$286,$X226)),0)</f>
        <v>0</v>
      </c>
      <c r="BT226" s="187" cm="1">
        <f t="array" ref="BT226">IFERROR(IF($X226=$X225,BT225,INDEX(Forecast_Capex_Input!AG$12:AG$286,$X226)),0)</f>
        <v>0</v>
      </c>
      <c r="BU226" s="165"/>
      <c r="BV226" s="215">
        <f t="shared" si="147"/>
        <v>0</v>
      </c>
      <c r="BW226" s="215">
        <f t="shared" si="148"/>
        <v>0</v>
      </c>
      <c r="BX226" s="215">
        <f t="shared" si="149"/>
        <v>0</v>
      </c>
      <c r="BY226" s="215">
        <f t="shared" si="150"/>
        <v>0</v>
      </c>
      <c r="BZ226" s="215">
        <f t="shared" si="151"/>
        <v>0</v>
      </c>
      <c r="CA226" s="155">
        <f t="shared" si="179"/>
        <v>0</v>
      </c>
      <c r="CB226" s="165"/>
      <c r="CC226" s="215">
        <f t="shared" ca="1" si="152"/>
        <v>0</v>
      </c>
      <c r="CD226" s="215">
        <f t="shared" ca="1" si="153"/>
        <v>0</v>
      </c>
      <c r="CE226" s="215">
        <f t="shared" ca="1" si="154"/>
        <v>0</v>
      </c>
      <c r="CF226" s="215">
        <f t="shared" ca="1" si="155"/>
        <v>0</v>
      </c>
      <c r="CG226" s="215">
        <f t="shared" ca="1" si="156"/>
        <v>0</v>
      </c>
      <c r="CH226" s="155">
        <f t="shared" ca="1" si="180"/>
        <v>0</v>
      </c>
      <c r="CI226" s="165"/>
      <c r="CJ226" s="215">
        <f t="shared" ca="1" si="157"/>
        <v>0</v>
      </c>
      <c r="CK226" s="215">
        <f t="shared" ca="1" si="158"/>
        <v>0</v>
      </c>
      <c r="CL226" s="215">
        <f t="shared" ca="1" si="159"/>
        <v>0</v>
      </c>
      <c r="CM226" s="215">
        <f t="shared" ca="1" si="160"/>
        <v>0</v>
      </c>
      <c r="CN226" s="215">
        <f t="shared" ca="1" si="161"/>
        <v>0</v>
      </c>
      <c r="CO226" s="155">
        <f t="shared" ca="1" si="181"/>
        <v>0</v>
      </c>
      <c r="CP226" s="165"/>
      <c r="CQ226" s="223">
        <f t="shared" ca="1" si="162"/>
        <v>0</v>
      </c>
      <c r="CR226" s="223">
        <f t="shared" ca="1" si="163"/>
        <v>0</v>
      </c>
      <c r="CS226" s="223">
        <f t="shared" ca="1" si="164"/>
        <v>0</v>
      </c>
      <c r="CT226" s="223">
        <f t="shared" ca="1" si="165"/>
        <v>0</v>
      </c>
      <c r="CU226" s="223">
        <f t="shared" ca="1" si="166"/>
        <v>0</v>
      </c>
      <c r="CV226" s="155">
        <f t="shared" ca="1" si="182"/>
        <v>0</v>
      </c>
      <c r="CW226" s="165"/>
      <c r="CX226" s="215">
        <f t="shared" ca="1" si="183"/>
        <v>0</v>
      </c>
      <c r="CY226" s="215">
        <f t="shared" ca="1" si="167"/>
        <v>0</v>
      </c>
      <c r="CZ226" s="215">
        <f t="shared" ca="1" si="168"/>
        <v>0</v>
      </c>
      <c r="DA226" s="215">
        <f t="shared" ca="1" si="169"/>
        <v>0</v>
      </c>
      <c r="DB226" s="215">
        <f t="shared" ca="1" si="170"/>
        <v>0</v>
      </c>
      <c r="DC226" s="155">
        <f t="shared" ca="1" si="184"/>
        <v>0</v>
      </c>
      <c r="DD226" s="165"/>
      <c r="DE226" s="188" t="b" cm="1">
        <f t="array" aca="1" ref="DE226" ca="1">OR($G226=Forecast_Capex_Input!$BF$8:$BF$10)</f>
        <v>0</v>
      </c>
      <c r="DF226" s="188" cm="1">
        <f t="array" aca="1" ref="DF226" ca="1">IFERROR(INDEX(Forecast_Capex_Input!BG$12:BG$286,$X226)
*(INDEX(Forecast_Capex_Input!$H$12:$H$286,$X226)=Repex),0)
*$DE226</f>
        <v>0</v>
      </c>
      <c r="DG226" s="188" cm="1">
        <f t="array" aca="1" ref="DG226" ca="1">IFERROR(INDEX(Forecast_Capex_Input!BH$12:BH$286,$X226)
*(INDEX(Forecast_Capex_Input!$H$12:$H$286,$X226)=Repex),0)
*$DE226</f>
        <v>0</v>
      </c>
      <c r="DH226" s="188" cm="1">
        <f t="array" aca="1" ref="DH226" ca="1">IFERROR(INDEX(Forecast_Capex_Input!BI$12:BI$286,$X226)
*(INDEX(Forecast_Capex_Input!$H$12:$H$286,$X226)=Repex),0)
*$DE226</f>
        <v>0</v>
      </c>
      <c r="DI226" s="188" cm="1">
        <f t="array" aca="1" ref="DI226" ca="1">IFERROR(INDEX(Forecast_Capex_Input!BJ$12:BJ$286,$X226)
*(INDEX(Forecast_Capex_Input!$H$12:$H$286,$X226)=Repex),0)
*$DE226</f>
        <v>0</v>
      </c>
      <c r="DJ226" s="188" cm="1">
        <f t="array" aca="1" ref="DJ226" ca="1">IFERROR(INDEX(Forecast_Capex_Input!BK$12:BK$286,$X226)
*(INDEX(Forecast_Capex_Input!$H$12:$H$286,$X226)=Repex),0)
*$DE226</f>
        <v>0</v>
      </c>
      <c r="DK226" s="188" cm="1">
        <f t="array" aca="1" ref="DK226" ca="1">IFERROR(INDEX(Forecast_Capex_Input!BL$12:BL$286,$X226)
*(INDEX(Forecast_Capex_Input!$H$12:$H$286,$X226)=Repex),0)
*$DE226</f>
        <v>0</v>
      </c>
      <c r="DL226" s="165"/>
      <c r="DM226" s="188" t="b" cm="1">
        <f t="array" aca="1" ref="DM226" ca="1">OR($G226=Forecast_Capex_Input!$BN$8:$BN$9)</f>
        <v>1</v>
      </c>
      <c r="DN226" s="188" cm="1">
        <f t="array" aca="1" ref="DN226" ca="1">IFERROR(INDEX(Forecast_Capex_Input!BO$12:BO$286,$X226)
*(INDEX(Forecast_Capex_Input!$H$12:$H$286,$X226)=Repex),0)
*$DM226</f>
        <v>1</v>
      </c>
      <c r="DO226" s="188" cm="1">
        <f t="array" aca="1" ref="DO226" ca="1">IFERROR(INDEX(Forecast_Capex_Input!BP$12:BP$286,$X226)
*(INDEX(Forecast_Capex_Input!$H$12:$H$286,$X226)=Repex),0)
*$DM226</f>
        <v>0</v>
      </c>
      <c r="DP226" s="188" cm="1">
        <f t="array" aca="1" ref="DP226" ca="1">IFERROR(INDEX(Forecast_Capex_Input!BQ$12:BQ$286,$X226)
*(INDEX(Forecast_Capex_Input!$H$12:$H$286,$X226)=Repex),0)
*$DM226</f>
        <v>0</v>
      </c>
      <c r="DQ226" s="188" cm="1">
        <f t="array" aca="1" ref="DQ226" ca="1">IFERROR(INDEX(Forecast_Capex_Input!BR$12:BR$286,$X226)
*(INDEX(Forecast_Capex_Input!$H$12:$H$286,$X226)=Repex),0)
*$DM226</f>
        <v>0</v>
      </c>
      <c r="DR226" s="188" cm="1">
        <f t="array" aca="1" ref="DR226" ca="1">IFERROR(INDEX(Forecast_Capex_Input!BS$12:BS$286,$X226)
*(INDEX(Forecast_Capex_Input!$H$12:$H$286,$X226)=Repex),0)
*$DM226</f>
        <v>0</v>
      </c>
      <c r="DS226" s="165"/>
      <c r="DT226" s="188" t="b" cm="1">
        <f t="array" aca="1" ref="DT226" ca="1">OR($G226=Forecast_Capex_Input!$BU$8:$BU$10)</f>
        <v>0</v>
      </c>
      <c r="DU226" s="188" cm="1">
        <f t="array" aca="1" ref="DU226" ca="1">IFERROR(INDEX(Forecast_Capex_Input!BV$12:BV$286,$X226)
*(INDEX(Forecast_Capex_Input!$H$12:$H$286,$X226)=Repex),0)
*$DT226</f>
        <v>0</v>
      </c>
      <c r="DV226" s="188" cm="1">
        <f t="array" aca="1" ref="DV226" ca="1">IFERROR(INDEX(Forecast_Capex_Input!BW$12:BW$286,$X226)
*(INDEX(Forecast_Capex_Input!$H$12:$H$286,$X226)=Repex),0)
*$DT226</f>
        <v>0</v>
      </c>
      <c r="DW226" s="188" cm="1">
        <f t="array" aca="1" ref="DW226" ca="1">IFERROR(INDEX(Forecast_Capex_Input!BX$12:BX$286,$X226)
*(INDEX(Forecast_Capex_Input!$H$12:$H$286,$X226)=Repex),0)
*$DT226</f>
        <v>0</v>
      </c>
      <c r="DX226" s="188" cm="1">
        <f t="array" aca="1" ref="DX226" ca="1">IFERROR(INDEX(Forecast_Capex_Input!BY$12:BY$286,$X226)
*(INDEX(Forecast_Capex_Input!$H$12:$H$286,$X226)=Repex),0)
*$DT226</f>
        <v>0</v>
      </c>
      <c r="DY226" s="188" cm="1">
        <f t="array" aca="1" ref="DY226" ca="1">IFERROR(INDEX(Forecast_Capex_Input!BZ$12:BZ$286,$X226)
*(INDEX(Forecast_Capex_Input!$H$12:$H$286,$X226)=Repex),0)
*$DT226</f>
        <v>0</v>
      </c>
      <c r="DZ226" s="188" cm="1">
        <f t="array" aca="1" ref="DZ226" ca="1">IFERROR(INDEX(Forecast_Capex_Input!CA$12:CA$286,$X226)
*(INDEX(Forecast_Capex_Input!$H$12:$H$286,$X226)=Repex),0)
*$DT226</f>
        <v>0</v>
      </c>
      <c r="EA226" s="188" cm="1">
        <f t="array" aca="1" ref="EA226" ca="1">IFERROR(INDEX(Forecast_Capex_Input!CB$12:CB$286,$X226)
*(INDEX(Forecast_Capex_Input!$H$12:$H$286,$X226)=Repex),0)
*$DT226</f>
        <v>0</v>
      </c>
      <c r="EB226" s="188" cm="1">
        <f t="array" aca="1" ref="EB226" ca="1">IFERROR(INDEX(Forecast_Capex_Input!CC$12:CC$286,$X226)
*(INDEX(Forecast_Capex_Input!$H$12:$H$286,$X226)=Repex),0)
*$DT226</f>
        <v>0</v>
      </c>
      <c r="EC226" s="165"/>
      <c r="ED226" s="226" t="str">
        <f t="shared" si="171"/>
        <v>N/A</v>
      </c>
      <c r="EE226" s="174" t="s">
        <v>15</v>
      </c>
    </row>
    <row r="227" spans="3:135" x14ac:dyDescent="0.2">
      <c r="C227" s="174">
        <f t="shared" si="172"/>
        <v>217</v>
      </c>
      <c r="D227" s="167" t="str" cm="1">
        <f t="array" ref="D227">IFERROR(INDEX(Forecast_Capex_Input!$D$12:$D$286,$X227),NA)</f>
        <v>Conductor Replacement</v>
      </c>
      <c r="E227" s="172" t="b" cm="1">
        <f t="array" ref="E227">IF($X227=NA,NA,INDEX(Forecast_Capex_Input!$E$12:$E$286,$X227))</f>
        <v>1</v>
      </c>
      <c r="F227" s="167" t="str" cm="1">
        <f t="array" aca="1" ref="F227" ca="1">IFERROR(INDEX(General!$E$25:$E$26,$Y227),NA)</f>
        <v>Labour</v>
      </c>
      <c r="G227" s="167" t="str" cm="1">
        <f t="array" aca="1" ref="G227" ca="1">IFERROR(INDEX(Forecast_Capex_Input!$AI$11:$BB$11,$AA227),NA)</f>
        <v>Transmission Lines</v>
      </c>
      <c r="H227" s="189" cm="1">
        <f t="array" aca="1" ref="H227" ca="1">IFERROR(INDEX(Forecast_Capex_Input!$AI$12:$BB$286,$X227,$AA227),NA)</f>
        <v>0.99999999999999967</v>
      </c>
      <c r="I227" s="199" t="str" cm="1">
        <f t="array" ref="I227">IFERROR(INDEX(Forecast_Capex_Input!$F$12:$F$286,$X227),NA)</f>
        <v>Replacement Expenditure</v>
      </c>
      <c r="J227" s="199" t="str" cm="1">
        <f t="array" ref="J227">IFERROR(INDEX(Forecast_Capex_Input!G$12:G$286,$X227),NA)</f>
        <v>Transmission Lines</v>
      </c>
      <c r="K227" s="199" t="str" cm="1">
        <f t="array" ref="K227">IFERROR(INDEX(Forecast_Capex_Input!H$12:H$286,$X227),NA)</f>
        <v>Repex</v>
      </c>
      <c r="L227" s="199" t="str" cm="1">
        <f t="array" ref="L227">IFERROR(INDEX(Forecast_Capex_Input!I$12:I$286,$X227),NA)</f>
        <v>N/A</v>
      </c>
      <c r="M227" s="199" t="str" cm="1">
        <f t="array" ref="M227">IFERROR(INDEX(Forecast_Capex_Input!J$12:J$286,$X227),NA)</f>
        <v>N/A</v>
      </c>
      <c r="N227" s="199" t="str" cm="1">
        <f t="array" ref="N227">IFERROR(INDEX(Forecast_Capex_Input!K$12:K$286,$X227),NA)</f>
        <v>TL - Overhead conductors</v>
      </c>
      <c r="O227" s="199" t="str" cm="1">
        <f t="array" ref="O227">IFERROR(INDEX(Forecast_Capex_Input!L$12:L$286,$X227),NA)</f>
        <v>TL - Safe and Reliable Network</v>
      </c>
      <c r="P227" s="199" t="str" cm="1">
        <f t="array" ref="P227">IFERROR(INDEX(Forecast_Capex_Input!M$12:M$286,$X227),NA)</f>
        <v>N/A</v>
      </c>
      <c r="Q227" s="172" t="str" cm="1">
        <f t="array" ref="Q227">IFERROR(INDEX(Forecast_Capex_Input!N$12:N$286,$X227),NA)</f>
        <v>No</v>
      </c>
      <c r="R227" s="265" cm="1">
        <f t="array" ref="R227">IFERROR(INDEX(Forecast_Capex_Input!O$12:O$286,$X227),0)</f>
        <v>0</v>
      </c>
      <c r="S227" s="172" t="str" cm="1">
        <f t="array" ref="S227">IFERROR(INDEX(Forecast_Capex_Input!P$12:P$286,$X227),0)</f>
        <v>Safety security &amp; reliability</v>
      </c>
      <c r="T227" s="199" t="str" cm="1">
        <f t="array" aca="1" ref="T227" ca="1">IFERROR(INDEX(General!$K$84:$K$103,$AA227),NA)</f>
        <v>Transmission Lines (2018 onwards)</v>
      </c>
      <c r="U227" s="188" cm="1">
        <f t="array" aca="1" ref="U227" ca="1">IFERROR(
IF($F227=General!$E$25,INDEX(Forecast_Capex_Input!S$12:S$286,$X227),
INDEX(Forecast_Capex_Input!T$12:T$286,$X227)),0)</f>
        <v>0.13206068074343599</v>
      </c>
      <c r="V227" s="222" t="b">
        <f>IFERROR(INDEX(Overheads!$T$19:$T$26,MATCH($I227,Overheads!$E$19:$E$26,0)),FALSE)</f>
        <v>1</v>
      </c>
      <c r="W227" s="165"/>
      <c r="X227" s="174">
        <f>IFERROR(
IF(MATCH($C227,Forecast_Capex_Input!$CI$12:$CI$286,1)+1&gt;MAX(Forecast_Capex_Input!$C$12:$C$286),NA,
MATCH($C227,Forecast_Capex_Input!$CI$12:$CI$286,1)+1),1)</f>
        <v>86</v>
      </c>
      <c r="Y227" s="174" cm="1">
        <f t="array" aca="1" ref="Y227" ca="1">IFERROR(
IF(X226&lt;&gt;X227,1,
IF(COUNTIF(OFFSET(Y226,0,0,-INDEX(Forecast_Capex_Input!$CG$12:$CG$286,$X227)),Y226)=INDEX(Forecast_Capex_Input!$CG$12:$CG$286,$X227),Y226+1,Y226)),NA)</f>
        <v>1</v>
      </c>
      <c r="Z227" s="174" cm="1">
        <f t="array" ref="Z227">IFERROR($C227-IF($X227=1,1,INDEX(Forecast_Capex_Input!$CI$12:$CI$286,$X227-1))+1,NA)</f>
        <v>1</v>
      </c>
      <c r="AA227" s="174" cm="1">
        <f t="array" aca="1" ref="AA227" ca="1">IFERROR(IF(Y227=1,
INDEX(Forecast_Capex_Input!$AI$10:$BB$10,SMALL(IF(INDEX(Forecast_Capex_Input!$AI$12:$BB$286,$X227,0)&gt;0,COLUMN(Forecast_Capex_Input!$AI$10:$BB$10)-COLUMN(Forecast_Capex_Input!$AI$12)+1),ROWS(OFFSET(AA226,0,0,-$Z227)))),
OFFSET(AA226,-INDEX(Forecast_Capex_Input!$CG$12:$CG$286,$X227)+1,0)),NA)</f>
        <v>1</v>
      </c>
      <c r="AB227" s="174">
        <f t="shared" ca="1" si="141"/>
        <v>1</v>
      </c>
      <c r="AC227" s="222" t="b">
        <f t="shared" si="173"/>
        <v>0</v>
      </c>
      <c r="AD227" s="220" t="b">
        <v>0</v>
      </c>
      <c r="AE227" s="222" t="b">
        <f t="shared" si="142"/>
        <v>1</v>
      </c>
      <c r="AF227" s="165"/>
      <c r="AG227" s="215">
        <v>0</v>
      </c>
      <c r="AH227" s="215">
        <v>5.0539128397924071E-2</v>
      </c>
      <c r="AI227" s="215">
        <v>2.6288091040248482</v>
      </c>
      <c r="AJ227" s="215">
        <v>1.2470527775567688</v>
      </c>
      <c r="AK227" s="215">
        <v>0.11632035324327922</v>
      </c>
      <c r="AL227" s="155">
        <v>4.0427213632228201</v>
      </c>
      <c r="AM227" s="165"/>
      <c r="AN227" s="215" cm="1">
        <f t="array" aca="1" ref="AN227" ca="1">IFERROR(INDEX(General!O$33:O$34,$AB227)
*AG227,0)</f>
        <v>0</v>
      </c>
      <c r="AO227" s="215" cm="1">
        <f t="array" aca="1" ref="AO227" ca="1">IFERROR(INDEX(General!P$33:P$34,$AB227)
*AH227,0)</f>
        <v>5.0843097143407512E-2</v>
      </c>
      <c r="AP227" s="215" cm="1">
        <f t="array" aca="1" ref="AP227" ca="1">IFERROR(INDEX(General!Q$33:Q$34,$AB227)
*AI227,0)</f>
        <v>2.6684318639805449</v>
      </c>
      <c r="AQ227" s="215" cm="1">
        <f t="array" aca="1" ref="AQ227" ca="1">IFERROR(INDEX(General!R$33:R$34,$AB227)
*AJ227,0)</f>
        <v>1.276272579930932</v>
      </c>
      <c r="AR227" s="215" cm="1">
        <f t="array" aca="1" ref="AR227" ca="1">IFERROR(INDEX(General!S$33:S$34,$AB227)
*AK227,0)</f>
        <v>0.11977812501268739</v>
      </c>
      <c r="AS227" s="155">
        <f t="shared" ca="1" si="174"/>
        <v>4.1153256660675721</v>
      </c>
      <c r="AT227" s="165"/>
      <c r="AU227" s="215">
        <f ca="1">IF($AE227=FALSE,AN227*Overheads!$R$24*$V227,
IFERROR(Overheads!$O$49*$V227*AN227,0)
+IFERROR(Overheads!Q$59*$V227*(AN227/Overheads!Q$68),0))</f>
        <v>0</v>
      </c>
      <c r="AV227" s="215">
        <f ca="1">IF($AE227=FALSE,AO227*Overheads!$R$24*$V227,
IFERROR(Overheads!$O$49*$V227*AO227,0)
+IFERROR(Overheads!R$59*$V227*(AO227/Overheads!R$68),0))</f>
        <v>6.0681460377464344E-3</v>
      </c>
      <c r="AW227" s="215">
        <f ca="1">IF($AE227=FALSE,AP227*Overheads!$R$24*$V227,
IFERROR(Overheads!$O$49*$V227*AP227,0)
+IFERROR(Overheads!S$59*$V227*(AP227/Overheads!S$68),0))</f>
        <v>0.34700594973859145</v>
      </c>
      <c r="AX227" s="215">
        <f ca="1">IF($AE227=FALSE,AQ227*Overheads!$R$24*$V227,
IFERROR(Overheads!$O$49*$V227*AQ227,0)
+IFERROR(Overheads!T$59*$V227*(AQ227/Overheads!T$68),0))</f>
        <v>0.18287842380847724</v>
      </c>
      <c r="AY227" s="215">
        <f ca="1">IF($AE227=FALSE,AR227*Overheads!$R$24*$V227,
IFERROR(Overheads!$O$49*$V227*AR227,0)
+IFERROR(Overheads!U$59*$V227*(AR227/Overheads!U$68),0))</f>
        <v>1.4652039094457454E-2</v>
      </c>
      <c r="AZ227" s="155">
        <f t="shared" ca="1" si="175"/>
        <v>0.5506045586792726</v>
      </c>
      <c r="BA227" s="165"/>
      <c r="BB227" s="215">
        <f ca="1">IF($AE227=FALSE,AN227*Overheads!$S$25,
IFERROR(Overheads!$O$50*AN227,0)
+IFERROR(Overheads!Q$60*(AN227/Overheads!Q$66),0))</f>
        <v>0</v>
      </c>
      <c r="BC227" s="215">
        <f ca="1">IF($AE227=FALSE,AO227*Overheads!$S$25,
IFERROR(Overheads!$O$50*AO227,0)
+IFERROR(Overheads!R$60*(AO227/Overheads!R$66),0))</f>
        <v>8.5785533603984204E-4</v>
      </c>
      <c r="BD227" s="215">
        <f ca="1">IF($AE227=FALSE,AP227*Overheads!$S$25,
IFERROR(Overheads!$O$50*AP227,0)
+IFERROR(Overheads!S$60*(AP227/Overheads!S$66),0))</f>
        <v>4.8975423197534951E-2</v>
      </c>
      <c r="BE227" s="215">
        <f ca="1">IF($AE227=FALSE,AQ227*Overheads!$S$25,
IFERROR(Overheads!$O$50*AQ227,0)
+IFERROR(Overheads!T$60*(AQ227/Overheads!T$66),0))</f>
        <v>2.5871068901697797E-2</v>
      </c>
      <c r="BF227" s="215">
        <f ca="1">IF($AE227=FALSE,AR227*Overheads!$S$25,
IFERROR(Overheads!$O$50*AR227,0)
+IFERROR(Overheads!U$60*(AR227/Overheads!U$66),0))</f>
        <v>2.144561035725369E-3</v>
      </c>
      <c r="BG227" s="155">
        <f t="shared" ca="1" si="176"/>
        <v>7.7848908470997957E-2</v>
      </c>
      <c r="BH227" s="165"/>
      <c r="BI227" s="215">
        <f t="shared" ca="1" si="177"/>
        <v>0</v>
      </c>
      <c r="BJ227" s="215">
        <f t="shared" ca="1" si="143"/>
        <v>5.7769098517193786E-2</v>
      </c>
      <c r="BK227" s="215">
        <f t="shared" ca="1" si="144"/>
        <v>3.0644132369166712</v>
      </c>
      <c r="BL227" s="215">
        <f t="shared" ca="1" si="145"/>
        <v>1.4850220726411072</v>
      </c>
      <c r="BM227" s="215">
        <f t="shared" ca="1" si="146"/>
        <v>0.1365747251428702</v>
      </c>
      <c r="BN227" s="155">
        <f t="shared" ca="1" si="178"/>
        <v>4.7437791332178429</v>
      </c>
      <c r="BO227" s="165"/>
      <c r="BP227" s="187" cm="1">
        <f t="array" ref="BP227">IFERROR(IF($X227=$X226,BP226,INDEX(Forecast_Capex_Input!AC$12:AC$286,$X227)),0)</f>
        <v>0</v>
      </c>
      <c r="BQ227" s="187" cm="1">
        <f t="array" ref="BQ227">IFERROR(IF($X227=$X226,BQ226,INDEX(Forecast_Capex_Input!AD$12:AD$286,$X227)),0)</f>
        <v>0</v>
      </c>
      <c r="BR227" s="187" cm="1">
        <f t="array" ref="BR227">IFERROR(IF($X227=$X226,BR226,INDEX(Forecast_Capex_Input!AE$12:AE$286,$X227)),0)</f>
        <v>0.20805056752248549</v>
      </c>
      <c r="BS227" s="187" cm="1">
        <f t="array" ref="BS227">IFERROR(IF($X227=$X226,BS226,INDEX(Forecast_Capex_Input!AF$12:AF$286,$X227)),0)</f>
        <v>0.47140436859996426</v>
      </c>
      <c r="BT227" s="187" cm="1">
        <f t="array" ref="BT227">IFERROR(IF($X227=$X226,BT226,INDEX(Forecast_Capex_Input!AG$12:AG$286,$X227)),0)</f>
        <v>0.30645434688367196</v>
      </c>
      <c r="BU227" s="165"/>
      <c r="BV227" s="215">
        <f t="shared" si="147"/>
        <v>0</v>
      </c>
      <c r="BW227" s="215">
        <f t="shared" si="148"/>
        <v>0</v>
      </c>
      <c r="BX227" s="215">
        <f t="shared" si="149"/>
        <v>0.84109047395378389</v>
      </c>
      <c r="BY227" s="215">
        <f t="shared" si="150"/>
        <v>1.9057565116556403</v>
      </c>
      <c r="BZ227" s="215">
        <f t="shared" si="151"/>
        <v>1.2389095349991173</v>
      </c>
      <c r="CA227" s="155">
        <f t="shared" si="179"/>
        <v>3.9857565206085415</v>
      </c>
      <c r="CB227" s="165"/>
      <c r="CC227" s="215">
        <f t="shared" ca="1" si="152"/>
        <v>0</v>
      </c>
      <c r="CD227" s="215">
        <f t="shared" ca="1" si="153"/>
        <v>0</v>
      </c>
      <c r="CE227" s="215">
        <f t="shared" ca="1" si="154"/>
        <v>0.85619584036520902</v>
      </c>
      <c r="CF227" s="215">
        <f t="shared" ca="1" si="155"/>
        <v>1.9399824971958113</v>
      </c>
      <c r="CG227" s="215">
        <f t="shared" ca="1" si="156"/>
        <v>1.2611594392083501</v>
      </c>
      <c r="CH227" s="155">
        <f t="shared" ca="1" si="180"/>
        <v>4.0573377767693701</v>
      </c>
      <c r="CI227" s="165"/>
      <c r="CJ227" s="215">
        <f t="shared" ca="1" si="157"/>
        <v>0</v>
      </c>
      <c r="CK227" s="215">
        <f t="shared" ca="1" si="158"/>
        <v>0</v>
      </c>
      <c r="CL227" s="215">
        <f t="shared" ca="1" si="159"/>
        <v>0.11455359091369033</v>
      </c>
      <c r="CM227" s="215">
        <f t="shared" ca="1" si="160"/>
        <v>0.2595573943324645</v>
      </c>
      <c r="CN227" s="215">
        <f t="shared" ca="1" si="161"/>
        <v>0.16873516042122891</v>
      </c>
      <c r="CO227" s="155">
        <f t="shared" ca="1" si="181"/>
        <v>0.54284614566738376</v>
      </c>
      <c r="CP227" s="165"/>
      <c r="CQ227" s="223">
        <f t="shared" ca="1" si="162"/>
        <v>0</v>
      </c>
      <c r="CR227" s="223">
        <f t="shared" ca="1" si="163"/>
        <v>0</v>
      </c>
      <c r="CS227" s="223">
        <f t="shared" ca="1" si="164"/>
        <v>1.6196509588397152E-2</v>
      </c>
      <c r="CT227" s="223">
        <f t="shared" ca="1" si="165"/>
        <v>3.66983155439672E-2</v>
      </c>
      <c r="CU227" s="223">
        <f t="shared" ca="1" si="166"/>
        <v>2.3857136401086436E-2</v>
      </c>
      <c r="CV227" s="155">
        <f t="shared" ca="1" si="182"/>
        <v>7.6751961533450791E-2</v>
      </c>
      <c r="CW227" s="165"/>
      <c r="CX227" s="215">
        <f t="shared" ca="1" si="183"/>
        <v>0</v>
      </c>
      <c r="CY227" s="215">
        <f t="shared" ca="1" si="167"/>
        <v>0</v>
      </c>
      <c r="CZ227" s="215">
        <f t="shared" ca="1" si="168"/>
        <v>0.98694594086729648</v>
      </c>
      <c r="DA227" s="215">
        <f t="shared" ca="1" si="169"/>
        <v>2.2362382070722431</v>
      </c>
      <c r="DB227" s="215">
        <f t="shared" ca="1" si="170"/>
        <v>1.4537517360306653</v>
      </c>
      <c r="DC227" s="155">
        <f t="shared" ca="1" si="184"/>
        <v>4.6769358839702049</v>
      </c>
      <c r="DD227" s="165"/>
      <c r="DE227" s="188" t="b" cm="1">
        <f t="array" aca="1" ref="DE227" ca="1">OR($G227=Forecast_Capex_Input!$BF$8:$BF$10)</f>
        <v>1</v>
      </c>
      <c r="DF227" s="188" cm="1">
        <f t="array" aca="1" ref="DF227" ca="1">IFERROR(INDEX(Forecast_Capex_Input!BG$12:BG$286,$X227)
*(INDEX(Forecast_Capex_Input!$H$12:$H$286,$X227)=Repex),0)
*$DE227</f>
        <v>0</v>
      </c>
      <c r="DG227" s="188" cm="1">
        <f t="array" aca="1" ref="DG227" ca="1">IFERROR(INDEX(Forecast_Capex_Input!BH$12:BH$286,$X227)
*(INDEX(Forecast_Capex_Input!$H$12:$H$286,$X227)=Repex),0)
*$DE227</f>
        <v>4.0744758330245393E-2</v>
      </c>
      <c r="DH227" s="188" cm="1">
        <f t="array" aca="1" ref="DH227" ca="1">IFERROR(INDEX(Forecast_Capex_Input!BI$12:BI$286,$X227)
*(INDEX(Forecast_Capex_Input!$H$12:$H$286,$X227)=Repex),0)
*$DE227</f>
        <v>0.22022687162392196</v>
      </c>
      <c r="DI227" s="188" cm="1">
        <f t="array" aca="1" ref="DI227" ca="1">IFERROR(INDEX(Forecast_Capex_Input!BJ$12:BJ$286,$X227)
*(INDEX(Forecast_Capex_Input!$H$12:$H$286,$X227)=Repex),0)
*$DE227</f>
        <v>0.73902837004583277</v>
      </c>
      <c r="DJ227" s="188" cm="1">
        <f t="array" aca="1" ref="DJ227" ca="1">IFERROR(INDEX(Forecast_Capex_Input!BK$12:BK$286,$X227)
*(INDEX(Forecast_Capex_Input!$H$12:$H$286,$X227)=Repex),0)
*$DE227</f>
        <v>0</v>
      </c>
      <c r="DK227" s="188" cm="1">
        <f t="array" aca="1" ref="DK227" ca="1">IFERROR(INDEX(Forecast_Capex_Input!BL$12:BL$286,$X227)
*(INDEX(Forecast_Capex_Input!$H$12:$H$286,$X227)=Repex),0)
*$DE227</f>
        <v>0</v>
      </c>
      <c r="DL227" s="165"/>
      <c r="DM227" s="188" t="b" cm="1">
        <f t="array" aca="1" ref="DM227" ca="1">OR($G227=Forecast_Capex_Input!$BN$8:$BN$9)</f>
        <v>0</v>
      </c>
      <c r="DN227" s="188" cm="1">
        <f t="array" aca="1" ref="DN227" ca="1">IFERROR(INDEX(Forecast_Capex_Input!BO$12:BO$286,$X227)
*(INDEX(Forecast_Capex_Input!$H$12:$H$286,$X227)=Repex),0)
*$DM227</f>
        <v>0</v>
      </c>
      <c r="DO227" s="188" cm="1">
        <f t="array" aca="1" ref="DO227" ca="1">IFERROR(INDEX(Forecast_Capex_Input!BP$12:BP$286,$X227)
*(INDEX(Forecast_Capex_Input!$H$12:$H$286,$X227)=Repex),0)
*$DM227</f>
        <v>0</v>
      </c>
      <c r="DP227" s="188" cm="1">
        <f t="array" aca="1" ref="DP227" ca="1">IFERROR(INDEX(Forecast_Capex_Input!BQ$12:BQ$286,$X227)
*(INDEX(Forecast_Capex_Input!$H$12:$H$286,$X227)=Repex),0)
*$DM227</f>
        <v>0</v>
      </c>
      <c r="DQ227" s="188" cm="1">
        <f t="array" aca="1" ref="DQ227" ca="1">IFERROR(INDEX(Forecast_Capex_Input!BR$12:BR$286,$X227)
*(INDEX(Forecast_Capex_Input!$H$12:$H$286,$X227)=Repex),0)
*$DM227</f>
        <v>0</v>
      </c>
      <c r="DR227" s="188" cm="1">
        <f t="array" aca="1" ref="DR227" ca="1">IFERROR(INDEX(Forecast_Capex_Input!BS$12:BS$286,$X227)
*(INDEX(Forecast_Capex_Input!$H$12:$H$286,$X227)=Repex),0)
*$DM227</f>
        <v>0</v>
      </c>
      <c r="DS227" s="165"/>
      <c r="DT227" s="188" t="b" cm="1">
        <f t="array" aca="1" ref="DT227" ca="1">OR($G227=Forecast_Capex_Input!$BU$8:$BU$10)</f>
        <v>0</v>
      </c>
      <c r="DU227" s="188" cm="1">
        <f t="array" aca="1" ref="DU227" ca="1">IFERROR(INDEX(Forecast_Capex_Input!BV$12:BV$286,$X227)
*(INDEX(Forecast_Capex_Input!$H$12:$H$286,$X227)=Repex),0)
*$DT227</f>
        <v>0</v>
      </c>
      <c r="DV227" s="188" cm="1">
        <f t="array" aca="1" ref="DV227" ca="1">IFERROR(INDEX(Forecast_Capex_Input!BW$12:BW$286,$X227)
*(INDEX(Forecast_Capex_Input!$H$12:$H$286,$X227)=Repex),0)
*$DT227</f>
        <v>0</v>
      </c>
      <c r="DW227" s="188" cm="1">
        <f t="array" aca="1" ref="DW227" ca="1">IFERROR(INDEX(Forecast_Capex_Input!BX$12:BX$286,$X227)
*(INDEX(Forecast_Capex_Input!$H$12:$H$286,$X227)=Repex),0)
*$DT227</f>
        <v>0</v>
      </c>
      <c r="DX227" s="188" cm="1">
        <f t="array" aca="1" ref="DX227" ca="1">IFERROR(INDEX(Forecast_Capex_Input!BY$12:BY$286,$X227)
*(INDEX(Forecast_Capex_Input!$H$12:$H$286,$X227)=Repex),0)
*$DT227</f>
        <v>0</v>
      </c>
      <c r="DY227" s="188" cm="1">
        <f t="array" aca="1" ref="DY227" ca="1">IFERROR(INDEX(Forecast_Capex_Input!BZ$12:BZ$286,$X227)
*(INDEX(Forecast_Capex_Input!$H$12:$H$286,$X227)=Repex),0)
*$DT227</f>
        <v>0</v>
      </c>
      <c r="DZ227" s="188" cm="1">
        <f t="array" aca="1" ref="DZ227" ca="1">IFERROR(INDEX(Forecast_Capex_Input!CA$12:CA$286,$X227)
*(INDEX(Forecast_Capex_Input!$H$12:$H$286,$X227)=Repex),0)
*$DT227</f>
        <v>0</v>
      </c>
      <c r="EA227" s="188" cm="1">
        <f t="array" aca="1" ref="EA227" ca="1">IFERROR(INDEX(Forecast_Capex_Input!CB$12:CB$286,$X227)
*(INDEX(Forecast_Capex_Input!$H$12:$H$286,$X227)=Repex),0)
*$DT227</f>
        <v>0</v>
      </c>
      <c r="EB227" s="188" cm="1">
        <f t="array" aca="1" ref="EB227" ca="1">IFERROR(INDEX(Forecast_Capex_Input!CC$12:CC$286,$X227)
*(INDEX(Forecast_Capex_Input!$H$12:$H$286,$X227)=Repex),0)
*$DT227</f>
        <v>0</v>
      </c>
      <c r="EC227" s="165"/>
      <c r="ED227" s="226" t="str">
        <f t="shared" si="171"/>
        <v>N/A</v>
      </c>
      <c r="EE227" s="174" t="s">
        <v>15</v>
      </c>
    </row>
    <row r="228" spans="3:135" x14ac:dyDescent="0.2">
      <c r="C228" s="174">
        <f t="shared" si="172"/>
        <v>218</v>
      </c>
      <c r="D228" s="167" t="str" cm="1">
        <f t="array" ref="D228">IFERROR(INDEX(Forecast_Capex_Input!$D$12:$D$286,$X228),NA)</f>
        <v>Conductor Replacement</v>
      </c>
      <c r="E228" s="172" t="b" cm="1">
        <f t="array" ref="E228">IF($X228=NA,NA,INDEX(Forecast_Capex_Input!$E$12:$E$286,$X228))</f>
        <v>1</v>
      </c>
      <c r="F228" s="167" t="str" cm="1">
        <f t="array" aca="1" ref="F228" ca="1">IFERROR(INDEX(General!$E$25:$E$26,$Y228),NA)</f>
        <v>Non-Labour</v>
      </c>
      <c r="G228" s="167" t="str" cm="1">
        <f t="array" aca="1" ref="G228" ca="1">IFERROR(INDEX(Forecast_Capex_Input!$AI$11:$BB$11,$AA228),NA)</f>
        <v>Transmission Lines</v>
      </c>
      <c r="H228" s="189" cm="1">
        <f t="array" aca="1" ref="H228" ca="1">IFERROR(INDEX(Forecast_Capex_Input!$AI$12:$BB$286,$X228,$AA228),NA)</f>
        <v>0.99999999999999967</v>
      </c>
      <c r="I228" s="199" t="str" cm="1">
        <f t="array" ref="I228">IFERROR(INDEX(Forecast_Capex_Input!$F$12:$F$286,$X228),NA)</f>
        <v>Replacement Expenditure</v>
      </c>
      <c r="J228" s="199" t="str" cm="1">
        <f t="array" ref="J228">IFERROR(INDEX(Forecast_Capex_Input!G$12:G$286,$X228),NA)</f>
        <v>Transmission Lines</v>
      </c>
      <c r="K228" s="199" t="str" cm="1">
        <f t="array" ref="K228">IFERROR(INDEX(Forecast_Capex_Input!H$12:H$286,$X228),NA)</f>
        <v>Repex</v>
      </c>
      <c r="L228" s="199" t="str" cm="1">
        <f t="array" ref="L228">IFERROR(INDEX(Forecast_Capex_Input!I$12:I$286,$X228),NA)</f>
        <v>N/A</v>
      </c>
      <c r="M228" s="199" t="str" cm="1">
        <f t="array" ref="M228">IFERROR(INDEX(Forecast_Capex_Input!J$12:J$286,$X228),NA)</f>
        <v>N/A</v>
      </c>
      <c r="N228" s="199" t="str" cm="1">
        <f t="array" ref="N228">IFERROR(INDEX(Forecast_Capex_Input!K$12:K$286,$X228),NA)</f>
        <v>TL - Overhead conductors</v>
      </c>
      <c r="O228" s="199" t="str" cm="1">
        <f t="array" ref="O228">IFERROR(INDEX(Forecast_Capex_Input!L$12:L$286,$X228),NA)</f>
        <v>TL - Safe and Reliable Network</v>
      </c>
      <c r="P228" s="199" t="str" cm="1">
        <f t="array" ref="P228">IFERROR(INDEX(Forecast_Capex_Input!M$12:M$286,$X228),NA)</f>
        <v>N/A</v>
      </c>
      <c r="Q228" s="172" t="str" cm="1">
        <f t="array" ref="Q228">IFERROR(INDEX(Forecast_Capex_Input!N$12:N$286,$X228),NA)</f>
        <v>No</v>
      </c>
      <c r="R228" s="265" cm="1">
        <f t="array" ref="R228">IFERROR(INDEX(Forecast_Capex_Input!O$12:O$286,$X228),0)</f>
        <v>0</v>
      </c>
      <c r="S228" s="172" t="str" cm="1">
        <f t="array" ref="S228">IFERROR(INDEX(Forecast_Capex_Input!P$12:P$286,$X228),0)</f>
        <v>Safety security &amp; reliability</v>
      </c>
      <c r="T228" s="199" t="str" cm="1">
        <f t="array" aca="1" ref="T228" ca="1">IFERROR(INDEX(General!$K$84:$K$103,$AA228),NA)</f>
        <v>Transmission Lines (2018 onwards)</v>
      </c>
      <c r="U228" s="188" cm="1">
        <f t="array" aca="1" ref="U228" ca="1">IFERROR(
IF($F228=General!$E$25,INDEX(Forecast_Capex_Input!S$12:S$286,$X228),
INDEX(Forecast_Capex_Input!T$12:T$286,$X228)),0)</f>
        <v>0.86793931925656398</v>
      </c>
      <c r="V228" s="222" t="b">
        <f>IFERROR(INDEX(Overheads!$T$19:$T$26,MATCH($I228,Overheads!$E$19:$E$26,0)),FALSE)</f>
        <v>1</v>
      </c>
      <c r="W228" s="165"/>
      <c r="X228" s="174">
        <f>IFERROR(
IF(MATCH($C228,Forecast_Capex_Input!$CI$12:$CI$286,1)+1&gt;MAX(Forecast_Capex_Input!$C$12:$C$286),NA,
MATCH($C228,Forecast_Capex_Input!$CI$12:$CI$286,1)+1),1)</f>
        <v>86</v>
      </c>
      <c r="Y228" s="174" cm="1">
        <f t="array" aca="1" ref="Y228" ca="1">IFERROR(
IF(X227&lt;&gt;X228,1,
IF(COUNTIF(OFFSET(Y227,0,0,-INDEX(Forecast_Capex_Input!$CG$12:$CG$286,$X228)),Y227)=INDEX(Forecast_Capex_Input!$CG$12:$CG$286,$X228),Y227+1,Y227)),NA)</f>
        <v>2</v>
      </c>
      <c r="Z228" s="174" cm="1">
        <f t="array" ref="Z228">IFERROR($C228-IF($X228=1,1,INDEX(Forecast_Capex_Input!$CI$12:$CI$286,$X228-1))+1,NA)</f>
        <v>2</v>
      </c>
      <c r="AA228" s="174" cm="1">
        <f t="array" aca="1" ref="AA228" ca="1">IFERROR(IF(Y228=1,
INDEX(Forecast_Capex_Input!$AI$10:$BB$10,SMALL(IF(INDEX(Forecast_Capex_Input!$AI$12:$BB$286,$X228,0)&gt;0,COLUMN(Forecast_Capex_Input!$AI$10:$BB$10)-COLUMN(Forecast_Capex_Input!$AI$12)+1),ROWS(OFFSET(AA227,0,0,-$Z228)))),
OFFSET(AA227,-INDEX(Forecast_Capex_Input!$CG$12:$CG$286,$X228)+1,0)),NA)</f>
        <v>1</v>
      </c>
      <c r="AB228" s="174">
        <f t="shared" ca="1" si="141"/>
        <v>2</v>
      </c>
      <c r="AC228" s="222" t="b">
        <f t="shared" si="173"/>
        <v>0</v>
      </c>
      <c r="AD228" s="220" t="b">
        <v>0</v>
      </c>
      <c r="AE228" s="222" t="b">
        <f t="shared" si="142"/>
        <v>1</v>
      </c>
      <c r="AF228" s="165"/>
      <c r="AG228" s="215">
        <v>0</v>
      </c>
      <c r="AH228" s="215">
        <v>0.33215712996916819</v>
      </c>
      <c r="AI228" s="215">
        <v>17.277260509019396</v>
      </c>
      <c r="AJ228" s="215">
        <v>8.1959757645988631</v>
      </c>
      <c r="AK228" s="215">
        <v>0.76448953345769366</v>
      </c>
      <c r="AL228" s="155">
        <v>26.569882937045122</v>
      </c>
      <c r="AM228" s="165"/>
      <c r="AN228" s="215" cm="1">
        <f t="array" aca="1" ref="AN228" ca="1">IFERROR(INDEX(General!O$33:O$34,$AB228)
*AG228,0)</f>
        <v>0</v>
      </c>
      <c r="AO228" s="215" cm="1">
        <f t="array" aca="1" ref="AO228" ca="1">IFERROR(INDEX(General!P$33:P$34,$AB228)
*AH228,0)</f>
        <v>0.33215712996916819</v>
      </c>
      <c r="AP228" s="215" cm="1">
        <f t="array" aca="1" ref="AP228" ca="1">IFERROR(INDEX(General!Q$33:Q$34,$AB228)
*AI228,0)</f>
        <v>17.277260509019396</v>
      </c>
      <c r="AQ228" s="215" cm="1">
        <f t="array" aca="1" ref="AQ228" ca="1">IFERROR(INDEX(General!R$33:R$34,$AB228)
*AJ228,0)</f>
        <v>8.1959757645988631</v>
      </c>
      <c r="AR228" s="215" cm="1">
        <f t="array" aca="1" ref="AR228" ca="1">IFERROR(INDEX(General!S$33:S$34,$AB228)
*AK228,0)</f>
        <v>0.76448953345769366</v>
      </c>
      <c r="AS228" s="155">
        <f t="shared" ca="1" si="174"/>
        <v>26.569882937045122</v>
      </c>
      <c r="AT228" s="165"/>
      <c r="AU228" s="215">
        <f ca="1">IF($AE228=FALSE,AN228*Overheads!$R$24*$V228,
IFERROR(Overheads!$O$49*$V228*AN228,0)
+IFERROR(Overheads!Q$59*$V228*(AN228/Overheads!Q$68),0))</f>
        <v>0</v>
      </c>
      <c r="AV228" s="215">
        <f ca="1">IF($AE228=FALSE,AO228*Overheads!$R$24*$V228,
IFERROR(Overheads!$O$49*$V228*AO228,0)
+IFERROR(Overheads!R$59*$V228*(AO228/Overheads!R$68),0))</f>
        <v>3.9643099759373766E-2</v>
      </c>
      <c r="AW228" s="215">
        <f ca="1">IF($AE228=FALSE,AP228*Overheads!$R$24*$V228,
IFERROR(Overheads!$O$49*$V228*AP228,0)
+IFERROR(Overheads!S$59*$V228*(AP228/Overheads!S$68),0))</f>
        <v>2.2467548348302318</v>
      </c>
      <c r="AX228" s="215">
        <f ca="1">IF($AE228=FALSE,AQ228*Overheads!$R$24*$V228,
IFERROR(Overheads!$O$49*$V228*AQ228,0)
+IFERROR(Overheads!T$59*$V228*(AQ228/Overheads!T$68),0))</f>
        <v>1.1744098815344237</v>
      </c>
      <c r="AY228" s="215">
        <f ca="1">IF($AE228=FALSE,AR228*Overheads!$R$24*$V228,
IFERROR(Overheads!$O$49*$V228*AR228,0)
+IFERROR(Overheads!U$59*$V228*(AR228/Overheads!U$68),0))</f>
        <v>9.3517330734131751E-2</v>
      </c>
      <c r="AZ228" s="155">
        <f t="shared" ca="1" si="175"/>
        <v>3.5543251468581616</v>
      </c>
      <c r="BA228" s="165"/>
      <c r="BB228" s="215">
        <f ca="1">IF($AE228=FALSE,AN228*Overheads!$S$25,
IFERROR(Overheads!$O$50*AN228,0)
+IFERROR(Overheads!Q$60*(AN228/Overheads!Q$66),0))</f>
        <v>0</v>
      </c>
      <c r="BC228" s="215">
        <f ca="1">IF($AE228=FALSE,AO228*Overheads!$S$25,
IFERROR(Overheads!$O$50*AO228,0)
+IFERROR(Overheads!R$60*(AO228/Overheads!R$66),0))</f>
        <v>5.6043550129140172E-3</v>
      </c>
      <c r="BD228" s="215">
        <f ca="1">IF($AE228=FALSE,AP228*Overheads!$S$25,
IFERROR(Overheads!$O$50*AP228,0)
+IFERROR(Overheads!S$60*(AP228/Overheads!S$66),0))</f>
        <v>0.31710052504808955</v>
      </c>
      <c r="BE228" s="215">
        <f ca="1">IF($AE228=FALSE,AQ228*Overheads!$S$25,
IFERROR(Overheads!$O$50*AQ228,0)
+IFERROR(Overheads!T$60*(AQ228/Overheads!T$66),0))</f>
        <v>0.16613900279363311</v>
      </c>
      <c r="BF228" s="215">
        <f ca="1">IF($AE228=FALSE,AR228*Overheads!$S$25,
IFERROR(Overheads!$O$50*AR228,0)
+IFERROR(Overheads!U$60*(AR228/Overheads!U$66),0))</f>
        <v>1.3687761980742088E-2</v>
      </c>
      <c r="BG228" s="155">
        <f t="shared" ca="1" si="176"/>
        <v>0.50253164483537871</v>
      </c>
      <c r="BH228" s="165"/>
      <c r="BI228" s="215">
        <f t="shared" ca="1" si="177"/>
        <v>0</v>
      </c>
      <c r="BJ228" s="215">
        <f t="shared" ca="1" si="143"/>
        <v>0.37740458474145594</v>
      </c>
      <c r="BK228" s="215">
        <f t="shared" ca="1" si="144"/>
        <v>19.841115868897717</v>
      </c>
      <c r="BL228" s="215">
        <f t="shared" ca="1" si="145"/>
        <v>9.5365246489269193</v>
      </c>
      <c r="BM228" s="215">
        <f t="shared" ca="1" si="146"/>
        <v>0.87169462617256743</v>
      </c>
      <c r="BN228" s="155">
        <f t="shared" ca="1" si="178"/>
        <v>30.626739728738659</v>
      </c>
      <c r="BO228" s="165"/>
      <c r="BP228" s="187" cm="1">
        <f t="array" ref="BP228">IFERROR(IF($X228=$X227,BP227,INDEX(Forecast_Capex_Input!AC$12:AC$286,$X228)),0)</f>
        <v>0</v>
      </c>
      <c r="BQ228" s="187" cm="1">
        <f t="array" ref="BQ228">IFERROR(IF($X228=$X227,BQ227,INDEX(Forecast_Capex_Input!AD$12:AD$286,$X228)),0)</f>
        <v>0</v>
      </c>
      <c r="BR228" s="187" cm="1">
        <f t="array" ref="BR228">IFERROR(IF($X228=$X227,BR227,INDEX(Forecast_Capex_Input!AE$12:AE$286,$X228)),0)</f>
        <v>0.20805056752248549</v>
      </c>
      <c r="BS228" s="187" cm="1">
        <f t="array" ref="BS228">IFERROR(IF($X228=$X227,BS227,INDEX(Forecast_Capex_Input!AF$12:AF$286,$X228)),0)</f>
        <v>0.47140436859996426</v>
      </c>
      <c r="BT228" s="187" cm="1">
        <f t="array" ref="BT228">IFERROR(IF($X228=$X227,BT227,INDEX(Forecast_Capex_Input!AG$12:AG$286,$X228)),0)</f>
        <v>0.30645434688367196</v>
      </c>
      <c r="BU228" s="165"/>
      <c r="BV228" s="215">
        <f t="shared" si="147"/>
        <v>0</v>
      </c>
      <c r="BW228" s="215">
        <f t="shared" si="148"/>
        <v>0</v>
      </c>
      <c r="BX228" s="215">
        <f t="shared" si="149"/>
        <v>5.5278792240582417</v>
      </c>
      <c r="BY228" s="215">
        <f t="shared" si="150"/>
        <v>12.525158889712721</v>
      </c>
      <c r="BZ228" s="215">
        <f t="shared" si="151"/>
        <v>8.1424561222477827</v>
      </c>
      <c r="CA228" s="155">
        <f t="shared" si="179"/>
        <v>26.195494236018746</v>
      </c>
      <c r="CB228" s="165"/>
      <c r="CC228" s="215">
        <f t="shared" ca="1" si="152"/>
        <v>0</v>
      </c>
      <c r="CD228" s="215">
        <f t="shared" ca="1" si="153"/>
        <v>0</v>
      </c>
      <c r="CE228" s="215">
        <f t="shared" ca="1" si="154"/>
        <v>5.5278792240582417</v>
      </c>
      <c r="CF228" s="215">
        <f t="shared" ca="1" si="155"/>
        <v>12.525158889712721</v>
      </c>
      <c r="CG228" s="215">
        <f t="shared" ca="1" si="156"/>
        <v>8.1424561222477827</v>
      </c>
      <c r="CH228" s="155">
        <f t="shared" ca="1" si="180"/>
        <v>26.195494236018746</v>
      </c>
      <c r="CI228" s="165"/>
      <c r="CJ228" s="215">
        <f t="shared" ca="1" si="157"/>
        <v>0</v>
      </c>
      <c r="CK228" s="215">
        <f t="shared" ca="1" si="158"/>
        <v>0</v>
      </c>
      <c r="CL228" s="215">
        <f t="shared" ca="1" si="159"/>
        <v>0.73947936396328207</v>
      </c>
      <c r="CM228" s="215">
        <f t="shared" ca="1" si="160"/>
        <v>1.675524401653647</v>
      </c>
      <c r="CN228" s="215">
        <f t="shared" ca="1" si="161"/>
        <v>1.0892383914926294</v>
      </c>
      <c r="CO228" s="155">
        <f t="shared" ca="1" si="181"/>
        <v>3.5042421571095583</v>
      </c>
      <c r="CP228" s="165"/>
      <c r="CQ228" s="223">
        <f t="shared" ca="1" si="162"/>
        <v>0</v>
      </c>
      <c r="CR228" s="223">
        <f t="shared" ca="1" si="163"/>
        <v>0</v>
      </c>
      <c r="CS228" s="223">
        <f t="shared" ca="1" si="164"/>
        <v>0.10455199390600865</v>
      </c>
      <c r="CT228" s="223">
        <f t="shared" ca="1" si="165"/>
        <v>0.23689561273512319</v>
      </c>
      <c r="CU228" s="223">
        <f t="shared" ca="1" si="166"/>
        <v>0.15400300700640338</v>
      </c>
      <c r="CV228" s="155">
        <f t="shared" ca="1" si="182"/>
        <v>0.49545061364753518</v>
      </c>
      <c r="CW228" s="165"/>
      <c r="CX228" s="215">
        <f t="shared" ca="1" si="183"/>
        <v>0</v>
      </c>
      <c r="CY228" s="215">
        <f t="shared" ca="1" si="167"/>
        <v>0</v>
      </c>
      <c r="CZ228" s="215">
        <f t="shared" ca="1" si="168"/>
        <v>6.3719105819275326</v>
      </c>
      <c r="DA228" s="215">
        <f t="shared" ca="1" si="169"/>
        <v>14.437578904101491</v>
      </c>
      <c r="DB228" s="215">
        <f t="shared" ca="1" si="170"/>
        <v>9.385697520746815</v>
      </c>
      <c r="DC228" s="155">
        <f t="shared" ca="1" si="184"/>
        <v>30.195187006775839</v>
      </c>
      <c r="DD228" s="165"/>
      <c r="DE228" s="188" t="b" cm="1">
        <f t="array" aca="1" ref="DE228" ca="1">OR($G228=Forecast_Capex_Input!$BF$8:$BF$10)</f>
        <v>1</v>
      </c>
      <c r="DF228" s="188" cm="1">
        <f t="array" aca="1" ref="DF228" ca="1">IFERROR(INDEX(Forecast_Capex_Input!BG$12:BG$286,$X228)
*(INDEX(Forecast_Capex_Input!$H$12:$H$286,$X228)=Repex),0)
*$DE228</f>
        <v>0</v>
      </c>
      <c r="DG228" s="188" cm="1">
        <f t="array" aca="1" ref="DG228" ca="1">IFERROR(INDEX(Forecast_Capex_Input!BH$12:BH$286,$X228)
*(INDEX(Forecast_Capex_Input!$H$12:$H$286,$X228)=Repex),0)
*$DE228</f>
        <v>4.0744758330245393E-2</v>
      </c>
      <c r="DH228" s="188" cm="1">
        <f t="array" aca="1" ref="DH228" ca="1">IFERROR(INDEX(Forecast_Capex_Input!BI$12:BI$286,$X228)
*(INDEX(Forecast_Capex_Input!$H$12:$H$286,$X228)=Repex),0)
*$DE228</f>
        <v>0.22022687162392196</v>
      </c>
      <c r="DI228" s="188" cm="1">
        <f t="array" aca="1" ref="DI228" ca="1">IFERROR(INDEX(Forecast_Capex_Input!BJ$12:BJ$286,$X228)
*(INDEX(Forecast_Capex_Input!$H$12:$H$286,$X228)=Repex),0)
*$DE228</f>
        <v>0.73902837004583277</v>
      </c>
      <c r="DJ228" s="188" cm="1">
        <f t="array" aca="1" ref="DJ228" ca="1">IFERROR(INDEX(Forecast_Capex_Input!BK$12:BK$286,$X228)
*(INDEX(Forecast_Capex_Input!$H$12:$H$286,$X228)=Repex),0)
*$DE228</f>
        <v>0</v>
      </c>
      <c r="DK228" s="188" cm="1">
        <f t="array" aca="1" ref="DK228" ca="1">IFERROR(INDEX(Forecast_Capex_Input!BL$12:BL$286,$X228)
*(INDEX(Forecast_Capex_Input!$H$12:$H$286,$X228)=Repex),0)
*$DE228</f>
        <v>0</v>
      </c>
      <c r="DL228" s="165"/>
      <c r="DM228" s="188" t="b" cm="1">
        <f t="array" aca="1" ref="DM228" ca="1">OR($G228=Forecast_Capex_Input!$BN$8:$BN$9)</f>
        <v>0</v>
      </c>
      <c r="DN228" s="188" cm="1">
        <f t="array" aca="1" ref="DN228" ca="1">IFERROR(INDEX(Forecast_Capex_Input!BO$12:BO$286,$X228)
*(INDEX(Forecast_Capex_Input!$H$12:$H$286,$X228)=Repex),0)
*$DM228</f>
        <v>0</v>
      </c>
      <c r="DO228" s="188" cm="1">
        <f t="array" aca="1" ref="DO228" ca="1">IFERROR(INDEX(Forecast_Capex_Input!BP$12:BP$286,$X228)
*(INDEX(Forecast_Capex_Input!$H$12:$H$286,$X228)=Repex),0)
*$DM228</f>
        <v>0</v>
      </c>
      <c r="DP228" s="188" cm="1">
        <f t="array" aca="1" ref="DP228" ca="1">IFERROR(INDEX(Forecast_Capex_Input!BQ$12:BQ$286,$X228)
*(INDEX(Forecast_Capex_Input!$H$12:$H$286,$X228)=Repex),0)
*$DM228</f>
        <v>0</v>
      </c>
      <c r="DQ228" s="188" cm="1">
        <f t="array" aca="1" ref="DQ228" ca="1">IFERROR(INDEX(Forecast_Capex_Input!BR$12:BR$286,$X228)
*(INDEX(Forecast_Capex_Input!$H$12:$H$286,$X228)=Repex),0)
*$DM228</f>
        <v>0</v>
      </c>
      <c r="DR228" s="188" cm="1">
        <f t="array" aca="1" ref="DR228" ca="1">IFERROR(INDEX(Forecast_Capex_Input!BS$12:BS$286,$X228)
*(INDEX(Forecast_Capex_Input!$H$12:$H$286,$X228)=Repex),0)
*$DM228</f>
        <v>0</v>
      </c>
      <c r="DS228" s="165"/>
      <c r="DT228" s="188" t="b" cm="1">
        <f t="array" aca="1" ref="DT228" ca="1">OR($G228=Forecast_Capex_Input!$BU$8:$BU$10)</f>
        <v>0</v>
      </c>
      <c r="DU228" s="188" cm="1">
        <f t="array" aca="1" ref="DU228" ca="1">IFERROR(INDEX(Forecast_Capex_Input!BV$12:BV$286,$X228)
*(INDEX(Forecast_Capex_Input!$H$12:$H$286,$X228)=Repex),0)
*$DT228</f>
        <v>0</v>
      </c>
      <c r="DV228" s="188" cm="1">
        <f t="array" aca="1" ref="DV228" ca="1">IFERROR(INDEX(Forecast_Capex_Input!BW$12:BW$286,$X228)
*(INDEX(Forecast_Capex_Input!$H$12:$H$286,$X228)=Repex),0)
*$DT228</f>
        <v>0</v>
      </c>
      <c r="DW228" s="188" cm="1">
        <f t="array" aca="1" ref="DW228" ca="1">IFERROR(INDEX(Forecast_Capex_Input!BX$12:BX$286,$X228)
*(INDEX(Forecast_Capex_Input!$H$12:$H$286,$X228)=Repex),0)
*$DT228</f>
        <v>0</v>
      </c>
      <c r="DX228" s="188" cm="1">
        <f t="array" aca="1" ref="DX228" ca="1">IFERROR(INDEX(Forecast_Capex_Input!BY$12:BY$286,$X228)
*(INDEX(Forecast_Capex_Input!$H$12:$H$286,$X228)=Repex),0)
*$DT228</f>
        <v>0</v>
      </c>
      <c r="DY228" s="188" cm="1">
        <f t="array" aca="1" ref="DY228" ca="1">IFERROR(INDEX(Forecast_Capex_Input!BZ$12:BZ$286,$X228)
*(INDEX(Forecast_Capex_Input!$H$12:$H$286,$X228)=Repex),0)
*$DT228</f>
        <v>0</v>
      </c>
      <c r="DZ228" s="188" cm="1">
        <f t="array" aca="1" ref="DZ228" ca="1">IFERROR(INDEX(Forecast_Capex_Input!CA$12:CA$286,$X228)
*(INDEX(Forecast_Capex_Input!$H$12:$H$286,$X228)=Repex),0)
*$DT228</f>
        <v>0</v>
      </c>
      <c r="EA228" s="188" cm="1">
        <f t="array" aca="1" ref="EA228" ca="1">IFERROR(INDEX(Forecast_Capex_Input!CB$12:CB$286,$X228)
*(INDEX(Forecast_Capex_Input!$H$12:$H$286,$X228)=Repex),0)
*$DT228</f>
        <v>0</v>
      </c>
      <c r="EB228" s="188" cm="1">
        <f t="array" aca="1" ref="EB228" ca="1">IFERROR(INDEX(Forecast_Capex_Input!CC$12:CC$286,$X228)
*(INDEX(Forecast_Capex_Input!$H$12:$H$286,$X228)=Repex),0)
*$DT228</f>
        <v>0</v>
      </c>
      <c r="EC228" s="165"/>
      <c r="ED228" s="226" t="str">
        <f t="shared" si="171"/>
        <v>N/A</v>
      </c>
      <c r="EE228" s="174" t="s">
        <v>15</v>
      </c>
    </row>
    <row r="229" spans="3:135" x14ac:dyDescent="0.2">
      <c r="C229" s="174">
        <f t="shared" si="172"/>
        <v>219</v>
      </c>
      <c r="D229" s="167" t="str" cm="1">
        <f t="array" ref="D229">IFERROR(INDEX(Forecast_Capex_Input!$D$12:$D$286,$X229),NA)</f>
        <v>Earthwire Capacity Replacement</v>
      </c>
      <c r="E229" s="172" t="b" cm="1">
        <f t="array" ref="E229">IF($X229=NA,NA,INDEX(Forecast_Capex_Input!$E$12:$E$286,$X229))</f>
        <v>0</v>
      </c>
      <c r="F229" s="167" t="str" cm="1">
        <f t="array" aca="1" ref="F229" ca="1">IFERROR(INDEX(General!$E$25:$E$26,$Y229),NA)</f>
        <v>Labour</v>
      </c>
      <c r="G229" s="167" t="str" cm="1">
        <f t="array" aca="1" ref="G229" ca="1">IFERROR(INDEX(Forecast_Capex_Input!$AI$11:$BB$11,$AA229),NA)</f>
        <v>Transmission Lines</v>
      </c>
      <c r="H229" s="189" cm="1">
        <f t="array" aca="1" ref="H229" ca="1">IFERROR(INDEX(Forecast_Capex_Input!$AI$12:$BB$286,$X229,$AA229),NA)</f>
        <v>1</v>
      </c>
      <c r="I229" s="199" t="str" cm="1">
        <f t="array" ref="I229">IFERROR(INDEX(Forecast_Capex_Input!$F$12:$F$286,$X229),NA)</f>
        <v>Replacement Expenditure</v>
      </c>
      <c r="J229" s="199" t="str" cm="1">
        <f t="array" ref="J229">IFERROR(INDEX(Forecast_Capex_Input!G$12:G$286,$X229),NA)</f>
        <v>Transmission Lines</v>
      </c>
      <c r="K229" s="199" t="str" cm="1">
        <f t="array" ref="K229">IFERROR(INDEX(Forecast_Capex_Input!H$12:H$286,$X229),NA)</f>
        <v>Repex</v>
      </c>
      <c r="L229" s="199" t="str" cm="1">
        <f t="array" ref="L229">IFERROR(INDEX(Forecast_Capex_Input!I$12:I$286,$X229),NA)</f>
        <v>N/A</v>
      </c>
      <c r="M229" s="199" t="str" cm="1">
        <f t="array" ref="M229">IFERROR(INDEX(Forecast_Capex_Input!J$12:J$286,$X229),NA)</f>
        <v>N/A</v>
      </c>
      <c r="N229" s="199" t="str" cm="1">
        <f t="array" ref="N229">IFERROR(INDEX(Forecast_Capex_Input!K$12:K$286,$X229),NA)</f>
        <v>TL - Overhead conductors</v>
      </c>
      <c r="O229" s="199" t="str" cm="1">
        <f t="array" ref="O229">IFERROR(INDEX(Forecast_Capex_Input!L$12:L$286,$X229),NA)</f>
        <v>TL - Safe and Reliable Network</v>
      </c>
      <c r="P229" s="199" t="str" cm="1">
        <f t="array" ref="P229">IFERROR(INDEX(Forecast_Capex_Input!M$12:M$286,$X229),NA)</f>
        <v>N/A</v>
      </c>
      <c r="Q229" s="172" t="str" cm="1">
        <f t="array" ref="Q229">IFERROR(INDEX(Forecast_Capex_Input!N$12:N$286,$X229),NA)</f>
        <v>No</v>
      </c>
      <c r="R229" s="265" cm="1">
        <f t="array" ref="R229">IFERROR(INDEX(Forecast_Capex_Input!O$12:O$286,$X229),0)</f>
        <v>0</v>
      </c>
      <c r="S229" s="172" t="str" cm="1">
        <f t="array" ref="S229">IFERROR(INDEX(Forecast_Capex_Input!P$12:P$286,$X229),0)</f>
        <v>Safety security &amp; reliability</v>
      </c>
      <c r="T229" s="199" t="str" cm="1">
        <f t="array" aca="1" ref="T229" ca="1">IFERROR(INDEX(General!$K$84:$K$103,$AA229),NA)</f>
        <v>Transmission Lines (2018 onwards)</v>
      </c>
      <c r="U229" s="188" cm="1">
        <f t="array" aca="1" ref="U229" ca="1">IFERROR(
IF($F229=General!$E$25,INDEX(Forecast_Capex_Input!S$12:S$286,$X229),
INDEX(Forecast_Capex_Input!T$12:T$286,$X229)),0)</f>
        <v>0</v>
      </c>
      <c r="V229" s="222" t="b">
        <f>IFERROR(INDEX(Overheads!$T$19:$T$26,MATCH($I229,Overheads!$E$19:$E$26,0)),FALSE)</f>
        <v>1</v>
      </c>
      <c r="W229" s="165"/>
      <c r="X229" s="174">
        <f>IFERROR(
IF(MATCH($C229,Forecast_Capex_Input!$CI$12:$CI$286,1)+1&gt;MAX(Forecast_Capex_Input!$C$12:$C$286),NA,
MATCH($C229,Forecast_Capex_Input!$CI$12:$CI$286,1)+1),1)</f>
        <v>87</v>
      </c>
      <c r="Y229" s="174" cm="1">
        <f t="array" aca="1" ref="Y229" ca="1">IFERROR(
IF(X228&lt;&gt;X229,1,
IF(COUNTIF(OFFSET(Y228,0,0,-INDEX(Forecast_Capex_Input!$CG$12:$CG$286,$X229)),Y228)=INDEX(Forecast_Capex_Input!$CG$12:$CG$286,$X229),Y228+1,Y228)),NA)</f>
        <v>1</v>
      </c>
      <c r="Z229" s="174" cm="1">
        <f t="array" ref="Z229">IFERROR($C229-IF($X229=1,1,INDEX(Forecast_Capex_Input!$CI$12:$CI$286,$X229-1))+1,NA)</f>
        <v>1</v>
      </c>
      <c r="AA229" s="174" cm="1">
        <f t="array" aca="1" ref="AA229" ca="1">IFERROR(IF(Y229=1,
INDEX(Forecast_Capex_Input!$AI$10:$BB$10,SMALL(IF(INDEX(Forecast_Capex_Input!$AI$12:$BB$286,$X229,0)&gt;0,COLUMN(Forecast_Capex_Input!$AI$10:$BB$10)-COLUMN(Forecast_Capex_Input!$AI$12)+1),ROWS(OFFSET(AA228,0,0,-$Z229)))),
OFFSET(AA228,-INDEX(Forecast_Capex_Input!$CG$12:$CG$286,$X229)+1,0)),NA)</f>
        <v>1</v>
      </c>
      <c r="AB229" s="174">
        <f t="shared" ca="1" si="141"/>
        <v>1</v>
      </c>
      <c r="AC229" s="222" t="b">
        <f t="shared" si="173"/>
        <v>0</v>
      </c>
      <c r="AD229" s="220" t="b">
        <v>0</v>
      </c>
      <c r="AE229" s="222" t="b">
        <f t="shared" si="142"/>
        <v>1</v>
      </c>
      <c r="AF229" s="165"/>
      <c r="AG229" s="215">
        <v>0</v>
      </c>
      <c r="AH229" s="215">
        <v>0</v>
      </c>
      <c r="AI229" s="215">
        <v>0</v>
      </c>
      <c r="AJ229" s="215">
        <v>0</v>
      </c>
      <c r="AK229" s="215">
        <v>0</v>
      </c>
      <c r="AL229" s="155">
        <v>0</v>
      </c>
      <c r="AM229" s="165"/>
      <c r="AN229" s="215" cm="1">
        <f t="array" aca="1" ref="AN229" ca="1">IFERROR(INDEX(General!O$33:O$34,$AB229)
*AG229,0)</f>
        <v>0</v>
      </c>
      <c r="AO229" s="215" cm="1">
        <f t="array" aca="1" ref="AO229" ca="1">IFERROR(INDEX(General!P$33:P$34,$AB229)
*AH229,0)</f>
        <v>0</v>
      </c>
      <c r="AP229" s="215" cm="1">
        <f t="array" aca="1" ref="AP229" ca="1">IFERROR(INDEX(General!Q$33:Q$34,$AB229)
*AI229,0)</f>
        <v>0</v>
      </c>
      <c r="AQ229" s="215" cm="1">
        <f t="array" aca="1" ref="AQ229" ca="1">IFERROR(INDEX(General!R$33:R$34,$AB229)
*AJ229,0)</f>
        <v>0</v>
      </c>
      <c r="AR229" s="215" cm="1">
        <f t="array" aca="1" ref="AR229" ca="1">IFERROR(INDEX(General!S$33:S$34,$AB229)
*AK229,0)</f>
        <v>0</v>
      </c>
      <c r="AS229" s="155">
        <f t="shared" ca="1" si="174"/>
        <v>0</v>
      </c>
      <c r="AT229" s="165"/>
      <c r="AU229" s="215">
        <f ca="1">IF($AE229=FALSE,AN229*Overheads!$R$24*$V229,
IFERROR(Overheads!$O$49*$V229*AN229,0)
+IFERROR(Overheads!Q$59*$V229*(AN229/Overheads!Q$68),0))</f>
        <v>0</v>
      </c>
      <c r="AV229" s="215">
        <f ca="1">IF($AE229=FALSE,AO229*Overheads!$R$24*$V229,
IFERROR(Overheads!$O$49*$V229*AO229,0)
+IFERROR(Overheads!R$59*$V229*(AO229/Overheads!R$68),0))</f>
        <v>0</v>
      </c>
      <c r="AW229" s="215">
        <f ca="1">IF($AE229=FALSE,AP229*Overheads!$R$24*$V229,
IFERROR(Overheads!$O$49*$V229*AP229,0)
+IFERROR(Overheads!S$59*$V229*(AP229/Overheads!S$68),0))</f>
        <v>0</v>
      </c>
      <c r="AX229" s="215">
        <f ca="1">IF($AE229=FALSE,AQ229*Overheads!$R$24*$V229,
IFERROR(Overheads!$O$49*$V229*AQ229,0)
+IFERROR(Overheads!T$59*$V229*(AQ229/Overheads!T$68),0))</f>
        <v>0</v>
      </c>
      <c r="AY229" s="215">
        <f ca="1">IF($AE229=FALSE,AR229*Overheads!$R$24*$V229,
IFERROR(Overheads!$O$49*$V229*AR229,0)
+IFERROR(Overheads!U$59*$V229*(AR229/Overheads!U$68),0))</f>
        <v>0</v>
      </c>
      <c r="AZ229" s="155">
        <f t="shared" ca="1" si="175"/>
        <v>0</v>
      </c>
      <c r="BA229" s="165"/>
      <c r="BB229" s="215">
        <f ca="1">IF($AE229=FALSE,AN229*Overheads!$S$25,
IFERROR(Overheads!$O$50*AN229,0)
+IFERROR(Overheads!Q$60*(AN229/Overheads!Q$66),0))</f>
        <v>0</v>
      </c>
      <c r="BC229" s="215">
        <f ca="1">IF($AE229=FALSE,AO229*Overheads!$S$25,
IFERROR(Overheads!$O$50*AO229,0)
+IFERROR(Overheads!R$60*(AO229/Overheads!R$66),0))</f>
        <v>0</v>
      </c>
      <c r="BD229" s="215">
        <f ca="1">IF($AE229=FALSE,AP229*Overheads!$S$25,
IFERROR(Overheads!$O$50*AP229,0)
+IFERROR(Overheads!S$60*(AP229/Overheads!S$66),0))</f>
        <v>0</v>
      </c>
      <c r="BE229" s="215">
        <f ca="1">IF($AE229=FALSE,AQ229*Overheads!$S$25,
IFERROR(Overheads!$O$50*AQ229,0)
+IFERROR(Overheads!T$60*(AQ229/Overheads!T$66),0))</f>
        <v>0</v>
      </c>
      <c r="BF229" s="215">
        <f ca="1">IF($AE229=FALSE,AR229*Overheads!$S$25,
IFERROR(Overheads!$O$50*AR229,0)
+IFERROR(Overheads!U$60*(AR229/Overheads!U$66),0))</f>
        <v>0</v>
      </c>
      <c r="BG229" s="155">
        <f t="shared" ca="1" si="176"/>
        <v>0</v>
      </c>
      <c r="BH229" s="165"/>
      <c r="BI229" s="215">
        <f t="shared" ca="1" si="177"/>
        <v>0</v>
      </c>
      <c r="BJ229" s="215">
        <f t="shared" ca="1" si="143"/>
        <v>0</v>
      </c>
      <c r="BK229" s="215">
        <f t="shared" ca="1" si="144"/>
        <v>0</v>
      </c>
      <c r="BL229" s="215">
        <f t="shared" ca="1" si="145"/>
        <v>0</v>
      </c>
      <c r="BM229" s="215">
        <f t="shared" ca="1" si="146"/>
        <v>0</v>
      </c>
      <c r="BN229" s="155">
        <f t="shared" ca="1" si="178"/>
        <v>0</v>
      </c>
      <c r="BO229" s="165"/>
      <c r="BP229" s="187" cm="1">
        <f t="array" ref="BP229">IFERROR(IF($X229=$X228,BP228,INDEX(Forecast_Capex_Input!AC$12:AC$286,$X229)),0)</f>
        <v>0</v>
      </c>
      <c r="BQ229" s="187" cm="1">
        <f t="array" ref="BQ229">IFERROR(IF($X229=$X228,BQ228,INDEX(Forecast_Capex_Input!AD$12:AD$286,$X229)),0)</f>
        <v>0</v>
      </c>
      <c r="BR229" s="187" cm="1">
        <f t="array" ref="BR229">IFERROR(IF($X229=$X228,BR228,INDEX(Forecast_Capex_Input!AE$12:AE$286,$X229)),0)</f>
        <v>0</v>
      </c>
      <c r="BS229" s="187" cm="1">
        <f t="array" ref="BS229">IFERROR(IF($X229=$X228,BS228,INDEX(Forecast_Capex_Input!AF$12:AF$286,$X229)),0)</f>
        <v>0</v>
      </c>
      <c r="BT229" s="187" cm="1">
        <f t="array" ref="BT229">IFERROR(IF($X229=$X228,BT228,INDEX(Forecast_Capex_Input!AG$12:AG$286,$X229)),0)</f>
        <v>0</v>
      </c>
      <c r="BU229" s="165"/>
      <c r="BV229" s="215">
        <f t="shared" si="147"/>
        <v>0</v>
      </c>
      <c r="BW229" s="215">
        <f t="shared" si="148"/>
        <v>0</v>
      </c>
      <c r="BX229" s="215">
        <f t="shared" si="149"/>
        <v>0</v>
      </c>
      <c r="BY229" s="215">
        <f t="shared" si="150"/>
        <v>0</v>
      </c>
      <c r="BZ229" s="215">
        <f t="shared" si="151"/>
        <v>0</v>
      </c>
      <c r="CA229" s="155">
        <f t="shared" si="179"/>
        <v>0</v>
      </c>
      <c r="CB229" s="165"/>
      <c r="CC229" s="215">
        <f t="shared" ca="1" si="152"/>
        <v>0</v>
      </c>
      <c r="CD229" s="215">
        <f t="shared" ca="1" si="153"/>
        <v>0</v>
      </c>
      <c r="CE229" s="215">
        <f t="shared" ca="1" si="154"/>
        <v>0</v>
      </c>
      <c r="CF229" s="215">
        <f t="shared" ca="1" si="155"/>
        <v>0</v>
      </c>
      <c r="CG229" s="215">
        <f t="shared" ca="1" si="156"/>
        <v>0</v>
      </c>
      <c r="CH229" s="155">
        <f t="shared" ca="1" si="180"/>
        <v>0</v>
      </c>
      <c r="CI229" s="165"/>
      <c r="CJ229" s="215">
        <f t="shared" ca="1" si="157"/>
        <v>0</v>
      </c>
      <c r="CK229" s="215">
        <f t="shared" ca="1" si="158"/>
        <v>0</v>
      </c>
      <c r="CL229" s="215">
        <f t="shared" ca="1" si="159"/>
        <v>0</v>
      </c>
      <c r="CM229" s="215">
        <f t="shared" ca="1" si="160"/>
        <v>0</v>
      </c>
      <c r="CN229" s="215">
        <f t="shared" ca="1" si="161"/>
        <v>0</v>
      </c>
      <c r="CO229" s="155">
        <f t="shared" ca="1" si="181"/>
        <v>0</v>
      </c>
      <c r="CP229" s="165"/>
      <c r="CQ229" s="223">
        <f t="shared" ca="1" si="162"/>
        <v>0</v>
      </c>
      <c r="CR229" s="223">
        <f t="shared" ca="1" si="163"/>
        <v>0</v>
      </c>
      <c r="CS229" s="223">
        <f t="shared" ca="1" si="164"/>
        <v>0</v>
      </c>
      <c r="CT229" s="223">
        <f t="shared" ca="1" si="165"/>
        <v>0</v>
      </c>
      <c r="CU229" s="223">
        <f t="shared" ca="1" si="166"/>
        <v>0</v>
      </c>
      <c r="CV229" s="155">
        <f t="shared" ca="1" si="182"/>
        <v>0</v>
      </c>
      <c r="CW229" s="165"/>
      <c r="CX229" s="215">
        <f t="shared" ca="1" si="183"/>
        <v>0</v>
      </c>
      <c r="CY229" s="215">
        <f t="shared" ca="1" si="167"/>
        <v>0</v>
      </c>
      <c r="CZ229" s="215">
        <f t="shared" ca="1" si="168"/>
        <v>0</v>
      </c>
      <c r="DA229" s="215">
        <f t="shared" ca="1" si="169"/>
        <v>0</v>
      </c>
      <c r="DB229" s="215">
        <f t="shared" ca="1" si="170"/>
        <v>0</v>
      </c>
      <c r="DC229" s="155">
        <f t="shared" ca="1" si="184"/>
        <v>0</v>
      </c>
      <c r="DD229" s="165"/>
      <c r="DE229" s="188" t="b" cm="1">
        <f t="array" aca="1" ref="DE229" ca="1">OR($G229=Forecast_Capex_Input!$BF$8:$BF$10)</f>
        <v>1</v>
      </c>
      <c r="DF229" s="188" cm="1">
        <f t="array" aca="1" ref="DF229" ca="1">IFERROR(INDEX(Forecast_Capex_Input!BG$12:BG$286,$X229)
*(INDEX(Forecast_Capex_Input!$H$12:$H$286,$X229)=Repex),0)
*$DE229</f>
        <v>0</v>
      </c>
      <c r="DG229" s="188" cm="1">
        <f t="array" aca="1" ref="DG229" ca="1">IFERROR(INDEX(Forecast_Capex_Input!BH$12:BH$286,$X229)
*(INDEX(Forecast_Capex_Input!$H$12:$H$286,$X229)=Repex),0)
*$DE229</f>
        <v>0</v>
      </c>
      <c r="DH229" s="188" cm="1">
        <f t="array" aca="1" ref="DH229" ca="1">IFERROR(INDEX(Forecast_Capex_Input!BI$12:BI$286,$X229)
*(INDEX(Forecast_Capex_Input!$H$12:$H$286,$X229)=Repex),0)
*$DE229</f>
        <v>0</v>
      </c>
      <c r="DI229" s="188" cm="1">
        <f t="array" aca="1" ref="DI229" ca="1">IFERROR(INDEX(Forecast_Capex_Input!BJ$12:BJ$286,$X229)
*(INDEX(Forecast_Capex_Input!$H$12:$H$286,$X229)=Repex),0)
*$DE229</f>
        <v>1</v>
      </c>
      <c r="DJ229" s="188" cm="1">
        <f t="array" aca="1" ref="DJ229" ca="1">IFERROR(INDEX(Forecast_Capex_Input!BK$12:BK$286,$X229)
*(INDEX(Forecast_Capex_Input!$H$12:$H$286,$X229)=Repex),0)
*$DE229</f>
        <v>0</v>
      </c>
      <c r="DK229" s="188" cm="1">
        <f t="array" aca="1" ref="DK229" ca="1">IFERROR(INDEX(Forecast_Capex_Input!BL$12:BL$286,$X229)
*(INDEX(Forecast_Capex_Input!$H$12:$H$286,$X229)=Repex),0)
*$DE229</f>
        <v>0</v>
      </c>
      <c r="DL229" s="165"/>
      <c r="DM229" s="188" t="b" cm="1">
        <f t="array" aca="1" ref="DM229" ca="1">OR($G229=Forecast_Capex_Input!$BN$8:$BN$9)</f>
        <v>0</v>
      </c>
      <c r="DN229" s="188" cm="1">
        <f t="array" aca="1" ref="DN229" ca="1">IFERROR(INDEX(Forecast_Capex_Input!BO$12:BO$286,$X229)
*(INDEX(Forecast_Capex_Input!$H$12:$H$286,$X229)=Repex),0)
*$DM229</f>
        <v>0</v>
      </c>
      <c r="DO229" s="188" cm="1">
        <f t="array" aca="1" ref="DO229" ca="1">IFERROR(INDEX(Forecast_Capex_Input!BP$12:BP$286,$X229)
*(INDEX(Forecast_Capex_Input!$H$12:$H$286,$X229)=Repex),0)
*$DM229</f>
        <v>0</v>
      </c>
      <c r="DP229" s="188" cm="1">
        <f t="array" aca="1" ref="DP229" ca="1">IFERROR(INDEX(Forecast_Capex_Input!BQ$12:BQ$286,$X229)
*(INDEX(Forecast_Capex_Input!$H$12:$H$286,$X229)=Repex),0)
*$DM229</f>
        <v>0</v>
      </c>
      <c r="DQ229" s="188" cm="1">
        <f t="array" aca="1" ref="DQ229" ca="1">IFERROR(INDEX(Forecast_Capex_Input!BR$12:BR$286,$X229)
*(INDEX(Forecast_Capex_Input!$H$12:$H$286,$X229)=Repex),0)
*$DM229</f>
        <v>0</v>
      </c>
      <c r="DR229" s="188" cm="1">
        <f t="array" aca="1" ref="DR229" ca="1">IFERROR(INDEX(Forecast_Capex_Input!BS$12:BS$286,$X229)
*(INDEX(Forecast_Capex_Input!$H$12:$H$286,$X229)=Repex),0)
*$DM229</f>
        <v>0</v>
      </c>
      <c r="DS229" s="165"/>
      <c r="DT229" s="188" t="b" cm="1">
        <f t="array" aca="1" ref="DT229" ca="1">OR($G229=Forecast_Capex_Input!$BU$8:$BU$10)</f>
        <v>0</v>
      </c>
      <c r="DU229" s="188" cm="1">
        <f t="array" aca="1" ref="DU229" ca="1">IFERROR(INDEX(Forecast_Capex_Input!BV$12:BV$286,$X229)
*(INDEX(Forecast_Capex_Input!$H$12:$H$286,$X229)=Repex),0)
*$DT229</f>
        <v>0</v>
      </c>
      <c r="DV229" s="188" cm="1">
        <f t="array" aca="1" ref="DV229" ca="1">IFERROR(INDEX(Forecast_Capex_Input!BW$12:BW$286,$X229)
*(INDEX(Forecast_Capex_Input!$H$12:$H$286,$X229)=Repex),0)
*$DT229</f>
        <v>0</v>
      </c>
      <c r="DW229" s="188" cm="1">
        <f t="array" aca="1" ref="DW229" ca="1">IFERROR(INDEX(Forecast_Capex_Input!BX$12:BX$286,$X229)
*(INDEX(Forecast_Capex_Input!$H$12:$H$286,$X229)=Repex),0)
*$DT229</f>
        <v>0</v>
      </c>
      <c r="DX229" s="188" cm="1">
        <f t="array" aca="1" ref="DX229" ca="1">IFERROR(INDEX(Forecast_Capex_Input!BY$12:BY$286,$X229)
*(INDEX(Forecast_Capex_Input!$H$12:$H$286,$X229)=Repex),0)
*$DT229</f>
        <v>0</v>
      </c>
      <c r="DY229" s="188" cm="1">
        <f t="array" aca="1" ref="DY229" ca="1">IFERROR(INDEX(Forecast_Capex_Input!BZ$12:BZ$286,$X229)
*(INDEX(Forecast_Capex_Input!$H$12:$H$286,$X229)=Repex),0)
*$DT229</f>
        <v>0</v>
      </c>
      <c r="DZ229" s="188" cm="1">
        <f t="array" aca="1" ref="DZ229" ca="1">IFERROR(INDEX(Forecast_Capex_Input!CA$12:CA$286,$X229)
*(INDEX(Forecast_Capex_Input!$H$12:$H$286,$X229)=Repex),0)
*$DT229</f>
        <v>0</v>
      </c>
      <c r="EA229" s="188" cm="1">
        <f t="array" aca="1" ref="EA229" ca="1">IFERROR(INDEX(Forecast_Capex_Input!CB$12:CB$286,$X229)
*(INDEX(Forecast_Capex_Input!$H$12:$H$286,$X229)=Repex),0)
*$DT229</f>
        <v>0</v>
      </c>
      <c r="EB229" s="188" cm="1">
        <f t="array" aca="1" ref="EB229" ca="1">IFERROR(INDEX(Forecast_Capex_Input!CC$12:CC$286,$X229)
*(INDEX(Forecast_Capex_Input!$H$12:$H$286,$X229)=Repex),0)
*$DT229</f>
        <v>0</v>
      </c>
      <c r="EC229" s="165"/>
      <c r="ED229" s="226" t="str">
        <f t="shared" si="171"/>
        <v>N/A</v>
      </c>
      <c r="EE229" s="174" t="s">
        <v>15</v>
      </c>
    </row>
    <row r="230" spans="3:135" x14ac:dyDescent="0.2">
      <c r="C230" s="174">
        <f t="shared" si="172"/>
        <v>220</v>
      </c>
      <c r="D230" s="167" t="str" cm="1">
        <f t="array" ref="D230">IFERROR(INDEX(Forecast_Capex_Input!$D$12:$D$286,$X230),NA)</f>
        <v>Earthwire Capacity Replacement</v>
      </c>
      <c r="E230" s="172" t="b" cm="1">
        <f t="array" ref="E230">IF($X230=NA,NA,INDEX(Forecast_Capex_Input!$E$12:$E$286,$X230))</f>
        <v>0</v>
      </c>
      <c r="F230" s="167" t="str" cm="1">
        <f t="array" aca="1" ref="F230" ca="1">IFERROR(INDEX(General!$E$25:$E$26,$Y230),NA)</f>
        <v>Non-Labour</v>
      </c>
      <c r="G230" s="167" t="str" cm="1">
        <f t="array" aca="1" ref="G230" ca="1">IFERROR(INDEX(Forecast_Capex_Input!$AI$11:$BB$11,$AA230),NA)</f>
        <v>Transmission Lines</v>
      </c>
      <c r="H230" s="189" cm="1">
        <f t="array" aca="1" ref="H230" ca="1">IFERROR(INDEX(Forecast_Capex_Input!$AI$12:$BB$286,$X230,$AA230),NA)</f>
        <v>1</v>
      </c>
      <c r="I230" s="199" t="str" cm="1">
        <f t="array" ref="I230">IFERROR(INDEX(Forecast_Capex_Input!$F$12:$F$286,$X230),NA)</f>
        <v>Replacement Expenditure</v>
      </c>
      <c r="J230" s="199" t="str" cm="1">
        <f t="array" ref="J230">IFERROR(INDEX(Forecast_Capex_Input!G$12:G$286,$X230),NA)</f>
        <v>Transmission Lines</v>
      </c>
      <c r="K230" s="199" t="str" cm="1">
        <f t="array" ref="K230">IFERROR(INDEX(Forecast_Capex_Input!H$12:H$286,$X230),NA)</f>
        <v>Repex</v>
      </c>
      <c r="L230" s="199" t="str" cm="1">
        <f t="array" ref="L230">IFERROR(INDEX(Forecast_Capex_Input!I$12:I$286,$X230),NA)</f>
        <v>N/A</v>
      </c>
      <c r="M230" s="199" t="str" cm="1">
        <f t="array" ref="M230">IFERROR(INDEX(Forecast_Capex_Input!J$12:J$286,$X230),NA)</f>
        <v>N/A</v>
      </c>
      <c r="N230" s="199" t="str" cm="1">
        <f t="array" ref="N230">IFERROR(INDEX(Forecast_Capex_Input!K$12:K$286,$X230),NA)</f>
        <v>TL - Overhead conductors</v>
      </c>
      <c r="O230" s="199" t="str" cm="1">
        <f t="array" ref="O230">IFERROR(INDEX(Forecast_Capex_Input!L$12:L$286,$X230),NA)</f>
        <v>TL - Safe and Reliable Network</v>
      </c>
      <c r="P230" s="199" t="str" cm="1">
        <f t="array" ref="P230">IFERROR(INDEX(Forecast_Capex_Input!M$12:M$286,$X230),NA)</f>
        <v>N/A</v>
      </c>
      <c r="Q230" s="172" t="str" cm="1">
        <f t="array" ref="Q230">IFERROR(INDEX(Forecast_Capex_Input!N$12:N$286,$X230),NA)</f>
        <v>No</v>
      </c>
      <c r="R230" s="265" cm="1">
        <f t="array" ref="R230">IFERROR(INDEX(Forecast_Capex_Input!O$12:O$286,$X230),0)</f>
        <v>0</v>
      </c>
      <c r="S230" s="172" t="str" cm="1">
        <f t="array" ref="S230">IFERROR(INDEX(Forecast_Capex_Input!P$12:P$286,$X230),0)</f>
        <v>Safety security &amp; reliability</v>
      </c>
      <c r="T230" s="199" t="str" cm="1">
        <f t="array" aca="1" ref="T230" ca="1">IFERROR(INDEX(General!$K$84:$K$103,$AA230),NA)</f>
        <v>Transmission Lines (2018 onwards)</v>
      </c>
      <c r="U230" s="188" cm="1">
        <f t="array" aca="1" ref="U230" ca="1">IFERROR(
IF($F230=General!$E$25,INDEX(Forecast_Capex_Input!S$12:S$286,$X230),
INDEX(Forecast_Capex_Input!T$12:T$286,$X230)),0)</f>
        <v>1</v>
      </c>
      <c r="V230" s="222" t="b">
        <f>IFERROR(INDEX(Overheads!$T$19:$T$26,MATCH($I230,Overheads!$E$19:$E$26,0)),FALSE)</f>
        <v>1</v>
      </c>
      <c r="W230" s="165"/>
      <c r="X230" s="174">
        <f>IFERROR(
IF(MATCH($C230,Forecast_Capex_Input!$CI$12:$CI$286,1)+1&gt;MAX(Forecast_Capex_Input!$C$12:$C$286),NA,
MATCH($C230,Forecast_Capex_Input!$CI$12:$CI$286,1)+1),1)</f>
        <v>87</v>
      </c>
      <c r="Y230" s="174" cm="1">
        <f t="array" aca="1" ref="Y230" ca="1">IFERROR(
IF(X229&lt;&gt;X230,1,
IF(COUNTIF(OFFSET(Y229,0,0,-INDEX(Forecast_Capex_Input!$CG$12:$CG$286,$X230)),Y229)=INDEX(Forecast_Capex_Input!$CG$12:$CG$286,$X230),Y229+1,Y229)),NA)</f>
        <v>2</v>
      </c>
      <c r="Z230" s="174" cm="1">
        <f t="array" ref="Z230">IFERROR($C230-IF($X230=1,1,INDEX(Forecast_Capex_Input!$CI$12:$CI$286,$X230-1))+1,NA)</f>
        <v>2</v>
      </c>
      <c r="AA230" s="174" cm="1">
        <f t="array" aca="1" ref="AA230" ca="1">IFERROR(IF(Y230=1,
INDEX(Forecast_Capex_Input!$AI$10:$BB$10,SMALL(IF(INDEX(Forecast_Capex_Input!$AI$12:$BB$286,$X230,0)&gt;0,COLUMN(Forecast_Capex_Input!$AI$10:$BB$10)-COLUMN(Forecast_Capex_Input!$AI$12)+1),ROWS(OFFSET(AA229,0,0,-$Z230)))),
OFFSET(AA229,-INDEX(Forecast_Capex_Input!$CG$12:$CG$286,$X230)+1,0)),NA)</f>
        <v>1</v>
      </c>
      <c r="AB230" s="174">
        <f t="shared" ca="1" si="141"/>
        <v>2</v>
      </c>
      <c r="AC230" s="222" t="b">
        <f t="shared" si="173"/>
        <v>0</v>
      </c>
      <c r="AD230" s="220" t="b">
        <v>0</v>
      </c>
      <c r="AE230" s="222" t="b">
        <f t="shared" si="142"/>
        <v>1</v>
      </c>
      <c r="AF230" s="165"/>
      <c r="AG230" s="215">
        <v>0</v>
      </c>
      <c r="AH230" s="215">
        <v>0</v>
      </c>
      <c r="AI230" s="215">
        <v>0</v>
      </c>
      <c r="AJ230" s="215">
        <v>0</v>
      </c>
      <c r="AK230" s="215">
        <v>0</v>
      </c>
      <c r="AL230" s="155">
        <v>0</v>
      </c>
      <c r="AM230" s="165"/>
      <c r="AN230" s="215" cm="1">
        <f t="array" aca="1" ref="AN230" ca="1">IFERROR(INDEX(General!O$33:O$34,$AB230)
*AG230,0)</f>
        <v>0</v>
      </c>
      <c r="AO230" s="215" cm="1">
        <f t="array" aca="1" ref="AO230" ca="1">IFERROR(INDEX(General!P$33:P$34,$AB230)
*AH230,0)</f>
        <v>0</v>
      </c>
      <c r="AP230" s="215" cm="1">
        <f t="array" aca="1" ref="AP230" ca="1">IFERROR(INDEX(General!Q$33:Q$34,$AB230)
*AI230,0)</f>
        <v>0</v>
      </c>
      <c r="AQ230" s="215" cm="1">
        <f t="array" aca="1" ref="AQ230" ca="1">IFERROR(INDEX(General!R$33:R$34,$AB230)
*AJ230,0)</f>
        <v>0</v>
      </c>
      <c r="AR230" s="215" cm="1">
        <f t="array" aca="1" ref="AR230" ca="1">IFERROR(INDEX(General!S$33:S$34,$AB230)
*AK230,0)</f>
        <v>0</v>
      </c>
      <c r="AS230" s="155">
        <f t="shared" ca="1" si="174"/>
        <v>0</v>
      </c>
      <c r="AT230" s="165"/>
      <c r="AU230" s="215">
        <f ca="1">IF($AE230=FALSE,AN230*Overheads!$R$24*$V230,
IFERROR(Overheads!$O$49*$V230*AN230,0)
+IFERROR(Overheads!Q$59*$V230*(AN230/Overheads!Q$68),0))</f>
        <v>0</v>
      </c>
      <c r="AV230" s="215">
        <f ca="1">IF($AE230=FALSE,AO230*Overheads!$R$24*$V230,
IFERROR(Overheads!$O$49*$V230*AO230,0)
+IFERROR(Overheads!R$59*$V230*(AO230/Overheads!R$68),0))</f>
        <v>0</v>
      </c>
      <c r="AW230" s="215">
        <f ca="1">IF($AE230=FALSE,AP230*Overheads!$R$24*$V230,
IFERROR(Overheads!$O$49*$V230*AP230,0)
+IFERROR(Overheads!S$59*$V230*(AP230/Overheads!S$68),0))</f>
        <v>0</v>
      </c>
      <c r="AX230" s="215">
        <f ca="1">IF($AE230=FALSE,AQ230*Overheads!$R$24*$V230,
IFERROR(Overheads!$O$49*$V230*AQ230,0)
+IFERROR(Overheads!T$59*$V230*(AQ230/Overheads!T$68),0))</f>
        <v>0</v>
      </c>
      <c r="AY230" s="215">
        <f ca="1">IF($AE230=FALSE,AR230*Overheads!$R$24*$V230,
IFERROR(Overheads!$O$49*$V230*AR230,0)
+IFERROR(Overheads!U$59*$V230*(AR230/Overheads!U$68),0))</f>
        <v>0</v>
      </c>
      <c r="AZ230" s="155">
        <f t="shared" ca="1" si="175"/>
        <v>0</v>
      </c>
      <c r="BA230" s="165"/>
      <c r="BB230" s="215">
        <f ca="1">IF($AE230=FALSE,AN230*Overheads!$S$25,
IFERROR(Overheads!$O$50*AN230,0)
+IFERROR(Overheads!Q$60*(AN230/Overheads!Q$66),0))</f>
        <v>0</v>
      </c>
      <c r="BC230" s="215">
        <f ca="1">IF($AE230=FALSE,AO230*Overheads!$S$25,
IFERROR(Overheads!$O$50*AO230,0)
+IFERROR(Overheads!R$60*(AO230/Overheads!R$66),0))</f>
        <v>0</v>
      </c>
      <c r="BD230" s="215">
        <f ca="1">IF($AE230=FALSE,AP230*Overheads!$S$25,
IFERROR(Overheads!$O$50*AP230,0)
+IFERROR(Overheads!S$60*(AP230/Overheads!S$66),0))</f>
        <v>0</v>
      </c>
      <c r="BE230" s="215">
        <f ca="1">IF($AE230=FALSE,AQ230*Overheads!$S$25,
IFERROR(Overheads!$O$50*AQ230,0)
+IFERROR(Overheads!T$60*(AQ230/Overheads!T$66),0))</f>
        <v>0</v>
      </c>
      <c r="BF230" s="215">
        <f ca="1">IF($AE230=FALSE,AR230*Overheads!$S$25,
IFERROR(Overheads!$O$50*AR230,0)
+IFERROR(Overheads!U$60*(AR230/Overheads!U$66),0))</f>
        <v>0</v>
      </c>
      <c r="BG230" s="155">
        <f t="shared" ca="1" si="176"/>
        <v>0</v>
      </c>
      <c r="BH230" s="165"/>
      <c r="BI230" s="215">
        <f t="shared" ca="1" si="177"/>
        <v>0</v>
      </c>
      <c r="BJ230" s="215">
        <f t="shared" ca="1" si="143"/>
        <v>0</v>
      </c>
      <c r="BK230" s="215">
        <f t="shared" ca="1" si="144"/>
        <v>0</v>
      </c>
      <c r="BL230" s="215">
        <f t="shared" ca="1" si="145"/>
        <v>0</v>
      </c>
      <c r="BM230" s="215">
        <f t="shared" ca="1" si="146"/>
        <v>0</v>
      </c>
      <c r="BN230" s="155">
        <f t="shared" ca="1" si="178"/>
        <v>0</v>
      </c>
      <c r="BO230" s="165"/>
      <c r="BP230" s="187" cm="1">
        <f t="array" ref="BP230">IFERROR(IF($X230=$X229,BP229,INDEX(Forecast_Capex_Input!AC$12:AC$286,$X230)),0)</f>
        <v>0</v>
      </c>
      <c r="BQ230" s="187" cm="1">
        <f t="array" ref="BQ230">IFERROR(IF($X230=$X229,BQ229,INDEX(Forecast_Capex_Input!AD$12:AD$286,$X230)),0)</f>
        <v>0</v>
      </c>
      <c r="BR230" s="187" cm="1">
        <f t="array" ref="BR230">IFERROR(IF($X230=$X229,BR229,INDEX(Forecast_Capex_Input!AE$12:AE$286,$X230)),0)</f>
        <v>0</v>
      </c>
      <c r="BS230" s="187" cm="1">
        <f t="array" ref="BS230">IFERROR(IF($X230=$X229,BS229,INDEX(Forecast_Capex_Input!AF$12:AF$286,$X230)),0)</f>
        <v>0</v>
      </c>
      <c r="BT230" s="187" cm="1">
        <f t="array" ref="BT230">IFERROR(IF($X230=$X229,BT229,INDEX(Forecast_Capex_Input!AG$12:AG$286,$X230)),0)</f>
        <v>0</v>
      </c>
      <c r="BU230" s="165"/>
      <c r="BV230" s="215">
        <f t="shared" si="147"/>
        <v>0</v>
      </c>
      <c r="BW230" s="215">
        <f t="shared" si="148"/>
        <v>0</v>
      </c>
      <c r="BX230" s="215">
        <f t="shared" si="149"/>
        <v>0</v>
      </c>
      <c r="BY230" s="215">
        <f t="shared" si="150"/>
        <v>0</v>
      </c>
      <c r="BZ230" s="215">
        <f t="shared" si="151"/>
        <v>0</v>
      </c>
      <c r="CA230" s="155">
        <f t="shared" si="179"/>
        <v>0</v>
      </c>
      <c r="CB230" s="165"/>
      <c r="CC230" s="215">
        <f t="shared" ca="1" si="152"/>
        <v>0</v>
      </c>
      <c r="CD230" s="215">
        <f t="shared" ca="1" si="153"/>
        <v>0</v>
      </c>
      <c r="CE230" s="215">
        <f t="shared" ca="1" si="154"/>
        <v>0</v>
      </c>
      <c r="CF230" s="215">
        <f t="shared" ca="1" si="155"/>
        <v>0</v>
      </c>
      <c r="CG230" s="215">
        <f t="shared" ca="1" si="156"/>
        <v>0</v>
      </c>
      <c r="CH230" s="155">
        <f t="shared" ca="1" si="180"/>
        <v>0</v>
      </c>
      <c r="CI230" s="165"/>
      <c r="CJ230" s="215">
        <f t="shared" ca="1" si="157"/>
        <v>0</v>
      </c>
      <c r="CK230" s="215">
        <f t="shared" ca="1" si="158"/>
        <v>0</v>
      </c>
      <c r="CL230" s="215">
        <f t="shared" ca="1" si="159"/>
        <v>0</v>
      </c>
      <c r="CM230" s="215">
        <f t="shared" ca="1" si="160"/>
        <v>0</v>
      </c>
      <c r="CN230" s="215">
        <f t="shared" ca="1" si="161"/>
        <v>0</v>
      </c>
      <c r="CO230" s="155">
        <f t="shared" ca="1" si="181"/>
        <v>0</v>
      </c>
      <c r="CP230" s="165"/>
      <c r="CQ230" s="223">
        <f t="shared" ca="1" si="162"/>
        <v>0</v>
      </c>
      <c r="CR230" s="223">
        <f t="shared" ca="1" si="163"/>
        <v>0</v>
      </c>
      <c r="CS230" s="223">
        <f t="shared" ca="1" si="164"/>
        <v>0</v>
      </c>
      <c r="CT230" s="223">
        <f t="shared" ca="1" si="165"/>
        <v>0</v>
      </c>
      <c r="CU230" s="223">
        <f t="shared" ca="1" si="166"/>
        <v>0</v>
      </c>
      <c r="CV230" s="155">
        <f t="shared" ca="1" si="182"/>
        <v>0</v>
      </c>
      <c r="CW230" s="165"/>
      <c r="CX230" s="215">
        <f t="shared" ca="1" si="183"/>
        <v>0</v>
      </c>
      <c r="CY230" s="215">
        <f t="shared" ca="1" si="167"/>
        <v>0</v>
      </c>
      <c r="CZ230" s="215">
        <f t="shared" ca="1" si="168"/>
        <v>0</v>
      </c>
      <c r="DA230" s="215">
        <f t="shared" ca="1" si="169"/>
        <v>0</v>
      </c>
      <c r="DB230" s="215">
        <f t="shared" ca="1" si="170"/>
        <v>0</v>
      </c>
      <c r="DC230" s="155">
        <f t="shared" ca="1" si="184"/>
        <v>0</v>
      </c>
      <c r="DD230" s="165"/>
      <c r="DE230" s="188" t="b" cm="1">
        <f t="array" aca="1" ref="DE230" ca="1">OR($G230=Forecast_Capex_Input!$BF$8:$BF$10)</f>
        <v>1</v>
      </c>
      <c r="DF230" s="188" cm="1">
        <f t="array" aca="1" ref="DF230" ca="1">IFERROR(INDEX(Forecast_Capex_Input!BG$12:BG$286,$X230)
*(INDEX(Forecast_Capex_Input!$H$12:$H$286,$X230)=Repex),0)
*$DE230</f>
        <v>0</v>
      </c>
      <c r="DG230" s="188" cm="1">
        <f t="array" aca="1" ref="DG230" ca="1">IFERROR(INDEX(Forecast_Capex_Input!BH$12:BH$286,$X230)
*(INDEX(Forecast_Capex_Input!$H$12:$H$286,$X230)=Repex),0)
*$DE230</f>
        <v>0</v>
      </c>
      <c r="DH230" s="188" cm="1">
        <f t="array" aca="1" ref="DH230" ca="1">IFERROR(INDEX(Forecast_Capex_Input!BI$12:BI$286,$X230)
*(INDEX(Forecast_Capex_Input!$H$12:$H$286,$X230)=Repex),0)
*$DE230</f>
        <v>0</v>
      </c>
      <c r="DI230" s="188" cm="1">
        <f t="array" aca="1" ref="DI230" ca="1">IFERROR(INDEX(Forecast_Capex_Input!BJ$12:BJ$286,$X230)
*(INDEX(Forecast_Capex_Input!$H$12:$H$286,$X230)=Repex),0)
*$DE230</f>
        <v>1</v>
      </c>
      <c r="DJ230" s="188" cm="1">
        <f t="array" aca="1" ref="DJ230" ca="1">IFERROR(INDEX(Forecast_Capex_Input!BK$12:BK$286,$X230)
*(INDEX(Forecast_Capex_Input!$H$12:$H$286,$X230)=Repex),0)
*$DE230</f>
        <v>0</v>
      </c>
      <c r="DK230" s="188" cm="1">
        <f t="array" aca="1" ref="DK230" ca="1">IFERROR(INDEX(Forecast_Capex_Input!BL$12:BL$286,$X230)
*(INDEX(Forecast_Capex_Input!$H$12:$H$286,$X230)=Repex),0)
*$DE230</f>
        <v>0</v>
      </c>
      <c r="DL230" s="165"/>
      <c r="DM230" s="188" t="b" cm="1">
        <f t="array" aca="1" ref="DM230" ca="1">OR($G230=Forecast_Capex_Input!$BN$8:$BN$9)</f>
        <v>0</v>
      </c>
      <c r="DN230" s="188" cm="1">
        <f t="array" aca="1" ref="DN230" ca="1">IFERROR(INDEX(Forecast_Capex_Input!BO$12:BO$286,$X230)
*(INDEX(Forecast_Capex_Input!$H$12:$H$286,$X230)=Repex),0)
*$DM230</f>
        <v>0</v>
      </c>
      <c r="DO230" s="188" cm="1">
        <f t="array" aca="1" ref="DO230" ca="1">IFERROR(INDEX(Forecast_Capex_Input!BP$12:BP$286,$X230)
*(INDEX(Forecast_Capex_Input!$H$12:$H$286,$X230)=Repex),0)
*$DM230</f>
        <v>0</v>
      </c>
      <c r="DP230" s="188" cm="1">
        <f t="array" aca="1" ref="DP230" ca="1">IFERROR(INDEX(Forecast_Capex_Input!BQ$12:BQ$286,$X230)
*(INDEX(Forecast_Capex_Input!$H$12:$H$286,$X230)=Repex),0)
*$DM230</f>
        <v>0</v>
      </c>
      <c r="DQ230" s="188" cm="1">
        <f t="array" aca="1" ref="DQ230" ca="1">IFERROR(INDEX(Forecast_Capex_Input!BR$12:BR$286,$X230)
*(INDEX(Forecast_Capex_Input!$H$12:$H$286,$X230)=Repex),0)
*$DM230</f>
        <v>0</v>
      </c>
      <c r="DR230" s="188" cm="1">
        <f t="array" aca="1" ref="DR230" ca="1">IFERROR(INDEX(Forecast_Capex_Input!BS$12:BS$286,$X230)
*(INDEX(Forecast_Capex_Input!$H$12:$H$286,$X230)=Repex),0)
*$DM230</f>
        <v>0</v>
      </c>
      <c r="DS230" s="165"/>
      <c r="DT230" s="188" t="b" cm="1">
        <f t="array" aca="1" ref="DT230" ca="1">OR($G230=Forecast_Capex_Input!$BU$8:$BU$10)</f>
        <v>0</v>
      </c>
      <c r="DU230" s="188" cm="1">
        <f t="array" aca="1" ref="DU230" ca="1">IFERROR(INDEX(Forecast_Capex_Input!BV$12:BV$286,$X230)
*(INDEX(Forecast_Capex_Input!$H$12:$H$286,$X230)=Repex),0)
*$DT230</f>
        <v>0</v>
      </c>
      <c r="DV230" s="188" cm="1">
        <f t="array" aca="1" ref="DV230" ca="1">IFERROR(INDEX(Forecast_Capex_Input!BW$12:BW$286,$X230)
*(INDEX(Forecast_Capex_Input!$H$12:$H$286,$X230)=Repex),0)
*$DT230</f>
        <v>0</v>
      </c>
      <c r="DW230" s="188" cm="1">
        <f t="array" aca="1" ref="DW230" ca="1">IFERROR(INDEX(Forecast_Capex_Input!BX$12:BX$286,$X230)
*(INDEX(Forecast_Capex_Input!$H$12:$H$286,$X230)=Repex),0)
*$DT230</f>
        <v>0</v>
      </c>
      <c r="DX230" s="188" cm="1">
        <f t="array" aca="1" ref="DX230" ca="1">IFERROR(INDEX(Forecast_Capex_Input!BY$12:BY$286,$X230)
*(INDEX(Forecast_Capex_Input!$H$12:$H$286,$X230)=Repex),0)
*$DT230</f>
        <v>0</v>
      </c>
      <c r="DY230" s="188" cm="1">
        <f t="array" aca="1" ref="DY230" ca="1">IFERROR(INDEX(Forecast_Capex_Input!BZ$12:BZ$286,$X230)
*(INDEX(Forecast_Capex_Input!$H$12:$H$286,$X230)=Repex),0)
*$DT230</f>
        <v>0</v>
      </c>
      <c r="DZ230" s="188" cm="1">
        <f t="array" aca="1" ref="DZ230" ca="1">IFERROR(INDEX(Forecast_Capex_Input!CA$12:CA$286,$X230)
*(INDEX(Forecast_Capex_Input!$H$12:$H$286,$X230)=Repex),0)
*$DT230</f>
        <v>0</v>
      </c>
      <c r="EA230" s="188" cm="1">
        <f t="array" aca="1" ref="EA230" ca="1">IFERROR(INDEX(Forecast_Capex_Input!CB$12:CB$286,$X230)
*(INDEX(Forecast_Capex_Input!$H$12:$H$286,$X230)=Repex),0)
*$DT230</f>
        <v>0</v>
      </c>
      <c r="EB230" s="188" cm="1">
        <f t="array" aca="1" ref="EB230" ca="1">IFERROR(INDEX(Forecast_Capex_Input!CC$12:CC$286,$X230)
*(INDEX(Forecast_Capex_Input!$H$12:$H$286,$X230)=Repex),0)
*$DT230</f>
        <v>0</v>
      </c>
      <c r="EC230" s="165"/>
      <c r="ED230" s="226" t="str">
        <f t="shared" si="171"/>
        <v>N/A</v>
      </c>
      <c r="EE230" s="174" t="s">
        <v>15</v>
      </c>
    </row>
    <row r="231" spans="3:135" x14ac:dyDescent="0.2">
      <c r="C231" s="174">
        <f t="shared" si="172"/>
        <v>221</v>
      </c>
      <c r="D231" s="167" t="str" cm="1">
        <f t="array" ref="D231">IFERROR(INDEX(Forecast_Capex_Input!$D$12:$D$286,$X231),NA)</f>
        <v>Low Spans - Main grid</v>
      </c>
      <c r="E231" s="172" t="b" cm="1">
        <f t="array" ref="E231">IF($X231=NA,NA,INDEX(Forecast_Capex_Input!$E$12:$E$286,$X231))</f>
        <v>1</v>
      </c>
      <c r="F231" s="167" t="str" cm="1">
        <f t="array" aca="1" ref="F231" ca="1">IFERROR(INDEX(General!$E$25:$E$26,$Y231),NA)</f>
        <v>Labour</v>
      </c>
      <c r="G231" s="167" t="str" cm="1">
        <f t="array" aca="1" ref="G231" ca="1">IFERROR(INDEX(Forecast_Capex_Input!$AI$11:$BB$11,$AA231),NA)</f>
        <v>Transmission Lines</v>
      </c>
      <c r="H231" s="189" cm="1">
        <f t="array" aca="1" ref="H231" ca="1">IFERROR(INDEX(Forecast_Capex_Input!$AI$12:$BB$286,$X231,$AA231),NA)</f>
        <v>1</v>
      </c>
      <c r="I231" s="199" t="str" cm="1">
        <f t="array" ref="I231">IFERROR(INDEX(Forecast_Capex_Input!$F$12:$F$286,$X231),NA)</f>
        <v>Replacement Expenditure</v>
      </c>
      <c r="J231" s="199" t="str" cm="1">
        <f t="array" ref="J231">IFERROR(INDEX(Forecast_Capex_Input!G$12:G$286,$X231),NA)</f>
        <v>Transmission Lines</v>
      </c>
      <c r="K231" s="199" t="str" cm="1">
        <f t="array" ref="K231">IFERROR(INDEX(Forecast_Capex_Input!H$12:H$286,$X231),NA)</f>
        <v>Repex</v>
      </c>
      <c r="L231" s="199" t="str" cm="1">
        <f t="array" ref="L231">IFERROR(INDEX(Forecast_Capex_Input!I$12:I$286,$X231),NA)</f>
        <v>N/A</v>
      </c>
      <c r="M231" s="199" t="str" cm="1">
        <f t="array" ref="M231">IFERROR(INDEX(Forecast_Capex_Input!J$12:J$286,$X231),NA)</f>
        <v>N/A</v>
      </c>
      <c r="N231" s="199" t="str" cm="1">
        <f t="array" ref="N231">IFERROR(INDEX(Forecast_Capex_Input!K$12:K$286,$X231),NA)</f>
        <v>TL - Transmission towers</v>
      </c>
      <c r="O231" s="199" t="str" cm="1">
        <f t="array" ref="O231">IFERROR(INDEX(Forecast_Capex_Input!L$12:L$286,$X231),NA)</f>
        <v>TL - Compliance</v>
      </c>
      <c r="P231" s="199" t="str" cm="1">
        <f t="array" ref="P231">IFERROR(INDEX(Forecast_Capex_Input!M$12:M$286,$X231),NA)</f>
        <v>N/A</v>
      </c>
      <c r="Q231" s="172" t="str" cm="1">
        <f t="array" ref="Q231">IFERROR(INDEX(Forecast_Capex_Input!N$12:N$286,$X231),NA)</f>
        <v>No</v>
      </c>
      <c r="R231" s="265" cm="1">
        <f t="array" ref="R231">IFERROR(INDEX(Forecast_Capex_Input!O$12:O$286,$X231),0)</f>
        <v>0</v>
      </c>
      <c r="S231" s="172" t="str" cm="1">
        <f t="array" ref="S231">IFERROR(INDEX(Forecast_Capex_Input!P$12:P$286,$X231),0)</f>
        <v>Safety security &amp; reliability</v>
      </c>
      <c r="T231" s="199" t="str" cm="1">
        <f t="array" aca="1" ref="T231" ca="1">IFERROR(INDEX(General!$K$84:$K$103,$AA231),NA)</f>
        <v>Transmission Lines (2018 onwards)</v>
      </c>
      <c r="U231" s="188" cm="1">
        <f t="array" aca="1" ref="U231" ca="1">IFERROR(
IF($F231=General!$E$25,INDEX(Forecast_Capex_Input!S$12:S$286,$X231),
INDEX(Forecast_Capex_Input!T$12:T$286,$X231)),0)</f>
        <v>8.3002008235298144E-2</v>
      </c>
      <c r="V231" s="222" t="b">
        <f>IFERROR(INDEX(Overheads!$T$19:$T$26,MATCH($I231,Overheads!$E$19:$E$26,0)),FALSE)</f>
        <v>1</v>
      </c>
      <c r="W231" s="165"/>
      <c r="X231" s="174">
        <f>IFERROR(
IF(MATCH($C231,Forecast_Capex_Input!$CI$12:$CI$286,1)+1&gt;MAX(Forecast_Capex_Input!$C$12:$C$286),NA,
MATCH($C231,Forecast_Capex_Input!$CI$12:$CI$286,1)+1),1)</f>
        <v>88</v>
      </c>
      <c r="Y231" s="174" cm="1">
        <f t="array" aca="1" ref="Y231" ca="1">IFERROR(
IF(X230&lt;&gt;X231,1,
IF(COUNTIF(OFFSET(Y230,0,0,-INDEX(Forecast_Capex_Input!$CG$12:$CG$286,$X231)),Y230)=INDEX(Forecast_Capex_Input!$CG$12:$CG$286,$X231),Y230+1,Y230)),NA)</f>
        <v>1</v>
      </c>
      <c r="Z231" s="174" cm="1">
        <f t="array" ref="Z231">IFERROR($C231-IF($X231=1,1,INDEX(Forecast_Capex_Input!$CI$12:$CI$286,$X231-1))+1,NA)</f>
        <v>1</v>
      </c>
      <c r="AA231" s="174" cm="1">
        <f t="array" aca="1" ref="AA231" ca="1">IFERROR(IF(Y231=1,
INDEX(Forecast_Capex_Input!$AI$10:$BB$10,SMALL(IF(INDEX(Forecast_Capex_Input!$AI$12:$BB$286,$X231,0)&gt;0,COLUMN(Forecast_Capex_Input!$AI$10:$BB$10)-COLUMN(Forecast_Capex_Input!$AI$12)+1),ROWS(OFFSET(AA230,0,0,-$Z231)))),
OFFSET(AA230,-INDEX(Forecast_Capex_Input!$CG$12:$CG$286,$X231)+1,0)),NA)</f>
        <v>1</v>
      </c>
      <c r="AB231" s="174">
        <f t="shared" ca="1" si="141"/>
        <v>1</v>
      </c>
      <c r="AC231" s="222" t="b">
        <f t="shared" si="173"/>
        <v>0</v>
      </c>
      <c r="AD231" s="220" t="b">
        <v>0</v>
      </c>
      <c r="AE231" s="222" t="b">
        <f t="shared" si="142"/>
        <v>1</v>
      </c>
      <c r="AF231" s="165"/>
      <c r="AG231" s="215">
        <v>0</v>
      </c>
      <c r="AH231" s="215">
        <v>2.1622675336119803E-2</v>
      </c>
      <c r="AI231" s="215">
        <v>1.0936884040473449</v>
      </c>
      <c r="AJ231" s="215">
        <v>0.34075681100488076</v>
      </c>
      <c r="AK231" s="215">
        <v>0</v>
      </c>
      <c r="AL231" s="155">
        <v>1.4560678903883453</v>
      </c>
      <c r="AM231" s="165"/>
      <c r="AN231" s="215" cm="1">
        <f t="array" aca="1" ref="AN231" ca="1">IFERROR(INDEX(General!O$33:O$34,$AB231)
*AG231,0)</f>
        <v>0</v>
      </c>
      <c r="AO231" s="215" cm="1">
        <f t="array" aca="1" ref="AO231" ca="1">IFERROR(INDEX(General!P$33:P$34,$AB231)
*AH231,0)</f>
        <v>2.17527254122542E-2</v>
      </c>
      <c r="AP231" s="215" cm="1">
        <f t="array" aca="1" ref="AP231" ca="1">IFERROR(INDEX(General!Q$33:Q$34,$AB231)
*AI231,0)</f>
        <v>1.1101730369685976</v>
      </c>
      <c r="AQ231" s="215" cm="1">
        <f t="array" aca="1" ref="AQ231" ca="1">IFERROR(INDEX(General!R$33:R$34,$AB231)
*AJ231,0)</f>
        <v>0.34874111355759241</v>
      </c>
      <c r="AR231" s="215" cm="1">
        <f t="array" aca="1" ref="AR231" ca="1">IFERROR(INDEX(General!S$33:S$34,$AB231)
*AK231,0)</f>
        <v>0</v>
      </c>
      <c r="AS231" s="155">
        <f t="shared" ca="1" si="174"/>
        <v>1.4806668759384443</v>
      </c>
      <c r="AT231" s="165"/>
      <c r="AU231" s="215">
        <f ca="1">IF($AE231=FALSE,AN231*Overheads!$R$24*$V231,
IFERROR(Overheads!$O$49*$V231*AN231,0)
+IFERROR(Overheads!Q$59*$V231*(AN231/Overheads!Q$68),0))</f>
        <v>0</v>
      </c>
      <c r="AV231" s="215">
        <f ca="1">IF($AE231=FALSE,AO231*Overheads!$R$24*$V231,
IFERROR(Overheads!$O$49*$V231*AO231,0)
+IFERROR(Overheads!R$59*$V231*(AO231/Overheads!R$68),0))</f>
        <v>2.5961973588713981E-3</v>
      </c>
      <c r="AW231" s="215">
        <f ca="1">IF($AE231=FALSE,AP231*Overheads!$R$24*$V231,
IFERROR(Overheads!$O$49*$V231*AP231,0)
+IFERROR(Overheads!S$59*$V231*(AP231/Overheads!S$68),0))</f>
        <v>0.14436817902961202</v>
      </c>
      <c r="AX231" s="215">
        <f ca="1">IF($AE231=FALSE,AQ231*Overheads!$R$24*$V231,
IFERROR(Overheads!$O$49*$V231*AQ231,0)
+IFERROR(Overheads!T$59*$V231*(AQ231/Overheads!T$68),0))</f>
        <v>4.9971476444379222E-2</v>
      </c>
      <c r="AY231" s="215">
        <f ca="1">IF($AE231=FALSE,AR231*Overheads!$R$24*$V231,
IFERROR(Overheads!$O$49*$V231*AR231,0)
+IFERROR(Overheads!U$59*$V231*(AR231/Overheads!U$68),0))</f>
        <v>0</v>
      </c>
      <c r="AZ231" s="155">
        <f t="shared" ca="1" si="175"/>
        <v>0.19693585283286263</v>
      </c>
      <c r="BA231" s="165"/>
      <c r="BB231" s="215">
        <f ca="1">IF($AE231=FALSE,AN231*Overheads!$S$25,
IFERROR(Overheads!$O$50*AN231,0)
+IFERROR(Overheads!Q$60*(AN231/Overheads!Q$66),0))</f>
        <v>0</v>
      </c>
      <c r="BC231" s="215">
        <f ca="1">IF($AE231=FALSE,AO231*Overheads!$S$25,
IFERROR(Overheads!$O$50*AO231,0)
+IFERROR(Overheads!R$60*(AO231/Overheads!R$66),0))</f>
        <v>3.6702507551177667E-4</v>
      </c>
      <c r="BD231" s="215">
        <f ca="1">IF($AE231=FALSE,AP231*Overheads!$S$25,
IFERROR(Overheads!$O$50*AP231,0)
+IFERROR(Overheads!S$60*(AP231/Overheads!S$66),0))</f>
        <v>2.037571018467875E-2</v>
      </c>
      <c r="BE231" s="215">
        <f ca="1">IF($AE231=FALSE,AQ231*Overheads!$S$25,
IFERROR(Overheads!$O$50*AQ231,0)
+IFERROR(Overheads!T$60*(AQ231/Overheads!T$66),0))</f>
        <v>7.0692620993170197E-3</v>
      </c>
      <c r="BF231" s="215">
        <f ca="1">IF($AE231=FALSE,AR231*Overheads!$S$25,
IFERROR(Overheads!$O$50*AR231,0)
+IFERROR(Overheads!U$60*(AR231/Overheads!U$66),0))</f>
        <v>0</v>
      </c>
      <c r="BG231" s="155">
        <f t="shared" ca="1" si="176"/>
        <v>2.7811997359507547E-2</v>
      </c>
      <c r="BH231" s="165"/>
      <c r="BI231" s="215">
        <f t="shared" ca="1" si="177"/>
        <v>0</v>
      </c>
      <c r="BJ231" s="215">
        <f t="shared" ca="1" si="143"/>
        <v>2.4715947846637377E-2</v>
      </c>
      <c r="BK231" s="215">
        <f t="shared" ca="1" si="144"/>
        <v>1.2749169261828883</v>
      </c>
      <c r="BL231" s="215">
        <f t="shared" ca="1" si="145"/>
        <v>0.40578185210128864</v>
      </c>
      <c r="BM231" s="215">
        <f t="shared" ca="1" si="146"/>
        <v>0</v>
      </c>
      <c r="BN231" s="155">
        <f t="shared" ca="1" si="178"/>
        <v>1.7054147261308144</v>
      </c>
      <c r="BO231" s="165"/>
      <c r="BP231" s="187" cm="1">
        <f t="array" ref="BP231">IFERROR(IF($X231=$X230,BP230,INDEX(Forecast_Capex_Input!AC$12:AC$286,$X231)),0)</f>
        <v>0</v>
      </c>
      <c r="BQ231" s="187" cm="1">
        <f t="array" ref="BQ231">IFERROR(IF($X231=$X230,BQ230,INDEX(Forecast_Capex_Input!AD$12:AD$286,$X231)),0)</f>
        <v>0</v>
      </c>
      <c r="BR231" s="187" cm="1">
        <f t="array" ref="BR231">IFERROR(IF($X231=$X230,BR230,INDEX(Forecast_Capex_Input!AE$12:AE$286,$X231)),0)</f>
        <v>0.2276920784607514</v>
      </c>
      <c r="BS231" s="187" cm="1">
        <f t="array" ref="BS231">IFERROR(IF($X231=$X230,BS230,INDEX(Forecast_Capex_Input!AF$12:AF$286,$X231)),0)</f>
        <v>0.77230792153924854</v>
      </c>
      <c r="BT231" s="187" cm="1">
        <f t="array" ref="BT231">IFERROR(IF($X231=$X230,BT230,INDEX(Forecast_Capex_Input!AG$12:AG$286,$X231)),0)</f>
        <v>0</v>
      </c>
      <c r="BU231" s="165"/>
      <c r="BV231" s="215">
        <f t="shared" si="147"/>
        <v>0</v>
      </c>
      <c r="BW231" s="215">
        <f t="shared" si="148"/>
        <v>0</v>
      </c>
      <c r="BX231" s="215">
        <f t="shared" si="149"/>
        <v>0.33153512434248389</v>
      </c>
      <c r="BY231" s="215">
        <f t="shared" si="150"/>
        <v>1.1245327660458613</v>
      </c>
      <c r="BZ231" s="215">
        <f t="shared" si="151"/>
        <v>0</v>
      </c>
      <c r="CA231" s="155">
        <f t="shared" si="179"/>
        <v>1.4560678903883453</v>
      </c>
      <c r="CB231" s="165"/>
      <c r="CC231" s="215">
        <f t="shared" ca="1" si="152"/>
        <v>0</v>
      </c>
      <c r="CD231" s="215">
        <f t="shared" ca="1" si="153"/>
        <v>0</v>
      </c>
      <c r="CE231" s="215">
        <f t="shared" ca="1" si="154"/>
        <v>0.33713611849041192</v>
      </c>
      <c r="CF231" s="215">
        <f t="shared" ca="1" si="155"/>
        <v>1.1435307574480322</v>
      </c>
      <c r="CG231" s="215">
        <f t="shared" ca="1" si="156"/>
        <v>0</v>
      </c>
      <c r="CH231" s="155">
        <f t="shared" ca="1" si="180"/>
        <v>1.4806668759384443</v>
      </c>
      <c r="CI231" s="165"/>
      <c r="CJ231" s="215">
        <f t="shared" ca="1" si="157"/>
        <v>0</v>
      </c>
      <c r="CK231" s="215">
        <f t="shared" ca="1" si="158"/>
        <v>0</v>
      </c>
      <c r="CL231" s="215">
        <f t="shared" ca="1" si="159"/>
        <v>4.4840733654955153E-2</v>
      </c>
      <c r="CM231" s="215">
        <f t="shared" ca="1" si="160"/>
        <v>0.15209511917790747</v>
      </c>
      <c r="CN231" s="215">
        <f t="shared" ca="1" si="161"/>
        <v>0</v>
      </c>
      <c r="CO231" s="155">
        <f t="shared" ca="1" si="181"/>
        <v>0.19693585283286263</v>
      </c>
      <c r="CP231" s="165"/>
      <c r="CQ231" s="223">
        <f t="shared" ca="1" si="162"/>
        <v>0</v>
      </c>
      <c r="CR231" s="223">
        <f t="shared" ca="1" si="163"/>
        <v>0</v>
      </c>
      <c r="CS231" s="223">
        <f t="shared" ca="1" si="164"/>
        <v>6.3325714849312032E-3</v>
      </c>
      <c r="CT231" s="223">
        <f t="shared" ca="1" si="165"/>
        <v>2.1479425874576342E-2</v>
      </c>
      <c r="CU231" s="223">
        <f t="shared" ca="1" si="166"/>
        <v>0</v>
      </c>
      <c r="CV231" s="155">
        <f t="shared" ca="1" si="182"/>
        <v>2.7811997359507547E-2</v>
      </c>
      <c r="CW231" s="165"/>
      <c r="CX231" s="215">
        <f t="shared" ca="1" si="183"/>
        <v>0</v>
      </c>
      <c r="CY231" s="215">
        <f t="shared" ca="1" si="167"/>
        <v>0</v>
      </c>
      <c r="CZ231" s="215">
        <f t="shared" ca="1" si="168"/>
        <v>0.3883094236302983</v>
      </c>
      <c r="DA231" s="215">
        <f t="shared" ca="1" si="169"/>
        <v>1.3171053025005159</v>
      </c>
      <c r="DB231" s="215">
        <f t="shared" ca="1" si="170"/>
        <v>0</v>
      </c>
      <c r="DC231" s="155">
        <f t="shared" ca="1" si="184"/>
        <v>1.7054147261308144</v>
      </c>
      <c r="DD231" s="165"/>
      <c r="DE231" s="188" t="b" cm="1">
        <f t="array" aca="1" ref="DE231" ca="1">OR($G231=Forecast_Capex_Input!$BF$8:$BF$10)</f>
        <v>1</v>
      </c>
      <c r="DF231" s="188" cm="1">
        <f t="array" aca="1" ref="DF231" ca="1">IFERROR(INDEX(Forecast_Capex_Input!BG$12:BG$286,$X231)
*(INDEX(Forecast_Capex_Input!$H$12:$H$286,$X231)=Repex),0)
*$DE231</f>
        <v>0</v>
      </c>
      <c r="DG231" s="188" cm="1">
        <f t="array" aca="1" ref="DG231" ca="1">IFERROR(INDEX(Forecast_Capex_Input!BH$12:BH$286,$X231)
*(INDEX(Forecast_Capex_Input!$H$12:$H$286,$X231)=Repex),0)
*$DE231</f>
        <v>0.37916876667254207</v>
      </c>
      <c r="DH231" s="188" cm="1">
        <f t="array" aca="1" ref="DH231" ca="1">IFERROR(INDEX(Forecast_Capex_Input!BI$12:BI$286,$X231)
*(INDEX(Forecast_Capex_Input!$H$12:$H$286,$X231)=Repex),0)
*$DE231</f>
        <v>0.60802068381731789</v>
      </c>
      <c r="DI231" s="188" cm="1">
        <f t="array" aca="1" ref="DI231" ca="1">IFERROR(INDEX(Forecast_Capex_Input!BJ$12:BJ$286,$X231)
*(INDEX(Forecast_Capex_Input!$H$12:$H$286,$X231)=Repex),0)
*$DE231</f>
        <v>1.2810549510140041E-2</v>
      </c>
      <c r="DJ231" s="188" cm="1">
        <f t="array" aca="1" ref="DJ231" ca="1">IFERROR(INDEX(Forecast_Capex_Input!BK$12:BK$286,$X231)
*(INDEX(Forecast_Capex_Input!$H$12:$H$286,$X231)=Repex),0)
*$DE231</f>
        <v>0</v>
      </c>
      <c r="DK231" s="188" cm="1">
        <f t="array" aca="1" ref="DK231" ca="1">IFERROR(INDEX(Forecast_Capex_Input!BL$12:BL$286,$X231)
*(INDEX(Forecast_Capex_Input!$H$12:$H$286,$X231)=Repex),0)
*$DE231</f>
        <v>0</v>
      </c>
      <c r="DL231" s="165"/>
      <c r="DM231" s="188" t="b" cm="1">
        <f t="array" aca="1" ref="DM231" ca="1">OR($G231=Forecast_Capex_Input!$BN$8:$BN$9)</f>
        <v>0</v>
      </c>
      <c r="DN231" s="188" cm="1">
        <f t="array" aca="1" ref="DN231" ca="1">IFERROR(INDEX(Forecast_Capex_Input!BO$12:BO$286,$X231)
*(INDEX(Forecast_Capex_Input!$H$12:$H$286,$X231)=Repex),0)
*$DM231</f>
        <v>0</v>
      </c>
      <c r="DO231" s="188" cm="1">
        <f t="array" aca="1" ref="DO231" ca="1">IFERROR(INDEX(Forecast_Capex_Input!BP$12:BP$286,$X231)
*(INDEX(Forecast_Capex_Input!$H$12:$H$286,$X231)=Repex),0)
*$DM231</f>
        <v>0</v>
      </c>
      <c r="DP231" s="188" cm="1">
        <f t="array" aca="1" ref="DP231" ca="1">IFERROR(INDEX(Forecast_Capex_Input!BQ$12:BQ$286,$X231)
*(INDEX(Forecast_Capex_Input!$H$12:$H$286,$X231)=Repex),0)
*$DM231</f>
        <v>0</v>
      </c>
      <c r="DQ231" s="188" cm="1">
        <f t="array" aca="1" ref="DQ231" ca="1">IFERROR(INDEX(Forecast_Capex_Input!BR$12:BR$286,$X231)
*(INDEX(Forecast_Capex_Input!$H$12:$H$286,$X231)=Repex),0)
*$DM231</f>
        <v>0</v>
      </c>
      <c r="DR231" s="188" cm="1">
        <f t="array" aca="1" ref="DR231" ca="1">IFERROR(INDEX(Forecast_Capex_Input!BS$12:BS$286,$X231)
*(INDEX(Forecast_Capex_Input!$H$12:$H$286,$X231)=Repex),0)
*$DM231</f>
        <v>0</v>
      </c>
      <c r="DS231" s="165"/>
      <c r="DT231" s="188" t="b" cm="1">
        <f t="array" aca="1" ref="DT231" ca="1">OR($G231=Forecast_Capex_Input!$BU$8:$BU$10)</f>
        <v>0</v>
      </c>
      <c r="DU231" s="188" cm="1">
        <f t="array" aca="1" ref="DU231" ca="1">IFERROR(INDEX(Forecast_Capex_Input!BV$12:BV$286,$X231)
*(INDEX(Forecast_Capex_Input!$H$12:$H$286,$X231)=Repex),0)
*$DT231</f>
        <v>0</v>
      </c>
      <c r="DV231" s="188" cm="1">
        <f t="array" aca="1" ref="DV231" ca="1">IFERROR(INDEX(Forecast_Capex_Input!BW$12:BW$286,$X231)
*(INDEX(Forecast_Capex_Input!$H$12:$H$286,$X231)=Repex),0)
*$DT231</f>
        <v>0</v>
      </c>
      <c r="DW231" s="188" cm="1">
        <f t="array" aca="1" ref="DW231" ca="1">IFERROR(INDEX(Forecast_Capex_Input!BX$12:BX$286,$X231)
*(INDEX(Forecast_Capex_Input!$H$12:$H$286,$X231)=Repex),0)
*$DT231</f>
        <v>0</v>
      </c>
      <c r="DX231" s="188" cm="1">
        <f t="array" aca="1" ref="DX231" ca="1">IFERROR(INDEX(Forecast_Capex_Input!BY$12:BY$286,$X231)
*(INDEX(Forecast_Capex_Input!$H$12:$H$286,$X231)=Repex),0)
*$DT231</f>
        <v>0</v>
      </c>
      <c r="DY231" s="188" cm="1">
        <f t="array" aca="1" ref="DY231" ca="1">IFERROR(INDEX(Forecast_Capex_Input!BZ$12:BZ$286,$X231)
*(INDEX(Forecast_Capex_Input!$H$12:$H$286,$X231)=Repex),0)
*$DT231</f>
        <v>0</v>
      </c>
      <c r="DZ231" s="188" cm="1">
        <f t="array" aca="1" ref="DZ231" ca="1">IFERROR(INDEX(Forecast_Capex_Input!CA$12:CA$286,$X231)
*(INDEX(Forecast_Capex_Input!$H$12:$H$286,$X231)=Repex),0)
*$DT231</f>
        <v>0</v>
      </c>
      <c r="EA231" s="188" cm="1">
        <f t="array" aca="1" ref="EA231" ca="1">IFERROR(INDEX(Forecast_Capex_Input!CB$12:CB$286,$X231)
*(INDEX(Forecast_Capex_Input!$H$12:$H$286,$X231)=Repex),0)
*$DT231</f>
        <v>0</v>
      </c>
      <c r="EB231" s="188" cm="1">
        <f t="array" aca="1" ref="EB231" ca="1">IFERROR(INDEX(Forecast_Capex_Input!CC$12:CC$286,$X231)
*(INDEX(Forecast_Capex_Input!$H$12:$H$286,$X231)=Repex),0)
*$DT231</f>
        <v>0</v>
      </c>
      <c r="EC231" s="165"/>
      <c r="ED231" s="226" t="str">
        <f t="shared" si="171"/>
        <v>N/A</v>
      </c>
      <c r="EE231" s="174" t="s">
        <v>15</v>
      </c>
    </row>
    <row r="232" spans="3:135" x14ac:dyDescent="0.2">
      <c r="C232" s="174">
        <f t="shared" si="172"/>
        <v>222</v>
      </c>
      <c r="D232" s="167" t="str" cm="1">
        <f t="array" ref="D232">IFERROR(INDEX(Forecast_Capex_Input!$D$12:$D$286,$X232),NA)</f>
        <v>Low Spans - Main grid</v>
      </c>
      <c r="E232" s="172" t="b" cm="1">
        <f t="array" ref="E232">IF($X232=NA,NA,INDEX(Forecast_Capex_Input!$E$12:$E$286,$X232))</f>
        <v>1</v>
      </c>
      <c r="F232" s="167" t="str" cm="1">
        <f t="array" aca="1" ref="F232" ca="1">IFERROR(INDEX(General!$E$25:$E$26,$Y232),NA)</f>
        <v>Non-Labour</v>
      </c>
      <c r="G232" s="167" t="str" cm="1">
        <f t="array" aca="1" ref="G232" ca="1">IFERROR(INDEX(Forecast_Capex_Input!$AI$11:$BB$11,$AA232),NA)</f>
        <v>Transmission Lines</v>
      </c>
      <c r="H232" s="189" cm="1">
        <f t="array" aca="1" ref="H232" ca="1">IFERROR(INDEX(Forecast_Capex_Input!$AI$12:$BB$286,$X232,$AA232),NA)</f>
        <v>1</v>
      </c>
      <c r="I232" s="199" t="str" cm="1">
        <f t="array" ref="I232">IFERROR(INDEX(Forecast_Capex_Input!$F$12:$F$286,$X232),NA)</f>
        <v>Replacement Expenditure</v>
      </c>
      <c r="J232" s="199" t="str" cm="1">
        <f t="array" ref="J232">IFERROR(INDEX(Forecast_Capex_Input!G$12:G$286,$X232),NA)</f>
        <v>Transmission Lines</v>
      </c>
      <c r="K232" s="199" t="str" cm="1">
        <f t="array" ref="K232">IFERROR(INDEX(Forecast_Capex_Input!H$12:H$286,$X232),NA)</f>
        <v>Repex</v>
      </c>
      <c r="L232" s="199" t="str" cm="1">
        <f t="array" ref="L232">IFERROR(INDEX(Forecast_Capex_Input!I$12:I$286,$X232),NA)</f>
        <v>N/A</v>
      </c>
      <c r="M232" s="199" t="str" cm="1">
        <f t="array" ref="M232">IFERROR(INDEX(Forecast_Capex_Input!J$12:J$286,$X232),NA)</f>
        <v>N/A</v>
      </c>
      <c r="N232" s="199" t="str" cm="1">
        <f t="array" ref="N232">IFERROR(INDEX(Forecast_Capex_Input!K$12:K$286,$X232),NA)</f>
        <v>TL - Transmission towers</v>
      </c>
      <c r="O232" s="199" t="str" cm="1">
        <f t="array" ref="O232">IFERROR(INDEX(Forecast_Capex_Input!L$12:L$286,$X232),NA)</f>
        <v>TL - Compliance</v>
      </c>
      <c r="P232" s="199" t="str" cm="1">
        <f t="array" ref="P232">IFERROR(INDEX(Forecast_Capex_Input!M$12:M$286,$X232),NA)</f>
        <v>N/A</v>
      </c>
      <c r="Q232" s="172" t="str" cm="1">
        <f t="array" ref="Q232">IFERROR(INDEX(Forecast_Capex_Input!N$12:N$286,$X232),NA)</f>
        <v>No</v>
      </c>
      <c r="R232" s="265" cm="1">
        <f t="array" ref="R232">IFERROR(INDEX(Forecast_Capex_Input!O$12:O$286,$X232),0)</f>
        <v>0</v>
      </c>
      <c r="S232" s="172" t="str" cm="1">
        <f t="array" ref="S232">IFERROR(INDEX(Forecast_Capex_Input!P$12:P$286,$X232),0)</f>
        <v>Safety security &amp; reliability</v>
      </c>
      <c r="T232" s="199" t="str" cm="1">
        <f t="array" aca="1" ref="T232" ca="1">IFERROR(INDEX(General!$K$84:$K$103,$AA232),NA)</f>
        <v>Transmission Lines (2018 onwards)</v>
      </c>
      <c r="U232" s="188" cm="1">
        <f t="array" aca="1" ref="U232" ca="1">IFERROR(
IF($F232=General!$E$25,INDEX(Forecast_Capex_Input!S$12:S$286,$X232),
INDEX(Forecast_Capex_Input!T$12:T$286,$X232)),0)</f>
        <v>0.91699799176470187</v>
      </c>
      <c r="V232" s="222" t="b">
        <f>IFERROR(INDEX(Overheads!$T$19:$T$26,MATCH($I232,Overheads!$E$19:$E$26,0)),FALSE)</f>
        <v>1</v>
      </c>
      <c r="W232" s="165"/>
      <c r="X232" s="174">
        <f>IFERROR(
IF(MATCH($C232,Forecast_Capex_Input!$CI$12:$CI$286,1)+1&gt;MAX(Forecast_Capex_Input!$C$12:$C$286),NA,
MATCH($C232,Forecast_Capex_Input!$CI$12:$CI$286,1)+1),1)</f>
        <v>88</v>
      </c>
      <c r="Y232" s="174" cm="1">
        <f t="array" aca="1" ref="Y232" ca="1">IFERROR(
IF(X231&lt;&gt;X232,1,
IF(COUNTIF(OFFSET(Y231,0,0,-INDEX(Forecast_Capex_Input!$CG$12:$CG$286,$X232)),Y231)=INDEX(Forecast_Capex_Input!$CG$12:$CG$286,$X232),Y231+1,Y231)),NA)</f>
        <v>2</v>
      </c>
      <c r="Z232" s="174" cm="1">
        <f t="array" ref="Z232">IFERROR($C232-IF($X232=1,1,INDEX(Forecast_Capex_Input!$CI$12:$CI$286,$X232-1))+1,NA)</f>
        <v>2</v>
      </c>
      <c r="AA232" s="174" cm="1">
        <f t="array" aca="1" ref="AA232" ca="1">IFERROR(IF(Y232=1,
INDEX(Forecast_Capex_Input!$AI$10:$BB$10,SMALL(IF(INDEX(Forecast_Capex_Input!$AI$12:$BB$286,$X232,0)&gt;0,COLUMN(Forecast_Capex_Input!$AI$10:$BB$10)-COLUMN(Forecast_Capex_Input!$AI$12)+1),ROWS(OFFSET(AA231,0,0,-$Z232)))),
OFFSET(AA231,-INDEX(Forecast_Capex_Input!$CG$12:$CG$286,$X232)+1,0)),NA)</f>
        <v>1</v>
      </c>
      <c r="AB232" s="174">
        <f t="shared" ca="1" si="141"/>
        <v>2</v>
      </c>
      <c r="AC232" s="222" t="b">
        <f t="shared" si="173"/>
        <v>0</v>
      </c>
      <c r="AD232" s="220" t="b">
        <v>0</v>
      </c>
      <c r="AE232" s="222" t="b">
        <f t="shared" si="142"/>
        <v>1</v>
      </c>
      <c r="AF232" s="165"/>
      <c r="AG232" s="215">
        <v>0</v>
      </c>
      <c r="AH232" s="215">
        <v>0.23888518219454125</v>
      </c>
      <c r="AI232" s="215">
        <v>12.082961502385082</v>
      </c>
      <c r="AJ232" s="215">
        <v>3.7646476032941889</v>
      </c>
      <c r="AK232" s="215">
        <v>0</v>
      </c>
      <c r="AL232" s="155">
        <v>16.086494287873812</v>
      </c>
      <c r="AM232" s="165"/>
      <c r="AN232" s="215" cm="1">
        <f t="array" aca="1" ref="AN232" ca="1">IFERROR(INDEX(General!O$33:O$34,$AB232)
*AG232,0)</f>
        <v>0</v>
      </c>
      <c r="AO232" s="215" cm="1">
        <f t="array" aca="1" ref="AO232" ca="1">IFERROR(INDEX(General!P$33:P$34,$AB232)
*AH232,0)</f>
        <v>0.23888518219454125</v>
      </c>
      <c r="AP232" s="215" cm="1">
        <f t="array" aca="1" ref="AP232" ca="1">IFERROR(INDEX(General!Q$33:Q$34,$AB232)
*AI232,0)</f>
        <v>12.082961502385082</v>
      </c>
      <c r="AQ232" s="215" cm="1">
        <f t="array" aca="1" ref="AQ232" ca="1">IFERROR(INDEX(General!R$33:R$34,$AB232)
*AJ232,0)</f>
        <v>3.7646476032941889</v>
      </c>
      <c r="AR232" s="215" cm="1">
        <f t="array" aca="1" ref="AR232" ca="1">IFERROR(INDEX(General!S$33:S$34,$AB232)
*AK232,0)</f>
        <v>0</v>
      </c>
      <c r="AS232" s="155">
        <f t="shared" ca="1" si="174"/>
        <v>16.086494287873812</v>
      </c>
      <c r="AT232" s="165"/>
      <c r="AU232" s="215">
        <f ca="1">IF($AE232=FALSE,AN232*Overheads!$R$24*$V232,
IFERROR(Overheads!$O$49*$V232*AN232,0)
+IFERROR(Overheads!Q$59*$V232*(AN232/Overheads!Q$68),0))</f>
        <v>0</v>
      </c>
      <c r="AV232" s="215">
        <f ca="1">IF($AE232=FALSE,AO232*Overheads!$R$24*$V232,
IFERROR(Overheads!$O$49*$V232*AO232,0)
+IFERROR(Overheads!R$59*$V232*(AO232/Overheads!R$68),0))</f>
        <v>2.8511051711138713E-2</v>
      </c>
      <c r="AW232" s="215">
        <f ca="1">IF($AE232=FALSE,AP232*Overheads!$R$24*$V232,
IFERROR(Overheads!$O$49*$V232*AP232,0)
+IFERROR(Overheads!S$59*$V232*(AP232/Overheads!S$68),0))</f>
        <v>1.571282215741276</v>
      </c>
      <c r="AX232" s="215">
        <f ca="1">IF($AE232=FALSE,AQ232*Overheads!$R$24*$V232,
IFERROR(Overheads!$O$49*$V232*AQ232,0)
+IFERROR(Overheads!T$59*$V232*(AQ232/Overheads!T$68),0))</f>
        <v>0.53944026590468686</v>
      </c>
      <c r="AY232" s="215">
        <f ca="1">IF($AE232=FALSE,AR232*Overheads!$R$24*$V232,
IFERROR(Overheads!$O$49*$V232*AR232,0)
+IFERROR(Overheads!U$59*$V232*(AR232/Overheads!U$68),0))</f>
        <v>0</v>
      </c>
      <c r="AZ232" s="155">
        <f t="shared" ca="1" si="175"/>
        <v>2.1392335333571015</v>
      </c>
      <c r="BA232" s="165"/>
      <c r="BB232" s="215">
        <f ca="1">IF($AE232=FALSE,AN232*Overheads!$S$25,
IFERROR(Overheads!$O$50*AN232,0)
+IFERROR(Overheads!Q$60*(AN232/Overheads!Q$66),0))</f>
        <v>0</v>
      </c>
      <c r="BC232" s="215">
        <f ca="1">IF($AE232=FALSE,AO232*Overheads!$S$25,
IFERROR(Overheads!$O$50*AO232,0)
+IFERROR(Overheads!R$60*(AO232/Overheads!R$66),0))</f>
        <v>4.0306145722872992E-3</v>
      </c>
      <c r="BD232" s="215">
        <f ca="1">IF($AE232=FALSE,AP232*Overheads!$S$25,
IFERROR(Overheads!$O$50*AP232,0)
+IFERROR(Overheads!S$60*(AP232/Overheads!S$66),0))</f>
        <v>0.22176625944500664</v>
      </c>
      <c r="BE232" s="215">
        <f ca="1">IF($AE232=FALSE,AQ232*Overheads!$S$25,
IFERROR(Overheads!$O$50*AQ232,0)
+IFERROR(Overheads!T$60*(AQ232/Overheads!T$66),0))</f>
        <v>7.6312426566984767E-2</v>
      </c>
      <c r="BF232" s="215">
        <f ca="1">IF($AE232=FALSE,AR232*Overheads!$S$25,
IFERROR(Overheads!$O$50*AR232,0)
+IFERROR(Overheads!U$60*(AR232/Overheads!U$66),0))</f>
        <v>0</v>
      </c>
      <c r="BG232" s="155">
        <f t="shared" ca="1" si="176"/>
        <v>0.30210930058427871</v>
      </c>
      <c r="BH232" s="165"/>
      <c r="BI232" s="215">
        <f t="shared" ca="1" si="177"/>
        <v>0</v>
      </c>
      <c r="BJ232" s="215">
        <f t="shared" ca="1" si="143"/>
        <v>0.27142684847796728</v>
      </c>
      <c r="BK232" s="215">
        <f t="shared" ca="1" si="144"/>
        <v>13.876009977571364</v>
      </c>
      <c r="BL232" s="215">
        <f t="shared" ca="1" si="145"/>
        <v>4.3804002957658605</v>
      </c>
      <c r="BM232" s="215">
        <f t="shared" ca="1" si="146"/>
        <v>0</v>
      </c>
      <c r="BN232" s="155">
        <f t="shared" ca="1" si="178"/>
        <v>18.527837121815192</v>
      </c>
      <c r="BO232" s="165"/>
      <c r="BP232" s="187" cm="1">
        <f t="array" ref="BP232">IFERROR(IF($X232=$X231,BP231,INDEX(Forecast_Capex_Input!AC$12:AC$286,$X232)),0)</f>
        <v>0</v>
      </c>
      <c r="BQ232" s="187" cm="1">
        <f t="array" ref="BQ232">IFERROR(IF($X232=$X231,BQ231,INDEX(Forecast_Capex_Input!AD$12:AD$286,$X232)),0)</f>
        <v>0</v>
      </c>
      <c r="BR232" s="187" cm="1">
        <f t="array" ref="BR232">IFERROR(IF($X232=$X231,BR231,INDEX(Forecast_Capex_Input!AE$12:AE$286,$X232)),0)</f>
        <v>0.2276920784607514</v>
      </c>
      <c r="BS232" s="187" cm="1">
        <f t="array" ref="BS232">IFERROR(IF($X232=$X231,BS231,INDEX(Forecast_Capex_Input!AF$12:AF$286,$X232)),0)</f>
        <v>0.77230792153924854</v>
      </c>
      <c r="BT232" s="187" cm="1">
        <f t="array" ref="BT232">IFERROR(IF($X232=$X231,BT231,INDEX(Forecast_Capex_Input!AG$12:AG$286,$X232)),0)</f>
        <v>0</v>
      </c>
      <c r="BU232" s="165"/>
      <c r="BV232" s="215">
        <f t="shared" si="147"/>
        <v>0</v>
      </c>
      <c r="BW232" s="215">
        <f t="shared" si="148"/>
        <v>0</v>
      </c>
      <c r="BX232" s="215">
        <f t="shared" si="149"/>
        <v>3.6627673195529931</v>
      </c>
      <c r="BY232" s="215">
        <f t="shared" si="150"/>
        <v>12.423726968320818</v>
      </c>
      <c r="BZ232" s="215">
        <f t="shared" si="151"/>
        <v>0</v>
      </c>
      <c r="CA232" s="155">
        <f t="shared" si="179"/>
        <v>16.086494287873812</v>
      </c>
      <c r="CB232" s="165"/>
      <c r="CC232" s="215">
        <f t="shared" ca="1" si="152"/>
        <v>0</v>
      </c>
      <c r="CD232" s="215">
        <f t="shared" ca="1" si="153"/>
        <v>0</v>
      </c>
      <c r="CE232" s="215">
        <f t="shared" ca="1" si="154"/>
        <v>3.6627673195529931</v>
      </c>
      <c r="CF232" s="215">
        <f t="shared" ca="1" si="155"/>
        <v>12.423726968320818</v>
      </c>
      <c r="CG232" s="215">
        <f t="shared" ca="1" si="156"/>
        <v>0</v>
      </c>
      <c r="CH232" s="155">
        <f t="shared" ca="1" si="180"/>
        <v>16.086494287873812</v>
      </c>
      <c r="CI232" s="165"/>
      <c r="CJ232" s="215">
        <f t="shared" ca="1" si="157"/>
        <v>0</v>
      </c>
      <c r="CK232" s="215">
        <f t="shared" ca="1" si="158"/>
        <v>0</v>
      </c>
      <c r="CL232" s="215">
        <f t="shared" ca="1" si="159"/>
        <v>0.48708652952301562</v>
      </c>
      <c r="CM232" s="215">
        <f t="shared" ca="1" si="160"/>
        <v>1.6521470038340857</v>
      </c>
      <c r="CN232" s="215">
        <f t="shared" ca="1" si="161"/>
        <v>0</v>
      </c>
      <c r="CO232" s="155">
        <f t="shared" ca="1" si="181"/>
        <v>2.1392335333571015</v>
      </c>
      <c r="CP232" s="165"/>
      <c r="CQ232" s="223">
        <f t="shared" ca="1" si="162"/>
        <v>0</v>
      </c>
      <c r="CR232" s="223">
        <f t="shared" ca="1" si="163"/>
        <v>0</v>
      </c>
      <c r="CS232" s="223">
        <f t="shared" ca="1" si="164"/>
        <v>6.8787894572358316E-2</v>
      </c>
      <c r="CT232" s="223">
        <f t="shared" ca="1" si="165"/>
        <v>0.23332140601192036</v>
      </c>
      <c r="CU232" s="223">
        <f t="shared" ca="1" si="166"/>
        <v>0</v>
      </c>
      <c r="CV232" s="155">
        <f t="shared" ca="1" si="182"/>
        <v>0.30210930058427865</v>
      </c>
      <c r="CW232" s="165"/>
      <c r="CX232" s="215">
        <f t="shared" ca="1" si="183"/>
        <v>0</v>
      </c>
      <c r="CY232" s="215">
        <f t="shared" ca="1" si="167"/>
        <v>0</v>
      </c>
      <c r="CZ232" s="215">
        <f t="shared" ca="1" si="168"/>
        <v>4.2186417436483667</v>
      </c>
      <c r="DA232" s="215">
        <f t="shared" ca="1" si="169"/>
        <v>14.309195378166825</v>
      </c>
      <c r="DB232" s="215">
        <f t="shared" ca="1" si="170"/>
        <v>0</v>
      </c>
      <c r="DC232" s="155">
        <f t="shared" ca="1" si="184"/>
        <v>18.527837121815192</v>
      </c>
      <c r="DD232" s="165"/>
      <c r="DE232" s="188" t="b" cm="1">
        <f t="array" aca="1" ref="DE232" ca="1">OR($G232=Forecast_Capex_Input!$BF$8:$BF$10)</f>
        <v>1</v>
      </c>
      <c r="DF232" s="188" cm="1">
        <f t="array" aca="1" ref="DF232" ca="1">IFERROR(INDEX(Forecast_Capex_Input!BG$12:BG$286,$X232)
*(INDEX(Forecast_Capex_Input!$H$12:$H$286,$X232)=Repex),0)
*$DE232</f>
        <v>0</v>
      </c>
      <c r="DG232" s="188" cm="1">
        <f t="array" aca="1" ref="DG232" ca="1">IFERROR(INDEX(Forecast_Capex_Input!BH$12:BH$286,$X232)
*(INDEX(Forecast_Capex_Input!$H$12:$H$286,$X232)=Repex),0)
*$DE232</f>
        <v>0.37916876667254207</v>
      </c>
      <c r="DH232" s="188" cm="1">
        <f t="array" aca="1" ref="DH232" ca="1">IFERROR(INDEX(Forecast_Capex_Input!BI$12:BI$286,$X232)
*(INDEX(Forecast_Capex_Input!$H$12:$H$286,$X232)=Repex),0)
*$DE232</f>
        <v>0.60802068381731789</v>
      </c>
      <c r="DI232" s="188" cm="1">
        <f t="array" aca="1" ref="DI232" ca="1">IFERROR(INDEX(Forecast_Capex_Input!BJ$12:BJ$286,$X232)
*(INDEX(Forecast_Capex_Input!$H$12:$H$286,$X232)=Repex),0)
*$DE232</f>
        <v>1.2810549510140041E-2</v>
      </c>
      <c r="DJ232" s="188" cm="1">
        <f t="array" aca="1" ref="DJ232" ca="1">IFERROR(INDEX(Forecast_Capex_Input!BK$12:BK$286,$X232)
*(INDEX(Forecast_Capex_Input!$H$12:$H$286,$X232)=Repex),0)
*$DE232</f>
        <v>0</v>
      </c>
      <c r="DK232" s="188" cm="1">
        <f t="array" aca="1" ref="DK232" ca="1">IFERROR(INDEX(Forecast_Capex_Input!BL$12:BL$286,$X232)
*(INDEX(Forecast_Capex_Input!$H$12:$H$286,$X232)=Repex),0)
*$DE232</f>
        <v>0</v>
      </c>
      <c r="DL232" s="165"/>
      <c r="DM232" s="188" t="b" cm="1">
        <f t="array" aca="1" ref="DM232" ca="1">OR($G232=Forecast_Capex_Input!$BN$8:$BN$9)</f>
        <v>0</v>
      </c>
      <c r="DN232" s="188" cm="1">
        <f t="array" aca="1" ref="DN232" ca="1">IFERROR(INDEX(Forecast_Capex_Input!BO$12:BO$286,$X232)
*(INDEX(Forecast_Capex_Input!$H$12:$H$286,$X232)=Repex),0)
*$DM232</f>
        <v>0</v>
      </c>
      <c r="DO232" s="188" cm="1">
        <f t="array" aca="1" ref="DO232" ca="1">IFERROR(INDEX(Forecast_Capex_Input!BP$12:BP$286,$X232)
*(INDEX(Forecast_Capex_Input!$H$12:$H$286,$X232)=Repex),0)
*$DM232</f>
        <v>0</v>
      </c>
      <c r="DP232" s="188" cm="1">
        <f t="array" aca="1" ref="DP232" ca="1">IFERROR(INDEX(Forecast_Capex_Input!BQ$12:BQ$286,$X232)
*(INDEX(Forecast_Capex_Input!$H$12:$H$286,$X232)=Repex),0)
*$DM232</f>
        <v>0</v>
      </c>
      <c r="DQ232" s="188" cm="1">
        <f t="array" aca="1" ref="DQ232" ca="1">IFERROR(INDEX(Forecast_Capex_Input!BR$12:BR$286,$X232)
*(INDEX(Forecast_Capex_Input!$H$12:$H$286,$X232)=Repex),0)
*$DM232</f>
        <v>0</v>
      </c>
      <c r="DR232" s="188" cm="1">
        <f t="array" aca="1" ref="DR232" ca="1">IFERROR(INDEX(Forecast_Capex_Input!BS$12:BS$286,$X232)
*(INDEX(Forecast_Capex_Input!$H$12:$H$286,$X232)=Repex),0)
*$DM232</f>
        <v>0</v>
      </c>
      <c r="DS232" s="165"/>
      <c r="DT232" s="188" t="b" cm="1">
        <f t="array" aca="1" ref="DT232" ca="1">OR($G232=Forecast_Capex_Input!$BU$8:$BU$10)</f>
        <v>0</v>
      </c>
      <c r="DU232" s="188" cm="1">
        <f t="array" aca="1" ref="DU232" ca="1">IFERROR(INDEX(Forecast_Capex_Input!BV$12:BV$286,$X232)
*(INDEX(Forecast_Capex_Input!$H$12:$H$286,$X232)=Repex),0)
*$DT232</f>
        <v>0</v>
      </c>
      <c r="DV232" s="188" cm="1">
        <f t="array" aca="1" ref="DV232" ca="1">IFERROR(INDEX(Forecast_Capex_Input!BW$12:BW$286,$X232)
*(INDEX(Forecast_Capex_Input!$H$12:$H$286,$X232)=Repex),0)
*$DT232</f>
        <v>0</v>
      </c>
      <c r="DW232" s="188" cm="1">
        <f t="array" aca="1" ref="DW232" ca="1">IFERROR(INDEX(Forecast_Capex_Input!BX$12:BX$286,$X232)
*(INDEX(Forecast_Capex_Input!$H$12:$H$286,$X232)=Repex),0)
*$DT232</f>
        <v>0</v>
      </c>
      <c r="DX232" s="188" cm="1">
        <f t="array" aca="1" ref="DX232" ca="1">IFERROR(INDEX(Forecast_Capex_Input!BY$12:BY$286,$X232)
*(INDEX(Forecast_Capex_Input!$H$12:$H$286,$X232)=Repex),0)
*$DT232</f>
        <v>0</v>
      </c>
      <c r="DY232" s="188" cm="1">
        <f t="array" aca="1" ref="DY232" ca="1">IFERROR(INDEX(Forecast_Capex_Input!BZ$12:BZ$286,$X232)
*(INDEX(Forecast_Capex_Input!$H$12:$H$286,$X232)=Repex),0)
*$DT232</f>
        <v>0</v>
      </c>
      <c r="DZ232" s="188" cm="1">
        <f t="array" aca="1" ref="DZ232" ca="1">IFERROR(INDEX(Forecast_Capex_Input!CA$12:CA$286,$X232)
*(INDEX(Forecast_Capex_Input!$H$12:$H$286,$X232)=Repex),0)
*$DT232</f>
        <v>0</v>
      </c>
      <c r="EA232" s="188" cm="1">
        <f t="array" aca="1" ref="EA232" ca="1">IFERROR(INDEX(Forecast_Capex_Input!CB$12:CB$286,$X232)
*(INDEX(Forecast_Capex_Input!$H$12:$H$286,$X232)=Repex),0)
*$DT232</f>
        <v>0</v>
      </c>
      <c r="EB232" s="188" cm="1">
        <f t="array" aca="1" ref="EB232" ca="1">IFERROR(INDEX(Forecast_Capex_Input!CC$12:CC$286,$X232)
*(INDEX(Forecast_Capex_Input!$H$12:$H$286,$X232)=Repex),0)
*$DT232</f>
        <v>0</v>
      </c>
      <c r="EC232" s="165"/>
      <c r="ED232" s="226" t="str">
        <f t="shared" si="171"/>
        <v>N/A</v>
      </c>
      <c r="EE232" s="174" t="s">
        <v>15</v>
      </c>
    </row>
    <row r="233" spans="3:135" x14ac:dyDescent="0.2">
      <c r="C233" s="174">
        <f t="shared" si="172"/>
        <v>223</v>
      </c>
      <c r="D233" s="167" t="str" cm="1">
        <f t="array" ref="D233">IFERROR(INDEX(Forecast_Capex_Input!$D$12:$D$286,$X233),NA)</f>
        <v>Low Spans -132kV TL</v>
      </c>
      <c r="E233" s="172" t="b" cm="1">
        <f t="array" ref="E233">IF($X233=NA,NA,INDEX(Forecast_Capex_Input!$E$12:$E$286,$X233))</f>
        <v>1</v>
      </c>
      <c r="F233" s="167" t="str" cm="1">
        <f t="array" aca="1" ref="F233" ca="1">IFERROR(INDEX(General!$E$25:$E$26,$Y233),NA)</f>
        <v>Labour</v>
      </c>
      <c r="G233" s="167" t="str" cm="1">
        <f t="array" aca="1" ref="G233" ca="1">IFERROR(INDEX(Forecast_Capex_Input!$AI$11:$BB$11,$AA233),NA)</f>
        <v>Transmission Lines</v>
      </c>
      <c r="H233" s="189" cm="1">
        <f t="array" aca="1" ref="H233" ca="1">IFERROR(INDEX(Forecast_Capex_Input!$AI$12:$BB$286,$X233,$AA233),NA)</f>
        <v>0.99999999999999978</v>
      </c>
      <c r="I233" s="199" t="str" cm="1">
        <f t="array" ref="I233">IFERROR(INDEX(Forecast_Capex_Input!$F$12:$F$286,$X233),NA)</f>
        <v>Replacement Expenditure</v>
      </c>
      <c r="J233" s="199" t="str" cm="1">
        <f t="array" ref="J233">IFERROR(INDEX(Forecast_Capex_Input!G$12:G$286,$X233),NA)</f>
        <v>Transmission Lines</v>
      </c>
      <c r="K233" s="199" t="str" cm="1">
        <f t="array" ref="K233">IFERROR(INDEX(Forecast_Capex_Input!H$12:H$286,$X233),NA)</f>
        <v>Repex</v>
      </c>
      <c r="L233" s="199" t="str" cm="1">
        <f t="array" ref="L233">IFERROR(INDEX(Forecast_Capex_Input!I$12:I$286,$X233),NA)</f>
        <v>N/A</v>
      </c>
      <c r="M233" s="199" t="str" cm="1">
        <f t="array" ref="M233">IFERROR(INDEX(Forecast_Capex_Input!J$12:J$286,$X233),NA)</f>
        <v>N/A</v>
      </c>
      <c r="N233" s="199" t="str" cm="1">
        <f t="array" ref="N233">IFERROR(INDEX(Forecast_Capex_Input!K$12:K$286,$X233),NA)</f>
        <v>TL - Insulators</v>
      </c>
      <c r="O233" s="199" t="str" cm="1">
        <f t="array" ref="O233">IFERROR(INDEX(Forecast_Capex_Input!L$12:L$286,$X233),NA)</f>
        <v xml:space="preserve">TL - Change in generation mix </v>
      </c>
      <c r="P233" s="199" t="str" cm="1">
        <f t="array" ref="P233">IFERROR(INDEX(Forecast_Capex_Input!M$12:M$286,$X233),NA)</f>
        <v>N/A</v>
      </c>
      <c r="Q233" s="172" t="str" cm="1">
        <f t="array" ref="Q233">IFERROR(INDEX(Forecast_Capex_Input!N$12:N$286,$X233),NA)</f>
        <v>No</v>
      </c>
      <c r="R233" s="265" cm="1">
        <f t="array" ref="R233">IFERROR(INDEX(Forecast_Capex_Input!O$12:O$286,$X233),0)</f>
        <v>0</v>
      </c>
      <c r="S233" s="172" t="str" cm="1">
        <f t="array" ref="S233">IFERROR(INDEX(Forecast_Capex_Input!P$12:P$286,$X233),0)</f>
        <v>Energy transition</v>
      </c>
      <c r="T233" s="199" t="str" cm="1">
        <f t="array" aca="1" ref="T233" ca="1">IFERROR(INDEX(General!$K$84:$K$103,$AA233),NA)</f>
        <v>Transmission Lines (2018 onwards)</v>
      </c>
      <c r="U233" s="188" cm="1">
        <f t="array" aca="1" ref="U233" ca="1">IFERROR(
IF($F233=General!$E$25,INDEX(Forecast_Capex_Input!S$12:S$286,$X233),
INDEX(Forecast_Capex_Input!T$12:T$286,$X233)),0)</f>
        <v>0.12925967182887441</v>
      </c>
      <c r="V233" s="222" t="b">
        <f>IFERROR(INDEX(Overheads!$T$19:$T$26,MATCH($I233,Overheads!$E$19:$E$26,0)),FALSE)</f>
        <v>1</v>
      </c>
      <c r="W233" s="165"/>
      <c r="X233" s="174">
        <f>IFERROR(
IF(MATCH($C233,Forecast_Capex_Input!$CI$12:$CI$286,1)+1&gt;MAX(Forecast_Capex_Input!$C$12:$C$286),NA,
MATCH($C233,Forecast_Capex_Input!$CI$12:$CI$286,1)+1),1)</f>
        <v>89</v>
      </c>
      <c r="Y233" s="174" cm="1">
        <f t="array" aca="1" ref="Y233" ca="1">IFERROR(
IF(X232&lt;&gt;X233,1,
IF(COUNTIF(OFFSET(Y232,0,0,-INDEX(Forecast_Capex_Input!$CG$12:$CG$286,$X233)),Y232)=INDEX(Forecast_Capex_Input!$CG$12:$CG$286,$X233),Y232+1,Y232)),NA)</f>
        <v>1</v>
      </c>
      <c r="Z233" s="174" cm="1">
        <f t="array" ref="Z233">IFERROR($C233-IF($X233=1,1,INDEX(Forecast_Capex_Input!$CI$12:$CI$286,$X233-1))+1,NA)</f>
        <v>1</v>
      </c>
      <c r="AA233" s="174" cm="1">
        <f t="array" aca="1" ref="AA233" ca="1">IFERROR(IF(Y233=1,
INDEX(Forecast_Capex_Input!$AI$10:$BB$10,SMALL(IF(INDEX(Forecast_Capex_Input!$AI$12:$BB$286,$X233,0)&gt;0,COLUMN(Forecast_Capex_Input!$AI$10:$BB$10)-COLUMN(Forecast_Capex_Input!$AI$12)+1),ROWS(OFFSET(AA232,0,0,-$Z233)))),
OFFSET(AA232,-INDEX(Forecast_Capex_Input!$CG$12:$CG$286,$X233)+1,0)),NA)</f>
        <v>1</v>
      </c>
      <c r="AB233" s="174">
        <f t="shared" ca="1" si="141"/>
        <v>1</v>
      </c>
      <c r="AC233" s="222" t="b">
        <f t="shared" si="173"/>
        <v>0</v>
      </c>
      <c r="AD233" s="220" t="b">
        <v>0</v>
      </c>
      <c r="AE233" s="222" t="b">
        <f t="shared" si="142"/>
        <v>1</v>
      </c>
      <c r="AF233" s="165"/>
      <c r="AG233" s="215">
        <v>2.8674174872167956E-2</v>
      </c>
      <c r="AH233" s="215">
        <v>1.1886382914233089</v>
      </c>
      <c r="AI233" s="215">
        <v>0.4241917965394077</v>
      </c>
      <c r="AJ233" s="215">
        <v>0</v>
      </c>
      <c r="AK233" s="215">
        <v>0</v>
      </c>
      <c r="AL233" s="155">
        <v>1.6415042628348846</v>
      </c>
      <c r="AM233" s="165"/>
      <c r="AN233" s="215" cm="1">
        <f t="array" aca="1" ref="AN233" ca="1">IFERROR(INDEX(General!O$33:O$34,$AB233)
*AG233,0)</f>
        <v>2.8627684441336121E-2</v>
      </c>
      <c r="AO233" s="215" cm="1">
        <f t="array" aca="1" ref="AO233" ca="1">IFERROR(INDEX(General!P$33:P$34,$AB233)
*AH233,0)</f>
        <v>1.1957873836560187</v>
      </c>
      <c r="AP233" s="215" cm="1">
        <f t="array" aca="1" ref="AP233" ca="1">IFERROR(INDEX(General!Q$33:Q$34,$AB233)
*AI233,0)</f>
        <v>0.43058543299772761</v>
      </c>
      <c r="AQ233" s="215" cm="1">
        <f t="array" aca="1" ref="AQ233" ca="1">IFERROR(INDEX(General!R$33:R$34,$AB233)
*AJ233,0)</f>
        <v>0</v>
      </c>
      <c r="AR233" s="215" cm="1">
        <f t="array" aca="1" ref="AR233" ca="1">IFERROR(INDEX(General!S$33:S$34,$AB233)
*AK233,0)</f>
        <v>0</v>
      </c>
      <c r="AS233" s="155">
        <f t="shared" ca="1" si="174"/>
        <v>1.6550005010950826</v>
      </c>
      <c r="AT233" s="165"/>
      <c r="AU233" s="215">
        <f ca="1">IF($AE233=FALSE,AN233*Overheads!$R$24*$V233,
IFERROR(Overheads!$O$49*$V233*AN233,0)
+IFERROR(Overheads!Q$59*$V233*(AN233/Overheads!Q$68),0))</f>
        <v>4.0097765699547948E-3</v>
      </c>
      <c r="AV233" s="215">
        <f ca="1">IF($AE233=FALSE,AO233*Overheads!$R$24*$V233,
IFERROR(Overheads!$O$49*$V233*AO233,0)
+IFERROR(Overheads!R$59*$V233*(AO233/Overheads!R$68),0))</f>
        <v>0.14271775092010322</v>
      </c>
      <c r="AW233" s="215">
        <f ca="1">IF($AE233=FALSE,AP233*Overheads!$R$24*$V233,
IFERROR(Overheads!$O$49*$V233*AP233,0)
+IFERROR(Overheads!S$59*$V233*(AP233/Overheads!S$68),0))</f>
        <v>5.5993825114235132E-2</v>
      </c>
      <c r="AX233" s="215">
        <f ca="1">IF($AE233=FALSE,AQ233*Overheads!$R$24*$V233,
IFERROR(Overheads!$O$49*$V233*AQ233,0)
+IFERROR(Overheads!T$59*$V233*(AQ233/Overheads!T$68),0))</f>
        <v>0</v>
      </c>
      <c r="AY233" s="215">
        <f ca="1">IF($AE233=FALSE,AR233*Overheads!$R$24*$V233,
IFERROR(Overheads!$O$49*$V233*AR233,0)
+IFERROR(Overheads!U$59*$V233*(AR233/Overheads!U$68),0))</f>
        <v>0</v>
      </c>
      <c r="AZ233" s="155">
        <f t="shared" ca="1" si="175"/>
        <v>0.20272135260429314</v>
      </c>
      <c r="BA233" s="165"/>
      <c r="BB233" s="215">
        <f ca="1">IF($AE233=FALSE,AN233*Overheads!$S$25,
IFERROR(Overheads!$O$50*AN233,0)
+IFERROR(Overheads!Q$60*(AN233/Overheads!Q$66),0))</f>
        <v>5.3816637263021474E-4</v>
      </c>
      <c r="BC233" s="215">
        <f ca="1">IF($AE233=FALSE,AO233*Overheads!$S$25,
IFERROR(Overheads!$O$50*AO233,0)
+IFERROR(Overheads!R$60*(AO233/Overheads!R$66),0))</f>
        <v>2.0176044447981621E-2</v>
      </c>
      <c r="BD233" s="215">
        <f ca="1">IF($AE233=FALSE,AP233*Overheads!$S$25,
IFERROR(Overheads!$O$50*AP233,0)
+IFERROR(Overheads!S$60*(AP233/Overheads!S$66),0))</f>
        <v>7.9028076708318341E-3</v>
      </c>
      <c r="BE233" s="215">
        <f ca="1">IF($AE233=FALSE,AQ233*Overheads!$S$25,
IFERROR(Overheads!$O$50*AQ233,0)
+IFERROR(Overheads!T$60*(AQ233/Overheads!T$66),0))</f>
        <v>0</v>
      </c>
      <c r="BF233" s="215">
        <f ca="1">IF($AE233=FALSE,AR233*Overheads!$S$25,
IFERROR(Overheads!$O$50*AR233,0)
+IFERROR(Overheads!U$60*(AR233/Overheads!U$66),0))</f>
        <v>0</v>
      </c>
      <c r="BG233" s="155">
        <f t="shared" ca="1" si="176"/>
        <v>2.8617018491443671E-2</v>
      </c>
      <c r="BH233" s="165"/>
      <c r="BI233" s="215">
        <f t="shared" ca="1" si="177"/>
        <v>3.3175627383921137E-2</v>
      </c>
      <c r="BJ233" s="215">
        <f t="shared" ca="1" si="143"/>
        <v>1.3586811790241036</v>
      </c>
      <c r="BK233" s="215">
        <f t="shared" ca="1" si="144"/>
        <v>0.49448206578279458</v>
      </c>
      <c r="BL233" s="215">
        <f t="shared" ca="1" si="145"/>
        <v>0</v>
      </c>
      <c r="BM233" s="215">
        <f t="shared" ca="1" si="146"/>
        <v>0</v>
      </c>
      <c r="BN233" s="155">
        <f t="shared" ca="1" si="178"/>
        <v>1.8863388721908194</v>
      </c>
      <c r="BO233" s="165"/>
      <c r="BP233" s="187" cm="1">
        <f t="array" ref="BP233">IFERROR(IF($X233=$X232,BP232,INDEX(Forecast_Capex_Input!AC$12:AC$286,$X233)),0)</f>
        <v>0</v>
      </c>
      <c r="BQ233" s="187" cm="1">
        <f t="array" ref="BQ233">IFERROR(IF($X233=$X232,BQ232,INDEX(Forecast_Capex_Input!AD$12:AD$286,$X233)),0)</f>
        <v>0.73499420309512076</v>
      </c>
      <c r="BR233" s="187" cm="1">
        <f t="array" ref="BR233">IFERROR(IF($X233=$X232,BR232,INDEX(Forecast_Capex_Input!AE$12:AE$286,$X233)),0)</f>
        <v>0.2650057969048793</v>
      </c>
      <c r="BS233" s="187" cm="1">
        <f t="array" ref="BS233">IFERROR(IF($X233=$X232,BS232,INDEX(Forecast_Capex_Input!AF$12:AF$286,$X233)),0)</f>
        <v>0</v>
      </c>
      <c r="BT233" s="187" cm="1">
        <f t="array" ref="BT233">IFERROR(IF($X233=$X232,BT232,INDEX(Forecast_Capex_Input!AG$12:AG$286,$X233)),0)</f>
        <v>0</v>
      </c>
      <c r="BU233" s="165"/>
      <c r="BV233" s="215">
        <f t="shared" si="147"/>
        <v>0</v>
      </c>
      <c r="BW233" s="215">
        <f t="shared" si="148"/>
        <v>1.2064961175395696</v>
      </c>
      <c r="BX233" s="215">
        <f t="shared" si="149"/>
        <v>0.43500814529531501</v>
      </c>
      <c r="BY233" s="215">
        <f t="shared" si="150"/>
        <v>0</v>
      </c>
      <c r="BZ233" s="215">
        <f t="shared" si="151"/>
        <v>0</v>
      </c>
      <c r="CA233" s="155">
        <f t="shared" si="179"/>
        <v>1.6415042628348846</v>
      </c>
      <c r="CB233" s="165"/>
      <c r="CC233" s="215">
        <f t="shared" ca="1" si="152"/>
        <v>0</v>
      </c>
      <c r="CD233" s="215">
        <f t="shared" ca="1" si="153"/>
        <v>1.2164157744244057</v>
      </c>
      <c r="CE233" s="215">
        <f t="shared" ca="1" si="154"/>
        <v>0.43858472667067694</v>
      </c>
      <c r="CF233" s="215">
        <f t="shared" ca="1" si="155"/>
        <v>0</v>
      </c>
      <c r="CG233" s="215">
        <f t="shared" ca="1" si="156"/>
        <v>0</v>
      </c>
      <c r="CH233" s="155">
        <f t="shared" ca="1" si="180"/>
        <v>1.6550005010950826</v>
      </c>
      <c r="CI233" s="165"/>
      <c r="CJ233" s="215">
        <f t="shared" ca="1" si="157"/>
        <v>0</v>
      </c>
      <c r="CK233" s="215">
        <f t="shared" ca="1" si="158"/>
        <v>0.14899901900775742</v>
      </c>
      <c r="CL233" s="215">
        <f t="shared" ca="1" si="159"/>
        <v>5.3722333596535728E-2</v>
      </c>
      <c r="CM233" s="215">
        <f t="shared" ca="1" si="160"/>
        <v>0</v>
      </c>
      <c r="CN233" s="215">
        <f t="shared" ca="1" si="161"/>
        <v>0</v>
      </c>
      <c r="CO233" s="155">
        <f t="shared" ca="1" si="181"/>
        <v>0.20272135260429314</v>
      </c>
      <c r="CP233" s="165"/>
      <c r="CQ233" s="223">
        <f t="shared" ca="1" si="162"/>
        <v>0</v>
      </c>
      <c r="CR233" s="223">
        <f t="shared" ca="1" si="163"/>
        <v>2.1033342701076978E-2</v>
      </c>
      <c r="CS233" s="223">
        <f t="shared" ca="1" si="164"/>
        <v>7.5836757903666972E-3</v>
      </c>
      <c r="CT233" s="223">
        <f t="shared" ca="1" si="165"/>
        <v>0</v>
      </c>
      <c r="CU233" s="223">
        <f t="shared" ca="1" si="166"/>
        <v>0</v>
      </c>
      <c r="CV233" s="155">
        <f t="shared" ca="1" si="182"/>
        <v>2.8617018491443675E-2</v>
      </c>
      <c r="CW233" s="165"/>
      <c r="CX233" s="215">
        <f t="shared" ca="1" si="183"/>
        <v>0</v>
      </c>
      <c r="CY233" s="215">
        <f t="shared" ca="1" si="167"/>
        <v>1.3864481361332401</v>
      </c>
      <c r="CZ233" s="215">
        <f t="shared" ca="1" si="168"/>
        <v>0.49989073605757933</v>
      </c>
      <c r="DA233" s="215">
        <f t="shared" ca="1" si="169"/>
        <v>0</v>
      </c>
      <c r="DB233" s="215">
        <f t="shared" ca="1" si="170"/>
        <v>0</v>
      </c>
      <c r="DC233" s="155">
        <f t="shared" ca="1" si="184"/>
        <v>1.8863388721908194</v>
      </c>
      <c r="DD233" s="165"/>
      <c r="DE233" s="188" t="b" cm="1">
        <f t="array" aca="1" ref="DE233" ca="1">OR($G233=Forecast_Capex_Input!$BF$8:$BF$10)</f>
        <v>1</v>
      </c>
      <c r="DF233" s="188" cm="1">
        <f t="array" aca="1" ref="DF233" ca="1">IFERROR(INDEX(Forecast_Capex_Input!BG$12:BG$286,$X233)
*(INDEX(Forecast_Capex_Input!$H$12:$H$286,$X233)=Repex),0)
*$DE233</f>
        <v>0</v>
      </c>
      <c r="DG233" s="188" cm="1">
        <f t="array" aca="1" ref="DG233" ca="1">IFERROR(INDEX(Forecast_Capex_Input!BH$12:BH$286,$X233)
*(INDEX(Forecast_Capex_Input!$H$12:$H$286,$X233)=Repex),0)
*$DE233</f>
        <v>0.60876580709173278</v>
      </c>
      <c r="DH233" s="188" cm="1">
        <f t="array" aca="1" ref="DH233" ca="1">IFERROR(INDEX(Forecast_Capex_Input!BI$12:BI$286,$X233)
*(INDEX(Forecast_Capex_Input!$H$12:$H$286,$X233)=Repex),0)
*$DE233</f>
        <v>0.38106028281515592</v>
      </c>
      <c r="DI233" s="188" cm="1">
        <f t="array" aca="1" ref="DI233" ca="1">IFERROR(INDEX(Forecast_Capex_Input!BJ$12:BJ$286,$X233)
*(INDEX(Forecast_Capex_Input!$H$12:$H$286,$X233)=Repex),0)
*$DE233</f>
        <v>1.0173910093111352E-2</v>
      </c>
      <c r="DJ233" s="188" cm="1">
        <f t="array" aca="1" ref="DJ233" ca="1">IFERROR(INDEX(Forecast_Capex_Input!BK$12:BK$286,$X233)
*(INDEX(Forecast_Capex_Input!$H$12:$H$286,$X233)=Repex),0)
*$DE233</f>
        <v>0</v>
      </c>
      <c r="DK233" s="188" cm="1">
        <f t="array" aca="1" ref="DK233" ca="1">IFERROR(INDEX(Forecast_Capex_Input!BL$12:BL$286,$X233)
*(INDEX(Forecast_Capex_Input!$H$12:$H$286,$X233)=Repex),0)
*$DE233</f>
        <v>0</v>
      </c>
      <c r="DL233" s="165"/>
      <c r="DM233" s="188" t="b" cm="1">
        <f t="array" aca="1" ref="DM233" ca="1">OR($G233=Forecast_Capex_Input!$BN$8:$BN$9)</f>
        <v>0</v>
      </c>
      <c r="DN233" s="188" cm="1">
        <f t="array" aca="1" ref="DN233" ca="1">IFERROR(INDEX(Forecast_Capex_Input!BO$12:BO$286,$X233)
*(INDEX(Forecast_Capex_Input!$H$12:$H$286,$X233)=Repex),0)
*$DM233</f>
        <v>0</v>
      </c>
      <c r="DO233" s="188" cm="1">
        <f t="array" aca="1" ref="DO233" ca="1">IFERROR(INDEX(Forecast_Capex_Input!BP$12:BP$286,$X233)
*(INDEX(Forecast_Capex_Input!$H$12:$H$286,$X233)=Repex),0)
*$DM233</f>
        <v>0</v>
      </c>
      <c r="DP233" s="188" cm="1">
        <f t="array" aca="1" ref="DP233" ca="1">IFERROR(INDEX(Forecast_Capex_Input!BQ$12:BQ$286,$X233)
*(INDEX(Forecast_Capex_Input!$H$12:$H$286,$X233)=Repex),0)
*$DM233</f>
        <v>0</v>
      </c>
      <c r="DQ233" s="188" cm="1">
        <f t="array" aca="1" ref="DQ233" ca="1">IFERROR(INDEX(Forecast_Capex_Input!BR$12:BR$286,$X233)
*(INDEX(Forecast_Capex_Input!$H$12:$H$286,$X233)=Repex),0)
*$DM233</f>
        <v>0</v>
      </c>
      <c r="DR233" s="188" cm="1">
        <f t="array" aca="1" ref="DR233" ca="1">IFERROR(INDEX(Forecast_Capex_Input!BS$12:BS$286,$X233)
*(INDEX(Forecast_Capex_Input!$H$12:$H$286,$X233)=Repex),0)
*$DM233</f>
        <v>0</v>
      </c>
      <c r="DS233" s="165"/>
      <c r="DT233" s="188" t="b" cm="1">
        <f t="array" aca="1" ref="DT233" ca="1">OR($G233=Forecast_Capex_Input!$BU$8:$BU$10)</f>
        <v>0</v>
      </c>
      <c r="DU233" s="188" cm="1">
        <f t="array" aca="1" ref="DU233" ca="1">IFERROR(INDEX(Forecast_Capex_Input!BV$12:BV$286,$X233)
*(INDEX(Forecast_Capex_Input!$H$12:$H$286,$X233)=Repex),0)
*$DT233</f>
        <v>0</v>
      </c>
      <c r="DV233" s="188" cm="1">
        <f t="array" aca="1" ref="DV233" ca="1">IFERROR(INDEX(Forecast_Capex_Input!BW$12:BW$286,$X233)
*(INDEX(Forecast_Capex_Input!$H$12:$H$286,$X233)=Repex),0)
*$DT233</f>
        <v>0</v>
      </c>
      <c r="DW233" s="188" cm="1">
        <f t="array" aca="1" ref="DW233" ca="1">IFERROR(INDEX(Forecast_Capex_Input!BX$12:BX$286,$X233)
*(INDEX(Forecast_Capex_Input!$H$12:$H$286,$X233)=Repex),0)
*$DT233</f>
        <v>0</v>
      </c>
      <c r="DX233" s="188" cm="1">
        <f t="array" aca="1" ref="DX233" ca="1">IFERROR(INDEX(Forecast_Capex_Input!BY$12:BY$286,$X233)
*(INDEX(Forecast_Capex_Input!$H$12:$H$286,$X233)=Repex),0)
*$DT233</f>
        <v>0</v>
      </c>
      <c r="DY233" s="188" cm="1">
        <f t="array" aca="1" ref="DY233" ca="1">IFERROR(INDEX(Forecast_Capex_Input!BZ$12:BZ$286,$X233)
*(INDEX(Forecast_Capex_Input!$H$12:$H$286,$X233)=Repex),0)
*$DT233</f>
        <v>0</v>
      </c>
      <c r="DZ233" s="188" cm="1">
        <f t="array" aca="1" ref="DZ233" ca="1">IFERROR(INDEX(Forecast_Capex_Input!CA$12:CA$286,$X233)
*(INDEX(Forecast_Capex_Input!$H$12:$H$286,$X233)=Repex),0)
*$DT233</f>
        <v>0</v>
      </c>
      <c r="EA233" s="188" cm="1">
        <f t="array" aca="1" ref="EA233" ca="1">IFERROR(INDEX(Forecast_Capex_Input!CB$12:CB$286,$X233)
*(INDEX(Forecast_Capex_Input!$H$12:$H$286,$X233)=Repex),0)
*$DT233</f>
        <v>0</v>
      </c>
      <c r="EB233" s="188" cm="1">
        <f t="array" aca="1" ref="EB233" ca="1">IFERROR(INDEX(Forecast_Capex_Input!CC$12:CC$286,$X233)
*(INDEX(Forecast_Capex_Input!$H$12:$H$286,$X233)=Repex),0)
*$DT233</f>
        <v>0</v>
      </c>
      <c r="EC233" s="165"/>
      <c r="ED233" s="226" t="str">
        <f t="shared" si="171"/>
        <v>N/A</v>
      </c>
      <c r="EE233" s="174" t="s">
        <v>15</v>
      </c>
    </row>
    <row r="234" spans="3:135" x14ac:dyDescent="0.2">
      <c r="C234" s="174">
        <f t="shared" si="172"/>
        <v>224</v>
      </c>
      <c r="D234" s="167" t="str" cm="1">
        <f t="array" ref="D234">IFERROR(INDEX(Forecast_Capex_Input!$D$12:$D$286,$X234),NA)</f>
        <v>Low Spans -132kV TL</v>
      </c>
      <c r="E234" s="172" t="b" cm="1">
        <f t="array" ref="E234">IF($X234=NA,NA,INDEX(Forecast_Capex_Input!$E$12:$E$286,$X234))</f>
        <v>1</v>
      </c>
      <c r="F234" s="167" t="str" cm="1">
        <f t="array" aca="1" ref="F234" ca="1">IFERROR(INDEX(General!$E$25:$E$26,$Y234),NA)</f>
        <v>Non-Labour</v>
      </c>
      <c r="G234" s="167" t="str" cm="1">
        <f t="array" aca="1" ref="G234" ca="1">IFERROR(INDEX(Forecast_Capex_Input!$AI$11:$BB$11,$AA234),NA)</f>
        <v>Transmission Lines</v>
      </c>
      <c r="H234" s="189" cm="1">
        <f t="array" aca="1" ref="H234" ca="1">IFERROR(INDEX(Forecast_Capex_Input!$AI$12:$BB$286,$X234,$AA234),NA)</f>
        <v>0.99999999999999978</v>
      </c>
      <c r="I234" s="199" t="str" cm="1">
        <f t="array" ref="I234">IFERROR(INDEX(Forecast_Capex_Input!$F$12:$F$286,$X234),NA)</f>
        <v>Replacement Expenditure</v>
      </c>
      <c r="J234" s="199" t="str" cm="1">
        <f t="array" ref="J234">IFERROR(INDEX(Forecast_Capex_Input!G$12:G$286,$X234),NA)</f>
        <v>Transmission Lines</v>
      </c>
      <c r="K234" s="199" t="str" cm="1">
        <f t="array" ref="K234">IFERROR(INDEX(Forecast_Capex_Input!H$12:H$286,$X234),NA)</f>
        <v>Repex</v>
      </c>
      <c r="L234" s="199" t="str" cm="1">
        <f t="array" ref="L234">IFERROR(INDEX(Forecast_Capex_Input!I$12:I$286,$X234),NA)</f>
        <v>N/A</v>
      </c>
      <c r="M234" s="199" t="str" cm="1">
        <f t="array" ref="M234">IFERROR(INDEX(Forecast_Capex_Input!J$12:J$286,$X234),NA)</f>
        <v>N/A</v>
      </c>
      <c r="N234" s="199" t="str" cm="1">
        <f t="array" ref="N234">IFERROR(INDEX(Forecast_Capex_Input!K$12:K$286,$X234),NA)</f>
        <v>TL - Insulators</v>
      </c>
      <c r="O234" s="199" t="str" cm="1">
        <f t="array" ref="O234">IFERROR(INDEX(Forecast_Capex_Input!L$12:L$286,$X234),NA)</f>
        <v xml:space="preserve">TL - Change in generation mix </v>
      </c>
      <c r="P234" s="199" t="str" cm="1">
        <f t="array" ref="P234">IFERROR(INDEX(Forecast_Capex_Input!M$12:M$286,$X234),NA)</f>
        <v>N/A</v>
      </c>
      <c r="Q234" s="172" t="str" cm="1">
        <f t="array" ref="Q234">IFERROR(INDEX(Forecast_Capex_Input!N$12:N$286,$X234),NA)</f>
        <v>No</v>
      </c>
      <c r="R234" s="265" cm="1">
        <f t="array" ref="R234">IFERROR(INDEX(Forecast_Capex_Input!O$12:O$286,$X234),0)</f>
        <v>0</v>
      </c>
      <c r="S234" s="172" t="str" cm="1">
        <f t="array" ref="S234">IFERROR(INDEX(Forecast_Capex_Input!P$12:P$286,$X234),0)</f>
        <v>Energy transition</v>
      </c>
      <c r="T234" s="199" t="str" cm="1">
        <f t="array" aca="1" ref="T234" ca="1">IFERROR(INDEX(General!$K$84:$K$103,$AA234),NA)</f>
        <v>Transmission Lines (2018 onwards)</v>
      </c>
      <c r="U234" s="188" cm="1">
        <f t="array" aca="1" ref="U234" ca="1">IFERROR(
IF($F234=General!$E$25,INDEX(Forecast_Capex_Input!S$12:S$286,$X234),
INDEX(Forecast_Capex_Input!T$12:T$286,$X234)),0)</f>
        <v>0.87074032817112557</v>
      </c>
      <c r="V234" s="222" t="b">
        <f>IFERROR(INDEX(Overheads!$T$19:$T$26,MATCH($I234,Overheads!$E$19:$E$26,0)),FALSE)</f>
        <v>1</v>
      </c>
      <c r="W234" s="165"/>
      <c r="X234" s="174">
        <f>IFERROR(
IF(MATCH($C234,Forecast_Capex_Input!$CI$12:$CI$286,1)+1&gt;MAX(Forecast_Capex_Input!$C$12:$C$286),NA,
MATCH($C234,Forecast_Capex_Input!$CI$12:$CI$286,1)+1),1)</f>
        <v>89</v>
      </c>
      <c r="Y234" s="174" cm="1">
        <f t="array" aca="1" ref="Y234" ca="1">IFERROR(
IF(X233&lt;&gt;X234,1,
IF(COUNTIF(OFFSET(Y233,0,0,-INDEX(Forecast_Capex_Input!$CG$12:$CG$286,$X234)),Y233)=INDEX(Forecast_Capex_Input!$CG$12:$CG$286,$X234),Y233+1,Y233)),NA)</f>
        <v>2</v>
      </c>
      <c r="Z234" s="174" cm="1">
        <f t="array" ref="Z234">IFERROR($C234-IF($X234=1,1,INDEX(Forecast_Capex_Input!$CI$12:$CI$286,$X234-1))+1,NA)</f>
        <v>2</v>
      </c>
      <c r="AA234" s="174" cm="1">
        <f t="array" aca="1" ref="AA234" ca="1">IFERROR(IF(Y234=1,
INDEX(Forecast_Capex_Input!$AI$10:$BB$10,SMALL(IF(INDEX(Forecast_Capex_Input!$AI$12:$BB$286,$X234,0)&gt;0,COLUMN(Forecast_Capex_Input!$AI$10:$BB$10)-COLUMN(Forecast_Capex_Input!$AI$12)+1),ROWS(OFFSET(AA233,0,0,-$Z234)))),
OFFSET(AA233,-INDEX(Forecast_Capex_Input!$CG$12:$CG$286,$X234)+1,0)),NA)</f>
        <v>1</v>
      </c>
      <c r="AB234" s="174">
        <f t="shared" ca="1" si="141"/>
        <v>2</v>
      </c>
      <c r="AC234" s="222" t="b">
        <f t="shared" si="173"/>
        <v>0</v>
      </c>
      <c r="AD234" s="220" t="b">
        <v>0</v>
      </c>
      <c r="AE234" s="222" t="b">
        <f t="shared" si="142"/>
        <v>1</v>
      </c>
      <c r="AF234" s="165"/>
      <c r="AG234" s="215">
        <v>0.19315970778018329</v>
      </c>
      <c r="AH234" s="215">
        <v>8.0071013743630566</v>
      </c>
      <c r="AI234" s="215">
        <v>2.8575107680546834</v>
      </c>
      <c r="AJ234" s="215">
        <v>0</v>
      </c>
      <c r="AK234" s="215">
        <v>0</v>
      </c>
      <c r="AL234" s="155">
        <v>11.057771850197923</v>
      </c>
      <c r="AM234" s="165"/>
      <c r="AN234" s="215" cm="1">
        <f t="array" aca="1" ref="AN234" ca="1">IFERROR(INDEX(General!O$33:O$34,$AB234)
*AG234,0)</f>
        <v>0.19315970778018329</v>
      </c>
      <c r="AO234" s="215" cm="1">
        <f t="array" aca="1" ref="AO234" ca="1">IFERROR(INDEX(General!P$33:P$34,$AB234)
*AH234,0)</f>
        <v>8.0071013743630566</v>
      </c>
      <c r="AP234" s="215" cm="1">
        <f t="array" aca="1" ref="AP234" ca="1">IFERROR(INDEX(General!Q$33:Q$34,$AB234)
*AI234,0)</f>
        <v>2.8575107680546834</v>
      </c>
      <c r="AQ234" s="215" cm="1">
        <f t="array" aca="1" ref="AQ234" ca="1">IFERROR(INDEX(General!R$33:R$34,$AB234)
*AJ234,0)</f>
        <v>0</v>
      </c>
      <c r="AR234" s="215" cm="1">
        <f t="array" aca="1" ref="AR234" ca="1">IFERROR(INDEX(General!S$33:S$34,$AB234)
*AK234,0)</f>
        <v>0</v>
      </c>
      <c r="AS234" s="155">
        <f t="shared" ca="1" si="174"/>
        <v>11.057771850197923</v>
      </c>
      <c r="AT234" s="165"/>
      <c r="AU234" s="215">
        <f ca="1">IF($AE234=FALSE,AN234*Overheads!$R$24*$V234,
IFERROR(Overheads!$O$49*$V234*AN234,0)
+IFERROR(Overheads!Q$59*$V234*(AN234/Overheads!Q$68),0))</f>
        <v>2.70551840161385E-2</v>
      </c>
      <c r="AV234" s="215">
        <f ca="1">IF($AE234=FALSE,AO234*Overheads!$R$24*$V234,
IFERROR(Overheads!$O$49*$V234*AO234,0)
+IFERROR(Overheads!R$59*$V234*(AO234/Overheads!R$68),0))</f>
        <v>0.95565107573261454</v>
      </c>
      <c r="AW234" s="215">
        <f ca="1">IF($AE234=FALSE,AP234*Overheads!$R$24*$V234,
IFERROR(Overheads!$O$49*$V234*AP234,0)
+IFERROR(Overheads!S$59*$V234*(AP234/Overheads!S$68),0))</f>
        <v>0.37159398796786997</v>
      </c>
      <c r="AX234" s="215">
        <f ca="1">IF($AE234=FALSE,AQ234*Overheads!$R$24*$V234,
IFERROR(Overheads!$O$49*$V234*AQ234,0)
+IFERROR(Overheads!T$59*$V234*(AQ234/Overheads!T$68),0))</f>
        <v>0</v>
      </c>
      <c r="AY234" s="215">
        <f ca="1">IF($AE234=FALSE,AR234*Overheads!$R$24*$V234,
IFERROR(Overheads!$O$49*$V234*AR234,0)
+IFERROR(Overheads!U$59*$V234*(AR234/Overheads!U$68),0))</f>
        <v>0</v>
      </c>
      <c r="AZ234" s="155">
        <f t="shared" ca="1" si="175"/>
        <v>1.3543002477166231</v>
      </c>
      <c r="BA234" s="165"/>
      <c r="BB234" s="215">
        <f ca="1">IF($AE234=FALSE,AN234*Overheads!$S$25,
IFERROR(Overheads!$O$50*AN234,0)
+IFERROR(Overheads!Q$60*(AN234/Overheads!Q$66),0))</f>
        <v>3.6311724578141193E-3</v>
      </c>
      <c r="BC234" s="215">
        <f ca="1">IF($AE234=FALSE,AO234*Overheads!$S$25,
IFERROR(Overheads!$O$50*AO234,0)
+IFERROR(Overheads!R$60*(AO234/Overheads!R$66),0))</f>
        <v>0.13510063363832567</v>
      </c>
      <c r="BD234" s="215">
        <f ca="1">IF($AE234=FALSE,AP234*Overheads!$S$25,
IFERROR(Overheads!$O$50*AP234,0)
+IFERROR(Overheads!S$60*(AP234/Overheads!S$66),0))</f>
        <v>5.2445708300090814E-2</v>
      </c>
      <c r="BE234" s="215">
        <f ca="1">IF($AE234=FALSE,AQ234*Overheads!$S$25,
IFERROR(Overheads!$O$50*AQ234,0)
+IFERROR(Overheads!T$60*(AQ234/Overheads!T$66),0))</f>
        <v>0</v>
      </c>
      <c r="BF234" s="215">
        <f ca="1">IF($AE234=FALSE,AR234*Overheads!$S$25,
IFERROR(Overheads!$O$50*AR234,0)
+IFERROR(Overheads!U$60*(AR234/Overheads!U$66),0))</f>
        <v>0</v>
      </c>
      <c r="BG234" s="155">
        <f t="shared" ca="1" si="176"/>
        <v>0.1911775143962306</v>
      </c>
      <c r="BH234" s="165"/>
      <c r="BI234" s="215">
        <f t="shared" ca="1" si="177"/>
        <v>0.22384606425413589</v>
      </c>
      <c r="BJ234" s="215">
        <f t="shared" ca="1" si="143"/>
        <v>9.0978530837339964</v>
      </c>
      <c r="BK234" s="215">
        <f t="shared" ca="1" si="144"/>
        <v>3.2815504643226441</v>
      </c>
      <c r="BL234" s="215">
        <f t="shared" ca="1" si="145"/>
        <v>0</v>
      </c>
      <c r="BM234" s="215">
        <f t="shared" ca="1" si="146"/>
        <v>0</v>
      </c>
      <c r="BN234" s="155">
        <f t="shared" ca="1" si="178"/>
        <v>12.603249612310776</v>
      </c>
      <c r="BO234" s="165"/>
      <c r="BP234" s="187" cm="1">
        <f t="array" ref="BP234">IFERROR(IF($X234=$X233,BP233,INDEX(Forecast_Capex_Input!AC$12:AC$286,$X234)),0)</f>
        <v>0</v>
      </c>
      <c r="BQ234" s="187" cm="1">
        <f t="array" ref="BQ234">IFERROR(IF($X234=$X233,BQ233,INDEX(Forecast_Capex_Input!AD$12:AD$286,$X234)),0)</f>
        <v>0.73499420309512076</v>
      </c>
      <c r="BR234" s="187" cm="1">
        <f t="array" ref="BR234">IFERROR(IF($X234=$X233,BR233,INDEX(Forecast_Capex_Input!AE$12:AE$286,$X234)),0)</f>
        <v>0.2650057969048793</v>
      </c>
      <c r="BS234" s="187" cm="1">
        <f t="array" ref="BS234">IFERROR(IF($X234=$X233,BS233,INDEX(Forecast_Capex_Input!AF$12:AF$286,$X234)),0)</f>
        <v>0</v>
      </c>
      <c r="BT234" s="187" cm="1">
        <f t="array" ref="BT234">IFERROR(IF($X234=$X233,BT233,INDEX(Forecast_Capex_Input!AG$12:AG$286,$X234)),0)</f>
        <v>0</v>
      </c>
      <c r="BU234" s="165"/>
      <c r="BV234" s="215">
        <f t="shared" si="147"/>
        <v>0</v>
      </c>
      <c r="BW234" s="215">
        <f t="shared" si="148"/>
        <v>8.1273982090438821</v>
      </c>
      <c r="BX234" s="215">
        <f t="shared" si="149"/>
        <v>2.9303736411540422</v>
      </c>
      <c r="BY234" s="215">
        <f t="shared" si="150"/>
        <v>0</v>
      </c>
      <c r="BZ234" s="215">
        <f t="shared" si="151"/>
        <v>0</v>
      </c>
      <c r="CA234" s="155">
        <f t="shared" si="179"/>
        <v>11.057771850197923</v>
      </c>
      <c r="CB234" s="165"/>
      <c r="CC234" s="215">
        <f t="shared" ca="1" si="152"/>
        <v>0</v>
      </c>
      <c r="CD234" s="215">
        <f t="shared" ca="1" si="153"/>
        <v>8.1273982090438821</v>
      </c>
      <c r="CE234" s="215">
        <f t="shared" ca="1" si="154"/>
        <v>2.9303736411540422</v>
      </c>
      <c r="CF234" s="215">
        <f t="shared" ca="1" si="155"/>
        <v>0</v>
      </c>
      <c r="CG234" s="215">
        <f t="shared" ca="1" si="156"/>
        <v>0</v>
      </c>
      <c r="CH234" s="155">
        <f t="shared" ca="1" si="180"/>
        <v>11.057771850197923</v>
      </c>
      <c r="CI234" s="165"/>
      <c r="CJ234" s="215">
        <f t="shared" ca="1" si="157"/>
        <v>0</v>
      </c>
      <c r="CK234" s="215">
        <f t="shared" ca="1" si="158"/>
        <v>0.99540283132200402</v>
      </c>
      <c r="CL234" s="215">
        <f t="shared" ca="1" si="159"/>
        <v>0.35889741639461914</v>
      </c>
      <c r="CM234" s="215">
        <f t="shared" ca="1" si="160"/>
        <v>0</v>
      </c>
      <c r="CN234" s="215">
        <f t="shared" ca="1" si="161"/>
        <v>0</v>
      </c>
      <c r="CO234" s="155">
        <f t="shared" ca="1" si="181"/>
        <v>1.3543002477166231</v>
      </c>
      <c r="CP234" s="165"/>
      <c r="CQ234" s="223">
        <f t="shared" ca="1" si="162"/>
        <v>0</v>
      </c>
      <c r="CR234" s="223">
        <f t="shared" ca="1" si="163"/>
        <v>0.14051436484336349</v>
      </c>
      <c r="CS234" s="223">
        <f t="shared" ca="1" si="164"/>
        <v>5.0663149552867125E-2</v>
      </c>
      <c r="CT234" s="223">
        <f t="shared" ca="1" si="165"/>
        <v>0</v>
      </c>
      <c r="CU234" s="223">
        <f t="shared" ca="1" si="166"/>
        <v>0</v>
      </c>
      <c r="CV234" s="155">
        <f t="shared" ca="1" si="182"/>
        <v>0.19117751439623062</v>
      </c>
      <c r="CW234" s="165"/>
      <c r="CX234" s="215">
        <f t="shared" ca="1" si="183"/>
        <v>0</v>
      </c>
      <c r="CY234" s="215">
        <f t="shared" ca="1" si="167"/>
        <v>9.2633154052092497</v>
      </c>
      <c r="CZ234" s="215">
        <f t="shared" ca="1" si="168"/>
        <v>3.3399342071015283</v>
      </c>
      <c r="DA234" s="215">
        <f t="shared" ca="1" si="169"/>
        <v>0</v>
      </c>
      <c r="DB234" s="215">
        <f t="shared" ca="1" si="170"/>
        <v>0</v>
      </c>
      <c r="DC234" s="155">
        <f t="shared" ca="1" si="184"/>
        <v>12.603249612310778</v>
      </c>
      <c r="DD234" s="165"/>
      <c r="DE234" s="188" t="b" cm="1">
        <f t="array" aca="1" ref="DE234" ca="1">OR($G234=Forecast_Capex_Input!$BF$8:$BF$10)</f>
        <v>1</v>
      </c>
      <c r="DF234" s="188" cm="1">
        <f t="array" aca="1" ref="DF234" ca="1">IFERROR(INDEX(Forecast_Capex_Input!BG$12:BG$286,$X234)
*(INDEX(Forecast_Capex_Input!$H$12:$H$286,$X234)=Repex),0)
*$DE234</f>
        <v>0</v>
      </c>
      <c r="DG234" s="188" cm="1">
        <f t="array" aca="1" ref="DG234" ca="1">IFERROR(INDEX(Forecast_Capex_Input!BH$12:BH$286,$X234)
*(INDEX(Forecast_Capex_Input!$H$12:$H$286,$X234)=Repex),0)
*$DE234</f>
        <v>0.60876580709173278</v>
      </c>
      <c r="DH234" s="188" cm="1">
        <f t="array" aca="1" ref="DH234" ca="1">IFERROR(INDEX(Forecast_Capex_Input!BI$12:BI$286,$X234)
*(INDEX(Forecast_Capex_Input!$H$12:$H$286,$X234)=Repex),0)
*$DE234</f>
        <v>0.38106028281515592</v>
      </c>
      <c r="DI234" s="188" cm="1">
        <f t="array" aca="1" ref="DI234" ca="1">IFERROR(INDEX(Forecast_Capex_Input!BJ$12:BJ$286,$X234)
*(INDEX(Forecast_Capex_Input!$H$12:$H$286,$X234)=Repex),0)
*$DE234</f>
        <v>1.0173910093111352E-2</v>
      </c>
      <c r="DJ234" s="188" cm="1">
        <f t="array" aca="1" ref="DJ234" ca="1">IFERROR(INDEX(Forecast_Capex_Input!BK$12:BK$286,$X234)
*(INDEX(Forecast_Capex_Input!$H$12:$H$286,$X234)=Repex),0)
*$DE234</f>
        <v>0</v>
      </c>
      <c r="DK234" s="188" cm="1">
        <f t="array" aca="1" ref="DK234" ca="1">IFERROR(INDEX(Forecast_Capex_Input!BL$12:BL$286,$X234)
*(INDEX(Forecast_Capex_Input!$H$12:$H$286,$X234)=Repex),0)
*$DE234</f>
        <v>0</v>
      </c>
      <c r="DL234" s="165"/>
      <c r="DM234" s="188" t="b" cm="1">
        <f t="array" aca="1" ref="DM234" ca="1">OR($G234=Forecast_Capex_Input!$BN$8:$BN$9)</f>
        <v>0</v>
      </c>
      <c r="DN234" s="188" cm="1">
        <f t="array" aca="1" ref="DN234" ca="1">IFERROR(INDEX(Forecast_Capex_Input!BO$12:BO$286,$X234)
*(INDEX(Forecast_Capex_Input!$H$12:$H$286,$X234)=Repex),0)
*$DM234</f>
        <v>0</v>
      </c>
      <c r="DO234" s="188" cm="1">
        <f t="array" aca="1" ref="DO234" ca="1">IFERROR(INDEX(Forecast_Capex_Input!BP$12:BP$286,$X234)
*(INDEX(Forecast_Capex_Input!$H$12:$H$286,$X234)=Repex),0)
*$DM234</f>
        <v>0</v>
      </c>
      <c r="DP234" s="188" cm="1">
        <f t="array" aca="1" ref="DP234" ca="1">IFERROR(INDEX(Forecast_Capex_Input!BQ$12:BQ$286,$X234)
*(INDEX(Forecast_Capex_Input!$H$12:$H$286,$X234)=Repex),0)
*$DM234</f>
        <v>0</v>
      </c>
      <c r="DQ234" s="188" cm="1">
        <f t="array" aca="1" ref="DQ234" ca="1">IFERROR(INDEX(Forecast_Capex_Input!BR$12:BR$286,$X234)
*(INDEX(Forecast_Capex_Input!$H$12:$H$286,$X234)=Repex),0)
*$DM234</f>
        <v>0</v>
      </c>
      <c r="DR234" s="188" cm="1">
        <f t="array" aca="1" ref="DR234" ca="1">IFERROR(INDEX(Forecast_Capex_Input!BS$12:BS$286,$X234)
*(INDEX(Forecast_Capex_Input!$H$12:$H$286,$X234)=Repex),0)
*$DM234</f>
        <v>0</v>
      </c>
      <c r="DS234" s="165"/>
      <c r="DT234" s="188" t="b" cm="1">
        <f t="array" aca="1" ref="DT234" ca="1">OR($G234=Forecast_Capex_Input!$BU$8:$BU$10)</f>
        <v>0</v>
      </c>
      <c r="DU234" s="188" cm="1">
        <f t="array" aca="1" ref="DU234" ca="1">IFERROR(INDEX(Forecast_Capex_Input!BV$12:BV$286,$X234)
*(INDEX(Forecast_Capex_Input!$H$12:$H$286,$X234)=Repex),0)
*$DT234</f>
        <v>0</v>
      </c>
      <c r="DV234" s="188" cm="1">
        <f t="array" aca="1" ref="DV234" ca="1">IFERROR(INDEX(Forecast_Capex_Input!BW$12:BW$286,$X234)
*(INDEX(Forecast_Capex_Input!$H$12:$H$286,$X234)=Repex),0)
*$DT234</f>
        <v>0</v>
      </c>
      <c r="DW234" s="188" cm="1">
        <f t="array" aca="1" ref="DW234" ca="1">IFERROR(INDEX(Forecast_Capex_Input!BX$12:BX$286,$X234)
*(INDEX(Forecast_Capex_Input!$H$12:$H$286,$X234)=Repex),0)
*$DT234</f>
        <v>0</v>
      </c>
      <c r="DX234" s="188" cm="1">
        <f t="array" aca="1" ref="DX234" ca="1">IFERROR(INDEX(Forecast_Capex_Input!BY$12:BY$286,$X234)
*(INDEX(Forecast_Capex_Input!$H$12:$H$286,$X234)=Repex),0)
*$DT234</f>
        <v>0</v>
      </c>
      <c r="DY234" s="188" cm="1">
        <f t="array" aca="1" ref="DY234" ca="1">IFERROR(INDEX(Forecast_Capex_Input!BZ$12:BZ$286,$X234)
*(INDEX(Forecast_Capex_Input!$H$12:$H$286,$X234)=Repex),0)
*$DT234</f>
        <v>0</v>
      </c>
      <c r="DZ234" s="188" cm="1">
        <f t="array" aca="1" ref="DZ234" ca="1">IFERROR(INDEX(Forecast_Capex_Input!CA$12:CA$286,$X234)
*(INDEX(Forecast_Capex_Input!$H$12:$H$286,$X234)=Repex),0)
*$DT234</f>
        <v>0</v>
      </c>
      <c r="EA234" s="188" cm="1">
        <f t="array" aca="1" ref="EA234" ca="1">IFERROR(INDEX(Forecast_Capex_Input!CB$12:CB$286,$X234)
*(INDEX(Forecast_Capex_Input!$H$12:$H$286,$X234)=Repex),0)
*$DT234</f>
        <v>0</v>
      </c>
      <c r="EB234" s="188" cm="1">
        <f t="array" aca="1" ref="EB234" ca="1">IFERROR(INDEX(Forecast_Capex_Input!CC$12:CC$286,$X234)
*(INDEX(Forecast_Capex_Input!$H$12:$H$286,$X234)=Repex),0)
*$DT234</f>
        <v>0</v>
      </c>
      <c r="EC234" s="165"/>
      <c r="ED234" s="226" t="str">
        <f t="shared" si="171"/>
        <v>N/A</v>
      </c>
      <c r="EE234" s="174" t="s">
        <v>15</v>
      </c>
    </row>
    <row r="235" spans="3:135" x14ac:dyDescent="0.2">
      <c r="C235" s="174">
        <f t="shared" si="172"/>
        <v>225</v>
      </c>
      <c r="D235" s="167" t="str" cm="1">
        <f t="array" ref="D235">IFERROR(INDEX(Forecast_Capex_Input!$D$12:$D$286,$X235),NA)</f>
        <v>Various lines- Insulator condition</v>
      </c>
      <c r="E235" s="172" t="b" cm="1">
        <f t="array" ref="E235">IF($X235=NA,NA,INDEX(Forecast_Capex_Input!$E$12:$E$286,$X235))</f>
        <v>0</v>
      </c>
      <c r="F235" s="167" t="str" cm="1">
        <f t="array" aca="1" ref="F235" ca="1">IFERROR(INDEX(General!$E$25:$E$26,$Y235),NA)</f>
        <v>Labour</v>
      </c>
      <c r="G235" s="167" t="str" cm="1">
        <f t="array" aca="1" ref="G235" ca="1">IFERROR(INDEX(Forecast_Capex_Input!$AI$11:$BB$11,$AA235),NA)</f>
        <v>Transmission Lines</v>
      </c>
      <c r="H235" s="189" cm="1">
        <f t="array" aca="1" ref="H235" ca="1">IFERROR(INDEX(Forecast_Capex_Input!$AI$12:$BB$286,$X235,$AA235),NA)</f>
        <v>1</v>
      </c>
      <c r="I235" s="199" t="str" cm="1">
        <f t="array" ref="I235">IFERROR(INDEX(Forecast_Capex_Input!$F$12:$F$286,$X235),NA)</f>
        <v>Replacement Expenditure</v>
      </c>
      <c r="J235" s="199" t="str" cm="1">
        <f t="array" ref="J235">IFERROR(INDEX(Forecast_Capex_Input!G$12:G$286,$X235),NA)</f>
        <v>Transmission Lines</v>
      </c>
      <c r="K235" s="199" t="str" cm="1">
        <f t="array" ref="K235">IFERROR(INDEX(Forecast_Capex_Input!H$12:H$286,$X235),NA)</f>
        <v>Repex</v>
      </c>
      <c r="L235" s="199" t="str" cm="1">
        <f t="array" ref="L235">IFERROR(INDEX(Forecast_Capex_Input!I$12:I$286,$X235),NA)</f>
        <v>N/A</v>
      </c>
      <c r="M235" s="199" t="str" cm="1">
        <f t="array" ref="M235">IFERROR(INDEX(Forecast_Capex_Input!J$12:J$286,$X235),NA)</f>
        <v>N/A</v>
      </c>
      <c r="N235" s="199" t="str" cm="1">
        <f t="array" ref="N235">IFERROR(INDEX(Forecast_Capex_Input!K$12:K$286,$X235),NA)</f>
        <v>TL - Insulators</v>
      </c>
      <c r="O235" s="199" t="str" cm="1">
        <f t="array" ref="O235">IFERROR(INDEX(Forecast_Capex_Input!L$12:L$286,$X235),NA)</f>
        <v>TL - Safe and Reliable Network</v>
      </c>
      <c r="P235" s="199" t="str" cm="1">
        <f t="array" ref="P235">IFERROR(INDEX(Forecast_Capex_Input!M$12:M$286,$X235),NA)</f>
        <v>N/A</v>
      </c>
      <c r="Q235" s="172" t="str" cm="1">
        <f t="array" ref="Q235">IFERROR(INDEX(Forecast_Capex_Input!N$12:N$286,$X235),NA)</f>
        <v>No</v>
      </c>
      <c r="R235" s="265" cm="1">
        <f t="array" ref="R235">IFERROR(INDEX(Forecast_Capex_Input!O$12:O$286,$X235),0)</f>
        <v>0</v>
      </c>
      <c r="S235" s="172" t="str" cm="1">
        <f t="array" ref="S235">IFERROR(INDEX(Forecast_Capex_Input!P$12:P$286,$X235),0)</f>
        <v>Safety security &amp; reliability</v>
      </c>
      <c r="T235" s="199" t="str" cm="1">
        <f t="array" aca="1" ref="T235" ca="1">IFERROR(INDEX(General!$K$84:$K$103,$AA235),NA)</f>
        <v>Transmission Lines (2018 onwards)</v>
      </c>
      <c r="U235" s="188" cm="1">
        <f t="array" aca="1" ref="U235" ca="1">IFERROR(
IF($F235=General!$E$25,INDEX(Forecast_Capex_Input!S$12:S$286,$X235),
INDEX(Forecast_Capex_Input!T$12:T$286,$X235)),0)</f>
        <v>0.24514971889180454</v>
      </c>
      <c r="V235" s="222" t="b">
        <f>IFERROR(INDEX(Overheads!$T$19:$T$26,MATCH($I235,Overheads!$E$19:$E$26,0)),FALSE)</f>
        <v>1</v>
      </c>
      <c r="W235" s="165"/>
      <c r="X235" s="174">
        <f>IFERROR(
IF(MATCH($C235,Forecast_Capex_Input!$CI$12:$CI$286,1)+1&gt;MAX(Forecast_Capex_Input!$C$12:$C$286),NA,
MATCH($C235,Forecast_Capex_Input!$CI$12:$CI$286,1)+1),1)</f>
        <v>90</v>
      </c>
      <c r="Y235" s="174" cm="1">
        <f t="array" aca="1" ref="Y235" ca="1">IFERROR(
IF(X234&lt;&gt;X235,1,
IF(COUNTIF(OFFSET(Y234,0,0,-INDEX(Forecast_Capex_Input!$CG$12:$CG$286,$X235)),Y234)=INDEX(Forecast_Capex_Input!$CG$12:$CG$286,$X235),Y234+1,Y234)),NA)</f>
        <v>1</v>
      </c>
      <c r="Z235" s="174" cm="1">
        <f t="array" ref="Z235">IFERROR($C235-IF($X235=1,1,INDEX(Forecast_Capex_Input!$CI$12:$CI$286,$X235-1))+1,NA)</f>
        <v>1</v>
      </c>
      <c r="AA235" s="174" cm="1">
        <f t="array" aca="1" ref="AA235" ca="1">IFERROR(IF(Y235=1,
INDEX(Forecast_Capex_Input!$AI$10:$BB$10,SMALL(IF(INDEX(Forecast_Capex_Input!$AI$12:$BB$286,$X235,0)&gt;0,COLUMN(Forecast_Capex_Input!$AI$10:$BB$10)-COLUMN(Forecast_Capex_Input!$AI$12)+1),ROWS(OFFSET(AA234,0,0,-$Z235)))),
OFFSET(AA234,-INDEX(Forecast_Capex_Input!$CG$12:$CG$286,$X235)+1,0)),NA)</f>
        <v>1</v>
      </c>
      <c r="AB235" s="174">
        <f t="shared" ca="1" si="141"/>
        <v>1</v>
      </c>
      <c r="AC235" s="222" t="b">
        <f t="shared" si="173"/>
        <v>0</v>
      </c>
      <c r="AD235" s="220" t="b">
        <v>0</v>
      </c>
      <c r="AE235" s="222" t="b">
        <f t="shared" si="142"/>
        <v>1</v>
      </c>
      <c r="AF235" s="165"/>
      <c r="AG235" s="215">
        <v>0</v>
      </c>
      <c r="AH235" s="215">
        <v>0</v>
      </c>
      <c r="AI235" s="215">
        <v>0</v>
      </c>
      <c r="AJ235" s="215">
        <v>0</v>
      </c>
      <c r="AK235" s="215">
        <v>0</v>
      </c>
      <c r="AL235" s="155">
        <v>0</v>
      </c>
      <c r="AM235" s="165"/>
      <c r="AN235" s="215" cm="1">
        <f t="array" aca="1" ref="AN235" ca="1">IFERROR(INDEX(General!O$33:O$34,$AB235)
*AG235,0)</f>
        <v>0</v>
      </c>
      <c r="AO235" s="215" cm="1">
        <f t="array" aca="1" ref="AO235" ca="1">IFERROR(INDEX(General!P$33:P$34,$AB235)
*AH235,0)</f>
        <v>0</v>
      </c>
      <c r="AP235" s="215" cm="1">
        <f t="array" aca="1" ref="AP235" ca="1">IFERROR(INDEX(General!Q$33:Q$34,$AB235)
*AI235,0)</f>
        <v>0</v>
      </c>
      <c r="AQ235" s="215" cm="1">
        <f t="array" aca="1" ref="AQ235" ca="1">IFERROR(INDEX(General!R$33:R$34,$AB235)
*AJ235,0)</f>
        <v>0</v>
      </c>
      <c r="AR235" s="215" cm="1">
        <f t="array" aca="1" ref="AR235" ca="1">IFERROR(INDEX(General!S$33:S$34,$AB235)
*AK235,0)</f>
        <v>0</v>
      </c>
      <c r="AS235" s="155">
        <f t="shared" ca="1" si="174"/>
        <v>0</v>
      </c>
      <c r="AT235" s="165"/>
      <c r="AU235" s="215">
        <f ca="1">IF($AE235=FALSE,AN235*Overheads!$R$24*$V235,
IFERROR(Overheads!$O$49*$V235*AN235,0)
+IFERROR(Overheads!Q$59*$V235*(AN235/Overheads!Q$68),0))</f>
        <v>0</v>
      </c>
      <c r="AV235" s="215">
        <f ca="1">IF($AE235=FALSE,AO235*Overheads!$R$24*$V235,
IFERROR(Overheads!$O$49*$V235*AO235,0)
+IFERROR(Overheads!R$59*$V235*(AO235/Overheads!R$68),0))</f>
        <v>0</v>
      </c>
      <c r="AW235" s="215">
        <f ca="1">IF($AE235=FALSE,AP235*Overheads!$R$24*$V235,
IFERROR(Overheads!$O$49*$V235*AP235,0)
+IFERROR(Overheads!S$59*$V235*(AP235/Overheads!S$68),0))</f>
        <v>0</v>
      </c>
      <c r="AX235" s="215">
        <f ca="1">IF($AE235=FALSE,AQ235*Overheads!$R$24*$V235,
IFERROR(Overheads!$O$49*$V235*AQ235,0)
+IFERROR(Overheads!T$59*$V235*(AQ235/Overheads!T$68),0))</f>
        <v>0</v>
      </c>
      <c r="AY235" s="215">
        <f ca="1">IF($AE235=FALSE,AR235*Overheads!$R$24*$V235,
IFERROR(Overheads!$O$49*$V235*AR235,0)
+IFERROR(Overheads!U$59*$V235*(AR235/Overheads!U$68),0))</f>
        <v>0</v>
      </c>
      <c r="AZ235" s="155">
        <f t="shared" ca="1" si="175"/>
        <v>0</v>
      </c>
      <c r="BA235" s="165"/>
      <c r="BB235" s="215">
        <f ca="1">IF($AE235=FALSE,AN235*Overheads!$S$25,
IFERROR(Overheads!$O$50*AN235,0)
+IFERROR(Overheads!Q$60*(AN235/Overheads!Q$66),0))</f>
        <v>0</v>
      </c>
      <c r="BC235" s="215">
        <f ca="1">IF($AE235=FALSE,AO235*Overheads!$S$25,
IFERROR(Overheads!$O$50*AO235,0)
+IFERROR(Overheads!R$60*(AO235/Overheads!R$66),0))</f>
        <v>0</v>
      </c>
      <c r="BD235" s="215">
        <f ca="1">IF($AE235=FALSE,AP235*Overheads!$S$25,
IFERROR(Overheads!$O$50*AP235,0)
+IFERROR(Overheads!S$60*(AP235/Overheads!S$66),0))</f>
        <v>0</v>
      </c>
      <c r="BE235" s="215">
        <f ca="1">IF($AE235=FALSE,AQ235*Overheads!$S$25,
IFERROR(Overheads!$O$50*AQ235,0)
+IFERROR(Overheads!T$60*(AQ235/Overheads!T$66),0))</f>
        <v>0</v>
      </c>
      <c r="BF235" s="215">
        <f ca="1">IF($AE235=FALSE,AR235*Overheads!$S$25,
IFERROR(Overheads!$O$50*AR235,0)
+IFERROR(Overheads!U$60*(AR235/Overheads!U$66),0))</f>
        <v>0</v>
      </c>
      <c r="BG235" s="155">
        <f t="shared" ca="1" si="176"/>
        <v>0</v>
      </c>
      <c r="BH235" s="165"/>
      <c r="BI235" s="215">
        <f t="shared" ca="1" si="177"/>
        <v>0</v>
      </c>
      <c r="BJ235" s="215">
        <f t="shared" ca="1" si="143"/>
        <v>0</v>
      </c>
      <c r="BK235" s="215">
        <f t="shared" ca="1" si="144"/>
        <v>0</v>
      </c>
      <c r="BL235" s="215">
        <f t="shared" ca="1" si="145"/>
        <v>0</v>
      </c>
      <c r="BM235" s="215">
        <f t="shared" ca="1" si="146"/>
        <v>0</v>
      </c>
      <c r="BN235" s="155">
        <f t="shared" ca="1" si="178"/>
        <v>0</v>
      </c>
      <c r="BO235" s="165"/>
      <c r="BP235" s="187" cm="1">
        <f t="array" ref="BP235">IFERROR(IF($X235=$X234,BP234,INDEX(Forecast_Capex_Input!AC$12:AC$286,$X235)),0)</f>
        <v>0.35910539690604376</v>
      </c>
      <c r="BQ235" s="187" cm="1">
        <f t="array" ref="BQ235">IFERROR(IF($X235=$X234,BQ234,INDEX(Forecast_Capex_Input!AD$12:AD$286,$X235)),0)</f>
        <v>0</v>
      </c>
      <c r="BR235" s="187" cm="1">
        <f t="array" ref="BR235">IFERROR(IF($X235=$X234,BR234,INDEX(Forecast_Capex_Input!AE$12:AE$286,$X235)),0)</f>
        <v>0</v>
      </c>
      <c r="BS235" s="187" cm="1">
        <f t="array" ref="BS235">IFERROR(IF($X235=$X234,BS234,INDEX(Forecast_Capex_Input!AF$12:AF$286,$X235)),0)</f>
        <v>0</v>
      </c>
      <c r="BT235" s="187" cm="1">
        <f t="array" ref="BT235">IFERROR(IF($X235=$X234,BT234,INDEX(Forecast_Capex_Input!AG$12:AG$286,$X235)),0)</f>
        <v>0.63287728998436898</v>
      </c>
      <c r="BU235" s="165"/>
      <c r="BV235" s="215">
        <f t="shared" si="147"/>
        <v>0</v>
      </c>
      <c r="BW235" s="215">
        <f t="shared" si="148"/>
        <v>0</v>
      </c>
      <c r="BX235" s="215">
        <f t="shared" si="149"/>
        <v>0</v>
      </c>
      <c r="BY235" s="215">
        <f t="shared" si="150"/>
        <v>0</v>
      </c>
      <c r="BZ235" s="215">
        <f t="shared" si="151"/>
        <v>0</v>
      </c>
      <c r="CA235" s="155">
        <f t="shared" si="179"/>
        <v>0</v>
      </c>
      <c r="CB235" s="165"/>
      <c r="CC235" s="215">
        <f t="shared" ca="1" si="152"/>
        <v>0</v>
      </c>
      <c r="CD235" s="215">
        <f t="shared" ca="1" si="153"/>
        <v>0</v>
      </c>
      <c r="CE235" s="215">
        <f t="shared" ca="1" si="154"/>
        <v>0</v>
      </c>
      <c r="CF235" s="215">
        <f t="shared" ca="1" si="155"/>
        <v>0</v>
      </c>
      <c r="CG235" s="215">
        <f t="shared" ca="1" si="156"/>
        <v>0</v>
      </c>
      <c r="CH235" s="155">
        <f t="shared" ca="1" si="180"/>
        <v>0</v>
      </c>
      <c r="CI235" s="165"/>
      <c r="CJ235" s="215">
        <f t="shared" ca="1" si="157"/>
        <v>0</v>
      </c>
      <c r="CK235" s="215">
        <f t="shared" ca="1" si="158"/>
        <v>0</v>
      </c>
      <c r="CL235" s="215">
        <f t="shared" ca="1" si="159"/>
        <v>0</v>
      </c>
      <c r="CM235" s="215">
        <f t="shared" ca="1" si="160"/>
        <v>0</v>
      </c>
      <c r="CN235" s="215">
        <f t="shared" ca="1" si="161"/>
        <v>0</v>
      </c>
      <c r="CO235" s="155">
        <f t="shared" ca="1" si="181"/>
        <v>0</v>
      </c>
      <c r="CP235" s="165"/>
      <c r="CQ235" s="223">
        <f t="shared" ca="1" si="162"/>
        <v>0</v>
      </c>
      <c r="CR235" s="223">
        <f t="shared" ca="1" si="163"/>
        <v>0</v>
      </c>
      <c r="CS235" s="223">
        <f t="shared" ca="1" si="164"/>
        <v>0</v>
      </c>
      <c r="CT235" s="223">
        <f t="shared" ca="1" si="165"/>
        <v>0</v>
      </c>
      <c r="CU235" s="223">
        <f t="shared" ca="1" si="166"/>
        <v>0</v>
      </c>
      <c r="CV235" s="155">
        <f t="shared" ca="1" si="182"/>
        <v>0</v>
      </c>
      <c r="CW235" s="165"/>
      <c r="CX235" s="215">
        <f t="shared" ca="1" si="183"/>
        <v>0</v>
      </c>
      <c r="CY235" s="215">
        <f t="shared" ca="1" si="167"/>
        <v>0</v>
      </c>
      <c r="CZ235" s="215">
        <f t="shared" ca="1" si="168"/>
        <v>0</v>
      </c>
      <c r="DA235" s="215">
        <f t="shared" ca="1" si="169"/>
        <v>0</v>
      </c>
      <c r="DB235" s="215">
        <f t="shared" ca="1" si="170"/>
        <v>0</v>
      </c>
      <c r="DC235" s="155">
        <f t="shared" ca="1" si="184"/>
        <v>0</v>
      </c>
      <c r="DD235" s="165"/>
      <c r="DE235" s="188" t="b" cm="1">
        <f t="array" aca="1" ref="DE235" ca="1">OR($G235=Forecast_Capex_Input!$BF$8:$BF$10)</f>
        <v>1</v>
      </c>
      <c r="DF235" s="188" cm="1">
        <f t="array" aca="1" ref="DF235" ca="1">IFERROR(INDEX(Forecast_Capex_Input!BG$12:BG$286,$X235)
*(INDEX(Forecast_Capex_Input!$H$12:$H$286,$X235)=Repex),0)
*$DE235</f>
        <v>0</v>
      </c>
      <c r="DG235" s="188" cm="1">
        <f t="array" aca="1" ref="DG235" ca="1">IFERROR(INDEX(Forecast_Capex_Input!BH$12:BH$286,$X235)
*(INDEX(Forecast_Capex_Input!$H$12:$H$286,$X235)=Repex),0)
*$DE235</f>
        <v>0</v>
      </c>
      <c r="DH235" s="188" cm="1">
        <f t="array" aca="1" ref="DH235" ca="1">IFERROR(INDEX(Forecast_Capex_Input!BI$12:BI$286,$X235)
*(INDEX(Forecast_Capex_Input!$H$12:$H$286,$X235)=Repex),0)
*$DE235</f>
        <v>0.8628440799418019</v>
      </c>
      <c r="DI235" s="188" cm="1">
        <f t="array" aca="1" ref="DI235" ca="1">IFERROR(INDEX(Forecast_Capex_Input!BJ$12:BJ$286,$X235)
*(INDEX(Forecast_Capex_Input!$H$12:$H$286,$X235)=Repex),0)
*$DE235</f>
        <v>0.13715592005819821</v>
      </c>
      <c r="DJ235" s="188" cm="1">
        <f t="array" aca="1" ref="DJ235" ca="1">IFERROR(INDEX(Forecast_Capex_Input!BK$12:BK$286,$X235)
*(INDEX(Forecast_Capex_Input!$H$12:$H$286,$X235)=Repex),0)
*$DE235</f>
        <v>0</v>
      </c>
      <c r="DK235" s="188" cm="1">
        <f t="array" aca="1" ref="DK235" ca="1">IFERROR(INDEX(Forecast_Capex_Input!BL$12:BL$286,$X235)
*(INDEX(Forecast_Capex_Input!$H$12:$H$286,$X235)=Repex),0)
*$DE235</f>
        <v>0</v>
      </c>
      <c r="DL235" s="165"/>
      <c r="DM235" s="188" t="b" cm="1">
        <f t="array" aca="1" ref="DM235" ca="1">OR($G235=Forecast_Capex_Input!$BN$8:$BN$9)</f>
        <v>0</v>
      </c>
      <c r="DN235" s="188" cm="1">
        <f t="array" aca="1" ref="DN235" ca="1">IFERROR(INDEX(Forecast_Capex_Input!BO$12:BO$286,$X235)
*(INDEX(Forecast_Capex_Input!$H$12:$H$286,$X235)=Repex),0)
*$DM235</f>
        <v>0</v>
      </c>
      <c r="DO235" s="188" cm="1">
        <f t="array" aca="1" ref="DO235" ca="1">IFERROR(INDEX(Forecast_Capex_Input!BP$12:BP$286,$X235)
*(INDEX(Forecast_Capex_Input!$H$12:$H$286,$X235)=Repex),0)
*$DM235</f>
        <v>0</v>
      </c>
      <c r="DP235" s="188" cm="1">
        <f t="array" aca="1" ref="DP235" ca="1">IFERROR(INDEX(Forecast_Capex_Input!BQ$12:BQ$286,$X235)
*(INDEX(Forecast_Capex_Input!$H$12:$H$286,$X235)=Repex),0)
*$DM235</f>
        <v>0</v>
      </c>
      <c r="DQ235" s="188" cm="1">
        <f t="array" aca="1" ref="DQ235" ca="1">IFERROR(INDEX(Forecast_Capex_Input!BR$12:BR$286,$X235)
*(INDEX(Forecast_Capex_Input!$H$12:$H$286,$X235)=Repex),0)
*$DM235</f>
        <v>0</v>
      </c>
      <c r="DR235" s="188" cm="1">
        <f t="array" aca="1" ref="DR235" ca="1">IFERROR(INDEX(Forecast_Capex_Input!BS$12:BS$286,$X235)
*(INDEX(Forecast_Capex_Input!$H$12:$H$286,$X235)=Repex),0)
*$DM235</f>
        <v>0</v>
      </c>
      <c r="DS235" s="165"/>
      <c r="DT235" s="188" t="b" cm="1">
        <f t="array" aca="1" ref="DT235" ca="1">OR($G235=Forecast_Capex_Input!$BU$8:$BU$10)</f>
        <v>0</v>
      </c>
      <c r="DU235" s="188" cm="1">
        <f t="array" aca="1" ref="DU235" ca="1">IFERROR(INDEX(Forecast_Capex_Input!BV$12:BV$286,$X235)
*(INDEX(Forecast_Capex_Input!$H$12:$H$286,$X235)=Repex),0)
*$DT235</f>
        <v>0</v>
      </c>
      <c r="DV235" s="188" cm="1">
        <f t="array" aca="1" ref="DV235" ca="1">IFERROR(INDEX(Forecast_Capex_Input!BW$12:BW$286,$X235)
*(INDEX(Forecast_Capex_Input!$H$12:$H$286,$X235)=Repex),0)
*$DT235</f>
        <v>0</v>
      </c>
      <c r="DW235" s="188" cm="1">
        <f t="array" aca="1" ref="DW235" ca="1">IFERROR(INDEX(Forecast_Capex_Input!BX$12:BX$286,$X235)
*(INDEX(Forecast_Capex_Input!$H$12:$H$286,$X235)=Repex),0)
*$DT235</f>
        <v>0</v>
      </c>
      <c r="DX235" s="188" cm="1">
        <f t="array" aca="1" ref="DX235" ca="1">IFERROR(INDEX(Forecast_Capex_Input!BY$12:BY$286,$X235)
*(INDEX(Forecast_Capex_Input!$H$12:$H$286,$X235)=Repex),0)
*$DT235</f>
        <v>0</v>
      </c>
      <c r="DY235" s="188" cm="1">
        <f t="array" aca="1" ref="DY235" ca="1">IFERROR(INDEX(Forecast_Capex_Input!BZ$12:BZ$286,$X235)
*(INDEX(Forecast_Capex_Input!$H$12:$H$286,$X235)=Repex),0)
*$DT235</f>
        <v>0</v>
      </c>
      <c r="DZ235" s="188" cm="1">
        <f t="array" aca="1" ref="DZ235" ca="1">IFERROR(INDEX(Forecast_Capex_Input!CA$12:CA$286,$X235)
*(INDEX(Forecast_Capex_Input!$H$12:$H$286,$X235)=Repex),0)
*$DT235</f>
        <v>0</v>
      </c>
      <c r="EA235" s="188" cm="1">
        <f t="array" aca="1" ref="EA235" ca="1">IFERROR(INDEX(Forecast_Capex_Input!CB$12:CB$286,$X235)
*(INDEX(Forecast_Capex_Input!$H$12:$H$286,$X235)=Repex),0)
*$DT235</f>
        <v>0</v>
      </c>
      <c r="EB235" s="188" cm="1">
        <f t="array" aca="1" ref="EB235" ca="1">IFERROR(INDEX(Forecast_Capex_Input!CC$12:CC$286,$X235)
*(INDEX(Forecast_Capex_Input!$H$12:$H$286,$X235)=Repex),0)
*$DT235</f>
        <v>0</v>
      </c>
      <c r="EC235" s="165"/>
      <c r="ED235" s="226" t="str">
        <f t="shared" si="171"/>
        <v>N/A</v>
      </c>
      <c r="EE235" s="174" t="s">
        <v>15</v>
      </c>
    </row>
    <row r="236" spans="3:135" x14ac:dyDescent="0.2">
      <c r="C236" s="174">
        <f t="shared" si="172"/>
        <v>226</v>
      </c>
      <c r="D236" s="167" t="str" cm="1">
        <f t="array" ref="D236">IFERROR(INDEX(Forecast_Capex_Input!$D$12:$D$286,$X236),NA)</f>
        <v>Various lines- Insulator condition</v>
      </c>
      <c r="E236" s="172" t="b" cm="1">
        <f t="array" ref="E236">IF($X236=NA,NA,INDEX(Forecast_Capex_Input!$E$12:$E$286,$X236))</f>
        <v>0</v>
      </c>
      <c r="F236" s="167" t="str" cm="1">
        <f t="array" aca="1" ref="F236" ca="1">IFERROR(INDEX(General!$E$25:$E$26,$Y236),NA)</f>
        <v>Non-Labour</v>
      </c>
      <c r="G236" s="167" t="str" cm="1">
        <f t="array" aca="1" ref="G236" ca="1">IFERROR(INDEX(Forecast_Capex_Input!$AI$11:$BB$11,$AA236),NA)</f>
        <v>Transmission Lines</v>
      </c>
      <c r="H236" s="189" cm="1">
        <f t="array" aca="1" ref="H236" ca="1">IFERROR(INDEX(Forecast_Capex_Input!$AI$12:$BB$286,$X236,$AA236),NA)</f>
        <v>1</v>
      </c>
      <c r="I236" s="199" t="str" cm="1">
        <f t="array" ref="I236">IFERROR(INDEX(Forecast_Capex_Input!$F$12:$F$286,$X236),NA)</f>
        <v>Replacement Expenditure</v>
      </c>
      <c r="J236" s="199" t="str" cm="1">
        <f t="array" ref="J236">IFERROR(INDEX(Forecast_Capex_Input!G$12:G$286,$X236),NA)</f>
        <v>Transmission Lines</v>
      </c>
      <c r="K236" s="199" t="str" cm="1">
        <f t="array" ref="K236">IFERROR(INDEX(Forecast_Capex_Input!H$12:H$286,$X236),NA)</f>
        <v>Repex</v>
      </c>
      <c r="L236" s="199" t="str" cm="1">
        <f t="array" ref="L236">IFERROR(INDEX(Forecast_Capex_Input!I$12:I$286,$X236),NA)</f>
        <v>N/A</v>
      </c>
      <c r="M236" s="199" t="str" cm="1">
        <f t="array" ref="M236">IFERROR(INDEX(Forecast_Capex_Input!J$12:J$286,$X236),NA)</f>
        <v>N/A</v>
      </c>
      <c r="N236" s="199" t="str" cm="1">
        <f t="array" ref="N236">IFERROR(INDEX(Forecast_Capex_Input!K$12:K$286,$X236),NA)</f>
        <v>TL - Insulators</v>
      </c>
      <c r="O236" s="199" t="str" cm="1">
        <f t="array" ref="O236">IFERROR(INDEX(Forecast_Capex_Input!L$12:L$286,$X236),NA)</f>
        <v>TL - Safe and Reliable Network</v>
      </c>
      <c r="P236" s="199" t="str" cm="1">
        <f t="array" ref="P236">IFERROR(INDEX(Forecast_Capex_Input!M$12:M$286,$X236),NA)</f>
        <v>N/A</v>
      </c>
      <c r="Q236" s="172" t="str" cm="1">
        <f t="array" ref="Q236">IFERROR(INDEX(Forecast_Capex_Input!N$12:N$286,$X236),NA)</f>
        <v>No</v>
      </c>
      <c r="R236" s="265" cm="1">
        <f t="array" ref="R236">IFERROR(INDEX(Forecast_Capex_Input!O$12:O$286,$X236),0)</f>
        <v>0</v>
      </c>
      <c r="S236" s="172" t="str" cm="1">
        <f t="array" ref="S236">IFERROR(INDEX(Forecast_Capex_Input!P$12:P$286,$X236),0)</f>
        <v>Safety security &amp; reliability</v>
      </c>
      <c r="T236" s="199" t="str" cm="1">
        <f t="array" aca="1" ref="T236" ca="1">IFERROR(INDEX(General!$K$84:$K$103,$AA236),NA)</f>
        <v>Transmission Lines (2018 onwards)</v>
      </c>
      <c r="U236" s="188" cm="1">
        <f t="array" aca="1" ref="U236" ca="1">IFERROR(
IF($F236=General!$E$25,INDEX(Forecast_Capex_Input!S$12:S$286,$X236),
INDEX(Forecast_Capex_Input!T$12:T$286,$X236)),0)</f>
        <v>0.75485028110819541</v>
      </c>
      <c r="V236" s="222" t="b">
        <f>IFERROR(INDEX(Overheads!$T$19:$T$26,MATCH($I236,Overheads!$E$19:$E$26,0)),FALSE)</f>
        <v>1</v>
      </c>
      <c r="W236" s="165"/>
      <c r="X236" s="174">
        <f>IFERROR(
IF(MATCH($C236,Forecast_Capex_Input!$CI$12:$CI$286,1)+1&gt;MAX(Forecast_Capex_Input!$C$12:$C$286),NA,
MATCH($C236,Forecast_Capex_Input!$CI$12:$CI$286,1)+1),1)</f>
        <v>90</v>
      </c>
      <c r="Y236" s="174" cm="1">
        <f t="array" aca="1" ref="Y236" ca="1">IFERROR(
IF(X235&lt;&gt;X236,1,
IF(COUNTIF(OFFSET(Y235,0,0,-INDEX(Forecast_Capex_Input!$CG$12:$CG$286,$X236)),Y235)=INDEX(Forecast_Capex_Input!$CG$12:$CG$286,$X236),Y235+1,Y235)),NA)</f>
        <v>2</v>
      </c>
      <c r="Z236" s="174" cm="1">
        <f t="array" ref="Z236">IFERROR($C236-IF($X236=1,1,INDEX(Forecast_Capex_Input!$CI$12:$CI$286,$X236-1))+1,NA)</f>
        <v>2</v>
      </c>
      <c r="AA236" s="174" cm="1">
        <f t="array" aca="1" ref="AA236" ca="1">IFERROR(IF(Y236=1,
INDEX(Forecast_Capex_Input!$AI$10:$BB$10,SMALL(IF(INDEX(Forecast_Capex_Input!$AI$12:$BB$286,$X236,0)&gt;0,COLUMN(Forecast_Capex_Input!$AI$10:$BB$10)-COLUMN(Forecast_Capex_Input!$AI$12)+1),ROWS(OFFSET(AA235,0,0,-$Z236)))),
OFFSET(AA235,-INDEX(Forecast_Capex_Input!$CG$12:$CG$286,$X236)+1,0)),NA)</f>
        <v>1</v>
      </c>
      <c r="AB236" s="174">
        <f t="shared" ca="1" si="141"/>
        <v>2</v>
      </c>
      <c r="AC236" s="222" t="b">
        <f t="shared" si="173"/>
        <v>0</v>
      </c>
      <c r="AD236" s="220" t="b">
        <v>0</v>
      </c>
      <c r="AE236" s="222" t="b">
        <f t="shared" si="142"/>
        <v>1</v>
      </c>
      <c r="AF236" s="165"/>
      <c r="AG236" s="215">
        <v>0</v>
      </c>
      <c r="AH236" s="215">
        <v>0</v>
      </c>
      <c r="AI236" s="215">
        <v>0</v>
      </c>
      <c r="AJ236" s="215">
        <v>0</v>
      </c>
      <c r="AK236" s="215">
        <v>0</v>
      </c>
      <c r="AL236" s="155">
        <v>0</v>
      </c>
      <c r="AM236" s="165"/>
      <c r="AN236" s="215" cm="1">
        <f t="array" aca="1" ref="AN236" ca="1">IFERROR(INDEX(General!O$33:O$34,$AB236)
*AG236,0)</f>
        <v>0</v>
      </c>
      <c r="AO236" s="215" cm="1">
        <f t="array" aca="1" ref="AO236" ca="1">IFERROR(INDEX(General!P$33:P$34,$AB236)
*AH236,0)</f>
        <v>0</v>
      </c>
      <c r="AP236" s="215" cm="1">
        <f t="array" aca="1" ref="AP236" ca="1">IFERROR(INDEX(General!Q$33:Q$34,$AB236)
*AI236,0)</f>
        <v>0</v>
      </c>
      <c r="AQ236" s="215" cm="1">
        <f t="array" aca="1" ref="AQ236" ca="1">IFERROR(INDEX(General!R$33:R$34,$AB236)
*AJ236,0)</f>
        <v>0</v>
      </c>
      <c r="AR236" s="215" cm="1">
        <f t="array" aca="1" ref="AR236" ca="1">IFERROR(INDEX(General!S$33:S$34,$AB236)
*AK236,0)</f>
        <v>0</v>
      </c>
      <c r="AS236" s="155">
        <f t="shared" ca="1" si="174"/>
        <v>0</v>
      </c>
      <c r="AT236" s="165"/>
      <c r="AU236" s="215">
        <f ca="1">IF($AE236=FALSE,AN236*Overheads!$R$24*$V236,
IFERROR(Overheads!$O$49*$V236*AN236,0)
+IFERROR(Overheads!Q$59*$V236*(AN236/Overheads!Q$68),0))</f>
        <v>0</v>
      </c>
      <c r="AV236" s="215">
        <f ca="1">IF($AE236=FALSE,AO236*Overheads!$R$24*$V236,
IFERROR(Overheads!$O$49*$V236*AO236,0)
+IFERROR(Overheads!R$59*$V236*(AO236/Overheads!R$68),0))</f>
        <v>0</v>
      </c>
      <c r="AW236" s="215">
        <f ca="1">IF($AE236=FALSE,AP236*Overheads!$R$24*$V236,
IFERROR(Overheads!$O$49*$V236*AP236,0)
+IFERROR(Overheads!S$59*$V236*(AP236/Overheads!S$68),0))</f>
        <v>0</v>
      </c>
      <c r="AX236" s="215">
        <f ca="1">IF($AE236=FALSE,AQ236*Overheads!$R$24*$V236,
IFERROR(Overheads!$O$49*$V236*AQ236,0)
+IFERROR(Overheads!T$59*$V236*(AQ236/Overheads!T$68),0))</f>
        <v>0</v>
      </c>
      <c r="AY236" s="215">
        <f ca="1">IF($AE236=FALSE,AR236*Overheads!$R$24*$V236,
IFERROR(Overheads!$O$49*$V236*AR236,0)
+IFERROR(Overheads!U$59*$V236*(AR236/Overheads!U$68),0))</f>
        <v>0</v>
      </c>
      <c r="AZ236" s="155">
        <f t="shared" ca="1" si="175"/>
        <v>0</v>
      </c>
      <c r="BA236" s="165"/>
      <c r="BB236" s="215">
        <f ca="1">IF($AE236=FALSE,AN236*Overheads!$S$25,
IFERROR(Overheads!$O$50*AN236,0)
+IFERROR(Overheads!Q$60*(AN236/Overheads!Q$66),0))</f>
        <v>0</v>
      </c>
      <c r="BC236" s="215">
        <f ca="1">IF($AE236=FALSE,AO236*Overheads!$S$25,
IFERROR(Overheads!$O$50*AO236,0)
+IFERROR(Overheads!R$60*(AO236/Overheads!R$66),0))</f>
        <v>0</v>
      </c>
      <c r="BD236" s="215">
        <f ca="1">IF($AE236=FALSE,AP236*Overheads!$S$25,
IFERROR(Overheads!$O$50*AP236,0)
+IFERROR(Overheads!S$60*(AP236/Overheads!S$66),0))</f>
        <v>0</v>
      </c>
      <c r="BE236" s="215">
        <f ca="1">IF($AE236=FALSE,AQ236*Overheads!$S$25,
IFERROR(Overheads!$O$50*AQ236,0)
+IFERROR(Overheads!T$60*(AQ236/Overheads!T$66),0))</f>
        <v>0</v>
      </c>
      <c r="BF236" s="215">
        <f ca="1">IF($AE236=FALSE,AR236*Overheads!$S$25,
IFERROR(Overheads!$O$50*AR236,0)
+IFERROR(Overheads!U$60*(AR236/Overheads!U$66),0))</f>
        <v>0</v>
      </c>
      <c r="BG236" s="155">
        <f t="shared" ca="1" si="176"/>
        <v>0</v>
      </c>
      <c r="BH236" s="165"/>
      <c r="BI236" s="215">
        <f t="shared" ca="1" si="177"/>
        <v>0</v>
      </c>
      <c r="BJ236" s="215">
        <f t="shared" ca="1" si="143"/>
        <v>0</v>
      </c>
      <c r="BK236" s="215">
        <f t="shared" ca="1" si="144"/>
        <v>0</v>
      </c>
      <c r="BL236" s="215">
        <f t="shared" ca="1" si="145"/>
        <v>0</v>
      </c>
      <c r="BM236" s="215">
        <f t="shared" ca="1" si="146"/>
        <v>0</v>
      </c>
      <c r="BN236" s="155">
        <f t="shared" ca="1" si="178"/>
        <v>0</v>
      </c>
      <c r="BO236" s="165"/>
      <c r="BP236" s="187" cm="1">
        <f t="array" ref="BP236">IFERROR(IF($X236=$X235,BP235,INDEX(Forecast_Capex_Input!AC$12:AC$286,$X236)),0)</f>
        <v>0.35910539690604376</v>
      </c>
      <c r="BQ236" s="187" cm="1">
        <f t="array" ref="BQ236">IFERROR(IF($X236=$X235,BQ235,INDEX(Forecast_Capex_Input!AD$12:AD$286,$X236)),0)</f>
        <v>0</v>
      </c>
      <c r="BR236" s="187" cm="1">
        <f t="array" ref="BR236">IFERROR(IF($X236=$X235,BR235,INDEX(Forecast_Capex_Input!AE$12:AE$286,$X236)),0)</f>
        <v>0</v>
      </c>
      <c r="BS236" s="187" cm="1">
        <f t="array" ref="BS236">IFERROR(IF($X236=$X235,BS235,INDEX(Forecast_Capex_Input!AF$12:AF$286,$X236)),0)</f>
        <v>0</v>
      </c>
      <c r="BT236" s="187" cm="1">
        <f t="array" ref="BT236">IFERROR(IF($X236=$X235,BT235,INDEX(Forecast_Capex_Input!AG$12:AG$286,$X236)),0)</f>
        <v>0.63287728998436898</v>
      </c>
      <c r="BU236" s="165"/>
      <c r="BV236" s="215">
        <f t="shared" si="147"/>
        <v>0</v>
      </c>
      <c r="BW236" s="215">
        <f t="shared" si="148"/>
        <v>0</v>
      </c>
      <c r="BX236" s="215">
        <f t="shared" si="149"/>
        <v>0</v>
      </c>
      <c r="BY236" s="215">
        <f t="shared" si="150"/>
        <v>0</v>
      </c>
      <c r="BZ236" s="215">
        <f t="shared" si="151"/>
        <v>0</v>
      </c>
      <c r="CA236" s="155">
        <f t="shared" si="179"/>
        <v>0</v>
      </c>
      <c r="CB236" s="165"/>
      <c r="CC236" s="215">
        <f t="shared" ca="1" si="152"/>
        <v>0</v>
      </c>
      <c r="CD236" s="215">
        <f t="shared" ca="1" si="153"/>
        <v>0</v>
      </c>
      <c r="CE236" s="215">
        <f t="shared" ca="1" si="154"/>
        <v>0</v>
      </c>
      <c r="CF236" s="215">
        <f t="shared" ca="1" si="155"/>
        <v>0</v>
      </c>
      <c r="CG236" s="215">
        <f t="shared" ca="1" si="156"/>
        <v>0</v>
      </c>
      <c r="CH236" s="155">
        <f t="shared" ca="1" si="180"/>
        <v>0</v>
      </c>
      <c r="CI236" s="165"/>
      <c r="CJ236" s="215">
        <f t="shared" ca="1" si="157"/>
        <v>0</v>
      </c>
      <c r="CK236" s="215">
        <f t="shared" ca="1" si="158"/>
        <v>0</v>
      </c>
      <c r="CL236" s="215">
        <f t="shared" ca="1" si="159"/>
        <v>0</v>
      </c>
      <c r="CM236" s="215">
        <f t="shared" ca="1" si="160"/>
        <v>0</v>
      </c>
      <c r="CN236" s="215">
        <f t="shared" ca="1" si="161"/>
        <v>0</v>
      </c>
      <c r="CO236" s="155">
        <f t="shared" ca="1" si="181"/>
        <v>0</v>
      </c>
      <c r="CP236" s="165"/>
      <c r="CQ236" s="223">
        <f t="shared" ca="1" si="162"/>
        <v>0</v>
      </c>
      <c r="CR236" s="223">
        <f t="shared" ca="1" si="163"/>
        <v>0</v>
      </c>
      <c r="CS236" s="223">
        <f t="shared" ca="1" si="164"/>
        <v>0</v>
      </c>
      <c r="CT236" s="223">
        <f t="shared" ca="1" si="165"/>
        <v>0</v>
      </c>
      <c r="CU236" s="223">
        <f t="shared" ca="1" si="166"/>
        <v>0</v>
      </c>
      <c r="CV236" s="155">
        <f t="shared" ca="1" si="182"/>
        <v>0</v>
      </c>
      <c r="CW236" s="165"/>
      <c r="CX236" s="215">
        <f t="shared" ca="1" si="183"/>
        <v>0</v>
      </c>
      <c r="CY236" s="215">
        <f t="shared" ca="1" si="167"/>
        <v>0</v>
      </c>
      <c r="CZ236" s="215">
        <f t="shared" ca="1" si="168"/>
        <v>0</v>
      </c>
      <c r="DA236" s="215">
        <f t="shared" ca="1" si="169"/>
        <v>0</v>
      </c>
      <c r="DB236" s="215">
        <f t="shared" ca="1" si="170"/>
        <v>0</v>
      </c>
      <c r="DC236" s="155">
        <f t="shared" ca="1" si="184"/>
        <v>0</v>
      </c>
      <c r="DD236" s="165"/>
      <c r="DE236" s="188" t="b" cm="1">
        <f t="array" aca="1" ref="DE236" ca="1">OR($G236=Forecast_Capex_Input!$BF$8:$BF$10)</f>
        <v>1</v>
      </c>
      <c r="DF236" s="188" cm="1">
        <f t="array" aca="1" ref="DF236" ca="1">IFERROR(INDEX(Forecast_Capex_Input!BG$12:BG$286,$X236)
*(INDEX(Forecast_Capex_Input!$H$12:$H$286,$X236)=Repex),0)
*$DE236</f>
        <v>0</v>
      </c>
      <c r="DG236" s="188" cm="1">
        <f t="array" aca="1" ref="DG236" ca="1">IFERROR(INDEX(Forecast_Capex_Input!BH$12:BH$286,$X236)
*(INDEX(Forecast_Capex_Input!$H$12:$H$286,$X236)=Repex),0)
*$DE236</f>
        <v>0</v>
      </c>
      <c r="DH236" s="188" cm="1">
        <f t="array" aca="1" ref="DH236" ca="1">IFERROR(INDEX(Forecast_Capex_Input!BI$12:BI$286,$X236)
*(INDEX(Forecast_Capex_Input!$H$12:$H$286,$X236)=Repex),0)
*$DE236</f>
        <v>0.8628440799418019</v>
      </c>
      <c r="DI236" s="188" cm="1">
        <f t="array" aca="1" ref="DI236" ca="1">IFERROR(INDEX(Forecast_Capex_Input!BJ$12:BJ$286,$X236)
*(INDEX(Forecast_Capex_Input!$H$12:$H$286,$X236)=Repex),0)
*$DE236</f>
        <v>0.13715592005819821</v>
      </c>
      <c r="DJ236" s="188" cm="1">
        <f t="array" aca="1" ref="DJ236" ca="1">IFERROR(INDEX(Forecast_Capex_Input!BK$12:BK$286,$X236)
*(INDEX(Forecast_Capex_Input!$H$12:$H$286,$X236)=Repex),0)
*$DE236</f>
        <v>0</v>
      </c>
      <c r="DK236" s="188" cm="1">
        <f t="array" aca="1" ref="DK236" ca="1">IFERROR(INDEX(Forecast_Capex_Input!BL$12:BL$286,$X236)
*(INDEX(Forecast_Capex_Input!$H$12:$H$286,$X236)=Repex),0)
*$DE236</f>
        <v>0</v>
      </c>
      <c r="DL236" s="165"/>
      <c r="DM236" s="188" t="b" cm="1">
        <f t="array" aca="1" ref="DM236" ca="1">OR($G236=Forecast_Capex_Input!$BN$8:$BN$9)</f>
        <v>0</v>
      </c>
      <c r="DN236" s="188" cm="1">
        <f t="array" aca="1" ref="DN236" ca="1">IFERROR(INDEX(Forecast_Capex_Input!BO$12:BO$286,$X236)
*(INDEX(Forecast_Capex_Input!$H$12:$H$286,$X236)=Repex),0)
*$DM236</f>
        <v>0</v>
      </c>
      <c r="DO236" s="188" cm="1">
        <f t="array" aca="1" ref="DO236" ca="1">IFERROR(INDEX(Forecast_Capex_Input!BP$12:BP$286,$X236)
*(INDEX(Forecast_Capex_Input!$H$12:$H$286,$X236)=Repex),0)
*$DM236</f>
        <v>0</v>
      </c>
      <c r="DP236" s="188" cm="1">
        <f t="array" aca="1" ref="DP236" ca="1">IFERROR(INDEX(Forecast_Capex_Input!BQ$12:BQ$286,$X236)
*(INDEX(Forecast_Capex_Input!$H$12:$H$286,$X236)=Repex),0)
*$DM236</f>
        <v>0</v>
      </c>
      <c r="DQ236" s="188" cm="1">
        <f t="array" aca="1" ref="DQ236" ca="1">IFERROR(INDEX(Forecast_Capex_Input!BR$12:BR$286,$X236)
*(INDEX(Forecast_Capex_Input!$H$12:$H$286,$X236)=Repex),0)
*$DM236</f>
        <v>0</v>
      </c>
      <c r="DR236" s="188" cm="1">
        <f t="array" aca="1" ref="DR236" ca="1">IFERROR(INDEX(Forecast_Capex_Input!BS$12:BS$286,$X236)
*(INDEX(Forecast_Capex_Input!$H$12:$H$286,$X236)=Repex),0)
*$DM236</f>
        <v>0</v>
      </c>
      <c r="DS236" s="165"/>
      <c r="DT236" s="188" t="b" cm="1">
        <f t="array" aca="1" ref="DT236" ca="1">OR($G236=Forecast_Capex_Input!$BU$8:$BU$10)</f>
        <v>0</v>
      </c>
      <c r="DU236" s="188" cm="1">
        <f t="array" aca="1" ref="DU236" ca="1">IFERROR(INDEX(Forecast_Capex_Input!BV$12:BV$286,$X236)
*(INDEX(Forecast_Capex_Input!$H$12:$H$286,$X236)=Repex),0)
*$DT236</f>
        <v>0</v>
      </c>
      <c r="DV236" s="188" cm="1">
        <f t="array" aca="1" ref="DV236" ca="1">IFERROR(INDEX(Forecast_Capex_Input!BW$12:BW$286,$X236)
*(INDEX(Forecast_Capex_Input!$H$12:$H$286,$X236)=Repex),0)
*$DT236</f>
        <v>0</v>
      </c>
      <c r="DW236" s="188" cm="1">
        <f t="array" aca="1" ref="DW236" ca="1">IFERROR(INDEX(Forecast_Capex_Input!BX$12:BX$286,$X236)
*(INDEX(Forecast_Capex_Input!$H$12:$H$286,$X236)=Repex),0)
*$DT236</f>
        <v>0</v>
      </c>
      <c r="DX236" s="188" cm="1">
        <f t="array" aca="1" ref="DX236" ca="1">IFERROR(INDEX(Forecast_Capex_Input!BY$12:BY$286,$X236)
*(INDEX(Forecast_Capex_Input!$H$12:$H$286,$X236)=Repex),0)
*$DT236</f>
        <v>0</v>
      </c>
      <c r="DY236" s="188" cm="1">
        <f t="array" aca="1" ref="DY236" ca="1">IFERROR(INDEX(Forecast_Capex_Input!BZ$12:BZ$286,$X236)
*(INDEX(Forecast_Capex_Input!$H$12:$H$286,$X236)=Repex),0)
*$DT236</f>
        <v>0</v>
      </c>
      <c r="DZ236" s="188" cm="1">
        <f t="array" aca="1" ref="DZ236" ca="1">IFERROR(INDEX(Forecast_Capex_Input!CA$12:CA$286,$X236)
*(INDEX(Forecast_Capex_Input!$H$12:$H$286,$X236)=Repex),0)
*$DT236</f>
        <v>0</v>
      </c>
      <c r="EA236" s="188" cm="1">
        <f t="array" aca="1" ref="EA236" ca="1">IFERROR(INDEX(Forecast_Capex_Input!CB$12:CB$286,$X236)
*(INDEX(Forecast_Capex_Input!$H$12:$H$286,$X236)=Repex),0)
*$DT236</f>
        <v>0</v>
      </c>
      <c r="EB236" s="188" cm="1">
        <f t="array" aca="1" ref="EB236" ca="1">IFERROR(INDEX(Forecast_Capex_Input!CC$12:CC$286,$X236)
*(INDEX(Forecast_Capex_Input!$H$12:$H$286,$X236)=Repex),0)
*$DT236</f>
        <v>0</v>
      </c>
      <c r="EC236" s="165"/>
      <c r="ED236" s="226" t="str">
        <f t="shared" si="171"/>
        <v>N/A</v>
      </c>
      <c r="EE236" s="174" t="s">
        <v>15</v>
      </c>
    </row>
    <row r="237" spans="3:135" x14ac:dyDescent="0.2">
      <c r="C237" s="174">
        <f t="shared" si="172"/>
        <v>227</v>
      </c>
      <c r="D237" s="167" t="str" cm="1">
        <f t="array" ref="D237">IFERROR(INDEX(Forecast_Capex_Input!$D$12:$D$286,$X237),NA)</f>
        <v>Asbestos (Carryover from RP2)</v>
      </c>
      <c r="E237" s="172" t="b" cm="1">
        <f t="array" ref="E237">IF($X237=NA,NA,INDEX(Forecast_Capex_Input!$E$12:$E$286,$X237))</f>
        <v>1</v>
      </c>
      <c r="F237" s="167" t="str" cm="1">
        <f t="array" aca="1" ref="F237" ca="1">IFERROR(INDEX(General!$E$25:$E$26,$Y237),NA)</f>
        <v>Labour</v>
      </c>
      <c r="G237" s="167" t="str" cm="1">
        <f t="array" aca="1" ref="G237" ca="1">IFERROR(INDEX(Forecast_Capex_Input!$AI$11:$BB$11,$AA237),NA)</f>
        <v>Transmission Lines</v>
      </c>
      <c r="H237" s="189" cm="1">
        <f t="array" aca="1" ref="H237" ca="1">IFERROR(INDEX(Forecast_Capex_Input!$AI$12:$BB$286,$X237,$AA237),NA)</f>
        <v>1</v>
      </c>
      <c r="I237" s="199" t="str" cm="1">
        <f t="array" ref="I237">IFERROR(INDEX(Forecast_Capex_Input!$F$12:$F$286,$X237),NA)</f>
        <v>Replacement Expenditure</v>
      </c>
      <c r="J237" s="199" t="str" cm="1">
        <f t="array" ref="J237">IFERROR(INDEX(Forecast_Capex_Input!G$12:G$286,$X237),NA)</f>
        <v>Transmission Lines</v>
      </c>
      <c r="K237" s="199" t="str" cm="1">
        <f t="array" ref="K237">IFERROR(INDEX(Forecast_Capex_Input!H$12:H$286,$X237),NA)</f>
        <v>Repex</v>
      </c>
      <c r="L237" s="199" t="str" cm="1">
        <f t="array" ref="L237">IFERROR(INDEX(Forecast_Capex_Input!I$12:I$286,$X237),NA)</f>
        <v>N/A</v>
      </c>
      <c r="M237" s="199" t="str" cm="1">
        <f t="array" ref="M237">IFERROR(INDEX(Forecast_Capex_Input!J$12:J$286,$X237),NA)</f>
        <v>N/A</v>
      </c>
      <c r="N237" s="199" t="str" cm="1">
        <f t="array" ref="N237">IFERROR(INDEX(Forecast_Capex_Input!K$12:K$286,$X237),NA)</f>
        <v>TL - Transmission towers</v>
      </c>
      <c r="O237" s="199" t="str" cm="1">
        <f t="array" ref="O237">IFERROR(INDEX(Forecast_Capex_Input!L$12:L$286,$X237),NA)</f>
        <v>TL - Compliance</v>
      </c>
      <c r="P237" s="199" t="str" cm="1">
        <f t="array" ref="P237">IFERROR(INDEX(Forecast_Capex_Input!M$12:M$286,$X237),NA)</f>
        <v>N/A</v>
      </c>
      <c r="Q237" s="172" t="str" cm="1">
        <f t="array" ref="Q237">IFERROR(INDEX(Forecast_Capex_Input!N$12:N$286,$X237),NA)</f>
        <v>No</v>
      </c>
      <c r="R237" s="265" cm="1">
        <f t="array" ref="R237">IFERROR(INDEX(Forecast_Capex_Input!O$12:O$286,$X237),0)</f>
        <v>0</v>
      </c>
      <c r="S237" s="172" t="str" cm="1">
        <f t="array" ref="S237">IFERROR(INDEX(Forecast_Capex_Input!P$12:P$286,$X237),0)</f>
        <v>Safety security &amp; reliability</v>
      </c>
      <c r="T237" s="199" t="str" cm="1">
        <f t="array" aca="1" ref="T237" ca="1">IFERROR(INDEX(General!$K$84:$K$103,$AA237),NA)</f>
        <v>Transmission Lines (2018 onwards)</v>
      </c>
      <c r="U237" s="188" cm="1">
        <f t="array" aca="1" ref="U237" ca="1">IFERROR(
IF($F237=General!$E$25,INDEX(Forecast_Capex_Input!S$12:S$286,$X237),
INDEX(Forecast_Capex_Input!T$12:T$286,$X237)),0)</f>
        <v>0.18374943630582846</v>
      </c>
      <c r="V237" s="222" t="b">
        <f>IFERROR(INDEX(Overheads!$T$19:$T$26,MATCH($I237,Overheads!$E$19:$E$26,0)),FALSE)</f>
        <v>1</v>
      </c>
      <c r="W237" s="165"/>
      <c r="X237" s="174">
        <f>IFERROR(
IF(MATCH($C237,Forecast_Capex_Input!$CI$12:$CI$286,1)+1&gt;MAX(Forecast_Capex_Input!$C$12:$C$286),NA,
MATCH($C237,Forecast_Capex_Input!$CI$12:$CI$286,1)+1),1)</f>
        <v>91</v>
      </c>
      <c r="Y237" s="174" cm="1">
        <f t="array" aca="1" ref="Y237" ca="1">IFERROR(
IF(X236&lt;&gt;X237,1,
IF(COUNTIF(OFFSET(Y236,0,0,-INDEX(Forecast_Capex_Input!$CG$12:$CG$286,$X237)),Y236)=INDEX(Forecast_Capex_Input!$CG$12:$CG$286,$X237),Y236+1,Y236)),NA)</f>
        <v>1</v>
      </c>
      <c r="Z237" s="174" cm="1">
        <f t="array" ref="Z237">IFERROR($C237-IF($X237=1,1,INDEX(Forecast_Capex_Input!$CI$12:$CI$286,$X237-1))+1,NA)</f>
        <v>1</v>
      </c>
      <c r="AA237" s="174" cm="1">
        <f t="array" aca="1" ref="AA237" ca="1">IFERROR(IF(Y237=1,
INDEX(Forecast_Capex_Input!$AI$10:$BB$10,SMALL(IF(INDEX(Forecast_Capex_Input!$AI$12:$BB$286,$X237,0)&gt;0,COLUMN(Forecast_Capex_Input!$AI$10:$BB$10)-COLUMN(Forecast_Capex_Input!$AI$12)+1),ROWS(OFFSET(AA236,0,0,-$Z237)))),
OFFSET(AA236,-INDEX(Forecast_Capex_Input!$CG$12:$CG$286,$X237)+1,0)),NA)</f>
        <v>1</v>
      </c>
      <c r="AB237" s="174">
        <f t="shared" ca="1" si="141"/>
        <v>1</v>
      </c>
      <c r="AC237" s="222" t="b">
        <f t="shared" si="173"/>
        <v>0</v>
      </c>
      <c r="AD237" s="220" t="b">
        <v>0</v>
      </c>
      <c r="AE237" s="222" t="b">
        <f t="shared" si="142"/>
        <v>1</v>
      </c>
      <c r="AF237" s="165"/>
      <c r="AG237" s="215">
        <v>1.0624489943579882</v>
      </c>
      <c r="AH237" s="215">
        <v>1.0595461286464167</v>
      </c>
      <c r="AI237" s="215">
        <v>1.0595461286464167</v>
      </c>
      <c r="AJ237" s="215">
        <v>1.0595461286464167</v>
      </c>
      <c r="AK237" s="215">
        <v>1.2274560259246887</v>
      </c>
      <c r="AL237" s="155">
        <v>5.4685434062219276</v>
      </c>
      <c r="AM237" s="165"/>
      <c r="AN237" s="215" cm="1">
        <f t="array" aca="1" ref="AN237" ca="1">IFERROR(INDEX(General!O$33:O$34,$AB237)
*AG237,0)</f>
        <v>1.0607264090803035</v>
      </c>
      <c r="AO237" s="215" cm="1">
        <f t="array" aca="1" ref="AO237" ca="1">IFERROR(INDEX(General!P$33:P$34,$AB237)
*AH237,0)</f>
        <v>1.0659187931089031</v>
      </c>
      <c r="AP237" s="215" cm="1">
        <f t="array" aca="1" ref="AP237" ca="1">IFERROR(INDEX(General!Q$33:Q$34,$AB237)
*AI237,0)</f>
        <v>1.0755161516705563</v>
      </c>
      <c r="AQ237" s="215" cm="1">
        <f t="array" aca="1" ref="AQ237" ca="1">IFERROR(INDEX(General!R$33:R$34,$AB237)
*AJ237,0)</f>
        <v>1.0843724463793474</v>
      </c>
      <c r="AR237" s="215" cm="1">
        <f t="array" aca="1" ref="AR237" ca="1">IFERROR(INDEX(General!S$33:S$34,$AB237)
*AK237,0)</f>
        <v>1.2639437314404693</v>
      </c>
      <c r="AS237" s="155">
        <f t="shared" ca="1" si="174"/>
        <v>5.5504775316795802</v>
      </c>
      <c r="AT237" s="165"/>
      <c r="AU237" s="215">
        <f ca="1">IF($AE237=FALSE,AN237*Overheads!$R$24*$V237,
IFERROR(Overheads!$O$49*$V237*AN237,0)
+IFERROR(Overheads!Q$59*$V237*(AN237/Overheads!Q$68),0))</f>
        <v>0.14857212468505104</v>
      </c>
      <c r="AV237" s="215">
        <f ca="1">IF($AE237=FALSE,AO237*Overheads!$R$24*$V237,
IFERROR(Overheads!$O$49*$V237*AO237,0)
+IFERROR(Overheads!R$59*$V237*(AO237/Overheads!R$68),0))</f>
        <v>0.12721787743809651</v>
      </c>
      <c r="AW237" s="215">
        <f ca="1">IF($AE237=FALSE,AP237*Overheads!$R$24*$V237,
IFERROR(Overheads!$O$49*$V237*AP237,0)
+IFERROR(Overheads!S$59*$V237*(AP237/Overheads!S$68),0))</f>
        <v>0.13986135779120548</v>
      </c>
      <c r="AX237" s="215">
        <f ca="1">IF($AE237=FALSE,AQ237*Overheads!$R$24*$V237,
IFERROR(Overheads!$O$49*$V237*AQ237,0)
+IFERROR(Overheads!T$59*$V237*(AQ237/Overheads!T$68),0))</f>
        <v>0.15538085432026547</v>
      </c>
      <c r="AY237" s="215">
        <f ca="1">IF($AE237=FALSE,AR237*Overheads!$R$24*$V237,
IFERROR(Overheads!$O$49*$V237*AR237,0)
+IFERROR(Overheads!U$59*$V237*(AR237/Overheads!U$68),0))</f>
        <v>0.15461381587246037</v>
      </c>
      <c r="AZ237" s="155">
        <f t="shared" ca="1" si="175"/>
        <v>0.72564603010707884</v>
      </c>
      <c r="BA237" s="165"/>
      <c r="BB237" s="215">
        <f ca="1">IF($AE237=FALSE,AN237*Overheads!$S$25,
IFERROR(Overheads!$O$50*AN237,0)
+IFERROR(Overheads!Q$60*(AN237/Overheads!Q$66),0))</f>
        <v>1.9940393191688312E-2</v>
      </c>
      <c r="BC237" s="215">
        <f ca="1">IF($AE237=FALSE,AO237*Overheads!$S$25,
IFERROR(Overheads!$O$50*AO237,0)
+IFERROR(Overheads!R$60*(AO237/Overheads!R$66),0))</f>
        <v>1.7984823424003107E-2</v>
      </c>
      <c r="BD237" s="215">
        <f ca="1">IF($AE237=FALSE,AP237*Overheads!$S$25,
IFERROR(Overheads!$O$50*AP237,0)
+IFERROR(Overheads!S$60*(AP237/Overheads!S$66),0))</f>
        <v>1.9739630377998557E-2</v>
      </c>
      <c r="BE237" s="215">
        <f ca="1">IF($AE237=FALSE,AQ237*Overheads!$S$25,
IFERROR(Overheads!$O$50*AQ237,0)
+IFERROR(Overheads!T$60*(AQ237/Overheads!T$66),0))</f>
        <v>2.1981099270267864E-2</v>
      </c>
      <c r="BF237" s="215">
        <f ca="1">IF($AE237=FALSE,AR237*Overheads!$S$25,
IFERROR(Overheads!$O$50*AR237,0)
+IFERROR(Overheads!U$60*(AR237/Overheads!U$66),0))</f>
        <v>2.2630212966762021E-2</v>
      </c>
      <c r="BG237" s="155">
        <f t="shared" ca="1" si="176"/>
        <v>0.10227615923071987</v>
      </c>
      <c r="BH237" s="165"/>
      <c r="BI237" s="215">
        <f t="shared" ca="1" si="177"/>
        <v>1.229238926957043</v>
      </c>
      <c r="BJ237" s="215">
        <f t="shared" ca="1" si="143"/>
        <v>1.2111214939710029</v>
      </c>
      <c r="BK237" s="215">
        <f t="shared" ca="1" si="144"/>
        <v>1.2351171398397605</v>
      </c>
      <c r="BL237" s="215">
        <f t="shared" ca="1" si="145"/>
        <v>1.2617343999698807</v>
      </c>
      <c r="BM237" s="215">
        <f t="shared" ca="1" si="146"/>
        <v>1.4411877602796916</v>
      </c>
      <c r="BN237" s="155">
        <f t="shared" ca="1" si="178"/>
        <v>6.3783997210173791</v>
      </c>
      <c r="BO237" s="165"/>
      <c r="BP237" s="187" cm="1">
        <f t="array" ref="BP237">IFERROR(IF($X237=$X236,BP236,INDEX(Forecast_Capex_Input!AC$12:AC$286,$X237)),0)</f>
        <v>0.2</v>
      </c>
      <c r="BQ237" s="187" cm="1">
        <f t="array" ref="BQ237">IFERROR(IF($X237=$X236,BQ236,INDEX(Forecast_Capex_Input!AD$12:AD$286,$X237)),0)</f>
        <v>0.2</v>
      </c>
      <c r="BR237" s="187" cm="1">
        <f t="array" ref="BR237">IFERROR(IF($X237=$X236,BR236,INDEX(Forecast_Capex_Input!AE$12:AE$286,$X237)),0)</f>
        <v>0.2</v>
      </c>
      <c r="BS237" s="187" cm="1">
        <f t="array" ref="BS237">IFERROR(IF($X237=$X236,BS236,INDEX(Forecast_Capex_Input!AF$12:AF$286,$X237)),0)</f>
        <v>0.2</v>
      </c>
      <c r="BT237" s="187" cm="1">
        <f t="array" ref="BT237">IFERROR(IF($X237=$X236,BT236,INDEX(Forecast_Capex_Input!AG$12:AG$286,$X237)),0)</f>
        <v>0.2</v>
      </c>
      <c r="BU237" s="165"/>
      <c r="BV237" s="215">
        <f t="shared" si="147"/>
        <v>1.0937086812443855</v>
      </c>
      <c r="BW237" s="215">
        <f t="shared" si="148"/>
        <v>1.0937086812443855</v>
      </c>
      <c r="BX237" s="215">
        <f t="shared" si="149"/>
        <v>1.0937086812443855</v>
      </c>
      <c r="BY237" s="215">
        <f t="shared" si="150"/>
        <v>1.0937086812443855</v>
      </c>
      <c r="BZ237" s="215">
        <f t="shared" si="151"/>
        <v>1.0937086812443855</v>
      </c>
      <c r="CA237" s="155">
        <f t="shared" si="179"/>
        <v>5.4685434062219276</v>
      </c>
      <c r="CB237" s="165"/>
      <c r="CC237" s="215">
        <f t="shared" ca="1" si="152"/>
        <v>1.1100955063359161</v>
      </c>
      <c r="CD237" s="215">
        <f t="shared" ca="1" si="153"/>
        <v>1.1100955063359161</v>
      </c>
      <c r="CE237" s="215">
        <f t="shared" ca="1" si="154"/>
        <v>1.1100955063359161</v>
      </c>
      <c r="CF237" s="215">
        <f t="shared" ca="1" si="155"/>
        <v>1.1100955063359161</v>
      </c>
      <c r="CG237" s="215">
        <f t="shared" ca="1" si="156"/>
        <v>1.1100955063359161</v>
      </c>
      <c r="CH237" s="155">
        <f t="shared" ca="1" si="180"/>
        <v>5.5504775316795811</v>
      </c>
      <c r="CI237" s="165"/>
      <c r="CJ237" s="215">
        <f t="shared" ca="1" si="157"/>
        <v>0.14512920602141577</v>
      </c>
      <c r="CK237" s="215">
        <f t="shared" ca="1" si="158"/>
        <v>0.14512920602141577</v>
      </c>
      <c r="CL237" s="215">
        <f t="shared" ca="1" si="159"/>
        <v>0.14512920602141577</v>
      </c>
      <c r="CM237" s="215">
        <f t="shared" ca="1" si="160"/>
        <v>0.14512920602141577</v>
      </c>
      <c r="CN237" s="215">
        <f t="shared" ca="1" si="161"/>
        <v>0.14512920602141577</v>
      </c>
      <c r="CO237" s="155">
        <f t="shared" ca="1" si="181"/>
        <v>0.72564603010707884</v>
      </c>
      <c r="CP237" s="165"/>
      <c r="CQ237" s="223">
        <f t="shared" ca="1" si="162"/>
        <v>2.0455231846143975E-2</v>
      </c>
      <c r="CR237" s="223">
        <f t="shared" ca="1" si="163"/>
        <v>2.0455231846143975E-2</v>
      </c>
      <c r="CS237" s="223">
        <f t="shared" ca="1" si="164"/>
        <v>2.0455231846143975E-2</v>
      </c>
      <c r="CT237" s="223">
        <f t="shared" ca="1" si="165"/>
        <v>2.0455231846143975E-2</v>
      </c>
      <c r="CU237" s="223">
        <f t="shared" ca="1" si="166"/>
        <v>2.0455231846143975E-2</v>
      </c>
      <c r="CV237" s="155">
        <f t="shared" ca="1" si="182"/>
        <v>0.10227615923071988</v>
      </c>
      <c r="CW237" s="165"/>
      <c r="CX237" s="215">
        <f t="shared" ca="1" si="183"/>
        <v>1.2756799442034759</v>
      </c>
      <c r="CY237" s="215">
        <f t="shared" ca="1" si="167"/>
        <v>1.2756799442034759</v>
      </c>
      <c r="CZ237" s="215">
        <f t="shared" ca="1" si="168"/>
        <v>1.2756799442034759</v>
      </c>
      <c r="DA237" s="215">
        <f t="shared" ca="1" si="169"/>
        <v>1.2756799442034759</v>
      </c>
      <c r="DB237" s="215">
        <f t="shared" ca="1" si="170"/>
        <v>1.2756799442034759</v>
      </c>
      <c r="DC237" s="155">
        <f t="shared" ca="1" si="184"/>
        <v>6.3783997210173791</v>
      </c>
      <c r="DD237" s="165"/>
      <c r="DE237" s="188" t="b" cm="1">
        <f t="array" aca="1" ref="DE237" ca="1">OR($G237=Forecast_Capex_Input!$BF$8:$BF$10)</f>
        <v>1</v>
      </c>
      <c r="DF237" s="188" cm="1">
        <f t="array" aca="1" ref="DF237" ca="1">IFERROR(INDEX(Forecast_Capex_Input!BG$12:BG$286,$X237)
*(INDEX(Forecast_Capex_Input!$H$12:$H$286,$X237)=Repex),0)
*$DE237</f>
        <v>0</v>
      </c>
      <c r="DG237" s="188" cm="1">
        <f t="array" aca="1" ref="DG237" ca="1">IFERROR(INDEX(Forecast_Capex_Input!BH$12:BH$286,$X237)
*(INDEX(Forecast_Capex_Input!$H$12:$H$286,$X237)=Repex),0)
*$DE237</f>
        <v>1</v>
      </c>
      <c r="DH237" s="188" cm="1">
        <f t="array" aca="1" ref="DH237" ca="1">IFERROR(INDEX(Forecast_Capex_Input!BI$12:BI$286,$X237)
*(INDEX(Forecast_Capex_Input!$H$12:$H$286,$X237)=Repex),0)
*$DE237</f>
        <v>0</v>
      </c>
      <c r="DI237" s="188" cm="1">
        <f t="array" aca="1" ref="DI237" ca="1">IFERROR(INDEX(Forecast_Capex_Input!BJ$12:BJ$286,$X237)
*(INDEX(Forecast_Capex_Input!$H$12:$H$286,$X237)=Repex),0)
*$DE237</f>
        <v>0</v>
      </c>
      <c r="DJ237" s="188" cm="1">
        <f t="array" aca="1" ref="DJ237" ca="1">IFERROR(INDEX(Forecast_Capex_Input!BK$12:BK$286,$X237)
*(INDEX(Forecast_Capex_Input!$H$12:$H$286,$X237)=Repex),0)
*$DE237</f>
        <v>0</v>
      </c>
      <c r="DK237" s="188" cm="1">
        <f t="array" aca="1" ref="DK237" ca="1">IFERROR(INDEX(Forecast_Capex_Input!BL$12:BL$286,$X237)
*(INDEX(Forecast_Capex_Input!$H$12:$H$286,$X237)=Repex),0)
*$DE237</f>
        <v>0</v>
      </c>
      <c r="DL237" s="165"/>
      <c r="DM237" s="188" t="b" cm="1">
        <f t="array" aca="1" ref="DM237" ca="1">OR($G237=Forecast_Capex_Input!$BN$8:$BN$9)</f>
        <v>0</v>
      </c>
      <c r="DN237" s="188" cm="1">
        <f t="array" aca="1" ref="DN237" ca="1">IFERROR(INDEX(Forecast_Capex_Input!BO$12:BO$286,$X237)
*(INDEX(Forecast_Capex_Input!$H$12:$H$286,$X237)=Repex),0)
*$DM237</f>
        <v>0</v>
      </c>
      <c r="DO237" s="188" cm="1">
        <f t="array" aca="1" ref="DO237" ca="1">IFERROR(INDEX(Forecast_Capex_Input!BP$12:BP$286,$X237)
*(INDEX(Forecast_Capex_Input!$H$12:$H$286,$X237)=Repex),0)
*$DM237</f>
        <v>0</v>
      </c>
      <c r="DP237" s="188" cm="1">
        <f t="array" aca="1" ref="DP237" ca="1">IFERROR(INDEX(Forecast_Capex_Input!BQ$12:BQ$286,$X237)
*(INDEX(Forecast_Capex_Input!$H$12:$H$286,$X237)=Repex),0)
*$DM237</f>
        <v>0</v>
      </c>
      <c r="DQ237" s="188" cm="1">
        <f t="array" aca="1" ref="DQ237" ca="1">IFERROR(INDEX(Forecast_Capex_Input!BR$12:BR$286,$X237)
*(INDEX(Forecast_Capex_Input!$H$12:$H$286,$X237)=Repex),0)
*$DM237</f>
        <v>0</v>
      </c>
      <c r="DR237" s="188" cm="1">
        <f t="array" aca="1" ref="DR237" ca="1">IFERROR(INDEX(Forecast_Capex_Input!BS$12:BS$286,$X237)
*(INDEX(Forecast_Capex_Input!$H$12:$H$286,$X237)=Repex),0)
*$DM237</f>
        <v>0</v>
      </c>
      <c r="DS237" s="165"/>
      <c r="DT237" s="188" t="b" cm="1">
        <f t="array" aca="1" ref="DT237" ca="1">OR($G237=Forecast_Capex_Input!$BU$8:$BU$10)</f>
        <v>0</v>
      </c>
      <c r="DU237" s="188" cm="1">
        <f t="array" aca="1" ref="DU237" ca="1">IFERROR(INDEX(Forecast_Capex_Input!BV$12:BV$286,$X237)
*(INDEX(Forecast_Capex_Input!$H$12:$H$286,$X237)=Repex),0)
*$DT237</f>
        <v>0</v>
      </c>
      <c r="DV237" s="188" cm="1">
        <f t="array" aca="1" ref="DV237" ca="1">IFERROR(INDEX(Forecast_Capex_Input!BW$12:BW$286,$X237)
*(INDEX(Forecast_Capex_Input!$H$12:$H$286,$X237)=Repex),0)
*$DT237</f>
        <v>0</v>
      </c>
      <c r="DW237" s="188" cm="1">
        <f t="array" aca="1" ref="DW237" ca="1">IFERROR(INDEX(Forecast_Capex_Input!BX$12:BX$286,$X237)
*(INDEX(Forecast_Capex_Input!$H$12:$H$286,$X237)=Repex),0)
*$DT237</f>
        <v>0</v>
      </c>
      <c r="DX237" s="188" cm="1">
        <f t="array" aca="1" ref="DX237" ca="1">IFERROR(INDEX(Forecast_Capex_Input!BY$12:BY$286,$X237)
*(INDEX(Forecast_Capex_Input!$H$12:$H$286,$X237)=Repex),0)
*$DT237</f>
        <v>0</v>
      </c>
      <c r="DY237" s="188" cm="1">
        <f t="array" aca="1" ref="DY237" ca="1">IFERROR(INDEX(Forecast_Capex_Input!BZ$12:BZ$286,$X237)
*(INDEX(Forecast_Capex_Input!$H$12:$H$286,$X237)=Repex),0)
*$DT237</f>
        <v>0</v>
      </c>
      <c r="DZ237" s="188" cm="1">
        <f t="array" aca="1" ref="DZ237" ca="1">IFERROR(INDEX(Forecast_Capex_Input!CA$12:CA$286,$X237)
*(INDEX(Forecast_Capex_Input!$H$12:$H$286,$X237)=Repex),0)
*$DT237</f>
        <v>0</v>
      </c>
      <c r="EA237" s="188" cm="1">
        <f t="array" aca="1" ref="EA237" ca="1">IFERROR(INDEX(Forecast_Capex_Input!CB$12:CB$286,$X237)
*(INDEX(Forecast_Capex_Input!$H$12:$H$286,$X237)=Repex),0)
*$DT237</f>
        <v>0</v>
      </c>
      <c r="EB237" s="188" cm="1">
        <f t="array" aca="1" ref="EB237" ca="1">IFERROR(INDEX(Forecast_Capex_Input!CC$12:CC$286,$X237)
*(INDEX(Forecast_Capex_Input!$H$12:$H$286,$X237)=Repex),0)
*$DT237</f>
        <v>0</v>
      </c>
      <c r="EC237" s="165"/>
      <c r="ED237" s="226" t="str">
        <f t="shared" si="171"/>
        <v>N/A</v>
      </c>
      <c r="EE237" s="174" t="s">
        <v>15</v>
      </c>
    </row>
    <row r="238" spans="3:135" x14ac:dyDescent="0.2">
      <c r="C238" s="174">
        <f t="shared" si="172"/>
        <v>228</v>
      </c>
      <c r="D238" s="167" t="str" cm="1">
        <f t="array" ref="D238">IFERROR(INDEX(Forecast_Capex_Input!$D$12:$D$286,$X238),NA)</f>
        <v>Asbestos (Carryover from RP2)</v>
      </c>
      <c r="E238" s="172" t="b" cm="1">
        <f t="array" ref="E238">IF($X238=NA,NA,INDEX(Forecast_Capex_Input!$E$12:$E$286,$X238))</f>
        <v>1</v>
      </c>
      <c r="F238" s="167" t="str" cm="1">
        <f t="array" aca="1" ref="F238" ca="1">IFERROR(INDEX(General!$E$25:$E$26,$Y238),NA)</f>
        <v>Non-Labour</v>
      </c>
      <c r="G238" s="167" t="str" cm="1">
        <f t="array" aca="1" ref="G238" ca="1">IFERROR(INDEX(Forecast_Capex_Input!$AI$11:$BB$11,$AA238),NA)</f>
        <v>Transmission Lines</v>
      </c>
      <c r="H238" s="189" cm="1">
        <f t="array" aca="1" ref="H238" ca="1">IFERROR(INDEX(Forecast_Capex_Input!$AI$12:$BB$286,$X238,$AA238),NA)</f>
        <v>1</v>
      </c>
      <c r="I238" s="199" t="str" cm="1">
        <f t="array" ref="I238">IFERROR(INDEX(Forecast_Capex_Input!$F$12:$F$286,$X238),NA)</f>
        <v>Replacement Expenditure</v>
      </c>
      <c r="J238" s="199" t="str" cm="1">
        <f t="array" ref="J238">IFERROR(INDEX(Forecast_Capex_Input!G$12:G$286,$X238),NA)</f>
        <v>Transmission Lines</v>
      </c>
      <c r="K238" s="199" t="str" cm="1">
        <f t="array" ref="K238">IFERROR(INDEX(Forecast_Capex_Input!H$12:H$286,$X238),NA)</f>
        <v>Repex</v>
      </c>
      <c r="L238" s="199" t="str" cm="1">
        <f t="array" ref="L238">IFERROR(INDEX(Forecast_Capex_Input!I$12:I$286,$X238),NA)</f>
        <v>N/A</v>
      </c>
      <c r="M238" s="199" t="str" cm="1">
        <f t="array" ref="M238">IFERROR(INDEX(Forecast_Capex_Input!J$12:J$286,$X238),NA)</f>
        <v>N/A</v>
      </c>
      <c r="N238" s="199" t="str" cm="1">
        <f t="array" ref="N238">IFERROR(INDEX(Forecast_Capex_Input!K$12:K$286,$X238),NA)</f>
        <v>TL - Transmission towers</v>
      </c>
      <c r="O238" s="199" t="str" cm="1">
        <f t="array" ref="O238">IFERROR(INDEX(Forecast_Capex_Input!L$12:L$286,$X238),NA)</f>
        <v>TL - Compliance</v>
      </c>
      <c r="P238" s="199" t="str" cm="1">
        <f t="array" ref="P238">IFERROR(INDEX(Forecast_Capex_Input!M$12:M$286,$X238),NA)</f>
        <v>N/A</v>
      </c>
      <c r="Q238" s="172" t="str" cm="1">
        <f t="array" ref="Q238">IFERROR(INDEX(Forecast_Capex_Input!N$12:N$286,$X238),NA)</f>
        <v>No</v>
      </c>
      <c r="R238" s="265" cm="1">
        <f t="array" ref="R238">IFERROR(INDEX(Forecast_Capex_Input!O$12:O$286,$X238),0)</f>
        <v>0</v>
      </c>
      <c r="S238" s="172" t="str" cm="1">
        <f t="array" ref="S238">IFERROR(INDEX(Forecast_Capex_Input!P$12:P$286,$X238),0)</f>
        <v>Safety security &amp; reliability</v>
      </c>
      <c r="T238" s="199" t="str" cm="1">
        <f t="array" aca="1" ref="T238" ca="1">IFERROR(INDEX(General!$K$84:$K$103,$AA238),NA)</f>
        <v>Transmission Lines (2018 onwards)</v>
      </c>
      <c r="U238" s="188" cm="1">
        <f t="array" aca="1" ref="U238" ca="1">IFERROR(
IF($F238=General!$E$25,INDEX(Forecast_Capex_Input!S$12:S$286,$X238),
INDEX(Forecast_Capex_Input!T$12:T$286,$X238)),0)</f>
        <v>0.81625056369417148</v>
      </c>
      <c r="V238" s="222" t="b">
        <f>IFERROR(INDEX(Overheads!$T$19:$T$26,MATCH($I238,Overheads!$E$19:$E$26,0)),FALSE)</f>
        <v>1</v>
      </c>
      <c r="W238" s="165"/>
      <c r="X238" s="174">
        <f>IFERROR(
IF(MATCH($C238,Forecast_Capex_Input!$CI$12:$CI$286,1)+1&gt;MAX(Forecast_Capex_Input!$C$12:$C$286),NA,
MATCH($C238,Forecast_Capex_Input!$CI$12:$CI$286,1)+1),1)</f>
        <v>91</v>
      </c>
      <c r="Y238" s="174" cm="1">
        <f t="array" aca="1" ref="Y238" ca="1">IFERROR(
IF(X237&lt;&gt;X238,1,
IF(COUNTIF(OFFSET(Y237,0,0,-INDEX(Forecast_Capex_Input!$CG$12:$CG$286,$X238)),Y237)=INDEX(Forecast_Capex_Input!$CG$12:$CG$286,$X238),Y237+1,Y237)),NA)</f>
        <v>2</v>
      </c>
      <c r="Z238" s="174" cm="1">
        <f t="array" ref="Z238">IFERROR($C238-IF($X238=1,1,INDEX(Forecast_Capex_Input!$CI$12:$CI$286,$X238-1))+1,NA)</f>
        <v>2</v>
      </c>
      <c r="AA238" s="174" cm="1">
        <f t="array" aca="1" ref="AA238" ca="1">IFERROR(IF(Y238=1,
INDEX(Forecast_Capex_Input!$AI$10:$BB$10,SMALL(IF(INDEX(Forecast_Capex_Input!$AI$12:$BB$286,$X238,0)&gt;0,COLUMN(Forecast_Capex_Input!$AI$10:$BB$10)-COLUMN(Forecast_Capex_Input!$AI$12)+1),ROWS(OFFSET(AA237,0,0,-$Z238)))),
OFFSET(AA237,-INDEX(Forecast_Capex_Input!$CG$12:$CG$286,$X238)+1,0)),NA)</f>
        <v>1</v>
      </c>
      <c r="AB238" s="174">
        <f t="shared" ca="1" si="141"/>
        <v>2</v>
      </c>
      <c r="AC238" s="222" t="b">
        <f t="shared" si="173"/>
        <v>0</v>
      </c>
      <c r="AD238" s="220" t="b">
        <v>0</v>
      </c>
      <c r="AE238" s="222" t="b">
        <f t="shared" si="142"/>
        <v>1</v>
      </c>
      <c r="AF238" s="165"/>
      <c r="AG238" s="215">
        <v>4.7196040868262816</v>
      </c>
      <c r="AH238" s="215">
        <v>4.706708995439687</v>
      </c>
      <c r="AI238" s="215">
        <v>4.706708995439687</v>
      </c>
      <c r="AJ238" s="215">
        <v>4.706708995439687</v>
      </c>
      <c r="AK238" s="215">
        <v>5.4525972607789406</v>
      </c>
      <c r="AL238" s="155">
        <v>24.292328333924285</v>
      </c>
      <c r="AM238" s="165"/>
      <c r="AN238" s="215" cm="1">
        <f t="array" aca="1" ref="AN238" ca="1">IFERROR(INDEX(General!O$33:O$34,$AB238)
*AG238,0)</f>
        <v>4.7196040868262816</v>
      </c>
      <c r="AO238" s="215" cm="1">
        <f t="array" aca="1" ref="AO238" ca="1">IFERROR(INDEX(General!P$33:P$34,$AB238)
*AH238,0)</f>
        <v>4.706708995439687</v>
      </c>
      <c r="AP238" s="215" cm="1">
        <f t="array" aca="1" ref="AP238" ca="1">IFERROR(INDEX(General!Q$33:Q$34,$AB238)
*AI238,0)</f>
        <v>4.706708995439687</v>
      </c>
      <c r="AQ238" s="215" cm="1">
        <f t="array" aca="1" ref="AQ238" ca="1">IFERROR(INDEX(General!R$33:R$34,$AB238)
*AJ238,0)</f>
        <v>4.706708995439687</v>
      </c>
      <c r="AR238" s="215" cm="1">
        <f t="array" aca="1" ref="AR238" ca="1">IFERROR(INDEX(General!S$33:S$34,$AB238)
*AK238,0)</f>
        <v>5.4525972607789406</v>
      </c>
      <c r="AS238" s="155">
        <f t="shared" ca="1" si="174"/>
        <v>24.292328333924285</v>
      </c>
      <c r="AT238" s="165"/>
      <c r="AU238" s="215">
        <f ca="1">IF($AE238=FALSE,AN238*Overheads!$R$24*$V238,
IFERROR(Overheads!$O$49*$V238*AN238,0)
+IFERROR(Overheads!Q$59*$V238*(AN238/Overheads!Q$68),0))</f>
        <v>0.66105793242199329</v>
      </c>
      <c r="AV238" s="215">
        <f ca="1">IF($AE238=FALSE,AO238*Overheads!$R$24*$V238,
IFERROR(Overheads!$O$49*$V238*AO238,0)
+IFERROR(Overheads!R$59*$V238*(AO238/Overheads!R$68),0))</f>
        <v>0.56174779166076338</v>
      </c>
      <c r="AW238" s="215">
        <f ca="1">IF($AE238=FALSE,AP238*Overheads!$R$24*$V238,
IFERROR(Overheads!$O$49*$V238*AP238,0)
+IFERROR(Overheads!S$59*$V238*(AP238/Overheads!S$68),0))</f>
        <v>0.6120658530397568</v>
      </c>
      <c r="AX238" s="215">
        <f ca="1">IF($AE238=FALSE,AQ238*Overheads!$R$24*$V238,
IFERROR(Overheads!$O$49*$V238*AQ238,0)
+IFERROR(Overheads!T$59*$V238*(AQ238/Overheads!T$68),0))</f>
        <v>0.67442922142679951</v>
      </c>
      <c r="AY238" s="215">
        <f ca="1">IF($AE238=FALSE,AR238*Overheads!$R$24*$V238,
IFERROR(Overheads!$O$49*$V238*AR238,0)
+IFERROR(Overheads!U$59*$V238*(AR238/Overheads!U$68),0))</f>
        <v>0.66699715179881303</v>
      </c>
      <c r="AZ238" s="155">
        <f t="shared" ca="1" si="175"/>
        <v>3.1762979503481259</v>
      </c>
      <c r="BA238" s="165"/>
      <c r="BB238" s="215">
        <f ca="1">IF($AE238=FALSE,AN238*Overheads!$S$25,
IFERROR(Overheads!$O$50*AN238,0)
+IFERROR(Overheads!Q$60*(AN238/Overheads!Q$66),0))</f>
        <v>8.87229359001378E-2</v>
      </c>
      <c r="BC238" s="215">
        <f ca="1">IF($AE238=FALSE,AO238*Overheads!$S$25,
IFERROR(Overheads!$O$50*AO238,0)
+IFERROR(Overheads!R$60*(AO238/Overheads!R$66),0))</f>
        <v>7.9414427007387753E-2</v>
      </c>
      <c r="BD238" s="215">
        <f ca="1">IF($AE238=FALSE,AP238*Overheads!$S$25,
IFERROR(Overheads!$O$50*AP238,0)
+IFERROR(Overheads!S$60*(AP238/Overheads!S$66),0))</f>
        <v>8.638521673753477E-2</v>
      </c>
      <c r="BE238" s="215">
        <f ca="1">IF($AE238=FALSE,AQ238*Overheads!$S$25,
IFERROR(Overheads!$O$50*AQ238,0)
+IFERROR(Overheads!T$60*(AQ238/Overheads!T$66),0))</f>
        <v>9.5408766619314703E-2</v>
      </c>
      <c r="BF238" s="215">
        <f ca="1">IF($AE238=FALSE,AR238*Overheads!$S$25,
IFERROR(Overheads!$O$50*AR238,0)
+IFERROR(Overheads!U$60*(AR238/Overheads!U$66),0))</f>
        <v>9.762573614949123E-2</v>
      </c>
      <c r="BG238" s="155">
        <f t="shared" ca="1" si="176"/>
        <v>0.44755708241386621</v>
      </c>
      <c r="BH238" s="165"/>
      <c r="BI238" s="215">
        <f t="shared" ca="1" si="177"/>
        <v>5.4693849551484126</v>
      </c>
      <c r="BJ238" s="215">
        <f t="shared" ca="1" si="143"/>
        <v>5.3478712141078377</v>
      </c>
      <c r="BK238" s="215">
        <f t="shared" ca="1" si="144"/>
        <v>5.405160065216978</v>
      </c>
      <c r="BL238" s="215">
        <f t="shared" ca="1" si="145"/>
        <v>5.4765469834858012</v>
      </c>
      <c r="BM238" s="215">
        <f t="shared" ca="1" si="146"/>
        <v>6.2172201487272449</v>
      </c>
      <c r="BN238" s="155">
        <f t="shared" ca="1" si="178"/>
        <v>27.916183366686276</v>
      </c>
      <c r="BO238" s="165"/>
      <c r="BP238" s="187" cm="1">
        <f t="array" ref="BP238">IFERROR(IF($X238=$X237,BP237,INDEX(Forecast_Capex_Input!AC$12:AC$286,$X238)),0)</f>
        <v>0.2</v>
      </c>
      <c r="BQ238" s="187" cm="1">
        <f t="array" ref="BQ238">IFERROR(IF($X238=$X237,BQ237,INDEX(Forecast_Capex_Input!AD$12:AD$286,$X238)),0)</f>
        <v>0.2</v>
      </c>
      <c r="BR238" s="187" cm="1">
        <f t="array" ref="BR238">IFERROR(IF($X238=$X237,BR237,INDEX(Forecast_Capex_Input!AE$12:AE$286,$X238)),0)</f>
        <v>0.2</v>
      </c>
      <c r="BS238" s="187" cm="1">
        <f t="array" ref="BS238">IFERROR(IF($X238=$X237,BS237,INDEX(Forecast_Capex_Input!AF$12:AF$286,$X238)),0)</f>
        <v>0.2</v>
      </c>
      <c r="BT238" s="187" cm="1">
        <f t="array" ref="BT238">IFERROR(IF($X238=$X237,BT237,INDEX(Forecast_Capex_Input!AG$12:AG$286,$X238)),0)</f>
        <v>0.2</v>
      </c>
      <c r="BU238" s="165"/>
      <c r="BV238" s="215">
        <f t="shared" si="147"/>
        <v>4.8584656667848574</v>
      </c>
      <c r="BW238" s="215">
        <f t="shared" si="148"/>
        <v>4.8584656667848574</v>
      </c>
      <c r="BX238" s="215">
        <f t="shared" si="149"/>
        <v>4.8584656667848574</v>
      </c>
      <c r="BY238" s="215">
        <f t="shared" si="150"/>
        <v>4.8584656667848574</v>
      </c>
      <c r="BZ238" s="215">
        <f t="shared" si="151"/>
        <v>4.8584656667848574</v>
      </c>
      <c r="CA238" s="155">
        <f t="shared" si="179"/>
        <v>24.292328333924289</v>
      </c>
      <c r="CB238" s="165"/>
      <c r="CC238" s="215">
        <f t="shared" ca="1" si="152"/>
        <v>4.8584656667848574</v>
      </c>
      <c r="CD238" s="215">
        <f t="shared" ca="1" si="153"/>
        <v>4.8584656667848574</v>
      </c>
      <c r="CE238" s="215">
        <f t="shared" ca="1" si="154"/>
        <v>4.8584656667848574</v>
      </c>
      <c r="CF238" s="215">
        <f t="shared" ca="1" si="155"/>
        <v>4.8584656667848574</v>
      </c>
      <c r="CG238" s="215">
        <f t="shared" ca="1" si="156"/>
        <v>4.8584656667848574</v>
      </c>
      <c r="CH238" s="155">
        <f t="shared" ca="1" si="180"/>
        <v>24.292328333924289</v>
      </c>
      <c r="CI238" s="165"/>
      <c r="CJ238" s="215">
        <f t="shared" ca="1" si="157"/>
        <v>0.63525959006962518</v>
      </c>
      <c r="CK238" s="215">
        <f t="shared" ca="1" si="158"/>
        <v>0.63525959006962518</v>
      </c>
      <c r="CL238" s="215">
        <f t="shared" ca="1" si="159"/>
        <v>0.63525959006962518</v>
      </c>
      <c r="CM238" s="215">
        <f t="shared" ca="1" si="160"/>
        <v>0.63525959006962518</v>
      </c>
      <c r="CN238" s="215">
        <f t="shared" ca="1" si="161"/>
        <v>0.63525959006962518</v>
      </c>
      <c r="CO238" s="155">
        <f t="shared" ca="1" si="181"/>
        <v>3.1762979503481259</v>
      </c>
      <c r="CP238" s="165"/>
      <c r="CQ238" s="223">
        <f t="shared" ca="1" si="162"/>
        <v>8.9511416482773248E-2</v>
      </c>
      <c r="CR238" s="223">
        <f t="shared" ca="1" si="163"/>
        <v>8.9511416482773248E-2</v>
      </c>
      <c r="CS238" s="223">
        <f t="shared" ca="1" si="164"/>
        <v>8.9511416482773248E-2</v>
      </c>
      <c r="CT238" s="223">
        <f t="shared" ca="1" si="165"/>
        <v>8.9511416482773248E-2</v>
      </c>
      <c r="CU238" s="223">
        <f t="shared" ca="1" si="166"/>
        <v>8.9511416482773248E-2</v>
      </c>
      <c r="CV238" s="155">
        <f t="shared" ca="1" si="182"/>
        <v>0.44755708241386627</v>
      </c>
      <c r="CW238" s="165"/>
      <c r="CX238" s="215">
        <f t="shared" ca="1" si="183"/>
        <v>5.5832366733372556</v>
      </c>
      <c r="CY238" s="215">
        <f t="shared" ca="1" si="167"/>
        <v>5.5832366733372556</v>
      </c>
      <c r="CZ238" s="215">
        <f t="shared" ca="1" si="168"/>
        <v>5.5832366733372556</v>
      </c>
      <c r="DA238" s="215">
        <f t="shared" ca="1" si="169"/>
        <v>5.5832366733372556</v>
      </c>
      <c r="DB238" s="215">
        <f t="shared" ca="1" si="170"/>
        <v>5.5832366733372556</v>
      </c>
      <c r="DC238" s="155">
        <f t="shared" ca="1" si="184"/>
        <v>27.916183366686276</v>
      </c>
      <c r="DD238" s="165"/>
      <c r="DE238" s="188" t="b" cm="1">
        <f t="array" aca="1" ref="DE238" ca="1">OR($G238=Forecast_Capex_Input!$BF$8:$BF$10)</f>
        <v>1</v>
      </c>
      <c r="DF238" s="188" cm="1">
        <f t="array" aca="1" ref="DF238" ca="1">IFERROR(INDEX(Forecast_Capex_Input!BG$12:BG$286,$X238)
*(INDEX(Forecast_Capex_Input!$H$12:$H$286,$X238)=Repex),0)
*$DE238</f>
        <v>0</v>
      </c>
      <c r="DG238" s="188" cm="1">
        <f t="array" aca="1" ref="DG238" ca="1">IFERROR(INDEX(Forecast_Capex_Input!BH$12:BH$286,$X238)
*(INDEX(Forecast_Capex_Input!$H$12:$H$286,$X238)=Repex),0)
*$DE238</f>
        <v>1</v>
      </c>
      <c r="DH238" s="188" cm="1">
        <f t="array" aca="1" ref="DH238" ca="1">IFERROR(INDEX(Forecast_Capex_Input!BI$12:BI$286,$X238)
*(INDEX(Forecast_Capex_Input!$H$12:$H$286,$X238)=Repex),0)
*$DE238</f>
        <v>0</v>
      </c>
      <c r="DI238" s="188" cm="1">
        <f t="array" aca="1" ref="DI238" ca="1">IFERROR(INDEX(Forecast_Capex_Input!BJ$12:BJ$286,$X238)
*(INDEX(Forecast_Capex_Input!$H$12:$H$286,$X238)=Repex),0)
*$DE238</f>
        <v>0</v>
      </c>
      <c r="DJ238" s="188" cm="1">
        <f t="array" aca="1" ref="DJ238" ca="1">IFERROR(INDEX(Forecast_Capex_Input!BK$12:BK$286,$X238)
*(INDEX(Forecast_Capex_Input!$H$12:$H$286,$X238)=Repex),0)
*$DE238</f>
        <v>0</v>
      </c>
      <c r="DK238" s="188" cm="1">
        <f t="array" aca="1" ref="DK238" ca="1">IFERROR(INDEX(Forecast_Capex_Input!BL$12:BL$286,$X238)
*(INDEX(Forecast_Capex_Input!$H$12:$H$286,$X238)=Repex),0)
*$DE238</f>
        <v>0</v>
      </c>
      <c r="DL238" s="165"/>
      <c r="DM238" s="188" t="b" cm="1">
        <f t="array" aca="1" ref="DM238" ca="1">OR($G238=Forecast_Capex_Input!$BN$8:$BN$9)</f>
        <v>0</v>
      </c>
      <c r="DN238" s="188" cm="1">
        <f t="array" aca="1" ref="DN238" ca="1">IFERROR(INDEX(Forecast_Capex_Input!BO$12:BO$286,$X238)
*(INDEX(Forecast_Capex_Input!$H$12:$H$286,$X238)=Repex),0)
*$DM238</f>
        <v>0</v>
      </c>
      <c r="DO238" s="188" cm="1">
        <f t="array" aca="1" ref="DO238" ca="1">IFERROR(INDEX(Forecast_Capex_Input!BP$12:BP$286,$X238)
*(INDEX(Forecast_Capex_Input!$H$12:$H$286,$X238)=Repex),0)
*$DM238</f>
        <v>0</v>
      </c>
      <c r="DP238" s="188" cm="1">
        <f t="array" aca="1" ref="DP238" ca="1">IFERROR(INDEX(Forecast_Capex_Input!BQ$12:BQ$286,$X238)
*(INDEX(Forecast_Capex_Input!$H$12:$H$286,$X238)=Repex),0)
*$DM238</f>
        <v>0</v>
      </c>
      <c r="DQ238" s="188" cm="1">
        <f t="array" aca="1" ref="DQ238" ca="1">IFERROR(INDEX(Forecast_Capex_Input!BR$12:BR$286,$X238)
*(INDEX(Forecast_Capex_Input!$H$12:$H$286,$X238)=Repex),0)
*$DM238</f>
        <v>0</v>
      </c>
      <c r="DR238" s="188" cm="1">
        <f t="array" aca="1" ref="DR238" ca="1">IFERROR(INDEX(Forecast_Capex_Input!BS$12:BS$286,$X238)
*(INDEX(Forecast_Capex_Input!$H$12:$H$286,$X238)=Repex),0)
*$DM238</f>
        <v>0</v>
      </c>
      <c r="DS238" s="165"/>
      <c r="DT238" s="188" t="b" cm="1">
        <f t="array" aca="1" ref="DT238" ca="1">OR($G238=Forecast_Capex_Input!$BU$8:$BU$10)</f>
        <v>0</v>
      </c>
      <c r="DU238" s="188" cm="1">
        <f t="array" aca="1" ref="DU238" ca="1">IFERROR(INDEX(Forecast_Capex_Input!BV$12:BV$286,$X238)
*(INDEX(Forecast_Capex_Input!$H$12:$H$286,$X238)=Repex),0)
*$DT238</f>
        <v>0</v>
      </c>
      <c r="DV238" s="188" cm="1">
        <f t="array" aca="1" ref="DV238" ca="1">IFERROR(INDEX(Forecast_Capex_Input!BW$12:BW$286,$X238)
*(INDEX(Forecast_Capex_Input!$H$12:$H$286,$X238)=Repex),0)
*$DT238</f>
        <v>0</v>
      </c>
      <c r="DW238" s="188" cm="1">
        <f t="array" aca="1" ref="DW238" ca="1">IFERROR(INDEX(Forecast_Capex_Input!BX$12:BX$286,$X238)
*(INDEX(Forecast_Capex_Input!$H$12:$H$286,$X238)=Repex),0)
*$DT238</f>
        <v>0</v>
      </c>
      <c r="DX238" s="188" cm="1">
        <f t="array" aca="1" ref="DX238" ca="1">IFERROR(INDEX(Forecast_Capex_Input!BY$12:BY$286,$X238)
*(INDEX(Forecast_Capex_Input!$H$12:$H$286,$X238)=Repex),0)
*$DT238</f>
        <v>0</v>
      </c>
      <c r="DY238" s="188" cm="1">
        <f t="array" aca="1" ref="DY238" ca="1">IFERROR(INDEX(Forecast_Capex_Input!BZ$12:BZ$286,$X238)
*(INDEX(Forecast_Capex_Input!$H$12:$H$286,$X238)=Repex),0)
*$DT238</f>
        <v>0</v>
      </c>
      <c r="DZ238" s="188" cm="1">
        <f t="array" aca="1" ref="DZ238" ca="1">IFERROR(INDEX(Forecast_Capex_Input!CA$12:CA$286,$X238)
*(INDEX(Forecast_Capex_Input!$H$12:$H$286,$X238)=Repex),0)
*$DT238</f>
        <v>0</v>
      </c>
      <c r="EA238" s="188" cm="1">
        <f t="array" aca="1" ref="EA238" ca="1">IFERROR(INDEX(Forecast_Capex_Input!CB$12:CB$286,$X238)
*(INDEX(Forecast_Capex_Input!$H$12:$H$286,$X238)=Repex),0)
*$DT238</f>
        <v>0</v>
      </c>
      <c r="EB238" s="188" cm="1">
        <f t="array" aca="1" ref="EB238" ca="1">IFERROR(INDEX(Forecast_Capex_Input!CC$12:CC$286,$X238)
*(INDEX(Forecast_Capex_Input!$H$12:$H$286,$X238)=Repex),0)
*$DT238</f>
        <v>0</v>
      </c>
      <c r="EC238" s="165"/>
      <c r="ED238" s="226" t="str">
        <f t="shared" si="171"/>
        <v>N/A</v>
      </c>
      <c r="EE238" s="174" t="s">
        <v>15</v>
      </c>
    </row>
    <row r="239" spans="3:135" x14ac:dyDescent="0.2">
      <c r="C239" s="174">
        <f t="shared" si="172"/>
        <v>229</v>
      </c>
      <c r="D239" s="167" t="str" cm="1">
        <f t="array" ref="D239">IFERROR(INDEX(Forecast_Capex_Input!$D$12:$D$286,$X239),NA)</f>
        <v>Public Safety Enhancements - Climbing deterrents, signage, aerial marker balls, earthing</v>
      </c>
      <c r="E239" s="172" t="b" cm="1">
        <f t="array" ref="E239">IF($X239=NA,NA,INDEX(Forecast_Capex_Input!$E$12:$E$286,$X239))</f>
        <v>1</v>
      </c>
      <c r="F239" s="167" t="str" cm="1">
        <f t="array" aca="1" ref="F239" ca="1">IFERROR(INDEX(General!$E$25:$E$26,$Y239),NA)</f>
        <v>Labour</v>
      </c>
      <c r="G239" s="167" t="str" cm="1">
        <f t="array" aca="1" ref="G239" ca="1">IFERROR(INDEX(Forecast_Capex_Input!$AI$11:$BB$11,$AA239),NA)</f>
        <v>Transmission Lines</v>
      </c>
      <c r="H239" s="189" cm="1">
        <f t="array" aca="1" ref="H239" ca="1">IFERROR(INDEX(Forecast_Capex_Input!$AI$12:$BB$286,$X239,$AA239),NA)</f>
        <v>1</v>
      </c>
      <c r="I239" s="199" t="str" cm="1">
        <f t="array" ref="I239">IFERROR(INDEX(Forecast_Capex_Input!$F$12:$F$286,$X239),NA)</f>
        <v>Replacement Expenditure</v>
      </c>
      <c r="J239" s="199" t="str" cm="1">
        <f t="array" ref="J239">IFERROR(INDEX(Forecast_Capex_Input!G$12:G$286,$X239),NA)</f>
        <v>Transmission Lines</v>
      </c>
      <c r="K239" s="199" t="str" cm="1">
        <f t="array" ref="K239">IFERROR(INDEX(Forecast_Capex_Input!H$12:H$286,$X239),NA)</f>
        <v>Repex</v>
      </c>
      <c r="L239" s="199" t="str" cm="1">
        <f t="array" ref="L239">IFERROR(INDEX(Forecast_Capex_Input!I$12:I$286,$X239),NA)</f>
        <v>N/A</v>
      </c>
      <c r="M239" s="199" t="str" cm="1">
        <f t="array" ref="M239">IFERROR(INDEX(Forecast_Capex_Input!J$12:J$286,$X239),NA)</f>
        <v>N/A</v>
      </c>
      <c r="N239" s="199" t="str" cm="1">
        <f t="array" ref="N239">IFERROR(INDEX(Forecast_Capex_Input!K$12:K$286,$X239),NA)</f>
        <v>TL - Transmission towers</v>
      </c>
      <c r="O239" s="199" t="str" cm="1">
        <f t="array" ref="O239">IFERROR(INDEX(Forecast_Capex_Input!L$12:L$286,$X239),NA)</f>
        <v>TL - Compliance</v>
      </c>
      <c r="P239" s="199" t="str" cm="1">
        <f t="array" ref="P239">IFERROR(INDEX(Forecast_Capex_Input!M$12:M$286,$X239),NA)</f>
        <v>N/A</v>
      </c>
      <c r="Q239" s="172" t="str" cm="1">
        <f t="array" ref="Q239">IFERROR(INDEX(Forecast_Capex_Input!N$12:N$286,$X239),NA)</f>
        <v>No</v>
      </c>
      <c r="R239" s="265" cm="1">
        <f t="array" ref="R239">IFERROR(INDEX(Forecast_Capex_Input!O$12:O$286,$X239),0)</f>
        <v>0</v>
      </c>
      <c r="S239" s="172" t="str" cm="1">
        <f t="array" ref="S239">IFERROR(INDEX(Forecast_Capex_Input!P$12:P$286,$X239),0)</f>
        <v>Safety security &amp; reliability</v>
      </c>
      <c r="T239" s="199" t="str" cm="1">
        <f t="array" aca="1" ref="T239" ca="1">IFERROR(INDEX(General!$K$84:$K$103,$AA239),NA)</f>
        <v>Transmission Lines (2018 onwards)</v>
      </c>
      <c r="U239" s="188" cm="1">
        <f t="array" aca="1" ref="U239" ca="1">IFERROR(
IF($F239=General!$E$25,INDEX(Forecast_Capex_Input!S$12:S$286,$X239),
INDEX(Forecast_Capex_Input!T$12:T$286,$X239)),0)</f>
        <v>0.15293659673832979</v>
      </c>
      <c r="V239" s="222" t="b">
        <f>IFERROR(INDEX(Overheads!$T$19:$T$26,MATCH($I239,Overheads!$E$19:$E$26,0)),FALSE)</f>
        <v>1</v>
      </c>
      <c r="W239" s="165"/>
      <c r="X239" s="174">
        <f>IFERROR(
IF(MATCH($C239,Forecast_Capex_Input!$CI$12:$CI$286,1)+1&gt;MAX(Forecast_Capex_Input!$C$12:$C$286),NA,
MATCH($C239,Forecast_Capex_Input!$CI$12:$CI$286,1)+1),1)</f>
        <v>92</v>
      </c>
      <c r="Y239" s="174" cm="1">
        <f t="array" aca="1" ref="Y239" ca="1">IFERROR(
IF(X238&lt;&gt;X239,1,
IF(COUNTIF(OFFSET(Y238,0,0,-INDEX(Forecast_Capex_Input!$CG$12:$CG$286,$X239)),Y238)=INDEX(Forecast_Capex_Input!$CG$12:$CG$286,$X239),Y238+1,Y238)),NA)</f>
        <v>1</v>
      </c>
      <c r="Z239" s="174" cm="1">
        <f t="array" ref="Z239">IFERROR($C239-IF($X239=1,1,INDEX(Forecast_Capex_Input!$CI$12:$CI$286,$X239-1))+1,NA)</f>
        <v>1</v>
      </c>
      <c r="AA239" s="174" cm="1">
        <f t="array" aca="1" ref="AA239" ca="1">IFERROR(IF(Y239=1,
INDEX(Forecast_Capex_Input!$AI$10:$BB$10,SMALL(IF(INDEX(Forecast_Capex_Input!$AI$12:$BB$286,$X239,0)&gt;0,COLUMN(Forecast_Capex_Input!$AI$10:$BB$10)-COLUMN(Forecast_Capex_Input!$AI$12)+1),ROWS(OFFSET(AA238,0,0,-$Z239)))),
OFFSET(AA238,-INDEX(Forecast_Capex_Input!$CG$12:$CG$286,$X239)+1,0)),NA)</f>
        <v>1</v>
      </c>
      <c r="AB239" s="174">
        <f t="shared" ca="1" si="141"/>
        <v>1</v>
      </c>
      <c r="AC239" s="222" t="b">
        <f t="shared" si="173"/>
        <v>0</v>
      </c>
      <c r="AD239" s="220" t="b">
        <v>0</v>
      </c>
      <c r="AE239" s="222" t="b">
        <f t="shared" si="142"/>
        <v>1</v>
      </c>
      <c r="AF239" s="165"/>
      <c r="AG239" s="215">
        <v>0.96665491728780062</v>
      </c>
      <c r="AH239" s="215">
        <v>0.45941470581744048</v>
      </c>
      <c r="AI239" s="215">
        <v>0.59274641854679233</v>
      </c>
      <c r="AJ239" s="215">
        <v>0.59274641854679233</v>
      </c>
      <c r="AK239" s="215">
        <v>0</v>
      </c>
      <c r="AL239" s="155">
        <v>2.6115624601988259</v>
      </c>
      <c r="AM239" s="165"/>
      <c r="AN239" s="215" cm="1">
        <f t="array" aca="1" ref="AN239" ca="1">IFERROR(INDEX(General!O$33:O$34,$AB239)
*AG239,0)</f>
        <v>0.96508764625835453</v>
      </c>
      <c r="AO239" s="215" cm="1">
        <f t="array" aca="1" ref="AO239" ca="1">IFERROR(INDEX(General!P$33:P$34,$AB239)
*AH239,0)</f>
        <v>0.46217786608970401</v>
      </c>
      <c r="AP239" s="215" cm="1">
        <f t="array" aca="1" ref="AP239" ca="1">IFERROR(INDEX(General!Q$33:Q$34,$AB239)
*AI239,0)</f>
        <v>0.60168059677248387</v>
      </c>
      <c r="AQ239" s="215" cm="1">
        <f t="array" aca="1" ref="AQ239" ca="1">IFERROR(INDEX(General!R$33:R$34,$AB239)
*AJ239,0)</f>
        <v>0.60663511156735839</v>
      </c>
      <c r="AR239" s="215" cm="1">
        <f t="array" aca="1" ref="AR239" ca="1">IFERROR(INDEX(General!S$33:S$34,$AB239)
*AK239,0)</f>
        <v>0</v>
      </c>
      <c r="AS239" s="155">
        <f t="shared" ca="1" si="174"/>
        <v>2.6355812206879006</v>
      </c>
      <c r="AT239" s="165"/>
      <c r="AU239" s="215">
        <f ca="1">IF($AE239=FALSE,AN239*Overheads!$R$24*$V239,
IFERROR(Overheads!$O$49*$V239*AN239,0)
+IFERROR(Overheads!Q$59*$V239*(AN239/Overheads!Q$68),0))</f>
        <v>0.13517634791069255</v>
      </c>
      <c r="AV239" s="215">
        <f ca="1">IF($AE239=FALSE,AO239*Overheads!$R$24*$V239,
IFERROR(Overheads!$O$49*$V239*AO239,0)
+IFERROR(Overheads!R$59*$V239*(AO239/Overheads!R$68),0))</f>
        <v>5.5161131882580226E-2</v>
      </c>
      <c r="AW239" s="215">
        <f ca="1">IF($AE239=FALSE,AP239*Overheads!$R$24*$V239,
IFERROR(Overheads!$O$49*$V239*AP239,0)
+IFERROR(Overheads!S$59*$V239*(AP239/Overheads!S$68),0))</f>
        <v>7.8243237063908982E-2</v>
      </c>
      <c r="AX239" s="215">
        <f ca="1">IF($AE239=FALSE,AQ239*Overheads!$R$24*$V239,
IFERROR(Overheads!$O$49*$V239*AQ239,0)
+IFERROR(Overheads!T$59*$V239*(AQ239/Overheads!T$68),0))</f>
        <v>8.6925375327206345E-2</v>
      </c>
      <c r="AY239" s="215">
        <f ca="1">IF($AE239=FALSE,AR239*Overheads!$R$24*$V239,
IFERROR(Overheads!$O$49*$V239*AR239,0)
+IFERROR(Overheads!U$59*$V239*(AR239/Overheads!U$68),0))</f>
        <v>0</v>
      </c>
      <c r="AZ239" s="155">
        <f t="shared" ca="1" si="175"/>
        <v>0.35550609218438811</v>
      </c>
      <c r="BA239" s="165"/>
      <c r="BB239" s="215">
        <f ca="1">IF($AE239=FALSE,AN239*Overheads!$S$25,
IFERROR(Overheads!$O$50*AN239,0)
+IFERROR(Overheads!Q$60*(AN239/Overheads!Q$66),0))</f>
        <v>1.8142498354046056E-2</v>
      </c>
      <c r="BC239" s="215">
        <f ca="1">IF($AE239=FALSE,AO239*Overheads!$S$25,
IFERROR(Overheads!$O$50*AO239,0)
+IFERROR(Overheads!R$60*(AO239/Overheads!R$66),0))</f>
        <v>7.7981431285794383E-3</v>
      </c>
      <c r="BD239" s="215">
        <f ca="1">IF($AE239=FALSE,AP239*Overheads!$S$25,
IFERROR(Overheads!$O$50*AP239,0)
+IFERROR(Overheads!S$60*(AP239/Overheads!S$66),0))</f>
        <v>1.1043025776465029E-2</v>
      </c>
      <c r="BE239" s="215">
        <f ca="1">IF($AE239=FALSE,AQ239*Overheads!$S$25,
IFERROR(Overheads!$O$50*AQ239,0)
+IFERROR(Overheads!T$60*(AQ239/Overheads!T$66),0))</f>
        <v>1.2296980297420153E-2</v>
      </c>
      <c r="BF239" s="215">
        <f ca="1">IF($AE239=FALSE,AR239*Overheads!$S$25,
IFERROR(Overheads!$O$50*AR239,0)
+IFERROR(Overheads!U$60*(AR239/Overheads!U$66),0))</f>
        <v>0</v>
      </c>
      <c r="BG239" s="155">
        <f t="shared" ca="1" si="176"/>
        <v>4.9280647556510682E-2</v>
      </c>
      <c r="BH239" s="165"/>
      <c r="BI239" s="215">
        <f t="shared" ca="1" si="177"/>
        <v>1.1184064925230932</v>
      </c>
      <c r="BJ239" s="215">
        <f t="shared" ca="1" si="143"/>
        <v>0.52513714110086362</v>
      </c>
      <c r="BK239" s="215">
        <f t="shared" ca="1" si="144"/>
        <v>0.69096685961285786</v>
      </c>
      <c r="BL239" s="215">
        <f t="shared" ca="1" si="145"/>
        <v>0.70585746719198483</v>
      </c>
      <c r="BM239" s="215">
        <f t="shared" ca="1" si="146"/>
        <v>0</v>
      </c>
      <c r="BN239" s="155">
        <f t="shared" ca="1" si="178"/>
        <v>3.0403679604287994</v>
      </c>
      <c r="BO239" s="165"/>
      <c r="BP239" s="187" cm="1">
        <f t="array" ref="BP239">IFERROR(IF($X239=$X238,BP238,INDEX(Forecast_Capex_Input!AC$12:AC$286,$X239)),0)</f>
        <v>0.37014428412874584</v>
      </c>
      <c r="BQ239" s="187" cm="1">
        <f t="array" ref="BQ239">IFERROR(IF($X239=$X238,BQ238,INDEX(Forecast_Capex_Input!AD$12:AD$286,$X239)),0)</f>
        <v>0.17591564927857936</v>
      </c>
      <c r="BR239" s="187" cm="1">
        <f t="array" ref="BR239">IFERROR(IF($X239=$X238,BR238,INDEX(Forecast_Capex_Input!AE$12:AE$286,$X239)),0)</f>
        <v>0.22697003329633739</v>
      </c>
      <c r="BS239" s="187" cm="1">
        <f t="array" ref="BS239">IFERROR(IF($X239=$X238,BS238,INDEX(Forecast_Capex_Input!AF$12:AF$286,$X239)),0)</f>
        <v>0.22697003329633739</v>
      </c>
      <c r="BT239" s="187" cm="1">
        <f t="array" ref="BT239">IFERROR(IF($X239=$X238,BT238,INDEX(Forecast_Capex_Input!AG$12:AG$286,$X239)),0)</f>
        <v>0</v>
      </c>
      <c r="BU239" s="165"/>
      <c r="BV239" s="215">
        <f t="shared" si="147"/>
        <v>0.96665491728780073</v>
      </c>
      <c r="BW239" s="215">
        <f t="shared" si="148"/>
        <v>0.45941470581744054</v>
      </c>
      <c r="BX239" s="215">
        <f t="shared" si="149"/>
        <v>0.59274641854679233</v>
      </c>
      <c r="BY239" s="215">
        <f t="shared" si="150"/>
        <v>0.59274641854679233</v>
      </c>
      <c r="BZ239" s="215">
        <f t="shared" si="151"/>
        <v>0</v>
      </c>
      <c r="CA239" s="155">
        <f t="shared" si="179"/>
        <v>2.6115624601988259</v>
      </c>
      <c r="CB239" s="165"/>
      <c r="CC239" s="215">
        <f t="shared" ca="1" si="152"/>
        <v>0.97554532419468909</v>
      </c>
      <c r="CD239" s="215">
        <f t="shared" ca="1" si="153"/>
        <v>0.46363998166374276</v>
      </c>
      <c r="CE239" s="215">
        <f t="shared" ca="1" si="154"/>
        <v>0.59819795741473436</v>
      </c>
      <c r="CF239" s="215">
        <f t="shared" ca="1" si="155"/>
        <v>0.59819795741473436</v>
      </c>
      <c r="CG239" s="215">
        <f t="shared" ca="1" si="156"/>
        <v>0</v>
      </c>
      <c r="CH239" s="155">
        <f t="shared" ca="1" si="180"/>
        <v>2.6355812206879006</v>
      </c>
      <c r="CI239" s="165"/>
      <c r="CJ239" s="215">
        <f t="shared" ca="1" si="157"/>
        <v>0.13158854799499825</v>
      </c>
      <c r="CK239" s="215">
        <f t="shared" ca="1" si="158"/>
        <v>6.2539085029107128E-2</v>
      </c>
      <c r="CL239" s="215">
        <f t="shared" ca="1" si="159"/>
        <v>8.0689229580141353E-2</v>
      </c>
      <c r="CM239" s="215">
        <f t="shared" ca="1" si="160"/>
        <v>8.0689229580141353E-2</v>
      </c>
      <c r="CN239" s="215">
        <f t="shared" ca="1" si="161"/>
        <v>0</v>
      </c>
      <c r="CO239" s="155">
        <f t="shared" ca="1" si="181"/>
        <v>0.35550609218438811</v>
      </c>
      <c r="CP239" s="165"/>
      <c r="CQ239" s="223">
        <f t="shared" ca="1" si="162"/>
        <v>1.8240950011205674E-2</v>
      </c>
      <c r="CR239" s="223">
        <f t="shared" ca="1" si="163"/>
        <v>8.6692371117724123E-3</v>
      </c>
      <c r="CS239" s="223">
        <f t="shared" ca="1" si="164"/>
        <v>1.1185230216766297E-2</v>
      </c>
      <c r="CT239" s="223">
        <f t="shared" ca="1" si="165"/>
        <v>1.1185230216766297E-2</v>
      </c>
      <c r="CU239" s="223">
        <f t="shared" ca="1" si="166"/>
        <v>0</v>
      </c>
      <c r="CV239" s="155">
        <f t="shared" ca="1" si="182"/>
        <v>4.9280647556510682E-2</v>
      </c>
      <c r="CW239" s="165"/>
      <c r="CX239" s="215">
        <f t="shared" ca="1" si="183"/>
        <v>1.125374822200893</v>
      </c>
      <c r="CY239" s="215">
        <f t="shared" ca="1" si="167"/>
        <v>0.53484830380462223</v>
      </c>
      <c r="CZ239" s="215">
        <f t="shared" ca="1" si="168"/>
        <v>0.69007241721164203</v>
      </c>
      <c r="DA239" s="215">
        <f t="shared" ca="1" si="169"/>
        <v>0.69007241721164203</v>
      </c>
      <c r="DB239" s="215">
        <f t="shared" ca="1" si="170"/>
        <v>0</v>
      </c>
      <c r="DC239" s="155">
        <f t="shared" ca="1" si="184"/>
        <v>3.040367960428799</v>
      </c>
      <c r="DD239" s="165"/>
      <c r="DE239" s="188" t="b" cm="1">
        <f t="array" aca="1" ref="DE239" ca="1">OR($G239=Forecast_Capex_Input!$BF$8:$BF$10)</f>
        <v>1</v>
      </c>
      <c r="DF239" s="188" cm="1">
        <f t="array" aca="1" ref="DF239" ca="1">IFERROR(INDEX(Forecast_Capex_Input!BG$12:BG$286,$X239)
*(INDEX(Forecast_Capex_Input!$H$12:$H$286,$X239)=Repex),0)
*$DE239</f>
        <v>0</v>
      </c>
      <c r="DG239" s="188" cm="1">
        <f t="array" aca="1" ref="DG239" ca="1">IFERROR(INDEX(Forecast_Capex_Input!BH$12:BH$286,$X239)
*(INDEX(Forecast_Capex_Input!$H$12:$H$286,$X239)=Repex),0)
*$DE239</f>
        <v>1</v>
      </c>
      <c r="DH239" s="188" cm="1">
        <f t="array" aca="1" ref="DH239" ca="1">IFERROR(INDEX(Forecast_Capex_Input!BI$12:BI$286,$X239)
*(INDEX(Forecast_Capex_Input!$H$12:$H$286,$X239)=Repex),0)
*$DE239</f>
        <v>0</v>
      </c>
      <c r="DI239" s="188" cm="1">
        <f t="array" aca="1" ref="DI239" ca="1">IFERROR(INDEX(Forecast_Capex_Input!BJ$12:BJ$286,$X239)
*(INDEX(Forecast_Capex_Input!$H$12:$H$286,$X239)=Repex),0)
*$DE239</f>
        <v>0</v>
      </c>
      <c r="DJ239" s="188" cm="1">
        <f t="array" aca="1" ref="DJ239" ca="1">IFERROR(INDEX(Forecast_Capex_Input!BK$12:BK$286,$X239)
*(INDEX(Forecast_Capex_Input!$H$12:$H$286,$X239)=Repex),0)
*$DE239</f>
        <v>0</v>
      </c>
      <c r="DK239" s="188" cm="1">
        <f t="array" aca="1" ref="DK239" ca="1">IFERROR(INDEX(Forecast_Capex_Input!BL$12:BL$286,$X239)
*(INDEX(Forecast_Capex_Input!$H$12:$H$286,$X239)=Repex),0)
*$DE239</f>
        <v>0</v>
      </c>
      <c r="DL239" s="165"/>
      <c r="DM239" s="188" t="b" cm="1">
        <f t="array" aca="1" ref="DM239" ca="1">OR($G239=Forecast_Capex_Input!$BN$8:$BN$9)</f>
        <v>0</v>
      </c>
      <c r="DN239" s="188" cm="1">
        <f t="array" aca="1" ref="DN239" ca="1">IFERROR(INDEX(Forecast_Capex_Input!BO$12:BO$286,$X239)
*(INDEX(Forecast_Capex_Input!$H$12:$H$286,$X239)=Repex),0)
*$DM239</f>
        <v>0</v>
      </c>
      <c r="DO239" s="188" cm="1">
        <f t="array" aca="1" ref="DO239" ca="1">IFERROR(INDEX(Forecast_Capex_Input!BP$12:BP$286,$X239)
*(INDEX(Forecast_Capex_Input!$H$12:$H$286,$X239)=Repex),0)
*$DM239</f>
        <v>0</v>
      </c>
      <c r="DP239" s="188" cm="1">
        <f t="array" aca="1" ref="DP239" ca="1">IFERROR(INDEX(Forecast_Capex_Input!BQ$12:BQ$286,$X239)
*(INDEX(Forecast_Capex_Input!$H$12:$H$286,$X239)=Repex),0)
*$DM239</f>
        <v>0</v>
      </c>
      <c r="DQ239" s="188" cm="1">
        <f t="array" aca="1" ref="DQ239" ca="1">IFERROR(INDEX(Forecast_Capex_Input!BR$12:BR$286,$X239)
*(INDEX(Forecast_Capex_Input!$H$12:$H$286,$X239)=Repex),0)
*$DM239</f>
        <v>0</v>
      </c>
      <c r="DR239" s="188" cm="1">
        <f t="array" aca="1" ref="DR239" ca="1">IFERROR(INDEX(Forecast_Capex_Input!BS$12:BS$286,$X239)
*(INDEX(Forecast_Capex_Input!$H$12:$H$286,$X239)=Repex),0)
*$DM239</f>
        <v>0</v>
      </c>
      <c r="DS239" s="165"/>
      <c r="DT239" s="188" t="b" cm="1">
        <f t="array" aca="1" ref="DT239" ca="1">OR($G239=Forecast_Capex_Input!$BU$8:$BU$10)</f>
        <v>0</v>
      </c>
      <c r="DU239" s="188" cm="1">
        <f t="array" aca="1" ref="DU239" ca="1">IFERROR(INDEX(Forecast_Capex_Input!BV$12:BV$286,$X239)
*(INDEX(Forecast_Capex_Input!$H$12:$H$286,$X239)=Repex),0)
*$DT239</f>
        <v>0</v>
      </c>
      <c r="DV239" s="188" cm="1">
        <f t="array" aca="1" ref="DV239" ca="1">IFERROR(INDEX(Forecast_Capex_Input!BW$12:BW$286,$X239)
*(INDEX(Forecast_Capex_Input!$H$12:$H$286,$X239)=Repex),0)
*$DT239</f>
        <v>0</v>
      </c>
      <c r="DW239" s="188" cm="1">
        <f t="array" aca="1" ref="DW239" ca="1">IFERROR(INDEX(Forecast_Capex_Input!BX$12:BX$286,$X239)
*(INDEX(Forecast_Capex_Input!$H$12:$H$286,$X239)=Repex),0)
*$DT239</f>
        <v>0</v>
      </c>
      <c r="DX239" s="188" cm="1">
        <f t="array" aca="1" ref="DX239" ca="1">IFERROR(INDEX(Forecast_Capex_Input!BY$12:BY$286,$X239)
*(INDEX(Forecast_Capex_Input!$H$12:$H$286,$X239)=Repex),0)
*$DT239</f>
        <v>0</v>
      </c>
      <c r="DY239" s="188" cm="1">
        <f t="array" aca="1" ref="DY239" ca="1">IFERROR(INDEX(Forecast_Capex_Input!BZ$12:BZ$286,$X239)
*(INDEX(Forecast_Capex_Input!$H$12:$H$286,$X239)=Repex),0)
*$DT239</f>
        <v>0</v>
      </c>
      <c r="DZ239" s="188" cm="1">
        <f t="array" aca="1" ref="DZ239" ca="1">IFERROR(INDEX(Forecast_Capex_Input!CA$12:CA$286,$X239)
*(INDEX(Forecast_Capex_Input!$H$12:$H$286,$X239)=Repex),0)
*$DT239</f>
        <v>0</v>
      </c>
      <c r="EA239" s="188" cm="1">
        <f t="array" aca="1" ref="EA239" ca="1">IFERROR(INDEX(Forecast_Capex_Input!CB$12:CB$286,$X239)
*(INDEX(Forecast_Capex_Input!$H$12:$H$286,$X239)=Repex),0)
*$DT239</f>
        <v>0</v>
      </c>
      <c r="EB239" s="188" cm="1">
        <f t="array" aca="1" ref="EB239" ca="1">IFERROR(INDEX(Forecast_Capex_Input!CC$12:CC$286,$X239)
*(INDEX(Forecast_Capex_Input!$H$12:$H$286,$X239)=Repex),0)
*$DT239</f>
        <v>0</v>
      </c>
      <c r="EC239" s="165"/>
      <c r="ED239" s="226" t="str">
        <f t="shared" si="171"/>
        <v>N/A</v>
      </c>
      <c r="EE239" s="174" t="s">
        <v>15</v>
      </c>
    </row>
    <row r="240" spans="3:135" x14ac:dyDescent="0.2">
      <c r="C240" s="174">
        <f t="shared" si="172"/>
        <v>230</v>
      </c>
      <c r="D240" s="167" t="str" cm="1">
        <f t="array" ref="D240">IFERROR(INDEX(Forecast_Capex_Input!$D$12:$D$286,$X240),NA)</f>
        <v>Public Safety Enhancements - Climbing deterrents, signage, aerial marker balls, earthing</v>
      </c>
      <c r="E240" s="172" t="b" cm="1">
        <f t="array" ref="E240">IF($X240=NA,NA,INDEX(Forecast_Capex_Input!$E$12:$E$286,$X240))</f>
        <v>1</v>
      </c>
      <c r="F240" s="167" t="str" cm="1">
        <f t="array" aca="1" ref="F240" ca="1">IFERROR(INDEX(General!$E$25:$E$26,$Y240),NA)</f>
        <v>Non-Labour</v>
      </c>
      <c r="G240" s="167" t="str" cm="1">
        <f t="array" aca="1" ref="G240" ca="1">IFERROR(INDEX(Forecast_Capex_Input!$AI$11:$BB$11,$AA240),NA)</f>
        <v>Transmission Lines</v>
      </c>
      <c r="H240" s="189" cm="1">
        <f t="array" aca="1" ref="H240" ca="1">IFERROR(INDEX(Forecast_Capex_Input!$AI$12:$BB$286,$X240,$AA240),NA)</f>
        <v>1</v>
      </c>
      <c r="I240" s="199" t="str" cm="1">
        <f t="array" ref="I240">IFERROR(INDEX(Forecast_Capex_Input!$F$12:$F$286,$X240),NA)</f>
        <v>Replacement Expenditure</v>
      </c>
      <c r="J240" s="199" t="str" cm="1">
        <f t="array" ref="J240">IFERROR(INDEX(Forecast_Capex_Input!G$12:G$286,$X240),NA)</f>
        <v>Transmission Lines</v>
      </c>
      <c r="K240" s="199" t="str" cm="1">
        <f t="array" ref="K240">IFERROR(INDEX(Forecast_Capex_Input!H$12:H$286,$X240),NA)</f>
        <v>Repex</v>
      </c>
      <c r="L240" s="199" t="str" cm="1">
        <f t="array" ref="L240">IFERROR(INDEX(Forecast_Capex_Input!I$12:I$286,$X240),NA)</f>
        <v>N/A</v>
      </c>
      <c r="M240" s="199" t="str" cm="1">
        <f t="array" ref="M240">IFERROR(INDEX(Forecast_Capex_Input!J$12:J$286,$X240),NA)</f>
        <v>N/A</v>
      </c>
      <c r="N240" s="199" t="str" cm="1">
        <f t="array" ref="N240">IFERROR(INDEX(Forecast_Capex_Input!K$12:K$286,$X240),NA)</f>
        <v>TL - Transmission towers</v>
      </c>
      <c r="O240" s="199" t="str" cm="1">
        <f t="array" ref="O240">IFERROR(INDEX(Forecast_Capex_Input!L$12:L$286,$X240),NA)</f>
        <v>TL - Compliance</v>
      </c>
      <c r="P240" s="199" t="str" cm="1">
        <f t="array" ref="P240">IFERROR(INDEX(Forecast_Capex_Input!M$12:M$286,$X240),NA)</f>
        <v>N/A</v>
      </c>
      <c r="Q240" s="172" t="str" cm="1">
        <f t="array" ref="Q240">IFERROR(INDEX(Forecast_Capex_Input!N$12:N$286,$X240),NA)</f>
        <v>No</v>
      </c>
      <c r="R240" s="265" cm="1">
        <f t="array" ref="R240">IFERROR(INDEX(Forecast_Capex_Input!O$12:O$286,$X240),0)</f>
        <v>0</v>
      </c>
      <c r="S240" s="172" t="str" cm="1">
        <f t="array" ref="S240">IFERROR(INDEX(Forecast_Capex_Input!P$12:P$286,$X240),0)</f>
        <v>Safety security &amp; reliability</v>
      </c>
      <c r="T240" s="199" t="str" cm="1">
        <f t="array" aca="1" ref="T240" ca="1">IFERROR(INDEX(General!$K$84:$K$103,$AA240),NA)</f>
        <v>Transmission Lines (2018 onwards)</v>
      </c>
      <c r="U240" s="188" cm="1">
        <f t="array" aca="1" ref="U240" ca="1">IFERROR(
IF($F240=General!$E$25,INDEX(Forecast_Capex_Input!S$12:S$286,$X240),
INDEX(Forecast_Capex_Input!T$12:T$286,$X240)),0)</f>
        <v>0.84706340326167018</v>
      </c>
      <c r="V240" s="222" t="b">
        <f>IFERROR(INDEX(Overheads!$T$19:$T$26,MATCH($I240,Overheads!$E$19:$E$26,0)),FALSE)</f>
        <v>1</v>
      </c>
      <c r="W240" s="165"/>
      <c r="X240" s="174">
        <f>IFERROR(
IF(MATCH($C240,Forecast_Capex_Input!$CI$12:$CI$286,1)+1&gt;MAX(Forecast_Capex_Input!$C$12:$C$286),NA,
MATCH($C240,Forecast_Capex_Input!$CI$12:$CI$286,1)+1),1)</f>
        <v>92</v>
      </c>
      <c r="Y240" s="174" cm="1">
        <f t="array" aca="1" ref="Y240" ca="1">IFERROR(
IF(X239&lt;&gt;X240,1,
IF(COUNTIF(OFFSET(Y239,0,0,-INDEX(Forecast_Capex_Input!$CG$12:$CG$286,$X240)),Y239)=INDEX(Forecast_Capex_Input!$CG$12:$CG$286,$X240),Y239+1,Y239)),NA)</f>
        <v>2</v>
      </c>
      <c r="Z240" s="174" cm="1">
        <f t="array" ref="Z240">IFERROR($C240-IF($X240=1,1,INDEX(Forecast_Capex_Input!$CI$12:$CI$286,$X240-1))+1,NA)</f>
        <v>2</v>
      </c>
      <c r="AA240" s="174" cm="1">
        <f t="array" aca="1" ref="AA240" ca="1">IFERROR(IF(Y240=1,
INDEX(Forecast_Capex_Input!$AI$10:$BB$10,SMALL(IF(INDEX(Forecast_Capex_Input!$AI$12:$BB$286,$X240,0)&gt;0,COLUMN(Forecast_Capex_Input!$AI$10:$BB$10)-COLUMN(Forecast_Capex_Input!$AI$12)+1),ROWS(OFFSET(AA239,0,0,-$Z240)))),
OFFSET(AA239,-INDEX(Forecast_Capex_Input!$CG$12:$CG$286,$X240)+1,0)),NA)</f>
        <v>1</v>
      </c>
      <c r="AB240" s="174">
        <f t="shared" ca="1" si="141"/>
        <v>2</v>
      </c>
      <c r="AC240" s="222" t="b">
        <f t="shared" si="173"/>
        <v>0</v>
      </c>
      <c r="AD240" s="220" t="b">
        <v>0</v>
      </c>
      <c r="AE240" s="222" t="b">
        <f t="shared" si="142"/>
        <v>1</v>
      </c>
      <c r="AF240" s="165"/>
      <c r="AG240" s="215">
        <v>5.3539703477147933</v>
      </c>
      <c r="AH240" s="215">
        <v>2.5445406300233726</v>
      </c>
      <c r="AI240" s="215">
        <v>3.2830192986736892</v>
      </c>
      <c r="AJ240" s="215">
        <v>3.2830192986736892</v>
      </c>
      <c r="AK240" s="215">
        <v>0</v>
      </c>
      <c r="AL240" s="155">
        <v>14.464549575085545</v>
      </c>
      <c r="AM240" s="165"/>
      <c r="AN240" s="215" cm="1">
        <f t="array" aca="1" ref="AN240" ca="1">IFERROR(INDEX(General!O$33:O$34,$AB240)
*AG240,0)</f>
        <v>5.3539703477147933</v>
      </c>
      <c r="AO240" s="215" cm="1">
        <f t="array" aca="1" ref="AO240" ca="1">IFERROR(INDEX(General!P$33:P$34,$AB240)
*AH240,0)</f>
        <v>2.5445406300233726</v>
      </c>
      <c r="AP240" s="215" cm="1">
        <f t="array" aca="1" ref="AP240" ca="1">IFERROR(INDEX(General!Q$33:Q$34,$AB240)
*AI240,0)</f>
        <v>3.2830192986736892</v>
      </c>
      <c r="AQ240" s="215" cm="1">
        <f t="array" aca="1" ref="AQ240" ca="1">IFERROR(INDEX(General!R$33:R$34,$AB240)
*AJ240,0)</f>
        <v>3.2830192986736892</v>
      </c>
      <c r="AR240" s="215" cm="1">
        <f t="array" aca="1" ref="AR240" ca="1">IFERROR(INDEX(General!S$33:S$34,$AB240)
*AK240,0)</f>
        <v>0</v>
      </c>
      <c r="AS240" s="155">
        <f t="shared" ca="1" si="174"/>
        <v>14.464549575085545</v>
      </c>
      <c r="AT240" s="165"/>
      <c r="AU240" s="215">
        <f ca="1">IF($AE240=FALSE,AN240*Overheads!$R$24*$V240,
IFERROR(Overheads!$O$49*$V240*AN240,0)
+IFERROR(Overheads!Q$59*$V240*(AN240/Overheads!Q$68),0))</f>
        <v>0.749911327983659</v>
      </c>
      <c r="AV240" s="215">
        <f ca="1">IF($AE240=FALSE,AO240*Overheads!$R$24*$V240,
IFERROR(Overheads!$O$49*$V240*AO240,0)
+IFERROR(Overheads!R$59*$V240*(AO240/Overheads!R$68),0))</f>
        <v>0.30369204492813301</v>
      </c>
      <c r="AW240" s="215">
        <f ca="1">IF($AE240=FALSE,AP240*Overheads!$R$24*$V240,
IFERROR(Overheads!$O$49*$V240*AP240,0)
+IFERROR(Overheads!S$59*$V240*(AP240/Overheads!S$68),0))</f>
        <v>0.42692760685557979</v>
      </c>
      <c r="AX240" s="215">
        <f ca="1">IF($AE240=FALSE,AQ240*Overheads!$R$24*$V240,
IFERROR(Overheads!$O$49*$V240*AQ240,0)
+IFERROR(Overheads!T$59*$V240*(AQ240/Overheads!T$68),0))</f>
        <v>0.47042724580571027</v>
      </c>
      <c r="AY240" s="215">
        <f ca="1">IF($AE240=FALSE,AR240*Overheads!$R$24*$V240,
IFERROR(Overheads!$O$49*$V240*AR240,0)
+IFERROR(Overheads!U$59*$V240*(AR240/Overheads!U$68),0))</f>
        <v>0</v>
      </c>
      <c r="AZ240" s="155">
        <f t="shared" ca="1" si="175"/>
        <v>1.950958225573082</v>
      </c>
      <c r="BA240" s="165"/>
      <c r="BB240" s="215">
        <f ca="1">IF($AE240=FALSE,AN240*Overheads!$S$25,
IFERROR(Overheads!$O$50*AN240,0)
+IFERROR(Overheads!Q$60*(AN240/Overheads!Q$66),0))</f>
        <v>0.10064826609025321</v>
      </c>
      <c r="BC240" s="215">
        <f ca="1">IF($AE240=FALSE,AO240*Overheads!$S$25,
IFERROR(Overheads!$O$50*AO240,0)
+IFERROR(Overheads!R$60*(AO240/Overheads!R$66),0))</f>
        <v>4.2933020997497733E-2</v>
      </c>
      <c r="BD240" s="215">
        <f ca="1">IF($AE240=FALSE,AP240*Overheads!$S$25,
IFERROR(Overheads!$O$50*AP240,0)
+IFERROR(Overheads!S$60*(AP240/Overheads!S$66),0))</f>
        <v>6.0255336360123229E-2</v>
      </c>
      <c r="BE240" s="215">
        <f ca="1">IF($AE240=FALSE,AQ240*Overheads!$S$25,
IFERROR(Overheads!$O$50*AQ240,0)
+IFERROR(Overheads!T$60*(AQ240/Overheads!T$66),0))</f>
        <v>6.6549434515146458E-2</v>
      </c>
      <c r="BF240" s="215">
        <f ca="1">IF($AE240=FALSE,AR240*Overheads!$S$25,
IFERROR(Overheads!$O$50*AR240,0)
+IFERROR(Overheads!U$60*(AR240/Overheads!U$66),0))</f>
        <v>0</v>
      </c>
      <c r="BG240" s="155">
        <f t="shared" ca="1" si="176"/>
        <v>0.27038605796302062</v>
      </c>
      <c r="BH240" s="165"/>
      <c r="BI240" s="215">
        <f t="shared" ca="1" si="177"/>
        <v>6.2045299417887056</v>
      </c>
      <c r="BJ240" s="215">
        <f t="shared" ca="1" si="143"/>
        <v>2.8911656959490033</v>
      </c>
      <c r="BK240" s="215">
        <f t="shared" ca="1" si="144"/>
        <v>3.7702022418893919</v>
      </c>
      <c r="BL240" s="215">
        <f t="shared" ca="1" si="145"/>
        <v>3.8199959789945459</v>
      </c>
      <c r="BM240" s="215">
        <f t="shared" ca="1" si="146"/>
        <v>0</v>
      </c>
      <c r="BN240" s="155">
        <f t="shared" ca="1" si="178"/>
        <v>16.685893858621647</v>
      </c>
      <c r="BO240" s="165"/>
      <c r="BP240" s="187" cm="1">
        <f t="array" ref="BP240">IFERROR(IF($X240=$X239,BP239,INDEX(Forecast_Capex_Input!AC$12:AC$286,$X240)),0)</f>
        <v>0.37014428412874584</v>
      </c>
      <c r="BQ240" s="187" cm="1">
        <f t="array" ref="BQ240">IFERROR(IF($X240=$X239,BQ239,INDEX(Forecast_Capex_Input!AD$12:AD$286,$X240)),0)</f>
        <v>0.17591564927857936</v>
      </c>
      <c r="BR240" s="187" cm="1">
        <f t="array" ref="BR240">IFERROR(IF($X240=$X239,BR239,INDEX(Forecast_Capex_Input!AE$12:AE$286,$X240)),0)</f>
        <v>0.22697003329633739</v>
      </c>
      <c r="BS240" s="187" cm="1">
        <f t="array" ref="BS240">IFERROR(IF($X240=$X239,BS239,INDEX(Forecast_Capex_Input!AF$12:AF$286,$X240)),0)</f>
        <v>0.22697003329633739</v>
      </c>
      <c r="BT240" s="187" cm="1">
        <f t="array" ref="BT240">IFERROR(IF($X240=$X239,BT239,INDEX(Forecast_Capex_Input!AG$12:AG$286,$X240)),0)</f>
        <v>0</v>
      </c>
      <c r="BU240" s="165"/>
      <c r="BV240" s="215">
        <f t="shared" si="147"/>
        <v>5.3539703477147942</v>
      </c>
      <c r="BW240" s="215">
        <f t="shared" si="148"/>
        <v>2.5445406300233731</v>
      </c>
      <c r="BX240" s="215">
        <f t="shared" si="149"/>
        <v>3.2830192986736888</v>
      </c>
      <c r="BY240" s="215">
        <f t="shared" si="150"/>
        <v>3.2830192986736888</v>
      </c>
      <c r="BZ240" s="215">
        <f t="shared" si="151"/>
        <v>0</v>
      </c>
      <c r="CA240" s="155">
        <f t="shared" si="179"/>
        <v>14.464549575085545</v>
      </c>
      <c r="CB240" s="165"/>
      <c r="CC240" s="215">
        <f t="shared" ca="1" si="152"/>
        <v>5.3539703477147942</v>
      </c>
      <c r="CD240" s="215">
        <f t="shared" ca="1" si="153"/>
        <v>2.5445406300233731</v>
      </c>
      <c r="CE240" s="215">
        <f t="shared" ca="1" si="154"/>
        <v>3.2830192986736888</v>
      </c>
      <c r="CF240" s="215">
        <f t="shared" ca="1" si="155"/>
        <v>3.2830192986736888</v>
      </c>
      <c r="CG240" s="215">
        <f t="shared" ca="1" si="156"/>
        <v>0</v>
      </c>
      <c r="CH240" s="155">
        <f t="shared" ca="1" si="180"/>
        <v>14.464549575085545</v>
      </c>
      <c r="CI240" s="165"/>
      <c r="CJ240" s="215">
        <f t="shared" ca="1" si="157"/>
        <v>0.72213603576983665</v>
      </c>
      <c r="CK240" s="215">
        <f t="shared" ca="1" si="158"/>
        <v>0.34320408296707383</v>
      </c>
      <c r="CL240" s="215">
        <f t="shared" ca="1" si="159"/>
        <v>0.44280905341808574</v>
      </c>
      <c r="CM240" s="215">
        <f t="shared" ca="1" si="160"/>
        <v>0.44280905341808574</v>
      </c>
      <c r="CN240" s="215">
        <f t="shared" ca="1" si="161"/>
        <v>0</v>
      </c>
      <c r="CO240" s="155">
        <f t="shared" ca="1" si="181"/>
        <v>1.950958225573082</v>
      </c>
      <c r="CP240" s="165"/>
      <c r="CQ240" s="223">
        <f t="shared" ca="1" si="162"/>
        <v>0.10008185386311584</v>
      </c>
      <c r="CR240" s="223">
        <f t="shared" ca="1" si="163"/>
        <v>4.7565138942440369E-2</v>
      </c>
      <c r="CS240" s="223">
        <f t="shared" ca="1" si="164"/>
        <v>6.1369532578732199E-2</v>
      </c>
      <c r="CT240" s="223">
        <f t="shared" ca="1" si="165"/>
        <v>6.1369532578732199E-2</v>
      </c>
      <c r="CU240" s="223">
        <f t="shared" ca="1" si="166"/>
        <v>0</v>
      </c>
      <c r="CV240" s="155">
        <f t="shared" ca="1" si="182"/>
        <v>0.27038605796302062</v>
      </c>
      <c r="CW240" s="165"/>
      <c r="CX240" s="215">
        <f t="shared" ca="1" si="183"/>
        <v>6.1761882373477466</v>
      </c>
      <c r="CY240" s="215">
        <f t="shared" ca="1" si="167"/>
        <v>2.9353098519328871</v>
      </c>
      <c r="CZ240" s="215">
        <f t="shared" ca="1" si="168"/>
        <v>3.7871978846705066</v>
      </c>
      <c r="DA240" s="215">
        <f t="shared" ca="1" si="169"/>
        <v>3.7871978846705066</v>
      </c>
      <c r="DB240" s="215">
        <f t="shared" ca="1" si="170"/>
        <v>0</v>
      </c>
      <c r="DC240" s="155">
        <f t="shared" ca="1" si="184"/>
        <v>16.685893858621647</v>
      </c>
      <c r="DD240" s="165"/>
      <c r="DE240" s="188" t="b" cm="1">
        <f t="array" aca="1" ref="DE240" ca="1">OR($G240=Forecast_Capex_Input!$BF$8:$BF$10)</f>
        <v>1</v>
      </c>
      <c r="DF240" s="188" cm="1">
        <f t="array" aca="1" ref="DF240" ca="1">IFERROR(INDEX(Forecast_Capex_Input!BG$12:BG$286,$X240)
*(INDEX(Forecast_Capex_Input!$H$12:$H$286,$X240)=Repex),0)
*$DE240</f>
        <v>0</v>
      </c>
      <c r="DG240" s="188" cm="1">
        <f t="array" aca="1" ref="DG240" ca="1">IFERROR(INDEX(Forecast_Capex_Input!BH$12:BH$286,$X240)
*(INDEX(Forecast_Capex_Input!$H$12:$H$286,$X240)=Repex),0)
*$DE240</f>
        <v>1</v>
      </c>
      <c r="DH240" s="188" cm="1">
        <f t="array" aca="1" ref="DH240" ca="1">IFERROR(INDEX(Forecast_Capex_Input!BI$12:BI$286,$X240)
*(INDEX(Forecast_Capex_Input!$H$12:$H$286,$X240)=Repex),0)
*$DE240</f>
        <v>0</v>
      </c>
      <c r="DI240" s="188" cm="1">
        <f t="array" aca="1" ref="DI240" ca="1">IFERROR(INDEX(Forecast_Capex_Input!BJ$12:BJ$286,$X240)
*(INDEX(Forecast_Capex_Input!$H$12:$H$286,$X240)=Repex),0)
*$DE240</f>
        <v>0</v>
      </c>
      <c r="DJ240" s="188" cm="1">
        <f t="array" aca="1" ref="DJ240" ca="1">IFERROR(INDEX(Forecast_Capex_Input!BK$12:BK$286,$X240)
*(INDEX(Forecast_Capex_Input!$H$12:$H$286,$X240)=Repex),0)
*$DE240</f>
        <v>0</v>
      </c>
      <c r="DK240" s="188" cm="1">
        <f t="array" aca="1" ref="DK240" ca="1">IFERROR(INDEX(Forecast_Capex_Input!BL$12:BL$286,$X240)
*(INDEX(Forecast_Capex_Input!$H$12:$H$286,$X240)=Repex),0)
*$DE240</f>
        <v>0</v>
      </c>
      <c r="DL240" s="165"/>
      <c r="DM240" s="188" t="b" cm="1">
        <f t="array" aca="1" ref="DM240" ca="1">OR($G240=Forecast_Capex_Input!$BN$8:$BN$9)</f>
        <v>0</v>
      </c>
      <c r="DN240" s="188" cm="1">
        <f t="array" aca="1" ref="DN240" ca="1">IFERROR(INDEX(Forecast_Capex_Input!BO$12:BO$286,$X240)
*(INDEX(Forecast_Capex_Input!$H$12:$H$286,$X240)=Repex),0)
*$DM240</f>
        <v>0</v>
      </c>
      <c r="DO240" s="188" cm="1">
        <f t="array" aca="1" ref="DO240" ca="1">IFERROR(INDEX(Forecast_Capex_Input!BP$12:BP$286,$X240)
*(INDEX(Forecast_Capex_Input!$H$12:$H$286,$X240)=Repex),0)
*$DM240</f>
        <v>0</v>
      </c>
      <c r="DP240" s="188" cm="1">
        <f t="array" aca="1" ref="DP240" ca="1">IFERROR(INDEX(Forecast_Capex_Input!BQ$12:BQ$286,$X240)
*(INDEX(Forecast_Capex_Input!$H$12:$H$286,$X240)=Repex),0)
*$DM240</f>
        <v>0</v>
      </c>
      <c r="DQ240" s="188" cm="1">
        <f t="array" aca="1" ref="DQ240" ca="1">IFERROR(INDEX(Forecast_Capex_Input!BR$12:BR$286,$X240)
*(INDEX(Forecast_Capex_Input!$H$12:$H$286,$X240)=Repex),0)
*$DM240</f>
        <v>0</v>
      </c>
      <c r="DR240" s="188" cm="1">
        <f t="array" aca="1" ref="DR240" ca="1">IFERROR(INDEX(Forecast_Capex_Input!BS$12:BS$286,$X240)
*(INDEX(Forecast_Capex_Input!$H$12:$H$286,$X240)=Repex),0)
*$DM240</f>
        <v>0</v>
      </c>
      <c r="DS240" s="165"/>
      <c r="DT240" s="188" t="b" cm="1">
        <f t="array" aca="1" ref="DT240" ca="1">OR($G240=Forecast_Capex_Input!$BU$8:$BU$10)</f>
        <v>0</v>
      </c>
      <c r="DU240" s="188" cm="1">
        <f t="array" aca="1" ref="DU240" ca="1">IFERROR(INDEX(Forecast_Capex_Input!BV$12:BV$286,$X240)
*(INDEX(Forecast_Capex_Input!$H$12:$H$286,$X240)=Repex),0)
*$DT240</f>
        <v>0</v>
      </c>
      <c r="DV240" s="188" cm="1">
        <f t="array" aca="1" ref="DV240" ca="1">IFERROR(INDEX(Forecast_Capex_Input!BW$12:BW$286,$X240)
*(INDEX(Forecast_Capex_Input!$H$12:$H$286,$X240)=Repex),0)
*$DT240</f>
        <v>0</v>
      </c>
      <c r="DW240" s="188" cm="1">
        <f t="array" aca="1" ref="DW240" ca="1">IFERROR(INDEX(Forecast_Capex_Input!BX$12:BX$286,$X240)
*(INDEX(Forecast_Capex_Input!$H$12:$H$286,$X240)=Repex),0)
*$DT240</f>
        <v>0</v>
      </c>
      <c r="DX240" s="188" cm="1">
        <f t="array" aca="1" ref="DX240" ca="1">IFERROR(INDEX(Forecast_Capex_Input!BY$12:BY$286,$X240)
*(INDEX(Forecast_Capex_Input!$H$12:$H$286,$X240)=Repex),0)
*$DT240</f>
        <v>0</v>
      </c>
      <c r="DY240" s="188" cm="1">
        <f t="array" aca="1" ref="DY240" ca="1">IFERROR(INDEX(Forecast_Capex_Input!BZ$12:BZ$286,$X240)
*(INDEX(Forecast_Capex_Input!$H$12:$H$286,$X240)=Repex),0)
*$DT240</f>
        <v>0</v>
      </c>
      <c r="DZ240" s="188" cm="1">
        <f t="array" aca="1" ref="DZ240" ca="1">IFERROR(INDEX(Forecast_Capex_Input!CA$12:CA$286,$X240)
*(INDEX(Forecast_Capex_Input!$H$12:$H$286,$X240)=Repex),0)
*$DT240</f>
        <v>0</v>
      </c>
      <c r="EA240" s="188" cm="1">
        <f t="array" aca="1" ref="EA240" ca="1">IFERROR(INDEX(Forecast_Capex_Input!CB$12:CB$286,$X240)
*(INDEX(Forecast_Capex_Input!$H$12:$H$286,$X240)=Repex),0)
*$DT240</f>
        <v>0</v>
      </c>
      <c r="EB240" s="188" cm="1">
        <f t="array" aca="1" ref="EB240" ca="1">IFERROR(INDEX(Forecast_Capex_Input!CC$12:CC$286,$X240)
*(INDEX(Forecast_Capex_Input!$H$12:$H$286,$X240)=Repex),0)
*$DT240</f>
        <v>0</v>
      </c>
      <c r="EC240" s="165"/>
      <c r="ED240" s="226" t="str">
        <f t="shared" si="171"/>
        <v>N/A</v>
      </c>
      <c r="EE240" s="174" t="s">
        <v>15</v>
      </c>
    </row>
    <row r="241" spans="3:135" x14ac:dyDescent="0.2">
      <c r="C241" s="174">
        <f t="shared" si="172"/>
        <v>231</v>
      </c>
      <c r="D241" s="167" t="str" cm="1">
        <f t="array" ref="D241">IFERROR(INDEX(Forecast_Capex_Input!$D$12:$D$286,$X241),NA)</f>
        <v>Underground Cable Capital Spares RP3</v>
      </c>
      <c r="E241" s="172" t="b" cm="1">
        <f t="array" ref="E241">IF($X241=NA,NA,INDEX(Forecast_Capex_Input!$E$12:$E$286,$X241))</f>
        <v>1</v>
      </c>
      <c r="F241" s="167" t="str" cm="1">
        <f t="array" aca="1" ref="F241" ca="1">IFERROR(INDEX(General!$E$25:$E$26,$Y241),NA)</f>
        <v>Labour</v>
      </c>
      <c r="G241" s="167" t="str" cm="1">
        <f t="array" aca="1" ref="G241" ca="1">IFERROR(INDEX(Forecast_Capex_Input!$AI$11:$BB$11,$AA241),NA)</f>
        <v>Underground Cables</v>
      </c>
      <c r="H241" s="189" cm="1">
        <f t="array" aca="1" ref="H241" ca="1">IFERROR(INDEX(Forecast_Capex_Input!$AI$12:$BB$286,$X241,$AA241),NA)</f>
        <v>1</v>
      </c>
      <c r="I241" s="199" t="str" cm="1">
        <f t="array" ref="I241">IFERROR(INDEX(Forecast_Capex_Input!$F$12:$F$286,$X241),NA)</f>
        <v>Replacement Expenditure</v>
      </c>
      <c r="J241" s="199" t="str" cm="1">
        <f t="array" ref="J241">IFERROR(INDEX(Forecast_Capex_Input!G$12:G$286,$X241),NA)</f>
        <v>Transmission Lines</v>
      </c>
      <c r="K241" s="199" t="str" cm="1">
        <f t="array" ref="K241">IFERROR(INDEX(Forecast_Capex_Input!H$12:H$286,$X241),NA)</f>
        <v>Repex</v>
      </c>
      <c r="L241" s="199" t="str" cm="1">
        <f t="array" ref="L241">IFERROR(INDEX(Forecast_Capex_Input!I$12:I$286,$X241),NA)</f>
        <v>N/A</v>
      </c>
      <c r="M241" s="199" t="str" cm="1">
        <f t="array" ref="M241">IFERROR(INDEX(Forecast_Capex_Input!J$12:J$286,$X241),NA)</f>
        <v>N/A</v>
      </c>
      <c r="N241" s="199" t="str" cm="1">
        <f t="array" ref="N241">IFERROR(INDEX(Forecast_Capex_Input!K$12:K$286,$X241),NA)</f>
        <v>TL - Underground cables</v>
      </c>
      <c r="O241" s="199" t="str" cm="1">
        <f t="array" ref="O241">IFERROR(INDEX(Forecast_Capex_Input!L$12:L$286,$X241),NA)</f>
        <v>TL - Safe and Reliable Network</v>
      </c>
      <c r="P241" s="199" t="str" cm="1">
        <f t="array" ref="P241">IFERROR(INDEX(Forecast_Capex_Input!M$12:M$286,$X241),NA)</f>
        <v>N/A</v>
      </c>
      <c r="Q241" s="172" t="str" cm="1">
        <f t="array" ref="Q241">IFERROR(INDEX(Forecast_Capex_Input!N$12:N$286,$X241),NA)</f>
        <v>No</v>
      </c>
      <c r="R241" s="265" cm="1">
        <f t="array" ref="R241">IFERROR(INDEX(Forecast_Capex_Input!O$12:O$286,$X241),0)</f>
        <v>0</v>
      </c>
      <c r="S241" s="172" t="str" cm="1">
        <f t="array" ref="S241">IFERROR(INDEX(Forecast_Capex_Input!P$12:P$286,$X241),0)</f>
        <v>Safety security &amp; reliability</v>
      </c>
      <c r="T241" s="199" t="str" cm="1">
        <f t="array" aca="1" ref="T241" ca="1">IFERROR(INDEX(General!$K$84:$K$103,$AA241),NA)</f>
        <v>Underground Cables (2018 onwards)</v>
      </c>
      <c r="U241" s="188" cm="1">
        <f t="array" aca="1" ref="U241" ca="1">IFERROR(
IF($F241=General!$E$25,INDEX(Forecast_Capex_Input!S$12:S$286,$X241),
INDEX(Forecast_Capex_Input!T$12:T$286,$X241)),0)</f>
        <v>0</v>
      </c>
      <c r="V241" s="222" t="b">
        <f>IFERROR(INDEX(Overheads!$T$19:$T$26,MATCH($I241,Overheads!$E$19:$E$26,0)),FALSE)</f>
        <v>1</v>
      </c>
      <c r="W241" s="165"/>
      <c r="X241" s="174">
        <f>IFERROR(
IF(MATCH($C241,Forecast_Capex_Input!$CI$12:$CI$286,1)+1&gt;MAX(Forecast_Capex_Input!$C$12:$C$286),NA,
MATCH($C241,Forecast_Capex_Input!$CI$12:$CI$286,1)+1),1)</f>
        <v>93</v>
      </c>
      <c r="Y241" s="174" cm="1">
        <f t="array" aca="1" ref="Y241" ca="1">IFERROR(
IF(X240&lt;&gt;X241,1,
IF(COUNTIF(OFFSET(Y240,0,0,-INDEX(Forecast_Capex_Input!$CG$12:$CG$286,$X241)),Y240)=INDEX(Forecast_Capex_Input!$CG$12:$CG$286,$X241),Y240+1,Y240)),NA)</f>
        <v>1</v>
      </c>
      <c r="Z241" s="174" cm="1">
        <f t="array" ref="Z241">IFERROR($C241-IF($X241=1,1,INDEX(Forecast_Capex_Input!$CI$12:$CI$286,$X241-1))+1,NA)</f>
        <v>1</v>
      </c>
      <c r="AA241" s="174" cm="1">
        <f t="array" aca="1" ref="AA241" ca="1">IFERROR(IF(Y241=1,
INDEX(Forecast_Capex_Input!$AI$10:$BB$10,SMALL(IF(INDEX(Forecast_Capex_Input!$AI$12:$BB$286,$X241,0)&gt;0,COLUMN(Forecast_Capex_Input!$AI$10:$BB$10)-COLUMN(Forecast_Capex_Input!$AI$12)+1),ROWS(OFFSET(AA240,0,0,-$Z241)))),
OFFSET(AA240,-INDEX(Forecast_Capex_Input!$CG$12:$CG$286,$X241)+1,0)),NA)</f>
        <v>2</v>
      </c>
      <c r="AB241" s="174">
        <f t="shared" ca="1" si="141"/>
        <v>1</v>
      </c>
      <c r="AC241" s="222" t="b">
        <f t="shared" si="173"/>
        <v>0</v>
      </c>
      <c r="AD241" s="220" t="b">
        <v>0</v>
      </c>
      <c r="AE241" s="222" t="b">
        <f t="shared" si="142"/>
        <v>1</v>
      </c>
      <c r="AF241" s="165"/>
      <c r="AG241" s="215">
        <v>0</v>
      </c>
      <c r="AH241" s="215">
        <v>0</v>
      </c>
      <c r="AI241" s="215">
        <v>0</v>
      </c>
      <c r="AJ241" s="215">
        <v>0</v>
      </c>
      <c r="AK241" s="215">
        <v>0</v>
      </c>
      <c r="AL241" s="155">
        <v>0</v>
      </c>
      <c r="AM241" s="165"/>
      <c r="AN241" s="215" cm="1">
        <f t="array" aca="1" ref="AN241" ca="1">IFERROR(INDEX(General!O$33:O$34,$AB241)
*AG241,0)</f>
        <v>0</v>
      </c>
      <c r="AO241" s="215" cm="1">
        <f t="array" aca="1" ref="AO241" ca="1">IFERROR(INDEX(General!P$33:P$34,$AB241)
*AH241,0)</f>
        <v>0</v>
      </c>
      <c r="AP241" s="215" cm="1">
        <f t="array" aca="1" ref="AP241" ca="1">IFERROR(INDEX(General!Q$33:Q$34,$AB241)
*AI241,0)</f>
        <v>0</v>
      </c>
      <c r="AQ241" s="215" cm="1">
        <f t="array" aca="1" ref="AQ241" ca="1">IFERROR(INDEX(General!R$33:R$34,$AB241)
*AJ241,0)</f>
        <v>0</v>
      </c>
      <c r="AR241" s="215" cm="1">
        <f t="array" aca="1" ref="AR241" ca="1">IFERROR(INDEX(General!S$33:S$34,$AB241)
*AK241,0)</f>
        <v>0</v>
      </c>
      <c r="AS241" s="155">
        <f t="shared" ca="1" si="174"/>
        <v>0</v>
      </c>
      <c r="AT241" s="165"/>
      <c r="AU241" s="215">
        <f ca="1">IF($AE241=FALSE,AN241*Overheads!$R$24*$V241,
IFERROR(Overheads!$O$49*$V241*AN241,0)
+IFERROR(Overheads!Q$59*$V241*(AN241/Overheads!Q$68),0))</f>
        <v>0</v>
      </c>
      <c r="AV241" s="215">
        <f ca="1">IF($AE241=FALSE,AO241*Overheads!$R$24*$V241,
IFERROR(Overheads!$O$49*$V241*AO241,0)
+IFERROR(Overheads!R$59*$V241*(AO241/Overheads!R$68),0))</f>
        <v>0</v>
      </c>
      <c r="AW241" s="215">
        <f ca="1">IF($AE241=FALSE,AP241*Overheads!$R$24*$V241,
IFERROR(Overheads!$O$49*$V241*AP241,0)
+IFERROR(Overheads!S$59*$V241*(AP241/Overheads!S$68),0))</f>
        <v>0</v>
      </c>
      <c r="AX241" s="215">
        <f ca="1">IF($AE241=FALSE,AQ241*Overheads!$R$24*$V241,
IFERROR(Overheads!$O$49*$V241*AQ241,0)
+IFERROR(Overheads!T$59*$V241*(AQ241/Overheads!T$68),0))</f>
        <v>0</v>
      </c>
      <c r="AY241" s="215">
        <f ca="1">IF($AE241=FALSE,AR241*Overheads!$R$24*$V241,
IFERROR(Overheads!$O$49*$V241*AR241,0)
+IFERROR(Overheads!U$59*$V241*(AR241/Overheads!U$68),0))</f>
        <v>0</v>
      </c>
      <c r="AZ241" s="155">
        <f t="shared" ca="1" si="175"/>
        <v>0</v>
      </c>
      <c r="BA241" s="165"/>
      <c r="BB241" s="215">
        <f ca="1">IF($AE241=FALSE,AN241*Overheads!$S$25,
IFERROR(Overheads!$O$50*AN241,0)
+IFERROR(Overheads!Q$60*(AN241/Overheads!Q$66),0))</f>
        <v>0</v>
      </c>
      <c r="BC241" s="215">
        <f ca="1">IF($AE241=FALSE,AO241*Overheads!$S$25,
IFERROR(Overheads!$O$50*AO241,0)
+IFERROR(Overheads!R$60*(AO241/Overheads!R$66),0))</f>
        <v>0</v>
      </c>
      <c r="BD241" s="215">
        <f ca="1">IF($AE241=FALSE,AP241*Overheads!$S$25,
IFERROR(Overheads!$O$50*AP241,0)
+IFERROR(Overheads!S$60*(AP241/Overheads!S$66),0))</f>
        <v>0</v>
      </c>
      <c r="BE241" s="215">
        <f ca="1">IF($AE241=FALSE,AQ241*Overheads!$S$25,
IFERROR(Overheads!$O$50*AQ241,0)
+IFERROR(Overheads!T$60*(AQ241/Overheads!T$66),0))</f>
        <v>0</v>
      </c>
      <c r="BF241" s="215">
        <f ca="1">IF($AE241=FALSE,AR241*Overheads!$S$25,
IFERROR(Overheads!$O$50*AR241,0)
+IFERROR(Overheads!U$60*(AR241/Overheads!U$66),0))</f>
        <v>0</v>
      </c>
      <c r="BG241" s="155">
        <f t="shared" ca="1" si="176"/>
        <v>0</v>
      </c>
      <c r="BH241" s="165"/>
      <c r="BI241" s="215">
        <f t="shared" ca="1" si="177"/>
        <v>0</v>
      </c>
      <c r="BJ241" s="215">
        <f t="shared" ca="1" si="143"/>
        <v>0</v>
      </c>
      <c r="BK241" s="215">
        <f t="shared" ca="1" si="144"/>
        <v>0</v>
      </c>
      <c r="BL241" s="215">
        <f t="shared" ca="1" si="145"/>
        <v>0</v>
      </c>
      <c r="BM241" s="215">
        <f t="shared" ca="1" si="146"/>
        <v>0</v>
      </c>
      <c r="BN241" s="155">
        <f t="shared" ca="1" si="178"/>
        <v>0</v>
      </c>
      <c r="BO241" s="165"/>
      <c r="BP241" s="187" cm="1">
        <f t="array" ref="BP241">IFERROR(IF($X241=$X240,BP240,INDEX(Forecast_Capex_Input!AC$12:AC$286,$X241)),0)</f>
        <v>0</v>
      </c>
      <c r="BQ241" s="187" cm="1">
        <f t="array" ref="BQ241">IFERROR(IF($X241=$X240,BQ240,INDEX(Forecast_Capex_Input!AD$12:AD$286,$X241)),0)</f>
        <v>0</v>
      </c>
      <c r="BR241" s="187" cm="1">
        <f t="array" ref="BR241">IFERROR(IF($X241=$X240,BR240,INDEX(Forecast_Capex_Input!AE$12:AE$286,$X241)),0)</f>
        <v>0</v>
      </c>
      <c r="BS241" s="187" cm="1">
        <f t="array" ref="BS241">IFERROR(IF($X241=$X240,BS240,INDEX(Forecast_Capex_Input!AF$12:AF$286,$X241)),0)</f>
        <v>0</v>
      </c>
      <c r="BT241" s="187" cm="1">
        <f t="array" ref="BT241">IFERROR(IF($X241=$X240,BT240,INDEX(Forecast_Capex_Input!AG$12:AG$286,$X241)),0)</f>
        <v>1</v>
      </c>
      <c r="BU241" s="165"/>
      <c r="BV241" s="215">
        <f t="shared" si="147"/>
        <v>0</v>
      </c>
      <c r="BW241" s="215">
        <f t="shared" si="148"/>
        <v>0</v>
      </c>
      <c r="BX241" s="215">
        <f t="shared" si="149"/>
        <v>0</v>
      </c>
      <c r="BY241" s="215">
        <f t="shared" si="150"/>
        <v>0</v>
      </c>
      <c r="BZ241" s="215">
        <f t="shared" si="151"/>
        <v>0</v>
      </c>
      <c r="CA241" s="155">
        <f t="shared" si="179"/>
        <v>0</v>
      </c>
      <c r="CB241" s="165"/>
      <c r="CC241" s="215">
        <f t="shared" ca="1" si="152"/>
        <v>0</v>
      </c>
      <c r="CD241" s="215">
        <f t="shared" ca="1" si="153"/>
        <v>0</v>
      </c>
      <c r="CE241" s="215">
        <f t="shared" ca="1" si="154"/>
        <v>0</v>
      </c>
      <c r="CF241" s="215">
        <f t="shared" ca="1" si="155"/>
        <v>0</v>
      </c>
      <c r="CG241" s="215">
        <f t="shared" ca="1" si="156"/>
        <v>0</v>
      </c>
      <c r="CH241" s="155">
        <f t="shared" ca="1" si="180"/>
        <v>0</v>
      </c>
      <c r="CI241" s="165"/>
      <c r="CJ241" s="215">
        <f t="shared" ca="1" si="157"/>
        <v>0</v>
      </c>
      <c r="CK241" s="215">
        <f t="shared" ca="1" si="158"/>
        <v>0</v>
      </c>
      <c r="CL241" s="215">
        <f t="shared" ca="1" si="159"/>
        <v>0</v>
      </c>
      <c r="CM241" s="215">
        <f t="shared" ca="1" si="160"/>
        <v>0</v>
      </c>
      <c r="CN241" s="215">
        <f t="shared" ca="1" si="161"/>
        <v>0</v>
      </c>
      <c r="CO241" s="155">
        <f t="shared" ca="1" si="181"/>
        <v>0</v>
      </c>
      <c r="CP241" s="165"/>
      <c r="CQ241" s="223">
        <f t="shared" ca="1" si="162"/>
        <v>0</v>
      </c>
      <c r="CR241" s="223">
        <f t="shared" ca="1" si="163"/>
        <v>0</v>
      </c>
      <c r="CS241" s="223">
        <f t="shared" ca="1" si="164"/>
        <v>0</v>
      </c>
      <c r="CT241" s="223">
        <f t="shared" ca="1" si="165"/>
        <v>0</v>
      </c>
      <c r="CU241" s="223">
        <f t="shared" ca="1" si="166"/>
        <v>0</v>
      </c>
      <c r="CV241" s="155">
        <f t="shared" ca="1" si="182"/>
        <v>0</v>
      </c>
      <c r="CW241" s="165"/>
      <c r="CX241" s="215">
        <f t="shared" ca="1" si="183"/>
        <v>0</v>
      </c>
      <c r="CY241" s="215">
        <f t="shared" ca="1" si="167"/>
        <v>0</v>
      </c>
      <c r="CZ241" s="215">
        <f t="shared" ca="1" si="168"/>
        <v>0</v>
      </c>
      <c r="DA241" s="215">
        <f t="shared" ca="1" si="169"/>
        <v>0</v>
      </c>
      <c r="DB241" s="215">
        <f t="shared" ca="1" si="170"/>
        <v>0</v>
      </c>
      <c r="DC241" s="155">
        <f t="shared" ca="1" si="184"/>
        <v>0</v>
      </c>
      <c r="DD241" s="165"/>
      <c r="DE241" s="188" t="b" cm="1">
        <f t="array" aca="1" ref="DE241" ca="1">OR($G241=Forecast_Capex_Input!$BF$8:$BF$10)</f>
        <v>1</v>
      </c>
      <c r="DF241" s="188" cm="1">
        <f t="array" aca="1" ref="DF241" ca="1">IFERROR(INDEX(Forecast_Capex_Input!BG$12:BG$286,$X241)
*(INDEX(Forecast_Capex_Input!$H$12:$H$286,$X241)=Repex),0)
*$DE241</f>
        <v>0</v>
      </c>
      <c r="DG241" s="188" cm="1">
        <f t="array" aca="1" ref="DG241" ca="1">IFERROR(INDEX(Forecast_Capex_Input!BH$12:BH$286,$X241)
*(INDEX(Forecast_Capex_Input!$H$12:$H$286,$X241)=Repex),0)
*$DE241</f>
        <v>0</v>
      </c>
      <c r="DH241" s="188" cm="1">
        <f t="array" aca="1" ref="DH241" ca="1">IFERROR(INDEX(Forecast_Capex_Input!BI$12:BI$286,$X241)
*(INDEX(Forecast_Capex_Input!$H$12:$H$286,$X241)=Repex),0)
*$DE241</f>
        <v>0</v>
      </c>
      <c r="DI241" s="188" cm="1">
        <f t="array" aca="1" ref="DI241" ca="1">IFERROR(INDEX(Forecast_Capex_Input!BJ$12:BJ$286,$X241)
*(INDEX(Forecast_Capex_Input!$H$12:$H$286,$X241)=Repex),0)
*$DE241</f>
        <v>0</v>
      </c>
      <c r="DJ241" s="188" cm="1">
        <f t="array" aca="1" ref="DJ241" ca="1">IFERROR(INDEX(Forecast_Capex_Input!BK$12:BK$286,$X241)
*(INDEX(Forecast_Capex_Input!$H$12:$H$286,$X241)=Repex),0)
*$DE241</f>
        <v>1</v>
      </c>
      <c r="DK241" s="188" cm="1">
        <f t="array" aca="1" ref="DK241" ca="1">IFERROR(INDEX(Forecast_Capex_Input!BL$12:BL$286,$X241)
*(INDEX(Forecast_Capex_Input!$H$12:$H$286,$X241)=Repex),0)
*$DE241</f>
        <v>0</v>
      </c>
      <c r="DL241" s="165"/>
      <c r="DM241" s="188" t="b" cm="1">
        <f t="array" aca="1" ref="DM241" ca="1">OR($G241=Forecast_Capex_Input!$BN$8:$BN$9)</f>
        <v>0</v>
      </c>
      <c r="DN241" s="188" cm="1">
        <f t="array" aca="1" ref="DN241" ca="1">IFERROR(INDEX(Forecast_Capex_Input!BO$12:BO$286,$X241)
*(INDEX(Forecast_Capex_Input!$H$12:$H$286,$X241)=Repex),0)
*$DM241</f>
        <v>0</v>
      </c>
      <c r="DO241" s="188" cm="1">
        <f t="array" aca="1" ref="DO241" ca="1">IFERROR(INDEX(Forecast_Capex_Input!BP$12:BP$286,$X241)
*(INDEX(Forecast_Capex_Input!$H$12:$H$286,$X241)=Repex),0)
*$DM241</f>
        <v>0</v>
      </c>
      <c r="DP241" s="188" cm="1">
        <f t="array" aca="1" ref="DP241" ca="1">IFERROR(INDEX(Forecast_Capex_Input!BQ$12:BQ$286,$X241)
*(INDEX(Forecast_Capex_Input!$H$12:$H$286,$X241)=Repex),0)
*$DM241</f>
        <v>0</v>
      </c>
      <c r="DQ241" s="188" cm="1">
        <f t="array" aca="1" ref="DQ241" ca="1">IFERROR(INDEX(Forecast_Capex_Input!BR$12:BR$286,$X241)
*(INDEX(Forecast_Capex_Input!$H$12:$H$286,$X241)=Repex),0)
*$DM241</f>
        <v>0</v>
      </c>
      <c r="DR241" s="188" cm="1">
        <f t="array" aca="1" ref="DR241" ca="1">IFERROR(INDEX(Forecast_Capex_Input!BS$12:BS$286,$X241)
*(INDEX(Forecast_Capex_Input!$H$12:$H$286,$X241)=Repex),0)
*$DM241</f>
        <v>0</v>
      </c>
      <c r="DS241" s="165"/>
      <c r="DT241" s="188" t="b" cm="1">
        <f t="array" aca="1" ref="DT241" ca="1">OR($G241=Forecast_Capex_Input!$BU$8:$BU$10)</f>
        <v>0</v>
      </c>
      <c r="DU241" s="188" cm="1">
        <f t="array" aca="1" ref="DU241" ca="1">IFERROR(INDEX(Forecast_Capex_Input!BV$12:BV$286,$X241)
*(INDEX(Forecast_Capex_Input!$H$12:$H$286,$X241)=Repex),0)
*$DT241</f>
        <v>0</v>
      </c>
      <c r="DV241" s="188" cm="1">
        <f t="array" aca="1" ref="DV241" ca="1">IFERROR(INDEX(Forecast_Capex_Input!BW$12:BW$286,$X241)
*(INDEX(Forecast_Capex_Input!$H$12:$H$286,$X241)=Repex),0)
*$DT241</f>
        <v>0</v>
      </c>
      <c r="DW241" s="188" cm="1">
        <f t="array" aca="1" ref="DW241" ca="1">IFERROR(INDEX(Forecast_Capex_Input!BX$12:BX$286,$X241)
*(INDEX(Forecast_Capex_Input!$H$12:$H$286,$X241)=Repex),0)
*$DT241</f>
        <v>0</v>
      </c>
      <c r="DX241" s="188" cm="1">
        <f t="array" aca="1" ref="DX241" ca="1">IFERROR(INDEX(Forecast_Capex_Input!BY$12:BY$286,$X241)
*(INDEX(Forecast_Capex_Input!$H$12:$H$286,$X241)=Repex),0)
*$DT241</f>
        <v>0</v>
      </c>
      <c r="DY241" s="188" cm="1">
        <f t="array" aca="1" ref="DY241" ca="1">IFERROR(INDEX(Forecast_Capex_Input!BZ$12:BZ$286,$X241)
*(INDEX(Forecast_Capex_Input!$H$12:$H$286,$X241)=Repex),0)
*$DT241</f>
        <v>0</v>
      </c>
      <c r="DZ241" s="188" cm="1">
        <f t="array" aca="1" ref="DZ241" ca="1">IFERROR(INDEX(Forecast_Capex_Input!CA$12:CA$286,$X241)
*(INDEX(Forecast_Capex_Input!$H$12:$H$286,$X241)=Repex),0)
*$DT241</f>
        <v>0</v>
      </c>
      <c r="EA241" s="188" cm="1">
        <f t="array" aca="1" ref="EA241" ca="1">IFERROR(INDEX(Forecast_Capex_Input!CB$12:CB$286,$X241)
*(INDEX(Forecast_Capex_Input!$H$12:$H$286,$X241)=Repex),0)
*$DT241</f>
        <v>0</v>
      </c>
      <c r="EB241" s="188" cm="1">
        <f t="array" aca="1" ref="EB241" ca="1">IFERROR(INDEX(Forecast_Capex_Input!CC$12:CC$286,$X241)
*(INDEX(Forecast_Capex_Input!$H$12:$H$286,$X241)=Repex),0)
*$DT241</f>
        <v>0</v>
      </c>
      <c r="EC241" s="165"/>
      <c r="ED241" s="226" t="str">
        <f t="shared" si="171"/>
        <v>N/A</v>
      </c>
      <c r="EE241" s="174" t="s">
        <v>15</v>
      </c>
    </row>
    <row r="242" spans="3:135" x14ac:dyDescent="0.2">
      <c r="C242" s="174">
        <f t="shared" si="172"/>
        <v>232</v>
      </c>
      <c r="D242" s="167" t="str" cm="1">
        <f t="array" ref="D242">IFERROR(INDEX(Forecast_Capex_Input!$D$12:$D$286,$X242),NA)</f>
        <v>Underground Cable Capital Spares RP3</v>
      </c>
      <c r="E242" s="172" t="b" cm="1">
        <f t="array" ref="E242">IF($X242=NA,NA,INDEX(Forecast_Capex_Input!$E$12:$E$286,$X242))</f>
        <v>1</v>
      </c>
      <c r="F242" s="167" t="str" cm="1">
        <f t="array" aca="1" ref="F242" ca="1">IFERROR(INDEX(General!$E$25:$E$26,$Y242),NA)</f>
        <v>Non-Labour</v>
      </c>
      <c r="G242" s="167" t="str" cm="1">
        <f t="array" aca="1" ref="G242" ca="1">IFERROR(INDEX(Forecast_Capex_Input!$AI$11:$BB$11,$AA242),NA)</f>
        <v>Underground Cables</v>
      </c>
      <c r="H242" s="189" cm="1">
        <f t="array" aca="1" ref="H242" ca="1">IFERROR(INDEX(Forecast_Capex_Input!$AI$12:$BB$286,$X242,$AA242),NA)</f>
        <v>1</v>
      </c>
      <c r="I242" s="199" t="str" cm="1">
        <f t="array" ref="I242">IFERROR(INDEX(Forecast_Capex_Input!$F$12:$F$286,$X242),NA)</f>
        <v>Replacement Expenditure</v>
      </c>
      <c r="J242" s="199" t="str" cm="1">
        <f t="array" ref="J242">IFERROR(INDEX(Forecast_Capex_Input!G$12:G$286,$X242),NA)</f>
        <v>Transmission Lines</v>
      </c>
      <c r="K242" s="199" t="str" cm="1">
        <f t="array" ref="K242">IFERROR(INDEX(Forecast_Capex_Input!H$12:H$286,$X242),NA)</f>
        <v>Repex</v>
      </c>
      <c r="L242" s="199" t="str" cm="1">
        <f t="array" ref="L242">IFERROR(INDEX(Forecast_Capex_Input!I$12:I$286,$X242),NA)</f>
        <v>N/A</v>
      </c>
      <c r="M242" s="199" t="str" cm="1">
        <f t="array" ref="M242">IFERROR(INDEX(Forecast_Capex_Input!J$12:J$286,$X242),NA)</f>
        <v>N/A</v>
      </c>
      <c r="N242" s="199" t="str" cm="1">
        <f t="array" ref="N242">IFERROR(INDEX(Forecast_Capex_Input!K$12:K$286,$X242),NA)</f>
        <v>TL - Underground cables</v>
      </c>
      <c r="O242" s="199" t="str" cm="1">
        <f t="array" ref="O242">IFERROR(INDEX(Forecast_Capex_Input!L$12:L$286,$X242),NA)</f>
        <v>TL - Safe and Reliable Network</v>
      </c>
      <c r="P242" s="199" t="str" cm="1">
        <f t="array" ref="P242">IFERROR(INDEX(Forecast_Capex_Input!M$12:M$286,$X242),NA)</f>
        <v>N/A</v>
      </c>
      <c r="Q242" s="172" t="str" cm="1">
        <f t="array" ref="Q242">IFERROR(INDEX(Forecast_Capex_Input!N$12:N$286,$X242),NA)</f>
        <v>No</v>
      </c>
      <c r="R242" s="265" cm="1">
        <f t="array" ref="R242">IFERROR(INDEX(Forecast_Capex_Input!O$12:O$286,$X242),0)</f>
        <v>0</v>
      </c>
      <c r="S242" s="172" t="str" cm="1">
        <f t="array" ref="S242">IFERROR(INDEX(Forecast_Capex_Input!P$12:P$286,$X242),0)</f>
        <v>Safety security &amp; reliability</v>
      </c>
      <c r="T242" s="199" t="str" cm="1">
        <f t="array" aca="1" ref="T242" ca="1">IFERROR(INDEX(General!$K$84:$K$103,$AA242),NA)</f>
        <v>Underground Cables (2018 onwards)</v>
      </c>
      <c r="U242" s="188" cm="1">
        <f t="array" aca="1" ref="U242" ca="1">IFERROR(
IF($F242=General!$E$25,INDEX(Forecast_Capex_Input!S$12:S$286,$X242),
INDEX(Forecast_Capex_Input!T$12:T$286,$X242)),0)</f>
        <v>1</v>
      </c>
      <c r="V242" s="222" t="b">
        <f>IFERROR(INDEX(Overheads!$T$19:$T$26,MATCH($I242,Overheads!$E$19:$E$26,0)),FALSE)</f>
        <v>1</v>
      </c>
      <c r="W242" s="165"/>
      <c r="X242" s="174">
        <f>IFERROR(
IF(MATCH($C242,Forecast_Capex_Input!$CI$12:$CI$286,1)+1&gt;MAX(Forecast_Capex_Input!$C$12:$C$286),NA,
MATCH($C242,Forecast_Capex_Input!$CI$12:$CI$286,1)+1),1)</f>
        <v>93</v>
      </c>
      <c r="Y242" s="174" cm="1">
        <f t="array" aca="1" ref="Y242" ca="1">IFERROR(
IF(X241&lt;&gt;X242,1,
IF(COUNTIF(OFFSET(Y241,0,0,-INDEX(Forecast_Capex_Input!$CG$12:$CG$286,$X242)),Y241)=INDEX(Forecast_Capex_Input!$CG$12:$CG$286,$X242),Y241+1,Y241)),NA)</f>
        <v>2</v>
      </c>
      <c r="Z242" s="174" cm="1">
        <f t="array" ref="Z242">IFERROR($C242-IF($X242=1,1,INDEX(Forecast_Capex_Input!$CI$12:$CI$286,$X242-1))+1,NA)</f>
        <v>2</v>
      </c>
      <c r="AA242" s="174" cm="1">
        <f t="array" aca="1" ref="AA242" ca="1">IFERROR(IF(Y242=1,
INDEX(Forecast_Capex_Input!$AI$10:$BB$10,SMALL(IF(INDEX(Forecast_Capex_Input!$AI$12:$BB$286,$X242,0)&gt;0,COLUMN(Forecast_Capex_Input!$AI$10:$BB$10)-COLUMN(Forecast_Capex_Input!$AI$12)+1),ROWS(OFFSET(AA241,0,0,-$Z242)))),
OFFSET(AA241,-INDEX(Forecast_Capex_Input!$CG$12:$CG$286,$X242)+1,0)),NA)</f>
        <v>2</v>
      </c>
      <c r="AB242" s="174">
        <f t="shared" ca="1" si="141"/>
        <v>2</v>
      </c>
      <c r="AC242" s="222" t="b">
        <f t="shared" si="173"/>
        <v>0</v>
      </c>
      <c r="AD242" s="220" t="b">
        <v>0</v>
      </c>
      <c r="AE242" s="222" t="b">
        <f t="shared" si="142"/>
        <v>1</v>
      </c>
      <c r="AF242" s="165"/>
      <c r="AG242" s="215">
        <v>0.57878181398662498</v>
      </c>
      <c r="AH242" s="215">
        <v>0.57720044365649992</v>
      </c>
      <c r="AI242" s="215">
        <v>0.57720044365649992</v>
      </c>
      <c r="AJ242" s="215">
        <v>0.57720044365649992</v>
      </c>
      <c r="AK242" s="215">
        <v>0.57720044365649992</v>
      </c>
      <c r="AL242" s="155">
        <v>2.8875835886126247</v>
      </c>
      <c r="AM242" s="165"/>
      <c r="AN242" s="215" cm="1">
        <f t="array" aca="1" ref="AN242" ca="1">IFERROR(INDEX(General!O$33:O$34,$AB242)
*AG242,0)</f>
        <v>0.57878181398662498</v>
      </c>
      <c r="AO242" s="215" cm="1">
        <f t="array" aca="1" ref="AO242" ca="1">IFERROR(INDEX(General!P$33:P$34,$AB242)
*AH242,0)</f>
        <v>0.57720044365649992</v>
      </c>
      <c r="AP242" s="215" cm="1">
        <f t="array" aca="1" ref="AP242" ca="1">IFERROR(INDEX(General!Q$33:Q$34,$AB242)
*AI242,0)</f>
        <v>0.57720044365649992</v>
      </c>
      <c r="AQ242" s="215" cm="1">
        <f t="array" aca="1" ref="AQ242" ca="1">IFERROR(INDEX(General!R$33:R$34,$AB242)
*AJ242,0)</f>
        <v>0.57720044365649992</v>
      </c>
      <c r="AR242" s="215" cm="1">
        <f t="array" aca="1" ref="AR242" ca="1">IFERROR(INDEX(General!S$33:S$34,$AB242)
*AK242,0)</f>
        <v>0.57720044365649992</v>
      </c>
      <c r="AS242" s="155">
        <f t="shared" ca="1" si="174"/>
        <v>2.8875835886126247</v>
      </c>
      <c r="AT242" s="165"/>
      <c r="AU242" s="215">
        <f ca="1">IF($AE242=FALSE,AN242*Overheads!$R$24*$V242,
IFERROR(Overheads!$O$49*$V242*AN242,0)
+IFERROR(Overheads!Q$59*$V242*(AN242/Overheads!Q$68),0))</f>
        <v>8.1067882440693351E-2</v>
      </c>
      <c r="AV242" s="215">
        <f ca="1">IF($AE242=FALSE,AO242*Overheads!$R$24*$V242,
IFERROR(Overheads!$O$49*$V242*AO242,0)
+IFERROR(Overheads!R$59*$V242*(AO242/Overheads!R$68),0))</f>
        <v>6.8889127176506498E-2</v>
      </c>
      <c r="AW242" s="215">
        <f ca="1">IF($AE242=FALSE,AP242*Overheads!$R$24*$V242,
IFERROR(Overheads!$O$49*$V242*AP242,0)
+IFERROR(Overheads!S$59*$V242*(AP242/Overheads!S$68),0))</f>
        <v>7.5059809787228801E-2</v>
      </c>
      <c r="AX242" s="215">
        <f ca="1">IF($AE242=FALSE,AQ242*Overheads!$R$24*$V242,
IFERROR(Overheads!$O$49*$V242*AQ242,0)
+IFERROR(Overheads!T$59*$V242*(AQ242/Overheads!T$68),0))</f>
        <v>8.2707651184644987E-2</v>
      </c>
      <c r="AY242" s="215">
        <f ca="1">IF($AE242=FALSE,AR242*Overheads!$R$24*$V242,
IFERROR(Overheads!$O$49*$V242*AR242,0)
+IFERROR(Overheads!U$59*$V242*(AR242/Overheads!U$68),0))</f>
        <v>7.0606911444785148E-2</v>
      </c>
      <c r="AZ242" s="155">
        <f t="shared" ca="1" si="175"/>
        <v>0.37833138203385874</v>
      </c>
      <c r="BA242" s="165"/>
      <c r="BB242" s="215">
        <f ca="1">IF($AE242=FALSE,AN242*Overheads!$S$25,
IFERROR(Overheads!$O$50*AN242,0)
+IFERROR(Overheads!Q$60*(AN242/Overheads!Q$66),0))</f>
        <v>1.0880408788066832E-2</v>
      </c>
      <c r="BC242" s="215">
        <f ca="1">IF($AE242=FALSE,AO242*Overheads!$S$25,
IFERROR(Overheads!$O$50*AO242,0)
+IFERROR(Overheads!R$60*(AO242/Overheads!R$66),0))</f>
        <v>9.7388732861545604E-3</v>
      </c>
      <c r="BD242" s="215">
        <f ca="1">IF($AE242=FALSE,AP242*Overheads!$S$25,
IFERROR(Overheads!$O$50*AP242,0)
+IFERROR(Overheads!S$60*(AP242/Overheads!S$66),0))</f>
        <v>1.0593725992955732E-2</v>
      </c>
      <c r="BE242" s="215">
        <f ca="1">IF($AE242=FALSE,AQ242*Overheads!$S$25,
IFERROR(Overheads!$O$50*AQ242,0)
+IFERROR(Overheads!T$60*(AQ242/Overheads!T$66),0))</f>
        <v>1.1700315969129387E-2</v>
      </c>
      <c r="BF242" s="215">
        <f ca="1">IF($AE242=FALSE,AR242*Overheads!$S$25,
IFERROR(Overheads!$O$50*AR242,0)
+IFERROR(Overheads!U$60*(AR242/Overheads!U$66),0))</f>
        <v>1.0334454485224315E-2</v>
      </c>
      <c r="BG242" s="155">
        <f t="shared" ca="1" si="176"/>
        <v>5.3247778521530828E-2</v>
      </c>
      <c r="BH242" s="165"/>
      <c r="BI242" s="215">
        <f t="shared" ca="1" si="177"/>
        <v>0.67073010521538523</v>
      </c>
      <c r="BJ242" s="215">
        <f t="shared" ca="1" si="143"/>
        <v>0.65582844411916097</v>
      </c>
      <c r="BK242" s="215">
        <f t="shared" ca="1" si="144"/>
        <v>0.66285397943668445</v>
      </c>
      <c r="BL242" s="215">
        <f t="shared" ca="1" si="145"/>
        <v>0.67160841081027423</v>
      </c>
      <c r="BM242" s="215">
        <f t="shared" ca="1" si="146"/>
        <v>0.65814180958650936</v>
      </c>
      <c r="BN242" s="155">
        <f t="shared" ca="1" si="178"/>
        <v>3.3191627491680142</v>
      </c>
      <c r="BO242" s="165"/>
      <c r="BP242" s="187" cm="1">
        <f t="array" ref="BP242">IFERROR(IF($X242=$X241,BP241,INDEX(Forecast_Capex_Input!AC$12:AC$286,$X242)),0)</f>
        <v>0</v>
      </c>
      <c r="BQ242" s="187" cm="1">
        <f t="array" ref="BQ242">IFERROR(IF($X242=$X241,BQ241,INDEX(Forecast_Capex_Input!AD$12:AD$286,$X242)),0)</f>
        <v>0</v>
      </c>
      <c r="BR242" s="187" cm="1">
        <f t="array" ref="BR242">IFERROR(IF($X242=$X241,BR241,INDEX(Forecast_Capex_Input!AE$12:AE$286,$X242)),0)</f>
        <v>0</v>
      </c>
      <c r="BS242" s="187" cm="1">
        <f t="array" ref="BS242">IFERROR(IF($X242=$X241,BS241,INDEX(Forecast_Capex_Input!AF$12:AF$286,$X242)),0)</f>
        <v>0</v>
      </c>
      <c r="BT242" s="187" cm="1">
        <f t="array" ref="BT242">IFERROR(IF($X242=$X241,BT241,INDEX(Forecast_Capex_Input!AG$12:AG$286,$X242)),0)</f>
        <v>1</v>
      </c>
      <c r="BU242" s="165"/>
      <c r="BV242" s="215">
        <f t="shared" si="147"/>
        <v>0</v>
      </c>
      <c r="BW242" s="215">
        <f t="shared" si="148"/>
        <v>0</v>
      </c>
      <c r="BX242" s="215">
        <f t="shared" si="149"/>
        <v>0</v>
      </c>
      <c r="BY242" s="215">
        <f t="shared" si="150"/>
        <v>0</v>
      </c>
      <c r="BZ242" s="215">
        <f t="shared" si="151"/>
        <v>2.8875835886126247</v>
      </c>
      <c r="CA242" s="155">
        <f t="shared" si="179"/>
        <v>2.8875835886126247</v>
      </c>
      <c r="CB242" s="165"/>
      <c r="CC242" s="215">
        <f t="shared" ca="1" si="152"/>
        <v>0</v>
      </c>
      <c r="CD242" s="215">
        <f t="shared" ca="1" si="153"/>
        <v>0</v>
      </c>
      <c r="CE242" s="215">
        <f t="shared" ca="1" si="154"/>
        <v>0</v>
      </c>
      <c r="CF242" s="215">
        <f t="shared" ca="1" si="155"/>
        <v>0</v>
      </c>
      <c r="CG242" s="215">
        <f t="shared" ca="1" si="156"/>
        <v>2.8875835886126247</v>
      </c>
      <c r="CH242" s="155">
        <f t="shared" ca="1" si="180"/>
        <v>2.8875835886126247</v>
      </c>
      <c r="CI242" s="165"/>
      <c r="CJ242" s="215">
        <f t="shared" ca="1" si="157"/>
        <v>0</v>
      </c>
      <c r="CK242" s="215">
        <f t="shared" ca="1" si="158"/>
        <v>0</v>
      </c>
      <c r="CL242" s="215">
        <f t="shared" ca="1" si="159"/>
        <v>0</v>
      </c>
      <c r="CM242" s="215">
        <f t="shared" ca="1" si="160"/>
        <v>0</v>
      </c>
      <c r="CN242" s="215">
        <f t="shared" ca="1" si="161"/>
        <v>0.37833138203385874</v>
      </c>
      <c r="CO242" s="155">
        <f t="shared" ca="1" si="181"/>
        <v>0.37833138203385874</v>
      </c>
      <c r="CP242" s="165"/>
      <c r="CQ242" s="223">
        <f t="shared" ca="1" si="162"/>
        <v>0</v>
      </c>
      <c r="CR242" s="223">
        <f t="shared" ca="1" si="163"/>
        <v>0</v>
      </c>
      <c r="CS242" s="223">
        <f t="shared" ca="1" si="164"/>
        <v>0</v>
      </c>
      <c r="CT242" s="223">
        <f t="shared" ca="1" si="165"/>
        <v>0</v>
      </c>
      <c r="CU242" s="223">
        <f t="shared" ca="1" si="166"/>
        <v>5.3247778521530828E-2</v>
      </c>
      <c r="CV242" s="155">
        <f t="shared" ca="1" si="182"/>
        <v>5.3247778521530828E-2</v>
      </c>
      <c r="CW242" s="165"/>
      <c r="CX242" s="215">
        <f t="shared" ca="1" si="183"/>
        <v>0</v>
      </c>
      <c r="CY242" s="215">
        <f t="shared" ca="1" si="167"/>
        <v>0</v>
      </c>
      <c r="CZ242" s="215">
        <f t="shared" ca="1" si="168"/>
        <v>0</v>
      </c>
      <c r="DA242" s="215">
        <f t="shared" ca="1" si="169"/>
        <v>0</v>
      </c>
      <c r="DB242" s="215">
        <f t="shared" ca="1" si="170"/>
        <v>3.3191627491680142</v>
      </c>
      <c r="DC242" s="155">
        <f t="shared" ca="1" si="184"/>
        <v>3.3191627491680142</v>
      </c>
      <c r="DD242" s="165"/>
      <c r="DE242" s="188" t="b" cm="1">
        <f t="array" aca="1" ref="DE242" ca="1">OR($G242=Forecast_Capex_Input!$BF$8:$BF$10)</f>
        <v>1</v>
      </c>
      <c r="DF242" s="188" cm="1">
        <f t="array" aca="1" ref="DF242" ca="1">IFERROR(INDEX(Forecast_Capex_Input!BG$12:BG$286,$X242)
*(INDEX(Forecast_Capex_Input!$H$12:$H$286,$X242)=Repex),0)
*$DE242</f>
        <v>0</v>
      </c>
      <c r="DG242" s="188" cm="1">
        <f t="array" aca="1" ref="DG242" ca="1">IFERROR(INDEX(Forecast_Capex_Input!BH$12:BH$286,$X242)
*(INDEX(Forecast_Capex_Input!$H$12:$H$286,$X242)=Repex),0)
*$DE242</f>
        <v>0</v>
      </c>
      <c r="DH242" s="188" cm="1">
        <f t="array" aca="1" ref="DH242" ca="1">IFERROR(INDEX(Forecast_Capex_Input!BI$12:BI$286,$X242)
*(INDEX(Forecast_Capex_Input!$H$12:$H$286,$X242)=Repex),0)
*$DE242</f>
        <v>0</v>
      </c>
      <c r="DI242" s="188" cm="1">
        <f t="array" aca="1" ref="DI242" ca="1">IFERROR(INDEX(Forecast_Capex_Input!BJ$12:BJ$286,$X242)
*(INDEX(Forecast_Capex_Input!$H$12:$H$286,$X242)=Repex),0)
*$DE242</f>
        <v>0</v>
      </c>
      <c r="DJ242" s="188" cm="1">
        <f t="array" aca="1" ref="DJ242" ca="1">IFERROR(INDEX(Forecast_Capex_Input!BK$12:BK$286,$X242)
*(INDEX(Forecast_Capex_Input!$H$12:$H$286,$X242)=Repex),0)
*$DE242</f>
        <v>1</v>
      </c>
      <c r="DK242" s="188" cm="1">
        <f t="array" aca="1" ref="DK242" ca="1">IFERROR(INDEX(Forecast_Capex_Input!BL$12:BL$286,$X242)
*(INDEX(Forecast_Capex_Input!$H$12:$H$286,$X242)=Repex),0)
*$DE242</f>
        <v>0</v>
      </c>
      <c r="DL242" s="165"/>
      <c r="DM242" s="188" t="b" cm="1">
        <f t="array" aca="1" ref="DM242" ca="1">OR($G242=Forecast_Capex_Input!$BN$8:$BN$9)</f>
        <v>0</v>
      </c>
      <c r="DN242" s="188" cm="1">
        <f t="array" aca="1" ref="DN242" ca="1">IFERROR(INDEX(Forecast_Capex_Input!BO$12:BO$286,$X242)
*(INDEX(Forecast_Capex_Input!$H$12:$H$286,$X242)=Repex),0)
*$DM242</f>
        <v>0</v>
      </c>
      <c r="DO242" s="188" cm="1">
        <f t="array" aca="1" ref="DO242" ca="1">IFERROR(INDEX(Forecast_Capex_Input!BP$12:BP$286,$X242)
*(INDEX(Forecast_Capex_Input!$H$12:$H$286,$X242)=Repex),0)
*$DM242</f>
        <v>0</v>
      </c>
      <c r="DP242" s="188" cm="1">
        <f t="array" aca="1" ref="DP242" ca="1">IFERROR(INDEX(Forecast_Capex_Input!BQ$12:BQ$286,$X242)
*(INDEX(Forecast_Capex_Input!$H$12:$H$286,$X242)=Repex),0)
*$DM242</f>
        <v>0</v>
      </c>
      <c r="DQ242" s="188" cm="1">
        <f t="array" aca="1" ref="DQ242" ca="1">IFERROR(INDEX(Forecast_Capex_Input!BR$12:BR$286,$X242)
*(INDEX(Forecast_Capex_Input!$H$12:$H$286,$X242)=Repex),0)
*$DM242</f>
        <v>0</v>
      </c>
      <c r="DR242" s="188" cm="1">
        <f t="array" aca="1" ref="DR242" ca="1">IFERROR(INDEX(Forecast_Capex_Input!BS$12:BS$286,$X242)
*(INDEX(Forecast_Capex_Input!$H$12:$H$286,$X242)=Repex),0)
*$DM242</f>
        <v>0</v>
      </c>
      <c r="DS242" s="165"/>
      <c r="DT242" s="188" t="b" cm="1">
        <f t="array" aca="1" ref="DT242" ca="1">OR($G242=Forecast_Capex_Input!$BU$8:$BU$10)</f>
        <v>0</v>
      </c>
      <c r="DU242" s="188" cm="1">
        <f t="array" aca="1" ref="DU242" ca="1">IFERROR(INDEX(Forecast_Capex_Input!BV$12:BV$286,$X242)
*(INDEX(Forecast_Capex_Input!$H$12:$H$286,$X242)=Repex),0)
*$DT242</f>
        <v>0</v>
      </c>
      <c r="DV242" s="188" cm="1">
        <f t="array" aca="1" ref="DV242" ca="1">IFERROR(INDEX(Forecast_Capex_Input!BW$12:BW$286,$X242)
*(INDEX(Forecast_Capex_Input!$H$12:$H$286,$X242)=Repex),0)
*$DT242</f>
        <v>0</v>
      </c>
      <c r="DW242" s="188" cm="1">
        <f t="array" aca="1" ref="DW242" ca="1">IFERROR(INDEX(Forecast_Capex_Input!BX$12:BX$286,$X242)
*(INDEX(Forecast_Capex_Input!$H$12:$H$286,$X242)=Repex),0)
*$DT242</f>
        <v>0</v>
      </c>
      <c r="DX242" s="188" cm="1">
        <f t="array" aca="1" ref="DX242" ca="1">IFERROR(INDEX(Forecast_Capex_Input!BY$12:BY$286,$X242)
*(INDEX(Forecast_Capex_Input!$H$12:$H$286,$X242)=Repex),0)
*$DT242</f>
        <v>0</v>
      </c>
      <c r="DY242" s="188" cm="1">
        <f t="array" aca="1" ref="DY242" ca="1">IFERROR(INDEX(Forecast_Capex_Input!BZ$12:BZ$286,$X242)
*(INDEX(Forecast_Capex_Input!$H$12:$H$286,$X242)=Repex),0)
*$DT242</f>
        <v>0</v>
      </c>
      <c r="DZ242" s="188" cm="1">
        <f t="array" aca="1" ref="DZ242" ca="1">IFERROR(INDEX(Forecast_Capex_Input!CA$12:CA$286,$X242)
*(INDEX(Forecast_Capex_Input!$H$12:$H$286,$X242)=Repex),0)
*$DT242</f>
        <v>0</v>
      </c>
      <c r="EA242" s="188" cm="1">
        <f t="array" aca="1" ref="EA242" ca="1">IFERROR(INDEX(Forecast_Capex_Input!CB$12:CB$286,$X242)
*(INDEX(Forecast_Capex_Input!$H$12:$H$286,$X242)=Repex),0)
*$DT242</f>
        <v>0</v>
      </c>
      <c r="EB242" s="188" cm="1">
        <f t="array" aca="1" ref="EB242" ca="1">IFERROR(INDEX(Forecast_Capex_Input!CC$12:CC$286,$X242)
*(INDEX(Forecast_Capex_Input!$H$12:$H$286,$X242)=Repex),0)
*$DT242</f>
        <v>0</v>
      </c>
      <c r="EC242" s="165"/>
      <c r="ED242" s="226" t="str">
        <f t="shared" si="171"/>
        <v>N/A</v>
      </c>
      <c r="EE242" s="174" t="s">
        <v>15</v>
      </c>
    </row>
    <row r="243" spans="3:135" x14ac:dyDescent="0.2">
      <c r="C243" s="174">
        <f t="shared" si="172"/>
        <v>233</v>
      </c>
      <c r="D243" s="167" t="str" cm="1">
        <f t="array" ref="D243">IFERROR(INDEX(Forecast_Capex_Input!$D$12:$D$286,$X243),NA)</f>
        <v>Cable Monitoring Systems Renewal RP3</v>
      </c>
      <c r="E243" s="172" t="b" cm="1">
        <f t="array" ref="E243">IF($X243=NA,NA,INDEX(Forecast_Capex_Input!$E$12:$E$286,$X243))</f>
        <v>1</v>
      </c>
      <c r="F243" s="167" t="str" cm="1">
        <f t="array" aca="1" ref="F243" ca="1">IFERROR(INDEX(General!$E$25:$E$26,$Y243),NA)</f>
        <v>Labour</v>
      </c>
      <c r="G243" s="167" t="str" cm="1">
        <f t="array" aca="1" ref="G243" ca="1">IFERROR(INDEX(Forecast_Capex_Input!$AI$11:$BB$11,$AA243),NA)</f>
        <v>Underground Cables</v>
      </c>
      <c r="H243" s="189" cm="1">
        <f t="array" aca="1" ref="H243" ca="1">IFERROR(INDEX(Forecast_Capex_Input!$AI$12:$BB$286,$X243,$AA243),NA)</f>
        <v>1</v>
      </c>
      <c r="I243" s="199" t="str" cm="1">
        <f t="array" ref="I243">IFERROR(INDEX(Forecast_Capex_Input!$F$12:$F$286,$X243),NA)</f>
        <v>Replacement Expenditure</v>
      </c>
      <c r="J243" s="199" t="str" cm="1">
        <f t="array" ref="J243">IFERROR(INDEX(Forecast_Capex_Input!G$12:G$286,$X243),NA)</f>
        <v>Transmission Lines</v>
      </c>
      <c r="K243" s="199" t="str" cm="1">
        <f t="array" ref="K243">IFERROR(INDEX(Forecast_Capex_Input!H$12:H$286,$X243),NA)</f>
        <v>Repex</v>
      </c>
      <c r="L243" s="199" t="str" cm="1">
        <f t="array" ref="L243">IFERROR(INDEX(Forecast_Capex_Input!I$12:I$286,$X243),NA)</f>
        <v>N/A</v>
      </c>
      <c r="M243" s="199" t="str" cm="1">
        <f t="array" ref="M243">IFERROR(INDEX(Forecast_Capex_Input!J$12:J$286,$X243),NA)</f>
        <v>N/A</v>
      </c>
      <c r="N243" s="199" t="str" cm="1">
        <f t="array" ref="N243">IFERROR(INDEX(Forecast_Capex_Input!K$12:K$286,$X243),NA)</f>
        <v>TL - Underground cables</v>
      </c>
      <c r="O243" s="199" t="str" cm="1">
        <f t="array" ref="O243">IFERROR(INDEX(Forecast_Capex_Input!L$12:L$286,$X243),NA)</f>
        <v>TL - Safe and Reliable Network</v>
      </c>
      <c r="P243" s="199" t="str" cm="1">
        <f t="array" ref="P243">IFERROR(INDEX(Forecast_Capex_Input!M$12:M$286,$X243),NA)</f>
        <v>N/A</v>
      </c>
      <c r="Q243" s="172" t="str" cm="1">
        <f t="array" ref="Q243">IFERROR(INDEX(Forecast_Capex_Input!N$12:N$286,$X243),NA)</f>
        <v>No</v>
      </c>
      <c r="R243" s="265" cm="1">
        <f t="array" ref="R243">IFERROR(INDEX(Forecast_Capex_Input!O$12:O$286,$X243),0)</f>
        <v>0</v>
      </c>
      <c r="S243" s="172" t="str" cm="1">
        <f t="array" ref="S243">IFERROR(INDEX(Forecast_Capex_Input!P$12:P$286,$X243),0)</f>
        <v>Safety security &amp; reliability</v>
      </c>
      <c r="T243" s="199" t="str" cm="1">
        <f t="array" aca="1" ref="T243" ca="1">IFERROR(INDEX(General!$K$84:$K$103,$AA243),NA)</f>
        <v>Underground Cables (2018 onwards)</v>
      </c>
      <c r="U243" s="188" cm="1">
        <f t="array" aca="1" ref="U243" ca="1">IFERROR(
IF($F243=General!$E$25,INDEX(Forecast_Capex_Input!S$12:S$286,$X243),
INDEX(Forecast_Capex_Input!T$12:T$286,$X243)),0)</f>
        <v>0.27171943111536556</v>
      </c>
      <c r="V243" s="222" t="b">
        <f>IFERROR(INDEX(Overheads!$T$19:$T$26,MATCH($I243,Overheads!$E$19:$E$26,0)),FALSE)</f>
        <v>1</v>
      </c>
      <c r="W243" s="165"/>
      <c r="X243" s="174">
        <f>IFERROR(
IF(MATCH($C243,Forecast_Capex_Input!$CI$12:$CI$286,1)+1&gt;MAX(Forecast_Capex_Input!$C$12:$C$286),NA,
MATCH($C243,Forecast_Capex_Input!$CI$12:$CI$286,1)+1),1)</f>
        <v>94</v>
      </c>
      <c r="Y243" s="174" cm="1">
        <f t="array" aca="1" ref="Y243" ca="1">IFERROR(
IF(X242&lt;&gt;X243,1,
IF(COUNTIF(OFFSET(Y242,0,0,-INDEX(Forecast_Capex_Input!$CG$12:$CG$286,$X243)),Y242)=INDEX(Forecast_Capex_Input!$CG$12:$CG$286,$X243),Y242+1,Y242)),NA)</f>
        <v>1</v>
      </c>
      <c r="Z243" s="174" cm="1">
        <f t="array" ref="Z243">IFERROR($C243-IF($X243=1,1,INDEX(Forecast_Capex_Input!$CI$12:$CI$286,$X243-1))+1,NA)</f>
        <v>1</v>
      </c>
      <c r="AA243" s="174" cm="1">
        <f t="array" aca="1" ref="AA243" ca="1">IFERROR(IF(Y243=1,
INDEX(Forecast_Capex_Input!$AI$10:$BB$10,SMALL(IF(INDEX(Forecast_Capex_Input!$AI$12:$BB$286,$X243,0)&gt;0,COLUMN(Forecast_Capex_Input!$AI$10:$BB$10)-COLUMN(Forecast_Capex_Input!$AI$12)+1),ROWS(OFFSET(AA242,0,0,-$Z243)))),
OFFSET(AA242,-INDEX(Forecast_Capex_Input!$CG$12:$CG$286,$X243)+1,0)),NA)</f>
        <v>2</v>
      </c>
      <c r="AB243" s="174">
        <f t="shared" ca="1" si="141"/>
        <v>1</v>
      </c>
      <c r="AC243" s="222" t="b">
        <f t="shared" si="173"/>
        <v>0</v>
      </c>
      <c r="AD243" s="220" t="b">
        <v>0</v>
      </c>
      <c r="AE243" s="222" t="b">
        <f t="shared" si="142"/>
        <v>1</v>
      </c>
      <c r="AF243" s="165"/>
      <c r="AG243" s="215">
        <v>0.30987889673661911</v>
      </c>
      <c r="AH243" s="215">
        <v>0.62428812407130863</v>
      </c>
      <c r="AI243" s="215">
        <v>7.3437848053849548E-3</v>
      </c>
      <c r="AJ243" s="215">
        <v>0</v>
      </c>
      <c r="AK243" s="215">
        <v>0</v>
      </c>
      <c r="AL243" s="155">
        <v>0.9415108056133128</v>
      </c>
      <c r="AM243" s="165"/>
      <c r="AN243" s="215" cm="1">
        <f t="array" aca="1" ref="AN243" ca="1">IFERROR(INDEX(General!O$33:O$34,$AB243)
*AG243,0)</f>
        <v>0.30937647937049773</v>
      </c>
      <c r="AO243" s="215" cm="1">
        <f t="array" aca="1" ref="AO243" ca="1">IFERROR(INDEX(General!P$33:P$34,$AB243)
*AH243,0)</f>
        <v>0.62804291929452738</v>
      </c>
      <c r="AP243" s="215" cm="1">
        <f t="array" aca="1" ref="AP243" ca="1">IFERROR(INDEX(General!Q$33:Q$34,$AB243)
*AI243,0)</f>
        <v>7.4544740988998597E-3</v>
      </c>
      <c r="AQ243" s="215" cm="1">
        <f t="array" aca="1" ref="AQ243" ca="1">IFERROR(INDEX(General!R$33:R$34,$AB243)
*AJ243,0)</f>
        <v>0</v>
      </c>
      <c r="AR243" s="215" cm="1">
        <f t="array" aca="1" ref="AR243" ca="1">IFERROR(INDEX(General!S$33:S$34,$AB243)
*AK243,0)</f>
        <v>0</v>
      </c>
      <c r="AS243" s="155">
        <f t="shared" ca="1" si="174"/>
        <v>0.94487387276392498</v>
      </c>
      <c r="AT243" s="165"/>
      <c r="AU243" s="215">
        <f ca="1">IF($AE243=FALSE,AN243*Overheads!$R$24*$V243,
IFERROR(Overheads!$O$49*$V243*AN243,0)
+IFERROR(Overheads!Q$59*$V243*(AN243/Overheads!Q$68),0))</f>
        <v>4.3333248304347538E-2</v>
      </c>
      <c r="AV243" s="215">
        <f ca="1">IF($AE243=FALSE,AO243*Overheads!$R$24*$V243,
IFERROR(Overheads!$O$49*$V243*AO243,0)
+IFERROR(Overheads!R$59*$V243*(AO243/Overheads!R$68),0))</f>
        <v>7.4957199037312072E-2</v>
      </c>
      <c r="AW243" s="215">
        <f ca="1">IF($AE243=FALSE,AP243*Overheads!$R$24*$V243,
IFERROR(Overheads!$O$49*$V243*AP243,0)
+IFERROR(Overheads!S$59*$V243*(AP243/Overheads!S$68),0))</f>
        <v>9.6938838851661087E-4</v>
      </c>
      <c r="AX243" s="215">
        <f ca="1">IF($AE243=FALSE,AQ243*Overheads!$R$24*$V243,
IFERROR(Overheads!$O$49*$V243*AQ243,0)
+IFERROR(Overheads!T$59*$V243*(AQ243/Overheads!T$68),0))</f>
        <v>0</v>
      </c>
      <c r="AY243" s="215">
        <f ca="1">IF($AE243=FALSE,AR243*Overheads!$R$24*$V243,
IFERROR(Overheads!$O$49*$V243*AR243,0)
+IFERROR(Overheads!U$59*$V243*(AR243/Overheads!U$68),0))</f>
        <v>0</v>
      </c>
      <c r="AZ243" s="155">
        <f t="shared" ca="1" si="175"/>
        <v>0.11925983573017622</v>
      </c>
      <c r="BA243" s="165"/>
      <c r="BB243" s="215">
        <f ca="1">IF($AE243=FALSE,AN243*Overheads!$S$25,
IFERROR(Overheads!$O$50*AN243,0)
+IFERROR(Overheads!Q$60*(AN243/Overheads!Q$66),0))</f>
        <v>5.815909352400157E-3</v>
      </c>
      <c r="BC243" s="215">
        <f ca="1">IF($AE243=FALSE,AO243*Overheads!$S$25,
IFERROR(Overheads!$O$50*AO243,0)
+IFERROR(Overheads!R$60*(AO243/Overheads!R$66),0))</f>
        <v>1.0596718135781565E-2</v>
      </c>
      <c r="BD243" s="215">
        <f ca="1">IF($AE243=FALSE,AP243*Overheads!$S$25,
IFERROR(Overheads!$O$50*AP243,0)
+IFERROR(Overheads!S$60*(AP243/Overheads!S$66),0))</f>
        <v>1.3681669321849525E-4</v>
      </c>
      <c r="BE243" s="215">
        <f ca="1">IF($AE243=FALSE,AQ243*Overheads!$S$25,
IFERROR(Overheads!$O$50*AQ243,0)
+IFERROR(Overheads!T$60*(AQ243/Overheads!T$66),0))</f>
        <v>0</v>
      </c>
      <c r="BF243" s="215">
        <f ca="1">IF($AE243=FALSE,AR243*Overheads!$S$25,
IFERROR(Overheads!$O$50*AR243,0)
+IFERROR(Overheads!U$60*(AR243/Overheads!U$66),0))</f>
        <v>0</v>
      </c>
      <c r="BG243" s="155">
        <f t="shared" ca="1" si="176"/>
        <v>1.6549444181400218E-2</v>
      </c>
      <c r="BH243" s="165"/>
      <c r="BI243" s="215">
        <f t="shared" ca="1" si="177"/>
        <v>0.35852563702724544</v>
      </c>
      <c r="BJ243" s="215">
        <f t="shared" ca="1" si="143"/>
        <v>0.71359683646762107</v>
      </c>
      <c r="BK243" s="215">
        <f t="shared" ca="1" si="144"/>
        <v>8.5606791806349652E-3</v>
      </c>
      <c r="BL243" s="215">
        <f t="shared" ca="1" si="145"/>
        <v>0</v>
      </c>
      <c r="BM243" s="215">
        <f t="shared" ca="1" si="146"/>
        <v>0</v>
      </c>
      <c r="BN243" s="155">
        <f t="shared" ca="1" si="178"/>
        <v>1.0806831526755014</v>
      </c>
      <c r="BO243" s="165"/>
      <c r="BP243" s="187" cm="1">
        <f t="array" ref="BP243">IFERROR(IF($X243=$X242,BP242,INDEX(Forecast_Capex_Input!AC$12:AC$286,$X243)),0)</f>
        <v>0</v>
      </c>
      <c r="BQ243" s="187" cm="1">
        <f t="array" ref="BQ243">IFERROR(IF($X243=$X242,BQ242,INDEX(Forecast_Capex_Input!AD$12:AD$286,$X243)),0)</f>
        <v>0</v>
      </c>
      <c r="BR243" s="187" cm="1">
        <f t="array" ref="BR243">IFERROR(IF($X243=$X242,BR242,INDEX(Forecast_Capex_Input!AE$12:AE$286,$X243)),0)</f>
        <v>1</v>
      </c>
      <c r="BS243" s="187" cm="1">
        <f t="array" ref="BS243">IFERROR(IF($X243=$X242,BS242,INDEX(Forecast_Capex_Input!AF$12:AF$286,$X243)),0)</f>
        <v>0</v>
      </c>
      <c r="BT243" s="187" cm="1">
        <f t="array" ref="BT243">IFERROR(IF($X243=$X242,BT242,INDEX(Forecast_Capex_Input!AG$12:AG$286,$X243)),0)</f>
        <v>0</v>
      </c>
      <c r="BU243" s="165"/>
      <c r="BV243" s="215">
        <f t="shared" si="147"/>
        <v>0</v>
      </c>
      <c r="BW243" s="215">
        <f t="shared" si="148"/>
        <v>0</v>
      </c>
      <c r="BX243" s="215">
        <f t="shared" si="149"/>
        <v>0.9415108056133128</v>
      </c>
      <c r="BY243" s="215">
        <f t="shared" si="150"/>
        <v>0</v>
      </c>
      <c r="BZ243" s="215">
        <f t="shared" si="151"/>
        <v>0</v>
      </c>
      <c r="CA243" s="155">
        <f t="shared" si="179"/>
        <v>0.9415108056133128</v>
      </c>
      <c r="CB243" s="165"/>
      <c r="CC243" s="215">
        <f t="shared" ca="1" si="152"/>
        <v>0</v>
      </c>
      <c r="CD243" s="215">
        <f t="shared" ca="1" si="153"/>
        <v>0</v>
      </c>
      <c r="CE243" s="215">
        <f t="shared" ca="1" si="154"/>
        <v>0.94487387276392498</v>
      </c>
      <c r="CF243" s="215">
        <f t="shared" ca="1" si="155"/>
        <v>0</v>
      </c>
      <c r="CG243" s="215">
        <f t="shared" ca="1" si="156"/>
        <v>0</v>
      </c>
      <c r="CH243" s="155">
        <f t="shared" ca="1" si="180"/>
        <v>0.94487387276392498</v>
      </c>
      <c r="CI243" s="165"/>
      <c r="CJ243" s="215">
        <f t="shared" ca="1" si="157"/>
        <v>0</v>
      </c>
      <c r="CK243" s="215">
        <f t="shared" ca="1" si="158"/>
        <v>0</v>
      </c>
      <c r="CL243" s="215">
        <f t="shared" ca="1" si="159"/>
        <v>0.11925983573017622</v>
      </c>
      <c r="CM243" s="215">
        <f t="shared" ca="1" si="160"/>
        <v>0</v>
      </c>
      <c r="CN243" s="215">
        <f t="shared" ca="1" si="161"/>
        <v>0</v>
      </c>
      <c r="CO243" s="155">
        <f t="shared" ca="1" si="181"/>
        <v>0.11925983573017622</v>
      </c>
      <c r="CP243" s="165"/>
      <c r="CQ243" s="223">
        <f t="shared" ca="1" si="162"/>
        <v>0</v>
      </c>
      <c r="CR243" s="223">
        <f t="shared" ca="1" si="163"/>
        <v>0</v>
      </c>
      <c r="CS243" s="223">
        <f t="shared" ca="1" si="164"/>
        <v>1.6549444181400218E-2</v>
      </c>
      <c r="CT243" s="223">
        <f t="shared" ca="1" si="165"/>
        <v>0</v>
      </c>
      <c r="CU243" s="223">
        <f t="shared" ca="1" si="166"/>
        <v>0</v>
      </c>
      <c r="CV243" s="155">
        <f t="shared" ca="1" si="182"/>
        <v>1.6549444181400218E-2</v>
      </c>
      <c r="CW243" s="165"/>
      <c r="CX243" s="215">
        <f t="shared" ca="1" si="183"/>
        <v>0</v>
      </c>
      <c r="CY243" s="215">
        <f t="shared" ca="1" si="167"/>
        <v>0</v>
      </c>
      <c r="CZ243" s="215">
        <f t="shared" ca="1" si="168"/>
        <v>1.0806831526755014</v>
      </c>
      <c r="DA243" s="215">
        <f t="shared" ca="1" si="169"/>
        <v>0</v>
      </c>
      <c r="DB243" s="215">
        <f t="shared" ca="1" si="170"/>
        <v>0</v>
      </c>
      <c r="DC243" s="155">
        <f t="shared" ca="1" si="184"/>
        <v>1.0806831526755014</v>
      </c>
      <c r="DD243" s="165"/>
      <c r="DE243" s="188" t="b" cm="1">
        <f t="array" aca="1" ref="DE243" ca="1">OR($G243=Forecast_Capex_Input!$BF$8:$BF$10)</f>
        <v>1</v>
      </c>
      <c r="DF243" s="188" cm="1">
        <f t="array" aca="1" ref="DF243" ca="1">IFERROR(INDEX(Forecast_Capex_Input!BG$12:BG$286,$X243)
*(INDEX(Forecast_Capex_Input!$H$12:$H$286,$X243)=Repex),0)
*$DE243</f>
        <v>0</v>
      </c>
      <c r="DG243" s="188" cm="1">
        <f t="array" aca="1" ref="DG243" ca="1">IFERROR(INDEX(Forecast_Capex_Input!BH$12:BH$286,$X243)
*(INDEX(Forecast_Capex_Input!$H$12:$H$286,$X243)=Repex),0)
*$DE243</f>
        <v>0</v>
      </c>
      <c r="DH243" s="188" cm="1">
        <f t="array" aca="1" ref="DH243" ca="1">IFERROR(INDEX(Forecast_Capex_Input!BI$12:BI$286,$X243)
*(INDEX(Forecast_Capex_Input!$H$12:$H$286,$X243)=Repex),0)
*$DE243</f>
        <v>0</v>
      </c>
      <c r="DI243" s="188" cm="1">
        <f t="array" aca="1" ref="DI243" ca="1">IFERROR(INDEX(Forecast_Capex_Input!BJ$12:BJ$286,$X243)
*(INDEX(Forecast_Capex_Input!$H$12:$H$286,$X243)=Repex),0)
*$DE243</f>
        <v>0</v>
      </c>
      <c r="DJ243" s="188" cm="1">
        <f t="array" aca="1" ref="DJ243" ca="1">IFERROR(INDEX(Forecast_Capex_Input!BK$12:BK$286,$X243)
*(INDEX(Forecast_Capex_Input!$H$12:$H$286,$X243)=Repex),0)
*$DE243</f>
        <v>1</v>
      </c>
      <c r="DK243" s="188" cm="1">
        <f t="array" aca="1" ref="DK243" ca="1">IFERROR(INDEX(Forecast_Capex_Input!BL$12:BL$286,$X243)
*(INDEX(Forecast_Capex_Input!$H$12:$H$286,$X243)=Repex),0)
*$DE243</f>
        <v>0</v>
      </c>
      <c r="DL243" s="165"/>
      <c r="DM243" s="188" t="b" cm="1">
        <f t="array" aca="1" ref="DM243" ca="1">OR($G243=Forecast_Capex_Input!$BN$8:$BN$9)</f>
        <v>0</v>
      </c>
      <c r="DN243" s="188" cm="1">
        <f t="array" aca="1" ref="DN243" ca="1">IFERROR(INDEX(Forecast_Capex_Input!BO$12:BO$286,$X243)
*(INDEX(Forecast_Capex_Input!$H$12:$H$286,$X243)=Repex),0)
*$DM243</f>
        <v>0</v>
      </c>
      <c r="DO243" s="188" cm="1">
        <f t="array" aca="1" ref="DO243" ca="1">IFERROR(INDEX(Forecast_Capex_Input!BP$12:BP$286,$X243)
*(INDEX(Forecast_Capex_Input!$H$12:$H$286,$X243)=Repex),0)
*$DM243</f>
        <v>0</v>
      </c>
      <c r="DP243" s="188" cm="1">
        <f t="array" aca="1" ref="DP243" ca="1">IFERROR(INDEX(Forecast_Capex_Input!BQ$12:BQ$286,$X243)
*(INDEX(Forecast_Capex_Input!$H$12:$H$286,$X243)=Repex),0)
*$DM243</f>
        <v>0</v>
      </c>
      <c r="DQ243" s="188" cm="1">
        <f t="array" aca="1" ref="DQ243" ca="1">IFERROR(INDEX(Forecast_Capex_Input!BR$12:BR$286,$X243)
*(INDEX(Forecast_Capex_Input!$H$12:$H$286,$X243)=Repex),0)
*$DM243</f>
        <v>0</v>
      </c>
      <c r="DR243" s="188" cm="1">
        <f t="array" aca="1" ref="DR243" ca="1">IFERROR(INDEX(Forecast_Capex_Input!BS$12:BS$286,$X243)
*(INDEX(Forecast_Capex_Input!$H$12:$H$286,$X243)=Repex),0)
*$DM243</f>
        <v>0</v>
      </c>
      <c r="DS243" s="165"/>
      <c r="DT243" s="188" t="b" cm="1">
        <f t="array" aca="1" ref="DT243" ca="1">OR($G243=Forecast_Capex_Input!$BU$8:$BU$10)</f>
        <v>0</v>
      </c>
      <c r="DU243" s="188" cm="1">
        <f t="array" aca="1" ref="DU243" ca="1">IFERROR(INDEX(Forecast_Capex_Input!BV$12:BV$286,$X243)
*(INDEX(Forecast_Capex_Input!$H$12:$H$286,$X243)=Repex),0)
*$DT243</f>
        <v>0</v>
      </c>
      <c r="DV243" s="188" cm="1">
        <f t="array" aca="1" ref="DV243" ca="1">IFERROR(INDEX(Forecast_Capex_Input!BW$12:BW$286,$X243)
*(INDEX(Forecast_Capex_Input!$H$12:$H$286,$X243)=Repex),0)
*$DT243</f>
        <v>0</v>
      </c>
      <c r="DW243" s="188" cm="1">
        <f t="array" aca="1" ref="DW243" ca="1">IFERROR(INDEX(Forecast_Capex_Input!BX$12:BX$286,$X243)
*(INDEX(Forecast_Capex_Input!$H$12:$H$286,$X243)=Repex),0)
*$DT243</f>
        <v>0</v>
      </c>
      <c r="DX243" s="188" cm="1">
        <f t="array" aca="1" ref="DX243" ca="1">IFERROR(INDEX(Forecast_Capex_Input!BY$12:BY$286,$X243)
*(INDEX(Forecast_Capex_Input!$H$12:$H$286,$X243)=Repex),0)
*$DT243</f>
        <v>0</v>
      </c>
      <c r="DY243" s="188" cm="1">
        <f t="array" aca="1" ref="DY243" ca="1">IFERROR(INDEX(Forecast_Capex_Input!BZ$12:BZ$286,$X243)
*(INDEX(Forecast_Capex_Input!$H$12:$H$286,$X243)=Repex),0)
*$DT243</f>
        <v>0</v>
      </c>
      <c r="DZ243" s="188" cm="1">
        <f t="array" aca="1" ref="DZ243" ca="1">IFERROR(INDEX(Forecast_Capex_Input!CA$12:CA$286,$X243)
*(INDEX(Forecast_Capex_Input!$H$12:$H$286,$X243)=Repex),0)
*$DT243</f>
        <v>0</v>
      </c>
      <c r="EA243" s="188" cm="1">
        <f t="array" aca="1" ref="EA243" ca="1">IFERROR(INDEX(Forecast_Capex_Input!CB$12:CB$286,$X243)
*(INDEX(Forecast_Capex_Input!$H$12:$H$286,$X243)=Repex),0)
*$DT243</f>
        <v>0</v>
      </c>
      <c r="EB243" s="188" cm="1">
        <f t="array" aca="1" ref="EB243" ca="1">IFERROR(INDEX(Forecast_Capex_Input!CC$12:CC$286,$X243)
*(INDEX(Forecast_Capex_Input!$H$12:$H$286,$X243)=Repex),0)
*$DT243</f>
        <v>0</v>
      </c>
      <c r="EC243" s="165"/>
      <c r="ED243" s="226" t="str">
        <f t="shared" si="171"/>
        <v>N/A</v>
      </c>
      <c r="EE243" s="174" t="s">
        <v>15</v>
      </c>
    </row>
    <row r="244" spans="3:135" x14ac:dyDescent="0.2">
      <c r="C244" s="174">
        <f t="shared" si="172"/>
        <v>234</v>
      </c>
      <c r="D244" s="167" t="str" cm="1">
        <f t="array" ref="D244">IFERROR(INDEX(Forecast_Capex_Input!$D$12:$D$286,$X244),NA)</f>
        <v>Cable Monitoring Systems Renewal RP3</v>
      </c>
      <c r="E244" s="172" t="b" cm="1">
        <f t="array" ref="E244">IF($X244=NA,NA,INDEX(Forecast_Capex_Input!$E$12:$E$286,$X244))</f>
        <v>1</v>
      </c>
      <c r="F244" s="167" t="str" cm="1">
        <f t="array" aca="1" ref="F244" ca="1">IFERROR(INDEX(General!$E$25:$E$26,$Y244),NA)</f>
        <v>Non-Labour</v>
      </c>
      <c r="G244" s="167" t="str" cm="1">
        <f t="array" aca="1" ref="G244" ca="1">IFERROR(INDEX(Forecast_Capex_Input!$AI$11:$BB$11,$AA244),NA)</f>
        <v>Underground Cables</v>
      </c>
      <c r="H244" s="189" cm="1">
        <f t="array" aca="1" ref="H244" ca="1">IFERROR(INDEX(Forecast_Capex_Input!$AI$12:$BB$286,$X244,$AA244),NA)</f>
        <v>1</v>
      </c>
      <c r="I244" s="199" t="str" cm="1">
        <f t="array" ref="I244">IFERROR(INDEX(Forecast_Capex_Input!$F$12:$F$286,$X244),NA)</f>
        <v>Replacement Expenditure</v>
      </c>
      <c r="J244" s="199" t="str" cm="1">
        <f t="array" ref="J244">IFERROR(INDEX(Forecast_Capex_Input!G$12:G$286,$X244),NA)</f>
        <v>Transmission Lines</v>
      </c>
      <c r="K244" s="199" t="str" cm="1">
        <f t="array" ref="K244">IFERROR(INDEX(Forecast_Capex_Input!H$12:H$286,$X244),NA)</f>
        <v>Repex</v>
      </c>
      <c r="L244" s="199" t="str" cm="1">
        <f t="array" ref="L244">IFERROR(INDEX(Forecast_Capex_Input!I$12:I$286,$X244),NA)</f>
        <v>N/A</v>
      </c>
      <c r="M244" s="199" t="str" cm="1">
        <f t="array" ref="M244">IFERROR(INDEX(Forecast_Capex_Input!J$12:J$286,$X244),NA)</f>
        <v>N/A</v>
      </c>
      <c r="N244" s="199" t="str" cm="1">
        <f t="array" ref="N244">IFERROR(INDEX(Forecast_Capex_Input!K$12:K$286,$X244),NA)</f>
        <v>TL - Underground cables</v>
      </c>
      <c r="O244" s="199" t="str" cm="1">
        <f t="array" ref="O244">IFERROR(INDEX(Forecast_Capex_Input!L$12:L$286,$X244),NA)</f>
        <v>TL - Safe and Reliable Network</v>
      </c>
      <c r="P244" s="199" t="str" cm="1">
        <f t="array" ref="P244">IFERROR(INDEX(Forecast_Capex_Input!M$12:M$286,$X244),NA)</f>
        <v>N/A</v>
      </c>
      <c r="Q244" s="172" t="str" cm="1">
        <f t="array" ref="Q244">IFERROR(INDEX(Forecast_Capex_Input!N$12:N$286,$X244),NA)</f>
        <v>No</v>
      </c>
      <c r="R244" s="265" cm="1">
        <f t="array" ref="R244">IFERROR(INDEX(Forecast_Capex_Input!O$12:O$286,$X244),0)</f>
        <v>0</v>
      </c>
      <c r="S244" s="172" t="str" cm="1">
        <f t="array" ref="S244">IFERROR(INDEX(Forecast_Capex_Input!P$12:P$286,$X244),0)</f>
        <v>Safety security &amp; reliability</v>
      </c>
      <c r="T244" s="199" t="str" cm="1">
        <f t="array" aca="1" ref="T244" ca="1">IFERROR(INDEX(General!$K$84:$K$103,$AA244),NA)</f>
        <v>Underground Cables (2018 onwards)</v>
      </c>
      <c r="U244" s="188" cm="1">
        <f t="array" aca="1" ref="U244" ca="1">IFERROR(
IF($F244=General!$E$25,INDEX(Forecast_Capex_Input!S$12:S$286,$X244),
INDEX(Forecast_Capex_Input!T$12:T$286,$X244)),0)</f>
        <v>0.72828056888463444</v>
      </c>
      <c r="V244" s="222" t="b">
        <f>IFERROR(INDEX(Overheads!$T$19:$T$26,MATCH($I244,Overheads!$E$19:$E$26,0)),FALSE)</f>
        <v>1</v>
      </c>
      <c r="W244" s="165"/>
      <c r="X244" s="174">
        <f>IFERROR(
IF(MATCH($C244,Forecast_Capex_Input!$CI$12:$CI$286,1)+1&gt;MAX(Forecast_Capex_Input!$C$12:$C$286),NA,
MATCH($C244,Forecast_Capex_Input!$CI$12:$CI$286,1)+1),1)</f>
        <v>94</v>
      </c>
      <c r="Y244" s="174" cm="1">
        <f t="array" aca="1" ref="Y244" ca="1">IFERROR(
IF(X243&lt;&gt;X244,1,
IF(COUNTIF(OFFSET(Y243,0,0,-INDEX(Forecast_Capex_Input!$CG$12:$CG$286,$X244)),Y243)=INDEX(Forecast_Capex_Input!$CG$12:$CG$286,$X244),Y243+1,Y243)),NA)</f>
        <v>2</v>
      </c>
      <c r="Z244" s="174" cm="1">
        <f t="array" ref="Z244">IFERROR($C244-IF($X244=1,1,INDEX(Forecast_Capex_Input!$CI$12:$CI$286,$X244-1))+1,NA)</f>
        <v>2</v>
      </c>
      <c r="AA244" s="174" cm="1">
        <f t="array" aca="1" ref="AA244" ca="1">IFERROR(IF(Y244=1,
INDEX(Forecast_Capex_Input!$AI$10:$BB$10,SMALL(IF(INDEX(Forecast_Capex_Input!$AI$12:$BB$286,$X244,0)&gt;0,COLUMN(Forecast_Capex_Input!$AI$10:$BB$10)-COLUMN(Forecast_Capex_Input!$AI$12)+1),ROWS(OFFSET(AA243,0,0,-$Z244)))),
OFFSET(AA243,-INDEX(Forecast_Capex_Input!$CG$12:$CG$286,$X244)+1,0)),NA)</f>
        <v>2</v>
      </c>
      <c r="AB244" s="174">
        <f t="shared" ca="1" si="141"/>
        <v>2</v>
      </c>
      <c r="AC244" s="222" t="b">
        <f t="shared" si="173"/>
        <v>0</v>
      </c>
      <c r="AD244" s="220" t="b">
        <v>0</v>
      </c>
      <c r="AE244" s="222" t="b">
        <f t="shared" si="142"/>
        <v>1</v>
      </c>
      <c r="AF244" s="165"/>
      <c r="AG244" s="215">
        <v>0.83055811751964859</v>
      </c>
      <c r="AH244" s="215">
        <v>1.6732587297135089</v>
      </c>
      <c r="AI244" s="215">
        <v>1.9683302566467224E-2</v>
      </c>
      <c r="AJ244" s="215">
        <v>0</v>
      </c>
      <c r="AK244" s="215">
        <v>0</v>
      </c>
      <c r="AL244" s="155">
        <v>2.5235001497996246</v>
      </c>
      <c r="AM244" s="165"/>
      <c r="AN244" s="215" cm="1">
        <f t="array" aca="1" ref="AN244" ca="1">IFERROR(INDEX(General!O$33:O$34,$AB244)
*AG244,0)</f>
        <v>0.83055811751964859</v>
      </c>
      <c r="AO244" s="215" cm="1">
        <f t="array" aca="1" ref="AO244" ca="1">IFERROR(INDEX(General!P$33:P$34,$AB244)
*AH244,0)</f>
        <v>1.6732587297135089</v>
      </c>
      <c r="AP244" s="215" cm="1">
        <f t="array" aca="1" ref="AP244" ca="1">IFERROR(INDEX(General!Q$33:Q$34,$AB244)
*AI244,0)</f>
        <v>1.9683302566467224E-2</v>
      </c>
      <c r="AQ244" s="215" cm="1">
        <f t="array" aca="1" ref="AQ244" ca="1">IFERROR(INDEX(General!R$33:R$34,$AB244)
*AJ244,0)</f>
        <v>0</v>
      </c>
      <c r="AR244" s="215" cm="1">
        <f t="array" aca="1" ref="AR244" ca="1">IFERROR(INDEX(General!S$33:S$34,$AB244)
*AK244,0)</f>
        <v>0</v>
      </c>
      <c r="AS244" s="155">
        <f t="shared" ca="1" si="174"/>
        <v>2.5235001497996246</v>
      </c>
      <c r="AT244" s="165"/>
      <c r="AU244" s="215">
        <f ca="1">IF($AE244=FALSE,AN244*Overheads!$R$24*$V244,
IFERROR(Overheads!$O$49*$V244*AN244,0)
+IFERROR(Overheads!Q$59*$V244*(AN244/Overheads!Q$68),0))</f>
        <v>0.11633328173784399</v>
      </c>
      <c r="AV244" s="215">
        <f ca="1">IF($AE244=FALSE,AO244*Overheads!$R$24*$V244,
IFERROR(Overheads!$O$49*$V244*AO244,0)
+IFERROR(Overheads!R$59*$V244*(AO244/Overheads!R$68),0))</f>
        <v>0.19970416637280342</v>
      </c>
      <c r="AW244" s="215">
        <f ca="1">IF($AE244=FALSE,AP244*Overheads!$R$24*$V244,
IFERROR(Overheads!$O$49*$V244*AP244,0)
+IFERROR(Overheads!S$59*$V244*(AP244/Overheads!S$68),0))</f>
        <v>2.5596393122364592E-3</v>
      </c>
      <c r="AX244" s="215">
        <f ca="1">IF($AE244=FALSE,AQ244*Overheads!$R$24*$V244,
IFERROR(Overheads!$O$49*$V244*AQ244,0)
+IFERROR(Overheads!T$59*$V244*(AQ244/Overheads!T$68),0))</f>
        <v>0</v>
      </c>
      <c r="AY244" s="215">
        <f ca="1">IF($AE244=FALSE,AR244*Overheads!$R$24*$V244,
IFERROR(Overheads!$O$49*$V244*AR244,0)
+IFERROR(Overheads!U$59*$V244*(AR244/Overheads!U$68),0))</f>
        <v>0</v>
      </c>
      <c r="AZ244" s="155">
        <f t="shared" ca="1" si="175"/>
        <v>0.31859708742288384</v>
      </c>
      <c r="BA244" s="165"/>
      <c r="BB244" s="215">
        <f ca="1">IF($AE244=FALSE,AN244*Overheads!$S$25,
IFERROR(Overheads!$O$50*AN244,0)
+IFERROR(Overheads!Q$60*(AN244/Overheads!Q$66),0))</f>
        <v>1.5613503435112874E-2</v>
      </c>
      <c r="BC244" s="215">
        <f ca="1">IF($AE244=FALSE,AO244*Overheads!$S$25,
IFERROR(Overheads!$O$50*AO244,0)
+IFERROR(Overheads!R$60*(AO244/Overheads!R$66),0))</f>
        <v>2.8232228375294835E-2</v>
      </c>
      <c r="BD244" s="215">
        <f ca="1">IF($AE244=FALSE,AP244*Overheads!$S$25,
IFERROR(Overheads!$O$50*AP244,0)
+IFERROR(Overheads!S$60*(AP244/Overheads!S$66),0))</f>
        <v>3.6126014163233907E-4</v>
      </c>
      <c r="BE244" s="215">
        <f ca="1">IF($AE244=FALSE,AQ244*Overheads!$S$25,
IFERROR(Overheads!$O$50*AQ244,0)
+IFERROR(Overheads!T$60*(AQ244/Overheads!T$66),0))</f>
        <v>0</v>
      </c>
      <c r="BF244" s="215">
        <f ca="1">IF($AE244=FALSE,AR244*Overheads!$S$25,
IFERROR(Overheads!$O$50*AR244,0)
+IFERROR(Overheads!U$60*(AR244/Overheads!U$66),0))</f>
        <v>0</v>
      </c>
      <c r="BG244" s="155">
        <f t="shared" ca="1" si="176"/>
        <v>4.4206991952040052E-2</v>
      </c>
      <c r="BH244" s="165"/>
      <c r="BI244" s="215">
        <f t="shared" ca="1" si="177"/>
        <v>0.96250490269260547</v>
      </c>
      <c r="BJ244" s="215">
        <f t="shared" ca="1" si="143"/>
        <v>1.9011951244616072</v>
      </c>
      <c r="BK244" s="215">
        <f t="shared" ca="1" si="144"/>
        <v>2.2604202020336021E-2</v>
      </c>
      <c r="BL244" s="215">
        <f t="shared" ca="1" si="145"/>
        <v>0</v>
      </c>
      <c r="BM244" s="215">
        <f t="shared" ca="1" si="146"/>
        <v>0</v>
      </c>
      <c r="BN244" s="155">
        <f t="shared" ca="1" si="178"/>
        <v>2.8863042291745487</v>
      </c>
      <c r="BO244" s="165"/>
      <c r="BP244" s="187" cm="1">
        <f t="array" ref="BP244">IFERROR(IF($X244=$X243,BP243,INDEX(Forecast_Capex_Input!AC$12:AC$286,$X244)),0)</f>
        <v>0</v>
      </c>
      <c r="BQ244" s="187" cm="1">
        <f t="array" ref="BQ244">IFERROR(IF($X244=$X243,BQ243,INDEX(Forecast_Capex_Input!AD$12:AD$286,$X244)),0)</f>
        <v>0</v>
      </c>
      <c r="BR244" s="187" cm="1">
        <f t="array" ref="BR244">IFERROR(IF($X244=$X243,BR243,INDEX(Forecast_Capex_Input!AE$12:AE$286,$X244)),0)</f>
        <v>1</v>
      </c>
      <c r="BS244" s="187" cm="1">
        <f t="array" ref="BS244">IFERROR(IF($X244=$X243,BS243,INDEX(Forecast_Capex_Input!AF$12:AF$286,$X244)),0)</f>
        <v>0</v>
      </c>
      <c r="BT244" s="187" cm="1">
        <f t="array" ref="BT244">IFERROR(IF($X244=$X243,BT243,INDEX(Forecast_Capex_Input!AG$12:AG$286,$X244)),0)</f>
        <v>0</v>
      </c>
      <c r="BU244" s="165"/>
      <c r="BV244" s="215">
        <f t="shared" si="147"/>
        <v>0</v>
      </c>
      <c r="BW244" s="215">
        <f t="shared" si="148"/>
        <v>0</v>
      </c>
      <c r="BX244" s="215">
        <f t="shared" si="149"/>
        <v>2.5235001497996246</v>
      </c>
      <c r="BY244" s="215">
        <f t="shared" si="150"/>
        <v>0</v>
      </c>
      <c r="BZ244" s="215">
        <f t="shared" si="151"/>
        <v>0</v>
      </c>
      <c r="CA244" s="155">
        <f t="shared" si="179"/>
        <v>2.5235001497996246</v>
      </c>
      <c r="CB244" s="165"/>
      <c r="CC244" s="215">
        <f t="shared" ca="1" si="152"/>
        <v>0</v>
      </c>
      <c r="CD244" s="215">
        <f t="shared" ca="1" si="153"/>
        <v>0</v>
      </c>
      <c r="CE244" s="215">
        <f t="shared" ca="1" si="154"/>
        <v>2.5235001497996246</v>
      </c>
      <c r="CF244" s="215">
        <f t="shared" ca="1" si="155"/>
        <v>0</v>
      </c>
      <c r="CG244" s="215">
        <f t="shared" ca="1" si="156"/>
        <v>0</v>
      </c>
      <c r="CH244" s="155">
        <f t="shared" ca="1" si="180"/>
        <v>2.5235001497996246</v>
      </c>
      <c r="CI244" s="165"/>
      <c r="CJ244" s="215">
        <f t="shared" ca="1" si="157"/>
        <v>0</v>
      </c>
      <c r="CK244" s="215">
        <f t="shared" ca="1" si="158"/>
        <v>0</v>
      </c>
      <c r="CL244" s="215">
        <f t="shared" ca="1" si="159"/>
        <v>0.31859708742288384</v>
      </c>
      <c r="CM244" s="215">
        <f t="shared" ca="1" si="160"/>
        <v>0</v>
      </c>
      <c r="CN244" s="215">
        <f t="shared" ca="1" si="161"/>
        <v>0</v>
      </c>
      <c r="CO244" s="155">
        <f t="shared" ca="1" si="181"/>
        <v>0.31859708742288384</v>
      </c>
      <c r="CP244" s="165"/>
      <c r="CQ244" s="223">
        <f t="shared" ca="1" si="162"/>
        <v>0</v>
      </c>
      <c r="CR244" s="223">
        <f t="shared" ca="1" si="163"/>
        <v>0</v>
      </c>
      <c r="CS244" s="223">
        <f t="shared" ca="1" si="164"/>
        <v>4.4206991952040052E-2</v>
      </c>
      <c r="CT244" s="223">
        <f t="shared" ca="1" si="165"/>
        <v>0</v>
      </c>
      <c r="CU244" s="223">
        <f t="shared" ca="1" si="166"/>
        <v>0</v>
      </c>
      <c r="CV244" s="155">
        <f t="shared" ca="1" si="182"/>
        <v>4.4206991952040052E-2</v>
      </c>
      <c r="CW244" s="165"/>
      <c r="CX244" s="215">
        <f t="shared" ca="1" si="183"/>
        <v>0</v>
      </c>
      <c r="CY244" s="215">
        <f t="shared" ca="1" si="167"/>
        <v>0</v>
      </c>
      <c r="CZ244" s="215">
        <f t="shared" ca="1" si="168"/>
        <v>2.8863042291745482</v>
      </c>
      <c r="DA244" s="215">
        <f t="shared" ca="1" si="169"/>
        <v>0</v>
      </c>
      <c r="DB244" s="215">
        <f t="shared" ca="1" si="170"/>
        <v>0</v>
      </c>
      <c r="DC244" s="155">
        <f t="shared" ca="1" si="184"/>
        <v>2.8863042291745482</v>
      </c>
      <c r="DD244" s="165"/>
      <c r="DE244" s="188" t="b" cm="1">
        <f t="array" aca="1" ref="DE244" ca="1">OR($G244=Forecast_Capex_Input!$BF$8:$BF$10)</f>
        <v>1</v>
      </c>
      <c r="DF244" s="188" cm="1">
        <f t="array" aca="1" ref="DF244" ca="1">IFERROR(INDEX(Forecast_Capex_Input!BG$12:BG$286,$X244)
*(INDEX(Forecast_Capex_Input!$H$12:$H$286,$X244)=Repex),0)
*$DE244</f>
        <v>0</v>
      </c>
      <c r="DG244" s="188" cm="1">
        <f t="array" aca="1" ref="DG244" ca="1">IFERROR(INDEX(Forecast_Capex_Input!BH$12:BH$286,$X244)
*(INDEX(Forecast_Capex_Input!$H$12:$H$286,$X244)=Repex),0)
*$DE244</f>
        <v>0</v>
      </c>
      <c r="DH244" s="188" cm="1">
        <f t="array" aca="1" ref="DH244" ca="1">IFERROR(INDEX(Forecast_Capex_Input!BI$12:BI$286,$X244)
*(INDEX(Forecast_Capex_Input!$H$12:$H$286,$X244)=Repex),0)
*$DE244</f>
        <v>0</v>
      </c>
      <c r="DI244" s="188" cm="1">
        <f t="array" aca="1" ref="DI244" ca="1">IFERROR(INDEX(Forecast_Capex_Input!BJ$12:BJ$286,$X244)
*(INDEX(Forecast_Capex_Input!$H$12:$H$286,$X244)=Repex),0)
*$DE244</f>
        <v>0</v>
      </c>
      <c r="DJ244" s="188" cm="1">
        <f t="array" aca="1" ref="DJ244" ca="1">IFERROR(INDEX(Forecast_Capex_Input!BK$12:BK$286,$X244)
*(INDEX(Forecast_Capex_Input!$H$12:$H$286,$X244)=Repex),0)
*$DE244</f>
        <v>1</v>
      </c>
      <c r="DK244" s="188" cm="1">
        <f t="array" aca="1" ref="DK244" ca="1">IFERROR(INDEX(Forecast_Capex_Input!BL$12:BL$286,$X244)
*(INDEX(Forecast_Capex_Input!$H$12:$H$286,$X244)=Repex),0)
*$DE244</f>
        <v>0</v>
      </c>
      <c r="DL244" s="165"/>
      <c r="DM244" s="188" t="b" cm="1">
        <f t="array" aca="1" ref="DM244" ca="1">OR($G244=Forecast_Capex_Input!$BN$8:$BN$9)</f>
        <v>0</v>
      </c>
      <c r="DN244" s="188" cm="1">
        <f t="array" aca="1" ref="DN244" ca="1">IFERROR(INDEX(Forecast_Capex_Input!BO$12:BO$286,$X244)
*(INDEX(Forecast_Capex_Input!$H$12:$H$286,$X244)=Repex),0)
*$DM244</f>
        <v>0</v>
      </c>
      <c r="DO244" s="188" cm="1">
        <f t="array" aca="1" ref="DO244" ca="1">IFERROR(INDEX(Forecast_Capex_Input!BP$12:BP$286,$X244)
*(INDEX(Forecast_Capex_Input!$H$12:$H$286,$X244)=Repex),0)
*$DM244</f>
        <v>0</v>
      </c>
      <c r="DP244" s="188" cm="1">
        <f t="array" aca="1" ref="DP244" ca="1">IFERROR(INDEX(Forecast_Capex_Input!BQ$12:BQ$286,$X244)
*(INDEX(Forecast_Capex_Input!$H$12:$H$286,$X244)=Repex),0)
*$DM244</f>
        <v>0</v>
      </c>
      <c r="DQ244" s="188" cm="1">
        <f t="array" aca="1" ref="DQ244" ca="1">IFERROR(INDEX(Forecast_Capex_Input!BR$12:BR$286,$X244)
*(INDEX(Forecast_Capex_Input!$H$12:$H$286,$X244)=Repex),0)
*$DM244</f>
        <v>0</v>
      </c>
      <c r="DR244" s="188" cm="1">
        <f t="array" aca="1" ref="DR244" ca="1">IFERROR(INDEX(Forecast_Capex_Input!BS$12:BS$286,$X244)
*(INDEX(Forecast_Capex_Input!$H$12:$H$286,$X244)=Repex),0)
*$DM244</f>
        <v>0</v>
      </c>
      <c r="DS244" s="165"/>
      <c r="DT244" s="188" t="b" cm="1">
        <f t="array" aca="1" ref="DT244" ca="1">OR($G244=Forecast_Capex_Input!$BU$8:$BU$10)</f>
        <v>0</v>
      </c>
      <c r="DU244" s="188" cm="1">
        <f t="array" aca="1" ref="DU244" ca="1">IFERROR(INDEX(Forecast_Capex_Input!BV$12:BV$286,$X244)
*(INDEX(Forecast_Capex_Input!$H$12:$H$286,$X244)=Repex),0)
*$DT244</f>
        <v>0</v>
      </c>
      <c r="DV244" s="188" cm="1">
        <f t="array" aca="1" ref="DV244" ca="1">IFERROR(INDEX(Forecast_Capex_Input!BW$12:BW$286,$X244)
*(INDEX(Forecast_Capex_Input!$H$12:$H$286,$X244)=Repex),0)
*$DT244</f>
        <v>0</v>
      </c>
      <c r="DW244" s="188" cm="1">
        <f t="array" aca="1" ref="DW244" ca="1">IFERROR(INDEX(Forecast_Capex_Input!BX$12:BX$286,$X244)
*(INDEX(Forecast_Capex_Input!$H$12:$H$286,$X244)=Repex),0)
*$DT244</f>
        <v>0</v>
      </c>
      <c r="DX244" s="188" cm="1">
        <f t="array" aca="1" ref="DX244" ca="1">IFERROR(INDEX(Forecast_Capex_Input!BY$12:BY$286,$X244)
*(INDEX(Forecast_Capex_Input!$H$12:$H$286,$X244)=Repex),0)
*$DT244</f>
        <v>0</v>
      </c>
      <c r="DY244" s="188" cm="1">
        <f t="array" aca="1" ref="DY244" ca="1">IFERROR(INDEX(Forecast_Capex_Input!BZ$12:BZ$286,$X244)
*(INDEX(Forecast_Capex_Input!$H$12:$H$286,$X244)=Repex),0)
*$DT244</f>
        <v>0</v>
      </c>
      <c r="DZ244" s="188" cm="1">
        <f t="array" aca="1" ref="DZ244" ca="1">IFERROR(INDEX(Forecast_Capex_Input!CA$12:CA$286,$X244)
*(INDEX(Forecast_Capex_Input!$H$12:$H$286,$X244)=Repex),0)
*$DT244</f>
        <v>0</v>
      </c>
      <c r="EA244" s="188" cm="1">
        <f t="array" aca="1" ref="EA244" ca="1">IFERROR(INDEX(Forecast_Capex_Input!CB$12:CB$286,$X244)
*(INDEX(Forecast_Capex_Input!$H$12:$H$286,$X244)=Repex),0)
*$DT244</f>
        <v>0</v>
      </c>
      <c r="EB244" s="188" cm="1">
        <f t="array" aca="1" ref="EB244" ca="1">IFERROR(INDEX(Forecast_Capex_Input!CC$12:CC$286,$X244)
*(INDEX(Forecast_Capex_Input!$H$12:$H$286,$X244)=Repex),0)
*$DT244</f>
        <v>0</v>
      </c>
      <c r="EC244" s="165"/>
      <c r="ED244" s="226" t="str">
        <f t="shared" si="171"/>
        <v>N/A</v>
      </c>
      <c r="EE244" s="174" t="s">
        <v>15</v>
      </c>
    </row>
    <row r="245" spans="3:135" x14ac:dyDescent="0.2">
      <c r="C245" s="174">
        <f t="shared" si="172"/>
        <v>235</v>
      </c>
      <c r="D245" s="167" t="str" cm="1">
        <f t="array" ref="D245">IFERROR(INDEX(Forecast_Capex_Input!$D$12:$D$286,$X245),NA)</f>
        <v>TL Digital Twin Programme</v>
      </c>
      <c r="E245" s="172" t="b" cm="1">
        <f t="array" ref="E245">IF($X245=NA,NA,INDEX(Forecast_Capex_Input!$E$12:$E$286,$X245))</f>
        <v>0</v>
      </c>
      <c r="F245" s="167" t="str" cm="1">
        <f t="array" aca="1" ref="F245" ca="1">IFERROR(INDEX(General!$E$25:$E$26,$Y245),NA)</f>
        <v>Labour</v>
      </c>
      <c r="G245" s="167" t="str" cm="1">
        <f t="array" aca="1" ref="G245" ca="1">IFERROR(INDEX(Forecast_Capex_Input!$AI$11:$BB$11,$AA245),NA)</f>
        <v>Secondary Systems</v>
      </c>
      <c r="H245" s="189" cm="1">
        <f t="array" aca="1" ref="H245" ca="1">IFERROR(INDEX(Forecast_Capex_Input!$AI$12:$BB$286,$X245,$AA245),NA)</f>
        <v>1</v>
      </c>
      <c r="I245" s="199" t="str" cm="1">
        <f t="array" ref="I245">IFERROR(INDEX(Forecast_Capex_Input!$F$12:$F$286,$X245),NA)</f>
        <v>Replacement Expenditure</v>
      </c>
      <c r="J245" s="199" t="str" cm="1">
        <f t="array" ref="J245">IFERROR(INDEX(Forecast_Capex_Input!G$12:G$286,$X245),NA)</f>
        <v>Digital Infrastructure</v>
      </c>
      <c r="K245" s="199" t="str" cm="1">
        <f t="array" ref="K245">IFERROR(INDEX(Forecast_Capex_Input!H$12:H$286,$X245),NA)</f>
        <v>Repex</v>
      </c>
      <c r="L245" s="199" t="str" cm="1">
        <f t="array" ref="L245">IFERROR(INDEX(Forecast_Capex_Input!I$12:I$286,$X245),NA)</f>
        <v>N/A</v>
      </c>
      <c r="M245" s="199" t="str" cm="1">
        <f t="array" ref="M245">IFERROR(INDEX(Forecast_Capex_Input!J$12:J$286,$X245),NA)</f>
        <v>N/A</v>
      </c>
      <c r="N245" s="199" t="str" cm="1">
        <f t="array" ref="N245">IFERROR(INDEX(Forecast_Capex_Input!K$12:K$286,$X245),NA)</f>
        <v>DI - Protection systems</v>
      </c>
      <c r="O245" s="199" t="str" cm="1">
        <f t="array" ref="O245">IFERROR(INDEX(Forecast_Capex_Input!L$12:L$286,$X245),NA)</f>
        <v>DI - Safe and Reliable Network</v>
      </c>
      <c r="P245" s="199" t="str" cm="1">
        <f t="array" ref="P245">IFERROR(INDEX(Forecast_Capex_Input!M$12:M$286,$X245),NA)</f>
        <v>N/A</v>
      </c>
      <c r="Q245" s="172" t="str" cm="1">
        <f t="array" ref="Q245">IFERROR(INDEX(Forecast_Capex_Input!N$12:N$286,$X245),NA)</f>
        <v>No</v>
      </c>
      <c r="R245" s="265" cm="1">
        <f t="array" ref="R245">IFERROR(INDEX(Forecast_Capex_Input!O$12:O$286,$X245),0)</f>
        <v>0</v>
      </c>
      <c r="S245" s="172" t="str" cm="1">
        <f t="array" ref="S245">IFERROR(INDEX(Forecast_Capex_Input!P$12:P$286,$X245),0)</f>
        <v>Safety security &amp; reliability</v>
      </c>
      <c r="T245" s="199" t="str" cm="1">
        <f t="array" aca="1" ref="T245" ca="1">IFERROR(INDEX(General!$K$84:$K$103,$AA245),NA)</f>
        <v>Secondary Systems (2018-23)</v>
      </c>
      <c r="U245" s="188" cm="1">
        <f t="array" aca="1" ref="U245" ca="1">IFERROR(
IF($F245=General!$E$25,INDEX(Forecast_Capex_Input!S$12:S$286,$X245),
INDEX(Forecast_Capex_Input!T$12:T$286,$X245)),0)</f>
        <v>0</v>
      </c>
      <c r="V245" s="222" t="b">
        <f>IFERROR(INDEX(Overheads!$T$19:$T$26,MATCH($I245,Overheads!$E$19:$E$26,0)),FALSE)</f>
        <v>1</v>
      </c>
      <c r="W245" s="165"/>
      <c r="X245" s="174">
        <f>IFERROR(
IF(MATCH($C245,Forecast_Capex_Input!$CI$12:$CI$286,1)+1&gt;MAX(Forecast_Capex_Input!$C$12:$C$286),NA,
MATCH($C245,Forecast_Capex_Input!$CI$12:$CI$286,1)+1),1)</f>
        <v>95</v>
      </c>
      <c r="Y245" s="174" cm="1">
        <f t="array" aca="1" ref="Y245" ca="1">IFERROR(
IF(X244&lt;&gt;X245,1,
IF(COUNTIF(OFFSET(Y244,0,0,-INDEX(Forecast_Capex_Input!$CG$12:$CG$286,$X245)),Y244)=INDEX(Forecast_Capex_Input!$CG$12:$CG$286,$X245),Y244+1,Y244)),NA)</f>
        <v>1</v>
      </c>
      <c r="Z245" s="174" cm="1">
        <f t="array" ref="Z245">IFERROR($C245-IF($X245=1,1,INDEX(Forecast_Capex_Input!$CI$12:$CI$286,$X245-1))+1,NA)</f>
        <v>1</v>
      </c>
      <c r="AA245" s="174" cm="1">
        <f t="array" aca="1" ref="AA245" ca="1">IFERROR(IF(Y245=1,
INDEX(Forecast_Capex_Input!$AI$10:$BB$10,SMALL(IF(INDEX(Forecast_Capex_Input!$AI$12:$BB$286,$X245,0)&gt;0,COLUMN(Forecast_Capex_Input!$AI$10:$BB$10)-COLUMN(Forecast_Capex_Input!$AI$12)+1),ROWS(OFFSET(AA244,0,0,-$Z245)))),
OFFSET(AA244,-INDEX(Forecast_Capex_Input!$CG$12:$CG$286,$X245)+1,0)),NA)</f>
        <v>4</v>
      </c>
      <c r="AB245" s="174">
        <f t="shared" ca="1" si="141"/>
        <v>1</v>
      </c>
      <c r="AC245" s="222" t="b">
        <f t="shared" si="173"/>
        <v>0</v>
      </c>
      <c r="AD245" s="220" t="b">
        <v>0</v>
      </c>
      <c r="AE245" s="222" t="b">
        <f t="shared" si="142"/>
        <v>1</v>
      </c>
      <c r="AF245" s="165"/>
      <c r="AG245" s="215">
        <v>0</v>
      </c>
      <c r="AH245" s="215">
        <v>0</v>
      </c>
      <c r="AI245" s="215">
        <v>0</v>
      </c>
      <c r="AJ245" s="215">
        <v>0</v>
      </c>
      <c r="AK245" s="215">
        <v>0</v>
      </c>
      <c r="AL245" s="155">
        <v>0</v>
      </c>
      <c r="AM245" s="165"/>
      <c r="AN245" s="215" cm="1">
        <f t="array" aca="1" ref="AN245" ca="1">IFERROR(INDEX(General!O$33:O$34,$AB245)
*AG245,0)</f>
        <v>0</v>
      </c>
      <c r="AO245" s="215" cm="1">
        <f t="array" aca="1" ref="AO245" ca="1">IFERROR(INDEX(General!P$33:P$34,$AB245)
*AH245,0)</f>
        <v>0</v>
      </c>
      <c r="AP245" s="215" cm="1">
        <f t="array" aca="1" ref="AP245" ca="1">IFERROR(INDEX(General!Q$33:Q$34,$AB245)
*AI245,0)</f>
        <v>0</v>
      </c>
      <c r="AQ245" s="215" cm="1">
        <f t="array" aca="1" ref="AQ245" ca="1">IFERROR(INDEX(General!R$33:R$34,$AB245)
*AJ245,0)</f>
        <v>0</v>
      </c>
      <c r="AR245" s="215" cm="1">
        <f t="array" aca="1" ref="AR245" ca="1">IFERROR(INDEX(General!S$33:S$34,$AB245)
*AK245,0)</f>
        <v>0</v>
      </c>
      <c r="AS245" s="155">
        <f t="shared" ca="1" si="174"/>
        <v>0</v>
      </c>
      <c r="AT245" s="165"/>
      <c r="AU245" s="215">
        <f ca="1">IF($AE245=FALSE,AN245*Overheads!$R$24*$V245,
IFERROR(Overheads!$O$49*$V245*AN245,0)
+IFERROR(Overheads!Q$59*$V245*(AN245/Overheads!Q$68),0))</f>
        <v>0</v>
      </c>
      <c r="AV245" s="215">
        <f ca="1">IF($AE245=FALSE,AO245*Overheads!$R$24*$V245,
IFERROR(Overheads!$O$49*$V245*AO245,0)
+IFERROR(Overheads!R$59*$V245*(AO245/Overheads!R$68),0))</f>
        <v>0</v>
      </c>
      <c r="AW245" s="215">
        <f ca="1">IF($AE245=FALSE,AP245*Overheads!$R$24*$V245,
IFERROR(Overheads!$O$49*$V245*AP245,0)
+IFERROR(Overheads!S$59*$V245*(AP245/Overheads!S$68),0))</f>
        <v>0</v>
      </c>
      <c r="AX245" s="215">
        <f ca="1">IF($AE245=FALSE,AQ245*Overheads!$R$24*$V245,
IFERROR(Overheads!$O$49*$V245*AQ245,0)
+IFERROR(Overheads!T$59*$V245*(AQ245/Overheads!T$68),0))</f>
        <v>0</v>
      </c>
      <c r="AY245" s="215">
        <f ca="1">IF($AE245=FALSE,AR245*Overheads!$R$24*$V245,
IFERROR(Overheads!$O$49*$V245*AR245,0)
+IFERROR(Overheads!U$59*$V245*(AR245/Overheads!U$68),0))</f>
        <v>0</v>
      </c>
      <c r="AZ245" s="155">
        <f t="shared" ca="1" si="175"/>
        <v>0</v>
      </c>
      <c r="BA245" s="165"/>
      <c r="BB245" s="215">
        <f ca="1">IF($AE245=FALSE,AN245*Overheads!$S$25,
IFERROR(Overheads!$O$50*AN245,0)
+IFERROR(Overheads!Q$60*(AN245/Overheads!Q$66),0))</f>
        <v>0</v>
      </c>
      <c r="BC245" s="215">
        <f ca="1">IF($AE245=FALSE,AO245*Overheads!$S$25,
IFERROR(Overheads!$O$50*AO245,0)
+IFERROR(Overheads!R$60*(AO245/Overheads!R$66),0))</f>
        <v>0</v>
      </c>
      <c r="BD245" s="215">
        <f ca="1">IF($AE245=FALSE,AP245*Overheads!$S$25,
IFERROR(Overheads!$O$50*AP245,0)
+IFERROR(Overheads!S$60*(AP245/Overheads!S$66),0))</f>
        <v>0</v>
      </c>
      <c r="BE245" s="215">
        <f ca="1">IF($AE245=FALSE,AQ245*Overheads!$S$25,
IFERROR(Overheads!$O$50*AQ245,0)
+IFERROR(Overheads!T$60*(AQ245/Overheads!T$66),0))</f>
        <v>0</v>
      </c>
      <c r="BF245" s="215">
        <f ca="1">IF($AE245=FALSE,AR245*Overheads!$S$25,
IFERROR(Overheads!$O$50*AR245,0)
+IFERROR(Overheads!U$60*(AR245/Overheads!U$66),0))</f>
        <v>0</v>
      </c>
      <c r="BG245" s="155">
        <f t="shared" ca="1" si="176"/>
        <v>0</v>
      </c>
      <c r="BH245" s="165"/>
      <c r="BI245" s="215">
        <f t="shared" ca="1" si="177"/>
        <v>0</v>
      </c>
      <c r="BJ245" s="215">
        <f t="shared" ca="1" si="143"/>
        <v>0</v>
      </c>
      <c r="BK245" s="215">
        <f t="shared" ca="1" si="144"/>
        <v>0</v>
      </c>
      <c r="BL245" s="215">
        <f t="shared" ca="1" si="145"/>
        <v>0</v>
      </c>
      <c r="BM245" s="215">
        <f t="shared" ca="1" si="146"/>
        <v>0</v>
      </c>
      <c r="BN245" s="155">
        <f t="shared" ca="1" si="178"/>
        <v>0</v>
      </c>
      <c r="BO245" s="165"/>
      <c r="BP245" s="187" cm="1">
        <f t="array" ref="BP245">IFERROR(IF($X245=$X244,BP244,INDEX(Forecast_Capex_Input!AC$12:AC$286,$X245)),0)</f>
        <v>0</v>
      </c>
      <c r="BQ245" s="187" cm="1">
        <f t="array" ref="BQ245">IFERROR(IF($X245=$X244,BQ244,INDEX(Forecast_Capex_Input!AD$12:AD$286,$X245)),0)</f>
        <v>0</v>
      </c>
      <c r="BR245" s="187" cm="1">
        <f t="array" ref="BR245">IFERROR(IF($X245=$X244,BR244,INDEX(Forecast_Capex_Input!AE$12:AE$286,$X245)),0)</f>
        <v>0</v>
      </c>
      <c r="BS245" s="187" cm="1">
        <f t="array" ref="BS245">IFERROR(IF($X245=$X244,BS244,INDEX(Forecast_Capex_Input!AF$12:AF$286,$X245)),0)</f>
        <v>0</v>
      </c>
      <c r="BT245" s="187" cm="1">
        <f t="array" ref="BT245">IFERROR(IF($X245=$X244,BT244,INDEX(Forecast_Capex_Input!AG$12:AG$286,$X245)),0)</f>
        <v>0</v>
      </c>
      <c r="BU245" s="165"/>
      <c r="BV245" s="215">
        <f t="shared" si="147"/>
        <v>0</v>
      </c>
      <c r="BW245" s="215">
        <f t="shared" si="148"/>
        <v>0</v>
      </c>
      <c r="BX245" s="215">
        <f t="shared" si="149"/>
        <v>0</v>
      </c>
      <c r="BY245" s="215">
        <f t="shared" si="150"/>
        <v>0</v>
      </c>
      <c r="BZ245" s="215">
        <f t="shared" si="151"/>
        <v>0</v>
      </c>
      <c r="CA245" s="155">
        <f t="shared" si="179"/>
        <v>0</v>
      </c>
      <c r="CB245" s="165"/>
      <c r="CC245" s="215">
        <f t="shared" ca="1" si="152"/>
        <v>0</v>
      </c>
      <c r="CD245" s="215">
        <f t="shared" ca="1" si="153"/>
        <v>0</v>
      </c>
      <c r="CE245" s="215">
        <f t="shared" ca="1" si="154"/>
        <v>0</v>
      </c>
      <c r="CF245" s="215">
        <f t="shared" ca="1" si="155"/>
        <v>0</v>
      </c>
      <c r="CG245" s="215">
        <f t="shared" ca="1" si="156"/>
        <v>0</v>
      </c>
      <c r="CH245" s="155">
        <f t="shared" ca="1" si="180"/>
        <v>0</v>
      </c>
      <c r="CI245" s="165"/>
      <c r="CJ245" s="215">
        <f t="shared" ca="1" si="157"/>
        <v>0</v>
      </c>
      <c r="CK245" s="215">
        <f t="shared" ca="1" si="158"/>
        <v>0</v>
      </c>
      <c r="CL245" s="215">
        <f t="shared" ca="1" si="159"/>
        <v>0</v>
      </c>
      <c r="CM245" s="215">
        <f t="shared" ca="1" si="160"/>
        <v>0</v>
      </c>
      <c r="CN245" s="215">
        <f t="shared" ca="1" si="161"/>
        <v>0</v>
      </c>
      <c r="CO245" s="155">
        <f t="shared" ca="1" si="181"/>
        <v>0</v>
      </c>
      <c r="CP245" s="165"/>
      <c r="CQ245" s="223">
        <f t="shared" ca="1" si="162"/>
        <v>0</v>
      </c>
      <c r="CR245" s="223">
        <f t="shared" ca="1" si="163"/>
        <v>0</v>
      </c>
      <c r="CS245" s="223">
        <f t="shared" ca="1" si="164"/>
        <v>0</v>
      </c>
      <c r="CT245" s="223">
        <f t="shared" ca="1" si="165"/>
        <v>0</v>
      </c>
      <c r="CU245" s="223">
        <f t="shared" ca="1" si="166"/>
        <v>0</v>
      </c>
      <c r="CV245" s="155">
        <f t="shared" ca="1" si="182"/>
        <v>0</v>
      </c>
      <c r="CW245" s="165"/>
      <c r="CX245" s="215">
        <f t="shared" ca="1" si="183"/>
        <v>0</v>
      </c>
      <c r="CY245" s="215">
        <f t="shared" ca="1" si="167"/>
        <v>0</v>
      </c>
      <c r="CZ245" s="215">
        <f t="shared" ca="1" si="168"/>
        <v>0</v>
      </c>
      <c r="DA245" s="215">
        <f t="shared" ca="1" si="169"/>
        <v>0</v>
      </c>
      <c r="DB245" s="215">
        <f t="shared" ca="1" si="170"/>
        <v>0</v>
      </c>
      <c r="DC245" s="155">
        <f t="shared" ca="1" si="184"/>
        <v>0</v>
      </c>
      <c r="DD245" s="165"/>
      <c r="DE245" s="188" t="b" cm="1">
        <f t="array" aca="1" ref="DE245" ca="1">OR($G245=Forecast_Capex_Input!$BF$8:$BF$10)</f>
        <v>0</v>
      </c>
      <c r="DF245" s="188" cm="1">
        <f t="array" aca="1" ref="DF245" ca="1">IFERROR(INDEX(Forecast_Capex_Input!BG$12:BG$286,$X245)
*(INDEX(Forecast_Capex_Input!$H$12:$H$286,$X245)=Repex),0)
*$DE245</f>
        <v>0</v>
      </c>
      <c r="DG245" s="188" cm="1">
        <f t="array" aca="1" ref="DG245" ca="1">IFERROR(INDEX(Forecast_Capex_Input!BH$12:BH$286,$X245)
*(INDEX(Forecast_Capex_Input!$H$12:$H$286,$X245)=Repex),0)
*$DE245</f>
        <v>0</v>
      </c>
      <c r="DH245" s="188" cm="1">
        <f t="array" aca="1" ref="DH245" ca="1">IFERROR(INDEX(Forecast_Capex_Input!BI$12:BI$286,$X245)
*(INDEX(Forecast_Capex_Input!$H$12:$H$286,$X245)=Repex),0)
*$DE245</f>
        <v>0</v>
      </c>
      <c r="DI245" s="188" cm="1">
        <f t="array" aca="1" ref="DI245" ca="1">IFERROR(INDEX(Forecast_Capex_Input!BJ$12:BJ$286,$X245)
*(INDEX(Forecast_Capex_Input!$H$12:$H$286,$X245)=Repex),0)
*$DE245</f>
        <v>0</v>
      </c>
      <c r="DJ245" s="188" cm="1">
        <f t="array" aca="1" ref="DJ245" ca="1">IFERROR(INDEX(Forecast_Capex_Input!BK$12:BK$286,$X245)
*(INDEX(Forecast_Capex_Input!$H$12:$H$286,$X245)=Repex),0)
*$DE245</f>
        <v>0</v>
      </c>
      <c r="DK245" s="188" cm="1">
        <f t="array" aca="1" ref="DK245" ca="1">IFERROR(INDEX(Forecast_Capex_Input!BL$12:BL$286,$X245)
*(INDEX(Forecast_Capex_Input!$H$12:$H$286,$X245)=Repex),0)
*$DE245</f>
        <v>0</v>
      </c>
      <c r="DL245" s="165"/>
      <c r="DM245" s="188" t="b" cm="1">
        <f t="array" aca="1" ref="DM245" ca="1">OR($G245=Forecast_Capex_Input!$BN$8:$BN$9)</f>
        <v>0</v>
      </c>
      <c r="DN245" s="188" cm="1">
        <f t="array" aca="1" ref="DN245" ca="1">IFERROR(INDEX(Forecast_Capex_Input!BO$12:BO$286,$X245)
*(INDEX(Forecast_Capex_Input!$H$12:$H$286,$X245)=Repex),0)
*$DM245</f>
        <v>0</v>
      </c>
      <c r="DO245" s="188" cm="1">
        <f t="array" aca="1" ref="DO245" ca="1">IFERROR(INDEX(Forecast_Capex_Input!BP$12:BP$286,$X245)
*(INDEX(Forecast_Capex_Input!$H$12:$H$286,$X245)=Repex),0)
*$DM245</f>
        <v>0</v>
      </c>
      <c r="DP245" s="188" cm="1">
        <f t="array" aca="1" ref="DP245" ca="1">IFERROR(INDEX(Forecast_Capex_Input!BQ$12:BQ$286,$X245)
*(INDEX(Forecast_Capex_Input!$H$12:$H$286,$X245)=Repex),0)
*$DM245</f>
        <v>0</v>
      </c>
      <c r="DQ245" s="188" cm="1">
        <f t="array" aca="1" ref="DQ245" ca="1">IFERROR(INDEX(Forecast_Capex_Input!BR$12:BR$286,$X245)
*(INDEX(Forecast_Capex_Input!$H$12:$H$286,$X245)=Repex),0)
*$DM245</f>
        <v>0</v>
      </c>
      <c r="DR245" s="188" cm="1">
        <f t="array" aca="1" ref="DR245" ca="1">IFERROR(INDEX(Forecast_Capex_Input!BS$12:BS$286,$X245)
*(INDEX(Forecast_Capex_Input!$H$12:$H$286,$X245)=Repex),0)
*$DM245</f>
        <v>0</v>
      </c>
      <c r="DS245" s="165"/>
      <c r="DT245" s="188" t="b" cm="1">
        <f t="array" aca="1" ref="DT245" ca="1">OR($G245=Forecast_Capex_Input!$BU$8:$BU$10)</f>
        <v>1</v>
      </c>
      <c r="DU245" s="188" cm="1">
        <f t="array" aca="1" ref="DU245" ca="1">IFERROR(INDEX(Forecast_Capex_Input!BV$12:BV$286,$X245)
*(INDEX(Forecast_Capex_Input!$H$12:$H$286,$X245)=Repex),0)
*$DT245</f>
        <v>1</v>
      </c>
      <c r="DV245" s="188" cm="1">
        <f t="array" aca="1" ref="DV245" ca="1">IFERROR(INDEX(Forecast_Capex_Input!BW$12:BW$286,$X245)
*(INDEX(Forecast_Capex_Input!$H$12:$H$286,$X245)=Repex),0)
*$DT245</f>
        <v>0</v>
      </c>
      <c r="DW245" s="188" cm="1">
        <f t="array" aca="1" ref="DW245" ca="1">IFERROR(INDEX(Forecast_Capex_Input!BX$12:BX$286,$X245)
*(INDEX(Forecast_Capex_Input!$H$12:$H$286,$X245)=Repex),0)
*$DT245</f>
        <v>0</v>
      </c>
      <c r="DX245" s="188" cm="1">
        <f t="array" aca="1" ref="DX245" ca="1">IFERROR(INDEX(Forecast_Capex_Input!BY$12:BY$286,$X245)
*(INDEX(Forecast_Capex_Input!$H$12:$H$286,$X245)=Repex),0)
*$DT245</f>
        <v>0</v>
      </c>
      <c r="DY245" s="188" cm="1">
        <f t="array" aca="1" ref="DY245" ca="1">IFERROR(INDEX(Forecast_Capex_Input!BZ$12:BZ$286,$X245)
*(INDEX(Forecast_Capex_Input!$H$12:$H$286,$X245)=Repex),0)
*$DT245</f>
        <v>0</v>
      </c>
      <c r="DZ245" s="188" cm="1">
        <f t="array" aca="1" ref="DZ245" ca="1">IFERROR(INDEX(Forecast_Capex_Input!CA$12:CA$286,$X245)
*(INDEX(Forecast_Capex_Input!$H$12:$H$286,$X245)=Repex),0)
*$DT245</f>
        <v>0</v>
      </c>
      <c r="EA245" s="188" cm="1">
        <f t="array" aca="1" ref="EA245" ca="1">IFERROR(INDEX(Forecast_Capex_Input!CB$12:CB$286,$X245)
*(INDEX(Forecast_Capex_Input!$H$12:$H$286,$X245)=Repex),0)
*$DT245</f>
        <v>0</v>
      </c>
      <c r="EB245" s="188" cm="1">
        <f t="array" aca="1" ref="EB245" ca="1">IFERROR(INDEX(Forecast_Capex_Input!CC$12:CC$286,$X245)
*(INDEX(Forecast_Capex_Input!$H$12:$H$286,$X245)=Repex),0)
*$DT245</f>
        <v>0</v>
      </c>
      <c r="EC245" s="165"/>
      <c r="ED245" s="226" t="str">
        <f t="shared" si="171"/>
        <v>N/A</v>
      </c>
      <c r="EE245" s="174" t="s">
        <v>15</v>
      </c>
    </row>
    <row r="246" spans="3:135" x14ac:dyDescent="0.2">
      <c r="C246" s="174">
        <f t="shared" si="172"/>
        <v>236</v>
      </c>
      <c r="D246" s="167" t="str" cm="1">
        <f t="array" ref="D246">IFERROR(INDEX(Forecast_Capex_Input!$D$12:$D$286,$X246),NA)</f>
        <v>TL Digital Twin Programme</v>
      </c>
      <c r="E246" s="172" t="b" cm="1">
        <f t="array" ref="E246">IF($X246=NA,NA,INDEX(Forecast_Capex_Input!$E$12:$E$286,$X246))</f>
        <v>0</v>
      </c>
      <c r="F246" s="167" t="str" cm="1">
        <f t="array" aca="1" ref="F246" ca="1">IFERROR(INDEX(General!$E$25:$E$26,$Y246),NA)</f>
        <v>Non-Labour</v>
      </c>
      <c r="G246" s="167" t="str" cm="1">
        <f t="array" aca="1" ref="G246" ca="1">IFERROR(INDEX(Forecast_Capex_Input!$AI$11:$BB$11,$AA246),NA)</f>
        <v>Secondary Systems</v>
      </c>
      <c r="H246" s="189" cm="1">
        <f t="array" aca="1" ref="H246" ca="1">IFERROR(INDEX(Forecast_Capex_Input!$AI$12:$BB$286,$X246,$AA246),NA)</f>
        <v>1</v>
      </c>
      <c r="I246" s="199" t="str" cm="1">
        <f t="array" ref="I246">IFERROR(INDEX(Forecast_Capex_Input!$F$12:$F$286,$X246),NA)</f>
        <v>Replacement Expenditure</v>
      </c>
      <c r="J246" s="199" t="str" cm="1">
        <f t="array" ref="J246">IFERROR(INDEX(Forecast_Capex_Input!G$12:G$286,$X246),NA)</f>
        <v>Digital Infrastructure</v>
      </c>
      <c r="K246" s="199" t="str" cm="1">
        <f t="array" ref="K246">IFERROR(INDEX(Forecast_Capex_Input!H$12:H$286,$X246),NA)</f>
        <v>Repex</v>
      </c>
      <c r="L246" s="199" t="str" cm="1">
        <f t="array" ref="L246">IFERROR(INDEX(Forecast_Capex_Input!I$12:I$286,$X246),NA)</f>
        <v>N/A</v>
      </c>
      <c r="M246" s="199" t="str" cm="1">
        <f t="array" ref="M246">IFERROR(INDEX(Forecast_Capex_Input!J$12:J$286,$X246),NA)</f>
        <v>N/A</v>
      </c>
      <c r="N246" s="199" t="str" cm="1">
        <f t="array" ref="N246">IFERROR(INDEX(Forecast_Capex_Input!K$12:K$286,$X246),NA)</f>
        <v>DI - Protection systems</v>
      </c>
      <c r="O246" s="199" t="str" cm="1">
        <f t="array" ref="O246">IFERROR(INDEX(Forecast_Capex_Input!L$12:L$286,$X246),NA)</f>
        <v>DI - Safe and Reliable Network</v>
      </c>
      <c r="P246" s="199" t="str" cm="1">
        <f t="array" ref="P246">IFERROR(INDEX(Forecast_Capex_Input!M$12:M$286,$X246),NA)</f>
        <v>N/A</v>
      </c>
      <c r="Q246" s="172" t="str" cm="1">
        <f t="array" ref="Q246">IFERROR(INDEX(Forecast_Capex_Input!N$12:N$286,$X246),NA)</f>
        <v>No</v>
      </c>
      <c r="R246" s="265" cm="1">
        <f t="array" ref="R246">IFERROR(INDEX(Forecast_Capex_Input!O$12:O$286,$X246),0)</f>
        <v>0</v>
      </c>
      <c r="S246" s="172" t="str" cm="1">
        <f t="array" ref="S246">IFERROR(INDEX(Forecast_Capex_Input!P$12:P$286,$X246),0)</f>
        <v>Safety security &amp; reliability</v>
      </c>
      <c r="T246" s="199" t="str" cm="1">
        <f t="array" aca="1" ref="T246" ca="1">IFERROR(INDEX(General!$K$84:$K$103,$AA246),NA)</f>
        <v>Secondary Systems (2018-23)</v>
      </c>
      <c r="U246" s="188" cm="1">
        <f t="array" aca="1" ref="U246" ca="1">IFERROR(
IF($F246=General!$E$25,INDEX(Forecast_Capex_Input!S$12:S$286,$X246),
INDEX(Forecast_Capex_Input!T$12:T$286,$X246)),0)</f>
        <v>1</v>
      </c>
      <c r="V246" s="222" t="b">
        <f>IFERROR(INDEX(Overheads!$T$19:$T$26,MATCH($I246,Overheads!$E$19:$E$26,0)),FALSE)</f>
        <v>1</v>
      </c>
      <c r="W246" s="165"/>
      <c r="X246" s="174">
        <f>IFERROR(
IF(MATCH($C246,Forecast_Capex_Input!$CI$12:$CI$286,1)+1&gt;MAX(Forecast_Capex_Input!$C$12:$C$286),NA,
MATCH($C246,Forecast_Capex_Input!$CI$12:$CI$286,1)+1),1)</f>
        <v>95</v>
      </c>
      <c r="Y246" s="174" cm="1">
        <f t="array" aca="1" ref="Y246" ca="1">IFERROR(
IF(X245&lt;&gt;X246,1,
IF(COUNTIF(OFFSET(Y245,0,0,-INDEX(Forecast_Capex_Input!$CG$12:$CG$286,$X246)),Y245)=INDEX(Forecast_Capex_Input!$CG$12:$CG$286,$X246),Y245+1,Y245)),NA)</f>
        <v>2</v>
      </c>
      <c r="Z246" s="174" cm="1">
        <f t="array" ref="Z246">IFERROR($C246-IF($X246=1,1,INDEX(Forecast_Capex_Input!$CI$12:$CI$286,$X246-1))+1,NA)</f>
        <v>2</v>
      </c>
      <c r="AA246" s="174" cm="1">
        <f t="array" aca="1" ref="AA246" ca="1">IFERROR(IF(Y246=1,
INDEX(Forecast_Capex_Input!$AI$10:$BB$10,SMALL(IF(INDEX(Forecast_Capex_Input!$AI$12:$BB$286,$X246,0)&gt;0,COLUMN(Forecast_Capex_Input!$AI$10:$BB$10)-COLUMN(Forecast_Capex_Input!$AI$12)+1),ROWS(OFFSET(AA245,0,0,-$Z246)))),
OFFSET(AA245,-INDEX(Forecast_Capex_Input!$CG$12:$CG$286,$X246)+1,0)),NA)</f>
        <v>4</v>
      </c>
      <c r="AB246" s="174">
        <f t="shared" ca="1" si="141"/>
        <v>2</v>
      </c>
      <c r="AC246" s="222" t="b">
        <f t="shared" si="173"/>
        <v>0</v>
      </c>
      <c r="AD246" s="220" t="b">
        <v>0</v>
      </c>
      <c r="AE246" s="222" t="b">
        <f t="shared" si="142"/>
        <v>1</v>
      </c>
      <c r="AF246" s="165"/>
      <c r="AG246" s="215">
        <v>0</v>
      </c>
      <c r="AH246" s="215">
        <v>0</v>
      </c>
      <c r="AI246" s="215">
        <v>0</v>
      </c>
      <c r="AJ246" s="215">
        <v>0</v>
      </c>
      <c r="AK246" s="215">
        <v>0</v>
      </c>
      <c r="AL246" s="155">
        <v>0</v>
      </c>
      <c r="AM246" s="165"/>
      <c r="AN246" s="215" cm="1">
        <f t="array" aca="1" ref="AN246" ca="1">IFERROR(INDEX(General!O$33:O$34,$AB246)
*AG246,0)</f>
        <v>0</v>
      </c>
      <c r="AO246" s="215" cm="1">
        <f t="array" aca="1" ref="AO246" ca="1">IFERROR(INDEX(General!P$33:P$34,$AB246)
*AH246,0)</f>
        <v>0</v>
      </c>
      <c r="AP246" s="215" cm="1">
        <f t="array" aca="1" ref="AP246" ca="1">IFERROR(INDEX(General!Q$33:Q$34,$AB246)
*AI246,0)</f>
        <v>0</v>
      </c>
      <c r="AQ246" s="215" cm="1">
        <f t="array" aca="1" ref="AQ246" ca="1">IFERROR(INDEX(General!R$33:R$34,$AB246)
*AJ246,0)</f>
        <v>0</v>
      </c>
      <c r="AR246" s="215" cm="1">
        <f t="array" aca="1" ref="AR246" ca="1">IFERROR(INDEX(General!S$33:S$34,$AB246)
*AK246,0)</f>
        <v>0</v>
      </c>
      <c r="AS246" s="155">
        <f t="shared" ca="1" si="174"/>
        <v>0</v>
      </c>
      <c r="AT246" s="165"/>
      <c r="AU246" s="215">
        <f ca="1">IF($AE246=FALSE,AN246*Overheads!$R$24*$V246,
IFERROR(Overheads!$O$49*$V246*AN246,0)
+IFERROR(Overheads!Q$59*$V246*(AN246/Overheads!Q$68),0))</f>
        <v>0</v>
      </c>
      <c r="AV246" s="215">
        <f ca="1">IF($AE246=FALSE,AO246*Overheads!$R$24*$V246,
IFERROR(Overheads!$O$49*$V246*AO246,0)
+IFERROR(Overheads!R$59*$V246*(AO246/Overheads!R$68),0))</f>
        <v>0</v>
      </c>
      <c r="AW246" s="215">
        <f ca="1">IF($AE246=FALSE,AP246*Overheads!$R$24*$V246,
IFERROR(Overheads!$O$49*$V246*AP246,0)
+IFERROR(Overheads!S$59*$V246*(AP246/Overheads!S$68),0))</f>
        <v>0</v>
      </c>
      <c r="AX246" s="215">
        <f ca="1">IF($AE246=FALSE,AQ246*Overheads!$R$24*$V246,
IFERROR(Overheads!$O$49*$V246*AQ246,0)
+IFERROR(Overheads!T$59*$V246*(AQ246/Overheads!T$68),0))</f>
        <v>0</v>
      </c>
      <c r="AY246" s="215">
        <f ca="1">IF($AE246=FALSE,AR246*Overheads!$R$24*$V246,
IFERROR(Overheads!$O$49*$V246*AR246,0)
+IFERROR(Overheads!U$59*$V246*(AR246/Overheads!U$68),0))</f>
        <v>0</v>
      </c>
      <c r="AZ246" s="155">
        <f t="shared" ca="1" si="175"/>
        <v>0</v>
      </c>
      <c r="BA246" s="165"/>
      <c r="BB246" s="215">
        <f ca="1">IF($AE246=FALSE,AN246*Overheads!$S$25,
IFERROR(Overheads!$O$50*AN246,0)
+IFERROR(Overheads!Q$60*(AN246/Overheads!Q$66),0))</f>
        <v>0</v>
      </c>
      <c r="BC246" s="215">
        <f ca="1">IF($AE246=FALSE,AO246*Overheads!$S$25,
IFERROR(Overheads!$O$50*AO246,0)
+IFERROR(Overheads!R$60*(AO246/Overheads!R$66),0))</f>
        <v>0</v>
      </c>
      <c r="BD246" s="215">
        <f ca="1">IF($AE246=FALSE,AP246*Overheads!$S$25,
IFERROR(Overheads!$O$50*AP246,0)
+IFERROR(Overheads!S$60*(AP246/Overheads!S$66),0))</f>
        <v>0</v>
      </c>
      <c r="BE246" s="215">
        <f ca="1">IF($AE246=FALSE,AQ246*Overheads!$S$25,
IFERROR(Overheads!$O$50*AQ246,0)
+IFERROR(Overheads!T$60*(AQ246/Overheads!T$66),0))</f>
        <v>0</v>
      </c>
      <c r="BF246" s="215">
        <f ca="1">IF($AE246=FALSE,AR246*Overheads!$S$25,
IFERROR(Overheads!$O$50*AR246,0)
+IFERROR(Overheads!U$60*(AR246/Overheads!U$66),0))</f>
        <v>0</v>
      </c>
      <c r="BG246" s="155">
        <f t="shared" ca="1" si="176"/>
        <v>0</v>
      </c>
      <c r="BH246" s="165"/>
      <c r="BI246" s="215">
        <f t="shared" ca="1" si="177"/>
        <v>0</v>
      </c>
      <c r="BJ246" s="215">
        <f t="shared" ca="1" si="143"/>
        <v>0</v>
      </c>
      <c r="BK246" s="215">
        <f t="shared" ca="1" si="144"/>
        <v>0</v>
      </c>
      <c r="BL246" s="215">
        <f t="shared" ca="1" si="145"/>
        <v>0</v>
      </c>
      <c r="BM246" s="215">
        <f t="shared" ca="1" si="146"/>
        <v>0</v>
      </c>
      <c r="BN246" s="155">
        <f t="shared" ca="1" si="178"/>
        <v>0</v>
      </c>
      <c r="BO246" s="165"/>
      <c r="BP246" s="187" cm="1">
        <f t="array" ref="BP246">IFERROR(IF($X246=$X245,BP245,INDEX(Forecast_Capex_Input!AC$12:AC$286,$X246)),0)</f>
        <v>0</v>
      </c>
      <c r="BQ246" s="187" cm="1">
        <f t="array" ref="BQ246">IFERROR(IF($X246=$X245,BQ245,INDEX(Forecast_Capex_Input!AD$12:AD$286,$X246)),0)</f>
        <v>0</v>
      </c>
      <c r="BR246" s="187" cm="1">
        <f t="array" ref="BR246">IFERROR(IF($X246=$X245,BR245,INDEX(Forecast_Capex_Input!AE$12:AE$286,$X246)),0)</f>
        <v>0</v>
      </c>
      <c r="BS246" s="187" cm="1">
        <f t="array" ref="BS246">IFERROR(IF($X246=$X245,BS245,INDEX(Forecast_Capex_Input!AF$12:AF$286,$X246)),0)</f>
        <v>0</v>
      </c>
      <c r="BT246" s="187" cm="1">
        <f t="array" ref="BT246">IFERROR(IF($X246=$X245,BT245,INDEX(Forecast_Capex_Input!AG$12:AG$286,$X246)),0)</f>
        <v>0</v>
      </c>
      <c r="BU246" s="165"/>
      <c r="BV246" s="215">
        <f t="shared" si="147"/>
        <v>0</v>
      </c>
      <c r="BW246" s="215">
        <f t="shared" si="148"/>
        <v>0</v>
      </c>
      <c r="BX246" s="215">
        <f t="shared" si="149"/>
        <v>0</v>
      </c>
      <c r="BY246" s="215">
        <f t="shared" si="150"/>
        <v>0</v>
      </c>
      <c r="BZ246" s="215">
        <f t="shared" si="151"/>
        <v>0</v>
      </c>
      <c r="CA246" s="155">
        <f t="shared" si="179"/>
        <v>0</v>
      </c>
      <c r="CB246" s="165"/>
      <c r="CC246" s="215">
        <f t="shared" ca="1" si="152"/>
        <v>0</v>
      </c>
      <c r="CD246" s="215">
        <f t="shared" ca="1" si="153"/>
        <v>0</v>
      </c>
      <c r="CE246" s="215">
        <f t="shared" ca="1" si="154"/>
        <v>0</v>
      </c>
      <c r="CF246" s="215">
        <f t="shared" ca="1" si="155"/>
        <v>0</v>
      </c>
      <c r="CG246" s="215">
        <f t="shared" ca="1" si="156"/>
        <v>0</v>
      </c>
      <c r="CH246" s="155">
        <f t="shared" ca="1" si="180"/>
        <v>0</v>
      </c>
      <c r="CI246" s="165"/>
      <c r="CJ246" s="215">
        <f t="shared" ca="1" si="157"/>
        <v>0</v>
      </c>
      <c r="CK246" s="215">
        <f t="shared" ca="1" si="158"/>
        <v>0</v>
      </c>
      <c r="CL246" s="215">
        <f t="shared" ca="1" si="159"/>
        <v>0</v>
      </c>
      <c r="CM246" s="215">
        <f t="shared" ca="1" si="160"/>
        <v>0</v>
      </c>
      <c r="CN246" s="215">
        <f t="shared" ca="1" si="161"/>
        <v>0</v>
      </c>
      <c r="CO246" s="155">
        <f t="shared" ca="1" si="181"/>
        <v>0</v>
      </c>
      <c r="CP246" s="165"/>
      <c r="CQ246" s="223">
        <f t="shared" ca="1" si="162"/>
        <v>0</v>
      </c>
      <c r="CR246" s="223">
        <f t="shared" ca="1" si="163"/>
        <v>0</v>
      </c>
      <c r="CS246" s="223">
        <f t="shared" ca="1" si="164"/>
        <v>0</v>
      </c>
      <c r="CT246" s="223">
        <f t="shared" ca="1" si="165"/>
        <v>0</v>
      </c>
      <c r="CU246" s="223">
        <f t="shared" ca="1" si="166"/>
        <v>0</v>
      </c>
      <c r="CV246" s="155">
        <f t="shared" ca="1" si="182"/>
        <v>0</v>
      </c>
      <c r="CW246" s="165"/>
      <c r="CX246" s="215">
        <f t="shared" ca="1" si="183"/>
        <v>0</v>
      </c>
      <c r="CY246" s="215">
        <f t="shared" ca="1" si="167"/>
        <v>0</v>
      </c>
      <c r="CZ246" s="215">
        <f t="shared" ca="1" si="168"/>
        <v>0</v>
      </c>
      <c r="DA246" s="215">
        <f t="shared" ca="1" si="169"/>
        <v>0</v>
      </c>
      <c r="DB246" s="215">
        <f t="shared" ca="1" si="170"/>
        <v>0</v>
      </c>
      <c r="DC246" s="155">
        <f t="shared" ca="1" si="184"/>
        <v>0</v>
      </c>
      <c r="DD246" s="165"/>
      <c r="DE246" s="188" t="b" cm="1">
        <f t="array" aca="1" ref="DE246" ca="1">OR($G246=Forecast_Capex_Input!$BF$8:$BF$10)</f>
        <v>0</v>
      </c>
      <c r="DF246" s="188" cm="1">
        <f t="array" aca="1" ref="DF246" ca="1">IFERROR(INDEX(Forecast_Capex_Input!BG$12:BG$286,$X246)
*(INDEX(Forecast_Capex_Input!$H$12:$H$286,$X246)=Repex),0)
*$DE246</f>
        <v>0</v>
      </c>
      <c r="DG246" s="188" cm="1">
        <f t="array" aca="1" ref="DG246" ca="1">IFERROR(INDEX(Forecast_Capex_Input!BH$12:BH$286,$X246)
*(INDEX(Forecast_Capex_Input!$H$12:$H$286,$X246)=Repex),0)
*$DE246</f>
        <v>0</v>
      </c>
      <c r="DH246" s="188" cm="1">
        <f t="array" aca="1" ref="DH246" ca="1">IFERROR(INDEX(Forecast_Capex_Input!BI$12:BI$286,$X246)
*(INDEX(Forecast_Capex_Input!$H$12:$H$286,$X246)=Repex),0)
*$DE246</f>
        <v>0</v>
      </c>
      <c r="DI246" s="188" cm="1">
        <f t="array" aca="1" ref="DI246" ca="1">IFERROR(INDEX(Forecast_Capex_Input!BJ$12:BJ$286,$X246)
*(INDEX(Forecast_Capex_Input!$H$12:$H$286,$X246)=Repex),0)
*$DE246</f>
        <v>0</v>
      </c>
      <c r="DJ246" s="188" cm="1">
        <f t="array" aca="1" ref="DJ246" ca="1">IFERROR(INDEX(Forecast_Capex_Input!BK$12:BK$286,$X246)
*(INDEX(Forecast_Capex_Input!$H$12:$H$286,$X246)=Repex),0)
*$DE246</f>
        <v>0</v>
      </c>
      <c r="DK246" s="188" cm="1">
        <f t="array" aca="1" ref="DK246" ca="1">IFERROR(INDEX(Forecast_Capex_Input!BL$12:BL$286,$X246)
*(INDEX(Forecast_Capex_Input!$H$12:$H$286,$X246)=Repex),0)
*$DE246</f>
        <v>0</v>
      </c>
      <c r="DL246" s="165"/>
      <c r="DM246" s="188" t="b" cm="1">
        <f t="array" aca="1" ref="DM246" ca="1">OR($G246=Forecast_Capex_Input!$BN$8:$BN$9)</f>
        <v>0</v>
      </c>
      <c r="DN246" s="188" cm="1">
        <f t="array" aca="1" ref="DN246" ca="1">IFERROR(INDEX(Forecast_Capex_Input!BO$12:BO$286,$X246)
*(INDEX(Forecast_Capex_Input!$H$12:$H$286,$X246)=Repex),0)
*$DM246</f>
        <v>0</v>
      </c>
      <c r="DO246" s="188" cm="1">
        <f t="array" aca="1" ref="DO246" ca="1">IFERROR(INDEX(Forecast_Capex_Input!BP$12:BP$286,$X246)
*(INDEX(Forecast_Capex_Input!$H$12:$H$286,$X246)=Repex),0)
*$DM246</f>
        <v>0</v>
      </c>
      <c r="DP246" s="188" cm="1">
        <f t="array" aca="1" ref="DP246" ca="1">IFERROR(INDEX(Forecast_Capex_Input!BQ$12:BQ$286,$X246)
*(INDEX(Forecast_Capex_Input!$H$12:$H$286,$X246)=Repex),0)
*$DM246</f>
        <v>0</v>
      </c>
      <c r="DQ246" s="188" cm="1">
        <f t="array" aca="1" ref="DQ246" ca="1">IFERROR(INDEX(Forecast_Capex_Input!BR$12:BR$286,$X246)
*(INDEX(Forecast_Capex_Input!$H$12:$H$286,$X246)=Repex),0)
*$DM246</f>
        <v>0</v>
      </c>
      <c r="DR246" s="188" cm="1">
        <f t="array" aca="1" ref="DR246" ca="1">IFERROR(INDEX(Forecast_Capex_Input!BS$12:BS$286,$X246)
*(INDEX(Forecast_Capex_Input!$H$12:$H$286,$X246)=Repex),0)
*$DM246</f>
        <v>0</v>
      </c>
      <c r="DS246" s="165"/>
      <c r="DT246" s="188" t="b" cm="1">
        <f t="array" aca="1" ref="DT246" ca="1">OR($G246=Forecast_Capex_Input!$BU$8:$BU$10)</f>
        <v>1</v>
      </c>
      <c r="DU246" s="188" cm="1">
        <f t="array" aca="1" ref="DU246" ca="1">IFERROR(INDEX(Forecast_Capex_Input!BV$12:BV$286,$X246)
*(INDEX(Forecast_Capex_Input!$H$12:$H$286,$X246)=Repex),0)
*$DT246</f>
        <v>1</v>
      </c>
      <c r="DV246" s="188" cm="1">
        <f t="array" aca="1" ref="DV246" ca="1">IFERROR(INDEX(Forecast_Capex_Input!BW$12:BW$286,$X246)
*(INDEX(Forecast_Capex_Input!$H$12:$H$286,$X246)=Repex),0)
*$DT246</f>
        <v>0</v>
      </c>
      <c r="DW246" s="188" cm="1">
        <f t="array" aca="1" ref="DW246" ca="1">IFERROR(INDEX(Forecast_Capex_Input!BX$12:BX$286,$X246)
*(INDEX(Forecast_Capex_Input!$H$12:$H$286,$X246)=Repex),0)
*$DT246</f>
        <v>0</v>
      </c>
      <c r="DX246" s="188" cm="1">
        <f t="array" aca="1" ref="DX246" ca="1">IFERROR(INDEX(Forecast_Capex_Input!BY$12:BY$286,$X246)
*(INDEX(Forecast_Capex_Input!$H$12:$H$286,$X246)=Repex),0)
*$DT246</f>
        <v>0</v>
      </c>
      <c r="DY246" s="188" cm="1">
        <f t="array" aca="1" ref="DY246" ca="1">IFERROR(INDEX(Forecast_Capex_Input!BZ$12:BZ$286,$X246)
*(INDEX(Forecast_Capex_Input!$H$12:$H$286,$X246)=Repex),0)
*$DT246</f>
        <v>0</v>
      </c>
      <c r="DZ246" s="188" cm="1">
        <f t="array" aca="1" ref="DZ246" ca="1">IFERROR(INDEX(Forecast_Capex_Input!CA$12:CA$286,$X246)
*(INDEX(Forecast_Capex_Input!$H$12:$H$286,$X246)=Repex),0)
*$DT246</f>
        <v>0</v>
      </c>
      <c r="EA246" s="188" cm="1">
        <f t="array" aca="1" ref="EA246" ca="1">IFERROR(INDEX(Forecast_Capex_Input!CB$12:CB$286,$X246)
*(INDEX(Forecast_Capex_Input!$H$12:$H$286,$X246)=Repex),0)
*$DT246</f>
        <v>0</v>
      </c>
      <c r="EB246" s="188" cm="1">
        <f t="array" aca="1" ref="EB246" ca="1">IFERROR(INDEX(Forecast_Capex_Input!CC$12:CC$286,$X246)
*(INDEX(Forecast_Capex_Input!$H$12:$H$286,$X246)=Repex),0)
*$DT246</f>
        <v>0</v>
      </c>
      <c r="EC246" s="165"/>
      <c r="ED246" s="226" t="str">
        <f t="shared" si="171"/>
        <v>N/A</v>
      </c>
      <c r="EE246" s="174" t="s">
        <v>15</v>
      </c>
    </row>
    <row r="247" spans="3:135" x14ac:dyDescent="0.2">
      <c r="C247" s="174">
        <f t="shared" si="172"/>
        <v>237</v>
      </c>
      <c r="D247" s="167" t="str" cm="1">
        <f t="array" ref="D247">IFERROR(INDEX(Forecast_Capex_Input!$D$12:$D$286,$X247),NA)</f>
        <v>Lower Tumut Secondary Systems Renewal</v>
      </c>
      <c r="E247" s="172" t="b" cm="1">
        <f t="array" ref="E247">IF($X247=NA,NA,INDEX(Forecast_Capex_Input!$E$12:$E$286,$X247))</f>
        <v>1</v>
      </c>
      <c r="F247" s="167" t="str" cm="1">
        <f t="array" aca="1" ref="F247" ca="1">IFERROR(INDEX(General!$E$25:$E$26,$Y247),NA)</f>
        <v>Labour</v>
      </c>
      <c r="G247" s="167" t="str" cm="1">
        <f t="array" aca="1" ref="G247" ca="1">IFERROR(INDEX(Forecast_Capex_Input!$AI$11:$BB$11,$AA247),NA)</f>
        <v>Secondary Systems</v>
      </c>
      <c r="H247" s="189" cm="1">
        <f t="array" aca="1" ref="H247" ca="1">IFERROR(INDEX(Forecast_Capex_Input!$AI$12:$BB$286,$X247,$AA247),NA)</f>
        <v>0.92344497607655507</v>
      </c>
      <c r="I247" s="199" t="str" cm="1">
        <f t="array" ref="I247">IFERROR(INDEX(Forecast_Capex_Input!$F$12:$F$286,$X247),NA)</f>
        <v>Replacement Expenditure</v>
      </c>
      <c r="J247" s="199" t="str" cm="1">
        <f t="array" ref="J247">IFERROR(INDEX(Forecast_Capex_Input!G$12:G$286,$X247),NA)</f>
        <v>Digital Infrastructure</v>
      </c>
      <c r="K247" s="199" t="str" cm="1">
        <f t="array" ref="K247">IFERROR(INDEX(Forecast_Capex_Input!H$12:H$286,$X247),NA)</f>
        <v>Repex</v>
      </c>
      <c r="L247" s="199" t="str" cm="1">
        <f t="array" ref="L247">IFERROR(INDEX(Forecast_Capex_Input!I$12:I$286,$X247),NA)</f>
        <v>N/A</v>
      </c>
      <c r="M247" s="199" t="str" cm="1">
        <f t="array" ref="M247">IFERROR(INDEX(Forecast_Capex_Input!J$12:J$286,$X247),NA)</f>
        <v>N/A</v>
      </c>
      <c r="N247" s="199" t="str" cm="1">
        <f t="array" ref="N247">IFERROR(INDEX(Forecast_Capex_Input!K$12:K$286,$X247),NA)</f>
        <v>DI - Protection systems</v>
      </c>
      <c r="O247" s="199" t="str" cm="1">
        <f t="array" ref="O247">IFERROR(INDEX(Forecast_Capex_Input!L$12:L$286,$X247),NA)</f>
        <v>DI - Safe and Reliable Network</v>
      </c>
      <c r="P247" s="199" t="str" cm="1">
        <f t="array" ref="P247">IFERROR(INDEX(Forecast_Capex_Input!M$12:M$286,$X247),NA)</f>
        <v>N/A</v>
      </c>
      <c r="Q247" s="172" t="str" cm="1">
        <f t="array" ref="Q247">IFERROR(INDEX(Forecast_Capex_Input!N$12:N$286,$X247),NA)</f>
        <v>No</v>
      </c>
      <c r="R247" s="265" cm="1">
        <f t="array" ref="R247">IFERROR(INDEX(Forecast_Capex_Input!O$12:O$286,$X247),0)</f>
        <v>0</v>
      </c>
      <c r="S247" s="172" t="str" cm="1">
        <f t="array" ref="S247">IFERROR(INDEX(Forecast_Capex_Input!P$12:P$286,$X247),0)</f>
        <v>Safety security &amp; reliability</v>
      </c>
      <c r="T247" s="199" t="str" cm="1">
        <f t="array" aca="1" ref="T247" ca="1">IFERROR(INDEX(General!$K$84:$K$103,$AA247),NA)</f>
        <v>Secondary Systems (2018-23)</v>
      </c>
      <c r="U247" s="188" cm="1">
        <f t="array" aca="1" ref="U247" ca="1">IFERROR(
IF($F247=General!$E$25,INDEX(Forecast_Capex_Input!S$12:S$286,$X247),
INDEX(Forecast_Capex_Input!T$12:T$286,$X247)),0)</f>
        <v>0.19749225370250573</v>
      </c>
      <c r="V247" s="222" t="b">
        <f>IFERROR(INDEX(Overheads!$T$19:$T$26,MATCH($I247,Overheads!$E$19:$E$26,0)),FALSE)</f>
        <v>1</v>
      </c>
      <c r="W247" s="165"/>
      <c r="X247" s="174">
        <f>IFERROR(
IF(MATCH($C247,Forecast_Capex_Input!$CI$12:$CI$286,1)+1&gt;MAX(Forecast_Capex_Input!$C$12:$C$286),NA,
MATCH($C247,Forecast_Capex_Input!$CI$12:$CI$286,1)+1),1)</f>
        <v>96</v>
      </c>
      <c r="Y247" s="174" cm="1">
        <f t="array" aca="1" ref="Y247" ca="1">IFERROR(
IF(X246&lt;&gt;X247,1,
IF(COUNTIF(OFFSET(Y246,0,0,-INDEX(Forecast_Capex_Input!$CG$12:$CG$286,$X247)),Y246)=INDEX(Forecast_Capex_Input!$CG$12:$CG$286,$X247),Y246+1,Y246)),NA)</f>
        <v>1</v>
      </c>
      <c r="Z247" s="174" cm="1">
        <f t="array" ref="Z247">IFERROR($C247-IF($X247=1,1,INDEX(Forecast_Capex_Input!$CI$12:$CI$286,$X247-1))+1,NA)</f>
        <v>1</v>
      </c>
      <c r="AA247" s="174" cm="1">
        <f t="array" aca="1" ref="AA247" ca="1">IFERROR(IF(Y247=1,
INDEX(Forecast_Capex_Input!$AI$10:$BB$10,SMALL(IF(INDEX(Forecast_Capex_Input!$AI$12:$BB$286,$X247,0)&gt;0,COLUMN(Forecast_Capex_Input!$AI$10:$BB$10)-COLUMN(Forecast_Capex_Input!$AI$12)+1),ROWS(OFFSET(AA246,0,0,-$Z247)))),
OFFSET(AA246,-INDEX(Forecast_Capex_Input!$CG$12:$CG$286,$X247)+1,0)),NA)</f>
        <v>4</v>
      </c>
      <c r="AB247" s="174">
        <f t="shared" ca="1" si="141"/>
        <v>1</v>
      </c>
      <c r="AC247" s="222" t="b">
        <f t="shared" si="173"/>
        <v>0</v>
      </c>
      <c r="AD247" s="220" t="b">
        <v>0</v>
      </c>
      <c r="AE247" s="222" t="b">
        <f t="shared" si="142"/>
        <v>1</v>
      </c>
      <c r="AF247" s="165"/>
      <c r="AG247" s="215">
        <v>0.4332729525712723</v>
      </c>
      <c r="AH247" s="215">
        <v>1.5214655489181654</v>
      </c>
      <c r="AI247" s="215">
        <v>1.2085482410797912</v>
      </c>
      <c r="AJ247" s="215">
        <v>2.9496404499364023E-2</v>
      </c>
      <c r="AK247" s="215">
        <v>0</v>
      </c>
      <c r="AL247" s="155">
        <v>3.1927831470685932</v>
      </c>
      <c r="AM247" s="165"/>
      <c r="AN247" s="215" cm="1">
        <f t="array" aca="1" ref="AN247" ca="1">IFERROR(INDEX(General!O$33:O$34,$AB247)
*AG247,0)</f>
        <v>0.43257047215735911</v>
      </c>
      <c r="AO247" s="215" cm="1">
        <f t="array" aca="1" ref="AO247" ca="1">IFERROR(INDEX(General!P$33:P$34,$AB247)
*AH247,0)</f>
        <v>1.530616438315378</v>
      </c>
      <c r="AP247" s="215" cm="1">
        <f t="array" aca="1" ref="AP247" ca="1">IFERROR(INDEX(General!Q$33:Q$34,$AB247)
*AI247,0)</f>
        <v>1.2267641004123946</v>
      </c>
      <c r="AQ247" s="215" cm="1">
        <f t="array" aca="1" ref="AQ247" ca="1">IFERROR(INDEX(General!R$33:R$34,$AB247)
*AJ247,0)</f>
        <v>3.0187537325280494E-2</v>
      </c>
      <c r="AR247" s="215" cm="1">
        <f t="array" aca="1" ref="AR247" ca="1">IFERROR(INDEX(General!S$33:S$34,$AB247)
*AK247,0)</f>
        <v>0</v>
      </c>
      <c r="AS247" s="155">
        <f t="shared" ca="1" si="174"/>
        <v>3.2201385482104121</v>
      </c>
      <c r="AT247" s="165"/>
      <c r="AU247" s="215">
        <f ca="1">IF($AE247=FALSE,AN247*Overheads!$R$24*$V247,
IFERROR(Overheads!$O$49*$V247*AN247,0)
+IFERROR(Overheads!Q$59*$V247*(AN247/Overheads!Q$68),0))</f>
        <v>6.0588586815857326E-2</v>
      </c>
      <c r="AV247" s="215">
        <f ca="1">IF($AE247=FALSE,AO247*Overheads!$R$24*$V247,
IFERROR(Overheads!$O$49*$V247*AO247,0)
+IFERROR(Overheads!R$59*$V247*(AO247/Overheads!R$68),0))</f>
        <v>0.18267974606809206</v>
      </c>
      <c r="AW247" s="215">
        <f ca="1">IF($AE247=FALSE,AP247*Overheads!$R$24*$V247,
IFERROR(Overheads!$O$49*$V247*AP247,0)
+IFERROR(Overheads!S$59*$V247*(AP247/Overheads!S$68),0))</f>
        <v>0.15952981506291722</v>
      </c>
      <c r="AX247" s="215">
        <f ca="1">IF($AE247=FALSE,AQ247*Overheads!$R$24*$V247,
IFERROR(Overheads!$O$49*$V247*AQ247,0)
+IFERROR(Overheads!T$59*$V247*(AQ247/Overheads!T$68),0))</f>
        <v>4.3256035830571806E-3</v>
      </c>
      <c r="AY247" s="215">
        <f ca="1">IF($AE247=FALSE,AR247*Overheads!$R$24*$V247,
IFERROR(Overheads!$O$49*$V247*AR247,0)
+IFERROR(Overheads!U$59*$V247*(AR247/Overheads!U$68),0))</f>
        <v>0</v>
      </c>
      <c r="AZ247" s="155">
        <f t="shared" ca="1" si="175"/>
        <v>0.40712375152992381</v>
      </c>
      <c r="BA247" s="165"/>
      <c r="BB247" s="215">
        <f ca="1">IF($AE247=FALSE,AN247*Overheads!$S$25,
IFERROR(Overheads!$O$50*AN247,0)
+IFERROR(Overheads!Q$60*(AN247/Overheads!Q$66),0))</f>
        <v>8.1318096957827216E-3</v>
      </c>
      <c r="BC247" s="215">
        <f ca="1">IF($AE247=FALSE,AO247*Overheads!$S$25,
IFERROR(Overheads!$O$50*AO247,0)
+IFERROR(Overheads!R$60*(AO247/Overheads!R$66),0))</f>
        <v>2.5825481782425184E-2</v>
      </c>
      <c r="BD247" s="215">
        <f ca="1">IF($AE247=FALSE,AP247*Overheads!$S$25,
IFERROR(Overheads!$O$50*AP247,0)
+IFERROR(Overheads!S$60*(AP247/Overheads!S$66),0))</f>
        <v>2.2515579952495399E-2</v>
      </c>
      <c r="BE247" s="215">
        <f ca="1">IF($AE247=FALSE,AQ247*Overheads!$S$25,
IFERROR(Overheads!$O$50*AQ247,0)
+IFERROR(Overheads!T$60*(AQ247/Overheads!T$66),0))</f>
        <v>6.1192559520253118E-4</v>
      </c>
      <c r="BF247" s="215">
        <f ca="1">IF($AE247=FALSE,AR247*Overheads!$S$25,
IFERROR(Overheads!$O$50*AR247,0)
+IFERROR(Overheads!U$60*(AR247/Overheads!U$66),0))</f>
        <v>0</v>
      </c>
      <c r="BG247" s="155">
        <f t="shared" ca="1" si="176"/>
        <v>5.7084797025905833E-2</v>
      </c>
      <c r="BH247" s="165"/>
      <c r="BI247" s="215">
        <f t="shared" ca="1" si="177"/>
        <v>0.50129086866899919</v>
      </c>
      <c r="BJ247" s="215">
        <f t="shared" ca="1" si="143"/>
        <v>1.7391216661658953</v>
      </c>
      <c r="BK247" s="215">
        <f t="shared" ca="1" si="144"/>
        <v>1.4088094954278072</v>
      </c>
      <c r="BL247" s="215">
        <f t="shared" ca="1" si="145"/>
        <v>3.5125066503540206E-2</v>
      </c>
      <c r="BM247" s="215">
        <f t="shared" ca="1" si="146"/>
        <v>0</v>
      </c>
      <c r="BN247" s="155">
        <f t="shared" ca="1" si="178"/>
        <v>3.6843470967662419</v>
      </c>
      <c r="BO247" s="165"/>
      <c r="BP247" s="187" cm="1">
        <f t="array" ref="BP247">IFERROR(IF($X247=$X246,BP246,INDEX(Forecast_Capex_Input!AC$12:AC$286,$X247)),0)</f>
        <v>0</v>
      </c>
      <c r="BQ247" s="187" cm="1">
        <f t="array" ref="BQ247">IFERROR(IF($X247=$X246,BQ246,INDEX(Forecast_Capex_Input!AD$12:AD$286,$X247)),0)</f>
        <v>0</v>
      </c>
      <c r="BR247" s="187" cm="1">
        <f t="array" ref="BR247">IFERROR(IF($X247=$X246,BR246,INDEX(Forecast_Capex_Input!AE$12:AE$286,$X247)),0)</f>
        <v>0</v>
      </c>
      <c r="BS247" s="187" cm="1">
        <f t="array" ref="BS247">IFERROR(IF($X247=$X246,BS246,INDEX(Forecast_Capex_Input!AF$12:AF$286,$X247)),0)</f>
        <v>1</v>
      </c>
      <c r="BT247" s="187" cm="1">
        <f t="array" ref="BT247">IFERROR(IF($X247=$X246,BT246,INDEX(Forecast_Capex_Input!AG$12:AG$286,$X247)),0)</f>
        <v>0</v>
      </c>
      <c r="BU247" s="165"/>
      <c r="BV247" s="215">
        <f t="shared" si="147"/>
        <v>0</v>
      </c>
      <c r="BW247" s="215">
        <f t="shared" si="148"/>
        <v>0</v>
      </c>
      <c r="BX247" s="215">
        <f t="shared" si="149"/>
        <v>0</v>
      </c>
      <c r="BY247" s="215">
        <f t="shared" si="150"/>
        <v>3.1927831470685932</v>
      </c>
      <c r="BZ247" s="215">
        <f t="shared" si="151"/>
        <v>0</v>
      </c>
      <c r="CA247" s="155">
        <f t="shared" si="179"/>
        <v>3.1927831470685932</v>
      </c>
      <c r="CB247" s="165"/>
      <c r="CC247" s="215">
        <f t="shared" ca="1" si="152"/>
        <v>0</v>
      </c>
      <c r="CD247" s="215">
        <f t="shared" ca="1" si="153"/>
        <v>0</v>
      </c>
      <c r="CE247" s="215">
        <f t="shared" ca="1" si="154"/>
        <v>0</v>
      </c>
      <c r="CF247" s="215">
        <f t="shared" ca="1" si="155"/>
        <v>3.2201385482104121</v>
      </c>
      <c r="CG247" s="215">
        <f t="shared" ca="1" si="156"/>
        <v>0</v>
      </c>
      <c r="CH247" s="155">
        <f t="shared" ca="1" si="180"/>
        <v>3.2201385482104121</v>
      </c>
      <c r="CI247" s="165"/>
      <c r="CJ247" s="215">
        <f t="shared" ca="1" si="157"/>
        <v>0</v>
      </c>
      <c r="CK247" s="215">
        <f t="shared" ca="1" si="158"/>
        <v>0</v>
      </c>
      <c r="CL247" s="215">
        <f t="shared" ca="1" si="159"/>
        <v>0</v>
      </c>
      <c r="CM247" s="215">
        <f t="shared" ca="1" si="160"/>
        <v>0.40712375152992381</v>
      </c>
      <c r="CN247" s="215">
        <f t="shared" ca="1" si="161"/>
        <v>0</v>
      </c>
      <c r="CO247" s="155">
        <f t="shared" ca="1" si="181"/>
        <v>0.40712375152992381</v>
      </c>
      <c r="CP247" s="165"/>
      <c r="CQ247" s="223">
        <f t="shared" ca="1" si="162"/>
        <v>0</v>
      </c>
      <c r="CR247" s="223">
        <f t="shared" ca="1" si="163"/>
        <v>0</v>
      </c>
      <c r="CS247" s="223">
        <f t="shared" ca="1" si="164"/>
        <v>0</v>
      </c>
      <c r="CT247" s="223">
        <f t="shared" ca="1" si="165"/>
        <v>5.7084797025905833E-2</v>
      </c>
      <c r="CU247" s="223">
        <f t="shared" ca="1" si="166"/>
        <v>0</v>
      </c>
      <c r="CV247" s="155">
        <f t="shared" ca="1" si="182"/>
        <v>5.7084797025905833E-2</v>
      </c>
      <c r="CW247" s="165"/>
      <c r="CX247" s="215">
        <f t="shared" ca="1" si="183"/>
        <v>0</v>
      </c>
      <c r="CY247" s="215">
        <f t="shared" ca="1" si="167"/>
        <v>0</v>
      </c>
      <c r="CZ247" s="215">
        <f t="shared" ca="1" si="168"/>
        <v>0</v>
      </c>
      <c r="DA247" s="215">
        <f t="shared" ca="1" si="169"/>
        <v>3.6843470967662419</v>
      </c>
      <c r="DB247" s="215">
        <f t="shared" ca="1" si="170"/>
        <v>0</v>
      </c>
      <c r="DC247" s="155">
        <f t="shared" ca="1" si="184"/>
        <v>3.6843470967662419</v>
      </c>
      <c r="DD247" s="165"/>
      <c r="DE247" s="188" t="b" cm="1">
        <f t="array" aca="1" ref="DE247" ca="1">OR($G247=Forecast_Capex_Input!$BF$8:$BF$10)</f>
        <v>0</v>
      </c>
      <c r="DF247" s="188" cm="1">
        <f t="array" aca="1" ref="DF247" ca="1">IFERROR(INDEX(Forecast_Capex_Input!BG$12:BG$286,$X247)
*(INDEX(Forecast_Capex_Input!$H$12:$H$286,$X247)=Repex),0)
*$DE247</f>
        <v>0</v>
      </c>
      <c r="DG247" s="188" cm="1">
        <f t="array" aca="1" ref="DG247" ca="1">IFERROR(INDEX(Forecast_Capex_Input!BH$12:BH$286,$X247)
*(INDEX(Forecast_Capex_Input!$H$12:$H$286,$X247)=Repex),0)
*$DE247</f>
        <v>0</v>
      </c>
      <c r="DH247" s="188" cm="1">
        <f t="array" aca="1" ref="DH247" ca="1">IFERROR(INDEX(Forecast_Capex_Input!BI$12:BI$286,$X247)
*(INDEX(Forecast_Capex_Input!$H$12:$H$286,$X247)=Repex),0)
*$DE247</f>
        <v>0</v>
      </c>
      <c r="DI247" s="188" cm="1">
        <f t="array" aca="1" ref="DI247" ca="1">IFERROR(INDEX(Forecast_Capex_Input!BJ$12:BJ$286,$X247)
*(INDEX(Forecast_Capex_Input!$H$12:$H$286,$X247)=Repex),0)
*$DE247</f>
        <v>0</v>
      </c>
      <c r="DJ247" s="188" cm="1">
        <f t="array" aca="1" ref="DJ247" ca="1">IFERROR(INDEX(Forecast_Capex_Input!BK$12:BK$286,$X247)
*(INDEX(Forecast_Capex_Input!$H$12:$H$286,$X247)=Repex),0)
*$DE247</f>
        <v>0</v>
      </c>
      <c r="DK247" s="188" cm="1">
        <f t="array" aca="1" ref="DK247" ca="1">IFERROR(INDEX(Forecast_Capex_Input!BL$12:BL$286,$X247)
*(INDEX(Forecast_Capex_Input!$H$12:$H$286,$X247)=Repex),0)
*$DE247</f>
        <v>0</v>
      </c>
      <c r="DL247" s="165"/>
      <c r="DM247" s="188" t="b" cm="1">
        <f t="array" aca="1" ref="DM247" ca="1">OR($G247=Forecast_Capex_Input!$BN$8:$BN$9)</f>
        <v>0</v>
      </c>
      <c r="DN247" s="188" cm="1">
        <f t="array" aca="1" ref="DN247" ca="1">IFERROR(INDEX(Forecast_Capex_Input!BO$12:BO$286,$X247)
*(INDEX(Forecast_Capex_Input!$H$12:$H$286,$X247)=Repex),0)
*$DM247</f>
        <v>0</v>
      </c>
      <c r="DO247" s="188" cm="1">
        <f t="array" aca="1" ref="DO247" ca="1">IFERROR(INDEX(Forecast_Capex_Input!BP$12:BP$286,$X247)
*(INDEX(Forecast_Capex_Input!$H$12:$H$286,$X247)=Repex),0)
*$DM247</f>
        <v>0</v>
      </c>
      <c r="DP247" s="188" cm="1">
        <f t="array" aca="1" ref="DP247" ca="1">IFERROR(INDEX(Forecast_Capex_Input!BQ$12:BQ$286,$X247)
*(INDEX(Forecast_Capex_Input!$H$12:$H$286,$X247)=Repex),0)
*$DM247</f>
        <v>0</v>
      </c>
      <c r="DQ247" s="188" cm="1">
        <f t="array" aca="1" ref="DQ247" ca="1">IFERROR(INDEX(Forecast_Capex_Input!BR$12:BR$286,$X247)
*(INDEX(Forecast_Capex_Input!$H$12:$H$286,$X247)=Repex),0)
*$DM247</f>
        <v>0</v>
      </c>
      <c r="DR247" s="188" cm="1">
        <f t="array" aca="1" ref="DR247" ca="1">IFERROR(INDEX(Forecast_Capex_Input!BS$12:BS$286,$X247)
*(INDEX(Forecast_Capex_Input!$H$12:$H$286,$X247)=Repex),0)
*$DM247</f>
        <v>0</v>
      </c>
      <c r="DS247" s="165"/>
      <c r="DT247" s="188" t="b" cm="1">
        <f t="array" aca="1" ref="DT247" ca="1">OR($G247=Forecast_Capex_Input!$BU$8:$BU$10)</f>
        <v>1</v>
      </c>
      <c r="DU247" s="188" cm="1">
        <f t="array" aca="1" ref="DU247" ca="1">IFERROR(INDEX(Forecast_Capex_Input!BV$12:BV$286,$X247)
*(INDEX(Forecast_Capex_Input!$H$12:$H$286,$X247)=Repex),0)
*$DT247</f>
        <v>0.57894736842105265</v>
      </c>
      <c r="DV247" s="188" cm="1">
        <f t="array" aca="1" ref="DV247" ca="1">IFERROR(INDEX(Forecast_Capex_Input!BW$12:BW$286,$X247)
*(INDEX(Forecast_Capex_Input!$H$12:$H$286,$X247)=Repex),0)
*$DT247</f>
        <v>0.23923444976076555</v>
      </c>
      <c r="DW247" s="188" cm="1">
        <f t="array" aca="1" ref="DW247" ca="1">IFERROR(INDEX(Forecast_Capex_Input!BX$12:BX$286,$X247)
*(INDEX(Forecast_Capex_Input!$H$12:$H$286,$X247)=Repex),0)
*$DT247</f>
        <v>0.10526315789473684</v>
      </c>
      <c r="DX247" s="188" cm="1">
        <f t="array" aca="1" ref="DX247" ca="1">IFERROR(INDEX(Forecast_Capex_Input!BY$12:BY$286,$X247)
*(INDEX(Forecast_Capex_Input!$H$12:$H$286,$X247)=Repex),0)
*$DT247</f>
        <v>0</v>
      </c>
      <c r="DY247" s="188" cm="1">
        <f t="array" aca="1" ref="DY247" ca="1">IFERROR(INDEX(Forecast_Capex_Input!BZ$12:BZ$286,$X247)
*(INDEX(Forecast_Capex_Input!$H$12:$H$286,$X247)=Repex),0)
*$DT247</f>
        <v>0</v>
      </c>
      <c r="DZ247" s="188" cm="1">
        <f t="array" aca="1" ref="DZ247" ca="1">IFERROR(INDEX(Forecast_Capex_Input!CA$12:CA$286,$X247)
*(INDEX(Forecast_Capex_Input!$H$12:$H$286,$X247)=Repex),0)
*$DT247</f>
        <v>0</v>
      </c>
      <c r="EA247" s="188" cm="1">
        <f t="array" aca="1" ref="EA247" ca="1">IFERROR(INDEX(Forecast_Capex_Input!CB$12:CB$286,$X247)
*(INDEX(Forecast_Capex_Input!$H$12:$H$286,$X247)=Repex),0)
*$DT247</f>
        <v>7.6555023923444973E-2</v>
      </c>
      <c r="EB247" s="188" cm="1">
        <f t="array" aca="1" ref="EB247" ca="1">IFERROR(INDEX(Forecast_Capex_Input!CC$12:CC$286,$X247)
*(INDEX(Forecast_Capex_Input!$H$12:$H$286,$X247)=Repex),0)
*$DT247</f>
        <v>0</v>
      </c>
      <c r="EC247" s="165"/>
      <c r="ED247" s="226" t="str">
        <f t="shared" si="171"/>
        <v>N/A</v>
      </c>
      <c r="EE247" s="174" t="s">
        <v>15</v>
      </c>
    </row>
    <row r="248" spans="3:135" x14ac:dyDescent="0.2">
      <c r="C248" s="174">
        <f t="shared" si="172"/>
        <v>238</v>
      </c>
      <c r="D248" s="167" t="str" cm="1">
        <f t="array" ref="D248">IFERROR(INDEX(Forecast_Capex_Input!$D$12:$D$286,$X248),NA)</f>
        <v>Lower Tumut Secondary Systems Renewal</v>
      </c>
      <c r="E248" s="172" t="b" cm="1">
        <f t="array" ref="E248">IF($X248=NA,NA,INDEX(Forecast_Capex_Input!$E$12:$E$286,$X248))</f>
        <v>1</v>
      </c>
      <c r="F248" s="167" t="str" cm="1">
        <f t="array" aca="1" ref="F248" ca="1">IFERROR(INDEX(General!$E$25:$E$26,$Y248),NA)</f>
        <v>Labour</v>
      </c>
      <c r="G248" s="167" t="str" cm="1">
        <f t="array" aca="1" ref="G248" ca="1">IFERROR(INDEX(Forecast_Capex_Input!$AI$11:$BB$11,$AA248),NA)</f>
        <v>Business IT</v>
      </c>
      <c r="H248" s="189" cm="1">
        <f t="array" aca="1" ref="H248" ca="1">IFERROR(INDEX(Forecast_Capex_Input!$AI$12:$BB$286,$X248,$AA248),NA)</f>
        <v>7.6555023923444973E-2</v>
      </c>
      <c r="I248" s="199" t="str" cm="1">
        <f t="array" ref="I248">IFERROR(INDEX(Forecast_Capex_Input!$F$12:$F$286,$X248),NA)</f>
        <v>Replacement Expenditure</v>
      </c>
      <c r="J248" s="199" t="str" cm="1">
        <f t="array" ref="J248">IFERROR(INDEX(Forecast_Capex_Input!G$12:G$286,$X248),NA)</f>
        <v>Digital Infrastructure</v>
      </c>
      <c r="K248" s="199" t="str" cm="1">
        <f t="array" ref="K248">IFERROR(INDEX(Forecast_Capex_Input!H$12:H$286,$X248),NA)</f>
        <v>Repex</v>
      </c>
      <c r="L248" s="199" t="str" cm="1">
        <f t="array" ref="L248">IFERROR(INDEX(Forecast_Capex_Input!I$12:I$286,$X248),NA)</f>
        <v>N/A</v>
      </c>
      <c r="M248" s="199" t="str" cm="1">
        <f t="array" ref="M248">IFERROR(INDEX(Forecast_Capex_Input!J$12:J$286,$X248),NA)</f>
        <v>N/A</v>
      </c>
      <c r="N248" s="199" t="str" cm="1">
        <f t="array" ref="N248">IFERROR(INDEX(Forecast_Capex_Input!K$12:K$286,$X248),NA)</f>
        <v>DI - Protection systems</v>
      </c>
      <c r="O248" s="199" t="str" cm="1">
        <f t="array" ref="O248">IFERROR(INDEX(Forecast_Capex_Input!L$12:L$286,$X248),NA)</f>
        <v>DI - Safe and Reliable Network</v>
      </c>
      <c r="P248" s="199" t="str" cm="1">
        <f t="array" ref="P248">IFERROR(INDEX(Forecast_Capex_Input!M$12:M$286,$X248),NA)</f>
        <v>N/A</v>
      </c>
      <c r="Q248" s="172" t="str" cm="1">
        <f t="array" ref="Q248">IFERROR(INDEX(Forecast_Capex_Input!N$12:N$286,$X248),NA)</f>
        <v>No</v>
      </c>
      <c r="R248" s="265" cm="1">
        <f t="array" ref="R248">IFERROR(INDEX(Forecast_Capex_Input!O$12:O$286,$X248),0)</f>
        <v>0</v>
      </c>
      <c r="S248" s="172" t="str" cm="1">
        <f t="array" ref="S248">IFERROR(INDEX(Forecast_Capex_Input!P$12:P$286,$X248),0)</f>
        <v>Safety security &amp; reliability</v>
      </c>
      <c r="T248" s="199" t="str" cm="1">
        <f t="array" aca="1" ref="T248" ca="1">IFERROR(INDEX(General!$K$84:$K$103,$AA248),NA)</f>
        <v>Business IT (2018 onwards)</v>
      </c>
      <c r="U248" s="188" cm="1">
        <f t="array" aca="1" ref="U248" ca="1">IFERROR(
IF($F248=General!$E$25,INDEX(Forecast_Capex_Input!S$12:S$286,$X248),
INDEX(Forecast_Capex_Input!T$12:T$286,$X248)),0)</f>
        <v>0.19749225370250573</v>
      </c>
      <c r="V248" s="222" t="b">
        <f>IFERROR(INDEX(Overheads!$T$19:$T$26,MATCH($I248,Overheads!$E$19:$E$26,0)),FALSE)</f>
        <v>1</v>
      </c>
      <c r="W248" s="165"/>
      <c r="X248" s="174">
        <f>IFERROR(
IF(MATCH($C248,Forecast_Capex_Input!$CI$12:$CI$286,1)+1&gt;MAX(Forecast_Capex_Input!$C$12:$C$286),NA,
MATCH($C248,Forecast_Capex_Input!$CI$12:$CI$286,1)+1),1)</f>
        <v>96</v>
      </c>
      <c r="Y248" s="174" cm="1">
        <f t="array" aca="1" ref="Y248" ca="1">IFERROR(
IF(X247&lt;&gt;X248,1,
IF(COUNTIF(OFFSET(Y247,0,0,-INDEX(Forecast_Capex_Input!$CG$12:$CG$286,$X248)),Y247)=INDEX(Forecast_Capex_Input!$CG$12:$CG$286,$X248),Y247+1,Y247)),NA)</f>
        <v>1</v>
      </c>
      <c r="Z248" s="174" cm="1">
        <f t="array" ref="Z248">IFERROR($C248-IF($X248=1,1,INDEX(Forecast_Capex_Input!$CI$12:$CI$286,$X248-1))+1,NA)</f>
        <v>2</v>
      </c>
      <c r="AA248" s="174" cm="1">
        <f t="array" aca="1" ref="AA248" ca="1">IFERROR(IF(Y248=1,
INDEX(Forecast_Capex_Input!$AI$10:$BB$10,SMALL(IF(INDEX(Forecast_Capex_Input!$AI$12:$BB$286,$X248,0)&gt;0,COLUMN(Forecast_Capex_Input!$AI$10:$BB$10)-COLUMN(Forecast_Capex_Input!$AI$12)+1),ROWS(OFFSET(AA247,0,0,-$Z248)))),
OFFSET(AA247,-INDEX(Forecast_Capex_Input!$CG$12:$CG$286,$X248)+1,0)),NA)</f>
        <v>6</v>
      </c>
      <c r="AB248" s="174">
        <f t="shared" ca="1" si="141"/>
        <v>1</v>
      </c>
      <c r="AC248" s="222" t="b">
        <f t="shared" si="173"/>
        <v>0</v>
      </c>
      <c r="AD248" s="220" t="b">
        <v>0</v>
      </c>
      <c r="AE248" s="222" t="b">
        <f t="shared" si="142"/>
        <v>1</v>
      </c>
      <c r="AF248" s="165"/>
      <c r="AG248" s="215">
        <v>3.5919001249431898E-2</v>
      </c>
      <c r="AH248" s="215">
        <v>0.12613185897767173</v>
      </c>
      <c r="AI248" s="215">
        <v>0.10019052775791014</v>
      </c>
      <c r="AJ248" s="215">
        <v>2.4452977823306962E-3</v>
      </c>
      <c r="AK248" s="215">
        <v>0</v>
      </c>
      <c r="AL248" s="155">
        <v>0.2646866857673445</v>
      </c>
      <c r="AM248" s="165"/>
      <c r="AN248" s="215" cm="1">
        <f t="array" aca="1" ref="AN248" ca="1">IFERROR(INDEX(General!O$33:O$34,$AB248)
*AG248,0)</f>
        <v>3.5860764531180027E-2</v>
      </c>
      <c r="AO248" s="215" cm="1">
        <f t="array" aca="1" ref="AO248" ca="1">IFERROR(INDEX(General!P$33:P$34,$AB248)
*AH248,0)</f>
        <v>0.12689048193288108</v>
      </c>
      <c r="AP248" s="215" cm="1">
        <f t="array" aca="1" ref="AP248" ca="1">IFERROR(INDEX(General!Q$33:Q$34,$AB248)
*AI248,0)</f>
        <v>0.10170065081139021</v>
      </c>
      <c r="AQ248" s="215" cm="1">
        <f t="array" aca="1" ref="AQ248" ca="1">IFERROR(INDEX(General!R$33:R$34,$AB248)
*AJ248,0)</f>
        <v>2.5025937678989012E-3</v>
      </c>
      <c r="AR248" s="215" cm="1">
        <f t="array" aca="1" ref="AR248" ca="1">IFERROR(INDEX(General!S$33:S$34,$AB248)
*AK248,0)</f>
        <v>0</v>
      </c>
      <c r="AS248" s="155">
        <f t="shared" ca="1" si="174"/>
        <v>0.26695449104335023</v>
      </c>
      <c r="AT248" s="165"/>
      <c r="AU248" s="215">
        <f ca="1">IF($AE248=FALSE,AN248*Overheads!$R$24*$V248,
IFERROR(Overheads!$O$49*$V248*AN248,0)
+IFERROR(Overheads!Q$59*$V248*(AN248/Overheads!Q$68),0))</f>
        <v>5.0228880261850625E-3</v>
      </c>
      <c r="AV248" s="215">
        <f ca="1">IF($AE248=FALSE,AO248*Overheads!$R$24*$V248,
IFERROR(Overheads!$O$49*$V248*AO248,0)
+IFERROR(Overheads!R$59*$V248*(AO248/Overheads!R$68),0))</f>
        <v>1.5144434907199342E-2</v>
      </c>
      <c r="AW248" s="215">
        <f ca="1">IF($AE248=FALSE,AP248*Overheads!$R$24*$V248,
IFERROR(Overheads!$O$49*$V248*AP248,0)
+IFERROR(Overheads!S$59*$V248*(AP248/Overheads!S$68),0))</f>
        <v>1.3225269642521633E-2</v>
      </c>
      <c r="AX248" s="215">
        <f ca="1">IF($AE248=FALSE,AQ248*Overheads!$R$24*$V248,
IFERROR(Overheads!$O$49*$V248*AQ248,0)
+IFERROR(Overheads!T$59*$V248*(AQ248/Overheads!T$68),0))</f>
        <v>3.585992607715797E-4</v>
      </c>
      <c r="AY248" s="215">
        <f ca="1">IF($AE248=FALSE,AR248*Overheads!$R$24*$V248,
IFERROR(Overheads!$O$49*$V248*AR248,0)
+IFERROR(Overheads!U$59*$V248*(AR248/Overheads!U$68),0))</f>
        <v>0</v>
      </c>
      <c r="AZ248" s="155">
        <f t="shared" ca="1" si="175"/>
        <v>3.3751191836677616E-2</v>
      </c>
      <c r="BA248" s="165"/>
      <c r="BB248" s="215">
        <f ca="1">IF($AE248=FALSE,AN248*Overheads!$S$25,
IFERROR(Overheads!$O$50*AN248,0)
+IFERROR(Overheads!Q$60*(AN248/Overheads!Q$66),0))</f>
        <v>6.7413966389908559E-4</v>
      </c>
      <c r="BC248" s="215">
        <f ca="1">IF($AE248=FALSE,AO248*Overheads!$S$25,
IFERROR(Overheads!$O$50*AO248,0)
+IFERROR(Overheads!R$60*(AO248/Overheads!R$66),0))</f>
        <v>2.1409725829989791E-3</v>
      </c>
      <c r="BD248" s="215">
        <f ca="1">IF($AE248=FALSE,AP248*Overheads!$S$25,
IFERROR(Overheads!$O$50*AP248,0)
+IFERROR(Overheads!S$60*(AP248/Overheads!S$66),0))</f>
        <v>1.8665765763726755E-3</v>
      </c>
      <c r="BE248" s="215">
        <f ca="1">IF($AE248=FALSE,AQ248*Overheads!$S$25,
IFERROR(Overheads!$O$50*AQ248,0)
+IFERROR(Overheads!T$60*(AQ248/Overheads!T$66),0))</f>
        <v>5.0729583021971502E-5</v>
      </c>
      <c r="BF248" s="215">
        <f ca="1">IF($AE248=FALSE,AR248*Overheads!$S$25,
IFERROR(Overheads!$O$50*AR248,0)
+IFERROR(Overheads!U$60*(AR248/Overheads!U$66),0))</f>
        <v>0</v>
      </c>
      <c r="BG248" s="155">
        <f t="shared" ca="1" si="176"/>
        <v>4.7324184062927117E-3</v>
      </c>
      <c r="BH248" s="165"/>
      <c r="BI248" s="215">
        <f t="shared" ca="1" si="177"/>
        <v>4.1557792221264177E-2</v>
      </c>
      <c r="BJ248" s="215">
        <f t="shared" ca="1" si="143"/>
        <v>0.14417588942307938</v>
      </c>
      <c r="BK248" s="215">
        <f t="shared" ca="1" si="144"/>
        <v>0.11679249703028452</v>
      </c>
      <c r="BL248" s="215">
        <f t="shared" ca="1" si="145"/>
        <v>2.9119226116924523E-3</v>
      </c>
      <c r="BM248" s="215">
        <f t="shared" ca="1" si="146"/>
        <v>0</v>
      </c>
      <c r="BN248" s="155">
        <f t="shared" ca="1" si="178"/>
        <v>0.30543810128632048</v>
      </c>
      <c r="BO248" s="165"/>
      <c r="BP248" s="187" cm="1">
        <f t="array" ref="BP248">IFERROR(IF($X248=$X247,BP247,INDEX(Forecast_Capex_Input!AC$12:AC$286,$X248)),0)</f>
        <v>0</v>
      </c>
      <c r="BQ248" s="187" cm="1">
        <f t="array" ref="BQ248">IFERROR(IF($X248=$X247,BQ247,INDEX(Forecast_Capex_Input!AD$12:AD$286,$X248)),0)</f>
        <v>0</v>
      </c>
      <c r="BR248" s="187" cm="1">
        <f t="array" ref="BR248">IFERROR(IF($X248=$X247,BR247,INDEX(Forecast_Capex_Input!AE$12:AE$286,$X248)),0)</f>
        <v>0</v>
      </c>
      <c r="BS248" s="187" cm="1">
        <f t="array" ref="BS248">IFERROR(IF($X248=$X247,BS247,INDEX(Forecast_Capex_Input!AF$12:AF$286,$X248)),0)</f>
        <v>1</v>
      </c>
      <c r="BT248" s="187" cm="1">
        <f t="array" ref="BT248">IFERROR(IF($X248=$X247,BT247,INDEX(Forecast_Capex_Input!AG$12:AG$286,$X248)),0)</f>
        <v>0</v>
      </c>
      <c r="BU248" s="165"/>
      <c r="BV248" s="215">
        <f t="shared" si="147"/>
        <v>0</v>
      </c>
      <c r="BW248" s="215">
        <f t="shared" si="148"/>
        <v>0</v>
      </c>
      <c r="BX248" s="215">
        <f t="shared" si="149"/>
        <v>0</v>
      </c>
      <c r="BY248" s="215">
        <f t="shared" si="150"/>
        <v>0.2646866857673445</v>
      </c>
      <c r="BZ248" s="215">
        <f t="shared" si="151"/>
        <v>0</v>
      </c>
      <c r="CA248" s="155">
        <f t="shared" si="179"/>
        <v>0.2646866857673445</v>
      </c>
      <c r="CB248" s="165"/>
      <c r="CC248" s="215">
        <f t="shared" ca="1" si="152"/>
        <v>0</v>
      </c>
      <c r="CD248" s="215">
        <f t="shared" ca="1" si="153"/>
        <v>0</v>
      </c>
      <c r="CE248" s="215">
        <f t="shared" ca="1" si="154"/>
        <v>0</v>
      </c>
      <c r="CF248" s="215">
        <f t="shared" ca="1" si="155"/>
        <v>0.26695449104335023</v>
      </c>
      <c r="CG248" s="215">
        <f t="shared" ca="1" si="156"/>
        <v>0</v>
      </c>
      <c r="CH248" s="155">
        <f t="shared" ca="1" si="180"/>
        <v>0.26695449104335023</v>
      </c>
      <c r="CI248" s="165"/>
      <c r="CJ248" s="215">
        <f t="shared" ca="1" si="157"/>
        <v>0</v>
      </c>
      <c r="CK248" s="215">
        <f t="shared" ca="1" si="158"/>
        <v>0</v>
      </c>
      <c r="CL248" s="215">
        <f t="shared" ca="1" si="159"/>
        <v>0</v>
      </c>
      <c r="CM248" s="215">
        <f t="shared" ca="1" si="160"/>
        <v>3.3751191836677616E-2</v>
      </c>
      <c r="CN248" s="215">
        <f t="shared" ca="1" si="161"/>
        <v>0</v>
      </c>
      <c r="CO248" s="155">
        <f t="shared" ca="1" si="181"/>
        <v>3.3751191836677616E-2</v>
      </c>
      <c r="CP248" s="165"/>
      <c r="CQ248" s="223">
        <f t="shared" ca="1" si="162"/>
        <v>0</v>
      </c>
      <c r="CR248" s="223">
        <f t="shared" ca="1" si="163"/>
        <v>0</v>
      </c>
      <c r="CS248" s="223">
        <f t="shared" ca="1" si="164"/>
        <v>0</v>
      </c>
      <c r="CT248" s="223">
        <f t="shared" ca="1" si="165"/>
        <v>4.7324184062927117E-3</v>
      </c>
      <c r="CU248" s="223">
        <f t="shared" ca="1" si="166"/>
        <v>0</v>
      </c>
      <c r="CV248" s="155">
        <f t="shared" ca="1" si="182"/>
        <v>4.7324184062927117E-3</v>
      </c>
      <c r="CW248" s="165"/>
      <c r="CX248" s="215">
        <f t="shared" ca="1" si="183"/>
        <v>0</v>
      </c>
      <c r="CY248" s="215">
        <f t="shared" ca="1" si="167"/>
        <v>0</v>
      </c>
      <c r="CZ248" s="215">
        <f t="shared" ca="1" si="168"/>
        <v>0</v>
      </c>
      <c r="DA248" s="215">
        <f t="shared" ca="1" si="169"/>
        <v>0.3054381012863206</v>
      </c>
      <c r="DB248" s="215">
        <f t="shared" ca="1" si="170"/>
        <v>0</v>
      </c>
      <c r="DC248" s="155">
        <f t="shared" ca="1" si="184"/>
        <v>0.3054381012863206</v>
      </c>
      <c r="DD248" s="165"/>
      <c r="DE248" s="188" t="b" cm="1">
        <f t="array" aca="1" ref="DE248" ca="1">OR($G248=Forecast_Capex_Input!$BF$8:$BF$10)</f>
        <v>0</v>
      </c>
      <c r="DF248" s="188" cm="1">
        <f t="array" aca="1" ref="DF248" ca="1">IFERROR(INDEX(Forecast_Capex_Input!BG$12:BG$286,$X248)
*(INDEX(Forecast_Capex_Input!$H$12:$H$286,$X248)=Repex),0)
*$DE248</f>
        <v>0</v>
      </c>
      <c r="DG248" s="188" cm="1">
        <f t="array" aca="1" ref="DG248" ca="1">IFERROR(INDEX(Forecast_Capex_Input!BH$12:BH$286,$X248)
*(INDEX(Forecast_Capex_Input!$H$12:$H$286,$X248)=Repex),0)
*$DE248</f>
        <v>0</v>
      </c>
      <c r="DH248" s="188" cm="1">
        <f t="array" aca="1" ref="DH248" ca="1">IFERROR(INDEX(Forecast_Capex_Input!BI$12:BI$286,$X248)
*(INDEX(Forecast_Capex_Input!$H$12:$H$286,$X248)=Repex),0)
*$DE248</f>
        <v>0</v>
      </c>
      <c r="DI248" s="188" cm="1">
        <f t="array" aca="1" ref="DI248" ca="1">IFERROR(INDEX(Forecast_Capex_Input!BJ$12:BJ$286,$X248)
*(INDEX(Forecast_Capex_Input!$H$12:$H$286,$X248)=Repex),0)
*$DE248</f>
        <v>0</v>
      </c>
      <c r="DJ248" s="188" cm="1">
        <f t="array" aca="1" ref="DJ248" ca="1">IFERROR(INDEX(Forecast_Capex_Input!BK$12:BK$286,$X248)
*(INDEX(Forecast_Capex_Input!$H$12:$H$286,$X248)=Repex),0)
*$DE248</f>
        <v>0</v>
      </c>
      <c r="DK248" s="188" cm="1">
        <f t="array" aca="1" ref="DK248" ca="1">IFERROR(INDEX(Forecast_Capex_Input!BL$12:BL$286,$X248)
*(INDEX(Forecast_Capex_Input!$H$12:$H$286,$X248)=Repex),0)
*$DE248</f>
        <v>0</v>
      </c>
      <c r="DL248" s="165"/>
      <c r="DM248" s="188" t="b" cm="1">
        <f t="array" aca="1" ref="DM248" ca="1">OR($G248=Forecast_Capex_Input!$BN$8:$BN$9)</f>
        <v>0</v>
      </c>
      <c r="DN248" s="188" cm="1">
        <f t="array" aca="1" ref="DN248" ca="1">IFERROR(INDEX(Forecast_Capex_Input!BO$12:BO$286,$X248)
*(INDEX(Forecast_Capex_Input!$H$12:$H$286,$X248)=Repex),0)
*$DM248</f>
        <v>0</v>
      </c>
      <c r="DO248" s="188" cm="1">
        <f t="array" aca="1" ref="DO248" ca="1">IFERROR(INDEX(Forecast_Capex_Input!BP$12:BP$286,$X248)
*(INDEX(Forecast_Capex_Input!$H$12:$H$286,$X248)=Repex),0)
*$DM248</f>
        <v>0</v>
      </c>
      <c r="DP248" s="188" cm="1">
        <f t="array" aca="1" ref="DP248" ca="1">IFERROR(INDEX(Forecast_Capex_Input!BQ$12:BQ$286,$X248)
*(INDEX(Forecast_Capex_Input!$H$12:$H$286,$X248)=Repex),0)
*$DM248</f>
        <v>0</v>
      </c>
      <c r="DQ248" s="188" cm="1">
        <f t="array" aca="1" ref="DQ248" ca="1">IFERROR(INDEX(Forecast_Capex_Input!BR$12:BR$286,$X248)
*(INDEX(Forecast_Capex_Input!$H$12:$H$286,$X248)=Repex),0)
*$DM248</f>
        <v>0</v>
      </c>
      <c r="DR248" s="188" cm="1">
        <f t="array" aca="1" ref="DR248" ca="1">IFERROR(INDEX(Forecast_Capex_Input!BS$12:BS$286,$X248)
*(INDEX(Forecast_Capex_Input!$H$12:$H$286,$X248)=Repex),0)
*$DM248</f>
        <v>0</v>
      </c>
      <c r="DS248" s="165"/>
      <c r="DT248" s="188" t="b" cm="1">
        <f t="array" aca="1" ref="DT248" ca="1">OR($G248=Forecast_Capex_Input!$BU$8:$BU$10)</f>
        <v>1</v>
      </c>
      <c r="DU248" s="188" cm="1">
        <f t="array" aca="1" ref="DU248" ca="1">IFERROR(INDEX(Forecast_Capex_Input!BV$12:BV$286,$X248)
*(INDEX(Forecast_Capex_Input!$H$12:$H$286,$X248)=Repex),0)
*$DT248</f>
        <v>0.57894736842105265</v>
      </c>
      <c r="DV248" s="188" cm="1">
        <f t="array" aca="1" ref="DV248" ca="1">IFERROR(INDEX(Forecast_Capex_Input!BW$12:BW$286,$X248)
*(INDEX(Forecast_Capex_Input!$H$12:$H$286,$X248)=Repex),0)
*$DT248</f>
        <v>0.23923444976076555</v>
      </c>
      <c r="DW248" s="188" cm="1">
        <f t="array" aca="1" ref="DW248" ca="1">IFERROR(INDEX(Forecast_Capex_Input!BX$12:BX$286,$X248)
*(INDEX(Forecast_Capex_Input!$H$12:$H$286,$X248)=Repex),0)
*$DT248</f>
        <v>0.10526315789473684</v>
      </c>
      <c r="DX248" s="188" cm="1">
        <f t="array" aca="1" ref="DX248" ca="1">IFERROR(INDEX(Forecast_Capex_Input!BY$12:BY$286,$X248)
*(INDEX(Forecast_Capex_Input!$H$12:$H$286,$X248)=Repex),0)
*$DT248</f>
        <v>0</v>
      </c>
      <c r="DY248" s="188" cm="1">
        <f t="array" aca="1" ref="DY248" ca="1">IFERROR(INDEX(Forecast_Capex_Input!BZ$12:BZ$286,$X248)
*(INDEX(Forecast_Capex_Input!$H$12:$H$286,$X248)=Repex),0)
*$DT248</f>
        <v>0</v>
      </c>
      <c r="DZ248" s="188" cm="1">
        <f t="array" aca="1" ref="DZ248" ca="1">IFERROR(INDEX(Forecast_Capex_Input!CA$12:CA$286,$X248)
*(INDEX(Forecast_Capex_Input!$H$12:$H$286,$X248)=Repex),0)
*$DT248</f>
        <v>0</v>
      </c>
      <c r="EA248" s="188" cm="1">
        <f t="array" aca="1" ref="EA248" ca="1">IFERROR(INDEX(Forecast_Capex_Input!CB$12:CB$286,$X248)
*(INDEX(Forecast_Capex_Input!$H$12:$H$286,$X248)=Repex),0)
*$DT248</f>
        <v>7.6555023923444973E-2</v>
      </c>
      <c r="EB248" s="188" cm="1">
        <f t="array" aca="1" ref="EB248" ca="1">IFERROR(INDEX(Forecast_Capex_Input!CC$12:CC$286,$X248)
*(INDEX(Forecast_Capex_Input!$H$12:$H$286,$X248)=Repex),0)
*$DT248</f>
        <v>0</v>
      </c>
      <c r="EC248" s="165"/>
      <c r="ED248" s="226" t="str">
        <f t="shared" si="171"/>
        <v>N/A</v>
      </c>
      <c r="EE248" s="174" t="s">
        <v>15</v>
      </c>
    </row>
    <row r="249" spans="3:135" x14ac:dyDescent="0.2">
      <c r="C249" s="174">
        <f t="shared" si="172"/>
        <v>239</v>
      </c>
      <c r="D249" s="167" t="str" cm="1">
        <f t="array" ref="D249">IFERROR(INDEX(Forecast_Capex_Input!$D$12:$D$286,$X249),NA)</f>
        <v>Lower Tumut Secondary Systems Renewal</v>
      </c>
      <c r="E249" s="172" t="b" cm="1">
        <f t="array" ref="E249">IF($X249=NA,NA,INDEX(Forecast_Capex_Input!$E$12:$E$286,$X249))</f>
        <v>1</v>
      </c>
      <c r="F249" s="167" t="str" cm="1">
        <f t="array" aca="1" ref="F249" ca="1">IFERROR(INDEX(General!$E$25:$E$26,$Y249),NA)</f>
        <v>Non-Labour</v>
      </c>
      <c r="G249" s="167" t="str" cm="1">
        <f t="array" aca="1" ref="G249" ca="1">IFERROR(INDEX(Forecast_Capex_Input!$AI$11:$BB$11,$AA249),NA)</f>
        <v>Secondary Systems</v>
      </c>
      <c r="H249" s="189" cm="1">
        <f t="array" aca="1" ref="H249" ca="1">IFERROR(INDEX(Forecast_Capex_Input!$AI$12:$BB$286,$X249,$AA249),NA)</f>
        <v>0.92344497607655507</v>
      </c>
      <c r="I249" s="199" t="str" cm="1">
        <f t="array" ref="I249">IFERROR(INDEX(Forecast_Capex_Input!$F$12:$F$286,$X249),NA)</f>
        <v>Replacement Expenditure</v>
      </c>
      <c r="J249" s="199" t="str" cm="1">
        <f t="array" ref="J249">IFERROR(INDEX(Forecast_Capex_Input!G$12:G$286,$X249),NA)</f>
        <v>Digital Infrastructure</v>
      </c>
      <c r="K249" s="199" t="str" cm="1">
        <f t="array" ref="K249">IFERROR(INDEX(Forecast_Capex_Input!H$12:H$286,$X249),NA)</f>
        <v>Repex</v>
      </c>
      <c r="L249" s="199" t="str" cm="1">
        <f t="array" ref="L249">IFERROR(INDEX(Forecast_Capex_Input!I$12:I$286,$X249),NA)</f>
        <v>N/A</v>
      </c>
      <c r="M249" s="199" t="str" cm="1">
        <f t="array" ref="M249">IFERROR(INDEX(Forecast_Capex_Input!J$12:J$286,$X249),NA)</f>
        <v>N/A</v>
      </c>
      <c r="N249" s="199" t="str" cm="1">
        <f t="array" ref="N249">IFERROR(INDEX(Forecast_Capex_Input!K$12:K$286,$X249),NA)</f>
        <v>DI - Protection systems</v>
      </c>
      <c r="O249" s="199" t="str" cm="1">
        <f t="array" ref="O249">IFERROR(INDEX(Forecast_Capex_Input!L$12:L$286,$X249),NA)</f>
        <v>DI - Safe and Reliable Network</v>
      </c>
      <c r="P249" s="199" t="str" cm="1">
        <f t="array" ref="P249">IFERROR(INDEX(Forecast_Capex_Input!M$12:M$286,$X249),NA)</f>
        <v>N/A</v>
      </c>
      <c r="Q249" s="172" t="str" cm="1">
        <f t="array" ref="Q249">IFERROR(INDEX(Forecast_Capex_Input!N$12:N$286,$X249),NA)</f>
        <v>No</v>
      </c>
      <c r="R249" s="265" cm="1">
        <f t="array" ref="R249">IFERROR(INDEX(Forecast_Capex_Input!O$12:O$286,$X249),0)</f>
        <v>0</v>
      </c>
      <c r="S249" s="172" t="str" cm="1">
        <f t="array" ref="S249">IFERROR(INDEX(Forecast_Capex_Input!P$12:P$286,$X249),0)</f>
        <v>Safety security &amp; reliability</v>
      </c>
      <c r="T249" s="199" t="str" cm="1">
        <f t="array" aca="1" ref="T249" ca="1">IFERROR(INDEX(General!$K$84:$K$103,$AA249),NA)</f>
        <v>Secondary Systems (2018-23)</v>
      </c>
      <c r="U249" s="188" cm="1">
        <f t="array" aca="1" ref="U249" ca="1">IFERROR(
IF($F249=General!$E$25,INDEX(Forecast_Capex_Input!S$12:S$286,$X249),
INDEX(Forecast_Capex_Input!T$12:T$286,$X249)),0)</f>
        <v>0.80250774629749433</v>
      </c>
      <c r="V249" s="222" t="b">
        <f>IFERROR(INDEX(Overheads!$T$19:$T$26,MATCH($I249,Overheads!$E$19:$E$26,0)),FALSE)</f>
        <v>1</v>
      </c>
      <c r="W249" s="165"/>
      <c r="X249" s="174">
        <f>IFERROR(
IF(MATCH($C249,Forecast_Capex_Input!$CI$12:$CI$286,1)+1&gt;MAX(Forecast_Capex_Input!$C$12:$C$286),NA,
MATCH($C249,Forecast_Capex_Input!$CI$12:$CI$286,1)+1),1)</f>
        <v>96</v>
      </c>
      <c r="Y249" s="174" cm="1">
        <f t="array" aca="1" ref="Y249" ca="1">IFERROR(
IF(X248&lt;&gt;X249,1,
IF(COUNTIF(OFFSET(Y248,0,0,-INDEX(Forecast_Capex_Input!$CG$12:$CG$286,$X249)),Y248)=INDEX(Forecast_Capex_Input!$CG$12:$CG$286,$X249),Y248+1,Y248)),NA)</f>
        <v>2</v>
      </c>
      <c r="Z249" s="174" cm="1">
        <f t="array" ref="Z249">IFERROR($C249-IF($X249=1,1,INDEX(Forecast_Capex_Input!$CI$12:$CI$286,$X249-1))+1,NA)</f>
        <v>3</v>
      </c>
      <c r="AA249" s="174" cm="1">
        <f t="array" aca="1" ref="AA249" ca="1">IFERROR(IF(Y249=1,
INDEX(Forecast_Capex_Input!$AI$10:$BB$10,SMALL(IF(INDEX(Forecast_Capex_Input!$AI$12:$BB$286,$X249,0)&gt;0,COLUMN(Forecast_Capex_Input!$AI$10:$BB$10)-COLUMN(Forecast_Capex_Input!$AI$12)+1),ROWS(OFFSET(AA248,0,0,-$Z249)))),
OFFSET(AA248,-INDEX(Forecast_Capex_Input!$CG$12:$CG$286,$X249)+1,0)),NA)</f>
        <v>4</v>
      </c>
      <c r="AB249" s="174">
        <f t="shared" ca="1" si="141"/>
        <v>2</v>
      </c>
      <c r="AC249" s="222" t="b">
        <f t="shared" si="173"/>
        <v>0</v>
      </c>
      <c r="AD249" s="220" t="b">
        <v>0</v>
      </c>
      <c r="AE249" s="222" t="b">
        <f t="shared" si="142"/>
        <v>1</v>
      </c>
      <c r="AF249" s="165"/>
      <c r="AG249" s="215">
        <v>1.7606001966203766</v>
      </c>
      <c r="AH249" s="215">
        <v>6.182459645079768</v>
      </c>
      <c r="AI249" s="215">
        <v>4.9109233757680224</v>
      </c>
      <c r="AJ249" s="215">
        <v>0.11985833699746554</v>
      </c>
      <c r="AK249" s="215">
        <v>0</v>
      </c>
      <c r="AL249" s="155">
        <v>12.973841554465631</v>
      </c>
      <c r="AM249" s="165"/>
      <c r="AN249" s="215" cm="1">
        <f t="array" aca="1" ref="AN249" ca="1">IFERROR(INDEX(General!O$33:O$34,$AB249)
*AG249,0)</f>
        <v>1.7606001966203766</v>
      </c>
      <c r="AO249" s="215" cm="1">
        <f t="array" aca="1" ref="AO249" ca="1">IFERROR(INDEX(General!P$33:P$34,$AB249)
*AH249,0)</f>
        <v>6.182459645079768</v>
      </c>
      <c r="AP249" s="215" cm="1">
        <f t="array" aca="1" ref="AP249" ca="1">IFERROR(INDEX(General!Q$33:Q$34,$AB249)
*AI249,0)</f>
        <v>4.9109233757680224</v>
      </c>
      <c r="AQ249" s="215" cm="1">
        <f t="array" aca="1" ref="AQ249" ca="1">IFERROR(INDEX(General!R$33:R$34,$AB249)
*AJ249,0)</f>
        <v>0.11985833699746554</v>
      </c>
      <c r="AR249" s="215" cm="1">
        <f t="array" aca="1" ref="AR249" ca="1">IFERROR(INDEX(General!S$33:S$34,$AB249)
*AK249,0)</f>
        <v>0</v>
      </c>
      <c r="AS249" s="155">
        <f t="shared" ca="1" si="174"/>
        <v>12.973841554465631</v>
      </c>
      <c r="AT249" s="165"/>
      <c r="AU249" s="215">
        <f ca="1">IF($AE249=FALSE,AN249*Overheads!$R$24*$V249,
IFERROR(Overheads!$O$49*$V249*AN249,0)
+IFERROR(Overheads!Q$59*$V249*(AN249/Overheads!Q$68),0))</f>
        <v>0.24660092338005041</v>
      </c>
      <c r="AV249" s="215">
        <f ca="1">IF($AE249=FALSE,AO249*Overheads!$R$24*$V249,
IFERROR(Overheads!$O$49*$V249*AO249,0)
+IFERROR(Overheads!R$59*$V249*(AO249/Overheads!R$68),0))</f>
        <v>0.73787928168499639</v>
      </c>
      <c r="AW249" s="215">
        <f ca="1">IF($AE249=FALSE,AP249*Overheads!$R$24*$V249,
IFERROR(Overheads!$O$49*$V249*AP249,0)
+IFERROR(Overheads!S$59*$V249*(AP249/Overheads!S$68),0))</f>
        <v>0.63862212601515278</v>
      </c>
      <c r="AX249" s="215">
        <f ca="1">IF($AE249=FALSE,AQ249*Overheads!$R$24*$V249,
IFERROR(Overheads!$O$49*$V249*AQ249,0)
+IFERROR(Overheads!T$59*$V249*(AQ249/Overheads!T$68),0))</f>
        <v>1.7174625620796465E-2</v>
      </c>
      <c r="AY249" s="215">
        <f ca="1">IF($AE249=FALSE,AR249*Overheads!$R$24*$V249,
IFERROR(Overheads!$O$49*$V249*AR249,0)
+IFERROR(Overheads!U$59*$V249*(AR249/Overheads!U$68),0))</f>
        <v>0</v>
      </c>
      <c r="AZ249" s="155">
        <f t="shared" ca="1" si="175"/>
        <v>1.640276956700996</v>
      </c>
      <c r="BA249" s="165"/>
      <c r="BB249" s="215">
        <f ca="1">IF($AE249=FALSE,AN249*Overheads!$S$25,
IFERROR(Overheads!$O$50*AN249,0)
+IFERROR(Overheads!Q$60*(AN249/Overheads!Q$66),0))</f>
        <v>3.309718686500266E-2</v>
      </c>
      <c r="BC249" s="215">
        <f ca="1">IF($AE249=FALSE,AO249*Overheads!$S$25,
IFERROR(Overheads!$O$50*AO249,0)
+IFERROR(Overheads!R$60*(AO249/Overheads!R$66),0))</f>
        <v>0.10431418018110168</v>
      </c>
      <c r="BD249" s="215">
        <f ca="1">IF($AE249=FALSE,AP249*Overheads!$S$25,
IFERROR(Overheads!$O$50*AP249,0)
+IFERROR(Overheads!S$60*(AP249/Overheads!S$66),0))</f>
        <v>9.0133292839685339E-2</v>
      </c>
      <c r="BE249" s="215">
        <f ca="1">IF($AE249=FALSE,AQ249*Overheads!$S$25,
IFERROR(Overheads!$O$50*AQ249,0)
+IFERROR(Overheads!T$60*(AQ249/Overheads!T$66),0))</f>
        <v>2.4296246300865871E-3</v>
      </c>
      <c r="BF249" s="215">
        <f ca="1">IF($AE249=FALSE,AR249*Overheads!$S$25,
IFERROR(Overheads!$O$50*AR249,0)
+IFERROR(Overheads!U$60*(AR249/Overheads!U$66),0))</f>
        <v>0</v>
      </c>
      <c r="BG249" s="155">
        <f t="shared" ca="1" si="176"/>
        <v>0.22997428451587629</v>
      </c>
      <c r="BH249" s="165"/>
      <c r="BI249" s="215">
        <f t="shared" ca="1" si="177"/>
        <v>2.0402983068654299</v>
      </c>
      <c r="BJ249" s="215">
        <f t="shared" ca="1" si="143"/>
        <v>7.0246531069458662</v>
      </c>
      <c r="BK249" s="215">
        <f t="shared" ca="1" si="144"/>
        <v>5.6396787946228608</v>
      </c>
      <c r="BL249" s="215">
        <f t="shared" ca="1" si="145"/>
        <v>0.13946258724834859</v>
      </c>
      <c r="BM249" s="215">
        <f t="shared" ca="1" si="146"/>
        <v>0</v>
      </c>
      <c r="BN249" s="155">
        <f t="shared" ca="1" si="178"/>
        <v>14.844092795682506</v>
      </c>
      <c r="BO249" s="165"/>
      <c r="BP249" s="187" cm="1">
        <f t="array" ref="BP249">IFERROR(IF($X249=$X248,BP248,INDEX(Forecast_Capex_Input!AC$12:AC$286,$X249)),0)</f>
        <v>0</v>
      </c>
      <c r="BQ249" s="187" cm="1">
        <f t="array" ref="BQ249">IFERROR(IF($X249=$X248,BQ248,INDEX(Forecast_Capex_Input!AD$12:AD$286,$X249)),0)</f>
        <v>0</v>
      </c>
      <c r="BR249" s="187" cm="1">
        <f t="array" ref="BR249">IFERROR(IF($X249=$X248,BR248,INDEX(Forecast_Capex_Input!AE$12:AE$286,$X249)),0)</f>
        <v>0</v>
      </c>
      <c r="BS249" s="187" cm="1">
        <f t="array" ref="BS249">IFERROR(IF($X249=$X248,BS248,INDEX(Forecast_Capex_Input!AF$12:AF$286,$X249)),0)</f>
        <v>1</v>
      </c>
      <c r="BT249" s="187" cm="1">
        <f t="array" ref="BT249">IFERROR(IF($X249=$X248,BT248,INDEX(Forecast_Capex_Input!AG$12:AG$286,$X249)),0)</f>
        <v>0</v>
      </c>
      <c r="BU249" s="165"/>
      <c r="BV249" s="215">
        <f t="shared" si="147"/>
        <v>0</v>
      </c>
      <c r="BW249" s="215">
        <f t="shared" si="148"/>
        <v>0</v>
      </c>
      <c r="BX249" s="215">
        <f t="shared" si="149"/>
        <v>0</v>
      </c>
      <c r="BY249" s="215">
        <f t="shared" si="150"/>
        <v>12.973841554465631</v>
      </c>
      <c r="BZ249" s="215">
        <f t="shared" si="151"/>
        <v>0</v>
      </c>
      <c r="CA249" s="155">
        <f t="shared" si="179"/>
        <v>12.973841554465631</v>
      </c>
      <c r="CB249" s="165"/>
      <c r="CC249" s="215">
        <f t="shared" ca="1" si="152"/>
        <v>0</v>
      </c>
      <c r="CD249" s="215">
        <f t="shared" ca="1" si="153"/>
        <v>0</v>
      </c>
      <c r="CE249" s="215">
        <f t="shared" ca="1" si="154"/>
        <v>0</v>
      </c>
      <c r="CF249" s="215">
        <f t="shared" ca="1" si="155"/>
        <v>12.973841554465631</v>
      </c>
      <c r="CG249" s="215">
        <f t="shared" ca="1" si="156"/>
        <v>0</v>
      </c>
      <c r="CH249" s="155">
        <f t="shared" ca="1" si="180"/>
        <v>12.973841554465631</v>
      </c>
      <c r="CI249" s="165"/>
      <c r="CJ249" s="215">
        <f t="shared" ca="1" si="157"/>
        <v>0</v>
      </c>
      <c r="CK249" s="215">
        <f t="shared" ca="1" si="158"/>
        <v>0</v>
      </c>
      <c r="CL249" s="215">
        <f t="shared" ca="1" si="159"/>
        <v>0</v>
      </c>
      <c r="CM249" s="215">
        <f t="shared" ca="1" si="160"/>
        <v>1.640276956700996</v>
      </c>
      <c r="CN249" s="215">
        <f t="shared" ca="1" si="161"/>
        <v>0</v>
      </c>
      <c r="CO249" s="155">
        <f t="shared" ca="1" si="181"/>
        <v>1.640276956700996</v>
      </c>
      <c r="CP249" s="165"/>
      <c r="CQ249" s="223">
        <f t="shared" ca="1" si="162"/>
        <v>0</v>
      </c>
      <c r="CR249" s="223">
        <f t="shared" ca="1" si="163"/>
        <v>0</v>
      </c>
      <c r="CS249" s="223">
        <f t="shared" ca="1" si="164"/>
        <v>0</v>
      </c>
      <c r="CT249" s="223">
        <f t="shared" ca="1" si="165"/>
        <v>0.22997428451587629</v>
      </c>
      <c r="CU249" s="223">
        <f t="shared" ca="1" si="166"/>
        <v>0</v>
      </c>
      <c r="CV249" s="155">
        <f t="shared" ca="1" si="182"/>
        <v>0.22997428451587629</v>
      </c>
      <c r="CW249" s="165"/>
      <c r="CX249" s="215">
        <f t="shared" ca="1" si="183"/>
        <v>0</v>
      </c>
      <c r="CY249" s="215">
        <f t="shared" ca="1" si="167"/>
        <v>0</v>
      </c>
      <c r="CZ249" s="215">
        <f t="shared" ca="1" si="168"/>
        <v>0</v>
      </c>
      <c r="DA249" s="215">
        <f t="shared" ca="1" si="169"/>
        <v>14.844092795682503</v>
      </c>
      <c r="DB249" s="215">
        <f t="shared" ca="1" si="170"/>
        <v>0</v>
      </c>
      <c r="DC249" s="155">
        <f t="shared" ca="1" si="184"/>
        <v>14.844092795682503</v>
      </c>
      <c r="DD249" s="165"/>
      <c r="DE249" s="188" t="b" cm="1">
        <f t="array" aca="1" ref="DE249" ca="1">OR($G249=Forecast_Capex_Input!$BF$8:$BF$10)</f>
        <v>0</v>
      </c>
      <c r="DF249" s="188" cm="1">
        <f t="array" aca="1" ref="DF249" ca="1">IFERROR(INDEX(Forecast_Capex_Input!BG$12:BG$286,$X249)
*(INDEX(Forecast_Capex_Input!$H$12:$H$286,$X249)=Repex),0)
*$DE249</f>
        <v>0</v>
      </c>
      <c r="DG249" s="188" cm="1">
        <f t="array" aca="1" ref="DG249" ca="1">IFERROR(INDEX(Forecast_Capex_Input!BH$12:BH$286,$X249)
*(INDEX(Forecast_Capex_Input!$H$12:$H$286,$X249)=Repex),0)
*$DE249</f>
        <v>0</v>
      </c>
      <c r="DH249" s="188" cm="1">
        <f t="array" aca="1" ref="DH249" ca="1">IFERROR(INDEX(Forecast_Capex_Input!BI$12:BI$286,$X249)
*(INDEX(Forecast_Capex_Input!$H$12:$H$286,$X249)=Repex),0)
*$DE249</f>
        <v>0</v>
      </c>
      <c r="DI249" s="188" cm="1">
        <f t="array" aca="1" ref="DI249" ca="1">IFERROR(INDEX(Forecast_Capex_Input!BJ$12:BJ$286,$X249)
*(INDEX(Forecast_Capex_Input!$H$12:$H$286,$X249)=Repex),0)
*$DE249</f>
        <v>0</v>
      </c>
      <c r="DJ249" s="188" cm="1">
        <f t="array" aca="1" ref="DJ249" ca="1">IFERROR(INDEX(Forecast_Capex_Input!BK$12:BK$286,$X249)
*(INDEX(Forecast_Capex_Input!$H$12:$H$286,$X249)=Repex),0)
*$DE249</f>
        <v>0</v>
      </c>
      <c r="DK249" s="188" cm="1">
        <f t="array" aca="1" ref="DK249" ca="1">IFERROR(INDEX(Forecast_Capex_Input!BL$12:BL$286,$X249)
*(INDEX(Forecast_Capex_Input!$H$12:$H$286,$X249)=Repex),0)
*$DE249</f>
        <v>0</v>
      </c>
      <c r="DL249" s="165"/>
      <c r="DM249" s="188" t="b" cm="1">
        <f t="array" aca="1" ref="DM249" ca="1">OR($G249=Forecast_Capex_Input!$BN$8:$BN$9)</f>
        <v>0</v>
      </c>
      <c r="DN249" s="188" cm="1">
        <f t="array" aca="1" ref="DN249" ca="1">IFERROR(INDEX(Forecast_Capex_Input!BO$12:BO$286,$X249)
*(INDEX(Forecast_Capex_Input!$H$12:$H$286,$X249)=Repex),0)
*$DM249</f>
        <v>0</v>
      </c>
      <c r="DO249" s="188" cm="1">
        <f t="array" aca="1" ref="DO249" ca="1">IFERROR(INDEX(Forecast_Capex_Input!BP$12:BP$286,$X249)
*(INDEX(Forecast_Capex_Input!$H$12:$H$286,$X249)=Repex),0)
*$DM249</f>
        <v>0</v>
      </c>
      <c r="DP249" s="188" cm="1">
        <f t="array" aca="1" ref="DP249" ca="1">IFERROR(INDEX(Forecast_Capex_Input!BQ$12:BQ$286,$X249)
*(INDEX(Forecast_Capex_Input!$H$12:$H$286,$X249)=Repex),0)
*$DM249</f>
        <v>0</v>
      </c>
      <c r="DQ249" s="188" cm="1">
        <f t="array" aca="1" ref="DQ249" ca="1">IFERROR(INDEX(Forecast_Capex_Input!BR$12:BR$286,$X249)
*(INDEX(Forecast_Capex_Input!$H$12:$H$286,$X249)=Repex),0)
*$DM249</f>
        <v>0</v>
      </c>
      <c r="DR249" s="188" cm="1">
        <f t="array" aca="1" ref="DR249" ca="1">IFERROR(INDEX(Forecast_Capex_Input!BS$12:BS$286,$X249)
*(INDEX(Forecast_Capex_Input!$H$12:$H$286,$X249)=Repex),0)
*$DM249</f>
        <v>0</v>
      </c>
      <c r="DS249" s="165"/>
      <c r="DT249" s="188" t="b" cm="1">
        <f t="array" aca="1" ref="DT249" ca="1">OR($G249=Forecast_Capex_Input!$BU$8:$BU$10)</f>
        <v>1</v>
      </c>
      <c r="DU249" s="188" cm="1">
        <f t="array" aca="1" ref="DU249" ca="1">IFERROR(INDEX(Forecast_Capex_Input!BV$12:BV$286,$X249)
*(INDEX(Forecast_Capex_Input!$H$12:$H$286,$X249)=Repex),0)
*$DT249</f>
        <v>0.57894736842105265</v>
      </c>
      <c r="DV249" s="188" cm="1">
        <f t="array" aca="1" ref="DV249" ca="1">IFERROR(INDEX(Forecast_Capex_Input!BW$12:BW$286,$X249)
*(INDEX(Forecast_Capex_Input!$H$12:$H$286,$X249)=Repex),0)
*$DT249</f>
        <v>0.23923444976076555</v>
      </c>
      <c r="DW249" s="188" cm="1">
        <f t="array" aca="1" ref="DW249" ca="1">IFERROR(INDEX(Forecast_Capex_Input!BX$12:BX$286,$X249)
*(INDEX(Forecast_Capex_Input!$H$12:$H$286,$X249)=Repex),0)
*$DT249</f>
        <v>0.10526315789473684</v>
      </c>
      <c r="DX249" s="188" cm="1">
        <f t="array" aca="1" ref="DX249" ca="1">IFERROR(INDEX(Forecast_Capex_Input!BY$12:BY$286,$X249)
*(INDEX(Forecast_Capex_Input!$H$12:$H$286,$X249)=Repex),0)
*$DT249</f>
        <v>0</v>
      </c>
      <c r="DY249" s="188" cm="1">
        <f t="array" aca="1" ref="DY249" ca="1">IFERROR(INDEX(Forecast_Capex_Input!BZ$12:BZ$286,$X249)
*(INDEX(Forecast_Capex_Input!$H$12:$H$286,$X249)=Repex),0)
*$DT249</f>
        <v>0</v>
      </c>
      <c r="DZ249" s="188" cm="1">
        <f t="array" aca="1" ref="DZ249" ca="1">IFERROR(INDEX(Forecast_Capex_Input!CA$12:CA$286,$X249)
*(INDEX(Forecast_Capex_Input!$H$12:$H$286,$X249)=Repex),0)
*$DT249</f>
        <v>0</v>
      </c>
      <c r="EA249" s="188" cm="1">
        <f t="array" aca="1" ref="EA249" ca="1">IFERROR(INDEX(Forecast_Capex_Input!CB$12:CB$286,$X249)
*(INDEX(Forecast_Capex_Input!$H$12:$H$286,$X249)=Repex),0)
*$DT249</f>
        <v>7.6555023923444973E-2</v>
      </c>
      <c r="EB249" s="188" cm="1">
        <f t="array" aca="1" ref="EB249" ca="1">IFERROR(INDEX(Forecast_Capex_Input!CC$12:CC$286,$X249)
*(INDEX(Forecast_Capex_Input!$H$12:$H$286,$X249)=Repex),0)
*$DT249</f>
        <v>0</v>
      </c>
      <c r="EC249" s="165"/>
      <c r="ED249" s="226" t="str">
        <f t="shared" si="171"/>
        <v>N/A</v>
      </c>
      <c r="EE249" s="174" t="s">
        <v>15</v>
      </c>
    </row>
    <row r="250" spans="3:135" x14ac:dyDescent="0.2">
      <c r="C250" s="174">
        <f t="shared" si="172"/>
        <v>240</v>
      </c>
      <c r="D250" s="167" t="str" cm="1">
        <f t="array" ref="D250">IFERROR(INDEX(Forecast_Capex_Input!$D$12:$D$286,$X250),NA)</f>
        <v>Lower Tumut Secondary Systems Renewal</v>
      </c>
      <c r="E250" s="172" t="b" cm="1">
        <f t="array" ref="E250">IF($X250=NA,NA,INDEX(Forecast_Capex_Input!$E$12:$E$286,$X250))</f>
        <v>1</v>
      </c>
      <c r="F250" s="167" t="str" cm="1">
        <f t="array" aca="1" ref="F250" ca="1">IFERROR(INDEX(General!$E$25:$E$26,$Y250),NA)</f>
        <v>Non-Labour</v>
      </c>
      <c r="G250" s="167" t="str" cm="1">
        <f t="array" aca="1" ref="G250" ca="1">IFERROR(INDEX(Forecast_Capex_Input!$AI$11:$BB$11,$AA250),NA)</f>
        <v>Business IT</v>
      </c>
      <c r="H250" s="189" cm="1">
        <f t="array" aca="1" ref="H250" ca="1">IFERROR(INDEX(Forecast_Capex_Input!$AI$12:$BB$286,$X250,$AA250),NA)</f>
        <v>7.6555023923444973E-2</v>
      </c>
      <c r="I250" s="199" t="str" cm="1">
        <f t="array" ref="I250">IFERROR(INDEX(Forecast_Capex_Input!$F$12:$F$286,$X250),NA)</f>
        <v>Replacement Expenditure</v>
      </c>
      <c r="J250" s="199" t="str" cm="1">
        <f t="array" ref="J250">IFERROR(INDEX(Forecast_Capex_Input!G$12:G$286,$X250),NA)</f>
        <v>Digital Infrastructure</v>
      </c>
      <c r="K250" s="199" t="str" cm="1">
        <f t="array" ref="K250">IFERROR(INDEX(Forecast_Capex_Input!H$12:H$286,$X250),NA)</f>
        <v>Repex</v>
      </c>
      <c r="L250" s="199" t="str" cm="1">
        <f t="array" ref="L250">IFERROR(INDEX(Forecast_Capex_Input!I$12:I$286,$X250),NA)</f>
        <v>N/A</v>
      </c>
      <c r="M250" s="199" t="str" cm="1">
        <f t="array" ref="M250">IFERROR(INDEX(Forecast_Capex_Input!J$12:J$286,$X250),NA)</f>
        <v>N/A</v>
      </c>
      <c r="N250" s="199" t="str" cm="1">
        <f t="array" ref="N250">IFERROR(INDEX(Forecast_Capex_Input!K$12:K$286,$X250),NA)</f>
        <v>DI - Protection systems</v>
      </c>
      <c r="O250" s="199" t="str" cm="1">
        <f t="array" ref="O250">IFERROR(INDEX(Forecast_Capex_Input!L$12:L$286,$X250),NA)</f>
        <v>DI - Safe and Reliable Network</v>
      </c>
      <c r="P250" s="199" t="str" cm="1">
        <f t="array" ref="P250">IFERROR(INDEX(Forecast_Capex_Input!M$12:M$286,$X250),NA)</f>
        <v>N/A</v>
      </c>
      <c r="Q250" s="172" t="str" cm="1">
        <f t="array" ref="Q250">IFERROR(INDEX(Forecast_Capex_Input!N$12:N$286,$X250),NA)</f>
        <v>No</v>
      </c>
      <c r="R250" s="265" cm="1">
        <f t="array" ref="R250">IFERROR(INDEX(Forecast_Capex_Input!O$12:O$286,$X250),0)</f>
        <v>0</v>
      </c>
      <c r="S250" s="172" t="str" cm="1">
        <f t="array" ref="S250">IFERROR(INDEX(Forecast_Capex_Input!P$12:P$286,$X250),0)</f>
        <v>Safety security &amp; reliability</v>
      </c>
      <c r="T250" s="199" t="str" cm="1">
        <f t="array" aca="1" ref="T250" ca="1">IFERROR(INDEX(General!$K$84:$K$103,$AA250),NA)</f>
        <v>Business IT (2018 onwards)</v>
      </c>
      <c r="U250" s="188" cm="1">
        <f t="array" aca="1" ref="U250" ca="1">IFERROR(
IF($F250=General!$E$25,INDEX(Forecast_Capex_Input!S$12:S$286,$X250),
INDEX(Forecast_Capex_Input!T$12:T$286,$X250)),0)</f>
        <v>0.80250774629749433</v>
      </c>
      <c r="V250" s="222" t="b">
        <f>IFERROR(INDEX(Overheads!$T$19:$T$26,MATCH($I250,Overheads!$E$19:$E$26,0)),FALSE)</f>
        <v>1</v>
      </c>
      <c r="W250" s="165"/>
      <c r="X250" s="174">
        <f>IFERROR(
IF(MATCH($C250,Forecast_Capex_Input!$CI$12:$CI$286,1)+1&gt;MAX(Forecast_Capex_Input!$C$12:$C$286),NA,
MATCH($C250,Forecast_Capex_Input!$CI$12:$CI$286,1)+1),1)</f>
        <v>96</v>
      </c>
      <c r="Y250" s="174" cm="1">
        <f t="array" aca="1" ref="Y250" ca="1">IFERROR(
IF(X249&lt;&gt;X250,1,
IF(COUNTIF(OFFSET(Y249,0,0,-INDEX(Forecast_Capex_Input!$CG$12:$CG$286,$X250)),Y249)=INDEX(Forecast_Capex_Input!$CG$12:$CG$286,$X250),Y249+1,Y249)),NA)</f>
        <v>2</v>
      </c>
      <c r="Z250" s="174" cm="1">
        <f t="array" ref="Z250">IFERROR($C250-IF($X250=1,1,INDEX(Forecast_Capex_Input!$CI$12:$CI$286,$X250-1))+1,NA)</f>
        <v>4</v>
      </c>
      <c r="AA250" s="174" cm="1">
        <f t="array" aca="1" ref="AA250" ca="1">IFERROR(IF(Y250=1,
INDEX(Forecast_Capex_Input!$AI$10:$BB$10,SMALL(IF(INDEX(Forecast_Capex_Input!$AI$12:$BB$286,$X250,0)&gt;0,COLUMN(Forecast_Capex_Input!$AI$10:$BB$10)-COLUMN(Forecast_Capex_Input!$AI$12)+1),ROWS(OFFSET(AA249,0,0,-$Z250)))),
OFFSET(AA249,-INDEX(Forecast_Capex_Input!$CG$12:$CG$286,$X250)+1,0)),NA)</f>
        <v>6</v>
      </c>
      <c r="AB250" s="174">
        <f t="shared" ca="1" si="141"/>
        <v>2</v>
      </c>
      <c r="AC250" s="222" t="b">
        <f t="shared" si="173"/>
        <v>0</v>
      </c>
      <c r="AD250" s="220" t="b">
        <v>0</v>
      </c>
      <c r="AE250" s="222" t="b">
        <f t="shared" si="142"/>
        <v>1</v>
      </c>
      <c r="AF250" s="165"/>
      <c r="AG250" s="215">
        <v>0.14595649298407265</v>
      </c>
      <c r="AH250" s="215">
        <v>0.51253551461801183</v>
      </c>
      <c r="AI250" s="215">
        <v>0.40712318141082043</v>
      </c>
      <c r="AJ250" s="215">
        <v>9.9364424453857441E-3</v>
      </c>
      <c r="AK250" s="215">
        <v>0</v>
      </c>
      <c r="AL250" s="155">
        <v>1.0755516314582907</v>
      </c>
      <c r="AM250" s="165"/>
      <c r="AN250" s="215" cm="1">
        <f t="array" aca="1" ref="AN250" ca="1">IFERROR(INDEX(General!O$33:O$34,$AB250)
*AG250,0)</f>
        <v>0.14595649298407265</v>
      </c>
      <c r="AO250" s="215" cm="1">
        <f t="array" aca="1" ref="AO250" ca="1">IFERROR(INDEX(General!P$33:P$34,$AB250)
*AH250,0)</f>
        <v>0.51253551461801183</v>
      </c>
      <c r="AP250" s="215" cm="1">
        <f t="array" aca="1" ref="AP250" ca="1">IFERROR(INDEX(General!Q$33:Q$34,$AB250)
*AI250,0)</f>
        <v>0.40712318141082043</v>
      </c>
      <c r="AQ250" s="215" cm="1">
        <f t="array" aca="1" ref="AQ250" ca="1">IFERROR(INDEX(General!R$33:R$34,$AB250)
*AJ250,0)</f>
        <v>9.9364424453857441E-3</v>
      </c>
      <c r="AR250" s="215" cm="1">
        <f t="array" aca="1" ref="AR250" ca="1">IFERROR(INDEX(General!S$33:S$34,$AB250)
*AK250,0)</f>
        <v>0</v>
      </c>
      <c r="AS250" s="155">
        <f t="shared" ca="1" si="174"/>
        <v>1.0755516314582907</v>
      </c>
      <c r="AT250" s="165"/>
      <c r="AU250" s="215">
        <f ca="1">IF($AE250=FALSE,AN250*Overheads!$R$24*$V250,
IFERROR(Overheads!$O$49*$V250*AN250,0)
+IFERROR(Overheads!Q$59*$V250*(AN250/Overheads!Q$68),0))</f>
        <v>2.0443599865703661E-2</v>
      </c>
      <c r="AV250" s="215">
        <f ca="1">IF($AE250=FALSE,AO250*Overheads!$R$24*$V250,
IFERROR(Overheads!$O$49*$V250*AO250,0)
+IFERROR(Overheads!R$59*$V250*(AO250/Overheads!R$68),0))</f>
        <v>6.1171339414300203E-2</v>
      </c>
      <c r="AW250" s="215">
        <f ca="1">IF($AE250=FALSE,AP250*Overheads!$R$24*$V250,
IFERROR(Overheads!$O$49*$V250*AP250,0)
+IFERROR(Overheads!S$59*$V250*(AP250/Overheads!S$68),0))</f>
        <v>5.2942766923535965E-2</v>
      </c>
      <c r="AX250" s="215">
        <f ca="1">IF($AE250=FALSE,AQ250*Overheads!$R$24*$V250,
IFERROR(Overheads!$O$49*$V250*AQ250,0)
+IFERROR(Overheads!T$59*$V250*(AQ250/Overheads!T$68),0))</f>
        <v>1.423803160273282E-3</v>
      </c>
      <c r="AY250" s="215">
        <f ca="1">IF($AE250=FALSE,AR250*Overheads!$R$24*$V250,
IFERROR(Overheads!$O$49*$V250*AR250,0)
+IFERROR(Overheads!U$59*$V250*(AR250/Overheads!U$68),0))</f>
        <v>0</v>
      </c>
      <c r="AZ250" s="155">
        <f t="shared" ca="1" si="175"/>
        <v>0.13598150936381309</v>
      </c>
      <c r="BA250" s="165"/>
      <c r="BB250" s="215">
        <f ca="1">IF($AE250=FALSE,AN250*Overheads!$S$25,
IFERROR(Overheads!$O$50*AN250,0)
+IFERROR(Overheads!Q$60*(AN250/Overheads!Q$66),0))</f>
        <v>2.7438082375131735E-3</v>
      </c>
      <c r="BC250" s="215">
        <f ca="1">IF($AE250=FALSE,AO250*Overheads!$S$25,
IFERROR(Overheads!$O$50*AO250,0)
+IFERROR(Overheads!R$60*(AO250/Overheads!R$66),0))</f>
        <v>8.6478076834073936E-3</v>
      </c>
      <c r="BD250" s="215">
        <f ca="1">IF($AE250=FALSE,AP250*Overheads!$S$25,
IFERROR(Overheads!$O$50*AP250,0)
+IFERROR(Overheads!S$60*(AP250/Overheads!S$66),0))</f>
        <v>7.472190079973913E-3</v>
      </c>
      <c r="BE250" s="215">
        <f ca="1">IF($AE250=FALSE,AQ250*Overheads!$S$25,
IFERROR(Overheads!$O$50*AQ250,0)
+IFERROR(Overheads!T$60*(AQ250/Overheads!T$66),0))</f>
        <v>2.0141965845277407E-4</v>
      </c>
      <c r="BF250" s="215">
        <f ca="1">IF($AE250=FALSE,AR250*Overheads!$S$25,
IFERROR(Overheads!$O$50*AR250,0)
+IFERROR(Overheads!U$60*(AR250/Overheads!U$66),0))</f>
        <v>0</v>
      </c>
      <c r="BG250" s="155">
        <f t="shared" ca="1" si="176"/>
        <v>1.9065225659347252E-2</v>
      </c>
      <c r="BH250" s="165"/>
      <c r="BI250" s="215">
        <f t="shared" ca="1" si="177"/>
        <v>0.16914390108728947</v>
      </c>
      <c r="BJ250" s="215">
        <f t="shared" ca="1" si="143"/>
        <v>0.58235466171571937</v>
      </c>
      <c r="BK250" s="215">
        <f t="shared" ca="1" si="144"/>
        <v>0.46753813841433028</v>
      </c>
      <c r="BL250" s="215">
        <f t="shared" ca="1" si="145"/>
        <v>1.1561665264111801E-2</v>
      </c>
      <c r="BM250" s="215">
        <f t="shared" ca="1" si="146"/>
        <v>0</v>
      </c>
      <c r="BN250" s="155">
        <f t="shared" ca="1" si="178"/>
        <v>1.2305983664814508</v>
      </c>
      <c r="BO250" s="165"/>
      <c r="BP250" s="187" cm="1">
        <f t="array" ref="BP250">IFERROR(IF($X250=$X249,BP249,INDEX(Forecast_Capex_Input!AC$12:AC$286,$X250)),0)</f>
        <v>0</v>
      </c>
      <c r="BQ250" s="187" cm="1">
        <f t="array" ref="BQ250">IFERROR(IF($X250=$X249,BQ249,INDEX(Forecast_Capex_Input!AD$12:AD$286,$X250)),0)</f>
        <v>0</v>
      </c>
      <c r="BR250" s="187" cm="1">
        <f t="array" ref="BR250">IFERROR(IF($X250=$X249,BR249,INDEX(Forecast_Capex_Input!AE$12:AE$286,$X250)),0)</f>
        <v>0</v>
      </c>
      <c r="BS250" s="187" cm="1">
        <f t="array" ref="BS250">IFERROR(IF($X250=$X249,BS249,INDEX(Forecast_Capex_Input!AF$12:AF$286,$X250)),0)</f>
        <v>1</v>
      </c>
      <c r="BT250" s="187" cm="1">
        <f t="array" ref="BT250">IFERROR(IF($X250=$X249,BT249,INDEX(Forecast_Capex_Input!AG$12:AG$286,$X250)),0)</f>
        <v>0</v>
      </c>
      <c r="BU250" s="165"/>
      <c r="BV250" s="215">
        <f t="shared" si="147"/>
        <v>0</v>
      </c>
      <c r="BW250" s="215">
        <f t="shared" si="148"/>
        <v>0</v>
      </c>
      <c r="BX250" s="215">
        <f t="shared" si="149"/>
        <v>0</v>
      </c>
      <c r="BY250" s="215">
        <f t="shared" si="150"/>
        <v>1.0755516314582907</v>
      </c>
      <c r="BZ250" s="215">
        <f t="shared" si="151"/>
        <v>0</v>
      </c>
      <c r="CA250" s="155">
        <f t="shared" si="179"/>
        <v>1.0755516314582907</v>
      </c>
      <c r="CB250" s="165"/>
      <c r="CC250" s="215">
        <f t="shared" ca="1" si="152"/>
        <v>0</v>
      </c>
      <c r="CD250" s="215">
        <f t="shared" ca="1" si="153"/>
        <v>0</v>
      </c>
      <c r="CE250" s="215">
        <f t="shared" ca="1" si="154"/>
        <v>0</v>
      </c>
      <c r="CF250" s="215">
        <f t="shared" ca="1" si="155"/>
        <v>1.0755516314582907</v>
      </c>
      <c r="CG250" s="215">
        <f t="shared" ca="1" si="156"/>
        <v>0</v>
      </c>
      <c r="CH250" s="155">
        <f t="shared" ca="1" si="180"/>
        <v>1.0755516314582907</v>
      </c>
      <c r="CI250" s="165"/>
      <c r="CJ250" s="215">
        <f t="shared" ca="1" si="157"/>
        <v>0</v>
      </c>
      <c r="CK250" s="215">
        <f t="shared" ca="1" si="158"/>
        <v>0</v>
      </c>
      <c r="CL250" s="215">
        <f t="shared" ca="1" si="159"/>
        <v>0</v>
      </c>
      <c r="CM250" s="215">
        <f t="shared" ca="1" si="160"/>
        <v>0.13598150936381309</v>
      </c>
      <c r="CN250" s="215">
        <f t="shared" ca="1" si="161"/>
        <v>0</v>
      </c>
      <c r="CO250" s="155">
        <f t="shared" ca="1" si="181"/>
        <v>0.13598150936381309</v>
      </c>
      <c r="CP250" s="165"/>
      <c r="CQ250" s="223">
        <f t="shared" ca="1" si="162"/>
        <v>0</v>
      </c>
      <c r="CR250" s="223">
        <f t="shared" ca="1" si="163"/>
        <v>0</v>
      </c>
      <c r="CS250" s="223">
        <f t="shared" ca="1" si="164"/>
        <v>0</v>
      </c>
      <c r="CT250" s="223">
        <f t="shared" ca="1" si="165"/>
        <v>1.9065225659347252E-2</v>
      </c>
      <c r="CU250" s="223">
        <f t="shared" ca="1" si="166"/>
        <v>0</v>
      </c>
      <c r="CV250" s="155">
        <f t="shared" ca="1" si="182"/>
        <v>1.9065225659347252E-2</v>
      </c>
      <c r="CW250" s="165"/>
      <c r="CX250" s="215">
        <f t="shared" ca="1" si="183"/>
        <v>0</v>
      </c>
      <c r="CY250" s="215">
        <f t="shared" ca="1" si="167"/>
        <v>0</v>
      </c>
      <c r="CZ250" s="215">
        <f t="shared" ca="1" si="168"/>
        <v>0</v>
      </c>
      <c r="DA250" s="215">
        <f t="shared" ca="1" si="169"/>
        <v>1.230598366481451</v>
      </c>
      <c r="DB250" s="215">
        <f t="shared" ca="1" si="170"/>
        <v>0</v>
      </c>
      <c r="DC250" s="155">
        <f t="shared" ca="1" si="184"/>
        <v>1.230598366481451</v>
      </c>
      <c r="DD250" s="165"/>
      <c r="DE250" s="188" t="b" cm="1">
        <f t="array" aca="1" ref="DE250" ca="1">OR($G250=Forecast_Capex_Input!$BF$8:$BF$10)</f>
        <v>0</v>
      </c>
      <c r="DF250" s="188" cm="1">
        <f t="array" aca="1" ref="DF250" ca="1">IFERROR(INDEX(Forecast_Capex_Input!BG$12:BG$286,$X250)
*(INDEX(Forecast_Capex_Input!$H$12:$H$286,$X250)=Repex),0)
*$DE250</f>
        <v>0</v>
      </c>
      <c r="DG250" s="188" cm="1">
        <f t="array" aca="1" ref="DG250" ca="1">IFERROR(INDEX(Forecast_Capex_Input!BH$12:BH$286,$X250)
*(INDEX(Forecast_Capex_Input!$H$12:$H$286,$X250)=Repex),0)
*$DE250</f>
        <v>0</v>
      </c>
      <c r="DH250" s="188" cm="1">
        <f t="array" aca="1" ref="DH250" ca="1">IFERROR(INDEX(Forecast_Capex_Input!BI$12:BI$286,$X250)
*(INDEX(Forecast_Capex_Input!$H$12:$H$286,$X250)=Repex),0)
*$DE250</f>
        <v>0</v>
      </c>
      <c r="DI250" s="188" cm="1">
        <f t="array" aca="1" ref="DI250" ca="1">IFERROR(INDEX(Forecast_Capex_Input!BJ$12:BJ$286,$X250)
*(INDEX(Forecast_Capex_Input!$H$12:$H$286,$X250)=Repex),0)
*$DE250</f>
        <v>0</v>
      </c>
      <c r="DJ250" s="188" cm="1">
        <f t="array" aca="1" ref="DJ250" ca="1">IFERROR(INDEX(Forecast_Capex_Input!BK$12:BK$286,$X250)
*(INDEX(Forecast_Capex_Input!$H$12:$H$286,$X250)=Repex),0)
*$DE250</f>
        <v>0</v>
      </c>
      <c r="DK250" s="188" cm="1">
        <f t="array" aca="1" ref="DK250" ca="1">IFERROR(INDEX(Forecast_Capex_Input!BL$12:BL$286,$X250)
*(INDEX(Forecast_Capex_Input!$H$12:$H$286,$X250)=Repex),0)
*$DE250</f>
        <v>0</v>
      </c>
      <c r="DL250" s="165"/>
      <c r="DM250" s="188" t="b" cm="1">
        <f t="array" aca="1" ref="DM250" ca="1">OR($G250=Forecast_Capex_Input!$BN$8:$BN$9)</f>
        <v>0</v>
      </c>
      <c r="DN250" s="188" cm="1">
        <f t="array" aca="1" ref="DN250" ca="1">IFERROR(INDEX(Forecast_Capex_Input!BO$12:BO$286,$X250)
*(INDEX(Forecast_Capex_Input!$H$12:$H$286,$X250)=Repex),0)
*$DM250</f>
        <v>0</v>
      </c>
      <c r="DO250" s="188" cm="1">
        <f t="array" aca="1" ref="DO250" ca="1">IFERROR(INDEX(Forecast_Capex_Input!BP$12:BP$286,$X250)
*(INDEX(Forecast_Capex_Input!$H$12:$H$286,$X250)=Repex),0)
*$DM250</f>
        <v>0</v>
      </c>
      <c r="DP250" s="188" cm="1">
        <f t="array" aca="1" ref="DP250" ca="1">IFERROR(INDEX(Forecast_Capex_Input!BQ$12:BQ$286,$X250)
*(INDEX(Forecast_Capex_Input!$H$12:$H$286,$X250)=Repex),0)
*$DM250</f>
        <v>0</v>
      </c>
      <c r="DQ250" s="188" cm="1">
        <f t="array" aca="1" ref="DQ250" ca="1">IFERROR(INDEX(Forecast_Capex_Input!BR$12:BR$286,$X250)
*(INDEX(Forecast_Capex_Input!$H$12:$H$286,$X250)=Repex),0)
*$DM250</f>
        <v>0</v>
      </c>
      <c r="DR250" s="188" cm="1">
        <f t="array" aca="1" ref="DR250" ca="1">IFERROR(INDEX(Forecast_Capex_Input!BS$12:BS$286,$X250)
*(INDEX(Forecast_Capex_Input!$H$12:$H$286,$X250)=Repex),0)
*$DM250</f>
        <v>0</v>
      </c>
      <c r="DS250" s="165"/>
      <c r="DT250" s="188" t="b" cm="1">
        <f t="array" aca="1" ref="DT250" ca="1">OR($G250=Forecast_Capex_Input!$BU$8:$BU$10)</f>
        <v>1</v>
      </c>
      <c r="DU250" s="188" cm="1">
        <f t="array" aca="1" ref="DU250" ca="1">IFERROR(INDEX(Forecast_Capex_Input!BV$12:BV$286,$X250)
*(INDEX(Forecast_Capex_Input!$H$12:$H$286,$X250)=Repex),0)
*$DT250</f>
        <v>0.57894736842105265</v>
      </c>
      <c r="DV250" s="188" cm="1">
        <f t="array" aca="1" ref="DV250" ca="1">IFERROR(INDEX(Forecast_Capex_Input!BW$12:BW$286,$X250)
*(INDEX(Forecast_Capex_Input!$H$12:$H$286,$X250)=Repex),0)
*$DT250</f>
        <v>0.23923444976076555</v>
      </c>
      <c r="DW250" s="188" cm="1">
        <f t="array" aca="1" ref="DW250" ca="1">IFERROR(INDEX(Forecast_Capex_Input!BX$12:BX$286,$X250)
*(INDEX(Forecast_Capex_Input!$H$12:$H$286,$X250)=Repex),0)
*$DT250</f>
        <v>0.10526315789473684</v>
      </c>
      <c r="DX250" s="188" cm="1">
        <f t="array" aca="1" ref="DX250" ca="1">IFERROR(INDEX(Forecast_Capex_Input!BY$12:BY$286,$X250)
*(INDEX(Forecast_Capex_Input!$H$12:$H$286,$X250)=Repex),0)
*$DT250</f>
        <v>0</v>
      </c>
      <c r="DY250" s="188" cm="1">
        <f t="array" aca="1" ref="DY250" ca="1">IFERROR(INDEX(Forecast_Capex_Input!BZ$12:BZ$286,$X250)
*(INDEX(Forecast_Capex_Input!$H$12:$H$286,$X250)=Repex),0)
*$DT250</f>
        <v>0</v>
      </c>
      <c r="DZ250" s="188" cm="1">
        <f t="array" aca="1" ref="DZ250" ca="1">IFERROR(INDEX(Forecast_Capex_Input!CA$12:CA$286,$X250)
*(INDEX(Forecast_Capex_Input!$H$12:$H$286,$X250)=Repex),0)
*$DT250</f>
        <v>0</v>
      </c>
      <c r="EA250" s="188" cm="1">
        <f t="array" aca="1" ref="EA250" ca="1">IFERROR(INDEX(Forecast_Capex_Input!CB$12:CB$286,$X250)
*(INDEX(Forecast_Capex_Input!$H$12:$H$286,$X250)=Repex),0)
*$DT250</f>
        <v>7.6555023923444973E-2</v>
      </c>
      <c r="EB250" s="188" cm="1">
        <f t="array" aca="1" ref="EB250" ca="1">IFERROR(INDEX(Forecast_Capex_Input!CC$12:CC$286,$X250)
*(INDEX(Forecast_Capex_Input!$H$12:$H$286,$X250)=Repex),0)
*$DT250</f>
        <v>0</v>
      </c>
      <c r="EC250" s="165"/>
      <c r="ED250" s="226" t="str">
        <f t="shared" si="171"/>
        <v>N/A</v>
      </c>
      <c r="EE250" s="174" t="s">
        <v>15</v>
      </c>
    </row>
    <row r="251" spans="3:135" x14ac:dyDescent="0.2">
      <c r="C251" s="174">
        <f t="shared" si="172"/>
        <v>241</v>
      </c>
      <c r="D251" s="167" t="str" cm="1">
        <f t="array" ref="D251">IFERROR(INDEX(Forecast_Capex_Input!$D$12:$D$286,$X251),NA)</f>
        <v>Tenterfield Secondary Systems Renewal</v>
      </c>
      <c r="E251" s="172" t="b" cm="1">
        <f t="array" ref="E251">IF($X251=NA,NA,INDEX(Forecast_Capex_Input!$E$12:$E$286,$X251))</f>
        <v>1</v>
      </c>
      <c r="F251" s="167" t="str" cm="1">
        <f t="array" aca="1" ref="F251" ca="1">IFERROR(INDEX(General!$E$25:$E$26,$Y251),NA)</f>
        <v>Labour</v>
      </c>
      <c r="G251" s="167" t="str" cm="1">
        <f t="array" aca="1" ref="G251" ca="1">IFERROR(INDEX(Forecast_Capex_Input!$AI$11:$BB$11,$AA251),NA)</f>
        <v>Secondary Systems</v>
      </c>
      <c r="H251" s="189" cm="1">
        <f t="array" aca="1" ref="H251" ca="1">IFERROR(INDEX(Forecast_Capex_Input!$AI$12:$BB$286,$X251,$AA251),NA)</f>
        <v>0.95662650602409638</v>
      </c>
      <c r="I251" s="199" t="str" cm="1">
        <f t="array" ref="I251">IFERROR(INDEX(Forecast_Capex_Input!$F$12:$F$286,$X251),NA)</f>
        <v>Replacement Expenditure</v>
      </c>
      <c r="J251" s="199" t="str" cm="1">
        <f t="array" ref="J251">IFERROR(INDEX(Forecast_Capex_Input!G$12:G$286,$X251),NA)</f>
        <v>Digital Infrastructure</v>
      </c>
      <c r="K251" s="199" t="str" cm="1">
        <f t="array" ref="K251">IFERROR(INDEX(Forecast_Capex_Input!H$12:H$286,$X251),NA)</f>
        <v>Repex</v>
      </c>
      <c r="L251" s="199" t="str" cm="1">
        <f t="array" ref="L251">IFERROR(INDEX(Forecast_Capex_Input!I$12:I$286,$X251),NA)</f>
        <v>N/A</v>
      </c>
      <c r="M251" s="199" t="str" cm="1">
        <f t="array" ref="M251">IFERROR(INDEX(Forecast_Capex_Input!J$12:J$286,$X251),NA)</f>
        <v>N/A</v>
      </c>
      <c r="N251" s="199" t="str" cm="1">
        <f t="array" ref="N251">IFERROR(INDEX(Forecast_Capex_Input!K$12:K$286,$X251),NA)</f>
        <v>DI - Protection systems</v>
      </c>
      <c r="O251" s="199" t="str" cm="1">
        <f t="array" ref="O251">IFERROR(INDEX(Forecast_Capex_Input!L$12:L$286,$X251),NA)</f>
        <v>DI - Safe and Reliable Network</v>
      </c>
      <c r="P251" s="199" t="str" cm="1">
        <f t="array" ref="P251">IFERROR(INDEX(Forecast_Capex_Input!M$12:M$286,$X251),NA)</f>
        <v>N/A</v>
      </c>
      <c r="Q251" s="172" t="str" cm="1">
        <f t="array" ref="Q251">IFERROR(INDEX(Forecast_Capex_Input!N$12:N$286,$X251),NA)</f>
        <v>No</v>
      </c>
      <c r="R251" s="265" cm="1">
        <f t="array" ref="R251">IFERROR(INDEX(Forecast_Capex_Input!O$12:O$286,$X251),0)</f>
        <v>0</v>
      </c>
      <c r="S251" s="172" t="str" cm="1">
        <f t="array" ref="S251">IFERROR(INDEX(Forecast_Capex_Input!P$12:P$286,$X251),0)</f>
        <v>Safety security &amp; reliability</v>
      </c>
      <c r="T251" s="199" t="str" cm="1">
        <f t="array" aca="1" ref="T251" ca="1">IFERROR(INDEX(General!$K$84:$K$103,$AA251),NA)</f>
        <v>Secondary Systems (2018-23)</v>
      </c>
      <c r="U251" s="188" cm="1">
        <f t="array" aca="1" ref="U251" ca="1">IFERROR(
IF($F251=General!$E$25,INDEX(Forecast_Capex_Input!S$12:S$286,$X251),
INDEX(Forecast_Capex_Input!T$12:T$286,$X251)),0)</f>
        <v>0.20938780342955984</v>
      </c>
      <c r="V251" s="222" t="b">
        <f>IFERROR(INDEX(Overheads!$T$19:$T$26,MATCH($I251,Overheads!$E$19:$E$26,0)),FALSE)</f>
        <v>1</v>
      </c>
      <c r="W251" s="165"/>
      <c r="X251" s="174">
        <f>IFERROR(
IF(MATCH($C251,Forecast_Capex_Input!$CI$12:$CI$286,1)+1&gt;MAX(Forecast_Capex_Input!$C$12:$C$286),NA,
MATCH($C251,Forecast_Capex_Input!$CI$12:$CI$286,1)+1),1)</f>
        <v>97</v>
      </c>
      <c r="Y251" s="174" cm="1">
        <f t="array" aca="1" ref="Y251" ca="1">IFERROR(
IF(X250&lt;&gt;X251,1,
IF(COUNTIF(OFFSET(Y250,0,0,-INDEX(Forecast_Capex_Input!$CG$12:$CG$286,$X251)),Y250)=INDEX(Forecast_Capex_Input!$CG$12:$CG$286,$X251),Y250+1,Y250)),NA)</f>
        <v>1</v>
      </c>
      <c r="Z251" s="174" cm="1">
        <f t="array" ref="Z251">IFERROR($C251-IF($X251=1,1,INDEX(Forecast_Capex_Input!$CI$12:$CI$286,$X251-1))+1,NA)</f>
        <v>1</v>
      </c>
      <c r="AA251" s="174" cm="1">
        <f t="array" aca="1" ref="AA251" ca="1">IFERROR(IF(Y251=1,
INDEX(Forecast_Capex_Input!$AI$10:$BB$10,SMALL(IF(INDEX(Forecast_Capex_Input!$AI$12:$BB$286,$X251,0)&gt;0,COLUMN(Forecast_Capex_Input!$AI$10:$BB$10)-COLUMN(Forecast_Capex_Input!$AI$12)+1),ROWS(OFFSET(AA250,0,0,-$Z251)))),
OFFSET(AA250,-INDEX(Forecast_Capex_Input!$CG$12:$CG$286,$X251)+1,0)),NA)</f>
        <v>4</v>
      </c>
      <c r="AB251" s="174">
        <f t="shared" ca="1" si="141"/>
        <v>1</v>
      </c>
      <c r="AC251" s="222" t="b">
        <f t="shared" si="173"/>
        <v>0</v>
      </c>
      <c r="AD251" s="220" t="b">
        <v>0</v>
      </c>
      <c r="AE251" s="222" t="b">
        <f t="shared" si="142"/>
        <v>1</v>
      </c>
      <c r="AF251" s="165"/>
      <c r="AG251" s="215">
        <v>8.7045948919786384E-2</v>
      </c>
      <c r="AH251" s="215">
        <v>7.913268083616945E-2</v>
      </c>
      <c r="AI251" s="215">
        <v>3.9566340418084725E-2</v>
      </c>
      <c r="AJ251" s="215">
        <v>8.7045948919786384E-2</v>
      </c>
      <c r="AK251" s="215">
        <v>9.1002582961594872E-2</v>
      </c>
      <c r="AL251" s="155">
        <v>0.38379350205542179</v>
      </c>
      <c r="AM251" s="165"/>
      <c r="AN251" s="215" cm="1">
        <f t="array" aca="1" ref="AN251" ca="1">IFERROR(INDEX(General!O$33:O$34,$AB251)
*AG251,0)</f>
        <v>8.6904818314093704E-2</v>
      </c>
      <c r="AO251" s="215" cm="1">
        <f t="array" aca="1" ref="AO251" ca="1">IFERROR(INDEX(General!P$33:P$34,$AB251)
*AH251,0)</f>
        <v>7.9608626157804632E-2</v>
      </c>
      <c r="AP251" s="215" cm="1">
        <f t="array" aca="1" ref="AP251" ca="1">IFERROR(INDEX(General!Q$33:Q$34,$AB251)
*AI251,0)</f>
        <v>4.0162704606838816E-2</v>
      </c>
      <c r="AQ251" s="215" cm="1">
        <f t="array" aca="1" ref="AQ251" ca="1">IFERROR(INDEX(General!R$33:R$34,$AB251)
*AJ251,0)</f>
        <v>8.9085530139348584E-2</v>
      </c>
      <c r="AR251" s="215" cm="1">
        <f t="array" aca="1" ref="AR251" ca="1">IFERROR(INDEX(General!S$33:S$34,$AB251)
*AK251,0)</f>
        <v>9.3707751520099136E-2</v>
      </c>
      <c r="AS251" s="155">
        <f t="shared" ca="1" si="174"/>
        <v>0.38946943073818485</v>
      </c>
      <c r="AT251" s="165"/>
      <c r="AU251" s="215">
        <f ca="1">IF($AE251=FALSE,AN251*Overheads!$R$24*$V251,
IFERROR(Overheads!$O$49*$V251*AN251,0)
+IFERROR(Overheads!Q$59*$V251*(AN251/Overheads!Q$68),0))</f>
        <v>1.2172444649028953E-2</v>
      </c>
      <c r="AV251" s="215">
        <f ca="1">IF($AE251=FALSE,AO251*Overheads!$R$24*$V251,
IFERROR(Overheads!$O$49*$V251*AO251,0)
+IFERROR(Overheads!R$59*$V251*(AO251/Overheads!R$68),0))</f>
        <v>9.5013245953006753E-3</v>
      </c>
      <c r="AW251" s="215">
        <f ca="1">IF($AE251=FALSE,AP251*Overheads!$R$24*$V251,
IFERROR(Overheads!$O$49*$V251*AP251,0)
+IFERROR(Overheads!S$59*$V251*(AP251/Overheads!S$68),0))</f>
        <v>5.2228043160064052E-3</v>
      </c>
      <c r="AX251" s="215">
        <f ca="1">IF($AE251=FALSE,AQ251*Overheads!$R$24*$V251,
IFERROR(Overheads!$O$49*$V251*AQ251,0)
+IFERROR(Overheads!T$59*$V251*(AQ251/Overheads!T$68),0))</f>
        <v>1.2765158158383631E-2</v>
      </c>
      <c r="AY251" s="215">
        <f ca="1">IF($AE251=FALSE,AR251*Overheads!$R$24*$V251,
IFERROR(Overheads!$O$49*$V251*AR251,0)
+IFERROR(Overheads!U$59*$V251*(AR251/Overheads!U$68),0))</f>
        <v>1.1462941489364293E-2</v>
      </c>
      <c r="AZ251" s="155">
        <f t="shared" ca="1" si="175"/>
        <v>5.1124673208083962E-2</v>
      </c>
      <c r="BA251" s="165"/>
      <c r="BB251" s="215">
        <f ca="1">IF($AE251=FALSE,AN251*Overheads!$S$25,
IFERROR(Overheads!$O$50*AN251,0)
+IFERROR(Overheads!Q$60*(AN251/Overheads!Q$66),0))</f>
        <v>1.6337070828073173E-3</v>
      </c>
      <c r="BC251" s="215">
        <f ca="1">IF($AE251=FALSE,AO251*Overheads!$S$25,
IFERROR(Overheads!$O$50*AO251,0)
+IFERROR(Overheads!R$60*(AO251/Overheads!R$66),0))</f>
        <v>1.3432046547370631E-3</v>
      </c>
      <c r="BD251" s="215">
        <f ca="1">IF($AE251=FALSE,AP251*Overheads!$S$25,
IFERROR(Overheads!$O$50*AP251,0)
+IFERROR(Overheads!S$60*(AP251/Overheads!S$66),0))</f>
        <v>7.3713160205759662E-4</v>
      </c>
      <c r="BE251" s="215">
        <f ca="1">IF($AE251=FALSE,AQ251*Overheads!$S$25,
IFERROR(Overheads!$O$50*AQ251,0)
+IFERROR(Overheads!T$60*(AQ251/Overheads!T$66),0))</f>
        <v>1.8058351520049802E-3</v>
      </c>
      <c r="BF251" s="215">
        <f ca="1">IF($AE251=FALSE,AR251*Overheads!$S$25,
IFERROR(Overheads!$O$50*AR251,0)
+IFERROR(Overheads!U$60*(AR251/Overheads!U$66),0))</f>
        <v>1.6777854272986207E-3</v>
      </c>
      <c r="BG251" s="155">
        <f t="shared" ca="1" si="176"/>
        <v>7.1976639189055783E-3</v>
      </c>
      <c r="BH251" s="165"/>
      <c r="BI251" s="215">
        <f t="shared" ca="1" si="177"/>
        <v>0.10071097004592998</v>
      </c>
      <c r="BJ251" s="215">
        <f t="shared" ca="1" si="143"/>
        <v>9.0453155407842364E-2</v>
      </c>
      <c r="BK251" s="215">
        <f t="shared" ca="1" si="144"/>
        <v>4.6122640524902815E-2</v>
      </c>
      <c r="BL251" s="215">
        <f t="shared" ca="1" si="145"/>
        <v>0.10365652344973721</v>
      </c>
      <c r="BM251" s="215">
        <f t="shared" ca="1" si="146"/>
        <v>0.10684847843676204</v>
      </c>
      <c r="BN251" s="155">
        <f t="shared" ca="1" si="178"/>
        <v>0.44779176786517438</v>
      </c>
      <c r="BO251" s="165"/>
      <c r="BP251" s="187" cm="1">
        <f t="array" ref="BP251">IFERROR(IF($X251=$X250,BP250,INDEX(Forecast_Capex_Input!AC$12:AC$286,$X251)),0)</f>
        <v>0.1</v>
      </c>
      <c r="BQ251" s="187" cm="1">
        <f t="array" ref="BQ251">IFERROR(IF($X251=$X250,BQ250,INDEX(Forecast_Capex_Input!AD$12:AD$286,$X251)),0)</f>
        <v>0.11</v>
      </c>
      <c r="BR251" s="187" cm="1">
        <f t="array" ref="BR251">IFERROR(IF($X251=$X250,BR250,INDEX(Forecast_Capex_Input!AE$12:AE$286,$X251)),0)</f>
        <v>0.14000000000000001</v>
      </c>
      <c r="BS251" s="187" cm="1">
        <f t="array" ref="BS251">IFERROR(IF($X251=$X250,BS250,INDEX(Forecast_Capex_Input!AF$12:AF$286,$X251)),0)</f>
        <v>0.32</v>
      </c>
      <c r="BT251" s="187" cm="1">
        <f t="array" ref="BT251">IFERROR(IF($X251=$X250,BT250,INDEX(Forecast_Capex_Input!AG$12:AG$286,$X251)),0)</f>
        <v>0.33</v>
      </c>
      <c r="BU251" s="165"/>
      <c r="BV251" s="215">
        <f t="shared" si="147"/>
        <v>3.837935020554218E-2</v>
      </c>
      <c r="BW251" s="215">
        <f t="shared" si="148"/>
        <v>4.2217285226096399E-2</v>
      </c>
      <c r="BX251" s="215">
        <f t="shared" si="149"/>
        <v>5.3731090287759055E-2</v>
      </c>
      <c r="BY251" s="215">
        <f t="shared" si="150"/>
        <v>0.12281392065773497</v>
      </c>
      <c r="BZ251" s="215">
        <f t="shared" si="151"/>
        <v>0.12665185567828918</v>
      </c>
      <c r="CA251" s="155">
        <f t="shared" si="179"/>
        <v>0.38379350205542179</v>
      </c>
      <c r="CB251" s="165"/>
      <c r="CC251" s="215">
        <f t="shared" ca="1" si="152"/>
        <v>3.8946943073818491E-2</v>
      </c>
      <c r="CD251" s="215">
        <f t="shared" ca="1" si="153"/>
        <v>4.2841637381200337E-2</v>
      </c>
      <c r="CE251" s="215">
        <f t="shared" ca="1" si="154"/>
        <v>5.4525720303345883E-2</v>
      </c>
      <c r="CF251" s="215">
        <f t="shared" ca="1" si="155"/>
        <v>0.12463021783621915</v>
      </c>
      <c r="CG251" s="215">
        <f t="shared" ca="1" si="156"/>
        <v>0.12852491214360101</v>
      </c>
      <c r="CH251" s="155">
        <f t="shared" ca="1" si="180"/>
        <v>0.38946943073818485</v>
      </c>
      <c r="CI251" s="165"/>
      <c r="CJ251" s="215">
        <f t="shared" ca="1" si="157"/>
        <v>5.1124673208083962E-3</v>
      </c>
      <c r="CK251" s="215">
        <f t="shared" ca="1" si="158"/>
        <v>5.6237140528892357E-3</v>
      </c>
      <c r="CL251" s="215">
        <f t="shared" ca="1" si="159"/>
        <v>7.1574542491317557E-3</v>
      </c>
      <c r="CM251" s="215">
        <f t="shared" ca="1" si="160"/>
        <v>1.6359895426586869E-2</v>
      </c>
      <c r="CN251" s="215">
        <f t="shared" ca="1" si="161"/>
        <v>1.687114215866771E-2</v>
      </c>
      <c r="CO251" s="155">
        <f t="shared" ca="1" si="181"/>
        <v>5.1124673208083969E-2</v>
      </c>
      <c r="CP251" s="165"/>
      <c r="CQ251" s="223">
        <f t="shared" ca="1" si="162"/>
        <v>7.1976639189055792E-4</v>
      </c>
      <c r="CR251" s="223">
        <f t="shared" ca="1" si="163"/>
        <v>7.9174303107961363E-4</v>
      </c>
      <c r="CS251" s="223">
        <f t="shared" ca="1" si="164"/>
        <v>1.007672948646781E-3</v>
      </c>
      <c r="CT251" s="223">
        <f t="shared" ca="1" si="165"/>
        <v>2.3032524540497852E-3</v>
      </c>
      <c r="CU251" s="223">
        <f t="shared" ca="1" si="166"/>
        <v>2.3752290932388411E-3</v>
      </c>
      <c r="CV251" s="155">
        <f t="shared" ca="1" si="182"/>
        <v>7.1976639189055783E-3</v>
      </c>
      <c r="CW251" s="165"/>
      <c r="CX251" s="215">
        <f t="shared" ca="1" si="183"/>
        <v>4.4779176786517445E-2</v>
      </c>
      <c r="CY251" s="215">
        <f t="shared" ca="1" si="167"/>
        <v>4.9257094465169189E-2</v>
      </c>
      <c r="CZ251" s="215">
        <f t="shared" ca="1" si="168"/>
        <v>6.2690847501124428E-2</v>
      </c>
      <c r="DA251" s="215">
        <f t="shared" ca="1" si="169"/>
        <v>0.1432933657168558</v>
      </c>
      <c r="DB251" s="215">
        <f t="shared" ca="1" si="170"/>
        <v>0.14777128339550755</v>
      </c>
      <c r="DC251" s="155">
        <f t="shared" ca="1" si="184"/>
        <v>0.44779176786517444</v>
      </c>
      <c r="DD251" s="165"/>
      <c r="DE251" s="188" t="b" cm="1">
        <f t="array" aca="1" ref="DE251" ca="1">OR($G251=Forecast_Capex_Input!$BF$8:$BF$10)</f>
        <v>0</v>
      </c>
      <c r="DF251" s="188" cm="1">
        <f t="array" aca="1" ref="DF251" ca="1">IFERROR(INDEX(Forecast_Capex_Input!BG$12:BG$286,$X251)
*(INDEX(Forecast_Capex_Input!$H$12:$H$286,$X251)=Repex),0)
*$DE251</f>
        <v>0</v>
      </c>
      <c r="DG251" s="188" cm="1">
        <f t="array" aca="1" ref="DG251" ca="1">IFERROR(INDEX(Forecast_Capex_Input!BH$12:BH$286,$X251)
*(INDEX(Forecast_Capex_Input!$H$12:$H$286,$X251)=Repex),0)
*$DE251</f>
        <v>0</v>
      </c>
      <c r="DH251" s="188" cm="1">
        <f t="array" aca="1" ref="DH251" ca="1">IFERROR(INDEX(Forecast_Capex_Input!BI$12:BI$286,$X251)
*(INDEX(Forecast_Capex_Input!$H$12:$H$286,$X251)=Repex),0)
*$DE251</f>
        <v>0</v>
      </c>
      <c r="DI251" s="188" cm="1">
        <f t="array" aca="1" ref="DI251" ca="1">IFERROR(INDEX(Forecast_Capex_Input!BJ$12:BJ$286,$X251)
*(INDEX(Forecast_Capex_Input!$H$12:$H$286,$X251)=Repex),0)
*$DE251</f>
        <v>0</v>
      </c>
      <c r="DJ251" s="188" cm="1">
        <f t="array" aca="1" ref="DJ251" ca="1">IFERROR(INDEX(Forecast_Capex_Input!BK$12:BK$286,$X251)
*(INDEX(Forecast_Capex_Input!$H$12:$H$286,$X251)=Repex),0)
*$DE251</f>
        <v>0</v>
      </c>
      <c r="DK251" s="188" cm="1">
        <f t="array" aca="1" ref="DK251" ca="1">IFERROR(INDEX(Forecast_Capex_Input!BL$12:BL$286,$X251)
*(INDEX(Forecast_Capex_Input!$H$12:$H$286,$X251)=Repex),0)
*$DE251</f>
        <v>0</v>
      </c>
      <c r="DL251" s="165"/>
      <c r="DM251" s="188" t="b" cm="1">
        <f t="array" aca="1" ref="DM251" ca="1">OR($G251=Forecast_Capex_Input!$BN$8:$BN$9)</f>
        <v>0</v>
      </c>
      <c r="DN251" s="188" cm="1">
        <f t="array" aca="1" ref="DN251" ca="1">IFERROR(INDEX(Forecast_Capex_Input!BO$12:BO$286,$X251)
*(INDEX(Forecast_Capex_Input!$H$12:$H$286,$X251)=Repex),0)
*$DM251</f>
        <v>0</v>
      </c>
      <c r="DO251" s="188" cm="1">
        <f t="array" aca="1" ref="DO251" ca="1">IFERROR(INDEX(Forecast_Capex_Input!BP$12:BP$286,$X251)
*(INDEX(Forecast_Capex_Input!$H$12:$H$286,$X251)=Repex),0)
*$DM251</f>
        <v>0</v>
      </c>
      <c r="DP251" s="188" cm="1">
        <f t="array" aca="1" ref="DP251" ca="1">IFERROR(INDEX(Forecast_Capex_Input!BQ$12:BQ$286,$X251)
*(INDEX(Forecast_Capex_Input!$H$12:$H$286,$X251)=Repex),0)
*$DM251</f>
        <v>0</v>
      </c>
      <c r="DQ251" s="188" cm="1">
        <f t="array" aca="1" ref="DQ251" ca="1">IFERROR(INDEX(Forecast_Capex_Input!BR$12:BR$286,$X251)
*(INDEX(Forecast_Capex_Input!$H$12:$H$286,$X251)=Repex),0)
*$DM251</f>
        <v>0</v>
      </c>
      <c r="DR251" s="188" cm="1">
        <f t="array" aca="1" ref="DR251" ca="1">IFERROR(INDEX(Forecast_Capex_Input!BS$12:BS$286,$X251)
*(INDEX(Forecast_Capex_Input!$H$12:$H$286,$X251)=Repex),0)
*$DM251</f>
        <v>0</v>
      </c>
      <c r="DS251" s="165"/>
      <c r="DT251" s="188" t="b" cm="1">
        <f t="array" aca="1" ref="DT251" ca="1">OR($G251=Forecast_Capex_Input!$BU$8:$BU$10)</f>
        <v>1</v>
      </c>
      <c r="DU251" s="188" cm="1">
        <f t="array" aca="1" ref="DU251" ca="1">IFERROR(INDEX(Forecast_Capex_Input!BV$12:BV$286,$X251)
*(INDEX(Forecast_Capex_Input!$H$12:$H$286,$X251)=Repex),0)
*$DT251</f>
        <v>0.47710843373493977</v>
      </c>
      <c r="DV251" s="188" cm="1">
        <f t="array" aca="1" ref="DV251" ca="1">IFERROR(INDEX(Forecast_Capex_Input!BW$12:BW$286,$X251)
*(INDEX(Forecast_Capex_Input!$H$12:$H$286,$X251)=Repex),0)
*$DT251</f>
        <v>0.42168674698795183</v>
      </c>
      <c r="DW251" s="188" cm="1">
        <f t="array" aca="1" ref="DW251" ca="1">IFERROR(INDEX(Forecast_Capex_Input!BX$12:BX$286,$X251)
*(INDEX(Forecast_Capex_Input!$H$12:$H$286,$X251)=Repex),0)
*$DT251</f>
        <v>5.7831325301204821E-2</v>
      </c>
      <c r="DX251" s="188" cm="1">
        <f t="array" aca="1" ref="DX251" ca="1">IFERROR(INDEX(Forecast_Capex_Input!BY$12:BY$286,$X251)
*(INDEX(Forecast_Capex_Input!$H$12:$H$286,$X251)=Repex),0)
*$DT251</f>
        <v>0</v>
      </c>
      <c r="DY251" s="188" cm="1">
        <f t="array" aca="1" ref="DY251" ca="1">IFERROR(INDEX(Forecast_Capex_Input!BZ$12:BZ$286,$X251)
*(INDEX(Forecast_Capex_Input!$H$12:$H$286,$X251)=Repex),0)
*$DT251</f>
        <v>0</v>
      </c>
      <c r="DZ251" s="188" cm="1">
        <f t="array" aca="1" ref="DZ251" ca="1">IFERROR(INDEX(Forecast_Capex_Input!CA$12:CA$286,$X251)
*(INDEX(Forecast_Capex_Input!$H$12:$H$286,$X251)=Repex),0)
*$DT251</f>
        <v>0</v>
      </c>
      <c r="EA251" s="188" cm="1">
        <f t="array" aca="1" ref="EA251" ca="1">IFERROR(INDEX(Forecast_Capex_Input!CB$12:CB$286,$X251)
*(INDEX(Forecast_Capex_Input!$H$12:$H$286,$X251)=Repex),0)
*$DT251</f>
        <v>4.3373493975903614E-2</v>
      </c>
      <c r="EB251" s="188" cm="1">
        <f t="array" aca="1" ref="EB251" ca="1">IFERROR(INDEX(Forecast_Capex_Input!CC$12:CC$286,$X251)
*(INDEX(Forecast_Capex_Input!$H$12:$H$286,$X251)=Repex),0)
*$DT251</f>
        <v>0</v>
      </c>
      <c r="EC251" s="165"/>
      <c r="ED251" s="226" t="str">
        <f t="shared" si="171"/>
        <v>N/A</v>
      </c>
      <c r="EE251" s="174" t="s">
        <v>15</v>
      </c>
    </row>
    <row r="252" spans="3:135" x14ac:dyDescent="0.2">
      <c r="C252" s="174">
        <f t="shared" si="172"/>
        <v>242</v>
      </c>
      <c r="D252" s="167" t="str" cm="1">
        <f t="array" ref="D252">IFERROR(INDEX(Forecast_Capex_Input!$D$12:$D$286,$X252),NA)</f>
        <v>Tenterfield Secondary Systems Renewal</v>
      </c>
      <c r="E252" s="172" t="b" cm="1">
        <f t="array" ref="E252">IF($X252=NA,NA,INDEX(Forecast_Capex_Input!$E$12:$E$286,$X252))</f>
        <v>1</v>
      </c>
      <c r="F252" s="167" t="str" cm="1">
        <f t="array" aca="1" ref="F252" ca="1">IFERROR(INDEX(General!$E$25:$E$26,$Y252),NA)</f>
        <v>Labour</v>
      </c>
      <c r="G252" s="167" t="str" cm="1">
        <f t="array" aca="1" ref="G252" ca="1">IFERROR(INDEX(Forecast_Capex_Input!$AI$11:$BB$11,$AA252),NA)</f>
        <v>Business IT</v>
      </c>
      <c r="H252" s="189" cm="1">
        <f t="array" aca="1" ref="H252" ca="1">IFERROR(INDEX(Forecast_Capex_Input!$AI$12:$BB$286,$X252,$AA252),NA)</f>
        <v>4.3373493975903614E-2</v>
      </c>
      <c r="I252" s="199" t="str" cm="1">
        <f t="array" ref="I252">IFERROR(INDEX(Forecast_Capex_Input!$F$12:$F$286,$X252),NA)</f>
        <v>Replacement Expenditure</v>
      </c>
      <c r="J252" s="199" t="str" cm="1">
        <f t="array" ref="J252">IFERROR(INDEX(Forecast_Capex_Input!G$12:G$286,$X252),NA)</f>
        <v>Digital Infrastructure</v>
      </c>
      <c r="K252" s="199" t="str" cm="1">
        <f t="array" ref="K252">IFERROR(INDEX(Forecast_Capex_Input!H$12:H$286,$X252),NA)</f>
        <v>Repex</v>
      </c>
      <c r="L252" s="199" t="str" cm="1">
        <f t="array" ref="L252">IFERROR(INDEX(Forecast_Capex_Input!I$12:I$286,$X252),NA)</f>
        <v>N/A</v>
      </c>
      <c r="M252" s="199" t="str" cm="1">
        <f t="array" ref="M252">IFERROR(INDEX(Forecast_Capex_Input!J$12:J$286,$X252),NA)</f>
        <v>N/A</v>
      </c>
      <c r="N252" s="199" t="str" cm="1">
        <f t="array" ref="N252">IFERROR(INDEX(Forecast_Capex_Input!K$12:K$286,$X252),NA)</f>
        <v>DI - Protection systems</v>
      </c>
      <c r="O252" s="199" t="str" cm="1">
        <f t="array" ref="O252">IFERROR(INDEX(Forecast_Capex_Input!L$12:L$286,$X252),NA)</f>
        <v>DI - Safe and Reliable Network</v>
      </c>
      <c r="P252" s="199" t="str" cm="1">
        <f t="array" ref="P252">IFERROR(INDEX(Forecast_Capex_Input!M$12:M$286,$X252),NA)</f>
        <v>N/A</v>
      </c>
      <c r="Q252" s="172" t="str" cm="1">
        <f t="array" ref="Q252">IFERROR(INDEX(Forecast_Capex_Input!N$12:N$286,$X252),NA)</f>
        <v>No</v>
      </c>
      <c r="R252" s="265" cm="1">
        <f t="array" ref="R252">IFERROR(INDEX(Forecast_Capex_Input!O$12:O$286,$X252),0)</f>
        <v>0</v>
      </c>
      <c r="S252" s="172" t="str" cm="1">
        <f t="array" ref="S252">IFERROR(INDEX(Forecast_Capex_Input!P$12:P$286,$X252),0)</f>
        <v>Safety security &amp; reliability</v>
      </c>
      <c r="T252" s="199" t="str" cm="1">
        <f t="array" aca="1" ref="T252" ca="1">IFERROR(INDEX(General!$K$84:$K$103,$AA252),NA)</f>
        <v>Business IT (2018 onwards)</v>
      </c>
      <c r="U252" s="188" cm="1">
        <f t="array" aca="1" ref="U252" ca="1">IFERROR(
IF($F252=General!$E$25,INDEX(Forecast_Capex_Input!S$12:S$286,$X252),
INDEX(Forecast_Capex_Input!T$12:T$286,$X252)),0)</f>
        <v>0.20938780342955984</v>
      </c>
      <c r="V252" s="222" t="b">
        <f>IFERROR(INDEX(Overheads!$T$19:$T$26,MATCH($I252,Overheads!$E$19:$E$26,0)),FALSE)</f>
        <v>1</v>
      </c>
      <c r="W252" s="165"/>
      <c r="X252" s="174">
        <f>IFERROR(
IF(MATCH($C252,Forecast_Capex_Input!$CI$12:$CI$286,1)+1&gt;MAX(Forecast_Capex_Input!$C$12:$C$286),NA,
MATCH($C252,Forecast_Capex_Input!$CI$12:$CI$286,1)+1),1)</f>
        <v>97</v>
      </c>
      <c r="Y252" s="174" cm="1">
        <f t="array" aca="1" ref="Y252" ca="1">IFERROR(
IF(X251&lt;&gt;X252,1,
IF(COUNTIF(OFFSET(Y251,0,0,-INDEX(Forecast_Capex_Input!$CG$12:$CG$286,$X252)),Y251)=INDEX(Forecast_Capex_Input!$CG$12:$CG$286,$X252),Y251+1,Y251)),NA)</f>
        <v>1</v>
      </c>
      <c r="Z252" s="174" cm="1">
        <f t="array" ref="Z252">IFERROR($C252-IF($X252=1,1,INDEX(Forecast_Capex_Input!$CI$12:$CI$286,$X252-1))+1,NA)</f>
        <v>2</v>
      </c>
      <c r="AA252" s="174" cm="1">
        <f t="array" aca="1" ref="AA252" ca="1">IFERROR(IF(Y252=1,
INDEX(Forecast_Capex_Input!$AI$10:$BB$10,SMALL(IF(INDEX(Forecast_Capex_Input!$AI$12:$BB$286,$X252,0)&gt;0,COLUMN(Forecast_Capex_Input!$AI$10:$BB$10)-COLUMN(Forecast_Capex_Input!$AI$12)+1),ROWS(OFFSET(AA251,0,0,-$Z252)))),
OFFSET(AA251,-INDEX(Forecast_Capex_Input!$CG$12:$CG$286,$X252)+1,0)),NA)</f>
        <v>6</v>
      </c>
      <c r="AB252" s="174">
        <f t="shared" ca="1" si="141"/>
        <v>1</v>
      </c>
      <c r="AC252" s="222" t="b">
        <f t="shared" si="173"/>
        <v>0</v>
      </c>
      <c r="AD252" s="220" t="b">
        <v>0</v>
      </c>
      <c r="AE252" s="222" t="b">
        <f t="shared" si="142"/>
        <v>1</v>
      </c>
      <c r="AF252" s="165"/>
      <c r="AG252" s="215">
        <v>3.9466677092094586E-3</v>
      </c>
      <c r="AH252" s="215">
        <v>3.587879735644962E-3</v>
      </c>
      <c r="AI252" s="215">
        <v>1.793939867822481E-3</v>
      </c>
      <c r="AJ252" s="215">
        <v>3.9466677092094586E-3</v>
      </c>
      <c r="AK252" s="215">
        <v>4.1260616959917073E-3</v>
      </c>
      <c r="AL252" s="155">
        <v>1.7401216717878067E-2</v>
      </c>
      <c r="AM252" s="165"/>
      <c r="AN252" s="215" cm="1">
        <f t="array" aca="1" ref="AN252" ca="1">IFERROR(INDEX(General!O$33:O$34,$AB252)
*AG252,0)</f>
        <v>3.9402688404374985E-3</v>
      </c>
      <c r="AO252" s="215" cm="1">
        <f t="array" aca="1" ref="AO252" ca="1">IFERROR(INDEX(General!P$33:P$34,$AB252)
*AH252,0)</f>
        <v>3.6094591205049955E-3</v>
      </c>
      <c r="AP252" s="215" cm="1">
        <f t="array" aca="1" ref="AP252" ca="1">IFERROR(INDEX(General!Q$33:Q$34,$AB252)
*AI252,0)</f>
        <v>1.8209790501841274E-3</v>
      </c>
      <c r="AQ252" s="215" cm="1">
        <f t="array" aca="1" ref="AQ252" ca="1">IFERROR(INDEX(General!R$33:R$34,$AB252)
*AJ252,0)</f>
        <v>4.0391424244540924E-3</v>
      </c>
      <c r="AR252" s="215" cm="1">
        <f t="array" aca="1" ref="AR252" ca="1">IFERROR(INDEX(General!S$33:S$34,$AB252)
*AK252,0)</f>
        <v>4.2487141747148223E-3</v>
      </c>
      <c r="AS252" s="155">
        <f t="shared" ca="1" si="174"/>
        <v>1.7658563610295535E-2</v>
      </c>
      <c r="AT252" s="165"/>
      <c r="AU252" s="215">
        <f ca="1">IF($AE252=FALSE,AN252*Overheads!$R$24*$V252,
IFERROR(Overheads!$O$49*$V252*AN252,0)
+IFERROR(Overheads!Q$59*$V252*(AN252/Overheads!Q$68),0))</f>
        <v>5.5189925360836576E-4</v>
      </c>
      <c r="AV252" s="215">
        <f ca="1">IF($AE252=FALSE,AO252*Overheads!$R$24*$V252,
IFERROR(Overheads!$O$49*$V252*AO252,0)
+IFERROR(Overheads!R$59*$V252*(AO252/Overheads!R$68),0))</f>
        <v>4.307905358070835E-4</v>
      </c>
      <c r="AW252" s="215">
        <f ca="1">IF($AE252=FALSE,AP252*Overheads!$R$24*$V252,
IFERROR(Overheads!$O$49*$V252*AP252,0)
+IFERROR(Overheads!S$59*$V252*(AP252/Overheads!S$68),0))</f>
        <v>2.3680221080129793E-4</v>
      </c>
      <c r="AX252" s="215">
        <f ca="1">IF($AE252=FALSE,AQ252*Overheads!$R$24*$V252,
IFERROR(Overheads!$O$49*$V252*AQ252,0)
+IFERROR(Overheads!T$59*$V252*(AQ252/Overheads!T$68),0))</f>
        <v>5.7877291398212942E-4</v>
      </c>
      <c r="AY252" s="215">
        <f ca="1">IF($AE252=FALSE,AR252*Overheads!$R$24*$V252,
IFERROR(Overheads!$O$49*$V252*AR252,0)
+IFERROR(Overheads!U$59*$V252*(AR252/Overheads!U$68),0))</f>
        <v>5.1973034460593768E-4</v>
      </c>
      <c r="AZ252" s="155">
        <f t="shared" ca="1" si="175"/>
        <v>2.3179952588048142E-3</v>
      </c>
      <c r="BA252" s="165"/>
      <c r="BB252" s="215">
        <f ca="1">IF($AE252=FALSE,AN252*Overheads!$S$25,
IFERROR(Overheads!$O$50*AN252,0)
+IFERROR(Overheads!Q$60*(AN252/Overheads!Q$66),0))</f>
        <v>7.4072361437107597E-5</v>
      </c>
      <c r="BC252" s="215">
        <f ca="1">IF($AE252=FALSE,AO252*Overheads!$S$25,
IFERROR(Overheads!$O$50*AO252,0)
+IFERROR(Overheads!R$60*(AO252/Overheads!R$66),0))</f>
        <v>6.0900966713519229E-5</v>
      </c>
      <c r="BD252" s="215">
        <f ca="1">IF($AE252=FALSE,AP252*Overheads!$S$25,
IFERROR(Overheads!$O$50*AP252,0)
+IFERROR(Overheads!S$60*(AP252/Overheads!S$66),0))</f>
        <v>3.3421583972384728E-5</v>
      </c>
      <c r="BE252" s="215">
        <f ca="1">IF($AE252=FALSE,AQ252*Overheads!$S$25,
IFERROR(Overheads!$O$50*AQ252,0)
+IFERROR(Overheads!T$60*(AQ252/Overheads!T$66),0))</f>
        <v>8.1876656765968894E-5</v>
      </c>
      <c r="BF252" s="215">
        <f ca="1">IF($AE252=FALSE,AR252*Overheads!$S$25,
IFERROR(Overheads!$O$50*AR252,0)
+IFERROR(Overheads!U$60*(AR252/Overheads!U$66),0))</f>
        <v>7.6070875796914803E-5</v>
      </c>
      <c r="BG252" s="155">
        <f t="shared" ca="1" si="176"/>
        <v>3.2634244468589528E-4</v>
      </c>
      <c r="BH252" s="165"/>
      <c r="BI252" s="215">
        <f t="shared" ca="1" si="177"/>
        <v>4.5662404554829717E-3</v>
      </c>
      <c r="BJ252" s="215">
        <f t="shared" ca="1" si="143"/>
        <v>4.1011506230255977E-3</v>
      </c>
      <c r="BK252" s="215">
        <f t="shared" ca="1" si="144"/>
        <v>2.0912028449578102E-3</v>
      </c>
      <c r="BL252" s="215">
        <f t="shared" ca="1" si="145"/>
        <v>4.6997919952021907E-3</v>
      </c>
      <c r="BM252" s="215">
        <f t="shared" ca="1" si="146"/>
        <v>4.8445153951176753E-3</v>
      </c>
      <c r="BN252" s="155">
        <f t="shared" ca="1" si="178"/>
        <v>2.0302901313786245E-2</v>
      </c>
      <c r="BO252" s="165"/>
      <c r="BP252" s="187" cm="1">
        <f t="array" ref="BP252">IFERROR(IF($X252=$X251,BP251,INDEX(Forecast_Capex_Input!AC$12:AC$286,$X252)),0)</f>
        <v>0.1</v>
      </c>
      <c r="BQ252" s="187" cm="1">
        <f t="array" ref="BQ252">IFERROR(IF($X252=$X251,BQ251,INDEX(Forecast_Capex_Input!AD$12:AD$286,$X252)),0)</f>
        <v>0.11</v>
      </c>
      <c r="BR252" s="187" cm="1">
        <f t="array" ref="BR252">IFERROR(IF($X252=$X251,BR251,INDEX(Forecast_Capex_Input!AE$12:AE$286,$X252)),0)</f>
        <v>0.14000000000000001</v>
      </c>
      <c r="BS252" s="187" cm="1">
        <f t="array" ref="BS252">IFERROR(IF($X252=$X251,BS251,INDEX(Forecast_Capex_Input!AF$12:AF$286,$X252)),0)</f>
        <v>0.32</v>
      </c>
      <c r="BT252" s="187" cm="1">
        <f t="array" ref="BT252">IFERROR(IF($X252=$X251,BT251,INDEX(Forecast_Capex_Input!AG$12:AG$286,$X252)),0)</f>
        <v>0.33</v>
      </c>
      <c r="BU252" s="165"/>
      <c r="BV252" s="215">
        <f t="shared" si="147"/>
        <v>1.7401216717878067E-3</v>
      </c>
      <c r="BW252" s="215">
        <f t="shared" si="148"/>
        <v>1.9141338389665873E-3</v>
      </c>
      <c r="BX252" s="215">
        <f t="shared" si="149"/>
        <v>2.4361703405029298E-3</v>
      </c>
      <c r="BY252" s="215">
        <f t="shared" si="150"/>
        <v>5.5683893497209813E-3</v>
      </c>
      <c r="BZ252" s="215">
        <f t="shared" si="151"/>
        <v>5.742401516899762E-3</v>
      </c>
      <c r="CA252" s="155">
        <f t="shared" si="179"/>
        <v>1.7401216717878067E-2</v>
      </c>
      <c r="CB252" s="165"/>
      <c r="CC252" s="215">
        <f t="shared" ca="1" si="152"/>
        <v>1.7658563610295536E-3</v>
      </c>
      <c r="CD252" s="215">
        <f t="shared" ca="1" si="153"/>
        <v>1.9424419971325088E-3</v>
      </c>
      <c r="CE252" s="215">
        <f t="shared" ca="1" si="154"/>
        <v>2.4721989054413752E-3</v>
      </c>
      <c r="CF252" s="215">
        <f t="shared" ca="1" si="155"/>
        <v>5.6507403552945711E-3</v>
      </c>
      <c r="CG252" s="215">
        <f t="shared" ca="1" si="156"/>
        <v>5.827325991397527E-3</v>
      </c>
      <c r="CH252" s="155">
        <f t="shared" ca="1" si="180"/>
        <v>1.7658563610295535E-2</v>
      </c>
      <c r="CI252" s="165"/>
      <c r="CJ252" s="215">
        <f t="shared" ca="1" si="157"/>
        <v>2.3179952588048142E-4</v>
      </c>
      <c r="CK252" s="215">
        <f t="shared" ca="1" si="158"/>
        <v>2.5497947846852957E-4</v>
      </c>
      <c r="CL252" s="215">
        <f t="shared" ca="1" si="159"/>
        <v>3.2451933623267403E-4</v>
      </c>
      <c r="CM252" s="215">
        <f t="shared" ca="1" si="160"/>
        <v>7.4175848281754053E-4</v>
      </c>
      <c r="CN252" s="215">
        <f t="shared" ca="1" si="161"/>
        <v>7.649384354055887E-4</v>
      </c>
      <c r="CO252" s="155">
        <f t="shared" ca="1" si="181"/>
        <v>2.3179952588048142E-3</v>
      </c>
      <c r="CP252" s="165"/>
      <c r="CQ252" s="223">
        <f t="shared" ca="1" si="162"/>
        <v>3.263424446858953E-5</v>
      </c>
      <c r="CR252" s="223">
        <f t="shared" ca="1" si="163"/>
        <v>3.5897668915448482E-5</v>
      </c>
      <c r="CS252" s="223">
        <f t="shared" ca="1" si="164"/>
        <v>4.5687942256025346E-5</v>
      </c>
      <c r="CT252" s="223">
        <f t="shared" ca="1" si="165"/>
        <v>1.0442958229948649E-4</v>
      </c>
      <c r="CU252" s="223">
        <f t="shared" ca="1" si="166"/>
        <v>1.0769300674634545E-4</v>
      </c>
      <c r="CV252" s="155">
        <f t="shared" ca="1" si="182"/>
        <v>3.2634244468589528E-4</v>
      </c>
      <c r="CW252" s="165"/>
      <c r="CX252" s="215">
        <f t="shared" ca="1" si="183"/>
        <v>2.0302901313786247E-3</v>
      </c>
      <c r="CY252" s="215">
        <f t="shared" ca="1" si="167"/>
        <v>2.233319144516487E-3</v>
      </c>
      <c r="CZ252" s="215">
        <f t="shared" ca="1" si="168"/>
        <v>2.8424061839300747E-3</v>
      </c>
      <c r="DA252" s="215">
        <f t="shared" ca="1" si="169"/>
        <v>6.4969284204115987E-3</v>
      </c>
      <c r="DB252" s="215">
        <f t="shared" ca="1" si="170"/>
        <v>6.6999574335494614E-3</v>
      </c>
      <c r="DC252" s="155">
        <f t="shared" ca="1" si="184"/>
        <v>2.0302901313786245E-2</v>
      </c>
      <c r="DD252" s="165"/>
      <c r="DE252" s="188" t="b" cm="1">
        <f t="array" aca="1" ref="DE252" ca="1">OR($G252=Forecast_Capex_Input!$BF$8:$BF$10)</f>
        <v>0</v>
      </c>
      <c r="DF252" s="188" cm="1">
        <f t="array" aca="1" ref="DF252" ca="1">IFERROR(INDEX(Forecast_Capex_Input!BG$12:BG$286,$X252)
*(INDEX(Forecast_Capex_Input!$H$12:$H$286,$X252)=Repex),0)
*$DE252</f>
        <v>0</v>
      </c>
      <c r="DG252" s="188" cm="1">
        <f t="array" aca="1" ref="DG252" ca="1">IFERROR(INDEX(Forecast_Capex_Input!BH$12:BH$286,$X252)
*(INDEX(Forecast_Capex_Input!$H$12:$H$286,$X252)=Repex),0)
*$DE252</f>
        <v>0</v>
      </c>
      <c r="DH252" s="188" cm="1">
        <f t="array" aca="1" ref="DH252" ca="1">IFERROR(INDEX(Forecast_Capex_Input!BI$12:BI$286,$X252)
*(INDEX(Forecast_Capex_Input!$H$12:$H$286,$X252)=Repex),0)
*$DE252</f>
        <v>0</v>
      </c>
      <c r="DI252" s="188" cm="1">
        <f t="array" aca="1" ref="DI252" ca="1">IFERROR(INDEX(Forecast_Capex_Input!BJ$12:BJ$286,$X252)
*(INDEX(Forecast_Capex_Input!$H$12:$H$286,$X252)=Repex),0)
*$DE252</f>
        <v>0</v>
      </c>
      <c r="DJ252" s="188" cm="1">
        <f t="array" aca="1" ref="DJ252" ca="1">IFERROR(INDEX(Forecast_Capex_Input!BK$12:BK$286,$X252)
*(INDEX(Forecast_Capex_Input!$H$12:$H$286,$X252)=Repex),0)
*$DE252</f>
        <v>0</v>
      </c>
      <c r="DK252" s="188" cm="1">
        <f t="array" aca="1" ref="DK252" ca="1">IFERROR(INDEX(Forecast_Capex_Input!BL$12:BL$286,$X252)
*(INDEX(Forecast_Capex_Input!$H$12:$H$286,$X252)=Repex),0)
*$DE252</f>
        <v>0</v>
      </c>
      <c r="DL252" s="165"/>
      <c r="DM252" s="188" t="b" cm="1">
        <f t="array" aca="1" ref="DM252" ca="1">OR($G252=Forecast_Capex_Input!$BN$8:$BN$9)</f>
        <v>0</v>
      </c>
      <c r="DN252" s="188" cm="1">
        <f t="array" aca="1" ref="DN252" ca="1">IFERROR(INDEX(Forecast_Capex_Input!BO$12:BO$286,$X252)
*(INDEX(Forecast_Capex_Input!$H$12:$H$286,$X252)=Repex),0)
*$DM252</f>
        <v>0</v>
      </c>
      <c r="DO252" s="188" cm="1">
        <f t="array" aca="1" ref="DO252" ca="1">IFERROR(INDEX(Forecast_Capex_Input!BP$12:BP$286,$X252)
*(INDEX(Forecast_Capex_Input!$H$12:$H$286,$X252)=Repex),0)
*$DM252</f>
        <v>0</v>
      </c>
      <c r="DP252" s="188" cm="1">
        <f t="array" aca="1" ref="DP252" ca="1">IFERROR(INDEX(Forecast_Capex_Input!BQ$12:BQ$286,$X252)
*(INDEX(Forecast_Capex_Input!$H$12:$H$286,$X252)=Repex),0)
*$DM252</f>
        <v>0</v>
      </c>
      <c r="DQ252" s="188" cm="1">
        <f t="array" aca="1" ref="DQ252" ca="1">IFERROR(INDEX(Forecast_Capex_Input!BR$12:BR$286,$X252)
*(INDEX(Forecast_Capex_Input!$H$12:$H$286,$X252)=Repex),0)
*$DM252</f>
        <v>0</v>
      </c>
      <c r="DR252" s="188" cm="1">
        <f t="array" aca="1" ref="DR252" ca="1">IFERROR(INDEX(Forecast_Capex_Input!BS$12:BS$286,$X252)
*(INDEX(Forecast_Capex_Input!$H$12:$H$286,$X252)=Repex),0)
*$DM252</f>
        <v>0</v>
      </c>
      <c r="DS252" s="165"/>
      <c r="DT252" s="188" t="b" cm="1">
        <f t="array" aca="1" ref="DT252" ca="1">OR($G252=Forecast_Capex_Input!$BU$8:$BU$10)</f>
        <v>1</v>
      </c>
      <c r="DU252" s="188" cm="1">
        <f t="array" aca="1" ref="DU252" ca="1">IFERROR(INDEX(Forecast_Capex_Input!BV$12:BV$286,$X252)
*(INDEX(Forecast_Capex_Input!$H$12:$H$286,$X252)=Repex),0)
*$DT252</f>
        <v>0.47710843373493977</v>
      </c>
      <c r="DV252" s="188" cm="1">
        <f t="array" aca="1" ref="DV252" ca="1">IFERROR(INDEX(Forecast_Capex_Input!BW$12:BW$286,$X252)
*(INDEX(Forecast_Capex_Input!$H$12:$H$286,$X252)=Repex),0)
*$DT252</f>
        <v>0.42168674698795183</v>
      </c>
      <c r="DW252" s="188" cm="1">
        <f t="array" aca="1" ref="DW252" ca="1">IFERROR(INDEX(Forecast_Capex_Input!BX$12:BX$286,$X252)
*(INDEX(Forecast_Capex_Input!$H$12:$H$286,$X252)=Repex),0)
*$DT252</f>
        <v>5.7831325301204821E-2</v>
      </c>
      <c r="DX252" s="188" cm="1">
        <f t="array" aca="1" ref="DX252" ca="1">IFERROR(INDEX(Forecast_Capex_Input!BY$12:BY$286,$X252)
*(INDEX(Forecast_Capex_Input!$H$12:$H$286,$X252)=Repex),0)
*$DT252</f>
        <v>0</v>
      </c>
      <c r="DY252" s="188" cm="1">
        <f t="array" aca="1" ref="DY252" ca="1">IFERROR(INDEX(Forecast_Capex_Input!BZ$12:BZ$286,$X252)
*(INDEX(Forecast_Capex_Input!$H$12:$H$286,$X252)=Repex),0)
*$DT252</f>
        <v>0</v>
      </c>
      <c r="DZ252" s="188" cm="1">
        <f t="array" aca="1" ref="DZ252" ca="1">IFERROR(INDEX(Forecast_Capex_Input!CA$12:CA$286,$X252)
*(INDEX(Forecast_Capex_Input!$H$12:$H$286,$X252)=Repex),0)
*$DT252</f>
        <v>0</v>
      </c>
      <c r="EA252" s="188" cm="1">
        <f t="array" aca="1" ref="EA252" ca="1">IFERROR(INDEX(Forecast_Capex_Input!CB$12:CB$286,$X252)
*(INDEX(Forecast_Capex_Input!$H$12:$H$286,$X252)=Repex),0)
*$DT252</f>
        <v>4.3373493975903614E-2</v>
      </c>
      <c r="EB252" s="188" cm="1">
        <f t="array" aca="1" ref="EB252" ca="1">IFERROR(INDEX(Forecast_Capex_Input!CC$12:CC$286,$X252)
*(INDEX(Forecast_Capex_Input!$H$12:$H$286,$X252)=Repex),0)
*$DT252</f>
        <v>0</v>
      </c>
      <c r="EC252" s="165"/>
      <c r="ED252" s="226" t="str">
        <f t="shared" si="171"/>
        <v>N/A</v>
      </c>
      <c r="EE252" s="174" t="s">
        <v>15</v>
      </c>
    </row>
    <row r="253" spans="3:135" x14ac:dyDescent="0.2">
      <c r="C253" s="174">
        <f t="shared" si="172"/>
        <v>243</v>
      </c>
      <c r="D253" s="167" t="str" cm="1">
        <f t="array" ref="D253">IFERROR(INDEX(Forecast_Capex_Input!$D$12:$D$286,$X253),NA)</f>
        <v>Tenterfield Secondary Systems Renewal</v>
      </c>
      <c r="E253" s="172" t="b" cm="1">
        <f t="array" ref="E253">IF($X253=NA,NA,INDEX(Forecast_Capex_Input!$E$12:$E$286,$X253))</f>
        <v>1</v>
      </c>
      <c r="F253" s="167" t="str" cm="1">
        <f t="array" aca="1" ref="F253" ca="1">IFERROR(INDEX(General!$E$25:$E$26,$Y253),NA)</f>
        <v>Non-Labour</v>
      </c>
      <c r="G253" s="167" t="str" cm="1">
        <f t="array" aca="1" ref="G253" ca="1">IFERROR(INDEX(Forecast_Capex_Input!$AI$11:$BB$11,$AA253),NA)</f>
        <v>Secondary Systems</v>
      </c>
      <c r="H253" s="189" cm="1">
        <f t="array" aca="1" ref="H253" ca="1">IFERROR(INDEX(Forecast_Capex_Input!$AI$12:$BB$286,$X253,$AA253),NA)</f>
        <v>0.95662650602409638</v>
      </c>
      <c r="I253" s="199" t="str" cm="1">
        <f t="array" ref="I253">IFERROR(INDEX(Forecast_Capex_Input!$F$12:$F$286,$X253),NA)</f>
        <v>Replacement Expenditure</v>
      </c>
      <c r="J253" s="199" t="str" cm="1">
        <f t="array" ref="J253">IFERROR(INDEX(Forecast_Capex_Input!G$12:G$286,$X253),NA)</f>
        <v>Digital Infrastructure</v>
      </c>
      <c r="K253" s="199" t="str" cm="1">
        <f t="array" ref="K253">IFERROR(INDEX(Forecast_Capex_Input!H$12:H$286,$X253),NA)</f>
        <v>Repex</v>
      </c>
      <c r="L253" s="199" t="str" cm="1">
        <f t="array" ref="L253">IFERROR(INDEX(Forecast_Capex_Input!I$12:I$286,$X253),NA)</f>
        <v>N/A</v>
      </c>
      <c r="M253" s="199" t="str" cm="1">
        <f t="array" ref="M253">IFERROR(INDEX(Forecast_Capex_Input!J$12:J$286,$X253),NA)</f>
        <v>N/A</v>
      </c>
      <c r="N253" s="199" t="str" cm="1">
        <f t="array" ref="N253">IFERROR(INDEX(Forecast_Capex_Input!K$12:K$286,$X253),NA)</f>
        <v>DI - Protection systems</v>
      </c>
      <c r="O253" s="199" t="str" cm="1">
        <f t="array" ref="O253">IFERROR(INDEX(Forecast_Capex_Input!L$12:L$286,$X253),NA)</f>
        <v>DI - Safe and Reliable Network</v>
      </c>
      <c r="P253" s="199" t="str" cm="1">
        <f t="array" ref="P253">IFERROR(INDEX(Forecast_Capex_Input!M$12:M$286,$X253),NA)</f>
        <v>N/A</v>
      </c>
      <c r="Q253" s="172" t="str" cm="1">
        <f t="array" ref="Q253">IFERROR(INDEX(Forecast_Capex_Input!N$12:N$286,$X253),NA)</f>
        <v>No</v>
      </c>
      <c r="R253" s="265" cm="1">
        <f t="array" ref="R253">IFERROR(INDEX(Forecast_Capex_Input!O$12:O$286,$X253),0)</f>
        <v>0</v>
      </c>
      <c r="S253" s="172" t="str" cm="1">
        <f t="array" ref="S253">IFERROR(INDEX(Forecast_Capex_Input!P$12:P$286,$X253),0)</f>
        <v>Safety security &amp; reliability</v>
      </c>
      <c r="T253" s="199" t="str" cm="1">
        <f t="array" aca="1" ref="T253" ca="1">IFERROR(INDEX(General!$K$84:$K$103,$AA253),NA)</f>
        <v>Secondary Systems (2018-23)</v>
      </c>
      <c r="U253" s="188" cm="1">
        <f t="array" aca="1" ref="U253" ca="1">IFERROR(
IF($F253=General!$E$25,INDEX(Forecast_Capex_Input!S$12:S$286,$X253),
INDEX(Forecast_Capex_Input!T$12:T$286,$X253)),0)</f>
        <v>0.79061219657044013</v>
      </c>
      <c r="V253" s="222" t="b">
        <f>IFERROR(INDEX(Overheads!$T$19:$T$26,MATCH($I253,Overheads!$E$19:$E$26,0)),FALSE)</f>
        <v>1</v>
      </c>
      <c r="W253" s="165"/>
      <c r="X253" s="174">
        <f>IFERROR(
IF(MATCH($C253,Forecast_Capex_Input!$CI$12:$CI$286,1)+1&gt;MAX(Forecast_Capex_Input!$C$12:$C$286),NA,
MATCH($C253,Forecast_Capex_Input!$CI$12:$CI$286,1)+1),1)</f>
        <v>97</v>
      </c>
      <c r="Y253" s="174" cm="1">
        <f t="array" aca="1" ref="Y253" ca="1">IFERROR(
IF(X252&lt;&gt;X253,1,
IF(COUNTIF(OFFSET(Y252,0,0,-INDEX(Forecast_Capex_Input!$CG$12:$CG$286,$X253)),Y252)=INDEX(Forecast_Capex_Input!$CG$12:$CG$286,$X253),Y252+1,Y252)),NA)</f>
        <v>2</v>
      </c>
      <c r="Z253" s="174" cm="1">
        <f t="array" ref="Z253">IFERROR($C253-IF($X253=1,1,INDEX(Forecast_Capex_Input!$CI$12:$CI$286,$X253-1))+1,NA)</f>
        <v>3</v>
      </c>
      <c r="AA253" s="174" cm="1">
        <f t="array" aca="1" ref="AA253" ca="1">IFERROR(IF(Y253=1,
INDEX(Forecast_Capex_Input!$AI$10:$BB$10,SMALL(IF(INDEX(Forecast_Capex_Input!$AI$12:$BB$286,$X253,0)&gt;0,COLUMN(Forecast_Capex_Input!$AI$10:$BB$10)-COLUMN(Forecast_Capex_Input!$AI$12)+1),ROWS(OFFSET(AA252,0,0,-$Z253)))),
OFFSET(AA252,-INDEX(Forecast_Capex_Input!$CG$12:$CG$286,$X253)+1,0)),NA)</f>
        <v>4</v>
      </c>
      <c r="AB253" s="174">
        <f t="shared" ca="1" si="141"/>
        <v>2</v>
      </c>
      <c r="AC253" s="222" t="b">
        <f t="shared" si="173"/>
        <v>0</v>
      </c>
      <c r="AD253" s="220" t="b">
        <v>0</v>
      </c>
      <c r="AE253" s="222" t="b">
        <f t="shared" si="142"/>
        <v>1</v>
      </c>
      <c r="AF253" s="165"/>
      <c r="AG253" s="215">
        <v>0.32867047531344035</v>
      </c>
      <c r="AH253" s="215">
        <v>0.29879134119403666</v>
      </c>
      <c r="AI253" s="215">
        <v>0.14939567059701833</v>
      </c>
      <c r="AJ253" s="215">
        <v>0.32867047531344035</v>
      </c>
      <c r="AK253" s="215">
        <v>0.34361004237314224</v>
      </c>
      <c r="AL253" s="155">
        <v>1.449138004791078</v>
      </c>
      <c r="AM253" s="165"/>
      <c r="AN253" s="215" cm="1">
        <f t="array" aca="1" ref="AN253" ca="1">IFERROR(INDEX(General!O$33:O$34,$AB253)
*AG253,0)</f>
        <v>0.32867047531344035</v>
      </c>
      <c r="AO253" s="215" cm="1">
        <f t="array" aca="1" ref="AO253" ca="1">IFERROR(INDEX(General!P$33:P$34,$AB253)
*AH253,0)</f>
        <v>0.29879134119403666</v>
      </c>
      <c r="AP253" s="215" cm="1">
        <f t="array" aca="1" ref="AP253" ca="1">IFERROR(INDEX(General!Q$33:Q$34,$AB253)
*AI253,0)</f>
        <v>0.14939567059701833</v>
      </c>
      <c r="AQ253" s="215" cm="1">
        <f t="array" aca="1" ref="AQ253" ca="1">IFERROR(INDEX(General!R$33:R$34,$AB253)
*AJ253,0)</f>
        <v>0.32867047531344035</v>
      </c>
      <c r="AR253" s="215" cm="1">
        <f t="array" aca="1" ref="AR253" ca="1">IFERROR(INDEX(General!S$33:S$34,$AB253)
*AK253,0)</f>
        <v>0.34361004237314224</v>
      </c>
      <c r="AS253" s="155">
        <f t="shared" ca="1" si="174"/>
        <v>1.449138004791078</v>
      </c>
      <c r="AT253" s="165"/>
      <c r="AU253" s="215">
        <f ca="1">IF($AE253=FALSE,AN253*Overheads!$R$24*$V253,
IFERROR(Overheads!$O$49*$V253*AN253,0)
+IFERROR(Overheads!Q$59*$V253*(AN253/Overheads!Q$68),0))</f>
        <v>4.6035688770021586E-2</v>
      </c>
      <c r="AV253" s="215">
        <f ca="1">IF($AE253=FALSE,AO253*Overheads!$R$24*$V253,
IFERROR(Overheads!$O$49*$V253*AO253,0)
+IFERROR(Overheads!R$59*$V253*(AO253/Overheads!R$68),0))</f>
        <v>3.5660878173206068E-2</v>
      </c>
      <c r="AW253" s="215">
        <f ca="1">IF($AE253=FALSE,AP253*Overheads!$R$24*$V253,
IFERROR(Overheads!$O$49*$V253*AP253,0)
+IFERROR(Overheads!S$59*$V253*(AP253/Overheads!S$68),0))</f>
        <v>1.9427584890633013E-2</v>
      </c>
      <c r="AX253" s="215">
        <f ca="1">IF($AE253=FALSE,AQ253*Overheads!$R$24*$V253,
IFERROR(Overheads!$O$49*$V253*AQ253,0)
+IFERROR(Overheads!T$59*$V253*(AQ253/Overheads!T$68),0))</f>
        <v>4.7095533840394652E-2</v>
      </c>
      <c r="AY253" s="215">
        <f ca="1">IF($AE253=FALSE,AR253*Overheads!$R$24*$V253,
IFERROR(Overheads!$O$49*$V253*AR253,0)
+IFERROR(Overheads!U$59*$V253*(AR253/Overheads!U$68),0))</f>
        <v>4.2032614666210361E-2</v>
      </c>
      <c r="AZ253" s="155">
        <f t="shared" ca="1" si="175"/>
        <v>0.19025230034046567</v>
      </c>
      <c r="BA253" s="165"/>
      <c r="BB253" s="215">
        <f ca="1">IF($AE253=FALSE,AN253*Overheads!$S$25,
IFERROR(Overheads!$O$50*AN253,0)
+IFERROR(Overheads!Q$60*(AN253/Overheads!Q$66),0))</f>
        <v>6.1786134974536333E-3</v>
      </c>
      <c r="BC253" s="215">
        <f ca="1">IF($AE253=FALSE,AO253*Overheads!$S$25,
IFERROR(Overheads!$O$50*AO253,0)
+IFERROR(Overheads!R$60*(AO253/Overheads!R$66),0))</f>
        <v>5.0413873427661692E-3</v>
      </c>
      <c r="BD253" s="215">
        <f ca="1">IF($AE253=FALSE,AP253*Overheads!$S$25,
IFERROR(Overheads!$O$50*AP253,0)
+IFERROR(Overheads!S$60*(AP253/Overheads!S$66),0))</f>
        <v>2.741953538380415E-3</v>
      </c>
      <c r="BE253" s="215">
        <f ca="1">IF($AE253=FALSE,AQ253*Overheads!$S$25,
IFERROR(Overheads!$O$50*AQ253,0)
+IFERROR(Overheads!T$60*(AQ253/Overheads!T$66),0))</f>
        <v>6.662414163319203E-3</v>
      </c>
      <c r="BF253" s="215">
        <f ca="1">IF($AE253=FALSE,AR253*Overheads!$S$25,
IFERROR(Overheads!$O$50*AR253,0)
+IFERROR(Overheads!U$60*(AR253/Overheads!U$66),0))</f>
        <v>6.1521476336295067E-3</v>
      </c>
      <c r="BG253" s="155">
        <f t="shared" ca="1" si="176"/>
        <v>2.6776516175548926E-2</v>
      </c>
      <c r="BH253" s="165"/>
      <c r="BI253" s="215">
        <f t="shared" ca="1" si="177"/>
        <v>0.38088477758091555</v>
      </c>
      <c r="BJ253" s="215">
        <f t="shared" ca="1" si="143"/>
        <v>0.33949360671000889</v>
      </c>
      <c r="BK253" s="215">
        <f t="shared" ca="1" si="144"/>
        <v>0.17156520902603176</v>
      </c>
      <c r="BL253" s="215">
        <f t="shared" ca="1" si="145"/>
        <v>0.38242842331715421</v>
      </c>
      <c r="BM253" s="215">
        <f t="shared" ca="1" si="146"/>
        <v>0.39179480467298211</v>
      </c>
      <c r="BN253" s="155">
        <f t="shared" ca="1" si="178"/>
        <v>1.6661668213070926</v>
      </c>
      <c r="BO253" s="165"/>
      <c r="BP253" s="187" cm="1">
        <f t="array" ref="BP253">IFERROR(IF($X253=$X252,BP252,INDEX(Forecast_Capex_Input!AC$12:AC$286,$X253)),0)</f>
        <v>0.1</v>
      </c>
      <c r="BQ253" s="187" cm="1">
        <f t="array" ref="BQ253">IFERROR(IF($X253=$X252,BQ252,INDEX(Forecast_Capex_Input!AD$12:AD$286,$X253)),0)</f>
        <v>0.11</v>
      </c>
      <c r="BR253" s="187" cm="1">
        <f t="array" ref="BR253">IFERROR(IF($X253=$X252,BR252,INDEX(Forecast_Capex_Input!AE$12:AE$286,$X253)),0)</f>
        <v>0.14000000000000001</v>
      </c>
      <c r="BS253" s="187" cm="1">
        <f t="array" ref="BS253">IFERROR(IF($X253=$X252,BS252,INDEX(Forecast_Capex_Input!AF$12:AF$286,$X253)),0)</f>
        <v>0.32</v>
      </c>
      <c r="BT253" s="187" cm="1">
        <f t="array" ref="BT253">IFERROR(IF($X253=$X252,BT252,INDEX(Forecast_Capex_Input!AG$12:AG$286,$X253)),0)</f>
        <v>0.33</v>
      </c>
      <c r="BU253" s="165"/>
      <c r="BV253" s="215">
        <f t="shared" si="147"/>
        <v>0.14491380047910782</v>
      </c>
      <c r="BW253" s="215">
        <f t="shared" si="148"/>
        <v>0.15940518052701858</v>
      </c>
      <c r="BX253" s="215">
        <f t="shared" si="149"/>
        <v>0.20287932067075093</v>
      </c>
      <c r="BY253" s="215">
        <f t="shared" si="150"/>
        <v>0.463724161533145</v>
      </c>
      <c r="BZ253" s="215">
        <f t="shared" si="151"/>
        <v>0.47821554158105578</v>
      </c>
      <c r="CA253" s="155">
        <f t="shared" si="179"/>
        <v>1.449138004791078</v>
      </c>
      <c r="CB253" s="165"/>
      <c r="CC253" s="215">
        <f t="shared" ca="1" si="152"/>
        <v>0.14491380047910782</v>
      </c>
      <c r="CD253" s="215">
        <f t="shared" ca="1" si="153"/>
        <v>0.15940518052701858</v>
      </c>
      <c r="CE253" s="215">
        <f t="shared" ca="1" si="154"/>
        <v>0.20287932067075093</v>
      </c>
      <c r="CF253" s="215">
        <f t="shared" ca="1" si="155"/>
        <v>0.463724161533145</v>
      </c>
      <c r="CG253" s="215">
        <f t="shared" ca="1" si="156"/>
        <v>0.47821554158105578</v>
      </c>
      <c r="CH253" s="155">
        <f t="shared" ca="1" si="180"/>
        <v>1.449138004791078</v>
      </c>
      <c r="CI253" s="165"/>
      <c r="CJ253" s="215">
        <f t="shared" ca="1" si="157"/>
        <v>1.9025230034046568E-2</v>
      </c>
      <c r="CK253" s="215">
        <f t="shared" ca="1" si="158"/>
        <v>2.0927753037451223E-2</v>
      </c>
      <c r="CL253" s="215">
        <f t="shared" ca="1" si="159"/>
        <v>2.6635322047665198E-2</v>
      </c>
      <c r="CM253" s="215">
        <f t="shared" ca="1" si="160"/>
        <v>6.0880736108949014E-2</v>
      </c>
      <c r="CN253" s="215">
        <f t="shared" ca="1" si="161"/>
        <v>6.2783259112353676E-2</v>
      </c>
      <c r="CO253" s="155">
        <f t="shared" ca="1" si="181"/>
        <v>0.1902523003404657</v>
      </c>
      <c r="CP253" s="165"/>
      <c r="CQ253" s="223">
        <f t="shared" ca="1" si="162"/>
        <v>2.6776516175548927E-3</v>
      </c>
      <c r="CR253" s="223">
        <f t="shared" ca="1" si="163"/>
        <v>2.945416779310382E-3</v>
      </c>
      <c r="CS253" s="223">
        <f t="shared" ca="1" si="164"/>
        <v>3.74871226457685E-3</v>
      </c>
      <c r="CT253" s="223">
        <f t="shared" ca="1" si="165"/>
        <v>8.5684851761756563E-3</v>
      </c>
      <c r="CU253" s="223">
        <f t="shared" ca="1" si="166"/>
        <v>8.8362503379311452E-3</v>
      </c>
      <c r="CV253" s="155">
        <f t="shared" ca="1" si="182"/>
        <v>2.6776516175548926E-2</v>
      </c>
      <c r="CW253" s="165"/>
      <c r="CX253" s="215">
        <f t="shared" ca="1" si="183"/>
        <v>0.16661668213070929</v>
      </c>
      <c r="CY253" s="215">
        <f t="shared" ca="1" si="167"/>
        <v>0.18327835034378018</v>
      </c>
      <c r="CZ253" s="215">
        <f t="shared" ca="1" si="168"/>
        <v>0.23326335498299297</v>
      </c>
      <c r="DA253" s="215">
        <f t="shared" ca="1" si="169"/>
        <v>0.53317338281826976</v>
      </c>
      <c r="DB253" s="215">
        <f t="shared" ca="1" si="170"/>
        <v>0.54983505103134056</v>
      </c>
      <c r="DC253" s="155">
        <f t="shared" ca="1" si="184"/>
        <v>1.6661668213070928</v>
      </c>
      <c r="DD253" s="165"/>
      <c r="DE253" s="188" t="b" cm="1">
        <f t="array" aca="1" ref="DE253" ca="1">OR($G253=Forecast_Capex_Input!$BF$8:$BF$10)</f>
        <v>0</v>
      </c>
      <c r="DF253" s="188" cm="1">
        <f t="array" aca="1" ref="DF253" ca="1">IFERROR(INDEX(Forecast_Capex_Input!BG$12:BG$286,$X253)
*(INDEX(Forecast_Capex_Input!$H$12:$H$286,$X253)=Repex),0)
*$DE253</f>
        <v>0</v>
      </c>
      <c r="DG253" s="188" cm="1">
        <f t="array" aca="1" ref="DG253" ca="1">IFERROR(INDEX(Forecast_Capex_Input!BH$12:BH$286,$X253)
*(INDEX(Forecast_Capex_Input!$H$12:$H$286,$X253)=Repex),0)
*$DE253</f>
        <v>0</v>
      </c>
      <c r="DH253" s="188" cm="1">
        <f t="array" aca="1" ref="DH253" ca="1">IFERROR(INDEX(Forecast_Capex_Input!BI$12:BI$286,$X253)
*(INDEX(Forecast_Capex_Input!$H$12:$H$286,$X253)=Repex),0)
*$DE253</f>
        <v>0</v>
      </c>
      <c r="DI253" s="188" cm="1">
        <f t="array" aca="1" ref="DI253" ca="1">IFERROR(INDEX(Forecast_Capex_Input!BJ$12:BJ$286,$X253)
*(INDEX(Forecast_Capex_Input!$H$12:$H$286,$X253)=Repex),0)
*$DE253</f>
        <v>0</v>
      </c>
      <c r="DJ253" s="188" cm="1">
        <f t="array" aca="1" ref="DJ253" ca="1">IFERROR(INDEX(Forecast_Capex_Input!BK$12:BK$286,$X253)
*(INDEX(Forecast_Capex_Input!$H$12:$H$286,$X253)=Repex),0)
*$DE253</f>
        <v>0</v>
      </c>
      <c r="DK253" s="188" cm="1">
        <f t="array" aca="1" ref="DK253" ca="1">IFERROR(INDEX(Forecast_Capex_Input!BL$12:BL$286,$X253)
*(INDEX(Forecast_Capex_Input!$H$12:$H$286,$X253)=Repex),0)
*$DE253</f>
        <v>0</v>
      </c>
      <c r="DL253" s="165"/>
      <c r="DM253" s="188" t="b" cm="1">
        <f t="array" aca="1" ref="DM253" ca="1">OR($G253=Forecast_Capex_Input!$BN$8:$BN$9)</f>
        <v>0</v>
      </c>
      <c r="DN253" s="188" cm="1">
        <f t="array" aca="1" ref="DN253" ca="1">IFERROR(INDEX(Forecast_Capex_Input!BO$12:BO$286,$X253)
*(INDEX(Forecast_Capex_Input!$H$12:$H$286,$X253)=Repex),0)
*$DM253</f>
        <v>0</v>
      </c>
      <c r="DO253" s="188" cm="1">
        <f t="array" aca="1" ref="DO253" ca="1">IFERROR(INDEX(Forecast_Capex_Input!BP$12:BP$286,$X253)
*(INDEX(Forecast_Capex_Input!$H$12:$H$286,$X253)=Repex),0)
*$DM253</f>
        <v>0</v>
      </c>
      <c r="DP253" s="188" cm="1">
        <f t="array" aca="1" ref="DP253" ca="1">IFERROR(INDEX(Forecast_Capex_Input!BQ$12:BQ$286,$X253)
*(INDEX(Forecast_Capex_Input!$H$12:$H$286,$X253)=Repex),0)
*$DM253</f>
        <v>0</v>
      </c>
      <c r="DQ253" s="188" cm="1">
        <f t="array" aca="1" ref="DQ253" ca="1">IFERROR(INDEX(Forecast_Capex_Input!BR$12:BR$286,$X253)
*(INDEX(Forecast_Capex_Input!$H$12:$H$286,$X253)=Repex),0)
*$DM253</f>
        <v>0</v>
      </c>
      <c r="DR253" s="188" cm="1">
        <f t="array" aca="1" ref="DR253" ca="1">IFERROR(INDEX(Forecast_Capex_Input!BS$12:BS$286,$X253)
*(INDEX(Forecast_Capex_Input!$H$12:$H$286,$X253)=Repex),0)
*$DM253</f>
        <v>0</v>
      </c>
      <c r="DS253" s="165"/>
      <c r="DT253" s="188" t="b" cm="1">
        <f t="array" aca="1" ref="DT253" ca="1">OR($G253=Forecast_Capex_Input!$BU$8:$BU$10)</f>
        <v>1</v>
      </c>
      <c r="DU253" s="188" cm="1">
        <f t="array" aca="1" ref="DU253" ca="1">IFERROR(INDEX(Forecast_Capex_Input!BV$12:BV$286,$X253)
*(INDEX(Forecast_Capex_Input!$H$12:$H$286,$X253)=Repex),0)
*$DT253</f>
        <v>0.47710843373493977</v>
      </c>
      <c r="DV253" s="188" cm="1">
        <f t="array" aca="1" ref="DV253" ca="1">IFERROR(INDEX(Forecast_Capex_Input!BW$12:BW$286,$X253)
*(INDEX(Forecast_Capex_Input!$H$12:$H$286,$X253)=Repex),0)
*$DT253</f>
        <v>0.42168674698795183</v>
      </c>
      <c r="DW253" s="188" cm="1">
        <f t="array" aca="1" ref="DW253" ca="1">IFERROR(INDEX(Forecast_Capex_Input!BX$12:BX$286,$X253)
*(INDEX(Forecast_Capex_Input!$H$12:$H$286,$X253)=Repex),0)
*$DT253</f>
        <v>5.7831325301204821E-2</v>
      </c>
      <c r="DX253" s="188" cm="1">
        <f t="array" aca="1" ref="DX253" ca="1">IFERROR(INDEX(Forecast_Capex_Input!BY$12:BY$286,$X253)
*(INDEX(Forecast_Capex_Input!$H$12:$H$286,$X253)=Repex),0)
*$DT253</f>
        <v>0</v>
      </c>
      <c r="DY253" s="188" cm="1">
        <f t="array" aca="1" ref="DY253" ca="1">IFERROR(INDEX(Forecast_Capex_Input!BZ$12:BZ$286,$X253)
*(INDEX(Forecast_Capex_Input!$H$12:$H$286,$X253)=Repex),0)
*$DT253</f>
        <v>0</v>
      </c>
      <c r="DZ253" s="188" cm="1">
        <f t="array" aca="1" ref="DZ253" ca="1">IFERROR(INDEX(Forecast_Capex_Input!CA$12:CA$286,$X253)
*(INDEX(Forecast_Capex_Input!$H$12:$H$286,$X253)=Repex),0)
*$DT253</f>
        <v>0</v>
      </c>
      <c r="EA253" s="188" cm="1">
        <f t="array" aca="1" ref="EA253" ca="1">IFERROR(INDEX(Forecast_Capex_Input!CB$12:CB$286,$X253)
*(INDEX(Forecast_Capex_Input!$H$12:$H$286,$X253)=Repex),0)
*$DT253</f>
        <v>4.3373493975903614E-2</v>
      </c>
      <c r="EB253" s="188" cm="1">
        <f t="array" aca="1" ref="EB253" ca="1">IFERROR(INDEX(Forecast_Capex_Input!CC$12:CC$286,$X253)
*(INDEX(Forecast_Capex_Input!$H$12:$H$286,$X253)=Repex),0)
*$DT253</f>
        <v>0</v>
      </c>
      <c r="EC253" s="165"/>
      <c r="ED253" s="226" t="str">
        <f t="shared" si="171"/>
        <v>N/A</v>
      </c>
      <c r="EE253" s="174" t="s">
        <v>15</v>
      </c>
    </row>
    <row r="254" spans="3:135" x14ac:dyDescent="0.2">
      <c r="C254" s="174">
        <f t="shared" si="172"/>
        <v>244</v>
      </c>
      <c r="D254" s="167" t="str" cm="1">
        <f t="array" ref="D254">IFERROR(INDEX(Forecast_Capex_Input!$D$12:$D$286,$X254),NA)</f>
        <v>Tenterfield Secondary Systems Renewal</v>
      </c>
      <c r="E254" s="172" t="b" cm="1">
        <f t="array" ref="E254">IF($X254=NA,NA,INDEX(Forecast_Capex_Input!$E$12:$E$286,$X254))</f>
        <v>1</v>
      </c>
      <c r="F254" s="167" t="str" cm="1">
        <f t="array" aca="1" ref="F254" ca="1">IFERROR(INDEX(General!$E$25:$E$26,$Y254),NA)</f>
        <v>Non-Labour</v>
      </c>
      <c r="G254" s="167" t="str" cm="1">
        <f t="array" aca="1" ref="G254" ca="1">IFERROR(INDEX(Forecast_Capex_Input!$AI$11:$BB$11,$AA254),NA)</f>
        <v>Business IT</v>
      </c>
      <c r="H254" s="189" cm="1">
        <f t="array" aca="1" ref="H254" ca="1">IFERROR(INDEX(Forecast_Capex_Input!$AI$12:$BB$286,$X254,$AA254),NA)</f>
        <v>4.3373493975903614E-2</v>
      </c>
      <c r="I254" s="199" t="str" cm="1">
        <f t="array" ref="I254">IFERROR(INDEX(Forecast_Capex_Input!$F$12:$F$286,$X254),NA)</f>
        <v>Replacement Expenditure</v>
      </c>
      <c r="J254" s="199" t="str" cm="1">
        <f t="array" ref="J254">IFERROR(INDEX(Forecast_Capex_Input!G$12:G$286,$X254),NA)</f>
        <v>Digital Infrastructure</v>
      </c>
      <c r="K254" s="199" t="str" cm="1">
        <f t="array" ref="K254">IFERROR(INDEX(Forecast_Capex_Input!H$12:H$286,$X254),NA)</f>
        <v>Repex</v>
      </c>
      <c r="L254" s="199" t="str" cm="1">
        <f t="array" ref="L254">IFERROR(INDEX(Forecast_Capex_Input!I$12:I$286,$X254),NA)</f>
        <v>N/A</v>
      </c>
      <c r="M254" s="199" t="str" cm="1">
        <f t="array" ref="M254">IFERROR(INDEX(Forecast_Capex_Input!J$12:J$286,$X254),NA)</f>
        <v>N/A</v>
      </c>
      <c r="N254" s="199" t="str" cm="1">
        <f t="array" ref="N254">IFERROR(INDEX(Forecast_Capex_Input!K$12:K$286,$X254),NA)</f>
        <v>DI - Protection systems</v>
      </c>
      <c r="O254" s="199" t="str" cm="1">
        <f t="array" ref="O254">IFERROR(INDEX(Forecast_Capex_Input!L$12:L$286,$X254),NA)</f>
        <v>DI - Safe and Reliable Network</v>
      </c>
      <c r="P254" s="199" t="str" cm="1">
        <f t="array" ref="P254">IFERROR(INDEX(Forecast_Capex_Input!M$12:M$286,$X254),NA)</f>
        <v>N/A</v>
      </c>
      <c r="Q254" s="172" t="str" cm="1">
        <f t="array" ref="Q254">IFERROR(INDEX(Forecast_Capex_Input!N$12:N$286,$X254),NA)</f>
        <v>No</v>
      </c>
      <c r="R254" s="265" cm="1">
        <f t="array" ref="R254">IFERROR(INDEX(Forecast_Capex_Input!O$12:O$286,$X254),0)</f>
        <v>0</v>
      </c>
      <c r="S254" s="172" t="str" cm="1">
        <f t="array" ref="S254">IFERROR(INDEX(Forecast_Capex_Input!P$12:P$286,$X254),0)</f>
        <v>Safety security &amp; reliability</v>
      </c>
      <c r="T254" s="199" t="str" cm="1">
        <f t="array" aca="1" ref="T254" ca="1">IFERROR(INDEX(General!$K$84:$K$103,$AA254),NA)</f>
        <v>Business IT (2018 onwards)</v>
      </c>
      <c r="U254" s="188" cm="1">
        <f t="array" aca="1" ref="U254" ca="1">IFERROR(
IF($F254=General!$E$25,INDEX(Forecast_Capex_Input!S$12:S$286,$X254),
INDEX(Forecast_Capex_Input!T$12:T$286,$X254)),0)</f>
        <v>0.79061219657044013</v>
      </c>
      <c r="V254" s="222" t="b">
        <f>IFERROR(INDEX(Overheads!$T$19:$T$26,MATCH($I254,Overheads!$E$19:$E$26,0)),FALSE)</f>
        <v>1</v>
      </c>
      <c r="W254" s="165"/>
      <c r="X254" s="174">
        <f>IFERROR(
IF(MATCH($C254,Forecast_Capex_Input!$CI$12:$CI$286,1)+1&gt;MAX(Forecast_Capex_Input!$C$12:$C$286),NA,
MATCH($C254,Forecast_Capex_Input!$CI$12:$CI$286,1)+1),1)</f>
        <v>97</v>
      </c>
      <c r="Y254" s="174" cm="1">
        <f t="array" aca="1" ref="Y254" ca="1">IFERROR(
IF(X253&lt;&gt;X254,1,
IF(COUNTIF(OFFSET(Y253,0,0,-INDEX(Forecast_Capex_Input!$CG$12:$CG$286,$X254)),Y253)=INDEX(Forecast_Capex_Input!$CG$12:$CG$286,$X254),Y253+1,Y253)),NA)</f>
        <v>2</v>
      </c>
      <c r="Z254" s="174" cm="1">
        <f t="array" ref="Z254">IFERROR($C254-IF($X254=1,1,INDEX(Forecast_Capex_Input!$CI$12:$CI$286,$X254-1))+1,NA)</f>
        <v>4</v>
      </c>
      <c r="AA254" s="174" cm="1">
        <f t="array" aca="1" ref="AA254" ca="1">IFERROR(IF(Y254=1,
INDEX(Forecast_Capex_Input!$AI$10:$BB$10,SMALL(IF(INDEX(Forecast_Capex_Input!$AI$12:$BB$286,$X254,0)&gt;0,COLUMN(Forecast_Capex_Input!$AI$10:$BB$10)-COLUMN(Forecast_Capex_Input!$AI$12)+1),ROWS(OFFSET(AA253,0,0,-$Z254)))),
OFFSET(AA253,-INDEX(Forecast_Capex_Input!$CG$12:$CG$286,$X254)+1,0)),NA)</f>
        <v>6</v>
      </c>
      <c r="AB254" s="174">
        <f t="shared" ca="1" si="141"/>
        <v>2</v>
      </c>
      <c r="AC254" s="222" t="b">
        <f t="shared" si="173"/>
        <v>0</v>
      </c>
      <c r="AD254" s="220" t="b">
        <v>0</v>
      </c>
      <c r="AE254" s="222" t="b">
        <f t="shared" si="142"/>
        <v>1</v>
      </c>
      <c r="AF254" s="165"/>
      <c r="AG254" s="215">
        <v>1.490193590841795E-2</v>
      </c>
      <c r="AH254" s="215">
        <v>1.3547214462198138E-2</v>
      </c>
      <c r="AI254" s="215">
        <v>6.7736072310990688E-3</v>
      </c>
      <c r="AJ254" s="215">
        <v>1.490193590841795E-2</v>
      </c>
      <c r="AK254" s="215">
        <v>1.5579296631527859E-2</v>
      </c>
      <c r="AL254" s="155">
        <v>6.5703990141660965E-2</v>
      </c>
      <c r="AM254" s="165"/>
      <c r="AN254" s="215" cm="1">
        <f t="array" aca="1" ref="AN254" ca="1">IFERROR(INDEX(General!O$33:O$34,$AB254)
*AG254,0)</f>
        <v>1.490193590841795E-2</v>
      </c>
      <c r="AO254" s="215" cm="1">
        <f t="array" aca="1" ref="AO254" ca="1">IFERROR(INDEX(General!P$33:P$34,$AB254)
*AH254,0)</f>
        <v>1.3547214462198138E-2</v>
      </c>
      <c r="AP254" s="215" cm="1">
        <f t="array" aca="1" ref="AP254" ca="1">IFERROR(INDEX(General!Q$33:Q$34,$AB254)
*AI254,0)</f>
        <v>6.7736072310990688E-3</v>
      </c>
      <c r="AQ254" s="215" cm="1">
        <f t="array" aca="1" ref="AQ254" ca="1">IFERROR(INDEX(General!R$33:R$34,$AB254)
*AJ254,0)</f>
        <v>1.490193590841795E-2</v>
      </c>
      <c r="AR254" s="215" cm="1">
        <f t="array" aca="1" ref="AR254" ca="1">IFERROR(INDEX(General!S$33:S$34,$AB254)
*AK254,0)</f>
        <v>1.5579296631527859E-2</v>
      </c>
      <c r="AS254" s="155">
        <f t="shared" ca="1" si="174"/>
        <v>6.5703990141660965E-2</v>
      </c>
      <c r="AT254" s="165"/>
      <c r="AU254" s="215">
        <f ca="1">IF($AE254=FALSE,AN254*Overheads!$R$24*$V254,
IFERROR(Overheads!$O$49*$V254*AN254,0)
+IFERROR(Overheads!Q$59*$V254*(AN254/Overheads!Q$68),0))</f>
        <v>2.0872604480110541E-3</v>
      </c>
      <c r="AV254" s="215">
        <f ca="1">IF($AE254=FALSE,AO254*Overheads!$R$24*$V254,
IFERROR(Overheads!$O$49*$V254*AO254,0)
+IFERROR(Overheads!R$59*$V254*(AO254/Overheads!R$68),0))</f>
        <v>1.6168660128909552E-3</v>
      </c>
      <c r="AW254" s="215">
        <f ca="1">IF($AE254=FALSE,AP254*Overheads!$R$24*$V254,
IFERROR(Overheads!$O$49*$V254*AP254,0)
+IFERROR(Overheads!S$59*$V254*(AP254/Overheads!S$68),0))</f>
        <v>8.8084767766094258E-4</v>
      </c>
      <c r="AX254" s="215">
        <f ca="1">IF($AE254=FALSE,AQ254*Overheads!$R$24*$V254,
IFERROR(Overheads!$O$49*$V254*AQ254,0)
+IFERROR(Overheads!T$59*$V254*(AQ254/Overheads!T$68),0))</f>
        <v>2.1353138768944679E-3</v>
      </c>
      <c r="AY254" s="215">
        <f ca="1">IF($AE254=FALSE,AR254*Overheads!$R$24*$V254,
IFERROR(Overheads!$O$49*$V254*AR254,0)
+IFERROR(Overheads!U$59*$V254*(AR254/Overheads!U$68),0))</f>
        <v>1.9057608664780515E-3</v>
      </c>
      <c r="AZ254" s="155">
        <f t="shared" ca="1" si="175"/>
        <v>8.6260488819354716E-3</v>
      </c>
      <c r="BA254" s="165"/>
      <c r="BB254" s="215">
        <f ca="1">IF($AE254=FALSE,AN254*Overheads!$S$25,
IFERROR(Overheads!$O$50*AN254,0)
+IFERROR(Overheads!Q$60*(AN254/Overheads!Q$66),0))</f>
        <v>2.8013864723971135E-4</v>
      </c>
      <c r="BC254" s="215">
        <f ca="1">IF($AE254=FALSE,AO254*Overheads!$S$25,
IFERROR(Overheads!$O$50*AO254,0)
+IFERROR(Overheads!R$60*(AO254/Overheads!R$66),0))</f>
        <v>2.2857675609519161E-4</v>
      </c>
      <c r="BD254" s="215">
        <f ca="1">IF($AE254=FALSE,AP254*Overheads!$S$25,
IFERROR(Overheads!$O$50*AP254,0)
+IFERROR(Overheads!S$60*(AP254/Overheads!S$66),0))</f>
        <v>1.2432031156384756E-4</v>
      </c>
      <c r="BE254" s="215">
        <f ca="1">IF($AE254=FALSE,AQ254*Overheads!$S$25,
IFERROR(Overheads!$O$50*AQ254,0)
+IFERROR(Overheads!T$60*(AQ254/Overheads!T$66),0))</f>
        <v>3.0207419380288574E-4</v>
      </c>
      <c r="BF254" s="215">
        <f ca="1">IF($AE254=FALSE,AR254*Overheads!$S$25,
IFERROR(Overheads!$O$50*AR254,0)
+IFERROR(Overheads!U$60*(AR254/Overheads!U$66),0))</f>
        <v>2.7893868364063244E-4</v>
      </c>
      <c r="BG254" s="155">
        <f t="shared" ca="1" si="176"/>
        <v>1.2140485923422687E-3</v>
      </c>
      <c r="BH254" s="165"/>
      <c r="BI254" s="215">
        <f t="shared" ca="1" si="177"/>
        <v>1.7269335003668715E-2</v>
      </c>
      <c r="BJ254" s="215">
        <f t="shared" ca="1" si="143"/>
        <v>1.5392657231184284E-2</v>
      </c>
      <c r="BK254" s="215">
        <f t="shared" ca="1" si="144"/>
        <v>7.7787752203238589E-3</v>
      </c>
      <c r="BL254" s="215">
        <f t="shared" ca="1" si="145"/>
        <v>1.7339323979115303E-2</v>
      </c>
      <c r="BM254" s="215">
        <f t="shared" ca="1" si="146"/>
        <v>1.7763996181646542E-2</v>
      </c>
      <c r="BN254" s="155">
        <f t="shared" ca="1" si="178"/>
        <v>7.5544087615938699E-2</v>
      </c>
      <c r="BO254" s="165"/>
      <c r="BP254" s="187" cm="1">
        <f t="array" ref="BP254">IFERROR(IF($X254=$X253,BP253,INDEX(Forecast_Capex_Input!AC$12:AC$286,$X254)),0)</f>
        <v>0.1</v>
      </c>
      <c r="BQ254" s="187" cm="1">
        <f t="array" ref="BQ254">IFERROR(IF($X254=$X253,BQ253,INDEX(Forecast_Capex_Input!AD$12:AD$286,$X254)),0)</f>
        <v>0.11</v>
      </c>
      <c r="BR254" s="187" cm="1">
        <f t="array" ref="BR254">IFERROR(IF($X254=$X253,BR253,INDEX(Forecast_Capex_Input!AE$12:AE$286,$X254)),0)</f>
        <v>0.14000000000000001</v>
      </c>
      <c r="BS254" s="187" cm="1">
        <f t="array" ref="BS254">IFERROR(IF($X254=$X253,BS253,INDEX(Forecast_Capex_Input!AF$12:AF$286,$X254)),0)</f>
        <v>0.32</v>
      </c>
      <c r="BT254" s="187" cm="1">
        <f t="array" ref="BT254">IFERROR(IF($X254=$X253,BT253,INDEX(Forecast_Capex_Input!AG$12:AG$286,$X254)),0)</f>
        <v>0.33</v>
      </c>
      <c r="BU254" s="165"/>
      <c r="BV254" s="215">
        <f t="shared" si="147"/>
        <v>6.5703990141660965E-3</v>
      </c>
      <c r="BW254" s="215">
        <f t="shared" si="148"/>
        <v>7.2274389155827061E-3</v>
      </c>
      <c r="BX254" s="215">
        <f t="shared" si="149"/>
        <v>9.1985586198325368E-3</v>
      </c>
      <c r="BY254" s="215">
        <f t="shared" si="150"/>
        <v>2.1025276845331509E-2</v>
      </c>
      <c r="BZ254" s="215">
        <f t="shared" si="151"/>
        <v>2.1682316746748118E-2</v>
      </c>
      <c r="CA254" s="155">
        <f t="shared" si="179"/>
        <v>6.5703990141660965E-2</v>
      </c>
      <c r="CB254" s="165"/>
      <c r="CC254" s="215">
        <f t="shared" ca="1" si="152"/>
        <v>6.5703990141660965E-3</v>
      </c>
      <c r="CD254" s="215">
        <f t="shared" ca="1" si="153"/>
        <v>7.2274389155827061E-3</v>
      </c>
      <c r="CE254" s="215">
        <f t="shared" ca="1" si="154"/>
        <v>9.1985586198325368E-3</v>
      </c>
      <c r="CF254" s="215">
        <f t="shared" ca="1" si="155"/>
        <v>2.1025276845331509E-2</v>
      </c>
      <c r="CG254" s="215">
        <f t="shared" ca="1" si="156"/>
        <v>2.1682316746748118E-2</v>
      </c>
      <c r="CH254" s="155">
        <f t="shared" ca="1" si="180"/>
        <v>6.5703990141660965E-2</v>
      </c>
      <c r="CI254" s="165"/>
      <c r="CJ254" s="215">
        <f t="shared" ca="1" si="157"/>
        <v>8.6260488819354724E-4</v>
      </c>
      <c r="CK254" s="215">
        <f t="shared" ca="1" si="158"/>
        <v>9.4886537701290193E-4</v>
      </c>
      <c r="CL254" s="215">
        <f t="shared" ca="1" si="159"/>
        <v>1.2076468434709662E-3</v>
      </c>
      <c r="CM254" s="215">
        <f t="shared" ca="1" si="160"/>
        <v>2.7603356422193511E-3</v>
      </c>
      <c r="CN254" s="215">
        <f t="shared" ca="1" si="161"/>
        <v>2.8465961310387058E-3</v>
      </c>
      <c r="CO254" s="155">
        <f t="shared" ca="1" si="181"/>
        <v>8.6260488819354716E-3</v>
      </c>
      <c r="CP254" s="165"/>
      <c r="CQ254" s="223">
        <f t="shared" ca="1" si="162"/>
        <v>1.2140485923422688E-4</v>
      </c>
      <c r="CR254" s="223">
        <f t="shared" ca="1" si="163"/>
        <v>1.3354534515764956E-4</v>
      </c>
      <c r="CS254" s="223">
        <f t="shared" ca="1" si="164"/>
        <v>1.6996680292791764E-4</v>
      </c>
      <c r="CT254" s="223">
        <f t="shared" ca="1" si="165"/>
        <v>3.8849554954952599E-4</v>
      </c>
      <c r="CU254" s="223">
        <f t="shared" ca="1" si="166"/>
        <v>4.0063603547294869E-4</v>
      </c>
      <c r="CV254" s="155">
        <f t="shared" ca="1" si="182"/>
        <v>1.2140485923422687E-3</v>
      </c>
      <c r="CW254" s="165"/>
      <c r="CX254" s="215">
        <f t="shared" ca="1" si="183"/>
        <v>7.5544087615938707E-3</v>
      </c>
      <c r="CY254" s="215">
        <f t="shared" ca="1" si="167"/>
        <v>8.3098496377532576E-3</v>
      </c>
      <c r="CZ254" s="215">
        <f t="shared" ca="1" si="168"/>
        <v>1.0576172266231421E-2</v>
      </c>
      <c r="DA254" s="215">
        <f t="shared" ca="1" si="169"/>
        <v>2.4174108037100385E-2</v>
      </c>
      <c r="DB254" s="215">
        <f t="shared" ca="1" si="170"/>
        <v>2.4929548913259773E-2</v>
      </c>
      <c r="DC254" s="155">
        <f t="shared" ca="1" si="184"/>
        <v>7.5544087615938699E-2</v>
      </c>
      <c r="DD254" s="165"/>
      <c r="DE254" s="188" t="b" cm="1">
        <f t="array" aca="1" ref="DE254" ca="1">OR($G254=Forecast_Capex_Input!$BF$8:$BF$10)</f>
        <v>0</v>
      </c>
      <c r="DF254" s="188" cm="1">
        <f t="array" aca="1" ref="DF254" ca="1">IFERROR(INDEX(Forecast_Capex_Input!BG$12:BG$286,$X254)
*(INDEX(Forecast_Capex_Input!$H$12:$H$286,$X254)=Repex),0)
*$DE254</f>
        <v>0</v>
      </c>
      <c r="DG254" s="188" cm="1">
        <f t="array" aca="1" ref="DG254" ca="1">IFERROR(INDEX(Forecast_Capex_Input!BH$12:BH$286,$X254)
*(INDEX(Forecast_Capex_Input!$H$12:$H$286,$X254)=Repex),0)
*$DE254</f>
        <v>0</v>
      </c>
      <c r="DH254" s="188" cm="1">
        <f t="array" aca="1" ref="DH254" ca="1">IFERROR(INDEX(Forecast_Capex_Input!BI$12:BI$286,$X254)
*(INDEX(Forecast_Capex_Input!$H$12:$H$286,$X254)=Repex),0)
*$DE254</f>
        <v>0</v>
      </c>
      <c r="DI254" s="188" cm="1">
        <f t="array" aca="1" ref="DI254" ca="1">IFERROR(INDEX(Forecast_Capex_Input!BJ$12:BJ$286,$X254)
*(INDEX(Forecast_Capex_Input!$H$12:$H$286,$X254)=Repex),0)
*$DE254</f>
        <v>0</v>
      </c>
      <c r="DJ254" s="188" cm="1">
        <f t="array" aca="1" ref="DJ254" ca="1">IFERROR(INDEX(Forecast_Capex_Input!BK$12:BK$286,$X254)
*(INDEX(Forecast_Capex_Input!$H$12:$H$286,$X254)=Repex),0)
*$DE254</f>
        <v>0</v>
      </c>
      <c r="DK254" s="188" cm="1">
        <f t="array" aca="1" ref="DK254" ca="1">IFERROR(INDEX(Forecast_Capex_Input!BL$12:BL$286,$X254)
*(INDEX(Forecast_Capex_Input!$H$12:$H$286,$X254)=Repex),0)
*$DE254</f>
        <v>0</v>
      </c>
      <c r="DL254" s="165"/>
      <c r="DM254" s="188" t="b" cm="1">
        <f t="array" aca="1" ref="DM254" ca="1">OR($G254=Forecast_Capex_Input!$BN$8:$BN$9)</f>
        <v>0</v>
      </c>
      <c r="DN254" s="188" cm="1">
        <f t="array" aca="1" ref="DN254" ca="1">IFERROR(INDEX(Forecast_Capex_Input!BO$12:BO$286,$X254)
*(INDEX(Forecast_Capex_Input!$H$12:$H$286,$X254)=Repex),0)
*$DM254</f>
        <v>0</v>
      </c>
      <c r="DO254" s="188" cm="1">
        <f t="array" aca="1" ref="DO254" ca="1">IFERROR(INDEX(Forecast_Capex_Input!BP$12:BP$286,$X254)
*(INDEX(Forecast_Capex_Input!$H$12:$H$286,$X254)=Repex),0)
*$DM254</f>
        <v>0</v>
      </c>
      <c r="DP254" s="188" cm="1">
        <f t="array" aca="1" ref="DP254" ca="1">IFERROR(INDEX(Forecast_Capex_Input!BQ$12:BQ$286,$X254)
*(INDEX(Forecast_Capex_Input!$H$12:$H$286,$X254)=Repex),0)
*$DM254</f>
        <v>0</v>
      </c>
      <c r="DQ254" s="188" cm="1">
        <f t="array" aca="1" ref="DQ254" ca="1">IFERROR(INDEX(Forecast_Capex_Input!BR$12:BR$286,$X254)
*(INDEX(Forecast_Capex_Input!$H$12:$H$286,$X254)=Repex),0)
*$DM254</f>
        <v>0</v>
      </c>
      <c r="DR254" s="188" cm="1">
        <f t="array" aca="1" ref="DR254" ca="1">IFERROR(INDEX(Forecast_Capex_Input!BS$12:BS$286,$X254)
*(INDEX(Forecast_Capex_Input!$H$12:$H$286,$X254)=Repex),0)
*$DM254</f>
        <v>0</v>
      </c>
      <c r="DS254" s="165"/>
      <c r="DT254" s="188" t="b" cm="1">
        <f t="array" aca="1" ref="DT254" ca="1">OR($G254=Forecast_Capex_Input!$BU$8:$BU$10)</f>
        <v>1</v>
      </c>
      <c r="DU254" s="188" cm="1">
        <f t="array" aca="1" ref="DU254" ca="1">IFERROR(INDEX(Forecast_Capex_Input!BV$12:BV$286,$X254)
*(INDEX(Forecast_Capex_Input!$H$12:$H$286,$X254)=Repex),0)
*$DT254</f>
        <v>0.47710843373493977</v>
      </c>
      <c r="DV254" s="188" cm="1">
        <f t="array" aca="1" ref="DV254" ca="1">IFERROR(INDEX(Forecast_Capex_Input!BW$12:BW$286,$X254)
*(INDEX(Forecast_Capex_Input!$H$12:$H$286,$X254)=Repex),0)
*$DT254</f>
        <v>0.42168674698795183</v>
      </c>
      <c r="DW254" s="188" cm="1">
        <f t="array" aca="1" ref="DW254" ca="1">IFERROR(INDEX(Forecast_Capex_Input!BX$12:BX$286,$X254)
*(INDEX(Forecast_Capex_Input!$H$12:$H$286,$X254)=Repex),0)
*$DT254</f>
        <v>5.7831325301204821E-2</v>
      </c>
      <c r="DX254" s="188" cm="1">
        <f t="array" aca="1" ref="DX254" ca="1">IFERROR(INDEX(Forecast_Capex_Input!BY$12:BY$286,$X254)
*(INDEX(Forecast_Capex_Input!$H$12:$H$286,$X254)=Repex),0)
*$DT254</f>
        <v>0</v>
      </c>
      <c r="DY254" s="188" cm="1">
        <f t="array" aca="1" ref="DY254" ca="1">IFERROR(INDEX(Forecast_Capex_Input!BZ$12:BZ$286,$X254)
*(INDEX(Forecast_Capex_Input!$H$12:$H$286,$X254)=Repex),0)
*$DT254</f>
        <v>0</v>
      </c>
      <c r="DZ254" s="188" cm="1">
        <f t="array" aca="1" ref="DZ254" ca="1">IFERROR(INDEX(Forecast_Capex_Input!CA$12:CA$286,$X254)
*(INDEX(Forecast_Capex_Input!$H$12:$H$286,$X254)=Repex),0)
*$DT254</f>
        <v>0</v>
      </c>
      <c r="EA254" s="188" cm="1">
        <f t="array" aca="1" ref="EA254" ca="1">IFERROR(INDEX(Forecast_Capex_Input!CB$12:CB$286,$X254)
*(INDEX(Forecast_Capex_Input!$H$12:$H$286,$X254)=Repex),0)
*$DT254</f>
        <v>4.3373493975903614E-2</v>
      </c>
      <c r="EB254" s="188" cm="1">
        <f t="array" aca="1" ref="EB254" ca="1">IFERROR(INDEX(Forecast_Capex_Input!CC$12:CC$286,$X254)
*(INDEX(Forecast_Capex_Input!$H$12:$H$286,$X254)=Repex),0)
*$DT254</f>
        <v>0</v>
      </c>
      <c r="EC254" s="165"/>
      <c r="ED254" s="226" t="str">
        <f t="shared" si="171"/>
        <v>N/A</v>
      </c>
      <c r="EE254" s="174" t="s">
        <v>15</v>
      </c>
    </row>
    <row r="255" spans="3:135" x14ac:dyDescent="0.2">
      <c r="C255" s="174">
        <f t="shared" si="172"/>
        <v>245</v>
      </c>
      <c r="D255" s="167" t="str" cm="1">
        <f t="array" ref="D255">IFERROR(INDEX(Forecast_Capex_Input!$D$12:$D$286,$X255),NA)</f>
        <v>YSN Secondary Systems Renewal</v>
      </c>
      <c r="E255" s="172" t="b" cm="1">
        <f t="array" ref="E255">IF($X255=NA,NA,INDEX(Forecast_Capex_Input!$E$12:$E$286,$X255))</f>
        <v>0</v>
      </c>
      <c r="F255" s="167" t="str" cm="1">
        <f t="array" aca="1" ref="F255" ca="1">IFERROR(INDEX(General!$E$25:$E$26,$Y255),NA)</f>
        <v>Labour</v>
      </c>
      <c r="G255" s="167" t="str" cm="1">
        <f t="array" aca="1" ref="G255" ca="1">IFERROR(INDEX(Forecast_Capex_Input!$AI$11:$BB$11,$AA255),NA)</f>
        <v>Secondary Systems</v>
      </c>
      <c r="H255" s="189" cm="1">
        <f t="array" aca="1" ref="H255" ca="1">IFERROR(INDEX(Forecast_Capex_Input!$AI$12:$BB$286,$X255,$AA255),NA)</f>
        <v>0.96336996336996339</v>
      </c>
      <c r="I255" s="199" t="str" cm="1">
        <f t="array" ref="I255">IFERROR(INDEX(Forecast_Capex_Input!$F$12:$F$286,$X255),NA)</f>
        <v>Replacement Expenditure</v>
      </c>
      <c r="J255" s="199" t="str" cm="1">
        <f t="array" ref="J255">IFERROR(INDEX(Forecast_Capex_Input!G$12:G$286,$X255),NA)</f>
        <v>Digital Infrastructure</v>
      </c>
      <c r="K255" s="199" t="str" cm="1">
        <f t="array" ref="K255">IFERROR(INDEX(Forecast_Capex_Input!H$12:H$286,$X255),NA)</f>
        <v>Repex</v>
      </c>
      <c r="L255" s="199" t="str" cm="1">
        <f t="array" ref="L255">IFERROR(INDEX(Forecast_Capex_Input!I$12:I$286,$X255),NA)</f>
        <v>N/A</v>
      </c>
      <c r="M255" s="199" t="str" cm="1">
        <f t="array" ref="M255">IFERROR(INDEX(Forecast_Capex_Input!J$12:J$286,$X255),NA)</f>
        <v>N/A</v>
      </c>
      <c r="N255" s="199" t="str" cm="1">
        <f t="array" ref="N255">IFERROR(INDEX(Forecast_Capex_Input!K$12:K$286,$X255),NA)</f>
        <v>DI - Protection systems</v>
      </c>
      <c r="O255" s="199" t="str" cm="1">
        <f t="array" ref="O255">IFERROR(INDEX(Forecast_Capex_Input!L$12:L$286,$X255),NA)</f>
        <v>DI - Safe and Reliable Network</v>
      </c>
      <c r="P255" s="199" t="str" cm="1">
        <f t="array" ref="P255">IFERROR(INDEX(Forecast_Capex_Input!M$12:M$286,$X255),NA)</f>
        <v>N/A</v>
      </c>
      <c r="Q255" s="172" t="str" cm="1">
        <f t="array" ref="Q255">IFERROR(INDEX(Forecast_Capex_Input!N$12:N$286,$X255),NA)</f>
        <v>No</v>
      </c>
      <c r="R255" s="265" cm="1">
        <f t="array" ref="R255">IFERROR(INDEX(Forecast_Capex_Input!O$12:O$286,$X255),0)</f>
        <v>0</v>
      </c>
      <c r="S255" s="172" t="str" cm="1">
        <f t="array" ref="S255">IFERROR(INDEX(Forecast_Capex_Input!P$12:P$286,$X255),0)</f>
        <v>Safety security &amp; reliability</v>
      </c>
      <c r="T255" s="199" t="str" cm="1">
        <f t="array" aca="1" ref="T255" ca="1">IFERROR(INDEX(General!$K$84:$K$103,$AA255),NA)</f>
        <v>Secondary Systems (2018-23)</v>
      </c>
      <c r="U255" s="188" cm="1">
        <f t="array" aca="1" ref="U255" ca="1">IFERROR(
IF($F255=General!$E$25,INDEX(Forecast_Capex_Input!S$12:S$286,$X255),
INDEX(Forecast_Capex_Input!T$12:T$286,$X255)),0)</f>
        <v>0</v>
      </c>
      <c r="V255" s="222" t="b">
        <f>IFERROR(INDEX(Overheads!$T$19:$T$26,MATCH($I255,Overheads!$E$19:$E$26,0)),FALSE)</f>
        <v>1</v>
      </c>
      <c r="W255" s="165"/>
      <c r="X255" s="174">
        <f>IFERROR(
IF(MATCH($C255,Forecast_Capex_Input!$CI$12:$CI$286,1)+1&gt;MAX(Forecast_Capex_Input!$C$12:$C$286),NA,
MATCH($C255,Forecast_Capex_Input!$CI$12:$CI$286,1)+1),1)</f>
        <v>98</v>
      </c>
      <c r="Y255" s="174" cm="1">
        <f t="array" aca="1" ref="Y255" ca="1">IFERROR(
IF(X254&lt;&gt;X255,1,
IF(COUNTIF(OFFSET(Y254,0,0,-INDEX(Forecast_Capex_Input!$CG$12:$CG$286,$X255)),Y254)=INDEX(Forecast_Capex_Input!$CG$12:$CG$286,$X255),Y254+1,Y254)),NA)</f>
        <v>1</v>
      </c>
      <c r="Z255" s="174" cm="1">
        <f t="array" ref="Z255">IFERROR($C255-IF($X255=1,1,INDEX(Forecast_Capex_Input!$CI$12:$CI$286,$X255-1))+1,NA)</f>
        <v>1</v>
      </c>
      <c r="AA255" s="174" cm="1">
        <f t="array" aca="1" ref="AA255" ca="1">IFERROR(IF(Y255=1,
INDEX(Forecast_Capex_Input!$AI$10:$BB$10,SMALL(IF(INDEX(Forecast_Capex_Input!$AI$12:$BB$286,$X255,0)&gt;0,COLUMN(Forecast_Capex_Input!$AI$10:$BB$10)-COLUMN(Forecast_Capex_Input!$AI$12)+1),ROWS(OFFSET(AA254,0,0,-$Z255)))),
OFFSET(AA254,-INDEX(Forecast_Capex_Input!$CG$12:$CG$286,$X255)+1,0)),NA)</f>
        <v>4</v>
      </c>
      <c r="AB255" s="174">
        <f t="shared" ca="1" si="141"/>
        <v>1</v>
      </c>
      <c r="AC255" s="222" t="b">
        <f t="shared" si="173"/>
        <v>0</v>
      </c>
      <c r="AD255" s="220" t="b">
        <v>0</v>
      </c>
      <c r="AE255" s="222" t="b">
        <f t="shared" si="142"/>
        <v>1</v>
      </c>
      <c r="AF255" s="165"/>
      <c r="AG255" s="215">
        <v>0</v>
      </c>
      <c r="AH255" s="215">
        <v>0</v>
      </c>
      <c r="AI255" s="215">
        <v>0</v>
      </c>
      <c r="AJ255" s="215">
        <v>0</v>
      </c>
      <c r="AK255" s="215">
        <v>0</v>
      </c>
      <c r="AL255" s="155">
        <v>0</v>
      </c>
      <c r="AM255" s="165"/>
      <c r="AN255" s="215" cm="1">
        <f t="array" aca="1" ref="AN255" ca="1">IFERROR(INDEX(General!O$33:O$34,$AB255)
*AG255,0)</f>
        <v>0</v>
      </c>
      <c r="AO255" s="215" cm="1">
        <f t="array" aca="1" ref="AO255" ca="1">IFERROR(INDEX(General!P$33:P$34,$AB255)
*AH255,0)</f>
        <v>0</v>
      </c>
      <c r="AP255" s="215" cm="1">
        <f t="array" aca="1" ref="AP255" ca="1">IFERROR(INDEX(General!Q$33:Q$34,$AB255)
*AI255,0)</f>
        <v>0</v>
      </c>
      <c r="AQ255" s="215" cm="1">
        <f t="array" aca="1" ref="AQ255" ca="1">IFERROR(INDEX(General!R$33:R$34,$AB255)
*AJ255,0)</f>
        <v>0</v>
      </c>
      <c r="AR255" s="215" cm="1">
        <f t="array" aca="1" ref="AR255" ca="1">IFERROR(INDEX(General!S$33:S$34,$AB255)
*AK255,0)</f>
        <v>0</v>
      </c>
      <c r="AS255" s="155">
        <f t="shared" ca="1" si="174"/>
        <v>0</v>
      </c>
      <c r="AT255" s="165"/>
      <c r="AU255" s="215">
        <f ca="1">IF($AE255=FALSE,AN255*Overheads!$R$24*$V255,
IFERROR(Overheads!$O$49*$V255*AN255,0)
+IFERROR(Overheads!Q$59*$V255*(AN255/Overheads!Q$68),0))</f>
        <v>0</v>
      </c>
      <c r="AV255" s="215">
        <f ca="1">IF($AE255=FALSE,AO255*Overheads!$R$24*$V255,
IFERROR(Overheads!$O$49*$V255*AO255,0)
+IFERROR(Overheads!R$59*$V255*(AO255/Overheads!R$68),0))</f>
        <v>0</v>
      </c>
      <c r="AW255" s="215">
        <f ca="1">IF($AE255=FALSE,AP255*Overheads!$R$24*$V255,
IFERROR(Overheads!$O$49*$V255*AP255,0)
+IFERROR(Overheads!S$59*$V255*(AP255/Overheads!S$68),0))</f>
        <v>0</v>
      </c>
      <c r="AX255" s="215">
        <f ca="1">IF($AE255=FALSE,AQ255*Overheads!$R$24*$V255,
IFERROR(Overheads!$O$49*$V255*AQ255,0)
+IFERROR(Overheads!T$59*$V255*(AQ255/Overheads!T$68),0))</f>
        <v>0</v>
      </c>
      <c r="AY255" s="215">
        <f ca="1">IF($AE255=FALSE,AR255*Overheads!$R$24*$V255,
IFERROR(Overheads!$O$49*$V255*AR255,0)
+IFERROR(Overheads!U$59*$V255*(AR255/Overheads!U$68),0))</f>
        <v>0</v>
      </c>
      <c r="AZ255" s="155">
        <f t="shared" ca="1" si="175"/>
        <v>0</v>
      </c>
      <c r="BA255" s="165"/>
      <c r="BB255" s="215">
        <f ca="1">IF($AE255=FALSE,AN255*Overheads!$S$25,
IFERROR(Overheads!$O$50*AN255,0)
+IFERROR(Overheads!Q$60*(AN255/Overheads!Q$66),0))</f>
        <v>0</v>
      </c>
      <c r="BC255" s="215">
        <f ca="1">IF($AE255=FALSE,AO255*Overheads!$S$25,
IFERROR(Overheads!$O$50*AO255,0)
+IFERROR(Overheads!R$60*(AO255/Overheads!R$66),0))</f>
        <v>0</v>
      </c>
      <c r="BD255" s="215">
        <f ca="1">IF($AE255=FALSE,AP255*Overheads!$S$25,
IFERROR(Overheads!$O$50*AP255,0)
+IFERROR(Overheads!S$60*(AP255/Overheads!S$66),0))</f>
        <v>0</v>
      </c>
      <c r="BE255" s="215">
        <f ca="1">IF($AE255=FALSE,AQ255*Overheads!$S$25,
IFERROR(Overheads!$O$50*AQ255,0)
+IFERROR(Overheads!T$60*(AQ255/Overheads!T$66),0))</f>
        <v>0</v>
      </c>
      <c r="BF255" s="215">
        <f ca="1">IF($AE255=FALSE,AR255*Overheads!$S$25,
IFERROR(Overheads!$O$50*AR255,0)
+IFERROR(Overheads!U$60*(AR255/Overheads!U$66),0))</f>
        <v>0</v>
      </c>
      <c r="BG255" s="155">
        <f t="shared" ca="1" si="176"/>
        <v>0</v>
      </c>
      <c r="BH255" s="165"/>
      <c r="BI255" s="215">
        <f t="shared" ca="1" si="177"/>
        <v>0</v>
      </c>
      <c r="BJ255" s="215">
        <f t="shared" ca="1" si="143"/>
        <v>0</v>
      </c>
      <c r="BK255" s="215">
        <f t="shared" ca="1" si="144"/>
        <v>0</v>
      </c>
      <c r="BL255" s="215">
        <f t="shared" ca="1" si="145"/>
        <v>0</v>
      </c>
      <c r="BM255" s="215">
        <f t="shared" ca="1" si="146"/>
        <v>0</v>
      </c>
      <c r="BN255" s="155">
        <f t="shared" ca="1" si="178"/>
        <v>0</v>
      </c>
      <c r="BO255" s="165"/>
      <c r="BP255" s="187" cm="1">
        <f t="array" ref="BP255">IFERROR(IF($X255=$X254,BP254,INDEX(Forecast_Capex_Input!AC$12:AC$286,$X255)),0)</f>
        <v>0</v>
      </c>
      <c r="BQ255" s="187" cm="1">
        <f t="array" ref="BQ255">IFERROR(IF($X255=$X254,BQ254,INDEX(Forecast_Capex_Input!AD$12:AD$286,$X255)),0)</f>
        <v>0</v>
      </c>
      <c r="BR255" s="187" cm="1">
        <f t="array" ref="BR255">IFERROR(IF($X255=$X254,BR254,INDEX(Forecast_Capex_Input!AE$12:AE$286,$X255)),0)</f>
        <v>0</v>
      </c>
      <c r="BS255" s="187" cm="1">
        <f t="array" ref="BS255">IFERROR(IF($X255=$X254,BS254,INDEX(Forecast_Capex_Input!AF$12:AF$286,$X255)),0)</f>
        <v>0</v>
      </c>
      <c r="BT255" s="187" cm="1">
        <f t="array" ref="BT255">IFERROR(IF($X255=$X254,BT254,INDEX(Forecast_Capex_Input!AG$12:AG$286,$X255)),0)</f>
        <v>0</v>
      </c>
      <c r="BU255" s="165"/>
      <c r="BV255" s="215">
        <f t="shared" si="147"/>
        <v>0</v>
      </c>
      <c r="BW255" s="215">
        <f t="shared" si="148"/>
        <v>0</v>
      </c>
      <c r="BX255" s="215">
        <f t="shared" si="149"/>
        <v>0</v>
      </c>
      <c r="BY255" s="215">
        <f t="shared" si="150"/>
        <v>0</v>
      </c>
      <c r="BZ255" s="215">
        <f t="shared" si="151"/>
        <v>0</v>
      </c>
      <c r="CA255" s="155">
        <f t="shared" si="179"/>
        <v>0</v>
      </c>
      <c r="CB255" s="165"/>
      <c r="CC255" s="215">
        <f t="shared" ca="1" si="152"/>
        <v>0</v>
      </c>
      <c r="CD255" s="215">
        <f t="shared" ca="1" si="153"/>
        <v>0</v>
      </c>
      <c r="CE255" s="215">
        <f t="shared" ca="1" si="154"/>
        <v>0</v>
      </c>
      <c r="CF255" s="215">
        <f t="shared" ca="1" si="155"/>
        <v>0</v>
      </c>
      <c r="CG255" s="215">
        <f t="shared" ca="1" si="156"/>
        <v>0</v>
      </c>
      <c r="CH255" s="155">
        <f t="shared" ca="1" si="180"/>
        <v>0</v>
      </c>
      <c r="CI255" s="165"/>
      <c r="CJ255" s="215">
        <f t="shared" ca="1" si="157"/>
        <v>0</v>
      </c>
      <c r="CK255" s="215">
        <f t="shared" ca="1" si="158"/>
        <v>0</v>
      </c>
      <c r="CL255" s="215">
        <f t="shared" ca="1" si="159"/>
        <v>0</v>
      </c>
      <c r="CM255" s="215">
        <f t="shared" ca="1" si="160"/>
        <v>0</v>
      </c>
      <c r="CN255" s="215">
        <f t="shared" ca="1" si="161"/>
        <v>0</v>
      </c>
      <c r="CO255" s="155">
        <f t="shared" ca="1" si="181"/>
        <v>0</v>
      </c>
      <c r="CP255" s="165"/>
      <c r="CQ255" s="223">
        <f t="shared" ca="1" si="162"/>
        <v>0</v>
      </c>
      <c r="CR255" s="223">
        <f t="shared" ca="1" si="163"/>
        <v>0</v>
      </c>
      <c r="CS255" s="223">
        <f t="shared" ca="1" si="164"/>
        <v>0</v>
      </c>
      <c r="CT255" s="223">
        <f t="shared" ca="1" si="165"/>
        <v>0</v>
      </c>
      <c r="CU255" s="223">
        <f t="shared" ca="1" si="166"/>
        <v>0</v>
      </c>
      <c r="CV255" s="155">
        <f t="shared" ca="1" si="182"/>
        <v>0</v>
      </c>
      <c r="CW255" s="165"/>
      <c r="CX255" s="215">
        <f t="shared" ca="1" si="183"/>
        <v>0</v>
      </c>
      <c r="CY255" s="215">
        <f t="shared" ca="1" si="167"/>
        <v>0</v>
      </c>
      <c r="CZ255" s="215">
        <f t="shared" ca="1" si="168"/>
        <v>0</v>
      </c>
      <c r="DA255" s="215">
        <f t="shared" ca="1" si="169"/>
        <v>0</v>
      </c>
      <c r="DB255" s="215">
        <f t="shared" ca="1" si="170"/>
        <v>0</v>
      </c>
      <c r="DC255" s="155">
        <f t="shared" ca="1" si="184"/>
        <v>0</v>
      </c>
      <c r="DD255" s="165"/>
      <c r="DE255" s="188" t="b" cm="1">
        <f t="array" aca="1" ref="DE255" ca="1">OR($G255=Forecast_Capex_Input!$BF$8:$BF$10)</f>
        <v>0</v>
      </c>
      <c r="DF255" s="188" cm="1">
        <f t="array" aca="1" ref="DF255" ca="1">IFERROR(INDEX(Forecast_Capex_Input!BG$12:BG$286,$X255)
*(INDEX(Forecast_Capex_Input!$H$12:$H$286,$X255)=Repex),0)
*$DE255</f>
        <v>0</v>
      </c>
      <c r="DG255" s="188" cm="1">
        <f t="array" aca="1" ref="DG255" ca="1">IFERROR(INDEX(Forecast_Capex_Input!BH$12:BH$286,$X255)
*(INDEX(Forecast_Capex_Input!$H$12:$H$286,$X255)=Repex),0)
*$DE255</f>
        <v>0</v>
      </c>
      <c r="DH255" s="188" cm="1">
        <f t="array" aca="1" ref="DH255" ca="1">IFERROR(INDEX(Forecast_Capex_Input!BI$12:BI$286,$X255)
*(INDEX(Forecast_Capex_Input!$H$12:$H$286,$X255)=Repex),0)
*$DE255</f>
        <v>0</v>
      </c>
      <c r="DI255" s="188" cm="1">
        <f t="array" aca="1" ref="DI255" ca="1">IFERROR(INDEX(Forecast_Capex_Input!BJ$12:BJ$286,$X255)
*(INDEX(Forecast_Capex_Input!$H$12:$H$286,$X255)=Repex),0)
*$DE255</f>
        <v>0</v>
      </c>
      <c r="DJ255" s="188" cm="1">
        <f t="array" aca="1" ref="DJ255" ca="1">IFERROR(INDEX(Forecast_Capex_Input!BK$12:BK$286,$X255)
*(INDEX(Forecast_Capex_Input!$H$12:$H$286,$X255)=Repex),0)
*$DE255</f>
        <v>0</v>
      </c>
      <c r="DK255" s="188" cm="1">
        <f t="array" aca="1" ref="DK255" ca="1">IFERROR(INDEX(Forecast_Capex_Input!BL$12:BL$286,$X255)
*(INDEX(Forecast_Capex_Input!$H$12:$H$286,$X255)=Repex),0)
*$DE255</f>
        <v>0</v>
      </c>
      <c r="DL255" s="165"/>
      <c r="DM255" s="188" t="b" cm="1">
        <f t="array" aca="1" ref="DM255" ca="1">OR($G255=Forecast_Capex_Input!$BN$8:$BN$9)</f>
        <v>0</v>
      </c>
      <c r="DN255" s="188" cm="1">
        <f t="array" aca="1" ref="DN255" ca="1">IFERROR(INDEX(Forecast_Capex_Input!BO$12:BO$286,$X255)
*(INDEX(Forecast_Capex_Input!$H$12:$H$286,$X255)=Repex),0)
*$DM255</f>
        <v>0</v>
      </c>
      <c r="DO255" s="188" cm="1">
        <f t="array" aca="1" ref="DO255" ca="1">IFERROR(INDEX(Forecast_Capex_Input!BP$12:BP$286,$X255)
*(INDEX(Forecast_Capex_Input!$H$12:$H$286,$X255)=Repex),0)
*$DM255</f>
        <v>0</v>
      </c>
      <c r="DP255" s="188" cm="1">
        <f t="array" aca="1" ref="DP255" ca="1">IFERROR(INDEX(Forecast_Capex_Input!BQ$12:BQ$286,$X255)
*(INDEX(Forecast_Capex_Input!$H$12:$H$286,$X255)=Repex),0)
*$DM255</f>
        <v>0</v>
      </c>
      <c r="DQ255" s="188" cm="1">
        <f t="array" aca="1" ref="DQ255" ca="1">IFERROR(INDEX(Forecast_Capex_Input!BR$12:BR$286,$X255)
*(INDEX(Forecast_Capex_Input!$H$12:$H$286,$X255)=Repex),0)
*$DM255</f>
        <v>0</v>
      </c>
      <c r="DR255" s="188" cm="1">
        <f t="array" aca="1" ref="DR255" ca="1">IFERROR(INDEX(Forecast_Capex_Input!BS$12:BS$286,$X255)
*(INDEX(Forecast_Capex_Input!$H$12:$H$286,$X255)=Repex),0)
*$DM255</f>
        <v>0</v>
      </c>
      <c r="DS255" s="165"/>
      <c r="DT255" s="188" t="b" cm="1">
        <f t="array" aca="1" ref="DT255" ca="1">OR($G255=Forecast_Capex_Input!$BU$8:$BU$10)</f>
        <v>1</v>
      </c>
      <c r="DU255" s="188" cm="1">
        <f t="array" aca="1" ref="DU255" ca="1">IFERROR(INDEX(Forecast_Capex_Input!BV$12:BV$286,$X255)
*(INDEX(Forecast_Capex_Input!$H$12:$H$286,$X255)=Repex),0)
*$DT255</f>
        <v>0.64468864468864473</v>
      </c>
      <c r="DV255" s="188" cm="1">
        <f t="array" aca="1" ref="DV255" ca="1">IFERROR(INDEX(Forecast_Capex_Input!BW$12:BW$286,$X255)
*(INDEX(Forecast_Capex_Input!$H$12:$H$286,$X255)=Repex),0)
*$DT255</f>
        <v>0.27472527472527475</v>
      </c>
      <c r="DW255" s="188" cm="1">
        <f t="array" aca="1" ref="DW255" ca="1">IFERROR(INDEX(Forecast_Capex_Input!BX$12:BX$286,$X255)
*(INDEX(Forecast_Capex_Input!$H$12:$H$286,$X255)=Repex),0)
*$DT255</f>
        <v>4.3956043956043959E-2</v>
      </c>
      <c r="DX255" s="188" cm="1">
        <f t="array" aca="1" ref="DX255" ca="1">IFERROR(INDEX(Forecast_Capex_Input!BY$12:BY$286,$X255)
*(INDEX(Forecast_Capex_Input!$H$12:$H$286,$X255)=Repex),0)
*$DT255</f>
        <v>0</v>
      </c>
      <c r="DY255" s="188" cm="1">
        <f t="array" aca="1" ref="DY255" ca="1">IFERROR(INDEX(Forecast_Capex_Input!BZ$12:BZ$286,$X255)
*(INDEX(Forecast_Capex_Input!$H$12:$H$286,$X255)=Repex),0)
*$DT255</f>
        <v>0</v>
      </c>
      <c r="DZ255" s="188" cm="1">
        <f t="array" aca="1" ref="DZ255" ca="1">IFERROR(INDEX(Forecast_Capex_Input!CA$12:CA$286,$X255)
*(INDEX(Forecast_Capex_Input!$H$12:$H$286,$X255)=Repex),0)
*$DT255</f>
        <v>0</v>
      </c>
      <c r="EA255" s="188" cm="1">
        <f t="array" aca="1" ref="EA255" ca="1">IFERROR(INDEX(Forecast_Capex_Input!CB$12:CB$286,$X255)
*(INDEX(Forecast_Capex_Input!$H$12:$H$286,$X255)=Repex),0)
*$DT255</f>
        <v>3.6630036630036632E-2</v>
      </c>
      <c r="EB255" s="188" cm="1">
        <f t="array" aca="1" ref="EB255" ca="1">IFERROR(INDEX(Forecast_Capex_Input!CC$12:CC$286,$X255)
*(INDEX(Forecast_Capex_Input!$H$12:$H$286,$X255)=Repex),0)
*$DT255</f>
        <v>0</v>
      </c>
      <c r="EC255" s="165"/>
      <c r="ED255" s="226" t="str">
        <f t="shared" si="171"/>
        <v>N/A</v>
      </c>
      <c r="EE255" s="174" t="s">
        <v>15</v>
      </c>
    </row>
    <row r="256" spans="3:135" x14ac:dyDescent="0.2">
      <c r="C256" s="174">
        <f t="shared" si="172"/>
        <v>246</v>
      </c>
      <c r="D256" s="167" t="str" cm="1">
        <f t="array" ref="D256">IFERROR(INDEX(Forecast_Capex_Input!$D$12:$D$286,$X256),NA)</f>
        <v>YSN Secondary Systems Renewal</v>
      </c>
      <c r="E256" s="172" t="b" cm="1">
        <f t="array" ref="E256">IF($X256=NA,NA,INDEX(Forecast_Capex_Input!$E$12:$E$286,$X256))</f>
        <v>0</v>
      </c>
      <c r="F256" s="167" t="str" cm="1">
        <f t="array" aca="1" ref="F256" ca="1">IFERROR(INDEX(General!$E$25:$E$26,$Y256),NA)</f>
        <v>Labour</v>
      </c>
      <c r="G256" s="167" t="str" cm="1">
        <f t="array" aca="1" ref="G256" ca="1">IFERROR(INDEX(Forecast_Capex_Input!$AI$11:$BB$11,$AA256),NA)</f>
        <v>Business IT</v>
      </c>
      <c r="H256" s="189" cm="1">
        <f t="array" aca="1" ref="H256" ca="1">IFERROR(INDEX(Forecast_Capex_Input!$AI$12:$BB$286,$X256,$AA256),NA)</f>
        <v>3.6630036630036632E-2</v>
      </c>
      <c r="I256" s="199" t="str" cm="1">
        <f t="array" ref="I256">IFERROR(INDEX(Forecast_Capex_Input!$F$12:$F$286,$X256),NA)</f>
        <v>Replacement Expenditure</v>
      </c>
      <c r="J256" s="199" t="str" cm="1">
        <f t="array" ref="J256">IFERROR(INDEX(Forecast_Capex_Input!G$12:G$286,$X256),NA)</f>
        <v>Digital Infrastructure</v>
      </c>
      <c r="K256" s="199" t="str" cm="1">
        <f t="array" ref="K256">IFERROR(INDEX(Forecast_Capex_Input!H$12:H$286,$X256),NA)</f>
        <v>Repex</v>
      </c>
      <c r="L256" s="199" t="str" cm="1">
        <f t="array" ref="L256">IFERROR(INDEX(Forecast_Capex_Input!I$12:I$286,$X256),NA)</f>
        <v>N/A</v>
      </c>
      <c r="M256" s="199" t="str" cm="1">
        <f t="array" ref="M256">IFERROR(INDEX(Forecast_Capex_Input!J$12:J$286,$X256),NA)</f>
        <v>N/A</v>
      </c>
      <c r="N256" s="199" t="str" cm="1">
        <f t="array" ref="N256">IFERROR(INDEX(Forecast_Capex_Input!K$12:K$286,$X256),NA)</f>
        <v>DI - Protection systems</v>
      </c>
      <c r="O256" s="199" t="str" cm="1">
        <f t="array" ref="O256">IFERROR(INDEX(Forecast_Capex_Input!L$12:L$286,$X256),NA)</f>
        <v>DI - Safe and Reliable Network</v>
      </c>
      <c r="P256" s="199" t="str" cm="1">
        <f t="array" ref="P256">IFERROR(INDEX(Forecast_Capex_Input!M$12:M$286,$X256),NA)</f>
        <v>N/A</v>
      </c>
      <c r="Q256" s="172" t="str" cm="1">
        <f t="array" ref="Q256">IFERROR(INDEX(Forecast_Capex_Input!N$12:N$286,$X256),NA)</f>
        <v>No</v>
      </c>
      <c r="R256" s="265" cm="1">
        <f t="array" ref="R256">IFERROR(INDEX(Forecast_Capex_Input!O$12:O$286,$X256),0)</f>
        <v>0</v>
      </c>
      <c r="S256" s="172" t="str" cm="1">
        <f t="array" ref="S256">IFERROR(INDEX(Forecast_Capex_Input!P$12:P$286,$X256),0)</f>
        <v>Safety security &amp; reliability</v>
      </c>
      <c r="T256" s="199" t="str" cm="1">
        <f t="array" aca="1" ref="T256" ca="1">IFERROR(INDEX(General!$K$84:$K$103,$AA256),NA)</f>
        <v>Business IT (2018 onwards)</v>
      </c>
      <c r="U256" s="188" cm="1">
        <f t="array" aca="1" ref="U256" ca="1">IFERROR(
IF($F256=General!$E$25,INDEX(Forecast_Capex_Input!S$12:S$286,$X256),
INDEX(Forecast_Capex_Input!T$12:T$286,$X256)),0)</f>
        <v>0</v>
      </c>
      <c r="V256" s="222" t="b">
        <f>IFERROR(INDEX(Overheads!$T$19:$T$26,MATCH($I256,Overheads!$E$19:$E$26,0)),FALSE)</f>
        <v>1</v>
      </c>
      <c r="W256" s="165"/>
      <c r="X256" s="174">
        <f>IFERROR(
IF(MATCH($C256,Forecast_Capex_Input!$CI$12:$CI$286,1)+1&gt;MAX(Forecast_Capex_Input!$C$12:$C$286),NA,
MATCH($C256,Forecast_Capex_Input!$CI$12:$CI$286,1)+1),1)</f>
        <v>98</v>
      </c>
      <c r="Y256" s="174" cm="1">
        <f t="array" aca="1" ref="Y256" ca="1">IFERROR(
IF(X255&lt;&gt;X256,1,
IF(COUNTIF(OFFSET(Y255,0,0,-INDEX(Forecast_Capex_Input!$CG$12:$CG$286,$X256)),Y255)=INDEX(Forecast_Capex_Input!$CG$12:$CG$286,$X256),Y255+1,Y255)),NA)</f>
        <v>1</v>
      </c>
      <c r="Z256" s="174" cm="1">
        <f t="array" ref="Z256">IFERROR($C256-IF($X256=1,1,INDEX(Forecast_Capex_Input!$CI$12:$CI$286,$X256-1))+1,NA)</f>
        <v>2</v>
      </c>
      <c r="AA256" s="174" cm="1">
        <f t="array" aca="1" ref="AA256" ca="1">IFERROR(IF(Y256=1,
INDEX(Forecast_Capex_Input!$AI$10:$BB$10,SMALL(IF(INDEX(Forecast_Capex_Input!$AI$12:$BB$286,$X256,0)&gt;0,COLUMN(Forecast_Capex_Input!$AI$10:$BB$10)-COLUMN(Forecast_Capex_Input!$AI$12)+1),ROWS(OFFSET(AA255,0,0,-$Z256)))),
OFFSET(AA255,-INDEX(Forecast_Capex_Input!$CG$12:$CG$286,$X256)+1,0)),NA)</f>
        <v>6</v>
      </c>
      <c r="AB256" s="174">
        <f t="shared" ca="1" si="141"/>
        <v>1</v>
      </c>
      <c r="AC256" s="222" t="b">
        <f t="shared" si="173"/>
        <v>0</v>
      </c>
      <c r="AD256" s="220" t="b">
        <v>0</v>
      </c>
      <c r="AE256" s="222" t="b">
        <f t="shared" si="142"/>
        <v>1</v>
      </c>
      <c r="AF256" s="165"/>
      <c r="AG256" s="215">
        <v>0</v>
      </c>
      <c r="AH256" s="215">
        <v>0</v>
      </c>
      <c r="AI256" s="215">
        <v>0</v>
      </c>
      <c r="AJ256" s="215">
        <v>0</v>
      </c>
      <c r="AK256" s="215">
        <v>0</v>
      </c>
      <c r="AL256" s="155">
        <v>0</v>
      </c>
      <c r="AM256" s="165"/>
      <c r="AN256" s="215" cm="1">
        <f t="array" aca="1" ref="AN256" ca="1">IFERROR(INDEX(General!O$33:O$34,$AB256)
*AG256,0)</f>
        <v>0</v>
      </c>
      <c r="AO256" s="215" cm="1">
        <f t="array" aca="1" ref="AO256" ca="1">IFERROR(INDEX(General!P$33:P$34,$AB256)
*AH256,0)</f>
        <v>0</v>
      </c>
      <c r="AP256" s="215" cm="1">
        <f t="array" aca="1" ref="AP256" ca="1">IFERROR(INDEX(General!Q$33:Q$34,$AB256)
*AI256,0)</f>
        <v>0</v>
      </c>
      <c r="AQ256" s="215" cm="1">
        <f t="array" aca="1" ref="AQ256" ca="1">IFERROR(INDEX(General!R$33:R$34,$AB256)
*AJ256,0)</f>
        <v>0</v>
      </c>
      <c r="AR256" s="215" cm="1">
        <f t="array" aca="1" ref="AR256" ca="1">IFERROR(INDEX(General!S$33:S$34,$AB256)
*AK256,0)</f>
        <v>0</v>
      </c>
      <c r="AS256" s="155">
        <f t="shared" ca="1" si="174"/>
        <v>0</v>
      </c>
      <c r="AT256" s="165"/>
      <c r="AU256" s="215">
        <f ca="1">IF($AE256=FALSE,AN256*Overheads!$R$24*$V256,
IFERROR(Overheads!$O$49*$V256*AN256,0)
+IFERROR(Overheads!Q$59*$V256*(AN256/Overheads!Q$68),0))</f>
        <v>0</v>
      </c>
      <c r="AV256" s="215">
        <f ca="1">IF($AE256=FALSE,AO256*Overheads!$R$24*$V256,
IFERROR(Overheads!$O$49*$V256*AO256,0)
+IFERROR(Overheads!R$59*$V256*(AO256/Overheads!R$68),0))</f>
        <v>0</v>
      </c>
      <c r="AW256" s="215">
        <f ca="1">IF($AE256=FALSE,AP256*Overheads!$R$24*$V256,
IFERROR(Overheads!$O$49*$V256*AP256,0)
+IFERROR(Overheads!S$59*$V256*(AP256/Overheads!S$68),0))</f>
        <v>0</v>
      </c>
      <c r="AX256" s="215">
        <f ca="1">IF($AE256=FALSE,AQ256*Overheads!$R$24*$V256,
IFERROR(Overheads!$O$49*$V256*AQ256,0)
+IFERROR(Overheads!T$59*$V256*(AQ256/Overheads!T$68),0))</f>
        <v>0</v>
      </c>
      <c r="AY256" s="215">
        <f ca="1">IF($AE256=FALSE,AR256*Overheads!$R$24*$V256,
IFERROR(Overheads!$O$49*$V256*AR256,0)
+IFERROR(Overheads!U$59*$V256*(AR256/Overheads!U$68),0))</f>
        <v>0</v>
      </c>
      <c r="AZ256" s="155">
        <f t="shared" ca="1" si="175"/>
        <v>0</v>
      </c>
      <c r="BA256" s="165"/>
      <c r="BB256" s="215">
        <f ca="1">IF($AE256=FALSE,AN256*Overheads!$S$25,
IFERROR(Overheads!$O$50*AN256,0)
+IFERROR(Overheads!Q$60*(AN256/Overheads!Q$66),0))</f>
        <v>0</v>
      </c>
      <c r="BC256" s="215">
        <f ca="1">IF($AE256=FALSE,AO256*Overheads!$S$25,
IFERROR(Overheads!$O$50*AO256,0)
+IFERROR(Overheads!R$60*(AO256/Overheads!R$66),0))</f>
        <v>0</v>
      </c>
      <c r="BD256" s="215">
        <f ca="1">IF($AE256=FALSE,AP256*Overheads!$S$25,
IFERROR(Overheads!$O$50*AP256,0)
+IFERROR(Overheads!S$60*(AP256/Overheads!S$66),0))</f>
        <v>0</v>
      </c>
      <c r="BE256" s="215">
        <f ca="1">IF($AE256=FALSE,AQ256*Overheads!$S$25,
IFERROR(Overheads!$O$50*AQ256,0)
+IFERROR(Overheads!T$60*(AQ256/Overheads!T$66),0))</f>
        <v>0</v>
      </c>
      <c r="BF256" s="215">
        <f ca="1">IF($AE256=FALSE,AR256*Overheads!$S$25,
IFERROR(Overheads!$O$50*AR256,0)
+IFERROR(Overheads!U$60*(AR256/Overheads!U$66),0))</f>
        <v>0</v>
      </c>
      <c r="BG256" s="155">
        <f t="shared" ca="1" si="176"/>
        <v>0</v>
      </c>
      <c r="BH256" s="165"/>
      <c r="BI256" s="215">
        <f t="shared" ca="1" si="177"/>
        <v>0</v>
      </c>
      <c r="BJ256" s="215">
        <f t="shared" ca="1" si="143"/>
        <v>0</v>
      </c>
      <c r="BK256" s="215">
        <f t="shared" ca="1" si="144"/>
        <v>0</v>
      </c>
      <c r="BL256" s="215">
        <f t="shared" ca="1" si="145"/>
        <v>0</v>
      </c>
      <c r="BM256" s="215">
        <f t="shared" ca="1" si="146"/>
        <v>0</v>
      </c>
      <c r="BN256" s="155">
        <f t="shared" ca="1" si="178"/>
        <v>0</v>
      </c>
      <c r="BO256" s="165"/>
      <c r="BP256" s="187" cm="1">
        <f t="array" ref="BP256">IFERROR(IF($X256=$X255,BP255,INDEX(Forecast_Capex_Input!AC$12:AC$286,$X256)),0)</f>
        <v>0</v>
      </c>
      <c r="BQ256" s="187" cm="1">
        <f t="array" ref="BQ256">IFERROR(IF($X256=$X255,BQ255,INDEX(Forecast_Capex_Input!AD$12:AD$286,$X256)),0)</f>
        <v>0</v>
      </c>
      <c r="BR256" s="187" cm="1">
        <f t="array" ref="BR256">IFERROR(IF($X256=$X255,BR255,INDEX(Forecast_Capex_Input!AE$12:AE$286,$X256)),0)</f>
        <v>0</v>
      </c>
      <c r="BS256" s="187" cm="1">
        <f t="array" ref="BS256">IFERROR(IF($X256=$X255,BS255,INDEX(Forecast_Capex_Input!AF$12:AF$286,$X256)),0)</f>
        <v>0</v>
      </c>
      <c r="BT256" s="187" cm="1">
        <f t="array" ref="BT256">IFERROR(IF($X256=$X255,BT255,INDEX(Forecast_Capex_Input!AG$12:AG$286,$X256)),0)</f>
        <v>0</v>
      </c>
      <c r="BU256" s="165"/>
      <c r="BV256" s="215">
        <f t="shared" si="147"/>
        <v>0</v>
      </c>
      <c r="BW256" s="215">
        <f t="shared" si="148"/>
        <v>0</v>
      </c>
      <c r="BX256" s="215">
        <f t="shared" si="149"/>
        <v>0</v>
      </c>
      <c r="BY256" s="215">
        <f t="shared" si="150"/>
        <v>0</v>
      </c>
      <c r="BZ256" s="215">
        <f t="shared" si="151"/>
        <v>0</v>
      </c>
      <c r="CA256" s="155">
        <f t="shared" si="179"/>
        <v>0</v>
      </c>
      <c r="CB256" s="165"/>
      <c r="CC256" s="215">
        <f t="shared" ca="1" si="152"/>
        <v>0</v>
      </c>
      <c r="CD256" s="215">
        <f t="shared" ca="1" si="153"/>
        <v>0</v>
      </c>
      <c r="CE256" s="215">
        <f t="shared" ca="1" si="154"/>
        <v>0</v>
      </c>
      <c r="CF256" s="215">
        <f t="shared" ca="1" si="155"/>
        <v>0</v>
      </c>
      <c r="CG256" s="215">
        <f t="shared" ca="1" si="156"/>
        <v>0</v>
      </c>
      <c r="CH256" s="155">
        <f t="shared" ca="1" si="180"/>
        <v>0</v>
      </c>
      <c r="CI256" s="165"/>
      <c r="CJ256" s="215">
        <f t="shared" ca="1" si="157"/>
        <v>0</v>
      </c>
      <c r="CK256" s="215">
        <f t="shared" ca="1" si="158"/>
        <v>0</v>
      </c>
      <c r="CL256" s="215">
        <f t="shared" ca="1" si="159"/>
        <v>0</v>
      </c>
      <c r="CM256" s="215">
        <f t="shared" ca="1" si="160"/>
        <v>0</v>
      </c>
      <c r="CN256" s="215">
        <f t="shared" ca="1" si="161"/>
        <v>0</v>
      </c>
      <c r="CO256" s="155">
        <f t="shared" ca="1" si="181"/>
        <v>0</v>
      </c>
      <c r="CP256" s="165"/>
      <c r="CQ256" s="223">
        <f t="shared" ca="1" si="162"/>
        <v>0</v>
      </c>
      <c r="CR256" s="223">
        <f t="shared" ca="1" si="163"/>
        <v>0</v>
      </c>
      <c r="CS256" s="223">
        <f t="shared" ca="1" si="164"/>
        <v>0</v>
      </c>
      <c r="CT256" s="223">
        <f t="shared" ca="1" si="165"/>
        <v>0</v>
      </c>
      <c r="CU256" s="223">
        <f t="shared" ca="1" si="166"/>
        <v>0</v>
      </c>
      <c r="CV256" s="155">
        <f t="shared" ca="1" si="182"/>
        <v>0</v>
      </c>
      <c r="CW256" s="165"/>
      <c r="CX256" s="215">
        <f t="shared" ca="1" si="183"/>
        <v>0</v>
      </c>
      <c r="CY256" s="215">
        <f t="shared" ca="1" si="167"/>
        <v>0</v>
      </c>
      <c r="CZ256" s="215">
        <f t="shared" ca="1" si="168"/>
        <v>0</v>
      </c>
      <c r="DA256" s="215">
        <f t="shared" ca="1" si="169"/>
        <v>0</v>
      </c>
      <c r="DB256" s="215">
        <f t="shared" ca="1" si="170"/>
        <v>0</v>
      </c>
      <c r="DC256" s="155">
        <f t="shared" ca="1" si="184"/>
        <v>0</v>
      </c>
      <c r="DD256" s="165"/>
      <c r="DE256" s="188" t="b" cm="1">
        <f t="array" aca="1" ref="DE256" ca="1">OR($G256=Forecast_Capex_Input!$BF$8:$BF$10)</f>
        <v>0</v>
      </c>
      <c r="DF256" s="188" cm="1">
        <f t="array" aca="1" ref="DF256" ca="1">IFERROR(INDEX(Forecast_Capex_Input!BG$12:BG$286,$X256)
*(INDEX(Forecast_Capex_Input!$H$12:$H$286,$X256)=Repex),0)
*$DE256</f>
        <v>0</v>
      </c>
      <c r="DG256" s="188" cm="1">
        <f t="array" aca="1" ref="DG256" ca="1">IFERROR(INDEX(Forecast_Capex_Input!BH$12:BH$286,$X256)
*(INDEX(Forecast_Capex_Input!$H$12:$H$286,$X256)=Repex),0)
*$DE256</f>
        <v>0</v>
      </c>
      <c r="DH256" s="188" cm="1">
        <f t="array" aca="1" ref="DH256" ca="1">IFERROR(INDEX(Forecast_Capex_Input!BI$12:BI$286,$X256)
*(INDEX(Forecast_Capex_Input!$H$12:$H$286,$X256)=Repex),0)
*$DE256</f>
        <v>0</v>
      </c>
      <c r="DI256" s="188" cm="1">
        <f t="array" aca="1" ref="DI256" ca="1">IFERROR(INDEX(Forecast_Capex_Input!BJ$12:BJ$286,$X256)
*(INDEX(Forecast_Capex_Input!$H$12:$H$286,$X256)=Repex),0)
*$DE256</f>
        <v>0</v>
      </c>
      <c r="DJ256" s="188" cm="1">
        <f t="array" aca="1" ref="DJ256" ca="1">IFERROR(INDEX(Forecast_Capex_Input!BK$12:BK$286,$X256)
*(INDEX(Forecast_Capex_Input!$H$12:$H$286,$X256)=Repex),0)
*$DE256</f>
        <v>0</v>
      </c>
      <c r="DK256" s="188" cm="1">
        <f t="array" aca="1" ref="DK256" ca="1">IFERROR(INDEX(Forecast_Capex_Input!BL$12:BL$286,$X256)
*(INDEX(Forecast_Capex_Input!$H$12:$H$286,$X256)=Repex),0)
*$DE256</f>
        <v>0</v>
      </c>
      <c r="DL256" s="165"/>
      <c r="DM256" s="188" t="b" cm="1">
        <f t="array" aca="1" ref="DM256" ca="1">OR($G256=Forecast_Capex_Input!$BN$8:$BN$9)</f>
        <v>0</v>
      </c>
      <c r="DN256" s="188" cm="1">
        <f t="array" aca="1" ref="DN256" ca="1">IFERROR(INDEX(Forecast_Capex_Input!BO$12:BO$286,$X256)
*(INDEX(Forecast_Capex_Input!$H$12:$H$286,$X256)=Repex),0)
*$DM256</f>
        <v>0</v>
      </c>
      <c r="DO256" s="188" cm="1">
        <f t="array" aca="1" ref="DO256" ca="1">IFERROR(INDEX(Forecast_Capex_Input!BP$12:BP$286,$X256)
*(INDEX(Forecast_Capex_Input!$H$12:$H$286,$X256)=Repex),0)
*$DM256</f>
        <v>0</v>
      </c>
      <c r="DP256" s="188" cm="1">
        <f t="array" aca="1" ref="DP256" ca="1">IFERROR(INDEX(Forecast_Capex_Input!BQ$12:BQ$286,$X256)
*(INDEX(Forecast_Capex_Input!$H$12:$H$286,$X256)=Repex),0)
*$DM256</f>
        <v>0</v>
      </c>
      <c r="DQ256" s="188" cm="1">
        <f t="array" aca="1" ref="DQ256" ca="1">IFERROR(INDEX(Forecast_Capex_Input!BR$12:BR$286,$X256)
*(INDEX(Forecast_Capex_Input!$H$12:$H$286,$X256)=Repex),0)
*$DM256</f>
        <v>0</v>
      </c>
      <c r="DR256" s="188" cm="1">
        <f t="array" aca="1" ref="DR256" ca="1">IFERROR(INDEX(Forecast_Capex_Input!BS$12:BS$286,$X256)
*(INDEX(Forecast_Capex_Input!$H$12:$H$286,$X256)=Repex),0)
*$DM256</f>
        <v>0</v>
      </c>
      <c r="DS256" s="165"/>
      <c r="DT256" s="188" t="b" cm="1">
        <f t="array" aca="1" ref="DT256" ca="1">OR($G256=Forecast_Capex_Input!$BU$8:$BU$10)</f>
        <v>1</v>
      </c>
      <c r="DU256" s="188" cm="1">
        <f t="array" aca="1" ref="DU256" ca="1">IFERROR(INDEX(Forecast_Capex_Input!BV$12:BV$286,$X256)
*(INDEX(Forecast_Capex_Input!$H$12:$H$286,$X256)=Repex),0)
*$DT256</f>
        <v>0.64468864468864473</v>
      </c>
      <c r="DV256" s="188" cm="1">
        <f t="array" aca="1" ref="DV256" ca="1">IFERROR(INDEX(Forecast_Capex_Input!BW$12:BW$286,$X256)
*(INDEX(Forecast_Capex_Input!$H$12:$H$286,$X256)=Repex),0)
*$DT256</f>
        <v>0.27472527472527475</v>
      </c>
      <c r="DW256" s="188" cm="1">
        <f t="array" aca="1" ref="DW256" ca="1">IFERROR(INDEX(Forecast_Capex_Input!BX$12:BX$286,$X256)
*(INDEX(Forecast_Capex_Input!$H$12:$H$286,$X256)=Repex),0)
*$DT256</f>
        <v>4.3956043956043959E-2</v>
      </c>
      <c r="DX256" s="188" cm="1">
        <f t="array" aca="1" ref="DX256" ca="1">IFERROR(INDEX(Forecast_Capex_Input!BY$12:BY$286,$X256)
*(INDEX(Forecast_Capex_Input!$H$12:$H$286,$X256)=Repex),0)
*$DT256</f>
        <v>0</v>
      </c>
      <c r="DY256" s="188" cm="1">
        <f t="array" aca="1" ref="DY256" ca="1">IFERROR(INDEX(Forecast_Capex_Input!BZ$12:BZ$286,$X256)
*(INDEX(Forecast_Capex_Input!$H$12:$H$286,$X256)=Repex),0)
*$DT256</f>
        <v>0</v>
      </c>
      <c r="DZ256" s="188" cm="1">
        <f t="array" aca="1" ref="DZ256" ca="1">IFERROR(INDEX(Forecast_Capex_Input!CA$12:CA$286,$X256)
*(INDEX(Forecast_Capex_Input!$H$12:$H$286,$X256)=Repex),0)
*$DT256</f>
        <v>0</v>
      </c>
      <c r="EA256" s="188" cm="1">
        <f t="array" aca="1" ref="EA256" ca="1">IFERROR(INDEX(Forecast_Capex_Input!CB$12:CB$286,$X256)
*(INDEX(Forecast_Capex_Input!$H$12:$H$286,$X256)=Repex),0)
*$DT256</f>
        <v>3.6630036630036632E-2</v>
      </c>
      <c r="EB256" s="188" cm="1">
        <f t="array" aca="1" ref="EB256" ca="1">IFERROR(INDEX(Forecast_Capex_Input!CC$12:CC$286,$X256)
*(INDEX(Forecast_Capex_Input!$H$12:$H$286,$X256)=Repex),0)
*$DT256</f>
        <v>0</v>
      </c>
      <c r="EC256" s="165"/>
      <c r="ED256" s="226" t="str">
        <f t="shared" si="171"/>
        <v>N/A</v>
      </c>
      <c r="EE256" s="174" t="s">
        <v>15</v>
      </c>
    </row>
    <row r="257" spans="3:135" x14ac:dyDescent="0.2">
      <c r="C257" s="174">
        <f t="shared" si="172"/>
        <v>247</v>
      </c>
      <c r="D257" s="167" t="str" cm="1">
        <f t="array" ref="D257">IFERROR(INDEX(Forecast_Capex_Input!$D$12:$D$286,$X257),NA)</f>
        <v>YSN Secondary Systems Renewal</v>
      </c>
      <c r="E257" s="172" t="b" cm="1">
        <f t="array" ref="E257">IF($X257=NA,NA,INDEX(Forecast_Capex_Input!$E$12:$E$286,$X257))</f>
        <v>0</v>
      </c>
      <c r="F257" s="167" t="str" cm="1">
        <f t="array" aca="1" ref="F257" ca="1">IFERROR(INDEX(General!$E$25:$E$26,$Y257),NA)</f>
        <v>Non-Labour</v>
      </c>
      <c r="G257" s="167" t="str" cm="1">
        <f t="array" aca="1" ref="G257" ca="1">IFERROR(INDEX(Forecast_Capex_Input!$AI$11:$BB$11,$AA257),NA)</f>
        <v>Secondary Systems</v>
      </c>
      <c r="H257" s="189" cm="1">
        <f t="array" aca="1" ref="H257" ca="1">IFERROR(INDEX(Forecast_Capex_Input!$AI$12:$BB$286,$X257,$AA257),NA)</f>
        <v>0.96336996336996339</v>
      </c>
      <c r="I257" s="199" t="str" cm="1">
        <f t="array" ref="I257">IFERROR(INDEX(Forecast_Capex_Input!$F$12:$F$286,$X257),NA)</f>
        <v>Replacement Expenditure</v>
      </c>
      <c r="J257" s="199" t="str" cm="1">
        <f t="array" ref="J257">IFERROR(INDEX(Forecast_Capex_Input!G$12:G$286,$X257),NA)</f>
        <v>Digital Infrastructure</v>
      </c>
      <c r="K257" s="199" t="str" cm="1">
        <f t="array" ref="K257">IFERROR(INDEX(Forecast_Capex_Input!H$12:H$286,$X257),NA)</f>
        <v>Repex</v>
      </c>
      <c r="L257" s="199" t="str" cm="1">
        <f t="array" ref="L257">IFERROR(INDEX(Forecast_Capex_Input!I$12:I$286,$X257),NA)</f>
        <v>N/A</v>
      </c>
      <c r="M257" s="199" t="str" cm="1">
        <f t="array" ref="M257">IFERROR(INDEX(Forecast_Capex_Input!J$12:J$286,$X257),NA)</f>
        <v>N/A</v>
      </c>
      <c r="N257" s="199" t="str" cm="1">
        <f t="array" ref="N257">IFERROR(INDEX(Forecast_Capex_Input!K$12:K$286,$X257),NA)</f>
        <v>DI - Protection systems</v>
      </c>
      <c r="O257" s="199" t="str" cm="1">
        <f t="array" ref="O257">IFERROR(INDEX(Forecast_Capex_Input!L$12:L$286,$X257),NA)</f>
        <v>DI - Safe and Reliable Network</v>
      </c>
      <c r="P257" s="199" t="str" cm="1">
        <f t="array" ref="P257">IFERROR(INDEX(Forecast_Capex_Input!M$12:M$286,$X257),NA)</f>
        <v>N/A</v>
      </c>
      <c r="Q257" s="172" t="str" cm="1">
        <f t="array" ref="Q257">IFERROR(INDEX(Forecast_Capex_Input!N$12:N$286,$X257),NA)</f>
        <v>No</v>
      </c>
      <c r="R257" s="265" cm="1">
        <f t="array" ref="R257">IFERROR(INDEX(Forecast_Capex_Input!O$12:O$286,$X257),0)</f>
        <v>0</v>
      </c>
      <c r="S257" s="172" t="str" cm="1">
        <f t="array" ref="S257">IFERROR(INDEX(Forecast_Capex_Input!P$12:P$286,$X257),0)</f>
        <v>Safety security &amp; reliability</v>
      </c>
      <c r="T257" s="199" t="str" cm="1">
        <f t="array" aca="1" ref="T257" ca="1">IFERROR(INDEX(General!$K$84:$K$103,$AA257),NA)</f>
        <v>Secondary Systems (2018-23)</v>
      </c>
      <c r="U257" s="188" cm="1">
        <f t="array" aca="1" ref="U257" ca="1">IFERROR(
IF($F257=General!$E$25,INDEX(Forecast_Capex_Input!S$12:S$286,$X257),
INDEX(Forecast_Capex_Input!T$12:T$286,$X257)),0)</f>
        <v>1</v>
      </c>
      <c r="V257" s="222" t="b">
        <f>IFERROR(INDEX(Overheads!$T$19:$T$26,MATCH($I257,Overheads!$E$19:$E$26,0)),FALSE)</f>
        <v>1</v>
      </c>
      <c r="W257" s="165"/>
      <c r="X257" s="174">
        <f>IFERROR(
IF(MATCH($C257,Forecast_Capex_Input!$CI$12:$CI$286,1)+1&gt;MAX(Forecast_Capex_Input!$C$12:$C$286),NA,
MATCH($C257,Forecast_Capex_Input!$CI$12:$CI$286,1)+1),1)</f>
        <v>98</v>
      </c>
      <c r="Y257" s="174" cm="1">
        <f t="array" aca="1" ref="Y257" ca="1">IFERROR(
IF(X256&lt;&gt;X257,1,
IF(COUNTIF(OFFSET(Y256,0,0,-INDEX(Forecast_Capex_Input!$CG$12:$CG$286,$X257)),Y256)=INDEX(Forecast_Capex_Input!$CG$12:$CG$286,$X257),Y256+1,Y256)),NA)</f>
        <v>2</v>
      </c>
      <c r="Z257" s="174" cm="1">
        <f t="array" ref="Z257">IFERROR($C257-IF($X257=1,1,INDEX(Forecast_Capex_Input!$CI$12:$CI$286,$X257-1))+1,NA)</f>
        <v>3</v>
      </c>
      <c r="AA257" s="174" cm="1">
        <f t="array" aca="1" ref="AA257" ca="1">IFERROR(IF(Y257=1,
INDEX(Forecast_Capex_Input!$AI$10:$BB$10,SMALL(IF(INDEX(Forecast_Capex_Input!$AI$12:$BB$286,$X257,0)&gt;0,COLUMN(Forecast_Capex_Input!$AI$10:$BB$10)-COLUMN(Forecast_Capex_Input!$AI$12)+1),ROWS(OFFSET(AA256,0,0,-$Z257)))),
OFFSET(AA256,-INDEX(Forecast_Capex_Input!$CG$12:$CG$286,$X257)+1,0)),NA)</f>
        <v>4</v>
      </c>
      <c r="AB257" s="174">
        <f t="shared" ca="1" si="141"/>
        <v>2</v>
      </c>
      <c r="AC257" s="222" t="b">
        <f t="shared" si="173"/>
        <v>0</v>
      </c>
      <c r="AD257" s="220" t="b">
        <v>0</v>
      </c>
      <c r="AE257" s="222" t="b">
        <f t="shared" si="142"/>
        <v>1</v>
      </c>
      <c r="AF257" s="165"/>
      <c r="AG257" s="215">
        <v>0</v>
      </c>
      <c r="AH257" s="215">
        <v>0</v>
      </c>
      <c r="AI257" s="215">
        <v>0</v>
      </c>
      <c r="AJ257" s="215">
        <v>0</v>
      </c>
      <c r="AK257" s="215">
        <v>0</v>
      </c>
      <c r="AL257" s="155">
        <v>0</v>
      </c>
      <c r="AM257" s="165"/>
      <c r="AN257" s="215" cm="1">
        <f t="array" aca="1" ref="AN257" ca="1">IFERROR(INDEX(General!O$33:O$34,$AB257)
*AG257,0)</f>
        <v>0</v>
      </c>
      <c r="AO257" s="215" cm="1">
        <f t="array" aca="1" ref="AO257" ca="1">IFERROR(INDEX(General!P$33:P$34,$AB257)
*AH257,0)</f>
        <v>0</v>
      </c>
      <c r="AP257" s="215" cm="1">
        <f t="array" aca="1" ref="AP257" ca="1">IFERROR(INDEX(General!Q$33:Q$34,$AB257)
*AI257,0)</f>
        <v>0</v>
      </c>
      <c r="AQ257" s="215" cm="1">
        <f t="array" aca="1" ref="AQ257" ca="1">IFERROR(INDEX(General!R$33:R$34,$AB257)
*AJ257,0)</f>
        <v>0</v>
      </c>
      <c r="AR257" s="215" cm="1">
        <f t="array" aca="1" ref="AR257" ca="1">IFERROR(INDEX(General!S$33:S$34,$AB257)
*AK257,0)</f>
        <v>0</v>
      </c>
      <c r="AS257" s="155">
        <f t="shared" ca="1" si="174"/>
        <v>0</v>
      </c>
      <c r="AT257" s="165"/>
      <c r="AU257" s="215">
        <f ca="1">IF($AE257=FALSE,AN257*Overheads!$R$24*$V257,
IFERROR(Overheads!$O$49*$V257*AN257,0)
+IFERROR(Overheads!Q$59*$V257*(AN257/Overheads!Q$68),0))</f>
        <v>0</v>
      </c>
      <c r="AV257" s="215">
        <f ca="1">IF($AE257=FALSE,AO257*Overheads!$R$24*$V257,
IFERROR(Overheads!$O$49*$V257*AO257,0)
+IFERROR(Overheads!R$59*$V257*(AO257/Overheads!R$68),0))</f>
        <v>0</v>
      </c>
      <c r="AW257" s="215">
        <f ca="1">IF($AE257=FALSE,AP257*Overheads!$R$24*$V257,
IFERROR(Overheads!$O$49*$V257*AP257,0)
+IFERROR(Overheads!S$59*$V257*(AP257/Overheads!S$68),0))</f>
        <v>0</v>
      </c>
      <c r="AX257" s="215">
        <f ca="1">IF($AE257=FALSE,AQ257*Overheads!$R$24*$V257,
IFERROR(Overheads!$O$49*$V257*AQ257,0)
+IFERROR(Overheads!T$59*$V257*(AQ257/Overheads!T$68),0))</f>
        <v>0</v>
      </c>
      <c r="AY257" s="215">
        <f ca="1">IF($AE257=FALSE,AR257*Overheads!$R$24*$V257,
IFERROR(Overheads!$O$49*$V257*AR257,0)
+IFERROR(Overheads!U$59*$V257*(AR257/Overheads!U$68),0))</f>
        <v>0</v>
      </c>
      <c r="AZ257" s="155">
        <f t="shared" ca="1" si="175"/>
        <v>0</v>
      </c>
      <c r="BA257" s="165"/>
      <c r="BB257" s="215">
        <f ca="1">IF($AE257=FALSE,AN257*Overheads!$S$25,
IFERROR(Overheads!$O$50*AN257,0)
+IFERROR(Overheads!Q$60*(AN257/Overheads!Q$66),0))</f>
        <v>0</v>
      </c>
      <c r="BC257" s="215">
        <f ca="1">IF($AE257=FALSE,AO257*Overheads!$S$25,
IFERROR(Overheads!$O$50*AO257,0)
+IFERROR(Overheads!R$60*(AO257/Overheads!R$66),0))</f>
        <v>0</v>
      </c>
      <c r="BD257" s="215">
        <f ca="1">IF($AE257=FALSE,AP257*Overheads!$S$25,
IFERROR(Overheads!$O$50*AP257,0)
+IFERROR(Overheads!S$60*(AP257/Overheads!S$66),0))</f>
        <v>0</v>
      </c>
      <c r="BE257" s="215">
        <f ca="1">IF($AE257=FALSE,AQ257*Overheads!$S$25,
IFERROR(Overheads!$O$50*AQ257,0)
+IFERROR(Overheads!T$60*(AQ257/Overheads!T$66),0))</f>
        <v>0</v>
      </c>
      <c r="BF257" s="215">
        <f ca="1">IF($AE257=FALSE,AR257*Overheads!$S$25,
IFERROR(Overheads!$O$50*AR257,0)
+IFERROR(Overheads!U$60*(AR257/Overheads!U$66),0))</f>
        <v>0</v>
      </c>
      <c r="BG257" s="155">
        <f t="shared" ca="1" si="176"/>
        <v>0</v>
      </c>
      <c r="BH257" s="165"/>
      <c r="BI257" s="215">
        <f t="shared" ca="1" si="177"/>
        <v>0</v>
      </c>
      <c r="BJ257" s="215">
        <f t="shared" ca="1" si="143"/>
        <v>0</v>
      </c>
      <c r="BK257" s="215">
        <f t="shared" ca="1" si="144"/>
        <v>0</v>
      </c>
      <c r="BL257" s="215">
        <f t="shared" ca="1" si="145"/>
        <v>0</v>
      </c>
      <c r="BM257" s="215">
        <f t="shared" ca="1" si="146"/>
        <v>0</v>
      </c>
      <c r="BN257" s="155">
        <f t="shared" ca="1" si="178"/>
        <v>0</v>
      </c>
      <c r="BO257" s="165"/>
      <c r="BP257" s="187" cm="1">
        <f t="array" ref="BP257">IFERROR(IF($X257=$X256,BP256,INDEX(Forecast_Capex_Input!AC$12:AC$286,$X257)),0)</f>
        <v>0</v>
      </c>
      <c r="BQ257" s="187" cm="1">
        <f t="array" ref="BQ257">IFERROR(IF($X257=$X256,BQ256,INDEX(Forecast_Capex_Input!AD$12:AD$286,$X257)),0)</f>
        <v>0</v>
      </c>
      <c r="BR257" s="187" cm="1">
        <f t="array" ref="BR257">IFERROR(IF($X257=$X256,BR256,INDEX(Forecast_Capex_Input!AE$12:AE$286,$X257)),0)</f>
        <v>0</v>
      </c>
      <c r="BS257" s="187" cm="1">
        <f t="array" ref="BS257">IFERROR(IF($X257=$X256,BS256,INDEX(Forecast_Capex_Input!AF$12:AF$286,$X257)),0)</f>
        <v>0</v>
      </c>
      <c r="BT257" s="187" cm="1">
        <f t="array" ref="BT257">IFERROR(IF($X257=$X256,BT256,INDEX(Forecast_Capex_Input!AG$12:AG$286,$X257)),0)</f>
        <v>0</v>
      </c>
      <c r="BU257" s="165"/>
      <c r="BV257" s="215">
        <f t="shared" si="147"/>
        <v>0</v>
      </c>
      <c r="BW257" s="215">
        <f t="shared" si="148"/>
        <v>0</v>
      </c>
      <c r="BX257" s="215">
        <f t="shared" si="149"/>
        <v>0</v>
      </c>
      <c r="BY257" s="215">
        <f t="shared" si="150"/>
        <v>0</v>
      </c>
      <c r="BZ257" s="215">
        <f t="shared" si="151"/>
        <v>0</v>
      </c>
      <c r="CA257" s="155">
        <f t="shared" si="179"/>
        <v>0</v>
      </c>
      <c r="CB257" s="165"/>
      <c r="CC257" s="215">
        <f t="shared" ca="1" si="152"/>
        <v>0</v>
      </c>
      <c r="CD257" s="215">
        <f t="shared" ca="1" si="153"/>
        <v>0</v>
      </c>
      <c r="CE257" s="215">
        <f t="shared" ca="1" si="154"/>
        <v>0</v>
      </c>
      <c r="CF257" s="215">
        <f t="shared" ca="1" si="155"/>
        <v>0</v>
      </c>
      <c r="CG257" s="215">
        <f t="shared" ca="1" si="156"/>
        <v>0</v>
      </c>
      <c r="CH257" s="155">
        <f t="shared" ca="1" si="180"/>
        <v>0</v>
      </c>
      <c r="CI257" s="165"/>
      <c r="CJ257" s="215">
        <f t="shared" ca="1" si="157"/>
        <v>0</v>
      </c>
      <c r="CK257" s="215">
        <f t="shared" ca="1" si="158"/>
        <v>0</v>
      </c>
      <c r="CL257" s="215">
        <f t="shared" ca="1" si="159"/>
        <v>0</v>
      </c>
      <c r="CM257" s="215">
        <f t="shared" ca="1" si="160"/>
        <v>0</v>
      </c>
      <c r="CN257" s="215">
        <f t="shared" ca="1" si="161"/>
        <v>0</v>
      </c>
      <c r="CO257" s="155">
        <f t="shared" ca="1" si="181"/>
        <v>0</v>
      </c>
      <c r="CP257" s="165"/>
      <c r="CQ257" s="223">
        <f t="shared" ca="1" si="162"/>
        <v>0</v>
      </c>
      <c r="CR257" s="223">
        <f t="shared" ca="1" si="163"/>
        <v>0</v>
      </c>
      <c r="CS257" s="223">
        <f t="shared" ca="1" si="164"/>
        <v>0</v>
      </c>
      <c r="CT257" s="223">
        <f t="shared" ca="1" si="165"/>
        <v>0</v>
      </c>
      <c r="CU257" s="223">
        <f t="shared" ca="1" si="166"/>
        <v>0</v>
      </c>
      <c r="CV257" s="155">
        <f t="shared" ca="1" si="182"/>
        <v>0</v>
      </c>
      <c r="CW257" s="165"/>
      <c r="CX257" s="215">
        <f t="shared" ca="1" si="183"/>
        <v>0</v>
      </c>
      <c r="CY257" s="215">
        <f t="shared" ca="1" si="167"/>
        <v>0</v>
      </c>
      <c r="CZ257" s="215">
        <f t="shared" ca="1" si="168"/>
        <v>0</v>
      </c>
      <c r="DA257" s="215">
        <f t="shared" ca="1" si="169"/>
        <v>0</v>
      </c>
      <c r="DB257" s="215">
        <f t="shared" ca="1" si="170"/>
        <v>0</v>
      </c>
      <c r="DC257" s="155">
        <f t="shared" ca="1" si="184"/>
        <v>0</v>
      </c>
      <c r="DD257" s="165"/>
      <c r="DE257" s="188" t="b" cm="1">
        <f t="array" aca="1" ref="DE257" ca="1">OR($G257=Forecast_Capex_Input!$BF$8:$BF$10)</f>
        <v>0</v>
      </c>
      <c r="DF257" s="188" cm="1">
        <f t="array" aca="1" ref="DF257" ca="1">IFERROR(INDEX(Forecast_Capex_Input!BG$12:BG$286,$X257)
*(INDEX(Forecast_Capex_Input!$H$12:$H$286,$X257)=Repex),0)
*$DE257</f>
        <v>0</v>
      </c>
      <c r="DG257" s="188" cm="1">
        <f t="array" aca="1" ref="DG257" ca="1">IFERROR(INDEX(Forecast_Capex_Input!BH$12:BH$286,$X257)
*(INDEX(Forecast_Capex_Input!$H$12:$H$286,$X257)=Repex),0)
*$DE257</f>
        <v>0</v>
      </c>
      <c r="DH257" s="188" cm="1">
        <f t="array" aca="1" ref="DH257" ca="1">IFERROR(INDEX(Forecast_Capex_Input!BI$12:BI$286,$X257)
*(INDEX(Forecast_Capex_Input!$H$12:$H$286,$X257)=Repex),0)
*$DE257</f>
        <v>0</v>
      </c>
      <c r="DI257" s="188" cm="1">
        <f t="array" aca="1" ref="DI257" ca="1">IFERROR(INDEX(Forecast_Capex_Input!BJ$12:BJ$286,$X257)
*(INDEX(Forecast_Capex_Input!$H$12:$H$286,$X257)=Repex),0)
*$DE257</f>
        <v>0</v>
      </c>
      <c r="DJ257" s="188" cm="1">
        <f t="array" aca="1" ref="DJ257" ca="1">IFERROR(INDEX(Forecast_Capex_Input!BK$12:BK$286,$X257)
*(INDEX(Forecast_Capex_Input!$H$12:$H$286,$X257)=Repex),0)
*$DE257</f>
        <v>0</v>
      </c>
      <c r="DK257" s="188" cm="1">
        <f t="array" aca="1" ref="DK257" ca="1">IFERROR(INDEX(Forecast_Capex_Input!BL$12:BL$286,$X257)
*(INDEX(Forecast_Capex_Input!$H$12:$H$286,$X257)=Repex),0)
*$DE257</f>
        <v>0</v>
      </c>
      <c r="DL257" s="165"/>
      <c r="DM257" s="188" t="b" cm="1">
        <f t="array" aca="1" ref="DM257" ca="1">OR($G257=Forecast_Capex_Input!$BN$8:$BN$9)</f>
        <v>0</v>
      </c>
      <c r="DN257" s="188" cm="1">
        <f t="array" aca="1" ref="DN257" ca="1">IFERROR(INDEX(Forecast_Capex_Input!BO$12:BO$286,$X257)
*(INDEX(Forecast_Capex_Input!$H$12:$H$286,$X257)=Repex),0)
*$DM257</f>
        <v>0</v>
      </c>
      <c r="DO257" s="188" cm="1">
        <f t="array" aca="1" ref="DO257" ca="1">IFERROR(INDEX(Forecast_Capex_Input!BP$12:BP$286,$X257)
*(INDEX(Forecast_Capex_Input!$H$12:$H$286,$X257)=Repex),0)
*$DM257</f>
        <v>0</v>
      </c>
      <c r="DP257" s="188" cm="1">
        <f t="array" aca="1" ref="DP257" ca="1">IFERROR(INDEX(Forecast_Capex_Input!BQ$12:BQ$286,$X257)
*(INDEX(Forecast_Capex_Input!$H$12:$H$286,$X257)=Repex),0)
*$DM257</f>
        <v>0</v>
      </c>
      <c r="DQ257" s="188" cm="1">
        <f t="array" aca="1" ref="DQ257" ca="1">IFERROR(INDEX(Forecast_Capex_Input!BR$12:BR$286,$X257)
*(INDEX(Forecast_Capex_Input!$H$12:$H$286,$X257)=Repex),0)
*$DM257</f>
        <v>0</v>
      </c>
      <c r="DR257" s="188" cm="1">
        <f t="array" aca="1" ref="DR257" ca="1">IFERROR(INDEX(Forecast_Capex_Input!BS$12:BS$286,$X257)
*(INDEX(Forecast_Capex_Input!$H$12:$H$286,$X257)=Repex),0)
*$DM257</f>
        <v>0</v>
      </c>
      <c r="DS257" s="165"/>
      <c r="DT257" s="188" t="b" cm="1">
        <f t="array" aca="1" ref="DT257" ca="1">OR($G257=Forecast_Capex_Input!$BU$8:$BU$10)</f>
        <v>1</v>
      </c>
      <c r="DU257" s="188" cm="1">
        <f t="array" aca="1" ref="DU257" ca="1">IFERROR(INDEX(Forecast_Capex_Input!BV$12:BV$286,$X257)
*(INDEX(Forecast_Capex_Input!$H$12:$H$286,$X257)=Repex),0)
*$DT257</f>
        <v>0.64468864468864473</v>
      </c>
      <c r="DV257" s="188" cm="1">
        <f t="array" aca="1" ref="DV257" ca="1">IFERROR(INDEX(Forecast_Capex_Input!BW$12:BW$286,$X257)
*(INDEX(Forecast_Capex_Input!$H$12:$H$286,$X257)=Repex),0)
*$DT257</f>
        <v>0.27472527472527475</v>
      </c>
      <c r="DW257" s="188" cm="1">
        <f t="array" aca="1" ref="DW257" ca="1">IFERROR(INDEX(Forecast_Capex_Input!BX$12:BX$286,$X257)
*(INDEX(Forecast_Capex_Input!$H$12:$H$286,$X257)=Repex),0)
*$DT257</f>
        <v>4.3956043956043959E-2</v>
      </c>
      <c r="DX257" s="188" cm="1">
        <f t="array" aca="1" ref="DX257" ca="1">IFERROR(INDEX(Forecast_Capex_Input!BY$12:BY$286,$X257)
*(INDEX(Forecast_Capex_Input!$H$12:$H$286,$X257)=Repex),0)
*$DT257</f>
        <v>0</v>
      </c>
      <c r="DY257" s="188" cm="1">
        <f t="array" aca="1" ref="DY257" ca="1">IFERROR(INDEX(Forecast_Capex_Input!BZ$12:BZ$286,$X257)
*(INDEX(Forecast_Capex_Input!$H$12:$H$286,$X257)=Repex),0)
*$DT257</f>
        <v>0</v>
      </c>
      <c r="DZ257" s="188" cm="1">
        <f t="array" aca="1" ref="DZ257" ca="1">IFERROR(INDEX(Forecast_Capex_Input!CA$12:CA$286,$X257)
*(INDEX(Forecast_Capex_Input!$H$12:$H$286,$X257)=Repex),0)
*$DT257</f>
        <v>0</v>
      </c>
      <c r="EA257" s="188" cm="1">
        <f t="array" aca="1" ref="EA257" ca="1">IFERROR(INDEX(Forecast_Capex_Input!CB$12:CB$286,$X257)
*(INDEX(Forecast_Capex_Input!$H$12:$H$286,$X257)=Repex),0)
*$DT257</f>
        <v>3.6630036630036632E-2</v>
      </c>
      <c r="EB257" s="188" cm="1">
        <f t="array" aca="1" ref="EB257" ca="1">IFERROR(INDEX(Forecast_Capex_Input!CC$12:CC$286,$X257)
*(INDEX(Forecast_Capex_Input!$H$12:$H$286,$X257)=Repex),0)
*$DT257</f>
        <v>0</v>
      </c>
      <c r="EC257" s="165"/>
      <c r="ED257" s="226" t="str">
        <f t="shared" si="171"/>
        <v>N/A</v>
      </c>
      <c r="EE257" s="174" t="s">
        <v>15</v>
      </c>
    </row>
    <row r="258" spans="3:135" x14ac:dyDescent="0.2">
      <c r="C258" s="174">
        <f t="shared" si="172"/>
        <v>248</v>
      </c>
      <c r="D258" s="167" t="str" cm="1">
        <f t="array" ref="D258">IFERROR(INDEX(Forecast_Capex_Input!$D$12:$D$286,$X258),NA)</f>
        <v>YSN Secondary Systems Renewal</v>
      </c>
      <c r="E258" s="172" t="b" cm="1">
        <f t="array" ref="E258">IF($X258=NA,NA,INDEX(Forecast_Capex_Input!$E$12:$E$286,$X258))</f>
        <v>0</v>
      </c>
      <c r="F258" s="167" t="str" cm="1">
        <f t="array" aca="1" ref="F258" ca="1">IFERROR(INDEX(General!$E$25:$E$26,$Y258),NA)</f>
        <v>Non-Labour</v>
      </c>
      <c r="G258" s="167" t="str" cm="1">
        <f t="array" aca="1" ref="G258" ca="1">IFERROR(INDEX(Forecast_Capex_Input!$AI$11:$BB$11,$AA258),NA)</f>
        <v>Business IT</v>
      </c>
      <c r="H258" s="189" cm="1">
        <f t="array" aca="1" ref="H258" ca="1">IFERROR(INDEX(Forecast_Capex_Input!$AI$12:$BB$286,$X258,$AA258),NA)</f>
        <v>3.6630036630036632E-2</v>
      </c>
      <c r="I258" s="199" t="str" cm="1">
        <f t="array" ref="I258">IFERROR(INDEX(Forecast_Capex_Input!$F$12:$F$286,$X258),NA)</f>
        <v>Replacement Expenditure</v>
      </c>
      <c r="J258" s="199" t="str" cm="1">
        <f t="array" ref="J258">IFERROR(INDEX(Forecast_Capex_Input!G$12:G$286,$X258),NA)</f>
        <v>Digital Infrastructure</v>
      </c>
      <c r="K258" s="199" t="str" cm="1">
        <f t="array" ref="K258">IFERROR(INDEX(Forecast_Capex_Input!H$12:H$286,$X258),NA)</f>
        <v>Repex</v>
      </c>
      <c r="L258" s="199" t="str" cm="1">
        <f t="array" ref="L258">IFERROR(INDEX(Forecast_Capex_Input!I$12:I$286,$X258),NA)</f>
        <v>N/A</v>
      </c>
      <c r="M258" s="199" t="str" cm="1">
        <f t="array" ref="M258">IFERROR(INDEX(Forecast_Capex_Input!J$12:J$286,$X258),NA)</f>
        <v>N/A</v>
      </c>
      <c r="N258" s="199" t="str" cm="1">
        <f t="array" ref="N258">IFERROR(INDEX(Forecast_Capex_Input!K$12:K$286,$X258),NA)</f>
        <v>DI - Protection systems</v>
      </c>
      <c r="O258" s="199" t="str" cm="1">
        <f t="array" ref="O258">IFERROR(INDEX(Forecast_Capex_Input!L$12:L$286,$X258),NA)</f>
        <v>DI - Safe and Reliable Network</v>
      </c>
      <c r="P258" s="199" t="str" cm="1">
        <f t="array" ref="P258">IFERROR(INDEX(Forecast_Capex_Input!M$12:M$286,$X258),NA)</f>
        <v>N/A</v>
      </c>
      <c r="Q258" s="172" t="str" cm="1">
        <f t="array" ref="Q258">IFERROR(INDEX(Forecast_Capex_Input!N$12:N$286,$X258),NA)</f>
        <v>No</v>
      </c>
      <c r="R258" s="265" cm="1">
        <f t="array" ref="R258">IFERROR(INDEX(Forecast_Capex_Input!O$12:O$286,$X258),0)</f>
        <v>0</v>
      </c>
      <c r="S258" s="172" t="str" cm="1">
        <f t="array" ref="S258">IFERROR(INDEX(Forecast_Capex_Input!P$12:P$286,$X258),0)</f>
        <v>Safety security &amp; reliability</v>
      </c>
      <c r="T258" s="199" t="str" cm="1">
        <f t="array" aca="1" ref="T258" ca="1">IFERROR(INDEX(General!$K$84:$K$103,$AA258),NA)</f>
        <v>Business IT (2018 onwards)</v>
      </c>
      <c r="U258" s="188" cm="1">
        <f t="array" aca="1" ref="U258" ca="1">IFERROR(
IF($F258=General!$E$25,INDEX(Forecast_Capex_Input!S$12:S$286,$X258),
INDEX(Forecast_Capex_Input!T$12:T$286,$X258)),0)</f>
        <v>1</v>
      </c>
      <c r="V258" s="222" t="b">
        <f>IFERROR(INDEX(Overheads!$T$19:$T$26,MATCH($I258,Overheads!$E$19:$E$26,0)),FALSE)</f>
        <v>1</v>
      </c>
      <c r="W258" s="165"/>
      <c r="X258" s="174">
        <f>IFERROR(
IF(MATCH($C258,Forecast_Capex_Input!$CI$12:$CI$286,1)+1&gt;MAX(Forecast_Capex_Input!$C$12:$C$286),NA,
MATCH($C258,Forecast_Capex_Input!$CI$12:$CI$286,1)+1),1)</f>
        <v>98</v>
      </c>
      <c r="Y258" s="174" cm="1">
        <f t="array" aca="1" ref="Y258" ca="1">IFERROR(
IF(X257&lt;&gt;X258,1,
IF(COUNTIF(OFFSET(Y257,0,0,-INDEX(Forecast_Capex_Input!$CG$12:$CG$286,$X258)),Y257)=INDEX(Forecast_Capex_Input!$CG$12:$CG$286,$X258),Y257+1,Y257)),NA)</f>
        <v>2</v>
      </c>
      <c r="Z258" s="174" cm="1">
        <f t="array" ref="Z258">IFERROR($C258-IF($X258=1,1,INDEX(Forecast_Capex_Input!$CI$12:$CI$286,$X258-1))+1,NA)</f>
        <v>4</v>
      </c>
      <c r="AA258" s="174" cm="1">
        <f t="array" aca="1" ref="AA258" ca="1">IFERROR(IF(Y258=1,
INDEX(Forecast_Capex_Input!$AI$10:$BB$10,SMALL(IF(INDEX(Forecast_Capex_Input!$AI$12:$BB$286,$X258,0)&gt;0,COLUMN(Forecast_Capex_Input!$AI$10:$BB$10)-COLUMN(Forecast_Capex_Input!$AI$12)+1),ROWS(OFFSET(AA257,0,0,-$Z258)))),
OFFSET(AA257,-INDEX(Forecast_Capex_Input!$CG$12:$CG$286,$X258)+1,0)),NA)</f>
        <v>6</v>
      </c>
      <c r="AB258" s="174">
        <f t="shared" ca="1" si="141"/>
        <v>2</v>
      </c>
      <c r="AC258" s="222" t="b">
        <f t="shared" si="173"/>
        <v>0</v>
      </c>
      <c r="AD258" s="220" t="b">
        <v>0</v>
      </c>
      <c r="AE258" s="222" t="b">
        <f t="shared" si="142"/>
        <v>1</v>
      </c>
      <c r="AF258" s="165"/>
      <c r="AG258" s="215">
        <v>0</v>
      </c>
      <c r="AH258" s="215">
        <v>0</v>
      </c>
      <c r="AI258" s="215">
        <v>0</v>
      </c>
      <c r="AJ258" s="215">
        <v>0</v>
      </c>
      <c r="AK258" s="215">
        <v>0</v>
      </c>
      <c r="AL258" s="155">
        <v>0</v>
      </c>
      <c r="AM258" s="165"/>
      <c r="AN258" s="215" cm="1">
        <f t="array" aca="1" ref="AN258" ca="1">IFERROR(INDEX(General!O$33:O$34,$AB258)
*AG258,0)</f>
        <v>0</v>
      </c>
      <c r="AO258" s="215" cm="1">
        <f t="array" aca="1" ref="AO258" ca="1">IFERROR(INDEX(General!P$33:P$34,$AB258)
*AH258,0)</f>
        <v>0</v>
      </c>
      <c r="AP258" s="215" cm="1">
        <f t="array" aca="1" ref="AP258" ca="1">IFERROR(INDEX(General!Q$33:Q$34,$AB258)
*AI258,0)</f>
        <v>0</v>
      </c>
      <c r="AQ258" s="215" cm="1">
        <f t="array" aca="1" ref="AQ258" ca="1">IFERROR(INDEX(General!R$33:R$34,$AB258)
*AJ258,0)</f>
        <v>0</v>
      </c>
      <c r="AR258" s="215" cm="1">
        <f t="array" aca="1" ref="AR258" ca="1">IFERROR(INDEX(General!S$33:S$34,$AB258)
*AK258,0)</f>
        <v>0</v>
      </c>
      <c r="AS258" s="155">
        <f t="shared" ca="1" si="174"/>
        <v>0</v>
      </c>
      <c r="AT258" s="165"/>
      <c r="AU258" s="215">
        <f ca="1">IF($AE258=FALSE,AN258*Overheads!$R$24*$V258,
IFERROR(Overheads!$O$49*$V258*AN258,0)
+IFERROR(Overheads!Q$59*$V258*(AN258/Overheads!Q$68),0))</f>
        <v>0</v>
      </c>
      <c r="AV258" s="215">
        <f ca="1">IF($AE258=FALSE,AO258*Overheads!$R$24*$V258,
IFERROR(Overheads!$O$49*$V258*AO258,0)
+IFERROR(Overheads!R$59*$V258*(AO258/Overheads!R$68),0))</f>
        <v>0</v>
      </c>
      <c r="AW258" s="215">
        <f ca="1">IF($AE258=FALSE,AP258*Overheads!$R$24*$V258,
IFERROR(Overheads!$O$49*$V258*AP258,0)
+IFERROR(Overheads!S$59*$V258*(AP258/Overheads!S$68),0))</f>
        <v>0</v>
      </c>
      <c r="AX258" s="215">
        <f ca="1">IF($AE258=FALSE,AQ258*Overheads!$R$24*$V258,
IFERROR(Overheads!$O$49*$V258*AQ258,0)
+IFERROR(Overheads!T$59*$V258*(AQ258/Overheads!T$68),0))</f>
        <v>0</v>
      </c>
      <c r="AY258" s="215">
        <f ca="1">IF($AE258=FALSE,AR258*Overheads!$R$24*$V258,
IFERROR(Overheads!$O$49*$V258*AR258,0)
+IFERROR(Overheads!U$59*$V258*(AR258/Overheads!U$68),0))</f>
        <v>0</v>
      </c>
      <c r="AZ258" s="155">
        <f t="shared" ca="1" si="175"/>
        <v>0</v>
      </c>
      <c r="BA258" s="165"/>
      <c r="BB258" s="215">
        <f ca="1">IF($AE258=FALSE,AN258*Overheads!$S$25,
IFERROR(Overheads!$O$50*AN258,0)
+IFERROR(Overheads!Q$60*(AN258/Overheads!Q$66),0))</f>
        <v>0</v>
      </c>
      <c r="BC258" s="215">
        <f ca="1">IF($AE258=FALSE,AO258*Overheads!$S$25,
IFERROR(Overheads!$O$50*AO258,0)
+IFERROR(Overheads!R$60*(AO258/Overheads!R$66),0))</f>
        <v>0</v>
      </c>
      <c r="BD258" s="215">
        <f ca="1">IF($AE258=FALSE,AP258*Overheads!$S$25,
IFERROR(Overheads!$O$50*AP258,0)
+IFERROR(Overheads!S$60*(AP258/Overheads!S$66),0))</f>
        <v>0</v>
      </c>
      <c r="BE258" s="215">
        <f ca="1">IF($AE258=FALSE,AQ258*Overheads!$S$25,
IFERROR(Overheads!$O$50*AQ258,0)
+IFERROR(Overheads!T$60*(AQ258/Overheads!T$66),0))</f>
        <v>0</v>
      </c>
      <c r="BF258" s="215">
        <f ca="1">IF($AE258=FALSE,AR258*Overheads!$S$25,
IFERROR(Overheads!$O$50*AR258,0)
+IFERROR(Overheads!U$60*(AR258/Overheads!U$66),0))</f>
        <v>0</v>
      </c>
      <c r="BG258" s="155">
        <f t="shared" ca="1" si="176"/>
        <v>0</v>
      </c>
      <c r="BH258" s="165"/>
      <c r="BI258" s="215">
        <f t="shared" ca="1" si="177"/>
        <v>0</v>
      </c>
      <c r="BJ258" s="215">
        <f t="shared" ca="1" si="143"/>
        <v>0</v>
      </c>
      <c r="BK258" s="215">
        <f t="shared" ca="1" si="144"/>
        <v>0</v>
      </c>
      <c r="BL258" s="215">
        <f t="shared" ca="1" si="145"/>
        <v>0</v>
      </c>
      <c r="BM258" s="215">
        <f t="shared" ca="1" si="146"/>
        <v>0</v>
      </c>
      <c r="BN258" s="155">
        <f t="shared" ca="1" si="178"/>
        <v>0</v>
      </c>
      <c r="BO258" s="165"/>
      <c r="BP258" s="187" cm="1">
        <f t="array" ref="BP258">IFERROR(IF($X258=$X257,BP257,INDEX(Forecast_Capex_Input!AC$12:AC$286,$X258)),0)</f>
        <v>0</v>
      </c>
      <c r="BQ258" s="187" cm="1">
        <f t="array" ref="BQ258">IFERROR(IF($X258=$X257,BQ257,INDEX(Forecast_Capex_Input!AD$12:AD$286,$X258)),0)</f>
        <v>0</v>
      </c>
      <c r="BR258" s="187" cm="1">
        <f t="array" ref="BR258">IFERROR(IF($X258=$X257,BR257,INDEX(Forecast_Capex_Input!AE$12:AE$286,$X258)),0)</f>
        <v>0</v>
      </c>
      <c r="BS258" s="187" cm="1">
        <f t="array" ref="BS258">IFERROR(IF($X258=$X257,BS257,INDEX(Forecast_Capex_Input!AF$12:AF$286,$X258)),0)</f>
        <v>0</v>
      </c>
      <c r="BT258" s="187" cm="1">
        <f t="array" ref="BT258">IFERROR(IF($X258=$X257,BT257,INDEX(Forecast_Capex_Input!AG$12:AG$286,$X258)),0)</f>
        <v>0</v>
      </c>
      <c r="BU258" s="165"/>
      <c r="BV258" s="215">
        <f t="shared" si="147"/>
        <v>0</v>
      </c>
      <c r="BW258" s="215">
        <f t="shared" si="148"/>
        <v>0</v>
      </c>
      <c r="BX258" s="215">
        <f t="shared" si="149"/>
        <v>0</v>
      </c>
      <c r="BY258" s="215">
        <f t="shared" si="150"/>
        <v>0</v>
      </c>
      <c r="BZ258" s="215">
        <f t="shared" si="151"/>
        <v>0</v>
      </c>
      <c r="CA258" s="155">
        <f t="shared" si="179"/>
        <v>0</v>
      </c>
      <c r="CB258" s="165"/>
      <c r="CC258" s="215">
        <f t="shared" ca="1" si="152"/>
        <v>0</v>
      </c>
      <c r="CD258" s="215">
        <f t="shared" ca="1" si="153"/>
        <v>0</v>
      </c>
      <c r="CE258" s="215">
        <f t="shared" ca="1" si="154"/>
        <v>0</v>
      </c>
      <c r="CF258" s="215">
        <f t="shared" ca="1" si="155"/>
        <v>0</v>
      </c>
      <c r="CG258" s="215">
        <f t="shared" ca="1" si="156"/>
        <v>0</v>
      </c>
      <c r="CH258" s="155">
        <f t="shared" ca="1" si="180"/>
        <v>0</v>
      </c>
      <c r="CI258" s="165"/>
      <c r="CJ258" s="215">
        <f t="shared" ca="1" si="157"/>
        <v>0</v>
      </c>
      <c r="CK258" s="215">
        <f t="shared" ca="1" si="158"/>
        <v>0</v>
      </c>
      <c r="CL258" s="215">
        <f t="shared" ca="1" si="159"/>
        <v>0</v>
      </c>
      <c r="CM258" s="215">
        <f t="shared" ca="1" si="160"/>
        <v>0</v>
      </c>
      <c r="CN258" s="215">
        <f t="shared" ca="1" si="161"/>
        <v>0</v>
      </c>
      <c r="CO258" s="155">
        <f t="shared" ca="1" si="181"/>
        <v>0</v>
      </c>
      <c r="CP258" s="165"/>
      <c r="CQ258" s="223">
        <f t="shared" ca="1" si="162"/>
        <v>0</v>
      </c>
      <c r="CR258" s="223">
        <f t="shared" ca="1" si="163"/>
        <v>0</v>
      </c>
      <c r="CS258" s="223">
        <f t="shared" ca="1" si="164"/>
        <v>0</v>
      </c>
      <c r="CT258" s="223">
        <f t="shared" ca="1" si="165"/>
        <v>0</v>
      </c>
      <c r="CU258" s="223">
        <f t="shared" ca="1" si="166"/>
        <v>0</v>
      </c>
      <c r="CV258" s="155">
        <f t="shared" ca="1" si="182"/>
        <v>0</v>
      </c>
      <c r="CW258" s="165"/>
      <c r="CX258" s="215">
        <f t="shared" ca="1" si="183"/>
        <v>0</v>
      </c>
      <c r="CY258" s="215">
        <f t="shared" ca="1" si="167"/>
        <v>0</v>
      </c>
      <c r="CZ258" s="215">
        <f t="shared" ca="1" si="168"/>
        <v>0</v>
      </c>
      <c r="DA258" s="215">
        <f t="shared" ca="1" si="169"/>
        <v>0</v>
      </c>
      <c r="DB258" s="215">
        <f t="shared" ca="1" si="170"/>
        <v>0</v>
      </c>
      <c r="DC258" s="155">
        <f t="shared" ca="1" si="184"/>
        <v>0</v>
      </c>
      <c r="DD258" s="165"/>
      <c r="DE258" s="188" t="b" cm="1">
        <f t="array" aca="1" ref="DE258" ca="1">OR($G258=Forecast_Capex_Input!$BF$8:$BF$10)</f>
        <v>0</v>
      </c>
      <c r="DF258" s="188" cm="1">
        <f t="array" aca="1" ref="DF258" ca="1">IFERROR(INDEX(Forecast_Capex_Input!BG$12:BG$286,$X258)
*(INDEX(Forecast_Capex_Input!$H$12:$H$286,$X258)=Repex),0)
*$DE258</f>
        <v>0</v>
      </c>
      <c r="DG258" s="188" cm="1">
        <f t="array" aca="1" ref="DG258" ca="1">IFERROR(INDEX(Forecast_Capex_Input!BH$12:BH$286,$X258)
*(INDEX(Forecast_Capex_Input!$H$12:$H$286,$X258)=Repex),0)
*$DE258</f>
        <v>0</v>
      </c>
      <c r="DH258" s="188" cm="1">
        <f t="array" aca="1" ref="DH258" ca="1">IFERROR(INDEX(Forecast_Capex_Input!BI$12:BI$286,$X258)
*(INDEX(Forecast_Capex_Input!$H$12:$H$286,$X258)=Repex),0)
*$DE258</f>
        <v>0</v>
      </c>
      <c r="DI258" s="188" cm="1">
        <f t="array" aca="1" ref="DI258" ca="1">IFERROR(INDEX(Forecast_Capex_Input!BJ$12:BJ$286,$X258)
*(INDEX(Forecast_Capex_Input!$H$12:$H$286,$X258)=Repex),0)
*$DE258</f>
        <v>0</v>
      </c>
      <c r="DJ258" s="188" cm="1">
        <f t="array" aca="1" ref="DJ258" ca="1">IFERROR(INDEX(Forecast_Capex_Input!BK$12:BK$286,$X258)
*(INDEX(Forecast_Capex_Input!$H$12:$H$286,$X258)=Repex),0)
*$DE258</f>
        <v>0</v>
      </c>
      <c r="DK258" s="188" cm="1">
        <f t="array" aca="1" ref="DK258" ca="1">IFERROR(INDEX(Forecast_Capex_Input!BL$12:BL$286,$X258)
*(INDEX(Forecast_Capex_Input!$H$12:$H$286,$X258)=Repex),0)
*$DE258</f>
        <v>0</v>
      </c>
      <c r="DL258" s="165"/>
      <c r="DM258" s="188" t="b" cm="1">
        <f t="array" aca="1" ref="DM258" ca="1">OR($G258=Forecast_Capex_Input!$BN$8:$BN$9)</f>
        <v>0</v>
      </c>
      <c r="DN258" s="188" cm="1">
        <f t="array" aca="1" ref="DN258" ca="1">IFERROR(INDEX(Forecast_Capex_Input!BO$12:BO$286,$X258)
*(INDEX(Forecast_Capex_Input!$H$12:$H$286,$X258)=Repex),0)
*$DM258</f>
        <v>0</v>
      </c>
      <c r="DO258" s="188" cm="1">
        <f t="array" aca="1" ref="DO258" ca="1">IFERROR(INDEX(Forecast_Capex_Input!BP$12:BP$286,$X258)
*(INDEX(Forecast_Capex_Input!$H$12:$H$286,$X258)=Repex),0)
*$DM258</f>
        <v>0</v>
      </c>
      <c r="DP258" s="188" cm="1">
        <f t="array" aca="1" ref="DP258" ca="1">IFERROR(INDEX(Forecast_Capex_Input!BQ$12:BQ$286,$X258)
*(INDEX(Forecast_Capex_Input!$H$12:$H$286,$X258)=Repex),0)
*$DM258</f>
        <v>0</v>
      </c>
      <c r="DQ258" s="188" cm="1">
        <f t="array" aca="1" ref="DQ258" ca="1">IFERROR(INDEX(Forecast_Capex_Input!BR$12:BR$286,$X258)
*(INDEX(Forecast_Capex_Input!$H$12:$H$286,$X258)=Repex),0)
*$DM258</f>
        <v>0</v>
      </c>
      <c r="DR258" s="188" cm="1">
        <f t="array" aca="1" ref="DR258" ca="1">IFERROR(INDEX(Forecast_Capex_Input!BS$12:BS$286,$X258)
*(INDEX(Forecast_Capex_Input!$H$12:$H$286,$X258)=Repex),0)
*$DM258</f>
        <v>0</v>
      </c>
      <c r="DS258" s="165"/>
      <c r="DT258" s="188" t="b" cm="1">
        <f t="array" aca="1" ref="DT258" ca="1">OR($G258=Forecast_Capex_Input!$BU$8:$BU$10)</f>
        <v>1</v>
      </c>
      <c r="DU258" s="188" cm="1">
        <f t="array" aca="1" ref="DU258" ca="1">IFERROR(INDEX(Forecast_Capex_Input!BV$12:BV$286,$X258)
*(INDEX(Forecast_Capex_Input!$H$12:$H$286,$X258)=Repex),0)
*$DT258</f>
        <v>0.64468864468864473</v>
      </c>
      <c r="DV258" s="188" cm="1">
        <f t="array" aca="1" ref="DV258" ca="1">IFERROR(INDEX(Forecast_Capex_Input!BW$12:BW$286,$X258)
*(INDEX(Forecast_Capex_Input!$H$12:$H$286,$X258)=Repex),0)
*$DT258</f>
        <v>0.27472527472527475</v>
      </c>
      <c r="DW258" s="188" cm="1">
        <f t="array" aca="1" ref="DW258" ca="1">IFERROR(INDEX(Forecast_Capex_Input!BX$12:BX$286,$X258)
*(INDEX(Forecast_Capex_Input!$H$12:$H$286,$X258)=Repex),0)
*$DT258</f>
        <v>4.3956043956043959E-2</v>
      </c>
      <c r="DX258" s="188" cm="1">
        <f t="array" aca="1" ref="DX258" ca="1">IFERROR(INDEX(Forecast_Capex_Input!BY$12:BY$286,$X258)
*(INDEX(Forecast_Capex_Input!$H$12:$H$286,$X258)=Repex),0)
*$DT258</f>
        <v>0</v>
      </c>
      <c r="DY258" s="188" cm="1">
        <f t="array" aca="1" ref="DY258" ca="1">IFERROR(INDEX(Forecast_Capex_Input!BZ$12:BZ$286,$X258)
*(INDEX(Forecast_Capex_Input!$H$12:$H$286,$X258)=Repex),0)
*$DT258</f>
        <v>0</v>
      </c>
      <c r="DZ258" s="188" cm="1">
        <f t="array" aca="1" ref="DZ258" ca="1">IFERROR(INDEX(Forecast_Capex_Input!CA$12:CA$286,$X258)
*(INDEX(Forecast_Capex_Input!$H$12:$H$286,$X258)=Repex),0)
*$DT258</f>
        <v>0</v>
      </c>
      <c r="EA258" s="188" cm="1">
        <f t="array" aca="1" ref="EA258" ca="1">IFERROR(INDEX(Forecast_Capex_Input!CB$12:CB$286,$X258)
*(INDEX(Forecast_Capex_Input!$H$12:$H$286,$X258)=Repex),0)
*$DT258</f>
        <v>3.6630036630036632E-2</v>
      </c>
      <c r="EB258" s="188" cm="1">
        <f t="array" aca="1" ref="EB258" ca="1">IFERROR(INDEX(Forecast_Capex_Input!CC$12:CC$286,$X258)
*(INDEX(Forecast_Capex_Input!$H$12:$H$286,$X258)=Repex),0)
*$DT258</f>
        <v>0</v>
      </c>
      <c r="EC258" s="165"/>
      <c r="ED258" s="226" t="str">
        <f t="shared" si="171"/>
        <v>N/A</v>
      </c>
      <c r="EE258" s="174" t="s">
        <v>15</v>
      </c>
    </row>
    <row r="259" spans="3:135" x14ac:dyDescent="0.2">
      <c r="C259" s="174">
        <f t="shared" si="172"/>
        <v>249</v>
      </c>
      <c r="D259" s="167" t="str" cm="1">
        <f t="array" ref="D259">IFERROR(INDEX(Forecast_Capex_Input!$D$12:$D$286,$X259),NA)</f>
        <v>ER0 Secondary Systems Renewal</v>
      </c>
      <c r="E259" s="172" t="b" cm="1">
        <f t="array" ref="E259">IF($X259=NA,NA,INDEX(Forecast_Capex_Input!$E$12:$E$286,$X259))</f>
        <v>1</v>
      </c>
      <c r="F259" s="167" t="str" cm="1">
        <f t="array" aca="1" ref="F259" ca="1">IFERROR(INDEX(General!$E$25:$E$26,$Y259),NA)</f>
        <v>Labour</v>
      </c>
      <c r="G259" s="167" t="str" cm="1">
        <f t="array" aca="1" ref="G259" ca="1">IFERROR(INDEX(Forecast_Capex_Input!$AI$11:$BB$11,$AA259),NA)</f>
        <v>Secondary Systems</v>
      </c>
      <c r="H259" s="189" cm="1">
        <f t="array" aca="1" ref="H259" ca="1">IFERROR(INDEX(Forecast_Capex_Input!$AI$12:$BB$286,$X259,$AA259),NA)</f>
        <v>0.91657010428736962</v>
      </c>
      <c r="I259" s="199" t="str" cm="1">
        <f t="array" ref="I259">IFERROR(INDEX(Forecast_Capex_Input!$F$12:$F$286,$X259),NA)</f>
        <v>Replacement Expenditure</v>
      </c>
      <c r="J259" s="199" t="str" cm="1">
        <f t="array" ref="J259">IFERROR(INDEX(Forecast_Capex_Input!G$12:G$286,$X259),NA)</f>
        <v>Digital Infrastructure</v>
      </c>
      <c r="K259" s="199" t="str" cm="1">
        <f t="array" ref="K259">IFERROR(INDEX(Forecast_Capex_Input!H$12:H$286,$X259),NA)</f>
        <v>Repex</v>
      </c>
      <c r="L259" s="199" t="str" cm="1">
        <f t="array" ref="L259">IFERROR(INDEX(Forecast_Capex_Input!I$12:I$286,$X259),NA)</f>
        <v>N/A</v>
      </c>
      <c r="M259" s="199" t="str" cm="1">
        <f t="array" ref="M259">IFERROR(INDEX(Forecast_Capex_Input!J$12:J$286,$X259),NA)</f>
        <v>N/A</v>
      </c>
      <c r="N259" s="199" t="str" cm="1">
        <f t="array" ref="N259">IFERROR(INDEX(Forecast_Capex_Input!K$12:K$286,$X259),NA)</f>
        <v>DI - Protection systems</v>
      </c>
      <c r="O259" s="199" t="str" cm="1">
        <f t="array" ref="O259">IFERROR(INDEX(Forecast_Capex_Input!L$12:L$286,$X259),NA)</f>
        <v>DI - Safe and Reliable Network</v>
      </c>
      <c r="P259" s="199" t="str" cm="1">
        <f t="array" ref="P259">IFERROR(INDEX(Forecast_Capex_Input!M$12:M$286,$X259),NA)</f>
        <v>N/A</v>
      </c>
      <c r="Q259" s="172" t="str" cm="1">
        <f t="array" ref="Q259">IFERROR(INDEX(Forecast_Capex_Input!N$12:N$286,$X259),NA)</f>
        <v>No</v>
      </c>
      <c r="R259" s="265" cm="1">
        <f t="array" ref="R259">IFERROR(INDEX(Forecast_Capex_Input!O$12:O$286,$X259),0)</f>
        <v>0</v>
      </c>
      <c r="S259" s="172" t="str" cm="1">
        <f t="array" ref="S259">IFERROR(INDEX(Forecast_Capex_Input!P$12:P$286,$X259),0)</f>
        <v>Safety security &amp; reliability</v>
      </c>
      <c r="T259" s="199" t="str" cm="1">
        <f t="array" aca="1" ref="T259" ca="1">IFERROR(INDEX(General!$K$84:$K$103,$AA259),NA)</f>
        <v>Secondary Systems (2018-23)</v>
      </c>
      <c r="U259" s="188" cm="1">
        <f t="array" aca="1" ref="U259" ca="1">IFERROR(
IF($F259=General!$E$25,INDEX(Forecast_Capex_Input!S$12:S$286,$X259),
INDEX(Forecast_Capex_Input!T$12:T$286,$X259)),0)</f>
        <v>0.21882249020748992</v>
      </c>
      <c r="V259" s="222" t="b">
        <f>IFERROR(INDEX(Overheads!$T$19:$T$26,MATCH($I259,Overheads!$E$19:$E$26,0)),FALSE)</f>
        <v>1</v>
      </c>
      <c r="W259" s="165"/>
      <c r="X259" s="174">
        <f>IFERROR(
IF(MATCH($C259,Forecast_Capex_Input!$CI$12:$CI$286,1)+1&gt;MAX(Forecast_Capex_Input!$C$12:$C$286),NA,
MATCH($C259,Forecast_Capex_Input!$CI$12:$CI$286,1)+1),1)</f>
        <v>99</v>
      </c>
      <c r="Y259" s="174" cm="1">
        <f t="array" aca="1" ref="Y259" ca="1">IFERROR(
IF(X258&lt;&gt;X259,1,
IF(COUNTIF(OFFSET(Y258,0,0,-INDEX(Forecast_Capex_Input!$CG$12:$CG$286,$X259)),Y258)=INDEX(Forecast_Capex_Input!$CG$12:$CG$286,$X259),Y258+1,Y258)),NA)</f>
        <v>1</v>
      </c>
      <c r="Z259" s="174" cm="1">
        <f t="array" ref="Z259">IFERROR($C259-IF($X259=1,1,INDEX(Forecast_Capex_Input!$CI$12:$CI$286,$X259-1))+1,NA)</f>
        <v>1</v>
      </c>
      <c r="AA259" s="174" cm="1">
        <f t="array" aca="1" ref="AA259" ca="1">IFERROR(IF(Y259=1,
INDEX(Forecast_Capex_Input!$AI$10:$BB$10,SMALL(IF(INDEX(Forecast_Capex_Input!$AI$12:$BB$286,$X259,0)&gt;0,COLUMN(Forecast_Capex_Input!$AI$10:$BB$10)-COLUMN(Forecast_Capex_Input!$AI$12)+1),ROWS(OFFSET(AA258,0,0,-$Z259)))),
OFFSET(AA258,-INDEX(Forecast_Capex_Input!$CG$12:$CG$286,$X259)+1,0)),NA)</f>
        <v>4</v>
      </c>
      <c r="AB259" s="174">
        <f t="shared" ca="1" si="141"/>
        <v>1</v>
      </c>
      <c r="AC259" s="222" t="b">
        <f t="shared" si="173"/>
        <v>0</v>
      </c>
      <c r="AD259" s="220" t="b">
        <v>0</v>
      </c>
      <c r="AE259" s="222" t="b">
        <f t="shared" si="142"/>
        <v>1</v>
      </c>
      <c r="AF259" s="165"/>
      <c r="AG259" s="215">
        <v>0.10390352221052047</v>
      </c>
      <c r="AH259" s="215">
        <v>9.4457747464109509E-2</v>
      </c>
      <c r="AI259" s="215">
        <v>4.7228873732054755E-2</v>
      </c>
      <c r="AJ259" s="215">
        <v>0.10390352221052047</v>
      </c>
      <c r="AK259" s="215">
        <v>0.10862640958372594</v>
      </c>
      <c r="AL259" s="155">
        <v>0.45812007520093112</v>
      </c>
      <c r="AM259" s="165"/>
      <c r="AN259" s="215" cm="1">
        <f t="array" aca="1" ref="AN259" ca="1">IFERROR(INDEX(General!O$33:O$34,$AB259)
*AG259,0)</f>
        <v>0.10373505983857613</v>
      </c>
      <c r="AO259" s="215" cm="1">
        <f t="array" aca="1" ref="AO259" ca="1">IFERROR(INDEX(General!P$33:P$34,$AB259)
*AH259,0)</f>
        <v>9.5025865750040142E-2</v>
      </c>
      <c r="AP259" s="215" cm="1">
        <f t="array" aca="1" ref="AP259" ca="1">IFERROR(INDEX(General!Q$33:Q$34,$AB259)
*AI259,0)</f>
        <v>4.7940731555431125E-2</v>
      </c>
      <c r="AQ259" s="215" cm="1">
        <f t="array" aca="1" ref="AQ259" ca="1">IFERROR(INDEX(General!R$33:R$34,$AB259)
*AJ259,0)</f>
        <v>0.10633809469984133</v>
      </c>
      <c r="AR259" s="215" cm="1">
        <f t="array" aca="1" ref="AR259" ca="1">IFERROR(INDEX(General!S$33:S$34,$AB259)
*AK259,0)</f>
        <v>0.11185546900452407</v>
      </c>
      <c r="AS259" s="155">
        <f t="shared" ca="1" si="174"/>
        <v>0.46489522084841284</v>
      </c>
      <c r="AT259" s="165"/>
      <c r="AU259" s="215">
        <f ca="1">IF($AE259=FALSE,AN259*Overheads!$R$24*$V259,
IFERROR(Overheads!$O$49*$V259*AN259,0)
+IFERROR(Overheads!Q$59*$V259*(AN259/Overheads!Q$68),0))</f>
        <v>1.4529795914020057E-2</v>
      </c>
      <c r="AV259" s="215">
        <f ca="1">IF($AE259=FALSE,AO259*Overheads!$R$24*$V259,
IFERROR(Overheads!$O$49*$V259*AO259,0)
+IFERROR(Overheads!R$59*$V259*(AO259/Overheads!R$68),0))</f>
        <v>1.1341378931108224E-2</v>
      </c>
      <c r="AW259" s="215">
        <f ca="1">IF($AE259=FALSE,AP259*Overheads!$R$24*$V259,
IFERROR(Overheads!$O$49*$V259*AP259,0)
+IFERROR(Overheads!S$59*$V259*(AP259/Overheads!S$68),0))</f>
        <v>6.2342678893586058E-3</v>
      </c>
      <c r="AX259" s="215">
        <f ca="1">IF($AE259=FALSE,AQ259*Overheads!$R$24*$V259,
IFERROR(Overheads!$O$49*$V259*AQ259,0)
+IFERROR(Overheads!T$59*$V259*(AQ259/Overheads!T$68),0))</f>
        <v>1.5237296056737331E-2</v>
      </c>
      <c r="AY259" s="215">
        <f ca="1">IF($AE259=FALSE,AR259*Overheads!$R$24*$V259,
IFERROR(Overheads!$O$49*$V259*AR259,0)
+IFERROR(Overheads!U$59*$V259*(AR259/Overheads!U$68),0))</f>
        <v>1.3682888295417552E-2</v>
      </c>
      <c r="AZ259" s="155">
        <f t="shared" ca="1" si="175"/>
        <v>6.1025627086641776E-2</v>
      </c>
      <c r="BA259" s="165"/>
      <c r="BB259" s="215">
        <f ca="1">IF($AE259=FALSE,AN259*Overheads!$S$25,
IFERROR(Overheads!$O$50*AN259,0)
+IFERROR(Overheads!Q$60*(AN259/Overheads!Q$66),0))</f>
        <v>1.9500955790645574E-3</v>
      </c>
      <c r="BC259" s="215">
        <f ca="1">IF($AE259=FALSE,AO259*Overheads!$S$25,
IFERROR(Overheads!$O$50*AO259,0)
+IFERROR(Overheads!R$60*(AO259/Overheads!R$66),0))</f>
        <v>1.6033336003419996E-3</v>
      </c>
      <c r="BD259" s="215">
        <f ca="1">IF($AE259=FALSE,AP259*Overheads!$S$25,
IFERROR(Overheads!$O$50*AP259,0)
+IFERROR(Overheads!S$60*(AP259/Overheads!S$66),0))</f>
        <v>8.7988666603022389E-4</v>
      </c>
      <c r="BE259" s="215">
        <f ca="1">IF($AE259=FALSE,AQ259*Overheads!$S$25,
IFERROR(Overheads!$O$50*AQ259,0)
+IFERROR(Overheads!T$60*(AQ259/Overheads!T$66),0))</f>
        <v>2.15555847403988E-3</v>
      </c>
      <c r="BF259" s="215">
        <f ca="1">IF($AE259=FALSE,AR259*Overheads!$S$25,
IFERROR(Overheads!$O$50*AR259,0)
+IFERROR(Overheads!U$60*(AR259/Overheads!U$66),0))</f>
        <v>2.0027102647873296E-3</v>
      </c>
      <c r="BG259" s="155">
        <f t="shared" ca="1" si="176"/>
        <v>8.5915845842639907E-3</v>
      </c>
      <c r="BH259" s="165"/>
      <c r="BI259" s="215">
        <f t="shared" ca="1" si="177"/>
        <v>0.12021495133166074</v>
      </c>
      <c r="BJ259" s="215">
        <f t="shared" ca="1" si="143"/>
        <v>0.10797057828149036</v>
      </c>
      <c r="BK259" s="215">
        <f t="shared" ca="1" si="144"/>
        <v>5.5054886110819962E-2</v>
      </c>
      <c r="BL259" s="215">
        <f t="shared" ca="1" si="145"/>
        <v>0.12373094923061854</v>
      </c>
      <c r="BM259" s="215">
        <f t="shared" ca="1" si="146"/>
        <v>0.12754106756472894</v>
      </c>
      <c r="BN259" s="155">
        <f t="shared" ca="1" si="178"/>
        <v>0.53451243251931857</v>
      </c>
      <c r="BO259" s="165"/>
      <c r="BP259" s="187" cm="1">
        <f t="array" ref="BP259">IFERROR(IF($X259=$X258,BP258,INDEX(Forecast_Capex_Input!AC$12:AC$286,$X259)),0)</f>
        <v>0.1</v>
      </c>
      <c r="BQ259" s="187" cm="1">
        <f t="array" ref="BQ259">IFERROR(IF($X259=$X258,BQ258,INDEX(Forecast_Capex_Input!AD$12:AD$286,$X259)),0)</f>
        <v>0.11</v>
      </c>
      <c r="BR259" s="187" cm="1">
        <f t="array" ref="BR259">IFERROR(IF($X259=$X258,BR258,INDEX(Forecast_Capex_Input!AE$12:AE$286,$X259)),0)</f>
        <v>0.14000000000000001</v>
      </c>
      <c r="BS259" s="187" cm="1">
        <f t="array" ref="BS259">IFERROR(IF($X259=$X258,BS258,INDEX(Forecast_Capex_Input!AF$12:AF$286,$X259)),0)</f>
        <v>0.32</v>
      </c>
      <c r="BT259" s="187" cm="1">
        <f t="array" ref="BT259">IFERROR(IF($X259=$X258,BT258,INDEX(Forecast_Capex_Input!AG$12:AG$286,$X259)),0)</f>
        <v>0.33</v>
      </c>
      <c r="BU259" s="165"/>
      <c r="BV259" s="215">
        <f t="shared" si="147"/>
        <v>4.5812007520093116E-2</v>
      </c>
      <c r="BW259" s="215">
        <f t="shared" si="148"/>
        <v>5.0393208272102426E-2</v>
      </c>
      <c r="BX259" s="215">
        <f t="shared" si="149"/>
        <v>6.4136810528130361E-2</v>
      </c>
      <c r="BY259" s="215">
        <f t="shared" si="150"/>
        <v>0.14659842406429796</v>
      </c>
      <c r="BZ259" s="215">
        <f t="shared" si="151"/>
        <v>0.15117962481630728</v>
      </c>
      <c r="CA259" s="155">
        <f t="shared" si="179"/>
        <v>0.45812007520093112</v>
      </c>
      <c r="CB259" s="165"/>
      <c r="CC259" s="215">
        <f t="shared" ca="1" si="152"/>
        <v>4.6489522084841285E-2</v>
      </c>
      <c r="CD259" s="215">
        <f t="shared" ca="1" si="153"/>
        <v>5.1138474293325416E-2</v>
      </c>
      <c r="CE259" s="215">
        <f t="shared" ca="1" si="154"/>
        <v>6.5085330918777801E-2</v>
      </c>
      <c r="CF259" s="215">
        <f t="shared" ca="1" si="155"/>
        <v>0.14876647067149212</v>
      </c>
      <c r="CG259" s="215">
        <f t="shared" ca="1" si="156"/>
        <v>0.15341542287997625</v>
      </c>
      <c r="CH259" s="155">
        <f t="shared" ca="1" si="180"/>
        <v>0.46489522084841284</v>
      </c>
      <c r="CI259" s="165"/>
      <c r="CJ259" s="215">
        <f t="shared" ca="1" si="157"/>
        <v>6.1025627086641783E-3</v>
      </c>
      <c r="CK259" s="215">
        <f t="shared" ca="1" si="158"/>
        <v>6.7128189795305953E-3</v>
      </c>
      <c r="CL259" s="215">
        <f t="shared" ca="1" si="159"/>
        <v>8.5435877921298496E-3</v>
      </c>
      <c r="CM259" s="215">
        <f t="shared" ca="1" si="160"/>
        <v>1.9528200667725367E-2</v>
      </c>
      <c r="CN259" s="215">
        <f t="shared" ca="1" si="161"/>
        <v>2.0138456938591787E-2</v>
      </c>
      <c r="CO259" s="155">
        <f t="shared" ca="1" si="181"/>
        <v>6.1025627086641776E-2</v>
      </c>
      <c r="CP259" s="165"/>
      <c r="CQ259" s="223">
        <f t="shared" ca="1" si="162"/>
        <v>8.5915845842639911E-4</v>
      </c>
      <c r="CR259" s="223">
        <f t="shared" ca="1" si="163"/>
        <v>9.4507430426903896E-4</v>
      </c>
      <c r="CS259" s="223">
        <f t="shared" ca="1" si="164"/>
        <v>1.2028218417969587E-3</v>
      </c>
      <c r="CT259" s="223">
        <f t="shared" ca="1" si="165"/>
        <v>2.7493070669644772E-3</v>
      </c>
      <c r="CU259" s="223">
        <f t="shared" ca="1" si="166"/>
        <v>2.8352229128071169E-3</v>
      </c>
      <c r="CV259" s="155">
        <f t="shared" ca="1" si="182"/>
        <v>8.5915845842639907E-3</v>
      </c>
      <c r="CW259" s="165"/>
      <c r="CX259" s="215">
        <f t="shared" ca="1" si="183"/>
        <v>5.3451243251931867E-2</v>
      </c>
      <c r="CY259" s="215">
        <f t="shared" ca="1" si="167"/>
        <v>5.8796367577125051E-2</v>
      </c>
      <c r="CZ259" s="215">
        <f t="shared" ca="1" si="168"/>
        <v>7.4831740552704612E-2</v>
      </c>
      <c r="DA259" s="215">
        <f t="shared" ca="1" si="169"/>
        <v>0.17104397840618196</v>
      </c>
      <c r="DB259" s="215">
        <f t="shared" ca="1" si="170"/>
        <v>0.17638910273137515</v>
      </c>
      <c r="DC259" s="155">
        <f t="shared" ca="1" si="184"/>
        <v>0.53451243251931868</v>
      </c>
      <c r="DD259" s="165"/>
      <c r="DE259" s="188" t="b" cm="1">
        <f t="array" aca="1" ref="DE259" ca="1">OR($G259=Forecast_Capex_Input!$BF$8:$BF$10)</f>
        <v>0</v>
      </c>
      <c r="DF259" s="188" cm="1">
        <f t="array" aca="1" ref="DF259" ca="1">IFERROR(INDEX(Forecast_Capex_Input!BG$12:BG$286,$X259)
*(INDEX(Forecast_Capex_Input!$H$12:$H$286,$X259)=Repex),0)
*$DE259</f>
        <v>0</v>
      </c>
      <c r="DG259" s="188" cm="1">
        <f t="array" aca="1" ref="DG259" ca="1">IFERROR(INDEX(Forecast_Capex_Input!BH$12:BH$286,$X259)
*(INDEX(Forecast_Capex_Input!$H$12:$H$286,$X259)=Repex),0)
*$DE259</f>
        <v>0</v>
      </c>
      <c r="DH259" s="188" cm="1">
        <f t="array" aca="1" ref="DH259" ca="1">IFERROR(INDEX(Forecast_Capex_Input!BI$12:BI$286,$X259)
*(INDEX(Forecast_Capex_Input!$H$12:$H$286,$X259)=Repex),0)
*$DE259</f>
        <v>0</v>
      </c>
      <c r="DI259" s="188" cm="1">
        <f t="array" aca="1" ref="DI259" ca="1">IFERROR(INDEX(Forecast_Capex_Input!BJ$12:BJ$286,$X259)
*(INDEX(Forecast_Capex_Input!$H$12:$H$286,$X259)=Repex),0)
*$DE259</f>
        <v>0</v>
      </c>
      <c r="DJ259" s="188" cm="1">
        <f t="array" aca="1" ref="DJ259" ca="1">IFERROR(INDEX(Forecast_Capex_Input!BK$12:BK$286,$X259)
*(INDEX(Forecast_Capex_Input!$H$12:$H$286,$X259)=Repex),0)
*$DE259</f>
        <v>0</v>
      </c>
      <c r="DK259" s="188" cm="1">
        <f t="array" aca="1" ref="DK259" ca="1">IFERROR(INDEX(Forecast_Capex_Input!BL$12:BL$286,$X259)
*(INDEX(Forecast_Capex_Input!$H$12:$H$286,$X259)=Repex),0)
*$DE259</f>
        <v>0</v>
      </c>
      <c r="DL259" s="165"/>
      <c r="DM259" s="188" t="b" cm="1">
        <f t="array" aca="1" ref="DM259" ca="1">OR($G259=Forecast_Capex_Input!$BN$8:$BN$9)</f>
        <v>0</v>
      </c>
      <c r="DN259" s="188" cm="1">
        <f t="array" aca="1" ref="DN259" ca="1">IFERROR(INDEX(Forecast_Capex_Input!BO$12:BO$286,$X259)
*(INDEX(Forecast_Capex_Input!$H$12:$H$286,$X259)=Repex),0)
*$DM259</f>
        <v>0</v>
      </c>
      <c r="DO259" s="188" cm="1">
        <f t="array" aca="1" ref="DO259" ca="1">IFERROR(INDEX(Forecast_Capex_Input!BP$12:BP$286,$X259)
*(INDEX(Forecast_Capex_Input!$H$12:$H$286,$X259)=Repex),0)
*$DM259</f>
        <v>0</v>
      </c>
      <c r="DP259" s="188" cm="1">
        <f t="array" aca="1" ref="DP259" ca="1">IFERROR(INDEX(Forecast_Capex_Input!BQ$12:BQ$286,$X259)
*(INDEX(Forecast_Capex_Input!$H$12:$H$286,$X259)=Repex),0)
*$DM259</f>
        <v>0</v>
      </c>
      <c r="DQ259" s="188" cm="1">
        <f t="array" aca="1" ref="DQ259" ca="1">IFERROR(INDEX(Forecast_Capex_Input!BR$12:BR$286,$X259)
*(INDEX(Forecast_Capex_Input!$H$12:$H$286,$X259)=Repex),0)
*$DM259</f>
        <v>0</v>
      </c>
      <c r="DR259" s="188" cm="1">
        <f t="array" aca="1" ref="DR259" ca="1">IFERROR(INDEX(Forecast_Capex_Input!BS$12:BS$286,$X259)
*(INDEX(Forecast_Capex_Input!$H$12:$H$286,$X259)=Repex),0)
*$DM259</f>
        <v>0</v>
      </c>
      <c r="DS259" s="165"/>
      <c r="DT259" s="188" t="b" cm="1">
        <f t="array" aca="1" ref="DT259" ca="1">OR($G259=Forecast_Capex_Input!$BU$8:$BU$10)</f>
        <v>1</v>
      </c>
      <c r="DU259" s="188" cm="1">
        <f t="array" aca="1" ref="DU259" ca="1">IFERROR(INDEX(Forecast_Capex_Input!BV$12:BV$286,$X259)
*(INDEX(Forecast_Capex_Input!$H$12:$H$286,$X259)=Repex),0)
*$DT259</f>
        <v>0.48435689455388181</v>
      </c>
      <c r="DV259" s="188" cm="1">
        <f t="array" aca="1" ref="DV259" ca="1">IFERROR(INDEX(Forecast_Capex_Input!BW$12:BW$286,$X259)
*(INDEX(Forecast_Capex_Input!$H$12:$H$286,$X259)=Repex),0)
*$DT259</f>
        <v>0.37659327925840091</v>
      </c>
      <c r="DW259" s="188" cm="1">
        <f t="array" aca="1" ref="DW259" ca="1">IFERROR(INDEX(Forecast_Capex_Input!BX$12:BX$286,$X259)
*(INDEX(Forecast_Capex_Input!$H$12:$H$286,$X259)=Repex),0)
*$DT259</f>
        <v>5.5619930475086905E-2</v>
      </c>
      <c r="DX259" s="188" cm="1">
        <f t="array" aca="1" ref="DX259" ca="1">IFERROR(INDEX(Forecast_Capex_Input!BY$12:BY$286,$X259)
*(INDEX(Forecast_Capex_Input!$H$12:$H$286,$X259)=Repex),0)
*$DT259</f>
        <v>0</v>
      </c>
      <c r="DY259" s="188" cm="1">
        <f t="array" aca="1" ref="DY259" ca="1">IFERROR(INDEX(Forecast_Capex_Input!BZ$12:BZ$286,$X259)
*(INDEX(Forecast_Capex_Input!$H$12:$H$286,$X259)=Repex),0)
*$DT259</f>
        <v>0</v>
      </c>
      <c r="DZ259" s="188" cm="1">
        <f t="array" aca="1" ref="DZ259" ca="1">IFERROR(INDEX(Forecast_Capex_Input!CA$12:CA$286,$X259)
*(INDEX(Forecast_Capex_Input!$H$12:$H$286,$X259)=Repex),0)
*$DT259</f>
        <v>0</v>
      </c>
      <c r="EA259" s="188" cm="1">
        <f t="array" aca="1" ref="EA259" ca="1">IFERROR(INDEX(Forecast_Capex_Input!CB$12:CB$286,$X259)
*(INDEX(Forecast_Capex_Input!$H$12:$H$286,$X259)=Repex),0)
*$DT259</f>
        <v>8.3429895712630361E-2</v>
      </c>
      <c r="EB259" s="188" cm="1">
        <f t="array" aca="1" ref="EB259" ca="1">IFERROR(INDEX(Forecast_Capex_Input!CC$12:CC$286,$X259)
*(INDEX(Forecast_Capex_Input!$H$12:$H$286,$X259)=Repex),0)
*$DT259</f>
        <v>0</v>
      </c>
      <c r="EC259" s="165"/>
      <c r="ED259" s="226" t="str">
        <f t="shared" si="171"/>
        <v>N/A</v>
      </c>
      <c r="EE259" s="174" t="s">
        <v>15</v>
      </c>
    </row>
    <row r="260" spans="3:135" x14ac:dyDescent="0.2">
      <c r="C260" s="174">
        <f t="shared" si="172"/>
        <v>250</v>
      </c>
      <c r="D260" s="167" t="str" cm="1">
        <f t="array" ref="D260">IFERROR(INDEX(Forecast_Capex_Input!$D$12:$D$286,$X260),NA)</f>
        <v>ER0 Secondary Systems Renewal</v>
      </c>
      <c r="E260" s="172" t="b" cm="1">
        <f t="array" ref="E260">IF($X260=NA,NA,INDEX(Forecast_Capex_Input!$E$12:$E$286,$X260))</f>
        <v>1</v>
      </c>
      <c r="F260" s="167" t="str" cm="1">
        <f t="array" aca="1" ref="F260" ca="1">IFERROR(INDEX(General!$E$25:$E$26,$Y260),NA)</f>
        <v>Labour</v>
      </c>
      <c r="G260" s="167" t="str" cm="1">
        <f t="array" aca="1" ref="G260" ca="1">IFERROR(INDEX(Forecast_Capex_Input!$AI$11:$BB$11,$AA260),NA)</f>
        <v>Business IT</v>
      </c>
      <c r="H260" s="189" cm="1">
        <f t="array" aca="1" ref="H260" ca="1">IFERROR(INDEX(Forecast_Capex_Input!$AI$12:$BB$286,$X260,$AA260),NA)</f>
        <v>8.3429895712630361E-2</v>
      </c>
      <c r="I260" s="199" t="str" cm="1">
        <f t="array" ref="I260">IFERROR(INDEX(Forecast_Capex_Input!$F$12:$F$286,$X260),NA)</f>
        <v>Replacement Expenditure</v>
      </c>
      <c r="J260" s="199" t="str" cm="1">
        <f t="array" ref="J260">IFERROR(INDEX(Forecast_Capex_Input!G$12:G$286,$X260),NA)</f>
        <v>Digital Infrastructure</v>
      </c>
      <c r="K260" s="199" t="str" cm="1">
        <f t="array" ref="K260">IFERROR(INDEX(Forecast_Capex_Input!H$12:H$286,$X260),NA)</f>
        <v>Repex</v>
      </c>
      <c r="L260" s="199" t="str" cm="1">
        <f t="array" ref="L260">IFERROR(INDEX(Forecast_Capex_Input!I$12:I$286,$X260),NA)</f>
        <v>N/A</v>
      </c>
      <c r="M260" s="199" t="str" cm="1">
        <f t="array" ref="M260">IFERROR(INDEX(Forecast_Capex_Input!J$12:J$286,$X260),NA)</f>
        <v>N/A</v>
      </c>
      <c r="N260" s="199" t="str" cm="1">
        <f t="array" ref="N260">IFERROR(INDEX(Forecast_Capex_Input!K$12:K$286,$X260),NA)</f>
        <v>DI - Protection systems</v>
      </c>
      <c r="O260" s="199" t="str" cm="1">
        <f t="array" ref="O260">IFERROR(INDEX(Forecast_Capex_Input!L$12:L$286,$X260),NA)</f>
        <v>DI - Safe and Reliable Network</v>
      </c>
      <c r="P260" s="199" t="str" cm="1">
        <f t="array" ref="P260">IFERROR(INDEX(Forecast_Capex_Input!M$12:M$286,$X260),NA)</f>
        <v>N/A</v>
      </c>
      <c r="Q260" s="172" t="str" cm="1">
        <f t="array" ref="Q260">IFERROR(INDEX(Forecast_Capex_Input!N$12:N$286,$X260),NA)</f>
        <v>No</v>
      </c>
      <c r="R260" s="265" cm="1">
        <f t="array" ref="R260">IFERROR(INDEX(Forecast_Capex_Input!O$12:O$286,$X260),0)</f>
        <v>0</v>
      </c>
      <c r="S260" s="172" t="str" cm="1">
        <f t="array" ref="S260">IFERROR(INDEX(Forecast_Capex_Input!P$12:P$286,$X260),0)</f>
        <v>Safety security &amp; reliability</v>
      </c>
      <c r="T260" s="199" t="str" cm="1">
        <f t="array" aca="1" ref="T260" ca="1">IFERROR(INDEX(General!$K$84:$K$103,$AA260),NA)</f>
        <v>Business IT (2018 onwards)</v>
      </c>
      <c r="U260" s="188" cm="1">
        <f t="array" aca="1" ref="U260" ca="1">IFERROR(
IF($F260=General!$E$25,INDEX(Forecast_Capex_Input!S$12:S$286,$X260),
INDEX(Forecast_Capex_Input!T$12:T$286,$X260)),0)</f>
        <v>0.21882249020748992</v>
      </c>
      <c r="V260" s="222" t="b">
        <f>IFERROR(INDEX(Overheads!$T$19:$T$26,MATCH($I260,Overheads!$E$19:$E$26,0)),FALSE)</f>
        <v>1</v>
      </c>
      <c r="W260" s="165"/>
      <c r="X260" s="174">
        <f>IFERROR(
IF(MATCH($C260,Forecast_Capex_Input!$CI$12:$CI$286,1)+1&gt;MAX(Forecast_Capex_Input!$C$12:$C$286),NA,
MATCH($C260,Forecast_Capex_Input!$CI$12:$CI$286,1)+1),1)</f>
        <v>99</v>
      </c>
      <c r="Y260" s="174" cm="1">
        <f t="array" aca="1" ref="Y260" ca="1">IFERROR(
IF(X259&lt;&gt;X260,1,
IF(COUNTIF(OFFSET(Y259,0,0,-INDEX(Forecast_Capex_Input!$CG$12:$CG$286,$X260)),Y259)=INDEX(Forecast_Capex_Input!$CG$12:$CG$286,$X260),Y259+1,Y259)),NA)</f>
        <v>1</v>
      </c>
      <c r="Z260" s="174" cm="1">
        <f t="array" ref="Z260">IFERROR($C260-IF($X260=1,1,INDEX(Forecast_Capex_Input!$CI$12:$CI$286,$X260-1))+1,NA)</f>
        <v>2</v>
      </c>
      <c r="AA260" s="174" cm="1">
        <f t="array" aca="1" ref="AA260" ca="1">IFERROR(IF(Y260=1,
INDEX(Forecast_Capex_Input!$AI$10:$BB$10,SMALL(IF(INDEX(Forecast_Capex_Input!$AI$12:$BB$286,$X260,0)&gt;0,COLUMN(Forecast_Capex_Input!$AI$10:$BB$10)-COLUMN(Forecast_Capex_Input!$AI$12)+1),ROWS(OFFSET(AA259,0,0,-$Z260)))),
OFFSET(AA259,-INDEX(Forecast_Capex_Input!$CG$12:$CG$286,$X260)+1,0)),NA)</f>
        <v>6</v>
      </c>
      <c r="AB260" s="174">
        <f t="shared" ca="1" si="141"/>
        <v>1</v>
      </c>
      <c r="AC260" s="222" t="b">
        <f t="shared" si="173"/>
        <v>0</v>
      </c>
      <c r="AD260" s="220" t="b">
        <v>0</v>
      </c>
      <c r="AE260" s="222" t="b">
        <f t="shared" si="142"/>
        <v>1</v>
      </c>
      <c r="AF260" s="165"/>
      <c r="AG260" s="215">
        <v>9.4577163074051496E-3</v>
      </c>
      <c r="AH260" s="215">
        <v>8.5979239158228641E-3</v>
      </c>
      <c r="AI260" s="215">
        <v>4.298961957911432E-3</v>
      </c>
      <c r="AJ260" s="215">
        <v>9.4577163074051496E-3</v>
      </c>
      <c r="AK260" s="215">
        <v>9.8876125031962924E-3</v>
      </c>
      <c r="AL260" s="155">
        <v>4.1699930991740887E-2</v>
      </c>
      <c r="AM260" s="165"/>
      <c r="AN260" s="215" cm="1">
        <f t="array" aca="1" ref="AN260" ca="1">IFERROR(INDEX(General!O$33:O$34,$AB260)
*AG260,0)</f>
        <v>9.4423821850537059E-3</v>
      </c>
      <c r="AO260" s="215" cm="1">
        <f t="array" aca="1" ref="AO260" ca="1">IFERROR(INDEX(General!P$33:P$34,$AB260)
*AH260,0)</f>
        <v>8.6496363261730613E-3</v>
      </c>
      <c r="AP260" s="215" cm="1">
        <f t="array" aca="1" ref="AP260" ca="1">IFERROR(INDEX(General!Q$33:Q$34,$AB260)
*AI260,0)</f>
        <v>4.3637581188255897E-3</v>
      </c>
      <c r="AQ260" s="215" cm="1">
        <f t="array" aca="1" ref="AQ260" ca="1">IFERROR(INDEX(General!R$33:R$34,$AB260)
*AJ260,0)</f>
        <v>9.6793208829185524E-3</v>
      </c>
      <c r="AR260" s="215" cm="1">
        <f t="array" aca="1" ref="AR260" ca="1">IFERROR(INDEX(General!S$33:S$34,$AB260)
*AK260,0)</f>
        <v>1.0181534473231016E-2</v>
      </c>
      <c r="AS260" s="155">
        <f t="shared" ca="1" si="174"/>
        <v>4.2316631986201926E-2</v>
      </c>
      <c r="AT260" s="165"/>
      <c r="AU260" s="215">
        <f ca="1">IF($AE260=FALSE,AN260*Overheads!$R$24*$V260,
IFERROR(Overheads!$O$49*$V260*AN260,0)
+IFERROR(Overheads!Q$59*$V260*(AN260/Overheads!Q$68),0))</f>
        <v>1.3225604371800812E-3</v>
      </c>
      <c r="AV260" s="215">
        <f ca="1">IF($AE260=FALSE,AO260*Overheads!$R$24*$V260,
IFERROR(Overheads!$O$49*$V260*AO260,0)
+IFERROR(Overheads!R$59*$V260*(AO260/Overheads!R$68),0))</f>
        <v>1.0323379052336187E-3</v>
      </c>
      <c r="AW260" s="215">
        <f ca="1">IF($AE260=FALSE,AP260*Overheads!$R$24*$V260,
IFERROR(Overheads!$O$49*$V260*AP260,0)
+IFERROR(Overheads!S$59*$V260*(AP260/Overheads!S$68),0))</f>
        <v>5.6746812646500579E-4</v>
      </c>
      <c r="AX260" s="215">
        <f ca="1">IF($AE260=FALSE,AQ260*Overheads!$R$24*$V260,
IFERROR(Overheads!$O$49*$V260*AQ260,0)
+IFERROR(Overheads!T$59*$V260*(AQ260/Overheads!T$68),0))</f>
        <v>1.3869599444817796E-3</v>
      </c>
      <c r="AY260" s="215">
        <f ca="1">IF($AE260=FALSE,AR260*Overheads!$R$24*$V260,
IFERROR(Overheads!$O$49*$V260*AR260,0)
+IFERROR(Overheads!U$59*$V260*(AR260/Overheads!U$68),0))</f>
        <v>1.2454715009735319E-3</v>
      </c>
      <c r="AZ260" s="155">
        <f t="shared" ca="1" si="175"/>
        <v>5.5547979143340167E-3</v>
      </c>
      <c r="BA260" s="165"/>
      <c r="BB260" s="215">
        <f ca="1">IF($AE260=FALSE,AN260*Overheads!$S$25,
IFERROR(Overheads!$O$50*AN260,0)
+IFERROR(Overheads!Q$60*(AN260/Overheads!Q$66),0))</f>
        <v>1.7750553943444769E-4</v>
      </c>
      <c r="BC260" s="215">
        <f ca="1">IF($AE260=FALSE,AO260*Overheads!$S$25,
IFERROR(Overheads!$O$50*AO260,0)
+IFERROR(Overheads!R$60*(AO260/Overheads!R$66),0))</f>
        <v>1.4594187006905689E-4</v>
      </c>
      <c r="BD260" s="215">
        <f ca="1">IF($AE260=FALSE,AP260*Overheads!$S$25,
IFERROR(Overheads!$O$50*AP260,0)
+IFERROR(Overheads!S$60*(AP260/Overheads!S$66),0))</f>
        <v>8.0090821686695492E-5</v>
      </c>
      <c r="BE260" s="215">
        <f ca="1">IF($AE260=FALSE,AQ260*Overheads!$S$25,
IFERROR(Overheads!$O$50*AQ260,0)
+IFERROR(Overheads!T$60*(AQ260/Overheads!T$66),0))</f>
        <v>1.9620759814269447E-4</v>
      </c>
      <c r="BF260" s="215">
        <f ca="1">IF($AE260=FALSE,AR260*Overheads!$S$25,
IFERROR(Overheads!$O$50*AR260,0)
+IFERROR(Overheads!U$60*(AR260/Overheads!U$66),0))</f>
        <v>1.8229473965194408E-4</v>
      </c>
      <c r="BG260" s="155">
        <f t="shared" ca="1" si="176"/>
        <v>7.8204056898483853E-4</v>
      </c>
      <c r="BH260" s="165"/>
      <c r="BI260" s="215">
        <f t="shared" ca="1" si="177"/>
        <v>1.0942448161668235E-2</v>
      </c>
      <c r="BJ260" s="215">
        <f t="shared" ca="1" si="143"/>
        <v>9.8279161014757366E-3</v>
      </c>
      <c r="BK260" s="215">
        <f t="shared" ca="1" si="144"/>
        <v>5.0113170669772913E-3</v>
      </c>
      <c r="BL260" s="215">
        <f t="shared" ca="1" si="145"/>
        <v>1.1262488425543025E-2</v>
      </c>
      <c r="BM260" s="215">
        <f t="shared" ca="1" si="146"/>
        <v>1.1609300713856491E-2</v>
      </c>
      <c r="BN260" s="155">
        <f t="shared" ca="1" si="178"/>
        <v>4.8653470469520781E-2</v>
      </c>
      <c r="BO260" s="165"/>
      <c r="BP260" s="187" cm="1">
        <f t="array" ref="BP260">IFERROR(IF($X260=$X259,BP259,INDEX(Forecast_Capex_Input!AC$12:AC$286,$X260)),0)</f>
        <v>0.1</v>
      </c>
      <c r="BQ260" s="187" cm="1">
        <f t="array" ref="BQ260">IFERROR(IF($X260=$X259,BQ259,INDEX(Forecast_Capex_Input!AD$12:AD$286,$X260)),0)</f>
        <v>0.11</v>
      </c>
      <c r="BR260" s="187" cm="1">
        <f t="array" ref="BR260">IFERROR(IF($X260=$X259,BR259,INDEX(Forecast_Capex_Input!AE$12:AE$286,$X260)),0)</f>
        <v>0.14000000000000001</v>
      </c>
      <c r="BS260" s="187" cm="1">
        <f t="array" ref="BS260">IFERROR(IF($X260=$X259,BS259,INDEX(Forecast_Capex_Input!AF$12:AF$286,$X260)),0)</f>
        <v>0.32</v>
      </c>
      <c r="BT260" s="187" cm="1">
        <f t="array" ref="BT260">IFERROR(IF($X260=$X259,BT259,INDEX(Forecast_Capex_Input!AG$12:AG$286,$X260)),0)</f>
        <v>0.33</v>
      </c>
      <c r="BU260" s="165"/>
      <c r="BV260" s="215">
        <f t="shared" si="147"/>
        <v>4.1699930991740885E-3</v>
      </c>
      <c r="BW260" s="215">
        <f t="shared" si="148"/>
        <v>4.5869924090914975E-3</v>
      </c>
      <c r="BX260" s="215">
        <f t="shared" si="149"/>
        <v>5.8379903388437251E-3</v>
      </c>
      <c r="BY260" s="215">
        <f t="shared" si="150"/>
        <v>1.3343977917357084E-2</v>
      </c>
      <c r="BZ260" s="215">
        <f t="shared" si="151"/>
        <v>1.3760977227274493E-2</v>
      </c>
      <c r="CA260" s="155">
        <f t="shared" si="179"/>
        <v>4.1699930991740887E-2</v>
      </c>
      <c r="CB260" s="165"/>
      <c r="CC260" s="215">
        <f t="shared" ca="1" si="152"/>
        <v>4.2316631986201924E-3</v>
      </c>
      <c r="CD260" s="215">
        <f t="shared" ca="1" si="153"/>
        <v>4.6548295184822121E-3</v>
      </c>
      <c r="CE260" s="215">
        <f t="shared" ca="1" si="154"/>
        <v>5.9243284780682703E-3</v>
      </c>
      <c r="CF260" s="215">
        <f t="shared" ca="1" si="155"/>
        <v>1.3541322235584616E-2</v>
      </c>
      <c r="CG260" s="215">
        <f t="shared" ca="1" si="156"/>
        <v>1.3964488555446635E-2</v>
      </c>
      <c r="CH260" s="155">
        <f t="shared" ca="1" si="180"/>
        <v>4.2316631986201926E-2</v>
      </c>
      <c r="CI260" s="165"/>
      <c r="CJ260" s="215">
        <f t="shared" ca="1" si="157"/>
        <v>5.5547979143340167E-4</v>
      </c>
      <c r="CK260" s="215">
        <f t="shared" ca="1" si="158"/>
        <v>6.1102777057674184E-4</v>
      </c>
      <c r="CL260" s="215">
        <f t="shared" ca="1" si="159"/>
        <v>7.7767170800676245E-4</v>
      </c>
      <c r="CM260" s="215">
        <f t="shared" ca="1" si="160"/>
        <v>1.7775353325868853E-3</v>
      </c>
      <c r="CN260" s="215">
        <f t="shared" ca="1" si="161"/>
        <v>1.8330833117302255E-3</v>
      </c>
      <c r="CO260" s="155">
        <f t="shared" ca="1" si="181"/>
        <v>5.5547979143340167E-3</v>
      </c>
      <c r="CP260" s="165"/>
      <c r="CQ260" s="223">
        <f t="shared" ca="1" si="162"/>
        <v>7.8204056898483862E-5</v>
      </c>
      <c r="CR260" s="223">
        <f t="shared" ca="1" si="163"/>
        <v>8.6024462588332238E-5</v>
      </c>
      <c r="CS260" s="223">
        <f t="shared" ca="1" si="164"/>
        <v>1.0948567965787741E-4</v>
      </c>
      <c r="CT260" s="223">
        <f t="shared" ca="1" si="165"/>
        <v>2.5025298207514832E-4</v>
      </c>
      <c r="CU260" s="223">
        <f t="shared" ca="1" si="166"/>
        <v>2.5807338776499676E-4</v>
      </c>
      <c r="CV260" s="155">
        <f t="shared" ca="1" si="182"/>
        <v>7.8204056898483853E-4</v>
      </c>
      <c r="CW260" s="165"/>
      <c r="CX260" s="215">
        <f t="shared" ca="1" si="183"/>
        <v>4.8653470469520775E-3</v>
      </c>
      <c r="CY260" s="215">
        <f t="shared" ca="1" si="167"/>
        <v>5.3518817516472863E-3</v>
      </c>
      <c r="CZ260" s="215">
        <f t="shared" ca="1" si="168"/>
        <v>6.8114858657329098E-3</v>
      </c>
      <c r="DA260" s="215">
        <f t="shared" ca="1" si="169"/>
        <v>1.5569110550246649E-2</v>
      </c>
      <c r="DB260" s="215">
        <f t="shared" ca="1" si="170"/>
        <v>1.605564525494186E-2</v>
      </c>
      <c r="DC260" s="155">
        <f t="shared" ca="1" si="184"/>
        <v>4.8653470469520781E-2</v>
      </c>
      <c r="DD260" s="165"/>
      <c r="DE260" s="188" t="b" cm="1">
        <f t="array" aca="1" ref="DE260" ca="1">OR($G260=Forecast_Capex_Input!$BF$8:$BF$10)</f>
        <v>0</v>
      </c>
      <c r="DF260" s="188" cm="1">
        <f t="array" aca="1" ref="DF260" ca="1">IFERROR(INDEX(Forecast_Capex_Input!BG$12:BG$286,$X260)
*(INDEX(Forecast_Capex_Input!$H$12:$H$286,$X260)=Repex),0)
*$DE260</f>
        <v>0</v>
      </c>
      <c r="DG260" s="188" cm="1">
        <f t="array" aca="1" ref="DG260" ca="1">IFERROR(INDEX(Forecast_Capex_Input!BH$12:BH$286,$X260)
*(INDEX(Forecast_Capex_Input!$H$12:$H$286,$X260)=Repex),0)
*$DE260</f>
        <v>0</v>
      </c>
      <c r="DH260" s="188" cm="1">
        <f t="array" aca="1" ref="DH260" ca="1">IFERROR(INDEX(Forecast_Capex_Input!BI$12:BI$286,$X260)
*(INDEX(Forecast_Capex_Input!$H$12:$H$286,$X260)=Repex),0)
*$DE260</f>
        <v>0</v>
      </c>
      <c r="DI260" s="188" cm="1">
        <f t="array" aca="1" ref="DI260" ca="1">IFERROR(INDEX(Forecast_Capex_Input!BJ$12:BJ$286,$X260)
*(INDEX(Forecast_Capex_Input!$H$12:$H$286,$X260)=Repex),0)
*$DE260</f>
        <v>0</v>
      </c>
      <c r="DJ260" s="188" cm="1">
        <f t="array" aca="1" ref="DJ260" ca="1">IFERROR(INDEX(Forecast_Capex_Input!BK$12:BK$286,$X260)
*(INDEX(Forecast_Capex_Input!$H$12:$H$286,$X260)=Repex),0)
*$DE260</f>
        <v>0</v>
      </c>
      <c r="DK260" s="188" cm="1">
        <f t="array" aca="1" ref="DK260" ca="1">IFERROR(INDEX(Forecast_Capex_Input!BL$12:BL$286,$X260)
*(INDEX(Forecast_Capex_Input!$H$12:$H$286,$X260)=Repex),0)
*$DE260</f>
        <v>0</v>
      </c>
      <c r="DL260" s="165"/>
      <c r="DM260" s="188" t="b" cm="1">
        <f t="array" aca="1" ref="DM260" ca="1">OR($G260=Forecast_Capex_Input!$BN$8:$BN$9)</f>
        <v>0</v>
      </c>
      <c r="DN260" s="188" cm="1">
        <f t="array" aca="1" ref="DN260" ca="1">IFERROR(INDEX(Forecast_Capex_Input!BO$12:BO$286,$X260)
*(INDEX(Forecast_Capex_Input!$H$12:$H$286,$X260)=Repex),0)
*$DM260</f>
        <v>0</v>
      </c>
      <c r="DO260" s="188" cm="1">
        <f t="array" aca="1" ref="DO260" ca="1">IFERROR(INDEX(Forecast_Capex_Input!BP$12:BP$286,$X260)
*(INDEX(Forecast_Capex_Input!$H$12:$H$286,$X260)=Repex),0)
*$DM260</f>
        <v>0</v>
      </c>
      <c r="DP260" s="188" cm="1">
        <f t="array" aca="1" ref="DP260" ca="1">IFERROR(INDEX(Forecast_Capex_Input!BQ$12:BQ$286,$X260)
*(INDEX(Forecast_Capex_Input!$H$12:$H$286,$X260)=Repex),0)
*$DM260</f>
        <v>0</v>
      </c>
      <c r="DQ260" s="188" cm="1">
        <f t="array" aca="1" ref="DQ260" ca="1">IFERROR(INDEX(Forecast_Capex_Input!BR$12:BR$286,$X260)
*(INDEX(Forecast_Capex_Input!$H$12:$H$286,$X260)=Repex),0)
*$DM260</f>
        <v>0</v>
      </c>
      <c r="DR260" s="188" cm="1">
        <f t="array" aca="1" ref="DR260" ca="1">IFERROR(INDEX(Forecast_Capex_Input!BS$12:BS$286,$X260)
*(INDEX(Forecast_Capex_Input!$H$12:$H$286,$X260)=Repex),0)
*$DM260</f>
        <v>0</v>
      </c>
      <c r="DS260" s="165"/>
      <c r="DT260" s="188" t="b" cm="1">
        <f t="array" aca="1" ref="DT260" ca="1">OR($G260=Forecast_Capex_Input!$BU$8:$BU$10)</f>
        <v>1</v>
      </c>
      <c r="DU260" s="188" cm="1">
        <f t="array" aca="1" ref="DU260" ca="1">IFERROR(INDEX(Forecast_Capex_Input!BV$12:BV$286,$X260)
*(INDEX(Forecast_Capex_Input!$H$12:$H$286,$X260)=Repex),0)
*$DT260</f>
        <v>0.48435689455388181</v>
      </c>
      <c r="DV260" s="188" cm="1">
        <f t="array" aca="1" ref="DV260" ca="1">IFERROR(INDEX(Forecast_Capex_Input!BW$12:BW$286,$X260)
*(INDEX(Forecast_Capex_Input!$H$12:$H$286,$X260)=Repex),0)
*$DT260</f>
        <v>0.37659327925840091</v>
      </c>
      <c r="DW260" s="188" cm="1">
        <f t="array" aca="1" ref="DW260" ca="1">IFERROR(INDEX(Forecast_Capex_Input!BX$12:BX$286,$X260)
*(INDEX(Forecast_Capex_Input!$H$12:$H$286,$X260)=Repex),0)
*$DT260</f>
        <v>5.5619930475086905E-2</v>
      </c>
      <c r="DX260" s="188" cm="1">
        <f t="array" aca="1" ref="DX260" ca="1">IFERROR(INDEX(Forecast_Capex_Input!BY$12:BY$286,$X260)
*(INDEX(Forecast_Capex_Input!$H$12:$H$286,$X260)=Repex),0)
*$DT260</f>
        <v>0</v>
      </c>
      <c r="DY260" s="188" cm="1">
        <f t="array" aca="1" ref="DY260" ca="1">IFERROR(INDEX(Forecast_Capex_Input!BZ$12:BZ$286,$X260)
*(INDEX(Forecast_Capex_Input!$H$12:$H$286,$X260)=Repex),0)
*$DT260</f>
        <v>0</v>
      </c>
      <c r="DZ260" s="188" cm="1">
        <f t="array" aca="1" ref="DZ260" ca="1">IFERROR(INDEX(Forecast_Capex_Input!CA$12:CA$286,$X260)
*(INDEX(Forecast_Capex_Input!$H$12:$H$286,$X260)=Repex),0)
*$DT260</f>
        <v>0</v>
      </c>
      <c r="EA260" s="188" cm="1">
        <f t="array" aca="1" ref="EA260" ca="1">IFERROR(INDEX(Forecast_Capex_Input!CB$12:CB$286,$X260)
*(INDEX(Forecast_Capex_Input!$H$12:$H$286,$X260)=Repex),0)
*$DT260</f>
        <v>8.3429895712630361E-2</v>
      </c>
      <c r="EB260" s="188" cm="1">
        <f t="array" aca="1" ref="EB260" ca="1">IFERROR(INDEX(Forecast_Capex_Input!CC$12:CC$286,$X260)
*(INDEX(Forecast_Capex_Input!$H$12:$H$286,$X260)=Repex),0)
*$DT260</f>
        <v>0</v>
      </c>
      <c r="EC260" s="165"/>
      <c r="ED260" s="226" t="str">
        <f t="shared" si="171"/>
        <v>N/A</v>
      </c>
      <c r="EE260" s="174" t="s">
        <v>15</v>
      </c>
    </row>
    <row r="261" spans="3:135" x14ac:dyDescent="0.2">
      <c r="C261" s="174">
        <f t="shared" si="172"/>
        <v>251</v>
      </c>
      <c r="D261" s="167" t="str" cm="1">
        <f t="array" ref="D261">IFERROR(INDEX(Forecast_Capex_Input!$D$12:$D$286,$X261),NA)</f>
        <v>ER0 Secondary Systems Renewal</v>
      </c>
      <c r="E261" s="172" t="b" cm="1">
        <f t="array" ref="E261">IF($X261=NA,NA,INDEX(Forecast_Capex_Input!$E$12:$E$286,$X261))</f>
        <v>1</v>
      </c>
      <c r="F261" s="167" t="str" cm="1">
        <f t="array" aca="1" ref="F261" ca="1">IFERROR(INDEX(General!$E$25:$E$26,$Y261),NA)</f>
        <v>Non-Labour</v>
      </c>
      <c r="G261" s="167" t="str" cm="1">
        <f t="array" aca="1" ref="G261" ca="1">IFERROR(INDEX(Forecast_Capex_Input!$AI$11:$BB$11,$AA261),NA)</f>
        <v>Secondary Systems</v>
      </c>
      <c r="H261" s="189" cm="1">
        <f t="array" aca="1" ref="H261" ca="1">IFERROR(INDEX(Forecast_Capex_Input!$AI$12:$BB$286,$X261,$AA261),NA)</f>
        <v>0.91657010428736962</v>
      </c>
      <c r="I261" s="199" t="str" cm="1">
        <f t="array" ref="I261">IFERROR(INDEX(Forecast_Capex_Input!$F$12:$F$286,$X261),NA)</f>
        <v>Replacement Expenditure</v>
      </c>
      <c r="J261" s="199" t="str" cm="1">
        <f t="array" ref="J261">IFERROR(INDEX(Forecast_Capex_Input!G$12:G$286,$X261),NA)</f>
        <v>Digital Infrastructure</v>
      </c>
      <c r="K261" s="199" t="str" cm="1">
        <f t="array" ref="K261">IFERROR(INDEX(Forecast_Capex_Input!H$12:H$286,$X261),NA)</f>
        <v>Repex</v>
      </c>
      <c r="L261" s="199" t="str" cm="1">
        <f t="array" ref="L261">IFERROR(INDEX(Forecast_Capex_Input!I$12:I$286,$X261),NA)</f>
        <v>N/A</v>
      </c>
      <c r="M261" s="199" t="str" cm="1">
        <f t="array" ref="M261">IFERROR(INDEX(Forecast_Capex_Input!J$12:J$286,$X261),NA)</f>
        <v>N/A</v>
      </c>
      <c r="N261" s="199" t="str" cm="1">
        <f t="array" ref="N261">IFERROR(INDEX(Forecast_Capex_Input!K$12:K$286,$X261),NA)</f>
        <v>DI - Protection systems</v>
      </c>
      <c r="O261" s="199" t="str" cm="1">
        <f t="array" ref="O261">IFERROR(INDEX(Forecast_Capex_Input!L$12:L$286,$X261),NA)</f>
        <v>DI - Safe and Reliable Network</v>
      </c>
      <c r="P261" s="199" t="str" cm="1">
        <f t="array" ref="P261">IFERROR(INDEX(Forecast_Capex_Input!M$12:M$286,$X261),NA)</f>
        <v>N/A</v>
      </c>
      <c r="Q261" s="172" t="str" cm="1">
        <f t="array" ref="Q261">IFERROR(INDEX(Forecast_Capex_Input!N$12:N$286,$X261),NA)</f>
        <v>No</v>
      </c>
      <c r="R261" s="265" cm="1">
        <f t="array" ref="R261">IFERROR(INDEX(Forecast_Capex_Input!O$12:O$286,$X261),0)</f>
        <v>0</v>
      </c>
      <c r="S261" s="172" t="str" cm="1">
        <f t="array" ref="S261">IFERROR(INDEX(Forecast_Capex_Input!P$12:P$286,$X261),0)</f>
        <v>Safety security &amp; reliability</v>
      </c>
      <c r="T261" s="199" t="str" cm="1">
        <f t="array" aca="1" ref="T261" ca="1">IFERROR(INDEX(General!$K$84:$K$103,$AA261),NA)</f>
        <v>Secondary Systems (2018-23)</v>
      </c>
      <c r="U261" s="188" cm="1">
        <f t="array" aca="1" ref="U261" ca="1">IFERROR(
IF($F261=General!$E$25,INDEX(Forecast_Capex_Input!S$12:S$286,$X261),
INDEX(Forecast_Capex_Input!T$12:T$286,$X261)),0)</f>
        <v>0.78117750979251011</v>
      </c>
      <c r="V261" s="222" t="b">
        <f>IFERROR(INDEX(Overheads!$T$19:$T$26,MATCH($I261,Overheads!$E$19:$E$26,0)),FALSE)</f>
        <v>1</v>
      </c>
      <c r="W261" s="165"/>
      <c r="X261" s="174">
        <f>IFERROR(
IF(MATCH($C261,Forecast_Capex_Input!$CI$12:$CI$286,1)+1&gt;MAX(Forecast_Capex_Input!$C$12:$C$286),NA,
MATCH($C261,Forecast_Capex_Input!$CI$12:$CI$286,1)+1),1)</f>
        <v>99</v>
      </c>
      <c r="Y261" s="174" cm="1">
        <f t="array" aca="1" ref="Y261" ca="1">IFERROR(
IF(X260&lt;&gt;X261,1,
IF(COUNTIF(OFFSET(Y260,0,0,-INDEX(Forecast_Capex_Input!$CG$12:$CG$286,$X261)),Y260)=INDEX(Forecast_Capex_Input!$CG$12:$CG$286,$X261),Y260+1,Y260)),NA)</f>
        <v>2</v>
      </c>
      <c r="Z261" s="174" cm="1">
        <f t="array" ref="Z261">IFERROR($C261-IF($X261=1,1,INDEX(Forecast_Capex_Input!$CI$12:$CI$286,$X261-1))+1,NA)</f>
        <v>3</v>
      </c>
      <c r="AA261" s="174" cm="1">
        <f t="array" aca="1" ref="AA261" ca="1">IFERROR(IF(Y261=1,
INDEX(Forecast_Capex_Input!$AI$10:$BB$10,SMALL(IF(INDEX(Forecast_Capex_Input!$AI$12:$BB$286,$X261,0)&gt;0,COLUMN(Forecast_Capex_Input!$AI$10:$BB$10)-COLUMN(Forecast_Capex_Input!$AI$12)+1),ROWS(OFFSET(AA260,0,0,-$Z261)))),
OFFSET(AA260,-INDEX(Forecast_Capex_Input!$CG$12:$CG$286,$X261)+1,0)),NA)</f>
        <v>4</v>
      </c>
      <c r="AB261" s="174">
        <f t="shared" ca="1" si="141"/>
        <v>2</v>
      </c>
      <c r="AC261" s="222" t="b">
        <f t="shared" si="173"/>
        <v>0</v>
      </c>
      <c r="AD261" s="220" t="b">
        <v>0</v>
      </c>
      <c r="AE261" s="222" t="b">
        <f t="shared" si="142"/>
        <v>1</v>
      </c>
      <c r="AF261" s="165"/>
      <c r="AG261" s="215">
        <v>0.37092665686292853</v>
      </c>
      <c r="AH261" s="215">
        <v>0.33720605169357137</v>
      </c>
      <c r="AI261" s="215">
        <v>0.16860302584678569</v>
      </c>
      <c r="AJ261" s="215">
        <v>0.37092665686292853</v>
      </c>
      <c r="AK261" s="215">
        <v>0.38778695944760705</v>
      </c>
      <c r="AL261" s="155">
        <v>1.6354493507138212</v>
      </c>
      <c r="AM261" s="165"/>
      <c r="AN261" s="215" cm="1">
        <f t="array" aca="1" ref="AN261" ca="1">IFERROR(INDEX(General!O$33:O$34,$AB261)
*AG261,0)</f>
        <v>0.37092665686292853</v>
      </c>
      <c r="AO261" s="215" cm="1">
        <f t="array" aca="1" ref="AO261" ca="1">IFERROR(INDEX(General!P$33:P$34,$AB261)
*AH261,0)</f>
        <v>0.33720605169357137</v>
      </c>
      <c r="AP261" s="215" cm="1">
        <f t="array" aca="1" ref="AP261" ca="1">IFERROR(INDEX(General!Q$33:Q$34,$AB261)
*AI261,0)</f>
        <v>0.16860302584678569</v>
      </c>
      <c r="AQ261" s="215" cm="1">
        <f t="array" aca="1" ref="AQ261" ca="1">IFERROR(INDEX(General!R$33:R$34,$AB261)
*AJ261,0)</f>
        <v>0.37092665686292853</v>
      </c>
      <c r="AR261" s="215" cm="1">
        <f t="array" aca="1" ref="AR261" ca="1">IFERROR(INDEX(General!S$33:S$34,$AB261)
*AK261,0)</f>
        <v>0.38778695944760705</v>
      </c>
      <c r="AS261" s="155">
        <f t="shared" ca="1" si="174"/>
        <v>1.6354493507138212</v>
      </c>
      <c r="AT261" s="165"/>
      <c r="AU261" s="215">
        <f ca="1">IF($AE261=FALSE,AN261*Overheads!$R$24*$V261,
IFERROR(Overheads!$O$49*$V261*AN261,0)
+IFERROR(Overheads!Q$59*$V261*(AN261/Overheads!Q$68),0))</f>
        <v>5.1954359805400155E-2</v>
      </c>
      <c r="AV261" s="215">
        <f ca="1">IF($AE261=FALSE,AO261*Overheads!$R$24*$V261,
IFERROR(Overheads!$O$49*$V261*AO261,0)
+IFERROR(Overheads!R$59*$V261*(AO261/Overheads!R$68),0))</f>
        <v>4.0245690790962838E-2</v>
      </c>
      <c r="AW261" s="215">
        <f ca="1">IF($AE261=FALSE,AP261*Overheads!$R$24*$V261,
IFERROR(Overheads!$O$49*$V261*AP261,0)
+IFERROR(Overheads!S$59*$V261*(AP261/Overheads!S$68),0))</f>
        <v>2.1925331466207794E-2</v>
      </c>
      <c r="AX261" s="215">
        <f ca="1">IF($AE261=FALSE,AQ261*Overheads!$R$24*$V261,
IFERROR(Overheads!$O$49*$V261*AQ261,0)
+IFERROR(Overheads!T$59*$V261*(AQ261/Overheads!T$68),0))</f>
        <v>5.3150465991607568E-2</v>
      </c>
      <c r="AY261" s="215">
        <f ca="1">IF($AE261=FALSE,AR261*Overheads!$R$24*$V261,
IFERROR(Overheads!$O$49*$V261*AR261,0)
+IFERROR(Overheads!U$59*$V261*(AR261/Overheads!U$68),0))</f>
        <v>4.7436622417868696E-2</v>
      </c>
      <c r="AZ261" s="155">
        <f t="shared" ca="1" si="175"/>
        <v>0.21471247047204703</v>
      </c>
      <c r="BA261" s="165"/>
      <c r="BB261" s="215">
        <f ca="1">IF($AE261=FALSE,AN261*Overheads!$S$25,
IFERROR(Overheads!$O$50*AN261,0)
+IFERROR(Overheads!Q$60*(AN261/Overheads!Q$66),0))</f>
        <v>6.972979384512799E-3</v>
      </c>
      <c r="BC261" s="215">
        <f ca="1">IF($AE261=FALSE,AO261*Overheads!$S$25,
IFERROR(Overheads!$O$50*AO261,0)
+IFERROR(Overheads!R$60*(AO261/Overheads!R$66),0))</f>
        <v>5.6895434590527351E-3</v>
      </c>
      <c r="BD261" s="215">
        <f ca="1">IF($AE261=FALSE,AP261*Overheads!$S$25,
IFERROR(Overheads!$O$50*AP261,0)
+IFERROR(Overheads!S$60*(AP261/Overheads!S$66),0))</f>
        <v>3.0944783169068978E-3</v>
      </c>
      <c r="BE261" s="215">
        <f ca="1">IF($AE261=FALSE,AQ261*Overheads!$S$25,
IFERROR(Overheads!$O$50*AQ261,0)
+IFERROR(Overheads!T$60*(AQ261/Overheads!T$66),0))</f>
        <v>7.5189808572840768E-3</v>
      </c>
      <c r="BF261" s="215">
        <f ca="1">IF($AE261=FALSE,AR261*Overheads!$S$25,
IFERROR(Overheads!$O$50*AR261,0)
+IFERROR(Overheads!U$60*(AR261/Overheads!U$66),0))</f>
        <v>6.9431108836080198E-3</v>
      </c>
      <c r="BG261" s="155">
        <f t="shared" ca="1" si="176"/>
        <v>3.0219092901364531E-2</v>
      </c>
      <c r="BH261" s="165"/>
      <c r="BI261" s="215">
        <f t="shared" ca="1" si="177"/>
        <v>0.42985399605284147</v>
      </c>
      <c r="BJ261" s="215">
        <f t="shared" ca="1" si="143"/>
        <v>0.38314128594358698</v>
      </c>
      <c r="BK261" s="215">
        <f t="shared" ca="1" si="144"/>
        <v>0.19362283562990037</v>
      </c>
      <c r="BL261" s="215">
        <f t="shared" ca="1" si="145"/>
        <v>0.43159610371182017</v>
      </c>
      <c r="BM261" s="215">
        <f t="shared" ca="1" si="146"/>
        <v>0.44216669274908371</v>
      </c>
      <c r="BN261" s="155">
        <f t="shared" ca="1" si="178"/>
        <v>1.8803809140872327</v>
      </c>
      <c r="BO261" s="165"/>
      <c r="BP261" s="187" cm="1">
        <f t="array" ref="BP261">IFERROR(IF($X261=$X260,BP260,INDEX(Forecast_Capex_Input!AC$12:AC$286,$X261)),0)</f>
        <v>0.1</v>
      </c>
      <c r="BQ261" s="187" cm="1">
        <f t="array" ref="BQ261">IFERROR(IF($X261=$X260,BQ260,INDEX(Forecast_Capex_Input!AD$12:AD$286,$X261)),0)</f>
        <v>0.11</v>
      </c>
      <c r="BR261" s="187" cm="1">
        <f t="array" ref="BR261">IFERROR(IF($X261=$X260,BR260,INDEX(Forecast_Capex_Input!AE$12:AE$286,$X261)),0)</f>
        <v>0.14000000000000001</v>
      </c>
      <c r="BS261" s="187" cm="1">
        <f t="array" ref="BS261">IFERROR(IF($X261=$X260,BS260,INDEX(Forecast_Capex_Input!AF$12:AF$286,$X261)),0)</f>
        <v>0.32</v>
      </c>
      <c r="BT261" s="187" cm="1">
        <f t="array" ref="BT261">IFERROR(IF($X261=$X260,BT260,INDEX(Forecast_Capex_Input!AG$12:AG$286,$X261)),0)</f>
        <v>0.33</v>
      </c>
      <c r="BU261" s="165"/>
      <c r="BV261" s="215">
        <f t="shared" si="147"/>
        <v>0.16354493507138212</v>
      </c>
      <c r="BW261" s="215">
        <f t="shared" si="148"/>
        <v>0.17989942857852034</v>
      </c>
      <c r="BX261" s="215">
        <f t="shared" si="149"/>
        <v>0.228962909099935</v>
      </c>
      <c r="BY261" s="215">
        <f t="shared" si="150"/>
        <v>0.52334379222842276</v>
      </c>
      <c r="BZ261" s="215">
        <f t="shared" si="151"/>
        <v>0.539698285735561</v>
      </c>
      <c r="CA261" s="155">
        <f t="shared" si="179"/>
        <v>1.6354493507138212</v>
      </c>
      <c r="CB261" s="165"/>
      <c r="CC261" s="215">
        <f t="shared" ca="1" si="152"/>
        <v>0.16354493507138212</v>
      </c>
      <c r="CD261" s="215">
        <f t="shared" ca="1" si="153"/>
        <v>0.17989942857852034</v>
      </c>
      <c r="CE261" s="215">
        <f t="shared" ca="1" si="154"/>
        <v>0.228962909099935</v>
      </c>
      <c r="CF261" s="215">
        <f t="shared" ca="1" si="155"/>
        <v>0.52334379222842276</v>
      </c>
      <c r="CG261" s="215">
        <f t="shared" ca="1" si="156"/>
        <v>0.539698285735561</v>
      </c>
      <c r="CH261" s="155">
        <f t="shared" ca="1" si="180"/>
        <v>1.6354493507138212</v>
      </c>
      <c r="CI261" s="165"/>
      <c r="CJ261" s="215">
        <f t="shared" ca="1" si="157"/>
        <v>2.1471247047204704E-2</v>
      </c>
      <c r="CK261" s="215">
        <f t="shared" ca="1" si="158"/>
        <v>2.3618371751925174E-2</v>
      </c>
      <c r="CL261" s="215">
        <f t="shared" ca="1" si="159"/>
        <v>3.0059745866086587E-2</v>
      </c>
      <c r="CM261" s="215">
        <f t="shared" ca="1" si="160"/>
        <v>6.8707990551055045E-2</v>
      </c>
      <c r="CN261" s="215">
        <f t="shared" ca="1" si="161"/>
        <v>7.0855115255775522E-2</v>
      </c>
      <c r="CO261" s="155">
        <f t="shared" ca="1" si="181"/>
        <v>0.21471247047204706</v>
      </c>
      <c r="CP261" s="165"/>
      <c r="CQ261" s="223">
        <f t="shared" ca="1" si="162"/>
        <v>3.0219092901364532E-3</v>
      </c>
      <c r="CR261" s="223">
        <f t="shared" ca="1" si="163"/>
        <v>3.3241002191500986E-3</v>
      </c>
      <c r="CS261" s="223">
        <f t="shared" ca="1" si="164"/>
        <v>4.2306730061910346E-3</v>
      </c>
      <c r="CT261" s="223">
        <f t="shared" ca="1" si="165"/>
        <v>9.6701097284366509E-3</v>
      </c>
      <c r="CU261" s="223">
        <f t="shared" ca="1" si="166"/>
        <v>9.9723006574502955E-3</v>
      </c>
      <c r="CV261" s="155">
        <f t="shared" ca="1" si="182"/>
        <v>3.0219092901364531E-2</v>
      </c>
      <c r="CW261" s="165"/>
      <c r="CX261" s="215">
        <f t="shared" ca="1" si="183"/>
        <v>0.1880380914087233</v>
      </c>
      <c r="CY261" s="215">
        <f t="shared" ca="1" si="167"/>
        <v>0.20684190054959564</v>
      </c>
      <c r="CZ261" s="215">
        <f t="shared" ca="1" si="168"/>
        <v>0.26325332797221257</v>
      </c>
      <c r="DA261" s="215">
        <f t="shared" ca="1" si="169"/>
        <v>0.60172189250791441</v>
      </c>
      <c r="DB261" s="215">
        <f t="shared" ca="1" si="170"/>
        <v>0.62052570164878673</v>
      </c>
      <c r="DC261" s="155">
        <f t="shared" ca="1" si="184"/>
        <v>1.8803809140872327</v>
      </c>
      <c r="DD261" s="165"/>
      <c r="DE261" s="188" t="b" cm="1">
        <f t="array" aca="1" ref="DE261" ca="1">OR($G261=Forecast_Capex_Input!$BF$8:$BF$10)</f>
        <v>0</v>
      </c>
      <c r="DF261" s="188" cm="1">
        <f t="array" aca="1" ref="DF261" ca="1">IFERROR(INDEX(Forecast_Capex_Input!BG$12:BG$286,$X261)
*(INDEX(Forecast_Capex_Input!$H$12:$H$286,$X261)=Repex),0)
*$DE261</f>
        <v>0</v>
      </c>
      <c r="DG261" s="188" cm="1">
        <f t="array" aca="1" ref="DG261" ca="1">IFERROR(INDEX(Forecast_Capex_Input!BH$12:BH$286,$X261)
*(INDEX(Forecast_Capex_Input!$H$12:$H$286,$X261)=Repex),0)
*$DE261</f>
        <v>0</v>
      </c>
      <c r="DH261" s="188" cm="1">
        <f t="array" aca="1" ref="DH261" ca="1">IFERROR(INDEX(Forecast_Capex_Input!BI$12:BI$286,$X261)
*(INDEX(Forecast_Capex_Input!$H$12:$H$286,$X261)=Repex),0)
*$DE261</f>
        <v>0</v>
      </c>
      <c r="DI261" s="188" cm="1">
        <f t="array" aca="1" ref="DI261" ca="1">IFERROR(INDEX(Forecast_Capex_Input!BJ$12:BJ$286,$X261)
*(INDEX(Forecast_Capex_Input!$H$12:$H$286,$X261)=Repex),0)
*$DE261</f>
        <v>0</v>
      </c>
      <c r="DJ261" s="188" cm="1">
        <f t="array" aca="1" ref="DJ261" ca="1">IFERROR(INDEX(Forecast_Capex_Input!BK$12:BK$286,$X261)
*(INDEX(Forecast_Capex_Input!$H$12:$H$286,$X261)=Repex),0)
*$DE261</f>
        <v>0</v>
      </c>
      <c r="DK261" s="188" cm="1">
        <f t="array" aca="1" ref="DK261" ca="1">IFERROR(INDEX(Forecast_Capex_Input!BL$12:BL$286,$X261)
*(INDEX(Forecast_Capex_Input!$H$12:$H$286,$X261)=Repex),0)
*$DE261</f>
        <v>0</v>
      </c>
      <c r="DL261" s="165"/>
      <c r="DM261" s="188" t="b" cm="1">
        <f t="array" aca="1" ref="DM261" ca="1">OR($G261=Forecast_Capex_Input!$BN$8:$BN$9)</f>
        <v>0</v>
      </c>
      <c r="DN261" s="188" cm="1">
        <f t="array" aca="1" ref="DN261" ca="1">IFERROR(INDEX(Forecast_Capex_Input!BO$12:BO$286,$X261)
*(INDEX(Forecast_Capex_Input!$H$12:$H$286,$X261)=Repex),0)
*$DM261</f>
        <v>0</v>
      </c>
      <c r="DO261" s="188" cm="1">
        <f t="array" aca="1" ref="DO261" ca="1">IFERROR(INDEX(Forecast_Capex_Input!BP$12:BP$286,$X261)
*(INDEX(Forecast_Capex_Input!$H$12:$H$286,$X261)=Repex),0)
*$DM261</f>
        <v>0</v>
      </c>
      <c r="DP261" s="188" cm="1">
        <f t="array" aca="1" ref="DP261" ca="1">IFERROR(INDEX(Forecast_Capex_Input!BQ$12:BQ$286,$X261)
*(INDEX(Forecast_Capex_Input!$H$12:$H$286,$X261)=Repex),0)
*$DM261</f>
        <v>0</v>
      </c>
      <c r="DQ261" s="188" cm="1">
        <f t="array" aca="1" ref="DQ261" ca="1">IFERROR(INDEX(Forecast_Capex_Input!BR$12:BR$286,$X261)
*(INDEX(Forecast_Capex_Input!$H$12:$H$286,$X261)=Repex),0)
*$DM261</f>
        <v>0</v>
      </c>
      <c r="DR261" s="188" cm="1">
        <f t="array" aca="1" ref="DR261" ca="1">IFERROR(INDEX(Forecast_Capex_Input!BS$12:BS$286,$X261)
*(INDEX(Forecast_Capex_Input!$H$12:$H$286,$X261)=Repex),0)
*$DM261</f>
        <v>0</v>
      </c>
      <c r="DS261" s="165"/>
      <c r="DT261" s="188" t="b" cm="1">
        <f t="array" aca="1" ref="DT261" ca="1">OR($G261=Forecast_Capex_Input!$BU$8:$BU$10)</f>
        <v>1</v>
      </c>
      <c r="DU261" s="188" cm="1">
        <f t="array" aca="1" ref="DU261" ca="1">IFERROR(INDEX(Forecast_Capex_Input!BV$12:BV$286,$X261)
*(INDEX(Forecast_Capex_Input!$H$12:$H$286,$X261)=Repex),0)
*$DT261</f>
        <v>0.48435689455388181</v>
      </c>
      <c r="DV261" s="188" cm="1">
        <f t="array" aca="1" ref="DV261" ca="1">IFERROR(INDEX(Forecast_Capex_Input!BW$12:BW$286,$X261)
*(INDEX(Forecast_Capex_Input!$H$12:$H$286,$X261)=Repex),0)
*$DT261</f>
        <v>0.37659327925840091</v>
      </c>
      <c r="DW261" s="188" cm="1">
        <f t="array" aca="1" ref="DW261" ca="1">IFERROR(INDEX(Forecast_Capex_Input!BX$12:BX$286,$X261)
*(INDEX(Forecast_Capex_Input!$H$12:$H$286,$X261)=Repex),0)
*$DT261</f>
        <v>5.5619930475086905E-2</v>
      </c>
      <c r="DX261" s="188" cm="1">
        <f t="array" aca="1" ref="DX261" ca="1">IFERROR(INDEX(Forecast_Capex_Input!BY$12:BY$286,$X261)
*(INDEX(Forecast_Capex_Input!$H$12:$H$286,$X261)=Repex),0)
*$DT261</f>
        <v>0</v>
      </c>
      <c r="DY261" s="188" cm="1">
        <f t="array" aca="1" ref="DY261" ca="1">IFERROR(INDEX(Forecast_Capex_Input!BZ$12:BZ$286,$X261)
*(INDEX(Forecast_Capex_Input!$H$12:$H$286,$X261)=Repex),0)
*$DT261</f>
        <v>0</v>
      </c>
      <c r="DZ261" s="188" cm="1">
        <f t="array" aca="1" ref="DZ261" ca="1">IFERROR(INDEX(Forecast_Capex_Input!CA$12:CA$286,$X261)
*(INDEX(Forecast_Capex_Input!$H$12:$H$286,$X261)=Repex),0)
*$DT261</f>
        <v>0</v>
      </c>
      <c r="EA261" s="188" cm="1">
        <f t="array" aca="1" ref="EA261" ca="1">IFERROR(INDEX(Forecast_Capex_Input!CB$12:CB$286,$X261)
*(INDEX(Forecast_Capex_Input!$H$12:$H$286,$X261)=Repex),0)
*$DT261</f>
        <v>8.3429895712630361E-2</v>
      </c>
      <c r="EB261" s="188" cm="1">
        <f t="array" aca="1" ref="EB261" ca="1">IFERROR(INDEX(Forecast_Capex_Input!CC$12:CC$286,$X261)
*(INDEX(Forecast_Capex_Input!$H$12:$H$286,$X261)=Repex),0)
*$DT261</f>
        <v>0</v>
      </c>
      <c r="EC261" s="165"/>
      <c r="ED261" s="226" t="str">
        <f t="shared" si="171"/>
        <v>N/A</v>
      </c>
      <c r="EE261" s="174" t="s">
        <v>15</v>
      </c>
    </row>
    <row r="262" spans="3:135" x14ac:dyDescent="0.2">
      <c r="C262" s="174">
        <f t="shared" si="172"/>
        <v>252</v>
      </c>
      <c r="D262" s="167" t="str" cm="1">
        <f t="array" ref="D262">IFERROR(INDEX(Forecast_Capex_Input!$D$12:$D$286,$X262),NA)</f>
        <v>ER0 Secondary Systems Renewal</v>
      </c>
      <c r="E262" s="172" t="b" cm="1">
        <f t="array" ref="E262">IF($X262=NA,NA,INDEX(Forecast_Capex_Input!$E$12:$E$286,$X262))</f>
        <v>1</v>
      </c>
      <c r="F262" s="167" t="str" cm="1">
        <f t="array" aca="1" ref="F262" ca="1">IFERROR(INDEX(General!$E$25:$E$26,$Y262),NA)</f>
        <v>Non-Labour</v>
      </c>
      <c r="G262" s="167" t="str" cm="1">
        <f t="array" aca="1" ref="G262" ca="1">IFERROR(INDEX(Forecast_Capex_Input!$AI$11:$BB$11,$AA262),NA)</f>
        <v>Business IT</v>
      </c>
      <c r="H262" s="189" cm="1">
        <f t="array" aca="1" ref="H262" ca="1">IFERROR(INDEX(Forecast_Capex_Input!$AI$12:$BB$286,$X262,$AA262),NA)</f>
        <v>8.3429895712630361E-2</v>
      </c>
      <c r="I262" s="199" t="str" cm="1">
        <f t="array" ref="I262">IFERROR(INDEX(Forecast_Capex_Input!$F$12:$F$286,$X262),NA)</f>
        <v>Replacement Expenditure</v>
      </c>
      <c r="J262" s="199" t="str" cm="1">
        <f t="array" ref="J262">IFERROR(INDEX(Forecast_Capex_Input!G$12:G$286,$X262),NA)</f>
        <v>Digital Infrastructure</v>
      </c>
      <c r="K262" s="199" t="str" cm="1">
        <f t="array" ref="K262">IFERROR(INDEX(Forecast_Capex_Input!H$12:H$286,$X262),NA)</f>
        <v>Repex</v>
      </c>
      <c r="L262" s="199" t="str" cm="1">
        <f t="array" ref="L262">IFERROR(INDEX(Forecast_Capex_Input!I$12:I$286,$X262),NA)</f>
        <v>N/A</v>
      </c>
      <c r="M262" s="199" t="str" cm="1">
        <f t="array" ref="M262">IFERROR(INDEX(Forecast_Capex_Input!J$12:J$286,$X262),NA)</f>
        <v>N/A</v>
      </c>
      <c r="N262" s="199" t="str" cm="1">
        <f t="array" ref="N262">IFERROR(INDEX(Forecast_Capex_Input!K$12:K$286,$X262),NA)</f>
        <v>DI - Protection systems</v>
      </c>
      <c r="O262" s="199" t="str" cm="1">
        <f t="array" ref="O262">IFERROR(INDEX(Forecast_Capex_Input!L$12:L$286,$X262),NA)</f>
        <v>DI - Safe and Reliable Network</v>
      </c>
      <c r="P262" s="199" t="str" cm="1">
        <f t="array" ref="P262">IFERROR(INDEX(Forecast_Capex_Input!M$12:M$286,$X262),NA)</f>
        <v>N/A</v>
      </c>
      <c r="Q262" s="172" t="str" cm="1">
        <f t="array" ref="Q262">IFERROR(INDEX(Forecast_Capex_Input!N$12:N$286,$X262),NA)</f>
        <v>No</v>
      </c>
      <c r="R262" s="265" cm="1">
        <f t="array" ref="R262">IFERROR(INDEX(Forecast_Capex_Input!O$12:O$286,$X262),0)</f>
        <v>0</v>
      </c>
      <c r="S262" s="172" t="str" cm="1">
        <f t="array" ref="S262">IFERROR(INDEX(Forecast_Capex_Input!P$12:P$286,$X262),0)</f>
        <v>Safety security &amp; reliability</v>
      </c>
      <c r="T262" s="199" t="str" cm="1">
        <f t="array" aca="1" ref="T262" ca="1">IFERROR(INDEX(General!$K$84:$K$103,$AA262),NA)</f>
        <v>Business IT (2018 onwards)</v>
      </c>
      <c r="U262" s="188" cm="1">
        <f t="array" aca="1" ref="U262" ca="1">IFERROR(
IF($F262=General!$E$25,INDEX(Forecast_Capex_Input!S$12:S$286,$X262),
INDEX(Forecast_Capex_Input!T$12:T$286,$X262)),0)</f>
        <v>0.78117750979251011</v>
      </c>
      <c r="V262" s="222" t="b">
        <f>IFERROR(INDEX(Overheads!$T$19:$T$26,MATCH($I262,Overheads!$E$19:$E$26,0)),FALSE)</f>
        <v>1</v>
      </c>
      <c r="W262" s="165"/>
      <c r="X262" s="174">
        <f>IFERROR(
IF(MATCH($C262,Forecast_Capex_Input!$CI$12:$CI$286,1)+1&gt;MAX(Forecast_Capex_Input!$C$12:$C$286),NA,
MATCH($C262,Forecast_Capex_Input!$CI$12:$CI$286,1)+1),1)</f>
        <v>99</v>
      </c>
      <c r="Y262" s="174" cm="1">
        <f t="array" aca="1" ref="Y262" ca="1">IFERROR(
IF(X261&lt;&gt;X262,1,
IF(COUNTIF(OFFSET(Y261,0,0,-INDEX(Forecast_Capex_Input!$CG$12:$CG$286,$X262)),Y261)=INDEX(Forecast_Capex_Input!$CG$12:$CG$286,$X262),Y261+1,Y261)),NA)</f>
        <v>2</v>
      </c>
      <c r="Z262" s="174" cm="1">
        <f t="array" ref="Z262">IFERROR($C262-IF($X262=1,1,INDEX(Forecast_Capex_Input!$CI$12:$CI$286,$X262-1))+1,NA)</f>
        <v>4</v>
      </c>
      <c r="AA262" s="174" cm="1">
        <f t="array" aca="1" ref="AA262" ca="1">IFERROR(IF(Y262=1,
INDEX(Forecast_Capex_Input!$AI$10:$BB$10,SMALL(IF(INDEX(Forecast_Capex_Input!$AI$12:$BB$286,$X262,0)&gt;0,COLUMN(Forecast_Capex_Input!$AI$10:$BB$10)-COLUMN(Forecast_Capex_Input!$AI$12)+1),ROWS(OFFSET(AA261,0,0,-$Z262)))),
OFFSET(AA261,-INDEX(Forecast_Capex_Input!$CG$12:$CG$286,$X262)+1,0)),NA)</f>
        <v>6</v>
      </c>
      <c r="AB262" s="174">
        <f t="shared" ca="1" si="141"/>
        <v>2</v>
      </c>
      <c r="AC262" s="222" t="b">
        <f t="shared" si="173"/>
        <v>0</v>
      </c>
      <c r="AD262" s="220" t="b">
        <v>0</v>
      </c>
      <c r="AE262" s="222" t="b">
        <f t="shared" si="142"/>
        <v>1</v>
      </c>
      <c r="AF262" s="165"/>
      <c r="AG262" s="215">
        <v>3.3763235517232426E-2</v>
      </c>
      <c r="AH262" s="215">
        <v>3.0693850470211302E-2</v>
      </c>
      <c r="AI262" s="215">
        <v>1.5346925235105651E-2</v>
      </c>
      <c r="AJ262" s="215">
        <v>3.3763235517232426E-2</v>
      </c>
      <c r="AK262" s="215">
        <v>3.5297928040742999E-2</v>
      </c>
      <c r="AL262" s="155">
        <v>0.1488651747805248</v>
      </c>
      <c r="AM262" s="165"/>
      <c r="AN262" s="215" cm="1">
        <f t="array" aca="1" ref="AN262" ca="1">IFERROR(INDEX(General!O$33:O$34,$AB262)
*AG262,0)</f>
        <v>3.3763235517232426E-2</v>
      </c>
      <c r="AO262" s="215" cm="1">
        <f t="array" aca="1" ref="AO262" ca="1">IFERROR(INDEX(General!P$33:P$34,$AB262)
*AH262,0)</f>
        <v>3.0693850470211302E-2</v>
      </c>
      <c r="AP262" s="215" cm="1">
        <f t="array" aca="1" ref="AP262" ca="1">IFERROR(INDEX(General!Q$33:Q$34,$AB262)
*AI262,0)</f>
        <v>1.5346925235105651E-2</v>
      </c>
      <c r="AQ262" s="215" cm="1">
        <f t="array" aca="1" ref="AQ262" ca="1">IFERROR(INDEX(General!R$33:R$34,$AB262)
*AJ262,0)</f>
        <v>3.3763235517232426E-2</v>
      </c>
      <c r="AR262" s="215" cm="1">
        <f t="array" aca="1" ref="AR262" ca="1">IFERROR(INDEX(General!S$33:S$34,$AB262)
*AK262,0)</f>
        <v>3.5297928040742999E-2</v>
      </c>
      <c r="AS262" s="155">
        <f t="shared" ca="1" si="174"/>
        <v>0.1488651747805248</v>
      </c>
      <c r="AT262" s="165"/>
      <c r="AU262" s="215">
        <f ca="1">IF($AE262=FALSE,AN262*Overheads!$R$24*$V262,
IFERROR(Overheads!$O$49*$V262*AN262,0)
+IFERROR(Overheads!Q$59*$V262*(AN262/Overheads!Q$68),0))</f>
        <v>4.7290946978366753E-3</v>
      </c>
      <c r="AV262" s="215">
        <f ca="1">IF($AE262=FALSE,AO262*Overheads!$R$24*$V262,
IFERROR(Overheads!$O$49*$V262*AO262,0)
+IFERROR(Overheads!R$59*$V262*(AO262/Overheads!R$68),0))</f>
        <v>3.6633245726287291E-3</v>
      </c>
      <c r="AW262" s="215">
        <f ca="1">IF($AE262=FALSE,AP262*Overheads!$R$24*$V262,
IFERROR(Overheads!$O$49*$V262*AP262,0)
+IFERROR(Overheads!S$59*$V262*(AP262/Overheads!S$68),0))</f>
        <v>1.995731814876057E-3</v>
      </c>
      <c r="AX262" s="215">
        <f ca="1">IF($AE262=FALSE,AQ262*Overheads!$R$24*$V262,
IFERROR(Overheads!$O$49*$V262*AQ262,0)
+IFERROR(Overheads!T$59*$V262*(AQ262/Overheads!T$68),0))</f>
        <v>4.837969091524329E-3</v>
      </c>
      <c r="AY262" s="215">
        <f ca="1">IF($AE262=FALSE,AR262*Overheads!$R$24*$V262,
IFERROR(Overheads!$O$49*$V262*AR262,0)
+IFERROR(Overheads!U$59*$V262*(AR262/Overheads!U$68),0))</f>
        <v>4.3178720784912087E-3</v>
      </c>
      <c r="AZ262" s="155">
        <f t="shared" ca="1" si="175"/>
        <v>1.9543992255356999E-2</v>
      </c>
      <c r="BA262" s="165"/>
      <c r="BB262" s="215">
        <f ca="1">IF($AE262=FALSE,AN262*Overheads!$S$25,
IFERROR(Overheads!$O$50*AN262,0)
+IFERROR(Overheads!Q$60*(AN262/Overheads!Q$66),0))</f>
        <v>6.3470861654225214E-4</v>
      </c>
      <c r="BC262" s="215">
        <f ca="1">IF($AE262=FALSE,AO262*Overheads!$S$25,
IFERROR(Overheads!$O$50*AO262,0)
+IFERROR(Overheads!R$60*(AO262/Overheads!R$66),0))</f>
        <v>5.1788511890239817E-4</v>
      </c>
      <c r="BD262" s="215">
        <f ca="1">IF($AE262=FALSE,AP262*Overheads!$S$25,
IFERROR(Overheads!$O$50*AP262,0)
+IFERROR(Overheads!S$60*(AP262/Overheads!S$66),0))</f>
        <v>2.816718569118795E-4</v>
      </c>
      <c r="BE262" s="215">
        <f ca="1">IF($AE262=FALSE,AQ262*Overheads!$S$25,
IFERROR(Overheads!$O$50*AQ262,0)
+IFERROR(Overheads!T$60*(AQ262/Overheads!T$66),0))</f>
        <v>6.8440786564406256E-4</v>
      </c>
      <c r="BF262" s="215">
        <f ca="1">IF($AE262=FALSE,AR262*Overheads!$S$25,
IFERROR(Overheads!$O$50*AR262,0)
+IFERROR(Overheads!U$60*(AR262/Overheads!U$66),0))</f>
        <v>6.3198986551172881E-4</v>
      </c>
      <c r="BG262" s="155">
        <f t="shared" ca="1" si="176"/>
        <v>2.7506633235123215E-3</v>
      </c>
      <c r="BH262" s="165"/>
      <c r="BI262" s="215">
        <f t="shared" ca="1" si="177"/>
        <v>3.9127038831611352E-2</v>
      </c>
      <c r="BJ262" s="215">
        <f t="shared" ca="1" si="143"/>
        <v>3.4875060161742431E-2</v>
      </c>
      <c r="BK262" s="215">
        <f t="shared" ca="1" si="144"/>
        <v>1.7624328906893586E-2</v>
      </c>
      <c r="BL262" s="215">
        <f t="shared" ca="1" si="145"/>
        <v>3.9285612474400815E-2</v>
      </c>
      <c r="BM262" s="215">
        <f t="shared" ca="1" si="146"/>
        <v>4.0247789984745937E-2</v>
      </c>
      <c r="BN262" s="155">
        <f t="shared" ca="1" si="178"/>
        <v>0.17115983035939411</v>
      </c>
      <c r="BO262" s="165"/>
      <c r="BP262" s="187" cm="1">
        <f t="array" ref="BP262">IFERROR(IF($X262=$X261,BP261,INDEX(Forecast_Capex_Input!AC$12:AC$286,$X262)),0)</f>
        <v>0.1</v>
      </c>
      <c r="BQ262" s="187" cm="1">
        <f t="array" ref="BQ262">IFERROR(IF($X262=$X261,BQ261,INDEX(Forecast_Capex_Input!AD$12:AD$286,$X262)),0)</f>
        <v>0.11</v>
      </c>
      <c r="BR262" s="187" cm="1">
        <f t="array" ref="BR262">IFERROR(IF($X262=$X261,BR261,INDEX(Forecast_Capex_Input!AE$12:AE$286,$X262)),0)</f>
        <v>0.14000000000000001</v>
      </c>
      <c r="BS262" s="187" cm="1">
        <f t="array" ref="BS262">IFERROR(IF($X262=$X261,BS261,INDEX(Forecast_Capex_Input!AF$12:AF$286,$X262)),0)</f>
        <v>0.32</v>
      </c>
      <c r="BT262" s="187" cm="1">
        <f t="array" ref="BT262">IFERROR(IF($X262=$X261,BT261,INDEX(Forecast_Capex_Input!AG$12:AG$286,$X262)),0)</f>
        <v>0.33</v>
      </c>
      <c r="BU262" s="165"/>
      <c r="BV262" s="215">
        <f t="shared" si="147"/>
        <v>1.4886517478052481E-2</v>
      </c>
      <c r="BW262" s="215">
        <f t="shared" si="148"/>
        <v>1.6375169225857727E-2</v>
      </c>
      <c r="BX262" s="215">
        <f t="shared" si="149"/>
        <v>2.0841124469273473E-2</v>
      </c>
      <c r="BY262" s="215">
        <f t="shared" si="150"/>
        <v>4.7636855929767935E-2</v>
      </c>
      <c r="BZ262" s="215">
        <f t="shared" si="151"/>
        <v>4.9125507677573184E-2</v>
      </c>
      <c r="CA262" s="155">
        <f t="shared" si="179"/>
        <v>0.1488651747805248</v>
      </c>
      <c r="CB262" s="165"/>
      <c r="CC262" s="215">
        <f t="shared" ca="1" si="152"/>
        <v>1.4886517478052481E-2</v>
      </c>
      <c r="CD262" s="215">
        <f t="shared" ca="1" si="153"/>
        <v>1.6375169225857727E-2</v>
      </c>
      <c r="CE262" s="215">
        <f t="shared" ca="1" si="154"/>
        <v>2.0841124469273473E-2</v>
      </c>
      <c r="CF262" s="215">
        <f t="shared" ca="1" si="155"/>
        <v>4.7636855929767935E-2</v>
      </c>
      <c r="CG262" s="215">
        <f t="shared" ca="1" si="156"/>
        <v>4.9125507677573184E-2</v>
      </c>
      <c r="CH262" s="155">
        <f t="shared" ca="1" si="180"/>
        <v>0.1488651747805248</v>
      </c>
      <c r="CI262" s="165"/>
      <c r="CJ262" s="215">
        <f t="shared" ca="1" si="157"/>
        <v>1.9543992255356998E-3</v>
      </c>
      <c r="CK262" s="215">
        <f t="shared" ca="1" si="158"/>
        <v>2.1498391480892698E-3</v>
      </c>
      <c r="CL262" s="215">
        <f t="shared" ca="1" si="159"/>
        <v>2.73615891574998E-3</v>
      </c>
      <c r="CM262" s="215">
        <f t="shared" ca="1" si="160"/>
        <v>6.2540775217142398E-3</v>
      </c>
      <c r="CN262" s="215">
        <f t="shared" ca="1" si="161"/>
        <v>6.4495174442678101E-3</v>
      </c>
      <c r="CO262" s="155">
        <f t="shared" ca="1" si="181"/>
        <v>1.9543992255356999E-2</v>
      </c>
      <c r="CP262" s="165"/>
      <c r="CQ262" s="223">
        <f t="shared" ca="1" si="162"/>
        <v>2.7506633235123217E-4</v>
      </c>
      <c r="CR262" s="223">
        <f t="shared" ca="1" si="163"/>
        <v>3.0257296558635537E-4</v>
      </c>
      <c r="CS262" s="223">
        <f t="shared" ca="1" si="164"/>
        <v>3.8509286529172506E-4</v>
      </c>
      <c r="CT262" s="223">
        <f t="shared" ca="1" si="165"/>
        <v>8.8021226352394291E-4</v>
      </c>
      <c r="CU262" s="223">
        <f t="shared" ca="1" si="166"/>
        <v>9.0771889675906616E-4</v>
      </c>
      <c r="CV262" s="155">
        <f t="shared" ca="1" si="182"/>
        <v>2.7506633235123215E-3</v>
      </c>
      <c r="CW262" s="165"/>
      <c r="CX262" s="215">
        <f t="shared" ca="1" si="183"/>
        <v>1.7115983035939412E-2</v>
      </c>
      <c r="CY262" s="215">
        <f t="shared" ca="1" si="167"/>
        <v>1.8827581339533352E-2</v>
      </c>
      <c r="CZ262" s="215">
        <f t="shared" ca="1" si="168"/>
        <v>2.3962376250315179E-2</v>
      </c>
      <c r="DA262" s="215">
        <f t="shared" ca="1" si="169"/>
        <v>5.4771145715006117E-2</v>
      </c>
      <c r="DB262" s="215">
        <f t="shared" ca="1" si="170"/>
        <v>5.648274401860006E-2</v>
      </c>
      <c r="DC262" s="155">
        <f t="shared" ca="1" si="184"/>
        <v>0.17115983035939411</v>
      </c>
      <c r="DD262" s="165"/>
      <c r="DE262" s="188" t="b" cm="1">
        <f t="array" aca="1" ref="DE262" ca="1">OR($G262=Forecast_Capex_Input!$BF$8:$BF$10)</f>
        <v>0</v>
      </c>
      <c r="DF262" s="188" cm="1">
        <f t="array" aca="1" ref="DF262" ca="1">IFERROR(INDEX(Forecast_Capex_Input!BG$12:BG$286,$X262)
*(INDEX(Forecast_Capex_Input!$H$12:$H$286,$X262)=Repex),0)
*$DE262</f>
        <v>0</v>
      </c>
      <c r="DG262" s="188" cm="1">
        <f t="array" aca="1" ref="DG262" ca="1">IFERROR(INDEX(Forecast_Capex_Input!BH$12:BH$286,$X262)
*(INDEX(Forecast_Capex_Input!$H$12:$H$286,$X262)=Repex),0)
*$DE262</f>
        <v>0</v>
      </c>
      <c r="DH262" s="188" cm="1">
        <f t="array" aca="1" ref="DH262" ca="1">IFERROR(INDEX(Forecast_Capex_Input!BI$12:BI$286,$X262)
*(INDEX(Forecast_Capex_Input!$H$12:$H$286,$X262)=Repex),0)
*$DE262</f>
        <v>0</v>
      </c>
      <c r="DI262" s="188" cm="1">
        <f t="array" aca="1" ref="DI262" ca="1">IFERROR(INDEX(Forecast_Capex_Input!BJ$12:BJ$286,$X262)
*(INDEX(Forecast_Capex_Input!$H$12:$H$286,$X262)=Repex),0)
*$DE262</f>
        <v>0</v>
      </c>
      <c r="DJ262" s="188" cm="1">
        <f t="array" aca="1" ref="DJ262" ca="1">IFERROR(INDEX(Forecast_Capex_Input!BK$12:BK$286,$X262)
*(INDEX(Forecast_Capex_Input!$H$12:$H$286,$X262)=Repex),0)
*$DE262</f>
        <v>0</v>
      </c>
      <c r="DK262" s="188" cm="1">
        <f t="array" aca="1" ref="DK262" ca="1">IFERROR(INDEX(Forecast_Capex_Input!BL$12:BL$286,$X262)
*(INDEX(Forecast_Capex_Input!$H$12:$H$286,$X262)=Repex),0)
*$DE262</f>
        <v>0</v>
      </c>
      <c r="DL262" s="165"/>
      <c r="DM262" s="188" t="b" cm="1">
        <f t="array" aca="1" ref="DM262" ca="1">OR($G262=Forecast_Capex_Input!$BN$8:$BN$9)</f>
        <v>0</v>
      </c>
      <c r="DN262" s="188" cm="1">
        <f t="array" aca="1" ref="DN262" ca="1">IFERROR(INDEX(Forecast_Capex_Input!BO$12:BO$286,$X262)
*(INDEX(Forecast_Capex_Input!$H$12:$H$286,$X262)=Repex),0)
*$DM262</f>
        <v>0</v>
      </c>
      <c r="DO262" s="188" cm="1">
        <f t="array" aca="1" ref="DO262" ca="1">IFERROR(INDEX(Forecast_Capex_Input!BP$12:BP$286,$X262)
*(INDEX(Forecast_Capex_Input!$H$12:$H$286,$X262)=Repex),0)
*$DM262</f>
        <v>0</v>
      </c>
      <c r="DP262" s="188" cm="1">
        <f t="array" aca="1" ref="DP262" ca="1">IFERROR(INDEX(Forecast_Capex_Input!BQ$12:BQ$286,$X262)
*(INDEX(Forecast_Capex_Input!$H$12:$H$286,$X262)=Repex),0)
*$DM262</f>
        <v>0</v>
      </c>
      <c r="DQ262" s="188" cm="1">
        <f t="array" aca="1" ref="DQ262" ca="1">IFERROR(INDEX(Forecast_Capex_Input!BR$12:BR$286,$X262)
*(INDEX(Forecast_Capex_Input!$H$12:$H$286,$X262)=Repex),0)
*$DM262</f>
        <v>0</v>
      </c>
      <c r="DR262" s="188" cm="1">
        <f t="array" aca="1" ref="DR262" ca="1">IFERROR(INDEX(Forecast_Capex_Input!BS$12:BS$286,$X262)
*(INDEX(Forecast_Capex_Input!$H$12:$H$286,$X262)=Repex),0)
*$DM262</f>
        <v>0</v>
      </c>
      <c r="DS262" s="165"/>
      <c r="DT262" s="188" t="b" cm="1">
        <f t="array" aca="1" ref="DT262" ca="1">OR($G262=Forecast_Capex_Input!$BU$8:$BU$10)</f>
        <v>1</v>
      </c>
      <c r="DU262" s="188" cm="1">
        <f t="array" aca="1" ref="DU262" ca="1">IFERROR(INDEX(Forecast_Capex_Input!BV$12:BV$286,$X262)
*(INDEX(Forecast_Capex_Input!$H$12:$H$286,$X262)=Repex),0)
*$DT262</f>
        <v>0.48435689455388181</v>
      </c>
      <c r="DV262" s="188" cm="1">
        <f t="array" aca="1" ref="DV262" ca="1">IFERROR(INDEX(Forecast_Capex_Input!BW$12:BW$286,$X262)
*(INDEX(Forecast_Capex_Input!$H$12:$H$286,$X262)=Repex),0)
*$DT262</f>
        <v>0.37659327925840091</v>
      </c>
      <c r="DW262" s="188" cm="1">
        <f t="array" aca="1" ref="DW262" ca="1">IFERROR(INDEX(Forecast_Capex_Input!BX$12:BX$286,$X262)
*(INDEX(Forecast_Capex_Input!$H$12:$H$286,$X262)=Repex),0)
*$DT262</f>
        <v>5.5619930475086905E-2</v>
      </c>
      <c r="DX262" s="188" cm="1">
        <f t="array" aca="1" ref="DX262" ca="1">IFERROR(INDEX(Forecast_Capex_Input!BY$12:BY$286,$X262)
*(INDEX(Forecast_Capex_Input!$H$12:$H$286,$X262)=Repex),0)
*$DT262</f>
        <v>0</v>
      </c>
      <c r="DY262" s="188" cm="1">
        <f t="array" aca="1" ref="DY262" ca="1">IFERROR(INDEX(Forecast_Capex_Input!BZ$12:BZ$286,$X262)
*(INDEX(Forecast_Capex_Input!$H$12:$H$286,$X262)=Repex),0)
*$DT262</f>
        <v>0</v>
      </c>
      <c r="DZ262" s="188" cm="1">
        <f t="array" aca="1" ref="DZ262" ca="1">IFERROR(INDEX(Forecast_Capex_Input!CA$12:CA$286,$X262)
*(INDEX(Forecast_Capex_Input!$H$12:$H$286,$X262)=Repex),0)
*$DT262</f>
        <v>0</v>
      </c>
      <c r="EA262" s="188" cm="1">
        <f t="array" aca="1" ref="EA262" ca="1">IFERROR(INDEX(Forecast_Capex_Input!CB$12:CB$286,$X262)
*(INDEX(Forecast_Capex_Input!$H$12:$H$286,$X262)=Repex),0)
*$DT262</f>
        <v>8.3429895712630361E-2</v>
      </c>
      <c r="EB262" s="188" cm="1">
        <f t="array" aca="1" ref="EB262" ca="1">IFERROR(INDEX(Forecast_Capex_Input!CC$12:CC$286,$X262)
*(INDEX(Forecast_Capex_Input!$H$12:$H$286,$X262)=Repex),0)
*$DT262</f>
        <v>0</v>
      </c>
      <c r="EC262" s="165"/>
      <c r="ED262" s="226" t="str">
        <f t="shared" si="171"/>
        <v>N/A</v>
      </c>
      <c r="EE262" s="174" t="s">
        <v>15</v>
      </c>
    </row>
    <row r="263" spans="3:135" x14ac:dyDescent="0.2">
      <c r="C263" s="174">
        <f t="shared" si="172"/>
        <v>253</v>
      </c>
      <c r="D263" s="167" t="str" cm="1">
        <f t="array" ref="D263">IFERROR(INDEX(Forecast_Capex_Input!$D$12:$D$286,$X263),NA)</f>
        <v>BER Secondary Systems Renewal</v>
      </c>
      <c r="E263" s="172" t="b" cm="1">
        <f t="array" ref="E263">IF($X263=NA,NA,INDEX(Forecast_Capex_Input!$E$12:$E$286,$X263))</f>
        <v>1</v>
      </c>
      <c r="F263" s="167" t="str" cm="1">
        <f t="array" aca="1" ref="F263" ca="1">IFERROR(INDEX(General!$E$25:$E$26,$Y263),NA)</f>
        <v>Labour</v>
      </c>
      <c r="G263" s="167" t="str" cm="1">
        <f t="array" aca="1" ref="G263" ca="1">IFERROR(INDEX(Forecast_Capex_Input!$AI$11:$BB$11,$AA263),NA)</f>
        <v>Secondary Systems</v>
      </c>
      <c r="H263" s="189" cm="1">
        <f t="array" aca="1" ref="H263" ca="1">IFERROR(INDEX(Forecast_Capex_Input!$AI$12:$BB$286,$X263,$AA263),NA)</f>
        <v>0.97345132743362828</v>
      </c>
      <c r="I263" s="199" t="str" cm="1">
        <f t="array" ref="I263">IFERROR(INDEX(Forecast_Capex_Input!$F$12:$F$286,$X263),NA)</f>
        <v>Replacement Expenditure</v>
      </c>
      <c r="J263" s="199" t="str" cm="1">
        <f t="array" ref="J263">IFERROR(INDEX(Forecast_Capex_Input!G$12:G$286,$X263),NA)</f>
        <v>Digital Infrastructure</v>
      </c>
      <c r="K263" s="199" t="str" cm="1">
        <f t="array" ref="K263">IFERROR(INDEX(Forecast_Capex_Input!H$12:H$286,$X263),NA)</f>
        <v>Repex</v>
      </c>
      <c r="L263" s="199" t="str" cm="1">
        <f t="array" ref="L263">IFERROR(INDEX(Forecast_Capex_Input!I$12:I$286,$X263),NA)</f>
        <v>N/A</v>
      </c>
      <c r="M263" s="199" t="str" cm="1">
        <f t="array" ref="M263">IFERROR(INDEX(Forecast_Capex_Input!J$12:J$286,$X263),NA)</f>
        <v>N/A</v>
      </c>
      <c r="N263" s="199" t="str" cm="1">
        <f t="array" ref="N263">IFERROR(INDEX(Forecast_Capex_Input!K$12:K$286,$X263),NA)</f>
        <v>DI - Protection systems</v>
      </c>
      <c r="O263" s="199" t="str" cm="1">
        <f t="array" ref="O263">IFERROR(INDEX(Forecast_Capex_Input!L$12:L$286,$X263),NA)</f>
        <v>DI - Safe and Reliable Network</v>
      </c>
      <c r="P263" s="199" t="str" cm="1">
        <f t="array" ref="P263">IFERROR(INDEX(Forecast_Capex_Input!M$12:M$286,$X263),NA)</f>
        <v>N/A</v>
      </c>
      <c r="Q263" s="172" t="str" cm="1">
        <f t="array" ref="Q263">IFERROR(INDEX(Forecast_Capex_Input!N$12:N$286,$X263),NA)</f>
        <v>No</v>
      </c>
      <c r="R263" s="265" cm="1">
        <f t="array" ref="R263">IFERROR(INDEX(Forecast_Capex_Input!O$12:O$286,$X263),0)</f>
        <v>0</v>
      </c>
      <c r="S263" s="172" t="str" cm="1">
        <f t="array" ref="S263">IFERROR(INDEX(Forecast_Capex_Input!P$12:P$286,$X263),0)</f>
        <v>Safety security &amp; reliability</v>
      </c>
      <c r="T263" s="199" t="str" cm="1">
        <f t="array" aca="1" ref="T263" ca="1">IFERROR(INDEX(General!$K$84:$K$103,$AA263),NA)</f>
        <v>Secondary Systems (2018-23)</v>
      </c>
      <c r="U263" s="188" cm="1">
        <f t="array" aca="1" ref="U263" ca="1">IFERROR(
IF($F263=General!$E$25,INDEX(Forecast_Capex_Input!S$12:S$286,$X263),
INDEX(Forecast_Capex_Input!T$12:T$286,$X263)),0)</f>
        <v>0.21969355992480835</v>
      </c>
      <c r="V263" s="222" t="b">
        <f>IFERROR(INDEX(Overheads!$T$19:$T$26,MATCH($I263,Overheads!$E$19:$E$26,0)),FALSE)</f>
        <v>1</v>
      </c>
      <c r="W263" s="165"/>
      <c r="X263" s="174">
        <f>IFERROR(
IF(MATCH($C263,Forecast_Capex_Input!$CI$12:$CI$286,1)+1&gt;MAX(Forecast_Capex_Input!$C$12:$C$286),NA,
MATCH($C263,Forecast_Capex_Input!$CI$12:$CI$286,1)+1),1)</f>
        <v>100</v>
      </c>
      <c r="Y263" s="174" cm="1">
        <f t="array" aca="1" ref="Y263" ca="1">IFERROR(
IF(X262&lt;&gt;X263,1,
IF(COUNTIF(OFFSET(Y262,0,0,-INDEX(Forecast_Capex_Input!$CG$12:$CG$286,$X263)),Y262)=INDEX(Forecast_Capex_Input!$CG$12:$CG$286,$X263),Y262+1,Y262)),NA)</f>
        <v>1</v>
      </c>
      <c r="Z263" s="174" cm="1">
        <f t="array" ref="Z263">IFERROR($C263-IF($X263=1,1,INDEX(Forecast_Capex_Input!$CI$12:$CI$286,$X263-1))+1,NA)</f>
        <v>1</v>
      </c>
      <c r="AA263" s="174" cm="1">
        <f t="array" aca="1" ref="AA263" ca="1">IFERROR(IF(Y263=1,
INDEX(Forecast_Capex_Input!$AI$10:$BB$10,SMALL(IF(INDEX(Forecast_Capex_Input!$AI$12:$BB$286,$X263,0)&gt;0,COLUMN(Forecast_Capex_Input!$AI$10:$BB$10)-COLUMN(Forecast_Capex_Input!$AI$12)+1),ROWS(OFFSET(AA262,0,0,-$Z263)))),
OFFSET(AA262,-INDEX(Forecast_Capex_Input!$CG$12:$CG$286,$X263)+1,0)),NA)</f>
        <v>4</v>
      </c>
      <c r="AB263" s="174">
        <f t="shared" ca="1" si="141"/>
        <v>1</v>
      </c>
      <c r="AC263" s="222" t="b">
        <f t="shared" si="173"/>
        <v>0</v>
      </c>
      <c r="AD263" s="220" t="b">
        <v>0</v>
      </c>
      <c r="AE263" s="222" t="b">
        <f t="shared" si="142"/>
        <v>1</v>
      </c>
      <c r="AF263" s="165"/>
      <c r="AG263" s="215">
        <v>9.7050463047784488E-2</v>
      </c>
      <c r="AH263" s="215">
        <v>8.8227693679804098E-2</v>
      </c>
      <c r="AI263" s="215">
        <v>4.4113846839902049E-2</v>
      </c>
      <c r="AJ263" s="215">
        <v>9.7050463047784488E-2</v>
      </c>
      <c r="AK263" s="215">
        <v>0.1014618477317747</v>
      </c>
      <c r="AL263" s="155">
        <v>0.42790431434704979</v>
      </c>
      <c r="AM263" s="165"/>
      <c r="AN263" s="215" cm="1">
        <f t="array" aca="1" ref="AN263" ca="1">IFERROR(INDEX(General!O$33:O$34,$AB263)
*AG263,0)</f>
        <v>9.6893111777533986E-2</v>
      </c>
      <c r="AO263" s="215" cm="1">
        <f t="array" aca="1" ref="AO263" ca="1">IFERROR(INDEX(General!P$33:P$34,$AB263)
*AH263,0)</f>
        <v>8.8758341164532961E-2</v>
      </c>
      <c r="AP263" s="215" cm="1">
        <f t="array" aca="1" ref="AP263" ca="1">IFERROR(INDEX(General!Q$33:Q$34,$AB263)
*AI263,0)</f>
        <v>4.4778753379286614E-2</v>
      </c>
      <c r="AQ263" s="215" cm="1">
        <f t="array" aca="1" ref="AQ263" ca="1">IFERROR(INDEX(General!R$33:R$34,$AB263)
*AJ263,0)</f>
        <v>9.9324460910275275E-2</v>
      </c>
      <c r="AR263" s="215" cm="1">
        <f t="array" aca="1" ref="AR263" ca="1">IFERROR(INDEX(General!S$33:S$34,$AB263)
*AK263,0)</f>
        <v>0.10447793135752824</v>
      </c>
      <c r="AS263" s="155">
        <f t="shared" ca="1" si="174"/>
        <v>0.43423259858915708</v>
      </c>
      <c r="AT263" s="165"/>
      <c r="AU263" s="215">
        <f ca="1">IF($AE263=FALSE,AN263*Overheads!$R$24*$V263,
IFERROR(Overheads!$O$49*$V263*AN263,0)
+IFERROR(Overheads!Q$59*$V263*(AN263/Overheads!Q$68),0))</f>
        <v>1.3571468911211516E-2</v>
      </c>
      <c r="AV263" s="215">
        <f ca="1">IF($AE263=FALSE,AO263*Overheads!$R$24*$V263,
IFERROR(Overheads!$O$49*$V263*AO263,0)
+IFERROR(Overheads!R$59*$V263*(AO263/Overheads!R$68),0))</f>
        <v>1.0593347111316632E-2</v>
      </c>
      <c r="AW263" s="215">
        <f ca="1">IF($AE263=FALSE,AP263*Overheads!$R$24*$V263,
IFERROR(Overheads!$O$49*$V263*AP263,0)
+IFERROR(Overheads!S$59*$V263*(AP263/Overheads!S$68),0))</f>
        <v>5.8230806093397787E-3</v>
      </c>
      <c r="AX263" s="215">
        <f ca="1">IF($AE263=FALSE,AQ263*Overheads!$R$24*$V263,
IFERROR(Overheads!$O$49*$V263*AQ263,0)
+IFERROR(Overheads!T$59*$V263*(AQ263/Overheads!T$68),0))</f>
        <v>1.4232305185057607E-2</v>
      </c>
      <c r="AY263" s="215">
        <f ca="1">IF($AE263=FALSE,AR263*Overheads!$R$24*$V263,
IFERROR(Overheads!$O$49*$V263*AR263,0)
+IFERROR(Overheads!U$59*$V263*(AR263/Overheads!U$68),0))</f>
        <v>1.2780419918882483E-2</v>
      </c>
      <c r="AZ263" s="155">
        <f t="shared" ca="1" si="175"/>
        <v>5.700062173580802E-2</v>
      </c>
      <c r="BA263" s="165"/>
      <c r="BB263" s="215">
        <f ca="1">IF($AE263=FALSE,AN263*Overheads!$S$25,
IFERROR(Overheads!$O$50*AN263,0)
+IFERROR(Overheads!Q$60*(AN263/Overheads!Q$66),0))</f>
        <v>1.821475104108549E-3</v>
      </c>
      <c r="BC263" s="215">
        <f ca="1">IF($AE263=FALSE,AO263*Overheads!$S$25,
IFERROR(Overheads!$O$50*AO263,0)
+IFERROR(Overheads!R$60*(AO263/Overheads!R$66),0))</f>
        <v>1.4975841532878014E-3</v>
      </c>
      <c r="BD263" s="215">
        <f ca="1">IF($AE263=FALSE,AP263*Overheads!$S$25,
IFERROR(Overheads!$O$50*AP263,0)
+IFERROR(Overheads!S$60*(AP263/Overheads!S$66),0))</f>
        <v>8.2185287419600365E-4</v>
      </c>
      <c r="BE263" s="215">
        <f ca="1">IF($AE263=FALSE,AQ263*Overheads!$S$25,
IFERROR(Overheads!$O$50*AQ263,0)
+IFERROR(Overheads!T$60*(AQ263/Overheads!T$66),0))</f>
        <v>2.0133864914443135E-3</v>
      </c>
      <c r="BF263" s="215">
        <f ca="1">IF($AE263=FALSE,AR263*Overheads!$S$25,
IFERROR(Overheads!$O$50*AR263,0)
+IFERROR(Overheads!U$60*(AR263/Overheads!U$66),0))</f>
        <v>1.8706195364037589E-3</v>
      </c>
      <c r="BG263" s="155">
        <f t="shared" ca="1" si="176"/>
        <v>8.0249181594404268E-3</v>
      </c>
      <c r="BH263" s="165"/>
      <c r="BI263" s="215">
        <f t="shared" ca="1" si="177"/>
        <v>0.11228605579285404</v>
      </c>
      <c r="BJ263" s="215">
        <f t="shared" ca="1" si="143"/>
        <v>0.10084927242913738</v>
      </c>
      <c r="BK263" s="215">
        <f t="shared" ca="1" si="144"/>
        <v>5.14236868628224E-2</v>
      </c>
      <c r="BL263" s="215">
        <f t="shared" ca="1" si="145"/>
        <v>0.11557015258677719</v>
      </c>
      <c r="BM263" s="215">
        <f t="shared" ca="1" si="146"/>
        <v>0.11912897081281448</v>
      </c>
      <c r="BN263" s="155">
        <f t="shared" ca="1" si="178"/>
        <v>0.49925813848440548</v>
      </c>
      <c r="BO263" s="165"/>
      <c r="BP263" s="187" cm="1">
        <f t="array" ref="BP263">IFERROR(IF($X263=$X262,BP262,INDEX(Forecast_Capex_Input!AC$12:AC$286,$X263)),0)</f>
        <v>0.1</v>
      </c>
      <c r="BQ263" s="187" cm="1">
        <f t="array" ref="BQ263">IFERROR(IF($X263=$X262,BQ262,INDEX(Forecast_Capex_Input!AD$12:AD$286,$X263)),0)</f>
        <v>0.11</v>
      </c>
      <c r="BR263" s="187" cm="1">
        <f t="array" ref="BR263">IFERROR(IF($X263=$X262,BR262,INDEX(Forecast_Capex_Input!AE$12:AE$286,$X263)),0)</f>
        <v>0.14000000000000001</v>
      </c>
      <c r="BS263" s="187" cm="1">
        <f t="array" ref="BS263">IFERROR(IF($X263=$X262,BS262,INDEX(Forecast_Capex_Input!AF$12:AF$286,$X263)),0)</f>
        <v>0.32</v>
      </c>
      <c r="BT263" s="187" cm="1">
        <f t="array" ref="BT263">IFERROR(IF($X263=$X262,BT262,INDEX(Forecast_Capex_Input!AG$12:AG$286,$X263)),0)</f>
        <v>0.33</v>
      </c>
      <c r="BU263" s="165"/>
      <c r="BV263" s="215">
        <f t="shared" si="147"/>
        <v>4.2790431434704984E-2</v>
      </c>
      <c r="BW263" s="215">
        <f t="shared" si="148"/>
        <v>4.706947457817548E-2</v>
      </c>
      <c r="BX263" s="215">
        <f t="shared" si="149"/>
        <v>5.9906604008586974E-2</v>
      </c>
      <c r="BY263" s="215">
        <f t="shared" si="150"/>
        <v>0.13692938059105594</v>
      </c>
      <c r="BZ263" s="215">
        <f t="shared" si="151"/>
        <v>0.14120842373452644</v>
      </c>
      <c r="CA263" s="155">
        <f t="shared" si="179"/>
        <v>0.42790431434704979</v>
      </c>
      <c r="CB263" s="165"/>
      <c r="CC263" s="215">
        <f t="shared" ca="1" si="152"/>
        <v>4.3423259858915708E-2</v>
      </c>
      <c r="CD263" s="215">
        <f t="shared" ca="1" si="153"/>
        <v>4.7765585844807279E-2</v>
      </c>
      <c r="CE263" s="215">
        <f t="shared" ca="1" si="154"/>
        <v>6.0792563802481998E-2</v>
      </c>
      <c r="CF263" s="215">
        <f t="shared" ca="1" si="155"/>
        <v>0.13895443154853027</v>
      </c>
      <c r="CG263" s="215">
        <f t="shared" ca="1" si="156"/>
        <v>0.14329675753442184</v>
      </c>
      <c r="CH263" s="155">
        <f t="shared" ca="1" si="180"/>
        <v>0.43423259858915708</v>
      </c>
      <c r="CI263" s="165"/>
      <c r="CJ263" s="215">
        <f t="shared" ca="1" si="157"/>
        <v>5.7000621735808022E-3</v>
      </c>
      <c r="CK263" s="215">
        <f t="shared" ca="1" si="158"/>
        <v>6.2700683909388821E-3</v>
      </c>
      <c r="CL263" s="215">
        <f t="shared" ca="1" si="159"/>
        <v>7.9800870430131229E-3</v>
      </c>
      <c r="CM263" s="215">
        <f t="shared" ca="1" si="160"/>
        <v>1.8240198955458566E-2</v>
      </c>
      <c r="CN263" s="215">
        <f t="shared" ca="1" si="161"/>
        <v>1.8810205172816646E-2</v>
      </c>
      <c r="CO263" s="155">
        <f t="shared" ca="1" si="181"/>
        <v>5.700062173580802E-2</v>
      </c>
      <c r="CP263" s="165"/>
      <c r="CQ263" s="223">
        <f t="shared" ca="1" si="162"/>
        <v>8.024918159440427E-4</v>
      </c>
      <c r="CR263" s="223">
        <f t="shared" ca="1" si="163"/>
        <v>8.8274099753844694E-4</v>
      </c>
      <c r="CS263" s="223">
        <f t="shared" ca="1" si="164"/>
        <v>1.1234885423216598E-3</v>
      </c>
      <c r="CT263" s="223">
        <f t="shared" ca="1" si="165"/>
        <v>2.5679738110209365E-3</v>
      </c>
      <c r="CU263" s="223">
        <f t="shared" ca="1" si="166"/>
        <v>2.648222992615341E-3</v>
      </c>
      <c r="CV263" s="155">
        <f t="shared" ca="1" si="182"/>
        <v>8.0249181594404268E-3</v>
      </c>
      <c r="CW263" s="165"/>
      <c r="CX263" s="215">
        <f t="shared" ca="1" si="183"/>
        <v>4.9925813848440553E-2</v>
      </c>
      <c r="CY263" s="215">
        <f t="shared" ca="1" si="167"/>
        <v>5.4918395233284609E-2</v>
      </c>
      <c r="CZ263" s="215">
        <f t="shared" ca="1" si="168"/>
        <v>6.9896139387816789E-2</v>
      </c>
      <c r="DA263" s="215">
        <f t="shared" ca="1" si="169"/>
        <v>0.15976260431500977</v>
      </c>
      <c r="DB263" s="215">
        <f t="shared" ca="1" si="170"/>
        <v>0.16475518569985381</v>
      </c>
      <c r="DC263" s="155">
        <f t="shared" ca="1" si="184"/>
        <v>0.49925813848440553</v>
      </c>
      <c r="DD263" s="165"/>
      <c r="DE263" s="188" t="b" cm="1">
        <f t="array" aca="1" ref="DE263" ca="1">OR($G263=Forecast_Capex_Input!$BF$8:$BF$10)</f>
        <v>0</v>
      </c>
      <c r="DF263" s="188" cm="1">
        <f t="array" aca="1" ref="DF263" ca="1">IFERROR(INDEX(Forecast_Capex_Input!BG$12:BG$286,$X263)
*(INDEX(Forecast_Capex_Input!$H$12:$H$286,$X263)=Repex),0)
*$DE263</f>
        <v>0</v>
      </c>
      <c r="DG263" s="188" cm="1">
        <f t="array" aca="1" ref="DG263" ca="1">IFERROR(INDEX(Forecast_Capex_Input!BH$12:BH$286,$X263)
*(INDEX(Forecast_Capex_Input!$H$12:$H$286,$X263)=Repex),0)
*$DE263</f>
        <v>0</v>
      </c>
      <c r="DH263" s="188" cm="1">
        <f t="array" aca="1" ref="DH263" ca="1">IFERROR(INDEX(Forecast_Capex_Input!BI$12:BI$286,$X263)
*(INDEX(Forecast_Capex_Input!$H$12:$H$286,$X263)=Repex),0)
*$DE263</f>
        <v>0</v>
      </c>
      <c r="DI263" s="188" cm="1">
        <f t="array" aca="1" ref="DI263" ca="1">IFERROR(INDEX(Forecast_Capex_Input!BJ$12:BJ$286,$X263)
*(INDEX(Forecast_Capex_Input!$H$12:$H$286,$X263)=Repex),0)
*$DE263</f>
        <v>0</v>
      </c>
      <c r="DJ263" s="188" cm="1">
        <f t="array" aca="1" ref="DJ263" ca="1">IFERROR(INDEX(Forecast_Capex_Input!BK$12:BK$286,$X263)
*(INDEX(Forecast_Capex_Input!$H$12:$H$286,$X263)=Repex),0)
*$DE263</f>
        <v>0</v>
      </c>
      <c r="DK263" s="188" cm="1">
        <f t="array" aca="1" ref="DK263" ca="1">IFERROR(INDEX(Forecast_Capex_Input!BL$12:BL$286,$X263)
*(INDEX(Forecast_Capex_Input!$H$12:$H$286,$X263)=Repex),0)
*$DE263</f>
        <v>0</v>
      </c>
      <c r="DL263" s="165"/>
      <c r="DM263" s="188" t="b" cm="1">
        <f t="array" aca="1" ref="DM263" ca="1">OR($G263=Forecast_Capex_Input!$BN$8:$BN$9)</f>
        <v>0</v>
      </c>
      <c r="DN263" s="188" cm="1">
        <f t="array" aca="1" ref="DN263" ca="1">IFERROR(INDEX(Forecast_Capex_Input!BO$12:BO$286,$X263)
*(INDEX(Forecast_Capex_Input!$H$12:$H$286,$X263)=Repex),0)
*$DM263</f>
        <v>0</v>
      </c>
      <c r="DO263" s="188" cm="1">
        <f t="array" aca="1" ref="DO263" ca="1">IFERROR(INDEX(Forecast_Capex_Input!BP$12:BP$286,$X263)
*(INDEX(Forecast_Capex_Input!$H$12:$H$286,$X263)=Repex),0)
*$DM263</f>
        <v>0</v>
      </c>
      <c r="DP263" s="188" cm="1">
        <f t="array" aca="1" ref="DP263" ca="1">IFERROR(INDEX(Forecast_Capex_Input!BQ$12:BQ$286,$X263)
*(INDEX(Forecast_Capex_Input!$H$12:$H$286,$X263)=Repex),0)
*$DM263</f>
        <v>0</v>
      </c>
      <c r="DQ263" s="188" cm="1">
        <f t="array" aca="1" ref="DQ263" ca="1">IFERROR(INDEX(Forecast_Capex_Input!BR$12:BR$286,$X263)
*(INDEX(Forecast_Capex_Input!$H$12:$H$286,$X263)=Repex),0)
*$DM263</f>
        <v>0</v>
      </c>
      <c r="DR263" s="188" cm="1">
        <f t="array" aca="1" ref="DR263" ca="1">IFERROR(INDEX(Forecast_Capex_Input!BS$12:BS$286,$X263)
*(INDEX(Forecast_Capex_Input!$H$12:$H$286,$X263)=Repex),0)
*$DM263</f>
        <v>0</v>
      </c>
      <c r="DS263" s="165"/>
      <c r="DT263" s="188" t="b" cm="1">
        <f t="array" aca="1" ref="DT263" ca="1">OR($G263=Forecast_Capex_Input!$BU$8:$BU$10)</f>
        <v>1</v>
      </c>
      <c r="DU263" s="188" cm="1">
        <f t="array" aca="1" ref="DU263" ca="1">IFERROR(INDEX(Forecast_Capex_Input!BV$12:BV$286,$X263)
*(INDEX(Forecast_Capex_Input!$H$12:$H$286,$X263)=Repex),0)
*$DT263</f>
        <v>0.55162241887905605</v>
      </c>
      <c r="DV263" s="188" cm="1">
        <f t="array" aca="1" ref="DV263" ca="1">IFERROR(INDEX(Forecast_Capex_Input!BW$12:BW$286,$X263)
*(INDEX(Forecast_Capex_Input!$H$12:$H$286,$X263)=Repex),0)
*$DT263</f>
        <v>0.36873156342182889</v>
      </c>
      <c r="DW263" s="188" cm="1">
        <f t="array" aca="1" ref="DW263" ca="1">IFERROR(INDEX(Forecast_Capex_Input!BX$12:BX$286,$X263)
*(INDEX(Forecast_Capex_Input!$H$12:$H$286,$X263)=Repex),0)
*$DT263</f>
        <v>5.3097345132743362E-2</v>
      </c>
      <c r="DX263" s="188" cm="1">
        <f t="array" aca="1" ref="DX263" ca="1">IFERROR(INDEX(Forecast_Capex_Input!BY$12:BY$286,$X263)
*(INDEX(Forecast_Capex_Input!$H$12:$H$286,$X263)=Repex),0)
*$DT263</f>
        <v>0</v>
      </c>
      <c r="DY263" s="188" cm="1">
        <f t="array" aca="1" ref="DY263" ca="1">IFERROR(INDEX(Forecast_Capex_Input!BZ$12:BZ$286,$X263)
*(INDEX(Forecast_Capex_Input!$H$12:$H$286,$X263)=Repex),0)
*$DT263</f>
        <v>0</v>
      </c>
      <c r="DZ263" s="188" cm="1">
        <f t="array" aca="1" ref="DZ263" ca="1">IFERROR(INDEX(Forecast_Capex_Input!CA$12:CA$286,$X263)
*(INDEX(Forecast_Capex_Input!$H$12:$H$286,$X263)=Repex),0)
*$DT263</f>
        <v>0</v>
      </c>
      <c r="EA263" s="188" cm="1">
        <f t="array" aca="1" ref="EA263" ca="1">IFERROR(INDEX(Forecast_Capex_Input!CB$12:CB$286,$X263)
*(INDEX(Forecast_Capex_Input!$H$12:$H$286,$X263)=Repex),0)
*$DT263</f>
        <v>2.6548672566371681E-2</v>
      </c>
      <c r="EB263" s="188" cm="1">
        <f t="array" aca="1" ref="EB263" ca="1">IFERROR(INDEX(Forecast_Capex_Input!CC$12:CC$286,$X263)
*(INDEX(Forecast_Capex_Input!$H$12:$H$286,$X263)=Repex),0)
*$DT263</f>
        <v>0</v>
      </c>
      <c r="EC263" s="165"/>
      <c r="ED263" s="226" t="str">
        <f t="shared" si="171"/>
        <v>N/A</v>
      </c>
      <c r="EE263" s="174" t="s">
        <v>15</v>
      </c>
    </row>
    <row r="264" spans="3:135" x14ac:dyDescent="0.2">
      <c r="C264" s="174">
        <f t="shared" si="172"/>
        <v>254</v>
      </c>
      <c r="D264" s="167" t="str" cm="1">
        <f t="array" ref="D264">IFERROR(INDEX(Forecast_Capex_Input!$D$12:$D$286,$X264),NA)</f>
        <v>BER Secondary Systems Renewal</v>
      </c>
      <c r="E264" s="172" t="b" cm="1">
        <f t="array" ref="E264">IF($X264=NA,NA,INDEX(Forecast_Capex_Input!$E$12:$E$286,$X264))</f>
        <v>1</v>
      </c>
      <c r="F264" s="167" t="str" cm="1">
        <f t="array" aca="1" ref="F264" ca="1">IFERROR(INDEX(General!$E$25:$E$26,$Y264),NA)</f>
        <v>Labour</v>
      </c>
      <c r="G264" s="167" t="str" cm="1">
        <f t="array" aca="1" ref="G264" ca="1">IFERROR(INDEX(Forecast_Capex_Input!$AI$11:$BB$11,$AA264),NA)</f>
        <v>Business IT</v>
      </c>
      <c r="H264" s="189" cm="1">
        <f t="array" aca="1" ref="H264" ca="1">IFERROR(INDEX(Forecast_Capex_Input!$AI$12:$BB$286,$X264,$AA264),NA)</f>
        <v>2.6548672566371681E-2</v>
      </c>
      <c r="I264" s="199" t="str" cm="1">
        <f t="array" ref="I264">IFERROR(INDEX(Forecast_Capex_Input!$F$12:$F$286,$X264),NA)</f>
        <v>Replacement Expenditure</v>
      </c>
      <c r="J264" s="199" t="str" cm="1">
        <f t="array" ref="J264">IFERROR(INDEX(Forecast_Capex_Input!G$12:G$286,$X264),NA)</f>
        <v>Digital Infrastructure</v>
      </c>
      <c r="K264" s="199" t="str" cm="1">
        <f t="array" ref="K264">IFERROR(INDEX(Forecast_Capex_Input!H$12:H$286,$X264),NA)</f>
        <v>Repex</v>
      </c>
      <c r="L264" s="199" t="str" cm="1">
        <f t="array" ref="L264">IFERROR(INDEX(Forecast_Capex_Input!I$12:I$286,$X264),NA)</f>
        <v>N/A</v>
      </c>
      <c r="M264" s="199" t="str" cm="1">
        <f t="array" ref="M264">IFERROR(INDEX(Forecast_Capex_Input!J$12:J$286,$X264),NA)</f>
        <v>N/A</v>
      </c>
      <c r="N264" s="199" t="str" cm="1">
        <f t="array" ref="N264">IFERROR(INDEX(Forecast_Capex_Input!K$12:K$286,$X264),NA)</f>
        <v>DI - Protection systems</v>
      </c>
      <c r="O264" s="199" t="str" cm="1">
        <f t="array" ref="O264">IFERROR(INDEX(Forecast_Capex_Input!L$12:L$286,$X264),NA)</f>
        <v>DI - Safe and Reliable Network</v>
      </c>
      <c r="P264" s="199" t="str" cm="1">
        <f t="array" ref="P264">IFERROR(INDEX(Forecast_Capex_Input!M$12:M$286,$X264),NA)</f>
        <v>N/A</v>
      </c>
      <c r="Q264" s="172" t="str" cm="1">
        <f t="array" ref="Q264">IFERROR(INDEX(Forecast_Capex_Input!N$12:N$286,$X264),NA)</f>
        <v>No</v>
      </c>
      <c r="R264" s="265" cm="1">
        <f t="array" ref="R264">IFERROR(INDEX(Forecast_Capex_Input!O$12:O$286,$X264),0)</f>
        <v>0</v>
      </c>
      <c r="S264" s="172" t="str" cm="1">
        <f t="array" ref="S264">IFERROR(INDEX(Forecast_Capex_Input!P$12:P$286,$X264),0)</f>
        <v>Safety security &amp; reliability</v>
      </c>
      <c r="T264" s="199" t="str" cm="1">
        <f t="array" aca="1" ref="T264" ca="1">IFERROR(INDEX(General!$K$84:$K$103,$AA264),NA)</f>
        <v>Business IT (2018 onwards)</v>
      </c>
      <c r="U264" s="188" cm="1">
        <f t="array" aca="1" ref="U264" ca="1">IFERROR(
IF($F264=General!$E$25,INDEX(Forecast_Capex_Input!S$12:S$286,$X264),
INDEX(Forecast_Capex_Input!T$12:T$286,$X264)),0)</f>
        <v>0.21969355992480835</v>
      </c>
      <c r="V264" s="222" t="b">
        <f>IFERROR(INDEX(Overheads!$T$19:$T$26,MATCH($I264,Overheads!$E$19:$E$26,0)),FALSE)</f>
        <v>1</v>
      </c>
      <c r="W264" s="165"/>
      <c r="X264" s="174">
        <f>IFERROR(
IF(MATCH($C264,Forecast_Capex_Input!$CI$12:$CI$286,1)+1&gt;MAX(Forecast_Capex_Input!$C$12:$C$286),NA,
MATCH($C264,Forecast_Capex_Input!$CI$12:$CI$286,1)+1),1)</f>
        <v>100</v>
      </c>
      <c r="Y264" s="174" cm="1">
        <f t="array" aca="1" ref="Y264" ca="1">IFERROR(
IF(X263&lt;&gt;X264,1,
IF(COUNTIF(OFFSET(Y263,0,0,-INDEX(Forecast_Capex_Input!$CG$12:$CG$286,$X264)),Y263)=INDEX(Forecast_Capex_Input!$CG$12:$CG$286,$X264),Y263+1,Y263)),NA)</f>
        <v>1</v>
      </c>
      <c r="Z264" s="174" cm="1">
        <f t="array" ref="Z264">IFERROR($C264-IF($X264=1,1,INDEX(Forecast_Capex_Input!$CI$12:$CI$286,$X264-1))+1,NA)</f>
        <v>2</v>
      </c>
      <c r="AA264" s="174" cm="1">
        <f t="array" aca="1" ref="AA264" ca="1">IFERROR(IF(Y264=1,
INDEX(Forecast_Capex_Input!$AI$10:$BB$10,SMALL(IF(INDEX(Forecast_Capex_Input!$AI$12:$BB$286,$X264,0)&gt;0,COLUMN(Forecast_Capex_Input!$AI$10:$BB$10)-COLUMN(Forecast_Capex_Input!$AI$12)+1),ROWS(OFFSET(AA263,0,0,-$Z264)))),
OFFSET(AA263,-INDEX(Forecast_Capex_Input!$CG$12:$CG$286,$X264)+1,0)),NA)</f>
        <v>6</v>
      </c>
      <c r="AB264" s="174">
        <f t="shared" ca="1" si="141"/>
        <v>1</v>
      </c>
      <c r="AC264" s="222" t="b">
        <f t="shared" si="173"/>
        <v>0</v>
      </c>
      <c r="AD264" s="220" t="b">
        <v>0</v>
      </c>
      <c r="AE264" s="222" t="b">
        <f t="shared" si="142"/>
        <v>1</v>
      </c>
      <c r="AF264" s="165"/>
      <c r="AG264" s="215">
        <v>2.6468308103941222E-3</v>
      </c>
      <c r="AH264" s="215">
        <v>2.4062098276310209E-3</v>
      </c>
      <c r="AI264" s="215">
        <v>1.2031049138155104E-3</v>
      </c>
      <c r="AJ264" s="215">
        <v>2.6468308103941222E-3</v>
      </c>
      <c r="AK264" s="215">
        <v>2.7671413017756738E-3</v>
      </c>
      <c r="AL264" s="155">
        <v>1.1670117664010448E-2</v>
      </c>
      <c r="AM264" s="165"/>
      <c r="AN264" s="215" cm="1">
        <f t="array" aca="1" ref="AN264" ca="1">IFERROR(INDEX(General!O$33:O$34,$AB264)
*AG264,0)</f>
        <v>2.6425394121145631E-3</v>
      </c>
      <c r="AO264" s="215" cm="1">
        <f t="array" aca="1" ref="AO264" ca="1">IFERROR(INDEX(General!P$33:P$34,$AB264)
*AH264,0)</f>
        <v>2.4206820317599896E-3</v>
      </c>
      <c r="AP264" s="215" cm="1">
        <f t="array" aca="1" ref="AP264" ca="1">IFERROR(INDEX(General!Q$33:Q$34,$AB264)
*AI264,0)</f>
        <v>1.2212387285259986E-3</v>
      </c>
      <c r="AQ264" s="215" cm="1">
        <f t="array" aca="1" ref="AQ264" ca="1">IFERROR(INDEX(General!R$33:R$34,$AB264)
*AJ264,0)</f>
        <v>2.7088489339165979E-3</v>
      </c>
      <c r="AR264" s="215" cm="1">
        <f t="array" aca="1" ref="AR264" ca="1">IFERROR(INDEX(General!S$33:S$34,$AB264)
*AK264,0)</f>
        <v>2.8493981279325885E-3</v>
      </c>
      <c r="AS264" s="155">
        <f t="shared" ca="1" si="174"/>
        <v>1.1842707234249739E-2</v>
      </c>
      <c r="AT264" s="165"/>
      <c r="AU264" s="215">
        <f ca="1">IF($AE264=FALSE,AN264*Overheads!$R$24*$V264,
IFERROR(Overheads!$O$49*$V264*AN264,0)
+IFERROR(Overheads!Q$59*$V264*(AN264/Overheads!Q$68),0))</f>
        <v>3.7013097030576855E-4</v>
      </c>
      <c r="AV264" s="215">
        <f ca="1">IF($AE264=FALSE,AO264*Overheads!$R$24*$V264,
IFERROR(Overheads!$O$49*$V264*AO264,0)
+IFERROR(Overheads!R$59*$V264*(AO264/Overheads!R$68),0))</f>
        <v>2.889094666722718E-4</v>
      </c>
      <c r="AW264" s="215">
        <f ca="1">IF($AE264=FALSE,AP264*Overheads!$R$24*$V264,
IFERROR(Overheads!$O$49*$V264*AP264,0)
+IFERROR(Overheads!S$59*$V264*(AP264/Overheads!S$68),0))</f>
        <v>1.5881128934563035E-4</v>
      </c>
      <c r="AX264" s="215">
        <f ca="1">IF($AE264=FALSE,AQ264*Overheads!$R$24*$V264,
IFERROR(Overheads!$O$49*$V264*AQ264,0)
+IFERROR(Overheads!T$59*$V264*(AQ264/Overheads!T$68),0))</f>
        <v>3.8815377777429833E-4</v>
      </c>
      <c r="AY264" s="215">
        <f ca="1">IF($AE264=FALSE,AR264*Overheads!$R$24*$V264,
IFERROR(Overheads!$O$49*$V264*AR264,0)
+IFERROR(Overheads!U$59*$V264*(AR264/Overheads!U$68),0))</f>
        <v>3.4855690687861314E-4</v>
      </c>
      <c r="AZ264" s="155">
        <f t="shared" ca="1" si="175"/>
        <v>1.5545624109765822E-3</v>
      </c>
      <c r="BA264" s="165"/>
      <c r="BB264" s="215">
        <f ca="1">IF($AE264=FALSE,AN264*Overheads!$S$25,
IFERROR(Overheads!$O$50*AN264,0)
+IFERROR(Overheads!Q$60*(AN264/Overheads!Q$66),0))</f>
        <v>4.9676593748414974E-5</v>
      </c>
      <c r="BC264" s="215">
        <f ca="1">IF($AE264=FALSE,AO264*Overheads!$S$25,
IFERROR(Overheads!$O$50*AO264,0)
+IFERROR(Overheads!R$60*(AO264/Overheads!R$66),0))</f>
        <v>4.0843204180576392E-5</v>
      </c>
      <c r="BD264" s="215">
        <f ca="1">IF($AE264=FALSE,AP264*Overheads!$S$25,
IFERROR(Overheads!$O$50*AP264,0)
+IFERROR(Overheads!S$60*(AP264/Overheads!S$66),0))</f>
        <v>2.2414169296254644E-5</v>
      </c>
      <c r="BE264" s="215">
        <f ca="1">IF($AE264=FALSE,AQ264*Overheads!$S$25,
IFERROR(Overheads!$O$50*AQ264,0)
+IFERROR(Overheads!T$60*(AQ264/Overheads!T$66),0))</f>
        <v>5.4910540675753986E-5</v>
      </c>
      <c r="BF264" s="215">
        <f ca="1">IF($AE264=FALSE,AR264*Overheads!$S$25,
IFERROR(Overheads!$O$50*AR264,0)
+IFERROR(Overheads!U$60*(AR264/Overheads!U$66),0))</f>
        <v>5.1016896447375242E-5</v>
      </c>
      <c r="BG264" s="155">
        <f t="shared" ca="1" si="176"/>
        <v>2.1886140434837522E-4</v>
      </c>
      <c r="BH264" s="165"/>
      <c r="BI264" s="215">
        <f t="shared" ca="1" si="177"/>
        <v>3.0623469761687466E-3</v>
      </c>
      <c r="BJ264" s="215">
        <f t="shared" ca="1" si="143"/>
        <v>2.7504347026128381E-3</v>
      </c>
      <c r="BK264" s="215">
        <f t="shared" ca="1" si="144"/>
        <v>1.4024641871678836E-3</v>
      </c>
      <c r="BL264" s="215">
        <f t="shared" ca="1" si="145"/>
        <v>3.1519132523666503E-3</v>
      </c>
      <c r="BM264" s="215">
        <f t="shared" ca="1" si="146"/>
        <v>3.248971931258577E-3</v>
      </c>
      <c r="BN264" s="155">
        <f t="shared" ca="1" si="178"/>
        <v>1.3616131049574695E-2</v>
      </c>
      <c r="BO264" s="165"/>
      <c r="BP264" s="187" cm="1">
        <f t="array" ref="BP264">IFERROR(IF($X264=$X263,BP263,INDEX(Forecast_Capex_Input!AC$12:AC$286,$X264)),0)</f>
        <v>0.1</v>
      </c>
      <c r="BQ264" s="187" cm="1">
        <f t="array" ref="BQ264">IFERROR(IF($X264=$X263,BQ263,INDEX(Forecast_Capex_Input!AD$12:AD$286,$X264)),0)</f>
        <v>0.11</v>
      </c>
      <c r="BR264" s="187" cm="1">
        <f t="array" ref="BR264">IFERROR(IF($X264=$X263,BR263,INDEX(Forecast_Capex_Input!AE$12:AE$286,$X264)),0)</f>
        <v>0.14000000000000001</v>
      </c>
      <c r="BS264" s="187" cm="1">
        <f t="array" ref="BS264">IFERROR(IF($X264=$X263,BS263,INDEX(Forecast_Capex_Input!AF$12:AF$286,$X264)),0)</f>
        <v>0.32</v>
      </c>
      <c r="BT264" s="187" cm="1">
        <f t="array" ref="BT264">IFERROR(IF($X264=$X263,BT263,INDEX(Forecast_Capex_Input!AG$12:AG$286,$X264)),0)</f>
        <v>0.33</v>
      </c>
      <c r="BU264" s="165"/>
      <c r="BV264" s="215">
        <f t="shared" si="147"/>
        <v>1.1670117664010448E-3</v>
      </c>
      <c r="BW264" s="215">
        <f t="shared" si="148"/>
        <v>1.2837129430411493E-3</v>
      </c>
      <c r="BX264" s="215">
        <f t="shared" si="149"/>
        <v>1.6338164729614629E-3</v>
      </c>
      <c r="BY264" s="215">
        <f t="shared" si="150"/>
        <v>3.7344376524833436E-3</v>
      </c>
      <c r="BZ264" s="215">
        <f t="shared" si="151"/>
        <v>3.8511388291234479E-3</v>
      </c>
      <c r="CA264" s="155">
        <f t="shared" si="179"/>
        <v>1.1670117664010448E-2</v>
      </c>
      <c r="CB264" s="165"/>
      <c r="CC264" s="215">
        <f t="shared" ca="1" si="152"/>
        <v>1.1842707234249739E-3</v>
      </c>
      <c r="CD264" s="215">
        <f t="shared" ca="1" si="153"/>
        <v>1.3026977957674712E-3</v>
      </c>
      <c r="CE264" s="215">
        <f t="shared" ca="1" si="154"/>
        <v>1.6579790127949636E-3</v>
      </c>
      <c r="CF264" s="215">
        <f t="shared" ca="1" si="155"/>
        <v>3.7896663149599163E-3</v>
      </c>
      <c r="CG264" s="215">
        <f t="shared" ca="1" si="156"/>
        <v>3.9080933873024137E-3</v>
      </c>
      <c r="CH264" s="155">
        <f t="shared" ca="1" si="180"/>
        <v>1.1842707234249739E-2</v>
      </c>
      <c r="CI264" s="165"/>
      <c r="CJ264" s="215">
        <f t="shared" ca="1" si="157"/>
        <v>1.5545624109765822E-4</v>
      </c>
      <c r="CK264" s="215">
        <f t="shared" ca="1" si="158"/>
        <v>1.7100186520742404E-4</v>
      </c>
      <c r="CL264" s="215">
        <f t="shared" ca="1" si="159"/>
        <v>2.1763873753672153E-4</v>
      </c>
      <c r="CM264" s="215">
        <f t="shared" ca="1" si="160"/>
        <v>4.974599715125063E-4</v>
      </c>
      <c r="CN264" s="215">
        <f t="shared" ca="1" si="161"/>
        <v>5.1300559562227218E-4</v>
      </c>
      <c r="CO264" s="155">
        <f t="shared" ca="1" si="181"/>
        <v>1.5545624109765822E-3</v>
      </c>
      <c r="CP264" s="165"/>
      <c r="CQ264" s="223">
        <f t="shared" ca="1" si="162"/>
        <v>2.1886140434837523E-5</v>
      </c>
      <c r="CR264" s="223">
        <f t="shared" ca="1" si="163"/>
        <v>2.4074754478321273E-5</v>
      </c>
      <c r="CS264" s="223">
        <f t="shared" ca="1" si="164"/>
        <v>3.0640596608772535E-5</v>
      </c>
      <c r="CT264" s="223">
        <f t="shared" ca="1" si="165"/>
        <v>7.0035649391480073E-5</v>
      </c>
      <c r="CU264" s="223">
        <f t="shared" ca="1" si="166"/>
        <v>7.222426343496383E-5</v>
      </c>
      <c r="CV264" s="155">
        <f t="shared" ca="1" si="182"/>
        <v>2.1886140434837522E-4</v>
      </c>
      <c r="CW264" s="165"/>
      <c r="CX264" s="215">
        <f t="shared" ca="1" si="183"/>
        <v>1.3616131049574698E-3</v>
      </c>
      <c r="CY264" s="215">
        <f t="shared" ca="1" si="167"/>
        <v>1.4977744154532164E-3</v>
      </c>
      <c r="CZ264" s="215">
        <f t="shared" ca="1" si="168"/>
        <v>1.9062583469404578E-3</v>
      </c>
      <c r="DA264" s="215">
        <f t="shared" ca="1" si="169"/>
        <v>4.3571619358639029E-3</v>
      </c>
      <c r="DB264" s="215">
        <f t="shared" ca="1" si="170"/>
        <v>4.4933232463596501E-3</v>
      </c>
      <c r="DC264" s="155">
        <f t="shared" ca="1" si="184"/>
        <v>1.3616131049574697E-2</v>
      </c>
      <c r="DD264" s="165"/>
      <c r="DE264" s="188" t="b" cm="1">
        <f t="array" aca="1" ref="DE264" ca="1">OR($G264=Forecast_Capex_Input!$BF$8:$BF$10)</f>
        <v>0</v>
      </c>
      <c r="DF264" s="188" cm="1">
        <f t="array" aca="1" ref="DF264" ca="1">IFERROR(INDEX(Forecast_Capex_Input!BG$12:BG$286,$X264)
*(INDEX(Forecast_Capex_Input!$H$12:$H$286,$X264)=Repex),0)
*$DE264</f>
        <v>0</v>
      </c>
      <c r="DG264" s="188" cm="1">
        <f t="array" aca="1" ref="DG264" ca="1">IFERROR(INDEX(Forecast_Capex_Input!BH$12:BH$286,$X264)
*(INDEX(Forecast_Capex_Input!$H$12:$H$286,$X264)=Repex),0)
*$DE264</f>
        <v>0</v>
      </c>
      <c r="DH264" s="188" cm="1">
        <f t="array" aca="1" ref="DH264" ca="1">IFERROR(INDEX(Forecast_Capex_Input!BI$12:BI$286,$X264)
*(INDEX(Forecast_Capex_Input!$H$12:$H$286,$X264)=Repex),0)
*$DE264</f>
        <v>0</v>
      </c>
      <c r="DI264" s="188" cm="1">
        <f t="array" aca="1" ref="DI264" ca="1">IFERROR(INDEX(Forecast_Capex_Input!BJ$12:BJ$286,$X264)
*(INDEX(Forecast_Capex_Input!$H$12:$H$286,$X264)=Repex),0)
*$DE264</f>
        <v>0</v>
      </c>
      <c r="DJ264" s="188" cm="1">
        <f t="array" aca="1" ref="DJ264" ca="1">IFERROR(INDEX(Forecast_Capex_Input!BK$12:BK$286,$X264)
*(INDEX(Forecast_Capex_Input!$H$12:$H$286,$X264)=Repex),0)
*$DE264</f>
        <v>0</v>
      </c>
      <c r="DK264" s="188" cm="1">
        <f t="array" aca="1" ref="DK264" ca="1">IFERROR(INDEX(Forecast_Capex_Input!BL$12:BL$286,$X264)
*(INDEX(Forecast_Capex_Input!$H$12:$H$286,$X264)=Repex),0)
*$DE264</f>
        <v>0</v>
      </c>
      <c r="DL264" s="165"/>
      <c r="DM264" s="188" t="b" cm="1">
        <f t="array" aca="1" ref="DM264" ca="1">OR($G264=Forecast_Capex_Input!$BN$8:$BN$9)</f>
        <v>0</v>
      </c>
      <c r="DN264" s="188" cm="1">
        <f t="array" aca="1" ref="DN264" ca="1">IFERROR(INDEX(Forecast_Capex_Input!BO$12:BO$286,$X264)
*(INDEX(Forecast_Capex_Input!$H$12:$H$286,$X264)=Repex),0)
*$DM264</f>
        <v>0</v>
      </c>
      <c r="DO264" s="188" cm="1">
        <f t="array" aca="1" ref="DO264" ca="1">IFERROR(INDEX(Forecast_Capex_Input!BP$12:BP$286,$X264)
*(INDEX(Forecast_Capex_Input!$H$12:$H$286,$X264)=Repex),0)
*$DM264</f>
        <v>0</v>
      </c>
      <c r="DP264" s="188" cm="1">
        <f t="array" aca="1" ref="DP264" ca="1">IFERROR(INDEX(Forecast_Capex_Input!BQ$12:BQ$286,$X264)
*(INDEX(Forecast_Capex_Input!$H$12:$H$286,$X264)=Repex),0)
*$DM264</f>
        <v>0</v>
      </c>
      <c r="DQ264" s="188" cm="1">
        <f t="array" aca="1" ref="DQ264" ca="1">IFERROR(INDEX(Forecast_Capex_Input!BR$12:BR$286,$X264)
*(INDEX(Forecast_Capex_Input!$H$12:$H$286,$X264)=Repex),0)
*$DM264</f>
        <v>0</v>
      </c>
      <c r="DR264" s="188" cm="1">
        <f t="array" aca="1" ref="DR264" ca="1">IFERROR(INDEX(Forecast_Capex_Input!BS$12:BS$286,$X264)
*(INDEX(Forecast_Capex_Input!$H$12:$H$286,$X264)=Repex),0)
*$DM264</f>
        <v>0</v>
      </c>
      <c r="DS264" s="165"/>
      <c r="DT264" s="188" t="b" cm="1">
        <f t="array" aca="1" ref="DT264" ca="1">OR($G264=Forecast_Capex_Input!$BU$8:$BU$10)</f>
        <v>1</v>
      </c>
      <c r="DU264" s="188" cm="1">
        <f t="array" aca="1" ref="DU264" ca="1">IFERROR(INDEX(Forecast_Capex_Input!BV$12:BV$286,$X264)
*(INDEX(Forecast_Capex_Input!$H$12:$H$286,$X264)=Repex),0)
*$DT264</f>
        <v>0.55162241887905605</v>
      </c>
      <c r="DV264" s="188" cm="1">
        <f t="array" aca="1" ref="DV264" ca="1">IFERROR(INDEX(Forecast_Capex_Input!BW$12:BW$286,$X264)
*(INDEX(Forecast_Capex_Input!$H$12:$H$286,$X264)=Repex),0)
*$DT264</f>
        <v>0.36873156342182889</v>
      </c>
      <c r="DW264" s="188" cm="1">
        <f t="array" aca="1" ref="DW264" ca="1">IFERROR(INDEX(Forecast_Capex_Input!BX$12:BX$286,$X264)
*(INDEX(Forecast_Capex_Input!$H$12:$H$286,$X264)=Repex),0)
*$DT264</f>
        <v>5.3097345132743362E-2</v>
      </c>
      <c r="DX264" s="188" cm="1">
        <f t="array" aca="1" ref="DX264" ca="1">IFERROR(INDEX(Forecast_Capex_Input!BY$12:BY$286,$X264)
*(INDEX(Forecast_Capex_Input!$H$12:$H$286,$X264)=Repex),0)
*$DT264</f>
        <v>0</v>
      </c>
      <c r="DY264" s="188" cm="1">
        <f t="array" aca="1" ref="DY264" ca="1">IFERROR(INDEX(Forecast_Capex_Input!BZ$12:BZ$286,$X264)
*(INDEX(Forecast_Capex_Input!$H$12:$H$286,$X264)=Repex),0)
*$DT264</f>
        <v>0</v>
      </c>
      <c r="DZ264" s="188" cm="1">
        <f t="array" aca="1" ref="DZ264" ca="1">IFERROR(INDEX(Forecast_Capex_Input!CA$12:CA$286,$X264)
*(INDEX(Forecast_Capex_Input!$H$12:$H$286,$X264)=Repex),0)
*$DT264</f>
        <v>0</v>
      </c>
      <c r="EA264" s="188" cm="1">
        <f t="array" aca="1" ref="EA264" ca="1">IFERROR(INDEX(Forecast_Capex_Input!CB$12:CB$286,$X264)
*(INDEX(Forecast_Capex_Input!$H$12:$H$286,$X264)=Repex),0)
*$DT264</f>
        <v>2.6548672566371681E-2</v>
      </c>
      <c r="EB264" s="188" cm="1">
        <f t="array" aca="1" ref="EB264" ca="1">IFERROR(INDEX(Forecast_Capex_Input!CC$12:CC$286,$X264)
*(INDEX(Forecast_Capex_Input!$H$12:$H$286,$X264)=Repex),0)
*$DT264</f>
        <v>0</v>
      </c>
      <c r="EC264" s="165"/>
      <c r="ED264" s="226" t="str">
        <f t="shared" si="171"/>
        <v>N/A</v>
      </c>
      <c r="EE264" s="174" t="s">
        <v>15</v>
      </c>
    </row>
    <row r="265" spans="3:135" x14ac:dyDescent="0.2">
      <c r="C265" s="174">
        <f t="shared" si="172"/>
        <v>255</v>
      </c>
      <c r="D265" s="167" t="str" cm="1">
        <f t="array" ref="D265">IFERROR(INDEX(Forecast_Capex_Input!$D$12:$D$286,$X265),NA)</f>
        <v>BER Secondary Systems Renewal</v>
      </c>
      <c r="E265" s="172" t="b" cm="1">
        <f t="array" ref="E265">IF($X265=NA,NA,INDEX(Forecast_Capex_Input!$E$12:$E$286,$X265))</f>
        <v>1</v>
      </c>
      <c r="F265" s="167" t="str" cm="1">
        <f t="array" aca="1" ref="F265" ca="1">IFERROR(INDEX(General!$E$25:$E$26,$Y265),NA)</f>
        <v>Non-Labour</v>
      </c>
      <c r="G265" s="167" t="str" cm="1">
        <f t="array" aca="1" ref="G265" ca="1">IFERROR(INDEX(Forecast_Capex_Input!$AI$11:$BB$11,$AA265),NA)</f>
        <v>Secondary Systems</v>
      </c>
      <c r="H265" s="189" cm="1">
        <f t="array" aca="1" ref="H265" ca="1">IFERROR(INDEX(Forecast_Capex_Input!$AI$12:$BB$286,$X265,$AA265),NA)</f>
        <v>0.97345132743362828</v>
      </c>
      <c r="I265" s="199" t="str" cm="1">
        <f t="array" ref="I265">IFERROR(INDEX(Forecast_Capex_Input!$F$12:$F$286,$X265),NA)</f>
        <v>Replacement Expenditure</v>
      </c>
      <c r="J265" s="199" t="str" cm="1">
        <f t="array" ref="J265">IFERROR(INDEX(Forecast_Capex_Input!G$12:G$286,$X265),NA)</f>
        <v>Digital Infrastructure</v>
      </c>
      <c r="K265" s="199" t="str" cm="1">
        <f t="array" ref="K265">IFERROR(INDEX(Forecast_Capex_Input!H$12:H$286,$X265),NA)</f>
        <v>Repex</v>
      </c>
      <c r="L265" s="199" t="str" cm="1">
        <f t="array" ref="L265">IFERROR(INDEX(Forecast_Capex_Input!I$12:I$286,$X265),NA)</f>
        <v>N/A</v>
      </c>
      <c r="M265" s="199" t="str" cm="1">
        <f t="array" ref="M265">IFERROR(INDEX(Forecast_Capex_Input!J$12:J$286,$X265),NA)</f>
        <v>N/A</v>
      </c>
      <c r="N265" s="199" t="str" cm="1">
        <f t="array" ref="N265">IFERROR(INDEX(Forecast_Capex_Input!K$12:K$286,$X265),NA)</f>
        <v>DI - Protection systems</v>
      </c>
      <c r="O265" s="199" t="str" cm="1">
        <f t="array" ref="O265">IFERROR(INDEX(Forecast_Capex_Input!L$12:L$286,$X265),NA)</f>
        <v>DI - Safe and Reliable Network</v>
      </c>
      <c r="P265" s="199" t="str" cm="1">
        <f t="array" ref="P265">IFERROR(INDEX(Forecast_Capex_Input!M$12:M$286,$X265),NA)</f>
        <v>N/A</v>
      </c>
      <c r="Q265" s="172" t="str" cm="1">
        <f t="array" ref="Q265">IFERROR(INDEX(Forecast_Capex_Input!N$12:N$286,$X265),NA)</f>
        <v>No</v>
      </c>
      <c r="R265" s="265" cm="1">
        <f t="array" ref="R265">IFERROR(INDEX(Forecast_Capex_Input!O$12:O$286,$X265),0)</f>
        <v>0</v>
      </c>
      <c r="S265" s="172" t="str" cm="1">
        <f t="array" ref="S265">IFERROR(INDEX(Forecast_Capex_Input!P$12:P$286,$X265),0)</f>
        <v>Safety security &amp; reliability</v>
      </c>
      <c r="T265" s="199" t="str" cm="1">
        <f t="array" aca="1" ref="T265" ca="1">IFERROR(INDEX(General!$K$84:$K$103,$AA265),NA)</f>
        <v>Secondary Systems (2018-23)</v>
      </c>
      <c r="U265" s="188" cm="1">
        <f t="array" aca="1" ref="U265" ca="1">IFERROR(
IF($F265=General!$E$25,INDEX(Forecast_Capex_Input!S$12:S$286,$X265),
INDEX(Forecast_Capex_Input!T$12:T$286,$X265)),0)</f>
        <v>0.78030644007519168</v>
      </c>
      <c r="V265" s="222" t="b">
        <f>IFERROR(INDEX(Overheads!$T$19:$T$26,MATCH($I265,Overheads!$E$19:$E$26,0)),FALSE)</f>
        <v>1</v>
      </c>
      <c r="W265" s="165"/>
      <c r="X265" s="174">
        <f>IFERROR(
IF(MATCH($C265,Forecast_Capex_Input!$CI$12:$CI$286,1)+1&gt;MAX(Forecast_Capex_Input!$C$12:$C$286),NA,
MATCH($C265,Forecast_Capex_Input!$CI$12:$CI$286,1)+1),1)</f>
        <v>100</v>
      </c>
      <c r="Y265" s="174" cm="1">
        <f t="array" aca="1" ref="Y265" ca="1">IFERROR(
IF(X264&lt;&gt;X265,1,
IF(COUNTIF(OFFSET(Y264,0,0,-INDEX(Forecast_Capex_Input!$CG$12:$CG$286,$X265)),Y264)=INDEX(Forecast_Capex_Input!$CG$12:$CG$286,$X265),Y264+1,Y264)),NA)</f>
        <v>2</v>
      </c>
      <c r="Z265" s="174" cm="1">
        <f t="array" ref="Z265">IFERROR($C265-IF($X265=1,1,INDEX(Forecast_Capex_Input!$CI$12:$CI$286,$X265-1))+1,NA)</f>
        <v>3</v>
      </c>
      <c r="AA265" s="174" cm="1">
        <f t="array" aca="1" ref="AA265" ca="1">IFERROR(IF(Y265=1,
INDEX(Forecast_Capex_Input!$AI$10:$BB$10,SMALL(IF(INDEX(Forecast_Capex_Input!$AI$12:$BB$286,$X265,0)&gt;0,COLUMN(Forecast_Capex_Input!$AI$10:$BB$10)-COLUMN(Forecast_Capex_Input!$AI$12)+1),ROWS(OFFSET(AA264,0,0,-$Z265)))),
OFFSET(AA264,-INDEX(Forecast_Capex_Input!$CG$12:$CG$286,$X265)+1,0)),NA)</f>
        <v>4</v>
      </c>
      <c r="AB265" s="174">
        <f t="shared" ca="1" si="141"/>
        <v>2</v>
      </c>
      <c r="AC265" s="222" t="b">
        <f t="shared" si="173"/>
        <v>0</v>
      </c>
      <c r="AD265" s="220" t="b">
        <v>0</v>
      </c>
      <c r="AE265" s="222" t="b">
        <f t="shared" si="142"/>
        <v>1</v>
      </c>
      <c r="AF265" s="165"/>
      <c r="AG265" s="215">
        <v>0.34470332837423395</v>
      </c>
      <c r="AH265" s="215">
        <v>0.31336666215839448</v>
      </c>
      <c r="AI265" s="215">
        <v>0.15668333107919724</v>
      </c>
      <c r="AJ265" s="215">
        <v>0.34470332837423395</v>
      </c>
      <c r="AK265" s="215">
        <v>0.36037166148215366</v>
      </c>
      <c r="AL265" s="155">
        <v>1.5198283114682134</v>
      </c>
      <c r="AM265" s="165"/>
      <c r="AN265" s="215" cm="1">
        <f t="array" aca="1" ref="AN265" ca="1">IFERROR(INDEX(General!O$33:O$34,$AB265)
*AG265,0)</f>
        <v>0.34470332837423395</v>
      </c>
      <c r="AO265" s="215" cm="1">
        <f t="array" aca="1" ref="AO265" ca="1">IFERROR(INDEX(General!P$33:P$34,$AB265)
*AH265,0)</f>
        <v>0.31336666215839448</v>
      </c>
      <c r="AP265" s="215" cm="1">
        <f t="array" aca="1" ref="AP265" ca="1">IFERROR(INDEX(General!Q$33:Q$34,$AB265)
*AI265,0)</f>
        <v>0.15668333107919724</v>
      </c>
      <c r="AQ265" s="215" cm="1">
        <f t="array" aca="1" ref="AQ265" ca="1">IFERROR(INDEX(General!R$33:R$34,$AB265)
*AJ265,0)</f>
        <v>0.34470332837423395</v>
      </c>
      <c r="AR265" s="215" cm="1">
        <f t="array" aca="1" ref="AR265" ca="1">IFERROR(INDEX(General!S$33:S$34,$AB265)
*AK265,0)</f>
        <v>0.36037166148215366</v>
      </c>
      <c r="AS265" s="155">
        <f t="shared" ca="1" si="174"/>
        <v>1.5198283114682134</v>
      </c>
      <c r="AT265" s="165"/>
      <c r="AU265" s="215">
        <f ca="1">IF($AE265=FALSE,AN265*Overheads!$R$24*$V265,
IFERROR(Overheads!$O$49*$V265*AN265,0)
+IFERROR(Overheads!Q$59*$V265*(AN265/Overheads!Q$68),0))</f>
        <v>4.8281352707125455E-2</v>
      </c>
      <c r="AV265" s="215">
        <f ca="1">IF($AE265=FALSE,AO265*Overheads!$R$24*$V265,
IFERROR(Overheads!$O$49*$V265*AO265,0)
+IFERROR(Overheads!R$59*$V265*(AO265/Overheads!R$68),0))</f>
        <v>3.7400449149956022E-2</v>
      </c>
      <c r="AW265" s="215">
        <f ca="1">IF($AE265=FALSE,AP265*Overheads!$R$24*$V265,
IFERROR(Overheads!$O$49*$V265*AP265,0)
+IFERROR(Overheads!S$59*$V265*(AP265/Overheads!S$68),0))</f>
        <v>2.0375280644504931E-2</v>
      </c>
      <c r="AX265" s="215">
        <f ca="1">IF($AE265=FALSE,AQ265*Overheads!$R$24*$V265,
IFERROR(Overheads!$O$49*$V265*AQ265,0)
+IFERROR(Overheads!T$59*$V265*(AQ265/Overheads!T$68),0))</f>
        <v>4.9392898010883632E-2</v>
      </c>
      <c r="AY265" s="215">
        <f ca="1">IF($AE265=FALSE,AR265*Overheads!$R$24*$V265,
IFERROR(Overheads!$O$49*$V265*AR265,0)
+IFERROR(Overheads!U$59*$V265*(AR265/Overheads!U$68),0))</f>
        <v>4.4083004906044443E-2</v>
      </c>
      <c r="AZ265" s="155">
        <f t="shared" ca="1" si="175"/>
        <v>0.1995329854185145</v>
      </c>
      <c r="BA265" s="165"/>
      <c r="BB265" s="215">
        <f ca="1">IF($AE265=FALSE,AN265*Overheads!$S$25,
IFERROR(Overheads!$O$50*AN265,0)
+IFERROR(Overheads!Q$60*(AN265/Overheads!Q$66),0))</f>
        <v>6.4800120402635393E-3</v>
      </c>
      <c r="BC265" s="215">
        <f ca="1">IF($AE265=FALSE,AO265*Overheads!$S$25,
IFERROR(Overheads!$O$50*AO265,0)
+IFERROR(Overheads!R$60*(AO265/Overheads!R$66),0))</f>
        <v>5.2873109305543089E-3</v>
      </c>
      <c r="BD265" s="215">
        <f ca="1">IF($AE265=FALSE,AP265*Overheads!$S$25,
IFERROR(Overheads!$O$50*AP265,0)
+IFERROR(Overheads!S$60*(AP265/Overheads!S$66),0))</f>
        <v>2.875708595443123E-3</v>
      </c>
      <c r="BE265" s="215">
        <f ca="1">IF($AE265=FALSE,AQ265*Overheads!$S$25,
IFERROR(Overheads!$O$50*AQ265,0)
+IFERROR(Overheads!T$60*(AQ265/Overheads!T$66),0))</f>
        <v>6.9874129549167109E-3</v>
      </c>
      <c r="BF265" s="215">
        <f ca="1">IF($AE265=FALSE,AR265*Overheads!$S$25,
IFERROR(Overheads!$O$50*AR265,0)
+IFERROR(Overheads!U$60*(AR265/Overheads!U$66),0))</f>
        <v>6.4522551468590549E-3</v>
      </c>
      <c r="BG265" s="155">
        <f t="shared" ca="1" si="176"/>
        <v>2.808269966803674E-2</v>
      </c>
      <c r="BH265" s="165"/>
      <c r="BI265" s="215">
        <f t="shared" ca="1" si="177"/>
        <v>0.39946469312162297</v>
      </c>
      <c r="BJ265" s="215">
        <f t="shared" ca="1" si="143"/>
        <v>0.35605442223890477</v>
      </c>
      <c r="BK265" s="215">
        <f t="shared" ca="1" si="144"/>
        <v>0.1799343203191453</v>
      </c>
      <c r="BL265" s="215">
        <f t="shared" ca="1" si="145"/>
        <v>0.40108363934003433</v>
      </c>
      <c r="BM265" s="215">
        <f t="shared" ca="1" si="146"/>
        <v>0.41090692153505715</v>
      </c>
      <c r="BN265" s="155">
        <f t="shared" ca="1" si="178"/>
        <v>1.7474439965547646</v>
      </c>
      <c r="BO265" s="165"/>
      <c r="BP265" s="187" cm="1">
        <f t="array" ref="BP265">IFERROR(IF($X265=$X264,BP264,INDEX(Forecast_Capex_Input!AC$12:AC$286,$X265)),0)</f>
        <v>0.1</v>
      </c>
      <c r="BQ265" s="187" cm="1">
        <f t="array" ref="BQ265">IFERROR(IF($X265=$X264,BQ264,INDEX(Forecast_Capex_Input!AD$12:AD$286,$X265)),0)</f>
        <v>0.11</v>
      </c>
      <c r="BR265" s="187" cm="1">
        <f t="array" ref="BR265">IFERROR(IF($X265=$X264,BR264,INDEX(Forecast_Capex_Input!AE$12:AE$286,$X265)),0)</f>
        <v>0.14000000000000001</v>
      </c>
      <c r="BS265" s="187" cm="1">
        <f t="array" ref="BS265">IFERROR(IF($X265=$X264,BS264,INDEX(Forecast_Capex_Input!AF$12:AF$286,$X265)),0)</f>
        <v>0.32</v>
      </c>
      <c r="BT265" s="187" cm="1">
        <f t="array" ref="BT265">IFERROR(IF($X265=$X264,BT264,INDEX(Forecast_Capex_Input!AG$12:AG$286,$X265)),0)</f>
        <v>0.33</v>
      </c>
      <c r="BU265" s="165"/>
      <c r="BV265" s="215">
        <f t="shared" si="147"/>
        <v>0.15198283114682135</v>
      </c>
      <c r="BW265" s="215">
        <f t="shared" si="148"/>
        <v>0.16718111426150348</v>
      </c>
      <c r="BX265" s="215">
        <f t="shared" si="149"/>
        <v>0.2127759636055499</v>
      </c>
      <c r="BY265" s="215">
        <f t="shared" si="150"/>
        <v>0.48634505966982827</v>
      </c>
      <c r="BZ265" s="215">
        <f t="shared" si="151"/>
        <v>0.5015433427845104</v>
      </c>
      <c r="CA265" s="155">
        <f t="shared" si="179"/>
        <v>1.5198283114682134</v>
      </c>
      <c r="CB265" s="165"/>
      <c r="CC265" s="215">
        <f t="shared" ca="1" si="152"/>
        <v>0.15198283114682135</v>
      </c>
      <c r="CD265" s="215">
        <f t="shared" ca="1" si="153"/>
        <v>0.16718111426150348</v>
      </c>
      <c r="CE265" s="215">
        <f t="shared" ca="1" si="154"/>
        <v>0.2127759636055499</v>
      </c>
      <c r="CF265" s="215">
        <f t="shared" ca="1" si="155"/>
        <v>0.48634505966982827</v>
      </c>
      <c r="CG265" s="215">
        <f t="shared" ca="1" si="156"/>
        <v>0.5015433427845104</v>
      </c>
      <c r="CH265" s="155">
        <f t="shared" ca="1" si="180"/>
        <v>1.5198283114682134</v>
      </c>
      <c r="CI265" s="165"/>
      <c r="CJ265" s="215">
        <f t="shared" ca="1" si="157"/>
        <v>1.995329854185145E-2</v>
      </c>
      <c r="CK265" s="215">
        <f t="shared" ca="1" si="158"/>
        <v>2.1948628396036594E-2</v>
      </c>
      <c r="CL265" s="215">
        <f t="shared" ca="1" si="159"/>
        <v>2.7934617958592031E-2</v>
      </c>
      <c r="CM265" s="215">
        <f t="shared" ca="1" si="160"/>
        <v>6.3850555333924641E-2</v>
      </c>
      <c r="CN265" s="215">
        <f t="shared" ca="1" si="161"/>
        <v>6.5845885188109785E-2</v>
      </c>
      <c r="CO265" s="155">
        <f t="shared" ca="1" si="181"/>
        <v>0.1995329854185145</v>
      </c>
      <c r="CP265" s="165"/>
      <c r="CQ265" s="223">
        <f t="shared" ca="1" si="162"/>
        <v>2.808269966803674E-3</v>
      </c>
      <c r="CR265" s="223">
        <f t="shared" ca="1" si="163"/>
        <v>3.0890969634840412E-3</v>
      </c>
      <c r="CS265" s="223">
        <f t="shared" ca="1" si="164"/>
        <v>3.9315779535251437E-3</v>
      </c>
      <c r="CT265" s="223">
        <f t="shared" ca="1" si="165"/>
        <v>8.9864638937717563E-3</v>
      </c>
      <c r="CU265" s="223">
        <f t="shared" ca="1" si="166"/>
        <v>9.2672908904521244E-3</v>
      </c>
      <c r="CV265" s="155">
        <f t="shared" ca="1" si="182"/>
        <v>2.808269966803674E-2</v>
      </c>
      <c r="CW265" s="165"/>
      <c r="CX265" s="215">
        <f t="shared" ca="1" si="183"/>
        <v>0.17474439965547647</v>
      </c>
      <c r="CY265" s="215">
        <f t="shared" ca="1" si="167"/>
        <v>0.1922188396210241</v>
      </c>
      <c r="CZ265" s="215">
        <f t="shared" ca="1" si="168"/>
        <v>0.24464215951766707</v>
      </c>
      <c r="DA265" s="215">
        <f t="shared" ca="1" si="169"/>
        <v>0.55918207889752469</v>
      </c>
      <c r="DB265" s="215">
        <f t="shared" ca="1" si="170"/>
        <v>0.57665651886307223</v>
      </c>
      <c r="DC265" s="155">
        <f t="shared" ca="1" si="184"/>
        <v>1.7474439965547646</v>
      </c>
      <c r="DD265" s="165"/>
      <c r="DE265" s="188" t="b" cm="1">
        <f t="array" aca="1" ref="DE265" ca="1">OR($G265=Forecast_Capex_Input!$BF$8:$BF$10)</f>
        <v>0</v>
      </c>
      <c r="DF265" s="188" cm="1">
        <f t="array" aca="1" ref="DF265" ca="1">IFERROR(INDEX(Forecast_Capex_Input!BG$12:BG$286,$X265)
*(INDEX(Forecast_Capex_Input!$H$12:$H$286,$X265)=Repex),0)
*$DE265</f>
        <v>0</v>
      </c>
      <c r="DG265" s="188" cm="1">
        <f t="array" aca="1" ref="DG265" ca="1">IFERROR(INDEX(Forecast_Capex_Input!BH$12:BH$286,$X265)
*(INDEX(Forecast_Capex_Input!$H$12:$H$286,$X265)=Repex),0)
*$DE265</f>
        <v>0</v>
      </c>
      <c r="DH265" s="188" cm="1">
        <f t="array" aca="1" ref="DH265" ca="1">IFERROR(INDEX(Forecast_Capex_Input!BI$12:BI$286,$X265)
*(INDEX(Forecast_Capex_Input!$H$12:$H$286,$X265)=Repex),0)
*$DE265</f>
        <v>0</v>
      </c>
      <c r="DI265" s="188" cm="1">
        <f t="array" aca="1" ref="DI265" ca="1">IFERROR(INDEX(Forecast_Capex_Input!BJ$12:BJ$286,$X265)
*(INDEX(Forecast_Capex_Input!$H$12:$H$286,$X265)=Repex),0)
*$DE265</f>
        <v>0</v>
      </c>
      <c r="DJ265" s="188" cm="1">
        <f t="array" aca="1" ref="DJ265" ca="1">IFERROR(INDEX(Forecast_Capex_Input!BK$12:BK$286,$X265)
*(INDEX(Forecast_Capex_Input!$H$12:$H$286,$X265)=Repex),0)
*$DE265</f>
        <v>0</v>
      </c>
      <c r="DK265" s="188" cm="1">
        <f t="array" aca="1" ref="DK265" ca="1">IFERROR(INDEX(Forecast_Capex_Input!BL$12:BL$286,$X265)
*(INDEX(Forecast_Capex_Input!$H$12:$H$286,$X265)=Repex),0)
*$DE265</f>
        <v>0</v>
      </c>
      <c r="DL265" s="165"/>
      <c r="DM265" s="188" t="b" cm="1">
        <f t="array" aca="1" ref="DM265" ca="1">OR($G265=Forecast_Capex_Input!$BN$8:$BN$9)</f>
        <v>0</v>
      </c>
      <c r="DN265" s="188" cm="1">
        <f t="array" aca="1" ref="DN265" ca="1">IFERROR(INDEX(Forecast_Capex_Input!BO$12:BO$286,$X265)
*(INDEX(Forecast_Capex_Input!$H$12:$H$286,$X265)=Repex),0)
*$DM265</f>
        <v>0</v>
      </c>
      <c r="DO265" s="188" cm="1">
        <f t="array" aca="1" ref="DO265" ca="1">IFERROR(INDEX(Forecast_Capex_Input!BP$12:BP$286,$X265)
*(INDEX(Forecast_Capex_Input!$H$12:$H$286,$X265)=Repex),0)
*$DM265</f>
        <v>0</v>
      </c>
      <c r="DP265" s="188" cm="1">
        <f t="array" aca="1" ref="DP265" ca="1">IFERROR(INDEX(Forecast_Capex_Input!BQ$12:BQ$286,$X265)
*(INDEX(Forecast_Capex_Input!$H$12:$H$286,$X265)=Repex),0)
*$DM265</f>
        <v>0</v>
      </c>
      <c r="DQ265" s="188" cm="1">
        <f t="array" aca="1" ref="DQ265" ca="1">IFERROR(INDEX(Forecast_Capex_Input!BR$12:BR$286,$X265)
*(INDEX(Forecast_Capex_Input!$H$12:$H$286,$X265)=Repex),0)
*$DM265</f>
        <v>0</v>
      </c>
      <c r="DR265" s="188" cm="1">
        <f t="array" aca="1" ref="DR265" ca="1">IFERROR(INDEX(Forecast_Capex_Input!BS$12:BS$286,$X265)
*(INDEX(Forecast_Capex_Input!$H$12:$H$286,$X265)=Repex),0)
*$DM265</f>
        <v>0</v>
      </c>
      <c r="DS265" s="165"/>
      <c r="DT265" s="188" t="b" cm="1">
        <f t="array" aca="1" ref="DT265" ca="1">OR($G265=Forecast_Capex_Input!$BU$8:$BU$10)</f>
        <v>1</v>
      </c>
      <c r="DU265" s="188" cm="1">
        <f t="array" aca="1" ref="DU265" ca="1">IFERROR(INDEX(Forecast_Capex_Input!BV$12:BV$286,$X265)
*(INDEX(Forecast_Capex_Input!$H$12:$H$286,$X265)=Repex),0)
*$DT265</f>
        <v>0.55162241887905605</v>
      </c>
      <c r="DV265" s="188" cm="1">
        <f t="array" aca="1" ref="DV265" ca="1">IFERROR(INDEX(Forecast_Capex_Input!BW$12:BW$286,$X265)
*(INDEX(Forecast_Capex_Input!$H$12:$H$286,$X265)=Repex),0)
*$DT265</f>
        <v>0.36873156342182889</v>
      </c>
      <c r="DW265" s="188" cm="1">
        <f t="array" aca="1" ref="DW265" ca="1">IFERROR(INDEX(Forecast_Capex_Input!BX$12:BX$286,$X265)
*(INDEX(Forecast_Capex_Input!$H$12:$H$286,$X265)=Repex),0)
*$DT265</f>
        <v>5.3097345132743362E-2</v>
      </c>
      <c r="DX265" s="188" cm="1">
        <f t="array" aca="1" ref="DX265" ca="1">IFERROR(INDEX(Forecast_Capex_Input!BY$12:BY$286,$X265)
*(INDEX(Forecast_Capex_Input!$H$12:$H$286,$X265)=Repex),0)
*$DT265</f>
        <v>0</v>
      </c>
      <c r="DY265" s="188" cm="1">
        <f t="array" aca="1" ref="DY265" ca="1">IFERROR(INDEX(Forecast_Capex_Input!BZ$12:BZ$286,$X265)
*(INDEX(Forecast_Capex_Input!$H$12:$H$286,$X265)=Repex),0)
*$DT265</f>
        <v>0</v>
      </c>
      <c r="DZ265" s="188" cm="1">
        <f t="array" aca="1" ref="DZ265" ca="1">IFERROR(INDEX(Forecast_Capex_Input!CA$12:CA$286,$X265)
*(INDEX(Forecast_Capex_Input!$H$12:$H$286,$X265)=Repex),0)
*$DT265</f>
        <v>0</v>
      </c>
      <c r="EA265" s="188" cm="1">
        <f t="array" aca="1" ref="EA265" ca="1">IFERROR(INDEX(Forecast_Capex_Input!CB$12:CB$286,$X265)
*(INDEX(Forecast_Capex_Input!$H$12:$H$286,$X265)=Repex),0)
*$DT265</f>
        <v>2.6548672566371681E-2</v>
      </c>
      <c r="EB265" s="188" cm="1">
        <f t="array" aca="1" ref="EB265" ca="1">IFERROR(INDEX(Forecast_Capex_Input!CC$12:CC$286,$X265)
*(INDEX(Forecast_Capex_Input!$H$12:$H$286,$X265)=Repex),0)
*$DT265</f>
        <v>0</v>
      </c>
      <c r="EC265" s="165"/>
      <c r="ED265" s="226" t="str">
        <f t="shared" si="171"/>
        <v>N/A</v>
      </c>
      <c r="EE265" s="174" t="s">
        <v>15</v>
      </c>
    </row>
    <row r="266" spans="3:135" x14ac:dyDescent="0.2">
      <c r="C266" s="174">
        <f t="shared" si="172"/>
        <v>256</v>
      </c>
      <c r="D266" s="167" t="str" cm="1">
        <f t="array" ref="D266">IFERROR(INDEX(Forecast_Capex_Input!$D$12:$D$286,$X266),NA)</f>
        <v>BER Secondary Systems Renewal</v>
      </c>
      <c r="E266" s="172" t="b" cm="1">
        <f t="array" ref="E266">IF($X266=NA,NA,INDEX(Forecast_Capex_Input!$E$12:$E$286,$X266))</f>
        <v>1</v>
      </c>
      <c r="F266" s="167" t="str" cm="1">
        <f t="array" aca="1" ref="F266" ca="1">IFERROR(INDEX(General!$E$25:$E$26,$Y266),NA)</f>
        <v>Non-Labour</v>
      </c>
      <c r="G266" s="167" t="str" cm="1">
        <f t="array" aca="1" ref="G266" ca="1">IFERROR(INDEX(Forecast_Capex_Input!$AI$11:$BB$11,$AA266),NA)</f>
        <v>Business IT</v>
      </c>
      <c r="H266" s="189" cm="1">
        <f t="array" aca="1" ref="H266" ca="1">IFERROR(INDEX(Forecast_Capex_Input!$AI$12:$BB$286,$X266,$AA266),NA)</f>
        <v>2.6548672566371681E-2</v>
      </c>
      <c r="I266" s="199" t="str" cm="1">
        <f t="array" ref="I266">IFERROR(INDEX(Forecast_Capex_Input!$F$12:$F$286,$X266),NA)</f>
        <v>Replacement Expenditure</v>
      </c>
      <c r="J266" s="199" t="str" cm="1">
        <f t="array" ref="J266">IFERROR(INDEX(Forecast_Capex_Input!G$12:G$286,$X266),NA)</f>
        <v>Digital Infrastructure</v>
      </c>
      <c r="K266" s="199" t="str" cm="1">
        <f t="array" ref="K266">IFERROR(INDEX(Forecast_Capex_Input!H$12:H$286,$X266),NA)</f>
        <v>Repex</v>
      </c>
      <c r="L266" s="199" t="str" cm="1">
        <f t="array" ref="L266">IFERROR(INDEX(Forecast_Capex_Input!I$12:I$286,$X266),NA)</f>
        <v>N/A</v>
      </c>
      <c r="M266" s="199" t="str" cm="1">
        <f t="array" ref="M266">IFERROR(INDEX(Forecast_Capex_Input!J$12:J$286,$X266),NA)</f>
        <v>N/A</v>
      </c>
      <c r="N266" s="199" t="str" cm="1">
        <f t="array" ref="N266">IFERROR(INDEX(Forecast_Capex_Input!K$12:K$286,$X266),NA)</f>
        <v>DI - Protection systems</v>
      </c>
      <c r="O266" s="199" t="str" cm="1">
        <f t="array" ref="O266">IFERROR(INDEX(Forecast_Capex_Input!L$12:L$286,$X266),NA)</f>
        <v>DI - Safe and Reliable Network</v>
      </c>
      <c r="P266" s="199" t="str" cm="1">
        <f t="array" ref="P266">IFERROR(INDEX(Forecast_Capex_Input!M$12:M$286,$X266),NA)</f>
        <v>N/A</v>
      </c>
      <c r="Q266" s="172" t="str" cm="1">
        <f t="array" ref="Q266">IFERROR(INDEX(Forecast_Capex_Input!N$12:N$286,$X266),NA)</f>
        <v>No</v>
      </c>
      <c r="R266" s="265" cm="1">
        <f t="array" ref="R266">IFERROR(INDEX(Forecast_Capex_Input!O$12:O$286,$X266),0)</f>
        <v>0</v>
      </c>
      <c r="S266" s="172" t="str" cm="1">
        <f t="array" ref="S266">IFERROR(INDEX(Forecast_Capex_Input!P$12:P$286,$X266),0)</f>
        <v>Safety security &amp; reliability</v>
      </c>
      <c r="T266" s="199" t="str" cm="1">
        <f t="array" aca="1" ref="T266" ca="1">IFERROR(INDEX(General!$K$84:$K$103,$AA266),NA)</f>
        <v>Business IT (2018 onwards)</v>
      </c>
      <c r="U266" s="188" cm="1">
        <f t="array" aca="1" ref="U266" ca="1">IFERROR(
IF($F266=General!$E$25,INDEX(Forecast_Capex_Input!S$12:S$286,$X266),
INDEX(Forecast_Capex_Input!T$12:T$286,$X266)),0)</f>
        <v>0.78030644007519168</v>
      </c>
      <c r="V266" s="222" t="b">
        <f>IFERROR(INDEX(Overheads!$T$19:$T$26,MATCH($I266,Overheads!$E$19:$E$26,0)),FALSE)</f>
        <v>1</v>
      </c>
      <c r="W266" s="165"/>
      <c r="X266" s="174">
        <f>IFERROR(
IF(MATCH($C266,Forecast_Capex_Input!$CI$12:$CI$286,1)+1&gt;MAX(Forecast_Capex_Input!$C$12:$C$286),NA,
MATCH($C266,Forecast_Capex_Input!$CI$12:$CI$286,1)+1),1)</f>
        <v>100</v>
      </c>
      <c r="Y266" s="174" cm="1">
        <f t="array" aca="1" ref="Y266" ca="1">IFERROR(
IF(X265&lt;&gt;X266,1,
IF(COUNTIF(OFFSET(Y265,0,0,-INDEX(Forecast_Capex_Input!$CG$12:$CG$286,$X266)),Y265)=INDEX(Forecast_Capex_Input!$CG$12:$CG$286,$X266),Y265+1,Y265)),NA)</f>
        <v>2</v>
      </c>
      <c r="Z266" s="174" cm="1">
        <f t="array" ref="Z266">IFERROR($C266-IF($X266=1,1,INDEX(Forecast_Capex_Input!$CI$12:$CI$286,$X266-1))+1,NA)</f>
        <v>4</v>
      </c>
      <c r="AA266" s="174" cm="1">
        <f t="array" aca="1" ref="AA266" ca="1">IFERROR(IF(Y266=1,
INDEX(Forecast_Capex_Input!$AI$10:$BB$10,SMALL(IF(INDEX(Forecast_Capex_Input!$AI$12:$BB$286,$X266,0)&gt;0,COLUMN(Forecast_Capex_Input!$AI$10:$BB$10)-COLUMN(Forecast_Capex_Input!$AI$12)+1),ROWS(OFFSET(AA265,0,0,-$Z266)))),
OFFSET(AA265,-INDEX(Forecast_Capex_Input!$CG$12:$CG$286,$X266)+1,0)),NA)</f>
        <v>6</v>
      </c>
      <c r="AB266" s="174">
        <f t="shared" ca="1" si="141"/>
        <v>2</v>
      </c>
      <c r="AC266" s="222" t="b">
        <f t="shared" si="173"/>
        <v>0</v>
      </c>
      <c r="AD266" s="220" t="b">
        <v>0</v>
      </c>
      <c r="AE266" s="222" t="b">
        <f t="shared" si="142"/>
        <v>1</v>
      </c>
      <c r="AF266" s="165"/>
      <c r="AG266" s="215">
        <v>9.4009998647518363E-3</v>
      </c>
      <c r="AH266" s="215">
        <v>8.5463635134107596E-3</v>
      </c>
      <c r="AI266" s="215">
        <v>4.2731817567053798E-3</v>
      </c>
      <c r="AJ266" s="215">
        <v>9.4009998647518363E-3</v>
      </c>
      <c r="AK266" s="215">
        <v>9.8283180404223729E-3</v>
      </c>
      <c r="AL266" s="155">
        <v>4.1449863040042181E-2</v>
      </c>
      <c r="AM266" s="165"/>
      <c r="AN266" s="215" cm="1">
        <f t="array" aca="1" ref="AN266" ca="1">IFERROR(INDEX(General!O$33:O$34,$AB266)
*AG266,0)</f>
        <v>9.4009998647518363E-3</v>
      </c>
      <c r="AO266" s="215" cm="1">
        <f t="array" aca="1" ref="AO266" ca="1">IFERROR(INDEX(General!P$33:P$34,$AB266)
*AH266,0)</f>
        <v>8.5463635134107596E-3</v>
      </c>
      <c r="AP266" s="215" cm="1">
        <f t="array" aca="1" ref="AP266" ca="1">IFERROR(INDEX(General!Q$33:Q$34,$AB266)
*AI266,0)</f>
        <v>4.2731817567053798E-3</v>
      </c>
      <c r="AQ266" s="215" cm="1">
        <f t="array" aca="1" ref="AQ266" ca="1">IFERROR(INDEX(General!R$33:R$34,$AB266)
*AJ266,0)</f>
        <v>9.4009998647518363E-3</v>
      </c>
      <c r="AR266" s="215" cm="1">
        <f t="array" aca="1" ref="AR266" ca="1">IFERROR(INDEX(General!S$33:S$34,$AB266)
*AK266,0)</f>
        <v>9.8283180404223729E-3</v>
      </c>
      <c r="AS266" s="155">
        <f t="shared" ca="1" si="174"/>
        <v>4.1449863040042181E-2</v>
      </c>
      <c r="AT266" s="165"/>
      <c r="AU266" s="215">
        <f ca="1">IF($AE266=FALSE,AN266*Overheads!$R$24*$V266,
IFERROR(Overheads!$O$49*$V266*AN266,0)
+IFERROR(Overheads!Q$59*$V266*(AN266/Overheads!Q$68),0))</f>
        <v>1.3167641647397854E-3</v>
      </c>
      <c r="AV266" s="215">
        <f ca="1">IF($AE266=FALSE,AO266*Overheads!$R$24*$V266,
IFERROR(Overheads!$O$49*$V266*AO266,0)
+IFERROR(Overheads!R$59*$V266*(AO266/Overheads!R$68),0))</f>
        <v>1.0200122495442553E-3</v>
      </c>
      <c r="AW266" s="215">
        <f ca="1">IF($AE266=FALSE,AP266*Overheads!$R$24*$V266,
IFERROR(Overheads!$O$49*$V266*AP266,0)
+IFERROR(Overheads!S$59*$V266*(AP266/Overheads!S$68),0))</f>
        <v>5.556894721228618E-4</v>
      </c>
      <c r="AX266" s="215">
        <f ca="1">IF($AE266=FALSE,AQ266*Overheads!$R$24*$V266,
IFERROR(Overheads!$O$49*$V266*AQ266,0)
+IFERROR(Overheads!T$59*$V266*(AQ266/Overheads!T$68),0))</f>
        <v>1.3470790366604628E-3</v>
      </c>
      <c r="AY266" s="215">
        <f ca="1">IF($AE266=FALSE,AR266*Overheads!$R$24*$V266,
IFERROR(Overheads!$O$49*$V266*AR266,0)
+IFERROR(Overheads!U$59*$V266*(AR266/Overheads!U$68),0))</f>
        <v>1.2022637701648484E-3</v>
      </c>
      <c r="AZ266" s="155">
        <f t="shared" ca="1" si="175"/>
        <v>5.4418086932322141E-3</v>
      </c>
      <c r="BA266" s="165"/>
      <c r="BB266" s="215">
        <f ca="1">IF($AE266=FALSE,AN266*Overheads!$S$25,
IFERROR(Overheads!$O$50*AN266,0)
+IFERROR(Overheads!Q$60*(AN266/Overheads!Q$66),0))</f>
        <v>1.7672760109809654E-4</v>
      </c>
      <c r="BC266" s="215">
        <f ca="1">IF($AE266=FALSE,AO266*Overheads!$S$25,
IFERROR(Overheads!$O$50*AO266,0)
+IFERROR(Overheads!R$60*(AO266/Overheads!R$66),0))</f>
        <v>1.4419938901511756E-4</v>
      </c>
      <c r="BD266" s="215">
        <f ca="1">IF($AE266=FALSE,AP266*Overheads!$S$25,
IFERROR(Overheads!$O$50*AP266,0)
+IFERROR(Overheads!S$60*(AP266/Overheads!S$66),0))</f>
        <v>7.8428416239357911E-5</v>
      </c>
      <c r="BE266" s="215">
        <f ca="1">IF($AE266=FALSE,AQ266*Overheads!$S$25,
IFERROR(Overheads!$O$50*AQ266,0)
+IFERROR(Overheads!T$60*(AQ266/Overheads!T$66),0))</f>
        <v>1.9056580786136487E-4</v>
      </c>
      <c r="BF266" s="215">
        <f ca="1">IF($AE266=FALSE,AR266*Overheads!$S$25,
IFERROR(Overheads!$O$50*AR266,0)
+IFERROR(Overheads!U$60*(AR266/Overheads!U$66),0))</f>
        <v>1.7597059491433786E-4</v>
      </c>
      <c r="BG266" s="155">
        <f t="shared" ca="1" si="176"/>
        <v>7.6589180912827479E-4</v>
      </c>
      <c r="BH266" s="165"/>
      <c r="BI266" s="215">
        <f t="shared" ca="1" si="177"/>
        <v>1.0894491630589719E-2</v>
      </c>
      <c r="BJ266" s="215">
        <f t="shared" ca="1" si="143"/>
        <v>9.7105751519701335E-3</v>
      </c>
      <c r="BK266" s="215">
        <f t="shared" ca="1" si="144"/>
        <v>4.9072996450675995E-3</v>
      </c>
      <c r="BL266" s="215">
        <f t="shared" ca="1" si="145"/>
        <v>1.0938644709273663E-2</v>
      </c>
      <c r="BM266" s="215">
        <f t="shared" ca="1" si="146"/>
        <v>1.1206552405501559E-2</v>
      </c>
      <c r="BN266" s="155">
        <f t="shared" ca="1" si="178"/>
        <v>4.7657563542402671E-2</v>
      </c>
      <c r="BO266" s="165"/>
      <c r="BP266" s="187" cm="1">
        <f t="array" ref="BP266">IFERROR(IF($X266=$X265,BP265,INDEX(Forecast_Capex_Input!AC$12:AC$286,$X266)),0)</f>
        <v>0.1</v>
      </c>
      <c r="BQ266" s="187" cm="1">
        <f t="array" ref="BQ266">IFERROR(IF($X266=$X265,BQ265,INDEX(Forecast_Capex_Input!AD$12:AD$286,$X266)),0)</f>
        <v>0.11</v>
      </c>
      <c r="BR266" s="187" cm="1">
        <f t="array" ref="BR266">IFERROR(IF($X266=$X265,BR265,INDEX(Forecast_Capex_Input!AE$12:AE$286,$X266)),0)</f>
        <v>0.14000000000000001</v>
      </c>
      <c r="BS266" s="187" cm="1">
        <f t="array" ref="BS266">IFERROR(IF($X266=$X265,BS265,INDEX(Forecast_Capex_Input!AF$12:AF$286,$X266)),0)</f>
        <v>0.32</v>
      </c>
      <c r="BT266" s="187" cm="1">
        <f t="array" ref="BT266">IFERROR(IF($X266=$X265,BT265,INDEX(Forecast_Capex_Input!AG$12:AG$286,$X266)),0)</f>
        <v>0.33</v>
      </c>
      <c r="BU266" s="165"/>
      <c r="BV266" s="215">
        <f t="shared" si="147"/>
        <v>4.1449863040042183E-3</v>
      </c>
      <c r="BW266" s="215">
        <f t="shared" si="148"/>
        <v>4.5594849344046404E-3</v>
      </c>
      <c r="BX266" s="215">
        <f t="shared" si="149"/>
        <v>5.8029808256059058E-3</v>
      </c>
      <c r="BY266" s="215">
        <f t="shared" si="150"/>
        <v>1.3263956172813498E-2</v>
      </c>
      <c r="BZ266" s="215">
        <f t="shared" si="151"/>
        <v>1.367845480321392E-2</v>
      </c>
      <c r="CA266" s="155">
        <f t="shared" si="179"/>
        <v>4.1449863040042181E-2</v>
      </c>
      <c r="CB266" s="165"/>
      <c r="CC266" s="215">
        <f t="shared" ca="1" si="152"/>
        <v>4.1449863040042183E-3</v>
      </c>
      <c r="CD266" s="215">
        <f t="shared" ca="1" si="153"/>
        <v>4.5594849344046404E-3</v>
      </c>
      <c r="CE266" s="215">
        <f t="shared" ca="1" si="154"/>
        <v>5.8029808256059058E-3</v>
      </c>
      <c r="CF266" s="215">
        <f t="shared" ca="1" si="155"/>
        <v>1.3263956172813498E-2</v>
      </c>
      <c r="CG266" s="215">
        <f t="shared" ca="1" si="156"/>
        <v>1.367845480321392E-2</v>
      </c>
      <c r="CH266" s="155">
        <f t="shared" ca="1" si="180"/>
        <v>4.1449863040042181E-2</v>
      </c>
      <c r="CI266" s="165"/>
      <c r="CJ266" s="215">
        <f t="shared" ca="1" si="157"/>
        <v>5.4418086932322138E-4</v>
      </c>
      <c r="CK266" s="215">
        <f t="shared" ca="1" si="158"/>
        <v>5.985989562555436E-4</v>
      </c>
      <c r="CL266" s="215">
        <f t="shared" ca="1" si="159"/>
        <v>7.6185321705251002E-4</v>
      </c>
      <c r="CM266" s="215">
        <f t="shared" ca="1" si="160"/>
        <v>1.7413787818343085E-3</v>
      </c>
      <c r="CN266" s="215">
        <f t="shared" ca="1" si="161"/>
        <v>1.7957968687666308E-3</v>
      </c>
      <c r="CO266" s="155">
        <f t="shared" ca="1" si="181"/>
        <v>5.4418086932322141E-3</v>
      </c>
      <c r="CP266" s="165"/>
      <c r="CQ266" s="223">
        <f t="shared" ca="1" si="162"/>
        <v>7.6589180912827479E-5</v>
      </c>
      <c r="CR266" s="223">
        <f t="shared" ca="1" si="163"/>
        <v>8.4248099004110232E-5</v>
      </c>
      <c r="CS266" s="223">
        <f t="shared" ca="1" si="164"/>
        <v>1.0722485327795848E-4</v>
      </c>
      <c r="CT266" s="223">
        <f t="shared" ca="1" si="165"/>
        <v>2.4508537892104794E-4</v>
      </c>
      <c r="CU266" s="223">
        <f t="shared" ca="1" si="166"/>
        <v>2.527442970123307E-4</v>
      </c>
      <c r="CV266" s="155">
        <f t="shared" ca="1" si="182"/>
        <v>7.6589180912827479E-4</v>
      </c>
      <c r="CW266" s="165"/>
      <c r="CX266" s="215">
        <f t="shared" ca="1" si="183"/>
        <v>4.7657563542402668E-3</v>
      </c>
      <c r="CY266" s="215">
        <f t="shared" ca="1" si="167"/>
        <v>5.2423319896642935E-3</v>
      </c>
      <c r="CZ266" s="215">
        <f t="shared" ca="1" si="168"/>
        <v>6.6720588959363744E-3</v>
      </c>
      <c r="DA266" s="215">
        <f t="shared" ca="1" si="169"/>
        <v>1.5250420333568855E-2</v>
      </c>
      <c r="DB266" s="215">
        <f t="shared" ca="1" si="170"/>
        <v>1.5726995968992883E-2</v>
      </c>
      <c r="DC266" s="155">
        <f t="shared" ca="1" si="184"/>
        <v>4.7657563542402678E-2</v>
      </c>
      <c r="DD266" s="165"/>
      <c r="DE266" s="188" t="b" cm="1">
        <f t="array" aca="1" ref="DE266" ca="1">OR($G266=Forecast_Capex_Input!$BF$8:$BF$10)</f>
        <v>0</v>
      </c>
      <c r="DF266" s="188" cm="1">
        <f t="array" aca="1" ref="DF266" ca="1">IFERROR(INDEX(Forecast_Capex_Input!BG$12:BG$286,$X266)
*(INDEX(Forecast_Capex_Input!$H$12:$H$286,$X266)=Repex),0)
*$DE266</f>
        <v>0</v>
      </c>
      <c r="DG266" s="188" cm="1">
        <f t="array" aca="1" ref="DG266" ca="1">IFERROR(INDEX(Forecast_Capex_Input!BH$12:BH$286,$X266)
*(INDEX(Forecast_Capex_Input!$H$12:$H$286,$X266)=Repex),0)
*$DE266</f>
        <v>0</v>
      </c>
      <c r="DH266" s="188" cm="1">
        <f t="array" aca="1" ref="DH266" ca="1">IFERROR(INDEX(Forecast_Capex_Input!BI$12:BI$286,$X266)
*(INDEX(Forecast_Capex_Input!$H$12:$H$286,$X266)=Repex),0)
*$DE266</f>
        <v>0</v>
      </c>
      <c r="DI266" s="188" cm="1">
        <f t="array" aca="1" ref="DI266" ca="1">IFERROR(INDEX(Forecast_Capex_Input!BJ$12:BJ$286,$X266)
*(INDEX(Forecast_Capex_Input!$H$12:$H$286,$X266)=Repex),0)
*$DE266</f>
        <v>0</v>
      </c>
      <c r="DJ266" s="188" cm="1">
        <f t="array" aca="1" ref="DJ266" ca="1">IFERROR(INDEX(Forecast_Capex_Input!BK$12:BK$286,$X266)
*(INDEX(Forecast_Capex_Input!$H$12:$H$286,$X266)=Repex),0)
*$DE266</f>
        <v>0</v>
      </c>
      <c r="DK266" s="188" cm="1">
        <f t="array" aca="1" ref="DK266" ca="1">IFERROR(INDEX(Forecast_Capex_Input!BL$12:BL$286,$X266)
*(INDEX(Forecast_Capex_Input!$H$12:$H$286,$X266)=Repex),0)
*$DE266</f>
        <v>0</v>
      </c>
      <c r="DL266" s="165"/>
      <c r="DM266" s="188" t="b" cm="1">
        <f t="array" aca="1" ref="DM266" ca="1">OR($G266=Forecast_Capex_Input!$BN$8:$BN$9)</f>
        <v>0</v>
      </c>
      <c r="DN266" s="188" cm="1">
        <f t="array" aca="1" ref="DN266" ca="1">IFERROR(INDEX(Forecast_Capex_Input!BO$12:BO$286,$X266)
*(INDEX(Forecast_Capex_Input!$H$12:$H$286,$X266)=Repex),0)
*$DM266</f>
        <v>0</v>
      </c>
      <c r="DO266" s="188" cm="1">
        <f t="array" aca="1" ref="DO266" ca="1">IFERROR(INDEX(Forecast_Capex_Input!BP$12:BP$286,$X266)
*(INDEX(Forecast_Capex_Input!$H$12:$H$286,$X266)=Repex),0)
*$DM266</f>
        <v>0</v>
      </c>
      <c r="DP266" s="188" cm="1">
        <f t="array" aca="1" ref="DP266" ca="1">IFERROR(INDEX(Forecast_Capex_Input!BQ$12:BQ$286,$X266)
*(INDEX(Forecast_Capex_Input!$H$12:$H$286,$X266)=Repex),0)
*$DM266</f>
        <v>0</v>
      </c>
      <c r="DQ266" s="188" cm="1">
        <f t="array" aca="1" ref="DQ266" ca="1">IFERROR(INDEX(Forecast_Capex_Input!BR$12:BR$286,$X266)
*(INDEX(Forecast_Capex_Input!$H$12:$H$286,$X266)=Repex),0)
*$DM266</f>
        <v>0</v>
      </c>
      <c r="DR266" s="188" cm="1">
        <f t="array" aca="1" ref="DR266" ca="1">IFERROR(INDEX(Forecast_Capex_Input!BS$12:BS$286,$X266)
*(INDEX(Forecast_Capex_Input!$H$12:$H$286,$X266)=Repex),0)
*$DM266</f>
        <v>0</v>
      </c>
      <c r="DS266" s="165"/>
      <c r="DT266" s="188" t="b" cm="1">
        <f t="array" aca="1" ref="DT266" ca="1">OR($G266=Forecast_Capex_Input!$BU$8:$BU$10)</f>
        <v>1</v>
      </c>
      <c r="DU266" s="188" cm="1">
        <f t="array" aca="1" ref="DU266" ca="1">IFERROR(INDEX(Forecast_Capex_Input!BV$12:BV$286,$X266)
*(INDEX(Forecast_Capex_Input!$H$12:$H$286,$X266)=Repex),0)
*$DT266</f>
        <v>0.55162241887905605</v>
      </c>
      <c r="DV266" s="188" cm="1">
        <f t="array" aca="1" ref="DV266" ca="1">IFERROR(INDEX(Forecast_Capex_Input!BW$12:BW$286,$X266)
*(INDEX(Forecast_Capex_Input!$H$12:$H$286,$X266)=Repex),0)
*$DT266</f>
        <v>0.36873156342182889</v>
      </c>
      <c r="DW266" s="188" cm="1">
        <f t="array" aca="1" ref="DW266" ca="1">IFERROR(INDEX(Forecast_Capex_Input!BX$12:BX$286,$X266)
*(INDEX(Forecast_Capex_Input!$H$12:$H$286,$X266)=Repex),0)
*$DT266</f>
        <v>5.3097345132743362E-2</v>
      </c>
      <c r="DX266" s="188" cm="1">
        <f t="array" aca="1" ref="DX266" ca="1">IFERROR(INDEX(Forecast_Capex_Input!BY$12:BY$286,$X266)
*(INDEX(Forecast_Capex_Input!$H$12:$H$286,$X266)=Repex),0)
*$DT266</f>
        <v>0</v>
      </c>
      <c r="DY266" s="188" cm="1">
        <f t="array" aca="1" ref="DY266" ca="1">IFERROR(INDEX(Forecast_Capex_Input!BZ$12:BZ$286,$X266)
*(INDEX(Forecast_Capex_Input!$H$12:$H$286,$X266)=Repex),0)
*$DT266</f>
        <v>0</v>
      </c>
      <c r="DZ266" s="188" cm="1">
        <f t="array" aca="1" ref="DZ266" ca="1">IFERROR(INDEX(Forecast_Capex_Input!CA$12:CA$286,$X266)
*(INDEX(Forecast_Capex_Input!$H$12:$H$286,$X266)=Repex),0)
*$DT266</f>
        <v>0</v>
      </c>
      <c r="EA266" s="188" cm="1">
        <f t="array" aca="1" ref="EA266" ca="1">IFERROR(INDEX(Forecast_Capex_Input!CB$12:CB$286,$X266)
*(INDEX(Forecast_Capex_Input!$H$12:$H$286,$X266)=Repex),0)
*$DT266</f>
        <v>2.6548672566371681E-2</v>
      </c>
      <c r="EB266" s="188" cm="1">
        <f t="array" aca="1" ref="EB266" ca="1">IFERROR(INDEX(Forecast_Capex_Input!CC$12:CC$286,$X266)
*(INDEX(Forecast_Capex_Input!$H$12:$H$286,$X266)=Repex),0)
*$DT266</f>
        <v>0</v>
      </c>
      <c r="EC266" s="165"/>
      <c r="ED266" s="226" t="str">
        <f t="shared" si="171"/>
        <v>N/A</v>
      </c>
      <c r="EE266" s="174" t="s">
        <v>15</v>
      </c>
    </row>
    <row r="267" spans="3:135" x14ac:dyDescent="0.2">
      <c r="C267" s="174">
        <f t="shared" si="172"/>
        <v>257</v>
      </c>
      <c r="D267" s="167" t="str" cm="1">
        <f t="array" ref="D267">IFERROR(INDEX(Forecast_Capex_Input!$D$12:$D$286,$X267),NA)</f>
        <v>BRG Secondary Systems Renewal</v>
      </c>
      <c r="E267" s="172" t="b" cm="1">
        <f t="array" ref="E267">IF($X267=NA,NA,INDEX(Forecast_Capex_Input!$E$12:$E$286,$X267))</f>
        <v>1</v>
      </c>
      <c r="F267" s="167" t="str" cm="1">
        <f t="array" aca="1" ref="F267" ca="1">IFERROR(INDEX(General!$E$25:$E$26,$Y267),NA)</f>
        <v>Labour</v>
      </c>
      <c r="G267" s="167" t="str" cm="1">
        <f t="array" aca="1" ref="G267" ca="1">IFERROR(INDEX(Forecast_Capex_Input!$AI$11:$BB$11,$AA267),NA)</f>
        <v>Secondary Systems</v>
      </c>
      <c r="H267" s="189" cm="1">
        <f t="array" aca="1" ref="H267" ca="1">IFERROR(INDEX(Forecast_Capex_Input!$AI$12:$BB$286,$X267,$AA267),NA)</f>
        <v>0.89830508474576265</v>
      </c>
      <c r="I267" s="199" t="str" cm="1">
        <f t="array" ref="I267">IFERROR(INDEX(Forecast_Capex_Input!$F$12:$F$286,$X267),NA)</f>
        <v>Replacement Expenditure</v>
      </c>
      <c r="J267" s="199" t="str" cm="1">
        <f t="array" ref="J267">IFERROR(INDEX(Forecast_Capex_Input!G$12:G$286,$X267),NA)</f>
        <v>Digital Infrastructure</v>
      </c>
      <c r="K267" s="199" t="str" cm="1">
        <f t="array" ref="K267">IFERROR(INDEX(Forecast_Capex_Input!H$12:H$286,$X267),NA)</f>
        <v>Repex</v>
      </c>
      <c r="L267" s="199" t="str" cm="1">
        <f t="array" ref="L267">IFERROR(INDEX(Forecast_Capex_Input!I$12:I$286,$X267),NA)</f>
        <v>N/A</v>
      </c>
      <c r="M267" s="199" t="str" cm="1">
        <f t="array" ref="M267">IFERROR(INDEX(Forecast_Capex_Input!J$12:J$286,$X267),NA)</f>
        <v>N/A</v>
      </c>
      <c r="N267" s="199" t="str" cm="1">
        <f t="array" ref="N267">IFERROR(INDEX(Forecast_Capex_Input!K$12:K$286,$X267),NA)</f>
        <v>DI - Protection systems</v>
      </c>
      <c r="O267" s="199" t="str" cm="1">
        <f t="array" ref="O267">IFERROR(INDEX(Forecast_Capex_Input!L$12:L$286,$X267),NA)</f>
        <v>DI - Safe and Reliable Network</v>
      </c>
      <c r="P267" s="199" t="str" cm="1">
        <f t="array" ref="P267">IFERROR(INDEX(Forecast_Capex_Input!M$12:M$286,$X267),NA)</f>
        <v>N/A</v>
      </c>
      <c r="Q267" s="172" t="str" cm="1">
        <f t="array" ref="Q267">IFERROR(INDEX(Forecast_Capex_Input!N$12:N$286,$X267),NA)</f>
        <v>No</v>
      </c>
      <c r="R267" s="265" cm="1">
        <f t="array" ref="R267">IFERROR(INDEX(Forecast_Capex_Input!O$12:O$286,$X267),0)</f>
        <v>0</v>
      </c>
      <c r="S267" s="172" t="str" cm="1">
        <f t="array" ref="S267">IFERROR(INDEX(Forecast_Capex_Input!P$12:P$286,$X267),0)</f>
        <v>Safety security &amp; reliability</v>
      </c>
      <c r="T267" s="199" t="str" cm="1">
        <f t="array" aca="1" ref="T267" ca="1">IFERROR(INDEX(General!$K$84:$K$103,$AA267),NA)</f>
        <v>Secondary Systems (2018-23)</v>
      </c>
      <c r="U267" s="188" cm="1">
        <f t="array" aca="1" ref="U267" ca="1">IFERROR(
IF($F267=General!$E$25,INDEX(Forecast_Capex_Input!S$12:S$286,$X267),
INDEX(Forecast_Capex_Input!T$12:T$286,$X267)),0)</f>
        <v>0.2061645990420953</v>
      </c>
      <c r="V267" s="222" t="b">
        <f>IFERROR(INDEX(Overheads!$T$19:$T$26,MATCH($I267,Overheads!$E$19:$E$26,0)),FALSE)</f>
        <v>1</v>
      </c>
      <c r="W267" s="165"/>
      <c r="X267" s="174">
        <f>IFERROR(
IF(MATCH($C267,Forecast_Capex_Input!$CI$12:$CI$286,1)+1&gt;MAX(Forecast_Capex_Input!$C$12:$C$286),NA,
MATCH($C267,Forecast_Capex_Input!$CI$12:$CI$286,1)+1),1)</f>
        <v>101</v>
      </c>
      <c r="Y267" s="174" cm="1">
        <f t="array" aca="1" ref="Y267" ca="1">IFERROR(
IF(X266&lt;&gt;X267,1,
IF(COUNTIF(OFFSET(Y266,0,0,-INDEX(Forecast_Capex_Input!$CG$12:$CG$286,$X267)),Y266)=INDEX(Forecast_Capex_Input!$CG$12:$CG$286,$X267),Y266+1,Y266)),NA)</f>
        <v>1</v>
      </c>
      <c r="Z267" s="174" cm="1">
        <f t="array" ref="Z267">IFERROR($C267-IF($X267=1,1,INDEX(Forecast_Capex_Input!$CI$12:$CI$286,$X267-1))+1,NA)</f>
        <v>1</v>
      </c>
      <c r="AA267" s="174" cm="1">
        <f t="array" aca="1" ref="AA267" ca="1">IFERROR(IF(Y267=1,
INDEX(Forecast_Capex_Input!$AI$10:$BB$10,SMALL(IF(INDEX(Forecast_Capex_Input!$AI$12:$BB$286,$X267,0)&gt;0,COLUMN(Forecast_Capex_Input!$AI$10:$BB$10)-COLUMN(Forecast_Capex_Input!$AI$12)+1),ROWS(OFFSET(AA266,0,0,-$Z267)))),
OFFSET(AA266,-INDEX(Forecast_Capex_Input!$CG$12:$CG$286,$X267)+1,0)),NA)</f>
        <v>4</v>
      </c>
      <c r="AB267" s="174">
        <f t="shared" ref="AB267:AB330" ca="1" si="185">IFERROR(
MATCH($F267,Esc_Category_List,0),NA)</f>
        <v>1</v>
      </c>
      <c r="AC267" s="222" t="b">
        <f t="shared" si="173"/>
        <v>0</v>
      </c>
      <c r="AD267" s="220" t="b">
        <v>0</v>
      </c>
      <c r="AE267" s="222" t="b">
        <f t="shared" ref="AE267:AE330" si="186">AND(NOT(AND(AC267,NOT(Inc_NCIPAP))),
NOT(AND(AD267,NOT(Inc_CP))))</f>
        <v>1</v>
      </c>
      <c r="AF267" s="165"/>
      <c r="AG267" s="215">
        <v>3.0613988437078087E-2</v>
      </c>
      <c r="AH267" s="215">
        <v>2.7830898579161902E-2</v>
      </c>
      <c r="AI267" s="215">
        <v>1.3915449289580951E-2</v>
      </c>
      <c r="AJ267" s="215">
        <v>3.0613988437078087E-2</v>
      </c>
      <c r="AK267" s="215">
        <v>3.2005533366036183E-2</v>
      </c>
      <c r="AL267" s="155">
        <v>0.1349798581089352</v>
      </c>
      <c r="AM267" s="165"/>
      <c r="AN267" s="215" cm="1">
        <f t="array" aca="1" ref="AN267" ca="1">IFERROR(INDEX(General!O$33:O$34,$AB267)
*AG267,0)</f>
        <v>3.056435291946457E-2</v>
      </c>
      <c r="AO267" s="215" cm="1">
        <f t="array" aca="1" ref="AO267" ca="1">IFERROR(INDEX(General!P$33:P$34,$AB267)
*AH267,0)</f>
        <v>2.799828815620756E-2</v>
      </c>
      <c r="AP267" s="215" cm="1">
        <f t="array" aca="1" ref="AP267" ca="1">IFERROR(INDEX(General!Q$33:Q$34,$AB267)
*AI267,0)</f>
        <v>1.412519008286737E-2</v>
      </c>
      <c r="AQ267" s="215" cm="1">
        <f t="array" aca="1" ref="AQ267" ca="1">IFERROR(INDEX(General!R$33:R$34,$AB267)
*AJ267,0)</f>
        <v>3.1331307469692662E-2</v>
      </c>
      <c r="AR267" s="215" cm="1">
        <f t="array" aca="1" ref="AR267" ca="1">IFERROR(INDEX(General!S$33:S$34,$AB267)
*AK267,0)</f>
        <v>3.2956938916761033E-2</v>
      </c>
      <c r="AS267" s="155">
        <f t="shared" ca="1" si="174"/>
        <v>0.13697607754499319</v>
      </c>
      <c r="AT267" s="165"/>
      <c r="AU267" s="215">
        <f ca="1">IF($AE267=FALSE,AN267*Overheads!$R$24*$V267,
IFERROR(Overheads!$O$49*$V267*AN267,0)
+IFERROR(Overheads!Q$59*$V267*(AN267/Overheads!Q$68),0))</f>
        <v>4.2810387428798445E-3</v>
      </c>
      <c r="AV267" s="215">
        <f ca="1">IF($AE267=FALSE,AO267*Overheads!$R$24*$V267,
IFERROR(Overheads!$O$49*$V267*AO267,0)
+IFERROR(Overheads!R$59*$V267*(AO267/Overheads!R$68),0))</f>
        <v>3.3416080232005173E-3</v>
      </c>
      <c r="AW267" s="215">
        <f ca="1">IF($AE267=FALSE,AP267*Overheads!$R$24*$V267,
IFERROR(Overheads!$O$49*$V267*AP267,0)
+IFERROR(Overheads!S$59*$V267*(AP267/Overheads!S$68),0))</f>
        <v>1.8368559700197244E-3</v>
      </c>
      <c r="AX267" s="215">
        <f ca="1">IF($AE267=FALSE,AQ267*Overheads!$R$24*$V267,
IFERROR(Overheads!$O$49*$V267*AQ267,0)
+IFERROR(Overheads!T$59*$V267*(AQ267/Overheads!T$68),0))</f>
        <v>4.4894955952326761E-3</v>
      </c>
      <c r="AY267" s="215">
        <f ca="1">IF($AE267=FALSE,AR267*Overheads!$R$24*$V267,
IFERROR(Overheads!$O$49*$V267*AR267,0)
+IFERROR(Overheads!U$59*$V267*(AR267/Overheads!U$68),0))</f>
        <v>4.0315070668444641E-3</v>
      </c>
      <c r="AZ267" s="155">
        <f t="shared" ca="1" si="175"/>
        <v>1.7980505398177225E-2</v>
      </c>
      <c r="BA267" s="165"/>
      <c r="BB267" s="215">
        <f ca="1">IF($AE267=FALSE,AN267*Overheads!$S$25,
IFERROR(Overheads!$O$50*AN267,0)
+IFERROR(Overheads!Q$60*(AN267/Overheads!Q$66),0))</f>
        <v>5.7457343349458343E-4</v>
      </c>
      <c r="BC267" s="215">
        <f ca="1">IF($AE267=FALSE,AO267*Overheads!$S$25,
IFERROR(Overheads!$O$50*AO267,0)
+IFERROR(Overheads!R$60*(AO267/Overheads!R$66),0))</f>
        <v>4.7240396915706155E-4</v>
      </c>
      <c r="BD267" s="215">
        <f ca="1">IF($AE267=FALSE,AP267*Overheads!$S$25,
IFERROR(Overheads!$O$50*AP267,0)
+IFERROR(Overheads!S$60*(AP267/Overheads!S$66),0))</f>
        <v>2.59248576436238E-4</v>
      </c>
      <c r="BE267" s="215">
        <f ca="1">IF($AE267=FALSE,AQ267*Overheads!$S$25,
IFERROR(Overheads!$O$50*AQ267,0)
+IFERROR(Overheads!T$60*(AQ267/Overheads!T$66),0))</f>
        <v>6.3511073345520243E-4</v>
      </c>
      <c r="BF267" s="215">
        <f ca="1">IF($AE267=FALSE,AR267*Overheads!$S$25,
IFERROR(Overheads!$O$50*AR267,0)
+IFERROR(Overheads!U$60*(AR267/Overheads!U$66),0))</f>
        <v>5.9007575089508409E-4</v>
      </c>
      <c r="BG267" s="155">
        <f t="shared" ca="1" si="176"/>
        <v>2.5314124634381696E-3</v>
      </c>
      <c r="BH267" s="165"/>
      <c r="BI267" s="215">
        <f t="shared" ca="1" si="177"/>
        <v>3.5419965095838994E-2</v>
      </c>
      <c r="BJ267" s="215">
        <f t="shared" ref="BJ267:BJ330" ca="1" si="187">SUM(AO267,AV267,BC267)</f>
        <v>3.1812300148565141E-2</v>
      </c>
      <c r="BK267" s="215">
        <f t="shared" ref="BK267:BK330" ca="1" si="188">SUM(AP267,AW267,BD267)</f>
        <v>1.6221294629323334E-2</v>
      </c>
      <c r="BL267" s="215">
        <f t="shared" ref="BL267:BL330" ca="1" si="189">SUM(AQ267,AX267,BE267)</f>
        <v>3.6455913798380542E-2</v>
      </c>
      <c r="BM267" s="215">
        <f t="shared" ref="BM267:BM330" ca="1" si="190">SUM(AR267,AY267,BF267)</f>
        <v>3.7578521734500582E-2</v>
      </c>
      <c r="BN267" s="155">
        <f t="shared" ca="1" si="178"/>
        <v>0.15748799540660857</v>
      </c>
      <c r="BO267" s="165"/>
      <c r="BP267" s="187" cm="1">
        <f t="array" ref="BP267">IFERROR(IF($X267=$X266,BP266,INDEX(Forecast_Capex_Input!AC$12:AC$286,$X267)),0)</f>
        <v>0.1</v>
      </c>
      <c r="BQ267" s="187" cm="1">
        <f t="array" ref="BQ267">IFERROR(IF($X267=$X266,BQ266,INDEX(Forecast_Capex_Input!AD$12:AD$286,$X267)),0)</f>
        <v>0.11</v>
      </c>
      <c r="BR267" s="187" cm="1">
        <f t="array" ref="BR267">IFERROR(IF($X267=$X266,BR266,INDEX(Forecast_Capex_Input!AE$12:AE$286,$X267)),0)</f>
        <v>0.14000000000000001</v>
      </c>
      <c r="BS267" s="187" cm="1">
        <f t="array" ref="BS267">IFERROR(IF($X267=$X266,BS266,INDEX(Forecast_Capex_Input!AF$12:AF$286,$X267)),0)</f>
        <v>0.32</v>
      </c>
      <c r="BT267" s="187" cm="1">
        <f t="array" ref="BT267">IFERROR(IF($X267=$X266,BT266,INDEX(Forecast_Capex_Input!AG$12:AG$286,$X267)),0)</f>
        <v>0.33</v>
      </c>
      <c r="BU267" s="165"/>
      <c r="BV267" s="215">
        <f t="shared" ref="BV267:BV330" si="191">IFERROR(IF($E267,SUM($AG267:$AK267)*BP267,AG267),0)</f>
        <v>1.3497985810893521E-2</v>
      </c>
      <c r="BW267" s="215">
        <f t="shared" ref="BW267:BW330" si="192">IFERROR(IF($E267,SUM($AG267:$AK267)*BQ267,AH267),0)</f>
        <v>1.4847784391982873E-2</v>
      </c>
      <c r="BX267" s="215">
        <f t="shared" ref="BX267:BX330" si="193">IFERROR(IF($E267,SUM($AG267:$AK267)*BR267,AI267),0)</f>
        <v>1.8897180135250932E-2</v>
      </c>
      <c r="BY267" s="215">
        <f t="shared" ref="BY267:BY330" si="194">IFERROR(IF($E267,SUM($AG267:$AK267)*BS267,AJ267),0)</f>
        <v>4.3193554594859268E-2</v>
      </c>
      <c r="BZ267" s="215">
        <f t="shared" ref="BZ267:BZ330" si="195">IFERROR(IF($E267,SUM($AG267:$AK267)*BT267,AK267),0)</f>
        <v>4.4543353175948618E-2</v>
      </c>
      <c r="CA267" s="155">
        <f t="shared" si="179"/>
        <v>0.1349798581089352</v>
      </c>
      <c r="CB267" s="165"/>
      <c r="CC267" s="215">
        <f t="shared" ref="CC267:CC330" ca="1" si="196">IFERROR(IF($E267,SUM($AN267:$AR267)*BP267,AN267),0)</f>
        <v>1.3697607754499319E-2</v>
      </c>
      <c r="CD267" s="215">
        <f t="shared" ref="CD267:CD330" ca="1" si="197">IFERROR(IF($E267,SUM($AN267:$AR267)*BQ267,AO267),0)</f>
        <v>1.5067368529949251E-2</v>
      </c>
      <c r="CE267" s="215">
        <f t="shared" ref="CE267:CE330" ca="1" si="198">IFERROR(IF($E267,SUM($AN267:$AR267)*BR267,AP267),0)</f>
        <v>1.9176650856299049E-2</v>
      </c>
      <c r="CF267" s="215">
        <f t="shared" ref="CF267:CF330" ca="1" si="199">IFERROR(IF($E267,SUM($AN267:$AR267)*BS267,AQ267),0)</f>
        <v>4.3832344814397822E-2</v>
      </c>
      <c r="CG267" s="215">
        <f t="shared" ref="CG267:CG330" ca="1" si="200">IFERROR(IF($E267,SUM($AN267:$AR267)*BT267,AR267),0)</f>
        <v>4.5202105589847753E-2</v>
      </c>
      <c r="CH267" s="155">
        <f t="shared" ca="1" si="180"/>
        <v>0.13697607754499319</v>
      </c>
      <c r="CI267" s="165"/>
      <c r="CJ267" s="215">
        <f t="shared" ref="CJ267:CJ330" ca="1" si="201">IFERROR(IF($E267,SUM($AU267:$AY267)*BP267,AU267),0)</f>
        <v>1.7980505398177225E-3</v>
      </c>
      <c r="CK267" s="215">
        <f t="shared" ref="CK267:CK330" ca="1" si="202">IFERROR(IF($E267,SUM($AU267:$AY267)*BQ267,AV267),0)</f>
        <v>1.9778555937994945E-3</v>
      </c>
      <c r="CL267" s="215">
        <f t="shared" ref="CL267:CL330" ca="1" si="203">IFERROR(IF($E267,SUM($AU267:$AY267)*BR267,AW267),0)</f>
        <v>2.5172707557448116E-3</v>
      </c>
      <c r="CM267" s="215">
        <f t="shared" ref="CM267:CM330" ca="1" si="204">IFERROR(IF($E267,SUM($AU267:$AY267)*BS267,AX267),0)</f>
        <v>5.7537617274167124E-3</v>
      </c>
      <c r="CN267" s="215">
        <f t="shared" ref="CN267:CN330" ca="1" si="205">IFERROR(IF($E267,SUM($AU267:$AY267)*BT267,AY267),0)</f>
        <v>5.9335667813984845E-3</v>
      </c>
      <c r="CO267" s="155">
        <f t="shared" ca="1" si="181"/>
        <v>1.7980505398177225E-2</v>
      </c>
      <c r="CP267" s="165"/>
      <c r="CQ267" s="223">
        <f t="shared" ref="CQ267:CQ330" ca="1" si="206">IFERROR(IF($E267,SUM($BB267:$BF267)*BP267,BB267),0)</f>
        <v>2.5314124634381695E-4</v>
      </c>
      <c r="CR267" s="223">
        <f t="shared" ref="CR267:CR330" ca="1" si="207">IFERROR(IF($E267,SUM($BB267:$BF267)*BQ267,BC267),0)</f>
        <v>2.7845537097819867E-4</v>
      </c>
      <c r="CS267" s="223">
        <f t="shared" ref="CS267:CS330" ca="1" si="208">IFERROR(IF($E267,SUM($BB267:$BF267)*BR267,BD267),0)</f>
        <v>3.5439774488134378E-4</v>
      </c>
      <c r="CT267" s="223">
        <f t="shared" ref="CT267:CT330" ca="1" si="209">IFERROR(IF($E267,SUM($BB267:$BF267)*BS267,BE267),0)</f>
        <v>8.1005198830021424E-4</v>
      </c>
      <c r="CU267" s="223">
        <f t="shared" ref="CU267:CU330" ca="1" si="210">IFERROR(IF($E267,SUM($BB267:$BF267)*BT267,BF267),0)</f>
        <v>8.3536611293459596E-4</v>
      </c>
      <c r="CV267" s="155">
        <f t="shared" ca="1" si="182"/>
        <v>2.5314124634381696E-3</v>
      </c>
      <c r="CW267" s="165"/>
      <c r="CX267" s="215">
        <f t="shared" ca="1" si="183"/>
        <v>1.5748799540660857E-2</v>
      </c>
      <c r="CY267" s="215">
        <f t="shared" ref="CY267:CY330" ca="1" si="211">SUM(CD267,CK267,CR267)</f>
        <v>1.7323679494726945E-2</v>
      </c>
      <c r="CZ267" s="215">
        <f t="shared" ref="CZ267:CZ330" ca="1" si="212">SUM(CE267,CL267,CS267)</f>
        <v>2.2048319356925205E-2</v>
      </c>
      <c r="DA267" s="215">
        <f t="shared" ref="DA267:DA330" ca="1" si="213">SUM(CF267,CM267,CT267)</f>
        <v>5.0396158530114747E-2</v>
      </c>
      <c r="DB267" s="215">
        <f t="shared" ref="DB267:DB330" ca="1" si="214">SUM(CG267,CN267,CU267)</f>
        <v>5.1971038484180831E-2</v>
      </c>
      <c r="DC267" s="155">
        <f t="shared" ca="1" si="184"/>
        <v>0.1574879954066086</v>
      </c>
      <c r="DD267" s="165"/>
      <c r="DE267" s="188" t="b" cm="1">
        <f t="array" aca="1" ref="DE267" ca="1">OR($G267=Forecast_Capex_Input!$BF$8:$BF$10)</f>
        <v>0</v>
      </c>
      <c r="DF267" s="188" cm="1">
        <f t="array" aca="1" ref="DF267" ca="1">IFERROR(INDEX(Forecast_Capex_Input!BG$12:BG$286,$X267)
*(INDEX(Forecast_Capex_Input!$H$12:$H$286,$X267)=Repex),0)
*$DE267</f>
        <v>0</v>
      </c>
      <c r="DG267" s="188" cm="1">
        <f t="array" aca="1" ref="DG267" ca="1">IFERROR(INDEX(Forecast_Capex_Input!BH$12:BH$286,$X267)
*(INDEX(Forecast_Capex_Input!$H$12:$H$286,$X267)=Repex),0)
*$DE267</f>
        <v>0</v>
      </c>
      <c r="DH267" s="188" cm="1">
        <f t="array" aca="1" ref="DH267" ca="1">IFERROR(INDEX(Forecast_Capex_Input!BI$12:BI$286,$X267)
*(INDEX(Forecast_Capex_Input!$H$12:$H$286,$X267)=Repex),0)
*$DE267</f>
        <v>0</v>
      </c>
      <c r="DI267" s="188" cm="1">
        <f t="array" aca="1" ref="DI267" ca="1">IFERROR(INDEX(Forecast_Capex_Input!BJ$12:BJ$286,$X267)
*(INDEX(Forecast_Capex_Input!$H$12:$H$286,$X267)=Repex),0)
*$DE267</f>
        <v>0</v>
      </c>
      <c r="DJ267" s="188" cm="1">
        <f t="array" aca="1" ref="DJ267" ca="1">IFERROR(INDEX(Forecast_Capex_Input!BK$12:BK$286,$X267)
*(INDEX(Forecast_Capex_Input!$H$12:$H$286,$X267)=Repex),0)
*$DE267</f>
        <v>0</v>
      </c>
      <c r="DK267" s="188" cm="1">
        <f t="array" aca="1" ref="DK267" ca="1">IFERROR(INDEX(Forecast_Capex_Input!BL$12:BL$286,$X267)
*(INDEX(Forecast_Capex_Input!$H$12:$H$286,$X267)=Repex),0)
*$DE267</f>
        <v>0</v>
      </c>
      <c r="DL267" s="165"/>
      <c r="DM267" s="188" t="b" cm="1">
        <f t="array" aca="1" ref="DM267" ca="1">OR($G267=Forecast_Capex_Input!$BN$8:$BN$9)</f>
        <v>0</v>
      </c>
      <c r="DN267" s="188" cm="1">
        <f t="array" aca="1" ref="DN267" ca="1">IFERROR(INDEX(Forecast_Capex_Input!BO$12:BO$286,$X267)
*(INDEX(Forecast_Capex_Input!$H$12:$H$286,$X267)=Repex),0)
*$DM267</f>
        <v>0</v>
      </c>
      <c r="DO267" s="188" cm="1">
        <f t="array" aca="1" ref="DO267" ca="1">IFERROR(INDEX(Forecast_Capex_Input!BP$12:BP$286,$X267)
*(INDEX(Forecast_Capex_Input!$H$12:$H$286,$X267)=Repex),0)
*$DM267</f>
        <v>0</v>
      </c>
      <c r="DP267" s="188" cm="1">
        <f t="array" aca="1" ref="DP267" ca="1">IFERROR(INDEX(Forecast_Capex_Input!BQ$12:BQ$286,$X267)
*(INDEX(Forecast_Capex_Input!$H$12:$H$286,$X267)=Repex),0)
*$DM267</f>
        <v>0</v>
      </c>
      <c r="DQ267" s="188" cm="1">
        <f t="array" aca="1" ref="DQ267" ca="1">IFERROR(INDEX(Forecast_Capex_Input!BR$12:BR$286,$X267)
*(INDEX(Forecast_Capex_Input!$H$12:$H$286,$X267)=Repex),0)
*$DM267</f>
        <v>0</v>
      </c>
      <c r="DR267" s="188" cm="1">
        <f t="array" aca="1" ref="DR267" ca="1">IFERROR(INDEX(Forecast_Capex_Input!BS$12:BS$286,$X267)
*(INDEX(Forecast_Capex_Input!$H$12:$H$286,$X267)=Repex),0)
*$DM267</f>
        <v>0</v>
      </c>
      <c r="DS267" s="165"/>
      <c r="DT267" s="188" t="b" cm="1">
        <f t="array" aca="1" ref="DT267" ca="1">OR($G267=Forecast_Capex_Input!$BU$8:$BU$10)</f>
        <v>1</v>
      </c>
      <c r="DU267" s="188" cm="1">
        <f t="array" aca="1" ref="DU267" ca="1">IFERROR(INDEX(Forecast_Capex_Input!BV$12:BV$286,$X267)
*(INDEX(Forecast_Capex_Input!$H$12:$H$286,$X267)=Repex),0)
*$DT267</f>
        <v>0.50605326876513312</v>
      </c>
      <c r="DV267" s="188" cm="1">
        <f t="array" aca="1" ref="DV267" ca="1">IFERROR(INDEX(Forecast_Capex_Input!BW$12:BW$286,$X267)
*(INDEX(Forecast_Capex_Input!$H$12:$H$286,$X267)=Repex),0)
*$DT267</f>
        <v>0.36319612590799033</v>
      </c>
      <c r="DW267" s="188" cm="1">
        <f t="array" aca="1" ref="DW267" ca="1">IFERROR(INDEX(Forecast_Capex_Input!BX$12:BX$286,$X267)
*(INDEX(Forecast_Capex_Input!$H$12:$H$286,$X267)=Repex),0)
*$DT267</f>
        <v>2.9055690072639227E-2</v>
      </c>
      <c r="DX267" s="188" cm="1">
        <f t="array" aca="1" ref="DX267" ca="1">IFERROR(INDEX(Forecast_Capex_Input!BY$12:BY$286,$X267)
*(INDEX(Forecast_Capex_Input!$H$12:$H$286,$X267)=Repex),0)
*$DT267</f>
        <v>0</v>
      </c>
      <c r="DY267" s="188" cm="1">
        <f t="array" aca="1" ref="DY267" ca="1">IFERROR(INDEX(Forecast_Capex_Input!BZ$12:BZ$286,$X267)
*(INDEX(Forecast_Capex_Input!$H$12:$H$286,$X267)=Repex),0)
*$DT267</f>
        <v>0</v>
      </c>
      <c r="DZ267" s="188" cm="1">
        <f t="array" aca="1" ref="DZ267" ca="1">IFERROR(INDEX(Forecast_Capex_Input!CA$12:CA$286,$X267)
*(INDEX(Forecast_Capex_Input!$H$12:$H$286,$X267)=Repex),0)
*$DT267</f>
        <v>0</v>
      </c>
      <c r="EA267" s="188" cm="1">
        <f t="array" aca="1" ref="EA267" ca="1">IFERROR(INDEX(Forecast_Capex_Input!CB$12:CB$286,$X267)
*(INDEX(Forecast_Capex_Input!$H$12:$H$286,$X267)=Repex),0)
*$DT267</f>
        <v>0.10169491525423729</v>
      </c>
      <c r="EB267" s="188" cm="1">
        <f t="array" aca="1" ref="EB267" ca="1">IFERROR(INDEX(Forecast_Capex_Input!CC$12:CC$286,$X267)
*(INDEX(Forecast_Capex_Input!$H$12:$H$286,$X267)=Repex),0)
*$DT267</f>
        <v>0</v>
      </c>
      <c r="EC267" s="165"/>
      <c r="ED267" s="226" t="str">
        <f t="shared" ref="ED267:ED330" si="215">IF(AND($AE267,$K267=Augex),
$AS267,NA)</f>
        <v>N/A</v>
      </c>
      <c r="EE267" s="174" t="s">
        <v>15</v>
      </c>
    </row>
    <row r="268" spans="3:135" x14ac:dyDescent="0.2">
      <c r="C268" s="174">
        <f t="shared" ref="C268:C331" si="216">IF(ISNUMBER(C267),C267+1,1)</f>
        <v>258</v>
      </c>
      <c r="D268" s="167" t="str" cm="1">
        <f t="array" ref="D268">IFERROR(INDEX(Forecast_Capex_Input!$D$12:$D$286,$X268),NA)</f>
        <v>BRG Secondary Systems Renewal</v>
      </c>
      <c r="E268" s="172" t="b" cm="1">
        <f t="array" ref="E268">IF($X268=NA,NA,INDEX(Forecast_Capex_Input!$E$12:$E$286,$X268))</f>
        <v>1</v>
      </c>
      <c r="F268" s="167" t="str" cm="1">
        <f t="array" aca="1" ref="F268" ca="1">IFERROR(INDEX(General!$E$25:$E$26,$Y268),NA)</f>
        <v>Labour</v>
      </c>
      <c r="G268" s="167" t="str" cm="1">
        <f t="array" aca="1" ref="G268" ca="1">IFERROR(INDEX(Forecast_Capex_Input!$AI$11:$BB$11,$AA268),NA)</f>
        <v>Business IT</v>
      </c>
      <c r="H268" s="189" cm="1">
        <f t="array" aca="1" ref="H268" ca="1">IFERROR(INDEX(Forecast_Capex_Input!$AI$12:$BB$286,$X268,$AA268),NA)</f>
        <v>0.10169491525423729</v>
      </c>
      <c r="I268" s="199" t="str" cm="1">
        <f t="array" ref="I268">IFERROR(INDEX(Forecast_Capex_Input!$F$12:$F$286,$X268),NA)</f>
        <v>Replacement Expenditure</v>
      </c>
      <c r="J268" s="199" t="str" cm="1">
        <f t="array" ref="J268">IFERROR(INDEX(Forecast_Capex_Input!G$12:G$286,$X268),NA)</f>
        <v>Digital Infrastructure</v>
      </c>
      <c r="K268" s="199" t="str" cm="1">
        <f t="array" ref="K268">IFERROR(INDEX(Forecast_Capex_Input!H$12:H$286,$X268),NA)</f>
        <v>Repex</v>
      </c>
      <c r="L268" s="199" t="str" cm="1">
        <f t="array" ref="L268">IFERROR(INDEX(Forecast_Capex_Input!I$12:I$286,$X268),NA)</f>
        <v>N/A</v>
      </c>
      <c r="M268" s="199" t="str" cm="1">
        <f t="array" ref="M268">IFERROR(INDEX(Forecast_Capex_Input!J$12:J$286,$X268),NA)</f>
        <v>N/A</v>
      </c>
      <c r="N268" s="199" t="str" cm="1">
        <f t="array" ref="N268">IFERROR(INDEX(Forecast_Capex_Input!K$12:K$286,$X268),NA)</f>
        <v>DI - Protection systems</v>
      </c>
      <c r="O268" s="199" t="str" cm="1">
        <f t="array" ref="O268">IFERROR(INDEX(Forecast_Capex_Input!L$12:L$286,$X268),NA)</f>
        <v>DI - Safe and Reliable Network</v>
      </c>
      <c r="P268" s="199" t="str" cm="1">
        <f t="array" ref="P268">IFERROR(INDEX(Forecast_Capex_Input!M$12:M$286,$X268),NA)</f>
        <v>N/A</v>
      </c>
      <c r="Q268" s="172" t="str" cm="1">
        <f t="array" ref="Q268">IFERROR(INDEX(Forecast_Capex_Input!N$12:N$286,$X268),NA)</f>
        <v>No</v>
      </c>
      <c r="R268" s="265" cm="1">
        <f t="array" ref="R268">IFERROR(INDEX(Forecast_Capex_Input!O$12:O$286,$X268),0)</f>
        <v>0</v>
      </c>
      <c r="S268" s="172" t="str" cm="1">
        <f t="array" ref="S268">IFERROR(INDEX(Forecast_Capex_Input!P$12:P$286,$X268),0)</f>
        <v>Safety security &amp; reliability</v>
      </c>
      <c r="T268" s="199" t="str" cm="1">
        <f t="array" aca="1" ref="T268" ca="1">IFERROR(INDEX(General!$K$84:$K$103,$AA268),NA)</f>
        <v>Business IT (2018 onwards)</v>
      </c>
      <c r="U268" s="188" cm="1">
        <f t="array" aca="1" ref="U268" ca="1">IFERROR(
IF($F268=General!$E$25,INDEX(Forecast_Capex_Input!S$12:S$286,$X268),
INDEX(Forecast_Capex_Input!T$12:T$286,$X268)),0)</f>
        <v>0.2061645990420953</v>
      </c>
      <c r="V268" s="222" t="b">
        <f>IFERROR(INDEX(Overheads!$T$19:$T$26,MATCH($I268,Overheads!$E$19:$E$26,0)),FALSE)</f>
        <v>1</v>
      </c>
      <c r="W268" s="165"/>
      <c r="X268" s="174">
        <f>IFERROR(
IF(MATCH($C268,Forecast_Capex_Input!$CI$12:$CI$286,1)+1&gt;MAX(Forecast_Capex_Input!$C$12:$C$286),NA,
MATCH($C268,Forecast_Capex_Input!$CI$12:$CI$286,1)+1),1)</f>
        <v>101</v>
      </c>
      <c r="Y268" s="174" cm="1">
        <f t="array" aca="1" ref="Y268" ca="1">IFERROR(
IF(X267&lt;&gt;X268,1,
IF(COUNTIF(OFFSET(Y267,0,0,-INDEX(Forecast_Capex_Input!$CG$12:$CG$286,$X268)),Y267)=INDEX(Forecast_Capex_Input!$CG$12:$CG$286,$X268),Y267+1,Y267)),NA)</f>
        <v>1</v>
      </c>
      <c r="Z268" s="174" cm="1">
        <f t="array" ref="Z268">IFERROR($C268-IF($X268=1,1,INDEX(Forecast_Capex_Input!$CI$12:$CI$286,$X268-1))+1,NA)</f>
        <v>2</v>
      </c>
      <c r="AA268" s="174" cm="1">
        <f t="array" aca="1" ref="AA268" ca="1">IFERROR(IF(Y268=1,
INDEX(Forecast_Capex_Input!$AI$10:$BB$10,SMALL(IF(INDEX(Forecast_Capex_Input!$AI$12:$BB$286,$X268,0)&gt;0,COLUMN(Forecast_Capex_Input!$AI$10:$BB$10)-COLUMN(Forecast_Capex_Input!$AI$12)+1),ROWS(OFFSET(AA267,0,0,-$Z268)))),
OFFSET(AA267,-INDEX(Forecast_Capex_Input!$CG$12:$CG$286,$X268)+1,0)),NA)</f>
        <v>6</v>
      </c>
      <c r="AB268" s="174">
        <f t="shared" ca="1" si="185"/>
        <v>1</v>
      </c>
      <c r="AC268" s="222" t="b">
        <f t="shared" ref="AC268:AC331" si="217">$K268=AC$6</f>
        <v>0</v>
      </c>
      <c r="AD268" s="220" t="b">
        <v>0</v>
      </c>
      <c r="AE268" s="222" t="b">
        <f t="shared" si="186"/>
        <v>1</v>
      </c>
      <c r="AF268" s="165"/>
      <c r="AG268" s="215">
        <v>3.4657345400465763E-3</v>
      </c>
      <c r="AH268" s="215">
        <v>3.150667763678706E-3</v>
      </c>
      <c r="AI268" s="215">
        <v>1.575333881839353E-3</v>
      </c>
      <c r="AJ268" s="215">
        <v>3.4657345400465763E-3</v>
      </c>
      <c r="AK268" s="215">
        <v>3.6232679282305119E-3</v>
      </c>
      <c r="AL268" s="155">
        <v>1.5280738653841722E-2</v>
      </c>
      <c r="AM268" s="165"/>
      <c r="AN268" s="215" cm="1">
        <f t="array" aca="1" ref="AN268" ca="1">IFERROR(INDEX(General!O$33:O$34,$AB268)
*AG268,0)</f>
        <v>3.460115424845046E-3</v>
      </c>
      <c r="AO268" s="215" cm="1">
        <f t="array" aca="1" ref="AO268" ca="1">IFERROR(INDEX(General!P$33:P$34,$AB268)
*AH268,0)</f>
        <v>3.1696175271178372E-3</v>
      </c>
      <c r="AP268" s="215" cm="1">
        <f t="array" aca="1" ref="AP268" ca="1">IFERROR(INDEX(General!Q$33:Q$34,$AB268)
*AI268,0)</f>
        <v>1.5990781225887589E-3</v>
      </c>
      <c r="AQ268" s="215" cm="1">
        <f t="array" aca="1" ref="AQ268" ca="1">IFERROR(INDEX(General!R$33:R$34,$AB268)
*AJ268,0)</f>
        <v>3.5469404682670941E-3</v>
      </c>
      <c r="AR268" s="215" cm="1">
        <f t="array" aca="1" ref="AR268" ca="1">IFERROR(INDEX(General!S$33:S$34,$AB268)
*AK268,0)</f>
        <v>3.7309742169918158E-3</v>
      </c>
      <c r="AS268" s="155">
        <f t="shared" ref="AS268:AS331" ca="1" si="218">SUM(AN268:AR268)</f>
        <v>1.550672575981055E-2</v>
      </c>
      <c r="AT268" s="165"/>
      <c r="AU268" s="215">
        <f ca="1">IF($AE268=FALSE,AN268*Overheads!$R$24*$V268,
IFERROR(Overheads!$O$49*$V268*AN268,0)
+IFERROR(Overheads!Q$59*$V268*(AN268/Overheads!Q$68),0))</f>
        <v>4.8464589542035979E-4</v>
      </c>
      <c r="AV268" s="215">
        <f ca="1">IF($AE268=FALSE,AO268*Overheads!$R$24*$V268,
IFERROR(Overheads!$O$49*$V268*AO268,0)
+IFERROR(Overheads!R$59*$V268*(AO268/Overheads!R$68),0))</f>
        <v>3.7829524790949259E-4</v>
      </c>
      <c r="AW268" s="215">
        <f ca="1">IF($AE268=FALSE,AP268*Overheads!$R$24*$V268,
IFERROR(Overheads!$O$49*$V268*AP268,0)
+IFERROR(Overheads!S$59*$V268*(AP268/Overheads!S$68),0))</f>
        <v>2.079459588701575E-4</v>
      </c>
      <c r="AX268" s="215">
        <f ca="1">IF($AE268=FALSE,AQ268*Overheads!$R$24*$V268,
IFERROR(Overheads!$O$49*$V268*AQ268,0)
+IFERROR(Overheads!T$59*$V268*(AQ268/Overheads!T$68),0))</f>
        <v>5.0824478436596338E-4</v>
      </c>
      <c r="AY268" s="215">
        <f ca="1">IF($AE268=FALSE,AR268*Overheads!$R$24*$V268,
IFERROR(Overheads!$O$49*$V268*AR268,0)
+IFERROR(Overheads!U$59*$V268*(AR268/Overheads!U$68),0))</f>
        <v>4.5639702643522249E-4</v>
      </c>
      <c r="AZ268" s="155">
        <f t="shared" ref="AZ268:AZ331" ca="1" si="219">SUM(AU268:AY268)</f>
        <v>2.0355289130011959E-3</v>
      </c>
      <c r="BA268" s="165"/>
      <c r="BB268" s="215">
        <f ca="1">IF($AE268=FALSE,AN268*Overheads!$S$25,
IFERROR(Overheads!$O$50*AN268,0)
+IFERROR(Overheads!Q$60*(AN268/Overheads!Q$66),0))</f>
        <v>6.5046049074858516E-5</v>
      </c>
      <c r="BC268" s="215">
        <f ca="1">IF($AE268=FALSE,AO268*Overheads!$S$25,
IFERROR(Overheads!$O$50*AO268,0)
+IFERROR(Overheads!R$60*(AO268/Overheads!R$66),0))</f>
        <v>5.3479694621554145E-5</v>
      </c>
      <c r="BD268" s="215">
        <f ca="1">IF($AE268=FALSE,AP268*Overheads!$S$25,
IFERROR(Overheads!$O$50*AP268,0)
+IFERROR(Overheads!S$60*(AP268/Overheads!S$66),0))</f>
        <v>2.9348895445611849E-5</v>
      </c>
      <c r="BE268" s="215">
        <f ca="1">IF($AE268=FALSE,AQ268*Overheads!$S$25,
IFERROR(Overheads!$O$50*AQ268,0)
+IFERROR(Overheads!T$60*(AQ268/Overheads!T$66),0))</f>
        <v>7.1899328315683299E-5</v>
      </c>
      <c r="BF268" s="215">
        <f ca="1">IF($AE268=FALSE,AR268*Overheads!$S$25,
IFERROR(Overheads!$O$50*AR268,0)
+IFERROR(Overheads!U$60*(AR268/Overheads!U$66),0))</f>
        <v>6.6801028403217074E-5</v>
      </c>
      <c r="BG268" s="155">
        <f t="shared" ref="BG268:BG331" ca="1" si="220">SUM(BB268:BF268)</f>
        <v>2.8657499586092486E-4</v>
      </c>
      <c r="BH268" s="165"/>
      <c r="BI268" s="215">
        <f t="shared" ref="BI268:BI331" ca="1" si="221">SUM(AN268,AU268,BB268)</f>
        <v>4.0098073693402648E-3</v>
      </c>
      <c r="BJ268" s="215">
        <f t="shared" ca="1" si="187"/>
        <v>3.6013924696488842E-3</v>
      </c>
      <c r="BK268" s="215">
        <f t="shared" ca="1" si="188"/>
        <v>1.8363729769045282E-3</v>
      </c>
      <c r="BL268" s="215">
        <f t="shared" ca="1" si="189"/>
        <v>4.127084580948741E-3</v>
      </c>
      <c r="BM268" s="215">
        <f t="shared" ca="1" si="190"/>
        <v>4.2541722718302559E-3</v>
      </c>
      <c r="BN268" s="155">
        <f t="shared" ref="BN268:BN331" ca="1" si="222">SUM(BI268:BM268)</f>
        <v>1.7828829668672674E-2</v>
      </c>
      <c r="BO268" s="165"/>
      <c r="BP268" s="187" cm="1">
        <f t="array" ref="BP268">IFERROR(IF($X268=$X267,BP267,INDEX(Forecast_Capex_Input!AC$12:AC$286,$X268)),0)</f>
        <v>0.1</v>
      </c>
      <c r="BQ268" s="187" cm="1">
        <f t="array" ref="BQ268">IFERROR(IF($X268=$X267,BQ267,INDEX(Forecast_Capex_Input!AD$12:AD$286,$X268)),0)</f>
        <v>0.11</v>
      </c>
      <c r="BR268" s="187" cm="1">
        <f t="array" ref="BR268">IFERROR(IF($X268=$X267,BR267,INDEX(Forecast_Capex_Input!AE$12:AE$286,$X268)),0)</f>
        <v>0.14000000000000001</v>
      </c>
      <c r="BS268" s="187" cm="1">
        <f t="array" ref="BS268">IFERROR(IF($X268=$X267,BS267,INDEX(Forecast_Capex_Input!AF$12:AF$286,$X268)),0)</f>
        <v>0.32</v>
      </c>
      <c r="BT268" s="187" cm="1">
        <f t="array" ref="BT268">IFERROR(IF($X268=$X267,BT267,INDEX(Forecast_Capex_Input!AG$12:AG$286,$X268)),0)</f>
        <v>0.33</v>
      </c>
      <c r="BU268" s="165"/>
      <c r="BV268" s="215">
        <f t="shared" si="191"/>
        <v>1.5280738653841723E-3</v>
      </c>
      <c r="BW268" s="215">
        <f t="shared" si="192"/>
        <v>1.6808812519225895E-3</v>
      </c>
      <c r="BX268" s="215">
        <f t="shared" si="193"/>
        <v>2.1393034115378415E-3</v>
      </c>
      <c r="BY268" s="215">
        <f t="shared" si="194"/>
        <v>4.8898363692293509E-3</v>
      </c>
      <c r="BZ268" s="215">
        <f t="shared" si="195"/>
        <v>5.042643755767769E-3</v>
      </c>
      <c r="CA268" s="155">
        <f t="shared" ref="CA268:CA331" si="223">SUM(BV268:BZ268)</f>
        <v>1.5280738653841724E-2</v>
      </c>
      <c r="CB268" s="165"/>
      <c r="CC268" s="215">
        <f t="shared" ca="1" si="196"/>
        <v>1.5506725759810551E-3</v>
      </c>
      <c r="CD268" s="215">
        <f t="shared" ca="1" si="197"/>
        <v>1.7057398335791605E-3</v>
      </c>
      <c r="CE268" s="215">
        <f t="shared" ca="1" si="198"/>
        <v>2.1709416063734771E-3</v>
      </c>
      <c r="CF268" s="215">
        <f t="shared" ca="1" si="199"/>
        <v>4.9621522431393759E-3</v>
      </c>
      <c r="CG268" s="215">
        <f t="shared" ca="1" si="200"/>
        <v>5.117219500737482E-3</v>
      </c>
      <c r="CH268" s="155">
        <f t="shared" ref="CH268:CH331" ca="1" si="224">SUM(CC268:CG268)</f>
        <v>1.550672575981055E-2</v>
      </c>
      <c r="CI268" s="165"/>
      <c r="CJ268" s="215">
        <f t="shared" ca="1" si="201"/>
        <v>2.0355289130011961E-4</v>
      </c>
      <c r="CK268" s="215">
        <f t="shared" ca="1" si="202"/>
        <v>2.2390818043013154E-4</v>
      </c>
      <c r="CL268" s="215">
        <f t="shared" ca="1" si="203"/>
        <v>2.8497404782016744E-4</v>
      </c>
      <c r="CM268" s="215">
        <f t="shared" ca="1" si="204"/>
        <v>6.5136925216038269E-4</v>
      </c>
      <c r="CN268" s="215">
        <f t="shared" ca="1" si="205"/>
        <v>6.7172454129039473E-4</v>
      </c>
      <c r="CO268" s="155">
        <f t="shared" ref="CO268:CO331" ca="1" si="225">SUM(CJ268:CN268)</f>
        <v>2.0355289130011959E-3</v>
      </c>
      <c r="CP268" s="165"/>
      <c r="CQ268" s="223">
        <f t="shared" ca="1" si="206"/>
        <v>2.8657499586092486E-5</v>
      </c>
      <c r="CR268" s="223">
        <f t="shared" ca="1" si="207"/>
        <v>3.1523249544701732E-5</v>
      </c>
      <c r="CS268" s="223">
        <f t="shared" ca="1" si="208"/>
        <v>4.0120499420529484E-5</v>
      </c>
      <c r="CT268" s="223">
        <f t="shared" ca="1" si="209"/>
        <v>9.1703998675495964E-5</v>
      </c>
      <c r="CU268" s="223">
        <f t="shared" ca="1" si="210"/>
        <v>9.456974863410521E-5</v>
      </c>
      <c r="CV268" s="155">
        <f t="shared" ref="CV268:CV331" ca="1" si="226">SUM(CQ268:CU268)</f>
        <v>2.8657499586092486E-4</v>
      </c>
      <c r="CW268" s="165"/>
      <c r="CX268" s="215">
        <f t="shared" ref="CX268:CX331" ca="1" si="227">SUM(CC268,CJ268,CQ268)</f>
        <v>1.782882966867267E-3</v>
      </c>
      <c r="CY268" s="215">
        <f t="shared" ca="1" si="211"/>
        <v>1.9611712635539936E-3</v>
      </c>
      <c r="CZ268" s="215">
        <f t="shared" ca="1" si="212"/>
        <v>2.496036153614174E-3</v>
      </c>
      <c r="DA268" s="215">
        <f t="shared" ca="1" si="213"/>
        <v>5.7052254939752543E-3</v>
      </c>
      <c r="DB268" s="215">
        <f t="shared" ca="1" si="214"/>
        <v>5.883513790661982E-3</v>
      </c>
      <c r="DC268" s="155">
        <f t="shared" ref="DC268:DC331" ca="1" si="228">SUM(CX268:DB268)</f>
        <v>1.782882966867267E-2</v>
      </c>
      <c r="DD268" s="165"/>
      <c r="DE268" s="188" t="b" cm="1">
        <f t="array" aca="1" ref="DE268" ca="1">OR($G268=Forecast_Capex_Input!$BF$8:$BF$10)</f>
        <v>0</v>
      </c>
      <c r="DF268" s="188" cm="1">
        <f t="array" aca="1" ref="DF268" ca="1">IFERROR(INDEX(Forecast_Capex_Input!BG$12:BG$286,$X268)
*(INDEX(Forecast_Capex_Input!$H$12:$H$286,$X268)=Repex),0)
*$DE268</f>
        <v>0</v>
      </c>
      <c r="DG268" s="188" cm="1">
        <f t="array" aca="1" ref="DG268" ca="1">IFERROR(INDEX(Forecast_Capex_Input!BH$12:BH$286,$X268)
*(INDEX(Forecast_Capex_Input!$H$12:$H$286,$X268)=Repex),0)
*$DE268</f>
        <v>0</v>
      </c>
      <c r="DH268" s="188" cm="1">
        <f t="array" aca="1" ref="DH268" ca="1">IFERROR(INDEX(Forecast_Capex_Input!BI$12:BI$286,$X268)
*(INDEX(Forecast_Capex_Input!$H$12:$H$286,$X268)=Repex),0)
*$DE268</f>
        <v>0</v>
      </c>
      <c r="DI268" s="188" cm="1">
        <f t="array" aca="1" ref="DI268" ca="1">IFERROR(INDEX(Forecast_Capex_Input!BJ$12:BJ$286,$X268)
*(INDEX(Forecast_Capex_Input!$H$12:$H$286,$X268)=Repex),0)
*$DE268</f>
        <v>0</v>
      </c>
      <c r="DJ268" s="188" cm="1">
        <f t="array" aca="1" ref="DJ268" ca="1">IFERROR(INDEX(Forecast_Capex_Input!BK$12:BK$286,$X268)
*(INDEX(Forecast_Capex_Input!$H$12:$H$286,$X268)=Repex),0)
*$DE268</f>
        <v>0</v>
      </c>
      <c r="DK268" s="188" cm="1">
        <f t="array" aca="1" ref="DK268" ca="1">IFERROR(INDEX(Forecast_Capex_Input!BL$12:BL$286,$X268)
*(INDEX(Forecast_Capex_Input!$H$12:$H$286,$X268)=Repex),0)
*$DE268</f>
        <v>0</v>
      </c>
      <c r="DL268" s="165"/>
      <c r="DM268" s="188" t="b" cm="1">
        <f t="array" aca="1" ref="DM268" ca="1">OR($G268=Forecast_Capex_Input!$BN$8:$BN$9)</f>
        <v>0</v>
      </c>
      <c r="DN268" s="188" cm="1">
        <f t="array" aca="1" ref="DN268" ca="1">IFERROR(INDEX(Forecast_Capex_Input!BO$12:BO$286,$X268)
*(INDEX(Forecast_Capex_Input!$H$12:$H$286,$X268)=Repex),0)
*$DM268</f>
        <v>0</v>
      </c>
      <c r="DO268" s="188" cm="1">
        <f t="array" aca="1" ref="DO268" ca="1">IFERROR(INDEX(Forecast_Capex_Input!BP$12:BP$286,$X268)
*(INDEX(Forecast_Capex_Input!$H$12:$H$286,$X268)=Repex),0)
*$DM268</f>
        <v>0</v>
      </c>
      <c r="DP268" s="188" cm="1">
        <f t="array" aca="1" ref="DP268" ca="1">IFERROR(INDEX(Forecast_Capex_Input!BQ$12:BQ$286,$X268)
*(INDEX(Forecast_Capex_Input!$H$12:$H$286,$X268)=Repex),0)
*$DM268</f>
        <v>0</v>
      </c>
      <c r="DQ268" s="188" cm="1">
        <f t="array" aca="1" ref="DQ268" ca="1">IFERROR(INDEX(Forecast_Capex_Input!BR$12:BR$286,$X268)
*(INDEX(Forecast_Capex_Input!$H$12:$H$286,$X268)=Repex),0)
*$DM268</f>
        <v>0</v>
      </c>
      <c r="DR268" s="188" cm="1">
        <f t="array" aca="1" ref="DR268" ca="1">IFERROR(INDEX(Forecast_Capex_Input!BS$12:BS$286,$X268)
*(INDEX(Forecast_Capex_Input!$H$12:$H$286,$X268)=Repex),0)
*$DM268</f>
        <v>0</v>
      </c>
      <c r="DS268" s="165"/>
      <c r="DT268" s="188" t="b" cm="1">
        <f t="array" aca="1" ref="DT268" ca="1">OR($G268=Forecast_Capex_Input!$BU$8:$BU$10)</f>
        <v>1</v>
      </c>
      <c r="DU268" s="188" cm="1">
        <f t="array" aca="1" ref="DU268" ca="1">IFERROR(INDEX(Forecast_Capex_Input!BV$12:BV$286,$X268)
*(INDEX(Forecast_Capex_Input!$H$12:$H$286,$X268)=Repex),0)
*$DT268</f>
        <v>0.50605326876513312</v>
      </c>
      <c r="DV268" s="188" cm="1">
        <f t="array" aca="1" ref="DV268" ca="1">IFERROR(INDEX(Forecast_Capex_Input!BW$12:BW$286,$X268)
*(INDEX(Forecast_Capex_Input!$H$12:$H$286,$X268)=Repex),0)
*$DT268</f>
        <v>0.36319612590799033</v>
      </c>
      <c r="DW268" s="188" cm="1">
        <f t="array" aca="1" ref="DW268" ca="1">IFERROR(INDEX(Forecast_Capex_Input!BX$12:BX$286,$X268)
*(INDEX(Forecast_Capex_Input!$H$12:$H$286,$X268)=Repex),0)
*$DT268</f>
        <v>2.9055690072639227E-2</v>
      </c>
      <c r="DX268" s="188" cm="1">
        <f t="array" aca="1" ref="DX268" ca="1">IFERROR(INDEX(Forecast_Capex_Input!BY$12:BY$286,$X268)
*(INDEX(Forecast_Capex_Input!$H$12:$H$286,$X268)=Repex),0)
*$DT268</f>
        <v>0</v>
      </c>
      <c r="DY268" s="188" cm="1">
        <f t="array" aca="1" ref="DY268" ca="1">IFERROR(INDEX(Forecast_Capex_Input!BZ$12:BZ$286,$X268)
*(INDEX(Forecast_Capex_Input!$H$12:$H$286,$X268)=Repex),0)
*$DT268</f>
        <v>0</v>
      </c>
      <c r="DZ268" s="188" cm="1">
        <f t="array" aca="1" ref="DZ268" ca="1">IFERROR(INDEX(Forecast_Capex_Input!CA$12:CA$286,$X268)
*(INDEX(Forecast_Capex_Input!$H$12:$H$286,$X268)=Repex),0)
*$DT268</f>
        <v>0</v>
      </c>
      <c r="EA268" s="188" cm="1">
        <f t="array" aca="1" ref="EA268" ca="1">IFERROR(INDEX(Forecast_Capex_Input!CB$12:CB$286,$X268)
*(INDEX(Forecast_Capex_Input!$H$12:$H$286,$X268)=Repex),0)
*$DT268</f>
        <v>0.10169491525423729</v>
      </c>
      <c r="EB268" s="188" cm="1">
        <f t="array" aca="1" ref="EB268" ca="1">IFERROR(INDEX(Forecast_Capex_Input!CC$12:CC$286,$X268)
*(INDEX(Forecast_Capex_Input!$H$12:$H$286,$X268)=Repex),0)
*$DT268</f>
        <v>0</v>
      </c>
      <c r="EC268" s="165"/>
      <c r="ED268" s="226" t="str">
        <f t="shared" si="215"/>
        <v>N/A</v>
      </c>
      <c r="EE268" s="174" t="s">
        <v>15</v>
      </c>
    </row>
    <row r="269" spans="3:135" x14ac:dyDescent="0.2">
      <c r="C269" s="174">
        <f t="shared" si="216"/>
        <v>259</v>
      </c>
      <c r="D269" s="167" t="str" cm="1">
        <f t="array" ref="D269">IFERROR(INDEX(Forecast_Capex_Input!$D$12:$D$286,$X269),NA)</f>
        <v>BRG Secondary Systems Renewal</v>
      </c>
      <c r="E269" s="172" t="b" cm="1">
        <f t="array" ref="E269">IF($X269=NA,NA,INDEX(Forecast_Capex_Input!$E$12:$E$286,$X269))</f>
        <v>1</v>
      </c>
      <c r="F269" s="167" t="str" cm="1">
        <f t="array" aca="1" ref="F269" ca="1">IFERROR(INDEX(General!$E$25:$E$26,$Y269),NA)</f>
        <v>Non-Labour</v>
      </c>
      <c r="G269" s="167" t="str" cm="1">
        <f t="array" aca="1" ref="G269" ca="1">IFERROR(INDEX(Forecast_Capex_Input!$AI$11:$BB$11,$AA269),NA)</f>
        <v>Secondary Systems</v>
      </c>
      <c r="H269" s="189" cm="1">
        <f t="array" aca="1" ref="H269" ca="1">IFERROR(INDEX(Forecast_Capex_Input!$AI$12:$BB$286,$X269,$AA269),NA)</f>
        <v>0.89830508474576265</v>
      </c>
      <c r="I269" s="199" t="str" cm="1">
        <f t="array" ref="I269">IFERROR(INDEX(Forecast_Capex_Input!$F$12:$F$286,$X269),NA)</f>
        <v>Replacement Expenditure</v>
      </c>
      <c r="J269" s="199" t="str" cm="1">
        <f t="array" ref="J269">IFERROR(INDEX(Forecast_Capex_Input!G$12:G$286,$X269),NA)</f>
        <v>Digital Infrastructure</v>
      </c>
      <c r="K269" s="199" t="str" cm="1">
        <f t="array" ref="K269">IFERROR(INDEX(Forecast_Capex_Input!H$12:H$286,$X269),NA)</f>
        <v>Repex</v>
      </c>
      <c r="L269" s="199" t="str" cm="1">
        <f t="array" ref="L269">IFERROR(INDEX(Forecast_Capex_Input!I$12:I$286,$X269),NA)</f>
        <v>N/A</v>
      </c>
      <c r="M269" s="199" t="str" cm="1">
        <f t="array" ref="M269">IFERROR(INDEX(Forecast_Capex_Input!J$12:J$286,$X269),NA)</f>
        <v>N/A</v>
      </c>
      <c r="N269" s="199" t="str" cm="1">
        <f t="array" ref="N269">IFERROR(INDEX(Forecast_Capex_Input!K$12:K$286,$X269),NA)</f>
        <v>DI - Protection systems</v>
      </c>
      <c r="O269" s="199" t="str" cm="1">
        <f t="array" ref="O269">IFERROR(INDEX(Forecast_Capex_Input!L$12:L$286,$X269),NA)</f>
        <v>DI - Safe and Reliable Network</v>
      </c>
      <c r="P269" s="199" t="str" cm="1">
        <f t="array" ref="P269">IFERROR(INDEX(Forecast_Capex_Input!M$12:M$286,$X269),NA)</f>
        <v>N/A</v>
      </c>
      <c r="Q269" s="172" t="str" cm="1">
        <f t="array" ref="Q269">IFERROR(INDEX(Forecast_Capex_Input!N$12:N$286,$X269),NA)</f>
        <v>No</v>
      </c>
      <c r="R269" s="265" cm="1">
        <f t="array" ref="R269">IFERROR(INDEX(Forecast_Capex_Input!O$12:O$286,$X269),0)</f>
        <v>0</v>
      </c>
      <c r="S269" s="172" t="str" cm="1">
        <f t="array" ref="S269">IFERROR(INDEX(Forecast_Capex_Input!P$12:P$286,$X269),0)</f>
        <v>Safety security &amp; reliability</v>
      </c>
      <c r="T269" s="199" t="str" cm="1">
        <f t="array" aca="1" ref="T269" ca="1">IFERROR(INDEX(General!$K$84:$K$103,$AA269),NA)</f>
        <v>Secondary Systems (2018-23)</v>
      </c>
      <c r="U269" s="188" cm="1">
        <f t="array" aca="1" ref="U269" ca="1">IFERROR(
IF($F269=General!$E$25,INDEX(Forecast_Capex_Input!S$12:S$286,$X269),
INDEX(Forecast_Capex_Input!T$12:T$286,$X269)),0)</f>
        <v>0.79383540095790472</v>
      </c>
      <c r="V269" s="222" t="b">
        <f>IFERROR(INDEX(Overheads!$T$19:$T$26,MATCH($I269,Overheads!$E$19:$E$26,0)),FALSE)</f>
        <v>1</v>
      </c>
      <c r="W269" s="165"/>
      <c r="X269" s="174">
        <f>IFERROR(
IF(MATCH($C269,Forecast_Capex_Input!$CI$12:$CI$286,1)+1&gt;MAX(Forecast_Capex_Input!$C$12:$C$286),NA,
MATCH($C269,Forecast_Capex_Input!$CI$12:$CI$286,1)+1),1)</f>
        <v>101</v>
      </c>
      <c r="Y269" s="174" cm="1">
        <f t="array" aca="1" ref="Y269" ca="1">IFERROR(
IF(X268&lt;&gt;X269,1,
IF(COUNTIF(OFFSET(Y268,0,0,-INDEX(Forecast_Capex_Input!$CG$12:$CG$286,$X269)),Y268)=INDEX(Forecast_Capex_Input!$CG$12:$CG$286,$X269),Y268+1,Y268)),NA)</f>
        <v>2</v>
      </c>
      <c r="Z269" s="174" cm="1">
        <f t="array" ref="Z269">IFERROR($C269-IF($X269=1,1,INDEX(Forecast_Capex_Input!$CI$12:$CI$286,$X269-1))+1,NA)</f>
        <v>3</v>
      </c>
      <c r="AA269" s="174" cm="1">
        <f t="array" aca="1" ref="AA269" ca="1">IFERROR(IF(Y269=1,
INDEX(Forecast_Capex_Input!$AI$10:$BB$10,SMALL(IF(INDEX(Forecast_Capex_Input!$AI$12:$BB$286,$X269,0)&gt;0,COLUMN(Forecast_Capex_Input!$AI$10:$BB$10)-COLUMN(Forecast_Capex_Input!$AI$12)+1),ROWS(OFFSET(AA268,0,0,-$Z269)))),
OFFSET(AA268,-INDEX(Forecast_Capex_Input!$CG$12:$CG$286,$X269)+1,0)),NA)</f>
        <v>4</v>
      </c>
      <c r="AB269" s="174">
        <f t="shared" ca="1" si="185"/>
        <v>2</v>
      </c>
      <c r="AC269" s="222" t="b">
        <f t="shared" si="217"/>
        <v>0</v>
      </c>
      <c r="AD269" s="220" t="b">
        <v>0</v>
      </c>
      <c r="AE269" s="222" t="b">
        <f t="shared" si="186"/>
        <v>1</v>
      </c>
      <c r="AF269" s="165"/>
      <c r="AG269" s="215">
        <v>0.11787895642018729</v>
      </c>
      <c r="AH269" s="215">
        <v>0.10716268765471575</v>
      </c>
      <c r="AI269" s="215">
        <v>5.3581343827357873E-2</v>
      </c>
      <c r="AJ269" s="215">
        <v>0.11787895642018729</v>
      </c>
      <c r="AK269" s="215">
        <v>0.1232370908029231</v>
      </c>
      <c r="AL269" s="155">
        <v>0.51973903512537134</v>
      </c>
      <c r="AM269" s="165"/>
      <c r="AN269" s="215" cm="1">
        <f t="array" aca="1" ref="AN269" ca="1">IFERROR(INDEX(General!O$33:O$34,$AB269)
*AG269,0)</f>
        <v>0.11787895642018729</v>
      </c>
      <c r="AO269" s="215" cm="1">
        <f t="array" aca="1" ref="AO269" ca="1">IFERROR(INDEX(General!P$33:P$34,$AB269)
*AH269,0)</f>
        <v>0.10716268765471575</v>
      </c>
      <c r="AP269" s="215" cm="1">
        <f t="array" aca="1" ref="AP269" ca="1">IFERROR(INDEX(General!Q$33:Q$34,$AB269)
*AI269,0)</f>
        <v>5.3581343827357873E-2</v>
      </c>
      <c r="AQ269" s="215" cm="1">
        <f t="array" aca="1" ref="AQ269" ca="1">IFERROR(INDEX(General!R$33:R$34,$AB269)
*AJ269,0)</f>
        <v>0.11787895642018729</v>
      </c>
      <c r="AR269" s="215" cm="1">
        <f t="array" aca="1" ref="AR269" ca="1">IFERROR(INDEX(General!S$33:S$34,$AB269)
*AK269,0)</f>
        <v>0.1232370908029231</v>
      </c>
      <c r="AS269" s="155">
        <f t="shared" ca="1" si="218"/>
        <v>0.51973903512537134</v>
      </c>
      <c r="AT269" s="165"/>
      <c r="AU269" s="215">
        <f ca="1">IF($AE269=FALSE,AN269*Overheads!$R$24*$V269,
IFERROR(Overheads!$O$49*$V269*AN269,0)
+IFERROR(Overheads!Q$59*$V269*(AN269/Overheads!Q$68),0))</f>
        <v>1.6510880525911261E-2</v>
      </c>
      <c r="AV269" s="215">
        <f ca="1">IF($AE269=FALSE,AO269*Overheads!$R$24*$V269,
IFERROR(Overheads!$O$49*$V269*AO269,0)
+IFERROR(Overheads!R$59*$V269*(AO269/Overheads!R$68),0))</f>
        <v>1.278991397105594E-2</v>
      </c>
      <c r="AW269" s="215">
        <f ca="1">IF($AE269=FALSE,AP269*Overheads!$R$24*$V269,
IFERROR(Overheads!$O$49*$V269*AP269,0)
+IFERROR(Overheads!S$59*$V269*(AP269/Overheads!S$68),0))</f>
        <v>6.967779598968952E-3</v>
      </c>
      <c r="AX269" s="215">
        <f ca="1">IF($AE269=FALSE,AQ269*Overheads!$R$24*$V269,
IFERROR(Overheads!$O$49*$V269*AQ269,0)
+IFERROR(Overheads!T$59*$V269*(AQ269/Overheads!T$68),0))</f>
        <v>1.689099812163845E-2</v>
      </c>
      <c r="AY269" s="215">
        <f ca="1">IF($AE269=FALSE,AR269*Overheads!$R$24*$V269,
IFERROR(Overheads!$O$49*$V269*AR269,0)
+IFERROR(Overheads!U$59*$V269*(AR269/Overheads!U$68),0))</f>
        <v>1.5075162281429666E-2</v>
      </c>
      <c r="AZ269" s="155">
        <f t="shared" ca="1" si="219"/>
        <v>6.823473449900426E-2</v>
      </c>
      <c r="BA269" s="165"/>
      <c r="BB269" s="215">
        <f ca="1">IF($AE269=FALSE,AN269*Overheads!$S$25,
IFERROR(Overheads!$O$50*AN269,0)
+IFERROR(Overheads!Q$60*(AN269/Overheads!Q$66),0))</f>
        <v>2.2159839897664645E-3</v>
      </c>
      <c r="BC269" s="215">
        <f ca="1">IF($AE269=FALSE,AO269*Overheads!$S$25,
IFERROR(Overheads!$O$50*AO269,0)
+IFERROR(Overheads!R$60*(AO269/Overheads!R$66),0))</f>
        <v>1.80811336433089E-3</v>
      </c>
      <c r="BD269" s="215">
        <f ca="1">IF($AE269=FALSE,AP269*Overheads!$S$25,
IFERROR(Overheads!$O$50*AP269,0)
+IFERROR(Overheads!S$60*(AP269/Overheads!S$66),0))</f>
        <v>9.8341240219001211E-4</v>
      </c>
      <c r="BE269" s="215">
        <f ca="1">IF($AE269=FALSE,AQ269*Overheads!$S$25,
IFERROR(Overheads!$O$50*AQ269,0)
+IFERROR(Overheads!T$60*(AQ269/Overheads!T$66),0))</f>
        <v>2.3895009981111837E-3</v>
      </c>
      <c r="BF269" s="215">
        <f ca="1">IF($AE269=FALSE,AR269*Overheads!$S$25,
IFERROR(Overheads!$O$50*AR269,0)
+IFERROR(Overheads!U$60*(AR269/Overheads!U$66),0))</f>
        <v>2.2064919037938142E-3</v>
      </c>
      <c r="BG269" s="155">
        <f t="shared" ca="1" si="220"/>
        <v>9.6035026581923633E-3</v>
      </c>
      <c r="BH269" s="165"/>
      <c r="BI269" s="215">
        <f t="shared" ca="1" si="221"/>
        <v>0.13660582093586501</v>
      </c>
      <c r="BJ269" s="215">
        <f t="shared" ca="1" si="187"/>
        <v>0.12176071499010258</v>
      </c>
      <c r="BK269" s="215">
        <f t="shared" ca="1" si="188"/>
        <v>6.1532535828516838E-2</v>
      </c>
      <c r="BL269" s="215">
        <f t="shared" ca="1" si="189"/>
        <v>0.13715945553993694</v>
      </c>
      <c r="BM269" s="215">
        <f t="shared" ca="1" si="190"/>
        <v>0.14051874498814659</v>
      </c>
      <c r="BN269" s="155">
        <f t="shared" ca="1" si="222"/>
        <v>0.59757727228256785</v>
      </c>
      <c r="BO269" s="165"/>
      <c r="BP269" s="187" cm="1">
        <f t="array" ref="BP269">IFERROR(IF($X269=$X268,BP268,INDEX(Forecast_Capex_Input!AC$12:AC$286,$X269)),0)</f>
        <v>0.1</v>
      </c>
      <c r="BQ269" s="187" cm="1">
        <f t="array" ref="BQ269">IFERROR(IF($X269=$X268,BQ268,INDEX(Forecast_Capex_Input!AD$12:AD$286,$X269)),0)</f>
        <v>0.11</v>
      </c>
      <c r="BR269" s="187" cm="1">
        <f t="array" ref="BR269">IFERROR(IF($X269=$X268,BR268,INDEX(Forecast_Capex_Input!AE$12:AE$286,$X269)),0)</f>
        <v>0.14000000000000001</v>
      </c>
      <c r="BS269" s="187" cm="1">
        <f t="array" ref="BS269">IFERROR(IF($X269=$X268,BS268,INDEX(Forecast_Capex_Input!AF$12:AF$286,$X269)),0)</f>
        <v>0.32</v>
      </c>
      <c r="BT269" s="187" cm="1">
        <f t="array" ref="BT269">IFERROR(IF($X269=$X268,BT268,INDEX(Forecast_Capex_Input!AG$12:AG$286,$X269)),0)</f>
        <v>0.33</v>
      </c>
      <c r="BU269" s="165"/>
      <c r="BV269" s="215">
        <f t="shared" si="191"/>
        <v>5.197390351253714E-2</v>
      </c>
      <c r="BW269" s="215">
        <f t="shared" si="192"/>
        <v>5.7171293863790849E-2</v>
      </c>
      <c r="BX269" s="215">
        <f t="shared" si="193"/>
        <v>7.2763464917551993E-2</v>
      </c>
      <c r="BY269" s="215">
        <f t="shared" si="194"/>
        <v>0.16631649124011882</v>
      </c>
      <c r="BZ269" s="215">
        <f t="shared" si="195"/>
        <v>0.17151388159137254</v>
      </c>
      <c r="CA269" s="155">
        <f t="shared" si="223"/>
        <v>0.51973903512537134</v>
      </c>
      <c r="CB269" s="165"/>
      <c r="CC269" s="215">
        <f t="shared" ca="1" si="196"/>
        <v>5.197390351253714E-2</v>
      </c>
      <c r="CD269" s="215">
        <f t="shared" ca="1" si="197"/>
        <v>5.7171293863790849E-2</v>
      </c>
      <c r="CE269" s="215">
        <f t="shared" ca="1" si="198"/>
        <v>7.2763464917551993E-2</v>
      </c>
      <c r="CF269" s="215">
        <f t="shared" ca="1" si="199"/>
        <v>0.16631649124011882</v>
      </c>
      <c r="CG269" s="215">
        <f t="shared" ca="1" si="200"/>
        <v>0.17151388159137254</v>
      </c>
      <c r="CH269" s="155">
        <f t="shared" ca="1" si="224"/>
        <v>0.51973903512537134</v>
      </c>
      <c r="CI269" s="165"/>
      <c r="CJ269" s="215">
        <f t="shared" ca="1" si="201"/>
        <v>6.823473449900426E-3</v>
      </c>
      <c r="CK269" s="215">
        <f t="shared" ca="1" si="202"/>
        <v>7.5058207948904684E-3</v>
      </c>
      <c r="CL269" s="215">
        <f t="shared" ca="1" si="203"/>
        <v>9.5528628298605974E-3</v>
      </c>
      <c r="CM269" s="215">
        <f t="shared" ca="1" si="204"/>
        <v>2.1835115039681365E-2</v>
      </c>
      <c r="CN269" s="215">
        <f t="shared" ca="1" si="205"/>
        <v>2.2517462384671408E-2</v>
      </c>
      <c r="CO269" s="155">
        <f t="shared" ca="1" si="225"/>
        <v>6.8234734499004274E-2</v>
      </c>
      <c r="CP269" s="165"/>
      <c r="CQ269" s="223">
        <f t="shared" ca="1" si="206"/>
        <v>9.6035026581923642E-4</v>
      </c>
      <c r="CR269" s="223">
        <f t="shared" ca="1" si="207"/>
        <v>1.0563852924011599E-3</v>
      </c>
      <c r="CS269" s="223">
        <f t="shared" ca="1" si="208"/>
        <v>1.3444903721469309E-3</v>
      </c>
      <c r="CT269" s="223">
        <f t="shared" ca="1" si="209"/>
        <v>3.0731208506215562E-3</v>
      </c>
      <c r="CU269" s="223">
        <f t="shared" ca="1" si="210"/>
        <v>3.1691558772034799E-3</v>
      </c>
      <c r="CV269" s="155">
        <f t="shared" ca="1" si="226"/>
        <v>9.6035026581923633E-3</v>
      </c>
      <c r="CW269" s="165"/>
      <c r="CX269" s="215">
        <f t="shared" ca="1" si="227"/>
        <v>5.9757727228256799E-2</v>
      </c>
      <c r="CY269" s="215">
        <f t="shared" ca="1" si="211"/>
        <v>6.5733499951082477E-2</v>
      </c>
      <c r="CZ269" s="215">
        <f t="shared" ca="1" si="212"/>
        <v>8.3660818119559513E-2</v>
      </c>
      <c r="DA269" s="215">
        <f t="shared" ca="1" si="213"/>
        <v>0.19122472713042174</v>
      </c>
      <c r="DB269" s="215">
        <f t="shared" ca="1" si="214"/>
        <v>0.19720049985324742</v>
      </c>
      <c r="DC269" s="155">
        <f t="shared" ca="1" si="228"/>
        <v>0.59757727228256796</v>
      </c>
      <c r="DD269" s="165"/>
      <c r="DE269" s="188" t="b" cm="1">
        <f t="array" aca="1" ref="DE269" ca="1">OR($G269=Forecast_Capex_Input!$BF$8:$BF$10)</f>
        <v>0</v>
      </c>
      <c r="DF269" s="188" cm="1">
        <f t="array" aca="1" ref="DF269" ca="1">IFERROR(INDEX(Forecast_Capex_Input!BG$12:BG$286,$X269)
*(INDEX(Forecast_Capex_Input!$H$12:$H$286,$X269)=Repex),0)
*$DE269</f>
        <v>0</v>
      </c>
      <c r="DG269" s="188" cm="1">
        <f t="array" aca="1" ref="DG269" ca="1">IFERROR(INDEX(Forecast_Capex_Input!BH$12:BH$286,$X269)
*(INDEX(Forecast_Capex_Input!$H$12:$H$286,$X269)=Repex),0)
*$DE269</f>
        <v>0</v>
      </c>
      <c r="DH269" s="188" cm="1">
        <f t="array" aca="1" ref="DH269" ca="1">IFERROR(INDEX(Forecast_Capex_Input!BI$12:BI$286,$X269)
*(INDEX(Forecast_Capex_Input!$H$12:$H$286,$X269)=Repex),0)
*$DE269</f>
        <v>0</v>
      </c>
      <c r="DI269" s="188" cm="1">
        <f t="array" aca="1" ref="DI269" ca="1">IFERROR(INDEX(Forecast_Capex_Input!BJ$12:BJ$286,$X269)
*(INDEX(Forecast_Capex_Input!$H$12:$H$286,$X269)=Repex),0)
*$DE269</f>
        <v>0</v>
      </c>
      <c r="DJ269" s="188" cm="1">
        <f t="array" aca="1" ref="DJ269" ca="1">IFERROR(INDEX(Forecast_Capex_Input!BK$12:BK$286,$X269)
*(INDEX(Forecast_Capex_Input!$H$12:$H$286,$X269)=Repex),0)
*$DE269</f>
        <v>0</v>
      </c>
      <c r="DK269" s="188" cm="1">
        <f t="array" aca="1" ref="DK269" ca="1">IFERROR(INDEX(Forecast_Capex_Input!BL$12:BL$286,$X269)
*(INDEX(Forecast_Capex_Input!$H$12:$H$286,$X269)=Repex),0)
*$DE269</f>
        <v>0</v>
      </c>
      <c r="DL269" s="165"/>
      <c r="DM269" s="188" t="b" cm="1">
        <f t="array" aca="1" ref="DM269" ca="1">OR($G269=Forecast_Capex_Input!$BN$8:$BN$9)</f>
        <v>0</v>
      </c>
      <c r="DN269" s="188" cm="1">
        <f t="array" aca="1" ref="DN269" ca="1">IFERROR(INDEX(Forecast_Capex_Input!BO$12:BO$286,$X269)
*(INDEX(Forecast_Capex_Input!$H$12:$H$286,$X269)=Repex),0)
*$DM269</f>
        <v>0</v>
      </c>
      <c r="DO269" s="188" cm="1">
        <f t="array" aca="1" ref="DO269" ca="1">IFERROR(INDEX(Forecast_Capex_Input!BP$12:BP$286,$X269)
*(INDEX(Forecast_Capex_Input!$H$12:$H$286,$X269)=Repex),0)
*$DM269</f>
        <v>0</v>
      </c>
      <c r="DP269" s="188" cm="1">
        <f t="array" aca="1" ref="DP269" ca="1">IFERROR(INDEX(Forecast_Capex_Input!BQ$12:BQ$286,$X269)
*(INDEX(Forecast_Capex_Input!$H$12:$H$286,$X269)=Repex),0)
*$DM269</f>
        <v>0</v>
      </c>
      <c r="DQ269" s="188" cm="1">
        <f t="array" aca="1" ref="DQ269" ca="1">IFERROR(INDEX(Forecast_Capex_Input!BR$12:BR$286,$X269)
*(INDEX(Forecast_Capex_Input!$H$12:$H$286,$X269)=Repex),0)
*$DM269</f>
        <v>0</v>
      </c>
      <c r="DR269" s="188" cm="1">
        <f t="array" aca="1" ref="DR269" ca="1">IFERROR(INDEX(Forecast_Capex_Input!BS$12:BS$286,$X269)
*(INDEX(Forecast_Capex_Input!$H$12:$H$286,$X269)=Repex),0)
*$DM269</f>
        <v>0</v>
      </c>
      <c r="DS269" s="165"/>
      <c r="DT269" s="188" t="b" cm="1">
        <f t="array" aca="1" ref="DT269" ca="1">OR($G269=Forecast_Capex_Input!$BU$8:$BU$10)</f>
        <v>1</v>
      </c>
      <c r="DU269" s="188" cm="1">
        <f t="array" aca="1" ref="DU269" ca="1">IFERROR(INDEX(Forecast_Capex_Input!BV$12:BV$286,$X269)
*(INDEX(Forecast_Capex_Input!$H$12:$H$286,$X269)=Repex),0)
*$DT269</f>
        <v>0.50605326876513312</v>
      </c>
      <c r="DV269" s="188" cm="1">
        <f t="array" aca="1" ref="DV269" ca="1">IFERROR(INDEX(Forecast_Capex_Input!BW$12:BW$286,$X269)
*(INDEX(Forecast_Capex_Input!$H$12:$H$286,$X269)=Repex),0)
*$DT269</f>
        <v>0.36319612590799033</v>
      </c>
      <c r="DW269" s="188" cm="1">
        <f t="array" aca="1" ref="DW269" ca="1">IFERROR(INDEX(Forecast_Capex_Input!BX$12:BX$286,$X269)
*(INDEX(Forecast_Capex_Input!$H$12:$H$286,$X269)=Repex),0)
*$DT269</f>
        <v>2.9055690072639227E-2</v>
      </c>
      <c r="DX269" s="188" cm="1">
        <f t="array" aca="1" ref="DX269" ca="1">IFERROR(INDEX(Forecast_Capex_Input!BY$12:BY$286,$X269)
*(INDEX(Forecast_Capex_Input!$H$12:$H$286,$X269)=Repex),0)
*$DT269</f>
        <v>0</v>
      </c>
      <c r="DY269" s="188" cm="1">
        <f t="array" aca="1" ref="DY269" ca="1">IFERROR(INDEX(Forecast_Capex_Input!BZ$12:BZ$286,$X269)
*(INDEX(Forecast_Capex_Input!$H$12:$H$286,$X269)=Repex),0)
*$DT269</f>
        <v>0</v>
      </c>
      <c r="DZ269" s="188" cm="1">
        <f t="array" aca="1" ref="DZ269" ca="1">IFERROR(INDEX(Forecast_Capex_Input!CA$12:CA$286,$X269)
*(INDEX(Forecast_Capex_Input!$H$12:$H$286,$X269)=Repex),0)
*$DT269</f>
        <v>0</v>
      </c>
      <c r="EA269" s="188" cm="1">
        <f t="array" aca="1" ref="EA269" ca="1">IFERROR(INDEX(Forecast_Capex_Input!CB$12:CB$286,$X269)
*(INDEX(Forecast_Capex_Input!$H$12:$H$286,$X269)=Repex),0)
*$DT269</f>
        <v>0.10169491525423729</v>
      </c>
      <c r="EB269" s="188" cm="1">
        <f t="array" aca="1" ref="EB269" ca="1">IFERROR(INDEX(Forecast_Capex_Input!CC$12:CC$286,$X269)
*(INDEX(Forecast_Capex_Input!$H$12:$H$286,$X269)=Repex),0)
*$DT269</f>
        <v>0</v>
      </c>
      <c r="EC269" s="165"/>
      <c r="ED269" s="226" t="str">
        <f t="shared" si="215"/>
        <v>N/A</v>
      </c>
      <c r="EE269" s="174" t="s">
        <v>15</v>
      </c>
    </row>
    <row r="270" spans="3:135" x14ac:dyDescent="0.2">
      <c r="C270" s="174">
        <f t="shared" si="216"/>
        <v>260</v>
      </c>
      <c r="D270" s="167" t="str" cm="1">
        <f t="array" ref="D270">IFERROR(INDEX(Forecast_Capex_Input!$D$12:$D$286,$X270),NA)</f>
        <v>BRG Secondary Systems Renewal</v>
      </c>
      <c r="E270" s="172" t="b" cm="1">
        <f t="array" ref="E270">IF($X270=NA,NA,INDEX(Forecast_Capex_Input!$E$12:$E$286,$X270))</f>
        <v>1</v>
      </c>
      <c r="F270" s="167" t="str" cm="1">
        <f t="array" aca="1" ref="F270" ca="1">IFERROR(INDEX(General!$E$25:$E$26,$Y270),NA)</f>
        <v>Non-Labour</v>
      </c>
      <c r="G270" s="167" t="str" cm="1">
        <f t="array" aca="1" ref="G270" ca="1">IFERROR(INDEX(Forecast_Capex_Input!$AI$11:$BB$11,$AA270),NA)</f>
        <v>Business IT</v>
      </c>
      <c r="H270" s="189" cm="1">
        <f t="array" aca="1" ref="H270" ca="1">IFERROR(INDEX(Forecast_Capex_Input!$AI$12:$BB$286,$X270,$AA270),NA)</f>
        <v>0.10169491525423729</v>
      </c>
      <c r="I270" s="199" t="str" cm="1">
        <f t="array" ref="I270">IFERROR(INDEX(Forecast_Capex_Input!$F$12:$F$286,$X270),NA)</f>
        <v>Replacement Expenditure</v>
      </c>
      <c r="J270" s="199" t="str" cm="1">
        <f t="array" ref="J270">IFERROR(INDEX(Forecast_Capex_Input!G$12:G$286,$X270),NA)</f>
        <v>Digital Infrastructure</v>
      </c>
      <c r="K270" s="199" t="str" cm="1">
        <f t="array" ref="K270">IFERROR(INDEX(Forecast_Capex_Input!H$12:H$286,$X270),NA)</f>
        <v>Repex</v>
      </c>
      <c r="L270" s="199" t="str" cm="1">
        <f t="array" ref="L270">IFERROR(INDEX(Forecast_Capex_Input!I$12:I$286,$X270),NA)</f>
        <v>N/A</v>
      </c>
      <c r="M270" s="199" t="str" cm="1">
        <f t="array" ref="M270">IFERROR(INDEX(Forecast_Capex_Input!J$12:J$286,$X270),NA)</f>
        <v>N/A</v>
      </c>
      <c r="N270" s="199" t="str" cm="1">
        <f t="array" ref="N270">IFERROR(INDEX(Forecast_Capex_Input!K$12:K$286,$X270),NA)</f>
        <v>DI - Protection systems</v>
      </c>
      <c r="O270" s="199" t="str" cm="1">
        <f t="array" ref="O270">IFERROR(INDEX(Forecast_Capex_Input!L$12:L$286,$X270),NA)</f>
        <v>DI - Safe and Reliable Network</v>
      </c>
      <c r="P270" s="199" t="str" cm="1">
        <f t="array" ref="P270">IFERROR(INDEX(Forecast_Capex_Input!M$12:M$286,$X270),NA)</f>
        <v>N/A</v>
      </c>
      <c r="Q270" s="172" t="str" cm="1">
        <f t="array" ref="Q270">IFERROR(INDEX(Forecast_Capex_Input!N$12:N$286,$X270),NA)</f>
        <v>No</v>
      </c>
      <c r="R270" s="265" cm="1">
        <f t="array" ref="R270">IFERROR(INDEX(Forecast_Capex_Input!O$12:O$286,$X270),0)</f>
        <v>0</v>
      </c>
      <c r="S270" s="172" t="str" cm="1">
        <f t="array" ref="S270">IFERROR(INDEX(Forecast_Capex_Input!P$12:P$286,$X270),0)</f>
        <v>Safety security &amp; reliability</v>
      </c>
      <c r="T270" s="199" t="str" cm="1">
        <f t="array" aca="1" ref="T270" ca="1">IFERROR(INDEX(General!$K$84:$K$103,$AA270),NA)</f>
        <v>Business IT (2018 onwards)</v>
      </c>
      <c r="U270" s="188" cm="1">
        <f t="array" aca="1" ref="U270" ca="1">IFERROR(
IF($F270=General!$E$25,INDEX(Forecast_Capex_Input!S$12:S$286,$X270),
INDEX(Forecast_Capex_Input!T$12:T$286,$X270)),0)</f>
        <v>0.79383540095790472</v>
      </c>
      <c r="V270" s="222" t="b">
        <f>IFERROR(INDEX(Overheads!$T$19:$T$26,MATCH($I270,Overheads!$E$19:$E$26,0)),FALSE)</f>
        <v>1</v>
      </c>
      <c r="W270" s="165"/>
      <c r="X270" s="174">
        <f>IFERROR(
IF(MATCH($C270,Forecast_Capex_Input!$CI$12:$CI$286,1)+1&gt;MAX(Forecast_Capex_Input!$C$12:$C$286),NA,
MATCH($C270,Forecast_Capex_Input!$CI$12:$CI$286,1)+1),1)</f>
        <v>101</v>
      </c>
      <c r="Y270" s="174" cm="1">
        <f t="array" aca="1" ref="Y270" ca="1">IFERROR(
IF(X269&lt;&gt;X270,1,
IF(COUNTIF(OFFSET(Y269,0,0,-INDEX(Forecast_Capex_Input!$CG$12:$CG$286,$X270)),Y269)=INDEX(Forecast_Capex_Input!$CG$12:$CG$286,$X270),Y269+1,Y269)),NA)</f>
        <v>2</v>
      </c>
      <c r="Z270" s="174" cm="1">
        <f t="array" ref="Z270">IFERROR($C270-IF($X270=1,1,INDEX(Forecast_Capex_Input!$CI$12:$CI$286,$X270-1))+1,NA)</f>
        <v>4</v>
      </c>
      <c r="AA270" s="174" cm="1">
        <f t="array" aca="1" ref="AA270" ca="1">IFERROR(IF(Y270=1,
INDEX(Forecast_Capex_Input!$AI$10:$BB$10,SMALL(IF(INDEX(Forecast_Capex_Input!$AI$12:$BB$286,$X270,0)&gt;0,COLUMN(Forecast_Capex_Input!$AI$10:$BB$10)-COLUMN(Forecast_Capex_Input!$AI$12)+1),ROWS(OFFSET(AA269,0,0,-$Z270)))),
OFFSET(AA269,-INDEX(Forecast_Capex_Input!$CG$12:$CG$286,$X270)+1,0)),NA)</f>
        <v>6</v>
      </c>
      <c r="AB270" s="174">
        <f t="shared" ca="1" si="185"/>
        <v>2</v>
      </c>
      <c r="AC270" s="222" t="b">
        <f t="shared" si="217"/>
        <v>0</v>
      </c>
      <c r="AD270" s="220" t="b">
        <v>0</v>
      </c>
      <c r="AE270" s="222" t="b">
        <f t="shared" si="186"/>
        <v>1</v>
      </c>
      <c r="AF270" s="165"/>
      <c r="AG270" s="215">
        <v>1.3344787519266489E-2</v>
      </c>
      <c r="AH270" s="215">
        <v>1.2131625017514991E-2</v>
      </c>
      <c r="AI270" s="215">
        <v>6.0658125087574956E-3</v>
      </c>
      <c r="AJ270" s="215">
        <v>1.3344787519266489E-2</v>
      </c>
      <c r="AK270" s="215">
        <v>1.3951368770142239E-2</v>
      </c>
      <c r="AL270" s="155">
        <v>5.8838381334947704E-2</v>
      </c>
      <c r="AM270" s="165"/>
      <c r="AN270" s="215" cm="1">
        <f t="array" aca="1" ref="AN270" ca="1">IFERROR(INDEX(General!O$33:O$34,$AB270)
*AG270,0)</f>
        <v>1.3344787519266489E-2</v>
      </c>
      <c r="AO270" s="215" cm="1">
        <f t="array" aca="1" ref="AO270" ca="1">IFERROR(INDEX(General!P$33:P$34,$AB270)
*AH270,0)</f>
        <v>1.2131625017514991E-2</v>
      </c>
      <c r="AP270" s="215" cm="1">
        <f t="array" aca="1" ref="AP270" ca="1">IFERROR(INDEX(General!Q$33:Q$34,$AB270)
*AI270,0)</f>
        <v>6.0658125087574956E-3</v>
      </c>
      <c r="AQ270" s="215" cm="1">
        <f t="array" aca="1" ref="AQ270" ca="1">IFERROR(INDEX(General!R$33:R$34,$AB270)
*AJ270,0)</f>
        <v>1.3344787519266489E-2</v>
      </c>
      <c r="AR270" s="215" cm="1">
        <f t="array" aca="1" ref="AR270" ca="1">IFERROR(INDEX(General!S$33:S$34,$AB270)
*AK270,0)</f>
        <v>1.3951368770142239E-2</v>
      </c>
      <c r="AS270" s="155">
        <f t="shared" ca="1" si="218"/>
        <v>5.8838381334947704E-2</v>
      </c>
      <c r="AT270" s="165"/>
      <c r="AU270" s="215">
        <f ca="1">IF($AE270=FALSE,AN270*Overheads!$R$24*$V270,
IFERROR(Overheads!$O$49*$V270*AN270,0)
+IFERROR(Overheads!Q$59*$V270*(AN270/Overheads!Q$68),0))</f>
        <v>1.8691562859522186E-3</v>
      </c>
      <c r="AV270" s="215">
        <f ca="1">IF($AE270=FALSE,AO270*Overheads!$R$24*$V270,
IFERROR(Overheads!$O$49*$V270*AO270,0)
+IFERROR(Overheads!R$59*$V270*(AO270/Overheads!R$68),0))</f>
        <v>1.4479147891761444E-3</v>
      </c>
      <c r="AW270" s="215">
        <f ca="1">IF($AE270=FALSE,AP270*Overheads!$R$24*$V270,
IFERROR(Overheads!$O$49*$V270*AP270,0)
+IFERROR(Overheads!S$59*$V270*(AP270/Overheads!S$68),0))</f>
        <v>7.888052376191268E-4</v>
      </c>
      <c r="AX270" s="215">
        <f ca="1">IF($AE270=FALSE,AQ270*Overheads!$R$24*$V270,
IFERROR(Overheads!$O$49*$V270*AQ270,0)
+IFERROR(Overheads!T$59*$V270*(AQ270/Overheads!T$68),0))</f>
        <v>1.9121884666005794E-3</v>
      </c>
      <c r="AY270" s="215">
        <f ca="1">IF($AE270=FALSE,AR270*Overheads!$R$24*$V270,
IFERROR(Overheads!$O$49*$V270*AR270,0)
+IFERROR(Overheads!U$59*$V270*(AR270/Overheads!U$68),0))</f>
        <v>1.7066221450675097E-3</v>
      </c>
      <c r="AZ270" s="155">
        <f t="shared" ca="1" si="219"/>
        <v>7.7246869244155785E-3</v>
      </c>
      <c r="BA270" s="165"/>
      <c r="BB270" s="215">
        <f ca="1">IF($AE270=FALSE,AN270*Overheads!$S$25,
IFERROR(Overheads!$O$50*AN270,0)
+IFERROR(Overheads!Q$60*(AN270/Overheads!Q$66),0))</f>
        <v>2.5086611204903377E-4</v>
      </c>
      <c r="BC270" s="215">
        <f ca="1">IF($AE270=FALSE,AO270*Overheads!$S$25,
IFERROR(Overheads!$O$50*AO270,0)
+IFERROR(Overheads!R$60*(AO270/Overheads!R$66),0))</f>
        <v>2.0469207898085546E-4</v>
      </c>
      <c r="BD270" s="215">
        <f ca="1">IF($AE270=FALSE,AP270*Overheads!$S$25,
IFERROR(Overheads!$O$50*AP270,0)
+IFERROR(Overheads!S$60*(AP270/Overheads!S$66),0))</f>
        <v>1.1132970590830326E-4</v>
      </c>
      <c r="BE270" s="215">
        <f ca="1">IF($AE270=FALSE,AQ270*Overheads!$S$25,
IFERROR(Overheads!$O$50*AQ270,0)
+IFERROR(Overheads!T$60*(AQ270/Overheads!T$66),0))</f>
        <v>2.705095469559831E-4</v>
      </c>
      <c r="BF270" s="215">
        <f ca="1">IF($AE270=FALSE,AR270*Overheads!$S$25,
IFERROR(Overheads!$O$50*AR270,0)
+IFERROR(Overheads!U$60*(AR270/Overheads!U$66),0))</f>
        <v>2.4979153627854503E-4</v>
      </c>
      <c r="BG270" s="155">
        <f t="shared" ca="1" si="220"/>
        <v>1.0871889801727208E-3</v>
      </c>
      <c r="BH270" s="165"/>
      <c r="BI270" s="215">
        <f t="shared" ca="1" si="221"/>
        <v>1.5464809917267742E-2</v>
      </c>
      <c r="BJ270" s="215">
        <f t="shared" ca="1" si="187"/>
        <v>1.3784231885671992E-2</v>
      </c>
      <c r="BK270" s="215">
        <f t="shared" ca="1" si="188"/>
        <v>6.9659474522849258E-3</v>
      </c>
      <c r="BL270" s="215">
        <f t="shared" ca="1" si="189"/>
        <v>1.5527485532823052E-2</v>
      </c>
      <c r="BM270" s="215">
        <f t="shared" ca="1" si="190"/>
        <v>1.5907782451488293E-2</v>
      </c>
      <c r="BN270" s="155">
        <f t="shared" ca="1" si="222"/>
        <v>6.7650257239535994E-2</v>
      </c>
      <c r="BO270" s="165"/>
      <c r="BP270" s="187" cm="1">
        <f t="array" ref="BP270">IFERROR(IF($X270=$X269,BP269,INDEX(Forecast_Capex_Input!AC$12:AC$286,$X270)),0)</f>
        <v>0.1</v>
      </c>
      <c r="BQ270" s="187" cm="1">
        <f t="array" ref="BQ270">IFERROR(IF($X270=$X269,BQ269,INDEX(Forecast_Capex_Input!AD$12:AD$286,$X270)),0)</f>
        <v>0.11</v>
      </c>
      <c r="BR270" s="187" cm="1">
        <f t="array" ref="BR270">IFERROR(IF($X270=$X269,BR269,INDEX(Forecast_Capex_Input!AE$12:AE$286,$X270)),0)</f>
        <v>0.14000000000000001</v>
      </c>
      <c r="BS270" s="187" cm="1">
        <f t="array" ref="BS270">IFERROR(IF($X270=$X269,BS269,INDEX(Forecast_Capex_Input!AF$12:AF$286,$X270)),0)</f>
        <v>0.32</v>
      </c>
      <c r="BT270" s="187" cm="1">
        <f t="array" ref="BT270">IFERROR(IF($X270=$X269,BT269,INDEX(Forecast_Capex_Input!AG$12:AG$286,$X270)),0)</f>
        <v>0.33</v>
      </c>
      <c r="BU270" s="165"/>
      <c r="BV270" s="215">
        <f t="shared" si="191"/>
        <v>5.8838381334947705E-3</v>
      </c>
      <c r="BW270" s="215">
        <f t="shared" si="192"/>
        <v>6.4722219468442473E-3</v>
      </c>
      <c r="BX270" s="215">
        <f t="shared" si="193"/>
        <v>8.2373733868926786E-3</v>
      </c>
      <c r="BY270" s="215">
        <f t="shared" si="194"/>
        <v>1.8828282027183264E-2</v>
      </c>
      <c r="BZ270" s="215">
        <f t="shared" si="195"/>
        <v>1.9416665840532744E-2</v>
      </c>
      <c r="CA270" s="155">
        <f t="shared" si="223"/>
        <v>5.8838381334947704E-2</v>
      </c>
      <c r="CB270" s="165"/>
      <c r="CC270" s="215">
        <f t="shared" ca="1" si="196"/>
        <v>5.8838381334947705E-3</v>
      </c>
      <c r="CD270" s="215">
        <f t="shared" ca="1" si="197"/>
        <v>6.4722219468442473E-3</v>
      </c>
      <c r="CE270" s="215">
        <f t="shared" ca="1" si="198"/>
        <v>8.2373733868926786E-3</v>
      </c>
      <c r="CF270" s="215">
        <f t="shared" ca="1" si="199"/>
        <v>1.8828282027183264E-2</v>
      </c>
      <c r="CG270" s="215">
        <f t="shared" ca="1" si="200"/>
        <v>1.9416665840532744E-2</v>
      </c>
      <c r="CH270" s="155">
        <f t="shared" ca="1" si="224"/>
        <v>5.8838381334947704E-2</v>
      </c>
      <c r="CI270" s="165"/>
      <c r="CJ270" s="215">
        <f t="shared" ca="1" si="201"/>
        <v>7.7246869244155787E-4</v>
      </c>
      <c r="CK270" s="215">
        <f t="shared" ca="1" si="202"/>
        <v>8.4971556168571369E-4</v>
      </c>
      <c r="CL270" s="215">
        <f t="shared" ca="1" si="203"/>
        <v>1.081456169418181E-3</v>
      </c>
      <c r="CM270" s="215">
        <f t="shared" ca="1" si="204"/>
        <v>2.4718998158129854E-3</v>
      </c>
      <c r="CN270" s="215">
        <f t="shared" ca="1" si="205"/>
        <v>2.5491466850571412E-3</v>
      </c>
      <c r="CO270" s="155">
        <f t="shared" ca="1" si="225"/>
        <v>7.7246869244155785E-3</v>
      </c>
      <c r="CP270" s="165"/>
      <c r="CQ270" s="223">
        <f t="shared" ca="1" si="206"/>
        <v>1.0871889801727209E-4</v>
      </c>
      <c r="CR270" s="223">
        <f t="shared" ca="1" si="207"/>
        <v>1.1959078781899929E-4</v>
      </c>
      <c r="CS270" s="223">
        <f t="shared" ca="1" si="208"/>
        <v>1.5220645722418093E-4</v>
      </c>
      <c r="CT270" s="223">
        <f t="shared" ca="1" si="209"/>
        <v>3.4790047365527066E-4</v>
      </c>
      <c r="CU270" s="223">
        <f t="shared" ca="1" si="210"/>
        <v>3.5877236345699788E-4</v>
      </c>
      <c r="CV270" s="155">
        <f t="shared" ca="1" si="226"/>
        <v>1.0871889801727208E-3</v>
      </c>
      <c r="CW270" s="165"/>
      <c r="CX270" s="215">
        <f t="shared" ca="1" si="227"/>
        <v>6.7650257239536011E-3</v>
      </c>
      <c r="CY270" s="215">
        <f t="shared" ca="1" si="211"/>
        <v>7.4415282963489603E-3</v>
      </c>
      <c r="CZ270" s="215">
        <f t="shared" ca="1" si="212"/>
        <v>9.4710360135350398E-3</v>
      </c>
      <c r="DA270" s="215">
        <f t="shared" ca="1" si="213"/>
        <v>2.164808231665152E-2</v>
      </c>
      <c r="DB270" s="215">
        <f t="shared" ca="1" si="214"/>
        <v>2.2324584889046883E-2</v>
      </c>
      <c r="DC270" s="155">
        <f t="shared" ca="1" si="228"/>
        <v>6.7650257239536007E-2</v>
      </c>
      <c r="DD270" s="165"/>
      <c r="DE270" s="188" t="b" cm="1">
        <f t="array" aca="1" ref="DE270" ca="1">OR($G270=Forecast_Capex_Input!$BF$8:$BF$10)</f>
        <v>0</v>
      </c>
      <c r="DF270" s="188" cm="1">
        <f t="array" aca="1" ref="DF270" ca="1">IFERROR(INDEX(Forecast_Capex_Input!BG$12:BG$286,$X270)
*(INDEX(Forecast_Capex_Input!$H$12:$H$286,$X270)=Repex),0)
*$DE270</f>
        <v>0</v>
      </c>
      <c r="DG270" s="188" cm="1">
        <f t="array" aca="1" ref="DG270" ca="1">IFERROR(INDEX(Forecast_Capex_Input!BH$12:BH$286,$X270)
*(INDEX(Forecast_Capex_Input!$H$12:$H$286,$X270)=Repex),0)
*$DE270</f>
        <v>0</v>
      </c>
      <c r="DH270" s="188" cm="1">
        <f t="array" aca="1" ref="DH270" ca="1">IFERROR(INDEX(Forecast_Capex_Input!BI$12:BI$286,$X270)
*(INDEX(Forecast_Capex_Input!$H$12:$H$286,$X270)=Repex),0)
*$DE270</f>
        <v>0</v>
      </c>
      <c r="DI270" s="188" cm="1">
        <f t="array" aca="1" ref="DI270" ca="1">IFERROR(INDEX(Forecast_Capex_Input!BJ$12:BJ$286,$X270)
*(INDEX(Forecast_Capex_Input!$H$12:$H$286,$X270)=Repex),0)
*$DE270</f>
        <v>0</v>
      </c>
      <c r="DJ270" s="188" cm="1">
        <f t="array" aca="1" ref="DJ270" ca="1">IFERROR(INDEX(Forecast_Capex_Input!BK$12:BK$286,$X270)
*(INDEX(Forecast_Capex_Input!$H$12:$H$286,$X270)=Repex),0)
*$DE270</f>
        <v>0</v>
      </c>
      <c r="DK270" s="188" cm="1">
        <f t="array" aca="1" ref="DK270" ca="1">IFERROR(INDEX(Forecast_Capex_Input!BL$12:BL$286,$X270)
*(INDEX(Forecast_Capex_Input!$H$12:$H$286,$X270)=Repex),0)
*$DE270</f>
        <v>0</v>
      </c>
      <c r="DL270" s="165"/>
      <c r="DM270" s="188" t="b" cm="1">
        <f t="array" aca="1" ref="DM270" ca="1">OR($G270=Forecast_Capex_Input!$BN$8:$BN$9)</f>
        <v>0</v>
      </c>
      <c r="DN270" s="188" cm="1">
        <f t="array" aca="1" ref="DN270" ca="1">IFERROR(INDEX(Forecast_Capex_Input!BO$12:BO$286,$X270)
*(INDEX(Forecast_Capex_Input!$H$12:$H$286,$X270)=Repex),0)
*$DM270</f>
        <v>0</v>
      </c>
      <c r="DO270" s="188" cm="1">
        <f t="array" aca="1" ref="DO270" ca="1">IFERROR(INDEX(Forecast_Capex_Input!BP$12:BP$286,$X270)
*(INDEX(Forecast_Capex_Input!$H$12:$H$286,$X270)=Repex),0)
*$DM270</f>
        <v>0</v>
      </c>
      <c r="DP270" s="188" cm="1">
        <f t="array" aca="1" ref="DP270" ca="1">IFERROR(INDEX(Forecast_Capex_Input!BQ$12:BQ$286,$X270)
*(INDEX(Forecast_Capex_Input!$H$12:$H$286,$X270)=Repex),0)
*$DM270</f>
        <v>0</v>
      </c>
      <c r="DQ270" s="188" cm="1">
        <f t="array" aca="1" ref="DQ270" ca="1">IFERROR(INDEX(Forecast_Capex_Input!BR$12:BR$286,$X270)
*(INDEX(Forecast_Capex_Input!$H$12:$H$286,$X270)=Repex),0)
*$DM270</f>
        <v>0</v>
      </c>
      <c r="DR270" s="188" cm="1">
        <f t="array" aca="1" ref="DR270" ca="1">IFERROR(INDEX(Forecast_Capex_Input!BS$12:BS$286,$X270)
*(INDEX(Forecast_Capex_Input!$H$12:$H$286,$X270)=Repex),0)
*$DM270</f>
        <v>0</v>
      </c>
      <c r="DS270" s="165"/>
      <c r="DT270" s="188" t="b" cm="1">
        <f t="array" aca="1" ref="DT270" ca="1">OR($G270=Forecast_Capex_Input!$BU$8:$BU$10)</f>
        <v>1</v>
      </c>
      <c r="DU270" s="188" cm="1">
        <f t="array" aca="1" ref="DU270" ca="1">IFERROR(INDEX(Forecast_Capex_Input!BV$12:BV$286,$X270)
*(INDEX(Forecast_Capex_Input!$H$12:$H$286,$X270)=Repex),0)
*$DT270</f>
        <v>0.50605326876513312</v>
      </c>
      <c r="DV270" s="188" cm="1">
        <f t="array" aca="1" ref="DV270" ca="1">IFERROR(INDEX(Forecast_Capex_Input!BW$12:BW$286,$X270)
*(INDEX(Forecast_Capex_Input!$H$12:$H$286,$X270)=Repex),0)
*$DT270</f>
        <v>0.36319612590799033</v>
      </c>
      <c r="DW270" s="188" cm="1">
        <f t="array" aca="1" ref="DW270" ca="1">IFERROR(INDEX(Forecast_Capex_Input!BX$12:BX$286,$X270)
*(INDEX(Forecast_Capex_Input!$H$12:$H$286,$X270)=Repex),0)
*$DT270</f>
        <v>2.9055690072639227E-2</v>
      </c>
      <c r="DX270" s="188" cm="1">
        <f t="array" aca="1" ref="DX270" ca="1">IFERROR(INDEX(Forecast_Capex_Input!BY$12:BY$286,$X270)
*(INDEX(Forecast_Capex_Input!$H$12:$H$286,$X270)=Repex),0)
*$DT270</f>
        <v>0</v>
      </c>
      <c r="DY270" s="188" cm="1">
        <f t="array" aca="1" ref="DY270" ca="1">IFERROR(INDEX(Forecast_Capex_Input!BZ$12:BZ$286,$X270)
*(INDEX(Forecast_Capex_Input!$H$12:$H$286,$X270)=Repex),0)
*$DT270</f>
        <v>0</v>
      </c>
      <c r="DZ270" s="188" cm="1">
        <f t="array" aca="1" ref="DZ270" ca="1">IFERROR(INDEX(Forecast_Capex_Input!CA$12:CA$286,$X270)
*(INDEX(Forecast_Capex_Input!$H$12:$H$286,$X270)=Repex),0)
*$DT270</f>
        <v>0</v>
      </c>
      <c r="EA270" s="188" cm="1">
        <f t="array" aca="1" ref="EA270" ca="1">IFERROR(INDEX(Forecast_Capex_Input!CB$12:CB$286,$X270)
*(INDEX(Forecast_Capex_Input!$H$12:$H$286,$X270)=Repex),0)
*$DT270</f>
        <v>0.10169491525423729</v>
      </c>
      <c r="EB270" s="188" cm="1">
        <f t="array" aca="1" ref="EB270" ca="1">IFERROR(INDEX(Forecast_Capex_Input!CC$12:CC$286,$X270)
*(INDEX(Forecast_Capex_Input!$H$12:$H$286,$X270)=Repex),0)
*$DT270</f>
        <v>0</v>
      </c>
      <c r="EC270" s="165"/>
      <c r="ED270" s="226" t="str">
        <f t="shared" si="215"/>
        <v>N/A</v>
      </c>
      <c r="EE270" s="174" t="s">
        <v>15</v>
      </c>
    </row>
    <row r="271" spans="3:135" x14ac:dyDescent="0.2">
      <c r="C271" s="174">
        <f t="shared" si="216"/>
        <v>261</v>
      </c>
      <c r="D271" s="167" t="str" cm="1">
        <f t="array" ref="D271">IFERROR(INDEX(Forecast_Capex_Input!$D$12:$D$286,$X271),NA)</f>
        <v>LSM Secondary Systems Renewal</v>
      </c>
      <c r="E271" s="172" t="b" cm="1">
        <f t="array" ref="E271">IF($X271=NA,NA,INDEX(Forecast_Capex_Input!$E$12:$E$286,$X271))</f>
        <v>1</v>
      </c>
      <c r="F271" s="167" t="str" cm="1">
        <f t="array" aca="1" ref="F271" ca="1">IFERROR(INDEX(General!$E$25:$E$26,$Y271),NA)</f>
        <v>Labour</v>
      </c>
      <c r="G271" s="167" t="str" cm="1">
        <f t="array" aca="1" ref="G271" ca="1">IFERROR(INDEX(Forecast_Capex_Input!$AI$11:$BB$11,$AA271),NA)</f>
        <v>Secondary Systems</v>
      </c>
      <c r="H271" s="189" cm="1">
        <f t="array" aca="1" ref="H271" ca="1">IFERROR(INDEX(Forecast_Capex_Input!$AI$12:$BB$286,$X271,$AA271),NA)</f>
        <v>0.94616151545363913</v>
      </c>
      <c r="I271" s="199" t="str" cm="1">
        <f t="array" ref="I271">IFERROR(INDEX(Forecast_Capex_Input!$F$12:$F$286,$X271),NA)</f>
        <v>Replacement Expenditure</v>
      </c>
      <c r="J271" s="199" t="str" cm="1">
        <f t="array" ref="J271">IFERROR(INDEX(Forecast_Capex_Input!G$12:G$286,$X271),NA)</f>
        <v>Digital Infrastructure</v>
      </c>
      <c r="K271" s="199" t="str" cm="1">
        <f t="array" ref="K271">IFERROR(INDEX(Forecast_Capex_Input!H$12:H$286,$X271),NA)</f>
        <v>Repex</v>
      </c>
      <c r="L271" s="199" t="str" cm="1">
        <f t="array" ref="L271">IFERROR(INDEX(Forecast_Capex_Input!I$12:I$286,$X271),NA)</f>
        <v>N/A</v>
      </c>
      <c r="M271" s="199" t="str" cm="1">
        <f t="array" ref="M271">IFERROR(INDEX(Forecast_Capex_Input!J$12:J$286,$X271),NA)</f>
        <v>N/A</v>
      </c>
      <c r="N271" s="199" t="str" cm="1">
        <f t="array" ref="N271">IFERROR(INDEX(Forecast_Capex_Input!K$12:K$286,$X271),NA)</f>
        <v>DI - Protection systems</v>
      </c>
      <c r="O271" s="199" t="str" cm="1">
        <f t="array" ref="O271">IFERROR(INDEX(Forecast_Capex_Input!L$12:L$286,$X271),NA)</f>
        <v>DI - Safe and Reliable Network</v>
      </c>
      <c r="P271" s="199" t="str" cm="1">
        <f t="array" ref="P271">IFERROR(INDEX(Forecast_Capex_Input!M$12:M$286,$X271),NA)</f>
        <v>N/A</v>
      </c>
      <c r="Q271" s="172" t="str" cm="1">
        <f t="array" ref="Q271">IFERROR(INDEX(Forecast_Capex_Input!N$12:N$286,$X271),NA)</f>
        <v>No</v>
      </c>
      <c r="R271" s="265" cm="1">
        <f t="array" ref="R271">IFERROR(INDEX(Forecast_Capex_Input!O$12:O$286,$X271),0)</f>
        <v>0</v>
      </c>
      <c r="S271" s="172" t="str" cm="1">
        <f t="array" ref="S271">IFERROR(INDEX(Forecast_Capex_Input!P$12:P$286,$X271),0)</f>
        <v>Safety security &amp; reliability</v>
      </c>
      <c r="T271" s="199" t="str" cm="1">
        <f t="array" aca="1" ref="T271" ca="1">IFERROR(INDEX(General!$K$84:$K$103,$AA271),NA)</f>
        <v>Secondary Systems (2018-23)</v>
      </c>
      <c r="U271" s="188" cm="1">
        <f t="array" aca="1" ref="U271" ca="1">IFERROR(
IF($F271=General!$E$25,INDEX(Forecast_Capex_Input!S$12:S$286,$X271),
INDEX(Forecast_Capex_Input!T$12:T$286,$X271)),0)</f>
        <v>0.22295993305501249</v>
      </c>
      <c r="V271" s="222" t="b">
        <f>IFERROR(INDEX(Overheads!$T$19:$T$26,MATCH($I271,Overheads!$E$19:$E$26,0)),FALSE)</f>
        <v>1</v>
      </c>
      <c r="W271" s="165"/>
      <c r="X271" s="174">
        <f>IFERROR(
IF(MATCH($C271,Forecast_Capex_Input!$CI$12:$CI$286,1)+1&gt;MAX(Forecast_Capex_Input!$C$12:$C$286),NA,
MATCH($C271,Forecast_Capex_Input!$CI$12:$CI$286,1)+1),1)</f>
        <v>102</v>
      </c>
      <c r="Y271" s="174" cm="1">
        <f t="array" aca="1" ref="Y271" ca="1">IFERROR(
IF(X270&lt;&gt;X271,1,
IF(COUNTIF(OFFSET(Y270,0,0,-INDEX(Forecast_Capex_Input!$CG$12:$CG$286,$X271)),Y270)=INDEX(Forecast_Capex_Input!$CG$12:$CG$286,$X271),Y270+1,Y270)),NA)</f>
        <v>1</v>
      </c>
      <c r="Z271" s="174" cm="1">
        <f t="array" ref="Z271">IFERROR($C271-IF($X271=1,1,INDEX(Forecast_Capex_Input!$CI$12:$CI$286,$X271-1))+1,NA)</f>
        <v>1</v>
      </c>
      <c r="AA271" s="174" cm="1">
        <f t="array" aca="1" ref="AA271" ca="1">IFERROR(IF(Y271=1,
INDEX(Forecast_Capex_Input!$AI$10:$BB$10,SMALL(IF(INDEX(Forecast_Capex_Input!$AI$12:$BB$286,$X271,0)&gt;0,COLUMN(Forecast_Capex_Input!$AI$10:$BB$10)-COLUMN(Forecast_Capex_Input!$AI$12)+1),ROWS(OFFSET(AA270,0,0,-$Z271)))),
OFFSET(AA270,-INDEX(Forecast_Capex_Input!$CG$12:$CG$286,$X271)+1,0)),NA)</f>
        <v>4</v>
      </c>
      <c r="AB271" s="174">
        <f t="shared" ca="1" si="185"/>
        <v>1</v>
      </c>
      <c r="AC271" s="222" t="b">
        <f t="shared" si="217"/>
        <v>0</v>
      </c>
      <c r="AD271" s="220" t="b">
        <v>0</v>
      </c>
      <c r="AE271" s="222" t="b">
        <f t="shared" si="186"/>
        <v>1</v>
      </c>
      <c r="AF271" s="165"/>
      <c r="AG271" s="215">
        <v>0.12752740802495663</v>
      </c>
      <c r="AH271" s="215">
        <v>0.11593400729541509</v>
      </c>
      <c r="AI271" s="215">
        <v>5.7967003647707543E-2</v>
      </c>
      <c r="AJ271" s="215">
        <v>0.12752740802495663</v>
      </c>
      <c r="AK271" s="215">
        <v>0.13332410838972736</v>
      </c>
      <c r="AL271" s="155">
        <v>0.56227993538276322</v>
      </c>
      <c r="AM271" s="165"/>
      <c r="AN271" s="215" cm="1">
        <f t="array" aca="1" ref="AN271" ca="1">IFERROR(INDEX(General!O$33:O$34,$AB271)
*AG271,0)</f>
        <v>0.12732064343039101</v>
      </c>
      <c r="AO271" s="215" cm="1">
        <f t="array" aca="1" ref="AO271" ca="1">IFERROR(INDEX(General!P$33:P$34,$AB271)
*AH271,0)</f>
        <v>0.11663129503807237</v>
      </c>
      <c r="AP271" s="215" cm="1">
        <f t="array" aca="1" ref="AP271" ca="1">IFERROR(INDEX(General!Q$33:Q$34,$AB271)
*AI271,0)</f>
        <v>5.8840712076123874E-2</v>
      </c>
      <c r="AQ271" s="215" cm="1">
        <f t="array" aca="1" ref="AQ271" ca="1">IFERROR(INDEX(General!R$33:R$34,$AB271)
*AJ271,0)</f>
        <v>0.13051551384280272</v>
      </c>
      <c r="AR271" s="215" cm="1">
        <f t="array" aca="1" ref="AR271" ca="1">IFERROR(INDEX(General!S$33:S$34,$AB271)
*AK271,0)</f>
        <v>0.13728733860110184</v>
      </c>
      <c r="AS271" s="155">
        <f t="shared" ca="1" si="218"/>
        <v>0.57059550298849182</v>
      </c>
      <c r="AT271" s="165"/>
      <c r="AU271" s="215">
        <f ca="1">IF($AE271=FALSE,AN271*Overheads!$R$24*$V271,
IFERROR(Overheads!$O$49*$V271*AN271,0)
+IFERROR(Overheads!Q$59*$V271*(AN271/Overheads!Q$68),0))</f>
        <v>1.7833343592455891E-2</v>
      </c>
      <c r="AV271" s="215">
        <f ca="1">IF($AE271=FALSE,AO271*Overheads!$R$24*$V271,
IFERROR(Overheads!$O$49*$V271*AO271,0)
+IFERROR(Overheads!R$59*$V271*(AO271/Overheads!R$68),0))</f>
        <v>1.3919996432677622E-2</v>
      </c>
      <c r="AW271" s="215">
        <f ca="1">IF($AE271=FALSE,AP271*Overheads!$R$24*$V271,
IFERROR(Overheads!$O$49*$V271*AP271,0)
+IFERROR(Overheads!S$59*$V271*(AP271/Overheads!S$68),0))</f>
        <v>7.6517138971696971E-3</v>
      </c>
      <c r="AX271" s="215">
        <f ca="1">IF($AE271=FALSE,AQ271*Overheads!$R$24*$V271,
IFERROR(Overheads!$O$49*$V271*AQ271,0)
+IFERROR(Overheads!T$59*$V271*(AQ271/Overheads!T$68),0))</f>
        <v>1.8701703561959264E-2</v>
      </c>
      <c r="AY271" s="215">
        <f ca="1">IF($AE271=FALSE,AR271*Overheads!$R$24*$V271,
IFERROR(Overheads!$O$49*$V271*AR271,0)
+IFERROR(Overheads!U$59*$V271*(AR271/Overheads!U$68),0))</f>
        <v>1.6793879952155633E-2</v>
      </c>
      <c r="AZ271" s="155">
        <f t="shared" ca="1" si="219"/>
        <v>7.4900637436418102E-2</v>
      </c>
      <c r="BA271" s="165"/>
      <c r="BB271" s="215">
        <f ca="1">IF($AE271=FALSE,AN271*Overheads!$S$25,
IFERROR(Overheads!$O$50*AN271,0)
+IFERROR(Overheads!Q$60*(AN271/Overheads!Q$66),0))</f>
        <v>2.3934764607416686E-3</v>
      </c>
      <c r="BC271" s="215">
        <f ca="1">IF($AE271=FALSE,AO271*Overheads!$S$25,
IFERROR(Overheads!$O$50*AO271,0)
+IFERROR(Overheads!R$60*(AO271/Overheads!R$66),0))</f>
        <v>1.9678734069924911E-3</v>
      </c>
      <c r="BD271" s="215">
        <f ca="1">IF($AE271=FALSE,AP271*Overheads!$S$25,
IFERROR(Overheads!$O$50*AP271,0)
+IFERROR(Overheads!S$60*(AP271/Overheads!S$66),0))</f>
        <v>1.0799409248822712E-3</v>
      </c>
      <c r="BE271" s="215">
        <f ca="1">IF($AE271=FALSE,AQ271*Overheads!$S$25,
IFERROR(Overheads!$O$50*AQ271,0)
+IFERROR(Overheads!T$60*(AQ271/Overheads!T$66),0))</f>
        <v>2.6456541529321044E-3</v>
      </c>
      <c r="BF271" s="215">
        <f ca="1">IF($AE271=FALSE,AR271*Overheads!$S$25,
IFERROR(Overheads!$O$50*AR271,0)
+IFERROR(Overheads!U$60*(AR271/Overheads!U$66),0))</f>
        <v>2.4580538143435795E-3</v>
      </c>
      <c r="BG271" s="155">
        <f t="shared" ca="1" si="220"/>
        <v>1.0544998759892114E-2</v>
      </c>
      <c r="BH271" s="165"/>
      <c r="BI271" s="215">
        <f t="shared" ca="1" si="221"/>
        <v>0.14754746348358858</v>
      </c>
      <c r="BJ271" s="215">
        <f t="shared" ca="1" si="187"/>
        <v>0.13251916487774251</v>
      </c>
      <c r="BK271" s="215">
        <f t="shared" ca="1" si="188"/>
        <v>6.7572366898175848E-2</v>
      </c>
      <c r="BL271" s="215">
        <f t="shared" ca="1" si="189"/>
        <v>0.1518628715576941</v>
      </c>
      <c r="BM271" s="215">
        <f t="shared" ca="1" si="190"/>
        <v>0.15653927236760107</v>
      </c>
      <c r="BN271" s="155">
        <f t="shared" ca="1" si="222"/>
        <v>0.65604113918480222</v>
      </c>
      <c r="BO271" s="165"/>
      <c r="BP271" s="187" cm="1">
        <f t="array" ref="BP271">IFERROR(IF($X271=$X270,BP270,INDEX(Forecast_Capex_Input!AC$12:AC$286,$X271)),0)</f>
        <v>0.1</v>
      </c>
      <c r="BQ271" s="187" cm="1">
        <f t="array" ref="BQ271">IFERROR(IF($X271=$X270,BQ270,INDEX(Forecast_Capex_Input!AD$12:AD$286,$X271)),0)</f>
        <v>0.11</v>
      </c>
      <c r="BR271" s="187" cm="1">
        <f t="array" ref="BR271">IFERROR(IF($X271=$X270,BR270,INDEX(Forecast_Capex_Input!AE$12:AE$286,$X271)),0)</f>
        <v>0.14000000000000001</v>
      </c>
      <c r="BS271" s="187" cm="1">
        <f t="array" ref="BS271">IFERROR(IF($X271=$X270,BS270,INDEX(Forecast_Capex_Input!AF$12:AF$286,$X271)),0)</f>
        <v>0.32</v>
      </c>
      <c r="BT271" s="187" cm="1">
        <f t="array" ref="BT271">IFERROR(IF($X271=$X270,BT270,INDEX(Forecast_Capex_Input!AG$12:AG$286,$X271)),0)</f>
        <v>0.33</v>
      </c>
      <c r="BU271" s="165"/>
      <c r="BV271" s="215">
        <f t="shared" si="191"/>
        <v>5.6227993538276323E-2</v>
      </c>
      <c r="BW271" s="215">
        <f t="shared" si="192"/>
        <v>6.1850792892103955E-2</v>
      </c>
      <c r="BX271" s="215">
        <f t="shared" si="193"/>
        <v>7.8719190953586857E-2</v>
      </c>
      <c r="BY271" s="215">
        <f t="shared" si="194"/>
        <v>0.17992957932248424</v>
      </c>
      <c r="BZ271" s="215">
        <f t="shared" si="195"/>
        <v>0.18555237867631186</v>
      </c>
      <c r="CA271" s="155">
        <f t="shared" si="223"/>
        <v>0.56227993538276322</v>
      </c>
      <c r="CB271" s="165"/>
      <c r="CC271" s="215">
        <f t="shared" ca="1" si="196"/>
        <v>5.7059550298849182E-2</v>
      </c>
      <c r="CD271" s="215">
        <f t="shared" ca="1" si="197"/>
        <v>6.2765505328734095E-2</v>
      </c>
      <c r="CE271" s="215">
        <f t="shared" ca="1" si="198"/>
        <v>7.988337041838886E-2</v>
      </c>
      <c r="CF271" s="215">
        <f t="shared" ca="1" si="199"/>
        <v>0.1825905609563174</v>
      </c>
      <c r="CG271" s="215">
        <f t="shared" ca="1" si="200"/>
        <v>0.18829651598620231</v>
      </c>
      <c r="CH271" s="155">
        <f t="shared" ca="1" si="224"/>
        <v>0.57059550298849182</v>
      </c>
      <c r="CI271" s="165"/>
      <c r="CJ271" s="215">
        <f t="shared" ca="1" si="201"/>
        <v>7.4900637436418104E-3</v>
      </c>
      <c r="CK271" s="215">
        <f t="shared" ca="1" si="202"/>
        <v>8.2390701180059915E-3</v>
      </c>
      <c r="CL271" s="215">
        <f t="shared" ca="1" si="203"/>
        <v>1.0486089241098536E-2</v>
      </c>
      <c r="CM271" s="215">
        <f t="shared" ca="1" si="204"/>
        <v>2.3968203979653793E-2</v>
      </c>
      <c r="CN271" s="215">
        <f t="shared" ca="1" si="205"/>
        <v>2.4717210354017975E-2</v>
      </c>
      <c r="CO271" s="155">
        <f t="shared" ca="1" si="225"/>
        <v>7.4900637436418102E-2</v>
      </c>
      <c r="CP271" s="165"/>
      <c r="CQ271" s="223">
        <f t="shared" ca="1" si="206"/>
        <v>1.0544998759892115E-3</v>
      </c>
      <c r="CR271" s="223">
        <f t="shared" ca="1" si="207"/>
        <v>1.1599498635881326E-3</v>
      </c>
      <c r="CS271" s="223">
        <f t="shared" ca="1" si="208"/>
        <v>1.4762998263848962E-3</v>
      </c>
      <c r="CT271" s="223">
        <f t="shared" ca="1" si="209"/>
        <v>3.3743996031654765E-3</v>
      </c>
      <c r="CU271" s="223">
        <f t="shared" ca="1" si="210"/>
        <v>3.479849590764398E-3</v>
      </c>
      <c r="CV271" s="155">
        <f t="shared" ca="1" si="226"/>
        <v>1.0544998759892114E-2</v>
      </c>
      <c r="CW271" s="165"/>
      <c r="CX271" s="215">
        <f t="shared" ca="1" si="227"/>
        <v>6.56041139184802E-2</v>
      </c>
      <c r="CY271" s="215">
        <f t="shared" ca="1" si="211"/>
        <v>7.2164525310328229E-2</v>
      </c>
      <c r="CZ271" s="215">
        <f t="shared" ca="1" si="212"/>
        <v>9.1845759485872286E-2</v>
      </c>
      <c r="DA271" s="215">
        <f t="shared" ca="1" si="213"/>
        <v>0.20993316453913669</v>
      </c>
      <c r="DB271" s="215">
        <f t="shared" ca="1" si="214"/>
        <v>0.21649357593098467</v>
      </c>
      <c r="DC271" s="155">
        <f t="shared" ca="1" si="228"/>
        <v>0.656041139184802</v>
      </c>
      <c r="DD271" s="165"/>
      <c r="DE271" s="188" t="b" cm="1">
        <f t="array" aca="1" ref="DE271" ca="1">OR($G271=Forecast_Capex_Input!$BF$8:$BF$10)</f>
        <v>0</v>
      </c>
      <c r="DF271" s="188" cm="1">
        <f t="array" aca="1" ref="DF271" ca="1">IFERROR(INDEX(Forecast_Capex_Input!BG$12:BG$286,$X271)
*(INDEX(Forecast_Capex_Input!$H$12:$H$286,$X271)=Repex),0)
*$DE271</f>
        <v>0</v>
      </c>
      <c r="DG271" s="188" cm="1">
        <f t="array" aca="1" ref="DG271" ca="1">IFERROR(INDEX(Forecast_Capex_Input!BH$12:BH$286,$X271)
*(INDEX(Forecast_Capex_Input!$H$12:$H$286,$X271)=Repex),0)
*$DE271</f>
        <v>0</v>
      </c>
      <c r="DH271" s="188" cm="1">
        <f t="array" aca="1" ref="DH271" ca="1">IFERROR(INDEX(Forecast_Capex_Input!BI$12:BI$286,$X271)
*(INDEX(Forecast_Capex_Input!$H$12:$H$286,$X271)=Repex),0)
*$DE271</f>
        <v>0</v>
      </c>
      <c r="DI271" s="188" cm="1">
        <f t="array" aca="1" ref="DI271" ca="1">IFERROR(INDEX(Forecast_Capex_Input!BJ$12:BJ$286,$X271)
*(INDEX(Forecast_Capex_Input!$H$12:$H$286,$X271)=Repex),0)
*$DE271</f>
        <v>0</v>
      </c>
      <c r="DJ271" s="188" cm="1">
        <f t="array" aca="1" ref="DJ271" ca="1">IFERROR(INDEX(Forecast_Capex_Input!BK$12:BK$286,$X271)
*(INDEX(Forecast_Capex_Input!$H$12:$H$286,$X271)=Repex),0)
*$DE271</f>
        <v>0</v>
      </c>
      <c r="DK271" s="188" cm="1">
        <f t="array" aca="1" ref="DK271" ca="1">IFERROR(INDEX(Forecast_Capex_Input!BL$12:BL$286,$X271)
*(INDEX(Forecast_Capex_Input!$H$12:$H$286,$X271)=Repex),0)
*$DE271</f>
        <v>0</v>
      </c>
      <c r="DL271" s="165"/>
      <c r="DM271" s="188" t="b" cm="1">
        <f t="array" aca="1" ref="DM271" ca="1">OR($G271=Forecast_Capex_Input!$BN$8:$BN$9)</f>
        <v>0</v>
      </c>
      <c r="DN271" s="188" cm="1">
        <f t="array" aca="1" ref="DN271" ca="1">IFERROR(INDEX(Forecast_Capex_Input!BO$12:BO$286,$X271)
*(INDEX(Forecast_Capex_Input!$H$12:$H$286,$X271)=Repex),0)
*$DM271</f>
        <v>0</v>
      </c>
      <c r="DO271" s="188" cm="1">
        <f t="array" aca="1" ref="DO271" ca="1">IFERROR(INDEX(Forecast_Capex_Input!BP$12:BP$286,$X271)
*(INDEX(Forecast_Capex_Input!$H$12:$H$286,$X271)=Repex),0)
*$DM271</f>
        <v>0</v>
      </c>
      <c r="DP271" s="188" cm="1">
        <f t="array" aca="1" ref="DP271" ca="1">IFERROR(INDEX(Forecast_Capex_Input!BQ$12:BQ$286,$X271)
*(INDEX(Forecast_Capex_Input!$H$12:$H$286,$X271)=Repex),0)
*$DM271</f>
        <v>0</v>
      </c>
      <c r="DQ271" s="188" cm="1">
        <f t="array" aca="1" ref="DQ271" ca="1">IFERROR(INDEX(Forecast_Capex_Input!BR$12:BR$286,$X271)
*(INDEX(Forecast_Capex_Input!$H$12:$H$286,$X271)=Repex),0)
*$DM271</f>
        <v>0</v>
      </c>
      <c r="DR271" s="188" cm="1">
        <f t="array" aca="1" ref="DR271" ca="1">IFERROR(INDEX(Forecast_Capex_Input!BS$12:BS$286,$X271)
*(INDEX(Forecast_Capex_Input!$H$12:$H$286,$X271)=Repex),0)
*$DM271</f>
        <v>0</v>
      </c>
      <c r="DS271" s="165"/>
      <c r="DT271" s="188" t="b" cm="1">
        <f t="array" aca="1" ref="DT271" ca="1">OR($G271=Forecast_Capex_Input!$BU$8:$BU$10)</f>
        <v>1</v>
      </c>
      <c r="DU271" s="188" cm="1">
        <f t="array" aca="1" ref="DU271" ca="1">IFERROR(INDEX(Forecast_Capex_Input!BV$12:BV$286,$X271)
*(INDEX(Forecast_Capex_Input!$H$12:$H$286,$X271)=Repex),0)
*$DT271</f>
        <v>0.36191425722831505</v>
      </c>
      <c r="DV271" s="188" cm="1">
        <f t="array" aca="1" ref="DV271" ca="1">IFERROR(INDEX(Forecast_Capex_Input!BW$12:BW$286,$X271)
*(INDEX(Forecast_Capex_Input!$H$12:$H$286,$X271)=Repex),0)
*$DT271</f>
        <v>0.5483549351944168</v>
      </c>
      <c r="DW271" s="188" cm="1">
        <f t="array" aca="1" ref="DW271" ca="1">IFERROR(INDEX(Forecast_Capex_Input!BX$12:BX$286,$X271)
*(INDEX(Forecast_Capex_Input!$H$12:$H$286,$X271)=Repex),0)
*$DT271</f>
        <v>3.589232303090728E-2</v>
      </c>
      <c r="DX271" s="188" cm="1">
        <f t="array" aca="1" ref="DX271" ca="1">IFERROR(INDEX(Forecast_Capex_Input!BY$12:BY$286,$X271)
*(INDEX(Forecast_Capex_Input!$H$12:$H$286,$X271)=Repex),0)
*$DT271</f>
        <v>0</v>
      </c>
      <c r="DY271" s="188" cm="1">
        <f t="array" aca="1" ref="DY271" ca="1">IFERROR(INDEX(Forecast_Capex_Input!BZ$12:BZ$286,$X271)
*(INDEX(Forecast_Capex_Input!$H$12:$H$286,$X271)=Repex),0)
*$DT271</f>
        <v>0</v>
      </c>
      <c r="DZ271" s="188" cm="1">
        <f t="array" aca="1" ref="DZ271" ca="1">IFERROR(INDEX(Forecast_Capex_Input!CA$12:CA$286,$X271)
*(INDEX(Forecast_Capex_Input!$H$12:$H$286,$X271)=Repex),0)
*$DT271</f>
        <v>0</v>
      </c>
      <c r="EA271" s="188" cm="1">
        <f t="array" aca="1" ref="EA271" ca="1">IFERROR(INDEX(Forecast_Capex_Input!CB$12:CB$286,$X271)
*(INDEX(Forecast_Capex_Input!$H$12:$H$286,$X271)=Repex),0)
*$DT271</f>
        <v>5.3838484546360914E-2</v>
      </c>
      <c r="EB271" s="188" cm="1">
        <f t="array" aca="1" ref="EB271" ca="1">IFERROR(INDEX(Forecast_Capex_Input!CC$12:CC$286,$X271)
*(INDEX(Forecast_Capex_Input!$H$12:$H$286,$X271)=Repex),0)
*$DT271</f>
        <v>0</v>
      </c>
      <c r="EC271" s="165"/>
      <c r="ED271" s="226" t="str">
        <f t="shared" si="215"/>
        <v>N/A</v>
      </c>
      <c r="EE271" s="174" t="s">
        <v>15</v>
      </c>
    </row>
    <row r="272" spans="3:135" x14ac:dyDescent="0.2">
      <c r="C272" s="174">
        <f t="shared" si="216"/>
        <v>262</v>
      </c>
      <c r="D272" s="167" t="str" cm="1">
        <f t="array" ref="D272">IFERROR(INDEX(Forecast_Capex_Input!$D$12:$D$286,$X272),NA)</f>
        <v>LSM Secondary Systems Renewal</v>
      </c>
      <c r="E272" s="172" t="b" cm="1">
        <f t="array" ref="E272">IF($X272=NA,NA,INDEX(Forecast_Capex_Input!$E$12:$E$286,$X272))</f>
        <v>1</v>
      </c>
      <c r="F272" s="167" t="str" cm="1">
        <f t="array" aca="1" ref="F272" ca="1">IFERROR(INDEX(General!$E$25:$E$26,$Y272),NA)</f>
        <v>Labour</v>
      </c>
      <c r="G272" s="167" t="str" cm="1">
        <f t="array" aca="1" ref="G272" ca="1">IFERROR(INDEX(Forecast_Capex_Input!$AI$11:$BB$11,$AA272),NA)</f>
        <v>Business IT</v>
      </c>
      <c r="H272" s="189" cm="1">
        <f t="array" aca="1" ref="H272" ca="1">IFERROR(INDEX(Forecast_Capex_Input!$AI$12:$BB$286,$X272,$AA272),NA)</f>
        <v>5.3838484546360914E-2</v>
      </c>
      <c r="I272" s="199" t="str" cm="1">
        <f t="array" ref="I272">IFERROR(INDEX(Forecast_Capex_Input!$F$12:$F$286,$X272),NA)</f>
        <v>Replacement Expenditure</v>
      </c>
      <c r="J272" s="199" t="str" cm="1">
        <f t="array" ref="J272">IFERROR(INDEX(Forecast_Capex_Input!G$12:G$286,$X272),NA)</f>
        <v>Digital Infrastructure</v>
      </c>
      <c r="K272" s="199" t="str" cm="1">
        <f t="array" ref="K272">IFERROR(INDEX(Forecast_Capex_Input!H$12:H$286,$X272),NA)</f>
        <v>Repex</v>
      </c>
      <c r="L272" s="199" t="str" cm="1">
        <f t="array" ref="L272">IFERROR(INDEX(Forecast_Capex_Input!I$12:I$286,$X272),NA)</f>
        <v>N/A</v>
      </c>
      <c r="M272" s="199" t="str" cm="1">
        <f t="array" ref="M272">IFERROR(INDEX(Forecast_Capex_Input!J$12:J$286,$X272),NA)</f>
        <v>N/A</v>
      </c>
      <c r="N272" s="199" t="str" cm="1">
        <f t="array" ref="N272">IFERROR(INDEX(Forecast_Capex_Input!K$12:K$286,$X272),NA)</f>
        <v>DI - Protection systems</v>
      </c>
      <c r="O272" s="199" t="str" cm="1">
        <f t="array" ref="O272">IFERROR(INDEX(Forecast_Capex_Input!L$12:L$286,$X272),NA)</f>
        <v>DI - Safe and Reliable Network</v>
      </c>
      <c r="P272" s="199" t="str" cm="1">
        <f t="array" ref="P272">IFERROR(INDEX(Forecast_Capex_Input!M$12:M$286,$X272),NA)</f>
        <v>N/A</v>
      </c>
      <c r="Q272" s="172" t="str" cm="1">
        <f t="array" ref="Q272">IFERROR(INDEX(Forecast_Capex_Input!N$12:N$286,$X272),NA)</f>
        <v>No</v>
      </c>
      <c r="R272" s="265" cm="1">
        <f t="array" ref="R272">IFERROR(INDEX(Forecast_Capex_Input!O$12:O$286,$X272),0)</f>
        <v>0</v>
      </c>
      <c r="S272" s="172" t="str" cm="1">
        <f t="array" ref="S272">IFERROR(INDEX(Forecast_Capex_Input!P$12:P$286,$X272),0)</f>
        <v>Safety security &amp; reliability</v>
      </c>
      <c r="T272" s="199" t="str" cm="1">
        <f t="array" aca="1" ref="T272" ca="1">IFERROR(INDEX(General!$K$84:$K$103,$AA272),NA)</f>
        <v>Business IT (2018 onwards)</v>
      </c>
      <c r="U272" s="188" cm="1">
        <f t="array" aca="1" ref="U272" ca="1">IFERROR(
IF($F272=General!$E$25,INDEX(Forecast_Capex_Input!S$12:S$286,$X272),
INDEX(Forecast_Capex_Input!T$12:T$286,$X272)),0)</f>
        <v>0.22295993305501249</v>
      </c>
      <c r="V272" s="222" t="b">
        <f>IFERROR(INDEX(Overheads!$T$19:$T$26,MATCH($I272,Overheads!$E$19:$E$26,0)),FALSE)</f>
        <v>1</v>
      </c>
      <c r="W272" s="165"/>
      <c r="X272" s="174">
        <f>IFERROR(
IF(MATCH($C272,Forecast_Capex_Input!$CI$12:$CI$286,1)+1&gt;MAX(Forecast_Capex_Input!$C$12:$C$286),NA,
MATCH($C272,Forecast_Capex_Input!$CI$12:$CI$286,1)+1),1)</f>
        <v>102</v>
      </c>
      <c r="Y272" s="174" cm="1">
        <f t="array" aca="1" ref="Y272" ca="1">IFERROR(
IF(X271&lt;&gt;X272,1,
IF(COUNTIF(OFFSET(Y271,0,0,-INDEX(Forecast_Capex_Input!$CG$12:$CG$286,$X272)),Y271)=INDEX(Forecast_Capex_Input!$CG$12:$CG$286,$X272),Y271+1,Y271)),NA)</f>
        <v>1</v>
      </c>
      <c r="Z272" s="174" cm="1">
        <f t="array" ref="Z272">IFERROR($C272-IF($X272=1,1,INDEX(Forecast_Capex_Input!$CI$12:$CI$286,$X272-1))+1,NA)</f>
        <v>2</v>
      </c>
      <c r="AA272" s="174" cm="1">
        <f t="array" aca="1" ref="AA272" ca="1">IFERROR(IF(Y272=1,
INDEX(Forecast_Capex_Input!$AI$10:$BB$10,SMALL(IF(INDEX(Forecast_Capex_Input!$AI$12:$BB$286,$X272,0)&gt;0,COLUMN(Forecast_Capex_Input!$AI$10:$BB$10)-COLUMN(Forecast_Capex_Input!$AI$12)+1),ROWS(OFFSET(AA271,0,0,-$Z272)))),
OFFSET(AA271,-INDEX(Forecast_Capex_Input!$CG$12:$CG$286,$X272)+1,0)),NA)</f>
        <v>6</v>
      </c>
      <c r="AB272" s="174">
        <f t="shared" ca="1" si="185"/>
        <v>1</v>
      </c>
      <c r="AC272" s="222" t="b">
        <f t="shared" si="217"/>
        <v>0</v>
      </c>
      <c r="AD272" s="220" t="b">
        <v>0</v>
      </c>
      <c r="AE272" s="222" t="b">
        <f t="shared" si="186"/>
        <v>1</v>
      </c>
      <c r="AF272" s="165"/>
      <c r="AG272" s="215">
        <v>7.2565648401977422E-3</v>
      </c>
      <c r="AH272" s="215">
        <v>6.5968771274524905E-3</v>
      </c>
      <c r="AI272" s="215">
        <v>3.2984385637262453E-3</v>
      </c>
      <c r="AJ272" s="215">
        <v>7.2565648401977422E-3</v>
      </c>
      <c r="AK272" s="215">
        <v>7.586408696570365E-3</v>
      </c>
      <c r="AL272" s="155">
        <v>3.1994854068144583E-2</v>
      </c>
      <c r="AM272" s="165"/>
      <c r="AN272" s="215" cm="1">
        <f t="array" aca="1" ref="AN272" ca="1">IFERROR(INDEX(General!O$33:O$34,$AB272)
*AG272,0)</f>
        <v>7.2447995208020166E-3</v>
      </c>
      <c r="AO272" s="215" cm="1">
        <f t="array" aca="1" ref="AO272" ca="1">IFERROR(INDEX(General!P$33:P$34,$AB272)
*AH272,0)</f>
        <v>6.6365541960546962E-3</v>
      </c>
      <c r="AP272" s="215" cm="1">
        <f t="array" aca="1" ref="AP272" ca="1">IFERROR(INDEX(General!Q$33:Q$34,$AB272)
*AI272,0)</f>
        <v>3.3481543225613161E-3</v>
      </c>
      <c r="AQ272" s="215" cm="1">
        <f t="array" aca="1" ref="AQ272" ca="1">IFERROR(INDEX(General!R$33:R$34,$AB272)
*AJ272,0)</f>
        <v>7.4265940437421981E-3</v>
      </c>
      <c r="AR272" s="215" cm="1">
        <f t="array" aca="1" ref="AR272" ca="1">IFERROR(INDEX(General!S$33:S$34,$AB272)
*AK272,0)</f>
        <v>7.81192443041043E-3</v>
      </c>
      <c r="AS272" s="155">
        <f t="shared" ca="1" si="218"/>
        <v>3.2468026513570655E-2</v>
      </c>
      <c r="AT272" s="165"/>
      <c r="AU272" s="215">
        <f ca="1">IF($AE272=FALSE,AN272*Overheads!$R$24*$V272,
IFERROR(Overheads!$O$49*$V272*AN272,0)
+IFERROR(Overheads!Q$59*$V272*(AN272/Overheads!Q$68),0))</f>
        <v>1.0147529546813679E-3</v>
      </c>
      <c r="AV272" s="215">
        <f ca="1">IF($AE272=FALSE,AO272*Overheads!$R$24*$V272,
IFERROR(Overheads!$O$49*$V272*AO272,0)
+IFERROR(Overheads!R$59*$V272*(AO272/Overheads!R$68),0))</f>
        <v>7.9207566634835751E-4</v>
      </c>
      <c r="AW272" s="215">
        <f ca="1">IF($AE272=FALSE,AP272*Overheads!$R$24*$V272,
IFERROR(Overheads!$O$49*$V272*AP272,0)
+IFERROR(Overheads!S$59*$V272*(AP272/Overheads!S$68),0))</f>
        <v>4.3539784030259597E-4</v>
      </c>
      <c r="AX272" s="215">
        <f ca="1">IF($AE272=FALSE,AQ272*Overheads!$R$24*$V272,
IFERROR(Overheads!$O$49*$V272*AQ272,0)
+IFERROR(Overheads!T$59*$V272*(AQ272/Overheads!T$68),0))</f>
        <v>1.0641643754961015E-3</v>
      </c>
      <c r="AY272" s="215">
        <f ca="1">IF($AE272=FALSE,AR272*Overheads!$R$24*$V272,
IFERROR(Overheads!$O$49*$V272*AR272,0)
+IFERROR(Overheads!U$59*$V272*(AR272/Overheads!U$68),0))</f>
        <v>9.5560539243035188E-4</v>
      </c>
      <c r="AZ272" s="155">
        <f t="shared" ca="1" si="219"/>
        <v>4.2619962292587748E-3</v>
      </c>
      <c r="BA272" s="165"/>
      <c r="BB272" s="215">
        <f ca="1">IF($AE272=FALSE,AN272*Overheads!$S$25,
IFERROR(Overheads!$O$50*AN272,0)
+IFERROR(Overheads!Q$60*(AN272/Overheads!Q$66),0))</f>
        <v>1.361936026133299E-4</v>
      </c>
      <c r="BC272" s="215">
        <f ca="1">IF($AE272=FALSE,AO272*Overheads!$S$25,
IFERROR(Overheads!$O$50*AO272,0)
+IFERROR(Overheads!R$60*(AO272/Overheads!R$66),0))</f>
        <v>1.1197593675194363E-4</v>
      </c>
      <c r="BD272" s="215">
        <f ca="1">IF($AE272=FALSE,AP272*Overheads!$S$25,
IFERROR(Overheads!$O$50*AP272,0)
+IFERROR(Overheads!S$60*(AP272/Overheads!S$66),0))</f>
        <v>6.1450800783606569E-5</v>
      </c>
      <c r="BE272" s="215">
        <f ca="1">IF($AE272=FALSE,AQ272*Overheads!$S$25,
IFERROR(Overheads!$O$50*AQ272,0)
+IFERROR(Overheads!T$60*(AQ272/Overheads!T$66),0))</f>
        <v>1.5054301818580993E-4</v>
      </c>
      <c r="BF272" s="215">
        <f ca="1">IF($AE272=FALSE,AR272*Overheads!$S$25,
IFERROR(Overheads!$O$50*AR272,0)
+IFERROR(Overheads!U$60*(AR272/Overheads!U$66),0))</f>
        <v>1.3986818332408142E-4</v>
      </c>
      <c r="BG272" s="155">
        <f t="shared" ca="1" si="220"/>
        <v>6.0003154165877144E-4</v>
      </c>
      <c r="BH272" s="165"/>
      <c r="BI272" s="215">
        <f t="shared" ca="1" si="221"/>
        <v>8.3957460780967157E-3</v>
      </c>
      <c r="BJ272" s="215">
        <f t="shared" ca="1" si="187"/>
        <v>7.5406057991549971E-3</v>
      </c>
      <c r="BK272" s="215">
        <f t="shared" ca="1" si="188"/>
        <v>3.8450029636475187E-3</v>
      </c>
      <c r="BL272" s="215">
        <f t="shared" ca="1" si="189"/>
        <v>8.6413014374241096E-3</v>
      </c>
      <c r="BM272" s="215">
        <f t="shared" ca="1" si="190"/>
        <v>8.9073980061648624E-3</v>
      </c>
      <c r="BN272" s="155">
        <f t="shared" ca="1" si="222"/>
        <v>3.7330054284488205E-2</v>
      </c>
      <c r="BO272" s="165"/>
      <c r="BP272" s="187" cm="1">
        <f t="array" ref="BP272">IFERROR(IF($X272=$X271,BP271,INDEX(Forecast_Capex_Input!AC$12:AC$286,$X272)),0)</f>
        <v>0.1</v>
      </c>
      <c r="BQ272" s="187" cm="1">
        <f t="array" ref="BQ272">IFERROR(IF($X272=$X271,BQ271,INDEX(Forecast_Capex_Input!AD$12:AD$286,$X272)),0)</f>
        <v>0.11</v>
      </c>
      <c r="BR272" s="187" cm="1">
        <f t="array" ref="BR272">IFERROR(IF($X272=$X271,BR271,INDEX(Forecast_Capex_Input!AE$12:AE$286,$X272)),0)</f>
        <v>0.14000000000000001</v>
      </c>
      <c r="BS272" s="187" cm="1">
        <f t="array" ref="BS272">IFERROR(IF($X272=$X271,BS271,INDEX(Forecast_Capex_Input!AF$12:AF$286,$X272)),0)</f>
        <v>0.32</v>
      </c>
      <c r="BT272" s="187" cm="1">
        <f t="array" ref="BT272">IFERROR(IF($X272=$X271,BT271,INDEX(Forecast_Capex_Input!AG$12:AG$286,$X272)),0)</f>
        <v>0.33</v>
      </c>
      <c r="BU272" s="165"/>
      <c r="BV272" s="215">
        <f t="shared" si="191"/>
        <v>3.1994854068144586E-3</v>
      </c>
      <c r="BW272" s="215">
        <f t="shared" si="192"/>
        <v>3.519433947495904E-3</v>
      </c>
      <c r="BX272" s="215">
        <f t="shared" si="193"/>
        <v>4.4792795695402423E-3</v>
      </c>
      <c r="BY272" s="215">
        <f t="shared" si="194"/>
        <v>1.0238353301806266E-2</v>
      </c>
      <c r="BZ272" s="215">
        <f t="shared" si="195"/>
        <v>1.0558301842487712E-2</v>
      </c>
      <c r="CA272" s="155">
        <f t="shared" si="223"/>
        <v>3.1994854068144583E-2</v>
      </c>
      <c r="CB272" s="165"/>
      <c r="CC272" s="215">
        <f t="shared" ca="1" si="196"/>
        <v>3.2468026513570655E-3</v>
      </c>
      <c r="CD272" s="215">
        <f t="shared" ca="1" si="197"/>
        <v>3.5714829164927723E-3</v>
      </c>
      <c r="CE272" s="215">
        <f t="shared" ca="1" si="198"/>
        <v>4.5455237118998924E-3</v>
      </c>
      <c r="CF272" s="215">
        <f t="shared" ca="1" si="199"/>
        <v>1.038976848434261E-2</v>
      </c>
      <c r="CG272" s="215">
        <f t="shared" ca="1" si="200"/>
        <v>1.0714448749478316E-2</v>
      </c>
      <c r="CH272" s="155">
        <f t="shared" ca="1" si="224"/>
        <v>3.2468026513570655E-2</v>
      </c>
      <c r="CI272" s="165"/>
      <c r="CJ272" s="215">
        <f t="shared" ca="1" si="201"/>
        <v>4.2619962292587748E-4</v>
      </c>
      <c r="CK272" s="215">
        <f t="shared" ca="1" si="202"/>
        <v>4.6881958521846525E-4</v>
      </c>
      <c r="CL272" s="215">
        <f t="shared" ca="1" si="203"/>
        <v>5.9667947209622856E-4</v>
      </c>
      <c r="CM272" s="215">
        <f t="shared" ca="1" si="204"/>
        <v>1.363838793362808E-3</v>
      </c>
      <c r="CN272" s="215">
        <f t="shared" ca="1" si="205"/>
        <v>1.4064587556553959E-3</v>
      </c>
      <c r="CO272" s="155">
        <f t="shared" ca="1" si="225"/>
        <v>4.2619962292587757E-3</v>
      </c>
      <c r="CP272" s="165"/>
      <c r="CQ272" s="223">
        <f t="shared" ca="1" si="206"/>
        <v>6.0003154165877148E-5</v>
      </c>
      <c r="CR272" s="223">
        <f t="shared" ca="1" si="207"/>
        <v>6.6003469582464857E-5</v>
      </c>
      <c r="CS272" s="223">
        <f t="shared" ca="1" si="208"/>
        <v>8.4004415832228003E-5</v>
      </c>
      <c r="CT272" s="223">
        <f t="shared" ca="1" si="209"/>
        <v>1.9201009333080687E-4</v>
      </c>
      <c r="CU272" s="223">
        <f t="shared" ca="1" si="210"/>
        <v>1.9801040874739458E-4</v>
      </c>
      <c r="CV272" s="155">
        <f t="shared" ca="1" si="226"/>
        <v>6.0003154165877144E-4</v>
      </c>
      <c r="CW272" s="165"/>
      <c r="CX272" s="215">
        <f t="shared" ca="1" si="227"/>
        <v>3.73300542844882E-3</v>
      </c>
      <c r="CY272" s="215">
        <f t="shared" ca="1" si="211"/>
        <v>4.1063059712937028E-3</v>
      </c>
      <c r="CZ272" s="215">
        <f t="shared" ca="1" si="212"/>
        <v>5.2262075998283494E-3</v>
      </c>
      <c r="DA272" s="215">
        <f t="shared" ca="1" si="213"/>
        <v>1.1945617371036225E-2</v>
      </c>
      <c r="DB272" s="215">
        <f t="shared" ca="1" si="214"/>
        <v>1.2318917913881105E-2</v>
      </c>
      <c r="DC272" s="155">
        <f t="shared" ca="1" si="228"/>
        <v>3.7330054284488198E-2</v>
      </c>
      <c r="DD272" s="165"/>
      <c r="DE272" s="188" t="b" cm="1">
        <f t="array" aca="1" ref="DE272" ca="1">OR($G272=Forecast_Capex_Input!$BF$8:$BF$10)</f>
        <v>0</v>
      </c>
      <c r="DF272" s="188" cm="1">
        <f t="array" aca="1" ref="DF272" ca="1">IFERROR(INDEX(Forecast_Capex_Input!BG$12:BG$286,$X272)
*(INDEX(Forecast_Capex_Input!$H$12:$H$286,$X272)=Repex),0)
*$DE272</f>
        <v>0</v>
      </c>
      <c r="DG272" s="188" cm="1">
        <f t="array" aca="1" ref="DG272" ca="1">IFERROR(INDEX(Forecast_Capex_Input!BH$12:BH$286,$X272)
*(INDEX(Forecast_Capex_Input!$H$12:$H$286,$X272)=Repex),0)
*$DE272</f>
        <v>0</v>
      </c>
      <c r="DH272" s="188" cm="1">
        <f t="array" aca="1" ref="DH272" ca="1">IFERROR(INDEX(Forecast_Capex_Input!BI$12:BI$286,$X272)
*(INDEX(Forecast_Capex_Input!$H$12:$H$286,$X272)=Repex),0)
*$DE272</f>
        <v>0</v>
      </c>
      <c r="DI272" s="188" cm="1">
        <f t="array" aca="1" ref="DI272" ca="1">IFERROR(INDEX(Forecast_Capex_Input!BJ$12:BJ$286,$X272)
*(INDEX(Forecast_Capex_Input!$H$12:$H$286,$X272)=Repex),0)
*$DE272</f>
        <v>0</v>
      </c>
      <c r="DJ272" s="188" cm="1">
        <f t="array" aca="1" ref="DJ272" ca="1">IFERROR(INDEX(Forecast_Capex_Input!BK$12:BK$286,$X272)
*(INDEX(Forecast_Capex_Input!$H$12:$H$286,$X272)=Repex),0)
*$DE272</f>
        <v>0</v>
      </c>
      <c r="DK272" s="188" cm="1">
        <f t="array" aca="1" ref="DK272" ca="1">IFERROR(INDEX(Forecast_Capex_Input!BL$12:BL$286,$X272)
*(INDEX(Forecast_Capex_Input!$H$12:$H$286,$X272)=Repex),0)
*$DE272</f>
        <v>0</v>
      </c>
      <c r="DL272" s="165"/>
      <c r="DM272" s="188" t="b" cm="1">
        <f t="array" aca="1" ref="DM272" ca="1">OR($G272=Forecast_Capex_Input!$BN$8:$BN$9)</f>
        <v>0</v>
      </c>
      <c r="DN272" s="188" cm="1">
        <f t="array" aca="1" ref="DN272" ca="1">IFERROR(INDEX(Forecast_Capex_Input!BO$12:BO$286,$X272)
*(INDEX(Forecast_Capex_Input!$H$12:$H$286,$X272)=Repex),0)
*$DM272</f>
        <v>0</v>
      </c>
      <c r="DO272" s="188" cm="1">
        <f t="array" aca="1" ref="DO272" ca="1">IFERROR(INDEX(Forecast_Capex_Input!BP$12:BP$286,$X272)
*(INDEX(Forecast_Capex_Input!$H$12:$H$286,$X272)=Repex),0)
*$DM272</f>
        <v>0</v>
      </c>
      <c r="DP272" s="188" cm="1">
        <f t="array" aca="1" ref="DP272" ca="1">IFERROR(INDEX(Forecast_Capex_Input!BQ$12:BQ$286,$X272)
*(INDEX(Forecast_Capex_Input!$H$12:$H$286,$X272)=Repex),0)
*$DM272</f>
        <v>0</v>
      </c>
      <c r="DQ272" s="188" cm="1">
        <f t="array" aca="1" ref="DQ272" ca="1">IFERROR(INDEX(Forecast_Capex_Input!BR$12:BR$286,$X272)
*(INDEX(Forecast_Capex_Input!$H$12:$H$286,$X272)=Repex),0)
*$DM272</f>
        <v>0</v>
      </c>
      <c r="DR272" s="188" cm="1">
        <f t="array" aca="1" ref="DR272" ca="1">IFERROR(INDEX(Forecast_Capex_Input!BS$12:BS$286,$X272)
*(INDEX(Forecast_Capex_Input!$H$12:$H$286,$X272)=Repex),0)
*$DM272</f>
        <v>0</v>
      </c>
      <c r="DS272" s="165"/>
      <c r="DT272" s="188" t="b" cm="1">
        <f t="array" aca="1" ref="DT272" ca="1">OR($G272=Forecast_Capex_Input!$BU$8:$BU$10)</f>
        <v>1</v>
      </c>
      <c r="DU272" s="188" cm="1">
        <f t="array" aca="1" ref="DU272" ca="1">IFERROR(INDEX(Forecast_Capex_Input!BV$12:BV$286,$X272)
*(INDEX(Forecast_Capex_Input!$H$12:$H$286,$X272)=Repex),0)
*$DT272</f>
        <v>0.36191425722831505</v>
      </c>
      <c r="DV272" s="188" cm="1">
        <f t="array" aca="1" ref="DV272" ca="1">IFERROR(INDEX(Forecast_Capex_Input!BW$12:BW$286,$X272)
*(INDEX(Forecast_Capex_Input!$H$12:$H$286,$X272)=Repex),0)
*$DT272</f>
        <v>0.5483549351944168</v>
      </c>
      <c r="DW272" s="188" cm="1">
        <f t="array" aca="1" ref="DW272" ca="1">IFERROR(INDEX(Forecast_Capex_Input!BX$12:BX$286,$X272)
*(INDEX(Forecast_Capex_Input!$H$12:$H$286,$X272)=Repex),0)
*$DT272</f>
        <v>3.589232303090728E-2</v>
      </c>
      <c r="DX272" s="188" cm="1">
        <f t="array" aca="1" ref="DX272" ca="1">IFERROR(INDEX(Forecast_Capex_Input!BY$12:BY$286,$X272)
*(INDEX(Forecast_Capex_Input!$H$12:$H$286,$X272)=Repex),0)
*$DT272</f>
        <v>0</v>
      </c>
      <c r="DY272" s="188" cm="1">
        <f t="array" aca="1" ref="DY272" ca="1">IFERROR(INDEX(Forecast_Capex_Input!BZ$12:BZ$286,$X272)
*(INDEX(Forecast_Capex_Input!$H$12:$H$286,$X272)=Repex),0)
*$DT272</f>
        <v>0</v>
      </c>
      <c r="DZ272" s="188" cm="1">
        <f t="array" aca="1" ref="DZ272" ca="1">IFERROR(INDEX(Forecast_Capex_Input!CA$12:CA$286,$X272)
*(INDEX(Forecast_Capex_Input!$H$12:$H$286,$X272)=Repex),0)
*$DT272</f>
        <v>0</v>
      </c>
      <c r="EA272" s="188" cm="1">
        <f t="array" aca="1" ref="EA272" ca="1">IFERROR(INDEX(Forecast_Capex_Input!CB$12:CB$286,$X272)
*(INDEX(Forecast_Capex_Input!$H$12:$H$286,$X272)=Repex),0)
*$DT272</f>
        <v>5.3838484546360914E-2</v>
      </c>
      <c r="EB272" s="188" cm="1">
        <f t="array" aca="1" ref="EB272" ca="1">IFERROR(INDEX(Forecast_Capex_Input!CC$12:CC$286,$X272)
*(INDEX(Forecast_Capex_Input!$H$12:$H$286,$X272)=Repex),0)
*$DT272</f>
        <v>0</v>
      </c>
      <c r="EC272" s="165"/>
      <c r="ED272" s="226" t="str">
        <f t="shared" si="215"/>
        <v>N/A</v>
      </c>
      <c r="EE272" s="174" t="s">
        <v>15</v>
      </c>
    </row>
    <row r="273" spans="3:135" x14ac:dyDescent="0.2">
      <c r="C273" s="174">
        <f t="shared" si="216"/>
        <v>263</v>
      </c>
      <c r="D273" s="167" t="str" cm="1">
        <f t="array" ref="D273">IFERROR(INDEX(Forecast_Capex_Input!$D$12:$D$286,$X273),NA)</f>
        <v>LSM Secondary Systems Renewal</v>
      </c>
      <c r="E273" s="172" t="b" cm="1">
        <f t="array" ref="E273">IF($X273=NA,NA,INDEX(Forecast_Capex_Input!$E$12:$E$286,$X273))</f>
        <v>1</v>
      </c>
      <c r="F273" s="167" t="str" cm="1">
        <f t="array" aca="1" ref="F273" ca="1">IFERROR(INDEX(General!$E$25:$E$26,$Y273),NA)</f>
        <v>Non-Labour</v>
      </c>
      <c r="G273" s="167" t="str" cm="1">
        <f t="array" aca="1" ref="G273" ca="1">IFERROR(INDEX(Forecast_Capex_Input!$AI$11:$BB$11,$AA273),NA)</f>
        <v>Secondary Systems</v>
      </c>
      <c r="H273" s="189" cm="1">
        <f t="array" aca="1" ref="H273" ca="1">IFERROR(INDEX(Forecast_Capex_Input!$AI$12:$BB$286,$X273,$AA273),NA)</f>
        <v>0.94616151545363913</v>
      </c>
      <c r="I273" s="199" t="str" cm="1">
        <f t="array" ref="I273">IFERROR(INDEX(Forecast_Capex_Input!$F$12:$F$286,$X273),NA)</f>
        <v>Replacement Expenditure</v>
      </c>
      <c r="J273" s="199" t="str" cm="1">
        <f t="array" ref="J273">IFERROR(INDEX(Forecast_Capex_Input!G$12:G$286,$X273),NA)</f>
        <v>Digital Infrastructure</v>
      </c>
      <c r="K273" s="199" t="str" cm="1">
        <f t="array" ref="K273">IFERROR(INDEX(Forecast_Capex_Input!H$12:H$286,$X273),NA)</f>
        <v>Repex</v>
      </c>
      <c r="L273" s="199" t="str" cm="1">
        <f t="array" ref="L273">IFERROR(INDEX(Forecast_Capex_Input!I$12:I$286,$X273),NA)</f>
        <v>N/A</v>
      </c>
      <c r="M273" s="199" t="str" cm="1">
        <f t="array" ref="M273">IFERROR(INDEX(Forecast_Capex_Input!J$12:J$286,$X273),NA)</f>
        <v>N/A</v>
      </c>
      <c r="N273" s="199" t="str" cm="1">
        <f t="array" ref="N273">IFERROR(INDEX(Forecast_Capex_Input!K$12:K$286,$X273),NA)</f>
        <v>DI - Protection systems</v>
      </c>
      <c r="O273" s="199" t="str" cm="1">
        <f t="array" ref="O273">IFERROR(INDEX(Forecast_Capex_Input!L$12:L$286,$X273),NA)</f>
        <v>DI - Safe and Reliable Network</v>
      </c>
      <c r="P273" s="199" t="str" cm="1">
        <f t="array" ref="P273">IFERROR(INDEX(Forecast_Capex_Input!M$12:M$286,$X273),NA)</f>
        <v>N/A</v>
      </c>
      <c r="Q273" s="172" t="str" cm="1">
        <f t="array" ref="Q273">IFERROR(INDEX(Forecast_Capex_Input!N$12:N$286,$X273),NA)</f>
        <v>No</v>
      </c>
      <c r="R273" s="265" cm="1">
        <f t="array" ref="R273">IFERROR(INDEX(Forecast_Capex_Input!O$12:O$286,$X273),0)</f>
        <v>0</v>
      </c>
      <c r="S273" s="172" t="str" cm="1">
        <f t="array" ref="S273">IFERROR(INDEX(Forecast_Capex_Input!P$12:P$286,$X273),0)</f>
        <v>Safety security &amp; reliability</v>
      </c>
      <c r="T273" s="199" t="str" cm="1">
        <f t="array" aca="1" ref="T273" ca="1">IFERROR(INDEX(General!$K$84:$K$103,$AA273),NA)</f>
        <v>Secondary Systems (2018-23)</v>
      </c>
      <c r="U273" s="188" cm="1">
        <f t="array" aca="1" ref="U273" ca="1">IFERROR(
IF($F273=General!$E$25,INDEX(Forecast_Capex_Input!S$12:S$286,$X273),
INDEX(Forecast_Capex_Input!T$12:T$286,$X273)),0)</f>
        <v>0.77704006694498751</v>
      </c>
      <c r="V273" s="222" t="b">
        <f>IFERROR(INDEX(Overheads!$T$19:$T$26,MATCH($I273,Overheads!$E$19:$E$26,0)),FALSE)</f>
        <v>1</v>
      </c>
      <c r="W273" s="165"/>
      <c r="X273" s="174">
        <f>IFERROR(
IF(MATCH($C273,Forecast_Capex_Input!$CI$12:$CI$286,1)+1&gt;MAX(Forecast_Capex_Input!$C$12:$C$286),NA,
MATCH($C273,Forecast_Capex_Input!$CI$12:$CI$286,1)+1),1)</f>
        <v>102</v>
      </c>
      <c r="Y273" s="174" cm="1">
        <f t="array" aca="1" ref="Y273" ca="1">IFERROR(
IF(X272&lt;&gt;X273,1,
IF(COUNTIF(OFFSET(Y272,0,0,-INDEX(Forecast_Capex_Input!$CG$12:$CG$286,$X273)),Y272)=INDEX(Forecast_Capex_Input!$CG$12:$CG$286,$X273),Y272+1,Y272)),NA)</f>
        <v>2</v>
      </c>
      <c r="Z273" s="174" cm="1">
        <f t="array" ref="Z273">IFERROR($C273-IF($X273=1,1,INDEX(Forecast_Capex_Input!$CI$12:$CI$286,$X273-1))+1,NA)</f>
        <v>3</v>
      </c>
      <c r="AA273" s="174" cm="1">
        <f t="array" aca="1" ref="AA273" ca="1">IFERROR(IF(Y273=1,
INDEX(Forecast_Capex_Input!$AI$10:$BB$10,SMALL(IF(INDEX(Forecast_Capex_Input!$AI$12:$BB$286,$X273,0)&gt;0,COLUMN(Forecast_Capex_Input!$AI$10:$BB$10)-COLUMN(Forecast_Capex_Input!$AI$12)+1),ROWS(OFFSET(AA272,0,0,-$Z273)))),
OFFSET(AA272,-INDEX(Forecast_Capex_Input!$CG$12:$CG$286,$X273)+1,0)),NA)</f>
        <v>4</v>
      </c>
      <c r="AB273" s="174">
        <f t="shared" ca="1" si="185"/>
        <v>2</v>
      </c>
      <c r="AC273" s="222" t="b">
        <f t="shared" si="217"/>
        <v>0</v>
      </c>
      <c r="AD273" s="220" t="b">
        <v>0</v>
      </c>
      <c r="AE273" s="222" t="b">
        <f t="shared" si="186"/>
        <v>1</v>
      </c>
      <c r="AF273" s="165"/>
      <c r="AG273" s="215">
        <v>0.44444714488043408</v>
      </c>
      <c r="AH273" s="215">
        <v>0.40404285898221276</v>
      </c>
      <c r="AI273" s="215">
        <v>0.20202142949110638</v>
      </c>
      <c r="AJ273" s="215">
        <v>0.44444714488043408</v>
      </c>
      <c r="AK273" s="215">
        <v>0.46464928782954468</v>
      </c>
      <c r="AL273" s="155">
        <v>1.9596078660637322</v>
      </c>
      <c r="AM273" s="165"/>
      <c r="AN273" s="215" cm="1">
        <f t="array" aca="1" ref="AN273" ca="1">IFERROR(INDEX(General!O$33:O$34,$AB273)
*AG273,0)</f>
        <v>0.44444714488043408</v>
      </c>
      <c r="AO273" s="215" cm="1">
        <f t="array" aca="1" ref="AO273" ca="1">IFERROR(INDEX(General!P$33:P$34,$AB273)
*AH273,0)</f>
        <v>0.40404285898221276</v>
      </c>
      <c r="AP273" s="215" cm="1">
        <f t="array" aca="1" ref="AP273" ca="1">IFERROR(INDEX(General!Q$33:Q$34,$AB273)
*AI273,0)</f>
        <v>0.20202142949110638</v>
      </c>
      <c r="AQ273" s="215" cm="1">
        <f t="array" aca="1" ref="AQ273" ca="1">IFERROR(INDEX(General!R$33:R$34,$AB273)
*AJ273,0)</f>
        <v>0.44444714488043408</v>
      </c>
      <c r="AR273" s="215" cm="1">
        <f t="array" aca="1" ref="AR273" ca="1">IFERROR(INDEX(General!S$33:S$34,$AB273)
*AK273,0)</f>
        <v>0.46464928782954468</v>
      </c>
      <c r="AS273" s="155">
        <f t="shared" ca="1" si="218"/>
        <v>1.9596078660637322</v>
      </c>
      <c r="AT273" s="165"/>
      <c r="AU273" s="215">
        <f ca="1">IF($AE273=FALSE,AN273*Overheads!$R$24*$V273,
IFERROR(Overheads!$O$49*$V273*AN273,0)
+IFERROR(Overheads!Q$59*$V273*(AN273/Overheads!Q$68),0))</f>
        <v>6.2252109554191117E-2</v>
      </c>
      <c r="AV273" s="215">
        <f ca="1">IF($AE273=FALSE,AO273*Overheads!$R$24*$V273,
IFERROR(Overheads!$O$49*$V273*AO273,0)
+IFERROR(Overheads!R$59*$V273*(AO273/Overheads!R$68),0))</f>
        <v>4.8222693178921791E-2</v>
      </c>
      <c r="AW273" s="215">
        <f ca="1">IF($AE273=FALSE,AP273*Overheads!$R$24*$V273,
IFERROR(Overheads!$O$49*$V273*AP273,0)
+IFERROR(Overheads!S$59*$V273*(AP273/Overheads!S$68),0))</f>
        <v>2.6271099125437652E-2</v>
      </c>
      <c r="AX273" s="215">
        <f ca="1">IF($AE273=FALSE,AQ273*Overheads!$R$24*$V273,
IFERROR(Overheads!$O$49*$V273*AQ273,0)
+IFERROR(Overheads!T$59*$V273*(AQ273/Overheads!T$68),0))</f>
        <v>6.3685293094920464E-2</v>
      </c>
      <c r="AY273" s="215">
        <f ca="1">IF($AE273=FALSE,AR273*Overheads!$R$24*$V273,
IFERROR(Overheads!$O$49*$V273*AR273,0)
+IFERROR(Overheads!U$59*$V273*(AR273/Overheads!U$68),0))</f>
        <v>5.6838922213627602E-2</v>
      </c>
      <c r="AZ273" s="155">
        <f t="shared" ca="1" si="219"/>
        <v>0.25727011716709863</v>
      </c>
      <c r="BA273" s="165"/>
      <c r="BB273" s="215">
        <f ca="1">IF($AE273=FALSE,AN273*Overheads!$S$25,
IFERROR(Overheads!$O$50*AN273,0)
+IFERROR(Overheads!Q$60*(AN273/Overheads!Q$66),0))</f>
        <v>8.3550769981519096E-3</v>
      </c>
      <c r="BC273" s="215">
        <f ca="1">IF($AE273=FALSE,AO273*Overheads!$S$25,
IFERROR(Overheads!$O$50*AO273,0)
+IFERROR(Overheads!R$60*(AO273/Overheads!R$66),0))</f>
        <v>6.8172542988291836E-3</v>
      </c>
      <c r="BD273" s="215">
        <f ca="1">IF($AE273=FALSE,AP273*Overheads!$S$25,
IFERROR(Overheads!$O$50*AP273,0)
+IFERROR(Overheads!S$60*(AP273/Overheads!S$66),0))</f>
        <v>3.707827483943596E-3</v>
      </c>
      <c r="BE273" s="215">
        <f ca="1">IF($AE273=FALSE,AQ273*Overheads!$S$25,
IFERROR(Overheads!$O$50*AQ273,0)
+IFERROR(Overheads!T$60*(AQ273/Overheads!T$66),0))</f>
        <v>9.009300120658259E-3</v>
      </c>
      <c r="BF273" s="215">
        <f ca="1">IF($AE273=FALSE,AR273*Overheads!$S$25,
IFERROR(Overheads!$O$50*AR273,0)
+IFERROR(Overheads!U$60*(AR273/Overheads!U$66),0))</f>
        <v>8.319288332917495E-3</v>
      </c>
      <c r="BG273" s="155">
        <f t="shared" ca="1" si="220"/>
        <v>3.6208747234500446E-2</v>
      </c>
      <c r="BH273" s="165"/>
      <c r="BI273" s="215">
        <f t="shared" ca="1" si="221"/>
        <v>0.51505433143277701</v>
      </c>
      <c r="BJ273" s="215">
        <f t="shared" ca="1" si="187"/>
        <v>0.45908280645996374</v>
      </c>
      <c r="BK273" s="215">
        <f t="shared" ca="1" si="188"/>
        <v>0.23200035610048764</v>
      </c>
      <c r="BL273" s="215">
        <f t="shared" ca="1" si="189"/>
        <v>0.51714173809601283</v>
      </c>
      <c r="BM273" s="215">
        <f t="shared" ca="1" si="190"/>
        <v>0.52980749837608976</v>
      </c>
      <c r="BN273" s="155">
        <f t="shared" ca="1" si="222"/>
        <v>2.253086730465331</v>
      </c>
      <c r="BO273" s="165"/>
      <c r="BP273" s="187" cm="1">
        <f t="array" ref="BP273">IFERROR(IF($X273=$X272,BP272,INDEX(Forecast_Capex_Input!AC$12:AC$286,$X273)),0)</f>
        <v>0.1</v>
      </c>
      <c r="BQ273" s="187" cm="1">
        <f t="array" ref="BQ273">IFERROR(IF($X273=$X272,BQ272,INDEX(Forecast_Capex_Input!AD$12:AD$286,$X273)),0)</f>
        <v>0.11</v>
      </c>
      <c r="BR273" s="187" cm="1">
        <f t="array" ref="BR273">IFERROR(IF($X273=$X272,BR272,INDEX(Forecast_Capex_Input!AE$12:AE$286,$X273)),0)</f>
        <v>0.14000000000000001</v>
      </c>
      <c r="BS273" s="187" cm="1">
        <f t="array" ref="BS273">IFERROR(IF($X273=$X272,BS272,INDEX(Forecast_Capex_Input!AF$12:AF$286,$X273)),0)</f>
        <v>0.32</v>
      </c>
      <c r="BT273" s="187" cm="1">
        <f t="array" ref="BT273">IFERROR(IF($X273=$X272,BT272,INDEX(Forecast_Capex_Input!AG$12:AG$286,$X273)),0)</f>
        <v>0.33</v>
      </c>
      <c r="BU273" s="165"/>
      <c r="BV273" s="215">
        <f t="shared" si="191"/>
        <v>0.19596078660637323</v>
      </c>
      <c r="BW273" s="215">
        <f t="shared" si="192"/>
        <v>0.21555686526701054</v>
      </c>
      <c r="BX273" s="215">
        <f t="shared" si="193"/>
        <v>0.27434510124892253</v>
      </c>
      <c r="BY273" s="215">
        <f t="shared" si="194"/>
        <v>0.62707451714039431</v>
      </c>
      <c r="BZ273" s="215">
        <f t="shared" si="195"/>
        <v>0.64667059580103159</v>
      </c>
      <c r="CA273" s="155">
        <f t="shared" si="223"/>
        <v>1.9596078660637319</v>
      </c>
      <c r="CB273" s="165"/>
      <c r="CC273" s="215">
        <f t="shared" ca="1" si="196"/>
        <v>0.19596078660637323</v>
      </c>
      <c r="CD273" s="215">
        <f t="shared" ca="1" si="197"/>
        <v>0.21555686526701054</v>
      </c>
      <c r="CE273" s="215">
        <f t="shared" ca="1" si="198"/>
        <v>0.27434510124892253</v>
      </c>
      <c r="CF273" s="215">
        <f t="shared" ca="1" si="199"/>
        <v>0.62707451714039431</v>
      </c>
      <c r="CG273" s="215">
        <f t="shared" ca="1" si="200"/>
        <v>0.64667059580103159</v>
      </c>
      <c r="CH273" s="155">
        <f t="shared" ca="1" si="224"/>
        <v>1.9596078660637319</v>
      </c>
      <c r="CI273" s="165"/>
      <c r="CJ273" s="215">
        <f t="shared" ca="1" si="201"/>
        <v>2.5727011716709866E-2</v>
      </c>
      <c r="CK273" s="215">
        <f t="shared" ca="1" si="202"/>
        <v>2.8299712888380849E-2</v>
      </c>
      <c r="CL273" s="215">
        <f t="shared" ca="1" si="203"/>
        <v>3.6017816403393813E-2</v>
      </c>
      <c r="CM273" s="215">
        <f t="shared" ca="1" si="204"/>
        <v>8.2326437493471558E-2</v>
      </c>
      <c r="CN273" s="215">
        <f t="shared" ca="1" si="205"/>
        <v>8.4899138665142551E-2</v>
      </c>
      <c r="CO273" s="155">
        <f t="shared" ca="1" si="225"/>
        <v>0.25727011716709863</v>
      </c>
      <c r="CP273" s="165"/>
      <c r="CQ273" s="223">
        <f t="shared" ca="1" si="206"/>
        <v>3.6208747234500447E-3</v>
      </c>
      <c r="CR273" s="223">
        <f t="shared" ca="1" si="207"/>
        <v>3.9829621957950491E-3</v>
      </c>
      <c r="CS273" s="223">
        <f t="shared" ca="1" si="208"/>
        <v>5.0692246128300634E-3</v>
      </c>
      <c r="CT273" s="223">
        <f t="shared" ca="1" si="209"/>
        <v>1.1586799115040142E-2</v>
      </c>
      <c r="CU273" s="223">
        <f t="shared" ca="1" si="210"/>
        <v>1.1948886587385148E-2</v>
      </c>
      <c r="CV273" s="155">
        <f t="shared" ca="1" si="226"/>
        <v>3.6208747234500446E-2</v>
      </c>
      <c r="CW273" s="165"/>
      <c r="CX273" s="215">
        <f t="shared" ca="1" si="227"/>
        <v>0.22530867304653315</v>
      </c>
      <c r="CY273" s="215">
        <f t="shared" ca="1" si="211"/>
        <v>0.24783954035118644</v>
      </c>
      <c r="CZ273" s="215">
        <f t="shared" ca="1" si="212"/>
        <v>0.31543214226514638</v>
      </c>
      <c r="DA273" s="215">
        <f t="shared" ca="1" si="213"/>
        <v>0.720987753748906</v>
      </c>
      <c r="DB273" s="215">
        <f t="shared" ca="1" si="214"/>
        <v>0.74351862105355926</v>
      </c>
      <c r="DC273" s="155">
        <f t="shared" ca="1" si="228"/>
        <v>2.253086730465331</v>
      </c>
      <c r="DD273" s="165"/>
      <c r="DE273" s="188" t="b" cm="1">
        <f t="array" aca="1" ref="DE273" ca="1">OR($G273=Forecast_Capex_Input!$BF$8:$BF$10)</f>
        <v>0</v>
      </c>
      <c r="DF273" s="188" cm="1">
        <f t="array" aca="1" ref="DF273" ca="1">IFERROR(INDEX(Forecast_Capex_Input!BG$12:BG$286,$X273)
*(INDEX(Forecast_Capex_Input!$H$12:$H$286,$X273)=Repex),0)
*$DE273</f>
        <v>0</v>
      </c>
      <c r="DG273" s="188" cm="1">
        <f t="array" aca="1" ref="DG273" ca="1">IFERROR(INDEX(Forecast_Capex_Input!BH$12:BH$286,$X273)
*(INDEX(Forecast_Capex_Input!$H$12:$H$286,$X273)=Repex),0)
*$DE273</f>
        <v>0</v>
      </c>
      <c r="DH273" s="188" cm="1">
        <f t="array" aca="1" ref="DH273" ca="1">IFERROR(INDEX(Forecast_Capex_Input!BI$12:BI$286,$X273)
*(INDEX(Forecast_Capex_Input!$H$12:$H$286,$X273)=Repex),0)
*$DE273</f>
        <v>0</v>
      </c>
      <c r="DI273" s="188" cm="1">
        <f t="array" aca="1" ref="DI273" ca="1">IFERROR(INDEX(Forecast_Capex_Input!BJ$12:BJ$286,$X273)
*(INDEX(Forecast_Capex_Input!$H$12:$H$286,$X273)=Repex),0)
*$DE273</f>
        <v>0</v>
      </c>
      <c r="DJ273" s="188" cm="1">
        <f t="array" aca="1" ref="DJ273" ca="1">IFERROR(INDEX(Forecast_Capex_Input!BK$12:BK$286,$X273)
*(INDEX(Forecast_Capex_Input!$H$12:$H$286,$X273)=Repex),0)
*$DE273</f>
        <v>0</v>
      </c>
      <c r="DK273" s="188" cm="1">
        <f t="array" aca="1" ref="DK273" ca="1">IFERROR(INDEX(Forecast_Capex_Input!BL$12:BL$286,$X273)
*(INDEX(Forecast_Capex_Input!$H$12:$H$286,$X273)=Repex),0)
*$DE273</f>
        <v>0</v>
      </c>
      <c r="DL273" s="165"/>
      <c r="DM273" s="188" t="b" cm="1">
        <f t="array" aca="1" ref="DM273" ca="1">OR($G273=Forecast_Capex_Input!$BN$8:$BN$9)</f>
        <v>0</v>
      </c>
      <c r="DN273" s="188" cm="1">
        <f t="array" aca="1" ref="DN273" ca="1">IFERROR(INDEX(Forecast_Capex_Input!BO$12:BO$286,$X273)
*(INDEX(Forecast_Capex_Input!$H$12:$H$286,$X273)=Repex),0)
*$DM273</f>
        <v>0</v>
      </c>
      <c r="DO273" s="188" cm="1">
        <f t="array" aca="1" ref="DO273" ca="1">IFERROR(INDEX(Forecast_Capex_Input!BP$12:BP$286,$X273)
*(INDEX(Forecast_Capex_Input!$H$12:$H$286,$X273)=Repex),0)
*$DM273</f>
        <v>0</v>
      </c>
      <c r="DP273" s="188" cm="1">
        <f t="array" aca="1" ref="DP273" ca="1">IFERROR(INDEX(Forecast_Capex_Input!BQ$12:BQ$286,$X273)
*(INDEX(Forecast_Capex_Input!$H$12:$H$286,$X273)=Repex),0)
*$DM273</f>
        <v>0</v>
      </c>
      <c r="DQ273" s="188" cm="1">
        <f t="array" aca="1" ref="DQ273" ca="1">IFERROR(INDEX(Forecast_Capex_Input!BR$12:BR$286,$X273)
*(INDEX(Forecast_Capex_Input!$H$12:$H$286,$X273)=Repex),0)
*$DM273</f>
        <v>0</v>
      </c>
      <c r="DR273" s="188" cm="1">
        <f t="array" aca="1" ref="DR273" ca="1">IFERROR(INDEX(Forecast_Capex_Input!BS$12:BS$286,$X273)
*(INDEX(Forecast_Capex_Input!$H$12:$H$286,$X273)=Repex),0)
*$DM273</f>
        <v>0</v>
      </c>
      <c r="DS273" s="165"/>
      <c r="DT273" s="188" t="b" cm="1">
        <f t="array" aca="1" ref="DT273" ca="1">OR($G273=Forecast_Capex_Input!$BU$8:$BU$10)</f>
        <v>1</v>
      </c>
      <c r="DU273" s="188" cm="1">
        <f t="array" aca="1" ref="DU273" ca="1">IFERROR(INDEX(Forecast_Capex_Input!BV$12:BV$286,$X273)
*(INDEX(Forecast_Capex_Input!$H$12:$H$286,$X273)=Repex),0)
*$DT273</f>
        <v>0.36191425722831505</v>
      </c>
      <c r="DV273" s="188" cm="1">
        <f t="array" aca="1" ref="DV273" ca="1">IFERROR(INDEX(Forecast_Capex_Input!BW$12:BW$286,$X273)
*(INDEX(Forecast_Capex_Input!$H$12:$H$286,$X273)=Repex),0)
*$DT273</f>
        <v>0.5483549351944168</v>
      </c>
      <c r="DW273" s="188" cm="1">
        <f t="array" aca="1" ref="DW273" ca="1">IFERROR(INDEX(Forecast_Capex_Input!BX$12:BX$286,$X273)
*(INDEX(Forecast_Capex_Input!$H$12:$H$286,$X273)=Repex),0)
*$DT273</f>
        <v>3.589232303090728E-2</v>
      </c>
      <c r="DX273" s="188" cm="1">
        <f t="array" aca="1" ref="DX273" ca="1">IFERROR(INDEX(Forecast_Capex_Input!BY$12:BY$286,$X273)
*(INDEX(Forecast_Capex_Input!$H$12:$H$286,$X273)=Repex),0)
*$DT273</f>
        <v>0</v>
      </c>
      <c r="DY273" s="188" cm="1">
        <f t="array" aca="1" ref="DY273" ca="1">IFERROR(INDEX(Forecast_Capex_Input!BZ$12:BZ$286,$X273)
*(INDEX(Forecast_Capex_Input!$H$12:$H$286,$X273)=Repex),0)
*$DT273</f>
        <v>0</v>
      </c>
      <c r="DZ273" s="188" cm="1">
        <f t="array" aca="1" ref="DZ273" ca="1">IFERROR(INDEX(Forecast_Capex_Input!CA$12:CA$286,$X273)
*(INDEX(Forecast_Capex_Input!$H$12:$H$286,$X273)=Repex),0)
*$DT273</f>
        <v>0</v>
      </c>
      <c r="EA273" s="188" cm="1">
        <f t="array" aca="1" ref="EA273" ca="1">IFERROR(INDEX(Forecast_Capex_Input!CB$12:CB$286,$X273)
*(INDEX(Forecast_Capex_Input!$H$12:$H$286,$X273)=Repex),0)
*$DT273</f>
        <v>5.3838484546360914E-2</v>
      </c>
      <c r="EB273" s="188" cm="1">
        <f t="array" aca="1" ref="EB273" ca="1">IFERROR(INDEX(Forecast_Capex_Input!CC$12:CC$286,$X273)
*(INDEX(Forecast_Capex_Input!$H$12:$H$286,$X273)=Repex),0)
*$DT273</f>
        <v>0</v>
      </c>
      <c r="EC273" s="165"/>
      <c r="ED273" s="226" t="str">
        <f t="shared" si="215"/>
        <v>N/A</v>
      </c>
      <c r="EE273" s="174" t="s">
        <v>15</v>
      </c>
    </row>
    <row r="274" spans="3:135" x14ac:dyDescent="0.2">
      <c r="C274" s="174">
        <f t="shared" si="216"/>
        <v>264</v>
      </c>
      <c r="D274" s="167" t="str" cm="1">
        <f t="array" ref="D274">IFERROR(INDEX(Forecast_Capex_Input!$D$12:$D$286,$X274),NA)</f>
        <v>LSM Secondary Systems Renewal</v>
      </c>
      <c r="E274" s="172" t="b" cm="1">
        <f t="array" ref="E274">IF($X274=NA,NA,INDEX(Forecast_Capex_Input!$E$12:$E$286,$X274))</f>
        <v>1</v>
      </c>
      <c r="F274" s="167" t="str" cm="1">
        <f t="array" aca="1" ref="F274" ca="1">IFERROR(INDEX(General!$E$25:$E$26,$Y274),NA)</f>
        <v>Non-Labour</v>
      </c>
      <c r="G274" s="167" t="str" cm="1">
        <f t="array" aca="1" ref="G274" ca="1">IFERROR(INDEX(Forecast_Capex_Input!$AI$11:$BB$11,$AA274),NA)</f>
        <v>Business IT</v>
      </c>
      <c r="H274" s="189" cm="1">
        <f t="array" aca="1" ref="H274" ca="1">IFERROR(INDEX(Forecast_Capex_Input!$AI$12:$BB$286,$X274,$AA274),NA)</f>
        <v>5.3838484546360914E-2</v>
      </c>
      <c r="I274" s="199" t="str" cm="1">
        <f t="array" ref="I274">IFERROR(INDEX(Forecast_Capex_Input!$F$12:$F$286,$X274),NA)</f>
        <v>Replacement Expenditure</v>
      </c>
      <c r="J274" s="199" t="str" cm="1">
        <f t="array" ref="J274">IFERROR(INDEX(Forecast_Capex_Input!G$12:G$286,$X274),NA)</f>
        <v>Digital Infrastructure</v>
      </c>
      <c r="K274" s="199" t="str" cm="1">
        <f t="array" ref="K274">IFERROR(INDEX(Forecast_Capex_Input!H$12:H$286,$X274),NA)</f>
        <v>Repex</v>
      </c>
      <c r="L274" s="199" t="str" cm="1">
        <f t="array" ref="L274">IFERROR(INDEX(Forecast_Capex_Input!I$12:I$286,$X274),NA)</f>
        <v>N/A</v>
      </c>
      <c r="M274" s="199" t="str" cm="1">
        <f t="array" ref="M274">IFERROR(INDEX(Forecast_Capex_Input!J$12:J$286,$X274),NA)</f>
        <v>N/A</v>
      </c>
      <c r="N274" s="199" t="str" cm="1">
        <f t="array" ref="N274">IFERROR(INDEX(Forecast_Capex_Input!K$12:K$286,$X274),NA)</f>
        <v>DI - Protection systems</v>
      </c>
      <c r="O274" s="199" t="str" cm="1">
        <f t="array" ref="O274">IFERROR(INDEX(Forecast_Capex_Input!L$12:L$286,$X274),NA)</f>
        <v>DI - Safe and Reliable Network</v>
      </c>
      <c r="P274" s="199" t="str" cm="1">
        <f t="array" ref="P274">IFERROR(INDEX(Forecast_Capex_Input!M$12:M$286,$X274),NA)</f>
        <v>N/A</v>
      </c>
      <c r="Q274" s="172" t="str" cm="1">
        <f t="array" ref="Q274">IFERROR(INDEX(Forecast_Capex_Input!N$12:N$286,$X274),NA)</f>
        <v>No</v>
      </c>
      <c r="R274" s="265" cm="1">
        <f t="array" ref="R274">IFERROR(INDEX(Forecast_Capex_Input!O$12:O$286,$X274),0)</f>
        <v>0</v>
      </c>
      <c r="S274" s="172" t="str" cm="1">
        <f t="array" ref="S274">IFERROR(INDEX(Forecast_Capex_Input!P$12:P$286,$X274),0)</f>
        <v>Safety security &amp; reliability</v>
      </c>
      <c r="T274" s="199" t="str" cm="1">
        <f t="array" aca="1" ref="T274" ca="1">IFERROR(INDEX(General!$K$84:$K$103,$AA274),NA)</f>
        <v>Business IT (2018 onwards)</v>
      </c>
      <c r="U274" s="188" cm="1">
        <f t="array" aca="1" ref="U274" ca="1">IFERROR(
IF($F274=General!$E$25,INDEX(Forecast_Capex_Input!S$12:S$286,$X274),
INDEX(Forecast_Capex_Input!T$12:T$286,$X274)),0)</f>
        <v>0.77704006694498751</v>
      </c>
      <c r="V274" s="222" t="b">
        <f>IFERROR(INDEX(Overheads!$T$19:$T$26,MATCH($I274,Overheads!$E$19:$E$26,0)),FALSE)</f>
        <v>1</v>
      </c>
      <c r="W274" s="165"/>
      <c r="X274" s="174">
        <f>IFERROR(
IF(MATCH($C274,Forecast_Capex_Input!$CI$12:$CI$286,1)+1&gt;MAX(Forecast_Capex_Input!$C$12:$C$286),NA,
MATCH($C274,Forecast_Capex_Input!$CI$12:$CI$286,1)+1),1)</f>
        <v>102</v>
      </c>
      <c r="Y274" s="174" cm="1">
        <f t="array" aca="1" ref="Y274" ca="1">IFERROR(
IF(X273&lt;&gt;X274,1,
IF(COUNTIF(OFFSET(Y273,0,0,-INDEX(Forecast_Capex_Input!$CG$12:$CG$286,$X274)),Y273)=INDEX(Forecast_Capex_Input!$CG$12:$CG$286,$X274),Y273+1,Y273)),NA)</f>
        <v>2</v>
      </c>
      <c r="Z274" s="174" cm="1">
        <f t="array" ref="Z274">IFERROR($C274-IF($X274=1,1,INDEX(Forecast_Capex_Input!$CI$12:$CI$286,$X274-1))+1,NA)</f>
        <v>4</v>
      </c>
      <c r="AA274" s="174" cm="1">
        <f t="array" aca="1" ref="AA274" ca="1">IFERROR(IF(Y274=1,
INDEX(Forecast_Capex_Input!$AI$10:$BB$10,SMALL(IF(INDEX(Forecast_Capex_Input!$AI$12:$BB$286,$X274,0)&gt;0,COLUMN(Forecast_Capex_Input!$AI$10:$BB$10)-COLUMN(Forecast_Capex_Input!$AI$12)+1),ROWS(OFFSET(AA273,0,0,-$Z274)))),
OFFSET(AA273,-INDEX(Forecast_Capex_Input!$CG$12:$CG$286,$X274)+1,0)),NA)</f>
        <v>6</v>
      </c>
      <c r="AB274" s="174">
        <f t="shared" ca="1" si="185"/>
        <v>2</v>
      </c>
      <c r="AC274" s="222" t="b">
        <f t="shared" si="217"/>
        <v>0</v>
      </c>
      <c r="AD274" s="220" t="b">
        <v>0</v>
      </c>
      <c r="AE274" s="222" t="b">
        <f t="shared" si="186"/>
        <v>1</v>
      </c>
      <c r="AF274" s="165"/>
      <c r="AG274" s="215">
        <v>2.5289932374650621E-2</v>
      </c>
      <c r="AH274" s="215">
        <v>2.2990847613318745E-2</v>
      </c>
      <c r="AI274" s="215">
        <v>1.1495423806659372E-2</v>
      </c>
      <c r="AJ274" s="215">
        <v>2.5289932374650621E-2</v>
      </c>
      <c r="AK274" s="215">
        <v>2.6439474755316557E-2</v>
      </c>
      <c r="AL274" s="155">
        <v>0.1115056109245959</v>
      </c>
      <c r="AM274" s="165"/>
      <c r="AN274" s="215" cm="1">
        <f t="array" aca="1" ref="AN274" ca="1">IFERROR(INDEX(General!O$33:O$34,$AB274)
*AG274,0)</f>
        <v>2.5289932374650621E-2</v>
      </c>
      <c r="AO274" s="215" cm="1">
        <f t="array" aca="1" ref="AO274" ca="1">IFERROR(INDEX(General!P$33:P$34,$AB274)
*AH274,0)</f>
        <v>2.2990847613318745E-2</v>
      </c>
      <c r="AP274" s="215" cm="1">
        <f t="array" aca="1" ref="AP274" ca="1">IFERROR(INDEX(General!Q$33:Q$34,$AB274)
*AI274,0)</f>
        <v>1.1495423806659372E-2</v>
      </c>
      <c r="AQ274" s="215" cm="1">
        <f t="array" aca="1" ref="AQ274" ca="1">IFERROR(INDEX(General!R$33:R$34,$AB274)
*AJ274,0)</f>
        <v>2.5289932374650621E-2</v>
      </c>
      <c r="AR274" s="215" cm="1">
        <f t="array" aca="1" ref="AR274" ca="1">IFERROR(INDEX(General!S$33:S$34,$AB274)
*AK274,0)</f>
        <v>2.6439474755316557E-2</v>
      </c>
      <c r="AS274" s="155">
        <f t="shared" ca="1" si="218"/>
        <v>0.1115056109245959</v>
      </c>
      <c r="AT274" s="165"/>
      <c r="AU274" s="215">
        <f ca="1">IF($AE274=FALSE,AN274*Overheads!$R$24*$V274,
IFERROR(Overheads!$O$49*$V274*AN274,0)
+IFERROR(Overheads!Q$59*$V274*(AN274/Overheads!Q$68),0))</f>
        <v>3.5422696690477549E-3</v>
      </c>
      <c r="AV274" s="215">
        <f ca="1">IF($AE274=FALSE,AO274*Overheads!$R$24*$V274,
IFERROR(Overheads!$O$49*$V274*AO274,0)
+IFERROR(Overheads!R$59*$V274*(AO274/Overheads!R$68),0))</f>
        <v>2.7439677888954446E-3</v>
      </c>
      <c r="AW274" s="215">
        <f ca="1">IF($AE274=FALSE,AP274*Overheads!$R$24*$V274,
IFERROR(Overheads!$O$49*$V274*AP274,0)
+IFERROR(Overheads!S$59*$V274*(AP274/Overheads!S$68),0))</f>
        <v>1.4948781378015103E-3</v>
      </c>
      <c r="AX274" s="215">
        <f ca="1">IF($AE274=FALSE,AQ274*Overheads!$R$24*$V274,
IFERROR(Overheads!$O$49*$V274*AQ274,0)
+IFERROR(Overheads!T$59*$V274*(AQ274/Overheads!T$68),0))</f>
        <v>3.6238206819027446E-3</v>
      </c>
      <c r="AY274" s="215">
        <f ca="1">IF($AE274=FALSE,AR274*Overheads!$R$24*$V274,
IFERROR(Overheads!$O$49*$V274*AR274,0)
+IFERROR(Overheads!U$59*$V274*(AR274/Overheads!U$68),0))</f>
        <v>3.234248471586819E-3</v>
      </c>
      <c r="AZ274" s="155">
        <f t="shared" ca="1" si="219"/>
        <v>1.4639184749234273E-2</v>
      </c>
      <c r="BA274" s="165"/>
      <c r="BB274" s="215">
        <f ca="1">IF($AE274=FALSE,AN274*Overheads!$S$25,
IFERROR(Overheads!$O$50*AN274,0)
+IFERROR(Overheads!Q$60*(AN274/Overheads!Q$66),0))</f>
        <v>4.7542060895701063E-4</v>
      </c>
      <c r="BC274" s="215">
        <f ca="1">IF($AE274=FALSE,AO274*Overheads!$S$25,
IFERROR(Overheads!$O$50*AO274,0)
+IFERROR(Overheads!R$60*(AO274/Overheads!R$66),0))</f>
        <v>3.8791541847921592E-4</v>
      </c>
      <c r="BD274" s="215">
        <f ca="1">IF($AE274=FALSE,AP274*Overheads!$S$25,
IFERROR(Overheads!$O$50*AP274,0)
+IFERROR(Overheads!S$60*(AP274/Overheads!S$66),0))</f>
        <v>2.1098280730553654E-4</v>
      </c>
      <c r="BE274" s="215">
        <f ca="1">IF($AE274=FALSE,AQ274*Overheads!$S$25,
IFERROR(Overheads!$O$50*AQ274,0)
+IFERROR(Overheads!T$60*(AQ274/Overheads!T$66),0))</f>
        <v>5.1264721445263011E-4</v>
      </c>
      <c r="BF274" s="215">
        <f ca="1">IF($AE274=FALSE,AR274*Overheads!$S$25,
IFERROR(Overheads!$O$50*AR274,0)
+IFERROR(Overheads!U$60*(AR274/Overheads!U$66),0))</f>
        <v>4.7338416225241808E-4</v>
      </c>
      <c r="BG274" s="155">
        <f t="shared" ca="1" si="220"/>
        <v>2.0603502114468113E-3</v>
      </c>
      <c r="BH274" s="165"/>
      <c r="BI274" s="215">
        <f t="shared" ca="1" si="221"/>
        <v>2.9307622652655387E-2</v>
      </c>
      <c r="BJ274" s="215">
        <f t="shared" ca="1" si="187"/>
        <v>2.6122730820693406E-2</v>
      </c>
      <c r="BK274" s="215">
        <f t="shared" ca="1" si="188"/>
        <v>1.3201284751766419E-2</v>
      </c>
      <c r="BL274" s="215">
        <f t="shared" ca="1" si="189"/>
        <v>2.9426400271005997E-2</v>
      </c>
      <c r="BM274" s="215">
        <f t="shared" ca="1" si="190"/>
        <v>3.0147107389155794E-2</v>
      </c>
      <c r="BN274" s="155">
        <f t="shared" ca="1" si="222"/>
        <v>0.12820514588527701</v>
      </c>
      <c r="BO274" s="165"/>
      <c r="BP274" s="187" cm="1">
        <f t="array" ref="BP274">IFERROR(IF($X274=$X273,BP273,INDEX(Forecast_Capex_Input!AC$12:AC$286,$X274)),0)</f>
        <v>0.1</v>
      </c>
      <c r="BQ274" s="187" cm="1">
        <f t="array" ref="BQ274">IFERROR(IF($X274=$X273,BQ273,INDEX(Forecast_Capex_Input!AD$12:AD$286,$X274)),0)</f>
        <v>0.11</v>
      </c>
      <c r="BR274" s="187" cm="1">
        <f t="array" ref="BR274">IFERROR(IF($X274=$X273,BR273,INDEX(Forecast_Capex_Input!AE$12:AE$286,$X274)),0)</f>
        <v>0.14000000000000001</v>
      </c>
      <c r="BS274" s="187" cm="1">
        <f t="array" ref="BS274">IFERROR(IF($X274=$X273,BS273,INDEX(Forecast_Capex_Input!AF$12:AF$286,$X274)),0)</f>
        <v>0.32</v>
      </c>
      <c r="BT274" s="187" cm="1">
        <f t="array" ref="BT274">IFERROR(IF($X274=$X273,BT273,INDEX(Forecast_Capex_Input!AG$12:AG$286,$X274)),0)</f>
        <v>0.33</v>
      </c>
      <c r="BU274" s="165"/>
      <c r="BV274" s="215">
        <f t="shared" si="191"/>
        <v>1.1150561092459592E-2</v>
      </c>
      <c r="BW274" s="215">
        <f t="shared" si="192"/>
        <v>1.2265617201705549E-2</v>
      </c>
      <c r="BX274" s="215">
        <f t="shared" si="193"/>
        <v>1.5610785529443429E-2</v>
      </c>
      <c r="BY274" s="215">
        <f t="shared" si="194"/>
        <v>3.5681795495870687E-2</v>
      </c>
      <c r="BZ274" s="215">
        <f t="shared" si="195"/>
        <v>3.679685160511665E-2</v>
      </c>
      <c r="CA274" s="155">
        <f t="shared" si="223"/>
        <v>0.1115056109245959</v>
      </c>
      <c r="CB274" s="165"/>
      <c r="CC274" s="215">
        <f t="shared" ca="1" si="196"/>
        <v>1.1150561092459592E-2</v>
      </c>
      <c r="CD274" s="215">
        <f t="shared" ca="1" si="197"/>
        <v>1.2265617201705549E-2</v>
      </c>
      <c r="CE274" s="215">
        <f t="shared" ca="1" si="198"/>
        <v>1.5610785529443429E-2</v>
      </c>
      <c r="CF274" s="215">
        <f t="shared" ca="1" si="199"/>
        <v>3.5681795495870687E-2</v>
      </c>
      <c r="CG274" s="215">
        <f t="shared" ca="1" si="200"/>
        <v>3.679685160511665E-2</v>
      </c>
      <c r="CH274" s="155">
        <f t="shared" ca="1" si="224"/>
        <v>0.1115056109245959</v>
      </c>
      <c r="CI274" s="165"/>
      <c r="CJ274" s="215">
        <f t="shared" ca="1" si="201"/>
        <v>1.4639184749234274E-3</v>
      </c>
      <c r="CK274" s="215">
        <f t="shared" ca="1" si="202"/>
        <v>1.6103103224157701E-3</v>
      </c>
      <c r="CL274" s="215">
        <f t="shared" ca="1" si="203"/>
        <v>2.0494858648927986E-3</v>
      </c>
      <c r="CM274" s="215">
        <f t="shared" ca="1" si="204"/>
        <v>4.6845391197549678E-3</v>
      </c>
      <c r="CN274" s="215">
        <f t="shared" ca="1" si="205"/>
        <v>4.8309309672473107E-3</v>
      </c>
      <c r="CO274" s="155">
        <f t="shared" ca="1" si="225"/>
        <v>1.4639184749234275E-2</v>
      </c>
      <c r="CP274" s="165"/>
      <c r="CQ274" s="223">
        <f t="shared" ca="1" si="206"/>
        <v>2.0603502114468114E-4</v>
      </c>
      <c r="CR274" s="223">
        <f t="shared" ca="1" si="207"/>
        <v>2.2663852325914923E-4</v>
      </c>
      <c r="CS274" s="223">
        <f t="shared" ca="1" si="208"/>
        <v>2.8844902960255362E-4</v>
      </c>
      <c r="CT274" s="223">
        <f t="shared" ca="1" si="209"/>
        <v>6.5931206766297961E-4</v>
      </c>
      <c r="CU274" s="223">
        <f t="shared" ca="1" si="210"/>
        <v>6.7991556977744778E-4</v>
      </c>
      <c r="CV274" s="155">
        <f t="shared" ca="1" si="226"/>
        <v>2.0603502114468113E-3</v>
      </c>
      <c r="CW274" s="165"/>
      <c r="CX274" s="215">
        <f t="shared" ca="1" si="227"/>
        <v>1.28205145885277E-2</v>
      </c>
      <c r="CY274" s="215">
        <f t="shared" ca="1" si="211"/>
        <v>1.4102566047380468E-2</v>
      </c>
      <c r="CZ274" s="215">
        <f t="shared" ca="1" si="212"/>
        <v>1.7948720423938781E-2</v>
      </c>
      <c r="DA274" s="215">
        <f t="shared" ca="1" si="213"/>
        <v>4.1025646683288633E-2</v>
      </c>
      <c r="DB274" s="215">
        <f t="shared" ca="1" si="214"/>
        <v>4.2307698142141414E-2</v>
      </c>
      <c r="DC274" s="155">
        <f t="shared" ca="1" si="228"/>
        <v>0.12820514588527698</v>
      </c>
      <c r="DD274" s="165"/>
      <c r="DE274" s="188" t="b" cm="1">
        <f t="array" aca="1" ref="DE274" ca="1">OR($G274=Forecast_Capex_Input!$BF$8:$BF$10)</f>
        <v>0</v>
      </c>
      <c r="DF274" s="188" cm="1">
        <f t="array" aca="1" ref="DF274" ca="1">IFERROR(INDEX(Forecast_Capex_Input!BG$12:BG$286,$X274)
*(INDEX(Forecast_Capex_Input!$H$12:$H$286,$X274)=Repex),0)
*$DE274</f>
        <v>0</v>
      </c>
      <c r="DG274" s="188" cm="1">
        <f t="array" aca="1" ref="DG274" ca="1">IFERROR(INDEX(Forecast_Capex_Input!BH$12:BH$286,$X274)
*(INDEX(Forecast_Capex_Input!$H$12:$H$286,$X274)=Repex),0)
*$DE274</f>
        <v>0</v>
      </c>
      <c r="DH274" s="188" cm="1">
        <f t="array" aca="1" ref="DH274" ca="1">IFERROR(INDEX(Forecast_Capex_Input!BI$12:BI$286,$X274)
*(INDEX(Forecast_Capex_Input!$H$12:$H$286,$X274)=Repex),0)
*$DE274</f>
        <v>0</v>
      </c>
      <c r="DI274" s="188" cm="1">
        <f t="array" aca="1" ref="DI274" ca="1">IFERROR(INDEX(Forecast_Capex_Input!BJ$12:BJ$286,$X274)
*(INDEX(Forecast_Capex_Input!$H$12:$H$286,$X274)=Repex),0)
*$DE274</f>
        <v>0</v>
      </c>
      <c r="DJ274" s="188" cm="1">
        <f t="array" aca="1" ref="DJ274" ca="1">IFERROR(INDEX(Forecast_Capex_Input!BK$12:BK$286,$X274)
*(INDEX(Forecast_Capex_Input!$H$12:$H$286,$X274)=Repex),0)
*$DE274</f>
        <v>0</v>
      </c>
      <c r="DK274" s="188" cm="1">
        <f t="array" aca="1" ref="DK274" ca="1">IFERROR(INDEX(Forecast_Capex_Input!BL$12:BL$286,$X274)
*(INDEX(Forecast_Capex_Input!$H$12:$H$286,$X274)=Repex),0)
*$DE274</f>
        <v>0</v>
      </c>
      <c r="DL274" s="165"/>
      <c r="DM274" s="188" t="b" cm="1">
        <f t="array" aca="1" ref="DM274" ca="1">OR($G274=Forecast_Capex_Input!$BN$8:$BN$9)</f>
        <v>0</v>
      </c>
      <c r="DN274" s="188" cm="1">
        <f t="array" aca="1" ref="DN274" ca="1">IFERROR(INDEX(Forecast_Capex_Input!BO$12:BO$286,$X274)
*(INDEX(Forecast_Capex_Input!$H$12:$H$286,$X274)=Repex),0)
*$DM274</f>
        <v>0</v>
      </c>
      <c r="DO274" s="188" cm="1">
        <f t="array" aca="1" ref="DO274" ca="1">IFERROR(INDEX(Forecast_Capex_Input!BP$12:BP$286,$X274)
*(INDEX(Forecast_Capex_Input!$H$12:$H$286,$X274)=Repex),0)
*$DM274</f>
        <v>0</v>
      </c>
      <c r="DP274" s="188" cm="1">
        <f t="array" aca="1" ref="DP274" ca="1">IFERROR(INDEX(Forecast_Capex_Input!BQ$12:BQ$286,$X274)
*(INDEX(Forecast_Capex_Input!$H$12:$H$286,$X274)=Repex),0)
*$DM274</f>
        <v>0</v>
      </c>
      <c r="DQ274" s="188" cm="1">
        <f t="array" aca="1" ref="DQ274" ca="1">IFERROR(INDEX(Forecast_Capex_Input!BR$12:BR$286,$X274)
*(INDEX(Forecast_Capex_Input!$H$12:$H$286,$X274)=Repex),0)
*$DM274</f>
        <v>0</v>
      </c>
      <c r="DR274" s="188" cm="1">
        <f t="array" aca="1" ref="DR274" ca="1">IFERROR(INDEX(Forecast_Capex_Input!BS$12:BS$286,$X274)
*(INDEX(Forecast_Capex_Input!$H$12:$H$286,$X274)=Repex),0)
*$DM274</f>
        <v>0</v>
      </c>
      <c r="DS274" s="165"/>
      <c r="DT274" s="188" t="b" cm="1">
        <f t="array" aca="1" ref="DT274" ca="1">OR($G274=Forecast_Capex_Input!$BU$8:$BU$10)</f>
        <v>1</v>
      </c>
      <c r="DU274" s="188" cm="1">
        <f t="array" aca="1" ref="DU274" ca="1">IFERROR(INDEX(Forecast_Capex_Input!BV$12:BV$286,$X274)
*(INDEX(Forecast_Capex_Input!$H$12:$H$286,$X274)=Repex),0)
*$DT274</f>
        <v>0.36191425722831505</v>
      </c>
      <c r="DV274" s="188" cm="1">
        <f t="array" aca="1" ref="DV274" ca="1">IFERROR(INDEX(Forecast_Capex_Input!BW$12:BW$286,$X274)
*(INDEX(Forecast_Capex_Input!$H$12:$H$286,$X274)=Repex),0)
*$DT274</f>
        <v>0.5483549351944168</v>
      </c>
      <c r="DW274" s="188" cm="1">
        <f t="array" aca="1" ref="DW274" ca="1">IFERROR(INDEX(Forecast_Capex_Input!BX$12:BX$286,$X274)
*(INDEX(Forecast_Capex_Input!$H$12:$H$286,$X274)=Repex),0)
*$DT274</f>
        <v>3.589232303090728E-2</v>
      </c>
      <c r="DX274" s="188" cm="1">
        <f t="array" aca="1" ref="DX274" ca="1">IFERROR(INDEX(Forecast_Capex_Input!BY$12:BY$286,$X274)
*(INDEX(Forecast_Capex_Input!$H$12:$H$286,$X274)=Repex),0)
*$DT274</f>
        <v>0</v>
      </c>
      <c r="DY274" s="188" cm="1">
        <f t="array" aca="1" ref="DY274" ca="1">IFERROR(INDEX(Forecast_Capex_Input!BZ$12:BZ$286,$X274)
*(INDEX(Forecast_Capex_Input!$H$12:$H$286,$X274)=Repex),0)
*$DT274</f>
        <v>0</v>
      </c>
      <c r="DZ274" s="188" cm="1">
        <f t="array" aca="1" ref="DZ274" ca="1">IFERROR(INDEX(Forecast_Capex_Input!CA$12:CA$286,$X274)
*(INDEX(Forecast_Capex_Input!$H$12:$H$286,$X274)=Repex),0)
*$DT274</f>
        <v>0</v>
      </c>
      <c r="EA274" s="188" cm="1">
        <f t="array" aca="1" ref="EA274" ca="1">IFERROR(INDEX(Forecast_Capex_Input!CB$12:CB$286,$X274)
*(INDEX(Forecast_Capex_Input!$H$12:$H$286,$X274)=Repex),0)
*$DT274</f>
        <v>5.3838484546360914E-2</v>
      </c>
      <c r="EB274" s="188" cm="1">
        <f t="array" aca="1" ref="EB274" ca="1">IFERROR(INDEX(Forecast_Capex_Input!CC$12:CC$286,$X274)
*(INDEX(Forecast_Capex_Input!$H$12:$H$286,$X274)=Repex),0)
*$DT274</f>
        <v>0</v>
      </c>
      <c r="EC274" s="165"/>
      <c r="ED274" s="226" t="str">
        <f t="shared" si="215"/>
        <v>N/A</v>
      </c>
      <c r="EE274" s="174" t="s">
        <v>15</v>
      </c>
    </row>
    <row r="275" spans="3:135" x14ac:dyDescent="0.2">
      <c r="C275" s="174">
        <f t="shared" si="216"/>
        <v>265</v>
      </c>
      <c r="D275" s="167" t="str" cm="1">
        <f t="array" ref="D275">IFERROR(INDEX(Forecast_Capex_Input!$D$12:$D$286,$X275),NA)</f>
        <v>MPP Secondary Systems Renewal</v>
      </c>
      <c r="E275" s="172" t="b" cm="1">
        <f t="array" ref="E275">IF($X275=NA,NA,INDEX(Forecast_Capex_Input!$E$12:$E$286,$X275))</f>
        <v>1</v>
      </c>
      <c r="F275" s="167" t="str" cm="1">
        <f t="array" aca="1" ref="F275" ca="1">IFERROR(INDEX(General!$E$25:$E$26,$Y275),NA)</f>
        <v>Labour</v>
      </c>
      <c r="G275" s="167" t="str" cm="1">
        <f t="array" aca="1" ref="G275" ca="1">IFERROR(INDEX(Forecast_Capex_Input!$AI$11:$BB$11,$AA275),NA)</f>
        <v>Secondary Systems</v>
      </c>
      <c r="H275" s="189" cm="1">
        <f t="array" aca="1" ref="H275" ca="1">IFERROR(INDEX(Forecast_Capex_Input!$AI$12:$BB$286,$X275,$AA275),NA)</f>
        <v>0.97176470588235297</v>
      </c>
      <c r="I275" s="199" t="str" cm="1">
        <f t="array" ref="I275">IFERROR(INDEX(Forecast_Capex_Input!$F$12:$F$286,$X275),NA)</f>
        <v>Replacement Expenditure</v>
      </c>
      <c r="J275" s="199" t="str" cm="1">
        <f t="array" ref="J275">IFERROR(INDEX(Forecast_Capex_Input!G$12:G$286,$X275),NA)</f>
        <v>Digital Infrastructure</v>
      </c>
      <c r="K275" s="199" t="str" cm="1">
        <f t="array" ref="K275">IFERROR(INDEX(Forecast_Capex_Input!H$12:H$286,$X275),NA)</f>
        <v>Repex</v>
      </c>
      <c r="L275" s="199" t="str" cm="1">
        <f t="array" ref="L275">IFERROR(INDEX(Forecast_Capex_Input!I$12:I$286,$X275),NA)</f>
        <v>N/A</v>
      </c>
      <c r="M275" s="199" t="str" cm="1">
        <f t="array" ref="M275">IFERROR(INDEX(Forecast_Capex_Input!J$12:J$286,$X275),NA)</f>
        <v>N/A</v>
      </c>
      <c r="N275" s="199" t="str" cm="1">
        <f t="array" ref="N275">IFERROR(INDEX(Forecast_Capex_Input!K$12:K$286,$X275),NA)</f>
        <v>DI - Protection systems</v>
      </c>
      <c r="O275" s="199" t="str" cm="1">
        <f t="array" ref="O275">IFERROR(INDEX(Forecast_Capex_Input!L$12:L$286,$X275),NA)</f>
        <v>DI - Safe and Reliable Network</v>
      </c>
      <c r="P275" s="199" t="str" cm="1">
        <f t="array" ref="P275">IFERROR(INDEX(Forecast_Capex_Input!M$12:M$286,$X275),NA)</f>
        <v>N/A</v>
      </c>
      <c r="Q275" s="172" t="str" cm="1">
        <f t="array" ref="Q275">IFERROR(INDEX(Forecast_Capex_Input!N$12:N$286,$X275),NA)</f>
        <v>No</v>
      </c>
      <c r="R275" s="265" cm="1">
        <f t="array" ref="R275">IFERROR(INDEX(Forecast_Capex_Input!O$12:O$286,$X275),0)</f>
        <v>0</v>
      </c>
      <c r="S275" s="172" t="str" cm="1">
        <f t="array" ref="S275">IFERROR(INDEX(Forecast_Capex_Input!P$12:P$286,$X275),0)</f>
        <v>Safety security &amp; reliability</v>
      </c>
      <c r="T275" s="199" t="str" cm="1">
        <f t="array" aca="1" ref="T275" ca="1">IFERROR(INDEX(General!$K$84:$K$103,$AA275),NA)</f>
        <v>Secondary Systems (2018-23)</v>
      </c>
      <c r="U275" s="188" cm="1">
        <f t="array" aca="1" ref="U275" ca="1">IFERROR(
IF($F275=General!$E$25,INDEX(Forecast_Capex_Input!S$12:S$286,$X275),
INDEX(Forecast_Capex_Input!T$12:T$286,$X275)),0)</f>
        <v>0.21091330115363044</v>
      </c>
      <c r="V275" s="222" t="b">
        <f>IFERROR(INDEX(Overheads!$T$19:$T$26,MATCH($I275,Overheads!$E$19:$E$26,0)),FALSE)</f>
        <v>1</v>
      </c>
      <c r="W275" s="165"/>
      <c r="X275" s="174">
        <f>IFERROR(
IF(MATCH($C275,Forecast_Capex_Input!$CI$12:$CI$286,1)+1&gt;MAX(Forecast_Capex_Input!$C$12:$C$286),NA,
MATCH($C275,Forecast_Capex_Input!$CI$12:$CI$286,1)+1),1)</f>
        <v>103</v>
      </c>
      <c r="Y275" s="174" cm="1">
        <f t="array" aca="1" ref="Y275" ca="1">IFERROR(
IF(X274&lt;&gt;X275,1,
IF(COUNTIF(OFFSET(Y274,0,0,-INDEX(Forecast_Capex_Input!$CG$12:$CG$286,$X275)),Y274)=INDEX(Forecast_Capex_Input!$CG$12:$CG$286,$X275),Y274+1,Y274)),NA)</f>
        <v>1</v>
      </c>
      <c r="Z275" s="174" cm="1">
        <f t="array" ref="Z275">IFERROR($C275-IF($X275=1,1,INDEX(Forecast_Capex_Input!$CI$12:$CI$286,$X275-1))+1,NA)</f>
        <v>1</v>
      </c>
      <c r="AA275" s="174" cm="1">
        <f t="array" aca="1" ref="AA275" ca="1">IFERROR(IF(Y275=1,
INDEX(Forecast_Capex_Input!$AI$10:$BB$10,SMALL(IF(INDEX(Forecast_Capex_Input!$AI$12:$BB$286,$X275,0)&gt;0,COLUMN(Forecast_Capex_Input!$AI$10:$BB$10)-COLUMN(Forecast_Capex_Input!$AI$12)+1),ROWS(OFFSET(AA274,0,0,-$Z275)))),
OFFSET(AA274,-INDEX(Forecast_Capex_Input!$CG$12:$CG$286,$X275)+1,0)),NA)</f>
        <v>4</v>
      </c>
      <c r="AB275" s="174">
        <f t="shared" ca="1" si="185"/>
        <v>1</v>
      </c>
      <c r="AC275" s="222" t="b">
        <f t="shared" si="217"/>
        <v>0</v>
      </c>
      <c r="AD275" s="220" t="b">
        <v>0</v>
      </c>
      <c r="AE275" s="222" t="b">
        <f t="shared" si="186"/>
        <v>1</v>
      </c>
      <c r="AF275" s="165"/>
      <c r="AG275" s="215">
        <v>9.1455390697282493E-2</v>
      </c>
      <c r="AH275" s="215">
        <v>8.3141264270256823E-2</v>
      </c>
      <c r="AI275" s="215">
        <v>4.1570632135128412E-2</v>
      </c>
      <c r="AJ275" s="215">
        <v>9.1455390697282493E-2</v>
      </c>
      <c r="AK275" s="215">
        <v>9.5612453910795342E-2</v>
      </c>
      <c r="AL275" s="155">
        <v>0.40323513171074554</v>
      </c>
      <c r="AM275" s="165"/>
      <c r="AN275" s="215" cm="1">
        <f t="array" aca="1" ref="AN275" ca="1">IFERROR(INDEX(General!O$33:O$34,$AB275)
*AG275,0)</f>
        <v>9.1307110911225342E-2</v>
      </c>
      <c r="AO275" s="215" cm="1">
        <f t="array" aca="1" ref="AO275" ca="1">IFERROR(INDEX(General!P$33:P$34,$AB275)
*AH275,0)</f>
        <v>8.3641319308783671E-2</v>
      </c>
      <c r="AP275" s="215" cm="1">
        <f t="array" aca="1" ref="AP275" ca="1">IFERROR(INDEX(General!Q$33:Q$34,$AB275)
*AI275,0)</f>
        <v>4.2197206037270979E-2</v>
      </c>
      <c r="AQ275" s="215" cm="1">
        <f t="array" aca="1" ref="AQ275" ca="1">IFERROR(INDEX(General!R$33:R$34,$AB275)
*AJ275,0)</f>
        <v>9.3598289931637324E-2</v>
      </c>
      <c r="AR275" s="215" cm="1">
        <f t="array" aca="1" ref="AR275" ca="1">IFERROR(INDEX(General!S$33:S$34,$AB275)
*AK275,0)</f>
        <v>9.8454656798927398E-2</v>
      </c>
      <c r="AS275" s="155">
        <f t="shared" ca="1" si="218"/>
        <v>0.40919858298784473</v>
      </c>
      <c r="AT275" s="165"/>
      <c r="AU275" s="215">
        <f ca="1">IF($AE275=FALSE,AN275*Overheads!$R$24*$V275,
IFERROR(Overheads!$O$49*$V275*AN275,0)
+IFERROR(Overheads!Q$59*$V275*(AN275/Overheads!Q$68),0))</f>
        <v>1.2789057904852588E-2</v>
      </c>
      <c r="AV275" s="215">
        <f ca="1">IF($AE275=FALSE,AO275*Overheads!$R$24*$V275,
IFERROR(Overheads!$O$49*$V275*AO275,0)
+IFERROR(Overheads!R$59*$V275*(AO275/Overheads!R$68),0))</f>
        <v>9.9826282990569219E-3</v>
      </c>
      <c r="AW275" s="215">
        <f ca="1">IF($AE275=FALSE,AP275*Overheads!$R$24*$V275,
IFERROR(Overheads!$O$49*$V275*AP275,0)
+IFERROR(Overheads!S$59*$V275*(AP275/Overheads!S$68),0))</f>
        <v>5.4873732228019143E-3</v>
      </c>
      <c r="AX275" s="215">
        <f ca="1">IF($AE275=FALSE,AQ275*Overheads!$R$24*$V275,
IFERROR(Overheads!$O$49*$V275*AQ275,0)
+IFERROR(Overheads!T$59*$V275*(AQ275/Overheads!T$68),0))</f>
        <v>1.3411796197010689E-2</v>
      </c>
      <c r="AY275" s="215">
        <f ca="1">IF($AE275=FALSE,AR275*Overheads!$R$24*$V275,
IFERROR(Overheads!$O$49*$V275*AR275,0)
+IFERROR(Overheads!U$59*$V275*(AR275/Overheads!U$68),0))</f>
        <v>1.2043613809253347E-2</v>
      </c>
      <c r="AZ275" s="155">
        <f t="shared" ca="1" si="219"/>
        <v>5.3714469432975462E-2</v>
      </c>
      <c r="BA275" s="165"/>
      <c r="BB275" s="215">
        <f ca="1">IF($AE275=FALSE,AN275*Overheads!$S$25,
IFERROR(Overheads!$O$50*AN275,0)
+IFERROR(Overheads!Q$60*(AN275/Overheads!Q$66),0))</f>
        <v>1.7164649406113629E-3</v>
      </c>
      <c r="BC275" s="215">
        <f ca="1">IF($AE275=FALSE,AO275*Overheads!$S$25,
IFERROR(Overheads!$O$50*AO275,0)
+IFERROR(Overheads!R$60*(AO275/Overheads!R$66),0))</f>
        <v>1.4112466807454506E-3</v>
      </c>
      <c r="BD275" s="215">
        <f ca="1">IF($AE275=FALSE,AP275*Overheads!$S$25,
IFERROR(Overheads!$O$50*AP275,0)
+IFERROR(Overheads!S$60*(AP275/Overheads!S$66),0))</f>
        <v>7.7447209776085573E-4</v>
      </c>
      <c r="BE275" s="215">
        <f ca="1">IF($AE275=FALSE,AQ275*Overheads!$S$25,
IFERROR(Overheads!$O$50*AQ275,0)
+IFERROR(Overheads!T$60*(AQ275/Overheads!T$66),0))</f>
        <v>1.897312412708514E-3</v>
      </c>
      <c r="BF275" s="215">
        <f ca="1">IF($AE275=FALSE,AR275*Overheads!$S$25,
IFERROR(Overheads!$O$50*AR275,0)
+IFERROR(Overheads!U$60*(AR275/Overheads!U$66),0))</f>
        <v>1.7627761390848994E-3</v>
      </c>
      <c r="BG275" s="155">
        <f t="shared" ca="1" si="220"/>
        <v>7.5622722709110827E-3</v>
      </c>
      <c r="BH275" s="165"/>
      <c r="BI275" s="215">
        <f t="shared" ca="1" si="221"/>
        <v>0.1058126337566893</v>
      </c>
      <c r="BJ275" s="215">
        <f t="shared" ca="1" si="187"/>
        <v>9.5035194288586047E-2</v>
      </c>
      <c r="BK275" s="215">
        <f t="shared" ca="1" si="188"/>
        <v>4.8459051357833745E-2</v>
      </c>
      <c r="BL275" s="215">
        <f t="shared" ca="1" si="189"/>
        <v>0.10890739854135653</v>
      </c>
      <c r="BM275" s="215">
        <f t="shared" ca="1" si="190"/>
        <v>0.11226104674726564</v>
      </c>
      <c r="BN275" s="155">
        <f t="shared" ca="1" si="222"/>
        <v>0.47047532469173126</v>
      </c>
      <c r="BO275" s="165"/>
      <c r="BP275" s="187" cm="1">
        <f t="array" ref="BP275">IFERROR(IF($X275=$X274,BP274,INDEX(Forecast_Capex_Input!AC$12:AC$286,$X275)),0)</f>
        <v>0.1</v>
      </c>
      <c r="BQ275" s="187" cm="1">
        <f t="array" ref="BQ275">IFERROR(IF($X275=$X274,BQ274,INDEX(Forecast_Capex_Input!AD$12:AD$286,$X275)),0)</f>
        <v>0.11</v>
      </c>
      <c r="BR275" s="187" cm="1">
        <f t="array" ref="BR275">IFERROR(IF($X275=$X274,BR274,INDEX(Forecast_Capex_Input!AE$12:AE$286,$X275)),0)</f>
        <v>0.14000000000000001</v>
      </c>
      <c r="BS275" s="187" cm="1">
        <f t="array" ref="BS275">IFERROR(IF($X275=$X274,BS274,INDEX(Forecast_Capex_Input!AF$12:AF$286,$X275)),0)</f>
        <v>0.32</v>
      </c>
      <c r="BT275" s="187" cm="1">
        <f t="array" ref="BT275">IFERROR(IF($X275=$X274,BT274,INDEX(Forecast_Capex_Input!AG$12:AG$286,$X275)),0)</f>
        <v>0.33</v>
      </c>
      <c r="BU275" s="165"/>
      <c r="BV275" s="215">
        <f t="shared" si="191"/>
        <v>4.0323513171074556E-2</v>
      </c>
      <c r="BW275" s="215">
        <f t="shared" si="192"/>
        <v>4.435586448818201E-2</v>
      </c>
      <c r="BX275" s="215">
        <f t="shared" si="193"/>
        <v>5.6452918439504382E-2</v>
      </c>
      <c r="BY275" s="215">
        <f t="shared" si="194"/>
        <v>0.12903524214743858</v>
      </c>
      <c r="BZ275" s="215">
        <f t="shared" si="195"/>
        <v>0.13306759346454602</v>
      </c>
      <c r="CA275" s="155">
        <f t="shared" si="223"/>
        <v>0.40323513171074554</v>
      </c>
      <c r="CB275" s="165"/>
      <c r="CC275" s="215">
        <f t="shared" ca="1" si="196"/>
        <v>4.0919858298784473E-2</v>
      </c>
      <c r="CD275" s="215">
        <f t="shared" ca="1" si="197"/>
        <v>4.5011844128662923E-2</v>
      </c>
      <c r="CE275" s="215">
        <f t="shared" ca="1" si="198"/>
        <v>5.7287801618298266E-2</v>
      </c>
      <c r="CF275" s="215">
        <f t="shared" ca="1" si="199"/>
        <v>0.13094354655611032</v>
      </c>
      <c r="CG275" s="215">
        <f t="shared" ca="1" si="200"/>
        <v>0.13503553238598875</v>
      </c>
      <c r="CH275" s="155">
        <f t="shared" ca="1" si="224"/>
        <v>0.40919858298784473</v>
      </c>
      <c r="CI275" s="165"/>
      <c r="CJ275" s="215">
        <f t="shared" ca="1" si="201"/>
        <v>5.3714469432975462E-3</v>
      </c>
      <c r="CK275" s="215">
        <f t="shared" ca="1" si="202"/>
        <v>5.9085916376273011E-3</v>
      </c>
      <c r="CL275" s="215">
        <f t="shared" ca="1" si="203"/>
        <v>7.5200257206165652E-3</v>
      </c>
      <c r="CM275" s="215">
        <f t="shared" ca="1" si="204"/>
        <v>1.7188630218552148E-2</v>
      </c>
      <c r="CN275" s="215">
        <f t="shared" ca="1" si="205"/>
        <v>1.7725774912881902E-2</v>
      </c>
      <c r="CO275" s="155">
        <f t="shared" ca="1" si="225"/>
        <v>5.3714469432975462E-2</v>
      </c>
      <c r="CP275" s="165"/>
      <c r="CQ275" s="223">
        <f t="shared" ca="1" si="206"/>
        <v>7.5622722709110834E-4</v>
      </c>
      <c r="CR275" s="223">
        <f t="shared" ca="1" si="207"/>
        <v>8.3184994980021912E-4</v>
      </c>
      <c r="CS275" s="223">
        <f t="shared" ca="1" si="208"/>
        <v>1.0587181179275518E-3</v>
      </c>
      <c r="CT275" s="223">
        <f t="shared" ca="1" si="209"/>
        <v>2.4199271266915467E-3</v>
      </c>
      <c r="CU275" s="223">
        <f t="shared" ca="1" si="210"/>
        <v>2.4955498494006576E-3</v>
      </c>
      <c r="CV275" s="155">
        <f t="shared" ca="1" si="226"/>
        <v>7.5622722709110836E-3</v>
      </c>
      <c r="CW275" s="165"/>
      <c r="CX275" s="215">
        <f t="shared" ca="1" si="227"/>
        <v>4.7047532469173127E-2</v>
      </c>
      <c r="CY275" s="215">
        <f t="shared" ca="1" si="211"/>
        <v>5.1752285716090446E-2</v>
      </c>
      <c r="CZ275" s="215">
        <f t="shared" ca="1" si="212"/>
        <v>6.5866545456842382E-2</v>
      </c>
      <c r="DA275" s="215">
        <f t="shared" ca="1" si="213"/>
        <v>0.15055210390135401</v>
      </c>
      <c r="DB275" s="215">
        <f t="shared" ca="1" si="214"/>
        <v>0.15525685714827131</v>
      </c>
      <c r="DC275" s="155">
        <f t="shared" ca="1" si="228"/>
        <v>0.47047532469173126</v>
      </c>
      <c r="DD275" s="165"/>
      <c r="DE275" s="188" t="b" cm="1">
        <f t="array" aca="1" ref="DE275" ca="1">OR($G275=Forecast_Capex_Input!$BF$8:$BF$10)</f>
        <v>0</v>
      </c>
      <c r="DF275" s="188" cm="1">
        <f t="array" aca="1" ref="DF275" ca="1">IFERROR(INDEX(Forecast_Capex_Input!BG$12:BG$286,$X275)
*(INDEX(Forecast_Capex_Input!$H$12:$H$286,$X275)=Repex),0)
*$DE275</f>
        <v>0</v>
      </c>
      <c r="DG275" s="188" cm="1">
        <f t="array" aca="1" ref="DG275" ca="1">IFERROR(INDEX(Forecast_Capex_Input!BH$12:BH$286,$X275)
*(INDEX(Forecast_Capex_Input!$H$12:$H$286,$X275)=Repex),0)
*$DE275</f>
        <v>0</v>
      </c>
      <c r="DH275" s="188" cm="1">
        <f t="array" aca="1" ref="DH275" ca="1">IFERROR(INDEX(Forecast_Capex_Input!BI$12:BI$286,$X275)
*(INDEX(Forecast_Capex_Input!$H$12:$H$286,$X275)=Repex),0)
*$DE275</f>
        <v>0</v>
      </c>
      <c r="DI275" s="188" cm="1">
        <f t="array" aca="1" ref="DI275" ca="1">IFERROR(INDEX(Forecast_Capex_Input!BJ$12:BJ$286,$X275)
*(INDEX(Forecast_Capex_Input!$H$12:$H$286,$X275)=Repex),0)
*$DE275</f>
        <v>0</v>
      </c>
      <c r="DJ275" s="188" cm="1">
        <f t="array" aca="1" ref="DJ275" ca="1">IFERROR(INDEX(Forecast_Capex_Input!BK$12:BK$286,$X275)
*(INDEX(Forecast_Capex_Input!$H$12:$H$286,$X275)=Repex),0)
*$DE275</f>
        <v>0</v>
      </c>
      <c r="DK275" s="188" cm="1">
        <f t="array" aca="1" ref="DK275" ca="1">IFERROR(INDEX(Forecast_Capex_Input!BL$12:BL$286,$X275)
*(INDEX(Forecast_Capex_Input!$H$12:$H$286,$X275)=Repex),0)
*$DE275</f>
        <v>0</v>
      </c>
      <c r="DL275" s="165"/>
      <c r="DM275" s="188" t="b" cm="1">
        <f t="array" aca="1" ref="DM275" ca="1">OR($G275=Forecast_Capex_Input!$BN$8:$BN$9)</f>
        <v>0</v>
      </c>
      <c r="DN275" s="188" cm="1">
        <f t="array" aca="1" ref="DN275" ca="1">IFERROR(INDEX(Forecast_Capex_Input!BO$12:BO$286,$X275)
*(INDEX(Forecast_Capex_Input!$H$12:$H$286,$X275)=Repex),0)
*$DM275</f>
        <v>0</v>
      </c>
      <c r="DO275" s="188" cm="1">
        <f t="array" aca="1" ref="DO275" ca="1">IFERROR(INDEX(Forecast_Capex_Input!BP$12:BP$286,$X275)
*(INDEX(Forecast_Capex_Input!$H$12:$H$286,$X275)=Repex),0)
*$DM275</f>
        <v>0</v>
      </c>
      <c r="DP275" s="188" cm="1">
        <f t="array" aca="1" ref="DP275" ca="1">IFERROR(INDEX(Forecast_Capex_Input!BQ$12:BQ$286,$X275)
*(INDEX(Forecast_Capex_Input!$H$12:$H$286,$X275)=Repex),0)
*$DM275</f>
        <v>0</v>
      </c>
      <c r="DQ275" s="188" cm="1">
        <f t="array" aca="1" ref="DQ275" ca="1">IFERROR(INDEX(Forecast_Capex_Input!BR$12:BR$286,$X275)
*(INDEX(Forecast_Capex_Input!$H$12:$H$286,$X275)=Repex),0)
*$DM275</f>
        <v>0</v>
      </c>
      <c r="DR275" s="188" cm="1">
        <f t="array" aca="1" ref="DR275" ca="1">IFERROR(INDEX(Forecast_Capex_Input!BS$12:BS$286,$X275)
*(INDEX(Forecast_Capex_Input!$H$12:$H$286,$X275)=Repex),0)
*$DM275</f>
        <v>0</v>
      </c>
      <c r="DS275" s="165"/>
      <c r="DT275" s="188" t="b" cm="1">
        <f t="array" aca="1" ref="DT275" ca="1">OR($G275=Forecast_Capex_Input!$BU$8:$BU$10)</f>
        <v>1</v>
      </c>
      <c r="DU275" s="188" cm="1">
        <f t="array" aca="1" ref="DU275" ca="1">IFERROR(INDEX(Forecast_Capex_Input!BV$12:BV$286,$X275)
*(INDEX(Forecast_Capex_Input!$H$12:$H$286,$X275)=Repex),0)
*$DT275</f>
        <v>0.7247058823529412</v>
      </c>
      <c r="DV275" s="188" cm="1">
        <f t="array" aca="1" ref="DV275" ca="1">IFERROR(INDEX(Forecast_Capex_Input!BW$12:BW$286,$X275)
*(INDEX(Forecast_Capex_Input!$H$12:$H$286,$X275)=Repex),0)
*$DT275</f>
        <v>0.17647058823529413</v>
      </c>
      <c r="DW275" s="188" cm="1">
        <f t="array" aca="1" ref="DW275" ca="1">IFERROR(INDEX(Forecast_Capex_Input!BX$12:BX$286,$X275)
*(INDEX(Forecast_Capex_Input!$H$12:$H$286,$X275)=Repex),0)
*$DT275</f>
        <v>7.0588235294117646E-2</v>
      </c>
      <c r="DX275" s="188" cm="1">
        <f t="array" aca="1" ref="DX275" ca="1">IFERROR(INDEX(Forecast_Capex_Input!BY$12:BY$286,$X275)
*(INDEX(Forecast_Capex_Input!$H$12:$H$286,$X275)=Repex),0)
*$DT275</f>
        <v>0</v>
      </c>
      <c r="DY275" s="188" cm="1">
        <f t="array" aca="1" ref="DY275" ca="1">IFERROR(INDEX(Forecast_Capex_Input!BZ$12:BZ$286,$X275)
*(INDEX(Forecast_Capex_Input!$H$12:$H$286,$X275)=Repex),0)
*$DT275</f>
        <v>0</v>
      </c>
      <c r="DZ275" s="188" cm="1">
        <f t="array" aca="1" ref="DZ275" ca="1">IFERROR(INDEX(Forecast_Capex_Input!CA$12:CA$286,$X275)
*(INDEX(Forecast_Capex_Input!$H$12:$H$286,$X275)=Repex),0)
*$DT275</f>
        <v>0</v>
      </c>
      <c r="EA275" s="188" cm="1">
        <f t="array" aca="1" ref="EA275" ca="1">IFERROR(INDEX(Forecast_Capex_Input!CB$12:CB$286,$X275)
*(INDEX(Forecast_Capex_Input!$H$12:$H$286,$X275)=Repex),0)
*$DT275</f>
        <v>2.823529411764706E-2</v>
      </c>
      <c r="EB275" s="188" cm="1">
        <f t="array" aca="1" ref="EB275" ca="1">IFERROR(INDEX(Forecast_Capex_Input!CC$12:CC$286,$X275)
*(INDEX(Forecast_Capex_Input!$H$12:$H$286,$X275)=Repex),0)
*$DT275</f>
        <v>0</v>
      </c>
      <c r="EC275" s="165"/>
      <c r="ED275" s="226" t="str">
        <f t="shared" si="215"/>
        <v>N/A</v>
      </c>
      <c r="EE275" s="174" t="s">
        <v>15</v>
      </c>
    </row>
    <row r="276" spans="3:135" x14ac:dyDescent="0.2">
      <c r="C276" s="174">
        <f t="shared" si="216"/>
        <v>266</v>
      </c>
      <c r="D276" s="167" t="str" cm="1">
        <f t="array" ref="D276">IFERROR(INDEX(Forecast_Capex_Input!$D$12:$D$286,$X276),NA)</f>
        <v>MPP Secondary Systems Renewal</v>
      </c>
      <c r="E276" s="172" t="b" cm="1">
        <f t="array" ref="E276">IF($X276=NA,NA,INDEX(Forecast_Capex_Input!$E$12:$E$286,$X276))</f>
        <v>1</v>
      </c>
      <c r="F276" s="167" t="str" cm="1">
        <f t="array" aca="1" ref="F276" ca="1">IFERROR(INDEX(General!$E$25:$E$26,$Y276),NA)</f>
        <v>Labour</v>
      </c>
      <c r="G276" s="167" t="str" cm="1">
        <f t="array" aca="1" ref="G276" ca="1">IFERROR(INDEX(Forecast_Capex_Input!$AI$11:$BB$11,$AA276),NA)</f>
        <v>Business IT</v>
      </c>
      <c r="H276" s="189" cm="1">
        <f t="array" aca="1" ref="H276" ca="1">IFERROR(INDEX(Forecast_Capex_Input!$AI$12:$BB$286,$X276,$AA276),NA)</f>
        <v>2.823529411764706E-2</v>
      </c>
      <c r="I276" s="199" t="str" cm="1">
        <f t="array" ref="I276">IFERROR(INDEX(Forecast_Capex_Input!$F$12:$F$286,$X276),NA)</f>
        <v>Replacement Expenditure</v>
      </c>
      <c r="J276" s="199" t="str" cm="1">
        <f t="array" ref="J276">IFERROR(INDEX(Forecast_Capex_Input!G$12:G$286,$X276),NA)</f>
        <v>Digital Infrastructure</v>
      </c>
      <c r="K276" s="199" t="str" cm="1">
        <f t="array" ref="K276">IFERROR(INDEX(Forecast_Capex_Input!H$12:H$286,$X276),NA)</f>
        <v>Repex</v>
      </c>
      <c r="L276" s="199" t="str" cm="1">
        <f t="array" ref="L276">IFERROR(INDEX(Forecast_Capex_Input!I$12:I$286,$X276),NA)</f>
        <v>N/A</v>
      </c>
      <c r="M276" s="199" t="str" cm="1">
        <f t="array" ref="M276">IFERROR(INDEX(Forecast_Capex_Input!J$12:J$286,$X276),NA)</f>
        <v>N/A</v>
      </c>
      <c r="N276" s="199" t="str" cm="1">
        <f t="array" ref="N276">IFERROR(INDEX(Forecast_Capex_Input!K$12:K$286,$X276),NA)</f>
        <v>DI - Protection systems</v>
      </c>
      <c r="O276" s="199" t="str" cm="1">
        <f t="array" ref="O276">IFERROR(INDEX(Forecast_Capex_Input!L$12:L$286,$X276),NA)</f>
        <v>DI - Safe and Reliable Network</v>
      </c>
      <c r="P276" s="199" t="str" cm="1">
        <f t="array" ref="P276">IFERROR(INDEX(Forecast_Capex_Input!M$12:M$286,$X276),NA)</f>
        <v>N/A</v>
      </c>
      <c r="Q276" s="172" t="str" cm="1">
        <f t="array" ref="Q276">IFERROR(INDEX(Forecast_Capex_Input!N$12:N$286,$X276),NA)</f>
        <v>No</v>
      </c>
      <c r="R276" s="265" cm="1">
        <f t="array" ref="R276">IFERROR(INDEX(Forecast_Capex_Input!O$12:O$286,$X276),0)</f>
        <v>0</v>
      </c>
      <c r="S276" s="172" t="str" cm="1">
        <f t="array" ref="S276">IFERROR(INDEX(Forecast_Capex_Input!P$12:P$286,$X276),0)</f>
        <v>Safety security &amp; reliability</v>
      </c>
      <c r="T276" s="199" t="str" cm="1">
        <f t="array" aca="1" ref="T276" ca="1">IFERROR(INDEX(General!$K$84:$K$103,$AA276),NA)</f>
        <v>Business IT (2018 onwards)</v>
      </c>
      <c r="U276" s="188" cm="1">
        <f t="array" aca="1" ref="U276" ca="1">IFERROR(
IF($F276=General!$E$25,INDEX(Forecast_Capex_Input!S$12:S$286,$X276),
INDEX(Forecast_Capex_Input!T$12:T$286,$X276)),0)</f>
        <v>0.21091330115363044</v>
      </c>
      <c r="V276" s="222" t="b">
        <f>IFERROR(INDEX(Overheads!$T$19:$T$26,MATCH($I276,Overheads!$E$19:$E$26,0)),FALSE)</f>
        <v>1</v>
      </c>
      <c r="W276" s="165"/>
      <c r="X276" s="174">
        <f>IFERROR(
IF(MATCH($C276,Forecast_Capex_Input!$CI$12:$CI$286,1)+1&gt;MAX(Forecast_Capex_Input!$C$12:$C$286),NA,
MATCH($C276,Forecast_Capex_Input!$CI$12:$CI$286,1)+1),1)</f>
        <v>103</v>
      </c>
      <c r="Y276" s="174" cm="1">
        <f t="array" aca="1" ref="Y276" ca="1">IFERROR(
IF(X275&lt;&gt;X276,1,
IF(COUNTIF(OFFSET(Y275,0,0,-INDEX(Forecast_Capex_Input!$CG$12:$CG$286,$X276)),Y275)=INDEX(Forecast_Capex_Input!$CG$12:$CG$286,$X276),Y275+1,Y275)),NA)</f>
        <v>1</v>
      </c>
      <c r="Z276" s="174" cm="1">
        <f t="array" ref="Z276">IFERROR($C276-IF($X276=1,1,INDEX(Forecast_Capex_Input!$CI$12:$CI$286,$X276-1))+1,NA)</f>
        <v>2</v>
      </c>
      <c r="AA276" s="174" cm="1">
        <f t="array" aca="1" ref="AA276" ca="1">IFERROR(IF(Y276=1,
INDEX(Forecast_Capex_Input!$AI$10:$BB$10,SMALL(IF(INDEX(Forecast_Capex_Input!$AI$12:$BB$286,$X276,0)&gt;0,COLUMN(Forecast_Capex_Input!$AI$10:$BB$10)-COLUMN(Forecast_Capex_Input!$AI$12)+1),ROWS(OFFSET(AA275,0,0,-$Z276)))),
OFFSET(AA275,-INDEX(Forecast_Capex_Input!$CG$12:$CG$286,$X276)+1,0)),NA)</f>
        <v>6</v>
      </c>
      <c r="AB276" s="174">
        <f t="shared" ca="1" si="185"/>
        <v>1</v>
      </c>
      <c r="AC276" s="222" t="b">
        <f t="shared" si="217"/>
        <v>0</v>
      </c>
      <c r="AD276" s="220" t="b">
        <v>0</v>
      </c>
      <c r="AE276" s="222" t="b">
        <f t="shared" si="186"/>
        <v>1</v>
      </c>
      <c r="AF276" s="165"/>
      <c r="AG276" s="215">
        <v>2.6572994875723728E-3</v>
      </c>
      <c r="AH276" s="215">
        <v>2.4157268068839759E-3</v>
      </c>
      <c r="AI276" s="215">
        <v>1.2078634034419879E-3</v>
      </c>
      <c r="AJ276" s="215">
        <v>2.6572994875723728E-3</v>
      </c>
      <c r="AK276" s="215">
        <v>2.7780858279165717E-3</v>
      </c>
      <c r="AL276" s="155">
        <v>1.1716275013387281E-2</v>
      </c>
      <c r="AM276" s="165"/>
      <c r="AN276" s="215" cm="1">
        <f t="array" aca="1" ref="AN276" ca="1">IFERROR(INDEX(General!O$33:O$34,$AB276)
*AG276,0)</f>
        <v>2.6529911160646591E-3</v>
      </c>
      <c r="AO276" s="215" cm="1">
        <f t="array" aca="1" ref="AO276" ca="1">IFERROR(INDEX(General!P$33:P$34,$AB276)
*AH276,0)</f>
        <v>2.4302562511026734E-3</v>
      </c>
      <c r="AP276" s="215" cm="1">
        <f t="array" aca="1" ref="AP276" ca="1">IFERROR(INDEX(General!Q$33:Q$34,$AB276)
*AI276,0)</f>
        <v>1.2260689405502465E-3</v>
      </c>
      <c r="AQ276" s="215" cm="1">
        <f t="array" aca="1" ref="AQ276" ca="1">IFERROR(INDEX(General!R$33:R$34,$AB276)
*AJ276,0)</f>
        <v>2.7195629035826827E-3</v>
      </c>
      <c r="AR276" s="215" cm="1">
        <f t="array" aca="1" ref="AR276" ca="1">IFERROR(INDEX(General!S$33:S$34,$AB276)
*AK276,0)</f>
        <v>2.8606679941576966E-3</v>
      </c>
      <c r="AS276" s="155">
        <f t="shared" ca="1" si="218"/>
        <v>1.1889547205457958E-2</v>
      </c>
      <c r="AT276" s="165"/>
      <c r="AU276" s="215">
        <f ca="1">IF($AE276=FALSE,AN276*Overheads!$R$24*$V276,
IFERROR(Overheads!$O$49*$V276*AN276,0)
+IFERROR(Overheads!Q$59*$V276*(AN276/Overheads!Q$68),0))</f>
        <v>3.7159490280443358E-4</v>
      </c>
      <c r="AV276" s="215">
        <f ca="1">IF($AE276=FALSE,AO276*Overheads!$R$24*$V276,
IFERROR(Overheads!$O$49*$V276*AO276,0)
+IFERROR(Overheads!R$59*$V276*(AO276/Overheads!R$68),0))</f>
        <v>2.900521539677556E-4</v>
      </c>
      <c r="AW276" s="215">
        <f ca="1">IF($AE276=FALSE,AP276*Overheads!$R$24*$V276,
IFERROR(Overheads!$O$49*$V276*AP276,0)
+IFERROR(Overheads!S$59*$V276*(AP276/Overheads!S$68),0))</f>
        <v>1.5943941567463191E-4</v>
      </c>
      <c r="AX276" s="215">
        <f ca="1">IF($AE276=FALSE,AQ276*Overheads!$R$24*$V276,
IFERROR(Overheads!$O$49*$V276*AQ276,0)
+IFERROR(Overheads!T$59*$V276*(AQ276/Overheads!T$68),0))</f>
        <v>3.8968899361774409E-4</v>
      </c>
      <c r="AY276" s="215">
        <f ca="1">IF($AE276=FALSE,AR276*Overheads!$R$24*$V276,
IFERROR(Overheads!$O$49*$V276*AR276,0)
+IFERROR(Overheads!U$59*$V276*(AR276/Overheads!U$68),0))</f>
        <v>3.4993551019622316E-4</v>
      </c>
      <c r="AZ276" s="155">
        <f t="shared" ca="1" si="219"/>
        <v>1.5607109762607884E-3</v>
      </c>
      <c r="BA276" s="165"/>
      <c r="BB276" s="215">
        <f ca="1">IF($AE276=FALSE,AN276*Overheads!$S$25,
IFERROR(Overheads!$O$50*AN276,0)
+IFERROR(Overheads!Q$60*(AN276/Overheads!Q$66),0))</f>
        <v>4.9873073334954857E-5</v>
      </c>
      <c r="BC276" s="215">
        <f ca="1">IF($AE276=FALSE,AO276*Overheads!$S$25,
IFERROR(Overheads!$O$50*AO276,0)
+IFERROR(Overheads!R$60*(AO276/Overheads!R$66),0))</f>
        <v>4.100474617178065E-5</v>
      </c>
      <c r="BD276" s="215">
        <f ca="1">IF($AE276=FALSE,AP276*Overheads!$S$25,
IFERROR(Overheads!$O$50*AP276,0)
+IFERROR(Overheads!S$60*(AP276/Overheads!S$66),0))</f>
        <v>2.2502821242446174E-5</v>
      </c>
      <c r="BE276" s="215">
        <f ca="1">IF($AE276=FALSE,AQ276*Overheads!$S$25,
IFERROR(Overheads!$O$50*AQ276,0)
+IFERROR(Overheads!T$60*(AQ276/Overheads!T$66),0))</f>
        <v>5.5127721434629947E-5</v>
      </c>
      <c r="BF276" s="215">
        <f ca="1">IF($AE276=FALSE,AR276*Overheads!$S$25,
IFERROR(Overheads!$O$50*AR276,0)
+IFERROR(Overheads!U$60*(AR276/Overheads!U$66),0))</f>
        <v>5.1218677164694405E-5</v>
      </c>
      <c r="BG276" s="155">
        <f t="shared" ca="1" si="220"/>
        <v>2.1972703934850603E-4</v>
      </c>
      <c r="BH276" s="165"/>
      <c r="BI276" s="215">
        <f t="shared" ca="1" si="221"/>
        <v>3.0744590922040477E-3</v>
      </c>
      <c r="BJ276" s="215">
        <f t="shared" ca="1" si="187"/>
        <v>2.7613131512422093E-3</v>
      </c>
      <c r="BK276" s="215">
        <f t="shared" ca="1" si="188"/>
        <v>1.4080111774673245E-3</v>
      </c>
      <c r="BL276" s="215">
        <f t="shared" ca="1" si="189"/>
        <v>3.1643796186350565E-3</v>
      </c>
      <c r="BM276" s="215">
        <f t="shared" ca="1" si="190"/>
        <v>3.2618221815186145E-3</v>
      </c>
      <c r="BN276" s="155">
        <f t="shared" ca="1" si="222"/>
        <v>1.3669985221067254E-2</v>
      </c>
      <c r="BO276" s="165"/>
      <c r="BP276" s="187" cm="1">
        <f t="array" ref="BP276">IFERROR(IF($X276=$X275,BP275,INDEX(Forecast_Capex_Input!AC$12:AC$286,$X276)),0)</f>
        <v>0.1</v>
      </c>
      <c r="BQ276" s="187" cm="1">
        <f t="array" ref="BQ276">IFERROR(IF($X276=$X275,BQ275,INDEX(Forecast_Capex_Input!AD$12:AD$286,$X276)),0)</f>
        <v>0.11</v>
      </c>
      <c r="BR276" s="187" cm="1">
        <f t="array" ref="BR276">IFERROR(IF($X276=$X275,BR275,INDEX(Forecast_Capex_Input!AE$12:AE$286,$X276)),0)</f>
        <v>0.14000000000000001</v>
      </c>
      <c r="BS276" s="187" cm="1">
        <f t="array" ref="BS276">IFERROR(IF($X276=$X275,BS275,INDEX(Forecast_Capex_Input!AF$12:AF$286,$X276)),0)</f>
        <v>0.32</v>
      </c>
      <c r="BT276" s="187" cm="1">
        <f t="array" ref="BT276">IFERROR(IF($X276=$X275,BT275,INDEX(Forecast_Capex_Input!AG$12:AG$286,$X276)),0)</f>
        <v>0.33</v>
      </c>
      <c r="BU276" s="165"/>
      <c r="BV276" s="215">
        <f t="shared" si="191"/>
        <v>1.1716275013387281E-3</v>
      </c>
      <c r="BW276" s="215">
        <f t="shared" si="192"/>
        <v>1.2887902514726009E-3</v>
      </c>
      <c r="BX276" s="215">
        <f t="shared" si="193"/>
        <v>1.6402785018742195E-3</v>
      </c>
      <c r="BY276" s="215">
        <f t="shared" si="194"/>
        <v>3.7492080042839299E-3</v>
      </c>
      <c r="BZ276" s="215">
        <f t="shared" si="195"/>
        <v>3.866370754417803E-3</v>
      </c>
      <c r="CA276" s="155">
        <f t="shared" si="223"/>
        <v>1.1716275013387283E-2</v>
      </c>
      <c r="CB276" s="165"/>
      <c r="CC276" s="215">
        <f t="shared" ca="1" si="196"/>
        <v>1.1889547205457959E-3</v>
      </c>
      <c r="CD276" s="215">
        <f t="shared" ca="1" si="197"/>
        <v>1.3078501926003755E-3</v>
      </c>
      <c r="CE276" s="215">
        <f t="shared" ca="1" si="198"/>
        <v>1.6645366087641143E-3</v>
      </c>
      <c r="CF276" s="215">
        <f t="shared" ca="1" si="199"/>
        <v>3.8046551057465466E-3</v>
      </c>
      <c r="CG276" s="215">
        <f t="shared" ca="1" si="200"/>
        <v>3.923550577801126E-3</v>
      </c>
      <c r="CH276" s="155">
        <f t="shared" ca="1" si="224"/>
        <v>1.1889547205457958E-2</v>
      </c>
      <c r="CI276" s="165"/>
      <c r="CJ276" s="215">
        <f t="shared" ca="1" si="201"/>
        <v>1.5607109762607886E-4</v>
      </c>
      <c r="CK276" s="215">
        <f t="shared" ca="1" si="202"/>
        <v>1.7167820738868674E-4</v>
      </c>
      <c r="CL276" s="215">
        <f t="shared" ca="1" si="203"/>
        <v>2.184995366765104E-4</v>
      </c>
      <c r="CM276" s="215">
        <f t="shared" ca="1" si="204"/>
        <v>4.9942751240345234E-4</v>
      </c>
      <c r="CN276" s="215">
        <f t="shared" ca="1" si="205"/>
        <v>5.1503462216606025E-4</v>
      </c>
      <c r="CO276" s="155">
        <f t="shared" ca="1" si="225"/>
        <v>1.5607109762607887E-3</v>
      </c>
      <c r="CP276" s="165"/>
      <c r="CQ276" s="223">
        <f t="shared" ca="1" si="206"/>
        <v>2.1972703934850605E-5</v>
      </c>
      <c r="CR276" s="223">
        <f t="shared" ca="1" si="207"/>
        <v>2.4169974328335662E-5</v>
      </c>
      <c r="CS276" s="223">
        <f t="shared" ca="1" si="208"/>
        <v>3.0761785508790845E-5</v>
      </c>
      <c r="CT276" s="223">
        <f t="shared" ca="1" si="209"/>
        <v>7.0312652591521932E-5</v>
      </c>
      <c r="CU276" s="223">
        <f t="shared" ca="1" si="210"/>
        <v>7.2509922985006993E-5</v>
      </c>
      <c r="CV276" s="155">
        <f t="shared" ca="1" si="226"/>
        <v>2.1972703934850603E-4</v>
      </c>
      <c r="CW276" s="165"/>
      <c r="CX276" s="215">
        <f t="shared" ca="1" si="227"/>
        <v>1.3669985221067254E-3</v>
      </c>
      <c r="CY276" s="215">
        <f t="shared" ca="1" si="211"/>
        <v>1.5036983743173978E-3</v>
      </c>
      <c r="CZ276" s="215">
        <f t="shared" ca="1" si="212"/>
        <v>1.9137979309494155E-3</v>
      </c>
      <c r="DA276" s="215">
        <f t="shared" ca="1" si="213"/>
        <v>4.3743952707415209E-3</v>
      </c>
      <c r="DB276" s="215">
        <f t="shared" ca="1" si="214"/>
        <v>4.5110951229521933E-3</v>
      </c>
      <c r="DC276" s="155">
        <f t="shared" ca="1" si="228"/>
        <v>1.3669985221067254E-2</v>
      </c>
      <c r="DD276" s="165"/>
      <c r="DE276" s="188" t="b" cm="1">
        <f t="array" aca="1" ref="DE276" ca="1">OR($G276=Forecast_Capex_Input!$BF$8:$BF$10)</f>
        <v>0</v>
      </c>
      <c r="DF276" s="188" cm="1">
        <f t="array" aca="1" ref="DF276" ca="1">IFERROR(INDEX(Forecast_Capex_Input!BG$12:BG$286,$X276)
*(INDEX(Forecast_Capex_Input!$H$12:$H$286,$X276)=Repex),0)
*$DE276</f>
        <v>0</v>
      </c>
      <c r="DG276" s="188" cm="1">
        <f t="array" aca="1" ref="DG276" ca="1">IFERROR(INDEX(Forecast_Capex_Input!BH$12:BH$286,$X276)
*(INDEX(Forecast_Capex_Input!$H$12:$H$286,$X276)=Repex),0)
*$DE276</f>
        <v>0</v>
      </c>
      <c r="DH276" s="188" cm="1">
        <f t="array" aca="1" ref="DH276" ca="1">IFERROR(INDEX(Forecast_Capex_Input!BI$12:BI$286,$X276)
*(INDEX(Forecast_Capex_Input!$H$12:$H$286,$X276)=Repex),0)
*$DE276</f>
        <v>0</v>
      </c>
      <c r="DI276" s="188" cm="1">
        <f t="array" aca="1" ref="DI276" ca="1">IFERROR(INDEX(Forecast_Capex_Input!BJ$12:BJ$286,$X276)
*(INDEX(Forecast_Capex_Input!$H$12:$H$286,$X276)=Repex),0)
*$DE276</f>
        <v>0</v>
      </c>
      <c r="DJ276" s="188" cm="1">
        <f t="array" aca="1" ref="DJ276" ca="1">IFERROR(INDEX(Forecast_Capex_Input!BK$12:BK$286,$X276)
*(INDEX(Forecast_Capex_Input!$H$12:$H$286,$X276)=Repex),0)
*$DE276</f>
        <v>0</v>
      </c>
      <c r="DK276" s="188" cm="1">
        <f t="array" aca="1" ref="DK276" ca="1">IFERROR(INDEX(Forecast_Capex_Input!BL$12:BL$286,$X276)
*(INDEX(Forecast_Capex_Input!$H$12:$H$286,$X276)=Repex),0)
*$DE276</f>
        <v>0</v>
      </c>
      <c r="DL276" s="165"/>
      <c r="DM276" s="188" t="b" cm="1">
        <f t="array" aca="1" ref="DM276" ca="1">OR($G276=Forecast_Capex_Input!$BN$8:$BN$9)</f>
        <v>0</v>
      </c>
      <c r="DN276" s="188" cm="1">
        <f t="array" aca="1" ref="DN276" ca="1">IFERROR(INDEX(Forecast_Capex_Input!BO$12:BO$286,$X276)
*(INDEX(Forecast_Capex_Input!$H$12:$H$286,$X276)=Repex),0)
*$DM276</f>
        <v>0</v>
      </c>
      <c r="DO276" s="188" cm="1">
        <f t="array" aca="1" ref="DO276" ca="1">IFERROR(INDEX(Forecast_Capex_Input!BP$12:BP$286,$X276)
*(INDEX(Forecast_Capex_Input!$H$12:$H$286,$X276)=Repex),0)
*$DM276</f>
        <v>0</v>
      </c>
      <c r="DP276" s="188" cm="1">
        <f t="array" aca="1" ref="DP276" ca="1">IFERROR(INDEX(Forecast_Capex_Input!BQ$12:BQ$286,$X276)
*(INDEX(Forecast_Capex_Input!$H$12:$H$286,$X276)=Repex),0)
*$DM276</f>
        <v>0</v>
      </c>
      <c r="DQ276" s="188" cm="1">
        <f t="array" aca="1" ref="DQ276" ca="1">IFERROR(INDEX(Forecast_Capex_Input!BR$12:BR$286,$X276)
*(INDEX(Forecast_Capex_Input!$H$12:$H$286,$X276)=Repex),0)
*$DM276</f>
        <v>0</v>
      </c>
      <c r="DR276" s="188" cm="1">
        <f t="array" aca="1" ref="DR276" ca="1">IFERROR(INDEX(Forecast_Capex_Input!BS$12:BS$286,$X276)
*(INDEX(Forecast_Capex_Input!$H$12:$H$286,$X276)=Repex),0)
*$DM276</f>
        <v>0</v>
      </c>
      <c r="DS276" s="165"/>
      <c r="DT276" s="188" t="b" cm="1">
        <f t="array" aca="1" ref="DT276" ca="1">OR($G276=Forecast_Capex_Input!$BU$8:$BU$10)</f>
        <v>1</v>
      </c>
      <c r="DU276" s="188" cm="1">
        <f t="array" aca="1" ref="DU276" ca="1">IFERROR(INDEX(Forecast_Capex_Input!BV$12:BV$286,$X276)
*(INDEX(Forecast_Capex_Input!$H$12:$H$286,$X276)=Repex),0)
*$DT276</f>
        <v>0.7247058823529412</v>
      </c>
      <c r="DV276" s="188" cm="1">
        <f t="array" aca="1" ref="DV276" ca="1">IFERROR(INDEX(Forecast_Capex_Input!BW$12:BW$286,$X276)
*(INDEX(Forecast_Capex_Input!$H$12:$H$286,$X276)=Repex),0)
*$DT276</f>
        <v>0.17647058823529413</v>
      </c>
      <c r="DW276" s="188" cm="1">
        <f t="array" aca="1" ref="DW276" ca="1">IFERROR(INDEX(Forecast_Capex_Input!BX$12:BX$286,$X276)
*(INDEX(Forecast_Capex_Input!$H$12:$H$286,$X276)=Repex),0)
*$DT276</f>
        <v>7.0588235294117646E-2</v>
      </c>
      <c r="DX276" s="188" cm="1">
        <f t="array" aca="1" ref="DX276" ca="1">IFERROR(INDEX(Forecast_Capex_Input!BY$12:BY$286,$X276)
*(INDEX(Forecast_Capex_Input!$H$12:$H$286,$X276)=Repex),0)
*$DT276</f>
        <v>0</v>
      </c>
      <c r="DY276" s="188" cm="1">
        <f t="array" aca="1" ref="DY276" ca="1">IFERROR(INDEX(Forecast_Capex_Input!BZ$12:BZ$286,$X276)
*(INDEX(Forecast_Capex_Input!$H$12:$H$286,$X276)=Repex),0)
*$DT276</f>
        <v>0</v>
      </c>
      <c r="DZ276" s="188" cm="1">
        <f t="array" aca="1" ref="DZ276" ca="1">IFERROR(INDEX(Forecast_Capex_Input!CA$12:CA$286,$X276)
*(INDEX(Forecast_Capex_Input!$H$12:$H$286,$X276)=Repex),0)
*$DT276</f>
        <v>0</v>
      </c>
      <c r="EA276" s="188" cm="1">
        <f t="array" aca="1" ref="EA276" ca="1">IFERROR(INDEX(Forecast_Capex_Input!CB$12:CB$286,$X276)
*(INDEX(Forecast_Capex_Input!$H$12:$H$286,$X276)=Repex),0)
*$DT276</f>
        <v>2.823529411764706E-2</v>
      </c>
      <c r="EB276" s="188" cm="1">
        <f t="array" aca="1" ref="EB276" ca="1">IFERROR(INDEX(Forecast_Capex_Input!CC$12:CC$286,$X276)
*(INDEX(Forecast_Capex_Input!$H$12:$H$286,$X276)=Repex),0)
*$DT276</f>
        <v>0</v>
      </c>
      <c r="EC276" s="165"/>
      <c r="ED276" s="226" t="str">
        <f t="shared" si="215"/>
        <v>N/A</v>
      </c>
      <c r="EE276" s="174" t="s">
        <v>15</v>
      </c>
    </row>
    <row r="277" spans="3:135" x14ac:dyDescent="0.2">
      <c r="C277" s="174">
        <f t="shared" si="216"/>
        <v>267</v>
      </c>
      <c r="D277" s="167" t="str" cm="1">
        <f t="array" ref="D277">IFERROR(INDEX(Forecast_Capex_Input!$D$12:$D$286,$X277),NA)</f>
        <v>MPP Secondary Systems Renewal</v>
      </c>
      <c r="E277" s="172" t="b" cm="1">
        <f t="array" ref="E277">IF($X277=NA,NA,INDEX(Forecast_Capex_Input!$E$12:$E$286,$X277))</f>
        <v>1</v>
      </c>
      <c r="F277" s="167" t="str" cm="1">
        <f t="array" aca="1" ref="F277" ca="1">IFERROR(INDEX(General!$E$25:$E$26,$Y277),NA)</f>
        <v>Non-Labour</v>
      </c>
      <c r="G277" s="167" t="str" cm="1">
        <f t="array" aca="1" ref="G277" ca="1">IFERROR(INDEX(Forecast_Capex_Input!$AI$11:$BB$11,$AA277),NA)</f>
        <v>Secondary Systems</v>
      </c>
      <c r="H277" s="189" cm="1">
        <f t="array" aca="1" ref="H277" ca="1">IFERROR(INDEX(Forecast_Capex_Input!$AI$12:$BB$286,$X277,$AA277),NA)</f>
        <v>0.97176470588235297</v>
      </c>
      <c r="I277" s="199" t="str" cm="1">
        <f t="array" ref="I277">IFERROR(INDEX(Forecast_Capex_Input!$F$12:$F$286,$X277),NA)</f>
        <v>Replacement Expenditure</v>
      </c>
      <c r="J277" s="199" t="str" cm="1">
        <f t="array" ref="J277">IFERROR(INDEX(Forecast_Capex_Input!G$12:G$286,$X277),NA)</f>
        <v>Digital Infrastructure</v>
      </c>
      <c r="K277" s="199" t="str" cm="1">
        <f t="array" ref="K277">IFERROR(INDEX(Forecast_Capex_Input!H$12:H$286,$X277),NA)</f>
        <v>Repex</v>
      </c>
      <c r="L277" s="199" t="str" cm="1">
        <f t="array" ref="L277">IFERROR(INDEX(Forecast_Capex_Input!I$12:I$286,$X277),NA)</f>
        <v>N/A</v>
      </c>
      <c r="M277" s="199" t="str" cm="1">
        <f t="array" ref="M277">IFERROR(INDEX(Forecast_Capex_Input!J$12:J$286,$X277),NA)</f>
        <v>N/A</v>
      </c>
      <c r="N277" s="199" t="str" cm="1">
        <f t="array" ref="N277">IFERROR(INDEX(Forecast_Capex_Input!K$12:K$286,$X277),NA)</f>
        <v>DI - Protection systems</v>
      </c>
      <c r="O277" s="199" t="str" cm="1">
        <f t="array" ref="O277">IFERROR(INDEX(Forecast_Capex_Input!L$12:L$286,$X277),NA)</f>
        <v>DI - Safe and Reliable Network</v>
      </c>
      <c r="P277" s="199" t="str" cm="1">
        <f t="array" ref="P277">IFERROR(INDEX(Forecast_Capex_Input!M$12:M$286,$X277),NA)</f>
        <v>N/A</v>
      </c>
      <c r="Q277" s="172" t="str" cm="1">
        <f t="array" ref="Q277">IFERROR(INDEX(Forecast_Capex_Input!N$12:N$286,$X277),NA)</f>
        <v>No</v>
      </c>
      <c r="R277" s="265" cm="1">
        <f t="array" ref="R277">IFERROR(INDEX(Forecast_Capex_Input!O$12:O$286,$X277),0)</f>
        <v>0</v>
      </c>
      <c r="S277" s="172" t="str" cm="1">
        <f t="array" ref="S277">IFERROR(INDEX(Forecast_Capex_Input!P$12:P$286,$X277),0)</f>
        <v>Safety security &amp; reliability</v>
      </c>
      <c r="T277" s="199" t="str" cm="1">
        <f t="array" aca="1" ref="T277" ca="1">IFERROR(INDEX(General!$K$84:$K$103,$AA277),NA)</f>
        <v>Secondary Systems (2018-23)</v>
      </c>
      <c r="U277" s="188" cm="1">
        <f t="array" aca="1" ref="U277" ca="1">IFERROR(
IF($F277=General!$E$25,INDEX(Forecast_Capex_Input!S$12:S$286,$X277),
INDEX(Forecast_Capex_Input!T$12:T$286,$X277)),0)</f>
        <v>0.78908669884636962</v>
      </c>
      <c r="V277" s="222" t="b">
        <f>IFERROR(INDEX(Overheads!$T$19:$T$26,MATCH($I277,Overheads!$E$19:$E$26,0)),FALSE)</f>
        <v>1</v>
      </c>
      <c r="W277" s="165"/>
      <c r="X277" s="174">
        <f>IFERROR(
IF(MATCH($C277,Forecast_Capex_Input!$CI$12:$CI$286,1)+1&gt;MAX(Forecast_Capex_Input!$C$12:$C$286),NA,
MATCH($C277,Forecast_Capex_Input!$CI$12:$CI$286,1)+1),1)</f>
        <v>103</v>
      </c>
      <c r="Y277" s="174" cm="1">
        <f t="array" aca="1" ref="Y277" ca="1">IFERROR(
IF(X276&lt;&gt;X277,1,
IF(COUNTIF(OFFSET(Y276,0,0,-INDEX(Forecast_Capex_Input!$CG$12:$CG$286,$X277)),Y276)=INDEX(Forecast_Capex_Input!$CG$12:$CG$286,$X277),Y276+1,Y276)),NA)</f>
        <v>2</v>
      </c>
      <c r="Z277" s="174" cm="1">
        <f t="array" ref="Z277">IFERROR($C277-IF($X277=1,1,INDEX(Forecast_Capex_Input!$CI$12:$CI$286,$X277-1))+1,NA)</f>
        <v>3</v>
      </c>
      <c r="AA277" s="174" cm="1">
        <f t="array" aca="1" ref="AA277" ca="1">IFERROR(IF(Y277=1,
INDEX(Forecast_Capex_Input!$AI$10:$BB$10,SMALL(IF(INDEX(Forecast_Capex_Input!$AI$12:$BB$286,$X277,0)&gt;0,COLUMN(Forecast_Capex_Input!$AI$10:$BB$10)-COLUMN(Forecast_Capex_Input!$AI$12)+1),ROWS(OFFSET(AA276,0,0,-$Z277)))),
OFFSET(AA276,-INDEX(Forecast_Capex_Input!$CG$12:$CG$286,$X277)+1,0)),NA)</f>
        <v>4</v>
      </c>
      <c r="AB277" s="174">
        <f t="shared" ca="1" si="185"/>
        <v>2</v>
      </c>
      <c r="AC277" s="222" t="b">
        <f t="shared" si="217"/>
        <v>0</v>
      </c>
      <c r="AD277" s="220" t="b">
        <v>0</v>
      </c>
      <c r="AE277" s="222" t="b">
        <f t="shared" si="186"/>
        <v>1</v>
      </c>
      <c r="AF277" s="165"/>
      <c r="AG277" s="215">
        <v>0.34216065057204403</v>
      </c>
      <c r="AH277" s="215">
        <v>0.31105513688367636</v>
      </c>
      <c r="AI277" s="215">
        <v>0.15552756844183818</v>
      </c>
      <c r="AJ277" s="215">
        <v>0.34216065057204403</v>
      </c>
      <c r="AK277" s="215">
        <v>0.35771340741622781</v>
      </c>
      <c r="AL277" s="155">
        <v>1.5086174138858304</v>
      </c>
      <c r="AM277" s="165"/>
      <c r="AN277" s="215" cm="1">
        <f t="array" aca="1" ref="AN277" ca="1">IFERROR(INDEX(General!O$33:O$34,$AB277)
*AG277,0)</f>
        <v>0.34216065057204403</v>
      </c>
      <c r="AO277" s="215" cm="1">
        <f t="array" aca="1" ref="AO277" ca="1">IFERROR(INDEX(General!P$33:P$34,$AB277)
*AH277,0)</f>
        <v>0.31105513688367636</v>
      </c>
      <c r="AP277" s="215" cm="1">
        <f t="array" aca="1" ref="AP277" ca="1">IFERROR(INDEX(General!Q$33:Q$34,$AB277)
*AI277,0)</f>
        <v>0.15552756844183818</v>
      </c>
      <c r="AQ277" s="215" cm="1">
        <f t="array" aca="1" ref="AQ277" ca="1">IFERROR(INDEX(General!R$33:R$34,$AB277)
*AJ277,0)</f>
        <v>0.34216065057204403</v>
      </c>
      <c r="AR277" s="215" cm="1">
        <f t="array" aca="1" ref="AR277" ca="1">IFERROR(INDEX(General!S$33:S$34,$AB277)
*AK277,0)</f>
        <v>0.35771340741622781</v>
      </c>
      <c r="AS277" s="155">
        <f t="shared" ca="1" si="218"/>
        <v>1.5086174138858304</v>
      </c>
      <c r="AT277" s="165"/>
      <c r="AU277" s="215">
        <f ca="1">IF($AE277=FALSE,AN277*Overheads!$R$24*$V277,
IFERROR(Overheads!$O$49*$V277*AN277,0)
+IFERROR(Overheads!Q$59*$V277*(AN277/Overheads!Q$68),0))</f>
        <v>4.7925208992566283E-2</v>
      </c>
      <c r="AV277" s="215">
        <f ca="1">IF($AE277=FALSE,AO277*Overheads!$R$24*$V277,
IFERROR(Overheads!$O$49*$V277*AO277,0)
+IFERROR(Overheads!R$59*$V277*(AO277/Overheads!R$68),0))</f>
        <v>3.7124567590314447E-2</v>
      </c>
      <c r="AW277" s="215">
        <f ca="1">IF($AE277=FALSE,AP277*Overheads!$R$24*$V277,
IFERROR(Overheads!$O$49*$V277*AP277,0)
+IFERROR(Overheads!S$59*$V277*(AP277/Overheads!S$68),0))</f>
        <v>2.022498394138773E-2</v>
      </c>
      <c r="AX277" s="215">
        <f ca="1">IF($AE277=FALSE,AQ277*Overheads!$R$24*$V277,
IFERROR(Overheads!$O$49*$V277*AQ277,0)
+IFERROR(Overheads!T$59*$V277*(AQ277/Overheads!T$68),0))</f>
        <v>4.9028555067197992E-2</v>
      </c>
      <c r="AY277" s="215">
        <f ca="1">IF($AE277=FALSE,AR277*Overheads!$R$24*$V277,
IFERROR(Overheads!$O$49*$V277*AR277,0)
+IFERROR(Overheads!U$59*$V277*(AR277/Overheads!U$68),0))</f>
        <v>4.3757829983721852E-2</v>
      </c>
      <c r="AZ277" s="155">
        <f t="shared" ca="1" si="219"/>
        <v>0.19806114557518831</v>
      </c>
      <c r="BA277" s="165"/>
      <c r="BB277" s="215">
        <f ca="1">IF($AE277=FALSE,AN277*Overheads!$S$25,
IFERROR(Overheads!$O$50*AN277,0)
+IFERROR(Overheads!Q$60*(AN277/Overheads!Q$66),0))</f>
        <v>6.4322127258489899E-3</v>
      </c>
      <c r="BC277" s="215">
        <f ca="1">IF($AE277=FALSE,AO277*Overheads!$S$25,
IFERROR(Overheads!$O$50*AO277,0)
+IFERROR(Overheads!R$60*(AO277/Overheads!R$66),0))</f>
        <v>5.2483094848769386E-3</v>
      </c>
      <c r="BD277" s="215">
        <f ca="1">IF($AE277=FALSE,AP277*Overheads!$S$25,
IFERROR(Overheads!$O$50*AP277,0)
+IFERROR(Overheads!S$60*(AP277/Overheads!S$66),0))</f>
        <v>2.8544961503945455E-3</v>
      </c>
      <c r="BE277" s="215">
        <f ca="1">IF($AE277=FALSE,AQ277*Overheads!$S$25,
IFERROR(Overheads!$O$50*AQ277,0)
+IFERROR(Overheads!T$60*(AQ277/Overheads!T$66),0))</f>
        <v>6.9358708363679977E-3</v>
      </c>
      <c r="BF277" s="215">
        <f ca="1">IF($AE277=FALSE,AR277*Overheads!$S$25,
IFERROR(Overheads!$O$50*AR277,0)
+IFERROR(Overheads!U$60*(AR277/Overheads!U$66),0))</f>
        <v>6.4046605790509577E-3</v>
      </c>
      <c r="BG277" s="155">
        <f t="shared" ca="1" si="220"/>
        <v>2.7875549776539429E-2</v>
      </c>
      <c r="BH277" s="165"/>
      <c r="BI277" s="215">
        <f t="shared" ca="1" si="221"/>
        <v>0.39651807229045932</v>
      </c>
      <c r="BJ277" s="215">
        <f t="shared" ca="1" si="187"/>
        <v>0.35342801395886775</v>
      </c>
      <c r="BK277" s="215">
        <f t="shared" ca="1" si="188"/>
        <v>0.17860704853362044</v>
      </c>
      <c r="BL277" s="215">
        <f t="shared" ca="1" si="189"/>
        <v>0.39812507647561002</v>
      </c>
      <c r="BM277" s="215">
        <f t="shared" ca="1" si="190"/>
        <v>0.40787589797900065</v>
      </c>
      <c r="BN277" s="155">
        <f t="shared" ca="1" si="222"/>
        <v>1.7345541092375583</v>
      </c>
      <c r="BO277" s="165"/>
      <c r="BP277" s="187" cm="1">
        <f t="array" ref="BP277">IFERROR(IF($X277=$X276,BP276,INDEX(Forecast_Capex_Input!AC$12:AC$286,$X277)),0)</f>
        <v>0.1</v>
      </c>
      <c r="BQ277" s="187" cm="1">
        <f t="array" ref="BQ277">IFERROR(IF($X277=$X276,BQ276,INDEX(Forecast_Capex_Input!AD$12:AD$286,$X277)),0)</f>
        <v>0.11</v>
      </c>
      <c r="BR277" s="187" cm="1">
        <f t="array" ref="BR277">IFERROR(IF($X277=$X276,BR276,INDEX(Forecast_Capex_Input!AE$12:AE$286,$X277)),0)</f>
        <v>0.14000000000000001</v>
      </c>
      <c r="BS277" s="187" cm="1">
        <f t="array" ref="BS277">IFERROR(IF($X277=$X276,BS276,INDEX(Forecast_Capex_Input!AF$12:AF$286,$X277)),0)</f>
        <v>0.32</v>
      </c>
      <c r="BT277" s="187" cm="1">
        <f t="array" ref="BT277">IFERROR(IF($X277=$X276,BT276,INDEX(Forecast_Capex_Input!AG$12:AG$286,$X277)),0)</f>
        <v>0.33</v>
      </c>
      <c r="BU277" s="165"/>
      <c r="BV277" s="215">
        <f t="shared" si="191"/>
        <v>0.15086174138858305</v>
      </c>
      <c r="BW277" s="215">
        <f t="shared" si="192"/>
        <v>0.16594791552744134</v>
      </c>
      <c r="BX277" s="215">
        <f t="shared" si="193"/>
        <v>0.21120643794401628</v>
      </c>
      <c r="BY277" s="215">
        <f t="shared" si="194"/>
        <v>0.48275757244346573</v>
      </c>
      <c r="BZ277" s="215">
        <f t="shared" si="195"/>
        <v>0.49784374658232405</v>
      </c>
      <c r="CA277" s="155">
        <f t="shared" si="223"/>
        <v>1.5086174138858304</v>
      </c>
      <c r="CB277" s="165"/>
      <c r="CC277" s="215">
        <f t="shared" ca="1" si="196"/>
        <v>0.15086174138858305</v>
      </c>
      <c r="CD277" s="215">
        <f t="shared" ca="1" si="197"/>
        <v>0.16594791552744134</v>
      </c>
      <c r="CE277" s="215">
        <f t="shared" ca="1" si="198"/>
        <v>0.21120643794401628</v>
      </c>
      <c r="CF277" s="215">
        <f t="shared" ca="1" si="199"/>
        <v>0.48275757244346573</v>
      </c>
      <c r="CG277" s="215">
        <f t="shared" ca="1" si="200"/>
        <v>0.49784374658232405</v>
      </c>
      <c r="CH277" s="155">
        <f t="shared" ca="1" si="224"/>
        <v>1.5086174138858304</v>
      </c>
      <c r="CI277" s="165"/>
      <c r="CJ277" s="215">
        <f t="shared" ca="1" si="201"/>
        <v>1.9806114557518833E-2</v>
      </c>
      <c r="CK277" s="215">
        <f t="shared" ca="1" si="202"/>
        <v>2.1786726013270714E-2</v>
      </c>
      <c r="CL277" s="215">
        <f t="shared" ca="1" si="203"/>
        <v>2.7728560380526367E-2</v>
      </c>
      <c r="CM277" s="215">
        <f t="shared" ca="1" si="204"/>
        <v>6.3379566584060257E-2</v>
      </c>
      <c r="CN277" s="215">
        <f t="shared" ca="1" si="205"/>
        <v>6.5360178039812145E-2</v>
      </c>
      <c r="CO277" s="155">
        <f t="shared" ca="1" si="225"/>
        <v>0.19806114557518834</v>
      </c>
      <c r="CP277" s="165"/>
      <c r="CQ277" s="223">
        <f t="shared" ca="1" si="206"/>
        <v>2.7875549776539433E-3</v>
      </c>
      <c r="CR277" s="223">
        <f t="shared" ca="1" si="207"/>
        <v>3.0663104754193372E-3</v>
      </c>
      <c r="CS277" s="223">
        <f t="shared" ca="1" si="208"/>
        <v>3.9025769687155206E-3</v>
      </c>
      <c r="CT277" s="223">
        <f t="shared" ca="1" si="209"/>
        <v>8.9201759284926168E-3</v>
      </c>
      <c r="CU277" s="223">
        <f t="shared" ca="1" si="210"/>
        <v>9.198931426258012E-3</v>
      </c>
      <c r="CV277" s="155">
        <f t="shared" ca="1" si="226"/>
        <v>2.7875549776539429E-2</v>
      </c>
      <c r="CW277" s="165"/>
      <c r="CX277" s="215">
        <f t="shared" ca="1" si="227"/>
        <v>0.17345541092375583</v>
      </c>
      <c r="CY277" s="215">
        <f t="shared" ca="1" si="211"/>
        <v>0.1908009520161314</v>
      </c>
      <c r="CZ277" s="215">
        <f t="shared" ca="1" si="212"/>
        <v>0.24283757529325817</v>
      </c>
      <c r="DA277" s="215">
        <f t="shared" ca="1" si="213"/>
        <v>0.55505731495601862</v>
      </c>
      <c r="DB277" s="215">
        <f t="shared" ca="1" si="214"/>
        <v>0.57240285604839425</v>
      </c>
      <c r="DC277" s="155">
        <f t="shared" ca="1" si="228"/>
        <v>1.7345541092375583</v>
      </c>
      <c r="DD277" s="165"/>
      <c r="DE277" s="188" t="b" cm="1">
        <f t="array" aca="1" ref="DE277" ca="1">OR($G277=Forecast_Capex_Input!$BF$8:$BF$10)</f>
        <v>0</v>
      </c>
      <c r="DF277" s="188" cm="1">
        <f t="array" aca="1" ref="DF277" ca="1">IFERROR(INDEX(Forecast_Capex_Input!BG$12:BG$286,$X277)
*(INDEX(Forecast_Capex_Input!$H$12:$H$286,$X277)=Repex),0)
*$DE277</f>
        <v>0</v>
      </c>
      <c r="DG277" s="188" cm="1">
        <f t="array" aca="1" ref="DG277" ca="1">IFERROR(INDEX(Forecast_Capex_Input!BH$12:BH$286,$X277)
*(INDEX(Forecast_Capex_Input!$H$12:$H$286,$X277)=Repex),0)
*$DE277</f>
        <v>0</v>
      </c>
      <c r="DH277" s="188" cm="1">
        <f t="array" aca="1" ref="DH277" ca="1">IFERROR(INDEX(Forecast_Capex_Input!BI$12:BI$286,$X277)
*(INDEX(Forecast_Capex_Input!$H$12:$H$286,$X277)=Repex),0)
*$DE277</f>
        <v>0</v>
      </c>
      <c r="DI277" s="188" cm="1">
        <f t="array" aca="1" ref="DI277" ca="1">IFERROR(INDEX(Forecast_Capex_Input!BJ$12:BJ$286,$X277)
*(INDEX(Forecast_Capex_Input!$H$12:$H$286,$X277)=Repex),0)
*$DE277</f>
        <v>0</v>
      </c>
      <c r="DJ277" s="188" cm="1">
        <f t="array" aca="1" ref="DJ277" ca="1">IFERROR(INDEX(Forecast_Capex_Input!BK$12:BK$286,$X277)
*(INDEX(Forecast_Capex_Input!$H$12:$H$286,$X277)=Repex),0)
*$DE277</f>
        <v>0</v>
      </c>
      <c r="DK277" s="188" cm="1">
        <f t="array" aca="1" ref="DK277" ca="1">IFERROR(INDEX(Forecast_Capex_Input!BL$12:BL$286,$X277)
*(INDEX(Forecast_Capex_Input!$H$12:$H$286,$X277)=Repex),0)
*$DE277</f>
        <v>0</v>
      </c>
      <c r="DL277" s="165"/>
      <c r="DM277" s="188" t="b" cm="1">
        <f t="array" aca="1" ref="DM277" ca="1">OR($G277=Forecast_Capex_Input!$BN$8:$BN$9)</f>
        <v>0</v>
      </c>
      <c r="DN277" s="188" cm="1">
        <f t="array" aca="1" ref="DN277" ca="1">IFERROR(INDEX(Forecast_Capex_Input!BO$12:BO$286,$X277)
*(INDEX(Forecast_Capex_Input!$H$12:$H$286,$X277)=Repex),0)
*$DM277</f>
        <v>0</v>
      </c>
      <c r="DO277" s="188" cm="1">
        <f t="array" aca="1" ref="DO277" ca="1">IFERROR(INDEX(Forecast_Capex_Input!BP$12:BP$286,$X277)
*(INDEX(Forecast_Capex_Input!$H$12:$H$286,$X277)=Repex),0)
*$DM277</f>
        <v>0</v>
      </c>
      <c r="DP277" s="188" cm="1">
        <f t="array" aca="1" ref="DP277" ca="1">IFERROR(INDEX(Forecast_Capex_Input!BQ$12:BQ$286,$X277)
*(INDEX(Forecast_Capex_Input!$H$12:$H$286,$X277)=Repex),0)
*$DM277</f>
        <v>0</v>
      </c>
      <c r="DQ277" s="188" cm="1">
        <f t="array" aca="1" ref="DQ277" ca="1">IFERROR(INDEX(Forecast_Capex_Input!BR$12:BR$286,$X277)
*(INDEX(Forecast_Capex_Input!$H$12:$H$286,$X277)=Repex),0)
*$DM277</f>
        <v>0</v>
      </c>
      <c r="DR277" s="188" cm="1">
        <f t="array" aca="1" ref="DR277" ca="1">IFERROR(INDEX(Forecast_Capex_Input!BS$12:BS$286,$X277)
*(INDEX(Forecast_Capex_Input!$H$12:$H$286,$X277)=Repex),0)
*$DM277</f>
        <v>0</v>
      </c>
      <c r="DS277" s="165"/>
      <c r="DT277" s="188" t="b" cm="1">
        <f t="array" aca="1" ref="DT277" ca="1">OR($G277=Forecast_Capex_Input!$BU$8:$BU$10)</f>
        <v>1</v>
      </c>
      <c r="DU277" s="188" cm="1">
        <f t="array" aca="1" ref="DU277" ca="1">IFERROR(INDEX(Forecast_Capex_Input!BV$12:BV$286,$X277)
*(INDEX(Forecast_Capex_Input!$H$12:$H$286,$X277)=Repex),0)
*$DT277</f>
        <v>0.7247058823529412</v>
      </c>
      <c r="DV277" s="188" cm="1">
        <f t="array" aca="1" ref="DV277" ca="1">IFERROR(INDEX(Forecast_Capex_Input!BW$12:BW$286,$X277)
*(INDEX(Forecast_Capex_Input!$H$12:$H$286,$X277)=Repex),0)
*$DT277</f>
        <v>0.17647058823529413</v>
      </c>
      <c r="DW277" s="188" cm="1">
        <f t="array" aca="1" ref="DW277" ca="1">IFERROR(INDEX(Forecast_Capex_Input!BX$12:BX$286,$X277)
*(INDEX(Forecast_Capex_Input!$H$12:$H$286,$X277)=Repex),0)
*$DT277</f>
        <v>7.0588235294117646E-2</v>
      </c>
      <c r="DX277" s="188" cm="1">
        <f t="array" aca="1" ref="DX277" ca="1">IFERROR(INDEX(Forecast_Capex_Input!BY$12:BY$286,$X277)
*(INDEX(Forecast_Capex_Input!$H$12:$H$286,$X277)=Repex),0)
*$DT277</f>
        <v>0</v>
      </c>
      <c r="DY277" s="188" cm="1">
        <f t="array" aca="1" ref="DY277" ca="1">IFERROR(INDEX(Forecast_Capex_Input!BZ$12:BZ$286,$X277)
*(INDEX(Forecast_Capex_Input!$H$12:$H$286,$X277)=Repex),0)
*$DT277</f>
        <v>0</v>
      </c>
      <c r="DZ277" s="188" cm="1">
        <f t="array" aca="1" ref="DZ277" ca="1">IFERROR(INDEX(Forecast_Capex_Input!CA$12:CA$286,$X277)
*(INDEX(Forecast_Capex_Input!$H$12:$H$286,$X277)=Repex),0)
*$DT277</f>
        <v>0</v>
      </c>
      <c r="EA277" s="188" cm="1">
        <f t="array" aca="1" ref="EA277" ca="1">IFERROR(INDEX(Forecast_Capex_Input!CB$12:CB$286,$X277)
*(INDEX(Forecast_Capex_Input!$H$12:$H$286,$X277)=Repex),0)
*$DT277</f>
        <v>2.823529411764706E-2</v>
      </c>
      <c r="EB277" s="188" cm="1">
        <f t="array" aca="1" ref="EB277" ca="1">IFERROR(INDEX(Forecast_Capex_Input!CC$12:CC$286,$X277)
*(INDEX(Forecast_Capex_Input!$H$12:$H$286,$X277)=Repex),0)
*$DT277</f>
        <v>0</v>
      </c>
      <c r="EC277" s="165"/>
      <c r="ED277" s="226" t="str">
        <f t="shared" si="215"/>
        <v>N/A</v>
      </c>
      <c r="EE277" s="174" t="s">
        <v>15</v>
      </c>
    </row>
    <row r="278" spans="3:135" x14ac:dyDescent="0.2">
      <c r="C278" s="174">
        <f t="shared" si="216"/>
        <v>268</v>
      </c>
      <c r="D278" s="167" t="str" cm="1">
        <f t="array" ref="D278">IFERROR(INDEX(Forecast_Capex_Input!$D$12:$D$286,$X278),NA)</f>
        <v>MPP Secondary Systems Renewal</v>
      </c>
      <c r="E278" s="172" t="b" cm="1">
        <f t="array" ref="E278">IF($X278=NA,NA,INDEX(Forecast_Capex_Input!$E$12:$E$286,$X278))</f>
        <v>1</v>
      </c>
      <c r="F278" s="167" t="str" cm="1">
        <f t="array" aca="1" ref="F278" ca="1">IFERROR(INDEX(General!$E$25:$E$26,$Y278),NA)</f>
        <v>Non-Labour</v>
      </c>
      <c r="G278" s="167" t="str" cm="1">
        <f t="array" aca="1" ref="G278" ca="1">IFERROR(INDEX(Forecast_Capex_Input!$AI$11:$BB$11,$AA278),NA)</f>
        <v>Business IT</v>
      </c>
      <c r="H278" s="189" cm="1">
        <f t="array" aca="1" ref="H278" ca="1">IFERROR(INDEX(Forecast_Capex_Input!$AI$12:$BB$286,$X278,$AA278),NA)</f>
        <v>2.823529411764706E-2</v>
      </c>
      <c r="I278" s="199" t="str" cm="1">
        <f t="array" ref="I278">IFERROR(INDEX(Forecast_Capex_Input!$F$12:$F$286,$X278),NA)</f>
        <v>Replacement Expenditure</v>
      </c>
      <c r="J278" s="199" t="str" cm="1">
        <f t="array" ref="J278">IFERROR(INDEX(Forecast_Capex_Input!G$12:G$286,$X278),NA)</f>
        <v>Digital Infrastructure</v>
      </c>
      <c r="K278" s="199" t="str" cm="1">
        <f t="array" ref="K278">IFERROR(INDEX(Forecast_Capex_Input!H$12:H$286,$X278),NA)</f>
        <v>Repex</v>
      </c>
      <c r="L278" s="199" t="str" cm="1">
        <f t="array" ref="L278">IFERROR(INDEX(Forecast_Capex_Input!I$12:I$286,$X278),NA)</f>
        <v>N/A</v>
      </c>
      <c r="M278" s="199" t="str" cm="1">
        <f t="array" ref="M278">IFERROR(INDEX(Forecast_Capex_Input!J$12:J$286,$X278),NA)</f>
        <v>N/A</v>
      </c>
      <c r="N278" s="199" t="str" cm="1">
        <f t="array" ref="N278">IFERROR(INDEX(Forecast_Capex_Input!K$12:K$286,$X278),NA)</f>
        <v>DI - Protection systems</v>
      </c>
      <c r="O278" s="199" t="str" cm="1">
        <f t="array" ref="O278">IFERROR(INDEX(Forecast_Capex_Input!L$12:L$286,$X278),NA)</f>
        <v>DI - Safe and Reliable Network</v>
      </c>
      <c r="P278" s="199" t="str" cm="1">
        <f t="array" ref="P278">IFERROR(INDEX(Forecast_Capex_Input!M$12:M$286,$X278),NA)</f>
        <v>N/A</v>
      </c>
      <c r="Q278" s="172" t="str" cm="1">
        <f t="array" ref="Q278">IFERROR(INDEX(Forecast_Capex_Input!N$12:N$286,$X278),NA)</f>
        <v>No</v>
      </c>
      <c r="R278" s="265" cm="1">
        <f t="array" ref="R278">IFERROR(INDEX(Forecast_Capex_Input!O$12:O$286,$X278),0)</f>
        <v>0</v>
      </c>
      <c r="S278" s="172" t="str" cm="1">
        <f t="array" ref="S278">IFERROR(INDEX(Forecast_Capex_Input!P$12:P$286,$X278),0)</f>
        <v>Safety security &amp; reliability</v>
      </c>
      <c r="T278" s="199" t="str" cm="1">
        <f t="array" aca="1" ref="T278" ca="1">IFERROR(INDEX(General!$K$84:$K$103,$AA278),NA)</f>
        <v>Business IT (2018 onwards)</v>
      </c>
      <c r="U278" s="188" cm="1">
        <f t="array" aca="1" ref="U278" ca="1">IFERROR(
IF($F278=General!$E$25,INDEX(Forecast_Capex_Input!S$12:S$286,$X278),
INDEX(Forecast_Capex_Input!T$12:T$286,$X278)),0)</f>
        <v>0.78908669884636962</v>
      </c>
      <c r="V278" s="222" t="b">
        <f>IFERROR(INDEX(Overheads!$T$19:$T$26,MATCH($I278,Overheads!$E$19:$E$26,0)),FALSE)</f>
        <v>1</v>
      </c>
      <c r="W278" s="165"/>
      <c r="X278" s="174">
        <f>IFERROR(
IF(MATCH($C278,Forecast_Capex_Input!$CI$12:$CI$286,1)+1&gt;MAX(Forecast_Capex_Input!$C$12:$C$286),NA,
MATCH($C278,Forecast_Capex_Input!$CI$12:$CI$286,1)+1),1)</f>
        <v>103</v>
      </c>
      <c r="Y278" s="174" cm="1">
        <f t="array" aca="1" ref="Y278" ca="1">IFERROR(
IF(X277&lt;&gt;X278,1,
IF(COUNTIF(OFFSET(Y277,0,0,-INDEX(Forecast_Capex_Input!$CG$12:$CG$286,$X278)),Y277)=INDEX(Forecast_Capex_Input!$CG$12:$CG$286,$X278),Y277+1,Y277)),NA)</f>
        <v>2</v>
      </c>
      <c r="Z278" s="174" cm="1">
        <f t="array" ref="Z278">IFERROR($C278-IF($X278=1,1,INDEX(Forecast_Capex_Input!$CI$12:$CI$286,$X278-1))+1,NA)</f>
        <v>4</v>
      </c>
      <c r="AA278" s="174" cm="1">
        <f t="array" aca="1" ref="AA278" ca="1">IFERROR(IF(Y278=1,
INDEX(Forecast_Capex_Input!$AI$10:$BB$10,SMALL(IF(INDEX(Forecast_Capex_Input!$AI$12:$BB$286,$X278,0)&gt;0,COLUMN(Forecast_Capex_Input!$AI$10:$BB$10)-COLUMN(Forecast_Capex_Input!$AI$12)+1),ROWS(OFFSET(AA277,0,0,-$Z278)))),
OFFSET(AA277,-INDEX(Forecast_Capex_Input!$CG$12:$CG$286,$X278)+1,0)),NA)</f>
        <v>6</v>
      </c>
      <c r="AB278" s="174">
        <f t="shared" ca="1" si="185"/>
        <v>2</v>
      </c>
      <c r="AC278" s="222" t="b">
        <f t="shared" si="217"/>
        <v>0</v>
      </c>
      <c r="AD278" s="220" t="b">
        <v>0</v>
      </c>
      <c r="AE278" s="222" t="b">
        <f t="shared" si="186"/>
        <v>1</v>
      </c>
      <c r="AF278" s="165"/>
      <c r="AG278" s="215">
        <v>9.941713818073919E-3</v>
      </c>
      <c r="AH278" s="215">
        <v>9.0379216527944721E-3</v>
      </c>
      <c r="AI278" s="215">
        <v>4.518960826397236E-3</v>
      </c>
      <c r="AJ278" s="215">
        <v>9.941713818073919E-3</v>
      </c>
      <c r="AK278" s="215">
        <v>1.0393609900713642E-2</v>
      </c>
      <c r="AL278" s="155">
        <v>4.3833920016053185E-2</v>
      </c>
      <c r="AM278" s="165"/>
      <c r="AN278" s="215" cm="1">
        <f t="array" aca="1" ref="AN278" ca="1">IFERROR(INDEX(General!O$33:O$34,$AB278)
*AG278,0)</f>
        <v>9.941713818073919E-3</v>
      </c>
      <c r="AO278" s="215" cm="1">
        <f t="array" aca="1" ref="AO278" ca="1">IFERROR(INDEX(General!P$33:P$34,$AB278)
*AH278,0)</f>
        <v>9.0379216527944721E-3</v>
      </c>
      <c r="AP278" s="215" cm="1">
        <f t="array" aca="1" ref="AP278" ca="1">IFERROR(INDEX(General!Q$33:Q$34,$AB278)
*AI278,0)</f>
        <v>4.518960826397236E-3</v>
      </c>
      <c r="AQ278" s="215" cm="1">
        <f t="array" aca="1" ref="AQ278" ca="1">IFERROR(INDEX(General!R$33:R$34,$AB278)
*AJ278,0)</f>
        <v>9.941713818073919E-3</v>
      </c>
      <c r="AR278" s="215" cm="1">
        <f t="array" aca="1" ref="AR278" ca="1">IFERROR(INDEX(General!S$33:S$34,$AB278)
*AK278,0)</f>
        <v>1.0393609900713642E-2</v>
      </c>
      <c r="AS278" s="155">
        <f t="shared" ca="1" si="218"/>
        <v>4.3833920016053185E-2</v>
      </c>
      <c r="AT278" s="165"/>
      <c r="AU278" s="215">
        <f ca="1">IF($AE278=FALSE,AN278*Overheads!$R$24*$V278,
IFERROR(Overheads!$O$49*$V278*AN278,0)
+IFERROR(Overheads!Q$59*$V278*(AN278/Overheads!Q$68),0))</f>
        <v>1.3925000191544685E-3</v>
      </c>
      <c r="AV278" s="215">
        <f ca="1">IF($AE278=FALSE,AO278*Overheads!$R$24*$V278,
IFERROR(Overheads!$O$49*$V278*AO278,0)
+IFERROR(Overheads!R$59*$V278*(AO278/Overheads!R$68),0))</f>
        <v>1.0786799299849236E-3</v>
      </c>
      <c r="AW278" s="215">
        <f ca="1">IF($AE278=FALSE,AP278*Overheads!$R$24*$V278,
IFERROR(Overheads!$O$49*$V278*AP278,0)
+IFERROR(Overheads!S$59*$V278*(AP278/Overheads!S$68),0))</f>
        <v>5.8765086512506718E-4</v>
      </c>
      <c r="AX278" s="215">
        <f ca="1">IF($AE278=FALSE,AQ278*Overheads!$R$24*$V278,
IFERROR(Overheads!$O$49*$V278*AQ278,0)
+IFERROR(Overheads!T$59*$V278*(AQ278/Overheads!T$68),0))</f>
        <v>1.4245585007418302E-3</v>
      </c>
      <c r="AY278" s="215">
        <f ca="1">IF($AE278=FALSE,AR278*Overheads!$R$24*$V278,
IFERROR(Overheads!$O$49*$V278*AR278,0)
+IFERROR(Overheads!U$59*$V278*(AR278/Overheads!U$68),0))</f>
        <v>1.2714139462582622E-3</v>
      </c>
      <c r="AZ278" s="155">
        <f t="shared" ca="1" si="219"/>
        <v>5.754803261264551E-3</v>
      </c>
      <c r="BA278" s="165"/>
      <c r="BB278" s="215">
        <f ca="1">IF($AE278=FALSE,AN278*Overheads!$S$25,
IFERROR(Overheads!$O$50*AN278,0)
+IFERROR(Overheads!Q$60*(AN278/Overheads!Q$66),0))</f>
        <v>1.8689237944355421E-4</v>
      </c>
      <c r="BC278" s="215">
        <f ca="1">IF($AE278=FALSE,AO278*Overheads!$S$25,
IFERROR(Overheads!$O$50*AO278,0)
+IFERROR(Overheads!R$60*(AO278/Overheads!R$66),0))</f>
        <v>1.5249325379787716E-4</v>
      </c>
      <c r="BD278" s="215">
        <f ca="1">IF($AE278=FALSE,AP278*Overheads!$S$25,
IFERROR(Overheads!$O$50*AP278,0)
+IFERROR(Overheads!S$60*(AP278/Overheads!S$66),0))</f>
        <v>8.2939355459405698E-5</v>
      </c>
      <c r="BE278" s="215">
        <f ca="1">IF($AE278=FALSE,AQ278*Overheads!$S$25,
IFERROR(Overheads!$O$50*AQ278,0)
+IFERROR(Overheads!T$60*(AQ278/Overheads!T$66),0))</f>
        <v>2.0152651340536552E-4</v>
      </c>
      <c r="BF278" s="215">
        <f ca="1">IF($AE278=FALSE,AR278*Overheads!$S$25,
IFERROR(Overheads!$O$50*AR278,0)
+IFERROR(Overheads!U$60*(AR278/Overheads!U$66),0))</f>
        <v>1.8609183280535473E-4</v>
      </c>
      <c r="BG278" s="155">
        <f t="shared" ca="1" si="220"/>
        <v>8.099433349115574E-4</v>
      </c>
      <c r="BH278" s="165"/>
      <c r="BI278" s="215">
        <f t="shared" ca="1" si="221"/>
        <v>1.1521106216671941E-2</v>
      </c>
      <c r="BJ278" s="215">
        <f t="shared" ca="1" si="187"/>
        <v>1.0269094836577272E-2</v>
      </c>
      <c r="BK278" s="215">
        <f t="shared" ca="1" si="188"/>
        <v>5.189551046981709E-3</v>
      </c>
      <c r="BL278" s="215">
        <f t="shared" ca="1" si="189"/>
        <v>1.1567798832221114E-2</v>
      </c>
      <c r="BM278" s="215">
        <f t="shared" ca="1" si="190"/>
        <v>1.1851115679777259E-2</v>
      </c>
      <c r="BN278" s="155">
        <f t="shared" ca="1" si="222"/>
        <v>5.0398666612229297E-2</v>
      </c>
      <c r="BO278" s="165"/>
      <c r="BP278" s="187" cm="1">
        <f t="array" ref="BP278">IFERROR(IF($X278=$X277,BP277,INDEX(Forecast_Capex_Input!AC$12:AC$286,$X278)),0)</f>
        <v>0.1</v>
      </c>
      <c r="BQ278" s="187" cm="1">
        <f t="array" ref="BQ278">IFERROR(IF($X278=$X277,BQ277,INDEX(Forecast_Capex_Input!AD$12:AD$286,$X278)),0)</f>
        <v>0.11</v>
      </c>
      <c r="BR278" s="187" cm="1">
        <f t="array" ref="BR278">IFERROR(IF($X278=$X277,BR277,INDEX(Forecast_Capex_Input!AE$12:AE$286,$X278)),0)</f>
        <v>0.14000000000000001</v>
      </c>
      <c r="BS278" s="187" cm="1">
        <f t="array" ref="BS278">IFERROR(IF($X278=$X277,BS277,INDEX(Forecast_Capex_Input!AF$12:AF$286,$X278)),0)</f>
        <v>0.32</v>
      </c>
      <c r="BT278" s="187" cm="1">
        <f t="array" ref="BT278">IFERROR(IF($X278=$X277,BT277,INDEX(Forecast_Capex_Input!AG$12:AG$286,$X278)),0)</f>
        <v>0.33</v>
      </c>
      <c r="BU278" s="165"/>
      <c r="BV278" s="215">
        <f t="shared" si="191"/>
        <v>4.383392001605319E-3</v>
      </c>
      <c r="BW278" s="215">
        <f t="shared" si="192"/>
        <v>4.8217312017658507E-3</v>
      </c>
      <c r="BX278" s="215">
        <f t="shared" si="193"/>
        <v>6.1367488022474465E-3</v>
      </c>
      <c r="BY278" s="215">
        <f t="shared" si="194"/>
        <v>1.4026854405137019E-2</v>
      </c>
      <c r="BZ278" s="215">
        <f t="shared" si="195"/>
        <v>1.4465193605297551E-2</v>
      </c>
      <c r="CA278" s="155">
        <f t="shared" si="223"/>
        <v>4.3833920016053185E-2</v>
      </c>
      <c r="CB278" s="165"/>
      <c r="CC278" s="215">
        <f t="shared" ca="1" si="196"/>
        <v>4.383392001605319E-3</v>
      </c>
      <c r="CD278" s="215">
        <f t="shared" ca="1" si="197"/>
        <v>4.8217312017658507E-3</v>
      </c>
      <c r="CE278" s="215">
        <f t="shared" ca="1" si="198"/>
        <v>6.1367488022474465E-3</v>
      </c>
      <c r="CF278" s="215">
        <f t="shared" ca="1" si="199"/>
        <v>1.4026854405137019E-2</v>
      </c>
      <c r="CG278" s="215">
        <f t="shared" ca="1" si="200"/>
        <v>1.4465193605297551E-2</v>
      </c>
      <c r="CH278" s="155">
        <f t="shared" ca="1" si="224"/>
        <v>4.3833920016053185E-2</v>
      </c>
      <c r="CI278" s="165"/>
      <c r="CJ278" s="215">
        <f t="shared" ca="1" si="201"/>
        <v>5.7548032612645512E-4</v>
      </c>
      <c r="CK278" s="215">
        <f t="shared" ca="1" si="202"/>
        <v>6.330283587391006E-4</v>
      </c>
      <c r="CL278" s="215">
        <f t="shared" ca="1" si="203"/>
        <v>8.0567245657703725E-4</v>
      </c>
      <c r="CM278" s="215">
        <f t="shared" ca="1" si="204"/>
        <v>1.8415370436046564E-3</v>
      </c>
      <c r="CN278" s="215">
        <f t="shared" ca="1" si="205"/>
        <v>1.899085076217302E-3</v>
      </c>
      <c r="CO278" s="155">
        <f t="shared" ca="1" si="225"/>
        <v>5.754803261264551E-3</v>
      </c>
      <c r="CP278" s="165"/>
      <c r="CQ278" s="223">
        <f t="shared" ca="1" si="206"/>
        <v>8.0994333491155742E-5</v>
      </c>
      <c r="CR278" s="223">
        <f t="shared" ca="1" si="207"/>
        <v>8.9093766840271318E-5</v>
      </c>
      <c r="CS278" s="223">
        <f t="shared" ca="1" si="208"/>
        <v>1.1339206688761804E-4</v>
      </c>
      <c r="CT278" s="223">
        <f t="shared" ca="1" si="209"/>
        <v>2.5918186717169836E-4</v>
      </c>
      <c r="CU278" s="223">
        <f t="shared" ca="1" si="210"/>
        <v>2.6728130052081393E-4</v>
      </c>
      <c r="CV278" s="155">
        <f t="shared" ca="1" si="226"/>
        <v>8.099433349115574E-4</v>
      </c>
      <c r="CW278" s="165"/>
      <c r="CX278" s="215">
        <f t="shared" ca="1" si="227"/>
        <v>5.0398666612229302E-3</v>
      </c>
      <c r="CY278" s="215">
        <f t="shared" ca="1" si="211"/>
        <v>5.5438533273452226E-3</v>
      </c>
      <c r="CZ278" s="215">
        <f t="shared" ca="1" si="212"/>
        <v>7.0558133257121016E-3</v>
      </c>
      <c r="DA278" s="215">
        <f t="shared" ca="1" si="213"/>
        <v>1.6127573315913375E-2</v>
      </c>
      <c r="DB278" s="215">
        <f t="shared" ca="1" si="214"/>
        <v>1.6631559982035669E-2</v>
      </c>
      <c r="DC278" s="155">
        <f t="shared" ca="1" si="228"/>
        <v>5.039866661222929E-2</v>
      </c>
      <c r="DD278" s="165"/>
      <c r="DE278" s="188" t="b" cm="1">
        <f t="array" aca="1" ref="DE278" ca="1">OR($G278=Forecast_Capex_Input!$BF$8:$BF$10)</f>
        <v>0</v>
      </c>
      <c r="DF278" s="188" cm="1">
        <f t="array" aca="1" ref="DF278" ca="1">IFERROR(INDEX(Forecast_Capex_Input!BG$12:BG$286,$X278)
*(INDEX(Forecast_Capex_Input!$H$12:$H$286,$X278)=Repex),0)
*$DE278</f>
        <v>0</v>
      </c>
      <c r="DG278" s="188" cm="1">
        <f t="array" aca="1" ref="DG278" ca="1">IFERROR(INDEX(Forecast_Capex_Input!BH$12:BH$286,$X278)
*(INDEX(Forecast_Capex_Input!$H$12:$H$286,$X278)=Repex),0)
*$DE278</f>
        <v>0</v>
      </c>
      <c r="DH278" s="188" cm="1">
        <f t="array" aca="1" ref="DH278" ca="1">IFERROR(INDEX(Forecast_Capex_Input!BI$12:BI$286,$X278)
*(INDEX(Forecast_Capex_Input!$H$12:$H$286,$X278)=Repex),0)
*$DE278</f>
        <v>0</v>
      </c>
      <c r="DI278" s="188" cm="1">
        <f t="array" aca="1" ref="DI278" ca="1">IFERROR(INDEX(Forecast_Capex_Input!BJ$12:BJ$286,$X278)
*(INDEX(Forecast_Capex_Input!$H$12:$H$286,$X278)=Repex),0)
*$DE278</f>
        <v>0</v>
      </c>
      <c r="DJ278" s="188" cm="1">
        <f t="array" aca="1" ref="DJ278" ca="1">IFERROR(INDEX(Forecast_Capex_Input!BK$12:BK$286,$X278)
*(INDEX(Forecast_Capex_Input!$H$12:$H$286,$X278)=Repex),0)
*$DE278</f>
        <v>0</v>
      </c>
      <c r="DK278" s="188" cm="1">
        <f t="array" aca="1" ref="DK278" ca="1">IFERROR(INDEX(Forecast_Capex_Input!BL$12:BL$286,$X278)
*(INDEX(Forecast_Capex_Input!$H$12:$H$286,$X278)=Repex),0)
*$DE278</f>
        <v>0</v>
      </c>
      <c r="DL278" s="165"/>
      <c r="DM278" s="188" t="b" cm="1">
        <f t="array" aca="1" ref="DM278" ca="1">OR($G278=Forecast_Capex_Input!$BN$8:$BN$9)</f>
        <v>0</v>
      </c>
      <c r="DN278" s="188" cm="1">
        <f t="array" aca="1" ref="DN278" ca="1">IFERROR(INDEX(Forecast_Capex_Input!BO$12:BO$286,$X278)
*(INDEX(Forecast_Capex_Input!$H$12:$H$286,$X278)=Repex),0)
*$DM278</f>
        <v>0</v>
      </c>
      <c r="DO278" s="188" cm="1">
        <f t="array" aca="1" ref="DO278" ca="1">IFERROR(INDEX(Forecast_Capex_Input!BP$12:BP$286,$X278)
*(INDEX(Forecast_Capex_Input!$H$12:$H$286,$X278)=Repex),0)
*$DM278</f>
        <v>0</v>
      </c>
      <c r="DP278" s="188" cm="1">
        <f t="array" aca="1" ref="DP278" ca="1">IFERROR(INDEX(Forecast_Capex_Input!BQ$12:BQ$286,$X278)
*(INDEX(Forecast_Capex_Input!$H$12:$H$286,$X278)=Repex),0)
*$DM278</f>
        <v>0</v>
      </c>
      <c r="DQ278" s="188" cm="1">
        <f t="array" aca="1" ref="DQ278" ca="1">IFERROR(INDEX(Forecast_Capex_Input!BR$12:BR$286,$X278)
*(INDEX(Forecast_Capex_Input!$H$12:$H$286,$X278)=Repex),0)
*$DM278</f>
        <v>0</v>
      </c>
      <c r="DR278" s="188" cm="1">
        <f t="array" aca="1" ref="DR278" ca="1">IFERROR(INDEX(Forecast_Capex_Input!BS$12:BS$286,$X278)
*(INDEX(Forecast_Capex_Input!$H$12:$H$286,$X278)=Repex),0)
*$DM278</f>
        <v>0</v>
      </c>
      <c r="DS278" s="165"/>
      <c r="DT278" s="188" t="b" cm="1">
        <f t="array" aca="1" ref="DT278" ca="1">OR($G278=Forecast_Capex_Input!$BU$8:$BU$10)</f>
        <v>1</v>
      </c>
      <c r="DU278" s="188" cm="1">
        <f t="array" aca="1" ref="DU278" ca="1">IFERROR(INDEX(Forecast_Capex_Input!BV$12:BV$286,$X278)
*(INDEX(Forecast_Capex_Input!$H$12:$H$286,$X278)=Repex),0)
*$DT278</f>
        <v>0.7247058823529412</v>
      </c>
      <c r="DV278" s="188" cm="1">
        <f t="array" aca="1" ref="DV278" ca="1">IFERROR(INDEX(Forecast_Capex_Input!BW$12:BW$286,$X278)
*(INDEX(Forecast_Capex_Input!$H$12:$H$286,$X278)=Repex),0)
*$DT278</f>
        <v>0.17647058823529413</v>
      </c>
      <c r="DW278" s="188" cm="1">
        <f t="array" aca="1" ref="DW278" ca="1">IFERROR(INDEX(Forecast_Capex_Input!BX$12:BX$286,$X278)
*(INDEX(Forecast_Capex_Input!$H$12:$H$286,$X278)=Repex),0)
*$DT278</f>
        <v>7.0588235294117646E-2</v>
      </c>
      <c r="DX278" s="188" cm="1">
        <f t="array" aca="1" ref="DX278" ca="1">IFERROR(INDEX(Forecast_Capex_Input!BY$12:BY$286,$X278)
*(INDEX(Forecast_Capex_Input!$H$12:$H$286,$X278)=Repex),0)
*$DT278</f>
        <v>0</v>
      </c>
      <c r="DY278" s="188" cm="1">
        <f t="array" aca="1" ref="DY278" ca="1">IFERROR(INDEX(Forecast_Capex_Input!BZ$12:BZ$286,$X278)
*(INDEX(Forecast_Capex_Input!$H$12:$H$286,$X278)=Repex),0)
*$DT278</f>
        <v>0</v>
      </c>
      <c r="DZ278" s="188" cm="1">
        <f t="array" aca="1" ref="DZ278" ca="1">IFERROR(INDEX(Forecast_Capex_Input!CA$12:CA$286,$X278)
*(INDEX(Forecast_Capex_Input!$H$12:$H$286,$X278)=Repex),0)
*$DT278</f>
        <v>0</v>
      </c>
      <c r="EA278" s="188" cm="1">
        <f t="array" aca="1" ref="EA278" ca="1">IFERROR(INDEX(Forecast_Capex_Input!CB$12:CB$286,$X278)
*(INDEX(Forecast_Capex_Input!$H$12:$H$286,$X278)=Repex),0)
*$DT278</f>
        <v>2.823529411764706E-2</v>
      </c>
      <c r="EB278" s="188" cm="1">
        <f t="array" aca="1" ref="EB278" ca="1">IFERROR(INDEX(Forecast_Capex_Input!CC$12:CC$286,$X278)
*(INDEX(Forecast_Capex_Input!$H$12:$H$286,$X278)=Repex),0)
*$DT278</f>
        <v>0</v>
      </c>
      <c r="EC278" s="165"/>
      <c r="ED278" s="226" t="str">
        <f t="shared" si="215"/>
        <v>N/A</v>
      </c>
      <c r="EE278" s="174" t="s">
        <v>15</v>
      </c>
    </row>
    <row r="279" spans="3:135" x14ac:dyDescent="0.2">
      <c r="C279" s="174">
        <f t="shared" si="216"/>
        <v>269</v>
      </c>
      <c r="D279" s="167" t="str" cm="1">
        <f t="array" ref="D279">IFERROR(INDEX(Forecast_Capex_Input!$D$12:$D$286,$X279),NA)</f>
        <v>INV Secondary Systems Renewal</v>
      </c>
      <c r="E279" s="172" t="b" cm="1">
        <f t="array" ref="E279">IF($X279=NA,NA,INDEX(Forecast_Capex_Input!$E$12:$E$286,$X279))</f>
        <v>1</v>
      </c>
      <c r="F279" s="167" t="str" cm="1">
        <f t="array" aca="1" ref="F279" ca="1">IFERROR(INDEX(General!$E$25:$E$26,$Y279),NA)</f>
        <v>Labour</v>
      </c>
      <c r="G279" s="167" t="str" cm="1">
        <f t="array" aca="1" ref="G279" ca="1">IFERROR(INDEX(Forecast_Capex_Input!$AI$11:$BB$11,$AA279),NA)</f>
        <v>Secondary Systems</v>
      </c>
      <c r="H279" s="189" cm="1">
        <f t="array" aca="1" ref="H279" ca="1">IFERROR(INDEX(Forecast_Capex_Input!$AI$12:$BB$286,$X279,$AA279),NA)</f>
        <v>0.93536804308797128</v>
      </c>
      <c r="I279" s="199" t="str" cm="1">
        <f t="array" ref="I279">IFERROR(INDEX(Forecast_Capex_Input!$F$12:$F$286,$X279),NA)</f>
        <v>Replacement Expenditure</v>
      </c>
      <c r="J279" s="199" t="str" cm="1">
        <f t="array" ref="J279">IFERROR(INDEX(Forecast_Capex_Input!G$12:G$286,$X279),NA)</f>
        <v>Digital Infrastructure</v>
      </c>
      <c r="K279" s="199" t="str" cm="1">
        <f t="array" ref="K279">IFERROR(INDEX(Forecast_Capex_Input!H$12:H$286,$X279),NA)</f>
        <v>Repex</v>
      </c>
      <c r="L279" s="199" t="str" cm="1">
        <f t="array" ref="L279">IFERROR(INDEX(Forecast_Capex_Input!I$12:I$286,$X279),NA)</f>
        <v>N/A</v>
      </c>
      <c r="M279" s="199" t="str" cm="1">
        <f t="array" ref="M279">IFERROR(INDEX(Forecast_Capex_Input!J$12:J$286,$X279),NA)</f>
        <v>N/A</v>
      </c>
      <c r="N279" s="199" t="str" cm="1">
        <f t="array" ref="N279">IFERROR(INDEX(Forecast_Capex_Input!K$12:K$286,$X279),NA)</f>
        <v>DI - Protection systems</v>
      </c>
      <c r="O279" s="199" t="str" cm="1">
        <f t="array" ref="O279">IFERROR(INDEX(Forecast_Capex_Input!L$12:L$286,$X279),NA)</f>
        <v>DI - Safe and Reliable Network</v>
      </c>
      <c r="P279" s="199" t="str" cm="1">
        <f t="array" ref="P279">IFERROR(INDEX(Forecast_Capex_Input!M$12:M$286,$X279),NA)</f>
        <v>N/A</v>
      </c>
      <c r="Q279" s="172" t="str" cm="1">
        <f t="array" ref="Q279">IFERROR(INDEX(Forecast_Capex_Input!N$12:N$286,$X279),NA)</f>
        <v>Yes</v>
      </c>
      <c r="R279" s="265" cm="1">
        <f t="array" ref="R279">IFERROR(INDEX(Forecast_Capex_Input!O$12:O$286,$X279),0)</f>
        <v>0</v>
      </c>
      <c r="S279" s="172" t="str" cm="1">
        <f t="array" ref="S279">IFERROR(INDEX(Forecast_Capex_Input!P$12:P$286,$X279),0)</f>
        <v>Safety security &amp; reliability</v>
      </c>
      <c r="T279" s="199" t="str" cm="1">
        <f t="array" aca="1" ref="T279" ca="1">IFERROR(INDEX(General!$K$84:$K$103,$AA279),NA)</f>
        <v>Secondary Systems (2018-23)</v>
      </c>
      <c r="U279" s="188" cm="1">
        <f t="array" aca="1" ref="U279" ca="1">IFERROR(
IF($F279=General!$E$25,INDEX(Forecast_Capex_Input!S$12:S$286,$X279),
INDEX(Forecast_Capex_Input!T$12:T$286,$X279)),0)</f>
        <v>0.38509948559673618</v>
      </c>
      <c r="V279" s="222" t="b">
        <f>IFERROR(INDEX(Overheads!$T$19:$T$26,MATCH($I279,Overheads!$E$19:$E$26,0)),FALSE)</f>
        <v>1</v>
      </c>
      <c r="W279" s="165"/>
      <c r="X279" s="174">
        <f>IFERROR(
IF(MATCH($C279,Forecast_Capex_Input!$CI$12:$CI$286,1)+1&gt;MAX(Forecast_Capex_Input!$C$12:$C$286),NA,
MATCH($C279,Forecast_Capex_Input!$CI$12:$CI$286,1)+1),1)</f>
        <v>104</v>
      </c>
      <c r="Y279" s="174" cm="1">
        <f t="array" aca="1" ref="Y279" ca="1">IFERROR(
IF(X278&lt;&gt;X279,1,
IF(COUNTIF(OFFSET(Y278,0,0,-INDEX(Forecast_Capex_Input!$CG$12:$CG$286,$X279)),Y278)=INDEX(Forecast_Capex_Input!$CG$12:$CG$286,$X279),Y278+1,Y278)),NA)</f>
        <v>1</v>
      </c>
      <c r="Z279" s="174" cm="1">
        <f t="array" ref="Z279">IFERROR($C279-IF($X279=1,1,INDEX(Forecast_Capex_Input!$CI$12:$CI$286,$X279-1))+1,NA)</f>
        <v>1</v>
      </c>
      <c r="AA279" s="174" cm="1">
        <f t="array" aca="1" ref="AA279" ca="1">IFERROR(IF(Y279=1,
INDEX(Forecast_Capex_Input!$AI$10:$BB$10,SMALL(IF(INDEX(Forecast_Capex_Input!$AI$12:$BB$286,$X279,0)&gt;0,COLUMN(Forecast_Capex_Input!$AI$10:$BB$10)-COLUMN(Forecast_Capex_Input!$AI$12)+1),ROWS(OFFSET(AA278,0,0,-$Z279)))),
OFFSET(AA278,-INDEX(Forecast_Capex_Input!$CG$12:$CG$286,$X279)+1,0)),NA)</f>
        <v>4</v>
      </c>
      <c r="AB279" s="174">
        <f t="shared" ca="1" si="185"/>
        <v>1</v>
      </c>
      <c r="AC279" s="222" t="b">
        <f t="shared" si="217"/>
        <v>0</v>
      </c>
      <c r="AD279" s="220" t="b">
        <v>0</v>
      </c>
      <c r="AE279" s="222" t="b">
        <f t="shared" si="186"/>
        <v>1</v>
      </c>
      <c r="AF279" s="165"/>
      <c r="AG279" s="215">
        <v>0.18069637097064428</v>
      </c>
      <c r="AH279" s="215">
        <v>0.16426942815513115</v>
      </c>
      <c r="AI279" s="215">
        <v>8.2134714077565577E-2</v>
      </c>
      <c r="AJ279" s="215">
        <v>0.18069637097064428</v>
      </c>
      <c r="AK279" s="215">
        <v>0.18890984237840086</v>
      </c>
      <c r="AL279" s="155">
        <v>0.79670672655238617</v>
      </c>
      <c r="AM279" s="165"/>
      <c r="AN279" s="215" cm="1">
        <f t="array" aca="1" ref="AN279" ca="1">IFERROR(INDEX(General!O$33:O$34,$AB279)
*AG279,0)</f>
        <v>0.18040340169869051</v>
      </c>
      <c r="AO279" s="215" cm="1">
        <f t="array" aca="1" ref="AO279" ca="1">IFERROR(INDEX(General!P$33:P$34,$AB279)
*AH279,0)</f>
        <v>0.1652574303938015</v>
      </c>
      <c r="AP279" s="215" cm="1">
        <f t="array" aca="1" ref="AP279" ca="1">IFERROR(INDEX(General!Q$33:Q$34,$AB279)
*AI279,0)</f>
        <v>8.3372690640771505E-2</v>
      </c>
      <c r="AQ279" s="215" cm="1">
        <f t="array" aca="1" ref="AQ279" ca="1">IFERROR(INDEX(General!R$33:R$34,$AB279)
*AJ279,0)</f>
        <v>0.18493028339561407</v>
      </c>
      <c r="AR279" s="215" cm="1">
        <f t="array" aca="1" ref="AR279" ca="1">IFERROR(INDEX(General!S$33:S$34,$AB279)
*AK279,0)</f>
        <v>0.19452542986353535</v>
      </c>
      <c r="AS279" s="155">
        <f t="shared" ca="1" si="218"/>
        <v>0.80848923599241296</v>
      </c>
      <c r="AT279" s="165"/>
      <c r="AU279" s="215">
        <f ca="1">IF($AE279=FALSE,AN279*Overheads!$R$24*$V279,
IFERROR(Overheads!$O$49*$V279*AN279,0)
+IFERROR(Overheads!Q$59*$V279*(AN279/Overheads!Q$68),0))</f>
        <v>2.5268454203968112E-2</v>
      </c>
      <c r="AV279" s="215">
        <f ca="1">IF($AE279=FALSE,AO279*Overheads!$R$24*$V279,
IFERROR(Overheads!$O$49*$V279*AO279,0)
+IFERROR(Overheads!R$59*$V279*(AO279/Overheads!R$68),0))</f>
        <v>1.9723547104610859E-2</v>
      </c>
      <c r="AW279" s="215">
        <f ca="1">IF($AE279=FALSE,AP279*Overheads!$R$24*$V279,
IFERROR(Overheads!$O$49*$V279*AP279,0)
+IFERROR(Overheads!S$59*$V279*(AP279/Overheads!S$68),0))</f>
        <v>1.0841880614821508E-2</v>
      </c>
      <c r="AX279" s="215">
        <f ca="1">IF($AE279=FALSE,AQ279*Overheads!$R$24*$V279,
IFERROR(Overheads!$O$49*$V279*AQ279,0)
+IFERROR(Overheads!T$59*$V279*(AQ279/Overheads!T$68),0))</f>
        <v>2.6498852418873665E-2</v>
      </c>
      <c r="AY279" s="215">
        <f ca="1">IF($AE279=FALSE,AR279*Overheads!$R$24*$V279,
IFERROR(Overheads!$O$49*$V279*AR279,0)
+IFERROR(Overheads!U$59*$V279*(AR279/Overheads!U$68),0))</f>
        <v>2.3795615459206405E-2</v>
      </c>
      <c r="AZ279" s="155">
        <f t="shared" ca="1" si="219"/>
        <v>0.10612834980148055</v>
      </c>
      <c r="BA279" s="165"/>
      <c r="BB279" s="215">
        <f ca="1">IF($AE279=FALSE,AN279*Overheads!$S$25,
IFERROR(Overheads!$O$50*AN279,0)
+IFERROR(Overheads!Q$60*(AN279/Overheads!Q$66),0))</f>
        <v>3.3913690959283364E-3</v>
      </c>
      <c r="BC279" s="215">
        <f ca="1">IF($AE279=FALSE,AO279*Overheads!$S$25,
IFERROR(Overheads!$O$50*AO279,0)
+IFERROR(Overheads!R$60*(AO279/Overheads!R$66),0))</f>
        <v>2.7883228294234112E-3</v>
      </c>
      <c r="BD279" s="215">
        <f ca="1">IF($AE279=FALSE,AP279*Overheads!$S$25,
IFERROR(Overheads!$O$50*AP279,0)
+IFERROR(Overheads!S$60*(AP279/Overheads!S$66),0))</f>
        <v>1.5301918937356521E-3</v>
      </c>
      <c r="BE279" s="215">
        <f ca="1">IF($AE279=FALSE,AQ279*Overheads!$S$25,
IFERROR(Overheads!$O$50*AQ279,0)
+IFERROR(Overheads!T$60*(AQ279/Overheads!T$66),0))</f>
        <v>3.7486851782064816E-3</v>
      </c>
      <c r="BF279" s="215">
        <f ca="1">IF($AE279=FALSE,AR279*Overheads!$S$25,
IFERROR(Overheads!$O$50*AR279,0)
+IFERROR(Overheads!U$60*(AR279/Overheads!U$66),0))</f>
        <v>3.4828701592955931E-3</v>
      </c>
      <c r="BG279" s="155">
        <f t="shared" ca="1" si="220"/>
        <v>1.4941439156589475E-2</v>
      </c>
      <c r="BH279" s="165"/>
      <c r="BI279" s="215">
        <f t="shared" ca="1" si="221"/>
        <v>0.20906322499858696</v>
      </c>
      <c r="BJ279" s="215">
        <f t="shared" ca="1" si="187"/>
        <v>0.18776930032783576</v>
      </c>
      <c r="BK279" s="215">
        <f t="shared" ca="1" si="188"/>
        <v>9.5744763149328671E-2</v>
      </c>
      <c r="BL279" s="215">
        <f t="shared" ca="1" si="189"/>
        <v>0.21517782099269422</v>
      </c>
      <c r="BM279" s="215">
        <f t="shared" ca="1" si="190"/>
        <v>0.22180391548203737</v>
      </c>
      <c r="BN279" s="155">
        <f t="shared" ca="1" si="222"/>
        <v>0.92955902495048293</v>
      </c>
      <c r="BO279" s="165"/>
      <c r="BP279" s="187" cm="1">
        <f t="array" ref="BP279">IFERROR(IF($X279=$X278,BP278,INDEX(Forecast_Capex_Input!AC$12:AC$286,$X279)),0)</f>
        <v>0.1</v>
      </c>
      <c r="BQ279" s="187" cm="1">
        <f t="array" ref="BQ279">IFERROR(IF($X279=$X278,BQ278,INDEX(Forecast_Capex_Input!AD$12:AD$286,$X279)),0)</f>
        <v>0.11</v>
      </c>
      <c r="BR279" s="187" cm="1">
        <f t="array" ref="BR279">IFERROR(IF($X279=$X278,BR278,INDEX(Forecast_Capex_Input!AE$12:AE$286,$X279)),0)</f>
        <v>0.14000000000000001</v>
      </c>
      <c r="BS279" s="187" cm="1">
        <f t="array" ref="BS279">IFERROR(IF($X279=$X278,BS278,INDEX(Forecast_Capex_Input!AF$12:AF$286,$X279)),0)</f>
        <v>0.32</v>
      </c>
      <c r="BT279" s="187" cm="1">
        <f t="array" ref="BT279">IFERROR(IF($X279=$X278,BT278,INDEX(Forecast_Capex_Input!AG$12:AG$286,$X279)),0)</f>
        <v>0.33</v>
      </c>
      <c r="BU279" s="165"/>
      <c r="BV279" s="215">
        <f t="shared" si="191"/>
        <v>7.9670672655238625E-2</v>
      </c>
      <c r="BW279" s="215">
        <f t="shared" si="192"/>
        <v>8.7637739920762472E-2</v>
      </c>
      <c r="BX279" s="215">
        <f t="shared" si="193"/>
        <v>0.11153894171733407</v>
      </c>
      <c r="BY279" s="215">
        <f t="shared" si="194"/>
        <v>0.25494615249676356</v>
      </c>
      <c r="BZ279" s="215">
        <f t="shared" si="195"/>
        <v>0.26291321976228743</v>
      </c>
      <c r="CA279" s="155">
        <f t="shared" si="223"/>
        <v>0.79670672655238617</v>
      </c>
      <c r="CB279" s="165"/>
      <c r="CC279" s="215">
        <f t="shared" ca="1" si="196"/>
        <v>8.0848923599241299E-2</v>
      </c>
      <c r="CD279" s="215">
        <f t="shared" ca="1" si="197"/>
        <v>8.8933815959165427E-2</v>
      </c>
      <c r="CE279" s="215">
        <f t="shared" ca="1" si="198"/>
        <v>0.11318849303893783</v>
      </c>
      <c r="CF279" s="215">
        <f t="shared" ca="1" si="199"/>
        <v>0.25871655551757217</v>
      </c>
      <c r="CG279" s="215">
        <f t="shared" ca="1" si="200"/>
        <v>0.26680144787749627</v>
      </c>
      <c r="CH279" s="155">
        <f t="shared" ca="1" si="224"/>
        <v>0.80848923599241296</v>
      </c>
      <c r="CI279" s="165"/>
      <c r="CJ279" s="215">
        <f t="shared" ca="1" si="201"/>
        <v>1.0612834980148055E-2</v>
      </c>
      <c r="CK279" s="215">
        <f t="shared" ca="1" si="202"/>
        <v>1.1674118478162861E-2</v>
      </c>
      <c r="CL279" s="215">
        <f t="shared" ca="1" si="203"/>
        <v>1.4857968972207277E-2</v>
      </c>
      <c r="CM279" s="215">
        <f t="shared" ca="1" si="204"/>
        <v>3.3961071936473776E-2</v>
      </c>
      <c r="CN279" s="215">
        <f t="shared" ca="1" si="205"/>
        <v>3.5022355434488582E-2</v>
      </c>
      <c r="CO279" s="155">
        <f t="shared" ca="1" si="225"/>
        <v>0.10612834980148056</v>
      </c>
      <c r="CP279" s="165"/>
      <c r="CQ279" s="223">
        <f t="shared" ca="1" si="206"/>
        <v>1.4941439156589476E-3</v>
      </c>
      <c r="CR279" s="223">
        <f t="shared" ca="1" si="207"/>
        <v>1.6435583072248422E-3</v>
      </c>
      <c r="CS279" s="223">
        <f t="shared" ca="1" si="208"/>
        <v>2.0918014819225265E-3</v>
      </c>
      <c r="CT279" s="223">
        <f t="shared" ca="1" si="209"/>
        <v>4.7812605301086322E-3</v>
      </c>
      <c r="CU279" s="223">
        <f t="shared" ca="1" si="210"/>
        <v>4.930674921674527E-3</v>
      </c>
      <c r="CV279" s="155">
        <f t="shared" ca="1" si="226"/>
        <v>1.4941439156589475E-2</v>
      </c>
      <c r="CW279" s="165"/>
      <c r="CX279" s="215">
        <f t="shared" ca="1" si="227"/>
        <v>9.2955902495048287E-2</v>
      </c>
      <c r="CY279" s="215">
        <f t="shared" ca="1" si="211"/>
        <v>0.10225149274455314</v>
      </c>
      <c r="CZ279" s="215">
        <f t="shared" ca="1" si="212"/>
        <v>0.13013826349306765</v>
      </c>
      <c r="DA279" s="215">
        <f t="shared" ca="1" si="213"/>
        <v>0.2974588879841546</v>
      </c>
      <c r="DB279" s="215">
        <f t="shared" ca="1" si="214"/>
        <v>0.30675447823365937</v>
      </c>
      <c r="DC279" s="155">
        <f t="shared" ca="1" si="228"/>
        <v>0.92955902495048304</v>
      </c>
      <c r="DD279" s="165"/>
      <c r="DE279" s="188" t="b" cm="1">
        <f t="array" aca="1" ref="DE279" ca="1">OR($G279=Forecast_Capex_Input!$BF$8:$BF$10)</f>
        <v>0</v>
      </c>
      <c r="DF279" s="188" cm="1">
        <f t="array" aca="1" ref="DF279" ca="1">IFERROR(INDEX(Forecast_Capex_Input!BG$12:BG$286,$X279)
*(INDEX(Forecast_Capex_Input!$H$12:$H$286,$X279)=Repex),0)
*$DE279</f>
        <v>0</v>
      </c>
      <c r="DG279" s="188" cm="1">
        <f t="array" aca="1" ref="DG279" ca="1">IFERROR(INDEX(Forecast_Capex_Input!BH$12:BH$286,$X279)
*(INDEX(Forecast_Capex_Input!$H$12:$H$286,$X279)=Repex),0)
*$DE279</f>
        <v>0</v>
      </c>
      <c r="DH279" s="188" cm="1">
        <f t="array" aca="1" ref="DH279" ca="1">IFERROR(INDEX(Forecast_Capex_Input!BI$12:BI$286,$X279)
*(INDEX(Forecast_Capex_Input!$H$12:$H$286,$X279)=Repex),0)
*$DE279</f>
        <v>0</v>
      </c>
      <c r="DI279" s="188" cm="1">
        <f t="array" aca="1" ref="DI279" ca="1">IFERROR(INDEX(Forecast_Capex_Input!BJ$12:BJ$286,$X279)
*(INDEX(Forecast_Capex_Input!$H$12:$H$286,$X279)=Repex),0)
*$DE279</f>
        <v>0</v>
      </c>
      <c r="DJ279" s="188" cm="1">
        <f t="array" aca="1" ref="DJ279" ca="1">IFERROR(INDEX(Forecast_Capex_Input!BK$12:BK$286,$X279)
*(INDEX(Forecast_Capex_Input!$H$12:$H$286,$X279)=Repex),0)
*$DE279</f>
        <v>0</v>
      </c>
      <c r="DK279" s="188" cm="1">
        <f t="array" aca="1" ref="DK279" ca="1">IFERROR(INDEX(Forecast_Capex_Input!BL$12:BL$286,$X279)
*(INDEX(Forecast_Capex_Input!$H$12:$H$286,$X279)=Repex),0)
*$DE279</f>
        <v>0</v>
      </c>
      <c r="DL279" s="165"/>
      <c r="DM279" s="188" t="b" cm="1">
        <f t="array" aca="1" ref="DM279" ca="1">OR($G279=Forecast_Capex_Input!$BN$8:$BN$9)</f>
        <v>0</v>
      </c>
      <c r="DN279" s="188" cm="1">
        <f t="array" aca="1" ref="DN279" ca="1">IFERROR(INDEX(Forecast_Capex_Input!BO$12:BO$286,$X279)
*(INDEX(Forecast_Capex_Input!$H$12:$H$286,$X279)=Repex),0)
*$DM279</f>
        <v>0</v>
      </c>
      <c r="DO279" s="188" cm="1">
        <f t="array" aca="1" ref="DO279" ca="1">IFERROR(INDEX(Forecast_Capex_Input!BP$12:BP$286,$X279)
*(INDEX(Forecast_Capex_Input!$H$12:$H$286,$X279)=Repex),0)
*$DM279</f>
        <v>0</v>
      </c>
      <c r="DP279" s="188" cm="1">
        <f t="array" aca="1" ref="DP279" ca="1">IFERROR(INDEX(Forecast_Capex_Input!BQ$12:BQ$286,$X279)
*(INDEX(Forecast_Capex_Input!$H$12:$H$286,$X279)=Repex),0)
*$DM279</f>
        <v>0</v>
      </c>
      <c r="DQ279" s="188" cm="1">
        <f t="array" aca="1" ref="DQ279" ca="1">IFERROR(INDEX(Forecast_Capex_Input!BR$12:BR$286,$X279)
*(INDEX(Forecast_Capex_Input!$H$12:$H$286,$X279)=Repex),0)
*$DM279</f>
        <v>0</v>
      </c>
      <c r="DR279" s="188" cm="1">
        <f t="array" aca="1" ref="DR279" ca="1">IFERROR(INDEX(Forecast_Capex_Input!BS$12:BS$286,$X279)
*(INDEX(Forecast_Capex_Input!$H$12:$H$286,$X279)=Repex),0)
*$DM279</f>
        <v>0</v>
      </c>
      <c r="DS279" s="165"/>
      <c r="DT279" s="188" t="b" cm="1">
        <f t="array" aca="1" ref="DT279" ca="1">OR($G279=Forecast_Capex_Input!$BU$8:$BU$10)</f>
        <v>1</v>
      </c>
      <c r="DU279" s="188" cm="1">
        <f t="array" aca="1" ref="DU279" ca="1">IFERROR(INDEX(Forecast_Capex_Input!BV$12:BV$286,$X279)
*(INDEX(Forecast_Capex_Input!$H$12:$H$286,$X279)=Repex),0)
*$DT279</f>
        <v>0.53321364452423703</v>
      </c>
      <c r="DV279" s="188" cm="1">
        <f t="array" aca="1" ref="DV279" ca="1">IFERROR(INDEX(Forecast_Capex_Input!BW$12:BW$286,$X279)
*(INDEX(Forecast_Capex_Input!$H$12:$H$286,$X279)=Repex),0)
*$DT279</f>
        <v>0.35906642728904847</v>
      </c>
      <c r="DW279" s="188" cm="1">
        <f t="array" aca="1" ref="DW279" ca="1">IFERROR(INDEX(Forecast_Capex_Input!BX$12:BX$286,$X279)
*(INDEX(Forecast_Capex_Input!$H$12:$H$286,$X279)=Repex),0)
*$DT279</f>
        <v>4.3087971274685818E-2</v>
      </c>
      <c r="DX279" s="188" cm="1">
        <f t="array" aca="1" ref="DX279" ca="1">IFERROR(INDEX(Forecast_Capex_Input!BY$12:BY$286,$X279)
*(INDEX(Forecast_Capex_Input!$H$12:$H$286,$X279)=Repex),0)
*$DT279</f>
        <v>0</v>
      </c>
      <c r="DY279" s="188" cm="1">
        <f t="array" aca="1" ref="DY279" ca="1">IFERROR(INDEX(Forecast_Capex_Input!BZ$12:BZ$286,$X279)
*(INDEX(Forecast_Capex_Input!$H$12:$H$286,$X279)=Repex),0)
*$DT279</f>
        <v>0</v>
      </c>
      <c r="DZ279" s="188" cm="1">
        <f t="array" aca="1" ref="DZ279" ca="1">IFERROR(INDEX(Forecast_Capex_Input!CA$12:CA$286,$X279)
*(INDEX(Forecast_Capex_Input!$H$12:$H$286,$X279)=Repex),0)
*$DT279</f>
        <v>0</v>
      </c>
      <c r="EA279" s="188" cm="1">
        <f t="array" aca="1" ref="EA279" ca="1">IFERROR(INDEX(Forecast_Capex_Input!CB$12:CB$286,$X279)
*(INDEX(Forecast_Capex_Input!$H$12:$H$286,$X279)=Repex),0)
*$DT279</f>
        <v>6.4631956912028721E-2</v>
      </c>
      <c r="EB279" s="188" cm="1">
        <f t="array" aca="1" ref="EB279" ca="1">IFERROR(INDEX(Forecast_Capex_Input!CC$12:CC$286,$X279)
*(INDEX(Forecast_Capex_Input!$H$12:$H$286,$X279)=Repex),0)
*$DT279</f>
        <v>0</v>
      </c>
      <c r="EC279" s="165"/>
      <c r="ED279" s="226" t="str">
        <f t="shared" si="215"/>
        <v>N/A</v>
      </c>
      <c r="EE279" s="174" t="s">
        <v>15</v>
      </c>
    </row>
    <row r="280" spans="3:135" x14ac:dyDescent="0.2">
      <c r="C280" s="174">
        <f t="shared" si="216"/>
        <v>270</v>
      </c>
      <c r="D280" s="167" t="str" cm="1">
        <f t="array" ref="D280">IFERROR(INDEX(Forecast_Capex_Input!$D$12:$D$286,$X280),NA)</f>
        <v>INV Secondary Systems Renewal</v>
      </c>
      <c r="E280" s="172" t="b" cm="1">
        <f t="array" ref="E280">IF($X280=NA,NA,INDEX(Forecast_Capex_Input!$E$12:$E$286,$X280))</f>
        <v>1</v>
      </c>
      <c r="F280" s="167" t="str" cm="1">
        <f t="array" aca="1" ref="F280" ca="1">IFERROR(INDEX(General!$E$25:$E$26,$Y280),NA)</f>
        <v>Labour</v>
      </c>
      <c r="G280" s="167" t="str" cm="1">
        <f t="array" aca="1" ref="G280" ca="1">IFERROR(INDEX(Forecast_Capex_Input!$AI$11:$BB$11,$AA280),NA)</f>
        <v>Business IT</v>
      </c>
      <c r="H280" s="189" cm="1">
        <f t="array" aca="1" ref="H280" ca="1">IFERROR(INDEX(Forecast_Capex_Input!$AI$12:$BB$286,$X280,$AA280),NA)</f>
        <v>6.4631956912028721E-2</v>
      </c>
      <c r="I280" s="199" t="str" cm="1">
        <f t="array" ref="I280">IFERROR(INDEX(Forecast_Capex_Input!$F$12:$F$286,$X280),NA)</f>
        <v>Replacement Expenditure</v>
      </c>
      <c r="J280" s="199" t="str" cm="1">
        <f t="array" ref="J280">IFERROR(INDEX(Forecast_Capex_Input!G$12:G$286,$X280),NA)</f>
        <v>Digital Infrastructure</v>
      </c>
      <c r="K280" s="199" t="str" cm="1">
        <f t="array" ref="K280">IFERROR(INDEX(Forecast_Capex_Input!H$12:H$286,$X280),NA)</f>
        <v>Repex</v>
      </c>
      <c r="L280" s="199" t="str" cm="1">
        <f t="array" ref="L280">IFERROR(INDEX(Forecast_Capex_Input!I$12:I$286,$X280),NA)</f>
        <v>N/A</v>
      </c>
      <c r="M280" s="199" t="str" cm="1">
        <f t="array" ref="M280">IFERROR(INDEX(Forecast_Capex_Input!J$12:J$286,$X280),NA)</f>
        <v>N/A</v>
      </c>
      <c r="N280" s="199" t="str" cm="1">
        <f t="array" ref="N280">IFERROR(INDEX(Forecast_Capex_Input!K$12:K$286,$X280),NA)</f>
        <v>DI - Protection systems</v>
      </c>
      <c r="O280" s="199" t="str" cm="1">
        <f t="array" ref="O280">IFERROR(INDEX(Forecast_Capex_Input!L$12:L$286,$X280),NA)</f>
        <v>DI - Safe and Reliable Network</v>
      </c>
      <c r="P280" s="199" t="str" cm="1">
        <f t="array" ref="P280">IFERROR(INDEX(Forecast_Capex_Input!M$12:M$286,$X280),NA)</f>
        <v>N/A</v>
      </c>
      <c r="Q280" s="172" t="str" cm="1">
        <f t="array" ref="Q280">IFERROR(INDEX(Forecast_Capex_Input!N$12:N$286,$X280),NA)</f>
        <v>Yes</v>
      </c>
      <c r="R280" s="265" cm="1">
        <f t="array" ref="R280">IFERROR(INDEX(Forecast_Capex_Input!O$12:O$286,$X280),0)</f>
        <v>0</v>
      </c>
      <c r="S280" s="172" t="str" cm="1">
        <f t="array" ref="S280">IFERROR(INDEX(Forecast_Capex_Input!P$12:P$286,$X280),0)</f>
        <v>Safety security &amp; reliability</v>
      </c>
      <c r="T280" s="199" t="str" cm="1">
        <f t="array" aca="1" ref="T280" ca="1">IFERROR(INDEX(General!$K$84:$K$103,$AA280),NA)</f>
        <v>Business IT (2018 onwards)</v>
      </c>
      <c r="U280" s="188" cm="1">
        <f t="array" aca="1" ref="U280" ca="1">IFERROR(
IF($F280=General!$E$25,INDEX(Forecast_Capex_Input!S$12:S$286,$X280),
INDEX(Forecast_Capex_Input!T$12:T$286,$X280)),0)</f>
        <v>0.38509948559673618</v>
      </c>
      <c r="V280" s="222" t="b">
        <f>IFERROR(INDEX(Overheads!$T$19:$T$26,MATCH($I280,Overheads!$E$19:$E$26,0)),FALSE)</f>
        <v>1</v>
      </c>
      <c r="W280" s="165"/>
      <c r="X280" s="174">
        <f>IFERROR(
IF(MATCH($C280,Forecast_Capex_Input!$CI$12:$CI$286,1)+1&gt;MAX(Forecast_Capex_Input!$C$12:$C$286),NA,
MATCH($C280,Forecast_Capex_Input!$CI$12:$CI$286,1)+1),1)</f>
        <v>104</v>
      </c>
      <c r="Y280" s="174" cm="1">
        <f t="array" aca="1" ref="Y280" ca="1">IFERROR(
IF(X279&lt;&gt;X280,1,
IF(COUNTIF(OFFSET(Y279,0,0,-INDEX(Forecast_Capex_Input!$CG$12:$CG$286,$X280)),Y279)=INDEX(Forecast_Capex_Input!$CG$12:$CG$286,$X280),Y279+1,Y279)),NA)</f>
        <v>1</v>
      </c>
      <c r="Z280" s="174" cm="1">
        <f t="array" ref="Z280">IFERROR($C280-IF($X280=1,1,INDEX(Forecast_Capex_Input!$CI$12:$CI$286,$X280-1))+1,NA)</f>
        <v>2</v>
      </c>
      <c r="AA280" s="174" cm="1">
        <f t="array" aca="1" ref="AA280" ca="1">IFERROR(IF(Y280=1,
INDEX(Forecast_Capex_Input!$AI$10:$BB$10,SMALL(IF(INDEX(Forecast_Capex_Input!$AI$12:$BB$286,$X280,0)&gt;0,COLUMN(Forecast_Capex_Input!$AI$10:$BB$10)-COLUMN(Forecast_Capex_Input!$AI$12)+1),ROWS(OFFSET(AA279,0,0,-$Z280)))),
OFFSET(AA279,-INDEX(Forecast_Capex_Input!$CG$12:$CG$286,$X280)+1,0)),NA)</f>
        <v>6</v>
      </c>
      <c r="AB280" s="174">
        <f t="shared" ca="1" si="185"/>
        <v>1</v>
      </c>
      <c r="AC280" s="222" t="b">
        <f t="shared" si="217"/>
        <v>0</v>
      </c>
      <c r="AD280" s="220" t="b">
        <v>0</v>
      </c>
      <c r="AE280" s="222" t="b">
        <f t="shared" si="186"/>
        <v>1</v>
      </c>
      <c r="AF280" s="165"/>
      <c r="AG280" s="215">
        <v>1.2485737725418798E-2</v>
      </c>
      <c r="AH280" s="215">
        <v>1.1350670659471634E-2</v>
      </c>
      <c r="AI280" s="215">
        <v>5.6753353297358169E-3</v>
      </c>
      <c r="AJ280" s="215">
        <v>1.2485737725418798E-2</v>
      </c>
      <c r="AK280" s="215">
        <v>1.305327125839238E-2</v>
      </c>
      <c r="AL280" s="155">
        <v>5.5050752698437427E-2</v>
      </c>
      <c r="AM280" s="165"/>
      <c r="AN280" s="215" cm="1">
        <f t="array" aca="1" ref="AN280" ca="1">IFERROR(INDEX(General!O$33:O$34,$AB280)
*AG280,0)</f>
        <v>1.2465494167279958E-2</v>
      </c>
      <c r="AO280" s="215" cm="1">
        <f t="array" aca="1" ref="AO280" ca="1">IFERROR(INDEX(General!P$33:P$34,$AB280)
*AH280,0)</f>
        <v>1.1418939528170545E-2</v>
      </c>
      <c r="AP280" s="215" cm="1">
        <f t="array" aca="1" ref="AP280" ca="1">IFERROR(INDEX(General!Q$33:Q$34,$AB280)
*AI280,0)</f>
        <v>5.7608768964832521E-3</v>
      </c>
      <c r="AQ280" s="215" cm="1">
        <f t="array" aca="1" ref="AQ280" ca="1">IFERROR(INDEX(General!R$33:R$34,$AB280)
*AJ280,0)</f>
        <v>1.2778292134821701E-2</v>
      </c>
      <c r="AR280" s="215" cm="1">
        <f t="array" aca="1" ref="AR280" ca="1">IFERROR(INDEX(General!S$33:S$34,$AB280)
*AK280,0)</f>
        <v>1.3441296497288431E-2</v>
      </c>
      <c r="AS280" s="155">
        <f t="shared" ca="1" si="218"/>
        <v>5.5864899224043883E-2</v>
      </c>
      <c r="AT280" s="165"/>
      <c r="AU280" s="215">
        <f ca="1">IF($AE280=FALSE,AN280*Overheads!$R$24*$V280,
IFERROR(Overheads!$O$49*$V280*AN280,0)
+IFERROR(Overheads!Q$59*$V280*(AN280/Overheads!Q$68),0))</f>
        <v>1.7459968355908865E-3</v>
      </c>
      <c r="AV280" s="215">
        <f ca="1">IF($AE280=FALSE,AO280*Overheads!$R$24*$V280,
IFERROR(Overheads!$O$49*$V280*AO280,0)
+IFERROR(Overheads!R$59*$V280*(AO280/Overheads!R$68),0))</f>
        <v>1.3628554621228231E-3</v>
      </c>
      <c r="AW280" s="215">
        <f ca="1">IF($AE280=FALSE,AP280*Overheads!$R$24*$V280,
IFERROR(Overheads!$O$49*$V280*AP280,0)
+IFERROR(Overheads!S$59*$V280*(AP280/Overheads!S$68),0))</f>
        <v>7.4915105975734034E-4</v>
      </c>
      <c r="AX280" s="215">
        <f ca="1">IF($AE280=FALSE,AQ280*Overheads!$R$24*$V280,
IFERROR(Overheads!$O$49*$V280*AQ280,0)
+IFERROR(Overheads!T$59*$V280*(AQ280/Overheads!T$68),0))</f>
        <v>1.8310147544711168E-3</v>
      </c>
      <c r="AY280" s="215">
        <f ca="1">IF($AE280=FALSE,AR280*Overheads!$R$24*$V280,
IFERROR(Overheads!$O$49*$V280*AR280,0)
+IFERROR(Overheads!U$59*$V280*(AR280/Overheads!U$68),0))</f>
        <v>1.6442267879681969E-3</v>
      </c>
      <c r="AZ280" s="155">
        <f t="shared" ca="1" si="219"/>
        <v>7.3332448999103633E-3</v>
      </c>
      <c r="BA280" s="165"/>
      <c r="BB280" s="215">
        <f ca="1">IF($AE280=FALSE,AN280*Overheads!$S$25,
IFERROR(Overheads!$O$50*AN280,0)
+IFERROR(Overheads!Q$60*(AN280/Overheads!Q$66),0))</f>
        <v>2.3433644424840713E-4</v>
      </c>
      <c r="BC280" s="215">
        <f ca="1">IF($AE280=FALSE,AO280*Overheads!$S$25,
IFERROR(Overheads!$O$50*AO280,0)
+IFERROR(Overheads!R$60*(AO280/Overheads!R$66),0))</f>
        <v>1.9266722045919923E-4</v>
      </c>
      <c r="BD280" s="215">
        <f ca="1">IF($AE280=FALSE,AP280*Overheads!$S$25,
IFERROR(Overheads!$O$50*AP280,0)
+IFERROR(Overheads!S$60*(AP280/Overheads!S$66),0))</f>
        <v>1.0573302912568805E-4</v>
      </c>
      <c r="BE280" s="215">
        <f ca="1">IF($AE280=FALSE,AQ280*Overheads!$S$25,
IFERROR(Overheads!$O$50*AQ280,0)
+IFERROR(Overheads!T$60*(AQ280/Overheads!T$66),0))</f>
        <v>2.5902623112367238E-4</v>
      </c>
      <c r="BF280" s="215">
        <f ca="1">IF($AE280=FALSE,AR280*Overheads!$S$25,
IFERROR(Overheads!$O$50*AR280,0)
+IFERROR(Overheads!U$60*(AR280/Overheads!U$66),0))</f>
        <v>2.4065897453865901E-4</v>
      </c>
      <c r="BG280" s="155">
        <f t="shared" ca="1" si="220"/>
        <v>1.0324218994956259E-3</v>
      </c>
      <c r="BH280" s="165"/>
      <c r="BI280" s="215">
        <f t="shared" ca="1" si="221"/>
        <v>1.4445827447119251E-2</v>
      </c>
      <c r="BJ280" s="215">
        <f t="shared" ca="1" si="187"/>
        <v>1.2974462210752567E-2</v>
      </c>
      <c r="BK280" s="215">
        <f t="shared" ca="1" si="188"/>
        <v>6.6157609853662808E-3</v>
      </c>
      <c r="BL280" s="215">
        <f t="shared" ca="1" si="189"/>
        <v>1.486833312041649E-2</v>
      </c>
      <c r="BM280" s="215">
        <f t="shared" ca="1" si="190"/>
        <v>1.5326182259795287E-2</v>
      </c>
      <c r="BN280" s="155">
        <f t="shared" ca="1" si="222"/>
        <v>6.4230566023449884E-2</v>
      </c>
      <c r="BO280" s="165"/>
      <c r="BP280" s="187" cm="1">
        <f t="array" ref="BP280">IFERROR(IF($X280=$X279,BP279,INDEX(Forecast_Capex_Input!AC$12:AC$286,$X280)),0)</f>
        <v>0.1</v>
      </c>
      <c r="BQ280" s="187" cm="1">
        <f t="array" ref="BQ280">IFERROR(IF($X280=$X279,BQ279,INDEX(Forecast_Capex_Input!AD$12:AD$286,$X280)),0)</f>
        <v>0.11</v>
      </c>
      <c r="BR280" s="187" cm="1">
        <f t="array" ref="BR280">IFERROR(IF($X280=$X279,BR279,INDEX(Forecast_Capex_Input!AE$12:AE$286,$X280)),0)</f>
        <v>0.14000000000000001</v>
      </c>
      <c r="BS280" s="187" cm="1">
        <f t="array" ref="BS280">IFERROR(IF($X280=$X279,BS279,INDEX(Forecast_Capex_Input!AF$12:AF$286,$X280)),0)</f>
        <v>0.32</v>
      </c>
      <c r="BT280" s="187" cm="1">
        <f t="array" ref="BT280">IFERROR(IF($X280=$X279,BT279,INDEX(Forecast_Capex_Input!AG$12:AG$286,$X280)),0)</f>
        <v>0.33</v>
      </c>
      <c r="BU280" s="165"/>
      <c r="BV280" s="215">
        <f t="shared" si="191"/>
        <v>5.5050752698437427E-3</v>
      </c>
      <c r="BW280" s="215">
        <f t="shared" si="192"/>
        <v>6.0555827968281168E-3</v>
      </c>
      <c r="BX280" s="215">
        <f t="shared" si="193"/>
        <v>7.7071053777812409E-3</v>
      </c>
      <c r="BY280" s="215">
        <f t="shared" si="194"/>
        <v>1.7616240863499978E-2</v>
      </c>
      <c r="BZ280" s="215">
        <f t="shared" si="195"/>
        <v>1.8166748390484353E-2</v>
      </c>
      <c r="CA280" s="155">
        <f t="shared" si="223"/>
        <v>5.5050752698437427E-2</v>
      </c>
      <c r="CB280" s="165"/>
      <c r="CC280" s="215">
        <f t="shared" ca="1" si="196"/>
        <v>5.586489922404389E-3</v>
      </c>
      <c r="CD280" s="215">
        <f t="shared" ca="1" si="197"/>
        <v>6.1451389146448274E-3</v>
      </c>
      <c r="CE280" s="215">
        <f t="shared" ca="1" si="198"/>
        <v>7.8210858913661443E-3</v>
      </c>
      <c r="CF280" s="215">
        <f t="shared" ca="1" si="199"/>
        <v>1.7876767751694042E-2</v>
      </c>
      <c r="CG280" s="215">
        <f t="shared" ca="1" si="200"/>
        <v>1.8435416743934483E-2</v>
      </c>
      <c r="CH280" s="155">
        <f t="shared" ca="1" si="224"/>
        <v>5.586489922404389E-2</v>
      </c>
      <c r="CI280" s="165"/>
      <c r="CJ280" s="215">
        <f t="shared" ca="1" si="201"/>
        <v>7.3332448999103639E-4</v>
      </c>
      <c r="CK280" s="215">
        <f t="shared" ca="1" si="202"/>
        <v>8.0665693899013998E-4</v>
      </c>
      <c r="CL280" s="215">
        <f t="shared" ca="1" si="203"/>
        <v>1.0266542859874511E-3</v>
      </c>
      <c r="CM280" s="215">
        <f t="shared" ca="1" si="204"/>
        <v>2.3466383679713165E-3</v>
      </c>
      <c r="CN280" s="215">
        <f t="shared" ca="1" si="205"/>
        <v>2.4199708169704202E-3</v>
      </c>
      <c r="CO280" s="155">
        <f t="shared" ca="1" si="225"/>
        <v>7.3332448999103642E-3</v>
      </c>
      <c r="CP280" s="165"/>
      <c r="CQ280" s="223">
        <f t="shared" ca="1" si="206"/>
        <v>1.032421899495626E-4</v>
      </c>
      <c r="CR280" s="223">
        <f t="shared" ca="1" si="207"/>
        <v>1.1356640894451885E-4</v>
      </c>
      <c r="CS280" s="223">
        <f t="shared" ca="1" si="208"/>
        <v>1.4453906592938763E-4</v>
      </c>
      <c r="CT280" s="223">
        <f t="shared" ca="1" si="209"/>
        <v>3.3037500783860031E-4</v>
      </c>
      <c r="CU280" s="223">
        <f t="shared" ca="1" si="210"/>
        <v>3.4069922683355658E-4</v>
      </c>
      <c r="CV280" s="155">
        <f t="shared" ca="1" si="226"/>
        <v>1.0324218994956259E-3</v>
      </c>
      <c r="CW280" s="165"/>
      <c r="CX280" s="215">
        <f t="shared" ca="1" si="227"/>
        <v>6.423056602344988E-3</v>
      </c>
      <c r="CY280" s="215">
        <f t="shared" ca="1" si="211"/>
        <v>7.0653622625794863E-3</v>
      </c>
      <c r="CZ280" s="215">
        <f t="shared" ca="1" si="212"/>
        <v>8.9922792432829829E-3</v>
      </c>
      <c r="DA280" s="215">
        <f t="shared" ca="1" si="213"/>
        <v>2.0553781127503959E-2</v>
      </c>
      <c r="DB280" s="215">
        <f t="shared" ca="1" si="214"/>
        <v>2.1196086787738457E-2</v>
      </c>
      <c r="DC280" s="155">
        <f t="shared" ca="1" si="228"/>
        <v>6.423056602344987E-2</v>
      </c>
      <c r="DD280" s="165"/>
      <c r="DE280" s="188" t="b" cm="1">
        <f t="array" aca="1" ref="DE280" ca="1">OR($G280=Forecast_Capex_Input!$BF$8:$BF$10)</f>
        <v>0</v>
      </c>
      <c r="DF280" s="188" cm="1">
        <f t="array" aca="1" ref="DF280" ca="1">IFERROR(INDEX(Forecast_Capex_Input!BG$12:BG$286,$X280)
*(INDEX(Forecast_Capex_Input!$H$12:$H$286,$X280)=Repex),0)
*$DE280</f>
        <v>0</v>
      </c>
      <c r="DG280" s="188" cm="1">
        <f t="array" aca="1" ref="DG280" ca="1">IFERROR(INDEX(Forecast_Capex_Input!BH$12:BH$286,$X280)
*(INDEX(Forecast_Capex_Input!$H$12:$H$286,$X280)=Repex),0)
*$DE280</f>
        <v>0</v>
      </c>
      <c r="DH280" s="188" cm="1">
        <f t="array" aca="1" ref="DH280" ca="1">IFERROR(INDEX(Forecast_Capex_Input!BI$12:BI$286,$X280)
*(INDEX(Forecast_Capex_Input!$H$12:$H$286,$X280)=Repex),0)
*$DE280</f>
        <v>0</v>
      </c>
      <c r="DI280" s="188" cm="1">
        <f t="array" aca="1" ref="DI280" ca="1">IFERROR(INDEX(Forecast_Capex_Input!BJ$12:BJ$286,$X280)
*(INDEX(Forecast_Capex_Input!$H$12:$H$286,$X280)=Repex),0)
*$DE280</f>
        <v>0</v>
      </c>
      <c r="DJ280" s="188" cm="1">
        <f t="array" aca="1" ref="DJ280" ca="1">IFERROR(INDEX(Forecast_Capex_Input!BK$12:BK$286,$X280)
*(INDEX(Forecast_Capex_Input!$H$12:$H$286,$X280)=Repex),0)
*$DE280</f>
        <v>0</v>
      </c>
      <c r="DK280" s="188" cm="1">
        <f t="array" aca="1" ref="DK280" ca="1">IFERROR(INDEX(Forecast_Capex_Input!BL$12:BL$286,$X280)
*(INDEX(Forecast_Capex_Input!$H$12:$H$286,$X280)=Repex),0)
*$DE280</f>
        <v>0</v>
      </c>
      <c r="DL280" s="165"/>
      <c r="DM280" s="188" t="b" cm="1">
        <f t="array" aca="1" ref="DM280" ca="1">OR($G280=Forecast_Capex_Input!$BN$8:$BN$9)</f>
        <v>0</v>
      </c>
      <c r="DN280" s="188" cm="1">
        <f t="array" aca="1" ref="DN280" ca="1">IFERROR(INDEX(Forecast_Capex_Input!BO$12:BO$286,$X280)
*(INDEX(Forecast_Capex_Input!$H$12:$H$286,$X280)=Repex),0)
*$DM280</f>
        <v>0</v>
      </c>
      <c r="DO280" s="188" cm="1">
        <f t="array" aca="1" ref="DO280" ca="1">IFERROR(INDEX(Forecast_Capex_Input!BP$12:BP$286,$X280)
*(INDEX(Forecast_Capex_Input!$H$12:$H$286,$X280)=Repex),0)
*$DM280</f>
        <v>0</v>
      </c>
      <c r="DP280" s="188" cm="1">
        <f t="array" aca="1" ref="DP280" ca="1">IFERROR(INDEX(Forecast_Capex_Input!BQ$12:BQ$286,$X280)
*(INDEX(Forecast_Capex_Input!$H$12:$H$286,$X280)=Repex),0)
*$DM280</f>
        <v>0</v>
      </c>
      <c r="DQ280" s="188" cm="1">
        <f t="array" aca="1" ref="DQ280" ca="1">IFERROR(INDEX(Forecast_Capex_Input!BR$12:BR$286,$X280)
*(INDEX(Forecast_Capex_Input!$H$12:$H$286,$X280)=Repex),0)
*$DM280</f>
        <v>0</v>
      </c>
      <c r="DR280" s="188" cm="1">
        <f t="array" aca="1" ref="DR280" ca="1">IFERROR(INDEX(Forecast_Capex_Input!BS$12:BS$286,$X280)
*(INDEX(Forecast_Capex_Input!$H$12:$H$286,$X280)=Repex),0)
*$DM280</f>
        <v>0</v>
      </c>
      <c r="DS280" s="165"/>
      <c r="DT280" s="188" t="b" cm="1">
        <f t="array" aca="1" ref="DT280" ca="1">OR($G280=Forecast_Capex_Input!$BU$8:$BU$10)</f>
        <v>1</v>
      </c>
      <c r="DU280" s="188" cm="1">
        <f t="array" aca="1" ref="DU280" ca="1">IFERROR(INDEX(Forecast_Capex_Input!BV$12:BV$286,$X280)
*(INDEX(Forecast_Capex_Input!$H$12:$H$286,$X280)=Repex),0)
*$DT280</f>
        <v>0.53321364452423703</v>
      </c>
      <c r="DV280" s="188" cm="1">
        <f t="array" aca="1" ref="DV280" ca="1">IFERROR(INDEX(Forecast_Capex_Input!BW$12:BW$286,$X280)
*(INDEX(Forecast_Capex_Input!$H$12:$H$286,$X280)=Repex),0)
*$DT280</f>
        <v>0.35906642728904847</v>
      </c>
      <c r="DW280" s="188" cm="1">
        <f t="array" aca="1" ref="DW280" ca="1">IFERROR(INDEX(Forecast_Capex_Input!BX$12:BX$286,$X280)
*(INDEX(Forecast_Capex_Input!$H$12:$H$286,$X280)=Repex),0)
*$DT280</f>
        <v>4.3087971274685818E-2</v>
      </c>
      <c r="DX280" s="188" cm="1">
        <f t="array" aca="1" ref="DX280" ca="1">IFERROR(INDEX(Forecast_Capex_Input!BY$12:BY$286,$X280)
*(INDEX(Forecast_Capex_Input!$H$12:$H$286,$X280)=Repex),0)
*$DT280</f>
        <v>0</v>
      </c>
      <c r="DY280" s="188" cm="1">
        <f t="array" aca="1" ref="DY280" ca="1">IFERROR(INDEX(Forecast_Capex_Input!BZ$12:BZ$286,$X280)
*(INDEX(Forecast_Capex_Input!$H$12:$H$286,$X280)=Repex),0)
*$DT280</f>
        <v>0</v>
      </c>
      <c r="DZ280" s="188" cm="1">
        <f t="array" aca="1" ref="DZ280" ca="1">IFERROR(INDEX(Forecast_Capex_Input!CA$12:CA$286,$X280)
*(INDEX(Forecast_Capex_Input!$H$12:$H$286,$X280)=Repex),0)
*$DT280</f>
        <v>0</v>
      </c>
      <c r="EA280" s="188" cm="1">
        <f t="array" aca="1" ref="EA280" ca="1">IFERROR(INDEX(Forecast_Capex_Input!CB$12:CB$286,$X280)
*(INDEX(Forecast_Capex_Input!$H$12:$H$286,$X280)=Repex),0)
*$DT280</f>
        <v>6.4631956912028721E-2</v>
      </c>
      <c r="EB280" s="188" cm="1">
        <f t="array" aca="1" ref="EB280" ca="1">IFERROR(INDEX(Forecast_Capex_Input!CC$12:CC$286,$X280)
*(INDEX(Forecast_Capex_Input!$H$12:$H$286,$X280)=Repex),0)
*$DT280</f>
        <v>0</v>
      </c>
      <c r="EC280" s="165"/>
      <c r="ED280" s="226" t="str">
        <f t="shared" si="215"/>
        <v>N/A</v>
      </c>
      <c r="EE280" s="174" t="s">
        <v>15</v>
      </c>
    </row>
    <row r="281" spans="3:135" x14ac:dyDescent="0.2">
      <c r="C281" s="174">
        <f t="shared" si="216"/>
        <v>271</v>
      </c>
      <c r="D281" s="167" t="str" cm="1">
        <f t="array" ref="D281">IFERROR(INDEX(Forecast_Capex_Input!$D$12:$D$286,$X281),NA)</f>
        <v>INV Secondary Systems Renewal</v>
      </c>
      <c r="E281" s="172" t="b" cm="1">
        <f t="array" ref="E281">IF($X281=NA,NA,INDEX(Forecast_Capex_Input!$E$12:$E$286,$X281))</f>
        <v>1</v>
      </c>
      <c r="F281" s="167" t="str" cm="1">
        <f t="array" aca="1" ref="F281" ca="1">IFERROR(INDEX(General!$E$25:$E$26,$Y281),NA)</f>
        <v>Non-Labour</v>
      </c>
      <c r="G281" s="167" t="str" cm="1">
        <f t="array" aca="1" ref="G281" ca="1">IFERROR(INDEX(Forecast_Capex_Input!$AI$11:$BB$11,$AA281),NA)</f>
        <v>Secondary Systems</v>
      </c>
      <c r="H281" s="189" cm="1">
        <f t="array" aca="1" ref="H281" ca="1">IFERROR(INDEX(Forecast_Capex_Input!$AI$12:$BB$286,$X281,$AA281),NA)</f>
        <v>0.93536804308797128</v>
      </c>
      <c r="I281" s="199" t="str" cm="1">
        <f t="array" ref="I281">IFERROR(INDEX(Forecast_Capex_Input!$F$12:$F$286,$X281),NA)</f>
        <v>Replacement Expenditure</v>
      </c>
      <c r="J281" s="199" t="str" cm="1">
        <f t="array" ref="J281">IFERROR(INDEX(Forecast_Capex_Input!G$12:G$286,$X281),NA)</f>
        <v>Digital Infrastructure</v>
      </c>
      <c r="K281" s="199" t="str" cm="1">
        <f t="array" ref="K281">IFERROR(INDEX(Forecast_Capex_Input!H$12:H$286,$X281),NA)</f>
        <v>Repex</v>
      </c>
      <c r="L281" s="199" t="str" cm="1">
        <f t="array" ref="L281">IFERROR(INDEX(Forecast_Capex_Input!I$12:I$286,$X281),NA)</f>
        <v>N/A</v>
      </c>
      <c r="M281" s="199" t="str" cm="1">
        <f t="array" ref="M281">IFERROR(INDEX(Forecast_Capex_Input!J$12:J$286,$X281),NA)</f>
        <v>N/A</v>
      </c>
      <c r="N281" s="199" t="str" cm="1">
        <f t="array" ref="N281">IFERROR(INDEX(Forecast_Capex_Input!K$12:K$286,$X281),NA)</f>
        <v>DI - Protection systems</v>
      </c>
      <c r="O281" s="199" t="str" cm="1">
        <f t="array" ref="O281">IFERROR(INDEX(Forecast_Capex_Input!L$12:L$286,$X281),NA)</f>
        <v>DI - Safe and Reliable Network</v>
      </c>
      <c r="P281" s="199" t="str" cm="1">
        <f t="array" ref="P281">IFERROR(INDEX(Forecast_Capex_Input!M$12:M$286,$X281),NA)</f>
        <v>N/A</v>
      </c>
      <c r="Q281" s="172" t="str" cm="1">
        <f t="array" ref="Q281">IFERROR(INDEX(Forecast_Capex_Input!N$12:N$286,$X281),NA)</f>
        <v>Yes</v>
      </c>
      <c r="R281" s="265" cm="1">
        <f t="array" ref="R281">IFERROR(INDEX(Forecast_Capex_Input!O$12:O$286,$X281),0)</f>
        <v>0</v>
      </c>
      <c r="S281" s="172" t="str" cm="1">
        <f t="array" ref="S281">IFERROR(INDEX(Forecast_Capex_Input!P$12:P$286,$X281),0)</f>
        <v>Safety security &amp; reliability</v>
      </c>
      <c r="T281" s="199" t="str" cm="1">
        <f t="array" aca="1" ref="T281" ca="1">IFERROR(INDEX(General!$K$84:$K$103,$AA281),NA)</f>
        <v>Secondary Systems (2018-23)</v>
      </c>
      <c r="U281" s="188" cm="1">
        <f t="array" aca="1" ref="U281" ca="1">IFERROR(
IF($F281=General!$E$25,INDEX(Forecast_Capex_Input!S$12:S$286,$X281),
INDEX(Forecast_Capex_Input!T$12:T$286,$X281)),0)</f>
        <v>0.61490051440326376</v>
      </c>
      <c r="V281" s="222" t="b">
        <f>IFERROR(INDEX(Overheads!$T$19:$T$26,MATCH($I281,Overheads!$E$19:$E$26,0)),FALSE)</f>
        <v>1</v>
      </c>
      <c r="W281" s="165"/>
      <c r="X281" s="174">
        <f>IFERROR(
IF(MATCH($C281,Forecast_Capex_Input!$CI$12:$CI$286,1)+1&gt;MAX(Forecast_Capex_Input!$C$12:$C$286),NA,
MATCH($C281,Forecast_Capex_Input!$CI$12:$CI$286,1)+1),1)</f>
        <v>104</v>
      </c>
      <c r="Y281" s="174" cm="1">
        <f t="array" aca="1" ref="Y281" ca="1">IFERROR(
IF(X280&lt;&gt;X281,1,
IF(COUNTIF(OFFSET(Y280,0,0,-INDEX(Forecast_Capex_Input!$CG$12:$CG$286,$X281)),Y280)=INDEX(Forecast_Capex_Input!$CG$12:$CG$286,$X281),Y280+1,Y280)),NA)</f>
        <v>2</v>
      </c>
      <c r="Z281" s="174" cm="1">
        <f t="array" ref="Z281">IFERROR($C281-IF($X281=1,1,INDEX(Forecast_Capex_Input!$CI$12:$CI$286,$X281-1))+1,NA)</f>
        <v>3</v>
      </c>
      <c r="AA281" s="174" cm="1">
        <f t="array" aca="1" ref="AA281" ca="1">IFERROR(IF(Y281=1,
INDEX(Forecast_Capex_Input!$AI$10:$BB$10,SMALL(IF(INDEX(Forecast_Capex_Input!$AI$12:$BB$286,$X281,0)&gt;0,COLUMN(Forecast_Capex_Input!$AI$10:$BB$10)-COLUMN(Forecast_Capex_Input!$AI$12)+1),ROWS(OFFSET(AA280,0,0,-$Z281)))),
OFFSET(AA280,-INDEX(Forecast_Capex_Input!$CG$12:$CG$286,$X281)+1,0)),NA)</f>
        <v>4</v>
      </c>
      <c r="AB281" s="174">
        <f t="shared" ca="1" si="185"/>
        <v>2</v>
      </c>
      <c r="AC281" s="222" t="b">
        <f t="shared" si="217"/>
        <v>0</v>
      </c>
      <c r="AD281" s="220" t="b">
        <v>0</v>
      </c>
      <c r="AE281" s="222" t="b">
        <f t="shared" si="186"/>
        <v>1</v>
      </c>
      <c r="AF281" s="165"/>
      <c r="AG281" s="215">
        <v>0.28852360394218568</v>
      </c>
      <c r="AH281" s="215">
        <v>0.26229418540198696</v>
      </c>
      <c r="AI281" s="215">
        <v>0.13114709270099348</v>
      </c>
      <c r="AJ281" s="215">
        <v>0.28852360394218568</v>
      </c>
      <c r="AK281" s="215">
        <v>0.30163831321228507</v>
      </c>
      <c r="AL281" s="155">
        <v>1.2721267991996368</v>
      </c>
      <c r="AM281" s="165"/>
      <c r="AN281" s="215" cm="1">
        <f t="array" aca="1" ref="AN281" ca="1">IFERROR(INDEX(General!O$33:O$34,$AB281)
*AG281,0)</f>
        <v>0.28852360394218568</v>
      </c>
      <c r="AO281" s="215" cm="1">
        <f t="array" aca="1" ref="AO281" ca="1">IFERROR(INDEX(General!P$33:P$34,$AB281)
*AH281,0)</f>
        <v>0.26229418540198696</v>
      </c>
      <c r="AP281" s="215" cm="1">
        <f t="array" aca="1" ref="AP281" ca="1">IFERROR(INDEX(General!Q$33:Q$34,$AB281)
*AI281,0)</f>
        <v>0.13114709270099348</v>
      </c>
      <c r="AQ281" s="215" cm="1">
        <f t="array" aca="1" ref="AQ281" ca="1">IFERROR(INDEX(General!R$33:R$34,$AB281)
*AJ281,0)</f>
        <v>0.28852360394218568</v>
      </c>
      <c r="AR281" s="215" cm="1">
        <f t="array" aca="1" ref="AR281" ca="1">IFERROR(INDEX(General!S$33:S$34,$AB281)
*AK281,0)</f>
        <v>0.30163831321228507</v>
      </c>
      <c r="AS281" s="155">
        <f t="shared" ca="1" si="218"/>
        <v>1.2721267991996368</v>
      </c>
      <c r="AT281" s="165"/>
      <c r="AU281" s="215">
        <f ca="1">IF($AE281=FALSE,AN281*Overheads!$R$24*$V281,
IFERROR(Overheads!$O$49*$V281*AN281,0)
+IFERROR(Overheads!Q$59*$V281*(AN281/Overheads!Q$68),0))</f>
        <v>4.0412461208207205E-2</v>
      </c>
      <c r="AV281" s="215">
        <f ca="1">IF($AE281=FALSE,AO281*Overheads!$R$24*$V281,
IFERROR(Overheads!$O$49*$V281*AO281,0)
+IFERROR(Overheads!R$59*$V281*(AO281/Overheads!R$68),0))</f>
        <v>3.1304926554368513E-2</v>
      </c>
      <c r="AW281" s="215">
        <f ca="1">IF($AE281=FALSE,AP281*Overheads!$R$24*$V281,
IFERROR(Overheads!$O$49*$V281*AP281,0)
+IFERROR(Overheads!S$59*$V281*(AP281/Overheads!S$68),0))</f>
        <v>1.7054518825253821E-2</v>
      </c>
      <c r="AX281" s="215">
        <f ca="1">IF($AE281=FALSE,AQ281*Overheads!$R$24*$V281,
IFERROR(Overheads!$O$49*$V281*AQ281,0)
+IFERROR(Overheads!T$59*$V281*(AQ281/Overheads!T$68),0))</f>
        <v>4.1342846935835391E-2</v>
      </c>
      <c r="AY281" s="215">
        <f ca="1">IF($AE281=FALSE,AR281*Overheads!$R$24*$V281,
IFERROR(Overheads!$O$49*$V281*AR281,0)
+IFERROR(Overheads!U$59*$V281*(AR281/Overheads!U$68),0))</f>
        <v>3.6898359839114693E-2</v>
      </c>
      <c r="AZ281" s="155">
        <f t="shared" ca="1" si="219"/>
        <v>0.16701311336277963</v>
      </c>
      <c r="BA281" s="165"/>
      <c r="BB281" s="215">
        <f ca="1">IF($AE281=FALSE,AN281*Overheads!$S$25,
IFERROR(Overheads!$O$50*AN281,0)
+IFERROR(Overheads!Q$60*(AN281/Overheads!Q$66),0))</f>
        <v>5.4239001296087991E-3</v>
      </c>
      <c r="BC281" s="215">
        <f ca="1">IF($AE281=FALSE,AO281*Overheads!$S$25,
IFERROR(Overheads!$O$50*AO281,0)
+IFERROR(Overheads!R$60*(AO281/Overheads!R$66),0))</f>
        <v>4.4255853636267668E-3</v>
      </c>
      <c r="BD281" s="215">
        <f ca="1">IF($AE281=FALSE,AP281*Overheads!$S$25,
IFERROR(Overheads!$O$50*AP281,0)
+IFERROR(Overheads!S$60*(AP281/Overheads!S$66),0))</f>
        <v>2.4070258089993832E-3</v>
      </c>
      <c r="BE281" s="215">
        <f ca="1">IF($AE281=FALSE,AQ281*Overheads!$S$25,
IFERROR(Overheads!$O$50*AQ281,0)
+IFERROR(Overheads!T$60*(AQ281/Overheads!T$66),0))</f>
        <v>5.8486048785584676E-3</v>
      </c>
      <c r="BF281" s="215">
        <f ca="1">IF($AE281=FALSE,AR281*Overheads!$S$25,
IFERROR(Overheads!$O$50*AR281,0)
+IFERROR(Overheads!U$60*(AR281/Overheads!U$66),0))</f>
        <v>5.4006670527566771E-3</v>
      </c>
      <c r="BG281" s="155">
        <f t="shared" ca="1" si="220"/>
        <v>2.3505783233550091E-2</v>
      </c>
      <c r="BH281" s="165"/>
      <c r="BI281" s="215">
        <f t="shared" ca="1" si="221"/>
        <v>0.33435996528000167</v>
      </c>
      <c r="BJ281" s="215">
        <f t="shared" ca="1" si="187"/>
        <v>0.29802469731998221</v>
      </c>
      <c r="BK281" s="215">
        <f t="shared" ca="1" si="188"/>
        <v>0.15060863733524668</v>
      </c>
      <c r="BL281" s="215">
        <f t="shared" ca="1" si="189"/>
        <v>0.33571505575657956</v>
      </c>
      <c r="BM281" s="215">
        <f t="shared" ca="1" si="190"/>
        <v>0.34393734010415644</v>
      </c>
      <c r="BN281" s="155">
        <f t="shared" ca="1" si="222"/>
        <v>1.4626456957959664</v>
      </c>
      <c r="BO281" s="165"/>
      <c r="BP281" s="187" cm="1">
        <f t="array" ref="BP281">IFERROR(IF($X281=$X280,BP280,INDEX(Forecast_Capex_Input!AC$12:AC$286,$X281)),0)</f>
        <v>0.1</v>
      </c>
      <c r="BQ281" s="187" cm="1">
        <f t="array" ref="BQ281">IFERROR(IF($X281=$X280,BQ280,INDEX(Forecast_Capex_Input!AD$12:AD$286,$X281)),0)</f>
        <v>0.11</v>
      </c>
      <c r="BR281" s="187" cm="1">
        <f t="array" ref="BR281">IFERROR(IF($X281=$X280,BR280,INDEX(Forecast_Capex_Input!AE$12:AE$286,$X281)),0)</f>
        <v>0.14000000000000001</v>
      </c>
      <c r="BS281" s="187" cm="1">
        <f t="array" ref="BS281">IFERROR(IF($X281=$X280,BS280,INDEX(Forecast_Capex_Input!AF$12:AF$286,$X281)),0)</f>
        <v>0.32</v>
      </c>
      <c r="BT281" s="187" cm="1">
        <f t="array" ref="BT281">IFERROR(IF($X281=$X280,BT280,INDEX(Forecast_Capex_Input!AG$12:AG$286,$X281)),0)</f>
        <v>0.33</v>
      </c>
      <c r="BU281" s="165"/>
      <c r="BV281" s="215">
        <f t="shared" si="191"/>
        <v>0.12721267991996368</v>
      </c>
      <c r="BW281" s="215">
        <f t="shared" si="192"/>
        <v>0.13993394791196004</v>
      </c>
      <c r="BX281" s="215">
        <f t="shared" si="193"/>
        <v>0.17809775188794916</v>
      </c>
      <c r="BY281" s="215">
        <f t="shared" si="194"/>
        <v>0.40708057574388379</v>
      </c>
      <c r="BZ281" s="215">
        <f t="shared" si="195"/>
        <v>0.41980184373588014</v>
      </c>
      <c r="CA281" s="155">
        <f t="shared" si="223"/>
        <v>1.2721267991996368</v>
      </c>
      <c r="CB281" s="165"/>
      <c r="CC281" s="215">
        <f t="shared" ca="1" si="196"/>
        <v>0.12721267991996368</v>
      </c>
      <c r="CD281" s="215">
        <f t="shared" ca="1" si="197"/>
        <v>0.13993394791196004</v>
      </c>
      <c r="CE281" s="215">
        <f t="shared" ca="1" si="198"/>
        <v>0.17809775188794916</v>
      </c>
      <c r="CF281" s="215">
        <f t="shared" ca="1" si="199"/>
        <v>0.40708057574388379</v>
      </c>
      <c r="CG281" s="215">
        <f t="shared" ca="1" si="200"/>
        <v>0.41980184373588014</v>
      </c>
      <c r="CH281" s="155">
        <f t="shared" ca="1" si="224"/>
        <v>1.2721267991996368</v>
      </c>
      <c r="CI281" s="165"/>
      <c r="CJ281" s="215">
        <f t="shared" ca="1" si="201"/>
        <v>1.6701311336277964E-2</v>
      </c>
      <c r="CK281" s="215">
        <f t="shared" ca="1" si="202"/>
        <v>1.8371442469905758E-2</v>
      </c>
      <c r="CL281" s="215">
        <f t="shared" ca="1" si="203"/>
        <v>2.3381835870789149E-2</v>
      </c>
      <c r="CM281" s="215">
        <f t="shared" ca="1" si="204"/>
        <v>5.3444196276089484E-2</v>
      </c>
      <c r="CN281" s="215">
        <f t="shared" ca="1" si="205"/>
        <v>5.5114327409717279E-2</v>
      </c>
      <c r="CO281" s="155">
        <f t="shared" ca="1" si="225"/>
        <v>0.16701311336277963</v>
      </c>
      <c r="CP281" s="165"/>
      <c r="CQ281" s="223">
        <f t="shared" ca="1" si="206"/>
        <v>2.3505783233550093E-3</v>
      </c>
      <c r="CR281" s="223">
        <f t="shared" ca="1" si="207"/>
        <v>2.5856361556905101E-3</v>
      </c>
      <c r="CS281" s="223">
        <f t="shared" ca="1" si="208"/>
        <v>3.2908096526970132E-3</v>
      </c>
      <c r="CT281" s="223">
        <f t="shared" ca="1" si="209"/>
        <v>7.5218506347360294E-3</v>
      </c>
      <c r="CU281" s="223">
        <f t="shared" ca="1" si="210"/>
        <v>7.7569084670715306E-3</v>
      </c>
      <c r="CV281" s="155">
        <f t="shared" ca="1" si="226"/>
        <v>2.3505783233550095E-2</v>
      </c>
      <c r="CW281" s="165"/>
      <c r="CX281" s="215">
        <f t="shared" ca="1" si="227"/>
        <v>0.14626456957959666</v>
      </c>
      <c r="CY281" s="215">
        <f t="shared" ca="1" si="211"/>
        <v>0.16089102653755633</v>
      </c>
      <c r="CZ281" s="215">
        <f t="shared" ca="1" si="212"/>
        <v>0.20477039741143532</v>
      </c>
      <c r="DA281" s="215">
        <f t="shared" ca="1" si="213"/>
        <v>0.46804662265470931</v>
      </c>
      <c r="DB281" s="215">
        <f t="shared" ca="1" si="214"/>
        <v>0.48267307961266898</v>
      </c>
      <c r="DC281" s="155">
        <f t="shared" ca="1" si="228"/>
        <v>1.4626456957959666</v>
      </c>
      <c r="DD281" s="165"/>
      <c r="DE281" s="188" t="b" cm="1">
        <f t="array" aca="1" ref="DE281" ca="1">OR($G281=Forecast_Capex_Input!$BF$8:$BF$10)</f>
        <v>0</v>
      </c>
      <c r="DF281" s="188" cm="1">
        <f t="array" aca="1" ref="DF281" ca="1">IFERROR(INDEX(Forecast_Capex_Input!BG$12:BG$286,$X281)
*(INDEX(Forecast_Capex_Input!$H$12:$H$286,$X281)=Repex),0)
*$DE281</f>
        <v>0</v>
      </c>
      <c r="DG281" s="188" cm="1">
        <f t="array" aca="1" ref="DG281" ca="1">IFERROR(INDEX(Forecast_Capex_Input!BH$12:BH$286,$X281)
*(INDEX(Forecast_Capex_Input!$H$12:$H$286,$X281)=Repex),0)
*$DE281</f>
        <v>0</v>
      </c>
      <c r="DH281" s="188" cm="1">
        <f t="array" aca="1" ref="DH281" ca="1">IFERROR(INDEX(Forecast_Capex_Input!BI$12:BI$286,$X281)
*(INDEX(Forecast_Capex_Input!$H$12:$H$286,$X281)=Repex),0)
*$DE281</f>
        <v>0</v>
      </c>
      <c r="DI281" s="188" cm="1">
        <f t="array" aca="1" ref="DI281" ca="1">IFERROR(INDEX(Forecast_Capex_Input!BJ$12:BJ$286,$X281)
*(INDEX(Forecast_Capex_Input!$H$12:$H$286,$X281)=Repex),0)
*$DE281</f>
        <v>0</v>
      </c>
      <c r="DJ281" s="188" cm="1">
        <f t="array" aca="1" ref="DJ281" ca="1">IFERROR(INDEX(Forecast_Capex_Input!BK$12:BK$286,$X281)
*(INDEX(Forecast_Capex_Input!$H$12:$H$286,$X281)=Repex),0)
*$DE281</f>
        <v>0</v>
      </c>
      <c r="DK281" s="188" cm="1">
        <f t="array" aca="1" ref="DK281" ca="1">IFERROR(INDEX(Forecast_Capex_Input!BL$12:BL$286,$X281)
*(INDEX(Forecast_Capex_Input!$H$12:$H$286,$X281)=Repex),0)
*$DE281</f>
        <v>0</v>
      </c>
      <c r="DL281" s="165"/>
      <c r="DM281" s="188" t="b" cm="1">
        <f t="array" aca="1" ref="DM281" ca="1">OR($G281=Forecast_Capex_Input!$BN$8:$BN$9)</f>
        <v>0</v>
      </c>
      <c r="DN281" s="188" cm="1">
        <f t="array" aca="1" ref="DN281" ca="1">IFERROR(INDEX(Forecast_Capex_Input!BO$12:BO$286,$X281)
*(INDEX(Forecast_Capex_Input!$H$12:$H$286,$X281)=Repex),0)
*$DM281</f>
        <v>0</v>
      </c>
      <c r="DO281" s="188" cm="1">
        <f t="array" aca="1" ref="DO281" ca="1">IFERROR(INDEX(Forecast_Capex_Input!BP$12:BP$286,$X281)
*(INDEX(Forecast_Capex_Input!$H$12:$H$286,$X281)=Repex),0)
*$DM281</f>
        <v>0</v>
      </c>
      <c r="DP281" s="188" cm="1">
        <f t="array" aca="1" ref="DP281" ca="1">IFERROR(INDEX(Forecast_Capex_Input!BQ$12:BQ$286,$X281)
*(INDEX(Forecast_Capex_Input!$H$12:$H$286,$X281)=Repex),0)
*$DM281</f>
        <v>0</v>
      </c>
      <c r="DQ281" s="188" cm="1">
        <f t="array" aca="1" ref="DQ281" ca="1">IFERROR(INDEX(Forecast_Capex_Input!BR$12:BR$286,$X281)
*(INDEX(Forecast_Capex_Input!$H$12:$H$286,$X281)=Repex),0)
*$DM281</f>
        <v>0</v>
      </c>
      <c r="DR281" s="188" cm="1">
        <f t="array" aca="1" ref="DR281" ca="1">IFERROR(INDEX(Forecast_Capex_Input!BS$12:BS$286,$X281)
*(INDEX(Forecast_Capex_Input!$H$12:$H$286,$X281)=Repex),0)
*$DM281</f>
        <v>0</v>
      </c>
      <c r="DS281" s="165"/>
      <c r="DT281" s="188" t="b" cm="1">
        <f t="array" aca="1" ref="DT281" ca="1">OR($G281=Forecast_Capex_Input!$BU$8:$BU$10)</f>
        <v>1</v>
      </c>
      <c r="DU281" s="188" cm="1">
        <f t="array" aca="1" ref="DU281" ca="1">IFERROR(INDEX(Forecast_Capex_Input!BV$12:BV$286,$X281)
*(INDEX(Forecast_Capex_Input!$H$12:$H$286,$X281)=Repex),0)
*$DT281</f>
        <v>0.53321364452423703</v>
      </c>
      <c r="DV281" s="188" cm="1">
        <f t="array" aca="1" ref="DV281" ca="1">IFERROR(INDEX(Forecast_Capex_Input!BW$12:BW$286,$X281)
*(INDEX(Forecast_Capex_Input!$H$12:$H$286,$X281)=Repex),0)
*$DT281</f>
        <v>0.35906642728904847</v>
      </c>
      <c r="DW281" s="188" cm="1">
        <f t="array" aca="1" ref="DW281" ca="1">IFERROR(INDEX(Forecast_Capex_Input!BX$12:BX$286,$X281)
*(INDEX(Forecast_Capex_Input!$H$12:$H$286,$X281)=Repex),0)
*$DT281</f>
        <v>4.3087971274685818E-2</v>
      </c>
      <c r="DX281" s="188" cm="1">
        <f t="array" aca="1" ref="DX281" ca="1">IFERROR(INDEX(Forecast_Capex_Input!BY$12:BY$286,$X281)
*(INDEX(Forecast_Capex_Input!$H$12:$H$286,$X281)=Repex),0)
*$DT281</f>
        <v>0</v>
      </c>
      <c r="DY281" s="188" cm="1">
        <f t="array" aca="1" ref="DY281" ca="1">IFERROR(INDEX(Forecast_Capex_Input!BZ$12:BZ$286,$X281)
*(INDEX(Forecast_Capex_Input!$H$12:$H$286,$X281)=Repex),0)
*$DT281</f>
        <v>0</v>
      </c>
      <c r="DZ281" s="188" cm="1">
        <f t="array" aca="1" ref="DZ281" ca="1">IFERROR(INDEX(Forecast_Capex_Input!CA$12:CA$286,$X281)
*(INDEX(Forecast_Capex_Input!$H$12:$H$286,$X281)=Repex),0)
*$DT281</f>
        <v>0</v>
      </c>
      <c r="EA281" s="188" cm="1">
        <f t="array" aca="1" ref="EA281" ca="1">IFERROR(INDEX(Forecast_Capex_Input!CB$12:CB$286,$X281)
*(INDEX(Forecast_Capex_Input!$H$12:$H$286,$X281)=Repex),0)
*$DT281</f>
        <v>6.4631956912028721E-2</v>
      </c>
      <c r="EB281" s="188" cm="1">
        <f t="array" aca="1" ref="EB281" ca="1">IFERROR(INDEX(Forecast_Capex_Input!CC$12:CC$286,$X281)
*(INDEX(Forecast_Capex_Input!$H$12:$H$286,$X281)=Repex),0)
*$DT281</f>
        <v>0</v>
      </c>
      <c r="EC281" s="165"/>
      <c r="ED281" s="226" t="str">
        <f t="shared" si="215"/>
        <v>N/A</v>
      </c>
      <c r="EE281" s="174" t="s">
        <v>15</v>
      </c>
    </row>
    <row r="282" spans="3:135" x14ac:dyDescent="0.2">
      <c r="C282" s="174">
        <f t="shared" si="216"/>
        <v>272</v>
      </c>
      <c r="D282" s="167" t="str" cm="1">
        <f t="array" ref="D282">IFERROR(INDEX(Forecast_Capex_Input!$D$12:$D$286,$X282),NA)</f>
        <v>INV Secondary Systems Renewal</v>
      </c>
      <c r="E282" s="172" t="b" cm="1">
        <f t="array" ref="E282">IF($X282=NA,NA,INDEX(Forecast_Capex_Input!$E$12:$E$286,$X282))</f>
        <v>1</v>
      </c>
      <c r="F282" s="167" t="str" cm="1">
        <f t="array" aca="1" ref="F282" ca="1">IFERROR(INDEX(General!$E$25:$E$26,$Y282),NA)</f>
        <v>Non-Labour</v>
      </c>
      <c r="G282" s="167" t="str" cm="1">
        <f t="array" aca="1" ref="G282" ca="1">IFERROR(INDEX(Forecast_Capex_Input!$AI$11:$BB$11,$AA282),NA)</f>
        <v>Business IT</v>
      </c>
      <c r="H282" s="189" cm="1">
        <f t="array" aca="1" ref="H282" ca="1">IFERROR(INDEX(Forecast_Capex_Input!$AI$12:$BB$286,$X282,$AA282),NA)</f>
        <v>6.4631956912028721E-2</v>
      </c>
      <c r="I282" s="199" t="str" cm="1">
        <f t="array" ref="I282">IFERROR(INDEX(Forecast_Capex_Input!$F$12:$F$286,$X282),NA)</f>
        <v>Replacement Expenditure</v>
      </c>
      <c r="J282" s="199" t="str" cm="1">
        <f t="array" ref="J282">IFERROR(INDEX(Forecast_Capex_Input!G$12:G$286,$X282),NA)</f>
        <v>Digital Infrastructure</v>
      </c>
      <c r="K282" s="199" t="str" cm="1">
        <f t="array" ref="K282">IFERROR(INDEX(Forecast_Capex_Input!H$12:H$286,$X282),NA)</f>
        <v>Repex</v>
      </c>
      <c r="L282" s="199" t="str" cm="1">
        <f t="array" ref="L282">IFERROR(INDEX(Forecast_Capex_Input!I$12:I$286,$X282),NA)</f>
        <v>N/A</v>
      </c>
      <c r="M282" s="199" t="str" cm="1">
        <f t="array" ref="M282">IFERROR(INDEX(Forecast_Capex_Input!J$12:J$286,$X282),NA)</f>
        <v>N/A</v>
      </c>
      <c r="N282" s="199" t="str" cm="1">
        <f t="array" ref="N282">IFERROR(INDEX(Forecast_Capex_Input!K$12:K$286,$X282),NA)</f>
        <v>DI - Protection systems</v>
      </c>
      <c r="O282" s="199" t="str" cm="1">
        <f t="array" ref="O282">IFERROR(INDEX(Forecast_Capex_Input!L$12:L$286,$X282),NA)</f>
        <v>DI - Safe and Reliable Network</v>
      </c>
      <c r="P282" s="199" t="str" cm="1">
        <f t="array" ref="P282">IFERROR(INDEX(Forecast_Capex_Input!M$12:M$286,$X282),NA)</f>
        <v>N/A</v>
      </c>
      <c r="Q282" s="172" t="str" cm="1">
        <f t="array" ref="Q282">IFERROR(INDEX(Forecast_Capex_Input!N$12:N$286,$X282),NA)</f>
        <v>Yes</v>
      </c>
      <c r="R282" s="265" cm="1">
        <f t="array" ref="R282">IFERROR(INDEX(Forecast_Capex_Input!O$12:O$286,$X282),0)</f>
        <v>0</v>
      </c>
      <c r="S282" s="172" t="str" cm="1">
        <f t="array" ref="S282">IFERROR(INDEX(Forecast_Capex_Input!P$12:P$286,$X282),0)</f>
        <v>Safety security &amp; reliability</v>
      </c>
      <c r="T282" s="199" t="str" cm="1">
        <f t="array" aca="1" ref="T282" ca="1">IFERROR(INDEX(General!$K$84:$K$103,$AA282),NA)</f>
        <v>Business IT (2018 onwards)</v>
      </c>
      <c r="U282" s="188" cm="1">
        <f t="array" aca="1" ref="U282" ca="1">IFERROR(
IF($F282=General!$E$25,INDEX(Forecast_Capex_Input!S$12:S$286,$X282),
INDEX(Forecast_Capex_Input!T$12:T$286,$X282)),0)</f>
        <v>0.61490051440326376</v>
      </c>
      <c r="V282" s="222" t="b">
        <f>IFERROR(INDEX(Overheads!$T$19:$T$26,MATCH($I282,Overheads!$E$19:$E$26,0)),FALSE)</f>
        <v>1</v>
      </c>
      <c r="W282" s="165"/>
      <c r="X282" s="174">
        <f>IFERROR(
IF(MATCH($C282,Forecast_Capex_Input!$CI$12:$CI$286,1)+1&gt;MAX(Forecast_Capex_Input!$C$12:$C$286),NA,
MATCH($C282,Forecast_Capex_Input!$CI$12:$CI$286,1)+1),1)</f>
        <v>104</v>
      </c>
      <c r="Y282" s="174" cm="1">
        <f t="array" aca="1" ref="Y282" ca="1">IFERROR(
IF(X281&lt;&gt;X282,1,
IF(COUNTIF(OFFSET(Y281,0,0,-INDEX(Forecast_Capex_Input!$CG$12:$CG$286,$X282)),Y281)=INDEX(Forecast_Capex_Input!$CG$12:$CG$286,$X282),Y281+1,Y281)),NA)</f>
        <v>2</v>
      </c>
      <c r="Z282" s="174" cm="1">
        <f t="array" ref="Z282">IFERROR($C282-IF($X282=1,1,INDEX(Forecast_Capex_Input!$CI$12:$CI$286,$X282-1))+1,NA)</f>
        <v>4</v>
      </c>
      <c r="AA282" s="174" cm="1">
        <f t="array" aca="1" ref="AA282" ca="1">IFERROR(IF(Y282=1,
INDEX(Forecast_Capex_Input!$AI$10:$BB$10,SMALL(IF(INDEX(Forecast_Capex_Input!$AI$12:$BB$286,$X282,0)&gt;0,COLUMN(Forecast_Capex_Input!$AI$10:$BB$10)-COLUMN(Forecast_Capex_Input!$AI$12)+1),ROWS(OFFSET(AA281,0,0,-$Z282)))),
OFFSET(AA281,-INDEX(Forecast_Capex_Input!$CG$12:$CG$286,$X282)+1,0)),NA)</f>
        <v>6</v>
      </c>
      <c r="AB282" s="174">
        <f t="shared" ca="1" si="185"/>
        <v>2</v>
      </c>
      <c r="AC282" s="222" t="b">
        <f t="shared" si="217"/>
        <v>0</v>
      </c>
      <c r="AD282" s="220" t="b">
        <v>0</v>
      </c>
      <c r="AE282" s="222" t="b">
        <f t="shared" si="186"/>
        <v>1</v>
      </c>
      <c r="AF282" s="165"/>
      <c r="AG282" s="215">
        <v>1.9936371865486916E-2</v>
      </c>
      <c r="AH282" s="215">
        <v>1.8123974423169924E-2</v>
      </c>
      <c r="AI282" s="215">
        <v>9.0619872115849619E-3</v>
      </c>
      <c r="AJ282" s="215">
        <v>1.9936371865486916E-2</v>
      </c>
      <c r="AK282" s="215">
        <v>2.0842570586645418E-2</v>
      </c>
      <c r="AL282" s="155">
        <v>8.7901275952374139E-2</v>
      </c>
      <c r="AM282" s="165"/>
      <c r="AN282" s="215" cm="1">
        <f t="array" aca="1" ref="AN282" ca="1">IFERROR(INDEX(General!O$33:O$34,$AB282)
*AG282,0)</f>
        <v>1.9936371865486916E-2</v>
      </c>
      <c r="AO282" s="215" cm="1">
        <f t="array" aca="1" ref="AO282" ca="1">IFERROR(INDEX(General!P$33:P$34,$AB282)
*AH282,0)</f>
        <v>1.8123974423169924E-2</v>
      </c>
      <c r="AP282" s="215" cm="1">
        <f t="array" aca="1" ref="AP282" ca="1">IFERROR(INDEX(General!Q$33:Q$34,$AB282)
*AI282,0)</f>
        <v>9.0619872115849619E-3</v>
      </c>
      <c r="AQ282" s="215" cm="1">
        <f t="array" aca="1" ref="AQ282" ca="1">IFERROR(INDEX(General!R$33:R$34,$AB282)
*AJ282,0)</f>
        <v>1.9936371865486916E-2</v>
      </c>
      <c r="AR282" s="215" cm="1">
        <f t="array" aca="1" ref="AR282" ca="1">IFERROR(INDEX(General!S$33:S$34,$AB282)
*AK282,0)</f>
        <v>2.0842570586645418E-2</v>
      </c>
      <c r="AS282" s="155">
        <f t="shared" ca="1" si="218"/>
        <v>8.7901275952374139E-2</v>
      </c>
      <c r="AT282" s="165"/>
      <c r="AU282" s="215">
        <f ca="1">IF($AE282=FALSE,AN282*Overheads!$R$24*$V282,
IFERROR(Overheads!$O$49*$V282*AN282,0)
+IFERROR(Overheads!Q$59*$V282*(AN282/Overheads!Q$68),0))</f>
        <v>2.7924157456726663E-3</v>
      </c>
      <c r="AV282" s="215">
        <f ca="1">IF($AE282=FALSE,AO282*Overheads!$R$24*$V282,
IFERROR(Overheads!$O$49*$V282*AO282,0)
+IFERROR(Overheads!R$59*$V282*(AO282/Overheads!R$68),0))</f>
        <v>2.1631043300523347E-3</v>
      </c>
      <c r="AW282" s="215">
        <f ca="1">IF($AE282=FALSE,AP282*Overheads!$R$24*$V282,
IFERROR(Overheads!$O$49*$V282*AP282,0)
+IFERROR(Overheads!S$59*$V282*(AP282/Overheads!S$68),0))</f>
        <v>1.1784312432037188E-3</v>
      </c>
      <c r="AX282" s="215">
        <f ca="1">IF($AE282=FALSE,AQ282*Overheads!$R$24*$V282,
IFERROR(Overheads!$O$49*$V282*AQ282,0)
+IFERROR(Overheads!T$59*$V282*(AQ282/Overheads!T$68),0))</f>
        <v>2.8567034351057083E-3</v>
      </c>
      <c r="AY282" s="215">
        <f ca="1">IF($AE282=FALSE,AR282*Overheads!$R$24*$V282,
IFERROR(Overheads!$O$49*$V282*AR282,0)
+IFERROR(Overheads!U$59*$V282*(AR282/Overheads!U$68),0))</f>
        <v>2.5495987604762546E-3</v>
      </c>
      <c r="AZ282" s="155">
        <f t="shared" ca="1" si="219"/>
        <v>1.1540253514510683E-2</v>
      </c>
      <c r="BA282" s="165"/>
      <c r="BB282" s="215">
        <f ca="1">IF($AE282=FALSE,AN282*Overheads!$S$25,
IFERROR(Overheads!$O$50*AN282,0)
+IFERROR(Overheads!Q$60*(AN282/Overheads!Q$66),0))</f>
        <v>3.7478004734341029E-4</v>
      </c>
      <c r="BC282" s="215">
        <f ca="1">IF($AE282=FALSE,AO282*Overheads!$S$25,
IFERROR(Overheads!$O$50*AO282,0)
+IFERROR(Overheads!R$60*(AO282/Overheads!R$66),0))</f>
        <v>3.0579860478035235E-4</v>
      </c>
      <c r="BD282" s="215">
        <f ca="1">IF($AE282=FALSE,AP282*Overheads!$S$25,
IFERROR(Overheads!$O$50*AP282,0)
+IFERROR(Overheads!S$60*(AP282/Overheads!S$66),0))</f>
        <v>1.6632040138959267E-4</v>
      </c>
      <c r="BE282" s="215">
        <f ca="1">IF($AE282=FALSE,AQ282*Overheads!$S$25,
IFERROR(Overheads!$O$50*AQ282,0)
+IFERROR(Overheads!T$60*(AQ282/Overheads!T$66),0))</f>
        <v>4.0412624880634324E-4</v>
      </c>
      <c r="BF282" s="215">
        <f ca="1">IF($AE282=FALSE,AR282*Overheads!$S$25,
IFERROR(Overheads!$O$50*AR282,0)
+IFERROR(Overheads!U$60*(AR282/Overheads!U$66),0))</f>
        <v>3.7317469078549021E-4</v>
      </c>
      <c r="BG282" s="155">
        <f t="shared" ca="1" si="220"/>
        <v>1.6241999931051888E-3</v>
      </c>
      <c r="BH282" s="165"/>
      <c r="BI282" s="215">
        <f t="shared" ca="1" si="221"/>
        <v>2.310356765850299E-2</v>
      </c>
      <c r="BJ282" s="215">
        <f t="shared" ca="1" si="187"/>
        <v>2.0592877358002613E-2</v>
      </c>
      <c r="BK282" s="215">
        <f t="shared" ca="1" si="188"/>
        <v>1.0406738856178273E-2</v>
      </c>
      <c r="BL282" s="215">
        <f t="shared" ca="1" si="189"/>
        <v>2.3197201549398968E-2</v>
      </c>
      <c r="BM282" s="215">
        <f t="shared" ca="1" si="190"/>
        <v>2.3765344037907164E-2</v>
      </c>
      <c r="BN282" s="155">
        <f t="shared" ca="1" si="222"/>
        <v>0.10106572945999001</v>
      </c>
      <c r="BO282" s="165"/>
      <c r="BP282" s="187" cm="1">
        <f t="array" ref="BP282">IFERROR(IF($X282=$X281,BP281,INDEX(Forecast_Capex_Input!AC$12:AC$286,$X282)),0)</f>
        <v>0.1</v>
      </c>
      <c r="BQ282" s="187" cm="1">
        <f t="array" ref="BQ282">IFERROR(IF($X282=$X281,BQ281,INDEX(Forecast_Capex_Input!AD$12:AD$286,$X282)),0)</f>
        <v>0.11</v>
      </c>
      <c r="BR282" s="187" cm="1">
        <f t="array" ref="BR282">IFERROR(IF($X282=$X281,BR281,INDEX(Forecast_Capex_Input!AE$12:AE$286,$X282)),0)</f>
        <v>0.14000000000000001</v>
      </c>
      <c r="BS282" s="187" cm="1">
        <f t="array" ref="BS282">IFERROR(IF($X282=$X281,BS281,INDEX(Forecast_Capex_Input!AF$12:AF$286,$X282)),0)</f>
        <v>0.32</v>
      </c>
      <c r="BT282" s="187" cm="1">
        <f t="array" ref="BT282">IFERROR(IF($X282=$X281,BT281,INDEX(Forecast_Capex_Input!AG$12:AG$286,$X282)),0)</f>
        <v>0.33</v>
      </c>
      <c r="BU282" s="165"/>
      <c r="BV282" s="215">
        <f t="shared" si="191"/>
        <v>8.7901275952374149E-3</v>
      </c>
      <c r="BW282" s="215">
        <f t="shared" si="192"/>
        <v>9.6691403547611559E-3</v>
      </c>
      <c r="BX282" s="215">
        <f t="shared" si="193"/>
        <v>1.2306178633332381E-2</v>
      </c>
      <c r="BY282" s="215">
        <f t="shared" si="194"/>
        <v>2.8128408304759725E-2</v>
      </c>
      <c r="BZ282" s="215">
        <f t="shared" si="195"/>
        <v>2.9007421064283466E-2</v>
      </c>
      <c r="CA282" s="155">
        <f t="shared" si="223"/>
        <v>8.7901275952374153E-2</v>
      </c>
      <c r="CB282" s="165"/>
      <c r="CC282" s="215">
        <f t="shared" ca="1" si="196"/>
        <v>8.7901275952374149E-3</v>
      </c>
      <c r="CD282" s="215">
        <f t="shared" ca="1" si="197"/>
        <v>9.6691403547611559E-3</v>
      </c>
      <c r="CE282" s="215">
        <f t="shared" ca="1" si="198"/>
        <v>1.2306178633332381E-2</v>
      </c>
      <c r="CF282" s="215">
        <f t="shared" ca="1" si="199"/>
        <v>2.8128408304759725E-2</v>
      </c>
      <c r="CG282" s="215">
        <f t="shared" ca="1" si="200"/>
        <v>2.9007421064283466E-2</v>
      </c>
      <c r="CH282" s="155">
        <f t="shared" ca="1" si="224"/>
        <v>8.7901275952374153E-2</v>
      </c>
      <c r="CI282" s="165"/>
      <c r="CJ282" s="215">
        <f t="shared" ca="1" si="201"/>
        <v>1.1540253514510683E-3</v>
      </c>
      <c r="CK282" s="215">
        <f t="shared" ca="1" si="202"/>
        <v>1.269427886596175E-3</v>
      </c>
      <c r="CL282" s="215">
        <f t="shared" ca="1" si="203"/>
        <v>1.6156354920314957E-3</v>
      </c>
      <c r="CM282" s="215">
        <f t="shared" ca="1" si="204"/>
        <v>3.6928811246434187E-3</v>
      </c>
      <c r="CN282" s="215">
        <f t="shared" ca="1" si="205"/>
        <v>3.8082836597885254E-3</v>
      </c>
      <c r="CO282" s="155">
        <f t="shared" ca="1" si="225"/>
        <v>1.1540253514510683E-2</v>
      </c>
      <c r="CP282" s="165"/>
      <c r="CQ282" s="223">
        <f t="shared" ca="1" si="206"/>
        <v>1.624199993105189E-4</v>
      </c>
      <c r="CR282" s="223">
        <f t="shared" ca="1" si="207"/>
        <v>1.7866199924157077E-4</v>
      </c>
      <c r="CS282" s="223">
        <f t="shared" ca="1" si="208"/>
        <v>2.2738799903472646E-4</v>
      </c>
      <c r="CT282" s="223">
        <f t="shared" ca="1" si="209"/>
        <v>5.1974399779366044E-4</v>
      </c>
      <c r="CU282" s="223">
        <f t="shared" ca="1" si="210"/>
        <v>5.3598599772471231E-4</v>
      </c>
      <c r="CV282" s="155">
        <f t="shared" ca="1" si="226"/>
        <v>1.624199993105189E-3</v>
      </c>
      <c r="CW282" s="165"/>
      <c r="CX282" s="215">
        <f t="shared" ca="1" si="227"/>
        <v>1.0106572945999001E-2</v>
      </c>
      <c r="CY282" s="215">
        <f t="shared" ca="1" si="211"/>
        <v>1.1117230240598902E-2</v>
      </c>
      <c r="CZ282" s="215">
        <f t="shared" ca="1" si="212"/>
        <v>1.4149202124398604E-2</v>
      </c>
      <c r="DA282" s="215">
        <f t="shared" ca="1" si="213"/>
        <v>3.2341033427196804E-2</v>
      </c>
      <c r="DB282" s="215">
        <f t="shared" ca="1" si="214"/>
        <v>3.3351690721796702E-2</v>
      </c>
      <c r="DC282" s="155">
        <f t="shared" ca="1" si="228"/>
        <v>0.10106572945999001</v>
      </c>
      <c r="DD282" s="165"/>
      <c r="DE282" s="188" t="b" cm="1">
        <f t="array" aca="1" ref="DE282" ca="1">OR($G282=Forecast_Capex_Input!$BF$8:$BF$10)</f>
        <v>0</v>
      </c>
      <c r="DF282" s="188" cm="1">
        <f t="array" aca="1" ref="DF282" ca="1">IFERROR(INDEX(Forecast_Capex_Input!BG$12:BG$286,$X282)
*(INDEX(Forecast_Capex_Input!$H$12:$H$286,$X282)=Repex),0)
*$DE282</f>
        <v>0</v>
      </c>
      <c r="DG282" s="188" cm="1">
        <f t="array" aca="1" ref="DG282" ca="1">IFERROR(INDEX(Forecast_Capex_Input!BH$12:BH$286,$X282)
*(INDEX(Forecast_Capex_Input!$H$12:$H$286,$X282)=Repex),0)
*$DE282</f>
        <v>0</v>
      </c>
      <c r="DH282" s="188" cm="1">
        <f t="array" aca="1" ref="DH282" ca="1">IFERROR(INDEX(Forecast_Capex_Input!BI$12:BI$286,$X282)
*(INDEX(Forecast_Capex_Input!$H$12:$H$286,$X282)=Repex),0)
*$DE282</f>
        <v>0</v>
      </c>
      <c r="DI282" s="188" cm="1">
        <f t="array" aca="1" ref="DI282" ca="1">IFERROR(INDEX(Forecast_Capex_Input!BJ$12:BJ$286,$X282)
*(INDEX(Forecast_Capex_Input!$H$12:$H$286,$X282)=Repex),0)
*$DE282</f>
        <v>0</v>
      </c>
      <c r="DJ282" s="188" cm="1">
        <f t="array" aca="1" ref="DJ282" ca="1">IFERROR(INDEX(Forecast_Capex_Input!BK$12:BK$286,$X282)
*(INDEX(Forecast_Capex_Input!$H$12:$H$286,$X282)=Repex),0)
*$DE282</f>
        <v>0</v>
      </c>
      <c r="DK282" s="188" cm="1">
        <f t="array" aca="1" ref="DK282" ca="1">IFERROR(INDEX(Forecast_Capex_Input!BL$12:BL$286,$X282)
*(INDEX(Forecast_Capex_Input!$H$12:$H$286,$X282)=Repex),0)
*$DE282</f>
        <v>0</v>
      </c>
      <c r="DL282" s="165"/>
      <c r="DM282" s="188" t="b" cm="1">
        <f t="array" aca="1" ref="DM282" ca="1">OR($G282=Forecast_Capex_Input!$BN$8:$BN$9)</f>
        <v>0</v>
      </c>
      <c r="DN282" s="188" cm="1">
        <f t="array" aca="1" ref="DN282" ca="1">IFERROR(INDEX(Forecast_Capex_Input!BO$12:BO$286,$X282)
*(INDEX(Forecast_Capex_Input!$H$12:$H$286,$X282)=Repex),0)
*$DM282</f>
        <v>0</v>
      </c>
      <c r="DO282" s="188" cm="1">
        <f t="array" aca="1" ref="DO282" ca="1">IFERROR(INDEX(Forecast_Capex_Input!BP$12:BP$286,$X282)
*(INDEX(Forecast_Capex_Input!$H$12:$H$286,$X282)=Repex),0)
*$DM282</f>
        <v>0</v>
      </c>
      <c r="DP282" s="188" cm="1">
        <f t="array" aca="1" ref="DP282" ca="1">IFERROR(INDEX(Forecast_Capex_Input!BQ$12:BQ$286,$X282)
*(INDEX(Forecast_Capex_Input!$H$12:$H$286,$X282)=Repex),0)
*$DM282</f>
        <v>0</v>
      </c>
      <c r="DQ282" s="188" cm="1">
        <f t="array" aca="1" ref="DQ282" ca="1">IFERROR(INDEX(Forecast_Capex_Input!BR$12:BR$286,$X282)
*(INDEX(Forecast_Capex_Input!$H$12:$H$286,$X282)=Repex),0)
*$DM282</f>
        <v>0</v>
      </c>
      <c r="DR282" s="188" cm="1">
        <f t="array" aca="1" ref="DR282" ca="1">IFERROR(INDEX(Forecast_Capex_Input!BS$12:BS$286,$X282)
*(INDEX(Forecast_Capex_Input!$H$12:$H$286,$X282)=Repex),0)
*$DM282</f>
        <v>0</v>
      </c>
      <c r="DS282" s="165"/>
      <c r="DT282" s="188" t="b" cm="1">
        <f t="array" aca="1" ref="DT282" ca="1">OR($G282=Forecast_Capex_Input!$BU$8:$BU$10)</f>
        <v>1</v>
      </c>
      <c r="DU282" s="188" cm="1">
        <f t="array" aca="1" ref="DU282" ca="1">IFERROR(INDEX(Forecast_Capex_Input!BV$12:BV$286,$X282)
*(INDEX(Forecast_Capex_Input!$H$12:$H$286,$X282)=Repex),0)
*$DT282</f>
        <v>0.53321364452423703</v>
      </c>
      <c r="DV282" s="188" cm="1">
        <f t="array" aca="1" ref="DV282" ca="1">IFERROR(INDEX(Forecast_Capex_Input!BW$12:BW$286,$X282)
*(INDEX(Forecast_Capex_Input!$H$12:$H$286,$X282)=Repex),0)
*$DT282</f>
        <v>0.35906642728904847</v>
      </c>
      <c r="DW282" s="188" cm="1">
        <f t="array" aca="1" ref="DW282" ca="1">IFERROR(INDEX(Forecast_Capex_Input!BX$12:BX$286,$X282)
*(INDEX(Forecast_Capex_Input!$H$12:$H$286,$X282)=Repex),0)
*$DT282</f>
        <v>4.3087971274685818E-2</v>
      </c>
      <c r="DX282" s="188" cm="1">
        <f t="array" aca="1" ref="DX282" ca="1">IFERROR(INDEX(Forecast_Capex_Input!BY$12:BY$286,$X282)
*(INDEX(Forecast_Capex_Input!$H$12:$H$286,$X282)=Repex),0)
*$DT282</f>
        <v>0</v>
      </c>
      <c r="DY282" s="188" cm="1">
        <f t="array" aca="1" ref="DY282" ca="1">IFERROR(INDEX(Forecast_Capex_Input!BZ$12:BZ$286,$X282)
*(INDEX(Forecast_Capex_Input!$H$12:$H$286,$X282)=Repex),0)
*$DT282</f>
        <v>0</v>
      </c>
      <c r="DZ282" s="188" cm="1">
        <f t="array" aca="1" ref="DZ282" ca="1">IFERROR(INDEX(Forecast_Capex_Input!CA$12:CA$286,$X282)
*(INDEX(Forecast_Capex_Input!$H$12:$H$286,$X282)=Repex),0)
*$DT282</f>
        <v>0</v>
      </c>
      <c r="EA282" s="188" cm="1">
        <f t="array" aca="1" ref="EA282" ca="1">IFERROR(INDEX(Forecast_Capex_Input!CB$12:CB$286,$X282)
*(INDEX(Forecast_Capex_Input!$H$12:$H$286,$X282)=Repex),0)
*$DT282</f>
        <v>6.4631956912028721E-2</v>
      </c>
      <c r="EB282" s="188" cm="1">
        <f t="array" aca="1" ref="EB282" ca="1">IFERROR(INDEX(Forecast_Capex_Input!CC$12:CC$286,$X282)
*(INDEX(Forecast_Capex_Input!$H$12:$H$286,$X282)=Repex),0)
*$DT282</f>
        <v>0</v>
      </c>
      <c r="EC282" s="165"/>
      <c r="ED282" s="226" t="str">
        <f t="shared" si="215"/>
        <v>N/A</v>
      </c>
      <c r="EE282" s="174" t="s">
        <v>15</v>
      </c>
    </row>
    <row r="283" spans="3:135" x14ac:dyDescent="0.2">
      <c r="C283" s="174">
        <f t="shared" si="216"/>
        <v>273</v>
      </c>
      <c r="D283" s="167" t="str" cm="1">
        <f t="array" ref="D283">IFERROR(INDEX(Forecast_Capex_Input!$D$12:$D$286,$X283),NA)</f>
        <v>COF Secondary Systems Renewal</v>
      </c>
      <c r="E283" s="172" t="b" cm="1">
        <f t="array" ref="E283">IF($X283=NA,NA,INDEX(Forecast_Capex_Input!$E$12:$E$286,$X283))</f>
        <v>0</v>
      </c>
      <c r="F283" s="167" t="str" cm="1">
        <f t="array" aca="1" ref="F283" ca="1">IFERROR(INDEX(General!$E$25:$E$26,$Y283),NA)</f>
        <v>Labour</v>
      </c>
      <c r="G283" s="167" t="str" cm="1">
        <f t="array" aca="1" ref="G283" ca="1">IFERROR(INDEX(Forecast_Capex_Input!$AI$11:$BB$11,$AA283),NA)</f>
        <v>Secondary Systems</v>
      </c>
      <c r="H283" s="189" cm="1">
        <f t="array" aca="1" ref="H283" ca="1">IFERROR(INDEX(Forecast_Capex_Input!$AI$12:$BB$286,$X283,$AA283),NA)</f>
        <v>0.96987951807228912</v>
      </c>
      <c r="I283" s="199" t="str" cm="1">
        <f t="array" ref="I283">IFERROR(INDEX(Forecast_Capex_Input!$F$12:$F$286,$X283),NA)</f>
        <v>Replacement Expenditure</v>
      </c>
      <c r="J283" s="199" t="str" cm="1">
        <f t="array" ref="J283">IFERROR(INDEX(Forecast_Capex_Input!G$12:G$286,$X283),NA)</f>
        <v>Digital Infrastructure</v>
      </c>
      <c r="K283" s="199" t="str" cm="1">
        <f t="array" ref="K283">IFERROR(INDEX(Forecast_Capex_Input!H$12:H$286,$X283),NA)</f>
        <v>Repex</v>
      </c>
      <c r="L283" s="199" t="str" cm="1">
        <f t="array" ref="L283">IFERROR(INDEX(Forecast_Capex_Input!I$12:I$286,$X283),NA)</f>
        <v>N/A</v>
      </c>
      <c r="M283" s="199" t="str" cm="1">
        <f t="array" ref="M283">IFERROR(INDEX(Forecast_Capex_Input!J$12:J$286,$X283),NA)</f>
        <v>N/A</v>
      </c>
      <c r="N283" s="199" t="str" cm="1">
        <f t="array" ref="N283">IFERROR(INDEX(Forecast_Capex_Input!K$12:K$286,$X283),NA)</f>
        <v>DI - Protection systems</v>
      </c>
      <c r="O283" s="199" t="str" cm="1">
        <f t="array" ref="O283">IFERROR(INDEX(Forecast_Capex_Input!L$12:L$286,$X283),NA)</f>
        <v>DI - Safe and Reliable Network</v>
      </c>
      <c r="P283" s="199" t="str" cm="1">
        <f t="array" ref="P283">IFERROR(INDEX(Forecast_Capex_Input!M$12:M$286,$X283),NA)</f>
        <v>N/A</v>
      </c>
      <c r="Q283" s="172" t="str" cm="1">
        <f t="array" ref="Q283">IFERROR(INDEX(Forecast_Capex_Input!N$12:N$286,$X283),NA)</f>
        <v>No</v>
      </c>
      <c r="R283" s="265" cm="1">
        <f t="array" ref="R283">IFERROR(INDEX(Forecast_Capex_Input!O$12:O$286,$X283),0)</f>
        <v>0</v>
      </c>
      <c r="S283" s="172" t="str" cm="1">
        <f t="array" ref="S283">IFERROR(INDEX(Forecast_Capex_Input!P$12:P$286,$X283),0)</f>
        <v>Safety security &amp; reliability</v>
      </c>
      <c r="T283" s="199" t="str" cm="1">
        <f t="array" aca="1" ref="T283" ca="1">IFERROR(INDEX(General!$K$84:$K$103,$AA283),NA)</f>
        <v>Secondary Systems (2018-23)</v>
      </c>
      <c r="U283" s="188" cm="1">
        <f t="array" aca="1" ref="U283" ca="1">IFERROR(
IF($F283=General!$E$25,INDEX(Forecast_Capex_Input!S$12:S$286,$X283),
INDEX(Forecast_Capex_Input!T$12:T$286,$X283)),0)</f>
        <v>0</v>
      </c>
      <c r="V283" s="222" t="b">
        <f>IFERROR(INDEX(Overheads!$T$19:$T$26,MATCH($I283,Overheads!$E$19:$E$26,0)),FALSE)</f>
        <v>1</v>
      </c>
      <c r="W283" s="165"/>
      <c r="X283" s="174">
        <f>IFERROR(
IF(MATCH($C283,Forecast_Capex_Input!$CI$12:$CI$286,1)+1&gt;MAX(Forecast_Capex_Input!$C$12:$C$286),NA,
MATCH($C283,Forecast_Capex_Input!$CI$12:$CI$286,1)+1),1)</f>
        <v>105</v>
      </c>
      <c r="Y283" s="174" cm="1">
        <f t="array" aca="1" ref="Y283" ca="1">IFERROR(
IF(X282&lt;&gt;X283,1,
IF(COUNTIF(OFFSET(Y282,0,0,-INDEX(Forecast_Capex_Input!$CG$12:$CG$286,$X283)),Y282)=INDEX(Forecast_Capex_Input!$CG$12:$CG$286,$X283),Y282+1,Y282)),NA)</f>
        <v>1</v>
      </c>
      <c r="Z283" s="174" cm="1">
        <f t="array" ref="Z283">IFERROR($C283-IF($X283=1,1,INDEX(Forecast_Capex_Input!$CI$12:$CI$286,$X283-1))+1,NA)</f>
        <v>1</v>
      </c>
      <c r="AA283" s="174" cm="1">
        <f t="array" aca="1" ref="AA283" ca="1">IFERROR(IF(Y283=1,
INDEX(Forecast_Capex_Input!$AI$10:$BB$10,SMALL(IF(INDEX(Forecast_Capex_Input!$AI$12:$BB$286,$X283,0)&gt;0,COLUMN(Forecast_Capex_Input!$AI$10:$BB$10)-COLUMN(Forecast_Capex_Input!$AI$12)+1),ROWS(OFFSET(AA282,0,0,-$Z283)))),
OFFSET(AA282,-INDEX(Forecast_Capex_Input!$CG$12:$CG$286,$X283)+1,0)),NA)</f>
        <v>4</v>
      </c>
      <c r="AB283" s="174">
        <f t="shared" ca="1" si="185"/>
        <v>1</v>
      </c>
      <c r="AC283" s="222" t="b">
        <f t="shared" si="217"/>
        <v>0</v>
      </c>
      <c r="AD283" s="220" t="b">
        <v>0</v>
      </c>
      <c r="AE283" s="222" t="b">
        <f t="shared" si="186"/>
        <v>1</v>
      </c>
      <c r="AF283" s="165"/>
      <c r="AG283" s="215">
        <v>0</v>
      </c>
      <c r="AH283" s="215">
        <v>0</v>
      </c>
      <c r="AI283" s="215">
        <v>0</v>
      </c>
      <c r="AJ283" s="215">
        <v>0</v>
      </c>
      <c r="AK283" s="215">
        <v>0</v>
      </c>
      <c r="AL283" s="155">
        <v>0</v>
      </c>
      <c r="AM283" s="165"/>
      <c r="AN283" s="215" cm="1">
        <f t="array" aca="1" ref="AN283" ca="1">IFERROR(INDEX(General!O$33:O$34,$AB283)
*AG283,0)</f>
        <v>0</v>
      </c>
      <c r="AO283" s="215" cm="1">
        <f t="array" aca="1" ref="AO283" ca="1">IFERROR(INDEX(General!P$33:P$34,$AB283)
*AH283,0)</f>
        <v>0</v>
      </c>
      <c r="AP283" s="215" cm="1">
        <f t="array" aca="1" ref="AP283" ca="1">IFERROR(INDEX(General!Q$33:Q$34,$AB283)
*AI283,0)</f>
        <v>0</v>
      </c>
      <c r="AQ283" s="215" cm="1">
        <f t="array" aca="1" ref="AQ283" ca="1">IFERROR(INDEX(General!R$33:R$34,$AB283)
*AJ283,0)</f>
        <v>0</v>
      </c>
      <c r="AR283" s="215" cm="1">
        <f t="array" aca="1" ref="AR283" ca="1">IFERROR(INDEX(General!S$33:S$34,$AB283)
*AK283,0)</f>
        <v>0</v>
      </c>
      <c r="AS283" s="155">
        <f t="shared" ca="1" si="218"/>
        <v>0</v>
      </c>
      <c r="AT283" s="165"/>
      <c r="AU283" s="215">
        <f ca="1">IF($AE283=FALSE,AN283*Overheads!$R$24*$V283,
IFERROR(Overheads!$O$49*$V283*AN283,0)
+IFERROR(Overheads!Q$59*$V283*(AN283/Overheads!Q$68),0))</f>
        <v>0</v>
      </c>
      <c r="AV283" s="215">
        <f ca="1">IF($AE283=FALSE,AO283*Overheads!$R$24*$V283,
IFERROR(Overheads!$O$49*$V283*AO283,0)
+IFERROR(Overheads!R$59*$V283*(AO283/Overheads!R$68),0))</f>
        <v>0</v>
      </c>
      <c r="AW283" s="215">
        <f ca="1">IF($AE283=FALSE,AP283*Overheads!$R$24*$V283,
IFERROR(Overheads!$O$49*$V283*AP283,0)
+IFERROR(Overheads!S$59*$V283*(AP283/Overheads!S$68),0))</f>
        <v>0</v>
      </c>
      <c r="AX283" s="215">
        <f ca="1">IF($AE283=FALSE,AQ283*Overheads!$R$24*$V283,
IFERROR(Overheads!$O$49*$V283*AQ283,0)
+IFERROR(Overheads!T$59*$V283*(AQ283/Overheads!T$68),0))</f>
        <v>0</v>
      </c>
      <c r="AY283" s="215">
        <f ca="1">IF($AE283=FALSE,AR283*Overheads!$R$24*$V283,
IFERROR(Overheads!$O$49*$V283*AR283,0)
+IFERROR(Overheads!U$59*$V283*(AR283/Overheads!U$68),0))</f>
        <v>0</v>
      </c>
      <c r="AZ283" s="155">
        <f t="shared" ca="1" si="219"/>
        <v>0</v>
      </c>
      <c r="BA283" s="165"/>
      <c r="BB283" s="215">
        <f ca="1">IF($AE283=FALSE,AN283*Overheads!$S$25,
IFERROR(Overheads!$O$50*AN283,0)
+IFERROR(Overheads!Q$60*(AN283/Overheads!Q$66),0))</f>
        <v>0</v>
      </c>
      <c r="BC283" s="215">
        <f ca="1">IF($AE283=FALSE,AO283*Overheads!$S$25,
IFERROR(Overheads!$O$50*AO283,0)
+IFERROR(Overheads!R$60*(AO283/Overheads!R$66),0))</f>
        <v>0</v>
      </c>
      <c r="BD283" s="215">
        <f ca="1">IF($AE283=FALSE,AP283*Overheads!$S$25,
IFERROR(Overheads!$O$50*AP283,0)
+IFERROR(Overheads!S$60*(AP283/Overheads!S$66),0))</f>
        <v>0</v>
      </c>
      <c r="BE283" s="215">
        <f ca="1">IF($AE283=FALSE,AQ283*Overheads!$S$25,
IFERROR(Overheads!$O$50*AQ283,0)
+IFERROR(Overheads!T$60*(AQ283/Overheads!T$66),0))</f>
        <v>0</v>
      </c>
      <c r="BF283" s="215">
        <f ca="1">IF($AE283=FALSE,AR283*Overheads!$S$25,
IFERROR(Overheads!$O$50*AR283,0)
+IFERROR(Overheads!U$60*(AR283/Overheads!U$66),0))</f>
        <v>0</v>
      </c>
      <c r="BG283" s="155">
        <f t="shared" ca="1" si="220"/>
        <v>0</v>
      </c>
      <c r="BH283" s="165"/>
      <c r="BI283" s="215">
        <f t="shared" ca="1" si="221"/>
        <v>0</v>
      </c>
      <c r="BJ283" s="215">
        <f t="shared" ca="1" si="187"/>
        <v>0</v>
      </c>
      <c r="BK283" s="215">
        <f t="shared" ca="1" si="188"/>
        <v>0</v>
      </c>
      <c r="BL283" s="215">
        <f t="shared" ca="1" si="189"/>
        <v>0</v>
      </c>
      <c r="BM283" s="215">
        <f t="shared" ca="1" si="190"/>
        <v>0</v>
      </c>
      <c r="BN283" s="155">
        <f t="shared" ca="1" si="222"/>
        <v>0</v>
      </c>
      <c r="BO283" s="165"/>
      <c r="BP283" s="187" cm="1">
        <f t="array" ref="BP283">IFERROR(IF($X283=$X282,BP282,INDEX(Forecast_Capex_Input!AC$12:AC$286,$X283)),0)</f>
        <v>0</v>
      </c>
      <c r="BQ283" s="187" cm="1">
        <f t="array" ref="BQ283">IFERROR(IF($X283=$X282,BQ282,INDEX(Forecast_Capex_Input!AD$12:AD$286,$X283)),0)</f>
        <v>0</v>
      </c>
      <c r="BR283" s="187" cm="1">
        <f t="array" ref="BR283">IFERROR(IF($X283=$X282,BR282,INDEX(Forecast_Capex_Input!AE$12:AE$286,$X283)),0)</f>
        <v>0</v>
      </c>
      <c r="BS283" s="187" cm="1">
        <f t="array" ref="BS283">IFERROR(IF($X283=$X282,BS282,INDEX(Forecast_Capex_Input!AF$12:AF$286,$X283)),0)</f>
        <v>0</v>
      </c>
      <c r="BT283" s="187" cm="1">
        <f t="array" ref="BT283">IFERROR(IF($X283=$X282,BT282,INDEX(Forecast_Capex_Input!AG$12:AG$286,$X283)),0)</f>
        <v>0</v>
      </c>
      <c r="BU283" s="165"/>
      <c r="BV283" s="215">
        <f t="shared" si="191"/>
        <v>0</v>
      </c>
      <c r="BW283" s="215">
        <f t="shared" si="192"/>
        <v>0</v>
      </c>
      <c r="BX283" s="215">
        <f t="shared" si="193"/>
        <v>0</v>
      </c>
      <c r="BY283" s="215">
        <f t="shared" si="194"/>
        <v>0</v>
      </c>
      <c r="BZ283" s="215">
        <f t="shared" si="195"/>
        <v>0</v>
      </c>
      <c r="CA283" s="155">
        <f t="shared" si="223"/>
        <v>0</v>
      </c>
      <c r="CB283" s="165"/>
      <c r="CC283" s="215">
        <f t="shared" ca="1" si="196"/>
        <v>0</v>
      </c>
      <c r="CD283" s="215">
        <f t="shared" ca="1" si="197"/>
        <v>0</v>
      </c>
      <c r="CE283" s="215">
        <f t="shared" ca="1" si="198"/>
        <v>0</v>
      </c>
      <c r="CF283" s="215">
        <f t="shared" ca="1" si="199"/>
        <v>0</v>
      </c>
      <c r="CG283" s="215">
        <f t="shared" ca="1" si="200"/>
        <v>0</v>
      </c>
      <c r="CH283" s="155">
        <f t="shared" ca="1" si="224"/>
        <v>0</v>
      </c>
      <c r="CI283" s="165"/>
      <c r="CJ283" s="215">
        <f t="shared" ca="1" si="201"/>
        <v>0</v>
      </c>
      <c r="CK283" s="215">
        <f t="shared" ca="1" si="202"/>
        <v>0</v>
      </c>
      <c r="CL283" s="215">
        <f t="shared" ca="1" si="203"/>
        <v>0</v>
      </c>
      <c r="CM283" s="215">
        <f t="shared" ca="1" si="204"/>
        <v>0</v>
      </c>
      <c r="CN283" s="215">
        <f t="shared" ca="1" si="205"/>
        <v>0</v>
      </c>
      <c r="CO283" s="155">
        <f t="shared" ca="1" si="225"/>
        <v>0</v>
      </c>
      <c r="CP283" s="165"/>
      <c r="CQ283" s="223">
        <f t="shared" ca="1" si="206"/>
        <v>0</v>
      </c>
      <c r="CR283" s="223">
        <f t="shared" ca="1" si="207"/>
        <v>0</v>
      </c>
      <c r="CS283" s="223">
        <f t="shared" ca="1" si="208"/>
        <v>0</v>
      </c>
      <c r="CT283" s="223">
        <f t="shared" ca="1" si="209"/>
        <v>0</v>
      </c>
      <c r="CU283" s="223">
        <f t="shared" ca="1" si="210"/>
        <v>0</v>
      </c>
      <c r="CV283" s="155">
        <f t="shared" ca="1" si="226"/>
        <v>0</v>
      </c>
      <c r="CW283" s="165"/>
      <c r="CX283" s="215">
        <f t="shared" ca="1" si="227"/>
        <v>0</v>
      </c>
      <c r="CY283" s="215">
        <f t="shared" ca="1" si="211"/>
        <v>0</v>
      </c>
      <c r="CZ283" s="215">
        <f t="shared" ca="1" si="212"/>
        <v>0</v>
      </c>
      <c r="DA283" s="215">
        <f t="shared" ca="1" si="213"/>
        <v>0</v>
      </c>
      <c r="DB283" s="215">
        <f t="shared" ca="1" si="214"/>
        <v>0</v>
      </c>
      <c r="DC283" s="155">
        <f t="shared" ca="1" si="228"/>
        <v>0</v>
      </c>
      <c r="DD283" s="165"/>
      <c r="DE283" s="188" t="b" cm="1">
        <f t="array" aca="1" ref="DE283" ca="1">OR($G283=Forecast_Capex_Input!$BF$8:$BF$10)</f>
        <v>0</v>
      </c>
      <c r="DF283" s="188" cm="1">
        <f t="array" aca="1" ref="DF283" ca="1">IFERROR(INDEX(Forecast_Capex_Input!BG$12:BG$286,$X283)
*(INDEX(Forecast_Capex_Input!$H$12:$H$286,$X283)=Repex),0)
*$DE283</f>
        <v>0</v>
      </c>
      <c r="DG283" s="188" cm="1">
        <f t="array" aca="1" ref="DG283" ca="1">IFERROR(INDEX(Forecast_Capex_Input!BH$12:BH$286,$X283)
*(INDEX(Forecast_Capex_Input!$H$12:$H$286,$X283)=Repex),0)
*$DE283</f>
        <v>0</v>
      </c>
      <c r="DH283" s="188" cm="1">
        <f t="array" aca="1" ref="DH283" ca="1">IFERROR(INDEX(Forecast_Capex_Input!BI$12:BI$286,$X283)
*(INDEX(Forecast_Capex_Input!$H$12:$H$286,$X283)=Repex),0)
*$DE283</f>
        <v>0</v>
      </c>
      <c r="DI283" s="188" cm="1">
        <f t="array" aca="1" ref="DI283" ca="1">IFERROR(INDEX(Forecast_Capex_Input!BJ$12:BJ$286,$X283)
*(INDEX(Forecast_Capex_Input!$H$12:$H$286,$X283)=Repex),0)
*$DE283</f>
        <v>0</v>
      </c>
      <c r="DJ283" s="188" cm="1">
        <f t="array" aca="1" ref="DJ283" ca="1">IFERROR(INDEX(Forecast_Capex_Input!BK$12:BK$286,$X283)
*(INDEX(Forecast_Capex_Input!$H$12:$H$286,$X283)=Repex),0)
*$DE283</f>
        <v>0</v>
      </c>
      <c r="DK283" s="188" cm="1">
        <f t="array" aca="1" ref="DK283" ca="1">IFERROR(INDEX(Forecast_Capex_Input!BL$12:BL$286,$X283)
*(INDEX(Forecast_Capex_Input!$H$12:$H$286,$X283)=Repex),0)
*$DE283</f>
        <v>0</v>
      </c>
      <c r="DL283" s="165"/>
      <c r="DM283" s="188" t="b" cm="1">
        <f t="array" aca="1" ref="DM283" ca="1">OR($G283=Forecast_Capex_Input!$BN$8:$BN$9)</f>
        <v>0</v>
      </c>
      <c r="DN283" s="188" cm="1">
        <f t="array" aca="1" ref="DN283" ca="1">IFERROR(INDEX(Forecast_Capex_Input!BO$12:BO$286,$X283)
*(INDEX(Forecast_Capex_Input!$H$12:$H$286,$X283)=Repex),0)
*$DM283</f>
        <v>0</v>
      </c>
      <c r="DO283" s="188" cm="1">
        <f t="array" aca="1" ref="DO283" ca="1">IFERROR(INDEX(Forecast_Capex_Input!BP$12:BP$286,$X283)
*(INDEX(Forecast_Capex_Input!$H$12:$H$286,$X283)=Repex),0)
*$DM283</f>
        <v>0</v>
      </c>
      <c r="DP283" s="188" cm="1">
        <f t="array" aca="1" ref="DP283" ca="1">IFERROR(INDEX(Forecast_Capex_Input!BQ$12:BQ$286,$X283)
*(INDEX(Forecast_Capex_Input!$H$12:$H$286,$X283)=Repex),0)
*$DM283</f>
        <v>0</v>
      </c>
      <c r="DQ283" s="188" cm="1">
        <f t="array" aca="1" ref="DQ283" ca="1">IFERROR(INDEX(Forecast_Capex_Input!BR$12:BR$286,$X283)
*(INDEX(Forecast_Capex_Input!$H$12:$H$286,$X283)=Repex),0)
*$DM283</f>
        <v>0</v>
      </c>
      <c r="DR283" s="188" cm="1">
        <f t="array" aca="1" ref="DR283" ca="1">IFERROR(INDEX(Forecast_Capex_Input!BS$12:BS$286,$X283)
*(INDEX(Forecast_Capex_Input!$H$12:$H$286,$X283)=Repex),0)
*$DM283</f>
        <v>0</v>
      </c>
      <c r="DS283" s="165"/>
      <c r="DT283" s="188" t="b" cm="1">
        <f t="array" aca="1" ref="DT283" ca="1">OR($G283=Forecast_Capex_Input!$BU$8:$BU$10)</f>
        <v>1</v>
      </c>
      <c r="DU283" s="188" cm="1">
        <f t="array" aca="1" ref="DU283" ca="1">IFERROR(INDEX(Forecast_Capex_Input!BV$12:BV$286,$X283)
*(INDEX(Forecast_Capex_Input!$H$12:$H$286,$X283)=Repex),0)
*$DT283</f>
        <v>0.51907630522088355</v>
      </c>
      <c r="DV283" s="188" cm="1">
        <f t="array" aca="1" ref="DV283" ca="1">IFERROR(INDEX(Forecast_Capex_Input!BW$12:BW$286,$X283)
*(INDEX(Forecast_Capex_Input!$H$12:$H$286,$X283)=Repex),0)
*$DT283</f>
        <v>0.42670682730923692</v>
      </c>
      <c r="DW283" s="188" cm="1">
        <f t="array" aca="1" ref="DW283" ca="1">IFERROR(INDEX(Forecast_Capex_Input!BX$12:BX$286,$X283)
*(INDEX(Forecast_Capex_Input!$H$12:$H$286,$X283)=Repex),0)
*$DT283</f>
        <v>2.4096385542168676E-2</v>
      </c>
      <c r="DX283" s="188" cm="1">
        <f t="array" aca="1" ref="DX283" ca="1">IFERROR(INDEX(Forecast_Capex_Input!BY$12:BY$286,$X283)
*(INDEX(Forecast_Capex_Input!$H$12:$H$286,$X283)=Repex),0)
*$DT283</f>
        <v>0</v>
      </c>
      <c r="DY283" s="188" cm="1">
        <f t="array" aca="1" ref="DY283" ca="1">IFERROR(INDEX(Forecast_Capex_Input!BZ$12:BZ$286,$X283)
*(INDEX(Forecast_Capex_Input!$H$12:$H$286,$X283)=Repex),0)
*$DT283</f>
        <v>0</v>
      </c>
      <c r="DZ283" s="188" cm="1">
        <f t="array" aca="1" ref="DZ283" ca="1">IFERROR(INDEX(Forecast_Capex_Input!CA$12:CA$286,$X283)
*(INDEX(Forecast_Capex_Input!$H$12:$H$286,$X283)=Repex),0)
*$DT283</f>
        <v>0</v>
      </c>
      <c r="EA283" s="188" cm="1">
        <f t="array" aca="1" ref="EA283" ca="1">IFERROR(INDEX(Forecast_Capex_Input!CB$12:CB$286,$X283)
*(INDEX(Forecast_Capex_Input!$H$12:$H$286,$X283)=Repex),0)
*$DT283</f>
        <v>3.0120481927710843E-2</v>
      </c>
      <c r="EB283" s="188" cm="1">
        <f t="array" aca="1" ref="EB283" ca="1">IFERROR(INDEX(Forecast_Capex_Input!CC$12:CC$286,$X283)
*(INDEX(Forecast_Capex_Input!$H$12:$H$286,$X283)=Repex),0)
*$DT283</f>
        <v>0</v>
      </c>
      <c r="EC283" s="165"/>
      <c r="ED283" s="226" t="str">
        <f t="shared" si="215"/>
        <v>N/A</v>
      </c>
      <c r="EE283" s="174" t="s">
        <v>15</v>
      </c>
    </row>
    <row r="284" spans="3:135" x14ac:dyDescent="0.2">
      <c r="C284" s="174">
        <f t="shared" si="216"/>
        <v>274</v>
      </c>
      <c r="D284" s="167" t="str" cm="1">
        <f t="array" ref="D284">IFERROR(INDEX(Forecast_Capex_Input!$D$12:$D$286,$X284),NA)</f>
        <v>COF Secondary Systems Renewal</v>
      </c>
      <c r="E284" s="172" t="b" cm="1">
        <f t="array" ref="E284">IF($X284=NA,NA,INDEX(Forecast_Capex_Input!$E$12:$E$286,$X284))</f>
        <v>0</v>
      </c>
      <c r="F284" s="167" t="str" cm="1">
        <f t="array" aca="1" ref="F284" ca="1">IFERROR(INDEX(General!$E$25:$E$26,$Y284),NA)</f>
        <v>Labour</v>
      </c>
      <c r="G284" s="167" t="str" cm="1">
        <f t="array" aca="1" ref="G284" ca="1">IFERROR(INDEX(Forecast_Capex_Input!$AI$11:$BB$11,$AA284),NA)</f>
        <v>Business IT</v>
      </c>
      <c r="H284" s="189" cm="1">
        <f t="array" aca="1" ref="H284" ca="1">IFERROR(INDEX(Forecast_Capex_Input!$AI$12:$BB$286,$X284,$AA284),NA)</f>
        <v>3.0120481927710843E-2</v>
      </c>
      <c r="I284" s="199" t="str" cm="1">
        <f t="array" ref="I284">IFERROR(INDEX(Forecast_Capex_Input!$F$12:$F$286,$X284),NA)</f>
        <v>Replacement Expenditure</v>
      </c>
      <c r="J284" s="199" t="str" cm="1">
        <f t="array" ref="J284">IFERROR(INDEX(Forecast_Capex_Input!G$12:G$286,$X284),NA)</f>
        <v>Digital Infrastructure</v>
      </c>
      <c r="K284" s="199" t="str" cm="1">
        <f t="array" ref="K284">IFERROR(INDEX(Forecast_Capex_Input!H$12:H$286,$X284),NA)</f>
        <v>Repex</v>
      </c>
      <c r="L284" s="199" t="str" cm="1">
        <f t="array" ref="L284">IFERROR(INDEX(Forecast_Capex_Input!I$12:I$286,$X284),NA)</f>
        <v>N/A</v>
      </c>
      <c r="M284" s="199" t="str" cm="1">
        <f t="array" ref="M284">IFERROR(INDEX(Forecast_Capex_Input!J$12:J$286,$X284),NA)</f>
        <v>N/A</v>
      </c>
      <c r="N284" s="199" t="str" cm="1">
        <f t="array" ref="N284">IFERROR(INDEX(Forecast_Capex_Input!K$12:K$286,$X284),NA)</f>
        <v>DI - Protection systems</v>
      </c>
      <c r="O284" s="199" t="str" cm="1">
        <f t="array" ref="O284">IFERROR(INDEX(Forecast_Capex_Input!L$12:L$286,$X284),NA)</f>
        <v>DI - Safe and Reliable Network</v>
      </c>
      <c r="P284" s="199" t="str" cm="1">
        <f t="array" ref="P284">IFERROR(INDEX(Forecast_Capex_Input!M$12:M$286,$X284),NA)</f>
        <v>N/A</v>
      </c>
      <c r="Q284" s="172" t="str" cm="1">
        <f t="array" ref="Q284">IFERROR(INDEX(Forecast_Capex_Input!N$12:N$286,$X284),NA)</f>
        <v>No</v>
      </c>
      <c r="R284" s="265" cm="1">
        <f t="array" ref="R284">IFERROR(INDEX(Forecast_Capex_Input!O$12:O$286,$X284),0)</f>
        <v>0</v>
      </c>
      <c r="S284" s="172" t="str" cm="1">
        <f t="array" ref="S284">IFERROR(INDEX(Forecast_Capex_Input!P$12:P$286,$X284),0)</f>
        <v>Safety security &amp; reliability</v>
      </c>
      <c r="T284" s="199" t="str" cm="1">
        <f t="array" aca="1" ref="T284" ca="1">IFERROR(INDEX(General!$K$84:$K$103,$AA284),NA)</f>
        <v>Business IT (2018 onwards)</v>
      </c>
      <c r="U284" s="188" cm="1">
        <f t="array" aca="1" ref="U284" ca="1">IFERROR(
IF($F284=General!$E$25,INDEX(Forecast_Capex_Input!S$12:S$286,$X284),
INDEX(Forecast_Capex_Input!T$12:T$286,$X284)),0)</f>
        <v>0</v>
      </c>
      <c r="V284" s="222" t="b">
        <f>IFERROR(INDEX(Overheads!$T$19:$T$26,MATCH($I284,Overheads!$E$19:$E$26,0)),FALSE)</f>
        <v>1</v>
      </c>
      <c r="W284" s="165"/>
      <c r="X284" s="174">
        <f>IFERROR(
IF(MATCH($C284,Forecast_Capex_Input!$CI$12:$CI$286,1)+1&gt;MAX(Forecast_Capex_Input!$C$12:$C$286),NA,
MATCH($C284,Forecast_Capex_Input!$CI$12:$CI$286,1)+1),1)</f>
        <v>105</v>
      </c>
      <c r="Y284" s="174" cm="1">
        <f t="array" aca="1" ref="Y284" ca="1">IFERROR(
IF(X283&lt;&gt;X284,1,
IF(COUNTIF(OFFSET(Y283,0,0,-INDEX(Forecast_Capex_Input!$CG$12:$CG$286,$X284)),Y283)=INDEX(Forecast_Capex_Input!$CG$12:$CG$286,$X284),Y283+1,Y283)),NA)</f>
        <v>1</v>
      </c>
      <c r="Z284" s="174" cm="1">
        <f t="array" ref="Z284">IFERROR($C284-IF($X284=1,1,INDEX(Forecast_Capex_Input!$CI$12:$CI$286,$X284-1))+1,NA)</f>
        <v>2</v>
      </c>
      <c r="AA284" s="174" cm="1">
        <f t="array" aca="1" ref="AA284" ca="1">IFERROR(IF(Y284=1,
INDEX(Forecast_Capex_Input!$AI$10:$BB$10,SMALL(IF(INDEX(Forecast_Capex_Input!$AI$12:$BB$286,$X284,0)&gt;0,COLUMN(Forecast_Capex_Input!$AI$10:$BB$10)-COLUMN(Forecast_Capex_Input!$AI$12)+1),ROWS(OFFSET(AA283,0,0,-$Z284)))),
OFFSET(AA283,-INDEX(Forecast_Capex_Input!$CG$12:$CG$286,$X284)+1,0)),NA)</f>
        <v>6</v>
      </c>
      <c r="AB284" s="174">
        <f t="shared" ca="1" si="185"/>
        <v>1</v>
      </c>
      <c r="AC284" s="222" t="b">
        <f t="shared" si="217"/>
        <v>0</v>
      </c>
      <c r="AD284" s="220" t="b">
        <v>0</v>
      </c>
      <c r="AE284" s="222" t="b">
        <f t="shared" si="186"/>
        <v>1</v>
      </c>
      <c r="AF284" s="165"/>
      <c r="AG284" s="215">
        <v>0</v>
      </c>
      <c r="AH284" s="215">
        <v>0</v>
      </c>
      <c r="AI284" s="215">
        <v>0</v>
      </c>
      <c r="AJ284" s="215">
        <v>0</v>
      </c>
      <c r="AK284" s="215">
        <v>0</v>
      </c>
      <c r="AL284" s="155">
        <v>0</v>
      </c>
      <c r="AM284" s="165"/>
      <c r="AN284" s="215" cm="1">
        <f t="array" aca="1" ref="AN284" ca="1">IFERROR(INDEX(General!O$33:O$34,$AB284)
*AG284,0)</f>
        <v>0</v>
      </c>
      <c r="AO284" s="215" cm="1">
        <f t="array" aca="1" ref="AO284" ca="1">IFERROR(INDEX(General!P$33:P$34,$AB284)
*AH284,0)</f>
        <v>0</v>
      </c>
      <c r="AP284" s="215" cm="1">
        <f t="array" aca="1" ref="AP284" ca="1">IFERROR(INDEX(General!Q$33:Q$34,$AB284)
*AI284,0)</f>
        <v>0</v>
      </c>
      <c r="AQ284" s="215" cm="1">
        <f t="array" aca="1" ref="AQ284" ca="1">IFERROR(INDEX(General!R$33:R$34,$AB284)
*AJ284,0)</f>
        <v>0</v>
      </c>
      <c r="AR284" s="215" cm="1">
        <f t="array" aca="1" ref="AR284" ca="1">IFERROR(INDEX(General!S$33:S$34,$AB284)
*AK284,0)</f>
        <v>0</v>
      </c>
      <c r="AS284" s="155">
        <f t="shared" ca="1" si="218"/>
        <v>0</v>
      </c>
      <c r="AT284" s="165"/>
      <c r="AU284" s="215">
        <f ca="1">IF($AE284=FALSE,AN284*Overheads!$R$24*$V284,
IFERROR(Overheads!$O$49*$V284*AN284,0)
+IFERROR(Overheads!Q$59*$V284*(AN284/Overheads!Q$68),0))</f>
        <v>0</v>
      </c>
      <c r="AV284" s="215">
        <f ca="1">IF($AE284=FALSE,AO284*Overheads!$R$24*$V284,
IFERROR(Overheads!$O$49*$V284*AO284,0)
+IFERROR(Overheads!R$59*$V284*(AO284/Overheads!R$68),0))</f>
        <v>0</v>
      </c>
      <c r="AW284" s="215">
        <f ca="1">IF($AE284=FALSE,AP284*Overheads!$R$24*$V284,
IFERROR(Overheads!$O$49*$V284*AP284,0)
+IFERROR(Overheads!S$59*$V284*(AP284/Overheads!S$68),0))</f>
        <v>0</v>
      </c>
      <c r="AX284" s="215">
        <f ca="1">IF($AE284=FALSE,AQ284*Overheads!$R$24*$V284,
IFERROR(Overheads!$O$49*$V284*AQ284,0)
+IFERROR(Overheads!T$59*$V284*(AQ284/Overheads!T$68),0))</f>
        <v>0</v>
      </c>
      <c r="AY284" s="215">
        <f ca="1">IF($AE284=FALSE,AR284*Overheads!$R$24*$V284,
IFERROR(Overheads!$O$49*$V284*AR284,0)
+IFERROR(Overheads!U$59*$V284*(AR284/Overheads!U$68),0))</f>
        <v>0</v>
      </c>
      <c r="AZ284" s="155">
        <f t="shared" ca="1" si="219"/>
        <v>0</v>
      </c>
      <c r="BA284" s="165"/>
      <c r="BB284" s="215">
        <f ca="1">IF($AE284=FALSE,AN284*Overheads!$S$25,
IFERROR(Overheads!$O$50*AN284,0)
+IFERROR(Overheads!Q$60*(AN284/Overheads!Q$66),0))</f>
        <v>0</v>
      </c>
      <c r="BC284" s="215">
        <f ca="1">IF($AE284=FALSE,AO284*Overheads!$S$25,
IFERROR(Overheads!$O$50*AO284,0)
+IFERROR(Overheads!R$60*(AO284/Overheads!R$66),0))</f>
        <v>0</v>
      </c>
      <c r="BD284" s="215">
        <f ca="1">IF($AE284=FALSE,AP284*Overheads!$S$25,
IFERROR(Overheads!$O$50*AP284,0)
+IFERROR(Overheads!S$60*(AP284/Overheads!S$66),0))</f>
        <v>0</v>
      </c>
      <c r="BE284" s="215">
        <f ca="1">IF($AE284=FALSE,AQ284*Overheads!$S$25,
IFERROR(Overheads!$O$50*AQ284,0)
+IFERROR(Overheads!T$60*(AQ284/Overheads!T$66),0))</f>
        <v>0</v>
      </c>
      <c r="BF284" s="215">
        <f ca="1">IF($AE284=FALSE,AR284*Overheads!$S$25,
IFERROR(Overheads!$O$50*AR284,0)
+IFERROR(Overheads!U$60*(AR284/Overheads!U$66),0))</f>
        <v>0</v>
      </c>
      <c r="BG284" s="155">
        <f t="shared" ca="1" si="220"/>
        <v>0</v>
      </c>
      <c r="BH284" s="165"/>
      <c r="BI284" s="215">
        <f t="shared" ca="1" si="221"/>
        <v>0</v>
      </c>
      <c r="BJ284" s="215">
        <f t="shared" ca="1" si="187"/>
        <v>0</v>
      </c>
      <c r="BK284" s="215">
        <f t="shared" ca="1" si="188"/>
        <v>0</v>
      </c>
      <c r="BL284" s="215">
        <f t="shared" ca="1" si="189"/>
        <v>0</v>
      </c>
      <c r="BM284" s="215">
        <f t="shared" ca="1" si="190"/>
        <v>0</v>
      </c>
      <c r="BN284" s="155">
        <f t="shared" ca="1" si="222"/>
        <v>0</v>
      </c>
      <c r="BO284" s="165"/>
      <c r="BP284" s="187" cm="1">
        <f t="array" ref="BP284">IFERROR(IF($X284=$X283,BP283,INDEX(Forecast_Capex_Input!AC$12:AC$286,$X284)),0)</f>
        <v>0</v>
      </c>
      <c r="BQ284" s="187" cm="1">
        <f t="array" ref="BQ284">IFERROR(IF($X284=$X283,BQ283,INDEX(Forecast_Capex_Input!AD$12:AD$286,$X284)),0)</f>
        <v>0</v>
      </c>
      <c r="BR284" s="187" cm="1">
        <f t="array" ref="BR284">IFERROR(IF($X284=$X283,BR283,INDEX(Forecast_Capex_Input!AE$12:AE$286,$X284)),0)</f>
        <v>0</v>
      </c>
      <c r="BS284" s="187" cm="1">
        <f t="array" ref="BS284">IFERROR(IF($X284=$X283,BS283,INDEX(Forecast_Capex_Input!AF$12:AF$286,$X284)),0)</f>
        <v>0</v>
      </c>
      <c r="BT284" s="187" cm="1">
        <f t="array" ref="BT284">IFERROR(IF($X284=$X283,BT283,INDEX(Forecast_Capex_Input!AG$12:AG$286,$X284)),0)</f>
        <v>0</v>
      </c>
      <c r="BU284" s="165"/>
      <c r="BV284" s="215">
        <f t="shared" si="191"/>
        <v>0</v>
      </c>
      <c r="BW284" s="215">
        <f t="shared" si="192"/>
        <v>0</v>
      </c>
      <c r="BX284" s="215">
        <f t="shared" si="193"/>
        <v>0</v>
      </c>
      <c r="BY284" s="215">
        <f t="shared" si="194"/>
        <v>0</v>
      </c>
      <c r="BZ284" s="215">
        <f t="shared" si="195"/>
        <v>0</v>
      </c>
      <c r="CA284" s="155">
        <f t="shared" si="223"/>
        <v>0</v>
      </c>
      <c r="CB284" s="165"/>
      <c r="CC284" s="215">
        <f t="shared" ca="1" si="196"/>
        <v>0</v>
      </c>
      <c r="CD284" s="215">
        <f t="shared" ca="1" si="197"/>
        <v>0</v>
      </c>
      <c r="CE284" s="215">
        <f t="shared" ca="1" si="198"/>
        <v>0</v>
      </c>
      <c r="CF284" s="215">
        <f t="shared" ca="1" si="199"/>
        <v>0</v>
      </c>
      <c r="CG284" s="215">
        <f t="shared" ca="1" si="200"/>
        <v>0</v>
      </c>
      <c r="CH284" s="155">
        <f t="shared" ca="1" si="224"/>
        <v>0</v>
      </c>
      <c r="CI284" s="165"/>
      <c r="CJ284" s="215">
        <f t="shared" ca="1" si="201"/>
        <v>0</v>
      </c>
      <c r="CK284" s="215">
        <f t="shared" ca="1" si="202"/>
        <v>0</v>
      </c>
      <c r="CL284" s="215">
        <f t="shared" ca="1" si="203"/>
        <v>0</v>
      </c>
      <c r="CM284" s="215">
        <f t="shared" ca="1" si="204"/>
        <v>0</v>
      </c>
      <c r="CN284" s="215">
        <f t="shared" ca="1" si="205"/>
        <v>0</v>
      </c>
      <c r="CO284" s="155">
        <f t="shared" ca="1" si="225"/>
        <v>0</v>
      </c>
      <c r="CP284" s="165"/>
      <c r="CQ284" s="223">
        <f t="shared" ca="1" si="206"/>
        <v>0</v>
      </c>
      <c r="CR284" s="223">
        <f t="shared" ca="1" si="207"/>
        <v>0</v>
      </c>
      <c r="CS284" s="223">
        <f t="shared" ca="1" si="208"/>
        <v>0</v>
      </c>
      <c r="CT284" s="223">
        <f t="shared" ca="1" si="209"/>
        <v>0</v>
      </c>
      <c r="CU284" s="223">
        <f t="shared" ca="1" si="210"/>
        <v>0</v>
      </c>
      <c r="CV284" s="155">
        <f t="shared" ca="1" si="226"/>
        <v>0</v>
      </c>
      <c r="CW284" s="165"/>
      <c r="CX284" s="215">
        <f t="shared" ca="1" si="227"/>
        <v>0</v>
      </c>
      <c r="CY284" s="215">
        <f t="shared" ca="1" si="211"/>
        <v>0</v>
      </c>
      <c r="CZ284" s="215">
        <f t="shared" ca="1" si="212"/>
        <v>0</v>
      </c>
      <c r="DA284" s="215">
        <f t="shared" ca="1" si="213"/>
        <v>0</v>
      </c>
      <c r="DB284" s="215">
        <f t="shared" ca="1" si="214"/>
        <v>0</v>
      </c>
      <c r="DC284" s="155">
        <f t="shared" ca="1" si="228"/>
        <v>0</v>
      </c>
      <c r="DD284" s="165"/>
      <c r="DE284" s="188" t="b" cm="1">
        <f t="array" aca="1" ref="DE284" ca="1">OR($G284=Forecast_Capex_Input!$BF$8:$BF$10)</f>
        <v>0</v>
      </c>
      <c r="DF284" s="188" cm="1">
        <f t="array" aca="1" ref="DF284" ca="1">IFERROR(INDEX(Forecast_Capex_Input!BG$12:BG$286,$X284)
*(INDEX(Forecast_Capex_Input!$H$12:$H$286,$X284)=Repex),0)
*$DE284</f>
        <v>0</v>
      </c>
      <c r="DG284" s="188" cm="1">
        <f t="array" aca="1" ref="DG284" ca="1">IFERROR(INDEX(Forecast_Capex_Input!BH$12:BH$286,$X284)
*(INDEX(Forecast_Capex_Input!$H$12:$H$286,$X284)=Repex),0)
*$DE284</f>
        <v>0</v>
      </c>
      <c r="DH284" s="188" cm="1">
        <f t="array" aca="1" ref="DH284" ca="1">IFERROR(INDEX(Forecast_Capex_Input!BI$12:BI$286,$X284)
*(INDEX(Forecast_Capex_Input!$H$12:$H$286,$X284)=Repex),0)
*$DE284</f>
        <v>0</v>
      </c>
      <c r="DI284" s="188" cm="1">
        <f t="array" aca="1" ref="DI284" ca="1">IFERROR(INDEX(Forecast_Capex_Input!BJ$12:BJ$286,$X284)
*(INDEX(Forecast_Capex_Input!$H$12:$H$286,$X284)=Repex),0)
*$DE284</f>
        <v>0</v>
      </c>
      <c r="DJ284" s="188" cm="1">
        <f t="array" aca="1" ref="DJ284" ca="1">IFERROR(INDEX(Forecast_Capex_Input!BK$12:BK$286,$X284)
*(INDEX(Forecast_Capex_Input!$H$12:$H$286,$X284)=Repex),0)
*$DE284</f>
        <v>0</v>
      </c>
      <c r="DK284" s="188" cm="1">
        <f t="array" aca="1" ref="DK284" ca="1">IFERROR(INDEX(Forecast_Capex_Input!BL$12:BL$286,$X284)
*(INDEX(Forecast_Capex_Input!$H$12:$H$286,$X284)=Repex),0)
*$DE284</f>
        <v>0</v>
      </c>
      <c r="DL284" s="165"/>
      <c r="DM284" s="188" t="b" cm="1">
        <f t="array" aca="1" ref="DM284" ca="1">OR($G284=Forecast_Capex_Input!$BN$8:$BN$9)</f>
        <v>0</v>
      </c>
      <c r="DN284" s="188" cm="1">
        <f t="array" aca="1" ref="DN284" ca="1">IFERROR(INDEX(Forecast_Capex_Input!BO$12:BO$286,$X284)
*(INDEX(Forecast_Capex_Input!$H$12:$H$286,$X284)=Repex),0)
*$DM284</f>
        <v>0</v>
      </c>
      <c r="DO284" s="188" cm="1">
        <f t="array" aca="1" ref="DO284" ca="1">IFERROR(INDEX(Forecast_Capex_Input!BP$12:BP$286,$X284)
*(INDEX(Forecast_Capex_Input!$H$12:$H$286,$X284)=Repex),0)
*$DM284</f>
        <v>0</v>
      </c>
      <c r="DP284" s="188" cm="1">
        <f t="array" aca="1" ref="DP284" ca="1">IFERROR(INDEX(Forecast_Capex_Input!BQ$12:BQ$286,$X284)
*(INDEX(Forecast_Capex_Input!$H$12:$H$286,$X284)=Repex),0)
*$DM284</f>
        <v>0</v>
      </c>
      <c r="DQ284" s="188" cm="1">
        <f t="array" aca="1" ref="DQ284" ca="1">IFERROR(INDEX(Forecast_Capex_Input!BR$12:BR$286,$X284)
*(INDEX(Forecast_Capex_Input!$H$12:$H$286,$X284)=Repex),0)
*$DM284</f>
        <v>0</v>
      </c>
      <c r="DR284" s="188" cm="1">
        <f t="array" aca="1" ref="DR284" ca="1">IFERROR(INDEX(Forecast_Capex_Input!BS$12:BS$286,$X284)
*(INDEX(Forecast_Capex_Input!$H$12:$H$286,$X284)=Repex),0)
*$DM284</f>
        <v>0</v>
      </c>
      <c r="DS284" s="165"/>
      <c r="DT284" s="188" t="b" cm="1">
        <f t="array" aca="1" ref="DT284" ca="1">OR($G284=Forecast_Capex_Input!$BU$8:$BU$10)</f>
        <v>1</v>
      </c>
      <c r="DU284" s="188" cm="1">
        <f t="array" aca="1" ref="DU284" ca="1">IFERROR(INDEX(Forecast_Capex_Input!BV$12:BV$286,$X284)
*(INDEX(Forecast_Capex_Input!$H$12:$H$286,$X284)=Repex),0)
*$DT284</f>
        <v>0.51907630522088355</v>
      </c>
      <c r="DV284" s="188" cm="1">
        <f t="array" aca="1" ref="DV284" ca="1">IFERROR(INDEX(Forecast_Capex_Input!BW$12:BW$286,$X284)
*(INDEX(Forecast_Capex_Input!$H$12:$H$286,$X284)=Repex),0)
*$DT284</f>
        <v>0.42670682730923692</v>
      </c>
      <c r="DW284" s="188" cm="1">
        <f t="array" aca="1" ref="DW284" ca="1">IFERROR(INDEX(Forecast_Capex_Input!BX$12:BX$286,$X284)
*(INDEX(Forecast_Capex_Input!$H$12:$H$286,$X284)=Repex),0)
*$DT284</f>
        <v>2.4096385542168676E-2</v>
      </c>
      <c r="DX284" s="188" cm="1">
        <f t="array" aca="1" ref="DX284" ca="1">IFERROR(INDEX(Forecast_Capex_Input!BY$12:BY$286,$X284)
*(INDEX(Forecast_Capex_Input!$H$12:$H$286,$X284)=Repex),0)
*$DT284</f>
        <v>0</v>
      </c>
      <c r="DY284" s="188" cm="1">
        <f t="array" aca="1" ref="DY284" ca="1">IFERROR(INDEX(Forecast_Capex_Input!BZ$12:BZ$286,$X284)
*(INDEX(Forecast_Capex_Input!$H$12:$H$286,$X284)=Repex),0)
*$DT284</f>
        <v>0</v>
      </c>
      <c r="DZ284" s="188" cm="1">
        <f t="array" aca="1" ref="DZ284" ca="1">IFERROR(INDEX(Forecast_Capex_Input!CA$12:CA$286,$X284)
*(INDEX(Forecast_Capex_Input!$H$12:$H$286,$X284)=Repex),0)
*$DT284</f>
        <v>0</v>
      </c>
      <c r="EA284" s="188" cm="1">
        <f t="array" aca="1" ref="EA284" ca="1">IFERROR(INDEX(Forecast_Capex_Input!CB$12:CB$286,$X284)
*(INDEX(Forecast_Capex_Input!$H$12:$H$286,$X284)=Repex),0)
*$DT284</f>
        <v>3.0120481927710843E-2</v>
      </c>
      <c r="EB284" s="188" cm="1">
        <f t="array" aca="1" ref="EB284" ca="1">IFERROR(INDEX(Forecast_Capex_Input!CC$12:CC$286,$X284)
*(INDEX(Forecast_Capex_Input!$H$12:$H$286,$X284)=Repex),0)
*$DT284</f>
        <v>0</v>
      </c>
      <c r="EC284" s="165"/>
      <c r="ED284" s="226" t="str">
        <f t="shared" si="215"/>
        <v>N/A</v>
      </c>
      <c r="EE284" s="174" t="s">
        <v>15</v>
      </c>
    </row>
    <row r="285" spans="3:135" x14ac:dyDescent="0.2">
      <c r="C285" s="174">
        <f t="shared" si="216"/>
        <v>275</v>
      </c>
      <c r="D285" s="167" t="str" cm="1">
        <f t="array" ref="D285">IFERROR(INDEX(Forecast_Capex_Input!$D$12:$D$286,$X285),NA)</f>
        <v>COF Secondary Systems Renewal</v>
      </c>
      <c r="E285" s="172" t="b" cm="1">
        <f t="array" ref="E285">IF($X285=NA,NA,INDEX(Forecast_Capex_Input!$E$12:$E$286,$X285))</f>
        <v>0</v>
      </c>
      <c r="F285" s="167" t="str" cm="1">
        <f t="array" aca="1" ref="F285" ca="1">IFERROR(INDEX(General!$E$25:$E$26,$Y285),NA)</f>
        <v>Non-Labour</v>
      </c>
      <c r="G285" s="167" t="str" cm="1">
        <f t="array" aca="1" ref="G285" ca="1">IFERROR(INDEX(Forecast_Capex_Input!$AI$11:$BB$11,$AA285),NA)</f>
        <v>Secondary Systems</v>
      </c>
      <c r="H285" s="189" cm="1">
        <f t="array" aca="1" ref="H285" ca="1">IFERROR(INDEX(Forecast_Capex_Input!$AI$12:$BB$286,$X285,$AA285),NA)</f>
        <v>0.96987951807228912</v>
      </c>
      <c r="I285" s="199" t="str" cm="1">
        <f t="array" ref="I285">IFERROR(INDEX(Forecast_Capex_Input!$F$12:$F$286,$X285),NA)</f>
        <v>Replacement Expenditure</v>
      </c>
      <c r="J285" s="199" t="str" cm="1">
        <f t="array" ref="J285">IFERROR(INDEX(Forecast_Capex_Input!G$12:G$286,$X285),NA)</f>
        <v>Digital Infrastructure</v>
      </c>
      <c r="K285" s="199" t="str" cm="1">
        <f t="array" ref="K285">IFERROR(INDEX(Forecast_Capex_Input!H$12:H$286,$X285),NA)</f>
        <v>Repex</v>
      </c>
      <c r="L285" s="199" t="str" cm="1">
        <f t="array" ref="L285">IFERROR(INDEX(Forecast_Capex_Input!I$12:I$286,$X285),NA)</f>
        <v>N/A</v>
      </c>
      <c r="M285" s="199" t="str" cm="1">
        <f t="array" ref="M285">IFERROR(INDEX(Forecast_Capex_Input!J$12:J$286,$X285),NA)</f>
        <v>N/A</v>
      </c>
      <c r="N285" s="199" t="str" cm="1">
        <f t="array" ref="N285">IFERROR(INDEX(Forecast_Capex_Input!K$12:K$286,$X285),NA)</f>
        <v>DI - Protection systems</v>
      </c>
      <c r="O285" s="199" t="str" cm="1">
        <f t="array" ref="O285">IFERROR(INDEX(Forecast_Capex_Input!L$12:L$286,$X285),NA)</f>
        <v>DI - Safe and Reliable Network</v>
      </c>
      <c r="P285" s="199" t="str" cm="1">
        <f t="array" ref="P285">IFERROR(INDEX(Forecast_Capex_Input!M$12:M$286,$X285),NA)</f>
        <v>N/A</v>
      </c>
      <c r="Q285" s="172" t="str" cm="1">
        <f t="array" ref="Q285">IFERROR(INDEX(Forecast_Capex_Input!N$12:N$286,$X285),NA)</f>
        <v>No</v>
      </c>
      <c r="R285" s="265" cm="1">
        <f t="array" ref="R285">IFERROR(INDEX(Forecast_Capex_Input!O$12:O$286,$X285),0)</f>
        <v>0</v>
      </c>
      <c r="S285" s="172" t="str" cm="1">
        <f t="array" ref="S285">IFERROR(INDEX(Forecast_Capex_Input!P$12:P$286,$X285),0)</f>
        <v>Safety security &amp; reliability</v>
      </c>
      <c r="T285" s="199" t="str" cm="1">
        <f t="array" aca="1" ref="T285" ca="1">IFERROR(INDEX(General!$K$84:$K$103,$AA285),NA)</f>
        <v>Secondary Systems (2018-23)</v>
      </c>
      <c r="U285" s="188" cm="1">
        <f t="array" aca="1" ref="U285" ca="1">IFERROR(
IF($F285=General!$E$25,INDEX(Forecast_Capex_Input!S$12:S$286,$X285),
INDEX(Forecast_Capex_Input!T$12:T$286,$X285)),0)</f>
        <v>1</v>
      </c>
      <c r="V285" s="222" t="b">
        <f>IFERROR(INDEX(Overheads!$T$19:$T$26,MATCH($I285,Overheads!$E$19:$E$26,0)),FALSE)</f>
        <v>1</v>
      </c>
      <c r="W285" s="165"/>
      <c r="X285" s="174">
        <f>IFERROR(
IF(MATCH($C285,Forecast_Capex_Input!$CI$12:$CI$286,1)+1&gt;MAX(Forecast_Capex_Input!$C$12:$C$286),NA,
MATCH($C285,Forecast_Capex_Input!$CI$12:$CI$286,1)+1),1)</f>
        <v>105</v>
      </c>
      <c r="Y285" s="174" cm="1">
        <f t="array" aca="1" ref="Y285" ca="1">IFERROR(
IF(X284&lt;&gt;X285,1,
IF(COUNTIF(OFFSET(Y284,0,0,-INDEX(Forecast_Capex_Input!$CG$12:$CG$286,$X285)),Y284)=INDEX(Forecast_Capex_Input!$CG$12:$CG$286,$X285),Y284+1,Y284)),NA)</f>
        <v>2</v>
      </c>
      <c r="Z285" s="174" cm="1">
        <f t="array" ref="Z285">IFERROR($C285-IF($X285=1,1,INDEX(Forecast_Capex_Input!$CI$12:$CI$286,$X285-1))+1,NA)</f>
        <v>3</v>
      </c>
      <c r="AA285" s="174" cm="1">
        <f t="array" aca="1" ref="AA285" ca="1">IFERROR(IF(Y285=1,
INDEX(Forecast_Capex_Input!$AI$10:$BB$10,SMALL(IF(INDEX(Forecast_Capex_Input!$AI$12:$BB$286,$X285,0)&gt;0,COLUMN(Forecast_Capex_Input!$AI$10:$BB$10)-COLUMN(Forecast_Capex_Input!$AI$12)+1),ROWS(OFFSET(AA284,0,0,-$Z285)))),
OFFSET(AA284,-INDEX(Forecast_Capex_Input!$CG$12:$CG$286,$X285)+1,0)),NA)</f>
        <v>4</v>
      </c>
      <c r="AB285" s="174">
        <f t="shared" ca="1" si="185"/>
        <v>2</v>
      </c>
      <c r="AC285" s="222" t="b">
        <f t="shared" si="217"/>
        <v>0</v>
      </c>
      <c r="AD285" s="220" t="b">
        <v>0</v>
      </c>
      <c r="AE285" s="222" t="b">
        <f t="shared" si="186"/>
        <v>1</v>
      </c>
      <c r="AF285" s="165"/>
      <c r="AG285" s="215">
        <v>0</v>
      </c>
      <c r="AH285" s="215">
        <v>0</v>
      </c>
      <c r="AI285" s="215">
        <v>0</v>
      </c>
      <c r="AJ285" s="215">
        <v>0</v>
      </c>
      <c r="AK285" s="215">
        <v>0</v>
      </c>
      <c r="AL285" s="155">
        <v>0</v>
      </c>
      <c r="AM285" s="165"/>
      <c r="AN285" s="215" cm="1">
        <f t="array" aca="1" ref="AN285" ca="1">IFERROR(INDEX(General!O$33:O$34,$AB285)
*AG285,0)</f>
        <v>0</v>
      </c>
      <c r="AO285" s="215" cm="1">
        <f t="array" aca="1" ref="AO285" ca="1">IFERROR(INDEX(General!P$33:P$34,$AB285)
*AH285,0)</f>
        <v>0</v>
      </c>
      <c r="AP285" s="215" cm="1">
        <f t="array" aca="1" ref="AP285" ca="1">IFERROR(INDEX(General!Q$33:Q$34,$AB285)
*AI285,0)</f>
        <v>0</v>
      </c>
      <c r="AQ285" s="215" cm="1">
        <f t="array" aca="1" ref="AQ285" ca="1">IFERROR(INDEX(General!R$33:R$34,$AB285)
*AJ285,0)</f>
        <v>0</v>
      </c>
      <c r="AR285" s="215" cm="1">
        <f t="array" aca="1" ref="AR285" ca="1">IFERROR(INDEX(General!S$33:S$34,$AB285)
*AK285,0)</f>
        <v>0</v>
      </c>
      <c r="AS285" s="155">
        <f t="shared" ca="1" si="218"/>
        <v>0</v>
      </c>
      <c r="AT285" s="165"/>
      <c r="AU285" s="215">
        <f ca="1">IF($AE285=FALSE,AN285*Overheads!$R$24*$V285,
IFERROR(Overheads!$O$49*$V285*AN285,0)
+IFERROR(Overheads!Q$59*$V285*(AN285/Overheads!Q$68),0))</f>
        <v>0</v>
      </c>
      <c r="AV285" s="215">
        <f ca="1">IF($AE285=FALSE,AO285*Overheads!$R$24*$V285,
IFERROR(Overheads!$O$49*$V285*AO285,0)
+IFERROR(Overheads!R$59*$V285*(AO285/Overheads!R$68),0))</f>
        <v>0</v>
      </c>
      <c r="AW285" s="215">
        <f ca="1">IF($AE285=FALSE,AP285*Overheads!$R$24*$V285,
IFERROR(Overheads!$O$49*$V285*AP285,0)
+IFERROR(Overheads!S$59*$V285*(AP285/Overheads!S$68),0))</f>
        <v>0</v>
      </c>
      <c r="AX285" s="215">
        <f ca="1">IF($AE285=FALSE,AQ285*Overheads!$R$24*$V285,
IFERROR(Overheads!$O$49*$V285*AQ285,0)
+IFERROR(Overheads!T$59*$V285*(AQ285/Overheads!T$68),0))</f>
        <v>0</v>
      </c>
      <c r="AY285" s="215">
        <f ca="1">IF($AE285=FALSE,AR285*Overheads!$R$24*$V285,
IFERROR(Overheads!$O$49*$V285*AR285,0)
+IFERROR(Overheads!U$59*$V285*(AR285/Overheads!U$68),0))</f>
        <v>0</v>
      </c>
      <c r="AZ285" s="155">
        <f t="shared" ca="1" si="219"/>
        <v>0</v>
      </c>
      <c r="BA285" s="165"/>
      <c r="BB285" s="215">
        <f ca="1">IF($AE285=FALSE,AN285*Overheads!$S$25,
IFERROR(Overheads!$O$50*AN285,0)
+IFERROR(Overheads!Q$60*(AN285/Overheads!Q$66),0))</f>
        <v>0</v>
      </c>
      <c r="BC285" s="215">
        <f ca="1">IF($AE285=FALSE,AO285*Overheads!$S$25,
IFERROR(Overheads!$O$50*AO285,0)
+IFERROR(Overheads!R$60*(AO285/Overheads!R$66),0))</f>
        <v>0</v>
      </c>
      <c r="BD285" s="215">
        <f ca="1">IF($AE285=FALSE,AP285*Overheads!$S$25,
IFERROR(Overheads!$O$50*AP285,0)
+IFERROR(Overheads!S$60*(AP285/Overheads!S$66),0))</f>
        <v>0</v>
      </c>
      <c r="BE285" s="215">
        <f ca="1">IF($AE285=FALSE,AQ285*Overheads!$S$25,
IFERROR(Overheads!$O$50*AQ285,0)
+IFERROR(Overheads!T$60*(AQ285/Overheads!T$66),0))</f>
        <v>0</v>
      </c>
      <c r="BF285" s="215">
        <f ca="1">IF($AE285=FALSE,AR285*Overheads!$S$25,
IFERROR(Overheads!$O$50*AR285,0)
+IFERROR(Overheads!U$60*(AR285/Overheads!U$66),0))</f>
        <v>0</v>
      </c>
      <c r="BG285" s="155">
        <f t="shared" ca="1" si="220"/>
        <v>0</v>
      </c>
      <c r="BH285" s="165"/>
      <c r="BI285" s="215">
        <f t="shared" ca="1" si="221"/>
        <v>0</v>
      </c>
      <c r="BJ285" s="215">
        <f t="shared" ca="1" si="187"/>
        <v>0</v>
      </c>
      <c r="BK285" s="215">
        <f t="shared" ca="1" si="188"/>
        <v>0</v>
      </c>
      <c r="BL285" s="215">
        <f t="shared" ca="1" si="189"/>
        <v>0</v>
      </c>
      <c r="BM285" s="215">
        <f t="shared" ca="1" si="190"/>
        <v>0</v>
      </c>
      <c r="BN285" s="155">
        <f t="shared" ca="1" si="222"/>
        <v>0</v>
      </c>
      <c r="BO285" s="165"/>
      <c r="BP285" s="187" cm="1">
        <f t="array" ref="BP285">IFERROR(IF($X285=$X284,BP284,INDEX(Forecast_Capex_Input!AC$12:AC$286,$X285)),0)</f>
        <v>0</v>
      </c>
      <c r="BQ285" s="187" cm="1">
        <f t="array" ref="BQ285">IFERROR(IF($X285=$X284,BQ284,INDEX(Forecast_Capex_Input!AD$12:AD$286,$X285)),0)</f>
        <v>0</v>
      </c>
      <c r="BR285" s="187" cm="1">
        <f t="array" ref="BR285">IFERROR(IF($X285=$X284,BR284,INDEX(Forecast_Capex_Input!AE$12:AE$286,$X285)),0)</f>
        <v>0</v>
      </c>
      <c r="BS285" s="187" cm="1">
        <f t="array" ref="BS285">IFERROR(IF($X285=$X284,BS284,INDEX(Forecast_Capex_Input!AF$12:AF$286,$X285)),0)</f>
        <v>0</v>
      </c>
      <c r="BT285" s="187" cm="1">
        <f t="array" ref="BT285">IFERROR(IF($X285=$X284,BT284,INDEX(Forecast_Capex_Input!AG$12:AG$286,$X285)),0)</f>
        <v>0</v>
      </c>
      <c r="BU285" s="165"/>
      <c r="BV285" s="215">
        <f t="shared" si="191"/>
        <v>0</v>
      </c>
      <c r="BW285" s="215">
        <f t="shared" si="192"/>
        <v>0</v>
      </c>
      <c r="BX285" s="215">
        <f t="shared" si="193"/>
        <v>0</v>
      </c>
      <c r="BY285" s="215">
        <f t="shared" si="194"/>
        <v>0</v>
      </c>
      <c r="BZ285" s="215">
        <f t="shared" si="195"/>
        <v>0</v>
      </c>
      <c r="CA285" s="155">
        <f t="shared" si="223"/>
        <v>0</v>
      </c>
      <c r="CB285" s="165"/>
      <c r="CC285" s="215">
        <f t="shared" ca="1" si="196"/>
        <v>0</v>
      </c>
      <c r="CD285" s="215">
        <f t="shared" ca="1" si="197"/>
        <v>0</v>
      </c>
      <c r="CE285" s="215">
        <f t="shared" ca="1" si="198"/>
        <v>0</v>
      </c>
      <c r="CF285" s="215">
        <f t="shared" ca="1" si="199"/>
        <v>0</v>
      </c>
      <c r="CG285" s="215">
        <f t="shared" ca="1" si="200"/>
        <v>0</v>
      </c>
      <c r="CH285" s="155">
        <f t="shared" ca="1" si="224"/>
        <v>0</v>
      </c>
      <c r="CI285" s="165"/>
      <c r="CJ285" s="215">
        <f t="shared" ca="1" si="201"/>
        <v>0</v>
      </c>
      <c r="CK285" s="215">
        <f t="shared" ca="1" si="202"/>
        <v>0</v>
      </c>
      <c r="CL285" s="215">
        <f t="shared" ca="1" si="203"/>
        <v>0</v>
      </c>
      <c r="CM285" s="215">
        <f t="shared" ca="1" si="204"/>
        <v>0</v>
      </c>
      <c r="CN285" s="215">
        <f t="shared" ca="1" si="205"/>
        <v>0</v>
      </c>
      <c r="CO285" s="155">
        <f t="shared" ca="1" si="225"/>
        <v>0</v>
      </c>
      <c r="CP285" s="165"/>
      <c r="CQ285" s="223">
        <f t="shared" ca="1" si="206"/>
        <v>0</v>
      </c>
      <c r="CR285" s="223">
        <f t="shared" ca="1" si="207"/>
        <v>0</v>
      </c>
      <c r="CS285" s="223">
        <f t="shared" ca="1" si="208"/>
        <v>0</v>
      </c>
      <c r="CT285" s="223">
        <f t="shared" ca="1" si="209"/>
        <v>0</v>
      </c>
      <c r="CU285" s="223">
        <f t="shared" ca="1" si="210"/>
        <v>0</v>
      </c>
      <c r="CV285" s="155">
        <f t="shared" ca="1" si="226"/>
        <v>0</v>
      </c>
      <c r="CW285" s="165"/>
      <c r="CX285" s="215">
        <f t="shared" ca="1" si="227"/>
        <v>0</v>
      </c>
      <c r="CY285" s="215">
        <f t="shared" ca="1" si="211"/>
        <v>0</v>
      </c>
      <c r="CZ285" s="215">
        <f t="shared" ca="1" si="212"/>
        <v>0</v>
      </c>
      <c r="DA285" s="215">
        <f t="shared" ca="1" si="213"/>
        <v>0</v>
      </c>
      <c r="DB285" s="215">
        <f t="shared" ca="1" si="214"/>
        <v>0</v>
      </c>
      <c r="DC285" s="155">
        <f t="shared" ca="1" si="228"/>
        <v>0</v>
      </c>
      <c r="DD285" s="165"/>
      <c r="DE285" s="188" t="b" cm="1">
        <f t="array" aca="1" ref="DE285" ca="1">OR($G285=Forecast_Capex_Input!$BF$8:$BF$10)</f>
        <v>0</v>
      </c>
      <c r="DF285" s="188" cm="1">
        <f t="array" aca="1" ref="DF285" ca="1">IFERROR(INDEX(Forecast_Capex_Input!BG$12:BG$286,$X285)
*(INDEX(Forecast_Capex_Input!$H$12:$H$286,$X285)=Repex),0)
*$DE285</f>
        <v>0</v>
      </c>
      <c r="DG285" s="188" cm="1">
        <f t="array" aca="1" ref="DG285" ca="1">IFERROR(INDEX(Forecast_Capex_Input!BH$12:BH$286,$X285)
*(INDEX(Forecast_Capex_Input!$H$12:$H$286,$X285)=Repex),0)
*$DE285</f>
        <v>0</v>
      </c>
      <c r="DH285" s="188" cm="1">
        <f t="array" aca="1" ref="DH285" ca="1">IFERROR(INDEX(Forecast_Capex_Input!BI$12:BI$286,$X285)
*(INDEX(Forecast_Capex_Input!$H$12:$H$286,$X285)=Repex),0)
*$DE285</f>
        <v>0</v>
      </c>
      <c r="DI285" s="188" cm="1">
        <f t="array" aca="1" ref="DI285" ca="1">IFERROR(INDEX(Forecast_Capex_Input!BJ$12:BJ$286,$X285)
*(INDEX(Forecast_Capex_Input!$H$12:$H$286,$X285)=Repex),0)
*$DE285</f>
        <v>0</v>
      </c>
      <c r="DJ285" s="188" cm="1">
        <f t="array" aca="1" ref="DJ285" ca="1">IFERROR(INDEX(Forecast_Capex_Input!BK$12:BK$286,$X285)
*(INDEX(Forecast_Capex_Input!$H$12:$H$286,$X285)=Repex),0)
*$DE285</f>
        <v>0</v>
      </c>
      <c r="DK285" s="188" cm="1">
        <f t="array" aca="1" ref="DK285" ca="1">IFERROR(INDEX(Forecast_Capex_Input!BL$12:BL$286,$X285)
*(INDEX(Forecast_Capex_Input!$H$12:$H$286,$X285)=Repex),0)
*$DE285</f>
        <v>0</v>
      </c>
      <c r="DL285" s="165"/>
      <c r="DM285" s="188" t="b" cm="1">
        <f t="array" aca="1" ref="DM285" ca="1">OR($G285=Forecast_Capex_Input!$BN$8:$BN$9)</f>
        <v>0</v>
      </c>
      <c r="DN285" s="188" cm="1">
        <f t="array" aca="1" ref="DN285" ca="1">IFERROR(INDEX(Forecast_Capex_Input!BO$12:BO$286,$X285)
*(INDEX(Forecast_Capex_Input!$H$12:$H$286,$X285)=Repex),0)
*$DM285</f>
        <v>0</v>
      </c>
      <c r="DO285" s="188" cm="1">
        <f t="array" aca="1" ref="DO285" ca="1">IFERROR(INDEX(Forecast_Capex_Input!BP$12:BP$286,$X285)
*(INDEX(Forecast_Capex_Input!$H$12:$H$286,$X285)=Repex),0)
*$DM285</f>
        <v>0</v>
      </c>
      <c r="DP285" s="188" cm="1">
        <f t="array" aca="1" ref="DP285" ca="1">IFERROR(INDEX(Forecast_Capex_Input!BQ$12:BQ$286,$X285)
*(INDEX(Forecast_Capex_Input!$H$12:$H$286,$X285)=Repex),0)
*$DM285</f>
        <v>0</v>
      </c>
      <c r="DQ285" s="188" cm="1">
        <f t="array" aca="1" ref="DQ285" ca="1">IFERROR(INDEX(Forecast_Capex_Input!BR$12:BR$286,$X285)
*(INDEX(Forecast_Capex_Input!$H$12:$H$286,$X285)=Repex),0)
*$DM285</f>
        <v>0</v>
      </c>
      <c r="DR285" s="188" cm="1">
        <f t="array" aca="1" ref="DR285" ca="1">IFERROR(INDEX(Forecast_Capex_Input!BS$12:BS$286,$X285)
*(INDEX(Forecast_Capex_Input!$H$12:$H$286,$X285)=Repex),0)
*$DM285</f>
        <v>0</v>
      </c>
      <c r="DS285" s="165"/>
      <c r="DT285" s="188" t="b" cm="1">
        <f t="array" aca="1" ref="DT285" ca="1">OR($G285=Forecast_Capex_Input!$BU$8:$BU$10)</f>
        <v>1</v>
      </c>
      <c r="DU285" s="188" cm="1">
        <f t="array" aca="1" ref="DU285" ca="1">IFERROR(INDEX(Forecast_Capex_Input!BV$12:BV$286,$X285)
*(INDEX(Forecast_Capex_Input!$H$12:$H$286,$X285)=Repex),0)
*$DT285</f>
        <v>0.51907630522088355</v>
      </c>
      <c r="DV285" s="188" cm="1">
        <f t="array" aca="1" ref="DV285" ca="1">IFERROR(INDEX(Forecast_Capex_Input!BW$12:BW$286,$X285)
*(INDEX(Forecast_Capex_Input!$H$12:$H$286,$X285)=Repex),0)
*$DT285</f>
        <v>0.42670682730923692</v>
      </c>
      <c r="DW285" s="188" cm="1">
        <f t="array" aca="1" ref="DW285" ca="1">IFERROR(INDEX(Forecast_Capex_Input!BX$12:BX$286,$X285)
*(INDEX(Forecast_Capex_Input!$H$12:$H$286,$X285)=Repex),0)
*$DT285</f>
        <v>2.4096385542168676E-2</v>
      </c>
      <c r="DX285" s="188" cm="1">
        <f t="array" aca="1" ref="DX285" ca="1">IFERROR(INDEX(Forecast_Capex_Input!BY$12:BY$286,$X285)
*(INDEX(Forecast_Capex_Input!$H$12:$H$286,$X285)=Repex),0)
*$DT285</f>
        <v>0</v>
      </c>
      <c r="DY285" s="188" cm="1">
        <f t="array" aca="1" ref="DY285" ca="1">IFERROR(INDEX(Forecast_Capex_Input!BZ$12:BZ$286,$X285)
*(INDEX(Forecast_Capex_Input!$H$12:$H$286,$X285)=Repex),0)
*$DT285</f>
        <v>0</v>
      </c>
      <c r="DZ285" s="188" cm="1">
        <f t="array" aca="1" ref="DZ285" ca="1">IFERROR(INDEX(Forecast_Capex_Input!CA$12:CA$286,$X285)
*(INDEX(Forecast_Capex_Input!$H$12:$H$286,$X285)=Repex),0)
*$DT285</f>
        <v>0</v>
      </c>
      <c r="EA285" s="188" cm="1">
        <f t="array" aca="1" ref="EA285" ca="1">IFERROR(INDEX(Forecast_Capex_Input!CB$12:CB$286,$X285)
*(INDEX(Forecast_Capex_Input!$H$12:$H$286,$X285)=Repex),0)
*$DT285</f>
        <v>3.0120481927710843E-2</v>
      </c>
      <c r="EB285" s="188" cm="1">
        <f t="array" aca="1" ref="EB285" ca="1">IFERROR(INDEX(Forecast_Capex_Input!CC$12:CC$286,$X285)
*(INDEX(Forecast_Capex_Input!$H$12:$H$286,$X285)=Repex),0)
*$DT285</f>
        <v>0</v>
      </c>
      <c r="EC285" s="165"/>
      <c r="ED285" s="226" t="str">
        <f t="shared" si="215"/>
        <v>N/A</v>
      </c>
      <c r="EE285" s="174" t="s">
        <v>15</v>
      </c>
    </row>
    <row r="286" spans="3:135" x14ac:dyDescent="0.2">
      <c r="C286" s="174">
        <f t="shared" si="216"/>
        <v>276</v>
      </c>
      <c r="D286" s="167" t="str" cm="1">
        <f t="array" ref="D286">IFERROR(INDEX(Forecast_Capex_Input!$D$12:$D$286,$X286),NA)</f>
        <v>COF Secondary Systems Renewal</v>
      </c>
      <c r="E286" s="172" t="b" cm="1">
        <f t="array" ref="E286">IF($X286=NA,NA,INDEX(Forecast_Capex_Input!$E$12:$E$286,$X286))</f>
        <v>0</v>
      </c>
      <c r="F286" s="167" t="str" cm="1">
        <f t="array" aca="1" ref="F286" ca="1">IFERROR(INDEX(General!$E$25:$E$26,$Y286),NA)</f>
        <v>Non-Labour</v>
      </c>
      <c r="G286" s="167" t="str" cm="1">
        <f t="array" aca="1" ref="G286" ca="1">IFERROR(INDEX(Forecast_Capex_Input!$AI$11:$BB$11,$AA286),NA)</f>
        <v>Business IT</v>
      </c>
      <c r="H286" s="189" cm="1">
        <f t="array" aca="1" ref="H286" ca="1">IFERROR(INDEX(Forecast_Capex_Input!$AI$12:$BB$286,$X286,$AA286),NA)</f>
        <v>3.0120481927710843E-2</v>
      </c>
      <c r="I286" s="199" t="str" cm="1">
        <f t="array" ref="I286">IFERROR(INDEX(Forecast_Capex_Input!$F$12:$F$286,$X286),NA)</f>
        <v>Replacement Expenditure</v>
      </c>
      <c r="J286" s="199" t="str" cm="1">
        <f t="array" ref="J286">IFERROR(INDEX(Forecast_Capex_Input!G$12:G$286,$X286),NA)</f>
        <v>Digital Infrastructure</v>
      </c>
      <c r="K286" s="199" t="str" cm="1">
        <f t="array" ref="K286">IFERROR(INDEX(Forecast_Capex_Input!H$12:H$286,$X286),NA)</f>
        <v>Repex</v>
      </c>
      <c r="L286" s="199" t="str" cm="1">
        <f t="array" ref="L286">IFERROR(INDEX(Forecast_Capex_Input!I$12:I$286,$X286),NA)</f>
        <v>N/A</v>
      </c>
      <c r="M286" s="199" t="str" cm="1">
        <f t="array" ref="M286">IFERROR(INDEX(Forecast_Capex_Input!J$12:J$286,$X286),NA)</f>
        <v>N/A</v>
      </c>
      <c r="N286" s="199" t="str" cm="1">
        <f t="array" ref="N286">IFERROR(INDEX(Forecast_Capex_Input!K$12:K$286,$X286),NA)</f>
        <v>DI - Protection systems</v>
      </c>
      <c r="O286" s="199" t="str" cm="1">
        <f t="array" ref="O286">IFERROR(INDEX(Forecast_Capex_Input!L$12:L$286,$X286),NA)</f>
        <v>DI - Safe and Reliable Network</v>
      </c>
      <c r="P286" s="199" t="str" cm="1">
        <f t="array" ref="P286">IFERROR(INDEX(Forecast_Capex_Input!M$12:M$286,$X286),NA)</f>
        <v>N/A</v>
      </c>
      <c r="Q286" s="172" t="str" cm="1">
        <f t="array" ref="Q286">IFERROR(INDEX(Forecast_Capex_Input!N$12:N$286,$X286),NA)</f>
        <v>No</v>
      </c>
      <c r="R286" s="265" cm="1">
        <f t="array" ref="R286">IFERROR(INDEX(Forecast_Capex_Input!O$12:O$286,$X286),0)</f>
        <v>0</v>
      </c>
      <c r="S286" s="172" t="str" cm="1">
        <f t="array" ref="S286">IFERROR(INDEX(Forecast_Capex_Input!P$12:P$286,$X286),0)</f>
        <v>Safety security &amp; reliability</v>
      </c>
      <c r="T286" s="199" t="str" cm="1">
        <f t="array" aca="1" ref="T286" ca="1">IFERROR(INDEX(General!$K$84:$K$103,$AA286),NA)</f>
        <v>Business IT (2018 onwards)</v>
      </c>
      <c r="U286" s="188" cm="1">
        <f t="array" aca="1" ref="U286" ca="1">IFERROR(
IF($F286=General!$E$25,INDEX(Forecast_Capex_Input!S$12:S$286,$X286),
INDEX(Forecast_Capex_Input!T$12:T$286,$X286)),0)</f>
        <v>1</v>
      </c>
      <c r="V286" s="222" t="b">
        <f>IFERROR(INDEX(Overheads!$T$19:$T$26,MATCH($I286,Overheads!$E$19:$E$26,0)),FALSE)</f>
        <v>1</v>
      </c>
      <c r="W286" s="165"/>
      <c r="X286" s="174">
        <f>IFERROR(
IF(MATCH($C286,Forecast_Capex_Input!$CI$12:$CI$286,1)+1&gt;MAX(Forecast_Capex_Input!$C$12:$C$286),NA,
MATCH($C286,Forecast_Capex_Input!$CI$12:$CI$286,1)+1),1)</f>
        <v>105</v>
      </c>
      <c r="Y286" s="174" cm="1">
        <f t="array" aca="1" ref="Y286" ca="1">IFERROR(
IF(X285&lt;&gt;X286,1,
IF(COUNTIF(OFFSET(Y285,0,0,-INDEX(Forecast_Capex_Input!$CG$12:$CG$286,$X286)),Y285)=INDEX(Forecast_Capex_Input!$CG$12:$CG$286,$X286),Y285+1,Y285)),NA)</f>
        <v>2</v>
      </c>
      <c r="Z286" s="174" cm="1">
        <f t="array" ref="Z286">IFERROR($C286-IF($X286=1,1,INDEX(Forecast_Capex_Input!$CI$12:$CI$286,$X286-1))+1,NA)</f>
        <v>4</v>
      </c>
      <c r="AA286" s="174" cm="1">
        <f t="array" aca="1" ref="AA286" ca="1">IFERROR(IF(Y286=1,
INDEX(Forecast_Capex_Input!$AI$10:$BB$10,SMALL(IF(INDEX(Forecast_Capex_Input!$AI$12:$BB$286,$X286,0)&gt;0,COLUMN(Forecast_Capex_Input!$AI$10:$BB$10)-COLUMN(Forecast_Capex_Input!$AI$12)+1),ROWS(OFFSET(AA285,0,0,-$Z286)))),
OFFSET(AA285,-INDEX(Forecast_Capex_Input!$CG$12:$CG$286,$X286)+1,0)),NA)</f>
        <v>6</v>
      </c>
      <c r="AB286" s="174">
        <f t="shared" ca="1" si="185"/>
        <v>2</v>
      </c>
      <c r="AC286" s="222" t="b">
        <f t="shared" si="217"/>
        <v>0</v>
      </c>
      <c r="AD286" s="220" t="b">
        <v>0</v>
      </c>
      <c r="AE286" s="222" t="b">
        <f t="shared" si="186"/>
        <v>1</v>
      </c>
      <c r="AF286" s="165"/>
      <c r="AG286" s="215">
        <v>0</v>
      </c>
      <c r="AH286" s="215">
        <v>0</v>
      </c>
      <c r="AI286" s="215">
        <v>0</v>
      </c>
      <c r="AJ286" s="215">
        <v>0</v>
      </c>
      <c r="AK286" s="215">
        <v>0</v>
      </c>
      <c r="AL286" s="155">
        <v>0</v>
      </c>
      <c r="AM286" s="165"/>
      <c r="AN286" s="215" cm="1">
        <f t="array" aca="1" ref="AN286" ca="1">IFERROR(INDEX(General!O$33:O$34,$AB286)
*AG286,0)</f>
        <v>0</v>
      </c>
      <c r="AO286" s="215" cm="1">
        <f t="array" aca="1" ref="AO286" ca="1">IFERROR(INDEX(General!P$33:P$34,$AB286)
*AH286,0)</f>
        <v>0</v>
      </c>
      <c r="AP286" s="215" cm="1">
        <f t="array" aca="1" ref="AP286" ca="1">IFERROR(INDEX(General!Q$33:Q$34,$AB286)
*AI286,0)</f>
        <v>0</v>
      </c>
      <c r="AQ286" s="215" cm="1">
        <f t="array" aca="1" ref="AQ286" ca="1">IFERROR(INDEX(General!R$33:R$34,$AB286)
*AJ286,0)</f>
        <v>0</v>
      </c>
      <c r="AR286" s="215" cm="1">
        <f t="array" aca="1" ref="AR286" ca="1">IFERROR(INDEX(General!S$33:S$34,$AB286)
*AK286,0)</f>
        <v>0</v>
      </c>
      <c r="AS286" s="155">
        <f t="shared" ca="1" si="218"/>
        <v>0</v>
      </c>
      <c r="AT286" s="165"/>
      <c r="AU286" s="215">
        <f ca="1">IF($AE286=FALSE,AN286*Overheads!$R$24*$V286,
IFERROR(Overheads!$O$49*$V286*AN286,0)
+IFERROR(Overheads!Q$59*$V286*(AN286/Overheads!Q$68),0))</f>
        <v>0</v>
      </c>
      <c r="AV286" s="215">
        <f ca="1">IF($AE286=FALSE,AO286*Overheads!$R$24*$V286,
IFERROR(Overheads!$O$49*$V286*AO286,0)
+IFERROR(Overheads!R$59*$V286*(AO286/Overheads!R$68),0))</f>
        <v>0</v>
      </c>
      <c r="AW286" s="215">
        <f ca="1">IF($AE286=FALSE,AP286*Overheads!$R$24*$V286,
IFERROR(Overheads!$O$49*$V286*AP286,0)
+IFERROR(Overheads!S$59*$V286*(AP286/Overheads!S$68),0))</f>
        <v>0</v>
      </c>
      <c r="AX286" s="215">
        <f ca="1">IF($AE286=FALSE,AQ286*Overheads!$R$24*$V286,
IFERROR(Overheads!$O$49*$V286*AQ286,0)
+IFERROR(Overheads!T$59*$V286*(AQ286/Overheads!T$68),0))</f>
        <v>0</v>
      </c>
      <c r="AY286" s="215">
        <f ca="1">IF($AE286=FALSE,AR286*Overheads!$R$24*$V286,
IFERROR(Overheads!$O$49*$V286*AR286,0)
+IFERROR(Overheads!U$59*$V286*(AR286/Overheads!U$68),0))</f>
        <v>0</v>
      </c>
      <c r="AZ286" s="155">
        <f t="shared" ca="1" si="219"/>
        <v>0</v>
      </c>
      <c r="BA286" s="165"/>
      <c r="BB286" s="215">
        <f ca="1">IF($AE286=FALSE,AN286*Overheads!$S$25,
IFERROR(Overheads!$O$50*AN286,0)
+IFERROR(Overheads!Q$60*(AN286/Overheads!Q$66),0))</f>
        <v>0</v>
      </c>
      <c r="BC286" s="215">
        <f ca="1">IF($AE286=FALSE,AO286*Overheads!$S$25,
IFERROR(Overheads!$O$50*AO286,0)
+IFERROR(Overheads!R$60*(AO286/Overheads!R$66),0))</f>
        <v>0</v>
      </c>
      <c r="BD286" s="215">
        <f ca="1">IF($AE286=FALSE,AP286*Overheads!$S$25,
IFERROR(Overheads!$O$50*AP286,0)
+IFERROR(Overheads!S$60*(AP286/Overheads!S$66),0))</f>
        <v>0</v>
      </c>
      <c r="BE286" s="215">
        <f ca="1">IF($AE286=FALSE,AQ286*Overheads!$S$25,
IFERROR(Overheads!$O$50*AQ286,0)
+IFERROR(Overheads!T$60*(AQ286/Overheads!T$66),0))</f>
        <v>0</v>
      </c>
      <c r="BF286" s="215">
        <f ca="1">IF($AE286=FALSE,AR286*Overheads!$S$25,
IFERROR(Overheads!$O$50*AR286,0)
+IFERROR(Overheads!U$60*(AR286/Overheads!U$66),0))</f>
        <v>0</v>
      </c>
      <c r="BG286" s="155">
        <f t="shared" ca="1" si="220"/>
        <v>0</v>
      </c>
      <c r="BH286" s="165"/>
      <c r="BI286" s="215">
        <f t="shared" ca="1" si="221"/>
        <v>0</v>
      </c>
      <c r="BJ286" s="215">
        <f t="shared" ca="1" si="187"/>
        <v>0</v>
      </c>
      <c r="BK286" s="215">
        <f t="shared" ca="1" si="188"/>
        <v>0</v>
      </c>
      <c r="BL286" s="215">
        <f t="shared" ca="1" si="189"/>
        <v>0</v>
      </c>
      <c r="BM286" s="215">
        <f t="shared" ca="1" si="190"/>
        <v>0</v>
      </c>
      <c r="BN286" s="155">
        <f t="shared" ca="1" si="222"/>
        <v>0</v>
      </c>
      <c r="BO286" s="165"/>
      <c r="BP286" s="187" cm="1">
        <f t="array" ref="BP286">IFERROR(IF($X286=$X285,BP285,INDEX(Forecast_Capex_Input!AC$12:AC$286,$X286)),0)</f>
        <v>0</v>
      </c>
      <c r="BQ286" s="187" cm="1">
        <f t="array" ref="BQ286">IFERROR(IF($X286=$X285,BQ285,INDEX(Forecast_Capex_Input!AD$12:AD$286,$X286)),0)</f>
        <v>0</v>
      </c>
      <c r="BR286" s="187" cm="1">
        <f t="array" ref="BR286">IFERROR(IF($X286=$X285,BR285,INDEX(Forecast_Capex_Input!AE$12:AE$286,$X286)),0)</f>
        <v>0</v>
      </c>
      <c r="BS286" s="187" cm="1">
        <f t="array" ref="BS286">IFERROR(IF($X286=$X285,BS285,INDEX(Forecast_Capex_Input!AF$12:AF$286,$X286)),0)</f>
        <v>0</v>
      </c>
      <c r="BT286" s="187" cm="1">
        <f t="array" ref="BT286">IFERROR(IF($X286=$X285,BT285,INDEX(Forecast_Capex_Input!AG$12:AG$286,$X286)),0)</f>
        <v>0</v>
      </c>
      <c r="BU286" s="165"/>
      <c r="BV286" s="215">
        <f t="shared" si="191"/>
        <v>0</v>
      </c>
      <c r="BW286" s="215">
        <f t="shared" si="192"/>
        <v>0</v>
      </c>
      <c r="BX286" s="215">
        <f t="shared" si="193"/>
        <v>0</v>
      </c>
      <c r="BY286" s="215">
        <f t="shared" si="194"/>
        <v>0</v>
      </c>
      <c r="BZ286" s="215">
        <f t="shared" si="195"/>
        <v>0</v>
      </c>
      <c r="CA286" s="155">
        <f t="shared" si="223"/>
        <v>0</v>
      </c>
      <c r="CB286" s="165"/>
      <c r="CC286" s="215">
        <f t="shared" ca="1" si="196"/>
        <v>0</v>
      </c>
      <c r="CD286" s="215">
        <f t="shared" ca="1" si="197"/>
        <v>0</v>
      </c>
      <c r="CE286" s="215">
        <f t="shared" ca="1" si="198"/>
        <v>0</v>
      </c>
      <c r="CF286" s="215">
        <f t="shared" ca="1" si="199"/>
        <v>0</v>
      </c>
      <c r="CG286" s="215">
        <f t="shared" ca="1" si="200"/>
        <v>0</v>
      </c>
      <c r="CH286" s="155">
        <f t="shared" ca="1" si="224"/>
        <v>0</v>
      </c>
      <c r="CI286" s="165"/>
      <c r="CJ286" s="215">
        <f t="shared" ca="1" si="201"/>
        <v>0</v>
      </c>
      <c r="CK286" s="215">
        <f t="shared" ca="1" si="202"/>
        <v>0</v>
      </c>
      <c r="CL286" s="215">
        <f t="shared" ca="1" si="203"/>
        <v>0</v>
      </c>
      <c r="CM286" s="215">
        <f t="shared" ca="1" si="204"/>
        <v>0</v>
      </c>
      <c r="CN286" s="215">
        <f t="shared" ca="1" si="205"/>
        <v>0</v>
      </c>
      <c r="CO286" s="155">
        <f t="shared" ca="1" si="225"/>
        <v>0</v>
      </c>
      <c r="CP286" s="165"/>
      <c r="CQ286" s="223">
        <f t="shared" ca="1" si="206"/>
        <v>0</v>
      </c>
      <c r="CR286" s="223">
        <f t="shared" ca="1" si="207"/>
        <v>0</v>
      </c>
      <c r="CS286" s="223">
        <f t="shared" ca="1" si="208"/>
        <v>0</v>
      </c>
      <c r="CT286" s="223">
        <f t="shared" ca="1" si="209"/>
        <v>0</v>
      </c>
      <c r="CU286" s="223">
        <f t="shared" ca="1" si="210"/>
        <v>0</v>
      </c>
      <c r="CV286" s="155">
        <f t="shared" ca="1" si="226"/>
        <v>0</v>
      </c>
      <c r="CW286" s="165"/>
      <c r="CX286" s="215">
        <f t="shared" ca="1" si="227"/>
        <v>0</v>
      </c>
      <c r="CY286" s="215">
        <f t="shared" ca="1" si="211"/>
        <v>0</v>
      </c>
      <c r="CZ286" s="215">
        <f t="shared" ca="1" si="212"/>
        <v>0</v>
      </c>
      <c r="DA286" s="215">
        <f t="shared" ca="1" si="213"/>
        <v>0</v>
      </c>
      <c r="DB286" s="215">
        <f t="shared" ca="1" si="214"/>
        <v>0</v>
      </c>
      <c r="DC286" s="155">
        <f t="shared" ca="1" si="228"/>
        <v>0</v>
      </c>
      <c r="DD286" s="165"/>
      <c r="DE286" s="188" t="b" cm="1">
        <f t="array" aca="1" ref="DE286" ca="1">OR($G286=Forecast_Capex_Input!$BF$8:$BF$10)</f>
        <v>0</v>
      </c>
      <c r="DF286" s="188" cm="1">
        <f t="array" aca="1" ref="DF286" ca="1">IFERROR(INDEX(Forecast_Capex_Input!BG$12:BG$286,$X286)
*(INDEX(Forecast_Capex_Input!$H$12:$H$286,$X286)=Repex),0)
*$DE286</f>
        <v>0</v>
      </c>
      <c r="DG286" s="188" cm="1">
        <f t="array" aca="1" ref="DG286" ca="1">IFERROR(INDEX(Forecast_Capex_Input!BH$12:BH$286,$X286)
*(INDEX(Forecast_Capex_Input!$H$12:$H$286,$X286)=Repex),0)
*$DE286</f>
        <v>0</v>
      </c>
      <c r="DH286" s="188" cm="1">
        <f t="array" aca="1" ref="DH286" ca="1">IFERROR(INDEX(Forecast_Capex_Input!BI$12:BI$286,$X286)
*(INDEX(Forecast_Capex_Input!$H$12:$H$286,$X286)=Repex),0)
*$DE286</f>
        <v>0</v>
      </c>
      <c r="DI286" s="188" cm="1">
        <f t="array" aca="1" ref="DI286" ca="1">IFERROR(INDEX(Forecast_Capex_Input!BJ$12:BJ$286,$X286)
*(INDEX(Forecast_Capex_Input!$H$12:$H$286,$X286)=Repex),0)
*$DE286</f>
        <v>0</v>
      </c>
      <c r="DJ286" s="188" cm="1">
        <f t="array" aca="1" ref="DJ286" ca="1">IFERROR(INDEX(Forecast_Capex_Input!BK$12:BK$286,$X286)
*(INDEX(Forecast_Capex_Input!$H$12:$H$286,$X286)=Repex),0)
*$DE286</f>
        <v>0</v>
      </c>
      <c r="DK286" s="188" cm="1">
        <f t="array" aca="1" ref="DK286" ca="1">IFERROR(INDEX(Forecast_Capex_Input!BL$12:BL$286,$X286)
*(INDEX(Forecast_Capex_Input!$H$12:$H$286,$X286)=Repex),0)
*$DE286</f>
        <v>0</v>
      </c>
      <c r="DL286" s="165"/>
      <c r="DM286" s="188" t="b" cm="1">
        <f t="array" aca="1" ref="DM286" ca="1">OR($G286=Forecast_Capex_Input!$BN$8:$BN$9)</f>
        <v>0</v>
      </c>
      <c r="DN286" s="188" cm="1">
        <f t="array" aca="1" ref="DN286" ca="1">IFERROR(INDEX(Forecast_Capex_Input!BO$12:BO$286,$X286)
*(INDEX(Forecast_Capex_Input!$H$12:$H$286,$X286)=Repex),0)
*$DM286</f>
        <v>0</v>
      </c>
      <c r="DO286" s="188" cm="1">
        <f t="array" aca="1" ref="DO286" ca="1">IFERROR(INDEX(Forecast_Capex_Input!BP$12:BP$286,$X286)
*(INDEX(Forecast_Capex_Input!$H$12:$H$286,$X286)=Repex),0)
*$DM286</f>
        <v>0</v>
      </c>
      <c r="DP286" s="188" cm="1">
        <f t="array" aca="1" ref="DP286" ca="1">IFERROR(INDEX(Forecast_Capex_Input!BQ$12:BQ$286,$X286)
*(INDEX(Forecast_Capex_Input!$H$12:$H$286,$X286)=Repex),0)
*$DM286</f>
        <v>0</v>
      </c>
      <c r="DQ286" s="188" cm="1">
        <f t="array" aca="1" ref="DQ286" ca="1">IFERROR(INDEX(Forecast_Capex_Input!BR$12:BR$286,$X286)
*(INDEX(Forecast_Capex_Input!$H$12:$H$286,$X286)=Repex),0)
*$DM286</f>
        <v>0</v>
      </c>
      <c r="DR286" s="188" cm="1">
        <f t="array" aca="1" ref="DR286" ca="1">IFERROR(INDEX(Forecast_Capex_Input!BS$12:BS$286,$X286)
*(INDEX(Forecast_Capex_Input!$H$12:$H$286,$X286)=Repex),0)
*$DM286</f>
        <v>0</v>
      </c>
      <c r="DS286" s="165"/>
      <c r="DT286" s="188" t="b" cm="1">
        <f t="array" aca="1" ref="DT286" ca="1">OR($G286=Forecast_Capex_Input!$BU$8:$BU$10)</f>
        <v>1</v>
      </c>
      <c r="DU286" s="188" cm="1">
        <f t="array" aca="1" ref="DU286" ca="1">IFERROR(INDEX(Forecast_Capex_Input!BV$12:BV$286,$X286)
*(INDEX(Forecast_Capex_Input!$H$12:$H$286,$X286)=Repex),0)
*$DT286</f>
        <v>0.51907630522088355</v>
      </c>
      <c r="DV286" s="188" cm="1">
        <f t="array" aca="1" ref="DV286" ca="1">IFERROR(INDEX(Forecast_Capex_Input!BW$12:BW$286,$X286)
*(INDEX(Forecast_Capex_Input!$H$12:$H$286,$X286)=Repex),0)
*$DT286</f>
        <v>0.42670682730923692</v>
      </c>
      <c r="DW286" s="188" cm="1">
        <f t="array" aca="1" ref="DW286" ca="1">IFERROR(INDEX(Forecast_Capex_Input!BX$12:BX$286,$X286)
*(INDEX(Forecast_Capex_Input!$H$12:$H$286,$X286)=Repex),0)
*$DT286</f>
        <v>2.4096385542168676E-2</v>
      </c>
      <c r="DX286" s="188" cm="1">
        <f t="array" aca="1" ref="DX286" ca="1">IFERROR(INDEX(Forecast_Capex_Input!BY$12:BY$286,$X286)
*(INDEX(Forecast_Capex_Input!$H$12:$H$286,$X286)=Repex),0)
*$DT286</f>
        <v>0</v>
      </c>
      <c r="DY286" s="188" cm="1">
        <f t="array" aca="1" ref="DY286" ca="1">IFERROR(INDEX(Forecast_Capex_Input!BZ$12:BZ$286,$X286)
*(INDEX(Forecast_Capex_Input!$H$12:$H$286,$X286)=Repex),0)
*$DT286</f>
        <v>0</v>
      </c>
      <c r="DZ286" s="188" cm="1">
        <f t="array" aca="1" ref="DZ286" ca="1">IFERROR(INDEX(Forecast_Capex_Input!CA$12:CA$286,$X286)
*(INDEX(Forecast_Capex_Input!$H$12:$H$286,$X286)=Repex),0)
*$DT286</f>
        <v>0</v>
      </c>
      <c r="EA286" s="188" cm="1">
        <f t="array" aca="1" ref="EA286" ca="1">IFERROR(INDEX(Forecast_Capex_Input!CB$12:CB$286,$X286)
*(INDEX(Forecast_Capex_Input!$H$12:$H$286,$X286)=Repex),0)
*$DT286</f>
        <v>3.0120481927710843E-2</v>
      </c>
      <c r="EB286" s="188" cm="1">
        <f t="array" aca="1" ref="EB286" ca="1">IFERROR(INDEX(Forecast_Capex_Input!CC$12:CC$286,$X286)
*(INDEX(Forecast_Capex_Input!$H$12:$H$286,$X286)=Repex),0)
*$DT286</f>
        <v>0</v>
      </c>
      <c r="EC286" s="165"/>
      <c r="ED286" s="226" t="str">
        <f t="shared" si="215"/>
        <v>N/A</v>
      </c>
      <c r="EE286" s="174" t="s">
        <v>15</v>
      </c>
    </row>
    <row r="287" spans="3:135" x14ac:dyDescent="0.2">
      <c r="C287" s="174">
        <f t="shared" si="216"/>
        <v>277</v>
      </c>
      <c r="D287" s="167" t="str" cm="1">
        <f t="array" ref="D287">IFERROR(INDEX(Forecast_Capex_Input!$D$12:$D$286,$X287),NA)</f>
        <v>GNS Secondary Systems Renewal</v>
      </c>
      <c r="E287" s="172" t="b" cm="1">
        <f t="array" ref="E287">IF($X287=NA,NA,INDEX(Forecast_Capex_Input!$E$12:$E$286,$X287))</f>
        <v>0</v>
      </c>
      <c r="F287" s="167" t="str" cm="1">
        <f t="array" aca="1" ref="F287" ca="1">IFERROR(INDEX(General!$E$25:$E$26,$Y287),NA)</f>
        <v>Labour</v>
      </c>
      <c r="G287" s="167" t="str" cm="1">
        <f t="array" aca="1" ref="G287" ca="1">IFERROR(INDEX(Forecast_Capex_Input!$AI$11:$BB$11,$AA287),NA)</f>
        <v>Secondary Systems</v>
      </c>
      <c r="H287" s="189" cm="1">
        <f t="array" aca="1" ref="H287" ca="1">IFERROR(INDEX(Forecast_Capex_Input!$AI$12:$BB$286,$X287,$AA287),NA)</f>
        <v>1</v>
      </c>
      <c r="I287" s="199" t="str" cm="1">
        <f t="array" ref="I287">IFERROR(INDEX(Forecast_Capex_Input!$F$12:$F$286,$X287),NA)</f>
        <v>Replacement Expenditure</v>
      </c>
      <c r="J287" s="199" t="str" cm="1">
        <f t="array" ref="J287">IFERROR(INDEX(Forecast_Capex_Input!G$12:G$286,$X287),NA)</f>
        <v>Digital Infrastructure</v>
      </c>
      <c r="K287" s="199" t="str" cm="1">
        <f t="array" ref="K287">IFERROR(INDEX(Forecast_Capex_Input!H$12:H$286,$X287),NA)</f>
        <v>Repex</v>
      </c>
      <c r="L287" s="199" t="str" cm="1">
        <f t="array" ref="L287">IFERROR(INDEX(Forecast_Capex_Input!I$12:I$286,$X287),NA)</f>
        <v>N/A</v>
      </c>
      <c r="M287" s="199" t="str" cm="1">
        <f t="array" ref="M287">IFERROR(INDEX(Forecast_Capex_Input!J$12:J$286,$X287),NA)</f>
        <v>N/A</v>
      </c>
      <c r="N287" s="199" t="str" cm="1">
        <f t="array" ref="N287">IFERROR(INDEX(Forecast_Capex_Input!K$12:K$286,$X287),NA)</f>
        <v>DI - Protection systems</v>
      </c>
      <c r="O287" s="199" t="str" cm="1">
        <f t="array" ref="O287">IFERROR(INDEX(Forecast_Capex_Input!L$12:L$286,$X287),NA)</f>
        <v>DI - Safe and Reliable Network</v>
      </c>
      <c r="P287" s="199" t="str" cm="1">
        <f t="array" ref="P287">IFERROR(INDEX(Forecast_Capex_Input!M$12:M$286,$X287),NA)</f>
        <v>N/A</v>
      </c>
      <c r="Q287" s="172" t="str" cm="1">
        <f t="array" ref="Q287">IFERROR(INDEX(Forecast_Capex_Input!N$12:N$286,$X287),NA)</f>
        <v>Yes</v>
      </c>
      <c r="R287" s="265" cm="1">
        <f t="array" ref="R287">IFERROR(INDEX(Forecast_Capex_Input!O$12:O$286,$X287),0)</f>
        <v>0</v>
      </c>
      <c r="S287" s="172" t="str" cm="1">
        <f t="array" ref="S287">IFERROR(INDEX(Forecast_Capex_Input!P$12:P$286,$X287),0)</f>
        <v>Safety security &amp; reliability</v>
      </c>
      <c r="T287" s="199" t="str" cm="1">
        <f t="array" aca="1" ref="T287" ca="1">IFERROR(INDEX(General!$K$84:$K$103,$AA287),NA)</f>
        <v>Secondary Systems (2018-23)</v>
      </c>
      <c r="U287" s="188" cm="1">
        <f t="array" aca="1" ref="U287" ca="1">IFERROR(
IF($F287=General!$E$25,INDEX(Forecast_Capex_Input!S$12:S$286,$X287),
INDEX(Forecast_Capex_Input!T$12:T$286,$X287)),0)</f>
        <v>0</v>
      </c>
      <c r="V287" s="222" t="b">
        <f>IFERROR(INDEX(Overheads!$T$19:$T$26,MATCH($I287,Overheads!$E$19:$E$26,0)),FALSE)</f>
        <v>1</v>
      </c>
      <c r="W287" s="165"/>
      <c r="X287" s="174">
        <f>IFERROR(
IF(MATCH($C287,Forecast_Capex_Input!$CI$12:$CI$286,1)+1&gt;MAX(Forecast_Capex_Input!$C$12:$C$286),NA,
MATCH($C287,Forecast_Capex_Input!$CI$12:$CI$286,1)+1),1)</f>
        <v>106</v>
      </c>
      <c r="Y287" s="174" cm="1">
        <f t="array" aca="1" ref="Y287" ca="1">IFERROR(
IF(X286&lt;&gt;X287,1,
IF(COUNTIF(OFFSET(Y286,0,0,-INDEX(Forecast_Capex_Input!$CG$12:$CG$286,$X287)),Y286)=INDEX(Forecast_Capex_Input!$CG$12:$CG$286,$X287),Y286+1,Y286)),NA)</f>
        <v>1</v>
      </c>
      <c r="Z287" s="174" cm="1">
        <f t="array" ref="Z287">IFERROR($C287-IF($X287=1,1,INDEX(Forecast_Capex_Input!$CI$12:$CI$286,$X287-1))+1,NA)</f>
        <v>1</v>
      </c>
      <c r="AA287" s="174" cm="1">
        <f t="array" aca="1" ref="AA287" ca="1">IFERROR(IF(Y287=1,
INDEX(Forecast_Capex_Input!$AI$10:$BB$10,SMALL(IF(INDEX(Forecast_Capex_Input!$AI$12:$BB$286,$X287,0)&gt;0,COLUMN(Forecast_Capex_Input!$AI$10:$BB$10)-COLUMN(Forecast_Capex_Input!$AI$12)+1),ROWS(OFFSET(AA286,0,0,-$Z287)))),
OFFSET(AA286,-INDEX(Forecast_Capex_Input!$CG$12:$CG$286,$X287)+1,0)),NA)</f>
        <v>4</v>
      </c>
      <c r="AB287" s="174">
        <f t="shared" ca="1" si="185"/>
        <v>1</v>
      </c>
      <c r="AC287" s="222" t="b">
        <f t="shared" si="217"/>
        <v>0</v>
      </c>
      <c r="AD287" s="220" t="b">
        <v>0</v>
      </c>
      <c r="AE287" s="222" t="b">
        <f t="shared" si="186"/>
        <v>1</v>
      </c>
      <c r="AF287" s="165"/>
      <c r="AG287" s="215">
        <v>0</v>
      </c>
      <c r="AH287" s="215">
        <v>0</v>
      </c>
      <c r="AI287" s="215">
        <v>0</v>
      </c>
      <c r="AJ287" s="215">
        <v>0</v>
      </c>
      <c r="AK287" s="215">
        <v>0</v>
      </c>
      <c r="AL287" s="155">
        <v>0</v>
      </c>
      <c r="AM287" s="165"/>
      <c r="AN287" s="215" cm="1">
        <f t="array" aca="1" ref="AN287" ca="1">IFERROR(INDEX(General!O$33:O$34,$AB287)
*AG287,0)</f>
        <v>0</v>
      </c>
      <c r="AO287" s="215" cm="1">
        <f t="array" aca="1" ref="AO287" ca="1">IFERROR(INDEX(General!P$33:P$34,$AB287)
*AH287,0)</f>
        <v>0</v>
      </c>
      <c r="AP287" s="215" cm="1">
        <f t="array" aca="1" ref="AP287" ca="1">IFERROR(INDEX(General!Q$33:Q$34,$AB287)
*AI287,0)</f>
        <v>0</v>
      </c>
      <c r="AQ287" s="215" cm="1">
        <f t="array" aca="1" ref="AQ287" ca="1">IFERROR(INDEX(General!R$33:R$34,$AB287)
*AJ287,0)</f>
        <v>0</v>
      </c>
      <c r="AR287" s="215" cm="1">
        <f t="array" aca="1" ref="AR287" ca="1">IFERROR(INDEX(General!S$33:S$34,$AB287)
*AK287,0)</f>
        <v>0</v>
      </c>
      <c r="AS287" s="155">
        <f t="shared" ca="1" si="218"/>
        <v>0</v>
      </c>
      <c r="AT287" s="165"/>
      <c r="AU287" s="215">
        <f ca="1">IF($AE287=FALSE,AN287*Overheads!$R$24*$V287,
IFERROR(Overheads!$O$49*$V287*AN287,0)
+IFERROR(Overheads!Q$59*$V287*(AN287/Overheads!Q$68),0))</f>
        <v>0</v>
      </c>
      <c r="AV287" s="215">
        <f ca="1">IF($AE287=FALSE,AO287*Overheads!$R$24*$V287,
IFERROR(Overheads!$O$49*$V287*AO287,0)
+IFERROR(Overheads!R$59*$V287*(AO287/Overheads!R$68),0))</f>
        <v>0</v>
      </c>
      <c r="AW287" s="215">
        <f ca="1">IF($AE287=FALSE,AP287*Overheads!$R$24*$V287,
IFERROR(Overheads!$O$49*$V287*AP287,0)
+IFERROR(Overheads!S$59*$V287*(AP287/Overheads!S$68),0))</f>
        <v>0</v>
      </c>
      <c r="AX287" s="215">
        <f ca="1">IF($AE287=FALSE,AQ287*Overheads!$R$24*$V287,
IFERROR(Overheads!$O$49*$V287*AQ287,0)
+IFERROR(Overheads!T$59*$V287*(AQ287/Overheads!T$68),0))</f>
        <v>0</v>
      </c>
      <c r="AY287" s="215">
        <f ca="1">IF($AE287=FALSE,AR287*Overheads!$R$24*$V287,
IFERROR(Overheads!$O$49*$V287*AR287,0)
+IFERROR(Overheads!U$59*$V287*(AR287/Overheads!U$68),0))</f>
        <v>0</v>
      </c>
      <c r="AZ287" s="155">
        <f t="shared" ca="1" si="219"/>
        <v>0</v>
      </c>
      <c r="BA287" s="165"/>
      <c r="BB287" s="215">
        <f ca="1">IF($AE287=FALSE,AN287*Overheads!$S$25,
IFERROR(Overheads!$O$50*AN287,0)
+IFERROR(Overheads!Q$60*(AN287/Overheads!Q$66),0))</f>
        <v>0</v>
      </c>
      <c r="BC287" s="215">
        <f ca="1">IF($AE287=FALSE,AO287*Overheads!$S$25,
IFERROR(Overheads!$O$50*AO287,0)
+IFERROR(Overheads!R$60*(AO287/Overheads!R$66),0))</f>
        <v>0</v>
      </c>
      <c r="BD287" s="215">
        <f ca="1">IF($AE287=FALSE,AP287*Overheads!$S$25,
IFERROR(Overheads!$O$50*AP287,0)
+IFERROR(Overheads!S$60*(AP287/Overheads!S$66),0))</f>
        <v>0</v>
      </c>
      <c r="BE287" s="215">
        <f ca="1">IF($AE287=FALSE,AQ287*Overheads!$S$25,
IFERROR(Overheads!$O$50*AQ287,0)
+IFERROR(Overheads!T$60*(AQ287/Overheads!T$66),0))</f>
        <v>0</v>
      </c>
      <c r="BF287" s="215">
        <f ca="1">IF($AE287=FALSE,AR287*Overheads!$S$25,
IFERROR(Overheads!$O$50*AR287,0)
+IFERROR(Overheads!U$60*(AR287/Overheads!U$66),0))</f>
        <v>0</v>
      </c>
      <c r="BG287" s="155">
        <f t="shared" ca="1" si="220"/>
        <v>0</v>
      </c>
      <c r="BH287" s="165"/>
      <c r="BI287" s="215">
        <f t="shared" ca="1" si="221"/>
        <v>0</v>
      </c>
      <c r="BJ287" s="215">
        <f t="shared" ca="1" si="187"/>
        <v>0</v>
      </c>
      <c r="BK287" s="215">
        <f t="shared" ca="1" si="188"/>
        <v>0</v>
      </c>
      <c r="BL287" s="215">
        <f t="shared" ca="1" si="189"/>
        <v>0</v>
      </c>
      <c r="BM287" s="215">
        <f t="shared" ca="1" si="190"/>
        <v>0</v>
      </c>
      <c r="BN287" s="155">
        <f t="shared" ca="1" si="222"/>
        <v>0</v>
      </c>
      <c r="BO287" s="165"/>
      <c r="BP287" s="187" cm="1">
        <f t="array" ref="BP287">IFERROR(IF($X287=$X286,BP286,INDEX(Forecast_Capex_Input!AC$12:AC$286,$X287)),0)</f>
        <v>0</v>
      </c>
      <c r="BQ287" s="187" cm="1">
        <f t="array" ref="BQ287">IFERROR(IF($X287=$X286,BQ286,INDEX(Forecast_Capex_Input!AD$12:AD$286,$X287)),0)</f>
        <v>0</v>
      </c>
      <c r="BR287" s="187" cm="1">
        <f t="array" ref="BR287">IFERROR(IF($X287=$X286,BR286,INDEX(Forecast_Capex_Input!AE$12:AE$286,$X287)),0)</f>
        <v>0</v>
      </c>
      <c r="BS287" s="187" cm="1">
        <f t="array" ref="BS287">IFERROR(IF($X287=$X286,BS286,INDEX(Forecast_Capex_Input!AF$12:AF$286,$X287)),0)</f>
        <v>0</v>
      </c>
      <c r="BT287" s="187" cm="1">
        <f t="array" ref="BT287">IFERROR(IF($X287=$X286,BT286,INDEX(Forecast_Capex_Input!AG$12:AG$286,$X287)),0)</f>
        <v>0</v>
      </c>
      <c r="BU287" s="165"/>
      <c r="BV287" s="215">
        <f t="shared" si="191"/>
        <v>0</v>
      </c>
      <c r="BW287" s="215">
        <f t="shared" si="192"/>
        <v>0</v>
      </c>
      <c r="BX287" s="215">
        <f t="shared" si="193"/>
        <v>0</v>
      </c>
      <c r="BY287" s="215">
        <f t="shared" si="194"/>
        <v>0</v>
      </c>
      <c r="BZ287" s="215">
        <f t="shared" si="195"/>
        <v>0</v>
      </c>
      <c r="CA287" s="155">
        <f t="shared" si="223"/>
        <v>0</v>
      </c>
      <c r="CB287" s="165"/>
      <c r="CC287" s="215">
        <f t="shared" ca="1" si="196"/>
        <v>0</v>
      </c>
      <c r="CD287" s="215">
        <f t="shared" ca="1" si="197"/>
        <v>0</v>
      </c>
      <c r="CE287" s="215">
        <f t="shared" ca="1" si="198"/>
        <v>0</v>
      </c>
      <c r="CF287" s="215">
        <f t="shared" ca="1" si="199"/>
        <v>0</v>
      </c>
      <c r="CG287" s="215">
        <f t="shared" ca="1" si="200"/>
        <v>0</v>
      </c>
      <c r="CH287" s="155">
        <f t="shared" ca="1" si="224"/>
        <v>0</v>
      </c>
      <c r="CI287" s="165"/>
      <c r="CJ287" s="215">
        <f t="shared" ca="1" si="201"/>
        <v>0</v>
      </c>
      <c r="CK287" s="215">
        <f t="shared" ca="1" si="202"/>
        <v>0</v>
      </c>
      <c r="CL287" s="215">
        <f t="shared" ca="1" si="203"/>
        <v>0</v>
      </c>
      <c r="CM287" s="215">
        <f t="shared" ca="1" si="204"/>
        <v>0</v>
      </c>
      <c r="CN287" s="215">
        <f t="shared" ca="1" si="205"/>
        <v>0</v>
      </c>
      <c r="CO287" s="155">
        <f t="shared" ca="1" si="225"/>
        <v>0</v>
      </c>
      <c r="CP287" s="165"/>
      <c r="CQ287" s="223">
        <f t="shared" ca="1" si="206"/>
        <v>0</v>
      </c>
      <c r="CR287" s="223">
        <f t="shared" ca="1" si="207"/>
        <v>0</v>
      </c>
      <c r="CS287" s="223">
        <f t="shared" ca="1" si="208"/>
        <v>0</v>
      </c>
      <c r="CT287" s="223">
        <f t="shared" ca="1" si="209"/>
        <v>0</v>
      </c>
      <c r="CU287" s="223">
        <f t="shared" ca="1" si="210"/>
        <v>0</v>
      </c>
      <c r="CV287" s="155">
        <f t="shared" ca="1" si="226"/>
        <v>0</v>
      </c>
      <c r="CW287" s="165"/>
      <c r="CX287" s="215">
        <f t="shared" ca="1" si="227"/>
        <v>0</v>
      </c>
      <c r="CY287" s="215">
        <f t="shared" ca="1" si="211"/>
        <v>0</v>
      </c>
      <c r="CZ287" s="215">
        <f t="shared" ca="1" si="212"/>
        <v>0</v>
      </c>
      <c r="DA287" s="215">
        <f t="shared" ca="1" si="213"/>
        <v>0</v>
      </c>
      <c r="DB287" s="215">
        <f t="shared" ca="1" si="214"/>
        <v>0</v>
      </c>
      <c r="DC287" s="155">
        <f t="shared" ca="1" si="228"/>
        <v>0</v>
      </c>
      <c r="DD287" s="165"/>
      <c r="DE287" s="188" t="b" cm="1">
        <f t="array" aca="1" ref="DE287" ca="1">OR($G287=Forecast_Capex_Input!$BF$8:$BF$10)</f>
        <v>0</v>
      </c>
      <c r="DF287" s="188" cm="1">
        <f t="array" aca="1" ref="DF287" ca="1">IFERROR(INDEX(Forecast_Capex_Input!BG$12:BG$286,$X287)
*(INDEX(Forecast_Capex_Input!$H$12:$H$286,$X287)=Repex),0)
*$DE287</f>
        <v>0</v>
      </c>
      <c r="DG287" s="188" cm="1">
        <f t="array" aca="1" ref="DG287" ca="1">IFERROR(INDEX(Forecast_Capex_Input!BH$12:BH$286,$X287)
*(INDEX(Forecast_Capex_Input!$H$12:$H$286,$X287)=Repex),0)
*$DE287</f>
        <v>0</v>
      </c>
      <c r="DH287" s="188" cm="1">
        <f t="array" aca="1" ref="DH287" ca="1">IFERROR(INDEX(Forecast_Capex_Input!BI$12:BI$286,$X287)
*(INDEX(Forecast_Capex_Input!$H$12:$H$286,$X287)=Repex),0)
*$DE287</f>
        <v>0</v>
      </c>
      <c r="DI287" s="188" cm="1">
        <f t="array" aca="1" ref="DI287" ca="1">IFERROR(INDEX(Forecast_Capex_Input!BJ$12:BJ$286,$X287)
*(INDEX(Forecast_Capex_Input!$H$12:$H$286,$X287)=Repex),0)
*$DE287</f>
        <v>0</v>
      </c>
      <c r="DJ287" s="188" cm="1">
        <f t="array" aca="1" ref="DJ287" ca="1">IFERROR(INDEX(Forecast_Capex_Input!BK$12:BK$286,$X287)
*(INDEX(Forecast_Capex_Input!$H$12:$H$286,$X287)=Repex),0)
*$DE287</f>
        <v>0</v>
      </c>
      <c r="DK287" s="188" cm="1">
        <f t="array" aca="1" ref="DK287" ca="1">IFERROR(INDEX(Forecast_Capex_Input!BL$12:BL$286,$X287)
*(INDEX(Forecast_Capex_Input!$H$12:$H$286,$X287)=Repex),0)
*$DE287</f>
        <v>0</v>
      </c>
      <c r="DL287" s="165"/>
      <c r="DM287" s="188" t="b" cm="1">
        <f t="array" aca="1" ref="DM287" ca="1">OR($G287=Forecast_Capex_Input!$BN$8:$BN$9)</f>
        <v>0</v>
      </c>
      <c r="DN287" s="188" cm="1">
        <f t="array" aca="1" ref="DN287" ca="1">IFERROR(INDEX(Forecast_Capex_Input!BO$12:BO$286,$X287)
*(INDEX(Forecast_Capex_Input!$H$12:$H$286,$X287)=Repex),0)
*$DM287</f>
        <v>0</v>
      </c>
      <c r="DO287" s="188" cm="1">
        <f t="array" aca="1" ref="DO287" ca="1">IFERROR(INDEX(Forecast_Capex_Input!BP$12:BP$286,$X287)
*(INDEX(Forecast_Capex_Input!$H$12:$H$286,$X287)=Repex),0)
*$DM287</f>
        <v>0</v>
      </c>
      <c r="DP287" s="188" cm="1">
        <f t="array" aca="1" ref="DP287" ca="1">IFERROR(INDEX(Forecast_Capex_Input!BQ$12:BQ$286,$X287)
*(INDEX(Forecast_Capex_Input!$H$12:$H$286,$X287)=Repex),0)
*$DM287</f>
        <v>0</v>
      </c>
      <c r="DQ287" s="188" cm="1">
        <f t="array" aca="1" ref="DQ287" ca="1">IFERROR(INDEX(Forecast_Capex_Input!BR$12:BR$286,$X287)
*(INDEX(Forecast_Capex_Input!$H$12:$H$286,$X287)=Repex),0)
*$DM287</f>
        <v>0</v>
      </c>
      <c r="DR287" s="188" cm="1">
        <f t="array" aca="1" ref="DR287" ca="1">IFERROR(INDEX(Forecast_Capex_Input!BS$12:BS$286,$X287)
*(INDEX(Forecast_Capex_Input!$H$12:$H$286,$X287)=Repex),0)
*$DM287</f>
        <v>0</v>
      </c>
      <c r="DS287" s="165"/>
      <c r="DT287" s="188" t="b" cm="1">
        <f t="array" aca="1" ref="DT287" ca="1">OR($G287=Forecast_Capex_Input!$BU$8:$BU$10)</f>
        <v>1</v>
      </c>
      <c r="DU287" s="188" cm="1">
        <f t="array" aca="1" ref="DU287" ca="1">IFERROR(INDEX(Forecast_Capex_Input!BV$12:BV$286,$X287)
*(INDEX(Forecast_Capex_Input!$H$12:$H$286,$X287)=Repex),0)
*$DT287</f>
        <v>0.37931034482758619</v>
      </c>
      <c r="DV287" s="188" cm="1">
        <f t="array" aca="1" ref="DV287" ca="1">IFERROR(INDEX(Forecast_Capex_Input!BW$12:BW$286,$X287)
*(INDEX(Forecast_Capex_Input!$H$12:$H$286,$X287)=Repex),0)
*$DT287</f>
        <v>0.57471264367816088</v>
      </c>
      <c r="DW287" s="188" cm="1">
        <f t="array" aca="1" ref="DW287" ca="1">IFERROR(INDEX(Forecast_Capex_Input!BX$12:BX$286,$X287)
*(INDEX(Forecast_Capex_Input!$H$12:$H$286,$X287)=Repex),0)
*$DT287</f>
        <v>4.5977011494252873E-2</v>
      </c>
      <c r="DX287" s="188" cm="1">
        <f t="array" aca="1" ref="DX287" ca="1">IFERROR(INDEX(Forecast_Capex_Input!BY$12:BY$286,$X287)
*(INDEX(Forecast_Capex_Input!$H$12:$H$286,$X287)=Repex),0)
*$DT287</f>
        <v>0</v>
      </c>
      <c r="DY287" s="188" cm="1">
        <f t="array" aca="1" ref="DY287" ca="1">IFERROR(INDEX(Forecast_Capex_Input!BZ$12:BZ$286,$X287)
*(INDEX(Forecast_Capex_Input!$H$12:$H$286,$X287)=Repex),0)
*$DT287</f>
        <v>0</v>
      </c>
      <c r="DZ287" s="188" cm="1">
        <f t="array" aca="1" ref="DZ287" ca="1">IFERROR(INDEX(Forecast_Capex_Input!CA$12:CA$286,$X287)
*(INDEX(Forecast_Capex_Input!$H$12:$H$286,$X287)=Repex),0)
*$DT287</f>
        <v>0</v>
      </c>
      <c r="EA287" s="188" cm="1">
        <f t="array" aca="1" ref="EA287" ca="1">IFERROR(INDEX(Forecast_Capex_Input!CB$12:CB$286,$X287)
*(INDEX(Forecast_Capex_Input!$H$12:$H$286,$X287)=Repex),0)
*$DT287</f>
        <v>0</v>
      </c>
      <c r="EB287" s="188" cm="1">
        <f t="array" aca="1" ref="EB287" ca="1">IFERROR(INDEX(Forecast_Capex_Input!CC$12:CC$286,$X287)
*(INDEX(Forecast_Capex_Input!$H$12:$H$286,$X287)=Repex),0)
*$DT287</f>
        <v>0</v>
      </c>
      <c r="EC287" s="165"/>
      <c r="ED287" s="226" t="str">
        <f t="shared" si="215"/>
        <v>N/A</v>
      </c>
      <c r="EE287" s="174" t="s">
        <v>15</v>
      </c>
    </row>
    <row r="288" spans="3:135" x14ac:dyDescent="0.2">
      <c r="C288" s="174">
        <f t="shared" si="216"/>
        <v>278</v>
      </c>
      <c r="D288" s="167" t="str" cm="1">
        <f t="array" ref="D288">IFERROR(INDEX(Forecast_Capex_Input!$D$12:$D$286,$X288),NA)</f>
        <v>GNS Secondary Systems Renewal</v>
      </c>
      <c r="E288" s="172" t="b" cm="1">
        <f t="array" ref="E288">IF($X288=NA,NA,INDEX(Forecast_Capex_Input!$E$12:$E$286,$X288))</f>
        <v>0</v>
      </c>
      <c r="F288" s="167" t="str" cm="1">
        <f t="array" aca="1" ref="F288" ca="1">IFERROR(INDEX(General!$E$25:$E$26,$Y288),NA)</f>
        <v>Non-Labour</v>
      </c>
      <c r="G288" s="167" t="str" cm="1">
        <f t="array" aca="1" ref="G288" ca="1">IFERROR(INDEX(Forecast_Capex_Input!$AI$11:$BB$11,$AA288),NA)</f>
        <v>Secondary Systems</v>
      </c>
      <c r="H288" s="189" cm="1">
        <f t="array" aca="1" ref="H288" ca="1">IFERROR(INDEX(Forecast_Capex_Input!$AI$12:$BB$286,$X288,$AA288),NA)</f>
        <v>1</v>
      </c>
      <c r="I288" s="199" t="str" cm="1">
        <f t="array" ref="I288">IFERROR(INDEX(Forecast_Capex_Input!$F$12:$F$286,$X288),NA)</f>
        <v>Replacement Expenditure</v>
      </c>
      <c r="J288" s="199" t="str" cm="1">
        <f t="array" ref="J288">IFERROR(INDEX(Forecast_Capex_Input!G$12:G$286,$X288),NA)</f>
        <v>Digital Infrastructure</v>
      </c>
      <c r="K288" s="199" t="str" cm="1">
        <f t="array" ref="K288">IFERROR(INDEX(Forecast_Capex_Input!H$12:H$286,$X288),NA)</f>
        <v>Repex</v>
      </c>
      <c r="L288" s="199" t="str" cm="1">
        <f t="array" ref="L288">IFERROR(INDEX(Forecast_Capex_Input!I$12:I$286,$X288),NA)</f>
        <v>N/A</v>
      </c>
      <c r="M288" s="199" t="str" cm="1">
        <f t="array" ref="M288">IFERROR(INDEX(Forecast_Capex_Input!J$12:J$286,$X288),NA)</f>
        <v>N/A</v>
      </c>
      <c r="N288" s="199" t="str" cm="1">
        <f t="array" ref="N288">IFERROR(INDEX(Forecast_Capex_Input!K$12:K$286,$X288),NA)</f>
        <v>DI - Protection systems</v>
      </c>
      <c r="O288" s="199" t="str" cm="1">
        <f t="array" ref="O288">IFERROR(INDEX(Forecast_Capex_Input!L$12:L$286,$X288),NA)</f>
        <v>DI - Safe and Reliable Network</v>
      </c>
      <c r="P288" s="199" t="str" cm="1">
        <f t="array" ref="P288">IFERROR(INDEX(Forecast_Capex_Input!M$12:M$286,$X288),NA)</f>
        <v>N/A</v>
      </c>
      <c r="Q288" s="172" t="str" cm="1">
        <f t="array" ref="Q288">IFERROR(INDEX(Forecast_Capex_Input!N$12:N$286,$X288),NA)</f>
        <v>Yes</v>
      </c>
      <c r="R288" s="265" cm="1">
        <f t="array" ref="R288">IFERROR(INDEX(Forecast_Capex_Input!O$12:O$286,$X288),0)</f>
        <v>0</v>
      </c>
      <c r="S288" s="172" t="str" cm="1">
        <f t="array" ref="S288">IFERROR(INDEX(Forecast_Capex_Input!P$12:P$286,$X288),0)</f>
        <v>Safety security &amp; reliability</v>
      </c>
      <c r="T288" s="199" t="str" cm="1">
        <f t="array" aca="1" ref="T288" ca="1">IFERROR(INDEX(General!$K$84:$K$103,$AA288),NA)</f>
        <v>Secondary Systems (2018-23)</v>
      </c>
      <c r="U288" s="188" cm="1">
        <f t="array" aca="1" ref="U288" ca="1">IFERROR(
IF($F288=General!$E$25,INDEX(Forecast_Capex_Input!S$12:S$286,$X288),
INDEX(Forecast_Capex_Input!T$12:T$286,$X288)),0)</f>
        <v>1</v>
      </c>
      <c r="V288" s="222" t="b">
        <f>IFERROR(INDEX(Overheads!$T$19:$T$26,MATCH($I288,Overheads!$E$19:$E$26,0)),FALSE)</f>
        <v>1</v>
      </c>
      <c r="W288" s="165"/>
      <c r="X288" s="174">
        <f>IFERROR(
IF(MATCH($C288,Forecast_Capex_Input!$CI$12:$CI$286,1)+1&gt;MAX(Forecast_Capex_Input!$C$12:$C$286),NA,
MATCH($C288,Forecast_Capex_Input!$CI$12:$CI$286,1)+1),1)</f>
        <v>106</v>
      </c>
      <c r="Y288" s="174" cm="1">
        <f t="array" aca="1" ref="Y288" ca="1">IFERROR(
IF(X287&lt;&gt;X288,1,
IF(COUNTIF(OFFSET(Y287,0,0,-INDEX(Forecast_Capex_Input!$CG$12:$CG$286,$X288)),Y287)=INDEX(Forecast_Capex_Input!$CG$12:$CG$286,$X288),Y287+1,Y287)),NA)</f>
        <v>2</v>
      </c>
      <c r="Z288" s="174" cm="1">
        <f t="array" ref="Z288">IFERROR($C288-IF($X288=1,1,INDEX(Forecast_Capex_Input!$CI$12:$CI$286,$X288-1))+1,NA)</f>
        <v>2</v>
      </c>
      <c r="AA288" s="174" cm="1">
        <f t="array" aca="1" ref="AA288" ca="1">IFERROR(IF(Y288=1,
INDEX(Forecast_Capex_Input!$AI$10:$BB$10,SMALL(IF(INDEX(Forecast_Capex_Input!$AI$12:$BB$286,$X288,0)&gt;0,COLUMN(Forecast_Capex_Input!$AI$10:$BB$10)-COLUMN(Forecast_Capex_Input!$AI$12)+1),ROWS(OFFSET(AA287,0,0,-$Z288)))),
OFFSET(AA287,-INDEX(Forecast_Capex_Input!$CG$12:$CG$286,$X288)+1,0)),NA)</f>
        <v>4</v>
      </c>
      <c r="AB288" s="174">
        <f t="shared" ca="1" si="185"/>
        <v>2</v>
      </c>
      <c r="AC288" s="222" t="b">
        <f t="shared" si="217"/>
        <v>0</v>
      </c>
      <c r="AD288" s="220" t="b">
        <v>0</v>
      </c>
      <c r="AE288" s="222" t="b">
        <f t="shared" si="186"/>
        <v>1</v>
      </c>
      <c r="AF288" s="165"/>
      <c r="AG288" s="215">
        <v>0</v>
      </c>
      <c r="AH288" s="215">
        <v>0</v>
      </c>
      <c r="AI288" s="215">
        <v>0</v>
      </c>
      <c r="AJ288" s="215">
        <v>0</v>
      </c>
      <c r="AK288" s="215">
        <v>0</v>
      </c>
      <c r="AL288" s="155">
        <v>0</v>
      </c>
      <c r="AM288" s="165"/>
      <c r="AN288" s="215" cm="1">
        <f t="array" aca="1" ref="AN288" ca="1">IFERROR(INDEX(General!O$33:O$34,$AB288)
*AG288,0)</f>
        <v>0</v>
      </c>
      <c r="AO288" s="215" cm="1">
        <f t="array" aca="1" ref="AO288" ca="1">IFERROR(INDEX(General!P$33:P$34,$AB288)
*AH288,0)</f>
        <v>0</v>
      </c>
      <c r="AP288" s="215" cm="1">
        <f t="array" aca="1" ref="AP288" ca="1">IFERROR(INDEX(General!Q$33:Q$34,$AB288)
*AI288,0)</f>
        <v>0</v>
      </c>
      <c r="AQ288" s="215" cm="1">
        <f t="array" aca="1" ref="AQ288" ca="1">IFERROR(INDEX(General!R$33:R$34,$AB288)
*AJ288,0)</f>
        <v>0</v>
      </c>
      <c r="AR288" s="215" cm="1">
        <f t="array" aca="1" ref="AR288" ca="1">IFERROR(INDEX(General!S$33:S$34,$AB288)
*AK288,0)</f>
        <v>0</v>
      </c>
      <c r="AS288" s="155">
        <f t="shared" ca="1" si="218"/>
        <v>0</v>
      </c>
      <c r="AT288" s="165"/>
      <c r="AU288" s="215">
        <f ca="1">IF($AE288=FALSE,AN288*Overheads!$R$24*$V288,
IFERROR(Overheads!$O$49*$V288*AN288,0)
+IFERROR(Overheads!Q$59*$V288*(AN288/Overheads!Q$68),0))</f>
        <v>0</v>
      </c>
      <c r="AV288" s="215">
        <f ca="1">IF($AE288=FALSE,AO288*Overheads!$R$24*$V288,
IFERROR(Overheads!$O$49*$V288*AO288,0)
+IFERROR(Overheads!R$59*$V288*(AO288/Overheads!R$68),0))</f>
        <v>0</v>
      </c>
      <c r="AW288" s="215">
        <f ca="1">IF($AE288=FALSE,AP288*Overheads!$R$24*$V288,
IFERROR(Overheads!$O$49*$V288*AP288,0)
+IFERROR(Overheads!S$59*$V288*(AP288/Overheads!S$68),0))</f>
        <v>0</v>
      </c>
      <c r="AX288" s="215">
        <f ca="1">IF($AE288=FALSE,AQ288*Overheads!$R$24*$V288,
IFERROR(Overheads!$O$49*$V288*AQ288,0)
+IFERROR(Overheads!T$59*$V288*(AQ288/Overheads!T$68),0))</f>
        <v>0</v>
      </c>
      <c r="AY288" s="215">
        <f ca="1">IF($AE288=FALSE,AR288*Overheads!$R$24*$V288,
IFERROR(Overheads!$O$49*$V288*AR288,0)
+IFERROR(Overheads!U$59*$V288*(AR288/Overheads!U$68),0))</f>
        <v>0</v>
      </c>
      <c r="AZ288" s="155">
        <f t="shared" ca="1" si="219"/>
        <v>0</v>
      </c>
      <c r="BA288" s="165"/>
      <c r="BB288" s="215">
        <f ca="1">IF($AE288=FALSE,AN288*Overheads!$S$25,
IFERROR(Overheads!$O$50*AN288,0)
+IFERROR(Overheads!Q$60*(AN288/Overheads!Q$66),0))</f>
        <v>0</v>
      </c>
      <c r="BC288" s="215">
        <f ca="1">IF($AE288=FALSE,AO288*Overheads!$S$25,
IFERROR(Overheads!$O$50*AO288,0)
+IFERROR(Overheads!R$60*(AO288/Overheads!R$66),0))</f>
        <v>0</v>
      </c>
      <c r="BD288" s="215">
        <f ca="1">IF($AE288=FALSE,AP288*Overheads!$S$25,
IFERROR(Overheads!$O$50*AP288,0)
+IFERROR(Overheads!S$60*(AP288/Overheads!S$66),0))</f>
        <v>0</v>
      </c>
      <c r="BE288" s="215">
        <f ca="1">IF($AE288=FALSE,AQ288*Overheads!$S$25,
IFERROR(Overheads!$O$50*AQ288,0)
+IFERROR(Overheads!T$60*(AQ288/Overheads!T$66),0))</f>
        <v>0</v>
      </c>
      <c r="BF288" s="215">
        <f ca="1">IF($AE288=FALSE,AR288*Overheads!$S$25,
IFERROR(Overheads!$O$50*AR288,0)
+IFERROR(Overheads!U$60*(AR288/Overheads!U$66),0))</f>
        <v>0</v>
      </c>
      <c r="BG288" s="155">
        <f t="shared" ca="1" si="220"/>
        <v>0</v>
      </c>
      <c r="BH288" s="165"/>
      <c r="BI288" s="215">
        <f t="shared" ca="1" si="221"/>
        <v>0</v>
      </c>
      <c r="BJ288" s="215">
        <f t="shared" ca="1" si="187"/>
        <v>0</v>
      </c>
      <c r="BK288" s="215">
        <f t="shared" ca="1" si="188"/>
        <v>0</v>
      </c>
      <c r="BL288" s="215">
        <f t="shared" ca="1" si="189"/>
        <v>0</v>
      </c>
      <c r="BM288" s="215">
        <f t="shared" ca="1" si="190"/>
        <v>0</v>
      </c>
      <c r="BN288" s="155">
        <f t="shared" ca="1" si="222"/>
        <v>0</v>
      </c>
      <c r="BO288" s="165"/>
      <c r="BP288" s="187" cm="1">
        <f t="array" ref="BP288">IFERROR(IF($X288=$X287,BP287,INDEX(Forecast_Capex_Input!AC$12:AC$286,$X288)),0)</f>
        <v>0</v>
      </c>
      <c r="BQ288" s="187" cm="1">
        <f t="array" ref="BQ288">IFERROR(IF($X288=$X287,BQ287,INDEX(Forecast_Capex_Input!AD$12:AD$286,$X288)),0)</f>
        <v>0</v>
      </c>
      <c r="BR288" s="187" cm="1">
        <f t="array" ref="BR288">IFERROR(IF($X288=$X287,BR287,INDEX(Forecast_Capex_Input!AE$12:AE$286,$X288)),0)</f>
        <v>0</v>
      </c>
      <c r="BS288" s="187" cm="1">
        <f t="array" ref="BS288">IFERROR(IF($X288=$X287,BS287,INDEX(Forecast_Capex_Input!AF$12:AF$286,$X288)),0)</f>
        <v>0</v>
      </c>
      <c r="BT288" s="187" cm="1">
        <f t="array" ref="BT288">IFERROR(IF($X288=$X287,BT287,INDEX(Forecast_Capex_Input!AG$12:AG$286,$X288)),0)</f>
        <v>0</v>
      </c>
      <c r="BU288" s="165"/>
      <c r="BV288" s="215">
        <f t="shared" si="191"/>
        <v>0</v>
      </c>
      <c r="BW288" s="215">
        <f t="shared" si="192"/>
        <v>0</v>
      </c>
      <c r="BX288" s="215">
        <f t="shared" si="193"/>
        <v>0</v>
      </c>
      <c r="BY288" s="215">
        <f t="shared" si="194"/>
        <v>0</v>
      </c>
      <c r="BZ288" s="215">
        <f t="shared" si="195"/>
        <v>0</v>
      </c>
      <c r="CA288" s="155">
        <f t="shared" si="223"/>
        <v>0</v>
      </c>
      <c r="CB288" s="165"/>
      <c r="CC288" s="215">
        <f t="shared" ca="1" si="196"/>
        <v>0</v>
      </c>
      <c r="CD288" s="215">
        <f t="shared" ca="1" si="197"/>
        <v>0</v>
      </c>
      <c r="CE288" s="215">
        <f t="shared" ca="1" si="198"/>
        <v>0</v>
      </c>
      <c r="CF288" s="215">
        <f t="shared" ca="1" si="199"/>
        <v>0</v>
      </c>
      <c r="CG288" s="215">
        <f t="shared" ca="1" si="200"/>
        <v>0</v>
      </c>
      <c r="CH288" s="155">
        <f t="shared" ca="1" si="224"/>
        <v>0</v>
      </c>
      <c r="CI288" s="165"/>
      <c r="CJ288" s="215">
        <f t="shared" ca="1" si="201"/>
        <v>0</v>
      </c>
      <c r="CK288" s="215">
        <f t="shared" ca="1" si="202"/>
        <v>0</v>
      </c>
      <c r="CL288" s="215">
        <f t="shared" ca="1" si="203"/>
        <v>0</v>
      </c>
      <c r="CM288" s="215">
        <f t="shared" ca="1" si="204"/>
        <v>0</v>
      </c>
      <c r="CN288" s="215">
        <f t="shared" ca="1" si="205"/>
        <v>0</v>
      </c>
      <c r="CO288" s="155">
        <f t="shared" ca="1" si="225"/>
        <v>0</v>
      </c>
      <c r="CP288" s="165"/>
      <c r="CQ288" s="223">
        <f t="shared" ca="1" si="206"/>
        <v>0</v>
      </c>
      <c r="CR288" s="223">
        <f t="shared" ca="1" si="207"/>
        <v>0</v>
      </c>
      <c r="CS288" s="223">
        <f t="shared" ca="1" si="208"/>
        <v>0</v>
      </c>
      <c r="CT288" s="223">
        <f t="shared" ca="1" si="209"/>
        <v>0</v>
      </c>
      <c r="CU288" s="223">
        <f t="shared" ca="1" si="210"/>
        <v>0</v>
      </c>
      <c r="CV288" s="155">
        <f t="shared" ca="1" si="226"/>
        <v>0</v>
      </c>
      <c r="CW288" s="165"/>
      <c r="CX288" s="215">
        <f t="shared" ca="1" si="227"/>
        <v>0</v>
      </c>
      <c r="CY288" s="215">
        <f t="shared" ca="1" si="211"/>
        <v>0</v>
      </c>
      <c r="CZ288" s="215">
        <f t="shared" ca="1" si="212"/>
        <v>0</v>
      </c>
      <c r="DA288" s="215">
        <f t="shared" ca="1" si="213"/>
        <v>0</v>
      </c>
      <c r="DB288" s="215">
        <f t="shared" ca="1" si="214"/>
        <v>0</v>
      </c>
      <c r="DC288" s="155">
        <f t="shared" ca="1" si="228"/>
        <v>0</v>
      </c>
      <c r="DD288" s="165"/>
      <c r="DE288" s="188" t="b" cm="1">
        <f t="array" aca="1" ref="DE288" ca="1">OR($G288=Forecast_Capex_Input!$BF$8:$BF$10)</f>
        <v>0</v>
      </c>
      <c r="DF288" s="188" cm="1">
        <f t="array" aca="1" ref="DF288" ca="1">IFERROR(INDEX(Forecast_Capex_Input!BG$12:BG$286,$X288)
*(INDEX(Forecast_Capex_Input!$H$12:$H$286,$X288)=Repex),0)
*$DE288</f>
        <v>0</v>
      </c>
      <c r="DG288" s="188" cm="1">
        <f t="array" aca="1" ref="DG288" ca="1">IFERROR(INDEX(Forecast_Capex_Input!BH$12:BH$286,$X288)
*(INDEX(Forecast_Capex_Input!$H$12:$H$286,$X288)=Repex),0)
*$DE288</f>
        <v>0</v>
      </c>
      <c r="DH288" s="188" cm="1">
        <f t="array" aca="1" ref="DH288" ca="1">IFERROR(INDEX(Forecast_Capex_Input!BI$12:BI$286,$X288)
*(INDEX(Forecast_Capex_Input!$H$12:$H$286,$X288)=Repex),0)
*$DE288</f>
        <v>0</v>
      </c>
      <c r="DI288" s="188" cm="1">
        <f t="array" aca="1" ref="DI288" ca="1">IFERROR(INDEX(Forecast_Capex_Input!BJ$12:BJ$286,$X288)
*(INDEX(Forecast_Capex_Input!$H$12:$H$286,$X288)=Repex),0)
*$DE288</f>
        <v>0</v>
      </c>
      <c r="DJ288" s="188" cm="1">
        <f t="array" aca="1" ref="DJ288" ca="1">IFERROR(INDEX(Forecast_Capex_Input!BK$12:BK$286,$X288)
*(INDEX(Forecast_Capex_Input!$H$12:$H$286,$X288)=Repex),0)
*$DE288</f>
        <v>0</v>
      </c>
      <c r="DK288" s="188" cm="1">
        <f t="array" aca="1" ref="DK288" ca="1">IFERROR(INDEX(Forecast_Capex_Input!BL$12:BL$286,$X288)
*(INDEX(Forecast_Capex_Input!$H$12:$H$286,$X288)=Repex),0)
*$DE288</f>
        <v>0</v>
      </c>
      <c r="DL288" s="165"/>
      <c r="DM288" s="188" t="b" cm="1">
        <f t="array" aca="1" ref="DM288" ca="1">OR($G288=Forecast_Capex_Input!$BN$8:$BN$9)</f>
        <v>0</v>
      </c>
      <c r="DN288" s="188" cm="1">
        <f t="array" aca="1" ref="DN288" ca="1">IFERROR(INDEX(Forecast_Capex_Input!BO$12:BO$286,$X288)
*(INDEX(Forecast_Capex_Input!$H$12:$H$286,$X288)=Repex),0)
*$DM288</f>
        <v>0</v>
      </c>
      <c r="DO288" s="188" cm="1">
        <f t="array" aca="1" ref="DO288" ca="1">IFERROR(INDEX(Forecast_Capex_Input!BP$12:BP$286,$X288)
*(INDEX(Forecast_Capex_Input!$H$12:$H$286,$X288)=Repex),0)
*$DM288</f>
        <v>0</v>
      </c>
      <c r="DP288" s="188" cm="1">
        <f t="array" aca="1" ref="DP288" ca="1">IFERROR(INDEX(Forecast_Capex_Input!BQ$12:BQ$286,$X288)
*(INDEX(Forecast_Capex_Input!$H$12:$H$286,$X288)=Repex),0)
*$DM288</f>
        <v>0</v>
      </c>
      <c r="DQ288" s="188" cm="1">
        <f t="array" aca="1" ref="DQ288" ca="1">IFERROR(INDEX(Forecast_Capex_Input!BR$12:BR$286,$X288)
*(INDEX(Forecast_Capex_Input!$H$12:$H$286,$X288)=Repex),0)
*$DM288</f>
        <v>0</v>
      </c>
      <c r="DR288" s="188" cm="1">
        <f t="array" aca="1" ref="DR288" ca="1">IFERROR(INDEX(Forecast_Capex_Input!BS$12:BS$286,$X288)
*(INDEX(Forecast_Capex_Input!$H$12:$H$286,$X288)=Repex),0)
*$DM288</f>
        <v>0</v>
      </c>
      <c r="DS288" s="165"/>
      <c r="DT288" s="188" t="b" cm="1">
        <f t="array" aca="1" ref="DT288" ca="1">OR($G288=Forecast_Capex_Input!$BU$8:$BU$10)</f>
        <v>1</v>
      </c>
      <c r="DU288" s="188" cm="1">
        <f t="array" aca="1" ref="DU288" ca="1">IFERROR(INDEX(Forecast_Capex_Input!BV$12:BV$286,$X288)
*(INDEX(Forecast_Capex_Input!$H$12:$H$286,$X288)=Repex),0)
*$DT288</f>
        <v>0.37931034482758619</v>
      </c>
      <c r="DV288" s="188" cm="1">
        <f t="array" aca="1" ref="DV288" ca="1">IFERROR(INDEX(Forecast_Capex_Input!BW$12:BW$286,$X288)
*(INDEX(Forecast_Capex_Input!$H$12:$H$286,$X288)=Repex),0)
*$DT288</f>
        <v>0.57471264367816088</v>
      </c>
      <c r="DW288" s="188" cm="1">
        <f t="array" aca="1" ref="DW288" ca="1">IFERROR(INDEX(Forecast_Capex_Input!BX$12:BX$286,$X288)
*(INDEX(Forecast_Capex_Input!$H$12:$H$286,$X288)=Repex),0)
*$DT288</f>
        <v>4.5977011494252873E-2</v>
      </c>
      <c r="DX288" s="188" cm="1">
        <f t="array" aca="1" ref="DX288" ca="1">IFERROR(INDEX(Forecast_Capex_Input!BY$12:BY$286,$X288)
*(INDEX(Forecast_Capex_Input!$H$12:$H$286,$X288)=Repex),0)
*$DT288</f>
        <v>0</v>
      </c>
      <c r="DY288" s="188" cm="1">
        <f t="array" aca="1" ref="DY288" ca="1">IFERROR(INDEX(Forecast_Capex_Input!BZ$12:BZ$286,$X288)
*(INDEX(Forecast_Capex_Input!$H$12:$H$286,$X288)=Repex),0)
*$DT288</f>
        <v>0</v>
      </c>
      <c r="DZ288" s="188" cm="1">
        <f t="array" aca="1" ref="DZ288" ca="1">IFERROR(INDEX(Forecast_Capex_Input!CA$12:CA$286,$X288)
*(INDEX(Forecast_Capex_Input!$H$12:$H$286,$X288)=Repex),0)
*$DT288</f>
        <v>0</v>
      </c>
      <c r="EA288" s="188" cm="1">
        <f t="array" aca="1" ref="EA288" ca="1">IFERROR(INDEX(Forecast_Capex_Input!CB$12:CB$286,$X288)
*(INDEX(Forecast_Capex_Input!$H$12:$H$286,$X288)=Repex),0)
*$DT288</f>
        <v>0</v>
      </c>
      <c r="EB288" s="188" cm="1">
        <f t="array" aca="1" ref="EB288" ca="1">IFERROR(INDEX(Forecast_Capex_Input!CC$12:CC$286,$X288)
*(INDEX(Forecast_Capex_Input!$H$12:$H$286,$X288)=Repex),0)
*$DT288</f>
        <v>0</v>
      </c>
      <c r="EC288" s="165"/>
      <c r="ED288" s="226" t="str">
        <f t="shared" si="215"/>
        <v>N/A</v>
      </c>
      <c r="EE288" s="174" t="s">
        <v>15</v>
      </c>
    </row>
    <row r="289" spans="3:135" x14ac:dyDescent="0.2">
      <c r="C289" s="174">
        <f t="shared" si="216"/>
        <v>279</v>
      </c>
      <c r="D289" s="167" t="str" cm="1">
        <f t="array" ref="D289">IFERROR(INDEX(Forecast_Capex_Input!$D$12:$D$286,$X289),NA)</f>
        <v>BRD Secondary Systems Renewal</v>
      </c>
      <c r="E289" s="172" t="b" cm="1">
        <f t="array" ref="E289">IF($X289=NA,NA,INDEX(Forecast_Capex_Input!$E$12:$E$286,$X289))</f>
        <v>0</v>
      </c>
      <c r="F289" s="167" t="str" cm="1">
        <f t="array" aca="1" ref="F289" ca="1">IFERROR(INDEX(General!$E$25:$E$26,$Y289),NA)</f>
        <v>Labour</v>
      </c>
      <c r="G289" s="167" t="str" cm="1">
        <f t="array" aca="1" ref="G289" ca="1">IFERROR(INDEX(Forecast_Capex_Input!$AI$11:$BB$11,$AA289),NA)</f>
        <v>Secondary Systems</v>
      </c>
      <c r="H289" s="189" cm="1">
        <f t="array" aca="1" ref="H289" ca="1">IFERROR(INDEX(Forecast_Capex_Input!$AI$12:$BB$286,$X289,$AA289),NA)</f>
        <v>0.97780517879161533</v>
      </c>
      <c r="I289" s="199" t="str" cm="1">
        <f t="array" ref="I289">IFERROR(INDEX(Forecast_Capex_Input!$F$12:$F$286,$X289),NA)</f>
        <v>Replacement Expenditure</v>
      </c>
      <c r="J289" s="199" t="str" cm="1">
        <f t="array" ref="J289">IFERROR(INDEX(Forecast_Capex_Input!G$12:G$286,$X289),NA)</f>
        <v>Digital Infrastructure</v>
      </c>
      <c r="K289" s="199" t="str" cm="1">
        <f t="array" ref="K289">IFERROR(INDEX(Forecast_Capex_Input!H$12:H$286,$X289),NA)</f>
        <v>Repex</v>
      </c>
      <c r="L289" s="199" t="str" cm="1">
        <f t="array" ref="L289">IFERROR(INDEX(Forecast_Capex_Input!I$12:I$286,$X289),NA)</f>
        <v>N/A</v>
      </c>
      <c r="M289" s="199" t="str" cm="1">
        <f t="array" ref="M289">IFERROR(INDEX(Forecast_Capex_Input!J$12:J$286,$X289),NA)</f>
        <v>N/A</v>
      </c>
      <c r="N289" s="199" t="str" cm="1">
        <f t="array" ref="N289">IFERROR(INDEX(Forecast_Capex_Input!K$12:K$286,$X289),NA)</f>
        <v>DI - Protection systems</v>
      </c>
      <c r="O289" s="199" t="str" cm="1">
        <f t="array" ref="O289">IFERROR(INDEX(Forecast_Capex_Input!L$12:L$286,$X289),NA)</f>
        <v>DI - Safe and Reliable Network</v>
      </c>
      <c r="P289" s="199" t="str" cm="1">
        <f t="array" ref="P289">IFERROR(INDEX(Forecast_Capex_Input!M$12:M$286,$X289),NA)</f>
        <v>N/A</v>
      </c>
      <c r="Q289" s="172" t="str" cm="1">
        <f t="array" ref="Q289">IFERROR(INDEX(Forecast_Capex_Input!N$12:N$286,$X289),NA)</f>
        <v>No</v>
      </c>
      <c r="R289" s="265" cm="1">
        <f t="array" ref="R289">IFERROR(INDEX(Forecast_Capex_Input!O$12:O$286,$X289),0)</f>
        <v>0</v>
      </c>
      <c r="S289" s="172" t="str" cm="1">
        <f t="array" ref="S289">IFERROR(INDEX(Forecast_Capex_Input!P$12:P$286,$X289),0)</f>
        <v>Safety security &amp; reliability</v>
      </c>
      <c r="T289" s="199" t="str" cm="1">
        <f t="array" aca="1" ref="T289" ca="1">IFERROR(INDEX(General!$K$84:$K$103,$AA289),NA)</f>
        <v>Secondary Systems (2018-23)</v>
      </c>
      <c r="U289" s="188" cm="1">
        <f t="array" aca="1" ref="U289" ca="1">IFERROR(
IF($F289=General!$E$25,INDEX(Forecast_Capex_Input!S$12:S$286,$X289),
INDEX(Forecast_Capex_Input!T$12:T$286,$X289)),0)</f>
        <v>0</v>
      </c>
      <c r="V289" s="222" t="b">
        <f>IFERROR(INDEX(Overheads!$T$19:$T$26,MATCH($I289,Overheads!$E$19:$E$26,0)),FALSE)</f>
        <v>1</v>
      </c>
      <c r="W289" s="165"/>
      <c r="X289" s="174">
        <f>IFERROR(
IF(MATCH($C289,Forecast_Capex_Input!$CI$12:$CI$286,1)+1&gt;MAX(Forecast_Capex_Input!$C$12:$C$286),NA,
MATCH($C289,Forecast_Capex_Input!$CI$12:$CI$286,1)+1),1)</f>
        <v>107</v>
      </c>
      <c r="Y289" s="174" cm="1">
        <f t="array" aca="1" ref="Y289" ca="1">IFERROR(
IF(X288&lt;&gt;X289,1,
IF(COUNTIF(OFFSET(Y288,0,0,-INDEX(Forecast_Capex_Input!$CG$12:$CG$286,$X289)),Y288)=INDEX(Forecast_Capex_Input!$CG$12:$CG$286,$X289),Y288+1,Y288)),NA)</f>
        <v>1</v>
      </c>
      <c r="Z289" s="174" cm="1">
        <f t="array" ref="Z289">IFERROR($C289-IF($X289=1,1,INDEX(Forecast_Capex_Input!$CI$12:$CI$286,$X289-1))+1,NA)</f>
        <v>1</v>
      </c>
      <c r="AA289" s="174" cm="1">
        <f t="array" aca="1" ref="AA289" ca="1">IFERROR(IF(Y289=1,
INDEX(Forecast_Capex_Input!$AI$10:$BB$10,SMALL(IF(INDEX(Forecast_Capex_Input!$AI$12:$BB$286,$X289,0)&gt;0,COLUMN(Forecast_Capex_Input!$AI$10:$BB$10)-COLUMN(Forecast_Capex_Input!$AI$12)+1),ROWS(OFFSET(AA288,0,0,-$Z289)))),
OFFSET(AA288,-INDEX(Forecast_Capex_Input!$CG$12:$CG$286,$X289)+1,0)),NA)</f>
        <v>4</v>
      </c>
      <c r="AB289" s="174">
        <f t="shared" ca="1" si="185"/>
        <v>1</v>
      </c>
      <c r="AC289" s="222" t="b">
        <f t="shared" si="217"/>
        <v>0</v>
      </c>
      <c r="AD289" s="220" t="b">
        <v>0</v>
      </c>
      <c r="AE289" s="222" t="b">
        <f t="shared" si="186"/>
        <v>1</v>
      </c>
      <c r="AF289" s="165"/>
      <c r="AG289" s="215">
        <v>0</v>
      </c>
      <c r="AH289" s="215">
        <v>0</v>
      </c>
      <c r="AI289" s="215">
        <v>0</v>
      </c>
      <c r="AJ289" s="215">
        <v>0</v>
      </c>
      <c r="AK289" s="215">
        <v>0</v>
      </c>
      <c r="AL289" s="155">
        <v>0</v>
      </c>
      <c r="AM289" s="165"/>
      <c r="AN289" s="215" cm="1">
        <f t="array" aca="1" ref="AN289" ca="1">IFERROR(INDEX(General!O$33:O$34,$AB289)
*AG289,0)</f>
        <v>0</v>
      </c>
      <c r="AO289" s="215" cm="1">
        <f t="array" aca="1" ref="AO289" ca="1">IFERROR(INDEX(General!P$33:P$34,$AB289)
*AH289,0)</f>
        <v>0</v>
      </c>
      <c r="AP289" s="215" cm="1">
        <f t="array" aca="1" ref="AP289" ca="1">IFERROR(INDEX(General!Q$33:Q$34,$AB289)
*AI289,0)</f>
        <v>0</v>
      </c>
      <c r="AQ289" s="215" cm="1">
        <f t="array" aca="1" ref="AQ289" ca="1">IFERROR(INDEX(General!R$33:R$34,$AB289)
*AJ289,0)</f>
        <v>0</v>
      </c>
      <c r="AR289" s="215" cm="1">
        <f t="array" aca="1" ref="AR289" ca="1">IFERROR(INDEX(General!S$33:S$34,$AB289)
*AK289,0)</f>
        <v>0</v>
      </c>
      <c r="AS289" s="155">
        <f t="shared" ca="1" si="218"/>
        <v>0</v>
      </c>
      <c r="AT289" s="165"/>
      <c r="AU289" s="215">
        <f ca="1">IF($AE289=FALSE,AN289*Overheads!$R$24*$V289,
IFERROR(Overheads!$O$49*$V289*AN289,0)
+IFERROR(Overheads!Q$59*$V289*(AN289/Overheads!Q$68),0))</f>
        <v>0</v>
      </c>
      <c r="AV289" s="215">
        <f ca="1">IF($AE289=FALSE,AO289*Overheads!$R$24*$V289,
IFERROR(Overheads!$O$49*$V289*AO289,0)
+IFERROR(Overheads!R$59*$V289*(AO289/Overheads!R$68),0))</f>
        <v>0</v>
      </c>
      <c r="AW289" s="215">
        <f ca="1">IF($AE289=FALSE,AP289*Overheads!$R$24*$V289,
IFERROR(Overheads!$O$49*$V289*AP289,0)
+IFERROR(Overheads!S$59*$V289*(AP289/Overheads!S$68),0))</f>
        <v>0</v>
      </c>
      <c r="AX289" s="215">
        <f ca="1">IF($AE289=FALSE,AQ289*Overheads!$R$24*$V289,
IFERROR(Overheads!$O$49*$V289*AQ289,0)
+IFERROR(Overheads!T$59*$V289*(AQ289/Overheads!T$68),0))</f>
        <v>0</v>
      </c>
      <c r="AY289" s="215">
        <f ca="1">IF($AE289=FALSE,AR289*Overheads!$R$24*$V289,
IFERROR(Overheads!$O$49*$V289*AR289,0)
+IFERROR(Overheads!U$59*$V289*(AR289/Overheads!U$68),0))</f>
        <v>0</v>
      </c>
      <c r="AZ289" s="155">
        <f t="shared" ca="1" si="219"/>
        <v>0</v>
      </c>
      <c r="BA289" s="165"/>
      <c r="BB289" s="215">
        <f ca="1">IF($AE289=FALSE,AN289*Overheads!$S$25,
IFERROR(Overheads!$O$50*AN289,0)
+IFERROR(Overheads!Q$60*(AN289/Overheads!Q$66),0))</f>
        <v>0</v>
      </c>
      <c r="BC289" s="215">
        <f ca="1">IF($AE289=FALSE,AO289*Overheads!$S$25,
IFERROR(Overheads!$O$50*AO289,0)
+IFERROR(Overheads!R$60*(AO289/Overheads!R$66),0))</f>
        <v>0</v>
      </c>
      <c r="BD289" s="215">
        <f ca="1">IF($AE289=FALSE,AP289*Overheads!$S$25,
IFERROR(Overheads!$O$50*AP289,0)
+IFERROR(Overheads!S$60*(AP289/Overheads!S$66),0))</f>
        <v>0</v>
      </c>
      <c r="BE289" s="215">
        <f ca="1">IF($AE289=FALSE,AQ289*Overheads!$S$25,
IFERROR(Overheads!$O$50*AQ289,0)
+IFERROR(Overheads!T$60*(AQ289/Overheads!T$66),0))</f>
        <v>0</v>
      </c>
      <c r="BF289" s="215">
        <f ca="1">IF($AE289=FALSE,AR289*Overheads!$S$25,
IFERROR(Overheads!$O$50*AR289,0)
+IFERROR(Overheads!U$60*(AR289/Overheads!U$66),0))</f>
        <v>0</v>
      </c>
      <c r="BG289" s="155">
        <f t="shared" ca="1" si="220"/>
        <v>0</v>
      </c>
      <c r="BH289" s="165"/>
      <c r="BI289" s="215">
        <f t="shared" ca="1" si="221"/>
        <v>0</v>
      </c>
      <c r="BJ289" s="215">
        <f t="shared" ca="1" si="187"/>
        <v>0</v>
      </c>
      <c r="BK289" s="215">
        <f t="shared" ca="1" si="188"/>
        <v>0</v>
      </c>
      <c r="BL289" s="215">
        <f t="shared" ca="1" si="189"/>
        <v>0</v>
      </c>
      <c r="BM289" s="215">
        <f t="shared" ca="1" si="190"/>
        <v>0</v>
      </c>
      <c r="BN289" s="155">
        <f t="shared" ca="1" si="222"/>
        <v>0</v>
      </c>
      <c r="BO289" s="165"/>
      <c r="BP289" s="187" cm="1">
        <f t="array" ref="BP289">IFERROR(IF($X289=$X288,BP288,INDEX(Forecast_Capex_Input!AC$12:AC$286,$X289)),0)</f>
        <v>0</v>
      </c>
      <c r="BQ289" s="187" cm="1">
        <f t="array" ref="BQ289">IFERROR(IF($X289=$X288,BQ288,INDEX(Forecast_Capex_Input!AD$12:AD$286,$X289)),0)</f>
        <v>0</v>
      </c>
      <c r="BR289" s="187" cm="1">
        <f t="array" ref="BR289">IFERROR(IF($X289=$X288,BR288,INDEX(Forecast_Capex_Input!AE$12:AE$286,$X289)),0)</f>
        <v>0</v>
      </c>
      <c r="BS289" s="187" cm="1">
        <f t="array" ref="BS289">IFERROR(IF($X289=$X288,BS288,INDEX(Forecast_Capex_Input!AF$12:AF$286,$X289)),0)</f>
        <v>0</v>
      </c>
      <c r="BT289" s="187" cm="1">
        <f t="array" ref="BT289">IFERROR(IF($X289=$X288,BT288,INDEX(Forecast_Capex_Input!AG$12:AG$286,$X289)),0)</f>
        <v>0</v>
      </c>
      <c r="BU289" s="165"/>
      <c r="BV289" s="215">
        <f t="shared" si="191"/>
        <v>0</v>
      </c>
      <c r="BW289" s="215">
        <f t="shared" si="192"/>
        <v>0</v>
      </c>
      <c r="BX289" s="215">
        <f t="shared" si="193"/>
        <v>0</v>
      </c>
      <c r="BY289" s="215">
        <f t="shared" si="194"/>
        <v>0</v>
      </c>
      <c r="BZ289" s="215">
        <f t="shared" si="195"/>
        <v>0</v>
      </c>
      <c r="CA289" s="155">
        <f t="shared" si="223"/>
        <v>0</v>
      </c>
      <c r="CB289" s="165"/>
      <c r="CC289" s="215">
        <f t="shared" ca="1" si="196"/>
        <v>0</v>
      </c>
      <c r="CD289" s="215">
        <f t="shared" ca="1" si="197"/>
        <v>0</v>
      </c>
      <c r="CE289" s="215">
        <f t="shared" ca="1" si="198"/>
        <v>0</v>
      </c>
      <c r="CF289" s="215">
        <f t="shared" ca="1" si="199"/>
        <v>0</v>
      </c>
      <c r="CG289" s="215">
        <f t="shared" ca="1" si="200"/>
        <v>0</v>
      </c>
      <c r="CH289" s="155">
        <f t="shared" ca="1" si="224"/>
        <v>0</v>
      </c>
      <c r="CI289" s="165"/>
      <c r="CJ289" s="215">
        <f t="shared" ca="1" si="201"/>
        <v>0</v>
      </c>
      <c r="CK289" s="215">
        <f t="shared" ca="1" si="202"/>
        <v>0</v>
      </c>
      <c r="CL289" s="215">
        <f t="shared" ca="1" si="203"/>
        <v>0</v>
      </c>
      <c r="CM289" s="215">
        <f t="shared" ca="1" si="204"/>
        <v>0</v>
      </c>
      <c r="CN289" s="215">
        <f t="shared" ca="1" si="205"/>
        <v>0</v>
      </c>
      <c r="CO289" s="155">
        <f t="shared" ca="1" si="225"/>
        <v>0</v>
      </c>
      <c r="CP289" s="165"/>
      <c r="CQ289" s="223">
        <f t="shared" ca="1" si="206"/>
        <v>0</v>
      </c>
      <c r="CR289" s="223">
        <f t="shared" ca="1" si="207"/>
        <v>0</v>
      </c>
      <c r="CS289" s="223">
        <f t="shared" ca="1" si="208"/>
        <v>0</v>
      </c>
      <c r="CT289" s="223">
        <f t="shared" ca="1" si="209"/>
        <v>0</v>
      </c>
      <c r="CU289" s="223">
        <f t="shared" ca="1" si="210"/>
        <v>0</v>
      </c>
      <c r="CV289" s="155">
        <f t="shared" ca="1" si="226"/>
        <v>0</v>
      </c>
      <c r="CW289" s="165"/>
      <c r="CX289" s="215">
        <f t="shared" ca="1" si="227"/>
        <v>0</v>
      </c>
      <c r="CY289" s="215">
        <f t="shared" ca="1" si="211"/>
        <v>0</v>
      </c>
      <c r="CZ289" s="215">
        <f t="shared" ca="1" si="212"/>
        <v>0</v>
      </c>
      <c r="DA289" s="215">
        <f t="shared" ca="1" si="213"/>
        <v>0</v>
      </c>
      <c r="DB289" s="215">
        <f t="shared" ca="1" si="214"/>
        <v>0</v>
      </c>
      <c r="DC289" s="155">
        <f t="shared" ca="1" si="228"/>
        <v>0</v>
      </c>
      <c r="DD289" s="165"/>
      <c r="DE289" s="188" t="b" cm="1">
        <f t="array" aca="1" ref="DE289" ca="1">OR($G289=Forecast_Capex_Input!$BF$8:$BF$10)</f>
        <v>0</v>
      </c>
      <c r="DF289" s="188" cm="1">
        <f t="array" aca="1" ref="DF289" ca="1">IFERROR(INDEX(Forecast_Capex_Input!BG$12:BG$286,$X289)
*(INDEX(Forecast_Capex_Input!$H$12:$H$286,$X289)=Repex),0)
*$DE289</f>
        <v>0</v>
      </c>
      <c r="DG289" s="188" cm="1">
        <f t="array" aca="1" ref="DG289" ca="1">IFERROR(INDEX(Forecast_Capex_Input!BH$12:BH$286,$X289)
*(INDEX(Forecast_Capex_Input!$H$12:$H$286,$X289)=Repex),0)
*$DE289</f>
        <v>0</v>
      </c>
      <c r="DH289" s="188" cm="1">
        <f t="array" aca="1" ref="DH289" ca="1">IFERROR(INDEX(Forecast_Capex_Input!BI$12:BI$286,$X289)
*(INDEX(Forecast_Capex_Input!$H$12:$H$286,$X289)=Repex),0)
*$DE289</f>
        <v>0</v>
      </c>
      <c r="DI289" s="188" cm="1">
        <f t="array" aca="1" ref="DI289" ca="1">IFERROR(INDEX(Forecast_Capex_Input!BJ$12:BJ$286,$X289)
*(INDEX(Forecast_Capex_Input!$H$12:$H$286,$X289)=Repex),0)
*$DE289</f>
        <v>0</v>
      </c>
      <c r="DJ289" s="188" cm="1">
        <f t="array" aca="1" ref="DJ289" ca="1">IFERROR(INDEX(Forecast_Capex_Input!BK$12:BK$286,$X289)
*(INDEX(Forecast_Capex_Input!$H$12:$H$286,$X289)=Repex),0)
*$DE289</f>
        <v>0</v>
      </c>
      <c r="DK289" s="188" cm="1">
        <f t="array" aca="1" ref="DK289" ca="1">IFERROR(INDEX(Forecast_Capex_Input!BL$12:BL$286,$X289)
*(INDEX(Forecast_Capex_Input!$H$12:$H$286,$X289)=Repex),0)
*$DE289</f>
        <v>0</v>
      </c>
      <c r="DL289" s="165"/>
      <c r="DM289" s="188" t="b" cm="1">
        <f t="array" aca="1" ref="DM289" ca="1">OR($G289=Forecast_Capex_Input!$BN$8:$BN$9)</f>
        <v>0</v>
      </c>
      <c r="DN289" s="188" cm="1">
        <f t="array" aca="1" ref="DN289" ca="1">IFERROR(INDEX(Forecast_Capex_Input!BO$12:BO$286,$X289)
*(INDEX(Forecast_Capex_Input!$H$12:$H$286,$X289)=Repex),0)
*$DM289</f>
        <v>0</v>
      </c>
      <c r="DO289" s="188" cm="1">
        <f t="array" aca="1" ref="DO289" ca="1">IFERROR(INDEX(Forecast_Capex_Input!BP$12:BP$286,$X289)
*(INDEX(Forecast_Capex_Input!$H$12:$H$286,$X289)=Repex),0)
*$DM289</f>
        <v>0</v>
      </c>
      <c r="DP289" s="188" cm="1">
        <f t="array" aca="1" ref="DP289" ca="1">IFERROR(INDEX(Forecast_Capex_Input!BQ$12:BQ$286,$X289)
*(INDEX(Forecast_Capex_Input!$H$12:$H$286,$X289)=Repex),0)
*$DM289</f>
        <v>0</v>
      </c>
      <c r="DQ289" s="188" cm="1">
        <f t="array" aca="1" ref="DQ289" ca="1">IFERROR(INDEX(Forecast_Capex_Input!BR$12:BR$286,$X289)
*(INDEX(Forecast_Capex_Input!$H$12:$H$286,$X289)=Repex),0)
*$DM289</f>
        <v>0</v>
      </c>
      <c r="DR289" s="188" cm="1">
        <f t="array" aca="1" ref="DR289" ca="1">IFERROR(INDEX(Forecast_Capex_Input!BS$12:BS$286,$X289)
*(INDEX(Forecast_Capex_Input!$H$12:$H$286,$X289)=Repex),0)
*$DM289</f>
        <v>0</v>
      </c>
      <c r="DS289" s="165"/>
      <c r="DT289" s="188" t="b" cm="1">
        <f t="array" aca="1" ref="DT289" ca="1">OR($G289=Forecast_Capex_Input!$BU$8:$BU$10)</f>
        <v>1</v>
      </c>
      <c r="DU289" s="188" cm="1">
        <f t="array" aca="1" ref="DU289" ca="1">IFERROR(INDEX(Forecast_Capex_Input!BV$12:BV$286,$X289)
*(INDEX(Forecast_Capex_Input!$H$12:$H$286,$X289)=Repex),0)
*$DT289</f>
        <v>0.32552404438964244</v>
      </c>
      <c r="DV289" s="188" cm="1">
        <f t="array" aca="1" ref="DV289" ca="1">IFERROR(INDEX(Forecast_Capex_Input!BW$12:BW$286,$X289)
*(INDEX(Forecast_Capex_Input!$H$12:$H$286,$X289)=Repex),0)
*$DT289</f>
        <v>0.58569667077681875</v>
      </c>
      <c r="DW289" s="188" cm="1">
        <f t="array" aca="1" ref="DW289" ca="1">IFERROR(INDEX(Forecast_Capex_Input!BX$12:BX$286,$X289)
*(INDEX(Forecast_Capex_Input!$H$12:$H$286,$X289)=Repex),0)
*$DT289</f>
        <v>6.6584463625154133E-2</v>
      </c>
      <c r="DX289" s="188" cm="1">
        <f t="array" aca="1" ref="DX289" ca="1">IFERROR(INDEX(Forecast_Capex_Input!BY$12:BY$286,$X289)
*(INDEX(Forecast_Capex_Input!$H$12:$H$286,$X289)=Repex),0)
*$DT289</f>
        <v>0</v>
      </c>
      <c r="DY289" s="188" cm="1">
        <f t="array" aca="1" ref="DY289" ca="1">IFERROR(INDEX(Forecast_Capex_Input!BZ$12:BZ$286,$X289)
*(INDEX(Forecast_Capex_Input!$H$12:$H$286,$X289)=Repex),0)
*$DT289</f>
        <v>0</v>
      </c>
      <c r="DZ289" s="188" cm="1">
        <f t="array" aca="1" ref="DZ289" ca="1">IFERROR(INDEX(Forecast_Capex_Input!CA$12:CA$286,$X289)
*(INDEX(Forecast_Capex_Input!$H$12:$H$286,$X289)=Repex),0)
*$DT289</f>
        <v>0</v>
      </c>
      <c r="EA289" s="188" cm="1">
        <f t="array" aca="1" ref="EA289" ca="1">IFERROR(INDEX(Forecast_Capex_Input!CB$12:CB$286,$X289)
*(INDEX(Forecast_Capex_Input!$H$12:$H$286,$X289)=Repex),0)
*$DT289</f>
        <v>2.2194821208384709E-2</v>
      </c>
      <c r="EB289" s="188" cm="1">
        <f t="array" aca="1" ref="EB289" ca="1">IFERROR(INDEX(Forecast_Capex_Input!CC$12:CC$286,$X289)
*(INDEX(Forecast_Capex_Input!$H$12:$H$286,$X289)=Repex),0)
*$DT289</f>
        <v>0</v>
      </c>
      <c r="EC289" s="165"/>
      <c r="ED289" s="226" t="str">
        <f t="shared" si="215"/>
        <v>N/A</v>
      </c>
      <c r="EE289" s="174" t="s">
        <v>15</v>
      </c>
    </row>
    <row r="290" spans="3:135" x14ac:dyDescent="0.2">
      <c r="C290" s="174">
        <f t="shared" si="216"/>
        <v>280</v>
      </c>
      <c r="D290" s="167" t="str" cm="1">
        <f t="array" ref="D290">IFERROR(INDEX(Forecast_Capex_Input!$D$12:$D$286,$X290),NA)</f>
        <v>BRD Secondary Systems Renewal</v>
      </c>
      <c r="E290" s="172" t="b" cm="1">
        <f t="array" ref="E290">IF($X290=NA,NA,INDEX(Forecast_Capex_Input!$E$12:$E$286,$X290))</f>
        <v>0</v>
      </c>
      <c r="F290" s="167" t="str" cm="1">
        <f t="array" aca="1" ref="F290" ca="1">IFERROR(INDEX(General!$E$25:$E$26,$Y290),NA)</f>
        <v>Labour</v>
      </c>
      <c r="G290" s="167" t="str" cm="1">
        <f t="array" aca="1" ref="G290" ca="1">IFERROR(INDEX(Forecast_Capex_Input!$AI$11:$BB$11,$AA290),NA)</f>
        <v>Business IT</v>
      </c>
      <c r="H290" s="189" cm="1">
        <f t="array" aca="1" ref="H290" ca="1">IFERROR(INDEX(Forecast_Capex_Input!$AI$12:$BB$286,$X290,$AA290),NA)</f>
        <v>2.2194821208384709E-2</v>
      </c>
      <c r="I290" s="199" t="str" cm="1">
        <f t="array" ref="I290">IFERROR(INDEX(Forecast_Capex_Input!$F$12:$F$286,$X290),NA)</f>
        <v>Replacement Expenditure</v>
      </c>
      <c r="J290" s="199" t="str" cm="1">
        <f t="array" ref="J290">IFERROR(INDEX(Forecast_Capex_Input!G$12:G$286,$X290),NA)</f>
        <v>Digital Infrastructure</v>
      </c>
      <c r="K290" s="199" t="str" cm="1">
        <f t="array" ref="K290">IFERROR(INDEX(Forecast_Capex_Input!H$12:H$286,$X290),NA)</f>
        <v>Repex</v>
      </c>
      <c r="L290" s="199" t="str" cm="1">
        <f t="array" ref="L290">IFERROR(INDEX(Forecast_Capex_Input!I$12:I$286,$X290),NA)</f>
        <v>N/A</v>
      </c>
      <c r="M290" s="199" t="str" cm="1">
        <f t="array" ref="M290">IFERROR(INDEX(Forecast_Capex_Input!J$12:J$286,$X290),NA)</f>
        <v>N/A</v>
      </c>
      <c r="N290" s="199" t="str" cm="1">
        <f t="array" ref="N290">IFERROR(INDEX(Forecast_Capex_Input!K$12:K$286,$X290),NA)</f>
        <v>DI - Protection systems</v>
      </c>
      <c r="O290" s="199" t="str" cm="1">
        <f t="array" ref="O290">IFERROR(INDEX(Forecast_Capex_Input!L$12:L$286,$X290),NA)</f>
        <v>DI - Safe and Reliable Network</v>
      </c>
      <c r="P290" s="199" t="str" cm="1">
        <f t="array" ref="P290">IFERROR(INDEX(Forecast_Capex_Input!M$12:M$286,$X290),NA)</f>
        <v>N/A</v>
      </c>
      <c r="Q290" s="172" t="str" cm="1">
        <f t="array" ref="Q290">IFERROR(INDEX(Forecast_Capex_Input!N$12:N$286,$X290),NA)</f>
        <v>No</v>
      </c>
      <c r="R290" s="265" cm="1">
        <f t="array" ref="R290">IFERROR(INDEX(Forecast_Capex_Input!O$12:O$286,$X290),0)</f>
        <v>0</v>
      </c>
      <c r="S290" s="172" t="str" cm="1">
        <f t="array" ref="S290">IFERROR(INDEX(Forecast_Capex_Input!P$12:P$286,$X290),0)</f>
        <v>Safety security &amp; reliability</v>
      </c>
      <c r="T290" s="199" t="str" cm="1">
        <f t="array" aca="1" ref="T290" ca="1">IFERROR(INDEX(General!$K$84:$K$103,$AA290),NA)</f>
        <v>Business IT (2018 onwards)</v>
      </c>
      <c r="U290" s="188" cm="1">
        <f t="array" aca="1" ref="U290" ca="1">IFERROR(
IF($F290=General!$E$25,INDEX(Forecast_Capex_Input!S$12:S$286,$X290),
INDEX(Forecast_Capex_Input!T$12:T$286,$X290)),0)</f>
        <v>0</v>
      </c>
      <c r="V290" s="222" t="b">
        <f>IFERROR(INDEX(Overheads!$T$19:$T$26,MATCH($I290,Overheads!$E$19:$E$26,0)),FALSE)</f>
        <v>1</v>
      </c>
      <c r="W290" s="165"/>
      <c r="X290" s="174">
        <f>IFERROR(
IF(MATCH($C290,Forecast_Capex_Input!$CI$12:$CI$286,1)+1&gt;MAX(Forecast_Capex_Input!$C$12:$C$286),NA,
MATCH($C290,Forecast_Capex_Input!$CI$12:$CI$286,1)+1),1)</f>
        <v>107</v>
      </c>
      <c r="Y290" s="174" cm="1">
        <f t="array" aca="1" ref="Y290" ca="1">IFERROR(
IF(X289&lt;&gt;X290,1,
IF(COUNTIF(OFFSET(Y289,0,0,-INDEX(Forecast_Capex_Input!$CG$12:$CG$286,$X290)),Y289)=INDEX(Forecast_Capex_Input!$CG$12:$CG$286,$X290),Y289+1,Y289)),NA)</f>
        <v>1</v>
      </c>
      <c r="Z290" s="174" cm="1">
        <f t="array" ref="Z290">IFERROR($C290-IF($X290=1,1,INDEX(Forecast_Capex_Input!$CI$12:$CI$286,$X290-1))+1,NA)</f>
        <v>2</v>
      </c>
      <c r="AA290" s="174" cm="1">
        <f t="array" aca="1" ref="AA290" ca="1">IFERROR(IF(Y290=1,
INDEX(Forecast_Capex_Input!$AI$10:$BB$10,SMALL(IF(INDEX(Forecast_Capex_Input!$AI$12:$BB$286,$X290,0)&gt;0,COLUMN(Forecast_Capex_Input!$AI$10:$BB$10)-COLUMN(Forecast_Capex_Input!$AI$12)+1),ROWS(OFFSET(AA289,0,0,-$Z290)))),
OFFSET(AA289,-INDEX(Forecast_Capex_Input!$CG$12:$CG$286,$X290)+1,0)),NA)</f>
        <v>6</v>
      </c>
      <c r="AB290" s="174">
        <f t="shared" ca="1" si="185"/>
        <v>1</v>
      </c>
      <c r="AC290" s="222" t="b">
        <f t="shared" si="217"/>
        <v>0</v>
      </c>
      <c r="AD290" s="220" t="b">
        <v>0</v>
      </c>
      <c r="AE290" s="222" t="b">
        <f t="shared" si="186"/>
        <v>1</v>
      </c>
      <c r="AF290" s="165"/>
      <c r="AG290" s="215">
        <v>0</v>
      </c>
      <c r="AH290" s="215">
        <v>0</v>
      </c>
      <c r="AI290" s="215">
        <v>0</v>
      </c>
      <c r="AJ290" s="215">
        <v>0</v>
      </c>
      <c r="AK290" s="215">
        <v>0</v>
      </c>
      <c r="AL290" s="155">
        <v>0</v>
      </c>
      <c r="AM290" s="165"/>
      <c r="AN290" s="215" cm="1">
        <f t="array" aca="1" ref="AN290" ca="1">IFERROR(INDEX(General!O$33:O$34,$AB290)
*AG290,0)</f>
        <v>0</v>
      </c>
      <c r="AO290" s="215" cm="1">
        <f t="array" aca="1" ref="AO290" ca="1">IFERROR(INDEX(General!P$33:P$34,$AB290)
*AH290,0)</f>
        <v>0</v>
      </c>
      <c r="AP290" s="215" cm="1">
        <f t="array" aca="1" ref="AP290" ca="1">IFERROR(INDEX(General!Q$33:Q$34,$AB290)
*AI290,0)</f>
        <v>0</v>
      </c>
      <c r="AQ290" s="215" cm="1">
        <f t="array" aca="1" ref="AQ290" ca="1">IFERROR(INDEX(General!R$33:R$34,$AB290)
*AJ290,0)</f>
        <v>0</v>
      </c>
      <c r="AR290" s="215" cm="1">
        <f t="array" aca="1" ref="AR290" ca="1">IFERROR(INDEX(General!S$33:S$34,$AB290)
*AK290,0)</f>
        <v>0</v>
      </c>
      <c r="AS290" s="155">
        <f t="shared" ca="1" si="218"/>
        <v>0</v>
      </c>
      <c r="AT290" s="165"/>
      <c r="AU290" s="215">
        <f ca="1">IF($AE290=FALSE,AN290*Overheads!$R$24*$V290,
IFERROR(Overheads!$O$49*$V290*AN290,0)
+IFERROR(Overheads!Q$59*$V290*(AN290/Overheads!Q$68),0))</f>
        <v>0</v>
      </c>
      <c r="AV290" s="215">
        <f ca="1">IF($AE290=FALSE,AO290*Overheads!$R$24*$V290,
IFERROR(Overheads!$O$49*$V290*AO290,0)
+IFERROR(Overheads!R$59*$V290*(AO290/Overheads!R$68),0))</f>
        <v>0</v>
      </c>
      <c r="AW290" s="215">
        <f ca="1">IF($AE290=FALSE,AP290*Overheads!$R$24*$V290,
IFERROR(Overheads!$O$49*$V290*AP290,0)
+IFERROR(Overheads!S$59*$V290*(AP290/Overheads!S$68),0))</f>
        <v>0</v>
      </c>
      <c r="AX290" s="215">
        <f ca="1">IF($AE290=FALSE,AQ290*Overheads!$R$24*$V290,
IFERROR(Overheads!$O$49*$V290*AQ290,0)
+IFERROR(Overheads!T$59*$V290*(AQ290/Overheads!T$68),0))</f>
        <v>0</v>
      </c>
      <c r="AY290" s="215">
        <f ca="1">IF($AE290=FALSE,AR290*Overheads!$R$24*$V290,
IFERROR(Overheads!$O$49*$V290*AR290,0)
+IFERROR(Overheads!U$59*$V290*(AR290/Overheads!U$68),0))</f>
        <v>0</v>
      </c>
      <c r="AZ290" s="155">
        <f t="shared" ca="1" si="219"/>
        <v>0</v>
      </c>
      <c r="BA290" s="165"/>
      <c r="BB290" s="215">
        <f ca="1">IF($AE290=FALSE,AN290*Overheads!$S$25,
IFERROR(Overheads!$O$50*AN290,0)
+IFERROR(Overheads!Q$60*(AN290/Overheads!Q$66),0))</f>
        <v>0</v>
      </c>
      <c r="BC290" s="215">
        <f ca="1">IF($AE290=FALSE,AO290*Overheads!$S$25,
IFERROR(Overheads!$O$50*AO290,0)
+IFERROR(Overheads!R$60*(AO290/Overheads!R$66),0))</f>
        <v>0</v>
      </c>
      <c r="BD290" s="215">
        <f ca="1">IF($AE290=FALSE,AP290*Overheads!$S$25,
IFERROR(Overheads!$O$50*AP290,0)
+IFERROR(Overheads!S$60*(AP290/Overheads!S$66),0))</f>
        <v>0</v>
      </c>
      <c r="BE290" s="215">
        <f ca="1">IF($AE290=FALSE,AQ290*Overheads!$S$25,
IFERROR(Overheads!$O$50*AQ290,0)
+IFERROR(Overheads!T$60*(AQ290/Overheads!T$66),0))</f>
        <v>0</v>
      </c>
      <c r="BF290" s="215">
        <f ca="1">IF($AE290=FALSE,AR290*Overheads!$S$25,
IFERROR(Overheads!$O$50*AR290,0)
+IFERROR(Overheads!U$60*(AR290/Overheads!U$66),0))</f>
        <v>0</v>
      </c>
      <c r="BG290" s="155">
        <f t="shared" ca="1" si="220"/>
        <v>0</v>
      </c>
      <c r="BH290" s="165"/>
      <c r="BI290" s="215">
        <f t="shared" ca="1" si="221"/>
        <v>0</v>
      </c>
      <c r="BJ290" s="215">
        <f t="shared" ca="1" si="187"/>
        <v>0</v>
      </c>
      <c r="BK290" s="215">
        <f t="shared" ca="1" si="188"/>
        <v>0</v>
      </c>
      <c r="BL290" s="215">
        <f t="shared" ca="1" si="189"/>
        <v>0</v>
      </c>
      <c r="BM290" s="215">
        <f t="shared" ca="1" si="190"/>
        <v>0</v>
      </c>
      <c r="BN290" s="155">
        <f t="shared" ca="1" si="222"/>
        <v>0</v>
      </c>
      <c r="BO290" s="165"/>
      <c r="BP290" s="187" cm="1">
        <f t="array" ref="BP290">IFERROR(IF($X290=$X289,BP289,INDEX(Forecast_Capex_Input!AC$12:AC$286,$X290)),0)</f>
        <v>0</v>
      </c>
      <c r="BQ290" s="187" cm="1">
        <f t="array" ref="BQ290">IFERROR(IF($X290=$X289,BQ289,INDEX(Forecast_Capex_Input!AD$12:AD$286,$X290)),0)</f>
        <v>0</v>
      </c>
      <c r="BR290" s="187" cm="1">
        <f t="array" ref="BR290">IFERROR(IF($X290=$X289,BR289,INDEX(Forecast_Capex_Input!AE$12:AE$286,$X290)),0)</f>
        <v>0</v>
      </c>
      <c r="BS290" s="187" cm="1">
        <f t="array" ref="BS290">IFERROR(IF($X290=$X289,BS289,INDEX(Forecast_Capex_Input!AF$12:AF$286,$X290)),0)</f>
        <v>0</v>
      </c>
      <c r="BT290" s="187" cm="1">
        <f t="array" ref="BT290">IFERROR(IF($X290=$X289,BT289,INDEX(Forecast_Capex_Input!AG$12:AG$286,$X290)),0)</f>
        <v>0</v>
      </c>
      <c r="BU290" s="165"/>
      <c r="BV290" s="215">
        <f t="shared" si="191"/>
        <v>0</v>
      </c>
      <c r="BW290" s="215">
        <f t="shared" si="192"/>
        <v>0</v>
      </c>
      <c r="BX290" s="215">
        <f t="shared" si="193"/>
        <v>0</v>
      </c>
      <c r="BY290" s="215">
        <f t="shared" si="194"/>
        <v>0</v>
      </c>
      <c r="BZ290" s="215">
        <f t="shared" si="195"/>
        <v>0</v>
      </c>
      <c r="CA290" s="155">
        <f t="shared" si="223"/>
        <v>0</v>
      </c>
      <c r="CB290" s="165"/>
      <c r="CC290" s="215">
        <f t="shared" ca="1" si="196"/>
        <v>0</v>
      </c>
      <c r="CD290" s="215">
        <f t="shared" ca="1" si="197"/>
        <v>0</v>
      </c>
      <c r="CE290" s="215">
        <f t="shared" ca="1" si="198"/>
        <v>0</v>
      </c>
      <c r="CF290" s="215">
        <f t="shared" ca="1" si="199"/>
        <v>0</v>
      </c>
      <c r="CG290" s="215">
        <f t="shared" ca="1" si="200"/>
        <v>0</v>
      </c>
      <c r="CH290" s="155">
        <f t="shared" ca="1" si="224"/>
        <v>0</v>
      </c>
      <c r="CI290" s="165"/>
      <c r="CJ290" s="215">
        <f t="shared" ca="1" si="201"/>
        <v>0</v>
      </c>
      <c r="CK290" s="215">
        <f t="shared" ca="1" si="202"/>
        <v>0</v>
      </c>
      <c r="CL290" s="215">
        <f t="shared" ca="1" si="203"/>
        <v>0</v>
      </c>
      <c r="CM290" s="215">
        <f t="shared" ca="1" si="204"/>
        <v>0</v>
      </c>
      <c r="CN290" s="215">
        <f t="shared" ca="1" si="205"/>
        <v>0</v>
      </c>
      <c r="CO290" s="155">
        <f t="shared" ca="1" si="225"/>
        <v>0</v>
      </c>
      <c r="CP290" s="165"/>
      <c r="CQ290" s="223">
        <f t="shared" ca="1" si="206"/>
        <v>0</v>
      </c>
      <c r="CR290" s="223">
        <f t="shared" ca="1" si="207"/>
        <v>0</v>
      </c>
      <c r="CS290" s="223">
        <f t="shared" ca="1" si="208"/>
        <v>0</v>
      </c>
      <c r="CT290" s="223">
        <f t="shared" ca="1" si="209"/>
        <v>0</v>
      </c>
      <c r="CU290" s="223">
        <f t="shared" ca="1" si="210"/>
        <v>0</v>
      </c>
      <c r="CV290" s="155">
        <f t="shared" ca="1" si="226"/>
        <v>0</v>
      </c>
      <c r="CW290" s="165"/>
      <c r="CX290" s="215">
        <f t="shared" ca="1" si="227"/>
        <v>0</v>
      </c>
      <c r="CY290" s="215">
        <f t="shared" ca="1" si="211"/>
        <v>0</v>
      </c>
      <c r="CZ290" s="215">
        <f t="shared" ca="1" si="212"/>
        <v>0</v>
      </c>
      <c r="DA290" s="215">
        <f t="shared" ca="1" si="213"/>
        <v>0</v>
      </c>
      <c r="DB290" s="215">
        <f t="shared" ca="1" si="214"/>
        <v>0</v>
      </c>
      <c r="DC290" s="155">
        <f t="shared" ca="1" si="228"/>
        <v>0</v>
      </c>
      <c r="DD290" s="165"/>
      <c r="DE290" s="188" t="b" cm="1">
        <f t="array" aca="1" ref="DE290" ca="1">OR($G290=Forecast_Capex_Input!$BF$8:$BF$10)</f>
        <v>0</v>
      </c>
      <c r="DF290" s="188" cm="1">
        <f t="array" aca="1" ref="DF290" ca="1">IFERROR(INDEX(Forecast_Capex_Input!BG$12:BG$286,$X290)
*(INDEX(Forecast_Capex_Input!$H$12:$H$286,$X290)=Repex),0)
*$DE290</f>
        <v>0</v>
      </c>
      <c r="DG290" s="188" cm="1">
        <f t="array" aca="1" ref="DG290" ca="1">IFERROR(INDEX(Forecast_Capex_Input!BH$12:BH$286,$X290)
*(INDEX(Forecast_Capex_Input!$H$12:$H$286,$X290)=Repex),0)
*$DE290</f>
        <v>0</v>
      </c>
      <c r="DH290" s="188" cm="1">
        <f t="array" aca="1" ref="DH290" ca="1">IFERROR(INDEX(Forecast_Capex_Input!BI$12:BI$286,$X290)
*(INDEX(Forecast_Capex_Input!$H$12:$H$286,$X290)=Repex),0)
*$DE290</f>
        <v>0</v>
      </c>
      <c r="DI290" s="188" cm="1">
        <f t="array" aca="1" ref="DI290" ca="1">IFERROR(INDEX(Forecast_Capex_Input!BJ$12:BJ$286,$X290)
*(INDEX(Forecast_Capex_Input!$H$12:$H$286,$X290)=Repex),0)
*$DE290</f>
        <v>0</v>
      </c>
      <c r="DJ290" s="188" cm="1">
        <f t="array" aca="1" ref="DJ290" ca="1">IFERROR(INDEX(Forecast_Capex_Input!BK$12:BK$286,$X290)
*(INDEX(Forecast_Capex_Input!$H$12:$H$286,$X290)=Repex),0)
*$DE290</f>
        <v>0</v>
      </c>
      <c r="DK290" s="188" cm="1">
        <f t="array" aca="1" ref="DK290" ca="1">IFERROR(INDEX(Forecast_Capex_Input!BL$12:BL$286,$X290)
*(INDEX(Forecast_Capex_Input!$H$12:$H$286,$X290)=Repex),0)
*$DE290</f>
        <v>0</v>
      </c>
      <c r="DL290" s="165"/>
      <c r="DM290" s="188" t="b" cm="1">
        <f t="array" aca="1" ref="DM290" ca="1">OR($G290=Forecast_Capex_Input!$BN$8:$BN$9)</f>
        <v>0</v>
      </c>
      <c r="DN290" s="188" cm="1">
        <f t="array" aca="1" ref="DN290" ca="1">IFERROR(INDEX(Forecast_Capex_Input!BO$12:BO$286,$X290)
*(INDEX(Forecast_Capex_Input!$H$12:$H$286,$X290)=Repex),0)
*$DM290</f>
        <v>0</v>
      </c>
      <c r="DO290" s="188" cm="1">
        <f t="array" aca="1" ref="DO290" ca="1">IFERROR(INDEX(Forecast_Capex_Input!BP$12:BP$286,$X290)
*(INDEX(Forecast_Capex_Input!$H$12:$H$286,$X290)=Repex),0)
*$DM290</f>
        <v>0</v>
      </c>
      <c r="DP290" s="188" cm="1">
        <f t="array" aca="1" ref="DP290" ca="1">IFERROR(INDEX(Forecast_Capex_Input!BQ$12:BQ$286,$X290)
*(INDEX(Forecast_Capex_Input!$H$12:$H$286,$X290)=Repex),0)
*$DM290</f>
        <v>0</v>
      </c>
      <c r="DQ290" s="188" cm="1">
        <f t="array" aca="1" ref="DQ290" ca="1">IFERROR(INDEX(Forecast_Capex_Input!BR$12:BR$286,$X290)
*(INDEX(Forecast_Capex_Input!$H$12:$H$286,$X290)=Repex),0)
*$DM290</f>
        <v>0</v>
      </c>
      <c r="DR290" s="188" cm="1">
        <f t="array" aca="1" ref="DR290" ca="1">IFERROR(INDEX(Forecast_Capex_Input!BS$12:BS$286,$X290)
*(INDEX(Forecast_Capex_Input!$H$12:$H$286,$X290)=Repex),0)
*$DM290</f>
        <v>0</v>
      </c>
      <c r="DS290" s="165"/>
      <c r="DT290" s="188" t="b" cm="1">
        <f t="array" aca="1" ref="DT290" ca="1">OR($G290=Forecast_Capex_Input!$BU$8:$BU$10)</f>
        <v>1</v>
      </c>
      <c r="DU290" s="188" cm="1">
        <f t="array" aca="1" ref="DU290" ca="1">IFERROR(INDEX(Forecast_Capex_Input!BV$12:BV$286,$X290)
*(INDEX(Forecast_Capex_Input!$H$12:$H$286,$X290)=Repex),0)
*$DT290</f>
        <v>0.32552404438964244</v>
      </c>
      <c r="DV290" s="188" cm="1">
        <f t="array" aca="1" ref="DV290" ca="1">IFERROR(INDEX(Forecast_Capex_Input!BW$12:BW$286,$X290)
*(INDEX(Forecast_Capex_Input!$H$12:$H$286,$X290)=Repex),0)
*$DT290</f>
        <v>0.58569667077681875</v>
      </c>
      <c r="DW290" s="188" cm="1">
        <f t="array" aca="1" ref="DW290" ca="1">IFERROR(INDEX(Forecast_Capex_Input!BX$12:BX$286,$X290)
*(INDEX(Forecast_Capex_Input!$H$12:$H$286,$X290)=Repex),0)
*$DT290</f>
        <v>6.6584463625154133E-2</v>
      </c>
      <c r="DX290" s="188" cm="1">
        <f t="array" aca="1" ref="DX290" ca="1">IFERROR(INDEX(Forecast_Capex_Input!BY$12:BY$286,$X290)
*(INDEX(Forecast_Capex_Input!$H$12:$H$286,$X290)=Repex),0)
*$DT290</f>
        <v>0</v>
      </c>
      <c r="DY290" s="188" cm="1">
        <f t="array" aca="1" ref="DY290" ca="1">IFERROR(INDEX(Forecast_Capex_Input!BZ$12:BZ$286,$X290)
*(INDEX(Forecast_Capex_Input!$H$12:$H$286,$X290)=Repex),0)
*$DT290</f>
        <v>0</v>
      </c>
      <c r="DZ290" s="188" cm="1">
        <f t="array" aca="1" ref="DZ290" ca="1">IFERROR(INDEX(Forecast_Capex_Input!CA$12:CA$286,$X290)
*(INDEX(Forecast_Capex_Input!$H$12:$H$286,$X290)=Repex),0)
*$DT290</f>
        <v>0</v>
      </c>
      <c r="EA290" s="188" cm="1">
        <f t="array" aca="1" ref="EA290" ca="1">IFERROR(INDEX(Forecast_Capex_Input!CB$12:CB$286,$X290)
*(INDEX(Forecast_Capex_Input!$H$12:$H$286,$X290)=Repex),0)
*$DT290</f>
        <v>2.2194821208384709E-2</v>
      </c>
      <c r="EB290" s="188" cm="1">
        <f t="array" aca="1" ref="EB290" ca="1">IFERROR(INDEX(Forecast_Capex_Input!CC$12:CC$286,$X290)
*(INDEX(Forecast_Capex_Input!$H$12:$H$286,$X290)=Repex),0)
*$DT290</f>
        <v>0</v>
      </c>
      <c r="EC290" s="165"/>
      <c r="ED290" s="226" t="str">
        <f t="shared" si="215"/>
        <v>N/A</v>
      </c>
      <c r="EE290" s="174" t="s">
        <v>15</v>
      </c>
    </row>
    <row r="291" spans="3:135" x14ac:dyDescent="0.2">
      <c r="C291" s="174">
        <f t="shared" si="216"/>
        <v>281</v>
      </c>
      <c r="D291" s="167" t="str" cm="1">
        <f t="array" ref="D291">IFERROR(INDEX(Forecast_Capex_Input!$D$12:$D$286,$X291),NA)</f>
        <v>BRD Secondary Systems Renewal</v>
      </c>
      <c r="E291" s="172" t="b" cm="1">
        <f t="array" ref="E291">IF($X291=NA,NA,INDEX(Forecast_Capex_Input!$E$12:$E$286,$X291))</f>
        <v>0</v>
      </c>
      <c r="F291" s="167" t="str" cm="1">
        <f t="array" aca="1" ref="F291" ca="1">IFERROR(INDEX(General!$E$25:$E$26,$Y291),NA)</f>
        <v>Non-Labour</v>
      </c>
      <c r="G291" s="167" t="str" cm="1">
        <f t="array" aca="1" ref="G291" ca="1">IFERROR(INDEX(Forecast_Capex_Input!$AI$11:$BB$11,$AA291),NA)</f>
        <v>Secondary Systems</v>
      </c>
      <c r="H291" s="189" cm="1">
        <f t="array" aca="1" ref="H291" ca="1">IFERROR(INDEX(Forecast_Capex_Input!$AI$12:$BB$286,$X291,$AA291),NA)</f>
        <v>0.97780517879161533</v>
      </c>
      <c r="I291" s="199" t="str" cm="1">
        <f t="array" ref="I291">IFERROR(INDEX(Forecast_Capex_Input!$F$12:$F$286,$X291),NA)</f>
        <v>Replacement Expenditure</v>
      </c>
      <c r="J291" s="199" t="str" cm="1">
        <f t="array" ref="J291">IFERROR(INDEX(Forecast_Capex_Input!G$12:G$286,$X291),NA)</f>
        <v>Digital Infrastructure</v>
      </c>
      <c r="K291" s="199" t="str" cm="1">
        <f t="array" ref="K291">IFERROR(INDEX(Forecast_Capex_Input!H$12:H$286,$X291),NA)</f>
        <v>Repex</v>
      </c>
      <c r="L291" s="199" t="str" cm="1">
        <f t="array" ref="L291">IFERROR(INDEX(Forecast_Capex_Input!I$12:I$286,$X291),NA)</f>
        <v>N/A</v>
      </c>
      <c r="M291" s="199" t="str" cm="1">
        <f t="array" ref="M291">IFERROR(INDEX(Forecast_Capex_Input!J$12:J$286,$X291),NA)</f>
        <v>N/A</v>
      </c>
      <c r="N291" s="199" t="str" cm="1">
        <f t="array" ref="N291">IFERROR(INDEX(Forecast_Capex_Input!K$12:K$286,$X291),NA)</f>
        <v>DI - Protection systems</v>
      </c>
      <c r="O291" s="199" t="str" cm="1">
        <f t="array" ref="O291">IFERROR(INDEX(Forecast_Capex_Input!L$12:L$286,$X291),NA)</f>
        <v>DI - Safe and Reliable Network</v>
      </c>
      <c r="P291" s="199" t="str" cm="1">
        <f t="array" ref="P291">IFERROR(INDEX(Forecast_Capex_Input!M$12:M$286,$X291),NA)</f>
        <v>N/A</v>
      </c>
      <c r="Q291" s="172" t="str" cm="1">
        <f t="array" ref="Q291">IFERROR(INDEX(Forecast_Capex_Input!N$12:N$286,$X291),NA)</f>
        <v>No</v>
      </c>
      <c r="R291" s="265" cm="1">
        <f t="array" ref="R291">IFERROR(INDEX(Forecast_Capex_Input!O$12:O$286,$X291),0)</f>
        <v>0</v>
      </c>
      <c r="S291" s="172" t="str" cm="1">
        <f t="array" ref="S291">IFERROR(INDEX(Forecast_Capex_Input!P$12:P$286,$X291),0)</f>
        <v>Safety security &amp; reliability</v>
      </c>
      <c r="T291" s="199" t="str" cm="1">
        <f t="array" aca="1" ref="T291" ca="1">IFERROR(INDEX(General!$K$84:$K$103,$AA291),NA)</f>
        <v>Secondary Systems (2018-23)</v>
      </c>
      <c r="U291" s="188" cm="1">
        <f t="array" aca="1" ref="U291" ca="1">IFERROR(
IF($F291=General!$E$25,INDEX(Forecast_Capex_Input!S$12:S$286,$X291),
INDEX(Forecast_Capex_Input!T$12:T$286,$X291)),0)</f>
        <v>1</v>
      </c>
      <c r="V291" s="222" t="b">
        <f>IFERROR(INDEX(Overheads!$T$19:$T$26,MATCH($I291,Overheads!$E$19:$E$26,0)),FALSE)</f>
        <v>1</v>
      </c>
      <c r="W291" s="165"/>
      <c r="X291" s="174">
        <f>IFERROR(
IF(MATCH($C291,Forecast_Capex_Input!$CI$12:$CI$286,1)+1&gt;MAX(Forecast_Capex_Input!$C$12:$C$286),NA,
MATCH($C291,Forecast_Capex_Input!$CI$12:$CI$286,1)+1),1)</f>
        <v>107</v>
      </c>
      <c r="Y291" s="174" cm="1">
        <f t="array" aca="1" ref="Y291" ca="1">IFERROR(
IF(X290&lt;&gt;X291,1,
IF(COUNTIF(OFFSET(Y290,0,0,-INDEX(Forecast_Capex_Input!$CG$12:$CG$286,$X291)),Y290)=INDEX(Forecast_Capex_Input!$CG$12:$CG$286,$X291),Y290+1,Y290)),NA)</f>
        <v>2</v>
      </c>
      <c r="Z291" s="174" cm="1">
        <f t="array" ref="Z291">IFERROR($C291-IF($X291=1,1,INDEX(Forecast_Capex_Input!$CI$12:$CI$286,$X291-1))+1,NA)</f>
        <v>3</v>
      </c>
      <c r="AA291" s="174" cm="1">
        <f t="array" aca="1" ref="AA291" ca="1">IFERROR(IF(Y291=1,
INDEX(Forecast_Capex_Input!$AI$10:$BB$10,SMALL(IF(INDEX(Forecast_Capex_Input!$AI$12:$BB$286,$X291,0)&gt;0,COLUMN(Forecast_Capex_Input!$AI$10:$BB$10)-COLUMN(Forecast_Capex_Input!$AI$12)+1),ROWS(OFFSET(AA290,0,0,-$Z291)))),
OFFSET(AA290,-INDEX(Forecast_Capex_Input!$CG$12:$CG$286,$X291)+1,0)),NA)</f>
        <v>4</v>
      </c>
      <c r="AB291" s="174">
        <f t="shared" ca="1" si="185"/>
        <v>2</v>
      </c>
      <c r="AC291" s="222" t="b">
        <f t="shared" si="217"/>
        <v>0</v>
      </c>
      <c r="AD291" s="220" t="b">
        <v>0</v>
      </c>
      <c r="AE291" s="222" t="b">
        <f t="shared" si="186"/>
        <v>1</v>
      </c>
      <c r="AF291" s="165"/>
      <c r="AG291" s="215">
        <v>0</v>
      </c>
      <c r="AH291" s="215">
        <v>0</v>
      </c>
      <c r="AI291" s="215">
        <v>0</v>
      </c>
      <c r="AJ291" s="215">
        <v>0</v>
      </c>
      <c r="AK291" s="215">
        <v>0</v>
      </c>
      <c r="AL291" s="155">
        <v>0</v>
      </c>
      <c r="AM291" s="165"/>
      <c r="AN291" s="215" cm="1">
        <f t="array" aca="1" ref="AN291" ca="1">IFERROR(INDEX(General!O$33:O$34,$AB291)
*AG291,0)</f>
        <v>0</v>
      </c>
      <c r="AO291" s="215" cm="1">
        <f t="array" aca="1" ref="AO291" ca="1">IFERROR(INDEX(General!P$33:P$34,$AB291)
*AH291,0)</f>
        <v>0</v>
      </c>
      <c r="AP291" s="215" cm="1">
        <f t="array" aca="1" ref="AP291" ca="1">IFERROR(INDEX(General!Q$33:Q$34,$AB291)
*AI291,0)</f>
        <v>0</v>
      </c>
      <c r="AQ291" s="215" cm="1">
        <f t="array" aca="1" ref="AQ291" ca="1">IFERROR(INDEX(General!R$33:R$34,$AB291)
*AJ291,0)</f>
        <v>0</v>
      </c>
      <c r="AR291" s="215" cm="1">
        <f t="array" aca="1" ref="AR291" ca="1">IFERROR(INDEX(General!S$33:S$34,$AB291)
*AK291,0)</f>
        <v>0</v>
      </c>
      <c r="AS291" s="155">
        <f t="shared" ca="1" si="218"/>
        <v>0</v>
      </c>
      <c r="AT291" s="165"/>
      <c r="AU291" s="215">
        <f ca="1">IF($AE291=FALSE,AN291*Overheads!$R$24*$V291,
IFERROR(Overheads!$O$49*$V291*AN291,0)
+IFERROR(Overheads!Q$59*$V291*(AN291/Overheads!Q$68),0))</f>
        <v>0</v>
      </c>
      <c r="AV291" s="215">
        <f ca="1">IF($AE291=FALSE,AO291*Overheads!$R$24*$V291,
IFERROR(Overheads!$O$49*$V291*AO291,0)
+IFERROR(Overheads!R$59*$V291*(AO291/Overheads!R$68),0))</f>
        <v>0</v>
      </c>
      <c r="AW291" s="215">
        <f ca="1">IF($AE291=FALSE,AP291*Overheads!$R$24*$V291,
IFERROR(Overheads!$O$49*$V291*AP291,0)
+IFERROR(Overheads!S$59*$V291*(AP291/Overheads!S$68),0))</f>
        <v>0</v>
      </c>
      <c r="AX291" s="215">
        <f ca="1">IF($AE291=FALSE,AQ291*Overheads!$R$24*$V291,
IFERROR(Overheads!$O$49*$V291*AQ291,0)
+IFERROR(Overheads!T$59*$V291*(AQ291/Overheads!T$68),0))</f>
        <v>0</v>
      </c>
      <c r="AY291" s="215">
        <f ca="1">IF($AE291=FALSE,AR291*Overheads!$R$24*$V291,
IFERROR(Overheads!$O$49*$V291*AR291,0)
+IFERROR(Overheads!U$59*$V291*(AR291/Overheads!U$68),0))</f>
        <v>0</v>
      </c>
      <c r="AZ291" s="155">
        <f t="shared" ca="1" si="219"/>
        <v>0</v>
      </c>
      <c r="BA291" s="165"/>
      <c r="BB291" s="215">
        <f ca="1">IF($AE291=FALSE,AN291*Overheads!$S$25,
IFERROR(Overheads!$O$50*AN291,0)
+IFERROR(Overheads!Q$60*(AN291/Overheads!Q$66),0))</f>
        <v>0</v>
      </c>
      <c r="BC291" s="215">
        <f ca="1">IF($AE291=FALSE,AO291*Overheads!$S$25,
IFERROR(Overheads!$O$50*AO291,0)
+IFERROR(Overheads!R$60*(AO291/Overheads!R$66),0))</f>
        <v>0</v>
      </c>
      <c r="BD291" s="215">
        <f ca="1">IF($AE291=FALSE,AP291*Overheads!$S$25,
IFERROR(Overheads!$O$50*AP291,0)
+IFERROR(Overheads!S$60*(AP291/Overheads!S$66),0))</f>
        <v>0</v>
      </c>
      <c r="BE291" s="215">
        <f ca="1">IF($AE291=FALSE,AQ291*Overheads!$S$25,
IFERROR(Overheads!$O$50*AQ291,0)
+IFERROR(Overheads!T$60*(AQ291/Overheads!T$66),0))</f>
        <v>0</v>
      </c>
      <c r="BF291" s="215">
        <f ca="1">IF($AE291=FALSE,AR291*Overheads!$S$25,
IFERROR(Overheads!$O$50*AR291,0)
+IFERROR(Overheads!U$60*(AR291/Overheads!U$66),0))</f>
        <v>0</v>
      </c>
      <c r="BG291" s="155">
        <f t="shared" ca="1" si="220"/>
        <v>0</v>
      </c>
      <c r="BH291" s="165"/>
      <c r="BI291" s="215">
        <f t="shared" ca="1" si="221"/>
        <v>0</v>
      </c>
      <c r="BJ291" s="215">
        <f t="shared" ca="1" si="187"/>
        <v>0</v>
      </c>
      <c r="BK291" s="215">
        <f t="shared" ca="1" si="188"/>
        <v>0</v>
      </c>
      <c r="BL291" s="215">
        <f t="shared" ca="1" si="189"/>
        <v>0</v>
      </c>
      <c r="BM291" s="215">
        <f t="shared" ca="1" si="190"/>
        <v>0</v>
      </c>
      <c r="BN291" s="155">
        <f t="shared" ca="1" si="222"/>
        <v>0</v>
      </c>
      <c r="BO291" s="165"/>
      <c r="BP291" s="187" cm="1">
        <f t="array" ref="BP291">IFERROR(IF($X291=$X290,BP290,INDEX(Forecast_Capex_Input!AC$12:AC$286,$X291)),0)</f>
        <v>0</v>
      </c>
      <c r="BQ291" s="187" cm="1">
        <f t="array" ref="BQ291">IFERROR(IF($X291=$X290,BQ290,INDEX(Forecast_Capex_Input!AD$12:AD$286,$X291)),0)</f>
        <v>0</v>
      </c>
      <c r="BR291" s="187" cm="1">
        <f t="array" ref="BR291">IFERROR(IF($X291=$X290,BR290,INDEX(Forecast_Capex_Input!AE$12:AE$286,$X291)),0)</f>
        <v>0</v>
      </c>
      <c r="BS291" s="187" cm="1">
        <f t="array" ref="BS291">IFERROR(IF($X291=$X290,BS290,INDEX(Forecast_Capex_Input!AF$12:AF$286,$X291)),0)</f>
        <v>0</v>
      </c>
      <c r="BT291" s="187" cm="1">
        <f t="array" ref="BT291">IFERROR(IF($X291=$X290,BT290,INDEX(Forecast_Capex_Input!AG$12:AG$286,$X291)),0)</f>
        <v>0</v>
      </c>
      <c r="BU291" s="165"/>
      <c r="BV291" s="215">
        <f t="shared" si="191"/>
        <v>0</v>
      </c>
      <c r="BW291" s="215">
        <f t="shared" si="192"/>
        <v>0</v>
      </c>
      <c r="BX291" s="215">
        <f t="shared" si="193"/>
        <v>0</v>
      </c>
      <c r="BY291" s="215">
        <f t="shared" si="194"/>
        <v>0</v>
      </c>
      <c r="BZ291" s="215">
        <f t="shared" si="195"/>
        <v>0</v>
      </c>
      <c r="CA291" s="155">
        <f t="shared" si="223"/>
        <v>0</v>
      </c>
      <c r="CB291" s="165"/>
      <c r="CC291" s="215">
        <f t="shared" ca="1" si="196"/>
        <v>0</v>
      </c>
      <c r="CD291" s="215">
        <f t="shared" ca="1" si="197"/>
        <v>0</v>
      </c>
      <c r="CE291" s="215">
        <f t="shared" ca="1" si="198"/>
        <v>0</v>
      </c>
      <c r="CF291" s="215">
        <f t="shared" ca="1" si="199"/>
        <v>0</v>
      </c>
      <c r="CG291" s="215">
        <f t="shared" ca="1" si="200"/>
        <v>0</v>
      </c>
      <c r="CH291" s="155">
        <f t="shared" ca="1" si="224"/>
        <v>0</v>
      </c>
      <c r="CI291" s="165"/>
      <c r="CJ291" s="215">
        <f t="shared" ca="1" si="201"/>
        <v>0</v>
      </c>
      <c r="CK291" s="215">
        <f t="shared" ca="1" si="202"/>
        <v>0</v>
      </c>
      <c r="CL291" s="215">
        <f t="shared" ca="1" si="203"/>
        <v>0</v>
      </c>
      <c r="CM291" s="215">
        <f t="shared" ca="1" si="204"/>
        <v>0</v>
      </c>
      <c r="CN291" s="215">
        <f t="shared" ca="1" si="205"/>
        <v>0</v>
      </c>
      <c r="CO291" s="155">
        <f t="shared" ca="1" si="225"/>
        <v>0</v>
      </c>
      <c r="CP291" s="165"/>
      <c r="CQ291" s="223">
        <f t="shared" ca="1" si="206"/>
        <v>0</v>
      </c>
      <c r="CR291" s="223">
        <f t="shared" ca="1" si="207"/>
        <v>0</v>
      </c>
      <c r="CS291" s="223">
        <f t="shared" ca="1" si="208"/>
        <v>0</v>
      </c>
      <c r="CT291" s="223">
        <f t="shared" ca="1" si="209"/>
        <v>0</v>
      </c>
      <c r="CU291" s="223">
        <f t="shared" ca="1" si="210"/>
        <v>0</v>
      </c>
      <c r="CV291" s="155">
        <f t="shared" ca="1" si="226"/>
        <v>0</v>
      </c>
      <c r="CW291" s="165"/>
      <c r="CX291" s="215">
        <f t="shared" ca="1" si="227"/>
        <v>0</v>
      </c>
      <c r="CY291" s="215">
        <f t="shared" ca="1" si="211"/>
        <v>0</v>
      </c>
      <c r="CZ291" s="215">
        <f t="shared" ca="1" si="212"/>
        <v>0</v>
      </c>
      <c r="DA291" s="215">
        <f t="shared" ca="1" si="213"/>
        <v>0</v>
      </c>
      <c r="DB291" s="215">
        <f t="shared" ca="1" si="214"/>
        <v>0</v>
      </c>
      <c r="DC291" s="155">
        <f t="shared" ca="1" si="228"/>
        <v>0</v>
      </c>
      <c r="DD291" s="165"/>
      <c r="DE291" s="188" t="b" cm="1">
        <f t="array" aca="1" ref="DE291" ca="1">OR($G291=Forecast_Capex_Input!$BF$8:$BF$10)</f>
        <v>0</v>
      </c>
      <c r="DF291" s="188" cm="1">
        <f t="array" aca="1" ref="DF291" ca="1">IFERROR(INDEX(Forecast_Capex_Input!BG$12:BG$286,$X291)
*(INDEX(Forecast_Capex_Input!$H$12:$H$286,$X291)=Repex),0)
*$DE291</f>
        <v>0</v>
      </c>
      <c r="DG291" s="188" cm="1">
        <f t="array" aca="1" ref="DG291" ca="1">IFERROR(INDEX(Forecast_Capex_Input!BH$12:BH$286,$X291)
*(INDEX(Forecast_Capex_Input!$H$12:$H$286,$X291)=Repex),0)
*$DE291</f>
        <v>0</v>
      </c>
      <c r="DH291" s="188" cm="1">
        <f t="array" aca="1" ref="DH291" ca="1">IFERROR(INDEX(Forecast_Capex_Input!BI$12:BI$286,$X291)
*(INDEX(Forecast_Capex_Input!$H$12:$H$286,$X291)=Repex),0)
*$DE291</f>
        <v>0</v>
      </c>
      <c r="DI291" s="188" cm="1">
        <f t="array" aca="1" ref="DI291" ca="1">IFERROR(INDEX(Forecast_Capex_Input!BJ$12:BJ$286,$X291)
*(INDEX(Forecast_Capex_Input!$H$12:$H$286,$X291)=Repex),0)
*$DE291</f>
        <v>0</v>
      </c>
      <c r="DJ291" s="188" cm="1">
        <f t="array" aca="1" ref="DJ291" ca="1">IFERROR(INDEX(Forecast_Capex_Input!BK$12:BK$286,$X291)
*(INDEX(Forecast_Capex_Input!$H$12:$H$286,$X291)=Repex),0)
*$DE291</f>
        <v>0</v>
      </c>
      <c r="DK291" s="188" cm="1">
        <f t="array" aca="1" ref="DK291" ca="1">IFERROR(INDEX(Forecast_Capex_Input!BL$12:BL$286,$X291)
*(INDEX(Forecast_Capex_Input!$H$12:$H$286,$X291)=Repex),0)
*$DE291</f>
        <v>0</v>
      </c>
      <c r="DL291" s="165"/>
      <c r="DM291" s="188" t="b" cm="1">
        <f t="array" aca="1" ref="DM291" ca="1">OR($G291=Forecast_Capex_Input!$BN$8:$BN$9)</f>
        <v>0</v>
      </c>
      <c r="DN291" s="188" cm="1">
        <f t="array" aca="1" ref="DN291" ca="1">IFERROR(INDEX(Forecast_Capex_Input!BO$12:BO$286,$X291)
*(INDEX(Forecast_Capex_Input!$H$12:$H$286,$X291)=Repex),0)
*$DM291</f>
        <v>0</v>
      </c>
      <c r="DO291" s="188" cm="1">
        <f t="array" aca="1" ref="DO291" ca="1">IFERROR(INDEX(Forecast_Capex_Input!BP$12:BP$286,$X291)
*(INDEX(Forecast_Capex_Input!$H$12:$H$286,$X291)=Repex),0)
*$DM291</f>
        <v>0</v>
      </c>
      <c r="DP291" s="188" cm="1">
        <f t="array" aca="1" ref="DP291" ca="1">IFERROR(INDEX(Forecast_Capex_Input!BQ$12:BQ$286,$X291)
*(INDEX(Forecast_Capex_Input!$H$12:$H$286,$X291)=Repex),0)
*$DM291</f>
        <v>0</v>
      </c>
      <c r="DQ291" s="188" cm="1">
        <f t="array" aca="1" ref="DQ291" ca="1">IFERROR(INDEX(Forecast_Capex_Input!BR$12:BR$286,$X291)
*(INDEX(Forecast_Capex_Input!$H$12:$H$286,$X291)=Repex),0)
*$DM291</f>
        <v>0</v>
      </c>
      <c r="DR291" s="188" cm="1">
        <f t="array" aca="1" ref="DR291" ca="1">IFERROR(INDEX(Forecast_Capex_Input!BS$12:BS$286,$X291)
*(INDEX(Forecast_Capex_Input!$H$12:$H$286,$X291)=Repex),0)
*$DM291</f>
        <v>0</v>
      </c>
      <c r="DS291" s="165"/>
      <c r="DT291" s="188" t="b" cm="1">
        <f t="array" aca="1" ref="DT291" ca="1">OR($G291=Forecast_Capex_Input!$BU$8:$BU$10)</f>
        <v>1</v>
      </c>
      <c r="DU291" s="188" cm="1">
        <f t="array" aca="1" ref="DU291" ca="1">IFERROR(INDEX(Forecast_Capex_Input!BV$12:BV$286,$X291)
*(INDEX(Forecast_Capex_Input!$H$12:$H$286,$X291)=Repex),0)
*$DT291</f>
        <v>0.32552404438964244</v>
      </c>
      <c r="DV291" s="188" cm="1">
        <f t="array" aca="1" ref="DV291" ca="1">IFERROR(INDEX(Forecast_Capex_Input!BW$12:BW$286,$X291)
*(INDEX(Forecast_Capex_Input!$H$12:$H$286,$X291)=Repex),0)
*$DT291</f>
        <v>0.58569667077681875</v>
      </c>
      <c r="DW291" s="188" cm="1">
        <f t="array" aca="1" ref="DW291" ca="1">IFERROR(INDEX(Forecast_Capex_Input!BX$12:BX$286,$X291)
*(INDEX(Forecast_Capex_Input!$H$12:$H$286,$X291)=Repex),0)
*$DT291</f>
        <v>6.6584463625154133E-2</v>
      </c>
      <c r="DX291" s="188" cm="1">
        <f t="array" aca="1" ref="DX291" ca="1">IFERROR(INDEX(Forecast_Capex_Input!BY$12:BY$286,$X291)
*(INDEX(Forecast_Capex_Input!$H$12:$H$286,$X291)=Repex),0)
*$DT291</f>
        <v>0</v>
      </c>
      <c r="DY291" s="188" cm="1">
        <f t="array" aca="1" ref="DY291" ca="1">IFERROR(INDEX(Forecast_Capex_Input!BZ$12:BZ$286,$X291)
*(INDEX(Forecast_Capex_Input!$H$12:$H$286,$X291)=Repex),0)
*$DT291</f>
        <v>0</v>
      </c>
      <c r="DZ291" s="188" cm="1">
        <f t="array" aca="1" ref="DZ291" ca="1">IFERROR(INDEX(Forecast_Capex_Input!CA$12:CA$286,$X291)
*(INDEX(Forecast_Capex_Input!$H$12:$H$286,$X291)=Repex),0)
*$DT291</f>
        <v>0</v>
      </c>
      <c r="EA291" s="188" cm="1">
        <f t="array" aca="1" ref="EA291" ca="1">IFERROR(INDEX(Forecast_Capex_Input!CB$12:CB$286,$X291)
*(INDEX(Forecast_Capex_Input!$H$12:$H$286,$X291)=Repex),0)
*$DT291</f>
        <v>2.2194821208384709E-2</v>
      </c>
      <c r="EB291" s="188" cm="1">
        <f t="array" aca="1" ref="EB291" ca="1">IFERROR(INDEX(Forecast_Capex_Input!CC$12:CC$286,$X291)
*(INDEX(Forecast_Capex_Input!$H$12:$H$286,$X291)=Repex),0)
*$DT291</f>
        <v>0</v>
      </c>
      <c r="EC291" s="165"/>
      <c r="ED291" s="226" t="str">
        <f t="shared" si="215"/>
        <v>N/A</v>
      </c>
      <c r="EE291" s="174" t="s">
        <v>15</v>
      </c>
    </row>
    <row r="292" spans="3:135" x14ac:dyDescent="0.2">
      <c r="C292" s="174">
        <f t="shared" si="216"/>
        <v>282</v>
      </c>
      <c r="D292" s="167" t="str" cm="1">
        <f t="array" ref="D292">IFERROR(INDEX(Forecast_Capex_Input!$D$12:$D$286,$X292),NA)</f>
        <v>BRD Secondary Systems Renewal</v>
      </c>
      <c r="E292" s="172" t="b" cm="1">
        <f t="array" ref="E292">IF($X292=NA,NA,INDEX(Forecast_Capex_Input!$E$12:$E$286,$X292))</f>
        <v>0</v>
      </c>
      <c r="F292" s="167" t="str" cm="1">
        <f t="array" aca="1" ref="F292" ca="1">IFERROR(INDEX(General!$E$25:$E$26,$Y292),NA)</f>
        <v>Non-Labour</v>
      </c>
      <c r="G292" s="167" t="str" cm="1">
        <f t="array" aca="1" ref="G292" ca="1">IFERROR(INDEX(Forecast_Capex_Input!$AI$11:$BB$11,$AA292),NA)</f>
        <v>Business IT</v>
      </c>
      <c r="H292" s="189" cm="1">
        <f t="array" aca="1" ref="H292" ca="1">IFERROR(INDEX(Forecast_Capex_Input!$AI$12:$BB$286,$X292,$AA292),NA)</f>
        <v>2.2194821208384709E-2</v>
      </c>
      <c r="I292" s="199" t="str" cm="1">
        <f t="array" ref="I292">IFERROR(INDEX(Forecast_Capex_Input!$F$12:$F$286,$X292),NA)</f>
        <v>Replacement Expenditure</v>
      </c>
      <c r="J292" s="199" t="str" cm="1">
        <f t="array" ref="J292">IFERROR(INDEX(Forecast_Capex_Input!G$12:G$286,$X292),NA)</f>
        <v>Digital Infrastructure</v>
      </c>
      <c r="K292" s="199" t="str" cm="1">
        <f t="array" ref="K292">IFERROR(INDEX(Forecast_Capex_Input!H$12:H$286,$X292),NA)</f>
        <v>Repex</v>
      </c>
      <c r="L292" s="199" t="str" cm="1">
        <f t="array" ref="L292">IFERROR(INDEX(Forecast_Capex_Input!I$12:I$286,$X292),NA)</f>
        <v>N/A</v>
      </c>
      <c r="M292" s="199" t="str" cm="1">
        <f t="array" ref="M292">IFERROR(INDEX(Forecast_Capex_Input!J$12:J$286,$X292),NA)</f>
        <v>N/A</v>
      </c>
      <c r="N292" s="199" t="str" cm="1">
        <f t="array" ref="N292">IFERROR(INDEX(Forecast_Capex_Input!K$12:K$286,$X292),NA)</f>
        <v>DI - Protection systems</v>
      </c>
      <c r="O292" s="199" t="str" cm="1">
        <f t="array" ref="O292">IFERROR(INDEX(Forecast_Capex_Input!L$12:L$286,$X292),NA)</f>
        <v>DI - Safe and Reliable Network</v>
      </c>
      <c r="P292" s="199" t="str" cm="1">
        <f t="array" ref="P292">IFERROR(INDEX(Forecast_Capex_Input!M$12:M$286,$X292),NA)</f>
        <v>N/A</v>
      </c>
      <c r="Q292" s="172" t="str" cm="1">
        <f t="array" ref="Q292">IFERROR(INDEX(Forecast_Capex_Input!N$12:N$286,$X292),NA)</f>
        <v>No</v>
      </c>
      <c r="R292" s="265" cm="1">
        <f t="array" ref="R292">IFERROR(INDEX(Forecast_Capex_Input!O$12:O$286,$X292),0)</f>
        <v>0</v>
      </c>
      <c r="S292" s="172" t="str" cm="1">
        <f t="array" ref="S292">IFERROR(INDEX(Forecast_Capex_Input!P$12:P$286,$X292),0)</f>
        <v>Safety security &amp; reliability</v>
      </c>
      <c r="T292" s="199" t="str" cm="1">
        <f t="array" aca="1" ref="T292" ca="1">IFERROR(INDEX(General!$K$84:$K$103,$AA292),NA)</f>
        <v>Business IT (2018 onwards)</v>
      </c>
      <c r="U292" s="188" cm="1">
        <f t="array" aca="1" ref="U292" ca="1">IFERROR(
IF($F292=General!$E$25,INDEX(Forecast_Capex_Input!S$12:S$286,$X292),
INDEX(Forecast_Capex_Input!T$12:T$286,$X292)),0)</f>
        <v>1</v>
      </c>
      <c r="V292" s="222" t="b">
        <f>IFERROR(INDEX(Overheads!$T$19:$T$26,MATCH($I292,Overheads!$E$19:$E$26,0)),FALSE)</f>
        <v>1</v>
      </c>
      <c r="W292" s="165"/>
      <c r="X292" s="174">
        <f>IFERROR(
IF(MATCH($C292,Forecast_Capex_Input!$CI$12:$CI$286,1)+1&gt;MAX(Forecast_Capex_Input!$C$12:$C$286),NA,
MATCH($C292,Forecast_Capex_Input!$CI$12:$CI$286,1)+1),1)</f>
        <v>107</v>
      </c>
      <c r="Y292" s="174" cm="1">
        <f t="array" aca="1" ref="Y292" ca="1">IFERROR(
IF(X291&lt;&gt;X292,1,
IF(COUNTIF(OFFSET(Y291,0,0,-INDEX(Forecast_Capex_Input!$CG$12:$CG$286,$X292)),Y291)=INDEX(Forecast_Capex_Input!$CG$12:$CG$286,$X292),Y291+1,Y291)),NA)</f>
        <v>2</v>
      </c>
      <c r="Z292" s="174" cm="1">
        <f t="array" ref="Z292">IFERROR($C292-IF($X292=1,1,INDEX(Forecast_Capex_Input!$CI$12:$CI$286,$X292-1))+1,NA)</f>
        <v>4</v>
      </c>
      <c r="AA292" s="174" cm="1">
        <f t="array" aca="1" ref="AA292" ca="1">IFERROR(IF(Y292=1,
INDEX(Forecast_Capex_Input!$AI$10:$BB$10,SMALL(IF(INDEX(Forecast_Capex_Input!$AI$12:$BB$286,$X292,0)&gt;0,COLUMN(Forecast_Capex_Input!$AI$10:$BB$10)-COLUMN(Forecast_Capex_Input!$AI$12)+1),ROWS(OFFSET(AA291,0,0,-$Z292)))),
OFFSET(AA291,-INDEX(Forecast_Capex_Input!$CG$12:$CG$286,$X292)+1,0)),NA)</f>
        <v>6</v>
      </c>
      <c r="AB292" s="174">
        <f t="shared" ca="1" si="185"/>
        <v>2</v>
      </c>
      <c r="AC292" s="222" t="b">
        <f t="shared" si="217"/>
        <v>0</v>
      </c>
      <c r="AD292" s="220" t="b">
        <v>0</v>
      </c>
      <c r="AE292" s="222" t="b">
        <f t="shared" si="186"/>
        <v>1</v>
      </c>
      <c r="AF292" s="165"/>
      <c r="AG292" s="215">
        <v>0</v>
      </c>
      <c r="AH292" s="215">
        <v>0</v>
      </c>
      <c r="AI292" s="215">
        <v>0</v>
      </c>
      <c r="AJ292" s="215">
        <v>0</v>
      </c>
      <c r="AK292" s="215">
        <v>0</v>
      </c>
      <c r="AL292" s="155">
        <v>0</v>
      </c>
      <c r="AM292" s="165"/>
      <c r="AN292" s="215" cm="1">
        <f t="array" aca="1" ref="AN292" ca="1">IFERROR(INDEX(General!O$33:O$34,$AB292)
*AG292,0)</f>
        <v>0</v>
      </c>
      <c r="AO292" s="215" cm="1">
        <f t="array" aca="1" ref="AO292" ca="1">IFERROR(INDEX(General!P$33:P$34,$AB292)
*AH292,0)</f>
        <v>0</v>
      </c>
      <c r="AP292" s="215" cm="1">
        <f t="array" aca="1" ref="AP292" ca="1">IFERROR(INDEX(General!Q$33:Q$34,$AB292)
*AI292,0)</f>
        <v>0</v>
      </c>
      <c r="AQ292" s="215" cm="1">
        <f t="array" aca="1" ref="AQ292" ca="1">IFERROR(INDEX(General!R$33:R$34,$AB292)
*AJ292,0)</f>
        <v>0</v>
      </c>
      <c r="AR292" s="215" cm="1">
        <f t="array" aca="1" ref="AR292" ca="1">IFERROR(INDEX(General!S$33:S$34,$AB292)
*AK292,0)</f>
        <v>0</v>
      </c>
      <c r="AS292" s="155">
        <f t="shared" ca="1" si="218"/>
        <v>0</v>
      </c>
      <c r="AT292" s="165"/>
      <c r="AU292" s="215">
        <f ca="1">IF($AE292=FALSE,AN292*Overheads!$R$24*$V292,
IFERROR(Overheads!$O$49*$V292*AN292,0)
+IFERROR(Overheads!Q$59*$V292*(AN292/Overheads!Q$68),0))</f>
        <v>0</v>
      </c>
      <c r="AV292" s="215">
        <f ca="1">IF($AE292=FALSE,AO292*Overheads!$R$24*$V292,
IFERROR(Overheads!$O$49*$V292*AO292,0)
+IFERROR(Overheads!R$59*$V292*(AO292/Overheads!R$68),0))</f>
        <v>0</v>
      </c>
      <c r="AW292" s="215">
        <f ca="1">IF($AE292=FALSE,AP292*Overheads!$R$24*$V292,
IFERROR(Overheads!$O$49*$V292*AP292,0)
+IFERROR(Overheads!S$59*$V292*(AP292/Overheads!S$68),0))</f>
        <v>0</v>
      </c>
      <c r="AX292" s="215">
        <f ca="1">IF($AE292=FALSE,AQ292*Overheads!$R$24*$V292,
IFERROR(Overheads!$O$49*$V292*AQ292,0)
+IFERROR(Overheads!T$59*$V292*(AQ292/Overheads!T$68),0))</f>
        <v>0</v>
      </c>
      <c r="AY292" s="215">
        <f ca="1">IF($AE292=FALSE,AR292*Overheads!$R$24*$V292,
IFERROR(Overheads!$O$49*$V292*AR292,0)
+IFERROR(Overheads!U$59*$V292*(AR292/Overheads!U$68),0))</f>
        <v>0</v>
      </c>
      <c r="AZ292" s="155">
        <f t="shared" ca="1" si="219"/>
        <v>0</v>
      </c>
      <c r="BA292" s="165"/>
      <c r="BB292" s="215">
        <f ca="1">IF($AE292=FALSE,AN292*Overheads!$S$25,
IFERROR(Overheads!$O$50*AN292,0)
+IFERROR(Overheads!Q$60*(AN292/Overheads!Q$66),0))</f>
        <v>0</v>
      </c>
      <c r="BC292" s="215">
        <f ca="1">IF($AE292=FALSE,AO292*Overheads!$S$25,
IFERROR(Overheads!$O$50*AO292,0)
+IFERROR(Overheads!R$60*(AO292/Overheads!R$66),0))</f>
        <v>0</v>
      </c>
      <c r="BD292" s="215">
        <f ca="1">IF($AE292=FALSE,AP292*Overheads!$S$25,
IFERROR(Overheads!$O$50*AP292,0)
+IFERROR(Overheads!S$60*(AP292/Overheads!S$66),0))</f>
        <v>0</v>
      </c>
      <c r="BE292" s="215">
        <f ca="1">IF($AE292=FALSE,AQ292*Overheads!$S$25,
IFERROR(Overheads!$O$50*AQ292,0)
+IFERROR(Overheads!T$60*(AQ292/Overheads!T$66),0))</f>
        <v>0</v>
      </c>
      <c r="BF292" s="215">
        <f ca="1">IF($AE292=FALSE,AR292*Overheads!$S$25,
IFERROR(Overheads!$O$50*AR292,0)
+IFERROR(Overheads!U$60*(AR292/Overheads!U$66),0))</f>
        <v>0</v>
      </c>
      <c r="BG292" s="155">
        <f t="shared" ca="1" si="220"/>
        <v>0</v>
      </c>
      <c r="BH292" s="165"/>
      <c r="BI292" s="215">
        <f t="shared" ca="1" si="221"/>
        <v>0</v>
      </c>
      <c r="BJ292" s="215">
        <f t="shared" ca="1" si="187"/>
        <v>0</v>
      </c>
      <c r="BK292" s="215">
        <f t="shared" ca="1" si="188"/>
        <v>0</v>
      </c>
      <c r="BL292" s="215">
        <f t="shared" ca="1" si="189"/>
        <v>0</v>
      </c>
      <c r="BM292" s="215">
        <f t="shared" ca="1" si="190"/>
        <v>0</v>
      </c>
      <c r="BN292" s="155">
        <f t="shared" ca="1" si="222"/>
        <v>0</v>
      </c>
      <c r="BO292" s="165"/>
      <c r="BP292" s="187" cm="1">
        <f t="array" ref="BP292">IFERROR(IF($X292=$X291,BP291,INDEX(Forecast_Capex_Input!AC$12:AC$286,$X292)),0)</f>
        <v>0</v>
      </c>
      <c r="BQ292" s="187" cm="1">
        <f t="array" ref="BQ292">IFERROR(IF($X292=$X291,BQ291,INDEX(Forecast_Capex_Input!AD$12:AD$286,$X292)),0)</f>
        <v>0</v>
      </c>
      <c r="BR292" s="187" cm="1">
        <f t="array" ref="BR292">IFERROR(IF($X292=$X291,BR291,INDEX(Forecast_Capex_Input!AE$12:AE$286,$X292)),0)</f>
        <v>0</v>
      </c>
      <c r="BS292" s="187" cm="1">
        <f t="array" ref="BS292">IFERROR(IF($X292=$X291,BS291,INDEX(Forecast_Capex_Input!AF$12:AF$286,$X292)),0)</f>
        <v>0</v>
      </c>
      <c r="BT292" s="187" cm="1">
        <f t="array" ref="BT292">IFERROR(IF($X292=$X291,BT291,INDEX(Forecast_Capex_Input!AG$12:AG$286,$X292)),0)</f>
        <v>0</v>
      </c>
      <c r="BU292" s="165"/>
      <c r="BV292" s="215">
        <f t="shared" si="191"/>
        <v>0</v>
      </c>
      <c r="BW292" s="215">
        <f t="shared" si="192"/>
        <v>0</v>
      </c>
      <c r="BX292" s="215">
        <f t="shared" si="193"/>
        <v>0</v>
      </c>
      <c r="BY292" s="215">
        <f t="shared" si="194"/>
        <v>0</v>
      </c>
      <c r="BZ292" s="215">
        <f t="shared" si="195"/>
        <v>0</v>
      </c>
      <c r="CA292" s="155">
        <f t="shared" si="223"/>
        <v>0</v>
      </c>
      <c r="CB292" s="165"/>
      <c r="CC292" s="215">
        <f t="shared" ca="1" si="196"/>
        <v>0</v>
      </c>
      <c r="CD292" s="215">
        <f t="shared" ca="1" si="197"/>
        <v>0</v>
      </c>
      <c r="CE292" s="215">
        <f t="shared" ca="1" si="198"/>
        <v>0</v>
      </c>
      <c r="CF292" s="215">
        <f t="shared" ca="1" si="199"/>
        <v>0</v>
      </c>
      <c r="CG292" s="215">
        <f t="shared" ca="1" si="200"/>
        <v>0</v>
      </c>
      <c r="CH292" s="155">
        <f t="shared" ca="1" si="224"/>
        <v>0</v>
      </c>
      <c r="CI292" s="165"/>
      <c r="CJ292" s="215">
        <f t="shared" ca="1" si="201"/>
        <v>0</v>
      </c>
      <c r="CK292" s="215">
        <f t="shared" ca="1" si="202"/>
        <v>0</v>
      </c>
      <c r="CL292" s="215">
        <f t="shared" ca="1" si="203"/>
        <v>0</v>
      </c>
      <c r="CM292" s="215">
        <f t="shared" ca="1" si="204"/>
        <v>0</v>
      </c>
      <c r="CN292" s="215">
        <f t="shared" ca="1" si="205"/>
        <v>0</v>
      </c>
      <c r="CO292" s="155">
        <f t="shared" ca="1" si="225"/>
        <v>0</v>
      </c>
      <c r="CP292" s="165"/>
      <c r="CQ292" s="223">
        <f t="shared" ca="1" si="206"/>
        <v>0</v>
      </c>
      <c r="CR292" s="223">
        <f t="shared" ca="1" si="207"/>
        <v>0</v>
      </c>
      <c r="CS292" s="223">
        <f t="shared" ca="1" si="208"/>
        <v>0</v>
      </c>
      <c r="CT292" s="223">
        <f t="shared" ca="1" si="209"/>
        <v>0</v>
      </c>
      <c r="CU292" s="223">
        <f t="shared" ca="1" si="210"/>
        <v>0</v>
      </c>
      <c r="CV292" s="155">
        <f t="shared" ca="1" si="226"/>
        <v>0</v>
      </c>
      <c r="CW292" s="165"/>
      <c r="CX292" s="215">
        <f t="shared" ca="1" si="227"/>
        <v>0</v>
      </c>
      <c r="CY292" s="215">
        <f t="shared" ca="1" si="211"/>
        <v>0</v>
      </c>
      <c r="CZ292" s="215">
        <f t="shared" ca="1" si="212"/>
        <v>0</v>
      </c>
      <c r="DA292" s="215">
        <f t="shared" ca="1" si="213"/>
        <v>0</v>
      </c>
      <c r="DB292" s="215">
        <f t="shared" ca="1" si="214"/>
        <v>0</v>
      </c>
      <c r="DC292" s="155">
        <f t="shared" ca="1" si="228"/>
        <v>0</v>
      </c>
      <c r="DD292" s="165"/>
      <c r="DE292" s="188" t="b" cm="1">
        <f t="array" aca="1" ref="DE292" ca="1">OR($G292=Forecast_Capex_Input!$BF$8:$BF$10)</f>
        <v>0</v>
      </c>
      <c r="DF292" s="188" cm="1">
        <f t="array" aca="1" ref="DF292" ca="1">IFERROR(INDEX(Forecast_Capex_Input!BG$12:BG$286,$X292)
*(INDEX(Forecast_Capex_Input!$H$12:$H$286,$X292)=Repex),0)
*$DE292</f>
        <v>0</v>
      </c>
      <c r="DG292" s="188" cm="1">
        <f t="array" aca="1" ref="DG292" ca="1">IFERROR(INDEX(Forecast_Capex_Input!BH$12:BH$286,$X292)
*(INDEX(Forecast_Capex_Input!$H$12:$H$286,$X292)=Repex),0)
*$DE292</f>
        <v>0</v>
      </c>
      <c r="DH292" s="188" cm="1">
        <f t="array" aca="1" ref="DH292" ca="1">IFERROR(INDEX(Forecast_Capex_Input!BI$12:BI$286,$X292)
*(INDEX(Forecast_Capex_Input!$H$12:$H$286,$X292)=Repex),0)
*$DE292</f>
        <v>0</v>
      </c>
      <c r="DI292" s="188" cm="1">
        <f t="array" aca="1" ref="DI292" ca="1">IFERROR(INDEX(Forecast_Capex_Input!BJ$12:BJ$286,$X292)
*(INDEX(Forecast_Capex_Input!$H$12:$H$286,$X292)=Repex),0)
*$DE292</f>
        <v>0</v>
      </c>
      <c r="DJ292" s="188" cm="1">
        <f t="array" aca="1" ref="DJ292" ca="1">IFERROR(INDEX(Forecast_Capex_Input!BK$12:BK$286,$X292)
*(INDEX(Forecast_Capex_Input!$H$12:$H$286,$X292)=Repex),0)
*$DE292</f>
        <v>0</v>
      </c>
      <c r="DK292" s="188" cm="1">
        <f t="array" aca="1" ref="DK292" ca="1">IFERROR(INDEX(Forecast_Capex_Input!BL$12:BL$286,$X292)
*(INDEX(Forecast_Capex_Input!$H$12:$H$286,$X292)=Repex),0)
*$DE292</f>
        <v>0</v>
      </c>
      <c r="DL292" s="165"/>
      <c r="DM292" s="188" t="b" cm="1">
        <f t="array" aca="1" ref="DM292" ca="1">OR($G292=Forecast_Capex_Input!$BN$8:$BN$9)</f>
        <v>0</v>
      </c>
      <c r="DN292" s="188" cm="1">
        <f t="array" aca="1" ref="DN292" ca="1">IFERROR(INDEX(Forecast_Capex_Input!BO$12:BO$286,$X292)
*(INDEX(Forecast_Capex_Input!$H$12:$H$286,$X292)=Repex),0)
*$DM292</f>
        <v>0</v>
      </c>
      <c r="DO292" s="188" cm="1">
        <f t="array" aca="1" ref="DO292" ca="1">IFERROR(INDEX(Forecast_Capex_Input!BP$12:BP$286,$X292)
*(INDEX(Forecast_Capex_Input!$H$12:$H$286,$X292)=Repex),0)
*$DM292</f>
        <v>0</v>
      </c>
      <c r="DP292" s="188" cm="1">
        <f t="array" aca="1" ref="DP292" ca="1">IFERROR(INDEX(Forecast_Capex_Input!BQ$12:BQ$286,$X292)
*(INDEX(Forecast_Capex_Input!$H$12:$H$286,$X292)=Repex),0)
*$DM292</f>
        <v>0</v>
      </c>
      <c r="DQ292" s="188" cm="1">
        <f t="array" aca="1" ref="DQ292" ca="1">IFERROR(INDEX(Forecast_Capex_Input!BR$12:BR$286,$X292)
*(INDEX(Forecast_Capex_Input!$H$12:$H$286,$X292)=Repex),0)
*$DM292</f>
        <v>0</v>
      </c>
      <c r="DR292" s="188" cm="1">
        <f t="array" aca="1" ref="DR292" ca="1">IFERROR(INDEX(Forecast_Capex_Input!BS$12:BS$286,$X292)
*(INDEX(Forecast_Capex_Input!$H$12:$H$286,$X292)=Repex),0)
*$DM292</f>
        <v>0</v>
      </c>
      <c r="DS292" s="165"/>
      <c r="DT292" s="188" t="b" cm="1">
        <f t="array" aca="1" ref="DT292" ca="1">OR($G292=Forecast_Capex_Input!$BU$8:$BU$10)</f>
        <v>1</v>
      </c>
      <c r="DU292" s="188" cm="1">
        <f t="array" aca="1" ref="DU292" ca="1">IFERROR(INDEX(Forecast_Capex_Input!BV$12:BV$286,$X292)
*(INDEX(Forecast_Capex_Input!$H$12:$H$286,$X292)=Repex),0)
*$DT292</f>
        <v>0.32552404438964244</v>
      </c>
      <c r="DV292" s="188" cm="1">
        <f t="array" aca="1" ref="DV292" ca="1">IFERROR(INDEX(Forecast_Capex_Input!BW$12:BW$286,$X292)
*(INDEX(Forecast_Capex_Input!$H$12:$H$286,$X292)=Repex),0)
*$DT292</f>
        <v>0.58569667077681875</v>
      </c>
      <c r="DW292" s="188" cm="1">
        <f t="array" aca="1" ref="DW292" ca="1">IFERROR(INDEX(Forecast_Capex_Input!BX$12:BX$286,$X292)
*(INDEX(Forecast_Capex_Input!$H$12:$H$286,$X292)=Repex),0)
*$DT292</f>
        <v>6.6584463625154133E-2</v>
      </c>
      <c r="DX292" s="188" cm="1">
        <f t="array" aca="1" ref="DX292" ca="1">IFERROR(INDEX(Forecast_Capex_Input!BY$12:BY$286,$X292)
*(INDEX(Forecast_Capex_Input!$H$12:$H$286,$X292)=Repex),0)
*$DT292</f>
        <v>0</v>
      </c>
      <c r="DY292" s="188" cm="1">
        <f t="array" aca="1" ref="DY292" ca="1">IFERROR(INDEX(Forecast_Capex_Input!BZ$12:BZ$286,$X292)
*(INDEX(Forecast_Capex_Input!$H$12:$H$286,$X292)=Repex),0)
*$DT292</f>
        <v>0</v>
      </c>
      <c r="DZ292" s="188" cm="1">
        <f t="array" aca="1" ref="DZ292" ca="1">IFERROR(INDEX(Forecast_Capex_Input!CA$12:CA$286,$X292)
*(INDEX(Forecast_Capex_Input!$H$12:$H$286,$X292)=Repex),0)
*$DT292</f>
        <v>0</v>
      </c>
      <c r="EA292" s="188" cm="1">
        <f t="array" aca="1" ref="EA292" ca="1">IFERROR(INDEX(Forecast_Capex_Input!CB$12:CB$286,$X292)
*(INDEX(Forecast_Capex_Input!$H$12:$H$286,$X292)=Repex),0)
*$DT292</f>
        <v>2.2194821208384709E-2</v>
      </c>
      <c r="EB292" s="188" cm="1">
        <f t="array" aca="1" ref="EB292" ca="1">IFERROR(INDEX(Forecast_Capex_Input!CC$12:CC$286,$X292)
*(INDEX(Forecast_Capex_Input!$H$12:$H$286,$X292)=Repex),0)
*$DT292</f>
        <v>0</v>
      </c>
      <c r="EC292" s="165"/>
      <c r="ED292" s="226" t="str">
        <f t="shared" si="215"/>
        <v>N/A</v>
      </c>
      <c r="EE292" s="174" t="s">
        <v>15</v>
      </c>
    </row>
    <row r="293" spans="3:135" x14ac:dyDescent="0.2">
      <c r="C293" s="174">
        <f t="shared" si="216"/>
        <v>283</v>
      </c>
      <c r="D293" s="167" t="str" cm="1">
        <f t="array" ref="D293">IFERROR(INDEX(Forecast_Capex_Input!$D$12:$D$286,$X293),NA)</f>
        <v>AR1 Secondary Systems Renewal</v>
      </c>
      <c r="E293" s="172" t="b" cm="1">
        <f t="array" ref="E293">IF($X293=NA,NA,INDEX(Forecast_Capex_Input!$E$12:$E$286,$X293))</f>
        <v>0</v>
      </c>
      <c r="F293" s="167" t="str" cm="1">
        <f t="array" aca="1" ref="F293" ca="1">IFERROR(INDEX(General!$E$25:$E$26,$Y293),NA)</f>
        <v>Labour</v>
      </c>
      <c r="G293" s="167" t="str" cm="1">
        <f t="array" aca="1" ref="G293" ca="1">IFERROR(INDEX(Forecast_Capex_Input!$AI$11:$BB$11,$AA293),NA)</f>
        <v>Secondary Systems</v>
      </c>
      <c r="H293" s="189" cm="1">
        <f t="array" aca="1" ref="H293" ca="1">IFERROR(INDEX(Forecast_Capex_Input!$AI$12:$BB$286,$X293,$AA293),NA)</f>
        <v>0.97</v>
      </c>
      <c r="I293" s="199" t="str" cm="1">
        <f t="array" ref="I293">IFERROR(INDEX(Forecast_Capex_Input!$F$12:$F$286,$X293),NA)</f>
        <v>Replacement Expenditure</v>
      </c>
      <c r="J293" s="199" t="str" cm="1">
        <f t="array" ref="J293">IFERROR(INDEX(Forecast_Capex_Input!G$12:G$286,$X293),NA)</f>
        <v>Digital Infrastructure</v>
      </c>
      <c r="K293" s="199" t="str" cm="1">
        <f t="array" ref="K293">IFERROR(INDEX(Forecast_Capex_Input!H$12:H$286,$X293),NA)</f>
        <v>Repex</v>
      </c>
      <c r="L293" s="199" t="str" cm="1">
        <f t="array" ref="L293">IFERROR(INDEX(Forecast_Capex_Input!I$12:I$286,$X293),NA)</f>
        <v>N/A</v>
      </c>
      <c r="M293" s="199" t="str" cm="1">
        <f t="array" ref="M293">IFERROR(INDEX(Forecast_Capex_Input!J$12:J$286,$X293),NA)</f>
        <v>N/A</v>
      </c>
      <c r="N293" s="199" t="str" cm="1">
        <f t="array" ref="N293">IFERROR(INDEX(Forecast_Capex_Input!K$12:K$286,$X293),NA)</f>
        <v>DI - Protection systems</v>
      </c>
      <c r="O293" s="199" t="str" cm="1">
        <f t="array" ref="O293">IFERROR(INDEX(Forecast_Capex_Input!L$12:L$286,$X293),NA)</f>
        <v>DI - Safe and Reliable Network</v>
      </c>
      <c r="P293" s="199" t="str" cm="1">
        <f t="array" ref="P293">IFERROR(INDEX(Forecast_Capex_Input!M$12:M$286,$X293),NA)</f>
        <v>N/A</v>
      </c>
      <c r="Q293" s="172" t="str" cm="1">
        <f t="array" ref="Q293">IFERROR(INDEX(Forecast_Capex_Input!N$12:N$286,$X293),NA)</f>
        <v>No</v>
      </c>
      <c r="R293" s="265" cm="1">
        <f t="array" ref="R293">IFERROR(INDEX(Forecast_Capex_Input!O$12:O$286,$X293),0)</f>
        <v>0</v>
      </c>
      <c r="S293" s="172" t="str" cm="1">
        <f t="array" ref="S293">IFERROR(INDEX(Forecast_Capex_Input!P$12:P$286,$X293),0)</f>
        <v>Safety security &amp; reliability</v>
      </c>
      <c r="T293" s="199" t="str" cm="1">
        <f t="array" aca="1" ref="T293" ca="1">IFERROR(INDEX(General!$K$84:$K$103,$AA293),NA)</f>
        <v>Secondary Systems (2018-23)</v>
      </c>
      <c r="U293" s="188" cm="1">
        <f t="array" aca="1" ref="U293" ca="1">IFERROR(
IF($F293=General!$E$25,INDEX(Forecast_Capex_Input!S$12:S$286,$X293),
INDEX(Forecast_Capex_Input!T$12:T$286,$X293)),0)</f>
        <v>0.21314820959029304</v>
      </c>
      <c r="V293" s="222" t="b">
        <f>IFERROR(INDEX(Overheads!$T$19:$T$26,MATCH($I293,Overheads!$E$19:$E$26,0)),FALSE)</f>
        <v>1</v>
      </c>
      <c r="W293" s="165"/>
      <c r="X293" s="174">
        <f>IFERROR(
IF(MATCH($C293,Forecast_Capex_Input!$CI$12:$CI$286,1)+1&gt;MAX(Forecast_Capex_Input!$C$12:$C$286),NA,
MATCH($C293,Forecast_Capex_Input!$CI$12:$CI$286,1)+1),1)</f>
        <v>108</v>
      </c>
      <c r="Y293" s="174" cm="1">
        <f t="array" aca="1" ref="Y293" ca="1">IFERROR(
IF(X292&lt;&gt;X293,1,
IF(COUNTIF(OFFSET(Y292,0,0,-INDEX(Forecast_Capex_Input!$CG$12:$CG$286,$X293)),Y292)=INDEX(Forecast_Capex_Input!$CG$12:$CG$286,$X293),Y292+1,Y292)),NA)</f>
        <v>1</v>
      </c>
      <c r="Z293" s="174" cm="1">
        <f t="array" ref="Z293">IFERROR($C293-IF($X293=1,1,INDEX(Forecast_Capex_Input!$CI$12:$CI$286,$X293-1))+1,NA)</f>
        <v>1</v>
      </c>
      <c r="AA293" s="174" cm="1">
        <f t="array" aca="1" ref="AA293" ca="1">IFERROR(IF(Y293=1,
INDEX(Forecast_Capex_Input!$AI$10:$BB$10,SMALL(IF(INDEX(Forecast_Capex_Input!$AI$12:$BB$286,$X293,0)&gt;0,COLUMN(Forecast_Capex_Input!$AI$10:$BB$10)-COLUMN(Forecast_Capex_Input!$AI$12)+1),ROWS(OFFSET(AA292,0,0,-$Z293)))),
OFFSET(AA292,-INDEX(Forecast_Capex_Input!$CG$12:$CG$286,$X293)+1,0)),NA)</f>
        <v>4</v>
      </c>
      <c r="AB293" s="174">
        <f t="shared" ca="1" si="185"/>
        <v>1</v>
      </c>
      <c r="AC293" s="222" t="b">
        <f t="shared" si="217"/>
        <v>0</v>
      </c>
      <c r="AD293" s="220" t="b">
        <v>0</v>
      </c>
      <c r="AE293" s="222" t="b">
        <f t="shared" si="186"/>
        <v>1</v>
      </c>
      <c r="AF293" s="165"/>
      <c r="AG293" s="215">
        <v>0</v>
      </c>
      <c r="AH293" s="215">
        <v>0</v>
      </c>
      <c r="AI293" s="215">
        <v>0</v>
      </c>
      <c r="AJ293" s="215">
        <v>0</v>
      </c>
      <c r="AK293" s="215">
        <v>0</v>
      </c>
      <c r="AL293" s="155">
        <v>0</v>
      </c>
      <c r="AM293" s="165"/>
      <c r="AN293" s="215" cm="1">
        <f t="array" aca="1" ref="AN293" ca="1">IFERROR(INDEX(General!O$33:O$34,$AB293)
*AG293,0)</f>
        <v>0</v>
      </c>
      <c r="AO293" s="215" cm="1">
        <f t="array" aca="1" ref="AO293" ca="1">IFERROR(INDEX(General!P$33:P$34,$AB293)
*AH293,0)</f>
        <v>0</v>
      </c>
      <c r="AP293" s="215" cm="1">
        <f t="array" aca="1" ref="AP293" ca="1">IFERROR(INDEX(General!Q$33:Q$34,$AB293)
*AI293,0)</f>
        <v>0</v>
      </c>
      <c r="AQ293" s="215" cm="1">
        <f t="array" aca="1" ref="AQ293" ca="1">IFERROR(INDEX(General!R$33:R$34,$AB293)
*AJ293,0)</f>
        <v>0</v>
      </c>
      <c r="AR293" s="215" cm="1">
        <f t="array" aca="1" ref="AR293" ca="1">IFERROR(INDEX(General!S$33:S$34,$AB293)
*AK293,0)</f>
        <v>0</v>
      </c>
      <c r="AS293" s="155">
        <f t="shared" ca="1" si="218"/>
        <v>0</v>
      </c>
      <c r="AT293" s="165"/>
      <c r="AU293" s="215">
        <f ca="1">IF($AE293=FALSE,AN293*Overheads!$R$24*$V293,
IFERROR(Overheads!$O$49*$V293*AN293,0)
+IFERROR(Overheads!Q$59*$V293*(AN293/Overheads!Q$68),0))</f>
        <v>0</v>
      </c>
      <c r="AV293" s="215">
        <f ca="1">IF($AE293=FALSE,AO293*Overheads!$R$24*$V293,
IFERROR(Overheads!$O$49*$V293*AO293,0)
+IFERROR(Overheads!R$59*$V293*(AO293/Overheads!R$68),0))</f>
        <v>0</v>
      </c>
      <c r="AW293" s="215">
        <f ca="1">IF($AE293=FALSE,AP293*Overheads!$R$24*$V293,
IFERROR(Overheads!$O$49*$V293*AP293,0)
+IFERROR(Overheads!S$59*$V293*(AP293/Overheads!S$68),0))</f>
        <v>0</v>
      </c>
      <c r="AX293" s="215">
        <f ca="1">IF($AE293=FALSE,AQ293*Overheads!$R$24*$V293,
IFERROR(Overheads!$O$49*$V293*AQ293,0)
+IFERROR(Overheads!T$59*$V293*(AQ293/Overheads!T$68),0))</f>
        <v>0</v>
      </c>
      <c r="AY293" s="215">
        <f ca="1">IF($AE293=FALSE,AR293*Overheads!$R$24*$V293,
IFERROR(Overheads!$O$49*$V293*AR293,0)
+IFERROR(Overheads!U$59*$V293*(AR293/Overheads!U$68),0))</f>
        <v>0</v>
      </c>
      <c r="AZ293" s="155">
        <f t="shared" ca="1" si="219"/>
        <v>0</v>
      </c>
      <c r="BA293" s="165"/>
      <c r="BB293" s="215">
        <f ca="1">IF($AE293=FALSE,AN293*Overheads!$S$25,
IFERROR(Overheads!$O$50*AN293,0)
+IFERROR(Overheads!Q$60*(AN293/Overheads!Q$66),0))</f>
        <v>0</v>
      </c>
      <c r="BC293" s="215">
        <f ca="1">IF($AE293=FALSE,AO293*Overheads!$S$25,
IFERROR(Overheads!$O$50*AO293,0)
+IFERROR(Overheads!R$60*(AO293/Overheads!R$66),0))</f>
        <v>0</v>
      </c>
      <c r="BD293" s="215">
        <f ca="1">IF($AE293=FALSE,AP293*Overheads!$S$25,
IFERROR(Overheads!$O$50*AP293,0)
+IFERROR(Overheads!S$60*(AP293/Overheads!S$66),0))</f>
        <v>0</v>
      </c>
      <c r="BE293" s="215">
        <f ca="1">IF($AE293=FALSE,AQ293*Overheads!$S$25,
IFERROR(Overheads!$O$50*AQ293,0)
+IFERROR(Overheads!T$60*(AQ293/Overheads!T$66),0))</f>
        <v>0</v>
      </c>
      <c r="BF293" s="215">
        <f ca="1">IF($AE293=FALSE,AR293*Overheads!$S$25,
IFERROR(Overheads!$O$50*AR293,0)
+IFERROR(Overheads!U$60*(AR293/Overheads!U$66),0))</f>
        <v>0</v>
      </c>
      <c r="BG293" s="155">
        <f t="shared" ca="1" si="220"/>
        <v>0</v>
      </c>
      <c r="BH293" s="165"/>
      <c r="BI293" s="215">
        <f t="shared" ca="1" si="221"/>
        <v>0</v>
      </c>
      <c r="BJ293" s="215">
        <f t="shared" ca="1" si="187"/>
        <v>0</v>
      </c>
      <c r="BK293" s="215">
        <f t="shared" ca="1" si="188"/>
        <v>0</v>
      </c>
      <c r="BL293" s="215">
        <f t="shared" ca="1" si="189"/>
        <v>0</v>
      </c>
      <c r="BM293" s="215">
        <f t="shared" ca="1" si="190"/>
        <v>0</v>
      </c>
      <c r="BN293" s="155">
        <f t="shared" ca="1" si="222"/>
        <v>0</v>
      </c>
      <c r="BO293" s="165"/>
      <c r="BP293" s="187" cm="1">
        <f t="array" ref="BP293">IFERROR(IF($X293=$X292,BP292,INDEX(Forecast_Capex_Input!AC$12:AC$286,$X293)),0)</f>
        <v>0</v>
      </c>
      <c r="BQ293" s="187" cm="1">
        <f t="array" ref="BQ293">IFERROR(IF($X293=$X292,BQ292,INDEX(Forecast_Capex_Input!AD$12:AD$286,$X293)),0)</f>
        <v>0</v>
      </c>
      <c r="BR293" s="187" cm="1">
        <f t="array" ref="BR293">IFERROR(IF($X293=$X292,BR292,INDEX(Forecast_Capex_Input!AE$12:AE$286,$X293)),0)</f>
        <v>0</v>
      </c>
      <c r="BS293" s="187" cm="1">
        <f t="array" ref="BS293">IFERROR(IF($X293=$X292,BS292,INDEX(Forecast_Capex_Input!AF$12:AF$286,$X293)),0)</f>
        <v>0</v>
      </c>
      <c r="BT293" s="187" cm="1">
        <f t="array" ref="BT293">IFERROR(IF($X293=$X292,BT292,INDEX(Forecast_Capex_Input!AG$12:AG$286,$X293)),0)</f>
        <v>0</v>
      </c>
      <c r="BU293" s="165"/>
      <c r="BV293" s="215">
        <f t="shared" si="191"/>
        <v>0</v>
      </c>
      <c r="BW293" s="215">
        <f t="shared" si="192"/>
        <v>0</v>
      </c>
      <c r="BX293" s="215">
        <f t="shared" si="193"/>
        <v>0</v>
      </c>
      <c r="BY293" s="215">
        <f t="shared" si="194"/>
        <v>0</v>
      </c>
      <c r="BZ293" s="215">
        <f t="shared" si="195"/>
        <v>0</v>
      </c>
      <c r="CA293" s="155">
        <f t="shared" si="223"/>
        <v>0</v>
      </c>
      <c r="CB293" s="165"/>
      <c r="CC293" s="215">
        <f t="shared" ca="1" si="196"/>
        <v>0</v>
      </c>
      <c r="CD293" s="215">
        <f t="shared" ca="1" si="197"/>
        <v>0</v>
      </c>
      <c r="CE293" s="215">
        <f t="shared" ca="1" si="198"/>
        <v>0</v>
      </c>
      <c r="CF293" s="215">
        <f t="shared" ca="1" si="199"/>
        <v>0</v>
      </c>
      <c r="CG293" s="215">
        <f t="shared" ca="1" si="200"/>
        <v>0</v>
      </c>
      <c r="CH293" s="155">
        <f t="shared" ca="1" si="224"/>
        <v>0</v>
      </c>
      <c r="CI293" s="165"/>
      <c r="CJ293" s="215">
        <f t="shared" ca="1" si="201"/>
        <v>0</v>
      </c>
      <c r="CK293" s="215">
        <f t="shared" ca="1" si="202"/>
        <v>0</v>
      </c>
      <c r="CL293" s="215">
        <f t="shared" ca="1" si="203"/>
        <v>0</v>
      </c>
      <c r="CM293" s="215">
        <f t="shared" ca="1" si="204"/>
        <v>0</v>
      </c>
      <c r="CN293" s="215">
        <f t="shared" ca="1" si="205"/>
        <v>0</v>
      </c>
      <c r="CO293" s="155">
        <f t="shared" ca="1" si="225"/>
        <v>0</v>
      </c>
      <c r="CP293" s="165"/>
      <c r="CQ293" s="223">
        <f t="shared" ca="1" si="206"/>
        <v>0</v>
      </c>
      <c r="CR293" s="223">
        <f t="shared" ca="1" si="207"/>
        <v>0</v>
      </c>
      <c r="CS293" s="223">
        <f t="shared" ca="1" si="208"/>
        <v>0</v>
      </c>
      <c r="CT293" s="223">
        <f t="shared" ca="1" si="209"/>
        <v>0</v>
      </c>
      <c r="CU293" s="223">
        <f t="shared" ca="1" si="210"/>
        <v>0</v>
      </c>
      <c r="CV293" s="155">
        <f t="shared" ca="1" si="226"/>
        <v>0</v>
      </c>
      <c r="CW293" s="165"/>
      <c r="CX293" s="215">
        <f t="shared" ca="1" si="227"/>
        <v>0</v>
      </c>
      <c r="CY293" s="215">
        <f t="shared" ca="1" si="211"/>
        <v>0</v>
      </c>
      <c r="CZ293" s="215">
        <f t="shared" ca="1" si="212"/>
        <v>0</v>
      </c>
      <c r="DA293" s="215">
        <f t="shared" ca="1" si="213"/>
        <v>0</v>
      </c>
      <c r="DB293" s="215">
        <f t="shared" ca="1" si="214"/>
        <v>0</v>
      </c>
      <c r="DC293" s="155">
        <f t="shared" ca="1" si="228"/>
        <v>0</v>
      </c>
      <c r="DD293" s="165"/>
      <c r="DE293" s="188" t="b" cm="1">
        <f t="array" aca="1" ref="DE293" ca="1">OR($G293=Forecast_Capex_Input!$BF$8:$BF$10)</f>
        <v>0</v>
      </c>
      <c r="DF293" s="188" cm="1">
        <f t="array" aca="1" ref="DF293" ca="1">IFERROR(INDEX(Forecast_Capex_Input!BG$12:BG$286,$X293)
*(INDEX(Forecast_Capex_Input!$H$12:$H$286,$X293)=Repex),0)
*$DE293</f>
        <v>0</v>
      </c>
      <c r="DG293" s="188" cm="1">
        <f t="array" aca="1" ref="DG293" ca="1">IFERROR(INDEX(Forecast_Capex_Input!BH$12:BH$286,$X293)
*(INDEX(Forecast_Capex_Input!$H$12:$H$286,$X293)=Repex),0)
*$DE293</f>
        <v>0</v>
      </c>
      <c r="DH293" s="188" cm="1">
        <f t="array" aca="1" ref="DH293" ca="1">IFERROR(INDEX(Forecast_Capex_Input!BI$12:BI$286,$X293)
*(INDEX(Forecast_Capex_Input!$H$12:$H$286,$X293)=Repex),0)
*$DE293</f>
        <v>0</v>
      </c>
      <c r="DI293" s="188" cm="1">
        <f t="array" aca="1" ref="DI293" ca="1">IFERROR(INDEX(Forecast_Capex_Input!BJ$12:BJ$286,$X293)
*(INDEX(Forecast_Capex_Input!$H$12:$H$286,$X293)=Repex),0)
*$DE293</f>
        <v>0</v>
      </c>
      <c r="DJ293" s="188" cm="1">
        <f t="array" aca="1" ref="DJ293" ca="1">IFERROR(INDEX(Forecast_Capex_Input!BK$12:BK$286,$X293)
*(INDEX(Forecast_Capex_Input!$H$12:$H$286,$X293)=Repex),0)
*$DE293</f>
        <v>0</v>
      </c>
      <c r="DK293" s="188" cm="1">
        <f t="array" aca="1" ref="DK293" ca="1">IFERROR(INDEX(Forecast_Capex_Input!BL$12:BL$286,$X293)
*(INDEX(Forecast_Capex_Input!$H$12:$H$286,$X293)=Repex),0)
*$DE293</f>
        <v>0</v>
      </c>
      <c r="DL293" s="165"/>
      <c r="DM293" s="188" t="b" cm="1">
        <f t="array" aca="1" ref="DM293" ca="1">OR($G293=Forecast_Capex_Input!$BN$8:$BN$9)</f>
        <v>0</v>
      </c>
      <c r="DN293" s="188" cm="1">
        <f t="array" aca="1" ref="DN293" ca="1">IFERROR(INDEX(Forecast_Capex_Input!BO$12:BO$286,$X293)
*(INDEX(Forecast_Capex_Input!$H$12:$H$286,$X293)=Repex),0)
*$DM293</f>
        <v>0</v>
      </c>
      <c r="DO293" s="188" cm="1">
        <f t="array" aca="1" ref="DO293" ca="1">IFERROR(INDEX(Forecast_Capex_Input!BP$12:BP$286,$X293)
*(INDEX(Forecast_Capex_Input!$H$12:$H$286,$X293)=Repex),0)
*$DM293</f>
        <v>0</v>
      </c>
      <c r="DP293" s="188" cm="1">
        <f t="array" aca="1" ref="DP293" ca="1">IFERROR(INDEX(Forecast_Capex_Input!BQ$12:BQ$286,$X293)
*(INDEX(Forecast_Capex_Input!$H$12:$H$286,$X293)=Repex),0)
*$DM293</f>
        <v>0</v>
      </c>
      <c r="DQ293" s="188" cm="1">
        <f t="array" aca="1" ref="DQ293" ca="1">IFERROR(INDEX(Forecast_Capex_Input!BR$12:BR$286,$X293)
*(INDEX(Forecast_Capex_Input!$H$12:$H$286,$X293)=Repex),0)
*$DM293</f>
        <v>0</v>
      </c>
      <c r="DR293" s="188" cm="1">
        <f t="array" aca="1" ref="DR293" ca="1">IFERROR(INDEX(Forecast_Capex_Input!BS$12:BS$286,$X293)
*(INDEX(Forecast_Capex_Input!$H$12:$H$286,$X293)=Repex),0)
*$DM293</f>
        <v>0</v>
      </c>
      <c r="DS293" s="165"/>
      <c r="DT293" s="188" t="b" cm="1">
        <f t="array" aca="1" ref="DT293" ca="1">OR($G293=Forecast_Capex_Input!$BU$8:$BU$10)</f>
        <v>1</v>
      </c>
      <c r="DU293" s="188" cm="1">
        <f t="array" aca="1" ref="DU293" ca="1">IFERROR(INDEX(Forecast_Capex_Input!BV$12:BV$286,$X293)
*(INDEX(Forecast_Capex_Input!$H$12:$H$286,$X293)=Repex),0)
*$DT293</f>
        <v>0.50187499999999996</v>
      </c>
      <c r="DV293" s="188" cm="1">
        <f t="array" aca="1" ref="DV293" ca="1">IFERROR(INDEX(Forecast_Capex_Input!BW$12:BW$286,$X293)
*(INDEX(Forecast_Capex_Input!$H$12:$H$286,$X293)=Repex),0)
*$DT293</f>
        <v>0.453125</v>
      </c>
      <c r="DW293" s="188" cm="1">
        <f t="array" aca="1" ref="DW293" ca="1">IFERROR(INDEX(Forecast_Capex_Input!BX$12:BX$286,$X293)
*(INDEX(Forecast_Capex_Input!$H$12:$H$286,$X293)=Repex),0)
*$DT293</f>
        <v>1.4999999999999999E-2</v>
      </c>
      <c r="DX293" s="188" cm="1">
        <f t="array" aca="1" ref="DX293" ca="1">IFERROR(INDEX(Forecast_Capex_Input!BY$12:BY$286,$X293)
*(INDEX(Forecast_Capex_Input!$H$12:$H$286,$X293)=Repex),0)
*$DT293</f>
        <v>0</v>
      </c>
      <c r="DY293" s="188" cm="1">
        <f t="array" aca="1" ref="DY293" ca="1">IFERROR(INDEX(Forecast_Capex_Input!BZ$12:BZ$286,$X293)
*(INDEX(Forecast_Capex_Input!$H$12:$H$286,$X293)=Repex),0)
*$DT293</f>
        <v>0</v>
      </c>
      <c r="DZ293" s="188" cm="1">
        <f t="array" aca="1" ref="DZ293" ca="1">IFERROR(INDEX(Forecast_Capex_Input!CA$12:CA$286,$X293)
*(INDEX(Forecast_Capex_Input!$H$12:$H$286,$X293)=Repex),0)
*$DT293</f>
        <v>0</v>
      </c>
      <c r="EA293" s="188" cm="1">
        <f t="array" aca="1" ref="EA293" ca="1">IFERROR(INDEX(Forecast_Capex_Input!CB$12:CB$286,$X293)
*(INDEX(Forecast_Capex_Input!$H$12:$H$286,$X293)=Repex),0)
*$DT293</f>
        <v>0.03</v>
      </c>
      <c r="EB293" s="188" cm="1">
        <f t="array" aca="1" ref="EB293" ca="1">IFERROR(INDEX(Forecast_Capex_Input!CC$12:CC$286,$X293)
*(INDEX(Forecast_Capex_Input!$H$12:$H$286,$X293)=Repex),0)
*$DT293</f>
        <v>0</v>
      </c>
      <c r="EC293" s="165"/>
      <c r="ED293" s="226" t="str">
        <f t="shared" si="215"/>
        <v>N/A</v>
      </c>
      <c r="EE293" s="174" t="s">
        <v>15</v>
      </c>
    </row>
    <row r="294" spans="3:135" x14ac:dyDescent="0.2">
      <c r="C294" s="174">
        <f t="shared" si="216"/>
        <v>284</v>
      </c>
      <c r="D294" s="167" t="str" cm="1">
        <f t="array" ref="D294">IFERROR(INDEX(Forecast_Capex_Input!$D$12:$D$286,$X294),NA)</f>
        <v>AR1 Secondary Systems Renewal</v>
      </c>
      <c r="E294" s="172" t="b" cm="1">
        <f t="array" ref="E294">IF($X294=NA,NA,INDEX(Forecast_Capex_Input!$E$12:$E$286,$X294))</f>
        <v>0</v>
      </c>
      <c r="F294" s="167" t="str" cm="1">
        <f t="array" aca="1" ref="F294" ca="1">IFERROR(INDEX(General!$E$25:$E$26,$Y294),NA)</f>
        <v>Labour</v>
      </c>
      <c r="G294" s="167" t="str" cm="1">
        <f t="array" aca="1" ref="G294" ca="1">IFERROR(INDEX(Forecast_Capex_Input!$AI$11:$BB$11,$AA294),NA)</f>
        <v>Business IT</v>
      </c>
      <c r="H294" s="189" cm="1">
        <f t="array" aca="1" ref="H294" ca="1">IFERROR(INDEX(Forecast_Capex_Input!$AI$12:$BB$286,$X294,$AA294),NA)</f>
        <v>0.03</v>
      </c>
      <c r="I294" s="199" t="str" cm="1">
        <f t="array" ref="I294">IFERROR(INDEX(Forecast_Capex_Input!$F$12:$F$286,$X294),NA)</f>
        <v>Replacement Expenditure</v>
      </c>
      <c r="J294" s="199" t="str" cm="1">
        <f t="array" ref="J294">IFERROR(INDEX(Forecast_Capex_Input!G$12:G$286,$X294),NA)</f>
        <v>Digital Infrastructure</v>
      </c>
      <c r="K294" s="199" t="str" cm="1">
        <f t="array" ref="K294">IFERROR(INDEX(Forecast_Capex_Input!H$12:H$286,$X294),NA)</f>
        <v>Repex</v>
      </c>
      <c r="L294" s="199" t="str" cm="1">
        <f t="array" ref="L294">IFERROR(INDEX(Forecast_Capex_Input!I$12:I$286,$X294),NA)</f>
        <v>N/A</v>
      </c>
      <c r="M294" s="199" t="str" cm="1">
        <f t="array" ref="M294">IFERROR(INDEX(Forecast_Capex_Input!J$12:J$286,$X294),NA)</f>
        <v>N/A</v>
      </c>
      <c r="N294" s="199" t="str" cm="1">
        <f t="array" ref="N294">IFERROR(INDEX(Forecast_Capex_Input!K$12:K$286,$X294),NA)</f>
        <v>DI - Protection systems</v>
      </c>
      <c r="O294" s="199" t="str" cm="1">
        <f t="array" ref="O294">IFERROR(INDEX(Forecast_Capex_Input!L$12:L$286,$X294),NA)</f>
        <v>DI - Safe and Reliable Network</v>
      </c>
      <c r="P294" s="199" t="str" cm="1">
        <f t="array" ref="P294">IFERROR(INDEX(Forecast_Capex_Input!M$12:M$286,$X294),NA)</f>
        <v>N/A</v>
      </c>
      <c r="Q294" s="172" t="str" cm="1">
        <f t="array" ref="Q294">IFERROR(INDEX(Forecast_Capex_Input!N$12:N$286,$X294),NA)</f>
        <v>No</v>
      </c>
      <c r="R294" s="265" cm="1">
        <f t="array" ref="R294">IFERROR(INDEX(Forecast_Capex_Input!O$12:O$286,$X294),0)</f>
        <v>0</v>
      </c>
      <c r="S294" s="172" t="str" cm="1">
        <f t="array" ref="S294">IFERROR(INDEX(Forecast_Capex_Input!P$12:P$286,$X294),0)</f>
        <v>Safety security &amp; reliability</v>
      </c>
      <c r="T294" s="199" t="str" cm="1">
        <f t="array" aca="1" ref="T294" ca="1">IFERROR(INDEX(General!$K$84:$K$103,$AA294),NA)</f>
        <v>Business IT (2018 onwards)</v>
      </c>
      <c r="U294" s="188" cm="1">
        <f t="array" aca="1" ref="U294" ca="1">IFERROR(
IF($F294=General!$E$25,INDEX(Forecast_Capex_Input!S$12:S$286,$X294),
INDEX(Forecast_Capex_Input!T$12:T$286,$X294)),0)</f>
        <v>0.21314820959029304</v>
      </c>
      <c r="V294" s="222" t="b">
        <f>IFERROR(INDEX(Overheads!$T$19:$T$26,MATCH($I294,Overheads!$E$19:$E$26,0)),FALSE)</f>
        <v>1</v>
      </c>
      <c r="W294" s="165"/>
      <c r="X294" s="174">
        <f>IFERROR(
IF(MATCH($C294,Forecast_Capex_Input!$CI$12:$CI$286,1)+1&gt;MAX(Forecast_Capex_Input!$C$12:$C$286),NA,
MATCH($C294,Forecast_Capex_Input!$CI$12:$CI$286,1)+1),1)</f>
        <v>108</v>
      </c>
      <c r="Y294" s="174" cm="1">
        <f t="array" aca="1" ref="Y294" ca="1">IFERROR(
IF(X293&lt;&gt;X294,1,
IF(COUNTIF(OFFSET(Y293,0,0,-INDEX(Forecast_Capex_Input!$CG$12:$CG$286,$X294)),Y293)=INDEX(Forecast_Capex_Input!$CG$12:$CG$286,$X294),Y293+1,Y293)),NA)</f>
        <v>1</v>
      </c>
      <c r="Z294" s="174" cm="1">
        <f t="array" ref="Z294">IFERROR($C294-IF($X294=1,1,INDEX(Forecast_Capex_Input!$CI$12:$CI$286,$X294-1))+1,NA)</f>
        <v>2</v>
      </c>
      <c r="AA294" s="174" cm="1">
        <f t="array" aca="1" ref="AA294" ca="1">IFERROR(IF(Y294=1,
INDEX(Forecast_Capex_Input!$AI$10:$BB$10,SMALL(IF(INDEX(Forecast_Capex_Input!$AI$12:$BB$286,$X294,0)&gt;0,COLUMN(Forecast_Capex_Input!$AI$10:$BB$10)-COLUMN(Forecast_Capex_Input!$AI$12)+1),ROWS(OFFSET(AA293,0,0,-$Z294)))),
OFFSET(AA293,-INDEX(Forecast_Capex_Input!$CG$12:$CG$286,$X294)+1,0)),NA)</f>
        <v>6</v>
      </c>
      <c r="AB294" s="174">
        <f t="shared" ca="1" si="185"/>
        <v>1</v>
      </c>
      <c r="AC294" s="222" t="b">
        <f t="shared" si="217"/>
        <v>0</v>
      </c>
      <c r="AD294" s="220" t="b">
        <v>0</v>
      </c>
      <c r="AE294" s="222" t="b">
        <f t="shared" si="186"/>
        <v>1</v>
      </c>
      <c r="AF294" s="165"/>
      <c r="AG294" s="215">
        <v>0</v>
      </c>
      <c r="AH294" s="215">
        <v>0</v>
      </c>
      <c r="AI294" s="215">
        <v>0</v>
      </c>
      <c r="AJ294" s="215">
        <v>0</v>
      </c>
      <c r="AK294" s="215">
        <v>0</v>
      </c>
      <c r="AL294" s="155">
        <v>0</v>
      </c>
      <c r="AM294" s="165"/>
      <c r="AN294" s="215" cm="1">
        <f t="array" aca="1" ref="AN294" ca="1">IFERROR(INDEX(General!O$33:O$34,$AB294)
*AG294,0)</f>
        <v>0</v>
      </c>
      <c r="AO294" s="215" cm="1">
        <f t="array" aca="1" ref="AO294" ca="1">IFERROR(INDEX(General!P$33:P$34,$AB294)
*AH294,0)</f>
        <v>0</v>
      </c>
      <c r="AP294" s="215" cm="1">
        <f t="array" aca="1" ref="AP294" ca="1">IFERROR(INDEX(General!Q$33:Q$34,$AB294)
*AI294,0)</f>
        <v>0</v>
      </c>
      <c r="AQ294" s="215" cm="1">
        <f t="array" aca="1" ref="AQ294" ca="1">IFERROR(INDEX(General!R$33:R$34,$AB294)
*AJ294,0)</f>
        <v>0</v>
      </c>
      <c r="AR294" s="215" cm="1">
        <f t="array" aca="1" ref="AR294" ca="1">IFERROR(INDEX(General!S$33:S$34,$AB294)
*AK294,0)</f>
        <v>0</v>
      </c>
      <c r="AS294" s="155">
        <f t="shared" ca="1" si="218"/>
        <v>0</v>
      </c>
      <c r="AT294" s="165"/>
      <c r="AU294" s="215">
        <f ca="1">IF($AE294=FALSE,AN294*Overheads!$R$24*$V294,
IFERROR(Overheads!$O$49*$V294*AN294,0)
+IFERROR(Overheads!Q$59*$V294*(AN294/Overheads!Q$68),0))</f>
        <v>0</v>
      </c>
      <c r="AV294" s="215">
        <f ca="1">IF($AE294=FALSE,AO294*Overheads!$R$24*$V294,
IFERROR(Overheads!$O$49*$V294*AO294,0)
+IFERROR(Overheads!R$59*$V294*(AO294/Overheads!R$68),0))</f>
        <v>0</v>
      </c>
      <c r="AW294" s="215">
        <f ca="1">IF($AE294=FALSE,AP294*Overheads!$R$24*$V294,
IFERROR(Overheads!$O$49*$V294*AP294,0)
+IFERROR(Overheads!S$59*$V294*(AP294/Overheads!S$68),0))</f>
        <v>0</v>
      </c>
      <c r="AX294" s="215">
        <f ca="1">IF($AE294=FALSE,AQ294*Overheads!$R$24*$V294,
IFERROR(Overheads!$O$49*$V294*AQ294,0)
+IFERROR(Overheads!T$59*$V294*(AQ294/Overheads!T$68),0))</f>
        <v>0</v>
      </c>
      <c r="AY294" s="215">
        <f ca="1">IF($AE294=FALSE,AR294*Overheads!$R$24*$V294,
IFERROR(Overheads!$O$49*$V294*AR294,0)
+IFERROR(Overheads!U$59*$V294*(AR294/Overheads!U$68),0))</f>
        <v>0</v>
      </c>
      <c r="AZ294" s="155">
        <f t="shared" ca="1" si="219"/>
        <v>0</v>
      </c>
      <c r="BA294" s="165"/>
      <c r="BB294" s="215">
        <f ca="1">IF($AE294=FALSE,AN294*Overheads!$S$25,
IFERROR(Overheads!$O$50*AN294,0)
+IFERROR(Overheads!Q$60*(AN294/Overheads!Q$66),0))</f>
        <v>0</v>
      </c>
      <c r="BC294" s="215">
        <f ca="1">IF($AE294=FALSE,AO294*Overheads!$S$25,
IFERROR(Overheads!$O$50*AO294,0)
+IFERROR(Overheads!R$60*(AO294/Overheads!R$66),0))</f>
        <v>0</v>
      </c>
      <c r="BD294" s="215">
        <f ca="1">IF($AE294=FALSE,AP294*Overheads!$S$25,
IFERROR(Overheads!$O$50*AP294,0)
+IFERROR(Overheads!S$60*(AP294/Overheads!S$66),0))</f>
        <v>0</v>
      </c>
      <c r="BE294" s="215">
        <f ca="1">IF($AE294=FALSE,AQ294*Overheads!$S$25,
IFERROR(Overheads!$O$50*AQ294,0)
+IFERROR(Overheads!T$60*(AQ294/Overheads!T$66),0))</f>
        <v>0</v>
      </c>
      <c r="BF294" s="215">
        <f ca="1">IF($AE294=FALSE,AR294*Overheads!$S$25,
IFERROR(Overheads!$O$50*AR294,0)
+IFERROR(Overheads!U$60*(AR294/Overheads!U$66),0))</f>
        <v>0</v>
      </c>
      <c r="BG294" s="155">
        <f t="shared" ca="1" si="220"/>
        <v>0</v>
      </c>
      <c r="BH294" s="165"/>
      <c r="BI294" s="215">
        <f t="shared" ca="1" si="221"/>
        <v>0</v>
      </c>
      <c r="BJ294" s="215">
        <f t="shared" ca="1" si="187"/>
        <v>0</v>
      </c>
      <c r="BK294" s="215">
        <f t="shared" ca="1" si="188"/>
        <v>0</v>
      </c>
      <c r="BL294" s="215">
        <f t="shared" ca="1" si="189"/>
        <v>0</v>
      </c>
      <c r="BM294" s="215">
        <f t="shared" ca="1" si="190"/>
        <v>0</v>
      </c>
      <c r="BN294" s="155">
        <f t="shared" ca="1" si="222"/>
        <v>0</v>
      </c>
      <c r="BO294" s="165"/>
      <c r="BP294" s="187" cm="1">
        <f t="array" ref="BP294">IFERROR(IF($X294=$X293,BP293,INDEX(Forecast_Capex_Input!AC$12:AC$286,$X294)),0)</f>
        <v>0</v>
      </c>
      <c r="BQ294" s="187" cm="1">
        <f t="array" ref="BQ294">IFERROR(IF($X294=$X293,BQ293,INDEX(Forecast_Capex_Input!AD$12:AD$286,$X294)),0)</f>
        <v>0</v>
      </c>
      <c r="BR294" s="187" cm="1">
        <f t="array" ref="BR294">IFERROR(IF($X294=$X293,BR293,INDEX(Forecast_Capex_Input!AE$12:AE$286,$X294)),0)</f>
        <v>0</v>
      </c>
      <c r="BS294" s="187" cm="1">
        <f t="array" ref="BS294">IFERROR(IF($X294=$X293,BS293,INDEX(Forecast_Capex_Input!AF$12:AF$286,$X294)),0)</f>
        <v>0</v>
      </c>
      <c r="BT294" s="187" cm="1">
        <f t="array" ref="BT294">IFERROR(IF($X294=$X293,BT293,INDEX(Forecast_Capex_Input!AG$12:AG$286,$X294)),0)</f>
        <v>0</v>
      </c>
      <c r="BU294" s="165"/>
      <c r="BV294" s="215">
        <f t="shared" si="191"/>
        <v>0</v>
      </c>
      <c r="BW294" s="215">
        <f t="shared" si="192"/>
        <v>0</v>
      </c>
      <c r="BX294" s="215">
        <f t="shared" si="193"/>
        <v>0</v>
      </c>
      <c r="BY294" s="215">
        <f t="shared" si="194"/>
        <v>0</v>
      </c>
      <c r="BZ294" s="215">
        <f t="shared" si="195"/>
        <v>0</v>
      </c>
      <c r="CA294" s="155">
        <f t="shared" si="223"/>
        <v>0</v>
      </c>
      <c r="CB294" s="165"/>
      <c r="CC294" s="215">
        <f t="shared" ca="1" si="196"/>
        <v>0</v>
      </c>
      <c r="CD294" s="215">
        <f t="shared" ca="1" si="197"/>
        <v>0</v>
      </c>
      <c r="CE294" s="215">
        <f t="shared" ca="1" si="198"/>
        <v>0</v>
      </c>
      <c r="CF294" s="215">
        <f t="shared" ca="1" si="199"/>
        <v>0</v>
      </c>
      <c r="CG294" s="215">
        <f t="shared" ca="1" si="200"/>
        <v>0</v>
      </c>
      <c r="CH294" s="155">
        <f t="shared" ca="1" si="224"/>
        <v>0</v>
      </c>
      <c r="CI294" s="165"/>
      <c r="CJ294" s="215">
        <f t="shared" ca="1" si="201"/>
        <v>0</v>
      </c>
      <c r="CK294" s="215">
        <f t="shared" ca="1" si="202"/>
        <v>0</v>
      </c>
      <c r="CL294" s="215">
        <f t="shared" ca="1" si="203"/>
        <v>0</v>
      </c>
      <c r="CM294" s="215">
        <f t="shared" ca="1" si="204"/>
        <v>0</v>
      </c>
      <c r="CN294" s="215">
        <f t="shared" ca="1" si="205"/>
        <v>0</v>
      </c>
      <c r="CO294" s="155">
        <f t="shared" ca="1" si="225"/>
        <v>0</v>
      </c>
      <c r="CP294" s="165"/>
      <c r="CQ294" s="223">
        <f t="shared" ca="1" si="206"/>
        <v>0</v>
      </c>
      <c r="CR294" s="223">
        <f t="shared" ca="1" si="207"/>
        <v>0</v>
      </c>
      <c r="CS294" s="223">
        <f t="shared" ca="1" si="208"/>
        <v>0</v>
      </c>
      <c r="CT294" s="223">
        <f t="shared" ca="1" si="209"/>
        <v>0</v>
      </c>
      <c r="CU294" s="223">
        <f t="shared" ca="1" si="210"/>
        <v>0</v>
      </c>
      <c r="CV294" s="155">
        <f t="shared" ca="1" si="226"/>
        <v>0</v>
      </c>
      <c r="CW294" s="165"/>
      <c r="CX294" s="215">
        <f t="shared" ca="1" si="227"/>
        <v>0</v>
      </c>
      <c r="CY294" s="215">
        <f t="shared" ca="1" si="211"/>
        <v>0</v>
      </c>
      <c r="CZ294" s="215">
        <f t="shared" ca="1" si="212"/>
        <v>0</v>
      </c>
      <c r="DA294" s="215">
        <f t="shared" ca="1" si="213"/>
        <v>0</v>
      </c>
      <c r="DB294" s="215">
        <f t="shared" ca="1" si="214"/>
        <v>0</v>
      </c>
      <c r="DC294" s="155">
        <f t="shared" ca="1" si="228"/>
        <v>0</v>
      </c>
      <c r="DD294" s="165"/>
      <c r="DE294" s="188" t="b" cm="1">
        <f t="array" aca="1" ref="DE294" ca="1">OR($G294=Forecast_Capex_Input!$BF$8:$BF$10)</f>
        <v>0</v>
      </c>
      <c r="DF294" s="188" cm="1">
        <f t="array" aca="1" ref="DF294" ca="1">IFERROR(INDEX(Forecast_Capex_Input!BG$12:BG$286,$X294)
*(INDEX(Forecast_Capex_Input!$H$12:$H$286,$X294)=Repex),0)
*$DE294</f>
        <v>0</v>
      </c>
      <c r="DG294" s="188" cm="1">
        <f t="array" aca="1" ref="DG294" ca="1">IFERROR(INDEX(Forecast_Capex_Input!BH$12:BH$286,$X294)
*(INDEX(Forecast_Capex_Input!$H$12:$H$286,$X294)=Repex),0)
*$DE294</f>
        <v>0</v>
      </c>
      <c r="DH294" s="188" cm="1">
        <f t="array" aca="1" ref="DH294" ca="1">IFERROR(INDEX(Forecast_Capex_Input!BI$12:BI$286,$X294)
*(INDEX(Forecast_Capex_Input!$H$12:$H$286,$X294)=Repex),0)
*$DE294</f>
        <v>0</v>
      </c>
      <c r="DI294" s="188" cm="1">
        <f t="array" aca="1" ref="DI294" ca="1">IFERROR(INDEX(Forecast_Capex_Input!BJ$12:BJ$286,$X294)
*(INDEX(Forecast_Capex_Input!$H$12:$H$286,$X294)=Repex),0)
*$DE294</f>
        <v>0</v>
      </c>
      <c r="DJ294" s="188" cm="1">
        <f t="array" aca="1" ref="DJ294" ca="1">IFERROR(INDEX(Forecast_Capex_Input!BK$12:BK$286,$X294)
*(INDEX(Forecast_Capex_Input!$H$12:$H$286,$X294)=Repex),0)
*$DE294</f>
        <v>0</v>
      </c>
      <c r="DK294" s="188" cm="1">
        <f t="array" aca="1" ref="DK294" ca="1">IFERROR(INDEX(Forecast_Capex_Input!BL$12:BL$286,$X294)
*(INDEX(Forecast_Capex_Input!$H$12:$H$286,$X294)=Repex),0)
*$DE294</f>
        <v>0</v>
      </c>
      <c r="DL294" s="165"/>
      <c r="DM294" s="188" t="b" cm="1">
        <f t="array" aca="1" ref="DM294" ca="1">OR($G294=Forecast_Capex_Input!$BN$8:$BN$9)</f>
        <v>0</v>
      </c>
      <c r="DN294" s="188" cm="1">
        <f t="array" aca="1" ref="DN294" ca="1">IFERROR(INDEX(Forecast_Capex_Input!BO$12:BO$286,$X294)
*(INDEX(Forecast_Capex_Input!$H$12:$H$286,$X294)=Repex),0)
*$DM294</f>
        <v>0</v>
      </c>
      <c r="DO294" s="188" cm="1">
        <f t="array" aca="1" ref="DO294" ca="1">IFERROR(INDEX(Forecast_Capex_Input!BP$12:BP$286,$X294)
*(INDEX(Forecast_Capex_Input!$H$12:$H$286,$X294)=Repex),0)
*$DM294</f>
        <v>0</v>
      </c>
      <c r="DP294" s="188" cm="1">
        <f t="array" aca="1" ref="DP294" ca="1">IFERROR(INDEX(Forecast_Capex_Input!BQ$12:BQ$286,$X294)
*(INDEX(Forecast_Capex_Input!$H$12:$H$286,$X294)=Repex),0)
*$DM294</f>
        <v>0</v>
      </c>
      <c r="DQ294" s="188" cm="1">
        <f t="array" aca="1" ref="DQ294" ca="1">IFERROR(INDEX(Forecast_Capex_Input!BR$12:BR$286,$X294)
*(INDEX(Forecast_Capex_Input!$H$12:$H$286,$X294)=Repex),0)
*$DM294</f>
        <v>0</v>
      </c>
      <c r="DR294" s="188" cm="1">
        <f t="array" aca="1" ref="DR294" ca="1">IFERROR(INDEX(Forecast_Capex_Input!BS$12:BS$286,$X294)
*(INDEX(Forecast_Capex_Input!$H$12:$H$286,$X294)=Repex),0)
*$DM294</f>
        <v>0</v>
      </c>
      <c r="DS294" s="165"/>
      <c r="DT294" s="188" t="b" cm="1">
        <f t="array" aca="1" ref="DT294" ca="1">OR($G294=Forecast_Capex_Input!$BU$8:$BU$10)</f>
        <v>1</v>
      </c>
      <c r="DU294" s="188" cm="1">
        <f t="array" aca="1" ref="DU294" ca="1">IFERROR(INDEX(Forecast_Capex_Input!BV$12:BV$286,$X294)
*(INDEX(Forecast_Capex_Input!$H$12:$H$286,$X294)=Repex),0)
*$DT294</f>
        <v>0.50187499999999996</v>
      </c>
      <c r="DV294" s="188" cm="1">
        <f t="array" aca="1" ref="DV294" ca="1">IFERROR(INDEX(Forecast_Capex_Input!BW$12:BW$286,$X294)
*(INDEX(Forecast_Capex_Input!$H$12:$H$286,$X294)=Repex),0)
*$DT294</f>
        <v>0.453125</v>
      </c>
      <c r="DW294" s="188" cm="1">
        <f t="array" aca="1" ref="DW294" ca="1">IFERROR(INDEX(Forecast_Capex_Input!BX$12:BX$286,$X294)
*(INDEX(Forecast_Capex_Input!$H$12:$H$286,$X294)=Repex),0)
*$DT294</f>
        <v>1.4999999999999999E-2</v>
      </c>
      <c r="DX294" s="188" cm="1">
        <f t="array" aca="1" ref="DX294" ca="1">IFERROR(INDEX(Forecast_Capex_Input!BY$12:BY$286,$X294)
*(INDEX(Forecast_Capex_Input!$H$12:$H$286,$X294)=Repex),0)
*$DT294</f>
        <v>0</v>
      </c>
      <c r="DY294" s="188" cm="1">
        <f t="array" aca="1" ref="DY294" ca="1">IFERROR(INDEX(Forecast_Capex_Input!BZ$12:BZ$286,$X294)
*(INDEX(Forecast_Capex_Input!$H$12:$H$286,$X294)=Repex),0)
*$DT294</f>
        <v>0</v>
      </c>
      <c r="DZ294" s="188" cm="1">
        <f t="array" aca="1" ref="DZ294" ca="1">IFERROR(INDEX(Forecast_Capex_Input!CA$12:CA$286,$X294)
*(INDEX(Forecast_Capex_Input!$H$12:$H$286,$X294)=Repex),0)
*$DT294</f>
        <v>0</v>
      </c>
      <c r="EA294" s="188" cm="1">
        <f t="array" aca="1" ref="EA294" ca="1">IFERROR(INDEX(Forecast_Capex_Input!CB$12:CB$286,$X294)
*(INDEX(Forecast_Capex_Input!$H$12:$H$286,$X294)=Repex),0)
*$DT294</f>
        <v>0.03</v>
      </c>
      <c r="EB294" s="188" cm="1">
        <f t="array" aca="1" ref="EB294" ca="1">IFERROR(INDEX(Forecast_Capex_Input!CC$12:CC$286,$X294)
*(INDEX(Forecast_Capex_Input!$H$12:$H$286,$X294)=Repex),0)
*$DT294</f>
        <v>0</v>
      </c>
      <c r="EC294" s="165"/>
      <c r="ED294" s="226" t="str">
        <f t="shared" si="215"/>
        <v>N/A</v>
      </c>
      <c r="EE294" s="174" t="s">
        <v>15</v>
      </c>
    </row>
    <row r="295" spans="3:135" x14ac:dyDescent="0.2">
      <c r="C295" s="174">
        <f t="shared" si="216"/>
        <v>285</v>
      </c>
      <c r="D295" s="167" t="str" cm="1">
        <f t="array" ref="D295">IFERROR(INDEX(Forecast_Capex_Input!$D$12:$D$286,$X295),NA)</f>
        <v>AR1 Secondary Systems Renewal</v>
      </c>
      <c r="E295" s="172" t="b" cm="1">
        <f t="array" ref="E295">IF($X295=NA,NA,INDEX(Forecast_Capex_Input!$E$12:$E$286,$X295))</f>
        <v>0</v>
      </c>
      <c r="F295" s="167" t="str" cm="1">
        <f t="array" aca="1" ref="F295" ca="1">IFERROR(INDEX(General!$E$25:$E$26,$Y295),NA)</f>
        <v>Non-Labour</v>
      </c>
      <c r="G295" s="167" t="str" cm="1">
        <f t="array" aca="1" ref="G295" ca="1">IFERROR(INDEX(Forecast_Capex_Input!$AI$11:$BB$11,$AA295),NA)</f>
        <v>Secondary Systems</v>
      </c>
      <c r="H295" s="189" cm="1">
        <f t="array" aca="1" ref="H295" ca="1">IFERROR(INDEX(Forecast_Capex_Input!$AI$12:$BB$286,$X295,$AA295),NA)</f>
        <v>0.97</v>
      </c>
      <c r="I295" s="199" t="str" cm="1">
        <f t="array" ref="I295">IFERROR(INDEX(Forecast_Capex_Input!$F$12:$F$286,$X295),NA)</f>
        <v>Replacement Expenditure</v>
      </c>
      <c r="J295" s="199" t="str" cm="1">
        <f t="array" ref="J295">IFERROR(INDEX(Forecast_Capex_Input!G$12:G$286,$X295),NA)</f>
        <v>Digital Infrastructure</v>
      </c>
      <c r="K295" s="199" t="str" cm="1">
        <f t="array" ref="K295">IFERROR(INDEX(Forecast_Capex_Input!H$12:H$286,$X295),NA)</f>
        <v>Repex</v>
      </c>
      <c r="L295" s="199" t="str" cm="1">
        <f t="array" ref="L295">IFERROR(INDEX(Forecast_Capex_Input!I$12:I$286,$X295),NA)</f>
        <v>N/A</v>
      </c>
      <c r="M295" s="199" t="str" cm="1">
        <f t="array" ref="M295">IFERROR(INDEX(Forecast_Capex_Input!J$12:J$286,$X295),NA)</f>
        <v>N/A</v>
      </c>
      <c r="N295" s="199" t="str" cm="1">
        <f t="array" ref="N295">IFERROR(INDEX(Forecast_Capex_Input!K$12:K$286,$X295),NA)</f>
        <v>DI - Protection systems</v>
      </c>
      <c r="O295" s="199" t="str" cm="1">
        <f t="array" ref="O295">IFERROR(INDEX(Forecast_Capex_Input!L$12:L$286,$X295),NA)</f>
        <v>DI - Safe and Reliable Network</v>
      </c>
      <c r="P295" s="199" t="str" cm="1">
        <f t="array" ref="P295">IFERROR(INDEX(Forecast_Capex_Input!M$12:M$286,$X295),NA)</f>
        <v>N/A</v>
      </c>
      <c r="Q295" s="172" t="str" cm="1">
        <f t="array" ref="Q295">IFERROR(INDEX(Forecast_Capex_Input!N$12:N$286,$X295),NA)</f>
        <v>No</v>
      </c>
      <c r="R295" s="265" cm="1">
        <f t="array" ref="R295">IFERROR(INDEX(Forecast_Capex_Input!O$12:O$286,$X295),0)</f>
        <v>0</v>
      </c>
      <c r="S295" s="172" t="str" cm="1">
        <f t="array" ref="S295">IFERROR(INDEX(Forecast_Capex_Input!P$12:P$286,$X295),0)</f>
        <v>Safety security &amp; reliability</v>
      </c>
      <c r="T295" s="199" t="str" cm="1">
        <f t="array" aca="1" ref="T295" ca="1">IFERROR(INDEX(General!$K$84:$K$103,$AA295),NA)</f>
        <v>Secondary Systems (2018-23)</v>
      </c>
      <c r="U295" s="188" cm="1">
        <f t="array" aca="1" ref="U295" ca="1">IFERROR(
IF($F295=General!$E$25,INDEX(Forecast_Capex_Input!S$12:S$286,$X295),
INDEX(Forecast_Capex_Input!T$12:T$286,$X295)),0)</f>
        <v>0.78685179040970699</v>
      </c>
      <c r="V295" s="222" t="b">
        <f>IFERROR(INDEX(Overheads!$T$19:$T$26,MATCH($I295,Overheads!$E$19:$E$26,0)),FALSE)</f>
        <v>1</v>
      </c>
      <c r="W295" s="165"/>
      <c r="X295" s="174">
        <f>IFERROR(
IF(MATCH($C295,Forecast_Capex_Input!$CI$12:$CI$286,1)+1&gt;MAX(Forecast_Capex_Input!$C$12:$C$286),NA,
MATCH($C295,Forecast_Capex_Input!$CI$12:$CI$286,1)+1),1)</f>
        <v>108</v>
      </c>
      <c r="Y295" s="174" cm="1">
        <f t="array" aca="1" ref="Y295" ca="1">IFERROR(
IF(X294&lt;&gt;X295,1,
IF(COUNTIF(OFFSET(Y294,0,0,-INDEX(Forecast_Capex_Input!$CG$12:$CG$286,$X295)),Y294)=INDEX(Forecast_Capex_Input!$CG$12:$CG$286,$X295),Y294+1,Y294)),NA)</f>
        <v>2</v>
      </c>
      <c r="Z295" s="174" cm="1">
        <f t="array" ref="Z295">IFERROR($C295-IF($X295=1,1,INDEX(Forecast_Capex_Input!$CI$12:$CI$286,$X295-1))+1,NA)</f>
        <v>3</v>
      </c>
      <c r="AA295" s="174" cm="1">
        <f t="array" aca="1" ref="AA295" ca="1">IFERROR(IF(Y295=1,
INDEX(Forecast_Capex_Input!$AI$10:$BB$10,SMALL(IF(INDEX(Forecast_Capex_Input!$AI$12:$BB$286,$X295,0)&gt;0,COLUMN(Forecast_Capex_Input!$AI$10:$BB$10)-COLUMN(Forecast_Capex_Input!$AI$12)+1),ROWS(OFFSET(AA294,0,0,-$Z295)))),
OFFSET(AA294,-INDEX(Forecast_Capex_Input!$CG$12:$CG$286,$X295)+1,0)),NA)</f>
        <v>4</v>
      </c>
      <c r="AB295" s="174">
        <f t="shared" ca="1" si="185"/>
        <v>2</v>
      </c>
      <c r="AC295" s="222" t="b">
        <f t="shared" si="217"/>
        <v>0</v>
      </c>
      <c r="AD295" s="220" t="b">
        <v>0</v>
      </c>
      <c r="AE295" s="222" t="b">
        <f t="shared" si="186"/>
        <v>1</v>
      </c>
      <c r="AF295" s="165"/>
      <c r="AG295" s="215">
        <v>0</v>
      </c>
      <c r="AH295" s="215">
        <v>0</v>
      </c>
      <c r="AI295" s="215">
        <v>0</v>
      </c>
      <c r="AJ295" s="215">
        <v>0</v>
      </c>
      <c r="AK295" s="215">
        <v>0</v>
      </c>
      <c r="AL295" s="155">
        <v>0</v>
      </c>
      <c r="AM295" s="165"/>
      <c r="AN295" s="215" cm="1">
        <f t="array" aca="1" ref="AN295" ca="1">IFERROR(INDEX(General!O$33:O$34,$AB295)
*AG295,0)</f>
        <v>0</v>
      </c>
      <c r="AO295" s="215" cm="1">
        <f t="array" aca="1" ref="AO295" ca="1">IFERROR(INDEX(General!P$33:P$34,$AB295)
*AH295,0)</f>
        <v>0</v>
      </c>
      <c r="AP295" s="215" cm="1">
        <f t="array" aca="1" ref="AP295" ca="1">IFERROR(INDEX(General!Q$33:Q$34,$AB295)
*AI295,0)</f>
        <v>0</v>
      </c>
      <c r="AQ295" s="215" cm="1">
        <f t="array" aca="1" ref="AQ295" ca="1">IFERROR(INDEX(General!R$33:R$34,$AB295)
*AJ295,0)</f>
        <v>0</v>
      </c>
      <c r="AR295" s="215" cm="1">
        <f t="array" aca="1" ref="AR295" ca="1">IFERROR(INDEX(General!S$33:S$34,$AB295)
*AK295,0)</f>
        <v>0</v>
      </c>
      <c r="AS295" s="155">
        <f t="shared" ca="1" si="218"/>
        <v>0</v>
      </c>
      <c r="AT295" s="165"/>
      <c r="AU295" s="215">
        <f ca="1">IF($AE295=FALSE,AN295*Overheads!$R$24*$V295,
IFERROR(Overheads!$O$49*$V295*AN295,0)
+IFERROR(Overheads!Q$59*$V295*(AN295/Overheads!Q$68),0))</f>
        <v>0</v>
      </c>
      <c r="AV295" s="215">
        <f ca="1">IF($AE295=FALSE,AO295*Overheads!$R$24*$V295,
IFERROR(Overheads!$O$49*$V295*AO295,0)
+IFERROR(Overheads!R$59*$V295*(AO295/Overheads!R$68),0))</f>
        <v>0</v>
      </c>
      <c r="AW295" s="215">
        <f ca="1">IF($AE295=FALSE,AP295*Overheads!$R$24*$V295,
IFERROR(Overheads!$O$49*$V295*AP295,0)
+IFERROR(Overheads!S$59*$V295*(AP295/Overheads!S$68),0))</f>
        <v>0</v>
      </c>
      <c r="AX295" s="215">
        <f ca="1">IF($AE295=FALSE,AQ295*Overheads!$R$24*$V295,
IFERROR(Overheads!$O$49*$V295*AQ295,0)
+IFERROR(Overheads!T$59*$V295*(AQ295/Overheads!T$68),0))</f>
        <v>0</v>
      </c>
      <c r="AY295" s="215">
        <f ca="1">IF($AE295=FALSE,AR295*Overheads!$R$24*$V295,
IFERROR(Overheads!$O$49*$V295*AR295,0)
+IFERROR(Overheads!U$59*$V295*(AR295/Overheads!U$68),0))</f>
        <v>0</v>
      </c>
      <c r="AZ295" s="155">
        <f t="shared" ca="1" si="219"/>
        <v>0</v>
      </c>
      <c r="BA295" s="165"/>
      <c r="BB295" s="215">
        <f ca="1">IF($AE295=FALSE,AN295*Overheads!$S$25,
IFERROR(Overheads!$O$50*AN295,0)
+IFERROR(Overheads!Q$60*(AN295/Overheads!Q$66),0))</f>
        <v>0</v>
      </c>
      <c r="BC295" s="215">
        <f ca="1">IF($AE295=FALSE,AO295*Overheads!$S$25,
IFERROR(Overheads!$O$50*AO295,0)
+IFERROR(Overheads!R$60*(AO295/Overheads!R$66),0))</f>
        <v>0</v>
      </c>
      <c r="BD295" s="215">
        <f ca="1">IF($AE295=FALSE,AP295*Overheads!$S$25,
IFERROR(Overheads!$O$50*AP295,0)
+IFERROR(Overheads!S$60*(AP295/Overheads!S$66),0))</f>
        <v>0</v>
      </c>
      <c r="BE295" s="215">
        <f ca="1">IF($AE295=FALSE,AQ295*Overheads!$S$25,
IFERROR(Overheads!$O$50*AQ295,0)
+IFERROR(Overheads!T$60*(AQ295/Overheads!T$66),0))</f>
        <v>0</v>
      </c>
      <c r="BF295" s="215">
        <f ca="1">IF($AE295=FALSE,AR295*Overheads!$S$25,
IFERROR(Overheads!$O$50*AR295,0)
+IFERROR(Overheads!U$60*(AR295/Overheads!U$66),0))</f>
        <v>0</v>
      </c>
      <c r="BG295" s="155">
        <f t="shared" ca="1" si="220"/>
        <v>0</v>
      </c>
      <c r="BH295" s="165"/>
      <c r="BI295" s="215">
        <f t="shared" ca="1" si="221"/>
        <v>0</v>
      </c>
      <c r="BJ295" s="215">
        <f t="shared" ca="1" si="187"/>
        <v>0</v>
      </c>
      <c r="BK295" s="215">
        <f t="shared" ca="1" si="188"/>
        <v>0</v>
      </c>
      <c r="BL295" s="215">
        <f t="shared" ca="1" si="189"/>
        <v>0</v>
      </c>
      <c r="BM295" s="215">
        <f t="shared" ca="1" si="190"/>
        <v>0</v>
      </c>
      <c r="BN295" s="155">
        <f t="shared" ca="1" si="222"/>
        <v>0</v>
      </c>
      <c r="BO295" s="165"/>
      <c r="BP295" s="187" cm="1">
        <f t="array" ref="BP295">IFERROR(IF($X295=$X294,BP294,INDEX(Forecast_Capex_Input!AC$12:AC$286,$X295)),0)</f>
        <v>0</v>
      </c>
      <c r="BQ295" s="187" cm="1">
        <f t="array" ref="BQ295">IFERROR(IF($X295=$X294,BQ294,INDEX(Forecast_Capex_Input!AD$12:AD$286,$X295)),0)</f>
        <v>0</v>
      </c>
      <c r="BR295" s="187" cm="1">
        <f t="array" ref="BR295">IFERROR(IF($X295=$X294,BR294,INDEX(Forecast_Capex_Input!AE$12:AE$286,$X295)),0)</f>
        <v>0</v>
      </c>
      <c r="BS295" s="187" cm="1">
        <f t="array" ref="BS295">IFERROR(IF($X295=$X294,BS294,INDEX(Forecast_Capex_Input!AF$12:AF$286,$X295)),0)</f>
        <v>0</v>
      </c>
      <c r="BT295" s="187" cm="1">
        <f t="array" ref="BT295">IFERROR(IF($X295=$X294,BT294,INDEX(Forecast_Capex_Input!AG$12:AG$286,$X295)),0)</f>
        <v>0</v>
      </c>
      <c r="BU295" s="165"/>
      <c r="BV295" s="215">
        <f t="shared" si="191"/>
        <v>0</v>
      </c>
      <c r="BW295" s="215">
        <f t="shared" si="192"/>
        <v>0</v>
      </c>
      <c r="BX295" s="215">
        <f t="shared" si="193"/>
        <v>0</v>
      </c>
      <c r="BY295" s="215">
        <f t="shared" si="194"/>
        <v>0</v>
      </c>
      <c r="BZ295" s="215">
        <f t="shared" si="195"/>
        <v>0</v>
      </c>
      <c r="CA295" s="155">
        <f t="shared" si="223"/>
        <v>0</v>
      </c>
      <c r="CB295" s="165"/>
      <c r="CC295" s="215">
        <f t="shared" ca="1" si="196"/>
        <v>0</v>
      </c>
      <c r="CD295" s="215">
        <f t="shared" ca="1" si="197"/>
        <v>0</v>
      </c>
      <c r="CE295" s="215">
        <f t="shared" ca="1" si="198"/>
        <v>0</v>
      </c>
      <c r="CF295" s="215">
        <f t="shared" ca="1" si="199"/>
        <v>0</v>
      </c>
      <c r="CG295" s="215">
        <f t="shared" ca="1" si="200"/>
        <v>0</v>
      </c>
      <c r="CH295" s="155">
        <f t="shared" ca="1" si="224"/>
        <v>0</v>
      </c>
      <c r="CI295" s="165"/>
      <c r="CJ295" s="215">
        <f t="shared" ca="1" si="201"/>
        <v>0</v>
      </c>
      <c r="CK295" s="215">
        <f t="shared" ca="1" si="202"/>
        <v>0</v>
      </c>
      <c r="CL295" s="215">
        <f t="shared" ca="1" si="203"/>
        <v>0</v>
      </c>
      <c r="CM295" s="215">
        <f t="shared" ca="1" si="204"/>
        <v>0</v>
      </c>
      <c r="CN295" s="215">
        <f t="shared" ca="1" si="205"/>
        <v>0</v>
      </c>
      <c r="CO295" s="155">
        <f t="shared" ca="1" si="225"/>
        <v>0</v>
      </c>
      <c r="CP295" s="165"/>
      <c r="CQ295" s="223">
        <f t="shared" ca="1" si="206"/>
        <v>0</v>
      </c>
      <c r="CR295" s="223">
        <f t="shared" ca="1" si="207"/>
        <v>0</v>
      </c>
      <c r="CS295" s="223">
        <f t="shared" ca="1" si="208"/>
        <v>0</v>
      </c>
      <c r="CT295" s="223">
        <f t="shared" ca="1" si="209"/>
        <v>0</v>
      </c>
      <c r="CU295" s="223">
        <f t="shared" ca="1" si="210"/>
        <v>0</v>
      </c>
      <c r="CV295" s="155">
        <f t="shared" ca="1" si="226"/>
        <v>0</v>
      </c>
      <c r="CW295" s="165"/>
      <c r="CX295" s="215">
        <f t="shared" ca="1" si="227"/>
        <v>0</v>
      </c>
      <c r="CY295" s="215">
        <f t="shared" ca="1" si="211"/>
        <v>0</v>
      </c>
      <c r="CZ295" s="215">
        <f t="shared" ca="1" si="212"/>
        <v>0</v>
      </c>
      <c r="DA295" s="215">
        <f t="shared" ca="1" si="213"/>
        <v>0</v>
      </c>
      <c r="DB295" s="215">
        <f t="shared" ca="1" si="214"/>
        <v>0</v>
      </c>
      <c r="DC295" s="155">
        <f t="shared" ca="1" si="228"/>
        <v>0</v>
      </c>
      <c r="DD295" s="165"/>
      <c r="DE295" s="188" t="b" cm="1">
        <f t="array" aca="1" ref="DE295" ca="1">OR($G295=Forecast_Capex_Input!$BF$8:$BF$10)</f>
        <v>0</v>
      </c>
      <c r="DF295" s="188" cm="1">
        <f t="array" aca="1" ref="DF295" ca="1">IFERROR(INDEX(Forecast_Capex_Input!BG$12:BG$286,$X295)
*(INDEX(Forecast_Capex_Input!$H$12:$H$286,$X295)=Repex),0)
*$DE295</f>
        <v>0</v>
      </c>
      <c r="DG295" s="188" cm="1">
        <f t="array" aca="1" ref="DG295" ca="1">IFERROR(INDEX(Forecast_Capex_Input!BH$12:BH$286,$X295)
*(INDEX(Forecast_Capex_Input!$H$12:$H$286,$X295)=Repex),0)
*$DE295</f>
        <v>0</v>
      </c>
      <c r="DH295" s="188" cm="1">
        <f t="array" aca="1" ref="DH295" ca="1">IFERROR(INDEX(Forecast_Capex_Input!BI$12:BI$286,$X295)
*(INDEX(Forecast_Capex_Input!$H$12:$H$286,$X295)=Repex),0)
*$DE295</f>
        <v>0</v>
      </c>
      <c r="DI295" s="188" cm="1">
        <f t="array" aca="1" ref="DI295" ca="1">IFERROR(INDEX(Forecast_Capex_Input!BJ$12:BJ$286,$X295)
*(INDEX(Forecast_Capex_Input!$H$12:$H$286,$X295)=Repex),0)
*$DE295</f>
        <v>0</v>
      </c>
      <c r="DJ295" s="188" cm="1">
        <f t="array" aca="1" ref="DJ295" ca="1">IFERROR(INDEX(Forecast_Capex_Input!BK$12:BK$286,$X295)
*(INDEX(Forecast_Capex_Input!$H$12:$H$286,$X295)=Repex),0)
*$DE295</f>
        <v>0</v>
      </c>
      <c r="DK295" s="188" cm="1">
        <f t="array" aca="1" ref="DK295" ca="1">IFERROR(INDEX(Forecast_Capex_Input!BL$12:BL$286,$X295)
*(INDEX(Forecast_Capex_Input!$H$12:$H$286,$X295)=Repex),0)
*$DE295</f>
        <v>0</v>
      </c>
      <c r="DL295" s="165"/>
      <c r="DM295" s="188" t="b" cm="1">
        <f t="array" aca="1" ref="DM295" ca="1">OR($G295=Forecast_Capex_Input!$BN$8:$BN$9)</f>
        <v>0</v>
      </c>
      <c r="DN295" s="188" cm="1">
        <f t="array" aca="1" ref="DN295" ca="1">IFERROR(INDEX(Forecast_Capex_Input!BO$12:BO$286,$X295)
*(INDEX(Forecast_Capex_Input!$H$12:$H$286,$X295)=Repex),0)
*$DM295</f>
        <v>0</v>
      </c>
      <c r="DO295" s="188" cm="1">
        <f t="array" aca="1" ref="DO295" ca="1">IFERROR(INDEX(Forecast_Capex_Input!BP$12:BP$286,$X295)
*(INDEX(Forecast_Capex_Input!$H$12:$H$286,$X295)=Repex),0)
*$DM295</f>
        <v>0</v>
      </c>
      <c r="DP295" s="188" cm="1">
        <f t="array" aca="1" ref="DP295" ca="1">IFERROR(INDEX(Forecast_Capex_Input!BQ$12:BQ$286,$X295)
*(INDEX(Forecast_Capex_Input!$H$12:$H$286,$X295)=Repex),0)
*$DM295</f>
        <v>0</v>
      </c>
      <c r="DQ295" s="188" cm="1">
        <f t="array" aca="1" ref="DQ295" ca="1">IFERROR(INDEX(Forecast_Capex_Input!BR$12:BR$286,$X295)
*(INDEX(Forecast_Capex_Input!$H$12:$H$286,$X295)=Repex),0)
*$DM295</f>
        <v>0</v>
      </c>
      <c r="DR295" s="188" cm="1">
        <f t="array" aca="1" ref="DR295" ca="1">IFERROR(INDEX(Forecast_Capex_Input!BS$12:BS$286,$X295)
*(INDEX(Forecast_Capex_Input!$H$12:$H$286,$X295)=Repex),0)
*$DM295</f>
        <v>0</v>
      </c>
      <c r="DS295" s="165"/>
      <c r="DT295" s="188" t="b" cm="1">
        <f t="array" aca="1" ref="DT295" ca="1">OR($G295=Forecast_Capex_Input!$BU$8:$BU$10)</f>
        <v>1</v>
      </c>
      <c r="DU295" s="188" cm="1">
        <f t="array" aca="1" ref="DU295" ca="1">IFERROR(INDEX(Forecast_Capex_Input!BV$12:BV$286,$X295)
*(INDEX(Forecast_Capex_Input!$H$12:$H$286,$X295)=Repex),0)
*$DT295</f>
        <v>0.50187499999999996</v>
      </c>
      <c r="DV295" s="188" cm="1">
        <f t="array" aca="1" ref="DV295" ca="1">IFERROR(INDEX(Forecast_Capex_Input!BW$12:BW$286,$X295)
*(INDEX(Forecast_Capex_Input!$H$12:$H$286,$X295)=Repex),0)
*$DT295</f>
        <v>0.453125</v>
      </c>
      <c r="DW295" s="188" cm="1">
        <f t="array" aca="1" ref="DW295" ca="1">IFERROR(INDEX(Forecast_Capex_Input!BX$12:BX$286,$X295)
*(INDEX(Forecast_Capex_Input!$H$12:$H$286,$X295)=Repex),0)
*$DT295</f>
        <v>1.4999999999999999E-2</v>
      </c>
      <c r="DX295" s="188" cm="1">
        <f t="array" aca="1" ref="DX295" ca="1">IFERROR(INDEX(Forecast_Capex_Input!BY$12:BY$286,$X295)
*(INDEX(Forecast_Capex_Input!$H$12:$H$286,$X295)=Repex),0)
*$DT295</f>
        <v>0</v>
      </c>
      <c r="DY295" s="188" cm="1">
        <f t="array" aca="1" ref="DY295" ca="1">IFERROR(INDEX(Forecast_Capex_Input!BZ$12:BZ$286,$X295)
*(INDEX(Forecast_Capex_Input!$H$12:$H$286,$X295)=Repex),0)
*$DT295</f>
        <v>0</v>
      </c>
      <c r="DZ295" s="188" cm="1">
        <f t="array" aca="1" ref="DZ295" ca="1">IFERROR(INDEX(Forecast_Capex_Input!CA$12:CA$286,$X295)
*(INDEX(Forecast_Capex_Input!$H$12:$H$286,$X295)=Repex),0)
*$DT295</f>
        <v>0</v>
      </c>
      <c r="EA295" s="188" cm="1">
        <f t="array" aca="1" ref="EA295" ca="1">IFERROR(INDEX(Forecast_Capex_Input!CB$12:CB$286,$X295)
*(INDEX(Forecast_Capex_Input!$H$12:$H$286,$X295)=Repex),0)
*$DT295</f>
        <v>0.03</v>
      </c>
      <c r="EB295" s="188" cm="1">
        <f t="array" aca="1" ref="EB295" ca="1">IFERROR(INDEX(Forecast_Capex_Input!CC$12:CC$286,$X295)
*(INDEX(Forecast_Capex_Input!$H$12:$H$286,$X295)=Repex),0)
*$DT295</f>
        <v>0</v>
      </c>
      <c r="EC295" s="165"/>
      <c r="ED295" s="226" t="str">
        <f t="shared" si="215"/>
        <v>N/A</v>
      </c>
      <c r="EE295" s="174" t="s">
        <v>15</v>
      </c>
    </row>
    <row r="296" spans="3:135" x14ac:dyDescent="0.2">
      <c r="C296" s="174">
        <f t="shared" si="216"/>
        <v>286</v>
      </c>
      <c r="D296" s="167" t="str" cm="1">
        <f t="array" ref="D296">IFERROR(INDEX(Forecast_Capex_Input!$D$12:$D$286,$X296),NA)</f>
        <v>AR1 Secondary Systems Renewal</v>
      </c>
      <c r="E296" s="172" t="b" cm="1">
        <f t="array" ref="E296">IF($X296=NA,NA,INDEX(Forecast_Capex_Input!$E$12:$E$286,$X296))</f>
        <v>0</v>
      </c>
      <c r="F296" s="167" t="str" cm="1">
        <f t="array" aca="1" ref="F296" ca="1">IFERROR(INDEX(General!$E$25:$E$26,$Y296),NA)</f>
        <v>Non-Labour</v>
      </c>
      <c r="G296" s="167" t="str" cm="1">
        <f t="array" aca="1" ref="G296" ca="1">IFERROR(INDEX(Forecast_Capex_Input!$AI$11:$BB$11,$AA296),NA)</f>
        <v>Business IT</v>
      </c>
      <c r="H296" s="189" cm="1">
        <f t="array" aca="1" ref="H296" ca="1">IFERROR(INDEX(Forecast_Capex_Input!$AI$12:$BB$286,$X296,$AA296),NA)</f>
        <v>0.03</v>
      </c>
      <c r="I296" s="199" t="str" cm="1">
        <f t="array" ref="I296">IFERROR(INDEX(Forecast_Capex_Input!$F$12:$F$286,$X296),NA)</f>
        <v>Replacement Expenditure</v>
      </c>
      <c r="J296" s="199" t="str" cm="1">
        <f t="array" ref="J296">IFERROR(INDEX(Forecast_Capex_Input!G$12:G$286,$X296),NA)</f>
        <v>Digital Infrastructure</v>
      </c>
      <c r="K296" s="199" t="str" cm="1">
        <f t="array" ref="K296">IFERROR(INDEX(Forecast_Capex_Input!H$12:H$286,$X296),NA)</f>
        <v>Repex</v>
      </c>
      <c r="L296" s="199" t="str" cm="1">
        <f t="array" ref="L296">IFERROR(INDEX(Forecast_Capex_Input!I$12:I$286,$X296),NA)</f>
        <v>N/A</v>
      </c>
      <c r="M296" s="199" t="str" cm="1">
        <f t="array" ref="M296">IFERROR(INDEX(Forecast_Capex_Input!J$12:J$286,$X296),NA)</f>
        <v>N/A</v>
      </c>
      <c r="N296" s="199" t="str" cm="1">
        <f t="array" ref="N296">IFERROR(INDEX(Forecast_Capex_Input!K$12:K$286,$X296),NA)</f>
        <v>DI - Protection systems</v>
      </c>
      <c r="O296" s="199" t="str" cm="1">
        <f t="array" ref="O296">IFERROR(INDEX(Forecast_Capex_Input!L$12:L$286,$X296),NA)</f>
        <v>DI - Safe and Reliable Network</v>
      </c>
      <c r="P296" s="199" t="str" cm="1">
        <f t="array" ref="P296">IFERROR(INDEX(Forecast_Capex_Input!M$12:M$286,$X296),NA)</f>
        <v>N/A</v>
      </c>
      <c r="Q296" s="172" t="str" cm="1">
        <f t="array" ref="Q296">IFERROR(INDEX(Forecast_Capex_Input!N$12:N$286,$X296),NA)</f>
        <v>No</v>
      </c>
      <c r="R296" s="265" cm="1">
        <f t="array" ref="R296">IFERROR(INDEX(Forecast_Capex_Input!O$12:O$286,$X296),0)</f>
        <v>0</v>
      </c>
      <c r="S296" s="172" t="str" cm="1">
        <f t="array" ref="S296">IFERROR(INDEX(Forecast_Capex_Input!P$12:P$286,$X296),0)</f>
        <v>Safety security &amp; reliability</v>
      </c>
      <c r="T296" s="199" t="str" cm="1">
        <f t="array" aca="1" ref="T296" ca="1">IFERROR(INDEX(General!$K$84:$K$103,$AA296),NA)</f>
        <v>Business IT (2018 onwards)</v>
      </c>
      <c r="U296" s="188" cm="1">
        <f t="array" aca="1" ref="U296" ca="1">IFERROR(
IF($F296=General!$E$25,INDEX(Forecast_Capex_Input!S$12:S$286,$X296),
INDEX(Forecast_Capex_Input!T$12:T$286,$X296)),0)</f>
        <v>0.78685179040970699</v>
      </c>
      <c r="V296" s="222" t="b">
        <f>IFERROR(INDEX(Overheads!$T$19:$T$26,MATCH($I296,Overheads!$E$19:$E$26,0)),FALSE)</f>
        <v>1</v>
      </c>
      <c r="W296" s="165"/>
      <c r="X296" s="174">
        <f>IFERROR(
IF(MATCH($C296,Forecast_Capex_Input!$CI$12:$CI$286,1)+1&gt;MAX(Forecast_Capex_Input!$C$12:$C$286),NA,
MATCH($C296,Forecast_Capex_Input!$CI$12:$CI$286,1)+1),1)</f>
        <v>108</v>
      </c>
      <c r="Y296" s="174" cm="1">
        <f t="array" aca="1" ref="Y296" ca="1">IFERROR(
IF(X295&lt;&gt;X296,1,
IF(COUNTIF(OFFSET(Y295,0,0,-INDEX(Forecast_Capex_Input!$CG$12:$CG$286,$X296)),Y295)=INDEX(Forecast_Capex_Input!$CG$12:$CG$286,$X296),Y295+1,Y295)),NA)</f>
        <v>2</v>
      </c>
      <c r="Z296" s="174" cm="1">
        <f t="array" ref="Z296">IFERROR($C296-IF($X296=1,1,INDEX(Forecast_Capex_Input!$CI$12:$CI$286,$X296-1))+1,NA)</f>
        <v>4</v>
      </c>
      <c r="AA296" s="174" cm="1">
        <f t="array" aca="1" ref="AA296" ca="1">IFERROR(IF(Y296=1,
INDEX(Forecast_Capex_Input!$AI$10:$BB$10,SMALL(IF(INDEX(Forecast_Capex_Input!$AI$12:$BB$286,$X296,0)&gt;0,COLUMN(Forecast_Capex_Input!$AI$10:$BB$10)-COLUMN(Forecast_Capex_Input!$AI$12)+1),ROWS(OFFSET(AA295,0,0,-$Z296)))),
OFFSET(AA295,-INDEX(Forecast_Capex_Input!$CG$12:$CG$286,$X296)+1,0)),NA)</f>
        <v>6</v>
      </c>
      <c r="AB296" s="174">
        <f t="shared" ca="1" si="185"/>
        <v>2</v>
      </c>
      <c r="AC296" s="222" t="b">
        <f t="shared" si="217"/>
        <v>0</v>
      </c>
      <c r="AD296" s="220" t="b">
        <v>0</v>
      </c>
      <c r="AE296" s="222" t="b">
        <f t="shared" si="186"/>
        <v>1</v>
      </c>
      <c r="AF296" s="165"/>
      <c r="AG296" s="215">
        <v>0</v>
      </c>
      <c r="AH296" s="215">
        <v>0</v>
      </c>
      <c r="AI296" s="215">
        <v>0</v>
      </c>
      <c r="AJ296" s="215">
        <v>0</v>
      </c>
      <c r="AK296" s="215">
        <v>0</v>
      </c>
      <c r="AL296" s="155">
        <v>0</v>
      </c>
      <c r="AM296" s="165"/>
      <c r="AN296" s="215" cm="1">
        <f t="array" aca="1" ref="AN296" ca="1">IFERROR(INDEX(General!O$33:O$34,$AB296)
*AG296,0)</f>
        <v>0</v>
      </c>
      <c r="AO296" s="215" cm="1">
        <f t="array" aca="1" ref="AO296" ca="1">IFERROR(INDEX(General!P$33:P$34,$AB296)
*AH296,0)</f>
        <v>0</v>
      </c>
      <c r="AP296" s="215" cm="1">
        <f t="array" aca="1" ref="AP296" ca="1">IFERROR(INDEX(General!Q$33:Q$34,$AB296)
*AI296,0)</f>
        <v>0</v>
      </c>
      <c r="AQ296" s="215" cm="1">
        <f t="array" aca="1" ref="AQ296" ca="1">IFERROR(INDEX(General!R$33:R$34,$AB296)
*AJ296,0)</f>
        <v>0</v>
      </c>
      <c r="AR296" s="215" cm="1">
        <f t="array" aca="1" ref="AR296" ca="1">IFERROR(INDEX(General!S$33:S$34,$AB296)
*AK296,0)</f>
        <v>0</v>
      </c>
      <c r="AS296" s="155">
        <f t="shared" ca="1" si="218"/>
        <v>0</v>
      </c>
      <c r="AT296" s="165"/>
      <c r="AU296" s="215">
        <f ca="1">IF($AE296=FALSE,AN296*Overheads!$R$24*$V296,
IFERROR(Overheads!$O$49*$V296*AN296,0)
+IFERROR(Overheads!Q$59*$V296*(AN296/Overheads!Q$68),0))</f>
        <v>0</v>
      </c>
      <c r="AV296" s="215">
        <f ca="1">IF($AE296=FALSE,AO296*Overheads!$R$24*$V296,
IFERROR(Overheads!$O$49*$V296*AO296,0)
+IFERROR(Overheads!R$59*$V296*(AO296/Overheads!R$68),0))</f>
        <v>0</v>
      </c>
      <c r="AW296" s="215">
        <f ca="1">IF($AE296=FALSE,AP296*Overheads!$R$24*$V296,
IFERROR(Overheads!$O$49*$V296*AP296,0)
+IFERROR(Overheads!S$59*$V296*(AP296/Overheads!S$68),0))</f>
        <v>0</v>
      </c>
      <c r="AX296" s="215">
        <f ca="1">IF($AE296=FALSE,AQ296*Overheads!$R$24*$V296,
IFERROR(Overheads!$O$49*$V296*AQ296,0)
+IFERROR(Overheads!T$59*$V296*(AQ296/Overheads!T$68),0))</f>
        <v>0</v>
      </c>
      <c r="AY296" s="215">
        <f ca="1">IF($AE296=FALSE,AR296*Overheads!$R$24*$V296,
IFERROR(Overheads!$O$49*$V296*AR296,0)
+IFERROR(Overheads!U$59*$V296*(AR296/Overheads!U$68),0))</f>
        <v>0</v>
      </c>
      <c r="AZ296" s="155">
        <f t="shared" ca="1" si="219"/>
        <v>0</v>
      </c>
      <c r="BA296" s="165"/>
      <c r="BB296" s="215">
        <f ca="1">IF($AE296=FALSE,AN296*Overheads!$S$25,
IFERROR(Overheads!$O$50*AN296,0)
+IFERROR(Overheads!Q$60*(AN296/Overheads!Q$66),0))</f>
        <v>0</v>
      </c>
      <c r="BC296" s="215">
        <f ca="1">IF($AE296=FALSE,AO296*Overheads!$S$25,
IFERROR(Overheads!$O$50*AO296,0)
+IFERROR(Overheads!R$60*(AO296/Overheads!R$66),0))</f>
        <v>0</v>
      </c>
      <c r="BD296" s="215">
        <f ca="1">IF($AE296=FALSE,AP296*Overheads!$S$25,
IFERROR(Overheads!$O$50*AP296,0)
+IFERROR(Overheads!S$60*(AP296/Overheads!S$66),0))</f>
        <v>0</v>
      </c>
      <c r="BE296" s="215">
        <f ca="1">IF($AE296=FALSE,AQ296*Overheads!$S$25,
IFERROR(Overheads!$O$50*AQ296,0)
+IFERROR(Overheads!T$60*(AQ296/Overheads!T$66),0))</f>
        <v>0</v>
      </c>
      <c r="BF296" s="215">
        <f ca="1">IF($AE296=FALSE,AR296*Overheads!$S$25,
IFERROR(Overheads!$O$50*AR296,0)
+IFERROR(Overheads!U$60*(AR296/Overheads!U$66),0))</f>
        <v>0</v>
      </c>
      <c r="BG296" s="155">
        <f t="shared" ca="1" si="220"/>
        <v>0</v>
      </c>
      <c r="BH296" s="165"/>
      <c r="BI296" s="215">
        <f t="shared" ca="1" si="221"/>
        <v>0</v>
      </c>
      <c r="BJ296" s="215">
        <f t="shared" ca="1" si="187"/>
        <v>0</v>
      </c>
      <c r="BK296" s="215">
        <f t="shared" ca="1" si="188"/>
        <v>0</v>
      </c>
      <c r="BL296" s="215">
        <f t="shared" ca="1" si="189"/>
        <v>0</v>
      </c>
      <c r="BM296" s="215">
        <f t="shared" ca="1" si="190"/>
        <v>0</v>
      </c>
      <c r="BN296" s="155">
        <f t="shared" ca="1" si="222"/>
        <v>0</v>
      </c>
      <c r="BO296" s="165"/>
      <c r="BP296" s="187" cm="1">
        <f t="array" ref="BP296">IFERROR(IF($X296=$X295,BP295,INDEX(Forecast_Capex_Input!AC$12:AC$286,$X296)),0)</f>
        <v>0</v>
      </c>
      <c r="BQ296" s="187" cm="1">
        <f t="array" ref="BQ296">IFERROR(IF($X296=$X295,BQ295,INDEX(Forecast_Capex_Input!AD$12:AD$286,$X296)),0)</f>
        <v>0</v>
      </c>
      <c r="BR296" s="187" cm="1">
        <f t="array" ref="BR296">IFERROR(IF($X296=$X295,BR295,INDEX(Forecast_Capex_Input!AE$12:AE$286,$X296)),0)</f>
        <v>0</v>
      </c>
      <c r="BS296" s="187" cm="1">
        <f t="array" ref="BS296">IFERROR(IF($X296=$X295,BS295,INDEX(Forecast_Capex_Input!AF$12:AF$286,$X296)),0)</f>
        <v>0</v>
      </c>
      <c r="BT296" s="187" cm="1">
        <f t="array" ref="BT296">IFERROR(IF($X296=$X295,BT295,INDEX(Forecast_Capex_Input!AG$12:AG$286,$X296)),0)</f>
        <v>0</v>
      </c>
      <c r="BU296" s="165"/>
      <c r="BV296" s="215">
        <f t="shared" si="191"/>
        <v>0</v>
      </c>
      <c r="BW296" s="215">
        <f t="shared" si="192"/>
        <v>0</v>
      </c>
      <c r="BX296" s="215">
        <f t="shared" si="193"/>
        <v>0</v>
      </c>
      <c r="BY296" s="215">
        <f t="shared" si="194"/>
        <v>0</v>
      </c>
      <c r="BZ296" s="215">
        <f t="shared" si="195"/>
        <v>0</v>
      </c>
      <c r="CA296" s="155">
        <f t="shared" si="223"/>
        <v>0</v>
      </c>
      <c r="CB296" s="165"/>
      <c r="CC296" s="215">
        <f t="shared" ca="1" si="196"/>
        <v>0</v>
      </c>
      <c r="CD296" s="215">
        <f t="shared" ca="1" si="197"/>
        <v>0</v>
      </c>
      <c r="CE296" s="215">
        <f t="shared" ca="1" si="198"/>
        <v>0</v>
      </c>
      <c r="CF296" s="215">
        <f t="shared" ca="1" si="199"/>
        <v>0</v>
      </c>
      <c r="CG296" s="215">
        <f t="shared" ca="1" si="200"/>
        <v>0</v>
      </c>
      <c r="CH296" s="155">
        <f t="shared" ca="1" si="224"/>
        <v>0</v>
      </c>
      <c r="CI296" s="165"/>
      <c r="CJ296" s="215">
        <f t="shared" ca="1" si="201"/>
        <v>0</v>
      </c>
      <c r="CK296" s="215">
        <f t="shared" ca="1" si="202"/>
        <v>0</v>
      </c>
      <c r="CL296" s="215">
        <f t="shared" ca="1" si="203"/>
        <v>0</v>
      </c>
      <c r="CM296" s="215">
        <f t="shared" ca="1" si="204"/>
        <v>0</v>
      </c>
      <c r="CN296" s="215">
        <f t="shared" ca="1" si="205"/>
        <v>0</v>
      </c>
      <c r="CO296" s="155">
        <f t="shared" ca="1" si="225"/>
        <v>0</v>
      </c>
      <c r="CP296" s="165"/>
      <c r="CQ296" s="223">
        <f t="shared" ca="1" si="206"/>
        <v>0</v>
      </c>
      <c r="CR296" s="223">
        <f t="shared" ca="1" si="207"/>
        <v>0</v>
      </c>
      <c r="CS296" s="223">
        <f t="shared" ca="1" si="208"/>
        <v>0</v>
      </c>
      <c r="CT296" s="223">
        <f t="shared" ca="1" si="209"/>
        <v>0</v>
      </c>
      <c r="CU296" s="223">
        <f t="shared" ca="1" si="210"/>
        <v>0</v>
      </c>
      <c r="CV296" s="155">
        <f t="shared" ca="1" si="226"/>
        <v>0</v>
      </c>
      <c r="CW296" s="165"/>
      <c r="CX296" s="215">
        <f t="shared" ca="1" si="227"/>
        <v>0</v>
      </c>
      <c r="CY296" s="215">
        <f t="shared" ca="1" si="211"/>
        <v>0</v>
      </c>
      <c r="CZ296" s="215">
        <f t="shared" ca="1" si="212"/>
        <v>0</v>
      </c>
      <c r="DA296" s="215">
        <f t="shared" ca="1" si="213"/>
        <v>0</v>
      </c>
      <c r="DB296" s="215">
        <f t="shared" ca="1" si="214"/>
        <v>0</v>
      </c>
      <c r="DC296" s="155">
        <f t="shared" ca="1" si="228"/>
        <v>0</v>
      </c>
      <c r="DD296" s="165"/>
      <c r="DE296" s="188" t="b" cm="1">
        <f t="array" aca="1" ref="DE296" ca="1">OR($G296=Forecast_Capex_Input!$BF$8:$BF$10)</f>
        <v>0</v>
      </c>
      <c r="DF296" s="188" cm="1">
        <f t="array" aca="1" ref="DF296" ca="1">IFERROR(INDEX(Forecast_Capex_Input!BG$12:BG$286,$X296)
*(INDEX(Forecast_Capex_Input!$H$12:$H$286,$X296)=Repex),0)
*$DE296</f>
        <v>0</v>
      </c>
      <c r="DG296" s="188" cm="1">
        <f t="array" aca="1" ref="DG296" ca="1">IFERROR(INDEX(Forecast_Capex_Input!BH$12:BH$286,$X296)
*(INDEX(Forecast_Capex_Input!$H$12:$H$286,$X296)=Repex),0)
*$DE296</f>
        <v>0</v>
      </c>
      <c r="DH296" s="188" cm="1">
        <f t="array" aca="1" ref="DH296" ca="1">IFERROR(INDEX(Forecast_Capex_Input!BI$12:BI$286,$X296)
*(INDEX(Forecast_Capex_Input!$H$12:$H$286,$X296)=Repex),0)
*$DE296</f>
        <v>0</v>
      </c>
      <c r="DI296" s="188" cm="1">
        <f t="array" aca="1" ref="DI296" ca="1">IFERROR(INDEX(Forecast_Capex_Input!BJ$12:BJ$286,$X296)
*(INDEX(Forecast_Capex_Input!$H$12:$H$286,$X296)=Repex),0)
*$DE296</f>
        <v>0</v>
      </c>
      <c r="DJ296" s="188" cm="1">
        <f t="array" aca="1" ref="DJ296" ca="1">IFERROR(INDEX(Forecast_Capex_Input!BK$12:BK$286,$X296)
*(INDEX(Forecast_Capex_Input!$H$12:$H$286,$X296)=Repex),0)
*$DE296</f>
        <v>0</v>
      </c>
      <c r="DK296" s="188" cm="1">
        <f t="array" aca="1" ref="DK296" ca="1">IFERROR(INDEX(Forecast_Capex_Input!BL$12:BL$286,$X296)
*(INDEX(Forecast_Capex_Input!$H$12:$H$286,$X296)=Repex),0)
*$DE296</f>
        <v>0</v>
      </c>
      <c r="DL296" s="165"/>
      <c r="DM296" s="188" t="b" cm="1">
        <f t="array" aca="1" ref="DM296" ca="1">OR($G296=Forecast_Capex_Input!$BN$8:$BN$9)</f>
        <v>0</v>
      </c>
      <c r="DN296" s="188" cm="1">
        <f t="array" aca="1" ref="DN296" ca="1">IFERROR(INDEX(Forecast_Capex_Input!BO$12:BO$286,$X296)
*(INDEX(Forecast_Capex_Input!$H$12:$H$286,$X296)=Repex),0)
*$DM296</f>
        <v>0</v>
      </c>
      <c r="DO296" s="188" cm="1">
        <f t="array" aca="1" ref="DO296" ca="1">IFERROR(INDEX(Forecast_Capex_Input!BP$12:BP$286,$X296)
*(INDEX(Forecast_Capex_Input!$H$12:$H$286,$X296)=Repex),0)
*$DM296</f>
        <v>0</v>
      </c>
      <c r="DP296" s="188" cm="1">
        <f t="array" aca="1" ref="DP296" ca="1">IFERROR(INDEX(Forecast_Capex_Input!BQ$12:BQ$286,$X296)
*(INDEX(Forecast_Capex_Input!$H$12:$H$286,$X296)=Repex),0)
*$DM296</f>
        <v>0</v>
      </c>
      <c r="DQ296" s="188" cm="1">
        <f t="array" aca="1" ref="DQ296" ca="1">IFERROR(INDEX(Forecast_Capex_Input!BR$12:BR$286,$X296)
*(INDEX(Forecast_Capex_Input!$H$12:$H$286,$X296)=Repex),0)
*$DM296</f>
        <v>0</v>
      </c>
      <c r="DR296" s="188" cm="1">
        <f t="array" aca="1" ref="DR296" ca="1">IFERROR(INDEX(Forecast_Capex_Input!BS$12:BS$286,$X296)
*(INDEX(Forecast_Capex_Input!$H$12:$H$286,$X296)=Repex),0)
*$DM296</f>
        <v>0</v>
      </c>
      <c r="DS296" s="165"/>
      <c r="DT296" s="188" t="b" cm="1">
        <f t="array" aca="1" ref="DT296" ca="1">OR($G296=Forecast_Capex_Input!$BU$8:$BU$10)</f>
        <v>1</v>
      </c>
      <c r="DU296" s="188" cm="1">
        <f t="array" aca="1" ref="DU296" ca="1">IFERROR(INDEX(Forecast_Capex_Input!BV$12:BV$286,$X296)
*(INDEX(Forecast_Capex_Input!$H$12:$H$286,$X296)=Repex),0)
*$DT296</f>
        <v>0.50187499999999996</v>
      </c>
      <c r="DV296" s="188" cm="1">
        <f t="array" aca="1" ref="DV296" ca="1">IFERROR(INDEX(Forecast_Capex_Input!BW$12:BW$286,$X296)
*(INDEX(Forecast_Capex_Input!$H$12:$H$286,$X296)=Repex),0)
*$DT296</f>
        <v>0.453125</v>
      </c>
      <c r="DW296" s="188" cm="1">
        <f t="array" aca="1" ref="DW296" ca="1">IFERROR(INDEX(Forecast_Capex_Input!BX$12:BX$286,$X296)
*(INDEX(Forecast_Capex_Input!$H$12:$H$286,$X296)=Repex),0)
*$DT296</f>
        <v>1.4999999999999999E-2</v>
      </c>
      <c r="DX296" s="188" cm="1">
        <f t="array" aca="1" ref="DX296" ca="1">IFERROR(INDEX(Forecast_Capex_Input!BY$12:BY$286,$X296)
*(INDEX(Forecast_Capex_Input!$H$12:$H$286,$X296)=Repex),0)
*$DT296</f>
        <v>0</v>
      </c>
      <c r="DY296" s="188" cm="1">
        <f t="array" aca="1" ref="DY296" ca="1">IFERROR(INDEX(Forecast_Capex_Input!BZ$12:BZ$286,$X296)
*(INDEX(Forecast_Capex_Input!$H$12:$H$286,$X296)=Repex),0)
*$DT296</f>
        <v>0</v>
      </c>
      <c r="DZ296" s="188" cm="1">
        <f t="array" aca="1" ref="DZ296" ca="1">IFERROR(INDEX(Forecast_Capex_Input!CA$12:CA$286,$X296)
*(INDEX(Forecast_Capex_Input!$H$12:$H$286,$X296)=Repex),0)
*$DT296</f>
        <v>0</v>
      </c>
      <c r="EA296" s="188" cm="1">
        <f t="array" aca="1" ref="EA296" ca="1">IFERROR(INDEX(Forecast_Capex_Input!CB$12:CB$286,$X296)
*(INDEX(Forecast_Capex_Input!$H$12:$H$286,$X296)=Repex),0)
*$DT296</f>
        <v>0.03</v>
      </c>
      <c r="EB296" s="188" cm="1">
        <f t="array" aca="1" ref="EB296" ca="1">IFERROR(INDEX(Forecast_Capex_Input!CC$12:CC$286,$X296)
*(INDEX(Forecast_Capex_Input!$H$12:$H$286,$X296)=Repex),0)
*$DT296</f>
        <v>0</v>
      </c>
      <c r="EC296" s="165"/>
      <c r="ED296" s="226" t="str">
        <f t="shared" si="215"/>
        <v>N/A</v>
      </c>
      <c r="EE296" s="174" t="s">
        <v>15</v>
      </c>
    </row>
    <row r="297" spans="3:135" x14ac:dyDescent="0.2">
      <c r="C297" s="174">
        <f t="shared" si="216"/>
        <v>287</v>
      </c>
      <c r="D297" s="167" t="str" cm="1">
        <f t="array" ref="D297">IFERROR(INDEX(Forecast_Capex_Input!$D$12:$D$286,$X297),NA)</f>
        <v>WL1 Secondary Systems Renewal</v>
      </c>
      <c r="E297" s="172" t="b" cm="1">
        <f t="array" ref="E297">IF($X297=NA,NA,INDEX(Forecast_Capex_Input!$E$12:$E$286,$X297))</f>
        <v>1</v>
      </c>
      <c r="F297" s="167" t="str" cm="1">
        <f t="array" aca="1" ref="F297" ca="1">IFERROR(INDEX(General!$E$25:$E$26,$Y297),NA)</f>
        <v>Labour</v>
      </c>
      <c r="G297" s="167" t="str" cm="1">
        <f t="array" aca="1" ref="G297" ca="1">IFERROR(INDEX(Forecast_Capex_Input!$AI$11:$BB$11,$AA297),NA)</f>
        <v>Secondary Systems</v>
      </c>
      <c r="H297" s="189" cm="1">
        <f t="array" aca="1" ref="H297" ca="1">IFERROR(INDEX(Forecast_Capex_Input!$AI$12:$BB$286,$X297,$AA297),NA)</f>
        <v>0.95761856710393534</v>
      </c>
      <c r="I297" s="199" t="str" cm="1">
        <f t="array" ref="I297">IFERROR(INDEX(Forecast_Capex_Input!$F$12:$F$286,$X297),NA)</f>
        <v>Replacement Expenditure</v>
      </c>
      <c r="J297" s="199" t="str" cm="1">
        <f t="array" ref="J297">IFERROR(INDEX(Forecast_Capex_Input!G$12:G$286,$X297),NA)</f>
        <v>Digital Infrastructure</v>
      </c>
      <c r="K297" s="199" t="str" cm="1">
        <f t="array" ref="K297">IFERROR(INDEX(Forecast_Capex_Input!H$12:H$286,$X297),NA)</f>
        <v>Repex</v>
      </c>
      <c r="L297" s="199" t="str" cm="1">
        <f t="array" ref="L297">IFERROR(INDEX(Forecast_Capex_Input!I$12:I$286,$X297),NA)</f>
        <v>N/A</v>
      </c>
      <c r="M297" s="199" t="str" cm="1">
        <f t="array" ref="M297">IFERROR(INDEX(Forecast_Capex_Input!J$12:J$286,$X297),NA)</f>
        <v>N/A</v>
      </c>
      <c r="N297" s="199" t="str" cm="1">
        <f t="array" ref="N297">IFERROR(INDEX(Forecast_Capex_Input!K$12:K$286,$X297),NA)</f>
        <v>DI - Protection systems</v>
      </c>
      <c r="O297" s="199" t="str" cm="1">
        <f t="array" ref="O297">IFERROR(INDEX(Forecast_Capex_Input!L$12:L$286,$X297),NA)</f>
        <v>DI - Safe and Reliable Network</v>
      </c>
      <c r="P297" s="199" t="str" cm="1">
        <f t="array" ref="P297">IFERROR(INDEX(Forecast_Capex_Input!M$12:M$286,$X297),NA)</f>
        <v>N/A</v>
      </c>
      <c r="Q297" s="172" t="str" cm="1">
        <f t="array" ref="Q297">IFERROR(INDEX(Forecast_Capex_Input!N$12:N$286,$X297),NA)</f>
        <v>No</v>
      </c>
      <c r="R297" s="265" cm="1">
        <f t="array" ref="R297">IFERROR(INDEX(Forecast_Capex_Input!O$12:O$286,$X297),0)</f>
        <v>0</v>
      </c>
      <c r="S297" s="172" t="str" cm="1">
        <f t="array" ref="S297">IFERROR(INDEX(Forecast_Capex_Input!P$12:P$286,$X297),0)</f>
        <v>Safety security &amp; reliability</v>
      </c>
      <c r="T297" s="199" t="str" cm="1">
        <f t="array" aca="1" ref="T297" ca="1">IFERROR(INDEX(General!$K$84:$K$103,$AA297),NA)</f>
        <v>Secondary Systems (2018-23)</v>
      </c>
      <c r="U297" s="188" cm="1">
        <f t="array" aca="1" ref="U297" ca="1">IFERROR(
IF($F297=General!$E$25,INDEX(Forecast_Capex_Input!S$12:S$286,$X297),
INDEX(Forecast_Capex_Input!T$12:T$286,$X297)),0)</f>
        <v>0.21142820288310288</v>
      </c>
      <c r="V297" s="222" t="b">
        <f>IFERROR(INDEX(Overheads!$T$19:$T$26,MATCH($I297,Overheads!$E$19:$E$26,0)),FALSE)</f>
        <v>1</v>
      </c>
      <c r="W297" s="165"/>
      <c r="X297" s="174">
        <f>IFERROR(
IF(MATCH($C297,Forecast_Capex_Input!$CI$12:$CI$286,1)+1&gt;MAX(Forecast_Capex_Input!$C$12:$C$286),NA,
MATCH($C297,Forecast_Capex_Input!$CI$12:$CI$286,1)+1),1)</f>
        <v>109</v>
      </c>
      <c r="Y297" s="174" cm="1">
        <f t="array" aca="1" ref="Y297" ca="1">IFERROR(
IF(X296&lt;&gt;X297,1,
IF(COUNTIF(OFFSET(Y296,0,0,-INDEX(Forecast_Capex_Input!$CG$12:$CG$286,$X297)),Y296)=INDEX(Forecast_Capex_Input!$CG$12:$CG$286,$X297),Y296+1,Y296)),NA)</f>
        <v>1</v>
      </c>
      <c r="Z297" s="174" cm="1">
        <f t="array" ref="Z297">IFERROR($C297-IF($X297=1,1,INDEX(Forecast_Capex_Input!$CI$12:$CI$286,$X297-1))+1,NA)</f>
        <v>1</v>
      </c>
      <c r="AA297" s="174" cm="1">
        <f t="array" aca="1" ref="AA297" ca="1">IFERROR(IF(Y297=1,
INDEX(Forecast_Capex_Input!$AI$10:$BB$10,SMALL(IF(INDEX(Forecast_Capex_Input!$AI$12:$BB$286,$X297,0)&gt;0,COLUMN(Forecast_Capex_Input!$AI$10:$BB$10)-COLUMN(Forecast_Capex_Input!$AI$12)+1),ROWS(OFFSET(AA296,0,0,-$Z297)))),
OFFSET(AA296,-INDEX(Forecast_Capex_Input!$CG$12:$CG$286,$X297)+1,0)),NA)</f>
        <v>4</v>
      </c>
      <c r="AB297" s="174">
        <f t="shared" ca="1" si="185"/>
        <v>1</v>
      </c>
      <c r="AC297" s="222" t="b">
        <f t="shared" si="217"/>
        <v>0</v>
      </c>
      <c r="AD297" s="220" t="b">
        <v>0</v>
      </c>
      <c r="AE297" s="222" t="b">
        <f t="shared" si="186"/>
        <v>1</v>
      </c>
      <c r="AF297" s="165"/>
      <c r="AG297" s="215">
        <v>0.11412684378677956</v>
      </c>
      <c r="AH297" s="215">
        <v>0.10375167616979963</v>
      </c>
      <c r="AI297" s="215">
        <v>5.1875838084899817E-2</v>
      </c>
      <c r="AJ297" s="215">
        <v>0.11412684378677956</v>
      </c>
      <c r="AK297" s="215">
        <v>0.11931442759526957</v>
      </c>
      <c r="AL297" s="155">
        <v>0.50319562942352813</v>
      </c>
      <c r="AM297" s="165"/>
      <c r="AN297" s="215" cm="1">
        <f t="array" aca="1" ref="AN297" ca="1">IFERROR(INDEX(General!O$33:O$34,$AB297)
*AG297,0)</f>
        <v>0.11394180599019854</v>
      </c>
      <c r="AO297" s="215" cm="1">
        <f t="array" aca="1" ref="AO297" ca="1">IFERROR(INDEX(General!P$33:P$34,$AB297)
*AH297,0)</f>
        <v>0.10437569300283298</v>
      </c>
      <c r="AP297" s="215" cm="1">
        <f t="array" aca="1" ref="AP297" ca="1">IFERROR(INDEX(General!Q$33:Q$34,$AB297)
*AI297,0)</f>
        <v>5.265773733988624E-2</v>
      </c>
      <c r="AQ297" s="215" cm="1">
        <f t="array" aca="1" ref="AQ297" ca="1">IFERROR(INDEX(General!R$33:R$34,$AB297)
*AJ297,0)</f>
        <v>0.11680095981542926</v>
      </c>
      <c r="AR297" s="215" cm="1">
        <f t="array" aca="1" ref="AR297" ca="1">IFERROR(INDEX(General!S$33:S$34,$AB297)
*AK297,0)</f>
        <v>0.12286120206696639</v>
      </c>
      <c r="AS297" s="155">
        <f t="shared" ca="1" si="218"/>
        <v>0.5106373982153134</v>
      </c>
      <c r="AT297" s="165"/>
      <c r="AU297" s="215">
        <f ca="1">IF($AE297=FALSE,AN297*Overheads!$R$24*$V297,
IFERROR(Overheads!$O$49*$V297*AN297,0)
+IFERROR(Overheads!Q$59*$V297*(AN297/Overheads!Q$68),0))</f>
        <v>1.5959418056814004E-2</v>
      </c>
      <c r="AV297" s="215">
        <f ca="1">IF($AE297=FALSE,AO297*Overheads!$R$24*$V297,
IFERROR(Overheads!$O$49*$V297*AO297,0)
+IFERROR(Overheads!R$59*$V297*(AO297/Overheads!R$68),0))</f>
        <v>1.2457284931830785E-2</v>
      </c>
      <c r="AW297" s="215">
        <f ca="1">IF($AE297=FALSE,AP297*Overheads!$R$24*$V297,
IFERROR(Overheads!$O$49*$V297*AP297,0)
+IFERROR(Overheads!S$59*$V297*(AP297/Overheads!S$68),0))</f>
        <v>6.8476727486888305E-3</v>
      </c>
      <c r="AX297" s="215">
        <f ca="1">IF($AE297=FALSE,AQ297*Overheads!$R$24*$V297,
IFERROR(Overheads!$O$49*$V297*AQ297,0)
+IFERROR(Overheads!T$59*$V297*(AQ297/Overheads!T$68),0))</f>
        <v>1.6736530868287518E-2</v>
      </c>
      <c r="AY297" s="215">
        <f ca="1">IF($AE297=FALSE,AR297*Overheads!$R$24*$V297,
IFERROR(Overheads!$O$49*$V297*AR297,0)
+IFERROR(Overheads!U$59*$V297*(AR297/Overheads!U$68),0))</f>
        <v>1.5029181127075977E-2</v>
      </c>
      <c r="AZ297" s="155">
        <f t="shared" ca="1" si="219"/>
        <v>6.7030087732697113E-2</v>
      </c>
      <c r="BA297" s="165"/>
      <c r="BB297" s="215">
        <f ca="1">IF($AE297=FALSE,AN297*Overheads!$S$25,
IFERROR(Overheads!$O$50*AN297,0)
+IFERROR(Overheads!Q$60*(AN297/Overheads!Q$66),0))</f>
        <v>2.1419702507318433E-3</v>
      </c>
      <c r="BC297" s="215">
        <f ca="1">IF($AE297=FALSE,AO297*Overheads!$S$25,
IFERROR(Overheads!$O$50*AO297,0)
+IFERROR(Overheads!R$60*(AO297/Overheads!R$66),0))</f>
        <v>1.7610895131502948E-3</v>
      </c>
      <c r="BD297" s="215">
        <f ca="1">IF($AE297=FALSE,AP297*Overheads!$S$25,
IFERROR(Overheads!$O$50*AP297,0)
+IFERROR(Overheads!S$60*(AP297/Overheads!S$66),0))</f>
        <v>9.6646086627017196E-4</v>
      </c>
      <c r="BE297" s="215">
        <f ca="1">IF($AE297=FALSE,AQ297*Overheads!$S$25,
IFERROR(Overheads!$O$50*AQ297,0)
+IFERROR(Overheads!T$60*(AQ297/Overheads!T$66),0))</f>
        <v>2.3676491422646839E-3</v>
      </c>
      <c r="BF297" s="215">
        <f ca="1">IF($AE297=FALSE,AR297*Overheads!$S$25,
IFERROR(Overheads!$O$50*AR297,0)
+IFERROR(Overheads!U$60*(AR297/Overheads!U$66),0))</f>
        <v>2.1997618240165977E-3</v>
      </c>
      <c r="BG297" s="155">
        <f t="shared" ca="1" si="220"/>
        <v>9.4369315964335926E-3</v>
      </c>
      <c r="BH297" s="165"/>
      <c r="BI297" s="215">
        <f t="shared" ca="1" si="221"/>
        <v>0.13204319429774439</v>
      </c>
      <c r="BJ297" s="215">
        <f t="shared" ca="1" si="187"/>
        <v>0.11859406744781406</v>
      </c>
      <c r="BK297" s="215">
        <f t="shared" ca="1" si="188"/>
        <v>6.0471870954845242E-2</v>
      </c>
      <c r="BL297" s="215">
        <f t="shared" ca="1" si="189"/>
        <v>0.13590513982598146</v>
      </c>
      <c r="BM297" s="215">
        <f t="shared" ca="1" si="190"/>
        <v>0.14009014501805897</v>
      </c>
      <c r="BN297" s="155">
        <f t="shared" ca="1" si="222"/>
        <v>0.58710441754444409</v>
      </c>
      <c r="BO297" s="165"/>
      <c r="BP297" s="187" cm="1">
        <f t="array" ref="BP297">IFERROR(IF($X297=$X296,BP296,INDEX(Forecast_Capex_Input!AC$12:AC$286,$X297)),0)</f>
        <v>0.1</v>
      </c>
      <c r="BQ297" s="187" cm="1">
        <f t="array" ref="BQ297">IFERROR(IF($X297=$X296,BQ296,INDEX(Forecast_Capex_Input!AD$12:AD$286,$X297)),0)</f>
        <v>0.11</v>
      </c>
      <c r="BR297" s="187" cm="1">
        <f t="array" ref="BR297">IFERROR(IF($X297=$X296,BR296,INDEX(Forecast_Capex_Input!AE$12:AE$286,$X297)),0)</f>
        <v>0.14000000000000001</v>
      </c>
      <c r="BS297" s="187" cm="1">
        <f t="array" ref="BS297">IFERROR(IF($X297=$X296,BS296,INDEX(Forecast_Capex_Input!AF$12:AF$286,$X297)),0)</f>
        <v>0.32</v>
      </c>
      <c r="BT297" s="187" cm="1">
        <f t="array" ref="BT297">IFERROR(IF($X297=$X296,BT296,INDEX(Forecast_Capex_Input!AG$12:AG$286,$X297)),0)</f>
        <v>0.33</v>
      </c>
      <c r="BU297" s="165"/>
      <c r="BV297" s="215">
        <f t="shared" si="191"/>
        <v>5.0319562942352819E-2</v>
      </c>
      <c r="BW297" s="215">
        <f t="shared" si="192"/>
        <v>5.5351519236588098E-2</v>
      </c>
      <c r="BX297" s="215">
        <f t="shared" si="193"/>
        <v>7.0447388119293949E-2</v>
      </c>
      <c r="BY297" s="215">
        <f t="shared" si="194"/>
        <v>0.16102260141552902</v>
      </c>
      <c r="BZ297" s="215">
        <f t="shared" si="195"/>
        <v>0.16605455770976429</v>
      </c>
      <c r="CA297" s="155">
        <f t="shared" si="223"/>
        <v>0.50319562942352813</v>
      </c>
      <c r="CB297" s="165"/>
      <c r="CC297" s="215">
        <f t="shared" ca="1" si="196"/>
        <v>5.106373982153134E-2</v>
      </c>
      <c r="CD297" s="215">
        <f t="shared" ca="1" si="197"/>
        <v>5.6170113803684474E-2</v>
      </c>
      <c r="CE297" s="215">
        <f t="shared" ca="1" si="198"/>
        <v>7.1489235750143876E-2</v>
      </c>
      <c r="CF297" s="215">
        <f t="shared" ca="1" si="199"/>
        <v>0.16340396742890029</v>
      </c>
      <c r="CG297" s="215">
        <f t="shared" ca="1" si="200"/>
        <v>0.16851034141105342</v>
      </c>
      <c r="CH297" s="155">
        <f t="shared" ca="1" si="224"/>
        <v>0.5106373982153134</v>
      </c>
      <c r="CI297" s="165"/>
      <c r="CJ297" s="215">
        <f t="shared" ca="1" si="201"/>
        <v>6.703008773269712E-3</v>
      </c>
      <c r="CK297" s="215">
        <f t="shared" ca="1" si="202"/>
        <v>7.3733096505966822E-3</v>
      </c>
      <c r="CL297" s="215">
        <f t="shared" ca="1" si="203"/>
        <v>9.3842122825775962E-3</v>
      </c>
      <c r="CM297" s="215">
        <f t="shared" ca="1" si="204"/>
        <v>2.1449628074463076E-2</v>
      </c>
      <c r="CN297" s="215">
        <f t="shared" ca="1" si="205"/>
        <v>2.211992895179005E-2</v>
      </c>
      <c r="CO297" s="155">
        <f t="shared" ca="1" si="225"/>
        <v>6.7030087732697113E-2</v>
      </c>
      <c r="CP297" s="165"/>
      <c r="CQ297" s="223">
        <f t="shared" ca="1" si="206"/>
        <v>9.436931596433593E-4</v>
      </c>
      <c r="CR297" s="223">
        <f t="shared" ca="1" si="207"/>
        <v>1.0380624756076951E-3</v>
      </c>
      <c r="CS297" s="223">
        <f t="shared" ca="1" si="208"/>
        <v>1.321170423500703E-3</v>
      </c>
      <c r="CT297" s="223">
        <f t="shared" ca="1" si="209"/>
        <v>3.0198181108587498E-3</v>
      </c>
      <c r="CU297" s="223">
        <f t="shared" ca="1" si="210"/>
        <v>3.1141874268230856E-3</v>
      </c>
      <c r="CV297" s="155">
        <f t="shared" ca="1" si="226"/>
        <v>9.4369315964335926E-3</v>
      </c>
      <c r="CW297" s="165"/>
      <c r="CX297" s="215">
        <f t="shared" ca="1" si="227"/>
        <v>5.8710441754444405E-2</v>
      </c>
      <c r="CY297" s="215">
        <f t="shared" ca="1" si="211"/>
        <v>6.4581485929888854E-2</v>
      </c>
      <c r="CZ297" s="215">
        <f t="shared" ca="1" si="212"/>
        <v>8.2194618456222182E-2</v>
      </c>
      <c r="DA297" s="215">
        <f t="shared" ca="1" si="213"/>
        <v>0.18787341361422211</v>
      </c>
      <c r="DB297" s="215">
        <f t="shared" ca="1" si="214"/>
        <v>0.19374445778966656</v>
      </c>
      <c r="DC297" s="155">
        <f t="shared" ca="1" si="228"/>
        <v>0.58710441754444409</v>
      </c>
      <c r="DD297" s="165"/>
      <c r="DE297" s="188" t="b" cm="1">
        <f t="array" aca="1" ref="DE297" ca="1">OR($G297=Forecast_Capex_Input!$BF$8:$BF$10)</f>
        <v>0</v>
      </c>
      <c r="DF297" s="188" cm="1">
        <f t="array" aca="1" ref="DF297" ca="1">IFERROR(INDEX(Forecast_Capex_Input!BG$12:BG$286,$X297)
*(INDEX(Forecast_Capex_Input!$H$12:$H$286,$X297)=Repex),0)
*$DE297</f>
        <v>0</v>
      </c>
      <c r="DG297" s="188" cm="1">
        <f t="array" aca="1" ref="DG297" ca="1">IFERROR(INDEX(Forecast_Capex_Input!BH$12:BH$286,$X297)
*(INDEX(Forecast_Capex_Input!$H$12:$H$286,$X297)=Repex),0)
*$DE297</f>
        <v>0</v>
      </c>
      <c r="DH297" s="188" cm="1">
        <f t="array" aca="1" ref="DH297" ca="1">IFERROR(INDEX(Forecast_Capex_Input!BI$12:BI$286,$X297)
*(INDEX(Forecast_Capex_Input!$H$12:$H$286,$X297)=Repex),0)
*$DE297</f>
        <v>0</v>
      </c>
      <c r="DI297" s="188" cm="1">
        <f t="array" aca="1" ref="DI297" ca="1">IFERROR(INDEX(Forecast_Capex_Input!BJ$12:BJ$286,$X297)
*(INDEX(Forecast_Capex_Input!$H$12:$H$286,$X297)=Repex),0)
*$DE297</f>
        <v>0</v>
      </c>
      <c r="DJ297" s="188" cm="1">
        <f t="array" aca="1" ref="DJ297" ca="1">IFERROR(INDEX(Forecast_Capex_Input!BK$12:BK$286,$X297)
*(INDEX(Forecast_Capex_Input!$H$12:$H$286,$X297)=Repex),0)
*$DE297</f>
        <v>0</v>
      </c>
      <c r="DK297" s="188" cm="1">
        <f t="array" aca="1" ref="DK297" ca="1">IFERROR(INDEX(Forecast_Capex_Input!BL$12:BL$286,$X297)
*(INDEX(Forecast_Capex_Input!$H$12:$H$286,$X297)=Repex),0)
*$DE297</f>
        <v>0</v>
      </c>
      <c r="DL297" s="165"/>
      <c r="DM297" s="188" t="b" cm="1">
        <f t="array" aca="1" ref="DM297" ca="1">OR($G297=Forecast_Capex_Input!$BN$8:$BN$9)</f>
        <v>0</v>
      </c>
      <c r="DN297" s="188" cm="1">
        <f t="array" aca="1" ref="DN297" ca="1">IFERROR(INDEX(Forecast_Capex_Input!BO$12:BO$286,$X297)
*(INDEX(Forecast_Capex_Input!$H$12:$H$286,$X297)=Repex),0)
*$DM297</f>
        <v>0</v>
      </c>
      <c r="DO297" s="188" cm="1">
        <f t="array" aca="1" ref="DO297" ca="1">IFERROR(INDEX(Forecast_Capex_Input!BP$12:BP$286,$X297)
*(INDEX(Forecast_Capex_Input!$H$12:$H$286,$X297)=Repex),0)
*$DM297</f>
        <v>0</v>
      </c>
      <c r="DP297" s="188" cm="1">
        <f t="array" aca="1" ref="DP297" ca="1">IFERROR(INDEX(Forecast_Capex_Input!BQ$12:BQ$286,$X297)
*(INDEX(Forecast_Capex_Input!$H$12:$H$286,$X297)=Repex),0)
*$DM297</f>
        <v>0</v>
      </c>
      <c r="DQ297" s="188" cm="1">
        <f t="array" aca="1" ref="DQ297" ca="1">IFERROR(INDEX(Forecast_Capex_Input!BR$12:BR$286,$X297)
*(INDEX(Forecast_Capex_Input!$H$12:$H$286,$X297)=Repex),0)
*$DM297</f>
        <v>0</v>
      </c>
      <c r="DR297" s="188" cm="1">
        <f t="array" aca="1" ref="DR297" ca="1">IFERROR(INDEX(Forecast_Capex_Input!BS$12:BS$286,$X297)
*(INDEX(Forecast_Capex_Input!$H$12:$H$286,$X297)=Repex),0)
*$DM297</f>
        <v>0</v>
      </c>
      <c r="DS297" s="165"/>
      <c r="DT297" s="188" t="b" cm="1">
        <f t="array" aca="1" ref="DT297" ca="1">OR($G297=Forecast_Capex_Input!$BU$8:$BU$10)</f>
        <v>1</v>
      </c>
      <c r="DU297" s="188" cm="1">
        <f t="array" aca="1" ref="DU297" ca="1">IFERROR(INDEX(Forecast_Capex_Input!BV$12:BV$286,$X297)
*(INDEX(Forecast_Capex_Input!$H$12:$H$286,$X297)=Repex),0)
*$DT297</f>
        <v>0.64379414732593354</v>
      </c>
      <c r="DV297" s="188" cm="1">
        <f t="array" aca="1" ref="DV297" ca="1">IFERROR(INDEX(Forecast_Capex_Input!BW$12:BW$286,$X297)
*(INDEX(Forecast_Capex_Input!$H$12:$H$286,$X297)=Repex),0)
*$DT297</f>
        <v>0.27749747729566099</v>
      </c>
      <c r="DW297" s="188" cm="1">
        <f t="array" aca="1" ref="DW297" ca="1">IFERROR(INDEX(Forecast_Capex_Input!BX$12:BX$286,$X297)
*(INDEX(Forecast_Capex_Input!$H$12:$H$286,$X297)=Repex),0)
*$DT297</f>
        <v>3.6326942482341078E-2</v>
      </c>
      <c r="DX297" s="188" cm="1">
        <f t="array" aca="1" ref="DX297" ca="1">IFERROR(INDEX(Forecast_Capex_Input!BY$12:BY$286,$X297)
*(INDEX(Forecast_Capex_Input!$H$12:$H$286,$X297)=Repex),0)
*$DT297</f>
        <v>0</v>
      </c>
      <c r="DY297" s="188" cm="1">
        <f t="array" aca="1" ref="DY297" ca="1">IFERROR(INDEX(Forecast_Capex_Input!BZ$12:BZ$286,$X297)
*(INDEX(Forecast_Capex_Input!$H$12:$H$286,$X297)=Repex),0)
*$DT297</f>
        <v>0</v>
      </c>
      <c r="DZ297" s="188" cm="1">
        <f t="array" aca="1" ref="DZ297" ca="1">IFERROR(INDEX(Forecast_Capex_Input!CA$12:CA$286,$X297)
*(INDEX(Forecast_Capex_Input!$H$12:$H$286,$X297)=Repex),0)
*$DT297</f>
        <v>0</v>
      </c>
      <c r="EA297" s="188" cm="1">
        <f t="array" aca="1" ref="EA297" ca="1">IFERROR(INDEX(Forecast_Capex_Input!CB$12:CB$286,$X297)
*(INDEX(Forecast_Capex_Input!$H$12:$H$286,$X297)=Repex),0)
*$DT297</f>
        <v>4.2381432896064587E-2</v>
      </c>
      <c r="EB297" s="188" cm="1">
        <f t="array" aca="1" ref="EB297" ca="1">IFERROR(INDEX(Forecast_Capex_Input!CC$12:CC$286,$X297)
*(INDEX(Forecast_Capex_Input!$H$12:$H$286,$X297)=Repex),0)
*$DT297</f>
        <v>0</v>
      </c>
      <c r="EC297" s="165"/>
      <c r="ED297" s="226" t="str">
        <f t="shared" si="215"/>
        <v>N/A</v>
      </c>
      <c r="EE297" s="174" t="s">
        <v>15</v>
      </c>
    </row>
    <row r="298" spans="3:135" x14ac:dyDescent="0.2">
      <c r="C298" s="174">
        <f t="shared" si="216"/>
        <v>288</v>
      </c>
      <c r="D298" s="167" t="str" cm="1">
        <f t="array" ref="D298">IFERROR(INDEX(Forecast_Capex_Input!$D$12:$D$286,$X298),NA)</f>
        <v>WL1 Secondary Systems Renewal</v>
      </c>
      <c r="E298" s="172" t="b" cm="1">
        <f t="array" ref="E298">IF($X298=NA,NA,INDEX(Forecast_Capex_Input!$E$12:$E$286,$X298))</f>
        <v>1</v>
      </c>
      <c r="F298" s="167" t="str" cm="1">
        <f t="array" aca="1" ref="F298" ca="1">IFERROR(INDEX(General!$E$25:$E$26,$Y298),NA)</f>
        <v>Labour</v>
      </c>
      <c r="G298" s="167" t="str" cm="1">
        <f t="array" aca="1" ref="G298" ca="1">IFERROR(INDEX(Forecast_Capex_Input!$AI$11:$BB$11,$AA298),NA)</f>
        <v>Business IT</v>
      </c>
      <c r="H298" s="189" cm="1">
        <f t="array" aca="1" ref="H298" ca="1">IFERROR(INDEX(Forecast_Capex_Input!$AI$12:$BB$286,$X298,$AA298),NA)</f>
        <v>4.238143289606458E-2</v>
      </c>
      <c r="I298" s="199" t="str" cm="1">
        <f t="array" ref="I298">IFERROR(INDEX(Forecast_Capex_Input!$F$12:$F$286,$X298),NA)</f>
        <v>Replacement Expenditure</v>
      </c>
      <c r="J298" s="199" t="str" cm="1">
        <f t="array" ref="J298">IFERROR(INDEX(Forecast_Capex_Input!G$12:G$286,$X298),NA)</f>
        <v>Digital Infrastructure</v>
      </c>
      <c r="K298" s="199" t="str" cm="1">
        <f t="array" ref="K298">IFERROR(INDEX(Forecast_Capex_Input!H$12:H$286,$X298),NA)</f>
        <v>Repex</v>
      </c>
      <c r="L298" s="199" t="str" cm="1">
        <f t="array" ref="L298">IFERROR(INDEX(Forecast_Capex_Input!I$12:I$286,$X298),NA)</f>
        <v>N/A</v>
      </c>
      <c r="M298" s="199" t="str" cm="1">
        <f t="array" ref="M298">IFERROR(INDEX(Forecast_Capex_Input!J$12:J$286,$X298),NA)</f>
        <v>N/A</v>
      </c>
      <c r="N298" s="199" t="str" cm="1">
        <f t="array" ref="N298">IFERROR(INDEX(Forecast_Capex_Input!K$12:K$286,$X298),NA)</f>
        <v>DI - Protection systems</v>
      </c>
      <c r="O298" s="199" t="str" cm="1">
        <f t="array" ref="O298">IFERROR(INDEX(Forecast_Capex_Input!L$12:L$286,$X298),NA)</f>
        <v>DI - Safe and Reliable Network</v>
      </c>
      <c r="P298" s="199" t="str" cm="1">
        <f t="array" ref="P298">IFERROR(INDEX(Forecast_Capex_Input!M$12:M$286,$X298),NA)</f>
        <v>N/A</v>
      </c>
      <c r="Q298" s="172" t="str" cm="1">
        <f t="array" ref="Q298">IFERROR(INDEX(Forecast_Capex_Input!N$12:N$286,$X298),NA)</f>
        <v>No</v>
      </c>
      <c r="R298" s="265" cm="1">
        <f t="array" ref="R298">IFERROR(INDEX(Forecast_Capex_Input!O$12:O$286,$X298),0)</f>
        <v>0</v>
      </c>
      <c r="S298" s="172" t="str" cm="1">
        <f t="array" ref="S298">IFERROR(INDEX(Forecast_Capex_Input!P$12:P$286,$X298),0)</f>
        <v>Safety security &amp; reliability</v>
      </c>
      <c r="T298" s="199" t="str" cm="1">
        <f t="array" aca="1" ref="T298" ca="1">IFERROR(INDEX(General!$K$84:$K$103,$AA298),NA)</f>
        <v>Business IT (2018 onwards)</v>
      </c>
      <c r="U298" s="188" cm="1">
        <f t="array" aca="1" ref="U298" ca="1">IFERROR(
IF($F298=General!$E$25,INDEX(Forecast_Capex_Input!S$12:S$286,$X298),
INDEX(Forecast_Capex_Input!T$12:T$286,$X298)),0)</f>
        <v>0.21142820288310288</v>
      </c>
      <c r="V298" s="222" t="b">
        <f>IFERROR(INDEX(Overheads!$T$19:$T$26,MATCH($I298,Overheads!$E$19:$E$26,0)),FALSE)</f>
        <v>1</v>
      </c>
      <c r="W298" s="165"/>
      <c r="X298" s="174">
        <f>IFERROR(
IF(MATCH($C298,Forecast_Capex_Input!$CI$12:$CI$286,1)+1&gt;MAX(Forecast_Capex_Input!$C$12:$C$286),NA,
MATCH($C298,Forecast_Capex_Input!$CI$12:$CI$286,1)+1),1)</f>
        <v>109</v>
      </c>
      <c r="Y298" s="174" cm="1">
        <f t="array" aca="1" ref="Y298" ca="1">IFERROR(
IF(X297&lt;&gt;X298,1,
IF(COUNTIF(OFFSET(Y297,0,0,-INDEX(Forecast_Capex_Input!$CG$12:$CG$286,$X298)),Y297)=INDEX(Forecast_Capex_Input!$CG$12:$CG$286,$X298),Y297+1,Y297)),NA)</f>
        <v>1</v>
      </c>
      <c r="Z298" s="174" cm="1">
        <f t="array" ref="Z298">IFERROR($C298-IF($X298=1,1,INDEX(Forecast_Capex_Input!$CI$12:$CI$286,$X298-1))+1,NA)</f>
        <v>2</v>
      </c>
      <c r="AA298" s="174" cm="1">
        <f t="array" aca="1" ref="AA298" ca="1">IFERROR(IF(Y298=1,
INDEX(Forecast_Capex_Input!$AI$10:$BB$10,SMALL(IF(INDEX(Forecast_Capex_Input!$AI$12:$BB$286,$X298,0)&gt;0,COLUMN(Forecast_Capex_Input!$AI$10:$BB$10)-COLUMN(Forecast_Capex_Input!$AI$12)+1),ROWS(OFFSET(AA297,0,0,-$Z298)))),
OFFSET(AA297,-INDEX(Forecast_Capex_Input!$CG$12:$CG$286,$X298)+1,0)),NA)</f>
        <v>6</v>
      </c>
      <c r="AB298" s="174">
        <f t="shared" ca="1" si="185"/>
        <v>1</v>
      </c>
      <c r="AC298" s="222" t="b">
        <f t="shared" si="217"/>
        <v>0</v>
      </c>
      <c r="AD298" s="220" t="b">
        <v>0</v>
      </c>
      <c r="AE298" s="222" t="b">
        <f t="shared" si="186"/>
        <v>1</v>
      </c>
      <c r="AF298" s="165"/>
      <c r="AG298" s="215">
        <v>5.0509245933032052E-3</v>
      </c>
      <c r="AH298" s="215">
        <v>4.5917496302756424E-3</v>
      </c>
      <c r="AI298" s="215">
        <v>2.2958748151378212E-3</v>
      </c>
      <c r="AJ298" s="215">
        <v>5.0509245933032052E-3</v>
      </c>
      <c r="AK298" s="215">
        <v>5.2805120748169888E-3</v>
      </c>
      <c r="AL298" s="155">
        <v>2.2269985706836859E-2</v>
      </c>
      <c r="AM298" s="165"/>
      <c r="AN298" s="215" cm="1">
        <f t="array" aca="1" ref="AN298" ca="1">IFERROR(INDEX(General!O$33:O$34,$AB298)
*AG298,0)</f>
        <v>5.0427353546768586E-3</v>
      </c>
      <c r="AO298" s="215" cm="1">
        <f t="array" aca="1" ref="AO298" ca="1">IFERROR(INDEX(General!P$33:P$34,$AB298)
*AH298,0)</f>
        <v>4.6193668136132616E-3</v>
      </c>
      <c r="AP298" s="215" cm="1">
        <f t="array" aca="1" ref="AP298" ca="1">IFERROR(INDEX(General!Q$33:Q$34,$AB298)
*AI298,0)</f>
        <v>2.3304794186251023E-3</v>
      </c>
      <c r="AQ298" s="215" cm="1">
        <f t="array" aca="1" ref="AQ298" ca="1">IFERROR(INDEX(General!R$33:R$34,$AB298)
*AJ298,0)</f>
        <v>5.169273247890442E-3</v>
      </c>
      <c r="AR298" s="215" cm="1">
        <f t="array" aca="1" ref="AR298" ca="1">IFERROR(INDEX(General!S$33:S$34,$AB298)
*AK298,0)</f>
        <v>5.4374820725106307E-3</v>
      </c>
      <c r="AS298" s="155">
        <f t="shared" ca="1" si="218"/>
        <v>2.2599336907316296E-2</v>
      </c>
      <c r="AT298" s="165"/>
      <c r="AU298" s="215">
        <f ca="1">IF($AE298=FALSE,AN298*Overheads!$R$24*$V298,
IFERROR(Overheads!$O$49*$V298*AN298,0)
+IFERROR(Overheads!Q$59*$V298*(AN298/Overheads!Q$68),0))</f>
        <v>7.0631776436900747E-4</v>
      </c>
      <c r="AV298" s="215">
        <f ca="1">IF($AE298=FALSE,AO298*Overheads!$R$24*$V298,
IFERROR(Overheads!$O$49*$V298*AO298,0)
+IFERROR(Overheads!R$59*$V298*(AO298/Overheads!R$68),0))</f>
        <v>5.5132346379019271E-4</v>
      </c>
      <c r="AW298" s="215">
        <f ca="1">IF($AE298=FALSE,AP298*Overheads!$R$24*$V298,
IFERROR(Overheads!$O$49*$V298*AP298,0)
+IFERROR(Overheads!S$59*$V298*(AP298/Overheads!S$68),0))</f>
        <v>3.0305822491562788E-4</v>
      </c>
      <c r="AX298" s="215">
        <f ca="1">IF($AE298=FALSE,AQ298*Overheads!$R$24*$V298,
IFERROR(Overheads!$O$49*$V298*AQ298,0)
+IFERROR(Overheads!T$59*$V298*(AQ298/Overheads!T$68),0))</f>
        <v>7.4071053368606507E-4</v>
      </c>
      <c r="AY298" s="215">
        <f ca="1">IF($AE298=FALSE,AR298*Overheads!$R$24*$V298,
IFERROR(Overheads!$O$49*$V298*AR298,0)
+IFERROR(Overheads!U$59*$V298*(AR298/Overheads!U$68),0))</f>
        <v>6.6514816368513289E-4</v>
      </c>
      <c r="AZ298" s="155">
        <f t="shared" ca="1" si="219"/>
        <v>2.9665581504460265E-3</v>
      </c>
      <c r="BA298" s="165"/>
      <c r="BB298" s="215">
        <f ca="1">IF($AE298=FALSE,AN298*Overheads!$S$25,
IFERROR(Overheads!$O$50*AN298,0)
+IFERROR(Overheads!Q$60*(AN298/Overheads!Q$66),0))</f>
        <v>9.4797418894349228E-5</v>
      </c>
      <c r="BC298" s="215">
        <f ca="1">IF($AE298=FALSE,AO298*Overheads!$S$25,
IFERROR(Overheads!$O$50*AO298,0)
+IFERROR(Overheads!R$60*(AO298/Overheads!R$66),0))</f>
        <v>7.794073714679913E-5</v>
      </c>
      <c r="BD298" s="215">
        <f ca="1">IF($AE298=FALSE,AP298*Overheads!$S$25,
IFERROR(Overheads!$O$50*AP298,0)
+IFERROR(Overheads!S$60*(AP298/Overheads!S$66),0))</f>
        <v>4.2772767527236276E-5</v>
      </c>
      <c r="BE298" s="215">
        <f ca="1">IF($AE298=FALSE,AQ298*Overheads!$S$25,
IFERROR(Overheads!$O$50*AQ298,0)
+IFERROR(Overheads!T$60*(AQ298/Overheads!T$66),0))</f>
        <v>1.0478531504227262E-4</v>
      </c>
      <c r="BF298" s="215">
        <f ca="1">IF($AE298=FALSE,AR298*Overheads!$S$25,
IFERROR(Overheads!$O$50*AR298,0)
+IFERROR(Overheads!U$60*(AR298/Overheads!U$66),0))</f>
        <v>9.735510706922773E-5</v>
      </c>
      <c r="BG298" s="155">
        <f t="shared" ca="1" si="220"/>
        <v>4.17651345679885E-4</v>
      </c>
      <c r="BH298" s="165"/>
      <c r="BI298" s="215">
        <f t="shared" ca="1" si="221"/>
        <v>5.8438505379402152E-3</v>
      </c>
      <c r="BJ298" s="215">
        <f t="shared" ca="1" si="187"/>
        <v>5.2486310145502535E-3</v>
      </c>
      <c r="BK298" s="215">
        <f t="shared" ca="1" si="188"/>
        <v>2.6763104110679664E-3</v>
      </c>
      <c r="BL298" s="215">
        <f t="shared" ca="1" si="189"/>
        <v>6.0147690966187795E-3</v>
      </c>
      <c r="BM298" s="215">
        <f t="shared" ca="1" si="190"/>
        <v>6.1999853432649918E-3</v>
      </c>
      <c r="BN298" s="155">
        <f t="shared" ca="1" si="222"/>
        <v>2.5983546403442203E-2</v>
      </c>
      <c r="BO298" s="165"/>
      <c r="BP298" s="187" cm="1">
        <f t="array" ref="BP298">IFERROR(IF($X298=$X297,BP297,INDEX(Forecast_Capex_Input!AC$12:AC$286,$X298)),0)</f>
        <v>0.1</v>
      </c>
      <c r="BQ298" s="187" cm="1">
        <f t="array" ref="BQ298">IFERROR(IF($X298=$X297,BQ297,INDEX(Forecast_Capex_Input!AD$12:AD$286,$X298)),0)</f>
        <v>0.11</v>
      </c>
      <c r="BR298" s="187" cm="1">
        <f t="array" ref="BR298">IFERROR(IF($X298=$X297,BR297,INDEX(Forecast_Capex_Input!AE$12:AE$286,$X298)),0)</f>
        <v>0.14000000000000001</v>
      </c>
      <c r="BS298" s="187" cm="1">
        <f t="array" ref="BS298">IFERROR(IF($X298=$X297,BS297,INDEX(Forecast_Capex_Input!AF$12:AF$286,$X298)),0)</f>
        <v>0.32</v>
      </c>
      <c r="BT298" s="187" cm="1">
        <f t="array" ref="BT298">IFERROR(IF($X298=$X297,BT297,INDEX(Forecast_Capex_Input!AG$12:AG$286,$X298)),0)</f>
        <v>0.33</v>
      </c>
      <c r="BU298" s="165"/>
      <c r="BV298" s="215">
        <f t="shared" si="191"/>
        <v>2.2269985706836861E-3</v>
      </c>
      <c r="BW298" s="215">
        <f t="shared" si="192"/>
        <v>2.4496984277520544E-3</v>
      </c>
      <c r="BX298" s="215">
        <f t="shared" si="193"/>
        <v>3.1177979989571608E-3</v>
      </c>
      <c r="BY298" s="215">
        <f t="shared" si="194"/>
        <v>7.1263954261877949E-3</v>
      </c>
      <c r="BZ298" s="215">
        <f t="shared" si="195"/>
        <v>7.3490952832561641E-3</v>
      </c>
      <c r="CA298" s="155">
        <f t="shared" si="223"/>
        <v>2.2269985706836862E-2</v>
      </c>
      <c r="CB298" s="165"/>
      <c r="CC298" s="215">
        <f t="shared" ca="1" si="196"/>
        <v>2.2599336907316299E-3</v>
      </c>
      <c r="CD298" s="215">
        <f t="shared" ca="1" si="197"/>
        <v>2.4859270598047924E-3</v>
      </c>
      <c r="CE298" s="215">
        <f t="shared" ca="1" si="198"/>
        <v>3.1639071670242816E-3</v>
      </c>
      <c r="CF298" s="215">
        <f t="shared" ca="1" si="199"/>
        <v>7.2317878103412151E-3</v>
      </c>
      <c r="CG298" s="215">
        <f t="shared" ca="1" si="200"/>
        <v>7.4577811794143785E-3</v>
      </c>
      <c r="CH298" s="155">
        <f t="shared" ca="1" si="224"/>
        <v>2.25993369073163E-2</v>
      </c>
      <c r="CI298" s="165"/>
      <c r="CJ298" s="215">
        <f t="shared" ca="1" si="201"/>
        <v>2.9665581504460266E-4</v>
      </c>
      <c r="CK298" s="215">
        <f t="shared" ca="1" si="202"/>
        <v>3.2632139654906292E-4</v>
      </c>
      <c r="CL298" s="215">
        <f t="shared" ca="1" si="203"/>
        <v>4.1531814106244376E-4</v>
      </c>
      <c r="CM298" s="215">
        <f t="shared" ca="1" si="204"/>
        <v>9.4929860814272845E-4</v>
      </c>
      <c r="CN298" s="215">
        <f t="shared" ca="1" si="205"/>
        <v>9.7896418964718871E-4</v>
      </c>
      <c r="CO298" s="155">
        <f t="shared" ca="1" si="225"/>
        <v>2.9665581504460265E-3</v>
      </c>
      <c r="CP298" s="165"/>
      <c r="CQ298" s="223">
        <f t="shared" ca="1" si="206"/>
        <v>4.1765134567988504E-5</v>
      </c>
      <c r="CR298" s="223">
        <f t="shared" ca="1" si="207"/>
        <v>4.5941648024787347E-5</v>
      </c>
      <c r="CS298" s="223">
        <f t="shared" ca="1" si="208"/>
        <v>5.8471188395183903E-5</v>
      </c>
      <c r="CT298" s="223">
        <f t="shared" ca="1" si="209"/>
        <v>1.3364843061756319E-4</v>
      </c>
      <c r="CU298" s="223">
        <f t="shared" ca="1" si="210"/>
        <v>1.3782494407436205E-4</v>
      </c>
      <c r="CV298" s="155">
        <f t="shared" ca="1" si="226"/>
        <v>4.17651345679885E-4</v>
      </c>
      <c r="CW298" s="165"/>
      <c r="CX298" s="215">
        <f t="shared" ca="1" si="227"/>
        <v>2.598354640344221E-3</v>
      </c>
      <c r="CY298" s="215">
        <f t="shared" ca="1" si="211"/>
        <v>2.8581901043786425E-3</v>
      </c>
      <c r="CZ298" s="215">
        <f t="shared" ca="1" si="212"/>
        <v>3.6376964964819096E-3</v>
      </c>
      <c r="DA298" s="215">
        <f t="shared" ca="1" si="213"/>
        <v>8.3147348491015068E-3</v>
      </c>
      <c r="DB298" s="215">
        <f t="shared" ca="1" si="214"/>
        <v>8.5745703131359288E-3</v>
      </c>
      <c r="DC298" s="155">
        <f t="shared" ca="1" si="228"/>
        <v>2.5983546403442213E-2</v>
      </c>
      <c r="DD298" s="165"/>
      <c r="DE298" s="188" t="b" cm="1">
        <f t="array" aca="1" ref="DE298" ca="1">OR($G298=Forecast_Capex_Input!$BF$8:$BF$10)</f>
        <v>0</v>
      </c>
      <c r="DF298" s="188" cm="1">
        <f t="array" aca="1" ref="DF298" ca="1">IFERROR(INDEX(Forecast_Capex_Input!BG$12:BG$286,$X298)
*(INDEX(Forecast_Capex_Input!$H$12:$H$286,$X298)=Repex),0)
*$DE298</f>
        <v>0</v>
      </c>
      <c r="DG298" s="188" cm="1">
        <f t="array" aca="1" ref="DG298" ca="1">IFERROR(INDEX(Forecast_Capex_Input!BH$12:BH$286,$X298)
*(INDEX(Forecast_Capex_Input!$H$12:$H$286,$X298)=Repex),0)
*$DE298</f>
        <v>0</v>
      </c>
      <c r="DH298" s="188" cm="1">
        <f t="array" aca="1" ref="DH298" ca="1">IFERROR(INDEX(Forecast_Capex_Input!BI$12:BI$286,$X298)
*(INDEX(Forecast_Capex_Input!$H$12:$H$286,$X298)=Repex),0)
*$DE298</f>
        <v>0</v>
      </c>
      <c r="DI298" s="188" cm="1">
        <f t="array" aca="1" ref="DI298" ca="1">IFERROR(INDEX(Forecast_Capex_Input!BJ$12:BJ$286,$X298)
*(INDEX(Forecast_Capex_Input!$H$12:$H$286,$X298)=Repex),0)
*$DE298</f>
        <v>0</v>
      </c>
      <c r="DJ298" s="188" cm="1">
        <f t="array" aca="1" ref="DJ298" ca="1">IFERROR(INDEX(Forecast_Capex_Input!BK$12:BK$286,$X298)
*(INDEX(Forecast_Capex_Input!$H$12:$H$286,$X298)=Repex),0)
*$DE298</f>
        <v>0</v>
      </c>
      <c r="DK298" s="188" cm="1">
        <f t="array" aca="1" ref="DK298" ca="1">IFERROR(INDEX(Forecast_Capex_Input!BL$12:BL$286,$X298)
*(INDEX(Forecast_Capex_Input!$H$12:$H$286,$X298)=Repex),0)
*$DE298</f>
        <v>0</v>
      </c>
      <c r="DL298" s="165"/>
      <c r="DM298" s="188" t="b" cm="1">
        <f t="array" aca="1" ref="DM298" ca="1">OR($G298=Forecast_Capex_Input!$BN$8:$BN$9)</f>
        <v>0</v>
      </c>
      <c r="DN298" s="188" cm="1">
        <f t="array" aca="1" ref="DN298" ca="1">IFERROR(INDEX(Forecast_Capex_Input!BO$12:BO$286,$X298)
*(INDEX(Forecast_Capex_Input!$H$12:$H$286,$X298)=Repex),0)
*$DM298</f>
        <v>0</v>
      </c>
      <c r="DO298" s="188" cm="1">
        <f t="array" aca="1" ref="DO298" ca="1">IFERROR(INDEX(Forecast_Capex_Input!BP$12:BP$286,$X298)
*(INDEX(Forecast_Capex_Input!$H$12:$H$286,$X298)=Repex),0)
*$DM298</f>
        <v>0</v>
      </c>
      <c r="DP298" s="188" cm="1">
        <f t="array" aca="1" ref="DP298" ca="1">IFERROR(INDEX(Forecast_Capex_Input!BQ$12:BQ$286,$X298)
*(INDEX(Forecast_Capex_Input!$H$12:$H$286,$X298)=Repex),0)
*$DM298</f>
        <v>0</v>
      </c>
      <c r="DQ298" s="188" cm="1">
        <f t="array" aca="1" ref="DQ298" ca="1">IFERROR(INDEX(Forecast_Capex_Input!BR$12:BR$286,$X298)
*(INDEX(Forecast_Capex_Input!$H$12:$H$286,$X298)=Repex),0)
*$DM298</f>
        <v>0</v>
      </c>
      <c r="DR298" s="188" cm="1">
        <f t="array" aca="1" ref="DR298" ca="1">IFERROR(INDEX(Forecast_Capex_Input!BS$12:BS$286,$X298)
*(INDEX(Forecast_Capex_Input!$H$12:$H$286,$X298)=Repex),0)
*$DM298</f>
        <v>0</v>
      </c>
      <c r="DS298" s="165"/>
      <c r="DT298" s="188" t="b" cm="1">
        <f t="array" aca="1" ref="DT298" ca="1">OR($G298=Forecast_Capex_Input!$BU$8:$BU$10)</f>
        <v>1</v>
      </c>
      <c r="DU298" s="188" cm="1">
        <f t="array" aca="1" ref="DU298" ca="1">IFERROR(INDEX(Forecast_Capex_Input!BV$12:BV$286,$X298)
*(INDEX(Forecast_Capex_Input!$H$12:$H$286,$X298)=Repex),0)
*$DT298</f>
        <v>0.64379414732593354</v>
      </c>
      <c r="DV298" s="188" cm="1">
        <f t="array" aca="1" ref="DV298" ca="1">IFERROR(INDEX(Forecast_Capex_Input!BW$12:BW$286,$X298)
*(INDEX(Forecast_Capex_Input!$H$12:$H$286,$X298)=Repex),0)
*$DT298</f>
        <v>0.27749747729566099</v>
      </c>
      <c r="DW298" s="188" cm="1">
        <f t="array" aca="1" ref="DW298" ca="1">IFERROR(INDEX(Forecast_Capex_Input!BX$12:BX$286,$X298)
*(INDEX(Forecast_Capex_Input!$H$12:$H$286,$X298)=Repex),0)
*$DT298</f>
        <v>3.6326942482341078E-2</v>
      </c>
      <c r="DX298" s="188" cm="1">
        <f t="array" aca="1" ref="DX298" ca="1">IFERROR(INDEX(Forecast_Capex_Input!BY$12:BY$286,$X298)
*(INDEX(Forecast_Capex_Input!$H$12:$H$286,$X298)=Repex),0)
*$DT298</f>
        <v>0</v>
      </c>
      <c r="DY298" s="188" cm="1">
        <f t="array" aca="1" ref="DY298" ca="1">IFERROR(INDEX(Forecast_Capex_Input!BZ$12:BZ$286,$X298)
*(INDEX(Forecast_Capex_Input!$H$12:$H$286,$X298)=Repex),0)
*$DT298</f>
        <v>0</v>
      </c>
      <c r="DZ298" s="188" cm="1">
        <f t="array" aca="1" ref="DZ298" ca="1">IFERROR(INDEX(Forecast_Capex_Input!CA$12:CA$286,$X298)
*(INDEX(Forecast_Capex_Input!$H$12:$H$286,$X298)=Repex),0)
*$DT298</f>
        <v>0</v>
      </c>
      <c r="EA298" s="188" cm="1">
        <f t="array" aca="1" ref="EA298" ca="1">IFERROR(INDEX(Forecast_Capex_Input!CB$12:CB$286,$X298)
*(INDEX(Forecast_Capex_Input!$H$12:$H$286,$X298)=Repex),0)
*$DT298</f>
        <v>4.2381432896064587E-2</v>
      </c>
      <c r="EB298" s="188" cm="1">
        <f t="array" aca="1" ref="EB298" ca="1">IFERROR(INDEX(Forecast_Capex_Input!CC$12:CC$286,$X298)
*(INDEX(Forecast_Capex_Input!$H$12:$H$286,$X298)=Repex),0)
*$DT298</f>
        <v>0</v>
      </c>
      <c r="EC298" s="165"/>
      <c r="ED298" s="226" t="str">
        <f t="shared" si="215"/>
        <v>N/A</v>
      </c>
      <c r="EE298" s="174" t="s">
        <v>15</v>
      </c>
    </row>
    <row r="299" spans="3:135" x14ac:dyDescent="0.2">
      <c r="C299" s="174">
        <f t="shared" si="216"/>
        <v>289</v>
      </c>
      <c r="D299" s="167" t="str" cm="1">
        <f t="array" ref="D299">IFERROR(INDEX(Forecast_Capex_Input!$D$12:$D$286,$X299),NA)</f>
        <v>WL1 Secondary Systems Renewal</v>
      </c>
      <c r="E299" s="172" t="b" cm="1">
        <f t="array" ref="E299">IF($X299=NA,NA,INDEX(Forecast_Capex_Input!$E$12:$E$286,$X299))</f>
        <v>1</v>
      </c>
      <c r="F299" s="167" t="str" cm="1">
        <f t="array" aca="1" ref="F299" ca="1">IFERROR(INDEX(General!$E$25:$E$26,$Y299),NA)</f>
        <v>Non-Labour</v>
      </c>
      <c r="G299" s="167" t="str" cm="1">
        <f t="array" aca="1" ref="G299" ca="1">IFERROR(INDEX(Forecast_Capex_Input!$AI$11:$BB$11,$AA299),NA)</f>
        <v>Secondary Systems</v>
      </c>
      <c r="H299" s="189" cm="1">
        <f t="array" aca="1" ref="H299" ca="1">IFERROR(INDEX(Forecast_Capex_Input!$AI$12:$BB$286,$X299,$AA299),NA)</f>
        <v>0.95761856710393534</v>
      </c>
      <c r="I299" s="199" t="str" cm="1">
        <f t="array" ref="I299">IFERROR(INDEX(Forecast_Capex_Input!$F$12:$F$286,$X299),NA)</f>
        <v>Replacement Expenditure</v>
      </c>
      <c r="J299" s="199" t="str" cm="1">
        <f t="array" ref="J299">IFERROR(INDEX(Forecast_Capex_Input!G$12:G$286,$X299),NA)</f>
        <v>Digital Infrastructure</v>
      </c>
      <c r="K299" s="199" t="str" cm="1">
        <f t="array" ref="K299">IFERROR(INDEX(Forecast_Capex_Input!H$12:H$286,$X299),NA)</f>
        <v>Repex</v>
      </c>
      <c r="L299" s="199" t="str" cm="1">
        <f t="array" ref="L299">IFERROR(INDEX(Forecast_Capex_Input!I$12:I$286,$X299),NA)</f>
        <v>N/A</v>
      </c>
      <c r="M299" s="199" t="str" cm="1">
        <f t="array" ref="M299">IFERROR(INDEX(Forecast_Capex_Input!J$12:J$286,$X299),NA)</f>
        <v>N/A</v>
      </c>
      <c r="N299" s="199" t="str" cm="1">
        <f t="array" ref="N299">IFERROR(INDEX(Forecast_Capex_Input!K$12:K$286,$X299),NA)</f>
        <v>DI - Protection systems</v>
      </c>
      <c r="O299" s="199" t="str" cm="1">
        <f t="array" ref="O299">IFERROR(INDEX(Forecast_Capex_Input!L$12:L$286,$X299),NA)</f>
        <v>DI - Safe and Reliable Network</v>
      </c>
      <c r="P299" s="199" t="str" cm="1">
        <f t="array" ref="P299">IFERROR(INDEX(Forecast_Capex_Input!M$12:M$286,$X299),NA)</f>
        <v>N/A</v>
      </c>
      <c r="Q299" s="172" t="str" cm="1">
        <f t="array" ref="Q299">IFERROR(INDEX(Forecast_Capex_Input!N$12:N$286,$X299),NA)</f>
        <v>No</v>
      </c>
      <c r="R299" s="265" cm="1">
        <f t="array" ref="R299">IFERROR(INDEX(Forecast_Capex_Input!O$12:O$286,$X299),0)</f>
        <v>0</v>
      </c>
      <c r="S299" s="172" t="str" cm="1">
        <f t="array" ref="S299">IFERROR(INDEX(Forecast_Capex_Input!P$12:P$286,$X299),0)</f>
        <v>Safety security &amp; reliability</v>
      </c>
      <c r="T299" s="199" t="str" cm="1">
        <f t="array" aca="1" ref="T299" ca="1">IFERROR(INDEX(General!$K$84:$K$103,$AA299),NA)</f>
        <v>Secondary Systems (2018-23)</v>
      </c>
      <c r="U299" s="188" cm="1">
        <f t="array" aca="1" ref="U299" ca="1">IFERROR(
IF($F299=General!$E$25,INDEX(Forecast_Capex_Input!S$12:S$286,$X299),
INDEX(Forecast_Capex_Input!T$12:T$286,$X299)),0)</f>
        <v>0.78857179711689707</v>
      </c>
      <c r="V299" s="222" t="b">
        <f>IFERROR(INDEX(Overheads!$T$19:$T$26,MATCH($I299,Overheads!$E$19:$E$26,0)),FALSE)</f>
        <v>1</v>
      </c>
      <c r="W299" s="165"/>
      <c r="X299" s="174">
        <f>IFERROR(
IF(MATCH($C299,Forecast_Capex_Input!$CI$12:$CI$286,1)+1&gt;MAX(Forecast_Capex_Input!$C$12:$C$286),NA,
MATCH($C299,Forecast_Capex_Input!$CI$12:$CI$286,1)+1),1)</f>
        <v>109</v>
      </c>
      <c r="Y299" s="174" cm="1">
        <f t="array" aca="1" ref="Y299" ca="1">IFERROR(
IF(X298&lt;&gt;X299,1,
IF(COUNTIF(OFFSET(Y298,0,0,-INDEX(Forecast_Capex_Input!$CG$12:$CG$286,$X299)),Y298)=INDEX(Forecast_Capex_Input!$CG$12:$CG$286,$X299),Y298+1,Y298)),NA)</f>
        <v>2</v>
      </c>
      <c r="Z299" s="174" cm="1">
        <f t="array" ref="Z299">IFERROR($C299-IF($X299=1,1,INDEX(Forecast_Capex_Input!$CI$12:$CI$286,$X299-1))+1,NA)</f>
        <v>3</v>
      </c>
      <c r="AA299" s="174" cm="1">
        <f t="array" aca="1" ref="AA299" ca="1">IFERROR(IF(Y299=1,
INDEX(Forecast_Capex_Input!$AI$10:$BB$10,SMALL(IF(INDEX(Forecast_Capex_Input!$AI$12:$BB$286,$X299,0)&gt;0,COLUMN(Forecast_Capex_Input!$AI$10:$BB$10)-COLUMN(Forecast_Capex_Input!$AI$12)+1),ROWS(OFFSET(AA298,0,0,-$Z299)))),
OFFSET(AA298,-INDEX(Forecast_Capex_Input!$CG$12:$CG$286,$X299)+1,0)),NA)</f>
        <v>4</v>
      </c>
      <c r="AB299" s="174">
        <f t="shared" ca="1" si="185"/>
        <v>2</v>
      </c>
      <c r="AC299" s="222" t="b">
        <f t="shared" si="217"/>
        <v>0</v>
      </c>
      <c r="AD299" s="220" t="b">
        <v>0</v>
      </c>
      <c r="AE299" s="222" t="b">
        <f t="shared" si="186"/>
        <v>1</v>
      </c>
      <c r="AF299" s="165"/>
      <c r="AG299" s="215">
        <v>0.4256632231508819</v>
      </c>
      <c r="AH299" s="215">
        <v>0.3869665665008018</v>
      </c>
      <c r="AI299" s="215">
        <v>0.1934832832504009</v>
      </c>
      <c r="AJ299" s="215">
        <v>0.4256632231508819</v>
      </c>
      <c r="AK299" s="215">
        <v>0.44501155147592208</v>
      </c>
      <c r="AL299" s="155">
        <v>1.8767878475288886</v>
      </c>
      <c r="AM299" s="165"/>
      <c r="AN299" s="215" cm="1">
        <f t="array" aca="1" ref="AN299" ca="1">IFERROR(INDEX(General!O$33:O$34,$AB299)
*AG299,0)</f>
        <v>0.4256632231508819</v>
      </c>
      <c r="AO299" s="215" cm="1">
        <f t="array" aca="1" ref="AO299" ca="1">IFERROR(INDEX(General!P$33:P$34,$AB299)
*AH299,0)</f>
        <v>0.3869665665008018</v>
      </c>
      <c r="AP299" s="215" cm="1">
        <f t="array" aca="1" ref="AP299" ca="1">IFERROR(INDEX(General!Q$33:Q$34,$AB299)
*AI299,0)</f>
        <v>0.1934832832504009</v>
      </c>
      <c r="AQ299" s="215" cm="1">
        <f t="array" aca="1" ref="AQ299" ca="1">IFERROR(INDEX(General!R$33:R$34,$AB299)
*AJ299,0)</f>
        <v>0.4256632231508819</v>
      </c>
      <c r="AR299" s="215" cm="1">
        <f t="array" aca="1" ref="AR299" ca="1">IFERROR(INDEX(General!S$33:S$34,$AB299)
*AK299,0)</f>
        <v>0.44501155147592208</v>
      </c>
      <c r="AS299" s="155">
        <f t="shared" ca="1" si="218"/>
        <v>1.8767878475288886</v>
      </c>
      <c r="AT299" s="165"/>
      <c r="AU299" s="215">
        <f ca="1">IF($AE299=FALSE,AN299*Overheads!$R$24*$V299,
IFERROR(Overheads!$O$49*$V299*AN299,0)
+IFERROR(Overheads!Q$59*$V299*(AN299/Overheads!Q$68),0))</f>
        <v>5.9621113345001808E-2</v>
      </c>
      <c r="AV299" s="215">
        <f ca="1">IF($AE299=FALSE,AO299*Overheads!$R$24*$V299,
IFERROR(Overheads!$O$49*$V299*AO299,0)
+IFERROR(Overheads!R$59*$V299*(AO299/Overheads!R$68),0))</f>
        <v>4.6184630150066582E-2</v>
      </c>
      <c r="AW299" s="215">
        <f ca="1">IF($AE299=FALSE,AP299*Overheads!$R$24*$V299,
IFERROR(Overheads!$O$49*$V299*AP299,0)
+IFERROR(Overheads!S$59*$V299*(AP299/Overheads!S$68),0))</f>
        <v>2.5160788764788857E-2</v>
      </c>
      <c r="AX299" s="215">
        <f ca="1">IF($AE299=FALSE,AQ299*Overheads!$R$24*$V299,
IFERROR(Overheads!$O$49*$V299*AQ299,0)
+IFERROR(Overheads!T$59*$V299*(AQ299/Overheads!T$68),0))</f>
        <v>6.0993725436992552E-2</v>
      </c>
      <c r="AY299" s="215">
        <f ca="1">IF($AE299=FALSE,AR299*Overheads!$R$24*$V299,
IFERROR(Overheads!$O$49*$V299*AR299,0)
+IFERROR(Overheads!U$59*$V299*(AR299/Overheads!U$68),0))</f>
        <v>5.4436706610824934E-2</v>
      </c>
      <c r="AZ299" s="155">
        <f t="shared" ca="1" si="219"/>
        <v>0.24639696430767472</v>
      </c>
      <c r="BA299" s="165"/>
      <c r="BB299" s="215">
        <f ca="1">IF($AE299=FALSE,AN299*Overheads!$S$25,
IFERROR(Overheads!$O$50*AN299,0)
+IFERROR(Overheads!Q$60*(AN299/Overheads!Q$66),0))</f>
        <v>8.0019616408243503E-3</v>
      </c>
      <c r="BC299" s="215">
        <f ca="1">IF($AE299=FALSE,AO299*Overheads!$S$25,
IFERROR(Overheads!$O$50*AO299,0)
+IFERROR(Overheads!R$60*(AO299/Overheads!R$66),0))</f>
        <v>6.5291328143406071E-3</v>
      </c>
      <c r="BD299" s="215">
        <f ca="1">IF($AE299=FALSE,AP299*Overheads!$S$25,
IFERROR(Overheads!$O$50*AP299,0)
+IFERROR(Overheads!S$60*(AP299/Overheads!S$66),0))</f>
        <v>3.5511214682849394E-3</v>
      </c>
      <c r="BE299" s="215">
        <f ca="1">IF($AE299=FALSE,AQ299*Overheads!$S$25,
IFERROR(Overheads!$O$50*AQ299,0)
+IFERROR(Overheads!T$60*(AQ299/Overheads!T$66),0))</f>
        <v>8.6285349604950275E-3</v>
      </c>
      <c r="BF299" s="215">
        <f ca="1">IF($AE299=FALSE,AR299*Overheads!$S$25,
IFERROR(Overheads!$O$50*AR299,0)
+IFERROR(Overheads!U$60*(AR299/Overheads!U$66),0))</f>
        <v>7.9676855322444538E-3</v>
      </c>
      <c r="BG299" s="155">
        <f t="shared" ca="1" si="220"/>
        <v>3.4678436416189382E-2</v>
      </c>
      <c r="BH299" s="165"/>
      <c r="BI299" s="215">
        <f t="shared" ca="1" si="221"/>
        <v>0.49328629813670805</v>
      </c>
      <c r="BJ299" s="215">
        <f t="shared" ca="1" si="187"/>
        <v>0.43968032946520896</v>
      </c>
      <c r="BK299" s="215">
        <f t="shared" ca="1" si="188"/>
        <v>0.22219519348347469</v>
      </c>
      <c r="BL299" s="215">
        <f t="shared" ca="1" si="189"/>
        <v>0.49528548354836949</v>
      </c>
      <c r="BM299" s="215">
        <f t="shared" ca="1" si="190"/>
        <v>0.50741594361899145</v>
      </c>
      <c r="BN299" s="155">
        <f t="shared" ca="1" si="222"/>
        <v>2.1578632482527529</v>
      </c>
      <c r="BO299" s="165"/>
      <c r="BP299" s="187" cm="1">
        <f t="array" ref="BP299">IFERROR(IF($X299=$X298,BP298,INDEX(Forecast_Capex_Input!AC$12:AC$286,$X299)),0)</f>
        <v>0.1</v>
      </c>
      <c r="BQ299" s="187" cm="1">
        <f t="array" ref="BQ299">IFERROR(IF($X299=$X298,BQ298,INDEX(Forecast_Capex_Input!AD$12:AD$286,$X299)),0)</f>
        <v>0.11</v>
      </c>
      <c r="BR299" s="187" cm="1">
        <f t="array" ref="BR299">IFERROR(IF($X299=$X298,BR298,INDEX(Forecast_Capex_Input!AE$12:AE$286,$X299)),0)</f>
        <v>0.14000000000000001</v>
      </c>
      <c r="BS299" s="187" cm="1">
        <f t="array" ref="BS299">IFERROR(IF($X299=$X298,BS298,INDEX(Forecast_Capex_Input!AF$12:AF$286,$X299)),0)</f>
        <v>0.32</v>
      </c>
      <c r="BT299" s="187" cm="1">
        <f t="array" ref="BT299">IFERROR(IF($X299=$X298,BT298,INDEX(Forecast_Capex_Input!AG$12:AG$286,$X299)),0)</f>
        <v>0.33</v>
      </c>
      <c r="BU299" s="165"/>
      <c r="BV299" s="215">
        <f t="shared" si="191"/>
        <v>0.18767878475288888</v>
      </c>
      <c r="BW299" s="215">
        <f t="shared" si="192"/>
        <v>0.20644666322817776</v>
      </c>
      <c r="BX299" s="215">
        <f t="shared" si="193"/>
        <v>0.26275029865404442</v>
      </c>
      <c r="BY299" s="215">
        <f t="shared" si="194"/>
        <v>0.60057211120924436</v>
      </c>
      <c r="BZ299" s="215">
        <f t="shared" si="195"/>
        <v>0.6193399896845333</v>
      </c>
      <c r="CA299" s="155">
        <f t="shared" si="223"/>
        <v>1.8767878475288888</v>
      </c>
      <c r="CB299" s="165"/>
      <c r="CC299" s="215">
        <f t="shared" ca="1" si="196"/>
        <v>0.18767878475288888</v>
      </c>
      <c r="CD299" s="215">
        <f t="shared" ca="1" si="197"/>
        <v>0.20644666322817776</v>
      </c>
      <c r="CE299" s="215">
        <f t="shared" ca="1" si="198"/>
        <v>0.26275029865404442</v>
      </c>
      <c r="CF299" s="215">
        <f t="shared" ca="1" si="199"/>
        <v>0.60057211120924436</v>
      </c>
      <c r="CG299" s="215">
        <f t="shared" ca="1" si="200"/>
        <v>0.6193399896845333</v>
      </c>
      <c r="CH299" s="155">
        <f t="shared" ca="1" si="224"/>
        <v>1.8767878475288888</v>
      </c>
      <c r="CI299" s="165"/>
      <c r="CJ299" s="215">
        <f t="shared" ca="1" si="201"/>
        <v>2.4639696430767473E-2</v>
      </c>
      <c r="CK299" s="215">
        <f t="shared" ca="1" si="202"/>
        <v>2.7103666073844217E-2</v>
      </c>
      <c r="CL299" s="215">
        <f t="shared" ca="1" si="203"/>
        <v>3.4495575003074465E-2</v>
      </c>
      <c r="CM299" s="215">
        <f t="shared" ca="1" si="204"/>
        <v>7.8847028578455908E-2</v>
      </c>
      <c r="CN299" s="215">
        <f t="shared" ca="1" si="205"/>
        <v>8.1310998221532663E-2</v>
      </c>
      <c r="CO299" s="155">
        <f t="shared" ca="1" si="225"/>
        <v>0.24639696430767472</v>
      </c>
      <c r="CP299" s="165"/>
      <c r="CQ299" s="223">
        <f t="shared" ca="1" si="206"/>
        <v>3.4678436416189385E-3</v>
      </c>
      <c r="CR299" s="223">
        <f t="shared" ca="1" si="207"/>
        <v>3.814628005780832E-3</v>
      </c>
      <c r="CS299" s="223">
        <f t="shared" ca="1" si="208"/>
        <v>4.8549810982665143E-3</v>
      </c>
      <c r="CT299" s="223">
        <f t="shared" ca="1" si="209"/>
        <v>1.1097099653180603E-2</v>
      </c>
      <c r="CU299" s="223">
        <f t="shared" ca="1" si="210"/>
        <v>1.1443884017342497E-2</v>
      </c>
      <c r="CV299" s="155">
        <f t="shared" ca="1" si="226"/>
        <v>3.4678436416189382E-2</v>
      </c>
      <c r="CW299" s="165"/>
      <c r="CX299" s="215">
        <f t="shared" ca="1" si="227"/>
        <v>0.21578632482527529</v>
      </c>
      <c r="CY299" s="215">
        <f t="shared" ca="1" si="211"/>
        <v>0.2373649573078028</v>
      </c>
      <c r="CZ299" s="215">
        <f t="shared" ca="1" si="212"/>
        <v>0.3021008547553854</v>
      </c>
      <c r="DA299" s="215">
        <f t="shared" ca="1" si="213"/>
        <v>0.69051623944088092</v>
      </c>
      <c r="DB299" s="215">
        <f t="shared" ca="1" si="214"/>
        <v>0.71209487192340848</v>
      </c>
      <c r="DC299" s="155">
        <f t="shared" ca="1" si="228"/>
        <v>2.1578632482527529</v>
      </c>
      <c r="DD299" s="165"/>
      <c r="DE299" s="188" t="b" cm="1">
        <f t="array" aca="1" ref="DE299" ca="1">OR($G299=Forecast_Capex_Input!$BF$8:$BF$10)</f>
        <v>0</v>
      </c>
      <c r="DF299" s="188" cm="1">
        <f t="array" aca="1" ref="DF299" ca="1">IFERROR(INDEX(Forecast_Capex_Input!BG$12:BG$286,$X299)
*(INDEX(Forecast_Capex_Input!$H$12:$H$286,$X299)=Repex),0)
*$DE299</f>
        <v>0</v>
      </c>
      <c r="DG299" s="188" cm="1">
        <f t="array" aca="1" ref="DG299" ca="1">IFERROR(INDEX(Forecast_Capex_Input!BH$12:BH$286,$X299)
*(INDEX(Forecast_Capex_Input!$H$12:$H$286,$X299)=Repex),0)
*$DE299</f>
        <v>0</v>
      </c>
      <c r="DH299" s="188" cm="1">
        <f t="array" aca="1" ref="DH299" ca="1">IFERROR(INDEX(Forecast_Capex_Input!BI$12:BI$286,$X299)
*(INDEX(Forecast_Capex_Input!$H$12:$H$286,$X299)=Repex),0)
*$DE299</f>
        <v>0</v>
      </c>
      <c r="DI299" s="188" cm="1">
        <f t="array" aca="1" ref="DI299" ca="1">IFERROR(INDEX(Forecast_Capex_Input!BJ$12:BJ$286,$X299)
*(INDEX(Forecast_Capex_Input!$H$12:$H$286,$X299)=Repex),0)
*$DE299</f>
        <v>0</v>
      </c>
      <c r="DJ299" s="188" cm="1">
        <f t="array" aca="1" ref="DJ299" ca="1">IFERROR(INDEX(Forecast_Capex_Input!BK$12:BK$286,$X299)
*(INDEX(Forecast_Capex_Input!$H$12:$H$286,$X299)=Repex),0)
*$DE299</f>
        <v>0</v>
      </c>
      <c r="DK299" s="188" cm="1">
        <f t="array" aca="1" ref="DK299" ca="1">IFERROR(INDEX(Forecast_Capex_Input!BL$12:BL$286,$X299)
*(INDEX(Forecast_Capex_Input!$H$12:$H$286,$X299)=Repex),0)
*$DE299</f>
        <v>0</v>
      </c>
      <c r="DL299" s="165"/>
      <c r="DM299" s="188" t="b" cm="1">
        <f t="array" aca="1" ref="DM299" ca="1">OR($G299=Forecast_Capex_Input!$BN$8:$BN$9)</f>
        <v>0</v>
      </c>
      <c r="DN299" s="188" cm="1">
        <f t="array" aca="1" ref="DN299" ca="1">IFERROR(INDEX(Forecast_Capex_Input!BO$12:BO$286,$X299)
*(INDEX(Forecast_Capex_Input!$H$12:$H$286,$X299)=Repex),0)
*$DM299</f>
        <v>0</v>
      </c>
      <c r="DO299" s="188" cm="1">
        <f t="array" aca="1" ref="DO299" ca="1">IFERROR(INDEX(Forecast_Capex_Input!BP$12:BP$286,$X299)
*(INDEX(Forecast_Capex_Input!$H$12:$H$286,$X299)=Repex),0)
*$DM299</f>
        <v>0</v>
      </c>
      <c r="DP299" s="188" cm="1">
        <f t="array" aca="1" ref="DP299" ca="1">IFERROR(INDEX(Forecast_Capex_Input!BQ$12:BQ$286,$X299)
*(INDEX(Forecast_Capex_Input!$H$12:$H$286,$X299)=Repex),0)
*$DM299</f>
        <v>0</v>
      </c>
      <c r="DQ299" s="188" cm="1">
        <f t="array" aca="1" ref="DQ299" ca="1">IFERROR(INDEX(Forecast_Capex_Input!BR$12:BR$286,$X299)
*(INDEX(Forecast_Capex_Input!$H$12:$H$286,$X299)=Repex),0)
*$DM299</f>
        <v>0</v>
      </c>
      <c r="DR299" s="188" cm="1">
        <f t="array" aca="1" ref="DR299" ca="1">IFERROR(INDEX(Forecast_Capex_Input!BS$12:BS$286,$X299)
*(INDEX(Forecast_Capex_Input!$H$12:$H$286,$X299)=Repex),0)
*$DM299</f>
        <v>0</v>
      </c>
      <c r="DS299" s="165"/>
      <c r="DT299" s="188" t="b" cm="1">
        <f t="array" aca="1" ref="DT299" ca="1">OR($G299=Forecast_Capex_Input!$BU$8:$BU$10)</f>
        <v>1</v>
      </c>
      <c r="DU299" s="188" cm="1">
        <f t="array" aca="1" ref="DU299" ca="1">IFERROR(INDEX(Forecast_Capex_Input!BV$12:BV$286,$X299)
*(INDEX(Forecast_Capex_Input!$H$12:$H$286,$X299)=Repex),0)
*$DT299</f>
        <v>0.64379414732593354</v>
      </c>
      <c r="DV299" s="188" cm="1">
        <f t="array" aca="1" ref="DV299" ca="1">IFERROR(INDEX(Forecast_Capex_Input!BW$12:BW$286,$X299)
*(INDEX(Forecast_Capex_Input!$H$12:$H$286,$X299)=Repex),0)
*$DT299</f>
        <v>0.27749747729566099</v>
      </c>
      <c r="DW299" s="188" cm="1">
        <f t="array" aca="1" ref="DW299" ca="1">IFERROR(INDEX(Forecast_Capex_Input!BX$12:BX$286,$X299)
*(INDEX(Forecast_Capex_Input!$H$12:$H$286,$X299)=Repex),0)
*$DT299</f>
        <v>3.6326942482341078E-2</v>
      </c>
      <c r="DX299" s="188" cm="1">
        <f t="array" aca="1" ref="DX299" ca="1">IFERROR(INDEX(Forecast_Capex_Input!BY$12:BY$286,$X299)
*(INDEX(Forecast_Capex_Input!$H$12:$H$286,$X299)=Repex),0)
*$DT299</f>
        <v>0</v>
      </c>
      <c r="DY299" s="188" cm="1">
        <f t="array" aca="1" ref="DY299" ca="1">IFERROR(INDEX(Forecast_Capex_Input!BZ$12:BZ$286,$X299)
*(INDEX(Forecast_Capex_Input!$H$12:$H$286,$X299)=Repex),0)
*$DT299</f>
        <v>0</v>
      </c>
      <c r="DZ299" s="188" cm="1">
        <f t="array" aca="1" ref="DZ299" ca="1">IFERROR(INDEX(Forecast_Capex_Input!CA$12:CA$286,$X299)
*(INDEX(Forecast_Capex_Input!$H$12:$H$286,$X299)=Repex),0)
*$DT299</f>
        <v>0</v>
      </c>
      <c r="EA299" s="188" cm="1">
        <f t="array" aca="1" ref="EA299" ca="1">IFERROR(INDEX(Forecast_Capex_Input!CB$12:CB$286,$X299)
*(INDEX(Forecast_Capex_Input!$H$12:$H$286,$X299)=Repex),0)
*$DT299</f>
        <v>4.2381432896064587E-2</v>
      </c>
      <c r="EB299" s="188" cm="1">
        <f t="array" aca="1" ref="EB299" ca="1">IFERROR(INDEX(Forecast_Capex_Input!CC$12:CC$286,$X299)
*(INDEX(Forecast_Capex_Input!$H$12:$H$286,$X299)=Repex),0)
*$DT299</f>
        <v>0</v>
      </c>
      <c r="EC299" s="165"/>
      <c r="ED299" s="226" t="str">
        <f t="shared" si="215"/>
        <v>N/A</v>
      </c>
      <c r="EE299" s="174" t="s">
        <v>15</v>
      </c>
    </row>
    <row r="300" spans="3:135" x14ac:dyDescent="0.2">
      <c r="C300" s="174">
        <f t="shared" si="216"/>
        <v>290</v>
      </c>
      <c r="D300" s="167" t="str" cm="1">
        <f t="array" ref="D300">IFERROR(INDEX(Forecast_Capex_Input!$D$12:$D$286,$X300),NA)</f>
        <v>WL1 Secondary Systems Renewal</v>
      </c>
      <c r="E300" s="172" t="b" cm="1">
        <f t="array" ref="E300">IF($X300=NA,NA,INDEX(Forecast_Capex_Input!$E$12:$E$286,$X300))</f>
        <v>1</v>
      </c>
      <c r="F300" s="167" t="str" cm="1">
        <f t="array" aca="1" ref="F300" ca="1">IFERROR(INDEX(General!$E$25:$E$26,$Y300),NA)</f>
        <v>Non-Labour</v>
      </c>
      <c r="G300" s="167" t="str" cm="1">
        <f t="array" aca="1" ref="G300" ca="1">IFERROR(INDEX(Forecast_Capex_Input!$AI$11:$BB$11,$AA300),NA)</f>
        <v>Business IT</v>
      </c>
      <c r="H300" s="189" cm="1">
        <f t="array" aca="1" ref="H300" ca="1">IFERROR(INDEX(Forecast_Capex_Input!$AI$12:$BB$286,$X300,$AA300),NA)</f>
        <v>4.238143289606458E-2</v>
      </c>
      <c r="I300" s="199" t="str" cm="1">
        <f t="array" ref="I300">IFERROR(INDEX(Forecast_Capex_Input!$F$12:$F$286,$X300),NA)</f>
        <v>Replacement Expenditure</v>
      </c>
      <c r="J300" s="199" t="str" cm="1">
        <f t="array" ref="J300">IFERROR(INDEX(Forecast_Capex_Input!G$12:G$286,$X300),NA)</f>
        <v>Digital Infrastructure</v>
      </c>
      <c r="K300" s="199" t="str" cm="1">
        <f t="array" ref="K300">IFERROR(INDEX(Forecast_Capex_Input!H$12:H$286,$X300),NA)</f>
        <v>Repex</v>
      </c>
      <c r="L300" s="199" t="str" cm="1">
        <f t="array" ref="L300">IFERROR(INDEX(Forecast_Capex_Input!I$12:I$286,$X300),NA)</f>
        <v>N/A</v>
      </c>
      <c r="M300" s="199" t="str" cm="1">
        <f t="array" ref="M300">IFERROR(INDEX(Forecast_Capex_Input!J$12:J$286,$X300),NA)</f>
        <v>N/A</v>
      </c>
      <c r="N300" s="199" t="str" cm="1">
        <f t="array" ref="N300">IFERROR(INDEX(Forecast_Capex_Input!K$12:K$286,$X300),NA)</f>
        <v>DI - Protection systems</v>
      </c>
      <c r="O300" s="199" t="str" cm="1">
        <f t="array" ref="O300">IFERROR(INDEX(Forecast_Capex_Input!L$12:L$286,$X300),NA)</f>
        <v>DI - Safe and Reliable Network</v>
      </c>
      <c r="P300" s="199" t="str" cm="1">
        <f t="array" ref="P300">IFERROR(INDEX(Forecast_Capex_Input!M$12:M$286,$X300),NA)</f>
        <v>N/A</v>
      </c>
      <c r="Q300" s="172" t="str" cm="1">
        <f t="array" ref="Q300">IFERROR(INDEX(Forecast_Capex_Input!N$12:N$286,$X300),NA)</f>
        <v>No</v>
      </c>
      <c r="R300" s="265" cm="1">
        <f t="array" ref="R300">IFERROR(INDEX(Forecast_Capex_Input!O$12:O$286,$X300),0)</f>
        <v>0</v>
      </c>
      <c r="S300" s="172" t="str" cm="1">
        <f t="array" ref="S300">IFERROR(INDEX(Forecast_Capex_Input!P$12:P$286,$X300),0)</f>
        <v>Safety security &amp; reliability</v>
      </c>
      <c r="T300" s="199" t="str" cm="1">
        <f t="array" aca="1" ref="T300" ca="1">IFERROR(INDEX(General!$K$84:$K$103,$AA300),NA)</f>
        <v>Business IT (2018 onwards)</v>
      </c>
      <c r="U300" s="188" cm="1">
        <f t="array" aca="1" ref="U300" ca="1">IFERROR(
IF($F300=General!$E$25,INDEX(Forecast_Capex_Input!S$12:S$286,$X300),
INDEX(Forecast_Capex_Input!T$12:T$286,$X300)),0)</f>
        <v>0.78857179711689707</v>
      </c>
      <c r="V300" s="222" t="b">
        <f>IFERROR(INDEX(Overheads!$T$19:$T$26,MATCH($I300,Overheads!$E$19:$E$26,0)),FALSE)</f>
        <v>1</v>
      </c>
      <c r="W300" s="165"/>
      <c r="X300" s="174">
        <f>IFERROR(
IF(MATCH($C300,Forecast_Capex_Input!$CI$12:$CI$286,1)+1&gt;MAX(Forecast_Capex_Input!$C$12:$C$286),NA,
MATCH($C300,Forecast_Capex_Input!$CI$12:$CI$286,1)+1),1)</f>
        <v>109</v>
      </c>
      <c r="Y300" s="174" cm="1">
        <f t="array" aca="1" ref="Y300" ca="1">IFERROR(
IF(X299&lt;&gt;X300,1,
IF(COUNTIF(OFFSET(Y299,0,0,-INDEX(Forecast_Capex_Input!$CG$12:$CG$286,$X300)),Y299)=INDEX(Forecast_Capex_Input!$CG$12:$CG$286,$X300),Y299+1,Y299)),NA)</f>
        <v>2</v>
      </c>
      <c r="Z300" s="174" cm="1">
        <f t="array" ref="Z300">IFERROR($C300-IF($X300=1,1,INDEX(Forecast_Capex_Input!$CI$12:$CI$286,$X300-1))+1,NA)</f>
        <v>4</v>
      </c>
      <c r="AA300" s="174" cm="1">
        <f t="array" aca="1" ref="AA300" ca="1">IFERROR(IF(Y300=1,
INDEX(Forecast_Capex_Input!$AI$10:$BB$10,SMALL(IF(INDEX(Forecast_Capex_Input!$AI$12:$BB$286,$X300,0)&gt;0,COLUMN(Forecast_Capex_Input!$AI$10:$BB$10)-COLUMN(Forecast_Capex_Input!$AI$12)+1),ROWS(OFFSET(AA299,0,0,-$Z300)))),
OFFSET(AA299,-INDEX(Forecast_Capex_Input!$CG$12:$CG$286,$X300)+1,0)),NA)</f>
        <v>6</v>
      </c>
      <c r="AB300" s="174">
        <f t="shared" ca="1" si="185"/>
        <v>2</v>
      </c>
      <c r="AC300" s="222" t="b">
        <f t="shared" si="217"/>
        <v>0</v>
      </c>
      <c r="AD300" s="220" t="b">
        <v>0</v>
      </c>
      <c r="AE300" s="222" t="b">
        <f t="shared" si="186"/>
        <v>1</v>
      </c>
      <c r="AF300" s="165"/>
      <c r="AG300" s="215">
        <v>1.8838625260629127E-2</v>
      </c>
      <c r="AH300" s="215">
        <v>1.7126022964208298E-2</v>
      </c>
      <c r="AI300" s="215">
        <v>8.5630114821041488E-3</v>
      </c>
      <c r="AJ300" s="215">
        <v>1.8838625260629127E-2</v>
      </c>
      <c r="AK300" s="215">
        <v>1.9694926408839547E-2</v>
      </c>
      <c r="AL300" s="155">
        <v>8.306121137641026E-2</v>
      </c>
      <c r="AM300" s="165"/>
      <c r="AN300" s="215" cm="1">
        <f t="array" aca="1" ref="AN300" ca="1">IFERROR(INDEX(General!O$33:O$34,$AB300)
*AG300,0)</f>
        <v>1.8838625260629127E-2</v>
      </c>
      <c r="AO300" s="215" cm="1">
        <f t="array" aca="1" ref="AO300" ca="1">IFERROR(INDEX(General!P$33:P$34,$AB300)
*AH300,0)</f>
        <v>1.7126022964208298E-2</v>
      </c>
      <c r="AP300" s="215" cm="1">
        <f t="array" aca="1" ref="AP300" ca="1">IFERROR(INDEX(General!Q$33:Q$34,$AB300)
*AI300,0)</f>
        <v>8.5630114821041488E-3</v>
      </c>
      <c r="AQ300" s="215" cm="1">
        <f t="array" aca="1" ref="AQ300" ca="1">IFERROR(INDEX(General!R$33:R$34,$AB300)
*AJ300,0)</f>
        <v>1.8838625260629127E-2</v>
      </c>
      <c r="AR300" s="215" cm="1">
        <f t="array" aca="1" ref="AR300" ca="1">IFERROR(INDEX(General!S$33:S$34,$AB300)
*AK300,0)</f>
        <v>1.9694926408839547E-2</v>
      </c>
      <c r="AS300" s="155">
        <f t="shared" ca="1" si="218"/>
        <v>8.306121137641026E-2</v>
      </c>
      <c r="AT300" s="165"/>
      <c r="AU300" s="215">
        <f ca="1">IF($AE300=FALSE,AN300*Overheads!$R$24*$V300,
IFERROR(Overheads!$O$49*$V300*AN300,0)
+IFERROR(Overheads!Q$59*$V300*(AN300/Overheads!Q$68),0))</f>
        <v>2.6386583356059813E-3</v>
      </c>
      <c r="AV300" s="215">
        <f ca="1">IF($AE300=FALSE,AO300*Overheads!$R$24*$V300,
IFERROR(Overheads!$O$49*$V300*AO300,0)
+IFERROR(Overheads!R$59*$V300*(AO300/Overheads!R$68),0))</f>
        <v>2.0439983838807128E-3</v>
      </c>
      <c r="AW300" s="215">
        <f ca="1">IF($AE300=FALSE,AP300*Overheads!$R$24*$V300,
IFERROR(Overheads!$O$49*$V300*AP300,0)
+IFERROR(Overheads!S$59*$V300*(AP300/Overheads!S$68),0))</f>
        <v>1.1135438652488216E-3</v>
      </c>
      <c r="AX300" s="215">
        <f ca="1">IF($AE300=FALSE,AQ300*Overheads!$R$24*$V300,
IFERROR(Overheads!$O$49*$V300*AQ300,0)
+IFERROR(Overheads!T$59*$V300*(AQ300/Overheads!T$68),0))</f>
        <v>2.6994061837235903E-3</v>
      </c>
      <c r="AY300" s="215">
        <f ca="1">IF($AE300=FALSE,AR300*Overheads!$R$24*$V300,
IFERROR(Overheads!$O$49*$V300*AR300,0)
+IFERROR(Overheads!U$59*$V300*(AR300/Overheads!U$68),0))</f>
        <v>2.4092114622282909E-3</v>
      </c>
      <c r="AZ300" s="155">
        <f t="shared" ca="1" si="219"/>
        <v>1.0904818230687396E-2</v>
      </c>
      <c r="BA300" s="165"/>
      <c r="BB300" s="215">
        <f ca="1">IF($AE300=FALSE,AN300*Overheads!$S$25,
IFERROR(Overheads!$O$50*AN300,0)
+IFERROR(Overheads!Q$60*(AN300/Overheads!Q$66),0))</f>
        <v>3.5414371856124633E-4</v>
      </c>
      <c r="BC300" s="215">
        <f ca="1">IF($AE300=FALSE,AO300*Overheads!$S$25,
IFERROR(Overheads!$O$50*AO300,0)
+IFERROR(Overheads!R$60*(AO300/Overheads!R$66),0))</f>
        <v>2.889605671257171E-4</v>
      </c>
      <c r="BD300" s="215">
        <f ca="1">IF($AE300=FALSE,AP300*Overheads!$S$25,
IFERROR(Overheads!$O$50*AP300,0)
+IFERROR(Overheads!S$60*(AP300/Overheads!S$66),0))</f>
        <v>1.571623832117676E-4</v>
      </c>
      <c r="BE300" s="215">
        <f ca="1">IF($AE300=FALSE,AQ300*Overheads!$S$25,
IFERROR(Overheads!$O$50*AQ300,0)
+IFERROR(Overheads!T$60*(AQ300/Overheads!T$66),0))</f>
        <v>3.8187404461621825E-4</v>
      </c>
      <c r="BF300" s="215">
        <f ca="1">IF($AE300=FALSE,AR300*Overheads!$S$25,
IFERROR(Overheads!$O$50*AR300,0)
+IFERROR(Overheads!U$60*(AR300/Overheads!U$66),0))</f>
        <v>3.5262675695918553E-4</v>
      </c>
      <c r="BG300" s="155">
        <f t="shared" ca="1" si="220"/>
        <v>1.5347674704741347E-3</v>
      </c>
      <c r="BH300" s="165"/>
      <c r="BI300" s="215">
        <f t="shared" ca="1" si="221"/>
        <v>2.1831427314796356E-2</v>
      </c>
      <c r="BJ300" s="215">
        <f t="shared" ca="1" si="187"/>
        <v>1.9458981915214727E-2</v>
      </c>
      <c r="BK300" s="215">
        <f t="shared" ca="1" si="188"/>
        <v>9.8337177305647377E-3</v>
      </c>
      <c r="BL300" s="215">
        <f t="shared" ca="1" si="189"/>
        <v>2.1919905488968935E-2</v>
      </c>
      <c r="BM300" s="215">
        <f t="shared" ca="1" si="190"/>
        <v>2.2456764628027023E-2</v>
      </c>
      <c r="BN300" s="155">
        <f t="shared" ca="1" si="222"/>
        <v>9.5500797077571781E-2</v>
      </c>
      <c r="BO300" s="165"/>
      <c r="BP300" s="187" cm="1">
        <f t="array" ref="BP300">IFERROR(IF($X300=$X299,BP299,INDEX(Forecast_Capex_Input!AC$12:AC$286,$X300)),0)</f>
        <v>0.1</v>
      </c>
      <c r="BQ300" s="187" cm="1">
        <f t="array" ref="BQ300">IFERROR(IF($X300=$X299,BQ299,INDEX(Forecast_Capex_Input!AD$12:AD$286,$X300)),0)</f>
        <v>0.11</v>
      </c>
      <c r="BR300" s="187" cm="1">
        <f t="array" ref="BR300">IFERROR(IF($X300=$X299,BR299,INDEX(Forecast_Capex_Input!AE$12:AE$286,$X300)),0)</f>
        <v>0.14000000000000001</v>
      </c>
      <c r="BS300" s="187" cm="1">
        <f t="array" ref="BS300">IFERROR(IF($X300=$X299,BS299,INDEX(Forecast_Capex_Input!AF$12:AF$286,$X300)),0)</f>
        <v>0.32</v>
      </c>
      <c r="BT300" s="187" cm="1">
        <f t="array" ref="BT300">IFERROR(IF($X300=$X299,BT299,INDEX(Forecast_Capex_Input!AG$12:AG$286,$X300)),0)</f>
        <v>0.33</v>
      </c>
      <c r="BU300" s="165"/>
      <c r="BV300" s="215">
        <f t="shared" si="191"/>
        <v>8.3061211376410267E-3</v>
      </c>
      <c r="BW300" s="215">
        <f t="shared" si="192"/>
        <v>9.1367332514051287E-3</v>
      </c>
      <c r="BX300" s="215">
        <f t="shared" si="193"/>
        <v>1.1628569592697438E-2</v>
      </c>
      <c r="BY300" s="215">
        <f t="shared" si="194"/>
        <v>2.6579587640451284E-2</v>
      </c>
      <c r="BZ300" s="215">
        <f t="shared" si="195"/>
        <v>2.7410199754215388E-2</v>
      </c>
      <c r="CA300" s="155">
        <f t="shared" si="223"/>
        <v>8.306121137641026E-2</v>
      </c>
      <c r="CB300" s="165"/>
      <c r="CC300" s="215">
        <f t="shared" ca="1" si="196"/>
        <v>8.3061211376410267E-3</v>
      </c>
      <c r="CD300" s="215">
        <f t="shared" ca="1" si="197"/>
        <v>9.1367332514051287E-3</v>
      </c>
      <c r="CE300" s="215">
        <f t="shared" ca="1" si="198"/>
        <v>1.1628569592697438E-2</v>
      </c>
      <c r="CF300" s="215">
        <f t="shared" ca="1" si="199"/>
        <v>2.6579587640451284E-2</v>
      </c>
      <c r="CG300" s="215">
        <f t="shared" ca="1" si="200"/>
        <v>2.7410199754215388E-2</v>
      </c>
      <c r="CH300" s="155">
        <f t="shared" ca="1" si="224"/>
        <v>8.306121137641026E-2</v>
      </c>
      <c r="CI300" s="165"/>
      <c r="CJ300" s="215">
        <f t="shared" ca="1" si="201"/>
        <v>1.0904818230687396E-3</v>
      </c>
      <c r="CK300" s="215">
        <f t="shared" ca="1" si="202"/>
        <v>1.1995300053756137E-3</v>
      </c>
      <c r="CL300" s="215">
        <f t="shared" ca="1" si="203"/>
        <v>1.5266745522962357E-3</v>
      </c>
      <c r="CM300" s="215">
        <f t="shared" ca="1" si="204"/>
        <v>3.4895418338199667E-3</v>
      </c>
      <c r="CN300" s="215">
        <f t="shared" ca="1" si="205"/>
        <v>3.5985900161268408E-3</v>
      </c>
      <c r="CO300" s="155">
        <f t="shared" ca="1" si="225"/>
        <v>1.0904818230687396E-2</v>
      </c>
      <c r="CP300" s="165"/>
      <c r="CQ300" s="223">
        <f t="shared" ca="1" si="206"/>
        <v>1.5347674704741348E-4</v>
      </c>
      <c r="CR300" s="223">
        <f t="shared" ca="1" si="207"/>
        <v>1.6882442175215483E-4</v>
      </c>
      <c r="CS300" s="223">
        <f t="shared" ca="1" si="208"/>
        <v>2.1486744586637888E-4</v>
      </c>
      <c r="CT300" s="223">
        <f t="shared" ca="1" si="209"/>
        <v>4.9112559055172311E-4</v>
      </c>
      <c r="CU300" s="223">
        <f t="shared" ca="1" si="210"/>
        <v>5.0647326525646449E-4</v>
      </c>
      <c r="CV300" s="155">
        <f t="shared" ca="1" si="226"/>
        <v>1.5347674704741347E-3</v>
      </c>
      <c r="CW300" s="165"/>
      <c r="CX300" s="215">
        <f t="shared" ca="1" si="227"/>
        <v>9.5500797077571788E-3</v>
      </c>
      <c r="CY300" s="215">
        <f t="shared" ca="1" si="211"/>
        <v>1.0505087678532898E-2</v>
      </c>
      <c r="CZ300" s="215">
        <f t="shared" ca="1" si="212"/>
        <v>1.3370111590860052E-2</v>
      </c>
      <c r="DA300" s="215">
        <f t="shared" ca="1" si="213"/>
        <v>3.0560255064822975E-2</v>
      </c>
      <c r="DB300" s="215">
        <f t="shared" ca="1" si="214"/>
        <v>3.1515263035598692E-2</v>
      </c>
      <c r="DC300" s="155">
        <f t="shared" ca="1" si="228"/>
        <v>9.5500797077571795E-2</v>
      </c>
      <c r="DD300" s="165"/>
      <c r="DE300" s="188" t="b" cm="1">
        <f t="array" aca="1" ref="DE300" ca="1">OR($G300=Forecast_Capex_Input!$BF$8:$BF$10)</f>
        <v>0</v>
      </c>
      <c r="DF300" s="188" cm="1">
        <f t="array" aca="1" ref="DF300" ca="1">IFERROR(INDEX(Forecast_Capex_Input!BG$12:BG$286,$X300)
*(INDEX(Forecast_Capex_Input!$H$12:$H$286,$X300)=Repex),0)
*$DE300</f>
        <v>0</v>
      </c>
      <c r="DG300" s="188" cm="1">
        <f t="array" aca="1" ref="DG300" ca="1">IFERROR(INDEX(Forecast_Capex_Input!BH$12:BH$286,$X300)
*(INDEX(Forecast_Capex_Input!$H$12:$H$286,$X300)=Repex),0)
*$DE300</f>
        <v>0</v>
      </c>
      <c r="DH300" s="188" cm="1">
        <f t="array" aca="1" ref="DH300" ca="1">IFERROR(INDEX(Forecast_Capex_Input!BI$12:BI$286,$X300)
*(INDEX(Forecast_Capex_Input!$H$12:$H$286,$X300)=Repex),0)
*$DE300</f>
        <v>0</v>
      </c>
      <c r="DI300" s="188" cm="1">
        <f t="array" aca="1" ref="DI300" ca="1">IFERROR(INDEX(Forecast_Capex_Input!BJ$12:BJ$286,$X300)
*(INDEX(Forecast_Capex_Input!$H$12:$H$286,$X300)=Repex),0)
*$DE300</f>
        <v>0</v>
      </c>
      <c r="DJ300" s="188" cm="1">
        <f t="array" aca="1" ref="DJ300" ca="1">IFERROR(INDEX(Forecast_Capex_Input!BK$12:BK$286,$X300)
*(INDEX(Forecast_Capex_Input!$H$12:$H$286,$X300)=Repex),0)
*$DE300</f>
        <v>0</v>
      </c>
      <c r="DK300" s="188" cm="1">
        <f t="array" aca="1" ref="DK300" ca="1">IFERROR(INDEX(Forecast_Capex_Input!BL$12:BL$286,$X300)
*(INDEX(Forecast_Capex_Input!$H$12:$H$286,$X300)=Repex),0)
*$DE300</f>
        <v>0</v>
      </c>
      <c r="DL300" s="165"/>
      <c r="DM300" s="188" t="b" cm="1">
        <f t="array" aca="1" ref="DM300" ca="1">OR($G300=Forecast_Capex_Input!$BN$8:$BN$9)</f>
        <v>0</v>
      </c>
      <c r="DN300" s="188" cm="1">
        <f t="array" aca="1" ref="DN300" ca="1">IFERROR(INDEX(Forecast_Capex_Input!BO$12:BO$286,$X300)
*(INDEX(Forecast_Capex_Input!$H$12:$H$286,$X300)=Repex),0)
*$DM300</f>
        <v>0</v>
      </c>
      <c r="DO300" s="188" cm="1">
        <f t="array" aca="1" ref="DO300" ca="1">IFERROR(INDEX(Forecast_Capex_Input!BP$12:BP$286,$X300)
*(INDEX(Forecast_Capex_Input!$H$12:$H$286,$X300)=Repex),0)
*$DM300</f>
        <v>0</v>
      </c>
      <c r="DP300" s="188" cm="1">
        <f t="array" aca="1" ref="DP300" ca="1">IFERROR(INDEX(Forecast_Capex_Input!BQ$12:BQ$286,$X300)
*(INDEX(Forecast_Capex_Input!$H$12:$H$286,$X300)=Repex),0)
*$DM300</f>
        <v>0</v>
      </c>
      <c r="DQ300" s="188" cm="1">
        <f t="array" aca="1" ref="DQ300" ca="1">IFERROR(INDEX(Forecast_Capex_Input!BR$12:BR$286,$X300)
*(INDEX(Forecast_Capex_Input!$H$12:$H$286,$X300)=Repex),0)
*$DM300</f>
        <v>0</v>
      </c>
      <c r="DR300" s="188" cm="1">
        <f t="array" aca="1" ref="DR300" ca="1">IFERROR(INDEX(Forecast_Capex_Input!BS$12:BS$286,$X300)
*(INDEX(Forecast_Capex_Input!$H$12:$H$286,$X300)=Repex),0)
*$DM300</f>
        <v>0</v>
      </c>
      <c r="DS300" s="165"/>
      <c r="DT300" s="188" t="b" cm="1">
        <f t="array" aca="1" ref="DT300" ca="1">OR($G300=Forecast_Capex_Input!$BU$8:$BU$10)</f>
        <v>1</v>
      </c>
      <c r="DU300" s="188" cm="1">
        <f t="array" aca="1" ref="DU300" ca="1">IFERROR(INDEX(Forecast_Capex_Input!BV$12:BV$286,$X300)
*(INDEX(Forecast_Capex_Input!$H$12:$H$286,$X300)=Repex),0)
*$DT300</f>
        <v>0.64379414732593354</v>
      </c>
      <c r="DV300" s="188" cm="1">
        <f t="array" aca="1" ref="DV300" ca="1">IFERROR(INDEX(Forecast_Capex_Input!BW$12:BW$286,$X300)
*(INDEX(Forecast_Capex_Input!$H$12:$H$286,$X300)=Repex),0)
*$DT300</f>
        <v>0.27749747729566099</v>
      </c>
      <c r="DW300" s="188" cm="1">
        <f t="array" aca="1" ref="DW300" ca="1">IFERROR(INDEX(Forecast_Capex_Input!BX$12:BX$286,$X300)
*(INDEX(Forecast_Capex_Input!$H$12:$H$286,$X300)=Repex),0)
*$DT300</f>
        <v>3.6326942482341078E-2</v>
      </c>
      <c r="DX300" s="188" cm="1">
        <f t="array" aca="1" ref="DX300" ca="1">IFERROR(INDEX(Forecast_Capex_Input!BY$12:BY$286,$X300)
*(INDEX(Forecast_Capex_Input!$H$12:$H$286,$X300)=Repex),0)
*$DT300</f>
        <v>0</v>
      </c>
      <c r="DY300" s="188" cm="1">
        <f t="array" aca="1" ref="DY300" ca="1">IFERROR(INDEX(Forecast_Capex_Input!BZ$12:BZ$286,$X300)
*(INDEX(Forecast_Capex_Input!$H$12:$H$286,$X300)=Repex),0)
*$DT300</f>
        <v>0</v>
      </c>
      <c r="DZ300" s="188" cm="1">
        <f t="array" aca="1" ref="DZ300" ca="1">IFERROR(INDEX(Forecast_Capex_Input!CA$12:CA$286,$X300)
*(INDEX(Forecast_Capex_Input!$H$12:$H$286,$X300)=Repex),0)
*$DT300</f>
        <v>0</v>
      </c>
      <c r="EA300" s="188" cm="1">
        <f t="array" aca="1" ref="EA300" ca="1">IFERROR(INDEX(Forecast_Capex_Input!CB$12:CB$286,$X300)
*(INDEX(Forecast_Capex_Input!$H$12:$H$286,$X300)=Repex),0)
*$DT300</f>
        <v>4.2381432896064587E-2</v>
      </c>
      <c r="EB300" s="188" cm="1">
        <f t="array" aca="1" ref="EB300" ca="1">IFERROR(INDEX(Forecast_Capex_Input!CC$12:CC$286,$X300)
*(INDEX(Forecast_Capex_Input!$H$12:$H$286,$X300)=Repex),0)
*$DT300</f>
        <v>0</v>
      </c>
      <c r="EC300" s="165"/>
      <c r="ED300" s="226" t="str">
        <f t="shared" si="215"/>
        <v>N/A</v>
      </c>
      <c r="EE300" s="174" t="s">
        <v>15</v>
      </c>
    </row>
    <row r="301" spans="3:135" x14ac:dyDescent="0.2">
      <c r="C301" s="174">
        <f t="shared" si="216"/>
        <v>291</v>
      </c>
      <c r="D301" s="167" t="str" cm="1">
        <f t="array" ref="D301">IFERROR(INDEX(Forecast_Capex_Input!$D$12:$D$286,$X301),NA)</f>
        <v>Busbar Protection Relay Replacements</v>
      </c>
      <c r="E301" s="172" t="b" cm="1">
        <f t="array" ref="E301">IF($X301=NA,NA,INDEX(Forecast_Capex_Input!$E$12:$E$286,$X301))</f>
        <v>1</v>
      </c>
      <c r="F301" s="167" t="str" cm="1">
        <f t="array" aca="1" ref="F301" ca="1">IFERROR(INDEX(General!$E$25:$E$26,$Y301),NA)</f>
        <v>Labour</v>
      </c>
      <c r="G301" s="167" t="str" cm="1">
        <f t="array" aca="1" ref="G301" ca="1">IFERROR(INDEX(Forecast_Capex_Input!$AI$11:$BB$11,$AA301),NA)</f>
        <v>Secondary Systems</v>
      </c>
      <c r="H301" s="189" cm="1">
        <f t="array" aca="1" ref="H301" ca="1">IFERROR(INDEX(Forecast_Capex_Input!$AI$12:$BB$286,$X301,$AA301),NA)</f>
        <v>1</v>
      </c>
      <c r="I301" s="199" t="str" cm="1">
        <f t="array" ref="I301">IFERROR(INDEX(Forecast_Capex_Input!$F$12:$F$286,$X301),NA)</f>
        <v>Replacement Expenditure</v>
      </c>
      <c r="J301" s="199" t="str" cm="1">
        <f t="array" ref="J301">IFERROR(INDEX(Forecast_Capex_Input!G$12:G$286,$X301),NA)</f>
        <v>Digital Infrastructure</v>
      </c>
      <c r="K301" s="199" t="str" cm="1">
        <f t="array" ref="K301">IFERROR(INDEX(Forecast_Capex_Input!H$12:H$286,$X301),NA)</f>
        <v>Repex</v>
      </c>
      <c r="L301" s="199" t="str" cm="1">
        <f t="array" ref="L301">IFERROR(INDEX(Forecast_Capex_Input!I$12:I$286,$X301),NA)</f>
        <v>N/A</v>
      </c>
      <c r="M301" s="199" t="str" cm="1">
        <f t="array" ref="M301">IFERROR(INDEX(Forecast_Capex_Input!J$12:J$286,$X301),NA)</f>
        <v>N/A</v>
      </c>
      <c r="N301" s="199" t="str" cm="1">
        <f t="array" ref="N301">IFERROR(INDEX(Forecast_Capex_Input!K$12:K$286,$X301),NA)</f>
        <v>DI - Protection systems</v>
      </c>
      <c r="O301" s="199" t="str" cm="1">
        <f t="array" ref="O301">IFERROR(INDEX(Forecast_Capex_Input!L$12:L$286,$X301),NA)</f>
        <v>DI - Safe and Reliable Network</v>
      </c>
      <c r="P301" s="199" t="str" cm="1">
        <f t="array" ref="P301">IFERROR(INDEX(Forecast_Capex_Input!M$12:M$286,$X301),NA)</f>
        <v>N/A</v>
      </c>
      <c r="Q301" s="172" t="str" cm="1">
        <f t="array" ref="Q301">IFERROR(INDEX(Forecast_Capex_Input!N$12:N$286,$X301),NA)</f>
        <v>No</v>
      </c>
      <c r="R301" s="265" cm="1">
        <f t="array" ref="R301">IFERROR(INDEX(Forecast_Capex_Input!O$12:O$286,$X301),0)</f>
        <v>0</v>
      </c>
      <c r="S301" s="172" t="str" cm="1">
        <f t="array" ref="S301">IFERROR(INDEX(Forecast_Capex_Input!P$12:P$286,$X301),0)</f>
        <v>Safety security &amp; reliability</v>
      </c>
      <c r="T301" s="199" t="str" cm="1">
        <f t="array" aca="1" ref="T301" ca="1">IFERROR(INDEX(General!$K$84:$K$103,$AA301),NA)</f>
        <v>Secondary Systems (2018-23)</v>
      </c>
      <c r="U301" s="188" cm="1">
        <f t="array" aca="1" ref="U301" ca="1">IFERROR(
IF($F301=General!$E$25,INDEX(Forecast_Capex_Input!S$12:S$286,$X301),
INDEX(Forecast_Capex_Input!T$12:T$286,$X301)),0)</f>
        <v>0.51496530788152539</v>
      </c>
      <c r="V301" s="222" t="b">
        <f>IFERROR(INDEX(Overheads!$T$19:$T$26,MATCH($I301,Overheads!$E$19:$E$26,0)),FALSE)</f>
        <v>1</v>
      </c>
      <c r="W301" s="165"/>
      <c r="X301" s="174">
        <f>IFERROR(
IF(MATCH($C301,Forecast_Capex_Input!$CI$12:$CI$286,1)+1&gt;MAX(Forecast_Capex_Input!$C$12:$C$286),NA,
MATCH($C301,Forecast_Capex_Input!$CI$12:$CI$286,1)+1),1)</f>
        <v>110</v>
      </c>
      <c r="Y301" s="174" cm="1">
        <f t="array" aca="1" ref="Y301" ca="1">IFERROR(
IF(X300&lt;&gt;X301,1,
IF(COUNTIF(OFFSET(Y300,0,0,-INDEX(Forecast_Capex_Input!$CG$12:$CG$286,$X301)),Y300)=INDEX(Forecast_Capex_Input!$CG$12:$CG$286,$X301),Y300+1,Y300)),NA)</f>
        <v>1</v>
      </c>
      <c r="Z301" s="174" cm="1">
        <f t="array" ref="Z301">IFERROR($C301-IF($X301=1,1,INDEX(Forecast_Capex_Input!$CI$12:$CI$286,$X301-1))+1,NA)</f>
        <v>1</v>
      </c>
      <c r="AA301" s="174" cm="1">
        <f t="array" aca="1" ref="AA301" ca="1">IFERROR(IF(Y301=1,
INDEX(Forecast_Capex_Input!$AI$10:$BB$10,SMALL(IF(INDEX(Forecast_Capex_Input!$AI$12:$BB$286,$X301,0)&gt;0,COLUMN(Forecast_Capex_Input!$AI$10:$BB$10)-COLUMN(Forecast_Capex_Input!$AI$12)+1),ROWS(OFFSET(AA300,0,0,-$Z301)))),
OFFSET(AA300,-INDEX(Forecast_Capex_Input!$CG$12:$CG$286,$X301)+1,0)),NA)</f>
        <v>4</v>
      </c>
      <c r="AB301" s="174">
        <f t="shared" ca="1" si="185"/>
        <v>1</v>
      </c>
      <c r="AC301" s="222" t="b">
        <f t="shared" si="217"/>
        <v>0</v>
      </c>
      <c r="AD301" s="220" t="b">
        <v>0</v>
      </c>
      <c r="AE301" s="222" t="b">
        <f t="shared" si="186"/>
        <v>1</v>
      </c>
      <c r="AF301" s="165"/>
      <c r="AG301" s="215">
        <v>0.32914561812232263</v>
      </c>
      <c r="AH301" s="215">
        <v>0.2992232892021115</v>
      </c>
      <c r="AI301" s="215">
        <v>0.14961164460105575</v>
      </c>
      <c r="AJ301" s="215">
        <v>0.32914561812232263</v>
      </c>
      <c r="AK301" s="215">
        <v>0.34410678258242822</v>
      </c>
      <c r="AL301" s="155">
        <v>1.4512329526302408</v>
      </c>
      <c r="AM301" s="165"/>
      <c r="AN301" s="215" cm="1">
        <f t="array" aca="1" ref="AN301" ca="1">IFERROR(INDEX(General!O$33:O$34,$AB301)
*AG301,0)</f>
        <v>0.32861196295487194</v>
      </c>
      <c r="AO301" s="215" cm="1">
        <f t="array" aca="1" ref="AO301" ca="1">IFERROR(INDEX(General!P$33:P$34,$AB301)
*AH301,0)</f>
        <v>0.30102297452952864</v>
      </c>
      <c r="AP301" s="215" cm="1">
        <f t="array" aca="1" ref="AP301" ca="1">IFERROR(INDEX(General!Q$33:Q$34,$AB301)
*AI301,0)</f>
        <v>0.15186666809117091</v>
      </c>
      <c r="AQ301" s="215" cm="1">
        <f t="array" aca="1" ref="AQ301" ca="1">IFERROR(INDEX(General!R$33:R$34,$AB301)
*AJ301,0)</f>
        <v>0.33685785780210492</v>
      </c>
      <c r="AR301" s="215" cm="1">
        <f t="array" aca="1" ref="AR301" ca="1">IFERROR(INDEX(General!S$33:S$34,$AB301)
*AK301,0)</f>
        <v>0.35433579827314654</v>
      </c>
      <c r="AS301" s="155">
        <f t="shared" ca="1" si="218"/>
        <v>1.4726952616508229</v>
      </c>
      <c r="AT301" s="165"/>
      <c r="AU301" s="215">
        <f ca="1">IF($AE301=FALSE,AN301*Overheads!$R$24*$V301,
IFERROR(Overheads!$O$49*$V301*AN301,0)
+IFERROR(Overheads!Q$59*$V301*(AN301/Overheads!Q$68),0))</f>
        <v>4.6027493154867267E-2</v>
      </c>
      <c r="AV301" s="215">
        <f ca="1">IF($AE301=FALSE,AO301*Overheads!$R$24*$V301,
IFERROR(Overheads!$O$49*$V301*AO301,0)
+IFERROR(Overheads!R$59*$V301*(AO301/Overheads!R$68),0))</f>
        <v>3.5927224594712856E-2</v>
      </c>
      <c r="AW301" s="215">
        <f ca="1">IF($AE301=FALSE,AP301*Overheads!$R$24*$V301,
IFERROR(Overheads!$O$49*$V301*AP301,0)
+IFERROR(Overheads!S$59*$V301*(AP301/Overheads!S$68),0))</f>
        <v>1.9748916247762368E-2</v>
      </c>
      <c r="AX301" s="215">
        <f ca="1">IF($AE301=FALSE,AQ301*Overheads!$R$24*$V301,
IFERROR(Overheads!$O$49*$V301*AQ301,0)
+IFERROR(Overheads!T$59*$V301*(AQ301/Overheads!T$68),0))</f>
        <v>4.8268712382493494E-2</v>
      </c>
      <c r="AY301" s="215">
        <f ca="1">IF($AE301=FALSE,AR301*Overheads!$R$24*$V301,
IFERROR(Overheads!$O$49*$V301*AR301,0)
+IFERROR(Overheads!U$59*$V301*(AR301/Overheads!U$68),0))</f>
        <v>4.3344658870841421E-2</v>
      </c>
      <c r="AZ301" s="155">
        <f t="shared" ca="1" si="219"/>
        <v>0.19331700525067741</v>
      </c>
      <c r="BA301" s="165"/>
      <c r="BB301" s="215">
        <f ca="1">IF($AE301=FALSE,AN301*Overheads!$S$25,
IFERROR(Overheads!$O$50*AN301,0)
+IFERROR(Overheads!Q$60*(AN301/Overheads!Q$66),0))</f>
        <v>6.1775135347993254E-3</v>
      </c>
      <c r="BC301" s="215">
        <f ca="1">IF($AE301=FALSE,AO301*Overheads!$S$25,
IFERROR(Overheads!$O$50*AO301,0)
+IFERROR(Overheads!R$60*(AO301/Overheads!R$66),0))</f>
        <v>5.0790408035601958E-3</v>
      </c>
      <c r="BD301" s="215">
        <f ca="1">IF($AE301=FALSE,AP301*Overheads!$S$25,
IFERROR(Overheads!$O$50*AP301,0)
+IFERROR(Overheads!S$60*(AP301/Overheads!S$66),0))</f>
        <v>2.7873053233106277E-3</v>
      </c>
      <c r="BE301" s="215">
        <f ca="1">IF($AE301=FALSE,AQ301*Overheads!$S$25,
IFERROR(Overheads!$O$50*AQ301,0)
+IFERROR(Overheads!T$60*(AQ301/Overheads!T$66),0))</f>
        <v>6.8283789735169246E-3</v>
      </c>
      <c r="BF301" s="215">
        <f ca="1">IF($AE301=FALSE,AR301*Overheads!$S$25,
IFERROR(Overheads!$O$50*AR301,0)
+IFERROR(Overheads!U$60*(AR301/Overheads!U$66),0))</f>
        <v>6.3441863567220086E-3</v>
      </c>
      <c r="BG301" s="155">
        <f t="shared" ca="1" si="220"/>
        <v>2.7216424991909079E-2</v>
      </c>
      <c r="BH301" s="165"/>
      <c r="BI301" s="215">
        <f t="shared" ca="1" si="221"/>
        <v>0.38081696964453854</v>
      </c>
      <c r="BJ301" s="215">
        <f t="shared" ca="1" si="187"/>
        <v>0.34202923992780171</v>
      </c>
      <c r="BK301" s="215">
        <f t="shared" ca="1" si="188"/>
        <v>0.1744028896622439</v>
      </c>
      <c r="BL301" s="215">
        <f t="shared" ca="1" si="189"/>
        <v>0.3919549491581153</v>
      </c>
      <c r="BM301" s="215">
        <f t="shared" ca="1" si="190"/>
        <v>0.40402464350070999</v>
      </c>
      <c r="BN301" s="155">
        <f t="shared" ca="1" si="222"/>
        <v>1.6932286918934094</v>
      </c>
      <c r="BO301" s="165"/>
      <c r="BP301" s="187" cm="1">
        <f t="array" ref="BP301">IFERROR(IF($X301=$X300,BP300,INDEX(Forecast_Capex_Input!AC$12:AC$286,$X301)),0)</f>
        <v>0.1</v>
      </c>
      <c r="BQ301" s="187" cm="1">
        <f t="array" ref="BQ301">IFERROR(IF($X301=$X300,BQ300,INDEX(Forecast_Capex_Input!AD$12:AD$286,$X301)),0)</f>
        <v>0.11</v>
      </c>
      <c r="BR301" s="187" cm="1">
        <f t="array" ref="BR301">IFERROR(IF($X301=$X300,BR300,INDEX(Forecast_Capex_Input!AE$12:AE$286,$X301)),0)</f>
        <v>0.14000000000000001</v>
      </c>
      <c r="BS301" s="187" cm="1">
        <f t="array" ref="BS301">IFERROR(IF($X301=$X300,BS300,INDEX(Forecast_Capex_Input!AF$12:AF$286,$X301)),0)</f>
        <v>0.32</v>
      </c>
      <c r="BT301" s="187" cm="1">
        <f t="array" ref="BT301">IFERROR(IF($X301=$X300,BT300,INDEX(Forecast_Capex_Input!AG$12:AG$286,$X301)),0)</f>
        <v>0.33</v>
      </c>
      <c r="BU301" s="165"/>
      <c r="BV301" s="215">
        <f t="shared" si="191"/>
        <v>0.14512329526302409</v>
      </c>
      <c r="BW301" s="215">
        <f t="shared" si="192"/>
        <v>0.1596356247893265</v>
      </c>
      <c r="BX301" s="215">
        <f t="shared" si="193"/>
        <v>0.20317261336823372</v>
      </c>
      <c r="BY301" s="215">
        <f t="shared" si="194"/>
        <v>0.46439454484167708</v>
      </c>
      <c r="BZ301" s="215">
        <f t="shared" si="195"/>
        <v>0.47890687436797946</v>
      </c>
      <c r="CA301" s="155">
        <f t="shared" si="223"/>
        <v>1.4512329526302408</v>
      </c>
      <c r="CB301" s="165"/>
      <c r="CC301" s="215">
        <f t="shared" ca="1" si="196"/>
        <v>0.14726952616508229</v>
      </c>
      <c r="CD301" s="215">
        <f t="shared" ca="1" si="197"/>
        <v>0.16199647878159051</v>
      </c>
      <c r="CE301" s="215">
        <f t="shared" ca="1" si="198"/>
        <v>0.20617733663111523</v>
      </c>
      <c r="CF301" s="215">
        <f t="shared" ca="1" si="199"/>
        <v>0.47126248372826335</v>
      </c>
      <c r="CG301" s="215">
        <f t="shared" ca="1" si="200"/>
        <v>0.4859894363447716</v>
      </c>
      <c r="CH301" s="155">
        <f t="shared" ca="1" si="224"/>
        <v>1.4726952616508231</v>
      </c>
      <c r="CI301" s="165"/>
      <c r="CJ301" s="215">
        <f t="shared" ca="1" si="201"/>
        <v>1.9331700525067743E-2</v>
      </c>
      <c r="CK301" s="215">
        <f t="shared" ca="1" si="202"/>
        <v>2.1264870577574514E-2</v>
      </c>
      <c r="CL301" s="215">
        <f t="shared" ca="1" si="203"/>
        <v>2.7064380735094842E-2</v>
      </c>
      <c r="CM301" s="215">
        <f t="shared" ca="1" si="204"/>
        <v>6.1861441680216775E-2</v>
      </c>
      <c r="CN301" s="215">
        <f t="shared" ca="1" si="205"/>
        <v>6.379461173272355E-2</v>
      </c>
      <c r="CO301" s="155">
        <f t="shared" ca="1" si="225"/>
        <v>0.19331700525067741</v>
      </c>
      <c r="CP301" s="165"/>
      <c r="CQ301" s="223">
        <f t="shared" ca="1" si="206"/>
        <v>2.721642499190908E-3</v>
      </c>
      <c r="CR301" s="223">
        <f t="shared" ca="1" si="207"/>
        <v>2.9938067491099988E-3</v>
      </c>
      <c r="CS301" s="223">
        <f t="shared" ca="1" si="208"/>
        <v>3.8102994988672713E-3</v>
      </c>
      <c r="CT301" s="223">
        <f t="shared" ca="1" si="209"/>
        <v>8.7092559974109047E-3</v>
      </c>
      <c r="CU301" s="223">
        <f t="shared" ca="1" si="210"/>
        <v>8.9814202473299971E-3</v>
      </c>
      <c r="CV301" s="155">
        <f t="shared" ca="1" si="226"/>
        <v>2.7216424991909082E-2</v>
      </c>
      <c r="CW301" s="165"/>
      <c r="CX301" s="215">
        <f t="shared" ca="1" si="227"/>
        <v>0.16932286918934095</v>
      </c>
      <c r="CY301" s="215">
        <f t="shared" ca="1" si="211"/>
        <v>0.18625515610827503</v>
      </c>
      <c r="CZ301" s="215">
        <f t="shared" ca="1" si="212"/>
        <v>0.23705201686507735</v>
      </c>
      <c r="DA301" s="215">
        <f t="shared" ca="1" si="213"/>
        <v>0.54183318140589098</v>
      </c>
      <c r="DB301" s="215">
        <f t="shared" ca="1" si="214"/>
        <v>0.5587654683248251</v>
      </c>
      <c r="DC301" s="155">
        <f t="shared" ca="1" si="228"/>
        <v>1.6932286918934094</v>
      </c>
      <c r="DD301" s="165"/>
      <c r="DE301" s="188" t="b" cm="1">
        <f t="array" aca="1" ref="DE301" ca="1">OR($G301=Forecast_Capex_Input!$BF$8:$BF$10)</f>
        <v>0</v>
      </c>
      <c r="DF301" s="188" cm="1">
        <f t="array" aca="1" ref="DF301" ca="1">IFERROR(INDEX(Forecast_Capex_Input!BG$12:BG$286,$X301)
*(INDEX(Forecast_Capex_Input!$H$12:$H$286,$X301)=Repex),0)
*$DE301</f>
        <v>0</v>
      </c>
      <c r="DG301" s="188" cm="1">
        <f t="array" aca="1" ref="DG301" ca="1">IFERROR(INDEX(Forecast_Capex_Input!BH$12:BH$286,$X301)
*(INDEX(Forecast_Capex_Input!$H$12:$H$286,$X301)=Repex),0)
*$DE301</f>
        <v>0</v>
      </c>
      <c r="DH301" s="188" cm="1">
        <f t="array" aca="1" ref="DH301" ca="1">IFERROR(INDEX(Forecast_Capex_Input!BI$12:BI$286,$X301)
*(INDEX(Forecast_Capex_Input!$H$12:$H$286,$X301)=Repex),0)
*$DE301</f>
        <v>0</v>
      </c>
      <c r="DI301" s="188" cm="1">
        <f t="array" aca="1" ref="DI301" ca="1">IFERROR(INDEX(Forecast_Capex_Input!BJ$12:BJ$286,$X301)
*(INDEX(Forecast_Capex_Input!$H$12:$H$286,$X301)=Repex),0)
*$DE301</f>
        <v>0</v>
      </c>
      <c r="DJ301" s="188" cm="1">
        <f t="array" aca="1" ref="DJ301" ca="1">IFERROR(INDEX(Forecast_Capex_Input!BK$12:BK$286,$X301)
*(INDEX(Forecast_Capex_Input!$H$12:$H$286,$X301)=Repex),0)
*$DE301</f>
        <v>0</v>
      </c>
      <c r="DK301" s="188" cm="1">
        <f t="array" aca="1" ref="DK301" ca="1">IFERROR(INDEX(Forecast_Capex_Input!BL$12:BL$286,$X301)
*(INDEX(Forecast_Capex_Input!$H$12:$H$286,$X301)=Repex),0)
*$DE301</f>
        <v>0</v>
      </c>
      <c r="DL301" s="165"/>
      <c r="DM301" s="188" t="b" cm="1">
        <f t="array" aca="1" ref="DM301" ca="1">OR($G301=Forecast_Capex_Input!$BN$8:$BN$9)</f>
        <v>0</v>
      </c>
      <c r="DN301" s="188" cm="1">
        <f t="array" aca="1" ref="DN301" ca="1">IFERROR(INDEX(Forecast_Capex_Input!BO$12:BO$286,$X301)
*(INDEX(Forecast_Capex_Input!$H$12:$H$286,$X301)=Repex),0)
*$DM301</f>
        <v>0</v>
      </c>
      <c r="DO301" s="188" cm="1">
        <f t="array" aca="1" ref="DO301" ca="1">IFERROR(INDEX(Forecast_Capex_Input!BP$12:BP$286,$X301)
*(INDEX(Forecast_Capex_Input!$H$12:$H$286,$X301)=Repex),0)
*$DM301</f>
        <v>0</v>
      </c>
      <c r="DP301" s="188" cm="1">
        <f t="array" aca="1" ref="DP301" ca="1">IFERROR(INDEX(Forecast_Capex_Input!BQ$12:BQ$286,$X301)
*(INDEX(Forecast_Capex_Input!$H$12:$H$286,$X301)=Repex),0)
*$DM301</f>
        <v>0</v>
      </c>
      <c r="DQ301" s="188" cm="1">
        <f t="array" aca="1" ref="DQ301" ca="1">IFERROR(INDEX(Forecast_Capex_Input!BR$12:BR$286,$X301)
*(INDEX(Forecast_Capex_Input!$H$12:$H$286,$X301)=Repex),0)
*$DM301</f>
        <v>0</v>
      </c>
      <c r="DR301" s="188" cm="1">
        <f t="array" aca="1" ref="DR301" ca="1">IFERROR(INDEX(Forecast_Capex_Input!BS$12:BS$286,$X301)
*(INDEX(Forecast_Capex_Input!$H$12:$H$286,$X301)=Repex),0)
*$DM301</f>
        <v>0</v>
      </c>
      <c r="DS301" s="165"/>
      <c r="DT301" s="188" t="b" cm="1">
        <f t="array" aca="1" ref="DT301" ca="1">OR($G301=Forecast_Capex_Input!$BU$8:$BU$10)</f>
        <v>1</v>
      </c>
      <c r="DU301" s="188" cm="1">
        <f t="array" aca="1" ref="DU301" ca="1">IFERROR(INDEX(Forecast_Capex_Input!BV$12:BV$286,$X301)
*(INDEX(Forecast_Capex_Input!$H$12:$H$286,$X301)=Repex),0)
*$DT301</f>
        <v>1</v>
      </c>
      <c r="DV301" s="188" cm="1">
        <f t="array" aca="1" ref="DV301" ca="1">IFERROR(INDEX(Forecast_Capex_Input!BW$12:BW$286,$X301)
*(INDEX(Forecast_Capex_Input!$H$12:$H$286,$X301)=Repex),0)
*$DT301</f>
        <v>0</v>
      </c>
      <c r="DW301" s="188" cm="1">
        <f t="array" aca="1" ref="DW301" ca="1">IFERROR(INDEX(Forecast_Capex_Input!BX$12:BX$286,$X301)
*(INDEX(Forecast_Capex_Input!$H$12:$H$286,$X301)=Repex),0)
*$DT301</f>
        <v>0</v>
      </c>
      <c r="DX301" s="188" cm="1">
        <f t="array" aca="1" ref="DX301" ca="1">IFERROR(INDEX(Forecast_Capex_Input!BY$12:BY$286,$X301)
*(INDEX(Forecast_Capex_Input!$H$12:$H$286,$X301)=Repex),0)
*$DT301</f>
        <v>0</v>
      </c>
      <c r="DY301" s="188" cm="1">
        <f t="array" aca="1" ref="DY301" ca="1">IFERROR(INDEX(Forecast_Capex_Input!BZ$12:BZ$286,$X301)
*(INDEX(Forecast_Capex_Input!$H$12:$H$286,$X301)=Repex),0)
*$DT301</f>
        <v>0</v>
      </c>
      <c r="DZ301" s="188" cm="1">
        <f t="array" aca="1" ref="DZ301" ca="1">IFERROR(INDEX(Forecast_Capex_Input!CA$12:CA$286,$X301)
*(INDEX(Forecast_Capex_Input!$H$12:$H$286,$X301)=Repex),0)
*$DT301</f>
        <v>0</v>
      </c>
      <c r="EA301" s="188" cm="1">
        <f t="array" aca="1" ref="EA301" ca="1">IFERROR(INDEX(Forecast_Capex_Input!CB$12:CB$286,$X301)
*(INDEX(Forecast_Capex_Input!$H$12:$H$286,$X301)=Repex),0)
*$DT301</f>
        <v>0</v>
      </c>
      <c r="EB301" s="188" cm="1">
        <f t="array" aca="1" ref="EB301" ca="1">IFERROR(INDEX(Forecast_Capex_Input!CC$12:CC$286,$X301)
*(INDEX(Forecast_Capex_Input!$H$12:$H$286,$X301)=Repex),0)
*$DT301</f>
        <v>0</v>
      </c>
      <c r="EC301" s="165"/>
      <c r="ED301" s="226" t="str">
        <f t="shared" si="215"/>
        <v>N/A</v>
      </c>
      <c r="EE301" s="174" t="s">
        <v>15</v>
      </c>
    </row>
    <row r="302" spans="3:135" x14ac:dyDescent="0.2">
      <c r="C302" s="174">
        <f t="shared" si="216"/>
        <v>292</v>
      </c>
      <c r="D302" s="167" t="str" cm="1">
        <f t="array" ref="D302">IFERROR(INDEX(Forecast_Capex_Input!$D$12:$D$286,$X302),NA)</f>
        <v>Busbar Protection Relay Replacements</v>
      </c>
      <c r="E302" s="172" t="b" cm="1">
        <f t="array" ref="E302">IF($X302=NA,NA,INDEX(Forecast_Capex_Input!$E$12:$E$286,$X302))</f>
        <v>1</v>
      </c>
      <c r="F302" s="167" t="str" cm="1">
        <f t="array" aca="1" ref="F302" ca="1">IFERROR(INDEX(General!$E$25:$E$26,$Y302),NA)</f>
        <v>Non-Labour</v>
      </c>
      <c r="G302" s="167" t="str" cm="1">
        <f t="array" aca="1" ref="G302" ca="1">IFERROR(INDEX(Forecast_Capex_Input!$AI$11:$BB$11,$AA302),NA)</f>
        <v>Secondary Systems</v>
      </c>
      <c r="H302" s="189" cm="1">
        <f t="array" aca="1" ref="H302" ca="1">IFERROR(INDEX(Forecast_Capex_Input!$AI$12:$BB$286,$X302,$AA302),NA)</f>
        <v>1</v>
      </c>
      <c r="I302" s="199" t="str" cm="1">
        <f t="array" ref="I302">IFERROR(INDEX(Forecast_Capex_Input!$F$12:$F$286,$X302),NA)</f>
        <v>Replacement Expenditure</v>
      </c>
      <c r="J302" s="199" t="str" cm="1">
        <f t="array" ref="J302">IFERROR(INDEX(Forecast_Capex_Input!G$12:G$286,$X302),NA)</f>
        <v>Digital Infrastructure</v>
      </c>
      <c r="K302" s="199" t="str" cm="1">
        <f t="array" ref="K302">IFERROR(INDEX(Forecast_Capex_Input!H$12:H$286,$X302),NA)</f>
        <v>Repex</v>
      </c>
      <c r="L302" s="199" t="str" cm="1">
        <f t="array" ref="L302">IFERROR(INDEX(Forecast_Capex_Input!I$12:I$286,$X302),NA)</f>
        <v>N/A</v>
      </c>
      <c r="M302" s="199" t="str" cm="1">
        <f t="array" ref="M302">IFERROR(INDEX(Forecast_Capex_Input!J$12:J$286,$X302),NA)</f>
        <v>N/A</v>
      </c>
      <c r="N302" s="199" t="str" cm="1">
        <f t="array" ref="N302">IFERROR(INDEX(Forecast_Capex_Input!K$12:K$286,$X302),NA)</f>
        <v>DI - Protection systems</v>
      </c>
      <c r="O302" s="199" t="str" cm="1">
        <f t="array" ref="O302">IFERROR(INDEX(Forecast_Capex_Input!L$12:L$286,$X302),NA)</f>
        <v>DI - Safe and Reliable Network</v>
      </c>
      <c r="P302" s="199" t="str" cm="1">
        <f t="array" ref="P302">IFERROR(INDEX(Forecast_Capex_Input!M$12:M$286,$X302),NA)</f>
        <v>N/A</v>
      </c>
      <c r="Q302" s="172" t="str" cm="1">
        <f t="array" ref="Q302">IFERROR(INDEX(Forecast_Capex_Input!N$12:N$286,$X302),NA)</f>
        <v>No</v>
      </c>
      <c r="R302" s="265" cm="1">
        <f t="array" ref="R302">IFERROR(INDEX(Forecast_Capex_Input!O$12:O$286,$X302),0)</f>
        <v>0</v>
      </c>
      <c r="S302" s="172" t="str" cm="1">
        <f t="array" ref="S302">IFERROR(INDEX(Forecast_Capex_Input!P$12:P$286,$X302),0)</f>
        <v>Safety security &amp; reliability</v>
      </c>
      <c r="T302" s="199" t="str" cm="1">
        <f t="array" aca="1" ref="T302" ca="1">IFERROR(INDEX(General!$K$84:$K$103,$AA302),NA)</f>
        <v>Secondary Systems (2018-23)</v>
      </c>
      <c r="U302" s="188" cm="1">
        <f t="array" aca="1" ref="U302" ca="1">IFERROR(
IF($F302=General!$E$25,INDEX(Forecast_Capex_Input!S$12:S$286,$X302),
INDEX(Forecast_Capex_Input!T$12:T$286,$X302)),0)</f>
        <v>0.48503469211847461</v>
      </c>
      <c r="V302" s="222" t="b">
        <f>IFERROR(INDEX(Overheads!$T$19:$T$26,MATCH($I302,Overheads!$E$19:$E$26,0)),FALSE)</f>
        <v>1</v>
      </c>
      <c r="W302" s="165"/>
      <c r="X302" s="174">
        <f>IFERROR(
IF(MATCH($C302,Forecast_Capex_Input!$CI$12:$CI$286,1)+1&gt;MAX(Forecast_Capex_Input!$C$12:$C$286),NA,
MATCH($C302,Forecast_Capex_Input!$CI$12:$CI$286,1)+1),1)</f>
        <v>110</v>
      </c>
      <c r="Y302" s="174" cm="1">
        <f t="array" aca="1" ref="Y302" ca="1">IFERROR(
IF(X301&lt;&gt;X302,1,
IF(COUNTIF(OFFSET(Y301,0,0,-INDEX(Forecast_Capex_Input!$CG$12:$CG$286,$X302)),Y301)=INDEX(Forecast_Capex_Input!$CG$12:$CG$286,$X302),Y301+1,Y301)),NA)</f>
        <v>2</v>
      </c>
      <c r="Z302" s="174" cm="1">
        <f t="array" ref="Z302">IFERROR($C302-IF($X302=1,1,INDEX(Forecast_Capex_Input!$CI$12:$CI$286,$X302-1))+1,NA)</f>
        <v>2</v>
      </c>
      <c r="AA302" s="174" cm="1">
        <f t="array" aca="1" ref="AA302" ca="1">IFERROR(IF(Y302=1,
INDEX(Forecast_Capex_Input!$AI$10:$BB$10,SMALL(IF(INDEX(Forecast_Capex_Input!$AI$12:$BB$286,$X302,0)&gt;0,COLUMN(Forecast_Capex_Input!$AI$10:$BB$10)-COLUMN(Forecast_Capex_Input!$AI$12)+1),ROWS(OFFSET(AA301,0,0,-$Z302)))),
OFFSET(AA301,-INDEX(Forecast_Capex_Input!$CG$12:$CG$286,$X302)+1,0)),NA)</f>
        <v>4</v>
      </c>
      <c r="AB302" s="174">
        <f t="shared" ca="1" si="185"/>
        <v>2</v>
      </c>
      <c r="AC302" s="222" t="b">
        <f t="shared" si="217"/>
        <v>0</v>
      </c>
      <c r="AD302" s="220" t="b">
        <v>0</v>
      </c>
      <c r="AE302" s="222" t="b">
        <f t="shared" si="186"/>
        <v>1</v>
      </c>
      <c r="AF302" s="165"/>
      <c r="AG302" s="215">
        <v>0.31001514297121296</v>
      </c>
      <c r="AH302" s="215">
        <v>0.28183194815564816</v>
      </c>
      <c r="AI302" s="215">
        <v>0.14091597407782408</v>
      </c>
      <c r="AJ302" s="215">
        <v>0.31001514297121296</v>
      </c>
      <c r="AK302" s="215">
        <v>0.32410674037899534</v>
      </c>
      <c r="AL302" s="155">
        <v>1.3668849485548935</v>
      </c>
      <c r="AM302" s="165"/>
      <c r="AN302" s="215" cm="1">
        <f t="array" aca="1" ref="AN302" ca="1">IFERROR(INDEX(General!O$33:O$34,$AB302)
*AG302,0)</f>
        <v>0.31001514297121296</v>
      </c>
      <c r="AO302" s="215" cm="1">
        <f t="array" aca="1" ref="AO302" ca="1">IFERROR(INDEX(General!P$33:P$34,$AB302)
*AH302,0)</f>
        <v>0.28183194815564816</v>
      </c>
      <c r="AP302" s="215" cm="1">
        <f t="array" aca="1" ref="AP302" ca="1">IFERROR(INDEX(General!Q$33:Q$34,$AB302)
*AI302,0)</f>
        <v>0.14091597407782408</v>
      </c>
      <c r="AQ302" s="215" cm="1">
        <f t="array" aca="1" ref="AQ302" ca="1">IFERROR(INDEX(General!R$33:R$34,$AB302)
*AJ302,0)</f>
        <v>0.31001514297121296</v>
      </c>
      <c r="AR302" s="215" cm="1">
        <f t="array" aca="1" ref="AR302" ca="1">IFERROR(INDEX(General!S$33:S$34,$AB302)
*AK302,0)</f>
        <v>0.32410674037899534</v>
      </c>
      <c r="AS302" s="155">
        <f t="shared" ca="1" si="218"/>
        <v>1.3668849485548935</v>
      </c>
      <c r="AT302" s="165"/>
      <c r="AU302" s="215">
        <f ca="1">IF($AE302=FALSE,AN302*Overheads!$R$24*$V302,
IFERROR(Overheads!$O$49*$V302*AN302,0)
+IFERROR(Overheads!Q$59*$V302*(AN302/Overheads!Q$68),0))</f>
        <v>4.3422703612808783E-2</v>
      </c>
      <c r="AV302" s="215">
        <f ca="1">IF($AE302=FALSE,AO302*Overheads!$R$24*$V302,
IFERROR(Overheads!$O$49*$V302*AO302,0)
+IFERROR(Overheads!R$59*$V302*(AO302/Overheads!R$68),0))</f>
        <v>3.3636767144363561E-2</v>
      </c>
      <c r="AW302" s="215">
        <f ca="1">IF($AE302=FALSE,AP302*Overheads!$R$24*$V302,
IFERROR(Overheads!$O$49*$V302*AP302,0)
+IFERROR(Overheads!S$59*$V302*(AP302/Overheads!S$68),0))</f>
        <v>1.8324875399018468E-2</v>
      </c>
      <c r="AX302" s="215">
        <f ca="1">IF($AE302=FALSE,AQ302*Overheads!$R$24*$V302,
IFERROR(Overheads!$O$49*$V302*AQ302,0)
+IFERROR(Overheads!T$59*$V302*(AQ302/Overheads!T$68),0))</f>
        <v>4.4422391889359022E-2</v>
      </c>
      <c r="AY302" s="215">
        <f ca="1">IF($AE302=FALSE,AR302*Overheads!$R$24*$V302,
IFERROR(Overheads!$O$49*$V302*AR302,0)
+IFERROR(Overheads!U$59*$V302*(AR302/Overheads!U$68),0))</f>
        <v>3.9646843948402066E-2</v>
      </c>
      <c r="AZ302" s="155">
        <f t="shared" ca="1" si="219"/>
        <v>0.17945358199395189</v>
      </c>
      <c r="BA302" s="165"/>
      <c r="BB302" s="215">
        <f ca="1">IF($AE302=FALSE,AN302*Overheads!$S$25,
IFERROR(Overheads!$O$50*AN302,0)
+IFERROR(Overheads!Q$60*(AN302/Overheads!Q$66),0))</f>
        <v>5.8279154674609887E-3</v>
      </c>
      <c r="BC302" s="215">
        <f ca="1">IF($AE302=FALSE,AO302*Overheads!$S$25,
IFERROR(Overheads!$O$50*AO302,0)
+IFERROR(Overheads!R$60*(AO302/Overheads!R$66),0))</f>
        <v>4.7552382560387694E-3</v>
      </c>
      <c r="BD302" s="215">
        <f ca="1">IF($AE302=FALSE,AP302*Overheads!$S$25,
IFERROR(Overheads!$O$50*AP302,0)
+IFERROR(Overheads!S$60*(AP302/Overheads!S$66),0))</f>
        <v>2.5863202875487088E-3</v>
      </c>
      <c r="BE302" s="215">
        <f ca="1">IF($AE302=FALSE,AQ302*Overheads!$S$25,
IFERROR(Overheads!$O$50*AQ302,0)
+IFERROR(Overheads!T$60*(AQ302/Overheads!T$66),0))</f>
        <v>6.2842556131794229E-3</v>
      </c>
      <c r="BF302" s="215">
        <f ca="1">IF($AE302=FALSE,AR302*Overheads!$S$25,
IFERROR(Overheads!$O$50*AR302,0)
+IFERROR(Overheads!U$60*(AR302/Overheads!U$66),0))</f>
        <v>5.802951805758582E-3</v>
      </c>
      <c r="BG302" s="155">
        <f t="shared" ca="1" si="220"/>
        <v>2.525668142998647E-2</v>
      </c>
      <c r="BH302" s="165"/>
      <c r="BI302" s="215">
        <f t="shared" ca="1" si="221"/>
        <v>0.35926576205148275</v>
      </c>
      <c r="BJ302" s="215">
        <f t="shared" ca="1" si="187"/>
        <v>0.32022395355605054</v>
      </c>
      <c r="BK302" s="215">
        <f t="shared" ca="1" si="188"/>
        <v>0.16182716976439127</v>
      </c>
      <c r="BL302" s="215">
        <f t="shared" ca="1" si="189"/>
        <v>0.36072179047375141</v>
      </c>
      <c r="BM302" s="215">
        <f t="shared" ca="1" si="190"/>
        <v>0.36955653613315598</v>
      </c>
      <c r="BN302" s="155">
        <f t="shared" ca="1" si="222"/>
        <v>1.5715952119788317</v>
      </c>
      <c r="BO302" s="165"/>
      <c r="BP302" s="187" cm="1">
        <f t="array" ref="BP302">IFERROR(IF($X302=$X301,BP301,INDEX(Forecast_Capex_Input!AC$12:AC$286,$X302)),0)</f>
        <v>0.1</v>
      </c>
      <c r="BQ302" s="187" cm="1">
        <f t="array" ref="BQ302">IFERROR(IF($X302=$X301,BQ301,INDEX(Forecast_Capex_Input!AD$12:AD$286,$X302)),0)</f>
        <v>0.11</v>
      </c>
      <c r="BR302" s="187" cm="1">
        <f t="array" ref="BR302">IFERROR(IF($X302=$X301,BR301,INDEX(Forecast_Capex_Input!AE$12:AE$286,$X302)),0)</f>
        <v>0.14000000000000001</v>
      </c>
      <c r="BS302" s="187" cm="1">
        <f t="array" ref="BS302">IFERROR(IF($X302=$X301,BS301,INDEX(Forecast_Capex_Input!AF$12:AF$286,$X302)),0)</f>
        <v>0.32</v>
      </c>
      <c r="BT302" s="187" cm="1">
        <f t="array" ref="BT302">IFERROR(IF($X302=$X301,BT301,INDEX(Forecast_Capex_Input!AG$12:AG$286,$X302)),0)</f>
        <v>0.33</v>
      </c>
      <c r="BU302" s="165"/>
      <c r="BV302" s="215">
        <f t="shared" si="191"/>
        <v>0.13668849485548937</v>
      </c>
      <c r="BW302" s="215">
        <f t="shared" si="192"/>
        <v>0.15035734434103828</v>
      </c>
      <c r="BX302" s="215">
        <f t="shared" si="193"/>
        <v>0.19136389279768512</v>
      </c>
      <c r="BY302" s="215">
        <f t="shared" si="194"/>
        <v>0.43740318353756591</v>
      </c>
      <c r="BZ302" s="215">
        <f t="shared" si="195"/>
        <v>0.45107203302311488</v>
      </c>
      <c r="CA302" s="155">
        <f t="shared" si="223"/>
        <v>1.3668849485548935</v>
      </c>
      <c r="CB302" s="165"/>
      <c r="CC302" s="215">
        <f t="shared" ca="1" si="196"/>
        <v>0.13668849485548937</v>
      </c>
      <c r="CD302" s="215">
        <f t="shared" ca="1" si="197"/>
        <v>0.15035734434103828</v>
      </c>
      <c r="CE302" s="215">
        <f t="shared" ca="1" si="198"/>
        <v>0.19136389279768512</v>
      </c>
      <c r="CF302" s="215">
        <f t="shared" ca="1" si="199"/>
        <v>0.43740318353756591</v>
      </c>
      <c r="CG302" s="215">
        <f t="shared" ca="1" si="200"/>
        <v>0.45107203302311488</v>
      </c>
      <c r="CH302" s="155">
        <f t="shared" ca="1" si="224"/>
        <v>1.3668849485548935</v>
      </c>
      <c r="CI302" s="165"/>
      <c r="CJ302" s="215">
        <f t="shared" ca="1" si="201"/>
        <v>1.7945358199395189E-2</v>
      </c>
      <c r="CK302" s="215">
        <f t="shared" ca="1" si="202"/>
        <v>1.9739894019334708E-2</v>
      </c>
      <c r="CL302" s="215">
        <f t="shared" ca="1" si="203"/>
        <v>2.5123501479153269E-2</v>
      </c>
      <c r="CM302" s="215">
        <f t="shared" ca="1" si="204"/>
        <v>5.7425146238064606E-2</v>
      </c>
      <c r="CN302" s="215">
        <f t="shared" ca="1" si="205"/>
        <v>5.9219682058004125E-2</v>
      </c>
      <c r="CO302" s="155">
        <f t="shared" ca="1" si="225"/>
        <v>0.17945358199395189</v>
      </c>
      <c r="CP302" s="165"/>
      <c r="CQ302" s="223">
        <f t="shared" ca="1" si="206"/>
        <v>2.5256681429986472E-3</v>
      </c>
      <c r="CR302" s="223">
        <f t="shared" ca="1" si="207"/>
        <v>2.7782349572985118E-3</v>
      </c>
      <c r="CS302" s="223">
        <f t="shared" ca="1" si="208"/>
        <v>3.535935400198106E-3</v>
      </c>
      <c r="CT302" s="223">
        <f t="shared" ca="1" si="209"/>
        <v>8.0821380575956704E-3</v>
      </c>
      <c r="CU302" s="223">
        <f t="shared" ca="1" si="210"/>
        <v>8.334704871895535E-3</v>
      </c>
      <c r="CV302" s="155">
        <f t="shared" ca="1" si="226"/>
        <v>2.5256681429986473E-2</v>
      </c>
      <c r="CW302" s="165"/>
      <c r="CX302" s="215">
        <f t="shared" ca="1" si="227"/>
        <v>0.15715952119788321</v>
      </c>
      <c r="CY302" s="215">
        <f t="shared" ca="1" si="211"/>
        <v>0.1728754733176715</v>
      </c>
      <c r="CZ302" s="215">
        <f t="shared" ca="1" si="212"/>
        <v>0.2200233296770365</v>
      </c>
      <c r="DA302" s="215">
        <f t="shared" ca="1" si="213"/>
        <v>0.50291046783322624</v>
      </c>
      <c r="DB302" s="215">
        <f t="shared" ca="1" si="214"/>
        <v>0.51862641995301462</v>
      </c>
      <c r="DC302" s="155">
        <f t="shared" ca="1" si="228"/>
        <v>1.5715952119788321</v>
      </c>
      <c r="DD302" s="165"/>
      <c r="DE302" s="188" t="b" cm="1">
        <f t="array" aca="1" ref="DE302" ca="1">OR($G302=Forecast_Capex_Input!$BF$8:$BF$10)</f>
        <v>0</v>
      </c>
      <c r="DF302" s="188" cm="1">
        <f t="array" aca="1" ref="DF302" ca="1">IFERROR(INDEX(Forecast_Capex_Input!BG$12:BG$286,$X302)
*(INDEX(Forecast_Capex_Input!$H$12:$H$286,$X302)=Repex),0)
*$DE302</f>
        <v>0</v>
      </c>
      <c r="DG302" s="188" cm="1">
        <f t="array" aca="1" ref="DG302" ca="1">IFERROR(INDEX(Forecast_Capex_Input!BH$12:BH$286,$X302)
*(INDEX(Forecast_Capex_Input!$H$12:$H$286,$X302)=Repex),0)
*$DE302</f>
        <v>0</v>
      </c>
      <c r="DH302" s="188" cm="1">
        <f t="array" aca="1" ref="DH302" ca="1">IFERROR(INDEX(Forecast_Capex_Input!BI$12:BI$286,$X302)
*(INDEX(Forecast_Capex_Input!$H$12:$H$286,$X302)=Repex),0)
*$DE302</f>
        <v>0</v>
      </c>
      <c r="DI302" s="188" cm="1">
        <f t="array" aca="1" ref="DI302" ca="1">IFERROR(INDEX(Forecast_Capex_Input!BJ$12:BJ$286,$X302)
*(INDEX(Forecast_Capex_Input!$H$12:$H$286,$X302)=Repex),0)
*$DE302</f>
        <v>0</v>
      </c>
      <c r="DJ302" s="188" cm="1">
        <f t="array" aca="1" ref="DJ302" ca="1">IFERROR(INDEX(Forecast_Capex_Input!BK$12:BK$286,$X302)
*(INDEX(Forecast_Capex_Input!$H$12:$H$286,$X302)=Repex),0)
*$DE302</f>
        <v>0</v>
      </c>
      <c r="DK302" s="188" cm="1">
        <f t="array" aca="1" ref="DK302" ca="1">IFERROR(INDEX(Forecast_Capex_Input!BL$12:BL$286,$X302)
*(INDEX(Forecast_Capex_Input!$H$12:$H$286,$X302)=Repex),0)
*$DE302</f>
        <v>0</v>
      </c>
      <c r="DL302" s="165"/>
      <c r="DM302" s="188" t="b" cm="1">
        <f t="array" aca="1" ref="DM302" ca="1">OR($G302=Forecast_Capex_Input!$BN$8:$BN$9)</f>
        <v>0</v>
      </c>
      <c r="DN302" s="188" cm="1">
        <f t="array" aca="1" ref="DN302" ca="1">IFERROR(INDEX(Forecast_Capex_Input!BO$12:BO$286,$X302)
*(INDEX(Forecast_Capex_Input!$H$12:$H$286,$X302)=Repex),0)
*$DM302</f>
        <v>0</v>
      </c>
      <c r="DO302" s="188" cm="1">
        <f t="array" aca="1" ref="DO302" ca="1">IFERROR(INDEX(Forecast_Capex_Input!BP$12:BP$286,$X302)
*(INDEX(Forecast_Capex_Input!$H$12:$H$286,$X302)=Repex),0)
*$DM302</f>
        <v>0</v>
      </c>
      <c r="DP302" s="188" cm="1">
        <f t="array" aca="1" ref="DP302" ca="1">IFERROR(INDEX(Forecast_Capex_Input!BQ$12:BQ$286,$X302)
*(INDEX(Forecast_Capex_Input!$H$12:$H$286,$X302)=Repex),0)
*$DM302</f>
        <v>0</v>
      </c>
      <c r="DQ302" s="188" cm="1">
        <f t="array" aca="1" ref="DQ302" ca="1">IFERROR(INDEX(Forecast_Capex_Input!BR$12:BR$286,$X302)
*(INDEX(Forecast_Capex_Input!$H$12:$H$286,$X302)=Repex),0)
*$DM302</f>
        <v>0</v>
      </c>
      <c r="DR302" s="188" cm="1">
        <f t="array" aca="1" ref="DR302" ca="1">IFERROR(INDEX(Forecast_Capex_Input!BS$12:BS$286,$X302)
*(INDEX(Forecast_Capex_Input!$H$12:$H$286,$X302)=Repex),0)
*$DM302</f>
        <v>0</v>
      </c>
      <c r="DS302" s="165"/>
      <c r="DT302" s="188" t="b" cm="1">
        <f t="array" aca="1" ref="DT302" ca="1">OR($G302=Forecast_Capex_Input!$BU$8:$BU$10)</f>
        <v>1</v>
      </c>
      <c r="DU302" s="188" cm="1">
        <f t="array" aca="1" ref="DU302" ca="1">IFERROR(INDEX(Forecast_Capex_Input!BV$12:BV$286,$X302)
*(INDEX(Forecast_Capex_Input!$H$12:$H$286,$X302)=Repex),0)
*$DT302</f>
        <v>1</v>
      </c>
      <c r="DV302" s="188" cm="1">
        <f t="array" aca="1" ref="DV302" ca="1">IFERROR(INDEX(Forecast_Capex_Input!BW$12:BW$286,$X302)
*(INDEX(Forecast_Capex_Input!$H$12:$H$286,$X302)=Repex),0)
*$DT302</f>
        <v>0</v>
      </c>
      <c r="DW302" s="188" cm="1">
        <f t="array" aca="1" ref="DW302" ca="1">IFERROR(INDEX(Forecast_Capex_Input!BX$12:BX$286,$X302)
*(INDEX(Forecast_Capex_Input!$H$12:$H$286,$X302)=Repex),0)
*$DT302</f>
        <v>0</v>
      </c>
      <c r="DX302" s="188" cm="1">
        <f t="array" aca="1" ref="DX302" ca="1">IFERROR(INDEX(Forecast_Capex_Input!BY$12:BY$286,$X302)
*(INDEX(Forecast_Capex_Input!$H$12:$H$286,$X302)=Repex),0)
*$DT302</f>
        <v>0</v>
      </c>
      <c r="DY302" s="188" cm="1">
        <f t="array" aca="1" ref="DY302" ca="1">IFERROR(INDEX(Forecast_Capex_Input!BZ$12:BZ$286,$X302)
*(INDEX(Forecast_Capex_Input!$H$12:$H$286,$X302)=Repex),0)
*$DT302</f>
        <v>0</v>
      </c>
      <c r="DZ302" s="188" cm="1">
        <f t="array" aca="1" ref="DZ302" ca="1">IFERROR(INDEX(Forecast_Capex_Input!CA$12:CA$286,$X302)
*(INDEX(Forecast_Capex_Input!$H$12:$H$286,$X302)=Repex),0)
*$DT302</f>
        <v>0</v>
      </c>
      <c r="EA302" s="188" cm="1">
        <f t="array" aca="1" ref="EA302" ca="1">IFERROR(INDEX(Forecast_Capex_Input!CB$12:CB$286,$X302)
*(INDEX(Forecast_Capex_Input!$H$12:$H$286,$X302)=Repex),0)
*$DT302</f>
        <v>0</v>
      </c>
      <c r="EB302" s="188" cm="1">
        <f t="array" aca="1" ref="EB302" ca="1">IFERROR(INDEX(Forecast_Capex_Input!CC$12:CC$286,$X302)
*(INDEX(Forecast_Capex_Input!$H$12:$H$286,$X302)=Repex),0)
*$DT302</f>
        <v>0</v>
      </c>
      <c r="EC302" s="165"/>
      <c r="ED302" s="226" t="str">
        <f t="shared" si="215"/>
        <v>N/A</v>
      </c>
      <c r="EE302" s="174" t="s">
        <v>15</v>
      </c>
    </row>
    <row r="303" spans="3:135" x14ac:dyDescent="0.2">
      <c r="C303" s="174">
        <f t="shared" si="216"/>
        <v>293</v>
      </c>
      <c r="D303" s="167" t="str" cm="1">
        <f t="array" ref="D303">IFERROR(INDEX(Forecast_Capex_Input!$D$12:$D$286,$X303),NA)</f>
        <v>Capacitor Protection Relay Replacements</v>
      </c>
      <c r="E303" s="172" t="b" cm="1">
        <f t="array" ref="E303">IF($X303=NA,NA,INDEX(Forecast_Capex_Input!$E$12:$E$286,$X303))</f>
        <v>1</v>
      </c>
      <c r="F303" s="167" t="str" cm="1">
        <f t="array" aca="1" ref="F303" ca="1">IFERROR(INDEX(General!$E$25:$E$26,$Y303),NA)</f>
        <v>Labour</v>
      </c>
      <c r="G303" s="167" t="str" cm="1">
        <f t="array" aca="1" ref="G303" ca="1">IFERROR(INDEX(Forecast_Capex_Input!$AI$11:$BB$11,$AA303),NA)</f>
        <v>Secondary Systems</v>
      </c>
      <c r="H303" s="189" cm="1">
        <f t="array" aca="1" ref="H303" ca="1">IFERROR(INDEX(Forecast_Capex_Input!$AI$12:$BB$286,$X303,$AA303),NA)</f>
        <v>1</v>
      </c>
      <c r="I303" s="199" t="str" cm="1">
        <f t="array" ref="I303">IFERROR(INDEX(Forecast_Capex_Input!$F$12:$F$286,$X303),NA)</f>
        <v>Replacement Expenditure</v>
      </c>
      <c r="J303" s="199" t="str" cm="1">
        <f t="array" ref="J303">IFERROR(INDEX(Forecast_Capex_Input!G$12:G$286,$X303),NA)</f>
        <v>Digital Infrastructure</v>
      </c>
      <c r="K303" s="199" t="str" cm="1">
        <f t="array" ref="K303">IFERROR(INDEX(Forecast_Capex_Input!H$12:H$286,$X303),NA)</f>
        <v>Repex</v>
      </c>
      <c r="L303" s="199" t="str" cm="1">
        <f t="array" ref="L303">IFERROR(INDEX(Forecast_Capex_Input!I$12:I$286,$X303),NA)</f>
        <v>N/A</v>
      </c>
      <c r="M303" s="199" t="str" cm="1">
        <f t="array" ref="M303">IFERROR(INDEX(Forecast_Capex_Input!J$12:J$286,$X303),NA)</f>
        <v>N/A</v>
      </c>
      <c r="N303" s="199" t="str" cm="1">
        <f t="array" ref="N303">IFERROR(INDEX(Forecast_Capex_Input!K$12:K$286,$X303),NA)</f>
        <v>DI - Protection systems</v>
      </c>
      <c r="O303" s="199" t="str" cm="1">
        <f t="array" ref="O303">IFERROR(INDEX(Forecast_Capex_Input!L$12:L$286,$X303),NA)</f>
        <v>DI - Safe and Reliable Network</v>
      </c>
      <c r="P303" s="199" t="str" cm="1">
        <f t="array" ref="P303">IFERROR(INDEX(Forecast_Capex_Input!M$12:M$286,$X303),NA)</f>
        <v>N/A</v>
      </c>
      <c r="Q303" s="172" t="str" cm="1">
        <f t="array" ref="Q303">IFERROR(INDEX(Forecast_Capex_Input!N$12:N$286,$X303),NA)</f>
        <v>No</v>
      </c>
      <c r="R303" s="265" cm="1">
        <f t="array" ref="R303">IFERROR(INDEX(Forecast_Capex_Input!O$12:O$286,$X303),0)</f>
        <v>0</v>
      </c>
      <c r="S303" s="172" t="str" cm="1">
        <f t="array" ref="S303">IFERROR(INDEX(Forecast_Capex_Input!P$12:P$286,$X303),0)</f>
        <v>Safety security &amp; reliability</v>
      </c>
      <c r="T303" s="199" t="str" cm="1">
        <f t="array" aca="1" ref="T303" ca="1">IFERROR(INDEX(General!$K$84:$K$103,$AA303),NA)</f>
        <v>Secondary Systems (2018-23)</v>
      </c>
      <c r="U303" s="188" cm="1">
        <f t="array" aca="1" ref="U303" ca="1">IFERROR(
IF($F303=General!$E$25,INDEX(Forecast_Capex_Input!S$12:S$286,$X303),
INDEX(Forecast_Capex_Input!T$12:T$286,$X303)),0)</f>
        <v>0.6270437749040777</v>
      </c>
      <c r="V303" s="222" t="b">
        <f>IFERROR(INDEX(Overheads!$T$19:$T$26,MATCH($I303,Overheads!$E$19:$E$26,0)),FALSE)</f>
        <v>1</v>
      </c>
      <c r="W303" s="165"/>
      <c r="X303" s="174">
        <f>IFERROR(
IF(MATCH($C303,Forecast_Capex_Input!$CI$12:$CI$286,1)+1&gt;MAX(Forecast_Capex_Input!$C$12:$C$286),NA,
MATCH($C303,Forecast_Capex_Input!$CI$12:$CI$286,1)+1),1)</f>
        <v>111</v>
      </c>
      <c r="Y303" s="174" cm="1">
        <f t="array" aca="1" ref="Y303" ca="1">IFERROR(
IF(X302&lt;&gt;X303,1,
IF(COUNTIF(OFFSET(Y302,0,0,-INDEX(Forecast_Capex_Input!$CG$12:$CG$286,$X303)),Y302)=INDEX(Forecast_Capex_Input!$CG$12:$CG$286,$X303),Y302+1,Y302)),NA)</f>
        <v>1</v>
      </c>
      <c r="Z303" s="174" cm="1">
        <f t="array" ref="Z303">IFERROR($C303-IF($X303=1,1,INDEX(Forecast_Capex_Input!$CI$12:$CI$286,$X303-1))+1,NA)</f>
        <v>1</v>
      </c>
      <c r="AA303" s="174" cm="1">
        <f t="array" aca="1" ref="AA303" ca="1">IFERROR(IF(Y303=1,
INDEX(Forecast_Capex_Input!$AI$10:$BB$10,SMALL(IF(INDEX(Forecast_Capex_Input!$AI$12:$BB$286,$X303,0)&gt;0,COLUMN(Forecast_Capex_Input!$AI$10:$BB$10)-COLUMN(Forecast_Capex_Input!$AI$12)+1),ROWS(OFFSET(AA302,0,0,-$Z303)))),
OFFSET(AA302,-INDEX(Forecast_Capex_Input!$CG$12:$CG$286,$X303)+1,0)),NA)</f>
        <v>4</v>
      </c>
      <c r="AB303" s="174">
        <f t="shared" ca="1" si="185"/>
        <v>1</v>
      </c>
      <c r="AC303" s="222" t="b">
        <f t="shared" si="217"/>
        <v>0</v>
      </c>
      <c r="AD303" s="220" t="b">
        <v>0</v>
      </c>
      <c r="AE303" s="222" t="b">
        <f t="shared" si="186"/>
        <v>1</v>
      </c>
      <c r="AF303" s="165"/>
      <c r="AG303" s="215">
        <v>0.24322853855219284</v>
      </c>
      <c r="AH303" s="215">
        <v>0.22111685322926625</v>
      </c>
      <c r="AI303" s="215">
        <v>0.11055842661463312</v>
      </c>
      <c r="AJ303" s="215">
        <v>0.24322853855219284</v>
      </c>
      <c r="AK303" s="215">
        <v>0.25428438121365621</v>
      </c>
      <c r="AL303" s="155">
        <v>1.0724167381619412</v>
      </c>
      <c r="AM303" s="165"/>
      <c r="AN303" s="215" cm="1">
        <f t="array" aca="1" ref="AN303" ca="1">IFERROR(INDEX(General!O$33:O$34,$AB303)
*AG303,0)</f>
        <v>0.2428341837155393</v>
      </c>
      <c r="AO303" s="215" cm="1">
        <f t="array" aca="1" ref="AO303" ca="1">IFERROR(INDEX(General!P$33:P$34,$AB303)
*AH303,0)</f>
        <v>0.22244676560828755</v>
      </c>
      <c r="AP303" s="215" cm="1">
        <f t="array" aca="1" ref="AP303" ca="1">IFERROR(INDEX(General!Q$33:Q$34,$AB303)
*AI303,0)</f>
        <v>0.11222481996062547</v>
      </c>
      <c r="AQ303" s="215" cm="1">
        <f t="array" aca="1" ref="AQ303" ca="1">IFERROR(INDEX(General!R$33:R$34,$AB303)
*AJ303,0)</f>
        <v>0.24892764764858236</v>
      </c>
      <c r="AR303" s="215" cm="1">
        <f t="array" aca="1" ref="AR303" ca="1">IFERROR(INDEX(General!S$33:S$34,$AB303)
*AK303,0)</f>
        <v>0.26184331075819667</v>
      </c>
      <c r="AS303" s="155">
        <f t="shared" ca="1" si="218"/>
        <v>1.0882767276912313</v>
      </c>
      <c r="AT303" s="165"/>
      <c r="AU303" s="215">
        <f ca="1">IF($AE303=FALSE,AN303*Overheads!$R$24*$V303,
IFERROR(Overheads!$O$49*$V303*AN303,0)
+IFERROR(Overheads!Q$59*$V303*(AN303/Overheads!Q$68),0))</f>
        <v>3.4012908806578361E-2</v>
      </c>
      <c r="AV303" s="215">
        <f ca="1">IF($AE303=FALSE,AO303*Overheads!$R$24*$V303,
IFERROR(Overheads!$O$49*$V303*AO303,0)
+IFERROR(Overheads!R$59*$V303*(AO303/Overheads!R$68),0))</f>
        <v>2.6549119451320928E-2</v>
      </c>
      <c r="AW303" s="215">
        <f ca="1">IF($AE303=FALSE,AP303*Overheads!$R$24*$V303,
IFERROR(Overheads!$O$49*$V303*AP303,0)
+IFERROR(Overheads!S$59*$V303*(AP303/Overheads!S$68),0))</f>
        <v>1.4593844707201115E-2</v>
      </c>
      <c r="AX303" s="215">
        <f ca="1">IF($AE303=FALSE,AQ303*Overheads!$R$24*$V303,
IFERROR(Overheads!$O$49*$V303*AQ303,0)
+IFERROR(Overheads!T$59*$V303*(AQ303/Overheads!T$68),0))</f>
        <v>3.5669101225059875E-2</v>
      </c>
      <c r="AY303" s="215">
        <f ca="1">IF($AE303=FALSE,AR303*Overheads!$R$24*$V303,
IFERROR(Overheads!$O$49*$V303*AR303,0)
+IFERROR(Overheads!U$59*$V303*(AR303/Overheads!U$68),0))</f>
        <v>3.2030376376695556E-2</v>
      </c>
      <c r="AZ303" s="155">
        <f t="shared" ca="1" si="219"/>
        <v>0.14285535056685583</v>
      </c>
      <c r="BA303" s="165"/>
      <c r="BB303" s="215">
        <f ca="1">IF($AE303=FALSE,AN303*Overheads!$S$25,
IFERROR(Overheads!$O$50*AN303,0)
+IFERROR(Overheads!Q$60*(AN303/Overheads!Q$66),0))</f>
        <v>4.5649934443217424E-3</v>
      </c>
      <c r="BC303" s="215">
        <f ca="1">IF($AE303=FALSE,AO303*Overheads!$S$25,
IFERROR(Overheads!$O$50*AO303,0)
+IFERROR(Overheads!R$60*(AO303/Overheads!R$66),0))</f>
        <v>3.7532557138214542E-3</v>
      </c>
      <c r="BD303" s="215">
        <f ca="1">IF($AE303=FALSE,AP303*Overheads!$S$25,
IFERROR(Overheads!$O$50*AP303,0)
+IFERROR(Overheads!S$60*(AP303/Overheads!S$66),0))</f>
        <v>2.0597333306610795E-3</v>
      </c>
      <c r="BE303" s="215">
        <f ca="1">IF($AE303=FALSE,AQ303*Overheads!$S$25,
IFERROR(Overheads!$O$50*AQ303,0)
+IFERROR(Overheads!T$60*(AQ303/Overheads!T$66),0))</f>
        <v>5.0459630843142766E-3</v>
      </c>
      <c r="BF303" s="215">
        <f ca="1">IF($AE303=FALSE,AR303*Overheads!$S$25,
IFERROR(Overheads!$O$50*AR303,0)
+IFERROR(Overheads!U$60*(AR303/Overheads!U$66),0))</f>
        <v>4.688159558833279E-3</v>
      </c>
      <c r="BG303" s="155">
        <f t="shared" ca="1" si="220"/>
        <v>2.011210513195183E-2</v>
      </c>
      <c r="BH303" s="165"/>
      <c r="BI303" s="215">
        <f t="shared" ca="1" si="221"/>
        <v>0.28141208596643941</v>
      </c>
      <c r="BJ303" s="215">
        <f t="shared" ca="1" si="187"/>
        <v>0.25274914077342991</v>
      </c>
      <c r="BK303" s="215">
        <f t="shared" ca="1" si="188"/>
        <v>0.12887839799848769</v>
      </c>
      <c r="BL303" s="215">
        <f t="shared" ca="1" si="189"/>
        <v>0.28964271195795649</v>
      </c>
      <c r="BM303" s="215">
        <f t="shared" ca="1" si="190"/>
        <v>0.29856184669372549</v>
      </c>
      <c r="BN303" s="155">
        <f t="shared" ca="1" si="222"/>
        <v>1.251244183390039</v>
      </c>
      <c r="BO303" s="165"/>
      <c r="BP303" s="187" cm="1">
        <f t="array" ref="BP303">IFERROR(IF($X303=$X302,BP302,INDEX(Forecast_Capex_Input!AC$12:AC$286,$X303)),0)</f>
        <v>0.1</v>
      </c>
      <c r="BQ303" s="187" cm="1">
        <f t="array" ref="BQ303">IFERROR(IF($X303=$X302,BQ302,INDEX(Forecast_Capex_Input!AD$12:AD$286,$X303)),0)</f>
        <v>0.11</v>
      </c>
      <c r="BR303" s="187" cm="1">
        <f t="array" ref="BR303">IFERROR(IF($X303=$X302,BR302,INDEX(Forecast_Capex_Input!AE$12:AE$286,$X303)),0)</f>
        <v>0.14000000000000001</v>
      </c>
      <c r="BS303" s="187" cm="1">
        <f t="array" ref="BS303">IFERROR(IF($X303=$X302,BS302,INDEX(Forecast_Capex_Input!AF$12:AF$286,$X303)),0)</f>
        <v>0.32</v>
      </c>
      <c r="BT303" s="187" cm="1">
        <f t="array" ref="BT303">IFERROR(IF($X303=$X302,BT302,INDEX(Forecast_Capex_Input!AG$12:AG$286,$X303)),0)</f>
        <v>0.33</v>
      </c>
      <c r="BU303" s="165"/>
      <c r="BV303" s="215">
        <f t="shared" si="191"/>
        <v>0.10724167381619412</v>
      </c>
      <c r="BW303" s="215">
        <f t="shared" si="192"/>
        <v>0.11796584119781353</v>
      </c>
      <c r="BX303" s="215">
        <f t="shared" si="193"/>
        <v>0.15013834334267179</v>
      </c>
      <c r="BY303" s="215">
        <f t="shared" si="194"/>
        <v>0.34317335621182116</v>
      </c>
      <c r="BZ303" s="215">
        <f t="shared" si="195"/>
        <v>0.35389752359344062</v>
      </c>
      <c r="CA303" s="155">
        <f t="shared" si="223"/>
        <v>1.0724167381619414</v>
      </c>
      <c r="CB303" s="165"/>
      <c r="CC303" s="215">
        <f t="shared" ca="1" si="196"/>
        <v>0.10882767276912314</v>
      </c>
      <c r="CD303" s="215">
        <f t="shared" ca="1" si="197"/>
        <v>0.11971044004603544</v>
      </c>
      <c r="CE303" s="215">
        <f t="shared" ca="1" si="198"/>
        <v>0.1523587418767724</v>
      </c>
      <c r="CF303" s="215">
        <f t="shared" ca="1" si="199"/>
        <v>0.34824855286119399</v>
      </c>
      <c r="CG303" s="215">
        <f t="shared" ca="1" si="200"/>
        <v>0.35913132013810634</v>
      </c>
      <c r="CH303" s="155">
        <f t="shared" ca="1" si="224"/>
        <v>1.0882767276912313</v>
      </c>
      <c r="CI303" s="165"/>
      <c r="CJ303" s="215">
        <f t="shared" ca="1" si="201"/>
        <v>1.4285535056685584E-2</v>
      </c>
      <c r="CK303" s="215">
        <f t="shared" ca="1" si="202"/>
        <v>1.571408856235414E-2</v>
      </c>
      <c r="CL303" s="215">
        <f t="shared" ca="1" si="203"/>
        <v>1.9999749079359818E-2</v>
      </c>
      <c r="CM303" s="215">
        <f t="shared" ca="1" si="204"/>
        <v>4.5713712181393869E-2</v>
      </c>
      <c r="CN303" s="215">
        <f t="shared" ca="1" si="205"/>
        <v>4.7142265687062423E-2</v>
      </c>
      <c r="CO303" s="155">
        <f t="shared" ca="1" si="225"/>
        <v>0.14285535056685583</v>
      </c>
      <c r="CP303" s="165"/>
      <c r="CQ303" s="223">
        <f t="shared" ca="1" si="206"/>
        <v>2.0112105131951832E-3</v>
      </c>
      <c r="CR303" s="223">
        <f t="shared" ca="1" si="207"/>
        <v>2.2123315645147012E-3</v>
      </c>
      <c r="CS303" s="223">
        <f t="shared" ca="1" si="208"/>
        <v>2.8156947184732562E-3</v>
      </c>
      <c r="CT303" s="223">
        <f t="shared" ca="1" si="209"/>
        <v>6.435873642224586E-3</v>
      </c>
      <c r="CU303" s="223">
        <f t="shared" ca="1" si="210"/>
        <v>6.6369946935441043E-3</v>
      </c>
      <c r="CV303" s="155">
        <f t="shared" ca="1" si="226"/>
        <v>2.011210513195183E-2</v>
      </c>
      <c r="CW303" s="165"/>
      <c r="CX303" s="215">
        <f t="shared" ca="1" si="227"/>
        <v>0.12512441833900392</v>
      </c>
      <c r="CY303" s="215">
        <f t="shared" ca="1" si="211"/>
        <v>0.13763686017290427</v>
      </c>
      <c r="CZ303" s="215">
        <f t="shared" ca="1" si="212"/>
        <v>0.17517418567460546</v>
      </c>
      <c r="DA303" s="215">
        <f t="shared" ca="1" si="213"/>
        <v>0.40039813868481244</v>
      </c>
      <c r="DB303" s="215">
        <f t="shared" ca="1" si="214"/>
        <v>0.41291058051871288</v>
      </c>
      <c r="DC303" s="155">
        <f t="shared" ca="1" si="228"/>
        <v>1.251244183390039</v>
      </c>
      <c r="DD303" s="165"/>
      <c r="DE303" s="188" t="b" cm="1">
        <f t="array" aca="1" ref="DE303" ca="1">OR($G303=Forecast_Capex_Input!$BF$8:$BF$10)</f>
        <v>0</v>
      </c>
      <c r="DF303" s="188" cm="1">
        <f t="array" aca="1" ref="DF303" ca="1">IFERROR(INDEX(Forecast_Capex_Input!BG$12:BG$286,$X303)
*(INDEX(Forecast_Capex_Input!$H$12:$H$286,$X303)=Repex),0)
*$DE303</f>
        <v>0</v>
      </c>
      <c r="DG303" s="188" cm="1">
        <f t="array" aca="1" ref="DG303" ca="1">IFERROR(INDEX(Forecast_Capex_Input!BH$12:BH$286,$X303)
*(INDEX(Forecast_Capex_Input!$H$12:$H$286,$X303)=Repex),0)
*$DE303</f>
        <v>0</v>
      </c>
      <c r="DH303" s="188" cm="1">
        <f t="array" aca="1" ref="DH303" ca="1">IFERROR(INDEX(Forecast_Capex_Input!BI$12:BI$286,$X303)
*(INDEX(Forecast_Capex_Input!$H$12:$H$286,$X303)=Repex),0)
*$DE303</f>
        <v>0</v>
      </c>
      <c r="DI303" s="188" cm="1">
        <f t="array" aca="1" ref="DI303" ca="1">IFERROR(INDEX(Forecast_Capex_Input!BJ$12:BJ$286,$X303)
*(INDEX(Forecast_Capex_Input!$H$12:$H$286,$X303)=Repex),0)
*$DE303</f>
        <v>0</v>
      </c>
      <c r="DJ303" s="188" cm="1">
        <f t="array" aca="1" ref="DJ303" ca="1">IFERROR(INDEX(Forecast_Capex_Input!BK$12:BK$286,$X303)
*(INDEX(Forecast_Capex_Input!$H$12:$H$286,$X303)=Repex),0)
*$DE303</f>
        <v>0</v>
      </c>
      <c r="DK303" s="188" cm="1">
        <f t="array" aca="1" ref="DK303" ca="1">IFERROR(INDEX(Forecast_Capex_Input!BL$12:BL$286,$X303)
*(INDEX(Forecast_Capex_Input!$H$12:$H$286,$X303)=Repex),0)
*$DE303</f>
        <v>0</v>
      </c>
      <c r="DL303" s="165"/>
      <c r="DM303" s="188" t="b" cm="1">
        <f t="array" aca="1" ref="DM303" ca="1">OR($G303=Forecast_Capex_Input!$BN$8:$BN$9)</f>
        <v>0</v>
      </c>
      <c r="DN303" s="188" cm="1">
        <f t="array" aca="1" ref="DN303" ca="1">IFERROR(INDEX(Forecast_Capex_Input!BO$12:BO$286,$X303)
*(INDEX(Forecast_Capex_Input!$H$12:$H$286,$X303)=Repex),0)
*$DM303</f>
        <v>0</v>
      </c>
      <c r="DO303" s="188" cm="1">
        <f t="array" aca="1" ref="DO303" ca="1">IFERROR(INDEX(Forecast_Capex_Input!BP$12:BP$286,$X303)
*(INDEX(Forecast_Capex_Input!$H$12:$H$286,$X303)=Repex),0)
*$DM303</f>
        <v>0</v>
      </c>
      <c r="DP303" s="188" cm="1">
        <f t="array" aca="1" ref="DP303" ca="1">IFERROR(INDEX(Forecast_Capex_Input!BQ$12:BQ$286,$X303)
*(INDEX(Forecast_Capex_Input!$H$12:$H$286,$X303)=Repex),0)
*$DM303</f>
        <v>0</v>
      </c>
      <c r="DQ303" s="188" cm="1">
        <f t="array" aca="1" ref="DQ303" ca="1">IFERROR(INDEX(Forecast_Capex_Input!BR$12:BR$286,$X303)
*(INDEX(Forecast_Capex_Input!$H$12:$H$286,$X303)=Repex),0)
*$DM303</f>
        <v>0</v>
      </c>
      <c r="DR303" s="188" cm="1">
        <f t="array" aca="1" ref="DR303" ca="1">IFERROR(INDEX(Forecast_Capex_Input!BS$12:BS$286,$X303)
*(INDEX(Forecast_Capex_Input!$H$12:$H$286,$X303)=Repex),0)
*$DM303</f>
        <v>0</v>
      </c>
      <c r="DS303" s="165"/>
      <c r="DT303" s="188" t="b" cm="1">
        <f t="array" aca="1" ref="DT303" ca="1">OR($G303=Forecast_Capex_Input!$BU$8:$BU$10)</f>
        <v>1</v>
      </c>
      <c r="DU303" s="188" cm="1">
        <f t="array" aca="1" ref="DU303" ca="1">IFERROR(INDEX(Forecast_Capex_Input!BV$12:BV$286,$X303)
*(INDEX(Forecast_Capex_Input!$H$12:$H$286,$X303)=Repex),0)
*$DT303</f>
        <v>1</v>
      </c>
      <c r="DV303" s="188" cm="1">
        <f t="array" aca="1" ref="DV303" ca="1">IFERROR(INDEX(Forecast_Capex_Input!BW$12:BW$286,$X303)
*(INDEX(Forecast_Capex_Input!$H$12:$H$286,$X303)=Repex),0)
*$DT303</f>
        <v>0</v>
      </c>
      <c r="DW303" s="188" cm="1">
        <f t="array" aca="1" ref="DW303" ca="1">IFERROR(INDEX(Forecast_Capex_Input!BX$12:BX$286,$X303)
*(INDEX(Forecast_Capex_Input!$H$12:$H$286,$X303)=Repex),0)
*$DT303</f>
        <v>0</v>
      </c>
      <c r="DX303" s="188" cm="1">
        <f t="array" aca="1" ref="DX303" ca="1">IFERROR(INDEX(Forecast_Capex_Input!BY$12:BY$286,$X303)
*(INDEX(Forecast_Capex_Input!$H$12:$H$286,$X303)=Repex),0)
*$DT303</f>
        <v>0</v>
      </c>
      <c r="DY303" s="188" cm="1">
        <f t="array" aca="1" ref="DY303" ca="1">IFERROR(INDEX(Forecast_Capex_Input!BZ$12:BZ$286,$X303)
*(INDEX(Forecast_Capex_Input!$H$12:$H$286,$X303)=Repex),0)
*$DT303</f>
        <v>0</v>
      </c>
      <c r="DZ303" s="188" cm="1">
        <f t="array" aca="1" ref="DZ303" ca="1">IFERROR(INDEX(Forecast_Capex_Input!CA$12:CA$286,$X303)
*(INDEX(Forecast_Capex_Input!$H$12:$H$286,$X303)=Repex),0)
*$DT303</f>
        <v>0</v>
      </c>
      <c r="EA303" s="188" cm="1">
        <f t="array" aca="1" ref="EA303" ca="1">IFERROR(INDEX(Forecast_Capex_Input!CB$12:CB$286,$X303)
*(INDEX(Forecast_Capex_Input!$H$12:$H$286,$X303)=Repex),0)
*$DT303</f>
        <v>0</v>
      </c>
      <c r="EB303" s="188" cm="1">
        <f t="array" aca="1" ref="EB303" ca="1">IFERROR(INDEX(Forecast_Capex_Input!CC$12:CC$286,$X303)
*(INDEX(Forecast_Capex_Input!$H$12:$H$286,$X303)=Repex),0)
*$DT303</f>
        <v>0</v>
      </c>
      <c r="EC303" s="165"/>
      <c r="ED303" s="226" t="str">
        <f t="shared" si="215"/>
        <v>N/A</v>
      </c>
      <c r="EE303" s="174" t="s">
        <v>15</v>
      </c>
    </row>
    <row r="304" spans="3:135" x14ac:dyDescent="0.2">
      <c r="C304" s="174">
        <f t="shared" si="216"/>
        <v>294</v>
      </c>
      <c r="D304" s="167" t="str" cm="1">
        <f t="array" ref="D304">IFERROR(INDEX(Forecast_Capex_Input!$D$12:$D$286,$X304),NA)</f>
        <v>Capacitor Protection Relay Replacements</v>
      </c>
      <c r="E304" s="172" t="b" cm="1">
        <f t="array" ref="E304">IF($X304=NA,NA,INDEX(Forecast_Capex_Input!$E$12:$E$286,$X304))</f>
        <v>1</v>
      </c>
      <c r="F304" s="167" t="str" cm="1">
        <f t="array" aca="1" ref="F304" ca="1">IFERROR(INDEX(General!$E$25:$E$26,$Y304),NA)</f>
        <v>Non-Labour</v>
      </c>
      <c r="G304" s="167" t="str" cm="1">
        <f t="array" aca="1" ref="G304" ca="1">IFERROR(INDEX(Forecast_Capex_Input!$AI$11:$BB$11,$AA304),NA)</f>
        <v>Secondary Systems</v>
      </c>
      <c r="H304" s="189" cm="1">
        <f t="array" aca="1" ref="H304" ca="1">IFERROR(INDEX(Forecast_Capex_Input!$AI$12:$BB$286,$X304,$AA304),NA)</f>
        <v>1</v>
      </c>
      <c r="I304" s="199" t="str" cm="1">
        <f t="array" ref="I304">IFERROR(INDEX(Forecast_Capex_Input!$F$12:$F$286,$X304),NA)</f>
        <v>Replacement Expenditure</v>
      </c>
      <c r="J304" s="199" t="str" cm="1">
        <f t="array" ref="J304">IFERROR(INDEX(Forecast_Capex_Input!G$12:G$286,$X304),NA)</f>
        <v>Digital Infrastructure</v>
      </c>
      <c r="K304" s="199" t="str" cm="1">
        <f t="array" ref="K304">IFERROR(INDEX(Forecast_Capex_Input!H$12:H$286,$X304),NA)</f>
        <v>Repex</v>
      </c>
      <c r="L304" s="199" t="str" cm="1">
        <f t="array" ref="L304">IFERROR(INDEX(Forecast_Capex_Input!I$12:I$286,$X304),NA)</f>
        <v>N/A</v>
      </c>
      <c r="M304" s="199" t="str" cm="1">
        <f t="array" ref="M304">IFERROR(INDEX(Forecast_Capex_Input!J$12:J$286,$X304),NA)</f>
        <v>N/A</v>
      </c>
      <c r="N304" s="199" t="str" cm="1">
        <f t="array" ref="N304">IFERROR(INDEX(Forecast_Capex_Input!K$12:K$286,$X304),NA)</f>
        <v>DI - Protection systems</v>
      </c>
      <c r="O304" s="199" t="str" cm="1">
        <f t="array" ref="O304">IFERROR(INDEX(Forecast_Capex_Input!L$12:L$286,$X304),NA)</f>
        <v>DI - Safe and Reliable Network</v>
      </c>
      <c r="P304" s="199" t="str" cm="1">
        <f t="array" ref="P304">IFERROR(INDEX(Forecast_Capex_Input!M$12:M$286,$X304),NA)</f>
        <v>N/A</v>
      </c>
      <c r="Q304" s="172" t="str" cm="1">
        <f t="array" ref="Q304">IFERROR(INDEX(Forecast_Capex_Input!N$12:N$286,$X304),NA)</f>
        <v>No</v>
      </c>
      <c r="R304" s="265" cm="1">
        <f t="array" ref="R304">IFERROR(INDEX(Forecast_Capex_Input!O$12:O$286,$X304),0)</f>
        <v>0</v>
      </c>
      <c r="S304" s="172" t="str" cm="1">
        <f t="array" ref="S304">IFERROR(INDEX(Forecast_Capex_Input!P$12:P$286,$X304),0)</f>
        <v>Safety security &amp; reliability</v>
      </c>
      <c r="T304" s="199" t="str" cm="1">
        <f t="array" aca="1" ref="T304" ca="1">IFERROR(INDEX(General!$K$84:$K$103,$AA304),NA)</f>
        <v>Secondary Systems (2018-23)</v>
      </c>
      <c r="U304" s="188" cm="1">
        <f t="array" aca="1" ref="U304" ca="1">IFERROR(
IF($F304=General!$E$25,INDEX(Forecast_Capex_Input!S$12:S$286,$X304),
INDEX(Forecast_Capex_Input!T$12:T$286,$X304)),0)</f>
        <v>0.3729562250959223</v>
      </c>
      <c r="V304" s="222" t="b">
        <f>IFERROR(INDEX(Overheads!$T$19:$T$26,MATCH($I304,Overheads!$E$19:$E$26,0)),FALSE)</f>
        <v>1</v>
      </c>
      <c r="W304" s="165"/>
      <c r="X304" s="174">
        <f>IFERROR(
IF(MATCH($C304,Forecast_Capex_Input!$CI$12:$CI$286,1)+1&gt;MAX(Forecast_Capex_Input!$C$12:$C$286),NA,
MATCH($C304,Forecast_Capex_Input!$CI$12:$CI$286,1)+1),1)</f>
        <v>111</v>
      </c>
      <c r="Y304" s="174" cm="1">
        <f t="array" aca="1" ref="Y304" ca="1">IFERROR(
IF(X303&lt;&gt;X304,1,
IF(COUNTIF(OFFSET(Y303,0,0,-INDEX(Forecast_Capex_Input!$CG$12:$CG$286,$X304)),Y303)=INDEX(Forecast_Capex_Input!$CG$12:$CG$286,$X304),Y303+1,Y303)),NA)</f>
        <v>2</v>
      </c>
      <c r="Z304" s="174" cm="1">
        <f t="array" ref="Z304">IFERROR($C304-IF($X304=1,1,INDEX(Forecast_Capex_Input!$CI$12:$CI$286,$X304-1))+1,NA)</f>
        <v>2</v>
      </c>
      <c r="AA304" s="174" cm="1">
        <f t="array" aca="1" ref="AA304" ca="1">IFERROR(IF(Y304=1,
INDEX(Forecast_Capex_Input!$AI$10:$BB$10,SMALL(IF(INDEX(Forecast_Capex_Input!$AI$12:$BB$286,$X304,0)&gt;0,COLUMN(Forecast_Capex_Input!$AI$10:$BB$10)-COLUMN(Forecast_Capex_Input!$AI$12)+1),ROWS(OFFSET(AA303,0,0,-$Z304)))),
OFFSET(AA303,-INDEX(Forecast_Capex_Input!$CG$12:$CG$286,$X304)+1,0)),NA)</f>
        <v>4</v>
      </c>
      <c r="AB304" s="174">
        <f t="shared" ca="1" si="185"/>
        <v>2</v>
      </c>
      <c r="AC304" s="222" t="b">
        <f t="shared" si="217"/>
        <v>0</v>
      </c>
      <c r="AD304" s="220" t="b">
        <v>0</v>
      </c>
      <c r="AE304" s="222" t="b">
        <f t="shared" si="186"/>
        <v>1</v>
      </c>
      <c r="AF304" s="165"/>
      <c r="AG304" s="215">
        <v>0.14466868375800526</v>
      </c>
      <c r="AH304" s="215">
        <v>0.13151698523455024</v>
      </c>
      <c r="AI304" s="215">
        <v>6.5758492617275122E-2</v>
      </c>
      <c r="AJ304" s="215">
        <v>0.14466868375800526</v>
      </c>
      <c r="AK304" s="215">
        <v>0.15124453301973281</v>
      </c>
      <c r="AL304" s="155">
        <v>0.63785737838756873</v>
      </c>
      <c r="AM304" s="165"/>
      <c r="AN304" s="215" cm="1">
        <f t="array" aca="1" ref="AN304" ca="1">IFERROR(INDEX(General!O$33:O$34,$AB304)
*AG304,0)</f>
        <v>0.14466868375800526</v>
      </c>
      <c r="AO304" s="215" cm="1">
        <f t="array" aca="1" ref="AO304" ca="1">IFERROR(INDEX(General!P$33:P$34,$AB304)
*AH304,0)</f>
        <v>0.13151698523455024</v>
      </c>
      <c r="AP304" s="215" cm="1">
        <f t="array" aca="1" ref="AP304" ca="1">IFERROR(INDEX(General!Q$33:Q$34,$AB304)
*AI304,0)</f>
        <v>6.5758492617275122E-2</v>
      </c>
      <c r="AQ304" s="215" cm="1">
        <f t="array" aca="1" ref="AQ304" ca="1">IFERROR(INDEX(General!R$33:R$34,$AB304)
*AJ304,0)</f>
        <v>0.14466868375800526</v>
      </c>
      <c r="AR304" s="215" cm="1">
        <f t="array" aca="1" ref="AR304" ca="1">IFERROR(INDEX(General!S$33:S$34,$AB304)
*AK304,0)</f>
        <v>0.15124453301973281</v>
      </c>
      <c r="AS304" s="155">
        <f t="shared" ca="1" si="218"/>
        <v>0.63785737838756873</v>
      </c>
      <c r="AT304" s="165"/>
      <c r="AU304" s="215">
        <f ca="1">IF($AE304=FALSE,AN304*Overheads!$R$24*$V304,
IFERROR(Overheads!$O$49*$V304*AN304,0)
+IFERROR(Overheads!Q$59*$V304*(AN304/Overheads!Q$68),0))</f>
        <v>2.0263221069373196E-2</v>
      </c>
      <c r="AV304" s="215">
        <f ca="1">IF($AE304=FALSE,AO304*Overheads!$R$24*$V304,
IFERROR(Overheads!$O$49*$V304*AO304,0)
+IFERROR(Overheads!R$59*$V304*(AO304/Overheads!R$68),0))</f>
        <v>1.5696610113982247E-2</v>
      </c>
      <c r="AW304" s="215">
        <f ca="1">IF($AE304=FALSE,AP304*Overheads!$R$24*$V304,
IFERROR(Overheads!$O$49*$V304*AP304,0)
+IFERROR(Overheads!S$59*$V304*(AP304/Overheads!S$68),0))</f>
        <v>8.5513100379474693E-3</v>
      </c>
      <c r="AX304" s="215">
        <f ca="1">IF($AE304=FALSE,AQ304*Overheads!$R$24*$V304,
IFERROR(Overheads!$O$49*$V304*AQ304,0)
+IFERROR(Overheads!T$59*$V304*(AQ304/Overheads!T$68),0))</f>
        <v>2.0729725981845363E-2</v>
      </c>
      <c r="AY304" s="215">
        <f ca="1">IF($AE304=FALSE,AR304*Overheads!$R$24*$V304,
IFERROR(Overheads!$O$49*$V304*AR304,0)
+IFERROR(Overheads!U$59*$V304*(AR304/Overheads!U$68),0))</f>
        <v>1.8501214728426866E-2</v>
      </c>
      <c r="AZ304" s="155">
        <f t="shared" ca="1" si="219"/>
        <v>8.3742081931575132E-2</v>
      </c>
      <c r="BA304" s="165"/>
      <c r="BB304" s="215">
        <f ca="1">IF($AE304=FALSE,AN304*Overheads!$S$25,
IFERROR(Overheads!$O$50*AN304,0)
+IFERROR(Overheads!Q$60*(AN304/Overheads!Q$66),0))</f>
        <v>2.7195989578121687E-3</v>
      </c>
      <c r="BC304" s="215">
        <f ca="1">IF($AE304=FALSE,AO304*Overheads!$S$25,
IFERROR(Overheads!$O$50*AO304,0)
+IFERROR(Overheads!R$60*(AO304/Overheads!R$66),0))</f>
        <v>2.2190337312675097E-3</v>
      </c>
      <c r="BD304" s="215">
        <f ca="1">IF($AE304=FALSE,AP304*Overheads!$S$25,
IFERROR(Overheads!$O$50*AP304,0)
+IFERROR(Overheads!S$60*(AP304/Overheads!S$66),0))</f>
        <v>1.2069073406876796E-3</v>
      </c>
      <c r="BE304" s="215">
        <f ca="1">IF($AE304=FALSE,AQ304*Overheads!$S$25,
IFERROR(Overheads!$O$50*AQ304,0)
+IFERROR(Overheads!T$60*(AQ304/Overheads!T$66),0))</f>
        <v>2.932550259462464E-3</v>
      </c>
      <c r="BF304" s="215">
        <f ca="1">IF($AE304=FALSE,AR304*Overheads!$S$25,
IFERROR(Overheads!$O$50*AR304,0)
+IFERROR(Overheads!U$60*(AR304/Overheads!U$66),0))</f>
        <v>2.7079496556340408E-3</v>
      </c>
      <c r="BG304" s="155">
        <f t="shared" ca="1" si="220"/>
        <v>1.1786039944863864E-2</v>
      </c>
      <c r="BH304" s="165"/>
      <c r="BI304" s="215">
        <f t="shared" ca="1" si="221"/>
        <v>0.16765150378519064</v>
      </c>
      <c r="BJ304" s="215">
        <f t="shared" ca="1" si="187"/>
        <v>0.14943262907979998</v>
      </c>
      <c r="BK304" s="215">
        <f t="shared" ca="1" si="188"/>
        <v>7.5516709995910272E-2</v>
      </c>
      <c r="BL304" s="215">
        <f t="shared" ca="1" si="189"/>
        <v>0.16833095999931308</v>
      </c>
      <c r="BM304" s="215">
        <f t="shared" ca="1" si="190"/>
        <v>0.17245369740379371</v>
      </c>
      <c r="BN304" s="155">
        <f t="shared" ca="1" si="222"/>
        <v>0.73338550026400762</v>
      </c>
      <c r="BO304" s="165"/>
      <c r="BP304" s="187" cm="1">
        <f t="array" ref="BP304">IFERROR(IF($X304=$X303,BP303,INDEX(Forecast_Capex_Input!AC$12:AC$286,$X304)),0)</f>
        <v>0.1</v>
      </c>
      <c r="BQ304" s="187" cm="1">
        <f t="array" ref="BQ304">IFERROR(IF($X304=$X303,BQ303,INDEX(Forecast_Capex_Input!AD$12:AD$286,$X304)),0)</f>
        <v>0.11</v>
      </c>
      <c r="BR304" s="187" cm="1">
        <f t="array" ref="BR304">IFERROR(IF($X304=$X303,BR303,INDEX(Forecast_Capex_Input!AE$12:AE$286,$X304)),0)</f>
        <v>0.14000000000000001</v>
      </c>
      <c r="BS304" s="187" cm="1">
        <f t="array" ref="BS304">IFERROR(IF($X304=$X303,BS303,INDEX(Forecast_Capex_Input!AF$12:AF$286,$X304)),0)</f>
        <v>0.32</v>
      </c>
      <c r="BT304" s="187" cm="1">
        <f t="array" ref="BT304">IFERROR(IF($X304=$X303,BT303,INDEX(Forecast_Capex_Input!AG$12:AG$286,$X304)),0)</f>
        <v>0.33</v>
      </c>
      <c r="BU304" s="165"/>
      <c r="BV304" s="215">
        <f t="shared" si="191"/>
        <v>6.3785737838756879E-2</v>
      </c>
      <c r="BW304" s="215">
        <f t="shared" si="192"/>
        <v>7.0164311622632564E-2</v>
      </c>
      <c r="BX304" s="215">
        <f t="shared" si="193"/>
        <v>8.9300032974259633E-2</v>
      </c>
      <c r="BY304" s="215">
        <f t="shared" si="194"/>
        <v>0.20411436108402201</v>
      </c>
      <c r="BZ304" s="215">
        <f t="shared" si="195"/>
        <v>0.21049293486789769</v>
      </c>
      <c r="CA304" s="155">
        <f t="shared" si="223"/>
        <v>0.63785737838756873</v>
      </c>
      <c r="CB304" s="165"/>
      <c r="CC304" s="215">
        <f t="shared" ca="1" si="196"/>
        <v>6.3785737838756879E-2</v>
      </c>
      <c r="CD304" s="215">
        <f t="shared" ca="1" si="197"/>
        <v>7.0164311622632564E-2</v>
      </c>
      <c r="CE304" s="215">
        <f t="shared" ca="1" si="198"/>
        <v>8.9300032974259633E-2</v>
      </c>
      <c r="CF304" s="215">
        <f t="shared" ca="1" si="199"/>
        <v>0.20411436108402201</v>
      </c>
      <c r="CG304" s="215">
        <f t="shared" ca="1" si="200"/>
        <v>0.21049293486789769</v>
      </c>
      <c r="CH304" s="155">
        <f t="shared" ca="1" si="224"/>
        <v>0.63785737838756873</v>
      </c>
      <c r="CI304" s="165"/>
      <c r="CJ304" s="215">
        <f t="shared" ca="1" si="201"/>
        <v>8.3742081931575136E-3</v>
      </c>
      <c r="CK304" s="215">
        <f t="shared" ca="1" si="202"/>
        <v>9.2116290124732644E-3</v>
      </c>
      <c r="CL304" s="215">
        <f t="shared" ca="1" si="203"/>
        <v>1.172389147042052E-2</v>
      </c>
      <c r="CM304" s="215">
        <f t="shared" ca="1" si="204"/>
        <v>2.6797466218104044E-2</v>
      </c>
      <c r="CN304" s="215">
        <f t="shared" ca="1" si="205"/>
        <v>2.7634887037419793E-2</v>
      </c>
      <c r="CO304" s="155">
        <f t="shared" ca="1" si="225"/>
        <v>8.3742081931575146E-2</v>
      </c>
      <c r="CP304" s="165"/>
      <c r="CQ304" s="223">
        <f t="shared" ca="1" si="206"/>
        <v>1.1786039944863865E-3</v>
      </c>
      <c r="CR304" s="223">
        <f t="shared" ca="1" si="207"/>
        <v>1.296464393935025E-3</v>
      </c>
      <c r="CS304" s="223">
        <f t="shared" ca="1" si="208"/>
        <v>1.650045592280941E-3</v>
      </c>
      <c r="CT304" s="223">
        <f t="shared" ca="1" si="209"/>
        <v>3.7715327823564368E-3</v>
      </c>
      <c r="CU304" s="223">
        <f t="shared" ca="1" si="210"/>
        <v>3.8893931818050754E-3</v>
      </c>
      <c r="CV304" s="155">
        <f t="shared" ca="1" si="226"/>
        <v>1.1786039944863866E-2</v>
      </c>
      <c r="CW304" s="165"/>
      <c r="CX304" s="215">
        <f t="shared" ca="1" si="227"/>
        <v>7.3338550026400773E-2</v>
      </c>
      <c r="CY304" s="215">
        <f t="shared" ca="1" si="211"/>
        <v>8.0672405029040856E-2</v>
      </c>
      <c r="CZ304" s="215">
        <f t="shared" ca="1" si="212"/>
        <v>0.10267397003696109</v>
      </c>
      <c r="DA304" s="215">
        <f t="shared" ca="1" si="213"/>
        <v>0.23468336008448248</v>
      </c>
      <c r="DB304" s="215">
        <f t="shared" ca="1" si="214"/>
        <v>0.24201721508712254</v>
      </c>
      <c r="DC304" s="155">
        <f t="shared" ca="1" si="228"/>
        <v>0.73338550026400773</v>
      </c>
      <c r="DD304" s="165"/>
      <c r="DE304" s="188" t="b" cm="1">
        <f t="array" aca="1" ref="DE304" ca="1">OR($G304=Forecast_Capex_Input!$BF$8:$BF$10)</f>
        <v>0</v>
      </c>
      <c r="DF304" s="188" cm="1">
        <f t="array" aca="1" ref="DF304" ca="1">IFERROR(INDEX(Forecast_Capex_Input!BG$12:BG$286,$X304)
*(INDEX(Forecast_Capex_Input!$H$12:$H$286,$X304)=Repex),0)
*$DE304</f>
        <v>0</v>
      </c>
      <c r="DG304" s="188" cm="1">
        <f t="array" aca="1" ref="DG304" ca="1">IFERROR(INDEX(Forecast_Capex_Input!BH$12:BH$286,$X304)
*(INDEX(Forecast_Capex_Input!$H$12:$H$286,$X304)=Repex),0)
*$DE304</f>
        <v>0</v>
      </c>
      <c r="DH304" s="188" cm="1">
        <f t="array" aca="1" ref="DH304" ca="1">IFERROR(INDEX(Forecast_Capex_Input!BI$12:BI$286,$X304)
*(INDEX(Forecast_Capex_Input!$H$12:$H$286,$X304)=Repex),0)
*$DE304</f>
        <v>0</v>
      </c>
      <c r="DI304" s="188" cm="1">
        <f t="array" aca="1" ref="DI304" ca="1">IFERROR(INDEX(Forecast_Capex_Input!BJ$12:BJ$286,$X304)
*(INDEX(Forecast_Capex_Input!$H$12:$H$286,$X304)=Repex),0)
*$DE304</f>
        <v>0</v>
      </c>
      <c r="DJ304" s="188" cm="1">
        <f t="array" aca="1" ref="DJ304" ca="1">IFERROR(INDEX(Forecast_Capex_Input!BK$12:BK$286,$X304)
*(INDEX(Forecast_Capex_Input!$H$12:$H$286,$X304)=Repex),0)
*$DE304</f>
        <v>0</v>
      </c>
      <c r="DK304" s="188" cm="1">
        <f t="array" aca="1" ref="DK304" ca="1">IFERROR(INDEX(Forecast_Capex_Input!BL$12:BL$286,$X304)
*(INDEX(Forecast_Capex_Input!$H$12:$H$286,$X304)=Repex),0)
*$DE304</f>
        <v>0</v>
      </c>
      <c r="DL304" s="165"/>
      <c r="DM304" s="188" t="b" cm="1">
        <f t="array" aca="1" ref="DM304" ca="1">OR($G304=Forecast_Capex_Input!$BN$8:$BN$9)</f>
        <v>0</v>
      </c>
      <c r="DN304" s="188" cm="1">
        <f t="array" aca="1" ref="DN304" ca="1">IFERROR(INDEX(Forecast_Capex_Input!BO$12:BO$286,$X304)
*(INDEX(Forecast_Capex_Input!$H$12:$H$286,$X304)=Repex),0)
*$DM304</f>
        <v>0</v>
      </c>
      <c r="DO304" s="188" cm="1">
        <f t="array" aca="1" ref="DO304" ca="1">IFERROR(INDEX(Forecast_Capex_Input!BP$12:BP$286,$X304)
*(INDEX(Forecast_Capex_Input!$H$12:$H$286,$X304)=Repex),0)
*$DM304</f>
        <v>0</v>
      </c>
      <c r="DP304" s="188" cm="1">
        <f t="array" aca="1" ref="DP304" ca="1">IFERROR(INDEX(Forecast_Capex_Input!BQ$12:BQ$286,$X304)
*(INDEX(Forecast_Capex_Input!$H$12:$H$286,$X304)=Repex),0)
*$DM304</f>
        <v>0</v>
      </c>
      <c r="DQ304" s="188" cm="1">
        <f t="array" aca="1" ref="DQ304" ca="1">IFERROR(INDEX(Forecast_Capex_Input!BR$12:BR$286,$X304)
*(INDEX(Forecast_Capex_Input!$H$12:$H$286,$X304)=Repex),0)
*$DM304</f>
        <v>0</v>
      </c>
      <c r="DR304" s="188" cm="1">
        <f t="array" aca="1" ref="DR304" ca="1">IFERROR(INDEX(Forecast_Capex_Input!BS$12:BS$286,$X304)
*(INDEX(Forecast_Capex_Input!$H$12:$H$286,$X304)=Repex),0)
*$DM304</f>
        <v>0</v>
      </c>
      <c r="DS304" s="165"/>
      <c r="DT304" s="188" t="b" cm="1">
        <f t="array" aca="1" ref="DT304" ca="1">OR($G304=Forecast_Capex_Input!$BU$8:$BU$10)</f>
        <v>1</v>
      </c>
      <c r="DU304" s="188" cm="1">
        <f t="array" aca="1" ref="DU304" ca="1">IFERROR(INDEX(Forecast_Capex_Input!BV$12:BV$286,$X304)
*(INDEX(Forecast_Capex_Input!$H$12:$H$286,$X304)=Repex),0)
*$DT304</f>
        <v>1</v>
      </c>
      <c r="DV304" s="188" cm="1">
        <f t="array" aca="1" ref="DV304" ca="1">IFERROR(INDEX(Forecast_Capex_Input!BW$12:BW$286,$X304)
*(INDEX(Forecast_Capex_Input!$H$12:$H$286,$X304)=Repex),0)
*$DT304</f>
        <v>0</v>
      </c>
      <c r="DW304" s="188" cm="1">
        <f t="array" aca="1" ref="DW304" ca="1">IFERROR(INDEX(Forecast_Capex_Input!BX$12:BX$286,$X304)
*(INDEX(Forecast_Capex_Input!$H$12:$H$286,$X304)=Repex),0)
*$DT304</f>
        <v>0</v>
      </c>
      <c r="DX304" s="188" cm="1">
        <f t="array" aca="1" ref="DX304" ca="1">IFERROR(INDEX(Forecast_Capex_Input!BY$12:BY$286,$X304)
*(INDEX(Forecast_Capex_Input!$H$12:$H$286,$X304)=Repex),0)
*$DT304</f>
        <v>0</v>
      </c>
      <c r="DY304" s="188" cm="1">
        <f t="array" aca="1" ref="DY304" ca="1">IFERROR(INDEX(Forecast_Capex_Input!BZ$12:BZ$286,$X304)
*(INDEX(Forecast_Capex_Input!$H$12:$H$286,$X304)=Repex),0)
*$DT304</f>
        <v>0</v>
      </c>
      <c r="DZ304" s="188" cm="1">
        <f t="array" aca="1" ref="DZ304" ca="1">IFERROR(INDEX(Forecast_Capex_Input!CA$12:CA$286,$X304)
*(INDEX(Forecast_Capex_Input!$H$12:$H$286,$X304)=Repex),0)
*$DT304</f>
        <v>0</v>
      </c>
      <c r="EA304" s="188" cm="1">
        <f t="array" aca="1" ref="EA304" ca="1">IFERROR(INDEX(Forecast_Capex_Input!CB$12:CB$286,$X304)
*(INDEX(Forecast_Capex_Input!$H$12:$H$286,$X304)=Repex),0)
*$DT304</f>
        <v>0</v>
      </c>
      <c r="EB304" s="188" cm="1">
        <f t="array" aca="1" ref="EB304" ca="1">IFERROR(INDEX(Forecast_Capex_Input!CC$12:CC$286,$X304)
*(INDEX(Forecast_Capex_Input!$H$12:$H$286,$X304)=Repex),0)
*$DT304</f>
        <v>0</v>
      </c>
      <c r="EC304" s="165"/>
      <c r="ED304" s="226" t="str">
        <f t="shared" si="215"/>
        <v>N/A</v>
      </c>
      <c r="EE304" s="174" t="s">
        <v>15</v>
      </c>
    </row>
    <row r="305" spans="3:135" x14ac:dyDescent="0.2">
      <c r="C305" s="174">
        <f t="shared" si="216"/>
        <v>295</v>
      </c>
      <c r="D305" s="167" t="str" cm="1">
        <f t="array" ref="D305">IFERROR(INDEX(Forecast_Capex_Input!$D$12:$D$286,$X305),NA)</f>
        <v>Reactor Protection Relay Replacements</v>
      </c>
      <c r="E305" s="172" t="b" cm="1">
        <f t="array" ref="E305">IF($X305=NA,NA,INDEX(Forecast_Capex_Input!$E$12:$E$286,$X305))</f>
        <v>1</v>
      </c>
      <c r="F305" s="167" t="str" cm="1">
        <f t="array" aca="1" ref="F305" ca="1">IFERROR(INDEX(General!$E$25:$E$26,$Y305),NA)</f>
        <v>Labour</v>
      </c>
      <c r="G305" s="167" t="str" cm="1">
        <f t="array" aca="1" ref="G305" ca="1">IFERROR(INDEX(Forecast_Capex_Input!$AI$11:$BB$11,$AA305),NA)</f>
        <v>Secondary Systems</v>
      </c>
      <c r="H305" s="189" cm="1">
        <f t="array" aca="1" ref="H305" ca="1">IFERROR(INDEX(Forecast_Capex_Input!$AI$12:$BB$286,$X305,$AA305),NA)</f>
        <v>1</v>
      </c>
      <c r="I305" s="199" t="str" cm="1">
        <f t="array" ref="I305">IFERROR(INDEX(Forecast_Capex_Input!$F$12:$F$286,$X305),NA)</f>
        <v>Replacement Expenditure</v>
      </c>
      <c r="J305" s="199" t="str" cm="1">
        <f t="array" ref="J305">IFERROR(INDEX(Forecast_Capex_Input!G$12:G$286,$X305),NA)</f>
        <v>Digital Infrastructure</v>
      </c>
      <c r="K305" s="199" t="str" cm="1">
        <f t="array" ref="K305">IFERROR(INDEX(Forecast_Capex_Input!H$12:H$286,$X305),NA)</f>
        <v>Repex</v>
      </c>
      <c r="L305" s="199" t="str" cm="1">
        <f t="array" ref="L305">IFERROR(INDEX(Forecast_Capex_Input!I$12:I$286,$X305),NA)</f>
        <v>N/A</v>
      </c>
      <c r="M305" s="199" t="str" cm="1">
        <f t="array" ref="M305">IFERROR(INDEX(Forecast_Capex_Input!J$12:J$286,$X305),NA)</f>
        <v>N/A</v>
      </c>
      <c r="N305" s="199" t="str" cm="1">
        <f t="array" ref="N305">IFERROR(INDEX(Forecast_Capex_Input!K$12:K$286,$X305),NA)</f>
        <v>DI - Protection systems</v>
      </c>
      <c r="O305" s="199" t="str" cm="1">
        <f t="array" ref="O305">IFERROR(INDEX(Forecast_Capex_Input!L$12:L$286,$X305),NA)</f>
        <v>DI - Safe and Reliable Network</v>
      </c>
      <c r="P305" s="199" t="str" cm="1">
        <f t="array" ref="P305">IFERROR(INDEX(Forecast_Capex_Input!M$12:M$286,$X305),NA)</f>
        <v>N/A</v>
      </c>
      <c r="Q305" s="172" t="str" cm="1">
        <f t="array" ref="Q305">IFERROR(INDEX(Forecast_Capex_Input!N$12:N$286,$X305),NA)</f>
        <v>No</v>
      </c>
      <c r="R305" s="265" cm="1">
        <f t="array" ref="R305">IFERROR(INDEX(Forecast_Capex_Input!O$12:O$286,$X305),0)</f>
        <v>0</v>
      </c>
      <c r="S305" s="172" t="str" cm="1">
        <f t="array" ref="S305">IFERROR(INDEX(Forecast_Capex_Input!P$12:P$286,$X305),0)</f>
        <v>Safety security &amp; reliability</v>
      </c>
      <c r="T305" s="199" t="str" cm="1">
        <f t="array" aca="1" ref="T305" ca="1">IFERROR(INDEX(General!$K$84:$K$103,$AA305),NA)</f>
        <v>Secondary Systems (2018-23)</v>
      </c>
      <c r="U305" s="188" cm="1">
        <f t="array" aca="1" ref="U305" ca="1">IFERROR(
IF($F305=General!$E$25,INDEX(Forecast_Capex_Input!S$12:S$286,$X305),
INDEX(Forecast_Capex_Input!T$12:T$286,$X305)),0)</f>
        <v>0.62704377503719755</v>
      </c>
      <c r="V305" s="222" t="b">
        <f>IFERROR(INDEX(Overheads!$T$19:$T$26,MATCH($I305,Overheads!$E$19:$E$26,0)),FALSE)</f>
        <v>1</v>
      </c>
      <c r="W305" s="165"/>
      <c r="X305" s="174">
        <f>IFERROR(
IF(MATCH($C305,Forecast_Capex_Input!$CI$12:$CI$286,1)+1&gt;MAX(Forecast_Capex_Input!$C$12:$C$286),NA,
MATCH($C305,Forecast_Capex_Input!$CI$12:$CI$286,1)+1),1)</f>
        <v>112</v>
      </c>
      <c r="Y305" s="174" cm="1">
        <f t="array" aca="1" ref="Y305" ca="1">IFERROR(
IF(X304&lt;&gt;X305,1,
IF(COUNTIF(OFFSET(Y304,0,0,-INDEX(Forecast_Capex_Input!$CG$12:$CG$286,$X305)),Y304)=INDEX(Forecast_Capex_Input!$CG$12:$CG$286,$X305),Y304+1,Y304)),NA)</f>
        <v>1</v>
      </c>
      <c r="Z305" s="174" cm="1">
        <f t="array" ref="Z305">IFERROR($C305-IF($X305=1,1,INDEX(Forecast_Capex_Input!$CI$12:$CI$286,$X305-1))+1,NA)</f>
        <v>1</v>
      </c>
      <c r="AA305" s="174" cm="1">
        <f t="array" aca="1" ref="AA305" ca="1">IFERROR(IF(Y305=1,
INDEX(Forecast_Capex_Input!$AI$10:$BB$10,SMALL(IF(INDEX(Forecast_Capex_Input!$AI$12:$BB$286,$X305,0)&gt;0,COLUMN(Forecast_Capex_Input!$AI$10:$BB$10)-COLUMN(Forecast_Capex_Input!$AI$12)+1),ROWS(OFFSET(AA304,0,0,-$Z305)))),
OFFSET(AA304,-INDEX(Forecast_Capex_Input!$CG$12:$CG$286,$X305)+1,0)),NA)</f>
        <v>4</v>
      </c>
      <c r="AB305" s="174">
        <f t="shared" ca="1" si="185"/>
        <v>1</v>
      </c>
      <c r="AC305" s="222" t="b">
        <f t="shared" si="217"/>
        <v>0</v>
      </c>
      <c r="AD305" s="220" t="b">
        <v>0</v>
      </c>
      <c r="AE305" s="222" t="b">
        <f t="shared" si="186"/>
        <v>1</v>
      </c>
      <c r="AF305" s="165"/>
      <c r="AG305" s="215">
        <v>0.12570214393461979</v>
      </c>
      <c r="AH305" s="215">
        <v>0.11427467630419981</v>
      </c>
      <c r="AI305" s="215">
        <v>5.7137338152099905E-2</v>
      </c>
      <c r="AJ305" s="215">
        <v>0.12570214393461979</v>
      </c>
      <c r="AK305" s="215">
        <v>0.1314158777498298</v>
      </c>
      <c r="AL305" s="155">
        <v>0.55423218007536912</v>
      </c>
      <c r="AM305" s="165"/>
      <c r="AN305" s="215" cm="1">
        <f t="array" aca="1" ref="AN305" ca="1">IFERROR(INDEX(General!O$33:O$34,$AB305)
*AG305,0)</f>
        <v>0.12549833870381336</v>
      </c>
      <c r="AO305" s="215" cm="1">
        <f t="array" aca="1" ref="AO305" ca="1">IFERROR(INDEX(General!P$33:P$34,$AB305)
*AH305,0)</f>
        <v>0.114961983962599</v>
      </c>
      <c r="AP305" s="215" cm="1">
        <f t="array" aca="1" ref="AP305" ca="1">IFERROR(INDEX(General!Q$33:Q$34,$AB305)
*AI305,0)</f>
        <v>5.7998541436371058E-2</v>
      </c>
      <c r="AQ305" s="215" cm="1">
        <f t="array" aca="1" ref="AQ305" ca="1">IFERROR(INDEX(General!R$33:R$34,$AB305)
*AJ305,0)</f>
        <v>0.12864748183040181</v>
      </c>
      <c r="AR305" s="215" cm="1">
        <f t="array" aca="1" ref="AR305" ca="1">IFERROR(INDEX(General!S$33:S$34,$AB305)
*AK305,0)</f>
        <v>0.13532238335667734</v>
      </c>
      <c r="AS305" s="155">
        <f t="shared" ca="1" si="218"/>
        <v>0.56242872928986265</v>
      </c>
      <c r="AT305" s="165"/>
      <c r="AU305" s="215">
        <f ca="1">IF($AE305=FALSE,AN305*Overheads!$R$24*$V305,
IFERROR(Overheads!$O$49*$V305*AN305,0)
+IFERROR(Overheads!Q$59*$V305*(AN305/Overheads!Q$68),0))</f>
        <v>1.7578099937981408E-2</v>
      </c>
      <c r="AV305" s="215">
        <f ca="1">IF($AE305=FALSE,AO305*Overheads!$R$24*$V305,
IFERROR(Overheads!$O$49*$V305*AO305,0)
+IFERROR(Overheads!R$59*$V305*(AO305/Overheads!R$68),0))</f>
        <v>1.3720763420577108E-2</v>
      </c>
      <c r="AW305" s="215">
        <f ca="1">IF($AE305=FALSE,AP305*Overheads!$R$24*$V305,
IFERROR(Overheads!$O$49*$V305*AP305,0)
+IFERROR(Overheads!S$59*$V305*(AP305/Overheads!S$68),0))</f>
        <v>7.5421970582224031E-3</v>
      </c>
      <c r="AX305" s="215">
        <f ca="1">IF($AE305=FALSE,AQ305*Overheads!$R$24*$V305,
IFERROR(Overheads!$O$49*$V305*AQ305,0)
+IFERROR(Overheads!T$59*$V305*(AQ305/Overheads!T$68),0))</f>
        <v>1.8434031314334746E-2</v>
      </c>
      <c r="AY305" s="215">
        <f ca="1">IF($AE305=FALSE,AR305*Overheads!$R$24*$V305,
IFERROR(Overheads!$O$49*$V305*AR305,0)
+IFERROR(Overheads!U$59*$V305*(AR305/Overheads!U$68),0))</f>
        <v>1.6553513849771599E-2</v>
      </c>
      <c r="AZ305" s="155">
        <f t="shared" ca="1" si="219"/>
        <v>7.3828605580887247E-2</v>
      </c>
      <c r="BA305" s="165"/>
      <c r="BB305" s="215">
        <f ca="1">IF($AE305=FALSE,AN305*Overheads!$S$25,
IFERROR(Overheads!$O$50*AN305,0)
+IFERROR(Overheads!Q$60*(AN305/Overheads!Q$66),0))</f>
        <v>2.3592193022020443E-3</v>
      </c>
      <c r="BC305" s="215">
        <f ca="1">IF($AE305=FALSE,AO305*Overheads!$S$25,
IFERROR(Overheads!$O$50*AO305,0)
+IFERROR(Overheads!R$60*(AO305/Overheads!R$66),0))</f>
        <v>1.9397077858155185E-3</v>
      </c>
      <c r="BD305" s="215">
        <f ca="1">IF($AE305=FALSE,AP305*Overheads!$S$25,
IFERROR(Overheads!$O$50*AP305,0)
+IFERROR(Overheads!S$60*(AP305/Overheads!S$66),0))</f>
        <v>1.0644840327490366E-3</v>
      </c>
      <c r="BE305" s="215">
        <f ca="1">IF($AE305=FALSE,AQ305*Overheads!$S$25,
IFERROR(Overheads!$O$50*AQ305,0)
+IFERROR(Overheads!T$60*(AQ305/Overheads!T$66),0))</f>
        <v>2.6077876456801694E-3</v>
      </c>
      <c r="BF305" s="215">
        <f ca="1">IF($AE305=FALSE,AR305*Overheads!$S$25,
IFERROR(Overheads!$O$50*AR305,0)
+IFERROR(Overheads!U$60*(AR305/Overheads!U$66),0))</f>
        <v>2.4228723782199917E-3</v>
      </c>
      <c r="BG305" s="155">
        <f t="shared" ca="1" si="220"/>
        <v>1.0394071144666761E-2</v>
      </c>
      <c r="BH305" s="165"/>
      <c r="BI305" s="215">
        <f t="shared" ca="1" si="221"/>
        <v>0.14543565794399679</v>
      </c>
      <c r="BJ305" s="215">
        <f t="shared" ca="1" si="187"/>
        <v>0.13062245516899162</v>
      </c>
      <c r="BK305" s="215">
        <f t="shared" ca="1" si="188"/>
        <v>6.6605222527342495E-2</v>
      </c>
      <c r="BL305" s="215">
        <f t="shared" ca="1" si="189"/>
        <v>0.14968930079041673</v>
      </c>
      <c r="BM305" s="215">
        <f t="shared" ca="1" si="190"/>
        <v>0.15429876958466895</v>
      </c>
      <c r="BN305" s="155">
        <f t="shared" ca="1" si="222"/>
        <v>0.6466514060154166</v>
      </c>
      <c r="BO305" s="165"/>
      <c r="BP305" s="187" cm="1">
        <f t="array" ref="BP305">IFERROR(IF($X305=$X304,BP304,INDEX(Forecast_Capex_Input!AC$12:AC$286,$X305)),0)</f>
        <v>0.1</v>
      </c>
      <c r="BQ305" s="187" cm="1">
        <f t="array" ref="BQ305">IFERROR(IF($X305=$X304,BQ304,INDEX(Forecast_Capex_Input!AD$12:AD$286,$X305)),0)</f>
        <v>0.11</v>
      </c>
      <c r="BR305" s="187" cm="1">
        <f t="array" ref="BR305">IFERROR(IF($X305=$X304,BR304,INDEX(Forecast_Capex_Input!AE$12:AE$286,$X305)),0)</f>
        <v>0.14000000000000001</v>
      </c>
      <c r="BS305" s="187" cm="1">
        <f t="array" ref="BS305">IFERROR(IF($X305=$X304,BS304,INDEX(Forecast_Capex_Input!AF$12:AF$286,$X305)),0)</f>
        <v>0.32</v>
      </c>
      <c r="BT305" s="187" cm="1">
        <f t="array" ref="BT305">IFERROR(IF($X305=$X304,BT304,INDEX(Forecast_Capex_Input!AG$12:AG$286,$X305)),0)</f>
        <v>0.33</v>
      </c>
      <c r="BU305" s="165"/>
      <c r="BV305" s="215">
        <f t="shared" si="191"/>
        <v>5.5423218007536912E-2</v>
      </c>
      <c r="BW305" s="215">
        <f t="shared" si="192"/>
        <v>6.09655398082906E-2</v>
      </c>
      <c r="BX305" s="215">
        <f t="shared" si="193"/>
        <v>7.7592505210551679E-2</v>
      </c>
      <c r="BY305" s="215">
        <f t="shared" si="194"/>
        <v>0.17735429762411811</v>
      </c>
      <c r="BZ305" s="215">
        <f t="shared" si="195"/>
        <v>0.18289661942487181</v>
      </c>
      <c r="CA305" s="155">
        <f t="shared" si="223"/>
        <v>0.55423218007536912</v>
      </c>
      <c r="CB305" s="165"/>
      <c r="CC305" s="215">
        <f t="shared" ca="1" si="196"/>
        <v>5.6242872928986269E-2</v>
      </c>
      <c r="CD305" s="215">
        <f t="shared" ca="1" si="197"/>
        <v>6.186716022188489E-2</v>
      </c>
      <c r="CE305" s="215">
        <f t="shared" ca="1" si="198"/>
        <v>7.8740022100580773E-2</v>
      </c>
      <c r="CF305" s="215">
        <f t="shared" ca="1" si="199"/>
        <v>0.17997719337275606</v>
      </c>
      <c r="CG305" s="215">
        <f t="shared" ca="1" si="200"/>
        <v>0.18560148066565468</v>
      </c>
      <c r="CH305" s="155">
        <f t="shared" ca="1" si="224"/>
        <v>0.56242872928986265</v>
      </c>
      <c r="CI305" s="165"/>
      <c r="CJ305" s="215">
        <f t="shared" ca="1" si="201"/>
        <v>7.3828605580887252E-3</v>
      </c>
      <c r="CK305" s="215">
        <f t="shared" ca="1" si="202"/>
        <v>8.1211466138975969E-3</v>
      </c>
      <c r="CL305" s="215">
        <f t="shared" ca="1" si="203"/>
        <v>1.0336004781324215E-2</v>
      </c>
      <c r="CM305" s="215">
        <f t="shared" ca="1" si="204"/>
        <v>2.362515378588392E-2</v>
      </c>
      <c r="CN305" s="215">
        <f t="shared" ca="1" si="205"/>
        <v>2.4363439841692792E-2</v>
      </c>
      <c r="CO305" s="155">
        <f t="shared" ca="1" si="225"/>
        <v>7.3828605580887247E-2</v>
      </c>
      <c r="CP305" s="165"/>
      <c r="CQ305" s="223">
        <f t="shared" ca="1" si="206"/>
        <v>1.0394071144666762E-3</v>
      </c>
      <c r="CR305" s="223">
        <f t="shared" ca="1" si="207"/>
        <v>1.1433478259133436E-3</v>
      </c>
      <c r="CS305" s="223">
        <f t="shared" ca="1" si="208"/>
        <v>1.4551699602533465E-3</v>
      </c>
      <c r="CT305" s="223">
        <f t="shared" ca="1" si="209"/>
        <v>3.3261027662933635E-3</v>
      </c>
      <c r="CU305" s="223">
        <f t="shared" ca="1" si="210"/>
        <v>3.4300434777400314E-3</v>
      </c>
      <c r="CV305" s="155">
        <f t="shared" ca="1" si="226"/>
        <v>1.0394071144666762E-2</v>
      </c>
      <c r="CW305" s="165"/>
      <c r="CX305" s="215">
        <f t="shared" ca="1" si="227"/>
        <v>6.4665140601541674E-2</v>
      </c>
      <c r="CY305" s="215">
        <f t="shared" ca="1" si="211"/>
        <v>7.1131654661695826E-2</v>
      </c>
      <c r="CZ305" s="215">
        <f t="shared" ca="1" si="212"/>
        <v>9.0531196842158324E-2</v>
      </c>
      <c r="DA305" s="215">
        <f t="shared" ca="1" si="213"/>
        <v>0.20692844992493334</v>
      </c>
      <c r="DB305" s="215">
        <f t="shared" ca="1" si="214"/>
        <v>0.2133949639850875</v>
      </c>
      <c r="DC305" s="155">
        <f t="shared" ca="1" si="228"/>
        <v>0.64665140601541671</v>
      </c>
      <c r="DD305" s="165"/>
      <c r="DE305" s="188" t="b" cm="1">
        <f t="array" aca="1" ref="DE305" ca="1">OR($G305=Forecast_Capex_Input!$BF$8:$BF$10)</f>
        <v>0</v>
      </c>
      <c r="DF305" s="188" cm="1">
        <f t="array" aca="1" ref="DF305" ca="1">IFERROR(INDEX(Forecast_Capex_Input!BG$12:BG$286,$X305)
*(INDEX(Forecast_Capex_Input!$H$12:$H$286,$X305)=Repex),0)
*$DE305</f>
        <v>0</v>
      </c>
      <c r="DG305" s="188" cm="1">
        <f t="array" aca="1" ref="DG305" ca="1">IFERROR(INDEX(Forecast_Capex_Input!BH$12:BH$286,$X305)
*(INDEX(Forecast_Capex_Input!$H$12:$H$286,$X305)=Repex),0)
*$DE305</f>
        <v>0</v>
      </c>
      <c r="DH305" s="188" cm="1">
        <f t="array" aca="1" ref="DH305" ca="1">IFERROR(INDEX(Forecast_Capex_Input!BI$12:BI$286,$X305)
*(INDEX(Forecast_Capex_Input!$H$12:$H$286,$X305)=Repex),0)
*$DE305</f>
        <v>0</v>
      </c>
      <c r="DI305" s="188" cm="1">
        <f t="array" aca="1" ref="DI305" ca="1">IFERROR(INDEX(Forecast_Capex_Input!BJ$12:BJ$286,$X305)
*(INDEX(Forecast_Capex_Input!$H$12:$H$286,$X305)=Repex),0)
*$DE305</f>
        <v>0</v>
      </c>
      <c r="DJ305" s="188" cm="1">
        <f t="array" aca="1" ref="DJ305" ca="1">IFERROR(INDEX(Forecast_Capex_Input!BK$12:BK$286,$X305)
*(INDEX(Forecast_Capex_Input!$H$12:$H$286,$X305)=Repex),0)
*$DE305</f>
        <v>0</v>
      </c>
      <c r="DK305" s="188" cm="1">
        <f t="array" aca="1" ref="DK305" ca="1">IFERROR(INDEX(Forecast_Capex_Input!BL$12:BL$286,$X305)
*(INDEX(Forecast_Capex_Input!$H$12:$H$286,$X305)=Repex),0)
*$DE305</f>
        <v>0</v>
      </c>
      <c r="DL305" s="165"/>
      <c r="DM305" s="188" t="b" cm="1">
        <f t="array" aca="1" ref="DM305" ca="1">OR($G305=Forecast_Capex_Input!$BN$8:$BN$9)</f>
        <v>0</v>
      </c>
      <c r="DN305" s="188" cm="1">
        <f t="array" aca="1" ref="DN305" ca="1">IFERROR(INDEX(Forecast_Capex_Input!BO$12:BO$286,$X305)
*(INDEX(Forecast_Capex_Input!$H$12:$H$286,$X305)=Repex),0)
*$DM305</f>
        <v>0</v>
      </c>
      <c r="DO305" s="188" cm="1">
        <f t="array" aca="1" ref="DO305" ca="1">IFERROR(INDEX(Forecast_Capex_Input!BP$12:BP$286,$X305)
*(INDEX(Forecast_Capex_Input!$H$12:$H$286,$X305)=Repex),0)
*$DM305</f>
        <v>0</v>
      </c>
      <c r="DP305" s="188" cm="1">
        <f t="array" aca="1" ref="DP305" ca="1">IFERROR(INDEX(Forecast_Capex_Input!BQ$12:BQ$286,$X305)
*(INDEX(Forecast_Capex_Input!$H$12:$H$286,$X305)=Repex),0)
*$DM305</f>
        <v>0</v>
      </c>
      <c r="DQ305" s="188" cm="1">
        <f t="array" aca="1" ref="DQ305" ca="1">IFERROR(INDEX(Forecast_Capex_Input!BR$12:BR$286,$X305)
*(INDEX(Forecast_Capex_Input!$H$12:$H$286,$X305)=Repex),0)
*$DM305</f>
        <v>0</v>
      </c>
      <c r="DR305" s="188" cm="1">
        <f t="array" aca="1" ref="DR305" ca="1">IFERROR(INDEX(Forecast_Capex_Input!BS$12:BS$286,$X305)
*(INDEX(Forecast_Capex_Input!$H$12:$H$286,$X305)=Repex),0)
*$DM305</f>
        <v>0</v>
      </c>
      <c r="DS305" s="165"/>
      <c r="DT305" s="188" t="b" cm="1">
        <f t="array" aca="1" ref="DT305" ca="1">OR($G305=Forecast_Capex_Input!$BU$8:$BU$10)</f>
        <v>1</v>
      </c>
      <c r="DU305" s="188" cm="1">
        <f t="array" aca="1" ref="DU305" ca="1">IFERROR(INDEX(Forecast_Capex_Input!BV$12:BV$286,$X305)
*(INDEX(Forecast_Capex_Input!$H$12:$H$286,$X305)=Repex),0)
*$DT305</f>
        <v>1</v>
      </c>
      <c r="DV305" s="188" cm="1">
        <f t="array" aca="1" ref="DV305" ca="1">IFERROR(INDEX(Forecast_Capex_Input!BW$12:BW$286,$X305)
*(INDEX(Forecast_Capex_Input!$H$12:$H$286,$X305)=Repex),0)
*$DT305</f>
        <v>0</v>
      </c>
      <c r="DW305" s="188" cm="1">
        <f t="array" aca="1" ref="DW305" ca="1">IFERROR(INDEX(Forecast_Capex_Input!BX$12:BX$286,$X305)
*(INDEX(Forecast_Capex_Input!$H$12:$H$286,$X305)=Repex),0)
*$DT305</f>
        <v>0</v>
      </c>
      <c r="DX305" s="188" cm="1">
        <f t="array" aca="1" ref="DX305" ca="1">IFERROR(INDEX(Forecast_Capex_Input!BY$12:BY$286,$X305)
*(INDEX(Forecast_Capex_Input!$H$12:$H$286,$X305)=Repex),0)
*$DT305</f>
        <v>0</v>
      </c>
      <c r="DY305" s="188" cm="1">
        <f t="array" aca="1" ref="DY305" ca="1">IFERROR(INDEX(Forecast_Capex_Input!BZ$12:BZ$286,$X305)
*(INDEX(Forecast_Capex_Input!$H$12:$H$286,$X305)=Repex),0)
*$DT305</f>
        <v>0</v>
      </c>
      <c r="DZ305" s="188" cm="1">
        <f t="array" aca="1" ref="DZ305" ca="1">IFERROR(INDEX(Forecast_Capex_Input!CA$12:CA$286,$X305)
*(INDEX(Forecast_Capex_Input!$H$12:$H$286,$X305)=Repex),0)
*$DT305</f>
        <v>0</v>
      </c>
      <c r="EA305" s="188" cm="1">
        <f t="array" aca="1" ref="EA305" ca="1">IFERROR(INDEX(Forecast_Capex_Input!CB$12:CB$286,$X305)
*(INDEX(Forecast_Capex_Input!$H$12:$H$286,$X305)=Repex),0)
*$DT305</f>
        <v>0</v>
      </c>
      <c r="EB305" s="188" cm="1">
        <f t="array" aca="1" ref="EB305" ca="1">IFERROR(INDEX(Forecast_Capex_Input!CC$12:CC$286,$X305)
*(INDEX(Forecast_Capex_Input!$H$12:$H$286,$X305)=Repex),0)
*$DT305</f>
        <v>0</v>
      </c>
      <c r="EC305" s="165"/>
      <c r="ED305" s="226" t="str">
        <f t="shared" si="215"/>
        <v>N/A</v>
      </c>
      <c r="EE305" s="174" t="s">
        <v>15</v>
      </c>
    </row>
    <row r="306" spans="3:135" x14ac:dyDescent="0.2">
      <c r="C306" s="174">
        <f t="shared" si="216"/>
        <v>296</v>
      </c>
      <c r="D306" s="167" t="str" cm="1">
        <f t="array" ref="D306">IFERROR(INDEX(Forecast_Capex_Input!$D$12:$D$286,$X306),NA)</f>
        <v>Reactor Protection Relay Replacements</v>
      </c>
      <c r="E306" s="172" t="b" cm="1">
        <f t="array" ref="E306">IF($X306=NA,NA,INDEX(Forecast_Capex_Input!$E$12:$E$286,$X306))</f>
        <v>1</v>
      </c>
      <c r="F306" s="167" t="str" cm="1">
        <f t="array" aca="1" ref="F306" ca="1">IFERROR(INDEX(General!$E$25:$E$26,$Y306),NA)</f>
        <v>Non-Labour</v>
      </c>
      <c r="G306" s="167" t="str" cm="1">
        <f t="array" aca="1" ref="G306" ca="1">IFERROR(INDEX(Forecast_Capex_Input!$AI$11:$BB$11,$AA306),NA)</f>
        <v>Secondary Systems</v>
      </c>
      <c r="H306" s="189" cm="1">
        <f t="array" aca="1" ref="H306" ca="1">IFERROR(INDEX(Forecast_Capex_Input!$AI$12:$BB$286,$X306,$AA306),NA)</f>
        <v>1</v>
      </c>
      <c r="I306" s="199" t="str" cm="1">
        <f t="array" ref="I306">IFERROR(INDEX(Forecast_Capex_Input!$F$12:$F$286,$X306),NA)</f>
        <v>Replacement Expenditure</v>
      </c>
      <c r="J306" s="199" t="str" cm="1">
        <f t="array" ref="J306">IFERROR(INDEX(Forecast_Capex_Input!G$12:G$286,$X306),NA)</f>
        <v>Digital Infrastructure</v>
      </c>
      <c r="K306" s="199" t="str" cm="1">
        <f t="array" ref="K306">IFERROR(INDEX(Forecast_Capex_Input!H$12:H$286,$X306),NA)</f>
        <v>Repex</v>
      </c>
      <c r="L306" s="199" t="str" cm="1">
        <f t="array" ref="L306">IFERROR(INDEX(Forecast_Capex_Input!I$12:I$286,$X306),NA)</f>
        <v>N/A</v>
      </c>
      <c r="M306" s="199" t="str" cm="1">
        <f t="array" ref="M306">IFERROR(INDEX(Forecast_Capex_Input!J$12:J$286,$X306),NA)</f>
        <v>N/A</v>
      </c>
      <c r="N306" s="199" t="str" cm="1">
        <f t="array" ref="N306">IFERROR(INDEX(Forecast_Capex_Input!K$12:K$286,$X306),NA)</f>
        <v>DI - Protection systems</v>
      </c>
      <c r="O306" s="199" t="str" cm="1">
        <f t="array" ref="O306">IFERROR(INDEX(Forecast_Capex_Input!L$12:L$286,$X306),NA)</f>
        <v>DI - Safe and Reliable Network</v>
      </c>
      <c r="P306" s="199" t="str" cm="1">
        <f t="array" ref="P306">IFERROR(INDEX(Forecast_Capex_Input!M$12:M$286,$X306),NA)</f>
        <v>N/A</v>
      </c>
      <c r="Q306" s="172" t="str" cm="1">
        <f t="array" ref="Q306">IFERROR(INDEX(Forecast_Capex_Input!N$12:N$286,$X306),NA)</f>
        <v>No</v>
      </c>
      <c r="R306" s="265" cm="1">
        <f t="array" ref="R306">IFERROR(INDEX(Forecast_Capex_Input!O$12:O$286,$X306),0)</f>
        <v>0</v>
      </c>
      <c r="S306" s="172" t="str" cm="1">
        <f t="array" ref="S306">IFERROR(INDEX(Forecast_Capex_Input!P$12:P$286,$X306),0)</f>
        <v>Safety security &amp; reliability</v>
      </c>
      <c r="T306" s="199" t="str" cm="1">
        <f t="array" aca="1" ref="T306" ca="1">IFERROR(INDEX(General!$K$84:$K$103,$AA306),NA)</f>
        <v>Secondary Systems (2018-23)</v>
      </c>
      <c r="U306" s="188" cm="1">
        <f t="array" aca="1" ref="U306" ca="1">IFERROR(
IF($F306=General!$E$25,INDEX(Forecast_Capex_Input!S$12:S$286,$X306),
INDEX(Forecast_Capex_Input!T$12:T$286,$X306)),0)</f>
        <v>0.37295622496280245</v>
      </c>
      <c r="V306" s="222" t="b">
        <f>IFERROR(INDEX(Overheads!$T$19:$T$26,MATCH($I306,Overheads!$E$19:$E$26,0)),FALSE)</f>
        <v>1</v>
      </c>
      <c r="W306" s="165"/>
      <c r="X306" s="174">
        <f>IFERROR(
IF(MATCH($C306,Forecast_Capex_Input!$CI$12:$CI$286,1)+1&gt;MAX(Forecast_Capex_Input!$C$12:$C$286),NA,
MATCH($C306,Forecast_Capex_Input!$CI$12:$CI$286,1)+1),1)</f>
        <v>112</v>
      </c>
      <c r="Y306" s="174" cm="1">
        <f t="array" aca="1" ref="Y306" ca="1">IFERROR(
IF(X305&lt;&gt;X306,1,
IF(COUNTIF(OFFSET(Y305,0,0,-INDEX(Forecast_Capex_Input!$CG$12:$CG$286,$X306)),Y305)=INDEX(Forecast_Capex_Input!$CG$12:$CG$286,$X306),Y305+1,Y305)),NA)</f>
        <v>2</v>
      </c>
      <c r="Z306" s="174" cm="1">
        <f t="array" ref="Z306">IFERROR($C306-IF($X306=1,1,INDEX(Forecast_Capex_Input!$CI$12:$CI$286,$X306-1))+1,NA)</f>
        <v>2</v>
      </c>
      <c r="AA306" s="174" cm="1">
        <f t="array" aca="1" ref="AA306" ca="1">IFERROR(IF(Y306=1,
INDEX(Forecast_Capex_Input!$AI$10:$BB$10,SMALL(IF(INDEX(Forecast_Capex_Input!$AI$12:$BB$286,$X306,0)&gt;0,COLUMN(Forecast_Capex_Input!$AI$10:$BB$10)-COLUMN(Forecast_Capex_Input!$AI$12)+1),ROWS(OFFSET(AA305,0,0,-$Z306)))),
OFFSET(AA305,-INDEX(Forecast_Capex_Input!$CG$12:$CG$286,$X306)+1,0)),NA)</f>
        <v>4</v>
      </c>
      <c r="AB306" s="174">
        <f t="shared" ca="1" si="185"/>
        <v>2</v>
      </c>
      <c r="AC306" s="222" t="b">
        <f t="shared" si="217"/>
        <v>0</v>
      </c>
      <c r="AD306" s="220" t="b">
        <v>0</v>
      </c>
      <c r="AE306" s="222" t="b">
        <f t="shared" si="186"/>
        <v>1</v>
      </c>
      <c r="AF306" s="165"/>
      <c r="AG306" s="215">
        <v>7.4765748322444509E-2</v>
      </c>
      <c r="AH306" s="215">
        <v>6.7968862111313214E-2</v>
      </c>
      <c r="AI306" s="215">
        <v>3.3984431055656607E-2</v>
      </c>
      <c r="AJ306" s="215">
        <v>7.4765748322444509E-2</v>
      </c>
      <c r="AK306" s="215">
        <v>7.8164191428010177E-2</v>
      </c>
      <c r="AL306" s="155">
        <v>0.32964898123986902</v>
      </c>
      <c r="AM306" s="165"/>
      <c r="AN306" s="215" cm="1">
        <f t="array" aca="1" ref="AN306" ca="1">IFERROR(INDEX(General!O$33:O$34,$AB306)
*AG306,0)</f>
        <v>7.4765748322444509E-2</v>
      </c>
      <c r="AO306" s="215" cm="1">
        <f t="array" aca="1" ref="AO306" ca="1">IFERROR(INDEX(General!P$33:P$34,$AB306)
*AH306,0)</f>
        <v>6.7968862111313214E-2</v>
      </c>
      <c r="AP306" s="215" cm="1">
        <f t="array" aca="1" ref="AP306" ca="1">IFERROR(INDEX(General!Q$33:Q$34,$AB306)
*AI306,0)</f>
        <v>3.3984431055656607E-2</v>
      </c>
      <c r="AQ306" s="215" cm="1">
        <f t="array" aca="1" ref="AQ306" ca="1">IFERROR(INDEX(General!R$33:R$34,$AB306)
*AJ306,0)</f>
        <v>7.4765748322444509E-2</v>
      </c>
      <c r="AR306" s="215" cm="1">
        <f t="array" aca="1" ref="AR306" ca="1">IFERROR(INDEX(General!S$33:S$34,$AB306)
*AK306,0)</f>
        <v>7.8164191428010177E-2</v>
      </c>
      <c r="AS306" s="155">
        <f t="shared" ca="1" si="218"/>
        <v>0.32964898123986902</v>
      </c>
      <c r="AT306" s="165"/>
      <c r="AU306" s="215">
        <f ca="1">IF($AE306=FALSE,AN306*Overheads!$R$24*$V306,
IFERROR(Overheads!$O$49*$V306*AN306,0)
+IFERROR(Overheads!Q$59*$V306*(AN306/Overheads!Q$68),0))</f>
        <v>1.0472168871108422E-2</v>
      </c>
      <c r="AV306" s="215">
        <f ca="1">IF($AE306=FALSE,AO306*Overheads!$R$24*$V306,
IFERROR(Overheads!$O$49*$V306*AO306,0)
+IFERROR(Overheads!R$59*$V306*(AO306/Overheads!R$68),0))</f>
        <v>8.1121136296547994E-3</v>
      </c>
      <c r="AW306" s="215">
        <f ca="1">IF($AE306=FALSE,AP306*Overheads!$R$24*$V306,
IFERROR(Overheads!$O$49*$V306*AP306,0)
+IFERROR(Overheads!S$59*$V306*(AP306/Overheads!S$68),0))</f>
        <v>4.4193745150390628E-3</v>
      </c>
      <c r="AX306" s="215">
        <f ca="1">IF($AE306=FALSE,AQ306*Overheads!$R$24*$V306,
IFERROR(Overheads!$O$49*$V306*AQ306,0)
+IFERROR(Overheads!T$59*$V306*(AQ306/Overheads!T$68),0))</f>
        <v>1.071326174602129E-2</v>
      </c>
      <c r="AY306" s="215">
        <f ca="1">IF($AE306=FALSE,AR306*Overheads!$R$24*$V306,
IFERROR(Overheads!$O$49*$V306*AR306,0)
+IFERROR(Overheads!U$59*$V306*(AR306/Overheads!U$68),0))</f>
        <v>9.5615521487629751E-3</v>
      </c>
      <c r="AZ306" s="155">
        <f t="shared" ca="1" si="219"/>
        <v>4.327847091058655E-2</v>
      </c>
      <c r="BA306" s="165"/>
      <c r="BB306" s="215">
        <f ca="1">IF($AE306=FALSE,AN306*Overheads!$S$25,
IFERROR(Overheads!$O$50*AN306,0)
+IFERROR(Overheads!Q$60*(AN306/Overheads!Q$66),0))</f>
        <v>1.4055070242976172E-3</v>
      </c>
      <c r="BC306" s="215">
        <f ca="1">IF($AE306=FALSE,AO306*Overheads!$S$25,
IFERROR(Overheads!$O$50*AO306,0)
+IFERROR(Overheads!R$60*(AO306/Overheads!R$66),0))</f>
        <v>1.1468115500966609E-3</v>
      </c>
      <c r="BD306" s="215">
        <f ca="1">IF($AE306=FALSE,AP306*Overheads!$S$25,
IFERROR(Overheads!$O$50*AP306,0)
+IFERROR(Overheads!S$60*(AP306/Overheads!S$66),0))</f>
        <v>6.2373782727785881E-4</v>
      </c>
      <c r="BE306" s="215">
        <f ca="1">IF($AE306=FALSE,AQ306*Overheads!$S$25,
IFERROR(Overheads!$O$50*AQ306,0)
+IFERROR(Overheads!T$60*(AQ306/Overheads!T$66),0))</f>
        <v>1.5155616885866459E-3</v>
      </c>
      <c r="BF306" s="215">
        <f ca="1">IF($AE306=FALSE,AR306*Overheads!$S$25,
IFERROR(Overheads!$O$50*AR306,0)
+IFERROR(Overheads!U$60*(AR306/Overheads!U$66),0))</f>
        <v>1.3994865866178291E-3</v>
      </c>
      <c r="BG306" s="155">
        <f t="shared" ca="1" si="220"/>
        <v>6.091104676876612E-3</v>
      </c>
      <c r="BH306" s="165"/>
      <c r="BI306" s="215">
        <f t="shared" ca="1" si="221"/>
        <v>8.6643424217850554E-2</v>
      </c>
      <c r="BJ306" s="215">
        <f t="shared" ca="1" si="187"/>
        <v>7.7227787291064678E-2</v>
      </c>
      <c r="BK306" s="215">
        <f t="shared" ca="1" si="188"/>
        <v>3.9027543397973527E-2</v>
      </c>
      <c r="BL306" s="215">
        <f t="shared" ca="1" si="189"/>
        <v>8.6994571757052441E-2</v>
      </c>
      <c r="BM306" s="215">
        <f t="shared" ca="1" si="190"/>
        <v>8.9125230163390981E-2</v>
      </c>
      <c r="BN306" s="155">
        <f t="shared" ca="1" si="222"/>
        <v>0.37901855682733215</v>
      </c>
      <c r="BO306" s="165"/>
      <c r="BP306" s="187" cm="1">
        <f t="array" ref="BP306">IFERROR(IF($X306=$X305,BP305,INDEX(Forecast_Capex_Input!AC$12:AC$286,$X306)),0)</f>
        <v>0.1</v>
      </c>
      <c r="BQ306" s="187" cm="1">
        <f t="array" ref="BQ306">IFERROR(IF($X306=$X305,BQ305,INDEX(Forecast_Capex_Input!AD$12:AD$286,$X306)),0)</f>
        <v>0.11</v>
      </c>
      <c r="BR306" s="187" cm="1">
        <f t="array" ref="BR306">IFERROR(IF($X306=$X305,BR305,INDEX(Forecast_Capex_Input!AE$12:AE$286,$X306)),0)</f>
        <v>0.14000000000000001</v>
      </c>
      <c r="BS306" s="187" cm="1">
        <f t="array" ref="BS306">IFERROR(IF($X306=$X305,BS305,INDEX(Forecast_Capex_Input!AF$12:AF$286,$X306)),0)</f>
        <v>0.32</v>
      </c>
      <c r="BT306" s="187" cm="1">
        <f t="array" ref="BT306">IFERROR(IF($X306=$X305,BT305,INDEX(Forecast_Capex_Input!AG$12:AG$286,$X306)),0)</f>
        <v>0.33</v>
      </c>
      <c r="BU306" s="165"/>
      <c r="BV306" s="215">
        <f t="shared" si="191"/>
        <v>3.2964898123986903E-2</v>
      </c>
      <c r="BW306" s="215">
        <f t="shared" si="192"/>
        <v>3.6261387936385593E-2</v>
      </c>
      <c r="BX306" s="215">
        <f t="shared" si="193"/>
        <v>4.6150857373581669E-2</v>
      </c>
      <c r="BY306" s="215">
        <f t="shared" si="194"/>
        <v>0.10548767399675808</v>
      </c>
      <c r="BZ306" s="215">
        <f t="shared" si="195"/>
        <v>0.10878416380915679</v>
      </c>
      <c r="CA306" s="155">
        <f t="shared" si="223"/>
        <v>0.32964898123986902</v>
      </c>
      <c r="CB306" s="165"/>
      <c r="CC306" s="215">
        <f t="shared" ca="1" si="196"/>
        <v>3.2964898123986903E-2</v>
      </c>
      <c r="CD306" s="215">
        <f t="shared" ca="1" si="197"/>
        <v>3.6261387936385593E-2</v>
      </c>
      <c r="CE306" s="215">
        <f t="shared" ca="1" si="198"/>
        <v>4.6150857373581669E-2</v>
      </c>
      <c r="CF306" s="215">
        <f t="shared" ca="1" si="199"/>
        <v>0.10548767399675808</v>
      </c>
      <c r="CG306" s="215">
        <f t="shared" ca="1" si="200"/>
        <v>0.10878416380915679</v>
      </c>
      <c r="CH306" s="155">
        <f t="shared" ca="1" si="224"/>
        <v>0.32964898123986902</v>
      </c>
      <c r="CI306" s="165"/>
      <c r="CJ306" s="215">
        <f t="shared" ca="1" si="201"/>
        <v>4.3278470910586555E-3</v>
      </c>
      <c r="CK306" s="215">
        <f t="shared" ca="1" si="202"/>
        <v>4.7606318001645201E-3</v>
      </c>
      <c r="CL306" s="215">
        <f t="shared" ca="1" si="203"/>
        <v>6.0589859274821174E-3</v>
      </c>
      <c r="CM306" s="215">
        <f t="shared" ca="1" si="204"/>
        <v>1.3849110691387697E-2</v>
      </c>
      <c r="CN306" s="215">
        <f t="shared" ca="1" si="205"/>
        <v>1.4281895400493563E-2</v>
      </c>
      <c r="CO306" s="155">
        <f t="shared" ca="1" si="225"/>
        <v>4.3278470910586557E-2</v>
      </c>
      <c r="CP306" s="165"/>
      <c r="CQ306" s="223">
        <f t="shared" ca="1" si="206"/>
        <v>6.0911046768766122E-4</v>
      </c>
      <c r="CR306" s="223">
        <f t="shared" ca="1" si="207"/>
        <v>6.7002151445642736E-4</v>
      </c>
      <c r="CS306" s="223">
        <f t="shared" ca="1" si="208"/>
        <v>8.5275465476272576E-4</v>
      </c>
      <c r="CT306" s="223">
        <f t="shared" ca="1" si="209"/>
        <v>1.9491534966005158E-3</v>
      </c>
      <c r="CU306" s="223">
        <f t="shared" ca="1" si="210"/>
        <v>2.0100645433692821E-3</v>
      </c>
      <c r="CV306" s="155">
        <f t="shared" ca="1" si="226"/>
        <v>6.091104676876612E-3</v>
      </c>
      <c r="CW306" s="165"/>
      <c r="CX306" s="215">
        <f t="shared" ca="1" si="227"/>
        <v>3.7901855682733222E-2</v>
      </c>
      <c r="CY306" s="215">
        <f t="shared" ca="1" si="211"/>
        <v>4.1692041251006541E-2</v>
      </c>
      <c r="CZ306" s="215">
        <f t="shared" ca="1" si="212"/>
        <v>5.3062597955826511E-2</v>
      </c>
      <c r="DA306" s="215">
        <f t="shared" ca="1" si="213"/>
        <v>0.1212859381847463</v>
      </c>
      <c r="DB306" s="215">
        <f t="shared" ca="1" si="214"/>
        <v>0.12507612375301963</v>
      </c>
      <c r="DC306" s="155">
        <f t="shared" ca="1" si="228"/>
        <v>0.37901855682733221</v>
      </c>
      <c r="DD306" s="165"/>
      <c r="DE306" s="188" t="b" cm="1">
        <f t="array" aca="1" ref="DE306" ca="1">OR($G306=Forecast_Capex_Input!$BF$8:$BF$10)</f>
        <v>0</v>
      </c>
      <c r="DF306" s="188" cm="1">
        <f t="array" aca="1" ref="DF306" ca="1">IFERROR(INDEX(Forecast_Capex_Input!BG$12:BG$286,$X306)
*(INDEX(Forecast_Capex_Input!$H$12:$H$286,$X306)=Repex),0)
*$DE306</f>
        <v>0</v>
      </c>
      <c r="DG306" s="188" cm="1">
        <f t="array" aca="1" ref="DG306" ca="1">IFERROR(INDEX(Forecast_Capex_Input!BH$12:BH$286,$X306)
*(INDEX(Forecast_Capex_Input!$H$12:$H$286,$X306)=Repex),0)
*$DE306</f>
        <v>0</v>
      </c>
      <c r="DH306" s="188" cm="1">
        <f t="array" aca="1" ref="DH306" ca="1">IFERROR(INDEX(Forecast_Capex_Input!BI$12:BI$286,$X306)
*(INDEX(Forecast_Capex_Input!$H$12:$H$286,$X306)=Repex),0)
*$DE306</f>
        <v>0</v>
      </c>
      <c r="DI306" s="188" cm="1">
        <f t="array" aca="1" ref="DI306" ca="1">IFERROR(INDEX(Forecast_Capex_Input!BJ$12:BJ$286,$X306)
*(INDEX(Forecast_Capex_Input!$H$12:$H$286,$X306)=Repex),0)
*$DE306</f>
        <v>0</v>
      </c>
      <c r="DJ306" s="188" cm="1">
        <f t="array" aca="1" ref="DJ306" ca="1">IFERROR(INDEX(Forecast_Capex_Input!BK$12:BK$286,$X306)
*(INDEX(Forecast_Capex_Input!$H$12:$H$286,$X306)=Repex),0)
*$DE306</f>
        <v>0</v>
      </c>
      <c r="DK306" s="188" cm="1">
        <f t="array" aca="1" ref="DK306" ca="1">IFERROR(INDEX(Forecast_Capex_Input!BL$12:BL$286,$X306)
*(INDEX(Forecast_Capex_Input!$H$12:$H$286,$X306)=Repex),0)
*$DE306</f>
        <v>0</v>
      </c>
      <c r="DL306" s="165"/>
      <c r="DM306" s="188" t="b" cm="1">
        <f t="array" aca="1" ref="DM306" ca="1">OR($G306=Forecast_Capex_Input!$BN$8:$BN$9)</f>
        <v>0</v>
      </c>
      <c r="DN306" s="188" cm="1">
        <f t="array" aca="1" ref="DN306" ca="1">IFERROR(INDEX(Forecast_Capex_Input!BO$12:BO$286,$X306)
*(INDEX(Forecast_Capex_Input!$H$12:$H$286,$X306)=Repex),0)
*$DM306</f>
        <v>0</v>
      </c>
      <c r="DO306" s="188" cm="1">
        <f t="array" aca="1" ref="DO306" ca="1">IFERROR(INDEX(Forecast_Capex_Input!BP$12:BP$286,$X306)
*(INDEX(Forecast_Capex_Input!$H$12:$H$286,$X306)=Repex),0)
*$DM306</f>
        <v>0</v>
      </c>
      <c r="DP306" s="188" cm="1">
        <f t="array" aca="1" ref="DP306" ca="1">IFERROR(INDEX(Forecast_Capex_Input!BQ$12:BQ$286,$X306)
*(INDEX(Forecast_Capex_Input!$H$12:$H$286,$X306)=Repex),0)
*$DM306</f>
        <v>0</v>
      </c>
      <c r="DQ306" s="188" cm="1">
        <f t="array" aca="1" ref="DQ306" ca="1">IFERROR(INDEX(Forecast_Capex_Input!BR$12:BR$286,$X306)
*(INDEX(Forecast_Capex_Input!$H$12:$H$286,$X306)=Repex),0)
*$DM306</f>
        <v>0</v>
      </c>
      <c r="DR306" s="188" cm="1">
        <f t="array" aca="1" ref="DR306" ca="1">IFERROR(INDEX(Forecast_Capex_Input!BS$12:BS$286,$X306)
*(INDEX(Forecast_Capex_Input!$H$12:$H$286,$X306)=Repex),0)
*$DM306</f>
        <v>0</v>
      </c>
      <c r="DS306" s="165"/>
      <c r="DT306" s="188" t="b" cm="1">
        <f t="array" aca="1" ref="DT306" ca="1">OR($G306=Forecast_Capex_Input!$BU$8:$BU$10)</f>
        <v>1</v>
      </c>
      <c r="DU306" s="188" cm="1">
        <f t="array" aca="1" ref="DU306" ca="1">IFERROR(INDEX(Forecast_Capex_Input!BV$12:BV$286,$X306)
*(INDEX(Forecast_Capex_Input!$H$12:$H$286,$X306)=Repex),0)
*$DT306</f>
        <v>1</v>
      </c>
      <c r="DV306" s="188" cm="1">
        <f t="array" aca="1" ref="DV306" ca="1">IFERROR(INDEX(Forecast_Capex_Input!BW$12:BW$286,$X306)
*(INDEX(Forecast_Capex_Input!$H$12:$H$286,$X306)=Repex),0)
*$DT306</f>
        <v>0</v>
      </c>
      <c r="DW306" s="188" cm="1">
        <f t="array" aca="1" ref="DW306" ca="1">IFERROR(INDEX(Forecast_Capex_Input!BX$12:BX$286,$X306)
*(INDEX(Forecast_Capex_Input!$H$12:$H$286,$X306)=Repex),0)
*$DT306</f>
        <v>0</v>
      </c>
      <c r="DX306" s="188" cm="1">
        <f t="array" aca="1" ref="DX306" ca="1">IFERROR(INDEX(Forecast_Capex_Input!BY$12:BY$286,$X306)
*(INDEX(Forecast_Capex_Input!$H$12:$H$286,$X306)=Repex),0)
*$DT306</f>
        <v>0</v>
      </c>
      <c r="DY306" s="188" cm="1">
        <f t="array" aca="1" ref="DY306" ca="1">IFERROR(INDEX(Forecast_Capex_Input!BZ$12:BZ$286,$X306)
*(INDEX(Forecast_Capex_Input!$H$12:$H$286,$X306)=Repex),0)
*$DT306</f>
        <v>0</v>
      </c>
      <c r="DZ306" s="188" cm="1">
        <f t="array" aca="1" ref="DZ306" ca="1">IFERROR(INDEX(Forecast_Capex_Input!CA$12:CA$286,$X306)
*(INDEX(Forecast_Capex_Input!$H$12:$H$286,$X306)=Repex),0)
*$DT306</f>
        <v>0</v>
      </c>
      <c r="EA306" s="188" cm="1">
        <f t="array" aca="1" ref="EA306" ca="1">IFERROR(INDEX(Forecast_Capex_Input!CB$12:CB$286,$X306)
*(INDEX(Forecast_Capex_Input!$H$12:$H$286,$X306)=Repex),0)
*$DT306</f>
        <v>0</v>
      </c>
      <c r="EB306" s="188" cm="1">
        <f t="array" aca="1" ref="EB306" ca="1">IFERROR(INDEX(Forecast_Capex_Input!CC$12:CC$286,$X306)
*(INDEX(Forecast_Capex_Input!$H$12:$H$286,$X306)=Repex),0)
*$DT306</f>
        <v>0</v>
      </c>
      <c r="EC306" s="165"/>
      <c r="ED306" s="226" t="str">
        <f t="shared" si="215"/>
        <v>N/A</v>
      </c>
      <c r="EE306" s="174" t="s">
        <v>15</v>
      </c>
    </row>
    <row r="307" spans="3:135" x14ac:dyDescent="0.2">
      <c r="C307" s="174">
        <f t="shared" si="216"/>
        <v>297</v>
      </c>
      <c r="D307" s="167" t="str" cm="1">
        <f t="array" ref="D307">IFERROR(INDEX(Forecast_Capex_Input!$D$12:$D$286,$X307),NA)</f>
        <v>Transformer Protection Relay Replacements</v>
      </c>
      <c r="E307" s="172" t="b" cm="1">
        <f t="array" ref="E307">IF($X307=NA,NA,INDEX(Forecast_Capex_Input!$E$12:$E$286,$X307))</f>
        <v>1</v>
      </c>
      <c r="F307" s="167" t="str" cm="1">
        <f t="array" aca="1" ref="F307" ca="1">IFERROR(INDEX(General!$E$25:$E$26,$Y307),NA)</f>
        <v>Labour</v>
      </c>
      <c r="G307" s="167" t="str" cm="1">
        <f t="array" aca="1" ref="G307" ca="1">IFERROR(INDEX(Forecast_Capex_Input!$AI$11:$BB$11,$AA307),NA)</f>
        <v>Secondary Systems</v>
      </c>
      <c r="H307" s="189" cm="1">
        <f t="array" aca="1" ref="H307" ca="1">IFERROR(INDEX(Forecast_Capex_Input!$AI$12:$BB$286,$X307,$AA307),NA)</f>
        <v>1</v>
      </c>
      <c r="I307" s="199" t="str" cm="1">
        <f t="array" ref="I307">IFERROR(INDEX(Forecast_Capex_Input!$F$12:$F$286,$X307),NA)</f>
        <v>Replacement Expenditure</v>
      </c>
      <c r="J307" s="199" t="str" cm="1">
        <f t="array" ref="J307">IFERROR(INDEX(Forecast_Capex_Input!G$12:G$286,$X307),NA)</f>
        <v>Digital Infrastructure</v>
      </c>
      <c r="K307" s="199" t="str" cm="1">
        <f t="array" ref="K307">IFERROR(INDEX(Forecast_Capex_Input!H$12:H$286,$X307),NA)</f>
        <v>Repex</v>
      </c>
      <c r="L307" s="199" t="str" cm="1">
        <f t="array" ref="L307">IFERROR(INDEX(Forecast_Capex_Input!I$12:I$286,$X307),NA)</f>
        <v>N/A</v>
      </c>
      <c r="M307" s="199" t="str" cm="1">
        <f t="array" ref="M307">IFERROR(INDEX(Forecast_Capex_Input!J$12:J$286,$X307),NA)</f>
        <v>N/A</v>
      </c>
      <c r="N307" s="199" t="str" cm="1">
        <f t="array" ref="N307">IFERROR(INDEX(Forecast_Capex_Input!K$12:K$286,$X307),NA)</f>
        <v>DI - Protection systems</v>
      </c>
      <c r="O307" s="199" t="str" cm="1">
        <f t="array" ref="O307">IFERROR(INDEX(Forecast_Capex_Input!L$12:L$286,$X307),NA)</f>
        <v>DI - Safe and Reliable Network</v>
      </c>
      <c r="P307" s="199" t="str" cm="1">
        <f t="array" ref="P307">IFERROR(INDEX(Forecast_Capex_Input!M$12:M$286,$X307),NA)</f>
        <v>N/A</v>
      </c>
      <c r="Q307" s="172" t="str" cm="1">
        <f t="array" ref="Q307">IFERROR(INDEX(Forecast_Capex_Input!N$12:N$286,$X307),NA)</f>
        <v>No</v>
      </c>
      <c r="R307" s="265" cm="1">
        <f t="array" ref="R307">IFERROR(INDEX(Forecast_Capex_Input!O$12:O$286,$X307),0)</f>
        <v>0</v>
      </c>
      <c r="S307" s="172" t="str" cm="1">
        <f t="array" ref="S307">IFERROR(INDEX(Forecast_Capex_Input!P$12:P$286,$X307),0)</f>
        <v>Safety security &amp; reliability</v>
      </c>
      <c r="T307" s="199" t="str" cm="1">
        <f t="array" aca="1" ref="T307" ca="1">IFERROR(INDEX(General!$K$84:$K$103,$AA307),NA)</f>
        <v>Secondary Systems (2018-23)</v>
      </c>
      <c r="U307" s="188" cm="1">
        <f t="array" aca="1" ref="U307" ca="1">IFERROR(
IF($F307=General!$E$25,INDEX(Forecast_Capex_Input!S$12:S$286,$X307),
INDEX(Forecast_Capex_Input!T$12:T$286,$X307)),0)</f>
        <v>0.54266440936525451</v>
      </c>
      <c r="V307" s="222" t="b">
        <f>IFERROR(INDEX(Overheads!$T$19:$T$26,MATCH($I307,Overheads!$E$19:$E$26,0)),FALSE)</f>
        <v>1</v>
      </c>
      <c r="W307" s="165"/>
      <c r="X307" s="174">
        <f>IFERROR(
IF(MATCH($C307,Forecast_Capex_Input!$CI$12:$CI$286,1)+1&gt;MAX(Forecast_Capex_Input!$C$12:$C$286),NA,
MATCH($C307,Forecast_Capex_Input!$CI$12:$CI$286,1)+1),1)</f>
        <v>113</v>
      </c>
      <c r="Y307" s="174" cm="1">
        <f t="array" aca="1" ref="Y307" ca="1">IFERROR(
IF(X306&lt;&gt;X307,1,
IF(COUNTIF(OFFSET(Y306,0,0,-INDEX(Forecast_Capex_Input!$CG$12:$CG$286,$X307)),Y306)=INDEX(Forecast_Capex_Input!$CG$12:$CG$286,$X307),Y306+1,Y306)),NA)</f>
        <v>1</v>
      </c>
      <c r="Z307" s="174" cm="1">
        <f t="array" ref="Z307">IFERROR($C307-IF($X307=1,1,INDEX(Forecast_Capex_Input!$CI$12:$CI$286,$X307-1))+1,NA)</f>
        <v>1</v>
      </c>
      <c r="AA307" s="174" cm="1">
        <f t="array" aca="1" ref="AA307" ca="1">IFERROR(IF(Y307=1,
INDEX(Forecast_Capex_Input!$AI$10:$BB$10,SMALL(IF(INDEX(Forecast_Capex_Input!$AI$12:$BB$286,$X307,0)&gt;0,COLUMN(Forecast_Capex_Input!$AI$10:$BB$10)-COLUMN(Forecast_Capex_Input!$AI$12)+1),ROWS(OFFSET(AA306,0,0,-$Z307)))),
OFFSET(AA306,-INDEX(Forecast_Capex_Input!$CG$12:$CG$286,$X307)+1,0)),NA)</f>
        <v>4</v>
      </c>
      <c r="AB307" s="174">
        <f t="shared" ca="1" si="185"/>
        <v>1</v>
      </c>
      <c r="AC307" s="222" t="b">
        <f t="shared" si="217"/>
        <v>0</v>
      </c>
      <c r="AD307" s="220" t="b">
        <v>0</v>
      </c>
      <c r="AE307" s="222" t="b">
        <f t="shared" si="186"/>
        <v>1</v>
      </c>
      <c r="AF307" s="165"/>
      <c r="AG307" s="215">
        <v>0.64251123143274436</v>
      </c>
      <c r="AH307" s="215">
        <v>0.58410111948431287</v>
      </c>
      <c r="AI307" s="215">
        <v>0.29205055974215643</v>
      </c>
      <c r="AJ307" s="215">
        <v>0.64251123143274436</v>
      </c>
      <c r="AK307" s="215">
        <v>0.67171628740695988</v>
      </c>
      <c r="AL307" s="155">
        <v>2.8328904294989181</v>
      </c>
      <c r="AM307" s="165"/>
      <c r="AN307" s="215" cm="1">
        <f t="array" aca="1" ref="AN307" ca="1">IFERROR(INDEX(General!O$33:O$34,$AB307)
*AG307,0)</f>
        <v>0.64146950576507422</v>
      </c>
      <c r="AO307" s="215" cm="1">
        <f t="array" aca="1" ref="AO307" ca="1">IFERROR(INDEX(General!P$33:P$34,$AB307)
*AH307,0)</f>
        <v>0.58761420904785211</v>
      </c>
      <c r="AP307" s="215" cm="1">
        <f t="array" aca="1" ref="AP307" ca="1">IFERROR(INDEX(General!Q$33:Q$34,$AB307)
*AI307,0)</f>
        <v>0.29645249566282605</v>
      </c>
      <c r="AQ307" s="215" cm="1">
        <f t="array" aca="1" ref="AQ307" ca="1">IFERROR(INDEX(General!R$33:R$34,$AB307)
*AJ307,0)</f>
        <v>0.65756596812354196</v>
      </c>
      <c r="AR307" s="215" cm="1">
        <f t="array" aca="1" ref="AR307" ca="1">IFERROR(INDEX(General!S$33:S$34,$AB307)
*AK307,0)</f>
        <v>0.69168391603674706</v>
      </c>
      <c r="AS307" s="155">
        <f t="shared" ca="1" si="218"/>
        <v>2.8747860946360415</v>
      </c>
      <c r="AT307" s="165"/>
      <c r="AU307" s="215">
        <f ca="1">IF($AE307=FALSE,AN307*Overheads!$R$24*$V307,
IFERROR(Overheads!$O$49*$V307*AN307,0)
+IFERROR(Overheads!Q$59*$V307*(AN307/Overheads!Q$68),0))</f>
        <v>8.9848321467568493E-2</v>
      </c>
      <c r="AV307" s="215">
        <f ca="1">IF($AE307=FALSE,AO307*Overheads!$R$24*$V307,
IFERROR(Overheads!$O$49*$V307*AO307,0)
+IFERROR(Overheads!R$59*$V307*(AO307/Overheads!R$68),0))</f>
        <v>7.0132014662674283E-2</v>
      </c>
      <c r="AW307" s="215">
        <f ca="1">IF($AE307=FALSE,AP307*Overheads!$R$24*$V307,
IFERROR(Overheads!$O$49*$V307*AP307,0)
+IFERROR(Overheads!S$59*$V307*(AP307/Overheads!S$68),0))</f>
        <v>3.8551023617444197E-2</v>
      </c>
      <c r="AX307" s="215">
        <f ca="1">IF($AE307=FALSE,AQ307*Overheads!$R$24*$V307,
IFERROR(Overheads!$O$49*$V307*AQ307,0)
+IFERROR(Overheads!T$59*$V307*(AQ307/Overheads!T$68),0))</f>
        <v>9.4223310671640803E-2</v>
      </c>
      <c r="AY307" s="215">
        <f ca="1">IF($AE307=FALSE,AR307*Overheads!$R$24*$V307,
IFERROR(Overheads!$O$49*$V307*AR307,0)
+IFERROR(Overheads!U$59*$V307*(AR307/Overheads!U$68),0))</f>
        <v>8.461127420139819E-2</v>
      </c>
      <c r="AZ307" s="155">
        <f t="shared" ca="1" si="219"/>
        <v>0.37736594462072598</v>
      </c>
      <c r="BA307" s="165"/>
      <c r="BB307" s="215">
        <f ca="1">IF($AE307=FALSE,AN307*Overheads!$S$25,
IFERROR(Overheads!$O$50*AN307,0)
+IFERROR(Overheads!Q$60*(AN307/Overheads!Q$66),0))</f>
        <v>1.2058862734005131E-2</v>
      </c>
      <c r="BC307" s="215">
        <f ca="1">IF($AE307=FALSE,AO307*Overheads!$S$25,
IFERROR(Overheads!$O$50*AO307,0)
+IFERROR(Overheads!R$60*(AO307/Overheads!R$66),0))</f>
        <v>9.9145806035911988E-3</v>
      </c>
      <c r="BD307" s="215">
        <f ca="1">IF($AE307=FALSE,AP307*Overheads!$S$25,
IFERROR(Overheads!$O$50*AP307,0)
+IFERROR(Overheads!S$60*(AP307/Overheads!S$66),0))</f>
        <v>5.4409807606607703E-3</v>
      </c>
      <c r="BE307" s="215">
        <f ca="1">IF($AE307=FALSE,AQ307*Overheads!$S$25,
IFERROR(Overheads!$O$50*AQ307,0)
+IFERROR(Overheads!T$60*(AQ307/Overheads!T$66),0))</f>
        <v>1.332938961178372E-2</v>
      </c>
      <c r="BF307" s="215">
        <f ca="1">IF($AE307=FALSE,AR307*Overheads!$S$25,
IFERROR(Overheads!$O$50*AR307,0)
+IFERROR(Overheads!U$60*(AR307/Overheads!U$66),0))</f>
        <v>1.2384217695954266E-2</v>
      </c>
      <c r="BG307" s="155">
        <f t="shared" ca="1" si="220"/>
        <v>5.3128031405995077E-2</v>
      </c>
      <c r="BH307" s="165"/>
      <c r="BI307" s="215">
        <f t="shared" ca="1" si="221"/>
        <v>0.74337668996664785</v>
      </c>
      <c r="BJ307" s="215">
        <f t="shared" ca="1" si="187"/>
        <v>0.66766080431411756</v>
      </c>
      <c r="BK307" s="215">
        <f t="shared" ca="1" si="188"/>
        <v>0.34044450004093108</v>
      </c>
      <c r="BL307" s="215">
        <f t="shared" ca="1" si="189"/>
        <v>0.76511866840696652</v>
      </c>
      <c r="BM307" s="215">
        <f t="shared" ca="1" si="190"/>
        <v>0.78867940793409941</v>
      </c>
      <c r="BN307" s="155">
        <f t="shared" ca="1" si="222"/>
        <v>3.3052800706627625</v>
      </c>
      <c r="BO307" s="165"/>
      <c r="BP307" s="187" cm="1">
        <f t="array" ref="BP307">IFERROR(IF($X307=$X306,BP306,INDEX(Forecast_Capex_Input!AC$12:AC$286,$X307)),0)</f>
        <v>0.1</v>
      </c>
      <c r="BQ307" s="187" cm="1">
        <f t="array" ref="BQ307">IFERROR(IF($X307=$X306,BQ306,INDEX(Forecast_Capex_Input!AD$12:AD$286,$X307)),0)</f>
        <v>0.11</v>
      </c>
      <c r="BR307" s="187" cm="1">
        <f t="array" ref="BR307">IFERROR(IF($X307=$X306,BR306,INDEX(Forecast_Capex_Input!AE$12:AE$286,$X307)),0)</f>
        <v>0.14000000000000001</v>
      </c>
      <c r="BS307" s="187" cm="1">
        <f t="array" ref="BS307">IFERROR(IF($X307=$X306,BS306,INDEX(Forecast_Capex_Input!AF$12:AF$286,$X307)),0)</f>
        <v>0.32</v>
      </c>
      <c r="BT307" s="187" cm="1">
        <f t="array" ref="BT307">IFERROR(IF($X307=$X306,BT306,INDEX(Forecast_Capex_Input!AG$12:AG$286,$X307)),0)</f>
        <v>0.33</v>
      </c>
      <c r="BU307" s="165"/>
      <c r="BV307" s="215">
        <f t="shared" si="191"/>
        <v>0.28328904294989182</v>
      </c>
      <c r="BW307" s="215">
        <f t="shared" si="192"/>
        <v>0.31161794724488101</v>
      </c>
      <c r="BX307" s="215">
        <f t="shared" si="193"/>
        <v>0.39660466012984857</v>
      </c>
      <c r="BY307" s="215">
        <f t="shared" si="194"/>
        <v>0.90652493743965379</v>
      </c>
      <c r="BZ307" s="215">
        <f t="shared" si="195"/>
        <v>0.93485384173464303</v>
      </c>
      <c r="CA307" s="155">
        <f t="shared" si="223"/>
        <v>2.8328904294989181</v>
      </c>
      <c r="CB307" s="165"/>
      <c r="CC307" s="215">
        <f t="shared" ca="1" si="196"/>
        <v>0.28747860946360415</v>
      </c>
      <c r="CD307" s="215">
        <f t="shared" ca="1" si="197"/>
        <v>0.31622647040996454</v>
      </c>
      <c r="CE307" s="215">
        <f t="shared" ca="1" si="198"/>
        <v>0.40247005324904583</v>
      </c>
      <c r="CF307" s="215">
        <f t="shared" ca="1" si="199"/>
        <v>0.91993155028353335</v>
      </c>
      <c r="CG307" s="215">
        <f t="shared" ca="1" si="200"/>
        <v>0.94867941122989374</v>
      </c>
      <c r="CH307" s="155">
        <f t="shared" ca="1" si="224"/>
        <v>2.8747860946360415</v>
      </c>
      <c r="CI307" s="165"/>
      <c r="CJ307" s="215">
        <f t="shared" ca="1" si="201"/>
        <v>3.7736594462072601E-2</v>
      </c>
      <c r="CK307" s="215">
        <f t="shared" ca="1" si="202"/>
        <v>4.1510253908279858E-2</v>
      </c>
      <c r="CL307" s="215">
        <f t="shared" ca="1" si="203"/>
        <v>5.2831232246901644E-2</v>
      </c>
      <c r="CM307" s="215">
        <f t="shared" ca="1" si="204"/>
        <v>0.12075710227863232</v>
      </c>
      <c r="CN307" s="215">
        <f t="shared" ca="1" si="205"/>
        <v>0.12453076172483958</v>
      </c>
      <c r="CO307" s="155">
        <f t="shared" ca="1" si="225"/>
        <v>0.37736594462072598</v>
      </c>
      <c r="CP307" s="165"/>
      <c r="CQ307" s="223">
        <f t="shared" ca="1" si="206"/>
        <v>5.3128031405995082E-3</v>
      </c>
      <c r="CR307" s="223">
        <f t="shared" ca="1" si="207"/>
        <v>5.8440834546594584E-3</v>
      </c>
      <c r="CS307" s="223">
        <f t="shared" ca="1" si="208"/>
        <v>7.4379243968393117E-3</v>
      </c>
      <c r="CT307" s="223">
        <f t="shared" ca="1" si="209"/>
        <v>1.7000970049918424E-2</v>
      </c>
      <c r="CU307" s="223">
        <f t="shared" ca="1" si="210"/>
        <v>1.7532250363978378E-2</v>
      </c>
      <c r="CV307" s="155">
        <f t="shared" ca="1" si="226"/>
        <v>5.3128031405995077E-2</v>
      </c>
      <c r="CW307" s="165"/>
      <c r="CX307" s="215">
        <f t="shared" ca="1" si="227"/>
        <v>0.33052800706627627</v>
      </c>
      <c r="CY307" s="215">
        <f t="shared" ca="1" si="211"/>
        <v>0.36358080777290386</v>
      </c>
      <c r="CZ307" s="215">
        <f t="shared" ca="1" si="212"/>
        <v>0.46273920989278683</v>
      </c>
      <c r="DA307" s="215">
        <f t="shared" ca="1" si="213"/>
        <v>1.0576896226120842</v>
      </c>
      <c r="DB307" s="215">
        <f t="shared" ca="1" si="214"/>
        <v>1.0907424233187117</v>
      </c>
      <c r="DC307" s="155">
        <f t="shared" ca="1" si="228"/>
        <v>3.305280070662763</v>
      </c>
      <c r="DD307" s="165"/>
      <c r="DE307" s="188" t="b" cm="1">
        <f t="array" aca="1" ref="DE307" ca="1">OR($G307=Forecast_Capex_Input!$BF$8:$BF$10)</f>
        <v>0</v>
      </c>
      <c r="DF307" s="188" cm="1">
        <f t="array" aca="1" ref="DF307" ca="1">IFERROR(INDEX(Forecast_Capex_Input!BG$12:BG$286,$X307)
*(INDEX(Forecast_Capex_Input!$H$12:$H$286,$X307)=Repex),0)
*$DE307</f>
        <v>0</v>
      </c>
      <c r="DG307" s="188" cm="1">
        <f t="array" aca="1" ref="DG307" ca="1">IFERROR(INDEX(Forecast_Capex_Input!BH$12:BH$286,$X307)
*(INDEX(Forecast_Capex_Input!$H$12:$H$286,$X307)=Repex),0)
*$DE307</f>
        <v>0</v>
      </c>
      <c r="DH307" s="188" cm="1">
        <f t="array" aca="1" ref="DH307" ca="1">IFERROR(INDEX(Forecast_Capex_Input!BI$12:BI$286,$X307)
*(INDEX(Forecast_Capex_Input!$H$12:$H$286,$X307)=Repex),0)
*$DE307</f>
        <v>0</v>
      </c>
      <c r="DI307" s="188" cm="1">
        <f t="array" aca="1" ref="DI307" ca="1">IFERROR(INDEX(Forecast_Capex_Input!BJ$12:BJ$286,$X307)
*(INDEX(Forecast_Capex_Input!$H$12:$H$286,$X307)=Repex),0)
*$DE307</f>
        <v>0</v>
      </c>
      <c r="DJ307" s="188" cm="1">
        <f t="array" aca="1" ref="DJ307" ca="1">IFERROR(INDEX(Forecast_Capex_Input!BK$12:BK$286,$X307)
*(INDEX(Forecast_Capex_Input!$H$12:$H$286,$X307)=Repex),0)
*$DE307</f>
        <v>0</v>
      </c>
      <c r="DK307" s="188" cm="1">
        <f t="array" aca="1" ref="DK307" ca="1">IFERROR(INDEX(Forecast_Capex_Input!BL$12:BL$286,$X307)
*(INDEX(Forecast_Capex_Input!$H$12:$H$286,$X307)=Repex),0)
*$DE307</f>
        <v>0</v>
      </c>
      <c r="DL307" s="165"/>
      <c r="DM307" s="188" t="b" cm="1">
        <f t="array" aca="1" ref="DM307" ca="1">OR($G307=Forecast_Capex_Input!$BN$8:$BN$9)</f>
        <v>0</v>
      </c>
      <c r="DN307" s="188" cm="1">
        <f t="array" aca="1" ref="DN307" ca="1">IFERROR(INDEX(Forecast_Capex_Input!BO$12:BO$286,$X307)
*(INDEX(Forecast_Capex_Input!$H$12:$H$286,$X307)=Repex),0)
*$DM307</f>
        <v>0</v>
      </c>
      <c r="DO307" s="188" cm="1">
        <f t="array" aca="1" ref="DO307" ca="1">IFERROR(INDEX(Forecast_Capex_Input!BP$12:BP$286,$X307)
*(INDEX(Forecast_Capex_Input!$H$12:$H$286,$X307)=Repex),0)
*$DM307</f>
        <v>0</v>
      </c>
      <c r="DP307" s="188" cm="1">
        <f t="array" aca="1" ref="DP307" ca="1">IFERROR(INDEX(Forecast_Capex_Input!BQ$12:BQ$286,$X307)
*(INDEX(Forecast_Capex_Input!$H$12:$H$286,$X307)=Repex),0)
*$DM307</f>
        <v>0</v>
      </c>
      <c r="DQ307" s="188" cm="1">
        <f t="array" aca="1" ref="DQ307" ca="1">IFERROR(INDEX(Forecast_Capex_Input!BR$12:BR$286,$X307)
*(INDEX(Forecast_Capex_Input!$H$12:$H$286,$X307)=Repex),0)
*$DM307</f>
        <v>0</v>
      </c>
      <c r="DR307" s="188" cm="1">
        <f t="array" aca="1" ref="DR307" ca="1">IFERROR(INDEX(Forecast_Capex_Input!BS$12:BS$286,$X307)
*(INDEX(Forecast_Capex_Input!$H$12:$H$286,$X307)=Repex),0)
*$DM307</f>
        <v>0</v>
      </c>
      <c r="DS307" s="165"/>
      <c r="DT307" s="188" t="b" cm="1">
        <f t="array" aca="1" ref="DT307" ca="1">OR($G307=Forecast_Capex_Input!$BU$8:$BU$10)</f>
        <v>1</v>
      </c>
      <c r="DU307" s="188" cm="1">
        <f t="array" aca="1" ref="DU307" ca="1">IFERROR(INDEX(Forecast_Capex_Input!BV$12:BV$286,$X307)
*(INDEX(Forecast_Capex_Input!$H$12:$H$286,$X307)=Repex),0)
*$DT307</f>
        <v>1</v>
      </c>
      <c r="DV307" s="188" cm="1">
        <f t="array" aca="1" ref="DV307" ca="1">IFERROR(INDEX(Forecast_Capex_Input!BW$12:BW$286,$X307)
*(INDEX(Forecast_Capex_Input!$H$12:$H$286,$X307)=Repex),0)
*$DT307</f>
        <v>0</v>
      </c>
      <c r="DW307" s="188" cm="1">
        <f t="array" aca="1" ref="DW307" ca="1">IFERROR(INDEX(Forecast_Capex_Input!BX$12:BX$286,$X307)
*(INDEX(Forecast_Capex_Input!$H$12:$H$286,$X307)=Repex),0)
*$DT307</f>
        <v>0</v>
      </c>
      <c r="DX307" s="188" cm="1">
        <f t="array" aca="1" ref="DX307" ca="1">IFERROR(INDEX(Forecast_Capex_Input!BY$12:BY$286,$X307)
*(INDEX(Forecast_Capex_Input!$H$12:$H$286,$X307)=Repex),0)
*$DT307</f>
        <v>0</v>
      </c>
      <c r="DY307" s="188" cm="1">
        <f t="array" aca="1" ref="DY307" ca="1">IFERROR(INDEX(Forecast_Capex_Input!BZ$12:BZ$286,$X307)
*(INDEX(Forecast_Capex_Input!$H$12:$H$286,$X307)=Repex),0)
*$DT307</f>
        <v>0</v>
      </c>
      <c r="DZ307" s="188" cm="1">
        <f t="array" aca="1" ref="DZ307" ca="1">IFERROR(INDEX(Forecast_Capex_Input!CA$12:CA$286,$X307)
*(INDEX(Forecast_Capex_Input!$H$12:$H$286,$X307)=Repex),0)
*$DT307</f>
        <v>0</v>
      </c>
      <c r="EA307" s="188" cm="1">
        <f t="array" aca="1" ref="EA307" ca="1">IFERROR(INDEX(Forecast_Capex_Input!CB$12:CB$286,$X307)
*(INDEX(Forecast_Capex_Input!$H$12:$H$286,$X307)=Repex),0)
*$DT307</f>
        <v>0</v>
      </c>
      <c r="EB307" s="188" cm="1">
        <f t="array" aca="1" ref="EB307" ca="1">IFERROR(INDEX(Forecast_Capex_Input!CC$12:CC$286,$X307)
*(INDEX(Forecast_Capex_Input!$H$12:$H$286,$X307)=Repex),0)
*$DT307</f>
        <v>0</v>
      </c>
      <c r="EC307" s="165"/>
      <c r="ED307" s="226" t="str">
        <f t="shared" si="215"/>
        <v>N/A</v>
      </c>
      <c r="EE307" s="174" t="s">
        <v>15</v>
      </c>
    </row>
    <row r="308" spans="3:135" x14ac:dyDescent="0.2">
      <c r="C308" s="174">
        <f t="shared" si="216"/>
        <v>298</v>
      </c>
      <c r="D308" s="167" t="str" cm="1">
        <f t="array" ref="D308">IFERROR(INDEX(Forecast_Capex_Input!$D$12:$D$286,$X308),NA)</f>
        <v>Transformer Protection Relay Replacements</v>
      </c>
      <c r="E308" s="172" t="b" cm="1">
        <f t="array" ref="E308">IF($X308=NA,NA,INDEX(Forecast_Capex_Input!$E$12:$E$286,$X308))</f>
        <v>1</v>
      </c>
      <c r="F308" s="167" t="str" cm="1">
        <f t="array" aca="1" ref="F308" ca="1">IFERROR(INDEX(General!$E$25:$E$26,$Y308),NA)</f>
        <v>Non-Labour</v>
      </c>
      <c r="G308" s="167" t="str" cm="1">
        <f t="array" aca="1" ref="G308" ca="1">IFERROR(INDEX(Forecast_Capex_Input!$AI$11:$BB$11,$AA308),NA)</f>
        <v>Secondary Systems</v>
      </c>
      <c r="H308" s="189" cm="1">
        <f t="array" aca="1" ref="H308" ca="1">IFERROR(INDEX(Forecast_Capex_Input!$AI$12:$BB$286,$X308,$AA308),NA)</f>
        <v>1</v>
      </c>
      <c r="I308" s="199" t="str" cm="1">
        <f t="array" ref="I308">IFERROR(INDEX(Forecast_Capex_Input!$F$12:$F$286,$X308),NA)</f>
        <v>Replacement Expenditure</v>
      </c>
      <c r="J308" s="199" t="str" cm="1">
        <f t="array" ref="J308">IFERROR(INDEX(Forecast_Capex_Input!G$12:G$286,$X308),NA)</f>
        <v>Digital Infrastructure</v>
      </c>
      <c r="K308" s="199" t="str" cm="1">
        <f t="array" ref="K308">IFERROR(INDEX(Forecast_Capex_Input!H$12:H$286,$X308),NA)</f>
        <v>Repex</v>
      </c>
      <c r="L308" s="199" t="str" cm="1">
        <f t="array" ref="L308">IFERROR(INDEX(Forecast_Capex_Input!I$12:I$286,$X308),NA)</f>
        <v>N/A</v>
      </c>
      <c r="M308" s="199" t="str" cm="1">
        <f t="array" ref="M308">IFERROR(INDEX(Forecast_Capex_Input!J$12:J$286,$X308),NA)</f>
        <v>N/A</v>
      </c>
      <c r="N308" s="199" t="str" cm="1">
        <f t="array" ref="N308">IFERROR(INDEX(Forecast_Capex_Input!K$12:K$286,$X308),NA)</f>
        <v>DI - Protection systems</v>
      </c>
      <c r="O308" s="199" t="str" cm="1">
        <f t="array" ref="O308">IFERROR(INDEX(Forecast_Capex_Input!L$12:L$286,$X308),NA)</f>
        <v>DI - Safe and Reliable Network</v>
      </c>
      <c r="P308" s="199" t="str" cm="1">
        <f t="array" ref="P308">IFERROR(INDEX(Forecast_Capex_Input!M$12:M$286,$X308),NA)</f>
        <v>N/A</v>
      </c>
      <c r="Q308" s="172" t="str" cm="1">
        <f t="array" ref="Q308">IFERROR(INDEX(Forecast_Capex_Input!N$12:N$286,$X308),NA)</f>
        <v>No</v>
      </c>
      <c r="R308" s="265" cm="1">
        <f t="array" ref="R308">IFERROR(INDEX(Forecast_Capex_Input!O$12:O$286,$X308),0)</f>
        <v>0</v>
      </c>
      <c r="S308" s="172" t="str" cm="1">
        <f t="array" ref="S308">IFERROR(INDEX(Forecast_Capex_Input!P$12:P$286,$X308),0)</f>
        <v>Safety security &amp; reliability</v>
      </c>
      <c r="T308" s="199" t="str" cm="1">
        <f t="array" aca="1" ref="T308" ca="1">IFERROR(INDEX(General!$K$84:$K$103,$AA308),NA)</f>
        <v>Secondary Systems (2018-23)</v>
      </c>
      <c r="U308" s="188" cm="1">
        <f t="array" aca="1" ref="U308" ca="1">IFERROR(
IF($F308=General!$E$25,INDEX(Forecast_Capex_Input!S$12:S$286,$X308),
INDEX(Forecast_Capex_Input!T$12:T$286,$X308)),0)</f>
        <v>0.45733559063474549</v>
      </c>
      <c r="V308" s="222" t="b">
        <f>IFERROR(INDEX(Overheads!$T$19:$T$26,MATCH($I308,Overheads!$E$19:$E$26,0)),FALSE)</f>
        <v>1</v>
      </c>
      <c r="W308" s="165"/>
      <c r="X308" s="174">
        <f>IFERROR(
IF(MATCH($C308,Forecast_Capex_Input!$CI$12:$CI$286,1)+1&gt;MAX(Forecast_Capex_Input!$C$12:$C$286),NA,
MATCH($C308,Forecast_Capex_Input!$CI$12:$CI$286,1)+1),1)</f>
        <v>113</v>
      </c>
      <c r="Y308" s="174" cm="1">
        <f t="array" aca="1" ref="Y308" ca="1">IFERROR(
IF(X307&lt;&gt;X308,1,
IF(COUNTIF(OFFSET(Y307,0,0,-INDEX(Forecast_Capex_Input!$CG$12:$CG$286,$X308)),Y307)=INDEX(Forecast_Capex_Input!$CG$12:$CG$286,$X308),Y307+1,Y307)),NA)</f>
        <v>2</v>
      </c>
      <c r="Z308" s="174" cm="1">
        <f t="array" ref="Z308">IFERROR($C308-IF($X308=1,1,INDEX(Forecast_Capex_Input!$CI$12:$CI$286,$X308-1))+1,NA)</f>
        <v>2</v>
      </c>
      <c r="AA308" s="174" cm="1">
        <f t="array" aca="1" ref="AA308" ca="1">IFERROR(IF(Y308=1,
INDEX(Forecast_Capex_Input!$AI$10:$BB$10,SMALL(IF(INDEX(Forecast_Capex_Input!$AI$12:$BB$286,$X308,0)&gt;0,COLUMN(Forecast_Capex_Input!$AI$10:$BB$10)-COLUMN(Forecast_Capex_Input!$AI$12)+1),ROWS(OFFSET(AA307,0,0,-$Z308)))),
OFFSET(AA307,-INDEX(Forecast_Capex_Input!$CG$12:$CG$286,$X308)+1,0)),NA)</f>
        <v>4</v>
      </c>
      <c r="AB308" s="174">
        <f t="shared" ca="1" si="185"/>
        <v>2</v>
      </c>
      <c r="AC308" s="222" t="b">
        <f t="shared" si="217"/>
        <v>0</v>
      </c>
      <c r="AD308" s="220" t="b">
        <v>0</v>
      </c>
      <c r="AE308" s="222" t="b">
        <f t="shared" si="186"/>
        <v>1</v>
      </c>
      <c r="AF308" s="165"/>
      <c r="AG308" s="215">
        <v>0.54148244927367772</v>
      </c>
      <c r="AH308" s="215">
        <v>0.49225677206697976</v>
      </c>
      <c r="AI308" s="215">
        <v>0.24612838603348988</v>
      </c>
      <c r="AJ308" s="215">
        <v>0.54148244927367772</v>
      </c>
      <c r="AK308" s="215">
        <v>0.56609528787702668</v>
      </c>
      <c r="AL308" s="155">
        <v>2.3874453445248518</v>
      </c>
      <c r="AM308" s="165"/>
      <c r="AN308" s="215" cm="1">
        <f t="array" aca="1" ref="AN308" ca="1">IFERROR(INDEX(General!O$33:O$34,$AB308)
*AG308,0)</f>
        <v>0.54148244927367772</v>
      </c>
      <c r="AO308" s="215" cm="1">
        <f t="array" aca="1" ref="AO308" ca="1">IFERROR(INDEX(General!P$33:P$34,$AB308)
*AH308,0)</f>
        <v>0.49225677206697976</v>
      </c>
      <c r="AP308" s="215" cm="1">
        <f t="array" aca="1" ref="AP308" ca="1">IFERROR(INDEX(General!Q$33:Q$34,$AB308)
*AI308,0)</f>
        <v>0.24612838603348988</v>
      </c>
      <c r="AQ308" s="215" cm="1">
        <f t="array" aca="1" ref="AQ308" ca="1">IFERROR(INDEX(General!R$33:R$34,$AB308)
*AJ308,0)</f>
        <v>0.54148244927367772</v>
      </c>
      <c r="AR308" s="215" cm="1">
        <f t="array" aca="1" ref="AR308" ca="1">IFERROR(INDEX(General!S$33:S$34,$AB308)
*AK308,0)</f>
        <v>0.56609528787702668</v>
      </c>
      <c r="AS308" s="155">
        <f t="shared" ca="1" si="218"/>
        <v>2.3874453445248518</v>
      </c>
      <c r="AT308" s="165"/>
      <c r="AU308" s="215">
        <f ca="1">IF($AE308=FALSE,AN308*Overheads!$R$24*$V308,
IFERROR(Overheads!$O$49*$V308*AN308,0)
+IFERROR(Overheads!Q$59*$V308*(AN308/Overheads!Q$68),0))</f>
        <v>7.5843494872545561E-2</v>
      </c>
      <c r="AV308" s="215">
        <f ca="1">IF($AE308=FALSE,AO308*Overheads!$R$24*$V308,
IFERROR(Overheads!$O$49*$V308*AO308,0)
+IFERROR(Overheads!R$59*$V308*(AO308/Overheads!R$68),0))</f>
        <v>5.8751062559126745E-2</v>
      </c>
      <c r="AW308" s="215">
        <f ca="1">IF($AE308=FALSE,AP308*Overheads!$R$24*$V308,
IFERROR(Overheads!$O$49*$V308*AP308,0)
+IFERROR(Overheads!S$59*$V308*(AP308/Overheads!S$68),0))</f>
        <v>3.2006818501175163E-2</v>
      </c>
      <c r="AX308" s="215">
        <f ca="1">IF($AE308=FALSE,AQ308*Overheads!$R$24*$V308,
IFERROR(Overheads!$O$49*$V308*AQ308,0)
+IFERROR(Overheads!T$59*$V308*(AQ308/Overheads!T$68),0))</f>
        <v>7.7589582664608261E-2</v>
      </c>
      <c r="AY308" s="215">
        <f ca="1">IF($AE308=FALSE,AR308*Overheads!$R$24*$V308,
IFERROR(Overheads!$O$49*$V308*AR308,0)
+IFERROR(Overheads!U$59*$V308*(AR308/Overheads!U$68),0))</f>
        <v>6.9248456579895201E-2</v>
      </c>
      <c r="AZ308" s="155">
        <f t="shared" ca="1" si="219"/>
        <v>0.31343941517735091</v>
      </c>
      <c r="BA308" s="165"/>
      <c r="BB308" s="215">
        <f ca="1">IF($AE308=FALSE,AN308*Overheads!$S$25,
IFERROR(Overheads!$O$50*AN308,0)
+IFERROR(Overheads!Q$60*(AN308/Overheads!Q$66),0))</f>
        <v>1.0179225154087897E-2</v>
      </c>
      <c r="BC308" s="215">
        <f ca="1">IF($AE308=FALSE,AO308*Overheads!$S$25,
IFERROR(Overheads!$O$50*AO308,0)
+IFERROR(Overheads!R$60*(AO308/Overheads!R$66),0))</f>
        <v>8.3056525338791598E-3</v>
      </c>
      <c r="BD308" s="215">
        <f ca="1">IF($AE308=FALSE,AP308*Overheads!$S$25,
IFERROR(Overheads!$O$50*AP308,0)
+IFERROR(Overheads!S$60*(AP308/Overheads!S$66),0))</f>
        <v>4.5173504445172163E-3</v>
      </c>
      <c r="BE308" s="215">
        <f ca="1">IF($AE308=FALSE,AQ308*Overheads!$S$25,
IFERROR(Overheads!$O$50*AQ308,0)
+IFERROR(Overheads!T$60*(AQ308/Overheads!T$66),0))</f>
        <v>1.097628357335508E-2</v>
      </c>
      <c r="BF308" s="215">
        <f ca="1">IF($AE308=FALSE,AR308*Overheads!$S$25,
IFERROR(Overheads!$O$50*AR308,0)
+IFERROR(Overheads!U$60*(AR308/Overheads!U$66),0))</f>
        <v>1.0135622817273291E-2</v>
      </c>
      <c r="BG308" s="155">
        <f t="shared" ca="1" si="220"/>
        <v>4.411413452311265E-2</v>
      </c>
      <c r="BH308" s="165"/>
      <c r="BI308" s="215">
        <f t="shared" ca="1" si="221"/>
        <v>0.62750516930031119</v>
      </c>
      <c r="BJ308" s="215">
        <f t="shared" ca="1" si="187"/>
        <v>0.55931348715998563</v>
      </c>
      <c r="BK308" s="215">
        <f t="shared" ca="1" si="188"/>
        <v>0.28265255497918229</v>
      </c>
      <c r="BL308" s="215">
        <f t="shared" ca="1" si="189"/>
        <v>0.63004831551164109</v>
      </c>
      <c r="BM308" s="215">
        <f t="shared" ca="1" si="190"/>
        <v>0.64547936727419519</v>
      </c>
      <c r="BN308" s="155">
        <f t="shared" ca="1" si="222"/>
        <v>2.7449988942253158</v>
      </c>
      <c r="BO308" s="165"/>
      <c r="BP308" s="187" cm="1">
        <f t="array" ref="BP308">IFERROR(IF($X308=$X307,BP307,INDEX(Forecast_Capex_Input!AC$12:AC$286,$X308)),0)</f>
        <v>0.1</v>
      </c>
      <c r="BQ308" s="187" cm="1">
        <f t="array" ref="BQ308">IFERROR(IF($X308=$X307,BQ307,INDEX(Forecast_Capex_Input!AD$12:AD$286,$X308)),0)</f>
        <v>0.11</v>
      </c>
      <c r="BR308" s="187" cm="1">
        <f t="array" ref="BR308">IFERROR(IF($X308=$X307,BR307,INDEX(Forecast_Capex_Input!AE$12:AE$286,$X308)),0)</f>
        <v>0.14000000000000001</v>
      </c>
      <c r="BS308" s="187" cm="1">
        <f t="array" ref="BS308">IFERROR(IF($X308=$X307,BS307,INDEX(Forecast_Capex_Input!AF$12:AF$286,$X308)),0)</f>
        <v>0.32</v>
      </c>
      <c r="BT308" s="187" cm="1">
        <f t="array" ref="BT308">IFERROR(IF($X308=$X307,BT307,INDEX(Forecast_Capex_Input!AG$12:AG$286,$X308)),0)</f>
        <v>0.33</v>
      </c>
      <c r="BU308" s="165"/>
      <c r="BV308" s="215">
        <f t="shared" si="191"/>
        <v>0.2387445344524852</v>
      </c>
      <c r="BW308" s="215">
        <f t="shared" si="192"/>
        <v>0.26261898789773369</v>
      </c>
      <c r="BX308" s="215">
        <f t="shared" si="193"/>
        <v>0.33424234823347926</v>
      </c>
      <c r="BY308" s="215">
        <f t="shared" si="194"/>
        <v>0.76398251024795261</v>
      </c>
      <c r="BZ308" s="215">
        <f t="shared" si="195"/>
        <v>0.78785696369320113</v>
      </c>
      <c r="CA308" s="155">
        <f t="shared" si="223"/>
        <v>2.3874453445248518</v>
      </c>
      <c r="CB308" s="165"/>
      <c r="CC308" s="215">
        <f t="shared" ca="1" si="196"/>
        <v>0.2387445344524852</v>
      </c>
      <c r="CD308" s="215">
        <f t="shared" ca="1" si="197"/>
        <v>0.26261898789773369</v>
      </c>
      <c r="CE308" s="215">
        <f t="shared" ca="1" si="198"/>
        <v>0.33424234823347926</v>
      </c>
      <c r="CF308" s="215">
        <f t="shared" ca="1" si="199"/>
        <v>0.76398251024795261</v>
      </c>
      <c r="CG308" s="215">
        <f t="shared" ca="1" si="200"/>
        <v>0.78785696369320113</v>
      </c>
      <c r="CH308" s="155">
        <f t="shared" ca="1" si="224"/>
        <v>2.3874453445248518</v>
      </c>
      <c r="CI308" s="165"/>
      <c r="CJ308" s="215">
        <f t="shared" ca="1" si="201"/>
        <v>3.1343941517735091E-2</v>
      </c>
      <c r="CK308" s="215">
        <f t="shared" ca="1" si="202"/>
        <v>3.44783356695086E-2</v>
      </c>
      <c r="CL308" s="215">
        <f t="shared" ca="1" si="203"/>
        <v>4.3881518124829134E-2</v>
      </c>
      <c r="CM308" s="215">
        <f t="shared" ca="1" si="204"/>
        <v>0.10030061285675229</v>
      </c>
      <c r="CN308" s="215">
        <f t="shared" ca="1" si="205"/>
        <v>0.1034350070085258</v>
      </c>
      <c r="CO308" s="155">
        <f t="shared" ca="1" si="225"/>
        <v>0.31343941517735091</v>
      </c>
      <c r="CP308" s="165"/>
      <c r="CQ308" s="223">
        <f t="shared" ca="1" si="206"/>
        <v>4.4114134523112651E-3</v>
      </c>
      <c r="CR308" s="223">
        <f t="shared" ca="1" si="207"/>
        <v>4.8525547975423917E-3</v>
      </c>
      <c r="CS308" s="223">
        <f t="shared" ca="1" si="208"/>
        <v>6.1759788332357715E-3</v>
      </c>
      <c r="CT308" s="223">
        <f t="shared" ca="1" si="209"/>
        <v>1.4116523047396048E-2</v>
      </c>
      <c r="CU308" s="223">
        <f t="shared" ca="1" si="210"/>
        <v>1.4557664392627175E-2</v>
      </c>
      <c r="CV308" s="155">
        <f t="shared" ca="1" si="226"/>
        <v>4.411413452311265E-2</v>
      </c>
      <c r="CW308" s="165"/>
      <c r="CX308" s="215">
        <f t="shared" ca="1" si="227"/>
        <v>0.27449988942253156</v>
      </c>
      <c r="CY308" s="215">
        <f t="shared" ca="1" si="211"/>
        <v>0.30194987836478465</v>
      </c>
      <c r="CZ308" s="215">
        <f t="shared" ca="1" si="212"/>
        <v>0.3842998451915442</v>
      </c>
      <c r="DA308" s="215">
        <f t="shared" ca="1" si="213"/>
        <v>0.87839964615210098</v>
      </c>
      <c r="DB308" s="215">
        <f t="shared" ca="1" si="214"/>
        <v>0.90584963509435412</v>
      </c>
      <c r="DC308" s="155">
        <f t="shared" ca="1" si="228"/>
        <v>2.7449988942253158</v>
      </c>
      <c r="DD308" s="165"/>
      <c r="DE308" s="188" t="b" cm="1">
        <f t="array" aca="1" ref="DE308" ca="1">OR($G308=Forecast_Capex_Input!$BF$8:$BF$10)</f>
        <v>0</v>
      </c>
      <c r="DF308" s="188" cm="1">
        <f t="array" aca="1" ref="DF308" ca="1">IFERROR(INDEX(Forecast_Capex_Input!BG$12:BG$286,$X308)
*(INDEX(Forecast_Capex_Input!$H$12:$H$286,$X308)=Repex),0)
*$DE308</f>
        <v>0</v>
      </c>
      <c r="DG308" s="188" cm="1">
        <f t="array" aca="1" ref="DG308" ca="1">IFERROR(INDEX(Forecast_Capex_Input!BH$12:BH$286,$X308)
*(INDEX(Forecast_Capex_Input!$H$12:$H$286,$X308)=Repex),0)
*$DE308</f>
        <v>0</v>
      </c>
      <c r="DH308" s="188" cm="1">
        <f t="array" aca="1" ref="DH308" ca="1">IFERROR(INDEX(Forecast_Capex_Input!BI$12:BI$286,$X308)
*(INDEX(Forecast_Capex_Input!$H$12:$H$286,$X308)=Repex),0)
*$DE308</f>
        <v>0</v>
      </c>
      <c r="DI308" s="188" cm="1">
        <f t="array" aca="1" ref="DI308" ca="1">IFERROR(INDEX(Forecast_Capex_Input!BJ$12:BJ$286,$X308)
*(INDEX(Forecast_Capex_Input!$H$12:$H$286,$X308)=Repex),0)
*$DE308</f>
        <v>0</v>
      </c>
      <c r="DJ308" s="188" cm="1">
        <f t="array" aca="1" ref="DJ308" ca="1">IFERROR(INDEX(Forecast_Capex_Input!BK$12:BK$286,$X308)
*(INDEX(Forecast_Capex_Input!$H$12:$H$286,$X308)=Repex),0)
*$DE308</f>
        <v>0</v>
      </c>
      <c r="DK308" s="188" cm="1">
        <f t="array" aca="1" ref="DK308" ca="1">IFERROR(INDEX(Forecast_Capex_Input!BL$12:BL$286,$X308)
*(INDEX(Forecast_Capex_Input!$H$12:$H$286,$X308)=Repex),0)
*$DE308</f>
        <v>0</v>
      </c>
      <c r="DL308" s="165"/>
      <c r="DM308" s="188" t="b" cm="1">
        <f t="array" aca="1" ref="DM308" ca="1">OR($G308=Forecast_Capex_Input!$BN$8:$BN$9)</f>
        <v>0</v>
      </c>
      <c r="DN308" s="188" cm="1">
        <f t="array" aca="1" ref="DN308" ca="1">IFERROR(INDEX(Forecast_Capex_Input!BO$12:BO$286,$X308)
*(INDEX(Forecast_Capex_Input!$H$12:$H$286,$X308)=Repex),0)
*$DM308</f>
        <v>0</v>
      </c>
      <c r="DO308" s="188" cm="1">
        <f t="array" aca="1" ref="DO308" ca="1">IFERROR(INDEX(Forecast_Capex_Input!BP$12:BP$286,$X308)
*(INDEX(Forecast_Capex_Input!$H$12:$H$286,$X308)=Repex),0)
*$DM308</f>
        <v>0</v>
      </c>
      <c r="DP308" s="188" cm="1">
        <f t="array" aca="1" ref="DP308" ca="1">IFERROR(INDEX(Forecast_Capex_Input!BQ$12:BQ$286,$X308)
*(INDEX(Forecast_Capex_Input!$H$12:$H$286,$X308)=Repex),0)
*$DM308</f>
        <v>0</v>
      </c>
      <c r="DQ308" s="188" cm="1">
        <f t="array" aca="1" ref="DQ308" ca="1">IFERROR(INDEX(Forecast_Capex_Input!BR$12:BR$286,$X308)
*(INDEX(Forecast_Capex_Input!$H$12:$H$286,$X308)=Repex),0)
*$DM308</f>
        <v>0</v>
      </c>
      <c r="DR308" s="188" cm="1">
        <f t="array" aca="1" ref="DR308" ca="1">IFERROR(INDEX(Forecast_Capex_Input!BS$12:BS$286,$X308)
*(INDEX(Forecast_Capex_Input!$H$12:$H$286,$X308)=Repex),0)
*$DM308</f>
        <v>0</v>
      </c>
      <c r="DS308" s="165"/>
      <c r="DT308" s="188" t="b" cm="1">
        <f t="array" aca="1" ref="DT308" ca="1">OR($G308=Forecast_Capex_Input!$BU$8:$BU$10)</f>
        <v>1</v>
      </c>
      <c r="DU308" s="188" cm="1">
        <f t="array" aca="1" ref="DU308" ca="1">IFERROR(INDEX(Forecast_Capex_Input!BV$12:BV$286,$X308)
*(INDEX(Forecast_Capex_Input!$H$12:$H$286,$X308)=Repex),0)
*$DT308</f>
        <v>1</v>
      </c>
      <c r="DV308" s="188" cm="1">
        <f t="array" aca="1" ref="DV308" ca="1">IFERROR(INDEX(Forecast_Capex_Input!BW$12:BW$286,$X308)
*(INDEX(Forecast_Capex_Input!$H$12:$H$286,$X308)=Repex),0)
*$DT308</f>
        <v>0</v>
      </c>
      <c r="DW308" s="188" cm="1">
        <f t="array" aca="1" ref="DW308" ca="1">IFERROR(INDEX(Forecast_Capex_Input!BX$12:BX$286,$X308)
*(INDEX(Forecast_Capex_Input!$H$12:$H$286,$X308)=Repex),0)
*$DT308</f>
        <v>0</v>
      </c>
      <c r="DX308" s="188" cm="1">
        <f t="array" aca="1" ref="DX308" ca="1">IFERROR(INDEX(Forecast_Capex_Input!BY$12:BY$286,$X308)
*(INDEX(Forecast_Capex_Input!$H$12:$H$286,$X308)=Repex),0)
*$DT308</f>
        <v>0</v>
      </c>
      <c r="DY308" s="188" cm="1">
        <f t="array" aca="1" ref="DY308" ca="1">IFERROR(INDEX(Forecast_Capex_Input!BZ$12:BZ$286,$X308)
*(INDEX(Forecast_Capex_Input!$H$12:$H$286,$X308)=Repex),0)
*$DT308</f>
        <v>0</v>
      </c>
      <c r="DZ308" s="188" cm="1">
        <f t="array" aca="1" ref="DZ308" ca="1">IFERROR(INDEX(Forecast_Capex_Input!CA$12:CA$286,$X308)
*(INDEX(Forecast_Capex_Input!$H$12:$H$286,$X308)=Repex),0)
*$DT308</f>
        <v>0</v>
      </c>
      <c r="EA308" s="188" cm="1">
        <f t="array" aca="1" ref="EA308" ca="1">IFERROR(INDEX(Forecast_Capex_Input!CB$12:CB$286,$X308)
*(INDEX(Forecast_Capex_Input!$H$12:$H$286,$X308)=Repex),0)
*$DT308</f>
        <v>0</v>
      </c>
      <c r="EB308" s="188" cm="1">
        <f t="array" aca="1" ref="EB308" ca="1">IFERROR(INDEX(Forecast_Capex_Input!CC$12:CC$286,$X308)
*(INDEX(Forecast_Capex_Input!$H$12:$H$286,$X308)=Repex),0)
*$DT308</f>
        <v>0</v>
      </c>
      <c r="EC308" s="165"/>
      <c r="ED308" s="226" t="str">
        <f t="shared" si="215"/>
        <v>N/A</v>
      </c>
      <c r="EE308" s="174" t="s">
        <v>15</v>
      </c>
    </row>
    <row r="309" spans="3:135" x14ac:dyDescent="0.2">
      <c r="C309" s="174">
        <f t="shared" si="216"/>
        <v>299</v>
      </c>
      <c r="D309" s="167" t="str" cm="1">
        <f t="array" ref="D309">IFERROR(INDEX(Forecast_Capex_Input!$D$12:$D$286,$X309),NA)</f>
        <v>UFLS Protection Relay Replacements</v>
      </c>
      <c r="E309" s="172" t="b" cm="1">
        <f t="array" ref="E309">IF($X309=NA,NA,INDEX(Forecast_Capex_Input!$E$12:$E$286,$X309))</f>
        <v>1</v>
      </c>
      <c r="F309" s="167" t="str" cm="1">
        <f t="array" aca="1" ref="F309" ca="1">IFERROR(INDEX(General!$E$25:$E$26,$Y309),NA)</f>
        <v>Labour</v>
      </c>
      <c r="G309" s="167" t="str" cm="1">
        <f t="array" aca="1" ref="G309" ca="1">IFERROR(INDEX(Forecast_Capex_Input!$AI$11:$BB$11,$AA309),NA)</f>
        <v>Secondary Systems</v>
      </c>
      <c r="H309" s="189" cm="1">
        <f t="array" aca="1" ref="H309" ca="1">IFERROR(INDEX(Forecast_Capex_Input!$AI$12:$BB$286,$X309,$AA309),NA)</f>
        <v>1</v>
      </c>
      <c r="I309" s="199" t="str" cm="1">
        <f t="array" ref="I309">IFERROR(INDEX(Forecast_Capex_Input!$F$12:$F$286,$X309),NA)</f>
        <v>Replacement Expenditure</v>
      </c>
      <c r="J309" s="199" t="str" cm="1">
        <f t="array" ref="J309">IFERROR(INDEX(Forecast_Capex_Input!G$12:G$286,$X309),NA)</f>
        <v>Digital Infrastructure</v>
      </c>
      <c r="K309" s="199" t="str" cm="1">
        <f t="array" ref="K309">IFERROR(INDEX(Forecast_Capex_Input!H$12:H$286,$X309),NA)</f>
        <v>Repex</v>
      </c>
      <c r="L309" s="199" t="str" cm="1">
        <f t="array" ref="L309">IFERROR(INDEX(Forecast_Capex_Input!I$12:I$286,$X309),NA)</f>
        <v>N/A</v>
      </c>
      <c r="M309" s="199" t="str" cm="1">
        <f t="array" ref="M309">IFERROR(INDEX(Forecast_Capex_Input!J$12:J$286,$X309),NA)</f>
        <v>N/A</v>
      </c>
      <c r="N309" s="199" t="str" cm="1">
        <f t="array" ref="N309">IFERROR(INDEX(Forecast_Capex_Input!K$12:K$286,$X309),NA)</f>
        <v>DI - Protection systems</v>
      </c>
      <c r="O309" s="199" t="str" cm="1">
        <f t="array" ref="O309">IFERROR(INDEX(Forecast_Capex_Input!L$12:L$286,$X309),NA)</f>
        <v>DI - Safe and Reliable Network</v>
      </c>
      <c r="P309" s="199" t="str" cm="1">
        <f t="array" ref="P309">IFERROR(INDEX(Forecast_Capex_Input!M$12:M$286,$X309),NA)</f>
        <v>N/A</v>
      </c>
      <c r="Q309" s="172" t="str" cm="1">
        <f t="array" ref="Q309">IFERROR(INDEX(Forecast_Capex_Input!N$12:N$286,$X309),NA)</f>
        <v>No</v>
      </c>
      <c r="R309" s="265" cm="1">
        <f t="array" ref="R309">IFERROR(INDEX(Forecast_Capex_Input!O$12:O$286,$X309),0)</f>
        <v>0</v>
      </c>
      <c r="S309" s="172" t="str" cm="1">
        <f t="array" ref="S309">IFERROR(INDEX(Forecast_Capex_Input!P$12:P$286,$X309),0)</f>
        <v>Safety security &amp; reliability</v>
      </c>
      <c r="T309" s="199" t="str" cm="1">
        <f t="array" aca="1" ref="T309" ca="1">IFERROR(INDEX(General!$K$84:$K$103,$AA309),NA)</f>
        <v>Secondary Systems (2018-23)</v>
      </c>
      <c r="U309" s="188" cm="1">
        <f t="array" aca="1" ref="U309" ca="1">IFERROR(
IF($F309=General!$E$25,INDEX(Forecast_Capex_Input!S$12:S$286,$X309),
INDEX(Forecast_Capex_Input!T$12:T$286,$X309)),0)</f>
        <v>0.57567149131425033</v>
      </c>
      <c r="V309" s="222" t="b">
        <f>IFERROR(INDEX(Overheads!$T$19:$T$26,MATCH($I309,Overheads!$E$19:$E$26,0)),FALSE)</f>
        <v>1</v>
      </c>
      <c r="W309" s="165"/>
      <c r="X309" s="174">
        <f>IFERROR(
IF(MATCH($C309,Forecast_Capex_Input!$CI$12:$CI$286,1)+1&gt;MAX(Forecast_Capex_Input!$C$12:$C$286),NA,
MATCH($C309,Forecast_Capex_Input!$CI$12:$CI$286,1)+1),1)</f>
        <v>114</v>
      </c>
      <c r="Y309" s="174" cm="1">
        <f t="array" aca="1" ref="Y309" ca="1">IFERROR(
IF(X308&lt;&gt;X309,1,
IF(COUNTIF(OFFSET(Y308,0,0,-INDEX(Forecast_Capex_Input!$CG$12:$CG$286,$X309)),Y308)=INDEX(Forecast_Capex_Input!$CG$12:$CG$286,$X309),Y308+1,Y308)),NA)</f>
        <v>1</v>
      </c>
      <c r="Z309" s="174" cm="1">
        <f t="array" ref="Z309">IFERROR($C309-IF($X309=1,1,INDEX(Forecast_Capex_Input!$CI$12:$CI$286,$X309-1))+1,NA)</f>
        <v>1</v>
      </c>
      <c r="AA309" s="174" cm="1">
        <f t="array" aca="1" ref="AA309" ca="1">IFERROR(IF(Y309=1,
INDEX(Forecast_Capex_Input!$AI$10:$BB$10,SMALL(IF(INDEX(Forecast_Capex_Input!$AI$12:$BB$286,$X309,0)&gt;0,COLUMN(Forecast_Capex_Input!$AI$10:$BB$10)-COLUMN(Forecast_Capex_Input!$AI$12)+1),ROWS(OFFSET(AA308,0,0,-$Z309)))),
OFFSET(AA308,-INDEX(Forecast_Capex_Input!$CG$12:$CG$286,$X309)+1,0)),NA)</f>
        <v>4</v>
      </c>
      <c r="AB309" s="174">
        <f t="shared" ca="1" si="185"/>
        <v>1</v>
      </c>
      <c r="AC309" s="222" t="b">
        <f t="shared" si="217"/>
        <v>0</v>
      </c>
      <c r="AD309" s="220" t="b">
        <v>0</v>
      </c>
      <c r="AE309" s="222" t="b">
        <f t="shared" si="186"/>
        <v>1</v>
      </c>
      <c r="AF309" s="165"/>
      <c r="AG309" s="215">
        <v>5.4891811402117595E-2</v>
      </c>
      <c r="AH309" s="215">
        <v>4.9901646729197814E-2</v>
      </c>
      <c r="AI309" s="215">
        <v>2.4950823364598907E-2</v>
      </c>
      <c r="AJ309" s="215">
        <v>5.4891811402117595E-2</v>
      </c>
      <c r="AK309" s="215">
        <v>5.7386893738577485E-2</v>
      </c>
      <c r="AL309" s="155">
        <v>0.24202298663660943</v>
      </c>
      <c r="AM309" s="165"/>
      <c r="AN309" s="215" cm="1">
        <f t="array" aca="1" ref="AN309" ca="1">IFERROR(INDEX(General!O$33:O$34,$AB309)
*AG309,0)</f>
        <v>5.4802813410977445E-2</v>
      </c>
      <c r="AO309" s="215" cm="1">
        <f t="array" aca="1" ref="AO309" ca="1">IFERROR(INDEX(General!P$33:P$34,$AB309)
*AH309,0)</f>
        <v>5.0201781326581471E-2</v>
      </c>
      <c r="AP309" s="215" cm="1">
        <f t="array" aca="1" ref="AP309" ca="1">IFERROR(INDEX(General!Q$33:Q$34,$AB309)
*AI309,0)</f>
        <v>2.5326894979444906E-2</v>
      </c>
      <c r="AQ309" s="215" cm="1">
        <f t="array" aca="1" ref="AQ309" ca="1">IFERROR(INDEX(General!R$33:R$34,$AB309)
*AJ309,0)</f>
        <v>5.6177986221656616E-2</v>
      </c>
      <c r="AR309" s="215" cm="1">
        <f t="array" aca="1" ref="AR309" ca="1">IFERROR(INDEX(General!S$33:S$34,$AB309)
*AK309,0)</f>
        <v>5.909279279725959E-2</v>
      </c>
      <c r="AS309" s="155">
        <f t="shared" ca="1" si="218"/>
        <v>0.24560226873592003</v>
      </c>
      <c r="AT309" s="165"/>
      <c r="AU309" s="215">
        <f ca="1">IF($AE309=FALSE,AN309*Overheads!$R$24*$V309,
IFERROR(Overheads!$O$49*$V309*AN309,0)
+IFERROR(Overheads!Q$59*$V309*(AN309/Overheads!Q$68),0))</f>
        <v>7.6760325353329786E-3</v>
      </c>
      <c r="AV309" s="215">
        <f ca="1">IF($AE309=FALSE,AO309*Overheads!$R$24*$V309,
IFERROR(Overheads!$O$49*$V309*AO309,0)
+IFERROR(Overheads!R$59*$V309*(AO309/Overheads!R$68),0))</f>
        <v>5.9916047125427307E-3</v>
      </c>
      <c r="AW309" s="215">
        <f ca="1">IF($AE309=FALSE,AP309*Overheads!$R$24*$V309,
IFERROR(Overheads!$O$49*$V309*AP309,0)
+IFERROR(Overheads!S$59*$V309*(AP309/Overheads!S$68),0))</f>
        <v>3.2935385628178513E-3</v>
      </c>
      <c r="AX309" s="215">
        <f ca="1">IF($AE309=FALSE,AQ309*Overheads!$R$24*$V309,
IFERROR(Overheads!$O$49*$V309*AQ309,0)
+IFERROR(Overheads!T$59*$V309*(AQ309/Overheads!T$68),0))</f>
        <v>8.0498020050755112E-3</v>
      </c>
      <c r="AY309" s="215">
        <f ca="1">IF($AE309=FALSE,AR309*Overheads!$R$24*$V309,
IFERROR(Overheads!$O$49*$V309*AR309,0)
+IFERROR(Overheads!U$59*$V309*(AR309/Overheads!U$68),0))</f>
        <v>7.2286146587651869E-3</v>
      </c>
      <c r="AZ309" s="155">
        <f t="shared" ca="1" si="219"/>
        <v>3.2239592474534257E-2</v>
      </c>
      <c r="BA309" s="165"/>
      <c r="BB309" s="215">
        <f ca="1">IF($AE309=FALSE,AN309*Overheads!$S$25,
IFERROR(Overheads!$O$50*AN309,0)
+IFERROR(Overheads!Q$60*(AN309/Overheads!Q$66),0))</f>
        <v>1.0302276233257134E-3</v>
      </c>
      <c r="BC309" s="215">
        <f ca="1">IF($AE309=FALSE,AO309*Overheads!$S$25,
IFERROR(Overheads!$O$50*AO309,0)
+IFERROR(Overheads!R$60*(AO309/Overheads!R$66),0))</f>
        <v>8.4703466958832346E-4</v>
      </c>
      <c r="BD309" s="215">
        <f ca="1">IF($AE309=FALSE,AP309*Overheads!$S$25,
IFERROR(Overheads!$O$50*AP309,0)
+IFERROR(Overheads!S$60*(AP309/Overheads!S$66),0))</f>
        <v>4.6484057421182154E-4</v>
      </c>
      <c r="BE309" s="215">
        <f ca="1">IF($AE309=FALSE,AQ309*Overheads!$S$25,
IFERROR(Overheads!$O$50*AQ309,0)
+IFERROR(Overheads!T$60*(AQ309/Overheads!T$66),0))</f>
        <v>1.1387728414393738E-3</v>
      </c>
      <c r="BF309" s="215">
        <f ca="1">IF($AE309=FALSE,AR309*Overheads!$S$25,
IFERROR(Overheads!$O$50*AR309,0)
+IFERROR(Overheads!U$60*(AR309/Overheads!U$66),0))</f>
        <v>1.0580237494264674E-3</v>
      </c>
      <c r="BG309" s="155">
        <f t="shared" ca="1" si="220"/>
        <v>4.5388994579916991E-3</v>
      </c>
      <c r="BH309" s="165"/>
      <c r="BI309" s="215">
        <f t="shared" ca="1" si="221"/>
        <v>6.3509073569636143E-2</v>
      </c>
      <c r="BJ309" s="215">
        <f t="shared" ca="1" si="187"/>
        <v>5.7040420708712528E-2</v>
      </c>
      <c r="BK309" s="215">
        <f t="shared" ca="1" si="188"/>
        <v>2.9085274116474578E-2</v>
      </c>
      <c r="BL309" s="215">
        <f t="shared" ca="1" si="189"/>
        <v>6.53665610681715E-2</v>
      </c>
      <c r="BM309" s="215">
        <f t="shared" ca="1" si="190"/>
        <v>6.7379431205451243E-2</v>
      </c>
      <c r="BN309" s="155">
        <f t="shared" ca="1" si="222"/>
        <v>0.28238076066844603</v>
      </c>
      <c r="BO309" s="165"/>
      <c r="BP309" s="187" cm="1">
        <f t="array" ref="BP309">IFERROR(IF($X309=$X308,BP308,INDEX(Forecast_Capex_Input!AC$12:AC$286,$X309)),0)</f>
        <v>0.1</v>
      </c>
      <c r="BQ309" s="187" cm="1">
        <f t="array" ref="BQ309">IFERROR(IF($X309=$X308,BQ308,INDEX(Forecast_Capex_Input!AD$12:AD$286,$X309)),0)</f>
        <v>0.11</v>
      </c>
      <c r="BR309" s="187" cm="1">
        <f t="array" ref="BR309">IFERROR(IF($X309=$X308,BR308,INDEX(Forecast_Capex_Input!AE$12:AE$286,$X309)),0)</f>
        <v>0.14000000000000001</v>
      </c>
      <c r="BS309" s="187" cm="1">
        <f t="array" ref="BS309">IFERROR(IF($X309=$X308,BS308,INDEX(Forecast_Capex_Input!AF$12:AF$286,$X309)),0)</f>
        <v>0.32</v>
      </c>
      <c r="BT309" s="187" cm="1">
        <f t="array" ref="BT309">IFERROR(IF($X309=$X308,BT308,INDEX(Forecast_Capex_Input!AG$12:AG$286,$X309)),0)</f>
        <v>0.33</v>
      </c>
      <c r="BU309" s="165"/>
      <c r="BV309" s="215">
        <f t="shared" si="191"/>
        <v>2.4202298663660943E-2</v>
      </c>
      <c r="BW309" s="215">
        <f t="shared" si="192"/>
        <v>2.6622528530027036E-2</v>
      </c>
      <c r="BX309" s="215">
        <f t="shared" si="193"/>
        <v>3.3883218129125321E-2</v>
      </c>
      <c r="BY309" s="215">
        <f t="shared" si="194"/>
        <v>7.7447355723715014E-2</v>
      </c>
      <c r="BZ309" s="215">
        <f t="shared" si="195"/>
        <v>7.9867585590081114E-2</v>
      </c>
      <c r="CA309" s="155">
        <f t="shared" si="223"/>
        <v>0.24202298663660943</v>
      </c>
      <c r="CB309" s="165"/>
      <c r="CC309" s="215">
        <f t="shared" ca="1" si="196"/>
        <v>2.4560226873592005E-2</v>
      </c>
      <c r="CD309" s="215">
        <f t="shared" ca="1" si="197"/>
        <v>2.7016249560951205E-2</v>
      </c>
      <c r="CE309" s="215">
        <f t="shared" ca="1" si="198"/>
        <v>3.4384317623028807E-2</v>
      </c>
      <c r="CF309" s="215">
        <f t="shared" ca="1" si="199"/>
        <v>7.8592725995494411E-2</v>
      </c>
      <c r="CG309" s="215">
        <f t="shared" ca="1" si="200"/>
        <v>8.1048748682853611E-2</v>
      </c>
      <c r="CH309" s="155">
        <f t="shared" ca="1" si="224"/>
        <v>0.24560226873592003</v>
      </c>
      <c r="CI309" s="165"/>
      <c r="CJ309" s="215">
        <f t="shared" ca="1" si="201"/>
        <v>3.223959247453426E-3</v>
      </c>
      <c r="CK309" s="215">
        <f t="shared" ca="1" si="202"/>
        <v>3.5463551721987684E-3</v>
      </c>
      <c r="CL309" s="215">
        <f t="shared" ca="1" si="203"/>
        <v>4.5135429464347966E-3</v>
      </c>
      <c r="CM309" s="215">
        <f t="shared" ca="1" si="204"/>
        <v>1.0316669591850963E-2</v>
      </c>
      <c r="CN309" s="215">
        <f t="shared" ca="1" si="205"/>
        <v>1.0639065516596305E-2</v>
      </c>
      <c r="CO309" s="155">
        <f t="shared" ca="1" si="225"/>
        <v>3.2239592474534257E-2</v>
      </c>
      <c r="CP309" s="165"/>
      <c r="CQ309" s="223">
        <f t="shared" ca="1" si="206"/>
        <v>4.5388994579916996E-4</v>
      </c>
      <c r="CR309" s="223">
        <f t="shared" ca="1" si="207"/>
        <v>4.9927894037908691E-4</v>
      </c>
      <c r="CS309" s="223">
        <f t="shared" ca="1" si="208"/>
        <v>6.3544592411883798E-4</v>
      </c>
      <c r="CT309" s="223">
        <f t="shared" ca="1" si="209"/>
        <v>1.4524478265573438E-3</v>
      </c>
      <c r="CU309" s="223">
        <f t="shared" ca="1" si="210"/>
        <v>1.4978368211372608E-3</v>
      </c>
      <c r="CV309" s="155">
        <f t="shared" ca="1" si="226"/>
        <v>4.5388994579916991E-3</v>
      </c>
      <c r="CW309" s="165"/>
      <c r="CX309" s="215">
        <f t="shared" ca="1" si="227"/>
        <v>2.8238076066844604E-2</v>
      </c>
      <c r="CY309" s="215">
        <f t="shared" ca="1" si="211"/>
        <v>3.1061883673529057E-2</v>
      </c>
      <c r="CZ309" s="215">
        <f t="shared" ca="1" si="212"/>
        <v>3.9533306493582436E-2</v>
      </c>
      <c r="DA309" s="215">
        <f t="shared" ca="1" si="213"/>
        <v>9.0361843413902715E-2</v>
      </c>
      <c r="DB309" s="215">
        <f t="shared" ca="1" si="214"/>
        <v>9.3185651020587179E-2</v>
      </c>
      <c r="DC309" s="155">
        <f t="shared" ca="1" si="228"/>
        <v>0.28238076066844597</v>
      </c>
      <c r="DD309" s="165"/>
      <c r="DE309" s="188" t="b" cm="1">
        <f t="array" aca="1" ref="DE309" ca="1">OR($G309=Forecast_Capex_Input!$BF$8:$BF$10)</f>
        <v>0</v>
      </c>
      <c r="DF309" s="188" cm="1">
        <f t="array" aca="1" ref="DF309" ca="1">IFERROR(INDEX(Forecast_Capex_Input!BG$12:BG$286,$X309)
*(INDEX(Forecast_Capex_Input!$H$12:$H$286,$X309)=Repex),0)
*$DE309</f>
        <v>0</v>
      </c>
      <c r="DG309" s="188" cm="1">
        <f t="array" aca="1" ref="DG309" ca="1">IFERROR(INDEX(Forecast_Capex_Input!BH$12:BH$286,$X309)
*(INDEX(Forecast_Capex_Input!$H$12:$H$286,$X309)=Repex),0)
*$DE309</f>
        <v>0</v>
      </c>
      <c r="DH309" s="188" cm="1">
        <f t="array" aca="1" ref="DH309" ca="1">IFERROR(INDEX(Forecast_Capex_Input!BI$12:BI$286,$X309)
*(INDEX(Forecast_Capex_Input!$H$12:$H$286,$X309)=Repex),0)
*$DE309</f>
        <v>0</v>
      </c>
      <c r="DI309" s="188" cm="1">
        <f t="array" aca="1" ref="DI309" ca="1">IFERROR(INDEX(Forecast_Capex_Input!BJ$12:BJ$286,$X309)
*(INDEX(Forecast_Capex_Input!$H$12:$H$286,$X309)=Repex),0)
*$DE309</f>
        <v>0</v>
      </c>
      <c r="DJ309" s="188" cm="1">
        <f t="array" aca="1" ref="DJ309" ca="1">IFERROR(INDEX(Forecast_Capex_Input!BK$12:BK$286,$X309)
*(INDEX(Forecast_Capex_Input!$H$12:$H$286,$X309)=Repex),0)
*$DE309</f>
        <v>0</v>
      </c>
      <c r="DK309" s="188" cm="1">
        <f t="array" aca="1" ref="DK309" ca="1">IFERROR(INDEX(Forecast_Capex_Input!BL$12:BL$286,$X309)
*(INDEX(Forecast_Capex_Input!$H$12:$H$286,$X309)=Repex),0)
*$DE309</f>
        <v>0</v>
      </c>
      <c r="DL309" s="165"/>
      <c r="DM309" s="188" t="b" cm="1">
        <f t="array" aca="1" ref="DM309" ca="1">OR($G309=Forecast_Capex_Input!$BN$8:$BN$9)</f>
        <v>0</v>
      </c>
      <c r="DN309" s="188" cm="1">
        <f t="array" aca="1" ref="DN309" ca="1">IFERROR(INDEX(Forecast_Capex_Input!BO$12:BO$286,$X309)
*(INDEX(Forecast_Capex_Input!$H$12:$H$286,$X309)=Repex),0)
*$DM309</f>
        <v>0</v>
      </c>
      <c r="DO309" s="188" cm="1">
        <f t="array" aca="1" ref="DO309" ca="1">IFERROR(INDEX(Forecast_Capex_Input!BP$12:BP$286,$X309)
*(INDEX(Forecast_Capex_Input!$H$12:$H$286,$X309)=Repex),0)
*$DM309</f>
        <v>0</v>
      </c>
      <c r="DP309" s="188" cm="1">
        <f t="array" aca="1" ref="DP309" ca="1">IFERROR(INDEX(Forecast_Capex_Input!BQ$12:BQ$286,$X309)
*(INDEX(Forecast_Capex_Input!$H$12:$H$286,$X309)=Repex),0)
*$DM309</f>
        <v>0</v>
      </c>
      <c r="DQ309" s="188" cm="1">
        <f t="array" aca="1" ref="DQ309" ca="1">IFERROR(INDEX(Forecast_Capex_Input!BR$12:BR$286,$X309)
*(INDEX(Forecast_Capex_Input!$H$12:$H$286,$X309)=Repex),0)
*$DM309</f>
        <v>0</v>
      </c>
      <c r="DR309" s="188" cm="1">
        <f t="array" aca="1" ref="DR309" ca="1">IFERROR(INDEX(Forecast_Capex_Input!BS$12:BS$286,$X309)
*(INDEX(Forecast_Capex_Input!$H$12:$H$286,$X309)=Repex),0)
*$DM309</f>
        <v>0</v>
      </c>
      <c r="DS309" s="165"/>
      <c r="DT309" s="188" t="b" cm="1">
        <f t="array" aca="1" ref="DT309" ca="1">OR($G309=Forecast_Capex_Input!$BU$8:$BU$10)</f>
        <v>1</v>
      </c>
      <c r="DU309" s="188" cm="1">
        <f t="array" aca="1" ref="DU309" ca="1">IFERROR(INDEX(Forecast_Capex_Input!BV$12:BV$286,$X309)
*(INDEX(Forecast_Capex_Input!$H$12:$H$286,$X309)=Repex),0)
*$DT309</f>
        <v>1</v>
      </c>
      <c r="DV309" s="188" cm="1">
        <f t="array" aca="1" ref="DV309" ca="1">IFERROR(INDEX(Forecast_Capex_Input!BW$12:BW$286,$X309)
*(INDEX(Forecast_Capex_Input!$H$12:$H$286,$X309)=Repex),0)
*$DT309</f>
        <v>0</v>
      </c>
      <c r="DW309" s="188" cm="1">
        <f t="array" aca="1" ref="DW309" ca="1">IFERROR(INDEX(Forecast_Capex_Input!BX$12:BX$286,$X309)
*(INDEX(Forecast_Capex_Input!$H$12:$H$286,$X309)=Repex),0)
*$DT309</f>
        <v>0</v>
      </c>
      <c r="DX309" s="188" cm="1">
        <f t="array" aca="1" ref="DX309" ca="1">IFERROR(INDEX(Forecast_Capex_Input!BY$12:BY$286,$X309)
*(INDEX(Forecast_Capex_Input!$H$12:$H$286,$X309)=Repex),0)
*$DT309</f>
        <v>0</v>
      </c>
      <c r="DY309" s="188" cm="1">
        <f t="array" aca="1" ref="DY309" ca="1">IFERROR(INDEX(Forecast_Capex_Input!BZ$12:BZ$286,$X309)
*(INDEX(Forecast_Capex_Input!$H$12:$H$286,$X309)=Repex),0)
*$DT309</f>
        <v>0</v>
      </c>
      <c r="DZ309" s="188" cm="1">
        <f t="array" aca="1" ref="DZ309" ca="1">IFERROR(INDEX(Forecast_Capex_Input!CA$12:CA$286,$X309)
*(INDEX(Forecast_Capex_Input!$H$12:$H$286,$X309)=Repex),0)
*$DT309</f>
        <v>0</v>
      </c>
      <c r="EA309" s="188" cm="1">
        <f t="array" aca="1" ref="EA309" ca="1">IFERROR(INDEX(Forecast_Capex_Input!CB$12:CB$286,$X309)
*(INDEX(Forecast_Capex_Input!$H$12:$H$286,$X309)=Repex),0)
*$DT309</f>
        <v>0</v>
      </c>
      <c r="EB309" s="188" cm="1">
        <f t="array" aca="1" ref="EB309" ca="1">IFERROR(INDEX(Forecast_Capex_Input!CC$12:CC$286,$X309)
*(INDEX(Forecast_Capex_Input!$H$12:$H$286,$X309)=Repex),0)
*$DT309</f>
        <v>0</v>
      </c>
      <c r="EC309" s="165"/>
      <c r="ED309" s="226" t="str">
        <f t="shared" si="215"/>
        <v>N/A</v>
      </c>
      <c r="EE309" s="174" t="s">
        <v>15</v>
      </c>
    </row>
    <row r="310" spans="3:135" x14ac:dyDescent="0.2">
      <c r="C310" s="174">
        <f t="shared" si="216"/>
        <v>300</v>
      </c>
      <c r="D310" s="167" t="str" cm="1">
        <f t="array" ref="D310">IFERROR(INDEX(Forecast_Capex_Input!$D$12:$D$286,$X310),NA)</f>
        <v>UFLS Protection Relay Replacements</v>
      </c>
      <c r="E310" s="172" t="b" cm="1">
        <f t="array" ref="E310">IF($X310=NA,NA,INDEX(Forecast_Capex_Input!$E$12:$E$286,$X310))</f>
        <v>1</v>
      </c>
      <c r="F310" s="167" t="str" cm="1">
        <f t="array" aca="1" ref="F310" ca="1">IFERROR(INDEX(General!$E$25:$E$26,$Y310),NA)</f>
        <v>Non-Labour</v>
      </c>
      <c r="G310" s="167" t="str" cm="1">
        <f t="array" aca="1" ref="G310" ca="1">IFERROR(INDEX(Forecast_Capex_Input!$AI$11:$BB$11,$AA310),NA)</f>
        <v>Secondary Systems</v>
      </c>
      <c r="H310" s="189" cm="1">
        <f t="array" aca="1" ref="H310" ca="1">IFERROR(INDEX(Forecast_Capex_Input!$AI$12:$BB$286,$X310,$AA310),NA)</f>
        <v>1</v>
      </c>
      <c r="I310" s="199" t="str" cm="1">
        <f t="array" ref="I310">IFERROR(INDEX(Forecast_Capex_Input!$F$12:$F$286,$X310),NA)</f>
        <v>Replacement Expenditure</v>
      </c>
      <c r="J310" s="199" t="str" cm="1">
        <f t="array" ref="J310">IFERROR(INDEX(Forecast_Capex_Input!G$12:G$286,$X310),NA)</f>
        <v>Digital Infrastructure</v>
      </c>
      <c r="K310" s="199" t="str" cm="1">
        <f t="array" ref="K310">IFERROR(INDEX(Forecast_Capex_Input!H$12:H$286,$X310),NA)</f>
        <v>Repex</v>
      </c>
      <c r="L310" s="199" t="str" cm="1">
        <f t="array" ref="L310">IFERROR(INDEX(Forecast_Capex_Input!I$12:I$286,$X310),NA)</f>
        <v>N/A</v>
      </c>
      <c r="M310" s="199" t="str" cm="1">
        <f t="array" ref="M310">IFERROR(INDEX(Forecast_Capex_Input!J$12:J$286,$X310),NA)</f>
        <v>N/A</v>
      </c>
      <c r="N310" s="199" t="str" cm="1">
        <f t="array" ref="N310">IFERROR(INDEX(Forecast_Capex_Input!K$12:K$286,$X310),NA)</f>
        <v>DI - Protection systems</v>
      </c>
      <c r="O310" s="199" t="str" cm="1">
        <f t="array" ref="O310">IFERROR(INDEX(Forecast_Capex_Input!L$12:L$286,$X310),NA)</f>
        <v>DI - Safe and Reliable Network</v>
      </c>
      <c r="P310" s="199" t="str" cm="1">
        <f t="array" ref="P310">IFERROR(INDEX(Forecast_Capex_Input!M$12:M$286,$X310),NA)</f>
        <v>N/A</v>
      </c>
      <c r="Q310" s="172" t="str" cm="1">
        <f t="array" ref="Q310">IFERROR(INDEX(Forecast_Capex_Input!N$12:N$286,$X310),NA)</f>
        <v>No</v>
      </c>
      <c r="R310" s="265" cm="1">
        <f t="array" ref="R310">IFERROR(INDEX(Forecast_Capex_Input!O$12:O$286,$X310),0)</f>
        <v>0</v>
      </c>
      <c r="S310" s="172" t="str" cm="1">
        <f t="array" ref="S310">IFERROR(INDEX(Forecast_Capex_Input!P$12:P$286,$X310),0)</f>
        <v>Safety security &amp; reliability</v>
      </c>
      <c r="T310" s="199" t="str" cm="1">
        <f t="array" aca="1" ref="T310" ca="1">IFERROR(INDEX(General!$K$84:$K$103,$AA310),NA)</f>
        <v>Secondary Systems (2018-23)</v>
      </c>
      <c r="U310" s="188" cm="1">
        <f t="array" aca="1" ref="U310" ca="1">IFERROR(
IF($F310=General!$E$25,INDEX(Forecast_Capex_Input!S$12:S$286,$X310),
INDEX(Forecast_Capex_Input!T$12:T$286,$X310)),0)</f>
        <v>0.42432850868574967</v>
      </c>
      <c r="V310" s="222" t="b">
        <f>IFERROR(INDEX(Overheads!$T$19:$T$26,MATCH($I310,Overheads!$E$19:$E$26,0)),FALSE)</f>
        <v>1</v>
      </c>
      <c r="W310" s="165"/>
      <c r="X310" s="174">
        <f>IFERROR(
IF(MATCH($C310,Forecast_Capex_Input!$CI$12:$CI$286,1)+1&gt;MAX(Forecast_Capex_Input!$C$12:$C$286),NA,
MATCH($C310,Forecast_Capex_Input!$CI$12:$CI$286,1)+1),1)</f>
        <v>114</v>
      </c>
      <c r="Y310" s="174" cm="1">
        <f t="array" aca="1" ref="Y310" ca="1">IFERROR(
IF(X309&lt;&gt;X310,1,
IF(COUNTIF(OFFSET(Y309,0,0,-INDEX(Forecast_Capex_Input!$CG$12:$CG$286,$X310)),Y309)=INDEX(Forecast_Capex_Input!$CG$12:$CG$286,$X310),Y309+1,Y309)),NA)</f>
        <v>2</v>
      </c>
      <c r="Z310" s="174" cm="1">
        <f t="array" ref="Z310">IFERROR($C310-IF($X310=1,1,INDEX(Forecast_Capex_Input!$CI$12:$CI$286,$X310-1))+1,NA)</f>
        <v>2</v>
      </c>
      <c r="AA310" s="174" cm="1">
        <f t="array" aca="1" ref="AA310" ca="1">IFERROR(IF(Y310=1,
INDEX(Forecast_Capex_Input!$AI$10:$BB$10,SMALL(IF(INDEX(Forecast_Capex_Input!$AI$12:$BB$286,$X310,0)&gt;0,COLUMN(Forecast_Capex_Input!$AI$10:$BB$10)-COLUMN(Forecast_Capex_Input!$AI$12)+1),ROWS(OFFSET(AA309,0,0,-$Z310)))),
OFFSET(AA309,-INDEX(Forecast_Capex_Input!$CG$12:$CG$286,$X310)+1,0)),NA)</f>
        <v>4</v>
      </c>
      <c r="AB310" s="174">
        <f t="shared" ca="1" si="185"/>
        <v>2</v>
      </c>
      <c r="AC310" s="222" t="b">
        <f t="shared" si="217"/>
        <v>0</v>
      </c>
      <c r="AD310" s="220" t="b">
        <v>0</v>
      </c>
      <c r="AE310" s="222" t="b">
        <f t="shared" si="186"/>
        <v>1</v>
      </c>
      <c r="AF310" s="165"/>
      <c r="AG310" s="215">
        <v>4.0460854537271412E-2</v>
      </c>
      <c r="AH310" s="215">
        <v>3.6782595033883106E-2</v>
      </c>
      <c r="AI310" s="215">
        <v>1.8391297516941553E-2</v>
      </c>
      <c r="AJ310" s="215">
        <v>4.0460854537271412E-2</v>
      </c>
      <c r="AK310" s="215">
        <v>4.2299984288965579E-2</v>
      </c>
      <c r="AL310" s="155">
        <v>0.17839558591433308</v>
      </c>
      <c r="AM310" s="165"/>
      <c r="AN310" s="215" cm="1">
        <f t="array" aca="1" ref="AN310" ca="1">IFERROR(INDEX(General!O$33:O$34,$AB310)
*AG310,0)</f>
        <v>4.0460854537271412E-2</v>
      </c>
      <c r="AO310" s="215" cm="1">
        <f t="array" aca="1" ref="AO310" ca="1">IFERROR(INDEX(General!P$33:P$34,$AB310)
*AH310,0)</f>
        <v>3.6782595033883106E-2</v>
      </c>
      <c r="AP310" s="215" cm="1">
        <f t="array" aca="1" ref="AP310" ca="1">IFERROR(INDEX(General!Q$33:Q$34,$AB310)
*AI310,0)</f>
        <v>1.8391297516941553E-2</v>
      </c>
      <c r="AQ310" s="215" cm="1">
        <f t="array" aca="1" ref="AQ310" ca="1">IFERROR(INDEX(General!R$33:R$34,$AB310)
*AJ310,0)</f>
        <v>4.0460854537271412E-2</v>
      </c>
      <c r="AR310" s="215" cm="1">
        <f t="array" aca="1" ref="AR310" ca="1">IFERROR(INDEX(General!S$33:S$34,$AB310)
*AK310,0)</f>
        <v>4.2299984288965579E-2</v>
      </c>
      <c r="AS310" s="155">
        <f t="shared" ca="1" si="218"/>
        <v>0.17839558591433308</v>
      </c>
      <c r="AT310" s="165"/>
      <c r="AU310" s="215">
        <f ca="1">IF($AE310=FALSE,AN310*Overheads!$R$24*$V310,
IFERROR(Overheads!$O$49*$V310*AN310,0)
+IFERROR(Overheads!Q$59*$V310*(AN310/Overheads!Q$68),0))</f>
        <v>5.66720605211226E-3</v>
      </c>
      <c r="AV310" s="215">
        <f ca="1">IF($AE310=FALSE,AO310*Overheads!$R$24*$V310,
IFERROR(Overheads!$O$49*$V310*AO310,0)
+IFERROR(Overheads!R$59*$V310*(AO310/Overheads!R$68),0))</f>
        <v>4.3900189180711736E-3</v>
      </c>
      <c r="AW310" s="215">
        <f ca="1">IF($AE310=FALSE,AP310*Overheads!$R$24*$V310,
IFERROR(Overheads!$O$49*$V310*AP310,0)
+IFERROR(Overheads!S$59*$V310*(AP310/Overheads!S$68),0))</f>
        <v>2.3916254890883107E-3</v>
      </c>
      <c r="AX310" s="215">
        <f ca="1">IF($AE310=FALSE,AQ310*Overheads!$R$24*$V310,
IFERROR(Overheads!$O$49*$V310*AQ310,0)
+IFERROR(Overheads!T$59*$V310*(AQ310/Overheads!T$68),0))</f>
        <v>5.797677878592913E-3</v>
      </c>
      <c r="AY310" s="215">
        <f ca="1">IF($AE310=FALSE,AR310*Overheads!$R$24*$V310,
IFERROR(Overheads!$O$49*$V310*AR310,0)
+IFERROR(Overheads!U$59*$V310*(AR310/Overheads!U$68),0))</f>
        <v>5.174409128805531E-3</v>
      </c>
      <c r="AZ310" s="155">
        <f t="shared" ca="1" si="219"/>
        <v>2.3420937466670188E-2</v>
      </c>
      <c r="BA310" s="165"/>
      <c r="BB310" s="215">
        <f ca="1">IF($AE310=FALSE,AN310*Overheads!$S$25,
IFERROR(Overheads!$O$50*AN310,0)
+IFERROR(Overheads!Q$60*(AN310/Overheads!Q$66),0))</f>
        <v>7.606158774197333E-4</v>
      </c>
      <c r="BC310" s="215">
        <f ca="1">IF($AE310=FALSE,AO310*Overheads!$S$25,
IFERROR(Overheads!$O$50*AO310,0)
+IFERROR(Overheads!R$60*(AO310/Overheads!R$66),0))</f>
        <v>6.2061808182550175E-4</v>
      </c>
      <c r="BD310" s="215">
        <f ca="1">IF($AE310=FALSE,AP310*Overheads!$S$25,
IFERROR(Overheads!$O$50*AP310,0)
+IFERROR(Overheads!S$60*(AP310/Overheads!S$66),0))</f>
        <v>3.3754715314348129E-4</v>
      </c>
      <c r="BE310" s="215">
        <f ca="1">IF($AE310=FALSE,AQ310*Overheads!$S$25,
IFERROR(Overheads!$O$50*AQ310,0)
+IFERROR(Overheads!T$60*(AQ310/Overheads!T$66),0))</f>
        <v>8.2017397538382308E-4</v>
      </c>
      <c r="BF310" s="215">
        <f ca="1">IF($AE310=FALSE,AR310*Overheads!$S$25,
IFERROR(Overheads!$O$50*AR310,0)
+IFERROR(Overheads!U$60*(AR310/Overheads!U$66),0))</f>
        <v>7.5735780726490722E-4</v>
      </c>
      <c r="BG310" s="155">
        <f t="shared" ca="1" si="220"/>
        <v>3.296312895037447E-3</v>
      </c>
      <c r="BH310" s="165"/>
      <c r="BI310" s="215">
        <f t="shared" ca="1" si="221"/>
        <v>4.6888676466803406E-2</v>
      </c>
      <c r="BJ310" s="215">
        <f t="shared" ca="1" si="187"/>
        <v>4.1793232033779777E-2</v>
      </c>
      <c r="BK310" s="215">
        <f t="shared" ca="1" si="188"/>
        <v>2.1120470159173343E-2</v>
      </c>
      <c r="BL310" s="215">
        <f t="shared" ca="1" si="189"/>
        <v>4.707870639124815E-2</v>
      </c>
      <c r="BM310" s="215">
        <f t="shared" ca="1" si="190"/>
        <v>4.8231751225036021E-2</v>
      </c>
      <c r="BN310" s="155">
        <f t="shared" ca="1" si="222"/>
        <v>0.20511283627604071</v>
      </c>
      <c r="BO310" s="165"/>
      <c r="BP310" s="187" cm="1">
        <f t="array" ref="BP310">IFERROR(IF($X310=$X309,BP309,INDEX(Forecast_Capex_Input!AC$12:AC$286,$X310)),0)</f>
        <v>0.1</v>
      </c>
      <c r="BQ310" s="187" cm="1">
        <f t="array" ref="BQ310">IFERROR(IF($X310=$X309,BQ309,INDEX(Forecast_Capex_Input!AD$12:AD$286,$X310)),0)</f>
        <v>0.11</v>
      </c>
      <c r="BR310" s="187" cm="1">
        <f t="array" ref="BR310">IFERROR(IF($X310=$X309,BR309,INDEX(Forecast_Capex_Input!AE$12:AE$286,$X310)),0)</f>
        <v>0.14000000000000001</v>
      </c>
      <c r="BS310" s="187" cm="1">
        <f t="array" ref="BS310">IFERROR(IF($X310=$X309,BS309,INDEX(Forecast_Capex_Input!AF$12:AF$286,$X310)),0)</f>
        <v>0.32</v>
      </c>
      <c r="BT310" s="187" cm="1">
        <f t="array" ref="BT310">IFERROR(IF($X310=$X309,BT309,INDEX(Forecast_Capex_Input!AG$12:AG$286,$X310)),0)</f>
        <v>0.33</v>
      </c>
      <c r="BU310" s="165"/>
      <c r="BV310" s="215">
        <f t="shared" si="191"/>
        <v>1.7839558591433307E-2</v>
      </c>
      <c r="BW310" s="215">
        <f t="shared" si="192"/>
        <v>1.962351445057664E-2</v>
      </c>
      <c r="BX310" s="215">
        <f t="shared" si="193"/>
        <v>2.4975382028006633E-2</v>
      </c>
      <c r="BY310" s="215">
        <f t="shared" si="194"/>
        <v>5.7086587492586584E-2</v>
      </c>
      <c r="BZ310" s="215">
        <f t="shared" si="195"/>
        <v>5.887054335172992E-2</v>
      </c>
      <c r="CA310" s="155">
        <f t="shared" si="223"/>
        <v>0.17839558591433308</v>
      </c>
      <c r="CB310" s="165"/>
      <c r="CC310" s="215">
        <f t="shared" ca="1" si="196"/>
        <v>1.7839558591433307E-2</v>
      </c>
      <c r="CD310" s="215">
        <f t="shared" ca="1" si="197"/>
        <v>1.962351445057664E-2</v>
      </c>
      <c r="CE310" s="215">
        <f t="shared" ca="1" si="198"/>
        <v>2.4975382028006633E-2</v>
      </c>
      <c r="CF310" s="215">
        <f t="shared" ca="1" si="199"/>
        <v>5.7086587492586584E-2</v>
      </c>
      <c r="CG310" s="215">
        <f t="shared" ca="1" si="200"/>
        <v>5.887054335172992E-2</v>
      </c>
      <c r="CH310" s="155">
        <f t="shared" ca="1" si="224"/>
        <v>0.17839558591433308</v>
      </c>
      <c r="CI310" s="165"/>
      <c r="CJ310" s="215">
        <f t="shared" ca="1" si="201"/>
        <v>2.342093746667019E-3</v>
      </c>
      <c r="CK310" s="215">
        <f t="shared" ca="1" si="202"/>
        <v>2.5763031213337207E-3</v>
      </c>
      <c r="CL310" s="215">
        <f t="shared" ca="1" si="203"/>
        <v>3.2789312453338267E-3</v>
      </c>
      <c r="CM310" s="215">
        <f t="shared" ca="1" si="204"/>
        <v>7.4946999893344603E-3</v>
      </c>
      <c r="CN310" s="215">
        <f t="shared" ca="1" si="205"/>
        <v>7.7289093640011625E-3</v>
      </c>
      <c r="CO310" s="155">
        <f t="shared" ca="1" si="225"/>
        <v>2.3420937466670188E-2</v>
      </c>
      <c r="CP310" s="165"/>
      <c r="CQ310" s="223">
        <f t="shared" ca="1" si="206"/>
        <v>3.296312895037447E-4</v>
      </c>
      <c r="CR310" s="223">
        <f t="shared" ca="1" si="207"/>
        <v>3.6259441845411917E-4</v>
      </c>
      <c r="CS310" s="223">
        <f t="shared" ca="1" si="208"/>
        <v>4.6148380530524263E-4</v>
      </c>
      <c r="CT310" s="223">
        <f t="shared" ca="1" si="209"/>
        <v>1.054820126411983E-3</v>
      </c>
      <c r="CU310" s="223">
        <f t="shared" ca="1" si="210"/>
        <v>1.0877832553623575E-3</v>
      </c>
      <c r="CV310" s="155">
        <f t="shared" ca="1" si="226"/>
        <v>3.296312895037447E-3</v>
      </c>
      <c r="CW310" s="165"/>
      <c r="CX310" s="215">
        <f t="shared" ca="1" si="227"/>
        <v>2.0511283627604071E-2</v>
      </c>
      <c r="CY310" s="215">
        <f t="shared" ca="1" si="211"/>
        <v>2.2562411990364479E-2</v>
      </c>
      <c r="CZ310" s="215">
        <f t="shared" ca="1" si="212"/>
        <v>2.8715797078645699E-2</v>
      </c>
      <c r="DA310" s="215">
        <f t="shared" ca="1" si="213"/>
        <v>6.5636107608333022E-2</v>
      </c>
      <c r="DB310" s="215">
        <f t="shared" ca="1" si="214"/>
        <v>6.768723597109344E-2</v>
      </c>
      <c r="DC310" s="155">
        <f t="shared" ca="1" si="228"/>
        <v>0.20511283627604071</v>
      </c>
      <c r="DD310" s="165"/>
      <c r="DE310" s="188" t="b" cm="1">
        <f t="array" aca="1" ref="DE310" ca="1">OR($G310=Forecast_Capex_Input!$BF$8:$BF$10)</f>
        <v>0</v>
      </c>
      <c r="DF310" s="188" cm="1">
        <f t="array" aca="1" ref="DF310" ca="1">IFERROR(INDEX(Forecast_Capex_Input!BG$12:BG$286,$X310)
*(INDEX(Forecast_Capex_Input!$H$12:$H$286,$X310)=Repex),0)
*$DE310</f>
        <v>0</v>
      </c>
      <c r="DG310" s="188" cm="1">
        <f t="array" aca="1" ref="DG310" ca="1">IFERROR(INDEX(Forecast_Capex_Input!BH$12:BH$286,$X310)
*(INDEX(Forecast_Capex_Input!$H$12:$H$286,$X310)=Repex),0)
*$DE310</f>
        <v>0</v>
      </c>
      <c r="DH310" s="188" cm="1">
        <f t="array" aca="1" ref="DH310" ca="1">IFERROR(INDEX(Forecast_Capex_Input!BI$12:BI$286,$X310)
*(INDEX(Forecast_Capex_Input!$H$12:$H$286,$X310)=Repex),0)
*$DE310</f>
        <v>0</v>
      </c>
      <c r="DI310" s="188" cm="1">
        <f t="array" aca="1" ref="DI310" ca="1">IFERROR(INDEX(Forecast_Capex_Input!BJ$12:BJ$286,$X310)
*(INDEX(Forecast_Capex_Input!$H$12:$H$286,$X310)=Repex),0)
*$DE310</f>
        <v>0</v>
      </c>
      <c r="DJ310" s="188" cm="1">
        <f t="array" aca="1" ref="DJ310" ca="1">IFERROR(INDEX(Forecast_Capex_Input!BK$12:BK$286,$X310)
*(INDEX(Forecast_Capex_Input!$H$12:$H$286,$X310)=Repex),0)
*$DE310</f>
        <v>0</v>
      </c>
      <c r="DK310" s="188" cm="1">
        <f t="array" aca="1" ref="DK310" ca="1">IFERROR(INDEX(Forecast_Capex_Input!BL$12:BL$286,$X310)
*(INDEX(Forecast_Capex_Input!$H$12:$H$286,$X310)=Repex),0)
*$DE310</f>
        <v>0</v>
      </c>
      <c r="DL310" s="165"/>
      <c r="DM310" s="188" t="b" cm="1">
        <f t="array" aca="1" ref="DM310" ca="1">OR($G310=Forecast_Capex_Input!$BN$8:$BN$9)</f>
        <v>0</v>
      </c>
      <c r="DN310" s="188" cm="1">
        <f t="array" aca="1" ref="DN310" ca="1">IFERROR(INDEX(Forecast_Capex_Input!BO$12:BO$286,$X310)
*(INDEX(Forecast_Capex_Input!$H$12:$H$286,$X310)=Repex),0)
*$DM310</f>
        <v>0</v>
      </c>
      <c r="DO310" s="188" cm="1">
        <f t="array" aca="1" ref="DO310" ca="1">IFERROR(INDEX(Forecast_Capex_Input!BP$12:BP$286,$X310)
*(INDEX(Forecast_Capex_Input!$H$12:$H$286,$X310)=Repex),0)
*$DM310</f>
        <v>0</v>
      </c>
      <c r="DP310" s="188" cm="1">
        <f t="array" aca="1" ref="DP310" ca="1">IFERROR(INDEX(Forecast_Capex_Input!BQ$12:BQ$286,$X310)
*(INDEX(Forecast_Capex_Input!$H$12:$H$286,$X310)=Repex),0)
*$DM310</f>
        <v>0</v>
      </c>
      <c r="DQ310" s="188" cm="1">
        <f t="array" aca="1" ref="DQ310" ca="1">IFERROR(INDEX(Forecast_Capex_Input!BR$12:BR$286,$X310)
*(INDEX(Forecast_Capex_Input!$H$12:$H$286,$X310)=Repex),0)
*$DM310</f>
        <v>0</v>
      </c>
      <c r="DR310" s="188" cm="1">
        <f t="array" aca="1" ref="DR310" ca="1">IFERROR(INDEX(Forecast_Capex_Input!BS$12:BS$286,$X310)
*(INDEX(Forecast_Capex_Input!$H$12:$H$286,$X310)=Repex),0)
*$DM310</f>
        <v>0</v>
      </c>
      <c r="DS310" s="165"/>
      <c r="DT310" s="188" t="b" cm="1">
        <f t="array" aca="1" ref="DT310" ca="1">OR($G310=Forecast_Capex_Input!$BU$8:$BU$10)</f>
        <v>1</v>
      </c>
      <c r="DU310" s="188" cm="1">
        <f t="array" aca="1" ref="DU310" ca="1">IFERROR(INDEX(Forecast_Capex_Input!BV$12:BV$286,$X310)
*(INDEX(Forecast_Capex_Input!$H$12:$H$286,$X310)=Repex),0)
*$DT310</f>
        <v>1</v>
      </c>
      <c r="DV310" s="188" cm="1">
        <f t="array" aca="1" ref="DV310" ca="1">IFERROR(INDEX(Forecast_Capex_Input!BW$12:BW$286,$X310)
*(INDEX(Forecast_Capex_Input!$H$12:$H$286,$X310)=Repex),0)
*$DT310</f>
        <v>0</v>
      </c>
      <c r="DW310" s="188" cm="1">
        <f t="array" aca="1" ref="DW310" ca="1">IFERROR(INDEX(Forecast_Capex_Input!BX$12:BX$286,$X310)
*(INDEX(Forecast_Capex_Input!$H$12:$H$286,$X310)=Repex),0)
*$DT310</f>
        <v>0</v>
      </c>
      <c r="DX310" s="188" cm="1">
        <f t="array" aca="1" ref="DX310" ca="1">IFERROR(INDEX(Forecast_Capex_Input!BY$12:BY$286,$X310)
*(INDEX(Forecast_Capex_Input!$H$12:$H$286,$X310)=Repex),0)
*$DT310</f>
        <v>0</v>
      </c>
      <c r="DY310" s="188" cm="1">
        <f t="array" aca="1" ref="DY310" ca="1">IFERROR(INDEX(Forecast_Capex_Input!BZ$12:BZ$286,$X310)
*(INDEX(Forecast_Capex_Input!$H$12:$H$286,$X310)=Repex),0)
*$DT310</f>
        <v>0</v>
      </c>
      <c r="DZ310" s="188" cm="1">
        <f t="array" aca="1" ref="DZ310" ca="1">IFERROR(INDEX(Forecast_Capex_Input!CA$12:CA$286,$X310)
*(INDEX(Forecast_Capex_Input!$H$12:$H$286,$X310)=Repex),0)
*$DT310</f>
        <v>0</v>
      </c>
      <c r="EA310" s="188" cm="1">
        <f t="array" aca="1" ref="EA310" ca="1">IFERROR(INDEX(Forecast_Capex_Input!CB$12:CB$286,$X310)
*(INDEX(Forecast_Capex_Input!$H$12:$H$286,$X310)=Repex),0)
*$DT310</f>
        <v>0</v>
      </c>
      <c r="EB310" s="188" cm="1">
        <f t="array" aca="1" ref="EB310" ca="1">IFERROR(INDEX(Forecast_Capex_Input!CC$12:CC$286,$X310)
*(INDEX(Forecast_Capex_Input!$H$12:$H$286,$X310)=Repex),0)
*$DT310</f>
        <v>0</v>
      </c>
      <c r="EC310" s="165"/>
      <c r="ED310" s="226" t="str">
        <f t="shared" si="215"/>
        <v>N/A</v>
      </c>
      <c r="EE310" s="174" t="s">
        <v>15</v>
      </c>
    </row>
    <row r="311" spans="3:135" x14ac:dyDescent="0.2">
      <c r="C311" s="174">
        <f t="shared" si="216"/>
        <v>301</v>
      </c>
      <c r="D311" s="167" t="str" cm="1">
        <f t="array" ref="D311">IFERROR(INDEX(Forecast_Capex_Input!$D$12:$D$286,$X311),NA)</f>
        <v>Digital Intertrips</v>
      </c>
      <c r="E311" s="172" t="b" cm="1">
        <f t="array" ref="E311">IF($X311=NA,NA,INDEX(Forecast_Capex_Input!$E$12:$E$286,$X311))</f>
        <v>0</v>
      </c>
      <c r="F311" s="167" t="str" cm="1">
        <f t="array" aca="1" ref="F311" ca="1">IFERROR(INDEX(General!$E$25:$E$26,$Y311),NA)</f>
        <v>Labour</v>
      </c>
      <c r="G311" s="167" t="str" cm="1">
        <f t="array" aca="1" ref="G311" ca="1">IFERROR(INDEX(Forecast_Capex_Input!$AI$11:$BB$11,$AA311),NA)</f>
        <v>Communications (short life)</v>
      </c>
      <c r="H311" s="189" cm="1">
        <f t="array" aca="1" ref="H311" ca="1">IFERROR(INDEX(Forecast_Capex_Input!$AI$12:$BB$286,$X311,$AA311),NA)</f>
        <v>1</v>
      </c>
      <c r="I311" s="199" t="str" cm="1">
        <f t="array" ref="I311">IFERROR(INDEX(Forecast_Capex_Input!$F$12:$F$286,$X311),NA)</f>
        <v>Replacement Expenditure</v>
      </c>
      <c r="J311" s="199" t="str" cm="1">
        <f t="array" ref="J311">IFERROR(INDEX(Forecast_Capex_Input!G$12:G$286,$X311),NA)</f>
        <v>Digital Infrastructure</v>
      </c>
      <c r="K311" s="199" t="str" cm="1">
        <f t="array" ref="K311">IFERROR(INDEX(Forecast_Capex_Input!H$12:H$286,$X311),NA)</f>
        <v>Repex</v>
      </c>
      <c r="L311" s="199" t="str" cm="1">
        <f t="array" ref="L311">IFERROR(INDEX(Forecast_Capex_Input!I$12:I$286,$X311),NA)</f>
        <v>N/A</v>
      </c>
      <c r="M311" s="199" t="str" cm="1">
        <f t="array" ref="M311">IFERROR(INDEX(Forecast_Capex_Input!J$12:J$286,$X311),NA)</f>
        <v>N/A</v>
      </c>
      <c r="N311" s="199" t="str" cm="1">
        <f t="array" ref="N311">IFERROR(INDEX(Forecast_Capex_Input!K$12:K$286,$X311),NA)</f>
        <v>DI - Protection systems</v>
      </c>
      <c r="O311" s="199" t="str" cm="1">
        <f t="array" ref="O311">IFERROR(INDEX(Forecast_Capex_Input!L$12:L$286,$X311),NA)</f>
        <v>DI - Safe and Reliable Network</v>
      </c>
      <c r="P311" s="199" t="str" cm="1">
        <f t="array" ref="P311">IFERROR(INDEX(Forecast_Capex_Input!M$12:M$286,$X311),NA)</f>
        <v>N/A</v>
      </c>
      <c r="Q311" s="172" t="str" cm="1">
        <f t="array" ref="Q311">IFERROR(INDEX(Forecast_Capex_Input!N$12:N$286,$X311),NA)</f>
        <v>Yes</v>
      </c>
      <c r="R311" s="265" cm="1">
        <f t="array" ref="R311">IFERROR(INDEX(Forecast_Capex_Input!O$12:O$286,$X311),0)</f>
        <v>0</v>
      </c>
      <c r="S311" s="172" t="str" cm="1">
        <f t="array" ref="S311">IFERROR(INDEX(Forecast_Capex_Input!P$12:P$286,$X311),0)</f>
        <v>Safety security &amp; reliability</v>
      </c>
      <c r="T311" s="199" t="str" cm="1">
        <f t="array" aca="1" ref="T311" ca="1">IFERROR(INDEX(General!$K$84:$K$103,$AA311),NA)</f>
        <v>Communications (short life) (2018 onwards)</v>
      </c>
      <c r="U311" s="188" cm="1">
        <f t="array" aca="1" ref="U311" ca="1">IFERROR(
IF($F311=General!$E$25,INDEX(Forecast_Capex_Input!S$12:S$286,$X311),
INDEX(Forecast_Capex_Input!T$12:T$286,$X311)),0)</f>
        <v>0</v>
      </c>
      <c r="V311" s="222" t="b">
        <f>IFERROR(INDEX(Overheads!$T$19:$T$26,MATCH($I311,Overheads!$E$19:$E$26,0)),FALSE)</f>
        <v>1</v>
      </c>
      <c r="W311" s="165"/>
      <c r="X311" s="174">
        <f>IFERROR(
IF(MATCH($C311,Forecast_Capex_Input!$CI$12:$CI$286,1)+1&gt;MAX(Forecast_Capex_Input!$C$12:$C$286),NA,
MATCH($C311,Forecast_Capex_Input!$CI$12:$CI$286,1)+1),1)</f>
        <v>115</v>
      </c>
      <c r="Y311" s="174" cm="1">
        <f t="array" aca="1" ref="Y311" ca="1">IFERROR(
IF(X310&lt;&gt;X311,1,
IF(COUNTIF(OFFSET(Y310,0,0,-INDEX(Forecast_Capex_Input!$CG$12:$CG$286,$X311)),Y310)=INDEX(Forecast_Capex_Input!$CG$12:$CG$286,$X311),Y310+1,Y310)),NA)</f>
        <v>1</v>
      </c>
      <c r="Z311" s="174" cm="1">
        <f t="array" ref="Z311">IFERROR($C311-IF($X311=1,1,INDEX(Forecast_Capex_Input!$CI$12:$CI$286,$X311-1))+1,NA)</f>
        <v>1</v>
      </c>
      <c r="AA311" s="174" cm="1">
        <f t="array" aca="1" ref="AA311" ca="1">IFERROR(IF(Y311=1,
INDEX(Forecast_Capex_Input!$AI$10:$BB$10,SMALL(IF(INDEX(Forecast_Capex_Input!$AI$12:$BB$286,$X311,0)&gt;0,COLUMN(Forecast_Capex_Input!$AI$10:$BB$10)-COLUMN(Forecast_Capex_Input!$AI$12)+1),ROWS(OFFSET(AA310,0,0,-$Z311)))),
OFFSET(AA310,-INDEX(Forecast_Capex_Input!$CG$12:$CG$286,$X311)+1,0)),NA)</f>
        <v>5</v>
      </c>
      <c r="AB311" s="174">
        <f t="shared" ca="1" si="185"/>
        <v>1</v>
      </c>
      <c r="AC311" s="222" t="b">
        <f t="shared" si="217"/>
        <v>0</v>
      </c>
      <c r="AD311" s="220" t="b">
        <v>0</v>
      </c>
      <c r="AE311" s="222" t="b">
        <f t="shared" si="186"/>
        <v>1</v>
      </c>
      <c r="AF311" s="165"/>
      <c r="AG311" s="215">
        <v>0</v>
      </c>
      <c r="AH311" s="215">
        <v>0</v>
      </c>
      <c r="AI311" s="215">
        <v>0</v>
      </c>
      <c r="AJ311" s="215">
        <v>0</v>
      </c>
      <c r="AK311" s="215">
        <v>0</v>
      </c>
      <c r="AL311" s="155">
        <v>0</v>
      </c>
      <c r="AM311" s="165"/>
      <c r="AN311" s="215" cm="1">
        <f t="array" aca="1" ref="AN311" ca="1">IFERROR(INDEX(General!O$33:O$34,$AB311)
*AG311,0)</f>
        <v>0</v>
      </c>
      <c r="AO311" s="215" cm="1">
        <f t="array" aca="1" ref="AO311" ca="1">IFERROR(INDEX(General!P$33:P$34,$AB311)
*AH311,0)</f>
        <v>0</v>
      </c>
      <c r="AP311" s="215" cm="1">
        <f t="array" aca="1" ref="AP311" ca="1">IFERROR(INDEX(General!Q$33:Q$34,$AB311)
*AI311,0)</f>
        <v>0</v>
      </c>
      <c r="AQ311" s="215" cm="1">
        <f t="array" aca="1" ref="AQ311" ca="1">IFERROR(INDEX(General!R$33:R$34,$AB311)
*AJ311,0)</f>
        <v>0</v>
      </c>
      <c r="AR311" s="215" cm="1">
        <f t="array" aca="1" ref="AR311" ca="1">IFERROR(INDEX(General!S$33:S$34,$AB311)
*AK311,0)</f>
        <v>0</v>
      </c>
      <c r="AS311" s="155">
        <f t="shared" ca="1" si="218"/>
        <v>0</v>
      </c>
      <c r="AT311" s="165"/>
      <c r="AU311" s="215">
        <f ca="1">IF($AE311=FALSE,AN311*Overheads!$R$24*$V311,
IFERROR(Overheads!$O$49*$V311*AN311,0)
+IFERROR(Overheads!Q$59*$V311*(AN311/Overheads!Q$68),0))</f>
        <v>0</v>
      </c>
      <c r="AV311" s="215">
        <f ca="1">IF($AE311=FALSE,AO311*Overheads!$R$24*$V311,
IFERROR(Overheads!$O$49*$V311*AO311,0)
+IFERROR(Overheads!R$59*$V311*(AO311/Overheads!R$68),0))</f>
        <v>0</v>
      </c>
      <c r="AW311" s="215">
        <f ca="1">IF($AE311=FALSE,AP311*Overheads!$R$24*$V311,
IFERROR(Overheads!$O$49*$V311*AP311,0)
+IFERROR(Overheads!S$59*$V311*(AP311/Overheads!S$68),0))</f>
        <v>0</v>
      </c>
      <c r="AX311" s="215">
        <f ca="1">IF($AE311=FALSE,AQ311*Overheads!$R$24*$V311,
IFERROR(Overheads!$O$49*$V311*AQ311,0)
+IFERROR(Overheads!T$59*$V311*(AQ311/Overheads!T$68),0))</f>
        <v>0</v>
      </c>
      <c r="AY311" s="215">
        <f ca="1">IF($AE311=FALSE,AR311*Overheads!$R$24*$V311,
IFERROR(Overheads!$O$49*$V311*AR311,0)
+IFERROR(Overheads!U$59*$V311*(AR311/Overheads!U$68),0))</f>
        <v>0</v>
      </c>
      <c r="AZ311" s="155">
        <f t="shared" ca="1" si="219"/>
        <v>0</v>
      </c>
      <c r="BA311" s="165"/>
      <c r="BB311" s="215">
        <f ca="1">IF($AE311=FALSE,AN311*Overheads!$S$25,
IFERROR(Overheads!$O$50*AN311,0)
+IFERROR(Overheads!Q$60*(AN311/Overheads!Q$66),0))</f>
        <v>0</v>
      </c>
      <c r="BC311" s="215">
        <f ca="1">IF($AE311=FALSE,AO311*Overheads!$S$25,
IFERROR(Overheads!$O$50*AO311,0)
+IFERROR(Overheads!R$60*(AO311/Overheads!R$66),0))</f>
        <v>0</v>
      </c>
      <c r="BD311" s="215">
        <f ca="1">IF($AE311=FALSE,AP311*Overheads!$S$25,
IFERROR(Overheads!$O$50*AP311,0)
+IFERROR(Overheads!S$60*(AP311/Overheads!S$66),0))</f>
        <v>0</v>
      </c>
      <c r="BE311" s="215">
        <f ca="1">IF($AE311=FALSE,AQ311*Overheads!$S$25,
IFERROR(Overheads!$O$50*AQ311,0)
+IFERROR(Overheads!T$60*(AQ311/Overheads!T$66),0))</f>
        <v>0</v>
      </c>
      <c r="BF311" s="215">
        <f ca="1">IF($AE311=FALSE,AR311*Overheads!$S$25,
IFERROR(Overheads!$O$50*AR311,0)
+IFERROR(Overheads!U$60*(AR311/Overheads!U$66),0))</f>
        <v>0</v>
      </c>
      <c r="BG311" s="155">
        <f t="shared" ca="1" si="220"/>
        <v>0</v>
      </c>
      <c r="BH311" s="165"/>
      <c r="BI311" s="215">
        <f t="shared" ca="1" si="221"/>
        <v>0</v>
      </c>
      <c r="BJ311" s="215">
        <f t="shared" ca="1" si="187"/>
        <v>0</v>
      </c>
      <c r="BK311" s="215">
        <f t="shared" ca="1" si="188"/>
        <v>0</v>
      </c>
      <c r="BL311" s="215">
        <f t="shared" ca="1" si="189"/>
        <v>0</v>
      </c>
      <c r="BM311" s="215">
        <f t="shared" ca="1" si="190"/>
        <v>0</v>
      </c>
      <c r="BN311" s="155">
        <f t="shared" ca="1" si="222"/>
        <v>0</v>
      </c>
      <c r="BO311" s="165"/>
      <c r="BP311" s="187" cm="1">
        <f t="array" ref="BP311">IFERROR(IF($X311=$X310,BP310,INDEX(Forecast_Capex_Input!AC$12:AC$286,$X311)),0)</f>
        <v>0</v>
      </c>
      <c r="BQ311" s="187" cm="1">
        <f t="array" ref="BQ311">IFERROR(IF($X311=$X310,BQ310,INDEX(Forecast_Capex_Input!AD$12:AD$286,$X311)),0)</f>
        <v>0</v>
      </c>
      <c r="BR311" s="187" cm="1">
        <f t="array" ref="BR311">IFERROR(IF($X311=$X310,BR310,INDEX(Forecast_Capex_Input!AE$12:AE$286,$X311)),0)</f>
        <v>0</v>
      </c>
      <c r="BS311" s="187" cm="1">
        <f t="array" ref="BS311">IFERROR(IF($X311=$X310,BS310,INDEX(Forecast_Capex_Input!AF$12:AF$286,$X311)),0)</f>
        <v>0</v>
      </c>
      <c r="BT311" s="187" cm="1">
        <f t="array" ref="BT311">IFERROR(IF($X311=$X310,BT310,INDEX(Forecast_Capex_Input!AG$12:AG$286,$X311)),0)</f>
        <v>0</v>
      </c>
      <c r="BU311" s="165"/>
      <c r="BV311" s="215">
        <f t="shared" si="191"/>
        <v>0</v>
      </c>
      <c r="BW311" s="215">
        <f t="shared" si="192"/>
        <v>0</v>
      </c>
      <c r="BX311" s="215">
        <f t="shared" si="193"/>
        <v>0</v>
      </c>
      <c r="BY311" s="215">
        <f t="shared" si="194"/>
        <v>0</v>
      </c>
      <c r="BZ311" s="215">
        <f t="shared" si="195"/>
        <v>0</v>
      </c>
      <c r="CA311" s="155">
        <f t="shared" si="223"/>
        <v>0</v>
      </c>
      <c r="CB311" s="165"/>
      <c r="CC311" s="215">
        <f t="shared" ca="1" si="196"/>
        <v>0</v>
      </c>
      <c r="CD311" s="215">
        <f t="shared" ca="1" si="197"/>
        <v>0</v>
      </c>
      <c r="CE311" s="215">
        <f t="shared" ca="1" si="198"/>
        <v>0</v>
      </c>
      <c r="CF311" s="215">
        <f t="shared" ca="1" si="199"/>
        <v>0</v>
      </c>
      <c r="CG311" s="215">
        <f t="shared" ca="1" si="200"/>
        <v>0</v>
      </c>
      <c r="CH311" s="155">
        <f t="shared" ca="1" si="224"/>
        <v>0</v>
      </c>
      <c r="CI311" s="165"/>
      <c r="CJ311" s="215">
        <f t="shared" ca="1" si="201"/>
        <v>0</v>
      </c>
      <c r="CK311" s="215">
        <f t="shared" ca="1" si="202"/>
        <v>0</v>
      </c>
      <c r="CL311" s="215">
        <f t="shared" ca="1" si="203"/>
        <v>0</v>
      </c>
      <c r="CM311" s="215">
        <f t="shared" ca="1" si="204"/>
        <v>0</v>
      </c>
      <c r="CN311" s="215">
        <f t="shared" ca="1" si="205"/>
        <v>0</v>
      </c>
      <c r="CO311" s="155">
        <f t="shared" ca="1" si="225"/>
        <v>0</v>
      </c>
      <c r="CP311" s="165"/>
      <c r="CQ311" s="223">
        <f t="shared" ca="1" si="206"/>
        <v>0</v>
      </c>
      <c r="CR311" s="223">
        <f t="shared" ca="1" si="207"/>
        <v>0</v>
      </c>
      <c r="CS311" s="223">
        <f t="shared" ca="1" si="208"/>
        <v>0</v>
      </c>
      <c r="CT311" s="223">
        <f t="shared" ca="1" si="209"/>
        <v>0</v>
      </c>
      <c r="CU311" s="223">
        <f t="shared" ca="1" si="210"/>
        <v>0</v>
      </c>
      <c r="CV311" s="155">
        <f t="shared" ca="1" si="226"/>
        <v>0</v>
      </c>
      <c r="CW311" s="165"/>
      <c r="CX311" s="215">
        <f t="shared" ca="1" si="227"/>
        <v>0</v>
      </c>
      <c r="CY311" s="215">
        <f t="shared" ca="1" si="211"/>
        <v>0</v>
      </c>
      <c r="CZ311" s="215">
        <f t="shared" ca="1" si="212"/>
        <v>0</v>
      </c>
      <c r="DA311" s="215">
        <f t="shared" ca="1" si="213"/>
        <v>0</v>
      </c>
      <c r="DB311" s="215">
        <f t="shared" ca="1" si="214"/>
        <v>0</v>
      </c>
      <c r="DC311" s="155">
        <f t="shared" ca="1" si="228"/>
        <v>0</v>
      </c>
      <c r="DD311" s="165"/>
      <c r="DE311" s="188" t="b" cm="1">
        <f t="array" aca="1" ref="DE311" ca="1">OR($G311=Forecast_Capex_Input!$BF$8:$BF$10)</f>
        <v>0</v>
      </c>
      <c r="DF311" s="188" cm="1">
        <f t="array" aca="1" ref="DF311" ca="1">IFERROR(INDEX(Forecast_Capex_Input!BG$12:BG$286,$X311)
*(INDEX(Forecast_Capex_Input!$H$12:$H$286,$X311)=Repex),0)
*$DE311</f>
        <v>0</v>
      </c>
      <c r="DG311" s="188" cm="1">
        <f t="array" aca="1" ref="DG311" ca="1">IFERROR(INDEX(Forecast_Capex_Input!BH$12:BH$286,$X311)
*(INDEX(Forecast_Capex_Input!$H$12:$H$286,$X311)=Repex),0)
*$DE311</f>
        <v>0</v>
      </c>
      <c r="DH311" s="188" cm="1">
        <f t="array" aca="1" ref="DH311" ca="1">IFERROR(INDEX(Forecast_Capex_Input!BI$12:BI$286,$X311)
*(INDEX(Forecast_Capex_Input!$H$12:$H$286,$X311)=Repex),0)
*$DE311</f>
        <v>0</v>
      </c>
      <c r="DI311" s="188" cm="1">
        <f t="array" aca="1" ref="DI311" ca="1">IFERROR(INDEX(Forecast_Capex_Input!BJ$12:BJ$286,$X311)
*(INDEX(Forecast_Capex_Input!$H$12:$H$286,$X311)=Repex),0)
*$DE311</f>
        <v>0</v>
      </c>
      <c r="DJ311" s="188" cm="1">
        <f t="array" aca="1" ref="DJ311" ca="1">IFERROR(INDEX(Forecast_Capex_Input!BK$12:BK$286,$X311)
*(INDEX(Forecast_Capex_Input!$H$12:$H$286,$X311)=Repex),0)
*$DE311</f>
        <v>0</v>
      </c>
      <c r="DK311" s="188" cm="1">
        <f t="array" aca="1" ref="DK311" ca="1">IFERROR(INDEX(Forecast_Capex_Input!BL$12:BL$286,$X311)
*(INDEX(Forecast_Capex_Input!$H$12:$H$286,$X311)=Repex),0)
*$DE311</f>
        <v>0</v>
      </c>
      <c r="DL311" s="165"/>
      <c r="DM311" s="188" t="b" cm="1">
        <f t="array" aca="1" ref="DM311" ca="1">OR($G311=Forecast_Capex_Input!$BN$8:$BN$9)</f>
        <v>0</v>
      </c>
      <c r="DN311" s="188" cm="1">
        <f t="array" aca="1" ref="DN311" ca="1">IFERROR(INDEX(Forecast_Capex_Input!BO$12:BO$286,$X311)
*(INDEX(Forecast_Capex_Input!$H$12:$H$286,$X311)=Repex),0)
*$DM311</f>
        <v>0</v>
      </c>
      <c r="DO311" s="188" cm="1">
        <f t="array" aca="1" ref="DO311" ca="1">IFERROR(INDEX(Forecast_Capex_Input!BP$12:BP$286,$X311)
*(INDEX(Forecast_Capex_Input!$H$12:$H$286,$X311)=Repex),0)
*$DM311</f>
        <v>0</v>
      </c>
      <c r="DP311" s="188" cm="1">
        <f t="array" aca="1" ref="DP311" ca="1">IFERROR(INDEX(Forecast_Capex_Input!BQ$12:BQ$286,$X311)
*(INDEX(Forecast_Capex_Input!$H$12:$H$286,$X311)=Repex),0)
*$DM311</f>
        <v>0</v>
      </c>
      <c r="DQ311" s="188" cm="1">
        <f t="array" aca="1" ref="DQ311" ca="1">IFERROR(INDEX(Forecast_Capex_Input!BR$12:BR$286,$X311)
*(INDEX(Forecast_Capex_Input!$H$12:$H$286,$X311)=Repex),0)
*$DM311</f>
        <v>0</v>
      </c>
      <c r="DR311" s="188" cm="1">
        <f t="array" aca="1" ref="DR311" ca="1">IFERROR(INDEX(Forecast_Capex_Input!BS$12:BS$286,$X311)
*(INDEX(Forecast_Capex_Input!$H$12:$H$286,$X311)=Repex),0)
*$DM311</f>
        <v>0</v>
      </c>
      <c r="DS311" s="165"/>
      <c r="DT311" s="188" t="b" cm="1">
        <f t="array" aca="1" ref="DT311" ca="1">OR($G311=Forecast_Capex_Input!$BU$8:$BU$10)</f>
        <v>1</v>
      </c>
      <c r="DU311" s="188" cm="1">
        <f t="array" aca="1" ref="DU311" ca="1">IFERROR(INDEX(Forecast_Capex_Input!BV$12:BV$286,$X311)
*(INDEX(Forecast_Capex_Input!$H$12:$H$286,$X311)=Repex),0)
*$DT311</f>
        <v>0</v>
      </c>
      <c r="DV311" s="188" cm="1">
        <f t="array" aca="1" ref="DV311" ca="1">IFERROR(INDEX(Forecast_Capex_Input!BW$12:BW$286,$X311)
*(INDEX(Forecast_Capex_Input!$H$12:$H$286,$X311)=Repex),0)
*$DT311</f>
        <v>0</v>
      </c>
      <c r="DW311" s="188" cm="1">
        <f t="array" aca="1" ref="DW311" ca="1">IFERROR(INDEX(Forecast_Capex_Input!BX$12:BX$286,$X311)
*(INDEX(Forecast_Capex_Input!$H$12:$H$286,$X311)=Repex),0)
*$DT311</f>
        <v>0</v>
      </c>
      <c r="DX311" s="188" cm="1">
        <f t="array" aca="1" ref="DX311" ca="1">IFERROR(INDEX(Forecast_Capex_Input!BY$12:BY$286,$X311)
*(INDEX(Forecast_Capex_Input!$H$12:$H$286,$X311)=Repex),0)
*$DT311</f>
        <v>0</v>
      </c>
      <c r="DY311" s="188" cm="1">
        <f t="array" aca="1" ref="DY311" ca="1">IFERROR(INDEX(Forecast_Capex_Input!BZ$12:BZ$286,$X311)
*(INDEX(Forecast_Capex_Input!$H$12:$H$286,$X311)=Repex),0)
*$DT311</f>
        <v>1</v>
      </c>
      <c r="DZ311" s="188" cm="1">
        <f t="array" aca="1" ref="DZ311" ca="1">IFERROR(INDEX(Forecast_Capex_Input!CA$12:CA$286,$X311)
*(INDEX(Forecast_Capex_Input!$H$12:$H$286,$X311)=Repex),0)
*$DT311</f>
        <v>0</v>
      </c>
      <c r="EA311" s="188" cm="1">
        <f t="array" aca="1" ref="EA311" ca="1">IFERROR(INDEX(Forecast_Capex_Input!CB$12:CB$286,$X311)
*(INDEX(Forecast_Capex_Input!$H$12:$H$286,$X311)=Repex),0)
*$DT311</f>
        <v>0</v>
      </c>
      <c r="EB311" s="188" cm="1">
        <f t="array" aca="1" ref="EB311" ca="1">IFERROR(INDEX(Forecast_Capex_Input!CC$12:CC$286,$X311)
*(INDEX(Forecast_Capex_Input!$H$12:$H$286,$X311)=Repex),0)
*$DT311</f>
        <v>0</v>
      </c>
      <c r="EC311" s="165"/>
      <c r="ED311" s="226" t="str">
        <f t="shared" si="215"/>
        <v>N/A</v>
      </c>
      <c r="EE311" s="174" t="s">
        <v>15</v>
      </c>
    </row>
    <row r="312" spans="3:135" x14ac:dyDescent="0.2">
      <c r="C312" s="174">
        <f t="shared" si="216"/>
        <v>302</v>
      </c>
      <c r="D312" s="167" t="str" cm="1">
        <f t="array" ref="D312">IFERROR(INDEX(Forecast_Capex_Input!$D$12:$D$286,$X312),NA)</f>
        <v>Digital Intertrips</v>
      </c>
      <c r="E312" s="172" t="b" cm="1">
        <f t="array" ref="E312">IF($X312=NA,NA,INDEX(Forecast_Capex_Input!$E$12:$E$286,$X312))</f>
        <v>0</v>
      </c>
      <c r="F312" s="167" t="str" cm="1">
        <f t="array" aca="1" ref="F312" ca="1">IFERROR(INDEX(General!$E$25:$E$26,$Y312),NA)</f>
        <v>Non-Labour</v>
      </c>
      <c r="G312" s="167" t="str" cm="1">
        <f t="array" aca="1" ref="G312" ca="1">IFERROR(INDEX(Forecast_Capex_Input!$AI$11:$BB$11,$AA312),NA)</f>
        <v>Communications (short life)</v>
      </c>
      <c r="H312" s="189" cm="1">
        <f t="array" aca="1" ref="H312" ca="1">IFERROR(INDEX(Forecast_Capex_Input!$AI$12:$BB$286,$X312,$AA312),NA)</f>
        <v>1</v>
      </c>
      <c r="I312" s="199" t="str" cm="1">
        <f t="array" ref="I312">IFERROR(INDEX(Forecast_Capex_Input!$F$12:$F$286,$X312),NA)</f>
        <v>Replacement Expenditure</v>
      </c>
      <c r="J312" s="199" t="str" cm="1">
        <f t="array" ref="J312">IFERROR(INDEX(Forecast_Capex_Input!G$12:G$286,$X312),NA)</f>
        <v>Digital Infrastructure</v>
      </c>
      <c r="K312" s="199" t="str" cm="1">
        <f t="array" ref="K312">IFERROR(INDEX(Forecast_Capex_Input!H$12:H$286,$X312),NA)</f>
        <v>Repex</v>
      </c>
      <c r="L312" s="199" t="str" cm="1">
        <f t="array" ref="L312">IFERROR(INDEX(Forecast_Capex_Input!I$12:I$286,$X312),NA)</f>
        <v>N/A</v>
      </c>
      <c r="M312" s="199" t="str" cm="1">
        <f t="array" ref="M312">IFERROR(INDEX(Forecast_Capex_Input!J$12:J$286,$X312),NA)</f>
        <v>N/A</v>
      </c>
      <c r="N312" s="199" t="str" cm="1">
        <f t="array" ref="N312">IFERROR(INDEX(Forecast_Capex_Input!K$12:K$286,$X312),NA)</f>
        <v>DI - Protection systems</v>
      </c>
      <c r="O312" s="199" t="str" cm="1">
        <f t="array" ref="O312">IFERROR(INDEX(Forecast_Capex_Input!L$12:L$286,$X312),NA)</f>
        <v>DI - Safe and Reliable Network</v>
      </c>
      <c r="P312" s="199" t="str" cm="1">
        <f t="array" ref="P312">IFERROR(INDEX(Forecast_Capex_Input!M$12:M$286,$X312),NA)</f>
        <v>N/A</v>
      </c>
      <c r="Q312" s="172" t="str" cm="1">
        <f t="array" ref="Q312">IFERROR(INDEX(Forecast_Capex_Input!N$12:N$286,$X312),NA)</f>
        <v>Yes</v>
      </c>
      <c r="R312" s="265" cm="1">
        <f t="array" ref="R312">IFERROR(INDEX(Forecast_Capex_Input!O$12:O$286,$X312),0)</f>
        <v>0</v>
      </c>
      <c r="S312" s="172" t="str" cm="1">
        <f t="array" ref="S312">IFERROR(INDEX(Forecast_Capex_Input!P$12:P$286,$X312),0)</f>
        <v>Safety security &amp; reliability</v>
      </c>
      <c r="T312" s="199" t="str" cm="1">
        <f t="array" aca="1" ref="T312" ca="1">IFERROR(INDEX(General!$K$84:$K$103,$AA312),NA)</f>
        <v>Communications (short life) (2018 onwards)</v>
      </c>
      <c r="U312" s="188" cm="1">
        <f t="array" aca="1" ref="U312" ca="1">IFERROR(
IF($F312=General!$E$25,INDEX(Forecast_Capex_Input!S$12:S$286,$X312),
INDEX(Forecast_Capex_Input!T$12:T$286,$X312)),0)</f>
        <v>1</v>
      </c>
      <c r="V312" s="222" t="b">
        <f>IFERROR(INDEX(Overheads!$T$19:$T$26,MATCH($I312,Overheads!$E$19:$E$26,0)),FALSE)</f>
        <v>1</v>
      </c>
      <c r="W312" s="165"/>
      <c r="X312" s="174">
        <f>IFERROR(
IF(MATCH($C312,Forecast_Capex_Input!$CI$12:$CI$286,1)+1&gt;MAX(Forecast_Capex_Input!$C$12:$C$286),NA,
MATCH($C312,Forecast_Capex_Input!$CI$12:$CI$286,1)+1),1)</f>
        <v>115</v>
      </c>
      <c r="Y312" s="174" cm="1">
        <f t="array" aca="1" ref="Y312" ca="1">IFERROR(
IF(X311&lt;&gt;X312,1,
IF(COUNTIF(OFFSET(Y311,0,0,-INDEX(Forecast_Capex_Input!$CG$12:$CG$286,$X312)),Y311)=INDEX(Forecast_Capex_Input!$CG$12:$CG$286,$X312),Y311+1,Y311)),NA)</f>
        <v>2</v>
      </c>
      <c r="Z312" s="174" cm="1">
        <f t="array" ref="Z312">IFERROR($C312-IF($X312=1,1,INDEX(Forecast_Capex_Input!$CI$12:$CI$286,$X312-1))+1,NA)</f>
        <v>2</v>
      </c>
      <c r="AA312" s="174" cm="1">
        <f t="array" aca="1" ref="AA312" ca="1">IFERROR(IF(Y312=1,
INDEX(Forecast_Capex_Input!$AI$10:$BB$10,SMALL(IF(INDEX(Forecast_Capex_Input!$AI$12:$BB$286,$X312,0)&gt;0,COLUMN(Forecast_Capex_Input!$AI$10:$BB$10)-COLUMN(Forecast_Capex_Input!$AI$12)+1),ROWS(OFFSET(AA311,0,0,-$Z312)))),
OFFSET(AA311,-INDEX(Forecast_Capex_Input!$CG$12:$CG$286,$X312)+1,0)),NA)</f>
        <v>5</v>
      </c>
      <c r="AB312" s="174">
        <f t="shared" ca="1" si="185"/>
        <v>2</v>
      </c>
      <c r="AC312" s="222" t="b">
        <f t="shared" si="217"/>
        <v>0</v>
      </c>
      <c r="AD312" s="220" t="b">
        <v>0</v>
      </c>
      <c r="AE312" s="222" t="b">
        <f t="shared" si="186"/>
        <v>1</v>
      </c>
      <c r="AF312" s="165"/>
      <c r="AG312" s="215">
        <v>0</v>
      </c>
      <c r="AH312" s="215">
        <v>0</v>
      </c>
      <c r="AI312" s="215">
        <v>0</v>
      </c>
      <c r="AJ312" s="215">
        <v>0</v>
      </c>
      <c r="AK312" s="215">
        <v>0</v>
      </c>
      <c r="AL312" s="155">
        <v>0</v>
      </c>
      <c r="AM312" s="165"/>
      <c r="AN312" s="215" cm="1">
        <f t="array" aca="1" ref="AN312" ca="1">IFERROR(INDEX(General!O$33:O$34,$AB312)
*AG312,0)</f>
        <v>0</v>
      </c>
      <c r="AO312" s="215" cm="1">
        <f t="array" aca="1" ref="AO312" ca="1">IFERROR(INDEX(General!P$33:P$34,$AB312)
*AH312,0)</f>
        <v>0</v>
      </c>
      <c r="AP312" s="215" cm="1">
        <f t="array" aca="1" ref="AP312" ca="1">IFERROR(INDEX(General!Q$33:Q$34,$AB312)
*AI312,0)</f>
        <v>0</v>
      </c>
      <c r="AQ312" s="215" cm="1">
        <f t="array" aca="1" ref="AQ312" ca="1">IFERROR(INDEX(General!R$33:R$34,$AB312)
*AJ312,0)</f>
        <v>0</v>
      </c>
      <c r="AR312" s="215" cm="1">
        <f t="array" aca="1" ref="AR312" ca="1">IFERROR(INDEX(General!S$33:S$34,$AB312)
*AK312,0)</f>
        <v>0</v>
      </c>
      <c r="AS312" s="155">
        <f t="shared" ca="1" si="218"/>
        <v>0</v>
      </c>
      <c r="AT312" s="165"/>
      <c r="AU312" s="215">
        <f ca="1">IF($AE312=FALSE,AN312*Overheads!$R$24*$V312,
IFERROR(Overheads!$O$49*$V312*AN312,0)
+IFERROR(Overheads!Q$59*$V312*(AN312/Overheads!Q$68),0))</f>
        <v>0</v>
      </c>
      <c r="AV312" s="215">
        <f ca="1">IF($AE312=FALSE,AO312*Overheads!$R$24*$V312,
IFERROR(Overheads!$O$49*$V312*AO312,0)
+IFERROR(Overheads!R$59*$V312*(AO312/Overheads!R$68),0))</f>
        <v>0</v>
      </c>
      <c r="AW312" s="215">
        <f ca="1">IF($AE312=FALSE,AP312*Overheads!$R$24*$V312,
IFERROR(Overheads!$O$49*$V312*AP312,0)
+IFERROR(Overheads!S$59*$V312*(AP312/Overheads!S$68),0))</f>
        <v>0</v>
      </c>
      <c r="AX312" s="215">
        <f ca="1">IF($AE312=FALSE,AQ312*Overheads!$R$24*$V312,
IFERROR(Overheads!$O$49*$V312*AQ312,0)
+IFERROR(Overheads!T$59*$V312*(AQ312/Overheads!T$68),0))</f>
        <v>0</v>
      </c>
      <c r="AY312" s="215">
        <f ca="1">IF($AE312=FALSE,AR312*Overheads!$R$24*$V312,
IFERROR(Overheads!$O$49*$V312*AR312,0)
+IFERROR(Overheads!U$59*$V312*(AR312/Overheads!U$68),0))</f>
        <v>0</v>
      </c>
      <c r="AZ312" s="155">
        <f t="shared" ca="1" si="219"/>
        <v>0</v>
      </c>
      <c r="BA312" s="165"/>
      <c r="BB312" s="215">
        <f ca="1">IF($AE312=FALSE,AN312*Overheads!$S$25,
IFERROR(Overheads!$O$50*AN312,0)
+IFERROR(Overheads!Q$60*(AN312/Overheads!Q$66),0))</f>
        <v>0</v>
      </c>
      <c r="BC312" s="215">
        <f ca="1">IF($AE312=FALSE,AO312*Overheads!$S$25,
IFERROR(Overheads!$O$50*AO312,0)
+IFERROR(Overheads!R$60*(AO312/Overheads!R$66),0))</f>
        <v>0</v>
      </c>
      <c r="BD312" s="215">
        <f ca="1">IF($AE312=FALSE,AP312*Overheads!$S$25,
IFERROR(Overheads!$O$50*AP312,0)
+IFERROR(Overheads!S$60*(AP312/Overheads!S$66),0))</f>
        <v>0</v>
      </c>
      <c r="BE312" s="215">
        <f ca="1">IF($AE312=FALSE,AQ312*Overheads!$S$25,
IFERROR(Overheads!$O$50*AQ312,0)
+IFERROR(Overheads!T$60*(AQ312/Overheads!T$66),0))</f>
        <v>0</v>
      </c>
      <c r="BF312" s="215">
        <f ca="1">IF($AE312=FALSE,AR312*Overheads!$S$25,
IFERROR(Overheads!$O$50*AR312,0)
+IFERROR(Overheads!U$60*(AR312/Overheads!U$66),0))</f>
        <v>0</v>
      </c>
      <c r="BG312" s="155">
        <f t="shared" ca="1" si="220"/>
        <v>0</v>
      </c>
      <c r="BH312" s="165"/>
      <c r="BI312" s="215">
        <f t="shared" ca="1" si="221"/>
        <v>0</v>
      </c>
      <c r="BJ312" s="215">
        <f t="shared" ca="1" si="187"/>
        <v>0</v>
      </c>
      <c r="BK312" s="215">
        <f t="shared" ca="1" si="188"/>
        <v>0</v>
      </c>
      <c r="BL312" s="215">
        <f t="shared" ca="1" si="189"/>
        <v>0</v>
      </c>
      <c r="BM312" s="215">
        <f t="shared" ca="1" si="190"/>
        <v>0</v>
      </c>
      <c r="BN312" s="155">
        <f t="shared" ca="1" si="222"/>
        <v>0</v>
      </c>
      <c r="BO312" s="165"/>
      <c r="BP312" s="187" cm="1">
        <f t="array" ref="BP312">IFERROR(IF($X312=$X311,BP311,INDEX(Forecast_Capex_Input!AC$12:AC$286,$X312)),0)</f>
        <v>0</v>
      </c>
      <c r="BQ312" s="187" cm="1">
        <f t="array" ref="BQ312">IFERROR(IF($X312=$X311,BQ311,INDEX(Forecast_Capex_Input!AD$12:AD$286,$X312)),0)</f>
        <v>0</v>
      </c>
      <c r="BR312" s="187" cm="1">
        <f t="array" ref="BR312">IFERROR(IF($X312=$X311,BR311,INDEX(Forecast_Capex_Input!AE$12:AE$286,$X312)),0)</f>
        <v>0</v>
      </c>
      <c r="BS312" s="187" cm="1">
        <f t="array" ref="BS312">IFERROR(IF($X312=$X311,BS311,INDEX(Forecast_Capex_Input!AF$12:AF$286,$X312)),0)</f>
        <v>0</v>
      </c>
      <c r="BT312" s="187" cm="1">
        <f t="array" ref="BT312">IFERROR(IF($X312=$X311,BT311,INDEX(Forecast_Capex_Input!AG$12:AG$286,$X312)),0)</f>
        <v>0</v>
      </c>
      <c r="BU312" s="165"/>
      <c r="BV312" s="215">
        <f t="shared" si="191"/>
        <v>0</v>
      </c>
      <c r="BW312" s="215">
        <f t="shared" si="192"/>
        <v>0</v>
      </c>
      <c r="BX312" s="215">
        <f t="shared" si="193"/>
        <v>0</v>
      </c>
      <c r="BY312" s="215">
        <f t="shared" si="194"/>
        <v>0</v>
      </c>
      <c r="BZ312" s="215">
        <f t="shared" si="195"/>
        <v>0</v>
      </c>
      <c r="CA312" s="155">
        <f t="shared" si="223"/>
        <v>0</v>
      </c>
      <c r="CB312" s="165"/>
      <c r="CC312" s="215">
        <f t="shared" ca="1" si="196"/>
        <v>0</v>
      </c>
      <c r="CD312" s="215">
        <f t="shared" ca="1" si="197"/>
        <v>0</v>
      </c>
      <c r="CE312" s="215">
        <f t="shared" ca="1" si="198"/>
        <v>0</v>
      </c>
      <c r="CF312" s="215">
        <f t="shared" ca="1" si="199"/>
        <v>0</v>
      </c>
      <c r="CG312" s="215">
        <f t="shared" ca="1" si="200"/>
        <v>0</v>
      </c>
      <c r="CH312" s="155">
        <f t="shared" ca="1" si="224"/>
        <v>0</v>
      </c>
      <c r="CI312" s="165"/>
      <c r="CJ312" s="215">
        <f t="shared" ca="1" si="201"/>
        <v>0</v>
      </c>
      <c r="CK312" s="215">
        <f t="shared" ca="1" si="202"/>
        <v>0</v>
      </c>
      <c r="CL312" s="215">
        <f t="shared" ca="1" si="203"/>
        <v>0</v>
      </c>
      <c r="CM312" s="215">
        <f t="shared" ca="1" si="204"/>
        <v>0</v>
      </c>
      <c r="CN312" s="215">
        <f t="shared" ca="1" si="205"/>
        <v>0</v>
      </c>
      <c r="CO312" s="155">
        <f t="shared" ca="1" si="225"/>
        <v>0</v>
      </c>
      <c r="CP312" s="165"/>
      <c r="CQ312" s="223">
        <f t="shared" ca="1" si="206"/>
        <v>0</v>
      </c>
      <c r="CR312" s="223">
        <f t="shared" ca="1" si="207"/>
        <v>0</v>
      </c>
      <c r="CS312" s="223">
        <f t="shared" ca="1" si="208"/>
        <v>0</v>
      </c>
      <c r="CT312" s="223">
        <f t="shared" ca="1" si="209"/>
        <v>0</v>
      </c>
      <c r="CU312" s="223">
        <f t="shared" ca="1" si="210"/>
        <v>0</v>
      </c>
      <c r="CV312" s="155">
        <f t="shared" ca="1" si="226"/>
        <v>0</v>
      </c>
      <c r="CW312" s="165"/>
      <c r="CX312" s="215">
        <f t="shared" ca="1" si="227"/>
        <v>0</v>
      </c>
      <c r="CY312" s="215">
        <f t="shared" ca="1" si="211"/>
        <v>0</v>
      </c>
      <c r="CZ312" s="215">
        <f t="shared" ca="1" si="212"/>
        <v>0</v>
      </c>
      <c r="DA312" s="215">
        <f t="shared" ca="1" si="213"/>
        <v>0</v>
      </c>
      <c r="DB312" s="215">
        <f t="shared" ca="1" si="214"/>
        <v>0</v>
      </c>
      <c r="DC312" s="155">
        <f t="shared" ca="1" si="228"/>
        <v>0</v>
      </c>
      <c r="DD312" s="165"/>
      <c r="DE312" s="188" t="b" cm="1">
        <f t="array" aca="1" ref="DE312" ca="1">OR($G312=Forecast_Capex_Input!$BF$8:$BF$10)</f>
        <v>0</v>
      </c>
      <c r="DF312" s="188" cm="1">
        <f t="array" aca="1" ref="DF312" ca="1">IFERROR(INDEX(Forecast_Capex_Input!BG$12:BG$286,$X312)
*(INDEX(Forecast_Capex_Input!$H$12:$H$286,$X312)=Repex),0)
*$DE312</f>
        <v>0</v>
      </c>
      <c r="DG312" s="188" cm="1">
        <f t="array" aca="1" ref="DG312" ca="1">IFERROR(INDEX(Forecast_Capex_Input!BH$12:BH$286,$X312)
*(INDEX(Forecast_Capex_Input!$H$12:$H$286,$X312)=Repex),0)
*$DE312</f>
        <v>0</v>
      </c>
      <c r="DH312" s="188" cm="1">
        <f t="array" aca="1" ref="DH312" ca="1">IFERROR(INDEX(Forecast_Capex_Input!BI$12:BI$286,$X312)
*(INDEX(Forecast_Capex_Input!$H$12:$H$286,$X312)=Repex),0)
*$DE312</f>
        <v>0</v>
      </c>
      <c r="DI312" s="188" cm="1">
        <f t="array" aca="1" ref="DI312" ca="1">IFERROR(INDEX(Forecast_Capex_Input!BJ$12:BJ$286,$X312)
*(INDEX(Forecast_Capex_Input!$H$12:$H$286,$X312)=Repex),0)
*$DE312</f>
        <v>0</v>
      </c>
      <c r="DJ312" s="188" cm="1">
        <f t="array" aca="1" ref="DJ312" ca="1">IFERROR(INDEX(Forecast_Capex_Input!BK$12:BK$286,$X312)
*(INDEX(Forecast_Capex_Input!$H$12:$H$286,$X312)=Repex),0)
*$DE312</f>
        <v>0</v>
      </c>
      <c r="DK312" s="188" cm="1">
        <f t="array" aca="1" ref="DK312" ca="1">IFERROR(INDEX(Forecast_Capex_Input!BL$12:BL$286,$X312)
*(INDEX(Forecast_Capex_Input!$H$12:$H$286,$X312)=Repex),0)
*$DE312</f>
        <v>0</v>
      </c>
      <c r="DL312" s="165"/>
      <c r="DM312" s="188" t="b" cm="1">
        <f t="array" aca="1" ref="DM312" ca="1">OR($G312=Forecast_Capex_Input!$BN$8:$BN$9)</f>
        <v>0</v>
      </c>
      <c r="DN312" s="188" cm="1">
        <f t="array" aca="1" ref="DN312" ca="1">IFERROR(INDEX(Forecast_Capex_Input!BO$12:BO$286,$X312)
*(INDEX(Forecast_Capex_Input!$H$12:$H$286,$X312)=Repex),0)
*$DM312</f>
        <v>0</v>
      </c>
      <c r="DO312" s="188" cm="1">
        <f t="array" aca="1" ref="DO312" ca="1">IFERROR(INDEX(Forecast_Capex_Input!BP$12:BP$286,$X312)
*(INDEX(Forecast_Capex_Input!$H$12:$H$286,$X312)=Repex),0)
*$DM312</f>
        <v>0</v>
      </c>
      <c r="DP312" s="188" cm="1">
        <f t="array" aca="1" ref="DP312" ca="1">IFERROR(INDEX(Forecast_Capex_Input!BQ$12:BQ$286,$X312)
*(INDEX(Forecast_Capex_Input!$H$12:$H$286,$X312)=Repex),0)
*$DM312</f>
        <v>0</v>
      </c>
      <c r="DQ312" s="188" cm="1">
        <f t="array" aca="1" ref="DQ312" ca="1">IFERROR(INDEX(Forecast_Capex_Input!BR$12:BR$286,$X312)
*(INDEX(Forecast_Capex_Input!$H$12:$H$286,$X312)=Repex),0)
*$DM312</f>
        <v>0</v>
      </c>
      <c r="DR312" s="188" cm="1">
        <f t="array" aca="1" ref="DR312" ca="1">IFERROR(INDEX(Forecast_Capex_Input!BS$12:BS$286,$X312)
*(INDEX(Forecast_Capex_Input!$H$12:$H$286,$X312)=Repex),0)
*$DM312</f>
        <v>0</v>
      </c>
      <c r="DS312" s="165"/>
      <c r="DT312" s="188" t="b" cm="1">
        <f t="array" aca="1" ref="DT312" ca="1">OR($G312=Forecast_Capex_Input!$BU$8:$BU$10)</f>
        <v>1</v>
      </c>
      <c r="DU312" s="188" cm="1">
        <f t="array" aca="1" ref="DU312" ca="1">IFERROR(INDEX(Forecast_Capex_Input!BV$12:BV$286,$X312)
*(INDEX(Forecast_Capex_Input!$H$12:$H$286,$X312)=Repex),0)
*$DT312</f>
        <v>0</v>
      </c>
      <c r="DV312" s="188" cm="1">
        <f t="array" aca="1" ref="DV312" ca="1">IFERROR(INDEX(Forecast_Capex_Input!BW$12:BW$286,$X312)
*(INDEX(Forecast_Capex_Input!$H$12:$H$286,$X312)=Repex),0)
*$DT312</f>
        <v>0</v>
      </c>
      <c r="DW312" s="188" cm="1">
        <f t="array" aca="1" ref="DW312" ca="1">IFERROR(INDEX(Forecast_Capex_Input!BX$12:BX$286,$X312)
*(INDEX(Forecast_Capex_Input!$H$12:$H$286,$X312)=Repex),0)
*$DT312</f>
        <v>0</v>
      </c>
      <c r="DX312" s="188" cm="1">
        <f t="array" aca="1" ref="DX312" ca="1">IFERROR(INDEX(Forecast_Capex_Input!BY$12:BY$286,$X312)
*(INDEX(Forecast_Capex_Input!$H$12:$H$286,$X312)=Repex),0)
*$DT312</f>
        <v>0</v>
      </c>
      <c r="DY312" s="188" cm="1">
        <f t="array" aca="1" ref="DY312" ca="1">IFERROR(INDEX(Forecast_Capex_Input!BZ$12:BZ$286,$X312)
*(INDEX(Forecast_Capex_Input!$H$12:$H$286,$X312)=Repex),0)
*$DT312</f>
        <v>1</v>
      </c>
      <c r="DZ312" s="188" cm="1">
        <f t="array" aca="1" ref="DZ312" ca="1">IFERROR(INDEX(Forecast_Capex_Input!CA$12:CA$286,$X312)
*(INDEX(Forecast_Capex_Input!$H$12:$H$286,$X312)=Repex),0)
*$DT312</f>
        <v>0</v>
      </c>
      <c r="EA312" s="188" cm="1">
        <f t="array" aca="1" ref="EA312" ca="1">IFERROR(INDEX(Forecast_Capex_Input!CB$12:CB$286,$X312)
*(INDEX(Forecast_Capex_Input!$H$12:$H$286,$X312)=Repex),0)
*$DT312</f>
        <v>0</v>
      </c>
      <c r="EB312" s="188" cm="1">
        <f t="array" aca="1" ref="EB312" ca="1">IFERROR(INDEX(Forecast_Capex_Input!CC$12:CC$286,$X312)
*(INDEX(Forecast_Capex_Input!$H$12:$H$286,$X312)=Repex),0)
*$DT312</f>
        <v>0</v>
      </c>
      <c r="EC312" s="165"/>
      <c r="ED312" s="226" t="str">
        <f t="shared" si="215"/>
        <v>N/A</v>
      </c>
      <c r="EE312" s="174" t="s">
        <v>15</v>
      </c>
    </row>
    <row r="313" spans="3:135" x14ac:dyDescent="0.2">
      <c r="C313" s="174">
        <f t="shared" si="216"/>
        <v>303</v>
      </c>
      <c r="D313" s="167" t="str" cm="1">
        <f t="array" ref="D313">IFERROR(INDEX(Forecast_Capex_Input!$D$12:$D$286,$X313),NA)</f>
        <v>Temporary protection renewal for recall periods</v>
      </c>
      <c r="E313" s="172" t="b" cm="1">
        <f t="array" ref="E313">IF($X313=NA,NA,INDEX(Forecast_Capex_Input!$E$12:$E$286,$X313))</f>
        <v>1</v>
      </c>
      <c r="F313" s="167" t="str" cm="1">
        <f t="array" aca="1" ref="F313" ca="1">IFERROR(INDEX(General!$E$25:$E$26,$Y313),NA)</f>
        <v>Labour</v>
      </c>
      <c r="G313" s="167" t="str" cm="1">
        <f t="array" aca="1" ref="G313" ca="1">IFERROR(INDEX(Forecast_Capex_Input!$AI$11:$BB$11,$AA313),NA)</f>
        <v>Secondary Systems</v>
      </c>
      <c r="H313" s="189" cm="1">
        <f t="array" aca="1" ref="H313" ca="1">IFERROR(INDEX(Forecast_Capex_Input!$AI$12:$BB$286,$X313,$AA313),NA)</f>
        <v>1</v>
      </c>
      <c r="I313" s="199" t="str" cm="1">
        <f t="array" ref="I313">IFERROR(INDEX(Forecast_Capex_Input!$F$12:$F$286,$X313),NA)</f>
        <v>Replacement Expenditure</v>
      </c>
      <c r="J313" s="199" t="str" cm="1">
        <f t="array" ref="J313">IFERROR(INDEX(Forecast_Capex_Input!G$12:G$286,$X313),NA)</f>
        <v>Digital Infrastructure</v>
      </c>
      <c r="K313" s="199" t="str" cm="1">
        <f t="array" ref="K313">IFERROR(INDEX(Forecast_Capex_Input!H$12:H$286,$X313),NA)</f>
        <v>Repex</v>
      </c>
      <c r="L313" s="199" t="str" cm="1">
        <f t="array" ref="L313">IFERROR(INDEX(Forecast_Capex_Input!I$12:I$286,$X313),NA)</f>
        <v>N/A</v>
      </c>
      <c r="M313" s="199" t="str" cm="1">
        <f t="array" ref="M313">IFERROR(INDEX(Forecast_Capex_Input!J$12:J$286,$X313),NA)</f>
        <v>N/A</v>
      </c>
      <c r="N313" s="199" t="str" cm="1">
        <f t="array" ref="N313">IFERROR(INDEX(Forecast_Capex_Input!K$12:K$286,$X313),NA)</f>
        <v>DI - Protection systems</v>
      </c>
      <c r="O313" s="199" t="str" cm="1">
        <f t="array" ref="O313">IFERROR(INDEX(Forecast_Capex_Input!L$12:L$286,$X313),NA)</f>
        <v>DI - Safe and Reliable Network</v>
      </c>
      <c r="P313" s="199" t="str" cm="1">
        <f t="array" ref="P313">IFERROR(INDEX(Forecast_Capex_Input!M$12:M$286,$X313),NA)</f>
        <v>N/A</v>
      </c>
      <c r="Q313" s="172" t="str" cm="1">
        <f t="array" ref="Q313">IFERROR(INDEX(Forecast_Capex_Input!N$12:N$286,$X313),NA)</f>
        <v>No</v>
      </c>
      <c r="R313" s="265" cm="1">
        <f t="array" ref="R313">IFERROR(INDEX(Forecast_Capex_Input!O$12:O$286,$X313),0)</f>
        <v>0</v>
      </c>
      <c r="S313" s="172" t="str" cm="1">
        <f t="array" ref="S313">IFERROR(INDEX(Forecast_Capex_Input!P$12:P$286,$X313),0)</f>
        <v>Safety security &amp; reliability</v>
      </c>
      <c r="T313" s="199" t="str" cm="1">
        <f t="array" aca="1" ref="T313" ca="1">IFERROR(INDEX(General!$K$84:$K$103,$AA313),NA)</f>
        <v>Secondary Systems (2018-23)</v>
      </c>
      <c r="U313" s="188" cm="1">
        <f t="array" aca="1" ref="U313" ca="1">IFERROR(
IF($F313=General!$E$25,INDEX(Forecast_Capex_Input!S$12:S$286,$X313),
INDEX(Forecast_Capex_Input!T$12:T$286,$X313)),0)</f>
        <v>0.25249938765640068</v>
      </c>
      <c r="V313" s="222" t="b">
        <f>IFERROR(INDEX(Overheads!$T$19:$T$26,MATCH($I313,Overheads!$E$19:$E$26,0)),FALSE)</f>
        <v>1</v>
      </c>
      <c r="W313" s="165"/>
      <c r="X313" s="174">
        <f>IFERROR(
IF(MATCH($C313,Forecast_Capex_Input!$CI$12:$CI$286,1)+1&gt;MAX(Forecast_Capex_Input!$C$12:$C$286),NA,
MATCH($C313,Forecast_Capex_Input!$CI$12:$CI$286,1)+1),1)</f>
        <v>116</v>
      </c>
      <c r="Y313" s="174" cm="1">
        <f t="array" aca="1" ref="Y313" ca="1">IFERROR(
IF(X312&lt;&gt;X313,1,
IF(COUNTIF(OFFSET(Y312,0,0,-INDEX(Forecast_Capex_Input!$CG$12:$CG$286,$X313)),Y312)=INDEX(Forecast_Capex_Input!$CG$12:$CG$286,$X313),Y312+1,Y312)),NA)</f>
        <v>1</v>
      </c>
      <c r="Z313" s="174" cm="1">
        <f t="array" ref="Z313">IFERROR($C313-IF($X313=1,1,INDEX(Forecast_Capex_Input!$CI$12:$CI$286,$X313-1))+1,NA)</f>
        <v>1</v>
      </c>
      <c r="AA313" s="174" cm="1">
        <f t="array" aca="1" ref="AA313" ca="1">IFERROR(IF(Y313=1,
INDEX(Forecast_Capex_Input!$AI$10:$BB$10,SMALL(IF(INDEX(Forecast_Capex_Input!$AI$12:$BB$286,$X313,0)&gt;0,COLUMN(Forecast_Capex_Input!$AI$10:$BB$10)-COLUMN(Forecast_Capex_Input!$AI$12)+1),ROWS(OFFSET(AA312,0,0,-$Z313)))),
OFFSET(AA312,-INDEX(Forecast_Capex_Input!$CG$12:$CG$286,$X313)+1,0)),NA)</f>
        <v>4</v>
      </c>
      <c r="AB313" s="174">
        <f t="shared" ca="1" si="185"/>
        <v>1</v>
      </c>
      <c r="AC313" s="222" t="b">
        <f t="shared" si="217"/>
        <v>0</v>
      </c>
      <c r="AD313" s="220" t="b">
        <v>0</v>
      </c>
      <c r="AE313" s="222" t="b">
        <f t="shared" si="186"/>
        <v>1</v>
      </c>
      <c r="AF313" s="165"/>
      <c r="AG313" s="215">
        <v>3.7119702470037978E-2</v>
      </c>
      <c r="AH313" s="215">
        <v>3.3745184063670886E-2</v>
      </c>
      <c r="AI313" s="215">
        <v>1.6872592031835443E-2</v>
      </c>
      <c r="AJ313" s="215">
        <v>3.7119702470037978E-2</v>
      </c>
      <c r="AK313" s="215">
        <v>3.8806961673221521E-2</v>
      </c>
      <c r="AL313" s="155">
        <v>0.16366414270880381</v>
      </c>
      <c r="AM313" s="165"/>
      <c r="AN313" s="215" cm="1">
        <f t="array" aca="1" ref="AN313" ca="1">IFERROR(INDEX(General!O$33:O$34,$AB313)
*AG313,0)</f>
        <v>3.7059519013395374E-2</v>
      </c>
      <c r="AO313" s="215" cm="1">
        <f t="array" aca="1" ref="AO313" ca="1">IFERROR(INDEX(General!P$33:P$34,$AB313)
*AH313,0)</f>
        <v>3.3948145246245676E-2</v>
      </c>
      <c r="AP313" s="215" cm="1">
        <f t="array" aca="1" ref="AP313" ca="1">IFERROR(INDEX(General!Q$33:Q$34,$AB313)
*AI313,0)</f>
        <v>1.7126904398178152E-2</v>
      </c>
      <c r="AQ313" s="215" cm="1">
        <f t="array" aca="1" ref="AQ313" ca="1">IFERROR(INDEX(General!R$33:R$34,$AB313)
*AJ313,0)</f>
        <v>3.7989457455458286E-2</v>
      </c>
      <c r="AR313" s="215" cm="1">
        <f t="array" aca="1" ref="AR313" ca="1">IFERROR(INDEX(General!S$33:S$34,$AB313)
*AK313,0)</f>
        <v>3.9960548408378066E-2</v>
      </c>
      <c r="AS313" s="155">
        <f t="shared" ca="1" si="218"/>
        <v>0.16608457452165556</v>
      </c>
      <c r="AT313" s="165"/>
      <c r="AU313" s="215">
        <f ca="1">IF($AE313=FALSE,AN313*Overheads!$R$24*$V313,
IFERROR(Overheads!$O$49*$V313*AN313,0)
+IFERROR(Overheads!Q$59*$V313*(AN313/Overheads!Q$68),0))</f>
        <v>5.1907932455459004E-3</v>
      </c>
      <c r="AV313" s="215">
        <f ca="1">IF($AE313=FALSE,AO313*Overheads!$R$24*$V313,
IFERROR(Overheads!$O$49*$V313*AO313,0)
+IFERROR(Overheads!R$59*$V313*(AO313/Overheads!R$68),0))</f>
        <v>4.0517260874922351E-3</v>
      </c>
      <c r="AW313" s="215">
        <f ca="1">IF($AE313=FALSE,AP313*Overheads!$R$24*$V313,
IFERROR(Overheads!$O$49*$V313*AP313,0)
+IFERROR(Overheads!S$59*$V313*(AP313/Overheads!S$68),0))</f>
        <v>2.2272023531852113E-3</v>
      </c>
      <c r="AX313" s="215">
        <f ca="1">IF($AE313=FALSE,AQ313*Overheads!$R$24*$V313,
IFERROR(Overheads!$O$49*$V313*AQ313,0)
+IFERROR(Overheads!T$59*$V313*(AQ313/Overheads!T$68),0))</f>
        <v>5.4435488233786165E-3</v>
      </c>
      <c r="AY313" s="215">
        <f ca="1">IF($AE313=FALSE,AR313*Overheads!$R$24*$V313,
IFERROR(Overheads!$O$49*$V313*AR313,0)
+IFERROR(Overheads!U$59*$V313*(AR313/Overheads!U$68),0))</f>
        <v>4.8882341199905747E-3</v>
      </c>
      <c r="AZ313" s="155">
        <f t="shared" ca="1" si="219"/>
        <v>2.1801504629592541E-2</v>
      </c>
      <c r="BA313" s="165"/>
      <c r="BB313" s="215">
        <f ca="1">IF($AE313=FALSE,AN313*Overheads!$S$25,
IFERROR(Overheads!$O$50*AN313,0)
+IFERROR(Overheads!Q$60*(AN313/Overheads!Q$66),0))</f>
        <v>6.9667482047767819E-4</v>
      </c>
      <c r="BC313" s="215">
        <f ca="1">IF($AE313=FALSE,AO313*Overheads!$S$25,
IFERROR(Overheads!$O$50*AO313,0)
+IFERROR(Overheads!R$60*(AO313/Overheads!R$66),0))</f>
        <v>5.7279353903253675E-4</v>
      </c>
      <c r="BD313" s="215">
        <f ca="1">IF($AE313=FALSE,AP313*Overheads!$S$25,
IFERROR(Overheads!$O$50*AP313,0)
+IFERROR(Overheads!S$60*(AP313/Overheads!S$66),0))</f>
        <v>3.1434094394047952E-4</v>
      </c>
      <c r="BE313" s="215">
        <f ca="1">IF($AE313=FALSE,AQ313*Overheads!$S$25,
IFERROR(Overheads!$O$50*AQ313,0)
+IFERROR(Overheads!T$60*(AQ313/Overheads!T$66),0))</f>
        <v>7.7007677421187415E-4</v>
      </c>
      <c r="BF313" s="215">
        <f ca="1">IF($AE313=FALSE,AR313*Overheads!$S$25,
IFERROR(Overheads!$O$50*AR313,0)
+IFERROR(Overheads!U$60*(AR313/Overheads!U$66),0))</f>
        <v>7.1547150261157906E-4</v>
      </c>
      <c r="BG313" s="155">
        <f t="shared" ca="1" si="220"/>
        <v>3.0693575802741477E-3</v>
      </c>
      <c r="BH313" s="165"/>
      <c r="BI313" s="215">
        <f t="shared" ca="1" si="221"/>
        <v>4.2946987079418956E-2</v>
      </c>
      <c r="BJ313" s="215">
        <f t="shared" ca="1" si="187"/>
        <v>3.8572664872770446E-2</v>
      </c>
      <c r="BK313" s="215">
        <f t="shared" ca="1" si="188"/>
        <v>1.9668447695303844E-2</v>
      </c>
      <c r="BL313" s="215">
        <f t="shared" ca="1" si="189"/>
        <v>4.4203083053048778E-2</v>
      </c>
      <c r="BM313" s="215">
        <f t="shared" ca="1" si="190"/>
        <v>4.5564254030980224E-2</v>
      </c>
      <c r="BN313" s="155">
        <f t="shared" ca="1" si="222"/>
        <v>0.19095543673152224</v>
      </c>
      <c r="BO313" s="165"/>
      <c r="BP313" s="187" cm="1">
        <f t="array" ref="BP313">IFERROR(IF($X313=$X312,BP312,INDEX(Forecast_Capex_Input!AC$12:AC$286,$X313)),0)</f>
        <v>0.1</v>
      </c>
      <c r="BQ313" s="187" cm="1">
        <f t="array" ref="BQ313">IFERROR(IF($X313=$X312,BQ312,INDEX(Forecast_Capex_Input!AD$12:AD$286,$X313)),0)</f>
        <v>0.11</v>
      </c>
      <c r="BR313" s="187" cm="1">
        <f t="array" ref="BR313">IFERROR(IF($X313=$X312,BR312,INDEX(Forecast_Capex_Input!AE$12:AE$286,$X313)),0)</f>
        <v>0.14000000000000001</v>
      </c>
      <c r="BS313" s="187" cm="1">
        <f t="array" ref="BS313">IFERROR(IF($X313=$X312,BS312,INDEX(Forecast_Capex_Input!AF$12:AF$286,$X313)),0)</f>
        <v>0.32</v>
      </c>
      <c r="BT313" s="187" cm="1">
        <f t="array" ref="BT313">IFERROR(IF($X313=$X312,BT312,INDEX(Forecast_Capex_Input!AG$12:AG$286,$X313)),0)</f>
        <v>0.33</v>
      </c>
      <c r="BU313" s="165"/>
      <c r="BV313" s="215">
        <f t="shared" si="191"/>
        <v>1.636641427088038E-2</v>
      </c>
      <c r="BW313" s="215">
        <f t="shared" si="192"/>
        <v>1.800305569796842E-2</v>
      </c>
      <c r="BX313" s="215">
        <f t="shared" si="193"/>
        <v>2.2912979979232535E-2</v>
      </c>
      <c r="BY313" s="215">
        <f t="shared" si="194"/>
        <v>5.2372525666817216E-2</v>
      </c>
      <c r="BZ313" s="215">
        <f t="shared" si="195"/>
        <v>5.4009167093905255E-2</v>
      </c>
      <c r="CA313" s="155">
        <f t="shared" si="223"/>
        <v>0.16366414270880381</v>
      </c>
      <c r="CB313" s="165"/>
      <c r="CC313" s="215">
        <f t="shared" ca="1" si="196"/>
        <v>1.6608457452165559E-2</v>
      </c>
      <c r="CD313" s="215">
        <f t="shared" ca="1" si="197"/>
        <v>1.8269303197382111E-2</v>
      </c>
      <c r="CE313" s="215">
        <f t="shared" ca="1" si="198"/>
        <v>2.325184043303178E-2</v>
      </c>
      <c r="CF313" s="215">
        <f t="shared" ca="1" si="199"/>
        <v>5.3147063846929785E-2</v>
      </c>
      <c r="CG313" s="215">
        <f t="shared" ca="1" si="200"/>
        <v>5.4807909592146341E-2</v>
      </c>
      <c r="CH313" s="155">
        <f t="shared" ca="1" si="224"/>
        <v>0.16608457452165559</v>
      </c>
      <c r="CI313" s="165"/>
      <c r="CJ313" s="215">
        <f t="shared" ca="1" si="201"/>
        <v>2.1801504629592543E-3</v>
      </c>
      <c r="CK313" s="215">
        <f t="shared" ca="1" si="202"/>
        <v>2.3981655092551795E-3</v>
      </c>
      <c r="CL313" s="215">
        <f t="shared" ca="1" si="203"/>
        <v>3.0522106481429561E-3</v>
      </c>
      <c r="CM313" s="215">
        <f t="shared" ca="1" si="204"/>
        <v>6.976481481469613E-3</v>
      </c>
      <c r="CN313" s="215">
        <f t="shared" ca="1" si="205"/>
        <v>7.1944965277655386E-3</v>
      </c>
      <c r="CO313" s="155">
        <f t="shared" ca="1" si="225"/>
        <v>2.1801504629592541E-2</v>
      </c>
      <c r="CP313" s="165"/>
      <c r="CQ313" s="223">
        <f t="shared" ca="1" si="206"/>
        <v>3.0693575802741481E-4</v>
      </c>
      <c r="CR313" s="223">
        <f t="shared" ca="1" si="207"/>
        <v>3.3762933383015627E-4</v>
      </c>
      <c r="CS313" s="223">
        <f t="shared" ca="1" si="208"/>
        <v>4.2971006123838072E-4</v>
      </c>
      <c r="CT313" s="223">
        <f t="shared" ca="1" si="209"/>
        <v>9.8219442568772729E-4</v>
      </c>
      <c r="CU313" s="223">
        <f t="shared" ca="1" si="210"/>
        <v>1.0128880014904688E-3</v>
      </c>
      <c r="CV313" s="155">
        <f t="shared" ca="1" si="226"/>
        <v>3.0693575802741477E-3</v>
      </c>
      <c r="CW313" s="165"/>
      <c r="CX313" s="215">
        <f t="shared" ca="1" si="227"/>
        <v>1.9095543673152228E-2</v>
      </c>
      <c r="CY313" s="215">
        <f t="shared" ca="1" si="211"/>
        <v>2.1005098040467449E-2</v>
      </c>
      <c r="CZ313" s="215">
        <f t="shared" ca="1" si="212"/>
        <v>2.6733761142413118E-2</v>
      </c>
      <c r="DA313" s="215">
        <f t="shared" ca="1" si="213"/>
        <v>6.1105739754087125E-2</v>
      </c>
      <c r="DB313" s="215">
        <f t="shared" ca="1" si="214"/>
        <v>6.3015294121402346E-2</v>
      </c>
      <c r="DC313" s="155">
        <f t="shared" ca="1" si="228"/>
        <v>0.19095543673152227</v>
      </c>
      <c r="DD313" s="165"/>
      <c r="DE313" s="188" t="b" cm="1">
        <f t="array" aca="1" ref="DE313" ca="1">OR($G313=Forecast_Capex_Input!$BF$8:$BF$10)</f>
        <v>0</v>
      </c>
      <c r="DF313" s="188" cm="1">
        <f t="array" aca="1" ref="DF313" ca="1">IFERROR(INDEX(Forecast_Capex_Input!BG$12:BG$286,$X313)
*(INDEX(Forecast_Capex_Input!$H$12:$H$286,$X313)=Repex),0)
*$DE313</f>
        <v>0</v>
      </c>
      <c r="DG313" s="188" cm="1">
        <f t="array" aca="1" ref="DG313" ca="1">IFERROR(INDEX(Forecast_Capex_Input!BH$12:BH$286,$X313)
*(INDEX(Forecast_Capex_Input!$H$12:$H$286,$X313)=Repex),0)
*$DE313</f>
        <v>0</v>
      </c>
      <c r="DH313" s="188" cm="1">
        <f t="array" aca="1" ref="DH313" ca="1">IFERROR(INDEX(Forecast_Capex_Input!BI$12:BI$286,$X313)
*(INDEX(Forecast_Capex_Input!$H$12:$H$286,$X313)=Repex),0)
*$DE313</f>
        <v>0</v>
      </c>
      <c r="DI313" s="188" cm="1">
        <f t="array" aca="1" ref="DI313" ca="1">IFERROR(INDEX(Forecast_Capex_Input!BJ$12:BJ$286,$X313)
*(INDEX(Forecast_Capex_Input!$H$12:$H$286,$X313)=Repex),0)
*$DE313</f>
        <v>0</v>
      </c>
      <c r="DJ313" s="188" cm="1">
        <f t="array" aca="1" ref="DJ313" ca="1">IFERROR(INDEX(Forecast_Capex_Input!BK$12:BK$286,$X313)
*(INDEX(Forecast_Capex_Input!$H$12:$H$286,$X313)=Repex),0)
*$DE313</f>
        <v>0</v>
      </c>
      <c r="DK313" s="188" cm="1">
        <f t="array" aca="1" ref="DK313" ca="1">IFERROR(INDEX(Forecast_Capex_Input!BL$12:BL$286,$X313)
*(INDEX(Forecast_Capex_Input!$H$12:$H$286,$X313)=Repex),0)
*$DE313</f>
        <v>0</v>
      </c>
      <c r="DL313" s="165"/>
      <c r="DM313" s="188" t="b" cm="1">
        <f t="array" aca="1" ref="DM313" ca="1">OR($G313=Forecast_Capex_Input!$BN$8:$BN$9)</f>
        <v>0</v>
      </c>
      <c r="DN313" s="188" cm="1">
        <f t="array" aca="1" ref="DN313" ca="1">IFERROR(INDEX(Forecast_Capex_Input!BO$12:BO$286,$X313)
*(INDEX(Forecast_Capex_Input!$H$12:$H$286,$X313)=Repex),0)
*$DM313</f>
        <v>0</v>
      </c>
      <c r="DO313" s="188" cm="1">
        <f t="array" aca="1" ref="DO313" ca="1">IFERROR(INDEX(Forecast_Capex_Input!BP$12:BP$286,$X313)
*(INDEX(Forecast_Capex_Input!$H$12:$H$286,$X313)=Repex),0)
*$DM313</f>
        <v>0</v>
      </c>
      <c r="DP313" s="188" cm="1">
        <f t="array" aca="1" ref="DP313" ca="1">IFERROR(INDEX(Forecast_Capex_Input!BQ$12:BQ$286,$X313)
*(INDEX(Forecast_Capex_Input!$H$12:$H$286,$X313)=Repex),0)
*$DM313</f>
        <v>0</v>
      </c>
      <c r="DQ313" s="188" cm="1">
        <f t="array" aca="1" ref="DQ313" ca="1">IFERROR(INDEX(Forecast_Capex_Input!BR$12:BR$286,$X313)
*(INDEX(Forecast_Capex_Input!$H$12:$H$286,$X313)=Repex),0)
*$DM313</f>
        <v>0</v>
      </c>
      <c r="DR313" s="188" cm="1">
        <f t="array" aca="1" ref="DR313" ca="1">IFERROR(INDEX(Forecast_Capex_Input!BS$12:BS$286,$X313)
*(INDEX(Forecast_Capex_Input!$H$12:$H$286,$X313)=Repex),0)
*$DM313</f>
        <v>0</v>
      </c>
      <c r="DS313" s="165"/>
      <c r="DT313" s="188" t="b" cm="1">
        <f t="array" aca="1" ref="DT313" ca="1">OR($G313=Forecast_Capex_Input!$BU$8:$BU$10)</f>
        <v>1</v>
      </c>
      <c r="DU313" s="188" cm="1">
        <f t="array" aca="1" ref="DU313" ca="1">IFERROR(INDEX(Forecast_Capex_Input!BV$12:BV$286,$X313)
*(INDEX(Forecast_Capex_Input!$H$12:$H$286,$X313)=Repex),0)
*$DT313</f>
        <v>1</v>
      </c>
      <c r="DV313" s="188" cm="1">
        <f t="array" aca="1" ref="DV313" ca="1">IFERROR(INDEX(Forecast_Capex_Input!BW$12:BW$286,$X313)
*(INDEX(Forecast_Capex_Input!$H$12:$H$286,$X313)=Repex),0)
*$DT313</f>
        <v>0</v>
      </c>
      <c r="DW313" s="188" cm="1">
        <f t="array" aca="1" ref="DW313" ca="1">IFERROR(INDEX(Forecast_Capex_Input!BX$12:BX$286,$X313)
*(INDEX(Forecast_Capex_Input!$H$12:$H$286,$X313)=Repex),0)
*$DT313</f>
        <v>0</v>
      </c>
      <c r="DX313" s="188" cm="1">
        <f t="array" aca="1" ref="DX313" ca="1">IFERROR(INDEX(Forecast_Capex_Input!BY$12:BY$286,$X313)
*(INDEX(Forecast_Capex_Input!$H$12:$H$286,$X313)=Repex),0)
*$DT313</f>
        <v>0</v>
      </c>
      <c r="DY313" s="188" cm="1">
        <f t="array" aca="1" ref="DY313" ca="1">IFERROR(INDEX(Forecast_Capex_Input!BZ$12:BZ$286,$X313)
*(INDEX(Forecast_Capex_Input!$H$12:$H$286,$X313)=Repex),0)
*$DT313</f>
        <v>0</v>
      </c>
      <c r="DZ313" s="188" cm="1">
        <f t="array" aca="1" ref="DZ313" ca="1">IFERROR(INDEX(Forecast_Capex_Input!CA$12:CA$286,$X313)
*(INDEX(Forecast_Capex_Input!$H$12:$H$286,$X313)=Repex),0)
*$DT313</f>
        <v>0</v>
      </c>
      <c r="EA313" s="188" cm="1">
        <f t="array" aca="1" ref="EA313" ca="1">IFERROR(INDEX(Forecast_Capex_Input!CB$12:CB$286,$X313)
*(INDEX(Forecast_Capex_Input!$H$12:$H$286,$X313)=Repex),0)
*$DT313</f>
        <v>0</v>
      </c>
      <c r="EB313" s="188" cm="1">
        <f t="array" aca="1" ref="EB313" ca="1">IFERROR(INDEX(Forecast_Capex_Input!CC$12:CC$286,$X313)
*(INDEX(Forecast_Capex_Input!$H$12:$H$286,$X313)=Repex),0)
*$DT313</f>
        <v>0</v>
      </c>
      <c r="EC313" s="165"/>
      <c r="ED313" s="226" t="str">
        <f t="shared" si="215"/>
        <v>N/A</v>
      </c>
      <c r="EE313" s="174" t="s">
        <v>15</v>
      </c>
    </row>
    <row r="314" spans="3:135" x14ac:dyDescent="0.2">
      <c r="C314" s="174">
        <f t="shared" si="216"/>
        <v>304</v>
      </c>
      <c r="D314" s="167" t="str" cm="1">
        <f t="array" ref="D314">IFERROR(INDEX(Forecast_Capex_Input!$D$12:$D$286,$X314),NA)</f>
        <v>Temporary protection renewal for recall periods</v>
      </c>
      <c r="E314" s="172" t="b" cm="1">
        <f t="array" ref="E314">IF($X314=NA,NA,INDEX(Forecast_Capex_Input!$E$12:$E$286,$X314))</f>
        <v>1</v>
      </c>
      <c r="F314" s="167" t="str" cm="1">
        <f t="array" aca="1" ref="F314" ca="1">IFERROR(INDEX(General!$E$25:$E$26,$Y314),NA)</f>
        <v>Non-Labour</v>
      </c>
      <c r="G314" s="167" t="str" cm="1">
        <f t="array" aca="1" ref="G314" ca="1">IFERROR(INDEX(Forecast_Capex_Input!$AI$11:$BB$11,$AA314),NA)</f>
        <v>Secondary Systems</v>
      </c>
      <c r="H314" s="189" cm="1">
        <f t="array" aca="1" ref="H314" ca="1">IFERROR(INDEX(Forecast_Capex_Input!$AI$12:$BB$286,$X314,$AA314),NA)</f>
        <v>1</v>
      </c>
      <c r="I314" s="199" t="str" cm="1">
        <f t="array" ref="I314">IFERROR(INDEX(Forecast_Capex_Input!$F$12:$F$286,$X314),NA)</f>
        <v>Replacement Expenditure</v>
      </c>
      <c r="J314" s="199" t="str" cm="1">
        <f t="array" ref="J314">IFERROR(INDEX(Forecast_Capex_Input!G$12:G$286,$X314),NA)</f>
        <v>Digital Infrastructure</v>
      </c>
      <c r="K314" s="199" t="str" cm="1">
        <f t="array" ref="K314">IFERROR(INDEX(Forecast_Capex_Input!H$12:H$286,$X314),NA)</f>
        <v>Repex</v>
      </c>
      <c r="L314" s="199" t="str" cm="1">
        <f t="array" ref="L314">IFERROR(INDEX(Forecast_Capex_Input!I$12:I$286,$X314),NA)</f>
        <v>N/A</v>
      </c>
      <c r="M314" s="199" t="str" cm="1">
        <f t="array" ref="M314">IFERROR(INDEX(Forecast_Capex_Input!J$12:J$286,$X314),NA)</f>
        <v>N/A</v>
      </c>
      <c r="N314" s="199" t="str" cm="1">
        <f t="array" ref="N314">IFERROR(INDEX(Forecast_Capex_Input!K$12:K$286,$X314),NA)</f>
        <v>DI - Protection systems</v>
      </c>
      <c r="O314" s="199" t="str" cm="1">
        <f t="array" ref="O314">IFERROR(INDEX(Forecast_Capex_Input!L$12:L$286,$X314),NA)</f>
        <v>DI - Safe and Reliable Network</v>
      </c>
      <c r="P314" s="199" t="str" cm="1">
        <f t="array" ref="P314">IFERROR(INDEX(Forecast_Capex_Input!M$12:M$286,$X314),NA)</f>
        <v>N/A</v>
      </c>
      <c r="Q314" s="172" t="str" cm="1">
        <f t="array" ref="Q314">IFERROR(INDEX(Forecast_Capex_Input!N$12:N$286,$X314),NA)</f>
        <v>No</v>
      </c>
      <c r="R314" s="265" cm="1">
        <f t="array" ref="R314">IFERROR(INDEX(Forecast_Capex_Input!O$12:O$286,$X314),0)</f>
        <v>0</v>
      </c>
      <c r="S314" s="172" t="str" cm="1">
        <f t="array" ref="S314">IFERROR(INDEX(Forecast_Capex_Input!P$12:P$286,$X314),0)</f>
        <v>Safety security &amp; reliability</v>
      </c>
      <c r="T314" s="199" t="str" cm="1">
        <f t="array" aca="1" ref="T314" ca="1">IFERROR(INDEX(General!$K$84:$K$103,$AA314),NA)</f>
        <v>Secondary Systems (2018-23)</v>
      </c>
      <c r="U314" s="188" cm="1">
        <f t="array" aca="1" ref="U314" ca="1">IFERROR(
IF($F314=General!$E$25,INDEX(Forecast_Capex_Input!S$12:S$286,$X314),
INDEX(Forecast_Capex_Input!T$12:T$286,$X314)),0)</f>
        <v>0.74750061234359932</v>
      </c>
      <c r="V314" s="222" t="b">
        <f>IFERROR(INDEX(Overheads!$T$19:$T$26,MATCH($I314,Overheads!$E$19:$E$26,0)),FALSE)</f>
        <v>1</v>
      </c>
      <c r="W314" s="165"/>
      <c r="X314" s="174">
        <f>IFERROR(
IF(MATCH($C314,Forecast_Capex_Input!$CI$12:$CI$286,1)+1&gt;MAX(Forecast_Capex_Input!$C$12:$C$286),NA,
MATCH($C314,Forecast_Capex_Input!$CI$12:$CI$286,1)+1),1)</f>
        <v>116</v>
      </c>
      <c r="Y314" s="174" cm="1">
        <f t="array" aca="1" ref="Y314" ca="1">IFERROR(
IF(X313&lt;&gt;X314,1,
IF(COUNTIF(OFFSET(Y313,0,0,-INDEX(Forecast_Capex_Input!$CG$12:$CG$286,$X314)),Y313)=INDEX(Forecast_Capex_Input!$CG$12:$CG$286,$X314),Y313+1,Y313)),NA)</f>
        <v>2</v>
      </c>
      <c r="Z314" s="174" cm="1">
        <f t="array" ref="Z314">IFERROR($C314-IF($X314=1,1,INDEX(Forecast_Capex_Input!$CI$12:$CI$286,$X314-1))+1,NA)</f>
        <v>2</v>
      </c>
      <c r="AA314" s="174" cm="1">
        <f t="array" aca="1" ref="AA314" ca="1">IFERROR(IF(Y314=1,
INDEX(Forecast_Capex_Input!$AI$10:$BB$10,SMALL(IF(INDEX(Forecast_Capex_Input!$AI$12:$BB$286,$X314,0)&gt;0,COLUMN(Forecast_Capex_Input!$AI$10:$BB$10)-COLUMN(Forecast_Capex_Input!$AI$12)+1),ROWS(OFFSET(AA313,0,0,-$Z314)))),
OFFSET(AA313,-INDEX(Forecast_Capex_Input!$CG$12:$CG$286,$X314)+1,0)),NA)</f>
        <v>4</v>
      </c>
      <c r="AB314" s="174">
        <f t="shared" ca="1" si="185"/>
        <v>2</v>
      </c>
      <c r="AC314" s="222" t="b">
        <f t="shared" si="217"/>
        <v>0</v>
      </c>
      <c r="AD314" s="220" t="b">
        <v>0</v>
      </c>
      <c r="AE314" s="222" t="b">
        <f t="shared" si="186"/>
        <v>1</v>
      </c>
      <c r="AF314" s="165"/>
      <c r="AG314" s="215">
        <v>0.10988937669870123</v>
      </c>
      <c r="AH314" s="215">
        <v>9.9899433362455659E-2</v>
      </c>
      <c r="AI314" s="215">
        <v>4.9949716681227829E-2</v>
      </c>
      <c r="AJ314" s="215">
        <v>0.10988937669870123</v>
      </c>
      <c r="AK314" s="215">
        <v>0.11488434836682401</v>
      </c>
      <c r="AL314" s="155">
        <v>0.48451225180791002</v>
      </c>
      <c r="AM314" s="165"/>
      <c r="AN314" s="215" cm="1">
        <f t="array" aca="1" ref="AN314" ca="1">IFERROR(INDEX(General!O$33:O$34,$AB314)
*AG314,0)</f>
        <v>0.10988937669870123</v>
      </c>
      <c r="AO314" s="215" cm="1">
        <f t="array" aca="1" ref="AO314" ca="1">IFERROR(INDEX(General!P$33:P$34,$AB314)
*AH314,0)</f>
        <v>9.9899433362455659E-2</v>
      </c>
      <c r="AP314" s="215" cm="1">
        <f t="array" aca="1" ref="AP314" ca="1">IFERROR(INDEX(General!Q$33:Q$34,$AB314)
*AI314,0)</f>
        <v>4.9949716681227829E-2</v>
      </c>
      <c r="AQ314" s="215" cm="1">
        <f t="array" aca="1" ref="AQ314" ca="1">IFERROR(INDEX(General!R$33:R$34,$AB314)
*AJ314,0)</f>
        <v>0.10988937669870123</v>
      </c>
      <c r="AR314" s="215" cm="1">
        <f t="array" aca="1" ref="AR314" ca="1">IFERROR(INDEX(General!S$33:S$34,$AB314)
*AK314,0)</f>
        <v>0.11488434836682401</v>
      </c>
      <c r="AS314" s="155">
        <f t="shared" ca="1" si="218"/>
        <v>0.48451225180791002</v>
      </c>
      <c r="AT314" s="165"/>
      <c r="AU314" s="215">
        <f ca="1">IF($AE314=FALSE,AN314*Overheads!$R$24*$V314,
IFERROR(Overheads!$O$49*$V314*AN314,0)
+IFERROR(Overheads!Q$59*$V314*(AN314/Overheads!Q$68),0))</f>
        <v>1.5391808893112952E-2</v>
      </c>
      <c r="AV314" s="215">
        <f ca="1">IF($AE314=FALSE,AO314*Overheads!$R$24*$V314,
IFERROR(Overheads!$O$49*$V314*AO314,0)
+IFERROR(Overheads!R$59*$V314*(AO314/Overheads!R$68),0))</f>
        <v>1.1923041372197402E-2</v>
      </c>
      <c r="AW314" s="215">
        <f ca="1">IF($AE314=FALSE,AP314*Overheads!$R$24*$V314,
IFERROR(Overheads!$O$49*$V314*AP314,0)
+IFERROR(Overheads!S$59*$V314*(AP314/Overheads!S$68),0))</f>
        <v>6.4955186265417044E-3</v>
      </c>
      <c r="AX314" s="215">
        <f ca="1">IF($AE314=FALSE,AQ314*Overheads!$R$24*$V314,
IFERROR(Overheads!$O$49*$V314*AQ314,0)
+IFERROR(Overheads!T$59*$V314*(AQ314/Overheads!T$68),0))</f>
        <v>1.5746162943532049E-2</v>
      </c>
      <c r="AY314" s="215">
        <f ca="1">IF($AE314=FALSE,AR314*Overheads!$R$24*$V314,
IFERROR(Overheads!$O$49*$V314*AR314,0)
+IFERROR(Overheads!U$59*$V314*(AR314/Overheads!U$68),0))</f>
        <v>1.4053400513939201E-2</v>
      </c>
      <c r="AZ314" s="155">
        <f t="shared" ca="1" si="219"/>
        <v>6.3609932349323314E-2</v>
      </c>
      <c r="BA314" s="165"/>
      <c r="BB314" s="215">
        <f ca="1">IF($AE314=FALSE,AN314*Overheads!$S$25,
IFERROR(Overheads!$O$50*AN314,0)
+IFERROR(Overheads!Q$60*(AN314/Overheads!Q$66),0))</f>
        <v>2.0657894063951456E-3</v>
      </c>
      <c r="BC314" s="215">
        <f ca="1">IF($AE314=FALSE,AO314*Overheads!$S$25,
IFERROR(Overheads!$O$50*AO314,0)
+IFERROR(Overheads!R$60*(AO314/Overheads!R$66),0))</f>
        <v>1.6855633663625323E-3</v>
      </c>
      <c r="BD314" s="215">
        <f ca="1">IF($AE314=FALSE,AP314*Overheads!$S$25,
IFERROR(Overheads!$O$50*AP314,0)
+IFERROR(Overheads!S$60*(AP314/Overheads!S$66),0))</f>
        <v>9.1675884480366847E-4</v>
      </c>
      <c r="BE314" s="215">
        <f ca="1">IF($AE314=FALSE,AQ314*Overheads!$S$25,
IFERROR(Overheads!$O$50*AQ314,0)
+IFERROR(Overheads!T$60*(AQ314/Overheads!T$66),0))</f>
        <v>2.2275458086630493E-3</v>
      </c>
      <c r="BF314" s="215">
        <f ca="1">IF($AE314=FALSE,AR314*Overheads!$S$25,
IFERROR(Overheads!$O$50*AR314,0)
+IFERROR(Overheads!U$60*(AR314/Overheads!U$66),0))</f>
        <v>2.0569406734000303E-3</v>
      </c>
      <c r="BG314" s="155">
        <f t="shared" ca="1" si="220"/>
        <v>8.9525980996244259E-3</v>
      </c>
      <c r="BH314" s="165"/>
      <c r="BI314" s="215">
        <f t="shared" ca="1" si="221"/>
        <v>0.12734697499820932</v>
      </c>
      <c r="BJ314" s="215">
        <f t="shared" ca="1" si="187"/>
        <v>0.1135080381010156</v>
      </c>
      <c r="BK314" s="215">
        <f t="shared" ca="1" si="188"/>
        <v>5.7361994152573204E-2</v>
      </c>
      <c r="BL314" s="215">
        <f t="shared" ca="1" si="189"/>
        <v>0.12786308545089634</v>
      </c>
      <c r="BM314" s="215">
        <f t="shared" ca="1" si="190"/>
        <v>0.13099468955416324</v>
      </c>
      <c r="BN314" s="155">
        <f t="shared" ca="1" si="222"/>
        <v>0.55707478225685769</v>
      </c>
      <c r="BO314" s="165"/>
      <c r="BP314" s="187" cm="1">
        <f t="array" ref="BP314">IFERROR(IF($X314=$X313,BP313,INDEX(Forecast_Capex_Input!AC$12:AC$286,$X314)),0)</f>
        <v>0.1</v>
      </c>
      <c r="BQ314" s="187" cm="1">
        <f t="array" ref="BQ314">IFERROR(IF($X314=$X313,BQ313,INDEX(Forecast_Capex_Input!AD$12:AD$286,$X314)),0)</f>
        <v>0.11</v>
      </c>
      <c r="BR314" s="187" cm="1">
        <f t="array" ref="BR314">IFERROR(IF($X314=$X313,BR313,INDEX(Forecast_Capex_Input!AE$12:AE$286,$X314)),0)</f>
        <v>0.14000000000000001</v>
      </c>
      <c r="BS314" s="187" cm="1">
        <f t="array" ref="BS314">IFERROR(IF($X314=$X313,BS313,INDEX(Forecast_Capex_Input!AF$12:AF$286,$X314)),0)</f>
        <v>0.32</v>
      </c>
      <c r="BT314" s="187" cm="1">
        <f t="array" ref="BT314">IFERROR(IF($X314=$X313,BT313,INDEX(Forecast_Capex_Input!AG$12:AG$286,$X314)),0)</f>
        <v>0.33</v>
      </c>
      <c r="BU314" s="165"/>
      <c r="BV314" s="215">
        <f t="shared" si="191"/>
        <v>4.8451225180791008E-2</v>
      </c>
      <c r="BW314" s="215">
        <f t="shared" si="192"/>
        <v>5.3296347698870102E-2</v>
      </c>
      <c r="BX314" s="215">
        <f t="shared" si="193"/>
        <v>6.7831715253107411E-2</v>
      </c>
      <c r="BY314" s="215">
        <f t="shared" si="194"/>
        <v>0.1550439205785312</v>
      </c>
      <c r="BZ314" s="215">
        <f t="shared" si="195"/>
        <v>0.15988904309661031</v>
      </c>
      <c r="CA314" s="155">
        <f t="shared" si="223"/>
        <v>0.48451225180791002</v>
      </c>
      <c r="CB314" s="165"/>
      <c r="CC314" s="215">
        <f t="shared" ca="1" si="196"/>
        <v>4.8451225180791008E-2</v>
      </c>
      <c r="CD314" s="215">
        <f t="shared" ca="1" si="197"/>
        <v>5.3296347698870102E-2</v>
      </c>
      <c r="CE314" s="215">
        <f t="shared" ca="1" si="198"/>
        <v>6.7831715253107411E-2</v>
      </c>
      <c r="CF314" s="215">
        <f t="shared" ca="1" si="199"/>
        <v>0.1550439205785312</v>
      </c>
      <c r="CG314" s="215">
        <f t="shared" ca="1" si="200"/>
        <v>0.15988904309661031</v>
      </c>
      <c r="CH314" s="155">
        <f t="shared" ca="1" si="224"/>
        <v>0.48451225180791002</v>
      </c>
      <c r="CI314" s="165"/>
      <c r="CJ314" s="215">
        <f t="shared" ca="1" si="201"/>
        <v>6.360993234932332E-3</v>
      </c>
      <c r="CK314" s="215">
        <f t="shared" ca="1" si="202"/>
        <v>6.9970925584255644E-3</v>
      </c>
      <c r="CL314" s="215">
        <f t="shared" ca="1" si="203"/>
        <v>8.9053905289052642E-3</v>
      </c>
      <c r="CM314" s="215">
        <f t="shared" ca="1" si="204"/>
        <v>2.0355178351783462E-2</v>
      </c>
      <c r="CN314" s="215">
        <f t="shared" ca="1" si="205"/>
        <v>2.0991277675276695E-2</v>
      </c>
      <c r="CO314" s="155">
        <f t="shared" ca="1" si="225"/>
        <v>6.3609932349323314E-2</v>
      </c>
      <c r="CP314" s="165"/>
      <c r="CQ314" s="223">
        <f t="shared" ca="1" si="206"/>
        <v>8.9525980996244263E-4</v>
      </c>
      <c r="CR314" s="223">
        <f t="shared" ca="1" si="207"/>
        <v>9.8478579095868696E-4</v>
      </c>
      <c r="CS314" s="223">
        <f t="shared" ca="1" si="208"/>
        <v>1.2533637339474197E-3</v>
      </c>
      <c r="CT314" s="223">
        <f t="shared" ca="1" si="209"/>
        <v>2.8648313918798163E-3</v>
      </c>
      <c r="CU314" s="223">
        <f t="shared" ca="1" si="210"/>
        <v>2.9543573728760607E-3</v>
      </c>
      <c r="CV314" s="155">
        <f t="shared" ca="1" si="226"/>
        <v>8.9525980996244259E-3</v>
      </c>
      <c r="CW314" s="165"/>
      <c r="CX314" s="215">
        <f t="shared" ca="1" si="227"/>
        <v>5.570747822568578E-2</v>
      </c>
      <c r="CY314" s="215">
        <f t="shared" ca="1" si="211"/>
        <v>6.1278226048254357E-2</v>
      </c>
      <c r="CZ314" s="215">
        <f t="shared" ca="1" si="212"/>
        <v>7.7990469515960101E-2</v>
      </c>
      <c r="DA314" s="215">
        <f t="shared" ca="1" si="213"/>
        <v>0.17826393032219448</v>
      </c>
      <c r="DB314" s="215">
        <f t="shared" ca="1" si="214"/>
        <v>0.18383467814476306</v>
      </c>
      <c r="DC314" s="155">
        <f t="shared" ca="1" si="228"/>
        <v>0.5570747822568578</v>
      </c>
      <c r="DD314" s="165"/>
      <c r="DE314" s="188" t="b" cm="1">
        <f t="array" aca="1" ref="DE314" ca="1">OR($G314=Forecast_Capex_Input!$BF$8:$BF$10)</f>
        <v>0</v>
      </c>
      <c r="DF314" s="188" cm="1">
        <f t="array" aca="1" ref="DF314" ca="1">IFERROR(INDEX(Forecast_Capex_Input!BG$12:BG$286,$X314)
*(INDEX(Forecast_Capex_Input!$H$12:$H$286,$X314)=Repex),0)
*$DE314</f>
        <v>0</v>
      </c>
      <c r="DG314" s="188" cm="1">
        <f t="array" aca="1" ref="DG314" ca="1">IFERROR(INDEX(Forecast_Capex_Input!BH$12:BH$286,$X314)
*(INDEX(Forecast_Capex_Input!$H$12:$H$286,$X314)=Repex),0)
*$DE314</f>
        <v>0</v>
      </c>
      <c r="DH314" s="188" cm="1">
        <f t="array" aca="1" ref="DH314" ca="1">IFERROR(INDEX(Forecast_Capex_Input!BI$12:BI$286,$X314)
*(INDEX(Forecast_Capex_Input!$H$12:$H$286,$X314)=Repex),0)
*$DE314</f>
        <v>0</v>
      </c>
      <c r="DI314" s="188" cm="1">
        <f t="array" aca="1" ref="DI314" ca="1">IFERROR(INDEX(Forecast_Capex_Input!BJ$12:BJ$286,$X314)
*(INDEX(Forecast_Capex_Input!$H$12:$H$286,$X314)=Repex),0)
*$DE314</f>
        <v>0</v>
      </c>
      <c r="DJ314" s="188" cm="1">
        <f t="array" aca="1" ref="DJ314" ca="1">IFERROR(INDEX(Forecast_Capex_Input!BK$12:BK$286,$X314)
*(INDEX(Forecast_Capex_Input!$H$12:$H$286,$X314)=Repex),0)
*$DE314</f>
        <v>0</v>
      </c>
      <c r="DK314" s="188" cm="1">
        <f t="array" aca="1" ref="DK314" ca="1">IFERROR(INDEX(Forecast_Capex_Input!BL$12:BL$286,$X314)
*(INDEX(Forecast_Capex_Input!$H$12:$H$286,$X314)=Repex),0)
*$DE314</f>
        <v>0</v>
      </c>
      <c r="DL314" s="165"/>
      <c r="DM314" s="188" t="b" cm="1">
        <f t="array" aca="1" ref="DM314" ca="1">OR($G314=Forecast_Capex_Input!$BN$8:$BN$9)</f>
        <v>0</v>
      </c>
      <c r="DN314" s="188" cm="1">
        <f t="array" aca="1" ref="DN314" ca="1">IFERROR(INDEX(Forecast_Capex_Input!BO$12:BO$286,$X314)
*(INDEX(Forecast_Capex_Input!$H$12:$H$286,$X314)=Repex),0)
*$DM314</f>
        <v>0</v>
      </c>
      <c r="DO314" s="188" cm="1">
        <f t="array" aca="1" ref="DO314" ca="1">IFERROR(INDEX(Forecast_Capex_Input!BP$12:BP$286,$X314)
*(INDEX(Forecast_Capex_Input!$H$12:$H$286,$X314)=Repex),0)
*$DM314</f>
        <v>0</v>
      </c>
      <c r="DP314" s="188" cm="1">
        <f t="array" aca="1" ref="DP314" ca="1">IFERROR(INDEX(Forecast_Capex_Input!BQ$12:BQ$286,$X314)
*(INDEX(Forecast_Capex_Input!$H$12:$H$286,$X314)=Repex),0)
*$DM314</f>
        <v>0</v>
      </c>
      <c r="DQ314" s="188" cm="1">
        <f t="array" aca="1" ref="DQ314" ca="1">IFERROR(INDEX(Forecast_Capex_Input!BR$12:BR$286,$X314)
*(INDEX(Forecast_Capex_Input!$H$12:$H$286,$X314)=Repex),0)
*$DM314</f>
        <v>0</v>
      </c>
      <c r="DR314" s="188" cm="1">
        <f t="array" aca="1" ref="DR314" ca="1">IFERROR(INDEX(Forecast_Capex_Input!BS$12:BS$286,$X314)
*(INDEX(Forecast_Capex_Input!$H$12:$H$286,$X314)=Repex),0)
*$DM314</f>
        <v>0</v>
      </c>
      <c r="DS314" s="165"/>
      <c r="DT314" s="188" t="b" cm="1">
        <f t="array" aca="1" ref="DT314" ca="1">OR($G314=Forecast_Capex_Input!$BU$8:$BU$10)</f>
        <v>1</v>
      </c>
      <c r="DU314" s="188" cm="1">
        <f t="array" aca="1" ref="DU314" ca="1">IFERROR(INDEX(Forecast_Capex_Input!BV$12:BV$286,$X314)
*(INDEX(Forecast_Capex_Input!$H$12:$H$286,$X314)=Repex),0)
*$DT314</f>
        <v>1</v>
      </c>
      <c r="DV314" s="188" cm="1">
        <f t="array" aca="1" ref="DV314" ca="1">IFERROR(INDEX(Forecast_Capex_Input!BW$12:BW$286,$X314)
*(INDEX(Forecast_Capex_Input!$H$12:$H$286,$X314)=Repex),0)
*$DT314</f>
        <v>0</v>
      </c>
      <c r="DW314" s="188" cm="1">
        <f t="array" aca="1" ref="DW314" ca="1">IFERROR(INDEX(Forecast_Capex_Input!BX$12:BX$286,$X314)
*(INDEX(Forecast_Capex_Input!$H$12:$H$286,$X314)=Repex),0)
*$DT314</f>
        <v>0</v>
      </c>
      <c r="DX314" s="188" cm="1">
        <f t="array" aca="1" ref="DX314" ca="1">IFERROR(INDEX(Forecast_Capex_Input!BY$12:BY$286,$X314)
*(INDEX(Forecast_Capex_Input!$H$12:$H$286,$X314)=Repex),0)
*$DT314</f>
        <v>0</v>
      </c>
      <c r="DY314" s="188" cm="1">
        <f t="array" aca="1" ref="DY314" ca="1">IFERROR(INDEX(Forecast_Capex_Input!BZ$12:BZ$286,$X314)
*(INDEX(Forecast_Capex_Input!$H$12:$H$286,$X314)=Repex),0)
*$DT314</f>
        <v>0</v>
      </c>
      <c r="DZ314" s="188" cm="1">
        <f t="array" aca="1" ref="DZ314" ca="1">IFERROR(INDEX(Forecast_Capex_Input!CA$12:CA$286,$X314)
*(INDEX(Forecast_Capex_Input!$H$12:$H$286,$X314)=Repex),0)
*$DT314</f>
        <v>0</v>
      </c>
      <c r="EA314" s="188" cm="1">
        <f t="array" aca="1" ref="EA314" ca="1">IFERROR(INDEX(Forecast_Capex_Input!CB$12:CB$286,$X314)
*(INDEX(Forecast_Capex_Input!$H$12:$H$286,$X314)=Repex),0)
*$DT314</f>
        <v>0</v>
      </c>
      <c r="EB314" s="188" cm="1">
        <f t="array" aca="1" ref="EB314" ca="1">IFERROR(INDEX(Forecast_Capex_Input!CC$12:CC$286,$X314)
*(INDEX(Forecast_Capex_Input!$H$12:$H$286,$X314)=Repex),0)
*$DT314</f>
        <v>0</v>
      </c>
      <c r="EC314" s="165"/>
      <c r="ED314" s="226" t="str">
        <f t="shared" si="215"/>
        <v>N/A</v>
      </c>
      <c r="EE314" s="174" t="s">
        <v>15</v>
      </c>
    </row>
    <row r="315" spans="3:135" x14ac:dyDescent="0.2">
      <c r="C315" s="174">
        <f t="shared" si="216"/>
        <v>305</v>
      </c>
      <c r="D315" s="167" t="str" cm="1">
        <f t="array" ref="D315">IFERROR(INDEX(Forecast_Capex_Input!$D$12:$D$286,$X315),NA)</f>
        <v>Time Domain Protection Proof of Concept</v>
      </c>
      <c r="E315" s="172" t="b" cm="1">
        <f t="array" ref="E315">IF($X315=NA,NA,INDEX(Forecast_Capex_Input!$E$12:$E$286,$X315))</f>
        <v>0</v>
      </c>
      <c r="F315" s="167" t="str" cm="1">
        <f t="array" aca="1" ref="F315" ca="1">IFERROR(INDEX(General!$E$25:$E$26,$Y315),NA)</f>
        <v>Labour</v>
      </c>
      <c r="G315" s="167" t="str" cm="1">
        <f t="array" aca="1" ref="G315" ca="1">IFERROR(INDEX(Forecast_Capex_Input!$AI$11:$BB$11,$AA315),NA)</f>
        <v>Secondary Systems</v>
      </c>
      <c r="H315" s="189" cm="1">
        <f t="array" aca="1" ref="H315" ca="1">IFERROR(INDEX(Forecast_Capex_Input!$AI$12:$BB$286,$X315,$AA315),NA)</f>
        <v>1</v>
      </c>
      <c r="I315" s="199" t="str" cm="1">
        <f t="array" ref="I315">IFERROR(INDEX(Forecast_Capex_Input!$F$12:$F$286,$X315),NA)</f>
        <v>Replacement Expenditure</v>
      </c>
      <c r="J315" s="199" t="str" cm="1">
        <f t="array" ref="J315">IFERROR(INDEX(Forecast_Capex_Input!G$12:G$286,$X315),NA)</f>
        <v>Digital Infrastructure</v>
      </c>
      <c r="K315" s="199" t="str" cm="1">
        <f t="array" ref="K315">IFERROR(INDEX(Forecast_Capex_Input!H$12:H$286,$X315),NA)</f>
        <v>Repex</v>
      </c>
      <c r="L315" s="199" t="str" cm="1">
        <f t="array" ref="L315">IFERROR(INDEX(Forecast_Capex_Input!I$12:I$286,$X315),NA)</f>
        <v>N/A</v>
      </c>
      <c r="M315" s="199" t="str" cm="1">
        <f t="array" ref="M315">IFERROR(INDEX(Forecast_Capex_Input!J$12:J$286,$X315),NA)</f>
        <v>N/A</v>
      </c>
      <c r="N315" s="199" t="str" cm="1">
        <f t="array" ref="N315">IFERROR(INDEX(Forecast_Capex_Input!K$12:K$286,$X315),NA)</f>
        <v>DI - Protection systems</v>
      </c>
      <c r="O315" s="199" t="str" cm="1">
        <f t="array" ref="O315">IFERROR(INDEX(Forecast_Capex_Input!L$12:L$286,$X315),NA)</f>
        <v>DI - Safe and Reliable Network</v>
      </c>
      <c r="P315" s="199" t="str" cm="1">
        <f t="array" ref="P315">IFERROR(INDEX(Forecast_Capex_Input!M$12:M$286,$X315),NA)</f>
        <v>N/A</v>
      </c>
      <c r="Q315" s="172" t="str" cm="1">
        <f t="array" ref="Q315">IFERROR(INDEX(Forecast_Capex_Input!N$12:N$286,$X315),NA)</f>
        <v>No</v>
      </c>
      <c r="R315" s="265" cm="1">
        <f t="array" ref="R315">IFERROR(INDEX(Forecast_Capex_Input!O$12:O$286,$X315),0)</f>
        <v>0</v>
      </c>
      <c r="S315" s="172" t="str" cm="1">
        <f t="array" ref="S315">IFERROR(INDEX(Forecast_Capex_Input!P$12:P$286,$X315),0)</f>
        <v>Safety security &amp; reliability</v>
      </c>
      <c r="T315" s="199" t="str" cm="1">
        <f t="array" aca="1" ref="T315" ca="1">IFERROR(INDEX(General!$K$84:$K$103,$AA315),NA)</f>
        <v>Secondary Systems (2018-23)</v>
      </c>
      <c r="U315" s="188" cm="1">
        <f t="array" aca="1" ref="U315" ca="1">IFERROR(
IF($F315=General!$E$25,INDEX(Forecast_Capex_Input!S$12:S$286,$X315),
INDEX(Forecast_Capex_Input!T$12:T$286,$X315)),0)</f>
        <v>0</v>
      </c>
      <c r="V315" s="222" t="b">
        <f>IFERROR(INDEX(Overheads!$T$19:$T$26,MATCH($I315,Overheads!$E$19:$E$26,0)),FALSE)</f>
        <v>1</v>
      </c>
      <c r="W315" s="165"/>
      <c r="X315" s="174">
        <f>IFERROR(
IF(MATCH($C315,Forecast_Capex_Input!$CI$12:$CI$286,1)+1&gt;MAX(Forecast_Capex_Input!$C$12:$C$286),NA,
MATCH($C315,Forecast_Capex_Input!$CI$12:$CI$286,1)+1),1)</f>
        <v>117</v>
      </c>
      <c r="Y315" s="174" cm="1">
        <f t="array" aca="1" ref="Y315" ca="1">IFERROR(
IF(X314&lt;&gt;X315,1,
IF(COUNTIF(OFFSET(Y314,0,0,-INDEX(Forecast_Capex_Input!$CG$12:$CG$286,$X315)),Y314)=INDEX(Forecast_Capex_Input!$CG$12:$CG$286,$X315),Y314+1,Y314)),NA)</f>
        <v>1</v>
      </c>
      <c r="Z315" s="174" cm="1">
        <f t="array" ref="Z315">IFERROR($C315-IF($X315=1,1,INDEX(Forecast_Capex_Input!$CI$12:$CI$286,$X315-1))+1,NA)</f>
        <v>1</v>
      </c>
      <c r="AA315" s="174" cm="1">
        <f t="array" aca="1" ref="AA315" ca="1">IFERROR(IF(Y315=1,
INDEX(Forecast_Capex_Input!$AI$10:$BB$10,SMALL(IF(INDEX(Forecast_Capex_Input!$AI$12:$BB$286,$X315,0)&gt;0,COLUMN(Forecast_Capex_Input!$AI$10:$BB$10)-COLUMN(Forecast_Capex_Input!$AI$12)+1),ROWS(OFFSET(AA314,0,0,-$Z315)))),
OFFSET(AA314,-INDEX(Forecast_Capex_Input!$CG$12:$CG$286,$X315)+1,0)),NA)</f>
        <v>4</v>
      </c>
      <c r="AB315" s="174">
        <f t="shared" ca="1" si="185"/>
        <v>1</v>
      </c>
      <c r="AC315" s="222" t="b">
        <f t="shared" si="217"/>
        <v>0</v>
      </c>
      <c r="AD315" s="220" t="b">
        <v>0</v>
      </c>
      <c r="AE315" s="222" t="b">
        <f t="shared" si="186"/>
        <v>1</v>
      </c>
      <c r="AF315" s="165"/>
      <c r="AG315" s="215">
        <v>0</v>
      </c>
      <c r="AH315" s="215">
        <v>0</v>
      </c>
      <c r="AI315" s="215">
        <v>0</v>
      </c>
      <c r="AJ315" s="215">
        <v>0</v>
      </c>
      <c r="AK315" s="215">
        <v>0</v>
      </c>
      <c r="AL315" s="155">
        <v>0</v>
      </c>
      <c r="AM315" s="165"/>
      <c r="AN315" s="215" cm="1">
        <f t="array" aca="1" ref="AN315" ca="1">IFERROR(INDEX(General!O$33:O$34,$AB315)
*AG315,0)</f>
        <v>0</v>
      </c>
      <c r="AO315" s="215" cm="1">
        <f t="array" aca="1" ref="AO315" ca="1">IFERROR(INDEX(General!P$33:P$34,$AB315)
*AH315,0)</f>
        <v>0</v>
      </c>
      <c r="AP315" s="215" cm="1">
        <f t="array" aca="1" ref="AP315" ca="1">IFERROR(INDEX(General!Q$33:Q$34,$AB315)
*AI315,0)</f>
        <v>0</v>
      </c>
      <c r="AQ315" s="215" cm="1">
        <f t="array" aca="1" ref="AQ315" ca="1">IFERROR(INDEX(General!R$33:R$34,$AB315)
*AJ315,0)</f>
        <v>0</v>
      </c>
      <c r="AR315" s="215" cm="1">
        <f t="array" aca="1" ref="AR315" ca="1">IFERROR(INDEX(General!S$33:S$34,$AB315)
*AK315,0)</f>
        <v>0</v>
      </c>
      <c r="AS315" s="155">
        <f t="shared" ca="1" si="218"/>
        <v>0</v>
      </c>
      <c r="AT315" s="165"/>
      <c r="AU315" s="215">
        <f ca="1">IF($AE315=FALSE,AN315*Overheads!$R$24*$V315,
IFERROR(Overheads!$O$49*$V315*AN315,0)
+IFERROR(Overheads!Q$59*$V315*(AN315/Overheads!Q$68),0))</f>
        <v>0</v>
      </c>
      <c r="AV315" s="215">
        <f ca="1">IF($AE315=FALSE,AO315*Overheads!$R$24*$V315,
IFERROR(Overheads!$O$49*$V315*AO315,0)
+IFERROR(Overheads!R$59*$V315*(AO315/Overheads!R$68),0))</f>
        <v>0</v>
      </c>
      <c r="AW315" s="215">
        <f ca="1">IF($AE315=FALSE,AP315*Overheads!$R$24*$V315,
IFERROR(Overheads!$O$49*$V315*AP315,0)
+IFERROR(Overheads!S$59*$V315*(AP315/Overheads!S$68),0))</f>
        <v>0</v>
      </c>
      <c r="AX315" s="215">
        <f ca="1">IF($AE315=FALSE,AQ315*Overheads!$R$24*$V315,
IFERROR(Overheads!$O$49*$V315*AQ315,0)
+IFERROR(Overheads!T$59*$V315*(AQ315/Overheads!T$68),0))</f>
        <v>0</v>
      </c>
      <c r="AY315" s="215">
        <f ca="1">IF($AE315=FALSE,AR315*Overheads!$R$24*$V315,
IFERROR(Overheads!$O$49*$V315*AR315,0)
+IFERROR(Overheads!U$59*$V315*(AR315/Overheads!U$68),0))</f>
        <v>0</v>
      </c>
      <c r="AZ315" s="155">
        <f t="shared" ca="1" si="219"/>
        <v>0</v>
      </c>
      <c r="BA315" s="165"/>
      <c r="BB315" s="215">
        <f ca="1">IF($AE315=FALSE,AN315*Overheads!$S$25,
IFERROR(Overheads!$O$50*AN315,0)
+IFERROR(Overheads!Q$60*(AN315/Overheads!Q$66),0))</f>
        <v>0</v>
      </c>
      <c r="BC315" s="215">
        <f ca="1">IF($AE315=FALSE,AO315*Overheads!$S$25,
IFERROR(Overheads!$O$50*AO315,0)
+IFERROR(Overheads!R$60*(AO315/Overheads!R$66),0))</f>
        <v>0</v>
      </c>
      <c r="BD315" s="215">
        <f ca="1">IF($AE315=FALSE,AP315*Overheads!$S$25,
IFERROR(Overheads!$O$50*AP315,0)
+IFERROR(Overheads!S$60*(AP315/Overheads!S$66),0))</f>
        <v>0</v>
      </c>
      <c r="BE315" s="215">
        <f ca="1">IF($AE315=FALSE,AQ315*Overheads!$S$25,
IFERROR(Overheads!$O$50*AQ315,0)
+IFERROR(Overheads!T$60*(AQ315/Overheads!T$66),0))</f>
        <v>0</v>
      </c>
      <c r="BF315" s="215">
        <f ca="1">IF($AE315=FALSE,AR315*Overheads!$S$25,
IFERROR(Overheads!$O$50*AR315,0)
+IFERROR(Overheads!U$60*(AR315/Overheads!U$66),0))</f>
        <v>0</v>
      </c>
      <c r="BG315" s="155">
        <f t="shared" ca="1" si="220"/>
        <v>0</v>
      </c>
      <c r="BH315" s="165"/>
      <c r="BI315" s="215">
        <f t="shared" ca="1" si="221"/>
        <v>0</v>
      </c>
      <c r="BJ315" s="215">
        <f t="shared" ca="1" si="187"/>
        <v>0</v>
      </c>
      <c r="BK315" s="215">
        <f t="shared" ca="1" si="188"/>
        <v>0</v>
      </c>
      <c r="BL315" s="215">
        <f t="shared" ca="1" si="189"/>
        <v>0</v>
      </c>
      <c r="BM315" s="215">
        <f t="shared" ca="1" si="190"/>
        <v>0</v>
      </c>
      <c r="BN315" s="155">
        <f t="shared" ca="1" si="222"/>
        <v>0</v>
      </c>
      <c r="BO315" s="165"/>
      <c r="BP315" s="187" cm="1">
        <f t="array" ref="BP315">IFERROR(IF($X315=$X314,BP314,INDEX(Forecast_Capex_Input!AC$12:AC$286,$X315)),0)</f>
        <v>0</v>
      </c>
      <c r="BQ315" s="187" cm="1">
        <f t="array" ref="BQ315">IFERROR(IF($X315=$X314,BQ314,INDEX(Forecast_Capex_Input!AD$12:AD$286,$X315)),0)</f>
        <v>0</v>
      </c>
      <c r="BR315" s="187" cm="1">
        <f t="array" ref="BR315">IFERROR(IF($X315=$X314,BR314,INDEX(Forecast_Capex_Input!AE$12:AE$286,$X315)),0)</f>
        <v>0</v>
      </c>
      <c r="BS315" s="187" cm="1">
        <f t="array" ref="BS315">IFERROR(IF($X315=$X314,BS314,INDEX(Forecast_Capex_Input!AF$12:AF$286,$X315)),0)</f>
        <v>0</v>
      </c>
      <c r="BT315" s="187" cm="1">
        <f t="array" ref="BT315">IFERROR(IF($X315=$X314,BT314,INDEX(Forecast_Capex_Input!AG$12:AG$286,$X315)),0)</f>
        <v>0</v>
      </c>
      <c r="BU315" s="165"/>
      <c r="BV315" s="215">
        <f t="shared" si="191"/>
        <v>0</v>
      </c>
      <c r="BW315" s="215">
        <f t="shared" si="192"/>
        <v>0</v>
      </c>
      <c r="BX315" s="215">
        <f t="shared" si="193"/>
        <v>0</v>
      </c>
      <c r="BY315" s="215">
        <f t="shared" si="194"/>
        <v>0</v>
      </c>
      <c r="BZ315" s="215">
        <f t="shared" si="195"/>
        <v>0</v>
      </c>
      <c r="CA315" s="155">
        <f t="shared" si="223"/>
        <v>0</v>
      </c>
      <c r="CB315" s="165"/>
      <c r="CC315" s="215">
        <f t="shared" ca="1" si="196"/>
        <v>0</v>
      </c>
      <c r="CD315" s="215">
        <f t="shared" ca="1" si="197"/>
        <v>0</v>
      </c>
      <c r="CE315" s="215">
        <f t="shared" ca="1" si="198"/>
        <v>0</v>
      </c>
      <c r="CF315" s="215">
        <f t="shared" ca="1" si="199"/>
        <v>0</v>
      </c>
      <c r="CG315" s="215">
        <f t="shared" ca="1" si="200"/>
        <v>0</v>
      </c>
      <c r="CH315" s="155">
        <f t="shared" ca="1" si="224"/>
        <v>0</v>
      </c>
      <c r="CI315" s="165"/>
      <c r="CJ315" s="215">
        <f t="shared" ca="1" si="201"/>
        <v>0</v>
      </c>
      <c r="CK315" s="215">
        <f t="shared" ca="1" si="202"/>
        <v>0</v>
      </c>
      <c r="CL315" s="215">
        <f t="shared" ca="1" si="203"/>
        <v>0</v>
      </c>
      <c r="CM315" s="215">
        <f t="shared" ca="1" si="204"/>
        <v>0</v>
      </c>
      <c r="CN315" s="215">
        <f t="shared" ca="1" si="205"/>
        <v>0</v>
      </c>
      <c r="CO315" s="155">
        <f t="shared" ca="1" si="225"/>
        <v>0</v>
      </c>
      <c r="CP315" s="165"/>
      <c r="CQ315" s="223">
        <f t="shared" ca="1" si="206"/>
        <v>0</v>
      </c>
      <c r="CR315" s="223">
        <f t="shared" ca="1" si="207"/>
        <v>0</v>
      </c>
      <c r="CS315" s="223">
        <f t="shared" ca="1" si="208"/>
        <v>0</v>
      </c>
      <c r="CT315" s="223">
        <f t="shared" ca="1" si="209"/>
        <v>0</v>
      </c>
      <c r="CU315" s="223">
        <f t="shared" ca="1" si="210"/>
        <v>0</v>
      </c>
      <c r="CV315" s="155">
        <f t="shared" ca="1" si="226"/>
        <v>0</v>
      </c>
      <c r="CW315" s="165"/>
      <c r="CX315" s="215">
        <f t="shared" ca="1" si="227"/>
        <v>0</v>
      </c>
      <c r="CY315" s="215">
        <f t="shared" ca="1" si="211"/>
        <v>0</v>
      </c>
      <c r="CZ315" s="215">
        <f t="shared" ca="1" si="212"/>
        <v>0</v>
      </c>
      <c r="DA315" s="215">
        <f t="shared" ca="1" si="213"/>
        <v>0</v>
      </c>
      <c r="DB315" s="215">
        <f t="shared" ca="1" si="214"/>
        <v>0</v>
      </c>
      <c r="DC315" s="155">
        <f t="shared" ca="1" si="228"/>
        <v>0</v>
      </c>
      <c r="DD315" s="165"/>
      <c r="DE315" s="188" t="b" cm="1">
        <f t="array" aca="1" ref="DE315" ca="1">OR($G315=Forecast_Capex_Input!$BF$8:$BF$10)</f>
        <v>0</v>
      </c>
      <c r="DF315" s="188" cm="1">
        <f t="array" aca="1" ref="DF315" ca="1">IFERROR(INDEX(Forecast_Capex_Input!BG$12:BG$286,$X315)
*(INDEX(Forecast_Capex_Input!$H$12:$H$286,$X315)=Repex),0)
*$DE315</f>
        <v>0</v>
      </c>
      <c r="DG315" s="188" cm="1">
        <f t="array" aca="1" ref="DG315" ca="1">IFERROR(INDEX(Forecast_Capex_Input!BH$12:BH$286,$X315)
*(INDEX(Forecast_Capex_Input!$H$12:$H$286,$X315)=Repex),0)
*$DE315</f>
        <v>0</v>
      </c>
      <c r="DH315" s="188" cm="1">
        <f t="array" aca="1" ref="DH315" ca="1">IFERROR(INDEX(Forecast_Capex_Input!BI$12:BI$286,$X315)
*(INDEX(Forecast_Capex_Input!$H$12:$H$286,$X315)=Repex),0)
*$DE315</f>
        <v>0</v>
      </c>
      <c r="DI315" s="188" cm="1">
        <f t="array" aca="1" ref="DI315" ca="1">IFERROR(INDEX(Forecast_Capex_Input!BJ$12:BJ$286,$X315)
*(INDEX(Forecast_Capex_Input!$H$12:$H$286,$X315)=Repex),0)
*$DE315</f>
        <v>0</v>
      </c>
      <c r="DJ315" s="188" cm="1">
        <f t="array" aca="1" ref="DJ315" ca="1">IFERROR(INDEX(Forecast_Capex_Input!BK$12:BK$286,$X315)
*(INDEX(Forecast_Capex_Input!$H$12:$H$286,$X315)=Repex),0)
*$DE315</f>
        <v>0</v>
      </c>
      <c r="DK315" s="188" cm="1">
        <f t="array" aca="1" ref="DK315" ca="1">IFERROR(INDEX(Forecast_Capex_Input!BL$12:BL$286,$X315)
*(INDEX(Forecast_Capex_Input!$H$12:$H$286,$X315)=Repex),0)
*$DE315</f>
        <v>0</v>
      </c>
      <c r="DL315" s="165"/>
      <c r="DM315" s="188" t="b" cm="1">
        <f t="array" aca="1" ref="DM315" ca="1">OR($G315=Forecast_Capex_Input!$BN$8:$BN$9)</f>
        <v>0</v>
      </c>
      <c r="DN315" s="188" cm="1">
        <f t="array" aca="1" ref="DN315" ca="1">IFERROR(INDEX(Forecast_Capex_Input!BO$12:BO$286,$X315)
*(INDEX(Forecast_Capex_Input!$H$12:$H$286,$X315)=Repex),0)
*$DM315</f>
        <v>0</v>
      </c>
      <c r="DO315" s="188" cm="1">
        <f t="array" aca="1" ref="DO315" ca="1">IFERROR(INDEX(Forecast_Capex_Input!BP$12:BP$286,$X315)
*(INDEX(Forecast_Capex_Input!$H$12:$H$286,$X315)=Repex),0)
*$DM315</f>
        <v>0</v>
      </c>
      <c r="DP315" s="188" cm="1">
        <f t="array" aca="1" ref="DP315" ca="1">IFERROR(INDEX(Forecast_Capex_Input!BQ$12:BQ$286,$X315)
*(INDEX(Forecast_Capex_Input!$H$12:$H$286,$X315)=Repex),0)
*$DM315</f>
        <v>0</v>
      </c>
      <c r="DQ315" s="188" cm="1">
        <f t="array" aca="1" ref="DQ315" ca="1">IFERROR(INDEX(Forecast_Capex_Input!BR$12:BR$286,$X315)
*(INDEX(Forecast_Capex_Input!$H$12:$H$286,$X315)=Repex),0)
*$DM315</f>
        <v>0</v>
      </c>
      <c r="DR315" s="188" cm="1">
        <f t="array" aca="1" ref="DR315" ca="1">IFERROR(INDEX(Forecast_Capex_Input!BS$12:BS$286,$X315)
*(INDEX(Forecast_Capex_Input!$H$12:$H$286,$X315)=Repex),0)
*$DM315</f>
        <v>0</v>
      </c>
      <c r="DS315" s="165"/>
      <c r="DT315" s="188" t="b" cm="1">
        <f t="array" aca="1" ref="DT315" ca="1">OR($G315=Forecast_Capex_Input!$BU$8:$BU$10)</f>
        <v>1</v>
      </c>
      <c r="DU315" s="188" cm="1">
        <f t="array" aca="1" ref="DU315" ca="1">IFERROR(INDEX(Forecast_Capex_Input!BV$12:BV$286,$X315)
*(INDEX(Forecast_Capex_Input!$H$12:$H$286,$X315)=Repex),0)
*$DT315</f>
        <v>1</v>
      </c>
      <c r="DV315" s="188" cm="1">
        <f t="array" aca="1" ref="DV315" ca="1">IFERROR(INDEX(Forecast_Capex_Input!BW$12:BW$286,$X315)
*(INDEX(Forecast_Capex_Input!$H$12:$H$286,$X315)=Repex),0)
*$DT315</f>
        <v>0</v>
      </c>
      <c r="DW315" s="188" cm="1">
        <f t="array" aca="1" ref="DW315" ca="1">IFERROR(INDEX(Forecast_Capex_Input!BX$12:BX$286,$X315)
*(INDEX(Forecast_Capex_Input!$H$12:$H$286,$X315)=Repex),0)
*$DT315</f>
        <v>0</v>
      </c>
      <c r="DX315" s="188" cm="1">
        <f t="array" aca="1" ref="DX315" ca="1">IFERROR(INDEX(Forecast_Capex_Input!BY$12:BY$286,$X315)
*(INDEX(Forecast_Capex_Input!$H$12:$H$286,$X315)=Repex),0)
*$DT315</f>
        <v>0</v>
      </c>
      <c r="DY315" s="188" cm="1">
        <f t="array" aca="1" ref="DY315" ca="1">IFERROR(INDEX(Forecast_Capex_Input!BZ$12:BZ$286,$X315)
*(INDEX(Forecast_Capex_Input!$H$12:$H$286,$X315)=Repex),0)
*$DT315</f>
        <v>0</v>
      </c>
      <c r="DZ315" s="188" cm="1">
        <f t="array" aca="1" ref="DZ315" ca="1">IFERROR(INDEX(Forecast_Capex_Input!CA$12:CA$286,$X315)
*(INDEX(Forecast_Capex_Input!$H$12:$H$286,$X315)=Repex),0)
*$DT315</f>
        <v>0</v>
      </c>
      <c r="EA315" s="188" cm="1">
        <f t="array" aca="1" ref="EA315" ca="1">IFERROR(INDEX(Forecast_Capex_Input!CB$12:CB$286,$X315)
*(INDEX(Forecast_Capex_Input!$H$12:$H$286,$X315)=Repex),0)
*$DT315</f>
        <v>0</v>
      </c>
      <c r="EB315" s="188" cm="1">
        <f t="array" aca="1" ref="EB315" ca="1">IFERROR(INDEX(Forecast_Capex_Input!CC$12:CC$286,$X315)
*(INDEX(Forecast_Capex_Input!$H$12:$H$286,$X315)=Repex),0)
*$DT315</f>
        <v>0</v>
      </c>
      <c r="EC315" s="165"/>
      <c r="ED315" s="226" t="str">
        <f t="shared" si="215"/>
        <v>N/A</v>
      </c>
      <c r="EE315" s="174" t="s">
        <v>15</v>
      </c>
    </row>
    <row r="316" spans="3:135" x14ac:dyDescent="0.2">
      <c r="C316" s="174">
        <f t="shared" si="216"/>
        <v>306</v>
      </c>
      <c r="D316" s="167" t="str" cm="1">
        <f t="array" ref="D316">IFERROR(INDEX(Forecast_Capex_Input!$D$12:$D$286,$X316),NA)</f>
        <v>Time Domain Protection Proof of Concept</v>
      </c>
      <c r="E316" s="172" t="b" cm="1">
        <f t="array" ref="E316">IF($X316=NA,NA,INDEX(Forecast_Capex_Input!$E$12:$E$286,$X316))</f>
        <v>0</v>
      </c>
      <c r="F316" s="167" t="str" cm="1">
        <f t="array" aca="1" ref="F316" ca="1">IFERROR(INDEX(General!$E$25:$E$26,$Y316),NA)</f>
        <v>Non-Labour</v>
      </c>
      <c r="G316" s="167" t="str" cm="1">
        <f t="array" aca="1" ref="G316" ca="1">IFERROR(INDEX(Forecast_Capex_Input!$AI$11:$BB$11,$AA316),NA)</f>
        <v>Secondary Systems</v>
      </c>
      <c r="H316" s="189" cm="1">
        <f t="array" aca="1" ref="H316" ca="1">IFERROR(INDEX(Forecast_Capex_Input!$AI$12:$BB$286,$X316,$AA316),NA)</f>
        <v>1</v>
      </c>
      <c r="I316" s="199" t="str" cm="1">
        <f t="array" ref="I316">IFERROR(INDEX(Forecast_Capex_Input!$F$12:$F$286,$X316),NA)</f>
        <v>Replacement Expenditure</v>
      </c>
      <c r="J316" s="199" t="str" cm="1">
        <f t="array" ref="J316">IFERROR(INDEX(Forecast_Capex_Input!G$12:G$286,$X316),NA)</f>
        <v>Digital Infrastructure</v>
      </c>
      <c r="K316" s="199" t="str" cm="1">
        <f t="array" ref="K316">IFERROR(INDEX(Forecast_Capex_Input!H$12:H$286,$X316),NA)</f>
        <v>Repex</v>
      </c>
      <c r="L316" s="199" t="str" cm="1">
        <f t="array" ref="L316">IFERROR(INDEX(Forecast_Capex_Input!I$12:I$286,$X316),NA)</f>
        <v>N/A</v>
      </c>
      <c r="M316" s="199" t="str" cm="1">
        <f t="array" ref="M316">IFERROR(INDEX(Forecast_Capex_Input!J$12:J$286,$X316),NA)</f>
        <v>N/A</v>
      </c>
      <c r="N316" s="199" t="str" cm="1">
        <f t="array" ref="N316">IFERROR(INDEX(Forecast_Capex_Input!K$12:K$286,$X316),NA)</f>
        <v>DI - Protection systems</v>
      </c>
      <c r="O316" s="199" t="str" cm="1">
        <f t="array" ref="O316">IFERROR(INDEX(Forecast_Capex_Input!L$12:L$286,$X316),NA)</f>
        <v>DI - Safe and Reliable Network</v>
      </c>
      <c r="P316" s="199" t="str" cm="1">
        <f t="array" ref="P316">IFERROR(INDEX(Forecast_Capex_Input!M$12:M$286,$X316),NA)</f>
        <v>N/A</v>
      </c>
      <c r="Q316" s="172" t="str" cm="1">
        <f t="array" ref="Q316">IFERROR(INDEX(Forecast_Capex_Input!N$12:N$286,$X316),NA)</f>
        <v>No</v>
      </c>
      <c r="R316" s="265" cm="1">
        <f t="array" ref="R316">IFERROR(INDEX(Forecast_Capex_Input!O$12:O$286,$X316),0)</f>
        <v>0</v>
      </c>
      <c r="S316" s="172" t="str" cm="1">
        <f t="array" ref="S316">IFERROR(INDEX(Forecast_Capex_Input!P$12:P$286,$X316),0)</f>
        <v>Safety security &amp; reliability</v>
      </c>
      <c r="T316" s="199" t="str" cm="1">
        <f t="array" aca="1" ref="T316" ca="1">IFERROR(INDEX(General!$K$84:$K$103,$AA316),NA)</f>
        <v>Secondary Systems (2018-23)</v>
      </c>
      <c r="U316" s="188" cm="1">
        <f t="array" aca="1" ref="U316" ca="1">IFERROR(
IF($F316=General!$E$25,INDEX(Forecast_Capex_Input!S$12:S$286,$X316),
INDEX(Forecast_Capex_Input!T$12:T$286,$X316)),0)</f>
        <v>1</v>
      </c>
      <c r="V316" s="222" t="b">
        <f>IFERROR(INDEX(Overheads!$T$19:$T$26,MATCH($I316,Overheads!$E$19:$E$26,0)),FALSE)</f>
        <v>1</v>
      </c>
      <c r="W316" s="165"/>
      <c r="X316" s="174">
        <f>IFERROR(
IF(MATCH($C316,Forecast_Capex_Input!$CI$12:$CI$286,1)+1&gt;MAX(Forecast_Capex_Input!$C$12:$C$286),NA,
MATCH($C316,Forecast_Capex_Input!$CI$12:$CI$286,1)+1),1)</f>
        <v>117</v>
      </c>
      <c r="Y316" s="174" cm="1">
        <f t="array" aca="1" ref="Y316" ca="1">IFERROR(
IF(X315&lt;&gt;X316,1,
IF(COUNTIF(OFFSET(Y315,0,0,-INDEX(Forecast_Capex_Input!$CG$12:$CG$286,$X316)),Y315)=INDEX(Forecast_Capex_Input!$CG$12:$CG$286,$X316),Y315+1,Y315)),NA)</f>
        <v>2</v>
      </c>
      <c r="Z316" s="174" cm="1">
        <f t="array" ref="Z316">IFERROR($C316-IF($X316=1,1,INDEX(Forecast_Capex_Input!$CI$12:$CI$286,$X316-1))+1,NA)</f>
        <v>2</v>
      </c>
      <c r="AA316" s="174" cm="1">
        <f t="array" aca="1" ref="AA316" ca="1">IFERROR(IF(Y316=1,
INDEX(Forecast_Capex_Input!$AI$10:$BB$10,SMALL(IF(INDEX(Forecast_Capex_Input!$AI$12:$BB$286,$X316,0)&gt;0,COLUMN(Forecast_Capex_Input!$AI$10:$BB$10)-COLUMN(Forecast_Capex_Input!$AI$12)+1),ROWS(OFFSET(AA315,0,0,-$Z316)))),
OFFSET(AA315,-INDEX(Forecast_Capex_Input!$CG$12:$CG$286,$X316)+1,0)),NA)</f>
        <v>4</v>
      </c>
      <c r="AB316" s="174">
        <f t="shared" ca="1" si="185"/>
        <v>2</v>
      </c>
      <c r="AC316" s="222" t="b">
        <f t="shared" si="217"/>
        <v>0</v>
      </c>
      <c r="AD316" s="220" t="b">
        <v>0</v>
      </c>
      <c r="AE316" s="222" t="b">
        <f t="shared" si="186"/>
        <v>1</v>
      </c>
      <c r="AF316" s="165"/>
      <c r="AG316" s="215">
        <v>0</v>
      </c>
      <c r="AH316" s="215">
        <v>0</v>
      </c>
      <c r="AI316" s="215">
        <v>0</v>
      </c>
      <c r="AJ316" s="215">
        <v>0</v>
      </c>
      <c r="AK316" s="215">
        <v>0</v>
      </c>
      <c r="AL316" s="155">
        <v>0</v>
      </c>
      <c r="AM316" s="165"/>
      <c r="AN316" s="215" cm="1">
        <f t="array" aca="1" ref="AN316" ca="1">IFERROR(INDEX(General!O$33:O$34,$AB316)
*AG316,0)</f>
        <v>0</v>
      </c>
      <c r="AO316" s="215" cm="1">
        <f t="array" aca="1" ref="AO316" ca="1">IFERROR(INDEX(General!P$33:P$34,$AB316)
*AH316,0)</f>
        <v>0</v>
      </c>
      <c r="AP316" s="215" cm="1">
        <f t="array" aca="1" ref="AP316" ca="1">IFERROR(INDEX(General!Q$33:Q$34,$AB316)
*AI316,0)</f>
        <v>0</v>
      </c>
      <c r="AQ316" s="215" cm="1">
        <f t="array" aca="1" ref="AQ316" ca="1">IFERROR(INDEX(General!R$33:R$34,$AB316)
*AJ316,0)</f>
        <v>0</v>
      </c>
      <c r="AR316" s="215" cm="1">
        <f t="array" aca="1" ref="AR316" ca="1">IFERROR(INDEX(General!S$33:S$34,$AB316)
*AK316,0)</f>
        <v>0</v>
      </c>
      <c r="AS316" s="155">
        <f t="shared" ca="1" si="218"/>
        <v>0</v>
      </c>
      <c r="AT316" s="165"/>
      <c r="AU316" s="215">
        <f ca="1">IF($AE316=FALSE,AN316*Overheads!$R$24*$V316,
IFERROR(Overheads!$O$49*$V316*AN316,0)
+IFERROR(Overheads!Q$59*$V316*(AN316/Overheads!Q$68),0))</f>
        <v>0</v>
      </c>
      <c r="AV316" s="215">
        <f ca="1">IF($AE316=FALSE,AO316*Overheads!$R$24*$V316,
IFERROR(Overheads!$O$49*$V316*AO316,0)
+IFERROR(Overheads!R$59*$V316*(AO316/Overheads!R$68),0))</f>
        <v>0</v>
      </c>
      <c r="AW316" s="215">
        <f ca="1">IF($AE316=FALSE,AP316*Overheads!$R$24*$V316,
IFERROR(Overheads!$O$49*$V316*AP316,0)
+IFERROR(Overheads!S$59*$V316*(AP316/Overheads!S$68),0))</f>
        <v>0</v>
      </c>
      <c r="AX316" s="215">
        <f ca="1">IF($AE316=FALSE,AQ316*Overheads!$R$24*$V316,
IFERROR(Overheads!$O$49*$V316*AQ316,0)
+IFERROR(Overheads!T$59*$V316*(AQ316/Overheads!T$68),0))</f>
        <v>0</v>
      </c>
      <c r="AY316" s="215">
        <f ca="1">IF($AE316=FALSE,AR316*Overheads!$R$24*$V316,
IFERROR(Overheads!$O$49*$V316*AR316,0)
+IFERROR(Overheads!U$59*$V316*(AR316/Overheads!U$68),0))</f>
        <v>0</v>
      </c>
      <c r="AZ316" s="155">
        <f t="shared" ca="1" si="219"/>
        <v>0</v>
      </c>
      <c r="BA316" s="165"/>
      <c r="BB316" s="215">
        <f ca="1">IF($AE316=FALSE,AN316*Overheads!$S$25,
IFERROR(Overheads!$O$50*AN316,0)
+IFERROR(Overheads!Q$60*(AN316/Overheads!Q$66),0))</f>
        <v>0</v>
      </c>
      <c r="BC316" s="215">
        <f ca="1">IF($AE316=FALSE,AO316*Overheads!$S$25,
IFERROR(Overheads!$O$50*AO316,0)
+IFERROR(Overheads!R$60*(AO316/Overheads!R$66),0))</f>
        <v>0</v>
      </c>
      <c r="BD316" s="215">
        <f ca="1">IF($AE316=FALSE,AP316*Overheads!$S$25,
IFERROR(Overheads!$O$50*AP316,0)
+IFERROR(Overheads!S$60*(AP316/Overheads!S$66),0))</f>
        <v>0</v>
      </c>
      <c r="BE316" s="215">
        <f ca="1">IF($AE316=FALSE,AQ316*Overheads!$S$25,
IFERROR(Overheads!$O$50*AQ316,0)
+IFERROR(Overheads!T$60*(AQ316/Overheads!T$66),0))</f>
        <v>0</v>
      </c>
      <c r="BF316" s="215">
        <f ca="1">IF($AE316=FALSE,AR316*Overheads!$S$25,
IFERROR(Overheads!$O$50*AR316,0)
+IFERROR(Overheads!U$60*(AR316/Overheads!U$66),0))</f>
        <v>0</v>
      </c>
      <c r="BG316" s="155">
        <f t="shared" ca="1" si="220"/>
        <v>0</v>
      </c>
      <c r="BH316" s="165"/>
      <c r="BI316" s="215">
        <f t="shared" ca="1" si="221"/>
        <v>0</v>
      </c>
      <c r="BJ316" s="215">
        <f t="shared" ca="1" si="187"/>
        <v>0</v>
      </c>
      <c r="BK316" s="215">
        <f t="shared" ca="1" si="188"/>
        <v>0</v>
      </c>
      <c r="BL316" s="215">
        <f t="shared" ca="1" si="189"/>
        <v>0</v>
      </c>
      <c r="BM316" s="215">
        <f t="shared" ca="1" si="190"/>
        <v>0</v>
      </c>
      <c r="BN316" s="155">
        <f t="shared" ca="1" si="222"/>
        <v>0</v>
      </c>
      <c r="BO316" s="165"/>
      <c r="BP316" s="187" cm="1">
        <f t="array" ref="BP316">IFERROR(IF($X316=$X315,BP315,INDEX(Forecast_Capex_Input!AC$12:AC$286,$X316)),0)</f>
        <v>0</v>
      </c>
      <c r="BQ316" s="187" cm="1">
        <f t="array" ref="BQ316">IFERROR(IF($X316=$X315,BQ315,INDEX(Forecast_Capex_Input!AD$12:AD$286,$X316)),0)</f>
        <v>0</v>
      </c>
      <c r="BR316" s="187" cm="1">
        <f t="array" ref="BR316">IFERROR(IF($X316=$X315,BR315,INDEX(Forecast_Capex_Input!AE$12:AE$286,$X316)),0)</f>
        <v>0</v>
      </c>
      <c r="BS316" s="187" cm="1">
        <f t="array" ref="BS316">IFERROR(IF($X316=$X315,BS315,INDEX(Forecast_Capex_Input!AF$12:AF$286,$X316)),0)</f>
        <v>0</v>
      </c>
      <c r="BT316" s="187" cm="1">
        <f t="array" ref="BT316">IFERROR(IF($X316=$X315,BT315,INDEX(Forecast_Capex_Input!AG$12:AG$286,$X316)),0)</f>
        <v>0</v>
      </c>
      <c r="BU316" s="165"/>
      <c r="BV316" s="215">
        <f t="shared" si="191"/>
        <v>0</v>
      </c>
      <c r="BW316" s="215">
        <f t="shared" si="192"/>
        <v>0</v>
      </c>
      <c r="BX316" s="215">
        <f t="shared" si="193"/>
        <v>0</v>
      </c>
      <c r="BY316" s="215">
        <f t="shared" si="194"/>
        <v>0</v>
      </c>
      <c r="BZ316" s="215">
        <f t="shared" si="195"/>
        <v>0</v>
      </c>
      <c r="CA316" s="155">
        <f t="shared" si="223"/>
        <v>0</v>
      </c>
      <c r="CB316" s="165"/>
      <c r="CC316" s="215">
        <f t="shared" ca="1" si="196"/>
        <v>0</v>
      </c>
      <c r="CD316" s="215">
        <f t="shared" ca="1" si="197"/>
        <v>0</v>
      </c>
      <c r="CE316" s="215">
        <f t="shared" ca="1" si="198"/>
        <v>0</v>
      </c>
      <c r="CF316" s="215">
        <f t="shared" ca="1" si="199"/>
        <v>0</v>
      </c>
      <c r="CG316" s="215">
        <f t="shared" ca="1" si="200"/>
        <v>0</v>
      </c>
      <c r="CH316" s="155">
        <f t="shared" ca="1" si="224"/>
        <v>0</v>
      </c>
      <c r="CI316" s="165"/>
      <c r="CJ316" s="215">
        <f t="shared" ca="1" si="201"/>
        <v>0</v>
      </c>
      <c r="CK316" s="215">
        <f t="shared" ca="1" si="202"/>
        <v>0</v>
      </c>
      <c r="CL316" s="215">
        <f t="shared" ca="1" si="203"/>
        <v>0</v>
      </c>
      <c r="CM316" s="215">
        <f t="shared" ca="1" si="204"/>
        <v>0</v>
      </c>
      <c r="CN316" s="215">
        <f t="shared" ca="1" si="205"/>
        <v>0</v>
      </c>
      <c r="CO316" s="155">
        <f t="shared" ca="1" si="225"/>
        <v>0</v>
      </c>
      <c r="CP316" s="165"/>
      <c r="CQ316" s="223">
        <f t="shared" ca="1" si="206"/>
        <v>0</v>
      </c>
      <c r="CR316" s="223">
        <f t="shared" ca="1" si="207"/>
        <v>0</v>
      </c>
      <c r="CS316" s="223">
        <f t="shared" ca="1" si="208"/>
        <v>0</v>
      </c>
      <c r="CT316" s="223">
        <f t="shared" ca="1" si="209"/>
        <v>0</v>
      </c>
      <c r="CU316" s="223">
        <f t="shared" ca="1" si="210"/>
        <v>0</v>
      </c>
      <c r="CV316" s="155">
        <f t="shared" ca="1" si="226"/>
        <v>0</v>
      </c>
      <c r="CW316" s="165"/>
      <c r="CX316" s="215">
        <f t="shared" ca="1" si="227"/>
        <v>0</v>
      </c>
      <c r="CY316" s="215">
        <f t="shared" ca="1" si="211"/>
        <v>0</v>
      </c>
      <c r="CZ316" s="215">
        <f t="shared" ca="1" si="212"/>
        <v>0</v>
      </c>
      <c r="DA316" s="215">
        <f t="shared" ca="1" si="213"/>
        <v>0</v>
      </c>
      <c r="DB316" s="215">
        <f t="shared" ca="1" si="214"/>
        <v>0</v>
      </c>
      <c r="DC316" s="155">
        <f t="shared" ca="1" si="228"/>
        <v>0</v>
      </c>
      <c r="DD316" s="165"/>
      <c r="DE316" s="188" t="b" cm="1">
        <f t="array" aca="1" ref="DE316" ca="1">OR($G316=Forecast_Capex_Input!$BF$8:$BF$10)</f>
        <v>0</v>
      </c>
      <c r="DF316" s="188" cm="1">
        <f t="array" aca="1" ref="DF316" ca="1">IFERROR(INDEX(Forecast_Capex_Input!BG$12:BG$286,$X316)
*(INDEX(Forecast_Capex_Input!$H$12:$H$286,$X316)=Repex),0)
*$DE316</f>
        <v>0</v>
      </c>
      <c r="DG316" s="188" cm="1">
        <f t="array" aca="1" ref="DG316" ca="1">IFERROR(INDEX(Forecast_Capex_Input!BH$12:BH$286,$X316)
*(INDEX(Forecast_Capex_Input!$H$12:$H$286,$X316)=Repex),0)
*$DE316</f>
        <v>0</v>
      </c>
      <c r="DH316" s="188" cm="1">
        <f t="array" aca="1" ref="DH316" ca="1">IFERROR(INDEX(Forecast_Capex_Input!BI$12:BI$286,$X316)
*(INDEX(Forecast_Capex_Input!$H$12:$H$286,$X316)=Repex),0)
*$DE316</f>
        <v>0</v>
      </c>
      <c r="DI316" s="188" cm="1">
        <f t="array" aca="1" ref="DI316" ca="1">IFERROR(INDEX(Forecast_Capex_Input!BJ$12:BJ$286,$X316)
*(INDEX(Forecast_Capex_Input!$H$12:$H$286,$X316)=Repex),0)
*$DE316</f>
        <v>0</v>
      </c>
      <c r="DJ316" s="188" cm="1">
        <f t="array" aca="1" ref="DJ316" ca="1">IFERROR(INDEX(Forecast_Capex_Input!BK$12:BK$286,$X316)
*(INDEX(Forecast_Capex_Input!$H$12:$H$286,$X316)=Repex),0)
*$DE316</f>
        <v>0</v>
      </c>
      <c r="DK316" s="188" cm="1">
        <f t="array" aca="1" ref="DK316" ca="1">IFERROR(INDEX(Forecast_Capex_Input!BL$12:BL$286,$X316)
*(INDEX(Forecast_Capex_Input!$H$12:$H$286,$X316)=Repex),0)
*$DE316</f>
        <v>0</v>
      </c>
      <c r="DL316" s="165"/>
      <c r="DM316" s="188" t="b" cm="1">
        <f t="array" aca="1" ref="DM316" ca="1">OR($G316=Forecast_Capex_Input!$BN$8:$BN$9)</f>
        <v>0</v>
      </c>
      <c r="DN316" s="188" cm="1">
        <f t="array" aca="1" ref="DN316" ca="1">IFERROR(INDEX(Forecast_Capex_Input!BO$12:BO$286,$X316)
*(INDEX(Forecast_Capex_Input!$H$12:$H$286,$X316)=Repex),0)
*$DM316</f>
        <v>0</v>
      </c>
      <c r="DO316" s="188" cm="1">
        <f t="array" aca="1" ref="DO316" ca="1">IFERROR(INDEX(Forecast_Capex_Input!BP$12:BP$286,$X316)
*(INDEX(Forecast_Capex_Input!$H$12:$H$286,$X316)=Repex),0)
*$DM316</f>
        <v>0</v>
      </c>
      <c r="DP316" s="188" cm="1">
        <f t="array" aca="1" ref="DP316" ca="1">IFERROR(INDEX(Forecast_Capex_Input!BQ$12:BQ$286,$X316)
*(INDEX(Forecast_Capex_Input!$H$12:$H$286,$X316)=Repex),0)
*$DM316</f>
        <v>0</v>
      </c>
      <c r="DQ316" s="188" cm="1">
        <f t="array" aca="1" ref="DQ316" ca="1">IFERROR(INDEX(Forecast_Capex_Input!BR$12:BR$286,$X316)
*(INDEX(Forecast_Capex_Input!$H$12:$H$286,$X316)=Repex),0)
*$DM316</f>
        <v>0</v>
      </c>
      <c r="DR316" s="188" cm="1">
        <f t="array" aca="1" ref="DR316" ca="1">IFERROR(INDEX(Forecast_Capex_Input!BS$12:BS$286,$X316)
*(INDEX(Forecast_Capex_Input!$H$12:$H$286,$X316)=Repex),0)
*$DM316</f>
        <v>0</v>
      </c>
      <c r="DS316" s="165"/>
      <c r="DT316" s="188" t="b" cm="1">
        <f t="array" aca="1" ref="DT316" ca="1">OR($G316=Forecast_Capex_Input!$BU$8:$BU$10)</f>
        <v>1</v>
      </c>
      <c r="DU316" s="188" cm="1">
        <f t="array" aca="1" ref="DU316" ca="1">IFERROR(INDEX(Forecast_Capex_Input!BV$12:BV$286,$X316)
*(INDEX(Forecast_Capex_Input!$H$12:$H$286,$X316)=Repex),0)
*$DT316</f>
        <v>1</v>
      </c>
      <c r="DV316" s="188" cm="1">
        <f t="array" aca="1" ref="DV316" ca="1">IFERROR(INDEX(Forecast_Capex_Input!BW$12:BW$286,$X316)
*(INDEX(Forecast_Capex_Input!$H$12:$H$286,$X316)=Repex),0)
*$DT316</f>
        <v>0</v>
      </c>
      <c r="DW316" s="188" cm="1">
        <f t="array" aca="1" ref="DW316" ca="1">IFERROR(INDEX(Forecast_Capex_Input!BX$12:BX$286,$X316)
*(INDEX(Forecast_Capex_Input!$H$12:$H$286,$X316)=Repex),0)
*$DT316</f>
        <v>0</v>
      </c>
      <c r="DX316" s="188" cm="1">
        <f t="array" aca="1" ref="DX316" ca="1">IFERROR(INDEX(Forecast_Capex_Input!BY$12:BY$286,$X316)
*(INDEX(Forecast_Capex_Input!$H$12:$H$286,$X316)=Repex),0)
*$DT316</f>
        <v>0</v>
      </c>
      <c r="DY316" s="188" cm="1">
        <f t="array" aca="1" ref="DY316" ca="1">IFERROR(INDEX(Forecast_Capex_Input!BZ$12:BZ$286,$X316)
*(INDEX(Forecast_Capex_Input!$H$12:$H$286,$X316)=Repex),0)
*$DT316</f>
        <v>0</v>
      </c>
      <c r="DZ316" s="188" cm="1">
        <f t="array" aca="1" ref="DZ316" ca="1">IFERROR(INDEX(Forecast_Capex_Input!CA$12:CA$286,$X316)
*(INDEX(Forecast_Capex_Input!$H$12:$H$286,$X316)=Repex),0)
*$DT316</f>
        <v>0</v>
      </c>
      <c r="EA316" s="188" cm="1">
        <f t="array" aca="1" ref="EA316" ca="1">IFERROR(INDEX(Forecast_Capex_Input!CB$12:CB$286,$X316)
*(INDEX(Forecast_Capex_Input!$H$12:$H$286,$X316)=Repex),0)
*$DT316</f>
        <v>0</v>
      </c>
      <c r="EB316" s="188" cm="1">
        <f t="array" aca="1" ref="EB316" ca="1">IFERROR(INDEX(Forecast_Capex_Input!CC$12:CC$286,$X316)
*(INDEX(Forecast_Capex_Input!$H$12:$H$286,$X316)=Repex),0)
*$DT316</f>
        <v>0</v>
      </c>
      <c r="EC316" s="165"/>
      <c r="ED316" s="226" t="str">
        <f t="shared" si="215"/>
        <v>N/A</v>
      </c>
      <c r="EE316" s="174" t="s">
        <v>15</v>
      </c>
    </row>
    <row r="317" spans="3:135" x14ac:dyDescent="0.2">
      <c r="C317" s="174">
        <f t="shared" si="216"/>
        <v>307</v>
      </c>
      <c r="D317" s="167" t="str" cm="1">
        <f t="array" ref="D317">IFERROR(INDEX(Forecast_Capex_Input!$D$12:$D$286,$X317),NA)</f>
        <v>Market Metering Protection Relay Replacements</v>
      </c>
      <c r="E317" s="172" t="b" cm="1">
        <f t="array" ref="E317">IF($X317=NA,NA,INDEX(Forecast_Capex_Input!$E$12:$E$286,$X317))</f>
        <v>0</v>
      </c>
      <c r="F317" s="167" t="str" cm="1">
        <f t="array" aca="1" ref="F317" ca="1">IFERROR(INDEX(General!$E$25:$E$26,$Y317),NA)</f>
        <v>Labour</v>
      </c>
      <c r="G317" s="167" t="str" cm="1">
        <f t="array" aca="1" ref="G317" ca="1">IFERROR(INDEX(Forecast_Capex_Input!$AI$11:$BB$11,$AA317),NA)</f>
        <v>Secondary Systems</v>
      </c>
      <c r="H317" s="189" cm="1">
        <f t="array" aca="1" ref="H317" ca="1">IFERROR(INDEX(Forecast_Capex_Input!$AI$12:$BB$286,$X317,$AA317),NA)</f>
        <v>1</v>
      </c>
      <c r="I317" s="199" t="str" cm="1">
        <f t="array" ref="I317">IFERROR(INDEX(Forecast_Capex_Input!$F$12:$F$286,$X317),NA)</f>
        <v>Replacement Expenditure</v>
      </c>
      <c r="J317" s="199" t="str" cm="1">
        <f t="array" ref="J317">IFERROR(INDEX(Forecast_Capex_Input!G$12:G$286,$X317),NA)</f>
        <v>Digital Infrastructure</v>
      </c>
      <c r="K317" s="199" t="str" cm="1">
        <f t="array" ref="K317">IFERROR(INDEX(Forecast_Capex_Input!H$12:H$286,$X317),NA)</f>
        <v>Repex</v>
      </c>
      <c r="L317" s="199" t="str" cm="1">
        <f t="array" ref="L317">IFERROR(INDEX(Forecast_Capex_Input!I$12:I$286,$X317),NA)</f>
        <v>N/A</v>
      </c>
      <c r="M317" s="199" t="str" cm="1">
        <f t="array" ref="M317">IFERROR(INDEX(Forecast_Capex_Input!J$12:J$286,$X317),NA)</f>
        <v>N/A</v>
      </c>
      <c r="N317" s="199" t="str" cm="1">
        <f t="array" ref="N317">IFERROR(INDEX(Forecast_Capex_Input!K$12:K$286,$X317),NA)</f>
        <v>DI - Market metering systems</v>
      </c>
      <c r="O317" s="199" t="str" cm="1">
        <f t="array" ref="O317">IFERROR(INDEX(Forecast_Capex_Input!L$12:L$286,$X317),NA)</f>
        <v>DI - Safe and Reliable Network</v>
      </c>
      <c r="P317" s="199" t="str" cm="1">
        <f t="array" ref="P317">IFERROR(INDEX(Forecast_Capex_Input!M$12:M$286,$X317),NA)</f>
        <v>N/A</v>
      </c>
      <c r="Q317" s="172" t="str" cm="1">
        <f t="array" ref="Q317">IFERROR(INDEX(Forecast_Capex_Input!N$12:N$286,$X317),NA)</f>
        <v>No</v>
      </c>
      <c r="R317" s="265" cm="1">
        <f t="array" ref="R317">IFERROR(INDEX(Forecast_Capex_Input!O$12:O$286,$X317),0)</f>
        <v>0</v>
      </c>
      <c r="S317" s="172" t="str" cm="1">
        <f t="array" ref="S317">IFERROR(INDEX(Forecast_Capex_Input!P$12:P$286,$X317),0)</f>
        <v>Safety security &amp; reliability</v>
      </c>
      <c r="T317" s="199" t="str" cm="1">
        <f t="array" aca="1" ref="T317" ca="1">IFERROR(INDEX(General!$K$84:$K$103,$AA317),NA)</f>
        <v>Secondary Systems (2018-23)</v>
      </c>
      <c r="U317" s="188" cm="1">
        <f t="array" aca="1" ref="U317" ca="1">IFERROR(
IF($F317=General!$E$25,INDEX(Forecast_Capex_Input!S$12:S$286,$X317),
INDEX(Forecast_Capex_Input!T$12:T$286,$X317)),0)</f>
        <v>0</v>
      </c>
      <c r="V317" s="222" t="b">
        <f>IFERROR(INDEX(Overheads!$T$19:$T$26,MATCH($I317,Overheads!$E$19:$E$26,0)),FALSE)</f>
        <v>1</v>
      </c>
      <c r="W317" s="165"/>
      <c r="X317" s="174">
        <f>IFERROR(
IF(MATCH($C317,Forecast_Capex_Input!$CI$12:$CI$286,1)+1&gt;MAX(Forecast_Capex_Input!$C$12:$C$286),NA,
MATCH($C317,Forecast_Capex_Input!$CI$12:$CI$286,1)+1),1)</f>
        <v>118</v>
      </c>
      <c r="Y317" s="174" cm="1">
        <f t="array" aca="1" ref="Y317" ca="1">IFERROR(
IF(X316&lt;&gt;X317,1,
IF(COUNTIF(OFFSET(Y316,0,0,-INDEX(Forecast_Capex_Input!$CG$12:$CG$286,$X317)),Y316)=INDEX(Forecast_Capex_Input!$CG$12:$CG$286,$X317),Y316+1,Y316)),NA)</f>
        <v>1</v>
      </c>
      <c r="Z317" s="174" cm="1">
        <f t="array" ref="Z317">IFERROR($C317-IF($X317=1,1,INDEX(Forecast_Capex_Input!$CI$12:$CI$286,$X317-1))+1,NA)</f>
        <v>1</v>
      </c>
      <c r="AA317" s="174" cm="1">
        <f t="array" aca="1" ref="AA317" ca="1">IFERROR(IF(Y317=1,
INDEX(Forecast_Capex_Input!$AI$10:$BB$10,SMALL(IF(INDEX(Forecast_Capex_Input!$AI$12:$BB$286,$X317,0)&gt;0,COLUMN(Forecast_Capex_Input!$AI$10:$BB$10)-COLUMN(Forecast_Capex_Input!$AI$12)+1),ROWS(OFFSET(AA316,0,0,-$Z317)))),
OFFSET(AA316,-INDEX(Forecast_Capex_Input!$CG$12:$CG$286,$X317)+1,0)),NA)</f>
        <v>4</v>
      </c>
      <c r="AB317" s="174">
        <f t="shared" ca="1" si="185"/>
        <v>1</v>
      </c>
      <c r="AC317" s="222" t="b">
        <f t="shared" si="217"/>
        <v>0</v>
      </c>
      <c r="AD317" s="220" t="b">
        <v>0</v>
      </c>
      <c r="AE317" s="222" t="b">
        <f t="shared" si="186"/>
        <v>1</v>
      </c>
      <c r="AF317" s="165"/>
      <c r="AG317" s="215">
        <v>0</v>
      </c>
      <c r="AH317" s="215">
        <v>0</v>
      </c>
      <c r="AI317" s="215">
        <v>0</v>
      </c>
      <c r="AJ317" s="215">
        <v>0</v>
      </c>
      <c r="AK317" s="215">
        <v>0</v>
      </c>
      <c r="AL317" s="155">
        <v>0</v>
      </c>
      <c r="AM317" s="165"/>
      <c r="AN317" s="215" cm="1">
        <f t="array" aca="1" ref="AN317" ca="1">IFERROR(INDEX(General!O$33:O$34,$AB317)
*AG317,0)</f>
        <v>0</v>
      </c>
      <c r="AO317" s="215" cm="1">
        <f t="array" aca="1" ref="AO317" ca="1">IFERROR(INDEX(General!P$33:P$34,$AB317)
*AH317,0)</f>
        <v>0</v>
      </c>
      <c r="AP317" s="215" cm="1">
        <f t="array" aca="1" ref="AP317" ca="1">IFERROR(INDEX(General!Q$33:Q$34,$AB317)
*AI317,0)</f>
        <v>0</v>
      </c>
      <c r="AQ317" s="215" cm="1">
        <f t="array" aca="1" ref="AQ317" ca="1">IFERROR(INDEX(General!R$33:R$34,$AB317)
*AJ317,0)</f>
        <v>0</v>
      </c>
      <c r="AR317" s="215" cm="1">
        <f t="array" aca="1" ref="AR317" ca="1">IFERROR(INDEX(General!S$33:S$34,$AB317)
*AK317,0)</f>
        <v>0</v>
      </c>
      <c r="AS317" s="155">
        <f t="shared" ca="1" si="218"/>
        <v>0</v>
      </c>
      <c r="AT317" s="165"/>
      <c r="AU317" s="215">
        <f ca="1">IF($AE317=FALSE,AN317*Overheads!$R$24*$V317,
IFERROR(Overheads!$O$49*$V317*AN317,0)
+IFERROR(Overheads!Q$59*$V317*(AN317/Overheads!Q$68),0))</f>
        <v>0</v>
      </c>
      <c r="AV317" s="215">
        <f ca="1">IF($AE317=FALSE,AO317*Overheads!$R$24*$V317,
IFERROR(Overheads!$O$49*$V317*AO317,0)
+IFERROR(Overheads!R$59*$V317*(AO317/Overheads!R$68),0))</f>
        <v>0</v>
      </c>
      <c r="AW317" s="215">
        <f ca="1">IF($AE317=FALSE,AP317*Overheads!$R$24*$V317,
IFERROR(Overheads!$O$49*$V317*AP317,0)
+IFERROR(Overheads!S$59*$V317*(AP317/Overheads!S$68),0))</f>
        <v>0</v>
      </c>
      <c r="AX317" s="215">
        <f ca="1">IF($AE317=FALSE,AQ317*Overheads!$R$24*$V317,
IFERROR(Overheads!$O$49*$V317*AQ317,0)
+IFERROR(Overheads!T$59*$V317*(AQ317/Overheads!T$68),0))</f>
        <v>0</v>
      </c>
      <c r="AY317" s="215">
        <f ca="1">IF($AE317=FALSE,AR317*Overheads!$R$24*$V317,
IFERROR(Overheads!$O$49*$V317*AR317,0)
+IFERROR(Overheads!U$59*$V317*(AR317/Overheads!U$68),0))</f>
        <v>0</v>
      </c>
      <c r="AZ317" s="155">
        <f t="shared" ca="1" si="219"/>
        <v>0</v>
      </c>
      <c r="BA317" s="165"/>
      <c r="BB317" s="215">
        <f ca="1">IF($AE317=FALSE,AN317*Overheads!$S$25,
IFERROR(Overheads!$O$50*AN317,0)
+IFERROR(Overheads!Q$60*(AN317/Overheads!Q$66),0))</f>
        <v>0</v>
      </c>
      <c r="BC317" s="215">
        <f ca="1">IF($AE317=FALSE,AO317*Overheads!$S$25,
IFERROR(Overheads!$O$50*AO317,0)
+IFERROR(Overheads!R$60*(AO317/Overheads!R$66),0))</f>
        <v>0</v>
      </c>
      <c r="BD317" s="215">
        <f ca="1">IF($AE317=FALSE,AP317*Overheads!$S$25,
IFERROR(Overheads!$O$50*AP317,0)
+IFERROR(Overheads!S$60*(AP317/Overheads!S$66),0))</f>
        <v>0</v>
      </c>
      <c r="BE317" s="215">
        <f ca="1">IF($AE317=FALSE,AQ317*Overheads!$S$25,
IFERROR(Overheads!$O$50*AQ317,0)
+IFERROR(Overheads!T$60*(AQ317/Overheads!T$66),0))</f>
        <v>0</v>
      </c>
      <c r="BF317" s="215">
        <f ca="1">IF($AE317=FALSE,AR317*Overheads!$S$25,
IFERROR(Overheads!$O$50*AR317,0)
+IFERROR(Overheads!U$60*(AR317/Overheads!U$66),0))</f>
        <v>0</v>
      </c>
      <c r="BG317" s="155">
        <f t="shared" ca="1" si="220"/>
        <v>0</v>
      </c>
      <c r="BH317" s="165"/>
      <c r="BI317" s="215">
        <f t="shared" ca="1" si="221"/>
        <v>0</v>
      </c>
      <c r="BJ317" s="215">
        <f t="shared" ca="1" si="187"/>
        <v>0</v>
      </c>
      <c r="BK317" s="215">
        <f t="shared" ca="1" si="188"/>
        <v>0</v>
      </c>
      <c r="BL317" s="215">
        <f t="shared" ca="1" si="189"/>
        <v>0</v>
      </c>
      <c r="BM317" s="215">
        <f t="shared" ca="1" si="190"/>
        <v>0</v>
      </c>
      <c r="BN317" s="155">
        <f t="shared" ca="1" si="222"/>
        <v>0</v>
      </c>
      <c r="BO317" s="165"/>
      <c r="BP317" s="187" cm="1">
        <f t="array" ref="BP317">IFERROR(IF($X317=$X316,BP316,INDEX(Forecast_Capex_Input!AC$12:AC$286,$X317)),0)</f>
        <v>0</v>
      </c>
      <c r="BQ317" s="187" cm="1">
        <f t="array" ref="BQ317">IFERROR(IF($X317=$X316,BQ316,INDEX(Forecast_Capex_Input!AD$12:AD$286,$X317)),0)</f>
        <v>0</v>
      </c>
      <c r="BR317" s="187" cm="1">
        <f t="array" ref="BR317">IFERROR(IF($X317=$X316,BR316,INDEX(Forecast_Capex_Input!AE$12:AE$286,$X317)),0)</f>
        <v>0</v>
      </c>
      <c r="BS317" s="187" cm="1">
        <f t="array" ref="BS317">IFERROR(IF($X317=$X316,BS316,INDEX(Forecast_Capex_Input!AF$12:AF$286,$X317)),0)</f>
        <v>0</v>
      </c>
      <c r="BT317" s="187" cm="1">
        <f t="array" ref="BT317">IFERROR(IF($X317=$X316,BT316,INDEX(Forecast_Capex_Input!AG$12:AG$286,$X317)),0)</f>
        <v>0</v>
      </c>
      <c r="BU317" s="165"/>
      <c r="BV317" s="215">
        <f t="shared" si="191"/>
        <v>0</v>
      </c>
      <c r="BW317" s="215">
        <f t="shared" si="192"/>
        <v>0</v>
      </c>
      <c r="BX317" s="215">
        <f t="shared" si="193"/>
        <v>0</v>
      </c>
      <c r="BY317" s="215">
        <f t="shared" si="194"/>
        <v>0</v>
      </c>
      <c r="BZ317" s="215">
        <f t="shared" si="195"/>
        <v>0</v>
      </c>
      <c r="CA317" s="155">
        <f t="shared" si="223"/>
        <v>0</v>
      </c>
      <c r="CB317" s="165"/>
      <c r="CC317" s="215">
        <f t="shared" ca="1" si="196"/>
        <v>0</v>
      </c>
      <c r="CD317" s="215">
        <f t="shared" ca="1" si="197"/>
        <v>0</v>
      </c>
      <c r="CE317" s="215">
        <f t="shared" ca="1" si="198"/>
        <v>0</v>
      </c>
      <c r="CF317" s="215">
        <f t="shared" ca="1" si="199"/>
        <v>0</v>
      </c>
      <c r="CG317" s="215">
        <f t="shared" ca="1" si="200"/>
        <v>0</v>
      </c>
      <c r="CH317" s="155">
        <f t="shared" ca="1" si="224"/>
        <v>0</v>
      </c>
      <c r="CI317" s="165"/>
      <c r="CJ317" s="215">
        <f t="shared" ca="1" si="201"/>
        <v>0</v>
      </c>
      <c r="CK317" s="215">
        <f t="shared" ca="1" si="202"/>
        <v>0</v>
      </c>
      <c r="CL317" s="215">
        <f t="shared" ca="1" si="203"/>
        <v>0</v>
      </c>
      <c r="CM317" s="215">
        <f t="shared" ca="1" si="204"/>
        <v>0</v>
      </c>
      <c r="CN317" s="215">
        <f t="shared" ca="1" si="205"/>
        <v>0</v>
      </c>
      <c r="CO317" s="155">
        <f t="shared" ca="1" si="225"/>
        <v>0</v>
      </c>
      <c r="CP317" s="165"/>
      <c r="CQ317" s="223">
        <f t="shared" ca="1" si="206"/>
        <v>0</v>
      </c>
      <c r="CR317" s="223">
        <f t="shared" ca="1" si="207"/>
        <v>0</v>
      </c>
      <c r="CS317" s="223">
        <f t="shared" ca="1" si="208"/>
        <v>0</v>
      </c>
      <c r="CT317" s="223">
        <f t="shared" ca="1" si="209"/>
        <v>0</v>
      </c>
      <c r="CU317" s="223">
        <f t="shared" ca="1" si="210"/>
        <v>0</v>
      </c>
      <c r="CV317" s="155">
        <f t="shared" ca="1" si="226"/>
        <v>0</v>
      </c>
      <c r="CW317" s="165"/>
      <c r="CX317" s="215">
        <f t="shared" ca="1" si="227"/>
        <v>0</v>
      </c>
      <c r="CY317" s="215">
        <f t="shared" ca="1" si="211"/>
        <v>0</v>
      </c>
      <c r="CZ317" s="215">
        <f t="shared" ca="1" si="212"/>
        <v>0</v>
      </c>
      <c r="DA317" s="215">
        <f t="shared" ca="1" si="213"/>
        <v>0</v>
      </c>
      <c r="DB317" s="215">
        <f t="shared" ca="1" si="214"/>
        <v>0</v>
      </c>
      <c r="DC317" s="155">
        <f t="shared" ca="1" si="228"/>
        <v>0</v>
      </c>
      <c r="DD317" s="165"/>
      <c r="DE317" s="188" t="b" cm="1">
        <f t="array" aca="1" ref="DE317" ca="1">OR($G317=Forecast_Capex_Input!$BF$8:$BF$10)</f>
        <v>0</v>
      </c>
      <c r="DF317" s="188" cm="1">
        <f t="array" aca="1" ref="DF317" ca="1">IFERROR(INDEX(Forecast_Capex_Input!BG$12:BG$286,$X317)
*(INDEX(Forecast_Capex_Input!$H$12:$H$286,$X317)=Repex),0)
*$DE317</f>
        <v>0</v>
      </c>
      <c r="DG317" s="188" cm="1">
        <f t="array" aca="1" ref="DG317" ca="1">IFERROR(INDEX(Forecast_Capex_Input!BH$12:BH$286,$X317)
*(INDEX(Forecast_Capex_Input!$H$12:$H$286,$X317)=Repex),0)
*$DE317</f>
        <v>0</v>
      </c>
      <c r="DH317" s="188" cm="1">
        <f t="array" aca="1" ref="DH317" ca="1">IFERROR(INDEX(Forecast_Capex_Input!BI$12:BI$286,$X317)
*(INDEX(Forecast_Capex_Input!$H$12:$H$286,$X317)=Repex),0)
*$DE317</f>
        <v>0</v>
      </c>
      <c r="DI317" s="188" cm="1">
        <f t="array" aca="1" ref="DI317" ca="1">IFERROR(INDEX(Forecast_Capex_Input!BJ$12:BJ$286,$X317)
*(INDEX(Forecast_Capex_Input!$H$12:$H$286,$X317)=Repex),0)
*$DE317</f>
        <v>0</v>
      </c>
      <c r="DJ317" s="188" cm="1">
        <f t="array" aca="1" ref="DJ317" ca="1">IFERROR(INDEX(Forecast_Capex_Input!BK$12:BK$286,$X317)
*(INDEX(Forecast_Capex_Input!$H$12:$H$286,$X317)=Repex),0)
*$DE317</f>
        <v>0</v>
      </c>
      <c r="DK317" s="188" cm="1">
        <f t="array" aca="1" ref="DK317" ca="1">IFERROR(INDEX(Forecast_Capex_Input!BL$12:BL$286,$X317)
*(INDEX(Forecast_Capex_Input!$H$12:$H$286,$X317)=Repex),0)
*$DE317</f>
        <v>0</v>
      </c>
      <c r="DL317" s="165"/>
      <c r="DM317" s="188" t="b" cm="1">
        <f t="array" aca="1" ref="DM317" ca="1">OR($G317=Forecast_Capex_Input!$BN$8:$BN$9)</f>
        <v>0</v>
      </c>
      <c r="DN317" s="188" cm="1">
        <f t="array" aca="1" ref="DN317" ca="1">IFERROR(INDEX(Forecast_Capex_Input!BO$12:BO$286,$X317)
*(INDEX(Forecast_Capex_Input!$H$12:$H$286,$X317)=Repex),0)
*$DM317</f>
        <v>0</v>
      </c>
      <c r="DO317" s="188" cm="1">
        <f t="array" aca="1" ref="DO317" ca="1">IFERROR(INDEX(Forecast_Capex_Input!BP$12:BP$286,$X317)
*(INDEX(Forecast_Capex_Input!$H$12:$H$286,$X317)=Repex),0)
*$DM317</f>
        <v>0</v>
      </c>
      <c r="DP317" s="188" cm="1">
        <f t="array" aca="1" ref="DP317" ca="1">IFERROR(INDEX(Forecast_Capex_Input!BQ$12:BQ$286,$X317)
*(INDEX(Forecast_Capex_Input!$H$12:$H$286,$X317)=Repex),0)
*$DM317</f>
        <v>0</v>
      </c>
      <c r="DQ317" s="188" cm="1">
        <f t="array" aca="1" ref="DQ317" ca="1">IFERROR(INDEX(Forecast_Capex_Input!BR$12:BR$286,$X317)
*(INDEX(Forecast_Capex_Input!$H$12:$H$286,$X317)=Repex),0)
*$DM317</f>
        <v>0</v>
      </c>
      <c r="DR317" s="188" cm="1">
        <f t="array" aca="1" ref="DR317" ca="1">IFERROR(INDEX(Forecast_Capex_Input!BS$12:BS$286,$X317)
*(INDEX(Forecast_Capex_Input!$H$12:$H$286,$X317)=Repex),0)
*$DM317</f>
        <v>0</v>
      </c>
      <c r="DS317" s="165"/>
      <c r="DT317" s="188" t="b" cm="1">
        <f t="array" aca="1" ref="DT317" ca="1">OR($G317=Forecast_Capex_Input!$BU$8:$BU$10)</f>
        <v>1</v>
      </c>
      <c r="DU317" s="188" cm="1">
        <f t="array" aca="1" ref="DU317" ca="1">IFERROR(INDEX(Forecast_Capex_Input!BV$12:BV$286,$X317)
*(INDEX(Forecast_Capex_Input!$H$12:$H$286,$X317)=Repex),0)
*$DT317</f>
        <v>0</v>
      </c>
      <c r="DV317" s="188" cm="1">
        <f t="array" aca="1" ref="DV317" ca="1">IFERROR(INDEX(Forecast_Capex_Input!BW$12:BW$286,$X317)
*(INDEX(Forecast_Capex_Input!$H$12:$H$286,$X317)=Repex),0)
*$DT317</f>
        <v>0</v>
      </c>
      <c r="DW317" s="188" cm="1">
        <f t="array" aca="1" ref="DW317" ca="1">IFERROR(INDEX(Forecast_Capex_Input!BX$12:BX$286,$X317)
*(INDEX(Forecast_Capex_Input!$H$12:$H$286,$X317)=Repex),0)
*$DT317</f>
        <v>1</v>
      </c>
      <c r="DX317" s="188" cm="1">
        <f t="array" aca="1" ref="DX317" ca="1">IFERROR(INDEX(Forecast_Capex_Input!BY$12:BY$286,$X317)
*(INDEX(Forecast_Capex_Input!$H$12:$H$286,$X317)=Repex),0)
*$DT317</f>
        <v>0</v>
      </c>
      <c r="DY317" s="188" cm="1">
        <f t="array" aca="1" ref="DY317" ca="1">IFERROR(INDEX(Forecast_Capex_Input!BZ$12:BZ$286,$X317)
*(INDEX(Forecast_Capex_Input!$H$12:$H$286,$X317)=Repex),0)
*$DT317</f>
        <v>0</v>
      </c>
      <c r="DZ317" s="188" cm="1">
        <f t="array" aca="1" ref="DZ317" ca="1">IFERROR(INDEX(Forecast_Capex_Input!CA$12:CA$286,$X317)
*(INDEX(Forecast_Capex_Input!$H$12:$H$286,$X317)=Repex),0)
*$DT317</f>
        <v>0</v>
      </c>
      <c r="EA317" s="188" cm="1">
        <f t="array" aca="1" ref="EA317" ca="1">IFERROR(INDEX(Forecast_Capex_Input!CB$12:CB$286,$X317)
*(INDEX(Forecast_Capex_Input!$H$12:$H$286,$X317)=Repex),0)
*$DT317</f>
        <v>0</v>
      </c>
      <c r="EB317" s="188" cm="1">
        <f t="array" aca="1" ref="EB317" ca="1">IFERROR(INDEX(Forecast_Capex_Input!CC$12:CC$286,$X317)
*(INDEX(Forecast_Capex_Input!$H$12:$H$286,$X317)=Repex),0)
*$DT317</f>
        <v>0</v>
      </c>
      <c r="EC317" s="165"/>
      <c r="ED317" s="226" t="str">
        <f t="shared" si="215"/>
        <v>N/A</v>
      </c>
      <c r="EE317" s="174" t="s">
        <v>15</v>
      </c>
    </row>
    <row r="318" spans="3:135" x14ac:dyDescent="0.2">
      <c r="C318" s="174">
        <f t="shared" si="216"/>
        <v>308</v>
      </c>
      <c r="D318" s="167" t="str" cm="1">
        <f t="array" ref="D318">IFERROR(INDEX(Forecast_Capex_Input!$D$12:$D$286,$X318),NA)</f>
        <v>Market Metering Protection Relay Replacements</v>
      </c>
      <c r="E318" s="172" t="b" cm="1">
        <f t="array" ref="E318">IF($X318=NA,NA,INDEX(Forecast_Capex_Input!$E$12:$E$286,$X318))</f>
        <v>0</v>
      </c>
      <c r="F318" s="167" t="str" cm="1">
        <f t="array" aca="1" ref="F318" ca="1">IFERROR(INDEX(General!$E$25:$E$26,$Y318),NA)</f>
        <v>Non-Labour</v>
      </c>
      <c r="G318" s="167" t="str" cm="1">
        <f t="array" aca="1" ref="G318" ca="1">IFERROR(INDEX(Forecast_Capex_Input!$AI$11:$BB$11,$AA318),NA)</f>
        <v>Secondary Systems</v>
      </c>
      <c r="H318" s="189" cm="1">
        <f t="array" aca="1" ref="H318" ca="1">IFERROR(INDEX(Forecast_Capex_Input!$AI$12:$BB$286,$X318,$AA318),NA)</f>
        <v>1</v>
      </c>
      <c r="I318" s="199" t="str" cm="1">
        <f t="array" ref="I318">IFERROR(INDEX(Forecast_Capex_Input!$F$12:$F$286,$X318),NA)</f>
        <v>Replacement Expenditure</v>
      </c>
      <c r="J318" s="199" t="str" cm="1">
        <f t="array" ref="J318">IFERROR(INDEX(Forecast_Capex_Input!G$12:G$286,$X318),NA)</f>
        <v>Digital Infrastructure</v>
      </c>
      <c r="K318" s="199" t="str" cm="1">
        <f t="array" ref="K318">IFERROR(INDEX(Forecast_Capex_Input!H$12:H$286,$X318),NA)</f>
        <v>Repex</v>
      </c>
      <c r="L318" s="199" t="str" cm="1">
        <f t="array" ref="L318">IFERROR(INDEX(Forecast_Capex_Input!I$12:I$286,$X318),NA)</f>
        <v>N/A</v>
      </c>
      <c r="M318" s="199" t="str" cm="1">
        <f t="array" ref="M318">IFERROR(INDEX(Forecast_Capex_Input!J$12:J$286,$X318),NA)</f>
        <v>N/A</v>
      </c>
      <c r="N318" s="199" t="str" cm="1">
        <f t="array" ref="N318">IFERROR(INDEX(Forecast_Capex_Input!K$12:K$286,$X318),NA)</f>
        <v>DI - Market metering systems</v>
      </c>
      <c r="O318" s="199" t="str" cm="1">
        <f t="array" ref="O318">IFERROR(INDEX(Forecast_Capex_Input!L$12:L$286,$X318),NA)</f>
        <v>DI - Safe and Reliable Network</v>
      </c>
      <c r="P318" s="199" t="str" cm="1">
        <f t="array" ref="P318">IFERROR(INDEX(Forecast_Capex_Input!M$12:M$286,$X318),NA)</f>
        <v>N/A</v>
      </c>
      <c r="Q318" s="172" t="str" cm="1">
        <f t="array" ref="Q318">IFERROR(INDEX(Forecast_Capex_Input!N$12:N$286,$X318),NA)</f>
        <v>No</v>
      </c>
      <c r="R318" s="265" cm="1">
        <f t="array" ref="R318">IFERROR(INDEX(Forecast_Capex_Input!O$12:O$286,$X318),0)</f>
        <v>0</v>
      </c>
      <c r="S318" s="172" t="str" cm="1">
        <f t="array" ref="S318">IFERROR(INDEX(Forecast_Capex_Input!P$12:P$286,$X318),0)</f>
        <v>Safety security &amp; reliability</v>
      </c>
      <c r="T318" s="199" t="str" cm="1">
        <f t="array" aca="1" ref="T318" ca="1">IFERROR(INDEX(General!$K$84:$K$103,$AA318),NA)</f>
        <v>Secondary Systems (2018-23)</v>
      </c>
      <c r="U318" s="188" cm="1">
        <f t="array" aca="1" ref="U318" ca="1">IFERROR(
IF($F318=General!$E$25,INDEX(Forecast_Capex_Input!S$12:S$286,$X318),
INDEX(Forecast_Capex_Input!T$12:T$286,$X318)),0)</f>
        <v>1</v>
      </c>
      <c r="V318" s="222" t="b">
        <f>IFERROR(INDEX(Overheads!$T$19:$T$26,MATCH($I318,Overheads!$E$19:$E$26,0)),FALSE)</f>
        <v>1</v>
      </c>
      <c r="W318" s="165"/>
      <c r="X318" s="174">
        <f>IFERROR(
IF(MATCH($C318,Forecast_Capex_Input!$CI$12:$CI$286,1)+1&gt;MAX(Forecast_Capex_Input!$C$12:$C$286),NA,
MATCH($C318,Forecast_Capex_Input!$CI$12:$CI$286,1)+1),1)</f>
        <v>118</v>
      </c>
      <c r="Y318" s="174" cm="1">
        <f t="array" aca="1" ref="Y318" ca="1">IFERROR(
IF(X317&lt;&gt;X318,1,
IF(COUNTIF(OFFSET(Y317,0,0,-INDEX(Forecast_Capex_Input!$CG$12:$CG$286,$X318)),Y317)=INDEX(Forecast_Capex_Input!$CG$12:$CG$286,$X318),Y317+1,Y317)),NA)</f>
        <v>2</v>
      </c>
      <c r="Z318" s="174" cm="1">
        <f t="array" ref="Z318">IFERROR($C318-IF($X318=1,1,INDEX(Forecast_Capex_Input!$CI$12:$CI$286,$X318-1))+1,NA)</f>
        <v>2</v>
      </c>
      <c r="AA318" s="174" cm="1">
        <f t="array" aca="1" ref="AA318" ca="1">IFERROR(IF(Y318=1,
INDEX(Forecast_Capex_Input!$AI$10:$BB$10,SMALL(IF(INDEX(Forecast_Capex_Input!$AI$12:$BB$286,$X318,0)&gt;0,COLUMN(Forecast_Capex_Input!$AI$10:$BB$10)-COLUMN(Forecast_Capex_Input!$AI$12)+1),ROWS(OFFSET(AA317,0,0,-$Z318)))),
OFFSET(AA317,-INDEX(Forecast_Capex_Input!$CG$12:$CG$286,$X318)+1,0)),NA)</f>
        <v>4</v>
      </c>
      <c r="AB318" s="174">
        <f t="shared" ca="1" si="185"/>
        <v>2</v>
      </c>
      <c r="AC318" s="222" t="b">
        <f t="shared" si="217"/>
        <v>0</v>
      </c>
      <c r="AD318" s="220" t="b">
        <v>0</v>
      </c>
      <c r="AE318" s="222" t="b">
        <f t="shared" si="186"/>
        <v>1</v>
      </c>
      <c r="AF318" s="165"/>
      <c r="AG318" s="215">
        <v>0</v>
      </c>
      <c r="AH318" s="215">
        <v>0</v>
      </c>
      <c r="AI318" s="215">
        <v>0</v>
      </c>
      <c r="AJ318" s="215">
        <v>0</v>
      </c>
      <c r="AK318" s="215">
        <v>0</v>
      </c>
      <c r="AL318" s="155">
        <v>0</v>
      </c>
      <c r="AM318" s="165"/>
      <c r="AN318" s="215" cm="1">
        <f t="array" aca="1" ref="AN318" ca="1">IFERROR(INDEX(General!O$33:O$34,$AB318)
*AG318,0)</f>
        <v>0</v>
      </c>
      <c r="AO318" s="215" cm="1">
        <f t="array" aca="1" ref="AO318" ca="1">IFERROR(INDEX(General!P$33:P$34,$AB318)
*AH318,0)</f>
        <v>0</v>
      </c>
      <c r="AP318" s="215" cm="1">
        <f t="array" aca="1" ref="AP318" ca="1">IFERROR(INDEX(General!Q$33:Q$34,$AB318)
*AI318,0)</f>
        <v>0</v>
      </c>
      <c r="AQ318" s="215" cm="1">
        <f t="array" aca="1" ref="AQ318" ca="1">IFERROR(INDEX(General!R$33:R$34,$AB318)
*AJ318,0)</f>
        <v>0</v>
      </c>
      <c r="AR318" s="215" cm="1">
        <f t="array" aca="1" ref="AR318" ca="1">IFERROR(INDEX(General!S$33:S$34,$AB318)
*AK318,0)</f>
        <v>0</v>
      </c>
      <c r="AS318" s="155">
        <f t="shared" ca="1" si="218"/>
        <v>0</v>
      </c>
      <c r="AT318" s="165"/>
      <c r="AU318" s="215">
        <f ca="1">IF($AE318=FALSE,AN318*Overheads!$R$24*$V318,
IFERROR(Overheads!$O$49*$V318*AN318,0)
+IFERROR(Overheads!Q$59*$V318*(AN318/Overheads!Q$68),0))</f>
        <v>0</v>
      </c>
      <c r="AV318" s="215">
        <f ca="1">IF($AE318=FALSE,AO318*Overheads!$R$24*$V318,
IFERROR(Overheads!$O$49*$V318*AO318,0)
+IFERROR(Overheads!R$59*$V318*(AO318/Overheads!R$68),0))</f>
        <v>0</v>
      </c>
      <c r="AW318" s="215">
        <f ca="1">IF($AE318=FALSE,AP318*Overheads!$R$24*$V318,
IFERROR(Overheads!$O$49*$V318*AP318,0)
+IFERROR(Overheads!S$59*$V318*(AP318/Overheads!S$68),0))</f>
        <v>0</v>
      </c>
      <c r="AX318" s="215">
        <f ca="1">IF($AE318=FALSE,AQ318*Overheads!$R$24*$V318,
IFERROR(Overheads!$O$49*$V318*AQ318,0)
+IFERROR(Overheads!T$59*$V318*(AQ318/Overheads!T$68),0))</f>
        <v>0</v>
      </c>
      <c r="AY318" s="215">
        <f ca="1">IF($AE318=FALSE,AR318*Overheads!$R$24*$V318,
IFERROR(Overheads!$O$49*$V318*AR318,0)
+IFERROR(Overheads!U$59*$V318*(AR318/Overheads!U$68),0))</f>
        <v>0</v>
      </c>
      <c r="AZ318" s="155">
        <f t="shared" ca="1" si="219"/>
        <v>0</v>
      </c>
      <c r="BA318" s="165"/>
      <c r="BB318" s="215">
        <f ca="1">IF($AE318=FALSE,AN318*Overheads!$S$25,
IFERROR(Overheads!$O$50*AN318,0)
+IFERROR(Overheads!Q$60*(AN318/Overheads!Q$66),0))</f>
        <v>0</v>
      </c>
      <c r="BC318" s="215">
        <f ca="1">IF($AE318=FALSE,AO318*Overheads!$S$25,
IFERROR(Overheads!$O$50*AO318,0)
+IFERROR(Overheads!R$60*(AO318/Overheads!R$66),0))</f>
        <v>0</v>
      </c>
      <c r="BD318" s="215">
        <f ca="1">IF($AE318=FALSE,AP318*Overheads!$S$25,
IFERROR(Overheads!$O$50*AP318,0)
+IFERROR(Overheads!S$60*(AP318/Overheads!S$66),0))</f>
        <v>0</v>
      </c>
      <c r="BE318" s="215">
        <f ca="1">IF($AE318=FALSE,AQ318*Overheads!$S$25,
IFERROR(Overheads!$O$50*AQ318,0)
+IFERROR(Overheads!T$60*(AQ318/Overheads!T$66),0))</f>
        <v>0</v>
      </c>
      <c r="BF318" s="215">
        <f ca="1">IF($AE318=FALSE,AR318*Overheads!$S$25,
IFERROR(Overheads!$O$50*AR318,0)
+IFERROR(Overheads!U$60*(AR318/Overheads!U$66),0))</f>
        <v>0</v>
      </c>
      <c r="BG318" s="155">
        <f t="shared" ca="1" si="220"/>
        <v>0</v>
      </c>
      <c r="BH318" s="165"/>
      <c r="BI318" s="215">
        <f t="shared" ca="1" si="221"/>
        <v>0</v>
      </c>
      <c r="BJ318" s="215">
        <f t="shared" ca="1" si="187"/>
        <v>0</v>
      </c>
      <c r="BK318" s="215">
        <f t="shared" ca="1" si="188"/>
        <v>0</v>
      </c>
      <c r="BL318" s="215">
        <f t="shared" ca="1" si="189"/>
        <v>0</v>
      </c>
      <c r="BM318" s="215">
        <f t="shared" ca="1" si="190"/>
        <v>0</v>
      </c>
      <c r="BN318" s="155">
        <f t="shared" ca="1" si="222"/>
        <v>0</v>
      </c>
      <c r="BO318" s="165"/>
      <c r="BP318" s="187" cm="1">
        <f t="array" ref="BP318">IFERROR(IF($X318=$X317,BP317,INDEX(Forecast_Capex_Input!AC$12:AC$286,$X318)),0)</f>
        <v>0</v>
      </c>
      <c r="BQ318" s="187" cm="1">
        <f t="array" ref="BQ318">IFERROR(IF($X318=$X317,BQ317,INDEX(Forecast_Capex_Input!AD$12:AD$286,$X318)),0)</f>
        <v>0</v>
      </c>
      <c r="BR318" s="187" cm="1">
        <f t="array" ref="BR318">IFERROR(IF($X318=$X317,BR317,INDEX(Forecast_Capex_Input!AE$12:AE$286,$X318)),0)</f>
        <v>0</v>
      </c>
      <c r="BS318" s="187" cm="1">
        <f t="array" ref="BS318">IFERROR(IF($X318=$X317,BS317,INDEX(Forecast_Capex_Input!AF$12:AF$286,$X318)),0)</f>
        <v>0</v>
      </c>
      <c r="BT318" s="187" cm="1">
        <f t="array" ref="BT318">IFERROR(IF($X318=$X317,BT317,INDEX(Forecast_Capex_Input!AG$12:AG$286,$X318)),0)</f>
        <v>0</v>
      </c>
      <c r="BU318" s="165"/>
      <c r="BV318" s="215">
        <f t="shared" si="191"/>
        <v>0</v>
      </c>
      <c r="BW318" s="215">
        <f t="shared" si="192"/>
        <v>0</v>
      </c>
      <c r="BX318" s="215">
        <f t="shared" si="193"/>
        <v>0</v>
      </c>
      <c r="BY318" s="215">
        <f t="shared" si="194"/>
        <v>0</v>
      </c>
      <c r="BZ318" s="215">
        <f t="shared" si="195"/>
        <v>0</v>
      </c>
      <c r="CA318" s="155">
        <f t="shared" si="223"/>
        <v>0</v>
      </c>
      <c r="CB318" s="165"/>
      <c r="CC318" s="215">
        <f t="shared" ca="1" si="196"/>
        <v>0</v>
      </c>
      <c r="CD318" s="215">
        <f t="shared" ca="1" si="197"/>
        <v>0</v>
      </c>
      <c r="CE318" s="215">
        <f t="shared" ca="1" si="198"/>
        <v>0</v>
      </c>
      <c r="CF318" s="215">
        <f t="shared" ca="1" si="199"/>
        <v>0</v>
      </c>
      <c r="CG318" s="215">
        <f t="shared" ca="1" si="200"/>
        <v>0</v>
      </c>
      <c r="CH318" s="155">
        <f t="shared" ca="1" si="224"/>
        <v>0</v>
      </c>
      <c r="CI318" s="165"/>
      <c r="CJ318" s="215">
        <f t="shared" ca="1" si="201"/>
        <v>0</v>
      </c>
      <c r="CK318" s="215">
        <f t="shared" ca="1" si="202"/>
        <v>0</v>
      </c>
      <c r="CL318" s="215">
        <f t="shared" ca="1" si="203"/>
        <v>0</v>
      </c>
      <c r="CM318" s="215">
        <f t="shared" ca="1" si="204"/>
        <v>0</v>
      </c>
      <c r="CN318" s="215">
        <f t="shared" ca="1" si="205"/>
        <v>0</v>
      </c>
      <c r="CO318" s="155">
        <f t="shared" ca="1" si="225"/>
        <v>0</v>
      </c>
      <c r="CP318" s="165"/>
      <c r="CQ318" s="223">
        <f t="shared" ca="1" si="206"/>
        <v>0</v>
      </c>
      <c r="CR318" s="223">
        <f t="shared" ca="1" si="207"/>
        <v>0</v>
      </c>
      <c r="CS318" s="223">
        <f t="shared" ca="1" si="208"/>
        <v>0</v>
      </c>
      <c r="CT318" s="223">
        <f t="shared" ca="1" si="209"/>
        <v>0</v>
      </c>
      <c r="CU318" s="223">
        <f t="shared" ca="1" si="210"/>
        <v>0</v>
      </c>
      <c r="CV318" s="155">
        <f t="shared" ca="1" si="226"/>
        <v>0</v>
      </c>
      <c r="CW318" s="165"/>
      <c r="CX318" s="215">
        <f t="shared" ca="1" si="227"/>
        <v>0</v>
      </c>
      <c r="CY318" s="215">
        <f t="shared" ca="1" si="211"/>
        <v>0</v>
      </c>
      <c r="CZ318" s="215">
        <f t="shared" ca="1" si="212"/>
        <v>0</v>
      </c>
      <c r="DA318" s="215">
        <f t="shared" ca="1" si="213"/>
        <v>0</v>
      </c>
      <c r="DB318" s="215">
        <f t="shared" ca="1" si="214"/>
        <v>0</v>
      </c>
      <c r="DC318" s="155">
        <f t="shared" ca="1" si="228"/>
        <v>0</v>
      </c>
      <c r="DD318" s="165"/>
      <c r="DE318" s="188" t="b" cm="1">
        <f t="array" aca="1" ref="DE318" ca="1">OR($G318=Forecast_Capex_Input!$BF$8:$BF$10)</f>
        <v>0</v>
      </c>
      <c r="DF318" s="188" cm="1">
        <f t="array" aca="1" ref="DF318" ca="1">IFERROR(INDEX(Forecast_Capex_Input!BG$12:BG$286,$X318)
*(INDEX(Forecast_Capex_Input!$H$12:$H$286,$X318)=Repex),0)
*$DE318</f>
        <v>0</v>
      </c>
      <c r="DG318" s="188" cm="1">
        <f t="array" aca="1" ref="DG318" ca="1">IFERROR(INDEX(Forecast_Capex_Input!BH$12:BH$286,$X318)
*(INDEX(Forecast_Capex_Input!$H$12:$H$286,$X318)=Repex),0)
*$DE318</f>
        <v>0</v>
      </c>
      <c r="DH318" s="188" cm="1">
        <f t="array" aca="1" ref="DH318" ca="1">IFERROR(INDEX(Forecast_Capex_Input!BI$12:BI$286,$X318)
*(INDEX(Forecast_Capex_Input!$H$12:$H$286,$X318)=Repex),0)
*$DE318</f>
        <v>0</v>
      </c>
      <c r="DI318" s="188" cm="1">
        <f t="array" aca="1" ref="DI318" ca="1">IFERROR(INDEX(Forecast_Capex_Input!BJ$12:BJ$286,$X318)
*(INDEX(Forecast_Capex_Input!$H$12:$H$286,$X318)=Repex),0)
*$DE318</f>
        <v>0</v>
      </c>
      <c r="DJ318" s="188" cm="1">
        <f t="array" aca="1" ref="DJ318" ca="1">IFERROR(INDEX(Forecast_Capex_Input!BK$12:BK$286,$X318)
*(INDEX(Forecast_Capex_Input!$H$12:$H$286,$X318)=Repex),0)
*$DE318</f>
        <v>0</v>
      </c>
      <c r="DK318" s="188" cm="1">
        <f t="array" aca="1" ref="DK318" ca="1">IFERROR(INDEX(Forecast_Capex_Input!BL$12:BL$286,$X318)
*(INDEX(Forecast_Capex_Input!$H$12:$H$286,$X318)=Repex),0)
*$DE318</f>
        <v>0</v>
      </c>
      <c r="DL318" s="165"/>
      <c r="DM318" s="188" t="b" cm="1">
        <f t="array" aca="1" ref="DM318" ca="1">OR($G318=Forecast_Capex_Input!$BN$8:$BN$9)</f>
        <v>0</v>
      </c>
      <c r="DN318" s="188" cm="1">
        <f t="array" aca="1" ref="DN318" ca="1">IFERROR(INDEX(Forecast_Capex_Input!BO$12:BO$286,$X318)
*(INDEX(Forecast_Capex_Input!$H$12:$H$286,$X318)=Repex),0)
*$DM318</f>
        <v>0</v>
      </c>
      <c r="DO318" s="188" cm="1">
        <f t="array" aca="1" ref="DO318" ca="1">IFERROR(INDEX(Forecast_Capex_Input!BP$12:BP$286,$X318)
*(INDEX(Forecast_Capex_Input!$H$12:$H$286,$X318)=Repex),0)
*$DM318</f>
        <v>0</v>
      </c>
      <c r="DP318" s="188" cm="1">
        <f t="array" aca="1" ref="DP318" ca="1">IFERROR(INDEX(Forecast_Capex_Input!BQ$12:BQ$286,$X318)
*(INDEX(Forecast_Capex_Input!$H$12:$H$286,$X318)=Repex),0)
*$DM318</f>
        <v>0</v>
      </c>
      <c r="DQ318" s="188" cm="1">
        <f t="array" aca="1" ref="DQ318" ca="1">IFERROR(INDEX(Forecast_Capex_Input!BR$12:BR$286,$X318)
*(INDEX(Forecast_Capex_Input!$H$12:$H$286,$X318)=Repex),0)
*$DM318</f>
        <v>0</v>
      </c>
      <c r="DR318" s="188" cm="1">
        <f t="array" aca="1" ref="DR318" ca="1">IFERROR(INDEX(Forecast_Capex_Input!BS$12:BS$286,$X318)
*(INDEX(Forecast_Capex_Input!$H$12:$H$286,$X318)=Repex),0)
*$DM318</f>
        <v>0</v>
      </c>
      <c r="DS318" s="165"/>
      <c r="DT318" s="188" t="b" cm="1">
        <f t="array" aca="1" ref="DT318" ca="1">OR($G318=Forecast_Capex_Input!$BU$8:$BU$10)</f>
        <v>1</v>
      </c>
      <c r="DU318" s="188" cm="1">
        <f t="array" aca="1" ref="DU318" ca="1">IFERROR(INDEX(Forecast_Capex_Input!BV$12:BV$286,$X318)
*(INDEX(Forecast_Capex_Input!$H$12:$H$286,$X318)=Repex),0)
*$DT318</f>
        <v>0</v>
      </c>
      <c r="DV318" s="188" cm="1">
        <f t="array" aca="1" ref="DV318" ca="1">IFERROR(INDEX(Forecast_Capex_Input!BW$12:BW$286,$X318)
*(INDEX(Forecast_Capex_Input!$H$12:$H$286,$X318)=Repex),0)
*$DT318</f>
        <v>0</v>
      </c>
      <c r="DW318" s="188" cm="1">
        <f t="array" aca="1" ref="DW318" ca="1">IFERROR(INDEX(Forecast_Capex_Input!BX$12:BX$286,$X318)
*(INDEX(Forecast_Capex_Input!$H$12:$H$286,$X318)=Repex),0)
*$DT318</f>
        <v>1</v>
      </c>
      <c r="DX318" s="188" cm="1">
        <f t="array" aca="1" ref="DX318" ca="1">IFERROR(INDEX(Forecast_Capex_Input!BY$12:BY$286,$X318)
*(INDEX(Forecast_Capex_Input!$H$12:$H$286,$X318)=Repex),0)
*$DT318</f>
        <v>0</v>
      </c>
      <c r="DY318" s="188" cm="1">
        <f t="array" aca="1" ref="DY318" ca="1">IFERROR(INDEX(Forecast_Capex_Input!BZ$12:BZ$286,$X318)
*(INDEX(Forecast_Capex_Input!$H$12:$H$286,$X318)=Repex),0)
*$DT318</f>
        <v>0</v>
      </c>
      <c r="DZ318" s="188" cm="1">
        <f t="array" aca="1" ref="DZ318" ca="1">IFERROR(INDEX(Forecast_Capex_Input!CA$12:CA$286,$X318)
*(INDEX(Forecast_Capex_Input!$H$12:$H$286,$X318)=Repex),0)
*$DT318</f>
        <v>0</v>
      </c>
      <c r="EA318" s="188" cm="1">
        <f t="array" aca="1" ref="EA318" ca="1">IFERROR(INDEX(Forecast_Capex_Input!CB$12:CB$286,$X318)
*(INDEX(Forecast_Capex_Input!$H$12:$H$286,$X318)=Repex),0)
*$DT318</f>
        <v>0</v>
      </c>
      <c r="EB318" s="188" cm="1">
        <f t="array" aca="1" ref="EB318" ca="1">IFERROR(INDEX(Forecast_Capex_Input!CC$12:CC$286,$X318)
*(INDEX(Forecast_Capex_Input!$H$12:$H$286,$X318)=Repex),0)
*$DT318</f>
        <v>0</v>
      </c>
      <c r="EC318" s="165"/>
      <c r="ED318" s="226" t="str">
        <f t="shared" si="215"/>
        <v>N/A</v>
      </c>
      <c r="EE318" s="174" t="s">
        <v>15</v>
      </c>
    </row>
    <row r="319" spans="3:135" x14ac:dyDescent="0.2">
      <c r="C319" s="174">
        <f t="shared" si="216"/>
        <v>309</v>
      </c>
      <c r="D319" s="167" t="str" cm="1">
        <f t="array" ref="D319">IFERROR(INDEX(Forecast_Capex_Input!$D$12:$D$286,$X319),NA)</f>
        <v>NiCd / Chargers Renewal</v>
      </c>
      <c r="E319" s="172" t="b" cm="1">
        <f t="array" ref="E319">IF($X319=NA,NA,INDEX(Forecast_Capex_Input!$E$12:$E$286,$X319))</f>
        <v>0</v>
      </c>
      <c r="F319" s="167" t="str" cm="1">
        <f t="array" aca="1" ref="F319" ca="1">IFERROR(INDEX(General!$E$25:$E$26,$Y319),NA)</f>
        <v>Labour</v>
      </c>
      <c r="G319" s="167" t="str" cm="1">
        <f t="array" aca="1" ref="G319" ca="1">IFERROR(INDEX(Forecast_Capex_Input!$AI$11:$BB$11,$AA319),NA)</f>
        <v>Business IT</v>
      </c>
      <c r="H319" s="189" cm="1">
        <f t="array" aca="1" ref="H319" ca="1">IFERROR(INDEX(Forecast_Capex_Input!$AI$12:$BB$286,$X319,$AA319),NA)</f>
        <v>1</v>
      </c>
      <c r="I319" s="199" t="str" cm="1">
        <f t="array" ref="I319">IFERROR(INDEX(Forecast_Capex_Input!$F$12:$F$286,$X319),NA)</f>
        <v>Replacement Expenditure</v>
      </c>
      <c r="J319" s="199" t="str" cm="1">
        <f t="array" ref="J319">IFERROR(INDEX(Forecast_Capex_Input!G$12:G$286,$X319),NA)</f>
        <v>Digital Infrastructure</v>
      </c>
      <c r="K319" s="199" t="str" cm="1">
        <f t="array" ref="K319">IFERROR(INDEX(Forecast_Capex_Input!H$12:H$286,$X319),NA)</f>
        <v>Repex</v>
      </c>
      <c r="L319" s="199" t="str" cm="1">
        <f t="array" ref="L319">IFERROR(INDEX(Forecast_Capex_Input!I$12:I$286,$X319),NA)</f>
        <v>N/A</v>
      </c>
      <c r="M319" s="199" t="str" cm="1">
        <f t="array" ref="M319">IFERROR(INDEX(Forecast_Capex_Input!J$12:J$286,$X319),NA)</f>
        <v>N/A</v>
      </c>
      <c r="N319" s="199" t="str" cm="1">
        <f t="array" ref="N319">IFERROR(INDEX(Forecast_Capex_Input!K$12:K$286,$X319),NA)</f>
        <v>DI - AC/DC &amp; Auxiliary systems</v>
      </c>
      <c r="O319" s="199" t="str" cm="1">
        <f t="array" ref="O319">IFERROR(INDEX(Forecast_Capex_Input!L$12:L$286,$X319),NA)</f>
        <v>DI - Safe and Reliable Network</v>
      </c>
      <c r="P319" s="199" t="str" cm="1">
        <f t="array" ref="P319">IFERROR(INDEX(Forecast_Capex_Input!M$12:M$286,$X319),NA)</f>
        <v>N/A</v>
      </c>
      <c r="Q319" s="172" t="str" cm="1">
        <f t="array" ref="Q319">IFERROR(INDEX(Forecast_Capex_Input!N$12:N$286,$X319),NA)</f>
        <v>No</v>
      </c>
      <c r="R319" s="265" cm="1">
        <f t="array" ref="R319">IFERROR(INDEX(Forecast_Capex_Input!O$12:O$286,$X319),0)</f>
        <v>0</v>
      </c>
      <c r="S319" s="172" t="str" cm="1">
        <f t="array" ref="S319">IFERROR(INDEX(Forecast_Capex_Input!P$12:P$286,$X319),0)</f>
        <v>Safety security &amp; reliability</v>
      </c>
      <c r="T319" s="199" t="str" cm="1">
        <f t="array" aca="1" ref="T319" ca="1">IFERROR(INDEX(General!$K$84:$K$103,$AA319),NA)</f>
        <v>Business IT (2018 onwards)</v>
      </c>
      <c r="U319" s="188" cm="1">
        <f t="array" aca="1" ref="U319" ca="1">IFERROR(
IF($F319=General!$E$25,INDEX(Forecast_Capex_Input!S$12:S$286,$X319),
INDEX(Forecast_Capex_Input!T$12:T$286,$X319)),0)</f>
        <v>0</v>
      </c>
      <c r="V319" s="222" t="b">
        <f>IFERROR(INDEX(Overheads!$T$19:$T$26,MATCH($I319,Overheads!$E$19:$E$26,0)),FALSE)</f>
        <v>1</v>
      </c>
      <c r="W319" s="165"/>
      <c r="X319" s="174">
        <f>IFERROR(
IF(MATCH($C319,Forecast_Capex_Input!$CI$12:$CI$286,1)+1&gt;MAX(Forecast_Capex_Input!$C$12:$C$286),NA,
MATCH($C319,Forecast_Capex_Input!$CI$12:$CI$286,1)+1),1)</f>
        <v>119</v>
      </c>
      <c r="Y319" s="174" cm="1">
        <f t="array" aca="1" ref="Y319" ca="1">IFERROR(
IF(X318&lt;&gt;X319,1,
IF(COUNTIF(OFFSET(Y318,0,0,-INDEX(Forecast_Capex_Input!$CG$12:$CG$286,$X319)),Y318)=INDEX(Forecast_Capex_Input!$CG$12:$CG$286,$X319),Y318+1,Y318)),NA)</f>
        <v>1</v>
      </c>
      <c r="Z319" s="174" cm="1">
        <f t="array" ref="Z319">IFERROR($C319-IF($X319=1,1,INDEX(Forecast_Capex_Input!$CI$12:$CI$286,$X319-1))+1,NA)</f>
        <v>1</v>
      </c>
      <c r="AA319" s="174" cm="1">
        <f t="array" aca="1" ref="AA319" ca="1">IFERROR(IF(Y319=1,
INDEX(Forecast_Capex_Input!$AI$10:$BB$10,SMALL(IF(INDEX(Forecast_Capex_Input!$AI$12:$BB$286,$X319,0)&gt;0,COLUMN(Forecast_Capex_Input!$AI$10:$BB$10)-COLUMN(Forecast_Capex_Input!$AI$12)+1),ROWS(OFFSET(AA318,0,0,-$Z319)))),
OFFSET(AA318,-INDEX(Forecast_Capex_Input!$CG$12:$CG$286,$X319)+1,0)),NA)</f>
        <v>6</v>
      </c>
      <c r="AB319" s="174">
        <f t="shared" ca="1" si="185"/>
        <v>1</v>
      </c>
      <c r="AC319" s="222" t="b">
        <f t="shared" si="217"/>
        <v>0</v>
      </c>
      <c r="AD319" s="220" t="b">
        <v>0</v>
      </c>
      <c r="AE319" s="222" t="b">
        <f t="shared" si="186"/>
        <v>1</v>
      </c>
      <c r="AF319" s="165"/>
      <c r="AG319" s="215">
        <v>0</v>
      </c>
      <c r="AH319" s="215">
        <v>0</v>
      </c>
      <c r="AI319" s="215">
        <v>0</v>
      </c>
      <c r="AJ319" s="215">
        <v>0</v>
      </c>
      <c r="AK319" s="215">
        <v>0</v>
      </c>
      <c r="AL319" s="155">
        <v>0</v>
      </c>
      <c r="AM319" s="165"/>
      <c r="AN319" s="215" cm="1">
        <f t="array" aca="1" ref="AN319" ca="1">IFERROR(INDEX(General!O$33:O$34,$AB319)
*AG319,0)</f>
        <v>0</v>
      </c>
      <c r="AO319" s="215" cm="1">
        <f t="array" aca="1" ref="AO319" ca="1">IFERROR(INDEX(General!P$33:P$34,$AB319)
*AH319,0)</f>
        <v>0</v>
      </c>
      <c r="AP319" s="215" cm="1">
        <f t="array" aca="1" ref="AP319" ca="1">IFERROR(INDEX(General!Q$33:Q$34,$AB319)
*AI319,0)</f>
        <v>0</v>
      </c>
      <c r="AQ319" s="215" cm="1">
        <f t="array" aca="1" ref="AQ319" ca="1">IFERROR(INDEX(General!R$33:R$34,$AB319)
*AJ319,0)</f>
        <v>0</v>
      </c>
      <c r="AR319" s="215" cm="1">
        <f t="array" aca="1" ref="AR319" ca="1">IFERROR(INDEX(General!S$33:S$34,$AB319)
*AK319,0)</f>
        <v>0</v>
      </c>
      <c r="AS319" s="155">
        <f t="shared" ca="1" si="218"/>
        <v>0</v>
      </c>
      <c r="AT319" s="165"/>
      <c r="AU319" s="215">
        <f ca="1">IF($AE319=FALSE,AN319*Overheads!$R$24*$V319,
IFERROR(Overheads!$O$49*$V319*AN319,0)
+IFERROR(Overheads!Q$59*$V319*(AN319/Overheads!Q$68),0))</f>
        <v>0</v>
      </c>
      <c r="AV319" s="215">
        <f ca="1">IF($AE319=FALSE,AO319*Overheads!$R$24*$V319,
IFERROR(Overheads!$O$49*$V319*AO319,0)
+IFERROR(Overheads!R$59*$V319*(AO319/Overheads!R$68),0))</f>
        <v>0</v>
      </c>
      <c r="AW319" s="215">
        <f ca="1">IF($AE319=FALSE,AP319*Overheads!$R$24*$V319,
IFERROR(Overheads!$O$49*$V319*AP319,0)
+IFERROR(Overheads!S$59*$V319*(AP319/Overheads!S$68),0))</f>
        <v>0</v>
      </c>
      <c r="AX319" s="215">
        <f ca="1">IF($AE319=FALSE,AQ319*Overheads!$R$24*$V319,
IFERROR(Overheads!$O$49*$V319*AQ319,0)
+IFERROR(Overheads!T$59*$V319*(AQ319/Overheads!T$68),0))</f>
        <v>0</v>
      </c>
      <c r="AY319" s="215">
        <f ca="1">IF($AE319=FALSE,AR319*Overheads!$R$24*$V319,
IFERROR(Overheads!$O$49*$V319*AR319,0)
+IFERROR(Overheads!U$59*$V319*(AR319/Overheads!U$68),0))</f>
        <v>0</v>
      </c>
      <c r="AZ319" s="155">
        <f t="shared" ca="1" si="219"/>
        <v>0</v>
      </c>
      <c r="BA319" s="165"/>
      <c r="BB319" s="215">
        <f ca="1">IF($AE319=FALSE,AN319*Overheads!$S$25,
IFERROR(Overheads!$O$50*AN319,0)
+IFERROR(Overheads!Q$60*(AN319/Overheads!Q$66),0))</f>
        <v>0</v>
      </c>
      <c r="BC319" s="215">
        <f ca="1">IF($AE319=FALSE,AO319*Overheads!$S$25,
IFERROR(Overheads!$O$50*AO319,0)
+IFERROR(Overheads!R$60*(AO319/Overheads!R$66),0))</f>
        <v>0</v>
      </c>
      <c r="BD319" s="215">
        <f ca="1">IF($AE319=FALSE,AP319*Overheads!$S$25,
IFERROR(Overheads!$O$50*AP319,0)
+IFERROR(Overheads!S$60*(AP319/Overheads!S$66),0))</f>
        <v>0</v>
      </c>
      <c r="BE319" s="215">
        <f ca="1">IF($AE319=FALSE,AQ319*Overheads!$S$25,
IFERROR(Overheads!$O$50*AQ319,0)
+IFERROR(Overheads!T$60*(AQ319/Overheads!T$66),0))</f>
        <v>0</v>
      </c>
      <c r="BF319" s="215">
        <f ca="1">IF($AE319=FALSE,AR319*Overheads!$S$25,
IFERROR(Overheads!$O$50*AR319,0)
+IFERROR(Overheads!U$60*(AR319/Overheads!U$66),0))</f>
        <v>0</v>
      </c>
      <c r="BG319" s="155">
        <f t="shared" ca="1" si="220"/>
        <v>0</v>
      </c>
      <c r="BH319" s="165"/>
      <c r="BI319" s="215">
        <f t="shared" ca="1" si="221"/>
        <v>0</v>
      </c>
      <c r="BJ319" s="215">
        <f t="shared" ca="1" si="187"/>
        <v>0</v>
      </c>
      <c r="BK319" s="215">
        <f t="shared" ca="1" si="188"/>
        <v>0</v>
      </c>
      <c r="BL319" s="215">
        <f t="shared" ca="1" si="189"/>
        <v>0</v>
      </c>
      <c r="BM319" s="215">
        <f t="shared" ca="1" si="190"/>
        <v>0</v>
      </c>
      <c r="BN319" s="155">
        <f t="shared" ca="1" si="222"/>
        <v>0</v>
      </c>
      <c r="BO319" s="165"/>
      <c r="BP319" s="187" cm="1">
        <f t="array" ref="BP319">IFERROR(IF($X319=$X318,BP318,INDEX(Forecast_Capex_Input!AC$12:AC$286,$X319)),0)</f>
        <v>0</v>
      </c>
      <c r="BQ319" s="187" cm="1">
        <f t="array" ref="BQ319">IFERROR(IF($X319=$X318,BQ318,INDEX(Forecast_Capex_Input!AD$12:AD$286,$X319)),0)</f>
        <v>0</v>
      </c>
      <c r="BR319" s="187" cm="1">
        <f t="array" ref="BR319">IFERROR(IF($X319=$X318,BR318,INDEX(Forecast_Capex_Input!AE$12:AE$286,$X319)),0)</f>
        <v>0</v>
      </c>
      <c r="BS319" s="187" cm="1">
        <f t="array" ref="BS319">IFERROR(IF($X319=$X318,BS318,INDEX(Forecast_Capex_Input!AF$12:AF$286,$X319)),0)</f>
        <v>0</v>
      </c>
      <c r="BT319" s="187" cm="1">
        <f t="array" ref="BT319">IFERROR(IF($X319=$X318,BT318,INDEX(Forecast_Capex_Input!AG$12:AG$286,$X319)),0)</f>
        <v>0</v>
      </c>
      <c r="BU319" s="165"/>
      <c r="BV319" s="215">
        <f t="shared" si="191"/>
        <v>0</v>
      </c>
      <c r="BW319" s="215">
        <f t="shared" si="192"/>
        <v>0</v>
      </c>
      <c r="BX319" s="215">
        <f t="shared" si="193"/>
        <v>0</v>
      </c>
      <c r="BY319" s="215">
        <f t="shared" si="194"/>
        <v>0</v>
      </c>
      <c r="BZ319" s="215">
        <f t="shared" si="195"/>
        <v>0</v>
      </c>
      <c r="CA319" s="155">
        <f t="shared" si="223"/>
        <v>0</v>
      </c>
      <c r="CB319" s="165"/>
      <c r="CC319" s="215">
        <f t="shared" ca="1" si="196"/>
        <v>0</v>
      </c>
      <c r="CD319" s="215">
        <f t="shared" ca="1" si="197"/>
        <v>0</v>
      </c>
      <c r="CE319" s="215">
        <f t="shared" ca="1" si="198"/>
        <v>0</v>
      </c>
      <c r="CF319" s="215">
        <f t="shared" ca="1" si="199"/>
        <v>0</v>
      </c>
      <c r="CG319" s="215">
        <f t="shared" ca="1" si="200"/>
        <v>0</v>
      </c>
      <c r="CH319" s="155">
        <f t="shared" ca="1" si="224"/>
        <v>0</v>
      </c>
      <c r="CI319" s="165"/>
      <c r="CJ319" s="215">
        <f t="shared" ca="1" si="201"/>
        <v>0</v>
      </c>
      <c r="CK319" s="215">
        <f t="shared" ca="1" si="202"/>
        <v>0</v>
      </c>
      <c r="CL319" s="215">
        <f t="shared" ca="1" si="203"/>
        <v>0</v>
      </c>
      <c r="CM319" s="215">
        <f t="shared" ca="1" si="204"/>
        <v>0</v>
      </c>
      <c r="CN319" s="215">
        <f t="shared" ca="1" si="205"/>
        <v>0</v>
      </c>
      <c r="CO319" s="155">
        <f t="shared" ca="1" si="225"/>
        <v>0</v>
      </c>
      <c r="CP319" s="165"/>
      <c r="CQ319" s="223">
        <f t="shared" ca="1" si="206"/>
        <v>0</v>
      </c>
      <c r="CR319" s="223">
        <f t="shared" ca="1" si="207"/>
        <v>0</v>
      </c>
      <c r="CS319" s="223">
        <f t="shared" ca="1" si="208"/>
        <v>0</v>
      </c>
      <c r="CT319" s="223">
        <f t="shared" ca="1" si="209"/>
        <v>0</v>
      </c>
      <c r="CU319" s="223">
        <f t="shared" ca="1" si="210"/>
        <v>0</v>
      </c>
      <c r="CV319" s="155">
        <f t="shared" ca="1" si="226"/>
        <v>0</v>
      </c>
      <c r="CW319" s="165"/>
      <c r="CX319" s="215">
        <f t="shared" ca="1" si="227"/>
        <v>0</v>
      </c>
      <c r="CY319" s="215">
        <f t="shared" ca="1" si="211"/>
        <v>0</v>
      </c>
      <c r="CZ319" s="215">
        <f t="shared" ca="1" si="212"/>
        <v>0</v>
      </c>
      <c r="DA319" s="215">
        <f t="shared" ca="1" si="213"/>
        <v>0</v>
      </c>
      <c r="DB319" s="215">
        <f t="shared" ca="1" si="214"/>
        <v>0</v>
      </c>
      <c r="DC319" s="155">
        <f t="shared" ca="1" si="228"/>
        <v>0</v>
      </c>
      <c r="DD319" s="165"/>
      <c r="DE319" s="188" t="b" cm="1">
        <f t="array" aca="1" ref="DE319" ca="1">OR($G319=Forecast_Capex_Input!$BF$8:$BF$10)</f>
        <v>0</v>
      </c>
      <c r="DF319" s="188" cm="1">
        <f t="array" aca="1" ref="DF319" ca="1">IFERROR(INDEX(Forecast_Capex_Input!BG$12:BG$286,$X319)
*(INDEX(Forecast_Capex_Input!$H$12:$H$286,$X319)=Repex),0)
*$DE319</f>
        <v>0</v>
      </c>
      <c r="DG319" s="188" cm="1">
        <f t="array" aca="1" ref="DG319" ca="1">IFERROR(INDEX(Forecast_Capex_Input!BH$12:BH$286,$X319)
*(INDEX(Forecast_Capex_Input!$H$12:$H$286,$X319)=Repex),0)
*$DE319</f>
        <v>0</v>
      </c>
      <c r="DH319" s="188" cm="1">
        <f t="array" aca="1" ref="DH319" ca="1">IFERROR(INDEX(Forecast_Capex_Input!BI$12:BI$286,$X319)
*(INDEX(Forecast_Capex_Input!$H$12:$H$286,$X319)=Repex),0)
*$DE319</f>
        <v>0</v>
      </c>
      <c r="DI319" s="188" cm="1">
        <f t="array" aca="1" ref="DI319" ca="1">IFERROR(INDEX(Forecast_Capex_Input!BJ$12:BJ$286,$X319)
*(INDEX(Forecast_Capex_Input!$H$12:$H$286,$X319)=Repex),0)
*$DE319</f>
        <v>0</v>
      </c>
      <c r="DJ319" s="188" cm="1">
        <f t="array" aca="1" ref="DJ319" ca="1">IFERROR(INDEX(Forecast_Capex_Input!BK$12:BK$286,$X319)
*(INDEX(Forecast_Capex_Input!$H$12:$H$286,$X319)=Repex),0)
*$DE319</f>
        <v>0</v>
      </c>
      <c r="DK319" s="188" cm="1">
        <f t="array" aca="1" ref="DK319" ca="1">IFERROR(INDEX(Forecast_Capex_Input!BL$12:BL$286,$X319)
*(INDEX(Forecast_Capex_Input!$H$12:$H$286,$X319)=Repex),0)
*$DE319</f>
        <v>0</v>
      </c>
      <c r="DL319" s="165"/>
      <c r="DM319" s="188" t="b" cm="1">
        <f t="array" aca="1" ref="DM319" ca="1">OR($G319=Forecast_Capex_Input!$BN$8:$BN$9)</f>
        <v>0</v>
      </c>
      <c r="DN319" s="188" cm="1">
        <f t="array" aca="1" ref="DN319" ca="1">IFERROR(INDEX(Forecast_Capex_Input!BO$12:BO$286,$X319)
*(INDEX(Forecast_Capex_Input!$H$12:$H$286,$X319)=Repex),0)
*$DM319</f>
        <v>0</v>
      </c>
      <c r="DO319" s="188" cm="1">
        <f t="array" aca="1" ref="DO319" ca="1">IFERROR(INDEX(Forecast_Capex_Input!BP$12:BP$286,$X319)
*(INDEX(Forecast_Capex_Input!$H$12:$H$286,$X319)=Repex),0)
*$DM319</f>
        <v>0</v>
      </c>
      <c r="DP319" s="188" cm="1">
        <f t="array" aca="1" ref="DP319" ca="1">IFERROR(INDEX(Forecast_Capex_Input!BQ$12:BQ$286,$X319)
*(INDEX(Forecast_Capex_Input!$H$12:$H$286,$X319)=Repex),0)
*$DM319</f>
        <v>0</v>
      </c>
      <c r="DQ319" s="188" cm="1">
        <f t="array" aca="1" ref="DQ319" ca="1">IFERROR(INDEX(Forecast_Capex_Input!BR$12:BR$286,$X319)
*(INDEX(Forecast_Capex_Input!$H$12:$H$286,$X319)=Repex),0)
*$DM319</f>
        <v>0</v>
      </c>
      <c r="DR319" s="188" cm="1">
        <f t="array" aca="1" ref="DR319" ca="1">IFERROR(INDEX(Forecast_Capex_Input!BS$12:BS$286,$X319)
*(INDEX(Forecast_Capex_Input!$H$12:$H$286,$X319)=Repex),0)
*$DM319</f>
        <v>0</v>
      </c>
      <c r="DS319" s="165"/>
      <c r="DT319" s="188" t="b" cm="1">
        <f t="array" aca="1" ref="DT319" ca="1">OR($G319=Forecast_Capex_Input!$BU$8:$BU$10)</f>
        <v>1</v>
      </c>
      <c r="DU319" s="188" cm="1">
        <f t="array" aca="1" ref="DU319" ca="1">IFERROR(INDEX(Forecast_Capex_Input!BV$12:BV$286,$X319)
*(INDEX(Forecast_Capex_Input!$H$12:$H$286,$X319)=Repex),0)
*$DT319</f>
        <v>0</v>
      </c>
      <c r="DV319" s="188" cm="1">
        <f t="array" aca="1" ref="DV319" ca="1">IFERROR(INDEX(Forecast_Capex_Input!BW$12:BW$286,$X319)
*(INDEX(Forecast_Capex_Input!$H$12:$H$286,$X319)=Repex),0)
*$DT319</f>
        <v>0</v>
      </c>
      <c r="DW319" s="188" cm="1">
        <f t="array" aca="1" ref="DW319" ca="1">IFERROR(INDEX(Forecast_Capex_Input!BX$12:BX$286,$X319)
*(INDEX(Forecast_Capex_Input!$H$12:$H$286,$X319)=Repex),0)
*$DT319</f>
        <v>0</v>
      </c>
      <c r="DX319" s="188" cm="1">
        <f t="array" aca="1" ref="DX319" ca="1">IFERROR(INDEX(Forecast_Capex_Input!BY$12:BY$286,$X319)
*(INDEX(Forecast_Capex_Input!$H$12:$H$286,$X319)=Repex),0)
*$DT319</f>
        <v>0</v>
      </c>
      <c r="DY319" s="188" cm="1">
        <f t="array" aca="1" ref="DY319" ca="1">IFERROR(INDEX(Forecast_Capex_Input!BZ$12:BZ$286,$X319)
*(INDEX(Forecast_Capex_Input!$H$12:$H$286,$X319)=Repex),0)
*$DT319</f>
        <v>0</v>
      </c>
      <c r="DZ319" s="188" cm="1">
        <f t="array" aca="1" ref="DZ319" ca="1">IFERROR(INDEX(Forecast_Capex_Input!CA$12:CA$286,$X319)
*(INDEX(Forecast_Capex_Input!$H$12:$H$286,$X319)=Repex),0)
*$DT319</f>
        <v>0</v>
      </c>
      <c r="EA319" s="188" cm="1">
        <f t="array" aca="1" ref="EA319" ca="1">IFERROR(INDEX(Forecast_Capex_Input!CB$12:CB$286,$X319)
*(INDEX(Forecast_Capex_Input!$H$12:$H$286,$X319)=Repex),0)
*$DT319</f>
        <v>1</v>
      </c>
      <c r="EB319" s="188" cm="1">
        <f t="array" aca="1" ref="EB319" ca="1">IFERROR(INDEX(Forecast_Capex_Input!CC$12:CC$286,$X319)
*(INDEX(Forecast_Capex_Input!$H$12:$H$286,$X319)=Repex),0)
*$DT319</f>
        <v>0</v>
      </c>
      <c r="EC319" s="165"/>
      <c r="ED319" s="226" t="str">
        <f t="shared" si="215"/>
        <v>N/A</v>
      </c>
      <c r="EE319" s="174" t="s">
        <v>15</v>
      </c>
    </row>
    <row r="320" spans="3:135" x14ac:dyDescent="0.2">
      <c r="C320" s="174">
        <f t="shared" si="216"/>
        <v>310</v>
      </c>
      <c r="D320" s="167" t="str" cm="1">
        <f t="array" ref="D320">IFERROR(INDEX(Forecast_Capex_Input!$D$12:$D$286,$X320),NA)</f>
        <v>NiCd / Chargers Renewal</v>
      </c>
      <c r="E320" s="172" t="b" cm="1">
        <f t="array" ref="E320">IF($X320=NA,NA,INDEX(Forecast_Capex_Input!$E$12:$E$286,$X320))</f>
        <v>0</v>
      </c>
      <c r="F320" s="167" t="str" cm="1">
        <f t="array" aca="1" ref="F320" ca="1">IFERROR(INDEX(General!$E$25:$E$26,$Y320),NA)</f>
        <v>Non-Labour</v>
      </c>
      <c r="G320" s="167" t="str" cm="1">
        <f t="array" aca="1" ref="G320" ca="1">IFERROR(INDEX(Forecast_Capex_Input!$AI$11:$BB$11,$AA320),NA)</f>
        <v>Business IT</v>
      </c>
      <c r="H320" s="189" cm="1">
        <f t="array" aca="1" ref="H320" ca="1">IFERROR(INDEX(Forecast_Capex_Input!$AI$12:$BB$286,$X320,$AA320),NA)</f>
        <v>1</v>
      </c>
      <c r="I320" s="199" t="str" cm="1">
        <f t="array" ref="I320">IFERROR(INDEX(Forecast_Capex_Input!$F$12:$F$286,$X320),NA)</f>
        <v>Replacement Expenditure</v>
      </c>
      <c r="J320" s="199" t="str" cm="1">
        <f t="array" ref="J320">IFERROR(INDEX(Forecast_Capex_Input!G$12:G$286,$X320),NA)</f>
        <v>Digital Infrastructure</v>
      </c>
      <c r="K320" s="199" t="str" cm="1">
        <f t="array" ref="K320">IFERROR(INDEX(Forecast_Capex_Input!H$12:H$286,$X320),NA)</f>
        <v>Repex</v>
      </c>
      <c r="L320" s="199" t="str" cm="1">
        <f t="array" ref="L320">IFERROR(INDEX(Forecast_Capex_Input!I$12:I$286,$X320),NA)</f>
        <v>N/A</v>
      </c>
      <c r="M320" s="199" t="str" cm="1">
        <f t="array" ref="M320">IFERROR(INDEX(Forecast_Capex_Input!J$12:J$286,$X320),NA)</f>
        <v>N/A</v>
      </c>
      <c r="N320" s="199" t="str" cm="1">
        <f t="array" ref="N320">IFERROR(INDEX(Forecast_Capex_Input!K$12:K$286,$X320),NA)</f>
        <v>DI - AC/DC &amp; Auxiliary systems</v>
      </c>
      <c r="O320" s="199" t="str" cm="1">
        <f t="array" ref="O320">IFERROR(INDEX(Forecast_Capex_Input!L$12:L$286,$X320),NA)</f>
        <v>DI - Safe and Reliable Network</v>
      </c>
      <c r="P320" s="199" t="str" cm="1">
        <f t="array" ref="P320">IFERROR(INDEX(Forecast_Capex_Input!M$12:M$286,$X320),NA)</f>
        <v>N/A</v>
      </c>
      <c r="Q320" s="172" t="str" cm="1">
        <f t="array" ref="Q320">IFERROR(INDEX(Forecast_Capex_Input!N$12:N$286,$X320),NA)</f>
        <v>No</v>
      </c>
      <c r="R320" s="265" cm="1">
        <f t="array" ref="R320">IFERROR(INDEX(Forecast_Capex_Input!O$12:O$286,$X320),0)</f>
        <v>0</v>
      </c>
      <c r="S320" s="172" t="str" cm="1">
        <f t="array" ref="S320">IFERROR(INDEX(Forecast_Capex_Input!P$12:P$286,$X320),0)</f>
        <v>Safety security &amp; reliability</v>
      </c>
      <c r="T320" s="199" t="str" cm="1">
        <f t="array" aca="1" ref="T320" ca="1">IFERROR(INDEX(General!$K$84:$K$103,$AA320),NA)</f>
        <v>Business IT (2018 onwards)</v>
      </c>
      <c r="U320" s="188" cm="1">
        <f t="array" aca="1" ref="U320" ca="1">IFERROR(
IF($F320=General!$E$25,INDEX(Forecast_Capex_Input!S$12:S$286,$X320),
INDEX(Forecast_Capex_Input!T$12:T$286,$X320)),0)</f>
        <v>1</v>
      </c>
      <c r="V320" s="222" t="b">
        <f>IFERROR(INDEX(Overheads!$T$19:$T$26,MATCH($I320,Overheads!$E$19:$E$26,0)),FALSE)</f>
        <v>1</v>
      </c>
      <c r="W320" s="165"/>
      <c r="X320" s="174">
        <f>IFERROR(
IF(MATCH($C320,Forecast_Capex_Input!$CI$12:$CI$286,1)+1&gt;MAX(Forecast_Capex_Input!$C$12:$C$286),NA,
MATCH($C320,Forecast_Capex_Input!$CI$12:$CI$286,1)+1),1)</f>
        <v>119</v>
      </c>
      <c r="Y320" s="174" cm="1">
        <f t="array" aca="1" ref="Y320" ca="1">IFERROR(
IF(X319&lt;&gt;X320,1,
IF(COUNTIF(OFFSET(Y319,0,0,-INDEX(Forecast_Capex_Input!$CG$12:$CG$286,$X320)),Y319)=INDEX(Forecast_Capex_Input!$CG$12:$CG$286,$X320),Y319+1,Y319)),NA)</f>
        <v>2</v>
      </c>
      <c r="Z320" s="174" cm="1">
        <f t="array" ref="Z320">IFERROR($C320-IF($X320=1,1,INDEX(Forecast_Capex_Input!$CI$12:$CI$286,$X320-1))+1,NA)</f>
        <v>2</v>
      </c>
      <c r="AA320" s="174" cm="1">
        <f t="array" aca="1" ref="AA320" ca="1">IFERROR(IF(Y320=1,
INDEX(Forecast_Capex_Input!$AI$10:$BB$10,SMALL(IF(INDEX(Forecast_Capex_Input!$AI$12:$BB$286,$X320,0)&gt;0,COLUMN(Forecast_Capex_Input!$AI$10:$BB$10)-COLUMN(Forecast_Capex_Input!$AI$12)+1),ROWS(OFFSET(AA319,0,0,-$Z320)))),
OFFSET(AA319,-INDEX(Forecast_Capex_Input!$CG$12:$CG$286,$X320)+1,0)),NA)</f>
        <v>6</v>
      </c>
      <c r="AB320" s="174">
        <f t="shared" ca="1" si="185"/>
        <v>2</v>
      </c>
      <c r="AC320" s="222" t="b">
        <f t="shared" si="217"/>
        <v>0</v>
      </c>
      <c r="AD320" s="220" t="b">
        <v>0</v>
      </c>
      <c r="AE320" s="222" t="b">
        <f t="shared" si="186"/>
        <v>1</v>
      </c>
      <c r="AF320" s="165"/>
      <c r="AG320" s="215">
        <v>0</v>
      </c>
      <c r="AH320" s="215">
        <v>0</v>
      </c>
      <c r="AI320" s="215">
        <v>0</v>
      </c>
      <c r="AJ320" s="215">
        <v>0</v>
      </c>
      <c r="AK320" s="215">
        <v>0</v>
      </c>
      <c r="AL320" s="155">
        <v>0</v>
      </c>
      <c r="AM320" s="165"/>
      <c r="AN320" s="215" cm="1">
        <f t="array" aca="1" ref="AN320" ca="1">IFERROR(INDEX(General!O$33:O$34,$AB320)
*AG320,0)</f>
        <v>0</v>
      </c>
      <c r="AO320" s="215" cm="1">
        <f t="array" aca="1" ref="AO320" ca="1">IFERROR(INDEX(General!P$33:P$34,$AB320)
*AH320,0)</f>
        <v>0</v>
      </c>
      <c r="AP320" s="215" cm="1">
        <f t="array" aca="1" ref="AP320" ca="1">IFERROR(INDEX(General!Q$33:Q$34,$AB320)
*AI320,0)</f>
        <v>0</v>
      </c>
      <c r="AQ320" s="215" cm="1">
        <f t="array" aca="1" ref="AQ320" ca="1">IFERROR(INDEX(General!R$33:R$34,$AB320)
*AJ320,0)</f>
        <v>0</v>
      </c>
      <c r="AR320" s="215" cm="1">
        <f t="array" aca="1" ref="AR320" ca="1">IFERROR(INDEX(General!S$33:S$34,$AB320)
*AK320,0)</f>
        <v>0</v>
      </c>
      <c r="AS320" s="155">
        <f t="shared" ca="1" si="218"/>
        <v>0</v>
      </c>
      <c r="AT320" s="165"/>
      <c r="AU320" s="215">
        <f ca="1">IF($AE320=FALSE,AN320*Overheads!$R$24*$V320,
IFERROR(Overheads!$O$49*$V320*AN320,0)
+IFERROR(Overheads!Q$59*$V320*(AN320/Overheads!Q$68),0))</f>
        <v>0</v>
      </c>
      <c r="AV320" s="215">
        <f ca="1">IF($AE320=FALSE,AO320*Overheads!$R$24*$V320,
IFERROR(Overheads!$O$49*$V320*AO320,0)
+IFERROR(Overheads!R$59*$V320*(AO320/Overheads!R$68),0))</f>
        <v>0</v>
      </c>
      <c r="AW320" s="215">
        <f ca="1">IF($AE320=FALSE,AP320*Overheads!$R$24*$V320,
IFERROR(Overheads!$O$49*$V320*AP320,0)
+IFERROR(Overheads!S$59*$V320*(AP320/Overheads!S$68),0))</f>
        <v>0</v>
      </c>
      <c r="AX320" s="215">
        <f ca="1">IF($AE320=FALSE,AQ320*Overheads!$R$24*$V320,
IFERROR(Overheads!$O$49*$V320*AQ320,0)
+IFERROR(Overheads!T$59*$V320*(AQ320/Overheads!T$68),0))</f>
        <v>0</v>
      </c>
      <c r="AY320" s="215">
        <f ca="1">IF($AE320=FALSE,AR320*Overheads!$R$24*$V320,
IFERROR(Overheads!$O$49*$V320*AR320,0)
+IFERROR(Overheads!U$59*$V320*(AR320/Overheads!U$68),0))</f>
        <v>0</v>
      </c>
      <c r="AZ320" s="155">
        <f t="shared" ca="1" si="219"/>
        <v>0</v>
      </c>
      <c r="BA320" s="165"/>
      <c r="BB320" s="215">
        <f ca="1">IF($AE320=FALSE,AN320*Overheads!$S$25,
IFERROR(Overheads!$O$50*AN320,0)
+IFERROR(Overheads!Q$60*(AN320/Overheads!Q$66),0))</f>
        <v>0</v>
      </c>
      <c r="BC320" s="215">
        <f ca="1">IF($AE320=FALSE,AO320*Overheads!$S$25,
IFERROR(Overheads!$O$50*AO320,0)
+IFERROR(Overheads!R$60*(AO320/Overheads!R$66),0))</f>
        <v>0</v>
      </c>
      <c r="BD320" s="215">
        <f ca="1">IF($AE320=FALSE,AP320*Overheads!$S$25,
IFERROR(Overheads!$O$50*AP320,0)
+IFERROR(Overheads!S$60*(AP320/Overheads!S$66),0))</f>
        <v>0</v>
      </c>
      <c r="BE320" s="215">
        <f ca="1">IF($AE320=FALSE,AQ320*Overheads!$S$25,
IFERROR(Overheads!$O$50*AQ320,0)
+IFERROR(Overheads!T$60*(AQ320/Overheads!T$66),0))</f>
        <v>0</v>
      </c>
      <c r="BF320" s="215">
        <f ca="1">IF($AE320=FALSE,AR320*Overheads!$S$25,
IFERROR(Overheads!$O$50*AR320,0)
+IFERROR(Overheads!U$60*(AR320/Overheads!U$66),0))</f>
        <v>0</v>
      </c>
      <c r="BG320" s="155">
        <f t="shared" ca="1" si="220"/>
        <v>0</v>
      </c>
      <c r="BH320" s="165"/>
      <c r="BI320" s="215">
        <f t="shared" ca="1" si="221"/>
        <v>0</v>
      </c>
      <c r="BJ320" s="215">
        <f t="shared" ca="1" si="187"/>
        <v>0</v>
      </c>
      <c r="BK320" s="215">
        <f t="shared" ca="1" si="188"/>
        <v>0</v>
      </c>
      <c r="BL320" s="215">
        <f t="shared" ca="1" si="189"/>
        <v>0</v>
      </c>
      <c r="BM320" s="215">
        <f t="shared" ca="1" si="190"/>
        <v>0</v>
      </c>
      <c r="BN320" s="155">
        <f t="shared" ca="1" si="222"/>
        <v>0</v>
      </c>
      <c r="BO320" s="165"/>
      <c r="BP320" s="187" cm="1">
        <f t="array" ref="BP320">IFERROR(IF($X320=$X319,BP319,INDEX(Forecast_Capex_Input!AC$12:AC$286,$X320)),0)</f>
        <v>0</v>
      </c>
      <c r="BQ320" s="187" cm="1">
        <f t="array" ref="BQ320">IFERROR(IF($X320=$X319,BQ319,INDEX(Forecast_Capex_Input!AD$12:AD$286,$X320)),0)</f>
        <v>0</v>
      </c>
      <c r="BR320" s="187" cm="1">
        <f t="array" ref="BR320">IFERROR(IF($X320=$X319,BR319,INDEX(Forecast_Capex_Input!AE$12:AE$286,$X320)),0)</f>
        <v>0</v>
      </c>
      <c r="BS320" s="187" cm="1">
        <f t="array" ref="BS320">IFERROR(IF($X320=$X319,BS319,INDEX(Forecast_Capex_Input!AF$12:AF$286,$X320)),0)</f>
        <v>0</v>
      </c>
      <c r="BT320" s="187" cm="1">
        <f t="array" ref="BT320">IFERROR(IF($X320=$X319,BT319,INDEX(Forecast_Capex_Input!AG$12:AG$286,$X320)),0)</f>
        <v>0</v>
      </c>
      <c r="BU320" s="165"/>
      <c r="BV320" s="215">
        <f t="shared" si="191"/>
        <v>0</v>
      </c>
      <c r="BW320" s="215">
        <f t="shared" si="192"/>
        <v>0</v>
      </c>
      <c r="BX320" s="215">
        <f t="shared" si="193"/>
        <v>0</v>
      </c>
      <c r="BY320" s="215">
        <f t="shared" si="194"/>
        <v>0</v>
      </c>
      <c r="BZ320" s="215">
        <f t="shared" si="195"/>
        <v>0</v>
      </c>
      <c r="CA320" s="155">
        <f t="shared" si="223"/>
        <v>0</v>
      </c>
      <c r="CB320" s="165"/>
      <c r="CC320" s="215">
        <f t="shared" ca="1" si="196"/>
        <v>0</v>
      </c>
      <c r="CD320" s="215">
        <f t="shared" ca="1" si="197"/>
        <v>0</v>
      </c>
      <c r="CE320" s="215">
        <f t="shared" ca="1" si="198"/>
        <v>0</v>
      </c>
      <c r="CF320" s="215">
        <f t="shared" ca="1" si="199"/>
        <v>0</v>
      </c>
      <c r="CG320" s="215">
        <f t="shared" ca="1" si="200"/>
        <v>0</v>
      </c>
      <c r="CH320" s="155">
        <f t="shared" ca="1" si="224"/>
        <v>0</v>
      </c>
      <c r="CI320" s="165"/>
      <c r="CJ320" s="215">
        <f t="shared" ca="1" si="201"/>
        <v>0</v>
      </c>
      <c r="CK320" s="215">
        <f t="shared" ca="1" si="202"/>
        <v>0</v>
      </c>
      <c r="CL320" s="215">
        <f t="shared" ca="1" si="203"/>
        <v>0</v>
      </c>
      <c r="CM320" s="215">
        <f t="shared" ca="1" si="204"/>
        <v>0</v>
      </c>
      <c r="CN320" s="215">
        <f t="shared" ca="1" si="205"/>
        <v>0</v>
      </c>
      <c r="CO320" s="155">
        <f t="shared" ca="1" si="225"/>
        <v>0</v>
      </c>
      <c r="CP320" s="165"/>
      <c r="CQ320" s="223">
        <f t="shared" ca="1" si="206"/>
        <v>0</v>
      </c>
      <c r="CR320" s="223">
        <f t="shared" ca="1" si="207"/>
        <v>0</v>
      </c>
      <c r="CS320" s="223">
        <f t="shared" ca="1" si="208"/>
        <v>0</v>
      </c>
      <c r="CT320" s="223">
        <f t="shared" ca="1" si="209"/>
        <v>0</v>
      </c>
      <c r="CU320" s="223">
        <f t="shared" ca="1" si="210"/>
        <v>0</v>
      </c>
      <c r="CV320" s="155">
        <f t="shared" ca="1" si="226"/>
        <v>0</v>
      </c>
      <c r="CW320" s="165"/>
      <c r="CX320" s="215">
        <f t="shared" ca="1" si="227"/>
        <v>0</v>
      </c>
      <c r="CY320" s="215">
        <f t="shared" ca="1" si="211"/>
        <v>0</v>
      </c>
      <c r="CZ320" s="215">
        <f t="shared" ca="1" si="212"/>
        <v>0</v>
      </c>
      <c r="DA320" s="215">
        <f t="shared" ca="1" si="213"/>
        <v>0</v>
      </c>
      <c r="DB320" s="215">
        <f t="shared" ca="1" si="214"/>
        <v>0</v>
      </c>
      <c r="DC320" s="155">
        <f t="shared" ca="1" si="228"/>
        <v>0</v>
      </c>
      <c r="DD320" s="165"/>
      <c r="DE320" s="188" t="b" cm="1">
        <f t="array" aca="1" ref="DE320" ca="1">OR($G320=Forecast_Capex_Input!$BF$8:$BF$10)</f>
        <v>0</v>
      </c>
      <c r="DF320" s="188" cm="1">
        <f t="array" aca="1" ref="DF320" ca="1">IFERROR(INDEX(Forecast_Capex_Input!BG$12:BG$286,$X320)
*(INDEX(Forecast_Capex_Input!$H$12:$H$286,$X320)=Repex),0)
*$DE320</f>
        <v>0</v>
      </c>
      <c r="DG320" s="188" cm="1">
        <f t="array" aca="1" ref="DG320" ca="1">IFERROR(INDEX(Forecast_Capex_Input!BH$12:BH$286,$X320)
*(INDEX(Forecast_Capex_Input!$H$12:$H$286,$X320)=Repex),0)
*$DE320</f>
        <v>0</v>
      </c>
      <c r="DH320" s="188" cm="1">
        <f t="array" aca="1" ref="DH320" ca="1">IFERROR(INDEX(Forecast_Capex_Input!BI$12:BI$286,$X320)
*(INDEX(Forecast_Capex_Input!$H$12:$H$286,$X320)=Repex),0)
*$DE320</f>
        <v>0</v>
      </c>
      <c r="DI320" s="188" cm="1">
        <f t="array" aca="1" ref="DI320" ca="1">IFERROR(INDEX(Forecast_Capex_Input!BJ$12:BJ$286,$X320)
*(INDEX(Forecast_Capex_Input!$H$12:$H$286,$X320)=Repex),0)
*$DE320</f>
        <v>0</v>
      </c>
      <c r="DJ320" s="188" cm="1">
        <f t="array" aca="1" ref="DJ320" ca="1">IFERROR(INDEX(Forecast_Capex_Input!BK$12:BK$286,$X320)
*(INDEX(Forecast_Capex_Input!$H$12:$H$286,$X320)=Repex),0)
*$DE320</f>
        <v>0</v>
      </c>
      <c r="DK320" s="188" cm="1">
        <f t="array" aca="1" ref="DK320" ca="1">IFERROR(INDEX(Forecast_Capex_Input!BL$12:BL$286,$X320)
*(INDEX(Forecast_Capex_Input!$H$12:$H$286,$X320)=Repex),0)
*$DE320</f>
        <v>0</v>
      </c>
      <c r="DL320" s="165"/>
      <c r="DM320" s="188" t="b" cm="1">
        <f t="array" aca="1" ref="DM320" ca="1">OR($G320=Forecast_Capex_Input!$BN$8:$BN$9)</f>
        <v>0</v>
      </c>
      <c r="DN320" s="188" cm="1">
        <f t="array" aca="1" ref="DN320" ca="1">IFERROR(INDEX(Forecast_Capex_Input!BO$12:BO$286,$X320)
*(INDEX(Forecast_Capex_Input!$H$12:$H$286,$X320)=Repex),0)
*$DM320</f>
        <v>0</v>
      </c>
      <c r="DO320" s="188" cm="1">
        <f t="array" aca="1" ref="DO320" ca="1">IFERROR(INDEX(Forecast_Capex_Input!BP$12:BP$286,$X320)
*(INDEX(Forecast_Capex_Input!$H$12:$H$286,$X320)=Repex),0)
*$DM320</f>
        <v>0</v>
      </c>
      <c r="DP320" s="188" cm="1">
        <f t="array" aca="1" ref="DP320" ca="1">IFERROR(INDEX(Forecast_Capex_Input!BQ$12:BQ$286,$X320)
*(INDEX(Forecast_Capex_Input!$H$12:$H$286,$X320)=Repex),0)
*$DM320</f>
        <v>0</v>
      </c>
      <c r="DQ320" s="188" cm="1">
        <f t="array" aca="1" ref="DQ320" ca="1">IFERROR(INDEX(Forecast_Capex_Input!BR$12:BR$286,$X320)
*(INDEX(Forecast_Capex_Input!$H$12:$H$286,$X320)=Repex),0)
*$DM320</f>
        <v>0</v>
      </c>
      <c r="DR320" s="188" cm="1">
        <f t="array" aca="1" ref="DR320" ca="1">IFERROR(INDEX(Forecast_Capex_Input!BS$12:BS$286,$X320)
*(INDEX(Forecast_Capex_Input!$H$12:$H$286,$X320)=Repex),0)
*$DM320</f>
        <v>0</v>
      </c>
      <c r="DS320" s="165"/>
      <c r="DT320" s="188" t="b" cm="1">
        <f t="array" aca="1" ref="DT320" ca="1">OR($G320=Forecast_Capex_Input!$BU$8:$BU$10)</f>
        <v>1</v>
      </c>
      <c r="DU320" s="188" cm="1">
        <f t="array" aca="1" ref="DU320" ca="1">IFERROR(INDEX(Forecast_Capex_Input!BV$12:BV$286,$X320)
*(INDEX(Forecast_Capex_Input!$H$12:$H$286,$X320)=Repex),0)
*$DT320</f>
        <v>0</v>
      </c>
      <c r="DV320" s="188" cm="1">
        <f t="array" aca="1" ref="DV320" ca="1">IFERROR(INDEX(Forecast_Capex_Input!BW$12:BW$286,$X320)
*(INDEX(Forecast_Capex_Input!$H$12:$H$286,$X320)=Repex),0)
*$DT320</f>
        <v>0</v>
      </c>
      <c r="DW320" s="188" cm="1">
        <f t="array" aca="1" ref="DW320" ca="1">IFERROR(INDEX(Forecast_Capex_Input!BX$12:BX$286,$X320)
*(INDEX(Forecast_Capex_Input!$H$12:$H$286,$X320)=Repex),0)
*$DT320</f>
        <v>0</v>
      </c>
      <c r="DX320" s="188" cm="1">
        <f t="array" aca="1" ref="DX320" ca="1">IFERROR(INDEX(Forecast_Capex_Input!BY$12:BY$286,$X320)
*(INDEX(Forecast_Capex_Input!$H$12:$H$286,$X320)=Repex),0)
*$DT320</f>
        <v>0</v>
      </c>
      <c r="DY320" s="188" cm="1">
        <f t="array" aca="1" ref="DY320" ca="1">IFERROR(INDEX(Forecast_Capex_Input!BZ$12:BZ$286,$X320)
*(INDEX(Forecast_Capex_Input!$H$12:$H$286,$X320)=Repex),0)
*$DT320</f>
        <v>0</v>
      </c>
      <c r="DZ320" s="188" cm="1">
        <f t="array" aca="1" ref="DZ320" ca="1">IFERROR(INDEX(Forecast_Capex_Input!CA$12:CA$286,$X320)
*(INDEX(Forecast_Capex_Input!$H$12:$H$286,$X320)=Repex),0)
*$DT320</f>
        <v>0</v>
      </c>
      <c r="EA320" s="188" cm="1">
        <f t="array" aca="1" ref="EA320" ca="1">IFERROR(INDEX(Forecast_Capex_Input!CB$12:CB$286,$X320)
*(INDEX(Forecast_Capex_Input!$H$12:$H$286,$X320)=Repex),0)
*$DT320</f>
        <v>1</v>
      </c>
      <c r="EB320" s="188" cm="1">
        <f t="array" aca="1" ref="EB320" ca="1">IFERROR(INDEX(Forecast_Capex_Input!CC$12:CC$286,$X320)
*(INDEX(Forecast_Capex_Input!$H$12:$H$286,$X320)=Repex),0)
*$DT320</f>
        <v>0</v>
      </c>
      <c r="EC320" s="165"/>
      <c r="ED320" s="226" t="str">
        <f t="shared" si="215"/>
        <v>N/A</v>
      </c>
      <c r="EE320" s="174" t="s">
        <v>15</v>
      </c>
    </row>
    <row r="321" spans="3:135" x14ac:dyDescent="0.2">
      <c r="C321" s="174">
        <f t="shared" si="216"/>
        <v>311</v>
      </c>
      <c r="D321" s="167" t="str" cm="1">
        <f t="array" ref="D321">IFERROR(INDEX(Forecast_Capex_Input!$D$12:$D$286,$X321),NA)</f>
        <v>RPS Renewal</v>
      </c>
      <c r="E321" s="172" t="b" cm="1">
        <f t="array" ref="E321">IF($X321=NA,NA,INDEX(Forecast_Capex_Input!$E$12:$E$286,$X321))</f>
        <v>0</v>
      </c>
      <c r="F321" s="167" t="str" cm="1">
        <f t="array" aca="1" ref="F321" ca="1">IFERROR(INDEX(General!$E$25:$E$26,$Y321),NA)</f>
        <v>Labour</v>
      </c>
      <c r="G321" s="167" t="str" cm="1">
        <f t="array" aca="1" ref="G321" ca="1">IFERROR(INDEX(Forecast_Capex_Input!$AI$11:$BB$11,$AA321),NA)</f>
        <v>Business IT</v>
      </c>
      <c r="H321" s="189" cm="1">
        <f t="array" aca="1" ref="H321" ca="1">IFERROR(INDEX(Forecast_Capex_Input!$AI$12:$BB$286,$X321,$AA321),NA)</f>
        <v>1</v>
      </c>
      <c r="I321" s="199" t="str" cm="1">
        <f t="array" ref="I321">IFERROR(INDEX(Forecast_Capex_Input!$F$12:$F$286,$X321),NA)</f>
        <v>Replacement Expenditure</v>
      </c>
      <c r="J321" s="199" t="str" cm="1">
        <f t="array" ref="J321">IFERROR(INDEX(Forecast_Capex_Input!G$12:G$286,$X321),NA)</f>
        <v>Digital Infrastructure</v>
      </c>
      <c r="K321" s="199" t="str" cm="1">
        <f t="array" ref="K321">IFERROR(INDEX(Forecast_Capex_Input!H$12:H$286,$X321),NA)</f>
        <v>Repex</v>
      </c>
      <c r="L321" s="199" t="str" cm="1">
        <f t="array" ref="L321">IFERROR(INDEX(Forecast_Capex_Input!I$12:I$286,$X321),NA)</f>
        <v>N/A</v>
      </c>
      <c r="M321" s="199" t="str" cm="1">
        <f t="array" ref="M321">IFERROR(INDEX(Forecast_Capex_Input!J$12:J$286,$X321),NA)</f>
        <v>N/A</v>
      </c>
      <c r="N321" s="199" t="str" cm="1">
        <f t="array" ref="N321">IFERROR(INDEX(Forecast_Capex_Input!K$12:K$286,$X321),NA)</f>
        <v>DI - AC/DC &amp; Auxiliary systems</v>
      </c>
      <c r="O321" s="199" t="str" cm="1">
        <f t="array" ref="O321">IFERROR(INDEX(Forecast_Capex_Input!L$12:L$286,$X321),NA)</f>
        <v>DI - Safe and Reliable Network</v>
      </c>
      <c r="P321" s="199" t="str" cm="1">
        <f t="array" ref="P321">IFERROR(INDEX(Forecast_Capex_Input!M$12:M$286,$X321),NA)</f>
        <v>N/A</v>
      </c>
      <c r="Q321" s="172" t="str" cm="1">
        <f t="array" ref="Q321">IFERROR(INDEX(Forecast_Capex_Input!N$12:N$286,$X321),NA)</f>
        <v>Yes</v>
      </c>
      <c r="R321" s="265" cm="1">
        <f t="array" ref="R321">IFERROR(INDEX(Forecast_Capex_Input!O$12:O$286,$X321),0)</f>
        <v>0</v>
      </c>
      <c r="S321" s="172" t="str" cm="1">
        <f t="array" ref="S321">IFERROR(INDEX(Forecast_Capex_Input!P$12:P$286,$X321),0)</f>
        <v>Safety security &amp; reliability</v>
      </c>
      <c r="T321" s="199" t="str" cm="1">
        <f t="array" aca="1" ref="T321" ca="1">IFERROR(INDEX(General!$K$84:$K$103,$AA321),NA)</f>
        <v>Business IT (2018 onwards)</v>
      </c>
      <c r="U321" s="188" cm="1">
        <f t="array" aca="1" ref="U321" ca="1">IFERROR(
IF($F321=General!$E$25,INDEX(Forecast_Capex_Input!S$12:S$286,$X321),
INDEX(Forecast_Capex_Input!T$12:T$286,$X321)),0)</f>
        <v>0</v>
      </c>
      <c r="V321" s="222" t="b">
        <f>IFERROR(INDEX(Overheads!$T$19:$T$26,MATCH($I321,Overheads!$E$19:$E$26,0)),FALSE)</f>
        <v>1</v>
      </c>
      <c r="W321" s="165"/>
      <c r="X321" s="174">
        <f>IFERROR(
IF(MATCH($C321,Forecast_Capex_Input!$CI$12:$CI$286,1)+1&gt;MAX(Forecast_Capex_Input!$C$12:$C$286),NA,
MATCH($C321,Forecast_Capex_Input!$CI$12:$CI$286,1)+1),1)</f>
        <v>120</v>
      </c>
      <c r="Y321" s="174" cm="1">
        <f t="array" aca="1" ref="Y321" ca="1">IFERROR(
IF(X320&lt;&gt;X321,1,
IF(COUNTIF(OFFSET(Y320,0,0,-INDEX(Forecast_Capex_Input!$CG$12:$CG$286,$X321)),Y320)=INDEX(Forecast_Capex_Input!$CG$12:$CG$286,$X321),Y320+1,Y320)),NA)</f>
        <v>1</v>
      </c>
      <c r="Z321" s="174" cm="1">
        <f t="array" ref="Z321">IFERROR($C321-IF($X321=1,1,INDEX(Forecast_Capex_Input!$CI$12:$CI$286,$X321-1))+1,NA)</f>
        <v>1</v>
      </c>
      <c r="AA321" s="174" cm="1">
        <f t="array" aca="1" ref="AA321" ca="1">IFERROR(IF(Y321=1,
INDEX(Forecast_Capex_Input!$AI$10:$BB$10,SMALL(IF(INDEX(Forecast_Capex_Input!$AI$12:$BB$286,$X321,0)&gt;0,COLUMN(Forecast_Capex_Input!$AI$10:$BB$10)-COLUMN(Forecast_Capex_Input!$AI$12)+1),ROWS(OFFSET(AA320,0,0,-$Z321)))),
OFFSET(AA320,-INDEX(Forecast_Capex_Input!$CG$12:$CG$286,$X321)+1,0)),NA)</f>
        <v>6</v>
      </c>
      <c r="AB321" s="174">
        <f t="shared" ca="1" si="185"/>
        <v>1</v>
      </c>
      <c r="AC321" s="222" t="b">
        <f t="shared" si="217"/>
        <v>0</v>
      </c>
      <c r="AD321" s="220" t="b">
        <v>0</v>
      </c>
      <c r="AE321" s="222" t="b">
        <f t="shared" si="186"/>
        <v>1</v>
      </c>
      <c r="AF321" s="165"/>
      <c r="AG321" s="215">
        <v>0</v>
      </c>
      <c r="AH321" s="215">
        <v>0</v>
      </c>
      <c r="AI321" s="215">
        <v>0</v>
      </c>
      <c r="AJ321" s="215">
        <v>0</v>
      </c>
      <c r="AK321" s="215">
        <v>0</v>
      </c>
      <c r="AL321" s="155">
        <v>0</v>
      </c>
      <c r="AM321" s="165"/>
      <c r="AN321" s="215" cm="1">
        <f t="array" aca="1" ref="AN321" ca="1">IFERROR(INDEX(General!O$33:O$34,$AB321)
*AG321,0)</f>
        <v>0</v>
      </c>
      <c r="AO321" s="215" cm="1">
        <f t="array" aca="1" ref="AO321" ca="1">IFERROR(INDEX(General!P$33:P$34,$AB321)
*AH321,0)</f>
        <v>0</v>
      </c>
      <c r="AP321" s="215" cm="1">
        <f t="array" aca="1" ref="AP321" ca="1">IFERROR(INDEX(General!Q$33:Q$34,$AB321)
*AI321,0)</f>
        <v>0</v>
      </c>
      <c r="AQ321" s="215" cm="1">
        <f t="array" aca="1" ref="AQ321" ca="1">IFERROR(INDEX(General!R$33:R$34,$AB321)
*AJ321,0)</f>
        <v>0</v>
      </c>
      <c r="AR321" s="215" cm="1">
        <f t="array" aca="1" ref="AR321" ca="1">IFERROR(INDEX(General!S$33:S$34,$AB321)
*AK321,0)</f>
        <v>0</v>
      </c>
      <c r="AS321" s="155">
        <f t="shared" ca="1" si="218"/>
        <v>0</v>
      </c>
      <c r="AT321" s="165"/>
      <c r="AU321" s="215">
        <f ca="1">IF($AE321=FALSE,AN321*Overheads!$R$24*$V321,
IFERROR(Overheads!$O$49*$V321*AN321,0)
+IFERROR(Overheads!Q$59*$V321*(AN321/Overheads!Q$68),0))</f>
        <v>0</v>
      </c>
      <c r="AV321" s="215">
        <f ca="1">IF($AE321=FALSE,AO321*Overheads!$R$24*$V321,
IFERROR(Overheads!$O$49*$V321*AO321,0)
+IFERROR(Overheads!R$59*$V321*(AO321/Overheads!R$68),0))</f>
        <v>0</v>
      </c>
      <c r="AW321" s="215">
        <f ca="1">IF($AE321=FALSE,AP321*Overheads!$R$24*$V321,
IFERROR(Overheads!$O$49*$V321*AP321,0)
+IFERROR(Overheads!S$59*$V321*(AP321/Overheads!S$68),0))</f>
        <v>0</v>
      </c>
      <c r="AX321" s="215">
        <f ca="1">IF($AE321=FALSE,AQ321*Overheads!$R$24*$V321,
IFERROR(Overheads!$O$49*$V321*AQ321,0)
+IFERROR(Overheads!T$59*$V321*(AQ321/Overheads!T$68),0))</f>
        <v>0</v>
      </c>
      <c r="AY321" s="215">
        <f ca="1">IF($AE321=FALSE,AR321*Overheads!$R$24*$V321,
IFERROR(Overheads!$O$49*$V321*AR321,0)
+IFERROR(Overheads!U$59*$V321*(AR321/Overheads!U$68),0))</f>
        <v>0</v>
      </c>
      <c r="AZ321" s="155">
        <f t="shared" ca="1" si="219"/>
        <v>0</v>
      </c>
      <c r="BA321" s="165"/>
      <c r="BB321" s="215">
        <f ca="1">IF($AE321=FALSE,AN321*Overheads!$S$25,
IFERROR(Overheads!$O$50*AN321,0)
+IFERROR(Overheads!Q$60*(AN321/Overheads!Q$66),0))</f>
        <v>0</v>
      </c>
      <c r="BC321" s="215">
        <f ca="1">IF($AE321=FALSE,AO321*Overheads!$S$25,
IFERROR(Overheads!$O$50*AO321,0)
+IFERROR(Overheads!R$60*(AO321/Overheads!R$66),0))</f>
        <v>0</v>
      </c>
      <c r="BD321" s="215">
        <f ca="1">IF($AE321=FALSE,AP321*Overheads!$S$25,
IFERROR(Overheads!$O$50*AP321,0)
+IFERROR(Overheads!S$60*(AP321/Overheads!S$66),0))</f>
        <v>0</v>
      </c>
      <c r="BE321" s="215">
        <f ca="1">IF($AE321=FALSE,AQ321*Overheads!$S$25,
IFERROR(Overheads!$O$50*AQ321,0)
+IFERROR(Overheads!T$60*(AQ321/Overheads!T$66),0))</f>
        <v>0</v>
      </c>
      <c r="BF321" s="215">
        <f ca="1">IF($AE321=FALSE,AR321*Overheads!$S$25,
IFERROR(Overheads!$O$50*AR321,0)
+IFERROR(Overheads!U$60*(AR321/Overheads!U$66),0))</f>
        <v>0</v>
      </c>
      <c r="BG321" s="155">
        <f t="shared" ca="1" si="220"/>
        <v>0</v>
      </c>
      <c r="BH321" s="165"/>
      <c r="BI321" s="215">
        <f t="shared" ca="1" si="221"/>
        <v>0</v>
      </c>
      <c r="BJ321" s="215">
        <f t="shared" ca="1" si="187"/>
        <v>0</v>
      </c>
      <c r="BK321" s="215">
        <f t="shared" ca="1" si="188"/>
        <v>0</v>
      </c>
      <c r="BL321" s="215">
        <f t="shared" ca="1" si="189"/>
        <v>0</v>
      </c>
      <c r="BM321" s="215">
        <f t="shared" ca="1" si="190"/>
        <v>0</v>
      </c>
      <c r="BN321" s="155">
        <f t="shared" ca="1" si="222"/>
        <v>0</v>
      </c>
      <c r="BO321" s="165"/>
      <c r="BP321" s="187" cm="1">
        <f t="array" ref="BP321">IFERROR(IF($X321=$X320,BP320,INDEX(Forecast_Capex_Input!AC$12:AC$286,$X321)),0)</f>
        <v>0</v>
      </c>
      <c r="BQ321" s="187" cm="1">
        <f t="array" ref="BQ321">IFERROR(IF($X321=$X320,BQ320,INDEX(Forecast_Capex_Input!AD$12:AD$286,$X321)),0)</f>
        <v>0</v>
      </c>
      <c r="BR321" s="187" cm="1">
        <f t="array" ref="BR321">IFERROR(IF($X321=$X320,BR320,INDEX(Forecast_Capex_Input!AE$12:AE$286,$X321)),0)</f>
        <v>0</v>
      </c>
      <c r="BS321" s="187" cm="1">
        <f t="array" ref="BS321">IFERROR(IF($X321=$X320,BS320,INDEX(Forecast_Capex_Input!AF$12:AF$286,$X321)),0)</f>
        <v>0</v>
      </c>
      <c r="BT321" s="187" cm="1">
        <f t="array" ref="BT321">IFERROR(IF($X321=$X320,BT320,INDEX(Forecast_Capex_Input!AG$12:AG$286,$X321)),0)</f>
        <v>0</v>
      </c>
      <c r="BU321" s="165"/>
      <c r="BV321" s="215">
        <f t="shared" si="191"/>
        <v>0</v>
      </c>
      <c r="BW321" s="215">
        <f t="shared" si="192"/>
        <v>0</v>
      </c>
      <c r="BX321" s="215">
        <f t="shared" si="193"/>
        <v>0</v>
      </c>
      <c r="BY321" s="215">
        <f t="shared" si="194"/>
        <v>0</v>
      </c>
      <c r="BZ321" s="215">
        <f t="shared" si="195"/>
        <v>0</v>
      </c>
      <c r="CA321" s="155">
        <f t="shared" si="223"/>
        <v>0</v>
      </c>
      <c r="CB321" s="165"/>
      <c r="CC321" s="215">
        <f t="shared" ca="1" si="196"/>
        <v>0</v>
      </c>
      <c r="CD321" s="215">
        <f t="shared" ca="1" si="197"/>
        <v>0</v>
      </c>
      <c r="CE321" s="215">
        <f t="shared" ca="1" si="198"/>
        <v>0</v>
      </c>
      <c r="CF321" s="215">
        <f t="shared" ca="1" si="199"/>
        <v>0</v>
      </c>
      <c r="CG321" s="215">
        <f t="shared" ca="1" si="200"/>
        <v>0</v>
      </c>
      <c r="CH321" s="155">
        <f t="shared" ca="1" si="224"/>
        <v>0</v>
      </c>
      <c r="CI321" s="165"/>
      <c r="CJ321" s="215">
        <f t="shared" ca="1" si="201"/>
        <v>0</v>
      </c>
      <c r="CK321" s="215">
        <f t="shared" ca="1" si="202"/>
        <v>0</v>
      </c>
      <c r="CL321" s="215">
        <f t="shared" ca="1" si="203"/>
        <v>0</v>
      </c>
      <c r="CM321" s="215">
        <f t="shared" ca="1" si="204"/>
        <v>0</v>
      </c>
      <c r="CN321" s="215">
        <f t="shared" ca="1" si="205"/>
        <v>0</v>
      </c>
      <c r="CO321" s="155">
        <f t="shared" ca="1" si="225"/>
        <v>0</v>
      </c>
      <c r="CP321" s="165"/>
      <c r="CQ321" s="223">
        <f t="shared" ca="1" si="206"/>
        <v>0</v>
      </c>
      <c r="CR321" s="223">
        <f t="shared" ca="1" si="207"/>
        <v>0</v>
      </c>
      <c r="CS321" s="223">
        <f t="shared" ca="1" si="208"/>
        <v>0</v>
      </c>
      <c r="CT321" s="223">
        <f t="shared" ca="1" si="209"/>
        <v>0</v>
      </c>
      <c r="CU321" s="223">
        <f t="shared" ca="1" si="210"/>
        <v>0</v>
      </c>
      <c r="CV321" s="155">
        <f t="shared" ca="1" si="226"/>
        <v>0</v>
      </c>
      <c r="CW321" s="165"/>
      <c r="CX321" s="215">
        <f t="shared" ca="1" si="227"/>
        <v>0</v>
      </c>
      <c r="CY321" s="215">
        <f t="shared" ca="1" si="211"/>
        <v>0</v>
      </c>
      <c r="CZ321" s="215">
        <f t="shared" ca="1" si="212"/>
        <v>0</v>
      </c>
      <c r="DA321" s="215">
        <f t="shared" ca="1" si="213"/>
        <v>0</v>
      </c>
      <c r="DB321" s="215">
        <f t="shared" ca="1" si="214"/>
        <v>0</v>
      </c>
      <c r="DC321" s="155">
        <f t="shared" ca="1" si="228"/>
        <v>0</v>
      </c>
      <c r="DD321" s="165"/>
      <c r="DE321" s="188" t="b" cm="1">
        <f t="array" aca="1" ref="DE321" ca="1">OR($G321=Forecast_Capex_Input!$BF$8:$BF$10)</f>
        <v>0</v>
      </c>
      <c r="DF321" s="188" cm="1">
        <f t="array" aca="1" ref="DF321" ca="1">IFERROR(INDEX(Forecast_Capex_Input!BG$12:BG$286,$X321)
*(INDEX(Forecast_Capex_Input!$H$12:$H$286,$X321)=Repex),0)
*$DE321</f>
        <v>0</v>
      </c>
      <c r="DG321" s="188" cm="1">
        <f t="array" aca="1" ref="DG321" ca="1">IFERROR(INDEX(Forecast_Capex_Input!BH$12:BH$286,$X321)
*(INDEX(Forecast_Capex_Input!$H$12:$H$286,$X321)=Repex),0)
*$DE321</f>
        <v>0</v>
      </c>
      <c r="DH321" s="188" cm="1">
        <f t="array" aca="1" ref="DH321" ca="1">IFERROR(INDEX(Forecast_Capex_Input!BI$12:BI$286,$X321)
*(INDEX(Forecast_Capex_Input!$H$12:$H$286,$X321)=Repex),0)
*$DE321</f>
        <v>0</v>
      </c>
      <c r="DI321" s="188" cm="1">
        <f t="array" aca="1" ref="DI321" ca="1">IFERROR(INDEX(Forecast_Capex_Input!BJ$12:BJ$286,$X321)
*(INDEX(Forecast_Capex_Input!$H$12:$H$286,$X321)=Repex),0)
*$DE321</f>
        <v>0</v>
      </c>
      <c r="DJ321" s="188" cm="1">
        <f t="array" aca="1" ref="DJ321" ca="1">IFERROR(INDEX(Forecast_Capex_Input!BK$12:BK$286,$X321)
*(INDEX(Forecast_Capex_Input!$H$12:$H$286,$X321)=Repex),0)
*$DE321</f>
        <v>0</v>
      </c>
      <c r="DK321" s="188" cm="1">
        <f t="array" aca="1" ref="DK321" ca="1">IFERROR(INDEX(Forecast_Capex_Input!BL$12:BL$286,$X321)
*(INDEX(Forecast_Capex_Input!$H$12:$H$286,$X321)=Repex),0)
*$DE321</f>
        <v>0</v>
      </c>
      <c r="DL321" s="165"/>
      <c r="DM321" s="188" t="b" cm="1">
        <f t="array" aca="1" ref="DM321" ca="1">OR($G321=Forecast_Capex_Input!$BN$8:$BN$9)</f>
        <v>0</v>
      </c>
      <c r="DN321" s="188" cm="1">
        <f t="array" aca="1" ref="DN321" ca="1">IFERROR(INDEX(Forecast_Capex_Input!BO$12:BO$286,$X321)
*(INDEX(Forecast_Capex_Input!$H$12:$H$286,$X321)=Repex),0)
*$DM321</f>
        <v>0</v>
      </c>
      <c r="DO321" s="188" cm="1">
        <f t="array" aca="1" ref="DO321" ca="1">IFERROR(INDEX(Forecast_Capex_Input!BP$12:BP$286,$X321)
*(INDEX(Forecast_Capex_Input!$H$12:$H$286,$X321)=Repex),0)
*$DM321</f>
        <v>0</v>
      </c>
      <c r="DP321" s="188" cm="1">
        <f t="array" aca="1" ref="DP321" ca="1">IFERROR(INDEX(Forecast_Capex_Input!BQ$12:BQ$286,$X321)
*(INDEX(Forecast_Capex_Input!$H$12:$H$286,$X321)=Repex),0)
*$DM321</f>
        <v>0</v>
      </c>
      <c r="DQ321" s="188" cm="1">
        <f t="array" aca="1" ref="DQ321" ca="1">IFERROR(INDEX(Forecast_Capex_Input!BR$12:BR$286,$X321)
*(INDEX(Forecast_Capex_Input!$H$12:$H$286,$X321)=Repex),0)
*$DM321</f>
        <v>0</v>
      </c>
      <c r="DR321" s="188" cm="1">
        <f t="array" aca="1" ref="DR321" ca="1">IFERROR(INDEX(Forecast_Capex_Input!BS$12:BS$286,$X321)
*(INDEX(Forecast_Capex_Input!$H$12:$H$286,$X321)=Repex),0)
*$DM321</f>
        <v>0</v>
      </c>
      <c r="DS321" s="165"/>
      <c r="DT321" s="188" t="b" cm="1">
        <f t="array" aca="1" ref="DT321" ca="1">OR($G321=Forecast_Capex_Input!$BU$8:$BU$10)</f>
        <v>1</v>
      </c>
      <c r="DU321" s="188" cm="1">
        <f t="array" aca="1" ref="DU321" ca="1">IFERROR(INDEX(Forecast_Capex_Input!BV$12:BV$286,$X321)
*(INDEX(Forecast_Capex_Input!$H$12:$H$286,$X321)=Repex),0)
*$DT321</f>
        <v>0</v>
      </c>
      <c r="DV321" s="188" cm="1">
        <f t="array" aca="1" ref="DV321" ca="1">IFERROR(INDEX(Forecast_Capex_Input!BW$12:BW$286,$X321)
*(INDEX(Forecast_Capex_Input!$H$12:$H$286,$X321)=Repex),0)
*$DT321</f>
        <v>0</v>
      </c>
      <c r="DW321" s="188" cm="1">
        <f t="array" aca="1" ref="DW321" ca="1">IFERROR(INDEX(Forecast_Capex_Input!BX$12:BX$286,$X321)
*(INDEX(Forecast_Capex_Input!$H$12:$H$286,$X321)=Repex),0)
*$DT321</f>
        <v>0</v>
      </c>
      <c r="DX321" s="188" cm="1">
        <f t="array" aca="1" ref="DX321" ca="1">IFERROR(INDEX(Forecast_Capex_Input!BY$12:BY$286,$X321)
*(INDEX(Forecast_Capex_Input!$H$12:$H$286,$X321)=Repex),0)
*$DT321</f>
        <v>0</v>
      </c>
      <c r="DY321" s="188" cm="1">
        <f t="array" aca="1" ref="DY321" ca="1">IFERROR(INDEX(Forecast_Capex_Input!BZ$12:BZ$286,$X321)
*(INDEX(Forecast_Capex_Input!$H$12:$H$286,$X321)=Repex),0)
*$DT321</f>
        <v>0</v>
      </c>
      <c r="DZ321" s="188" cm="1">
        <f t="array" aca="1" ref="DZ321" ca="1">IFERROR(INDEX(Forecast_Capex_Input!CA$12:CA$286,$X321)
*(INDEX(Forecast_Capex_Input!$H$12:$H$286,$X321)=Repex),0)
*$DT321</f>
        <v>0</v>
      </c>
      <c r="EA321" s="188" cm="1">
        <f t="array" aca="1" ref="EA321" ca="1">IFERROR(INDEX(Forecast_Capex_Input!CB$12:CB$286,$X321)
*(INDEX(Forecast_Capex_Input!$H$12:$H$286,$X321)=Repex),0)
*$DT321</f>
        <v>1</v>
      </c>
      <c r="EB321" s="188" cm="1">
        <f t="array" aca="1" ref="EB321" ca="1">IFERROR(INDEX(Forecast_Capex_Input!CC$12:CC$286,$X321)
*(INDEX(Forecast_Capex_Input!$H$12:$H$286,$X321)=Repex),0)
*$DT321</f>
        <v>0</v>
      </c>
      <c r="EC321" s="165"/>
      <c r="ED321" s="226" t="str">
        <f t="shared" si="215"/>
        <v>N/A</v>
      </c>
      <c r="EE321" s="174" t="s">
        <v>15</v>
      </c>
    </row>
    <row r="322" spans="3:135" x14ac:dyDescent="0.2">
      <c r="C322" s="174">
        <f t="shared" si="216"/>
        <v>312</v>
      </c>
      <c r="D322" s="167" t="str" cm="1">
        <f t="array" ref="D322">IFERROR(INDEX(Forecast_Capex_Input!$D$12:$D$286,$X322),NA)</f>
        <v>RPS Renewal</v>
      </c>
      <c r="E322" s="172" t="b" cm="1">
        <f t="array" ref="E322">IF($X322=NA,NA,INDEX(Forecast_Capex_Input!$E$12:$E$286,$X322))</f>
        <v>0</v>
      </c>
      <c r="F322" s="167" t="str" cm="1">
        <f t="array" aca="1" ref="F322" ca="1">IFERROR(INDEX(General!$E$25:$E$26,$Y322),NA)</f>
        <v>Non-Labour</v>
      </c>
      <c r="G322" s="167" t="str" cm="1">
        <f t="array" aca="1" ref="G322" ca="1">IFERROR(INDEX(Forecast_Capex_Input!$AI$11:$BB$11,$AA322),NA)</f>
        <v>Business IT</v>
      </c>
      <c r="H322" s="189" cm="1">
        <f t="array" aca="1" ref="H322" ca="1">IFERROR(INDEX(Forecast_Capex_Input!$AI$12:$BB$286,$X322,$AA322),NA)</f>
        <v>1</v>
      </c>
      <c r="I322" s="199" t="str" cm="1">
        <f t="array" ref="I322">IFERROR(INDEX(Forecast_Capex_Input!$F$12:$F$286,$X322),NA)</f>
        <v>Replacement Expenditure</v>
      </c>
      <c r="J322" s="199" t="str" cm="1">
        <f t="array" ref="J322">IFERROR(INDEX(Forecast_Capex_Input!G$12:G$286,$X322),NA)</f>
        <v>Digital Infrastructure</v>
      </c>
      <c r="K322" s="199" t="str" cm="1">
        <f t="array" ref="K322">IFERROR(INDEX(Forecast_Capex_Input!H$12:H$286,$X322),NA)</f>
        <v>Repex</v>
      </c>
      <c r="L322" s="199" t="str" cm="1">
        <f t="array" ref="L322">IFERROR(INDEX(Forecast_Capex_Input!I$12:I$286,$X322),NA)</f>
        <v>N/A</v>
      </c>
      <c r="M322" s="199" t="str" cm="1">
        <f t="array" ref="M322">IFERROR(INDEX(Forecast_Capex_Input!J$12:J$286,$X322),NA)</f>
        <v>N/A</v>
      </c>
      <c r="N322" s="199" t="str" cm="1">
        <f t="array" ref="N322">IFERROR(INDEX(Forecast_Capex_Input!K$12:K$286,$X322),NA)</f>
        <v>DI - AC/DC &amp; Auxiliary systems</v>
      </c>
      <c r="O322" s="199" t="str" cm="1">
        <f t="array" ref="O322">IFERROR(INDEX(Forecast_Capex_Input!L$12:L$286,$X322),NA)</f>
        <v>DI - Safe and Reliable Network</v>
      </c>
      <c r="P322" s="199" t="str" cm="1">
        <f t="array" ref="P322">IFERROR(INDEX(Forecast_Capex_Input!M$12:M$286,$X322),NA)</f>
        <v>N/A</v>
      </c>
      <c r="Q322" s="172" t="str" cm="1">
        <f t="array" ref="Q322">IFERROR(INDEX(Forecast_Capex_Input!N$12:N$286,$X322),NA)</f>
        <v>Yes</v>
      </c>
      <c r="R322" s="265" cm="1">
        <f t="array" ref="R322">IFERROR(INDEX(Forecast_Capex_Input!O$12:O$286,$X322),0)</f>
        <v>0</v>
      </c>
      <c r="S322" s="172" t="str" cm="1">
        <f t="array" ref="S322">IFERROR(INDEX(Forecast_Capex_Input!P$12:P$286,$X322),0)</f>
        <v>Safety security &amp; reliability</v>
      </c>
      <c r="T322" s="199" t="str" cm="1">
        <f t="array" aca="1" ref="T322" ca="1">IFERROR(INDEX(General!$K$84:$K$103,$AA322),NA)</f>
        <v>Business IT (2018 onwards)</v>
      </c>
      <c r="U322" s="188" cm="1">
        <f t="array" aca="1" ref="U322" ca="1">IFERROR(
IF($F322=General!$E$25,INDEX(Forecast_Capex_Input!S$12:S$286,$X322),
INDEX(Forecast_Capex_Input!T$12:T$286,$X322)),0)</f>
        <v>1</v>
      </c>
      <c r="V322" s="222" t="b">
        <f>IFERROR(INDEX(Overheads!$T$19:$T$26,MATCH($I322,Overheads!$E$19:$E$26,0)),FALSE)</f>
        <v>1</v>
      </c>
      <c r="W322" s="165"/>
      <c r="X322" s="174">
        <f>IFERROR(
IF(MATCH($C322,Forecast_Capex_Input!$CI$12:$CI$286,1)+1&gt;MAX(Forecast_Capex_Input!$C$12:$C$286),NA,
MATCH($C322,Forecast_Capex_Input!$CI$12:$CI$286,1)+1),1)</f>
        <v>120</v>
      </c>
      <c r="Y322" s="174" cm="1">
        <f t="array" aca="1" ref="Y322" ca="1">IFERROR(
IF(X321&lt;&gt;X322,1,
IF(COUNTIF(OFFSET(Y321,0,0,-INDEX(Forecast_Capex_Input!$CG$12:$CG$286,$X322)),Y321)=INDEX(Forecast_Capex_Input!$CG$12:$CG$286,$X322),Y321+1,Y321)),NA)</f>
        <v>2</v>
      </c>
      <c r="Z322" s="174" cm="1">
        <f t="array" ref="Z322">IFERROR($C322-IF($X322=1,1,INDEX(Forecast_Capex_Input!$CI$12:$CI$286,$X322-1))+1,NA)</f>
        <v>2</v>
      </c>
      <c r="AA322" s="174" cm="1">
        <f t="array" aca="1" ref="AA322" ca="1">IFERROR(IF(Y322=1,
INDEX(Forecast_Capex_Input!$AI$10:$BB$10,SMALL(IF(INDEX(Forecast_Capex_Input!$AI$12:$BB$286,$X322,0)&gt;0,COLUMN(Forecast_Capex_Input!$AI$10:$BB$10)-COLUMN(Forecast_Capex_Input!$AI$12)+1),ROWS(OFFSET(AA321,0,0,-$Z322)))),
OFFSET(AA321,-INDEX(Forecast_Capex_Input!$CG$12:$CG$286,$X322)+1,0)),NA)</f>
        <v>6</v>
      </c>
      <c r="AB322" s="174">
        <f t="shared" ca="1" si="185"/>
        <v>2</v>
      </c>
      <c r="AC322" s="222" t="b">
        <f t="shared" si="217"/>
        <v>0</v>
      </c>
      <c r="AD322" s="220" t="b">
        <v>0</v>
      </c>
      <c r="AE322" s="222" t="b">
        <f t="shared" si="186"/>
        <v>1</v>
      </c>
      <c r="AF322" s="165"/>
      <c r="AG322" s="215">
        <v>0</v>
      </c>
      <c r="AH322" s="215">
        <v>0</v>
      </c>
      <c r="AI322" s="215">
        <v>0</v>
      </c>
      <c r="AJ322" s="215">
        <v>0</v>
      </c>
      <c r="AK322" s="215">
        <v>0</v>
      </c>
      <c r="AL322" s="155">
        <v>0</v>
      </c>
      <c r="AM322" s="165"/>
      <c r="AN322" s="215" cm="1">
        <f t="array" aca="1" ref="AN322" ca="1">IFERROR(INDEX(General!O$33:O$34,$AB322)
*AG322,0)</f>
        <v>0</v>
      </c>
      <c r="AO322" s="215" cm="1">
        <f t="array" aca="1" ref="AO322" ca="1">IFERROR(INDEX(General!P$33:P$34,$AB322)
*AH322,0)</f>
        <v>0</v>
      </c>
      <c r="AP322" s="215" cm="1">
        <f t="array" aca="1" ref="AP322" ca="1">IFERROR(INDEX(General!Q$33:Q$34,$AB322)
*AI322,0)</f>
        <v>0</v>
      </c>
      <c r="AQ322" s="215" cm="1">
        <f t="array" aca="1" ref="AQ322" ca="1">IFERROR(INDEX(General!R$33:R$34,$AB322)
*AJ322,0)</f>
        <v>0</v>
      </c>
      <c r="AR322" s="215" cm="1">
        <f t="array" aca="1" ref="AR322" ca="1">IFERROR(INDEX(General!S$33:S$34,$AB322)
*AK322,0)</f>
        <v>0</v>
      </c>
      <c r="AS322" s="155">
        <f t="shared" ca="1" si="218"/>
        <v>0</v>
      </c>
      <c r="AT322" s="165"/>
      <c r="AU322" s="215">
        <f ca="1">IF($AE322=FALSE,AN322*Overheads!$R$24*$V322,
IFERROR(Overheads!$O$49*$V322*AN322,0)
+IFERROR(Overheads!Q$59*$V322*(AN322/Overheads!Q$68),0))</f>
        <v>0</v>
      </c>
      <c r="AV322" s="215">
        <f ca="1">IF($AE322=FALSE,AO322*Overheads!$R$24*$V322,
IFERROR(Overheads!$O$49*$V322*AO322,0)
+IFERROR(Overheads!R$59*$V322*(AO322/Overheads!R$68),0))</f>
        <v>0</v>
      </c>
      <c r="AW322" s="215">
        <f ca="1">IF($AE322=FALSE,AP322*Overheads!$R$24*$V322,
IFERROR(Overheads!$O$49*$V322*AP322,0)
+IFERROR(Overheads!S$59*$V322*(AP322/Overheads!S$68),0))</f>
        <v>0</v>
      </c>
      <c r="AX322" s="215">
        <f ca="1">IF($AE322=FALSE,AQ322*Overheads!$R$24*$V322,
IFERROR(Overheads!$O$49*$V322*AQ322,0)
+IFERROR(Overheads!T$59*$V322*(AQ322/Overheads!T$68),0))</f>
        <v>0</v>
      </c>
      <c r="AY322" s="215">
        <f ca="1">IF($AE322=FALSE,AR322*Overheads!$R$24*$V322,
IFERROR(Overheads!$O$49*$V322*AR322,0)
+IFERROR(Overheads!U$59*$V322*(AR322/Overheads!U$68),0))</f>
        <v>0</v>
      </c>
      <c r="AZ322" s="155">
        <f t="shared" ca="1" si="219"/>
        <v>0</v>
      </c>
      <c r="BA322" s="165"/>
      <c r="BB322" s="215">
        <f ca="1">IF($AE322=FALSE,AN322*Overheads!$S$25,
IFERROR(Overheads!$O$50*AN322,0)
+IFERROR(Overheads!Q$60*(AN322/Overheads!Q$66),0))</f>
        <v>0</v>
      </c>
      <c r="BC322" s="215">
        <f ca="1">IF($AE322=FALSE,AO322*Overheads!$S$25,
IFERROR(Overheads!$O$50*AO322,0)
+IFERROR(Overheads!R$60*(AO322/Overheads!R$66),0))</f>
        <v>0</v>
      </c>
      <c r="BD322" s="215">
        <f ca="1">IF($AE322=FALSE,AP322*Overheads!$S$25,
IFERROR(Overheads!$O$50*AP322,0)
+IFERROR(Overheads!S$60*(AP322/Overheads!S$66),0))</f>
        <v>0</v>
      </c>
      <c r="BE322" s="215">
        <f ca="1">IF($AE322=FALSE,AQ322*Overheads!$S$25,
IFERROR(Overheads!$O$50*AQ322,0)
+IFERROR(Overheads!T$60*(AQ322/Overheads!T$66),0))</f>
        <v>0</v>
      </c>
      <c r="BF322" s="215">
        <f ca="1">IF($AE322=FALSE,AR322*Overheads!$S$25,
IFERROR(Overheads!$O$50*AR322,0)
+IFERROR(Overheads!U$60*(AR322/Overheads!U$66),0))</f>
        <v>0</v>
      </c>
      <c r="BG322" s="155">
        <f t="shared" ca="1" si="220"/>
        <v>0</v>
      </c>
      <c r="BH322" s="165"/>
      <c r="BI322" s="215">
        <f t="shared" ca="1" si="221"/>
        <v>0</v>
      </c>
      <c r="BJ322" s="215">
        <f t="shared" ca="1" si="187"/>
        <v>0</v>
      </c>
      <c r="BK322" s="215">
        <f t="shared" ca="1" si="188"/>
        <v>0</v>
      </c>
      <c r="BL322" s="215">
        <f t="shared" ca="1" si="189"/>
        <v>0</v>
      </c>
      <c r="BM322" s="215">
        <f t="shared" ca="1" si="190"/>
        <v>0</v>
      </c>
      <c r="BN322" s="155">
        <f t="shared" ca="1" si="222"/>
        <v>0</v>
      </c>
      <c r="BO322" s="165"/>
      <c r="BP322" s="187" cm="1">
        <f t="array" ref="BP322">IFERROR(IF($X322=$X321,BP321,INDEX(Forecast_Capex_Input!AC$12:AC$286,$X322)),0)</f>
        <v>0</v>
      </c>
      <c r="BQ322" s="187" cm="1">
        <f t="array" ref="BQ322">IFERROR(IF($X322=$X321,BQ321,INDEX(Forecast_Capex_Input!AD$12:AD$286,$X322)),0)</f>
        <v>0</v>
      </c>
      <c r="BR322" s="187" cm="1">
        <f t="array" ref="BR322">IFERROR(IF($X322=$X321,BR321,INDEX(Forecast_Capex_Input!AE$12:AE$286,$X322)),0)</f>
        <v>0</v>
      </c>
      <c r="BS322" s="187" cm="1">
        <f t="array" ref="BS322">IFERROR(IF($X322=$X321,BS321,INDEX(Forecast_Capex_Input!AF$12:AF$286,$X322)),0)</f>
        <v>0</v>
      </c>
      <c r="BT322" s="187" cm="1">
        <f t="array" ref="BT322">IFERROR(IF($X322=$X321,BT321,INDEX(Forecast_Capex_Input!AG$12:AG$286,$X322)),0)</f>
        <v>0</v>
      </c>
      <c r="BU322" s="165"/>
      <c r="BV322" s="215">
        <f t="shared" si="191"/>
        <v>0</v>
      </c>
      <c r="BW322" s="215">
        <f t="shared" si="192"/>
        <v>0</v>
      </c>
      <c r="BX322" s="215">
        <f t="shared" si="193"/>
        <v>0</v>
      </c>
      <c r="BY322" s="215">
        <f t="shared" si="194"/>
        <v>0</v>
      </c>
      <c r="BZ322" s="215">
        <f t="shared" si="195"/>
        <v>0</v>
      </c>
      <c r="CA322" s="155">
        <f t="shared" si="223"/>
        <v>0</v>
      </c>
      <c r="CB322" s="165"/>
      <c r="CC322" s="215">
        <f t="shared" ca="1" si="196"/>
        <v>0</v>
      </c>
      <c r="CD322" s="215">
        <f t="shared" ca="1" si="197"/>
        <v>0</v>
      </c>
      <c r="CE322" s="215">
        <f t="shared" ca="1" si="198"/>
        <v>0</v>
      </c>
      <c r="CF322" s="215">
        <f t="shared" ca="1" si="199"/>
        <v>0</v>
      </c>
      <c r="CG322" s="215">
        <f t="shared" ca="1" si="200"/>
        <v>0</v>
      </c>
      <c r="CH322" s="155">
        <f t="shared" ca="1" si="224"/>
        <v>0</v>
      </c>
      <c r="CI322" s="165"/>
      <c r="CJ322" s="215">
        <f t="shared" ca="1" si="201"/>
        <v>0</v>
      </c>
      <c r="CK322" s="215">
        <f t="shared" ca="1" si="202"/>
        <v>0</v>
      </c>
      <c r="CL322" s="215">
        <f t="shared" ca="1" si="203"/>
        <v>0</v>
      </c>
      <c r="CM322" s="215">
        <f t="shared" ca="1" si="204"/>
        <v>0</v>
      </c>
      <c r="CN322" s="215">
        <f t="shared" ca="1" si="205"/>
        <v>0</v>
      </c>
      <c r="CO322" s="155">
        <f t="shared" ca="1" si="225"/>
        <v>0</v>
      </c>
      <c r="CP322" s="165"/>
      <c r="CQ322" s="223">
        <f t="shared" ca="1" si="206"/>
        <v>0</v>
      </c>
      <c r="CR322" s="223">
        <f t="shared" ca="1" si="207"/>
        <v>0</v>
      </c>
      <c r="CS322" s="223">
        <f t="shared" ca="1" si="208"/>
        <v>0</v>
      </c>
      <c r="CT322" s="223">
        <f t="shared" ca="1" si="209"/>
        <v>0</v>
      </c>
      <c r="CU322" s="223">
        <f t="shared" ca="1" si="210"/>
        <v>0</v>
      </c>
      <c r="CV322" s="155">
        <f t="shared" ca="1" si="226"/>
        <v>0</v>
      </c>
      <c r="CW322" s="165"/>
      <c r="CX322" s="215">
        <f t="shared" ca="1" si="227"/>
        <v>0</v>
      </c>
      <c r="CY322" s="215">
        <f t="shared" ca="1" si="211"/>
        <v>0</v>
      </c>
      <c r="CZ322" s="215">
        <f t="shared" ca="1" si="212"/>
        <v>0</v>
      </c>
      <c r="DA322" s="215">
        <f t="shared" ca="1" si="213"/>
        <v>0</v>
      </c>
      <c r="DB322" s="215">
        <f t="shared" ca="1" si="214"/>
        <v>0</v>
      </c>
      <c r="DC322" s="155">
        <f t="shared" ca="1" si="228"/>
        <v>0</v>
      </c>
      <c r="DD322" s="165"/>
      <c r="DE322" s="188" t="b" cm="1">
        <f t="array" aca="1" ref="DE322" ca="1">OR($G322=Forecast_Capex_Input!$BF$8:$BF$10)</f>
        <v>0</v>
      </c>
      <c r="DF322" s="188" cm="1">
        <f t="array" aca="1" ref="DF322" ca="1">IFERROR(INDEX(Forecast_Capex_Input!BG$12:BG$286,$X322)
*(INDEX(Forecast_Capex_Input!$H$12:$H$286,$X322)=Repex),0)
*$DE322</f>
        <v>0</v>
      </c>
      <c r="DG322" s="188" cm="1">
        <f t="array" aca="1" ref="DG322" ca="1">IFERROR(INDEX(Forecast_Capex_Input!BH$12:BH$286,$X322)
*(INDEX(Forecast_Capex_Input!$H$12:$H$286,$X322)=Repex),0)
*$DE322</f>
        <v>0</v>
      </c>
      <c r="DH322" s="188" cm="1">
        <f t="array" aca="1" ref="DH322" ca="1">IFERROR(INDEX(Forecast_Capex_Input!BI$12:BI$286,$X322)
*(INDEX(Forecast_Capex_Input!$H$12:$H$286,$X322)=Repex),0)
*$DE322</f>
        <v>0</v>
      </c>
      <c r="DI322" s="188" cm="1">
        <f t="array" aca="1" ref="DI322" ca="1">IFERROR(INDEX(Forecast_Capex_Input!BJ$12:BJ$286,$X322)
*(INDEX(Forecast_Capex_Input!$H$12:$H$286,$X322)=Repex),0)
*$DE322</f>
        <v>0</v>
      </c>
      <c r="DJ322" s="188" cm="1">
        <f t="array" aca="1" ref="DJ322" ca="1">IFERROR(INDEX(Forecast_Capex_Input!BK$12:BK$286,$X322)
*(INDEX(Forecast_Capex_Input!$H$12:$H$286,$X322)=Repex),0)
*$DE322</f>
        <v>0</v>
      </c>
      <c r="DK322" s="188" cm="1">
        <f t="array" aca="1" ref="DK322" ca="1">IFERROR(INDEX(Forecast_Capex_Input!BL$12:BL$286,$X322)
*(INDEX(Forecast_Capex_Input!$H$12:$H$286,$X322)=Repex),0)
*$DE322</f>
        <v>0</v>
      </c>
      <c r="DL322" s="165"/>
      <c r="DM322" s="188" t="b" cm="1">
        <f t="array" aca="1" ref="DM322" ca="1">OR($G322=Forecast_Capex_Input!$BN$8:$BN$9)</f>
        <v>0</v>
      </c>
      <c r="DN322" s="188" cm="1">
        <f t="array" aca="1" ref="DN322" ca="1">IFERROR(INDEX(Forecast_Capex_Input!BO$12:BO$286,$X322)
*(INDEX(Forecast_Capex_Input!$H$12:$H$286,$X322)=Repex),0)
*$DM322</f>
        <v>0</v>
      </c>
      <c r="DO322" s="188" cm="1">
        <f t="array" aca="1" ref="DO322" ca="1">IFERROR(INDEX(Forecast_Capex_Input!BP$12:BP$286,$X322)
*(INDEX(Forecast_Capex_Input!$H$12:$H$286,$X322)=Repex),0)
*$DM322</f>
        <v>0</v>
      </c>
      <c r="DP322" s="188" cm="1">
        <f t="array" aca="1" ref="DP322" ca="1">IFERROR(INDEX(Forecast_Capex_Input!BQ$12:BQ$286,$X322)
*(INDEX(Forecast_Capex_Input!$H$12:$H$286,$X322)=Repex),0)
*$DM322</f>
        <v>0</v>
      </c>
      <c r="DQ322" s="188" cm="1">
        <f t="array" aca="1" ref="DQ322" ca="1">IFERROR(INDEX(Forecast_Capex_Input!BR$12:BR$286,$X322)
*(INDEX(Forecast_Capex_Input!$H$12:$H$286,$X322)=Repex),0)
*$DM322</f>
        <v>0</v>
      </c>
      <c r="DR322" s="188" cm="1">
        <f t="array" aca="1" ref="DR322" ca="1">IFERROR(INDEX(Forecast_Capex_Input!BS$12:BS$286,$X322)
*(INDEX(Forecast_Capex_Input!$H$12:$H$286,$X322)=Repex),0)
*$DM322</f>
        <v>0</v>
      </c>
      <c r="DS322" s="165"/>
      <c r="DT322" s="188" t="b" cm="1">
        <f t="array" aca="1" ref="DT322" ca="1">OR($G322=Forecast_Capex_Input!$BU$8:$BU$10)</f>
        <v>1</v>
      </c>
      <c r="DU322" s="188" cm="1">
        <f t="array" aca="1" ref="DU322" ca="1">IFERROR(INDEX(Forecast_Capex_Input!BV$12:BV$286,$X322)
*(INDEX(Forecast_Capex_Input!$H$12:$H$286,$X322)=Repex),0)
*$DT322</f>
        <v>0</v>
      </c>
      <c r="DV322" s="188" cm="1">
        <f t="array" aca="1" ref="DV322" ca="1">IFERROR(INDEX(Forecast_Capex_Input!BW$12:BW$286,$X322)
*(INDEX(Forecast_Capex_Input!$H$12:$H$286,$X322)=Repex),0)
*$DT322</f>
        <v>0</v>
      </c>
      <c r="DW322" s="188" cm="1">
        <f t="array" aca="1" ref="DW322" ca="1">IFERROR(INDEX(Forecast_Capex_Input!BX$12:BX$286,$X322)
*(INDEX(Forecast_Capex_Input!$H$12:$H$286,$X322)=Repex),0)
*$DT322</f>
        <v>0</v>
      </c>
      <c r="DX322" s="188" cm="1">
        <f t="array" aca="1" ref="DX322" ca="1">IFERROR(INDEX(Forecast_Capex_Input!BY$12:BY$286,$X322)
*(INDEX(Forecast_Capex_Input!$H$12:$H$286,$X322)=Repex),0)
*$DT322</f>
        <v>0</v>
      </c>
      <c r="DY322" s="188" cm="1">
        <f t="array" aca="1" ref="DY322" ca="1">IFERROR(INDEX(Forecast_Capex_Input!BZ$12:BZ$286,$X322)
*(INDEX(Forecast_Capex_Input!$H$12:$H$286,$X322)=Repex),0)
*$DT322</f>
        <v>0</v>
      </c>
      <c r="DZ322" s="188" cm="1">
        <f t="array" aca="1" ref="DZ322" ca="1">IFERROR(INDEX(Forecast_Capex_Input!CA$12:CA$286,$X322)
*(INDEX(Forecast_Capex_Input!$H$12:$H$286,$X322)=Repex),0)
*$DT322</f>
        <v>0</v>
      </c>
      <c r="EA322" s="188" cm="1">
        <f t="array" aca="1" ref="EA322" ca="1">IFERROR(INDEX(Forecast_Capex_Input!CB$12:CB$286,$X322)
*(INDEX(Forecast_Capex_Input!$H$12:$H$286,$X322)=Repex),0)
*$DT322</f>
        <v>1</v>
      </c>
      <c r="EB322" s="188" cm="1">
        <f t="array" aca="1" ref="EB322" ca="1">IFERROR(INDEX(Forecast_Capex_Input!CC$12:CC$286,$X322)
*(INDEX(Forecast_Capex_Input!$H$12:$H$286,$X322)=Repex),0)
*$DT322</f>
        <v>0</v>
      </c>
      <c r="EC322" s="165"/>
      <c r="ED322" s="226" t="str">
        <f t="shared" si="215"/>
        <v>N/A</v>
      </c>
      <c r="EE322" s="174" t="s">
        <v>15</v>
      </c>
    </row>
    <row r="323" spans="3:135" x14ac:dyDescent="0.2">
      <c r="C323" s="174">
        <f t="shared" si="216"/>
        <v>313</v>
      </c>
      <c r="D323" s="167" t="str" cm="1">
        <f t="array" ref="D323">IFERROR(INDEX(Forecast_Capex_Input!$D$12:$D$286,$X323),NA)</f>
        <v>RTU Renewal Program</v>
      </c>
      <c r="E323" s="172" t="b" cm="1">
        <f t="array" ref="E323">IF($X323=NA,NA,INDEX(Forecast_Capex_Input!$E$12:$E$286,$X323))</f>
        <v>0</v>
      </c>
      <c r="F323" s="167" t="str" cm="1">
        <f t="array" aca="1" ref="F323" ca="1">IFERROR(INDEX(General!$E$25:$E$26,$Y323),NA)</f>
        <v>Labour</v>
      </c>
      <c r="G323" s="167" t="str" cm="1">
        <f t="array" aca="1" ref="G323" ca="1">IFERROR(INDEX(Forecast_Capex_Input!$AI$11:$BB$11,$AA323),NA)</f>
        <v>Secondary Systems</v>
      </c>
      <c r="H323" s="189" cm="1">
        <f t="array" aca="1" ref="H323" ca="1">IFERROR(INDEX(Forecast_Capex_Input!$AI$12:$BB$286,$X323,$AA323),NA)</f>
        <v>1</v>
      </c>
      <c r="I323" s="199" t="str" cm="1">
        <f t="array" ref="I323">IFERROR(INDEX(Forecast_Capex_Input!$F$12:$F$286,$X323),NA)</f>
        <v>Replacement Expenditure</v>
      </c>
      <c r="J323" s="199" t="str" cm="1">
        <f t="array" ref="J323">IFERROR(INDEX(Forecast_Capex_Input!G$12:G$286,$X323),NA)</f>
        <v>Digital Infrastructure</v>
      </c>
      <c r="K323" s="199" t="str" cm="1">
        <f t="array" ref="K323">IFERROR(INDEX(Forecast_Capex_Input!H$12:H$286,$X323),NA)</f>
        <v>Repex</v>
      </c>
      <c r="L323" s="199" t="str" cm="1">
        <f t="array" ref="L323">IFERROR(INDEX(Forecast_Capex_Input!I$12:I$286,$X323),NA)</f>
        <v>N/A</v>
      </c>
      <c r="M323" s="199" t="str" cm="1">
        <f t="array" ref="M323">IFERROR(INDEX(Forecast_Capex_Input!J$12:J$286,$X323),NA)</f>
        <v>N/A</v>
      </c>
      <c r="N323" s="199" t="str" cm="1">
        <f t="array" ref="N323">IFERROR(INDEX(Forecast_Capex_Input!K$12:K$286,$X323),NA)</f>
        <v>DI - Control systems</v>
      </c>
      <c r="O323" s="199" t="str" cm="1">
        <f t="array" ref="O323">IFERROR(INDEX(Forecast_Capex_Input!L$12:L$286,$X323),NA)</f>
        <v>DI - Safe and Reliable Network</v>
      </c>
      <c r="P323" s="199" t="str" cm="1">
        <f t="array" ref="P323">IFERROR(INDEX(Forecast_Capex_Input!M$12:M$286,$X323),NA)</f>
        <v>N/A</v>
      </c>
      <c r="Q323" s="172" t="str" cm="1">
        <f t="array" ref="Q323">IFERROR(INDEX(Forecast_Capex_Input!N$12:N$286,$X323),NA)</f>
        <v>No</v>
      </c>
      <c r="R323" s="265" cm="1">
        <f t="array" ref="R323">IFERROR(INDEX(Forecast_Capex_Input!O$12:O$286,$X323),0)</f>
        <v>0</v>
      </c>
      <c r="S323" s="172" t="str" cm="1">
        <f t="array" ref="S323">IFERROR(INDEX(Forecast_Capex_Input!P$12:P$286,$X323),0)</f>
        <v>Safety security &amp; reliability</v>
      </c>
      <c r="T323" s="199" t="str" cm="1">
        <f t="array" aca="1" ref="T323" ca="1">IFERROR(INDEX(General!$K$84:$K$103,$AA323),NA)</f>
        <v>Secondary Systems (2018-23)</v>
      </c>
      <c r="U323" s="188" cm="1">
        <f t="array" aca="1" ref="U323" ca="1">IFERROR(
IF($F323=General!$E$25,INDEX(Forecast_Capex_Input!S$12:S$286,$X323),
INDEX(Forecast_Capex_Input!T$12:T$286,$X323)),0)</f>
        <v>0</v>
      </c>
      <c r="V323" s="222" t="b">
        <f>IFERROR(INDEX(Overheads!$T$19:$T$26,MATCH($I323,Overheads!$E$19:$E$26,0)),FALSE)</f>
        <v>1</v>
      </c>
      <c r="W323" s="165"/>
      <c r="X323" s="174">
        <f>IFERROR(
IF(MATCH($C323,Forecast_Capex_Input!$CI$12:$CI$286,1)+1&gt;MAX(Forecast_Capex_Input!$C$12:$C$286),NA,
MATCH($C323,Forecast_Capex_Input!$CI$12:$CI$286,1)+1),1)</f>
        <v>121</v>
      </c>
      <c r="Y323" s="174" cm="1">
        <f t="array" aca="1" ref="Y323" ca="1">IFERROR(
IF(X322&lt;&gt;X323,1,
IF(COUNTIF(OFFSET(Y322,0,0,-INDEX(Forecast_Capex_Input!$CG$12:$CG$286,$X323)),Y322)=INDEX(Forecast_Capex_Input!$CG$12:$CG$286,$X323),Y322+1,Y322)),NA)</f>
        <v>1</v>
      </c>
      <c r="Z323" s="174" cm="1">
        <f t="array" ref="Z323">IFERROR($C323-IF($X323=1,1,INDEX(Forecast_Capex_Input!$CI$12:$CI$286,$X323-1))+1,NA)</f>
        <v>1</v>
      </c>
      <c r="AA323" s="174" cm="1">
        <f t="array" aca="1" ref="AA323" ca="1">IFERROR(IF(Y323=1,
INDEX(Forecast_Capex_Input!$AI$10:$BB$10,SMALL(IF(INDEX(Forecast_Capex_Input!$AI$12:$BB$286,$X323,0)&gt;0,COLUMN(Forecast_Capex_Input!$AI$10:$BB$10)-COLUMN(Forecast_Capex_Input!$AI$12)+1),ROWS(OFFSET(AA322,0,0,-$Z323)))),
OFFSET(AA322,-INDEX(Forecast_Capex_Input!$CG$12:$CG$286,$X323)+1,0)),NA)</f>
        <v>4</v>
      </c>
      <c r="AB323" s="174">
        <f t="shared" ca="1" si="185"/>
        <v>1</v>
      </c>
      <c r="AC323" s="222" t="b">
        <f t="shared" si="217"/>
        <v>0</v>
      </c>
      <c r="AD323" s="220" t="b">
        <v>0</v>
      </c>
      <c r="AE323" s="222" t="b">
        <f t="shared" si="186"/>
        <v>1</v>
      </c>
      <c r="AF323" s="165"/>
      <c r="AG323" s="215">
        <v>0</v>
      </c>
      <c r="AH323" s="215">
        <v>0</v>
      </c>
      <c r="AI323" s="215">
        <v>0</v>
      </c>
      <c r="AJ323" s="215">
        <v>0</v>
      </c>
      <c r="AK323" s="215">
        <v>0</v>
      </c>
      <c r="AL323" s="155">
        <v>0</v>
      </c>
      <c r="AM323" s="165"/>
      <c r="AN323" s="215" cm="1">
        <f t="array" aca="1" ref="AN323" ca="1">IFERROR(INDEX(General!O$33:O$34,$AB323)
*AG323,0)</f>
        <v>0</v>
      </c>
      <c r="AO323" s="215" cm="1">
        <f t="array" aca="1" ref="AO323" ca="1">IFERROR(INDEX(General!P$33:P$34,$AB323)
*AH323,0)</f>
        <v>0</v>
      </c>
      <c r="AP323" s="215" cm="1">
        <f t="array" aca="1" ref="AP323" ca="1">IFERROR(INDEX(General!Q$33:Q$34,$AB323)
*AI323,0)</f>
        <v>0</v>
      </c>
      <c r="AQ323" s="215" cm="1">
        <f t="array" aca="1" ref="AQ323" ca="1">IFERROR(INDEX(General!R$33:R$34,$AB323)
*AJ323,0)</f>
        <v>0</v>
      </c>
      <c r="AR323" s="215" cm="1">
        <f t="array" aca="1" ref="AR323" ca="1">IFERROR(INDEX(General!S$33:S$34,$AB323)
*AK323,0)</f>
        <v>0</v>
      </c>
      <c r="AS323" s="155">
        <f t="shared" ca="1" si="218"/>
        <v>0</v>
      </c>
      <c r="AT323" s="165"/>
      <c r="AU323" s="215">
        <f ca="1">IF($AE323=FALSE,AN323*Overheads!$R$24*$V323,
IFERROR(Overheads!$O$49*$V323*AN323,0)
+IFERROR(Overheads!Q$59*$V323*(AN323/Overheads!Q$68),0))</f>
        <v>0</v>
      </c>
      <c r="AV323" s="215">
        <f ca="1">IF($AE323=FALSE,AO323*Overheads!$R$24*$V323,
IFERROR(Overheads!$O$49*$V323*AO323,0)
+IFERROR(Overheads!R$59*$V323*(AO323/Overheads!R$68),0))</f>
        <v>0</v>
      </c>
      <c r="AW323" s="215">
        <f ca="1">IF($AE323=FALSE,AP323*Overheads!$R$24*$V323,
IFERROR(Overheads!$O$49*$V323*AP323,0)
+IFERROR(Overheads!S$59*$V323*(AP323/Overheads!S$68),0))</f>
        <v>0</v>
      </c>
      <c r="AX323" s="215">
        <f ca="1">IF($AE323=FALSE,AQ323*Overheads!$R$24*$V323,
IFERROR(Overheads!$O$49*$V323*AQ323,0)
+IFERROR(Overheads!T$59*$V323*(AQ323/Overheads!T$68),0))</f>
        <v>0</v>
      </c>
      <c r="AY323" s="215">
        <f ca="1">IF($AE323=FALSE,AR323*Overheads!$R$24*$V323,
IFERROR(Overheads!$O$49*$V323*AR323,0)
+IFERROR(Overheads!U$59*$V323*(AR323/Overheads!U$68),0))</f>
        <v>0</v>
      </c>
      <c r="AZ323" s="155">
        <f t="shared" ca="1" si="219"/>
        <v>0</v>
      </c>
      <c r="BA323" s="165"/>
      <c r="BB323" s="215">
        <f ca="1">IF($AE323=FALSE,AN323*Overheads!$S$25,
IFERROR(Overheads!$O$50*AN323,0)
+IFERROR(Overheads!Q$60*(AN323/Overheads!Q$66),0))</f>
        <v>0</v>
      </c>
      <c r="BC323" s="215">
        <f ca="1">IF($AE323=FALSE,AO323*Overheads!$S$25,
IFERROR(Overheads!$O$50*AO323,0)
+IFERROR(Overheads!R$60*(AO323/Overheads!R$66),0))</f>
        <v>0</v>
      </c>
      <c r="BD323" s="215">
        <f ca="1">IF($AE323=FALSE,AP323*Overheads!$S$25,
IFERROR(Overheads!$O$50*AP323,0)
+IFERROR(Overheads!S$60*(AP323/Overheads!S$66),0))</f>
        <v>0</v>
      </c>
      <c r="BE323" s="215">
        <f ca="1">IF($AE323=FALSE,AQ323*Overheads!$S$25,
IFERROR(Overheads!$O$50*AQ323,0)
+IFERROR(Overheads!T$60*(AQ323/Overheads!T$66),0))</f>
        <v>0</v>
      </c>
      <c r="BF323" s="215">
        <f ca="1">IF($AE323=FALSE,AR323*Overheads!$S$25,
IFERROR(Overheads!$O$50*AR323,0)
+IFERROR(Overheads!U$60*(AR323/Overheads!U$66),0))</f>
        <v>0</v>
      </c>
      <c r="BG323" s="155">
        <f t="shared" ca="1" si="220"/>
        <v>0</v>
      </c>
      <c r="BH323" s="165"/>
      <c r="BI323" s="215">
        <f t="shared" ca="1" si="221"/>
        <v>0</v>
      </c>
      <c r="BJ323" s="215">
        <f t="shared" ca="1" si="187"/>
        <v>0</v>
      </c>
      <c r="BK323" s="215">
        <f t="shared" ca="1" si="188"/>
        <v>0</v>
      </c>
      <c r="BL323" s="215">
        <f t="shared" ca="1" si="189"/>
        <v>0</v>
      </c>
      <c r="BM323" s="215">
        <f t="shared" ca="1" si="190"/>
        <v>0</v>
      </c>
      <c r="BN323" s="155">
        <f t="shared" ca="1" si="222"/>
        <v>0</v>
      </c>
      <c r="BO323" s="165"/>
      <c r="BP323" s="187" cm="1">
        <f t="array" ref="BP323">IFERROR(IF($X323=$X322,BP322,INDEX(Forecast_Capex_Input!AC$12:AC$286,$X323)),0)</f>
        <v>0</v>
      </c>
      <c r="BQ323" s="187" cm="1">
        <f t="array" ref="BQ323">IFERROR(IF($X323=$X322,BQ322,INDEX(Forecast_Capex_Input!AD$12:AD$286,$X323)),0)</f>
        <v>0</v>
      </c>
      <c r="BR323" s="187" cm="1">
        <f t="array" ref="BR323">IFERROR(IF($X323=$X322,BR322,INDEX(Forecast_Capex_Input!AE$12:AE$286,$X323)),0)</f>
        <v>0</v>
      </c>
      <c r="BS323" s="187" cm="1">
        <f t="array" ref="BS323">IFERROR(IF($X323=$X322,BS322,INDEX(Forecast_Capex_Input!AF$12:AF$286,$X323)),0)</f>
        <v>0</v>
      </c>
      <c r="BT323" s="187" cm="1">
        <f t="array" ref="BT323">IFERROR(IF($X323=$X322,BT322,INDEX(Forecast_Capex_Input!AG$12:AG$286,$X323)),0)</f>
        <v>0</v>
      </c>
      <c r="BU323" s="165"/>
      <c r="BV323" s="215">
        <f t="shared" si="191"/>
        <v>0</v>
      </c>
      <c r="BW323" s="215">
        <f t="shared" si="192"/>
        <v>0</v>
      </c>
      <c r="BX323" s="215">
        <f t="shared" si="193"/>
        <v>0</v>
      </c>
      <c r="BY323" s="215">
        <f t="shared" si="194"/>
        <v>0</v>
      </c>
      <c r="BZ323" s="215">
        <f t="shared" si="195"/>
        <v>0</v>
      </c>
      <c r="CA323" s="155">
        <f t="shared" si="223"/>
        <v>0</v>
      </c>
      <c r="CB323" s="165"/>
      <c r="CC323" s="215">
        <f t="shared" ca="1" si="196"/>
        <v>0</v>
      </c>
      <c r="CD323" s="215">
        <f t="shared" ca="1" si="197"/>
        <v>0</v>
      </c>
      <c r="CE323" s="215">
        <f t="shared" ca="1" si="198"/>
        <v>0</v>
      </c>
      <c r="CF323" s="215">
        <f t="shared" ca="1" si="199"/>
        <v>0</v>
      </c>
      <c r="CG323" s="215">
        <f t="shared" ca="1" si="200"/>
        <v>0</v>
      </c>
      <c r="CH323" s="155">
        <f t="shared" ca="1" si="224"/>
        <v>0</v>
      </c>
      <c r="CI323" s="165"/>
      <c r="CJ323" s="215">
        <f t="shared" ca="1" si="201"/>
        <v>0</v>
      </c>
      <c r="CK323" s="215">
        <f t="shared" ca="1" si="202"/>
        <v>0</v>
      </c>
      <c r="CL323" s="215">
        <f t="shared" ca="1" si="203"/>
        <v>0</v>
      </c>
      <c r="CM323" s="215">
        <f t="shared" ca="1" si="204"/>
        <v>0</v>
      </c>
      <c r="CN323" s="215">
        <f t="shared" ca="1" si="205"/>
        <v>0</v>
      </c>
      <c r="CO323" s="155">
        <f t="shared" ca="1" si="225"/>
        <v>0</v>
      </c>
      <c r="CP323" s="165"/>
      <c r="CQ323" s="223">
        <f t="shared" ca="1" si="206"/>
        <v>0</v>
      </c>
      <c r="CR323" s="223">
        <f t="shared" ca="1" si="207"/>
        <v>0</v>
      </c>
      <c r="CS323" s="223">
        <f t="shared" ca="1" si="208"/>
        <v>0</v>
      </c>
      <c r="CT323" s="223">
        <f t="shared" ca="1" si="209"/>
        <v>0</v>
      </c>
      <c r="CU323" s="223">
        <f t="shared" ca="1" si="210"/>
        <v>0</v>
      </c>
      <c r="CV323" s="155">
        <f t="shared" ca="1" si="226"/>
        <v>0</v>
      </c>
      <c r="CW323" s="165"/>
      <c r="CX323" s="215">
        <f t="shared" ca="1" si="227"/>
        <v>0</v>
      </c>
      <c r="CY323" s="215">
        <f t="shared" ca="1" si="211"/>
        <v>0</v>
      </c>
      <c r="CZ323" s="215">
        <f t="shared" ca="1" si="212"/>
        <v>0</v>
      </c>
      <c r="DA323" s="215">
        <f t="shared" ca="1" si="213"/>
        <v>0</v>
      </c>
      <c r="DB323" s="215">
        <f t="shared" ca="1" si="214"/>
        <v>0</v>
      </c>
      <c r="DC323" s="155">
        <f t="shared" ca="1" si="228"/>
        <v>0</v>
      </c>
      <c r="DD323" s="165"/>
      <c r="DE323" s="188" t="b" cm="1">
        <f t="array" aca="1" ref="DE323" ca="1">OR($G323=Forecast_Capex_Input!$BF$8:$BF$10)</f>
        <v>0</v>
      </c>
      <c r="DF323" s="188" cm="1">
        <f t="array" aca="1" ref="DF323" ca="1">IFERROR(INDEX(Forecast_Capex_Input!BG$12:BG$286,$X323)
*(INDEX(Forecast_Capex_Input!$H$12:$H$286,$X323)=Repex),0)
*$DE323</f>
        <v>0</v>
      </c>
      <c r="DG323" s="188" cm="1">
        <f t="array" aca="1" ref="DG323" ca="1">IFERROR(INDEX(Forecast_Capex_Input!BH$12:BH$286,$X323)
*(INDEX(Forecast_Capex_Input!$H$12:$H$286,$X323)=Repex),0)
*$DE323</f>
        <v>0</v>
      </c>
      <c r="DH323" s="188" cm="1">
        <f t="array" aca="1" ref="DH323" ca="1">IFERROR(INDEX(Forecast_Capex_Input!BI$12:BI$286,$X323)
*(INDEX(Forecast_Capex_Input!$H$12:$H$286,$X323)=Repex),0)
*$DE323</f>
        <v>0</v>
      </c>
      <c r="DI323" s="188" cm="1">
        <f t="array" aca="1" ref="DI323" ca="1">IFERROR(INDEX(Forecast_Capex_Input!BJ$12:BJ$286,$X323)
*(INDEX(Forecast_Capex_Input!$H$12:$H$286,$X323)=Repex),0)
*$DE323</f>
        <v>0</v>
      </c>
      <c r="DJ323" s="188" cm="1">
        <f t="array" aca="1" ref="DJ323" ca="1">IFERROR(INDEX(Forecast_Capex_Input!BK$12:BK$286,$X323)
*(INDEX(Forecast_Capex_Input!$H$12:$H$286,$X323)=Repex),0)
*$DE323</f>
        <v>0</v>
      </c>
      <c r="DK323" s="188" cm="1">
        <f t="array" aca="1" ref="DK323" ca="1">IFERROR(INDEX(Forecast_Capex_Input!BL$12:BL$286,$X323)
*(INDEX(Forecast_Capex_Input!$H$12:$H$286,$X323)=Repex),0)
*$DE323</f>
        <v>0</v>
      </c>
      <c r="DL323" s="165"/>
      <c r="DM323" s="188" t="b" cm="1">
        <f t="array" aca="1" ref="DM323" ca="1">OR($G323=Forecast_Capex_Input!$BN$8:$BN$9)</f>
        <v>0</v>
      </c>
      <c r="DN323" s="188" cm="1">
        <f t="array" aca="1" ref="DN323" ca="1">IFERROR(INDEX(Forecast_Capex_Input!BO$12:BO$286,$X323)
*(INDEX(Forecast_Capex_Input!$H$12:$H$286,$X323)=Repex),0)
*$DM323</f>
        <v>0</v>
      </c>
      <c r="DO323" s="188" cm="1">
        <f t="array" aca="1" ref="DO323" ca="1">IFERROR(INDEX(Forecast_Capex_Input!BP$12:BP$286,$X323)
*(INDEX(Forecast_Capex_Input!$H$12:$H$286,$X323)=Repex),0)
*$DM323</f>
        <v>0</v>
      </c>
      <c r="DP323" s="188" cm="1">
        <f t="array" aca="1" ref="DP323" ca="1">IFERROR(INDEX(Forecast_Capex_Input!BQ$12:BQ$286,$X323)
*(INDEX(Forecast_Capex_Input!$H$12:$H$286,$X323)=Repex),0)
*$DM323</f>
        <v>0</v>
      </c>
      <c r="DQ323" s="188" cm="1">
        <f t="array" aca="1" ref="DQ323" ca="1">IFERROR(INDEX(Forecast_Capex_Input!BR$12:BR$286,$X323)
*(INDEX(Forecast_Capex_Input!$H$12:$H$286,$X323)=Repex),0)
*$DM323</f>
        <v>0</v>
      </c>
      <c r="DR323" s="188" cm="1">
        <f t="array" aca="1" ref="DR323" ca="1">IFERROR(INDEX(Forecast_Capex_Input!BS$12:BS$286,$X323)
*(INDEX(Forecast_Capex_Input!$H$12:$H$286,$X323)=Repex),0)
*$DM323</f>
        <v>0</v>
      </c>
      <c r="DS323" s="165"/>
      <c r="DT323" s="188" t="b" cm="1">
        <f t="array" aca="1" ref="DT323" ca="1">OR($G323=Forecast_Capex_Input!$BU$8:$BU$10)</f>
        <v>1</v>
      </c>
      <c r="DU323" s="188" cm="1">
        <f t="array" aca="1" ref="DU323" ca="1">IFERROR(INDEX(Forecast_Capex_Input!BV$12:BV$286,$X323)
*(INDEX(Forecast_Capex_Input!$H$12:$H$286,$X323)=Repex),0)
*$DT323</f>
        <v>0</v>
      </c>
      <c r="DV323" s="188" cm="1">
        <f t="array" aca="1" ref="DV323" ca="1">IFERROR(INDEX(Forecast_Capex_Input!BW$12:BW$286,$X323)
*(INDEX(Forecast_Capex_Input!$H$12:$H$286,$X323)=Repex),0)
*$DT323</f>
        <v>1</v>
      </c>
      <c r="DW323" s="188" cm="1">
        <f t="array" aca="1" ref="DW323" ca="1">IFERROR(INDEX(Forecast_Capex_Input!BX$12:BX$286,$X323)
*(INDEX(Forecast_Capex_Input!$H$12:$H$286,$X323)=Repex),0)
*$DT323</f>
        <v>0</v>
      </c>
      <c r="DX323" s="188" cm="1">
        <f t="array" aca="1" ref="DX323" ca="1">IFERROR(INDEX(Forecast_Capex_Input!BY$12:BY$286,$X323)
*(INDEX(Forecast_Capex_Input!$H$12:$H$286,$X323)=Repex),0)
*$DT323</f>
        <v>0</v>
      </c>
      <c r="DY323" s="188" cm="1">
        <f t="array" aca="1" ref="DY323" ca="1">IFERROR(INDEX(Forecast_Capex_Input!BZ$12:BZ$286,$X323)
*(INDEX(Forecast_Capex_Input!$H$12:$H$286,$X323)=Repex),0)
*$DT323</f>
        <v>0</v>
      </c>
      <c r="DZ323" s="188" cm="1">
        <f t="array" aca="1" ref="DZ323" ca="1">IFERROR(INDEX(Forecast_Capex_Input!CA$12:CA$286,$X323)
*(INDEX(Forecast_Capex_Input!$H$12:$H$286,$X323)=Repex),0)
*$DT323</f>
        <v>0</v>
      </c>
      <c r="EA323" s="188" cm="1">
        <f t="array" aca="1" ref="EA323" ca="1">IFERROR(INDEX(Forecast_Capex_Input!CB$12:CB$286,$X323)
*(INDEX(Forecast_Capex_Input!$H$12:$H$286,$X323)=Repex),0)
*$DT323</f>
        <v>0</v>
      </c>
      <c r="EB323" s="188" cm="1">
        <f t="array" aca="1" ref="EB323" ca="1">IFERROR(INDEX(Forecast_Capex_Input!CC$12:CC$286,$X323)
*(INDEX(Forecast_Capex_Input!$H$12:$H$286,$X323)=Repex),0)
*$DT323</f>
        <v>0</v>
      </c>
      <c r="EC323" s="165"/>
      <c r="ED323" s="226" t="str">
        <f t="shared" si="215"/>
        <v>N/A</v>
      </c>
      <c r="EE323" s="174" t="s">
        <v>15</v>
      </c>
    </row>
    <row r="324" spans="3:135" x14ac:dyDescent="0.2">
      <c r="C324" s="174">
        <f t="shared" si="216"/>
        <v>314</v>
      </c>
      <c r="D324" s="167" t="str" cm="1">
        <f t="array" ref="D324">IFERROR(INDEX(Forecast_Capex_Input!$D$12:$D$286,$X324),NA)</f>
        <v>RTU Renewal Program</v>
      </c>
      <c r="E324" s="172" t="b" cm="1">
        <f t="array" ref="E324">IF($X324=NA,NA,INDEX(Forecast_Capex_Input!$E$12:$E$286,$X324))</f>
        <v>0</v>
      </c>
      <c r="F324" s="167" t="str" cm="1">
        <f t="array" aca="1" ref="F324" ca="1">IFERROR(INDEX(General!$E$25:$E$26,$Y324),NA)</f>
        <v>Non-Labour</v>
      </c>
      <c r="G324" s="167" t="str" cm="1">
        <f t="array" aca="1" ref="G324" ca="1">IFERROR(INDEX(Forecast_Capex_Input!$AI$11:$BB$11,$AA324),NA)</f>
        <v>Secondary Systems</v>
      </c>
      <c r="H324" s="189" cm="1">
        <f t="array" aca="1" ref="H324" ca="1">IFERROR(INDEX(Forecast_Capex_Input!$AI$12:$BB$286,$X324,$AA324),NA)</f>
        <v>1</v>
      </c>
      <c r="I324" s="199" t="str" cm="1">
        <f t="array" ref="I324">IFERROR(INDEX(Forecast_Capex_Input!$F$12:$F$286,$X324),NA)</f>
        <v>Replacement Expenditure</v>
      </c>
      <c r="J324" s="199" t="str" cm="1">
        <f t="array" ref="J324">IFERROR(INDEX(Forecast_Capex_Input!G$12:G$286,$X324),NA)</f>
        <v>Digital Infrastructure</v>
      </c>
      <c r="K324" s="199" t="str" cm="1">
        <f t="array" ref="K324">IFERROR(INDEX(Forecast_Capex_Input!H$12:H$286,$X324),NA)</f>
        <v>Repex</v>
      </c>
      <c r="L324" s="199" t="str" cm="1">
        <f t="array" ref="L324">IFERROR(INDEX(Forecast_Capex_Input!I$12:I$286,$X324),NA)</f>
        <v>N/A</v>
      </c>
      <c r="M324" s="199" t="str" cm="1">
        <f t="array" ref="M324">IFERROR(INDEX(Forecast_Capex_Input!J$12:J$286,$X324),NA)</f>
        <v>N/A</v>
      </c>
      <c r="N324" s="199" t="str" cm="1">
        <f t="array" ref="N324">IFERROR(INDEX(Forecast_Capex_Input!K$12:K$286,$X324),NA)</f>
        <v>DI - Control systems</v>
      </c>
      <c r="O324" s="199" t="str" cm="1">
        <f t="array" ref="O324">IFERROR(INDEX(Forecast_Capex_Input!L$12:L$286,$X324),NA)</f>
        <v>DI - Safe and Reliable Network</v>
      </c>
      <c r="P324" s="199" t="str" cm="1">
        <f t="array" ref="P324">IFERROR(INDEX(Forecast_Capex_Input!M$12:M$286,$X324),NA)</f>
        <v>N/A</v>
      </c>
      <c r="Q324" s="172" t="str" cm="1">
        <f t="array" ref="Q324">IFERROR(INDEX(Forecast_Capex_Input!N$12:N$286,$X324),NA)</f>
        <v>No</v>
      </c>
      <c r="R324" s="265" cm="1">
        <f t="array" ref="R324">IFERROR(INDEX(Forecast_Capex_Input!O$12:O$286,$X324),0)</f>
        <v>0</v>
      </c>
      <c r="S324" s="172" t="str" cm="1">
        <f t="array" ref="S324">IFERROR(INDEX(Forecast_Capex_Input!P$12:P$286,$X324),0)</f>
        <v>Safety security &amp; reliability</v>
      </c>
      <c r="T324" s="199" t="str" cm="1">
        <f t="array" aca="1" ref="T324" ca="1">IFERROR(INDEX(General!$K$84:$K$103,$AA324),NA)</f>
        <v>Secondary Systems (2018-23)</v>
      </c>
      <c r="U324" s="188" cm="1">
        <f t="array" aca="1" ref="U324" ca="1">IFERROR(
IF($F324=General!$E$25,INDEX(Forecast_Capex_Input!S$12:S$286,$X324),
INDEX(Forecast_Capex_Input!T$12:T$286,$X324)),0)</f>
        <v>1</v>
      </c>
      <c r="V324" s="222" t="b">
        <f>IFERROR(INDEX(Overheads!$T$19:$T$26,MATCH($I324,Overheads!$E$19:$E$26,0)),FALSE)</f>
        <v>1</v>
      </c>
      <c r="W324" s="165"/>
      <c r="X324" s="174">
        <f>IFERROR(
IF(MATCH($C324,Forecast_Capex_Input!$CI$12:$CI$286,1)+1&gt;MAX(Forecast_Capex_Input!$C$12:$C$286),NA,
MATCH($C324,Forecast_Capex_Input!$CI$12:$CI$286,1)+1),1)</f>
        <v>121</v>
      </c>
      <c r="Y324" s="174" cm="1">
        <f t="array" aca="1" ref="Y324" ca="1">IFERROR(
IF(X323&lt;&gt;X324,1,
IF(COUNTIF(OFFSET(Y323,0,0,-INDEX(Forecast_Capex_Input!$CG$12:$CG$286,$X324)),Y323)=INDEX(Forecast_Capex_Input!$CG$12:$CG$286,$X324),Y323+1,Y323)),NA)</f>
        <v>2</v>
      </c>
      <c r="Z324" s="174" cm="1">
        <f t="array" ref="Z324">IFERROR($C324-IF($X324=1,1,INDEX(Forecast_Capex_Input!$CI$12:$CI$286,$X324-1))+1,NA)</f>
        <v>2</v>
      </c>
      <c r="AA324" s="174" cm="1">
        <f t="array" aca="1" ref="AA324" ca="1">IFERROR(IF(Y324=1,
INDEX(Forecast_Capex_Input!$AI$10:$BB$10,SMALL(IF(INDEX(Forecast_Capex_Input!$AI$12:$BB$286,$X324,0)&gt;0,COLUMN(Forecast_Capex_Input!$AI$10:$BB$10)-COLUMN(Forecast_Capex_Input!$AI$12)+1),ROWS(OFFSET(AA323,0,0,-$Z324)))),
OFFSET(AA323,-INDEX(Forecast_Capex_Input!$CG$12:$CG$286,$X324)+1,0)),NA)</f>
        <v>4</v>
      </c>
      <c r="AB324" s="174">
        <f t="shared" ca="1" si="185"/>
        <v>2</v>
      </c>
      <c r="AC324" s="222" t="b">
        <f t="shared" si="217"/>
        <v>0</v>
      </c>
      <c r="AD324" s="220" t="b">
        <v>0</v>
      </c>
      <c r="AE324" s="222" t="b">
        <f t="shared" si="186"/>
        <v>1</v>
      </c>
      <c r="AF324" s="165"/>
      <c r="AG324" s="215">
        <v>0</v>
      </c>
      <c r="AH324" s="215">
        <v>0</v>
      </c>
      <c r="AI324" s="215">
        <v>0</v>
      </c>
      <c r="AJ324" s="215">
        <v>0</v>
      </c>
      <c r="AK324" s="215">
        <v>0</v>
      </c>
      <c r="AL324" s="155">
        <v>0</v>
      </c>
      <c r="AM324" s="165"/>
      <c r="AN324" s="215" cm="1">
        <f t="array" aca="1" ref="AN324" ca="1">IFERROR(INDEX(General!O$33:O$34,$AB324)
*AG324,0)</f>
        <v>0</v>
      </c>
      <c r="AO324" s="215" cm="1">
        <f t="array" aca="1" ref="AO324" ca="1">IFERROR(INDEX(General!P$33:P$34,$AB324)
*AH324,0)</f>
        <v>0</v>
      </c>
      <c r="AP324" s="215" cm="1">
        <f t="array" aca="1" ref="AP324" ca="1">IFERROR(INDEX(General!Q$33:Q$34,$AB324)
*AI324,0)</f>
        <v>0</v>
      </c>
      <c r="AQ324" s="215" cm="1">
        <f t="array" aca="1" ref="AQ324" ca="1">IFERROR(INDEX(General!R$33:R$34,$AB324)
*AJ324,0)</f>
        <v>0</v>
      </c>
      <c r="AR324" s="215" cm="1">
        <f t="array" aca="1" ref="AR324" ca="1">IFERROR(INDEX(General!S$33:S$34,$AB324)
*AK324,0)</f>
        <v>0</v>
      </c>
      <c r="AS324" s="155">
        <f t="shared" ca="1" si="218"/>
        <v>0</v>
      </c>
      <c r="AT324" s="165"/>
      <c r="AU324" s="215">
        <f ca="1">IF($AE324=FALSE,AN324*Overheads!$R$24*$V324,
IFERROR(Overheads!$O$49*$V324*AN324,0)
+IFERROR(Overheads!Q$59*$V324*(AN324/Overheads!Q$68),0))</f>
        <v>0</v>
      </c>
      <c r="AV324" s="215">
        <f ca="1">IF($AE324=FALSE,AO324*Overheads!$R$24*$V324,
IFERROR(Overheads!$O$49*$V324*AO324,0)
+IFERROR(Overheads!R$59*$V324*(AO324/Overheads!R$68),0))</f>
        <v>0</v>
      </c>
      <c r="AW324" s="215">
        <f ca="1">IF($AE324=FALSE,AP324*Overheads!$R$24*$V324,
IFERROR(Overheads!$O$49*$V324*AP324,0)
+IFERROR(Overheads!S$59*$V324*(AP324/Overheads!S$68),0))</f>
        <v>0</v>
      </c>
      <c r="AX324" s="215">
        <f ca="1">IF($AE324=FALSE,AQ324*Overheads!$R$24*$V324,
IFERROR(Overheads!$O$49*$V324*AQ324,0)
+IFERROR(Overheads!T$59*$V324*(AQ324/Overheads!T$68),0))</f>
        <v>0</v>
      </c>
      <c r="AY324" s="215">
        <f ca="1">IF($AE324=FALSE,AR324*Overheads!$R$24*$V324,
IFERROR(Overheads!$O$49*$V324*AR324,0)
+IFERROR(Overheads!U$59*$V324*(AR324/Overheads!U$68),0))</f>
        <v>0</v>
      </c>
      <c r="AZ324" s="155">
        <f t="shared" ca="1" si="219"/>
        <v>0</v>
      </c>
      <c r="BA324" s="165"/>
      <c r="BB324" s="215">
        <f ca="1">IF($AE324=FALSE,AN324*Overheads!$S$25,
IFERROR(Overheads!$O$50*AN324,0)
+IFERROR(Overheads!Q$60*(AN324/Overheads!Q$66),0))</f>
        <v>0</v>
      </c>
      <c r="BC324" s="215">
        <f ca="1">IF($AE324=FALSE,AO324*Overheads!$S$25,
IFERROR(Overheads!$O$50*AO324,0)
+IFERROR(Overheads!R$60*(AO324/Overheads!R$66),0))</f>
        <v>0</v>
      </c>
      <c r="BD324" s="215">
        <f ca="1">IF($AE324=FALSE,AP324*Overheads!$S$25,
IFERROR(Overheads!$O$50*AP324,0)
+IFERROR(Overheads!S$60*(AP324/Overheads!S$66),0))</f>
        <v>0</v>
      </c>
      <c r="BE324" s="215">
        <f ca="1">IF($AE324=FALSE,AQ324*Overheads!$S$25,
IFERROR(Overheads!$O$50*AQ324,0)
+IFERROR(Overheads!T$60*(AQ324/Overheads!T$66),0))</f>
        <v>0</v>
      </c>
      <c r="BF324" s="215">
        <f ca="1">IF($AE324=FALSE,AR324*Overheads!$S$25,
IFERROR(Overheads!$O$50*AR324,0)
+IFERROR(Overheads!U$60*(AR324/Overheads!U$66),0))</f>
        <v>0</v>
      </c>
      <c r="BG324" s="155">
        <f t="shared" ca="1" si="220"/>
        <v>0</v>
      </c>
      <c r="BH324" s="165"/>
      <c r="BI324" s="215">
        <f t="shared" ca="1" si="221"/>
        <v>0</v>
      </c>
      <c r="BJ324" s="215">
        <f t="shared" ca="1" si="187"/>
        <v>0</v>
      </c>
      <c r="BK324" s="215">
        <f t="shared" ca="1" si="188"/>
        <v>0</v>
      </c>
      <c r="BL324" s="215">
        <f t="shared" ca="1" si="189"/>
        <v>0</v>
      </c>
      <c r="BM324" s="215">
        <f t="shared" ca="1" si="190"/>
        <v>0</v>
      </c>
      <c r="BN324" s="155">
        <f t="shared" ca="1" si="222"/>
        <v>0</v>
      </c>
      <c r="BO324" s="165"/>
      <c r="BP324" s="187" cm="1">
        <f t="array" ref="BP324">IFERROR(IF($X324=$X323,BP323,INDEX(Forecast_Capex_Input!AC$12:AC$286,$X324)),0)</f>
        <v>0</v>
      </c>
      <c r="BQ324" s="187" cm="1">
        <f t="array" ref="BQ324">IFERROR(IF($X324=$X323,BQ323,INDEX(Forecast_Capex_Input!AD$12:AD$286,$X324)),0)</f>
        <v>0</v>
      </c>
      <c r="BR324" s="187" cm="1">
        <f t="array" ref="BR324">IFERROR(IF($X324=$X323,BR323,INDEX(Forecast_Capex_Input!AE$12:AE$286,$X324)),0)</f>
        <v>0</v>
      </c>
      <c r="BS324" s="187" cm="1">
        <f t="array" ref="BS324">IFERROR(IF($X324=$X323,BS323,INDEX(Forecast_Capex_Input!AF$12:AF$286,$X324)),0)</f>
        <v>0</v>
      </c>
      <c r="BT324" s="187" cm="1">
        <f t="array" ref="BT324">IFERROR(IF($X324=$X323,BT323,INDEX(Forecast_Capex_Input!AG$12:AG$286,$X324)),0)</f>
        <v>0</v>
      </c>
      <c r="BU324" s="165"/>
      <c r="BV324" s="215">
        <f t="shared" si="191"/>
        <v>0</v>
      </c>
      <c r="BW324" s="215">
        <f t="shared" si="192"/>
        <v>0</v>
      </c>
      <c r="BX324" s="215">
        <f t="shared" si="193"/>
        <v>0</v>
      </c>
      <c r="BY324" s="215">
        <f t="shared" si="194"/>
        <v>0</v>
      </c>
      <c r="BZ324" s="215">
        <f t="shared" si="195"/>
        <v>0</v>
      </c>
      <c r="CA324" s="155">
        <f t="shared" si="223"/>
        <v>0</v>
      </c>
      <c r="CB324" s="165"/>
      <c r="CC324" s="215">
        <f t="shared" ca="1" si="196"/>
        <v>0</v>
      </c>
      <c r="CD324" s="215">
        <f t="shared" ca="1" si="197"/>
        <v>0</v>
      </c>
      <c r="CE324" s="215">
        <f t="shared" ca="1" si="198"/>
        <v>0</v>
      </c>
      <c r="CF324" s="215">
        <f t="shared" ca="1" si="199"/>
        <v>0</v>
      </c>
      <c r="CG324" s="215">
        <f t="shared" ca="1" si="200"/>
        <v>0</v>
      </c>
      <c r="CH324" s="155">
        <f t="shared" ca="1" si="224"/>
        <v>0</v>
      </c>
      <c r="CI324" s="165"/>
      <c r="CJ324" s="215">
        <f t="shared" ca="1" si="201"/>
        <v>0</v>
      </c>
      <c r="CK324" s="215">
        <f t="shared" ca="1" si="202"/>
        <v>0</v>
      </c>
      <c r="CL324" s="215">
        <f t="shared" ca="1" si="203"/>
        <v>0</v>
      </c>
      <c r="CM324" s="215">
        <f t="shared" ca="1" si="204"/>
        <v>0</v>
      </c>
      <c r="CN324" s="215">
        <f t="shared" ca="1" si="205"/>
        <v>0</v>
      </c>
      <c r="CO324" s="155">
        <f t="shared" ca="1" si="225"/>
        <v>0</v>
      </c>
      <c r="CP324" s="165"/>
      <c r="CQ324" s="223">
        <f t="shared" ca="1" si="206"/>
        <v>0</v>
      </c>
      <c r="CR324" s="223">
        <f t="shared" ca="1" si="207"/>
        <v>0</v>
      </c>
      <c r="CS324" s="223">
        <f t="shared" ca="1" si="208"/>
        <v>0</v>
      </c>
      <c r="CT324" s="223">
        <f t="shared" ca="1" si="209"/>
        <v>0</v>
      </c>
      <c r="CU324" s="223">
        <f t="shared" ca="1" si="210"/>
        <v>0</v>
      </c>
      <c r="CV324" s="155">
        <f t="shared" ca="1" si="226"/>
        <v>0</v>
      </c>
      <c r="CW324" s="165"/>
      <c r="CX324" s="215">
        <f t="shared" ca="1" si="227"/>
        <v>0</v>
      </c>
      <c r="CY324" s="215">
        <f t="shared" ca="1" si="211"/>
        <v>0</v>
      </c>
      <c r="CZ324" s="215">
        <f t="shared" ca="1" si="212"/>
        <v>0</v>
      </c>
      <c r="DA324" s="215">
        <f t="shared" ca="1" si="213"/>
        <v>0</v>
      </c>
      <c r="DB324" s="215">
        <f t="shared" ca="1" si="214"/>
        <v>0</v>
      </c>
      <c r="DC324" s="155">
        <f t="shared" ca="1" si="228"/>
        <v>0</v>
      </c>
      <c r="DD324" s="165"/>
      <c r="DE324" s="188" t="b" cm="1">
        <f t="array" aca="1" ref="DE324" ca="1">OR($G324=Forecast_Capex_Input!$BF$8:$BF$10)</f>
        <v>0</v>
      </c>
      <c r="DF324" s="188" cm="1">
        <f t="array" aca="1" ref="DF324" ca="1">IFERROR(INDEX(Forecast_Capex_Input!BG$12:BG$286,$X324)
*(INDEX(Forecast_Capex_Input!$H$12:$H$286,$X324)=Repex),0)
*$DE324</f>
        <v>0</v>
      </c>
      <c r="DG324" s="188" cm="1">
        <f t="array" aca="1" ref="DG324" ca="1">IFERROR(INDEX(Forecast_Capex_Input!BH$12:BH$286,$X324)
*(INDEX(Forecast_Capex_Input!$H$12:$H$286,$X324)=Repex),0)
*$DE324</f>
        <v>0</v>
      </c>
      <c r="DH324" s="188" cm="1">
        <f t="array" aca="1" ref="DH324" ca="1">IFERROR(INDEX(Forecast_Capex_Input!BI$12:BI$286,$X324)
*(INDEX(Forecast_Capex_Input!$H$12:$H$286,$X324)=Repex),0)
*$DE324</f>
        <v>0</v>
      </c>
      <c r="DI324" s="188" cm="1">
        <f t="array" aca="1" ref="DI324" ca="1">IFERROR(INDEX(Forecast_Capex_Input!BJ$12:BJ$286,$X324)
*(INDEX(Forecast_Capex_Input!$H$12:$H$286,$X324)=Repex),0)
*$DE324</f>
        <v>0</v>
      </c>
      <c r="DJ324" s="188" cm="1">
        <f t="array" aca="1" ref="DJ324" ca="1">IFERROR(INDEX(Forecast_Capex_Input!BK$12:BK$286,$X324)
*(INDEX(Forecast_Capex_Input!$H$12:$H$286,$X324)=Repex),0)
*$DE324</f>
        <v>0</v>
      </c>
      <c r="DK324" s="188" cm="1">
        <f t="array" aca="1" ref="DK324" ca="1">IFERROR(INDEX(Forecast_Capex_Input!BL$12:BL$286,$X324)
*(INDEX(Forecast_Capex_Input!$H$12:$H$286,$X324)=Repex),0)
*$DE324</f>
        <v>0</v>
      </c>
      <c r="DL324" s="165"/>
      <c r="DM324" s="188" t="b" cm="1">
        <f t="array" aca="1" ref="DM324" ca="1">OR($G324=Forecast_Capex_Input!$BN$8:$BN$9)</f>
        <v>0</v>
      </c>
      <c r="DN324" s="188" cm="1">
        <f t="array" aca="1" ref="DN324" ca="1">IFERROR(INDEX(Forecast_Capex_Input!BO$12:BO$286,$X324)
*(INDEX(Forecast_Capex_Input!$H$12:$H$286,$X324)=Repex),0)
*$DM324</f>
        <v>0</v>
      </c>
      <c r="DO324" s="188" cm="1">
        <f t="array" aca="1" ref="DO324" ca="1">IFERROR(INDEX(Forecast_Capex_Input!BP$12:BP$286,$X324)
*(INDEX(Forecast_Capex_Input!$H$12:$H$286,$X324)=Repex),0)
*$DM324</f>
        <v>0</v>
      </c>
      <c r="DP324" s="188" cm="1">
        <f t="array" aca="1" ref="DP324" ca="1">IFERROR(INDEX(Forecast_Capex_Input!BQ$12:BQ$286,$X324)
*(INDEX(Forecast_Capex_Input!$H$12:$H$286,$X324)=Repex),0)
*$DM324</f>
        <v>0</v>
      </c>
      <c r="DQ324" s="188" cm="1">
        <f t="array" aca="1" ref="DQ324" ca="1">IFERROR(INDEX(Forecast_Capex_Input!BR$12:BR$286,$X324)
*(INDEX(Forecast_Capex_Input!$H$12:$H$286,$X324)=Repex),0)
*$DM324</f>
        <v>0</v>
      </c>
      <c r="DR324" s="188" cm="1">
        <f t="array" aca="1" ref="DR324" ca="1">IFERROR(INDEX(Forecast_Capex_Input!BS$12:BS$286,$X324)
*(INDEX(Forecast_Capex_Input!$H$12:$H$286,$X324)=Repex),0)
*$DM324</f>
        <v>0</v>
      </c>
      <c r="DS324" s="165"/>
      <c r="DT324" s="188" t="b" cm="1">
        <f t="array" aca="1" ref="DT324" ca="1">OR($G324=Forecast_Capex_Input!$BU$8:$BU$10)</f>
        <v>1</v>
      </c>
      <c r="DU324" s="188" cm="1">
        <f t="array" aca="1" ref="DU324" ca="1">IFERROR(INDEX(Forecast_Capex_Input!BV$12:BV$286,$X324)
*(INDEX(Forecast_Capex_Input!$H$12:$H$286,$X324)=Repex),0)
*$DT324</f>
        <v>0</v>
      </c>
      <c r="DV324" s="188" cm="1">
        <f t="array" aca="1" ref="DV324" ca="1">IFERROR(INDEX(Forecast_Capex_Input!BW$12:BW$286,$X324)
*(INDEX(Forecast_Capex_Input!$H$12:$H$286,$X324)=Repex),0)
*$DT324</f>
        <v>1</v>
      </c>
      <c r="DW324" s="188" cm="1">
        <f t="array" aca="1" ref="DW324" ca="1">IFERROR(INDEX(Forecast_Capex_Input!BX$12:BX$286,$X324)
*(INDEX(Forecast_Capex_Input!$H$12:$H$286,$X324)=Repex),0)
*$DT324</f>
        <v>0</v>
      </c>
      <c r="DX324" s="188" cm="1">
        <f t="array" aca="1" ref="DX324" ca="1">IFERROR(INDEX(Forecast_Capex_Input!BY$12:BY$286,$X324)
*(INDEX(Forecast_Capex_Input!$H$12:$H$286,$X324)=Repex),0)
*$DT324</f>
        <v>0</v>
      </c>
      <c r="DY324" s="188" cm="1">
        <f t="array" aca="1" ref="DY324" ca="1">IFERROR(INDEX(Forecast_Capex_Input!BZ$12:BZ$286,$X324)
*(INDEX(Forecast_Capex_Input!$H$12:$H$286,$X324)=Repex),0)
*$DT324</f>
        <v>0</v>
      </c>
      <c r="DZ324" s="188" cm="1">
        <f t="array" aca="1" ref="DZ324" ca="1">IFERROR(INDEX(Forecast_Capex_Input!CA$12:CA$286,$X324)
*(INDEX(Forecast_Capex_Input!$H$12:$H$286,$X324)=Repex),0)
*$DT324</f>
        <v>0</v>
      </c>
      <c r="EA324" s="188" cm="1">
        <f t="array" aca="1" ref="EA324" ca="1">IFERROR(INDEX(Forecast_Capex_Input!CB$12:CB$286,$X324)
*(INDEX(Forecast_Capex_Input!$H$12:$H$286,$X324)=Repex),0)
*$DT324</f>
        <v>0</v>
      </c>
      <c r="EB324" s="188" cm="1">
        <f t="array" aca="1" ref="EB324" ca="1">IFERROR(INDEX(Forecast_Capex_Input!CC$12:CC$286,$X324)
*(INDEX(Forecast_Capex_Input!$H$12:$H$286,$X324)=Repex),0)
*$DT324</f>
        <v>0</v>
      </c>
      <c r="EC324" s="165"/>
      <c r="ED324" s="226" t="str">
        <f t="shared" si="215"/>
        <v>N/A</v>
      </c>
      <c r="EE324" s="174" t="s">
        <v>15</v>
      </c>
    </row>
    <row r="325" spans="3:135" x14ac:dyDescent="0.2">
      <c r="C325" s="174">
        <f t="shared" si="216"/>
        <v>315</v>
      </c>
      <c r="D325" s="167" t="str" cm="1">
        <f t="array" ref="D325">IFERROR(INDEX(Forecast_Capex_Input!$D$12:$D$286,$X325),NA)</f>
        <v>HMI/Gateway Renewal Programs</v>
      </c>
      <c r="E325" s="172" t="b" cm="1">
        <f t="array" ref="E325">IF($X325=NA,NA,INDEX(Forecast_Capex_Input!$E$12:$E$286,$X325))</f>
        <v>0</v>
      </c>
      <c r="F325" s="167" t="str" cm="1">
        <f t="array" aca="1" ref="F325" ca="1">IFERROR(INDEX(General!$E$25:$E$26,$Y325),NA)</f>
        <v>Labour</v>
      </c>
      <c r="G325" s="167" t="str" cm="1">
        <f t="array" aca="1" ref="G325" ca="1">IFERROR(INDEX(Forecast_Capex_Input!$AI$11:$BB$11,$AA325),NA)</f>
        <v>Secondary Systems</v>
      </c>
      <c r="H325" s="189" cm="1">
        <f t="array" aca="1" ref="H325" ca="1">IFERROR(INDEX(Forecast_Capex_Input!$AI$12:$BB$286,$X325,$AA325),NA)</f>
        <v>1</v>
      </c>
      <c r="I325" s="199" t="str" cm="1">
        <f t="array" ref="I325">IFERROR(INDEX(Forecast_Capex_Input!$F$12:$F$286,$X325),NA)</f>
        <v>Replacement Expenditure</v>
      </c>
      <c r="J325" s="199" t="str" cm="1">
        <f t="array" ref="J325">IFERROR(INDEX(Forecast_Capex_Input!G$12:G$286,$X325),NA)</f>
        <v>Digital Infrastructure</v>
      </c>
      <c r="K325" s="199" t="str" cm="1">
        <f t="array" ref="K325">IFERROR(INDEX(Forecast_Capex_Input!H$12:H$286,$X325),NA)</f>
        <v>Repex</v>
      </c>
      <c r="L325" s="199" t="str" cm="1">
        <f t="array" ref="L325">IFERROR(INDEX(Forecast_Capex_Input!I$12:I$286,$X325),NA)</f>
        <v>N/A</v>
      </c>
      <c r="M325" s="199" t="str" cm="1">
        <f t="array" ref="M325">IFERROR(INDEX(Forecast_Capex_Input!J$12:J$286,$X325),NA)</f>
        <v>N/A</v>
      </c>
      <c r="N325" s="199" t="str" cm="1">
        <f t="array" ref="N325">IFERROR(INDEX(Forecast_Capex_Input!K$12:K$286,$X325),NA)</f>
        <v>DI - Control systems</v>
      </c>
      <c r="O325" s="199" t="str" cm="1">
        <f t="array" ref="O325">IFERROR(INDEX(Forecast_Capex_Input!L$12:L$286,$X325),NA)</f>
        <v>DI - Safe and Reliable Network</v>
      </c>
      <c r="P325" s="199" t="str" cm="1">
        <f t="array" ref="P325">IFERROR(INDEX(Forecast_Capex_Input!M$12:M$286,$X325),NA)</f>
        <v>N/A</v>
      </c>
      <c r="Q325" s="172" t="str" cm="1">
        <f t="array" ref="Q325">IFERROR(INDEX(Forecast_Capex_Input!N$12:N$286,$X325),NA)</f>
        <v>No</v>
      </c>
      <c r="R325" s="265" cm="1">
        <f t="array" ref="R325">IFERROR(INDEX(Forecast_Capex_Input!O$12:O$286,$X325),0)</f>
        <v>0</v>
      </c>
      <c r="S325" s="172" t="str" cm="1">
        <f t="array" ref="S325">IFERROR(INDEX(Forecast_Capex_Input!P$12:P$286,$X325),0)</f>
        <v>Safety security &amp; reliability</v>
      </c>
      <c r="T325" s="199" t="str" cm="1">
        <f t="array" aca="1" ref="T325" ca="1">IFERROR(INDEX(General!$K$84:$K$103,$AA325),NA)</f>
        <v>Secondary Systems (2018-23)</v>
      </c>
      <c r="U325" s="188" cm="1">
        <f t="array" aca="1" ref="U325" ca="1">IFERROR(
IF($F325=General!$E$25,INDEX(Forecast_Capex_Input!S$12:S$286,$X325),
INDEX(Forecast_Capex_Input!T$12:T$286,$X325)),0)</f>
        <v>0.13723882854482333</v>
      </c>
      <c r="V325" s="222" t="b">
        <f>IFERROR(INDEX(Overheads!$T$19:$T$26,MATCH($I325,Overheads!$E$19:$E$26,0)),FALSE)</f>
        <v>1</v>
      </c>
      <c r="W325" s="165"/>
      <c r="X325" s="174">
        <f>IFERROR(
IF(MATCH($C325,Forecast_Capex_Input!$CI$12:$CI$286,1)+1&gt;MAX(Forecast_Capex_Input!$C$12:$C$286),NA,
MATCH($C325,Forecast_Capex_Input!$CI$12:$CI$286,1)+1),1)</f>
        <v>122</v>
      </c>
      <c r="Y325" s="174" cm="1">
        <f t="array" aca="1" ref="Y325" ca="1">IFERROR(
IF(X324&lt;&gt;X325,1,
IF(COUNTIF(OFFSET(Y324,0,0,-INDEX(Forecast_Capex_Input!$CG$12:$CG$286,$X325)),Y324)=INDEX(Forecast_Capex_Input!$CG$12:$CG$286,$X325),Y324+1,Y324)),NA)</f>
        <v>1</v>
      </c>
      <c r="Z325" s="174" cm="1">
        <f t="array" ref="Z325">IFERROR($C325-IF($X325=1,1,INDEX(Forecast_Capex_Input!$CI$12:$CI$286,$X325-1))+1,NA)</f>
        <v>1</v>
      </c>
      <c r="AA325" s="174" cm="1">
        <f t="array" aca="1" ref="AA325" ca="1">IFERROR(IF(Y325=1,
INDEX(Forecast_Capex_Input!$AI$10:$BB$10,SMALL(IF(INDEX(Forecast_Capex_Input!$AI$12:$BB$286,$X325,0)&gt;0,COLUMN(Forecast_Capex_Input!$AI$10:$BB$10)-COLUMN(Forecast_Capex_Input!$AI$12)+1),ROWS(OFFSET(AA324,0,0,-$Z325)))),
OFFSET(AA324,-INDEX(Forecast_Capex_Input!$CG$12:$CG$286,$X325)+1,0)),NA)</f>
        <v>4</v>
      </c>
      <c r="AB325" s="174">
        <f t="shared" ca="1" si="185"/>
        <v>1</v>
      </c>
      <c r="AC325" s="222" t="b">
        <f t="shared" si="217"/>
        <v>0</v>
      </c>
      <c r="AD325" s="220" t="b">
        <v>0</v>
      </c>
      <c r="AE325" s="222" t="b">
        <f t="shared" si="186"/>
        <v>1</v>
      </c>
      <c r="AF325" s="165"/>
      <c r="AG325" s="215">
        <v>0</v>
      </c>
      <c r="AH325" s="215">
        <v>0</v>
      </c>
      <c r="AI325" s="215">
        <v>0</v>
      </c>
      <c r="AJ325" s="215">
        <v>0</v>
      </c>
      <c r="AK325" s="215">
        <v>0</v>
      </c>
      <c r="AL325" s="155">
        <v>0</v>
      </c>
      <c r="AM325" s="165"/>
      <c r="AN325" s="215" cm="1">
        <f t="array" aca="1" ref="AN325" ca="1">IFERROR(INDEX(General!O$33:O$34,$AB325)
*AG325,0)</f>
        <v>0</v>
      </c>
      <c r="AO325" s="215" cm="1">
        <f t="array" aca="1" ref="AO325" ca="1">IFERROR(INDEX(General!P$33:P$34,$AB325)
*AH325,0)</f>
        <v>0</v>
      </c>
      <c r="AP325" s="215" cm="1">
        <f t="array" aca="1" ref="AP325" ca="1">IFERROR(INDEX(General!Q$33:Q$34,$AB325)
*AI325,0)</f>
        <v>0</v>
      </c>
      <c r="AQ325" s="215" cm="1">
        <f t="array" aca="1" ref="AQ325" ca="1">IFERROR(INDEX(General!R$33:R$34,$AB325)
*AJ325,0)</f>
        <v>0</v>
      </c>
      <c r="AR325" s="215" cm="1">
        <f t="array" aca="1" ref="AR325" ca="1">IFERROR(INDEX(General!S$33:S$34,$AB325)
*AK325,0)</f>
        <v>0</v>
      </c>
      <c r="AS325" s="155">
        <f t="shared" ca="1" si="218"/>
        <v>0</v>
      </c>
      <c r="AT325" s="165"/>
      <c r="AU325" s="215">
        <f ca="1">IF($AE325=FALSE,AN325*Overheads!$R$24*$V325,
IFERROR(Overheads!$O$49*$V325*AN325,0)
+IFERROR(Overheads!Q$59*$V325*(AN325/Overheads!Q$68),0))</f>
        <v>0</v>
      </c>
      <c r="AV325" s="215">
        <f ca="1">IF($AE325=FALSE,AO325*Overheads!$R$24*$V325,
IFERROR(Overheads!$O$49*$V325*AO325,0)
+IFERROR(Overheads!R$59*$V325*(AO325/Overheads!R$68),0))</f>
        <v>0</v>
      </c>
      <c r="AW325" s="215">
        <f ca="1">IF($AE325=FALSE,AP325*Overheads!$R$24*$V325,
IFERROR(Overheads!$O$49*$V325*AP325,0)
+IFERROR(Overheads!S$59*$V325*(AP325/Overheads!S$68),0))</f>
        <v>0</v>
      </c>
      <c r="AX325" s="215">
        <f ca="1">IF($AE325=FALSE,AQ325*Overheads!$R$24*$V325,
IFERROR(Overheads!$O$49*$V325*AQ325,0)
+IFERROR(Overheads!T$59*$V325*(AQ325/Overheads!T$68),0))</f>
        <v>0</v>
      </c>
      <c r="AY325" s="215">
        <f ca="1">IF($AE325=FALSE,AR325*Overheads!$R$24*$V325,
IFERROR(Overheads!$O$49*$V325*AR325,0)
+IFERROR(Overheads!U$59*$V325*(AR325/Overheads!U$68),0))</f>
        <v>0</v>
      </c>
      <c r="AZ325" s="155">
        <f t="shared" ca="1" si="219"/>
        <v>0</v>
      </c>
      <c r="BA325" s="165"/>
      <c r="BB325" s="215">
        <f ca="1">IF($AE325=FALSE,AN325*Overheads!$S$25,
IFERROR(Overheads!$O$50*AN325,0)
+IFERROR(Overheads!Q$60*(AN325/Overheads!Q$66),0))</f>
        <v>0</v>
      </c>
      <c r="BC325" s="215">
        <f ca="1">IF($AE325=FALSE,AO325*Overheads!$S$25,
IFERROR(Overheads!$O$50*AO325,0)
+IFERROR(Overheads!R$60*(AO325/Overheads!R$66),0))</f>
        <v>0</v>
      </c>
      <c r="BD325" s="215">
        <f ca="1">IF($AE325=FALSE,AP325*Overheads!$S$25,
IFERROR(Overheads!$O$50*AP325,0)
+IFERROR(Overheads!S$60*(AP325/Overheads!S$66),0))</f>
        <v>0</v>
      </c>
      <c r="BE325" s="215">
        <f ca="1">IF($AE325=FALSE,AQ325*Overheads!$S$25,
IFERROR(Overheads!$O$50*AQ325,0)
+IFERROR(Overheads!T$60*(AQ325/Overheads!T$66),0))</f>
        <v>0</v>
      </c>
      <c r="BF325" s="215">
        <f ca="1">IF($AE325=FALSE,AR325*Overheads!$S$25,
IFERROR(Overheads!$O$50*AR325,0)
+IFERROR(Overheads!U$60*(AR325/Overheads!U$66),0))</f>
        <v>0</v>
      </c>
      <c r="BG325" s="155">
        <f t="shared" ca="1" si="220"/>
        <v>0</v>
      </c>
      <c r="BH325" s="165"/>
      <c r="BI325" s="215">
        <f t="shared" ca="1" si="221"/>
        <v>0</v>
      </c>
      <c r="BJ325" s="215">
        <f t="shared" ca="1" si="187"/>
        <v>0</v>
      </c>
      <c r="BK325" s="215">
        <f t="shared" ca="1" si="188"/>
        <v>0</v>
      </c>
      <c r="BL325" s="215">
        <f t="shared" ca="1" si="189"/>
        <v>0</v>
      </c>
      <c r="BM325" s="215">
        <f t="shared" ca="1" si="190"/>
        <v>0</v>
      </c>
      <c r="BN325" s="155">
        <f t="shared" ca="1" si="222"/>
        <v>0</v>
      </c>
      <c r="BO325" s="165"/>
      <c r="BP325" s="187" cm="1">
        <f t="array" ref="BP325">IFERROR(IF($X325=$X324,BP324,INDEX(Forecast_Capex_Input!AC$12:AC$286,$X325)),0)</f>
        <v>0</v>
      </c>
      <c r="BQ325" s="187" cm="1">
        <f t="array" ref="BQ325">IFERROR(IF($X325=$X324,BQ324,INDEX(Forecast_Capex_Input!AD$12:AD$286,$X325)),0)</f>
        <v>0</v>
      </c>
      <c r="BR325" s="187" cm="1">
        <f t="array" ref="BR325">IFERROR(IF($X325=$X324,BR324,INDEX(Forecast_Capex_Input!AE$12:AE$286,$X325)),0)</f>
        <v>0</v>
      </c>
      <c r="BS325" s="187" cm="1">
        <f t="array" ref="BS325">IFERROR(IF($X325=$X324,BS324,INDEX(Forecast_Capex_Input!AF$12:AF$286,$X325)),0)</f>
        <v>0</v>
      </c>
      <c r="BT325" s="187" cm="1">
        <f t="array" ref="BT325">IFERROR(IF($X325=$X324,BT324,INDEX(Forecast_Capex_Input!AG$12:AG$286,$X325)),0)</f>
        <v>0</v>
      </c>
      <c r="BU325" s="165"/>
      <c r="BV325" s="215">
        <f t="shared" si="191"/>
        <v>0</v>
      </c>
      <c r="BW325" s="215">
        <f t="shared" si="192"/>
        <v>0</v>
      </c>
      <c r="BX325" s="215">
        <f t="shared" si="193"/>
        <v>0</v>
      </c>
      <c r="BY325" s="215">
        <f t="shared" si="194"/>
        <v>0</v>
      </c>
      <c r="BZ325" s="215">
        <f t="shared" si="195"/>
        <v>0</v>
      </c>
      <c r="CA325" s="155">
        <f t="shared" si="223"/>
        <v>0</v>
      </c>
      <c r="CB325" s="165"/>
      <c r="CC325" s="215">
        <f t="shared" ca="1" si="196"/>
        <v>0</v>
      </c>
      <c r="CD325" s="215">
        <f t="shared" ca="1" si="197"/>
        <v>0</v>
      </c>
      <c r="CE325" s="215">
        <f t="shared" ca="1" si="198"/>
        <v>0</v>
      </c>
      <c r="CF325" s="215">
        <f t="shared" ca="1" si="199"/>
        <v>0</v>
      </c>
      <c r="CG325" s="215">
        <f t="shared" ca="1" si="200"/>
        <v>0</v>
      </c>
      <c r="CH325" s="155">
        <f t="shared" ca="1" si="224"/>
        <v>0</v>
      </c>
      <c r="CI325" s="165"/>
      <c r="CJ325" s="215">
        <f t="shared" ca="1" si="201"/>
        <v>0</v>
      </c>
      <c r="CK325" s="215">
        <f t="shared" ca="1" si="202"/>
        <v>0</v>
      </c>
      <c r="CL325" s="215">
        <f t="shared" ca="1" si="203"/>
        <v>0</v>
      </c>
      <c r="CM325" s="215">
        <f t="shared" ca="1" si="204"/>
        <v>0</v>
      </c>
      <c r="CN325" s="215">
        <f t="shared" ca="1" si="205"/>
        <v>0</v>
      </c>
      <c r="CO325" s="155">
        <f t="shared" ca="1" si="225"/>
        <v>0</v>
      </c>
      <c r="CP325" s="165"/>
      <c r="CQ325" s="223">
        <f t="shared" ca="1" si="206"/>
        <v>0</v>
      </c>
      <c r="CR325" s="223">
        <f t="shared" ca="1" si="207"/>
        <v>0</v>
      </c>
      <c r="CS325" s="223">
        <f t="shared" ca="1" si="208"/>
        <v>0</v>
      </c>
      <c r="CT325" s="223">
        <f t="shared" ca="1" si="209"/>
        <v>0</v>
      </c>
      <c r="CU325" s="223">
        <f t="shared" ca="1" si="210"/>
        <v>0</v>
      </c>
      <c r="CV325" s="155">
        <f t="shared" ca="1" si="226"/>
        <v>0</v>
      </c>
      <c r="CW325" s="165"/>
      <c r="CX325" s="215">
        <f t="shared" ca="1" si="227"/>
        <v>0</v>
      </c>
      <c r="CY325" s="215">
        <f t="shared" ca="1" si="211"/>
        <v>0</v>
      </c>
      <c r="CZ325" s="215">
        <f t="shared" ca="1" si="212"/>
        <v>0</v>
      </c>
      <c r="DA325" s="215">
        <f t="shared" ca="1" si="213"/>
        <v>0</v>
      </c>
      <c r="DB325" s="215">
        <f t="shared" ca="1" si="214"/>
        <v>0</v>
      </c>
      <c r="DC325" s="155">
        <f t="shared" ca="1" si="228"/>
        <v>0</v>
      </c>
      <c r="DD325" s="165"/>
      <c r="DE325" s="188" t="b" cm="1">
        <f t="array" aca="1" ref="DE325" ca="1">OR($G325=Forecast_Capex_Input!$BF$8:$BF$10)</f>
        <v>0</v>
      </c>
      <c r="DF325" s="188" cm="1">
        <f t="array" aca="1" ref="DF325" ca="1">IFERROR(INDEX(Forecast_Capex_Input!BG$12:BG$286,$X325)
*(INDEX(Forecast_Capex_Input!$H$12:$H$286,$X325)=Repex),0)
*$DE325</f>
        <v>0</v>
      </c>
      <c r="DG325" s="188" cm="1">
        <f t="array" aca="1" ref="DG325" ca="1">IFERROR(INDEX(Forecast_Capex_Input!BH$12:BH$286,$X325)
*(INDEX(Forecast_Capex_Input!$H$12:$H$286,$X325)=Repex),0)
*$DE325</f>
        <v>0</v>
      </c>
      <c r="DH325" s="188" cm="1">
        <f t="array" aca="1" ref="DH325" ca="1">IFERROR(INDEX(Forecast_Capex_Input!BI$12:BI$286,$X325)
*(INDEX(Forecast_Capex_Input!$H$12:$H$286,$X325)=Repex),0)
*$DE325</f>
        <v>0</v>
      </c>
      <c r="DI325" s="188" cm="1">
        <f t="array" aca="1" ref="DI325" ca="1">IFERROR(INDEX(Forecast_Capex_Input!BJ$12:BJ$286,$X325)
*(INDEX(Forecast_Capex_Input!$H$12:$H$286,$X325)=Repex),0)
*$DE325</f>
        <v>0</v>
      </c>
      <c r="DJ325" s="188" cm="1">
        <f t="array" aca="1" ref="DJ325" ca="1">IFERROR(INDEX(Forecast_Capex_Input!BK$12:BK$286,$X325)
*(INDEX(Forecast_Capex_Input!$H$12:$H$286,$X325)=Repex),0)
*$DE325</f>
        <v>0</v>
      </c>
      <c r="DK325" s="188" cm="1">
        <f t="array" aca="1" ref="DK325" ca="1">IFERROR(INDEX(Forecast_Capex_Input!BL$12:BL$286,$X325)
*(INDEX(Forecast_Capex_Input!$H$12:$H$286,$X325)=Repex),0)
*$DE325</f>
        <v>0</v>
      </c>
      <c r="DL325" s="165"/>
      <c r="DM325" s="188" t="b" cm="1">
        <f t="array" aca="1" ref="DM325" ca="1">OR($G325=Forecast_Capex_Input!$BN$8:$BN$9)</f>
        <v>0</v>
      </c>
      <c r="DN325" s="188" cm="1">
        <f t="array" aca="1" ref="DN325" ca="1">IFERROR(INDEX(Forecast_Capex_Input!BO$12:BO$286,$X325)
*(INDEX(Forecast_Capex_Input!$H$12:$H$286,$X325)=Repex),0)
*$DM325</f>
        <v>0</v>
      </c>
      <c r="DO325" s="188" cm="1">
        <f t="array" aca="1" ref="DO325" ca="1">IFERROR(INDEX(Forecast_Capex_Input!BP$12:BP$286,$X325)
*(INDEX(Forecast_Capex_Input!$H$12:$H$286,$X325)=Repex),0)
*$DM325</f>
        <v>0</v>
      </c>
      <c r="DP325" s="188" cm="1">
        <f t="array" aca="1" ref="DP325" ca="1">IFERROR(INDEX(Forecast_Capex_Input!BQ$12:BQ$286,$X325)
*(INDEX(Forecast_Capex_Input!$H$12:$H$286,$X325)=Repex),0)
*$DM325</f>
        <v>0</v>
      </c>
      <c r="DQ325" s="188" cm="1">
        <f t="array" aca="1" ref="DQ325" ca="1">IFERROR(INDEX(Forecast_Capex_Input!BR$12:BR$286,$X325)
*(INDEX(Forecast_Capex_Input!$H$12:$H$286,$X325)=Repex),0)
*$DM325</f>
        <v>0</v>
      </c>
      <c r="DR325" s="188" cm="1">
        <f t="array" aca="1" ref="DR325" ca="1">IFERROR(INDEX(Forecast_Capex_Input!BS$12:BS$286,$X325)
*(INDEX(Forecast_Capex_Input!$H$12:$H$286,$X325)=Repex),0)
*$DM325</f>
        <v>0</v>
      </c>
      <c r="DS325" s="165"/>
      <c r="DT325" s="188" t="b" cm="1">
        <f t="array" aca="1" ref="DT325" ca="1">OR($G325=Forecast_Capex_Input!$BU$8:$BU$10)</f>
        <v>1</v>
      </c>
      <c r="DU325" s="188" cm="1">
        <f t="array" aca="1" ref="DU325" ca="1">IFERROR(INDEX(Forecast_Capex_Input!BV$12:BV$286,$X325)
*(INDEX(Forecast_Capex_Input!$H$12:$H$286,$X325)=Repex),0)
*$DT325</f>
        <v>0</v>
      </c>
      <c r="DV325" s="188" cm="1">
        <f t="array" aca="1" ref="DV325" ca="1">IFERROR(INDEX(Forecast_Capex_Input!BW$12:BW$286,$X325)
*(INDEX(Forecast_Capex_Input!$H$12:$H$286,$X325)=Repex),0)
*$DT325</f>
        <v>1</v>
      </c>
      <c r="DW325" s="188" cm="1">
        <f t="array" aca="1" ref="DW325" ca="1">IFERROR(INDEX(Forecast_Capex_Input!BX$12:BX$286,$X325)
*(INDEX(Forecast_Capex_Input!$H$12:$H$286,$X325)=Repex),0)
*$DT325</f>
        <v>0</v>
      </c>
      <c r="DX325" s="188" cm="1">
        <f t="array" aca="1" ref="DX325" ca="1">IFERROR(INDEX(Forecast_Capex_Input!BY$12:BY$286,$X325)
*(INDEX(Forecast_Capex_Input!$H$12:$H$286,$X325)=Repex),0)
*$DT325</f>
        <v>0</v>
      </c>
      <c r="DY325" s="188" cm="1">
        <f t="array" aca="1" ref="DY325" ca="1">IFERROR(INDEX(Forecast_Capex_Input!BZ$12:BZ$286,$X325)
*(INDEX(Forecast_Capex_Input!$H$12:$H$286,$X325)=Repex),0)
*$DT325</f>
        <v>0</v>
      </c>
      <c r="DZ325" s="188" cm="1">
        <f t="array" aca="1" ref="DZ325" ca="1">IFERROR(INDEX(Forecast_Capex_Input!CA$12:CA$286,$X325)
*(INDEX(Forecast_Capex_Input!$H$12:$H$286,$X325)=Repex),0)
*$DT325</f>
        <v>0</v>
      </c>
      <c r="EA325" s="188" cm="1">
        <f t="array" aca="1" ref="EA325" ca="1">IFERROR(INDEX(Forecast_Capex_Input!CB$12:CB$286,$X325)
*(INDEX(Forecast_Capex_Input!$H$12:$H$286,$X325)=Repex),0)
*$DT325</f>
        <v>0</v>
      </c>
      <c r="EB325" s="188" cm="1">
        <f t="array" aca="1" ref="EB325" ca="1">IFERROR(INDEX(Forecast_Capex_Input!CC$12:CC$286,$X325)
*(INDEX(Forecast_Capex_Input!$H$12:$H$286,$X325)=Repex),0)
*$DT325</f>
        <v>0</v>
      </c>
      <c r="EC325" s="165"/>
      <c r="ED325" s="226" t="str">
        <f t="shared" si="215"/>
        <v>N/A</v>
      </c>
      <c r="EE325" s="174" t="s">
        <v>15</v>
      </c>
    </row>
    <row r="326" spans="3:135" x14ac:dyDescent="0.2">
      <c r="C326" s="174">
        <f t="shared" si="216"/>
        <v>316</v>
      </c>
      <c r="D326" s="167" t="str" cm="1">
        <f t="array" ref="D326">IFERROR(INDEX(Forecast_Capex_Input!$D$12:$D$286,$X326),NA)</f>
        <v>HMI/Gateway Renewal Programs</v>
      </c>
      <c r="E326" s="172" t="b" cm="1">
        <f t="array" ref="E326">IF($X326=NA,NA,INDEX(Forecast_Capex_Input!$E$12:$E$286,$X326))</f>
        <v>0</v>
      </c>
      <c r="F326" s="167" t="str" cm="1">
        <f t="array" aca="1" ref="F326" ca="1">IFERROR(INDEX(General!$E$25:$E$26,$Y326),NA)</f>
        <v>Non-Labour</v>
      </c>
      <c r="G326" s="167" t="str" cm="1">
        <f t="array" aca="1" ref="G326" ca="1">IFERROR(INDEX(Forecast_Capex_Input!$AI$11:$BB$11,$AA326),NA)</f>
        <v>Secondary Systems</v>
      </c>
      <c r="H326" s="189" cm="1">
        <f t="array" aca="1" ref="H326" ca="1">IFERROR(INDEX(Forecast_Capex_Input!$AI$12:$BB$286,$X326,$AA326),NA)</f>
        <v>1</v>
      </c>
      <c r="I326" s="199" t="str" cm="1">
        <f t="array" ref="I326">IFERROR(INDEX(Forecast_Capex_Input!$F$12:$F$286,$X326),NA)</f>
        <v>Replacement Expenditure</v>
      </c>
      <c r="J326" s="199" t="str" cm="1">
        <f t="array" ref="J326">IFERROR(INDEX(Forecast_Capex_Input!G$12:G$286,$X326),NA)</f>
        <v>Digital Infrastructure</v>
      </c>
      <c r="K326" s="199" t="str" cm="1">
        <f t="array" ref="K326">IFERROR(INDEX(Forecast_Capex_Input!H$12:H$286,$X326),NA)</f>
        <v>Repex</v>
      </c>
      <c r="L326" s="199" t="str" cm="1">
        <f t="array" ref="L326">IFERROR(INDEX(Forecast_Capex_Input!I$12:I$286,$X326),NA)</f>
        <v>N/A</v>
      </c>
      <c r="M326" s="199" t="str" cm="1">
        <f t="array" ref="M326">IFERROR(INDEX(Forecast_Capex_Input!J$12:J$286,$X326),NA)</f>
        <v>N/A</v>
      </c>
      <c r="N326" s="199" t="str" cm="1">
        <f t="array" ref="N326">IFERROR(INDEX(Forecast_Capex_Input!K$12:K$286,$X326),NA)</f>
        <v>DI - Control systems</v>
      </c>
      <c r="O326" s="199" t="str" cm="1">
        <f t="array" ref="O326">IFERROR(INDEX(Forecast_Capex_Input!L$12:L$286,$X326),NA)</f>
        <v>DI - Safe and Reliable Network</v>
      </c>
      <c r="P326" s="199" t="str" cm="1">
        <f t="array" ref="P326">IFERROR(INDEX(Forecast_Capex_Input!M$12:M$286,$X326),NA)</f>
        <v>N/A</v>
      </c>
      <c r="Q326" s="172" t="str" cm="1">
        <f t="array" ref="Q326">IFERROR(INDEX(Forecast_Capex_Input!N$12:N$286,$X326),NA)</f>
        <v>No</v>
      </c>
      <c r="R326" s="265" cm="1">
        <f t="array" ref="R326">IFERROR(INDEX(Forecast_Capex_Input!O$12:O$286,$X326),0)</f>
        <v>0</v>
      </c>
      <c r="S326" s="172" t="str" cm="1">
        <f t="array" ref="S326">IFERROR(INDEX(Forecast_Capex_Input!P$12:P$286,$X326),0)</f>
        <v>Safety security &amp; reliability</v>
      </c>
      <c r="T326" s="199" t="str" cm="1">
        <f t="array" aca="1" ref="T326" ca="1">IFERROR(INDEX(General!$K$84:$K$103,$AA326),NA)</f>
        <v>Secondary Systems (2018-23)</v>
      </c>
      <c r="U326" s="188" cm="1">
        <f t="array" aca="1" ref="U326" ca="1">IFERROR(
IF($F326=General!$E$25,INDEX(Forecast_Capex_Input!S$12:S$286,$X326),
INDEX(Forecast_Capex_Input!T$12:T$286,$X326)),0)</f>
        <v>0.86276117145517661</v>
      </c>
      <c r="V326" s="222" t="b">
        <f>IFERROR(INDEX(Overheads!$T$19:$T$26,MATCH($I326,Overheads!$E$19:$E$26,0)),FALSE)</f>
        <v>1</v>
      </c>
      <c r="W326" s="165"/>
      <c r="X326" s="174">
        <f>IFERROR(
IF(MATCH($C326,Forecast_Capex_Input!$CI$12:$CI$286,1)+1&gt;MAX(Forecast_Capex_Input!$C$12:$C$286),NA,
MATCH($C326,Forecast_Capex_Input!$CI$12:$CI$286,1)+1),1)</f>
        <v>122</v>
      </c>
      <c r="Y326" s="174" cm="1">
        <f t="array" aca="1" ref="Y326" ca="1">IFERROR(
IF(X325&lt;&gt;X326,1,
IF(COUNTIF(OFFSET(Y325,0,0,-INDEX(Forecast_Capex_Input!$CG$12:$CG$286,$X326)),Y325)=INDEX(Forecast_Capex_Input!$CG$12:$CG$286,$X326),Y325+1,Y325)),NA)</f>
        <v>2</v>
      </c>
      <c r="Z326" s="174" cm="1">
        <f t="array" ref="Z326">IFERROR($C326-IF($X326=1,1,INDEX(Forecast_Capex_Input!$CI$12:$CI$286,$X326-1))+1,NA)</f>
        <v>2</v>
      </c>
      <c r="AA326" s="174" cm="1">
        <f t="array" aca="1" ref="AA326" ca="1">IFERROR(IF(Y326=1,
INDEX(Forecast_Capex_Input!$AI$10:$BB$10,SMALL(IF(INDEX(Forecast_Capex_Input!$AI$12:$BB$286,$X326,0)&gt;0,COLUMN(Forecast_Capex_Input!$AI$10:$BB$10)-COLUMN(Forecast_Capex_Input!$AI$12)+1),ROWS(OFFSET(AA325,0,0,-$Z326)))),
OFFSET(AA325,-INDEX(Forecast_Capex_Input!$CG$12:$CG$286,$X326)+1,0)),NA)</f>
        <v>4</v>
      </c>
      <c r="AB326" s="174">
        <f t="shared" ca="1" si="185"/>
        <v>2</v>
      </c>
      <c r="AC326" s="222" t="b">
        <f t="shared" si="217"/>
        <v>0</v>
      </c>
      <c r="AD326" s="220" t="b">
        <v>0</v>
      </c>
      <c r="AE326" s="222" t="b">
        <f t="shared" si="186"/>
        <v>1</v>
      </c>
      <c r="AF326" s="165"/>
      <c r="AG326" s="215">
        <v>0</v>
      </c>
      <c r="AH326" s="215">
        <v>0</v>
      </c>
      <c r="AI326" s="215">
        <v>0</v>
      </c>
      <c r="AJ326" s="215">
        <v>0</v>
      </c>
      <c r="AK326" s="215">
        <v>0</v>
      </c>
      <c r="AL326" s="155">
        <v>0</v>
      </c>
      <c r="AM326" s="165"/>
      <c r="AN326" s="215" cm="1">
        <f t="array" aca="1" ref="AN326" ca="1">IFERROR(INDEX(General!O$33:O$34,$AB326)
*AG326,0)</f>
        <v>0</v>
      </c>
      <c r="AO326" s="215" cm="1">
        <f t="array" aca="1" ref="AO326" ca="1">IFERROR(INDEX(General!P$33:P$34,$AB326)
*AH326,0)</f>
        <v>0</v>
      </c>
      <c r="AP326" s="215" cm="1">
        <f t="array" aca="1" ref="AP326" ca="1">IFERROR(INDEX(General!Q$33:Q$34,$AB326)
*AI326,0)</f>
        <v>0</v>
      </c>
      <c r="AQ326" s="215" cm="1">
        <f t="array" aca="1" ref="AQ326" ca="1">IFERROR(INDEX(General!R$33:R$34,$AB326)
*AJ326,0)</f>
        <v>0</v>
      </c>
      <c r="AR326" s="215" cm="1">
        <f t="array" aca="1" ref="AR326" ca="1">IFERROR(INDEX(General!S$33:S$34,$AB326)
*AK326,0)</f>
        <v>0</v>
      </c>
      <c r="AS326" s="155">
        <f t="shared" ca="1" si="218"/>
        <v>0</v>
      </c>
      <c r="AT326" s="165"/>
      <c r="AU326" s="215">
        <f ca="1">IF($AE326=FALSE,AN326*Overheads!$R$24*$V326,
IFERROR(Overheads!$O$49*$V326*AN326,0)
+IFERROR(Overheads!Q$59*$V326*(AN326/Overheads!Q$68),0))</f>
        <v>0</v>
      </c>
      <c r="AV326" s="215">
        <f ca="1">IF($AE326=FALSE,AO326*Overheads!$R$24*$V326,
IFERROR(Overheads!$O$49*$V326*AO326,0)
+IFERROR(Overheads!R$59*$V326*(AO326/Overheads!R$68),0))</f>
        <v>0</v>
      </c>
      <c r="AW326" s="215">
        <f ca="1">IF($AE326=FALSE,AP326*Overheads!$R$24*$V326,
IFERROR(Overheads!$O$49*$V326*AP326,0)
+IFERROR(Overheads!S$59*$V326*(AP326/Overheads!S$68),0))</f>
        <v>0</v>
      </c>
      <c r="AX326" s="215">
        <f ca="1">IF($AE326=FALSE,AQ326*Overheads!$R$24*$V326,
IFERROR(Overheads!$O$49*$V326*AQ326,0)
+IFERROR(Overheads!T$59*$V326*(AQ326/Overheads!T$68),0))</f>
        <v>0</v>
      </c>
      <c r="AY326" s="215">
        <f ca="1">IF($AE326=FALSE,AR326*Overheads!$R$24*$V326,
IFERROR(Overheads!$O$49*$V326*AR326,0)
+IFERROR(Overheads!U$59*$V326*(AR326/Overheads!U$68),0))</f>
        <v>0</v>
      </c>
      <c r="AZ326" s="155">
        <f t="shared" ca="1" si="219"/>
        <v>0</v>
      </c>
      <c r="BA326" s="165"/>
      <c r="BB326" s="215">
        <f ca="1">IF($AE326=FALSE,AN326*Overheads!$S$25,
IFERROR(Overheads!$O$50*AN326,0)
+IFERROR(Overheads!Q$60*(AN326/Overheads!Q$66),0))</f>
        <v>0</v>
      </c>
      <c r="BC326" s="215">
        <f ca="1">IF($AE326=FALSE,AO326*Overheads!$S$25,
IFERROR(Overheads!$O$50*AO326,0)
+IFERROR(Overheads!R$60*(AO326/Overheads!R$66),0))</f>
        <v>0</v>
      </c>
      <c r="BD326" s="215">
        <f ca="1">IF($AE326=FALSE,AP326*Overheads!$S$25,
IFERROR(Overheads!$O$50*AP326,0)
+IFERROR(Overheads!S$60*(AP326/Overheads!S$66),0))</f>
        <v>0</v>
      </c>
      <c r="BE326" s="215">
        <f ca="1">IF($AE326=FALSE,AQ326*Overheads!$S$25,
IFERROR(Overheads!$O$50*AQ326,0)
+IFERROR(Overheads!T$60*(AQ326/Overheads!T$66),0))</f>
        <v>0</v>
      </c>
      <c r="BF326" s="215">
        <f ca="1">IF($AE326=FALSE,AR326*Overheads!$S$25,
IFERROR(Overheads!$O$50*AR326,0)
+IFERROR(Overheads!U$60*(AR326/Overheads!U$66),0))</f>
        <v>0</v>
      </c>
      <c r="BG326" s="155">
        <f t="shared" ca="1" si="220"/>
        <v>0</v>
      </c>
      <c r="BH326" s="165"/>
      <c r="BI326" s="215">
        <f t="shared" ca="1" si="221"/>
        <v>0</v>
      </c>
      <c r="BJ326" s="215">
        <f t="shared" ca="1" si="187"/>
        <v>0</v>
      </c>
      <c r="BK326" s="215">
        <f t="shared" ca="1" si="188"/>
        <v>0</v>
      </c>
      <c r="BL326" s="215">
        <f t="shared" ca="1" si="189"/>
        <v>0</v>
      </c>
      <c r="BM326" s="215">
        <f t="shared" ca="1" si="190"/>
        <v>0</v>
      </c>
      <c r="BN326" s="155">
        <f t="shared" ca="1" si="222"/>
        <v>0</v>
      </c>
      <c r="BO326" s="165"/>
      <c r="BP326" s="187" cm="1">
        <f t="array" ref="BP326">IFERROR(IF($X326=$X325,BP325,INDEX(Forecast_Capex_Input!AC$12:AC$286,$X326)),0)</f>
        <v>0</v>
      </c>
      <c r="BQ326" s="187" cm="1">
        <f t="array" ref="BQ326">IFERROR(IF($X326=$X325,BQ325,INDEX(Forecast_Capex_Input!AD$12:AD$286,$X326)),0)</f>
        <v>0</v>
      </c>
      <c r="BR326" s="187" cm="1">
        <f t="array" ref="BR326">IFERROR(IF($X326=$X325,BR325,INDEX(Forecast_Capex_Input!AE$12:AE$286,$X326)),0)</f>
        <v>0</v>
      </c>
      <c r="BS326" s="187" cm="1">
        <f t="array" ref="BS326">IFERROR(IF($X326=$X325,BS325,INDEX(Forecast_Capex_Input!AF$12:AF$286,$X326)),0)</f>
        <v>0</v>
      </c>
      <c r="BT326" s="187" cm="1">
        <f t="array" ref="BT326">IFERROR(IF($X326=$X325,BT325,INDEX(Forecast_Capex_Input!AG$12:AG$286,$X326)),0)</f>
        <v>0</v>
      </c>
      <c r="BU326" s="165"/>
      <c r="BV326" s="215">
        <f t="shared" si="191"/>
        <v>0</v>
      </c>
      <c r="BW326" s="215">
        <f t="shared" si="192"/>
        <v>0</v>
      </c>
      <c r="BX326" s="215">
        <f t="shared" si="193"/>
        <v>0</v>
      </c>
      <c r="BY326" s="215">
        <f t="shared" si="194"/>
        <v>0</v>
      </c>
      <c r="BZ326" s="215">
        <f t="shared" si="195"/>
        <v>0</v>
      </c>
      <c r="CA326" s="155">
        <f t="shared" si="223"/>
        <v>0</v>
      </c>
      <c r="CB326" s="165"/>
      <c r="CC326" s="215">
        <f t="shared" ca="1" si="196"/>
        <v>0</v>
      </c>
      <c r="CD326" s="215">
        <f t="shared" ca="1" si="197"/>
        <v>0</v>
      </c>
      <c r="CE326" s="215">
        <f t="shared" ca="1" si="198"/>
        <v>0</v>
      </c>
      <c r="CF326" s="215">
        <f t="shared" ca="1" si="199"/>
        <v>0</v>
      </c>
      <c r="CG326" s="215">
        <f t="shared" ca="1" si="200"/>
        <v>0</v>
      </c>
      <c r="CH326" s="155">
        <f t="shared" ca="1" si="224"/>
        <v>0</v>
      </c>
      <c r="CI326" s="165"/>
      <c r="CJ326" s="215">
        <f t="shared" ca="1" si="201"/>
        <v>0</v>
      </c>
      <c r="CK326" s="215">
        <f t="shared" ca="1" si="202"/>
        <v>0</v>
      </c>
      <c r="CL326" s="215">
        <f t="shared" ca="1" si="203"/>
        <v>0</v>
      </c>
      <c r="CM326" s="215">
        <f t="shared" ca="1" si="204"/>
        <v>0</v>
      </c>
      <c r="CN326" s="215">
        <f t="shared" ca="1" si="205"/>
        <v>0</v>
      </c>
      <c r="CO326" s="155">
        <f t="shared" ca="1" si="225"/>
        <v>0</v>
      </c>
      <c r="CP326" s="165"/>
      <c r="CQ326" s="223">
        <f t="shared" ca="1" si="206"/>
        <v>0</v>
      </c>
      <c r="CR326" s="223">
        <f t="shared" ca="1" si="207"/>
        <v>0</v>
      </c>
      <c r="CS326" s="223">
        <f t="shared" ca="1" si="208"/>
        <v>0</v>
      </c>
      <c r="CT326" s="223">
        <f t="shared" ca="1" si="209"/>
        <v>0</v>
      </c>
      <c r="CU326" s="223">
        <f t="shared" ca="1" si="210"/>
        <v>0</v>
      </c>
      <c r="CV326" s="155">
        <f t="shared" ca="1" si="226"/>
        <v>0</v>
      </c>
      <c r="CW326" s="165"/>
      <c r="CX326" s="215">
        <f t="shared" ca="1" si="227"/>
        <v>0</v>
      </c>
      <c r="CY326" s="215">
        <f t="shared" ca="1" si="211"/>
        <v>0</v>
      </c>
      <c r="CZ326" s="215">
        <f t="shared" ca="1" si="212"/>
        <v>0</v>
      </c>
      <c r="DA326" s="215">
        <f t="shared" ca="1" si="213"/>
        <v>0</v>
      </c>
      <c r="DB326" s="215">
        <f t="shared" ca="1" si="214"/>
        <v>0</v>
      </c>
      <c r="DC326" s="155">
        <f t="shared" ca="1" si="228"/>
        <v>0</v>
      </c>
      <c r="DD326" s="165"/>
      <c r="DE326" s="188" t="b" cm="1">
        <f t="array" aca="1" ref="DE326" ca="1">OR($G326=Forecast_Capex_Input!$BF$8:$BF$10)</f>
        <v>0</v>
      </c>
      <c r="DF326" s="188" cm="1">
        <f t="array" aca="1" ref="DF326" ca="1">IFERROR(INDEX(Forecast_Capex_Input!BG$12:BG$286,$X326)
*(INDEX(Forecast_Capex_Input!$H$12:$H$286,$X326)=Repex),0)
*$DE326</f>
        <v>0</v>
      </c>
      <c r="DG326" s="188" cm="1">
        <f t="array" aca="1" ref="DG326" ca="1">IFERROR(INDEX(Forecast_Capex_Input!BH$12:BH$286,$X326)
*(INDEX(Forecast_Capex_Input!$H$12:$H$286,$X326)=Repex),0)
*$DE326</f>
        <v>0</v>
      </c>
      <c r="DH326" s="188" cm="1">
        <f t="array" aca="1" ref="DH326" ca="1">IFERROR(INDEX(Forecast_Capex_Input!BI$12:BI$286,$X326)
*(INDEX(Forecast_Capex_Input!$H$12:$H$286,$X326)=Repex),0)
*$DE326</f>
        <v>0</v>
      </c>
      <c r="DI326" s="188" cm="1">
        <f t="array" aca="1" ref="DI326" ca="1">IFERROR(INDEX(Forecast_Capex_Input!BJ$12:BJ$286,$X326)
*(INDEX(Forecast_Capex_Input!$H$12:$H$286,$X326)=Repex),0)
*$DE326</f>
        <v>0</v>
      </c>
      <c r="DJ326" s="188" cm="1">
        <f t="array" aca="1" ref="DJ326" ca="1">IFERROR(INDEX(Forecast_Capex_Input!BK$12:BK$286,$X326)
*(INDEX(Forecast_Capex_Input!$H$12:$H$286,$X326)=Repex),0)
*$DE326</f>
        <v>0</v>
      </c>
      <c r="DK326" s="188" cm="1">
        <f t="array" aca="1" ref="DK326" ca="1">IFERROR(INDEX(Forecast_Capex_Input!BL$12:BL$286,$X326)
*(INDEX(Forecast_Capex_Input!$H$12:$H$286,$X326)=Repex),0)
*$DE326</f>
        <v>0</v>
      </c>
      <c r="DL326" s="165"/>
      <c r="DM326" s="188" t="b" cm="1">
        <f t="array" aca="1" ref="DM326" ca="1">OR($G326=Forecast_Capex_Input!$BN$8:$BN$9)</f>
        <v>0</v>
      </c>
      <c r="DN326" s="188" cm="1">
        <f t="array" aca="1" ref="DN326" ca="1">IFERROR(INDEX(Forecast_Capex_Input!BO$12:BO$286,$X326)
*(INDEX(Forecast_Capex_Input!$H$12:$H$286,$X326)=Repex),0)
*$DM326</f>
        <v>0</v>
      </c>
      <c r="DO326" s="188" cm="1">
        <f t="array" aca="1" ref="DO326" ca="1">IFERROR(INDEX(Forecast_Capex_Input!BP$12:BP$286,$X326)
*(INDEX(Forecast_Capex_Input!$H$12:$H$286,$X326)=Repex),0)
*$DM326</f>
        <v>0</v>
      </c>
      <c r="DP326" s="188" cm="1">
        <f t="array" aca="1" ref="DP326" ca="1">IFERROR(INDEX(Forecast_Capex_Input!BQ$12:BQ$286,$X326)
*(INDEX(Forecast_Capex_Input!$H$12:$H$286,$X326)=Repex),0)
*$DM326</f>
        <v>0</v>
      </c>
      <c r="DQ326" s="188" cm="1">
        <f t="array" aca="1" ref="DQ326" ca="1">IFERROR(INDEX(Forecast_Capex_Input!BR$12:BR$286,$X326)
*(INDEX(Forecast_Capex_Input!$H$12:$H$286,$X326)=Repex),0)
*$DM326</f>
        <v>0</v>
      </c>
      <c r="DR326" s="188" cm="1">
        <f t="array" aca="1" ref="DR326" ca="1">IFERROR(INDEX(Forecast_Capex_Input!BS$12:BS$286,$X326)
*(INDEX(Forecast_Capex_Input!$H$12:$H$286,$X326)=Repex),0)
*$DM326</f>
        <v>0</v>
      </c>
      <c r="DS326" s="165"/>
      <c r="DT326" s="188" t="b" cm="1">
        <f t="array" aca="1" ref="DT326" ca="1">OR($G326=Forecast_Capex_Input!$BU$8:$BU$10)</f>
        <v>1</v>
      </c>
      <c r="DU326" s="188" cm="1">
        <f t="array" aca="1" ref="DU326" ca="1">IFERROR(INDEX(Forecast_Capex_Input!BV$12:BV$286,$X326)
*(INDEX(Forecast_Capex_Input!$H$12:$H$286,$X326)=Repex),0)
*$DT326</f>
        <v>0</v>
      </c>
      <c r="DV326" s="188" cm="1">
        <f t="array" aca="1" ref="DV326" ca="1">IFERROR(INDEX(Forecast_Capex_Input!BW$12:BW$286,$X326)
*(INDEX(Forecast_Capex_Input!$H$12:$H$286,$X326)=Repex),0)
*$DT326</f>
        <v>1</v>
      </c>
      <c r="DW326" s="188" cm="1">
        <f t="array" aca="1" ref="DW326" ca="1">IFERROR(INDEX(Forecast_Capex_Input!BX$12:BX$286,$X326)
*(INDEX(Forecast_Capex_Input!$H$12:$H$286,$X326)=Repex),0)
*$DT326</f>
        <v>0</v>
      </c>
      <c r="DX326" s="188" cm="1">
        <f t="array" aca="1" ref="DX326" ca="1">IFERROR(INDEX(Forecast_Capex_Input!BY$12:BY$286,$X326)
*(INDEX(Forecast_Capex_Input!$H$12:$H$286,$X326)=Repex),0)
*$DT326</f>
        <v>0</v>
      </c>
      <c r="DY326" s="188" cm="1">
        <f t="array" aca="1" ref="DY326" ca="1">IFERROR(INDEX(Forecast_Capex_Input!BZ$12:BZ$286,$X326)
*(INDEX(Forecast_Capex_Input!$H$12:$H$286,$X326)=Repex),0)
*$DT326</f>
        <v>0</v>
      </c>
      <c r="DZ326" s="188" cm="1">
        <f t="array" aca="1" ref="DZ326" ca="1">IFERROR(INDEX(Forecast_Capex_Input!CA$12:CA$286,$X326)
*(INDEX(Forecast_Capex_Input!$H$12:$H$286,$X326)=Repex),0)
*$DT326</f>
        <v>0</v>
      </c>
      <c r="EA326" s="188" cm="1">
        <f t="array" aca="1" ref="EA326" ca="1">IFERROR(INDEX(Forecast_Capex_Input!CB$12:CB$286,$X326)
*(INDEX(Forecast_Capex_Input!$H$12:$H$286,$X326)=Repex),0)
*$DT326</f>
        <v>0</v>
      </c>
      <c r="EB326" s="188" cm="1">
        <f t="array" aca="1" ref="EB326" ca="1">IFERROR(INDEX(Forecast_Capex_Input!CC$12:CC$286,$X326)
*(INDEX(Forecast_Capex_Input!$H$12:$H$286,$X326)=Repex),0)
*$DT326</f>
        <v>0</v>
      </c>
      <c r="EC326" s="165"/>
      <c r="ED326" s="226" t="str">
        <f t="shared" si="215"/>
        <v>N/A</v>
      </c>
      <c r="EE326" s="174" t="s">
        <v>15</v>
      </c>
    </row>
    <row r="327" spans="3:135" x14ac:dyDescent="0.2">
      <c r="C327" s="174">
        <f t="shared" si="216"/>
        <v>317</v>
      </c>
      <c r="D327" s="167" t="str" cm="1">
        <f t="array" ref="D327">IFERROR(INDEX(Forecast_Capex_Input!$D$12:$D$286,$X327),NA)</f>
        <v>OTN Network Replacement</v>
      </c>
      <c r="E327" s="172" t="b" cm="1">
        <f t="array" ref="E327">IF($X327=NA,NA,INDEX(Forecast_Capex_Input!$E$12:$E$286,$X327))</f>
        <v>1</v>
      </c>
      <c r="F327" s="167" t="str" cm="1">
        <f t="array" aca="1" ref="F327" ca="1">IFERROR(INDEX(General!$E$25:$E$26,$Y327),NA)</f>
        <v>Labour</v>
      </c>
      <c r="G327" s="167" t="str" cm="1">
        <f t="array" aca="1" ref="G327" ca="1">IFERROR(INDEX(Forecast_Capex_Input!$AI$11:$BB$11,$AA327),NA)</f>
        <v>Communications (short life)</v>
      </c>
      <c r="H327" s="189" cm="1">
        <f t="array" aca="1" ref="H327" ca="1">IFERROR(INDEX(Forecast_Capex_Input!$AI$12:$BB$286,$X327,$AA327),NA)</f>
        <v>1</v>
      </c>
      <c r="I327" s="199" t="str" cm="1">
        <f t="array" ref="I327">IFERROR(INDEX(Forecast_Capex_Input!$F$12:$F$286,$X327),NA)</f>
        <v>Replacement Expenditure</v>
      </c>
      <c r="J327" s="199" t="str" cm="1">
        <f t="array" ref="J327">IFERROR(INDEX(Forecast_Capex_Input!G$12:G$286,$X327),NA)</f>
        <v>Digital Infrastructure</v>
      </c>
      <c r="K327" s="199" t="str" cm="1">
        <f t="array" ref="K327">IFERROR(INDEX(Forecast_Capex_Input!H$12:H$286,$X327),NA)</f>
        <v>Repex</v>
      </c>
      <c r="L327" s="199" t="str" cm="1">
        <f t="array" ref="L327">IFERROR(INDEX(Forecast_Capex_Input!I$12:I$286,$X327),NA)</f>
        <v>N/A</v>
      </c>
      <c r="M327" s="199" t="str" cm="1">
        <f t="array" ref="M327">IFERROR(INDEX(Forecast_Capex_Input!J$12:J$286,$X327),NA)</f>
        <v>N/A</v>
      </c>
      <c r="N327" s="199" t="str" cm="1">
        <f t="array" ref="N327">IFERROR(INDEX(Forecast_Capex_Input!K$12:K$286,$X327),NA)</f>
        <v>DI - Communications systems</v>
      </c>
      <c r="O327" s="199" t="str" cm="1">
        <f t="array" ref="O327">IFERROR(INDEX(Forecast_Capex_Input!L$12:L$286,$X327),NA)</f>
        <v>DI - Compliance</v>
      </c>
      <c r="P327" s="199" t="str" cm="1">
        <f t="array" ref="P327">IFERROR(INDEX(Forecast_Capex_Input!M$12:M$286,$X327),NA)</f>
        <v>N/A</v>
      </c>
      <c r="Q327" s="172" t="str" cm="1">
        <f t="array" ref="Q327">IFERROR(INDEX(Forecast_Capex_Input!N$12:N$286,$X327),NA)</f>
        <v>No</v>
      </c>
      <c r="R327" s="265" cm="1">
        <f t="array" ref="R327">IFERROR(INDEX(Forecast_Capex_Input!O$12:O$286,$X327),0)</f>
        <v>0</v>
      </c>
      <c r="S327" s="172" t="str" cm="1">
        <f t="array" ref="S327">IFERROR(INDEX(Forecast_Capex_Input!P$12:P$286,$X327),0)</f>
        <v>Safety security &amp; reliability</v>
      </c>
      <c r="T327" s="199" t="str" cm="1">
        <f t="array" aca="1" ref="T327" ca="1">IFERROR(INDEX(General!$K$84:$K$103,$AA327),NA)</f>
        <v>Communications (short life) (2018 onwards)</v>
      </c>
      <c r="U327" s="188" cm="1">
        <f t="array" aca="1" ref="U327" ca="1">IFERROR(
IF($F327=General!$E$25,INDEX(Forecast_Capex_Input!S$12:S$286,$X327),
INDEX(Forecast_Capex_Input!T$12:T$286,$X327)),0)</f>
        <v>0.27939458876909001</v>
      </c>
      <c r="V327" s="222" t="b">
        <f>IFERROR(INDEX(Overheads!$T$19:$T$26,MATCH($I327,Overheads!$E$19:$E$26,0)),FALSE)</f>
        <v>1</v>
      </c>
      <c r="W327" s="165"/>
      <c r="X327" s="174">
        <f>IFERROR(
IF(MATCH($C327,Forecast_Capex_Input!$CI$12:$CI$286,1)+1&gt;MAX(Forecast_Capex_Input!$C$12:$C$286),NA,
MATCH($C327,Forecast_Capex_Input!$CI$12:$CI$286,1)+1),1)</f>
        <v>123</v>
      </c>
      <c r="Y327" s="174" cm="1">
        <f t="array" aca="1" ref="Y327" ca="1">IFERROR(
IF(X326&lt;&gt;X327,1,
IF(COUNTIF(OFFSET(Y326,0,0,-INDEX(Forecast_Capex_Input!$CG$12:$CG$286,$X327)),Y326)=INDEX(Forecast_Capex_Input!$CG$12:$CG$286,$X327),Y326+1,Y326)),NA)</f>
        <v>1</v>
      </c>
      <c r="Z327" s="174" cm="1">
        <f t="array" ref="Z327">IFERROR($C327-IF($X327=1,1,INDEX(Forecast_Capex_Input!$CI$12:$CI$286,$X327-1))+1,NA)</f>
        <v>1</v>
      </c>
      <c r="AA327" s="174" cm="1">
        <f t="array" aca="1" ref="AA327" ca="1">IFERROR(IF(Y327=1,
INDEX(Forecast_Capex_Input!$AI$10:$BB$10,SMALL(IF(INDEX(Forecast_Capex_Input!$AI$12:$BB$286,$X327,0)&gt;0,COLUMN(Forecast_Capex_Input!$AI$10:$BB$10)-COLUMN(Forecast_Capex_Input!$AI$12)+1),ROWS(OFFSET(AA326,0,0,-$Z327)))),
OFFSET(AA326,-INDEX(Forecast_Capex_Input!$CG$12:$CG$286,$X327)+1,0)),NA)</f>
        <v>5</v>
      </c>
      <c r="AB327" s="174">
        <f t="shared" ca="1" si="185"/>
        <v>1</v>
      </c>
      <c r="AC327" s="222" t="b">
        <f t="shared" si="217"/>
        <v>0</v>
      </c>
      <c r="AD327" s="220" t="b">
        <v>0</v>
      </c>
      <c r="AE327" s="222" t="b">
        <f t="shared" si="186"/>
        <v>1</v>
      </c>
      <c r="AF327" s="165"/>
      <c r="AG327" s="215">
        <v>1.2441223154594756</v>
      </c>
      <c r="AH327" s="215">
        <v>1.2441223154594756</v>
      </c>
      <c r="AI327" s="215">
        <v>0</v>
      </c>
      <c r="AJ327" s="215">
        <v>0</v>
      </c>
      <c r="AK327" s="215">
        <v>0</v>
      </c>
      <c r="AL327" s="155">
        <v>2.4882446309189512</v>
      </c>
      <c r="AM327" s="165"/>
      <c r="AN327" s="215" cm="1">
        <f t="array" aca="1" ref="AN327" ca="1">IFERROR(INDEX(General!O$33:O$34,$AB327)
*AG327,0)</f>
        <v>1.2421051769468221</v>
      </c>
      <c r="AO327" s="215" cm="1">
        <f t="array" aca="1" ref="AO327" ca="1">IFERROR(INDEX(General!P$33:P$34,$AB327)
*AH327,0)</f>
        <v>1.2516051176257612</v>
      </c>
      <c r="AP327" s="215" cm="1">
        <f t="array" aca="1" ref="AP327" ca="1">IFERROR(INDEX(General!Q$33:Q$34,$AB327)
*AI327,0)</f>
        <v>0</v>
      </c>
      <c r="AQ327" s="215" cm="1">
        <f t="array" aca="1" ref="AQ327" ca="1">IFERROR(INDEX(General!R$33:R$34,$AB327)
*AJ327,0)</f>
        <v>0</v>
      </c>
      <c r="AR327" s="215" cm="1">
        <f t="array" aca="1" ref="AR327" ca="1">IFERROR(INDEX(General!S$33:S$34,$AB327)
*AK327,0)</f>
        <v>0</v>
      </c>
      <c r="AS327" s="155">
        <f t="shared" ca="1" si="218"/>
        <v>2.4937102945725833</v>
      </c>
      <c r="AT327" s="165"/>
      <c r="AU327" s="215">
        <f ca="1">IF($AE327=FALSE,AN327*Overheads!$R$24*$V327,
IFERROR(Overheads!$O$49*$V327*AN327,0)
+IFERROR(Overheads!Q$59*$V327*(AN327/Overheads!Q$68),0))</f>
        <v>0.17397719491239674</v>
      </c>
      <c r="AV327" s="215">
        <f ca="1">IF($AE327=FALSE,AO327*Overheads!$R$24*$V327,
IFERROR(Overheads!$O$49*$V327*AO327,0)
+IFERROR(Overheads!R$59*$V327*(AO327/Overheads!R$68),0))</f>
        <v>0.14937962205413574</v>
      </c>
      <c r="AW327" s="215">
        <f ca="1">IF($AE327=FALSE,AP327*Overheads!$R$24*$V327,
IFERROR(Overheads!$O$49*$V327*AP327,0)
+IFERROR(Overheads!S$59*$V327*(AP327/Overheads!S$68),0))</f>
        <v>0</v>
      </c>
      <c r="AX327" s="215">
        <f ca="1">IF($AE327=FALSE,AQ327*Overheads!$R$24*$V327,
IFERROR(Overheads!$O$49*$V327*AQ327,0)
+IFERROR(Overheads!T$59*$V327*(AQ327/Overheads!T$68),0))</f>
        <v>0</v>
      </c>
      <c r="AY327" s="215">
        <f ca="1">IF($AE327=FALSE,AR327*Overheads!$R$24*$V327,
IFERROR(Overheads!$O$49*$V327*AR327,0)
+IFERROR(Overheads!U$59*$V327*(AR327/Overheads!U$68),0))</f>
        <v>0</v>
      </c>
      <c r="AZ327" s="155">
        <f t="shared" ca="1" si="219"/>
        <v>0.32335681696653251</v>
      </c>
      <c r="BA327" s="165"/>
      <c r="BB327" s="215">
        <f ca="1">IF($AE327=FALSE,AN327*Overheads!$S$25,
IFERROR(Overheads!$O$50*AN327,0)
+IFERROR(Overheads!Q$60*(AN327/Overheads!Q$66),0))</f>
        <v>2.335009800993474E-2</v>
      </c>
      <c r="BC327" s="215">
        <f ca="1">IF($AE327=FALSE,AO327*Overheads!$S$25,
IFERROR(Overheads!$O$50*AO327,0)
+IFERROR(Overheads!R$60*(AO327/Overheads!R$66),0))</f>
        <v>2.1117834850649976E-2</v>
      </c>
      <c r="BD327" s="215">
        <f ca="1">IF($AE327=FALSE,AP327*Overheads!$S$25,
IFERROR(Overheads!$O$50*AP327,0)
+IFERROR(Overheads!S$60*(AP327/Overheads!S$66),0))</f>
        <v>0</v>
      </c>
      <c r="BE327" s="215">
        <f ca="1">IF($AE327=FALSE,AQ327*Overheads!$S$25,
IFERROR(Overheads!$O$50*AQ327,0)
+IFERROR(Overheads!T$60*(AQ327/Overheads!T$66),0))</f>
        <v>0</v>
      </c>
      <c r="BF327" s="215">
        <f ca="1">IF($AE327=FALSE,AR327*Overheads!$S$25,
IFERROR(Overheads!$O$50*AR327,0)
+IFERROR(Overheads!U$60*(AR327/Overheads!U$66),0))</f>
        <v>0</v>
      </c>
      <c r="BG327" s="155">
        <f t="shared" ca="1" si="220"/>
        <v>4.4467932860584716E-2</v>
      </c>
      <c r="BH327" s="165"/>
      <c r="BI327" s="215">
        <f t="shared" ca="1" si="221"/>
        <v>1.4394324698691536</v>
      </c>
      <c r="BJ327" s="215">
        <f t="shared" ca="1" si="187"/>
        <v>1.4221025745305469</v>
      </c>
      <c r="BK327" s="215">
        <f t="shared" ca="1" si="188"/>
        <v>0</v>
      </c>
      <c r="BL327" s="215">
        <f t="shared" ca="1" si="189"/>
        <v>0</v>
      </c>
      <c r="BM327" s="215">
        <f t="shared" ca="1" si="190"/>
        <v>0</v>
      </c>
      <c r="BN327" s="155">
        <f t="shared" ca="1" si="222"/>
        <v>2.8615350443997007</v>
      </c>
      <c r="BO327" s="165"/>
      <c r="BP327" s="187" cm="1">
        <f t="array" ref="BP327">IFERROR(IF($X327=$X326,BP326,INDEX(Forecast_Capex_Input!AC$12:AC$286,$X327)),0)</f>
        <v>0</v>
      </c>
      <c r="BQ327" s="187" cm="1">
        <f t="array" ref="BQ327">IFERROR(IF($X327=$X326,BQ326,INDEX(Forecast_Capex_Input!AD$12:AD$286,$X327)),0)</f>
        <v>1</v>
      </c>
      <c r="BR327" s="187" cm="1">
        <f t="array" ref="BR327">IFERROR(IF($X327=$X326,BR326,INDEX(Forecast_Capex_Input!AE$12:AE$286,$X327)),0)</f>
        <v>0</v>
      </c>
      <c r="BS327" s="187" cm="1">
        <f t="array" ref="BS327">IFERROR(IF($X327=$X326,BS326,INDEX(Forecast_Capex_Input!AF$12:AF$286,$X327)),0)</f>
        <v>0</v>
      </c>
      <c r="BT327" s="187" cm="1">
        <f t="array" ref="BT327">IFERROR(IF($X327=$X326,BT326,INDEX(Forecast_Capex_Input!AG$12:AG$286,$X327)),0)</f>
        <v>0</v>
      </c>
      <c r="BU327" s="165"/>
      <c r="BV327" s="215">
        <f t="shared" si="191"/>
        <v>0</v>
      </c>
      <c r="BW327" s="215">
        <f t="shared" si="192"/>
        <v>2.4882446309189512</v>
      </c>
      <c r="BX327" s="215">
        <f t="shared" si="193"/>
        <v>0</v>
      </c>
      <c r="BY327" s="215">
        <f t="shared" si="194"/>
        <v>0</v>
      </c>
      <c r="BZ327" s="215">
        <f t="shared" si="195"/>
        <v>0</v>
      </c>
      <c r="CA327" s="155">
        <f t="shared" si="223"/>
        <v>2.4882446309189512</v>
      </c>
      <c r="CB327" s="165"/>
      <c r="CC327" s="215">
        <f t="shared" ca="1" si="196"/>
        <v>0</v>
      </c>
      <c r="CD327" s="215">
        <f t="shared" ca="1" si="197"/>
        <v>2.4937102945725833</v>
      </c>
      <c r="CE327" s="215">
        <f t="shared" ca="1" si="198"/>
        <v>0</v>
      </c>
      <c r="CF327" s="215">
        <f t="shared" ca="1" si="199"/>
        <v>0</v>
      </c>
      <c r="CG327" s="215">
        <f t="shared" ca="1" si="200"/>
        <v>0</v>
      </c>
      <c r="CH327" s="155">
        <f t="shared" ca="1" si="224"/>
        <v>2.4937102945725833</v>
      </c>
      <c r="CI327" s="165"/>
      <c r="CJ327" s="215">
        <f t="shared" ca="1" si="201"/>
        <v>0</v>
      </c>
      <c r="CK327" s="215">
        <f t="shared" ca="1" si="202"/>
        <v>0.32335681696653251</v>
      </c>
      <c r="CL327" s="215">
        <f t="shared" ca="1" si="203"/>
        <v>0</v>
      </c>
      <c r="CM327" s="215">
        <f t="shared" ca="1" si="204"/>
        <v>0</v>
      </c>
      <c r="CN327" s="215">
        <f t="shared" ca="1" si="205"/>
        <v>0</v>
      </c>
      <c r="CO327" s="155">
        <f t="shared" ca="1" si="225"/>
        <v>0.32335681696653251</v>
      </c>
      <c r="CP327" s="165"/>
      <c r="CQ327" s="223">
        <f t="shared" ca="1" si="206"/>
        <v>0</v>
      </c>
      <c r="CR327" s="223">
        <f t="shared" ca="1" si="207"/>
        <v>4.4467932860584716E-2</v>
      </c>
      <c r="CS327" s="223">
        <f t="shared" ca="1" si="208"/>
        <v>0</v>
      </c>
      <c r="CT327" s="223">
        <f t="shared" ca="1" si="209"/>
        <v>0</v>
      </c>
      <c r="CU327" s="223">
        <f t="shared" ca="1" si="210"/>
        <v>0</v>
      </c>
      <c r="CV327" s="155">
        <f t="shared" ca="1" si="226"/>
        <v>4.4467932860584716E-2</v>
      </c>
      <c r="CW327" s="165"/>
      <c r="CX327" s="215">
        <f t="shared" ca="1" si="227"/>
        <v>0</v>
      </c>
      <c r="CY327" s="215">
        <f t="shared" ca="1" si="211"/>
        <v>2.8615350443997007</v>
      </c>
      <c r="CZ327" s="215">
        <f t="shared" ca="1" si="212"/>
        <v>0</v>
      </c>
      <c r="DA327" s="215">
        <f t="shared" ca="1" si="213"/>
        <v>0</v>
      </c>
      <c r="DB327" s="215">
        <f t="shared" ca="1" si="214"/>
        <v>0</v>
      </c>
      <c r="DC327" s="155">
        <f t="shared" ca="1" si="228"/>
        <v>2.8615350443997007</v>
      </c>
      <c r="DD327" s="165"/>
      <c r="DE327" s="188" t="b" cm="1">
        <f t="array" aca="1" ref="DE327" ca="1">OR($G327=Forecast_Capex_Input!$BF$8:$BF$10)</f>
        <v>0</v>
      </c>
      <c r="DF327" s="188" cm="1">
        <f t="array" aca="1" ref="DF327" ca="1">IFERROR(INDEX(Forecast_Capex_Input!BG$12:BG$286,$X327)
*(INDEX(Forecast_Capex_Input!$H$12:$H$286,$X327)=Repex),0)
*$DE327</f>
        <v>0</v>
      </c>
      <c r="DG327" s="188" cm="1">
        <f t="array" aca="1" ref="DG327" ca="1">IFERROR(INDEX(Forecast_Capex_Input!BH$12:BH$286,$X327)
*(INDEX(Forecast_Capex_Input!$H$12:$H$286,$X327)=Repex),0)
*$DE327</f>
        <v>0</v>
      </c>
      <c r="DH327" s="188" cm="1">
        <f t="array" aca="1" ref="DH327" ca="1">IFERROR(INDEX(Forecast_Capex_Input!BI$12:BI$286,$X327)
*(INDEX(Forecast_Capex_Input!$H$12:$H$286,$X327)=Repex),0)
*$DE327</f>
        <v>0</v>
      </c>
      <c r="DI327" s="188" cm="1">
        <f t="array" aca="1" ref="DI327" ca="1">IFERROR(INDEX(Forecast_Capex_Input!BJ$12:BJ$286,$X327)
*(INDEX(Forecast_Capex_Input!$H$12:$H$286,$X327)=Repex),0)
*$DE327</f>
        <v>0</v>
      </c>
      <c r="DJ327" s="188" cm="1">
        <f t="array" aca="1" ref="DJ327" ca="1">IFERROR(INDEX(Forecast_Capex_Input!BK$12:BK$286,$X327)
*(INDEX(Forecast_Capex_Input!$H$12:$H$286,$X327)=Repex),0)
*$DE327</f>
        <v>0</v>
      </c>
      <c r="DK327" s="188" cm="1">
        <f t="array" aca="1" ref="DK327" ca="1">IFERROR(INDEX(Forecast_Capex_Input!BL$12:BL$286,$X327)
*(INDEX(Forecast_Capex_Input!$H$12:$H$286,$X327)=Repex),0)
*$DE327</f>
        <v>0</v>
      </c>
      <c r="DL327" s="165"/>
      <c r="DM327" s="188" t="b" cm="1">
        <f t="array" aca="1" ref="DM327" ca="1">OR($G327=Forecast_Capex_Input!$BN$8:$BN$9)</f>
        <v>0</v>
      </c>
      <c r="DN327" s="188" cm="1">
        <f t="array" aca="1" ref="DN327" ca="1">IFERROR(INDEX(Forecast_Capex_Input!BO$12:BO$286,$X327)
*(INDEX(Forecast_Capex_Input!$H$12:$H$286,$X327)=Repex),0)
*$DM327</f>
        <v>0</v>
      </c>
      <c r="DO327" s="188" cm="1">
        <f t="array" aca="1" ref="DO327" ca="1">IFERROR(INDEX(Forecast_Capex_Input!BP$12:BP$286,$X327)
*(INDEX(Forecast_Capex_Input!$H$12:$H$286,$X327)=Repex),0)
*$DM327</f>
        <v>0</v>
      </c>
      <c r="DP327" s="188" cm="1">
        <f t="array" aca="1" ref="DP327" ca="1">IFERROR(INDEX(Forecast_Capex_Input!BQ$12:BQ$286,$X327)
*(INDEX(Forecast_Capex_Input!$H$12:$H$286,$X327)=Repex),0)
*$DM327</f>
        <v>0</v>
      </c>
      <c r="DQ327" s="188" cm="1">
        <f t="array" aca="1" ref="DQ327" ca="1">IFERROR(INDEX(Forecast_Capex_Input!BR$12:BR$286,$X327)
*(INDEX(Forecast_Capex_Input!$H$12:$H$286,$X327)=Repex),0)
*$DM327</f>
        <v>0</v>
      </c>
      <c r="DR327" s="188" cm="1">
        <f t="array" aca="1" ref="DR327" ca="1">IFERROR(INDEX(Forecast_Capex_Input!BS$12:BS$286,$X327)
*(INDEX(Forecast_Capex_Input!$H$12:$H$286,$X327)=Repex),0)
*$DM327</f>
        <v>0</v>
      </c>
      <c r="DS327" s="165"/>
      <c r="DT327" s="188" t="b" cm="1">
        <f t="array" aca="1" ref="DT327" ca="1">OR($G327=Forecast_Capex_Input!$BU$8:$BU$10)</f>
        <v>1</v>
      </c>
      <c r="DU327" s="188" cm="1">
        <f t="array" aca="1" ref="DU327" ca="1">IFERROR(INDEX(Forecast_Capex_Input!BV$12:BV$286,$X327)
*(INDEX(Forecast_Capex_Input!$H$12:$H$286,$X327)=Repex),0)
*$DT327</f>
        <v>0</v>
      </c>
      <c r="DV327" s="188" cm="1">
        <f t="array" aca="1" ref="DV327" ca="1">IFERROR(INDEX(Forecast_Capex_Input!BW$12:BW$286,$X327)
*(INDEX(Forecast_Capex_Input!$H$12:$H$286,$X327)=Repex),0)
*$DT327</f>
        <v>0</v>
      </c>
      <c r="DW327" s="188" cm="1">
        <f t="array" aca="1" ref="DW327" ca="1">IFERROR(INDEX(Forecast_Capex_Input!BX$12:BX$286,$X327)
*(INDEX(Forecast_Capex_Input!$H$12:$H$286,$X327)=Repex),0)
*$DT327</f>
        <v>0</v>
      </c>
      <c r="DX327" s="188" cm="1">
        <f t="array" aca="1" ref="DX327" ca="1">IFERROR(INDEX(Forecast_Capex_Input!BY$12:BY$286,$X327)
*(INDEX(Forecast_Capex_Input!$H$12:$H$286,$X327)=Repex),0)
*$DT327</f>
        <v>0</v>
      </c>
      <c r="DY327" s="188" cm="1">
        <f t="array" aca="1" ref="DY327" ca="1">IFERROR(INDEX(Forecast_Capex_Input!BZ$12:BZ$286,$X327)
*(INDEX(Forecast_Capex_Input!$H$12:$H$286,$X327)=Repex),0)
*$DT327</f>
        <v>1</v>
      </c>
      <c r="DZ327" s="188" cm="1">
        <f t="array" aca="1" ref="DZ327" ca="1">IFERROR(INDEX(Forecast_Capex_Input!CA$12:CA$286,$X327)
*(INDEX(Forecast_Capex_Input!$H$12:$H$286,$X327)=Repex),0)
*$DT327</f>
        <v>0</v>
      </c>
      <c r="EA327" s="188" cm="1">
        <f t="array" aca="1" ref="EA327" ca="1">IFERROR(INDEX(Forecast_Capex_Input!CB$12:CB$286,$X327)
*(INDEX(Forecast_Capex_Input!$H$12:$H$286,$X327)=Repex),0)
*$DT327</f>
        <v>0</v>
      </c>
      <c r="EB327" s="188" cm="1">
        <f t="array" aca="1" ref="EB327" ca="1">IFERROR(INDEX(Forecast_Capex_Input!CC$12:CC$286,$X327)
*(INDEX(Forecast_Capex_Input!$H$12:$H$286,$X327)=Repex),0)
*$DT327</f>
        <v>0</v>
      </c>
      <c r="EC327" s="165"/>
      <c r="ED327" s="226" t="str">
        <f t="shared" si="215"/>
        <v>N/A</v>
      </c>
      <c r="EE327" s="174" t="s">
        <v>15</v>
      </c>
    </row>
    <row r="328" spans="3:135" x14ac:dyDescent="0.2">
      <c r="C328" s="174">
        <f t="shared" si="216"/>
        <v>318</v>
      </c>
      <c r="D328" s="167" t="str" cm="1">
        <f t="array" ref="D328">IFERROR(INDEX(Forecast_Capex_Input!$D$12:$D$286,$X328),NA)</f>
        <v>OTN Network Replacement</v>
      </c>
      <c r="E328" s="172" t="b" cm="1">
        <f t="array" ref="E328">IF($X328=NA,NA,INDEX(Forecast_Capex_Input!$E$12:$E$286,$X328))</f>
        <v>1</v>
      </c>
      <c r="F328" s="167" t="str" cm="1">
        <f t="array" aca="1" ref="F328" ca="1">IFERROR(INDEX(General!$E$25:$E$26,$Y328),NA)</f>
        <v>Non-Labour</v>
      </c>
      <c r="G328" s="167" t="str" cm="1">
        <f t="array" aca="1" ref="G328" ca="1">IFERROR(INDEX(Forecast_Capex_Input!$AI$11:$BB$11,$AA328),NA)</f>
        <v>Communications (short life)</v>
      </c>
      <c r="H328" s="189" cm="1">
        <f t="array" aca="1" ref="H328" ca="1">IFERROR(INDEX(Forecast_Capex_Input!$AI$12:$BB$286,$X328,$AA328),NA)</f>
        <v>1</v>
      </c>
      <c r="I328" s="199" t="str" cm="1">
        <f t="array" ref="I328">IFERROR(INDEX(Forecast_Capex_Input!$F$12:$F$286,$X328),NA)</f>
        <v>Replacement Expenditure</v>
      </c>
      <c r="J328" s="199" t="str" cm="1">
        <f t="array" ref="J328">IFERROR(INDEX(Forecast_Capex_Input!G$12:G$286,$X328),NA)</f>
        <v>Digital Infrastructure</v>
      </c>
      <c r="K328" s="199" t="str" cm="1">
        <f t="array" ref="K328">IFERROR(INDEX(Forecast_Capex_Input!H$12:H$286,$X328),NA)</f>
        <v>Repex</v>
      </c>
      <c r="L328" s="199" t="str" cm="1">
        <f t="array" ref="L328">IFERROR(INDEX(Forecast_Capex_Input!I$12:I$286,$X328),NA)</f>
        <v>N/A</v>
      </c>
      <c r="M328" s="199" t="str" cm="1">
        <f t="array" ref="M328">IFERROR(INDEX(Forecast_Capex_Input!J$12:J$286,$X328),NA)</f>
        <v>N/A</v>
      </c>
      <c r="N328" s="199" t="str" cm="1">
        <f t="array" ref="N328">IFERROR(INDEX(Forecast_Capex_Input!K$12:K$286,$X328),NA)</f>
        <v>DI - Communications systems</v>
      </c>
      <c r="O328" s="199" t="str" cm="1">
        <f t="array" ref="O328">IFERROR(INDEX(Forecast_Capex_Input!L$12:L$286,$X328),NA)</f>
        <v>DI - Compliance</v>
      </c>
      <c r="P328" s="199" t="str" cm="1">
        <f t="array" ref="P328">IFERROR(INDEX(Forecast_Capex_Input!M$12:M$286,$X328),NA)</f>
        <v>N/A</v>
      </c>
      <c r="Q328" s="172" t="str" cm="1">
        <f t="array" ref="Q328">IFERROR(INDEX(Forecast_Capex_Input!N$12:N$286,$X328),NA)</f>
        <v>No</v>
      </c>
      <c r="R328" s="265" cm="1">
        <f t="array" ref="R328">IFERROR(INDEX(Forecast_Capex_Input!O$12:O$286,$X328),0)</f>
        <v>0</v>
      </c>
      <c r="S328" s="172" t="str" cm="1">
        <f t="array" ref="S328">IFERROR(INDEX(Forecast_Capex_Input!P$12:P$286,$X328),0)</f>
        <v>Safety security &amp; reliability</v>
      </c>
      <c r="T328" s="199" t="str" cm="1">
        <f t="array" aca="1" ref="T328" ca="1">IFERROR(INDEX(General!$K$84:$K$103,$AA328),NA)</f>
        <v>Communications (short life) (2018 onwards)</v>
      </c>
      <c r="U328" s="188" cm="1">
        <f t="array" aca="1" ref="U328" ca="1">IFERROR(
IF($F328=General!$E$25,INDEX(Forecast_Capex_Input!S$12:S$286,$X328),
INDEX(Forecast_Capex_Input!T$12:T$286,$X328)),0)</f>
        <v>0.72060541123090993</v>
      </c>
      <c r="V328" s="222" t="b">
        <f>IFERROR(INDEX(Overheads!$T$19:$T$26,MATCH($I328,Overheads!$E$19:$E$26,0)),FALSE)</f>
        <v>1</v>
      </c>
      <c r="W328" s="165"/>
      <c r="X328" s="174">
        <f>IFERROR(
IF(MATCH($C328,Forecast_Capex_Input!$CI$12:$CI$286,1)+1&gt;MAX(Forecast_Capex_Input!$C$12:$C$286),NA,
MATCH($C328,Forecast_Capex_Input!$CI$12:$CI$286,1)+1),1)</f>
        <v>123</v>
      </c>
      <c r="Y328" s="174" cm="1">
        <f t="array" aca="1" ref="Y328" ca="1">IFERROR(
IF(X327&lt;&gt;X328,1,
IF(COUNTIF(OFFSET(Y327,0,0,-INDEX(Forecast_Capex_Input!$CG$12:$CG$286,$X328)),Y327)=INDEX(Forecast_Capex_Input!$CG$12:$CG$286,$X328),Y327+1,Y327)),NA)</f>
        <v>2</v>
      </c>
      <c r="Z328" s="174" cm="1">
        <f t="array" ref="Z328">IFERROR($C328-IF($X328=1,1,INDEX(Forecast_Capex_Input!$CI$12:$CI$286,$X328-1))+1,NA)</f>
        <v>2</v>
      </c>
      <c r="AA328" s="174" cm="1">
        <f t="array" aca="1" ref="AA328" ca="1">IFERROR(IF(Y328=1,
INDEX(Forecast_Capex_Input!$AI$10:$BB$10,SMALL(IF(INDEX(Forecast_Capex_Input!$AI$12:$BB$286,$X328,0)&gt;0,COLUMN(Forecast_Capex_Input!$AI$10:$BB$10)-COLUMN(Forecast_Capex_Input!$AI$12)+1),ROWS(OFFSET(AA327,0,0,-$Z328)))),
OFFSET(AA327,-INDEX(Forecast_Capex_Input!$CG$12:$CG$286,$X328)+1,0)),NA)</f>
        <v>5</v>
      </c>
      <c r="AB328" s="174">
        <f t="shared" ca="1" si="185"/>
        <v>2</v>
      </c>
      <c r="AC328" s="222" t="b">
        <f t="shared" si="217"/>
        <v>0</v>
      </c>
      <c r="AD328" s="220" t="b">
        <v>0</v>
      </c>
      <c r="AE328" s="222" t="b">
        <f t="shared" si="186"/>
        <v>1</v>
      </c>
      <c r="AF328" s="165"/>
      <c r="AG328" s="215">
        <v>3.2087997004629583</v>
      </c>
      <c r="AH328" s="215">
        <v>3.2087997004629583</v>
      </c>
      <c r="AI328" s="215">
        <v>0</v>
      </c>
      <c r="AJ328" s="215">
        <v>0</v>
      </c>
      <c r="AK328" s="215">
        <v>0</v>
      </c>
      <c r="AL328" s="155">
        <v>6.4175994009259165</v>
      </c>
      <c r="AM328" s="165"/>
      <c r="AN328" s="215" cm="1">
        <f t="array" aca="1" ref="AN328" ca="1">IFERROR(INDEX(General!O$33:O$34,$AB328)
*AG328,0)</f>
        <v>3.2087997004629583</v>
      </c>
      <c r="AO328" s="215" cm="1">
        <f t="array" aca="1" ref="AO328" ca="1">IFERROR(INDEX(General!P$33:P$34,$AB328)
*AH328,0)</f>
        <v>3.2087997004629583</v>
      </c>
      <c r="AP328" s="215" cm="1">
        <f t="array" aca="1" ref="AP328" ca="1">IFERROR(INDEX(General!Q$33:Q$34,$AB328)
*AI328,0)</f>
        <v>0</v>
      </c>
      <c r="AQ328" s="215" cm="1">
        <f t="array" aca="1" ref="AQ328" ca="1">IFERROR(INDEX(General!R$33:R$34,$AB328)
*AJ328,0)</f>
        <v>0</v>
      </c>
      <c r="AR328" s="215" cm="1">
        <f t="array" aca="1" ref="AR328" ca="1">IFERROR(INDEX(General!S$33:S$34,$AB328)
*AK328,0)</f>
        <v>0</v>
      </c>
      <c r="AS328" s="155">
        <f t="shared" ca="1" si="218"/>
        <v>6.4175994009259165</v>
      </c>
      <c r="AT328" s="165"/>
      <c r="AU328" s="215">
        <f ca="1">IF($AE328=FALSE,AN328*Overheads!$R$24*$V328,
IFERROR(Overheads!$O$49*$V328*AN328,0)
+IFERROR(Overheads!Q$59*$V328*(AN328/Overheads!Q$68),0))</f>
        <v>0.44944500778470298</v>
      </c>
      <c r="AV328" s="215">
        <f ca="1">IF($AE328=FALSE,AO328*Overheads!$R$24*$V328,
IFERROR(Overheads!$O$49*$V328*AO328,0)
+IFERROR(Overheads!R$59*$V328*(AO328/Overheads!R$68),0))</f>
        <v>0.38297165755589657</v>
      </c>
      <c r="AW328" s="215">
        <f ca="1">IF($AE328=FALSE,AP328*Overheads!$R$24*$V328,
IFERROR(Overheads!$O$49*$V328*AP328,0)
+IFERROR(Overheads!S$59*$V328*(AP328/Overheads!S$68),0))</f>
        <v>0</v>
      </c>
      <c r="AX328" s="215">
        <f ca="1">IF($AE328=FALSE,AQ328*Overheads!$R$24*$V328,
IFERROR(Overheads!$O$49*$V328*AQ328,0)
+IFERROR(Overheads!T$59*$V328*(AQ328/Overheads!T$68),0))</f>
        <v>0</v>
      </c>
      <c r="AY328" s="215">
        <f ca="1">IF($AE328=FALSE,AR328*Overheads!$R$24*$V328,
IFERROR(Overheads!$O$49*$V328*AR328,0)
+IFERROR(Overheads!U$59*$V328*(AR328/Overheads!U$68),0))</f>
        <v>0</v>
      </c>
      <c r="AZ328" s="155">
        <f t="shared" ca="1" si="219"/>
        <v>0.83241666534059955</v>
      </c>
      <c r="BA328" s="165"/>
      <c r="BB328" s="215">
        <f ca="1">IF($AE328=FALSE,AN328*Overheads!$S$25,
IFERROR(Overheads!$O$50*AN328,0)
+IFERROR(Overheads!Q$60*(AN328/Overheads!Q$66),0))</f>
        <v>6.0321612767311641E-2</v>
      </c>
      <c r="BC328" s="215">
        <f ca="1">IF($AE328=FALSE,AO328*Overheads!$S$25,
IFERROR(Overheads!$O$50*AO328,0)
+IFERROR(Overheads!R$60*(AO328/Overheads!R$66),0))</f>
        <v>5.4140799832885833E-2</v>
      </c>
      <c r="BD328" s="215">
        <f ca="1">IF($AE328=FALSE,AP328*Overheads!$S$25,
IFERROR(Overheads!$O$50*AP328,0)
+IFERROR(Overheads!S$60*(AP328/Overheads!S$66),0))</f>
        <v>0</v>
      </c>
      <c r="BE328" s="215">
        <f ca="1">IF($AE328=FALSE,AQ328*Overheads!$S$25,
IFERROR(Overheads!$O$50*AQ328,0)
+IFERROR(Overheads!T$60*(AQ328/Overheads!T$66),0))</f>
        <v>0</v>
      </c>
      <c r="BF328" s="215">
        <f ca="1">IF($AE328=FALSE,AR328*Overheads!$S$25,
IFERROR(Overheads!$O$50*AR328,0)
+IFERROR(Overheads!U$60*(AR328/Overheads!U$66),0))</f>
        <v>0</v>
      </c>
      <c r="BG328" s="155">
        <f t="shared" ca="1" si="220"/>
        <v>0.11446241260019747</v>
      </c>
      <c r="BH328" s="165"/>
      <c r="BI328" s="215">
        <f t="shared" ca="1" si="221"/>
        <v>3.7185663210149729</v>
      </c>
      <c r="BJ328" s="215">
        <f t="shared" ca="1" si="187"/>
        <v>3.6459121578517411</v>
      </c>
      <c r="BK328" s="215">
        <f t="shared" ca="1" si="188"/>
        <v>0</v>
      </c>
      <c r="BL328" s="215">
        <f t="shared" ca="1" si="189"/>
        <v>0</v>
      </c>
      <c r="BM328" s="215">
        <f t="shared" ca="1" si="190"/>
        <v>0</v>
      </c>
      <c r="BN328" s="155">
        <f t="shared" ca="1" si="222"/>
        <v>7.3644784788667135</v>
      </c>
      <c r="BO328" s="165"/>
      <c r="BP328" s="187" cm="1">
        <f t="array" ref="BP328">IFERROR(IF($X328=$X327,BP327,INDEX(Forecast_Capex_Input!AC$12:AC$286,$X328)),0)</f>
        <v>0</v>
      </c>
      <c r="BQ328" s="187" cm="1">
        <f t="array" ref="BQ328">IFERROR(IF($X328=$X327,BQ327,INDEX(Forecast_Capex_Input!AD$12:AD$286,$X328)),0)</f>
        <v>1</v>
      </c>
      <c r="BR328" s="187" cm="1">
        <f t="array" ref="BR328">IFERROR(IF($X328=$X327,BR327,INDEX(Forecast_Capex_Input!AE$12:AE$286,$X328)),0)</f>
        <v>0</v>
      </c>
      <c r="BS328" s="187" cm="1">
        <f t="array" ref="BS328">IFERROR(IF($X328=$X327,BS327,INDEX(Forecast_Capex_Input!AF$12:AF$286,$X328)),0)</f>
        <v>0</v>
      </c>
      <c r="BT328" s="187" cm="1">
        <f t="array" ref="BT328">IFERROR(IF($X328=$X327,BT327,INDEX(Forecast_Capex_Input!AG$12:AG$286,$X328)),0)</f>
        <v>0</v>
      </c>
      <c r="BU328" s="165"/>
      <c r="BV328" s="215">
        <f t="shared" si="191"/>
        <v>0</v>
      </c>
      <c r="BW328" s="215">
        <f t="shared" si="192"/>
        <v>6.4175994009259165</v>
      </c>
      <c r="BX328" s="215">
        <f t="shared" si="193"/>
        <v>0</v>
      </c>
      <c r="BY328" s="215">
        <f t="shared" si="194"/>
        <v>0</v>
      </c>
      <c r="BZ328" s="215">
        <f t="shared" si="195"/>
        <v>0</v>
      </c>
      <c r="CA328" s="155">
        <f t="shared" si="223"/>
        <v>6.4175994009259165</v>
      </c>
      <c r="CB328" s="165"/>
      <c r="CC328" s="215">
        <f t="shared" ca="1" si="196"/>
        <v>0</v>
      </c>
      <c r="CD328" s="215">
        <f t="shared" ca="1" si="197"/>
        <v>6.4175994009259165</v>
      </c>
      <c r="CE328" s="215">
        <f t="shared" ca="1" si="198"/>
        <v>0</v>
      </c>
      <c r="CF328" s="215">
        <f t="shared" ca="1" si="199"/>
        <v>0</v>
      </c>
      <c r="CG328" s="215">
        <f t="shared" ca="1" si="200"/>
        <v>0</v>
      </c>
      <c r="CH328" s="155">
        <f t="shared" ca="1" si="224"/>
        <v>6.4175994009259165</v>
      </c>
      <c r="CI328" s="165"/>
      <c r="CJ328" s="215">
        <f t="shared" ca="1" si="201"/>
        <v>0</v>
      </c>
      <c r="CK328" s="215">
        <f t="shared" ca="1" si="202"/>
        <v>0.83241666534059955</v>
      </c>
      <c r="CL328" s="215">
        <f t="shared" ca="1" si="203"/>
        <v>0</v>
      </c>
      <c r="CM328" s="215">
        <f t="shared" ca="1" si="204"/>
        <v>0</v>
      </c>
      <c r="CN328" s="215">
        <f t="shared" ca="1" si="205"/>
        <v>0</v>
      </c>
      <c r="CO328" s="155">
        <f t="shared" ca="1" si="225"/>
        <v>0.83241666534059955</v>
      </c>
      <c r="CP328" s="165"/>
      <c r="CQ328" s="223">
        <f t="shared" ca="1" si="206"/>
        <v>0</v>
      </c>
      <c r="CR328" s="223">
        <f t="shared" ca="1" si="207"/>
        <v>0.11446241260019747</v>
      </c>
      <c r="CS328" s="223">
        <f t="shared" ca="1" si="208"/>
        <v>0</v>
      </c>
      <c r="CT328" s="223">
        <f t="shared" ca="1" si="209"/>
        <v>0</v>
      </c>
      <c r="CU328" s="223">
        <f t="shared" ca="1" si="210"/>
        <v>0</v>
      </c>
      <c r="CV328" s="155">
        <f t="shared" ca="1" si="226"/>
        <v>0.11446241260019747</v>
      </c>
      <c r="CW328" s="165"/>
      <c r="CX328" s="215">
        <f t="shared" ca="1" si="227"/>
        <v>0</v>
      </c>
      <c r="CY328" s="215">
        <f t="shared" ca="1" si="211"/>
        <v>7.3644784788667135</v>
      </c>
      <c r="CZ328" s="215">
        <f t="shared" ca="1" si="212"/>
        <v>0</v>
      </c>
      <c r="DA328" s="215">
        <f t="shared" ca="1" si="213"/>
        <v>0</v>
      </c>
      <c r="DB328" s="215">
        <f t="shared" ca="1" si="214"/>
        <v>0</v>
      </c>
      <c r="DC328" s="155">
        <f t="shared" ca="1" si="228"/>
        <v>7.3644784788667135</v>
      </c>
      <c r="DD328" s="165"/>
      <c r="DE328" s="188" t="b" cm="1">
        <f t="array" aca="1" ref="DE328" ca="1">OR($G328=Forecast_Capex_Input!$BF$8:$BF$10)</f>
        <v>0</v>
      </c>
      <c r="DF328" s="188" cm="1">
        <f t="array" aca="1" ref="DF328" ca="1">IFERROR(INDEX(Forecast_Capex_Input!BG$12:BG$286,$X328)
*(INDEX(Forecast_Capex_Input!$H$12:$H$286,$X328)=Repex),0)
*$DE328</f>
        <v>0</v>
      </c>
      <c r="DG328" s="188" cm="1">
        <f t="array" aca="1" ref="DG328" ca="1">IFERROR(INDEX(Forecast_Capex_Input!BH$12:BH$286,$X328)
*(INDEX(Forecast_Capex_Input!$H$12:$H$286,$X328)=Repex),0)
*$DE328</f>
        <v>0</v>
      </c>
      <c r="DH328" s="188" cm="1">
        <f t="array" aca="1" ref="DH328" ca="1">IFERROR(INDEX(Forecast_Capex_Input!BI$12:BI$286,$X328)
*(INDEX(Forecast_Capex_Input!$H$12:$H$286,$X328)=Repex),0)
*$DE328</f>
        <v>0</v>
      </c>
      <c r="DI328" s="188" cm="1">
        <f t="array" aca="1" ref="DI328" ca="1">IFERROR(INDEX(Forecast_Capex_Input!BJ$12:BJ$286,$X328)
*(INDEX(Forecast_Capex_Input!$H$12:$H$286,$X328)=Repex),0)
*$DE328</f>
        <v>0</v>
      </c>
      <c r="DJ328" s="188" cm="1">
        <f t="array" aca="1" ref="DJ328" ca="1">IFERROR(INDEX(Forecast_Capex_Input!BK$12:BK$286,$X328)
*(INDEX(Forecast_Capex_Input!$H$12:$H$286,$X328)=Repex),0)
*$DE328</f>
        <v>0</v>
      </c>
      <c r="DK328" s="188" cm="1">
        <f t="array" aca="1" ref="DK328" ca="1">IFERROR(INDEX(Forecast_Capex_Input!BL$12:BL$286,$X328)
*(INDEX(Forecast_Capex_Input!$H$12:$H$286,$X328)=Repex),0)
*$DE328</f>
        <v>0</v>
      </c>
      <c r="DL328" s="165"/>
      <c r="DM328" s="188" t="b" cm="1">
        <f t="array" aca="1" ref="DM328" ca="1">OR($G328=Forecast_Capex_Input!$BN$8:$BN$9)</f>
        <v>0</v>
      </c>
      <c r="DN328" s="188" cm="1">
        <f t="array" aca="1" ref="DN328" ca="1">IFERROR(INDEX(Forecast_Capex_Input!BO$12:BO$286,$X328)
*(INDEX(Forecast_Capex_Input!$H$12:$H$286,$X328)=Repex),0)
*$DM328</f>
        <v>0</v>
      </c>
      <c r="DO328" s="188" cm="1">
        <f t="array" aca="1" ref="DO328" ca="1">IFERROR(INDEX(Forecast_Capex_Input!BP$12:BP$286,$X328)
*(INDEX(Forecast_Capex_Input!$H$12:$H$286,$X328)=Repex),0)
*$DM328</f>
        <v>0</v>
      </c>
      <c r="DP328" s="188" cm="1">
        <f t="array" aca="1" ref="DP328" ca="1">IFERROR(INDEX(Forecast_Capex_Input!BQ$12:BQ$286,$X328)
*(INDEX(Forecast_Capex_Input!$H$12:$H$286,$X328)=Repex),0)
*$DM328</f>
        <v>0</v>
      </c>
      <c r="DQ328" s="188" cm="1">
        <f t="array" aca="1" ref="DQ328" ca="1">IFERROR(INDEX(Forecast_Capex_Input!BR$12:BR$286,$X328)
*(INDEX(Forecast_Capex_Input!$H$12:$H$286,$X328)=Repex),0)
*$DM328</f>
        <v>0</v>
      </c>
      <c r="DR328" s="188" cm="1">
        <f t="array" aca="1" ref="DR328" ca="1">IFERROR(INDEX(Forecast_Capex_Input!BS$12:BS$286,$X328)
*(INDEX(Forecast_Capex_Input!$H$12:$H$286,$X328)=Repex),0)
*$DM328</f>
        <v>0</v>
      </c>
      <c r="DS328" s="165"/>
      <c r="DT328" s="188" t="b" cm="1">
        <f t="array" aca="1" ref="DT328" ca="1">OR($G328=Forecast_Capex_Input!$BU$8:$BU$10)</f>
        <v>1</v>
      </c>
      <c r="DU328" s="188" cm="1">
        <f t="array" aca="1" ref="DU328" ca="1">IFERROR(INDEX(Forecast_Capex_Input!BV$12:BV$286,$X328)
*(INDEX(Forecast_Capex_Input!$H$12:$H$286,$X328)=Repex),0)
*$DT328</f>
        <v>0</v>
      </c>
      <c r="DV328" s="188" cm="1">
        <f t="array" aca="1" ref="DV328" ca="1">IFERROR(INDEX(Forecast_Capex_Input!BW$12:BW$286,$X328)
*(INDEX(Forecast_Capex_Input!$H$12:$H$286,$X328)=Repex),0)
*$DT328</f>
        <v>0</v>
      </c>
      <c r="DW328" s="188" cm="1">
        <f t="array" aca="1" ref="DW328" ca="1">IFERROR(INDEX(Forecast_Capex_Input!BX$12:BX$286,$X328)
*(INDEX(Forecast_Capex_Input!$H$12:$H$286,$X328)=Repex),0)
*$DT328</f>
        <v>0</v>
      </c>
      <c r="DX328" s="188" cm="1">
        <f t="array" aca="1" ref="DX328" ca="1">IFERROR(INDEX(Forecast_Capex_Input!BY$12:BY$286,$X328)
*(INDEX(Forecast_Capex_Input!$H$12:$H$286,$X328)=Repex),0)
*$DT328</f>
        <v>0</v>
      </c>
      <c r="DY328" s="188" cm="1">
        <f t="array" aca="1" ref="DY328" ca="1">IFERROR(INDEX(Forecast_Capex_Input!BZ$12:BZ$286,$X328)
*(INDEX(Forecast_Capex_Input!$H$12:$H$286,$X328)=Repex),0)
*$DT328</f>
        <v>1</v>
      </c>
      <c r="DZ328" s="188" cm="1">
        <f t="array" aca="1" ref="DZ328" ca="1">IFERROR(INDEX(Forecast_Capex_Input!CA$12:CA$286,$X328)
*(INDEX(Forecast_Capex_Input!$H$12:$H$286,$X328)=Repex),0)
*$DT328</f>
        <v>0</v>
      </c>
      <c r="EA328" s="188" cm="1">
        <f t="array" aca="1" ref="EA328" ca="1">IFERROR(INDEX(Forecast_Capex_Input!CB$12:CB$286,$X328)
*(INDEX(Forecast_Capex_Input!$H$12:$H$286,$X328)=Repex),0)
*$DT328</f>
        <v>0</v>
      </c>
      <c r="EB328" s="188" cm="1">
        <f t="array" aca="1" ref="EB328" ca="1">IFERROR(INDEX(Forecast_Capex_Input!CC$12:CC$286,$X328)
*(INDEX(Forecast_Capex_Input!$H$12:$H$286,$X328)=Repex),0)
*$DT328</f>
        <v>0</v>
      </c>
      <c r="EC328" s="165"/>
      <c r="ED328" s="226" t="str">
        <f t="shared" si="215"/>
        <v>N/A</v>
      </c>
      <c r="EE328" s="174" t="s">
        <v>15</v>
      </c>
    </row>
    <row r="329" spans="3:135" x14ac:dyDescent="0.2">
      <c r="C329" s="174">
        <f t="shared" si="216"/>
        <v>319</v>
      </c>
      <c r="D329" s="167" t="str" cm="1">
        <f t="array" ref="D329">IFERROR(INDEX(Forecast_Capex_Input!$D$12:$D$286,$X329),NA)</f>
        <v>Multiplexer Renewal program</v>
      </c>
      <c r="E329" s="172" t="b" cm="1">
        <f t="array" ref="E329">IF($X329=NA,NA,INDEX(Forecast_Capex_Input!$E$12:$E$286,$X329))</f>
        <v>1</v>
      </c>
      <c r="F329" s="167" t="str" cm="1">
        <f t="array" aca="1" ref="F329" ca="1">IFERROR(INDEX(General!$E$25:$E$26,$Y329),NA)</f>
        <v>Labour</v>
      </c>
      <c r="G329" s="167" t="str" cm="1">
        <f t="array" aca="1" ref="G329" ca="1">IFERROR(INDEX(Forecast_Capex_Input!$AI$11:$BB$11,$AA329),NA)</f>
        <v>Communications (short life)</v>
      </c>
      <c r="H329" s="189" cm="1">
        <f t="array" aca="1" ref="H329" ca="1">IFERROR(INDEX(Forecast_Capex_Input!$AI$12:$BB$286,$X329,$AA329),NA)</f>
        <v>1</v>
      </c>
      <c r="I329" s="199" t="str" cm="1">
        <f t="array" ref="I329">IFERROR(INDEX(Forecast_Capex_Input!$F$12:$F$286,$X329),NA)</f>
        <v>Replacement Expenditure</v>
      </c>
      <c r="J329" s="199" t="str" cm="1">
        <f t="array" ref="J329">IFERROR(INDEX(Forecast_Capex_Input!G$12:G$286,$X329),NA)</f>
        <v>Digital Infrastructure</v>
      </c>
      <c r="K329" s="199" t="str" cm="1">
        <f t="array" ref="K329">IFERROR(INDEX(Forecast_Capex_Input!H$12:H$286,$X329),NA)</f>
        <v>Repex</v>
      </c>
      <c r="L329" s="199" t="str" cm="1">
        <f t="array" ref="L329">IFERROR(INDEX(Forecast_Capex_Input!I$12:I$286,$X329),NA)</f>
        <v>N/A</v>
      </c>
      <c r="M329" s="199" t="str" cm="1">
        <f t="array" ref="M329">IFERROR(INDEX(Forecast_Capex_Input!J$12:J$286,$X329),NA)</f>
        <v>N/A</v>
      </c>
      <c r="N329" s="199" t="str" cm="1">
        <f t="array" ref="N329">IFERROR(INDEX(Forecast_Capex_Input!K$12:K$286,$X329),NA)</f>
        <v>DI - Communications systems</v>
      </c>
      <c r="O329" s="199" t="str" cm="1">
        <f t="array" ref="O329">IFERROR(INDEX(Forecast_Capex_Input!L$12:L$286,$X329),NA)</f>
        <v>DI - Safe and Reliable Network</v>
      </c>
      <c r="P329" s="199" t="str" cm="1">
        <f t="array" ref="P329">IFERROR(INDEX(Forecast_Capex_Input!M$12:M$286,$X329),NA)</f>
        <v>N/A</v>
      </c>
      <c r="Q329" s="172" t="str" cm="1">
        <f t="array" ref="Q329">IFERROR(INDEX(Forecast_Capex_Input!N$12:N$286,$X329),NA)</f>
        <v>No</v>
      </c>
      <c r="R329" s="265" cm="1">
        <f t="array" ref="R329">IFERROR(INDEX(Forecast_Capex_Input!O$12:O$286,$X329),0)</f>
        <v>0</v>
      </c>
      <c r="S329" s="172" t="str" cm="1">
        <f t="array" ref="S329">IFERROR(INDEX(Forecast_Capex_Input!P$12:P$286,$X329),0)</f>
        <v>Safety security &amp; reliability</v>
      </c>
      <c r="T329" s="199" t="str" cm="1">
        <f t="array" aca="1" ref="T329" ca="1">IFERROR(INDEX(General!$K$84:$K$103,$AA329),NA)</f>
        <v>Communications (short life) (2018 onwards)</v>
      </c>
      <c r="U329" s="188" cm="1">
        <f t="array" aca="1" ref="U329" ca="1">IFERROR(
IF($F329=General!$E$25,INDEX(Forecast_Capex_Input!S$12:S$286,$X329),
INDEX(Forecast_Capex_Input!T$12:T$286,$X329)),0)</f>
        <v>0.33680456578881268</v>
      </c>
      <c r="V329" s="222" t="b">
        <f>IFERROR(INDEX(Overheads!$T$19:$T$26,MATCH($I329,Overheads!$E$19:$E$26,0)),FALSE)</f>
        <v>1</v>
      </c>
      <c r="W329" s="165"/>
      <c r="X329" s="174">
        <f>IFERROR(
IF(MATCH($C329,Forecast_Capex_Input!$CI$12:$CI$286,1)+1&gt;MAX(Forecast_Capex_Input!$C$12:$C$286),NA,
MATCH($C329,Forecast_Capex_Input!$CI$12:$CI$286,1)+1),1)</f>
        <v>124</v>
      </c>
      <c r="Y329" s="174" cm="1">
        <f t="array" aca="1" ref="Y329" ca="1">IFERROR(
IF(X328&lt;&gt;X329,1,
IF(COUNTIF(OFFSET(Y328,0,0,-INDEX(Forecast_Capex_Input!$CG$12:$CG$286,$X329)),Y328)=INDEX(Forecast_Capex_Input!$CG$12:$CG$286,$X329),Y328+1,Y328)),NA)</f>
        <v>1</v>
      </c>
      <c r="Z329" s="174" cm="1">
        <f t="array" ref="Z329">IFERROR($C329-IF($X329=1,1,INDEX(Forecast_Capex_Input!$CI$12:$CI$286,$X329-1))+1,NA)</f>
        <v>1</v>
      </c>
      <c r="AA329" s="174" cm="1">
        <f t="array" aca="1" ref="AA329" ca="1">IFERROR(IF(Y329=1,
INDEX(Forecast_Capex_Input!$AI$10:$BB$10,SMALL(IF(INDEX(Forecast_Capex_Input!$AI$12:$BB$286,$X329,0)&gt;0,COLUMN(Forecast_Capex_Input!$AI$10:$BB$10)-COLUMN(Forecast_Capex_Input!$AI$12)+1),ROWS(OFFSET(AA328,0,0,-$Z329)))),
OFFSET(AA328,-INDEX(Forecast_Capex_Input!$CG$12:$CG$286,$X329)+1,0)),NA)</f>
        <v>5</v>
      </c>
      <c r="AB329" s="174">
        <f t="shared" ca="1" si="185"/>
        <v>1</v>
      </c>
      <c r="AC329" s="222" t="b">
        <f t="shared" si="217"/>
        <v>0</v>
      </c>
      <c r="AD329" s="220" t="b">
        <v>0</v>
      </c>
      <c r="AE329" s="222" t="b">
        <f t="shared" si="186"/>
        <v>1</v>
      </c>
      <c r="AF329" s="165"/>
      <c r="AG329" s="215">
        <v>0.5329185172614439</v>
      </c>
      <c r="AH329" s="215">
        <v>0.48447137932858536</v>
      </c>
      <c r="AI329" s="215">
        <v>0.24223568966429268</v>
      </c>
      <c r="AJ329" s="215">
        <v>0.5329185172614439</v>
      </c>
      <c r="AK329" s="215">
        <v>0.5571420862278732</v>
      </c>
      <c r="AL329" s="155">
        <v>2.3496861897436392</v>
      </c>
      <c r="AM329" s="165"/>
      <c r="AN329" s="215" cm="1">
        <f t="array" aca="1" ref="AN329" ca="1">IFERROR(INDEX(General!O$33:O$34,$AB329)
*AG329,0)</f>
        <v>0.53205447804928874</v>
      </c>
      <c r="AO329" s="215" cm="1">
        <f t="array" aca="1" ref="AO329" ca="1">IFERROR(INDEX(General!P$33:P$34,$AB329)
*AH329,0)</f>
        <v>0.48738524353767193</v>
      </c>
      <c r="AP329" s="215" cm="1">
        <f t="array" aca="1" ref="AP329" ca="1">IFERROR(INDEX(General!Q$33:Q$34,$AB329)
*AI329,0)</f>
        <v>0.24588679029749413</v>
      </c>
      <c r="AQ329" s="215" cm="1">
        <f t="array" aca="1" ref="AQ329" ca="1">IFERROR(INDEX(General!R$33:R$34,$AB329)
*AJ329,0)</f>
        <v>0.54540537750998908</v>
      </c>
      <c r="AR329" s="215" cm="1">
        <f t="array" aca="1" ref="AR329" ca="1">IFERROR(INDEX(General!S$33:S$34,$AB329)
*AK329,0)</f>
        <v>0.57370384969912736</v>
      </c>
      <c r="AS329" s="155">
        <f t="shared" ca="1" si="218"/>
        <v>2.3844357390935711</v>
      </c>
      <c r="AT329" s="165"/>
      <c r="AU329" s="215">
        <f ca="1">IF($AE329=FALSE,AN329*Overheads!$R$24*$V329,
IFERROR(Overheads!$O$49*$V329*AN329,0)
+IFERROR(Overheads!Q$59*$V329*(AN329/Overheads!Q$68),0))</f>
        <v>7.4522952926680847E-2</v>
      </c>
      <c r="AV329" s="215">
        <f ca="1">IF($AE329=FALSE,AO329*Overheads!$R$24*$V329,
IFERROR(Overheads!$O$49*$V329*AO329,0)
+IFERROR(Overheads!R$59*$V329*(AO329/Overheads!R$68),0))</f>
        <v>5.8169643483504584E-2</v>
      </c>
      <c r="AW329" s="215">
        <f ca="1">IF($AE329=FALSE,AP329*Overheads!$R$24*$V329,
IFERROR(Overheads!$O$49*$V329*AP329,0)
+IFERROR(Overheads!S$59*$V329*(AP329/Overheads!S$68),0))</f>
        <v>3.1975401113699904E-2</v>
      </c>
      <c r="AX329" s="215">
        <f ca="1">IF($AE329=FALSE,AQ329*Overheads!$R$24*$V329,
IFERROR(Overheads!$O$49*$V329*AQ329,0)
+IFERROR(Overheads!T$59*$V329*(AQ329/Overheads!T$68),0))</f>
        <v>7.8151703126844635E-2</v>
      </c>
      <c r="AY329" s="215">
        <f ca="1">IF($AE329=FALSE,AR329*Overheads!$R$24*$V329,
IFERROR(Overheads!$O$49*$V329*AR329,0)
+IFERROR(Overheads!U$59*$V329*(AR329/Overheads!U$68),0))</f>
        <v>7.0179185335736111E-2</v>
      </c>
      <c r="AZ329" s="155">
        <f t="shared" ca="1" si="219"/>
        <v>0.31299888598646608</v>
      </c>
      <c r="BA329" s="165"/>
      <c r="BB329" s="215">
        <f ca="1">IF($AE329=FALSE,AN329*Overheads!$S$25,
IFERROR(Overheads!$O$50*AN329,0)
+IFERROR(Overheads!Q$60*(AN329/Overheads!Q$66),0))</f>
        <v>1.0001990523550847E-2</v>
      </c>
      <c r="BC329" s="215">
        <f ca="1">IF($AE329=FALSE,AO329*Overheads!$S$25,
IFERROR(Overheads!$O$50*AO329,0)
+IFERROR(Overheads!R$60*(AO329/Overheads!R$66),0))</f>
        <v>8.2234571724960868E-3</v>
      </c>
      <c r="BD329" s="215">
        <f ca="1">IF($AE329=FALSE,AP329*Overheads!$S$25,
IFERROR(Overheads!$O$50*AP329,0)
+IFERROR(Overheads!S$60*(AP329/Overheads!S$66),0))</f>
        <v>4.5129162846749404E-3</v>
      </c>
      <c r="BE329" s="215">
        <f ca="1">IF($AE329=FALSE,AQ329*Overheads!$S$25,
IFERROR(Overheads!$O$50*AQ329,0)
+IFERROR(Overheads!T$60*(AQ329/Overheads!T$66),0))</f>
        <v>1.1055804475311244E-2</v>
      </c>
      <c r="BF329" s="215">
        <f ca="1">IF($AE329=FALSE,AR329*Overheads!$S$25,
IFERROR(Overheads!$O$50*AR329,0)
+IFERROR(Overheads!U$60*(AR329/Overheads!U$66),0))</f>
        <v>1.027184990564904E-2</v>
      </c>
      <c r="BG329" s="155">
        <f t="shared" ca="1" si="220"/>
        <v>4.4066018361682162E-2</v>
      </c>
      <c r="BH329" s="165"/>
      <c r="BI329" s="215">
        <f t="shared" ca="1" si="221"/>
        <v>0.6165794214995205</v>
      </c>
      <c r="BJ329" s="215">
        <f t="shared" ca="1" si="187"/>
        <v>0.55377834419367256</v>
      </c>
      <c r="BK329" s="215">
        <f t="shared" ca="1" si="188"/>
        <v>0.28237510769586899</v>
      </c>
      <c r="BL329" s="215">
        <f t="shared" ca="1" si="189"/>
        <v>0.63461288511214498</v>
      </c>
      <c r="BM329" s="215">
        <f t="shared" ca="1" si="190"/>
        <v>0.65415488494051244</v>
      </c>
      <c r="BN329" s="155">
        <f t="shared" ca="1" si="222"/>
        <v>2.7415006434417193</v>
      </c>
      <c r="BO329" s="165"/>
      <c r="BP329" s="187" cm="1">
        <f t="array" ref="BP329">IFERROR(IF($X329=$X328,BP328,INDEX(Forecast_Capex_Input!AC$12:AC$286,$X329)),0)</f>
        <v>0.1</v>
      </c>
      <c r="BQ329" s="187" cm="1">
        <f t="array" ref="BQ329">IFERROR(IF($X329=$X328,BQ328,INDEX(Forecast_Capex_Input!AD$12:AD$286,$X329)),0)</f>
        <v>0.11</v>
      </c>
      <c r="BR329" s="187" cm="1">
        <f t="array" ref="BR329">IFERROR(IF($X329=$X328,BR328,INDEX(Forecast_Capex_Input!AE$12:AE$286,$X329)),0)</f>
        <v>0.14000000000000001</v>
      </c>
      <c r="BS329" s="187" cm="1">
        <f t="array" ref="BS329">IFERROR(IF($X329=$X328,BS328,INDEX(Forecast_Capex_Input!AF$12:AF$286,$X329)),0)</f>
        <v>0.32</v>
      </c>
      <c r="BT329" s="187" cm="1">
        <f t="array" ref="BT329">IFERROR(IF($X329=$X328,BT328,INDEX(Forecast_Capex_Input!AG$12:AG$286,$X329)),0)</f>
        <v>0.33</v>
      </c>
      <c r="BU329" s="165"/>
      <c r="BV329" s="215">
        <f t="shared" si="191"/>
        <v>0.23496861897436394</v>
      </c>
      <c r="BW329" s="215">
        <f t="shared" si="192"/>
        <v>0.25846548087180032</v>
      </c>
      <c r="BX329" s="215">
        <f t="shared" si="193"/>
        <v>0.32895606656410953</v>
      </c>
      <c r="BY329" s="215">
        <f t="shared" si="194"/>
        <v>0.75189958071796459</v>
      </c>
      <c r="BZ329" s="215">
        <f t="shared" si="195"/>
        <v>0.77539644261540097</v>
      </c>
      <c r="CA329" s="155">
        <f t="shared" si="223"/>
        <v>2.3496861897436392</v>
      </c>
      <c r="CB329" s="165"/>
      <c r="CC329" s="215">
        <f t="shared" ca="1" si="196"/>
        <v>0.23844357390935711</v>
      </c>
      <c r="CD329" s="215">
        <f t="shared" ca="1" si="197"/>
        <v>0.26228793130029282</v>
      </c>
      <c r="CE329" s="215">
        <f t="shared" ca="1" si="198"/>
        <v>0.33382100347310001</v>
      </c>
      <c r="CF329" s="215">
        <f t="shared" ca="1" si="199"/>
        <v>0.76301943650994275</v>
      </c>
      <c r="CG329" s="215">
        <f t="shared" ca="1" si="200"/>
        <v>0.78686379390087846</v>
      </c>
      <c r="CH329" s="155">
        <f t="shared" ca="1" si="224"/>
        <v>2.3844357390935711</v>
      </c>
      <c r="CI329" s="165"/>
      <c r="CJ329" s="215">
        <f t="shared" ca="1" si="201"/>
        <v>3.1299888598646609E-2</v>
      </c>
      <c r="CK329" s="215">
        <f t="shared" ca="1" si="202"/>
        <v>3.4429877458511268E-2</v>
      </c>
      <c r="CL329" s="215">
        <f t="shared" ca="1" si="203"/>
        <v>4.3819844038105259E-2</v>
      </c>
      <c r="CM329" s="215">
        <f t="shared" ca="1" si="204"/>
        <v>0.10015964351566915</v>
      </c>
      <c r="CN329" s="215">
        <f t="shared" ca="1" si="205"/>
        <v>0.1032896323755338</v>
      </c>
      <c r="CO329" s="155">
        <f t="shared" ca="1" si="225"/>
        <v>0.31299888598646608</v>
      </c>
      <c r="CP329" s="165"/>
      <c r="CQ329" s="223">
        <f t="shared" ca="1" si="206"/>
        <v>4.4066018361682167E-3</v>
      </c>
      <c r="CR329" s="223">
        <f t="shared" ca="1" si="207"/>
        <v>4.8472620197850379E-3</v>
      </c>
      <c r="CS329" s="223">
        <f t="shared" ca="1" si="208"/>
        <v>6.1692425706355034E-3</v>
      </c>
      <c r="CT329" s="223">
        <f t="shared" ca="1" si="209"/>
        <v>1.4101125875738292E-2</v>
      </c>
      <c r="CU329" s="223">
        <f t="shared" ca="1" si="210"/>
        <v>1.4541786059355114E-2</v>
      </c>
      <c r="CV329" s="155">
        <f t="shared" ca="1" si="226"/>
        <v>4.4066018361682162E-2</v>
      </c>
      <c r="CW329" s="165"/>
      <c r="CX329" s="215">
        <f t="shared" ca="1" si="227"/>
        <v>0.27415006434417194</v>
      </c>
      <c r="CY329" s="215">
        <f t="shared" ca="1" si="211"/>
        <v>0.30156507077858913</v>
      </c>
      <c r="CZ329" s="215">
        <f t="shared" ca="1" si="212"/>
        <v>0.38381009008184075</v>
      </c>
      <c r="DA329" s="215">
        <f t="shared" ca="1" si="213"/>
        <v>0.87728020590135025</v>
      </c>
      <c r="DB329" s="215">
        <f t="shared" ca="1" si="214"/>
        <v>0.90469521233576733</v>
      </c>
      <c r="DC329" s="155">
        <f t="shared" ca="1" si="228"/>
        <v>2.7415006434417193</v>
      </c>
      <c r="DD329" s="165"/>
      <c r="DE329" s="188" t="b" cm="1">
        <f t="array" aca="1" ref="DE329" ca="1">OR($G329=Forecast_Capex_Input!$BF$8:$BF$10)</f>
        <v>0</v>
      </c>
      <c r="DF329" s="188" cm="1">
        <f t="array" aca="1" ref="DF329" ca="1">IFERROR(INDEX(Forecast_Capex_Input!BG$12:BG$286,$X329)
*(INDEX(Forecast_Capex_Input!$H$12:$H$286,$X329)=Repex),0)
*$DE329</f>
        <v>0</v>
      </c>
      <c r="DG329" s="188" cm="1">
        <f t="array" aca="1" ref="DG329" ca="1">IFERROR(INDEX(Forecast_Capex_Input!BH$12:BH$286,$X329)
*(INDEX(Forecast_Capex_Input!$H$12:$H$286,$X329)=Repex),0)
*$DE329</f>
        <v>0</v>
      </c>
      <c r="DH329" s="188" cm="1">
        <f t="array" aca="1" ref="DH329" ca="1">IFERROR(INDEX(Forecast_Capex_Input!BI$12:BI$286,$X329)
*(INDEX(Forecast_Capex_Input!$H$12:$H$286,$X329)=Repex),0)
*$DE329</f>
        <v>0</v>
      </c>
      <c r="DI329" s="188" cm="1">
        <f t="array" aca="1" ref="DI329" ca="1">IFERROR(INDEX(Forecast_Capex_Input!BJ$12:BJ$286,$X329)
*(INDEX(Forecast_Capex_Input!$H$12:$H$286,$X329)=Repex),0)
*$DE329</f>
        <v>0</v>
      </c>
      <c r="DJ329" s="188" cm="1">
        <f t="array" aca="1" ref="DJ329" ca="1">IFERROR(INDEX(Forecast_Capex_Input!BK$12:BK$286,$X329)
*(INDEX(Forecast_Capex_Input!$H$12:$H$286,$X329)=Repex),0)
*$DE329</f>
        <v>0</v>
      </c>
      <c r="DK329" s="188" cm="1">
        <f t="array" aca="1" ref="DK329" ca="1">IFERROR(INDEX(Forecast_Capex_Input!BL$12:BL$286,$X329)
*(INDEX(Forecast_Capex_Input!$H$12:$H$286,$X329)=Repex),0)
*$DE329</f>
        <v>0</v>
      </c>
      <c r="DL329" s="165"/>
      <c r="DM329" s="188" t="b" cm="1">
        <f t="array" aca="1" ref="DM329" ca="1">OR($G329=Forecast_Capex_Input!$BN$8:$BN$9)</f>
        <v>0</v>
      </c>
      <c r="DN329" s="188" cm="1">
        <f t="array" aca="1" ref="DN329" ca="1">IFERROR(INDEX(Forecast_Capex_Input!BO$12:BO$286,$X329)
*(INDEX(Forecast_Capex_Input!$H$12:$H$286,$X329)=Repex),0)
*$DM329</f>
        <v>0</v>
      </c>
      <c r="DO329" s="188" cm="1">
        <f t="array" aca="1" ref="DO329" ca="1">IFERROR(INDEX(Forecast_Capex_Input!BP$12:BP$286,$X329)
*(INDEX(Forecast_Capex_Input!$H$12:$H$286,$X329)=Repex),0)
*$DM329</f>
        <v>0</v>
      </c>
      <c r="DP329" s="188" cm="1">
        <f t="array" aca="1" ref="DP329" ca="1">IFERROR(INDEX(Forecast_Capex_Input!BQ$12:BQ$286,$X329)
*(INDEX(Forecast_Capex_Input!$H$12:$H$286,$X329)=Repex),0)
*$DM329</f>
        <v>0</v>
      </c>
      <c r="DQ329" s="188" cm="1">
        <f t="array" aca="1" ref="DQ329" ca="1">IFERROR(INDEX(Forecast_Capex_Input!BR$12:BR$286,$X329)
*(INDEX(Forecast_Capex_Input!$H$12:$H$286,$X329)=Repex),0)
*$DM329</f>
        <v>0</v>
      </c>
      <c r="DR329" s="188" cm="1">
        <f t="array" aca="1" ref="DR329" ca="1">IFERROR(INDEX(Forecast_Capex_Input!BS$12:BS$286,$X329)
*(INDEX(Forecast_Capex_Input!$H$12:$H$286,$X329)=Repex),0)
*$DM329</f>
        <v>0</v>
      </c>
      <c r="DS329" s="165"/>
      <c r="DT329" s="188" t="b" cm="1">
        <f t="array" aca="1" ref="DT329" ca="1">OR($G329=Forecast_Capex_Input!$BU$8:$BU$10)</f>
        <v>1</v>
      </c>
      <c r="DU329" s="188" cm="1">
        <f t="array" aca="1" ref="DU329" ca="1">IFERROR(INDEX(Forecast_Capex_Input!BV$12:BV$286,$X329)
*(INDEX(Forecast_Capex_Input!$H$12:$H$286,$X329)=Repex),0)
*$DT329</f>
        <v>0</v>
      </c>
      <c r="DV329" s="188" cm="1">
        <f t="array" aca="1" ref="DV329" ca="1">IFERROR(INDEX(Forecast_Capex_Input!BW$12:BW$286,$X329)
*(INDEX(Forecast_Capex_Input!$H$12:$H$286,$X329)=Repex),0)
*$DT329</f>
        <v>0</v>
      </c>
      <c r="DW329" s="188" cm="1">
        <f t="array" aca="1" ref="DW329" ca="1">IFERROR(INDEX(Forecast_Capex_Input!BX$12:BX$286,$X329)
*(INDEX(Forecast_Capex_Input!$H$12:$H$286,$X329)=Repex),0)
*$DT329</f>
        <v>0</v>
      </c>
      <c r="DX329" s="188" cm="1">
        <f t="array" aca="1" ref="DX329" ca="1">IFERROR(INDEX(Forecast_Capex_Input!BY$12:BY$286,$X329)
*(INDEX(Forecast_Capex_Input!$H$12:$H$286,$X329)=Repex),0)
*$DT329</f>
        <v>0</v>
      </c>
      <c r="DY329" s="188" cm="1">
        <f t="array" aca="1" ref="DY329" ca="1">IFERROR(INDEX(Forecast_Capex_Input!BZ$12:BZ$286,$X329)
*(INDEX(Forecast_Capex_Input!$H$12:$H$286,$X329)=Repex),0)
*$DT329</f>
        <v>1</v>
      </c>
      <c r="DZ329" s="188" cm="1">
        <f t="array" aca="1" ref="DZ329" ca="1">IFERROR(INDEX(Forecast_Capex_Input!CA$12:CA$286,$X329)
*(INDEX(Forecast_Capex_Input!$H$12:$H$286,$X329)=Repex),0)
*$DT329</f>
        <v>0</v>
      </c>
      <c r="EA329" s="188" cm="1">
        <f t="array" aca="1" ref="EA329" ca="1">IFERROR(INDEX(Forecast_Capex_Input!CB$12:CB$286,$X329)
*(INDEX(Forecast_Capex_Input!$H$12:$H$286,$X329)=Repex),0)
*$DT329</f>
        <v>0</v>
      </c>
      <c r="EB329" s="188" cm="1">
        <f t="array" aca="1" ref="EB329" ca="1">IFERROR(INDEX(Forecast_Capex_Input!CC$12:CC$286,$X329)
*(INDEX(Forecast_Capex_Input!$H$12:$H$286,$X329)=Repex),0)
*$DT329</f>
        <v>0</v>
      </c>
      <c r="EC329" s="165"/>
      <c r="ED329" s="226" t="str">
        <f t="shared" si="215"/>
        <v>N/A</v>
      </c>
      <c r="EE329" s="174" t="s">
        <v>15</v>
      </c>
    </row>
    <row r="330" spans="3:135" x14ac:dyDescent="0.2">
      <c r="C330" s="174">
        <f t="shared" si="216"/>
        <v>320</v>
      </c>
      <c r="D330" s="167" t="str" cm="1">
        <f t="array" ref="D330">IFERROR(INDEX(Forecast_Capex_Input!$D$12:$D$286,$X330),NA)</f>
        <v>Multiplexer Renewal program</v>
      </c>
      <c r="E330" s="172" t="b" cm="1">
        <f t="array" ref="E330">IF($X330=NA,NA,INDEX(Forecast_Capex_Input!$E$12:$E$286,$X330))</f>
        <v>1</v>
      </c>
      <c r="F330" s="167" t="str" cm="1">
        <f t="array" aca="1" ref="F330" ca="1">IFERROR(INDEX(General!$E$25:$E$26,$Y330),NA)</f>
        <v>Non-Labour</v>
      </c>
      <c r="G330" s="167" t="str" cm="1">
        <f t="array" aca="1" ref="G330" ca="1">IFERROR(INDEX(Forecast_Capex_Input!$AI$11:$BB$11,$AA330),NA)</f>
        <v>Communications (short life)</v>
      </c>
      <c r="H330" s="189" cm="1">
        <f t="array" aca="1" ref="H330" ca="1">IFERROR(INDEX(Forecast_Capex_Input!$AI$12:$BB$286,$X330,$AA330),NA)</f>
        <v>1</v>
      </c>
      <c r="I330" s="199" t="str" cm="1">
        <f t="array" ref="I330">IFERROR(INDEX(Forecast_Capex_Input!$F$12:$F$286,$X330),NA)</f>
        <v>Replacement Expenditure</v>
      </c>
      <c r="J330" s="199" t="str" cm="1">
        <f t="array" ref="J330">IFERROR(INDEX(Forecast_Capex_Input!G$12:G$286,$X330),NA)</f>
        <v>Digital Infrastructure</v>
      </c>
      <c r="K330" s="199" t="str" cm="1">
        <f t="array" ref="K330">IFERROR(INDEX(Forecast_Capex_Input!H$12:H$286,$X330),NA)</f>
        <v>Repex</v>
      </c>
      <c r="L330" s="199" t="str" cm="1">
        <f t="array" ref="L330">IFERROR(INDEX(Forecast_Capex_Input!I$12:I$286,$X330),NA)</f>
        <v>N/A</v>
      </c>
      <c r="M330" s="199" t="str" cm="1">
        <f t="array" ref="M330">IFERROR(INDEX(Forecast_Capex_Input!J$12:J$286,$X330),NA)</f>
        <v>N/A</v>
      </c>
      <c r="N330" s="199" t="str" cm="1">
        <f t="array" ref="N330">IFERROR(INDEX(Forecast_Capex_Input!K$12:K$286,$X330),NA)</f>
        <v>DI - Communications systems</v>
      </c>
      <c r="O330" s="199" t="str" cm="1">
        <f t="array" ref="O330">IFERROR(INDEX(Forecast_Capex_Input!L$12:L$286,$X330),NA)</f>
        <v>DI - Safe and Reliable Network</v>
      </c>
      <c r="P330" s="199" t="str" cm="1">
        <f t="array" ref="P330">IFERROR(INDEX(Forecast_Capex_Input!M$12:M$286,$X330),NA)</f>
        <v>N/A</v>
      </c>
      <c r="Q330" s="172" t="str" cm="1">
        <f t="array" ref="Q330">IFERROR(INDEX(Forecast_Capex_Input!N$12:N$286,$X330),NA)</f>
        <v>No</v>
      </c>
      <c r="R330" s="265" cm="1">
        <f t="array" ref="R330">IFERROR(INDEX(Forecast_Capex_Input!O$12:O$286,$X330),0)</f>
        <v>0</v>
      </c>
      <c r="S330" s="172" t="str" cm="1">
        <f t="array" ref="S330">IFERROR(INDEX(Forecast_Capex_Input!P$12:P$286,$X330),0)</f>
        <v>Safety security &amp; reliability</v>
      </c>
      <c r="T330" s="199" t="str" cm="1">
        <f t="array" aca="1" ref="T330" ca="1">IFERROR(INDEX(General!$K$84:$K$103,$AA330),NA)</f>
        <v>Communications (short life) (2018 onwards)</v>
      </c>
      <c r="U330" s="188" cm="1">
        <f t="array" aca="1" ref="U330" ca="1">IFERROR(
IF($F330=General!$E$25,INDEX(Forecast_Capex_Input!S$12:S$286,$X330),
INDEX(Forecast_Capex_Input!T$12:T$286,$X330)),0)</f>
        <v>0.66319543421118732</v>
      </c>
      <c r="V330" s="222" t="b">
        <f>IFERROR(INDEX(Overheads!$T$19:$T$26,MATCH($I330,Overheads!$E$19:$E$26,0)),FALSE)</f>
        <v>1</v>
      </c>
      <c r="W330" s="165"/>
      <c r="X330" s="174">
        <f>IFERROR(
IF(MATCH($C330,Forecast_Capex_Input!$CI$12:$CI$286,1)+1&gt;MAX(Forecast_Capex_Input!$C$12:$C$286),NA,
MATCH($C330,Forecast_Capex_Input!$CI$12:$CI$286,1)+1),1)</f>
        <v>124</v>
      </c>
      <c r="Y330" s="174" cm="1">
        <f t="array" aca="1" ref="Y330" ca="1">IFERROR(
IF(X329&lt;&gt;X330,1,
IF(COUNTIF(OFFSET(Y329,0,0,-INDEX(Forecast_Capex_Input!$CG$12:$CG$286,$X330)),Y329)=INDEX(Forecast_Capex_Input!$CG$12:$CG$286,$X330),Y329+1,Y329)),NA)</f>
        <v>2</v>
      </c>
      <c r="Z330" s="174" cm="1">
        <f t="array" ref="Z330">IFERROR($C330-IF($X330=1,1,INDEX(Forecast_Capex_Input!$CI$12:$CI$286,$X330-1))+1,NA)</f>
        <v>2</v>
      </c>
      <c r="AA330" s="174" cm="1">
        <f t="array" aca="1" ref="AA330" ca="1">IFERROR(IF(Y330=1,
INDEX(Forecast_Capex_Input!$AI$10:$BB$10,SMALL(IF(INDEX(Forecast_Capex_Input!$AI$12:$BB$286,$X330,0)&gt;0,COLUMN(Forecast_Capex_Input!$AI$10:$BB$10)-COLUMN(Forecast_Capex_Input!$AI$12)+1),ROWS(OFFSET(AA329,0,0,-$Z330)))),
OFFSET(AA329,-INDEX(Forecast_Capex_Input!$CG$12:$CG$286,$X330)+1,0)),NA)</f>
        <v>5</v>
      </c>
      <c r="AB330" s="174">
        <f t="shared" ca="1" si="185"/>
        <v>2</v>
      </c>
      <c r="AC330" s="222" t="b">
        <f t="shared" si="217"/>
        <v>0</v>
      </c>
      <c r="AD330" s="220" t="b">
        <v>0</v>
      </c>
      <c r="AE330" s="222" t="b">
        <f t="shared" si="186"/>
        <v>1</v>
      </c>
      <c r="AF330" s="165"/>
      <c r="AG330" s="215">
        <v>1.0493596683484301</v>
      </c>
      <c r="AH330" s="215">
        <v>0.95396333486220908</v>
      </c>
      <c r="AI330" s="215">
        <v>0.47698166743110454</v>
      </c>
      <c r="AJ330" s="215">
        <v>1.0493596683484301</v>
      </c>
      <c r="AK330" s="215">
        <v>1.0970578350915403</v>
      </c>
      <c r="AL330" s="155">
        <v>4.6267221740817144</v>
      </c>
      <c r="AM330" s="165"/>
      <c r="AN330" s="215" cm="1">
        <f t="array" aca="1" ref="AN330" ca="1">IFERROR(INDEX(General!O$33:O$34,$AB330)
*AG330,0)</f>
        <v>1.0493596683484301</v>
      </c>
      <c r="AO330" s="215" cm="1">
        <f t="array" aca="1" ref="AO330" ca="1">IFERROR(INDEX(General!P$33:P$34,$AB330)
*AH330,0)</f>
        <v>0.95396333486220908</v>
      </c>
      <c r="AP330" s="215" cm="1">
        <f t="array" aca="1" ref="AP330" ca="1">IFERROR(INDEX(General!Q$33:Q$34,$AB330)
*AI330,0)</f>
        <v>0.47698166743110454</v>
      </c>
      <c r="AQ330" s="215" cm="1">
        <f t="array" aca="1" ref="AQ330" ca="1">IFERROR(INDEX(General!R$33:R$34,$AB330)
*AJ330,0)</f>
        <v>1.0493596683484301</v>
      </c>
      <c r="AR330" s="215" cm="1">
        <f t="array" aca="1" ref="AR330" ca="1">IFERROR(INDEX(General!S$33:S$34,$AB330)
*AK330,0)</f>
        <v>1.0970578350915403</v>
      </c>
      <c r="AS330" s="155">
        <f t="shared" ca="1" si="218"/>
        <v>4.6267221740817144</v>
      </c>
      <c r="AT330" s="165"/>
      <c r="AU330" s="215">
        <f ca="1">IF($AE330=FALSE,AN330*Overheads!$R$24*$V330,
IFERROR(Overheads!$O$49*$V330*AN330,0)
+IFERROR(Overheads!Q$59*$V330*(AN330/Overheads!Q$68),0))</f>
        <v>0.14698002628265264</v>
      </c>
      <c r="AV330" s="215">
        <f ca="1">IF($AE330=FALSE,AO330*Overheads!$R$24*$V330,
IFERROR(Overheads!$O$49*$V330*AO330,0)
+IFERROR(Overheads!R$59*$V330*(AO330/Overheads!R$68),0))</f>
        <v>0.11385594418592736</v>
      </c>
      <c r="AW330" s="215">
        <f ca="1">IF($AE330=FALSE,AP330*Overheads!$R$24*$V330,
IFERROR(Overheads!$O$49*$V330*AP330,0)
+IFERROR(Overheads!S$59*$V330*(AP330/Overheads!S$68),0))</f>
        <v>6.2027244820830912E-2</v>
      </c>
      <c r="AX330" s="215">
        <f ca="1">IF($AE330=FALSE,AQ330*Overheads!$R$24*$V330,
IFERROR(Overheads!$O$49*$V330*AQ330,0)
+IFERROR(Overheads!T$59*$V330*(AQ330/Overheads!T$68),0))</f>
        <v>0.15036383698389308</v>
      </c>
      <c r="AY330" s="215">
        <f ca="1">IF($AE330=FALSE,AR330*Overheads!$R$24*$V330,
IFERROR(Overheads!$O$49*$V330*AR330,0)
+IFERROR(Overheads!U$59*$V330*(AR330/Overheads!U$68),0))</f>
        <v>0.1341992478755154</v>
      </c>
      <c r="AZ330" s="155">
        <f t="shared" ca="1" si="219"/>
        <v>0.60742630014881938</v>
      </c>
      <c r="BA330" s="165"/>
      <c r="BB330" s="215">
        <f ca="1">IF($AE330=FALSE,AN330*Overheads!$S$25,
IFERROR(Overheads!$O$50*AN330,0)
+IFERROR(Overheads!Q$60*(AN330/Overheads!Q$66),0))</f>
        <v>1.9726712003437275E-2</v>
      </c>
      <c r="BC330" s="215">
        <f ca="1">IF($AE330=FALSE,AO330*Overheads!$S$25,
IFERROR(Overheads!$O$50*AO330,0)
+IFERROR(Overheads!R$60*(AO330/Overheads!R$66),0))</f>
        <v>1.6095843549609967E-2</v>
      </c>
      <c r="BD330" s="215">
        <f ca="1">IF($AE330=FALSE,AP330*Overheads!$S$25,
IFERROR(Overheads!$O$50*AP330,0)
+IFERROR(Overheads!S$60*(AP330/Overheads!S$66),0))</f>
        <v>8.7543472011524966E-3</v>
      </c>
      <c r="BE330" s="215">
        <f ca="1">IF($AE330=FALSE,AQ330*Overheads!$S$25,
IFERROR(Overheads!$O$50*AQ330,0)
+IFERROR(Overheads!T$60*(AQ330/Overheads!T$66),0))</f>
        <v>2.1271362175605272E-2</v>
      </c>
      <c r="BF330" s="215">
        <f ca="1">IF($AE330=FALSE,AR330*Overheads!$S$25,
IFERROR(Overheads!$O$50*AR330,0)
+IFERROR(Overheads!U$60*(AR330/Overheads!U$66),0))</f>
        <v>1.9642213357617143E-2</v>
      </c>
      <c r="BG330" s="155">
        <f t="shared" ca="1" si="220"/>
        <v>8.549047828742215E-2</v>
      </c>
      <c r="BH330" s="165"/>
      <c r="BI330" s="215">
        <f t="shared" ca="1" si="221"/>
        <v>1.2160664066345199</v>
      </c>
      <c r="BJ330" s="215">
        <f t="shared" ca="1" si="187"/>
        <v>1.0839151225977464</v>
      </c>
      <c r="BK330" s="215">
        <f t="shared" ca="1" si="188"/>
        <v>0.54776325945308801</v>
      </c>
      <c r="BL330" s="215">
        <f t="shared" ca="1" si="189"/>
        <v>1.2209948675079285</v>
      </c>
      <c r="BM330" s="215">
        <f t="shared" ca="1" si="190"/>
        <v>1.2508992963246728</v>
      </c>
      <c r="BN330" s="155">
        <f t="shared" ca="1" si="222"/>
        <v>5.3196389525179555</v>
      </c>
      <c r="BO330" s="165"/>
      <c r="BP330" s="187" cm="1">
        <f t="array" ref="BP330">IFERROR(IF($X330=$X329,BP329,INDEX(Forecast_Capex_Input!AC$12:AC$286,$X330)),0)</f>
        <v>0.1</v>
      </c>
      <c r="BQ330" s="187" cm="1">
        <f t="array" ref="BQ330">IFERROR(IF($X330=$X329,BQ329,INDEX(Forecast_Capex_Input!AD$12:AD$286,$X330)),0)</f>
        <v>0.11</v>
      </c>
      <c r="BR330" s="187" cm="1">
        <f t="array" ref="BR330">IFERROR(IF($X330=$X329,BR329,INDEX(Forecast_Capex_Input!AE$12:AE$286,$X330)),0)</f>
        <v>0.14000000000000001</v>
      </c>
      <c r="BS330" s="187" cm="1">
        <f t="array" ref="BS330">IFERROR(IF($X330=$X329,BS329,INDEX(Forecast_Capex_Input!AF$12:AF$286,$X330)),0)</f>
        <v>0.32</v>
      </c>
      <c r="BT330" s="187" cm="1">
        <f t="array" ref="BT330">IFERROR(IF($X330=$X329,BT329,INDEX(Forecast_Capex_Input!AG$12:AG$286,$X330)),0)</f>
        <v>0.33</v>
      </c>
      <c r="BU330" s="165"/>
      <c r="BV330" s="215">
        <f t="shared" si="191"/>
        <v>0.46267221740817144</v>
      </c>
      <c r="BW330" s="215">
        <f t="shared" si="192"/>
        <v>0.50893943914898854</v>
      </c>
      <c r="BX330" s="215">
        <f t="shared" si="193"/>
        <v>0.64774110437144006</v>
      </c>
      <c r="BY330" s="215">
        <f t="shared" si="194"/>
        <v>1.4805510957061487</v>
      </c>
      <c r="BZ330" s="215">
        <f t="shared" si="195"/>
        <v>1.5268183174469658</v>
      </c>
      <c r="CA330" s="155">
        <f t="shared" si="223"/>
        <v>4.6267221740817144</v>
      </c>
      <c r="CB330" s="165"/>
      <c r="CC330" s="215">
        <f t="shared" ca="1" si="196"/>
        <v>0.46267221740817144</v>
      </c>
      <c r="CD330" s="215">
        <f t="shared" ca="1" si="197"/>
        <v>0.50893943914898854</v>
      </c>
      <c r="CE330" s="215">
        <f t="shared" ca="1" si="198"/>
        <v>0.64774110437144006</v>
      </c>
      <c r="CF330" s="215">
        <f t="shared" ca="1" si="199"/>
        <v>1.4805510957061487</v>
      </c>
      <c r="CG330" s="215">
        <f t="shared" ca="1" si="200"/>
        <v>1.5268183174469658</v>
      </c>
      <c r="CH330" s="155">
        <f t="shared" ca="1" si="224"/>
        <v>4.6267221740817144</v>
      </c>
      <c r="CI330" s="165"/>
      <c r="CJ330" s="215">
        <f t="shared" ca="1" si="201"/>
        <v>6.0742630014881942E-2</v>
      </c>
      <c r="CK330" s="215">
        <f t="shared" ca="1" si="202"/>
        <v>6.681689301637013E-2</v>
      </c>
      <c r="CL330" s="215">
        <f t="shared" ca="1" si="203"/>
        <v>8.5039682020834714E-2</v>
      </c>
      <c r="CM330" s="215">
        <f t="shared" ca="1" si="204"/>
        <v>0.19437641604762221</v>
      </c>
      <c r="CN330" s="215">
        <f t="shared" ca="1" si="205"/>
        <v>0.2004506790491104</v>
      </c>
      <c r="CO330" s="155">
        <f t="shared" ca="1" si="225"/>
        <v>0.60742630014881938</v>
      </c>
      <c r="CP330" s="165"/>
      <c r="CQ330" s="223">
        <f t="shared" ca="1" si="206"/>
        <v>8.5490478287422161E-3</v>
      </c>
      <c r="CR330" s="223">
        <f t="shared" ca="1" si="207"/>
        <v>9.4039526116164365E-3</v>
      </c>
      <c r="CS330" s="223">
        <f t="shared" ca="1" si="208"/>
        <v>1.1968666960239103E-2</v>
      </c>
      <c r="CT330" s="223">
        <f t="shared" ca="1" si="209"/>
        <v>2.7356953051975087E-2</v>
      </c>
      <c r="CU330" s="223">
        <f t="shared" ca="1" si="210"/>
        <v>2.8211857834849311E-2</v>
      </c>
      <c r="CV330" s="155">
        <f t="shared" ca="1" si="226"/>
        <v>8.549047828742215E-2</v>
      </c>
      <c r="CW330" s="165"/>
      <c r="CX330" s="215">
        <f t="shared" ca="1" si="227"/>
        <v>0.53196389525179555</v>
      </c>
      <c r="CY330" s="215">
        <f t="shared" ca="1" si="211"/>
        <v>0.58516028477697513</v>
      </c>
      <c r="CZ330" s="215">
        <f t="shared" ca="1" si="212"/>
        <v>0.74474945335251386</v>
      </c>
      <c r="DA330" s="215">
        <f t="shared" ca="1" si="213"/>
        <v>1.702284464805746</v>
      </c>
      <c r="DB330" s="215">
        <f t="shared" ca="1" si="214"/>
        <v>1.7554808543309257</v>
      </c>
      <c r="DC330" s="155">
        <f t="shared" ca="1" si="228"/>
        <v>5.3196389525179564</v>
      </c>
      <c r="DD330" s="165"/>
      <c r="DE330" s="188" t="b" cm="1">
        <f t="array" aca="1" ref="DE330" ca="1">OR($G330=Forecast_Capex_Input!$BF$8:$BF$10)</f>
        <v>0</v>
      </c>
      <c r="DF330" s="188" cm="1">
        <f t="array" aca="1" ref="DF330" ca="1">IFERROR(INDEX(Forecast_Capex_Input!BG$12:BG$286,$X330)
*(INDEX(Forecast_Capex_Input!$H$12:$H$286,$X330)=Repex),0)
*$DE330</f>
        <v>0</v>
      </c>
      <c r="DG330" s="188" cm="1">
        <f t="array" aca="1" ref="DG330" ca="1">IFERROR(INDEX(Forecast_Capex_Input!BH$12:BH$286,$X330)
*(INDEX(Forecast_Capex_Input!$H$12:$H$286,$X330)=Repex),0)
*$DE330</f>
        <v>0</v>
      </c>
      <c r="DH330" s="188" cm="1">
        <f t="array" aca="1" ref="DH330" ca="1">IFERROR(INDEX(Forecast_Capex_Input!BI$12:BI$286,$X330)
*(INDEX(Forecast_Capex_Input!$H$12:$H$286,$X330)=Repex),0)
*$DE330</f>
        <v>0</v>
      </c>
      <c r="DI330" s="188" cm="1">
        <f t="array" aca="1" ref="DI330" ca="1">IFERROR(INDEX(Forecast_Capex_Input!BJ$12:BJ$286,$X330)
*(INDEX(Forecast_Capex_Input!$H$12:$H$286,$X330)=Repex),0)
*$DE330</f>
        <v>0</v>
      </c>
      <c r="DJ330" s="188" cm="1">
        <f t="array" aca="1" ref="DJ330" ca="1">IFERROR(INDEX(Forecast_Capex_Input!BK$12:BK$286,$X330)
*(INDEX(Forecast_Capex_Input!$H$12:$H$286,$X330)=Repex),0)
*$DE330</f>
        <v>0</v>
      </c>
      <c r="DK330" s="188" cm="1">
        <f t="array" aca="1" ref="DK330" ca="1">IFERROR(INDEX(Forecast_Capex_Input!BL$12:BL$286,$X330)
*(INDEX(Forecast_Capex_Input!$H$12:$H$286,$X330)=Repex),0)
*$DE330</f>
        <v>0</v>
      </c>
      <c r="DL330" s="165"/>
      <c r="DM330" s="188" t="b" cm="1">
        <f t="array" aca="1" ref="DM330" ca="1">OR($G330=Forecast_Capex_Input!$BN$8:$BN$9)</f>
        <v>0</v>
      </c>
      <c r="DN330" s="188" cm="1">
        <f t="array" aca="1" ref="DN330" ca="1">IFERROR(INDEX(Forecast_Capex_Input!BO$12:BO$286,$X330)
*(INDEX(Forecast_Capex_Input!$H$12:$H$286,$X330)=Repex),0)
*$DM330</f>
        <v>0</v>
      </c>
      <c r="DO330" s="188" cm="1">
        <f t="array" aca="1" ref="DO330" ca="1">IFERROR(INDEX(Forecast_Capex_Input!BP$12:BP$286,$X330)
*(INDEX(Forecast_Capex_Input!$H$12:$H$286,$X330)=Repex),0)
*$DM330</f>
        <v>0</v>
      </c>
      <c r="DP330" s="188" cm="1">
        <f t="array" aca="1" ref="DP330" ca="1">IFERROR(INDEX(Forecast_Capex_Input!BQ$12:BQ$286,$X330)
*(INDEX(Forecast_Capex_Input!$H$12:$H$286,$X330)=Repex),0)
*$DM330</f>
        <v>0</v>
      </c>
      <c r="DQ330" s="188" cm="1">
        <f t="array" aca="1" ref="DQ330" ca="1">IFERROR(INDEX(Forecast_Capex_Input!BR$12:BR$286,$X330)
*(INDEX(Forecast_Capex_Input!$H$12:$H$286,$X330)=Repex),0)
*$DM330</f>
        <v>0</v>
      </c>
      <c r="DR330" s="188" cm="1">
        <f t="array" aca="1" ref="DR330" ca="1">IFERROR(INDEX(Forecast_Capex_Input!BS$12:BS$286,$X330)
*(INDEX(Forecast_Capex_Input!$H$12:$H$286,$X330)=Repex),0)
*$DM330</f>
        <v>0</v>
      </c>
      <c r="DS330" s="165"/>
      <c r="DT330" s="188" t="b" cm="1">
        <f t="array" aca="1" ref="DT330" ca="1">OR($G330=Forecast_Capex_Input!$BU$8:$BU$10)</f>
        <v>1</v>
      </c>
      <c r="DU330" s="188" cm="1">
        <f t="array" aca="1" ref="DU330" ca="1">IFERROR(INDEX(Forecast_Capex_Input!BV$12:BV$286,$X330)
*(INDEX(Forecast_Capex_Input!$H$12:$H$286,$X330)=Repex),0)
*$DT330</f>
        <v>0</v>
      </c>
      <c r="DV330" s="188" cm="1">
        <f t="array" aca="1" ref="DV330" ca="1">IFERROR(INDEX(Forecast_Capex_Input!BW$12:BW$286,$X330)
*(INDEX(Forecast_Capex_Input!$H$12:$H$286,$X330)=Repex),0)
*$DT330</f>
        <v>0</v>
      </c>
      <c r="DW330" s="188" cm="1">
        <f t="array" aca="1" ref="DW330" ca="1">IFERROR(INDEX(Forecast_Capex_Input!BX$12:BX$286,$X330)
*(INDEX(Forecast_Capex_Input!$H$12:$H$286,$X330)=Repex),0)
*$DT330</f>
        <v>0</v>
      </c>
      <c r="DX330" s="188" cm="1">
        <f t="array" aca="1" ref="DX330" ca="1">IFERROR(INDEX(Forecast_Capex_Input!BY$12:BY$286,$X330)
*(INDEX(Forecast_Capex_Input!$H$12:$H$286,$X330)=Repex),0)
*$DT330</f>
        <v>0</v>
      </c>
      <c r="DY330" s="188" cm="1">
        <f t="array" aca="1" ref="DY330" ca="1">IFERROR(INDEX(Forecast_Capex_Input!BZ$12:BZ$286,$X330)
*(INDEX(Forecast_Capex_Input!$H$12:$H$286,$X330)=Repex),0)
*$DT330</f>
        <v>1</v>
      </c>
      <c r="DZ330" s="188" cm="1">
        <f t="array" aca="1" ref="DZ330" ca="1">IFERROR(INDEX(Forecast_Capex_Input!CA$12:CA$286,$X330)
*(INDEX(Forecast_Capex_Input!$H$12:$H$286,$X330)=Repex),0)
*$DT330</f>
        <v>0</v>
      </c>
      <c r="EA330" s="188" cm="1">
        <f t="array" aca="1" ref="EA330" ca="1">IFERROR(INDEX(Forecast_Capex_Input!CB$12:CB$286,$X330)
*(INDEX(Forecast_Capex_Input!$H$12:$H$286,$X330)=Repex),0)
*$DT330</f>
        <v>0</v>
      </c>
      <c r="EB330" s="188" cm="1">
        <f t="array" aca="1" ref="EB330" ca="1">IFERROR(INDEX(Forecast_Capex_Input!CC$12:CC$286,$X330)
*(INDEX(Forecast_Capex_Input!$H$12:$H$286,$X330)=Repex),0)
*$DT330</f>
        <v>0</v>
      </c>
      <c r="EC330" s="165"/>
      <c r="ED330" s="226" t="str">
        <f t="shared" si="215"/>
        <v>N/A</v>
      </c>
      <c r="EE330" s="174" t="s">
        <v>15</v>
      </c>
    </row>
    <row r="331" spans="3:135" x14ac:dyDescent="0.2">
      <c r="C331" s="174">
        <f t="shared" si="216"/>
        <v>321</v>
      </c>
      <c r="D331" s="167" t="str" cm="1">
        <f t="array" ref="D331">IFERROR(INDEX(Forecast_Capex_Input!$D$12:$D$286,$X331),NA)</f>
        <v>Microwave Renewal Program</v>
      </c>
      <c r="E331" s="172" t="b" cm="1">
        <f t="array" ref="E331">IF($X331=NA,NA,INDEX(Forecast_Capex_Input!$E$12:$E$286,$X331))</f>
        <v>1</v>
      </c>
      <c r="F331" s="167" t="str" cm="1">
        <f t="array" aca="1" ref="F331" ca="1">IFERROR(INDEX(General!$E$25:$E$26,$Y331),NA)</f>
        <v>Labour</v>
      </c>
      <c r="G331" s="167" t="str" cm="1">
        <f t="array" aca="1" ref="G331" ca="1">IFERROR(INDEX(Forecast_Capex_Input!$AI$11:$BB$11,$AA331),NA)</f>
        <v>Communications (short life)</v>
      </c>
      <c r="H331" s="189" cm="1">
        <f t="array" aca="1" ref="H331" ca="1">IFERROR(INDEX(Forecast_Capex_Input!$AI$12:$BB$286,$X331,$AA331),NA)</f>
        <v>1</v>
      </c>
      <c r="I331" s="199" t="str" cm="1">
        <f t="array" ref="I331">IFERROR(INDEX(Forecast_Capex_Input!$F$12:$F$286,$X331),NA)</f>
        <v>Replacement Expenditure</v>
      </c>
      <c r="J331" s="199" t="str" cm="1">
        <f t="array" ref="J331">IFERROR(INDEX(Forecast_Capex_Input!G$12:G$286,$X331),NA)</f>
        <v>Digital Infrastructure</v>
      </c>
      <c r="K331" s="199" t="str" cm="1">
        <f t="array" ref="K331">IFERROR(INDEX(Forecast_Capex_Input!H$12:H$286,$X331),NA)</f>
        <v>Repex</v>
      </c>
      <c r="L331" s="199" t="str" cm="1">
        <f t="array" ref="L331">IFERROR(INDEX(Forecast_Capex_Input!I$12:I$286,$X331),NA)</f>
        <v>N/A</v>
      </c>
      <c r="M331" s="199" t="str" cm="1">
        <f t="array" ref="M331">IFERROR(INDEX(Forecast_Capex_Input!J$12:J$286,$X331),NA)</f>
        <v>N/A</v>
      </c>
      <c r="N331" s="199" t="str" cm="1">
        <f t="array" ref="N331">IFERROR(INDEX(Forecast_Capex_Input!K$12:K$286,$X331),NA)</f>
        <v>DI - Communications systems</v>
      </c>
      <c r="O331" s="199" t="str" cm="1">
        <f t="array" ref="O331">IFERROR(INDEX(Forecast_Capex_Input!L$12:L$286,$X331),NA)</f>
        <v>DI - Safe and Reliable Network</v>
      </c>
      <c r="P331" s="199" t="str" cm="1">
        <f t="array" ref="P331">IFERROR(INDEX(Forecast_Capex_Input!M$12:M$286,$X331),NA)</f>
        <v>N/A</v>
      </c>
      <c r="Q331" s="172" t="str" cm="1">
        <f t="array" ref="Q331">IFERROR(INDEX(Forecast_Capex_Input!N$12:N$286,$X331),NA)</f>
        <v>No</v>
      </c>
      <c r="R331" s="265" cm="1">
        <f t="array" ref="R331">IFERROR(INDEX(Forecast_Capex_Input!O$12:O$286,$X331),0)</f>
        <v>0</v>
      </c>
      <c r="S331" s="172" t="str" cm="1">
        <f t="array" ref="S331">IFERROR(INDEX(Forecast_Capex_Input!P$12:P$286,$X331),0)</f>
        <v>Safety security &amp; reliability</v>
      </c>
      <c r="T331" s="199" t="str" cm="1">
        <f t="array" aca="1" ref="T331" ca="1">IFERROR(INDEX(General!$K$84:$K$103,$AA331),NA)</f>
        <v>Communications (short life) (2018 onwards)</v>
      </c>
      <c r="U331" s="188" cm="1">
        <f t="array" aca="1" ref="U331" ca="1">IFERROR(
IF($F331=General!$E$25,INDEX(Forecast_Capex_Input!S$12:S$286,$X331),
INDEX(Forecast_Capex_Input!T$12:T$286,$X331)),0)</f>
        <v>0.27366574037427999</v>
      </c>
      <c r="V331" s="222" t="b">
        <f>IFERROR(INDEX(Overheads!$T$19:$T$26,MATCH($I331,Overheads!$E$19:$E$26,0)),FALSE)</f>
        <v>1</v>
      </c>
      <c r="W331" s="165"/>
      <c r="X331" s="174">
        <f>IFERROR(
IF(MATCH($C331,Forecast_Capex_Input!$CI$12:$CI$286,1)+1&gt;MAX(Forecast_Capex_Input!$C$12:$C$286),NA,
MATCH($C331,Forecast_Capex_Input!$CI$12:$CI$286,1)+1),1)</f>
        <v>125</v>
      </c>
      <c r="Y331" s="174" cm="1">
        <f t="array" aca="1" ref="Y331" ca="1">IFERROR(
IF(X330&lt;&gt;X331,1,
IF(COUNTIF(OFFSET(Y330,0,0,-INDEX(Forecast_Capex_Input!$CG$12:$CG$286,$X331)),Y330)=INDEX(Forecast_Capex_Input!$CG$12:$CG$286,$X331),Y330+1,Y330)),NA)</f>
        <v>1</v>
      </c>
      <c r="Z331" s="174" cm="1">
        <f t="array" ref="Z331">IFERROR($C331-IF($X331=1,1,INDEX(Forecast_Capex_Input!$CI$12:$CI$286,$X331-1))+1,NA)</f>
        <v>1</v>
      </c>
      <c r="AA331" s="174" cm="1">
        <f t="array" aca="1" ref="AA331" ca="1">IFERROR(IF(Y331=1,
INDEX(Forecast_Capex_Input!$AI$10:$BB$10,SMALL(IF(INDEX(Forecast_Capex_Input!$AI$12:$BB$286,$X331,0)&gt;0,COLUMN(Forecast_Capex_Input!$AI$10:$BB$10)-COLUMN(Forecast_Capex_Input!$AI$12)+1),ROWS(OFFSET(AA330,0,0,-$Z331)))),
OFFSET(AA330,-INDEX(Forecast_Capex_Input!$CG$12:$CG$286,$X331)+1,0)),NA)</f>
        <v>5</v>
      </c>
      <c r="AB331" s="174">
        <f t="shared" ref="AB331:AB394" ca="1" si="229">IFERROR(
MATCH($F331,Esc_Category_List,0),NA)</f>
        <v>1</v>
      </c>
      <c r="AC331" s="222" t="b">
        <f t="shared" si="217"/>
        <v>0</v>
      </c>
      <c r="AD331" s="220" t="b">
        <v>0</v>
      </c>
      <c r="AE331" s="222" t="b">
        <f t="shared" ref="AE331:AE394" si="230">AND(NOT(AND(AC331,NOT(Inc_NCIPAP))),
NOT(AND(AD331,NOT(Inc_CP))))</f>
        <v>1</v>
      </c>
      <c r="AF331" s="165"/>
      <c r="AG331" s="215">
        <v>0.42616254696390643</v>
      </c>
      <c r="AH331" s="215">
        <v>0.38742049723991501</v>
      </c>
      <c r="AI331" s="215">
        <v>0.1937102486199575</v>
      </c>
      <c r="AJ331" s="215">
        <v>0.42616254696390643</v>
      </c>
      <c r="AK331" s="215">
        <v>0.44553357182590225</v>
      </c>
      <c r="AL331" s="155">
        <v>1.8789894116135879</v>
      </c>
      <c r="AM331" s="165"/>
      <c r="AN331" s="215" cm="1">
        <f t="array" aca="1" ref="AN331" ca="1">IFERROR(INDEX(General!O$33:O$34,$AB331)
*AG331,0)</f>
        <v>0.42547159489637287</v>
      </c>
      <c r="AO331" s="215" cm="1">
        <f t="array" aca="1" ref="AO331" ca="1">IFERROR(INDEX(General!P$33:P$34,$AB331)
*AH331,0)</f>
        <v>0.38975064669546883</v>
      </c>
      <c r="AP331" s="215" cm="1">
        <f t="array" aca="1" ref="AP331" ca="1">IFERROR(INDEX(General!Q$33:Q$34,$AB331)
*AI331,0)</f>
        <v>0.1966299489018363</v>
      </c>
      <c r="AQ331" s="215" cm="1">
        <f t="array" aca="1" ref="AQ331" ca="1">IFERROR(INDEX(General!R$33:R$34,$AB331)
*AJ331,0)</f>
        <v>0.43614799876326982</v>
      </c>
      <c r="AR331" s="215" cm="1">
        <f t="array" aca="1" ref="AR331" ca="1">IFERROR(INDEX(General!S$33:S$34,$AB331)
*AK331,0)</f>
        <v>0.45877762898382018</v>
      </c>
      <c r="AS331" s="155">
        <f t="shared" ca="1" si="218"/>
        <v>1.906777818240768</v>
      </c>
      <c r="AT331" s="165"/>
      <c r="AU331" s="215">
        <f ca="1">IF($AE331=FALSE,AN331*Overheads!$R$24*$V331,
IFERROR(Overheads!$O$49*$V331*AN331,0)
+IFERROR(Overheads!Q$59*$V331*(AN331/Overheads!Q$68),0))</f>
        <v>5.9594272666125173E-2</v>
      </c>
      <c r="AV331" s="215">
        <f ca="1">IF($AE331=FALSE,AO331*Overheads!$R$24*$V331,
IFERROR(Overheads!$O$49*$V331*AO331,0)
+IFERROR(Overheads!R$59*$V331*(AO331/Overheads!R$68),0))</f>
        <v>4.651691134753938E-2</v>
      </c>
      <c r="AW331" s="215">
        <f ca="1">IF($AE331=FALSE,AP331*Overheads!$R$24*$V331,
IFERROR(Overheads!$O$49*$V331*AP331,0)
+IFERROR(Overheads!S$59*$V331*(AP331/Overheads!S$68),0))</f>
        <v>2.5569984786476783E-2</v>
      </c>
      <c r="AX331" s="215">
        <f ca="1">IF($AE331=FALSE,AQ331*Overheads!$R$24*$V331,
IFERROR(Overheads!$O$49*$V331*AQ331,0)
+IFERROR(Overheads!T$59*$V331*(AQ331/Overheads!T$68),0))</f>
        <v>6.249609982639049E-2</v>
      </c>
      <c r="AY331" s="215">
        <f ca="1">IF($AE331=FALSE,AR331*Overheads!$R$24*$V331,
IFERROR(Overheads!$O$49*$V331*AR331,0)
+IFERROR(Overheads!U$59*$V331*(AR331/Overheads!U$68),0))</f>
        <v>5.6120662723860515E-2</v>
      </c>
      <c r="AZ331" s="155">
        <f t="shared" ca="1" si="219"/>
        <v>0.25029793135039236</v>
      </c>
      <c r="BA331" s="165"/>
      <c r="BB331" s="215">
        <f ca="1">IF($AE331=FALSE,AN331*Overheads!$S$25,
IFERROR(Overheads!$O$50*AN331,0)
+IFERROR(Overheads!Q$60*(AN331/Overheads!Q$66),0))</f>
        <v>7.998359257864112E-3</v>
      </c>
      <c r="BC331" s="215">
        <f ca="1">IF($AE331=FALSE,AO331*Overheads!$S$25,
IFERROR(Overheads!$O$50*AO331,0)
+IFERROR(Overheads!R$60*(AO331/Overheads!R$66),0))</f>
        <v>6.576107491044929E-3</v>
      </c>
      <c r="BD331" s="215">
        <f ca="1">IF($AE331=FALSE,AP331*Overheads!$S$25,
IFERROR(Overheads!$O$50*AP331,0)
+IFERROR(Overheads!S$60*(AP331/Overheads!S$66),0))</f>
        <v>3.6088742196369295E-3</v>
      </c>
      <c r="BE331" s="215">
        <f ca="1">IF($AE331=FALSE,AQ331*Overheads!$S$25,
IFERROR(Overheads!$O$50*AQ331,0)
+IFERROR(Overheads!T$60*(AQ331/Overheads!T$66),0))</f>
        <v>8.8410697720645165E-3</v>
      </c>
      <c r="BF331" s="215">
        <f ca="1">IF($AE331=FALSE,AR331*Overheads!$S$25,
IFERROR(Overheads!$O$50*AR331,0)
+IFERROR(Overheads!U$60*(AR331/Overheads!U$66),0))</f>
        <v>8.2141595310241677E-3</v>
      </c>
      <c r="BG331" s="155">
        <f t="shared" ca="1" si="220"/>
        <v>3.5238570271634656E-2</v>
      </c>
      <c r="BH331" s="165"/>
      <c r="BI331" s="215">
        <f t="shared" ca="1" si="221"/>
        <v>0.49306422682036216</v>
      </c>
      <c r="BJ331" s="215">
        <f t="shared" ref="BJ331:BJ394" ca="1" si="231">SUM(AO331,AV331,BC331)</f>
        <v>0.44284366553405313</v>
      </c>
      <c r="BK331" s="215">
        <f t="shared" ref="BK331:BK394" ca="1" si="232">SUM(AP331,AW331,BD331)</f>
        <v>0.22580880790795002</v>
      </c>
      <c r="BL331" s="215">
        <f t="shared" ref="BL331:BL394" ca="1" si="233">SUM(AQ331,AX331,BE331)</f>
        <v>0.50748516836172486</v>
      </c>
      <c r="BM331" s="215">
        <f t="shared" ref="BM331:BM394" ca="1" si="234">SUM(AR331,AY331,BF331)</f>
        <v>0.52311245123870487</v>
      </c>
      <c r="BN331" s="155">
        <f t="shared" ca="1" si="222"/>
        <v>2.192314319862795</v>
      </c>
      <c r="BO331" s="165"/>
      <c r="BP331" s="187" cm="1">
        <f t="array" ref="BP331">IFERROR(IF($X331=$X330,BP330,INDEX(Forecast_Capex_Input!AC$12:AC$286,$X331)),0)</f>
        <v>0.1</v>
      </c>
      <c r="BQ331" s="187" cm="1">
        <f t="array" ref="BQ331">IFERROR(IF($X331=$X330,BQ330,INDEX(Forecast_Capex_Input!AD$12:AD$286,$X331)),0)</f>
        <v>0.11</v>
      </c>
      <c r="BR331" s="187" cm="1">
        <f t="array" ref="BR331">IFERROR(IF($X331=$X330,BR330,INDEX(Forecast_Capex_Input!AE$12:AE$286,$X331)),0)</f>
        <v>0.14000000000000001</v>
      </c>
      <c r="BS331" s="187" cm="1">
        <f t="array" ref="BS331">IFERROR(IF($X331=$X330,BS330,INDEX(Forecast_Capex_Input!AF$12:AF$286,$X331)),0)</f>
        <v>0.32</v>
      </c>
      <c r="BT331" s="187" cm="1">
        <f t="array" ref="BT331">IFERROR(IF($X331=$X330,BT330,INDEX(Forecast_Capex_Input!AG$12:AG$286,$X331)),0)</f>
        <v>0.33</v>
      </c>
      <c r="BU331" s="165"/>
      <c r="BV331" s="215">
        <f t="shared" ref="BV331:BV394" si="235">IFERROR(IF($E331,SUM($AG331:$AK331)*BP331,AG331),0)</f>
        <v>0.1878989411613588</v>
      </c>
      <c r="BW331" s="215">
        <f t="shared" ref="BW331:BW394" si="236">IFERROR(IF($E331,SUM($AG331:$AK331)*BQ331,AH331),0)</f>
        <v>0.20668883527749468</v>
      </c>
      <c r="BX331" s="215">
        <f t="shared" ref="BX331:BX394" si="237">IFERROR(IF($E331,SUM($AG331:$AK331)*BR331,AI331),0)</f>
        <v>0.26305851762590232</v>
      </c>
      <c r="BY331" s="215">
        <f t="shared" ref="BY331:BY394" si="238">IFERROR(IF($E331,SUM($AG331:$AK331)*BS331,AJ331),0)</f>
        <v>0.60127661171634816</v>
      </c>
      <c r="BZ331" s="215">
        <f t="shared" ref="BZ331:BZ394" si="239">IFERROR(IF($E331,SUM($AG331:$AK331)*BT331,AK331),0)</f>
        <v>0.62006650583248402</v>
      </c>
      <c r="CA331" s="155">
        <f t="shared" si="223"/>
        <v>1.8789894116135879</v>
      </c>
      <c r="CB331" s="165"/>
      <c r="CC331" s="215">
        <f t="shared" ref="CC331:CC394" ca="1" si="240">IFERROR(IF($E331,SUM($AN331:$AR331)*BP331,AN331),0)</f>
        <v>0.1906777818240768</v>
      </c>
      <c r="CD331" s="215">
        <f t="shared" ref="CD331:CD394" ca="1" si="241">IFERROR(IF($E331,SUM($AN331:$AR331)*BQ331,AO331),0)</f>
        <v>0.20974556000648448</v>
      </c>
      <c r="CE331" s="215">
        <f t="shared" ref="CE331:CE394" ca="1" si="242">IFERROR(IF($E331,SUM($AN331:$AR331)*BR331,AP331),0)</f>
        <v>0.26694889455370752</v>
      </c>
      <c r="CF331" s="215">
        <f t="shared" ref="CF331:CF394" ca="1" si="243">IFERROR(IF($E331,SUM($AN331:$AR331)*BS331,AQ331),0)</f>
        <v>0.61016890183704575</v>
      </c>
      <c r="CG331" s="215">
        <f t="shared" ref="CG331:CG394" ca="1" si="244">IFERROR(IF($E331,SUM($AN331:$AR331)*BT331,AR331),0)</f>
        <v>0.62923668001945343</v>
      </c>
      <c r="CH331" s="155">
        <f t="shared" ca="1" si="224"/>
        <v>1.906777818240768</v>
      </c>
      <c r="CI331" s="165"/>
      <c r="CJ331" s="215">
        <f t="shared" ref="CJ331:CJ394" ca="1" si="245">IFERROR(IF($E331,SUM($AU331:$AY331)*BP331,AU331),0)</f>
        <v>2.5029793135039238E-2</v>
      </c>
      <c r="CK331" s="215">
        <f t="shared" ref="CK331:CK394" ca="1" si="246">IFERROR(IF($E331,SUM($AU331:$AY331)*BQ331,AV331),0)</f>
        <v>2.7532772448543158E-2</v>
      </c>
      <c r="CL331" s="215">
        <f t="shared" ref="CL331:CL394" ca="1" si="247">IFERROR(IF($E331,SUM($AU331:$AY331)*BR331,AW331),0)</f>
        <v>3.5041710389054931E-2</v>
      </c>
      <c r="CM331" s="215">
        <f t="shared" ref="CM331:CM394" ca="1" si="248">IFERROR(IF($E331,SUM($AU331:$AY331)*BS331,AX331),0)</f>
        <v>8.0095338032125554E-2</v>
      </c>
      <c r="CN331" s="215">
        <f t="shared" ref="CN331:CN394" ca="1" si="249">IFERROR(IF($E331,SUM($AU331:$AY331)*BT331,AY331),0)</f>
        <v>8.2598317345629488E-2</v>
      </c>
      <c r="CO331" s="155">
        <f t="shared" ca="1" si="225"/>
        <v>0.25029793135039236</v>
      </c>
      <c r="CP331" s="165"/>
      <c r="CQ331" s="223">
        <f t="shared" ref="CQ331:CQ394" ca="1" si="250">IFERROR(IF($E331,SUM($BB331:$BF331)*BP331,BB331),0)</f>
        <v>3.523857027163466E-3</v>
      </c>
      <c r="CR331" s="223">
        <f t="shared" ref="CR331:CR394" ca="1" si="251">IFERROR(IF($E331,SUM($BB331:$BF331)*BQ331,BC331),0)</f>
        <v>3.8762427298798122E-3</v>
      </c>
      <c r="CS331" s="223">
        <f t="shared" ref="CS331:CS394" ca="1" si="252">IFERROR(IF($E331,SUM($BB331:$BF331)*BR331,BD331),0)</f>
        <v>4.9333998380288527E-3</v>
      </c>
      <c r="CT331" s="223">
        <f t="shared" ref="CT331:CT394" ca="1" si="253">IFERROR(IF($E331,SUM($BB331:$BF331)*BS331,BE331),0)</f>
        <v>1.127634248692309E-2</v>
      </c>
      <c r="CU331" s="223">
        <f t="shared" ref="CU331:CU394" ca="1" si="254">IFERROR(IF($E331,SUM($BB331:$BF331)*BT331,BF331),0)</f>
        <v>1.1628728189639437E-2</v>
      </c>
      <c r="CV331" s="155">
        <f t="shared" ca="1" si="226"/>
        <v>3.5238570271634656E-2</v>
      </c>
      <c r="CW331" s="165"/>
      <c r="CX331" s="215">
        <f t="shared" ca="1" si="227"/>
        <v>0.21923143198627948</v>
      </c>
      <c r="CY331" s="215">
        <f t="shared" ref="CY331:CY394" ca="1" si="255">SUM(CD331,CK331,CR331)</f>
        <v>0.24115457518490746</v>
      </c>
      <c r="CZ331" s="215">
        <f t="shared" ref="CZ331:CZ394" ca="1" si="256">SUM(CE331,CL331,CS331)</f>
        <v>0.30692400478079129</v>
      </c>
      <c r="DA331" s="215">
        <f t="shared" ref="DA331:DA394" ca="1" si="257">SUM(CF331,CM331,CT331)</f>
        <v>0.7015405823560944</v>
      </c>
      <c r="DB331" s="215">
        <f t="shared" ref="DB331:DB394" ca="1" si="258">SUM(CG331,CN331,CU331)</f>
        <v>0.72346372555472238</v>
      </c>
      <c r="DC331" s="155">
        <f t="shared" ca="1" si="228"/>
        <v>2.192314319862795</v>
      </c>
      <c r="DD331" s="165"/>
      <c r="DE331" s="188" t="b" cm="1">
        <f t="array" aca="1" ref="DE331" ca="1">OR($G331=Forecast_Capex_Input!$BF$8:$BF$10)</f>
        <v>0</v>
      </c>
      <c r="DF331" s="188" cm="1">
        <f t="array" aca="1" ref="DF331" ca="1">IFERROR(INDEX(Forecast_Capex_Input!BG$12:BG$286,$X331)
*(INDEX(Forecast_Capex_Input!$H$12:$H$286,$X331)=Repex),0)
*$DE331</f>
        <v>0</v>
      </c>
      <c r="DG331" s="188" cm="1">
        <f t="array" aca="1" ref="DG331" ca="1">IFERROR(INDEX(Forecast_Capex_Input!BH$12:BH$286,$X331)
*(INDEX(Forecast_Capex_Input!$H$12:$H$286,$X331)=Repex),0)
*$DE331</f>
        <v>0</v>
      </c>
      <c r="DH331" s="188" cm="1">
        <f t="array" aca="1" ref="DH331" ca="1">IFERROR(INDEX(Forecast_Capex_Input!BI$12:BI$286,$X331)
*(INDEX(Forecast_Capex_Input!$H$12:$H$286,$X331)=Repex),0)
*$DE331</f>
        <v>0</v>
      </c>
      <c r="DI331" s="188" cm="1">
        <f t="array" aca="1" ref="DI331" ca="1">IFERROR(INDEX(Forecast_Capex_Input!BJ$12:BJ$286,$X331)
*(INDEX(Forecast_Capex_Input!$H$12:$H$286,$X331)=Repex),0)
*$DE331</f>
        <v>0</v>
      </c>
      <c r="DJ331" s="188" cm="1">
        <f t="array" aca="1" ref="DJ331" ca="1">IFERROR(INDEX(Forecast_Capex_Input!BK$12:BK$286,$X331)
*(INDEX(Forecast_Capex_Input!$H$12:$H$286,$X331)=Repex),0)
*$DE331</f>
        <v>0</v>
      </c>
      <c r="DK331" s="188" cm="1">
        <f t="array" aca="1" ref="DK331" ca="1">IFERROR(INDEX(Forecast_Capex_Input!BL$12:BL$286,$X331)
*(INDEX(Forecast_Capex_Input!$H$12:$H$286,$X331)=Repex),0)
*$DE331</f>
        <v>0</v>
      </c>
      <c r="DL331" s="165"/>
      <c r="DM331" s="188" t="b" cm="1">
        <f t="array" aca="1" ref="DM331" ca="1">OR($G331=Forecast_Capex_Input!$BN$8:$BN$9)</f>
        <v>0</v>
      </c>
      <c r="DN331" s="188" cm="1">
        <f t="array" aca="1" ref="DN331" ca="1">IFERROR(INDEX(Forecast_Capex_Input!BO$12:BO$286,$X331)
*(INDEX(Forecast_Capex_Input!$H$12:$H$286,$X331)=Repex),0)
*$DM331</f>
        <v>0</v>
      </c>
      <c r="DO331" s="188" cm="1">
        <f t="array" aca="1" ref="DO331" ca="1">IFERROR(INDEX(Forecast_Capex_Input!BP$12:BP$286,$X331)
*(INDEX(Forecast_Capex_Input!$H$12:$H$286,$X331)=Repex),0)
*$DM331</f>
        <v>0</v>
      </c>
      <c r="DP331" s="188" cm="1">
        <f t="array" aca="1" ref="DP331" ca="1">IFERROR(INDEX(Forecast_Capex_Input!BQ$12:BQ$286,$X331)
*(INDEX(Forecast_Capex_Input!$H$12:$H$286,$X331)=Repex),0)
*$DM331</f>
        <v>0</v>
      </c>
      <c r="DQ331" s="188" cm="1">
        <f t="array" aca="1" ref="DQ331" ca="1">IFERROR(INDEX(Forecast_Capex_Input!BR$12:BR$286,$X331)
*(INDEX(Forecast_Capex_Input!$H$12:$H$286,$X331)=Repex),0)
*$DM331</f>
        <v>0</v>
      </c>
      <c r="DR331" s="188" cm="1">
        <f t="array" aca="1" ref="DR331" ca="1">IFERROR(INDEX(Forecast_Capex_Input!BS$12:BS$286,$X331)
*(INDEX(Forecast_Capex_Input!$H$12:$H$286,$X331)=Repex),0)
*$DM331</f>
        <v>0</v>
      </c>
      <c r="DS331" s="165"/>
      <c r="DT331" s="188" t="b" cm="1">
        <f t="array" aca="1" ref="DT331" ca="1">OR($G331=Forecast_Capex_Input!$BU$8:$BU$10)</f>
        <v>1</v>
      </c>
      <c r="DU331" s="188" cm="1">
        <f t="array" aca="1" ref="DU331" ca="1">IFERROR(INDEX(Forecast_Capex_Input!BV$12:BV$286,$X331)
*(INDEX(Forecast_Capex_Input!$H$12:$H$286,$X331)=Repex),0)
*$DT331</f>
        <v>0</v>
      </c>
      <c r="DV331" s="188" cm="1">
        <f t="array" aca="1" ref="DV331" ca="1">IFERROR(INDEX(Forecast_Capex_Input!BW$12:BW$286,$X331)
*(INDEX(Forecast_Capex_Input!$H$12:$H$286,$X331)=Repex),0)
*$DT331</f>
        <v>0</v>
      </c>
      <c r="DW331" s="188" cm="1">
        <f t="array" aca="1" ref="DW331" ca="1">IFERROR(INDEX(Forecast_Capex_Input!BX$12:BX$286,$X331)
*(INDEX(Forecast_Capex_Input!$H$12:$H$286,$X331)=Repex),0)
*$DT331</f>
        <v>0</v>
      </c>
      <c r="DX331" s="188" cm="1">
        <f t="array" aca="1" ref="DX331" ca="1">IFERROR(INDEX(Forecast_Capex_Input!BY$12:BY$286,$X331)
*(INDEX(Forecast_Capex_Input!$H$12:$H$286,$X331)=Repex),0)
*$DT331</f>
        <v>0</v>
      </c>
      <c r="DY331" s="188" cm="1">
        <f t="array" aca="1" ref="DY331" ca="1">IFERROR(INDEX(Forecast_Capex_Input!BZ$12:BZ$286,$X331)
*(INDEX(Forecast_Capex_Input!$H$12:$H$286,$X331)=Repex),0)
*$DT331</f>
        <v>1</v>
      </c>
      <c r="DZ331" s="188" cm="1">
        <f t="array" aca="1" ref="DZ331" ca="1">IFERROR(INDEX(Forecast_Capex_Input!CA$12:CA$286,$X331)
*(INDEX(Forecast_Capex_Input!$H$12:$H$286,$X331)=Repex),0)
*$DT331</f>
        <v>0</v>
      </c>
      <c r="EA331" s="188" cm="1">
        <f t="array" aca="1" ref="EA331" ca="1">IFERROR(INDEX(Forecast_Capex_Input!CB$12:CB$286,$X331)
*(INDEX(Forecast_Capex_Input!$H$12:$H$286,$X331)=Repex),0)
*$DT331</f>
        <v>0</v>
      </c>
      <c r="EB331" s="188" cm="1">
        <f t="array" aca="1" ref="EB331" ca="1">IFERROR(INDEX(Forecast_Capex_Input!CC$12:CC$286,$X331)
*(INDEX(Forecast_Capex_Input!$H$12:$H$286,$X331)=Repex),0)
*$DT331</f>
        <v>0</v>
      </c>
      <c r="EC331" s="165"/>
      <c r="ED331" s="226" t="str">
        <f t="shared" ref="ED331:ED394" si="259">IF(AND($AE331,$K331=Augex),
$AS331,NA)</f>
        <v>N/A</v>
      </c>
      <c r="EE331" s="174" t="s">
        <v>15</v>
      </c>
    </row>
    <row r="332" spans="3:135" x14ac:dyDescent="0.2">
      <c r="C332" s="174">
        <f t="shared" ref="C332:C395" si="260">IF(ISNUMBER(C331),C331+1,1)</f>
        <v>322</v>
      </c>
      <c r="D332" s="167" t="str" cm="1">
        <f t="array" ref="D332">IFERROR(INDEX(Forecast_Capex_Input!$D$12:$D$286,$X332),NA)</f>
        <v>Microwave Renewal Program</v>
      </c>
      <c r="E332" s="172" t="b" cm="1">
        <f t="array" ref="E332">IF($X332=NA,NA,INDEX(Forecast_Capex_Input!$E$12:$E$286,$X332))</f>
        <v>1</v>
      </c>
      <c r="F332" s="167" t="str" cm="1">
        <f t="array" aca="1" ref="F332" ca="1">IFERROR(INDEX(General!$E$25:$E$26,$Y332),NA)</f>
        <v>Non-Labour</v>
      </c>
      <c r="G332" s="167" t="str" cm="1">
        <f t="array" aca="1" ref="G332" ca="1">IFERROR(INDEX(Forecast_Capex_Input!$AI$11:$BB$11,$AA332),NA)</f>
        <v>Communications (short life)</v>
      </c>
      <c r="H332" s="189" cm="1">
        <f t="array" aca="1" ref="H332" ca="1">IFERROR(INDEX(Forecast_Capex_Input!$AI$12:$BB$286,$X332,$AA332),NA)</f>
        <v>1</v>
      </c>
      <c r="I332" s="199" t="str" cm="1">
        <f t="array" ref="I332">IFERROR(INDEX(Forecast_Capex_Input!$F$12:$F$286,$X332),NA)</f>
        <v>Replacement Expenditure</v>
      </c>
      <c r="J332" s="199" t="str" cm="1">
        <f t="array" ref="J332">IFERROR(INDEX(Forecast_Capex_Input!G$12:G$286,$X332),NA)</f>
        <v>Digital Infrastructure</v>
      </c>
      <c r="K332" s="199" t="str" cm="1">
        <f t="array" ref="K332">IFERROR(INDEX(Forecast_Capex_Input!H$12:H$286,$X332),NA)</f>
        <v>Repex</v>
      </c>
      <c r="L332" s="199" t="str" cm="1">
        <f t="array" ref="L332">IFERROR(INDEX(Forecast_Capex_Input!I$12:I$286,$X332),NA)</f>
        <v>N/A</v>
      </c>
      <c r="M332" s="199" t="str" cm="1">
        <f t="array" ref="M332">IFERROR(INDEX(Forecast_Capex_Input!J$12:J$286,$X332),NA)</f>
        <v>N/A</v>
      </c>
      <c r="N332" s="199" t="str" cm="1">
        <f t="array" ref="N332">IFERROR(INDEX(Forecast_Capex_Input!K$12:K$286,$X332),NA)</f>
        <v>DI - Communications systems</v>
      </c>
      <c r="O332" s="199" t="str" cm="1">
        <f t="array" ref="O332">IFERROR(INDEX(Forecast_Capex_Input!L$12:L$286,$X332),NA)</f>
        <v>DI - Safe and Reliable Network</v>
      </c>
      <c r="P332" s="199" t="str" cm="1">
        <f t="array" ref="P332">IFERROR(INDEX(Forecast_Capex_Input!M$12:M$286,$X332),NA)</f>
        <v>N/A</v>
      </c>
      <c r="Q332" s="172" t="str" cm="1">
        <f t="array" ref="Q332">IFERROR(INDEX(Forecast_Capex_Input!N$12:N$286,$X332),NA)</f>
        <v>No</v>
      </c>
      <c r="R332" s="265" cm="1">
        <f t="array" ref="R332">IFERROR(INDEX(Forecast_Capex_Input!O$12:O$286,$X332),0)</f>
        <v>0</v>
      </c>
      <c r="S332" s="172" t="str" cm="1">
        <f t="array" ref="S332">IFERROR(INDEX(Forecast_Capex_Input!P$12:P$286,$X332),0)</f>
        <v>Safety security &amp; reliability</v>
      </c>
      <c r="T332" s="199" t="str" cm="1">
        <f t="array" aca="1" ref="T332" ca="1">IFERROR(INDEX(General!$K$84:$K$103,$AA332),NA)</f>
        <v>Communications (short life) (2018 onwards)</v>
      </c>
      <c r="U332" s="188" cm="1">
        <f t="array" aca="1" ref="U332" ca="1">IFERROR(
IF($F332=General!$E$25,INDEX(Forecast_Capex_Input!S$12:S$286,$X332),
INDEX(Forecast_Capex_Input!T$12:T$286,$X332)),0)</f>
        <v>0.72633425962572007</v>
      </c>
      <c r="V332" s="222" t="b">
        <f>IFERROR(INDEX(Overheads!$T$19:$T$26,MATCH($I332,Overheads!$E$19:$E$26,0)),FALSE)</f>
        <v>1</v>
      </c>
      <c r="W332" s="165"/>
      <c r="X332" s="174">
        <f>IFERROR(
IF(MATCH($C332,Forecast_Capex_Input!$CI$12:$CI$286,1)+1&gt;MAX(Forecast_Capex_Input!$C$12:$C$286),NA,
MATCH($C332,Forecast_Capex_Input!$CI$12:$CI$286,1)+1),1)</f>
        <v>125</v>
      </c>
      <c r="Y332" s="174" cm="1">
        <f t="array" aca="1" ref="Y332" ca="1">IFERROR(
IF(X331&lt;&gt;X332,1,
IF(COUNTIF(OFFSET(Y331,0,0,-INDEX(Forecast_Capex_Input!$CG$12:$CG$286,$X332)),Y331)=INDEX(Forecast_Capex_Input!$CG$12:$CG$286,$X332),Y331+1,Y331)),NA)</f>
        <v>2</v>
      </c>
      <c r="Z332" s="174" cm="1">
        <f t="array" ref="Z332">IFERROR($C332-IF($X332=1,1,INDEX(Forecast_Capex_Input!$CI$12:$CI$286,$X332-1))+1,NA)</f>
        <v>2</v>
      </c>
      <c r="AA332" s="174" cm="1">
        <f t="array" aca="1" ref="AA332" ca="1">IFERROR(IF(Y332=1,
INDEX(Forecast_Capex_Input!$AI$10:$BB$10,SMALL(IF(INDEX(Forecast_Capex_Input!$AI$12:$BB$286,$X332,0)&gt;0,COLUMN(Forecast_Capex_Input!$AI$10:$BB$10)-COLUMN(Forecast_Capex_Input!$AI$12)+1),ROWS(OFFSET(AA331,0,0,-$Z332)))),
OFFSET(AA331,-INDEX(Forecast_Capex_Input!$CG$12:$CG$286,$X332)+1,0)),NA)</f>
        <v>5</v>
      </c>
      <c r="AB332" s="174">
        <f t="shared" ca="1" si="229"/>
        <v>2</v>
      </c>
      <c r="AC332" s="222" t="b">
        <f t="shared" ref="AC332:AC395" si="261">$K332=AC$6</f>
        <v>0</v>
      </c>
      <c r="AD332" s="220" t="b">
        <v>0</v>
      </c>
      <c r="AE332" s="222" t="b">
        <f t="shared" si="230"/>
        <v>1</v>
      </c>
      <c r="AF332" s="165"/>
      <c r="AG332" s="215">
        <v>1.1310749296053699</v>
      </c>
      <c r="AH332" s="215">
        <v>1.0282499360048816</v>
      </c>
      <c r="AI332" s="215">
        <v>0.51412496800244079</v>
      </c>
      <c r="AJ332" s="215">
        <v>1.1310749296053699</v>
      </c>
      <c r="AK332" s="215">
        <v>1.1824874264056142</v>
      </c>
      <c r="AL332" s="155">
        <v>4.9870121896236768</v>
      </c>
      <c r="AM332" s="165"/>
      <c r="AN332" s="215" cm="1">
        <f t="array" aca="1" ref="AN332" ca="1">IFERROR(INDEX(General!O$33:O$34,$AB332)
*AG332,0)</f>
        <v>1.1310749296053699</v>
      </c>
      <c r="AO332" s="215" cm="1">
        <f t="array" aca="1" ref="AO332" ca="1">IFERROR(INDEX(General!P$33:P$34,$AB332)
*AH332,0)</f>
        <v>1.0282499360048816</v>
      </c>
      <c r="AP332" s="215" cm="1">
        <f t="array" aca="1" ref="AP332" ca="1">IFERROR(INDEX(General!Q$33:Q$34,$AB332)
*AI332,0)</f>
        <v>0.51412496800244079</v>
      </c>
      <c r="AQ332" s="215" cm="1">
        <f t="array" aca="1" ref="AQ332" ca="1">IFERROR(INDEX(General!R$33:R$34,$AB332)
*AJ332,0)</f>
        <v>1.1310749296053699</v>
      </c>
      <c r="AR332" s="215" cm="1">
        <f t="array" aca="1" ref="AR332" ca="1">IFERROR(INDEX(General!S$33:S$34,$AB332)
*AK332,0)</f>
        <v>1.1824874264056142</v>
      </c>
      <c r="AS332" s="155">
        <f t="shared" ref="AS332:AS395" ca="1" si="262">SUM(AN332:AR332)</f>
        <v>4.9870121896236768</v>
      </c>
      <c r="AT332" s="165"/>
      <c r="AU332" s="215">
        <f ca="1">IF($AE332=FALSE,AN332*Overheads!$R$24*$V332,
IFERROR(Overheads!$O$49*$V332*AN332,0)
+IFERROR(Overheads!Q$59*$V332*(AN332/Overheads!Q$68),0))</f>
        <v>0.15842558838067189</v>
      </c>
      <c r="AV332" s="215">
        <f ca="1">IF($AE332=FALSE,AO332*Overheads!$R$24*$V332,
IFERROR(Overheads!$O$49*$V332*AO332,0)
+IFERROR(Overheads!R$59*$V332*(AO332/Overheads!R$68),0))</f>
        <v>0.12272208275160301</v>
      </c>
      <c r="AW332" s="215">
        <f ca="1">IF($AE332=FALSE,AP332*Overheads!$R$24*$V332,
IFERROR(Overheads!$O$49*$V332*AP332,0)
+IFERROR(Overheads!S$59*$V332*(AP332/Overheads!S$68),0))</f>
        <v>6.6857402362105287E-2</v>
      </c>
      <c r="AX332" s="215">
        <f ca="1">IF($AE332=FALSE,AQ332*Overheads!$R$24*$V332,
IFERROR(Overheads!$O$49*$V332*AQ332,0)
+IFERROR(Overheads!T$59*$V332*(AQ332/Overheads!T$68),0))</f>
        <v>0.16207290165766033</v>
      </c>
      <c r="AY332" s="215">
        <f ca="1">IF($AE332=FALSE,AR332*Overheads!$R$24*$V332,
IFERROR(Overheads!$O$49*$V332*AR332,0)
+IFERROR(Overheads!U$59*$V332*(AR332/Overheads!U$68),0))</f>
        <v>0.14464955098073387</v>
      </c>
      <c r="AZ332" s="155">
        <f t="shared" ref="AZ332:AZ395" ca="1" si="263">SUM(AU332:AY332)</f>
        <v>0.65472752613277441</v>
      </c>
      <c r="BA332" s="165"/>
      <c r="BB332" s="215">
        <f ca="1">IF($AE332=FALSE,AN332*Overheads!$S$25,
IFERROR(Overheads!$O$50*AN332,0)
+IFERROR(Overheads!Q$60*(AN332/Overheads!Q$66),0))</f>
        <v>2.1262861594204704E-2</v>
      </c>
      <c r="BC332" s="215">
        <f ca="1">IF($AE332=FALSE,AO332*Overheads!$S$25,
IFERROR(Overheads!$O$50*AO332,0)
+IFERROR(Overheads!R$60*(AO332/Overheads!R$66),0))</f>
        <v>1.7349251795113912E-2</v>
      </c>
      <c r="BD332" s="215">
        <f ca="1">IF($AE332=FALSE,AP332*Overheads!$S$25,
IFERROR(Overheads!$O$50*AP332,0)
+IFERROR(Overheads!S$60*(AP332/Overheads!S$66),0))</f>
        <v>9.4360617650465269E-3</v>
      </c>
      <c r="BE332" s="215">
        <f ca="1">IF($AE332=FALSE,AQ332*Overheads!$S$25,
IFERROR(Overheads!$O$50*AQ332,0)
+IFERROR(Overheads!T$60*(AQ332/Overheads!T$66),0))</f>
        <v>2.2927796065623448E-2</v>
      </c>
      <c r="BF332" s="215">
        <f ca="1">IF($AE332=FALSE,AR332*Overheads!$S$25,
IFERROR(Overheads!$O$50*AR332,0)
+IFERROR(Overheads!U$60*(AR332/Overheads!U$66),0))</f>
        <v>2.1171782908073034E-2</v>
      </c>
      <c r="BG332" s="155">
        <f t="shared" ref="BG332:BG395" ca="1" si="264">SUM(BB332:BF332)</f>
        <v>9.2147754128061629E-2</v>
      </c>
      <c r="BH332" s="165"/>
      <c r="BI332" s="215">
        <f t="shared" ref="BI332:BI395" ca="1" si="265">SUM(AN332,AU332,BB332)</f>
        <v>1.3107633795802467</v>
      </c>
      <c r="BJ332" s="215">
        <f t="shared" ca="1" si="231"/>
        <v>1.1683212705515986</v>
      </c>
      <c r="BK332" s="215">
        <f t="shared" ca="1" si="232"/>
        <v>0.59041843212959255</v>
      </c>
      <c r="BL332" s="215">
        <f t="shared" ca="1" si="233"/>
        <v>1.3160756273286536</v>
      </c>
      <c r="BM332" s="215">
        <f t="shared" ca="1" si="234"/>
        <v>1.3483087602944213</v>
      </c>
      <c r="BN332" s="155">
        <f t="shared" ref="BN332:BN395" ca="1" si="266">SUM(BI332:BM332)</f>
        <v>5.7338874698845137</v>
      </c>
      <c r="BO332" s="165"/>
      <c r="BP332" s="187" cm="1">
        <f t="array" ref="BP332">IFERROR(IF($X332=$X331,BP331,INDEX(Forecast_Capex_Input!AC$12:AC$286,$X332)),0)</f>
        <v>0.1</v>
      </c>
      <c r="BQ332" s="187" cm="1">
        <f t="array" ref="BQ332">IFERROR(IF($X332=$X331,BQ331,INDEX(Forecast_Capex_Input!AD$12:AD$286,$X332)),0)</f>
        <v>0.11</v>
      </c>
      <c r="BR332" s="187" cm="1">
        <f t="array" ref="BR332">IFERROR(IF($X332=$X331,BR331,INDEX(Forecast_Capex_Input!AE$12:AE$286,$X332)),0)</f>
        <v>0.14000000000000001</v>
      </c>
      <c r="BS332" s="187" cm="1">
        <f t="array" ref="BS332">IFERROR(IF($X332=$X331,BS331,INDEX(Forecast_Capex_Input!AF$12:AF$286,$X332)),0)</f>
        <v>0.32</v>
      </c>
      <c r="BT332" s="187" cm="1">
        <f t="array" ref="BT332">IFERROR(IF($X332=$X331,BT331,INDEX(Forecast_Capex_Input!AG$12:AG$286,$X332)),0)</f>
        <v>0.33</v>
      </c>
      <c r="BU332" s="165"/>
      <c r="BV332" s="215">
        <f t="shared" si="235"/>
        <v>0.49870121896236769</v>
      </c>
      <c r="BW332" s="215">
        <f t="shared" si="236"/>
        <v>0.54857134085860448</v>
      </c>
      <c r="BX332" s="215">
        <f t="shared" si="237"/>
        <v>0.69818170654731482</v>
      </c>
      <c r="BY332" s="215">
        <f t="shared" si="238"/>
        <v>1.5958439006795766</v>
      </c>
      <c r="BZ332" s="215">
        <f t="shared" si="239"/>
        <v>1.6457140225758133</v>
      </c>
      <c r="CA332" s="155">
        <f t="shared" ref="CA332:CA395" si="267">SUM(BV332:BZ332)</f>
        <v>4.9870121896236768</v>
      </c>
      <c r="CB332" s="165"/>
      <c r="CC332" s="215">
        <f t="shared" ca="1" si="240"/>
        <v>0.49870121896236769</v>
      </c>
      <c r="CD332" s="215">
        <f t="shared" ca="1" si="241"/>
        <v>0.54857134085860448</v>
      </c>
      <c r="CE332" s="215">
        <f t="shared" ca="1" si="242"/>
        <v>0.69818170654731482</v>
      </c>
      <c r="CF332" s="215">
        <f t="shared" ca="1" si="243"/>
        <v>1.5958439006795766</v>
      </c>
      <c r="CG332" s="215">
        <f t="shared" ca="1" si="244"/>
        <v>1.6457140225758133</v>
      </c>
      <c r="CH332" s="155">
        <f t="shared" ref="CH332:CH395" ca="1" si="268">SUM(CC332:CG332)</f>
        <v>4.9870121896236768</v>
      </c>
      <c r="CI332" s="165"/>
      <c r="CJ332" s="215">
        <f t="shared" ca="1" si="245"/>
        <v>6.5472752613277438E-2</v>
      </c>
      <c r="CK332" s="215">
        <f t="shared" ca="1" si="246"/>
        <v>7.202002787460518E-2</v>
      </c>
      <c r="CL332" s="215">
        <f t="shared" ca="1" si="247"/>
        <v>9.1661853658588421E-2</v>
      </c>
      <c r="CM332" s="215">
        <f t="shared" ca="1" si="248"/>
        <v>0.20951280836248781</v>
      </c>
      <c r="CN332" s="215">
        <f t="shared" ca="1" si="249"/>
        <v>0.21606008362381557</v>
      </c>
      <c r="CO332" s="155">
        <f t="shared" ref="CO332:CO395" ca="1" si="269">SUM(CJ332:CN332)</f>
        <v>0.65472752613277441</v>
      </c>
      <c r="CP332" s="165"/>
      <c r="CQ332" s="223">
        <f t="shared" ca="1" si="250"/>
        <v>9.214775412806164E-3</v>
      </c>
      <c r="CR332" s="223">
        <f t="shared" ca="1" si="251"/>
        <v>1.0136252954086778E-2</v>
      </c>
      <c r="CS332" s="223">
        <f t="shared" ca="1" si="252"/>
        <v>1.2900685577928629E-2</v>
      </c>
      <c r="CT332" s="223">
        <f t="shared" ca="1" si="253"/>
        <v>2.9487281320979723E-2</v>
      </c>
      <c r="CU332" s="223">
        <f t="shared" ca="1" si="254"/>
        <v>3.0408758862260341E-2</v>
      </c>
      <c r="CV332" s="155">
        <f t="shared" ref="CV332:CV395" ca="1" si="270">SUM(CQ332:CU332)</f>
        <v>9.2147754128061629E-2</v>
      </c>
      <c r="CW332" s="165"/>
      <c r="CX332" s="215">
        <f t="shared" ref="CX332:CX395" ca="1" si="271">SUM(CC332,CJ332,CQ332)</f>
        <v>0.57338874698845121</v>
      </c>
      <c r="CY332" s="215">
        <f t="shared" ca="1" si="255"/>
        <v>0.63072762168729646</v>
      </c>
      <c r="CZ332" s="215">
        <f t="shared" ca="1" si="256"/>
        <v>0.80274424578383197</v>
      </c>
      <c r="DA332" s="215">
        <f t="shared" ca="1" si="257"/>
        <v>1.834843990363044</v>
      </c>
      <c r="DB332" s="215">
        <f t="shared" ca="1" si="258"/>
        <v>1.8921828650618893</v>
      </c>
      <c r="DC332" s="155">
        <f t="shared" ref="DC332:DC395" ca="1" si="272">SUM(CX332:DB332)</f>
        <v>5.7338874698845128</v>
      </c>
      <c r="DD332" s="165"/>
      <c r="DE332" s="188" t="b" cm="1">
        <f t="array" aca="1" ref="DE332" ca="1">OR($G332=Forecast_Capex_Input!$BF$8:$BF$10)</f>
        <v>0</v>
      </c>
      <c r="DF332" s="188" cm="1">
        <f t="array" aca="1" ref="DF332" ca="1">IFERROR(INDEX(Forecast_Capex_Input!BG$12:BG$286,$X332)
*(INDEX(Forecast_Capex_Input!$H$12:$H$286,$X332)=Repex),0)
*$DE332</f>
        <v>0</v>
      </c>
      <c r="DG332" s="188" cm="1">
        <f t="array" aca="1" ref="DG332" ca="1">IFERROR(INDEX(Forecast_Capex_Input!BH$12:BH$286,$X332)
*(INDEX(Forecast_Capex_Input!$H$12:$H$286,$X332)=Repex),0)
*$DE332</f>
        <v>0</v>
      </c>
      <c r="DH332" s="188" cm="1">
        <f t="array" aca="1" ref="DH332" ca="1">IFERROR(INDEX(Forecast_Capex_Input!BI$12:BI$286,$X332)
*(INDEX(Forecast_Capex_Input!$H$12:$H$286,$X332)=Repex),0)
*$DE332</f>
        <v>0</v>
      </c>
      <c r="DI332" s="188" cm="1">
        <f t="array" aca="1" ref="DI332" ca="1">IFERROR(INDEX(Forecast_Capex_Input!BJ$12:BJ$286,$X332)
*(INDEX(Forecast_Capex_Input!$H$12:$H$286,$X332)=Repex),0)
*$DE332</f>
        <v>0</v>
      </c>
      <c r="DJ332" s="188" cm="1">
        <f t="array" aca="1" ref="DJ332" ca="1">IFERROR(INDEX(Forecast_Capex_Input!BK$12:BK$286,$X332)
*(INDEX(Forecast_Capex_Input!$H$12:$H$286,$X332)=Repex),0)
*$DE332</f>
        <v>0</v>
      </c>
      <c r="DK332" s="188" cm="1">
        <f t="array" aca="1" ref="DK332" ca="1">IFERROR(INDEX(Forecast_Capex_Input!BL$12:BL$286,$X332)
*(INDEX(Forecast_Capex_Input!$H$12:$H$286,$X332)=Repex),0)
*$DE332</f>
        <v>0</v>
      </c>
      <c r="DL332" s="165"/>
      <c r="DM332" s="188" t="b" cm="1">
        <f t="array" aca="1" ref="DM332" ca="1">OR($G332=Forecast_Capex_Input!$BN$8:$BN$9)</f>
        <v>0</v>
      </c>
      <c r="DN332" s="188" cm="1">
        <f t="array" aca="1" ref="DN332" ca="1">IFERROR(INDEX(Forecast_Capex_Input!BO$12:BO$286,$X332)
*(INDEX(Forecast_Capex_Input!$H$12:$H$286,$X332)=Repex),0)
*$DM332</f>
        <v>0</v>
      </c>
      <c r="DO332" s="188" cm="1">
        <f t="array" aca="1" ref="DO332" ca="1">IFERROR(INDEX(Forecast_Capex_Input!BP$12:BP$286,$X332)
*(INDEX(Forecast_Capex_Input!$H$12:$H$286,$X332)=Repex),0)
*$DM332</f>
        <v>0</v>
      </c>
      <c r="DP332" s="188" cm="1">
        <f t="array" aca="1" ref="DP332" ca="1">IFERROR(INDEX(Forecast_Capex_Input!BQ$12:BQ$286,$X332)
*(INDEX(Forecast_Capex_Input!$H$12:$H$286,$X332)=Repex),0)
*$DM332</f>
        <v>0</v>
      </c>
      <c r="DQ332" s="188" cm="1">
        <f t="array" aca="1" ref="DQ332" ca="1">IFERROR(INDEX(Forecast_Capex_Input!BR$12:BR$286,$X332)
*(INDEX(Forecast_Capex_Input!$H$12:$H$286,$X332)=Repex),0)
*$DM332</f>
        <v>0</v>
      </c>
      <c r="DR332" s="188" cm="1">
        <f t="array" aca="1" ref="DR332" ca="1">IFERROR(INDEX(Forecast_Capex_Input!BS$12:BS$286,$X332)
*(INDEX(Forecast_Capex_Input!$H$12:$H$286,$X332)=Repex),0)
*$DM332</f>
        <v>0</v>
      </c>
      <c r="DS332" s="165"/>
      <c r="DT332" s="188" t="b" cm="1">
        <f t="array" aca="1" ref="DT332" ca="1">OR($G332=Forecast_Capex_Input!$BU$8:$BU$10)</f>
        <v>1</v>
      </c>
      <c r="DU332" s="188" cm="1">
        <f t="array" aca="1" ref="DU332" ca="1">IFERROR(INDEX(Forecast_Capex_Input!BV$12:BV$286,$X332)
*(INDEX(Forecast_Capex_Input!$H$12:$H$286,$X332)=Repex),0)
*$DT332</f>
        <v>0</v>
      </c>
      <c r="DV332" s="188" cm="1">
        <f t="array" aca="1" ref="DV332" ca="1">IFERROR(INDEX(Forecast_Capex_Input!BW$12:BW$286,$X332)
*(INDEX(Forecast_Capex_Input!$H$12:$H$286,$X332)=Repex),0)
*$DT332</f>
        <v>0</v>
      </c>
      <c r="DW332" s="188" cm="1">
        <f t="array" aca="1" ref="DW332" ca="1">IFERROR(INDEX(Forecast_Capex_Input!BX$12:BX$286,$X332)
*(INDEX(Forecast_Capex_Input!$H$12:$H$286,$X332)=Repex),0)
*$DT332</f>
        <v>0</v>
      </c>
      <c r="DX332" s="188" cm="1">
        <f t="array" aca="1" ref="DX332" ca="1">IFERROR(INDEX(Forecast_Capex_Input!BY$12:BY$286,$X332)
*(INDEX(Forecast_Capex_Input!$H$12:$H$286,$X332)=Repex),0)
*$DT332</f>
        <v>0</v>
      </c>
      <c r="DY332" s="188" cm="1">
        <f t="array" aca="1" ref="DY332" ca="1">IFERROR(INDEX(Forecast_Capex_Input!BZ$12:BZ$286,$X332)
*(INDEX(Forecast_Capex_Input!$H$12:$H$286,$X332)=Repex),0)
*$DT332</f>
        <v>1</v>
      </c>
      <c r="DZ332" s="188" cm="1">
        <f t="array" aca="1" ref="DZ332" ca="1">IFERROR(INDEX(Forecast_Capex_Input!CA$12:CA$286,$X332)
*(INDEX(Forecast_Capex_Input!$H$12:$H$286,$X332)=Repex),0)
*$DT332</f>
        <v>0</v>
      </c>
      <c r="EA332" s="188" cm="1">
        <f t="array" aca="1" ref="EA332" ca="1">IFERROR(INDEX(Forecast_Capex_Input!CB$12:CB$286,$X332)
*(INDEX(Forecast_Capex_Input!$H$12:$H$286,$X332)=Repex),0)
*$DT332</f>
        <v>0</v>
      </c>
      <c r="EB332" s="188" cm="1">
        <f t="array" aca="1" ref="EB332" ca="1">IFERROR(INDEX(Forecast_Capex_Input!CC$12:CC$286,$X332)
*(INDEX(Forecast_Capex_Input!$H$12:$H$286,$X332)=Repex),0)
*$DT332</f>
        <v>0</v>
      </c>
      <c r="EC332" s="165"/>
      <c r="ED332" s="226" t="str">
        <f t="shared" si="259"/>
        <v>N/A</v>
      </c>
      <c r="EE332" s="174" t="s">
        <v>15</v>
      </c>
    </row>
    <row r="333" spans="3:135" x14ac:dyDescent="0.2">
      <c r="C333" s="174">
        <f t="shared" si="260"/>
        <v>323</v>
      </c>
      <c r="D333" s="167" t="str" cm="1">
        <f t="array" ref="D333">IFERROR(INDEX(Forecast_Capex_Input!$D$12:$D$286,$X333),NA)</f>
        <v>OPGW rollout</v>
      </c>
      <c r="E333" s="172" t="b" cm="1">
        <f t="array" ref="E333">IF($X333=NA,NA,INDEX(Forecast_Capex_Input!$E$12:$E$286,$X333))</f>
        <v>0</v>
      </c>
      <c r="F333" s="167" t="str" cm="1">
        <f t="array" aca="1" ref="F333" ca="1">IFERROR(INDEX(General!$E$25:$E$26,$Y333),NA)</f>
        <v>Labour</v>
      </c>
      <c r="G333" s="167" t="str" cm="1">
        <f t="array" aca="1" ref="G333" ca="1">IFERROR(INDEX(Forecast_Capex_Input!$AI$11:$BB$11,$AA333),NA)</f>
        <v>Transmission Lines</v>
      </c>
      <c r="H333" s="189" cm="1">
        <f t="array" aca="1" ref="H333" ca="1">IFERROR(INDEX(Forecast_Capex_Input!$AI$12:$BB$286,$X333,$AA333),NA)</f>
        <v>1</v>
      </c>
      <c r="I333" s="199" t="str" cm="1">
        <f t="array" ref="I333">IFERROR(INDEX(Forecast_Capex_Input!$F$12:$F$286,$X333),NA)</f>
        <v>Replacement Expenditure</v>
      </c>
      <c r="J333" s="199" t="str" cm="1">
        <f t="array" ref="J333">IFERROR(INDEX(Forecast_Capex_Input!G$12:G$286,$X333),NA)</f>
        <v>Digital Infrastructure</v>
      </c>
      <c r="K333" s="199" t="str" cm="1">
        <f t="array" ref="K333">IFERROR(INDEX(Forecast_Capex_Input!H$12:H$286,$X333),NA)</f>
        <v>Repex</v>
      </c>
      <c r="L333" s="199" t="str" cm="1">
        <f t="array" ref="L333">IFERROR(INDEX(Forecast_Capex_Input!I$12:I$286,$X333),NA)</f>
        <v>N/A</v>
      </c>
      <c r="M333" s="199" t="str" cm="1">
        <f t="array" ref="M333">IFERROR(INDEX(Forecast_Capex_Input!J$12:J$286,$X333),NA)</f>
        <v>N/A</v>
      </c>
      <c r="N333" s="199" t="str" cm="1">
        <f t="array" ref="N333">IFERROR(INDEX(Forecast_Capex_Input!K$12:K$286,$X333),NA)</f>
        <v>DI - OPGW</v>
      </c>
      <c r="O333" s="199" t="str" cm="1">
        <f t="array" ref="O333">IFERROR(INDEX(Forecast_Capex_Input!L$12:L$286,$X333),NA)</f>
        <v>DI - Safe and Reliable Network</v>
      </c>
      <c r="P333" s="199" t="str" cm="1">
        <f t="array" ref="P333">IFERROR(INDEX(Forecast_Capex_Input!M$12:M$286,$X333),NA)</f>
        <v>N/A</v>
      </c>
      <c r="Q333" s="172" t="str" cm="1">
        <f t="array" ref="Q333">IFERROR(INDEX(Forecast_Capex_Input!N$12:N$286,$X333),NA)</f>
        <v>No</v>
      </c>
      <c r="R333" s="265" cm="1">
        <f t="array" ref="R333">IFERROR(INDEX(Forecast_Capex_Input!O$12:O$286,$X333),0)</f>
        <v>0</v>
      </c>
      <c r="S333" s="172" t="str" cm="1">
        <f t="array" ref="S333">IFERROR(INDEX(Forecast_Capex_Input!P$12:P$286,$X333),0)</f>
        <v>Safety security &amp; reliability</v>
      </c>
      <c r="T333" s="199" t="str" cm="1">
        <f t="array" aca="1" ref="T333" ca="1">IFERROR(INDEX(General!$K$84:$K$103,$AA333),NA)</f>
        <v>Transmission Lines (2018 onwards)</v>
      </c>
      <c r="U333" s="188" cm="1">
        <f t="array" aca="1" ref="U333" ca="1">IFERROR(
IF($F333=General!$E$25,INDEX(Forecast_Capex_Input!S$12:S$286,$X333),
INDEX(Forecast_Capex_Input!T$12:T$286,$X333)),0)</f>
        <v>0</v>
      </c>
      <c r="V333" s="222" t="b">
        <f>IFERROR(INDEX(Overheads!$T$19:$T$26,MATCH($I333,Overheads!$E$19:$E$26,0)),FALSE)</f>
        <v>1</v>
      </c>
      <c r="W333" s="165"/>
      <c r="X333" s="174">
        <f>IFERROR(
IF(MATCH($C333,Forecast_Capex_Input!$CI$12:$CI$286,1)+1&gt;MAX(Forecast_Capex_Input!$C$12:$C$286),NA,
MATCH($C333,Forecast_Capex_Input!$CI$12:$CI$286,1)+1),1)</f>
        <v>126</v>
      </c>
      <c r="Y333" s="174" cm="1">
        <f t="array" aca="1" ref="Y333" ca="1">IFERROR(
IF(X332&lt;&gt;X333,1,
IF(COUNTIF(OFFSET(Y332,0,0,-INDEX(Forecast_Capex_Input!$CG$12:$CG$286,$X333)),Y332)=INDEX(Forecast_Capex_Input!$CG$12:$CG$286,$X333),Y332+1,Y332)),NA)</f>
        <v>1</v>
      </c>
      <c r="Z333" s="174" cm="1">
        <f t="array" ref="Z333">IFERROR($C333-IF($X333=1,1,INDEX(Forecast_Capex_Input!$CI$12:$CI$286,$X333-1))+1,NA)</f>
        <v>1</v>
      </c>
      <c r="AA333" s="174" cm="1">
        <f t="array" aca="1" ref="AA333" ca="1">IFERROR(IF(Y333=1,
INDEX(Forecast_Capex_Input!$AI$10:$BB$10,SMALL(IF(INDEX(Forecast_Capex_Input!$AI$12:$BB$286,$X333,0)&gt;0,COLUMN(Forecast_Capex_Input!$AI$10:$BB$10)-COLUMN(Forecast_Capex_Input!$AI$12)+1),ROWS(OFFSET(AA332,0,0,-$Z333)))),
OFFSET(AA332,-INDEX(Forecast_Capex_Input!$CG$12:$CG$286,$X333)+1,0)),NA)</f>
        <v>1</v>
      </c>
      <c r="AB333" s="174">
        <f t="shared" ca="1" si="229"/>
        <v>1</v>
      </c>
      <c r="AC333" s="222" t="b">
        <f t="shared" si="261"/>
        <v>0</v>
      </c>
      <c r="AD333" s="220" t="b">
        <v>0</v>
      </c>
      <c r="AE333" s="222" t="b">
        <f t="shared" si="230"/>
        <v>1</v>
      </c>
      <c r="AF333" s="165"/>
      <c r="AG333" s="215">
        <v>0</v>
      </c>
      <c r="AH333" s="215">
        <v>0</v>
      </c>
      <c r="AI333" s="215">
        <v>0</v>
      </c>
      <c r="AJ333" s="215">
        <v>0</v>
      </c>
      <c r="AK333" s="215">
        <v>0</v>
      </c>
      <c r="AL333" s="155">
        <v>0</v>
      </c>
      <c r="AM333" s="165"/>
      <c r="AN333" s="215" cm="1">
        <f t="array" aca="1" ref="AN333" ca="1">IFERROR(INDEX(General!O$33:O$34,$AB333)
*AG333,0)</f>
        <v>0</v>
      </c>
      <c r="AO333" s="215" cm="1">
        <f t="array" aca="1" ref="AO333" ca="1">IFERROR(INDEX(General!P$33:P$34,$AB333)
*AH333,0)</f>
        <v>0</v>
      </c>
      <c r="AP333" s="215" cm="1">
        <f t="array" aca="1" ref="AP333" ca="1">IFERROR(INDEX(General!Q$33:Q$34,$AB333)
*AI333,0)</f>
        <v>0</v>
      </c>
      <c r="AQ333" s="215" cm="1">
        <f t="array" aca="1" ref="AQ333" ca="1">IFERROR(INDEX(General!R$33:R$34,$AB333)
*AJ333,0)</f>
        <v>0</v>
      </c>
      <c r="AR333" s="215" cm="1">
        <f t="array" aca="1" ref="AR333" ca="1">IFERROR(INDEX(General!S$33:S$34,$AB333)
*AK333,0)</f>
        <v>0</v>
      </c>
      <c r="AS333" s="155">
        <f t="shared" ca="1" si="262"/>
        <v>0</v>
      </c>
      <c r="AT333" s="165"/>
      <c r="AU333" s="215">
        <f ca="1">IF($AE333=FALSE,AN333*Overheads!$R$24*$V333,
IFERROR(Overheads!$O$49*$V333*AN333,0)
+IFERROR(Overheads!Q$59*$V333*(AN333/Overheads!Q$68),0))</f>
        <v>0</v>
      </c>
      <c r="AV333" s="215">
        <f ca="1">IF($AE333=FALSE,AO333*Overheads!$R$24*$V333,
IFERROR(Overheads!$O$49*$V333*AO333,0)
+IFERROR(Overheads!R$59*$V333*(AO333/Overheads!R$68),0))</f>
        <v>0</v>
      </c>
      <c r="AW333" s="215">
        <f ca="1">IF($AE333=FALSE,AP333*Overheads!$R$24*$V333,
IFERROR(Overheads!$O$49*$V333*AP333,0)
+IFERROR(Overheads!S$59*$V333*(AP333/Overheads!S$68),0))</f>
        <v>0</v>
      </c>
      <c r="AX333" s="215">
        <f ca="1">IF($AE333=FALSE,AQ333*Overheads!$R$24*$V333,
IFERROR(Overheads!$O$49*$V333*AQ333,0)
+IFERROR(Overheads!T$59*$V333*(AQ333/Overheads!T$68),0))</f>
        <v>0</v>
      </c>
      <c r="AY333" s="215">
        <f ca="1">IF($AE333=FALSE,AR333*Overheads!$R$24*$V333,
IFERROR(Overheads!$O$49*$V333*AR333,0)
+IFERROR(Overheads!U$59*$V333*(AR333/Overheads!U$68),0))</f>
        <v>0</v>
      </c>
      <c r="AZ333" s="155">
        <f t="shared" ca="1" si="263"/>
        <v>0</v>
      </c>
      <c r="BA333" s="165"/>
      <c r="BB333" s="215">
        <f ca="1">IF($AE333=FALSE,AN333*Overheads!$S$25,
IFERROR(Overheads!$O$50*AN333,0)
+IFERROR(Overheads!Q$60*(AN333/Overheads!Q$66),0))</f>
        <v>0</v>
      </c>
      <c r="BC333" s="215">
        <f ca="1">IF($AE333=FALSE,AO333*Overheads!$S$25,
IFERROR(Overheads!$O$50*AO333,0)
+IFERROR(Overheads!R$60*(AO333/Overheads!R$66),0))</f>
        <v>0</v>
      </c>
      <c r="BD333" s="215">
        <f ca="1">IF($AE333=FALSE,AP333*Overheads!$S$25,
IFERROR(Overheads!$O$50*AP333,0)
+IFERROR(Overheads!S$60*(AP333/Overheads!S$66),0))</f>
        <v>0</v>
      </c>
      <c r="BE333" s="215">
        <f ca="1">IF($AE333=FALSE,AQ333*Overheads!$S$25,
IFERROR(Overheads!$O$50*AQ333,0)
+IFERROR(Overheads!T$60*(AQ333/Overheads!T$66),0))</f>
        <v>0</v>
      </c>
      <c r="BF333" s="215">
        <f ca="1">IF($AE333=FALSE,AR333*Overheads!$S$25,
IFERROR(Overheads!$O$50*AR333,0)
+IFERROR(Overheads!U$60*(AR333/Overheads!U$66),0))</f>
        <v>0</v>
      </c>
      <c r="BG333" s="155">
        <f t="shared" ca="1" si="264"/>
        <v>0</v>
      </c>
      <c r="BH333" s="165"/>
      <c r="BI333" s="215">
        <f t="shared" ca="1" si="265"/>
        <v>0</v>
      </c>
      <c r="BJ333" s="215">
        <f t="shared" ca="1" si="231"/>
        <v>0</v>
      </c>
      <c r="BK333" s="215">
        <f t="shared" ca="1" si="232"/>
        <v>0</v>
      </c>
      <c r="BL333" s="215">
        <f t="shared" ca="1" si="233"/>
        <v>0</v>
      </c>
      <c r="BM333" s="215">
        <f t="shared" ca="1" si="234"/>
        <v>0</v>
      </c>
      <c r="BN333" s="155">
        <f t="shared" ca="1" si="266"/>
        <v>0</v>
      </c>
      <c r="BO333" s="165"/>
      <c r="BP333" s="187" cm="1">
        <f t="array" ref="BP333">IFERROR(IF($X333=$X332,BP332,INDEX(Forecast_Capex_Input!AC$12:AC$286,$X333)),0)</f>
        <v>0</v>
      </c>
      <c r="BQ333" s="187" cm="1">
        <f t="array" ref="BQ333">IFERROR(IF($X333=$X332,BQ332,INDEX(Forecast_Capex_Input!AD$12:AD$286,$X333)),0)</f>
        <v>0</v>
      </c>
      <c r="BR333" s="187" cm="1">
        <f t="array" ref="BR333">IFERROR(IF($X333=$X332,BR332,INDEX(Forecast_Capex_Input!AE$12:AE$286,$X333)),0)</f>
        <v>0</v>
      </c>
      <c r="BS333" s="187" cm="1">
        <f t="array" ref="BS333">IFERROR(IF($X333=$X332,BS332,INDEX(Forecast_Capex_Input!AF$12:AF$286,$X333)),0)</f>
        <v>0</v>
      </c>
      <c r="BT333" s="187" cm="1">
        <f t="array" ref="BT333">IFERROR(IF($X333=$X332,BT332,INDEX(Forecast_Capex_Input!AG$12:AG$286,$X333)),0)</f>
        <v>0</v>
      </c>
      <c r="BU333" s="165"/>
      <c r="BV333" s="215">
        <f t="shared" si="235"/>
        <v>0</v>
      </c>
      <c r="BW333" s="215">
        <f t="shared" si="236"/>
        <v>0</v>
      </c>
      <c r="BX333" s="215">
        <f t="shared" si="237"/>
        <v>0</v>
      </c>
      <c r="BY333" s="215">
        <f t="shared" si="238"/>
        <v>0</v>
      </c>
      <c r="BZ333" s="215">
        <f t="shared" si="239"/>
        <v>0</v>
      </c>
      <c r="CA333" s="155">
        <f t="shared" si="267"/>
        <v>0</v>
      </c>
      <c r="CB333" s="165"/>
      <c r="CC333" s="215">
        <f t="shared" ca="1" si="240"/>
        <v>0</v>
      </c>
      <c r="CD333" s="215">
        <f t="shared" ca="1" si="241"/>
        <v>0</v>
      </c>
      <c r="CE333" s="215">
        <f t="shared" ca="1" si="242"/>
        <v>0</v>
      </c>
      <c r="CF333" s="215">
        <f t="shared" ca="1" si="243"/>
        <v>0</v>
      </c>
      <c r="CG333" s="215">
        <f t="shared" ca="1" si="244"/>
        <v>0</v>
      </c>
      <c r="CH333" s="155">
        <f t="shared" ca="1" si="268"/>
        <v>0</v>
      </c>
      <c r="CI333" s="165"/>
      <c r="CJ333" s="215">
        <f t="shared" ca="1" si="245"/>
        <v>0</v>
      </c>
      <c r="CK333" s="215">
        <f t="shared" ca="1" si="246"/>
        <v>0</v>
      </c>
      <c r="CL333" s="215">
        <f t="shared" ca="1" si="247"/>
        <v>0</v>
      </c>
      <c r="CM333" s="215">
        <f t="shared" ca="1" si="248"/>
        <v>0</v>
      </c>
      <c r="CN333" s="215">
        <f t="shared" ca="1" si="249"/>
        <v>0</v>
      </c>
      <c r="CO333" s="155">
        <f t="shared" ca="1" si="269"/>
        <v>0</v>
      </c>
      <c r="CP333" s="165"/>
      <c r="CQ333" s="223">
        <f t="shared" ca="1" si="250"/>
        <v>0</v>
      </c>
      <c r="CR333" s="223">
        <f t="shared" ca="1" si="251"/>
        <v>0</v>
      </c>
      <c r="CS333" s="223">
        <f t="shared" ca="1" si="252"/>
        <v>0</v>
      </c>
      <c r="CT333" s="223">
        <f t="shared" ca="1" si="253"/>
        <v>0</v>
      </c>
      <c r="CU333" s="223">
        <f t="shared" ca="1" si="254"/>
        <v>0</v>
      </c>
      <c r="CV333" s="155">
        <f t="shared" ca="1" si="270"/>
        <v>0</v>
      </c>
      <c r="CW333" s="165"/>
      <c r="CX333" s="215">
        <f t="shared" ca="1" si="271"/>
        <v>0</v>
      </c>
      <c r="CY333" s="215">
        <f t="shared" ca="1" si="255"/>
        <v>0</v>
      </c>
      <c r="CZ333" s="215">
        <f t="shared" ca="1" si="256"/>
        <v>0</v>
      </c>
      <c r="DA333" s="215">
        <f t="shared" ca="1" si="257"/>
        <v>0</v>
      </c>
      <c r="DB333" s="215">
        <f t="shared" ca="1" si="258"/>
        <v>0</v>
      </c>
      <c r="DC333" s="155">
        <f t="shared" ca="1" si="272"/>
        <v>0</v>
      </c>
      <c r="DD333" s="165"/>
      <c r="DE333" s="188" t="b" cm="1">
        <f t="array" aca="1" ref="DE333" ca="1">OR($G333=Forecast_Capex_Input!$BF$8:$BF$10)</f>
        <v>1</v>
      </c>
      <c r="DF333" s="188" cm="1">
        <f t="array" aca="1" ref="DF333" ca="1">IFERROR(INDEX(Forecast_Capex_Input!BG$12:BG$286,$X333)
*(INDEX(Forecast_Capex_Input!$H$12:$H$286,$X333)=Repex),0)
*$DE333</f>
        <v>0</v>
      </c>
      <c r="DG333" s="188" cm="1">
        <f t="array" aca="1" ref="DG333" ca="1">IFERROR(INDEX(Forecast_Capex_Input!BH$12:BH$286,$X333)
*(INDEX(Forecast_Capex_Input!$H$12:$H$286,$X333)=Repex),0)
*$DE333</f>
        <v>0</v>
      </c>
      <c r="DH333" s="188" cm="1">
        <f t="array" aca="1" ref="DH333" ca="1">IFERROR(INDEX(Forecast_Capex_Input!BI$12:BI$286,$X333)
*(INDEX(Forecast_Capex_Input!$H$12:$H$286,$X333)=Repex),0)
*$DE333</f>
        <v>0</v>
      </c>
      <c r="DI333" s="188" cm="1">
        <f t="array" aca="1" ref="DI333" ca="1">IFERROR(INDEX(Forecast_Capex_Input!BJ$12:BJ$286,$X333)
*(INDEX(Forecast_Capex_Input!$H$12:$H$286,$X333)=Repex),0)
*$DE333</f>
        <v>0</v>
      </c>
      <c r="DJ333" s="188" cm="1">
        <f t="array" aca="1" ref="DJ333" ca="1">IFERROR(INDEX(Forecast_Capex_Input!BK$12:BK$286,$X333)
*(INDEX(Forecast_Capex_Input!$H$12:$H$286,$X333)=Repex),0)
*$DE333</f>
        <v>0</v>
      </c>
      <c r="DK333" s="188" cm="1">
        <f t="array" aca="1" ref="DK333" ca="1">IFERROR(INDEX(Forecast_Capex_Input!BL$12:BL$286,$X333)
*(INDEX(Forecast_Capex_Input!$H$12:$H$286,$X333)=Repex),0)
*$DE333</f>
        <v>1</v>
      </c>
      <c r="DL333" s="165"/>
      <c r="DM333" s="188" t="b" cm="1">
        <f t="array" aca="1" ref="DM333" ca="1">OR($G333=Forecast_Capex_Input!$BN$8:$BN$9)</f>
        <v>0</v>
      </c>
      <c r="DN333" s="188" cm="1">
        <f t="array" aca="1" ref="DN333" ca="1">IFERROR(INDEX(Forecast_Capex_Input!BO$12:BO$286,$X333)
*(INDEX(Forecast_Capex_Input!$H$12:$H$286,$X333)=Repex),0)
*$DM333</f>
        <v>0</v>
      </c>
      <c r="DO333" s="188" cm="1">
        <f t="array" aca="1" ref="DO333" ca="1">IFERROR(INDEX(Forecast_Capex_Input!BP$12:BP$286,$X333)
*(INDEX(Forecast_Capex_Input!$H$12:$H$286,$X333)=Repex),0)
*$DM333</f>
        <v>0</v>
      </c>
      <c r="DP333" s="188" cm="1">
        <f t="array" aca="1" ref="DP333" ca="1">IFERROR(INDEX(Forecast_Capex_Input!BQ$12:BQ$286,$X333)
*(INDEX(Forecast_Capex_Input!$H$12:$H$286,$X333)=Repex),0)
*$DM333</f>
        <v>0</v>
      </c>
      <c r="DQ333" s="188" cm="1">
        <f t="array" aca="1" ref="DQ333" ca="1">IFERROR(INDEX(Forecast_Capex_Input!BR$12:BR$286,$X333)
*(INDEX(Forecast_Capex_Input!$H$12:$H$286,$X333)=Repex),0)
*$DM333</f>
        <v>0</v>
      </c>
      <c r="DR333" s="188" cm="1">
        <f t="array" aca="1" ref="DR333" ca="1">IFERROR(INDEX(Forecast_Capex_Input!BS$12:BS$286,$X333)
*(INDEX(Forecast_Capex_Input!$H$12:$H$286,$X333)=Repex),0)
*$DM333</f>
        <v>0</v>
      </c>
      <c r="DS333" s="165"/>
      <c r="DT333" s="188" t="b" cm="1">
        <f t="array" aca="1" ref="DT333" ca="1">OR($G333=Forecast_Capex_Input!$BU$8:$BU$10)</f>
        <v>0</v>
      </c>
      <c r="DU333" s="188" cm="1">
        <f t="array" aca="1" ref="DU333" ca="1">IFERROR(INDEX(Forecast_Capex_Input!BV$12:BV$286,$X333)
*(INDEX(Forecast_Capex_Input!$H$12:$H$286,$X333)=Repex),0)
*$DT333</f>
        <v>0</v>
      </c>
      <c r="DV333" s="188" cm="1">
        <f t="array" aca="1" ref="DV333" ca="1">IFERROR(INDEX(Forecast_Capex_Input!BW$12:BW$286,$X333)
*(INDEX(Forecast_Capex_Input!$H$12:$H$286,$X333)=Repex),0)
*$DT333</f>
        <v>0</v>
      </c>
      <c r="DW333" s="188" cm="1">
        <f t="array" aca="1" ref="DW333" ca="1">IFERROR(INDEX(Forecast_Capex_Input!BX$12:BX$286,$X333)
*(INDEX(Forecast_Capex_Input!$H$12:$H$286,$X333)=Repex),0)
*$DT333</f>
        <v>0</v>
      </c>
      <c r="DX333" s="188" cm="1">
        <f t="array" aca="1" ref="DX333" ca="1">IFERROR(INDEX(Forecast_Capex_Input!BY$12:BY$286,$X333)
*(INDEX(Forecast_Capex_Input!$H$12:$H$286,$X333)=Repex),0)
*$DT333</f>
        <v>0</v>
      </c>
      <c r="DY333" s="188" cm="1">
        <f t="array" aca="1" ref="DY333" ca="1">IFERROR(INDEX(Forecast_Capex_Input!BZ$12:BZ$286,$X333)
*(INDEX(Forecast_Capex_Input!$H$12:$H$286,$X333)=Repex),0)
*$DT333</f>
        <v>0</v>
      </c>
      <c r="DZ333" s="188" cm="1">
        <f t="array" aca="1" ref="DZ333" ca="1">IFERROR(INDEX(Forecast_Capex_Input!CA$12:CA$286,$X333)
*(INDEX(Forecast_Capex_Input!$H$12:$H$286,$X333)=Repex),0)
*$DT333</f>
        <v>0</v>
      </c>
      <c r="EA333" s="188" cm="1">
        <f t="array" aca="1" ref="EA333" ca="1">IFERROR(INDEX(Forecast_Capex_Input!CB$12:CB$286,$X333)
*(INDEX(Forecast_Capex_Input!$H$12:$H$286,$X333)=Repex),0)
*$DT333</f>
        <v>0</v>
      </c>
      <c r="EB333" s="188" cm="1">
        <f t="array" aca="1" ref="EB333" ca="1">IFERROR(INDEX(Forecast_Capex_Input!CC$12:CC$286,$X333)
*(INDEX(Forecast_Capex_Input!$H$12:$H$286,$X333)=Repex),0)
*$DT333</f>
        <v>0</v>
      </c>
      <c r="EC333" s="165"/>
      <c r="ED333" s="226" t="str">
        <f t="shared" si="259"/>
        <v>N/A</v>
      </c>
      <c r="EE333" s="174" t="s">
        <v>15</v>
      </c>
    </row>
    <row r="334" spans="3:135" x14ac:dyDescent="0.2">
      <c r="C334" s="174">
        <f t="shared" si="260"/>
        <v>324</v>
      </c>
      <c r="D334" s="167" t="str" cm="1">
        <f t="array" ref="D334">IFERROR(INDEX(Forecast_Capex_Input!$D$12:$D$286,$X334),NA)</f>
        <v>OPGW rollout</v>
      </c>
      <c r="E334" s="172" t="b" cm="1">
        <f t="array" ref="E334">IF($X334=NA,NA,INDEX(Forecast_Capex_Input!$E$12:$E$286,$X334))</f>
        <v>0</v>
      </c>
      <c r="F334" s="167" t="str" cm="1">
        <f t="array" aca="1" ref="F334" ca="1">IFERROR(INDEX(General!$E$25:$E$26,$Y334),NA)</f>
        <v>Non-Labour</v>
      </c>
      <c r="G334" s="167" t="str" cm="1">
        <f t="array" aca="1" ref="G334" ca="1">IFERROR(INDEX(Forecast_Capex_Input!$AI$11:$BB$11,$AA334),NA)</f>
        <v>Transmission Lines</v>
      </c>
      <c r="H334" s="189" cm="1">
        <f t="array" aca="1" ref="H334" ca="1">IFERROR(INDEX(Forecast_Capex_Input!$AI$12:$BB$286,$X334,$AA334),NA)</f>
        <v>1</v>
      </c>
      <c r="I334" s="199" t="str" cm="1">
        <f t="array" ref="I334">IFERROR(INDEX(Forecast_Capex_Input!$F$12:$F$286,$X334),NA)</f>
        <v>Replacement Expenditure</v>
      </c>
      <c r="J334" s="199" t="str" cm="1">
        <f t="array" ref="J334">IFERROR(INDEX(Forecast_Capex_Input!G$12:G$286,$X334),NA)</f>
        <v>Digital Infrastructure</v>
      </c>
      <c r="K334" s="199" t="str" cm="1">
        <f t="array" ref="K334">IFERROR(INDEX(Forecast_Capex_Input!H$12:H$286,$X334),NA)</f>
        <v>Repex</v>
      </c>
      <c r="L334" s="199" t="str" cm="1">
        <f t="array" ref="L334">IFERROR(INDEX(Forecast_Capex_Input!I$12:I$286,$X334),NA)</f>
        <v>N/A</v>
      </c>
      <c r="M334" s="199" t="str" cm="1">
        <f t="array" ref="M334">IFERROR(INDEX(Forecast_Capex_Input!J$12:J$286,$X334),NA)</f>
        <v>N/A</v>
      </c>
      <c r="N334" s="199" t="str" cm="1">
        <f t="array" ref="N334">IFERROR(INDEX(Forecast_Capex_Input!K$12:K$286,$X334),NA)</f>
        <v>DI - OPGW</v>
      </c>
      <c r="O334" s="199" t="str" cm="1">
        <f t="array" ref="O334">IFERROR(INDEX(Forecast_Capex_Input!L$12:L$286,$X334),NA)</f>
        <v>DI - Safe and Reliable Network</v>
      </c>
      <c r="P334" s="199" t="str" cm="1">
        <f t="array" ref="P334">IFERROR(INDEX(Forecast_Capex_Input!M$12:M$286,$X334),NA)</f>
        <v>N/A</v>
      </c>
      <c r="Q334" s="172" t="str" cm="1">
        <f t="array" ref="Q334">IFERROR(INDEX(Forecast_Capex_Input!N$12:N$286,$X334),NA)</f>
        <v>No</v>
      </c>
      <c r="R334" s="265" cm="1">
        <f t="array" ref="R334">IFERROR(INDEX(Forecast_Capex_Input!O$12:O$286,$X334),0)</f>
        <v>0</v>
      </c>
      <c r="S334" s="172" t="str" cm="1">
        <f t="array" ref="S334">IFERROR(INDEX(Forecast_Capex_Input!P$12:P$286,$X334),0)</f>
        <v>Safety security &amp; reliability</v>
      </c>
      <c r="T334" s="199" t="str" cm="1">
        <f t="array" aca="1" ref="T334" ca="1">IFERROR(INDEX(General!$K$84:$K$103,$AA334),NA)</f>
        <v>Transmission Lines (2018 onwards)</v>
      </c>
      <c r="U334" s="188" cm="1">
        <f t="array" aca="1" ref="U334" ca="1">IFERROR(
IF($F334=General!$E$25,INDEX(Forecast_Capex_Input!S$12:S$286,$X334),
INDEX(Forecast_Capex_Input!T$12:T$286,$X334)),0)</f>
        <v>1</v>
      </c>
      <c r="V334" s="222" t="b">
        <f>IFERROR(INDEX(Overheads!$T$19:$T$26,MATCH($I334,Overheads!$E$19:$E$26,0)),FALSE)</f>
        <v>1</v>
      </c>
      <c r="W334" s="165"/>
      <c r="X334" s="174">
        <f>IFERROR(
IF(MATCH($C334,Forecast_Capex_Input!$CI$12:$CI$286,1)+1&gt;MAX(Forecast_Capex_Input!$C$12:$C$286),NA,
MATCH($C334,Forecast_Capex_Input!$CI$12:$CI$286,1)+1),1)</f>
        <v>126</v>
      </c>
      <c r="Y334" s="174" cm="1">
        <f t="array" aca="1" ref="Y334" ca="1">IFERROR(
IF(X333&lt;&gt;X334,1,
IF(COUNTIF(OFFSET(Y333,0,0,-INDEX(Forecast_Capex_Input!$CG$12:$CG$286,$X334)),Y333)=INDEX(Forecast_Capex_Input!$CG$12:$CG$286,$X334),Y333+1,Y333)),NA)</f>
        <v>2</v>
      </c>
      <c r="Z334" s="174" cm="1">
        <f t="array" ref="Z334">IFERROR($C334-IF($X334=1,1,INDEX(Forecast_Capex_Input!$CI$12:$CI$286,$X334-1))+1,NA)</f>
        <v>2</v>
      </c>
      <c r="AA334" s="174" cm="1">
        <f t="array" aca="1" ref="AA334" ca="1">IFERROR(IF(Y334=1,
INDEX(Forecast_Capex_Input!$AI$10:$BB$10,SMALL(IF(INDEX(Forecast_Capex_Input!$AI$12:$BB$286,$X334,0)&gt;0,COLUMN(Forecast_Capex_Input!$AI$10:$BB$10)-COLUMN(Forecast_Capex_Input!$AI$12)+1),ROWS(OFFSET(AA333,0,0,-$Z334)))),
OFFSET(AA333,-INDEX(Forecast_Capex_Input!$CG$12:$CG$286,$X334)+1,0)),NA)</f>
        <v>1</v>
      </c>
      <c r="AB334" s="174">
        <f t="shared" ca="1" si="229"/>
        <v>2</v>
      </c>
      <c r="AC334" s="222" t="b">
        <f t="shared" si="261"/>
        <v>0</v>
      </c>
      <c r="AD334" s="220" t="b">
        <v>0</v>
      </c>
      <c r="AE334" s="222" t="b">
        <f t="shared" si="230"/>
        <v>1</v>
      </c>
      <c r="AF334" s="165"/>
      <c r="AG334" s="215">
        <v>0</v>
      </c>
      <c r="AH334" s="215">
        <v>0</v>
      </c>
      <c r="AI334" s="215">
        <v>0</v>
      </c>
      <c r="AJ334" s="215">
        <v>0</v>
      </c>
      <c r="AK334" s="215">
        <v>0</v>
      </c>
      <c r="AL334" s="155">
        <v>0</v>
      </c>
      <c r="AM334" s="165"/>
      <c r="AN334" s="215" cm="1">
        <f t="array" aca="1" ref="AN334" ca="1">IFERROR(INDEX(General!O$33:O$34,$AB334)
*AG334,0)</f>
        <v>0</v>
      </c>
      <c r="AO334" s="215" cm="1">
        <f t="array" aca="1" ref="AO334" ca="1">IFERROR(INDEX(General!P$33:P$34,$AB334)
*AH334,0)</f>
        <v>0</v>
      </c>
      <c r="AP334" s="215" cm="1">
        <f t="array" aca="1" ref="AP334" ca="1">IFERROR(INDEX(General!Q$33:Q$34,$AB334)
*AI334,0)</f>
        <v>0</v>
      </c>
      <c r="AQ334" s="215" cm="1">
        <f t="array" aca="1" ref="AQ334" ca="1">IFERROR(INDEX(General!R$33:R$34,$AB334)
*AJ334,0)</f>
        <v>0</v>
      </c>
      <c r="AR334" s="215" cm="1">
        <f t="array" aca="1" ref="AR334" ca="1">IFERROR(INDEX(General!S$33:S$34,$AB334)
*AK334,0)</f>
        <v>0</v>
      </c>
      <c r="AS334" s="155">
        <f t="shared" ca="1" si="262"/>
        <v>0</v>
      </c>
      <c r="AT334" s="165"/>
      <c r="AU334" s="215">
        <f ca="1">IF($AE334=FALSE,AN334*Overheads!$R$24*$V334,
IFERROR(Overheads!$O$49*$V334*AN334,0)
+IFERROR(Overheads!Q$59*$V334*(AN334/Overheads!Q$68),0))</f>
        <v>0</v>
      </c>
      <c r="AV334" s="215">
        <f ca="1">IF($AE334=FALSE,AO334*Overheads!$R$24*$V334,
IFERROR(Overheads!$O$49*$V334*AO334,0)
+IFERROR(Overheads!R$59*$V334*(AO334/Overheads!R$68),0))</f>
        <v>0</v>
      </c>
      <c r="AW334" s="215">
        <f ca="1">IF($AE334=FALSE,AP334*Overheads!$R$24*$V334,
IFERROR(Overheads!$O$49*$V334*AP334,0)
+IFERROR(Overheads!S$59*$V334*(AP334/Overheads!S$68),0))</f>
        <v>0</v>
      </c>
      <c r="AX334" s="215">
        <f ca="1">IF($AE334=FALSE,AQ334*Overheads!$R$24*$V334,
IFERROR(Overheads!$O$49*$V334*AQ334,0)
+IFERROR(Overheads!T$59*$V334*(AQ334/Overheads!T$68),0))</f>
        <v>0</v>
      </c>
      <c r="AY334" s="215">
        <f ca="1">IF($AE334=FALSE,AR334*Overheads!$R$24*$V334,
IFERROR(Overheads!$O$49*$V334*AR334,0)
+IFERROR(Overheads!U$59*$V334*(AR334/Overheads!U$68),0))</f>
        <v>0</v>
      </c>
      <c r="AZ334" s="155">
        <f t="shared" ca="1" si="263"/>
        <v>0</v>
      </c>
      <c r="BA334" s="165"/>
      <c r="BB334" s="215">
        <f ca="1">IF($AE334=FALSE,AN334*Overheads!$S$25,
IFERROR(Overheads!$O$50*AN334,0)
+IFERROR(Overheads!Q$60*(AN334/Overheads!Q$66),0))</f>
        <v>0</v>
      </c>
      <c r="BC334" s="215">
        <f ca="1">IF($AE334=FALSE,AO334*Overheads!$S$25,
IFERROR(Overheads!$O$50*AO334,0)
+IFERROR(Overheads!R$60*(AO334/Overheads!R$66),0))</f>
        <v>0</v>
      </c>
      <c r="BD334" s="215">
        <f ca="1">IF($AE334=FALSE,AP334*Overheads!$S$25,
IFERROR(Overheads!$O$50*AP334,0)
+IFERROR(Overheads!S$60*(AP334/Overheads!S$66),0))</f>
        <v>0</v>
      </c>
      <c r="BE334" s="215">
        <f ca="1">IF($AE334=FALSE,AQ334*Overheads!$S$25,
IFERROR(Overheads!$O$50*AQ334,0)
+IFERROR(Overheads!T$60*(AQ334/Overheads!T$66),0))</f>
        <v>0</v>
      </c>
      <c r="BF334" s="215">
        <f ca="1">IF($AE334=FALSE,AR334*Overheads!$S$25,
IFERROR(Overheads!$O$50*AR334,0)
+IFERROR(Overheads!U$60*(AR334/Overheads!U$66),0))</f>
        <v>0</v>
      </c>
      <c r="BG334" s="155">
        <f t="shared" ca="1" si="264"/>
        <v>0</v>
      </c>
      <c r="BH334" s="165"/>
      <c r="BI334" s="215">
        <f t="shared" ca="1" si="265"/>
        <v>0</v>
      </c>
      <c r="BJ334" s="215">
        <f t="shared" ca="1" si="231"/>
        <v>0</v>
      </c>
      <c r="BK334" s="215">
        <f t="shared" ca="1" si="232"/>
        <v>0</v>
      </c>
      <c r="BL334" s="215">
        <f t="shared" ca="1" si="233"/>
        <v>0</v>
      </c>
      <c r="BM334" s="215">
        <f t="shared" ca="1" si="234"/>
        <v>0</v>
      </c>
      <c r="BN334" s="155">
        <f t="shared" ca="1" si="266"/>
        <v>0</v>
      </c>
      <c r="BO334" s="165"/>
      <c r="BP334" s="187" cm="1">
        <f t="array" ref="BP334">IFERROR(IF($X334=$X333,BP333,INDEX(Forecast_Capex_Input!AC$12:AC$286,$X334)),0)</f>
        <v>0</v>
      </c>
      <c r="BQ334" s="187" cm="1">
        <f t="array" ref="BQ334">IFERROR(IF($X334=$X333,BQ333,INDEX(Forecast_Capex_Input!AD$12:AD$286,$X334)),0)</f>
        <v>0</v>
      </c>
      <c r="BR334" s="187" cm="1">
        <f t="array" ref="BR334">IFERROR(IF($X334=$X333,BR333,INDEX(Forecast_Capex_Input!AE$12:AE$286,$X334)),0)</f>
        <v>0</v>
      </c>
      <c r="BS334" s="187" cm="1">
        <f t="array" ref="BS334">IFERROR(IF($X334=$X333,BS333,INDEX(Forecast_Capex_Input!AF$12:AF$286,$X334)),0)</f>
        <v>0</v>
      </c>
      <c r="BT334" s="187" cm="1">
        <f t="array" ref="BT334">IFERROR(IF($X334=$X333,BT333,INDEX(Forecast_Capex_Input!AG$12:AG$286,$X334)),0)</f>
        <v>0</v>
      </c>
      <c r="BU334" s="165"/>
      <c r="BV334" s="215">
        <f t="shared" si="235"/>
        <v>0</v>
      </c>
      <c r="BW334" s="215">
        <f t="shared" si="236"/>
        <v>0</v>
      </c>
      <c r="BX334" s="215">
        <f t="shared" si="237"/>
        <v>0</v>
      </c>
      <c r="BY334" s="215">
        <f t="shared" si="238"/>
        <v>0</v>
      </c>
      <c r="BZ334" s="215">
        <f t="shared" si="239"/>
        <v>0</v>
      </c>
      <c r="CA334" s="155">
        <f t="shared" si="267"/>
        <v>0</v>
      </c>
      <c r="CB334" s="165"/>
      <c r="CC334" s="215">
        <f t="shared" ca="1" si="240"/>
        <v>0</v>
      </c>
      <c r="CD334" s="215">
        <f t="shared" ca="1" si="241"/>
        <v>0</v>
      </c>
      <c r="CE334" s="215">
        <f t="shared" ca="1" si="242"/>
        <v>0</v>
      </c>
      <c r="CF334" s="215">
        <f t="shared" ca="1" si="243"/>
        <v>0</v>
      </c>
      <c r="CG334" s="215">
        <f t="shared" ca="1" si="244"/>
        <v>0</v>
      </c>
      <c r="CH334" s="155">
        <f t="shared" ca="1" si="268"/>
        <v>0</v>
      </c>
      <c r="CI334" s="165"/>
      <c r="CJ334" s="215">
        <f t="shared" ca="1" si="245"/>
        <v>0</v>
      </c>
      <c r="CK334" s="215">
        <f t="shared" ca="1" si="246"/>
        <v>0</v>
      </c>
      <c r="CL334" s="215">
        <f t="shared" ca="1" si="247"/>
        <v>0</v>
      </c>
      <c r="CM334" s="215">
        <f t="shared" ca="1" si="248"/>
        <v>0</v>
      </c>
      <c r="CN334" s="215">
        <f t="shared" ca="1" si="249"/>
        <v>0</v>
      </c>
      <c r="CO334" s="155">
        <f t="shared" ca="1" si="269"/>
        <v>0</v>
      </c>
      <c r="CP334" s="165"/>
      <c r="CQ334" s="223">
        <f t="shared" ca="1" si="250"/>
        <v>0</v>
      </c>
      <c r="CR334" s="223">
        <f t="shared" ca="1" si="251"/>
        <v>0</v>
      </c>
      <c r="CS334" s="223">
        <f t="shared" ca="1" si="252"/>
        <v>0</v>
      </c>
      <c r="CT334" s="223">
        <f t="shared" ca="1" si="253"/>
        <v>0</v>
      </c>
      <c r="CU334" s="223">
        <f t="shared" ca="1" si="254"/>
        <v>0</v>
      </c>
      <c r="CV334" s="155">
        <f t="shared" ca="1" si="270"/>
        <v>0</v>
      </c>
      <c r="CW334" s="165"/>
      <c r="CX334" s="215">
        <f t="shared" ca="1" si="271"/>
        <v>0</v>
      </c>
      <c r="CY334" s="215">
        <f t="shared" ca="1" si="255"/>
        <v>0</v>
      </c>
      <c r="CZ334" s="215">
        <f t="shared" ca="1" si="256"/>
        <v>0</v>
      </c>
      <c r="DA334" s="215">
        <f t="shared" ca="1" si="257"/>
        <v>0</v>
      </c>
      <c r="DB334" s="215">
        <f t="shared" ca="1" si="258"/>
        <v>0</v>
      </c>
      <c r="DC334" s="155">
        <f t="shared" ca="1" si="272"/>
        <v>0</v>
      </c>
      <c r="DD334" s="165"/>
      <c r="DE334" s="188" t="b" cm="1">
        <f t="array" aca="1" ref="DE334" ca="1">OR($G334=Forecast_Capex_Input!$BF$8:$BF$10)</f>
        <v>1</v>
      </c>
      <c r="DF334" s="188" cm="1">
        <f t="array" aca="1" ref="DF334" ca="1">IFERROR(INDEX(Forecast_Capex_Input!BG$12:BG$286,$X334)
*(INDEX(Forecast_Capex_Input!$H$12:$H$286,$X334)=Repex),0)
*$DE334</f>
        <v>0</v>
      </c>
      <c r="DG334" s="188" cm="1">
        <f t="array" aca="1" ref="DG334" ca="1">IFERROR(INDEX(Forecast_Capex_Input!BH$12:BH$286,$X334)
*(INDEX(Forecast_Capex_Input!$H$12:$H$286,$X334)=Repex),0)
*$DE334</f>
        <v>0</v>
      </c>
      <c r="DH334" s="188" cm="1">
        <f t="array" aca="1" ref="DH334" ca="1">IFERROR(INDEX(Forecast_Capex_Input!BI$12:BI$286,$X334)
*(INDEX(Forecast_Capex_Input!$H$12:$H$286,$X334)=Repex),0)
*$DE334</f>
        <v>0</v>
      </c>
      <c r="DI334" s="188" cm="1">
        <f t="array" aca="1" ref="DI334" ca="1">IFERROR(INDEX(Forecast_Capex_Input!BJ$12:BJ$286,$X334)
*(INDEX(Forecast_Capex_Input!$H$12:$H$286,$X334)=Repex),0)
*$DE334</f>
        <v>0</v>
      </c>
      <c r="DJ334" s="188" cm="1">
        <f t="array" aca="1" ref="DJ334" ca="1">IFERROR(INDEX(Forecast_Capex_Input!BK$12:BK$286,$X334)
*(INDEX(Forecast_Capex_Input!$H$12:$H$286,$X334)=Repex),0)
*$DE334</f>
        <v>0</v>
      </c>
      <c r="DK334" s="188" cm="1">
        <f t="array" aca="1" ref="DK334" ca="1">IFERROR(INDEX(Forecast_Capex_Input!BL$12:BL$286,$X334)
*(INDEX(Forecast_Capex_Input!$H$12:$H$286,$X334)=Repex),0)
*$DE334</f>
        <v>1</v>
      </c>
      <c r="DL334" s="165"/>
      <c r="DM334" s="188" t="b" cm="1">
        <f t="array" aca="1" ref="DM334" ca="1">OR($G334=Forecast_Capex_Input!$BN$8:$BN$9)</f>
        <v>0</v>
      </c>
      <c r="DN334" s="188" cm="1">
        <f t="array" aca="1" ref="DN334" ca="1">IFERROR(INDEX(Forecast_Capex_Input!BO$12:BO$286,$X334)
*(INDEX(Forecast_Capex_Input!$H$12:$H$286,$X334)=Repex),0)
*$DM334</f>
        <v>0</v>
      </c>
      <c r="DO334" s="188" cm="1">
        <f t="array" aca="1" ref="DO334" ca="1">IFERROR(INDEX(Forecast_Capex_Input!BP$12:BP$286,$X334)
*(INDEX(Forecast_Capex_Input!$H$12:$H$286,$X334)=Repex),0)
*$DM334</f>
        <v>0</v>
      </c>
      <c r="DP334" s="188" cm="1">
        <f t="array" aca="1" ref="DP334" ca="1">IFERROR(INDEX(Forecast_Capex_Input!BQ$12:BQ$286,$X334)
*(INDEX(Forecast_Capex_Input!$H$12:$H$286,$X334)=Repex),0)
*$DM334</f>
        <v>0</v>
      </c>
      <c r="DQ334" s="188" cm="1">
        <f t="array" aca="1" ref="DQ334" ca="1">IFERROR(INDEX(Forecast_Capex_Input!BR$12:BR$286,$X334)
*(INDEX(Forecast_Capex_Input!$H$12:$H$286,$X334)=Repex),0)
*$DM334</f>
        <v>0</v>
      </c>
      <c r="DR334" s="188" cm="1">
        <f t="array" aca="1" ref="DR334" ca="1">IFERROR(INDEX(Forecast_Capex_Input!BS$12:BS$286,$X334)
*(INDEX(Forecast_Capex_Input!$H$12:$H$286,$X334)=Repex),0)
*$DM334</f>
        <v>0</v>
      </c>
      <c r="DS334" s="165"/>
      <c r="DT334" s="188" t="b" cm="1">
        <f t="array" aca="1" ref="DT334" ca="1">OR($G334=Forecast_Capex_Input!$BU$8:$BU$10)</f>
        <v>0</v>
      </c>
      <c r="DU334" s="188" cm="1">
        <f t="array" aca="1" ref="DU334" ca="1">IFERROR(INDEX(Forecast_Capex_Input!BV$12:BV$286,$X334)
*(INDEX(Forecast_Capex_Input!$H$12:$H$286,$X334)=Repex),0)
*$DT334</f>
        <v>0</v>
      </c>
      <c r="DV334" s="188" cm="1">
        <f t="array" aca="1" ref="DV334" ca="1">IFERROR(INDEX(Forecast_Capex_Input!BW$12:BW$286,$X334)
*(INDEX(Forecast_Capex_Input!$H$12:$H$286,$X334)=Repex),0)
*$DT334</f>
        <v>0</v>
      </c>
      <c r="DW334" s="188" cm="1">
        <f t="array" aca="1" ref="DW334" ca="1">IFERROR(INDEX(Forecast_Capex_Input!BX$12:BX$286,$X334)
*(INDEX(Forecast_Capex_Input!$H$12:$H$286,$X334)=Repex),0)
*$DT334</f>
        <v>0</v>
      </c>
      <c r="DX334" s="188" cm="1">
        <f t="array" aca="1" ref="DX334" ca="1">IFERROR(INDEX(Forecast_Capex_Input!BY$12:BY$286,$X334)
*(INDEX(Forecast_Capex_Input!$H$12:$H$286,$X334)=Repex),0)
*$DT334</f>
        <v>0</v>
      </c>
      <c r="DY334" s="188" cm="1">
        <f t="array" aca="1" ref="DY334" ca="1">IFERROR(INDEX(Forecast_Capex_Input!BZ$12:BZ$286,$X334)
*(INDEX(Forecast_Capex_Input!$H$12:$H$286,$X334)=Repex),0)
*$DT334</f>
        <v>0</v>
      </c>
      <c r="DZ334" s="188" cm="1">
        <f t="array" aca="1" ref="DZ334" ca="1">IFERROR(INDEX(Forecast_Capex_Input!CA$12:CA$286,$X334)
*(INDEX(Forecast_Capex_Input!$H$12:$H$286,$X334)=Repex),0)
*$DT334</f>
        <v>0</v>
      </c>
      <c r="EA334" s="188" cm="1">
        <f t="array" aca="1" ref="EA334" ca="1">IFERROR(INDEX(Forecast_Capex_Input!CB$12:CB$286,$X334)
*(INDEX(Forecast_Capex_Input!$H$12:$H$286,$X334)=Repex),0)
*$DT334</f>
        <v>0</v>
      </c>
      <c r="EB334" s="188" cm="1">
        <f t="array" aca="1" ref="EB334" ca="1">IFERROR(INDEX(Forecast_Capex_Input!CC$12:CC$286,$X334)
*(INDEX(Forecast_Capex_Input!$H$12:$H$286,$X334)=Repex),0)
*$DT334</f>
        <v>0</v>
      </c>
      <c r="EC334" s="165"/>
      <c r="ED334" s="226" t="str">
        <f t="shared" si="259"/>
        <v>N/A</v>
      </c>
      <c r="EE334" s="174" t="s">
        <v>15</v>
      </c>
    </row>
    <row r="335" spans="3:135" x14ac:dyDescent="0.2">
      <c r="C335" s="174">
        <f t="shared" si="260"/>
        <v>325</v>
      </c>
      <c r="D335" s="167" t="str" cm="1">
        <f t="array" ref="D335">IFERROR(INDEX(Forecast_Capex_Input!$D$12:$D$286,$X335),NA)</f>
        <v>DI - Capital spares</v>
      </c>
      <c r="E335" s="172" t="b" cm="1">
        <f t="array" ref="E335">IF($X335=NA,NA,INDEX(Forecast_Capex_Input!$E$12:$E$286,$X335))</f>
        <v>1</v>
      </c>
      <c r="F335" s="167" t="str" cm="1">
        <f t="array" aca="1" ref="F335" ca="1">IFERROR(INDEX(General!$E$25:$E$26,$Y335),NA)</f>
        <v>Labour</v>
      </c>
      <c r="G335" s="167" t="str" cm="1">
        <f t="array" aca="1" ref="G335" ca="1">IFERROR(INDEX(Forecast_Capex_Input!$AI$11:$BB$11,$AA335),NA)</f>
        <v>Secondary Systems</v>
      </c>
      <c r="H335" s="189" cm="1">
        <f t="array" aca="1" ref="H335" ca="1">IFERROR(INDEX(Forecast_Capex_Input!$AI$12:$BB$286,$X335,$AA335),NA)</f>
        <v>1</v>
      </c>
      <c r="I335" s="199" t="str" cm="1">
        <f t="array" ref="I335">IFERROR(INDEX(Forecast_Capex_Input!$F$12:$F$286,$X335),NA)</f>
        <v>Replacement Expenditure</v>
      </c>
      <c r="J335" s="199" t="str" cm="1">
        <f t="array" ref="J335">IFERROR(INDEX(Forecast_Capex_Input!G$12:G$286,$X335),NA)</f>
        <v>Digital Infrastructure</v>
      </c>
      <c r="K335" s="199" t="str" cm="1">
        <f t="array" ref="K335">IFERROR(INDEX(Forecast_Capex_Input!H$12:H$286,$X335),NA)</f>
        <v>Repex</v>
      </c>
      <c r="L335" s="199" t="str" cm="1">
        <f t="array" ref="L335">IFERROR(INDEX(Forecast_Capex_Input!I$12:I$286,$X335),NA)</f>
        <v>N/A</v>
      </c>
      <c r="M335" s="199" t="str" cm="1">
        <f t="array" ref="M335">IFERROR(INDEX(Forecast_Capex_Input!J$12:J$286,$X335),NA)</f>
        <v>N/A</v>
      </c>
      <c r="N335" s="199" t="str" cm="1">
        <f t="array" ref="N335">IFERROR(INDEX(Forecast_Capex_Input!K$12:K$286,$X335),NA)</f>
        <v>DI - Protection systems</v>
      </c>
      <c r="O335" s="199" t="str" cm="1">
        <f t="array" ref="O335">IFERROR(INDEX(Forecast_Capex_Input!L$12:L$286,$X335),NA)</f>
        <v>DI - Safe and Reliable Network</v>
      </c>
      <c r="P335" s="199" t="str" cm="1">
        <f t="array" ref="P335">IFERROR(INDEX(Forecast_Capex_Input!M$12:M$286,$X335),NA)</f>
        <v>N/A</v>
      </c>
      <c r="Q335" s="172" t="str" cm="1">
        <f t="array" ref="Q335">IFERROR(INDEX(Forecast_Capex_Input!N$12:N$286,$X335),NA)</f>
        <v>No</v>
      </c>
      <c r="R335" s="265" cm="1">
        <f t="array" ref="R335">IFERROR(INDEX(Forecast_Capex_Input!O$12:O$286,$X335),0)</f>
        <v>0</v>
      </c>
      <c r="S335" s="172" t="str" cm="1">
        <f t="array" ref="S335">IFERROR(INDEX(Forecast_Capex_Input!P$12:P$286,$X335),0)</f>
        <v>Safety security &amp; reliability</v>
      </c>
      <c r="T335" s="199" t="str" cm="1">
        <f t="array" aca="1" ref="T335" ca="1">IFERROR(INDEX(General!$K$84:$K$103,$AA335),NA)</f>
        <v>Secondary Systems (2018-23)</v>
      </c>
      <c r="U335" s="188" cm="1">
        <f t="array" aca="1" ref="U335" ca="1">IFERROR(
IF($F335=General!$E$25,INDEX(Forecast_Capex_Input!S$12:S$286,$X335),
INDEX(Forecast_Capex_Input!T$12:T$286,$X335)),0)</f>
        <v>0</v>
      </c>
      <c r="V335" s="222" t="b">
        <f>IFERROR(INDEX(Overheads!$T$19:$T$26,MATCH($I335,Overheads!$E$19:$E$26,0)),FALSE)</f>
        <v>1</v>
      </c>
      <c r="W335" s="165"/>
      <c r="X335" s="174">
        <f>IFERROR(
IF(MATCH($C335,Forecast_Capex_Input!$CI$12:$CI$286,1)+1&gt;MAX(Forecast_Capex_Input!$C$12:$C$286),NA,
MATCH($C335,Forecast_Capex_Input!$CI$12:$CI$286,1)+1),1)</f>
        <v>127</v>
      </c>
      <c r="Y335" s="174" cm="1">
        <f t="array" aca="1" ref="Y335" ca="1">IFERROR(
IF(X334&lt;&gt;X335,1,
IF(COUNTIF(OFFSET(Y334,0,0,-INDEX(Forecast_Capex_Input!$CG$12:$CG$286,$X335)),Y334)=INDEX(Forecast_Capex_Input!$CG$12:$CG$286,$X335),Y334+1,Y334)),NA)</f>
        <v>1</v>
      </c>
      <c r="Z335" s="174" cm="1">
        <f t="array" ref="Z335">IFERROR($C335-IF($X335=1,1,INDEX(Forecast_Capex_Input!$CI$12:$CI$286,$X335-1))+1,NA)</f>
        <v>1</v>
      </c>
      <c r="AA335" s="174" cm="1">
        <f t="array" aca="1" ref="AA335" ca="1">IFERROR(IF(Y335=1,
INDEX(Forecast_Capex_Input!$AI$10:$BB$10,SMALL(IF(INDEX(Forecast_Capex_Input!$AI$12:$BB$286,$X335,0)&gt;0,COLUMN(Forecast_Capex_Input!$AI$10:$BB$10)-COLUMN(Forecast_Capex_Input!$AI$12)+1),ROWS(OFFSET(AA334,0,0,-$Z335)))),
OFFSET(AA334,-INDEX(Forecast_Capex_Input!$CG$12:$CG$286,$X335)+1,0)),NA)</f>
        <v>4</v>
      </c>
      <c r="AB335" s="174">
        <f t="shared" ca="1" si="229"/>
        <v>1</v>
      </c>
      <c r="AC335" s="222" t="b">
        <f t="shared" si="261"/>
        <v>0</v>
      </c>
      <c r="AD335" s="220" t="b">
        <v>0</v>
      </c>
      <c r="AE335" s="222" t="b">
        <f t="shared" si="230"/>
        <v>1</v>
      </c>
      <c r="AF335" s="165"/>
      <c r="AG335" s="215">
        <v>0</v>
      </c>
      <c r="AH335" s="215">
        <v>0</v>
      </c>
      <c r="AI335" s="215">
        <v>0</v>
      </c>
      <c r="AJ335" s="215">
        <v>0</v>
      </c>
      <c r="AK335" s="215">
        <v>0</v>
      </c>
      <c r="AL335" s="155">
        <v>0</v>
      </c>
      <c r="AM335" s="165"/>
      <c r="AN335" s="215" cm="1">
        <f t="array" aca="1" ref="AN335" ca="1">IFERROR(INDEX(General!O$33:O$34,$AB335)
*AG335,0)</f>
        <v>0</v>
      </c>
      <c r="AO335" s="215" cm="1">
        <f t="array" aca="1" ref="AO335" ca="1">IFERROR(INDEX(General!P$33:P$34,$AB335)
*AH335,0)</f>
        <v>0</v>
      </c>
      <c r="AP335" s="215" cm="1">
        <f t="array" aca="1" ref="AP335" ca="1">IFERROR(INDEX(General!Q$33:Q$34,$AB335)
*AI335,0)</f>
        <v>0</v>
      </c>
      <c r="AQ335" s="215" cm="1">
        <f t="array" aca="1" ref="AQ335" ca="1">IFERROR(INDEX(General!R$33:R$34,$AB335)
*AJ335,0)</f>
        <v>0</v>
      </c>
      <c r="AR335" s="215" cm="1">
        <f t="array" aca="1" ref="AR335" ca="1">IFERROR(INDEX(General!S$33:S$34,$AB335)
*AK335,0)</f>
        <v>0</v>
      </c>
      <c r="AS335" s="155">
        <f t="shared" ca="1" si="262"/>
        <v>0</v>
      </c>
      <c r="AT335" s="165"/>
      <c r="AU335" s="215">
        <f ca="1">IF($AE335=FALSE,AN335*Overheads!$R$24*$V335,
IFERROR(Overheads!$O$49*$V335*AN335,0)
+IFERROR(Overheads!Q$59*$V335*(AN335/Overheads!Q$68),0))</f>
        <v>0</v>
      </c>
      <c r="AV335" s="215">
        <f ca="1">IF($AE335=FALSE,AO335*Overheads!$R$24*$V335,
IFERROR(Overheads!$O$49*$V335*AO335,0)
+IFERROR(Overheads!R$59*$V335*(AO335/Overheads!R$68),0))</f>
        <v>0</v>
      </c>
      <c r="AW335" s="215">
        <f ca="1">IF($AE335=FALSE,AP335*Overheads!$R$24*$V335,
IFERROR(Overheads!$O$49*$V335*AP335,0)
+IFERROR(Overheads!S$59*$V335*(AP335/Overheads!S$68),0))</f>
        <v>0</v>
      </c>
      <c r="AX335" s="215">
        <f ca="1">IF($AE335=FALSE,AQ335*Overheads!$R$24*$V335,
IFERROR(Overheads!$O$49*$V335*AQ335,0)
+IFERROR(Overheads!T$59*$V335*(AQ335/Overheads!T$68),0))</f>
        <v>0</v>
      </c>
      <c r="AY335" s="215">
        <f ca="1">IF($AE335=FALSE,AR335*Overheads!$R$24*$V335,
IFERROR(Overheads!$O$49*$V335*AR335,0)
+IFERROR(Overheads!U$59*$V335*(AR335/Overheads!U$68),0))</f>
        <v>0</v>
      </c>
      <c r="AZ335" s="155">
        <f t="shared" ca="1" si="263"/>
        <v>0</v>
      </c>
      <c r="BA335" s="165"/>
      <c r="BB335" s="215">
        <f ca="1">IF($AE335=FALSE,AN335*Overheads!$S$25,
IFERROR(Overheads!$O$50*AN335,0)
+IFERROR(Overheads!Q$60*(AN335/Overheads!Q$66),0))</f>
        <v>0</v>
      </c>
      <c r="BC335" s="215">
        <f ca="1">IF($AE335=FALSE,AO335*Overheads!$S$25,
IFERROR(Overheads!$O$50*AO335,0)
+IFERROR(Overheads!R$60*(AO335/Overheads!R$66),0))</f>
        <v>0</v>
      </c>
      <c r="BD335" s="215">
        <f ca="1">IF($AE335=FALSE,AP335*Overheads!$S$25,
IFERROR(Overheads!$O$50*AP335,0)
+IFERROR(Overheads!S$60*(AP335/Overheads!S$66),0))</f>
        <v>0</v>
      </c>
      <c r="BE335" s="215">
        <f ca="1">IF($AE335=FALSE,AQ335*Overheads!$S$25,
IFERROR(Overheads!$O$50*AQ335,0)
+IFERROR(Overheads!T$60*(AQ335/Overheads!T$66),0))</f>
        <v>0</v>
      </c>
      <c r="BF335" s="215">
        <f ca="1">IF($AE335=FALSE,AR335*Overheads!$S$25,
IFERROR(Overheads!$O$50*AR335,0)
+IFERROR(Overheads!U$60*(AR335/Overheads!U$66),0))</f>
        <v>0</v>
      </c>
      <c r="BG335" s="155">
        <f t="shared" ca="1" si="264"/>
        <v>0</v>
      </c>
      <c r="BH335" s="165"/>
      <c r="BI335" s="215">
        <f t="shared" ca="1" si="265"/>
        <v>0</v>
      </c>
      <c r="BJ335" s="215">
        <f t="shared" ca="1" si="231"/>
        <v>0</v>
      </c>
      <c r="BK335" s="215">
        <f t="shared" ca="1" si="232"/>
        <v>0</v>
      </c>
      <c r="BL335" s="215">
        <f t="shared" ca="1" si="233"/>
        <v>0</v>
      </c>
      <c r="BM335" s="215">
        <f t="shared" ca="1" si="234"/>
        <v>0</v>
      </c>
      <c r="BN335" s="155">
        <f t="shared" ca="1" si="266"/>
        <v>0</v>
      </c>
      <c r="BO335" s="165"/>
      <c r="BP335" s="187" cm="1">
        <f t="array" ref="BP335">IFERROR(IF($X335=$X334,BP334,INDEX(Forecast_Capex_Input!AC$12:AC$286,$X335)),0)</f>
        <v>0.2</v>
      </c>
      <c r="BQ335" s="187" cm="1">
        <f t="array" ref="BQ335">IFERROR(IF($X335=$X334,BQ334,INDEX(Forecast_Capex_Input!AD$12:AD$286,$X335)),0)</f>
        <v>0.2</v>
      </c>
      <c r="BR335" s="187" cm="1">
        <f t="array" ref="BR335">IFERROR(IF($X335=$X334,BR334,INDEX(Forecast_Capex_Input!AE$12:AE$286,$X335)),0)</f>
        <v>0.2</v>
      </c>
      <c r="BS335" s="187" cm="1">
        <f t="array" ref="BS335">IFERROR(IF($X335=$X334,BS334,INDEX(Forecast_Capex_Input!AF$12:AF$286,$X335)),0)</f>
        <v>0.2</v>
      </c>
      <c r="BT335" s="187" cm="1">
        <f t="array" ref="BT335">IFERROR(IF($X335=$X334,BT334,INDEX(Forecast_Capex_Input!AG$12:AG$286,$X335)),0)</f>
        <v>0.2</v>
      </c>
      <c r="BU335" s="165"/>
      <c r="BV335" s="215">
        <f t="shared" si="235"/>
        <v>0</v>
      </c>
      <c r="BW335" s="215">
        <f t="shared" si="236"/>
        <v>0</v>
      </c>
      <c r="BX335" s="215">
        <f t="shared" si="237"/>
        <v>0</v>
      </c>
      <c r="BY335" s="215">
        <f t="shared" si="238"/>
        <v>0</v>
      </c>
      <c r="BZ335" s="215">
        <f t="shared" si="239"/>
        <v>0</v>
      </c>
      <c r="CA335" s="155">
        <f t="shared" si="267"/>
        <v>0</v>
      </c>
      <c r="CB335" s="165"/>
      <c r="CC335" s="215">
        <f t="shared" ca="1" si="240"/>
        <v>0</v>
      </c>
      <c r="CD335" s="215">
        <f t="shared" ca="1" si="241"/>
        <v>0</v>
      </c>
      <c r="CE335" s="215">
        <f t="shared" ca="1" si="242"/>
        <v>0</v>
      </c>
      <c r="CF335" s="215">
        <f t="shared" ca="1" si="243"/>
        <v>0</v>
      </c>
      <c r="CG335" s="215">
        <f t="shared" ca="1" si="244"/>
        <v>0</v>
      </c>
      <c r="CH335" s="155">
        <f t="shared" ca="1" si="268"/>
        <v>0</v>
      </c>
      <c r="CI335" s="165"/>
      <c r="CJ335" s="215">
        <f t="shared" ca="1" si="245"/>
        <v>0</v>
      </c>
      <c r="CK335" s="215">
        <f t="shared" ca="1" si="246"/>
        <v>0</v>
      </c>
      <c r="CL335" s="215">
        <f t="shared" ca="1" si="247"/>
        <v>0</v>
      </c>
      <c r="CM335" s="215">
        <f t="shared" ca="1" si="248"/>
        <v>0</v>
      </c>
      <c r="CN335" s="215">
        <f t="shared" ca="1" si="249"/>
        <v>0</v>
      </c>
      <c r="CO335" s="155">
        <f t="shared" ca="1" si="269"/>
        <v>0</v>
      </c>
      <c r="CP335" s="165"/>
      <c r="CQ335" s="223">
        <f t="shared" ca="1" si="250"/>
        <v>0</v>
      </c>
      <c r="CR335" s="223">
        <f t="shared" ca="1" si="251"/>
        <v>0</v>
      </c>
      <c r="CS335" s="223">
        <f t="shared" ca="1" si="252"/>
        <v>0</v>
      </c>
      <c r="CT335" s="223">
        <f t="shared" ca="1" si="253"/>
        <v>0</v>
      </c>
      <c r="CU335" s="223">
        <f t="shared" ca="1" si="254"/>
        <v>0</v>
      </c>
      <c r="CV335" s="155">
        <f t="shared" ca="1" si="270"/>
        <v>0</v>
      </c>
      <c r="CW335" s="165"/>
      <c r="CX335" s="215">
        <f t="shared" ca="1" si="271"/>
        <v>0</v>
      </c>
      <c r="CY335" s="215">
        <f t="shared" ca="1" si="255"/>
        <v>0</v>
      </c>
      <c r="CZ335" s="215">
        <f t="shared" ca="1" si="256"/>
        <v>0</v>
      </c>
      <c r="DA335" s="215">
        <f t="shared" ca="1" si="257"/>
        <v>0</v>
      </c>
      <c r="DB335" s="215">
        <f t="shared" ca="1" si="258"/>
        <v>0</v>
      </c>
      <c r="DC335" s="155">
        <f t="shared" ca="1" si="272"/>
        <v>0</v>
      </c>
      <c r="DD335" s="165"/>
      <c r="DE335" s="188" t="b" cm="1">
        <f t="array" aca="1" ref="DE335" ca="1">OR($G335=Forecast_Capex_Input!$BF$8:$BF$10)</f>
        <v>0</v>
      </c>
      <c r="DF335" s="188" cm="1">
        <f t="array" aca="1" ref="DF335" ca="1">IFERROR(INDEX(Forecast_Capex_Input!BG$12:BG$286,$X335)
*(INDEX(Forecast_Capex_Input!$H$12:$H$286,$X335)=Repex),0)
*$DE335</f>
        <v>0</v>
      </c>
      <c r="DG335" s="188" cm="1">
        <f t="array" aca="1" ref="DG335" ca="1">IFERROR(INDEX(Forecast_Capex_Input!BH$12:BH$286,$X335)
*(INDEX(Forecast_Capex_Input!$H$12:$H$286,$X335)=Repex),0)
*$DE335</f>
        <v>0</v>
      </c>
      <c r="DH335" s="188" cm="1">
        <f t="array" aca="1" ref="DH335" ca="1">IFERROR(INDEX(Forecast_Capex_Input!BI$12:BI$286,$X335)
*(INDEX(Forecast_Capex_Input!$H$12:$H$286,$X335)=Repex),0)
*$DE335</f>
        <v>0</v>
      </c>
      <c r="DI335" s="188" cm="1">
        <f t="array" aca="1" ref="DI335" ca="1">IFERROR(INDEX(Forecast_Capex_Input!BJ$12:BJ$286,$X335)
*(INDEX(Forecast_Capex_Input!$H$12:$H$286,$X335)=Repex),0)
*$DE335</f>
        <v>0</v>
      </c>
      <c r="DJ335" s="188" cm="1">
        <f t="array" aca="1" ref="DJ335" ca="1">IFERROR(INDEX(Forecast_Capex_Input!BK$12:BK$286,$X335)
*(INDEX(Forecast_Capex_Input!$H$12:$H$286,$X335)=Repex),0)
*$DE335</f>
        <v>0</v>
      </c>
      <c r="DK335" s="188" cm="1">
        <f t="array" aca="1" ref="DK335" ca="1">IFERROR(INDEX(Forecast_Capex_Input!BL$12:BL$286,$X335)
*(INDEX(Forecast_Capex_Input!$H$12:$H$286,$X335)=Repex),0)
*$DE335</f>
        <v>0</v>
      </c>
      <c r="DL335" s="165"/>
      <c r="DM335" s="188" t="b" cm="1">
        <f t="array" aca="1" ref="DM335" ca="1">OR($G335=Forecast_Capex_Input!$BN$8:$BN$9)</f>
        <v>0</v>
      </c>
      <c r="DN335" s="188" cm="1">
        <f t="array" aca="1" ref="DN335" ca="1">IFERROR(INDEX(Forecast_Capex_Input!BO$12:BO$286,$X335)
*(INDEX(Forecast_Capex_Input!$H$12:$H$286,$X335)=Repex),0)
*$DM335</f>
        <v>0</v>
      </c>
      <c r="DO335" s="188" cm="1">
        <f t="array" aca="1" ref="DO335" ca="1">IFERROR(INDEX(Forecast_Capex_Input!BP$12:BP$286,$X335)
*(INDEX(Forecast_Capex_Input!$H$12:$H$286,$X335)=Repex),0)
*$DM335</f>
        <v>0</v>
      </c>
      <c r="DP335" s="188" cm="1">
        <f t="array" aca="1" ref="DP335" ca="1">IFERROR(INDEX(Forecast_Capex_Input!BQ$12:BQ$286,$X335)
*(INDEX(Forecast_Capex_Input!$H$12:$H$286,$X335)=Repex),0)
*$DM335</f>
        <v>0</v>
      </c>
      <c r="DQ335" s="188" cm="1">
        <f t="array" aca="1" ref="DQ335" ca="1">IFERROR(INDEX(Forecast_Capex_Input!BR$12:BR$286,$X335)
*(INDEX(Forecast_Capex_Input!$H$12:$H$286,$X335)=Repex),0)
*$DM335</f>
        <v>0</v>
      </c>
      <c r="DR335" s="188" cm="1">
        <f t="array" aca="1" ref="DR335" ca="1">IFERROR(INDEX(Forecast_Capex_Input!BS$12:BS$286,$X335)
*(INDEX(Forecast_Capex_Input!$H$12:$H$286,$X335)=Repex),0)
*$DM335</f>
        <v>0</v>
      </c>
      <c r="DS335" s="165"/>
      <c r="DT335" s="188" t="b" cm="1">
        <f t="array" aca="1" ref="DT335" ca="1">OR($G335=Forecast_Capex_Input!$BU$8:$BU$10)</f>
        <v>1</v>
      </c>
      <c r="DU335" s="188" cm="1">
        <f t="array" aca="1" ref="DU335" ca="1">IFERROR(INDEX(Forecast_Capex_Input!BV$12:BV$286,$X335)
*(INDEX(Forecast_Capex_Input!$H$12:$H$286,$X335)=Repex),0)
*$DT335</f>
        <v>1</v>
      </c>
      <c r="DV335" s="188" cm="1">
        <f t="array" aca="1" ref="DV335" ca="1">IFERROR(INDEX(Forecast_Capex_Input!BW$12:BW$286,$X335)
*(INDEX(Forecast_Capex_Input!$H$12:$H$286,$X335)=Repex),0)
*$DT335</f>
        <v>0</v>
      </c>
      <c r="DW335" s="188" cm="1">
        <f t="array" aca="1" ref="DW335" ca="1">IFERROR(INDEX(Forecast_Capex_Input!BX$12:BX$286,$X335)
*(INDEX(Forecast_Capex_Input!$H$12:$H$286,$X335)=Repex),0)
*$DT335</f>
        <v>0</v>
      </c>
      <c r="DX335" s="188" cm="1">
        <f t="array" aca="1" ref="DX335" ca="1">IFERROR(INDEX(Forecast_Capex_Input!BY$12:BY$286,$X335)
*(INDEX(Forecast_Capex_Input!$H$12:$H$286,$X335)=Repex),0)
*$DT335</f>
        <v>0</v>
      </c>
      <c r="DY335" s="188" cm="1">
        <f t="array" aca="1" ref="DY335" ca="1">IFERROR(INDEX(Forecast_Capex_Input!BZ$12:BZ$286,$X335)
*(INDEX(Forecast_Capex_Input!$H$12:$H$286,$X335)=Repex),0)
*$DT335</f>
        <v>0</v>
      </c>
      <c r="DZ335" s="188" cm="1">
        <f t="array" aca="1" ref="DZ335" ca="1">IFERROR(INDEX(Forecast_Capex_Input!CA$12:CA$286,$X335)
*(INDEX(Forecast_Capex_Input!$H$12:$H$286,$X335)=Repex),0)
*$DT335</f>
        <v>0</v>
      </c>
      <c r="EA335" s="188" cm="1">
        <f t="array" aca="1" ref="EA335" ca="1">IFERROR(INDEX(Forecast_Capex_Input!CB$12:CB$286,$X335)
*(INDEX(Forecast_Capex_Input!$H$12:$H$286,$X335)=Repex),0)
*$DT335</f>
        <v>0</v>
      </c>
      <c r="EB335" s="188" cm="1">
        <f t="array" aca="1" ref="EB335" ca="1">IFERROR(INDEX(Forecast_Capex_Input!CC$12:CC$286,$X335)
*(INDEX(Forecast_Capex_Input!$H$12:$H$286,$X335)=Repex),0)
*$DT335</f>
        <v>0</v>
      </c>
      <c r="EC335" s="165"/>
      <c r="ED335" s="226" t="str">
        <f t="shared" si="259"/>
        <v>N/A</v>
      </c>
      <c r="EE335" s="174" t="s">
        <v>15</v>
      </c>
    </row>
    <row r="336" spans="3:135" x14ac:dyDescent="0.2">
      <c r="C336" s="174">
        <f t="shared" si="260"/>
        <v>326</v>
      </c>
      <c r="D336" s="167" t="str" cm="1">
        <f t="array" ref="D336">IFERROR(INDEX(Forecast_Capex_Input!$D$12:$D$286,$X336),NA)</f>
        <v>DI - Capital spares</v>
      </c>
      <c r="E336" s="172" t="b" cm="1">
        <f t="array" ref="E336">IF($X336=NA,NA,INDEX(Forecast_Capex_Input!$E$12:$E$286,$X336))</f>
        <v>1</v>
      </c>
      <c r="F336" s="167" t="str" cm="1">
        <f t="array" aca="1" ref="F336" ca="1">IFERROR(INDEX(General!$E$25:$E$26,$Y336),NA)</f>
        <v>Non-Labour</v>
      </c>
      <c r="G336" s="167" t="str" cm="1">
        <f t="array" aca="1" ref="G336" ca="1">IFERROR(INDEX(Forecast_Capex_Input!$AI$11:$BB$11,$AA336),NA)</f>
        <v>Secondary Systems</v>
      </c>
      <c r="H336" s="189" cm="1">
        <f t="array" aca="1" ref="H336" ca="1">IFERROR(INDEX(Forecast_Capex_Input!$AI$12:$BB$286,$X336,$AA336),NA)</f>
        <v>1</v>
      </c>
      <c r="I336" s="199" t="str" cm="1">
        <f t="array" ref="I336">IFERROR(INDEX(Forecast_Capex_Input!$F$12:$F$286,$X336),NA)</f>
        <v>Replacement Expenditure</v>
      </c>
      <c r="J336" s="199" t="str" cm="1">
        <f t="array" ref="J336">IFERROR(INDEX(Forecast_Capex_Input!G$12:G$286,$X336),NA)</f>
        <v>Digital Infrastructure</v>
      </c>
      <c r="K336" s="199" t="str" cm="1">
        <f t="array" ref="K336">IFERROR(INDEX(Forecast_Capex_Input!H$12:H$286,$X336),NA)</f>
        <v>Repex</v>
      </c>
      <c r="L336" s="199" t="str" cm="1">
        <f t="array" ref="L336">IFERROR(INDEX(Forecast_Capex_Input!I$12:I$286,$X336),NA)</f>
        <v>N/A</v>
      </c>
      <c r="M336" s="199" t="str" cm="1">
        <f t="array" ref="M336">IFERROR(INDEX(Forecast_Capex_Input!J$12:J$286,$X336),NA)</f>
        <v>N/A</v>
      </c>
      <c r="N336" s="199" t="str" cm="1">
        <f t="array" ref="N336">IFERROR(INDEX(Forecast_Capex_Input!K$12:K$286,$X336),NA)</f>
        <v>DI - Protection systems</v>
      </c>
      <c r="O336" s="199" t="str" cm="1">
        <f t="array" ref="O336">IFERROR(INDEX(Forecast_Capex_Input!L$12:L$286,$X336),NA)</f>
        <v>DI - Safe and Reliable Network</v>
      </c>
      <c r="P336" s="199" t="str" cm="1">
        <f t="array" ref="P336">IFERROR(INDEX(Forecast_Capex_Input!M$12:M$286,$X336),NA)</f>
        <v>N/A</v>
      </c>
      <c r="Q336" s="172" t="str" cm="1">
        <f t="array" ref="Q336">IFERROR(INDEX(Forecast_Capex_Input!N$12:N$286,$X336),NA)</f>
        <v>No</v>
      </c>
      <c r="R336" s="265" cm="1">
        <f t="array" ref="R336">IFERROR(INDEX(Forecast_Capex_Input!O$12:O$286,$X336),0)</f>
        <v>0</v>
      </c>
      <c r="S336" s="172" t="str" cm="1">
        <f t="array" ref="S336">IFERROR(INDEX(Forecast_Capex_Input!P$12:P$286,$X336),0)</f>
        <v>Safety security &amp; reliability</v>
      </c>
      <c r="T336" s="199" t="str" cm="1">
        <f t="array" aca="1" ref="T336" ca="1">IFERROR(INDEX(General!$K$84:$K$103,$AA336),NA)</f>
        <v>Secondary Systems (2018-23)</v>
      </c>
      <c r="U336" s="188" cm="1">
        <f t="array" aca="1" ref="U336" ca="1">IFERROR(
IF($F336=General!$E$25,INDEX(Forecast_Capex_Input!S$12:S$286,$X336),
INDEX(Forecast_Capex_Input!T$12:T$286,$X336)),0)</f>
        <v>1</v>
      </c>
      <c r="V336" s="222" t="b">
        <f>IFERROR(INDEX(Overheads!$T$19:$T$26,MATCH($I336,Overheads!$E$19:$E$26,0)),FALSE)</f>
        <v>1</v>
      </c>
      <c r="W336" s="165"/>
      <c r="X336" s="174">
        <f>IFERROR(
IF(MATCH($C336,Forecast_Capex_Input!$CI$12:$CI$286,1)+1&gt;MAX(Forecast_Capex_Input!$C$12:$C$286),NA,
MATCH($C336,Forecast_Capex_Input!$CI$12:$CI$286,1)+1),1)</f>
        <v>127</v>
      </c>
      <c r="Y336" s="174" cm="1">
        <f t="array" aca="1" ref="Y336" ca="1">IFERROR(
IF(X335&lt;&gt;X336,1,
IF(COUNTIF(OFFSET(Y335,0,0,-INDEX(Forecast_Capex_Input!$CG$12:$CG$286,$X336)),Y335)=INDEX(Forecast_Capex_Input!$CG$12:$CG$286,$X336),Y335+1,Y335)),NA)</f>
        <v>2</v>
      </c>
      <c r="Z336" s="174" cm="1">
        <f t="array" ref="Z336">IFERROR($C336-IF($X336=1,1,INDEX(Forecast_Capex_Input!$CI$12:$CI$286,$X336-1))+1,NA)</f>
        <v>2</v>
      </c>
      <c r="AA336" s="174" cm="1">
        <f t="array" aca="1" ref="AA336" ca="1">IFERROR(IF(Y336=1,
INDEX(Forecast_Capex_Input!$AI$10:$BB$10,SMALL(IF(INDEX(Forecast_Capex_Input!$AI$12:$BB$286,$X336,0)&gt;0,COLUMN(Forecast_Capex_Input!$AI$10:$BB$10)-COLUMN(Forecast_Capex_Input!$AI$12)+1),ROWS(OFFSET(AA335,0,0,-$Z336)))),
OFFSET(AA335,-INDEX(Forecast_Capex_Input!$CG$12:$CG$286,$X336)+1,0)),NA)</f>
        <v>4</v>
      </c>
      <c r="AB336" s="174">
        <f t="shared" ca="1" si="229"/>
        <v>2</v>
      </c>
      <c r="AC336" s="222" t="b">
        <f t="shared" si="261"/>
        <v>0</v>
      </c>
      <c r="AD336" s="220" t="b">
        <v>0</v>
      </c>
      <c r="AE336" s="222" t="b">
        <f t="shared" si="230"/>
        <v>1</v>
      </c>
      <c r="AF336" s="165"/>
      <c r="AG336" s="215">
        <v>0.42655121249999989</v>
      </c>
      <c r="AH336" s="215">
        <v>0.42655121249999989</v>
      </c>
      <c r="AI336" s="215">
        <v>0.42655121249999989</v>
      </c>
      <c r="AJ336" s="215">
        <v>0.42655121249999989</v>
      </c>
      <c r="AK336" s="215">
        <v>0.42655121249999989</v>
      </c>
      <c r="AL336" s="155">
        <v>2.1327560624999995</v>
      </c>
      <c r="AM336" s="165"/>
      <c r="AN336" s="215" cm="1">
        <f t="array" aca="1" ref="AN336" ca="1">IFERROR(INDEX(General!O$33:O$34,$AB336)
*AG336,0)</f>
        <v>0.42655121249999989</v>
      </c>
      <c r="AO336" s="215" cm="1">
        <f t="array" aca="1" ref="AO336" ca="1">IFERROR(INDEX(General!P$33:P$34,$AB336)
*AH336,0)</f>
        <v>0.42655121249999989</v>
      </c>
      <c r="AP336" s="215" cm="1">
        <f t="array" aca="1" ref="AP336" ca="1">IFERROR(INDEX(General!Q$33:Q$34,$AB336)
*AI336,0)</f>
        <v>0.42655121249999989</v>
      </c>
      <c r="AQ336" s="215" cm="1">
        <f t="array" aca="1" ref="AQ336" ca="1">IFERROR(INDEX(General!R$33:R$34,$AB336)
*AJ336,0)</f>
        <v>0.42655121249999989</v>
      </c>
      <c r="AR336" s="215" cm="1">
        <f t="array" aca="1" ref="AR336" ca="1">IFERROR(INDEX(General!S$33:S$34,$AB336)
*AK336,0)</f>
        <v>0.42655121249999989</v>
      </c>
      <c r="AS336" s="155">
        <f t="shared" ca="1" si="262"/>
        <v>2.1327560624999995</v>
      </c>
      <c r="AT336" s="165"/>
      <c r="AU336" s="215">
        <f ca="1">IF($AE336=FALSE,AN336*Overheads!$R$24*$V336,
IFERROR(Overheads!$O$49*$V336*AN336,0)
+IFERROR(Overheads!Q$59*$V336*(AN336/Overheads!Q$68),0))</f>
        <v>5.9745490812336238E-2</v>
      </c>
      <c r="AV336" s="215">
        <f ca="1">IF($AE336=FALSE,AO336*Overheads!$R$24*$V336,
IFERROR(Overheads!$O$49*$V336*AO336,0)
+IFERROR(Overheads!R$59*$V336*(AO336/Overheads!R$68),0))</f>
        <v>5.0909075085002545E-2</v>
      </c>
      <c r="AW336" s="215">
        <f ca="1">IF($AE336=FALSE,AP336*Overheads!$R$24*$V336,
IFERROR(Overheads!$O$49*$V336*AP336,0)
+IFERROR(Overheads!S$59*$V336*(AP336/Overheads!S$68),0))</f>
        <v>5.5469210439165022E-2</v>
      </c>
      <c r="AX336" s="215">
        <f ca="1">IF($AE336=FALSE,AQ336*Overheads!$R$24*$V336,
IFERROR(Overheads!$O$49*$V336*AQ336,0)
+IFERROR(Overheads!T$59*$V336*(AQ336/Overheads!T$68),0))</f>
        <v>6.1120966353297591E-2</v>
      </c>
      <c r="AY336" s="215">
        <f ca="1">IF($AE336=FALSE,AR336*Overheads!$R$24*$V336,
IFERROR(Overheads!$O$49*$V336*AR336,0)
+IFERROR(Overheads!U$59*$V336*(AR336/Overheads!U$68),0))</f>
        <v>5.2178517911147942E-2</v>
      </c>
      <c r="AZ336" s="155">
        <f t="shared" ca="1" si="263"/>
        <v>0.27942326060094935</v>
      </c>
      <c r="BA336" s="165"/>
      <c r="BB336" s="215">
        <f ca="1">IF($AE336=FALSE,AN336*Overheads!$S$25,
IFERROR(Overheads!$O$50*AN336,0)
+IFERROR(Overheads!Q$60*(AN336/Overheads!Q$66),0))</f>
        <v>8.0186547830143323E-3</v>
      </c>
      <c r="BC336" s="215">
        <f ca="1">IF($AE336=FALSE,AO336*Overheads!$S$25,
IFERROR(Overheads!$O$50*AO336,0)
+IFERROR(Overheads!R$60*(AO336/Overheads!R$66),0))</f>
        <v>7.1970287865289074E-3</v>
      </c>
      <c r="BD336" s="215">
        <f ca="1">IF($AE336=FALSE,AP336*Overheads!$S$25,
IFERROR(Overheads!$O$50*AP336,0)
+IFERROR(Overheads!S$60*(AP336/Overheads!S$66),0))</f>
        <v>7.8287650622063873E-3</v>
      </c>
      <c r="BE336" s="215">
        <f ca="1">IF($AE336=FALSE,AQ336*Overheads!$S$25,
IFERROR(Overheads!$O$50*AQ336,0)
+IFERROR(Overheads!T$60*(AQ336/Overheads!T$66),0))</f>
        <v>8.6465352168636524E-3</v>
      </c>
      <c r="BF336" s="215">
        <f ca="1">IF($AE336=FALSE,AR336*Overheads!$S$25,
IFERROR(Overheads!$O$50*AR336,0)
+IFERROR(Overheads!U$60*(AR336/Overheads!U$66),0))</f>
        <v>7.6371633799745663E-3</v>
      </c>
      <c r="BG336" s="155">
        <f t="shared" ca="1" si="264"/>
        <v>3.9328147228587851E-2</v>
      </c>
      <c r="BH336" s="165"/>
      <c r="BI336" s="215">
        <f t="shared" ca="1" si="265"/>
        <v>0.49431535809535043</v>
      </c>
      <c r="BJ336" s="215">
        <f t="shared" ca="1" si="231"/>
        <v>0.48465731637153131</v>
      </c>
      <c r="BK336" s="215">
        <f t="shared" ca="1" si="232"/>
        <v>0.48984918800137128</v>
      </c>
      <c r="BL336" s="215">
        <f t="shared" ca="1" si="233"/>
        <v>0.49631871407016115</v>
      </c>
      <c r="BM336" s="215">
        <f t="shared" ca="1" si="234"/>
        <v>0.48636689379112241</v>
      </c>
      <c r="BN336" s="155">
        <f t="shared" ca="1" si="266"/>
        <v>2.4515074703295365</v>
      </c>
      <c r="BO336" s="165"/>
      <c r="BP336" s="187" cm="1">
        <f t="array" ref="BP336">IFERROR(IF($X336=$X335,BP335,INDEX(Forecast_Capex_Input!AC$12:AC$286,$X336)),0)</f>
        <v>0.2</v>
      </c>
      <c r="BQ336" s="187" cm="1">
        <f t="array" ref="BQ336">IFERROR(IF($X336=$X335,BQ335,INDEX(Forecast_Capex_Input!AD$12:AD$286,$X336)),0)</f>
        <v>0.2</v>
      </c>
      <c r="BR336" s="187" cm="1">
        <f t="array" ref="BR336">IFERROR(IF($X336=$X335,BR335,INDEX(Forecast_Capex_Input!AE$12:AE$286,$X336)),0)</f>
        <v>0.2</v>
      </c>
      <c r="BS336" s="187" cm="1">
        <f t="array" ref="BS336">IFERROR(IF($X336=$X335,BS335,INDEX(Forecast_Capex_Input!AF$12:AF$286,$X336)),0)</f>
        <v>0.2</v>
      </c>
      <c r="BT336" s="187" cm="1">
        <f t="array" ref="BT336">IFERROR(IF($X336=$X335,BT335,INDEX(Forecast_Capex_Input!AG$12:AG$286,$X336)),0)</f>
        <v>0.2</v>
      </c>
      <c r="BU336" s="165"/>
      <c r="BV336" s="215">
        <f t="shared" si="235"/>
        <v>0.42655121249999994</v>
      </c>
      <c r="BW336" s="215">
        <f t="shared" si="236"/>
        <v>0.42655121249999994</v>
      </c>
      <c r="BX336" s="215">
        <f t="shared" si="237"/>
        <v>0.42655121249999994</v>
      </c>
      <c r="BY336" s="215">
        <f t="shared" si="238"/>
        <v>0.42655121249999994</v>
      </c>
      <c r="BZ336" s="215">
        <f t="shared" si="239"/>
        <v>0.42655121249999994</v>
      </c>
      <c r="CA336" s="155">
        <f t="shared" si="267"/>
        <v>2.1327560624999995</v>
      </c>
      <c r="CB336" s="165"/>
      <c r="CC336" s="215">
        <f t="shared" ca="1" si="240"/>
        <v>0.42655121249999994</v>
      </c>
      <c r="CD336" s="215">
        <f t="shared" ca="1" si="241"/>
        <v>0.42655121249999994</v>
      </c>
      <c r="CE336" s="215">
        <f t="shared" ca="1" si="242"/>
        <v>0.42655121249999994</v>
      </c>
      <c r="CF336" s="215">
        <f t="shared" ca="1" si="243"/>
        <v>0.42655121249999994</v>
      </c>
      <c r="CG336" s="215">
        <f t="shared" ca="1" si="244"/>
        <v>0.42655121249999994</v>
      </c>
      <c r="CH336" s="155">
        <f t="shared" ca="1" si="268"/>
        <v>2.1327560624999995</v>
      </c>
      <c r="CI336" s="165"/>
      <c r="CJ336" s="215">
        <f t="shared" ca="1" si="245"/>
        <v>5.5884652120189872E-2</v>
      </c>
      <c r="CK336" s="215">
        <f t="shared" ca="1" si="246"/>
        <v>5.5884652120189872E-2</v>
      </c>
      <c r="CL336" s="215">
        <f t="shared" ca="1" si="247"/>
        <v>5.5884652120189872E-2</v>
      </c>
      <c r="CM336" s="215">
        <f t="shared" ca="1" si="248"/>
        <v>5.5884652120189872E-2</v>
      </c>
      <c r="CN336" s="215">
        <f t="shared" ca="1" si="249"/>
        <v>5.5884652120189872E-2</v>
      </c>
      <c r="CO336" s="155">
        <f t="shared" ca="1" si="269"/>
        <v>0.27942326060094935</v>
      </c>
      <c r="CP336" s="165"/>
      <c r="CQ336" s="223">
        <f t="shared" ca="1" si="250"/>
        <v>7.8656294457175712E-3</v>
      </c>
      <c r="CR336" s="223">
        <f t="shared" ca="1" si="251"/>
        <v>7.8656294457175712E-3</v>
      </c>
      <c r="CS336" s="223">
        <f t="shared" ca="1" si="252"/>
        <v>7.8656294457175712E-3</v>
      </c>
      <c r="CT336" s="223">
        <f t="shared" ca="1" si="253"/>
        <v>7.8656294457175712E-3</v>
      </c>
      <c r="CU336" s="223">
        <f t="shared" ca="1" si="254"/>
        <v>7.8656294457175712E-3</v>
      </c>
      <c r="CV336" s="155">
        <f t="shared" ca="1" si="270"/>
        <v>3.9328147228587858E-2</v>
      </c>
      <c r="CW336" s="165"/>
      <c r="CX336" s="215">
        <f t="shared" ca="1" si="271"/>
        <v>0.4903014940659074</v>
      </c>
      <c r="CY336" s="215">
        <f t="shared" ca="1" si="255"/>
        <v>0.4903014940659074</v>
      </c>
      <c r="CZ336" s="215">
        <f t="shared" ca="1" si="256"/>
        <v>0.4903014940659074</v>
      </c>
      <c r="DA336" s="215">
        <f t="shared" ca="1" si="257"/>
        <v>0.4903014940659074</v>
      </c>
      <c r="DB336" s="215">
        <f t="shared" ca="1" si="258"/>
        <v>0.4903014940659074</v>
      </c>
      <c r="DC336" s="155">
        <f t="shared" ca="1" si="272"/>
        <v>2.451507470329537</v>
      </c>
      <c r="DD336" s="165"/>
      <c r="DE336" s="188" t="b" cm="1">
        <f t="array" aca="1" ref="DE336" ca="1">OR($G336=Forecast_Capex_Input!$BF$8:$BF$10)</f>
        <v>0</v>
      </c>
      <c r="DF336" s="188" cm="1">
        <f t="array" aca="1" ref="DF336" ca="1">IFERROR(INDEX(Forecast_Capex_Input!BG$12:BG$286,$X336)
*(INDEX(Forecast_Capex_Input!$H$12:$H$286,$X336)=Repex),0)
*$DE336</f>
        <v>0</v>
      </c>
      <c r="DG336" s="188" cm="1">
        <f t="array" aca="1" ref="DG336" ca="1">IFERROR(INDEX(Forecast_Capex_Input!BH$12:BH$286,$X336)
*(INDEX(Forecast_Capex_Input!$H$12:$H$286,$X336)=Repex),0)
*$DE336</f>
        <v>0</v>
      </c>
      <c r="DH336" s="188" cm="1">
        <f t="array" aca="1" ref="DH336" ca="1">IFERROR(INDEX(Forecast_Capex_Input!BI$12:BI$286,$X336)
*(INDEX(Forecast_Capex_Input!$H$12:$H$286,$X336)=Repex),0)
*$DE336</f>
        <v>0</v>
      </c>
      <c r="DI336" s="188" cm="1">
        <f t="array" aca="1" ref="DI336" ca="1">IFERROR(INDEX(Forecast_Capex_Input!BJ$12:BJ$286,$X336)
*(INDEX(Forecast_Capex_Input!$H$12:$H$286,$X336)=Repex),0)
*$DE336</f>
        <v>0</v>
      </c>
      <c r="DJ336" s="188" cm="1">
        <f t="array" aca="1" ref="DJ336" ca="1">IFERROR(INDEX(Forecast_Capex_Input!BK$12:BK$286,$X336)
*(INDEX(Forecast_Capex_Input!$H$12:$H$286,$X336)=Repex),0)
*$DE336</f>
        <v>0</v>
      </c>
      <c r="DK336" s="188" cm="1">
        <f t="array" aca="1" ref="DK336" ca="1">IFERROR(INDEX(Forecast_Capex_Input!BL$12:BL$286,$X336)
*(INDEX(Forecast_Capex_Input!$H$12:$H$286,$X336)=Repex),0)
*$DE336</f>
        <v>0</v>
      </c>
      <c r="DL336" s="165"/>
      <c r="DM336" s="188" t="b" cm="1">
        <f t="array" aca="1" ref="DM336" ca="1">OR($G336=Forecast_Capex_Input!$BN$8:$BN$9)</f>
        <v>0</v>
      </c>
      <c r="DN336" s="188" cm="1">
        <f t="array" aca="1" ref="DN336" ca="1">IFERROR(INDEX(Forecast_Capex_Input!BO$12:BO$286,$X336)
*(INDEX(Forecast_Capex_Input!$H$12:$H$286,$X336)=Repex),0)
*$DM336</f>
        <v>0</v>
      </c>
      <c r="DO336" s="188" cm="1">
        <f t="array" aca="1" ref="DO336" ca="1">IFERROR(INDEX(Forecast_Capex_Input!BP$12:BP$286,$X336)
*(INDEX(Forecast_Capex_Input!$H$12:$H$286,$X336)=Repex),0)
*$DM336</f>
        <v>0</v>
      </c>
      <c r="DP336" s="188" cm="1">
        <f t="array" aca="1" ref="DP336" ca="1">IFERROR(INDEX(Forecast_Capex_Input!BQ$12:BQ$286,$X336)
*(INDEX(Forecast_Capex_Input!$H$12:$H$286,$X336)=Repex),0)
*$DM336</f>
        <v>0</v>
      </c>
      <c r="DQ336" s="188" cm="1">
        <f t="array" aca="1" ref="DQ336" ca="1">IFERROR(INDEX(Forecast_Capex_Input!BR$12:BR$286,$X336)
*(INDEX(Forecast_Capex_Input!$H$12:$H$286,$X336)=Repex),0)
*$DM336</f>
        <v>0</v>
      </c>
      <c r="DR336" s="188" cm="1">
        <f t="array" aca="1" ref="DR336" ca="1">IFERROR(INDEX(Forecast_Capex_Input!BS$12:BS$286,$X336)
*(INDEX(Forecast_Capex_Input!$H$12:$H$286,$X336)=Repex),0)
*$DM336</f>
        <v>0</v>
      </c>
      <c r="DS336" s="165"/>
      <c r="DT336" s="188" t="b" cm="1">
        <f t="array" aca="1" ref="DT336" ca="1">OR($G336=Forecast_Capex_Input!$BU$8:$BU$10)</f>
        <v>1</v>
      </c>
      <c r="DU336" s="188" cm="1">
        <f t="array" aca="1" ref="DU336" ca="1">IFERROR(INDEX(Forecast_Capex_Input!BV$12:BV$286,$X336)
*(INDEX(Forecast_Capex_Input!$H$12:$H$286,$X336)=Repex),0)
*$DT336</f>
        <v>1</v>
      </c>
      <c r="DV336" s="188" cm="1">
        <f t="array" aca="1" ref="DV336" ca="1">IFERROR(INDEX(Forecast_Capex_Input!BW$12:BW$286,$X336)
*(INDEX(Forecast_Capex_Input!$H$12:$H$286,$X336)=Repex),0)
*$DT336</f>
        <v>0</v>
      </c>
      <c r="DW336" s="188" cm="1">
        <f t="array" aca="1" ref="DW336" ca="1">IFERROR(INDEX(Forecast_Capex_Input!BX$12:BX$286,$X336)
*(INDEX(Forecast_Capex_Input!$H$12:$H$286,$X336)=Repex),0)
*$DT336</f>
        <v>0</v>
      </c>
      <c r="DX336" s="188" cm="1">
        <f t="array" aca="1" ref="DX336" ca="1">IFERROR(INDEX(Forecast_Capex_Input!BY$12:BY$286,$X336)
*(INDEX(Forecast_Capex_Input!$H$12:$H$286,$X336)=Repex),0)
*$DT336</f>
        <v>0</v>
      </c>
      <c r="DY336" s="188" cm="1">
        <f t="array" aca="1" ref="DY336" ca="1">IFERROR(INDEX(Forecast_Capex_Input!BZ$12:BZ$286,$X336)
*(INDEX(Forecast_Capex_Input!$H$12:$H$286,$X336)=Repex),0)
*$DT336</f>
        <v>0</v>
      </c>
      <c r="DZ336" s="188" cm="1">
        <f t="array" aca="1" ref="DZ336" ca="1">IFERROR(INDEX(Forecast_Capex_Input!CA$12:CA$286,$X336)
*(INDEX(Forecast_Capex_Input!$H$12:$H$286,$X336)=Repex),0)
*$DT336</f>
        <v>0</v>
      </c>
      <c r="EA336" s="188" cm="1">
        <f t="array" aca="1" ref="EA336" ca="1">IFERROR(INDEX(Forecast_Capex_Input!CB$12:CB$286,$X336)
*(INDEX(Forecast_Capex_Input!$H$12:$H$286,$X336)=Repex),0)
*$DT336</f>
        <v>0</v>
      </c>
      <c r="EB336" s="188" cm="1">
        <f t="array" aca="1" ref="EB336" ca="1">IFERROR(INDEX(Forecast_Capex_Input!CC$12:CC$286,$X336)
*(INDEX(Forecast_Capex_Input!$H$12:$H$286,$X336)=Repex),0)
*$DT336</f>
        <v>0</v>
      </c>
      <c r="EC336" s="165"/>
      <c r="ED336" s="226" t="str">
        <f t="shared" si="259"/>
        <v>N/A</v>
      </c>
      <c r="EE336" s="174" t="s">
        <v>15</v>
      </c>
    </row>
    <row r="337" spans="3:135" x14ac:dyDescent="0.2">
      <c r="C337" s="174">
        <f t="shared" si="260"/>
        <v>327</v>
      </c>
      <c r="D337" s="167" t="str" cm="1">
        <f t="array" ref="D337">IFERROR(INDEX(Forecast_Capex_Input!$D$12:$D$286,$X337),NA)</f>
        <v>Comms Alarm System Renewals</v>
      </c>
      <c r="E337" s="172" t="b" cm="1">
        <f t="array" ref="E337">IF($X337=NA,NA,INDEX(Forecast_Capex_Input!$E$12:$E$286,$X337))</f>
        <v>1</v>
      </c>
      <c r="F337" s="167" t="str" cm="1">
        <f t="array" aca="1" ref="F337" ca="1">IFERROR(INDEX(General!$E$25:$E$26,$Y337),NA)</f>
        <v>Labour</v>
      </c>
      <c r="G337" s="167" t="str" cm="1">
        <f t="array" aca="1" ref="G337" ca="1">IFERROR(INDEX(Forecast_Capex_Input!$AI$11:$BB$11,$AA337),NA)</f>
        <v>Communications (short life)</v>
      </c>
      <c r="H337" s="189" cm="1">
        <f t="array" aca="1" ref="H337" ca="1">IFERROR(INDEX(Forecast_Capex_Input!$AI$12:$BB$286,$X337,$AA337),NA)</f>
        <v>1</v>
      </c>
      <c r="I337" s="199" t="str" cm="1">
        <f t="array" ref="I337">IFERROR(INDEX(Forecast_Capex_Input!$F$12:$F$286,$X337),NA)</f>
        <v>Replacement Expenditure</v>
      </c>
      <c r="J337" s="199" t="str" cm="1">
        <f t="array" ref="J337">IFERROR(INDEX(Forecast_Capex_Input!G$12:G$286,$X337),NA)</f>
        <v>Digital Infrastructure</v>
      </c>
      <c r="K337" s="199" t="str" cm="1">
        <f t="array" ref="K337">IFERROR(INDEX(Forecast_Capex_Input!H$12:H$286,$X337),NA)</f>
        <v>Repex</v>
      </c>
      <c r="L337" s="199" t="str" cm="1">
        <f t="array" ref="L337">IFERROR(INDEX(Forecast_Capex_Input!I$12:I$286,$X337),NA)</f>
        <v>N/A</v>
      </c>
      <c r="M337" s="199" t="str" cm="1">
        <f t="array" ref="M337">IFERROR(INDEX(Forecast_Capex_Input!J$12:J$286,$X337),NA)</f>
        <v>N/A</v>
      </c>
      <c r="N337" s="199" t="str" cm="1">
        <f t="array" ref="N337">IFERROR(INDEX(Forecast_Capex_Input!K$12:K$286,$X337),NA)</f>
        <v>DI - Communications systems</v>
      </c>
      <c r="O337" s="199" t="str" cm="1">
        <f t="array" ref="O337">IFERROR(INDEX(Forecast_Capex_Input!L$12:L$286,$X337),NA)</f>
        <v>DI - Safe and Reliable Network</v>
      </c>
      <c r="P337" s="199" t="str" cm="1">
        <f t="array" ref="P337">IFERROR(INDEX(Forecast_Capex_Input!M$12:M$286,$X337),NA)</f>
        <v>N/A</v>
      </c>
      <c r="Q337" s="172" t="str" cm="1">
        <f t="array" ref="Q337">IFERROR(INDEX(Forecast_Capex_Input!N$12:N$286,$X337),NA)</f>
        <v>No</v>
      </c>
      <c r="R337" s="265" cm="1">
        <f t="array" ref="R337">IFERROR(INDEX(Forecast_Capex_Input!O$12:O$286,$X337),0)</f>
        <v>0</v>
      </c>
      <c r="S337" s="172" t="str" cm="1">
        <f t="array" ref="S337">IFERROR(INDEX(Forecast_Capex_Input!P$12:P$286,$X337),0)</f>
        <v>Safety security &amp; reliability</v>
      </c>
      <c r="T337" s="199" t="str" cm="1">
        <f t="array" aca="1" ref="T337" ca="1">IFERROR(INDEX(General!$K$84:$K$103,$AA337),NA)</f>
        <v>Communications (short life) (2018 onwards)</v>
      </c>
      <c r="U337" s="188" cm="1">
        <f t="array" aca="1" ref="U337" ca="1">IFERROR(
IF($F337=General!$E$25,INDEX(Forecast_Capex_Input!S$12:S$286,$X337),
INDEX(Forecast_Capex_Input!T$12:T$286,$X337)),0)</f>
        <v>0.50710861350292946</v>
      </c>
      <c r="V337" s="222" t="b">
        <f>IFERROR(INDEX(Overheads!$T$19:$T$26,MATCH($I337,Overheads!$E$19:$E$26,0)),FALSE)</f>
        <v>1</v>
      </c>
      <c r="W337" s="165"/>
      <c r="X337" s="174">
        <f>IFERROR(
IF(MATCH($C337,Forecast_Capex_Input!$CI$12:$CI$286,1)+1&gt;MAX(Forecast_Capex_Input!$C$12:$C$286),NA,
MATCH($C337,Forecast_Capex_Input!$CI$12:$CI$286,1)+1),1)</f>
        <v>128</v>
      </c>
      <c r="Y337" s="174" cm="1">
        <f t="array" aca="1" ref="Y337" ca="1">IFERROR(
IF(X336&lt;&gt;X337,1,
IF(COUNTIF(OFFSET(Y336,0,0,-INDEX(Forecast_Capex_Input!$CG$12:$CG$286,$X337)),Y336)=INDEX(Forecast_Capex_Input!$CG$12:$CG$286,$X337),Y336+1,Y336)),NA)</f>
        <v>1</v>
      </c>
      <c r="Z337" s="174" cm="1">
        <f t="array" ref="Z337">IFERROR($C337-IF($X337=1,1,INDEX(Forecast_Capex_Input!$CI$12:$CI$286,$X337-1))+1,NA)</f>
        <v>1</v>
      </c>
      <c r="AA337" s="174" cm="1">
        <f t="array" aca="1" ref="AA337" ca="1">IFERROR(IF(Y337=1,
INDEX(Forecast_Capex_Input!$AI$10:$BB$10,SMALL(IF(INDEX(Forecast_Capex_Input!$AI$12:$BB$286,$X337,0)&gt;0,COLUMN(Forecast_Capex_Input!$AI$10:$BB$10)-COLUMN(Forecast_Capex_Input!$AI$12)+1),ROWS(OFFSET(AA336,0,0,-$Z337)))),
OFFSET(AA336,-INDEX(Forecast_Capex_Input!$CG$12:$CG$286,$X337)+1,0)),NA)</f>
        <v>5</v>
      </c>
      <c r="AB337" s="174">
        <f t="shared" ca="1" si="229"/>
        <v>1</v>
      </c>
      <c r="AC337" s="222" t="b">
        <f t="shared" si="261"/>
        <v>0</v>
      </c>
      <c r="AD337" s="220" t="b">
        <v>0</v>
      </c>
      <c r="AE337" s="222" t="b">
        <f t="shared" si="230"/>
        <v>1</v>
      </c>
      <c r="AF337" s="165"/>
      <c r="AG337" s="215">
        <v>0.51693154815105136</v>
      </c>
      <c r="AH337" s="215">
        <v>0.46993777104641027</v>
      </c>
      <c r="AI337" s="215">
        <v>0.23496888552320513</v>
      </c>
      <c r="AJ337" s="215">
        <v>0.51693154815105136</v>
      </c>
      <c r="AK337" s="215">
        <v>0.54042843670337171</v>
      </c>
      <c r="AL337" s="155">
        <v>2.2791981895750895</v>
      </c>
      <c r="AM337" s="165"/>
      <c r="AN337" s="215" cm="1">
        <f t="array" aca="1" ref="AN337" ca="1">IFERROR(INDEX(General!O$33:O$34,$AB337)
*AG337,0)</f>
        <v>0.51609342916449819</v>
      </c>
      <c r="AO337" s="215" cm="1">
        <f t="array" aca="1" ref="AO337" ca="1">IFERROR(INDEX(General!P$33:P$34,$AB337)
*AH337,0)</f>
        <v>0.47276422253555245</v>
      </c>
      <c r="AP337" s="215" cm="1">
        <f t="array" aca="1" ref="AP337" ca="1">IFERROR(INDEX(General!Q$33:Q$34,$AB337)
*AI337,0)</f>
        <v>0.23851045715497146</v>
      </c>
      <c r="AQ337" s="215" cm="1">
        <f t="array" aca="1" ref="AQ337" ca="1">IFERROR(INDEX(General!R$33:R$34,$AB337)
*AJ337,0)</f>
        <v>0.52904381633230424</v>
      </c>
      <c r="AR337" s="215" cm="1">
        <f t="array" aca="1" ref="AR337" ca="1">IFERROR(INDEX(General!S$33:S$34,$AB337)
*AK337,0)</f>
        <v>0.55649336549455286</v>
      </c>
      <c r="AS337" s="155">
        <f t="shared" ca="1" si="262"/>
        <v>2.3129052906818792</v>
      </c>
      <c r="AT337" s="165"/>
      <c r="AU337" s="215">
        <f ca="1">IF($AE337=FALSE,AN337*Overheads!$R$24*$V337,
IFERROR(Overheads!$O$49*$V337*AN337,0)
+IFERROR(Overheads!Q$59*$V337*(AN337/Overheads!Q$68),0))</f>
        <v>7.228734634168843E-2</v>
      </c>
      <c r="AV337" s="215">
        <f ca="1">IF($AE337=FALSE,AO337*Overheads!$R$24*$V337,
IFERROR(Overheads!$O$49*$V337*AO337,0)
+IFERROR(Overheads!R$59*$V337*(AO337/Overheads!R$68),0))</f>
        <v>5.642461818711933E-2</v>
      </c>
      <c r="AW337" s="215">
        <f ca="1">IF($AE337=FALSE,AP337*Overheads!$R$24*$V337,
IFERROR(Overheads!$O$49*$V337*AP337,0)
+IFERROR(Overheads!S$59*$V337*(AP337/Overheads!S$68),0))</f>
        <v>3.1016174265055145E-2</v>
      </c>
      <c r="AX337" s="215">
        <f ca="1">IF($AE337=FALSE,AQ337*Overheads!$R$24*$V337,
IFERROR(Overheads!$O$49*$V337*AQ337,0)
+IFERROR(Overheads!T$59*$V337*(AQ337/Overheads!T$68),0))</f>
        <v>7.5807238028814478E-2</v>
      </c>
      <c r="AY337" s="215">
        <f ca="1">IF($AE337=FALSE,AR337*Overheads!$R$24*$V337,
IFERROR(Overheads!$O$49*$V337*AR337,0)
+IFERROR(Overheads!U$59*$V337*(AR337/Overheads!U$68),0))</f>
        <v>6.8073886998721245E-2</v>
      </c>
      <c r="AZ337" s="155">
        <f t="shared" ca="1" si="263"/>
        <v>0.30360926382139863</v>
      </c>
      <c r="BA337" s="165"/>
      <c r="BB337" s="215">
        <f ca="1">IF($AE337=FALSE,AN337*Overheads!$S$25,
IFERROR(Overheads!$O$50*AN337,0)
+IFERROR(Overheads!Q$60*(AN337/Overheads!Q$66),0))</f>
        <v>9.7019418137327951E-3</v>
      </c>
      <c r="BC337" s="215">
        <f ca="1">IF($AE337=FALSE,AO337*Overheads!$S$25,
IFERROR(Overheads!$O$50*AO337,0)
+IFERROR(Overheads!R$60*(AO337/Overheads!R$66),0))</f>
        <v>7.9767625061652591E-3</v>
      </c>
      <c r="BD337" s="215">
        <f ca="1">IF($AE337=FALSE,AP337*Overheads!$S$25,
IFERROR(Overheads!$O$50*AP337,0)
+IFERROR(Overheads!S$60*(AP337/Overheads!S$66),0))</f>
        <v>4.3775337620115531E-3</v>
      </c>
      <c r="BE337" s="215">
        <f ca="1">IF($AE337=FALSE,AQ337*Overheads!$S$25,
IFERROR(Overheads!$O$50*AQ337,0)
+IFERROR(Overheads!T$60*(AQ337/Overheads!T$66),0))</f>
        <v>1.072414250652544E-2</v>
      </c>
      <c r="BF337" s="215">
        <f ca="1">IF($AE337=FALSE,AR337*Overheads!$S$25,
IFERROR(Overheads!$O$50*AR337,0)
+IFERROR(Overheads!U$60*(AR337/Overheads!U$66),0))</f>
        <v>9.9637057113131557E-3</v>
      </c>
      <c r="BG337" s="155">
        <f t="shared" ca="1" si="264"/>
        <v>4.2744086299748206E-2</v>
      </c>
      <c r="BH337" s="165"/>
      <c r="BI337" s="215">
        <f t="shared" ca="1" si="265"/>
        <v>0.59808271731991947</v>
      </c>
      <c r="BJ337" s="215">
        <f t="shared" ca="1" si="231"/>
        <v>0.53716560322883711</v>
      </c>
      <c r="BK337" s="215">
        <f t="shared" ca="1" si="232"/>
        <v>0.27390416518203814</v>
      </c>
      <c r="BL337" s="215">
        <f t="shared" ca="1" si="233"/>
        <v>0.61557519686764417</v>
      </c>
      <c r="BM337" s="215">
        <f t="shared" ca="1" si="234"/>
        <v>0.63453095820458727</v>
      </c>
      <c r="BN337" s="155">
        <f t="shared" ca="1" si="266"/>
        <v>2.6592586408030261</v>
      </c>
      <c r="BO337" s="165"/>
      <c r="BP337" s="187" cm="1">
        <f t="array" ref="BP337">IFERROR(IF($X337=$X336,BP336,INDEX(Forecast_Capex_Input!AC$12:AC$286,$X337)),0)</f>
        <v>0.1</v>
      </c>
      <c r="BQ337" s="187" cm="1">
        <f t="array" ref="BQ337">IFERROR(IF($X337=$X336,BQ336,INDEX(Forecast_Capex_Input!AD$12:AD$286,$X337)),0)</f>
        <v>0.11</v>
      </c>
      <c r="BR337" s="187" cm="1">
        <f t="array" ref="BR337">IFERROR(IF($X337=$X336,BR336,INDEX(Forecast_Capex_Input!AE$12:AE$286,$X337)),0)</f>
        <v>0.14000000000000001</v>
      </c>
      <c r="BS337" s="187" cm="1">
        <f t="array" ref="BS337">IFERROR(IF($X337=$X336,BS336,INDEX(Forecast_Capex_Input!AF$12:AF$286,$X337)),0)</f>
        <v>0.32</v>
      </c>
      <c r="BT337" s="187" cm="1">
        <f t="array" ref="BT337">IFERROR(IF($X337=$X336,BT336,INDEX(Forecast_Capex_Input!AG$12:AG$286,$X337)),0)</f>
        <v>0.33</v>
      </c>
      <c r="BU337" s="165"/>
      <c r="BV337" s="215">
        <f t="shared" si="235"/>
        <v>0.22791981895750896</v>
      </c>
      <c r="BW337" s="215">
        <f t="shared" si="236"/>
        <v>0.25071180085325984</v>
      </c>
      <c r="BX337" s="215">
        <f t="shared" si="237"/>
        <v>0.31908774654051253</v>
      </c>
      <c r="BY337" s="215">
        <f t="shared" si="238"/>
        <v>0.72934342066402869</v>
      </c>
      <c r="BZ337" s="215">
        <f t="shared" si="239"/>
        <v>0.75213540255977951</v>
      </c>
      <c r="CA337" s="155">
        <f t="shared" si="267"/>
        <v>2.2791981895750899</v>
      </c>
      <c r="CB337" s="165"/>
      <c r="CC337" s="215">
        <f t="shared" ca="1" si="240"/>
        <v>0.23129052906818792</v>
      </c>
      <c r="CD337" s="215">
        <f t="shared" ca="1" si="241"/>
        <v>0.25441958197500669</v>
      </c>
      <c r="CE337" s="215">
        <f t="shared" ca="1" si="242"/>
        <v>0.32380674069546311</v>
      </c>
      <c r="CF337" s="215">
        <f t="shared" ca="1" si="243"/>
        <v>0.74012969301820142</v>
      </c>
      <c r="CG337" s="215">
        <f t="shared" ca="1" si="244"/>
        <v>0.76325874592502019</v>
      </c>
      <c r="CH337" s="155">
        <f t="shared" ca="1" si="268"/>
        <v>2.3129052906818792</v>
      </c>
      <c r="CI337" s="165"/>
      <c r="CJ337" s="215">
        <f t="shared" ca="1" si="245"/>
        <v>3.0360926382139865E-2</v>
      </c>
      <c r="CK337" s="215">
        <f t="shared" ca="1" si="246"/>
        <v>3.3397019020353851E-2</v>
      </c>
      <c r="CL337" s="215">
        <f t="shared" ca="1" si="247"/>
        <v>4.2505296934995815E-2</v>
      </c>
      <c r="CM337" s="215">
        <f t="shared" ca="1" si="248"/>
        <v>9.7154964422847559E-2</v>
      </c>
      <c r="CN337" s="215">
        <f t="shared" ca="1" si="249"/>
        <v>0.10019105706106156</v>
      </c>
      <c r="CO337" s="155">
        <f t="shared" ca="1" si="269"/>
        <v>0.30360926382139863</v>
      </c>
      <c r="CP337" s="165"/>
      <c r="CQ337" s="223">
        <f t="shared" ca="1" si="250"/>
        <v>4.2744086299748209E-3</v>
      </c>
      <c r="CR337" s="223">
        <f t="shared" ca="1" si="251"/>
        <v>4.7018494929723029E-3</v>
      </c>
      <c r="CS337" s="223">
        <f t="shared" ca="1" si="252"/>
        <v>5.9841720819647495E-3</v>
      </c>
      <c r="CT337" s="223">
        <f t="shared" ca="1" si="253"/>
        <v>1.3678107615919427E-2</v>
      </c>
      <c r="CU337" s="223">
        <f t="shared" ca="1" si="254"/>
        <v>1.4105548478916909E-2</v>
      </c>
      <c r="CV337" s="155">
        <f t="shared" ca="1" si="270"/>
        <v>4.2744086299748206E-2</v>
      </c>
      <c r="CW337" s="165"/>
      <c r="CX337" s="215">
        <f t="shared" ca="1" si="271"/>
        <v>0.26592586408030261</v>
      </c>
      <c r="CY337" s="215">
        <f t="shared" ca="1" si="255"/>
        <v>0.29251845048833286</v>
      </c>
      <c r="CZ337" s="215">
        <f t="shared" ca="1" si="256"/>
        <v>0.37229620971242366</v>
      </c>
      <c r="DA337" s="215">
        <f t="shared" ca="1" si="257"/>
        <v>0.85096276505696844</v>
      </c>
      <c r="DB337" s="215">
        <f t="shared" ca="1" si="258"/>
        <v>0.87755535146499863</v>
      </c>
      <c r="DC337" s="155">
        <f t="shared" ca="1" si="272"/>
        <v>2.6592586408030261</v>
      </c>
      <c r="DD337" s="165"/>
      <c r="DE337" s="188" t="b" cm="1">
        <f t="array" aca="1" ref="DE337" ca="1">OR($G337=Forecast_Capex_Input!$BF$8:$BF$10)</f>
        <v>0</v>
      </c>
      <c r="DF337" s="188" cm="1">
        <f t="array" aca="1" ref="DF337" ca="1">IFERROR(INDEX(Forecast_Capex_Input!BG$12:BG$286,$X337)
*(INDEX(Forecast_Capex_Input!$H$12:$H$286,$X337)=Repex),0)
*$DE337</f>
        <v>0</v>
      </c>
      <c r="DG337" s="188" cm="1">
        <f t="array" aca="1" ref="DG337" ca="1">IFERROR(INDEX(Forecast_Capex_Input!BH$12:BH$286,$X337)
*(INDEX(Forecast_Capex_Input!$H$12:$H$286,$X337)=Repex),0)
*$DE337</f>
        <v>0</v>
      </c>
      <c r="DH337" s="188" cm="1">
        <f t="array" aca="1" ref="DH337" ca="1">IFERROR(INDEX(Forecast_Capex_Input!BI$12:BI$286,$X337)
*(INDEX(Forecast_Capex_Input!$H$12:$H$286,$X337)=Repex),0)
*$DE337</f>
        <v>0</v>
      </c>
      <c r="DI337" s="188" cm="1">
        <f t="array" aca="1" ref="DI337" ca="1">IFERROR(INDEX(Forecast_Capex_Input!BJ$12:BJ$286,$X337)
*(INDEX(Forecast_Capex_Input!$H$12:$H$286,$X337)=Repex),0)
*$DE337</f>
        <v>0</v>
      </c>
      <c r="DJ337" s="188" cm="1">
        <f t="array" aca="1" ref="DJ337" ca="1">IFERROR(INDEX(Forecast_Capex_Input!BK$12:BK$286,$X337)
*(INDEX(Forecast_Capex_Input!$H$12:$H$286,$X337)=Repex),0)
*$DE337</f>
        <v>0</v>
      </c>
      <c r="DK337" s="188" cm="1">
        <f t="array" aca="1" ref="DK337" ca="1">IFERROR(INDEX(Forecast_Capex_Input!BL$12:BL$286,$X337)
*(INDEX(Forecast_Capex_Input!$H$12:$H$286,$X337)=Repex),0)
*$DE337</f>
        <v>0</v>
      </c>
      <c r="DL337" s="165"/>
      <c r="DM337" s="188" t="b" cm="1">
        <f t="array" aca="1" ref="DM337" ca="1">OR($G337=Forecast_Capex_Input!$BN$8:$BN$9)</f>
        <v>0</v>
      </c>
      <c r="DN337" s="188" cm="1">
        <f t="array" aca="1" ref="DN337" ca="1">IFERROR(INDEX(Forecast_Capex_Input!BO$12:BO$286,$X337)
*(INDEX(Forecast_Capex_Input!$H$12:$H$286,$X337)=Repex),0)
*$DM337</f>
        <v>0</v>
      </c>
      <c r="DO337" s="188" cm="1">
        <f t="array" aca="1" ref="DO337" ca="1">IFERROR(INDEX(Forecast_Capex_Input!BP$12:BP$286,$X337)
*(INDEX(Forecast_Capex_Input!$H$12:$H$286,$X337)=Repex),0)
*$DM337</f>
        <v>0</v>
      </c>
      <c r="DP337" s="188" cm="1">
        <f t="array" aca="1" ref="DP337" ca="1">IFERROR(INDEX(Forecast_Capex_Input!BQ$12:BQ$286,$X337)
*(INDEX(Forecast_Capex_Input!$H$12:$H$286,$X337)=Repex),0)
*$DM337</f>
        <v>0</v>
      </c>
      <c r="DQ337" s="188" cm="1">
        <f t="array" aca="1" ref="DQ337" ca="1">IFERROR(INDEX(Forecast_Capex_Input!BR$12:BR$286,$X337)
*(INDEX(Forecast_Capex_Input!$H$12:$H$286,$X337)=Repex),0)
*$DM337</f>
        <v>0</v>
      </c>
      <c r="DR337" s="188" cm="1">
        <f t="array" aca="1" ref="DR337" ca="1">IFERROR(INDEX(Forecast_Capex_Input!BS$12:BS$286,$X337)
*(INDEX(Forecast_Capex_Input!$H$12:$H$286,$X337)=Repex),0)
*$DM337</f>
        <v>0</v>
      </c>
      <c r="DS337" s="165"/>
      <c r="DT337" s="188" t="b" cm="1">
        <f t="array" aca="1" ref="DT337" ca="1">OR($G337=Forecast_Capex_Input!$BU$8:$BU$10)</f>
        <v>1</v>
      </c>
      <c r="DU337" s="188" cm="1">
        <f t="array" aca="1" ref="DU337" ca="1">IFERROR(INDEX(Forecast_Capex_Input!BV$12:BV$286,$X337)
*(INDEX(Forecast_Capex_Input!$H$12:$H$286,$X337)=Repex),0)
*$DT337</f>
        <v>0</v>
      </c>
      <c r="DV337" s="188" cm="1">
        <f t="array" aca="1" ref="DV337" ca="1">IFERROR(INDEX(Forecast_Capex_Input!BW$12:BW$286,$X337)
*(INDEX(Forecast_Capex_Input!$H$12:$H$286,$X337)=Repex),0)
*$DT337</f>
        <v>0</v>
      </c>
      <c r="DW337" s="188" cm="1">
        <f t="array" aca="1" ref="DW337" ca="1">IFERROR(INDEX(Forecast_Capex_Input!BX$12:BX$286,$X337)
*(INDEX(Forecast_Capex_Input!$H$12:$H$286,$X337)=Repex),0)
*$DT337</f>
        <v>0</v>
      </c>
      <c r="DX337" s="188" cm="1">
        <f t="array" aca="1" ref="DX337" ca="1">IFERROR(INDEX(Forecast_Capex_Input!BY$12:BY$286,$X337)
*(INDEX(Forecast_Capex_Input!$H$12:$H$286,$X337)=Repex),0)
*$DT337</f>
        <v>0</v>
      </c>
      <c r="DY337" s="188" cm="1">
        <f t="array" aca="1" ref="DY337" ca="1">IFERROR(INDEX(Forecast_Capex_Input!BZ$12:BZ$286,$X337)
*(INDEX(Forecast_Capex_Input!$H$12:$H$286,$X337)=Repex),0)
*$DT337</f>
        <v>1</v>
      </c>
      <c r="DZ337" s="188" cm="1">
        <f t="array" aca="1" ref="DZ337" ca="1">IFERROR(INDEX(Forecast_Capex_Input!CA$12:CA$286,$X337)
*(INDEX(Forecast_Capex_Input!$H$12:$H$286,$X337)=Repex),0)
*$DT337</f>
        <v>0</v>
      </c>
      <c r="EA337" s="188" cm="1">
        <f t="array" aca="1" ref="EA337" ca="1">IFERROR(INDEX(Forecast_Capex_Input!CB$12:CB$286,$X337)
*(INDEX(Forecast_Capex_Input!$H$12:$H$286,$X337)=Repex),0)
*$DT337</f>
        <v>0</v>
      </c>
      <c r="EB337" s="188" cm="1">
        <f t="array" aca="1" ref="EB337" ca="1">IFERROR(INDEX(Forecast_Capex_Input!CC$12:CC$286,$X337)
*(INDEX(Forecast_Capex_Input!$H$12:$H$286,$X337)=Repex),0)
*$DT337</f>
        <v>0</v>
      </c>
      <c r="EC337" s="165"/>
      <c r="ED337" s="226" t="str">
        <f t="shared" si="259"/>
        <v>N/A</v>
      </c>
      <c r="EE337" s="174" t="s">
        <v>15</v>
      </c>
    </row>
    <row r="338" spans="3:135" x14ac:dyDescent="0.2">
      <c r="C338" s="174">
        <f t="shared" si="260"/>
        <v>328</v>
      </c>
      <c r="D338" s="167" t="str" cm="1">
        <f t="array" ref="D338">IFERROR(INDEX(Forecast_Capex_Input!$D$12:$D$286,$X338),NA)</f>
        <v>Comms Alarm System Renewals</v>
      </c>
      <c r="E338" s="172" t="b" cm="1">
        <f t="array" ref="E338">IF($X338=NA,NA,INDEX(Forecast_Capex_Input!$E$12:$E$286,$X338))</f>
        <v>1</v>
      </c>
      <c r="F338" s="167" t="str" cm="1">
        <f t="array" aca="1" ref="F338" ca="1">IFERROR(INDEX(General!$E$25:$E$26,$Y338),NA)</f>
        <v>Non-Labour</v>
      </c>
      <c r="G338" s="167" t="str" cm="1">
        <f t="array" aca="1" ref="G338" ca="1">IFERROR(INDEX(Forecast_Capex_Input!$AI$11:$BB$11,$AA338),NA)</f>
        <v>Communications (short life)</v>
      </c>
      <c r="H338" s="189" cm="1">
        <f t="array" aca="1" ref="H338" ca="1">IFERROR(INDEX(Forecast_Capex_Input!$AI$12:$BB$286,$X338,$AA338),NA)</f>
        <v>1</v>
      </c>
      <c r="I338" s="199" t="str" cm="1">
        <f t="array" ref="I338">IFERROR(INDEX(Forecast_Capex_Input!$F$12:$F$286,$X338),NA)</f>
        <v>Replacement Expenditure</v>
      </c>
      <c r="J338" s="199" t="str" cm="1">
        <f t="array" ref="J338">IFERROR(INDEX(Forecast_Capex_Input!G$12:G$286,$X338),NA)</f>
        <v>Digital Infrastructure</v>
      </c>
      <c r="K338" s="199" t="str" cm="1">
        <f t="array" ref="K338">IFERROR(INDEX(Forecast_Capex_Input!H$12:H$286,$X338),NA)</f>
        <v>Repex</v>
      </c>
      <c r="L338" s="199" t="str" cm="1">
        <f t="array" ref="L338">IFERROR(INDEX(Forecast_Capex_Input!I$12:I$286,$X338),NA)</f>
        <v>N/A</v>
      </c>
      <c r="M338" s="199" t="str" cm="1">
        <f t="array" ref="M338">IFERROR(INDEX(Forecast_Capex_Input!J$12:J$286,$X338),NA)</f>
        <v>N/A</v>
      </c>
      <c r="N338" s="199" t="str" cm="1">
        <f t="array" ref="N338">IFERROR(INDEX(Forecast_Capex_Input!K$12:K$286,$X338),NA)</f>
        <v>DI - Communications systems</v>
      </c>
      <c r="O338" s="199" t="str" cm="1">
        <f t="array" ref="O338">IFERROR(INDEX(Forecast_Capex_Input!L$12:L$286,$X338),NA)</f>
        <v>DI - Safe and Reliable Network</v>
      </c>
      <c r="P338" s="199" t="str" cm="1">
        <f t="array" ref="P338">IFERROR(INDEX(Forecast_Capex_Input!M$12:M$286,$X338),NA)</f>
        <v>N/A</v>
      </c>
      <c r="Q338" s="172" t="str" cm="1">
        <f t="array" ref="Q338">IFERROR(INDEX(Forecast_Capex_Input!N$12:N$286,$X338),NA)</f>
        <v>No</v>
      </c>
      <c r="R338" s="265" cm="1">
        <f t="array" ref="R338">IFERROR(INDEX(Forecast_Capex_Input!O$12:O$286,$X338),0)</f>
        <v>0</v>
      </c>
      <c r="S338" s="172" t="str" cm="1">
        <f t="array" ref="S338">IFERROR(INDEX(Forecast_Capex_Input!P$12:P$286,$X338),0)</f>
        <v>Safety security &amp; reliability</v>
      </c>
      <c r="T338" s="199" t="str" cm="1">
        <f t="array" aca="1" ref="T338" ca="1">IFERROR(INDEX(General!$K$84:$K$103,$AA338),NA)</f>
        <v>Communications (short life) (2018 onwards)</v>
      </c>
      <c r="U338" s="188" cm="1">
        <f t="array" aca="1" ref="U338" ca="1">IFERROR(
IF($F338=General!$E$25,INDEX(Forecast_Capex_Input!S$12:S$286,$X338),
INDEX(Forecast_Capex_Input!T$12:T$286,$X338)),0)</f>
        <v>0.49289138649707054</v>
      </c>
      <c r="V338" s="222" t="b">
        <f>IFERROR(INDEX(Overheads!$T$19:$T$26,MATCH($I338,Overheads!$E$19:$E$26,0)),FALSE)</f>
        <v>1</v>
      </c>
      <c r="W338" s="165"/>
      <c r="X338" s="174">
        <f>IFERROR(
IF(MATCH($C338,Forecast_Capex_Input!$CI$12:$CI$286,1)+1&gt;MAX(Forecast_Capex_Input!$C$12:$C$286),NA,
MATCH($C338,Forecast_Capex_Input!$CI$12:$CI$286,1)+1),1)</f>
        <v>128</v>
      </c>
      <c r="Y338" s="174" cm="1">
        <f t="array" aca="1" ref="Y338" ca="1">IFERROR(
IF(X337&lt;&gt;X338,1,
IF(COUNTIF(OFFSET(Y337,0,0,-INDEX(Forecast_Capex_Input!$CG$12:$CG$286,$X338)),Y337)=INDEX(Forecast_Capex_Input!$CG$12:$CG$286,$X338),Y337+1,Y337)),NA)</f>
        <v>2</v>
      </c>
      <c r="Z338" s="174" cm="1">
        <f t="array" ref="Z338">IFERROR($C338-IF($X338=1,1,INDEX(Forecast_Capex_Input!$CI$12:$CI$286,$X338-1))+1,NA)</f>
        <v>2</v>
      </c>
      <c r="AA338" s="174" cm="1">
        <f t="array" aca="1" ref="AA338" ca="1">IFERROR(IF(Y338=1,
INDEX(Forecast_Capex_Input!$AI$10:$BB$10,SMALL(IF(INDEX(Forecast_Capex_Input!$AI$12:$BB$286,$X338,0)&gt;0,COLUMN(Forecast_Capex_Input!$AI$10:$BB$10)-COLUMN(Forecast_Capex_Input!$AI$12)+1),ROWS(OFFSET(AA337,0,0,-$Z338)))),
OFFSET(AA337,-INDEX(Forecast_Capex_Input!$CG$12:$CG$286,$X338)+1,0)),NA)</f>
        <v>5</v>
      </c>
      <c r="AB338" s="174">
        <f t="shared" ca="1" si="229"/>
        <v>2</v>
      </c>
      <c r="AC338" s="222" t="b">
        <f t="shared" si="261"/>
        <v>0</v>
      </c>
      <c r="AD338" s="220" t="b">
        <v>0</v>
      </c>
      <c r="AE338" s="222" t="b">
        <f t="shared" si="230"/>
        <v>1</v>
      </c>
      <c r="AF338" s="165"/>
      <c r="AG338" s="215">
        <v>0.50243892670692525</v>
      </c>
      <c r="AH338" s="215">
        <v>0.4567626606426593</v>
      </c>
      <c r="AI338" s="215">
        <v>0.22838133032132965</v>
      </c>
      <c r="AJ338" s="215">
        <v>0.50243892670692525</v>
      </c>
      <c r="AK338" s="215">
        <v>0.52527705973905814</v>
      </c>
      <c r="AL338" s="155">
        <v>2.2152989041168976</v>
      </c>
      <c r="AM338" s="165"/>
      <c r="AN338" s="215" cm="1">
        <f t="array" aca="1" ref="AN338" ca="1">IFERROR(INDEX(General!O$33:O$34,$AB338)
*AG338,0)</f>
        <v>0.50243892670692525</v>
      </c>
      <c r="AO338" s="215" cm="1">
        <f t="array" aca="1" ref="AO338" ca="1">IFERROR(INDEX(General!P$33:P$34,$AB338)
*AH338,0)</f>
        <v>0.4567626606426593</v>
      </c>
      <c r="AP338" s="215" cm="1">
        <f t="array" aca="1" ref="AP338" ca="1">IFERROR(INDEX(General!Q$33:Q$34,$AB338)
*AI338,0)</f>
        <v>0.22838133032132965</v>
      </c>
      <c r="AQ338" s="215" cm="1">
        <f t="array" aca="1" ref="AQ338" ca="1">IFERROR(INDEX(General!R$33:R$34,$AB338)
*AJ338,0)</f>
        <v>0.50243892670692525</v>
      </c>
      <c r="AR338" s="215" cm="1">
        <f t="array" aca="1" ref="AR338" ca="1">IFERROR(INDEX(General!S$33:S$34,$AB338)
*AK338,0)</f>
        <v>0.52527705973905814</v>
      </c>
      <c r="AS338" s="155">
        <f t="shared" ca="1" si="262"/>
        <v>2.2152989041168976</v>
      </c>
      <c r="AT338" s="165"/>
      <c r="AU338" s="215">
        <f ca="1">IF($AE338=FALSE,AN338*Overheads!$R$24*$V338,
IFERROR(Overheads!$O$49*$V338*AN338,0)
+IFERROR(Overheads!Q$59*$V338*(AN338/Overheads!Q$68),0))</f>
        <v>7.0374809400708699E-2</v>
      </c>
      <c r="AV338" s="215">
        <f ca="1">IF($AE338=FALSE,AO338*Overheads!$R$24*$V338,
IFERROR(Overheads!$O$49*$V338*AO338,0)
+IFERROR(Overheads!R$59*$V338*(AO338/Overheads!R$68),0))</f>
        <v>5.4514824727365387E-2</v>
      </c>
      <c r="AW338" s="215">
        <f ca="1">IF($AE338=FALSE,AP338*Overheads!$R$24*$V338,
IFERROR(Overheads!$O$49*$V338*AP338,0)
+IFERROR(Overheads!S$59*$V338*(AP338/Overheads!S$68),0))</f>
        <v>2.9698970957608744E-2</v>
      </c>
      <c r="AX338" s="215">
        <f ca="1">IF($AE338=FALSE,AQ338*Overheads!$R$24*$V338,
IFERROR(Overheads!$O$49*$V338*AQ338,0)
+IFERROR(Overheads!T$59*$V338*(AQ338/Overheads!T$68),0))</f>
        <v>7.1994995756437904E-2</v>
      </c>
      <c r="AY338" s="215">
        <f ca="1">IF($AE338=FALSE,AR338*Overheads!$R$24*$V338,
IFERROR(Overheads!$O$49*$V338*AR338,0)
+IFERROR(Overheads!U$59*$V338*(AR338/Overheads!U$68),0))</f>
        <v>6.4255305498421442E-2</v>
      </c>
      <c r="AZ338" s="155">
        <f t="shared" ca="1" si="263"/>
        <v>0.29083890634054216</v>
      </c>
      <c r="BA338" s="165"/>
      <c r="BB338" s="215">
        <f ca="1">IF($AE338=FALSE,AN338*Overheads!$S$25,
IFERROR(Overheads!$O$50*AN338,0)
+IFERROR(Overheads!Q$60*(AN338/Overheads!Q$66),0))</f>
        <v>9.4452534297064603E-3</v>
      </c>
      <c r="BC338" s="215">
        <f ca="1">IF($AE338=FALSE,AO338*Overheads!$S$25,
IFERROR(Overheads!$O$50*AO338,0)
+IFERROR(Overheads!R$60*(AO338/Overheads!R$66),0))</f>
        <v>7.706774523016398E-3</v>
      </c>
      <c r="BD338" s="215">
        <f ca="1">IF($AE338=FALSE,AP338*Overheads!$S$25,
IFERROR(Overheads!$O$50*AP338,0)
+IFERROR(Overheads!S$60*(AP338/Overheads!S$66),0))</f>
        <v>4.1916274700071147E-3</v>
      </c>
      <c r="BE338" s="215">
        <f ca="1">IF($AE338=FALSE,AQ338*Overheads!$S$25,
IFERROR(Overheads!$O$50*AQ338,0)
+IFERROR(Overheads!T$60*(AQ338/Overheads!T$66),0))</f>
        <v>1.0184840053864825E-2</v>
      </c>
      <c r="BF338" s="215">
        <f ca="1">IF($AE338=FALSE,AR338*Overheads!$S$25,
IFERROR(Overheads!$O$50*AR338,0)
+IFERROR(Overheads!U$60*(AR338/Overheads!U$66),0))</f>
        <v>9.4047950337964349E-3</v>
      </c>
      <c r="BG338" s="155">
        <f t="shared" ca="1" si="264"/>
        <v>4.0933290510391226E-2</v>
      </c>
      <c r="BH338" s="165"/>
      <c r="BI338" s="215">
        <f t="shared" ca="1" si="265"/>
        <v>0.58225898953734045</v>
      </c>
      <c r="BJ338" s="215">
        <f t="shared" ca="1" si="231"/>
        <v>0.51898425989304109</v>
      </c>
      <c r="BK338" s="215">
        <f t="shared" ca="1" si="232"/>
        <v>0.2622719287489455</v>
      </c>
      <c r="BL338" s="215">
        <f t="shared" ca="1" si="233"/>
        <v>0.58461876251722789</v>
      </c>
      <c r="BM338" s="215">
        <f t="shared" ca="1" si="234"/>
        <v>0.59893716027127597</v>
      </c>
      <c r="BN338" s="155">
        <f t="shared" ca="1" si="266"/>
        <v>2.5470711009678308</v>
      </c>
      <c r="BO338" s="165"/>
      <c r="BP338" s="187" cm="1">
        <f t="array" ref="BP338">IFERROR(IF($X338=$X337,BP337,INDEX(Forecast_Capex_Input!AC$12:AC$286,$X338)),0)</f>
        <v>0.1</v>
      </c>
      <c r="BQ338" s="187" cm="1">
        <f t="array" ref="BQ338">IFERROR(IF($X338=$X337,BQ337,INDEX(Forecast_Capex_Input!AD$12:AD$286,$X338)),0)</f>
        <v>0.11</v>
      </c>
      <c r="BR338" s="187" cm="1">
        <f t="array" ref="BR338">IFERROR(IF($X338=$X337,BR337,INDEX(Forecast_Capex_Input!AE$12:AE$286,$X338)),0)</f>
        <v>0.14000000000000001</v>
      </c>
      <c r="BS338" s="187" cm="1">
        <f t="array" ref="BS338">IFERROR(IF($X338=$X337,BS337,INDEX(Forecast_Capex_Input!AF$12:AF$286,$X338)),0)</f>
        <v>0.32</v>
      </c>
      <c r="BT338" s="187" cm="1">
        <f t="array" ref="BT338">IFERROR(IF($X338=$X337,BT337,INDEX(Forecast_Capex_Input!AG$12:AG$286,$X338)),0)</f>
        <v>0.33</v>
      </c>
      <c r="BU338" s="165"/>
      <c r="BV338" s="215">
        <f t="shared" si="235"/>
        <v>0.22152989041168977</v>
      </c>
      <c r="BW338" s="215">
        <f t="shared" si="236"/>
        <v>0.24368287945285874</v>
      </c>
      <c r="BX338" s="215">
        <f t="shared" si="237"/>
        <v>0.31014184657636568</v>
      </c>
      <c r="BY338" s="215">
        <f t="shared" si="238"/>
        <v>0.70889564931740723</v>
      </c>
      <c r="BZ338" s="215">
        <f t="shared" si="239"/>
        <v>0.73104863835857625</v>
      </c>
      <c r="CA338" s="155">
        <f t="shared" si="267"/>
        <v>2.2152989041168976</v>
      </c>
      <c r="CB338" s="165"/>
      <c r="CC338" s="215">
        <f t="shared" ca="1" si="240"/>
        <v>0.22152989041168977</v>
      </c>
      <c r="CD338" s="215">
        <f t="shared" ca="1" si="241"/>
        <v>0.24368287945285874</v>
      </c>
      <c r="CE338" s="215">
        <f t="shared" ca="1" si="242"/>
        <v>0.31014184657636568</v>
      </c>
      <c r="CF338" s="215">
        <f t="shared" ca="1" si="243"/>
        <v>0.70889564931740723</v>
      </c>
      <c r="CG338" s="215">
        <f t="shared" ca="1" si="244"/>
        <v>0.73104863835857625</v>
      </c>
      <c r="CH338" s="155">
        <f t="shared" ca="1" si="268"/>
        <v>2.2152989041168976</v>
      </c>
      <c r="CI338" s="165"/>
      <c r="CJ338" s="215">
        <f t="shared" ca="1" si="245"/>
        <v>2.9083890634054217E-2</v>
      </c>
      <c r="CK338" s="215">
        <f t="shared" ca="1" si="246"/>
        <v>3.1992279697459637E-2</v>
      </c>
      <c r="CL338" s="215">
        <f t="shared" ca="1" si="247"/>
        <v>4.0717446887675909E-2</v>
      </c>
      <c r="CM338" s="215">
        <f t="shared" ca="1" si="248"/>
        <v>9.3068450028973487E-2</v>
      </c>
      <c r="CN338" s="215">
        <f t="shared" ca="1" si="249"/>
        <v>9.5976839092378918E-2</v>
      </c>
      <c r="CO338" s="155">
        <f t="shared" ca="1" si="269"/>
        <v>0.29083890634054216</v>
      </c>
      <c r="CP338" s="165"/>
      <c r="CQ338" s="223">
        <f t="shared" ca="1" si="250"/>
        <v>4.0933290510391232E-3</v>
      </c>
      <c r="CR338" s="223">
        <f t="shared" ca="1" si="251"/>
        <v>4.5026619561430352E-3</v>
      </c>
      <c r="CS338" s="223">
        <f t="shared" ca="1" si="252"/>
        <v>5.7306606714547723E-3</v>
      </c>
      <c r="CT338" s="223">
        <f t="shared" ca="1" si="253"/>
        <v>1.3098652963325193E-2</v>
      </c>
      <c r="CU338" s="223">
        <f t="shared" ca="1" si="254"/>
        <v>1.3507985868429105E-2</v>
      </c>
      <c r="CV338" s="155">
        <f t="shared" ca="1" si="270"/>
        <v>4.0933290510391226E-2</v>
      </c>
      <c r="CW338" s="165"/>
      <c r="CX338" s="215">
        <f t="shared" ca="1" si="271"/>
        <v>0.2547071100967831</v>
      </c>
      <c r="CY338" s="215">
        <f t="shared" ca="1" si="255"/>
        <v>0.28017782110646139</v>
      </c>
      <c r="CZ338" s="215">
        <f t="shared" ca="1" si="256"/>
        <v>0.35658995413549638</v>
      </c>
      <c r="DA338" s="215">
        <f t="shared" ca="1" si="257"/>
        <v>0.81506275230970593</v>
      </c>
      <c r="DB338" s="215">
        <f t="shared" ca="1" si="258"/>
        <v>0.84053346331938417</v>
      </c>
      <c r="DC338" s="155">
        <f t="shared" ca="1" si="272"/>
        <v>2.5470711009678313</v>
      </c>
      <c r="DD338" s="165"/>
      <c r="DE338" s="188" t="b" cm="1">
        <f t="array" aca="1" ref="DE338" ca="1">OR($G338=Forecast_Capex_Input!$BF$8:$BF$10)</f>
        <v>0</v>
      </c>
      <c r="DF338" s="188" cm="1">
        <f t="array" aca="1" ref="DF338" ca="1">IFERROR(INDEX(Forecast_Capex_Input!BG$12:BG$286,$X338)
*(INDEX(Forecast_Capex_Input!$H$12:$H$286,$X338)=Repex),0)
*$DE338</f>
        <v>0</v>
      </c>
      <c r="DG338" s="188" cm="1">
        <f t="array" aca="1" ref="DG338" ca="1">IFERROR(INDEX(Forecast_Capex_Input!BH$12:BH$286,$X338)
*(INDEX(Forecast_Capex_Input!$H$12:$H$286,$X338)=Repex),0)
*$DE338</f>
        <v>0</v>
      </c>
      <c r="DH338" s="188" cm="1">
        <f t="array" aca="1" ref="DH338" ca="1">IFERROR(INDEX(Forecast_Capex_Input!BI$12:BI$286,$X338)
*(INDEX(Forecast_Capex_Input!$H$12:$H$286,$X338)=Repex),0)
*$DE338</f>
        <v>0</v>
      </c>
      <c r="DI338" s="188" cm="1">
        <f t="array" aca="1" ref="DI338" ca="1">IFERROR(INDEX(Forecast_Capex_Input!BJ$12:BJ$286,$X338)
*(INDEX(Forecast_Capex_Input!$H$12:$H$286,$X338)=Repex),0)
*$DE338</f>
        <v>0</v>
      </c>
      <c r="DJ338" s="188" cm="1">
        <f t="array" aca="1" ref="DJ338" ca="1">IFERROR(INDEX(Forecast_Capex_Input!BK$12:BK$286,$X338)
*(INDEX(Forecast_Capex_Input!$H$12:$H$286,$X338)=Repex),0)
*$DE338</f>
        <v>0</v>
      </c>
      <c r="DK338" s="188" cm="1">
        <f t="array" aca="1" ref="DK338" ca="1">IFERROR(INDEX(Forecast_Capex_Input!BL$12:BL$286,$X338)
*(INDEX(Forecast_Capex_Input!$H$12:$H$286,$X338)=Repex),0)
*$DE338</f>
        <v>0</v>
      </c>
      <c r="DL338" s="165"/>
      <c r="DM338" s="188" t="b" cm="1">
        <f t="array" aca="1" ref="DM338" ca="1">OR($G338=Forecast_Capex_Input!$BN$8:$BN$9)</f>
        <v>0</v>
      </c>
      <c r="DN338" s="188" cm="1">
        <f t="array" aca="1" ref="DN338" ca="1">IFERROR(INDEX(Forecast_Capex_Input!BO$12:BO$286,$X338)
*(INDEX(Forecast_Capex_Input!$H$12:$H$286,$X338)=Repex),0)
*$DM338</f>
        <v>0</v>
      </c>
      <c r="DO338" s="188" cm="1">
        <f t="array" aca="1" ref="DO338" ca="1">IFERROR(INDEX(Forecast_Capex_Input!BP$12:BP$286,$X338)
*(INDEX(Forecast_Capex_Input!$H$12:$H$286,$X338)=Repex),0)
*$DM338</f>
        <v>0</v>
      </c>
      <c r="DP338" s="188" cm="1">
        <f t="array" aca="1" ref="DP338" ca="1">IFERROR(INDEX(Forecast_Capex_Input!BQ$12:BQ$286,$X338)
*(INDEX(Forecast_Capex_Input!$H$12:$H$286,$X338)=Repex),0)
*$DM338</f>
        <v>0</v>
      </c>
      <c r="DQ338" s="188" cm="1">
        <f t="array" aca="1" ref="DQ338" ca="1">IFERROR(INDEX(Forecast_Capex_Input!BR$12:BR$286,$X338)
*(INDEX(Forecast_Capex_Input!$H$12:$H$286,$X338)=Repex),0)
*$DM338</f>
        <v>0</v>
      </c>
      <c r="DR338" s="188" cm="1">
        <f t="array" aca="1" ref="DR338" ca="1">IFERROR(INDEX(Forecast_Capex_Input!BS$12:BS$286,$X338)
*(INDEX(Forecast_Capex_Input!$H$12:$H$286,$X338)=Repex),0)
*$DM338</f>
        <v>0</v>
      </c>
      <c r="DS338" s="165"/>
      <c r="DT338" s="188" t="b" cm="1">
        <f t="array" aca="1" ref="DT338" ca="1">OR($G338=Forecast_Capex_Input!$BU$8:$BU$10)</f>
        <v>1</v>
      </c>
      <c r="DU338" s="188" cm="1">
        <f t="array" aca="1" ref="DU338" ca="1">IFERROR(INDEX(Forecast_Capex_Input!BV$12:BV$286,$X338)
*(INDEX(Forecast_Capex_Input!$H$12:$H$286,$X338)=Repex),0)
*$DT338</f>
        <v>0</v>
      </c>
      <c r="DV338" s="188" cm="1">
        <f t="array" aca="1" ref="DV338" ca="1">IFERROR(INDEX(Forecast_Capex_Input!BW$12:BW$286,$X338)
*(INDEX(Forecast_Capex_Input!$H$12:$H$286,$X338)=Repex),0)
*$DT338</f>
        <v>0</v>
      </c>
      <c r="DW338" s="188" cm="1">
        <f t="array" aca="1" ref="DW338" ca="1">IFERROR(INDEX(Forecast_Capex_Input!BX$12:BX$286,$X338)
*(INDEX(Forecast_Capex_Input!$H$12:$H$286,$X338)=Repex),0)
*$DT338</f>
        <v>0</v>
      </c>
      <c r="DX338" s="188" cm="1">
        <f t="array" aca="1" ref="DX338" ca="1">IFERROR(INDEX(Forecast_Capex_Input!BY$12:BY$286,$X338)
*(INDEX(Forecast_Capex_Input!$H$12:$H$286,$X338)=Repex),0)
*$DT338</f>
        <v>0</v>
      </c>
      <c r="DY338" s="188" cm="1">
        <f t="array" aca="1" ref="DY338" ca="1">IFERROR(INDEX(Forecast_Capex_Input!BZ$12:BZ$286,$X338)
*(INDEX(Forecast_Capex_Input!$H$12:$H$286,$X338)=Repex),0)
*$DT338</f>
        <v>1</v>
      </c>
      <c r="DZ338" s="188" cm="1">
        <f t="array" aca="1" ref="DZ338" ca="1">IFERROR(INDEX(Forecast_Capex_Input!CA$12:CA$286,$X338)
*(INDEX(Forecast_Capex_Input!$H$12:$H$286,$X338)=Repex),0)
*$DT338</f>
        <v>0</v>
      </c>
      <c r="EA338" s="188" cm="1">
        <f t="array" aca="1" ref="EA338" ca="1">IFERROR(INDEX(Forecast_Capex_Input!CB$12:CB$286,$X338)
*(INDEX(Forecast_Capex_Input!$H$12:$H$286,$X338)=Repex),0)
*$DT338</f>
        <v>0</v>
      </c>
      <c r="EB338" s="188" cm="1">
        <f t="array" aca="1" ref="EB338" ca="1">IFERROR(INDEX(Forecast_Capex_Input!CC$12:CC$286,$X338)
*(INDEX(Forecast_Capex_Input!$H$12:$H$286,$X338)=Repex),0)
*$DT338</f>
        <v>0</v>
      </c>
      <c r="EC338" s="165"/>
      <c r="ED338" s="226" t="str">
        <f t="shared" si="259"/>
        <v>N/A</v>
      </c>
      <c r="EE338" s="174" t="s">
        <v>15</v>
      </c>
    </row>
    <row r="339" spans="3:135" x14ac:dyDescent="0.2">
      <c r="C339" s="174">
        <f t="shared" si="260"/>
        <v>329</v>
      </c>
      <c r="D339" s="167" t="str" cm="1">
        <f t="array" ref="D339">IFERROR(INDEX(Forecast_Capex_Input!$D$12:$D$286,$X339),NA)</f>
        <v>Operational Building Refurbs</v>
      </c>
      <c r="E339" s="172" t="b" cm="1">
        <f t="array" ref="E339">IF($X339=NA,NA,INDEX(Forecast_Capex_Input!$E$12:$E$286,$X339))</f>
        <v>1</v>
      </c>
      <c r="F339" s="167" t="str" cm="1">
        <f t="array" aca="1" ref="F339" ca="1">IFERROR(INDEX(General!$E$25:$E$26,$Y339),NA)</f>
        <v>Labour</v>
      </c>
      <c r="G339" s="167" t="str" cm="1">
        <f t="array" aca="1" ref="G339" ca="1">IFERROR(INDEX(Forecast_Capex_Input!$AI$11:$BB$11,$AA339),NA)</f>
        <v>Business IT</v>
      </c>
      <c r="H339" s="189" cm="1">
        <f t="array" aca="1" ref="H339" ca="1">IFERROR(INDEX(Forecast_Capex_Input!$AI$12:$BB$286,$X339,$AA339),NA)</f>
        <v>1</v>
      </c>
      <c r="I339" s="199" t="str" cm="1">
        <f t="array" ref="I339">IFERROR(INDEX(Forecast_Capex_Input!$F$12:$F$286,$X339),NA)</f>
        <v>Replacement Expenditure</v>
      </c>
      <c r="J339" s="199" t="str" cm="1">
        <f t="array" ref="J339">IFERROR(INDEX(Forecast_Capex_Input!G$12:G$286,$X339),NA)</f>
        <v>Digital Infrastructure</v>
      </c>
      <c r="K339" s="199" t="str" cm="1">
        <f t="array" ref="K339">IFERROR(INDEX(Forecast_Capex_Input!H$12:H$286,$X339),NA)</f>
        <v>Repex</v>
      </c>
      <c r="L339" s="199" t="str" cm="1">
        <f t="array" ref="L339">IFERROR(INDEX(Forecast_Capex_Input!I$12:I$286,$X339),NA)</f>
        <v>N/A</v>
      </c>
      <c r="M339" s="199" t="str" cm="1">
        <f t="array" ref="M339">IFERROR(INDEX(Forecast_Capex_Input!J$12:J$286,$X339),NA)</f>
        <v>N/A</v>
      </c>
      <c r="N339" s="199" t="str" cm="1">
        <f t="array" ref="N339">IFERROR(INDEX(Forecast_Capex_Input!K$12:K$286,$X339),NA)</f>
        <v>DI - Network Buildings &amp; Security</v>
      </c>
      <c r="O339" s="199" t="str" cm="1">
        <f t="array" ref="O339">IFERROR(INDEX(Forecast_Capex_Input!L$12:L$286,$X339),NA)</f>
        <v>DI - Safe and Reliable Network</v>
      </c>
      <c r="P339" s="199" t="str" cm="1">
        <f t="array" ref="P339">IFERROR(INDEX(Forecast_Capex_Input!M$12:M$286,$X339),NA)</f>
        <v>N/A</v>
      </c>
      <c r="Q339" s="172" t="str" cm="1">
        <f t="array" ref="Q339">IFERROR(INDEX(Forecast_Capex_Input!N$12:N$286,$X339),NA)</f>
        <v>No</v>
      </c>
      <c r="R339" s="265" cm="1">
        <f t="array" ref="R339">IFERROR(INDEX(Forecast_Capex_Input!O$12:O$286,$X339),0)</f>
        <v>0</v>
      </c>
      <c r="S339" s="172" t="str" cm="1">
        <f t="array" ref="S339">IFERROR(INDEX(Forecast_Capex_Input!P$12:P$286,$X339),0)</f>
        <v>Safety security &amp; reliability</v>
      </c>
      <c r="T339" s="199" t="str" cm="1">
        <f t="array" aca="1" ref="T339" ca="1">IFERROR(INDEX(General!$K$84:$K$103,$AA339),NA)</f>
        <v>Business IT (2018 onwards)</v>
      </c>
      <c r="U339" s="188" cm="1">
        <f t="array" aca="1" ref="U339" ca="1">IFERROR(
IF($F339=General!$E$25,INDEX(Forecast_Capex_Input!S$12:S$286,$X339),
INDEX(Forecast_Capex_Input!T$12:T$286,$X339)),0)</f>
        <v>2.3777397005527851E-2</v>
      </c>
      <c r="V339" s="222" t="b">
        <f>IFERROR(INDEX(Overheads!$T$19:$T$26,MATCH($I339,Overheads!$E$19:$E$26,0)),FALSE)</f>
        <v>1</v>
      </c>
      <c r="W339" s="165"/>
      <c r="X339" s="174">
        <f>IFERROR(
IF(MATCH($C339,Forecast_Capex_Input!$CI$12:$CI$286,1)+1&gt;MAX(Forecast_Capex_Input!$C$12:$C$286),NA,
MATCH($C339,Forecast_Capex_Input!$CI$12:$CI$286,1)+1),1)</f>
        <v>129</v>
      </c>
      <c r="Y339" s="174" cm="1">
        <f t="array" aca="1" ref="Y339" ca="1">IFERROR(
IF(X338&lt;&gt;X339,1,
IF(COUNTIF(OFFSET(Y338,0,0,-INDEX(Forecast_Capex_Input!$CG$12:$CG$286,$X339)),Y338)=INDEX(Forecast_Capex_Input!$CG$12:$CG$286,$X339),Y338+1,Y338)),NA)</f>
        <v>1</v>
      </c>
      <c r="Z339" s="174" cm="1">
        <f t="array" ref="Z339">IFERROR($C339-IF($X339=1,1,INDEX(Forecast_Capex_Input!$CI$12:$CI$286,$X339-1))+1,NA)</f>
        <v>1</v>
      </c>
      <c r="AA339" s="174" cm="1">
        <f t="array" aca="1" ref="AA339" ca="1">IFERROR(IF(Y339=1,
INDEX(Forecast_Capex_Input!$AI$10:$BB$10,SMALL(IF(INDEX(Forecast_Capex_Input!$AI$12:$BB$286,$X339,0)&gt;0,COLUMN(Forecast_Capex_Input!$AI$10:$BB$10)-COLUMN(Forecast_Capex_Input!$AI$12)+1),ROWS(OFFSET(AA338,0,0,-$Z339)))),
OFFSET(AA338,-INDEX(Forecast_Capex_Input!$CG$12:$CG$286,$X339)+1,0)),NA)</f>
        <v>6</v>
      </c>
      <c r="AB339" s="174">
        <f t="shared" ca="1" si="229"/>
        <v>1</v>
      </c>
      <c r="AC339" s="222" t="b">
        <f t="shared" si="261"/>
        <v>0</v>
      </c>
      <c r="AD339" s="220" t="b">
        <v>0</v>
      </c>
      <c r="AE339" s="222" t="b">
        <f t="shared" si="230"/>
        <v>1</v>
      </c>
      <c r="AF339" s="165"/>
      <c r="AG339" s="215">
        <v>6.141462992707928E-2</v>
      </c>
      <c r="AH339" s="215">
        <v>4.9131703941663413E-2</v>
      </c>
      <c r="AI339" s="215">
        <v>2.4565851970831706E-2</v>
      </c>
      <c r="AJ339" s="215">
        <v>5.404487433582976E-2</v>
      </c>
      <c r="AK339" s="215">
        <v>5.6501459532912933E-2</v>
      </c>
      <c r="AL339" s="155">
        <v>0.24565851970831712</v>
      </c>
      <c r="AM339" s="165"/>
      <c r="AN339" s="215" cm="1">
        <f t="array" aca="1" ref="AN339" ca="1">IFERROR(INDEX(General!O$33:O$34,$AB339)
*AG339,0)</f>
        <v>6.1315056264805955E-2</v>
      </c>
      <c r="AO339" s="215" cm="1">
        <f t="array" aca="1" ref="AO339" ca="1">IFERROR(INDEX(General!P$33:P$34,$AB339)
*AH339,0)</f>
        <v>4.9427207700513842E-2</v>
      </c>
      <c r="AP339" s="215" cm="1">
        <f t="array" aca="1" ref="AP339" ca="1">IFERROR(INDEX(General!Q$33:Q$34,$AB339)
*AI339,0)</f>
        <v>2.4936121099258399E-2</v>
      </c>
      <c r="AQ339" s="215" cm="1">
        <f t="array" aca="1" ref="AQ339" ca="1">IFERROR(INDEX(General!R$33:R$34,$AB339)
*AJ339,0)</f>
        <v>5.5311204499115522E-2</v>
      </c>
      <c r="AR339" s="215" cm="1">
        <f t="array" aca="1" ref="AR339" ca="1">IFERROR(INDEX(General!S$33:S$34,$AB339)
*AK339,0)</f>
        <v>5.8181037923589397E-2</v>
      </c>
      <c r="AS339" s="155">
        <f t="shared" ca="1" si="262"/>
        <v>0.24917062748728311</v>
      </c>
      <c r="AT339" s="165"/>
      <c r="AU339" s="215">
        <f ca="1">IF($AE339=FALSE,AN339*Overheads!$R$24*$V339,
IFERROR(Overheads!$O$49*$V339*AN339,0)
+IFERROR(Overheads!Q$59*$V339*(AN339/Overheads!Q$68),0))</f>
        <v>8.5881789182039765E-3</v>
      </c>
      <c r="AV339" s="215">
        <f ca="1">IF($AE339=FALSE,AO339*Overheads!$R$24*$V339,
IFERROR(Overheads!$O$49*$V339*AO339,0)
+IFERROR(Overheads!R$59*$V339*(AO339/Overheads!R$68),0))</f>
        <v>5.8991590091130638E-3</v>
      </c>
      <c r="AW339" s="215">
        <f ca="1">IF($AE339=FALSE,AP339*Overheads!$R$24*$V339,
IFERROR(Overheads!$O$49*$V339*AP339,0)
+IFERROR(Overheads!S$59*$V339*(AP339/Overheads!S$68),0))</f>
        <v>3.2427218778361046E-3</v>
      </c>
      <c r="AX339" s="215">
        <f ca="1">IF($AE339=FALSE,AQ339*Overheads!$R$24*$V339,
IFERROR(Overheads!$O$49*$V339*AQ339,0)
+IFERROR(Overheads!T$59*$V339*(AQ339/Overheads!T$68),0))</f>
        <v>7.9255999516137897E-3</v>
      </c>
      <c r="AY339" s="215">
        <f ca="1">IF($AE339=FALSE,AR339*Overheads!$R$24*$V339,
IFERROR(Overheads!$O$49*$V339*AR339,0)
+IFERROR(Overheads!U$59*$V339*(AR339/Overheads!U$68),0))</f>
        <v>7.1170828740410343E-3</v>
      </c>
      <c r="AZ339" s="155">
        <f t="shared" ca="1" si="263"/>
        <v>3.2772742630807969E-2</v>
      </c>
      <c r="BA339" s="165"/>
      <c r="BB339" s="215">
        <f ca="1">IF($AE339=FALSE,AN339*Overheads!$S$25,
IFERROR(Overheads!$O$50*AN339,0)
+IFERROR(Overheads!Q$60*(AN339/Overheads!Q$66),0))</f>
        <v>1.1526500330568848E-3</v>
      </c>
      <c r="BC339" s="215">
        <f ca="1">IF($AE339=FALSE,AO339*Overheads!$S$25,
IFERROR(Overheads!$O$50*AO339,0)
+IFERROR(Overheads!R$60*(AO339/Overheads!R$66),0))</f>
        <v>8.3396559717513735E-4</v>
      </c>
      <c r="BD339" s="215">
        <f ca="1">IF($AE339=FALSE,AP339*Overheads!$S$25,
IFERROR(Overheads!$O$50*AP339,0)
+IFERROR(Overheads!S$60*(AP339/Overheads!S$66),0))</f>
        <v>4.5766845323132622E-4</v>
      </c>
      <c r="BE339" s="215">
        <f ca="1">IF($AE339=FALSE,AQ339*Overheads!$S$25,
IFERROR(Overheads!$O$50*AQ339,0)
+IFERROR(Overheads!T$60*(AQ339/Overheads!T$66),0))</f>
        <v>1.1212024806722355E-3</v>
      </c>
      <c r="BF339" s="215">
        <f ca="1">IF($AE339=FALSE,AR339*Overheads!$S$25,
IFERROR(Overheads!$O$50*AR339,0)
+IFERROR(Overheads!U$60*(AR339/Overheads!U$66),0))</f>
        <v>1.0416992830349732E-3</v>
      </c>
      <c r="BG339" s="155">
        <f t="shared" ca="1" si="264"/>
        <v>4.6071858471705574E-3</v>
      </c>
      <c r="BH339" s="165"/>
      <c r="BI339" s="215">
        <f t="shared" ca="1" si="265"/>
        <v>7.1055885216066816E-2</v>
      </c>
      <c r="BJ339" s="215">
        <f t="shared" ca="1" si="231"/>
        <v>5.6160332306802042E-2</v>
      </c>
      <c r="BK339" s="215">
        <f t="shared" ca="1" si="232"/>
        <v>2.863651143032583E-2</v>
      </c>
      <c r="BL339" s="215">
        <f t="shared" ca="1" si="233"/>
        <v>6.4358006931401548E-2</v>
      </c>
      <c r="BM339" s="215">
        <f t="shared" ca="1" si="234"/>
        <v>6.6339820080665413E-2</v>
      </c>
      <c r="BN339" s="155">
        <f t="shared" ca="1" si="266"/>
        <v>0.28655055596526163</v>
      </c>
      <c r="BO339" s="165"/>
      <c r="BP339" s="187" cm="1">
        <f t="array" ref="BP339">IFERROR(IF($X339=$X338,BP338,INDEX(Forecast_Capex_Input!AC$12:AC$286,$X339)),0)</f>
        <v>0.1</v>
      </c>
      <c r="BQ339" s="187" cm="1">
        <f t="array" ref="BQ339">IFERROR(IF($X339=$X338,BQ338,INDEX(Forecast_Capex_Input!AD$12:AD$286,$X339)),0)</f>
        <v>0.11</v>
      </c>
      <c r="BR339" s="187" cm="1">
        <f t="array" ref="BR339">IFERROR(IF($X339=$X338,BR338,INDEX(Forecast_Capex_Input!AE$12:AE$286,$X339)),0)</f>
        <v>0.14000000000000001</v>
      </c>
      <c r="BS339" s="187" cm="1">
        <f t="array" ref="BS339">IFERROR(IF($X339=$X338,BS338,INDEX(Forecast_Capex_Input!AF$12:AF$286,$X339)),0)</f>
        <v>0.32</v>
      </c>
      <c r="BT339" s="187" cm="1">
        <f t="array" ref="BT339">IFERROR(IF($X339=$X338,BT338,INDEX(Forecast_Capex_Input!AG$12:AG$286,$X339)),0)</f>
        <v>0.33</v>
      </c>
      <c r="BU339" s="165"/>
      <c r="BV339" s="215">
        <f t="shared" si="235"/>
        <v>2.4565851970831713E-2</v>
      </c>
      <c r="BW339" s="215">
        <f t="shared" si="236"/>
        <v>2.7022437167914883E-2</v>
      </c>
      <c r="BX339" s="215">
        <f t="shared" si="237"/>
        <v>3.43921927591644E-2</v>
      </c>
      <c r="BY339" s="215">
        <f t="shared" si="238"/>
        <v>7.861072630666148E-2</v>
      </c>
      <c r="BZ339" s="215">
        <f t="shared" si="239"/>
        <v>8.1067311503744646E-2</v>
      </c>
      <c r="CA339" s="155">
        <f t="shared" si="267"/>
        <v>0.24565851970831709</v>
      </c>
      <c r="CB339" s="165"/>
      <c r="CC339" s="215">
        <f t="shared" ca="1" si="240"/>
        <v>2.4917062748728312E-2</v>
      </c>
      <c r="CD339" s="215">
        <f t="shared" ca="1" si="241"/>
        <v>2.7408769023601141E-2</v>
      </c>
      <c r="CE339" s="215">
        <f t="shared" ca="1" si="242"/>
        <v>3.4883887848219636E-2</v>
      </c>
      <c r="CF339" s="215">
        <f t="shared" ca="1" si="243"/>
        <v>7.9734600795930602E-2</v>
      </c>
      <c r="CG339" s="215">
        <f t="shared" ca="1" si="244"/>
        <v>8.2226307070803431E-2</v>
      </c>
      <c r="CH339" s="155">
        <f t="shared" ca="1" si="268"/>
        <v>0.24917062748728314</v>
      </c>
      <c r="CI339" s="165"/>
      <c r="CJ339" s="215">
        <f t="shared" ca="1" si="245"/>
        <v>3.2772742630807969E-3</v>
      </c>
      <c r="CK339" s="215">
        <f t="shared" ca="1" si="246"/>
        <v>3.6050016893888768E-3</v>
      </c>
      <c r="CL339" s="215">
        <f t="shared" ca="1" si="247"/>
        <v>4.5881839683131163E-3</v>
      </c>
      <c r="CM339" s="215">
        <f t="shared" ca="1" si="248"/>
        <v>1.048727764185855E-2</v>
      </c>
      <c r="CN339" s="215">
        <f t="shared" ca="1" si="249"/>
        <v>1.0815005068166629E-2</v>
      </c>
      <c r="CO339" s="155">
        <f t="shared" ca="1" si="269"/>
        <v>3.2772742630807969E-2</v>
      </c>
      <c r="CP339" s="165"/>
      <c r="CQ339" s="223">
        <f t="shared" ca="1" si="250"/>
        <v>4.6071858471705574E-4</v>
      </c>
      <c r="CR339" s="223">
        <f t="shared" ca="1" si="251"/>
        <v>5.0679044318876132E-4</v>
      </c>
      <c r="CS339" s="223">
        <f t="shared" ca="1" si="252"/>
        <v>6.4500601860387815E-4</v>
      </c>
      <c r="CT339" s="223">
        <f t="shared" ca="1" si="253"/>
        <v>1.4742994710945784E-3</v>
      </c>
      <c r="CU339" s="223">
        <f t="shared" ca="1" si="254"/>
        <v>1.5203713295662839E-3</v>
      </c>
      <c r="CV339" s="155">
        <f t="shared" ca="1" si="270"/>
        <v>4.6071858471705574E-3</v>
      </c>
      <c r="CW339" s="165"/>
      <c r="CX339" s="215">
        <f t="shared" ca="1" si="271"/>
        <v>2.8655055596526164E-2</v>
      </c>
      <c r="CY339" s="215">
        <f t="shared" ca="1" si="255"/>
        <v>3.1520561156178781E-2</v>
      </c>
      <c r="CZ339" s="215">
        <f t="shared" ca="1" si="256"/>
        <v>4.0117077835136634E-2</v>
      </c>
      <c r="DA339" s="215">
        <f t="shared" ca="1" si="257"/>
        <v>9.1696177908883736E-2</v>
      </c>
      <c r="DB339" s="215">
        <f t="shared" ca="1" si="258"/>
        <v>9.4561683468536342E-2</v>
      </c>
      <c r="DC339" s="155">
        <f t="shared" ca="1" si="272"/>
        <v>0.28655055596526163</v>
      </c>
      <c r="DD339" s="165"/>
      <c r="DE339" s="188" t="b" cm="1">
        <f t="array" aca="1" ref="DE339" ca="1">OR($G339=Forecast_Capex_Input!$BF$8:$BF$10)</f>
        <v>0</v>
      </c>
      <c r="DF339" s="188" cm="1">
        <f t="array" aca="1" ref="DF339" ca="1">IFERROR(INDEX(Forecast_Capex_Input!BG$12:BG$286,$X339)
*(INDEX(Forecast_Capex_Input!$H$12:$H$286,$X339)=Repex),0)
*$DE339</f>
        <v>0</v>
      </c>
      <c r="DG339" s="188" cm="1">
        <f t="array" aca="1" ref="DG339" ca="1">IFERROR(INDEX(Forecast_Capex_Input!BH$12:BH$286,$X339)
*(INDEX(Forecast_Capex_Input!$H$12:$H$286,$X339)=Repex),0)
*$DE339</f>
        <v>0</v>
      </c>
      <c r="DH339" s="188" cm="1">
        <f t="array" aca="1" ref="DH339" ca="1">IFERROR(INDEX(Forecast_Capex_Input!BI$12:BI$286,$X339)
*(INDEX(Forecast_Capex_Input!$H$12:$H$286,$X339)=Repex),0)
*$DE339</f>
        <v>0</v>
      </c>
      <c r="DI339" s="188" cm="1">
        <f t="array" aca="1" ref="DI339" ca="1">IFERROR(INDEX(Forecast_Capex_Input!BJ$12:BJ$286,$X339)
*(INDEX(Forecast_Capex_Input!$H$12:$H$286,$X339)=Repex),0)
*$DE339</f>
        <v>0</v>
      </c>
      <c r="DJ339" s="188" cm="1">
        <f t="array" aca="1" ref="DJ339" ca="1">IFERROR(INDEX(Forecast_Capex_Input!BK$12:BK$286,$X339)
*(INDEX(Forecast_Capex_Input!$H$12:$H$286,$X339)=Repex),0)
*$DE339</f>
        <v>0</v>
      </c>
      <c r="DK339" s="188" cm="1">
        <f t="array" aca="1" ref="DK339" ca="1">IFERROR(INDEX(Forecast_Capex_Input!BL$12:BL$286,$X339)
*(INDEX(Forecast_Capex_Input!$H$12:$H$286,$X339)=Repex),0)
*$DE339</f>
        <v>0</v>
      </c>
      <c r="DL339" s="165"/>
      <c r="DM339" s="188" t="b" cm="1">
        <f t="array" aca="1" ref="DM339" ca="1">OR($G339=Forecast_Capex_Input!$BN$8:$BN$9)</f>
        <v>0</v>
      </c>
      <c r="DN339" s="188" cm="1">
        <f t="array" aca="1" ref="DN339" ca="1">IFERROR(INDEX(Forecast_Capex_Input!BO$12:BO$286,$X339)
*(INDEX(Forecast_Capex_Input!$H$12:$H$286,$X339)=Repex),0)
*$DM339</f>
        <v>0</v>
      </c>
      <c r="DO339" s="188" cm="1">
        <f t="array" aca="1" ref="DO339" ca="1">IFERROR(INDEX(Forecast_Capex_Input!BP$12:BP$286,$X339)
*(INDEX(Forecast_Capex_Input!$H$12:$H$286,$X339)=Repex),0)
*$DM339</f>
        <v>0</v>
      </c>
      <c r="DP339" s="188" cm="1">
        <f t="array" aca="1" ref="DP339" ca="1">IFERROR(INDEX(Forecast_Capex_Input!BQ$12:BQ$286,$X339)
*(INDEX(Forecast_Capex_Input!$H$12:$H$286,$X339)=Repex),0)
*$DM339</f>
        <v>0</v>
      </c>
      <c r="DQ339" s="188" cm="1">
        <f t="array" aca="1" ref="DQ339" ca="1">IFERROR(INDEX(Forecast_Capex_Input!BR$12:BR$286,$X339)
*(INDEX(Forecast_Capex_Input!$H$12:$H$286,$X339)=Repex),0)
*$DM339</f>
        <v>0</v>
      </c>
      <c r="DR339" s="188" cm="1">
        <f t="array" aca="1" ref="DR339" ca="1">IFERROR(INDEX(Forecast_Capex_Input!BS$12:BS$286,$X339)
*(INDEX(Forecast_Capex_Input!$H$12:$H$286,$X339)=Repex),0)
*$DM339</f>
        <v>0</v>
      </c>
      <c r="DS339" s="165"/>
      <c r="DT339" s="188" t="b" cm="1">
        <f t="array" aca="1" ref="DT339" ca="1">OR($G339=Forecast_Capex_Input!$BU$8:$BU$10)</f>
        <v>1</v>
      </c>
      <c r="DU339" s="188" cm="1">
        <f t="array" aca="1" ref="DU339" ca="1">IFERROR(INDEX(Forecast_Capex_Input!BV$12:BV$286,$X339)
*(INDEX(Forecast_Capex_Input!$H$12:$H$286,$X339)=Repex),0)
*$DT339</f>
        <v>0</v>
      </c>
      <c r="DV339" s="188" cm="1">
        <f t="array" aca="1" ref="DV339" ca="1">IFERROR(INDEX(Forecast_Capex_Input!BW$12:BW$286,$X339)
*(INDEX(Forecast_Capex_Input!$H$12:$H$286,$X339)=Repex),0)
*$DT339</f>
        <v>0</v>
      </c>
      <c r="DW339" s="188" cm="1">
        <f t="array" aca="1" ref="DW339" ca="1">IFERROR(INDEX(Forecast_Capex_Input!BX$12:BX$286,$X339)
*(INDEX(Forecast_Capex_Input!$H$12:$H$286,$X339)=Repex),0)
*$DT339</f>
        <v>0</v>
      </c>
      <c r="DX339" s="188" cm="1">
        <f t="array" aca="1" ref="DX339" ca="1">IFERROR(INDEX(Forecast_Capex_Input!BY$12:BY$286,$X339)
*(INDEX(Forecast_Capex_Input!$H$12:$H$286,$X339)=Repex),0)
*$DT339</f>
        <v>1</v>
      </c>
      <c r="DY339" s="188" cm="1">
        <f t="array" aca="1" ref="DY339" ca="1">IFERROR(INDEX(Forecast_Capex_Input!BZ$12:BZ$286,$X339)
*(INDEX(Forecast_Capex_Input!$H$12:$H$286,$X339)=Repex),0)
*$DT339</f>
        <v>0</v>
      </c>
      <c r="DZ339" s="188" cm="1">
        <f t="array" aca="1" ref="DZ339" ca="1">IFERROR(INDEX(Forecast_Capex_Input!CA$12:CA$286,$X339)
*(INDEX(Forecast_Capex_Input!$H$12:$H$286,$X339)=Repex),0)
*$DT339</f>
        <v>0</v>
      </c>
      <c r="EA339" s="188" cm="1">
        <f t="array" aca="1" ref="EA339" ca="1">IFERROR(INDEX(Forecast_Capex_Input!CB$12:CB$286,$X339)
*(INDEX(Forecast_Capex_Input!$H$12:$H$286,$X339)=Repex),0)
*$DT339</f>
        <v>0</v>
      </c>
      <c r="EB339" s="188" cm="1">
        <f t="array" aca="1" ref="EB339" ca="1">IFERROR(INDEX(Forecast_Capex_Input!CC$12:CC$286,$X339)
*(INDEX(Forecast_Capex_Input!$H$12:$H$286,$X339)=Repex),0)
*$DT339</f>
        <v>0</v>
      </c>
      <c r="EC339" s="165"/>
      <c r="ED339" s="226" t="str">
        <f t="shared" si="259"/>
        <v>N/A</v>
      </c>
      <c r="EE339" s="174" t="s">
        <v>15</v>
      </c>
    </row>
    <row r="340" spans="3:135" x14ac:dyDescent="0.2">
      <c r="C340" s="174">
        <f t="shared" si="260"/>
        <v>330</v>
      </c>
      <c r="D340" s="167" t="str" cm="1">
        <f t="array" ref="D340">IFERROR(INDEX(Forecast_Capex_Input!$D$12:$D$286,$X340),NA)</f>
        <v>Operational Building Refurbs</v>
      </c>
      <c r="E340" s="172" t="b" cm="1">
        <f t="array" ref="E340">IF($X340=NA,NA,INDEX(Forecast_Capex_Input!$E$12:$E$286,$X340))</f>
        <v>1</v>
      </c>
      <c r="F340" s="167" t="str" cm="1">
        <f t="array" aca="1" ref="F340" ca="1">IFERROR(INDEX(General!$E$25:$E$26,$Y340),NA)</f>
        <v>Non-Labour</v>
      </c>
      <c r="G340" s="167" t="str" cm="1">
        <f t="array" aca="1" ref="G340" ca="1">IFERROR(INDEX(Forecast_Capex_Input!$AI$11:$BB$11,$AA340),NA)</f>
        <v>Business IT</v>
      </c>
      <c r="H340" s="189" cm="1">
        <f t="array" aca="1" ref="H340" ca="1">IFERROR(INDEX(Forecast_Capex_Input!$AI$12:$BB$286,$X340,$AA340),NA)</f>
        <v>1</v>
      </c>
      <c r="I340" s="199" t="str" cm="1">
        <f t="array" ref="I340">IFERROR(INDEX(Forecast_Capex_Input!$F$12:$F$286,$X340),NA)</f>
        <v>Replacement Expenditure</v>
      </c>
      <c r="J340" s="199" t="str" cm="1">
        <f t="array" ref="J340">IFERROR(INDEX(Forecast_Capex_Input!G$12:G$286,$X340),NA)</f>
        <v>Digital Infrastructure</v>
      </c>
      <c r="K340" s="199" t="str" cm="1">
        <f t="array" ref="K340">IFERROR(INDEX(Forecast_Capex_Input!H$12:H$286,$X340),NA)</f>
        <v>Repex</v>
      </c>
      <c r="L340" s="199" t="str" cm="1">
        <f t="array" ref="L340">IFERROR(INDEX(Forecast_Capex_Input!I$12:I$286,$X340),NA)</f>
        <v>N/A</v>
      </c>
      <c r="M340" s="199" t="str" cm="1">
        <f t="array" ref="M340">IFERROR(INDEX(Forecast_Capex_Input!J$12:J$286,$X340),NA)</f>
        <v>N/A</v>
      </c>
      <c r="N340" s="199" t="str" cm="1">
        <f t="array" ref="N340">IFERROR(INDEX(Forecast_Capex_Input!K$12:K$286,$X340),NA)</f>
        <v>DI - Network Buildings &amp; Security</v>
      </c>
      <c r="O340" s="199" t="str" cm="1">
        <f t="array" ref="O340">IFERROR(INDEX(Forecast_Capex_Input!L$12:L$286,$X340),NA)</f>
        <v>DI - Safe and Reliable Network</v>
      </c>
      <c r="P340" s="199" t="str" cm="1">
        <f t="array" ref="P340">IFERROR(INDEX(Forecast_Capex_Input!M$12:M$286,$X340),NA)</f>
        <v>N/A</v>
      </c>
      <c r="Q340" s="172" t="str" cm="1">
        <f t="array" ref="Q340">IFERROR(INDEX(Forecast_Capex_Input!N$12:N$286,$X340),NA)</f>
        <v>No</v>
      </c>
      <c r="R340" s="265" cm="1">
        <f t="array" ref="R340">IFERROR(INDEX(Forecast_Capex_Input!O$12:O$286,$X340),0)</f>
        <v>0</v>
      </c>
      <c r="S340" s="172" t="str" cm="1">
        <f t="array" ref="S340">IFERROR(INDEX(Forecast_Capex_Input!P$12:P$286,$X340),0)</f>
        <v>Safety security &amp; reliability</v>
      </c>
      <c r="T340" s="199" t="str" cm="1">
        <f t="array" aca="1" ref="T340" ca="1">IFERROR(INDEX(General!$K$84:$K$103,$AA340),NA)</f>
        <v>Business IT (2018 onwards)</v>
      </c>
      <c r="U340" s="188" cm="1">
        <f t="array" aca="1" ref="U340" ca="1">IFERROR(
IF($F340=General!$E$25,INDEX(Forecast_Capex_Input!S$12:S$286,$X340),
INDEX(Forecast_Capex_Input!T$12:T$286,$X340)),0)</f>
        <v>0.97622260299447217</v>
      </c>
      <c r="V340" s="222" t="b">
        <f>IFERROR(INDEX(Overheads!$T$19:$T$26,MATCH($I340,Overheads!$E$19:$E$26,0)),FALSE)</f>
        <v>1</v>
      </c>
      <c r="W340" s="165"/>
      <c r="X340" s="174">
        <f>IFERROR(
IF(MATCH($C340,Forecast_Capex_Input!$CI$12:$CI$286,1)+1&gt;MAX(Forecast_Capex_Input!$C$12:$C$286),NA,
MATCH($C340,Forecast_Capex_Input!$CI$12:$CI$286,1)+1),1)</f>
        <v>129</v>
      </c>
      <c r="Y340" s="174" cm="1">
        <f t="array" aca="1" ref="Y340" ca="1">IFERROR(
IF(X339&lt;&gt;X340,1,
IF(COUNTIF(OFFSET(Y339,0,0,-INDEX(Forecast_Capex_Input!$CG$12:$CG$286,$X340)),Y339)=INDEX(Forecast_Capex_Input!$CG$12:$CG$286,$X340),Y339+1,Y339)),NA)</f>
        <v>2</v>
      </c>
      <c r="Z340" s="174" cm="1">
        <f t="array" ref="Z340">IFERROR($C340-IF($X340=1,1,INDEX(Forecast_Capex_Input!$CI$12:$CI$286,$X340-1))+1,NA)</f>
        <v>2</v>
      </c>
      <c r="AA340" s="174" cm="1">
        <f t="array" aca="1" ref="AA340" ca="1">IFERROR(IF(Y340=1,
INDEX(Forecast_Capex_Input!$AI$10:$BB$10,SMALL(IF(INDEX(Forecast_Capex_Input!$AI$12:$BB$286,$X340,0)&gt;0,COLUMN(Forecast_Capex_Input!$AI$10:$BB$10)-COLUMN(Forecast_Capex_Input!$AI$12)+1),ROWS(OFFSET(AA339,0,0,-$Z340)))),
OFFSET(AA339,-INDEX(Forecast_Capex_Input!$CG$12:$CG$286,$X340)+1,0)),NA)</f>
        <v>6</v>
      </c>
      <c r="AB340" s="174">
        <f t="shared" ca="1" si="229"/>
        <v>2</v>
      </c>
      <c r="AC340" s="222" t="b">
        <f t="shared" si="261"/>
        <v>0</v>
      </c>
      <c r="AD340" s="220" t="b">
        <v>0</v>
      </c>
      <c r="AE340" s="222" t="b">
        <f t="shared" si="230"/>
        <v>1</v>
      </c>
      <c r="AF340" s="165"/>
      <c r="AG340" s="215">
        <v>2.5214850000366793</v>
      </c>
      <c r="AH340" s="215">
        <v>2.0171880000293436</v>
      </c>
      <c r="AI340" s="215">
        <v>1.0085940000146718</v>
      </c>
      <c r="AJ340" s="215">
        <v>2.2189068000322782</v>
      </c>
      <c r="AK340" s="215">
        <v>2.3197662000337451</v>
      </c>
      <c r="AL340" s="155">
        <v>10.085940000146717</v>
      </c>
      <c r="AM340" s="165"/>
      <c r="AN340" s="215" cm="1">
        <f t="array" aca="1" ref="AN340" ca="1">IFERROR(INDEX(General!O$33:O$34,$AB340)
*AG340,0)</f>
        <v>2.5214850000366793</v>
      </c>
      <c r="AO340" s="215" cm="1">
        <f t="array" aca="1" ref="AO340" ca="1">IFERROR(INDEX(General!P$33:P$34,$AB340)
*AH340,0)</f>
        <v>2.0171880000293436</v>
      </c>
      <c r="AP340" s="215" cm="1">
        <f t="array" aca="1" ref="AP340" ca="1">IFERROR(INDEX(General!Q$33:Q$34,$AB340)
*AI340,0)</f>
        <v>1.0085940000146718</v>
      </c>
      <c r="AQ340" s="215" cm="1">
        <f t="array" aca="1" ref="AQ340" ca="1">IFERROR(INDEX(General!R$33:R$34,$AB340)
*AJ340,0)</f>
        <v>2.2189068000322782</v>
      </c>
      <c r="AR340" s="215" cm="1">
        <f t="array" aca="1" ref="AR340" ca="1">IFERROR(INDEX(General!S$33:S$34,$AB340)
*AK340,0)</f>
        <v>2.3197662000337451</v>
      </c>
      <c r="AS340" s="155">
        <f t="shared" ca="1" si="262"/>
        <v>10.085940000146717</v>
      </c>
      <c r="AT340" s="165"/>
      <c r="AU340" s="215">
        <f ca="1">IF($AE340=FALSE,AN340*Overheads!$R$24*$V340,
IFERROR(Overheads!$O$49*$V340*AN340,0)
+IFERROR(Overheads!Q$59*$V340*(AN340/Overheads!Q$68),0))</f>
        <v>0.35317531515195283</v>
      </c>
      <c r="AV340" s="215">
        <f ca="1">IF($AE340=FALSE,AO340*Overheads!$R$24*$V340,
IFERROR(Overheads!$O$49*$V340*AO340,0)
+IFERROR(Overheads!R$59*$V340*(AO340/Overheads!R$68),0))</f>
        <v>0.24075227626755372</v>
      </c>
      <c r="AW340" s="215">
        <f ca="1">IF($AE340=FALSE,AP340*Overheads!$R$24*$V340,
IFERROR(Overheads!$O$49*$V340*AP340,0)
+IFERROR(Overheads!S$59*$V340*(AP340/Overheads!S$68),0))</f>
        <v>0.13115872419303709</v>
      </c>
      <c r="AX340" s="215">
        <f ca="1">IF($AE340=FALSE,AQ340*Overheads!$R$24*$V340,
IFERROR(Overheads!$O$49*$V340*AQ340,0)
+IFERROR(Overheads!T$59*$V340*(AQ340/Overheads!T$68),0))</f>
        <v>0.31794946044345412</v>
      </c>
      <c r="AY340" s="215">
        <f ca="1">IF($AE340=FALSE,AR340*Overheads!$R$24*$V340,
IFERROR(Overheads!$O$49*$V340*AR340,0)
+IFERROR(Overheads!U$59*$V340*(AR340/Overheads!U$68),0))</f>
        <v>0.28376888558987845</v>
      </c>
      <c r="AZ340" s="155">
        <f t="shared" ca="1" si="263"/>
        <v>1.3268046616458764</v>
      </c>
      <c r="BA340" s="165"/>
      <c r="BB340" s="215">
        <f ca="1">IF($AE340=FALSE,AN340*Overheads!$S$25,
IFERROR(Overheads!$O$50*AN340,0)
+IFERROR(Overheads!Q$60*(AN340/Overheads!Q$66),0))</f>
        <v>4.7400914974173272E-2</v>
      </c>
      <c r="BC340" s="215">
        <f ca="1">IF($AE340=FALSE,AO340*Overheads!$S$25,
IFERROR(Overheads!$O$50*AO340,0)
+IFERROR(Overheads!R$60*(AO340/Overheads!R$66),0))</f>
        <v>3.4035210025459395E-2</v>
      </c>
      <c r="BD340" s="215">
        <f ca="1">IF($AE340=FALSE,AP340*Overheads!$S$25,
IFERROR(Overheads!$O$50*AP340,0)
+IFERROR(Overheads!S$60*(AP340/Overheads!S$66),0))</f>
        <v>1.8511365664599658E-2</v>
      </c>
      <c r="BE340" s="215">
        <f ca="1">IF($AE340=FALSE,AQ340*Overheads!$S$25,
IFERROR(Overheads!$O$50*AQ340,0)
+IFERROR(Overheads!T$60*(AQ340/Overheads!T$66),0))</f>
        <v>4.4979020636161791E-2</v>
      </c>
      <c r="BF340" s="215">
        <f ca="1">IF($AE340=FALSE,AR340*Overheads!$S$25,
IFERROR(Overheads!$O$50*AR340,0)
+IFERROR(Overheads!U$60*(AR340/Overheads!U$66),0))</f>
        <v>4.1534129909431394E-2</v>
      </c>
      <c r="BG340" s="155">
        <f t="shared" ca="1" si="264"/>
        <v>0.1864606412098255</v>
      </c>
      <c r="BH340" s="165"/>
      <c r="BI340" s="215">
        <f t="shared" ca="1" si="265"/>
        <v>2.9220612301628055</v>
      </c>
      <c r="BJ340" s="215">
        <f t="shared" ca="1" si="231"/>
        <v>2.2919754863223569</v>
      </c>
      <c r="BK340" s="215">
        <f t="shared" ca="1" si="232"/>
        <v>1.1582640898723087</v>
      </c>
      <c r="BL340" s="215">
        <f t="shared" ca="1" si="233"/>
        <v>2.5818352811118941</v>
      </c>
      <c r="BM340" s="215">
        <f t="shared" ca="1" si="234"/>
        <v>2.6450692155330549</v>
      </c>
      <c r="BN340" s="155">
        <f t="shared" ca="1" si="266"/>
        <v>11.599205303002421</v>
      </c>
      <c r="BO340" s="165"/>
      <c r="BP340" s="187" cm="1">
        <f t="array" ref="BP340">IFERROR(IF($X340=$X339,BP339,INDEX(Forecast_Capex_Input!AC$12:AC$286,$X340)),0)</f>
        <v>0.1</v>
      </c>
      <c r="BQ340" s="187" cm="1">
        <f t="array" ref="BQ340">IFERROR(IF($X340=$X339,BQ339,INDEX(Forecast_Capex_Input!AD$12:AD$286,$X340)),0)</f>
        <v>0.11</v>
      </c>
      <c r="BR340" s="187" cm="1">
        <f t="array" ref="BR340">IFERROR(IF($X340=$X339,BR339,INDEX(Forecast_Capex_Input!AE$12:AE$286,$X340)),0)</f>
        <v>0.14000000000000001</v>
      </c>
      <c r="BS340" s="187" cm="1">
        <f t="array" ref="BS340">IFERROR(IF($X340=$X339,BS339,INDEX(Forecast_Capex_Input!AF$12:AF$286,$X340)),0)</f>
        <v>0.32</v>
      </c>
      <c r="BT340" s="187" cm="1">
        <f t="array" ref="BT340">IFERROR(IF($X340=$X339,BT339,INDEX(Forecast_Capex_Input!AG$12:AG$286,$X340)),0)</f>
        <v>0.33</v>
      </c>
      <c r="BU340" s="165"/>
      <c r="BV340" s="215">
        <f t="shared" si="235"/>
        <v>1.0085940000146718</v>
      </c>
      <c r="BW340" s="215">
        <f t="shared" si="236"/>
        <v>1.1094534000161389</v>
      </c>
      <c r="BX340" s="215">
        <f t="shared" si="237"/>
        <v>1.4120316000205406</v>
      </c>
      <c r="BY340" s="215">
        <f t="shared" si="238"/>
        <v>3.2275008000469496</v>
      </c>
      <c r="BZ340" s="215">
        <f t="shared" si="239"/>
        <v>3.3283602000484169</v>
      </c>
      <c r="CA340" s="155">
        <f t="shared" si="267"/>
        <v>10.085940000146717</v>
      </c>
      <c r="CB340" s="165"/>
      <c r="CC340" s="215">
        <f t="shared" ca="1" si="240"/>
        <v>1.0085940000146718</v>
      </c>
      <c r="CD340" s="215">
        <f t="shared" ca="1" si="241"/>
        <v>1.1094534000161389</v>
      </c>
      <c r="CE340" s="215">
        <f t="shared" ca="1" si="242"/>
        <v>1.4120316000205406</v>
      </c>
      <c r="CF340" s="215">
        <f t="shared" ca="1" si="243"/>
        <v>3.2275008000469496</v>
      </c>
      <c r="CG340" s="215">
        <f t="shared" ca="1" si="244"/>
        <v>3.3283602000484169</v>
      </c>
      <c r="CH340" s="155">
        <f t="shared" ca="1" si="268"/>
        <v>10.085940000146717</v>
      </c>
      <c r="CI340" s="165"/>
      <c r="CJ340" s="215">
        <f t="shared" ca="1" si="245"/>
        <v>0.13268046616458765</v>
      </c>
      <c r="CK340" s="215">
        <f t="shared" ca="1" si="246"/>
        <v>0.1459485127810464</v>
      </c>
      <c r="CL340" s="215">
        <f t="shared" ca="1" si="247"/>
        <v>0.1857526526304227</v>
      </c>
      <c r="CM340" s="215">
        <f t="shared" ca="1" si="248"/>
        <v>0.42457749172668047</v>
      </c>
      <c r="CN340" s="215">
        <f t="shared" ca="1" si="249"/>
        <v>0.43784553834313922</v>
      </c>
      <c r="CO340" s="155">
        <f t="shared" ca="1" si="269"/>
        <v>1.3268046616458764</v>
      </c>
      <c r="CP340" s="165"/>
      <c r="CQ340" s="223">
        <f t="shared" ca="1" si="250"/>
        <v>1.8646064120982551E-2</v>
      </c>
      <c r="CR340" s="223">
        <f t="shared" ca="1" si="251"/>
        <v>2.0510670533080807E-2</v>
      </c>
      <c r="CS340" s="223">
        <f t="shared" ca="1" si="252"/>
        <v>2.6104489769375572E-2</v>
      </c>
      <c r="CT340" s="223">
        <f t="shared" ca="1" si="253"/>
        <v>5.9667405187144161E-2</v>
      </c>
      <c r="CU340" s="223">
        <f t="shared" ca="1" si="254"/>
        <v>6.1532011599242417E-2</v>
      </c>
      <c r="CV340" s="155">
        <f t="shared" ca="1" si="270"/>
        <v>0.18646064120982553</v>
      </c>
      <c r="CW340" s="165"/>
      <c r="CX340" s="215">
        <f t="shared" ca="1" si="271"/>
        <v>1.159920530300242</v>
      </c>
      <c r="CY340" s="215">
        <f t="shared" ca="1" si="255"/>
        <v>1.2759125833302662</v>
      </c>
      <c r="CZ340" s="215">
        <f t="shared" ca="1" si="256"/>
        <v>1.623888742420339</v>
      </c>
      <c r="DA340" s="215">
        <f t="shared" ca="1" si="257"/>
        <v>3.7117456969607741</v>
      </c>
      <c r="DB340" s="215">
        <f t="shared" ca="1" si="258"/>
        <v>3.8277377499907987</v>
      </c>
      <c r="DC340" s="155">
        <f t="shared" ca="1" si="272"/>
        <v>11.599205303002421</v>
      </c>
      <c r="DD340" s="165"/>
      <c r="DE340" s="188" t="b" cm="1">
        <f t="array" aca="1" ref="DE340" ca="1">OR($G340=Forecast_Capex_Input!$BF$8:$BF$10)</f>
        <v>0</v>
      </c>
      <c r="DF340" s="188" cm="1">
        <f t="array" aca="1" ref="DF340" ca="1">IFERROR(INDEX(Forecast_Capex_Input!BG$12:BG$286,$X340)
*(INDEX(Forecast_Capex_Input!$H$12:$H$286,$X340)=Repex),0)
*$DE340</f>
        <v>0</v>
      </c>
      <c r="DG340" s="188" cm="1">
        <f t="array" aca="1" ref="DG340" ca="1">IFERROR(INDEX(Forecast_Capex_Input!BH$12:BH$286,$X340)
*(INDEX(Forecast_Capex_Input!$H$12:$H$286,$X340)=Repex),0)
*$DE340</f>
        <v>0</v>
      </c>
      <c r="DH340" s="188" cm="1">
        <f t="array" aca="1" ref="DH340" ca="1">IFERROR(INDEX(Forecast_Capex_Input!BI$12:BI$286,$X340)
*(INDEX(Forecast_Capex_Input!$H$12:$H$286,$X340)=Repex),0)
*$DE340</f>
        <v>0</v>
      </c>
      <c r="DI340" s="188" cm="1">
        <f t="array" aca="1" ref="DI340" ca="1">IFERROR(INDEX(Forecast_Capex_Input!BJ$12:BJ$286,$X340)
*(INDEX(Forecast_Capex_Input!$H$12:$H$286,$X340)=Repex),0)
*$DE340</f>
        <v>0</v>
      </c>
      <c r="DJ340" s="188" cm="1">
        <f t="array" aca="1" ref="DJ340" ca="1">IFERROR(INDEX(Forecast_Capex_Input!BK$12:BK$286,$X340)
*(INDEX(Forecast_Capex_Input!$H$12:$H$286,$X340)=Repex),0)
*$DE340</f>
        <v>0</v>
      </c>
      <c r="DK340" s="188" cm="1">
        <f t="array" aca="1" ref="DK340" ca="1">IFERROR(INDEX(Forecast_Capex_Input!BL$12:BL$286,$X340)
*(INDEX(Forecast_Capex_Input!$H$12:$H$286,$X340)=Repex),0)
*$DE340</f>
        <v>0</v>
      </c>
      <c r="DL340" s="165"/>
      <c r="DM340" s="188" t="b" cm="1">
        <f t="array" aca="1" ref="DM340" ca="1">OR($G340=Forecast_Capex_Input!$BN$8:$BN$9)</f>
        <v>0</v>
      </c>
      <c r="DN340" s="188" cm="1">
        <f t="array" aca="1" ref="DN340" ca="1">IFERROR(INDEX(Forecast_Capex_Input!BO$12:BO$286,$X340)
*(INDEX(Forecast_Capex_Input!$H$12:$H$286,$X340)=Repex),0)
*$DM340</f>
        <v>0</v>
      </c>
      <c r="DO340" s="188" cm="1">
        <f t="array" aca="1" ref="DO340" ca="1">IFERROR(INDEX(Forecast_Capex_Input!BP$12:BP$286,$X340)
*(INDEX(Forecast_Capex_Input!$H$12:$H$286,$X340)=Repex),0)
*$DM340</f>
        <v>0</v>
      </c>
      <c r="DP340" s="188" cm="1">
        <f t="array" aca="1" ref="DP340" ca="1">IFERROR(INDEX(Forecast_Capex_Input!BQ$12:BQ$286,$X340)
*(INDEX(Forecast_Capex_Input!$H$12:$H$286,$X340)=Repex),0)
*$DM340</f>
        <v>0</v>
      </c>
      <c r="DQ340" s="188" cm="1">
        <f t="array" aca="1" ref="DQ340" ca="1">IFERROR(INDEX(Forecast_Capex_Input!BR$12:BR$286,$X340)
*(INDEX(Forecast_Capex_Input!$H$12:$H$286,$X340)=Repex),0)
*$DM340</f>
        <v>0</v>
      </c>
      <c r="DR340" s="188" cm="1">
        <f t="array" aca="1" ref="DR340" ca="1">IFERROR(INDEX(Forecast_Capex_Input!BS$12:BS$286,$X340)
*(INDEX(Forecast_Capex_Input!$H$12:$H$286,$X340)=Repex),0)
*$DM340</f>
        <v>0</v>
      </c>
      <c r="DS340" s="165"/>
      <c r="DT340" s="188" t="b" cm="1">
        <f t="array" aca="1" ref="DT340" ca="1">OR($G340=Forecast_Capex_Input!$BU$8:$BU$10)</f>
        <v>1</v>
      </c>
      <c r="DU340" s="188" cm="1">
        <f t="array" aca="1" ref="DU340" ca="1">IFERROR(INDEX(Forecast_Capex_Input!BV$12:BV$286,$X340)
*(INDEX(Forecast_Capex_Input!$H$12:$H$286,$X340)=Repex),0)
*$DT340</f>
        <v>0</v>
      </c>
      <c r="DV340" s="188" cm="1">
        <f t="array" aca="1" ref="DV340" ca="1">IFERROR(INDEX(Forecast_Capex_Input!BW$12:BW$286,$X340)
*(INDEX(Forecast_Capex_Input!$H$12:$H$286,$X340)=Repex),0)
*$DT340</f>
        <v>0</v>
      </c>
      <c r="DW340" s="188" cm="1">
        <f t="array" aca="1" ref="DW340" ca="1">IFERROR(INDEX(Forecast_Capex_Input!BX$12:BX$286,$X340)
*(INDEX(Forecast_Capex_Input!$H$12:$H$286,$X340)=Repex),0)
*$DT340</f>
        <v>0</v>
      </c>
      <c r="DX340" s="188" cm="1">
        <f t="array" aca="1" ref="DX340" ca="1">IFERROR(INDEX(Forecast_Capex_Input!BY$12:BY$286,$X340)
*(INDEX(Forecast_Capex_Input!$H$12:$H$286,$X340)=Repex),0)
*$DT340</f>
        <v>1</v>
      </c>
      <c r="DY340" s="188" cm="1">
        <f t="array" aca="1" ref="DY340" ca="1">IFERROR(INDEX(Forecast_Capex_Input!BZ$12:BZ$286,$X340)
*(INDEX(Forecast_Capex_Input!$H$12:$H$286,$X340)=Repex),0)
*$DT340</f>
        <v>0</v>
      </c>
      <c r="DZ340" s="188" cm="1">
        <f t="array" aca="1" ref="DZ340" ca="1">IFERROR(INDEX(Forecast_Capex_Input!CA$12:CA$286,$X340)
*(INDEX(Forecast_Capex_Input!$H$12:$H$286,$X340)=Repex),0)
*$DT340</f>
        <v>0</v>
      </c>
      <c r="EA340" s="188" cm="1">
        <f t="array" aca="1" ref="EA340" ca="1">IFERROR(INDEX(Forecast_Capex_Input!CB$12:CB$286,$X340)
*(INDEX(Forecast_Capex_Input!$H$12:$H$286,$X340)=Repex),0)
*$DT340</f>
        <v>0</v>
      </c>
      <c r="EB340" s="188" cm="1">
        <f t="array" aca="1" ref="EB340" ca="1">IFERROR(INDEX(Forecast_Capex_Input!CC$12:CC$286,$X340)
*(INDEX(Forecast_Capex_Input!$H$12:$H$286,$X340)=Repex),0)
*$DT340</f>
        <v>0</v>
      </c>
      <c r="EC340" s="165"/>
      <c r="ED340" s="226" t="str">
        <f t="shared" si="259"/>
        <v>N/A</v>
      </c>
      <c r="EE340" s="174" t="s">
        <v>15</v>
      </c>
    </row>
    <row r="341" spans="3:135" x14ac:dyDescent="0.2">
      <c r="C341" s="174">
        <f t="shared" si="260"/>
        <v>331</v>
      </c>
      <c r="D341" s="167" t="str" cm="1">
        <f t="array" ref="D341">IFERROR(INDEX(Forecast_Capex_Input!$D$12:$D$286,$X341),NA)</f>
        <v>Palisade Gate Renewals</v>
      </c>
      <c r="E341" s="172" t="b" cm="1">
        <f t="array" ref="E341">IF($X341=NA,NA,INDEX(Forecast_Capex_Input!$E$12:$E$286,$X341))</f>
        <v>1</v>
      </c>
      <c r="F341" s="167" t="str" cm="1">
        <f t="array" aca="1" ref="F341" ca="1">IFERROR(INDEX(General!$E$25:$E$26,$Y341),NA)</f>
        <v>Labour</v>
      </c>
      <c r="G341" s="167" t="str" cm="1">
        <f t="array" aca="1" ref="G341" ca="1">IFERROR(INDEX(Forecast_Capex_Input!$AI$11:$BB$11,$AA341),NA)</f>
        <v>Business IT</v>
      </c>
      <c r="H341" s="189" cm="1">
        <f t="array" aca="1" ref="H341" ca="1">IFERROR(INDEX(Forecast_Capex_Input!$AI$12:$BB$286,$X341,$AA341),NA)</f>
        <v>1</v>
      </c>
      <c r="I341" s="199" t="str" cm="1">
        <f t="array" ref="I341">IFERROR(INDEX(Forecast_Capex_Input!$F$12:$F$286,$X341),NA)</f>
        <v>Replacement Expenditure</v>
      </c>
      <c r="J341" s="199" t="str" cm="1">
        <f t="array" ref="J341">IFERROR(INDEX(Forecast_Capex_Input!G$12:G$286,$X341),NA)</f>
        <v>Digital Infrastructure</v>
      </c>
      <c r="K341" s="199" t="str" cm="1">
        <f t="array" ref="K341">IFERROR(INDEX(Forecast_Capex_Input!H$12:H$286,$X341),NA)</f>
        <v>Repex</v>
      </c>
      <c r="L341" s="199" t="str" cm="1">
        <f t="array" ref="L341">IFERROR(INDEX(Forecast_Capex_Input!I$12:I$286,$X341),NA)</f>
        <v>N/A</v>
      </c>
      <c r="M341" s="199" t="str" cm="1">
        <f t="array" ref="M341">IFERROR(INDEX(Forecast_Capex_Input!J$12:J$286,$X341),NA)</f>
        <v>N/A</v>
      </c>
      <c r="N341" s="199" t="str" cm="1">
        <f t="array" ref="N341">IFERROR(INDEX(Forecast_Capex_Input!K$12:K$286,$X341),NA)</f>
        <v>DI - Network Buildings &amp; Security</v>
      </c>
      <c r="O341" s="199" t="str" cm="1">
        <f t="array" ref="O341">IFERROR(INDEX(Forecast_Capex_Input!L$12:L$286,$X341),NA)</f>
        <v>DI - Safe and Reliable Network</v>
      </c>
      <c r="P341" s="199" t="str" cm="1">
        <f t="array" ref="P341">IFERROR(INDEX(Forecast_Capex_Input!M$12:M$286,$X341),NA)</f>
        <v>N/A</v>
      </c>
      <c r="Q341" s="172" t="str" cm="1">
        <f t="array" ref="Q341">IFERROR(INDEX(Forecast_Capex_Input!N$12:N$286,$X341),NA)</f>
        <v>No</v>
      </c>
      <c r="R341" s="265" cm="1">
        <f t="array" ref="R341">IFERROR(INDEX(Forecast_Capex_Input!O$12:O$286,$X341),0)</f>
        <v>0</v>
      </c>
      <c r="S341" s="172" t="str" cm="1">
        <f t="array" ref="S341">IFERROR(INDEX(Forecast_Capex_Input!P$12:P$286,$X341),0)</f>
        <v>Safety security &amp; reliability</v>
      </c>
      <c r="T341" s="199" t="str" cm="1">
        <f t="array" aca="1" ref="T341" ca="1">IFERROR(INDEX(General!$K$84:$K$103,$AA341),NA)</f>
        <v>Business IT (2018 onwards)</v>
      </c>
      <c r="U341" s="188" cm="1">
        <f t="array" aca="1" ref="U341" ca="1">IFERROR(
IF($F341=General!$E$25,INDEX(Forecast_Capex_Input!S$12:S$286,$X341),
INDEX(Forecast_Capex_Input!T$12:T$286,$X341)),0)</f>
        <v>0.12219932930792327</v>
      </c>
      <c r="V341" s="222" t="b">
        <f>IFERROR(INDEX(Overheads!$T$19:$T$26,MATCH($I341,Overheads!$E$19:$E$26,0)),FALSE)</f>
        <v>1</v>
      </c>
      <c r="W341" s="165"/>
      <c r="X341" s="174">
        <f>IFERROR(
IF(MATCH($C341,Forecast_Capex_Input!$CI$12:$CI$286,1)+1&gt;MAX(Forecast_Capex_Input!$C$12:$C$286),NA,
MATCH($C341,Forecast_Capex_Input!$CI$12:$CI$286,1)+1),1)</f>
        <v>130</v>
      </c>
      <c r="Y341" s="174" cm="1">
        <f t="array" aca="1" ref="Y341" ca="1">IFERROR(
IF(X340&lt;&gt;X341,1,
IF(COUNTIF(OFFSET(Y340,0,0,-INDEX(Forecast_Capex_Input!$CG$12:$CG$286,$X341)),Y340)=INDEX(Forecast_Capex_Input!$CG$12:$CG$286,$X341),Y340+1,Y340)),NA)</f>
        <v>1</v>
      </c>
      <c r="Z341" s="174" cm="1">
        <f t="array" ref="Z341">IFERROR($C341-IF($X341=1,1,INDEX(Forecast_Capex_Input!$CI$12:$CI$286,$X341-1))+1,NA)</f>
        <v>1</v>
      </c>
      <c r="AA341" s="174" cm="1">
        <f t="array" aca="1" ref="AA341" ca="1">IFERROR(IF(Y341=1,
INDEX(Forecast_Capex_Input!$AI$10:$BB$10,SMALL(IF(INDEX(Forecast_Capex_Input!$AI$12:$BB$286,$X341,0)&gt;0,COLUMN(Forecast_Capex_Input!$AI$10:$BB$10)-COLUMN(Forecast_Capex_Input!$AI$12)+1),ROWS(OFFSET(AA340,0,0,-$Z341)))),
OFFSET(AA340,-INDEX(Forecast_Capex_Input!$CG$12:$CG$286,$X341)+1,0)),NA)</f>
        <v>6</v>
      </c>
      <c r="AB341" s="174">
        <f t="shared" ca="1" si="229"/>
        <v>1</v>
      </c>
      <c r="AC341" s="222" t="b">
        <f t="shared" si="261"/>
        <v>0</v>
      </c>
      <c r="AD341" s="220" t="b">
        <v>0</v>
      </c>
      <c r="AE341" s="222" t="b">
        <f t="shared" si="230"/>
        <v>1</v>
      </c>
      <c r="AF341" s="165"/>
      <c r="AG341" s="215">
        <v>0.48495357991196969</v>
      </c>
      <c r="AH341" s="215">
        <v>0.48495357991196969</v>
      </c>
      <c r="AI341" s="215">
        <v>0</v>
      </c>
      <c r="AJ341" s="215">
        <v>0</v>
      </c>
      <c r="AK341" s="215">
        <v>0</v>
      </c>
      <c r="AL341" s="155">
        <v>0.96990715982393938</v>
      </c>
      <c r="AM341" s="165"/>
      <c r="AN341" s="215" cm="1">
        <f t="array" aca="1" ref="AN341" ca="1">IFERROR(INDEX(General!O$33:O$34,$AB341)
*AG341,0)</f>
        <v>0.48416730791062845</v>
      </c>
      <c r="AO341" s="215" cm="1">
        <f t="array" aca="1" ref="AO341" ca="1">IFERROR(INDEX(General!P$33:P$34,$AB341)
*AH341,0)</f>
        <v>0.48787034432751114</v>
      </c>
      <c r="AP341" s="215" cm="1">
        <f t="array" aca="1" ref="AP341" ca="1">IFERROR(INDEX(General!Q$33:Q$34,$AB341)
*AI341,0)</f>
        <v>0</v>
      </c>
      <c r="AQ341" s="215" cm="1">
        <f t="array" aca="1" ref="AQ341" ca="1">IFERROR(INDEX(General!R$33:R$34,$AB341)
*AJ341,0)</f>
        <v>0</v>
      </c>
      <c r="AR341" s="215" cm="1">
        <f t="array" aca="1" ref="AR341" ca="1">IFERROR(INDEX(General!S$33:S$34,$AB341)
*AK341,0)</f>
        <v>0</v>
      </c>
      <c r="AS341" s="155">
        <f t="shared" ca="1" si="262"/>
        <v>0.97203765223813954</v>
      </c>
      <c r="AT341" s="165"/>
      <c r="AU341" s="215">
        <f ca="1">IF($AE341=FALSE,AN341*Overheads!$R$24*$V341,
IFERROR(Overheads!$O$49*$V341*AN341,0)
+IFERROR(Overheads!Q$59*$V341*(AN341/Overheads!Q$68),0))</f>
        <v>6.7815569616762092E-2</v>
      </c>
      <c r="AV341" s="215">
        <f ca="1">IF($AE341=FALSE,AO341*Overheads!$R$24*$V341,
IFERROR(Overheads!$O$49*$V341*AO341,0)
+IFERROR(Overheads!R$59*$V341*(AO341/Overheads!R$68),0))</f>
        <v>5.8227540476432985E-2</v>
      </c>
      <c r="AW341" s="215">
        <f ca="1">IF($AE341=FALSE,AP341*Overheads!$R$24*$V341,
IFERROR(Overheads!$O$49*$V341*AP341,0)
+IFERROR(Overheads!S$59*$V341*(AP341/Overheads!S$68),0))</f>
        <v>0</v>
      </c>
      <c r="AX341" s="215">
        <f ca="1">IF($AE341=FALSE,AQ341*Overheads!$R$24*$V341,
IFERROR(Overheads!$O$49*$V341*AQ341,0)
+IFERROR(Overheads!T$59*$V341*(AQ341/Overheads!T$68),0))</f>
        <v>0</v>
      </c>
      <c r="AY341" s="215">
        <f ca="1">IF($AE341=FALSE,AR341*Overheads!$R$24*$V341,
IFERROR(Overheads!$O$49*$V341*AR341,0)
+IFERROR(Overheads!U$59*$V341*(AR341/Overheads!U$68),0))</f>
        <v>0</v>
      </c>
      <c r="AZ341" s="155">
        <f t="shared" ca="1" si="263"/>
        <v>0.12604311009319508</v>
      </c>
      <c r="BA341" s="165"/>
      <c r="BB341" s="215">
        <f ca="1">IF($AE341=FALSE,AN341*Overheads!$S$25,
IFERROR(Overheads!$O$50*AN341,0)
+IFERROR(Overheads!Q$60*(AN341/Overheads!Q$66),0))</f>
        <v>9.101768757383933E-3</v>
      </c>
      <c r="BC341" s="215">
        <f ca="1">IF($AE341=FALSE,AO341*Overheads!$S$25,
IFERROR(Overheads!$O$50*AO341,0)
+IFERROR(Overheads!R$60*(AO341/Overheads!R$66),0))</f>
        <v>8.2316420849908346E-3</v>
      </c>
      <c r="BD341" s="215">
        <f ca="1">IF($AE341=FALSE,AP341*Overheads!$S$25,
IFERROR(Overheads!$O$50*AP341,0)
+IFERROR(Overheads!S$60*(AP341/Overheads!S$66),0))</f>
        <v>0</v>
      </c>
      <c r="BE341" s="215">
        <f ca="1">IF($AE341=FALSE,AQ341*Overheads!$S$25,
IFERROR(Overheads!$O$50*AQ341,0)
+IFERROR(Overheads!T$60*(AQ341/Overheads!T$66),0))</f>
        <v>0</v>
      </c>
      <c r="BF341" s="215">
        <f ca="1">IF($AE341=FALSE,AR341*Overheads!$S$25,
IFERROR(Overheads!$O$50*AR341,0)
+IFERROR(Overheads!U$60*(AR341/Overheads!U$66),0))</f>
        <v>0</v>
      </c>
      <c r="BG341" s="155">
        <f t="shared" ca="1" si="264"/>
        <v>1.7333410842374768E-2</v>
      </c>
      <c r="BH341" s="165"/>
      <c r="BI341" s="215">
        <f t="shared" ca="1" si="265"/>
        <v>0.56108464628477439</v>
      </c>
      <c r="BJ341" s="215">
        <f t="shared" ca="1" si="231"/>
        <v>0.554329526888935</v>
      </c>
      <c r="BK341" s="215">
        <f t="shared" ca="1" si="232"/>
        <v>0</v>
      </c>
      <c r="BL341" s="215">
        <f t="shared" ca="1" si="233"/>
        <v>0</v>
      </c>
      <c r="BM341" s="215">
        <f t="shared" ca="1" si="234"/>
        <v>0</v>
      </c>
      <c r="BN341" s="155">
        <f t="shared" ca="1" si="266"/>
        <v>1.1154141731737095</v>
      </c>
      <c r="BO341" s="165"/>
      <c r="BP341" s="187" cm="1">
        <f t="array" ref="BP341">IFERROR(IF($X341=$X340,BP340,INDEX(Forecast_Capex_Input!AC$12:AC$286,$X341)),0)</f>
        <v>0</v>
      </c>
      <c r="BQ341" s="187" cm="1">
        <f t="array" ref="BQ341">IFERROR(IF($X341=$X340,BQ340,INDEX(Forecast_Capex_Input!AD$12:AD$286,$X341)),0)</f>
        <v>1</v>
      </c>
      <c r="BR341" s="187" cm="1">
        <f t="array" ref="BR341">IFERROR(IF($X341=$X340,BR340,INDEX(Forecast_Capex_Input!AE$12:AE$286,$X341)),0)</f>
        <v>0</v>
      </c>
      <c r="BS341" s="187" cm="1">
        <f t="array" ref="BS341">IFERROR(IF($X341=$X340,BS340,INDEX(Forecast_Capex_Input!AF$12:AF$286,$X341)),0)</f>
        <v>0</v>
      </c>
      <c r="BT341" s="187" cm="1">
        <f t="array" ref="BT341">IFERROR(IF($X341=$X340,BT340,INDEX(Forecast_Capex_Input!AG$12:AG$286,$X341)),0)</f>
        <v>0</v>
      </c>
      <c r="BU341" s="165"/>
      <c r="BV341" s="215">
        <f t="shared" si="235"/>
        <v>0</v>
      </c>
      <c r="BW341" s="215">
        <f t="shared" si="236"/>
        <v>0.96990715982393938</v>
      </c>
      <c r="BX341" s="215">
        <f t="shared" si="237"/>
        <v>0</v>
      </c>
      <c r="BY341" s="215">
        <f t="shared" si="238"/>
        <v>0</v>
      </c>
      <c r="BZ341" s="215">
        <f t="shared" si="239"/>
        <v>0</v>
      </c>
      <c r="CA341" s="155">
        <f t="shared" si="267"/>
        <v>0.96990715982393938</v>
      </c>
      <c r="CB341" s="165"/>
      <c r="CC341" s="215">
        <f t="shared" ca="1" si="240"/>
        <v>0</v>
      </c>
      <c r="CD341" s="215">
        <f t="shared" ca="1" si="241"/>
        <v>0.97203765223813954</v>
      </c>
      <c r="CE341" s="215">
        <f t="shared" ca="1" si="242"/>
        <v>0</v>
      </c>
      <c r="CF341" s="215">
        <f t="shared" ca="1" si="243"/>
        <v>0</v>
      </c>
      <c r="CG341" s="215">
        <f t="shared" ca="1" si="244"/>
        <v>0</v>
      </c>
      <c r="CH341" s="155">
        <f t="shared" ca="1" si="268"/>
        <v>0.97203765223813954</v>
      </c>
      <c r="CI341" s="165"/>
      <c r="CJ341" s="215">
        <f t="shared" ca="1" si="245"/>
        <v>0</v>
      </c>
      <c r="CK341" s="215">
        <f t="shared" ca="1" si="246"/>
        <v>0.12604311009319508</v>
      </c>
      <c r="CL341" s="215">
        <f t="shared" ca="1" si="247"/>
        <v>0</v>
      </c>
      <c r="CM341" s="215">
        <f t="shared" ca="1" si="248"/>
        <v>0</v>
      </c>
      <c r="CN341" s="215">
        <f t="shared" ca="1" si="249"/>
        <v>0</v>
      </c>
      <c r="CO341" s="155">
        <f t="shared" ca="1" si="269"/>
        <v>0.12604311009319508</v>
      </c>
      <c r="CP341" s="165"/>
      <c r="CQ341" s="223">
        <f t="shared" ca="1" si="250"/>
        <v>0</v>
      </c>
      <c r="CR341" s="223">
        <f t="shared" ca="1" si="251"/>
        <v>1.7333410842374768E-2</v>
      </c>
      <c r="CS341" s="223">
        <f t="shared" ca="1" si="252"/>
        <v>0</v>
      </c>
      <c r="CT341" s="223">
        <f t="shared" ca="1" si="253"/>
        <v>0</v>
      </c>
      <c r="CU341" s="223">
        <f t="shared" ca="1" si="254"/>
        <v>0</v>
      </c>
      <c r="CV341" s="155">
        <f t="shared" ca="1" si="270"/>
        <v>1.7333410842374768E-2</v>
      </c>
      <c r="CW341" s="165"/>
      <c r="CX341" s="215">
        <f t="shared" ca="1" si="271"/>
        <v>0</v>
      </c>
      <c r="CY341" s="215">
        <f t="shared" ca="1" si="255"/>
        <v>1.1154141731737095</v>
      </c>
      <c r="CZ341" s="215">
        <f t="shared" ca="1" si="256"/>
        <v>0</v>
      </c>
      <c r="DA341" s="215">
        <f t="shared" ca="1" si="257"/>
        <v>0</v>
      </c>
      <c r="DB341" s="215">
        <f t="shared" ca="1" si="258"/>
        <v>0</v>
      </c>
      <c r="DC341" s="155">
        <f t="shared" ca="1" si="272"/>
        <v>1.1154141731737095</v>
      </c>
      <c r="DD341" s="165"/>
      <c r="DE341" s="188" t="b" cm="1">
        <f t="array" aca="1" ref="DE341" ca="1">OR($G341=Forecast_Capex_Input!$BF$8:$BF$10)</f>
        <v>0</v>
      </c>
      <c r="DF341" s="188" cm="1">
        <f t="array" aca="1" ref="DF341" ca="1">IFERROR(INDEX(Forecast_Capex_Input!BG$12:BG$286,$X341)
*(INDEX(Forecast_Capex_Input!$H$12:$H$286,$X341)=Repex),0)
*$DE341</f>
        <v>0</v>
      </c>
      <c r="DG341" s="188" cm="1">
        <f t="array" aca="1" ref="DG341" ca="1">IFERROR(INDEX(Forecast_Capex_Input!BH$12:BH$286,$X341)
*(INDEX(Forecast_Capex_Input!$H$12:$H$286,$X341)=Repex),0)
*$DE341</f>
        <v>0</v>
      </c>
      <c r="DH341" s="188" cm="1">
        <f t="array" aca="1" ref="DH341" ca="1">IFERROR(INDEX(Forecast_Capex_Input!BI$12:BI$286,$X341)
*(INDEX(Forecast_Capex_Input!$H$12:$H$286,$X341)=Repex),0)
*$DE341</f>
        <v>0</v>
      </c>
      <c r="DI341" s="188" cm="1">
        <f t="array" aca="1" ref="DI341" ca="1">IFERROR(INDEX(Forecast_Capex_Input!BJ$12:BJ$286,$X341)
*(INDEX(Forecast_Capex_Input!$H$12:$H$286,$X341)=Repex),0)
*$DE341</f>
        <v>0</v>
      </c>
      <c r="DJ341" s="188" cm="1">
        <f t="array" aca="1" ref="DJ341" ca="1">IFERROR(INDEX(Forecast_Capex_Input!BK$12:BK$286,$X341)
*(INDEX(Forecast_Capex_Input!$H$12:$H$286,$X341)=Repex),0)
*$DE341</f>
        <v>0</v>
      </c>
      <c r="DK341" s="188" cm="1">
        <f t="array" aca="1" ref="DK341" ca="1">IFERROR(INDEX(Forecast_Capex_Input!BL$12:BL$286,$X341)
*(INDEX(Forecast_Capex_Input!$H$12:$H$286,$X341)=Repex),0)
*$DE341</f>
        <v>0</v>
      </c>
      <c r="DL341" s="165"/>
      <c r="DM341" s="188" t="b" cm="1">
        <f t="array" aca="1" ref="DM341" ca="1">OR($G341=Forecast_Capex_Input!$BN$8:$BN$9)</f>
        <v>0</v>
      </c>
      <c r="DN341" s="188" cm="1">
        <f t="array" aca="1" ref="DN341" ca="1">IFERROR(INDEX(Forecast_Capex_Input!BO$12:BO$286,$X341)
*(INDEX(Forecast_Capex_Input!$H$12:$H$286,$X341)=Repex),0)
*$DM341</f>
        <v>0</v>
      </c>
      <c r="DO341" s="188" cm="1">
        <f t="array" aca="1" ref="DO341" ca="1">IFERROR(INDEX(Forecast_Capex_Input!BP$12:BP$286,$X341)
*(INDEX(Forecast_Capex_Input!$H$12:$H$286,$X341)=Repex),0)
*$DM341</f>
        <v>0</v>
      </c>
      <c r="DP341" s="188" cm="1">
        <f t="array" aca="1" ref="DP341" ca="1">IFERROR(INDEX(Forecast_Capex_Input!BQ$12:BQ$286,$X341)
*(INDEX(Forecast_Capex_Input!$H$12:$H$286,$X341)=Repex),0)
*$DM341</f>
        <v>0</v>
      </c>
      <c r="DQ341" s="188" cm="1">
        <f t="array" aca="1" ref="DQ341" ca="1">IFERROR(INDEX(Forecast_Capex_Input!BR$12:BR$286,$X341)
*(INDEX(Forecast_Capex_Input!$H$12:$H$286,$X341)=Repex),0)
*$DM341</f>
        <v>0</v>
      </c>
      <c r="DR341" s="188" cm="1">
        <f t="array" aca="1" ref="DR341" ca="1">IFERROR(INDEX(Forecast_Capex_Input!BS$12:BS$286,$X341)
*(INDEX(Forecast_Capex_Input!$H$12:$H$286,$X341)=Repex),0)
*$DM341</f>
        <v>0</v>
      </c>
      <c r="DS341" s="165"/>
      <c r="DT341" s="188" t="b" cm="1">
        <f t="array" aca="1" ref="DT341" ca="1">OR($G341=Forecast_Capex_Input!$BU$8:$BU$10)</f>
        <v>1</v>
      </c>
      <c r="DU341" s="188" cm="1">
        <f t="array" aca="1" ref="DU341" ca="1">IFERROR(INDEX(Forecast_Capex_Input!BV$12:BV$286,$X341)
*(INDEX(Forecast_Capex_Input!$H$12:$H$286,$X341)=Repex),0)
*$DT341</f>
        <v>0</v>
      </c>
      <c r="DV341" s="188" cm="1">
        <f t="array" aca="1" ref="DV341" ca="1">IFERROR(INDEX(Forecast_Capex_Input!BW$12:BW$286,$X341)
*(INDEX(Forecast_Capex_Input!$H$12:$H$286,$X341)=Repex),0)
*$DT341</f>
        <v>0</v>
      </c>
      <c r="DW341" s="188" cm="1">
        <f t="array" aca="1" ref="DW341" ca="1">IFERROR(INDEX(Forecast_Capex_Input!BX$12:BX$286,$X341)
*(INDEX(Forecast_Capex_Input!$H$12:$H$286,$X341)=Repex),0)
*$DT341</f>
        <v>0</v>
      </c>
      <c r="DX341" s="188" cm="1">
        <f t="array" aca="1" ref="DX341" ca="1">IFERROR(INDEX(Forecast_Capex_Input!BY$12:BY$286,$X341)
*(INDEX(Forecast_Capex_Input!$H$12:$H$286,$X341)=Repex),0)
*$DT341</f>
        <v>1</v>
      </c>
      <c r="DY341" s="188" cm="1">
        <f t="array" aca="1" ref="DY341" ca="1">IFERROR(INDEX(Forecast_Capex_Input!BZ$12:BZ$286,$X341)
*(INDEX(Forecast_Capex_Input!$H$12:$H$286,$X341)=Repex),0)
*$DT341</f>
        <v>0</v>
      </c>
      <c r="DZ341" s="188" cm="1">
        <f t="array" aca="1" ref="DZ341" ca="1">IFERROR(INDEX(Forecast_Capex_Input!CA$12:CA$286,$X341)
*(INDEX(Forecast_Capex_Input!$H$12:$H$286,$X341)=Repex),0)
*$DT341</f>
        <v>0</v>
      </c>
      <c r="EA341" s="188" cm="1">
        <f t="array" aca="1" ref="EA341" ca="1">IFERROR(INDEX(Forecast_Capex_Input!CB$12:CB$286,$X341)
*(INDEX(Forecast_Capex_Input!$H$12:$H$286,$X341)=Repex),0)
*$DT341</f>
        <v>0</v>
      </c>
      <c r="EB341" s="188" cm="1">
        <f t="array" aca="1" ref="EB341" ca="1">IFERROR(INDEX(Forecast_Capex_Input!CC$12:CC$286,$X341)
*(INDEX(Forecast_Capex_Input!$H$12:$H$286,$X341)=Repex),0)
*$DT341</f>
        <v>0</v>
      </c>
      <c r="EC341" s="165"/>
      <c r="ED341" s="226" t="str">
        <f t="shared" si="259"/>
        <v>N/A</v>
      </c>
      <c r="EE341" s="174" t="s">
        <v>15</v>
      </c>
    </row>
    <row r="342" spans="3:135" x14ac:dyDescent="0.2">
      <c r="C342" s="174">
        <f t="shared" si="260"/>
        <v>332</v>
      </c>
      <c r="D342" s="167" t="str" cm="1">
        <f t="array" ref="D342">IFERROR(INDEX(Forecast_Capex_Input!$D$12:$D$286,$X342),NA)</f>
        <v>Palisade Gate Renewals</v>
      </c>
      <c r="E342" s="172" t="b" cm="1">
        <f t="array" ref="E342">IF($X342=NA,NA,INDEX(Forecast_Capex_Input!$E$12:$E$286,$X342))</f>
        <v>1</v>
      </c>
      <c r="F342" s="167" t="str" cm="1">
        <f t="array" aca="1" ref="F342" ca="1">IFERROR(INDEX(General!$E$25:$E$26,$Y342),NA)</f>
        <v>Non-Labour</v>
      </c>
      <c r="G342" s="167" t="str" cm="1">
        <f t="array" aca="1" ref="G342" ca="1">IFERROR(INDEX(Forecast_Capex_Input!$AI$11:$BB$11,$AA342),NA)</f>
        <v>Business IT</v>
      </c>
      <c r="H342" s="189" cm="1">
        <f t="array" aca="1" ref="H342" ca="1">IFERROR(INDEX(Forecast_Capex_Input!$AI$12:$BB$286,$X342,$AA342),NA)</f>
        <v>1</v>
      </c>
      <c r="I342" s="199" t="str" cm="1">
        <f t="array" ref="I342">IFERROR(INDEX(Forecast_Capex_Input!$F$12:$F$286,$X342),NA)</f>
        <v>Replacement Expenditure</v>
      </c>
      <c r="J342" s="199" t="str" cm="1">
        <f t="array" ref="J342">IFERROR(INDEX(Forecast_Capex_Input!G$12:G$286,$X342),NA)</f>
        <v>Digital Infrastructure</v>
      </c>
      <c r="K342" s="199" t="str" cm="1">
        <f t="array" ref="K342">IFERROR(INDEX(Forecast_Capex_Input!H$12:H$286,$X342),NA)</f>
        <v>Repex</v>
      </c>
      <c r="L342" s="199" t="str" cm="1">
        <f t="array" ref="L342">IFERROR(INDEX(Forecast_Capex_Input!I$12:I$286,$X342),NA)</f>
        <v>N/A</v>
      </c>
      <c r="M342" s="199" t="str" cm="1">
        <f t="array" ref="M342">IFERROR(INDEX(Forecast_Capex_Input!J$12:J$286,$X342),NA)</f>
        <v>N/A</v>
      </c>
      <c r="N342" s="199" t="str" cm="1">
        <f t="array" ref="N342">IFERROR(INDEX(Forecast_Capex_Input!K$12:K$286,$X342),NA)</f>
        <v>DI - Network Buildings &amp; Security</v>
      </c>
      <c r="O342" s="199" t="str" cm="1">
        <f t="array" ref="O342">IFERROR(INDEX(Forecast_Capex_Input!L$12:L$286,$X342),NA)</f>
        <v>DI - Safe and Reliable Network</v>
      </c>
      <c r="P342" s="199" t="str" cm="1">
        <f t="array" ref="P342">IFERROR(INDEX(Forecast_Capex_Input!M$12:M$286,$X342),NA)</f>
        <v>N/A</v>
      </c>
      <c r="Q342" s="172" t="str" cm="1">
        <f t="array" ref="Q342">IFERROR(INDEX(Forecast_Capex_Input!N$12:N$286,$X342),NA)</f>
        <v>No</v>
      </c>
      <c r="R342" s="265" cm="1">
        <f t="array" ref="R342">IFERROR(INDEX(Forecast_Capex_Input!O$12:O$286,$X342),0)</f>
        <v>0</v>
      </c>
      <c r="S342" s="172" t="str" cm="1">
        <f t="array" ref="S342">IFERROR(INDEX(Forecast_Capex_Input!P$12:P$286,$X342),0)</f>
        <v>Safety security &amp; reliability</v>
      </c>
      <c r="T342" s="199" t="str" cm="1">
        <f t="array" aca="1" ref="T342" ca="1">IFERROR(INDEX(General!$K$84:$K$103,$AA342),NA)</f>
        <v>Business IT (2018 onwards)</v>
      </c>
      <c r="U342" s="188" cm="1">
        <f t="array" aca="1" ref="U342" ca="1">IFERROR(
IF($F342=General!$E$25,INDEX(Forecast_Capex_Input!S$12:S$286,$X342),
INDEX(Forecast_Capex_Input!T$12:T$286,$X342)),0)</f>
        <v>0.87780067069207668</v>
      </c>
      <c r="V342" s="222" t="b">
        <f>IFERROR(INDEX(Overheads!$T$19:$T$26,MATCH($I342,Overheads!$E$19:$E$26,0)),FALSE)</f>
        <v>1</v>
      </c>
      <c r="W342" s="165"/>
      <c r="X342" s="174">
        <f>IFERROR(
IF(MATCH($C342,Forecast_Capex_Input!$CI$12:$CI$286,1)+1&gt;MAX(Forecast_Capex_Input!$C$12:$C$286),NA,
MATCH($C342,Forecast_Capex_Input!$CI$12:$CI$286,1)+1),1)</f>
        <v>130</v>
      </c>
      <c r="Y342" s="174" cm="1">
        <f t="array" aca="1" ref="Y342" ca="1">IFERROR(
IF(X341&lt;&gt;X342,1,
IF(COUNTIF(OFFSET(Y341,0,0,-INDEX(Forecast_Capex_Input!$CG$12:$CG$286,$X342)),Y341)=INDEX(Forecast_Capex_Input!$CG$12:$CG$286,$X342),Y341+1,Y341)),NA)</f>
        <v>2</v>
      </c>
      <c r="Z342" s="174" cm="1">
        <f t="array" ref="Z342">IFERROR($C342-IF($X342=1,1,INDEX(Forecast_Capex_Input!$CI$12:$CI$286,$X342-1))+1,NA)</f>
        <v>2</v>
      </c>
      <c r="AA342" s="174" cm="1">
        <f t="array" aca="1" ref="AA342" ca="1">IFERROR(IF(Y342=1,
INDEX(Forecast_Capex_Input!$AI$10:$BB$10,SMALL(IF(INDEX(Forecast_Capex_Input!$AI$12:$BB$286,$X342,0)&gt;0,COLUMN(Forecast_Capex_Input!$AI$10:$BB$10)-COLUMN(Forecast_Capex_Input!$AI$12)+1),ROWS(OFFSET(AA341,0,0,-$Z342)))),
OFFSET(AA341,-INDEX(Forecast_Capex_Input!$CG$12:$CG$286,$X342)+1,0)),NA)</f>
        <v>6</v>
      </c>
      <c r="AB342" s="174">
        <f t="shared" ca="1" si="229"/>
        <v>2</v>
      </c>
      <c r="AC342" s="222" t="b">
        <f t="shared" si="261"/>
        <v>0</v>
      </c>
      <c r="AD342" s="220" t="b">
        <v>0</v>
      </c>
      <c r="AE342" s="222" t="b">
        <f t="shared" si="230"/>
        <v>1</v>
      </c>
      <c r="AF342" s="165"/>
      <c r="AG342" s="215">
        <v>3.4835917685650437</v>
      </c>
      <c r="AH342" s="215">
        <v>3.4835917685650437</v>
      </c>
      <c r="AI342" s="215">
        <v>0</v>
      </c>
      <c r="AJ342" s="215">
        <v>0</v>
      </c>
      <c r="AK342" s="215">
        <v>0</v>
      </c>
      <c r="AL342" s="155">
        <v>6.9671835371300874</v>
      </c>
      <c r="AM342" s="165"/>
      <c r="AN342" s="215" cm="1">
        <f t="array" aca="1" ref="AN342" ca="1">IFERROR(INDEX(General!O$33:O$34,$AB342)
*AG342,0)</f>
        <v>3.4835917685650437</v>
      </c>
      <c r="AO342" s="215" cm="1">
        <f t="array" aca="1" ref="AO342" ca="1">IFERROR(INDEX(General!P$33:P$34,$AB342)
*AH342,0)</f>
        <v>3.4835917685650437</v>
      </c>
      <c r="AP342" s="215" cm="1">
        <f t="array" aca="1" ref="AP342" ca="1">IFERROR(INDEX(General!Q$33:Q$34,$AB342)
*AI342,0)</f>
        <v>0</v>
      </c>
      <c r="AQ342" s="215" cm="1">
        <f t="array" aca="1" ref="AQ342" ca="1">IFERROR(INDEX(General!R$33:R$34,$AB342)
*AJ342,0)</f>
        <v>0</v>
      </c>
      <c r="AR342" s="215" cm="1">
        <f t="array" aca="1" ref="AR342" ca="1">IFERROR(INDEX(General!S$33:S$34,$AB342)
*AK342,0)</f>
        <v>0</v>
      </c>
      <c r="AS342" s="155">
        <f t="shared" ca="1" si="262"/>
        <v>6.9671835371300874</v>
      </c>
      <c r="AT342" s="165"/>
      <c r="AU342" s="215">
        <f ca="1">IF($AE342=FALSE,AN342*Overheads!$R$24*$V342,
IFERROR(Overheads!$O$49*$V342*AN342,0)
+IFERROR(Overheads!Q$59*$V342*(AN342/Overheads!Q$68),0))</f>
        <v>0.48793414226371001</v>
      </c>
      <c r="AV342" s="215">
        <f ca="1">IF($AE342=FALSE,AO342*Overheads!$R$24*$V342,
IFERROR(Overheads!$O$49*$V342*AO342,0)
+IFERROR(Overheads!R$59*$V342*(AO342/Overheads!R$68),0))</f>
        <v>0.41576821191517466</v>
      </c>
      <c r="AW342" s="215">
        <f ca="1">IF($AE342=FALSE,AP342*Overheads!$R$24*$V342,
IFERROR(Overheads!$O$49*$V342*AP342,0)
+IFERROR(Overheads!S$59*$V342*(AP342/Overheads!S$68),0))</f>
        <v>0</v>
      </c>
      <c r="AX342" s="215">
        <f ca="1">IF($AE342=FALSE,AQ342*Overheads!$R$24*$V342,
IFERROR(Overheads!$O$49*$V342*AQ342,0)
+IFERROR(Overheads!T$59*$V342*(AQ342/Overheads!T$68),0))</f>
        <v>0</v>
      </c>
      <c r="AY342" s="215">
        <f ca="1">IF($AE342=FALSE,AR342*Overheads!$R$24*$V342,
IFERROR(Overheads!$O$49*$V342*AR342,0)
+IFERROR(Overheads!U$59*$V342*(AR342/Overheads!U$68),0))</f>
        <v>0</v>
      </c>
      <c r="AZ342" s="155">
        <f t="shared" ca="1" si="263"/>
        <v>0.90370235417888467</v>
      </c>
      <c r="BA342" s="165"/>
      <c r="BB342" s="215">
        <f ca="1">IF($AE342=FALSE,AN342*Overheads!$S$25,
IFERROR(Overheads!$O$50*AN342,0)
+IFERROR(Overheads!Q$60*(AN342/Overheads!Q$66),0))</f>
        <v>6.5487376377047463E-2</v>
      </c>
      <c r="BC342" s="215">
        <f ca="1">IF($AE342=FALSE,AO342*Overheads!$S$25,
IFERROR(Overheads!$O$50*AO342,0)
+IFERROR(Overheads!R$60*(AO342/Overheads!R$66),0))</f>
        <v>5.877725699555425E-2</v>
      </c>
      <c r="BD342" s="215">
        <f ca="1">IF($AE342=FALSE,AP342*Overheads!$S$25,
IFERROR(Overheads!$O$50*AP342,0)
+IFERROR(Overheads!S$60*(AP342/Overheads!S$66),0))</f>
        <v>0</v>
      </c>
      <c r="BE342" s="215">
        <f ca="1">IF($AE342=FALSE,AQ342*Overheads!$S$25,
IFERROR(Overheads!$O$50*AQ342,0)
+IFERROR(Overheads!T$60*(AQ342/Overheads!T$66),0))</f>
        <v>0</v>
      </c>
      <c r="BF342" s="215">
        <f ca="1">IF($AE342=FALSE,AR342*Overheads!$S$25,
IFERROR(Overheads!$O$50*AR342,0)
+IFERROR(Overheads!U$60*(AR342/Overheads!U$66),0))</f>
        <v>0</v>
      </c>
      <c r="BG342" s="155">
        <f t="shared" ca="1" si="264"/>
        <v>0.12426463337260171</v>
      </c>
      <c r="BH342" s="165"/>
      <c r="BI342" s="215">
        <f t="shared" ca="1" si="265"/>
        <v>4.0370132872058013</v>
      </c>
      <c r="BJ342" s="215">
        <f t="shared" ca="1" si="231"/>
        <v>3.9581372374757726</v>
      </c>
      <c r="BK342" s="215">
        <f t="shared" ca="1" si="232"/>
        <v>0</v>
      </c>
      <c r="BL342" s="215">
        <f t="shared" ca="1" si="233"/>
        <v>0</v>
      </c>
      <c r="BM342" s="215">
        <f t="shared" ca="1" si="234"/>
        <v>0</v>
      </c>
      <c r="BN342" s="155">
        <f t="shared" ca="1" si="266"/>
        <v>7.9951505246815735</v>
      </c>
      <c r="BO342" s="165"/>
      <c r="BP342" s="187" cm="1">
        <f t="array" ref="BP342">IFERROR(IF($X342=$X341,BP341,INDEX(Forecast_Capex_Input!AC$12:AC$286,$X342)),0)</f>
        <v>0</v>
      </c>
      <c r="BQ342" s="187" cm="1">
        <f t="array" ref="BQ342">IFERROR(IF($X342=$X341,BQ341,INDEX(Forecast_Capex_Input!AD$12:AD$286,$X342)),0)</f>
        <v>1</v>
      </c>
      <c r="BR342" s="187" cm="1">
        <f t="array" ref="BR342">IFERROR(IF($X342=$X341,BR341,INDEX(Forecast_Capex_Input!AE$12:AE$286,$X342)),0)</f>
        <v>0</v>
      </c>
      <c r="BS342" s="187" cm="1">
        <f t="array" ref="BS342">IFERROR(IF($X342=$X341,BS341,INDEX(Forecast_Capex_Input!AF$12:AF$286,$X342)),0)</f>
        <v>0</v>
      </c>
      <c r="BT342" s="187" cm="1">
        <f t="array" ref="BT342">IFERROR(IF($X342=$X341,BT341,INDEX(Forecast_Capex_Input!AG$12:AG$286,$X342)),0)</f>
        <v>0</v>
      </c>
      <c r="BU342" s="165"/>
      <c r="BV342" s="215">
        <f t="shared" si="235"/>
        <v>0</v>
      </c>
      <c r="BW342" s="215">
        <f t="shared" si="236"/>
        <v>6.9671835371300874</v>
      </c>
      <c r="BX342" s="215">
        <f t="shared" si="237"/>
        <v>0</v>
      </c>
      <c r="BY342" s="215">
        <f t="shared" si="238"/>
        <v>0</v>
      </c>
      <c r="BZ342" s="215">
        <f t="shared" si="239"/>
        <v>0</v>
      </c>
      <c r="CA342" s="155">
        <f t="shared" si="267"/>
        <v>6.9671835371300874</v>
      </c>
      <c r="CB342" s="165"/>
      <c r="CC342" s="215">
        <f t="shared" ca="1" si="240"/>
        <v>0</v>
      </c>
      <c r="CD342" s="215">
        <f t="shared" ca="1" si="241"/>
        <v>6.9671835371300874</v>
      </c>
      <c r="CE342" s="215">
        <f t="shared" ca="1" si="242"/>
        <v>0</v>
      </c>
      <c r="CF342" s="215">
        <f t="shared" ca="1" si="243"/>
        <v>0</v>
      </c>
      <c r="CG342" s="215">
        <f t="shared" ca="1" si="244"/>
        <v>0</v>
      </c>
      <c r="CH342" s="155">
        <f t="shared" ca="1" si="268"/>
        <v>6.9671835371300874</v>
      </c>
      <c r="CI342" s="165"/>
      <c r="CJ342" s="215">
        <f t="shared" ca="1" si="245"/>
        <v>0</v>
      </c>
      <c r="CK342" s="215">
        <f t="shared" ca="1" si="246"/>
        <v>0.90370235417888467</v>
      </c>
      <c r="CL342" s="215">
        <f t="shared" ca="1" si="247"/>
        <v>0</v>
      </c>
      <c r="CM342" s="215">
        <f t="shared" ca="1" si="248"/>
        <v>0</v>
      </c>
      <c r="CN342" s="215">
        <f t="shared" ca="1" si="249"/>
        <v>0</v>
      </c>
      <c r="CO342" s="155">
        <f t="shared" ca="1" si="269"/>
        <v>0.90370235417888467</v>
      </c>
      <c r="CP342" s="165"/>
      <c r="CQ342" s="223">
        <f t="shared" ca="1" si="250"/>
        <v>0</v>
      </c>
      <c r="CR342" s="223">
        <f t="shared" ca="1" si="251"/>
        <v>0.12426463337260171</v>
      </c>
      <c r="CS342" s="223">
        <f t="shared" ca="1" si="252"/>
        <v>0</v>
      </c>
      <c r="CT342" s="223">
        <f t="shared" ca="1" si="253"/>
        <v>0</v>
      </c>
      <c r="CU342" s="223">
        <f t="shared" ca="1" si="254"/>
        <v>0</v>
      </c>
      <c r="CV342" s="155">
        <f t="shared" ca="1" si="270"/>
        <v>0.12426463337260171</v>
      </c>
      <c r="CW342" s="165"/>
      <c r="CX342" s="215">
        <f t="shared" ca="1" si="271"/>
        <v>0</v>
      </c>
      <c r="CY342" s="215">
        <f t="shared" ca="1" si="255"/>
        <v>7.9951505246815735</v>
      </c>
      <c r="CZ342" s="215">
        <f t="shared" ca="1" si="256"/>
        <v>0</v>
      </c>
      <c r="DA342" s="215">
        <f t="shared" ca="1" si="257"/>
        <v>0</v>
      </c>
      <c r="DB342" s="215">
        <f t="shared" ca="1" si="258"/>
        <v>0</v>
      </c>
      <c r="DC342" s="155">
        <f t="shared" ca="1" si="272"/>
        <v>7.9951505246815735</v>
      </c>
      <c r="DD342" s="165"/>
      <c r="DE342" s="188" t="b" cm="1">
        <f t="array" aca="1" ref="DE342" ca="1">OR($G342=Forecast_Capex_Input!$BF$8:$BF$10)</f>
        <v>0</v>
      </c>
      <c r="DF342" s="188" cm="1">
        <f t="array" aca="1" ref="DF342" ca="1">IFERROR(INDEX(Forecast_Capex_Input!BG$12:BG$286,$X342)
*(INDEX(Forecast_Capex_Input!$H$12:$H$286,$X342)=Repex),0)
*$DE342</f>
        <v>0</v>
      </c>
      <c r="DG342" s="188" cm="1">
        <f t="array" aca="1" ref="DG342" ca="1">IFERROR(INDEX(Forecast_Capex_Input!BH$12:BH$286,$X342)
*(INDEX(Forecast_Capex_Input!$H$12:$H$286,$X342)=Repex),0)
*$DE342</f>
        <v>0</v>
      </c>
      <c r="DH342" s="188" cm="1">
        <f t="array" aca="1" ref="DH342" ca="1">IFERROR(INDEX(Forecast_Capex_Input!BI$12:BI$286,$X342)
*(INDEX(Forecast_Capex_Input!$H$12:$H$286,$X342)=Repex),0)
*$DE342</f>
        <v>0</v>
      </c>
      <c r="DI342" s="188" cm="1">
        <f t="array" aca="1" ref="DI342" ca="1">IFERROR(INDEX(Forecast_Capex_Input!BJ$12:BJ$286,$X342)
*(INDEX(Forecast_Capex_Input!$H$12:$H$286,$X342)=Repex),0)
*$DE342</f>
        <v>0</v>
      </c>
      <c r="DJ342" s="188" cm="1">
        <f t="array" aca="1" ref="DJ342" ca="1">IFERROR(INDEX(Forecast_Capex_Input!BK$12:BK$286,$X342)
*(INDEX(Forecast_Capex_Input!$H$12:$H$286,$X342)=Repex),0)
*$DE342</f>
        <v>0</v>
      </c>
      <c r="DK342" s="188" cm="1">
        <f t="array" aca="1" ref="DK342" ca="1">IFERROR(INDEX(Forecast_Capex_Input!BL$12:BL$286,$X342)
*(INDEX(Forecast_Capex_Input!$H$12:$H$286,$X342)=Repex),0)
*$DE342</f>
        <v>0</v>
      </c>
      <c r="DL342" s="165"/>
      <c r="DM342" s="188" t="b" cm="1">
        <f t="array" aca="1" ref="DM342" ca="1">OR($G342=Forecast_Capex_Input!$BN$8:$BN$9)</f>
        <v>0</v>
      </c>
      <c r="DN342" s="188" cm="1">
        <f t="array" aca="1" ref="DN342" ca="1">IFERROR(INDEX(Forecast_Capex_Input!BO$12:BO$286,$X342)
*(INDEX(Forecast_Capex_Input!$H$12:$H$286,$X342)=Repex),0)
*$DM342</f>
        <v>0</v>
      </c>
      <c r="DO342" s="188" cm="1">
        <f t="array" aca="1" ref="DO342" ca="1">IFERROR(INDEX(Forecast_Capex_Input!BP$12:BP$286,$X342)
*(INDEX(Forecast_Capex_Input!$H$12:$H$286,$X342)=Repex),0)
*$DM342</f>
        <v>0</v>
      </c>
      <c r="DP342" s="188" cm="1">
        <f t="array" aca="1" ref="DP342" ca="1">IFERROR(INDEX(Forecast_Capex_Input!BQ$12:BQ$286,$X342)
*(INDEX(Forecast_Capex_Input!$H$12:$H$286,$X342)=Repex),0)
*$DM342</f>
        <v>0</v>
      </c>
      <c r="DQ342" s="188" cm="1">
        <f t="array" aca="1" ref="DQ342" ca="1">IFERROR(INDEX(Forecast_Capex_Input!BR$12:BR$286,$X342)
*(INDEX(Forecast_Capex_Input!$H$12:$H$286,$X342)=Repex),0)
*$DM342</f>
        <v>0</v>
      </c>
      <c r="DR342" s="188" cm="1">
        <f t="array" aca="1" ref="DR342" ca="1">IFERROR(INDEX(Forecast_Capex_Input!BS$12:BS$286,$X342)
*(INDEX(Forecast_Capex_Input!$H$12:$H$286,$X342)=Repex),0)
*$DM342</f>
        <v>0</v>
      </c>
      <c r="DS342" s="165"/>
      <c r="DT342" s="188" t="b" cm="1">
        <f t="array" aca="1" ref="DT342" ca="1">OR($G342=Forecast_Capex_Input!$BU$8:$BU$10)</f>
        <v>1</v>
      </c>
      <c r="DU342" s="188" cm="1">
        <f t="array" aca="1" ref="DU342" ca="1">IFERROR(INDEX(Forecast_Capex_Input!BV$12:BV$286,$X342)
*(INDEX(Forecast_Capex_Input!$H$12:$H$286,$X342)=Repex),0)
*$DT342</f>
        <v>0</v>
      </c>
      <c r="DV342" s="188" cm="1">
        <f t="array" aca="1" ref="DV342" ca="1">IFERROR(INDEX(Forecast_Capex_Input!BW$12:BW$286,$X342)
*(INDEX(Forecast_Capex_Input!$H$12:$H$286,$X342)=Repex),0)
*$DT342</f>
        <v>0</v>
      </c>
      <c r="DW342" s="188" cm="1">
        <f t="array" aca="1" ref="DW342" ca="1">IFERROR(INDEX(Forecast_Capex_Input!BX$12:BX$286,$X342)
*(INDEX(Forecast_Capex_Input!$H$12:$H$286,$X342)=Repex),0)
*$DT342</f>
        <v>0</v>
      </c>
      <c r="DX342" s="188" cm="1">
        <f t="array" aca="1" ref="DX342" ca="1">IFERROR(INDEX(Forecast_Capex_Input!BY$12:BY$286,$X342)
*(INDEX(Forecast_Capex_Input!$H$12:$H$286,$X342)=Repex),0)
*$DT342</f>
        <v>1</v>
      </c>
      <c r="DY342" s="188" cm="1">
        <f t="array" aca="1" ref="DY342" ca="1">IFERROR(INDEX(Forecast_Capex_Input!BZ$12:BZ$286,$X342)
*(INDEX(Forecast_Capex_Input!$H$12:$H$286,$X342)=Repex),0)
*$DT342</f>
        <v>0</v>
      </c>
      <c r="DZ342" s="188" cm="1">
        <f t="array" aca="1" ref="DZ342" ca="1">IFERROR(INDEX(Forecast_Capex_Input!CA$12:CA$286,$X342)
*(INDEX(Forecast_Capex_Input!$H$12:$H$286,$X342)=Repex),0)
*$DT342</f>
        <v>0</v>
      </c>
      <c r="EA342" s="188" cm="1">
        <f t="array" aca="1" ref="EA342" ca="1">IFERROR(INDEX(Forecast_Capex_Input!CB$12:CB$286,$X342)
*(INDEX(Forecast_Capex_Input!$H$12:$H$286,$X342)=Repex),0)
*$DT342</f>
        <v>0</v>
      </c>
      <c r="EB342" s="188" cm="1">
        <f t="array" aca="1" ref="EB342" ca="1">IFERROR(INDEX(Forecast_Capex_Input!CC$12:CC$286,$X342)
*(INDEX(Forecast_Capex_Input!$H$12:$H$286,$X342)=Repex),0)
*$DT342</f>
        <v>0</v>
      </c>
      <c r="EC342" s="165"/>
      <c r="ED342" s="226" t="str">
        <f t="shared" si="259"/>
        <v>N/A</v>
      </c>
      <c r="EE342" s="174" t="s">
        <v>15</v>
      </c>
    </row>
    <row r="343" spans="3:135" x14ac:dyDescent="0.2">
      <c r="C343" s="174">
        <f t="shared" si="260"/>
        <v>333</v>
      </c>
      <c r="D343" s="167" t="str" cm="1">
        <f t="array" ref="D343">IFERROR(INDEX(Forecast_Capex_Input!$D$12:$D$286,$X343),NA)</f>
        <v>Fire Systems Renewals</v>
      </c>
      <c r="E343" s="172" t="b" cm="1">
        <f t="array" ref="E343">IF($X343=NA,NA,INDEX(Forecast_Capex_Input!$E$12:$E$286,$X343))</f>
        <v>1</v>
      </c>
      <c r="F343" s="167" t="str" cm="1">
        <f t="array" aca="1" ref="F343" ca="1">IFERROR(INDEX(General!$E$25:$E$26,$Y343),NA)</f>
        <v>Labour</v>
      </c>
      <c r="G343" s="167" t="str" cm="1">
        <f t="array" aca="1" ref="G343" ca="1">IFERROR(INDEX(Forecast_Capex_Input!$AI$11:$BB$11,$AA343),NA)</f>
        <v>Business IT</v>
      </c>
      <c r="H343" s="189" cm="1">
        <f t="array" aca="1" ref="H343" ca="1">IFERROR(INDEX(Forecast_Capex_Input!$AI$12:$BB$286,$X343,$AA343),NA)</f>
        <v>1</v>
      </c>
      <c r="I343" s="199" t="str" cm="1">
        <f t="array" ref="I343">IFERROR(INDEX(Forecast_Capex_Input!$F$12:$F$286,$X343),NA)</f>
        <v>Replacement Expenditure</v>
      </c>
      <c r="J343" s="199" t="str" cm="1">
        <f t="array" ref="J343">IFERROR(INDEX(Forecast_Capex_Input!G$12:G$286,$X343),NA)</f>
        <v>Digital Infrastructure</v>
      </c>
      <c r="K343" s="199" t="str" cm="1">
        <f t="array" ref="K343">IFERROR(INDEX(Forecast_Capex_Input!H$12:H$286,$X343),NA)</f>
        <v>Repex</v>
      </c>
      <c r="L343" s="199" t="str" cm="1">
        <f t="array" ref="L343">IFERROR(INDEX(Forecast_Capex_Input!I$12:I$286,$X343),NA)</f>
        <v>N/A</v>
      </c>
      <c r="M343" s="199" t="str" cm="1">
        <f t="array" ref="M343">IFERROR(INDEX(Forecast_Capex_Input!J$12:J$286,$X343),NA)</f>
        <v>N/A</v>
      </c>
      <c r="N343" s="199" t="str" cm="1">
        <f t="array" ref="N343">IFERROR(INDEX(Forecast_Capex_Input!K$12:K$286,$X343),NA)</f>
        <v>DI - Network Buildings &amp; Security</v>
      </c>
      <c r="O343" s="199" t="str" cm="1">
        <f t="array" ref="O343">IFERROR(INDEX(Forecast_Capex_Input!L$12:L$286,$X343),NA)</f>
        <v>DI - Safe and Reliable Network</v>
      </c>
      <c r="P343" s="199" t="str" cm="1">
        <f t="array" ref="P343">IFERROR(INDEX(Forecast_Capex_Input!M$12:M$286,$X343),NA)</f>
        <v>N/A</v>
      </c>
      <c r="Q343" s="172" t="str" cm="1">
        <f t="array" ref="Q343">IFERROR(INDEX(Forecast_Capex_Input!N$12:N$286,$X343),NA)</f>
        <v>No</v>
      </c>
      <c r="R343" s="265" cm="1">
        <f t="array" ref="R343">IFERROR(INDEX(Forecast_Capex_Input!O$12:O$286,$X343),0)</f>
        <v>0</v>
      </c>
      <c r="S343" s="172" t="str" cm="1">
        <f t="array" ref="S343">IFERROR(INDEX(Forecast_Capex_Input!P$12:P$286,$X343),0)</f>
        <v>Safety security &amp; reliability</v>
      </c>
      <c r="T343" s="199" t="str" cm="1">
        <f t="array" aca="1" ref="T343" ca="1">IFERROR(INDEX(General!$K$84:$K$103,$AA343),NA)</f>
        <v>Business IT (2018 onwards)</v>
      </c>
      <c r="U343" s="188" cm="1">
        <f t="array" aca="1" ref="U343" ca="1">IFERROR(
IF($F343=General!$E$25,INDEX(Forecast_Capex_Input!S$12:S$286,$X343),
INDEX(Forecast_Capex_Input!T$12:T$286,$X343)),0)</f>
        <v>2.3777397137785219E-2</v>
      </c>
      <c r="V343" s="222" t="b">
        <f>IFERROR(INDEX(Overheads!$T$19:$T$26,MATCH($I343,Overheads!$E$19:$E$26,0)),FALSE)</f>
        <v>1</v>
      </c>
      <c r="W343" s="165"/>
      <c r="X343" s="174">
        <f>IFERROR(
IF(MATCH($C343,Forecast_Capex_Input!$CI$12:$CI$286,1)+1&gt;MAX(Forecast_Capex_Input!$C$12:$C$286),NA,
MATCH($C343,Forecast_Capex_Input!$CI$12:$CI$286,1)+1),1)</f>
        <v>131</v>
      </c>
      <c r="Y343" s="174" cm="1">
        <f t="array" aca="1" ref="Y343" ca="1">IFERROR(
IF(X342&lt;&gt;X343,1,
IF(COUNTIF(OFFSET(Y342,0,0,-INDEX(Forecast_Capex_Input!$CG$12:$CG$286,$X343)),Y342)=INDEX(Forecast_Capex_Input!$CG$12:$CG$286,$X343),Y342+1,Y342)),NA)</f>
        <v>1</v>
      </c>
      <c r="Z343" s="174" cm="1">
        <f t="array" ref="Z343">IFERROR($C343-IF($X343=1,1,INDEX(Forecast_Capex_Input!$CI$12:$CI$286,$X343-1))+1,NA)</f>
        <v>1</v>
      </c>
      <c r="AA343" s="174" cm="1">
        <f t="array" aca="1" ref="AA343" ca="1">IFERROR(IF(Y343=1,
INDEX(Forecast_Capex_Input!$AI$10:$BB$10,SMALL(IF(INDEX(Forecast_Capex_Input!$AI$12:$BB$286,$X343,0)&gt;0,COLUMN(Forecast_Capex_Input!$AI$10:$BB$10)-COLUMN(Forecast_Capex_Input!$AI$12)+1),ROWS(OFFSET(AA342,0,0,-$Z343)))),
OFFSET(AA342,-INDEX(Forecast_Capex_Input!$CG$12:$CG$286,$X343)+1,0)),NA)</f>
        <v>6</v>
      </c>
      <c r="AB343" s="174">
        <f t="shared" ca="1" si="229"/>
        <v>1</v>
      </c>
      <c r="AC343" s="222" t="b">
        <f t="shared" si="261"/>
        <v>0</v>
      </c>
      <c r="AD343" s="220" t="b">
        <v>0</v>
      </c>
      <c r="AE343" s="222" t="b">
        <f t="shared" si="230"/>
        <v>1</v>
      </c>
      <c r="AF343" s="165"/>
      <c r="AG343" s="215">
        <v>4.8517557898740266E-2</v>
      </c>
      <c r="AH343" s="215">
        <v>4.8517557898740266E-2</v>
      </c>
      <c r="AI343" s="215">
        <v>0</v>
      </c>
      <c r="AJ343" s="215">
        <v>0</v>
      </c>
      <c r="AK343" s="215">
        <v>0</v>
      </c>
      <c r="AL343" s="155">
        <v>9.7035115797480531E-2</v>
      </c>
      <c r="AM343" s="165"/>
      <c r="AN343" s="215" cm="1">
        <f t="array" aca="1" ref="AN343" ca="1">IFERROR(INDEX(General!O$33:O$34,$AB343)
*AG343,0)</f>
        <v>4.8438894705128709E-2</v>
      </c>
      <c r="AO343" s="215" cm="1">
        <f t="array" aca="1" ref="AO343" ca="1">IFERROR(INDEX(General!P$33:P$34,$AB343)
*AH343,0)</f>
        <v>4.8809367862146874E-2</v>
      </c>
      <c r="AP343" s="215" cm="1">
        <f t="array" aca="1" ref="AP343" ca="1">IFERROR(INDEX(General!Q$33:Q$34,$AB343)
*AI343,0)</f>
        <v>0</v>
      </c>
      <c r="AQ343" s="215" cm="1">
        <f t="array" aca="1" ref="AQ343" ca="1">IFERROR(INDEX(General!R$33:R$34,$AB343)
*AJ343,0)</f>
        <v>0</v>
      </c>
      <c r="AR343" s="215" cm="1">
        <f t="array" aca="1" ref="AR343" ca="1">IFERROR(INDEX(General!S$33:S$34,$AB343)
*AK343,0)</f>
        <v>0</v>
      </c>
      <c r="AS343" s="155">
        <f t="shared" ca="1" si="262"/>
        <v>9.724826256727559E-2</v>
      </c>
      <c r="AT343" s="165"/>
      <c r="AU343" s="215">
        <f ca="1">IF($AE343=FALSE,AN343*Overheads!$R$24*$V343,
IFERROR(Overheads!$O$49*$V343*AN343,0)
+IFERROR(Overheads!Q$59*$V343*(AN343/Overheads!Q$68),0))</f>
        <v>6.7846613812286155E-3</v>
      </c>
      <c r="AV343" s="215">
        <f ca="1">IF($AE343=FALSE,AO343*Overheads!$R$24*$V343,
IFERROR(Overheads!$O$49*$V343*AO343,0)
+IFERROR(Overheads!R$59*$V343*(AO343/Overheads!R$68),0))</f>
        <v>5.8254195522783707E-3</v>
      </c>
      <c r="AW343" s="215">
        <f ca="1">IF($AE343=FALSE,AP343*Overheads!$R$24*$V343,
IFERROR(Overheads!$O$49*$V343*AP343,0)
+IFERROR(Overheads!S$59*$V343*(AP343/Overheads!S$68),0))</f>
        <v>0</v>
      </c>
      <c r="AX343" s="215">
        <f ca="1">IF($AE343=FALSE,AQ343*Overheads!$R$24*$V343,
IFERROR(Overheads!$O$49*$V343*AQ343,0)
+IFERROR(Overheads!T$59*$V343*(AQ343/Overheads!T$68),0))</f>
        <v>0</v>
      </c>
      <c r="AY343" s="215">
        <f ca="1">IF($AE343=FALSE,AR343*Overheads!$R$24*$V343,
IFERROR(Overheads!$O$49*$V343*AR343,0)
+IFERROR(Overheads!U$59*$V343*(AR343/Overheads!U$68),0))</f>
        <v>0</v>
      </c>
      <c r="AZ343" s="155">
        <f t="shared" ca="1" si="263"/>
        <v>1.2610080933506986E-2</v>
      </c>
      <c r="BA343" s="165"/>
      <c r="BB343" s="215">
        <f ca="1">IF($AE343=FALSE,AN343*Overheads!$S$25,
IFERROR(Overheads!$O$50*AN343,0)
+IFERROR(Overheads!Q$60*(AN343/Overheads!Q$66),0))</f>
        <v>9.105935309261557E-4</v>
      </c>
      <c r="BC343" s="215">
        <f ca="1">IF($AE343=FALSE,AO343*Overheads!$S$25,
IFERROR(Overheads!$O$50*AO343,0)
+IFERROR(Overheads!R$60*(AO343/Overheads!R$66),0))</f>
        <v>8.235410315617143E-4</v>
      </c>
      <c r="BD343" s="215">
        <f ca="1">IF($AE343=FALSE,AP343*Overheads!$S$25,
IFERROR(Overheads!$O$50*AP343,0)
+IFERROR(Overheads!S$60*(AP343/Overheads!S$66),0))</f>
        <v>0</v>
      </c>
      <c r="BE343" s="215">
        <f ca="1">IF($AE343=FALSE,AQ343*Overheads!$S$25,
IFERROR(Overheads!$O$50*AQ343,0)
+IFERROR(Overheads!T$60*(AQ343/Overheads!T$66),0))</f>
        <v>0</v>
      </c>
      <c r="BF343" s="215">
        <f ca="1">IF($AE343=FALSE,AR343*Overheads!$S$25,
IFERROR(Overheads!$O$50*AR343,0)
+IFERROR(Overheads!U$60*(AR343/Overheads!U$66),0))</f>
        <v>0</v>
      </c>
      <c r="BG343" s="155">
        <f t="shared" ca="1" si="264"/>
        <v>1.7341345624878701E-3</v>
      </c>
      <c r="BH343" s="165"/>
      <c r="BI343" s="215">
        <f t="shared" ca="1" si="265"/>
        <v>5.6134149617283483E-2</v>
      </c>
      <c r="BJ343" s="215">
        <f t="shared" ca="1" si="231"/>
        <v>5.5458328445986964E-2</v>
      </c>
      <c r="BK343" s="215">
        <f t="shared" ca="1" si="232"/>
        <v>0</v>
      </c>
      <c r="BL343" s="215">
        <f t="shared" ca="1" si="233"/>
        <v>0</v>
      </c>
      <c r="BM343" s="215">
        <f t="shared" ca="1" si="234"/>
        <v>0</v>
      </c>
      <c r="BN343" s="155">
        <f t="shared" ca="1" si="266"/>
        <v>0.11159247806327044</v>
      </c>
      <c r="BO343" s="165"/>
      <c r="BP343" s="187" cm="1">
        <f t="array" ref="BP343">IFERROR(IF($X343=$X342,BP342,INDEX(Forecast_Capex_Input!AC$12:AC$286,$X343)),0)</f>
        <v>0</v>
      </c>
      <c r="BQ343" s="187" cm="1">
        <f t="array" ref="BQ343">IFERROR(IF($X343=$X342,BQ342,INDEX(Forecast_Capex_Input!AD$12:AD$286,$X343)),0)</f>
        <v>1</v>
      </c>
      <c r="BR343" s="187" cm="1">
        <f t="array" ref="BR343">IFERROR(IF($X343=$X342,BR342,INDEX(Forecast_Capex_Input!AE$12:AE$286,$X343)),0)</f>
        <v>0</v>
      </c>
      <c r="BS343" s="187" cm="1">
        <f t="array" ref="BS343">IFERROR(IF($X343=$X342,BS342,INDEX(Forecast_Capex_Input!AF$12:AF$286,$X343)),0)</f>
        <v>0</v>
      </c>
      <c r="BT343" s="187" cm="1">
        <f t="array" ref="BT343">IFERROR(IF($X343=$X342,BT342,INDEX(Forecast_Capex_Input!AG$12:AG$286,$X343)),0)</f>
        <v>0</v>
      </c>
      <c r="BU343" s="165"/>
      <c r="BV343" s="215">
        <f t="shared" si="235"/>
        <v>0</v>
      </c>
      <c r="BW343" s="215">
        <f t="shared" si="236"/>
        <v>9.7035115797480531E-2</v>
      </c>
      <c r="BX343" s="215">
        <f t="shared" si="237"/>
        <v>0</v>
      </c>
      <c r="BY343" s="215">
        <f t="shared" si="238"/>
        <v>0</v>
      </c>
      <c r="BZ343" s="215">
        <f t="shared" si="239"/>
        <v>0</v>
      </c>
      <c r="CA343" s="155">
        <f t="shared" si="267"/>
        <v>9.7035115797480531E-2</v>
      </c>
      <c r="CB343" s="165"/>
      <c r="CC343" s="215">
        <f t="shared" ca="1" si="240"/>
        <v>0</v>
      </c>
      <c r="CD343" s="215">
        <f t="shared" ca="1" si="241"/>
        <v>9.724826256727559E-2</v>
      </c>
      <c r="CE343" s="215">
        <f t="shared" ca="1" si="242"/>
        <v>0</v>
      </c>
      <c r="CF343" s="215">
        <f t="shared" ca="1" si="243"/>
        <v>0</v>
      </c>
      <c r="CG343" s="215">
        <f t="shared" ca="1" si="244"/>
        <v>0</v>
      </c>
      <c r="CH343" s="155">
        <f t="shared" ca="1" si="268"/>
        <v>9.724826256727559E-2</v>
      </c>
      <c r="CI343" s="165"/>
      <c r="CJ343" s="215">
        <f t="shared" ca="1" si="245"/>
        <v>0</v>
      </c>
      <c r="CK343" s="215">
        <f t="shared" ca="1" si="246"/>
        <v>1.2610080933506986E-2</v>
      </c>
      <c r="CL343" s="215">
        <f t="shared" ca="1" si="247"/>
        <v>0</v>
      </c>
      <c r="CM343" s="215">
        <f t="shared" ca="1" si="248"/>
        <v>0</v>
      </c>
      <c r="CN343" s="215">
        <f t="shared" ca="1" si="249"/>
        <v>0</v>
      </c>
      <c r="CO343" s="155">
        <f t="shared" ca="1" si="269"/>
        <v>1.2610080933506986E-2</v>
      </c>
      <c r="CP343" s="165"/>
      <c r="CQ343" s="223">
        <f t="shared" ca="1" si="250"/>
        <v>0</v>
      </c>
      <c r="CR343" s="223">
        <f t="shared" ca="1" si="251"/>
        <v>1.7341345624878701E-3</v>
      </c>
      <c r="CS343" s="223">
        <f t="shared" ca="1" si="252"/>
        <v>0</v>
      </c>
      <c r="CT343" s="223">
        <f t="shared" ca="1" si="253"/>
        <v>0</v>
      </c>
      <c r="CU343" s="223">
        <f t="shared" ca="1" si="254"/>
        <v>0</v>
      </c>
      <c r="CV343" s="155">
        <f t="shared" ca="1" si="270"/>
        <v>1.7341345624878701E-3</v>
      </c>
      <c r="CW343" s="165"/>
      <c r="CX343" s="215">
        <f t="shared" ca="1" si="271"/>
        <v>0</v>
      </c>
      <c r="CY343" s="215">
        <f t="shared" ca="1" si="255"/>
        <v>0.11159247806327045</v>
      </c>
      <c r="CZ343" s="215">
        <f t="shared" ca="1" si="256"/>
        <v>0</v>
      </c>
      <c r="DA343" s="215">
        <f t="shared" ca="1" si="257"/>
        <v>0</v>
      </c>
      <c r="DB343" s="215">
        <f t="shared" ca="1" si="258"/>
        <v>0</v>
      </c>
      <c r="DC343" s="155">
        <f t="shared" ca="1" si="272"/>
        <v>0.11159247806327045</v>
      </c>
      <c r="DD343" s="165"/>
      <c r="DE343" s="188" t="b" cm="1">
        <f t="array" aca="1" ref="DE343" ca="1">OR($G343=Forecast_Capex_Input!$BF$8:$BF$10)</f>
        <v>0</v>
      </c>
      <c r="DF343" s="188" cm="1">
        <f t="array" aca="1" ref="DF343" ca="1">IFERROR(INDEX(Forecast_Capex_Input!BG$12:BG$286,$X343)
*(INDEX(Forecast_Capex_Input!$H$12:$H$286,$X343)=Repex),0)
*$DE343</f>
        <v>0</v>
      </c>
      <c r="DG343" s="188" cm="1">
        <f t="array" aca="1" ref="DG343" ca="1">IFERROR(INDEX(Forecast_Capex_Input!BH$12:BH$286,$X343)
*(INDEX(Forecast_Capex_Input!$H$12:$H$286,$X343)=Repex),0)
*$DE343</f>
        <v>0</v>
      </c>
      <c r="DH343" s="188" cm="1">
        <f t="array" aca="1" ref="DH343" ca="1">IFERROR(INDEX(Forecast_Capex_Input!BI$12:BI$286,$X343)
*(INDEX(Forecast_Capex_Input!$H$12:$H$286,$X343)=Repex),0)
*$DE343</f>
        <v>0</v>
      </c>
      <c r="DI343" s="188" cm="1">
        <f t="array" aca="1" ref="DI343" ca="1">IFERROR(INDEX(Forecast_Capex_Input!BJ$12:BJ$286,$X343)
*(INDEX(Forecast_Capex_Input!$H$12:$H$286,$X343)=Repex),0)
*$DE343</f>
        <v>0</v>
      </c>
      <c r="DJ343" s="188" cm="1">
        <f t="array" aca="1" ref="DJ343" ca="1">IFERROR(INDEX(Forecast_Capex_Input!BK$12:BK$286,$X343)
*(INDEX(Forecast_Capex_Input!$H$12:$H$286,$X343)=Repex),0)
*$DE343</f>
        <v>0</v>
      </c>
      <c r="DK343" s="188" cm="1">
        <f t="array" aca="1" ref="DK343" ca="1">IFERROR(INDEX(Forecast_Capex_Input!BL$12:BL$286,$X343)
*(INDEX(Forecast_Capex_Input!$H$12:$H$286,$X343)=Repex),0)
*$DE343</f>
        <v>0</v>
      </c>
      <c r="DL343" s="165"/>
      <c r="DM343" s="188" t="b" cm="1">
        <f t="array" aca="1" ref="DM343" ca="1">OR($G343=Forecast_Capex_Input!$BN$8:$BN$9)</f>
        <v>0</v>
      </c>
      <c r="DN343" s="188" cm="1">
        <f t="array" aca="1" ref="DN343" ca="1">IFERROR(INDEX(Forecast_Capex_Input!BO$12:BO$286,$X343)
*(INDEX(Forecast_Capex_Input!$H$12:$H$286,$X343)=Repex),0)
*$DM343</f>
        <v>0</v>
      </c>
      <c r="DO343" s="188" cm="1">
        <f t="array" aca="1" ref="DO343" ca="1">IFERROR(INDEX(Forecast_Capex_Input!BP$12:BP$286,$X343)
*(INDEX(Forecast_Capex_Input!$H$12:$H$286,$X343)=Repex),0)
*$DM343</f>
        <v>0</v>
      </c>
      <c r="DP343" s="188" cm="1">
        <f t="array" aca="1" ref="DP343" ca="1">IFERROR(INDEX(Forecast_Capex_Input!BQ$12:BQ$286,$X343)
*(INDEX(Forecast_Capex_Input!$H$12:$H$286,$X343)=Repex),0)
*$DM343</f>
        <v>0</v>
      </c>
      <c r="DQ343" s="188" cm="1">
        <f t="array" aca="1" ref="DQ343" ca="1">IFERROR(INDEX(Forecast_Capex_Input!BR$12:BR$286,$X343)
*(INDEX(Forecast_Capex_Input!$H$12:$H$286,$X343)=Repex),0)
*$DM343</f>
        <v>0</v>
      </c>
      <c r="DR343" s="188" cm="1">
        <f t="array" aca="1" ref="DR343" ca="1">IFERROR(INDEX(Forecast_Capex_Input!BS$12:BS$286,$X343)
*(INDEX(Forecast_Capex_Input!$H$12:$H$286,$X343)=Repex),0)
*$DM343</f>
        <v>0</v>
      </c>
      <c r="DS343" s="165"/>
      <c r="DT343" s="188" t="b" cm="1">
        <f t="array" aca="1" ref="DT343" ca="1">OR($G343=Forecast_Capex_Input!$BU$8:$BU$10)</f>
        <v>1</v>
      </c>
      <c r="DU343" s="188" cm="1">
        <f t="array" aca="1" ref="DU343" ca="1">IFERROR(INDEX(Forecast_Capex_Input!BV$12:BV$286,$X343)
*(INDEX(Forecast_Capex_Input!$H$12:$H$286,$X343)=Repex),0)
*$DT343</f>
        <v>0</v>
      </c>
      <c r="DV343" s="188" cm="1">
        <f t="array" aca="1" ref="DV343" ca="1">IFERROR(INDEX(Forecast_Capex_Input!BW$12:BW$286,$X343)
*(INDEX(Forecast_Capex_Input!$H$12:$H$286,$X343)=Repex),0)
*$DT343</f>
        <v>0</v>
      </c>
      <c r="DW343" s="188" cm="1">
        <f t="array" aca="1" ref="DW343" ca="1">IFERROR(INDEX(Forecast_Capex_Input!BX$12:BX$286,$X343)
*(INDEX(Forecast_Capex_Input!$H$12:$H$286,$X343)=Repex),0)
*$DT343</f>
        <v>0</v>
      </c>
      <c r="DX343" s="188" cm="1">
        <f t="array" aca="1" ref="DX343" ca="1">IFERROR(INDEX(Forecast_Capex_Input!BY$12:BY$286,$X343)
*(INDEX(Forecast_Capex_Input!$H$12:$H$286,$X343)=Repex),0)
*$DT343</f>
        <v>1</v>
      </c>
      <c r="DY343" s="188" cm="1">
        <f t="array" aca="1" ref="DY343" ca="1">IFERROR(INDEX(Forecast_Capex_Input!BZ$12:BZ$286,$X343)
*(INDEX(Forecast_Capex_Input!$H$12:$H$286,$X343)=Repex),0)
*$DT343</f>
        <v>0</v>
      </c>
      <c r="DZ343" s="188" cm="1">
        <f t="array" aca="1" ref="DZ343" ca="1">IFERROR(INDEX(Forecast_Capex_Input!CA$12:CA$286,$X343)
*(INDEX(Forecast_Capex_Input!$H$12:$H$286,$X343)=Repex),0)
*$DT343</f>
        <v>0</v>
      </c>
      <c r="EA343" s="188" cm="1">
        <f t="array" aca="1" ref="EA343" ca="1">IFERROR(INDEX(Forecast_Capex_Input!CB$12:CB$286,$X343)
*(INDEX(Forecast_Capex_Input!$H$12:$H$286,$X343)=Repex),0)
*$DT343</f>
        <v>0</v>
      </c>
      <c r="EB343" s="188" cm="1">
        <f t="array" aca="1" ref="EB343" ca="1">IFERROR(INDEX(Forecast_Capex_Input!CC$12:CC$286,$X343)
*(INDEX(Forecast_Capex_Input!$H$12:$H$286,$X343)=Repex),0)
*$DT343</f>
        <v>0</v>
      </c>
      <c r="EC343" s="165"/>
      <c r="ED343" s="226" t="str">
        <f t="shared" si="259"/>
        <v>N/A</v>
      </c>
      <c r="EE343" s="174" t="s">
        <v>15</v>
      </c>
    </row>
    <row r="344" spans="3:135" x14ac:dyDescent="0.2">
      <c r="C344" s="174">
        <f t="shared" si="260"/>
        <v>334</v>
      </c>
      <c r="D344" s="167" t="str" cm="1">
        <f t="array" ref="D344">IFERROR(INDEX(Forecast_Capex_Input!$D$12:$D$286,$X344),NA)</f>
        <v>Fire Systems Renewals</v>
      </c>
      <c r="E344" s="172" t="b" cm="1">
        <f t="array" ref="E344">IF($X344=NA,NA,INDEX(Forecast_Capex_Input!$E$12:$E$286,$X344))</f>
        <v>1</v>
      </c>
      <c r="F344" s="167" t="str" cm="1">
        <f t="array" aca="1" ref="F344" ca="1">IFERROR(INDEX(General!$E$25:$E$26,$Y344),NA)</f>
        <v>Non-Labour</v>
      </c>
      <c r="G344" s="167" t="str" cm="1">
        <f t="array" aca="1" ref="G344" ca="1">IFERROR(INDEX(Forecast_Capex_Input!$AI$11:$BB$11,$AA344),NA)</f>
        <v>Business IT</v>
      </c>
      <c r="H344" s="189" cm="1">
        <f t="array" aca="1" ref="H344" ca="1">IFERROR(INDEX(Forecast_Capex_Input!$AI$12:$BB$286,$X344,$AA344),NA)</f>
        <v>1</v>
      </c>
      <c r="I344" s="199" t="str" cm="1">
        <f t="array" ref="I344">IFERROR(INDEX(Forecast_Capex_Input!$F$12:$F$286,$X344),NA)</f>
        <v>Replacement Expenditure</v>
      </c>
      <c r="J344" s="199" t="str" cm="1">
        <f t="array" ref="J344">IFERROR(INDEX(Forecast_Capex_Input!G$12:G$286,$X344),NA)</f>
        <v>Digital Infrastructure</v>
      </c>
      <c r="K344" s="199" t="str" cm="1">
        <f t="array" ref="K344">IFERROR(INDEX(Forecast_Capex_Input!H$12:H$286,$X344),NA)</f>
        <v>Repex</v>
      </c>
      <c r="L344" s="199" t="str" cm="1">
        <f t="array" ref="L344">IFERROR(INDEX(Forecast_Capex_Input!I$12:I$286,$X344),NA)</f>
        <v>N/A</v>
      </c>
      <c r="M344" s="199" t="str" cm="1">
        <f t="array" ref="M344">IFERROR(INDEX(Forecast_Capex_Input!J$12:J$286,$X344),NA)</f>
        <v>N/A</v>
      </c>
      <c r="N344" s="199" t="str" cm="1">
        <f t="array" ref="N344">IFERROR(INDEX(Forecast_Capex_Input!K$12:K$286,$X344),NA)</f>
        <v>DI - Network Buildings &amp; Security</v>
      </c>
      <c r="O344" s="199" t="str" cm="1">
        <f t="array" ref="O344">IFERROR(INDEX(Forecast_Capex_Input!L$12:L$286,$X344),NA)</f>
        <v>DI - Safe and Reliable Network</v>
      </c>
      <c r="P344" s="199" t="str" cm="1">
        <f t="array" ref="P344">IFERROR(INDEX(Forecast_Capex_Input!M$12:M$286,$X344),NA)</f>
        <v>N/A</v>
      </c>
      <c r="Q344" s="172" t="str" cm="1">
        <f t="array" ref="Q344">IFERROR(INDEX(Forecast_Capex_Input!N$12:N$286,$X344),NA)</f>
        <v>No</v>
      </c>
      <c r="R344" s="265" cm="1">
        <f t="array" ref="R344">IFERROR(INDEX(Forecast_Capex_Input!O$12:O$286,$X344),0)</f>
        <v>0</v>
      </c>
      <c r="S344" s="172" t="str" cm="1">
        <f t="array" ref="S344">IFERROR(INDEX(Forecast_Capex_Input!P$12:P$286,$X344),0)</f>
        <v>Safety security &amp; reliability</v>
      </c>
      <c r="T344" s="199" t="str" cm="1">
        <f t="array" aca="1" ref="T344" ca="1">IFERROR(INDEX(General!$K$84:$K$103,$AA344),NA)</f>
        <v>Business IT (2018 onwards)</v>
      </c>
      <c r="U344" s="188" cm="1">
        <f t="array" aca="1" ref="U344" ca="1">IFERROR(
IF($F344=General!$E$25,INDEX(Forecast_Capex_Input!S$12:S$286,$X344),
INDEX(Forecast_Capex_Input!T$12:T$286,$X344)),0)</f>
        <v>0.97622260286221474</v>
      </c>
      <c r="V344" s="222" t="b">
        <f>IFERROR(INDEX(Overheads!$T$19:$T$26,MATCH($I344,Overheads!$E$19:$E$26,0)),FALSE)</f>
        <v>1</v>
      </c>
      <c r="W344" s="165"/>
      <c r="X344" s="174">
        <f>IFERROR(
IF(MATCH($C344,Forecast_Capex_Input!$CI$12:$CI$286,1)+1&gt;MAX(Forecast_Capex_Input!$C$12:$C$286),NA,
MATCH($C344,Forecast_Capex_Input!$CI$12:$CI$286,1)+1),1)</f>
        <v>131</v>
      </c>
      <c r="Y344" s="174" cm="1">
        <f t="array" aca="1" ref="Y344" ca="1">IFERROR(
IF(X343&lt;&gt;X344,1,
IF(COUNTIF(OFFSET(Y343,0,0,-INDEX(Forecast_Capex_Input!$CG$12:$CG$286,$X344)),Y343)=INDEX(Forecast_Capex_Input!$CG$12:$CG$286,$X344),Y343+1,Y343)),NA)</f>
        <v>2</v>
      </c>
      <c r="Z344" s="174" cm="1">
        <f t="array" ref="Z344">IFERROR($C344-IF($X344=1,1,INDEX(Forecast_Capex_Input!$CI$12:$CI$286,$X344-1))+1,NA)</f>
        <v>2</v>
      </c>
      <c r="AA344" s="174" cm="1">
        <f t="array" aca="1" ref="AA344" ca="1">IFERROR(IF(Y344=1,
INDEX(Forecast_Capex_Input!$AI$10:$BB$10,SMALL(IF(INDEX(Forecast_Capex_Input!$AI$12:$BB$286,$X344,0)&gt;0,COLUMN(Forecast_Capex_Input!$AI$10:$BB$10)-COLUMN(Forecast_Capex_Input!$AI$12)+1),ROWS(OFFSET(AA343,0,0,-$Z344)))),
OFFSET(AA343,-INDEX(Forecast_Capex_Input!$CG$12:$CG$286,$X344)+1,0)),NA)</f>
        <v>6</v>
      </c>
      <c r="AB344" s="174">
        <f t="shared" ca="1" si="229"/>
        <v>2</v>
      </c>
      <c r="AC344" s="222" t="b">
        <f t="shared" si="261"/>
        <v>0</v>
      </c>
      <c r="AD344" s="220" t="b">
        <v>0</v>
      </c>
      <c r="AE344" s="222" t="b">
        <f t="shared" si="230"/>
        <v>1</v>
      </c>
      <c r="AF344" s="165"/>
      <c r="AG344" s="215">
        <v>1.9919731492039254</v>
      </c>
      <c r="AH344" s="215">
        <v>1.9919731492039254</v>
      </c>
      <c r="AI344" s="215">
        <v>0</v>
      </c>
      <c r="AJ344" s="215">
        <v>0</v>
      </c>
      <c r="AK344" s="215">
        <v>0</v>
      </c>
      <c r="AL344" s="155">
        <v>3.9839462984078509</v>
      </c>
      <c r="AM344" s="165"/>
      <c r="AN344" s="215" cm="1">
        <f t="array" aca="1" ref="AN344" ca="1">IFERROR(INDEX(General!O$33:O$34,$AB344)
*AG344,0)</f>
        <v>1.9919731492039254</v>
      </c>
      <c r="AO344" s="215" cm="1">
        <f t="array" aca="1" ref="AO344" ca="1">IFERROR(INDEX(General!P$33:P$34,$AB344)
*AH344,0)</f>
        <v>1.9919731492039254</v>
      </c>
      <c r="AP344" s="215" cm="1">
        <f t="array" aca="1" ref="AP344" ca="1">IFERROR(INDEX(General!Q$33:Q$34,$AB344)
*AI344,0)</f>
        <v>0</v>
      </c>
      <c r="AQ344" s="215" cm="1">
        <f t="array" aca="1" ref="AQ344" ca="1">IFERROR(INDEX(General!R$33:R$34,$AB344)
*AJ344,0)</f>
        <v>0</v>
      </c>
      <c r="AR344" s="215" cm="1">
        <f t="array" aca="1" ref="AR344" ca="1">IFERROR(INDEX(General!S$33:S$34,$AB344)
*AK344,0)</f>
        <v>0</v>
      </c>
      <c r="AS344" s="155">
        <f t="shared" ca="1" si="262"/>
        <v>3.9839462984078509</v>
      </c>
      <c r="AT344" s="165"/>
      <c r="AU344" s="215">
        <f ca="1">IF($AE344=FALSE,AN344*Overheads!$R$24*$V344,
IFERROR(Overheads!$O$49*$V344*AN344,0)
+IFERROR(Overheads!Q$59*$V344*(AN344/Overheads!Q$68),0))</f>
        <v>0.27900849885448081</v>
      </c>
      <c r="AV344" s="215">
        <f ca="1">IF($AE344=FALSE,AO344*Overheads!$R$24*$V344,
IFERROR(Overheads!$O$49*$V344*AO344,0)
+IFERROR(Overheads!R$59*$V344*(AO344/Overheads!R$68),0))</f>
        <v>0.23774287271573902</v>
      </c>
      <c r="AW344" s="215">
        <f ca="1">IF($AE344=FALSE,AP344*Overheads!$R$24*$V344,
IFERROR(Overheads!$O$49*$V344*AP344,0)
+IFERROR(Overheads!S$59*$V344*(AP344/Overheads!S$68),0))</f>
        <v>0</v>
      </c>
      <c r="AX344" s="215">
        <f ca="1">IF($AE344=FALSE,AQ344*Overheads!$R$24*$V344,
IFERROR(Overheads!$O$49*$V344*AQ344,0)
+IFERROR(Overheads!T$59*$V344*(AQ344/Overheads!T$68),0))</f>
        <v>0</v>
      </c>
      <c r="AY344" s="215">
        <f ca="1">IF($AE344=FALSE,AR344*Overheads!$R$24*$V344,
IFERROR(Overheads!$O$49*$V344*AR344,0)
+IFERROR(Overheads!U$59*$V344*(AR344/Overheads!U$68),0))</f>
        <v>0</v>
      </c>
      <c r="AZ344" s="155">
        <f t="shared" ca="1" si="263"/>
        <v>0.51675137157021989</v>
      </c>
      <c r="BA344" s="165"/>
      <c r="BB344" s="215">
        <f ca="1">IF($AE344=FALSE,AN344*Overheads!$S$25,
IFERROR(Overheads!$O$50*AN344,0)
+IFERROR(Overheads!Q$60*(AN344/Overheads!Q$66),0))</f>
        <v>3.7446722814086911E-2</v>
      </c>
      <c r="BC344" s="215">
        <f ca="1">IF($AE344=FALSE,AO344*Overheads!$S$25,
IFERROR(Overheads!$O$50*AO344,0)
+IFERROR(Overheads!R$60*(AO344/Overheads!R$66),0))</f>
        <v>3.3609769886220393E-2</v>
      </c>
      <c r="BD344" s="215">
        <f ca="1">IF($AE344=FALSE,AP344*Overheads!$S$25,
IFERROR(Overheads!$O$50*AP344,0)
+IFERROR(Overheads!S$60*(AP344/Overheads!S$66),0))</f>
        <v>0</v>
      </c>
      <c r="BE344" s="215">
        <f ca="1">IF($AE344=FALSE,AQ344*Overheads!$S$25,
IFERROR(Overheads!$O$50*AQ344,0)
+IFERROR(Overheads!T$60*(AQ344/Overheads!T$66),0))</f>
        <v>0</v>
      </c>
      <c r="BF344" s="215">
        <f ca="1">IF($AE344=FALSE,AR344*Overheads!$S$25,
IFERROR(Overheads!$O$50*AR344,0)
+IFERROR(Overheads!U$60*(AR344/Overheads!U$66),0))</f>
        <v>0</v>
      </c>
      <c r="BG344" s="155">
        <f t="shared" ca="1" si="264"/>
        <v>7.1056492700307311E-2</v>
      </c>
      <c r="BH344" s="165"/>
      <c r="BI344" s="215">
        <f t="shared" ca="1" si="265"/>
        <v>2.3084283708724933</v>
      </c>
      <c r="BJ344" s="215">
        <f t="shared" ca="1" si="231"/>
        <v>2.2633257918058849</v>
      </c>
      <c r="BK344" s="215">
        <f t="shared" ca="1" si="232"/>
        <v>0</v>
      </c>
      <c r="BL344" s="215">
        <f t="shared" ca="1" si="233"/>
        <v>0</v>
      </c>
      <c r="BM344" s="215">
        <f t="shared" ca="1" si="234"/>
        <v>0</v>
      </c>
      <c r="BN344" s="155">
        <f t="shared" ca="1" si="266"/>
        <v>4.5717541626783778</v>
      </c>
      <c r="BO344" s="165"/>
      <c r="BP344" s="187" cm="1">
        <f t="array" ref="BP344">IFERROR(IF($X344=$X343,BP343,INDEX(Forecast_Capex_Input!AC$12:AC$286,$X344)),0)</f>
        <v>0</v>
      </c>
      <c r="BQ344" s="187" cm="1">
        <f t="array" ref="BQ344">IFERROR(IF($X344=$X343,BQ343,INDEX(Forecast_Capex_Input!AD$12:AD$286,$X344)),0)</f>
        <v>1</v>
      </c>
      <c r="BR344" s="187" cm="1">
        <f t="array" ref="BR344">IFERROR(IF($X344=$X343,BR343,INDEX(Forecast_Capex_Input!AE$12:AE$286,$X344)),0)</f>
        <v>0</v>
      </c>
      <c r="BS344" s="187" cm="1">
        <f t="array" ref="BS344">IFERROR(IF($X344=$X343,BS343,INDEX(Forecast_Capex_Input!AF$12:AF$286,$X344)),0)</f>
        <v>0</v>
      </c>
      <c r="BT344" s="187" cm="1">
        <f t="array" ref="BT344">IFERROR(IF($X344=$X343,BT343,INDEX(Forecast_Capex_Input!AG$12:AG$286,$X344)),0)</f>
        <v>0</v>
      </c>
      <c r="BU344" s="165"/>
      <c r="BV344" s="215">
        <f t="shared" si="235"/>
        <v>0</v>
      </c>
      <c r="BW344" s="215">
        <f t="shared" si="236"/>
        <v>3.9839462984078509</v>
      </c>
      <c r="BX344" s="215">
        <f t="shared" si="237"/>
        <v>0</v>
      </c>
      <c r="BY344" s="215">
        <f t="shared" si="238"/>
        <v>0</v>
      </c>
      <c r="BZ344" s="215">
        <f t="shared" si="239"/>
        <v>0</v>
      </c>
      <c r="CA344" s="155">
        <f t="shared" si="267"/>
        <v>3.9839462984078509</v>
      </c>
      <c r="CB344" s="165"/>
      <c r="CC344" s="215">
        <f t="shared" ca="1" si="240"/>
        <v>0</v>
      </c>
      <c r="CD344" s="215">
        <f t="shared" ca="1" si="241"/>
        <v>3.9839462984078509</v>
      </c>
      <c r="CE344" s="215">
        <f t="shared" ca="1" si="242"/>
        <v>0</v>
      </c>
      <c r="CF344" s="215">
        <f t="shared" ca="1" si="243"/>
        <v>0</v>
      </c>
      <c r="CG344" s="215">
        <f t="shared" ca="1" si="244"/>
        <v>0</v>
      </c>
      <c r="CH344" s="155">
        <f t="shared" ca="1" si="268"/>
        <v>3.9839462984078509</v>
      </c>
      <c r="CI344" s="165"/>
      <c r="CJ344" s="215">
        <f t="shared" ca="1" si="245"/>
        <v>0</v>
      </c>
      <c r="CK344" s="215">
        <f t="shared" ca="1" si="246"/>
        <v>0.51675137157021989</v>
      </c>
      <c r="CL344" s="215">
        <f t="shared" ca="1" si="247"/>
        <v>0</v>
      </c>
      <c r="CM344" s="215">
        <f t="shared" ca="1" si="248"/>
        <v>0</v>
      </c>
      <c r="CN344" s="215">
        <f t="shared" ca="1" si="249"/>
        <v>0</v>
      </c>
      <c r="CO344" s="155">
        <f t="shared" ca="1" si="269"/>
        <v>0.51675137157021989</v>
      </c>
      <c r="CP344" s="165"/>
      <c r="CQ344" s="223">
        <f t="shared" ca="1" si="250"/>
        <v>0</v>
      </c>
      <c r="CR344" s="223">
        <f t="shared" ca="1" si="251"/>
        <v>7.1056492700307311E-2</v>
      </c>
      <c r="CS344" s="223">
        <f t="shared" ca="1" si="252"/>
        <v>0</v>
      </c>
      <c r="CT344" s="223">
        <f t="shared" ca="1" si="253"/>
        <v>0</v>
      </c>
      <c r="CU344" s="223">
        <f t="shared" ca="1" si="254"/>
        <v>0</v>
      </c>
      <c r="CV344" s="155">
        <f t="shared" ca="1" si="270"/>
        <v>7.1056492700307311E-2</v>
      </c>
      <c r="CW344" s="165"/>
      <c r="CX344" s="215">
        <f t="shared" ca="1" si="271"/>
        <v>0</v>
      </c>
      <c r="CY344" s="215">
        <f t="shared" ca="1" si="255"/>
        <v>4.5717541626783786</v>
      </c>
      <c r="CZ344" s="215">
        <f t="shared" ca="1" si="256"/>
        <v>0</v>
      </c>
      <c r="DA344" s="215">
        <f t="shared" ca="1" si="257"/>
        <v>0</v>
      </c>
      <c r="DB344" s="215">
        <f t="shared" ca="1" si="258"/>
        <v>0</v>
      </c>
      <c r="DC344" s="155">
        <f t="shared" ca="1" si="272"/>
        <v>4.5717541626783786</v>
      </c>
      <c r="DD344" s="165"/>
      <c r="DE344" s="188" t="b" cm="1">
        <f t="array" aca="1" ref="DE344" ca="1">OR($G344=Forecast_Capex_Input!$BF$8:$BF$10)</f>
        <v>0</v>
      </c>
      <c r="DF344" s="188" cm="1">
        <f t="array" aca="1" ref="DF344" ca="1">IFERROR(INDEX(Forecast_Capex_Input!BG$12:BG$286,$X344)
*(INDEX(Forecast_Capex_Input!$H$12:$H$286,$X344)=Repex),0)
*$DE344</f>
        <v>0</v>
      </c>
      <c r="DG344" s="188" cm="1">
        <f t="array" aca="1" ref="DG344" ca="1">IFERROR(INDEX(Forecast_Capex_Input!BH$12:BH$286,$X344)
*(INDEX(Forecast_Capex_Input!$H$12:$H$286,$X344)=Repex),0)
*$DE344</f>
        <v>0</v>
      </c>
      <c r="DH344" s="188" cm="1">
        <f t="array" aca="1" ref="DH344" ca="1">IFERROR(INDEX(Forecast_Capex_Input!BI$12:BI$286,$X344)
*(INDEX(Forecast_Capex_Input!$H$12:$H$286,$X344)=Repex),0)
*$DE344</f>
        <v>0</v>
      </c>
      <c r="DI344" s="188" cm="1">
        <f t="array" aca="1" ref="DI344" ca="1">IFERROR(INDEX(Forecast_Capex_Input!BJ$12:BJ$286,$X344)
*(INDEX(Forecast_Capex_Input!$H$12:$H$286,$X344)=Repex),0)
*$DE344</f>
        <v>0</v>
      </c>
      <c r="DJ344" s="188" cm="1">
        <f t="array" aca="1" ref="DJ344" ca="1">IFERROR(INDEX(Forecast_Capex_Input!BK$12:BK$286,$X344)
*(INDEX(Forecast_Capex_Input!$H$12:$H$286,$X344)=Repex),0)
*$DE344</f>
        <v>0</v>
      </c>
      <c r="DK344" s="188" cm="1">
        <f t="array" aca="1" ref="DK344" ca="1">IFERROR(INDEX(Forecast_Capex_Input!BL$12:BL$286,$X344)
*(INDEX(Forecast_Capex_Input!$H$12:$H$286,$X344)=Repex),0)
*$DE344</f>
        <v>0</v>
      </c>
      <c r="DL344" s="165"/>
      <c r="DM344" s="188" t="b" cm="1">
        <f t="array" aca="1" ref="DM344" ca="1">OR($G344=Forecast_Capex_Input!$BN$8:$BN$9)</f>
        <v>0</v>
      </c>
      <c r="DN344" s="188" cm="1">
        <f t="array" aca="1" ref="DN344" ca="1">IFERROR(INDEX(Forecast_Capex_Input!BO$12:BO$286,$X344)
*(INDEX(Forecast_Capex_Input!$H$12:$H$286,$X344)=Repex),0)
*$DM344</f>
        <v>0</v>
      </c>
      <c r="DO344" s="188" cm="1">
        <f t="array" aca="1" ref="DO344" ca="1">IFERROR(INDEX(Forecast_Capex_Input!BP$12:BP$286,$X344)
*(INDEX(Forecast_Capex_Input!$H$12:$H$286,$X344)=Repex),0)
*$DM344</f>
        <v>0</v>
      </c>
      <c r="DP344" s="188" cm="1">
        <f t="array" aca="1" ref="DP344" ca="1">IFERROR(INDEX(Forecast_Capex_Input!BQ$12:BQ$286,$X344)
*(INDEX(Forecast_Capex_Input!$H$12:$H$286,$X344)=Repex),0)
*$DM344</f>
        <v>0</v>
      </c>
      <c r="DQ344" s="188" cm="1">
        <f t="array" aca="1" ref="DQ344" ca="1">IFERROR(INDEX(Forecast_Capex_Input!BR$12:BR$286,$X344)
*(INDEX(Forecast_Capex_Input!$H$12:$H$286,$X344)=Repex),0)
*$DM344</f>
        <v>0</v>
      </c>
      <c r="DR344" s="188" cm="1">
        <f t="array" aca="1" ref="DR344" ca="1">IFERROR(INDEX(Forecast_Capex_Input!BS$12:BS$286,$X344)
*(INDEX(Forecast_Capex_Input!$H$12:$H$286,$X344)=Repex),0)
*$DM344</f>
        <v>0</v>
      </c>
      <c r="DS344" s="165"/>
      <c r="DT344" s="188" t="b" cm="1">
        <f t="array" aca="1" ref="DT344" ca="1">OR($G344=Forecast_Capex_Input!$BU$8:$BU$10)</f>
        <v>1</v>
      </c>
      <c r="DU344" s="188" cm="1">
        <f t="array" aca="1" ref="DU344" ca="1">IFERROR(INDEX(Forecast_Capex_Input!BV$12:BV$286,$X344)
*(INDEX(Forecast_Capex_Input!$H$12:$H$286,$X344)=Repex),0)
*$DT344</f>
        <v>0</v>
      </c>
      <c r="DV344" s="188" cm="1">
        <f t="array" aca="1" ref="DV344" ca="1">IFERROR(INDEX(Forecast_Capex_Input!BW$12:BW$286,$X344)
*(INDEX(Forecast_Capex_Input!$H$12:$H$286,$X344)=Repex),0)
*$DT344</f>
        <v>0</v>
      </c>
      <c r="DW344" s="188" cm="1">
        <f t="array" aca="1" ref="DW344" ca="1">IFERROR(INDEX(Forecast_Capex_Input!BX$12:BX$286,$X344)
*(INDEX(Forecast_Capex_Input!$H$12:$H$286,$X344)=Repex),0)
*$DT344</f>
        <v>0</v>
      </c>
      <c r="DX344" s="188" cm="1">
        <f t="array" aca="1" ref="DX344" ca="1">IFERROR(INDEX(Forecast_Capex_Input!BY$12:BY$286,$X344)
*(INDEX(Forecast_Capex_Input!$H$12:$H$286,$X344)=Repex),0)
*$DT344</f>
        <v>1</v>
      </c>
      <c r="DY344" s="188" cm="1">
        <f t="array" aca="1" ref="DY344" ca="1">IFERROR(INDEX(Forecast_Capex_Input!BZ$12:BZ$286,$X344)
*(INDEX(Forecast_Capex_Input!$H$12:$H$286,$X344)=Repex),0)
*$DT344</f>
        <v>0</v>
      </c>
      <c r="DZ344" s="188" cm="1">
        <f t="array" aca="1" ref="DZ344" ca="1">IFERROR(INDEX(Forecast_Capex_Input!CA$12:CA$286,$X344)
*(INDEX(Forecast_Capex_Input!$H$12:$H$286,$X344)=Repex),0)
*$DT344</f>
        <v>0</v>
      </c>
      <c r="EA344" s="188" cm="1">
        <f t="array" aca="1" ref="EA344" ca="1">IFERROR(INDEX(Forecast_Capex_Input!CB$12:CB$286,$X344)
*(INDEX(Forecast_Capex_Input!$H$12:$H$286,$X344)=Repex),0)
*$DT344</f>
        <v>0</v>
      </c>
      <c r="EB344" s="188" cm="1">
        <f t="array" aca="1" ref="EB344" ca="1">IFERROR(INDEX(Forecast_Capex_Input!CC$12:CC$286,$X344)
*(INDEX(Forecast_Capex_Input!$H$12:$H$286,$X344)=Repex),0)
*$DT344</f>
        <v>0</v>
      </c>
      <c r="EC344" s="165"/>
      <c r="ED344" s="226" t="str">
        <f t="shared" si="259"/>
        <v>N/A</v>
      </c>
      <c r="EE344" s="174" t="s">
        <v>15</v>
      </c>
    </row>
    <row r="345" spans="3:135" x14ac:dyDescent="0.2">
      <c r="C345" s="174">
        <f t="shared" si="260"/>
        <v>335</v>
      </c>
      <c r="D345" s="167" t="str" cm="1">
        <f t="array" ref="D345">IFERROR(INDEX(Forecast_Capex_Input!$D$12:$D$286,$X345),NA)</f>
        <v>Fire Systems (Mechanical) Renewal</v>
      </c>
      <c r="E345" s="172" t="b" cm="1">
        <f t="array" ref="E345">IF($X345=NA,NA,INDEX(Forecast_Capex_Input!$E$12:$E$286,$X345))</f>
        <v>0</v>
      </c>
      <c r="F345" s="167" t="str" cm="1">
        <f t="array" aca="1" ref="F345" ca="1">IFERROR(INDEX(General!$E$25:$E$26,$Y345),NA)</f>
        <v>Labour</v>
      </c>
      <c r="G345" s="167" t="str" cm="1">
        <f t="array" aca="1" ref="G345" ca="1">IFERROR(INDEX(Forecast_Capex_Input!$AI$11:$BB$11,$AA345),NA)</f>
        <v>Business IT</v>
      </c>
      <c r="H345" s="189" cm="1">
        <f t="array" aca="1" ref="H345" ca="1">IFERROR(INDEX(Forecast_Capex_Input!$AI$12:$BB$286,$X345,$AA345),NA)</f>
        <v>1</v>
      </c>
      <c r="I345" s="199" t="str" cm="1">
        <f t="array" ref="I345">IFERROR(INDEX(Forecast_Capex_Input!$F$12:$F$286,$X345),NA)</f>
        <v>Replacement Expenditure</v>
      </c>
      <c r="J345" s="199" t="str" cm="1">
        <f t="array" ref="J345">IFERROR(INDEX(Forecast_Capex_Input!G$12:G$286,$X345),NA)</f>
        <v>Digital Infrastructure</v>
      </c>
      <c r="K345" s="199" t="str" cm="1">
        <f t="array" ref="K345">IFERROR(INDEX(Forecast_Capex_Input!H$12:H$286,$X345),NA)</f>
        <v>Repex</v>
      </c>
      <c r="L345" s="199" t="str" cm="1">
        <f t="array" ref="L345">IFERROR(INDEX(Forecast_Capex_Input!I$12:I$286,$X345),NA)</f>
        <v>N/A</v>
      </c>
      <c r="M345" s="199" t="str" cm="1">
        <f t="array" ref="M345">IFERROR(INDEX(Forecast_Capex_Input!J$12:J$286,$X345),NA)</f>
        <v>N/A</v>
      </c>
      <c r="N345" s="199" t="str" cm="1">
        <f t="array" ref="N345">IFERROR(INDEX(Forecast_Capex_Input!K$12:K$286,$X345),NA)</f>
        <v>DI - Network Buildings &amp; Security</v>
      </c>
      <c r="O345" s="199" t="str" cm="1">
        <f t="array" ref="O345">IFERROR(INDEX(Forecast_Capex_Input!L$12:L$286,$X345),NA)</f>
        <v>DI - Safe and Reliable Network</v>
      </c>
      <c r="P345" s="199" t="str" cm="1">
        <f t="array" ref="P345">IFERROR(INDEX(Forecast_Capex_Input!M$12:M$286,$X345),NA)</f>
        <v>N/A</v>
      </c>
      <c r="Q345" s="172" t="str" cm="1">
        <f t="array" ref="Q345">IFERROR(INDEX(Forecast_Capex_Input!N$12:N$286,$X345),NA)</f>
        <v>No</v>
      </c>
      <c r="R345" s="265" cm="1">
        <f t="array" ref="R345">IFERROR(INDEX(Forecast_Capex_Input!O$12:O$286,$X345),0)</f>
        <v>0</v>
      </c>
      <c r="S345" s="172" t="str" cm="1">
        <f t="array" ref="S345">IFERROR(INDEX(Forecast_Capex_Input!P$12:P$286,$X345),0)</f>
        <v>Safety security &amp; reliability</v>
      </c>
      <c r="T345" s="199" t="str" cm="1">
        <f t="array" aca="1" ref="T345" ca="1">IFERROR(INDEX(General!$K$84:$K$103,$AA345),NA)</f>
        <v>Business IT (2018 onwards)</v>
      </c>
      <c r="U345" s="188" cm="1">
        <f t="array" aca="1" ref="U345" ca="1">IFERROR(
IF($F345=General!$E$25,INDEX(Forecast_Capex_Input!S$12:S$286,$X345),
INDEX(Forecast_Capex_Input!T$12:T$286,$X345)),0)</f>
        <v>0</v>
      </c>
      <c r="V345" s="222" t="b">
        <f>IFERROR(INDEX(Overheads!$T$19:$T$26,MATCH($I345,Overheads!$E$19:$E$26,0)),FALSE)</f>
        <v>1</v>
      </c>
      <c r="W345" s="165"/>
      <c r="X345" s="174">
        <f>IFERROR(
IF(MATCH($C345,Forecast_Capex_Input!$CI$12:$CI$286,1)+1&gt;MAX(Forecast_Capex_Input!$C$12:$C$286),NA,
MATCH($C345,Forecast_Capex_Input!$CI$12:$CI$286,1)+1),1)</f>
        <v>132</v>
      </c>
      <c r="Y345" s="174" cm="1">
        <f t="array" aca="1" ref="Y345" ca="1">IFERROR(
IF(X344&lt;&gt;X345,1,
IF(COUNTIF(OFFSET(Y344,0,0,-INDEX(Forecast_Capex_Input!$CG$12:$CG$286,$X345)),Y344)=INDEX(Forecast_Capex_Input!$CG$12:$CG$286,$X345),Y344+1,Y344)),NA)</f>
        <v>1</v>
      </c>
      <c r="Z345" s="174" cm="1">
        <f t="array" ref="Z345">IFERROR($C345-IF($X345=1,1,INDEX(Forecast_Capex_Input!$CI$12:$CI$286,$X345-1))+1,NA)</f>
        <v>1</v>
      </c>
      <c r="AA345" s="174" cm="1">
        <f t="array" aca="1" ref="AA345" ca="1">IFERROR(IF(Y345=1,
INDEX(Forecast_Capex_Input!$AI$10:$BB$10,SMALL(IF(INDEX(Forecast_Capex_Input!$AI$12:$BB$286,$X345,0)&gt;0,COLUMN(Forecast_Capex_Input!$AI$10:$BB$10)-COLUMN(Forecast_Capex_Input!$AI$12)+1),ROWS(OFFSET(AA344,0,0,-$Z345)))),
OFFSET(AA344,-INDEX(Forecast_Capex_Input!$CG$12:$CG$286,$X345)+1,0)),NA)</f>
        <v>6</v>
      </c>
      <c r="AB345" s="174">
        <f t="shared" ca="1" si="229"/>
        <v>1</v>
      </c>
      <c r="AC345" s="222" t="b">
        <f t="shared" si="261"/>
        <v>0</v>
      </c>
      <c r="AD345" s="220" t="b">
        <v>0</v>
      </c>
      <c r="AE345" s="222" t="b">
        <f t="shared" si="230"/>
        <v>1</v>
      </c>
      <c r="AF345" s="165"/>
      <c r="AG345" s="215">
        <v>0</v>
      </c>
      <c r="AH345" s="215">
        <v>0</v>
      </c>
      <c r="AI345" s="215">
        <v>0</v>
      </c>
      <c r="AJ345" s="215">
        <v>0</v>
      </c>
      <c r="AK345" s="215">
        <v>0</v>
      </c>
      <c r="AL345" s="155">
        <v>0</v>
      </c>
      <c r="AM345" s="165"/>
      <c r="AN345" s="215" cm="1">
        <f t="array" aca="1" ref="AN345" ca="1">IFERROR(INDEX(General!O$33:O$34,$AB345)
*AG345,0)</f>
        <v>0</v>
      </c>
      <c r="AO345" s="215" cm="1">
        <f t="array" aca="1" ref="AO345" ca="1">IFERROR(INDEX(General!P$33:P$34,$AB345)
*AH345,0)</f>
        <v>0</v>
      </c>
      <c r="AP345" s="215" cm="1">
        <f t="array" aca="1" ref="AP345" ca="1">IFERROR(INDEX(General!Q$33:Q$34,$AB345)
*AI345,0)</f>
        <v>0</v>
      </c>
      <c r="AQ345" s="215" cm="1">
        <f t="array" aca="1" ref="AQ345" ca="1">IFERROR(INDEX(General!R$33:R$34,$AB345)
*AJ345,0)</f>
        <v>0</v>
      </c>
      <c r="AR345" s="215" cm="1">
        <f t="array" aca="1" ref="AR345" ca="1">IFERROR(INDEX(General!S$33:S$34,$AB345)
*AK345,0)</f>
        <v>0</v>
      </c>
      <c r="AS345" s="155">
        <f t="shared" ca="1" si="262"/>
        <v>0</v>
      </c>
      <c r="AT345" s="165"/>
      <c r="AU345" s="215">
        <f ca="1">IF($AE345=FALSE,AN345*Overheads!$R$24*$V345,
IFERROR(Overheads!$O$49*$V345*AN345,0)
+IFERROR(Overheads!Q$59*$V345*(AN345/Overheads!Q$68),0))</f>
        <v>0</v>
      </c>
      <c r="AV345" s="215">
        <f ca="1">IF($AE345=FALSE,AO345*Overheads!$R$24*$V345,
IFERROR(Overheads!$O$49*$V345*AO345,0)
+IFERROR(Overheads!R$59*$V345*(AO345/Overheads!R$68),0))</f>
        <v>0</v>
      </c>
      <c r="AW345" s="215">
        <f ca="1">IF($AE345=FALSE,AP345*Overheads!$R$24*$V345,
IFERROR(Overheads!$O$49*$V345*AP345,0)
+IFERROR(Overheads!S$59*$V345*(AP345/Overheads!S$68),0))</f>
        <v>0</v>
      </c>
      <c r="AX345" s="215">
        <f ca="1">IF($AE345=FALSE,AQ345*Overheads!$R$24*$V345,
IFERROR(Overheads!$O$49*$V345*AQ345,0)
+IFERROR(Overheads!T$59*$V345*(AQ345/Overheads!T$68),0))</f>
        <v>0</v>
      </c>
      <c r="AY345" s="215">
        <f ca="1">IF($AE345=FALSE,AR345*Overheads!$R$24*$V345,
IFERROR(Overheads!$O$49*$V345*AR345,0)
+IFERROR(Overheads!U$59*$V345*(AR345/Overheads!U$68),0))</f>
        <v>0</v>
      </c>
      <c r="AZ345" s="155">
        <f t="shared" ca="1" si="263"/>
        <v>0</v>
      </c>
      <c r="BA345" s="165"/>
      <c r="BB345" s="215">
        <f ca="1">IF($AE345=FALSE,AN345*Overheads!$S$25,
IFERROR(Overheads!$O$50*AN345,0)
+IFERROR(Overheads!Q$60*(AN345/Overheads!Q$66),0))</f>
        <v>0</v>
      </c>
      <c r="BC345" s="215">
        <f ca="1">IF($AE345=FALSE,AO345*Overheads!$S$25,
IFERROR(Overheads!$O$50*AO345,0)
+IFERROR(Overheads!R$60*(AO345/Overheads!R$66),0))</f>
        <v>0</v>
      </c>
      <c r="BD345" s="215">
        <f ca="1">IF($AE345=FALSE,AP345*Overheads!$S$25,
IFERROR(Overheads!$O$50*AP345,0)
+IFERROR(Overheads!S$60*(AP345/Overheads!S$66),0))</f>
        <v>0</v>
      </c>
      <c r="BE345" s="215">
        <f ca="1">IF($AE345=FALSE,AQ345*Overheads!$S$25,
IFERROR(Overheads!$O$50*AQ345,0)
+IFERROR(Overheads!T$60*(AQ345/Overheads!T$66),0))</f>
        <v>0</v>
      </c>
      <c r="BF345" s="215">
        <f ca="1">IF($AE345=FALSE,AR345*Overheads!$S$25,
IFERROR(Overheads!$O$50*AR345,0)
+IFERROR(Overheads!U$60*(AR345/Overheads!U$66),0))</f>
        <v>0</v>
      </c>
      <c r="BG345" s="155">
        <f t="shared" ca="1" si="264"/>
        <v>0</v>
      </c>
      <c r="BH345" s="165"/>
      <c r="BI345" s="215">
        <f t="shared" ca="1" si="265"/>
        <v>0</v>
      </c>
      <c r="BJ345" s="215">
        <f t="shared" ca="1" si="231"/>
        <v>0</v>
      </c>
      <c r="BK345" s="215">
        <f t="shared" ca="1" si="232"/>
        <v>0</v>
      </c>
      <c r="BL345" s="215">
        <f t="shared" ca="1" si="233"/>
        <v>0</v>
      </c>
      <c r="BM345" s="215">
        <f t="shared" ca="1" si="234"/>
        <v>0</v>
      </c>
      <c r="BN345" s="155">
        <f t="shared" ca="1" si="266"/>
        <v>0</v>
      </c>
      <c r="BO345" s="165"/>
      <c r="BP345" s="187" cm="1">
        <f t="array" ref="BP345">IFERROR(IF($X345=$X344,BP344,INDEX(Forecast_Capex_Input!AC$12:AC$286,$X345)),0)</f>
        <v>0</v>
      </c>
      <c r="BQ345" s="187" cm="1">
        <f t="array" ref="BQ345">IFERROR(IF($X345=$X344,BQ344,INDEX(Forecast_Capex_Input!AD$12:AD$286,$X345)),0)</f>
        <v>0</v>
      </c>
      <c r="BR345" s="187" cm="1">
        <f t="array" ref="BR345">IFERROR(IF($X345=$X344,BR344,INDEX(Forecast_Capex_Input!AE$12:AE$286,$X345)),0)</f>
        <v>0</v>
      </c>
      <c r="BS345" s="187" cm="1">
        <f t="array" ref="BS345">IFERROR(IF($X345=$X344,BS344,INDEX(Forecast_Capex_Input!AF$12:AF$286,$X345)),0)</f>
        <v>0</v>
      </c>
      <c r="BT345" s="187" cm="1">
        <f t="array" ref="BT345">IFERROR(IF($X345=$X344,BT344,INDEX(Forecast_Capex_Input!AG$12:AG$286,$X345)),0)</f>
        <v>0</v>
      </c>
      <c r="BU345" s="165"/>
      <c r="BV345" s="215">
        <f t="shared" si="235"/>
        <v>0</v>
      </c>
      <c r="BW345" s="215">
        <f t="shared" si="236"/>
        <v>0</v>
      </c>
      <c r="BX345" s="215">
        <f t="shared" si="237"/>
        <v>0</v>
      </c>
      <c r="BY345" s="215">
        <f t="shared" si="238"/>
        <v>0</v>
      </c>
      <c r="BZ345" s="215">
        <f t="shared" si="239"/>
        <v>0</v>
      </c>
      <c r="CA345" s="155">
        <f t="shared" si="267"/>
        <v>0</v>
      </c>
      <c r="CB345" s="165"/>
      <c r="CC345" s="215">
        <f t="shared" ca="1" si="240"/>
        <v>0</v>
      </c>
      <c r="CD345" s="215">
        <f t="shared" ca="1" si="241"/>
        <v>0</v>
      </c>
      <c r="CE345" s="215">
        <f t="shared" ca="1" si="242"/>
        <v>0</v>
      </c>
      <c r="CF345" s="215">
        <f t="shared" ca="1" si="243"/>
        <v>0</v>
      </c>
      <c r="CG345" s="215">
        <f t="shared" ca="1" si="244"/>
        <v>0</v>
      </c>
      <c r="CH345" s="155">
        <f t="shared" ca="1" si="268"/>
        <v>0</v>
      </c>
      <c r="CI345" s="165"/>
      <c r="CJ345" s="215">
        <f t="shared" ca="1" si="245"/>
        <v>0</v>
      </c>
      <c r="CK345" s="215">
        <f t="shared" ca="1" si="246"/>
        <v>0</v>
      </c>
      <c r="CL345" s="215">
        <f t="shared" ca="1" si="247"/>
        <v>0</v>
      </c>
      <c r="CM345" s="215">
        <f t="shared" ca="1" si="248"/>
        <v>0</v>
      </c>
      <c r="CN345" s="215">
        <f t="shared" ca="1" si="249"/>
        <v>0</v>
      </c>
      <c r="CO345" s="155">
        <f t="shared" ca="1" si="269"/>
        <v>0</v>
      </c>
      <c r="CP345" s="165"/>
      <c r="CQ345" s="223">
        <f t="shared" ca="1" si="250"/>
        <v>0</v>
      </c>
      <c r="CR345" s="223">
        <f t="shared" ca="1" si="251"/>
        <v>0</v>
      </c>
      <c r="CS345" s="223">
        <f t="shared" ca="1" si="252"/>
        <v>0</v>
      </c>
      <c r="CT345" s="223">
        <f t="shared" ca="1" si="253"/>
        <v>0</v>
      </c>
      <c r="CU345" s="223">
        <f t="shared" ca="1" si="254"/>
        <v>0</v>
      </c>
      <c r="CV345" s="155">
        <f t="shared" ca="1" si="270"/>
        <v>0</v>
      </c>
      <c r="CW345" s="165"/>
      <c r="CX345" s="215">
        <f t="shared" ca="1" si="271"/>
        <v>0</v>
      </c>
      <c r="CY345" s="215">
        <f t="shared" ca="1" si="255"/>
        <v>0</v>
      </c>
      <c r="CZ345" s="215">
        <f t="shared" ca="1" si="256"/>
        <v>0</v>
      </c>
      <c r="DA345" s="215">
        <f t="shared" ca="1" si="257"/>
        <v>0</v>
      </c>
      <c r="DB345" s="215">
        <f t="shared" ca="1" si="258"/>
        <v>0</v>
      </c>
      <c r="DC345" s="155">
        <f t="shared" ca="1" si="272"/>
        <v>0</v>
      </c>
      <c r="DD345" s="165"/>
      <c r="DE345" s="188" t="b" cm="1">
        <f t="array" aca="1" ref="DE345" ca="1">OR($G345=Forecast_Capex_Input!$BF$8:$BF$10)</f>
        <v>0</v>
      </c>
      <c r="DF345" s="188" cm="1">
        <f t="array" aca="1" ref="DF345" ca="1">IFERROR(INDEX(Forecast_Capex_Input!BG$12:BG$286,$X345)
*(INDEX(Forecast_Capex_Input!$H$12:$H$286,$X345)=Repex),0)
*$DE345</f>
        <v>0</v>
      </c>
      <c r="DG345" s="188" cm="1">
        <f t="array" aca="1" ref="DG345" ca="1">IFERROR(INDEX(Forecast_Capex_Input!BH$12:BH$286,$X345)
*(INDEX(Forecast_Capex_Input!$H$12:$H$286,$X345)=Repex),0)
*$DE345</f>
        <v>0</v>
      </c>
      <c r="DH345" s="188" cm="1">
        <f t="array" aca="1" ref="DH345" ca="1">IFERROR(INDEX(Forecast_Capex_Input!BI$12:BI$286,$X345)
*(INDEX(Forecast_Capex_Input!$H$12:$H$286,$X345)=Repex),0)
*$DE345</f>
        <v>0</v>
      </c>
      <c r="DI345" s="188" cm="1">
        <f t="array" aca="1" ref="DI345" ca="1">IFERROR(INDEX(Forecast_Capex_Input!BJ$12:BJ$286,$X345)
*(INDEX(Forecast_Capex_Input!$H$12:$H$286,$X345)=Repex),0)
*$DE345</f>
        <v>0</v>
      </c>
      <c r="DJ345" s="188" cm="1">
        <f t="array" aca="1" ref="DJ345" ca="1">IFERROR(INDEX(Forecast_Capex_Input!BK$12:BK$286,$X345)
*(INDEX(Forecast_Capex_Input!$H$12:$H$286,$X345)=Repex),0)
*$DE345</f>
        <v>0</v>
      </c>
      <c r="DK345" s="188" cm="1">
        <f t="array" aca="1" ref="DK345" ca="1">IFERROR(INDEX(Forecast_Capex_Input!BL$12:BL$286,$X345)
*(INDEX(Forecast_Capex_Input!$H$12:$H$286,$X345)=Repex),0)
*$DE345</f>
        <v>0</v>
      </c>
      <c r="DL345" s="165"/>
      <c r="DM345" s="188" t="b" cm="1">
        <f t="array" aca="1" ref="DM345" ca="1">OR($G345=Forecast_Capex_Input!$BN$8:$BN$9)</f>
        <v>0</v>
      </c>
      <c r="DN345" s="188" cm="1">
        <f t="array" aca="1" ref="DN345" ca="1">IFERROR(INDEX(Forecast_Capex_Input!BO$12:BO$286,$X345)
*(INDEX(Forecast_Capex_Input!$H$12:$H$286,$X345)=Repex),0)
*$DM345</f>
        <v>0</v>
      </c>
      <c r="DO345" s="188" cm="1">
        <f t="array" aca="1" ref="DO345" ca="1">IFERROR(INDEX(Forecast_Capex_Input!BP$12:BP$286,$X345)
*(INDEX(Forecast_Capex_Input!$H$12:$H$286,$X345)=Repex),0)
*$DM345</f>
        <v>0</v>
      </c>
      <c r="DP345" s="188" cm="1">
        <f t="array" aca="1" ref="DP345" ca="1">IFERROR(INDEX(Forecast_Capex_Input!BQ$12:BQ$286,$X345)
*(INDEX(Forecast_Capex_Input!$H$12:$H$286,$X345)=Repex),0)
*$DM345</f>
        <v>0</v>
      </c>
      <c r="DQ345" s="188" cm="1">
        <f t="array" aca="1" ref="DQ345" ca="1">IFERROR(INDEX(Forecast_Capex_Input!BR$12:BR$286,$X345)
*(INDEX(Forecast_Capex_Input!$H$12:$H$286,$X345)=Repex),0)
*$DM345</f>
        <v>0</v>
      </c>
      <c r="DR345" s="188" cm="1">
        <f t="array" aca="1" ref="DR345" ca="1">IFERROR(INDEX(Forecast_Capex_Input!BS$12:BS$286,$X345)
*(INDEX(Forecast_Capex_Input!$H$12:$H$286,$X345)=Repex),0)
*$DM345</f>
        <v>0</v>
      </c>
      <c r="DS345" s="165"/>
      <c r="DT345" s="188" t="b" cm="1">
        <f t="array" aca="1" ref="DT345" ca="1">OR($G345=Forecast_Capex_Input!$BU$8:$BU$10)</f>
        <v>1</v>
      </c>
      <c r="DU345" s="188" cm="1">
        <f t="array" aca="1" ref="DU345" ca="1">IFERROR(INDEX(Forecast_Capex_Input!BV$12:BV$286,$X345)
*(INDEX(Forecast_Capex_Input!$H$12:$H$286,$X345)=Repex),0)
*$DT345</f>
        <v>0</v>
      </c>
      <c r="DV345" s="188" cm="1">
        <f t="array" aca="1" ref="DV345" ca="1">IFERROR(INDEX(Forecast_Capex_Input!BW$12:BW$286,$X345)
*(INDEX(Forecast_Capex_Input!$H$12:$H$286,$X345)=Repex),0)
*$DT345</f>
        <v>0</v>
      </c>
      <c r="DW345" s="188" cm="1">
        <f t="array" aca="1" ref="DW345" ca="1">IFERROR(INDEX(Forecast_Capex_Input!BX$12:BX$286,$X345)
*(INDEX(Forecast_Capex_Input!$H$12:$H$286,$X345)=Repex),0)
*$DT345</f>
        <v>0</v>
      </c>
      <c r="DX345" s="188" cm="1">
        <f t="array" aca="1" ref="DX345" ca="1">IFERROR(INDEX(Forecast_Capex_Input!BY$12:BY$286,$X345)
*(INDEX(Forecast_Capex_Input!$H$12:$H$286,$X345)=Repex),0)
*$DT345</f>
        <v>1</v>
      </c>
      <c r="DY345" s="188" cm="1">
        <f t="array" aca="1" ref="DY345" ca="1">IFERROR(INDEX(Forecast_Capex_Input!BZ$12:BZ$286,$X345)
*(INDEX(Forecast_Capex_Input!$H$12:$H$286,$X345)=Repex),0)
*$DT345</f>
        <v>0</v>
      </c>
      <c r="DZ345" s="188" cm="1">
        <f t="array" aca="1" ref="DZ345" ca="1">IFERROR(INDEX(Forecast_Capex_Input!CA$12:CA$286,$X345)
*(INDEX(Forecast_Capex_Input!$H$12:$H$286,$X345)=Repex),0)
*$DT345</f>
        <v>0</v>
      </c>
      <c r="EA345" s="188" cm="1">
        <f t="array" aca="1" ref="EA345" ca="1">IFERROR(INDEX(Forecast_Capex_Input!CB$12:CB$286,$X345)
*(INDEX(Forecast_Capex_Input!$H$12:$H$286,$X345)=Repex),0)
*$DT345</f>
        <v>0</v>
      </c>
      <c r="EB345" s="188" cm="1">
        <f t="array" aca="1" ref="EB345" ca="1">IFERROR(INDEX(Forecast_Capex_Input!CC$12:CC$286,$X345)
*(INDEX(Forecast_Capex_Input!$H$12:$H$286,$X345)=Repex),0)
*$DT345</f>
        <v>0</v>
      </c>
      <c r="EC345" s="165"/>
      <c r="ED345" s="226" t="str">
        <f t="shared" si="259"/>
        <v>N/A</v>
      </c>
      <c r="EE345" s="174" t="s">
        <v>15</v>
      </c>
    </row>
    <row r="346" spans="3:135" x14ac:dyDescent="0.2">
      <c r="C346" s="174">
        <f t="shared" si="260"/>
        <v>336</v>
      </c>
      <c r="D346" s="167" t="str" cm="1">
        <f t="array" ref="D346">IFERROR(INDEX(Forecast_Capex_Input!$D$12:$D$286,$X346),NA)</f>
        <v>Fire Systems (Mechanical) Renewal</v>
      </c>
      <c r="E346" s="172" t="b" cm="1">
        <f t="array" ref="E346">IF($X346=NA,NA,INDEX(Forecast_Capex_Input!$E$12:$E$286,$X346))</f>
        <v>0</v>
      </c>
      <c r="F346" s="167" t="str" cm="1">
        <f t="array" aca="1" ref="F346" ca="1">IFERROR(INDEX(General!$E$25:$E$26,$Y346),NA)</f>
        <v>Non-Labour</v>
      </c>
      <c r="G346" s="167" t="str" cm="1">
        <f t="array" aca="1" ref="G346" ca="1">IFERROR(INDEX(Forecast_Capex_Input!$AI$11:$BB$11,$AA346),NA)</f>
        <v>Business IT</v>
      </c>
      <c r="H346" s="189" cm="1">
        <f t="array" aca="1" ref="H346" ca="1">IFERROR(INDEX(Forecast_Capex_Input!$AI$12:$BB$286,$X346,$AA346),NA)</f>
        <v>1</v>
      </c>
      <c r="I346" s="199" t="str" cm="1">
        <f t="array" ref="I346">IFERROR(INDEX(Forecast_Capex_Input!$F$12:$F$286,$X346),NA)</f>
        <v>Replacement Expenditure</v>
      </c>
      <c r="J346" s="199" t="str" cm="1">
        <f t="array" ref="J346">IFERROR(INDEX(Forecast_Capex_Input!G$12:G$286,$X346),NA)</f>
        <v>Digital Infrastructure</v>
      </c>
      <c r="K346" s="199" t="str" cm="1">
        <f t="array" ref="K346">IFERROR(INDEX(Forecast_Capex_Input!H$12:H$286,$X346),NA)</f>
        <v>Repex</v>
      </c>
      <c r="L346" s="199" t="str" cm="1">
        <f t="array" ref="L346">IFERROR(INDEX(Forecast_Capex_Input!I$12:I$286,$X346),NA)</f>
        <v>N/A</v>
      </c>
      <c r="M346" s="199" t="str" cm="1">
        <f t="array" ref="M346">IFERROR(INDEX(Forecast_Capex_Input!J$12:J$286,$X346),NA)</f>
        <v>N/A</v>
      </c>
      <c r="N346" s="199" t="str" cm="1">
        <f t="array" ref="N346">IFERROR(INDEX(Forecast_Capex_Input!K$12:K$286,$X346),NA)</f>
        <v>DI - Network Buildings &amp; Security</v>
      </c>
      <c r="O346" s="199" t="str" cm="1">
        <f t="array" ref="O346">IFERROR(INDEX(Forecast_Capex_Input!L$12:L$286,$X346),NA)</f>
        <v>DI - Safe and Reliable Network</v>
      </c>
      <c r="P346" s="199" t="str" cm="1">
        <f t="array" ref="P346">IFERROR(INDEX(Forecast_Capex_Input!M$12:M$286,$X346),NA)</f>
        <v>N/A</v>
      </c>
      <c r="Q346" s="172" t="str" cm="1">
        <f t="array" ref="Q346">IFERROR(INDEX(Forecast_Capex_Input!N$12:N$286,$X346),NA)</f>
        <v>No</v>
      </c>
      <c r="R346" s="265" cm="1">
        <f t="array" ref="R346">IFERROR(INDEX(Forecast_Capex_Input!O$12:O$286,$X346),0)</f>
        <v>0</v>
      </c>
      <c r="S346" s="172" t="str" cm="1">
        <f t="array" ref="S346">IFERROR(INDEX(Forecast_Capex_Input!P$12:P$286,$X346),0)</f>
        <v>Safety security &amp; reliability</v>
      </c>
      <c r="T346" s="199" t="str" cm="1">
        <f t="array" aca="1" ref="T346" ca="1">IFERROR(INDEX(General!$K$84:$K$103,$AA346),NA)</f>
        <v>Business IT (2018 onwards)</v>
      </c>
      <c r="U346" s="188" cm="1">
        <f t="array" aca="1" ref="U346" ca="1">IFERROR(
IF($F346=General!$E$25,INDEX(Forecast_Capex_Input!S$12:S$286,$X346),
INDEX(Forecast_Capex_Input!T$12:T$286,$X346)),0)</f>
        <v>1</v>
      </c>
      <c r="V346" s="222" t="b">
        <f>IFERROR(INDEX(Overheads!$T$19:$T$26,MATCH($I346,Overheads!$E$19:$E$26,0)),FALSE)</f>
        <v>1</v>
      </c>
      <c r="W346" s="165"/>
      <c r="X346" s="174">
        <f>IFERROR(
IF(MATCH($C346,Forecast_Capex_Input!$CI$12:$CI$286,1)+1&gt;MAX(Forecast_Capex_Input!$C$12:$C$286),NA,
MATCH($C346,Forecast_Capex_Input!$CI$12:$CI$286,1)+1),1)</f>
        <v>132</v>
      </c>
      <c r="Y346" s="174" cm="1">
        <f t="array" aca="1" ref="Y346" ca="1">IFERROR(
IF(X345&lt;&gt;X346,1,
IF(COUNTIF(OFFSET(Y345,0,0,-INDEX(Forecast_Capex_Input!$CG$12:$CG$286,$X346)),Y345)=INDEX(Forecast_Capex_Input!$CG$12:$CG$286,$X346),Y345+1,Y345)),NA)</f>
        <v>2</v>
      </c>
      <c r="Z346" s="174" cm="1">
        <f t="array" ref="Z346">IFERROR($C346-IF($X346=1,1,INDEX(Forecast_Capex_Input!$CI$12:$CI$286,$X346-1))+1,NA)</f>
        <v>2</v>
      </c>
      <c r="AA346" s="174" cm="1">
        <f t="array" aca="1" ref="AA346" ca="1">IFERROR(IF(Y346=1,
INDEX(Forecast_Capex_Input!$AI$10:$BB$10,SMALL(IF(INDEX(Forecast_Capex_Input!$AI$12:$BB$286,$X346,0)&gt;0,COLUMN(Forecast_Capex_Input!$AI$10:$BB$10)-COLUMN(Forecast_Capex_Input!$AI$12)+1),ROWS(OFFSET(AA345,0,0,-$Z346)))),
OFFSET(AA345,-INDEX(Forecast_Capex_Input!$CG$12:$CG$286,$X346)+1,0)),NA)</f>
        <v>6</v>
      </c>
      <c r="AB346" s="174">
        <f t="shared" ca="1" si="229"/>
        <v>2</v>
      </c>
      <c r="AC346" s="222" t="b">
        <f t="shared" si="261"/>
        <v>0</v>
      </c>
      <c r="AD346" s="220" t="b">
        <v>0</v>
      </c>
      <c r="AE346" s="222" t="b">
        <f t="shared" si="230"/>
        <v>1</v>
      </c>
      <c r="AF346" s="165"/>
      <c r="AG346" s="215">
        <v>0</v>
      </c>
      <c r="AH346" s="215">
        <v>0</v>
      </c>
      <c r="AI346" s="215">
        <v>0</v>
      </c>
      <c r="AJ346" s="215">
        <v>0</v>
      </c>
      <c r="AK346" s="215">
        <v>0</v>
      </c>
      <c r="AL346" s="155">
        <v>0</v>
      </c>
      <c r="AM346" s="165"/>
      <c r="AN346" s="215" cm="1">
        <f t="array" aca="1" ref="AN346" ca="1">IFERROR(INDEX(General!O$33:O$34,$AB346)
*AG346,0)</f>
        <v>0</v>
      </c>
      <c r="AO346" s="215" cm="1">
        <f t="array" aca="1" ref="AO346" ca="1">IFERROR(INDEX(General!P$33:P$34,$AB346)
*AH346,0)</f>
        <v>0</v>
      </c>
      <c r="AP346" s="215" cm="1">
        <f t="array" aca="1" ref="AP346" ca="1">IFERROR(INDEX(General!Q$33:Q$34,$AB346)
*AI346,0)</f>
        <v>0</v>
      </c>
      <c r="AQ346" s="215" cm="1">
        <f t="array" aca="1" ref="AQ346" ca="1">IFERROR(INDEX(General!R$33:R$34,$AB346)
*AJ346,0)</f>
        <v>0</v>
      </c>
      <c r="AR346" s="215" cm="1">
        <f t="array" aca="1" ref="AR346" ca="1">IFERROR(INDEX(General!S$33:S$34,$AB346)
*AK346,0)</f>
        <v>0</v>
      </c>
      <c r="AS346" s="155">
        <f t="shared" ca="1" si="262"/>
        <v>0</v>
      </c>
      <c r="AT346" s="165"/>
      <c r="AU346" s="215">
        <f ca="1">IF($AE346=FALSE,AN346*Overheads!$R$24*$V346,
IFERROR(Overheads!$O$49*$V346*AN346,0)
+IFERROR(Overheads!Q$59*$V346*(AN346/Overheads!Q$68),0))</f>
        <v>0</v>
      </c>
      <c r="AV346" s="215">
        <f ca="1">IF($AE346=FALSE,AO346*Overheads!$R$24*$V346,
IFERROR(Overheads!$O$49*$V346*AO346,0)
+IFERROR(Overheads!R$59*$V346*(AO346/Overheads!R$68),0))</f>
        <v>0</v>
      </c>
      <c r="AW346" s="215">
        <f ca="1">IF($AE346=FALSE,AP346*Overheads!$R$24*$V346,
IFERROR(Overheads!$O$49*$V346*AP346,0)
+IFERROR(Overheads!S$59*$V346*(AP346/Overheads!S$68),0))</f>
        <v>0</v>
      </c>
      <c r="AX346" s="215">
        <f ca="1">IF($AE346=FALSE,AQ346*Overheads!$R$24*$V346,
IFERROR(Overheads!$O$49*$V346*AQ346,0)
+IFERROR(Overheads!T$59*$V346*(AQ346/Overheads!T$68),0))</f>
        <v>0</v>
      </c>
      <c r="AY346" s="215">
        <f ca="1">IF($AE346=FALSE,AR346*Overheads!$R$24*$V346,
IFERROR(Overheads!$O$49*$V346*AR346,0)
+IFERROR(Overheads!U$59*$V346*(AR346/Overheads!U$68),0))</f>
        <v>0</v>
      </c>
      <c r="AZ346" s="155">
        <f t="shared" ca="1" si="263"/>
        <v>0</v>
      </c>
      <c r="BA346" s="165"/>
      <c r="BB346" s="215">
        <f ca="1">IF($AE346=FALSE,AN346*Overheads!$S$25,
IFERROR(Overheads!$O$50*AN346,0)
+IFERROR(Overheads!Q$60*(AN346/Overheads!Q$66),0))</f>
        <v>0</v>
      </c>
      <c r="BC346" s="215">
        <f ca="1">IF($AE346=FALSE,AO346*Overheads!$S$25,
IFERROR(Overheads!$O$50*AO346,0)
+IFERROR(Overheads!R$60*(AO346/Overheads!R$66),0))</f>
        <v>0</v>
      </c>
      <c r="BD346" s="215">
        <f ca="1">IF($AE346=FALSE,AP346*Overheads!$S$25,
IFERROR(Overheads!$O$50*AP346,0)
+IFERROR(Overheads!S$60*(AP346/Overheads!S$66),0))</f>
        <v>0</v>
      </c>
      <c r="BE346" s="215">
        <f ca="1">IF($AE346=FALSE,AQ346*Overheads!$S$25,
IFERROR(Overheads!$O$50*AQ346,0)
+IFERROR(Overheads!T$60*(AQ346/Overheads!T$66),0))</f>
        <v>0</v>
      </c>
      <c r="BF346" s="215">
        <f ca="1">IF($AE346=FALSE,AR346*Overheads!$S$25,
IFERROR(Overheads!$O$50*AR346,0)
+IFERROR(Overheads!U$60*(AR346/Overheads!U$66),0))</f>
        <v>0</v>
      </c>
      <c r="BG346" s="155">
        <f t="shared" ca="1" si="264"/>
        <v>0</v>
      </c>
      <c r="BH346" s="165"/>
      <c r="BI346" s="215">
        <f t="shared" ca="1" si="265"/>
        <v>0</v>
      </c>
      <c r="BJ346" s="215">
        <f t="shared" ca="1" si="231"/>
        <v>0</v>
      </c>
      <c r="BK346" s="215">
        <f t="shared" ca="1" si="232"/>
        <v>0</v>
      </c>
      <c r="BL346" s="215">
        <f t="shared" ca="1" si="233"/>
        <v>0</v>
      </c>
      <c r="BM346" s="215">
        <f t="shared" ca="1" si="234"/>
        <v>0</v>
      </c>
      <c r="BN346" s="155">
        <f t="shared" ca="1" si="266"/>
        <v>0</v>
      </c>
      <c r="BO346" s="165"/>
      <c r="BP346" s="187" cm="1">
        <f t="array" ref="BP346">IFERROR(IF($X346=$X345,BP345,INDEX(Forecast_Capex_Input!AC$12:AC$286,$X346)),0)</f>
        <v>0</v>
      </c>
      <c r="BQ346" s="187" cm="1">
        <f t="array" ref="BQ346">IFERROR(IF($X346=$X345,BQ345,INDEX(Forecast_Capex_Input!AD$12:AD$286,$X346)),0)</f>
        <v>0</v>
      </c>
      <c r="BR346" s="187" cm="1">
        <f t="array" ref="BR346">IFERROR(IF($X346=$X345,BR345,INDEX(Forecast_Capex_Input!AE$12:AE$286,$X346)),0)</f>
        <v>0</v>
      </c>
      <c r="BS346" s="187" cm="1">
        <f t="array" ref="BS346">IFERROR(IF($X346=$X345,BS345,INDEX(Forecast_Capex_Input!AF$12:AF$286,$X346)),0)</f>
        <v>0</v>
      </c>
      <c r="BT346" s="187" cm="1">
        <f t="array" ref="BT346">IFERROR(IF($X346=$X345,BT345,INDEX(Forecast_Capex_Input!AG$12:AG$286,$X346)),0)</f>
        <v>0</v>
      </c>
      <c r="BU346" s="165"/>
      <c r="BV346" s="215">
        <f t="shared" si="235"/>
        <v>0</v>
      </c>
      <c r="BW346" s="215">
        <f t="shared" si="236"/>
        <v>0</v>
      </c>
      <c r="BX346" s="215">
        <f t="shared" si="237"/>
        <v>0</v>
      </c>
      <c r="BY346" s="215">
        <f t="shared" si="238"/>
        <v>0</v>
      </c>
      <c r="BZ346" s="215">
        <f t="shared" si="239"/>
        <v>0</v>
      </c>
      <c r="CA346" s="155">
        <f t="shared" si="267"/>
        <v>0</v>
      </c>
      <c r="CB346" s="165"/>
      <c r="CC346" s="215">
        <f t="shared" ca="1" si="240"/>
        <v>0</v>
      </c>
      <c r="CD346" s="215">
        <f t="shared" ca="1" si="241"/>
        <v>0</v>
      </c>
      <c r="CE346" s="215">
        <f t="shared" ca="1" si="242"/>
        <v>0</v>
      </c>
      <c r="CF346" s="215">
        <f t="shared" ca="1" si="243"/>
        <v>0</v>
      </c>
      <c r="CG346" s="215">
        <f t="shared" ca="1" si="244"/>
        <v>0</v>
      </c>
      <c r="CH346" s="155">
        <f t="shared" ca="1" si="268"/>
        <v>0</v>
      </c>
      <c r="CI346" s="165"/>
      <c r="CJ346" s="215">
        <f t="shared" ca="1" si="245"/>
        <v>0</v>
      </c>
      <c r="CK346" s="215">
        <f t="shared" ca="1" si="246"/>
        <v>0</v>
      </c>
      <c r="CL346" s="215">
        <f t="shared" ca="1" si="247"/>
        <v>0</v>
      </c>
      <c r="CM346" s="215">
        <f t="shared" ca="1" si="248"/>
        <v>0</v>
      </c>
      <c r="CN346" s="215">
        <f t="shared" ca="1" si="249"/>
        <v>0</v>
      </c>
      <c r="CO346" s="155">
        <f t="shared" ca="1" si="269"/>
        <v>0</v>
      </c>
      <c r="CP346" s="165"/>
      <c r="CQ346" s="223">
        <f t="shared" ca="1" si="250"/>
        <v>0</v>
      </c>
      <c r="CR346" s="223">
        <f t="shared" ca="1" si="251"/>
        <v>0</v>
      </c>
      <c r="CS346" s="223">
        <f t="shared" ca="1" si="252"/>
        <v>0</v>
      </c>
      <c r="CT346" s="223">
        <f t="shared" ca="1" si="253"/>
        <v>0</v>
      </c>
      <c r="CU346" s="223">
        <f t="shared" ca="1" si="254"/>
        <v>0</v>
      </c>
      <c r="CV346" s="155">
        <f t="shared" ca="1" si="270"/>
        <v>0</v>
      </c>
      <c r="CW346" s="165"/>
      <c r="CX346" s="215">
        <f t="shared" ca="1" si="271"/>
        <v>0</v>
      </c>
      <c r="CY346" s="215">
        <f t="shared" ca="1" si="255"/>
        <v>0</v>
      </c>
      <c r="CZ346" s="215">
        <f t="shared" ca="1" si="256"/>
        <v>0</v>
      </c>
      <c r="DA346" s="215">
        <f t="shared" ca="1" si="257"/>
        <v>0</v>
      </c>
      <c r="DB346" s="215">
        <f t="shared" ca="1" si="258"/>
        <v>0</v>
      </c>
      <c r="DC346" s="155">
        <f t="shared" ca="1" si="272"/>
        <v>0</v>
      </c>
      <c r="DD346" s="165"/>
      <c r="DE346" s="188" t="b" cm="1">
        <f t="array" aca="1" ref="DE346" ca="1">OR($G346=Forecast_Capex_Input!$BF$8:$BF$10)</f>
        <v>0</v>
      </c>
      <c r="DF346" s="188" cm="1">
        <f t="array" aca="1" ref="DF346" ca="1">IFERROR(INDEX(Forecast_Capex_Input!BG$12:BG$286,$X346)
*(INDEX(Forecast_Capex_Input!$H$12:$H$286,$X346)=Repex),0)
*$DE346</f>
        <v>0</v>
      </c>
      <c r="DG346" s="188" cm="1">
        <f t="array" aca="1" ref="DG346" ca="1">IFERROR(INDEX(Forecast_Capex_Input!BH$12:BH$286,$X346)
*(INDEX(Forecast_Capex_Input!$H$12:$H$286,$X346)=Repex),0)
*$DE346</f>
        <v>0</v>
      </c>
      <c r="DH346" s="188" cm="1">
        <f t="array" aca="1" ref="DH346" ca="1">IFERROR(INDEX(Forecast_Capex_Input!BI$12:BI$286,$X346)
*(INDEX(Forecast_Capex_Input!$H$12:$H$286,$X346)=Repex),0)
*$DE346</f>
        <v>0</v>
      </c>
      <c r="DI346" s="188" cm="1">
        <f t="array" aca="1" ref="DI346" ca="1">IFERROR(INDEX(Forecast_Capex_Input!BJ$12:BJ$286,$X346)
*(INDEX(Forecast_Capex_Input!$H$12:$H$286,$X346)=Repex),0)
*$DE346</f>
        <v>0</v>
      </c>
      <c r="DJ346" s="188" cm="1">
        <f t="array" aca="1" ref="DJ346" ca="1">IFERROR(INDEX(Forecast_Capex_Input!BK$12:BK$286,$X346)
*(INDEX(Forecast_Capex_Input!$H$12:$H$286,$X346)=Repex),0)
*$DE346</f>
        <v>0</v>
      </c>
      <c r="DK346" s="188" cm="1">
        <f t="array" aca="1" ref="DK346" ca="1">IFERROR(INDEX(Forecast_Capex_Input!BL$12:BL$286,$X346)
*(INDEX(Forecast_Capex_Input!$H$12:$H$286,$X346)=Repex),0)
*$DE346</f>
        <v>0</v>
      </c>
      <c r="DL346" s="165"/>
      <c r="DM346" s="188" t="b" cm="1">
        <f t="array" aca="1" ref="DM346" ca="1">OR($G346=Forecast_Capex_Input!$BN$8:$BN$9)</f>
        <v>0</v>
      </c>
      <c r="DN346" s="188" cm="1">
        <f t="array" aca="1" ref="DN346" ca="1">IFERROR(INDEX(Forecast_Capex_Input!BO$12:BO$286,$X346)
*(INDEX(Forecast_Capex_Input!$H$12:$H$286,$X346)=Repex),0)
*$DM346</f>
        <v>0</v>
      </c>
      <c r="DO346" s="188" cm="1">
        <f t="array" aca="1" ref="DO346" ca="1">IFERROR(INDEX(Forecast_Capex_Input!BP$12:BP$286,$X346)
*(INDEX(Forecast_Capex_Input!$H$12:$H$286,$X346)=Repex),0)
*$DM346</f>
        <v>0</v>
      </c>
      <c r="DP346" s="188" cm="1">
        <f t="array" aca="1" ref="DP346" ca="1">IFERROR(INDEX(Forecast_Capex_Input!BQ$12:BQ$286,$X346)
*(INDEX(Forecast_Capex_Input!$H$12:$H$286,$X346)=Repex),0)
*$DM346</f>
        <v>0</v>
      </c>
      <c r="DQ346" s="188" cm="1">
        <f t="array" aca="1" ref="DQ346" ca="1">IFERROR(INDEX(Forecast_Capex_Input!BR$12:BR$286,$X346)
*(INDEX(Forecast_Capex_Input!$H$12:$H$286,$X346)=Repex),0)
*$DM346</f>
        <v>0</v>
      </c>
      <c r="DR346" s="188" cm="1">
        <f t="array" aca="1" ref="DR346" ca="1">IFERROR(INDEX(Forecast_Capex_Input!BS$12:BS$286,$X346)
*(INDEX(Forecast_Capex_Input!$H$12:$H$286,$X346)=Repex),0)
*$DM346</f>
        <v>0</v>
      </c>
      <c r="DS346" s="165"/>
      <c r="DT346" s="188" t="b" cm="1">
        <f t="array" aca="1" ref="DT346" ca="1">OR($G346=Forecast_Capex_Input!$BU$8:$BU$10)</f>
        <v>1</v>
      </c>
      <c r="DU346" s="188" cm="1">
        <f t="array" aca="1" ref="DU346" ca="1">IFERROR(INDEX(Forecast_Capex_Input!BV$12:BV$286,$X346)
*(INDEX(Forecast_Capex_Input!$H$12:$H$286,$X346)=Repex),0)
*$DT346</f>
        <v>0</v>
      </c>
      <c r="DV346" s="188" cm="1">
        <f t="array" aca="1" ref="DV346" ca="1">IFERROR(INDEX(Forecast_Capex_Input!BW$12:BW$286,$X346)
*(INDEX(Forecast_Capex_Input!$H$12:$H$286,$X346)=Repex),0)
*$DT346</f>
        <v>0</v>
      </c>
      <c r="DW346" s="188" cm="1">
        <f t="array" aca="1" ref="DW346" ca="1">IFERROR(INDEX(Forecast_Capex_Input!BX$12:BX$286,$X346)
*(INDEX(Forecast_Capex_Input!$H$12:$H$286,$X346)=Repex),0)
*$DT346</f>
        <v>0</v>
      </c>
      <c r="DX346" s="188" cm="1">
        <f t="array" aca="1" ref="DX346" ca="1">IFERROR(INDEX(Forecast_Capex_Input!BY$12:BY$286,$X346)
*(INDEX(Forecast_Capex_Input!$H$12:$H$286,$X346)=Repex),0)
*$DT346</f>
        <v>1</v>
      </c>
      <c r="DY346" s="188" cm="1">
        <f t="array" aca="1" ref="DY346" ca="1">IFERROR(INDEX(Forecast_Capex_Input!BZ$12:BZ$286,$X346)
*(INDEX(Forecast_Capex_Input!$H$12:$H$286,$X346)=Repex),0)
*$DT346</f>
        <v>0</v>
      </c>
      <c r="DZ346" s="188" cm="1">
        <f t="array" aca="1" ref="DZ346" ca="1">IFERROR(INDEX(Forecast_Capex_Input!CA$12:CA$286,$X346)
*(INDEX(Forecast_Capex_Input!$H$12:$H$286,$X346)=Repex),0)
*$DT346</f>
        <v>0</v>
      </c>
      <c r="EA346" s="188" cm="1">
        <f t="array" aca="1" ref="EA346" ca="1">IFERROR(INDEX(Forecast_Capex_Input!CB$12:CB$286,$X346)
*(INDEX(Forecast_Capex_Input!$H$12:$H$286,$X346)=Repex),0)
*$DT346</f>
        <v>0</v>
      </c>
      <c r="EB346" s="188" cm="1">
        <f t="array" aca="1" ref="EB346" ca="1">IFERROR(INDEX(Forecast_Capex_Input!CC$12:CC$286,$X346)
*(INDEX(Forecast_Capex_Input!$H$12:$H$286,$X346)=Repex),0)
*$DT346</f>
        <v>0</v>
      </c>
      <c r="EC346" s="165"/>
      <c r="ED346" s="226" t="str">
        <f t="shared" si="259"/>
        <v>N/A</v>
      </c>
      <c r="EE346" s="174" t="s">
        <v>15</v>
      </c>
    </row>
    <row r="347" spans="3:135" x14ac:dyDescent="0.2">
      <c r="C347" s="174">
        <f t="shared" si="260"/>
        <v>337</v>
      </c>
      <c r="D347" s="167" t="str" cm="1">
        <f t="array" ref="D347">IFERROR(INDEX(Forecast_Capex_Input!$D$12:$D$286,$X347),NA)</f>
        <v>SCADA Duplicate Comms</v>
      </c>
      <c r="E347" s="172" t="b" cm="1">
        <f t="array" ref="E347">IF($X347=NA,NA,INDEX(Forecast_Capex_Input!$E$12:$E$286,$X347))</f>
        <v>0</v>
      </c>
      <c r="F347" s="167" t="str" cm="1">
        <f t="array" aca="1" ref="F347" ca="1">IFERROR(INDEX(General!$E$25:$E$26,$Y347),NA)</f>
        <v>Labour</v>
      </c>
      <c r="G347" s="167" t="str" cm="1">
        <f t="array" aca="1" ref="G347" ca="1">IFERROR(INDEX(Forecast_Capex_Input!$AI$11:$BB$11,$AA347),NA)</f>
        <v>Communications (short life)</v>
      </c>
      <c r="H347" s="189" cm="1">
        <f t="array" aca="1" ref="H347" ca="1">IFERROR(INDEX(Forecast_Capex_Input!$AI$12:$BB$286,$X347,$AA347),NA)</f>
        <v>1</v>
      </c>
      <c r="I347" s="199" t="str" cm="1">
        <f t="array" ref="I347">IFERROR(INDEX(Forecast_Capex_Input!$F$12:$F$286,$X347),NA)</f>
        <v>Replacement Expenditure</v>
      </c>
      <c r="J347" s="199" t="str" cm="1">
        <f t="array" ref="J347">IFERROR(INDEX(Forecast_Capex_Input!G$12:G$286,$X347),NA)</f>
        <v>Digital Infrastructure</v>
      </c>
      <c r="K347" s="199" t="str" cm="1">
        <f t="array" ref="K347">IFERROR(INDEX(Forecast_Capex_Input!H$12:H$286,$X347),NA)</f>
        <v>Repex</v>
      </c>
      <c r="L347" s="199" t="str" cm="1">
        <f t="array" ref="L347">IFERROR(INDEX(Forecast_Capex_Input!I$12:I$286,$X347),NA)</f>
        <v>N/A</v>
      </c>
      <c r="M347" s="199" t="str" cm="1">
        <f t="array" ref="M347">IFERROR(INDEX(Forecast_Capex_Input!J$12:J$286,$X347),NA)</f>
        <v>N/A</v>
      </c>
      <c r="N347" s="199" t="str" cm="1">
        <f t="array" ref="N347">IFERROR(INDEX(Forecast_Capex_Input!K$12:K$286,$X347),NA)</f>
        <v>DI - Control systems</v>
      </c>
      <c r="O347" s="199" t="str" cm="1">
        <f t="array" ref="O347">IFERROR(INDEX(Forecast_Capex_Input!L$12:L$286,$X347),NA)</f>
        <v>DI - Safe and Reliable Network</v>
      </c>
      <c r="P347" s="199" t="str" cm="1">
        <f t="array" ref="P347">IFERROR(INDEX(Forecast_Capex_Input!M$12:M$286,$X347),NA)</f>
        <v>N/A</v>
      </c>
      <c r="Q347" s="172" t="str" cm="1">
        <f t="array" ref="Q347">IFERROR(INDEX(Forecast_Capex_Input!N$12:N$286,$X347),NA)</f>
        <v>No</v>
      </c>
      <c r="R347" s="265" cm="1">
        <f t="array" ref="R347">IFERROR(INDEX(Forecast_Capex_Input!O$12:O$286,$X347),0)</f>
        <v>0</v>
      </c>
      <c r="S347" s="172" t="str" cm="1">
        <f t="array" ref="S347">IFERROR(INDEX(Forecast_Capex_Input!P$12:P$286,$X347),0)</f>
        <v>Safety security &amp; reliability</v>
      </c>
      <c r="T347" s="199" t="str" cm="1">
        <f t="array" aca="1" ref="T347" ca="1">IFERROR(INDEX(General!$K$84:$K$103,$AA347),NA)</f>
        <v>Communications (short life) (2018 onwards)</v>
      </c>
      <c r="U347" s="188" cm="1">
        <f t="array" aca="1" ref="U347" ca="1">IFERROR(
IF($F347=General!$E$25,INDEX(Forecast_Capex_Input!S$12:S$286,$X347),
INDEX(Forecast_Capex_Input!T$12:T$286,$X347)),0)</f>
        <v>0</v>
      </c>
      <c r="V347" s="222" t="b">
        <f>IFERROR(INDEX(Overheads!$T$19:$T$26,MATCH($I347,Overheads!$E$19:$E$26,0)),FALSE)</f>
        <v>1</v>
      </c>
      <c r="W347" s="165"/>
      <c r="X347" s="174">
        <f>IFERROR(
IF(MATCH($C347,Forecast_Capex_Input!$CI$12:$CI$286,1)+1&gt;MAX(Forecast_Capex_Input!$C$12:$C$286),NA,
MATCH($C347,Forecast_Capex_Input!$CI$12:$CI$286,1)+1),1)</f>
        <v>133</v>
      </c>
      <c r="Y347" s="174" cm="1">
        <f t="array" aca="1" ref="Y347" ca="1">IFERROR(
IF(X346&lt;&gt;X347,1,
IF(COUNTIF(OFFSET(Y346,0,0,-INDEX(Forecast_Capex_Input!$CG$12:$CG$286,$X347)),Y346)=INDEX(Forecast_Capex_Input!$CG$12:$CG$286,$X347),Y346+1,Y346)),NA)</f>
        <v>1</v>
      </c>
      <c r="Z347" s="174" cm="1">
        <f t="array" ref="Z347">IFERROR($C347-IF($X347=1,1,INDEX(Forecast_Capex_Input!$CI$12:$CI$286,$X347-1))+1,NA)</f>
        <v>1</v>
      </c>
      <c r="AA347" s="174" cm="1">
        <f t="array" aca="1" ref="AA347" ca="1">IFERROR(IF(Y347=1,
INDEX(Forecast_Capex_Input!$AI$10:$BB$10,SMALL(IF(INDEX(Forecast_Capex_Input!$AI$12:$BB$286,$X347,0)&gt;0,COLUMN(Forecast_Capex_Input!$AI$10:$BB$10)-COLUMN(Forecast_Capex_Input!$AI$12)+1),ROWS(OFFSET(AA346,0,0,-$Z347)))),
OFFSET(AA346,-INDEX(Forecast_Capex_Input!$CG$12:$CG$286,$X347)+1,0)),NA)</f>
        <v>5</v>
      </c>
      <c r="AB347" s="174">
        <f t="shared" ca="1" si="229"/>
        <v>1</v>
      </c>
      <c r="AC347" s="222" t="b">
        <f t="shared" si="261"/>
        <v>0</v>
      </c>
      <c r="AD347" s="220" t="b">
        <v>0</v>
      </c>
      <c r="AE347" s="222" t="b">
        <f t="shared" si="230"/>
        <v>1</v>
      </c>
      <c r="AF347" s="165"/>
      <c r="AG347" s="215">
        <v>0</v>
      </c>
      <c r="AH347" s="215">
        <v>0</v>
      </c>
      <c r="AI347" s="215">
        <v>0</v>
      </c>
      <c r="AJ347" s="215">
        <v>0</v>
      </c>
      <c r="AK347" s="215">
        <v>0</v>
      </c>
      <c r="AL347" s="155">
        <v>0</v>
      </c>
      <c r="AM347" s="165"/>
      <c r="AN347" s="215" cm="1">
        <f t="array" aca="1" ref="AN347" ca="1">IFERROR(INDEX(General!O$33:O$34,$AB347)
*AG347,0)</f>
        <v>0</v>
      </c>
      <c r="AO347" s="215" cm="1">
        <f t="array" aca="1" ref="AO347" ca="1">IFERROR(INDEX(General!P$33:P$34,$AB347)
*AH347,0)</f>
        <v>0</v>
      </c>
      <c r="AP347" s="215" cm="1">
        <f t="array" aca="1" ref="AP347" ca="1">IFERROR(INDEX(General!Q$33:Q$34,$AB347)
*AI347,0)</f>
        <v>0</v>
      </c>
      <c r="AQ347" s="215" cm="1">
        <f t="array" aca="1" ref="AQ347" ca="1">IFERROR(INDEX(General!R$33:R$34,$AB347)
*AJ347,0)</f>
        <v>0</v>
      </c>
      <c r="AR347" s="215" cm="1">
        <f t="array" aca="1" ref="AR347" ca="1">IFERROR(INDEX(General!S$33:S$34,$AB347)
*AK347,0)</f>
        <v>0</v>
      </c>
      <c r="AS347" s="155">
        <f t="shared" ca="1" si="262"/>
        <v>0</v>
      </c>
      <c r="AT347" s="165"/>
      <c r="AU347" s="215">
        <f ca="1">IF($AE347=FALSE,AN347*Overheads!$R$24*$V347,
IFERROR(Overheads!$O$49*$V347*AN347,0)
+IFERROR(Overheads!Q$59*$V347*(AN347/Overheads!Q$68),0))</f>
        <v>0</v>
      </c>
      <c r="AV347" s="215">
        <f ca="1">IF($AE347=FALSE,AO347*Overheads!$R$24*$V347,
IFERROR(Overheads!$O$49*$V347*AO347,0)
+IFERROR(Overheads!R$59*$V347*(AO347/Overheads!R$68),0))</f>
        <v>0</v>
      </c>
      <c r="AW347" s="215">
        <f ca="1">IF($AE347=FALSE,AP347*Overheads!$R$24*$V347,
IFERROR(Overheads!$O$49*$V347*AP347,0)
+IFERROR(Overheads!S$59*$V347*(AP347/Overheads!S$68),0))</f>
        <v>0</v>
      </c>
      <c r="AX347" s="215">
        <f ca="1">IF($AE347=FALSE,AQ347*Overheads!$R$24*$V347,
IFERROR(Overheads!$O$49*$V347*AQ347,0)
+IFERROR(Overheads!T$59*$V347*(AQ347/Overheads!T$68),0))</f>
        <v>0</v>
      </c>
      <c r="AY347" s="215">
        <f ca="1">IF($AE347=FALSE,AR347*Overheads!$R$24*$V347,
IFERROR(Overheads!$O$49*$V347*AR347,0)
+IFERROR(Overheads!U$59*$V347*(AR347/Overheads!U$68),0))</f>
        <v>0</v>
      </c>
      <c r="AZ347" s="155">
        <f t="shared" ca="1" si="263"/>
        <v>0</v>
      </c>
      <c r="BA347" s="165"/>
      <c r="BB347" s="215">
        <f ca="1">IF($AE347=FALSE,AN347*Overheads!$S$25,
IFERROR(Overheads!$O$50*AN347,0)
+IFERROR(Overheads!Q$60*(AN347/Overheads!Q$66),0))</f>
        <v>0</v>
      </c>
      <c r="BC347" s="215">
        <f ca="1">IF($AE347=FALSE,AO347*Overheads!$S$25,
IFERROR(Overheads!$O$50*AO347,0)
+IFERROR(Overheads!R$60*(AO347/Overheads!R$66),0))</f>
        <v>0</v>
      </c>
      <c r="BD347" s="215">
        <f ca="1">IF($AE347=FALSE,AP347*Overheads!$S$25,
IFERROR(Overheads!$O$50*AP347,0)
+IFERROR(Overheads!S$60*(AP347/Overheads!S$66),0))</f>
        <v>0</v>
      </c>
      <c r="BE347" s="215">
        <f ca="1">IF($AE347=FALSE,AQ347*Overheads!$S$25,
IFERROR(Overheads!$O$50*AQ347,0)
+IFERROR(Overheads!T$60*(AQ347/Overheads!T$66),0))</f>
        <v>0</v>
      </c>
      <c r="BF347" s="215">
        <f ca="1">IF($AE347=FALSE,AR347*Overheads!$S$25,
IFERROR(Overheads!$O$50*AR347,0)
+IFERROR(Overheads!U$60*(AR347/Overheads!U$66),0))</f>
        <v>0</v>
      </c>
      <c r="BG347" s="155">
        <f t="shared" ca="1" si="264"/>
        <v>0</v>
      </c>
      <c r="BH347" s="165"/>
      <c r="BI347" s="215">
        <f t="shared" ca="1" si="265"/>
        <v>0</v>
      </c>
      <c r="BJ347" s="215">
        <f t="shared" ca="1" si="231"/>
        <v>0</v>
      </c>
      <c r="BK347" s="215">
        <f t="shared" ca="1" si="232"/>
        <v>0</v>
      </c>
      <c r="BL347" s="215">
        <f t="shared" ca="1" si="233"/>
        <v>0</v>
      </c>
      <c r="BM347" s="215">
        <f t="shared" ca="1" si="234"/>
        <v>0</v>
      </c>
      <c r="BN347" s="155">
        <f t="shared" ca="1" si="266"/>
        <v>0</v>
      </c>
      <c r="BO347" s="165"/>
      <c r="BP347" s="187" cm="1">
        <f t="array" ref="BP347">IFERROR(IF($X347=$X346,BP346,INDEX(Forecast_Capex_Input!AC$12:AC$286,$X347)),0)</f>
        <v>0</v>
      </c>
      <c r="BQ347" s="187" cm="1">
        <f t="array" ref="BQ347">IFERROR(IF($X347=$X346,BQ346,INDEX(Forecast_Capex_Input!AD$12:AD$286,$X347)),0)</f>
        <v>0</v>
      </c>
      <c r="BR347" s="187" cm="1">
        <f t="array" ref="BR347">IFERROR(IF($X347=$X346,BR346,INDEX(Forecast_Capex_Input!AE$12:AE$286,$X347)),0)</f>
        <v>0</v>
      </c>
      <c r="BS347" s="187" cm="1">
        <f t="array" ref="BS347">IFERROR(IF($X347=$X346,BS346,INDEX(Forecast_Capex_Input!AF$12:AF$286,$X347)),0)</f>
        <v>0</v>
      </c>
      <c r="BT347" s="187" cm="1">
        <f t="array" ref="BT347">IFERROR(IF($X347=$X346,BT346,INDEX(Forecast_Capex_Input!AG$12:AG$286,$X347)),0)</f>
        <v>0</v>
      </c>
      <c r="BU347" s="165"/>
      <c r="BV347" s="215">
        <f t="shared" si="235"/>
        <v>0</v>
      </c>
      <c r="BW347" s="215">
        <f t="shared" si="236"/>
        <v>0</v>
      </c>
      <c r="BX347" s="215">
        <f t="shared" si="237"/>
        <v>0</v>
      </c>
      <c r="BY347" s="215">
        <f t="shared" si="238"/>
        <v>0</v>
      </c>
      <c r="BZ347" s="215">
        <f t="shared" si="239"/>
        <v>0</v>
      </c>
      <c r="CA347" s="155">
        <f t="shared" si="267"/>
        <v>0</v>
      </c>
      <c r="CB347" s="165"/>
      <c r="CC347" s="215">
        <f t="shared" ca="1" si="240"/>
        <v>0</v>
      </c>
      <c r="CD347" s="215">
        <f t="shared" ca="1" si="241"/>
        <v>0</v>
      </c>
      <c r="CE347" s="215">
        <f t="shared" ca="1" si="242"/>
        <v>0</v>
      </c>
      <c r="CF347" s="215">
        <f t="shared" ca="1" si="243"/>
        <v>0</v>
      </c>
      <c r="CG347" s="215">
        <f t="shared" ca="1" si="244"/>
        <v>0</v>
      </c>
      <c r="CH347" s="155">
        <f t="shared" ca="1" si="268"/>
        <v>0</v>
      </c>
      <c r="CI347" s="165"/>
      <c r="CJ347" s="215">
        <f t="shared" ca="1" si="245"/>
        <v>0</v>
      </c>
      <c r="CK347" s="215">
        <f t="shared" ca="1" si="246"/>
        <v>0</v>
      </c>
      <c r="CL347" s="215">
        <f t="shared" ca="1" si="247"/>
        <v>0</v>
      </c>
      <c r="CM347" s="215">
        <f t="shared" ca="1" si="248"/>
        <v>0</v>
      </c>
      <c r="CN347" s="215">
        <f t="shared" ca="1" si="249"/>
        <v>0</v>
      </c>
      <c r="CO347" s="155">
        <f t="shared" ca="1" si="269"/>
        <v>0</v>
      </c>
      <c r="CP347" s="165"/>
      <c r="CQ347" s="223">
        <f t="shared" ca="1" si="250"/>
        <v>0</v>
      </c>
      <c r="CR347" s="223">
        <f t="shared" ca="1" si="251"/>
        <v>0</v>
      </c>
      <c r="CS347" s="223">
        <f t="shared" ca="1" si="252"/>
        <v>0</v>
      </c>
      <c r="CT347" s="223">
        <f t="shared" ca="1" si="253"/>
        <v>0</v>
      </c>
      <c r="CU347" s="223">
        <f t="shared" ca="1" si="254"/>
        <v>0</v>
      </c>
      <c r="CV347" s="155">
        <f t="shared" ca="1" si="270"/>
        <v>0</v>
      </c>
      <c r="CW347" s="165"/>
      <c r="CX347" s="215">
        <f t="shared" ca="1" si="271"/>
        <v>0</v>
      </c>
      <c r="CY347" s="215">
        <f t="shared" ca="1" si="255"/>
        <v>0</v>
      </c>
      <c r="CZ347" s="215">
        <f t="shared" ca="1" si="256"/>
        <v>0</v>
      </c>
      <c r="DA347" s="215">
        <f t="shared" ca="1" si="257"/>
        <v>0</v>
      </c>
      <c r="DB347" s="215">
        <f t="shared" ca="1" si="258"/>
        <v>0</v>
      </c>
      <c r="DC347" s="155">
        <f t="shared" ca="1" si="272"/>
        <v>0</v>
      </c>
      <c r="DD347" s="165"/>
      <c r="DE347" s="188" t="b" cm="1">
        <f t="array" aca="1" ref="DE347" ca="1">OR($G347=Forecast_Capex_Input!$BF$8:$BF$10)</f>
        <v>0</v>
      </c>
      <c r="DF347" s="188" cm="1">
        <f t="array" aca="1" ref="DF347" ca="1">IFERROR(INDEX(Forecast_Capex_Input!BG$12:BG$286,$X347)
*(INDEX(Forecast_Capex_Input!$H$12:$H$286,$X347)=Repex),0)
*$DE347</f>
        <v>0</v>
      </c>
      <c r="DG347" s="188" cm="1">
        <f t="array" aca="1" ref="DG347" ca="1">IFERROR(INDEX(Forecast_Capex_Input!BH$12:BH$286,$X347)
*(INDEX(Forecast_Capex_Input!$H$12:$H$286,$X347)=Repex),0)
*$DE347</f>
        <v>0</v>
      </c>
      <c r="DH347" s="188" cm="1">
        <f t="array" aca="1" ref="DH347" ca="1">IFERROR(INDEX(Forecast_Capex_Input!BI$12:BI$286,$X347)
*(INDEX(Forecast_Capex_Input!$H$12:$H$286,$X347)=Repex),0)
*$DE347</f>
        <v>0</v>
      </c>
      <c r="DI347" s="188" cm="1">
        <f t="array" aca="1" ref="DI347" ca="1">IFERROR(INDEX(Forecast_Capex_Input!BJ$12:BJ$286,$X347)
*(INDEX(Forecast_Capex_Input!$H$12:$H$286,$X347)=Repex),0)
*$DE347</f>
        <v>0</v>
      </c>
      <c r="DJ347" s="188" cm="1">
        <f t="array" aca="1" ref="DJ347" ca="1">IFERROR(INDEX(Forecast_Capex_Input!BK$12:BK$286,$X347)
*(INDEX(Forecast_Capex_Input!$H$12:$H$286,$X347)=Repex),0)
*$DE347</f>
        <v>0</v>
      </c>
      <c r="DK347" s="188" cm="1">
        <f t="array" aca="1" ref="DK347" ca="1">IFERROR(INDEX(Forecast_Capex_Input!BL$12:BL$286,$X347)
*(INDEX(Forecast_Capex_Input!$H$12:$H$286,$X347)=Repex),0)
*$DE347</f>
        <v>0</v>
      </c>
      <c r="DL347" s="165"/>
      <c r="DM347" s="188" t="b" cm="1">
        <f t="array" aca="1" ref="DM347" ca="1">OR($G347=Forecast_Capex_Input!$BN$8:$BN$9)</f>
        <v>0</v>
      </c>
      <c r="DN347" s="188" cm="1">
        <f t="array" aca="1" ref="DN347" ca="1">IFERROR(INDEX(Forecast_Capex_Input!BO$12:BO$286,$X347)
*(INDEX(Forecast_Capex_Input!$H$12:$H$286,$X347)=Repex),0)
*$DM347</f>
        <v>0</v>
      </c>
      <c r="DO347" s="188" cm="1">
        <f t="array" aca="1" ref="DO347" ca="1">IFERROR(INDEX(Forecast_Capex_Input!BP$12:BP$286,$X347)
*(INDEX(Forecast_Capex_Input!$H$12:$H$286,$X347)=Repex),0)
*$DM347</f>
        <v>0</v>
      </c>
      <c r="DP347" s="188" cm="1">
        <f t="array" aca="1" ref="DP347" ca="1">IFERROR(INDEX(Forecast_Capex_Input!BQ$12:BQ$286,$X347)
*(INDEX(Forecast_Capex_Input!$H$12:$H$286,$X347)=Repex),0)
*$DM347</f>
        <v>0</v>
      </c>
      <c r="DQ347" s="188" cm="1">
        <f t="array" aca="1" ref="DQ347" ca="1">IFERROR(INDEX(Forecast_Capex_Input!BR$12:BR$286,$X347)
*(INDEX(Forecast_Capex_Input!$H$12:$H$286,$X347)=Repex),0)
*$DM347</f>
        <v>0</v>
      </c>
      <c r="DR347" s="188" cm="1">
        <f t="array" aca="1" ref="DR347" ca="1">IFERROR(INDEX(Forecast_Capex_Input!BS$12:BS$286,$X347)
*(INDEX(Forecast_Capex_Input!$H$12:$H$286,$X347)=Repex),0)
*$DM347</f>
        <v>0</v>
      </c>
      <c r="DS347" s="165"/>
      <c r="DT347" s="188" t="b" cm="1">
        <f t="array" aca="1" ref="DT347" ca="1">OR($G347=Forecast_Capex_Input!$BU$8:$BU$10)</f>
        <v>1</v>
      </c>
      <c r="DU347" s="188" cm="1">
        <f t="array" aca="1" ref="DU347" ca="1">IFERROR(INDEX(Forecast_Capex_Input!BV$12:BV$286,$X347)
*(INDEX(Forecast_Capex_Input!$H$12:$H$286,$X347)=Repex),0)
*$DT347</f>
        <v>0</v>
      </c>
      <c r="DV347" s="188" cm="1">
        <f t="array" aca="1" ref="DV347" ca="1">IFERROR(INDEX(Forecast_Capex_Input!BW$12:BW$286,$X347)
*(INDEX(Forecast_Capex_Input!$H$12:$H$286,$X347)=Repex),0)
*$DT347</f>
        <v>0</v>
      </c>
      <c r="DW347" s="188" cm="1">
        <f t="array" aca="1" ref="DW347" ca="1">IFERROR(INDEX(Forecast_Capex_Input!BX$12:BX$286,$X347)
*(INDEX(Forecast_Capex_Input!$H$12:$H$286,$X347)=Repex),0)
*$DT347</f>
        <v>0</v>
      </c>
      <c r="DX347" s="188" cm="1">
        <f t="array" aca="1" ref="DX347" ca="1">IFERROR(INDEX(Forecast_Capex_Input!BY$12:BY$286,$X347)
*(INDEX(Forecast_Capex_Input!$H$12:$H$286,$X347)=Repex),0)
*$DT347</f>
        <v>0</v>
      </c>
      <c r="DY347" s="188" cm="1">
        <f t="array" aca="1" ref="DY347" ca="1">IFERROR(INDEX(Forecast_Capex_Input!BZ$12:BZ$286,$X347)
*(INDEX(Forecast_Capex_Input!$H$12:$H$286,$X347)=Repex),0)
*$DT347</f>
        <v>1</v>
      </c>
      <c r="DZ347" s="188" cm="1">
        <f t="array" aca="1" ref="DZ347" ca="1">IFERROR(INDEX(Forecast_Capex_Input!CA$12:CA$286,$X347)
*(INDEX(Forecast_Capex_Input!$H$12:$H$286,$X347)=Repex),0)
*$DT347</f>
        <v>0</v>
      </c>
      <c r="EA347" s="188" cm="1">
        <f t="array" aca="1" ref="EA347" ca="1">IFERROR(INDEX(Forecast_Capex_Input!CB$12:CB$286,$X347)
*(INDEX(Forecast_Capex_Input!$H$12:$H$286,$X347)=Repex),0)
*$DT347</f>
        <v>0</v>
      </c>
      <c r="EB347" s="188" cm="1">
        <f t="array" aca="1" ref="EB347" ca="1">IFERROR(INDEX(Forecast_Capex_Input!CC$12:CC$286,$X347)
*(INDEX(Forecast_Capex_Input!$H$12:$H$286,$X347)=Repex),0)
*$DT347</f>
        <v>0</v>
      </c>
      <c r="EC347" s="165"/>
      <c r="ED347" s="226" t="str">
        <f t="shared" si="259"/>
        <v>N/A</v>
      </c>
      <c r="EE347" s="174" t="s">
        <v>15</v>
      </c>
    </row>
    <row r="348" spans="3:135" x14ac:dyDescent="0.2">
      <c r="C348" s="174">
        <f t="shared" si="260"/>
        <v>338</v>
      </c>
      <c r="D348" s="167" t="str" cm="1">
        <f t="array" ref="D348">IFERROR(INDEX(Forecast_Capex_Input!$D$12:$D$286,$X348),NA)</f>
        <v>SCADA Duplicate Comms</v>
      </c>
      <c r="E348" s="172" t="b" cm="1">
        <f t="array" ref="E348">IF($X348=NA,NA,INDEX(Forecast_Capex_Input!$E$12:$E$286,$X348))</f>
        <v>0</v>
      </c>
      <c r="F348" s="167" t="str" cm="1">
        <f t="array" aca="1" ref="F348" ca="1">IFERROR(INDEX(General!$E$25:$E$26,$Y348),NA)</f>
        <v>Non-Labour</v>
      </c>
      <c r="G348" s="167" t="str" cm="1">
        <f t="array" aca="1" ref="G348" ca="1">IFERROR(INDEX(Forecast_Capex_Input!$AI$11:$BB$11,$AA348),NA)</f>
        <v>Communications (short life)</v>
      </c>
      <c r="H348" s="189" cm="1">
        <f t="array" aca="1" ref="H348" ca="1">IFERROR(INDEX(Forecast_Capex_Input!$AI$12:$BB$286,$X348,$AA348),NA)</f>
        <v>1</v>
      </c>
      <c r="I348" s="199" t="str" cm="1">
        <f t="array" ref="I348">IFERROR(INDEX(Forecast_Capex_Input!$F$12:$F$286,$X348),NA)</f>
        <v>Replacement Expenditure</v>
      </c>
      <c r="J348" s="199" t="str" cm="1">
        <f t="array" ref="J348">IFERROR(INDEX(Forecast_Capex_Input!G$12:G$286,$X348),NA)</f>
        <v>Digital Infrastructure</v>
      </c>
      <c r="K348" s="199" t="str" cm="1">
        <f t="array" ref="K348">IFERROR(INDEX(Forecast_Capex_Input!H$12:H$286,$X348),NA)</f>
        <v>Repex</v>
      </c>
      <c r="L348" s="199" t="str" cm="1">
        <f t="array" ref="L348">IFERROR(INDEX(Forecast_Capex_Input!I$12:I$286,$X348),NA)</f>
        <v>N/A</v>
      </c>
      <c r="M348" s="199" t="str" cm="1">
        <f t="array" ref="M348">IFERROR(INDEX(Forecast_Capex_Input!J$12:J$286,$X348),NA)</f>
        <v>N/A</v>
      </c>
      <c r="N348" s="199" t="str" cm="1">
        <f t="array" ref="N348">IFERROR(INDEX(Forecast_Capex_Input!K$12:K$286,$X348),NA)</f>
        <v>DI - Control systems</v>
      </c>
      <c r="O348" s="199" t="str" cm="1">
        <f t="array" ref="O348">IFERROR(INDEX(Forecast_Capex_Input!L$12:L$286,$X348),NA)</f>
        <v>DI - Safe and Reliable Network</v>
      </c>
      <c r="P348" s="199" t="str" cm="1">
        <f t="array" ref="P348">IFERROR(INDEX(Forecast_Capex_Input!M$12:M$286,$X348),NA)</f>
        <v>N/A</v>
      </c>
      <c r="Q348" s="172" t="str" cm="1">
        <f t="array" ref="Q348">IFERROR(INDEX(Forecast_Capex_Input!N$12:N$286,$X348),NA)</f>
        <v>No</v>
      </c>
      <c r="R348" s="265" cm="1">
        <f t="array" ref="R348">IFERROR(INDEX(Forecast_Capex_Input!O$12:O$286,$X348),0)</f>
        <v>0</v>
      </c>
      <c r="S348" s="172" t="str" cm="1">
        <f t="array" ref="S348">IFERROR(INDEX(Forecast_Capex_Input!P$12:P$286,$X348),0)</f>
        <v>Safety security &amp; reliability</v>
      </c>
      <c r="T348" s="199" t="str" cm="1">
        <f t="array" aca="1" ref="T348" ca="1">IFERROR(INDEX(General!$K$84:$K$103,$AA348),NA)</f>
        <v>Communications (short life) (2018 onwards)</v>
      </c>
      <c r="U348" s="188" cm="1">
        <f t="array" aca="1" ref="U348" ca="1">IFERROR(
IF($F348=General!$E$25,INDEX(Forecast_Capex_Input!S$12:S$286,$X348),
INDEX(Forecast_Capex_Input!T$12:T$286,$X348)),0)</f>
        <v>1</v>
      </c>
      <c r="V348" s="222" t="b">
        <f>IFERROR(INDEX(Overheads!$T$19:$T$26,MATCH($I348,Overheads!$E$19:$E$26,0)),FALSE)</f>
        <v>1</v>
      </c>
      <c r="W348" s="165"/>
      <c r="X348" s="174">
        <f>IFERROR(
IF(MATCH($C348,Forecast_Capex_Input!$CI$12:$CI$286,1)+1&gt;MAX(Forecast_Capex_Input!$C$12:$C$286),NA,
MATCH($C348,Forecast_Capex_Input!$CI$12:$CI$286,1)+1),1)</f>
        <v>133</v>
      </c>
      <c r="Y348" s="174" cm="1">
        <f t="array" aca="1" ref="Y348" ca="1">IFERROR(
IF(X347&lt;&gt;X348,1,
IF(COUNTIF(OFFSET(Y347,0,0,-INDEX(Forecast_Capex_Input!$CG$12:$CG$286,$X348)),Y347)=INDEX(Forecast_Capex_Input!$CG$12:$CG$286,$X348),Y347+1,Y347)),NA)</f>
        <v>2</v>
      </c>
      <c r="Z348" s="174" cm="1">
        <f t="array" ref="Z348">IFERROR($C348-IF($X348=1,1,INDEX(Forecast_Capex_Input!$CI$12:$CI$286,$X348-1))+1,NA)</f>
        <v>2</v>
      </c>
      <c r="AA348" s="174" cm="1">
        <f t="array" aca="1" ref="AA348" ca="1">IFERROR(IF(Y348=1,
INDEX(Forecast_Capex_Input!$AI$10:$BB$10,SMALL(IF(INDEX(Forecast_Capex_Input!$AI$12:$BB$286,$X348,0)&gt;0,COLUMN(Forecast_Capex_Input!$AI$10:$BB$10)-COLUMN(Forecast_Capex_Input!$AI$12)+1),ROWS(OFFSET(AA347,0,0,-$Z348)))),
OFFSET(AA347,-INDEX(Forecast_Capex_Input!$CG$12:$CG$286,$X348)+1,0)),NA)</f>
        <v>5</v>
      </c>
      <c r="AB348" s="174">
        <f t="shared" ca="1" si="229"/>
        <v>2</v>
      </c>
      <c r="AC348" s="222" t="b">
        <f t="shared" si="261"/>
        <v>0</v>
      </c>
      <c r="AD348" s="220" t="b">
        <v>0</v>
      </c>
      <c r="AE348" s="222" t="b">
        <f t="shared" si="230"/>
        <v>1</v>
      </c>
      <c r="AF348" s="165"/>
      <c r="AG348" s="215">
        <v>0</v>
      </c>
      <c r="AH348" s="215">
        <v>0</v>
      </c>
      <c r="AI348" s="215">
        <v>0</v>
      </c>
      <c r="AJ348" s="215">
        <v>0</v>
      </c>
      <c r="AK348" s="215">
        <v>0</v>
      </c>
      <c r="AL348" s="155">
        <v>0</v>
      </c>
      <c r="AM348" s="165"/>
      <c r="AN348" s="215" cm="1">
        <f t="array" aca="1" ref="AN348" ca="1">IFERROR(INDEX(General!O$33:O$34,$AB348)
*AG348,0)</f>
        <v>0</v>
      </c>
      <c r="AO348" s="215" cm="1">
        <f t="array" aca="1" ref="AO348" ca="1">IFERROR(INDEX(General!P$33:P$34,$AB348)
*AH348,0)</f>
        <v>0</v>
      </c>
      <c r="AP348" s="215" cm="1">
        <f t="array" aca="1" ref="AP348" ca="1">IFERROR(INDEX(General!Q$33:Q$34,$AB348)
*AI348,0)</f>
        <v>0</v>
      </c>
      <c r="AQ348" s="215" cm="1">
        <f t="array" aca="1" ref="AQ348" ca="1">IFERROR(INDEX(General!R$33:R$34,$AB348)
*AJ348,0)</f>
        <v>0</v>
      </c>
      <c r="AR348" s="215" cm="1">
        <f t="array" aca="1" ref="AR348" ca="1">IFERROR(INDEX(General!S$33:S$34,$AB348)
*AK348,0)</f>
        <v>0</v>
      </c>
      <c r="AS348" s="155">
        <f t="shared" ca="1" si="262"/>
        <v>0</v>
      </c>
      <c r="AT348" s="165"/>
      <c r="AU348" s="215">
        <f ca="1">IF($AE348=FALSE,AN348*Overheads!$R$24*$V348,
IFERROR(Overheads!$O$49*$V348*AN348,0)
+IFERROR(Overheads!Q$59*$V348*(AN348/Overheads!Q$68),0))</f>
        <v>0</v>
      </c>
      <c r="AV348" s="215">
        <f ca="1">IF($AE348=FALSE,AO348*Overheads!$R$24*$V348,
IFERROR(Overheads!$O$49*$V348*AO348,0)
+IFERROR(Overheads!R$59*$V348*(AO348/Overheads!R$68),0))</f>
        <v>0</v>
      </c>
      <c r="AW348" s="215">
        <f ca="1">IF($AE348=FALSE,AP348*Overheads!$R$24*$V348,
IFERROR(Overheads!$O$49*$V348*AP348,0)
+IFERROR(Overheads!S$59*$V348*(AP348/Overheads!S$68),0))</f>
        <v>0</v>
      </c>
      <c r="AX348" s="215">
        <f ca="1">IF($AE348=FALSE,AQ348*Overheads!$R$24*$V348,
IFERROR(Overheads!$O$49*$V348*AQ348,0)
+IFERROR(Overheads!T$59*$V348*(AQ348/Overheads!T$68),0))</f>
        <v>0</v>
      </c>
      <c r="AY348" s="215">
        <f ca="1">IF($AE348=FALSE,AR348*Overheads!$R$24*$V348,
IFERROR(Overheads!$O$49*$V348*AR348,0)
+IFERROR(Overheads!U$59*$V348*(AR348/Overheads!U$68),0))</f>
        <v>0</v>
      </c>
      <c r="AZ348" s="155">
        <f t="shared" ca="1" si="263"/>
        <v>0</v>
      </c>
      <c r="BA348" s="165"/>
      <c r="BB348" s="215">
        <f ca="1">IF($AE348=FALSE,AN348*Overheads!$S$25,
IFERROR(Overheads!$O$50*AN348,0)
+IFERROR(Overheads!Q$60*(AN348/Overheads!Q$66),0))</f>
        <v>0</v>
      </c>
      <c r="BC348" s="215">
        <f ca="1">IF($AE348=FALSE,AO348*Overheads!$S$25,
IFERROR(Overheads!$O$50*AO348,0)
+IFERROR(Overheads!R$60*(AO348/Overheads!R$66),0))</f>
        <v>0</v>
      </c>
      <c r="BD348" s="215">
        <f ca="1">IF($AE348=FALSE,AP348*Overheads!$S$25,
IFERROR(Overheads!$O$50*AP348,0)
+IFERROR(Overheads!S$60*(AP348/Overheads!S$66),0))</f>
        <v>0</v>
      </c>
      <c r="BE348" s="215">
        <f ca="1">IF($AE348=FALSE,AQ348*Overheads!$S$25,
IFERROR(Overheads!$O$50*AQ348,0)
+IFERROR(Overheads!T$60*(AQ348/Overheads!T$66),0))</f>
        <v>0</v>
      </c>
      <c r="BF348" s="215">
        <f ca="1">IF($AE348=FALSE,AR348*Overheads!$S$25,
IFERROR(Overheads!$O$50*AR348,0)
+IFERROR(Overheads!U$60*(AR348/Overheads!U$66),0))</f>
        <v>0</v>
      </c>
      <c r="BG348" s="155">
        <f t="shared" ca="1" si="264"/>
        <v>0</v>
      </c>
      <c r="BH348" s="165"/>
      <c r="BI348" s="215">
        <f t="shared" ca="1" si="265"/>
        <v>0</v>
      </c>
      <c r="BJ348" s="215">
        <f t="shared" ca="1" si="231"/>
        <v>0</v>
      </c>
      <c r="BK348" s="215">
        <f t="shared" ca="1" si="232"/>
        <v>0</v>
      </c>
      <c r="BL348" s="215">
        <f t="shared" ca="1" si="233"/>
        <v>0</v>
      </c>
      <c r="BM348" s="215">
        <f t="shared" ca="1" si="234"/>
        <v>0</v>
      </c>
      <c r="BN348" s="155">
        <f t="shared" ca="1" si="266"/>
        <v>0</v>
      </c>
      <c r="BO348" s="165"/>
      <c r="BP348" s="187" cm="1">
        <f t="array" ref="BP348">IFERROR(IF($X348=$X347,BP347,INDEX(Forecast_Capex_Input!AC$12:AC$286,$X348)),0)</f>
        <v>0</v>
      </c>
      <c r="BQ348" s="187" cm="1">
        <f t="array" ref="BQ348">IFERROR(IF($X348=$X347,BQ347,INDEX(Forecast_Capex_Input!AD$12:AD$286,$X348)),0)</f>
        <v>0</v>
      </c>
      <c r="BR348" s="187" cm="1">
        <f t="array" ref="BR348">IFERROR(IF($X348=$X347,BR347,INDEX(Forecast_Capex_Input!AE$12:AE$286,$X348)),0)</f>
        <v>0</v>
      </c>
      <c r="BS348" s="187" cm="1">
        <f t="array" ref="BS348">IFERROR(IF($X348=$X347,BS347,INDEX(Forecast_Capex_Input!AF$12:AF$286,$X348)),0)</f>
        <v>0</v>
      </c>
      <c r="BT348" s="187" cm="1">
        <f t="array" ref="BT348">IFERROR(IF($X348=$X347,BT347,INDEX(Forecast_Capex_Input!AG$12:AG$286,$X348)),0)</f>
        <v>0</v>
      </c>
      <c r="BU348" s="165"/>
      <c r="BV348" s="215">
        <f t="shared" si="235"/>
        <v>0</v>
      </c>
      <c r="BW348" s="215">
        <f t="shared" si="236"/>
        <v>0</v>
      </c>
      <c r="BX348" s="215">
        <f t="shared" si="237"/>
        <v>0</v>
      </c>
      <c r="BY348" s="215">
        <f t="shared" si="238"/>
        <v>0</v>
      </c>
      <c r="BZ348" s="215">
        <f t="shared" si="239"/>
        <v>0</v>
      </c>
      <c r="CA348" s="155">
        <f t="shared" si="267"/>
        <v>0</v>
      </c>
      <c r="CB348" s="165"/>
      <c r="CC348" s="215">
        <f t="shared" ca="1" si="240"/>
        <v>0</v>
      </c>
      <c r="CD348" s="215">
        <f t="shared" ca="1" si="241"/>
        <v>0</v>
      </c>
      <c r="CE348" s="215">
        <f t="shared" ca="1" si="242"/>
        <v>0</v>
      </c>
      <c r="CF348" s="215">
        <f t="shared" ca="1" si="243"/>
        <v>0</v>
      </c>
      <c r="CG348" s="215">
        <f t="shared" ca="1" si="244"/>
        <v>0</v>
      </c>
      <c r="CH348" s="155">
        <f t="shared" ca="1" si="268"/>
        <v>0</v>
      </c>
      <c r="CI348" s="165"/>
      <c r="CJ348" s="215">
        <f t="shared" ca="1" si="245"/>
        <v>0</v>
      </c>
      <c r="CK348" s="215">
        <f t="shared" ca="1" si="246"/>
        <v>0</v>
      </c>
      <c r="CL348" s="215">
        <f t="shared" ca="1" si="247"/>
        <v>0</v>
      </c>
      <c r="CM348" s="215">
        <f t="shared" ca="1" si="248"/>
        <v>0</v>
      </c>
      <c r="CN348" s="215">
        <f t="shared" ca="1" si="249"/>
        <v>0</v>
      </c>
      <c r="CO348" s="155">
        <f t="shared" ca="1" si="269"/>
        <v>0</v>
      </c>
      <c r="CP348" s="165"/>
      <c r="CQ348" s="223">
        <f t="shared" ca="1" si="250"/>
        <v>0</v>
      </c>
      <c r="CR348" s="223">
        <f t="shared" ca="1" si="251"/>
        <v>0</v>
      </c>
      <c r="CS348" s="223">
        <f t="shared" ca="1" si="252"/>
        <v>0</v>
      </c>
      <c r="CT348" s="223">
        <f t="shared" ca="1" si="253"/>
        <v>0</v>
      </c>
      <c r="CU348" s="223">
        <f t="shared" ca="1" si="254"/>
        <v>0</v>
      </c>
      <c r="CV348" s="155">
        <f t="shared" ca="1" si="270"/>
        <v>0</v>
      </c>
      <c r="CW348" s="165"/>
      <c r="CX348" s="215">
        <f t="shared" ca="1" si="271"/>
        <v>0</v>
      </c>
      <c r="CY348" s="215">
        <f t="shared" ca="1" si="255"/>
        <v>0</v>
      </c>
      <c r="CZ348" s="215">
        <f t="shared" ca="1" si="256"/>
        <v>0</v>
      </c>
      <c r="DA348" s="215">
        <f t="shared" ca="1" si="257"/>
        <v>0</v>
      </c>
      <c r="DB348" s="215">
        <f t="shared" ca="1" si="258"/>
        <v>0</v>
      </c>
      <c r="DC348" s="155">
        <f t="shared" ca="1" si="272"/>
        <v>0</v>
      </c>
      <c r="DD348" s="165"/>
      <c r="DE348" s="188" t="b" cm="1">
        <f t="array" aca="1" ref="DE348" ca="1">OR($G348=Forecast_Capex_Input!$BF$8:$BF$10)</f>
        <v>0</v>
      </c>
      <c r="DF348" s="188" cm="1">
        <f t="array" aca="1" ref="DF348" ca="1">IFERROR(INDEX(Forecast_Capex_Input!BG$12:BG$286,$X348)
*(INDEX(Forecast_Capex_Input!$H$12:$H$286,$X348)=Repex),0)
*$DE348</f>
        <v>0</v>
      </c>
      <c r="DG348" s="188" cm="1">
        <f t="array" aca="1" ref="DG348" ca="1">IFERROR(INDEX(Forecast_Capex_Input!BH$12:BH$286,$X348)
*(INDEX(Forecast_Capex_Input!$H$12:$H$286,$X348)=Repex),0)
*$DE348</f>
        <v>0</v>
      </c>
      <c r="DH348" s="188" cm="1">
        <f t="array" aca="1" ref="DH348" ca="1">IFERROR(INDEX(Forecast_Capex_Input!BI$12:BI$286,$X348)
*(INDEX(Forecast_Capex_Input!$H$12:$H$286,$X348)=Repex),0)
*$DE348</f>
        <v>0</v>
      </c>
      <c r="DI348" s="188" cm="1">
        <f t="array" aca="1" ref="DI348" ca="1">IFERROR(INDEX(Forecast_Capex_Input!BJ$12:BJ$286,$X348)
*(INDEX(Forecast_Capex_Input!$H$12:$H$286,$X348)=Repex),0)
*$DE348</f>
        <v>0</v>
      </c>
      <c r="DJ348" s="188" cm="1">
        <f t="array" aca="1" ref="DJ348" ca="1">IFERROR(INDEX(Forecast_Capex_Input!BK$12:BK$286,$X348)
*(INDEX(Forecast_Capex_Input!$H$12:$H$286,$X348)=Repex),0)
*$DE348</f>
        <v>0</v>
      </c>
      <c r="DK348" s="188" cm="1">
        <f t="array" aca="1" ref="DK348" ca="1">IFERROR(INDEX(Forecast_Capex_Input!BL$12:BL$286,$X348)
*(INDEX(Forecast_Capex_Input!$H$12:$H$286,$X348)=Repex),0)
*$DE348</f>
        <v>0</v>
      </c>
      <c r="DL348" s="165"/>
      <c r="DM348" s="188" t="b" cm="1">
        <f t="array" aca="1" ref="DM348" ca="1">OR($G348=Forecast_Capex_Input!$BN$8:$BN$9)</f>
        <v>0</v>
      </c>
      <c r="DN348" s="188" cm="1">
        <f t="array" aca="1" ref="DN348" ca="1">IFERROR(INDEX(Forecast_Capex_Input!BO$12:BO$286,$X348)
*(INDEX(Forecast_Capex_Input!$H$12:$H$286,$X348)=Repex),0)
*$DM348</f>
        <v>0</v>
      </c>
      <c r="DO348" s="188" cm="1">
        <f t="array" aca="1" ref="DO348" ca="1">IFERROR(INDEX(Forecast_Capex_Input!BP$12:BP$286,$X348)
*(INDEX(Forecast_Capex_Input!$H$12:$H$286,$X348)=Repex),0)
*$DM348</f>
        <v>0</v>
      </c>
      <c r="DP348" s="188" cm="1">
        <f t="array" aca="1" ref="DP348" ca="1">IFERROR(INDEX(Forecast_Capex_Input!BQ$12:BQ$286,$X348)
*(INDEX(Forecast_Capex_Input!$H$12:$H$286,$X348)=Repex),0)
*$DM348</f>
        <v>0</v>
      </c>
      <c r="DQ348" s="188" cm="1">
        <f t="array" aca="1" ref="DQ348" ca="1">IFERROR(INDEX(Forecast_Capex_Input!BR$12:BR$286,$X348)
*(INDEX(Forecast_Capex_Input!$H$12:$H$286,$X348)=Repex),0)
*$DM348</f>
        <v>0</v>
      </c>
      <c r="DR348" s="188" cm="1">
        <f t="array" aca="1" ref="DR348" ca="1">IFERROR(INDEX(Forecast_Capex_Input!BS$12:BS$286,$X348)
*(INDEX(Forecast_Capex_Input!$H$12:$H$286,$X348)=Repex),0)
*$DM348</f>
        <v>0</v>
      </c>
      <c r="DS348" s="165"/>
      <c r="DT348" s="188" t="b" cm="1">
        <f t="array" aca="1" ref="DT348" ca="1">OR($G348=Forecast_Capex_Input!$BU$8:$BU$10)</f>
        <v>1</v>
      </c>
      <c r="DU348" s="188" cm="1">
        <f t="array" aca="1" ref="DU348" ca="1">IFERROR(INDEX(Forecast_Capex_Input!BV$12:BV$286,$X348)
*(INDEX(Forecast_Capex_Input!$H$12:$H$286,$X348)=Repex),0)
*$DT348</f>
        <v>0</v>
      </c>
      <c r="DV348" s="188" cm="1">
        <f t="array" aca="1" ref="DV348" ca="1">IFERROR(INDEX(Forecast_Capex_Input!BW$12:BW$286,$X348)
*(INDEX(Forecast_Capex_Input!$H$12:$H$286,$X348)=Repex),0)
*$DT348</f>
        <v>0</v>
      </c>
      <c r="DW348" s="188" cm="1">
        <f t="array" aca="1" ref="DW348" ca="1">IFERROR(INDEX(Forecast_Capex_Input!BX$12:BX$286,$X348)
*(INDEX(Forecast_Capex_Input!$H$12:$H$286,$X348)=Repex),0)
*$DT348</f>
        <v>0</v>
      </c>
      <c r="DX348" s="188" cm="1">
        <f t="array" aca="1" ref="DX348" ca="1">IFERROR(INDEX(Forecast_Capex_Input!BY$12:BY$286,$X348)
*(INDEX(Forecast_Capex_Input!$H$12:$H$286,$X348)=Repex),0)
*$DT348</f>
        <v>0</v>
      </c>
      <c r="DY348" s="188" cm="1">
        <f t="array" aca="1" ref="DY348" ca="1">IFERROR(INDEX(Forecast_Capex_Input!BZ$12:BZ$286,$X348)
*(INDEX(Forecast_Capex_Input!$H$12:$H$286,$X348)=Repex),0)
*$DT348</f>
        <v>1</v>
      </c>
      <c r="DZ348" s="188" cm="1">
        <f t="array" aca="1" ref="DZ348" ca="1">IFERROR(INDEX(Forecast_Capex_Input!CA$12:CA$286,$X348)
*(INDEX(Forecast_Capex_Input!$H$12:$H$286,$X348)=Repex),0)
*$DT348</f>
        <v>0</v>
      </c>
      <c r="EA348" s="188" cm="1">
        <f t="array" aca="1" ref="EA348" ca="1">IFERROR(INDEX(Forecast_Capex_Input!CB$12:CB$286,$X348)
*(INDEX(Forecast_Capex_Input!$H$12:$H$286,$X348)=Repex),0)
*$DT348</f>
        <v>0</v>
      </c>
      <c r="EB348" s="188" cm="1">
        <f t="array" aca="1" ref="EB348" ca="1">IFERROR(INDEX(Forecast_Capex_Input!CC$12:CC$286,$X348)
*(INDEX(Forecast_Capex_Input!$H$12:$H$286,$X348)=Repex),0)
*$DT348</f>
        <v>0</v>
      </c>
      <c r="EC348" s="165"/>
      <c r="ED348" s="226" t="str">
        <f t="shared" si="259"/>
        <v>N/A</v>
      </c>
      <c r="EE348" s="174" t="s">
        <v>15</v>
      </c>
    </row>
    <row r="349" spans="3:135" x14ac:dyDescent="0.2">
      <c r="C349" s="174">
        <f t="shared" si="260"/>
        <v>339</v>
      </c>
      <c r="D349" s="167" t="str" cm="1">
        <f t="array" ref="D349">IFERROR(INDEX(Forecast_Capex_Input!$D$12:$D$286,$X349),NA)</f>
        <v>AMC Enhancements</v>
      </c>
      <c r="E349" s="172" t="b" cm="1">
        <f t="array" ref="E349">IF($X349=NA,NA,INDEX(Forecast_Capex_Input!$E$12:$E$286,$X349))</f>
        <v>0</v>
      </c>
      <c r="F349" s="167" t="str" cm="1">
        <f t="array" aca="1" ref="F349" ca="1">IFERROR(INDEX(General!$E$25:$E$26,$Y349),NA)</f>
        <v>Labour</v>
      </c>
      <c r="G349" s="167" t="str" cm="1">
        <f t="array" aca="1" ref="G349" ca="1">IFERROR(INDEX(Forecast_Capex_Input!$AI$11:$BB$11,$AA349),NA)</f>
        <v>Business IT</v>
      </c>
      <c r="H349" s="189" cm="1">
        <f t="array" aca="1" ref="H349" ca="1">IFERROR(INDEX(Forecast_Capex_Input!$AI$12:$BB$286,$X349,$AA349),NA)</f>
        <v>1</v>
      </c>
      <c r="I349" s="199" t="str" cm="1">
        <f t="array" ref="I349">IFERROR(INDEX(Forecast_Capex_Input!$F$12:$F$286,$X349),NA)</f>
        <v>Replacement Expenditure</v>
      </c>
      <c r="J349" s="199" t="str" cm="1">
        <f t="array" ref="J349">IFERROR(INDEX(Forecast_Capex_Input!G$12:G$286,$X349),NA)</f>
        <v>Digital Infrastructure</v>
      </c>
      <c r="K349" s="199" t="str" cm="1">
        <f t="array" ref="K349">IFERROR(INDEX(Forecast_Capex_Input!H$12:H$286,$X349),NA)</f>
        <v>Repex</v>
      </c>
      <c r="L349" s="199" t="str" cm="1">
        <f t="array" ref="L349">IFERROR(INDEX(Forecast_Capex_Input!I$12:I$286,$X349),NA)</f>
        <v>N/A</v>
      </c>
      <c r="M349" s="199" t="str" cm="1">
        <f t="array" ref="M349">IFERROR(INDEX(Forecast_Capex_Input!J$12:J$286,$X349),NA)</f>
        <v>N/A</v>
      </c>
      <c r="N349" s="199" t="str" cm="1">
        <f t="array" ref="N349">IFERROR(INDEX(Forecast_Capex_Input!K$12:K$286,$X349),NA)</f>
        <v>DI - SCADA</v>
      </c>
      <c r="O349" s="199" t="str" cm="1">
        <f t="array" ref="O349">IFERROR(INDEX(Forecast_Capex_Input!L$12:L$286,$X349),NA)</f>
        <v>DI - Safe and Reliable Network</v>
      </c>
      <c r="P349" s="199" t="str" cm="1">
        <f t="array" ref="P349">IFERROR(INDEX(Forecast_Capex_Input!M$12:M$286,$X349),NA)</f>
        <v>N/A</v>
      </c>
      <c r="Q349" s="172" t="str" cm="1">
        <f t="array" ref="Q349">IFERROR(INDEX(Forecast_Capex_Input!N$12:N$286,$X349),NA)</f>
        <v>No</v>
      </c>
      <c r="R349" s="265" cm="1">
        <f t="array" ref="R349">IFERROR(INDEX(Forecast_Capex_Input!O$12:O$286,$X349),0)</f>
        <v>0</v>
      </c>
      <c r="S349" s="172" t="str" cm="1">
        <f t="array" ref="S349">IFERROR(INDEX(Forecast_Capex_Input!P$12:P$286,$X349),0)</f>
        <v>Safety security &amp; reliability</v>
      </c>
      <c r="T349" s="199" t="str" cm="1">
        <f t="array" aca="1" ref="T349" ca="1">IFERROR(INDEX(General!$K$84:$K$103,$AA349),NA)</f>
        <v>Business IT (2018 onwards)</v>
      </c>
      <c r="U349" s="188" cm="1">
        <f t="array" aca="1" ref="U349" ca="1">IFERROR(
IF($F349=General!$E$25,INDEX(Forecast_Capex_Input!S$12:S$286,$X349),
INDEX(Forecast_Capex_Input!T$12:T$286,$X349)),0)</f>
        <v>0</v>
      </c>
      <c r="V349" s="222" t="b">
        <f>IFERROR(INDEX(Overheads!$T$19:$T$26,MATCH($I349,Overheads!$E$19:$E$26,0)),FALSE)</f>
        <v>1</v>
      </c>
      <c r="W349" s="165"/>
      <c r="X349" s="174">
        <f>IFERROR(
IF(MATCH($C349,Forecast_Capex_Input!$CI$12:$CI$286,1)+1&gt;MAX(Forecast_Capex_Input!$C$12:$C$286),NA,
MATCH($C349,Forecast_Capex_Input!$CI$12:$CI$286,1)+1),1)</f>
        <v>134</v>
      </c>
      <c r="Y349" s="174" cm="1">
        <f t="array" aca="1" ref="Y349" ca="1">IFERROR(
IF(X348&lt;&gt;X349,1,
IF(COUNTIF(OFFSET(Y348,0,0,-INDEX(Forecast_Capex_Input!$CG$12:$CG$286,$X349)),Y348)=INDEX(Forecast_Capex_Input!$CG$12:$CG$286,$X349),Y348+1,Y348)),NA)</f>
        <v>1</v>
      </c>
      <c r="Z349" s="174" cm="1">
        <f t="array" ref="Z349">IFERROR($C349-IF($X349=1,1,INDEX(Forecast_Capex_Input!$CI$12:$CI$286,$X349-1))+1,NA)</f>
        <v>1</v>
      </c>
      <c r="AA349" s="174" cm="1">
        <f t="array" aca="1" ref="AA349" ca="1">IFERROR(IF(Y349=1,
INDEX(Forecast_Capex_Input!$AI$10:$BB$10,SMALL(IF(INDEX(Forecast_Capex_Input!$AI$12:$BB$286,$X349,0)&gt;0,COLUMN(Forecast_Capex_Input!$AI$10:$BB$10)-COLUMN(Forecast_Capex_Input!$AI$12)+1),ROWS(OFFSET(AA348,0,0,-$Z349)))),
OFFSET(AA348,-INDEX(Forecast_Capex_Input!$CG$12:$CG$286,$X349)+1,0)),NA)</f>
        <v>6</v>
      </c>
      <c r="AB349" s="174">
        <f t="shared" ca="1" si="229"/>
        <v>1</v>
      </c>
      <c r="AC349" s="222" t="b">
        <f t="shared" si="261"/>
        <v>0</v>
      </c>
      <c r="AD349" s="220" t="b">
        <v>0</v>
      </c>
      <c r="AE349" s="222" t="b">
        <f t="shared" si="230"/>
        <v>1</v>
      </c>
      <c r="AF349" s="165"/>
      <c r="AG349" s="215">
        <v>0</v>
      </c>
      <c r="AH349" s="215">
        <v>0</v>
      </c>
      <c r="AI349" s="215">
        <v>0</v>
      </c>
      <c r="AJ349" s="215">
        <v>0</v>
      </c>
      <c r="AK349" s="215">
        <v>0</v>
      </c>
      <c r="AL349" s="155">
        <v>0</v>
      </c>
      <c r="AM349" s="165"/>
      <c r="AN349" s="215" cm="1">
        <f t="array" aca="1" ref="AN349" ca="1">IFERROR(INDEX(General!O$33:O$34,$AB349)
*AG349,0)</f>
        <v>0</v>
      </c>
      <c r="AO349" s="215" cm="1">
        <f t="array" aca="1" ref="AO349" ca="1">IFERROR(INDEX(General!P$33:P$34,$AB349)
*AH349,0)</f>
        <v>0</v>
      </c>
      <c r="AP349" s="215" cm="1">
        <f t="array" aca="1" ref="AP349" ca="1">IFERROR(INDEX(General!Q$33:Q$34,$AB349)
*AI349,0)</f>
        <v>0</v>
      </c>
      <c r="AQ349" s="215" cm="1">
        <f t="array" aca="1" ref="AQ349" ca="1">IFERROR(INDEX(General!R$33:R$34,$AB349)
*AJ349,0)</f>
        <v>0</v>
      </c>
      <c r="AR349" s="215" cm="1">
        <f t="array" aca="1" ref="AR349" ca="1">IFERROR(INDEX(General!S$33:S$34,$AB349)
*AK349,0)</f>
        <v>0</v>
      </c>
      <c r="AS349" s="155">
        <f t="shared" ca="1" si="262"/>
        <v>0</v>
      </c>
      <c r="AT349" s="165"/>
      <c r="AU349" s="215">
        <f ca="1">IF($AE349=FALSE,AN349*Overheads!$R$24*$V349,
IFERROR(Overheads!$O$49*$V349*AN349,0)
+IFERROR(Overheads!Q$59*$V349*(AN349/Overheads!Q$68),0))</f>
        <v>0</v>
      </c>
      <c r="AV349" s="215">
        <f ca="1">IF($AE349=FALSE,AO349*Overheads!$R$24*$V349,
IFERROR(Overheads!$O$49*$V349*AO349,0)
+IFERROR(Overheads!R$59*$V349*(AO349/Overheads!R$68),0))</f>
        <v>0</v>
      </c>
      <c r="AW349" s="215">
        <f ca="1">IF($AE349=FALSE,AP349*Overheads!$R$24*$V349,
IFERROR(Overheads!$O$49*$V349*AP349,0)
+IFERROR(Overheads!S$59*$V349*(AP349/Overheads!S$68),0))</f>
        <v>0</v>
      </c>
      <c r="AX349" s="215">
        <f ca="1">IF($AE349=FALSE,AQ349*Overheads!$R$24*$V349,
IFERROR(Overheads!$O$49*$V349*AQ349,0)
+IFERROR(Overheads!T$59*$V349*(AQ349/Overheads!T$68),0))</f>
        <v>0</v>
      </c>
      <c r="AY349" s="215">
        <f ca="1">IF($AE349=FALSE,AR349*Overheads!$R$24*$V349,
IFERROR(Overheads!$O$49*$V349*AR349,0)
+IFERROR(Overheads!U$59*$V349*(AR349/Overheads!U$68),0))</f>
        <v>0</v>
      </c>
      <c r="AZ349" s="155">
        <f t="shared" ca="1" si="263"/>
        <v>0</v>
      </c>
      <c r="BA349" s="165"/>
      <c r="BB349" s="215">
        <f ca="1">IF($AE349=FALSE,AN349*Overheads!$S$25,
IFERROR(Overheads!$O$50*AN349,0)
+IFERROR(Overheads!Q$60*(AN349/Overheads!Q$66),0))</f>
        <v>0</v>
      </c>
      <c r="BC349" s="215">
        <f ca="1">IF($AE349=FALSE,AO349*Overheads!$S$25,
IFERROR(Overheads!$O$50*AO349,0)
+IFERROR(Overheads!R$60*(AO349/Overheads!R$66),0))</f>
        <v>0</v>
      </c>
      <c r="BD349" s="215">
        <f ca="1">IF($AE349=FALSE,AP349*Overheads!$S$25,
IFERROR(Overheads!$O$50*AP349,0)
+IFERROR(Overheads!S$60*(AP349/Overheads!S$66),0))</f>
        <v>0</v>
      </c>
      <c r="BE349" s="215">
        <f ca="1">IF($AE349=FALSE,AQ349*Overheads!$S$25,
IFERROR(Overheads!$O$50*AQ349,0)
+IFERROR(Overheads!T$60*(AQ349/Overheads!T$66),0))</f>
        <v>0</v>
      </c>
      <c r="BF349" s="215">
        <f ca="1">IF($AE349=FALSE,AR349*Overheads!$S$25,
IFERROR(Overheads!$O$50*AR349,0)
+IFERROR(Overheads!U$60*(AR349/Overheads!U$66),0))</f>
        <v>0</v>
      </c>
      <c r="BG349" s="155">
        <f t="shared" ca="1" si="264"/>
        <v>0</v>
      </c>
      <c r="BH349" s="165"/>
      <c r="BI349" s="215">
        <f t="shared" ca="1" si="265"/>
        <v>0</v>
      </c>
      <c r="BJ349" s="215">
        <f t="shared" ca="1" si="231"/>
        <v>0</v>
      </c>
      <c r="BK349" s="215">
        <f t="shared" ca="1" si="232"/>
        <v>0</v>
      </c>
      <c r="BL349" s="215">
        <f t="shared" ca="1" si="233"/>
        <v>0</v>
      </c>
      <c r="BM349" s="215">
        <f t="shared" ca="1" si="234"/>
        <v>0</v>
      </c>
      <c r="BN349" s="155">
        <f t="shared" ca="1" si="266"/>
        <v>0</v>
      </c>
      <c r="BO349" s="165"/>
      <c r="BP349" s="187" cm="1">
        <f t="array" ref="BP349">IFERROR(IF($X349=$X348,BP348,INDEX(Forecast_Capex_Input!AC$12:AC$286,$X349)),0)</f>
        <v>0</v>
      </c>
      <c r="BQ349" s="187" cm="1">
        <f t="array" ref="BQ349">IFERROR(IF($X349=$X348,BQ348,INDEX(Forecast_Capex_Input!AD$12:AD$286,$X349)),0)</f>
        <v>0</v>
      </c>
      <c r="BR349" s="187" cm="1">
        <f t="array" ref="BR349">IFERROR(IF($X349=$X348,BR348,INDEX(Forecast_Capex_Input!AE$12:AE$286,$X349)),0)</f>
        <v>0</v>
      </c>
      <c r="BS349" s="187" cm="1">
        <f t="array" ref="BS349">IFERROR(IF($X349=$X348,BS348,INDEX(Forecast_Capex_Input!AF$12:AF$286,$X349)),0)</f>
        <v>0</v>
      </c>
      <c r="BT349" s="187" cm="1">
        <f t="array" ref="BT349">IFERROR(IF($X349=$X348,BT348,INDEX(Forecast_Capex_Input!AG$12:AG$286,$X349)),0)</f>
        <v>0</v>
      </c>
      <c r="BU349" s="165"/>
      <c r="BV349" s="215">
        <f t="shared" si="235"/>
        <v>0</v>
      </c>
      <c r="BW349" s="215">
        <f t="shared" si="236"/>
        <v>0</v>
      </c>
      <c r="BX349" s="215">
        <f t="shared" si="237"/>
        <v>0</v>
      </c>
      <c r="BY349" s="215">
        <f t="shared" si="238"/>
        <v>0</v>
      </c>
      <c r="BZ349" s="215">
        <f t="shared" si="239"/>
        <v>0</v>
      </c>
      <c r="CA349" s="155">
        <f t="shared" si="267"/>
        <v>0</v>
      </c>
      <c r="CB349" s="165"/>
      <c r="CC349" s="215">
        <f t="shared" ca="1" si="240"/>
        <v>0</v>
      </c>
      <c r="CD349" s="215">
        <f t="shared" ca="1" si="241"/>
        <v>0</v>
      </c>
      <c r="CE349" s="215">
        <f t="shared" ca="1" si="242"/>
        <v>0</v>
      </c>
      <c r="CF349" s="215">
        <f t="shared" ca="1" si="243"/>
        <v>0</v>
      </c>
      <c r="CG349" s="215">
        <f t="shared" ca="1" si="244"/>
        <v>0</v>
      </c>
      <c r="CH349" s="155">
        <f t="shared" ca="1" si="268"/>
        <v>0</v>
      </c>
      <c r="CI349" s="165"/>
      <c r="CJ349" s="215">
        <f t="shared" ca="1" si="245"/>
        <v>0</v>
      </c>
      <c r="CK349" s="215">
        <f t="shared" ca="1" si="246"/>
        <v>0</v>
      </c>
      <c r="CL349" s="215">
        <f t="shared" ca="1" si="247"/>
        <v>0</v>
      </c>
      <c r="CM349" s="215">
        <f t="shared" ca="1" si="248"/>
        <v>0</v>
      </c>
      <c r="CN349" s="215">
        <f t="shared" ca="1" si="249"/>
        <v>0</v>
      </c>
      <c r="CO349" s="155">
        <f t="shared" ca="1" si="269"/>
        <v>0</v>
      </c>
      <c r="CP349" s="165"/>
      <c r="CQ349" s="223">
        <f t="shared" ca="1" si="250"/>
        <v>0</v>
      </c>
      <c r="CR349" s="223">
        <f t="shared" ca="1" si="251"/>
        <v>0</v>
      </c>
      <c r="CS349" s="223">
        <f t="shared" ca="1" si="252"/>
        <v>0</v>
      </c>
      <c r="CT349" s="223">
        <f t="shared" ca="1" si="253"/>
        <v>0</v>
      </c>
      <c r="CU349" s="223">
        <f t="shared" ca="1" si="254"/>
        <v>0</v>
      </c>
      <c r="CV349" s="155">
        <f t="shared" ca="1" si="270"/>
        <v>0</v>
      </c>
      <c r="CW349" s="165"/>
      <c r="CX349" s="215">
        <f t="shared" ca="1" si="271"/>
        <v>0</v>
      </c>
      <c r="CY349" s="215">
        <f t="shared" ca="1" si="255"/>
        <v>0</v>
      </c>
      <c r="CZ349" s="215">
        <f t="shared" ca="1" si="256"/>
        <v>0</v>
      </c>
      <c r="DA349" s="215">
        <f t="shared" ca="1" si="257"/>
        <v>0</v>
      </c>
      <c r="DB349" s="215">
        <f t="shared" ca="1" si="258"/>
        <v>0</v>
      </c>
      <c r="DC349" s="155">
        <f t="shared" ca="1" si="272"/>
        <v>0</v>
      </c>
      <c r="DD349" s="165"/>
      <c r="DE349" s="188" t="b" cm="1">
        <f t="array" aca="1" ref="DE349" ca="1">OR($G349=Forecast_Capex_Input!$BF$8:$BF$10)</f>
        <v>0</v>
      </c>
      <c r="DF349" s="188" cm="1">
        <f t="array" aca="1" ref="DF349" ca="1">IFERROR(INDEX(Forecast_Capex_Input!BG$12:BG$286,$X349)
*(INDEX(Forecast_Capex_Input!$H$12:$H$286,$X349)=Repex),0)
*$DE349</f>
        <v>0</v>
      </c>
      <c r="DG349" s="188" cm="1">
        <f t="array" aca="1" ref="DG349" ca="1">IFERROR(INDEX(Forecast_Capex_Input!BH$12:BH$286,$X349)
*(INDEX(Forecast_Capex_Input!$H$12:$H$286,$X349)=Repex),0)
*$DE349</f>
        <v>0</v>
      </c>
      <c r="DH349" s="188" cm="1">
        <f t="array" aca="1" ref="DH349" ca="1">IFERROR(INDEX(Forecast_Capex_Input!BI$12:BI$286,$X349)
*(INDEX(Forecast_Capex_Input!$H$12:$H$286,$X349)=Repex),0)
*$DE349</f>
        <v>0</v>
      </c>
      <c r="DI349" s="188" cm="1">
        <f t="array" aca="1" ref="DI349" ca="1">IFERROR(INDEX(Forecast_Capex_Input!BJ$12:BJ$286,$X349)
*(INDEX(Forecast_Capex_Input!$H$12:$H$286,$X349)=Repex),0)
*$DE349</f>
        <v>0</v>
      </c>
      <c r="DJ349" s="188" cm="1">
        <f t="array" aca="1" ref="DJ349" ca="1">IFERROR(INDEX(Forecast_Capex_Input!BK$12:BK$286,$X349)
*(INDEX(Forecast_Capex_Input!$H$12:$H$286,$X349)=Repex),0)
*$DE349</f>
        <v>0</v>
      </c>
      <c r="DK349" s="188" cm="1">
        <f t="array" aca="1" ref="DK349" ca="1">IFERROR(INDEX(Forecast_Capex_Input!BL$12:BL$286,$X349)
*(INDEX(Forecast_Capex_Input!$H$12:$H$286,$X349)=Repex),0)
*$DE349</f>
        <v>0</v>
      </c>
      <c r="DL349" s="165"/>
      <c r="DM349" s="188" t="b" cm="1">
        <f t="array" aca="1" ref="DM349" ca="1">OR($G349=Forecast_Capex_Input!$BN$8:$BN$9)</f>
        <v>0</v>
      </c>
      <c r="DN349" s="188" cm="1">
        <f t="array" aca="1" ref="DN349" ca="1">IFERROR(INDEX(Forecast_Capex_Input!BO$12:BO$286,$X349)
*(INDEX(Forecast_Capex_Input!$H$12:$H$286,$X349)=Repex),0)
*$DM349</f>
        <v>0</v>
      </c>
      <c r="DO349" s="188" cm="1">
        <f t="array" aca="1" ref="DO349" ca="1">IFERROR(INDEX(Forecast_Capex_Input!BP$12:BP$286,$X349)
*(INDEX(Forecast_Capex_Input!$H$12:$H$286,$X349)=Repex),0)
*$DM349</f>
        <v>0</v>
      </c>
      <c r="DP349" s="188" cm="1">
        <f t="array" aca="1" ref="DP349" ca="1">IFERROR(INDEX(Forecast_Capex_Input!BQ$12:BQ$286,$X349)
*(INDEX(Forecast_Capex_Input!$H$12:$H$286,$X349)=Repex),0)
*$DM349</f>
        <v>0</v>
      </c>
      <c r="DQ349" s="188" cm="1">
        <f t="array" aca="1" ref="DQ349" ca="1">IFERROR(INDEX(Forecast_Capex_Input!BR$12:BR$286,$X349)
*(INDEX(Forecast_Capex_Input!$H$12:$H$286,$X349)=Repex),0)
*$DM349</f>
        <v>0</v>
      </c>
      <c r="DR349" s="188" cm="1">
        <f t="array" aca="1" ref="DR349" ca="1">IFERROR(INDEX(Forecast_Capex_Input!BS$12:BS$286,$X349)
*(INDEX(Forecast_Capex_Input!$H$12:$H$286,$X349)=Repex),0)
*$DM349</f>
        <v>0</v>
      </c>
      <c r="DS349" s="165"/>
      <c r="DT349" s="188" t="b" cm="1">
        <f t="array" aca="1" ref="DT349" ca="1">OR($G349=Forecast_Capex_Input!$BU$8:$BU$10)</f>
        <v>1</v>
      </c>
      <c r="DU349" s="188" cm="1">
        <f t="array" aca="1" ref="DU349" ca="1">IFERROR(INDEX(Forecast_Capex_Input!BV$12:BV$286,$X349)
*(INDEX(Forecast_Capex_Input!$H$12:$H$286,$X349)=Repex),0)
*$DT349</f>
        <v>0</v>
      </c>
      <c r="DV349" s="188" cm="1">
        <f t="array" aca="1" ref="DV349" ca="1">IFERROR(INDEX(Forecast_Capex_Input!BW$12:BW$286,$X349)
*(INDEX(Forecast_Capex_Input!$H$12:$H$286,$X349)=Repex),0)
*$DT349</f>
        <v>0</v>
      </c>
      <c r="DW349" s="188" cm="1">
        <f t="array" aca="1" ref="DW349" ca="1">IFERROR(INDEX(Forecast_Capex_Input!BX$12:BX$286,$X349)
*(INDEX(Forecast_Capex_Input!$H$12:$H$286,$X349)=Repex),0)
*$DT349</f>
        <v>0</v>
      </c>
      <c r="DX349" s="188" cm="1">
        <f t="array" aca="1" ref="DX349" ca="1">IFERROR(INDEX(Forecast_Capex_Input!BY$12:BY$286,$X349)
*(INDEX(Forecast_Capex_Input!$H$12:$H$286,$X349)=Repex),0)
*$DT349</f>
        <v>1</v>
      </c>
      <c r="DY349" s="188" cm="1">
        <f t="array" aca="1" ref="DY349" ca="1">IFERROR(INDEX(Forecast_Capex_Input!BZ$12:BZ$286,$X349)
*(INDEX(Forecast_Capex_Input!$H$12:$H$286,$X349)=Repex),0)
*$DT349</f>
        <v>0</v>
      </c>
      <c r="DZ349" s="188" cm="1">
        <f t="array" aca="1" ref="DZ349" ca="1">IFERROR(INDEX(Forecast_Capex_Input!CA$12:CA$286,$X349)
*(INDEX(Forecast_Capex_Input!$H$12:$H$286,$X349)=Repex),0)
*$DT349</f>
        <v>0</v>
      </c>
      <c r="EA349" s="188" cm="1">
        <f t="array" aca="1" ref="EA349" ca="1">IFERROR(INDEX(Forecast_Capex_Input!CB$12:CB$286,$X349)
*(INDEX(Forecast_Capex_Input!$H$12:$H$286,$X349)=Repex),0)
*$DT349</f>
        <v>0</v>
      </c>
      <c r="EB349" s="188" cm="1">
        <f t="array" aca="1" ref="EB349" ca="1">IFERROR(INDEX(Forecast_Capex_Input!CC$12:CC$286,$X349)
*(INDEX(Forecast_Capex_Input!$H$12:$H$286,$X349)=Repex),0)
*$DT349</f>
        <v>0</v>
      </c>
      <c r="EC349" s="165"/>
      <c r="ED349" s="226" t="str">
        <f t="shared" si="259"/>
        <v>N/A</v>
      </c>
      <c r="EE349" s="174" t="s">
        <v>15</v>
      </c>
    </row>
    <row r="350" spans="3:135" x14ac:dyDescent="0.2">
      <c r="C350" s="174">
        <f t="shared" si="260"/>
        <v>340</v>
      </c>
      <c r="D350" s="167" t="str" cm="1">
        <f t="array" ref="D350">IFERROR(INDEX(Forecast_Capex_Input!$D$12:$D$286,$X350),NA)</f>
        <v>AMC Enhancements</v>
      </c>
      <c r="E350" s="172" t="b" cm="1">
        <f t="array" ref="E350">IF($X350=NA,NA,INDEX(Forecast_Capex_Input!$E$12:$E$286,$X350))</f>
        <v>0</v>
      </c>
      <c r="F350" s="167" t="str" cm="1">
        <f t="array" aca="1" ref="F350" ca="1">IFERROR(INDEX(General!$E$25:$E$26,$Y350),NA)</f>
        <v>Non-Labour</v>
      </c>
      <c r="G350" s="167" t="str" cm="1">
        <f t="array" aca="1" ref="G350" ca="1">IFERROR(INDEX(Forecast_Capex_Input!$AI$11:$BB$11,$AA350),NA)</f>
        <v>Business IT</v>
      </c>
      <c r="H350" s="189" cm="1">
        <f t="array" aca="1" ref="H350" ca="1">IFERROR(INDEX(Forecast_Capex_Input!$AI$12:$BB$286,$X350,$AA350),NA)</f>
        <v>1</v>
      </c>
      <c r="I350" s="199" t="str" cm="1">
        <f t="array" ref="I350">IFERROR(INDEX(Forecast_Capex_Input!$F$12:$F$286,$X350),NA)</f>
        <v>Replacement Expenditure</v>
      </c>
      <c r="J350" s="199" t="str" cm="1">
        <f t="array" ref="J350">IFERROR(INDEX(Forecast_Capex_Input!G$12:G$286,$X350),NA)</f>
        <v>Digital Infrastructure</v>
      </c>
      <c r="K350" s="199" t="str" cm="1">
        <f t="array" ref="K350">IFERROR(INDEX(Forecast_Capex_Input!H$12:H$286,$X350),NA)</f>
        <v>Repex</v>
      </c>
      <c r="L350" s="199" t="str" cm="1">
        <f t="array" ref="L350">IFERROR(INDEX(Forecast_Capex_Input!I$12:I$286,$X350),NA)</f>
        <v>N/A</v>
      </c>
      <c r="M350" s="199" t="str" cm="1">
        <f t="array" ref="M350">IFERROR(INDEX(Forecast_Capex_Input!J$12:J$286,$X350),NA)</f>
        <v>N/A</v>
      </c>
      <c r="N350" s="199" t="str" cm="1">
        <f t="array" ref="N350">IFERROR(INDEX(Forecast_Capex_Input!K$12:K$286,$X350),NA)</f>
        <v>DI - SCADA</v>
      </c>
      <c r="O350" s="199" t="str" cm="1">
        <f t="array" ref="O350">IFERROR(INDEX(Forecast_Capex_Input!L$12:L$286,$X350),NA)</f>
        <v>DI - Safe and Reliable Network</v>
      </c>
      <c r="P350" s="199" t="str" cm="1">
        <f t="array" ref="P350">IFERROR(INDEX(Forecast_Capex_Input!M$12:M$286,$X350),NA)</f>
        <v>N/A</v>
      </c>
      <c r="Q350" s="172" t="str" cm="1">
        <f t="array" ref="Q350">IFERROR(INDEX(Forecast_Capex_Input!N$12:N$286,$X350),NA)</f>
        <v>No</v>
      </c>
      <c r="R350" s="265" cm="1">
        <f t="array" ref="R350">IFERROR(INDEX(Forecast_Capex_Input!O$12:O$286,$X350),0)</f>
        <v>0</v>
      </c>
      <c r="S350" s="172" t="str" cm="1">
        <f t="array" ref="S350">IFERROR(INDEX(Forecast_Capex_Input!P$12:P$286,$X350),0)</f>
        <v>Safety security &amp; reliability</v>
      </c>
      <c r="T350" s="199" t="str" cm="1">
        <f t="array" aca="1" ref="T350" ca="1">IFERROR(INDEX(General!$K$84:$K$103,$AA350),NA)</f>
        <v>Business IT (2018 onwards)</v>
      </c>
      <c r="U350" s="188" cm="1">
        <f t="array" aca="1" ref="U350" ca="1">IFERROR(
IF($F350=General!$E$25,INDEX(Forecast_Capex_Input!S$12:S$286,$X350),
INDEX(Forecast_Capex_Input!T$12:T$286,$X350)),0)</f>
        <v>1</v>
      </c>
      <c r="V350" s="222" t="b">
        <f>IFERROR(INDEX(Overheads!$T$19:$T$26,MATCH($I350,Overheads!$E$19:$E$26,0)),FALSE)</f>
        <v>1</v>
      </c>
      <c r="W350" s="165"/>
      <c r="X350" s="174">
        <f>IFERROR(
IF(MATCH($C350,Forecast_Capex_Input!$CI$12:$CI$286,1)+1&gt;MAX(Forecast_Capex_Input!$C$12:$C$286),NA,
MATCH($C350,Forecast_Capex_Input!$CI$12:$CI$286,1)+1),1)</f>
        <v>134</v>
      </c>
      <c r="Y350" s="174" cm="1">
        <f t="array" aca="1" ref="Y350" ca="1">IFERROR(
IF(X349&lt;&gt;X350,1,
IF(COUNTIF(OFFSET(Y349,0,0,-INDEX(Forecast_Capex_Input!$CG$12:$CG$286,$X350)),Y349)=INDEX(Forecast_Capex_Input!$CG$12:$CG$286,$X350),Y349+1,Y349)),NA)</f>
        <v>2</v>
      </c>
      <c r="Z350" s="174" cm="1">
        <f t="array" ref="Z350">IFERROR($C350-IF($X350=1,1,INDEX(Forecast_Capex_Input!$CI$12:$CI$286,$X350-1))+1,NA)</f>
        <v>2</v>
      </c>
      <c r="AA350" s="174" cm="1">
        <f t="array" aca="1" ref="AA350" ca="1">IFERROR(IF(Y350=1,
INDEX(Forecast_Capex_Input!$AI$10:$BB$10,SMALL(IF(INDEX(Forecast_Capex_Input!$AI$12:$BB$286,$X350,0)&gt;0,COLUMN(Forecast_Capex_Input!$AI$10:$BB$10)-COLUMN(Forecast_Capex_Input!$AI$12)+1),ROWS(OFFSET(AA349,0,0,-$Z350)))),
OFFSET(AA349,-INDEX(Forecast_Capex_Input!$CG$12:$CG$286,$X350)+1,0)),NA)</f>
        <v>6</v>
      </c>
      <c r="AB350" s="174">
        <f t="shared" ca="1" si="229"/>
        <v>2</v>
      </c>
      <c r="AC350" s="222" t="b">
        <f t="shared" si="261"/>
        <v>0</v>
      </c>
      <c r="AD350" s="220" t="b">
        <v>0</v>
      </c>
      <c r="AE350" s="222" t="b">
        <f t="shared" si="230"/>
        <v>1</v>
      </c>
      <c r="AF350" s="165"/>
      <c r="AG350" s="215">
        <v>0</v>
      </c>
      <c r="AH350" s="215">
        <v>0</v>
      </c>
      <c r="AI350" s="215">
        <v>0</v>
      </c>
      <c r="AJ350" s="215">
        <v>0</v>
      </c>
      <c r="AK350" s="215">
        <v>0</v>
      </c>
      <c r="AL350" s="155">
        <v>0</v>
      </c>
      <c r="AM350" s="165"/>
      <c r="AN350" s="215" cm="1">
        <f t="array" aca="1" ref="AN350" ca="1">IFERROR(INDEX(General!O$33:O$34,$AB350)
*AG350,0)</f>
        <v>0</v>
      </c>
      <c r="AO350" s="215" cm="1">
        <f t="array" aca="1" ref="AO350" ca="1">IFERROR(INDEX(General!P$33:P$34,$AB350)
*AH350,0)</f>
        <v>0</v>
      </c>
      <c r="AP350" s="215" cm="1">
        <f t="array" aca="1" ref="AP350" ca="1">IFERROR(INDEX(General!Q$33:Q$34,$AB350)
*AI350,0)</f>
        <v>0</v>
      </c>
      <c r="AQ350" s="215" cm="1">
        <f t="array" aca="1" ref="AQ350" ca="1">IFERROR(INDEX(General!R$33:R$34,$AB350)
*AJ350,0)</f>
        <v>0</v>
      </c>
      <c r="AR350" s="215" cm="1">
        <f t="array" aca="1" ref="AR350" ca="1">IFERROR(INDEX(General!S$33:S$34,$AB350)
*AK350,0)</f>
        <v>0</v>
      </c>
      <c r="AS350" s="155">
        <f t="shared" ca="1" si="262"/>
        <v>0</v>
      </c>
      <c r="AT350" s="165"/>
      <c r="AU350" s="215">
        <f ca="1">IF($AE350=FALSE,AN350*Overheads!$R$24*$V350,
IFERROR(Overheads!$O$49*$V350*AN350,0)
+IFERROR(Overheads!Q$59*$V350*(AN350/Overheads!Q$68),0))</f>
        <v>0</v>
      </c>
      <c r="AV350" s="215">
        <f ca="1">IF($AE350=FALSE,AO350*Overheads!$R$24*$V350,
IFERROR(Overheads!$O$49*$V350*AO350,0)
+IFERROR(Overheads!R$59*$V350*(AO350/Overheads!R$68),0))</f>
        <v>0</v>
      </c>
      <c r="AW350" s="215">
        <f ca="1">IF($AE350=FALSE,AP350*Overheads!$R$24*$V350,
IFERROR(Overheads!$O$49*$V350*AP350,0)
+IFERROR(Overheads!S$59*$V350*(AP350/Overheads!S$68),0))</f>
        <v>0</v>
      </c>
      <c r="AX350" s="215">
        <f ca="1">IF($AE350=FALSE,AQ350*Overheads!$R$24*$V350,
IFERROR(Overheads!$O$49*$V350*AQ350,0)
+IFERROR(Overheads!T$59*$V350*(AQ350/Overheads!T$68),0))</f>
        <v>0</v>
      </c>
      <c r="AY350" s="215">
        <f ca="1">IF($AE350=FALSE,AR350*Overheads!$R$24*$V350,
IFERROR(Overheads!$O$49*$V350*AR350,0)
+IFERROR(Overheads!U$59*$V350*(AR350/Overheads!U$68),0))</f>
        <v>0</v>
      </c>
      <c r="AZ350" s="155">
        <f t="shared" ca="1" si="263"/>
        <v>0</v>
      </c>
      <c r="BA350" s="165"/>
      <c r="BB350" s="215">
        <f ca="1">IF($AE350=FALSE,AN350*Overheads!$S$25,
IFERROR(Overheads!$O$50*AN350,0)
+IFERROR(Overheads!Q$60*(AN350/Overheads!Q$66),0))</f>
        <v>0</v>
      </c>
      <c r="BC350" s="215">
        <f ca="1">IF($AE350=FALSE,AO350*Overheads!$S$25,
IFERROR(Overheads!$O$50*AO350,0)
+IFERROR(Overheads!R$60*(AO350/Overheads!R$66),0))</f>
        <v>0</v>
      </c>
      <c r="BD350" s="215">
        <f ca="1">IF($AE350=FALSE,AP350*Overheads!$S$25,
IFERROR(Overheads!$O$50*AP350,0)
+IFERROR(Overheads!S$60*(AP350/Overheads!S$66),0))</f>
        <v>0</v>
      </c>
      <c r="BE350" s="215">
        <f ca="1">IF($AE350=FALSE,AQ350*Overheads!$S$25,
IFERROR(Overheads!$O$50*AQ350,0)
+IFERROR(Overheads!T$60*(AQ350/Overheads!T$66),0))</f>
        <v>0</v>
      </c>
      <c r="BF350" s="215">
        <f ca="1">IF($AE350=FALSE,AR350*Overheads!$S$25,
IFERROR(Overheads!$O$50*AR350,0)
+IFERROR(Overheads!U$60*(AR350/Overheads!U$66),0))</f>
        <v>0</v>
      </c>
      <c r="BG350" s="155">
        <f t="shared" ca="1" si="264"/>
        <v>0</v>
      </c>
      <c r="BH350" s="165"/>
      <c r="BI350" s="215">
        <f t="shared" ca="1" si="265"/>
        <v>0</v>
      </c>
      <c r="BJ350" s="215">
        <f t="shared" ca="1" si="231"/>
        <v>0</v>
      </c>
      <c r="BK350" s="215">
        <f t="shared" ca="1" si="232"/>
        <v>0</v>
      </c>
      <c r="BL350" s="215">
        <f t="shared" ca="1" si="233"/>
        <v>0</v>
      </c>
      <c r="BM350" s="215">
        <f t="shared" ca="1" si="234"/>
        <v>0</v>
      </c>
      <c r="BN350" s="155">
        <f t="shared" ca="1" si="266"/>
        <v>0</v>
      </c>
      <c r="BO350" s="165"/>
      <c r="BP350" s="187" cm="1">
        <f t="array" ref="BP350">IFERROR(IF($X350=$X349,BP349,INDEX(Forecast_Capex_Input!AC$12:AC$286,$X350)),0)</f>
        <v>0</v>
      </c>
      <c r="BQ350" s="187" cm="1">
        <f t="array" ref="BQ350">IFERROR(IF($X350=$X349,BQ349,INDEX(Forecast_Capex_Input!AD$12:AD$286,$X350)),0)</f>
        <v>0</v>
      </c>
      <c r="BR350" s="187" cm="1">
        <f t="array" ref="BR350">IFERROR(IF($X350=$X349,BR349,INDEX(Forecast_Capex_Input!AE$12:AE$286,$X350)),0)</f>
        <v>0</v>
      </c>
      <c r="BS350" s="187" cm="1">
        <f t="array" ref="BS350">IFERROR(IF($X350=$X349,BS349,INDEX(Forecast_Capex_Input!AF$12:AF$286,$X350)),0)</f>
        <v>0</v>
      </c>
      <c r="BT350" s="187" cm="1">
        <f t="array" ref="BT350">IFERROR(IF($X350=$X349,BT349,INDEX(Forecast_Capex_Input!AG$12:AG$286,$X350)),0)</f>
        <v>0</v>
      </c>
      <c r="BU350" s="165"/>
      <c r="BV350" s="215">
        <f t="shared" si="235"/>
        <v>0</v>
      </c>
      <c r="BW350" s="215">
        <f t="shared" si="236"/>
        <v>0</v>
      </c>
      <c r="BX350" s="215">
        <f t="shared" si="237"/>
        <v>0</v>
      </c>
      <c r="BY350" s="215">
        <f t="shared" si="238"/>
        <v>0</v>
      </c>
      <c r="BZ350" s="215">
        <f t="shared" si="239"/>
        <v>0</v>
      </c>
      <c r="CA350" s="155">
        <f t="shared" si="267"/>
        <v>0</v>
      </c>
      <c r="CB350" s="165"/>
      <c r="CC350" s="215">
        <f t="shared" ca="1" si="240"/>
        <v>0</v>
      </c>
      <c r="CD350" s="215">
        <f t="shared" ca="1" si="241"/>
        <v>0</v>
      </c>
      <c r="CE350" s="215">
        <f t="shared" ca="1" si="242"/>
        <v>0</v>
      </c>
      <c r="CF350" s="215">
        <f t="shared" ca="1" si="243"/>
        <v>0</v>
      </c>
      <c r="CG350" s="215">
        <f t="shared" ca="1" si="244"/>
        <v>0</v>
      </c>
      <c r="CH350" s="155">
        <f t="shared" ca="1" si="268"/>
        <v>0</v>
      </c>
      <c r="CI350" s="165"/>
      <c r="CJ350" s="215">
        <f t="shared" ca="1" si="245"/>
        <v>0</v>
      </c>
      <c r="CK350" s="215">
        <f t="shared" ca="1" si="246"/>
        <v>0</v>
      </c>
      <c r="CL350" s="215">
        <f t="shared" ca="1" si="247"/>
        <v>0</v>
      </c>
      <c r="CM350" s="215">
        <f t="shared" ca="1" si="248"/>
        <v>0</v>
      </c>
      <c r="CN350" s="215">
        <f t="shared" ca="1" si="249"/>
        <v>0</v>
      </c>
      <c r="CO350" s="155">
        <f t="shared" ca="1" si="269"/>
        <v>0</v>
      </c>
      <c r="CP350" s="165"/>
      <c r="CQ350" s="223">
        <f t="shared" ca="1" si="250"/>
        <v>0</v>
      </c>
      <c r="CR350" s="223">
        <f t="shared" ca="1" si="251"/>
        <v>0</v>
      </c>
      <c r="CS350" s="223">
        <f t="shared" ca="1" si="252"/>
        <v>0</v>
      </c>
      <c r="CT350" s="223">
        <f t="shared" ca="1" si="253"/>
        <v>0</v>
      </c>
      <c r="CU350" s="223">
        <f t="shared" ca="1" si="254"/>
        <v>0</v>
      </c>
      <c r="CV350" s="155">
        <f t="shared" ca="1" si="270"/>
        <v>0</v>
      </c>
      <c r="CW350" s="165"/>
      <c r="CX350" s="215">
        <f t="shared" ca="1" si="271"/>
        <v>0</v>
      </c>
      <c r="CY350" s="215">
        <f t="shared" ca="1" si="255"/>
        <v>0</v>
      </c>
      <c r="CZ350" s="215">
        <f t="shared" ca="1" si="256"/>
        <v>0</v>
      </c>
      <c r="DA350" s="215">
        <f t="shared" ca="1" si="257"/>
        <v>0</v>
      </c>
      <c r="DB350" s="215">
        <f t="shared" ca="1" si="258"/>
        <v>0</v>
      </c>
      <c r="DC350" s="155">
        <f t="shared" ca="1" si="272"/>
        <v>0</v>
      </c>
      <c r="DD350" s="165"/>
      <c r="DE350" s="188" t="b" cm="1">
        <f t="array" aca="1" ref="DE350" ca="1">OR($G350=Forecast_Capex_Input!$BF$8:$BF$10)</f>
        <v>0</v>
      </c>
      <c r="DF350" s="188" cm="1">
        <f t="array" aca="1" ref="DF350" ca="1">IFERROR(INDEX(Forecast_Capex_Input!BG$12:BG$286,$X350)
*(INDEX(Forecast_Capex_Input!$H$12:$H$286,$X350)=Repex),0)
*$DE350</f>
        <v>0</v>
      </c>
      <c r="DG350" s="188" cm="1">
        <f t="array" aca="1" ref="DG350" ca="1">IFERROR(INDEX(Forecast_Capex_Input!BH$12:BH$286,$X350)
*(INDEX(Forecast_Capex_Input!$H$12:$H$286,$X350)=Repex),0)
*$DE350</f>
        <v>0</v>
      </c>
      <c r="DH350" s="188" cm="1">
        <f t="array" aca="1" ref="DH350" ca="1">IFERROR(INDEX(Forecast_Capex_Input!BI$12:BI$286,$X350)
*(INDEX(Forecast_Capex_Input!$H$12:$H$286,$X350)=Repex),0)
*$DE350</f>
        <v>0</v>
      </c>
      <c r="DI350" s="188" cm="1">
        <f t="array" aca="1" ref="DI350" ca="1">IFERROR(INDEX(Forecast_Capex_Input!BJ$12:BJ$286,$X350)
*(INDEX(Forecast_Capex_Input!$H$12:$H$286,$X350)=Repex),0)
*$DE350</f>
        <v>0</v>
      </c>
      <c r="DJ350" s="188" cm="1">
        <f t="array" aca="1" ref="DJ350" ca="1">IFERROR(INDEX(Forecast_Capex_Input!BK$12:BK$286,$X350)
*(INDEX(Forecast_Capex_Input!$H$12:$H$286,$X350)=Repex),0)
*$DE350</f>
        <v>0</v>
      </c>
      <c r="DK350" s="188" cm="1">
        <f t="array" aca="1" ref="DK350" ca="1">IFERROR(INDEX(Forecast_Capex_Input!BL$12:BL$286,$X350)
*(INDEX(Forecast_Capex_Input!$H$12:$H$286,$X350)=Repex),0)
*$DE350</f>
        <v>0</v>
      </c>
      <c r="DL350" s="165"/>
      <c r="DM350" s="188" t="b" cm="1">
        <f t="array" aca="1" ref="DM350" ca="1">OR($G350=Forecast_Capex_Input!$BN$8:$BN$9)</f>
        <v>0</v>
      </c>
      <c r="DN350" s="188" cm="1">
        <f t="array" aca="1" ref="DN350" ca="1">IFERROR(INDEX(Forecast_Capex_Input!BO$12:BO$286,$X350)
*(INDEX(Forecast_Capex_Input!$H$12:$H$286,$X350)=Repex),0)
*$DM350</f>
        <v>0</v>
      </c>
      <c r="DO350" s="188" cm="1">
        <f t="array" aca="1" ref="DO350" ca="1">IFERROR(INDEX(Forecast_Capex_Input!BP$12:BP$286,$X350)
*(INDEX(Forecast_Capex_Input!$H$12:$H$286,$X350)=Repex),0)
*$DM350</f>
        <v>0</v>
      </c>
      <c r="DP350" s="188" cm="1">
        <f t="array" aca="1" ref="DP350" ca="1">IFERROR(INDEX(Forecast_Capex_Input!BQ$12:BQ$286,$X350)
*(INDEX(Forecast_Capex_Input!$H$12:$H$286,$X350)=Repex),0)
*$DM350</f>
        <v>0</v>
      </c>
      <c r="DQ350" s="188" cm="1">
        <f t="array" aca="1" ref="DQ350" ca="1">IFERROR(INDEX(Forecast_Capex_Input!BR$12:BR$286,$X350)
*(INDEX(Forecast_Capex_Input!$H$12:$H$286,$X350)=Repex),0)
*$DM350</f>
        <v>0</v>
      </c>
      <c r="DR350" s="188" cm="1">
        <f t="array" aca="1" ref="DR350" ca="1">IFERROR(INDEX(Forecast_Capex_Input!BS$12:BS$286,$X350)
*(INDEX(Forecast_Capex_Input!$H$12:$H$286,$X350)=Repex),0)
*$DM350</f>
        <v>0</v>
      </c>
      <c r="DS350" s="165"/>
      <c r="DT350" s="188" t="b" cm="1">
        <f t="array" aca="1" ref="DT350" ca="1">OR($G350=Forecast_Capex_Input!$BU$8:$BU$10)</f>
        <v>1</v>
      </c>
      <c r="DU350" s="188" cm="1">
        <f t="array" aca="1" ref="DU350" ca="1">IFERROR(INDEX(Forecast_Capex_Input!BV$12:BV$286,$X350)
*(INDEX(Forecast_Capex_Input!$H$12:$H$286,$X350)=Repex),0)
*$DT350</f>
        <v>0</v>
      </c>
      <c r="DV350" s="188" cm="1">
        <f t="array" aca="1" ref="DV350" ca="1">IFERROR(INDEX(Forecast_Capex_Input!BW$12:BW$286,$X350)
*(INDEX(Forecast_Capex_Input!$H$12:$H$286,$X350)=Repex),0)
*$DT350</f>
        <v>0</v>
      </c>
      <c r="DW350" s="188" cm="1">
        <f t="array" aca="1" ref="DW350" ca="1">IFERROR(INDEX(Forecast_Capex_Input!BX$12:BX$286,$X350)
*(INDEX(Forecast_Capex_Input!$H$12:$H$286,$X350)=Repex),0)
*$DT350</f>
        <v>0</v>
      </c>
      <c r="DX350" s="188" cm="1">
        <f t="array" aca="1" ref="DX350" ca="1">IFERROR(INDEX(Forecast_Capex_Input!BY$12:BY$286,$X350)
*(INDEX(Forecast_Capex_Input!$H$12:$H$286,$X350)=Repex),0)
*$DT350</f>
        <v>1</v>
      </c>
      <c r="DY350" s="188" cm="1">
        <f t="array" aca="1" ref="DY350" ca="1">IFERROR(INDEX(Forecast_Capex_Input!BZ$12:BZ$286,$X350)
*(INDEX(Forecast_Capex_Input!$H$12:$H$286,$X350)=Repex),0)
*$DT350</f>
        <v>0</v>
      </c>
      <c r="DZ350" s="188" cm="1">
        <f t="array" aca="1" ref="DZ350" ca="1">IFERROR(INDEX(Forecast_Capex_Input!CA$12:CA$286,$X350)
*(INDEX(Forecast_Capex_Input!$H$12:$H$286,$X350)=Repex),0)
*$DT350</f>
        <v>0</v>
      </c>
      <c r="EA350" s="188" cm="1">
        <f t="array" aca="1" ref="EA350" ca="1">IFERROR(INDEX(Forecast_Capex_Input!CB$12:CB$286,$X350)
*(INDEX(Forecast_Capex_Input!$H$12:$H$286,$X350)=Repex),0)
*$DT350</f>
        <v>0</v>
      </c>
      <c r="EB350" s="188" cm="1">
        <f t="array" aca="1" ref="EB350" ca="1">IFERROR(INDEX(Forecast_Capex_Input!CC$12:CC$286,$X350)
*(INDEX(Forecast_Capex_Input!$H$12:$H$286,$X350)=Repex),0)
*$DT350</f>
        <v>0</v>
      </c>
      <c r="EC350" s="165"/>
      <c r="ED350" s="226" t="str">
        <f t="shared" si="259"/>
        <v>N/A</v>
      </c>
      <c r="EE350" s="174" t="s">
        <v>15</v>
      </c>
    </row>
    <row r="351" spans="3:135" x14ac:dyDescent="0.2">
      <c r="C351" s="174">
        <f t="shared" si="260"/>
        <v>341</v>
      </c>
      <c r="D351" s="167" t="str" cm="1">
        <f t="array" ref="D351">IFERROR(INDEX(Forecast_Capex_Input!$D$12:$D$286,$X351),NA)</f>
        <v>SCADA Hardware Renewal</v>
      </c>
      <c r="E351" s="172" t="b" cm="1">
        <f t="array" ref="E351">IF($X351=NA,NA,INDEX(Forecast_Capex_Input!$E$12:$E$286,$X351))</f>
        <v>0</v>
      </c>
      <c r="F351" s="167" t="str" cm="1">
        <f t="array" aca="1" ref="F351" ca="1">IFERROR(INDEX(General!$E$25:$E$26,$Y351),NA)</f>
        <v>Labour</v>
      </c>
      <c r="G351" s="167" t="str" cm="1">
        <f t="array" aca="1" ref="G351" ca="1">IFERROR(INDEX(Forecast_Capex_Input!$AI$11:$BB$11,$AA351),NA)</f>
        <v>Secondary Systems</v>
      </c>
      <c r="H351" s="189" cm="1">
        <f t="array" aca="1" ref="H351" ca="1">IFERROR(INDEX(Forecast_Capex_Input!$AI$12:$BB$286,$X351,$AA351),NA)</f>
        <v>1</v>
      </c>
      <c r="I351" s="199" t="str" cm="1">
        <f t="array" ref="I351">IFERROR(INDEX(Forecast_Capex_Input!$F$12:$F$286,$X351),NA)</f>
        <v>Replacement Expenditure</v>
      </c>
      <c r="J351" s="199" t="str" cm="1">
        <f t="array" ref="J351">IFERROR(INDEX(Forecast_Capex_Input!G$12:G$286,$X351),NA)</f>
        <v>Digital Infrastructure</v>
      </c>
      <c r="K351" s="199" t="str" cm="1">
        <f t="array" ref="K351">IFERROR(INDEX(Forecast_Capex_Input!H$12:H$286,$X351),NA)</f>
        <v>Repex</v>
      </c>
      <c r="L351" s="199" t="str" cm="1">
        <f t="array" ref="L351">IFERROR(INDEX(Forecast_Capex_Input!I$12:I$286,$X351),NA)</f>
        <v>N/A</v>
      </c>
      <c r="M351" s="199" t="str" cm="1">
        <f t="array" ref="M351">IFERROR(INDEX(Forecast_Capex_Input!J$12:J$286,$X351),NA)</f>
        <v>N/A</v>
      </c>
      <c r="N351" s="199" t="str" cm="1">
        <f t="array" ref="N351">IFERROR(INDEX(Forecast_Capex_Input!K$12:K$286,$X351),NA)</f>
        <v>DI - SCADA</v>
      </c>
      <c r="O351" s="199" t="str" cm="1">
        <f t="array" ref="O351">IFERROR(INDEX(Forecast_Capex_Input!L$12:L$286,$X351),NA)</f>
        <v>DI - Safe and Reliable Network</v>
      </c>
      <c r="P351" s="199" t="str" cm="1">
        <f t="array" ref="P351">IFERROR(INDEX(Forecast_Capex_Input!M$12:M$286,$X351),NA)</f>
        <v>N/A</v>
      </c>
      <c r="Q351" s="172" t="str" cm="1">
        <f t="array" ref="Q351">IFERROR(INDEX(Forecast_Capex_Input!N$12:N$286,$X351),NA)</f>
        <v>No</v>
      </c>
      <c r="R351" s="265" cm="1">
        <f t="array" ref="R351">IFERROR(INDEX(Forecast_Capex_Input!O$12:O$286,$X351),0)</f>
        <v>0</v>
      </c>
      <c r="S351" s="172" t="str" cm="1">
        <f t="array" ref="S351">IFERROR(INDEX(Forecast_Capex_Input!P$12:P$286,$X351),0)</f>
        <v>Safety security &amp; reliability</v>
      </c>
      <c r="T351" s="199" t="str" cm="1">
        <f t="array" aca="1" ref="T351" ca="1">IFERROR(INDEX(General!$K$84:$K$103,$AA351),NA)</f>
        <v>Secondary Systems (2018-23)</v>
      </c>
      <c r="U351" s="188" cm="1">
        <f t="array" aca="1" ref="U351" ca="1">IFERROR(
IF($F351=General!$E$25,INDEX(Forecast_Capex_Input!S$12:S$286,$X351),
INDEX(Forecast_Capex_Input!T$12:T$286,$X351)),0)</f>
        <v>0</v>
      </c>
      <c r="V351" s="222" t="b">
        <f>IFERROR(INDEX(Overheads!$T$19:$T$26,MATCH($I351,Overheads!$E$19:$E$26,0)),FALSE)</f>
        <v>1</v>
      </c>
      <c r="W351" s="165"/>
      <c r="X351" s="174">
        <f>IFERROR(
IF(MATCH($C351,Forecast_Capex_Input!$CI$12:$CI$286,1)+1&gt;MAX(Forecast_Capex_Input!$C$12:$C$286),NA,
MATCH($C351,Forecast_Capex_Input!$CI$12:$CI$286,1)+1),1)</f>
        <v>135</v>
      </c>
      <c r="Y351" s="174" cm="1">
        <f t="array" aca="1" ref="Y351" ca="1">IFERROR(
IF(X350&lt;&gt;X351,1,
IF(COUNTIF(OFFSET(Y350,0,0,-INDEX(Forecast_Capex_Input!$CG$12:$CG$286,$X351)),Y350)=INDEX(Forecast_Capex_Input!$CG$12:$CG$286,$X351),Y350+1,Y350)),NA)</f>
        <v>1</v>
      </c>
      <c r="Z351" s="174" cm="1">
        <f t="array" ref="Z351">IFERROR($C351-IF($X351=1,1,INDEX(Forecast_Capex_Input!$CI$12:$CI$286,$X351-1))+1,NA)</f>
        <v>1</v>
      </c>
      <c r="AA351" s="174" cm="1">
        <f t="array" aca="1" ref="AA351" ca="1">IFERROR(IF(Y351=1,
INDEX(Forecast_Capex_Input!$AI$10:$BB$10,SMALL(IF(INDEX(Forecast_Capex_Input!$AI$12:$BB$286,$X351,0)&gt;0,COLUMN(Forecast_Capex_Input!$AI$10:$BB$10)-COLUMN(Forecast_Capex_Input!$AI$12)+1),ROWS(OFFSET(AA350,0,0,-$Z351)))),
OFFSET(AA350,-INDEX(Forecast_Capex_Input!$CG$12:$CG$286,$X351)+1,0)),NA)</f>
        <v>4</v>
      </c>
      <c r="AB351" s="174">
        <f t="shared" ca="1" si="229"/>
        <v>1</v>
      </c>
      <c r="AC351" s="222" t="b">
        <f t="shared" si="261"/>
        <v>0</v>
      </c>
      <c r="AD351" s="220" t="b">
        <v>0</v>
      </c>
      <c r="AE351" s="222" t="b">
        <f t="shared" si="230"/>
        <v>1</v>
      </c>
      <c r="AF351" s="165"/>
      <c r="AG351" s="215">
        <v>0</v>
      </c>
      <c r="AH351" s="215">
        <v>0</v>
      </c>
      <c r="AI351" s="215">
        <v>0</v>
      </c>
      <c r="AJ351" s="215">
        <v>0</v>
      </c>
      <c r="AK351" s="215">
        <v>0</v>
      </c>
      <c r="AL351" s="155">
        <v>0</v>
      </c>
      <c r="AM351" s="165"/>
      <c r="AN351" s="215" cm="1">
        <f t="array" aca="1" ref="AN351" ca="1">IFERROR(INDEX(General!O$33:O$34,$AB351)
*AG351,0)</f>
        <v>0</v>
      </c>
      <c r="AO351" s="215" cm="1">
        <f t="array" aca="1" ref="AO351" ca="1">IFERROR(INDEX(General!P$33:P$34,$AB351)
*AH351,0)</f>
        <v>0</v>
      </c>
      <c r="AP351" s="215" cm="1">
        <f t="array" aca="1" ref="AP351" ca="1">IFERROR(INDEX(General!Q$33:Q$34,$AB351)
*AI351,0)</f>
        <v>0</v>
      </c>
      <c r="AQ351" s="215" cm="1">
        <f t="array" aca="1" ref="AQ351" ca="1">IFERROR(INDEX(General!R$33:R$34,$AB351)
*AJ351,0)</f>
        <v>0</v>
      </c>
      <c r="AR351" s="215" cm="1">
        <f t="array" aca="1" ref="AR351" ca="1">IFERROR(INDEX(General!S$33:S$34,$AB351)
*AK351,0)</f>
        <v>0</v>
      </c>
      <c r="AS351" s="155">
        <f t="shared" ca="1" si="262"/>
        <v>0</v>
      </c>
      <c r="AT351" s="165"/>
      <c r="AU351" s="215">
        <f ca="1">IF($AE351=FALSE,AN351*Overheads!$R$24*$V351,
IFERROR(Overheads!$O$49*$V351*AN351,0)
+IFERROR(Overheads!Q$59*$V351*(AN351/Overheads!Q$68),0))</f>
        <v>0</v>
      </c>
      <c r="AV351" s="215">
        <f ca="1">IF($AE351=FALSE,AO351*Overheads!$R$24*$V351,
IFERROR(Overheads!$O$49*$V351*AO351,0)
+IFERROR(Overheads!R$59*$V351*(AO351/Overheads!R$68),0))</f>
        <v>0</v>
      </c>
      <c r="AW351" s="215">
        <f ca="1">IF($AE351=FALSE,AP351*Overheads!$R$24*$V351,
IFERROR(Overheads!$O$49*$V351*AP351,0)
+IFERROR(Overheads!S$59*$V351*(AP351/Overheads!S$68),0))</f>
        <v>0</v>
      </c>
      <c r="AX351" s="215">
        <f ca="1">IF($AE351=FALSE,AQ351*Overheads!$R$24*$V351,
IFERROR(Overheads!$O$49*$V351*AQ351,0)
+IFERROR(Overheads!T$59*$V351*(AQ351/Overheads!T$68),0))</f>
        <v>0</v>
      </c>
      <c r="AY351" s="215">
        <f ca="1">IF($AE351=FALSE,AR351*Overheads!$R$24*$V351,
IFERROR(Overheads!$O$49*$V351*AR351,0)
+IFERROR(Overheads!U$59*$V351*(AR351/Overheads!U$68),0))</f>
        <v>0</v>
      </c>
      <c r="AZ351" s="155">
        <f t="shared" ca="1" si="263"/>
        <v>0</v>
      </c>
      <c r="BA351" s="165"/>
      <c r="BB351" s="215">
        <f ca="1">IF($AE351=FALSE,AN351*Overheads!$S$25,
IFERROR(Overheads!$O$50*AN351,0)
+IFERROR(Overheads!Q$60*(AN351/Overheads!Q$66),0))</f>
        <v>0</v>
      </c>
      <c r="BC351" s="215">
        <f ca="1">IF($AE351=FALSE,AO351*Overheads!$S$25,
IFERROR(Overheads!$O$50*AO351,0)
+IFERROR(Overheads!R$60*(AO351/Overheads!R$66),0))</f>
        <v>0</v>
      </c>
      <c r="BD351" s="215">
        <f ca="1">IF($AE351=FALSE,AP351*Overheads!$S$25,
IFERROR(Overheads!$O$50*AP351,0)
+IFERROR(Overheads!S$60*(AP351/Overheads!S$66),0))</f>
        <v>0</v>
      </c>
      <c r="BE351" s="215">
        <f ca="1">IF($AE351=FALSE,AQ351*Overheads!$S$25,
IFERROR(Overheads!$O$50*AQ351,0)
+IFERROR(Overheads!T$60*(AQ351/Overheads!T$66),0))</f>
        <v>0</v>
      </c>
      <c r="BF351" s="215">
        <f ca="1">IF($AE351=FALSE,AR351*Overheads!$S$25,
IFERROR(Overheads!$O$50*AR351,0)
+IFERROR(Overheads!U$60*(AR351/Overheads!U$66),0))</f>
        <v>0</v>
      </c>
      <c r="BG351" s="155">
        <f t="shared" ca="1" si="264"/>
        <v>0</v>
      </c>
      <c r="BH351" s="165"/>
      <c r="BI351" s="215">
        <f t="shared" ca="1" si="265"/>
        <v>0</v>
      </c>
      <c r="BJ351" s="215">
        <f t="shared" ca="1" si="231"/>
        <v>0</v>
      </c>
      <c r="BK351" s="215">
        <f t="shared" ca="1" si="232"/>
        <v>0</v>
      </c>
      <c r="BL351" s="215">
        <f t="shared" ca="1" si="233"/>
        <v>0</v>
      </c>
      <c r="BM351" s="215">
        <f t="shared" ca="1" si="234"/>
        <v>0</v>
      </c>
      <c r="BN351" s="155">
        <f t="shared" ca="1" si="266"/>
        <v>0</v>
      </c>
      <c r="BO351" s="165"/>
      <c r="BP351" s="187" cm="1">
        <f t="array" ref="BP351">IFERROR(IF($X351=$X350,BP350,INDEX(Forecast_Capex_Input!AC$12:AC$286,$X351)),0)</f>
        <v>0</v>
      </c>
      <c r="BQ351" s="187" cm="1">
        <f t="array" ref="BQ351">IFERROR(IF($X351=$X350,BQ350,INDEX(Forecast_Capex_Input!AD$12:AD$286,$X351)),0)</f>
        <v>0</v>
      </c>
      <c r="BR351" s="187" cm="1">
        <f t="array" ref="BR351">IFERROR(IF($X351=$X350,BR350,INDEX(Forecast_Capex_Input!AE$12:AE$286,$X351)),0)</f>
        <v>0</v>
      </c>
      <c r="BS351" s="187" cm="1">
        <f t="array" ref="BS351">IFERROR(IF($X351=$X350,BS350,INDEX(Forecast_Capex_Input!AF$12:AF$286,$X351)),0)</f>
        <v>0</v>
      </c>
      <c r="BT351" s="187" cm="1">
        <f t="array" ref="BT351">IFERROR(IF($X351=$X350,BT350,INDEX(Forecast_Capex_Input!AG$12:AG$286,$X351)),0)</f>
        <v>0</v>
      </c>
      <c r="BU351" s="165"/>
      <c r="BV351" s="215">
        <f t="shared" si="235"/>
        <v>0</v>
      </c>
      <c r="BW351" s="215">
        <f t="shared" si="236"/>
        <v>0</v>
      </c>
      <c r="BX351" s="215">
        <f t="shared" si="237"/>
        <v>0</v>
      </c>
      <c r="BY351" s="215">
        <f t="shared" si="238"/>
        <v>0</v>
      </c>
      <c r="BZ351" s="215">
        <f t="shared" si="239"/>
        <v>0</v>
      </c>
      <c r="CA351" s="155">
        <f t="shared" si="267"/>
        <v>0</v>
      </c>
      <c r="CB351" s="165"/>
      <c r="CC351" s="215">
        <f t="shared" ca="1" si="240"/>
        <v>0</v>
      </c>
      <c r="CD351" s="215">
        <f t="shared" ca="1" si="241"/>
        <v>0</v>
      </c>
      <c r="CE351" s="215">
        <f t="shared" ca="1" si="242"/>
        <v>0</v>
      </c>
      <c r="CF351" s="215">
        <f t="shared" ca="1" si="243"/>
        <v>0</v>
      </c>
      <c r="CG351" s="215">
        <f t="shared" ca="1" si="244"/>
        <v>0</v>
      </c>
      <c r="CH351" s="155">
        <f t="shared" ca="1" si="268"/>
        <v>0</v>
      </c>
      <c r="CI351" s="165"/>
      <c r="CJ351" s="215">
        <f t="shared" ca="1" si="245"/>
        <v>0</v>
      </c>
      <c r="CK351" s="215">
        <f t="shared" ca="1" si="246"/>
        <v>0</v>
      </c>
      <c r="CL351" s="215">
        <f t="shared" ca="1" si="247"/>
        <v>0</v>
      </c>
      <c r="CM351" s="215">
        <f t="shared" ca="1" si="248"/>
        <v>0</v>
      </c>
      <c r="CN351" s="215">
        <f t="shared" ca="1" si="249"/>
        <v>0</v>
      </c>
      <c r="CO351" s="155">
        <f t="shared" ca="1" si="269"/>
        <v>0</v>
      </c>
      <c r="CP351" s="165"/>
      <c r="CQ351" s="223">
        <f t="shared" ca="1" si="250"/>
        <v>0</v>
      </c>
      <c r="CR351" s="223">
        <f t="shared" ca="1" si="251"/>
        <v>0</v>
      </c>
      <c r="CS351" s="223">
        <f t="shared" ca="1" si="252"/>
        <v>0</v>
      </c>
      <c r="CT351" s="223">
        <f t="shared" ca="1" si="253"/>
        <v>0</v>
      </c>
      <c r="CU351" s="223">
        <f t="shared" ca="1" si="254"/>
        <v>0</v>
      </c>
      <c r="CV351" s="155">
        <f t="shared" ca="1" si="270"/>
        <v>0</v>
      </c>
      <c r="CW351" s="165"/>
      <c r="CX351" s="215">
        <f t="shared" ca="1" si="271"/>
        <v>0</v>
      </c>
      <c r="CY351" s="215">
        <f t="shared" ca="1" si="255"/>
        <v>0</v>
      </c>
      <c r="CZ351" s="215">
        <f t="shared" ca="1" si="256"/>
        <v>0</v>
      </c>
      <c r="DA351" s="215">
        <f t="shared" ca="1" si="257"/>
        <v>0</v>
      </c>
      <c r="DB351" s="215">
        <f t="shared" ca="1" si="258"/>
        <v>0</v>
      </c>
      <c r="DC351" s="155">
        <f t="shared" ca="1" si="272"/>
        <v>0</v>
      </c>
      <c r="DD351" s="165"/>
      <c r="DE351" s="188" t="b" cm="1">
        <f t="array" aca="1" ref="DE351" ca="1">OR($G351=Forecast_Capex_Input!$BF$8:$BF$10)</f>
        <v>0</v>
      </c>
      <c r="DF351" s="188" cm="1">
        <f t="array" aca="1" ref="DF351" ca="1">IFERROR(INDEX(Forecast_Capex_Input!BG$12:BG$286,$X351)
*(INDEX(Forecast_Capex_Input!$H$12:$H$286,$X351)=Repex),0)
*$DE351</f>
        <v>0</v>
      </c>
      <c r="DG351" s="188" cm="1">
        <f t="array" aca="1" ref="DG351" ca="1">IFERROR(INDEX(Forecast_Capex_Input!BH$12:BH$286,$X351)
*(INDEX(Forecast_Capex_Input!$H$12:$H$286,$X351)=Repex),0)
*$DE351</f>
        <v>0</v>
      </c>
      <c r="DH351" s="188" cm="1">
        <f t="array" aca="1" ref="DH351" ca="1">IFERROR(INDEX(Forecast_Capex_Input!BI$12:BI$286,$X351)
*(INDEX(Forecast_Capex_Input!$H$12:$H$286,$X351)=Repex),0)
*$DE351</f>
        <v>0</v>
      </c>
      <c r="DI351" s="188" cm="1">
        <f t="array" aca="1" ref="DI351" ca="1">IFERROR(INDEX(Forecast_Capex_Input!BJ$12:BJ$286,$X351)
*(INDEX(Forecast_Capex_Input!$H$12:$H$286,$X351)=Repex),0)
*$DE351</f>
        <v>0</v>
      </c>
      <c r="DJ351" s="188" cm="1">
        <f t="array" aca="1" ref="DJ351" ca="1">IFERROR(INDEX(Forecast_Capex_Input!BK$12:BK$286,$X351)
*(INDEX(Forecast_Capex_Input!$H$12:$H$286,$X351)=Repex),0)
*$DE351</f>
        <v>0</v>
      </c>
      <c r="DK351" s="188" cm="1">
        <f t="array" aca="1" ref="DK351" ca="1">IFERROR(INDEX(Forecast_Capex_Input!BL$12:BL$286,$X351)
*(INDEX(Forecast_Capex_Input!$H$12:$H$286,$X351)=Repex),0)
*$DE351</f>
        <v>0</v>
      </c>
      <c r="DL351" s="165"/>
      <c r="DM351" s="188" t="b" cm="1">
        <f t="array" aca="1" ref="DM351" ca="1">OR($G351=Forecast_Capex_Input!$BN$8:$BN$9)</f>
        <v>0</v>
      </c>
      <c r="DN351" s="188" cm="1">
        <f t="array" aca="1" ref="DN351" ca="1">IFERROR(INDEX(Forecast_Capex_Input!BO$12:BO$286,$X351)
*(INDEX(Forecast_Capex_Input!$H$12:$H$286,$X351)=Repex),0)
*$DM351</f>
        <v>0</v>
      </c>
      <c r="DO351" s="188" cm="1">
        <f t="array" aca="1" ref="DO351" ca="1">IFERROR(INDEX(Forecast_Capex_Input!BP$12:BP$286,$X351)
*(INDEX(Forecast_Capex_Input!$H$12:$H$286,$X351)=Repex),0)
*$DM351</f>
        <v>0</v>
      </c>
      <c r="DP351" s="188" cm="1">
        <f t="array" aca="1" ref="DP351" ca="1">IFERROR(INDEX(Forecast_Capex_Input!BQ$12:BQ$286,$X351)
*(INDEX(Forecast_Capex_Input!$H$12:$H$286,$X351)=Repex),0)
*$DM351</f>
        <v>0</v>
      </c>
      <c r="DQ351" s="188" cm="1">
        <f t="array" aca="1" ref="DQ351" ca="1">IFERROR(INDEX(Forecast_Capex_Input!BR$12:BR$286,$X351)
*(INDEX(Forecast_Capex_Input!$H$12:$H$286,$X351)=Repex),0)
*$DM351</f>
        <v>0</v>
      </c>
      <c r="DR351" s="188" cm="1">
        <f t="array" aca="1" ref="DR351" ca="1">IFERROR(INDEX(Forecast_Capex_Input!BS$12:BS$286,$X351)
*(INDEX(Forecast_Capex_Input!$H$12:$H$286,$X351)=Repex),0)
*$DM351</f>
        <v>0</v>
      </c>
      <c r="DS351" s="165"/>
      <c r="DT351" s="188" t="b" cm="1">
        <f t="array" aca="1" ref="DT351" ca="1">OR($G351=Forecast_Capex_Input!$BU$8:$BU$10)</f>
        <v>1</v>
      </c>
      <c r="DU351" s="188" cm="1">
        <f t="array" aca="1" ref="DU351" ca="1">IFERROR(INDEX(Forecast_Capex_Input!BV$12:BV$286,$X351)
*(INDEX(Forecast_Capex_Input!$H$12:$H$286,$X351)=Repex),0)
*$DT351</f>
        <v>0</v>
      </c>
      <c r="DV351" s="188" cm="1">
        <f t="array" aca="1" ref="DV351" ca="1">IFERROR(INDEX(Forecast_Capex_Input!BW$12:BW$286,$X351)
*(INDEX(Forecast_Capex_Input!$H$12:$H$286,$X351)=Repex),0)
*$DT351</f>
        <v>1</v>
      </c>
      <c r="DW351" s="188" cm="1">
        <f t="array" aca="1" ref="DW351" ca="1">IFERROR(INDEX(Forecast_Capex_Input!BX$12:BX$286,$X351)
*(INDEX(Forecast_Capex_Input!$H$12:$H$286,$X351)=Repex),0)
*$DT351</f>
        <v>0</v>
      </c>
      <c r="DX351" s="188" cm="1">
        <f t="array" aca="1" ref="DX351" ca="1">IFERROR(INDEX(Forecast_Capex_Input!BY$12:BY$286,$X351)
*(INDEX(Forecast_Capex_Input!$H$12:$H$286,$X351)=Repex),0)
*$DT351</f>
        <v>0</v>
      </c>
      <c r="DY351" s="188" cm="1">
        <f t="array" aca="1" ref="DY351" ca="1">IFERROR(INDEX(Forecast_Capex_Input!BZ$12:BZ$286,$X351)
*(INDEX(Forecast_Capex_Input!$H$12:$H$286,$X351)=Repex),0)
*$DT351</f>
        <v>0</v>
      </c>
      <c r="DZ351" s="188" cm="1">
        <f t="array" aca="1" ref="DZ351" ca="1">IFERROR(INDEX(Forecast_Capex_Input!CA$12:CA$286,$X351)
*(INDEX(Forecast_Capex_Input!$H$12:$H$286,$X351)=Repex),0)
*$DT351</f>
        <v>0</v>
      </c>
      <c r="EA351" s="188" cm="1">
        <f t="array" aca="1" ref="EA351" ca="1">IFERROR(INDEX(Forecast_Capex_Input!CB$12:CB$286,$X351)
*(INDEX(Forecast_Capex_Input!$H$12:$H$286,$X351)=Repex),0)
*$DT351</f>
        <v>0</v>
      </c>
      <c r="EB351" s="188" cm="1">
        <f t="array" aca="1" ref="EB351" ca="1">IFERROR(INDEX(Forecast_Capex_Input!CC$12:CC$286,$X351)
*(INDEX(Forecast_Capex_Input!$H$12:$H$286,$X351)=Repex),0)
*$DT351</f>
        <v>0</v>
      </c>
      <c r="EC351" s="165"/>
      <c r="ED351" s="226" t="str">
        <f t="shared" si="259"/>
        <v>N/A</v>
      </c>
      <c r="EE351" s="174" t="s">
        <v>15</v>
      </c>
    </row>
    <row r="352" spans="3:135" x14ac:dyDescent="0.2">
      <c r="C352" s="174">
        <f t="shared" si="260"/>
        <v>342</v>
      </c>
      <c r="D352" s="167" t="str" cm="1">
        <f t="array" ref="D352">IFERROR(INDEX(Forecast_Capex_Input!$D$12:$D$286,$X352),NA)</f>
        <v>SCADA Hardware Renewal</v>
      </c>
      <c r="E352" s="172" t="b" cm="1">
        <f t="array" ref="E352">IF($X352=NA,NA,INDEX(Forecast_Capex_Input!$E$12:$E$286,$X352))</f>
        <v>0</v>
      </c>
      <c r="F352" s="167" t="str" cm="1">
        <f t="array" aca="1" ref="F352" ca="1">IFERROR(INDEX(General!$E$25:$E$26,$Y352),NA)</f>
        <v>Non-Labour</v>
      </c>
      <c r="G352" s="167" t="str" cm="1">
        <f t="array" aca="1" ref="G352" ca="1">IFERROR(INDEX(Forecast_Capex_Input!$AI$11:$BB$11,$AA352),NA)</f>
        <v>Secondary Systems</v>
      </c>
      <c r="H352" s="189" cm="1">
        <f t="array" aca="1" ref="H352" ca="1">IFERROR(INDEX(Forecast_Capex_Input!$AI$12:$BB$286,$X352,$AA352),NA)</f>
        <v>1</v>
      </c>
      <c r="I352" s="199" t="str" cm="1">
        <f t="array" ref="I352">IFERROR(INDEX(Forecast_Capex_Input!$F$12:$F$286,$X352),NA)</f>
        <v>Replacement Expenditure</v>
      </c>
      <c r="J352" s="199" t="str" cm="1">
        <f t="array" ref="J352">IFERROR(INDEX(Forecast_Capex_Input!G$12:G$286,$X352),NA)</f>
        <v>Digital Infrastructure</v>
      </c>
      <c r="K352" s="199" t="str" cm="1">
        <f t="array" ref="K352">IFERROR(INDEX(Forecast_Capex_Input!H$12:H$286,$X352),NA)</f>
        <v>Repex</v>
      </c>
      <c r="L352" s="199" t="str" cm="1">
        <f t="array" ref="L352">IFERROR(INDEX(Forecast_Capex_Input!I$12:I$286,$X352),NA)</f>
        <v>N/A</v>
      </c>
      <c r="M352" s="199" t="str" cm="1">
        <f t="array" ref="M352">IFERROR(INDEX(Forecast_Capex_Input!J$12:J$286,$X352),NA)</f>
        <v>N/A</v>
      </c>
      <c r="N352" s="199" t="str" cm="1">
        <f t="array" ref="N352">IFERROR(INDEX(Forecast_Capex_Input!K$12:K$286,$X352),NA)</f>
        <v>DI - SCADA</v>
      </c>
      <c r="O352" s="199" t="str" cm="1">
        <f t="array" ref="O352">IFERROR(INDEX(Forecast_Capex_Input!L$12:L$286,$X352),NA)</f>
        <v>DI - Safe and Reliable Network</v>
      </c>
      <c r="P352" s="199" t="str" cm="1">
        <f t="array" ref="P352">IFERROR(INDEX(Forecast_Capex_Input!M$12:M$286,$X352),NA)</f>
        <v>N/A</v>
      </c>
      <c r="Q352" s="172" t="str" cm="1">
        <f t="array" ref="Q352">IFERROR(INDEX(Forecast_Capex_Input!N$12:N$286,$X352),NA)</f>
        <v>No</v>
      </c>
      <c r="R352" s="265" cm="1">
        <f t="array" ref="R352">IFERROR(INDEX(Forecast_Capex_Input!O$12:O$286,$X352),0)</f>
        <v>0</v>
      </c>
      <c r="S352" s="172" t="str" cm="1">
        <f t="array" ref="S352">IFERROR(INDEX(Forecast_Capex_Input!P$12:P$286,$X352),0)</f>
        <v>Safety security &amp; reliability</v>
      </c>
      <c r="T352" s="199" t="str" cm="1">
        <f t="array" aca="1" ref="T352" ca="1">IFERROR(INDEX(General!$K$84:$K$103,$AA352),NA)</f>
        <v>Secondary Systems (2018-23)</v>
      </c>
      <c r="U352" s="188" cm="1">
        <f t="array" aca="1" ref="U352" ca="1">IFERROR(
IF($F352=General!$E$25,INDEX(Forecast_Capex_Input!S$12:S$286,$X352),
INDEX(Forecast_Capex_Input!T$12:T$286,$X352)),0)</f>
        <v>1</v>
      </c>
      <c r="V352" s="222" t="b">
        <f>IFERROR(INDEX(Overheads!$T$19:$T$26,MATCH($I352,Overheads!$E$19:$E$26,0)),FALSE)</f>
        <v>1</v>
      </c>
      <c r="W352" s="165"/>
      <c r="X352" s="174">
        <f>IFERROR(
IF(MATCH($C352,Forecast_Capex_Input!$CI$12:$CI$286,1)+1&gt;MAX(Forecast_Capex_Input!$C$12:$C$286),NA,
MATCH($C352,Forecast_Capex_Input!$CI$12:$CI$286,1)+1),1)</f>
        <v>135</v>
      </c>
      <c r="Y352" s="174" cm="1">
        <f t="array" aca="1" ref="Y352" ca="1">IFERROR(
IF(X351&lt;&gt;X352,1,
IF(COUNTIF(OFFSET(Y351,0,0,-INDEX(Forecast_Capex_Input!$CG$12:$CG$286,$X352)),Y351)=INDEX(Forecast_Capex_Input!$CG$12:$CG$286,$X352),Y351+1,Y351)),NA)</f>
        <v>2</v>
      </c>
      <c r="Z352" s="174" cm="1">
        <f t="array" ref="Z352">IFERROR($C352-IF($X352=1,1,INDEX(Forecast_Capex_Input!$CI$12:$CI$286,$X352-1))+1,NA)</f>
        <v>2</v>
      </c>
      <c r="AA352" s="174" cm="1">
        <f t="array" aca="1" ref="AA352" ca="1">IFERROR(IF(Y352=1,
INDEX(Forecast_Capex_Input!$AI$10:$BB$10,SMALL(IF(INDEX(Forecast_Capex_Input!$AI$12:$BB$286,$X352,0)&gt;0,COLUMN(Forecast_Capex_Input!$AI$10:$BB$10)-COLUMN(Forecast_Capex_Input!$AI$12)+1),ROWS(OFFSET(AA351,0,0,-$Z352)))),
OFFSET(AA351,-INDEX(Forecast_Capex_Input!$CG$12:$CG$286,$X352)+1,0)),NA)</f>
        <v>4</v>
      </c>
      <c r="AB352" s="174">
        <f t="shared" ca="1" si="229"/>
        <v>2</v>
      </c>
      <c r="AC352" s="222" t="b">
        <f t="shared" si="261"/>
        <v>0</v>
      </c>
      <c r="AD352" s="220" t="b">
        <v>0</v>
      </c>
      <c r="AE352" s="222" t="b">
        <f t="shared" si="230"/>
        <v>1</v>
      </c>
      <c r="AF352" s="165"/>
      <c r="AG352" s="215">
        <v>0</v>
      </c>
      <c r="AH352" s="215">
        <v>0</v>
      </c>
      <c r="AI352" s="215">
        <v>0</v>
      </c>
      <c r="AJ352" s="215">
        <v>0</v>
      </c>
      <c r="AK352" s="215">
        <v>0</v>
      </c>
      <c r="AL352" s="155">
        <v>0</v>
      </c>
      <c r="AM352" s="165"/>
      <c r="AN352" s="215" cm="1">
        <f t="array" aca="1" ref="AN352" ca="1">IFERROR(INDEX(General!O$33:O$34,$AB352)
*AG352,0)</f>
        <v>0</v>
      </c>
      <c r="AO352" s="215" cm="1">
        <f t="array" aca="1" ref="AO352" ca="1">IFERROR(INDEX(General!P$33:P$34,$AB352)
*AH352,0)</f>
        <v>0</v>
      </c>
      <c r="AP352" s="215" cm="1">
        <f t="array" aca="1" ref="AP352" ca="1">IFERROR(INDEX(General!Q$33:Q$34,$AB352)
*AI352,0)</f>
        <v>0</v>
      </c>
      <c r="AQ352" s="215" cm="1">
        <f t="array" aca="1" ref="AQ352" ca="1">IFERROR(INDEX(General!R$33:R$34,$AB352)
*AJ352,0)</f>
        <v>0</v>
      </c>
      <c r="AR352" s="215" cm="1">
        <f t="array" aca="1" ref="AR352" ca="1">IFERROR(INDEX(General!S$33:S$34,$AB352)
*AK352,0)</f>
        <v>0</v>
      </c>
      <c r="AS352" s="155">
        <f t="shared" ca="1" si="262"/>
        <v>0</v>
      </c>
      <c r="AT352" s="165"/>
      <c r="AU352" s="215">
        <f ca="1">IF($AE352=FALSE,AN352*Overheads!$R$24*$V352,
IFERROR(Overheads!$O$49*$V352*AN352,0)
+IFERROR(Overheads!Q$59*$V352*(AN352/Overheads!Q$68),0))</f>
        <v>0</v>
      </c>
      <c r="AV352" s="215">
        <f ca="1">IF($AE352=FALSE,AO352*Overheads!$R$24*$V352,
IFERROR(Overheads!$O$49*$V352*AO352,0)
+IFERROR(Overheads!R$59*$V352*(AO352/Overheads!R$68),0))</f>
        <v>0</v>
      </c>
      <c r="AW352" s="215">
        <f ca="1">IF($AE352=FALSE,AP352*Overheads!$R$24*$V352,
IFERROR(Overheads!$O$49*$V352*AP352,0)
+IFERROR(Overheads!S$59*$V352*(AP352/Overheads!S$68),0))</f>
        <v>0</v>
      </c>
      <c r="AX352" s="215">
        <f ca="1">IF($AE352=FALSE,AQ352*Overheads!$R$24*$V352,
IFERROR(Overheads!$O$49*$V352*AQ352,0)
+IFERROR(Overheads!T$59*$V352*(AQ352/Overheads!T$68),0))</f>
        <v>0</v>
      </c>
      <c r="AY352" s="215">
        <f ca="1">IF($AE352=FALSE,AR352*Overheads!$R$24*$V352,
IFERROR(Overheads!$O$49*$V352*AR352,0)
+IFERROR(Overheads!U$59*$V352*(AR352/Overheads!U$68),0))</f>
        <v>0</v>
      </c>
      <c r="AZ352" s="155">
        <f t="shared" ca="1" si="263"/>
        <v>0</v>
      </c>
      <c r="BA352" s="165"/>
      <c r="BB352" s="215">
        <f ca="1">IF($AE352=FALSE,AN352*Overheads!$S$25,
IFERROR(Overheads!$O$50*AN352,0)
+IFERROR(Overheads!Q$60*(AN352/Overheads!Q$66),0))</f>
        <v>0</v>
      </c>
      <c r="BC352" s="215">
        <f ca="1">IF($AE352=FALSE,AO352*Overheads!$S$25,
IFERROR(Overheads!$O$50*AO352,0)
+IFERROR(Overheads!R$60*(AO352/Overheads!R$66),0))</f>
        <v>0</v>
      </c>
      <c r="BD352" s="215">
        <f ca="1">IF($AE352=FALSE,AP352*Overheads!$S$25,
IFERROR(Overheads!$O$50*AP352,0)
+IFERROR(Overheads!S$60*(AP352/Overheads!S$66),0))</f>
        <v>0</v>
      </c>
      <c r="BE352" s="215">
        <f ca="1">IF($AE352=FALSE,AQ352*Overheads!$S$25,
IFERROR(Overheads!$O$50*AQ352,0)
+IFERROR(Overheads!T$60*(AQ352/Overheads!T$66),0))</f>
        <v>0</v>
      </c>
      <c r="BF352" s="215">
        <f ca="1">IF($AE352=FALSE,AR352*Overheads!$S$25,
IFERROR(Overheads!$O$50*AR352,0)
+IFERROR(Overheads!U$60*(AR352/Overheads!U$66),0))</f>
        <v>0</v>
      </c>
      <c r="BG352" s="155">
        <f t="shared" ca="1" si="264"/>
        <v>0</v>
      </c>
      <c r="BH352" s="165"/>
      <c r="BI352" s="215">
        <f t="shared" ca="1" si="265"/>
        <v>0</v>
      </c>
      <c r="BJ352" s="215">
        <f t="shared" ca="1" si="231"/>
        <v>0</v>
      </c>
      <c r="BK352" s="215">
        <f t="shared" ca="1" si="232"/>
        <v>0</v>
      </c>
      <c r="BL352" s="215">
        <f t="shared" ca="1" si="233"/>
        <v>0</v>
      </c>
      <c r="BM352" s="215">
        <f t="shared" ca="1" si="234"/>
        <v>0</v>
      </c>
      <c r="BN352" s="155">
        <f t="shared" ca="1" si="266"/>
        <v>0</v>
      </c>
      <c r="BO352" s="165"/>
      <c r="BP352" s="187" cm="1">
        <f t="array" ref="BP352">IFERROR(IF($X352=$X351,BP351,INDEX(Forecast_Capex_Input!AC$12:AC$286,$X352)),0)</f>
        <v>0</v>
      </c>
      <c r="BQ352" s="187" cm="1">
        <f t="array" ref="BQ352">IFERROR(IF($X352=$X351,BQ351,INDEX(Forecast_Capex_Input!AD$12:AD$286,$X352)),0)</f>
        <v>0</v>
      </c>
      <c r="BR352" s="187" cm="1">
        <f t="array" ref="BR352">IFERROR(IF($X352=$X351,BR351,INDEX(Forecast_Capex_Input!AE$12:AE$286,$X352)),0)</f>
        <v>0</v>
      </c>
      <c r="BS352" s="187" cm="1">
        <f t="array" ref="BS352">IFERROR(IF($X352=$X351,BS351,INDEX(Forecast_Capex_Input!AF$12:AF$286,$X352)),0)</f>
        <v>0</v>
      </c>
      <c r="BT352" s="187" cm="1">
        <f t="array" ref="BT352">IFERROR(IF($X352=$X351,BT351,INDEX(Forecast_Capex_Input!AG$12:AG$286,$X352)),0)</f>
        <v>0</v>
      </c>
      <c r="BU352" s="165"/>
      <c r="BV352" s="215">
        <f t="shared" si="235"/>
        <v>0</v>
      </c>
      <c r="BW352" s="215">
        <f t="shared" si="236"/>
        <v>0</v>
      </c>
      <c r="BX352" s="215">
        <f t="shared" si="237"/>
        <v>0</v>
      </c>
      <c r="BY352" s="215">
        <f t="shared" si="238"/>
        <v>0</v>
      </c>
      <c r="BZ352" s="215">
        <f t="shared" si="239"/>
        <v>0</v>
      </c>
      <c r="CA352" s="155">
        <f t="shared" si="267"/>
        <v>0</v>
      </c>
      <c r="CB352" s="165"/>
      <c r="CC352" s="215">
        <f t="shared" ca="1" si="240"/>
        <v>0</v>
      </c>
      <c r="CD352" s="215">
        <f t="shared" ca="1" si="241"/>
        <v>0</v>
      </c>
      <c r="CE352" s="215">
        <f t="shared" ca="1" si="242"/>
        <v>0</v>
      </c>
      <c r="CF352" s="215">
        <f t="shared" ca="1" si="243"/>
        <v>0</v>
      </c>
      <c r="CG352" s="215">
        <f t="shared" ca="1" si="244"/>
        <v>0</v>
      </c>
      <c r="CH352" s="155">
        <f t="shared" ca="1" si="268"/>
        <v>0</v>
      </c>
      <c r="CI352" s="165"/>
      <c r="CJ352" s="215">
        <f t="shared" ca="1" si="245"/>
        <v>0</v>
      </c>
      <c r="CK352" s="215">
        <f t="shared" ca="1" si="246"/>
        <v>0</v>
      </c>
      <c r="CL352" s="215">
        <f t="shared" ca="1" si="247"/>
        <v>0</v>
      </c>
      <c r="CM352" s="215">
        <f t="shared" ca="1" si="248"/>
        <v>0</v>
      </c>
      <c r="CN352" s="215">
        <f t="shared" ca="1" si="249"/>
        <v>0</v>
      </c>
      <c r="CO352" s="155">
        <f t="shared" ca="1" si="269"/>
        <v>0</v>
      </c>
      <c r="CP352" s="165"/>
      <c r="CQ352" s="223">
        <f t="shared" ca="1" si="250"/>
        <v>0</v>
      </c>
      <c r="CR352" s="223">
        <f t="shared" ca="1" si="251"/>
        <v>0</v>
      </c>
      <c r="CS352" s="223">
        <f t="shared" ca="1" si="252"/>
        <v>0</v>
      </c>
      <c r="CT352" s="223">
        <f t="shared" ca="1" si="253"/>
        <v>0</v>
      </c>
      <c r="CU352" s="223">
        <f t="shared" ca="1" si="254"/>
        <v>0</v>
      </c>
      <c r="CV352" s="155">
        <f t="shared" ca="1" si="270"/>
        <v>0</v>
      </c>
      <c r="CW352" s="165"/>
      <c r="CX352" s="215">
        <f t="shared" ca="1" si="271"/>
        <v>0</v>
      </c>
      <c r="CY352" s="215">
        <f t="shared" ca="1" si="255"/>
        <v>0</v>
      </c>
      <c r="CZ352" s="215">
        <f t="shared" ca="1" si="256"/>
        <v>0</v>
      </c>
      <c r="DA352" s="215">
        <f t="shared" ca="1" si="257"/>
        <v>0</v>
      </c>
      <c r="DB352" s="215">
        <f t="shared" ca="1" si="258"/>
        <v>0</v>
      </c>
      <c r="DC352" s="155">
        <f t="shared" ca="1" si="272"/>
        <v>0</v>
      </c>
      <c r="DD352" s="165"/>
      <c r="DE352" s="188" t="b" cm="1">
        <f t="array" aca="1" ref="DE352" ca="1">OR($G352=Forecast_Capex_Input!$BF$8:$BF$10)</f>
        <v>0</v>
      </c>
      <c r="DF352" s="188" cm="1">
        <f t="array" aca="1" ref="DF352" ca="1">IFERROR(INDEX(Forecast_Capex_Input!BG$12:BG$286,$X352)
*(INDEX(Forecast_Capex_Input!$H$12:$H$286,$X352)=Repex),0)
*$DE352</f>
        <v>0</v>
      </c>
      <c r="DG352" s="188" cm="1">
        <f t="array" aca="1" ref="DG352" ca="1">IFERROR(INDEX(Forecast_Capex_Input!BH$12:BH$286,$X352)
*(INDEX(Forecast_Capex_Input!$H$12:$H$286,$X352)=Repex),0)
*$DE352</f>
        <v>0</v>
      </c>
      <c r="DH352" s="188" cm="1">
        <f t="array" aca="1" ref="DH352" ca="1">IFERROR(INDEX(Forecast_Capex_Input!BI$12:BI$286,$X352)
*(INDEX(Forecast_Capex_Input!$H$12:$H$286,$X352)=Repex),0)
*$DE352</f>
        <v>0</v>
      </c>
      <c r="DI352" s="188" cm="1">
        <f t="array" aca="1" ref="DI352" ca="1">IFERROR(INDEX(Forecast_Capex_Input!BJ$12:BJ$286,$X352)
*(INDEX(Forecast_Capex_Input!$H$12:$H$286,$X352)=Repex),0)
*$DE352</f>
        <v>0</v>
      </c>
      <c r="DJ352" s="188" cm="1">
        <f t="array" aca="1" ref="DJ352" ca="1">IFERROR(INDEX(Forecast_Capex_Input!BK$12:BK$286,$X352)
*(INDEX(Forecast_Capex_Input!$H$12:$H$286,$X352)=Repex),0)
*$DE352</f>
        <v>0</v>
      </c>
      <c r="DK352" s="188" cm="1">
        <f t="array" aca="1" ref="DK352" ca="1">IFERROR(INDEX(Forecast_Capex_Input!BL$12:BL$286,$X352)
*(INDEX(Forecast_Capex_Input!$H$12:$H$286,$X352)=Repex),0)
*$DE352</f>
        <v>0</v>
      </c>
      <c r="DL352" s="165"/>
      <c r="DM352" s="188" t="b" cm="1">
        <f t="array" aca="1" ref="DM352" ca="1">OR($G352=Forecast_Capex_Input!$BN$8:$BN$9)</f>
        <v>0</v>
      </c>
      <c r="DN352" s="188" cm="1">
        <f t="array" aca="1" ref="DN352" ca="1">IFERROR(INDEX(Forecast_Capex_Input!BO$12:BO$286,$X352)
*(INDEX(Forecast_Capex_Input!$H$12:$H$286,$X352)=Repex),0)
*$DM352</f>
        <v>0</v>
      </c>
      <c r="DO352" s="188" cm="1">
        <f t="array" aca="1" ref="DO352" ca="1">IFERROR(INDEX(Forecast_Capex_Input!BP$12:BP$286,$X352)
*(INDEX(Forecast_Capex_Input!$H$12:$H$286,$X352)=Repex),0)
*$DM352</f>
        <v>0</v>
      </c>
      <c r="DP352" s="188" cm="1">
        <f t="array" aca="1" ref="DP352" ca="1">IFERROR(INDEX(Forecast_Capex_Input!BQ$12:BQ$286,$X352)
*(INDEX(Forecast_Capex_Input!$H$12:$H$286,$X352)=Repex),0)
*$DM352</f>
        <v>0</v>
      </c>
      <c r="DQ352" s="188" cm="1">
        <f t="array" aca="1" ref="DQ352" ca="1">IFERROR(INDEX(Forecast_Capex_Input!BR$12:BR$286,$X352)
*(INDEX(Forecast_Capex_Input!$H$12:$H$286,$X352)=Repex),0)
*$DM352</f>
        <v>0</v>
      </c>
      <c r="DR352" s="188" cm="1">
        <f t="array" aca="1" ref="DR352" ca="1">IFERROR(INDEX(Forecast_Capex_Input!BS$12:BS$286,$X352)
*(INDEX(Forecast_Capex_Input!$H$12:$H$286,$X352)=Repex),0)
*$DM352</f>
        <v>0</v>
      </c>
      <c r="DS352" s="165"/>
      <c r="DT352" s="188" t="b" cm="1">
        <f t="array" aca="1" ref="DT352" ca="1">OR($G352=Forecast_Capex_Input!$BU$8:$BU$10)</f>
        <v>1</v>
      </c>
      <c r="DU352" s="188" cm="1">
        <f t="array" aca="1" ref="DU352" ca="1">IFERROR(INDEX(Forecast_Capex_Input!BV$12:BV$286,$X352)
*(INDEX(Forecast_Capex_Input!$H$12:$H$286,$X352)=Repex),0)
*$DT352</f>
        <v>0</v>
      </c>
      <c r="DV352" s="188" cm="1">
        <f t="array" aca="1" ref="DV352" ca="1">IFERROR(INDEX(Forecast_Capex_Input!BW$12:BW$286,$X352)
*(INDEX(Forecast_Capex_Input!$H$12:$H$286,$X352)=Repex),0)
*$DT352</f>
        <v>1</v>
      </c>
      <c r="DW352" s="188" cm="1">
        <f t="array" aca="1" ref="DW352" ca="1">IFERROR(INDEX(Forecast_Capex_Input!BX$12:BX$286,$X352)
*(INDEX(Forecast_Capex_Input!$H$12:$H$286,$X352)=Repex),0)
*$DT352</f>
        <v>0</v>
      </c>
      <c r="DX352" s="188" cm="1">
        <f t="array" aca="1" ref="DX352" ca="1">IFERROR(INDEX(Forecast_Capex_Input!BY$12:BY$286,$X352)
*(INDEX(Forecast_Capex_Input!$H$12:$H$286,$X352)=Repex),0)
*$DT352</f>
        <v>0</v>
      </c>
      <c r="DY352" s="188" cm="1">
        <f t="array" aca="1" ref="DY352" ca="1">IFERROR(INDEX(Forecast_Capex_Input!BZ$12:BZ$286,$X352)
*(INDEX(Forecast_Capex_Input!$H$12:$H$286,$X352)=Repex),0)
*$DT352</f>
        <v>0</v>
      </c>
      <c r="DZ352" s="188" cm="1">
        <f t="array" aca="1" ref="DZ352" ca="1">IFERROR(INDEX(Forecast_Capex_Input!CA$12:CA$286,$X352)
*(INDEX(Forecast_Capex_Input!$H$12:$H$286,$X352)=Repex),0)
*$DT352</f>
        <v>0</v>
      </c>
      <c r="EA352" s="188" cm="1">
        <f t="array" aca="1" ref="EA352" ca="1">IFERROR(INDEX(Forecast_Capex_Input!CB$12:CB$286,$X352)
*(INDEX(Forecast_Capex_Input!$H$12:$H$286,$X352)=Repex),0)
*$DT352</f>
        <v>0</v>
      </c>
      <c r="EB352" s="188" cm="1">
        <f t="array" aca="1" ref="EB352" ca="1">IFERROR(INDEX(Forecast_Capex_Input!CC$12:CC$286,$X352)
*(INDEX(Forecast_Capex_Input!$H$12:$H$286,$X352)=Repex),0)
*$DT352</f>
        <v>0</v>
      </c>
      <c r="EC352" s="165"/>
      <c r="ED352" s="226" t="str">
        <f t="shared" si="259"/>
        <v>N/A</v>
      </c>
      <c r="EE352" s="174" t="s">
        <v>15</v>
      </c>
    </row>
    <row r="353" spans="3:135" x14ac:dyDescent="0.2">
      <c r="C353" s="174">
        <f t="shared" si="260"/>
        <v>343</v>
      </c>
      <c r="D353" s="167" t="str" cm="1">
        <f t="array" ref="D353">IFERROR(INDEX(Forecast_Capex_Input!$D$12:$D$286,$X353),NA)</f>
        <v>FY24-28 SSZ Core Refresh</v>
      </c>
      <c r="E353" s="172" t="b" cm="1">
        <f t="array" ref="E353">IF($X353=NA,NA,INDEX(Forecast_Capex_Input!$E$12:$E$286,$X353))</f>
        <v>0</v>
      </c>
      <c r="F353" s="167" t="str" cm="1">
        <f t="array" aca="1" ref="F353" ca="1">IFERROR(INDEX(General!$E$25:$E$26,$Y353),NA)</f>
        <v>Labour</v>
      </c>
      <c r="G353" s="167" t="str" cm="1">
        <f t="array" aca="1" ref="G353" ca="1">IFERROR(INDEX(Forecast_Capex_Input!$AI$11:$BB$11,$AA353),NA)</f>
        <v>Communications (short life)</v>
      </c>
      <c r="H353" s="189" cm="1">
        <f t="array" aca="1" ref="H353" ca="1">IFERROR(INDEX(Forecast_Capex_Input!$AI$12:$BB$286,$X353,$AA353),NA)</f>
        <v>1</v>
      </c>
      <c r="I353" s="199" t="str" cm="1">
        <f t="array" ref="I353">IFERROR(INDEX(Forecast_Capex_Input!$F$12:$F$286,$X353),NA)</f>
        <v>Replacement Expenditure</v>
      </c>
      <c r="J353" s="199" t="str" cm="1">
        <f t="array" ref="J353">IFERROR(INDEX(Forecast_Capex_Input!G$12:G$286,$X353),NA)</f>
        <v>Digital Infrastructure</v>
      </c>
      <c r="K353" s="199" t="str" cm="1">
        <f t="array" ref="K353">IFERROR(INDEX(Forecast_Capex_Input!H$12:H$286,$X353),NA)</f>
        <v>Repex</v>
      </c>
      <c r="L353" s="199" t="str" cm="1">
        <f t="array" ref="L353">IFERROR(INDEX(Forecast_Capex_Input!I$12:I$286,$X353),NA)</f>
        <v>N/A</v>
      </c>
      <c r="M353" s="199" t="str" cm="1">
        <f t="array" ref="M353">IFERROR(INDEX(Forecast_Capex_Input!J$12:J$286,$X353),NA)</f>
        <v>N/A</v>
      </c>
      <c r="N353" s="199" t="str" cm="1">
        <f t="array" ref="N353">IFERROR(INDEX(Forecast_Capex_Input!K$12:K$286,$X353),NA)</f>
        <v>DI - Communications systems</v>
      </c>
      <c r="O353" s="199" t="str" cm="1">
        <f t="array" ref="O353">IFERROR(INDEX(Forecast_Capex_Input!L$12:L$286,$X353),NA)</f>
        <v>DI - Cyber/physical security</v>
      </c>
      <c r="P353" s="199" t="str" cm="1">
        <f t="array" ref="P353">IFERROR(INDEX(Forecast_Capex_Input!M$12:M$286,$X353),NA)</f>
        <v>N/A</v>
      </c>
      <c r="Q353" s="172" t="str" cm="1">
        <f t="array" ref="Q353">IFERROR(INDEX(Forecast_Capex_Input!N$12:N$286,$X353),NA)</f>
        <v>No</v>
      </c>
      <c r="R353" s="265" cm="1">
        <f t="array" ref="R353">IFERROR(INDEX(Forecast_Capex_Input!O$12:O$286,$X353),0)</f>
        <v>0</v>
      </c>
      <c r="S353" s="172" t="str" cm="1">
        <f t="array" ref="S353">IFERROR(INDEX(Forecast_Capex_Input!P$12:P$286,$X353),0)</f>
        <v>Safety security &amp; reliability</v>
      </c>
      <c r="T353" s="199" t="str" cm="1">
        <f t="array" aca="1" ref="T353" ca="1">IFERROR(INDEX(General!$K$84:$K$103,$AA353),NA)</f>
        <v>Communications (short life) (2018 onwards)</v>
      </c>
      <c r="U353" s="188" cm="1">
        <f t="array" aca="1" ref="U353" ca="1">IFERROR(
IF($F353=General!$E$25,INDEX(Forecast_Capex_Input!S$12:S$286,$X353),
INDEX(Forecast_Capex_Input!T$12:T$286,$X353)),0)</f>
        <v>0</v>
      </c>
      <c r="V353" s="222" t="b">
        <f>IFERROR(INDEX(Overheads!$T$19:$T$26,MATCH($I353,Overheads!$E$19:$E$26,0)),FALSE)</f>
        <v>1</v>
      </c>
      <c r="W353" s="165"/>
      <c r="X353" s="174">
        <f>IFERROR(
IF(MATCH($C353,Forecast_Capex_Input!$CI$12:$CI$286,1)+1&gt;MAX(Forecast_Capex_Input!$C$12:$C$286),NA,
MATCH($C353,Forecast_Capex_Input!$CI$12:$CI$286,1)+1),1)</f>
        <v>136</v>
      </c>
      <c r="Y353" s="174" cm="1">
        <f t="array" aca="1" ref="Y353" ca="1">IFERROR(
IF(X352&lt;&gt;X353,1,
IF(COUNTIF(OFFSET(Y352,0,0,-INDEX(Forecast_Capex_Input!$CG$12:$CG$286,$X353)),Y352)=INDEX(Forecast_Capex_Input!$CG$12:$CG$286,$X353),Y352+1,Y352)),NA)</f>
        <v>1</v>
      </c>
      <c r="Z353" s="174" cm="1">
        <f t="array" ref="Z353">IFERROR($C353-IF($X353=1,1,INDEX(Forecast_Capex_Input!$CI$12:$CI$286,$X353-1))+1,NA)</f>
        <v>1</v>
      </c>
      <c r="AA353" s="174" cm="1">
        <f t="array" aca="1" ref="AA353" ca="1">IFERROR(IF(Y353=1,
INDEX(Forecast_Capex_Input!$AI$10:$BB$10,SMALL(IF(INDEX(Forecast_Capex_Input!$AI$12:$BB$286,$X353,0)&gt;0,COLUMN(Forecast_Capex_Input!$AI$10:$BB$10)-COLUMN(Forecast_Capex_Input!$AI$12)+1),ROWS(OFFSET(AA352,0,0,-$Z353)))),
OFFSET(AA352,-INDEX(Forecast_Capex_Input!$CG$12:$CG$286,$X353)+1,0)),NA)</f>
        <v>5</v>
      </c>
      <c r="AB353" s="174">
        <f t="shared" ca="1" si="229"/>
        <v>1</v>
      </c>
      <c r="AC353" s="222" t="b">
        <f t="shared" si="261"/>
        <v>0</v>
      </c>
      <c r="AD353" s="220" t="b">
        <v>0</v>
      </c>
      <c r="AE353" s="222" t="b">
        <f t="shared" si="230"/>
        <v>1</v>
      </c>
      <c r="AF353" s="165"/>
      <c r="AG353" s="215">
        <v>0</v>
      </c>
      <c r="AH353" s="215">
        <v>0</v>
      </c>
      <c r="AI353" s="215">
        <v>0</v>
      </c>
      <c r="AJ353" s="215">
        <v>0</v>
      </c>
      <c r="AK353" s="215">
        <v>0</v>
      </c>
      <c r="AL353" s="155">
        <v>0</v>
      </c>
      <c r="AM353" s="165"/>
      <c r="AN353" s="215" cm="1">
        <f t="array" aca="1" ref="AN353" ca="1">IFERROR(INDEX(General!O$33:O$34,$AB353)
*AG353,0)</f>
        <v>0</v>
      </c>
      <c r="AO353" s="215" cm="1">
        <f t="array" aca="1" ref="AO353" ca="1">IFERROR(INDEX(General!P$33:P$34,$AB353)
*AH353,0)</f>
        <v>0</v>
      </c>
      <c r="AP353" s="215" cm="1">
        <f t="array" aca="1" ref="AP353" ca="1">IFERROR(INDEX(General!Q$33:Q$34,$AB353)
*AI353,0)</f>
        <v>0</v>
      </c>
      <c r="AQ353" s="215" cm="1">
        <f t="array" aca="1" ref="AQ353" ca="1">IFERROR(INDEX(General!R$33:R$34,$AB353)
*AJ353,0)</f>
        <v>0</v>
      </c>
      <c r="AR353" s="215" cm="1">
        <f t="array" aca="1" ref="AR353" ca="1">IFERROR(INDEX(General!S$33:S$34,$AB353)
*AK353,0)</f>
        <v>0</v>
      </c>
      <c r="AS353" s="155">
        <f t="shared" ca="1" si="262"/>
        <v>0</v>
      </c>
      <c r="AT353" s="165"/>
      <c r="AU353" s="215">
        <f ca="1">IF($AE353=FALSE,AN353*Overheads!$R$24*$V353,
IFERROR(Overheads!$O$49*$V353*AN353,0)
+IFERROR(Overheads!Q$59*$V353*(AN353/Overheads!Q$68),0))</f>
        <v>0</v>
      </c>
      <c r="AV353" s="215">
        <f ca="1">IF($AE353=FALSE,AO353*Overheads!$R$24*$V353,
IFERROR(Overheads!$O$49*$V353*AO353,0)
+IFERROR(Overheads!R$59*$V353*(AO353/Overheads!R$68),0))</f>
        <v>0</v>
      </c>
      <c r="AW353" s="215">
        <f ca="1">IF($AE353=FALSE,AP353*Overheads!$R$24*$V353,
IFERROR(Overheads!$O$49*$V353*AP353,0)
+IFERROR(Overheads!S$59*$V353*(AP353/Overheads!S$68),0))</f>
        <v>0</v>
      </c>
      <c r="AX353" s="215">
        <f ca="1">IF($AE353=FALSE,AQ353*Overheads!$R$24*$V353,
IFERROR(Overheads!$O$49*$V353*AQ353,0)
+IFERROR(Overheads!T$59*$V353*(AQ353/Overheads!T$68),0))</f>
        <v>0</v>
      </c>
      <c r="AY353" s="215">
        <f ca="1">IF($AE353=FALSE,AR353*Overheads!$R$24*$V353,
IFERROR(Overheads!$O$49*$V353*AR353,0)
+IFERROR(Overheads!U$59*$V353*(AR353/Overheads!U$68),0))</f>
        <v>0</v>
      </c>
      <c r="AZ353" s="155">
        <f t="shared" ca="1" si="263"/>
        <v>0</v>
      </c>
      <c r="BA353" s="165"/>
      <c r="BB353" s="215">
        <f ca="1">IF($AE353=FALSE,AN353*Overheads!$S$25,
IFERROR(Overheads!$O$50*AN353,0)
+IFERROR(Overheads!Q$60*(AN353/Overheads!Q$66),0))</f>
        <v>0</v>
      </c>
      <c r="BC353" s="215">
        <f ca="1">IF($AE353=FALSE,AO353*Overheads!$S$25,
IFERROR(Overheads!$O$50*AO353,0)
+IFERROR(Overheads!R$60*(AO353/Overheads!R$66),0))</f>
        <v>0</v>
      </c>
      <c r="BD353" s="215">
        <f ca="1">IF($AE353=FALSE,AP353*Overheads!$S$25,
IFERROR(Overheads!$O$50*AP353,0)
+IFERROR(Overheads!S$60*(AP353/Overheads!S$66),0))</f>
        <v>0</v>
      </c>
      <c r="BE353" s="215">
        <f ca="1">IF($AE353=FALSE,AQ353*Overheads!$S$25,
IFERROR(Overheads!$O$50*AQ353,0)
+IFERROR(Overheads!T$60*(AQ353/Overheads!T$66),0))</f>
        <v>0</v>
      </c>
      <c r="BF353" s="215">
        <f ca="1">IF($AE353=FALSE,AR353*Overheads!$S$25,
IFERROR(Overheads!$O$50*AR353,0)
+IFERROR(Overheads!U$60*(AR353/Overheads!U$66),0))</f>
        <v>0</v>
      </c>
      <c r="BG353" s="155">
        <f t="shared" ca="1" si="264"/>
        <v>0</v>
      </c>
      <c r="BH353" s="165"/>
      <c r="BI353" s="215">
        <f t="shared" ca="1" si="265"/>
        <v>0</v>
      </c>
      <c r="BJ353" s="215">
        <f t="shared" ca="1" si="231"/>
        <v>0</v>
      </c>
      <c r="BK353" s="215">
        <f t="shared" ca="1" si="232"/>
        <v>0</v>
      </c>
      <c r="BL353" s="215">
        <f t="shared" ca="1" si="233"/>
        <v>0</v>
      </c>
      <c r="BM353" s="215">
        <f t="shared" ca="1" si="234"/>
        <v>0</v>
      </c>
      <c r="BN353" s="155">
        <f t="shared" ca="1" si="266"/>
        <v>0</v>
      </c>
      <c r="BO353" s="165"/>
      <c r="BP353" s="187" cm="1">
        <f t="array" ref="BP353">IFERROR(IF($X353=$X352,BP352,INDEX(Forecast_Capex_Input!AC$12:AC$286,$X353)),0)</f>
        <v>0</v>
      </c>
      <c r="BQ353" s="187" cm="1">
        <f t="array" ref="BQ353">IFERROR(IF($X353=$X352,BQ352,INDEX(Forecast_Capex_Input!AD$12:AD$286,$X353)),0)</f>
        <v>0</v>
      </c>
      <c r="BR353" s="187" cm="1">
        <f t="array" ref="BR353">IFERROR(IF($X353=$X352,BR352,INDEX(Forecast_Capex_Input!AE$12:AE$286,$X353)),0)</f>
        <v>0</v>
      </c>
      <c r="BS353" s="187" cm="1">
        <f t="array" ref="BS353">IFERROR(IF($X353=$X352,BS352,INDEX(Forecast_Capex_Input!AF$12:AF$286,$X353)),0)</f>
        <v>0</v>
      </c>
      <c r="BT353" s="187" cm="1">
        <f t="array" ref="BT353">IFERROR(IF($X353=$X352,BT352,INDEX(Forecast_Capex_Input!AG$12:AG$286,$X353)),0)</f>
        <v>0</v>
      </c>
      <c r="BU353" s="165"/>
      <c r="BV353" s="215">
        <f t="shared" si="235"/>
        <v>0</v>
      </c>
      <c r="BW353" s="215">
        <f t="shared" si="236"/>
        <v>0</v>
      </c>
      <c r="BX353" s="215">
        <f t="shared" si="237"/>
        <v>0</v>
      </c>
      <c r="BY353" s="215">
        <f t="shared" si="238"/>
        <v>0</v>
      </c>
      <c r="BZ353" s="215">
        <f t="shared" si="239"/>
        <v>0</v>
      </c>
      <c r="CA353" s="155">
        <f t="shared" si="267"/>
        <v>0</v>
      </c>
      <c r="CB353" s="165"/>
      <c r="CC353" s="215">
        <f t="shared" ca="1" si="240"/>
        <v>0</v>
      </c>
      <c r="CD353" s="215">
        <f t="shared" ca="1" si="241"/>
        <v>0</v>
      </c>
      <c r="CE353" s="215">
        <f t="shared" ca="1" si="242"/>
        <v>0</v>
      </c>
      <c r="CF353" s="215">
        <f t="shared" ca="1" si="243"/>
        <v>0</v>
      </c>
      <c r="CG353" s="215">
        <f t="shared" ca="1" si="244"/>
        <v>0</v>
      </c>
      <c r="CH353" s="155">
        <f t="shared" ca="1" si="268"/>
        <v>0</v>
      </c>
      <c r="CI353" s="165"/>
      <c r="CJ353" s="215">
        <f t="shared" ca="1" si="245"/>
        <v>0</v>
      </c>
      <c r="CK353" s="215">
        <f t="shared" ca="1" si="246"/>
        <v>0</v>
      </c>
      <c r="CL353" s="215">
        <f t="shared" ca="1" si="247"/>
        <v>0</v>
      </c>
      <c r="CM353" s="215">
        <f t="shared" ca="1" si="248"/>
        <v>0</v>
      </c>
      <c r="CN353" s="215">
        <f t="shared" ca="1" si="249"/>
        <v>0</v>
      </c>
      <c r="CO353" s="155">
        <f t="shared" ca="1" si="269"/>
        <v>0</v>
      </c>
      <c r="CP353" s="165"/>
      <c r="CQ353" s="223">
        <f t="shared" ca="1" si="250"/>
        <v>0</v>
      </c>
      <c r="CR353" s="223">
        <f t="shared" ca="1" si="251"/>
        <v>0</v>
      </c>
      <c r="CS353" s="223">
        <f t="shared" ca="1" si="252"/>
        <v>0</v>
      </c>
      <c r="CT353" s="223">
        <f t="shared" ca="1" si="253"/>
        <v>0</v>
      </c>
      <c r="CU353" s="223">
        <f t="shared" ca="1" si="254"/>
        <v>0</v>
      </c>
      <c r="CV353" s="155">
        <f t="shared" ca="1" si="270"/>
        <v>0</v>
      </c>
      <c r="CW353" s="165"/>
      <c r="CX353" s="215">
        <f t="shared" ca="1" si="271"/>
        <v>0</v>
      </c>
      <c r="CY353" s="215">
        <f t="shared" ca="1" si="255"/>
        <v>0</v>
      </c>
      <c r="CZ353" s="215">
        <f t="shared" ca="1" si="256"/>
        <v>0</v>
      </c>
      <c r="DA353" s="215">
        <f t="shared" ca="1" si="257"/>
        <v>0</v>
      </c>
      <c r="DB353" s="215">
        <f t="shared" ca="1" si="258"/>
        <v>0</v>
      </c>
      <c r="DC353" s="155">
        <f t="shared" ca="1" si="272"/>
        <v>0</v>
      </c>
      <c r="DD353" s="165"/>
      <c r="DE353" s="188" t="b" cm="1">
        <f t="array" aca="1" ref="DE353" ca="1">OR($G353=Forecast_Capex_Input!$BF$8:$BF$10)</f>
        <v>0</v>
      </c>
      <c r="DF353" s="188" cm="1">
        <f t="array" aca="1" ref="DF353" ca="1">IFERROR(INDEX(Forecast_Capex_Input!BG$12:BG$286,$X353)
*(INDEX(Forecast_Capex_Input!$H$12:$H$286,$X353)=Repex),0)
*$DE353</f>
        <v>0</v>
      </c>
      <c r="DG353" s="188" cm="1">
        <f t="array" aca="1" ref="DG353" ca="1">IFERROR(INDEX(Forecast_Capex_Input!BH$12:BH$286,$X353)
*(INDEX(Forecast_Capex_Input!$H$12:$H$286,$X353)=Repex),0)
*$DE353</f>
        <v>0</v>
      </c>
      <c r="DH353" s="188" cm="1">
        <f t="array" aca="1" ref="DH353" ca="1">IFERROR(INDEX(Forecast_Capex_Input!BI$12:BI$286,$X353)
*(INDEX(Forecast_Capex_Input!$H$12:$H$286,$X353)=Repex),0)
*$DE353</f>
        <v>0</v>
      </c>
      <c r="DI353" s="188" cm="1">
        <f t="array" aca="1" ref="DI353" ca="1">IFERROR(INDEX(Forecast_Capex_Input!BJ$12:BJ$286,$X353)
*(INDEX(Forecast_Capex_Input!$H$12:$H$286,$X353)=Repex),0)
*$DE353</f>
        <v>0</v>
      </c>
      <c r="DJ353" s="188" cm="1">
        <f t="array" aca="1" ref="DJ353" ca="1">IFERROR(INDEX(Forecast_Capex_Input!BK$12:BK$286,$X353)
*(INDEX(Forecast_Capex_Input!$H$12:$H$286,$X353)=Repex),0)
*$DE353</f>
        <v>0</v>
      </c>
      <c r="DK353" s="188" cm="1">
        <f t="array" aca="1" ref="DK353" ca="1">IFERROR(INDEX(Forecast_Capex_Input!BL$12:BL$286,$X353)
*(INDEX(Forecast_Capex_Input!$H$12:$H$286,$X353)=Repex),0)
*$DE353</f>
        <v>0</v>
      </c>
      <c r="DL353" s="165"/>
      <c r="DM353" s="188" t="b" cm="1">
        <f t="array" aca="1" ref="DM353" ca="1">OR($G353=Forecast_Capex_Input!$BN$8:$BN$9)</f>
        <v>0</v>
      </c>
      <c r="DN353" s="188" cm="1">
        <f t="array" aca="1" ref="DN353" ca="1">IFERROR(INDEX(Forecast_Capex_Input!BO$12:BO$286,$X353)
*(INDEX(Forecast_Capex_Input!$H$12:$H$286,$X353)=Repex),0)
*$DM353</f>
        <v>0</v>
      </c>
      <c r="DO353" s="188" cm="1">
        <f t="array" aca="1" ref="DO353" ca="1">IFERROR(INDEX(Forecast_Capex_Input!BP$12:BP$286,$X353)
*(INDEX(Forecast_Capex_Input!$H$12:$H$286,$X353)=Repex),0)
*$DM353</f>
        <v>0</v>
      </c>
      <c r="DP353" s="188" cm="1">
        <f t="array" aca="1" ref="DP353" ca="1">IFERROR(INDEX(Forecast_Capex_Input!BQ$12:BQ$286,$X353)
*(INDEX(Forecast_Capex_Input!$H$12:$H$286,$X353)=Repex),0)
*$DM353</f>
        <v>0</v>
      </c>
      <c r="DQ353" s="188" cm="1">
        <f t="array" aca="1" ref="DQ353" ca="1">IFERROR(INDEX(Forecast_Capex_Input!BR$12:BR$286,$X353)
*(INDEX(Forecast_Capex_Input!$H$12:$H$286,$X353)=Repex),0)
*$DM353</f>
        <v>0</v>
      </c>
      <c r="DR353" s="188" cm="1">
        <f t="array" aca="1" ref="DR353" ca="1">IFERROR(INDEX(Forecast_Capex_Input!BS$12:BS$286,$X353)
*(INDEX(Forecast_Capex_Input!$H$12:$H$286,$X353)=Repex),0)
*$DM353</f>
        <v>0</v>
      </c>
      <c r="DS353" s="165"/>
      <c r="DT353" s="188" t="b" cm="1">
        <f t="array" aca="1" ref="DT353" ca="1">OR($G353=Forecast_Capex_Input!$BU$8:$BU$10)</f>
        <v>1</v>
      </c>
      <c r="DU353" s="188" cm="1">
        <f t="array" aca="1" ref="DU353" ca="1">IFERROR(INDEX(Forecast_Capex_Input!BV$12:BV$286,$X353)
*(INDEX(Forecast_Capex_Input!$H$12:$H$286,$X353)=Repex),0)
*$DT353</f>
        <v>0</v>
      </c>
      <c r="DV353" s="188" cm="1">
        <f t="array" aca="1" ref="DV353" ca="1">IFERROR(INDEX(Forecast_Capex_Input!BW$12:BW$286,$X353)
*(INDEX(Forecast_Capex_Input!$H$12:$H$286,$X353)=Repex),0)
*$DT353</f>
        <v>0</v>
      </c>
      <c r="DW353" s="188" cm="1">
        <f t="array" aca="1" ref="DW353" ca="1">IFERROR(INDEX(Forecast_Capex_Input!BX$12:BX$286,$X353)
*(INDEX(Forecast_Capex_Input!$H$12:$H$286,$X353)=Repex),0)
*$DT353</f>
        <v>0</v>
      </c>
      <c r="DX353" s="188" cm="1">
        <f t="array" aca="1" ref="DX353" ca="1">IFERROR(INDEX(Forecast_Capex_Input!BY$12:BY$286,$X353)
*(INDEX(Forecast_Capex_Input!$H$12:$H$286,$X353)=Repex),0)
*$DT353</f>
        <v>0</v>
      </c>
      <c r="DY353" s="188" cm="1">
        <f t="array" aca="1" ref="DY353" ca="1">IFERROR(INDEX(Forecast_Capex_Input!BZ$12:BZ$286,$X353)
*(INDEX(Forecast_Capex_Input!$H$12:$H$286,$X353)=Repex),0)
*$DT353</f>
        <v>1</v>
      </c>
      <c r="DZ353" s="188" cm="1">
        <f t="array" aca="1" ref="DZ353" ca="1">IFERROR(INDEX(Forecast_Capex_Input!CA$12:CA$286,$X353)
*(INDEX(Forecast_Capex_Input!$H$12:$H$286,$X353)=Repex),0)
*$DT353</f>
        <v>0</v>
      </c>
      <c r="EA353" s="188" cm="1">
        <f t="array" aca="1" ref="EA353" ca="1">IFERROR(INDEX(Forecast_Capex_Input!CB$12:CB$286,$X353)
*(INDEX(Forecast_Capex_Input!$H$12:$H$286,$X353)=Repex),0)
*$DT353</f>
        <v>0</v>
      </c>
      <c r="EB353" s="188" cm="1">
        <f t="array" aca="1" ref="EB353" ca="1">IFERROR(INDEX(Forecast_Capex_Input!CC$12:CC$286,$X353)
*(INDEX(Forecast_Capex_Input!$H$12:$H$286,$X353)=Repex),0)
*$DT353</f>
        <v>0</v>
      </c>
      <c r="EC353" s="165"/>
      <c r="ED353" s="226" t="str">
        <f t="shared" si="259"/>
        <v>N/A</v>
      </c>
      <c r="EE353" s="174" t="s">
        <v>15</v>
      </c>
    </row>
    <row r="354" spans="3:135" x14ac:dyDescent="0.2">
      <c r="C354" s="174">
        <f t="shared" si="260"/>
        <v>344</v>
      </c>
      <c r="D354" s="167" t="str" cm="1">
        <f t="array" ref="D354">IFERROR(INDEX(Forecast_Capex_Input!$D$12:$D$286,$X354),NA)</f>
        <v>FY24-28 SSZ Core Refresh</v>
      </c>
      <c r="E354" s="172" t="b" cm="1">
        <f t="array" ref="E354">IF($X354=NA,NA,INDEX(Forecast_Capex_Input!$E$12:$E$286,$X354))</f>
        <v>0</v>
      </c>
      <c r="F354" s="167" t="str" cm="1">
        <f t="array" aca="1" ref="F354" ca="1">IFERROR(INDEX(General!$E$25:$E$26,$Y354),NA)</f>
        <v>Non-Labour</v>
      </c>
      <c r="G354" s="167" t="str" cm="1">
        <f t="array" aca="1" ref="G354" ca="1">IFERROR(INDEX(Forecast_Capex_Input!$AI$11:$BB$11,$AA354),NA)</f>
        <v>Communications (short life)</v>
      </c>
      <c r="H354" s="189" cm="1">
        <f t="array" aca="1" ref="H354" ca="1">IFERROR(INDEX(Forecast_Capex_Input!$AI$12:$BB$286,$X354,$AA354),NA)</f>
        <v>1</v>
      </c>
      <c r="I354" s="199" t="str" cm="1">
        <f t="array" ref="I354">IFERROR(INDEX(Forecast_Capex_Input!$F$12:$F$286,$X354),NA)</f>
        <v>Replacement Expenditure</v>
      </c>
      <c r="J354" s="199" t="str" cm="1">
        <f t="array" ref="J354">IFERROR(INDEX(Forecast_Capex_Input!G$12:G$286,$X354),NA)</f>
        <v>Digital Infrastructure</v>
      </c>
      <c r="K354" s="199" t="str" cm="1">
        <f t="array" ref="K354">IFERROR(INDEX(Forecast_Capex_Input!H$12:H$286,$X354),NA)</f>
        <v>Repex</v>
      </c>
      <c r="L354" s="199" t="str" cm="1">
        <f t="array" ref="L354">IFERROR(INDEX(Forecast_Capex_Input!I$12:I$286,$X354),NA)</f>
        <v>N/A</v>
      </c>
      <c r="M354" s="199" t="str" cm="1">
        <f t="array" ref="M354">IFERROR(INDEX(Forecast_Capex_Input!J$12:J$286,$X354),NA)</f>
        <v>N/A</v>
      </c>
      <c r="N354" s="199" t="str" cm="1">
        <f t="array" ref="N354">IFERROR(INDEX(Forecast_Capex_Input!K$12:K$286,$X354),NA)</f>
        <v>DI - Communications systems</v>
      </c>
      <c r="O354" s="199" t="str" cm="1">
        <f t="array" ref="O354">IFERROR(INDEX(Forecast_Capex_Input!L$12:L$286,$X354),NA)</f>
        <v>DI - Cyber/physical security</v>
      </c>
      <c r="P354" s="199" t="str" cm="1">
        <f t="array" ref="P354">IFERROR(INDEX(Forecast_Capex_Input!M$12:M$286,$X354),NA)</f>
        <v>N/A</v>
      </c>
      <c r="Q354" s="172" t="str" cm="1">
        <f t="array" ref="Q354">IFERROR(INDEX(Forecast_Capex_Input!N$12:N$286,$X354),NA)</f>
        <v>No</v>
      </c>
      <c r="R354" s="265" cm="1">
        <f t="array" ref="R354">IFERROR(INDEX(Forecast_Capex_Input!O$12:O$286,$X354),0)</f>
        <v>0</v>
      </c>
      <c r="S354" s="172" t="str" cm="1">
        <f t="array" ref="S354">IFERROR(INDEX(Forecast_Capex_Input!P$12:P$286,$X354),0)</f>
        <v>Safety security &amp; reliability</v>
      </c>
      <c r="T354" s="199" t="str" cm="1">
        <f t="array" aca="1" ref="T354" ca="1">IFERROR(INDEX(General!$K$84:$K$103,$AA354),NA)</f>
        <v>Communications (short life) (2018 onwards)</v>
      </c>
      <c r="U354" s="188" cm="1">
        <f t="array" aca="1" ref="U354" ca="1">IFERROR(
IF($F354=General!$E$25,INDEX(Forecast_Capex_Input!S$12:S$286,$X354),
INDEX(Forecast_Capex_Input!T$12:T$286,$X354)),0)</f>
        <v>1</v>
      </c>
      <c r="V354" s="222" t="b">
        <f>IFERROR(INDEX(Overheads!$T$19:$T$26,MATCH($I354,Overheads!$E$19:$E$26,0)),FALSE)</f>
        <v>1</v>
      </c>
      <c r="W354" s="165"/>
      <c r="X354" s="174">
        <f>IFERROR(
IF(MATCH($C354,Forecast_Capex_Input!$CI$12:$CI$286,1)+1&gt;MAX(Forecast_Capex_Input!$C$12:$C$286),NA,
MATCH($C354,Forecast_Capex_Input!$CI$12:$CI$286,1)+1),1)</f>
        <v>136</v>
      </c>
      <c r="Y354" s="174" cm="1">
        <f t="array" aca="1" ref="Y354" ca="1">IFERROR(
IF(X353&lt;&gt;X354,1,
IF(COUNTIF(OFFSET(Y353,0,0,-INDEX(Forecast_Capex_Input!$CG$12:$CG$286,$X354)),Y353)=INDEX(Forecast_Capex_Input!$CG$12:$CG$286,$X354),Y353+1,Y353)),NA)</f>
        <v>2</v>
      </c>
      <c r="Z354" s="174" cm="1">
        <f t="array" ref="Z354">IFERROR($C354-IF($X354=1,1,INDEX(Forecast_Capex_Input!$CI$12:$CI$286,$X354-1))+1,NA)</f>
        <v>2</v>
      </c>
      <c r="AA354" s="174" cm="1">
        <f t="array" aca="1" ref="AA354" ca="1">IFERROR(IF(Y354=1,
INDEX(Forecast_Capex_Input!$AI$10:$BB$10,SMALL(IF(INDEX(Forecast_Capex_Input!$AI$12:$BB$286,$X354,0)&gt;0,COLUMN(Forecast_Capex_Input!$AI$10:$BB$10)-COLUMN(Forecast_Capex_Input!$AI$12)+1),ROWS(OFFSET(AA353,0,0,-$Z354)))),
OFFSET(AA353,-INDEX(Forecast_Capex_Input!$CG$12:$CG$286,$X354)+1,0)),NA)</f>
        <v>5</v>
      </c>
      <c r="AB354" s="174">
        <f t="shared" ca="1" si="229"/>
        <v>2</v>
      </c>
      <c r="AC354" s="222" t="b">
        <f t="shared" si="261"/>
        <v>0</v>
      </c>
      <c r="AD354" s="220" t="b">
        <v>0</v>
      </c>
      <c r="AE354" s="222" t="b">
        <f t="shared" si="230"/>
        <v>1</v>
      </c>
      <c r="AF354" s="165"/>
      <c r="AG354" s="215">
        <v>0</v>
      </c>
      <c r="AH354" s="215">
        <v>0</v>
      </c>
      <c r="AI354" s="215">
        <v>0</v>
      </c>
      <c r="AJ354" s="215">
        <v>0</v>
      </c>
      <c r="AK354" s="215">
        <v>0</v>
      </c>
      <c r="AL354" s="155">
        <v>0</v>
      </c>
      <c r="AM354" s="165"/>
      <c r="AN354" s="215" cm="1">
        <f t="array" aca="1" ref="AN354" ca="1">IFERROR(INDEX(General!O$33:O$34,$AB354)
*AG354,0)</f>
        <v>0</v>
      </c>
      <c r="AO354" s="215" cm="1">
        <f t="array" aca="1" ref="AO354" ca="1">IFERROR(INDEX(General!P$33:P$34,$AB354)
*AH354,0)</f>
        <v>0</v>
      </c>
      <c r="AP354" s="215" cm="1">
        <f t="array" aca="1" ref="AP354" ca="1">IFERROR(INDEX(General!Q$33:Q$34,$AB354)
*AI354,0)</f>
        <v>0</v>
      </c>
      <c r="AQ354" s="215" cm="1">
        <f t="array" aca="1" ref="AQ354" ca="1">IFERROR(INDEX(General!R$33:R$34,$AB354)
*AJ354,0)</f>
        <v>0</v>
      </c>
      <c r="AR354" s="215" cm="1">
        <f t="array" aca="1" ref="AR354" ca="1">IFERROR(INDEX(General!S$33:S$34,$AB354)
*AK354,0)</f>
        <v>0</v>
      </c>
      <c r="AS354" s="155">
        <f t="shared" ca="1" si="262"/>
        <v>0</v>
      </c>
      <c r="AT354" s="165"/>
      <c r="AU354" s="215">
        <f ca="1">IF($AE354=FALSE,AN354*Overheads!$R$24*$V354,
IFERROR(Overheads!$O$49*$V354*AN354,0)
+IFERROR(Overheads!Q$59*$V354*(AN354/Overheads!Q$68),0))</f>
        <v>0</v>
      </c>
      <c r="AV354" s="215">
        <f ca="1">IF($AE354=FALSE,AO354*Overheads!$R$24*$V354,
IFERROR(Overheads!$O$49*$V354*AO354,0)
+IFERROR(Overheads!R$59*$V354*(AO354/Overheads!R$68),0))</f>
        <v>0</v>
      </c>
      <c r="AW354" s="215">
        <f ca="1">IF($AE354=FALSE,AP354*Overheads!$R$24*$V354,
IFERROR(Overheads!$O$49*$V354*AP354,0)
+IFERROR(Overheads!S$59*$V354*(AP354/Overheads!S$68),0))</f>
        <v>0</v>
      </c>
      <c r="AX354" s="215">
        <f ca="1">IF($AE354=FALSE,AQ354*Overheads!$R$24*$V354,
IFERROR(Overheads!$O$49*$V354*AQ354,0)
+IFERROR(Overheads!T$59*$V354*(AQ354/Overheads!T$68),0))</f>
        <v>0</v>
      </c>
      <c r="AY354" s="215">
        <f ca="1">IF($AE354=FALSE,AR354*Overheads!$R$24*$V354,
IFERROR(Overheads!$O$49*$V354*AR354,0)
+IFERROR(Overheads!U$59*$V354*(AR354/Overheads!U$68),0))</f>
        <v>0</v>
      </c>
      <c r="AZ354" s="155">
        <f t="shared" ca="1" si="263"/>
        <v>0</v>
      </c>
      <c r="BA354" s="165"/>
      <c r="BB354" s="215">
        <f ca="1">IF($AE354=FALSE,AN354*Overheads!$S$25,
IFERROR(Overheads!$O$50*AN354,0)
+IFERROR(Overheads!Q$60*(AN354/Overheads!Q$66),0))</f>
        <v>0</v>
      </c>
      <c r="BC354" s="215">
        <f ca="1">IF($AE354=FALSE,AO354*Overheads!$S$25,
IFERROR(Overheads!$O$50*AO354,0)
+IFERROR(Overheads!R$60*(AO354/Overheads!R$66),0))</f>
        <v>0</v>
      </c>
      <c r="BD354" s="215">
        <f ca="1">IF($AE354=FALSE,AP354*Overheads!$S$25,
IFERROR(Overheads!$O$50*AP354,0)
+IFERROR(Overheads!S$60*(AP354/Overheads!S$66),0))</f>
        <v>0</v>
      </c>
      <c r="BE354" s="215">
        <f ca="1">IF($AE354=FALSE,AQ354*Overheads!$S$25,
IFERROR(Overheads!$O$50*AQ354,0)
+IFERROR(Overheads!T$60*(AQ354/Overheads!T$66),0))</f>
        <v>0</v>
      </c>
      <c r="BF354" s="215">
        <f ca="1">IF($AE354=FALSE,AR354*Overheads!$S$25,
IFERROR(Overheads!$O$50*AR354,0)
+IFERROR(Overheads!U$60*(AR354/Overheads!U$66),0))</f>
        <v>0</v>
      </c>
      <c r="BG354" s="155">
        <f t="shared" ca="1" si="264"/>
        <v>0</v>
      </c>
      <c r="BH354" s="165"/>
      <c r="BI354" s="215">
        <f t="shared" ca="1" si="265"/>
        <v>0</v>
      </c>
      <c r="BJ354" s="215">
        <f t="shared" ca="1" si="231"/>
        <v>0</v>
      </c>
      <c r="BK354" s="215">
        <f t="shared" ca="1" si="232"/>
        <v>0</v>
      </c>
      <c r="BL354" s="215">
        <f t="shared" ca="1" si="233"/>
        <v>0</v>
      </c>
      <c r="BM354" s="215">
        <f t="shared" ca="1" si="234"/>
        <v>0</v>
      </c>
      <c r="BN354" s="155">
        <f t="shared" ca="1" si="266"/>
        <v>0</v>
      </c>
      <c r="BO354" s="165"/>
      <c r="BP354" s="187" cm="1">
        <f t="array" ref="BP354">IFERROR(IF($X354=$X353,BP353,INDEX(Forecast_Capex_Input!AC$12:AC$286,$X354)),0)</f>
        <v>0</v>
      </c>
      <c r="BQ354" s="187" cm="1">
        <f t="array" ref="BQ354">IFERROR(IF($X354=$X353,BQ353,INDEX(Forecast_Capex_Input!AD$12:AD$286,$X354)),0)</f>
        <v>0</v>
      </c>
      <c r="BR354" s="187" cm="1">
        <f t="array" ref="BR354">IFERROR(IF($X354=$X353,BR353,INDEX(Forecast_Capex_Input!AE$12:AE$286,$X354)),0)</f>
        <v>0</v>
      </c>
      <c r="BS354" s="187" cm="1">
        <f t="array" ref="BS354">IFERROR(IF($X354=$X353,BS353,INDEX(Forecast_Capex_Input!AF$12:AF$286,$X354)),0)</f>
        <v>0</v>
      </c>
      <c r="BT354" s="187" cm="1">
        <f t="array" ref="BT354">IFERROR(IF($X354=$X353,BT353,INDEX(Forecast_Capex_Input!AG$12:AG$286,$X354)),0)</f>
        <v>0</v>
      </c>
      <c r="BU354" s="165"/>
      <c r="BV354" s="215">
        <f t="shared" si="235"/>
        <v>0</v>
      </c>
      <c r="BW354" s="215">
        <f t="shared" si="236"/>
        <v>0</v>
      </c>
      <c r="BX354" s="215">
        <f t="shared" si="237"/>
        <v>0</v>
      </c>
      <c r="BY354" s="215">
        <f t="shared" si="238"/>
        <v>0</v>
      </c>
      <c r="BZ354" s="215">
        <f t="shared" si="239"/>
        <v>0</v>
      </c>
      <c r="CA354" s="155">
        <f t="shared" si="267"/>
        <v>0</v>
      </c>
      <c r="CB354" s="165"/>
      <c r="CC354" s="215">
        <f t="shared" ca="1" si="240"/>
        <v>0</v>
      </c>
      <c r="CD354" s="215">
        <f t="shared" ca="1" si="241"/>
        <v>0</v>
      </c>
      <c r="CE354" s="215">
        <f t="shared" ca="1" si="242"/>
        <v>0</v>
      </c>
      <c r="CF354" s="215">
        <f t="shared" ca="1" si="243"/>
        <v>0</v>
      </c>
      <c r="CG354" s="215">
        <f t="shared" ca="1" si="244"/>
        <v>0</v>
      </c>
      <c r="CH354" s="155">
        <f t="shared" ca="1" si="268"/>
        <v>0</v>
      </c>
      <c r="CI354" s="165"/>
      <c r="CJ354" s="215">
        <f t="shared" ca="1" si="245"/>
        <v>0</v>
      </c>
      <c r="CK354" s="215">
        <f t="shared" ca="1" si="246"/>
        <v>0</v>
      </c>
      <c r="CL354" s="215">
        <f t="shared" ca="1" si="247"/>
        <v>0</v>
      </c>
      <c r="CM354" s="215">
        <f t="shared" ca="1" si="248"/>
        <v>0</v>
      </c>
      <c r="CN354" s="215">
        <f t="shared" ca="1" si="249"/>
        <v>0</v>
      </c>
      <c r="CO354" s="155">
        <f t="shared" ca="1" si="269"/>
        <v>0</v>
      </c>
      <c r="CP354" s="165"/>
      <c r="CQ354" s="223">
        <f t="shared" ca="1" si="250"/>
        <v>0</v>
      </c>
      <c r="CR354" s="223">
        <f t="shared" ca="1" si="251"/>
        <v>0</v>
      </c>
      <c r="CS354" s="223">
        <f t="shared" ca="1" si="252"/>
        <v>0</v>
      </c>
      <c r="CT354" s="223">
        <f t="shared" ca="1" si="253"/>
        <v>0</v>
      </c>
      <c r="CU354" s="223">
        <f t="shared" ca="1" si="254"/>
        <v>0</v>
      </c>
      <c r="CV354" s="155">
        <f t="shared" ca="1" si="270"/>
        <v>0</v>
      </c>
      <c r="CW354" s="165"/>
      <c r="CX354" s="215">
        <f t="shared" ca="1" si="271"/>
        <v>0</v>
      </c>
      <c r="CY354" s="215">
        <f t="shared" ca="1" si="255"/>
        <v>0</v>
      </c>
      <c r="CZ354" s="215">
        <f t="shared" ca="1" si="256"/>
        <v>0</v>
      </c>
      <c r="DA354" s="215">
        <f t="shared" ca="1" si="257"/>
        <v>0</v>
      </c>
      <c r="DB354" s="215">
        <f t="shared" ca="1" si="258"/>
        <v>0</v>
      </c>
      <c r="DC354" s="155">
        <f t="shared" ca="1" si="272"/>
        <v>0</v>
      </c>
      <c r="DD354" s="165"/>
      <c r="DE354" s="188" t="b" cm="1">
        <f t="array" aca="1" ref="DE354" ca="1">OR($G354=Forecast_Capex_Input!$BF$8:$BF$10)</f>
        <v>0</v>
      </c>
      <c r="DF354" s="188" cm="1">
        <f t="array" aca="1" ref="DF354" ca="1">IFERROR(INDEX(Forecast_Capex_Input!BG$12:BG$286,$X354)
*(INDEX(Forecast_Capex_Input!$H$12:$H$286,$X354)=Repex),0)
*$DE354</f>
        <v>0</v>
      </c>
      <c r="DG354" s="188" cm="1">
        <f t="array" aca="1" ref="DG354" ca="1">IFERROR(INDEX(Forecast_Capex_Input!BH$12:BH$286,$X354)
*(INDEX(Forecast_Capex_Input!$H$12:$H$286,$X354)=Repex),0)
*$DE354</f>
        <v>0</v>
      </c>
      <c r="DH354" s="188" cm="1">
        <f t="array" aca="1" ref="DH354" ca="1">IFERROR(INDEX(Forecast_Capex_Input!BI$12:BI$286,$X354)
*(INDEX(Forecast_Capex_Input!$H$12:$H$286,$X354)=Repex),0)
*$DE354</f>
        <v>0</v>
      </c>
      <c r="DI354" s="188" cm="1">
        <f t="array" aca="1" ref="DI354" ca="1">IFERROR(INDEX(Forecast_Capex_Input!BJ$12:BJ$286,$X354)
*(INDEX(Forecast_Capex_Input!$H$12:$H$286,$X354)=Repex),0)
*$DE354</f>
        <v>0</v>
      </c>
      <c r="DJ354" s="188" cm="1">
        <f t="array" aca="1" ref="DJ354" ca="1">IFERROR(INDEX(Forecast_Capex_Input!BK$12:BK$286,$X354)
*(INDEX(Forecast_Capex_Input!$H$12:$H$286,$X354)=Repex),0)
*$DE354</f>
        <v>0</v>
      </c>
      <c r="DK354" s="188" cm="1">
        <f t="array" aca="1" ref="DK354" ca="1">IFERROR(INDEX(Forecast_Capex_Input!BL$12:BL$286,$X354)
*(INDEX(Forecast_Capex_Input!$H$12:$H$286,$X354)=Repex),0)
*$DE354</f>
        <v>0</v>
      </c>
      <c r="DL354" s="165"/>
      <c r="DM354" s="188" t="b" cm="1">
        <f t="array" aca="1" ref="DM354" ca="1">OR($G354=Forecast_Capex_Input!$BN$8:$BN$9)</f>
        <v>0</v>
      </c>
      <c r="DN354" s="188" cm="1">
        <f t="array" aca="1" ref="DN354" ca="1">IFERROR(INDEX(Forecast_Capex_Input!BO$12:BO$286,$X354)
*(INDEX(Forecast_Capex_Input!$H$12:$H$286,$X354)=Repex),0)
*$DM354</f>
        <v>0</v>
      </c>
      <c r="DO354" s="188" cm="1">
        <f t="array" aca="1" ref="DO354" ca="1">IFERROR(INDEX(Forecast_Capex_Input!BP$12:BP$286,$X354)
*(INDEX(Forecast_Capex_Input!$H$12:$H$286,$X354)=Repex),0)
*$DM354</f>
        <v>0</v>
      </c>
      <c r="DP354" s="188" cm="1">
        <f t="array" aca="1" ref="DP354" ca="1">IFERROR(INDEX(Forecast_Capex_Input!BQ$12:BQ$286,$X354)
*(INDEX(Forecast_Capex_Input!$H$12:$H$286,$X354)=Repex),0)
*$DM354</f>
        <v>0</v>
      </c>
      <c r="DQ354" s="188" cm="1">
        <f t="array" aca="1" ref="DQ354" ca="1">IFERROR(INDEX(Forecast_Capex_Input!BR$12:BR$286,$X354)
*(INDEX(Forecast_Capex_Input!$H$12:$H$286,$X354)=Repex),0)
*$DM354</f>
        <v>0</v>
      </c>
      <c r="DR354" s="188" cm="1">
        <f t="array" aca="1" ref="DR354" ca="1">IFERROR(INDEX(Forecast_Capex_Input!BS$12:BS$286,$X354)
*(INDEX(Forecast_Capex_Input!$H$12:$H$286,$X354)=Repex),0)
*$DM354</f>
        <v>0</v>
      </c>
      <c r="DS354" s="165"/>
      <c r="DT354" s="188" t="b" cm="1">
        <f t="array" aca="1" ref="DT354" ca="1">OR($G354=Forecast_Capex_Input!$BU$8:$BU$10)</f>
        <v>1</v>
      </c>
      <c r="DU354" s="188" cm="1">
        <f t="array" aca="1" ref="DU354" ca="1">IFERROR(INDEX(Forecast_Capex_Input!BV$12:BV$286,$X354)
*(INDEX(Forecast_Capex_Input!$H$12:$H$286,$X354)=Repex),0)
*$DT354</f>
        <v>0</v>
      </c>
      <c r="DV354" s="188" cm="1">
        <f t="array" aca="1" ref="DV354" ca="1">IFERROR(INDEX(Forecast_Capex_Input!BW$12:BW$286,$X354)
*(INDEX(Forecast_Capex_Input!$H$12:$H$286,$X354)=Repex),0)
*$DT354</f>
        <v>0</v>
      </c>
      <c r="DW354" s="188" cm="1">
        <f t="array" aca="1" ref="DW354" ca="1">IFERROR(INDEX(Forecast_Capex_Input!BX$12:BX$286,$X354)
*(INDEX(Forecast_Capex_Input!$H$12:$H$286,$X354)=Repex),0)
*$DT354</f>
        <v>0</v>
      </c>
      <c r="DX354" s="188" cm="1">
        <f t="array" aca="1" ref="DX354" ca="1">IFERROR(INDEX(Forecast_Capex_Input!BY$12:BY$286,$X354)
*(INDEX(Forecast_Capex_Input!$H$12:$H$286,$X354)=Repex),0)
*$DT354</f>
        <v>0</v>
      </c>
      <c r="DY354" s="188" cm="1">
        <f t="array" aca="1" ref="DY354" ca="1">IFERROR(INDEX(Forecast_Capex_Input!BZ$12:BZ$286,$X354)
*(INDEX(Forecast_Capex_Input!$H$12:$H$286,$X354)=Repex),0)
*$DT354</f>
        <v>1</v>
      </c>
      <c r="DZ354" s="188" cm="1">
        <f t="array" aca="1" ref="DZ354" ca="1">IFERROR(INDEX(Forecast_Capex_Input!CA$12:CA$286,$X354)
*(INDEX(Forecast_Capex_Input!$H$12:$H$286,$X354)=Repex),0)
*$DT354</f>
        <v>0</v>
      </c>
      <c r="EA354" s="188" cm="1">
        <f t="array" aca="1" ref="EA354" ca="1">IFERROR(INDEX(Forecast_Capex_Input!CB$12:CB$286,$X354)
*(INDEX(Forecast_Capex_Input!$H$12:$H$286,$X354)=Repex),0)
*$DT354</f>
        <v>0</v>
      </c>
      <c r="EB354" s="188" cm="1">
        <f t="array" aca="1" ref="EB354" ca="1">IFERROR(INDEX(Forecast_Capex_Input!CC$12:CC$286,$X354)
*(INDEX(Forecast_Capex_Input!$H$12:$H$286,$X354)=Repex),0)
*$DT354</f>
        <v>0</v>
      </c>
      <c r="EC354" s="165"/>
      <c r="ED354" s="226" t="str">
        <f t="shared" si="259"/>
        <v>N/A</v>
      </c>
      <c r="EE354" s="174" t="s">
        <v>15</v>
      </c>
    </row>
    <row r="355" spans="3:135" x14ac:dyDescent="0.2">
      <c r="C355" s="174">
        <f t="shared" si="260"/>
        <v>345</v>
      </c>
      <c r="D355" s="167" t="str" cm="1">
        <f t="array" ref="D355">IFERROR(INDEX(Forecast_Capex_Input!$D$12:$D$286,$X355),NA)</f>
        <v>FY24-28 Critical Infrastructure Uplift OT Environment</v>
      </c>
      <c r="E355" s="172" t="b" cm="1">
        <f t="array" ref="E355">IF($X355=NA,NA,INDEX(Forecast_Capex_Input!$E$12:$E$286,$X355))</f>
        <v>1</v>
      </c>
      <c r="F355" s="167" t="str" cm="1">
        <f t="array" aca="1" ref="F355" ca="1">IFERROR(INDEX(General!$E$25:$E$26,$Y355),NA)</f>
        <v>Labour</v>
      </c>
      <c r="G355" s="167" t="str" cm="1">
        <f t="array" aca="1" ref="G355" ca="1">IFERROR(INDEX(Forecast_Capex_Input!$AI$11:$BB$11,$AA355),NA)</f>
        <v>Communications (short life)</v>
      </c>
      <c r="H355" s="189" cm="1">
        <f t="array" aca="1" ref="H355" ca="1">IFERROR(INDEX(Forecast_Capex_Input!$AI$12:$BB$286,$X355,$AA355),NA)</f>
        <v>1</v>
      </c>
      <c r="I355" s="199" t="str" cm="1">
        <f t="array" ref="I355">IFERROR(INDEX(Forecast_Capex_Input!$F$12:$F$286,$X355),NA)</f>
        <v>Replacement Expenditure</v>
      </c>
      <c r="J355" s="199" t="str" cm="1">
        <f t="array" ref="J355">IFERROR(INDEX(Forecast_Capex_Input!G$12:G$286,$X355),NA)</f>
        <v>Digital Infrastructure</v>
      </c>
      <c r="K355" s="199" t="str" cm="1">
        <f t="array" ref="K355">IFERROR(INDEX(Forecast_Capex_Input!H$12:H$286,$X355),NA)</f>
        <v>Repex</v>
      </c>
      <c r="L355" s="199" t="str" cm="1">
        <f t="array" ref="L355">IFERROR(INDEX(Forecast_Capex_Input!I$12:I$286,$X355),NA)</f>
        <v>N/A</v>
      </c>
      <c r="M355" s="199" t="str" cm="1">
        <f t="array" ref="M355">IFERROR(INDEX(Forecast_Capex_Input!J$12:J$286,$X355),NA)</f>
        <v>N/A</v>
      </c>
      <c r="N355" s="199" t="str" cm="1">
        <f t="array" ref="N355">IFERROR(INDEX(Forecast_Capex_Input!K$12:K$286,$X355),NA)</f>
        <v>DI - SCADA</v>
      </c>
      <c r="O355" s="199" t="str" cm="1">
        <f t="array" ref="O355">IFERROR(INDEX(Forecast_Capex_Input!L$12:L$286,$X355),NA)</f>
        <v>DI - Cyber/physical security</v>
      </c>
      <c r="P355" s="199" t="str" cm="1">
        <f t="array" ref="P355">IFERROR(INDEX(Forecast_Capex_Input!M$12:M$286,$X355),NA)</f>
        <v>N/A</v>
      </c>
      <c r="Q355" s="172" t="str" cm="1">
        <f t="array" ref="Q355">IFERROR(INDEX(Forecast_Capex_Input!N$12:N$286,$X355),NA)</f>
        <v>No</v>
      </c>
      <c r="R355" s="265" cm="1">
        <f t="array" ref="R355">IFERROR(INDEX(Forecast_Capex_Input!O$12:O$286,$X355),0)</f>
        <v>0</v>
      </c>
      <c r="S355" s="172" t="str" cm="1">
        <f t="array" ref="S355">IFERROR(INDEX(Forecast_Capex_Input!P$12:P$286,$X355),0)</f>
        <v>Safety security &amp; reliability</v>
      </c>
      <c r="T355" s="199" t="str" cm="1">
        <f t="array" aca="1" ref="T355" ca="1">IFERROR(INDEX(General!$K$84:$K$103,$AA355),NA)</f>
        <v>Communications (short life) (2018 onwards)</v>
      </c>
      <c r="U355" s="188" cm="1">
        <f t="array" aca="1" ref="U355" ca="1">IFERROR(
IF($F355=General!$E$25,INDEX(Forecast_Capex_Input!S$12:S$286,$X355),
INDEX(Forecast_Capex_Input!T$12:T$286,$X355)),0)</f>
        <v>0.23657049862360519</v>
      </c>
      <c r="V355" s="222" t="b">
        <f>IFERROR(INDEX(Overheads!$T$19:$T$26,MATCH($I355,Overheads!$E$19:$E$26,0)),FALSE)</f>
        <v>1</v>
      </c>
      <c r="W355" s="165"/>
      <c r="X355" s="174">
        <f>IFERROR(
IF(MATCH($C355,Forecast_Capex_Input!$CI$12:$CI$286,1)+1&gt;MAX(Forecast_Capex_Input!$C$12:$C$286),NA,
MATCH($C355,Forecast_Capex_Input!$CI$12:$CI$286,1)+1),1)</f>
        <v>137</v>
      </c>
      <c r="Y355" s="174" cm="1">
        <f t="array" aca="1" ref="Y355" ca="1">IFERROR(
IF(X354&lt;&gt;X355,1,
IF(COUNTIF(OFFSET(Y354,0,0,-INDEX(Forecast_Capex_Input!$CG$12:$CG$286,$X355)),Y354)=INDEX(Forecast_Capex_Input!$CG$12:$CG$286,$X355),Y354+1,Y354)),NA)</f>
        <v>1</v>
      </c>
      <c r="Z355" s="174" cm="1">
        <f t="array" ref="Z355">IFERROR($C355-IF($X355=1,1,INDEX(Forecast_Capex_Input!$CI$12:$CI$286,$X355-1))+1,NA)</f>
        <v>1</v>
      </c>
      <c r="AA355" s="174" cm="1">
        <f t="array" aca="1" ref="AA355" ca="1">IFERROR(IF(Y355=1,
INDEX(Forecast_Capex_Input!$AI$10:$BB$10,SMALL(IF(INDEX(Forecast_Capex_Input!$AI$12:$BB$286,$X355,0)&gt;0,COLUMN(Forecast_Capex_Input!$AI$10:$BB$10)-COLUMN(Forecast_Capex_Input!$AI$12)+1),ROWS(OFFSET(AA354,0,0,-$Z355)))),
OFFSET(AA354,-INDEX(Forecast_Capex_Input!$CG$12:$CG$286,$X355)+1,0)),NA)</f>
        <v>5</v>
      </c>
      <c r="AB355" s="174">
        <f t="shared" ca="1" si="229"/>
        <v>1</v>
      </c>
      <c r="AC355" s="222" t="b">
        <f t="shared" si="261"/>
        <v>0</v>
      </c>
      <c r="AD355" s="220" t="b">
        <v>0</v>
      </c>
      <c r="AE355" s="222" t="b">
        <f t="shared" si="230"/>
        <v>1</v>
      </c>
      <c r="AF355" s="165"/>
      <c r="AG355" s="215">
        <v>0.15213896453964326</v>
      </c>
      <c r="AH355" s="215">
        <v>0.56025439668934363</v>
      </c>
      <c r="AI355" s="215">
        <v>0.17618330438996449</v>
      </c>
      <c r="AJ355" s="215">
        <v>0</v>
      </c>
      <c r="AK355" s="215">
        <v>0</v>
      </c>
      <c r="AL355" s="155">
        <v>0.88857666561895132</v>
      </c>
      <c r="AM355" s="165"/>
      <c r="AN355" s="215" cm="1">
        <f t="array" aca="1" ref="AN355" ca="1">IFERROR(INDEX(General!O$33:O$34,$AB355)
*AG355,0)</f>
        <v>0.1518922963778116</v>
      </c>
      <c r="AO355" s="215" cm="1">
        <f t="array" aca="1" ref="AO355" ca="1">IFERROR(INDEX(General!P$33:P$34,$AB355)
*AH355,0)</f>
        <v>0.56362405959235951</v>
      </c>
      <c r="AP355" s="215" cm="1">
        <f t="array" aca="1" ref="AP355" ca="1">IFERROR(INDEX(General!Q$33:Q$34,$AB355)
*AI355,0)</f>
        <v>0.17883882957334768</v>
      </c>
      <c r="AQ355" s="215" cm="1">
        <f t="array" aca="1" ref="AQ355" ca="1">IFERROR(INDEX(General!R$33:R$34,$AB355)
*AJ355,0)</f>
        <v>0</v>
      </c>
      <c r="AR355" s="215" cm="1">
        <f t="array" aca="1" ref="AR355" ca="1">IFERROR(INDEX(General!S$33:S$34,$AB355)
*AK355,0)</f>
        <v>0</v>
      </c>
      <c r="AS355" s="155">
        <f t="shared" ca="1" si="262"/>
        <v>0.89435518554351878</v>
      </c>
      <c r="AT355" s="165"/>
      <c r="AU355" s="215">
        <f ca="1">IF($AE355=FALSE,AN355*Overheads!$R$24*$V355,
IFERROR(Overheads!$O$49*$V355*AN355,0)
+IFERROR(Overheads!Q$59*$V355*(AN355/Overheads!Q$68),0))</f>
        <v>2.1275006451201207E-2</v>
      </c>
      <c r="AV355" s="215">
        <f ca="1">IF($AE355=FALSE,AO355*Overheads!$R$24*$V355,
IFERROR(Overheads!$O$49*$V355*AO355,0)
+IFERROR(Overheads!R$59*$V355*(AO355/Overheads!R$68),0))</f>
        <v>6.7268779758776071E-2</v>
      </c>
      <c r="AW355" s="215">
        <f ca="1">IF($AE355=FALSE,AP355*Overheads!$R$24*$V355,
IFERROR(Overheads!$O$49*$V355*AP355,0)
+IFERROR(Overheads!S$59*$V355*(AP355/Overheads!S$68),0))</f>
        <v>2.3256407159545921E-2</v>
      </c>
      <c r="AX355" s="215">
        <f ca="1">IF($AE355=FALSE,AQ355*Overheads!$R$24*$V355,
IFERROR(Overheads!$O$49*$V355*AQ355,0)
+IFERROR(Overheads!T$59*$V355*(AQ355/Overheads!T$68),0))</f>
        <v>0</v>
      </c>
      <c r="AY355" s="215">
        <f ca="1">IF($AE355=FALSE,AR355*Overheads!$R$24*$V355,
IFERROR(Overheads!$O$49*$V355*AR355,0)
+IFERROR(Overheads!U$59*$V355*(AR355/Overheads!U$68),0))</f>
        <v>0</v>
      </c>
      <c r="AZ355" s="155">
        <f t="shared" ca="1" si="263"/>
        <v>0.1118001933695232</v>
      </c>
      <c r="BA355" s="165"/>
      <c r="BB355" s="215">
        <f ca="1">IF($AE355=FALSE,AN355*Overheads!$S$25,
IFERROR(Overheads!$O$50*AN355,0)
+IFERROR(Overheads!Q$60*(AN355/Overheads!Q$66),0))</f>
        <v>2.8553942719198567E-3</v>
      </c>
      <c r="BC355" s="215">
        <f ca="1">IF($AE355=FALSE,AO355*Overheads!$S$25,
IFERROR(Overheads!$O$50*AO355,0)
+IFERROR(Overheads!R$60*(AO355/Overheads!R$66),0))</f>
        <v>9.5098043629790324E-3</v>
      </c>
      <c r="BD355" s="215">
        <f ca="1">IF($AE355=FALSE,AP355*Overheads!$S$25,
IFERROR(Overheads!$O$50*AP355,0)
+IFERROR(Overheads!S$60*(AP355/Overheads!S$66),0))</f>
        <v>3.2823425176167027E-3</v>
      </c>
      <c r="BE355" s="215">
        <f ca="1">IF($AE355=FALSE,AQ355*Overheads!$S$25,
IFERROR(Overheads!$O$50*AQ355,0)
+IFERROR(Overheads!T$60*(AQ355/Overheads!T$66),0))</f>
        <v>0</v>
      </c>
      <c r="BF355" s="215">
        <f ca="1">IF($AE355=FALSE,AR355*Overheads!$S$25,
IFERROR(Overheads!$O$50*AR355,0)
+IFERROR(Overheads!U$60*(AR355/Overheads!U$66),0))</f>
        <v>0</v>
      </c>
      <c r="BG355" s="155">
        <f t="shared" ca="1" si="264"/>
        <v>1.5647541152515591E-2</v>
      </c>
      <c r="BH355" s="165"/>
      <c r="BI355" s="215">
        <f t="shared" ca="1" si="265"/>
        <v>0.17602269710093266</v>
      </c>
      <c r="BJ355" s="215">
        <f t="shared" ca="1" si="231"/>
        <v>0.64040264371411459</v>
      </c>
      <c r="BK355" s="215">
        <f t="shared" ca="1" si="232"/>
        <v>0.20537757925051028</v>
      </c>
      <c r="BL355" s="215">
        <f t="shared" ca="1" si="233"/>
        <v>0</v>
      </c>
      <c r="BM355" s="215">
        <f t="shared" ca="1" si="234"/>
        <v>0</v>
      </c>
      <c r="BN355" s="155">
        <f t="shared" ca="1" si="266"/>
        <v>1.0218029200655576</v>
      </c>
      <c r="BO355" s="165"/>
      <c r="BP355" s="187" cm="1">
        <f t="array" ref="BP355">IFERROR(IF($X355=$X354,BP354,INDEX(Forecast_Capex_Input!AC$12:AC$286,$X355)),0)</f>
        <v>0</v>
      </c>
      <c r="BQ355" s="187" cm="1">
        <f t="array" ref="BQ355">IFERROR(IF($X355=$X354,BQ354,INDEX(Forecast_Capex_Input!AD$12:AD$286,$X355)),0)</f>
        <v>0</v>
      </c>
      <c r="BR355" s="187" cm="1">
        <f t="array" ref="BR355">IFERROR(IF($X355=$X354,BR354,INDEX(Forecast_Capex_Input!AE$12:AE$286,$X355)),0)</f>
        <v>1</v>
      </c>
      <c r="BS355" s="187" cm="1">
        <f t="array" ref="BS355">IFERROR(IF($X355=$X354,BS354,INDEX(Forecast_Capex_Input!AF$12:AF$286,$X355)),0)</f>
        <v>0</v>
      </c>
      <c r="BT355" s="187" cm="1">
        <f t="array" ref="BT355">IFERROR(IF($X355=$X354,BT354,INDEX(Forecast_Capex_Input!AG$12:AG$286,$X355)),0)</f>
        <v>0</v>
      </c>
      <c r="BU355" s="165"/>
      <c r="BV355" s="215">
        <f t="shared" si="235"/>
        <v>0</v>
      </c>
      <c r="BW355" s="215">
        <f t="shared" si="236"/>
        <v>0</v>
      </c>
      <c r="BX355" s="215">
        <f t="shared" si="237"/>
        <v>0.88857666561895132</v>
      </c>
      <c r="BY355" s="215">
        <f t="shared" si="238"/>
        <v>0</v>
      </c>
      <c r="BZ355" s="215">
        <f t="shared" si="239"/>
        <v>0</v>
      </c>
      <c r="CA355" s="155">
        <f t="shared" si="267"/>
        <v>0.88857666561895132</v>
      </c>
      <c r="CB355" s="165"/>
      <c r="CC355" s="215">
        <f t="shared" ca="1" si="240"/>
        <v>0</v>
      </c>
      <c r="CD355" s="215">
        <f t="shared" ca="1" si="241"/>
        <v>0</v>
      </c>
      <c r="CE355" s="215">
        <f t="shared" ca="1" si="242"/>
        <v>0.89435518554351878</v>
      </c>
      <c r="CF355" s="215">
        <f t="shared" ca="1" si="243"/>
        <v>0</v>
      </c>
      <c r="CG355" s="215">
        <f t="shared" ca="1" si="244"/>
        <v>0</v>
      </c>
      <c r="CH355" s="155">
        <f t="shared" ca="1" si="268"/>
        <v>0.89435518554351878</v>
      </c>
      <c r="CI355" s="165"/>
      <c r="CJ355" s="215">
        <f t="shared" ca="1" si="245"/>
        <v>0</v>
      </c>
      <c r="CK355" s="215">
        <f t="shared" ca="1" si="246"/>
        <v>0</v>
      </c>
      <c r="CL355" s="215">
        <f t="shared" ca="1" si="247"/>
        <v>0.1118001933695232</v>
      </c>
      <c r="CM355" s="215">
        <f t="shared" ca="1" si="248"/>
        <v>0</v>
      </c>
      <c r="CN355" s="215">
        <f t="shared" ca="1" si="249"/>
        <v>0</v>
      </c>
      <c r="CO355" s="155">
        <f t="shared" ca="1" si="269"/>
        <v>0.1118001933695232</v>
      </c>
      <c r="CP355" s="165"/>
      <c r="CQ355" s="223">
        <f t="shared" ca="1" si="250"/>
        <v>0</v>
      </c>
      <c r="CR355" s="223">
        <f t="shared" ca="1" si="251"/>
        <v>0</v>
      </c>
      <c r="CS355" s="223">
        <f t="shared" ca="1" si="252"/>
        <v>1.5647541152515591E-2</v>
      </c>
      <c r="CT355" s="223">
        <f t="shared" ca="1" si="253"/>
        <v>0</v>
      </c>
      <c r="CU355" s="223">
        <f t="shared" ca="1" si="254"/>
        <v>0</v>
      </c>
      <c r="CV355" s="155">
        <f t="shared" ca="1" si="270"/>
        <v>1.5647541152515591E-2</v>
      </c>
      <c r="CW355" s="165"/>
      <c r="CX355" s="215">
        <f t="shared" ca="1" si="271"/>
        <v>0</v>
      </c>
      <c r="CY355" s="215">
        <f t="shared" ca="1" si="255"/>
        <v>0</v>
      </c>
      <c r="CZ355" s="215">
        <f t="shared" ca="1" si="256"/>
        <v>1.0218029200655576</v>
      </c>
      <c r="DA355" s="215">
        <f t="shared" ca="1" si="257"/>
        <v>0</v>
      </c>
      <c r="DB355" s="215">
        <f t="shared" ca="1" si="258"/>
        <v>0</v>
      </c>
      <c r="DC355" s="155">
        <f t="shared" ca="1" si="272"/>
        <v>1.0218029200655576</v>
      </c>
      <c r="DD355" s="165"/>
      <c r="DE355" s="188" t="b" cm="1">
        <f t="array" aca="1" ref="DE355" ca="1">OR($G355=Forecast_Capex_Input!$BF$8:$BF$10)</f>
        <v>0</v>
      </c>
      <c r="DF355" s="188" cm="1">
        <f t="array" aca="1" ref="DF355" ca="1">IFERROR(INDEX(Forecast_Capex_Input!BG$12:BG$286,$X355)
*(INDEX(Forecast_Capex_Input!$H$12:$H$286,$X355)=Repex),0)
*$DE355</f>
        <v>0</v>
      </c>
      <c r="DG355" s="188" cm="1">
        <f t="array" aca="1" ref="DG355" ca="1">IFERROR(INDEX(Forecast_Capex_Input!BH$12:BH$286,$X355)
*(INDEX(Forecast_Capex_Input!$H$12:$H$286,$X355)=Repex),0)
*$DE355</f>
        <v>0</v>
      </c>
      <c r="DH355" s="188" cm="1">
        <f t="array" aca="1" ref="DH355" ca="1">IFERROR(INDEX(Forecast_Capex_Input!BI$12:BI$286,$X355)
*(INDEX(Forecast_Capex_Input!$H$12:$H$286,$X355)=Repex),0)
*$DE355</f>
        <v>0</v>
      </c>
      <c r="DI355" s="188" cm="1">
        <f t="array" aca="1" ref="DI355" ca="1">IFERROR(INDEX(Forecast_Capex_Input!BJ$12:BJ$286,$X355)
*(INDEX(Forecast_Capex_Input!$H$12:$H$286,$X355)=Repex),0)
*$DE355</f>
        <v>0</v>
      </c>
      <c r="DJ355" s="188" cm="1">
        <f t="array" aca="1" ref="DJ355" ca="1">IFERROR(INDEX(Forecast_Capex_Input!BK$12:BK$286,$X355)
*(INDEX(Forecast_Capex_Input!$H$12:$H$286,$X355)=Repex),0)
*$DE355</f>
        <v>0</v>
      </c>
      <c r="DK355" s="188" cm="1">
        <f t="array" aca="1" ref="DK355" ca="1">IFERROR(INDEX(Forecast_Capex_Input!BL$12:BL$286,$X355)
*(INDEX(Forecast_Capex_Input!$H$12:$H$286,$X355)=Repex),0)
*$DE355</f>
        <v>0</v>
      </c>
      <c r="DL355" s="165"/>
      <c r="DM355" s="188" t="b" cm="1">
        <f t="array" aca="1" ref="DM355" ca="1">OR($G355=Forecast_Capex_Input!$BN$8:$BN$9)</f>
        <v>0</v>
      </c>
      <c r="DN355" s="188" cm="1">
        <f t="array" aca="1" ref="DN355" ca="1">IFERROR(INDEX(Forecast_Capex_Input!BO$12:BO$286,$X355)
*(INDEX(Forecast_Capex_Input!$H$12:$H$286,$X355)=Repex),0)
*$DM355</f>
        <v>0</v>
      </c>
      <c r="DO355" s="188" cm="1">
        <f t="array" aca="1" ref="DO355" ca="1">IFERROR(INDEX(Forecast_Capex_Input!BP$12:BP$286,$X355)
*(INDEX(Forecast_Capex_Input!$H$12:$H$286,$X355)=Repex),0)
*$DM355</f>
        <v>0</v>
      </c>
      <c r="DP355" s="188" cm="1">
        <f t="array" aca="1" ref="DP355" ca="1">IFERROR(INDEX(Forecast_Capex_Input!BQ$12:BQ$286,$X355)
*(INDEX(Forecast_Capex_Input!$H$12:$H$286,$X355)=Repex),0)
*$DM355</f>
        <v>0</v>
      </c>
      <c r="DQ355" s="188" cm="1">
        <f t="array" aca="1" ref="DQ355" ca="1">IFERROR(INDEX(Forecast_Capex_Input!BR$12:BR$286,$X355)
*(INDEX(Forecast_Capex_Input!$H$12:$H$286,$X355)=Repex),0)
*$DM355</f>
        <v>0</v>
      </c>
      <c r="DR355" s="188" cm="1">
        <f t="array" aca="1" ref="DR355" ca="1">IFERROR(INDEX(Forecast_Capex_Input!BS$12:BS$286,$X355)
*(INDEX(Forecast_Capex_Input!$H$12:$H$286,$X355)=Repex),0)
*$DM355</f>
        <v>0</v>
      </c>
      <c r="DS355" s="165"/>
      <c r="DT355" s="188" t="b" cm="1">
        <f t="array" aca="1" ref="DT355" ca="1">OR($G355=Forecast_Capex_Input!$BU$8:$BU$10)</f>
        <v>1</v>
      </c>
      <c r="DU355" s="188" cm="1">
        <f t="array" aca="1" ref="DU355" ca="1">IFERROR(INDEX(Forecast_Capex_Input!BV$12:BV$286,$X355)
*(INDEX(Forecast_Capex_Input!$H$12:$H$286,$X355)=Repex),0)
*$DT355</f>
        <v>0</v>
      </c>
      <c r="DV355" s="188" cm="1">
        <f t="array" aca="1" ref="DV355" ca="1">IFERROR(INDEX(Forecast_Capex_Input!BW$12:BW$286,$X355)
*(INDEX(Forecast_Capex_Input!$H$12:$H$286,$X355)=Repex),0)
*$DT355</f>
        <v>0</v>
      </c>
      <c r="DW355" s="188" cm="1">
        <f t="array" aca="1" ref="DW355" ca="1">IFERROR(INDEX(Forecast_Capex_Input!BX$12:BX$286,$X355)
*(INDEX(Forecast_Capex_Input!$H$12:$H$286,$X355)=Repex),0)
*$DT355</f>
        <v>0</v>
      </c>
      <c r="DX355" s="188" cm="1">
        <f t="array" aca="1" ref="DX355" ca="1">IFERROR(INDEX(Forecast_Capex_Input!BY$12:BY$286,$X355)
*(INDEX(Forecast_Capex_Input!$H$12:$H$286,$X355)=Repex),0)
*$DT355</f>
        <v>0</v>
      </c>
      <c r="DY355" s="188" cm="1">
        <f t="array" aca="1" ref="DY355" ca="1">IFERROR(INDEX(Forecast_Capex_Input!BZ$12:BZ$286,$X355)
*(INDEX(Forecast_Capex_Input!$H$12:$H$286,$X355)=Repex),0)
*$DT355</f>
        <v>1</v>
      </c>
      <c r="DZ355" s="188" cm="1">
        <f t="array" aca="1" ref="DZ355" ca="1">IFERROR(INDEX(Forecast_Capex_Input!CA$12:CA$286,$X355)
*(INDEX(Forecast_Capex_Input!$H$12:$H$286,$X355)=Repex),0)
*$DT355</f>
        <v>0</v>
      </c>
      <c r="EA355" s="188" cm="1">
        <f t="array" aca="1" ref="EA355" ca="1">IFERROR(INDEX(Forecast_Capex_Input!CB$12:CB$286,$X355)
*(INDEX(Forecast_Capex_Input!$H$12:$H$286,$X355)=Repex),0)
*$DT355</f>
        <v>0</v>
      </c>
      <c r="EB355" s="188" cm="1">
        <f t="array" aca="1" ref="EB355" ca="1">IFERROR(INDEX(Forecast_Capex_Input!CC$12:CC$286,$X355)
*(INDEX(Forecast_Capex_Input!$H$12:$H$286,$X355)=Repex),0)
*$DT355</f>
        <v>0</v>
      </c>
      <c r="EC355" s="165"/>
      <c r="ED355" s="226" t="str">
        <f t="shared" si="259"/>
        <v>N/A</v>
      </c>
      <c r="EE355" s="174" t="s">
        <v>15</v>
      </c>
    </row>
    <row r="356" spans="3:135" x14ac:dyDescent="0.2">
      <c r="C356" s="174">
        <f t="shared" si="260"/>
        <v>346</v>
      </c>
      <c r="D356" s="167" t="str" cm="1">
        <f t="array" ref="D356">IFERROR(INDEX(Forecast_Capex_Input!$D$12:$D$286,$X356),NA)</f>
        <v>FY24-28 Critical Infrastructure Uplift OT Environment</v>
      </c>
      <c r="E356" s="172" t="b" cm="1">
        <f t="array" ref="E356">IF($X356=NA,NA,INDEX(Forecast_Capex_Input!$E$12:$E$286,$X356))</f>
        <v>1</v>
      </c>
      <c r="F356" s="167" t="str" cm="1">
        <f t="array" aca="1" ref="F356" ca="1">IFERROR(INDEX(General!$E$25:$E$26,$Y356),NA)</f>
        <v>Non-Labour</v>
      </c>
      <c r="G356" s="167" t="str" cm="1">
        <f t="array" aca="1" ref="G356" ca="1">IFERROR(INDEX(Forecast_Capex_Input!$AI$11:$BB$11,$AA356),NA)</f>
        <v>Communications (short life)</v>
      </c>
      <c r="H356" s="189" cm="1">
        <f t="array" aca="1" ref="H356" ca="1">IFERROR(INDEX(Forecast_Capex_Input!$AI$12:$BB$286,$X356,$AA356),NA)</f>
        <v>1</v>
      </c>
      <c r="I356" s="199" t="str" cm="1">
        <f t="array" ref="I356">IFERROR(INDEX(Forecast_Capex_Input!$F$12:$F$286,$X356),NA)</f>
        <v>Replacement Expenditure</v>
      </c>
      <c r="J356" s="199" t="str" cm="1">
        <f t="array" ref="J356">IFERROR(INDEX(Forecast_Capex_Input!G$12:G$286,$X356),NA)</f>
        <v>Digital Infrastructure</v>
      </c>
      <c r="K356" s="199" t="str" cm="1">
        <f t="array" ref="K356">IFERROR(INDEX(Forecast_Capex_Input!H$12:H$286,$X356),NA)</f>
        <v>Repex</v>
      </c>
      <c r="L356" s="199" t="str" cm="1">
        <f t="array" ref="L356">IFERROR(INDEX(Forecast_Capex_Input!I$12:I$286,$X356),NA)</f>
        <v>N/A</v>
      </c>
      <c r="M356" s="199" t="str" cm="1">
        <f t="array" ref="M356">IFERROR(INDEX(Forecast_Capex_Input!J$12:J$286,$X356),NA)</f>
        <v>N/A</v>
      </c>
      <c r="N356" s="199" t="str" cm="1">
        <f t="array" ref="N356">IFERROR(INDEX(Forecast_Capex_Input!K$12:K$286,$X356),NA)</f>
        <v>DI - SCADA</v>
      </c>
      <c r="O356" s="199" t="str" cm="1">
        <f t="array" ref="O356">IFERROR(INDEX(Forecast_Capex_Input!L$12:L$286,$X356),NA)</f>
        <v>DI - Cyber/physical security</v>
      </c>
      <c r="P356" s="199" t="str" cm="1">
        <f t="array" ref="P356">IFERROR(INDEX(Forecast_Capex_Input!M$12:M$286,$X356),NA)</f>
        <v>N/A</v>
      </c>
      <c r="Q356" s="172" t="str" cm="1">
        <f t="array" ref="Q356">IFERROR(INDEX(Forecast_Capex_Input!N$12:N$286,$X356),NA)</f>
        <v>No</v>
      </c>
      <c r="R356" s="265" cm="1">
        <f t="array" ref="R356">IFERROR(INDEX(Forecast_Capex_Input!O$12:O$286,$X356),0)</f>
        <v>0</v>
      </c>
      <c r="S356" s="172" t="str" cm="1">
        <f t="array" ref="S356">IFERROR(INDEX(Forecast_Capex_Input!P$12:P$286,$X356),0)</f>
        <v>Safety security &amp; reliability</v>
      </c>
      <c r="T356" s="199" t="str" cm="1">
        <f t="array" aca="1" ref="T356" ca="1">IFERROR(INDEX(General!$K$84:$K$103,$AA356),NA)</f>
        <v>Communications (short life) (2018 onwards)</v>
      </c>
      <c r="U356" s="188" cm="1">
        <f t="array" aca="1" ref="U356" ca="1">IFERROR(
IF($F356=General!$E$25,INDEX(Forecast_Capex_Input!S$12:S$286,$X356),
INDEX(Forecast_Capex_Input!T$12:T$286,$X356)),0)</f>
        <v>0.76342950137639476</v>
      </c>
      <c r="V356" s="222" t="b">
        <f>IFERROR(INDEX(Overheads!$T$19:$T$26,MATCH($I356,Overheads!$E$19:$E$26,0)),FALSE)</f>
        <v>1</v>
      </c>
      <c r="W356" s="165"/>
      <c r="X356" s="174">
        <f>IFERROR(
IF(MATCH($C356,Forecast_Capex_Input!$CI$12:$CI$286,1)+1&gt;MAX(Forecast_Capex_Input!$C$12:$C$286),NA,
MATCH($C356,Forecast_Capex_Input!$CI$12:$CI$286,1)+1),1)</f>
        <v>137</v>
      </c>
      <c r="Y356" s="174" cm="1">
        <f t="array" aca="1" ref="Y356" ca="1">IFERROR(
IF(X355&lt;&gt;X356,1,
IF(COUNTIF(OFFSET(Y355,0,0,-INDEX(Forecast_Capex_Input!$CG$12:$CG$286,$X356)),Y355)=INDEX(Forecast_Capex_Input!$CG$12:$CG$286,$X356),Y355+1,Y355)),NA)</f>
        <v>2</v>
      </c>
      <c r="Z356" s="174" cm="1">
        <f t="array" ref="Z356">IFERROR($C356-IF($X356=1,1,INDEX(Forecast_Capex_Input!$CI$12:$CI$286,$X356-1))+1,NA)</f>
        <v>2</v>
      </c>
      <c r="AA356" s="174" cm="1">
        <f t="array" aca="1" ref="AA356" ca="1">IFERROR(IF(Y356=1,
INDEX(Forecast_Capex_Input!$AI$10:$BB$10,SMALL(IF(INDEX(Forecast_Capex_Input!$AI$12:$BB$286,$X356,0)&gt;0,COLUMN(Forecast_Capex_Input!$AI$10:$BB$10)-COLUMN(Forecast_Capex_Input!$AI$12)+1),ROWS(OFFSET(AA355,0,0,-$Z356)))),
OFFSET(AA355,-INDEX(Forecast_Capex_Input!$CG$12:$CG$286,$X356)+1,0)),NA)</f>
        <v>5</v>
      </c>
      <c r="AB356" s="174">
        <f t="shared" ca="1" si="229"/>
        <v>2</v>
      </c>
      <c r="AC356" s="222" t="b">
        <f t="shared" si="261"/>
        <v>0</v>
      </c>
      <c r="AD356" s="220" t="b">
        <v>0</v>
      </c>
      <c r="AE356" s="222" t="b">
        <f t="shared" si="230"/>
        <v>1</v>
      </c>
      <c r="AF356" s="165"/>
      <c r="AG356" s="215">
        <v>0.49096305124341305</v>
      </c>
      <c r="AH356" s="215">
        <v>1.807980019473995</v>
      </c>
      <c r="AI356" s="215">
        <v>0.56855581318817616</v>
      </c>
      <c r="AJ356" s="215">
        <v>0</v>
      </c>
      <c r="AK356" s="215">
        <v>0</v>
      </c>
      <c r="AL356" s="155">
        <v>2.8674988839055842</v>
      </c>
      <c r="AM356" s="165"/>
      <c r="AN356" s="215" cm="1">
        <f t="array" aca="1" ref="AN356" ca="1">IFERROR(INDEX(General!O$33:O$34,$AB356)
*AG356,0)</f>
        <v>0.49096305124341305</v>
      </c>
      <c r="AO356" s="215" cm="1">
        <f t="array" aca="1" ref="AO356" ca="1">IFERROR(INDEX(General!P$33:P$34,$AB356)
*AH356,0)</f>
        <v>1.807980019473995</v>
      </c>
      <c r="AP356" s="215" cm="1">
        <f t="array" aca="1" ref="AP356" ca="1">IFERROR(INDEX(General!Q$33:Q$34,$AB356)
*AI356,0)</f>
        <v>0.56855581318817616</v>
      </c>
      <c r="AQ356" s="215" cm="1">
        <f t="array" aca="1" ref="AQ356" ca="1">IFERROR(INDEX(General!R$33:R$34,$AB356)
*AJ356,0)</f>
        <v>0</v>
      </c>
      <c r="AR356" s="215" cm="1">
        <f t="array" aca="1" ref="AR356" ca="1">IFERROR(INDEX(General!S$33:S$34,$AB356)
*AK356,0)</f>
        <v>0</v>
      </c>
      <c r="AS356" s="155">
        <f t="shared" ca="1" si="262"/>
        <v>2.8674988839055842</v>
      </c>
      <c r="AT356" s="165"/>
      <c r="AU356" s="215">
        <f ca="1">IF($AE356=FALSE,AN356*Overheads!$R$24*$V356,
IFERROR(Overheads!$O$49*$V356*AN356,0)
+IFERROR(Overheads!Q$59*$V356*(AN356/Overheads!Q$68),0))</f>
        <v>6.8767424889830564E-2</v>
      </c>
      <c r="AV356" s="215">
        <f ca="1">IF($AE356=FALSE,AO356*Overheads!$R$24*$V356,
IFERROR(Overheads!$O$49*$V356*AO356,0)
+IFERROR(Overheads!R$59*$V356*(AO356/Overheads!R$68),0))</f>
        <v>0.2157832116432819</v>
      </c>
      <c r="AW356" s="215">
        <f ca="1">IF($AE356=FALSE,AP356*Overheads!$R$24*$V356,
IFERROR(Overheads!$O$49*$V356*AP356,0)
+IFERROR(Overheads!S$59*$V356*(AP356/Overheads!S$68),0))</f>
        <v>7.3935652095105803E-2</v>
      </c>
      <c r="AX356" s="215">
        <f ca="1">IF($AE356=FALSE,AQ356*Overheads!$R$24*$V356,
IFERROR(Overheads!$O$49*$V356*AQ356,0)
+IFERROR(Overheads!T$59*$V356*(AQ356/Overheads!T$68),0))</f>
        <v>0</v>
      </c>
      <c r="AY356" s="215">
        <f ca="1">IF($AE356=FALSE,AR356*Overheads!$R$24*$V356,
IFERROR(Overheads!$O$49*$V356*AR356,0)
+IFERROR(Overheads!U$59*$V356*(AR356/Overheads!U$68),0))</f>
        <v>0</v>
      </c>
      <c r="AZ356" s="155">
        <f t="shared" ca="1" si="263"/>
        <v>0.3584862886282183</v>
      </c>
      <c r="BA356" s="165"/>
      <c r="BB356" s="215">
        <f ca="1">IF($AE356=FALSE,AN356*Overheads!$S$25,
IFERROR(Overheads!$O$50*AN356,0)
+IFERROR(Overheads!Q$60*(AN356/Overheads!Q$66),0))</f>
        <v>9.2295206384773905E-3</v>
      </c>
      <c r="BC356" s="215">
        <f ca="1">IF($AE356=FALSE,AO356*Overheads!$S$25,
IFERROR(Overheads!$O$50*AO356,0)
+IFERROR(Overheads!R$60*(AO356/Overheads!R$66),0))</f>
        <v>3.0505327061105092E-2</v>
      </c>
      <c r="BD356" s="215">
        <f ca="1">IF($AE356=FALSE,AP356*Overheads!$S$25,
IFERROR(Overheads!$O$50*AP356,0)
+IFERROR(Overheads!S$60*(AP356/Overheads!S$66),0))</f>
        <v>1.0435065604700247E-2</v>
      </c>
      <c r="BE356" s="215">
        <f ca="1">IF($AE356=FALSE,AQ356*Overheads!$S$25,
IFERROR(Overheads!$O$50*AQ356,0)
+IFERROR(Overheads!T$60*(AQ356/Overheads!T$66),0))</f>
        <v>0</v>
      </c>
      <c r="BF356" s="215">
        <f ca="1">IF($AE356=FALSE,AR356*Overheads!$S$25,
IFERROR(Overheads!$O$50*AR356,0)
+IFERROR(Overheads!U$60*(AR356/Overheads!U$66),0))</f>
        <v>0</v>
      </c>
      <c r="BG356" s="155">
        <f t="shared" ca="1" si="264"/>
        <v>5.0169913304282727E-2</v>
      </c>
      <c r="BH356" s="165"/>
      <c r="BI356" s="215">
        <f t="shared" ca="1" si="265"/>
        <v>0.56895999677172093</v>
      </c>
      <c r="BJ356" s="215">
        <f t="shared" ca="1" si="231"/>
        <v>2.0542685581783822</v>
      </c>
      <c r="BK356" s="215">
        <f t="shared" ca="1" si="232"/>
        <v>0.65292653088798214</v>
      </c>
      <c r="BL356" s="215">
        <f t="shared" ca="1" si="233"/>
        <v>0</v>
      </c>
      <c r="BM356" s="215">
        <f t="shared" ca="1" si="234"/>
        <v>0</v>
      </c>
      <c r="BN356" s="155">
        <f t="shared" ca="1" si="266"/>
        <v>3.2761550858380852</v>
      </c>
      <c r="BO356" s="165"/>
      <c r="BP356" s="187" cm="1">
        <f t="array" ref="BP356">IFERROR(IF($X356=$X355,BP355,INDEX(Forecast_Capex_Input!AC$12:AC$286,$X356)),0)</f>
        <v>0</v>
      </c>
      <c r="BQ356" s="187" cm="1">
        <f t="array" ref="BQ356">IFERROR(IF($X356=$X355,BQ355,INDEX(Forecast_Capex_Input!AD$12:AD$286,$X356)),0)</f>
        <v>0</v>
      </c>
      <c r="BR356" s="187" cm="1">
        <f t="array" ref="BR356">IFERROR(IF($X356=$X355,BR355,INDEX(Forecast_Capex_Input!AE$12:AE$286,$X356)),0)</f>
        <v>1</v>
      </c>
      <c r="BS356" s="187" cm="1">
        <f t="array" ref="BS356">IFERROR(IF($X356=$X355,BS355,INDEX(Forecast_Capex_Input!AF$12:AF$286,$X356)),0)</f>
        <v>0</v>
      </c>
      <c r="BT356" s="187" cm="1">
        <f t="array" ref="BT356">IFERROR(IF($X356=$X355,BT355,INDEX(Forecast_Capex_Input!AG$12:AG$286,$X356)),0)</f>
        <v>0</v>
      </c>
      <c r="BU356" s="165"/>
      <c r="BV356" s="215">
        <f t="shared" si="235"/>
        <v>0</v>
      </c>
      <c r="BW356" s="215">
        <f t="shared" si="236"/>
        <v>0</v>
      </c>
      <c r="BX356" s="215">
        <f t="shared" si="237"/>
        <v>2.8674988839055842</v>
      </c>
      <c r="BY356" s="215">
        <f t="shared" si="238"/>
        <v>0</v>
      </c>
      <c r="BZ356" s="215">
        <f t="shared" si="239"/>
        <v>0</v>
      </c>
      <c r="CA356" s="155">
        <f t="shared" si="267"/>
        <v>2.8674988839055842</v>
      </c>
      <c r="CB356" s="165"/>
      <c r="CC356" s="215">
        <f t="shared" ca="1" si="240"/>
        <v>0</v>
      </c>
      <c r="CD356" s="215">
        <f t="shared" ca="1" si="241"/>
        <v>0</v>
      </c>
      <c r="CE356" s="215">
        <f t="shared" ca="1" si="242"/>
        <v>2.8674988839055842</v>
      </c>
      <c r="CF356" s="215">
        <f t="shared" ca="1" si="243"/>
        <v>0</v>
      </c>
      <c r="CG356" s="215">
        <f t="shared" ca="1" si="244"/>
        <v>0</v>
      </c>
      <c r="CH356" s="155">
        <f t="shared" ca="1" si="268"/>
        <v>2.8674988839055842</v>
      </c>
      <c r="CI356" s="165"/>
      <c r="CJ356" s="215">
        <f t="shared" ca="1" si="245"/>
        <v>0</v>
      </c>
      <c r="CK356" s="215">
        <f t="shared" ca="1" si="246"/>
        <v>0</v>
      </c>
      <c r="CL356" s="215">
        <f t="shared" ca="1" si="247"/>
        <v>0.3584862886282183</v>
      </c>
      <c r="CM356" s="215">
        <f t="shared" ca="1" si="248"/>
        <v>0</v>
      </c>
      <c r="CN356" s="215">
        <f t="shared" ca="1" si="249"/>
        <v>0</v>
      </c>
      <c r="CO356" s="155">
        <f t="shared" ca="1" si="269"/>
        <v>0.3584862886282183</v>
      </c>
      <c r="CP356" s="165"/>
      <c r="CQ356" s="223">
        <f t="shared" ca="1" si="250"/>
        <v>0</v>
      </c>
      <c r="CR356" s="223">
        <f t="shared" ca="1" si="251"/>
        <v>0</v>
      </c>
      <c r="CS356" s="223">
        <f t="shared" ca="1" si="252"/>
        <v>5.0169913304282727E-2</v>
      </c>
      <c r="CT356" s="223">
        <f t="shared" ca="1" si="253"/>
        <v>0</v>
      </c>
      <c r="CU356" s="223">
        <f t="shared" ca="1" si="254"/>
        <v>0</v>
      </c>
      <c r="CV356" s="155">
        <f t="shared" ca="1" si="270"/>
        <v>5.0169913304282727E-2</v>
      </c>
      <c r="CW356" s="165"/>
      <c r="CX356" s="215">
        <f t="shared" ca="1" si="271"/>
        <v>0</v>
      </c>
      <c r="CY356" s="215">
        <f t="shared" ca="1" si="255"/>
        <v>0</v>
      </c>
      <c r="CZ356" s="215">
        <f t="shared" ca="1" si="256"/>
        <v>3.2761550858380852</v>
      </c>
      <c r="DA356" s="215">
        <f t="shared" ca="1" si="257"/>
        <v>0</v>
      </c>
      <c r="DB356" s="215">
        <f t="shared" ca="1" si="258"/>
        <v>0</v>
      </c>
      <c r="DC356" s="155">
        <f t="shared" ca="1" si="272"/>
        <v>3.2761550858380852</v>
      </c>
      <c r="DD356" s="165"/>
      <c r="DE356" s="188" t="b" cm="1">
        <f t="array" aca="1" ref="DE356" ca="1">OR($G356=Forecast_Capex_Input!$BF$8:$BF$10)</f>
        <v>0</v>
      </c>
      <c r="DF356" s="188" cm="1">
        <f t="array" aca="1" ref="DF356" ca="1">IFERROR(INDEX(Forecast_Capex_Input!BG$12:BG$286,$X356)
*(INDEX(Forecast_Capex_Input!$H$12:$H$286,$X356)=Repex),0)
*$DE356</f>
        <v>0</v>
      </c>
      <c r="DG356" s="188" cm="1">
        <f t="array" aca="1" ref="DG356" ca="1">IFERROR(INDEX(Forecast_Capex_Input!BH$12:BH$286,$X356)
*(INDEX(Forecast_Capex_Input!$H$12:$H$286,$X356)=Repex),0)
*$DE356</f>
        <v>0</v>
      </c>
      <c r="DH356" s="188" cm="1">
        <f t="array" aca="1" ref="DH356" ca="1">IFERROR(INDEX(Forecast_Capex_Input!BI$12:BI$286,$X356)
*(INDEX(Forecast_Capex_Input!$H$12:$H$286,$X356)=Repex),0)
*$DE356</f>
        <v>0</v>
      </c>
      <c r="DI356" s="188" cm="1">
        <f t="array" aca="1" ref="DI356" ca="1">IFERROR(INDEX(Forecast_Capex_Input!BJ$12:BJ$286,$X356)
*(INDEX(Forecast_Capex_Input!$H$12:$H$286,$X356)=Repex),0)
*$DE356</f>
        <v>0</v>
      </c>
      <c r="DJ356" s="188" cm="1">
        <f t="array" aca="1" ref="DJ356" ca="1">IFERROR(INDEX(Forecast_Capex_Input!BK$12:BK$286,$X356)
*(INDEX(Forecast_Capex_Input!$H$12:$H$286,$X356)=Repex),0)
*$DE356</f>
        <v>0</v>
      </c>
      <c r="DK356" s="188" cm="1">
        <f t="array" aca="1" ref="DK356" ca="1">IFERROR(INDEX(Forecast_Capex_Input!BL$12:BL$286,$X356)
*(INDEX(Forecast_Capex_Input!$H$12:$H$286,$X356)=Repex),0)
*$DE356</f>
        <v>0</v>
      </c>
      <c r="DL356" s="165"/>
      <c r="DM356" s="188" t="b" cm="1">
        <f t="array" aca="1" ref="DM356" ca="1">OR($G356=Forecast_Capex_Input!$BN$8:$BN$9)</f>
        <v>0</v>
      </c>
      <c r="DN356" s="188" cm="1">
        <f t="array" aca="1" ref="DN356" ca="1">IFERROR(INDEX(Forecast_Capex_Input!BO$12:BO$286,$X356)
*(INDEX(Forecast_Capex_Input!$H$12:$H$286,$X356)=Repex),0)
*$DM356</f>
        <v>0</v>
      </c>
      <c r="DO356" s="188" cm="1">
        <f t="array" aca="1" ref="DO356" ca="1">IFERROR(INDEX(Forecast_Capex_Input!BP$12:BP$286,$X356)
*(INDEX(Forecast_Capex_Input!$H$12:$H$286,$X356)=Repex),0)
*$DM356</f>
        <v>0</v>
      </c>
      <c r="DP356" s="188" cm="1">
        <f t="array" aca="1" ref="DP356" ca="1">IFERROR(INDEX(Forecast_Capex_Input!BQ$12:BQ$286,$X356)
*(INDEX(Forecast_Capex_Input!$H$12:$H$286,$X356)=Repex),0)
*$DM356</f>
        <v>0</v>
      </c>
      <c r="DQ356" s="188" cm="1">
        <f t="array" aca="1" ref="DQ356" ca="1">IFERROR(INDEX(Forecast_Capex_Input!BR$12:BR$286,$X356)
*(INDEX(Forecast_Capex_Input!$H$12:$H$286,$X356)=Repex),0)
*$DM356</f>
        <v>0</v>
      </c>
      <c r="DR356" s="188" cm="1">
        <f t="array" aca="1" ref="DR356" ca="1">IFERROR(INDEX(Forecast_Capex_Input!BS$12:BS$286,$X356)
*(INDEX(Forecast_Capex_Input!$H$12:$H$286,$X356)=Repex),0)
*$DM356</f>
        <v>0</v>
      </c>
      <c r="DS356" s="165"/>
      <c r="DT356" s="188" t="b" cm="1">
        <f t="array" aca="1" ref="DT356" ca="1">OR($G356=Forecast_Capex_Input!$BU$8:$BU$10)</f>
        <v>1</v>
      </c>
      <c r="DU356" s="188" cm="1">
        <f t="array" aca="1" ref="DU356" ca="1">IFERROR(INDEX(Forecast_Capex_Input!BV$12:BV$286,$X356)
*(INDEX(Forecast_Capex_Input!$H$12:$H$286,$X356)=Repex),0)
*$DT356</f>
        <v>0</v>
      </c>
      <c r="DV356" s="188" cm="1">
        <f t="array" aca="1" ref="DV356" ca="1">IFERROR(INDEX(Forecast_Capex_Input!BW$12:BW$286,$X356)
*(INDEX(Forecast_Capex_Input!$H$12:$H$286,$X356)=Repex),0)
*$DT356</f>
        <v>0</v>
      </c>
      <c r="DW356" s="188" cm="1">
        <f t="array" aca="1" ref="DW356" ca="1">IFERROR(INDEX(Forecast_Capex_Input!BX$12:BX$286,$X356)
*(INDEX(Forecast_Capex_Input!$H$12:$H$286,$X356)=Repex),0)
*$DT356</f>
        <v>0</v>
      </c>
      <c r="DX356" s="188" cm="1">
        <f t="array" aca="1" ref="DX356" ca="1">IFERROR(INDEX(Forecast_Capex_Input!BY$12:BY$286,$X356)
*(INDEX(Forecast_Capex_Input!$H$12:$H$286,$X356)=Repex),0)
*$DT356</f>
        <v>0</v>
      </c>
      <c r="DY356" s="188" cm="1">
        <f t="array" aca="1" ref="DY356" ca="1">IFERROR(INDEX(Forecast_Capex_Input!BZ$12:BZ$286,$X356)
*(INDEX(Forecast_Capex_Input!$H$12:$H$286,$X356)=Repex),0)
*$DT356</f>
        <v>1</v>
      </c>
      <c r="DZ356" s="188" cm="1">
        <f t="array" aca="1" ref="DZ356" ca="1">IFERROR(INDEX(Forecast_Capex_Input!CA$12:CA$286,$X356)
*(INDEX(Forecast_Capex_Input!$H$12:$H$286,$X356)=Repex),0)
*$DT356</f>
        <v>0</v>
      </c>
      <c r="EA356" s="188" cm="1">
        <f t="array" aca="1" ref="EA356" ca="1">IFERROR(INDEX(Forecast_Capex_Input!CB$12:CB$286,$X356)
*(INDEX(Forecast_Capex_Input!$H$12:$H$286,$X356)=Repex),0)
*$DT356</f>
        <v>0</v>
      </c>
      <c r="EB356" s="188" cm="1">
        <f t="array" aca="1" ref="EB356" ca="1">IFERROR(INDEX(Forecast_Capex_Input!CC$12:CC$286,$X356)
*(INDEX(Forecast_Capex_Input!$H$12:$H$286,$X356)=Repex),0)
*$DT356</f>
        <v>0</v>
      </c>
      <c r="EC356" s="165"/>
      <c r="ED356" s="226" t="str">
        <f t="shared" si="259"/>
        <v>N/A</v>
      </c>
      <c r="EE356" s="174" t="s">
        <v>15</v>
      </c>
    </row>
    <row r="357" spans="3:135" x14ac:dyDescent="0.2">
      <c r="C357" s="174">
        <f t="shared" si="260"/>
        <v>347</v>
      </c>
      <c r="D357" s="167" t="str" cm="1">
        <f t="array" ref="D357">IFERROR(INDEX(Forecast_Capex_Input!$D$12:$D$286,$X357),NA)</f>
        <v>Lismore 415V AC DIst. Replacement</v>
      </c>
      <c r="E357" s="172" t="b" cm="1">
        <f t="array" ref="E357">IF($X357=NA,NA,INDEX(Forecast_Capex_Input!$E$12:$E$286,$X357))</f>
        <v>0</v>
      </c>
      <c r="F357" s="167" t="str" cm="1">
        <f t="array" aca="1" ref="F357" ca="1">IFERROR(INDEX(General!$E$25:$E$26,$Y357),NA)</f>
        <v>Labour</v>
      </c>
      <c r="G357" s="167" t="str" cm="1">
        <f t="array" aca="1" ref="G357" ca="1">IFERROR(INDEX(Forecast_Capex_Input!$AI$11:$BB$11,$AA357),NA)</f>
        <v>Business IT</v>
      </c>
      <c r="H357" s="189" cm="1">
        <f t="array" aca="1" ref="H357" ca="1">IFERROR(INDEX(Forecast_Capex_Input!$AI$12:$BB$286,$X357,$AA357),NA)</f>
        <v>1</v>
      </c>
      <c r="I357" s="199" t="str" cm="1">
        <f t="array" ref="I357">IFERROR(INDEX(Forecast_Capex_Input!$F$12:$F$286,$X357),NA)</f>
        <v>Replacement Expenditure</v>
      </c>
      <c r="J357" s="199" t="str" cm="1">
        <f t="array" ref="J357">IFERROR(INDEX(Forecast_Capex_Input!G$12:G$286,$X357),NA)</f>
        <v>Digital Infrastructure</v>
      </c>
      <c r="K357" s="199" t="str" cm="1">
        <f t="array" ref="K357">IFERROR(INDEX(Forecast_Capex_Input!H$12:H$286,$X357),NA)</f>
        <v>Repex</v>
      </c>
      <c r="L357" s="199" t="str" cm="1">
        <f t="array" ref="L357">IFERROR(INDEX(Forecast_Capex_Input!I$12:I$286,$X357),NA)</f>
        <v>N/A</v>
      </c>
      <c r="M357" s="199" t="str" cm="1">
        <f t="array" ref="M357">IFERROR(INDEX(Forecast_Capex_Input!J$12:J$286,$X357),NA)</f>
        <v>N/A</v>
      </c>
      <c r="N357" s="199" t="str" cm="1">
        <f t="array" ref="N357">IFERROR(INDEX(Forecast_Capex_Input!K$12:K$286,$X357),NA)</f>
        <v>DI - AC/DC &amp; Auxiliary systems</v>
      </c>
      <c r="O357" s="199" t="str" cm="1">
        <f t="array" ref="O357">IFERROR(INDEX(Forecast_Capex_Input!L$12:L$286,$X357),NA)</f>
        <v>DI - Safe and Reliable Network</v>
      </c>
      <c r="P357" s="199" t="str" cm="1">
        <f t="array" ref="P357">IFERROR(INDEX(Forecast_Capex_Input!M$12:M$286,$X357),NA)</f>
        <v>N/A</v>
      </c>
      <c r="Q357" s="172" t="str" cm="1">
        <f t="array" ref="Q357">IFERROR(INDEX(Forecast_Capex_Input!N$12:N$286,$X357),NA)</f>
        <v>Yes</v>
      </c>
      <c r="R357" s="265" cm="1">
        <f t="array" ref="R357">IFERROR(INDEX(Forecast_Capex_Input!O$12:O$286,$X357),0)</f>
        <v>0</v>
      </c>
      <c r="S357" s="172" t="str" cm="1">
        <f t="array" ref="S357">IFERROR(INDEX(Forecast_Capex_Input!P$12:P$286,$X357),0)</f>
        <v>Safety security &amp; reliability</v>
      </c>
      <c r="T357" s="199" t="str" cm="1">
        <f t="array" aca="1" ref="T357" ca="1">IFERROR(INDEX(General!$K$84:$K$103,$AA357),NA)</f>
        <v>Business IT (2018 onwards)</v>
      </c>
      <c r="U357" s="188" cm="1">
        <f t="array" aca="1" ref="U357" ca="1">IFERROR(
IF($F357=General!$E$25,INDEX(Forecast_Capex_Input!S$12:S$286,$X357),
INDEX(Forecast_Capex_Input!T$12:T$286,$X357)),0)</f>
        <v>0</v>
      </c>
      <c r="V357" s="222" t="b">
        <f>IFERROR(INDEX(Overheads!$T$19:$T$26,MATCH($I357,Overheads!$E$19:$E$26,0)),FALSE)</f>
        <v>1</v>
      </c>
      <c r="W357" s="165"/>
      <c r="X357" s="174">
        <f>IFERROR(
IF(MATCH($C357,Forecast_Capex_Input!$CI$12:$CI$286,1)+1&gt;MAX(Forecast_Capex_Input!$C$12:$C$286),NA,
MATCH($C357,Forecast_Capex_Input!$CI$12:$CI$286,1)+1),1)</f>
        <v>138</v>
      </c>
      <c r="Y357" s="174" cm="1">
        <f t="array" aca="1" ref="Y357" ca="1">IFERROR(
IF(X356&lt;&gt;X357,1,
IF(COUNTIF(OFFSET(Y356,0,0,-INDEX(Forecast_Capex_Input!$CG$12:$CG$286,$X357)),Y356)=INDEX(Forecast_Capex_Input!$CG$12:$CG$286,$X357),Y356+1,Y356)),NA)</f>
        <v>1</v>
      </c>
      <c r="Z357" s="174" cm="1">
        <f t="array" ref="Z357">IFERROR($C357-IF($X357=1,1,INDEX(Forecast_Capex_Input!$CI$12:$CI$286,$X357-1))+1,NA)</f>
        <v>1</v>
      </c>
      <c r="AA357" s="174" cm="1">
        <f t="array" aca="1" ref="AA357" ca="1">IFERROR(IF(Y357=1,
INDEX(Forecast_Capex_Input!$AI$10:$BB$10,SMALL(IF(INDEX(Forecast_Capex_Input!$AI$12:$BB$286,$X357,0)&gt;0,COLUMN(Forecast_Capex_Input!$AI$10:$BB$10)-COLUMN(Forecast_Capex_Input!$AI$12)+1),ROWS(OFFSET(AA356,0,0,-$Z357)))),
OFFSET(AA356,-INDEX(Forecast_Capex_Input!$CG$12:$CG$286,$X357)+1,0)),NA)</f>
        <v>6</v>
      </c>
      <c r="AB357" s="174">
        <f t="shared" ca="1" si="229"/>
        <v>1</v>
      </c>
      <c r="AC357" s="222" t="b">
        <f t="shared" si="261"/>
        <v>0</v>
      </c>
      <c r="AD357" s="220" t="b">
        <v>0</v>
      </c>
      <c r="AE357" s="222" t="b">
        <f t="shared" si="230"/>
        <v>1</v>
      </c>
      <c r="AF357" s="165"/>
      <c r="AG357" s="215">
        <v>0</v>
      </c>
      <c r="AH357" s="215">
        <v>0</v>
      </c>
      <c r="AI357" s="215">
        <v>0</v>
      </c>
      <c r="AJ357" s="215">
        <v>0</v>
      </c>
      <c r="AK357" s="215">
        <v>0</v>
      </c>
      <c r="AL357" s="155">
        <v>0</v>
      </c>
      <c r="AM357" s="165"/>
      <c r="AN357" s="215" cm="1">
        <f t="array" aca="1" ref="AN357" ca="1">IFERROR(INDEX(General!O$33:O$34,$AB357)
*AG357,0)</f>
        <v>0</v>
      </c>
      <c r="AO357" s="215" cm="1">
        <f t="array" aca="1" ref="AO357" ca="1">IFERROR(INDEX(General!P$33:P$34,$AB357)
*AH357,0)</f>
        <v>0</v>
      </c>
      <c r="AP357" s="215" cm="1">
        <f t="array" aca="1" ref="AP357" ca="1">IFERROR(INDEX(General!Q$33:Q$34,$AB357)
*AI357,0)</f>
        <v>0</v>
      </c>
      <c r="AQ357" s="215" cm="1">
        <f t="array" aca="1" ref="AQ357" ca="1">IFERROR(INDEX(General!R$33:R$34,$AB357)
*AJ357,0)</f>
        <v>0</v>
      </c>
      <c r="AR357" s="215" cm="1">
        <f t="array" aca="1" ref="AR357" ca="1">IFERROR(INDEX(General!S$33:S$34,$AB357)
*AK357,0)</f>
        <v>0</v>
      </c>
      <c r="AS357" s="155">
        <f t="shared" ca="1" si="262"/>
        <v>0</v>
      </c>
      <c r="AT357" s="165"/>
      <c r="AU357" s="215">
        <f ca="1">IF($AE357=FALSE,AN357*Overheads!$R$24*$V357,
IFERROR(Overheads!$O$49*$V357*AN357,0)
+IFERROR(Overheads!Q$59*$V357*(AN357/Overheads!Q$68),0))</f>
        <v>0</v>
      </c>
      <c r="AV357" s="215">
        <f ca="1">IF($AE357=FALSE,AO357*Overheads!$R$24*$V357,
IFERROR(Overheads!$O$49*$V357*AO357,0)
+IFERROR(Overheads!R$59*$V357*(AO357/Overheads!R$68),0))</f>
        <v>0</v>
      </c>
      <c r="AW357" s="215">
        <f ca="1">IF($AE357=FALSE,AP357*Overheads!$R$24*$V357,
IFERROR(Overheads!$O$49*$V357*AP357,0)
+IFERROR(Overheads!S$59*$V357*(AP357/Overheads!S$68),0))</f>
        <v>0</v>
      </c>
      <c r="AX357" s="215">
        <f ca="1">IF($AE357=FALSE,AQ357*Overheads!$R$24*$V357,
IFERROR(Overheads!$O$49*$V357*AQ357,0)
+IFERROR(Overheads!T$59*$V357*(AQ357/Overheads!T$68),0))</f>
        <v>0</v>
      </c>
      <c r="AY357" s="215">
        <f ca="1">IF($AE357=FALSE,AR357*Overheads!$R$24*$V357,
IFERROR(Overheads!$O$49*$V357*AR357,0)
+IFERROR(Overheads!U$59*$V357*(AR357/Overheads!U$68),0))</f>
        <v>0</v>
      </c>
      <c r="AZ357" s="155">
        <f t="shared" ca="1" si="263"/>
        <v>0</v>
      </c>
      <c r="BA357" s="165"/>
      <c r="BB357" s="215">
        <f ca="1">IF($AE357=FALSE,AN357*Overheads!$S$25,
IFERROR(Overheads!$O$50*AN357,0)
+IFERROR(Overheads!Q$60*(AN357/Overheads!Q$66),0))</f>
        <v>0</v>
      </c>
      <c r="BC357" s="215">
        <f ca="1">IF($AE357=FALSE,AO357*Overheads!$S$25,
IFERROR(Overheads!$O$50*AO357,0)
+IFERROR(Overheads!R$60*(AO357/Overheads!R$66),0))</f>
        <v>0</v>
      </c>
      <c r="BD357" s="215">
        <f ca="1">IF($AE357=FALSE,AP357*Overheads!$S$25,
IFERROR(Overheads!$O$50*AP357,0)
+IFERROR(Overheads!S$60*(AP357/Overheads!S$66),0))</f>
        <v>0</v>
      </c>
      <c r="BE357" s="215">
        <f ca="1">IF($AE357=FALSE,AQ357*Overheads!$S$25,
IFERROR(Overheads!$O$50*AQ357,0)
+IFERROR(Overheads!T$60*(AQ357/Overheads!T$66),0))</f>
        <v>0</v>
      </c>
      <c r="BF357" s="215">
        <f ca="1">IF($AE357=FALSE,AR357*Overheads!$S$25,
IFERROR(Overheads!$O$50*AR357,0)
+IFERROR(Overheads!U$60*(AR357/Overheads!U$66),0))</f>
        <v>0</v>
      </c>
      <c r="BG357" s="155">
        <f t="shared" ca="1" si="264"/>
        <v>0</v>
      </c>
      <c r="BH357" s="165"/>
      <c r="BI357" s="215">
        <f t="shared" ca="1" si="265"/>
        <v>0</v>
      </c>
      <c r="BJ357" s="215">
        <f t="shared" ca="1" si="231"/>
        <v>0</v>
      </c>
      <c r="BK357" s="215">
        <f t="shared" ca="1" si="232"/>
        <v>0</v>
      </c>
      <c r="BL357" s="215">
        <f t="shared" ca="1" si="233"/>
        <v>0</v>
      </c>
      <c r="BM357" s="215">
        <f t="shared" ca="1" si="234"/>
        <v>0</v>
      </c>
      <c r="BN357" s="155">
        <f t="shared" ca="1" si="266"/>
        <v>0</v>
      </c>
      <c r="BO357" s="165"/>
      <c r="BP357" s="187" cm="1">
        <f t="array" ref="BP357">IFERROR(IF($X357=$X356,BP356,INDEX(Forecast_Capex_Input!AC$12:AC$286,$X357)),0)</f>
        <v>0</v>
      </c>
      <c r="BQ357" s="187" cm="1">
        <f t="array" ref="BQ357">IFERROR(IF($X357=$X356,BQ356,INDEX(Forecast_Capex_Input!AD$12:AD$286,$X357)),0)</f>
        <v>0</v>
      </c>
      <c r="BR357" s="187" cm="1">
        <f t="array" ref="BR357">IFERROR(IF($X357=$X356,BR356,INDEX(Forecast_Capex_Input!AE$12:AE$286,$X357)),0)</f>
        <v>0</v>
      </c>
      <c r="BS357" s="187" cm="1">
        <f t="array" ref="BS357">IFERROR(IF($X357=$X356,BS356,INDEX(Forecast_Capex_Input!AF$12:AF$286,$X357)),0)</f>
        <v>0</v>
      </c>
      <c r="BT357" s="187" cm="1">
        <f t="array" ref="BT357">IFERROR(IF($X357=$X356,BT356,INDEX(Forecast_Capex_Input!AG$12:AG$286,$X357)),0)</f>
        <v>0</v>
      </c>
      <c r="BU357" s="165"/>
      <c r="BV357" s="215">
        <f t="shared" si="235"/>
        <v>0</v>
      </c>
      <c r="BW357" s="215">
        <f t="shared" si="236"/>
        <v>0</v>
      </c>
      <c r="BX357" s="215">
        <f t="shared" si="237"/>
        <v>0</v>
      </c>
      <c r="BY357" s="215">
        <f t="shared" si="238"/>
        <v>0</v>
      </c>
      <c r="BZ357" s="215">
        <f t="shared" si="239"/>
        <v>0</v>
      </c>
      <c r="CA357" s="155">
        <f t="shared" si="267"/>
        <v>0</v>
      </c>
      <c r="CB357" s="165"/>
      <c r="CC357" s="215">
        <f t="shared" ca="1" si="240"/>
        <v>0</v>
      </c>
      <c r="CD357" s="215">
        <f t="shared" ca="1" si="241"/>
        <v>0</v>
      </c>
      <c r="CE357" s="215">
        <f t="shared" ca="1" si="242"/>
        <v>0</v>
      </c>
      <c r="CF357" s="215">
        <f t="shared" ca="1" si="243"/>
        <v>0</v>
      </c>
      <c r="CG357" s="215">
        <f t="shared" ca="1" si="244"/>
        <v>0</v>
      </c>
      <c r="CH357" s="155">
        <f t="shared" ca="1" si="268"/>
        <v>0</v>
      </c>
      <c r="CI357" s="165"/>
      <c r="CJ357" s="215">
        <f t="shared" ca="1" si="245"/>
        <v>0</v>
      </c>
      <c r="CK357" s="215">
        <f t="shared" ca="1" si="246"/>
        <v>0</v>
      </c>
      <c r="CL357" s="215">
        <f t="shared" ca="1" si="247"/>
        <v>0</v>
      </c>
      <c r="CM357" s="215">
        <f t="shared" ca="1" si="248"/>
        <v>0</v>
      </c>
      <c r="CN357" s="215">
        <f t="shared" ca="1" si="249"/>
        <v>0</v>
      </c>
      <c r="CO357" s="155">
        <f t="shared" ca="1" si="269"/>
        <v>0</v>
      </c>
      <c r="CP357" s="165"/>
      <c r="CQ357" s="223">
        <f t="shared" ca="1" si="250"/>
        <v>0</v>
      </c>
      <c r="CR357" s="223">
        <f t="shared" ca="1" si="251"/>
        <v>0</v>
      </c>
      <c r="CS357" s="223">
        <f t="shared" ca="1" si="252"/>
        <v>0</v>
      </c>
      <c r="CT357" s="223">
        <f t="shared" ca="1" si="253"/>
        <v>0</v>
      </c>
      <c r="CU357" s="223">
        <f t="shared" ca="1" si="254"/>
        <v>0</v>
      </c>
      <c r="CV357" s="155">
        <f t="shared" ca="1" si="270"/>
        <v>0</v>
      </c>
      <c r="CW357" s="165"/>
      <c r="CX357" s="215">
        <f t="shared" ca="1" si="271"/>
        <v>0</v>
      </c>
      <c r="CY357" s="215">
        <f t="shared" ca="1" si="255"/>
        <v>0</v>
      </c>
      <c r="CZ357" s="215">
        <f t="shared" ca="1" si="256"/>
        <v>0</v>
      </c>
      <c r="DA357" s="215">
        <f t="shared" ca="1" si="257"/>
        <v>0</v>
      </c>
      <c r="DB357" s="215">
        <f t="shared" ca="1" si="258"/>
        <v>0</v>
      </c>
      <c r="DC357" s="155">
        <f t="shared" ca="1" si="272"/>
        <v>0</v>
      </c>
      <c r="DD357" s="165"/>
      <c r="DE357" s="188" t="b" cm="1">
        <f t="array" aca="1" ref="DE357" ca="1">OR($G357=Forecast_Capex_Input!$BF$8:$BF$10)</f>
        <v>0</v>
      </c>
      <c r="DF357" s="188" cm="1">
        <f t="array" aca="1" ref="DF357" ca="1">IFERROR(INDEX(Forecast_Capex_Input!BG$12:BG$286,$X357)
*(INDEX(Forecast_Capex_Input!$H$12:$H$286,$X357)=Repex),0)
*$DE357</f>
        <v>0</v>
      </c>
      <c r="DG357" s="188" cm="1">
        <f t="array" aca="1" ref="DG357" ca="1">IFERROR(INDEX(Forecast_Capex_Input!BH$12:BH$286,$X357)
*(INDEX(Forecast_Capex_Input!$H$12:$H$286,$X357)=Repex),0)
*$DE357</f>
        <v>0</v>
      </c>
      <c r="DH357" s="188" cm="1">
        <f t="array" aca="1" ref="DH357" ca="1">IFERROR(INDEX(Forecast_Capex_Input!BI$12:BI$286,$X357)
*(INDEX(Forecast_Capex_Input!$H$12:$H$286,$X357)=Repex),0)
*$DE357</f>
        <v>0</v>
      </c>
      <c r="DI357" s="188" cm="1">
        <f t="array" aca="1" ref="DI357" ca="1">IFERROR(INDEX(Forecast_Capex_Input!BJ$12:BJ$286,$X357)
*(INDEX(Forecast_Capex_Input!$H$12:$H$286,$X357)=Repex),0)
*$DE357</f>
        <v>0</v>
      </c>
      <c r="DJ357" s="188" cm="1">
        <f t="array" aca="1" ref="DJ357" ca="1">IFERROR(INDEX(Forecast_Capex_Input!BK$12:BK$286,$X357)
*(INDEX(Forecast_Capex_Input!$H$12:$H$286,$X357)=Repex),0)
*$DE357</f>
        <v>0</v>
      </c>
      <c r="DK357" s="188" cm="1">
        <f t="array" aca="1" ref="DK357" ca="1">IFERROR(INDEX(Forecast_Capex_Input!BL$12:BL$286,$X357)
*(INDEX(Forecast_Capex_Input!$H$12:$H$286,$X357)=Repex),0)
*$DE357</f>
        <v>0</v>
      </c>
      <c r="DL357" s="165"/>
      <c r="DM357" s="188" t="b" cm="1">
        <f t="array" aca="1" ref="DM357" ca="1">OR($G357=Forecast_Capex_Input!$BN$8:$BN$9)</f>
        <v>0</v>
      </c>
      <c r="DN357" s="188" cm="1">
        <f t="array" aca="1" ref="DN357" ca="1">IFERROR(INDEX(Forecast_Capex_Input!BO$12:BO$286,$X357)
*(INDEX(Forecast_Capex_Input!$H$12:$H$286,$X357)=Repex),0)
*$DM357</f>
        <v>0</v>
      </c>
      <c r="DO357" s="188" cm="1">
        <f t="array" aca="1" ref="DO357" ca="1">IFERROR(INDEX(Forecast_Capex_Input!BP$12:BP$286,$X357)
*(INDEX(Forecast_Capex_Input!$H$12:$H$286,$X357)=Repex),0)
*$DM357</f>
        <v>0</v>
      </c>
      <c r="DP357" s="188" cm="1">
        <f t="array" aca="1" ref="DP357" ca="1">IFERROR(INDEX(Forecast_Capex_Input!BQ$12:BQ$286,$X357)
*(INDEX(Forecast_Capex_Input!$H$12:$H$286,$X357)=Repex),0)
*$DM357</f>
        <v>0</v>
      </c>
      <c r="DQ357" s="188" cm="1">
        <f t="array" aca="1" ref="DQ357" ca="1">IFERROR(INDEX(Forecast_Capex_Input!BR$12:BR$286,$X357)
*(INDEX(Forecast_Capex_Input!$H$12:$H$286,$X357)=Repex),0)
*$DM357</f>
        <v>0</v>
      </c>
      <c r="DR357" s="188" cm="1">
        <f t="array" aca="1" ref="DR357" ca="1">IFERROR(INDEX(Forecast_Capex_Input!BS$12:BS$286,$X357)
*(INDEX(Forecast_Capex_Input!$H$12:$H$286,$X357)=Repex),0)
*$DM357</f>
        <v>0</v>
      </c>
      <c r="DS357" s="165"/>
      <c r="DT357" s="188" t="b" cm="1">
        <f t="array" aca="1" ref="DT357" ca="1">OR($G357=Forecast_Capex_Input!$BU$8:$BU$10)</f>
        <v>1</v>
      </c>
      <c r="DU357" s="188" cm="1">
        <f t="array" aca="1" ref="DU357" ca="1">IFERROR(INDEX(Forecast_Capex_Input!BV$12:BV$286,$X357)
*(INDEX(Forecast_Capex_Input!$H$12:$H$286,$X357)=Repex),0)
*$DT357</f>
        <v>0</v>
      </c>
      <c r="DV357" s="188" cm="1">
        <f t="array" aca="1" ref="DV357" ca="1">IFERROR(INDEX(Forecast_Capex_Input!BW$12:BW$286,$X357)
*(INDEX(Forecast_Capex_Input!$H$12:$H$286,$X357)=Repex),0)
*$DT357</f>
        <v>0</v>
      </c>
      <c r="DW357" s="188" cm="1">
        <f t="array" aca="1" ref="DW357" ca="1">IFERROR(INDEX(Forecast_Capex_Input!BX$12:BX$286,$X357)
*(INDEX(Forecast_Capex_Input!$H$12:$H$286,$X357)=Repex),0)
*$DT357</f>
        <v>0</v>
      </c>
      <c r="DX357" s="188" cm="1">
        <f t="array" aca="1" ref="DX357" ca="1">IFERROR(INDEX(Forecast_Capex_Input!BY$12:BY$286,$X357)
*(INDEX(Forecast_Capex_Input!$H$12:$H$286,$X357)=Repex),0)
*$DT357</f>
        <v>0</v>
      </c>
      <c r="DY357" s="188" cm="1">
        <f t="array" aca="1" ref="DY357" ca="1">IFERROR(INDEX(Forecast_Capex_Input!BZ$12:BZ$286,$X357)
*(INDEX(Forecast_Capex_Input!$H$12:$H$286,$X357)=Repex),0)
*$DT357</f>
        <v>0</v>
      </c>
      <c r="DZ357" s="188" cm="1">
        <f t="array" aca="1" ref="DZ357" ca="1">IFERROR(INDEX(Forecast_Capex_Input!CA$12:CA$286,$X357)
*(INDEX(Forecast_Capex_Input!$H$12:$H$286,$X357)=Repex),0)
*$DT357</f>
        <v>0</v>
      </c>
      <c r="EA357" s="188" cm="1">
        <f t="array" aca="1" ref="EA357" ca="1">IFERROR(INDEX(Forecast_Capex_Input!CB$12:CB$286,$X357)
*(INDEX(Forecast_Capex_Input!$H$12:$H$286,$X357)=Repex),0)
*$DT357</f>
        <v>1</v>
      </c>
      <c r="EB357" s="188" cm="1">
        <f t="array" aca="1" ref="EB357" ca="1">IFERROR(INDEX(Forecast_Capex_Input!CC$12:CC$286,$X357)
*(INDEX(Forecast_Capex_Input!$H$12:$H$286,$X357)=Repex),0)
*$DT357</f>
        <v>0</v>
      </c>
      <c r="EC357" s="165"/>
      <c r="ED357" s="226" t="str">
        <f t="shared" si="259"/>
        <v>N/A</v>
      </c>
      <c r="EE357" s="174" t="s">
        <v>15</v>
      </c>
    </row>
    <row r="358" spans="3:135" x14ac:dyDescent="0.2">
      <c r="C358" s="174">
        <f t="shared" si="260"/>
        <v>348</v>
      </c>
      <c r="D358" s="167" t="str" cm="1">
        <f t="array" ref="D358">IFERROR(INDEX(Forecast_Capex_Input!$D$12:$D$286,$X358),NA)</f>
        <v>Lismore 415V AC DIst. Replacement</v>
      </c>
      <c r="E358" s="172" t="b" cm="1">
        <f t="array" ref="E358">IF($X358=NA,NA,INDEX(Forecast_Capex_Input!$E$12:$E$286,$X358))</f>
        <v>0</v>
      </c>
      <c r="F358" s="167" t="str" cm="1">
        <f t="array" aca="1" ref="F358" ca="1">IFERROR(INDEX(General!$E$25:$E$26,$Y358),NA)</f>
        <v>Non-Labour</v>
      </c>
      <c r="G358" s="167" t="str" cm="1">
        <f t="array" aca="1" ref="G358" ca="1">IFERROR(INDEX(Forecast_Capex_Input!$AI$11:$BB$11,$AA358),NA)</f>
        <v>Business IT</v>
      </c>
      <c r="H358" s="189" cm="1">
        <f t="array" aca="1" ref="H358" ca="1">IFERROR(INDEX(Forecast_Capex_Input!$AI$12:$BB$286,$X358,$AA358),NA)</f>
        <v>1</v>
      </c>
      <c r="I358" s="199" t="str" cm="1">
        <f t="array" ref="I358">IFERROR(INDEX(Forecast_Capex_Input!$F$12:$F$286,$X358),NA)</f>
        <v>Replacement Expenditure</v>
      </c>
      <c r="J358" s="199" t="str" cm="1">
        <f t="array" ref="J358">IFERROR(INDEX(Forecast_Capex_Input!G$12:G$286,$X358),NA)</f>
        <v>Digital Infrastructure</v>
      </c>
      <c r="K358" s="199" t="str" cm="1">
        <f t="array" ref="K358">IFERROR(INDEX(Forecast_Capex_Input!H$12:H$286,$X358),NA)</f>
        <v>Repex</v>
      </c>
      <c r="L358" s="199" t="str" cm="1">
        <f t="array" ref="L358">IFERROR(INDEX(Forecast_Capex_Input!I$12:I$286,$X358),NA)</f>
        <v>N/A</v>
      </c>
      <c r="M358" s="199" t="str" cm="1">
        <f t="array" ref="M358">IFERROR(INDEX(Forecast_Capex_Input!J$12:J$286,$X358),NA)</f>
        <v>N/A</v>
      </c>
      <c r="N358" s="199" t="str" cm="1">
        <f t="array" ref="N358">IFERROR(INDEX(Forecast_Capex_Input!K$12:K$286,$X358),NA)</f>
        <v>DI - AC/DC &amp; Auxiliary systems</v>
      </c>
      <c r="O358" s="199" t="str" cm="1">
        <f t="array" ref="O358">IFERROR(INDEX(Forecast_Capex_Input!L$12:L$286,$X358),NA)</f>
        <v>DI - Safe and Reliable Network</v>
      </c>
      <c r="P358" s="199" t="str" cm="1">
        <f t="array" ref="P358">IFERROR(INDEX(Forecast_Capex_Input!M$12:M$286,$X358),NA)</f>
        <v>N/A</v>
      </c>
      <c r="Q358" s="172" t="str" cm="1">
        <f t="array" ref="Q358">IFERROR(INDEX(Forecast_Capex_Input!N$12:N$286,$X358),NA)</f>
        <v>Yes</v>
      </c>
      <c r="R358" s="265" cm="1">
        <f t="array" ref="R358">IFERROR(INDEX(Forecast_Capex_Input!O$12:O$286,$X358),0)</f>
        <v>0</v>
      </c>
      <c r="S358" s="172" t="str" cm="1">
        <f t="array" ref="S358">IFERROR(INDEX(Forecast_Capex_Input!P$12:P$286,$X358),0)</f>
        <v>Safety security &amp; reliability</v>
      </c>
      <c r="T358" s="199" t="str" cm="1">
        <f t="array" aca="1" ref="T358" ca="1">IFERROR(INDEX(General!$K$84:$K$103,$AA358),NA)</f>
        <v>Business IT (2018 onwards)</v>
      </c>
      <c r="U358" s="188" cm="1">
        <f t="array" aca="1" ref="U358" ca="1">IFERROR(
IF($F358=General!$E$25,INDEX(Forecast_Capex_Input!S$12:S$286,$X358),
INDEX(Forecast_Capex_Input!T$12:T$286,$X358)),0)</f>
        <v>1</v>
      </c>
      <c r="V358" s="222" t="b">
        <f>IFERROR(INDEX(Overheads!$T$19:$T$26,MATCH($I358,Overheads!$E$19:$E$26,0)),FALSE)</f>
        <v>1</v>
      </c>
      <c r="W358" s="165"/>
      <c r="X358" s="174">
        <f>IFERROR(
IF(MATCH($C358,Forecast_Capex_Input!$CI$12:$CI$286,1)+1&gt;MAX(Forecast_Capex_Input!$C$12:$C$286),NA,
MATCH($C358,Forecast_Capex_Input!$CI$12:$CI$286,1)+1),1)</f>
        <v>138</v>
      </c>
      <c r="Y358" s="174" cm="1">
        <f t="array" aca="1" ref="Y358" ca="1">IFERROR(
IF(X357&lt;&gt;X358,1,
IF(COUNTIF(OFFSET(Y357,0,0,-INDEX(Forecast_Capex_Input!$CG$12:$CG$286,$X358)),Y357)=INDEX(Forecast_Capex_Input!$CG$12:$CG$286,$X358),Y357+1,Y357)),NA)</f>
        <v>2</v>
      </c>
      <c r="Z358" s="174" cm="1">
        <f t="array" ref="Z358">IFERROR($C358-IF($X358=1,1,INDEX(Forecast_Capex_Input!$CI$12:$CI$286,$X358-1))+1,NA)</f>
        <v>2</v>
      </c>
      <c r="AA358" s="174" cm="1">
        <f t="array" aca="1" ref="AA358" ca="1">IFERROR(IF(Y358=1,
INDEX(Forecast_Capex_Input!$AI$10:$BB$10,SMALL(IF(INDEX(Forecast_Capex_Input!$AI$12:$BB$286,$X358,0)&gt;0,COLUMN(Forecast_Capex_Input!$AI$10:$BB$10)-COLUMN(Forecast_Capex_Input!$AI$12)+1),ROWS(OFFSET(AA357,0,0,-$Z358)))),
OFFSET(AA357,-INDEX(Forecast_Capex_Input!$CG$12:$CG$286,$X358)+1,0)),NA)</f>
        <v>6</v>
      </c>
      <c r="AB358" s="174">
        <f t="shared" ca="1" si="229"/>
        <v>2</v>
      </c>
      <c r="AC358" s="222" t="b">
        <f t="shared" si="261"/>
        <v>0</v>
      </c>
      <c r="AD358" s="220" t="b">
        <v>0</v>
      </c>
      <c r="AE358" s="222" t="b">
        <f t="shared" si="230"/>
        <v>1</v>
      </c>
      <c r="AF358" s="165"/>
      <c r="AG358" s="215">
        <v>0</v>
      </c>
      <c r="AH358" s="215">
        <v>0</v>
      </c>
      <c r="AI358" s="215">
        <v>0</v>
      </c>
      <c r="AJ358" s="215">
        <v>0</v>
      </c>
      <c r="AK358" s="215">
        <v>0</v>
      </c>
      <c r="AL358" s="155">
        <v>0</v>
      </c>
      <c r="AM358" s="165"/>
      <c r="AN358" s="215" cm="1">
        <f t="array" aca="1" ref="AN358" ca="1">IFERROR(INDEX(General!O$33:O$34,$AB358)
*AG358,0)</f>
        <v>0</v>
      </c>
      <c r="AO358" s="215" cm="1">
        <f t="array" aca="1" ref="AO358" ca="1">IFERROR(INDEX(General!P$33:P$34,$AB358)
*AH358,0)</f>
        <v>0</v>
      </c>
      <c r="AP358" s="215" cm="1">
        <f t="array" aca="1" ref="AP358" ca="1">IFERROR(INDEX(General!Q$33:Q$34,$AB358)
*AI358,0)</f>
        <v>0</v>
      </c>
      <c r="AQ358" s="215" cm="1">
        <f t="array" aca="1" ref="AQ358" ca="1">IFERROR(INDEX(General!R$33:R$34,$AB358)
*AJ358,0)</f>
        <v>0</v>
      </c>
      <c r="AR358" s="215" cm="1">
        <f t="array" aca="1" ref="AR358" ca="1">IFERROR(INDEX(General!S$33:S$34,$AB358)
*AK358,0)</f>
        <v>0</v>
      </c>
      <c r="AS358" s="155">
        <f t="shared" ca="1" si="262"/>
        <v>0</v>
      </c>
      <c r="AT358" s="165"/>
      <c r="AU358" s="215">
        <f ca="1">IF($AE358=FALSE,AN358*Overheads!$R$24*$V358,
IFERROR(Overheads!$O$49*$V358*AN358,0)
+IFERROR(Overheads!Q$59*$V358*(AN358/Overheads!Q$68),0))</f>
        <v>0</v>
      </c>
      <c r="AV358" s="215">
        <f ca="1">IF($AE358=FALSE,AO358*Overheads!$R$24*$V358,
IFERROR(Overheads!$O$49*$V358*AO358,0)
+IFERROR(Overheads!R$59*$V358*(AO358/Overheads!R$68),0))</f>
        <v>0</v>
      </c>
      <c r="AW358" s="215">
        <f ca="1">IF($AE358=FALSE,AP358*Overheads!$R$24*$V358,
IFERROR(Overheads!$O$49*$V358*AP358,0)
+IFERROR(Overheads!S$59*$V358*(AP358/Overheads!S$68),0))</f>
        <v>0</v>
      </c>
      <c r="AX358" s="215">
        <f ca="1">IF($AE358=FALSE,AQ358*Overheads!$R$24*$V358,
IFERROR(Overheads!$O$49*$V358*AQ358,0)
+IFERROR(Overheads!T$59*$V358*(AQ358/Overheads!T$68),0))</f>
        <v>0</v>
      </c>
      <c r="AY358" s="215">
        <f ca="1">IF($AE358=FALSE,AR358*Overheads!$R$24*$V358,
IFERROR(Overheads!$O$49*$V358*AR358,0)
+IFERROR(Overheads!U$59*$V358*(AR358/Overheads!U$68),0))</f>
        <v>0</v>
      </c>
      <c r="AZ358" s="155">
        <f t="shared" ca="1" si="263"/>
        <v>0</v>
      </c>
      <c r="BA358" s="165"/>
      <c r="BB358" s="215">
        <f ca="1">IF($AE358=FALSE,AN358*Overheads!$S$25,
IFERROR(Overheads!$O$50*AN358,0)
+IFERROR(Overheads!Q$60*(AN358/Overheads!Q$66),0))</f>
        <v>0</v>
      </c>
      <c r="BC358" s="215">
        <f ca="1">IF($AE358=FALSE,AO358*Overheads!$S$25,
IFERROR(Overheads!$O$50*AO358,0)
+IFERROR(Overheads!R$60*(AO358/Overheads!R$66),0))</f>
        <v>0</v>
      </c>
      <c r="BD358" s="215">
        <f ca="1">IF($AE358=FALSE,AP358*Overheads!$S$25,
IFERROR(Overheads!$O$50*AP358,0)
+IFERROR(Overheads!S$60*(AP358/Overheads!S$66),0))</f>
        <v>0</v>
      </c>
      <c r="BE358" s="215">
        <f ca="1">IF($AE358=FALSE,AQ358*Overheads!$S$25,
IFERROR(Overheads!$O$50*AQ358,0)
+IFERROR(Overheads!T$60*(AQ358/Overheads!T$66),0))</f>
        <v>0</v>
      </c>
      <c r="BF358" s="215">
        <f ca="1">IF($AE358=FALSE,AR358*Overheads!$S$25,
IFERROR(Overheads!$O$50*AR358,0)
+IFERROR(Overheads!U$60*(AR358/Overheads!U$66),0))</f>
        <v>0</v>
      </c>
      <c r="BG358" s="155">
        <f t="shared" ca="1" si="264"/>
        <v>0</v>
      </c>
      <c r="BH358" s="165"/>
      <c r="BI358" s="215">
        <f t="shared" ca="1" si="265"/>
        <v>0</v>
      </c>
      <c r="BJ358" s="215">
        <f t="shared" ca="1" si="231"/>
        <v>0</v>
      </c>
      <c r="BK358" s="215">
        <f t="shared" ca="1" si="232"/>
        <v>0</v>
      </c>
      <c r="BL358" s="215">
        <f t="shared" ca="1" si="233"/>
        <v>0</v>
      </c>
      <c r="BM358" s="215">
        <f t="shared" ca="1" si="234"/>
        <v>0</v>
      </c>
      <c r="BN358" s="155">
        <f t="shared" ca="1" si="266"/>
        <v>0</v>
      </c>
      <c r="BO358" s="165"/>
      <c r="BP358" s="187" cm="1">
        <f t="array" ref="BP358">IFERROR(IF($X358=$X357,BP357,INDEX(Forecast_Capex_Input!AC$12:AC$286,$X358)),0)</f>
        <v>0</v>
      </c>
      <c r="BQ358" s="187" cm="1">
        <f t="array" ref="BQ358">IFERROR(IF($X358=$X357,BQ357,INDEX(Forecast_Capex_Input!AD$12:AD$286,$X358)),0)</f>
        <v>0</v>
      </c>
      <c r="BR358" s="187" cm="1">
        <f t="array" ref="BR358">IFERROR(IF($X358=$X357,BR357,INDEX(Forecast_Capex_Input!AE$12:AE$286,$X358)),0)</f>
        <v>0</v>
      </c>
      <c r="BS358" s="187" cm="1">
        <f t="array" ref="BS358">IFERROR(IF($X358=$X357,BS357,INDEX(Forecast_Capex_Input!AF$12:AF$286,$X358)),0)</f>
        <v>0</v>
      </c>
      <c r="BT358" s="187" cm="1">
        <f t="array" ref="BT358">IFERROR(IF($X358=$X357,BT357,INDEX(Forecast_Capex_Input!AG$12:AG$286,$X358)),0)</f>
        <v>0</v>
      </c>
      <c r="BU358" s="165"/>
      <c r="BV358" s="215">
        <f t="shared" si="235"/>
        <v>0</v>
      </c>
      <c r="BW358" s="215">
        <f t="shared" si="236"/>
        <v>0</v>
      </c>
      <c r="BX358" s="215">
        <f t="shared" si="237"/>
        <v>0</v>
      </c>
      <c r="BY358" s="215">
        <f t="shared" si="238"/>
        <v>0</v>
      </c>
      <c r="BZ358" s="215">
        <f t="shared" si="239"/>
        <v>0</v>
      </c>
      <c r="CA358" s="155">
        <f t="shared" si="267"/>
        <v>0</v>
      </c>
      <c r="CB358" s="165"/>
      <c r="CC358" s="215">
        <f t="shared" ca="1" si="240"/>
        <v>0</v>
      </c>
      <c r="CD358" s="215">
        <f t="shared" ca="1" si="241"/>
        <v>0</v>
      </c>
      <c r="CE358" s="215">
        <f t="shared" ca="1" si="242"/>
        <v>0</v>
      </c>
      <c r="CF358" s="215">
        <f t="shared" ca="1" si="243"/>
        <v>0</v>
      </c>
      <c r="CG358" s="215">
        <f t="shared" ca="1" si="244"/>
        <v>0</v>
      </c>
      <c r="CH358" s="155">
        <f t="shared" ca="1" si="268"/>
        <v>0</v>
      </c>
      <c r="CI358" s="165"/>
      <c r="CJ358" s="215">
        <f t="shared" ca="1" si="245"/>
        <v>0</v>
      </c>
      <c r="CK358" s="215">
        <f t="shared" ca="1" si="246"/>
        <v>0</v>
      </c>
      <c r="CL358" s="215">
        <f t="shared" ca="1" si="247"/>
        <v>0</v>
      </c>
      <c r="CM358" s="215">
        <f t="shared" ca="1" si="248"/>
        <v>0</v>
      </c>
      <c r="CN358" s="215">
        <f t="shared" ca="1" si="249"/>
        <v>0</v>
      </c>
      <c r="CO358" s="155">
        <f t="shared" ca="1" si="269"/>
        <v>0</v>
      </c>
      <c r="CP358" s="165"/>
      <c r="CQ358" s="223">
        <f t="shared" ca="1" si="250"/>
        <v>0</v>
      </c>
      <c r="CR358" s="223">
        <f t="shared" ca="1" si="251"/>
        <v>0</v>
      </c>
      <c r="CS358" s="223">
        <f t="shared" ca="1" si="252"/>
        <v>0</v>
      </c>
      <c r="CT358" s="223">
        <f t="shared" ca="1" si="253"/>
        <v>0</v>
      </c>
      <c r="CU358" s="223">
        <f t="shared" ca="1" si="254"/>
        <v>0</v>
      </c>
      <c r="CV358" s="155">
        <f t="shared" ca="1" si="270"/>
        <v>0</v>
      </c>
      <c r="CW358" s="165"/>
      <c r="CX358" s="215">
        <f t="shared" ca="1" si="271"/>
        <v>0</v>
      </c>
      <c r="CY358" s="215">
        <f t="shared" ca="1" si="255"/>
        <v>0</v>
      </c>
      <c r="CZ358" s="215">
        <f t="shared" ca="1" si="256"/>
        <v>0</v>
      </c>
      <c r="DA358" s="215">
        <f t="shared" ca="1" si="257"/>
        <v>0</v>
      </c>
      <c r="DB358" s="215">
        <f t="shared" ca="1" si="258"/>
        <v>0</v>
      </c>
      <c r="DC358" s="155">
        <f t="shared" ca="1" si="272"/>
        <v>0</v>
      </c>
      <c r="DD358" s="165"/>
      <c r="DE358" s="188" t="b" cm="1">
        <f t="array" aca="1" ref="DE358" ca="1">OR($G358=Forecast_Capex_Input!$BF$8:$BF$10)</f>
        <v>0</v>
      </c>
      <c r="DF358" s="188" cm="1">
        <f t="array" aca="1" ref="DF358" ca="1">IFERROR(INDEX(Forecast_Capex_Input!BG$12:BG$286,$X358)
*(INDEX(Forecast_Capex_Input!$H$12:$H$286,$X358)=Repex),0)
*$DE358</f>
        <v>0</v>
      </c>
      <c r="DG358" s="188" cm="1">
        <f t="array" aca="1" ref="DG358" ca="1">IFERROR(INDEX(Forecast_Capex_Input!BH$12:BH$286,$X358)
*(INDEX(Forecast_Capex_Input!$H$12:$H$286,$X358)=Repex),0)
*$DE358</f>
        <v>0</v>
      </c>
      <c r="DH358" s="188" cm="1">
        <f t="array" aca="1" ref="DH358" ca="1">IFERROR(INDEX(Forecast_Capex_Input!BI$12:BI$286,$X358)
*(INDEX(Forecast_Capex_Input!$H$12:$H$286,$X358)=Repex),0)
*$DE358</f>
        <v>0</v>
      </c>
      <c r="DI358" s="188" cm="1">
        <f t="array" aca="1" ref="DI358" ca="1">IFERROR(INDEX(Forecast_Capex_Input!BJ$12:BJ$286,$X358)
*(INDEX(Forecast_Capex_Input!$H$12:$H$286,$X358)=Repex),0)
*$DE358</f>
        <v>0</v>
      </c>
      <c r="DJ358" s="188" cm="1">
        <f t="array" aca="1" ref="DJ358" ca="1">IFERROR(INDEX(Forecast_Capex_Input!BK$12:BK$286,$X358)
*(INDEX(Forecast_Capex_Input!$H$12:$H$286,$X358)=Repex),0)
*$DE358</f>
        <v>0</v>
      </c>
      <c r="DK358" s="188" cm="1">
        <f t="array" aca="1" ref="DK358" ca="1">IFERROR(INDEX(Forecast_Capex_Input!BL$12:BL$286,$X358)
*(INDEX(Forecast_Capex_Input!$H$12:$H$286,$X358)=Repex),0)
*$DE358</f>
        <v>0</v>
      </c>
      <c r="DL358" s="165"/>
      <c r="DM358" s="188" t="b" cm="1">
        <f t="array" aca="1" ref="DM358" ca="1">OR($G358=Forecast_Capex_Input!$BN$8:$BN$9)</f>
        <v>0</v>
      </c>
      <c r="DN358" s="188" cm="1">
        <f t="array" aca="1" ref="DN358" ca="1">IFERROR(INDEX(Forecast_Capex_Input!BO$12:BO$286,$X358)
*(INDEX(Forecast_Capex_Input!$H$12:$H$286,$X358)=Repex),0)
*$DM358</f>
        <v>0</v>
      </c>
      <c r="DO358" s="188" cm="1">
        <f t="array" aca="1" ref="DO358" ca="1">IFERROR(INDEX(Forecast_Capex_Input!BP$12:BP$286,$X358)
*(INDEX(Forecast_Capex_Input!$H$12:$H$286,$X358)=Repex),0)
*$DM358</f>
        <v>0</v>
      </c>
      <c r="DP358" s="188" cm="1">
        <f t="array" aca="1" ref="DP358" ca="1">IFERROR(INDEX(Forecast_Capex_Input!BQ$12:BQ$286,$X358)
*(INDEX(Forecast_Capex_Input!$H$12:$H$286,$X358)=Repex),0)
*$DM358</f>
        <v>0</v>
      </c>
      <c r="DQ358" s="188" cm="1">
        <f t="array" aca="1" ref="DQ358" ca="1">IFERROR(INDEX(Forecast_Capex_Input!BR$12:BR$286,$X358)
*(INDEX(Forecast_Capex_Input!$H$12:$H$286,$X358)=Repex),0)
*$DM358</f>
        <v>0</v>
      </c>
      <c r="DR358" s="188" cm="1">
        <f t="array" aca="1" ref="DR358" ca="1">IFERROR(INDEX(Forecast_Capex_Input!BS$12:BS$286,$X358)
*(INDEX(Forecast_Capex_Input!$H$12:$H$286,$X358)=Repex),0)
*$DM358</f>
        <v>0</v>
      </c>
      <c r="DS358" s="165"/>
      <c r="DT358" s="188" t="b" cm="1">
        <f t="array" aca="1" ref="DT358" ca="1">OR($G358=Forecast_Capex_Input!$BU$8:$BU$10)</f>
        <v>1</v>
      </c>
      <c r="DU358" s="188" cm="1">
        <f t="array" aca="1" ref="DU358" ca="1">IFERROR(INDEX(Forecast_Capex_Input!BV$12:BV$286,$X358)
*(INDEX(Forecast_Capex_Input!$H$12:$H$286,$X358)=Repex),0)
*$DT358</f>
        <v>0</v>
      </c>
      <c r="DV358" s="188" cm="1">
        <f t="array" aca="1" ref="DV358" ca="1">IFERROR(INDEX(Forecast_Capex_Input!BW$12:BW$286,$X358)
*(INDEX(Forecast_Capex_Input!$H$12:$H$286,$X358)=Repex),0)
*$DT358</f>
        <v>0</v>
      </c>
      <c r="DW358" s="188" cm="1">
        <f t="array" aca="1" ref="DW358" ca="1">IFERROR(INDEX(Forecast_Capex_Input!BX$12:BX$286,$X358)
*(INDEX(Forecast_Capex_Input!$H$12:$H$286,$X358)=Repex),0)
*$DT358</f>
        <v>0</v>
      </c>
      <c r="DX358" s="188" cm="1">
        <f t="array" aca="1" ref="DX358" ca="1">IFERROR(INDEX(Forecast_Capex_Input!BY$12:BY$286,$X358)
*(INDEX(Forecast_Capex_Input!$H$12:$H$286,$X358)=Repex),0)
*$DT358</f>
        <v>0</v>
      </c>
      <c r="DY358" s="188" cm="1">
        <f t="array" aca="1" ref="DY358" ca="1">IFERROR(INDEX(Forecast_Capex_Input!BZ$12:BZ$286,$X358)
*(INDEX(Forecast_Capex_Input!$H$12:$H$286,$X358)=Repex),0)
*$DT358</f>
        <v>0</v>
      </c>
      <c r="DZ358" s="188" cm="1">
        <f t="array" aca="1" ref="DZ358" ca="1">IFERROR(INDEX(Forecast_Capex_Input!CA$12:CA$286,$X358)
*(INDEX(Forecast_Capex_Input!$H$12:$H$286,$X358)=Repex),0)
*$DT358</f>
        <v>0</v>
      </c>
      <c r="EA358" s="188" cm="1">
        <f t="array" aca="1" ref="EA358" ca="1">IFERROR(INDEX(Forecast_Capex_Input!CB$12:CB$286,$X358)
*(INDEX(Forecast_Capex_Input!$H$12:$H$286,$X358)=Repex),0)
*$DT358</f>
        <v>1</v>
      </c>
      <c r="EB358" s="188" cm="1">
        <f t="array" aca="1" ref="EB358" ca="1">IFERROR(INDEX(Forecast_Capex_Input!CC$12:CC$286,$X358)
*(INDEX(Forecast_Capex_Input!$H$12:$H$286,$X358)=Repex),0)
*$DT358</f>
        <v>0</v>
      </c>
      <c r="EC358" s="165"/>
      <c r="ED358" s="226" t="str">
        <f t="shared" si="259"/>
        <v>N/A</v>
      </c>
      <c r="EE358" s="174" t="s">
        <v>15</v>
      </c>
    </row>
    <row r="359" spans="3:135" x14ac:dyDescent="0.2">
      <c r="C359" s="174">
        <f t="shared" si="260"/>
        <v>349</v>
      </c>
      <c r="D359" s="167" t="str" cm="1">
        <f t="array" ref="D359">IFERROR(INDEX(Forecast_Capex_Input!$D$12:$D$286,$X359),NA)</f>
        <v>BKH SVC Server Upgrade</v>
      </c>
      <c r="E359" s="172" t="b" cm="1">
        <f t="array" ref="E359">IF($X359=NA,NA,INDEX(Forecast_Capex_Input!$E$12:$E$286,$X359))</f>
        <v>1</v>
      </c>
      <c r="F359" s="167" t="str" cm="1">
        <f t="array" aca="1" ref="F359" ca="1">IFERROR(INDEX(General!$E$25:$E$26,$Y359),NA)</f>
        <v>Labour</v>
      </c>
      <c r="G359" s="167" t="str" cm="1">
        <f t="array" aca="1" ref="G359" ca="1">IFERROR(INDEX(Forecast_Capex_Input!$AI$11:$BB$11,$AA359),NA)</f>
        <v>Secondary Systems</v>
      </c>
      <c r="H359" s="189" cm="1">
        <f t="array" aca="1" ref="H359" ca="1">IFERROR(INDEX(Forecast_Capex_Input!$AI$12:$BB$286,$X359,$AA359),NA)</f>
        <v>1</v>
      </c>
      <c r="I359" s="199" t="str" cm="1">
        <f t="array" ref="I359">IFERROR(INDEX(Forecast_Capex_Input!$F$12:$F$286,$X359),NA)</f>
        <v>Replacement Expenditure</v>
      </c>
      <c r="J359" s="199" t="str" cm="1">
        <f t="array" ref="J359">IFERROR(INDEX(Forecast_Capex_Input!G$12:G$286,$X359),NA)</f>
        <v>Digital Infrastructure</v>
      </c>
      <c r="K359" s="199" t="str" cm="1">
        <f t="array" ref="K359">IFERROR(INDEX(Forecast_Capex_Input!H$12:H$286,$X359),NA)</f>
        <v>Repex</v>
      </c>
      <c r="L359" s="199" t="str" cm="1">
        <f t="array" ref="L359">IFERROR(INDEX(Forecast_Capex_Input!I$12:I$286,$X359),NA)</f>
        <v>N/A</v>
      </c>
      <c r="M359" s="199" t="str" cm="1">
        <f t="array" ref="M359">IFERROR(INDEX(Forecast_Capex_Input!J$12:J$286,$X359),NA)</f>
        <v>N/A</v>
      </c>
      <c r="N359" s="199" t="str" cm="1">
        <f t="array" ref="N359">IFERROR(INDEX(Forecast_Capex_Input!K$12:K$286,$X359),NA)</f>
        <v>DI - Control systems</v>
      </c>
      <c r="O359" s="199" t="str" cm="1">
        <f t="array" ref="O359">IFERROR(INDEX(Forecast_Capex_Input!L$12:L$286,$X359),NA)</f>
        <v>DI - Safe and Reliable Network</v>
      </c>
      <c r="P359" s="199" t="str" cm="1">
        <f t="array" ref="P359">IFERROR(INDEX(Forecast_Capex_Input!M$12:M$286,$X359),NA)</f>
        <v>N/A</v>
      </c>
      <c r="Q359" s="172" t="str" cm="1">
        <f t="array" ref="Q359">IFERROR(INDEX(Forecast_Capex_Input!N$12:N$286,$X359),NA)</f>
        <v>No</v>
      </c>
      <c r="R359" s="265" cm="1">
        <f t="array" ref="R359">IFERROR(INDEX(Forecast_Capex_Input!O$12:O$286,$X359),0)</f>
        <v>0</v>
      </c>
      <c r="S359" s="172" t="str" cm="1">
        <f t="array" ref="S359">IFERROR(INDEX(Forecast_Capex_Input!P$12:P$286,$X359),0)</f>
        <v>Safety security &amp; reliability</v>
      </c>
      <c r="T359" s="199" t="str" cm="1">
        <f t="array" aca="1" ref="T359" ca="1">IFERROR(INDEX(General!$K$84:$K$103,$AA359),NA)</f>
        <v>Secondary Systems (2018-23)</v>
      </c>
      <c r="U359" s="188" cm="1">
        <f t="array" aca="1" ref="U359" ca="1">IFERROR(
IF($F359=General!$E$25,INDEX(Forecast_Capex_Input!S$12:S$286,$X359),
INDEX(Forecast_Capex_Input!T$12:T$286,$X359)),0)</f>
        <v>0.13389947493357746</v>
      </c>
      <c r="V359" s="222" t="b">
        <f>IFERROR(INDEX(Overheads!$T$19:$T$26,MATCH($I359,Overheads!$E$19:$E$26,0)),FALSE)</f>
        <v>1</v>
      </c>
      <c r="W359" s="165"/>
      <c r="X359" s="174">
        <f>IFERROR(
IF(MATCH($C359,Forecast_Capex_Input!$CI$12:$CI$286,1)+1&gt;MAX(Forecast_Capex_Input!$C$12:$C$286),NA,
MATCH($C359,Forecast_Capex_Input!$CI$12:$CI$286,1)+1),1)</f>
        <v>139</v>
      </c>
      <c r="Y359" s="174" cm="1">
        <f t="array" aca="1" ref="Y359" ca="1">IFERROR(
IF(X358&lt;&gt;X359,1,
IF(COUNTIF(OFFSET(Y358,0,0,-INDEX(Forecast_Capex_Input!$CG$12:$CG$286,$X359)),Y358)=INDEX(Forecast_Capex_Input!$CG$12:$CG$286,$X359),Y358+1,Y358)),NA)</f>
        <v>1</v>
      </c>
      <c r="Z359" s="174" cm="1">
        <f t="array" ref="Z359">IFERROR($C359-IF($X359=1,1,INDEX(Forecast_Capex_Input!$CI$12:$CI$286,$X359-1))+1,NA)</f>
        <v>1</v>
      </c>
      <c r="AA359" s="174" cm="1">
        <f t="array" aca="1" ref="AA359" ca="1">IFERROR(IF(Y359=1,
INDEX(Forecast_Capex_Input!$AI$10:$BB$10,SMALL(IF(INDEX(Forecast_Capex_Input!$AI$12:$BB$286,$X359,0)&gt;0,COLUMN(Forecast_Capex_Input!$AI$10:$BB$10)-COLUMN(Forecast_Capex_Input!$AI$12)+1),ROWS(OFFSET(AA358,0,0,-$Z359)))),
OFFSET(AA358,-INDEX(Forecast_Capex_Input!$CG$12:$CG$286,$X359)+1,0)),NA)</f>
        <v>4</v>
      </c>
      <c r="AB359" s="174">
        <f t="shared" ca="1" si="229"/>
        <v>1</v>
      </c>
      <c r="AC359" s="222" t="b">
        <f t="shared" si="261"/>
        <v>0</v>
      </c>
      <c r="AD359" s="220" t="b">
        <v>0</v>
      </c>
      <c r="AE359" s="222" t="b">
        <f t="shared" si="230"/>
        <v>1</v>
      </c>
      <c r="AF359" s="165"/>
      <c r="AG359" s="215">
        <v>5.8636736144911189E-2</v>
      </c>
      <c r="AH359" s="215">
        <v>5.8636736144911189E-2</v>
      </c>
      <c r="AI359" s="215">
        <v>0</v>
      </c>
      <c r="AJ359" s="215">
        <v>0</v>
      </c>
      <c r="AK359" s="215">
        <v>0</v>
      </c>
      <c r="AL359" s="155">
        <v>0.11727347228982238</v>
      </c>
      <c r="AM359" s="165"/>
      <c r="AN359" s="215" cm="1">
        <f t="array" aca="1" ref="AN359" ca="1">IFERROR(INDEX(General!O$33:O$34,$AB359)
*AG359,0)</f>
        <v>5.85416663778437E-2</v>
      </c>
      <c r="AO359" s="215" cm="1">
        <f t="array" aca="1" ref="AO359" ca="1">IFERROR(INDEX(General!P$33:P$34,$AB359)
*AH359,0)</f>
        <v>5.8989408137686279E-2</v>
      </c>
      <c r="AP359" s="215" cm="1">
        <f t="array" aca="1" ref="AP359" ca="1">IFERROR(INDEX(General!Q$33:Q$34,$AB359)
*AI359,0)</f>
        <v>0</v>
      </c>
      <c r="AQ359" s="215" cm="1">
        <f t="array" aca="1" ref="AQ359" ca="1">IFERROR(INDEX(General!R$33:R$34,$AB359)
*AJ359,0)</f>
        <v>0</v>
      </c>
      <c r="AR359" s="215" cm="1">
        <f t="array" aca="1" ref="AR359" ca="1">IFERROR(INDEX(General!S$33:S$34,$AB359)
*AK359,0)</f>
        <v>0</v>
      </c>
      <c r="AS359" s="155">
        <f t="shared" ca="1" si="262"/>
        <v>0.11753107451552998</v>
      </c>
      <c r="AT359" s="165"/>
      <c r="AU359" s="215">
        <f ca="1">IF($AE359=FALSE,AN359*Overheads!$R$24*$V359,
IFERROR(Overheads!$O$49*$V359*AN359,0)
+IFERROR(Overheads!Q$59*$V359*(AN359/Overheads!Q$68),0))</f>
        <v>8.1997201935425628E-3</v>
      </c>
      <c r="AV359" s="215">
        <f ca="1">IF($AE359=FALSE,AO359*Overheads!$R$24*$V359,
IFERROR(Overheads!$O$49*$V359*AO359,0)
+IFERROR(Overheads!R$59*$V359*(AO359/Overheads!R$68),0))</f>
        <v>7.0404118429304233E-3</v>
      </c>
      <c r="AW359" s="215">
        <f ca="1">IF($AE359=FALSE,AP359*Overheads!$R$24*$V359,
IFERROR(Overheads!$O$49*$V359*AP359,0)
+IFERROR(Overheads!S$59*$V359*(AP359/Overheads!S$68),0))</f>
        <v>0</v>
      </c>
      <c r="AX359" s="215">
        <f ca="1">IF($AE359=FALSE,AQ359*Overheads!$R$24*$V359,
IFERROR(Overheads!$O$49*$V359*AQ359,0)
+IFERROR(Overheads!T$59*$V359*(AQ359/Overheads!T$68),0))</f>
        <v>0</v>
      </c>
      <c r="AY359" s="215">
        <f ca="1">IF($AE359=FALSE,AR359*Overheads!$R$24*$V359,
IFERROR(Overheads!$O$49*$V359*AR359,0)
+IFERROR(Overheads!U$59*$V359*(AR359/Overheads!U$68),0))</f>
        <v>0</v>
      </c>
      <c r="AZ359" s="155">
        <f t="shared" ca="1" si="263"/>
        <v>1.5240132036472986E-2</v>
      </c>
      <c r="BA359" s="165"/>
      <c r="BB359" s="215">
        <f ca="1">IF($AE359=FALSE,AN359*Overheads!$S$25,
IFERROR(Overheads!$O$50*AN359,0)
+IFERROR(Overheads!Q$60*(AN359/Overheads!Q$66),0))</f>
        <v>1.1005136062210252E-3</v>
      </c>
      <c r="BC359" s="215">
        <f ca="1">IF($AE359=FALSE,AO359*Overheads!$S$25,
IFERROR(Overheads!$O$50*AO359,0)
+IFERROR(Overheads!R$60*(AO359/Overheads!R$66),0))</f>
        <v>9.9530479817175723E-4</v>
      </c>
      <c r="BD359" s="215">
        <f ca="1">IF($AE359=FALSE,AP359*Overheads!$S$25,
IFERROR(Overheads!$O$50*AP359,0)
+IFERROR(Overheads!S$60*(AP359/Overheads!S$66),0))</f>
        <v>0</v>
      </c>
      <c r="BE359" s="215">
        <f ca="1">IF($AE359=FALSE,AQ359*Overheads!$S$25,
IFERROR(Overheads!$O$50*AQ359,0)
+IFERROR(Overheads!T$60*(AQ359/Overheads!T$66),0))</f>
        <v>0</v>
      </c>
      <c r="BF359" s="215">
        <f ca="1">IF($AE359=FALSE,AR359*Overheads!$S$25,
IFERROR(Overheads!$O$50*AR359,0)
+IFERROR(Overheads!U$60*(AR359/Overheads!U$66),0))</f>
        <v>0</v>
      </c>
      <c r="BG359" s="155">
        <f t="shared" ca="1" si="264"/>
        <v>2.0958184043927824E-3</v>
      </c>
      <c r="BH359" s="165"/>
      <c r="BI359" s="215">
        <f t="shared" ca="1" si="265"/>
        <v>6.7841900177607287E-2</v>
      </c>
      <c r="BJ359" s="215">
        <f t="shared" ca="1" si="231"/>
        <v>6.7025124778788456E-2</v>
      </c>
      <c r="BK359" s="215">
        <f t="shared" ca="1" si="232"/>
        <v>0</v>
      </c>
      <c r="BL359" s="215">
        <f t="shared" ca="1" si="233"/>
        <v>0</v>
      </c>
      <c r="BM359" s="215">
        <f t="shared" ca="1" si="234"/>
        <v>0</v>
      </c>
      <c r="BN359" s="155">
        <f t="shared" ca="1" si="266"/>
        <v>0.13486702495639574</v>
      </c>
      <c r="BO359" s="165"/>
      <c r="BP359" s="187" cm="1">
        <f t="array" ref="BP359">IFERROR(IF($X359=$X358,BP358,INDEX(Forecast_Capex_Input!AC$12:AC$286,$X359)),0)</f>
        <v>0</v>
      </c>
      <c r="BQ359" s="187" cm="1">
        <f t="array" ref="BQ359">IFERROR(IF($X359=$X358,BQ358,INDEX(Forecast_Capex_Input!AD$12:AD$286,$X359)),0)</f>
        <v>1</v>
      </c>
      <c r="BR359" s="187" cm="1">
        <f t="array" ref="BR359">IFERROR(IF($X359=$X358,BR358,INDEX(Forecast_Capex_Input!AE$12:AE$286,$X359)),0)</f>
        <v>0</v>
      </c>
      <c r="BS359" s="187" cm="1">
        <f t="array" ref="BS359">IFERROR(IF($X359=$X358,BS358,INDEX(Forecast_Capex_Input!AF$12:AF$286,$X359)),0)</f>
        <v>0</v>
      </c>
      <c r="BT359" s="187" cm="1">
        <f t="array" ref="BT359">IFERROR(IF($X359=$X358,BT358,INDEX(Forecast_Capex_Input!AG$12:AG$286,$X359)),0)</f>
        <v>0</v>
      </c>
      <c r="BU359" s="165"/>
      <c r="BV359" s="215">
        <f t="shared" si="235"/>
        <v>0</v>
      </c>
      <c r="BW359" s="215">
        <f t="shared" si="236"/>
        <v>0.11727347228982238</v>
      </c>
      <c r="BX359" s="215">
        <f t="shared" si="237"/>
        <v>0</v>
      </c>
      <c r="BY359" s="215">
        <f t="shared" si="238"/>
        <v>0</v>
      </c>
      <c r="BZ359" s="215">
        <f t="shared" si="239"/>
        <v>0</v>
      </c>
      <c r="CA359" s="155">
        <f t="shared" si="267"/>
        <v>0.11727347228982238</v>
      </c>
      <c r="CB359" s="165"/>
      <c r="CC359" s="215">
        <f t="shared" ca="1" si="240"/>
        <v>0</v>
      </c>
      <c r="CD359" s="215">
        <f t="shared" ca="1" si="241"/>
        <v>0.11753107451552998</v>
      </c>
      <c r="CE359" s="215">
        <f t="shared" ca="1" si="242"/>
        <v>0</v>
      </c>
      <c r="CF359" s="215">
        <f t="shared" ca="1" si="243"/>
        <v>0</v>
      </c>
      <c r="CG359" s="215">
        <f t="shared" ca="1" si="244"/>
        <v>0</v>
      </c>
      <c r="CH359" s="155">
        <f t="shared" ca="1" si="268"/>
        <v>0.11753107451552998</v>
      </c>
      <c r="CI359" s="165"/>
      <c r="CJ359" s="215">
        <f t="shared" ca="1" si="245"/>
        <v>0</v>
      </c>
      <c r="CK359" s="215">
        <f t="shared" ca="1" si="246"/>
        <v>1.5240132036472986E-2</v>
      </c>
      <c r="CL359" s="215">
        <f t="shared" ca="1" si="247"/>
        <v>0</v>
      </c>
      <c r="CM359" s="215">
        <f t="shared" ca="1" si="248"/>
        <v>0</v>
      </c>
      <c r="CN359" s="215">
        <f t="shared" ca="1" si="249"/>
        <v>0</v>
      </c>
      <c r="CO359" s="155">
        <f t="shared" ca="1" si="269"/>
        <v>1.5240132036472986E-2</v>
      </c>
      <c r="CP359" s="165"/>
      <c r="CQ359" s="223">
        <f t="shared" ca="1" si="250"/>
        <v>0</v>
      </c>
      <c r="CR359" s="223">
        <f t="shared" ca="1" si="251"/>
        <v>2.0958184043927824E-3</v>
      </c>
      <c r="CS359" s="223">
        <f t="shared" ca="1" si="252"/>
        <v>0</v>
      </c>
      <c r="CT359" s="223">
        <f t="shared" ca="1" si="253"/>
        <v>0</v>
      </c>
      <c r="CU359" s="223">
        <f t="shared" ca="1" si="254"/>
        <v>0</v>
      </c>
      <c r="CV359" s="155">
        <f t="shared" ca="1" si="270"/>
        <v>2.0958184043927824E-3</v>
      </c>
      <c r="CW359" s="165"/>
      <c r="CX359" s="215">
        <f t="shared" ca="1" si="271"/>
        <v>0</v>
      </c>
      <c r="CY359" s="215">
        <f t="shared" ca="1" si="255"/>
        <v>0.13486702495639574</v>
      </c>
      <c r="CZ359" s="215">
        <f t="shared" ca="1" si="256"/>
        <v>0</v>
      </c>
      <c r="DA359" s="215">
        <f t="shared" ca="1" si="257"/>
        <v>0</v>
      </c>
      <c r="DB359" s="215">
        <f t="shared" ca="1" si="258"/>
        <v>0</v>
      </c>
      <c r="DC359" s="155">
        <f t="shared" ca="1" si="272"/>
        <v>0.13486702495639574</v>
      </c>
      <c r="DD359" s="165"/>
      <c r="DE359" s="188" t="b" cm="1">
        <f t="array" aca="1" ref="DE359" ca="1">OR($G359=Forecast_Capex_Input!$BF$8:$BF$10)</f>
        <v>0</v>
      </c>
      <c r="DF359" s="188" cm="1">
        <f t="array" aca="1" ref="DF359" ca="1">IFERROR(INDEX(Forecast_Capex_Input!BG$12:BG$286,$X359)
*(INDEX(Forecast_Capex_Input!$H$12:$H$286,$X359)=Repex),0)
*$DE359</f>
        <v>0</v>
      </c>
      <c r="DG359" s="188" cm="1">
        <f t="array" aca="1" ref="DG359" ca="1">IFERROR(INDEX(Forecast_Capex_Input!BH$12:BH$286,$X359)
*(INDEX(Forecast_Capex_Input!$H$12:$H$286,$X359)=Repex),0)
*$DE359</f>
        <v>0</v>
      </c>
      <c r="DH359" s="188" cm="1">
        <f t="array" aca="1" ref="DH359" ca="1">IFERROR(INDEX(Forecast_Capex_Input!BI$12:BI$286,$X359)
*(INDEX(Forecast_Capex_Input!$H$12:$H$286,$X359)=Repex),0)
*$DE359</f>
        <v>0</v>
      </c>
      <c r="DI359" s="188" cm="1">
        <f t="array" aca="1" ref="DI359" ca="1">IFERROR(INDEX(Forecast_Capex_Input!BJ$12:BJ$286,$X359)
*(INDEX(Forecast_Capex_Input!$H$12:$H$286,$X359)=Repex),0)
*$DE359</f>
        <v>0</v>
      </c>
      <c r="DJ359" s="188" cm="1">
        <f t="array" aca="1" ref="DJ359" ca="1">IFERROR(INDEX(Forecast_Capex_Input!BK$12:BK$286,$X359)
*(INDEX(Forecast_Capex_Input!$H$12:$H$286,$X359)=Repex),0)
*$DE359</f>
        <v>0</v>
      </c>
      <c r="DK359" s="188" cm="1">
        <f t="array" aca="1" ref="DK359" ca="1">IFERROR(INDEX(Forecast_Capex_Input!BL$12:BL$286,$X359)
*(INDEX(Forecast_Capex_Input!$H$12:$H$286,$X359)=Repex),0)
*$DE359</f>
        <v>0</v>
      </c>
      <c r="DL359" s="165"/>
      <c r="DM359" s="188" t="b" cm="1">
        <f t="array" aca="1" ref="DM359" ca="1">OR($G359=Forecast_Capex_Input!$BN$8:$BN$9)</f>
        <v>0</v>
      </c>
      <c r="DN359" s="188" cm="1">
        <f t="array" aca="1" ref="DN359" ca="1">IFERROR(INDEX(Forecast_Capex_Input!BO$12:BO$286,$X359)
*(INDEX(Forecast_Capex_Input!$H$12:$H$286,$X359)=Repex),0)
*$DM359</f>
        <v>0</v>
      </c>
      <c r="DO359" s="188" cm="1">
        <f t="array" aca="1" ref="DO359" ca="1">IFERROR(INDEX(Forecast_Capex_Input!BP$12:BP$286,$X359)
*(INDEX(Forecast_Capex_Input!$H$12:$H$286,$X359)=Repex),0)
*$DM359</f>
        <v>0</v>
      </c>
      <c r="DP359" s="188" cm="1">
        <f t="array" aca="1" ref="DP359" ca="1">IFERROR(INDEX(Forecast_Capex_Input!BQ$12:BQ$286,$X359)
*(INDEX(Forecast_Capex_Input!$H$12:$H$286,$X359)=Repex),0)
*$DM359</f>
        <v>0</v>
      </c>
      <c r="DQ359" s="188" cm="1">
        <f t="array" aca="1" ref="DQ359" ca="1">IFERROR(INDEX(Forecast_Capex_Input!BR$12:BR$286,$X359)
*(INDEX(Forecast_Capex_Input!$H$12:$H$286,$X359)=Repex),0)
*$DM359</f>
        <v>0</v>
      </c>
      <c r="DR359" s="188" cm="1">
        <f t="array" aca="1" ref="DR359" ca="1">IFERROR(INDEX(Forecast_Capex_Input!BS$12:BS$286,$X359)
*(INDEX(Forecast_Capex_Input!$H$12:$H$286,$X359)=Repex),0)
*$DM359</f>
        <v>0</v>
      </c>
      <c r="DS359" s="165"/>
      <c r="DT359" s="188" t="b" cm="1">
        <f t="array" aca="1" ref="DT359" ca="1">OR($G359=Forecast_Capex_Input!$BU$8:$BU$10)</f>
        <v>1</v>
      </c>
      <c r="DU359" s="188" cm="1">
        <f t="array" aca="1" ref="DU359" ca="1">IFERROR(INDEX(Forecast_Capex_Input!BV$12:BV$286,$X359)
*(INDEX(Forecast_Capex_Input!$H$12:$H$286,$X359)=Repex),0)
*$DT359</f>
        <v>0</v>
      </c>
      <c r="DV359" s="188" cm="1">
        <f t="array" aca="1" ref="DV359" ca="1">IFERROR(INDEX(Forecast_Capex_Input!BW$12:BW$286,$X359)
*(INDEX(Forecast_Capex_Input!$H$12:$H$286,$X359)=Repex),0)
*$DT359</f>
        <v>1</v>
      </c>
      <c r="DW359" s="188" cm="1">
        <f t="array" aca="1" ref="DW359" ca="1">IFERROR(INDEX(Forecast_Capex_Input!BX$12:BX$286,$X359)
*(INDEX(Forecast_Capex_Input!$H$12:$H$286,$X359)=Repex),0)
*$DT359</f>
        <v>0</v>
      </c>
      <c r="DX359" s="188" cm="1">
        <f t="array" aca="1" ref="DX359" ca="1">IFERROR(INDEX(Forecast_Capex_Input!BY$12:BY$286,$X359)
*(INDEX(Forecast_Capex_Input!$H$12:$H$286,$X359)=Repex),0)
*$DT359</f>
        <v>0</v>
      </c>
      <c r="DY359" s="188" cm="1">
        <f t="array" aca="1" ref="DY359" ca="1">IFERROR(INDEX(Forecast_Capex_Input!BZ$12:BZ$286,$X359)
*(INDEX(Forecast_Capex_Input!$H$12:$H$286,$X359)=Repex),0)
*$DT359</f>
        <v>0</v>
      </c>
      <c r="DZ359" s="188" cm="1">
        <f t="array" aca="1" ref="DZ359" ca="1">IFERROR(INDEX(Forecast_Capex_Input!CA$12:CA$286,$X359)
*(INDEX(Forecast_Capex_Input!$H$12:$H$286,$X359)=Repex),0)
*$DT359</f>
        <v>0</v>
      </c>
      <c r="EA359" s="188" cm="1">
        <f t="array" aca="1" ref="EA359" ca="1">IFERROR(INDEX(Forecast_Capex_Input!CB$12:CB$286,$X359)
*(INDEX(Forecast_Capex_Input!$H$12:$H$286,$X359)=Repex),0)
*$DT359</f>
        <v>0</v>
      </c>
      <c r="EB359" s="188" cm="1">
        <f t="array" aca="1" ref="EB359" ca="1">IFERROR(INDEX(Forecast_Capex_Input!CC$12:CC$286,$X359)
*(INDEX(Forecast_Capex_Input!$H$12:$H$286,$X359)=Repex),0)
*$DT359</f>
        <v>0</v>
      </c>
      <c r="EC359" s="165"/>
      <c r="ED359" s="226" t="str">
        <f t="shared" si="259"/>
        <v>N/A</v>
      </c>
      <c r="EE359" s="174" t="s">
        <v>15</v>
      </c>
    </row>
    <row r="360" spans="3:135" x14ac:dyDescent="0.2">
      <c r="C360" s="174">
        <f t="shared" si="260"/>
        <v>350</v>
      </c>
      <c r="D360" s="167" t="str" cm="1">
        <f t="array" ref="D360">IFERROR(INDEX(Forecast_Capex_Input!$D$12:$D$286,$X360),NA)</f>
        <v>BKH SVC Server Upgrade</v>
      </c>
      <c r="E360" s="172" t="b" cm="1">
        <f t="array" ref="E360">IF($X360=NA,NA,INDEX(Forecast_Capex_Input!$E$12:$E$286,$X360))</f>
        <v>1</v>
      </c>
      <c r="F360" s="167" t="str" cm="1">
        <f t="array" aca="1" ref="F360" ca="1">IFERROR(INDEX(General!$E$25:$E$26,$Y360),NA)</f>
        <v>Non-Labour</v>
      </c>
      <c r="G360" s="167" t="str" cm="1">
        <f t="array" aca="1" ref="G360" ca="1">IFERROR(INDEX(Forecast_Capex_Input!$AI$11:$BB$11,$AA360),NA)</f>
        <v>Secondary Systems</v>
      </c>
      <c r="H360" s="189" cm="1">
        <f t="array" aca="1" ref="H360" ca="1">IFERROR(INDEX(Forecast_Capex_Input!$AI$12:$BB$286,$X360,$AA360),NA)</f>
        <v>1</v>
      </c>
      <c r="I360" s="199" t="str" cm="1">
        <f t="array" ref="I360">IFERROR(INDEX(Forecast_Capex_Input!$F$12:$F$286,$X360),NA)</f>
        <v>Replacement Expenditure</v>
      </c>
      <c r="J360" s="199" t="str" cm="1">
        <f t="array" ref="J360">IFERROR(INDEX(Forecast_Capex_Input!G$12:G$286,$X360),NA)</f>
        <v>Digital Infrastructure</v>
      </c>
      <c r="K360" s="199" t="str" cm="1">
        <f t="array" ref="K360">IFERROR(INDEX(Forecast_Capex_Input!H$12:H$286,$X360),NA)</f>
        <v>Repex</v>
      </c>
      <c r="L360" s="199" t="str" cm="1">
        <f t="array" ref="L360">IFERROR(INDEX(Forecast_Capex_Input!I$12:I$286,$X360),NA)</f>
        <v>N/A</v>
      </c>
      <c r="M360" s="199" t="str" cm="1">
        <f t="array" ref="M360">IFERROR(INDEX(Forecast_Capex_Input!J$12:J$286,$X360),NA)</f>
        <v>N/A</v>
      </c>
      <c r="N360" s="199" t="str" cm="1">
        <f t="array" ref="N360">IFERROR(INDEX(Forecast_Capex_Input!K$12:K$286,$X360),NA)</f>
        <v>DI - Control systems</v>
      </c>
      <c r="O360" s="199" t="str" cm="1">
        <f t="array" ref="O360">IFERROR(INDEX(Forecast_Capex_Input!L$12:L$286,$X360),NA)</f>
        <v>DI - Safe and Reliable Network</v>
      </c>
      <c r="P360" s="199" t="str" cm="1">
        <f t="array" ref="P360">IFERROR(INDEX(Forecast_Capex_Input!M$12:M$286,$X360),NA)</f>
        <v>N/A</v>
      </c>
      <c r="Q360" s="172" t="str" cm="1">
        <f t="array" ref="Q360">IFERROR(INDEX(Forecast_Capex_Input!N$12:N$286,$X360),NA)</f>
        <v>No</v>
      </c>
      <c r="R360" s="265" cm="1">
        <f t="array" ref="R360">IFERROR(INDEX(Forecast_Capex_Input!O$12:O$286,$X360),0)</f>
        <v>0</v>
      </c>
      <c r="S360" s="172" t="str" cm="1">
        <f t="array" ref="S360">IFERROR(INDEX(Forecast_Capex_Input!P$12:P$286,$X360),0)</f>
        <v>Safety security &amp; reliability</v>
      </c>
      <c r="T360" s="199" t="str" cm="1">
        <f t="array" aca="1" ref="T360" ca="1">IFERROR(INDEX(General!$K$84:$K$103,$AA360),NA)</f>
        <v>Secondary Systems (2018-23)</v>
      </c>
      <c r="U360" s="188" cm="1">
        <f t="array" aca="1" ref="U360" ca="1">IFERROR(
IF($F360=General!$E$25,INDEX(Forecast_Capex_Input!S$12:S$286,$X360),
INDEX(Forecast_Capex_Input!T$12:T$286,$X360)),0)</f>
        <v>0.86610052506642254</v>
      </c>
      <c r="V360" s="222" t="b">
        <f>IFERROR(INDEX(Overheads!$T$19:$T$26,MATCH($I360,Overheads!$E$19:$E$26,0)),FALSE)</f>
        <v>1</v>
      </c>
      <c r="W360" s="165"/>
      <c r="X360" s="174">
        <f>IFERROR(
IF(MATCH($C360,Forecast_Capex_Input!$CI$12:$CI$286,1)+1&gt;MAX(Forecast_Capex_Input!$C$12:$C$286),NA,
MATCH($C360,Forecast_Capex_Input!$CI$12:$CI$286,1)+1),1)</f>
        <v>139</v>
      </c>
      <c r="Y360" s="174" cm="1">
        <f t="array" aca="1" ref="Y360" ca="1">IFERROR(
IF(X359&lt;&gt;X360,1,
IF(COUNTIF(OFFSET(Y359,0,0,-INDEX(Forecast_Capex_Input!$CG$12:$CG$286,$X360)),Y359)=INDEX(Forecast_Capex_Input!$CG$12:$CG$286,$X360),Y359+1,Y359)),NA)</f>
        <v>2</v>
      </c>
      <c r="Z360" s="174" cm="1">
        <f t="array" ref="Z360">IFERROR($C360-IF($X360=1,1,INDEX(Forecast_Capex_Input!$CI$12:$CI$286,$X360-1))+1,NA)</f>
        <v>2</v>
      </c>
      <c r="AA360" s="174" cm="1">
        <f t="array" aca="1" ref="AA360" ca="1">IFERROR(IF(Y360=1,
INDEX(Forecast_Capex_Input!$AI$10:$BB$10,SMALL(IF(INDEX(Forecast_Capex_Input!$AI$12:$BB$286,$X360,0)&gt;0,COLUMN(Forecast_Capex_Input!$AI$10:$BB$10)-COLUMN(Forecast_Capex_Input!$AI$12)+1),ROWS(OFFSET(AA359,0,0,-$Z360)))),
OFFSET(AA359,-INDEX(Forecast_Capex_Input!$CG$12:$CG$286,$X360)+1,0)),NA)</f>
        <v>4</v>
      </c>
      <c r="AB360" s="174">
        <f t="shared" ca="1" si="229"/>
        <v>2</v>
      </c>
      <c r="AC360" s="222" t="b">
        <f t="shared" si="261"/>
        <v>0</v>
      </c>
      <c r="AD360" s="220" t="b">
        <v>0</v>
      </c>
      <c r="AE360" s="222" t="b">
        <f t="shared" si="230"/>
        <v>1</v>
      </c>
      <c r="AF360" s="165"/>
      <c r="AG360" s="215">
        <v>0.37927936602052814</v>
      </c>
      <c r="AH360" s="215">
        <v>0.37927936602052814</v>
      </c>
      <c r="AI360" s="215">
        <v>0</v>
      </c>
      <c r="AJ360" s="215">
        <v>0</v>
      </c>
      <c r="AK360" s="215">
        <v>0</v>
      </c>
      <c r="AL360" s="155">
        <v>0.75855873204105628</v>
      </c>
      <c r="AM360" s="165"/>
      <c r="AN360" s="215" cm="1">
        <f t="array" aca="1" ref="AN360" ca="1">IFERROR(INDEX(General!O$33:O$34,$AB360)
*AG360,0)</f>
        <v>0.37927936602052814</v>
      </c>
      <c r="AO360" s="215" cm="1">
        <f t="array" aca="1" ref="AO360" ca="1">IFERROR(INDEX(General!P$33:P$34,$AB360)
*AH360,0)</f>
        <v>0.37927936602052814</v>
      </c>
      <c r="AP360" s="215" cm="1">
        <f t="array" aca="1" ref="AP360" ca="1">IFERROR(INDEX(General!Q$33:Q$34,$AB360)
*AI360,0)</f>
        <v>0</v>
      </c>
      <c r="AQ360" s="215" cm="1">
        <f t="array" aca="1" ref="AQ360" ca="1">IFERROR(INDEX(General!R$33:R$34,$AB360)
*AJ360,0)</f>
        <v>0</v>
      </c>
      <c r="AR360" s="215" cm="1">
        <f t="array" aca="1" ref="AR360" ca="1">IFERROR(INDEX(General!S$33:S$34,$AB360)
*AK360,0)</f>
        <v>0</v>
      </c>
      <c r="AS360" s="155">
        <f t="shared" ca="1" si="262"/>
        <v>0.75855873204105628</v>
      </c>
      <c r="AT360" s="165"/>
      <c r="AU360" s="215">
        <f ca="1">IF($AE360=FALSE,AN360*Overheads!$R$24*$V360,
IFERROR(Overheads!$O$49*$V360*AN360,0)
+IFERROR(Overheads!Q$59*$V360*(AN360/Overheads!Q$68),0))</f>
        <v>5.3124293669398921E-2</v>
      </c>
      <c r="AV360" s="215">
        <f ca="1">IF($AE360=FALSE,AO360*Overheads!$R$24*$V360,
IFERROR(Overheads!$O$49*$V360*AO360,0)
+IFERROR(Overheads!R$59*$V360*(AO360/Overheads!R$68),0))</f>
        <v>4.5267159386942868E-2</v>
      </c>
      <c r="AW360" s="215">
        <f ca="1">IF($AE360=FALSE,AP360*Overheads!$R$24*$V360,
IFERROR(Overheads!$O$49*$V360*AP360,0)
+IFERROR(Overheads!S$59*$V360*(AP360/Overheads!S$68),0))</f>
        <v>0</v>
      </c>
      <c r="AX360" s="215">
        <f ca="1">IF($AE360=FALSE,AQ360*Overheads!$R$24*$V360,
IFERROR(Overheads!$O$49*$V360*AQ360,0)
+IFERROR(Overheads!T$59*$V360*(AQ360/Overheads!T$68),0))</f>
        <v>0</v>
      </c>
      <c r="AY360" s="215">
        <f ca="1">IF($AE360=FALSE,AR360*Overheads!$R$24*$V360,
IFERROR(Overheads!$O$49*$V360*AR360,0)
+IFERROR(Overheads!U$59*$V360*(AR360/Overheads!U$68),0))</f>
        <v>0</v>
      </c>
      <c r="AZ360" s="155">
        <f t="shared" ca="1" si="263"/>
        <v>9.8391453056341782E-2</v>
      </c>
      <c r="BA360" s="165"/>
      <c r="BB360" s="215">
        <f ca="1">IF($AE360=FALSE,AN360*Overheads!$S$25,
IFERROR(Overheads!$O$50*AN360,0)
+IFERROR(Overheads!Q$60*(AN360/Overheads!Q$66),0))</f>
        <v>7.1300003688048409E-3</v>
      </c>
      <c r="BC360" s="215">
        <f ca="1">IF($AE360=FALSE,AO360*Overheads!$S$25,
IFERROR(Overheads!$O$50*AO360,0)
+IFERROR(Overheads!R$60*(AO360/Overheads!R$66),0))</f>
        <v>6.3994297411267475E-3</v>
      </c>
      <c r="BD360" s="215">
        <f ca="1">IF($AE360=FALSE,AP360*Overheads!$S$25,
IFERROR(Overheads!$O$50*AP360,0)
+IFERROR(Overheads!S$60*(AP360/Overheads!S$66),0))</f>
        <v>0</v>
      </c>
      <c r="BE360" s="215">
        <f ca="1">IF($AE360=FALSE,AQ360*Overheads!$S$25,
IFERROR(Overheads!$O$50*AQ360,0)
+IFERROR(Overheads!T$60*(AQ360/Overheads!T$66),0))</f>
        <v>0</v>
      </c>
      <c r="BF360" s="215">
        <f ca="1">IF($AE360=FALSE,AR360*Overheads!$S$25,
IFERROR(Overheads!$O$50*AR360,0)
+IFERROR(Overheads!U$60*(AR360/Overheads!U$66),0))</f>
        <v>0</v>
      </c>
      <c r="BG360" s="155">
        <f t="shared" ca="1" si="264"/>
        <v>1.3529430109931588E-2</v>
      </c>
      <c r="BH360" s="165"/>
      <c r="BI360" s="215">
        <f t="shared" ca="1" si="265"/>
        <v>0.4395336600587319</v>
      </c>
      <c r="BJ360" s="215">
        <f t="shared" ca="1" si="231"/>
        <v>0.43094595514859774</v>
      </c>
      <c r="BK360" s="215">
        <f t="shared" ca="1" si="232"/>
        <v>0</v>
      </c>
      <c r="BL360" s="215">
        <f t="shared" ca="1" si="233"/>
        <v>0</v>
      </c>
      <c r="BM360" s="215">
        <f t="shared" ca="1" si="234"/>
        <v>0</v>
      </c>
      <c r="BN360" s="155">
        <f t="shared" ca="1" si="266"/>
        <v>0.87047961520732964</v>
      </c>
      <c r="BO360" s="165"/>
      <c r="BP360" s="187" cm="1">
        <f t="array" ref="BP360">IFERROR(IF($X360=$X359,BP359,INDEX(Forecast_Capex_Input!AC$12:AC$286,$X360)),0)</f>
        <v>0</v>
      </c>
      <c r="BQ360" s="187" cm="1">
        <f t="array" ref="BQ360">IFERROR(IF($X360=$X359,BQ359,INDEX(Forecast_Capex_Input!AD$12:AD$286,$X360)),0)</f>
        <v>1</v>
      </c>
      <c r="BR360" s="187" cm="1">
        <f t="array" ref="BR360">IFERROR(IF($X360=$X359,BR359,INDEX(Forecast_Capex_Input!AE$12:AE$286,$X360)),0)</f>
        <v>0</v>
      </c>
      <c r="BS360" s="187" cm="1">
        <f t="array" ref="BS360">IFERROR(IF($X360=$X359,BS359,INDEX(Forecast_Capex_Input!AF$12:AF$286,$X360)),0)</f>
        <v>0</v>
      </c>
      <c r="BT360" s="187" cm="1">
        <f t="array" ref="BT360">IFERROR(IF($X360=$X359,BT359,INDEX(Forecast_Capex_Input!AG$12:AG$286,$X360)),0)</f>
        <v>0</v>
      </c>
      <c r="BU360" s="165"/>
      <c r="BV360" s="215">
        <f t="shared" si="235"/>
        <v>0</v>
      </c>
      <c r="BW360" s="215">
        <f t="shared" si="236"/>
        <v>0.75855873204105628</v>
      </c>
      <c r="BX360" s="215">
        <f t="shared" si="237"/>
        <v>0</v>
      </c>
      <c r="BY360" s="215">
        <f t="shared" si="238"/>
        <v>0</v>
      </c>
      <c r="BZ360" s="215">
        <f t="shared" si="239"/>
        <v>0</v>
      </c>
      <c r="CA360" s="155">
        <f t="shared" si="267"/>
        <v>0.75855873204105628</v>
      </c>
      <c r="CB360" s="165"/>
      <c r="CC360" s="215">
        <f t="shared" ca="1" si="240"/>
        <v>0</v>
      </c>
      <c r="CD360" s="215">
        <f t="shared" ca="1" si="241"/>
        <v>0.75855873204105628</v>
      </c>
      <c r="CE360" s="215">
        <f t="shared" ca="1" si="242"/>
        <v>0</v>
      </c>
      <c r="CF360" s="215">
        <f t="shared" ca="1" si="243"/>
        <v>0</v>
      </c>
      <c r="CG360" s="215">
        <f t="shared" ca="1" si="244"/>
        <v>0</v>
      </c>
      <c r="CH360" s="155">
        <f t="shared" ca="1" si="268"/>
        <v>0.75855873204105628</v>
      </c>
      <c r="CI360" s="165"/>
      <c r="CJ360" s="215">
        <f t="shared" ca="1" si="245"/>
        <v>0</v>
      </c>
      <c r="CK360" s="215">
        <f t="shared" ca="1" si="246"/>
        <v>9.8391453056341782E-2</v>
      </c>
      <c r="CL360" s="215">
        <f t="shared" ca="1" si="247"/>
        <v>0</v>
      </c>
      <c r="CM360" s="215">
        <f t="shared" ca="1" si="248"/>
        <v>0</v>
      </c>
      <c r="CN360" s="215">
        <f t="shared" ca="1" si="249"/>
        <v>0</v>
      </c>
      <c r="CO360" s="155">
        <f t="shared" ca="1" si="269"/>
        <v>9.8391453056341782E-2</v>
      </c>
      <c r="CP360" s="165"/>
      <c r="CQ360" s="223">
        <f t="shared" ca="1" si="250"/>
        <v>0</v>
      </c>
      <c r="CR360" s="223">
        <f t="shared" ca="1" si="251"/>
        <v>1.3529430109931588E-2</v>
      </c>
      <c r="CS360" s="223">
        <f t="shared" ca="1" si="252"/>
        <v>0</v>
      </c>
      <c r="CT360" s="223">
        <f t="shared" ca="1" si="253"/>
        <v>0</v>
      </c>
      <c r="CU360" s="223">
        <f t="shared" ca="1" si="254"/>
        <v>0</v>
      </c>
      <c r="CV360" s="155">
        <f t="shared" ca="1" si="270"/>
        <v>1.3529430109931588E-2</v>
      </c>
      <c r="CW360" s="165"/>
      <c r="CX360" s="215">
        <f t="shared" ca="1" si="271"/>
        <v>0</v>
      </c>
      <c r="CY360" s="215">
        <f t="shared" ca="1" si="255"/>
        <v>0.87047961520732964</v>
      </c>
      <c r="CZ360" s="215">
        <f t="shared" ca="1" si="256"/>
        <v>0</v>
      </c>
      <c r="DA360" s="215">
        <f t="shared" ca="1" si="257"/>
        <v>0</v>
      </c>
      <c r="DB360" s="215">
        <f t="shared" ca="1" si="258"/>
        <v>0</v>
      </c>
      <c r="DC360" s="155">
        <f t="shared" ca="1" si="272"/>
        <v>0.87047961520732964</v>
      </c>
      <c r="DD360" s="165"/>
      <c r="DE360" s="188" t="b" cm="1">
        <f t="array" aca="1" ref="DE360" ca="1">OR($G360=Forecast_Capex_Input!$BF$8:$BF$10)</f>
        <v>0</v>
      </c>
      <c r="DF360" s="188" cm="1">
        <f t="array" aca="1" ref="DF360" ca="1">IFERROR(INDEX(Forecast_Capex_Input!BG$12:BG$286,$X360)
*(INDEX(Forecast_Capex_Input!$H$12:$H$286,$X360)=Repex),0)
*$DE360</f>
        <v>0</v>
      </c>
      <c r="DG360" s="188" cm="1">
        <f t="array" aca="1" ref="DG360" ca="1">IFERROR(INDEX(Forecast_Capex_Input!BH$12:BH$286,$X360)
*(INDEX(Forecast_Capex_Input!$H$12:$H$286,$X360)=Repex),0)
*$DE360</f>
        <v>0</v>
      </c>
      <c r="DH360" s="188" cm="1">
        <f t="array" aca="1" ref="DH360" ca="1">IFERROR(INDEX(Forecast_Capex_Input!BI$12:BI$286,$X360)
*(INDEX(Forecast_Capex_Input!$H$12:$H$286,$X360)=Repex),0)
*$DE360</f>
        <v>0</v>
      </c>
      <c r="DI360" s="188" cm="1">
        <f t="array" aca="1" ref="DI360" ca="1">IFERROR(INDEX(Forecast_Capex_Input!BJ$12:BJ$286,$X360)
*(INDEX(Forecast_Capex_Input!$H$12:$H$286,$X360)=Repex),0)
*$DE360</f>
        <v>0</v>
      </c>
      <c r="DJ360" s="188" cm="1">
        <f t="array" aca="1" ref="DJ360" ca="1">IFERROR(INDEX(Forecast_Capex_Input!BK$12:BK$286,$X360)
*(INDEX(Forecast_Capex_Input!$H$12:$H$286,$X360)=Repex),0)
*$DE360</f>
        <v>0</v>
      </c>
      <c r="DK360" s="188" cm="1">
        <f t="array" aca="1" ref="DK360" ca="1">IFERROR(INDEX(Forecast_Capex_Input!BL$12:BL$286,$X360)
*(INDEX(Forecast_Capex_Input!$H$12:$H$286,$X360)=Repex),0)
*$DE360</f>
        <v>0</v>
      </c>
      <c r="DL360" s="165"/>
      <c r="DM360" s="188" t="b" cm="1">
        <f t="array" aca="1" ref="DM360" ca="1">OR($G360=Forecast_Capex_Input!$BN$8:$BN$9)</f>
        <v>0</v>
      </c>
      <c r="DN360" s="188" cm="1">
        <f t="array" aca="1" ref="DN360" ca="1">IFERROR(INDEX(Forecast_Capex_Input!BO$12:BO$286,$X360)
*(INDEX(Forecast_Capex_Input!$H$12:$H$286,$X360)=Repex),0)
*$DM360</f>
        <v>0</v>
      </c>
      <c r="DO360" s="188" cm="1">
        <f t="array" aca="1" ref="DO360" ca="1">IFERROR(INDEX(Forecast_Capex_Input!BP$12:BP$286,$X360)
*(INDEX(Forecast_Capex_Input!$H$12:$H$286,$X360)=Repex),0)
*$DM360</f>
        <v>0</v>
      </c>
      <c r="DP360" s="188" cm="1">
        <f t="array" aca="1" ref="DP360" ca="1">IFERROR(INDEX(Forecast_Capex_Input!BQ$12:BQ$286,$X360)
*(INDEX(Forecast_Capex_Input!$H$12:$H$286,$X360)=Repex),0)
*$DM360</f>
        <v>0</v>
      </c>
      <c r="DQ360" s="188" cm="1">
        <f t="array" aca="1" ref="DQ360" ca="1">IFERROR(INDEX(Forecast_Capex_Input!BR$12:BR$286,$X360)
*(INDEX(Forecast_Capex_Input!$H$12:$H$286,$X360)=Repex),0)
*$DM360</f>
        <v>0</v>
      </c>
      <c r="DR360" s="188" cm="1">
        <f t="array" aca="1" ref="DR360" ca="1">IFERROR(INDEX(Forecast_Capex_Input!BS$12:BS$286,$X360)
*(INDEX(Forecast_Capex_Input!$H$12:$H$286,$X360)=Repex),0)
*$DM360</f>
        <v>0</v>
      </c>
      <c r="DS360" s="165"/>
      <c r="DT360" s="188" t="b" cm="1">
        <f t="array" aca="1" ref="DT360" ca="1">OR($G360=Forecast_Capex_Input!$BU$8:$BU$10)</f>
        <v>1</v>
      </c>
      <c r="DU360" s="188" cm="1">
        <f t="array" aca="1" ref="DU360" ca="1">IFERROR(INDEX(Forecast_Capex_Input!BV$12:BV$286,$X360)
*(INDEX(Forecast_Capex_Input!$H$12:$H$286,$X360)=Repex),0)
*$DT360</f>
        <v>0</v>
      </c>
      <c r="DV360" s="188" cm="1">
        <f t="array" aca="1" ref="DV360" ca="1">IFERROR(INDEX(Forecast_Capex_Input!BW$12:BW$286,$X360)
*(INDEX(Forecast_Capex_Input!$H$12:$H$286,$X360)=Repex),0)
*$DT360</f>
        <v>1</v>
      </c>
      <c r="DW360" s="188" cm="1">
        <f t="array" aca="1" ref="DW360" ca="1">IFERROR(INDEX(Forecast_Capex_Input!BX$12:BX$286,$X360)
*(INDEX(Forecast_Capex_Input!$H$12:$H$286,$X360)=Repex),0)
*$DT360</f>
        <v>0</v>
      </c>
      <c r="DX360" s="188" cm="1">
        <f t="array" aca="1" ref="DX360" ca="1">IFERROR(INDEX(Forecast_Capex_Input!BY$12:BY$286,$X360)
*(INDEX(Forecast_Capex_Input!$H$12:$H$286,$X360)=Repex),0)
*$DT360</f>
        <v>0</v>
      </c>
      <c r="DY360" s="188" cm="1">
        <f t="array" aca="1" ref="DY360" ca="1">IFERROR(INDEX(Forecast_Capex_Input!BZ$12:BZ$286,$X360)
*(INDEX(Forecast_Capex_Input!$H$12:$H$286,$X360)=Repex),0)
*$DT360</f>
        <v>0</v>
      </c>
      <c r="DZ360" s="188" cm="1">
        <f t="array" aca="1" ref="DZ360" ca="1">IFERROR(INDEX(Forecast_Capex_Input!CA$12:CA$286,$X360)
*(INDEX(Forecast_Capex_Input!$H$12:$H$286,$X360)=Repex),0)
*$DT360</f>
        <v>0</v>
      </c>
      <c r="EA360" s="188" cm="1">
        <f t="array" aca="1" ref="EA360" ca="1">IFERROR(INDEX(Forecast_Capex_Input!CB$12:CB$286,$X360)
*(INDEX(Forecast_Capex_Input!$H$12:$H$286,$X360)=Repex),0)
*$DT360</f>
        <v>0</v>
      </c>
      <c r="EB360" s="188" cm="1">
        <f t="array" aca="1" ref="EB360" ca="1">IFERROR(INDEX(Forecast_Capex_Input!CC$12:CC$286,$X360)
*(INDEX(Forecast_Capex_Input!$H$12:$H$286,$X360)=Repex),0)
*$DT360</f>
        <v>0</v>
      </c>
      <c r="EC360" s="165"/>
      <c r="ED360" s="226" t="str">
        <f t="shared" si="259"/>
        <v>N/A</v>
      </c>
      <c r="EE360" s="174" t="s">
        <v>15</v>
      </c>
    </row>
    <row r="361" spans="3:135" x14ac:dyDescent="0.2">
      <c r="C361" s="174">
        <f t="shared" si="260"/>
        <v>351</v>
      </c>
      <c r="D361" s="167" t="str" cm="1">
        <f t="array" ref="D361">IFERROR(INDEX(Forecast_Capex_Input!$D$12:$D$286,$X361),NA)</f>
        <v>Cable 41 (26F) Bridge Works</v>
      </c>
      <c r="E361" s="172" t="b" cm="1">
        <f t="array" ref="E361">IF($X361=NA,NA,INDEX(Forecast_Capex_Input!$E$12:$E$286,$X361))</f>
        <v>0</v>
      </c>
      <c r="F361" s="167" t="str" cm="1">
        <f t="array" aca="1" ref="F361" ca="1">IFERROR(INDEX(General!$E$25:$E$26,$Y361),NA)</f>
        <v>Labour</v>
      </c>
      <c r="G361" s="167" t="str" cm="1">
        <f t="array" aca="1" ref="G361" ca="1">IFERROR(INDEX(Forecast_Capex_Input!$AI$11:$BB$11,$AA361),NA)</f>
        <v>Underground Cables</v>
      </c>
      <c r="H361" s="189" cm="1">
        <f t="array" aca="1" ref="H361" ca="1">IFERROR(INDEX(Forecast_Capex_Input!$AI$12:$BB$286,$X361,$AA361),NA)</f>
        <v>1</v>
      </c>
      <c r="I361" s="199" t="str" cm="1">
        <f t="array" ref="I361">IFERROR(INDEX(Forecast_Capex_Input!$F$12:$F$286,$X361),NA)</f>
        <v>Replacement Expenditure</v>
      </c>
      <c r="J361" s="199" t="str" cm="1">
        <f t="array" ref="J361">IFERROR(INDEX(Forecast_Capex_Input!G$12:G$286,$X361),NA)</f>
        <v>Transmission Lines</v>
      </c>
      <c r="K361" s="199" t="str" cm="1">
        <f t="array" ref="K361">IFERROR(INDEX(Forecast_Capex_Input!H$12:H$286,$X361),NA)</f>
        <v>Repex</v>
      </c>
      <c r="L361" s="199" t="str" cm="1">
        <f t="array" ref="L361">IFERROR(INDEX(Forecast_Capex_Input!I$12:I$286,$X361),NA)</f>
        <v>N/A</v>
      </c>
      <c r="M361" s="199" t="str" cm="1">
        <f t="array" ref="M361">IFERROR(INDEX(Forecast_Capex_Input!J$12:J$286,$X361),NA)</f>
        <v>N/A</v>
      </c>
      <c r="N361" s="199" t="str" cm="1">
        <f t="array" ref="N361">IFERROR(INDEX(Forecast_Capex_Input!K$12:K$286,$X361),NA)</f>
        <v>TL - Underground cables</v>
      </c>
      <c r="O361" s="199" t="str" cm="1">
        <f t="array" ref="O361">IFERROR(INDEX(Forecast_Capex_Input!L$12:L$286,$X361),NA)</f>
        <v>TL - Safe and Reliable Network</v>
      </c>
      <c r="P361" s="199" t="str" cm="1">
        <f t="array" ref="P361">IFERROR(INDEX(Forecast_Capex_Input!M$12:M$286,$X361),NA)</f>
        <v>N/A</v>
      </c>
      <c r="Q361" s="172" t="str" cm="1">
        <f t="array" ref="Q361">IFERROR(INDEX(Forecast_Capex_Input!N$12:N$286,$X361),NA)</f>
        <v>Yes</v>
      </c>
      <c r="R361" s="265" cm="1">
        <f t="array" ref="R361">IFERROR(INDEX(Forecast_Capex_Input!O$12:O$286,$X361),0)</f>
        <v>0</v>
      </c>
      <c r="S361" s="172" t="str" cm="1">
        <f t="array" ref="S361">IFERROR(INDEX(Forecast_Capex_Input!P$12:P$286,$X361),0)</f>
        <v>Safety security &amp; reliability</v>
      </c>
      <c r="T361" s="199" t="str" cm="1">
        <f t="array" aca="1" ref="T361" ca="1">IFERROR(INDEX(General!$K$84:$K$103,$AA361),NA)</f>
        <v>Underground Cables (2018 onwards)</v>
      </c>
      <c r="U361" s="188" cm="1">
        <f t="array" aca="1" ref="U361" ca="1">IFERROR(
IF($F361=General!$E$25,INDEX(Forecast_Capex_Input!S$12:S$286,$X361),
INDEX(Forecast_Capex_Input!T$12:T$286,$X361)),0)</f>
        <v>0.24560826012319323</v>
      </c>
      <c r="V361" s="222" t="b">
        <f>IFERROR(INDEX(Overheads!$T$19:$T$26,MATCH($I361,Overheads!$E$19:$E$26,0)),FALSE)</f>
        <v>1</v>
      </c>
      <c r="W361" s="165"/>
      <c r="X361" s="174">
        <f>IFERROR(
IF(MATCH($C361,Forecast_Capex_Input!$CI$12:$CI$286,1)+1&gt;MAX(Forecast_Capex_Input!$C$12:$C$286),NA,
MATCH($C361,Forecast_Capex_Input!$CI$12:$CI$286,1)+1),1)</f>
        <v>140</v>
      </c>
      <c r="Y361" s="174" cm="1">
        <f t="array" aca="1" ref="Y361" ca="1">IFERROR(
IF(X360&lt;&gt;X361,1,
IF(COUNTIF(OFFSET(Y360,0,0,-INDEX(Forecast_Capex_Input!$CG$12:$CG$286,$X361)),Y360)=INDEX(Forecast_Capex_Input!$CG$12:$CG$286,$X361),Y360+1,Y360)),NA)</f>
        <v>1</v>
      </c>
      <c r="Z361" s="174" cm="1">
        <f t="array" ref="Z361">IFERROR($C361-IF($X361=1,1,INDEX(Forecast_Capex_Input!$CI$12:$CI$286,$X361-1))+1,NA)</f>
        <v>1</v>
      </c>
      <c r="AA361" s="174" cm="1">
        <f t="array" aca="1" ref="AA361" ca="1">IFERROR(IF(Y361=1,
INDEX(Forecast_Capex_Input!$AI$10:$BB$10,SMALL(IF(INDEX(Forecast_Capex_Input!$AI$12:$BB$286,$X361,0)&gt;0,COLUMN(Forecast_Capex_Input!$AI$10:$BB$10)-COLUMN(Forecast_Capex_Input!$AI$12)+1),ROWS(OFFSET(AA360,0,0,-$Z361)))),
OFFSET(AA360,-INDEX(Forecast_Capex_Input!$CG$12:$CG$286,$X361)+1,0)),NA)</f>
        <v>2</v>
      </c>
      <c r="AB361" s="174">
        <f t="shared" ca="1" si="229"/>
        <v>1</v>
      </c>
      <c r="AC361" s="222" t="b">
        <f t="shared" si="261"/>
        <v>0</v>
      </c>
      <c r="AD361" s="220" t="b">
        <v>0</v>
      </c>
      <c r="AE361" s="222" t="b">
        <f t="shared" si="230"/>
        <v>1</v>
      </c>
      <c r="AF361" s="165"/>
      <c r="AG361" s="215">
        <v>0</v>
      </c>
      <c r="AH361" s="215">
        <v>0</v>
      </c>
      <c r="AI361" s="215">
        <v>0</v>
      </c>
      <c r="AJ361" s="215">
        <v>0</v>
      </c>
      <c r="AK361" s="215">
        <v>0</v>
      </c>
      <c r="AL361" s="155">
        <v>0</v>
      </c>
      <c r="AM361" s="165"/>
      <c r="AN361" s="215" cm="1">
        <f t="array" aca="1" ref="AN361" ca="1">IFERROR(INDEX(General!O$33:O$34,$AB361)
*AG361,0)</f>
        <v>0</v>
      </c>
      <c r="AO361" s="215" cm="1">
        <f t="array" aca="1" ref="AO361" ca="1">IFERROR(INDEX(General!P$33:P$34,$AB361)
*AH361,0)</f>
        <v>0</v>
      </c>
      <c r="AP361" s="215" cm="1">
        <f t="array" aca="1" ref="AP361" ca="1">IFERROR(INDEX(General!Q$33:Q$34,$AB361)
*AI361,0)</f>
        <v>0</v>
      </c>
      <c r="AQ361" s="215" cm="1">
        <f t="array" aca="1" ref="AQ361" ca="1">IFERROR(INDEX(General!R$33:R$34,$AB361)
*AJ361,0)</f>
        <v>0</v>
      </c>
      <c r="AR361" s="215" cm="1">
        <f t="array" aca="1" ref="AR361" ca="1">IFERROR(INDEX(General!S$33:S$34,$AB361)
*AK361,0)</f>
        <v>0</v>
      </c>
      <c r="AS361" s="155">
        <f t="shared" ca="1" si="262"/>
        <v>0</v>
      </c>
      <c r="AT361" s="165"/>
      <c r="AU361" s="215">
        <f ca="1">IF($AE361=FALSE,AN361*Overheads!$R$24*$V361,
IFERROR(Overheads!$O$49*$V361*AN361,0)
+IFERROR(Overheads!Q$59*$V361*(AN361/Overheads!Q$68),0))</f>
        <v>0</v>
      </c>
      <c r="AV361" s="215">
        <f ca="1">IF($AE361=FALSE,AO361*Overheads!$R$24*$V361,
IFERROR(Overheads!$O$49*$V361*AO361,0)
+IFERROR(Overheads!R$59*$V361*(AO361/Overheads!R$68),0))</f>
        <v>0</v>
      </c>
      <c r="AW361" s="215">
        <f ca="1">IF($AE361=FALSE,AP361*Overheads!$R$24*$V361,
IFERROR(Overheads!$O$49*$V361*AP361,0)
+IFERROR(Overheads!S$59*$V361*(AP361/Overheads!S$68),0))</f>
        <v>0</v>
      </c>
      <c r="AX361" s="215">
        <f ca="1">IF($AE361=FALSE,AQ361*Overheads!$R$24*$V361,
IFERROR(Overheads!$O$49*$V361*AQ361,0)
+IFERROR(Overheads!T$59*$V361*(AQ361/Overheads!T$68),0))</f>
        <v>0</v>
      </c>
      <c r="AY361" s="215">
        <f ca="1">IF($AE361=FALSE,AR361*Overheads!$R$24*$V361,
IFERROR(Overheads!$O$49*$V361*AR361,0)
+IFERROR(Overheads!U$59*$V361*(AR361/Overheads!U$68),0))</f>
        <v>0</v>
      </c>
      <c r="AZ361" s="155">
        <f t="shared" ca="1" si="263"/>
        <v>0</v>
      </c>
      <c r="BA361" s="165"/>
      <c r="BB361" s="215">
        <f ca="1">IF($AE361=FALSE,AN361*Overheads!$S$25,
IFERROR(Overheads!$O$50*AN361,0)
+IFERROR(Overheads!Q$60*(AN361/Overheads!Q$66),0))</f>
        <v>0</v>
      </c>
      <c r="BC361" s="215">
        <f ca="1">IF($AE361=FALSE,AO361*Overheads!$S$25,
IFERROR(Overheads!$O$50*AO361,0)
+IFERROR(Overheads!R$60*(AO361/Overheads!R$66),0))</f>
        <v>0</v>
      </c>
      <c r="BD361" s="215">
        <f ca="1">IF($AE361=FALSE,AP361*Overheads!$S$25,
IFERROR(Overheads!$O$50*AP361,0)
+IFERROR(Overheads!S$60*(AP361/Overheads!S$66),0))</f>
        <v>0</v>
      </c>
      <c r="BE361" s="215">
        <f ca="1">IF($AE361=FALSE,AQ361*Overheads!$S$25,
IFERROR(Overheads!$O$50*AQ361,0)
+IFERROR(Overheads!T$60*(AQ361/Overheads!T$66),0))</f>
        <v>0</v>
      </c>
      <c r="BF361" s="215">
        <f ca="1">IF($AE361=FALSE,AR361*Overheads!$S$25,
IFERROR(Overheads!$O$50*AR361,0)
+IFERROR(Overheads!U$60*(AR361/Overheads!U$66),0))</f>
        <v>0</v>
      </c>
      <c r="BG361" s="155">
        <f t="shared" ca="1" si="264"/>
        <v>0</v>
      </c>
      <c r="BH361" s="165"/>
      <c r="BI361" s="215">
        <f t="shared" ca="1" si="265"/>
        <v>0</v>
      </c>
      <c r="BJ361" s="215">
        <f t="shared" ca="1" si="231"/>
        <v>0</v>
      </c>
      <c r="BK361" s="215">
        <f t="shared" ca="1" si="232"/>
        <v>0</v>
      </c>
      <c r="BL361" s="215">
        <f t="shared" ca="1" si="233"/>
        <v>0</v>
      </c>
      <c r="BM361" s="215">
        <f t="shared" ca="1" si="234"/>
        <v>0</v>
      </c>
      <c r="BN361" s="155">
        <f t="shared" ca="1" si="266"/>
        <v>0</v>
      </c>
      <c r="BO361" s="165"/>
      <c r="BP361" s="187" cm="1">
        <f t="array" ref="BP361">IFERROR(IF($X361=$X360,BP360,INDEX(Forecast_Capex_Input!AC$12:AC$286,$X361)),0)</f>
        <v>0</v>
      </c>
      <c r="BQ361" s="187" cm="1">
        <f t="array" ref="BQ361">IFERROR(IF($X361=$X360,BQ360,INDEX(Forecast_Capex_Input!AD$12:AD$286,$X361)),0)</f>
        <v>0</v>
      </c>
      <c r="BR361" s="187" cm="1">
        <f t="array" ref="BR361">IFERROR(IF($X361=$X360,BR360,INDEX(Forecast_Capex_Input!AE$12:AE$286,$X361)),0)</f>
        <v>0</v>
      </c>
      <c r="BS361" s="187" cm="1">
        <f t="array" ref="BS361">IFERROR(IF($X361=$X360,BS360,INDEX(Forecast_Capex_Input!AF$12:AF$286,$X361)),0)</f>
        <v>0</v>
      </c>
      <c r="BT361" s="187" cm="1">
        <f t="array" ref="BT361">IFERROR(IF($X361=$X360,BT360,INDEX(Forecast_Capex_Input!AG$12:AG$286,$X361)),0)</f>
        <v>0</v>
      </c>
      <c r="BU361" s="165"/>
      <c r="BV361" s="215">
        <f t="shared" si="235"/>
        <v>0</v>
      </c>
      <c r="BW361" s="215">
        <f t="shared" si="236"/>
        <v>0</v>
      </c>
      <c r="BX361" s="215">
        <f t="shared" si="237"/>
        <v>0</v>
      </c>
      <c r="BY361" s="215">
        <f t="shared" si="238"/>
        <v>0</v>
      </c>
      <c r="BZ361" s="215">
        <f t="shared" si="239"/>
        <v>0</v>
      </c>
      <c r="CA361" s="155">
        <f t="shared" si="267"/>
        <v>0</v>
      </c>
      <c r="CB361" s="165"/>
      <c r="CC361" s="215">
        <f t="shared" ca="1" si="240"/>
        <v>0</v>
      </c>
      <c r="CD361" s="215">
        <f t="shared" ca="1" si="241"/>
        <v>0</v>
      </c>
      <c r="CE361" s="215">
        <f t="shared" ca="1" si="242"/>
        <v>0</v>
      </c>
      <c r="CF361" s="215">
        <f t="shared" ca="1" si="243"/>
        <v>0</v>
      </c>
      <c r="CG361" s="215">
        <f t="shared" ca="1" si="244"/>
        <v>0</v>
      </c>
      <c r="CH361" s="155">
        <f t="shared" ca="1" si="268"/>
        <v>0</v>
      </c>
      <c r="CI361" s="165"/>
      <c r="CJ361" s="215">
        <f t="shared" ca="1" si="245"/>
        <v>0</v>
      </c>
      <c r="CK361" s="215">
        <f t="shared" ca="1" si="246"/>
        <v>0</v>
      </c>
      <c r="CL361" s="215">
        <f t="shared" ca="1" si="247"/>
        <v>0</v>
      </c>
      <c r="CM361" s="215">
        <f t="shared" ca="1" si="248"/>
        <v>0</v>
      </c>
      <c r="CN361" s="215">
        <f t="shared" ca="1" si="249"/>
        <v>0</v>
      </c>
      <c r="CO361" s="155">
        <f t="shared" ca="1" si="269"/>
        <v>0</v>
      </c>
      <c r="CP361" s="165"/>
      <c r="CQ361" s="223">
        <f t="shared" ca="1" si="250"/>
        <v>0</v>
      </c>
      <c r="CR361" s="223">
        <f t="shared" ca="1" si="251"/>
        <v>0</v>
      </c>
      <c r="CS361" s="223">
        <f t="shared" ca="1" si="252"/>
        <v>0</v>
      </c>
      <c r="CT361" s="223">
        <f t="shared" ca="1" si="253"/>
        <v>0</v>
      </c>
      <c r="CU361" s="223">
        <f t="shared" ca="1" si="254"/>
        <v>0</v>
      </c>
      <c r="CV361" s="155">
        <f t="shared" ca="1" si="270"/>
        <v>0</v>
      </c>
      <c r="CW361" s="165"/>
      <c r="CX361" s="215">
        <f t="shared" ca="1" si="271"/>
        <v>0</v>
      </c>
      <c r="CY361" s="215">
        <f t="shared" ca="1" si="255"/>
        <v>0</v>
      </c>
      <c r="CZ361" s="215">
        <f t="shared" ca="1" si="256"/>
        <v>0</v>
      </c>
      <c r="DA361" s="215">
        <f t="shared" ca="1" si="257"/>
        <v>0</v>
      </c>
      <c r="DB361" s="215">
        <f t="shared" ca="1" si="258"/>
        <v>0</v>
      </c>
      <c r="DC361" s="155">
        <f t="shared" ca="1" si="272"/>
        <v>0</v>
      </c>
      <c r="DD361" s="165"/>
      <c r="DE361" s="188" t="b" cm="1">
        <f t="array" aca="1" ref="DE361" ca="1">OR($G361=Forecast_Capex_Input!$BF$8:$BF$10)</f>
        <v>1</v>
      </c>
      <c r="DF361" s="188" cm="1">
        <f t="array" aca="1" ref="DF361" ca="1">IFERROR(INDEX(Forecast_Capex_Input!BG$12:BG$286,$X361)
*(INDEX(Forecast_Capex_Input!$H$12:$H$286,$X361)=Repex),0)
*$DE361</f>
        <v>0</v>
      </c>
      <c r="DG361" s="188" cm="1">
        <f t="array" aca="1" ref="DG361" ca="1">IFERROR(INDEX(Forecast_Capex_Input!BH$12:BH$286,$X361)
*(INDEX(Forecast_Capex_Input!$H$12:$H$286,$X361)=Repex),0)
*$DE361</f>
        <v>0</v>
      </c>
      <c r="DH361" s="188" cm="1">
        <f t="array" aca="1" ref="DH361" ca="1">IFERROR(INDEX(Forecast_Capex_Input!BI$12:BI$286,$X361)
*(INDEX(Forecast_Capex_Input!$H$12:$H$286,$X361)=Repex),0)
*$DE361</f>
        <v>0</v>
      </c>
      <c r="DI361" s="188" cm="1">
        <f t="array" aca="1" ref="DI361" ca="1">IFERROR(INDEX(Forecast_Capex_Input!BJ$12:BJ$286,$X361)
*(INDEX(Forecast_Capex_Input!$H$12:$H$286,$X361)=Repex),0)
*$DE361</f>
        <v>0</v>
      </c>
      <c r="DJ361" s="188" cm="1">
        <f t="array" aca="1" ref="DJ361" ca="1">IFERROR(INDEX(Forecast_Capex_Input!BK$12:BK$286,$X361)
*(INDEX(Forecast_Capex_Input!$H$12:$H$286,$X361)=Repex),0)
*$DE361</f>
        <v>1</v>
      </c>
      <c r="DK361" s="188" cm="1">
        <f t="array" aca="1" ref="DK361" ca="1">IFERROR(INDEX(Forecast_Capex_Input!BL$12:BL$286,$X361)
*(INDEX(Forecast_Capex_Input!$H$12:$H$286,$X361)=Repex),0)
*$DE361</f>
        <v>0</v>
      </c>
      <c r="DL361" s="165"/>
      <c r="DM361" s="188" t="b" cm="1">
        <f t="array" aca="1" ref="DM361" ca="1">OR($G361=Forecast_Capex_Input!$BN$8:$BN$9)</f>
        <v>0</v>
      </c>
      <c r="DN361" s="188" cm="1">
        <f t="array" aca="1" ref="DN361" ca="1">IFERROR(INDEX(Forecast_Capex_Input!BO$12:BO$286,$X361)
*(INDEX(Forecast_Capex_Input!$H$12:$H$286,$X361)=Repex),0)
*$DM361</f>
        <v>0</v>
      </c>
      <c r="DO361" s="188" cm="1">
        <f t="array" aca="1" ref="DO361" ca="1">IFERROR(INDEX(Forecast_Capex_Input!BP$12:BP$286,$X361)
*(INDEX(Forecast_Capex_Input!$H$12:$H$286,$X361)=Repex),0)
*$DM361</f>
        <v>0</v>
      </c>
      <c r="DP361" s="188" cm="1">
        <f t="array" aca="1" ref="DP361" ca="1">IFERROR(INDEX(Forecast_Capex_Input!BQ$12:BQ$286,$X361)
*(INDEX(Forecast_Capex_Input!$H$12:$H$286,$X361)=Repex),0)
*$DM361</f>
        <v>0</v>
      </c>
      <c r="DQ361" s="188" cm="1">
        <f t="array" aca="1" ref="DQ361" ca="1">IFERROR(INDEX(Forecast_Capex_Input!BR$12:BR$286,$X361)
*(INDEX(Forecast_Capex_Input!$H$12:$H$286,$X361)=Repex),0)
*$DM361</f>
        <v>0</v>
      </c>
      <c r="DR361" s="188" cm="1">
        <f t="array" aca="1" ref="DR361" ca="1">IFERROR(INDEX(Forecast_Capex_Input!BS$12:BS$286,$X361)
*(INDEX(Forecast_Capex_Input!$H$12:$H$286,$X361)=Repex),0)
*$DM361</f>
        <v>0</v>
      </c>
      <c r="DS361" s="165"/>
      <c r="DT361" s="188" t="b" cm="1">
        <f t="array" aca="1" ref="DT361" ca="1">OR($G361=Forecast_Capex_Input!$BU$8:$BU$10)</f>
        <v>0</v>
      </c>
      <c r="DU361" s="188" cm="1">
        <f t="array" aca="1" ref="DU361" ca="1">IFERROR(INDEX(Forecast_Capex_Input!BV$12:BV$286,$X361)
*(INDEX(Forecast_Capex_Input!$H$12:$H$286,$X361)=Repex),0)
*$DT361</f>
        <v>0</v>
      </c>
      <c r="DV361" s="188" cm="1">
        <f t="array" aca="1" ref="DV361" ca="1">IFERROR(INDEX(Forecast_Capex_Input!BW$12:BW$286,$X361)
*(INDEX(Forecast_Capex_Input!$H$12:$H$286,$X361)=Repex),0)
*$DT361</f>
        <v>0</v>
      </c>
      <c r="DW361" s="188" cm="1">
        <f t="array" aca="1" ref="DW361" ca="1">IFERROR(INDEX(Forecast_Capex_Input!BX$12:BX$286,$X361)
*(INDEX(Forecast_Capex_Input!$H$12:$H$286,$X361)=Repex),0)
*$DT361</f>
        <v>0</v>
      </c>
      <c r="DX361" s="188" cm="1">
        <f t="array" aca="1" ref="DX361" ca="1">IFERROR(INDEX(Forecast_Capex_Input!BY$12:BY$286,$X361)
*(INDEX(Forecast_Capex_Input!$H$12:$H$286,$X361)=Repex),0)
*$DT361</f>
        <v>0</v>
      </c>
      <c r="DY361" s="188" cm="1">
        <f t="array" aca="1" ref="DY361" ca="1">IFERROR(INDEX(Forecast_Capex_Input!BZ$12:BZ$286,$X361)
*(INDEX(Forecast_Capex_Input!$H$12:$H$286,$X361)=Repex),0)
*$DT361</f>
        <v>0</v>
      </c>
      <c r="DZ361" s="188" cm="1">
        <f t="array" aca="1" ref="DZ361" ca="1">IFERROR(INDEX(Forecast_Capex_Input!CA$12:CA$286,$X361)
*(INDEX(Forecast_Capex_Input!$H$12:$H$286,$X361)=Repex),0)
*$DT361</f>
        <v>0</v>
      </c>
      <c r="EA361" s="188" cm="1">
        <f t="array" aca="1" ref="EA361" ca="1">IFERROR(INDEX(Forecast_Capex_Input!CB$12:CB$286,$X361)
*(INDEX(Forecast_Capex_Input!$H$12:$H$286,$X361)=Repex),0)
*$DT361</f>
        <v>0</v>
      </c>
      <c r="EB361" s="188" cm="1">
        <f t="array" aca="1" ref="EB361" ca="1">IFERROR(INDEX(Forecast_Capex_Input!CC$12:CC$286,$X361)
*(INDEX(Forecast_Capex_Input!$H$12:$H$286,$X361)=Repex),0)
*$DT361</f>
        <v>0</v>
      </c>
      <c r="EC361" s="165"/>
      <c r="ED361" s="226" t="str">
        <f t="shared" si="259"/>
        <v>N/A</v>
      </c>
      <c r="EE361" s="174" t="s">
        <v>15</v>
      </c>
    </row>
    <row r="362" spans="3:135" x14ac:dyDescent="0.2">
      <c r="C362" s="174">
        <f t="shared" si="260"/>
        <v>352</v>
      </c>
      <c r="D362" s="167" t="str" cm="1">
        <f t="array" ref="D362">IFERROR(INDEX(Forecast_Capex_Input!$D$12:$D$286,$X362),NA)</f>
        <v>Cable 41 (26F) Bridge Works</v>
      </c>
      <c r="E362" s="172" t="b" cm="1">
        <f t="array" ref="E362">IF($X362=NA,NA,INDEX(Forecast_Capex_Input!$E$12:$E$286,$X362))</f>
        <v>0</v>
      </c>
      <c r="F362" s="167" t="str" cm="1">
        <f t="array" aca="1" ref="F362" ca="1">IFERROR(INDEX(General!$E$25:$E$26,$Y362),NA)</f>
        <v>Non-Labour</v>
      </c>
      <c r="G362" s="167" t="str" cm="1">
        <f t="array" aca="1" ref="G362" ca="1">IFERROR(INDEX(Forecast_Capex_Input!$AI$11:$BB$11,$AA362),NA)</f>
        <v>Underground Cables</v>
      </c>
      <c r="H362" s="189" cm="1">
        <f t="array" aca="1" ref="H362" ca="1">IFERROR(INDEX(Forecast_Capex_Input!$AI$12:$BB$286,$X362,$AA362),NA)</f>
        <v>1</v>
      </c>
      <c r="I362" s="199" t="str" cm="1">
        <f t="array" ref="I362">IFERROR(INDEX(Forecast_Capex_Input!$F$12:$F$286,$X362),NA)</f>
        <v>Replacement Expenditure</v>
      </c>
      <c r="J362" s="199" t="str" cm="1">
        <f t="array" ref="J362">IFERROR(INDEX(Forecast_Capex_Input!G$12:G$286,$X362),NA)</f>
        <v>Transmission Lines</v>
      </c>
      <c r="K362" s="199" t="str" cm="1">
        <f t="array" ref="K362">IFERROR(INDEX(Forecast_Capex_Input!H$12:H$286,$X362),NA)</f>
        <v>Repex</v>
      </c>
      <c r="L362" s="199" t="str" cm="1">
        <f t="array" ref="L362">IFERROR(INDEX(Forecast_Capex_Input!I$12:I$286,$X362),NA)</f>
        <v>N/A</v>
      </c>
      <c r="M362" s="199" t="str" cm="1">
        <f t="array" ref="M362">IFERROR(INDEX(Forecast_Capex_Input!J$12:J$286,$X362),NA)</f>
        <v>N/A</v>
      </c>
      <c r="N362" s="199" t="str" cm="1">
        <f t="array" ref="N362">IFERROR(INDEX(Forecast_Capex_Input!K$12:K$286,$X362),NA)</f>
        <v>TL - Underground cables</v>
      </c>
      <c r="O362" s="199" t="str" cm="1">
        <f t="array" ref="O362">IFERROR(INDEX(Forecast_Capex_Input!L$12:L$286,$X362),NA)</f>
        <v>TL - Safe and Reliable Network</v>
      </c>
      <c r="P362" s="199" t="str" cm="1">
        <f t="array" ref="P362">IFERROR(INDEX(Forecast_Capex_Input!M$12:M$286,$X362),NA)</f>
        <v>N/A</v>
      </c>
      <c r="Q362" s="172" t="str" cm="1">
        <f t="array" ref="Q362">IFERROR(INDEX(Forecast_Capex_Input!N$12:N$286,$X362),NA)</f>
        <v>Yes</v>
      </c>
      <c r="R362" s="265" cm="1">
        <f t="array" ref="R362">IFERROR(INDEX(Forecast_Capex_Input!O$12:O$286,$X362),0)</f>
        <v>0</v>
      </c>
      <c r="S362" s="172" t="str" cm="1">
        <f t="array" ref="S362">IFERROR(INDEX(Forecast_Capex_Input!P$12:P$286,$X362),0)</f>
        <v>Safety security &amp; reliability</v>
      </c>
      <c r="T362" s="199" t="str" cm="1">
        <f t="array" aca="1" ref="T362" ca="1">IFERROR(INDEX(General!$K$84:$K$103,$AA362),NA)</f>
        <v>Underground Cables (2018 onwards)</v>
      </c>
      <c r="U362" s="188" cm="1">
        <f t="array" aca="1" ref="U362" ca="1">IFERROR(
IF($F362=General!$E$25,INDEX(Forecast_Capex_Input!S$12:S$286,$X362),
INDEX(Forecast_Capex_Input!T$12:T$286,$X362)),0)</f>
        <v>0.75439173987680674</v>
      </c>
      <c r="V362" s="222" t="b">
        <f>IFERROR(INDEX(Overheads!$T$19:$T$26,MATCH($I362,Overheads!$E$19:$E$26,0)),FALSE)</f>
        <v>1</v>
      </c>
      <c r="W362" s="165"/>
      <c r="X362" s="174">
        <f>IFERROR(
IF(MATCH($C362,Forecast_Capex_Input!$CI$12:$CI$286,1)+1&gt;MAX(Forecast_Capex_Input!$C$12:$C$286),NA,
MATCH($C362,Forecast_Capex_Input!$CI$12:$CI$286,1)+1),1)</f>
        <v>140</v>
      </c>
      <c r="Y362" s="174" cm="1">
        <f t="array" aca="1" ref="Y362" ca="1">IFERROR(
IF(X361&lt;&gt;X362,1,
IF(COUNTIF(OFFSET(Y361,0,0,-INDEX(Forecast_Capex_Input!$CG$12:$CG$286,$X362)),Y361)=INDEX(Forecast_Capex_Input!$CG$12:$CG$286,$X362),Y361+1,Y361)),NA)</f>
        <v>2</v>
      </c>
      <c r="Z362" s="174" cm="1">
        <f t="array" ref="Z362">IFERROR($C362-IF($X362=1,1,INDEX(Forecast_Capex_Input!$CI$12:$CI$286,$X362-1))+1,NA)</f>
        <v>2</v>
      </c>
      <c r="AA362" s="174" cm="1">
        <f t="array" aca="1" ref="AA362" ca="1">IFERROR(IF(Y362=1,
INDEX(Forecast_Capex_Input!$AI$10:$BB$10,SMALL(IF(INDEX(Forecast_Capex_Input!$AI$12:$BB$286,$X362,0)&gt;0,COLUMN(Forecast_Capex_Input!$AI$10:$BB$10)-COLUMN(Forecast_Capex_Input!$AI$12)+1),ROWS(OFFSET(AA361,0,0,-$Z362)))),
OFFSET(AA361,-INDEX(Forecast_Capex_Input!$CG$12:$CG$286,$X362)+1,0)),NA)</f>
        <v>2</v>
      </c>
      <c r="AB362" s="174">
        <f t="shared" ca="1" si="229"/>
        <v>2</v>
      </c>
      <c r="AC362" s="222" t="b">
        <f t="shared" si="261"/>
        <v>0</v>
      </c>
      <c r="AD362" s="220" t="b">
        <v>0</v>
      </c>
      <c r="AE362" s="222" t="b">
        <f t="shared" si="230"/>
        <v>1</v>
      </c>
      <c r="AF362" s="165"/>
      <c r="AG362" s="215">
        <v>0</v>
      </c>
      <c r="AH362" s="215">
        <v>0</v>
      </c>
      <c r="AI362" s="215">
        <v>0</v>
      </c>
      <c r="AJ362" s="215">
        <v>0</v>
      </c>
      <c r="AK362" s="215">
        <v>0</v>
      </c>
      <c r="AL362" s="155">
        <v>0</v>
      </c>
      <c r="AM362" s="165"/>
      <c r="AN362" s="215" cm="1">
        <f t="array" aca="1" ref="AN362" ca="1">IFERROR(INDEX(General!O$33:O$34,$AB362)
*AG362,0)</f>
        <v>0</v>
      </c>
      <c r="AO362" s="215" cm="1">
        <f t="array" aca="1" ref="AO362" ca="1">IFERROR(INDEX(General!P$33:P$34,$AB362)
*AH362,0)</f>
        <v>0</v>
      </c>
      <c r="AP362" s="215" cm="1">
        <f t="array" aca="1" ref="AP362" ca="1">IFERROR(INDEX(General!Q$33:Q$34,$AB362)
*AI362,0)</f>
        <v>0</v>
      </c>
      <c r="AQ362" s="215" cm="1">
        <f t="array" aca="1" ref="AQ362" ca="1">IFERROR(INDEX(General!R$33:R$34,$AB362)
*AJ362,0)</f>
        <v>0</v>
      </c>
      <c r="AR362" s="215" cm="1">
        <f t="array" aca="1" ref="AR362" ca="1">IFERROR(INDEX(General!S$33:S$34,$AB362)
*AK362,0)</f>
        <v>0</v>
      </c>
      <c r="AS362" s="155">
        <f t="shared" ca="1" si="262"/>
        <v>0</v>
      </c>
      <c r="AT362" s="165"/>
      <c r="AU362" s="215">
        <f ca="1">IF($AE362=FALSE,AN362*Overheads!$R$24*$V362,
IFERROR(Overheads!$O$49*$V362*AN362,0)
+IFERROR(Overheads!Q$59*$V362*(AN362/Overheads!Q$68),0))</f>
        <v>0</v>
      </c>
      <c r="AV362" s="215">
        <f ca="1">IF($AE362=FALSE,AO362*Overheads!$R$24*$V362,
IFERROR(Overheads!$O$49*$V362*AO362,0)
+IFERROR(Overheads!R$59*$V362*(AO362/Overheads!R$68),0))</f>
        <v>0</v>
      </c>
      <c r="AW362" s="215">
        <f ca="1">IF($AE362=FALSE,AP362*Overheads!$R$24*$V362,
IFERROR(Overheads!$O$49*$V362*AP362,0)
+IFERROR(Overheads!S$59*$V362*(AP362/Overheads!S$68),0))</f>
        <v>0</v>
      </c>
      <c r="AX362" s="215">
        <f ca="1">IF($AE362=FALSE,AQ362*Overheads!$R$24*$V362,
IFERROR(Overheads!$O$49*$V362*AQ362,0)
+IFERROR(Overheads!T$59*$V362*(AQ362/Overheads!T$68),0))</f>
        <v>0</v>
      </c>
      <c r="AY362" s="215">
        <f ca="1">IF($AE362=FALSE,AR362*Overheads!$R$24*$V362,
IFERROR(Overheads!$O$49*$V362*AR362,0)
+IFERROR(Overheads!U$59*$V362*(AR362/Overheads!U$68),0))</f>
        <v>0</v>
      </c>
      <c r="AZ362" s="155">
        <f t="shared" ca="1" si="263"/>
        <v>0</v>
      </c>
      <c r="BA362" s="165"/>
      <c r="BB362" s="215">
        <f ca="1">IF($AE362=FALSE,AN362*Overheads!$S$25,
IFERROR(Overheads!$O$50*AN362,0)
+IFERROR(Overheads!Q$60*(AN362/Overheads!Q$66),0))</f>
        <v>0</v>
      </c>
      <c r="BC362" s="215">
        <f ca="1">IF($AE362=FALSE,AO362*Overheads!$S$25,
IFERROR(Overheads!$O$50*AO362,0)
+IFERROR(Overheads!R$60*(AO362/Overheads!R$66),0))</f>
        <v>0</v>
      </c>
      <c r="BD362" s="215">
        <f ca="1">IF($AE362=FALSE,AP362*Overheads!$S$25,
IFERROR(Overheads!$O$50*AP362,0)
+IFERROR(Overheads!S$60*(AP362/Overheads!S$66),0))</f>
        <v>0</v>
      </c>
      <c r="BE362" s="215">
        <f ca="1">IF($AE362=FALSE,AQ362*Overheads!$S$25,
IFERROR(Overheads!$O$50*AQ362,0)
+IFERROR(Overheads!T$60*(AQ362/Overheads!T$66),0))</f>
        <v>0</v>
      </c>
      <c r="BF362" s="215">
        <f ca="1">IF($AE362=FALSE,AR362*Overheads!$S$25,
IFERROR(Overheads!$O$50*AR362,0)
+IFERROR(Overheads!U$60*(AR362/Overheads!U$66),0))</f>
        <v>0</v>
      </c>
      <c r="BG362" s="155">
        <f t="shared" ca="1" si="264"/>
        <v>0</v>
      </c>
      <c r="BH362" s="165"/>
      <c r="BI362" s="215">
        <f t="shared" ca="1" si="265"/>
        <v>0</v>
      </c>
      <c r="BJ362" s="215">
        <f t="shared" ca="1" si="231"/>
        <v>0</v>
      </c>
      <c r="BK362" s="215">
        <f t="shared" ca="1" si="232"/>
        <v>0</v>
      </c>
      <c r="BL362" s="215">
        <f t="shared" ca="1" si="233"/>
        <v>0</v>
      </c>
      <c r="BM362" s="215">
        <f t="shared" ca="1" si="234"/>
        <v>0</v>
      </c>
      <c r="BN362" s="155">
        <f t="shared" ca="1" si="266"/>
        <v>0</v>
      </c>
      <c r="BO362" s="165"/>
      <c r="BP362" s="187" cm="1">
        <f t="array" ref="BP362">IFERROR(IF($X362=$X361,BP361,INDEX(Forecast_Capex_Input!AC$12:AC$286,$X362)),0)</f>
        <v>0</v>
      </c>
      <c r="BQ362" s="187" cm="1">
        <f t="array" ref="BQ362">IFERROR(IF($X362=$X361,BQ361,INDEX(Forecast_Capex_Input!AD$12:AD$286,$X362)),0)</f>
        <v>0</v>
      </c>
      <c r="BR362" s="187" cm="1">
        <f t="array" ref="BR362">IFERROR(IF($X362=$X361,BR361,INDEX(Forecast_Capex_Input!AE$12:AE$286,$X362)),0)</f>
        <v>0</v>
      </c>
      <c r="BS362" s="187" cm="1">
        <f t="array" ref="BS362">IFERROR(IF($X362=$X361,BS361,INDEX(Forecast_Capex_Input!AF$12:AF$286,$X362)),0)</f>
        <v>0</v>
      </c>
      <c r="BT362" s="187" cm="1">
        <f t="array" ref="BT362">IFERROR(IF($X362=$X361,BT361,INDEX(Forecast_Capex_Input!AG$12:AG$286,$X362)),0)</f>
        <v>0</v>
      </c>
      <c r="BU362" s="165"/>
      <c r="BV362" s="215">
        <f t="shared" si="235"/>
        <v>0</v>
      </c>
      <c r="BW362" s="215">
        <f t="shared" si="236"/>
        <v>0</v>
      </c>
      <c r="BX362" s="215">
        <f t="shared" si="237"/>
        <v>0</v>
      </c>
      <c r="BY362" s="215">
        <f t="shared" si="238"/>
        <v>0</v>
      </c>
      <c r="BZ362" s="215">
        <f t="shared" si="239"/>
        <v>0</v>
      </c>
      <c r="CA362" s="155">
        <f t="shared" si="267"/>
        <v>0</v>
      </c>
      <c r="CB362" s="165"/>
      <c r="CC362" s="215">
        <f t="shared" ca="1" si="240"/>
        <v>0</v>
      </c>
      <c r="CD362" s="215">
        <f t="shared" ca="1" si="241"/>
        <v>0</v>
      </c>
      <c r="CE362" s="215">
        <f t="shared" ca="1" si="242"/>
        <v>0</v>
      </c>
      <c r="CF362" s="215">
        <f t="shared" ca="1" si="243"/>
        <v>0</v>
      </c>
      <c r="CG362" s="215">
        <f t="shared" ca="1" si="244"/>
        <v>0</v>
      </c>
      <c r="CH362" s="155">
        <f t="shared" ca="1" si="268"/>
        <v>0</v>
      </c>
      <c r="CI362" s="165"/>
      <c r="CJ362" s="215">
        <f t="shared" ca="1" si="245"/>
        <v>0</v>
      </c>
      <c r="CK362" s="215">
        <f t="shared" ca="1" si="246"/>
        <v>0</v>
      </c>
      <c r="CL362" s="215">
        <f t="shared" ca="1" si="247"/>
        <v>0</v>
      </c>
      <c r="CM362" s="215">
        <f t="shared" ca="1" si="248"/>
        <v>0</v>
      </c>
      <c r="CN362" s="215">
        <f t="shared" ca="1" si="249"/>
        <v>0</v>
      </c>
      <c r="CO362" s="155">
        <f t="shared" ca="1" si="269"/>
        <v>0</v>
      </c>
      <c r="CP362" s="165"/>
      <c r="CQ362" s="223">
        <f t="shared" ca="1" si="250"/>
        <v>0</v>
      </c>
      <c r="CR362" s="223">
        <f t="shared" ca="1" si="251"/>
        <v>0</v>
      </c>
      <c r="CS362" s="223">
        <f t="shared" ca="1" si="252"/>
        <v>0</v>
      </c>
      <c r="CT362" s="223">
        <f t="shared" ca="1" si="253"/>
        <v>0</v>
      </c>
      <c r="CU362" s="223">
        <f t="shared" ca="1" si="254"/>
        <v>0</v>
      </c>
      <c r="CV362" s="155">
        <f t="shared" ca="1" si="270"/>
        <v>0</v>
      </c>
      <c r="CW362" s="165"/>
      <c r="CX362" s="215">
        <f t="shared" ca="1" si="271"/>
        <v>0</v>
      </c>
      <c r="CY362" s="215">
        <f t="shared" ca="1" si="255"/>
        <v>0</v>
      </c>
      <c r="CZ362" s="215">
        <f t="shared" ca="1" si="256"/>
        <v>0</v>
      </c>
      <c r="DA362" s="215">
        <f t="shared" ca="1" si="257"/>
        <v>0</v>
      </c>
      <c r="DB362" s="215">
        <f t="shared" ca="1" si="258"/>
        <v>0</v>
      </c>
      <c r="DC362" s="155">
        <f t="shared" ca="1" si="272"/>
        <v>0</v>
      </c>
      <c r="DD362" s="165"/>
      <c r="DE362" s="188" t="b" cm="1">
        <f t="array" aca="1" ref="DE362" ca="1">OR($G362=Forecast_Capex_Input!$BF$8:$BF$10)</f>
        <v>1</v>
      </c>
      <c r="DF362" s="188" cm="1">
        <f t="array" aca="1" ref="DF362" ca="1">IFERROR(INDEX(Forecast_Capex_Input!BG$12:BG$286,$X362)
*(INDEX(Forecast_Capex_Input!$H$12:$H$286,$X362)=Repex),0)
*$DE362</f>
        <v>0</v>
      </c>
      <c r="DG362" s="188" cm="1">
        <f t="array" aca="1" ref="DG362" ca="1">IFERROR(INDEX(Forecast_Capex_Input!BH$12:BH$286,$X362)
*(INDEX(Forecast_Capex_Input!$H$12:$H$286,$X362)=Repex),0)
*$DE362</f>
        <v>0</v>
      </c>
      <c r="DH362" s="188" cm="1">
        <f t="array" aca="1" ref="DH362" ca="1">IFERROR(INDEX(Forecast_Capex_Input!BI$12:BI$286,$X362)
*(INDEX(Forecast_Capex_Input!$H$12:$H$286,$X362)=Repex),0)
*$DE362</f>
        <v>0</v>
      </c>
      <c r="DI362" s="188" cm="1">
        <f t="array" aca="1" ref="DI362" ca="1">IFERROR(INDEX(Forecast_Capex_Input!BJ$12:BJ$286,$X362)
*(INDEX(Forecast_Capex_Input!$H$12:$H$286,$X362)=Repex),0)
*$DE362</f>
        <v>0</v>
      </c>
      <c r="DJ362" s="188" cm="1">
        <f t="array" aca="1" ref="DJ362" ca="1">IFERROR(INDEX(Forecast_Capex_Input!BK$12:BK$286,$X362)
*(INDEX(Forecast_Capex_Input!$H$12:$H$286,$X362)=Repex),0)
*$DE362</f>
        <v>1</v>
      </c>
      <c r="DK362" s="188" cm="1">
        <f t="array" aca="1" ref="DK362" ca="1">IFERROR(INDEX(Forecast_Capex_Input!BL$12:BL$286,$X362)
*(INDEX(Forecast_Capex_Input!$H$12:$H$286,$X362)=Repex),0)
*$DE362</f>
        <v>0</v>
      </c>
      <c r="DL362" s="165"/>
      <c r="DM362" s="188" t="b" cm="1">
        <f t="array" aca="1" ref="DM362" ca="1">OR($G362=Forecast_Capex_Input!$BN$8:$BN$9)</f>
        <v>0</v>
      </c>
      <c r="DN362" s="188" cm="1">
        <f t="array" aca="1" ref="DN362" ca="1">IFERROR(INDEX(Forecast_Capex_Input!BO$12:BO$286,$X362)
*(INDEX(Forecast_Capex_Input!$H$12:$H$286,$X362)=Repex),0)
*$DM362</f>
        <v>0</v>
      </c>
      <c r="DO362" s="188" cm="1">
        <f t="array" aca="1" ref="DO362" ca="1">IFERROR(INDEX(Forecast_Capex_Input!BP$12:BP$286,$X362)
*(INDEX(Forecast_Capex_Input!$H$12:$H$286,$X362)=Repex),0)
*$DM362</f>
        <v>0</v>
      </c>
      <c r="DP362" s="188" cm="1">
        <f t="array" aca="1" ref="DP362" ca="1">IFERROR(INDEX(Forecast_Capex_Input!BQ$12:BQ$286,$X362)
*(INDEX(Forecast_Capex_Input!$H$12:$H$286,$X362)=Repex),0)
*$DM362</f>
        <v>0</v>
      </c>
      <c r="DQ362" s="188" cm="1">
        <f t="array" aca="1" ref="DQ362" ca="1">IFERROR(INDEX(Forecast_Capex_Input!BR$12:BR$286,$X362)
*(INDEX(Forecast_Capex_Input!$H$12:$H$286,$X362)=Repex),0)
*$DM362</f>
        <v>0</v>
      </c>
      <c r="DR362" s="188" cm="1">
        <f t="array" aca="1" ref="DR362" ca="1">IFERROR(INDEX(Forecast_Capex_Input!BS$12:BS$286,$X362)
*(INDEX(Forecast_Capex_Input!$H$12:$H$286,$X362)=Repex),0)
*$DM362</f>
        <v>0</v>
      </c>
      <c r="DS362" s="165"/>
      <c r="DT362" s="188" t="b" cm="1">
        <f t="array" aca="1" ref="DT362" ca="1">OR($G362=Forecast_Capex_Input!$BU$8:$BU$10)</f>
        <v>0</v>
      </c>
      <c r="DU362" s="188" cm="1">
        <f t="array" aca="1" ref="DU362" ca="1">IFERROR(INDEX(Forecast_Capex_Input!BV$12:BV$286,$X362)
*(INDEX(Forecast_Capex_Input!$H$12:$H$286,$X362)=Repex),0)
*$DT362</f>
        <v>0</v>
      </c>
      <c r="DV362" s="188" cm="1">
        <f t="array" aca="1" ref="DV362" ca="1">IFERROR(INDEX(Forecast_Capex_Input!BW$12:BW$286,$X362)
*(INDEX(Forecast_Capex_Input!$H$12:$H$286,$X362)=Repex),0)
*$DT362</f>
        <v>0</v>
      </c>
      <c r="DW362" s="188" cm="1">
        <f t="array" aca="1" ref="DW362" ca="1">IFERROR(INDEX(Forecast_Capex_Input!BX$12:BX$286,$X362)
*(INDEX(Forecast_Capex_Input!$H$12:$H$286,$X362)=Repex),0)
*$DT362</f>
        <v>0</v>
      </c>
      <c r="DX362" s="188" cm="1">
        <f t="array" aca="1" ref="DX362" ca="1">IFERROR(INDEX(Forecast_Capex_Input!BY$12:BY$286,$X362)
*(INDEX(Forecast_Capex_Input!$H$12:$H$286,$X362)=Repex),0)
*$DT362</f>
        <v>0</v>
      </c>
      <c r="DY362" s="188" cm="1">
        <f t="array" aca="1" ref="DY362" ca="1">IFERROR(INDEX(Forecast_Capex_Input!BZ$12:BZ$286,$X362)
*(INDEX(Forecast_Capex_Input!$H$12:$H$286,$X362)=Repex),0)
*$DT362</f>
        <v>0</v>
      </c>
      <c r="DZ362" s="188" cm="1">
        <f t="array" aca="1" ref="DZ362" ca="1">IFERROR(INDEX(Forecast_Capex_Input!CA$12:CA$286,$X362)
*(INDEX(Forecast_Capex_Input!$H$12:$H$286,$X362)=Repex),0)
*$DT362</f>
        <v>0</v>
      </c>
      <c r="EA362" s="188" cm="1">
        <f t="array" aca="1" ref="EA362" ca="1">IFERROR(INDEX(Forecast_Capex_Input!CB$12:CB$286,$X362)
*(INDEX(Forecast_Capex_Input!$H$12:$H$286,$X362)=Repex),0)
*$DT362</f>
        <v>0</v>
      </c>
      <c r="EB362" s="188" cm="1">
        <f t="array" aca="1" ref="EB362" ca="1">IFERROR(INDEX(Forecast_Capex_Input!CC$12:CC$286,$X362)
*(INDEX(Forecast_Capex_Input!$H$12:$H$286,$X362)=Repex),0)
*$DT362</f>
        <v>0</v>
      </c>
      <c r="EC362" s="165"/>
      <c r="ED362" s="226" t="str">
        <f t="shared" si="259"/>
        <v>N/A</v>
      </c>
      <c r="EE362" s="174" t="s">
        <v>15</v>
      </c>
    </row>
    <row r="363" spans="3:135" x14ac:dyDescent="0.2">
      <c r="C363" s="174">
        <f t="shared" si="260"/>
        <v>353</v>
      </c>
      <c r="D363" s="167" t="str" cm="1">
        <f t="array" ref="D363">IFERROR(INDEX(Forecast_Capex_Input!$D$12:$D$286,$X363),NA)</f>
        <v>Line 23 - Vales Point Munmorah Refurb</v>
      </c>
      <c r="E363" s="172" t="b" cm="1">
        <f t="array" ref="E363">IF($X363=NA,NA,INDEX(Forecast_Capex_Input!$E$12:$E$286,$X363))</f>
        <v>1</v>
      </c>
      <c r="F363" s="167" t="str" cm="1">
        <f t="array" aca="1" ref="F363" ca="1">IFERROR(INDEX(General!$E$25:$E$26,$Y363),NA)</f>
        <v>Labour</v>
      </c>
      <c r="G363" s="167" t="str" cm="1">
        <f t="array" aca="1" ref="G363" ca="1">IFERROR(INDEX(Forecast_Capex_Input!$AI$11:$BB$11,$AA363),NA)</f>
        <v>Transmission Lines</v>
      </c>
      <c r="H363" s="189" cm="1">
        <f t="array" aca="1" ref="H363" ca="1">IFERROR(INDEX(Forecast_Capex_Input!$AI$12:$BB$286,$X363,$AA363),NA)</f>
        <v>1.0000000000000002</v>
      </c>
      <c r="I363" s="199" t="str" cm="1">
        <f t="array" ref="I363">IFERROR(INDEX(Forecast_Capex_Input!$F$12:$F$286,$X363),NA)</f>
        <v>Replacement Expenditure</v>
      </c>
      <c r="J363" s="199" t="str" cm="1">
        <f t="array" ref="J363">IFERROR(INDEX(Forecast_Capex_Input!G$12:G$286,$X363),NA)</f>
        <v>Transmission Lines</v>
      </c>
      <c r="K363" s="199" t="str" cm="1">
        <f t="array" ref="K363">IFERROR(INDEX(Forecast_Capex_Input!H$12:H$286,$X363),NA)</f>
        <v>Repex</v>
      </c>
      <c r="L363" s="199" t="str" cm="1">
        <f t="array" ref="L363">IFERROR(INDEX(Forecast_Capex_Input!I$12:I$286,$X363),NA)</f>
        <v>N/A</v>
      </c>
      <c r="M363" s="199" t="str" cm="1">
        <f t="array" ref="M363">IFERROR(INDEX(Forecast_Capex_Input!J$12:J$286,$X363),NA)</f>
        <v>N/A</v>
      </c>
      <c r="N363" s="199" t="str" cm="1">
        <f t="array" ref="N363">IFERROR(INDEX(Forecast_Capex_Input!K$12:K$286,$X363),NA)</f>
        <v>TL - Transmission towers</v>
      </c>
      <c r="O363" s="199" t="str" cm="1">
        <f t="array" ref="O363">IFERROR(INDEX(Forecast_Capex_Input!L$12:L$286,$X363),NA)</f>
        <v>TL - Safe and Reliable Network</v>
      </c>
      <c r="P363" s="199" t="str" cm="1">
        <f t="array" ref="P363">IFERROR(INDEX(Forecast_Capex_Input!M$12:M$286,$X363),NA)</f>
        <v>N/A</v>
      </c>
      <c r="Q363" s="172" t="str" cm="1">
        <f t="array" ref="Q363">IFERROR(INDEX(Forecast_Capex_Input!N$12:N$286,$X363),NA)</f>
        <v>Yes</v>
      </c>
      <c r="R363" s="265" cm="1">
        <f t="array" ref="R363">IFERROR(INDEX(Forecast_Capex_Input!O$12:O$286,$X363),0)</f>
        <v>0</v>
      </c>
      <c r="S363" s="172" t="str" cm="1">
        <f t="array" ref="S363">IFERROR(INDEX(Forecast_Capex_Input!P$12:P$286,$X363),0)</f>
        <v>Safety security &amp; reliability</v>
      </c>
      <c r="T363" s="199" t="str" cm="1">
        <f t="array" aca="1" ref="T363" ca="1">IFERROR(INDEX(General!$K$84:$K$103,$AA363),NA)</f>
        <v>Transmission Lines (2018 onwards)</v>
      </c>
      <c r="U363" s="188" cm="1">
        <f t="array" aca="1" ref="U363" ca="1">IFERROR(
IF($F363=General!$E$25,INDEX(Forecast_Capex_Input!S$12:S$286,$X363),
INDEX(Forecast_Capex_Input!T$12:T$286,$X363)),0)</f>
        <v>0.10643144936666851</v>
      </c>
      <c r="V363" s="222" t="b">
        <f>IFERROR(INDEX(Overheads!$T$19:$T$26,MATCH($I363,Overheads!$E$19:$E$26,0)),FALSE)</f>
        <v>1</v>
      </c>
      <c r="W363" s="165"/>
      <c r="X363" s="174">
        <f>IFERROR(
IF(MATCH($C363,Forecast_Capex_Input!$CI$12:$CI$286,1)+1&gt;MAX(Forecast_Capex_Input!$C$12:$C$286),NA,
MATCH($C363,Forecast_Capex_Input!$CI$12:$CI$286,1)+1),1)</f>
        <v>141</v>
      </c>
      <c r="Y363" s="174" cm="1">
        <f t="array" aca="1" ref="Y363" ca="1">IFERROR(
IF(X362&lt;&gt;X363,1,
IF(COUNTIF(OFFSET(Y362,0,0,-INDEX(Forecast_Capex_Input!$CG$12:$CG$286,$X363)),Y362)=INDEX(Forecast_Capex_Input!$CG$12:$CG$286,$X363),Y362+1,Y362)),NA)</f>
        <v>1</v>
      </c>
      <c r="Z363" s="174" cm="1">
        <f t="array" ref="Z363">IFERROR($C363-IF($X363=1,1,INDEX(Forecast_Capex_Input!$CI$12:$CI$286,$X363-1))+1,NA)</f>
        <v>1</v>
      </c>
      <c r="AA363" s="174" cm="1">
        <f t="array" aca="1" ref="AA363" ca="1">IFERROR(IF(Y363=1,
INDEX(Forecast_Capex_Input!$AI$10:$BB$10,SMALL(IF(INDEX(Forecast_Capex_Input!$AI$12:$BB$286,$X363,0)&gt;0,COLUMN(Forecast_Capex_Input!$AI$10:$BB$10)-COLUMN(Forecast_Capex_Input!$AI$12)+1),ROWS(OFFSET(AA362,0,0,-$Z363)))),
OFFSET(AA362,-INDEX(Forecast_Capex_Input!$CG$12:$CG$286,$X363)+1,0)),NA)</f>
        <v>1</v>
      </c>
      <c r="AB363" s="174">
        <f t="shared" ca="1" si="229"/>
        <v>1</v>
      </c>
      <c r="AC363" s="222" t="b">
        <f t="shared" si="261"/>
        <v>0</v>
      </c>
      <c r="AD363" s="220" t="b">
        <v>0</v>
      </c>
      <c r="AE363" s="222" t="b">
        <f t="shared" si="230"/>
        <v>1</v>
      </c>
      <c r="AF363" s="165"/>
      <c r="AG363" s="215">
        <v>1.1174614426821496</v>
      </c>
      <c r="AH363" s="215">
        <v>5.8818278015772711E-2</v>
      </c>
      <c r="AI363" s="215">
        <v>0</v>
      </c>
      <c r="AJ363" s="215">
        <v>0</v>
      </c>
      <c r="AK363" s="215">
        <v>0</v>
      </c>
      <c r="AL363" s="155">
        <v>1.1762797206979223</v>
      </c>
      <c r="AM363" s="165"/>
      <c r="AN363" s="215" cm="1">
        <f t="array" aca="1" ref="AN363" ca="1">IFERROR(INDEX(General!O$33:O$34,$AB363)
*AG363,0)</f>
        <v>1.1156496638205133</v>
      </c>
      <c r="AO363" s="215" cm="1">
        <f t="array" aca="1" ref="AO363" ca="1">IFERROR(INDEX(General!P$33:P$34,$AB363)
*AH363,0)</f>
        <v>5.9172041896288802E-2</v>
      </c>
      <c r="AP363" s="215" cm="1">
        <f t="array" aca="1" ref="AP363" ca="1">IFERROR(INDEX(General!Q$33:Q$34,$AB363)
*AI363,0)</f>
        <v>0</v>
      </c>
      <c r="AQ363" s="215" cm="1">
        <f t="array" aca="1" ref="AQ363" ca="1">IFERROR(INDEX(General!R$33:R$34,$AB363)
*AJ363,0)</f>
        <v>0</v>
      </c>
      <c r="AR363" s="215" cm="1">
        <f t="array" aca="1" ref="AR363" ca="1">IFERROR(INDEX(General!S$33:S$34,$AB363)
*AK363,0)</f>
        <v>0</v>
      </c>
      <c r="AS363" s="155">
        <f t="shared" ca="1" si="262"/>
        <v>1.1748217057168022</v>
      </c>
      <c r="AT363" s="165"/>
      <c r="AU363" s="215">
        <f ca="1">IF($AE363=FALSE,AN363*Overheads!$R$24*$V363,
IFERROR(Overheads!$O$49*$V363*AN363,0)
+IFERROR(Overheads!Q$59*$V363*(AN363/Overheads!Q$68),0))</f>
        <v>0.15626502700323353</v>
      </c>
      <c r="AV363" s="215">
        <f ca="1">IF($AE363=FALSE,AO363*Overheads!$R$24*$V363,
IFERROR(Overheads!$O$49*$V363*AO363,0)
+IFERROR(Overheads!R$59*$V363*(AO363/Overheads!R$68),0))</f>
        <v>7.0622092624600943E-3</v>
      </c>
      <c r="AW363" s="215">
        <f ca="1">IF($AE363=FALSE,AP363*Overheads!$R$24*$V363,
IFERROR(Overheads!$O$49*$V363*AP363,0)
+IFERROR(Overheads!S$59*$V363*(AP363/Overheads!S$68),0))</f>
        <v>0</v>
      </c>
      <c r="AX363" s="215">
        <f ca="1">IF($AE363=FALSE,AQ363*Overheads!$R$24*$V363,
IFERROR(Overheads!$O$49*$V363*AQ363,0)
+IFERROR(Overheads!T$59*$V363*(AQ363/Overheads!T$68),0))</f>
        <v>0</v>
      </c>
      <c r="AY363" s="215">
        <f ca="1">IF($AE363=FALSE,AR363*Overheads!$R$24*$V363,
IFERROR(Overheads!$O$49*$V363*AR363,0)
+IFERROR(Overheads!U$59*$V363*(AR363/Overheads!U$68),0))</f>
        <v>0</v>
      </c>
      <c r="AZ363" s="155">
        <f t="shared" ca="1" si="263"/>
        <v>0.16332723626569362</v>
      </c>
      <c r="BA363" s="165"/>
      <c r="BB363" s="215">
        <f ca="1">IF($AE363=FALSE,AN363*Overheads!$S$25,
IFERROR(Overheads!$O$50*AN363,0)
+IFERROR(Overheads!Q$60*(AN363/Overheads!Q$66),0))</f>
        <v>2.0972884968560937E-2</v>
      </c>
      <c r="BC363" s="215">
        <f ca="1">IF($AE363=FALSE,AO363*Overheads!$S$25,
IFERROR(Overheads!$O$50*AO363,0)
+IFERROR(Overheads!R$60*(AO363/Overheads!R$66),0))</f>
        <v>9.983863048690434E-4</v>
      </c>
      <c r="BD363" s="215">
        <f ca="1">IF($AE363=FALSE,AP363*Overheads!$S$25,
IFERROR(Overheads!$O$50*AP363,0)
+IFERROR(Overheads!S$60*(AP363/Overheads!S$66),0))</f>
        <v>0</v>
      </c>
      <c r="BE363" s="215">
        <f ca="1">IF($AE363=FALSE,AQ363*Overheads!$S$25,
IFERROR(Overheads!$O$50*AQ363,0)
+IFERROR(Overheads!T$60*(AQ363/Overheads!T$66),0))</f>
        <v>0</v>
      </c>
      <c r="BF363" s="215">
        <f ca="1">IF($AE363=FALSE,AR363*Overheads!$S$25,
IFERROR(Overheads!$O$50*AR363,0)
+IFERROR(Overheads!U$60*(AR363/Overheads!U$66),0))</f>
        <v>0</v>
      </c>
      <c r="BG363" s="155">
        <f t="shared" ca="1" si="264"/>
        <v>2.1971271273429981E-2</v>
      </c>
      <c r="BH363" s="165"/>
      <c r="BI363" s="215">
        <f t="shared" ca="1" si="265"/>
        <v>1.2928875757923077</v>
      </c>
      <c r="BJ363" s="215">
        <f t="shared" ca="1" si="231"/>
        <v>6.7232637463617934E-2</v>
      </c>
      <c r="BK363" s="215">
        <f t="shared" ca="1" si="232"/>
        <v>0</v>
      </c>
      <c r="BL363" s="215">
        <f t="shared" ca="1" si="233"/>
        <v>0</v>
      </c>
      <c r="BM363" s="215">
        <f t="shared" ca="1" si="234"/>
        <v>0</v>
      </c>
      <c r="BN363" s="155">
        <f t="shared" ca="1" si="266"/>
        <v>1.3601202132559256</v>
      </c>
      <c r="BO363" s="165"/>
      <c r="BP363" s="187" cm="1">
        <f t="array" ref="BP363">IFERROR(IF($X363=$X362,BP362,INDEX(Forecast_Capex_Input!AC$12:AC$286,$X363)),0)</f>
        <v>0</v>
      </c>
      <c r="BQ363" s="187" cm="1">
        <f t="array" ref="BQ363">IFERROR(IF($X363=$X362,BQ362,INDEX(Forecast_Capex_Input!AD$12:AD$286,$X363)),0)</f>
        <v>1</v>
      </c>
      <c r="BR363" s="187" cm="1">
        <f t="array" ref="BR363">IFERROR(IF($X363=$X362,BR362,INDEX(Forecast_Capex_Input!AE$12:AE$286,$X363)),0)</f>
        <v>0</v>
      </c>
      <c r="BS363" s="187" cm="1">
        <f t="array" ref="BS363">IFERROR(IF($X363=$X362,BS362,INDEX(Forecast_Capex_Input!AF$12:AF$286,$X363)),0)</f>
        <v>0</v>
      </c>
      <c r="BT363" s="187" cm="1">
        <f t="array" ref="BT363">IFERROR(IF($X363=$X362,BT362,INDEX(Forecast_Capex_Input!AG$12:AG$286,$X363)),0)</f>
        <v>0</v>
      </c>
      <c r="BU363" s="165"/>
      <c r="BV363" s="215">
        <f t="shared" si="235"/>
        <v>0</v>
      </c>
      <c r="BW363" s="215">
        <f t="shared" si="236"/>
        <v>1.1762797206979223</v>
      </c>
      <c r="BX363" s="215">
        <f t="shared" si="237"/>
        <v>0</v>
      </c>
      <c r="BY363" s="215">
        <f t="shared" si="238"/>
        <v>0</v>
      </c>
      <c r="BZ363" s="215">
        <f t="shared" si="239"/>
        <v>0</v>
      </c>
      <c r="CA363" s="155">
        <f t="shared" si="267"/>
        <v>1.1762797206979223</v>
      </c>
      <c r="CB363" s="165"/>
      <c r="CC363" s="215">
        <f t="shared" ca="1" si="240"/>
        <v>0</v>
      </c>
      <c r="CD363" s="215">
        <f t="shared" ca="1" si="241"/>
        <v>1.1748217057168022</v>
      </c>
      <c r="CE363" s="215">
        <f t="shared" ca="1" si="242"/>
        <v>0</v>
      </c>
      <c r="CF363" s="215">
        <f t="shared" ca="1" si="243"/>
        <v>0</v>
      </c>
      <c r="CG363" s="215">
        <f t="shared" ca="1" si="244"/>
        <v>0</v>
      </c>
      <c r="CH363" s="155">
        <f t="shared" ca="1" si="268"/>
        <v>1.1748217057168022</v>
      </c>
      <c r="CI363" s="165"/>
      <c r="CJ363" s="215">
        <f t="shared" ca="1" si="245"/>
        <v>0</v>
      </c>
      <c r="CK363" s="215">
        <f t="shared" ca="1" si="246"/>
        <v>0.16332723626569362</v>
      </c>
      <c r="CL363" s="215">
        <f t="shared" ca="1" si="247"/>
        <v>0</v>
      </c>
      <c r="CM363" s="215">
        <f t="shared" ca="1" si="248"/>
        <v>0</v>
      </c>
      <c r="CN363" s="215">
        <f t="shared" ca="1" si="249"/>
        <v>0</v>
      </c>
      <c r="CO363" s="155">
        <f t="shared" ca="1" si="269"/>
        <v>0.16332723626569362</v>
      </c>
      <c r="CP363" s="165"/>
      <c r="CQ363" s="223">
        <f t="shared" ca="1" si="250"/>
        <v>0</v>
      </c>
      <c r="CR363" s="223">
        <f t="shared" ca="1" si="251"/>
        <v>2.1971271273429981E-2</v>
      </c>
      <c r="CS363" s="223">
        <f t="shared" ca="1" si="252"/>
        <v>0</v>
      </c>
      <c r="CT363" s="223">
        <f t="shared" ca="1" si="253"/>
        <v>0</v>
      </c>
      <c r="CU363" s="223">
        <f t="shared" ca="1" si="254"/>
        <v>0</v>
      </c>
      <c r="CV363" s="155">
        <f t="shared" ca="1" si="270"/>
        <v>2.1971271273429981E-2</v>
      </c>
      <c r="CW363" s="165"/>
      <c r="CX363" s="215">
        <f t="shared" ca="1" si="271"/>
        <v>0</v>
      </c>
      <c r="CY363" s="215">
        <f t="shared" ca="1" si="255"/>
        <v>1.3601202132559258</v>
      </c>
      <c r="CZ363" s="215">
        <f t="shared" ca="1" si="256"/>
        <v>0</v>
      </c>
      <c r="DA363" s="215">
        <f t="shared" ca="1" si="257"/>
        <v>0</v>
      </c>
      <c r="DB363" s="215">
        <f t="shared" ca="1" si="258"/>
        <v>0</v>
      </c>
      <c r="DC363" s="155">
        <f t="shared" ca="1" si="272"/>
        <v>1.3601202132559258</v>
      </c>
      <c r="DD363" s="165"/>
      <c r="DE363" s="188" t="b" cm="1">
        <f t="array" aca="1" ref="DE363" ca="1">OR($G363=Forecast_Capex_Input!$BF$8:$BF$10)</f>
        <v>1</v>
      </c>
      <c r="DF363" s="188" cm="1">
        <f t="array" aca="1" ref="DF363" ca="1">IFERROR(INDEX(Forecast_Capex_Input!BG$12:BG$286,$X363)
*(INDEX(Forecast_Capex_Input!$H$12:$H$286,$X363)=Repex),0)
*$DE363</f>
        <v>0</v>
      </c>
      <c r="DG363" s="188" cm="1">
        <f t="array" aca="1" ref="DG363" ca="1">IFERROR(INDEX(Forecast_Capex_Input!BH$12:BH$286,$X363)
*(INDEX(Forecast_Capex_Input!$H$12:$H$286,$X363)=Repex),0)
*$DE363</f>
        <v>0.71962399564767143</v>
      </c>
      <c r="DH363" s="188" cm="1">
        <f t="array" aca="1" ref="DH363" ca="1">IFERROR(INDEX(Forecast_Capex_Input!BI$12:BI$286,$X363)
*(INDEX(Forecast_Capex_Input!$H$12:$H$286,$X363)=Repex),0)
*$DE363</f>
        <v>8.2157657783256371E-2</v>
      </c>
      <c r="DI363" s="188" cm="1">
        <f t="array" aca="1" ref="DI363" ca="1">IFERROR(INDEX(Forecast_Capex_Input!BJ$12:BJ$286,$X363)
*(INDEX(Forecast_Capex_Input!$H$12:$H$286,$X363)=Repex),0)
*$DE363</f>
        <v>0.19821834656907211</v>
      </c>
      <c r="DJ363" s="188" cm="1">
        <f t="array" aca="1" ref="DJ363" ca="1">IFERROR(INDEX(Forecast_Capex_Input!BK$12:BK$286,$X363)
*(INDEX(Forecast_Capex_Input!$H$12:$H$286,$X363)=Repex),0)
*$DE363</f>
        <v>0</v>
      </c>
      <c r="DK363" s="188" cm="1">
        <f t="array" aca="1" ref="DK363" ca="1">IFERROR(INDEX(Forecast_Capex_Input!BL$12:BL$286,$X363)
*(INDEX(Forecast_Capex_Input!$H$12:$H$286,$X363)=Repex),0)
*$DE363</f>
        <v>0</v>
      </c>
      <c r="DL363" s="165"/>
      <c r="DM363" s="188" t="b" cm="1">
        <f t="array" aca="1" ref="DM363" ca="1">OR($G363=Forecast_Capex_Input!$BN$8:$BN$9)</f>
        <v>0</v>
      </c>
      <c r="DN363" s="188" cm="1">
        <f t="array" aca="1" ref="DN363" ca="1">IFERROR(INDEX(Forecast_Capex_Input!BO$12:BO$286,$X363)
*(INDEX(Forecast_Capex_Input!$H$12:$H$286,$X363)=Repex),0)
*$DM363</f>
        <v>0</v>
      </c>
      <c r="DO363" s="188" cm="1">
        <f t="array" aca="1" ref="DO363" ca="1">IFERROR(INDEX(Forecast_Capex_Input!BP$12:BP$286,$X363)
*(INDEX(Forecast_Capex_Input!$H$12:$H$286,$X363)=Repex),0)
*$DM363</f>
        <v>0</v>
      </c>
      <c r="DP363" s="188" cm="1">
        <f t="array" aca="1" ref="DP363" ca="1">IFERROR(INDEX(Forecast_Capex_Input!BQ$12:BQ$286,$X363)
*(INDEX(Forecast_Capex_Input!$H$12:$H$286,$X363)=Repex),0)
*$DM363</f>
        <v>0</v>
      </c>
      <c r="DQ363" s="188" cm="1">
        <f t="array" aca="1" ref="DQ363" ca="1">IFERROR(INDEX(Forecast_Capex_Input!BR$12:BR$286,$X363)
*(INDEX(Forecast_Capex_Input!$H$12:$H$286,$X363)=Repex),0)
*$DM363</f>
        <v>0</v>
      </c>
      <c r="DR363" s="188" cm="1">
        <f t="array" aca="1" ref="DR363" ca="1">IFERROR(INDEX(Forecast_Capex_Input!BS$12:BS$286,$X363)
*(INDEX(Forecast_Capex_Input!$H$12:$H$286,$X363)=Repex),0)
*$DM363</f>
        <v>0</v>
      </c>
      <c r="DS363" s="165"/>
      <c r="DT363" s="188" t="b" cm="1">
        <f t="array" aca="1" ref="DT363" ca="1">OR($G363=Forecast_Capex_Input!$BU$8:$BU$10)</f>
        <v>0</v>
      </c>
      <c r="DU363" s="188" cm="1">
        <f t="array" aca="1" ref="DU363" ca="1">IFERROR(INDEX(Forecast_Capex_Input!BV$12:BV$286,$X363)
*(INDEX(Forecast_Capex_Input!$H$12:$H$286,$X363)=Repex),0)
*$DT363</f>
        <v>0</v>
      </c>
      <c r="DV363" s="188" cm="1">
        <f t="array" aca="1" ref="DV363" ca="1">IFERROR(INDEX(Forecast_Capex_Input!BW$12:BW$286,$X363)
*(INDEX(Forecast_Capex_Input!$H$12:$H$286,$X363)=Repex),0)
*$DT363</f>
        <v>0</v>
      </c>
      <c r="DW363" s="188" cm="1">
        <f t="array" aca="1" ref="DW363" ca="1">IFERROR(INDEX(Forecast_Capex_Input!BX$12:BX$286,$X363)
*(INDEX(Forecast_Capex_Input!$H$12:$H$286,$X363)=Repex),0)
*$DT363</f>
        <v>0</v>
      </c>
      <c r="DX363" s="188" cm="1">
        <f t="array" aca="1" ref="DX363" ca="1">IFERROR(INDEX(Forecast_Capex_Input!BY$12:BY$286,$X363)
*(INDEX(Forecast_Capex_Input!$H$12:$H$286,$X363)=Repex),0)
*$DT363</f>
        <v>0</v>
      </c>
      <c r="DY363" s="188" cm="1">
        <f t="array" aca="1" ref="DY363" ca="1">IFERROR(INDEX(Forecast_Capex_Input!BZ$12:BZ$286,$X363)
*(INDEX(Forecast_Capex_Input!$H$12:$H$286,$X363)=Repex),0)
*$DT363</f>
        <v>0</v>
      </c>
      <c r="DZ363" s="188" cm="1">
        <f t="array" aca="1" ref="DZ363" ca="1">IFERROR(INDEX(Forecast_Capex_Input!CA$12:CA$286,$X363)
*(INDEX(Forecast_Capex_Input!$H$12:$H$286,$X363)=Repex),0)
*$DT363</f>
        <v>0</v>
      </c>
      <c r="EA363" s="188" cm="1">
        <f t="array" aca="1" ref="EA363" ca="1">IFERROR(INDEX(Forecast_Capex_Input!CB$12:CB$286,$X363)
*(INDEX(Forecast_Capex_Input!$H$12:$H$286,$X363)=Repex),0)
*$DT363</f>
        <v>0</v>
      </c>
      <c r="EB363" s="188" cm="1">
        <f t="array" aca="1" ref="EB363" ca="1">IFERROR(INDEX(Forecast_Capex_Input!CC$12:CC$286,$X363)
*(INDEX(Forecast_Capex_Input!$H$12:$H$286,$X363)=Repex),0)
*$DT363</f>
        <v>0</v>
      </c>
      <c r="EC363" s="165"/>
      <c r="ED363" s="226" t="str">
        <f t="shared" si="259"/>
        <v>N/A</v>
      </c>
      <c r="EE363" s="174" t="s">
        <v>15</v>
      </c>
    </row>
    <row r="364" spans="3:135" x14ac:dyDescent="0.2">
      <c r="C364" s="174">
        <f t="shared" si="260"/>
        <v>354</v>
      </c>
      <c r="D364" s="167" t="str" cm="1">
        <f t="array" ref="D364">IFERROR(INDEX(Forecast_Capex_Input!$D$12:$D$286,$X364),NA)</f>
        <v>Line 23 - Vales Point Munmorah Refurb</v>
      </c>
      <c r="E364" s="172" t="b" cm="1">
        <f t="array" ref="E364">IF($X364=NA,NA,INDEX(Forecast_Capex_Input!$E$12:$E$286,$X364))</f>
        <v>1</v>
      </c>
      <c r="F364" s="167" t="str" cm="1">
        <f t="array" aca="1" ref="F364" ca="1">IFERROR(INDEX(General!$E$25:$E$26,$Y364),NA)</f>
        <v>Non-Labour</v>
      </c>
      <c r="G364" s="167" t="str" cm="1">
        <f t="array" aca="1" ref="G364" ca="1">IFERROR(INDEX(Forecast_Capex_Input!$AI$11:$BB$11,$AA364),NA)</f>
        <v>Transmission Lines</v>
      </c>
      <c r="H364" s="189" cm="1">
        <f t="array" aca="1" ref="H364" ca="1">IFERROR(INDEX(Forecast_Capex_Input!$AI$12:$BB$286,$X364,$AA364),NA)</f>
        <v>1.0000000000000002</v>
      </c>
      <c r="I364" s="199" t="str" cm="1">
        <f t="array" ref="I364">IFERROR(INDEX(Forecast_Capex_Input!$F$12:$F$286,$X364),NA)</f>
        <v>Replacement Expenditure</v>
      </c>
      <c r="J364" s="199" t="str" cm="1">
        <f t="array" ref="J364">IFERROR(INDEX(Forecast_Capex_Input!G$12:G$286,$X364),NA)</f>
        <v>Transmission Lines</v>
      </c>
      <c r="K364" s="199" t="str" cm="1">
        <f t="array" ref="K364">IFERROR(INDEX(Forecast_Capex_Input!H$12:H$286,$X364),NA)</f>
        <v>Repex</v>
      </c>
      <c r="L364" s="199" t="str" cm="1">
        <f t="array" ref="L364">IFERROR(INDEX(Forecast_Capex_Input!I$12:I$286,$X364),NA)</f>
        <v>N/A</v>
      </c>
      <c r="M364" s="199" t="str" cm="1">
        <f t="array" ref="M364">IFERROR(INDEX(Forecast_Capex_Input!J$12:J$286,$X364),NA)</f>
        <v>N/A</v>
      </c>
      <c r="N364" s="199" t="str" cm="1">
        <f t="array" ref="N364">IFERROR(INDEX(Forecast_Capex_Input!K$12:K$286,$X364),NA)</f>
        <v>TL - Transmission towers</v>
      </c>
      <c r="O364" s="199" t="str" cm="1">
        <f t="array" ref="O364">IFERROR(INDEX(Forecast_Capex_Input!L$12:L$286,$X364),NA)</f>
        <v>TL - Safe and Reliable Network</v>
      </c>
      <c r="P364" s="199" t="str" cm="1">
        <f t="array" ref="P364">IFERROR(INDEX(Forecast_Capex_Input!M$12:M$286,$X364),NA)</f>
        <v>N/A</v>
      </c>
      <c r="Q364" s="172" t="str" cm="1">
        <f t="array" ref="Q364">IFERROR(INDEX(Forecast_Capex_Input!N$12:N$286,$X364),NA)</f>
        <v>Yes</v>
      </c>
      <c r="R364" s="265" cm="1">
        <f t="array" ref="R364">IFERROR(INDEX(Forecast_Capex_Input!O$12:O$286,$X364),0)</f>
        <v>0</v>
      </c>
      <c r="S364" s="172" t="str" cm="1">
        <f t="array" ref="S364">IFERROR(INDEX(Forecast_Capex_Input!P$12:P$286,$X364),0)</f>
        <v>Safety security &amp; reliability</v>
      </c>
      <c r="T364" s="199" t="str" cm="1">
        <f t="array" aca="1" ref="T364" ca="1">IFERROR(INDEX(General!$K$84:$K$103,$AA364),NA)</f>
        <v>Transmission Lines (2018 onwards)</v>
      </c>
      <c r="U364" s="188" cm="1">
        <f t="array" aca="1" ref="U364" ca="1">IFERROR(
IF($F364=General!$E$25,INDEX(Forecast_Capex_Input!S$12:S$286,$X364),
INDEX(Forecast_Capex_Input!T$12:T$286,$X364)),0)</f>
        <v>0.89356855063333152</v>
      </c>
      <c r="V364" s="222" t="b">
        <f>IFERROR(INDEX(Overheads!$T$19:$T$26,MATCH($I364,Overheads!$E$19:$E$26,0)),FALSE)</f>
        <v>1</v>
      </c>
      <c r="W364" s="165"/>
      <c r="X364" s="174">
        <f>IFERROR(
IF(MATCH($C364,Forecast_Capex_Input!$CI$12:$CI$286,1)+1&gt;MAX(Forecast_Capex_Input!$C$12:$C$286),NA,
MATCH($C364,Forecast_Capex_Input!$CI$12:$CI$286,1)+1),1)</f>
        <v>141</v>
      </c>
      <c r="Y364" s="174" cm="1">
        <f t="array" aca="1" ref="Y364" ca="1">IFERROR(
IF(X363&lt;&gt;X364,1,
IF(COUNTIF(OFFSET(Y363,0,0,-INDEX(Forecast_Capex_Input!$CG$12:$CG$286,$X364)),Y363)=INDEX(Forecast_Capex_Input!$CG$12:$CG$286,$X364),Y363+1,Y363)),NA)</f>
        <v>2</v>
      </c>
      <c r="Z364" s="174" cm="1">
        <f t="array" ref="Z364">IFERROR($C364-IF($X364=1,1,INDEX(Forecast_Capex_Input!$CI$12:$CI$286,$X364-1))+1,NA)</f>
        <v>2</v>
      </c>
      <c r="AA364" s="174" cm="1">
        <f t="array" aca="1" ref="AA364" ca="1">IFERROR(IF(Y364=1,
INDEX(Forecast_Capex_Input!$AI$10:$BB$10,SMALL(IF(INDEX(Forecast_Capex_Input!$AI$12:$BB$286,$X364,0)&gt;0,COLUMN(Forecast_Capex_Input!$AI$10:$BB$10)-COLUMN(Forecast_Capex_Input!$AI$12)+1),ROWS(OFFSET(AA363,0,0,-$Z364)))),
OFFSET(AA363,-INDEX(Forecast_Capex_Input!$CG$12:$CG$286,$X364)+1,0)),NA)</f>
        <v>1</v>
      </c>
      <c r="AB364" s="174">
        <f t="shared" ca="1" si="229"/>
        <v>2</v>
      </c>
      <c r="AC364" s="222" t="b">
        <f t="shared" si="261"/>
        <v>0</v>
      </c>
      <c r="AD364" s="220" t="b">
        <v>0</v>
      </c>
      <c r="AE364" s="222" t="b">
        <f t="shared" si="230"/>
        <v>1</v>
      </c>
      <c r="AF364" s="165"/>
      <c r="AG364" s="215">
        <v>9.3818923604627038</v>
      </c>
      <c r="AH364" s="215">
        <v>0.49382173925146394</v>
      </c>
      <c r="AI364" s="215">
        <v>0</v>
      </c>
      <c r="AJ364" s="215">
        <v>0</v>
      </c>
      <c r="AK364" s="215">
        <v>0</v>
      </c>
      <c r="AL364" s="155">
        <v>9.8757140997141679</v>
      </c>
      <c r="AM364" s="165"/>
      <c r="AN364" s="215" cm="1">
        <f t="array" aca="1" ref="AN364" ca="1">IFERROR(INDEX(General!O$33:O$34,$AB364)
*AG364,0)</f>
        <v>9.3818923604627038</v>
      </c>
      <c r="AO364" s="215" cm="1">
        <f t="array" aca="1" ref="AO364" ca="1">IFERROR(INDEX(General!P$33:P$34,$AB364)
*AH364,0)</f>
        <v>0.49382173925146394</v>
      </c>
      <c r="AP364" s="215" cm="1">
        <f t="array" aca="1" ref="AP364" ca="1">IFERROR(INDEX(General!Q$33:Q$34,$AB364)
*AI364,0)</f>
        <v>0</v>
      </c>
      <c r="AQ364" s="215" cm="1">
        <f t="array" aca="1" ref="AQ364" ca="1">IFERROR(INDEX(General!R$33:R$34,$AB364)
*AJ364,0)</f>
        <v>0</v>
      </c>
      <c r="AR364" s="215" cm="1">
        <f t="array" aca="1" ref="AR364" ca="1">IFERROR(INDEX(General!S$33:S$34,$AB364)
*AK364,0)</f>
        <v>0</v>
      </c>
      <c r="AS364" s="155">
        <f t="shared" ca="1" si="262"/>
        <v>9.8757140997141679</v>
      </c>
      <c r="AT364" s="165"/>
      <c r="AU364" s="215">
        <f ca="1">IF($AE364=FALSE,AN364*Overheads!$R$24*$V364,
IFERROR(Overheads!$O$49*$V364*AN364,0)
+IFERROR(Overheads!Q$59*$V364*(AN364/Overheads!Q$68),0))</f>
        <v>1.3140878454878431</v>
      </c>
      <c r="AV364" s="215">
        <f ca="1">IF($AE364=FALSE,AO364*Overheads!$R$24*$V364,
IFERROR(Overheads!$O$49*$V364*AO364,0)
+IFERROR(Overheads!R$59*$V364*(AO364/Overheads!R$68),0))</f>
        <v>5.8937842081879757E-2</v>
      </c>
      <c r="AW364" s="215">
        <f ca="1">IF($AE364=FALSE,AP364*Overheads!$R$24*$V364,
IFERROR(Overheads!$O$49*$V364*AP364,0)
+IFERROR(Overheads!S$59*$V364*(AP364/Overheads!S$68),0))</f>
        <v>0</v>
      </c>
      <c r="AX364" s="215">
        <f ca="1">IF($AE364=FALSE,AQ364*Overheads!$R$24*$V364,
IFERROR(Overheads!$O$49*$V364*AQ364,0)
+IFERROR(Overheads!T$59*$V364*(AQ364/Overheads!T$68),0))</f>
        <v>0</v>
      </c>
      <c r="AY364" s="215">
        <f ca="1">IF($AE364=FALSE,AR364*Overheads!$R$24*$V364,
IFERROR(Overheads!$O$49*$V364*AR364,0)
+IFERROR(Overheads!U$59*$V364*(AR364/Overheads!U$68),0))</f>
        <v>0</v>
      </c>
      <c r="AZ364" s="155">
        <f t="shared" ca="1" si="263"/>
        <v>1.3730256875697229</v>
      </c>
      <c r="BA364" s="165"/>
      <c r="BB364" s="215">
        <f ca="1">IF($AE364=FALSE,AN364*Overheads!$S$25,
IFERROR(Overheads!$O$50*AN364,0)
+IFERROR(Overheads!Q$60*(AN364/Overheads!Q$66),0))</f>
        <v>0.17636840277402774</v>
      </c>
      <c r="BC364" s="215">
        <f ca="1">IF($AE364=FALSE,AO364*Overheads!$S$25,
IFERROR(Overheads!$O$50*AO364,0)
+IFERROR(Overheads!R$60*(AO364/Overheads!R$66),0))</f>
        <v>8.3320576021256969E-3</v>
      </c>
      <c r="BD364" s="215">
        <f ca="1">IF($AE364=FALSE,AP364*Overheads!$S$25,
IFERROR(Overheads!$O$50*AP364,0)
+IFERROR(Overheads!S$60*(AP364/Overheads!S$66),0))</f>
        <v>0</v>
      </c>
      <c r="BE364" s="215">
        <f ca="1">IF($AE364=FALSE,AQ364*Overheads!$S$25,
IFERROR(Overheads!$O$50*AQ364,0)
+IFERROR(Overheads!T$60*(AQ364/Overheads!T$66),0))</f>
        <v>0</v>
      </c>
      <c r="BF364" s="215">
        <f ca="1">IF($AE364=FALSE,AR364*Overheads!$S$25,
IFERROR(Overheads!$O$50*AR364,0)
+IFERROR(Overheads!U$60*(AR364/Overheads!U$66),0))</f>
        <v>0</v>
      </c>
      <c r="BG364" s="155">
        <f t="shared" ca="1" si="264"/>
        <v>0.18470046037615342</v>
      </c>
      <c r="BH364" s="165"/>
      <c r="BI364" s="215">
        <f t="shared" ca="1" si="265"/>
        <v>10.872348608724575</v>
      </c>
      <c r="BJ364" s="215">
        <f t="shared" ca="1" si="231"/>
        <v>0.56109163893546943</v>
      </c>
      <c r="BK364" s="215">
        <f t="shared" ca="1" si="232"/>
        <v>0</v>
      </c>
      <c r="BL364" s="215">
        <f t="shared" ca="1" si="233"/>
        <v>0</v>
      </c>
      <c r="BM364" s="215">
        <f t="shared" ca="1" si="234"/>
        <v>0</v>
      </c>
      <c r="BN364" s="155">
        <f t="shared" ca="1" si="266"/>
        <v>11.433440247660045</v>
      </c>
      <c r="BO364" s="165"/>
      <c r="BP364" s="187" cm="1">
        <f t="array" ref="BP364">IFERROR(IF($X364=$X363,BP363,INDEX(Forecast_Capex_Input!AC$12:AC$286,$X364)),0)</f>
        <v>0</v>
      </c>
      <c r="BQ364" s="187" cm="1">
        <f t="array" ref="BQ364">IFERROR(IF($X364=$X363,BQ363,INDEX(Forecast_Capex_Input!AD$12:AD$286,$X364)),0)</f>
        <v>1</v>
      </c>
      <c r="BR364" s="187" cm="1">
        <f t="array" ref="BR364">IFERROR(IF($X364=$X363,BR363,INDEX(Forecast_Capex_Input!AE$12:AE$286,$X364)),0)</f>
        <v>0</v>
      </c>
      <c r="BS364" s="187" cm="1">
        <f t="array" ref="BS364">IFERROR(IF($X364=$X363,BS363,INDEX(Forecast_Capex_Input!AF$12:AF$286,$X364)),0)</f>
        <v>0</v>
      </c>
      <c r="BT364" s="187" cm="1">
        <f t="array" ref="BT364">IFERROR(IF($X364=$X363,BT363,INDEX(Forecast_Capex_Input!AG$12:AG$286,$X364)),0)</f>
        <v>0</v>
      </c>
      <c r="BU364" s="165"/>
      <c r="BV364" s="215">
        <f t="shared" si="235"/>
        <v>0</v>
      </c>
      <c r="BW364" s="215">
        <f t="shared" si="236"/>
        <v>9.8757140997141679</v>
      </c>
      <c r="BX364" s="215">
        <f t="shared" si="237"/>
        <v>0</v>
      </c>
      <c r="BY364" s="215">
        <f t="shared" si="238"/>
        <v>0</v>
      </c>
      <c r="BZ364" s="215">
        <f t="shared" si="239"/>
        <v>0</v>
      </c>
      <c r="CA364" s="155">
        <f t="shared" si="267"/>
        <v>9.8757140997141679</v>
      </c>
      <c r="CB364" s="165"/>
      <c r="CC364" s="215">
        <f t="shared" ca="1" si="240"/>
        <v>0</v>
      </c>
      <c r="CD364" s="215">
        <f t="shared" ca="1" si="241"/>
        <v>9.8757140997141679</v>
      </c>
      <c r="CE364" s="215">
        <f t="shared" ca="1" si="242"/>
        <v>0</v>
      </c>
      <c r="CF364" s="215">
        <f t="shared" ca="1" si="243"/>
        <v>0</v>
      </c>
      <c r="CG364" s="215">
        <f t="shared" ca="1" si="244"/>
        <v>0</v>
      </c>
      <c r="CH364" s="155">
        <f t="shared" ca="1" si="268"/>
        <v>9.8757140997141679</v>
      </c>
      <c r="CI364" s="165"/>
      <c r="CJ364" s="215">
        <f t="shared" ca="1" si="245"/>
        <v>0</v>
      </c>
      <c r="CK364" s="215">
        <f t="shared" ca="1" si="246"/>
        <v>1.3730256875697229</v>
      </c>
      <c r="CL364" s="215">
        <f t="shared" ca="1" si="247"/>
        <v>0</v>
      </c>
      <c r="CM364" s="215">
        <f t="shared" ca="1" si="248"/>
        <v>0</v>
      </c>
      <c r="CN364" s="215">
        <f t="shared" ca="1" si="249"/>
        <v>0</v>
      </c>
      <c r="CO364" s="155">
        <f t="shared" ca="1" si="269"/>
        <v>1.3730256875697229</v>
      </c>
      <c r="CP364" s="165"/>
      <c r="CQ364" s="223">
        <f t="shared" ca="1" si="250"/>
        <v>0</v>
      </c>
      <c r="CR364" s="223">
        <f t="shared" ca="1" si="251"/>
        <v>0.18470046037615342</v>
      </c>
      <c r="CS364" s="223">
        <f t="shared" ca="1" si="252"/>
        <v>0</v>
      </c>
      <c r="CT364" s="223">
        <f t="shared" ca="1" si="253"/>
        <v>0</v>
      </c>
      <c r="CU364" s="223">
        <f t="shared" ca="1" si="254"/>
        <v>0</v>
      </c>
      <c r="CV364" s="155">
        <f t="shared" ca="1" si="270"/>
        <v>0.18470046037615342</v>
      </c>
      <c r="CW364" s="165"/>
      <c r="CX364" s="215">
        <f t="shared" ca="1" si="271"/>
        <v>0</v>
      </c>
      <c r="CY364" s="215">
        <f t="shared" ca="1" si="255"/>
        <v>11.433440247660043</v>
      </c>
      <c r="CZ364" s="215">
        <f t="shared" ca="1" si="256"/>
        <v>0</v>
      </c>
      <c r="DA364" s="215">
        <f t="shared" ca="1" si="257"/>
        <v>0</v>
      </c>
      <c r="DB364" s="215">
        <f t="shared" ca="1" si="258"/>
        <v>0</v>
      </c>
      <c r="DC364" s="155">
        <f t="shared" ca="1" si="272"/>
        <v>11.433440247660043</v>
      </c>
      <c r="DD364" s="165"/>
      <c r="DE364" s="188" t="b" cm="1">
        <f t="array" aca="1" ref="DE364" ca="1">OR($G364=Forecast_Capex_Input!$BF$8:$BF$10)</f>
        <v>1</v>
      </c>
      <c r="DF364" s="188" cm="1">
        <f t="array" aca="1" ref="DF364" ca="1">IFERROR(INDEX(Forecast_Capex_Input!BG$12:BG$286,$X364)
*(INDEX(Forecast_Capex_Input!$H$12:$H$286,$X364)=Repex),0)
*$DE364</f>
        <v>0</v>
      </c>
      <c r="DG364" s="188" cm="1">
        <f t="array" aca="1" ref="DG364" ca="1">IFERROR(INDEX(Forecast_Capex_Input!BH$12:BH$286,$X364)
*(INDEX(Forecast_Capex_Input!$H$12:$H$286,$X364)=Repex),0)
*$DE364</f>
        <v>0.71962399564767143</v>
      </c>
      <c r="DH364" s="188" cm="1">
        <f t="array" aca="1" ref="DH364" ca="1">IFERROR(INDEX(Forecast_Capex_Input!BI$12:BI$286,$X364)
*(INDEX(Forecast_Capex_Input!$H$12:$H$286,$X364)=Repex),0)
*$DE364</f>
        <v>8.2157657783256371E-2</v>
      </c>
      <c r="DI364" s="188" cm="1">
        <f t="array" aca="1" ref="DI364" ca="1">IFERROR(INDEX(Forecast_Capex_Input!BJ$12:BJ$286,$X364)
*(INDEX(Forecast_Capex_Input!$H$12:$H$286,$X364)=Repex),0)
*$DE364</f>
        <v>0.19821834656907211</v>
      </c>
      <c r="DJ364" s="188" cm="1">
        <f t="array" aca="1" ref="DJ364" ca="1">IFERROR(INDEX(Forecast_Capex_Input!BK$12:BK$286,$X364)
*(INDEX(Forecast_Capex_Input!$H$12:$H$286,$X364)=Repex),0)
*$DE364</f>
        <v>0</v>
      </c>
      <c r="DK364" s="188" cm="1">
        <f t="array" aca="1" ref="DK364" ca="1">IFERROR(INDEX(Forecast_Capex_Input!BL$12:BL$286,$X364)
*(INDEX(Forecast_Capex_Input!$H$12:$H$286,$X364)=Repex),0)
*$DE364</f>
        <v>0</v>
      </c>
      <c r="DL364" s="165"/>
      <c r="DM364" s="188" t="b" cm="1">
        <f t="array" aca="1" ref="DM364" ca="1">OR($G364=Forecast_Capex_Input!$BN$8:$BN$9)</f>
        <v>0</v>
      </c>
      <c r="DN364" s="188" cm="1">
        <f t="array" aca="1" ref="DN364" ca="1">IFERROR(INDEX(Forecast_Capex_Input!BO$12:BO$286,$X364)
*(INDEX(Forecast_Capex_Input!$H$12:$H$286,$X364)=Repex),0)
*$DM364</f>
        <v>0</v>
      </c>
      <c r="DO364" s="188" cm="1">
        <f t="array" aca="1" ref="DO364" ca="1">IFERROR(INDEX(Forecast_Capex_Input!BP$12:BP$286,$X364)
*(INDEX(Forecast_Capex_Input!$H$12:$H$286,$X364)=Repex),0)
*$DM364</f>
        <v>0</v>
      </c>
      <c r="DP364" s="188" cm="1">
        <f t="array" aca="1" ref="DP364" ca="1">IFERROR(INDEX(Forecast_Capex_Input!BQ$12:BQ$286,$X364)
*(INDEX(Forecast_Capex_Input!$H$12:$H$286,$X364)=Repex),0)
*$DM364</f>
        <v>0</v>
      </c>
      <c r="DQ364" s="188" cm="1">
        <f t="array" aca="1" ref="DQ364" ca="1">IFERROR(INDEX(Forecast_Capex_Input!BR$12:BR$286,$X364)
*(INDEX(Forecast_Capex_Input!$H$12:$H$286,$X364)=Repex),0)
*$DM364</f>
        <v>0</v>
      </c>
      <c r="DR364" s="188" cm="1">
        <f t="array" aca="1" ref="DR364" ca="1">IFERROR(INDEX(Forecast_Capex_Input!BS$12:BS$286,$X364)
*(INDEX(Forecast_Capex_Input!$H$12:$H$286,$X364)=Repex),0)
*$DM364</f>
        <v>0</v>
      </c>
      <c r="DS364" s="165"/>
      <c r="DT364" s="188" t="b" cm="1">
        <f t="array" aca="1" ref="DT364" ca="1">OR($G364=Forecast_Capex_Input!$BU$8:$BU$10)</f>
        <v>0</v>
      </c>
      <c r="DU364" s="188" cm="1">
        <f t="array" aca="1" ref="DU364" ca="1">IFERROR(INDEX(Forecast_Capex_Input!BV$12:BV$286,$X364)
*(INDEX(Forecast_Capex_Input!$H$12:$H$286,$X364)=Repex),0)
*$DT364</f>
        <v>0</v>
      </c>
      <c r="DV364" s="188" cm="1">
        <f t="array" aca="1" ref="DV364" ca="1">IFERROR(INDEX(Forecast_Capex_Input!BW$12:BW$286,$X364)
*(INDEX(Forecast_Capex_Input!$H$12:$H$286,$X364)=Repex),0)
*$DT364</f>
        <v>0</v>
      </c>
      <c r="DW364" s="188" cm="1">
        <f t="array" aca="1" ref="DW364" ca="1">IFERROR(INDEX(Forecast_Capex_Input!BX$12:BX$286,$X364)
*(INDEX(Forecast_Capex_Input!$H$12:$H$286,$X364)=Repex),0)
*$DT364</f>
        <v>0</v>
      </c>
      <c r="DX364" s="188" cm="1">
        <f t="array" aca="1" ref="DX364" ca="1">IFERROR(INDEX(Forecast_Capex_Input!BY$12:BY$286,$X364)
*(INDEX(Forecast_Capex_Input!$H$12:$H$286,$X364)=Repex),0)
*$DT364</f>
        <v>0</v>
      </c>
      <c r="DY364" s="188" cm="1">
        <f t="array" aca="1" ref="DY364" ca="1">IFERROR(INDEX(Forecast_Capex_Input!BZ$12:BZ$286,$X364)
*(INDEX(Forecast_Capex_Input!$H$12:$H$286,$X364)=Repex),0)
*$DT364</f>
        <v>0</v>
      </c>
      <c r="DZ364" s="188" cm="1">
        <f t="array" aca="1" ref="DZ364" ca="1">IFERROR(INDEX(Forecast_Capex_Input!CA$12:CA$286,$X364)
*(INDEX(Forecast_Capex_Input!$H$12:$H$286,$X364)=Repex),0)
*$DT364</f>
        <v>0</v>
      </c>
      <c r="EA364" s="188" cm="1">
        <f t="array" aca="1" ref="EA364" ca="1">IFERROR(INDEX(Forecast_Capex_Input!CB$12:CB$286,$X364)
*(INDEX(Forecast_Capex_Input!$H$12:$H$286,$X364)=Repex),0)
*$DT364</f>
        <v>0</v>
      </c>
      <c r="EB364" s="188" cm="1">
        <f t="array" aca="1" ref="EB364" ca="1">IFERROR(INDEX(Forecast_Capex_Input!CC$12:CC$286,$X364)
*(INDEX(Forecast_Capex_Input!$H$12:$H$286,$X364)=Repex),0)
*$DT364</f>
        <v>0</v>
      </c>
      <c r="EC364" s="165"/>
      <c r="ED364" s="226" t="str">
        <f t="shared" si="259"/>
        <v>N/A</v>
      </c>
      <c r="EE364" s="174" t="s">
        <v>15</v>
      </c>
    </row>
    <row r="365" spans="3:135" x14ac:dyDescent="0.2">
      <c r="C365" s="174">
        <f t="shared" si="260"/>
        <v>355</v>
      </c>
      <c r="D365" s="167" t="str" cm="1">
        <f t="array" ref="D365">IFERROR(INDEX(Forecast_Capex_Input!$D$12:$D$286,$X365),NA)</f>
        <v>Line 992 Refurbishment</v>
      </c>
      <c r="E365" s="172" t="b" cm="1">
        <f t="array" ref="E365">IF($X365=NA,NA,INDEX(Forecast_Capex_Input!$E$12:$E$286,$X365))</f>
        <v>1</v>
      </c>
      <c r="F365" s="167" t="str" cm="1">
        <f t="array" aca="1" ref="F365" ca="1">IFERROR(INDEX(General!$E$25:$E$26,$Y365),NA)</f>
        <v>Labour</v>
      </c>
      <c r="G365" s="167" t="str" cm="1">
        <f t="array" aca="1" ref="G365" ca="1">IFERROR(INDEX(Forecast_Capex_Input!$AI$11:$BB$11,$AA365),NA)</f>
        <v>Transmission Lines</v>
      </c>
      <c r="H365" s="189" cm="1">
        <f t="array" aca="1" ref="H365" ca="1">IFERROR(INDEX(Forecast_Capex_Input!$AI$12:$BB$286,$X365,$AA365),NA)</f>
        <v>1</v>
      </c>
      <c r="I365" s="199" t="str" cm="1">
        <f t="array" ref="I365">IFERROR(INDEX(Forecast_Capex_Input!$F$12:$F$286,$X365),NA)</f>
        <v>Replacement Expenditure</v>
      </c>
      <c r="J365" s="199" t="str" cm="1">
        <f t="array" ref="J365">IFERROR(INDEX(Forecast_Capex_Input!G$12:G$286,$X365),NA)</f>
        <v>Transmission Lines</v>
      </c>
      <c r="K365" s="199" t="str" cm="1">
        <f t="array" ref="K365">IFERROR(INDEX(Forecast_Capex_Input!H$12:H$286,$X365),NA)</f>
        <v>Repex</v>
      </c>
      <c r="L365" s="199" t="str" cm="1">
        <f t="array" ref="L365">IFERROR(INDEX(Forecast_Capex_Input!I$12:I$286,$X365),NA)</f>
        <v>N/A</v>
      </c>
      <c r="M365" s="199" t="str" cm="1">
        <f t="array" ref="M365">IFERROR(INDEX(Forecast_Capex_Input!J$12:J$286,$X365),NA)</f>
        <v>N/A</v>
      </c>
      <c r="N365" s="199" t="str" cm="1">
        <f t="array" ref="N365">IFERROR(INDEX(Forecast_Capex_Input!K$12:K$286,$X365),NA)</f>
        <v>TL - Transmission poles</v>
      </c>
      <c r="O365" s="199" t="str" cm="1">
        <f t="array" ref="O365">IFERROR(INDEX(Forecast_Capex_Input!L$12:L$286,$X365),NA)</f>
        <v>TL - Safe and Reliable Network</v>
      </c>
      <c r="P365" s="199" t="str" cm="1">
        <f t="array" ref="P365">IFERROR(INDEX(Forecast_Capex_Input!M$12:M$286,$X365),NA)</f>
        <v>N/A</v>
      </c>
      <c r="Q365" s="172" t="str" cm="1">
        <f t="array" ref="Q365">IFERROR(INDEX(Forecast_Capex_Input!N$12:N$286,$X365),NA)</f>
        <v>No</v>
      </c>
      <c r="R365" s="265" cm="1">
        <f t="array" ref="R365">IFERROR(INDEX(Forecast_Capex_Input!O$12:O$286,$X365),0)</f>
        <v>0</v>
      </c>
      <c r="S365" s="172" t="str" cm="1">
        <f t="array" ref="S365">IFERROR(INDEX(Forecast_Capex_Input!P$12:P$286,$X365),0)</f>
        <v>Safety security &amp; reliability</v>
      </c>
      <c r="T365" s="199" t="str" cm="1">
        <f t="array" aca="1" ref="T365" ca="1">IFERROR(INDEX(General!$K$84:$K$103,$AA365),NA)</f>
        <v>Transmission Lines (2018 onwards)</v>
      </c>
      <c r="U365" s="188" cm="1">
        <f t="array" aca="1" ref="U365" ca="1">IFERROR(
IF($F365=General!$E$25,INDEX(Forecast_Capex_Input!S$12:S$286,$X365),
INDEX(Forecast_Capex_Input!T$12:T$286,$X365)),0)</f>
        <v>0.13795645578804697</v>
      </c>
      <c r="V365" s="222" t="b">
        <f>IFERROR(INDEX(Overheads!$T$19:$T$26,MATCH($I365,Overheads!$E$19:$E$26,0)),FALSE)</f>
        <v>1</v>
      </c>
      <c r="W365" s="165"/>
      <c r="X365" s="174">
        <f>IFERROR(
IF(MATCH($C365,Forecast_Capex_Input!$CI$12:$CI$286,1)+1&gt;MAX(Forecast_Capex_Input!$C$12:$C$286),NA,
MATCH($C365,Forecast_Capex_Input!$CI$12:$CI$286,1)+1),1)</f>
        <v>142</v>
      </c>
      <c r="Y365" s="174" cm="1">
        <f t="array" aca="1" ref="Y365" ca="1">IFERROR(
IF(X364&lt;&gt;X365,1,
IF(COUNTIF(OFFSET(Y364,0,0,-INDEX(Forecast_Capex_Input!$CG$12:$CG$286,$X365)),Y364)=INDEX(Forecast_Capex_Input!$CG$12:$CG$286,$X365),Y364+1,Y364)),NA)</f>
        <v>1</v>
      </c>
      <c r="Z365" s="174" cm="1">
        <f t="array" ref="Z365">IFERROR($C365-IF($X365=1,1,INDEX(Forecast_Capex_Input!$CI$12:$CI$286,$X365-1))+1,NA)</f>
        <v>1</v>
      </c>
      <c r="AA365" s="174" cm="1">
        <f t="array" aca="1" ref="AA365" ca="1">IFERROR(IF(Y365=1,
INDEX(Forecast_Capex_Input!$AI$10:$BB$10,SMALL(IF(INDEX(Forecast_Capex_Input!$AI$12:$BB$286,$X365,0)&gt;0,COLUMN(Forecast_Capex_Input!$AI$10:$BB$10)-COLUMN(Forecast_Capex_Input!$AI$12)+1),ROWS(OFFSET(AA364,0,0,-$Z365)))),
OFFSET(AA364,-INDEX(Forecast_Capex_Input!$CG$12:$CG$286,$X365)+1,0)),NA)</f>
        <v>1</v>
      </c>
      <c r="AB365" s="174">
        <f t="shared" ca="1" si="229"/>
        <v>1</v>
      </c>
      <c r="AC365" s="222" t="b">
        <f t="shared" si="261"/>
        <v>0</v>
      </c>
      <c r="AD365" s="220" t="b">
        <v>0</v>
      </c>
      <c r="AE365" s="222" t="b">
        <f t="shared" si="230"/>
        <v>1</v>
      </c>
      <c r="AF365" s="165"/>
      <c r="AG365" s="215">
        <v>0</v>
      </c>
      <c r="AH365" s="215">
        <v>1.7790850524122614E-2</v>
      </c>
      <c r="AI365" s="215">
        <v>0.78239735024350221</v>
      </c>
      <c r="AJ365" s="215">
        <v>0</v>
      </c>
      <c r="AK365" s="215">
        <v>0</v>
      </c>
      <c r="AL365" s="155">
        <v>0.80018820076762487</v>
      </c>
      <c r="AM365" s="165"/>
      <c r="AN365" s="215" cm="1">
        <f t="array" aca="1" ref="AN365" ca="1">IFERROR(INDEX(General!O$33:O$34,$AB365)
*AG365,0)</f>
        <v>0</v>
      </c>
      <c r="AO365" s="215" cm="1">
        <f t="array" aca="1" ref="AO365" ca="1">IFERROR(INDEX(General!P$33:P$34,$AB365)
*AH365,0)</f>
        <v>1.7897854002147041E-2</v>
      </c>
      <c r="AP365" s="215" cm="1">
        <f t="array" aca="1" ref="AP365" ca="1">IFERROR(INDEX(General!Q$33:Q$34,$AB365)
*AI365,0)</f>
        <v>0.79419004464310983</v>
      </c>
      <c r="AQ365" s="215" cm="1">
        <f t="array" aca="1" ref="AQ365" ca="1">IFERROR(INDEX(General!R$33:R$34,$AB365)
*AJ365,0)</f>
        <v>0</v>
      </c>
      <c r="AR365" s="215" cm="1">
        <f t="array" aca="1" ref="AR365" ca="1">IFERROR(INDEX(General!S$33:S$34,$AB365)
*AK365,0)</f>
        <v>0</v>
      </c>
      <c r="AS365" s="155">
        <f t="shared" ca="1" si="262"/>
        <v>0.81208789864525688</v>
      </c>
      <c r="AT365" s="165"/>
      <c r="AU365" s="215">
        <f ca="1">IF($AE365=FALSE,AN365*Overheads!$R$24*$V365,
IFERROR(Overheads!$O$49*$V365*AN365,0)
+IFERROR(Overheads!Q$59*$V365*(AN365/Overheads!Q$68),0))</f>
        <v>0</v>
      </c>
      <c r="AV365" s="215">
        <f ca="1">IF($AE365=FALSE,AO365*Overheads!$R$24*$V365,
IFERROR(Overheads!$O$49*$V365*AO365,0)
+IFERROR(Overheads!R$59*$V365*(AO365/Overheads!R$68),0))</f>
        <v>2.1361167582092319E-3</v>
      </c>
      <c r="AW365" s="215">
        <f ca="1">IF($AE365=FALSE,AP365*Overheads!$R$24*$V365,
IFERROR(Overheads!$O$49*$V365*AP365,0)
+IFERROR(Overheads!S$59*$V365*(AP365/Overheads!S$68),0))</f>
        <v>0.10327738715547206</v>
      </c>
      <c r="AX365" s="215">
        <f ca="1">IF($AE365=FALSE,AQ365*Overheads!$R$24*$V365,
IFERROR(Overheads!$O$49*$V365*AQ365,0)
+IFERROR(Overheads!T$59*$V365*(AQ365/Overheads!T$68),0))</f>
        <v>0</v>
      </c>
      <c r="AY365" s="215">
        <f ca="1">IF($AE365=FALSE,AR365*Overheads!$R$24*$V365,
IFERROR(Overheads!$O$49*$V365*AR365,0)
+IFERROR(Overheads!U$59*$V365*(AR365/Overheads!U$68),0))</f>
        <v>0</v>
      </c>
      <c r="AZ365" s="155">
        <f t="shared" ca="1" si="263"/>
        <v>0.10541350391368129</v>
      </c>
      <c r="BA365" s="165"/>
      <c r="BB365" s="215">
        <f ca="1">IF($AE365=FALSE,AN365*Overheads!$S$25,
IFERROR(Overheads!$O$50*AN365,0)
+IFERROR(Overheads!Q$60*(AN365/Overheads!Q$66),0))</f>
        <v>0</v>
      </c>
      <c r="BC365" s="215">
        <f ca="1">IF($AE365=FALSE,AO365*Overheads!$S$25,
IFERROR(Overheads!$O$50*AO365,0)
+IFERROR(Overheads!R$60*(AO365/Overheads!R$66),0))</f>
        <v>3.0198336494130555E-4</v>
      </c>
      <c r="BD365" s="215">
        <f ca="1">IF($AE365=FALSE,AP365*Overheads!$S$25,
IFERROR(Overheads!$O$50*AP365,0)
+IFERROR(Overheads!S$60*(AP365/Overheads!S$66),0))</f>
        <v>1.4576273826097988E-2</v>
      </c>
      <c r="BE365" s="215">
        <f ca="1">IF($AE365=FALSE,AQ365*Overheads!$S$25,
IFERROR(Overheads!$O$50*AQ365,0)
+IFERROR(Overheads!T$60*(AQ365/Overheads!T$66),0))</f>
        <v>0</v>
      </c>
      <c r="BF365" s="215">
        <f ca="1">IF($AE365=FALSE,AR365*Overheads!$S$25,
IFERROR(Overheads!$O$50*AR365,0)
+IFERROR(Overheads!U$60*(AR365/Overheads!U$66),0))</f>
        <v>0</v>
      </c>
      <c r="BG365" s="155">
        <f t="shared" ca="1" si="264"/>
        <v>1.4878257191039293E-2</v>
      </c>
      <c r="BH365" s="165"/>
      <c r="BI365" s="215">
        <f t="shared" ca="1" si="265"/>
        <v>0</v>
      </c>
      <c r="BJ365" s="215">
        <f t="shared" ca="1" si="231"/>
        <v>2.0335954125297578E-2</v>
      </c>
      <c r="BK365" s="215">
        <f t="shared" ca="1" si="232"/>
        <v>0.91204370562467985</v>
      </c>
      <c r="BL365" s="215">
        <f t="shared" ca="1" si="233"/>
        <v>0</v>
      </c>
      <c r="BM365" s="215">
        <f t="shared" ca="1" si="234"/>
        <v>0</v>
      </c>
      <c r="BN365" s="155">
        <f t="shared" ca="1" si="266"/>
        <v>0.93237965974997739</v>
      </c>
      <c r="BO365" s="165"/>
      <c r="BP365" s="187" cm="1">
        <f t="array" ref="BP365">IFERROR(IF($X365=$X364,BP364,INDEX(Forecast_Capex_Input!AC$12:AC$286,$X365)),0)</f>
        <v>0</v>
      </c>
      <c r="BQ365" s="187" cm="1">
        <f t="array" ref="BQ365">IFERROR(IF($X365=$X364,BQ364,INDEX(Forecast_Capex_Input!AD$12:AD$286,$X365)),0)</f>
        <v>0</v>
      </c>
      <c r="BR365" s="187" cm="1">
        <f t="array" ref="BR365">IFERROR(IF($X365=$X364,BR364,INDEX(Forecast_Capex_Input!AE$12:AE$286,$X365)),0)</f>
        <v>1</v>
      </c>
      <c r="BS365" s="187" cm="1">
        <f t="array" ref="BS365">IFERROR(IF($X365=$X364,BS364,INDEX(Forecast_Capex_Input!AF$12:AF$286,$X365)),0)</f>
        <v>0</v>
      </c>
      <c r="BT365" s="187" cm="1">
        <f t="array" ref="BT365">IFERROR(IF($X365=$X364,BT364,INDEX(Forecast_Capex_Input!AG$12:AG$286,$X365)),0)</f>
        <v>0</v>
      </c>
      <c r="BU365" s="165"/>
      <c r="BV365" s="215">
        <f t="shared" si="235"/>
        <v>0</v>
      </c>
      <c r="BW365" s="215">
        <f t="shared" si="236"/>
        <v>0</v>
      </c>
      <c r="BX365" s="215">
        <f t="shared" si="237"/>
        <v>0.80018820076762487</v>
      </c>
      <c r="BY365" s="215">
        <f t="shared" si="238"/>
        <v>0</v>
      </c>
      <c r="BZ365" s="215">
        <f t="shared" si="239"/>
        <v>0</v>
      </c>
      <c r="CA365" s="155">
        <f t="shared" si="267"/>
        <v>0.80018820076762487</v>
      </c>
      <c r="CB365" s="165"/>
      <c r="CC365" s="215">
        <f t="shared" ca="1" si="240"/>
        <v>0</v>
      </c>
      <c r="CD365" s="215">
        <f t="shared" ca="1" si="241"/>
        <v>0</v>
      </c>
      <c r="CE365" s="215">
        <f t="shared" ca="1" si="242"/>
        <v>0.81208789864525688</v>
      </c>
      <c r="CF365" s="215">
        <f t="shared" ca="1" si="243"/>
        <v>0</v>
      </c>
      <c r="CG365" s="215">
        <f t="shared" ca="1" si="244"/>
        <v>0</v>
      </c>
      <c r="CH365" s="155">
        <f t="shared" ca="1" si="268"/>
        <v>0.81208789864525688</v>
      </c>
      <c r="CI365" s="165"/>
      <c r="CJ365" s="215">
        <f t="shared" ca="1" si="245"/>
        <v>0</v>
      </c>
      <c r="CK365" s="215">
        <f t="shared" ca="1" si="246"/>
        <v>0</v>
      </c>
      <c r="CL365" s="215">
        <f t="shared" ca="1" si="247"/>
        <v>0.10541350391368129</v>
      </c>
      <c r="CM365" s="215">
        <f t="shared" ca="1" si="248"/>
        <v>0</v>
      </c>
      <c r="CN365" s="215">
        <f t="shared" ca="1" si="249"/>
        <v>0</v>
      </c>
      <c r="CO365" s="155">
        <f t="shared" ca="1" si="269"/>
        <v>0.10541350391368129</v>
      </c>
      <c r="CP365" s="165"/>
      <c r="CQ365" s="223">
        <f t="shared" ca="1" si="250"/>
        <v>0</v>
      </c>
      <c r="CR365" s="223">
        <f t="shared" ca="1" si="251"/>
        <v>0</v>
      </c>
      <c r="CS365" s="223">
        <f t="shared" ca="1" si="252"/>
        <v>1.4878257191039293E-2</v>
      </c>
      <c r="CT365" s="223">
        <f t="shared" ca="1" si="253"/>
        <v>0</v>
      </c>
      <c r="CU365" s="223">
        <f t="shared" ca="1" si="254"/>
        <v>0</v>
      </c>
      <c r="CV365" s="155">
        <f t="shared" ca="1" si="270"/>
        <v>1.4878257191039293E-2</v>
      </c>
      <c r="CW365" s="165"/>
      <c r="CX365" s="215">
        <f t="shared" ca="1" si="271"/>
        <v>0</v>
      </c>
      <c r="CY365" s="215">
        <f t="shared" ca="1" si="255"/>
        <v>0</v>
      </c>
      <c r="CZ365" s="215">
        <f t="shared" ca="1" si="256"/>
        <v>0.9323796597499775</v>
      </c>
      <c r="DA365" s="215">
        <f t="shared" ca="1" si="257"/>
        <v>0</v>
      </c>
      <c r="DB365" s="215">
        <f t="shared" ca="1" si="258"/>
        <v>0</v>
      </c>
      <c r="DC365" s="155">
        <f t="shared" ca="1" si="272"/>
        <v>0.9323796597499775</v>
      </c>
      <c r="DD365" s="165"/>
      <c r="DE365" s="188" t="b" cm="1">
        <f t="array" aca="1" ref="DE365" ca="1">OR($G365=Forecast_Capex_Input!$BF$8:$BF$10)</f>
        <v>1</v>
      </c>
      <c r="DF365" s="188" cm="1">
        <f t="array" aca="1" ref="DF365" ca="1">IFERROR(INDEX(Forecast_Capex_Input!BG$12:BG$286,$X365)
*(INDEX(Forecast_Capex_Input!$H$12:$H$286,$X365)=Repex),0)
*$DE365</f>
        <v>0.96041824652798768</v>
      </c>
      <c r="DG365" s="188" cm="1">
        <f t="array" aca="1" ref="DG365" ca="1">IFERROR(INDEX(Forecast_Capex_Input!BH$12:BH$286,$X365)
*(INDEX(Forecast_Capex_Input!$H$12:$H$286,$X365)=Repex),0)
*$DE365</f>
        <v>0</v>
      </c>
      <c r="DH365" s="188" cm="1">
        <f t="array" aca="1" ref="DH365" ca="1">IFERROR(INDEX(Forecast_Capex_Input!BI$12:BI$286,$X365)
*(INDEX(Forecast_Capex_Input!$H$12:$H$286,$X365)=Repex),0)
*$DE365</f>
        <v>8.577213893802468E-3</v>
      </c>
      <c r="DI365" s="188" cm="1">
        <f t="array" aca="1" ref="DI365" ca="1">IFERROR(INDEX(Forecast_Capex_Input!BJ$12:BJ$286,$X365)
*(INDEX(Forecast_Capex_Input!$H$12:$H$286,$X365)=Repex),0)
*$DE365</f>
        <v>3.1004539578209856E-2</v>
      </c>
      <c r="DJ365" s="188" cm="1">
        <f t="array" aca="1" ref="DJ365" ca="1">IFERROR(INDEX(Forecast_Capex_Input!BK$12:BK$286,$X365)
*(INDEX(Forecast_Capex_Input!$H$12:$H$286,$X365)=Repex),0)
*$DE365</f>
        <v>0</v>
      </c>
      <c r="DK365" s="188" cm="1">
        <f t="array" aca="1" ref="DK365" ca="1">IFERROR(INDEX(Forecast_Capex_Input!BL$12:BL$286,$X365)
*(INDEX(Forecast_Capex_Input!$H$12:$H$286,$X365)=Repex),0)
*$DE365</f>
        <v>0</v>
      </c>
      <c r="DL365" s="165"/>
      <c r="DM365" s="188" t="b" cm="1">
        <f t="array" aca="1" ref="DM365" ca="1">OR($G365=Forecast_Capex_Input!$BN$8:$BN$9)</f>
        <v>0</v>
      </c>
      <c r="DN365" s="188" cm="1">
        <f t="array" aca="1" ref="DN365" ca="1">IFERROR(INDEX(Forecast_Capex_Input!BO$12:BO$286,$X365)
*(INDEX(Forecast_Capex_Input!$H$12:$H$286,$X365)=Repex),0)
*$DM365</f>
        <v>0</v>
      </c>
      <c r="DO365" s="188" cm="1">
        <f t="array" aca="1" ref="DO365" ca="1">IFERROR(INDEX(Forecast_Capex_Input!BP$12:BP$286,$X365)
*(INDEX(Forecast_Capex_Input!$H$12:$H$286,$X365)=Repex),0)
*$DM365</f>
        <v>0</v>
      </c>
      <c r="DP365" s="188" cm="1">
        <f t="array" aca="1" ref="DP365" ca="1">IFERROR(INDEX(Forecast_Capex_Input!BQ$12:BQ$286,$X365)
*(INDEX(Forecast_Capex_Input!$H$12:$H$286,$X365)=Repex),0)
*$DM365</f>
        <v>0</v>
      </c>
      <c r="DQ365" s="188" cm="1">
        <f t="array" aca="1" ref="DQ365" ca="1">IFERROR(INDEX(Forecast_Capex_Input!BR$12:BR$286,$X365)
*(INDEX(Forecast_Capex_Input!$H$12:$H$286,$X365)=Repex),0)
*$DM365</f>
        <v>0</v>
      </c>
      <c r="DR365" s="188" cm="1">
        <f t="array" aca="1" ref="DR365" ca="1">IFERROR(INDEX(Forecast_Capex_Input!BS$12:BS$286,$X365)
*(INDEX(Forecast_Capex_Input!$H$12:$H$286,$X365)=Repex),0)
*$DM365</f>
        <v>0</v>
      </c>
      <c r="DS365" s="165"/>
      <c r="DT365" s="188" t="b" cm="1">
        <f t="array" aca="1" ref="DT365" ca="1">OR($G365=Forecast_Capex_Input!$BU$8:$BU$10)</f>
        <v>0</v>
      </c>
      <c r="DU365" s="188" cm="1">
        <f t="array" aca="1" ref="DU365" ca="1">IFERROR(INDEX(Forecast_Capex_Input!BV$12:BV$286,$X365)
*(INDEX(Forecast_Capex_Input!$H$12:$H$286,$X365)=Repex),0)
*$DT365</f>
        <v>0</v>
      </c>
      <c r="DV365" s="188" cm="1">
        <f t="array" aca="1" ref="DV365" ca="1">IFERROR(INDEX(Forecast_Capex_Input!BW$12:BW$286,$X365)
*(INDEX(Forecast_Capex_Input!$H$12:$H$286,$X365)=Repex),0)
*$DT365</f>
        <v>0</v>
      </c>
      <c r="DW365" s="188" cm="1">
        <f t="array" aca="1" ref="DW365" ca="1">IFERROR(INDEX(Forecast_Capex_Input!BX$12:BX$286,$X365)
*(INDEX(Forecast_Capex_Input!$H$12:$H$286,$X365)=Repex),0)
*$DT365</f>
        <v>0</v>
      </c>
      <c r="DX365" s="188" cm="1">
        <f t="array" aca="1" ref="DX365" ca="1">IFERROR(INDEX(Forecast_Capex_Input!BY$12:BY$286,$X365)
*(INDEX(Forecast_Capex_Input!$H$12:$H$286,$X365)=Repex),0)
*$DT365</f>
        <v>0</v>
      </c>
      <c r="DY365" s="188" cm="1">
        <f t="array" aca="1" ref="DY365" ca="1">IFERROR(INDEX(Forecast_Capex_Input!BZ$12:BZ$286,$X365)
*(INDEX(Forecast_Capex_Input!$H$12:$H$286,$X365)=Repex),0)
*$DT365</f>
        <v>0</v>
      </c>
      <c r="DZ365" s="188" cm="1">
        <f t="array" aca="1" ref="DZ365" ca="1">IFERROR(INDEX(Forecast_Capex_Input!CA$12:CA$286,$X365)
*(INDEX(Forecast_Capex_Input!$H$12:$H$286,$X365)=Repex),0)
*$DT365</f>
        <v>0</v>
      </c>
      <c r="EA365" s="188" cm="1">
        <f t="array" aca="1" ref="EA365" ca="1">IFERROR(INDEX(Forecast_Capex_Input!CB$12:CB$286,$X365)
*(INDEX(Forecast_Capex_Input!$H$12:$H$286,$X365)=Repex),0)
*$DT365</f>
        <v>0</v>
      </c>
      <c r="EB365" s="188" cm="1">
        <f t="array" aca="1" ref="EB365" ca="1">IFERROR(INDEX(Forecast_Capex_Input!CC$12:CC$286,$X365)
*(INDEX(Forecast_Capex_Input!$H$12:$H$286,$X365)=Repex),0)
*$DT365</f>
        <v>0</v>
      </c>
      <c r="EC365" s="165"/>
      <c r="ED365" s="226" t="str">
        <f t="shared" si="259"/>
        <v>N/A</v>
      </c>
      <c r="EE365" s="174" t="s">
        <v>15</v>
      </c>
    </row>
    <row r="366" spans="3:135" x14ac:dyDescent="0.2">
      <c r="C366" s="174">
        <f t="shared" si="260"/>
        <v>356</v>
      </c>
      <c r="D366" s="167" t="str" cm="1">
        <f t="array" ref="D366">IFERROR(INDEX(Forecast_Capex_Input!$D$12:$D$286,$X366),NA)</f>
        <v>Line 992 Refurbishment</v>
      </c>
      <c r="E366" s="172" t="b" cm="1">
        <f t="array" ref="E366">IF($X366=NA,NA,INDEX(Forecast_Capex_Input!$E$12:$E$286,$X366))</f>
        <v>1</v>
      </c>
      <c r="F366" s="167" t="str" cm="1">
        <f t="array" aca="1" ref="F366" ca="1">IFERROR(INDEX(General!$E$25:$E$26,$Y366),NA)</f>
        <v>Non-Labour</v>
      </c>
      <c r="G366" s="167" t="str" cm="1">
        <f t="array" aca="1" ref="G366" ca="1">IFERROR(INDEX(Forecast_Capex_Input!$AI$11:$BB$11,$AA366),NA)</f>
        <v>Transmission Lines</v>
      </c>
      <c r="H366" s="189" cm="1">
        <f t="array" aca="1" ref="H366" ca="1">IFERROR(INDEX(Forecast_Capex_Input!$AI$12:$BB$286,$X366,$AA366),NA)</f>
        <v>1</v>
      </c>
      <c r="I366" s="199" t="str" cm="1">
        <f t="array" ref="I366">IFERROR(INDEX(Forecast_Capex_Input!$F$12:$F$286,$X366),NA)</f>
        <v>Replacement Expenditure</v>
      </c>
      <c r="J366" s="199" t="str" cm="1">
        <f t="array" ref="J366">IFERROR(INDEX(Forecast_Capex_Input!G$12:G$286,$X366),NA)</f>
        <v>Transmission Lines</v>
      </c>
      <c r="K366" s="199" t="str" cm="1">
        <f t="array" ref="K366">IFERROR(INDEX(Forecast_Capex_Input!H$12:H$286,$X366),NA)</f>
        <v>Repex</v>
      </c>
      <c r="L366" s="199" t="str" cm="1">
        <f t="array" ref="L366">IFERROR(INDEX(Forecast_Capex_Input!I$12:I$286,$X366),NA)</f>
        <v>N/A</v>
      </c>
      <c r="M366" s="199" t="str" cm="1">
        <f t="array" ref="M366">IFERROR(INDEX(Forecast_Capex_Input!J$12:J$286,$X366),NA)</f>
        <v>N/A</v>
      </c>
      <c r="N366" s="199" t="str" cm="1">
        <f t="array" ref="N366">IFERROR(INDEX(Forecast_Capex_Input!K$12:K$286,$X366),NA)</f>
        <v>TL - Transmission poles</v>
      </c>
      <c r="O366" s="199" t="str" cm="1">
        <f t="array" ref="O366">IFERROR(INDEX(Forecast_Capex_Input!L$12:L$286,$X366),NA)</f>
        <v>TL - Safe and Reliable Network</v>
      </c>
      <c r="P366" s="199" t="str" cm="1">
        <f t="array" ref="P366">IFERROR(INDEX(Forecast_Capex_Input!M$12:M$286,$X366),NA)</f>
        <v>N/A</v>
      </c>
      <c r="Q366" s="172" t="str" cm="1">
        <f t="array" ref="Q366">IFERROR(INDEX(Forecast_Capex_Input!N$12:N$286,$X366),NA)</f>
        <v>No</v>
      </c>
      <c r="R366" s="265" cm="1">
        <f t="array" ref="R366">IFERROR(INDEX(Forecast_Capex_Input!O$12:O$286,$X366),0)</f>
        <v>0</v>
      </c>
      <c r="S366" s="172" t="str" cm="1">
        <f t="array" ref="S366">IFERROR(INDEX(Forecast_Capex_Input!P$12:P$286,$X366),0)</f>
        <v>Safety security &amp; reliability</v>
      </c>
      <c r="T366" s="199" t="str" cm="1">
        <f t="array" aca="1" ref="T366" ca="1">IFERROR(INDEX(General!$K$84:$K$103,$AA366),NA)</f>
        <v>Transmission Lines (2018 onwards)</v>
      </c>
      <c r="U366" s="188" cm="1">
        <f t="array" aca="1" ref="U366" ca="1">IFERROR(
IF($F366=General!$E$25,INDEX(Forecast_Capex_Input!S$12:S$286,$X366),
INDEX(Forecast_Capex_Input!T$12:T$286,$X366)),0)</f>
        <v>0.86204354421195306</v>
      </c>
      <c r="V366" s="222" t="b">
        <f>IFERROR(INDEX(Overheads!$T$19:$T$26,MATCH($I366,Overheads!$E$19:$E$26,0)),FALSE)</f>
        <v>1</v>
      </c>
      <c r="W366" s="165"/>
      <c r="X366" s="174">
        <f>IFERROR(
IF(MATCH($C366,Forecast_Capex_Input!$CI$12:$CI$286,1)+1&gt;MAX(Forecast_Capex_Input!$C$12:$C$286),NA,
MATCH($C366,Forecast_Capex_Input!$CI$12:$CI$286,1)+1),1)</f>
        <v>142</v>
      </c>
      <c r="Y366" s="174" cm="1">
        <f t="array" aca="1" ref="Y366" ca="1">IFERROR(
IF(X365&lt;&gt;X366,1,
IF(COUNTIF(OFFSET(Y365,0,0,-INDEX(Forecast_Capex_Input!$CG$12:$CG$286,$X366)),Y365)=INDEX(Forecast_Capex_Input!$CG$12:$CG$286,$X366),Y365+1,Y365)),NA)</f>
        <v>2</v>
      </c>
      <c r="Z366" s="174" cm="1">
        <f t="array" ref="Z366">IFERROR($C366-IF($X366=1,1,INDEX(Forecast_Capex_Input!$CI$12:$CI$286,$X366-1))+1,NA)</f>
        <v>2</v>
      </c>
      <c r="AA366" s="174" cm="1">
        <f t="array" aca="1" ref="AA366" ca="1">IFERROR(IF(Y366=1,
INDEX(Forecast_Capex_Input!$AI$10:$BB$10,SMALL(IF(INDEX(Forecast_Capex_Input!$AI$12:$BB$286,$X366,0)&gt;0,COLUMN(Forecast_Capex_Input!$AI$10:$BB$10)-COLUMN(Forecast_Capex_Input!$AI$12)+1),ROWS(OFFSET(AA365,0,0,-$Z366)))),
OFFSET(AA365,-INDEX(Forecast_Capex_Input!$CG$12:$CG$286,$X366)+1,0)),NA)</f>
        <v>1</v>
      </c>
      <c r="AB366" s="174">
        <f t="shared" ca="1" si="229"/>
        <v>2</v>
      </c>
      <c r="AC366" s="222" t="b">
        <f t="shared" si="261"/>
        <v>0</v>
      </c>
      <c r="AD366" s="220" t="b">
        <v>0</v>
      </c>
      <c r="AE366" s="222" t="b">
        <f t="shared" si="230"/>
        <v>1</v>
      </c>
      <c r="AF366" s="165"/>
      <c r="AG366" s="215">
        <v>0</v>
      </c>
      <c r="AH366" s="215">
        <v>0.1111690478908965</v>
      </c>
      <c r="AI366" s="215">
        <v>4.8889381865693524</v>
      </c>
      <c r="AJ366" s="215">
        <v>0</v>
      </c>
      <c r="AK366" s="215">
        <v>0</v>
      </c>
      <c r="AL366" s="155">
        <v>5.0001072344602493</v>
      </c>
      <c r="AM366" s="165"/>
      <c r="AN366" s="215" cm="1">
        <f t="array" aca="1" ref="AN366" ca="1">IFERROR(INDEX(General!O$33:O$34,$AB366)
*AG366,0)</f>
        <v>0</v>
      </c>
      <c r="AO366" s="215" cm="1">
        <f t="array" aca="1" ref="AO366" ca="1">IFERROR(INDEX(General!P$33:P$34,$AB366)
*AH366,0)</f>
        <v>0.1111690478908965</v>
      </c>
      <c r="AP366" s="215" cm="1">
        <f t="array" aca="1" ref="AP366" ca="1">IFERROR(INDEX(General!Q$33:Q$34,$AB366)
*AI366,0)</f>
        <v>4.8889381865693524</v>
      </c>
      <c r="AQ366" s="215" cm="1">
        <f t="array" aca="1" ref="AQ366" ca="1">IFERROR(INDEX(General!R$33:R$34,$AB366)
*AJ366,0)</f>
        <v>0</v>
      </c>
      <c r="AR366" s="215" cm="1">
        <f t="array" aca="1" ref="AR366" ca="1">IFERROR(INDEX(General!S$33:S$34,$AB366)
*AK366,0)</f>
        <v>0</v>
      </c>
      <c r="AS366" s="155">
        <f t="shared" ca="1" si="262"/>
        <v>5.0001072344602493</v>
      </c>
      <c r="AT366" s="165"/>
      <c r="AU366" s="215">
        <f ca="1">IF($AE366=FALSE,AN366*Overheads!$R$24*$V366,
IFERROR(Overheads!$O$49*$V366*AN366,0)
+IFERROR(Overheads!Q$59*$V366*(AN366/Overheads!Q$68),0))</f>
        <v>0</v>
      </c>
      <c r="AV366" s="215">
        <f ca="1">IF($AE366=FALSE,AO366*Overheads!$R$24*$V366,
IFERROR(Overheads!$O$49*$V366*AO366,0)
+IFERROR(Overheads!R$59*$V366*(AO366/Overheads!R$68),0))</f>
        <v>1.3268074829832763E-2</v>
      </c>
      <c r="AW366" s="215">
        <f ca="1">IF($AE366=FALSE,AP366*Overheads!$R$24*$V366,
IFERROR(Overheads!$O$49*$V366*AP366,0)
+IFERROR(Overheads!S$59*$V366*(AP366/Overheads!S$68),0))</f>
        <v>0.63576314671684431</v>
      </c>
      <c r="AX366" s="215">
        <f ca="1">IF($AE366=FALSE,AQ366*Overheads!$R$24*$V366,
IFERROR(Overheads!$O$49*$V366*AQ366,0)
+IFERROR(Overheads!T$59*$V366*(AQ366/Overheads!T$68),0))</f>
        <v>0</v>
      </c>
      <c r="AY366" s="215">
        <f ca="1">IF($AE366=FALSE,AR366*Overheads!$R$24*$V366,
IFERROR(Overheads!$O$49*$V366*AR366,0)
+IFERROR(Overheads!U$59*$V366*(AR366/Overheads!U$68),0))</f>
        <v>0</v>
      </c>
      <c r="AZ366" s="155">
        <f t="shared" ca="1" si="263"/>
        <v>0.64903122154667703</v>
      </c>
      <c r="BA366" s="165"/>
      <c r="BB366" s="215">
        <f ca="1">IF($AE366=FALSE,AN366*Overheads!$S$25,
IFERROR(Overheads!$O$50*AN366,0)
+IFERROR(Overheads!Q$60*(AN366/Overheads!Q$66),0))</f>
        <v>0</v>
      </c>
      <c r="BC366" s="215">
        <f ca="1">IF($AE366=FALSE,AO366*Overheads!$S$25,
IFERROR(Overheads!$O$50*AO366,0)
+IFERROR(Overheads!R$60*(AO366/Overheads!R$66),0))</f>
        <v>1.8757110855517564E-3</v>
      </c>
      <c r="BD366" s="215">
        <f ca="1">IF($AE366=FALSE,AP366*Overheads!$S$25,
IFERROR(Overheads!$O$50*AP366,0)
+IFERROR(Overheads!S$60*(AP366/Overheads!S$66),0))</f>
        <v>8.9729784712077931E-2</v>
      </c>
      <c r="BE366" s="215">
        <f ca="1">IF($AE366=FALSE,AQ366*Overheads!$S$25,
IFERROR(Overheads!$O$50*AQ366,0)
+IFERROR(Overheads!T$60*(AQ366/Overheads!T$66),0))</f>
        <v>0</v>
      </c>
      <c r="BF366" s="215">
        <f ca="1">IF($AE366=FALSE,AR366*Overheads!$S$25,
IFERROR(Overheads!$O$50*AR366,0)
+IFERROR(Overheads!U$60*(AR366/Overheads!U$66),0))</f>
        <v>0</v>
      </c>
      <c r="BG366" s="155">
        <f t="shared" ca="1" si="264"/>
        <v>9.1605495797629694E-2</v>
      </c>
      <c r="BH366" s="165"/>
      <c r="BI366" s="215">
        <f t="shared" ca="1" si="265"/>
        <v>0</v>
      </c>
      <c r="BJ366" s="215">
        <f t="shared" ca="1" si="231"/>
        <v>0.12631283380628103</v>
      </c>
      <c r="BK366" s="215">
        <f t="shared" ca="1" si="232"/>
        <v>5.6144311179982749</v>
      </c>
      <c r="BL366" s="215">
        <f t="shared" ca="1" si="233"/>
        <v>0</v>
      </c>
      <c r="BM366" s="215">
        <f t="shared" ca="1" si="234"/>
        <v>0</v>
      </c>
      <c r="BN366" s="155">
        <f t="shared" ca="1" si="266"/>
        <v>5.7407439518045562</v>
      </c>
      <c r="BO366" s="165"/>
      <c r="BP366" s="187" cm="1">
        <f t="array" ref="BP366">IFERROR(IF($X366=$X365,BP365,INDEX(Forecast_Capex_Input!AC$12:AC$286,$X366)),0)</f>
        <v>0</v>
      </c>
      <c r="BQ366" s="187" cm="1">
        <f t="array" ref="BQ366">IFERROR(IF($X366=$X365,BQ365,INDEX(Forecast_Capex_Input!AD$12:AD$286,$X366)),0)</f>
        <v>0</v>
      </c>
      <c r="BR366" s="187" cm="1">
        <f t="array" ref="BR366">IFERROR(IF($X366=$X365,BR365,INDEX(Forecast_Capex_Input!AE$12:AE$286,$X366)),0)</f>
        <v>1</v>
      </c>
      <c r="BS366" s="187" cm="1">
        <f t="array" ref="BS366">IFERROR(IF($X366=$X365,BS365,INDEX(Forecast_Capex_Input!AF$12:AF$286,$X366)),0)</f>
        <v>0</v>
      </c>
      <c r="BT366" s="187" cm="1">
        <f t="array" ref="BT366">IFERROR(IF($X366=$X365,BT365,INDEX(Forecast_Capex_Input!AG$12:AG$286,$X366)),0)</f>
        <v>0</v>
      </c>
      <c r="BU366" s="165"/>
      <c r="BV366" s="215">
        <f t="shared" si="235"/>
        <v>0</v>
      </c>
      <c r="BW366" s="215">
        <f t="shared" si="236"/>
        <v>0</v>
      </c>
      <c r="BX366" s="215">
        <f t="shared" si="237"/>
        <v>5.0001072344602493</v>
      </c>
      <c r="BY366" s="215">
        <f t="shared" si="238"/>
        <v>0</v>
      </c>
      <c r="BZ366" s="215">
        <f t="shared" si="239"/>
        <v>0</v>
      </c>
      <c r="CA366" s="155">
        <f t="shared" si="267"/>
        <v>5.0001072344602493</v>
      </c>
      <c r="CB366" s="165"/>
      <c r="CC366" s="215">
        <f t="shared" ca="1" si="240"/>
        <v>0</v>
      </c>
      <c r="CD366" s="215">
        <f t="shared" ca="1" si="241"/>
        <v>0</v>
      </c>
      <c r="CE366" s="215">
        <f t="shared" ca="1" si="242"/>
        <v>5.0001072344602493</v>
      </c>
      <c r="CF366" s="215">
        <f t="shared" ca="1" si="243"/>
        <v>0</v>
      </c>
      <c r="CG366" s="215">
        <f t="shared" ca="1" si="244"/>
        <v>0</v>
      </c>
      <c r="CH366" s="155">
        <f t="shared" ca="1" si="268"/>
        <v>5.0001072344602493</v>
      </c>
      <c r="CI366" s="165"/>
      <c r="CJ366" s="215">
        <f t="shared" ca="1" si="245"/>
        <v>0</v>
      </c>
      <c r="CK366" s="215">
        <f t="shared" ca="1" si="246"/>
        <v>0</v>
      </c>
      <c r="CL366" s="215">
        <f t="shared" ca="1" si="247"/>
        <v>0.64903122154667703</v>
      </c>
      <c r="CM366" s="215">
        <f t="shared" ca="1" si="248"/>
        <v>0</v>
      </c>
      <c r="CN366" s="215">
        <f t="shared" ca="1" si="249"/>
        <v>0</v>
      </c>
      <c r="CO366" s="155">
        <f t="shared" ca="1" si="269"/>
        <v>0.64903122154667703</v>
      </c>
      <c r="CP366" s="165"/>
      <c r="CQ366" s="223">
        <f t="shared" ca="1" si="250"/>
        <v>0</v>
      </c>
      <c r="CR366" s="223">
        <f t="shared" ca="1" si="251"/>
        <v>0</v>
      </c>
      <c r="CS366" s="223">
        <f t="shared" ca="1" si="252"/>
        <v>9.1605495797629694E-2</v>
      </c>
      <c r="CT366" s="223">
        <f t="shared" ca="1" si="253"/>
        <v>0</v>
      </c>
      <c r="CU366" s="223">
        <f t="shared" ca="1" si="254"/>
        <v>0</v>
      </c>
      <c r="CV366" s="155">
        <f t="shared" ca="1" si="270"/>
        <v>9.1605495797629694E-2</v>
      </c>
      <c r="CW366" s="165"/>
      <c r="CX366" s="215">
        <f t="shared" ca="1" si="271"/>
        <v>0</v>
      </c>
      <c r="CY366" s="215">
        <f t="shared" ca="1" si="255"/>
        <v>0</v>
      </c>
      <c r="CZ366" s="215">
        <f t="shared" ca="1" si="256"/>
        <v>5.7407439518045562</v>
      </c>
      <c r="DA366" s="215">
        <f t="shared" ca="1" si="257"/>
        <v>0</v>
      </c>
      <c r="DB366" s="215">
        <f t="shared" ca="1" si="258"/>
        <v>0</v>
      </c>
      <c r="DC366" s="155">
        <f t="shared" ca="1" si="272"/>
        <v>5.7407439518045562</v>
      </c>
      <c r="DD366" s="165"/>
      <c r="DE366" s="188" t="b" cm="1">
        <f t="array" aca="1" ref="DE366" ca="1">OR($G366=Forecast_Capex_Input!$BF$8:$BF$10)</f>
        <v>1</v>
      </c>
      <c r="DF366" s="188" cm="1">
        <f t="array" aca="1" ref="DF366" ca="1">IFERROR(INDEX(Forecast_Capex_Input!BG$12:BG$286,$X366)
*(INDEX(Forecast_Capex_Input!$H$12:$H$286,$X366)=Repex),0)
*$DE366</f>
        <v>0.96041824652798768</v>
      </c>
      <c r="DG366" s="188" cm="1">
        <f t="array" aca="1" ref="DG366" ca="1">IFERROR(INDEX(Forecast_Capex_Input!BH$12:BH$286,$X366)
*(INDEX(Forecast_Capex_Input!$H$12:$H$286,$X366)=Repex),0)
*$DE366</f>
        <v>0</v>
      </c>
      <c r="DH366" s="188" cm="1">
        <f t="array" aca="1" ref="DH366" ca="1">IFERROR(INDEX(Forecast_Capex_Input!BI$12:BI$286,$X366)
*(INDEX(Forecast_Capex_Input!$H$12:$H$286,$X366)=Repex),0)
*$DE366</f>
        <v>8.577213893802468E-3</v>
      </c>
      <c r="DI366" s="188" cm="1">
        <f t="array" aca="1" ref="DI366" ca="1">IFERROR(INDEX(Forecast_Capex_Input!BJ$12:BJ$286,$X366)
*(INDEX(Forecast_Capex_Input!$H$12:$H$286,$X366)=Repex),0)
*$DE366</f>
        <v>3.1004539578209856E-2</v>
      </c>
      <c r="DJ366" s="188" cm="1">
        <f t="array" aca="1" ref="DJ366" ca="1">IFERROR(INDEX(Forecast_Capex_Input!BK$12:BK$286,$X366)
*(INDEX(Forecast_Capex_Input!$H$12:$H$286,$X366)=Repex),0)
*$DE366</f>
        <v>0</v>
      </c>
      <c r="DK366" s="188" cm="1">
        <f t="array" aca="1" ref="DK366" ca="1">IFERROR(INDEX(Forecast_Capex_Input!BL$12:BL$286,$X366)
*(INDEX(Forecast_Capex_Input!$H$12:$H$286,$X366)=Repex),0)
*$DE366</f>
        <v>0</v>
      </c>
      <c r="DL366" s="165"/>
      <c r="DM366" s="188" t="b" cm="1">
        <f t="array" aca="1" ref="DM366" ca="1">OR($G366=Forecast_Capex_Input!$BN$8:$BN$9)</f>
        <v>0</v>
      </c>
      <c r="DN366" s="188" cm="1">
        <f t="array" aca="1" ref="DN366" ca="1">IFERROR(INDEX(Forecast_Capex_Input!BO$12:BO$286,$X366)
*(INDEX(Forecast_Capex_Input!$H$12:$H$286,$X366)=Repex),0)
*$DM366</f>
        <v>0</v>
      </c>
      <c r="DO366" s="188" cm="1">
        <f t="array" aca="1" ref="DO366" ca="1">IFERROR(INDEX(Forecast_Capex_Input!BP$12:BP$286,$X366)
*(INDEX(Forecast_Capex_Input!$H$12:$H$286,$X366)=Repex),0)
*$DM366</f>
        <v>0</v>
      </c>
      <c r="DP366" s="188" cm="1">
        <f t="array" aca="1" ref="DP366" ca="1">IFERROR(INDEX(Forecast_Capex_Input!BQ$12:BQ$286,$X366)
*(INDEX(Forecast_Capex_Input!$H$12:$H$286,$X366)=Repex),0)
*$DM366</f>
        <v>0</v>
      </c>
      <c r="DQ366" s="188" cm="1">
        <f t="array" aca="1" ref="DQ366" ca="1">IFERROR(INDEX(Forecast_Capex_Input!BR$12:BR$286,$X366)
*(INDEX(Forecast_Capex_Input!$H$12:$H$286,$X366)=Repex),0)
*$DM366</f>
        <v>0</v>
      </c>
      <c r="DR366" s="188" cm="1">
        <f t="array" aca="1" ref="DR366" ca="1">IFERROR(INDEX(Forecast_Capex_Input!BS$12:BS$286,$X366)
*(INDEX(Forecast_Capex_Input!$H$12:$H$286,$X366)=Repex),0)
*$DM366</f>
        <v>0</v>
      </c>
      <c r="DS366" s="165"/>
      <c r="DT366" s="188" t="b" cm="1">
        <f t="array" aca="1" ref="DT366" ca="1">OR($G366=Forecast_Capex_Input!$BU$8:$BU$10)</f>
        <v>0</v>
      </c>
      <c r="DU366" s="188" cm="1">
        <f t="array" aca="1" ref="DU366" ca="1">IFERROR(INDEX(Forecast_Capex_Input!BV$12:BV$286,$X366)
*(INDEX(Forecast_Capex_Input!$H$12:$H$286,$X366)=Repex),0)
*$DT366</f>
        <v>0</v>
      </c>
      <c r="DV366" s="188" cm="1">
        <f t="array" aca="1" ref="DV366" ca="1">IFERROR(INDEX(Forecast_Capex_Input!BW$12:BW$286,$X366)
*(INDEX(Forecast_Capex_Input!$H$12:$H$286,$X366)=Repex),0)
*$DT366</f>
        <v>0</v>
      </c>
      <c r="DW366" s="188" cm="1">
        <f t="array" aca="1" ref="DW366" ca="1">IFERROR(INDEX(Forecast_Capex_Input!BX$12:BX$286,$X366)
*(INDEX(Forecast_Capex_Input!$H$12:$H$286,$X366)=Repex),0)
*$DT366</f>
        <v>0</v>
      </c>
      <c r="DX366" s="188" cm="1">
        <f t="array" aca="1" ref="DX366" ca="1">IFERROR(INDEX(Forecast_Capex_Input!BY$12:BY$286,$X366)
*(INDEX(Forecast_Capex_Input!$H$12:$H$286,$X366)=Repex),0)
*$DT366</f>
        <v>0</v>
      </c>
      <c r="DY366" s="188" cm="1">
        <f t="array" aca="1" ref="DY366" ca="1">IFERROR(INDEX(Forecast_Capex_Input!BZ$12:BZ$286,$X366)
*(INDEX(Forecast_Capex_Input!$H$12:$H$286,$X366)=Repex),0)
*$DT366</f>
        <v>0</v>
      </c>
      <c r="DZ366" s="188" cm="1">
        <f t="array" aca="1" ref="DZ366" ca="1">IFERROR(INDEX(Forecast_Capex_Input!CA$12:CA$286,$X366)
*(INDEX(Forecast_Capex_Input!$H$12:$H$286,$X366)=Repex),0)
*$DT366</f>
        <v>0</v>
      </c>
      <c r="EA366" s="188" cm="1">
        <f t="array" aca="1" ref="EA366" ca="1">IFERROR(INDEX(Forecast_Capex_Input!CB$12:CB$286,$X366)
*(INDEX(Forecast_Capex_Input!$H$12:$H$286,$X366)=Repex),0)
*$DT366</f>
        <v>0</v>
      </c>
      <c r="EB366" s="188" cm="1">
        <f t="array" aca="1" ref="EB366" ca="1">IFERROR(INDEX(Forecast_Capex_Input!CC$12:CC$286,$X366)
*(INDEX(Forecast_Capex_Input!$H$12:$H$286,$X366)=Repex),0)
*$DT366</f>
        <v>0</v>
      </c>
      <c r="EC366" s="165"/>
      <c r="ED366" s="226" t="str">
        <f t="shared" si="259"/>
        <v>N/A</v>
      </c>
      <c r="EE366" s="174" t="s">
        <v>15</v>
      </c>
    </row>
    <row r="367" spans="3:135" x14ac:dyDescent="0.2">
      <c r="C367" s="174">
        <f t="shared" si="260"/>
        <v>357</v>
      </c>
      <c r="D367" s="167" t="str" cm="1">
        <f t="array" ref="D367">IFERROR(INDEX(Forecast_Capex_Input!$D$12:$D$286,$X367),NA)</f>
        <v>Misc Plant Tools and Test Equip</v>
      </c>
      <c r="E367" s="172" t="b" cm="1">
        <f t="array" ref="E367">IF($X367=NA,NA,INDEX(Forecast_Capex_Input!$E$12:$E$286,$X367))</f>
        <v>1</v>
      </c>
      <c r="F367" s="167" t="str" cm="1">
        <f t="array" aca="1" ref="F367" ca="1">IFERROR(INDEX(General!$E$25:$E$26,$Y367),NA)</f>
        <v>Labour</v>
      </c>
      <c r="G367" s="167" t="str" cm="1">
        <f t="array" aca="1" ref="G367" ca="1">IFERROR(INDEX(Forecast_Capex_Input!$AI$11:$BB$11,$AA367),NA)</f>
        <v>Substations</v>
      </c>
      <c r="H367" s="189" cm="1">
        <f t="array" aca="1" ref="H367" ca="1">IFERROR(INDEX(Forecast_Capex_Input!$AI$12:$BB$286,$X367,$AA367),NA)</f>
        <v>1</v>
      </c>
      <c r="I367" s="199" t="str" cm="1">
        <f t="array" ref="I367">IFERROR(INDEX(Forecast_Capex_Input!$F$12:$F$286,$X367),NA)</f>
        <v>Replacement Expenditure</v>
      </c>
      <c r="J367" s="199" t="str" cm="1">
        <f t="array" ref="J367">IFERROR(INDEX(Forecast_Capex_Input!G$12:G$286,$X367),NA)</f>
        <v>Substation</v>
      </c>
      <c r="K367" s="199" t="str" cm="1">
        <f t="array" ref="K367">IFERROR(INDEX(Forecast_Capex_Input!H$12:H$286,$X367),NA)</f>
        <v>Repex</v>
      </c>
      <c r="L367" s="199" t="str" cm="1">
        <f t="array" ref="L367">IFERROR(INDEX(Forecast_Capex_Input!I$12:I$286,$X367),NA)</f>
        <v>N/A</v>
      </c>
      <c r="M367" s="199" t="str" cm="1">
        <f t="array" ref="M367">IFERROR(INDEX(Forecast_Capex_Input!J$12:J$286,$X367),NA)</f>
        <v>N/A</v>
      </c>
      <c r="N367" s="199" t="str" cm="1">
        <f t="array" ref="N367">IFERROR(INDEX(Forecast_Capex_Input!K$12:K$286,$X367),NA)</f>
        <v>Substations - Site Establishment and supporting assets</v>
      </c>
      <c r="O367" s="199" t="str" cm="1">
        <f t="array" ref="O367">IFERROR(INDEX(Forecast_Capex_Input!L$12:L$286,$X367),NA)</f>
        <v>Substations - Safe and Reliable Network</v>
      </c>
      <c r="P367" s="199" t="str" cm="1">
        <f t="array" ref="P367">IFERROR(INDEX(Forecast_Capex_Input!M$12:M$286,$X367),NA)</f>
        <v>N/A</v>
      </c>
      <c r="Q367" s="172" t="str" cm="1">
        <f t="array" ref="Q367">IFERROR(INDEX(Forecast_Capex_Input!N$12:N$286,$X367),NA)</f>
        <v>No</v>
      </c>
      <c r="R367" s="265" cm="1">
        <f t="array" ref="R367">IFERROR(INDEX(Forecast_Capex_Input!O$12:O$286,$X367),0)</f>
        <v>0</v>
      </c>
      <c r="S367" s="172" t="str" cm="1">
        <f t="array" ref="S367">IFERROR(INDEX(Forecast_Capex_Input!P$12:P$286,$X367),0)</f>
        <v>Safety security &amp; reliability</v>
      </c>
      <c r="T367" s="199" t="str" cm="1">
        <f t="array" aca="1" ref="T367" ca="1">IFERROR(INDEX(General!$K$84:$K$103,$AA367),NA)</f>
        <v>Substations (2018 onwards)</v>
      </c>
      <c r="U367" s="188" cm="1">
        <f t="array" aca="1" ref="U367" ca="1">IFERROR(
IF($F367=General!$E$25,INDEX(Forecast_Capex_Input!S$12:S$286,$X367),
INDEX(Forecast_Capex_Input!T$12:T$286,$X367)),0)</f>
        <v>0</v>
      </c>
      <c r="V367" s="222" t="b">
        <f>IFERROR(INDEX(Overheads!$T$19:$T$26,MATCH($I367,Overheads!$E$19:$E$26,0)),FALSE)</f>
        <v>1</v>
      </c>
      <c r="W367" s="165"/>
      <c r="X367" s="174">
        <f>IFERROR(
IF(MATCH($C367,Forecast_Capex_Input!$CI$12:$CI$286,1)+1&gt;MAX(Forecast_Capex_Input!$C$12:$C$286),NA,
MATCH($C367,Forecast_Capex_Input!$CI$12:$CI$286,1)+1),1)</f>
        <v>143</v>
      </c>
      <c r="Y367" s="174" cm="1">
        <f t="array" aca="1" ref="Y367" ca="1">IFERROR(
IF(X366&lt;&gt;X367,1,
IF(COUNTIF(OFFSET(Y366,0,0,-INDEX(Forecast_Capex_Input!$CG$12:$CG$286,$X367)),Y366)=INDEX(Forecast_Capex_Input!$CG$12:$CG$286,$X367),Y366+1,Y366)),NA)</f>
        <v>1</v>
      </c>
      <c r="Z367" s="174" cm="1">
        <f t="array" ref="Z367">IFERROR($C367-IF($X367=1,1,INDEX(Forecast_Capex_Input!$CI$12:$CI$286,$X367-1))+1,NA)</f>
        <v>1</v>
      </c>
      <c r="AA367" s="174" cm="1">
        <f t="array" aca="1" ref="AA367" ca="1">IFERROR(IF(Y367=1,
INDEX(Forecast_Capex_Input!$AI$10:$BB$10,SMALL(IF(INDEX(Forecast_Capex_Input!$AI$12:$BB$286,$X367,0)&gt;0,COLUMN(Forecast_Capex_Input!$AI$10:$BB$10)-COLUMN(Forecast_Capex_Input!$AI$12)+1),ROWS(OFFSET(AA366,0,0,-$Z367)))),
OFFSET(AA366,-INDEX(Forecast_Capex_Input!$CG$12:$CG$286,$X367)+1,0)),NA)</f>
        <v>3</v>
      </c>
      <c r="AB367" s="174">
        <f t="shared" ca="1" si="229"/>
        <v>1</v>
      </c>
      <c r="AC367" s="222" t="b">
        <f t="shared" si="261"/>
        <v>0</v>
      </c>
      <c r="AD367" s="220" t="b">
        <v>0</v>
      </c>
      <c r="AE367" s="222" t="b">
        <f t="shared" si="230"/>
        <v>1</v>
      </c>
      <c r="AF367" s="165"/>
      <c r="AG367" s="215">
        <v>0</v>
      </c>
      <c r="AH367" s="215">
        <v>0</v>
      </c>
      <c r="AI367" s="215">
        <v>0</v>
      </c>
      <c r="AJ367" s="215">
        <v>0</v>
      </c>
      <c r="AK367" s="215">
        <v>0</v>
      </c>
      <c r="AL367" s="155">
        <v>0</v>
      </c>
      <c r="AM367" s="165"/>
      <c r="AN367" s="215" cm="1">
        <f t="array" aca="1" ref="AN367" ca="1">IFERROR(INDEX(General!O$33:O$34,$AB367)
*AG367,0)</f>
        <v>0</v>
      </c>
      <c r="AO367" s="215" cm="1">
        <f t="array" aca="1" ref="AO367" ca="1">IFERROR(INDEX(General!P$33:P$34,$AB367)
*AH367,0)</f>
        <v>0</v>
      </c>
      <c r="AP367" s="215" cm="1">
        <f t="array" aca="1" ref="AP367" ca="1">IFERROR(INDEX(General!Q$33:Q$34,$AB367)
*AI367,0)</f>
        <v>0</v>
      </c>
      <c r="AQ367" s="215" cm="1">
        <f t="array" aca="1" ref="AQ367" ca="1">IFERROR(INDEX(General!R$33:R$34,$AB367)
*AJ367,0)</f>
        <v>0</v>
      </c>
      <c r="AR367" s="215" cm="1">
        <f t="array" aca="1" ref="AR367" ca="1">IFERROR(INDEX(General!S$33:S$34,$AB367)
*AK367,0)</f>
        <v>0</v>
      </c>
      <c r="AS367" s="155">
        <f t="shared" ca="1" si="262"/>
        <v>0</v>
      </c>
      <c r="AT367" s="165"/>
      <c r="AU367" s="215">
        <f ca="1">IF($AE367=FALSE,AN367*Overheads!$R$24*$V367,
IFERROR(Overheads!$O$49*$V367*AN367,0)
+IFERROR(Overheads!Q$59*$V367*(AN367/Overheads!Q$68),0))</f>
        <v>0</v>
      </c>
      <c r="AV367" s="215">
        <f ca="1">IF($AE367=FALSE,AO367*Overheads!$R$24*$V367,
IFERROR(Overheads!$O$49*$V367*AO367,0)
+IFERROR(Overheads!R$59*$V367*(AO367/Overheads!R$68),0))</f>
        <v>0</v>
      </c>
      <c r="AW367" s="215">
        <f ca="1">IF($AE367=FALSE,AP367*Overheads!$R$24*$V367,
IFERROR(Overheads!$O$49*$V367*AP367,0)
+IFERROR(Overheads!S$59*$V367*(AP367/Overheads!S$68),0))</f>
        <v>0</v>
      </c>
      <c r="AX367" s="215">
        <f ca="1">IF($AE367=FALSE,AQ367*Overheads!$R$24*$V367,
IFERROR(Overheads!$O$49*$V367*AQ367,0)
+IFERROR(Overheads!T$59*$V367*(AQ367/Overheads!T$68),0))</f>
        <v>0</v>
      </c>
      <c r="AY367" s="215">
        <f ca="1">IF($AE367=FALSE,AR367*Overheads!$R$24*$V367,
IFERROR(Overheads!$O$49*$V367*AR367,0)
+IFERROR(Overheads!U$59*$V367*(AR367/Overheads!U$68),0))</f>
        <v>0</v>
      </c>
      <c r="AZ367" s="155">
        <f t="shared" ca="1" si="263"/>
        <v>0</v>
      </c>
      <c r="BA367" s="165"/>
      <c r="BB367" s="215">
        <f ca="1">IF($AE367=FALSE,AN367*Overheads!$S$25,
IFERROR(Overheads!$O$50*AN367,0)
+IFERROR(Overheads!Q$60*(AN367/Overheads!Q$66),0))</f>
        <v>0</v>
      </c>
      <c r="BC367" s="215">
        <f ca="1">IF($AE367=FALSE,AO367*Overheads!$S$25,
IFERROR(Overheads!$O$50*AO367,0)
+IFERROR(Overheads!R$60*(AO367/Overheads!R$66),0))</f>
        <v>0</v>
      </c>
      <c r="BD367" s="215">
        <f ca="1">IF($AE367=FALSE,AP367*Overheads!$S$25,
IFERROR(Overheads!$O$50*AP367,0)
+IFERROR(Overheads!S$60*(AP367/Overheads!S$66),0))</f>
        <v>0</v>
      </c>
      <c r="BE367" s="215">
        <f ca="1">IF($AE367=FALSE,AQ367*Overheads!$S$25,
IFERROR(Overheads!$O$50*AQ367,0)
+IFERROR(Overheads!T$60*(AQ367/Overheads!T$66),0))</f>
        <v>0</v>
      </c>
      <c r="BF367" s="215">
        <f ca="1">IF($AE367=FALSE,AR367*Overheads!$S$25,
IFERROR(Overheads!$O$50*AR367,0)
+IFERROR(Overheads!U$60*(AR367/Overheads!U$66),0))</f>
        <v>0</v>
      </c>
      <c r="BG367" s="155">
        <f t="shared" ca="1" si="264"/>
        <v>0</v>
      </c>
      <c r="BH367" s="165"/>
      <c r="BI367" s="215">
        <f t="shared" ca="1" si="265"/>
        <v>0</v>
      </c>
      <c r="BJ367" s="215">
        <f t="shared" ca="1" si="231"/>
        <v>0</v>
      </c>
      <c r="BK367" s="215">
        <f t="shared" ca="1" si="232"/>
        <v>0</v>
      </c>
      <c r="BL367" s="215">
        <f t="shared" ca="1" si="233"/>
        <v>0</v>
      </c>
      <c r="BM367" s="215">
        <f t="shared" ca="1" si="234"/>
        <v>0</v>
      </c>
      <c r="BN367" s="155">
        <f t="shared" ca="1" si="266"/>
        <v>0</v>
      </c>
      <c r="BO367" s="165"/>
      <c r="BP367" s="187" cm="1">
        <f t="array" ref="BP367">IFERROR(IF($X367=$X366,BP366,INDEX(Forecast_Capex_Input!AC$12:AC$286,$X367)),0)</f>
        <v>0.2</v>
      </c>
      <c r="BQ367" s="187" cm="1">
        <f t="array" ref="BQ367">IFERROR(IF($X367=$X366,BQ366,INDEX(Forecast_Capex_Input!AD$12:AD$286,$X367)),0)</f>
        <v>0.2</v>
      </c>
      <c r="BR367" s="187" cm="1">
        <f t="array" ref="BR367">IFERROR(IF($X367=$X366,BR366,INDEX(Forecast_Capex_Input!AE$12:AE$286,$X367)),0)</f>
        <v>0.2</v>
      </c>
      <c r="BS367" s="187" cm="1">
        <f t="array" ref="BS367">IFERROR(IF($X367=$X366,BS366,INDEX(Forecast_Capex_Input!AF$12:AF$286,$X367)),0)</f>
        <v>0.2</v>
      </c>
      <c r="BT367" s="187" cm="1">
        <f t="array" ref="BT367">IFERROR(IF($X367=$X366,BT366,INDEX(Forecast_Capex_Input!AG$12:AG$286,$X367)),0)</f>
        <v>0.2</v>
      </c>
      <c r="BU367" s="165"/>
      <c r="BV367" s="215">
        <f t="shared" si="235"/>
        <v>0</v>
      </c>
      <c r="BW367" s="215">
        <f t="shared" si="236"/>
        <v>0</v>
      </c>
      <c r="BX367" s="215">
        <f t="shared" si="237"/>
        <v>0</v>
      </c>
      <c r="BY367" s="215">
        <f t="shared" si="238"/>
        <v>0</v>
      </c>
      <c r="BZ367" s="215">
        <f t="shared" si="239"/>
        <v>0</v>
      </c>
      <c r="CA367" s="155">
        <f t="shared" si="267"/>
        <v>0</v>
      </c>
      <c r="CB367" s="165"/>
      <c r="CC367" s="215">
        <f t="shared" ca="1" si="240"/>
        <v>0</v>
      </c>
      <c r="CD367" s="215">
        <f t="shared" ca="1" si="241"/>
        <v>0</v>
      </c>
      <c r="CE367" s="215">
        <f t="shared" ca="1" si="242"/>
        <v>0</v>
      </c>
      <c r="CF367" s="215">
        <f t="shared" ca="1" si="243"/>
        <v>0</v>
      </c>
      <c r="CG367" s="215">
        <f t="shared" ca="1" si="244"/>
        <v>0</v>
      </c>
      <c r="CH367" s="155">
        <f t="shared" ca="1" si="268"/>
        <v>0</v>
      </c>
      <c r="CI367" s="165"/>
      <c r="CJ367" s="215">
        <f t="shared" ca="1" si="245"/>
        <v>0</v>
      </c>
      <c r="CK367" s="215">
        <f t="shared" ca="1" si="246"/>
        <v>0</v>
      </c>
      <c r="CL367" s="215">
        <f t="shared" ca="1" si="247"/>
        <v>0</v>
      </c>
      <c r="CM367" s="215">
        <f t="shared" ca="1" si="248"/>
        <v>0</v>
      </c>
      <c r="CN367" s="215">
        <f t="shared" ca="1" si="249"/>
        <v>0</v>
      </c>
      <c r="CO367" s="155">
        <f t="shared" ca="1" si="269"/>
        <v>0</v>
      </c>
      <c r="CP367" s="165"/>
      <c r="CQ367" s="223">
        <f t="shared" ca="1" si="250"/>
        <v>0</v>
      </c>
      <c r="CR367" s="223">
        <f t="shared" ca="1" si="251"/>
        <v>0</v>
      </c>
      <c r="CS367" s="223">
        <f t="shared" ca="1" si="252"/>
        <v>0</v>
      </c>
      <c r="CT367" s="223">
        <f t="shared" ca="1" si="253"/>
        <v>0</v>
      </c>
      <c r="CU367" s="223">
        <f t="shared" ca="1" si="254"/>
        <v>0</v>
      </c>
      <c r="CV367" s="155">
        <f t="shared" ca="1" si="270"/>
        <v>0</v>
      </c>
      <c r="CW367" s="165"/>
      <c r="CX367" s="215">
        <f t="shared" ca="1" si="271"/>
        <v>0</v>
      </c>
      <c r="CY367" s="215">
        <f t="shared" ca="1" si="255"/>
        <v>0</v>
      </c>
      <c r="CZ367" s="215">
        <f t="shared" ca="1" si="256"/>
        <v>0</v>
      </c>
      <c r="DA367" s="215">
        <f t="shared" ca="1" si="257"/>
        <v>0</v>
      </c>
      <c r="DB367" s="215">
        <f t="shared" ca="1" si="258"/>
        <v>0</v>
      </c>
      <c r="DC367" s="155">
        <f t="shared" ca="1" si="272"/>
        <v>0</v>
      </c>
      <c r="DD367" s="165"/>
      <c r="DE367" s="188" t="b" cm="1">
        <f t="array" aca="1" ref="DE367" ca="1">OR($G367=Forecast_Capex_Input!$BF$8:$BF$10)</f>
        <v>0</v>
      </c>
      <c r="DF367" s="188" cm="1">
        <f t="array" aca="1" ref="DF367" ca="1">IFERROR(INDEX(Forecast_Capex_Input!BG$12:BG$286,$X367)
*(INDEX(Forecast_Capex_Input!$H$12:$H$286,$X367)=Repex),0)
*$DE367</f>
        <v>0</v>
      </c>
      <c r="DG367" s="188" cm="1">
        <f t="array" aca="1" ref="DG367" ca="1">IFERROR(INDEX(Forecast_Capex_Input!BH$12:BH$286,$X367)
*(INDEX(Forecast_Capex_Input!$H$12:$H$286,$X367)=Repex),0)
*$DE367</f>
        <v>0</v>
      </c>
      <c r="DH367" s="188" cm="1">
        <f t="array" aca="1" ref="DH367" ca="1">IFERROR(INDEX(Forecast_Capex_Input!BI$12:BI$286,$X367)
*(INDEX(Forecast_Capex_Input!$H$12:$H$286,$X367)=Repex),0)
*$DE367</f>
        <v>0</v>
      </c>
      <c r="DI367" s="188" cm="1">
        <f t="array" aca="1" ref="DI367" ca="1">IFERROR(INDEX(Forecast_Capex_Input!BJ$12:BJ$286,$X367)
*(INDEX(Forecast_Capex_Input!$H$12:$H$286,$X367)=Repex),0)
*$DE367</f>
        <v>0</v>
      </c>
      <c r="DJ367" s="188" cm="1">
        <f t="array" aca="1" ref="DJ367" ca="1">IFERROR(INDEX(Forecast_Capex_Input!BK$12:BK$286,$X367)
*(INDEX(Forecast_Capex_Input!$H$12:$H$286,$X367)=Repex),0)
*$DE367</f>
        <v>0</v>
      </c>
      <c r="DK367" s="188" cm="1">
        <f t="array" aca="1" ref="DK367" ca="1">IFERROR(INDEX(Forecast_Capex_Input!BL$12:BL$286,$X367)
*(INDEX(Forecast_Capex_Input!$H$12:$H$286,$X367)=Repex),0)
*$DE367</f>
        <v>0</v>
      </c>
      <c r="DL367" s="165"/>
      <c r="DM367" s="188" t="b" cm="1">
        <f t="array" aca="1" ref="DM367" ca="1">OR($G367=Forecast_Capex_Input!$BN$8:$BN$9)</f>
        <v>1</v>
      </c>
      <c r="DN367" s="188" cm="1">
        <f t="array" aca="1" ref="DN367" ca="1">IFERROR(INDEX(Forecast_Capex_Input!BO$12:BO$286,$X367)
*(INDEX(Forecast_Capex_Input!$H$12:$H$286,$X367)=Repex),0)
*$DM367</f>
        <v>1</v>
      </c>
      <c r="DO367" s="188" cm="1">
        <f t="array" aca="1" ref="DO367" ca="1">IFERROR(INDEX(Forecast_Capex_Input!BP$12:BP$286,$X367)
*(INDEX(Forecast_Capex_Input!$H$12:$H$286,$X367)=Repex),0)
*$DM367</f>
        <v>0</v>
      </c>
      <c r="DP367" s="188" cm="1">
        <f t="array" aca="1" ref="DP367" ca="1">IFERROR(INDEX(Forecast_Capex_Input!BQ$12:BQ$286,$X367)
*(INDEX(Forecast_Capex_Input!$H$12:$H$286,$X367)=Repex),0)
*$DM367</f>
        <v>0</v>
      </c>
      <c r="DQ367" s="188" cm="1">
        <f t="array" aca="1" ref="DQ367" ca="1">IFERROR(INDEX(Forecast_Capex_Input!BR$12:BR$286,$X367)
*(INDEX(Forecast_Capex_Input!$H$12:$H$286,$X367)=Repex),0)
*$DM367</f>
        <v>0</v>
      </c>
      <c r="DR367" s="188" cm="1">
        <f t="array" aca="1" ref="DR367" ca="1">IFERROR(INDEX(Forecast_Capex_Input!BS$12:BS$286,$X367)
*(INDEX(Forecast_Capex_Input!$H$12:$H$286,$X367)=Repex),0)
*$DM367</f>
        <v>0</v>
      </c>
      <c r="DS367" s="165"/>
      <c r="DT367" s="188" t="b" cm="1">
        <f t="array" aca="1" ref="DT367" ca="1">OR($G367=Forecast_Capex_Input!$BU$8:$BU$10)</f>
        <v>0</v>
      </c>
      <c r="DU367" s="188" cm="1">
        <f t="array" aca="1" ref="DU367" ca="1">IFERROR(INDEX(Forecast_Capex_Input!BV$12:BV$286,$X367)
*(INDEX(Forecast_Capex_Input!$H$12:$H$286,$X367)=Repex),0)
*$DT367</f>
        <v>0</v>
      </c>
      <c r="DV367" s="188" cm="1">
        <f t="array" aca="1" ref="DV367" ca="1">IFERROR(INDEX(Forecast_Capex_Input!BW$12:BW$286,$X367)
*(INDEX(Forecast_Capex_Input!$H$12:$H$286,$X367)=Repex),0)
*$DT367</f>
        <v>0</v>
      </c>
      <c r="DW367" s="188" cm="1">
        <f t="array" aca="1" ref="DW367" ca="1">IFERROR(INDEX(Forecast_Capex_Input!BX$12:BX$286,$X367)
*(INDEX(Forecast_Capex_Input!$H$12:$H$286,$X367)=Repex),0)
*$DT367</f>
        <v>0</v>
      </c>
      <c r="DX367" s="188" cm="1">
        <f t="array" aca="1" ref="DX367" ca="1">IFERROR(INDEX(Forecast_Capex_Input!BY$12:BY$286,$X367)
*(INDEX(Forecast_Capex_Input!$H$12:$H$286,$X367)=Repex),0)
*$DT367</f>
        <v>0</v>
      </c>
      <c r="DY367" s="188" cm="1">
        <f t="array" aca="1" ref="DY367" ca="1">IFERROR(INDEX(Forecast_Capex_Input!BZ$12:BZ$286,$X367)
*(INDEX(Forecast_Capex_Input!$H$12:$H$286,$X367)=Repex),0)
*$DT367</f>
        <v>0</v>
      </c>
      <c r="DZ367" s="188" cm="1">
        <f t="array" aca="1" ref="DZ367" ca="1">IFERROR(INDEX(Forecast_Capex_Input!CA$12:CA$286,$X367)
*(INDEX(Forecast_Capex_Input!$H$12:$H$286,$X367)=Repex),0)
*$DT367</f>
        <v>0</v>
      </c>
      <c r="EA367" s="188" cm="1">
        <f t="array" aca="1" ref="EA367" ca="1">IFERROR(INDEX(Forecast_Capex_Input!CB$12:CB$286,$X367)
*(INDEX(Forecast_Capex_Input!$H$12:$H$286,$X367)=Repex),0)
*$DT367</f>
        <v>0</v>
      </c>
      <c r="EB367" s="188" cm="1">
        <f t="array" aca="1" ref="EB367" ca="1">IFERROR(INDEX(Forecast_Capex_Input!CC$12:CC$286,$X367)
*(INDEX(Forecast_Capex_Input!$H$12:$H$286,$X367)=Repex),0)
*$DT367</f>
        <v>0</v>
      </c>
      <c r="EC367" s="165"/>
      <c r="ED367" s="226" t="str">
        <f t="shared" si="259"/>
        <v>N/A</v>
      </c>
      <c r="EE367" s="174" t="s">
        <v>15</v>
      </c>
    </row>
    <row r="368" spans="3:135" x14ac:dyDescent="0.2">
      <c r="C368" s="174">
        <f t="shared" si="260"/>
        <v>358</v>
      </c>
      <c r="D368" s="167" t="str" cm="1">
        <f t="array" ref="D368">IFERROR(INDEX(Forecast_Capex_Input!$D$12:$D$286,$X368),NA)</f>
        <v>Misc Plant Tools and Test Equip</v>
      </c>
      <c r="E368" s="172" t="b" cm="1">
        <f t="array" ref="E368">IF($X368=NA,NA,INDEX(Forecast_Capex_Input!$E$12:$E$286,$X368))</f>
        <v>1</v>
      </c>
      <c r="F368" s="167" t="str" cm="1">
        <f t="array" aca="1" ref="F368" ca="1">IFERROR(INDEX(General!$E$25:$E$26,$Y368),NA)</f>
        <v>Non-Labour</v>
      </c>
      <c r="G368" s="167" t="str" cm="1">
        <f t="array" aca="1" ref="G368" ca="1">IFERROR(INDEX(Forecast_Capex_Input!$AI$11:$BB$11,$AA368),NA)</f>
        <v>Substations</v>
      </c>
      <c r="H368" s="189" cm="1">
        <f t="array" aca="1" ref="H368" ca="1">IFERROR(INDEX(Forecast_Capex_Input!$AI$12:$BB$286,$X368,$AA368),NA)</f>
        <v>1</v>
      </c>
      <c r="I368" s="199" t="str" cm="1">
        <f t="array" ref="I368">IFERROR(INDEX(Forecast_Capex_Input!$F$12:$F$286,$X368),NA)</f>
        <v>Replacement Expenditure</v>
      </c>
      <c r="J368" s="199" t="str" cm="1">
        <f t="array" ref="J368">IFERROR(INDEX(Forecast_Capex_Input!G$12:G$286,$X368),NA)</f>
        <v>Substation</v>
      </c>
      <c r="K368" s="199" t="str" cm="1">
        <f t="array" ref="K368">IFERROR(INDEX(Forecast_Capex_Input!H$12:H$286,$X368),NA)</f>
        <v>Repex</v>
      </c>
      <c r="L368" s="199" t="str" cm="1">
        <f t="array" ref="L368">IFERROR(INDEX(Forecast_Capex_Input!I$12:I$286,$X368),NA)</f>
        <v>N/A</v>
      </c>
      <c r="M368" s="199" t="str" cm="1">
        <f t="array" ref="M368">IFERROR(INDEX(Forecast_Capex_Input!J$12:J$286,$X368),NA)</f>
        <v>N/A</v>
      </c>
      <c r="N368" s="199" t="str" cm="1">
        <f t="array" ref="N368">IFERROR(INDEX(Forecast_Capex_Input!K$12:K$286,$X368),NA)</f>
        <v>Substations - Site Establishment and supporting assets</v>
      </c>
      <c r="O368" s="199" t="str" cm="1">
        <f t="array" ref="O368">IFERROR(INDEX(Forecast_Capex_Input!L$12:L$286,$X368),NA)</f>
        <v>Substations - Safe and Reliable Network</v>
      </c>
      <c r="P368" s="199" t="str" cm="1">
        <f t="array" ref="P368">IFERROR(INDEX(Forecast_Capex_Input!M$12:M$286,$X368),NA)</f>
        <v>N/A</v>
      </c>
      <c r="Q368" s="172" t="str" cm="1">
        <f t="array" ref="Q368">IFERROR(INDEX(Forecast_Capex_Input!N$12:N$286,$X368),NA)</f>
        <v>No</v>
      </c>
      <c r="R368" s="265" cm="1">
        <f t="array" ref="R368">IFERROR(INDEX(Forecast_Capex_Input!O$12:O$286,$X368),0)</f>
        <v>0</v>
      </c>
      <c r="S368" s="172" t="str" cm="1">
        <f t="array" ref="S368">IFERROR(INDEX(Forecast_Capex_Input!P$12:P$286,$X368),0)</f>
        <v>Safety security &amp; reliability</v>
      </c>
      <c r="T368" s="199" t="str" cm="1">
        <f t="array" aca="1" ref="T368" ca="1">IFERROR(INDEX(General!$K$84:$K$103,$AA368),NA)</f>
        <v>Substations (2018 onwards)</v>
      </c>
      <c r="U368" s="188" cm="1">
        <f t="array" aca="1" ref="U368" ca="1">IFERROR(
IF($F368=General!$E$25,INDEX(Forecast_Capex_Input!S$12:S$286,$X368),
INDEX(Forecast_Capex_Input!T$12:T$286,$X368)),0)</f>
        <v>1</v>
      </c>
      <c r="V368" s="222" t="b">
        <f>IFERROR(INDEX(Overheads!$T$19:$T$26,MATCH($I368,Overheads!$E$19:$E$26,0)),FALSE)</f>
        <v>1</v>
      </c>
      <c r="W368" s="165"/>
      <c r="X368" s="174">
        <f>IFERROR(
IF(MATCH($C368,Forecast_Capex_Input!$CI$12:$CI$286,1)+1&gt;MAX(Forecast_Capex_Input!$C$12:$C$286),NA,
MATCH($C368,Forecast_Capex_Input!$CI$12:$CI$286,1)+1),1)</f>
        <v>143</v>
      </c>
      <c r="Y368" s="174" cm="1">
        <f t="array" aca="1" ref="Y368" ca="1">IFERROR(
IF(X367&lt;&gt;X368,1,
IF(COUNTIF(OFFSET(Y367,0,0,-INDEX(Forecast_Capex_Input!$CG$12:$CG$286,$X368)),Y367)=INDEX(Forecast_Capex_Input!$CG$12:$CG$286,$X368),Y367+1,Y367)),NA)</f>
        <v>2</v>
      </c>
      <c r="Z368" s="174" cm="1">
        <f t="array" ref="Z368">IFERROR($C368-IF($X368=1,1,INDEX(Forecast_Capex_Input!$CI$12:$CI$286,$X368-1))+1,NA)</f>
        <v>2</v>
      </c>
      <c r="AA368" s="174" cm="1">
        <f t="array" aca="1" ref="AA368" ca="1">IFERROR(IF(Y368=1,
INDEX(Forecast_Capex_Input!$AI$10:$BB$10,SMALL(IF(INDEX(Forecast_Capex_Input!$AI$12:$BB$286,$X368,0)&gt;0,COLUMN(Forecast_Capex_Input!$AI$10:$BB$10)-COLUMN(Forecast_Capex_Input!$AI$12)+1),ROWS(OFFSET(AA367,0,0,-$Z368)))),
OFFSET(AA367,-INDEX(Forecast_Capex_Input!$CG$12:$CG$286,$X368)+1,0)),NA)</f>
        <v>3</v>
      </c>
      <c r="AB368" s="174">
        <f t="shared" ca="1" si="229"/>
        <v>2</v>
      </c>
      <c r="AC368" s="222" t="b">
        <f t="shared" si="261"/>
        <v>0</v>
      </c>
      <c r="AD368" s="220" t="b">
        <v>0</v>
      </c>
      <c r="AE368" s="222" t="b">
        <f t="shared" si="230"/>
        <v>1</v>
      </c>
      <c r="AF368" s="165"/>
      <c r="AG368" s="215">
        <v>5.5420139062500002</v>
      </c>
      <c r="AH368" s="215">
        <v>2.2598809312499997</v>
      </c>
      <c r="AI368" s="215">
        <v>2.1306548249999997</v>
      </c>
      <c r="AJ368" s="215">
        <v>1.20926218125</v>
      </c>
      <c r="AK368" s="215">
        <v>1.1977053749999997</v>
      </c>
      <c r="AL368" s="155">
        <v>12.33951721875</v>
      </c>
      <c r="AM368" s="165"/>
      <c r="AN368" s="215" cm="1">
        <f t="array" aca="1" ref="AN368" ca="1">IFERROR(INDEX(General!O$33:O$34,$AB368)
*AG368,0)</f>
        <v>5.5420139062500002</v>
      </c>
      <c r="AO368" s="215" cm="1">
        <f t="array" aca="1" ref="AO368" ca="1">IFERROR(INDEX(General!P$33:P$34,$AB368)
*AH368,0)</f>
        <v>2.2598809312499997</v>
      </c>
      <c r="AP368" s="215" cm="1">
        <f t="array" aca="1" ref="AP368" ca="1">IFERROR(INDEX(General!Q$33:Q$34,$AB368)
*AI368,0)</f>
        <v>2.1306548249999997</v>
      </c>
      <c r="AQ368" s="215" cm="1">
        <f t="array" aca="1" ref="AQ368" ca="1">IFERROR(INDEX(General!R$33:R$34,$AB368)
*AJ368,0)</f>
        <v>1.20926218125</v>
      </c>
      <c r="AR368" s="215" cm="1">
        <f t="array" aca="1" ref="AR368" ca="1">IFERROR(INDEX(General!S$33:S$34,$AB368)
*AK368,0)</f>
        <v>1.1977053749999997</v>
      </c>
      <c r="AS368" s="155">
        <f t="shared" ca="1" si="262"/>
        <v>12.33951721875</v>
      </c>
      <c r="AT368" s="165"/>
      <c r="AU368" s="215">
        <f ca="1">IF($AE368=FALSE,AN368*Overheads!$R$24*$V368,
IFERROR(Overheads!$O$49*$V368*AN368,0)
+IFERROR(Overheads!Q$59*$V368*(AN368/Overheads!Q$68),0))</f>
        <v>0.77624991141643784</v>
      </c>
      <c r="AV368" s="215">
        <f ca="1">IF($AE368=FALSE,AO368*Overheads!$R$24*$V368,
IFERROR(Overheads!$O$49*$V368*AO368,0)
+IFERROR(Overheads!R$59*$V368*(AO368/Overheads!R$68),0))</f>
        <v>0.26971778450207023</v>
      </c>
      <c r="AW368" s="215">
        <f ca="1">IF($AE368=FALSE,AP368*Overheads!$R$24*$V368,
IFERROR(Overheads!$O$49*$V368*AP368,0)
+IFERROR(Overheads!S$59*$V368*(AP368/Overheads!S$68),0))</f>
        <v>0.27707280485376029</v>
      </c>
      <c r="AX368" s="215">
        <f ca="1">IF($AE368=FALSE,AQ368*Overheads!$R$24*$V368,
IFERROR(Overheads!$O$49*$V368*AQ368,0)
+IFERROR(Overheads!T$59*$V368*(AQ368/Overheads!T$68),0))</f>
        <v>0.1732764341690777</v>
      </c>
      <c r="AY368" s="215">
        <f ca="1">IF($AE368=FALSE,AR368*Overheads!$R$24*$V368,
IFERROR(Overheads!$O$49*$V368*AR368,0)
+IFERROR(Overheads!U$59*$V368*(AR368/Overheads!U$68),0))</f>
        <v>0.14651110940568635</v>
      </c>
      <c r="AZ368" s="155">
        <f t="shared" ca="1" si="263"/>
        <v>1.6428280443470324</v>
      </c>
      <c r="BA368" s="165"/>
      <c r="BB368" s="215">
        <f ca="1">IF($AE368=FALSE,AN368*Overheads!$S$25,
IFERROR(Overheads!$O$50*AN368,0)
+IFERROR(Overheads!Q$60*(AN368/Overheads!Q$66),0))</f>
        <v>0.10418326103546949</v>
      </c>
      <c r="BC368" s="215">
        <f ca="1">IF($AE368=FALSE,AO368*Overheads!$S$25,
IFERROR(Overheads!$O$50*AO368,0)
+IFERROR(Overheads!R$60*(AO368/Overheads!R$66),0))</f>
        <v>3.8130071231092806E-2</v>
      </c>
      <c r="BD368" s="215">
        <f ca="1">IF($AE368=FALSE,AP368*Overheads!$S$25,
IFERROR(Overheads!$O$50*AP368,0)
+IFERROR(Overheads!S$60*(AP368/Overheads!S$66),0))</f>
        <v>3.9105259965897914E-2</v>
      </c>
      <c r="BE368" s="215">
        <f ca="1">IF($AE368=FALSE,AQ368*Overheads!$S$25,
IFERROR(Overheads!$O$50*AQ368,0)
+IFERROR(Overheads!T$60*(AQ368/Overheads!T$66),0))</f>
        <v>2.4512714370960757E-2</v>
      </c>
      <c r="BF368" s="215">
        <f ca="1">IF($AE368=FALSE,AR368*Overheads!$S$25,
IFERROR(Overheads!$O$50*AR368,0)
+IFERROR(Overheads!U$60*(AR368/Overheads!U$66),0))</f>
        <v>2.1444251855101001E-2</v>
      </c>
      <c r="BG368" s="155">
        <f t="shared" ca="1" si="264"/>
        <v>0.22737555845852198</v>
      </c>
      <c r="BH368" s="165"/>
      <c r="BI368" s="215">
        <f t="shared" ca="1" si="265"/>
        <v>6.4224470787019072</v>
      </c>
      <c r="BJ368" s="215">
        <f t="shared" ca="1" si="231"/>
        <v>2.5677287869831629</v>
      </c>
      <c r="BK368" s="215">
        <f t="shared" ca="1" si="232"/>
        <v>2.4468328898196576</v>
      </c>
      <c r="BL368" s="215">
        <f t="shared" ca="1" si="233"/>
        <v>1.4070513297900384</v>
      </c>
      <c r="BM368" s="215">
        <f t="shared" ca="1" si="234"/>
        <v>1.3656607362607871</v>
      </c>
      <c r="BN368" s="155">
        <f t="shared" ca="1" si="266"/>
        <v>14.209720821555553</v>
      </c>
      <c r="BO368" s="165"/>
      <c r="BP368" s="187" cm="1">
        <f t="array" ref="BP368">IFERROR(IF($X368=$X367,BP367,INDEX(Forecast_Capex_Input!AC$12:AC$286,$X368)),0)</f>
        <v>0.2</v>
      </c>
      <c r="BQ368" s="187" cm="1">
        <f t="array" ref="BQ368">IFERROR(IF($X368=$X367,BQ367,INDEX(Forecast_Capex_Input!AD$12:AD$286,$X368)),0)</f>
        <v>0.2</v>
      </c>
      <c r="BR368" s="187" cm="1">
        <f t="array" ref="BR368">IFERROR(IF($X368=$X367,BR367,INDEX(Forecast_Capex_Input!AE$12:AE$286,$X368)),0)</f>
        <v>0.2</v>
      </c>
      <c r="BS368" s="187" cm="1">
        <f t="array" ref="BS368">IFERROR(IF($X368=$X367,BS367,INDEX(Forecast_Capex_Input!AF$12:AF$286,$X368)),0)</f>
        <v>0.2</v>
      </c>
      <c r="BT368" s="187" cm="1">
        <f t="array" ref="BT368">IFERROR(IF($X368=$X367,BT367,INDEX(Forecast_Capex_Input!AG$12:AG$286,$X368)),0)</f>
        <v>0.2</v>
      </c>
      <c r="BU368" s="165"/>
      <c r="BV368" s="215">
        <f t="shared" si="235"/>
        <v>2.46790344375</v>
      </c>
      <c r="BW368" s="215">
        <f t="shared" si="236"/>
        <v>2.46790344375</v>
      </c>
      <c r="BX368" s="215">
        <f t="shared" si="237"/>
        <v>2.46790344375</v>
      </c>
      <c r="BY368" s="215">
        <f t="shared" si="238"/>
        <v>2.46790344375</v>
      </c>
      <c r="BZ368" s="215">
        <f t="shared" si="239"/>
        <v>2.46790344375</v>
      </c>
      <c r="CA368" s="155">
        <f t="shared" si="267"/>
        <v>12.33951721875</v>
      </c>
      <c r="CB368" s="165"/>
      <c r="CC368" s="215">
        <f t="shared" ca="1" si="240"/>
        <v>2.46790344375</v>
      </c>
      <c r="CD368" s="215">
        <f t="shared" ca="1" si="241"/>
        <v>2.46790344375</v>
      </c>
      <c r="CE368" s="215">
        <f t="shared" ca="1" si="242"/>
        <v>2.46790344375</v>
      </c>
      <c r="CF368" s="215">
        <f t="shared" ca="1" si="243"/>
        <v>2.46790344375</v>
      </c>
      <c r="CG368" s="215">
        <f t="shared" ca="1" si="244"/>
        <v>2.46790344375</v>
      </c>
      <c r="CH368" s="155">
        <f t="shared" ca="1" si="268"/>
        <v>12.33951721875</v>
      </c>
      <c r="CI368" s="165"/>
      <c r="CJ368" s="215">
        <f t="shared" ca="1" si="245"/>
        <v>0.3285656088694065</v>
      </c>
      <c r="CK368" s="215">
        <f t="shared" ca="1" si="246"/>
        <v>0.3285656088694065</v>
      </c>
      <c r="CL368" s="215">
        <f t="shared" ca="1" si="247"/>
        <v>0.3285656088694065</v>
      </c>
      <c r="CM368" s="215">
        <f t="shared" ca="1" si="248"/>
        <v>0.3285656088694065</v>
      </c>
      <c r="CN368" s="215">
        <f t="shared" ca="1" si="249"/>
        <v>0.3285656088694065</v>
      </c>
      <c r="CO368" s="155">
        <f t="shared" ca="1" si="269"/>
        <v>1.6428280443470324</v>
      </c>
      <c r="CP368" s="165"/>
      <c r="CQ368" s="223">
        <f t="shared" ca="1" si="250"/>
        <v>4.5475111691704401E-2</v>
      </c>
      <c r="CR368" s="223">
        <f t="shared" ca="1" si="251"/>
        <v>4.5475111691704401E-2</v>
      </c>
      <c r="CS368" s="223">
        <f t="shared" ca="1" si="252"/>
        <v>4.5475111691704401E-2</v>
      </c>
      <c r="CT368" s="223">
        <f t="shared" ca="1" si="253"/>
        <v>4.5475111691704401E-2</v>
      </c>
      <c r="CU368" s="223">
        <f t="shared" ca="1" si="254"/>
        <v>4.5475111691704401E-2</v>
      </c>
      <c r="CV368" s="155">
        <f t="shared" ca="1" si="270"/>
        <v>0.227375558458522</v>
      </c>
      <c r="CW368" s="165"/>
      <c r="CX368" s="215">
        <f t="shared" ca="1" si="271"/>
        <v>2.8419441643111112</v>
      </c>
      <c r="CY368" s="215">
        <f t="shared" ca="1" si="255"/>
        <v>2.8419441643111112</v>
      </c>
      <c r="CZ368" s="215">
        <f t="shared" ca="1" si="256"/>
        <v>2.8419441643111112</v>
      </c>
      <c r="DA368" s="215">
        <f t="shared" ca="1" si="257"/>
        <v>2.8419441643111112</v>
      </c>
      <c r="DB368" s="215">
        <f t="shared" ca="1" si="258"/>
        <v>2.8419441643111112</v>
      </c>
      <c r="DC368" s="155">
        <f t="shared" ca="1" si="272"/>
        <v>14.209720821555557</v>
      </c>
      <c r="DD368" s="165"/>
      <c r="DE368" s="188" t="b" cm="1">
        <f t="array" aca="1" ref="DE368" ca="1">OR($G368=Forecast_Capex_Input!$BF$8:$BF$10)</f>
        <v>0</v>
      </c>
      <c r="DF368" s="188" cm="1">
        <f t="array" aca="1" ref="DF368" ca="1">IFERROR(INDEX(Forecast_Capex_Input!BG$12:BG$286,$X368)
*(INDEX(Forecast_Capex_Input!$H$12:$H$286,$X368)=Repex),0)
*$DE368</f>
        <v>0</v>
      </c>
      <c r="DG368" s="188" cm="1">
        <f t="array" aca="1" ref="DG368" ca="1">IFERROR(INDEX(Forecast_Capex_Input!BH$12:BH$286,$X368)
*(INDEX(Forecast_Capex_Input!$H$12:$H$286,$X368)=Repex),0)
*$DE368</f>
        <v>0</v>
      </c>
      <c r="DH368" s="188" cm="1">
        <f t="array" aca="1" ref="DH368" ca="1">IFERROR(INDEX(Forecast_Capex_Input!BI$12:BI$286,$X368)
*(INDEX(Forecast_Capex_Input!$H$12:$H$286,$X368)=Repex),0)
*$DE368</f>
        <v>0</v>
      </c>
      <c r="DI368" s="188" cm="1">
        <f t="array" aca="1" ref="DI368" ca="1">IFERROR(INDEX(Forecast_Capex_Input!BJ$12:BJ$286,$X368)
*(INDEX(Forecast_Capex_Input!$H$12:$H$286,$X368)=Repex),0)
*$DE368</f>
        <v>0</v>
      </c>
      <c r="DJ368" s="188" cm="1">
        <f t="array" aca="1" ref="DJ368" ca="1">IFERROR(INDEX(Forecast_Capex_Input!BK$12:BK$286,$X368)
*(INDEX(Forecast_Capex_Input!$H$12:$H$286,$X368)=Repex),0)
*$DE368</f>
        <v>0</v>
      </c>
      <c r="DK368" s="188" cm="1">
        <f t="array" aca="1" ref="DK368" ca="1">IFERROR(INDEX(Forecast_Capex_Input!BL$12:BL$286,$X368)
*(INDEX(Forecast_Capex_Input!$H$12:$H$286,$X368)=Repex),0)
*$DE368</f>
        <v>0</v>
      </c>
      <c r="DL368" s="165"/>
      <c r="DM368" s="188" t="b" cm="1">
        <f t="array" aca="1" ref="DM368" ca="1">OR($G368=Forecast_Capex_Input!$BN$8:$BN$9)</f>
        <v>1</v>
      </c>
      <c r="DN368" s="188" cm="1">
        <f t="array" aca="1" ref="DN368" ca="1">IFERROR(INDEX(Forecast_Capex_Input!BO$12:BO$286,$X368)
*(INDEX(Forecast_Capex_Input!$H$12:$H$286,$X368)=Repex),0)
*$DM368</f>
        <v>1</v>
      </c>
      <c r="DO368" s="188" cm="1">
        <f t="array" aca="1" ref="DO368" ca="1">IFERROR(INDEX(Forecast_Capex_Input!BP$12:BP$286,$X368)
*(INDEX(Forecast_Capex_Input!$H$12:$H$286,$X368)=Repex),0)
*$DM368</f>
        <v>0</v>
      </c>
      <c r="DP368" s="188" cm="1">
        <f t="array" aca="1" ref="DP368" ca="1">IFERROR(INDEX(Forecast_Capex_Input!BQ$12:BQ$286,$X368)
*(INDEX(Forecast_Capex_Input!$H$12:$H$286,$X368)=Repex),0)
*$DM368</f>
        <v>0</v>
      </c>
      <c r="DQ368" s="188" cm="1">
        <f t="array" aca="1" ref="DQ368" ca="1">IFERROR(INDEX(Forecast_Capex_Input!BR$12:BR$286,$X368)
*(INDEX(Forecast_Capex_Input!$H$12:$H$286,$X368)=Repex),0)
*$DM368</f>
        <v>0</v>
      </c>
      <c r="DR368" s="188" cm="1">
        <f t="array" aca="1" ref="DR368" ca="1">IFERROR(INDEX(Forecast_Capex_Input!BS$12:BS$286,$X368)
*(INDEX(Forecast_Capex_Input!$H$12:$H$286,$X368)=Repex),0)
*$DM368</f>
        <v>0</v>
      </c>
      <c r="DS368" s="165"/>
      <c r="DT368" s="188" t="b" cm="1">
        <f t="array" aca="1" ref="DT368" ca="1">OR($G368=Forecast_Capex_Input!$BU$8:$BU$10)</f>
        <v>0</v>
      </c>
      <c r="DU368" s="188" cm="1">
        <f t="array" aca="1" ref="DU368" ca="1">IFERROR(INDEX(Forecast_Capex_Input!BV$12:BV$286,$X368)
*(INDEX(Forecast_Capex_Input!$H$12:$H$286,$X368)=Repex),0)
*$DT368</f>
        <v>0</v>
      </c>
      <c r="DV368" s="188" cm="1">
        <f t="array" aca="1" ref="DV368" ca="1">IFERROR(INDEX(Forecast_Capex_Input!BW$12:BW$286,$X368)
*(INDEX(Forecast_Capex_Input!$H$12:$H$286,$X368)=Repex),0)
*$DT368</f>
        <v>0</v>
      </c>
      <c r="DW368" s="188" cm="1">
        <f t="array" aca="1" ref="DW368" ca="1">IFERROR(INDEX(Forecast_Capex_Input!BX$12:BX$286,$X368)
*(INDEX(Forecast_Capex_Input!$H$12:$H$286,$X368)=Repex),0)
*$DT368</f>
        <v>0</v>
      </c>
      <c r="DX368" s="188" cm="1">
        <f t="array" aca="1" ref="DX368" ca="1">IFERROR(INDEX(Forecast_Capex_Input!BY$12:BY$286,$X368)
*(INDEX(Forecast_Capex_Input!$H$12:$H$286,$X368)=Repex),0)
*$DT368</f>
        <v>0</v>
      </c>
      <c r="DY368" s="188" cm="1">
        <f t="array" aca="1" ref="DY368" ca="1">IFERROR(INDEX(Forecast_Capex_Input!BZ$12:BZ$286,$X368)
*(INDEX(Forecast_Capex_Input!$H$12:$H$286,$X368)=Repex),0)
*$DT368</f>
        <v>0</v>
      </c>
      <c r="DZ368" s="188" cm="1">
        <f t="array" aca="1" ref="DZ368" ca="1">IFERROR(INDEX(Forecast_Capex_Input!CA$12:CA$286,$X368)
*(INDEX(Forecast_Capex_Input!$H$12:$H$286,$X368)=Repex),0)
*$DT368</f>
        <v>0</v>
      </c>
      <c r="EA368" s="188" cm="1">
        <f t="array" aca="1" ref="EA368" ca="1">IFERROR(INDEX(Forecast_Capex_Input!CB$12:CB$286,$X368)
*(INDEX(Forecast_Capex_Input!$H$12:$H$286,$X368)=Repex),0)
*$DT368</f>
        <v>0</v>
      </c>
      <c r="EB368" s="188" cm="1">
        <f t="array" aca="1" ref="EB368" ca="1">IFERROR(INDEX(Forecast_Capex_Input!CC$12:CC$286,$X368)
*(INDEX(Forecast_Capex_Input!$H$12:$H$286,$X368)=Repex),0)
*$DT368</f>
        <v>0</v>
      </c>
      <c r="EC368" s="165"/>
      <c r="ED368" s="226" t="str">
        <f t="shared" si="259"/>
        <v>N/A</v>
      </c>
      <c r="EE368" s="174" t="s">
        <v>15</v>
      </c>
    </row>
    <row r="369" spans="3:135" x14ac:dyDescent="0.2">
      <c r="C369" s="174">
        <f t="shared" si="260"/>
        <v>359</v>
      </c>
      <c r="D369" s="167" t="str" cm="1">
        <f t="array" ref="D369">IFERROR(INDEX(Forecast_Capex_Input!$D$12:$D$286,$X369),NA)</f>
        <v>Increase capacity for generation in the Molong to Parkes area</v>
      </c>
      <c r="E369" s="172" t="b" cm="1">
        <f t="array" ref="E369">IF($X369=NA,NA,INDEX(Forecast_Capex_Input!$E$12:$E$286,$X369))</f>
        <v>1</v>
      </c>
      <c r="F369" s="167" t="str" cm="1">
        <f t="array" aca="1" ref="F369" ca="1">IFERROR(INDEX(General!$E$25:$E$26,$Y369),NA)</f>
        <v>Labour</v>
      </c>
      <c r="G369" s="167" t="str" cm="1">
        <f t="array" aca="1" ref="G369" ca="1">IFERROR(INDEX(Forecast_Capex_Input!$AI$11:$BB$11,$AA369),NA)</f>
        <v>Transmission Lines</v>
      </c>
      <c r="H369" s="189" cm="1">
        <f t="array" aca="1" ref="H369" ca="1">IFERROR(INDEX(Forecast_Capex_Input!$AI$12:$BB$286,$X369,$AA369),NA)</f>
        <v>1</v>
      </c>
      <c r="I369" s="199" t="str" cm="1">
        <f t="array" ref="I369">IFERROR(INDEX(Forecast_Capex_Input!$F$12:$F$286,$X369),NA)</f>
        <v>Augmentation Expenditure</v>
      </c>
      <c r="J369" s="199" t="str" cm="1">
        <f t="array" ref="J369">IFERROR(INDEX(Forecast_Capex_Input!G$12:G$286,$X369),NA)</f>
        <v>Augmentations</v>
      </c>
      <c r="K369" s="199" t="str" cm="1">
        <f t="array" ref="K369">IFERROR(INDEX(Forecast_Capex_Input!H$12:H$286,$X369),NA)</f>
        <v>Augex</v>
      </c>
      <c r="L369" s="199" t="str" cm="1">
        <f t="array" ref="L369">IFERROR(INDEX(Forecast_Capex_Input!I$12:I$286,$X369),NA)</f>
        <v>Economic Benefits</v>
      </c>
      <c r="M369" s="199" t="str" cm="1">
        <f t="array" ref="M369">IFERROR(INDEX(Forecast_Capex_Input!J$12:J$286,$X369),NA)</f>
        <v>N/A</v>
      </c>
      <c r="N369" s="199" t="str" cm="1">
        <f t="array" ref="N369">IFERROR(INDEX(Forecast_Capex_Input!K$12:K$286,$X369),NA)</f>
        <v>N/A</v>
      </c>
      <c r="O369" s="199" t="str" cm="1">
        <f t="array" ref="O369">IFERROR(INDEX(Forecast_Capex_Input!L$12:L$286,$X369),NA)</f>
        <v>N/A</v>
      </c>
      <c r="P369" s="199" t="str" cm="1">
        <f t="array" ref="P369">IFERROR(INDEX(Forecast_Capex_Input!M$12:M$286,$X369),NA)</f>
        <v>N/A</v>
      </c>
      <c r="Q369" s="172" t="str" cm="1">
        <f t="array" ref="Q369">IFERROR(INDEX(Forecast_Capex_Input!N$12:N$286,$X369),NA)</f>
        <v>No</v>
      </c>
      <c r="R369" s="265" cm="1">
        <f t="array" ref="R369">IFERROR(INDEX(Forecast_Capex_Input!O$12:O$286,$X369),0)</f>
        <v>0</v>
      </c>
      <c r="S369" s="172" t="str" cm="1">
        <f t="array" ref="S369">IFERROR(INDEX(Forecast_Capex_Input!P$12:P$286,$X369),0)</f>
        <v>Energy transition</v>
      </c>
      <c r="T369" s="199" t="str" cm="1">
        <f t="array" aca="1" ref="T369" ca="1">IFERROR(INDEX(General!$K$84:$K$103,$AA369),NA)</f>
        <v>Transmission Lines (2018 onwards)</v>
      </c>
      <c r="U369" s="188" cm="1">
        <f t="array" aca="1" ref="U369" ca="1">IFERROR(
IF($F369=General!$E$25,INDEX(Forecast_Capex_Input!S$12:S$286,$X369),
INDEX(Forecast_Capex_Input!T$12:T$286,$X369)),0)</f>
        <v>0.2</v>
      </c>
      <c r="V369" s="222" t="b">
        <f>IFERROR(INDEX(Overheads!$T$19:$T$26,MATCH($I369,Overheads!$E$19:$E$26,0)),FALSE)</f>
        <v>1</v>
      </c>
      <c r="W369" s="165"/>
      <c r="X369" s="174">
        <f>IFERROR(
IF(MATCH($C369,Forecast_Capex_Input!$CI$12:$CI$286,1)+1&gt;MAX(Forecast_Capex_Input!$C$12:$C$286),NA,
MATCH($C369,Forecast_Capex_Input!$CI$12:$CI$286,1)+1),1)</f>
        <v>144</v>
      </c>
      <c r="Y369" s="174" cm="1">
        <f t="array" aca="1" ref="Y369" ca="1">IFERROR(
IF(X368&lt;&gt;X369,1,
IF(COUNTIF(OFFSET(Y368,0,0,-INDEX(Forecast_Capex_Input!$CG$12:$CG$286,$X369)),Y368)=INDEX(Forecast_Capex_Input!$CG$12:$CG$286,$X369),Y368+1,Y368)),NA)</f>
        <v>1</v>
      </c>
      <c r="Z369" s="174" cm="1">
        <f t="array" ref="Z369">IFERROR($C369-IF($X369=1,1,INDEX(Forecast_Capex_Input!$CI$12:$CI$286,$X369-1))+1,NA)</f>
        <v>1</v>
      </c>
      <c r="AA369" s="174" cm="1">
        <f t="array" aca="1" ref="AA369" ca="1">IFERROR(IF(Y369=1,
INDEX(Forecast_Capex_Input!$AI$10:$BB$10,SMALL(IF(INDEX(Forecast_Capex_Input!$AI$12:$BB$286,$X369,0)&gt;0,COLUMN(Forecast_Capex_Input!$AI$10:$BB$10)-COLUMN(Forecast_Capex_Input!$AI$12)+1),ROWS(OFFSET(AA368,0,0,-$Z369)))),
OFFSET(AA368,-INDEX(Forecast_Capex_Input!$CG$12:$CG$286,$X369)+1,0)),NA)</f>
        <v>1</v>
      </c>
      <c r="AB369" s="174">
        <f t="shared" ca="1" si="229"/>
        <v>1</v>
      </c>
      <c r="AC369" s="222" t="b">
        <f t="shared" si="261"/>
        <v>0</v>
      </c>
      <c r="AD369" s="220" t="b">
        <v>0</v>
      </c>
      <c r="AE369" s="222" t="b">
        <f t="shared" si="230"/>
        <v>1</v>
      </c>
      <c r="AF369" s="165"/>
      <c r="AG369" s="215">
        <v>0.47774638512582507</v>
      </c>
      <c r="AH369" s="215">
        <v>0.83938707506170873</v>
      </c>
      <c r="AI369" s="215">
        <v>0</v>
      </c>
      <c r="AJ369" s="215">
        <v>0</v>
      </c>
      <c r="AK369" s="215">
        <v>0</v>
      </c>
      <c r="AL369" s="155">
        <v>1.3171334601875337</v>
      </c>
      <c r="AM369" s="165"/>
      <c r="AN369" s="215" cm="1">
        <f t="array" aca="1" ref="AN369" ca="1">IFERROR(INDEX(General!O$33:O$34,$AB369)
*AG369,0)</f>
        <v>0.47697179839850445</v>
      </c>
      <c r="AO369" s="215" cm="1">
        <f t="array" aca="1" ref="AO369" ca="1">IFERROR(INDEX(General!P$33:P$34,$AB369)
*AH369,0)</f>
        <v>0.84443558785307693</v>
      </c>
      <c r="AP369" s="215" cm="1">
        <f t="array" aca="1" ref="AP369" ca="1">IFERROR(INDEX(General!Q$33:Q$34,$AB369)
*AI369,0)</f>
        <v>0</v>
      </c>
      <c r="AQ369" s="215" cm="1">
        <f t="array" aca="1" ref="AQ369" ca="1">IFERROR(INDEX(General!R$33:R$34,$AB369)
*AJ369,0)</f>
        <v>0</v>
      </c>
      <c r="AR369" s="215" cm="1">
        <f t="array" aca="1" ref="AR369" ca="1">IFERROR(INDEX(General!S$33:S$34,$AB369)
*AK369,0)</f>
        <v>0</v>
      </c>
      <c r="AS369" s="155">
        <f t="shared" ca="1" si="262"/>
        <v>1.3214073862515814</v>
      </c>
      <c r="AT369" s="165"/>
      <c r="AU369" s="215">
        <f ca="1">IF($AE369=FALSE,AN369*Overheads!$R$24*$V369,
IFERROR(Overheads!$O$49*$V369*AN369,0)
+IFERROR(Overheads!Q$59*$V369*(AN369/Overheads!Q$68),0))</f>
        <v>6.6807720535928261E-2</v>
      </c>
      <c r="AV369" s="215">
        <f ca="1">IF($AE369=FALSE,AO369*Overheads!$R$24*$V369,
IFERROR(Overheads!$O$49*$V369*AO369,0)
+IFERROR(Overheads!R$59*$V369*(AO369/Overheads!R$68),0))</f>
        <v>0.10078375933923894</v>
      </c>
      <c r="AW369" s="215">
        <f ca="1">IF($AE369=FALSE,AP369*Overheads!$R$24*$V369,
IFERROR(Overheads!$O$49*$V369*AP369,0)
+IFERROR(Overheads!S$59*$V369*(AP369/Overheads!S$68),0))</f>
        <v>0</v>
      </c>
      <c r="AX369" s="215">
        <f ca="1">IF($AE369=FALSE,AQ369*Overheads!$R$24*$V369,
IFERROR(Overheads!$O$49*$V369*AQ369,0)
+IFERROR(Overheads!T$59*$V369*(AQ369/Overheads!T$68),0))</f>
        <v>0</v>
      </c>
      <c r="AY369" s="215">
        <f ca="1">IF($AE369=FALSE,AR369*Overheads!$R$24*$V369,
IFERROR(Overheads!$O$49*$V369*AR369,0)
+IFERROR(Overheads!U$59*$V369*(AR369/Overheads!U$68),0))</f>
        <v>0</v>
      </c>
      <c r="AZ369" s="155">
        <f t="shared" ca="1" si="263"/>
        <v>0.1675914798751672</v>
      </c>
      <c r="BA369" s="165"/>
      <c r="BB369" s="215">
        <f ca="1">IF($AE369=FALSE,AN369*Overheads!$S$25,
IFERROR(Overheads!$O$50*AN369,0)
+IFERROR(Overheads!Q$60*(AN369/Overheads!Q$66),0))</f>
        <v>8.9665017482305608E-3</v>
      </c>
      <c r="BC369" s="215">
        <f ca="1">IF($AE369=FALSE,AO369*Overheads!$S$25,
IFERROR(Overheads!$O$50*AO369,0)
+IFERROR(Overheads!R$60*(AO369/Overheads!R$66),0))</f>
        <v>1.4247825480388374E-2</v>
      </c>
      <c r="BD369" s="215">
        <f ca="1">IF($AE369=FALSE,AP369*Overheads!$S$25,
IFERROR(Overheads!$O$50*AP369,0)
+IFERROR(Overheads!S$60*(AP369/Overheads!S$66),0))</f>
        <v>0</v>
      </c>
      <c r="BE369" s="215">
        <f ca="1">IF($AE369=FALSE,AQ369*Overheads!$S$25,
IFERROR(Overheads!$O$50*AQ369,0)
+IFERROR(Overheads!T$60*(AQ369/Overheads!T$66),0))</f>
        <v>0</v>
      </c>
      <c r="BF369" s="215">
        <f ca="1">IF($AE369=FALSE,AR369*Overheads!$S$25,
IFERROR(Overheads!$O$50*AR369,0)
+IFERROR(Overheads!U$60*(AR369/Overheads!U$66),0))</f>
        <v>0</v>
      </c>
      <c r="BG369" s="155">
        <f t="shared" ca="1" si="264"/>
        <v>2.3214327228618936E-2</v>
      </c>
      <c r="BH369" s="165"/>
      <c r="BI369" s="215">
        <f t="shared" ca="1" si="265"/>
        <v>0.55274602068266332</v>
      </c>
      <c r="BJ369" s="215">
        <f t="shared" ca="1" si="231"/>
        <v>0.9594671726727042</v>
      </c>
      <c r="BK369" s="215">
        <f t="shared" ca="1" si="232"/>
        <v>0</v>
      </c>
      <c r="BL369" s="215">
        <f t="shared" ca="1" si="233"/>
        <v>0</v>
      </c>
      <c r="BM369" s="215">
        <f t="shared" ca="1" si="234"/>
        <v>0</v>
      </c>
      <c r="BN369" s="155">
        <f t="shared" ca="1" si="266"/>
        <v>1.5122131933553675</v>
      </c>
      <c r="BO369" s="165"/>
      <c r="BP369" s="187" cm="1">
        <f t="array" ref="BP369">IFERROR(IF($X369=$X368,BP368,INDEX(Forecast_Capex_Input!AC$12:AC$286,$X369)),0)</f>
        <v>0</v>
      </c>
      <c r="BQ369" s="187" cm="1">
        <f t="array" ref="BQ369">IFERROR(IF($X369=$X368,BQ368,INDEX(Forecast_Capex_Input!AD$12:AD$286,$X369)),0)</f>
        <v>1</v>
      </c>
      <c r="BR369" s="187" cm="1">
        <f t="array" ref="BR369">IFERROR(IF($X369=$X368,BR368,INDEX(Forecast_Capex_Input!AE$12:AE$286,$X369)),0)</f>
        <v>0</v>
      </c>
      <c r="BS369" s="187" cm="1">
        <f t="array" ref="BS369">IFERROR(IF($X369=$X368,BS368,INDEX(Forecast_Capex_Input!AF$12:AF$286,$X369)),0)</f>
        <v>0</v>
      </c>
      <c r="BT369" s="187" cm="1">
        <f t="array" ref="BT369">IFERROR(IF($X369=$X368,BT368,INDEX(Forecast_Capex_Input!AG$12:AG$286,$X369)),0)</f>
        <v>0</v>
      </c>
      <c r="BU369" s="165"/>
      <c r="BV369" s="215">
        <f t="shared" si="235"/>
        <v>0</v>
      </c>
      <c r="BW369" s="215">
        <f t="shared" si="236"/>
        <v>1.3171334601875337</v>
      </c>
      <c r="BX369" s="215">
        <f t="shared" si="237"/>
        <v>0</v>
      </c>
      <c r="BY369" s="215">
        <f t="shared" si="238"/>
        <v>0</v>
      </c>
      <c r="BZ369" s="215">
        <f t="shared" si="239"/>
        <v>0</v>
      </c>
      <c r="CA369" s="155">
        <f t="shared" si="267"/>
        <v>1.3171334601875337</v>
      </c>
      <c r="CB369" s="165"/>
      <c r="CC369" s="215">
        <f t="shared" ca="1" si="240"/>
        <v>0</v>
      </c>
      <c r="CD369" s="215">
        <f t="shared" ca="1" si="241"/>
        <v>1.3214073862515814</v>
      </c>
      <c r="CE369" s="215">
        <f t="shared" ca="1" si="242"/>
        <v>0</v>
      </c>
      <c r="CF369" s="215">
        <f t="shared" ca="1" si="243"/>
        <v>0</v>
      </c>
      <c r="CG369" s="215">
        <f t="shared" ca="1" si="244"/>
        <v>0</v>
      </c>
      <c r="CH369" s="155">
        <f t="shared" ca="1" si="268"/>
        <v>1.3214073862515814</v>
      </c>
      <c r="CI369" s="165"/>
      <c r="CJ369" s="215">
        <f t="shared" ca="1" si="245"/>
        <v>0</v>
      </c>
      <c r="CK369" s="215">
        <f t="shared" ca="1" si="246"/>
        <v>0.1675914798751672</v>
      </c>
      <c r="CL369" s="215">
        <f t="shared" ca="1" si="247"/>
        <v>0</v>
      </c>
      <c r="CM369" s="215">
        <f t="shared" ca="1" si="248"/>
        <v>0</v>
      </c>
      <c r="CN369" s="215">
        <f t="shared" ca="1" si="249"/>
        <v>0</v>
      </c>
      <c r="CO369" s="155">
        <f t="shared" ca="1" si="269"/>
        <v>0.1675914798751672</v>
      </c>
      <c r="CP369" s="165"/>
      <c r="CQ369" s="223">
        <f t="shared" ca="1" si="250"/>
        <v>0</v>
      </c>
      <c r="CR369" s="223">
        <f t="shared" ca="1" si="251"/>
        <v>2.3214327228618936E-2</v>
      </c>
      <c r="CS369" s="223">
        <f t="shared" ca="1" si="252"/>
        <v>0</v>
      </c>
      <c r="CT369" s="223">
        <f t="shared" ca="1" si="253"/>
        <v>0</v>
      </c>
      <c r="CU369" s="223">
        <f t="shared" ca="1" si="254"/>
        <v>0</v>
      </c>
      <c r="CV369" s="155">
        <f t="shared" ca="1" si="270"/>
        <v>2.3214327228618936E-2</v>
      </c>
      <c r="CW369" s="165"/>
      <c r="CX369" s="215">
        <f t="shared" ca="1" si="271"/>
        <v>0</v>
      </c>
      <c r="CY369" s="215">
        <f t="shared" ca="1" si="255"/>
        <v>1.5122131933553675</v>
      </c>
      <c r="CZ369" s="215">
        <f t="shared" ca="1" si="256"/>
        <v>0</v>
      </c>
      <c r="DA369" s="215">
        <f t="shared" ca="1" si="257"/>
        <v>0</v>
      </c>
      <c r="DB369" s="215">
        <f t="shared" ca="1" si="258"/>
        <v>0</v>
      </c>
      <c r="DC369" s="155">
        <f t="shared" ca="1" si="272"/>
        <v>1.5122131933553675</v>
      </c>
      <c r="DD369" s="165"/>
      <c r="DE369" s="188" t="b" cm="1">
        <f t="array" aca="1" ref="DE369" ca="1">OR($G369=Forecast_Capex_Input!$BF$8:$BF$10)</f>
        <v>1</v>
      </c>
      <c r="DF369" s="188" cm="1">
        <f t="array" aca="1" ref="DF369" ca="1">IFERROR(INDEX(Forecast_Capex_Input!BG$12:BG$286,$X369)
*(INDEX(Forecast_Capex_Input!$H$12:$H$286,$X369)=Repex),0)
*$DE369</f>
        <v>0</v>
      </c>
      <c r="DG369" s="188" cm="1">
        <f t="array" aca="1" ref="DG369" ca="1">IFERROR(INDEX(Forecast_Capex_Input!BH$12:BH$286,$X369)
*(INDEX(Forecast_Capex_Input!$H$12:$H$286,$X369)=Repex),0)
*$DE369</f>
        <v>0</v>
      </c>
      <c r="DH369" s="188" cm="1">
        <f t="array" aca="1" ref="DH369" ca="1">IFERROR(INDEX(Forecast_Capex_Input!BI$12:BI$286,$X369)
*(INDEX(Forecast_Capex_Input!$H$12:$H$286,$X369)=Repex),0)
*$DE369</f>
        <v>0</v>
      </c>
      <c r="DI369" s="188" cm="1">
        <f t="array" aca="1" ref="DI369" ca="1">IFERROR(INDEX(Forecast_Capex_Input!BJ$12:BJ$286,$X369)
*(INDEX(Forecast_Capex_Input!$H$12:$H$286,$X369)=Repex),0)
*$DE369</f>
        <v>0</v>
      </c>
      <c r="DJ369" s="188" cm="1">
        <f t="array" aca="1" ref="DJ369" ca="1">IFERROR(INDEX(Forecast_Capex_Input!BK$12:BK$286,$X369)
*(INDEX(Forecast_Capex_Input!$H$12:$H$286,$X369)=Repex),0)
*$DE369</f>
        <v>0</v>
      </c>
      <c r="DK369" s="188" cm="1">
        <f t="array" aca="1" ref="DK369" ca="1">IFERROR(INDEX(Forecast_Capex_Input!BL$12:BL$286,$X369)
*(INDEX(Forecast_Capex_Input!$H$12:$H$286,$X369)=Repex),0)
*$DE369</f>
        <v>0</v>
      </c>
      <c r="DL369" s="165"/>
      <c r="DM369" s="188" t="b" cm="1">
        <f t="array" aca="1" ref="DM369" ca="1">OR($G369=Forecast_Capex_Input!$BN$8:$BN$9)</f>
        <v>0</v>
      </c>
      <c r="DN369" s="188" cm="1">
        <f t="array" aca="1" ref="DN369" ca="1">IFERROR(INDEX(Forecast_Capex_Input!BO$12:BO$286,$X369)
*(INDEX(Forecast_Capex_Input!$H$12:$H$286,$X369)=Repex),0)
*$DM369</f>
        <v>0</v>
      </c>
      <c r="DO369" s="188" cm="1">
        <f t="array" aca="1" ref="DO369" ca="1">IFERROR(INDEX(Forecast_Capex_Input!BP$12:BP$286,$X369)
*(INDEX(Forecast_Capex_Input!$H$12:$H$286,$X369)=Repex),0)
*$DM369</f>
        <v>0</v>
      </c>
      <c r="DP369" s="188" cm="1">
        <f t="array" aca="1" ref="DP369" ca="1">IFERROR(INDEX(Forecast_Capex_Input!BQ$12:BQ$286,$X369)
*(INDEX(Forecast_Capex_Input!$H$12:$H$286,$X369)=Repex),0)
*$DM369</f>
        <v>0</v>
      </c>
      <c r="DQ369" s="188" cm="1">
        <f t="array" aca="1" ref="DQ369" ca="1">IFERROR(INDEX(Forecast_Capex_Input!BR$12:BR$286,$X369)
*(INDEX(Forecast_Capex_Input!$H$12:$H$286,$X369)=Repex),0)
*$DM369</f>
        <v>0</v>
      </c>
      <c r="DR369" s="188" cm="1">
        <f t="array" aca="1" ref="DR369" ca="1">IFERROR(INDEX(Forecast_Capex_Input!BS$12:BS$286,$X369)
*(INDEX(Forecast_Capex_Input!$H$12:$H$286,$X369)=Repex),0)
*$DM369</f>
        <v>0</v>
      </c>
      <c r="DS369" s="165"/>
      <c r="DT369" s="188" t="b" cm="1">
        <f t="array" aca="1" ref="DT369" ca="1">OR($G369=Forecast_Capex_Input!$BU$8:$BU$10)</f>
        <v>0</v>
      </c>
      <c r="DU369" s="188" cm="1">
        <f t="array" aca="1" ref="DU369" ca="1">IFERROR(INDEX(Forecast_Capex_Input!BV$12:BV$286,$X369)
*(INDEX(Forecast_Capex_Input!$H$12:$H$286,$X369)=Repex),0)
*$DT369</f>
        <v>0</v>
      </c>
      <c r="DV369" s="188" cm="1">
        <f t="array" aca="1" ref="DV369" ca="1">IFERROR(INDEX(Forecast_Capex_Input!BW$12:BW$286,$X369)
*(INDEX(Forecast_Capex_Input!$H$12:$H$286,$X369)=Repex),0)
*$DT369</f>
        <v>0</v>
      </c>
      <c r="DW369" s="188" cm="1">
        <f t="array" aca="1" ref="DW369" ca="1">IFERROR(INDEX(Forecast_Capex_Input!BX$12:BX$286,$X369)
*(INDEX(Forecast_Capex_Input!$H$12:$H$286,$X369)=Repex),0)
*$DT369</f>
        <v>0</v>
      </c>
      <c r="DX369" s="188" cm="1">
        <f t="array" aca="1" ref="DX369" ca="1">IFERROR(INDEX(Forecast_Capex_Input!BY$12:BY$286,$X369)
*(INDEX(Forecast_Capex_Input!$H$12:$H$286,$X369)=Repex),0)
*$DT369</f>
        <v>0</v>
      </c>
      <c r="DY369" s="188" cm="1">
        <f t="array" aca="1" ref="DY369" ca="1">IFERROR(INDEX(Forecast_Capex_Input!BZ$12:BZ$286,$X369)
*(INDEX(Forecast_Capex_Input!$H$12:$H$286,$X369)=Repex),0)
*$DT369</f>
        <v>0</v>
      </c>
      <c r="DZ369" s="188" cm="1">
        <f t="array" aca="1" ref="DZ369" ca="1">IFERROR(INDEX(Forecast_Capex_Input!CA$12:CA$286,$X369)
*(INDEX(Forecast_Capex_Input!$H$12:$H$286,$X369)=Repex),0)
*$DT369</f>
        <v>0</v>
      </c>
      <c r="EA369" s="188" cm="1">
        <f t="array" aca="1" ref="EA369" ca="1">IFERROR(INDEX(Forecast_Capex_Input!CB$12:CB$286,$X369)
*(INDEX(Forecast_Capex_Input!$H$12:$H$286,$X369)=Repex),0)
*$DT369</f>
        <v>0</v>
      </c>
      <c r="EB369" s="188" cm="1">
        <f t="array" aca="1" ref="EB369" ca="1">IFERROR(INDEX(Forecast_Capex_Input!CC$12:CC$286,$X369)
*(INDEX(Forecast_Capex_Input!$H$12:$H$286,$X369)=Repex),0)
*$DT369</f>
        <v>0</v>
      </c>
      <c r="EC369" s="165"/>
      <c r="ED369" s="226">
        <f t="shared" ca="1" si="259"/>
        <v>1.3214073862515814</v>
      </c>
      <c r="EE369" s="174">
        <v>36</v>
      </c>
    </row>
    <row r="370" spans="3:135" x14ac:dyDescent="0.2">
      <c r="C370" s="174">
        <f t="shared" si="260"/>
        <v>360</v>
      </c>
      <c r="D370" s="167" t="str" cm="1">
        <f t="array" ref="D370">IFERROR(INDEX(Forecast_Capex_Input!$D$12:$D$286,$X370),NA)</f>
        <v>Increase capacity for generation in the Molong to Parkes area</v>
      </c>
      <c r="E370" s="172" t="b" cm="1">
        <f t="array" ref="E370">IF($X370=NA,NA,INDEX(Forecast_Capex_Input!$E$12:$E$286,$X370))</f>
        <v>1</v>
      </c>
      <c r="F370" s="167" t="str" cm="1">
        <f t="array" aca="1" ref="F370" ca="1">IFERROR(INDEX(General!$E$25:$E$26,$Y370),NA)</f>
        <v>Non-Labour</v>
      </c>
      <c r="G370" s="167" t="str" cm="1">
        <f t="array" aca="1" ref="G370" ca="1">IFERROR(INDEX(Forecast_Capex_Input!$AI$11:$BB$11,$AA370),NA)</f>
        <v>Transmission Lines</v>
      </c>
      <c r="H370" s="189" cm="1">
        <f t="array" aca="1" ref="H370" ca="1">IFERROR(INDEX(Forecast_Capex_Input!$AI$12:$BB$286,$X370,$AA370),NA)</f>
        <v>1</v>
      </c>
      <c r="I370" s="199" t="str" cm="1">
        <f t="array" ref="I370">IFERROR(INDEX(Forecast_Capex_Input!$F$12:$F$286,$X370),NA)</f>
        <v>Augmentation Expenditure</v>
      </c>
      <c r="J370" s="199" t="str" cm="1">
        <f t="array" ref="J370">IFERROR(INDEX(Forecast_Capex_Input!G$12:G$286,$X370),NA)</f>
        <v>Augmentations</v>
      </c>
      <c r="K370" s="199" t="str" cm="1">
        <f t="array" ref="K370">IFERROR(INDEX(Forecast_Capex_Input!H$12:H$286,$X370),NA)</f>
        <v>Augex</v>
      </c>
      <c r="L370" s="199" t="str" cm="1">
        <f t="array" ref="L370">IFERROR(INDEX(Forecast_Capex_Input!I$12:I$286,$X370),NA)</f>
        <v>Economic Benefits</v>
      </c>
      <c r="M370" s="199" t="str" cm="1">
        <f t="array" ref="M370">IFERROR(INDEX(Forecast_Capex_Input!J$12:J$286,$X370),NA)</f>
        <v>N/A</v>
      </c>
      <c r="N370" s="199" t="str" cm="1">
        <f t="array" ref="N370">IFERROR(INDEX(Forecast_Capex_Input!K$12:K$286,$X370),NA)</f>
        <v>N/A</v>
      </c>
      <c r="O370" s="199" t="str" cm="1">
        <f t="array" ref="O370">IFERROR(INDEX(Forecast_Capex_Input!L$12:L$286,$X370),NA)</f>
        <v>N/A</v>
      </c>
      <c r="P370" s="199" t="str" cm="1">
        <f t="array" ref="P370">IFERROR(INDEX(Forecast_Capex_Input!M$12:M$286,$X370),NA)</f>
        <v>N/A</v>
      </c>
      <c r="Q370" s="172" t="str" cm="1">
        <f t="array" ref="Q370">IFERROR(INDEX(Forecast_Capex_Input!N$12:N$286,$X370),NA)</f>
        <v>No</v>
      </c>
      <c r="R370" s="265" cm="1">
        <f t="array" ref="R370">IFERROR(INDEX(Forecast_Capex_Input!O$12:O$286,$X370),0)</f>
        <v>0</v>
      </c>
      <c r="S370" s="172" t="str" cm="1">
        <f t="array" ref="S370">IFERROR(INDEX(Forecast_Capex_Input!P$12:P$286,$X370),0)</f>
        <v>Energy transition</v>
      </c>
      <c r="T370" s="199" t="str" cm="1">
        <f t="array" aca="1" ref="T370" ca="1">IFERROR(INDEX(General!$K$84:$K$103,$AA370),NA)</f>
        <v>Transmission Lines (2018 onwards)</v>
      </c>
      <c r="U370" s="188" cm="1">
        <f t="array" aca="1" ref="U370" ca="1">IFERROR(
IF($F370=General!$E$25,INDEX(Forecast_Capex_Input!S$12:S$286,$X370),
INDEX(Forecast_Capex_Input!T$12:T$286,$X370)),0)</f>
        <v>0.8</v>
      </c>
      <c r="V370" s="222" t="b">
        <f>IFERROR(INDEX(Overheads!$T$19:$T$26,MATCH($I370,Overheads!$E$19:$E$26,0)),FALSE)</f>
        <v>1</v>
      </c>
      <c r="W370" s="165"/>
      <c r="X370" s="174">
        <f>IFERROR(
IF(MATCH($C370,Forecast_Capex_Input!$CI$12:$CI$286,1)+1&gt;MAX(Forecast_Capex_Input!$C$12:$C$286),NA,
MATCH($C370,Forecast_Capex_Input!$CI$12:$CI$286,1)+1),1)</f>
        <v>144</v>
      </c>
      <c r="Y370" s="174" cm="1">
        <f t="array" aca="1" ref="Y370" ca="1">IFERROR(
IF(X369&lt;&gt;X370,1,
IF(COUNTIF(OFFSET(Y369,0,0,-INDEX(Forecast_Capex_Input!$CG$12:$CG$286,$X370)),Y369)=INDEX(Forecast_Capex_Input!$CG$12:$CG$286,$X370),Y369+1,Y369)),NA)</f>
        <v>2</v>
      </c>
      <c r="Z370" s="174" cm="1">
        <f t="array" ref="Z370">IFERROR($C370-IF($X370=1,1,INDEX(Forecast_Capex_Input!$CI$12:$CI$286,$X370-1))+1,NA)</f>
        <v>2</v>
      </c>
      <c r="AA370" s="174" cm="1">
        <f t="array" aca="1" ref="AA370" ca="1">IFERROR(IF(Y370=1,
INDEX(Forecast_Capex_Input!$AI$10:$BB$10,SMALL(IF(INDEX(Forecast_Capex_Input!$AI$12:$BB$286,$X370,0)&gt;0,COLUMN(Forecast_Capex_Input!$AI$10:$BB$10)-COLUMN(Forecast_Capex_Input!$AI$12)+1),ROWS(OFFSET(AA369,0,0,-$Z370)))),
OFFSET(AA369,-INDEX(Forecast_Capex_Input!$CG$12:$CG$286,$X370)+1,0)),NA)</f>
        <v>1</v>
      </c>
      <c r="AB370" s="174">
        <f t="shared" ca="1" si="229"/>
        <v>2</v>
      </c>
      <c r="AC370" s="222" t="b">
        <f t="shared" si="261"/>
        <v>0</v>
      </c>
      <c r="AD370" s="220" t="b">
        <v>0</v>
      </c>
      <c r="AE370" s="222" t="b">
        <f t="shared" si="230"/>
        <v>1</v>
      </c>
      <c r="AF370" s="165"/>
      <c r="AG370" s="215">
        <v>1.9109855405033003</v>
      </c>
      <c r="AH370" s="215">
        <v>3.3575483002468349</v>
      </c>
      <c r="AI370" s="215">
        <v>0</v>
      </c>
      <c r="AJ370" s="215">
        <v>0</v>
      </c>
      <c r="AK370" s="215">
        <v>0</v>
      </c>
      <c r="AL370" s="155">
        <v>5.268533840750135</v>
      </c>
      <c r="AM370" s="165"/>
      <c r="AN370" s="215" cm="1">
        <f t="array" aca="1" ref="AN370" ca="1">IFERROR(INDEX(General!O$33:O$34,$AB370)
*AG370,0)</f>
        <v>1.9109855405033003</v>
      </c>
      <c r="AO370" s="215" cm="1">
        <f t="array" aca="1" ref="AO370" ca="1">IFERROR(INDEX(General!P$33:P$34,$AB370)
*AH370,0)</f>
        <v>3.3575483002468349</v>
      </c>
      <c r="AP370" s="215" cm="1">
        <f t="array" aca="1" ref="AP370" ca="1">IFERROR(INDEX(General!Q$33:Q$34,$AB370)
*AI370,0)</f>
        <v>0</v>
      </c>
      <c r="AQ370" s="215" cm="1">
        <f t="array" aca="1" ref="AQ370" ca="1">IFERROR(INDEX(General!R$33:R$34,$AB370)
*AJ370,0)</f>
        <v>0</v>
      </c>
      <c r="AR370" s="215" cm="1">
        <f t="array" aca="1" ref="AR370" ca="1">IFERROR(INDEX(General!S$33:S$34,$AB370)
*AK370,0)</f>
        <v>0</v>
      </c>
      <c r="AS370" s="155">
        <f t="shared" ca="1" si="262"/>
        <v>5.268533840750135</v>
      </c>
      <c r="AT370" s="165"/>
      <c r="AU370" s="215">
        <f ca="1">IF($AE370=FALSE,AN370*Overheads!$R$24*$V370,
IFERROR(Overheads!$O$49*$V370*AN370,0)
+IFERROR(Overheads!Q$59*$V370*(AN370/Overheads!Q$68),0))</f>
        <v>0.26766485642716903</v>
      </c>
      <c r="AV370" s="215">
        <f ca="1">IF($AE370=FALSE,AO370*Overheads!$R$24*$V370,
IFERROR(Overheads!$O$49*$V370*AO370,0)
+IFERROR(Overheads!R$59*$V370*(AO370/Overheads!R$68),0))</f>
        <v>0.4007248684559509</v>
      </c>
      <c r="AW370" s="215">
        <f ca="1">IF($AE370=FALSE,AP370*Overheads!$R$24*$V370,
IFERROR(Overheads!$O$49*$V370*AP370,0)
+IFERROR(Overheads!S$59*$V370*(AP370/Overheads!S$68),0))</f>
        <v>0</v>
      </c>
      <c r="AX370" s="215">
        <f ca="1">IF($AE370=FALSE,AQ370*Overheads!$R$24*$V370,
IFERROR(Overheads!$O$49*$V370*AQ370,0)
+IFERROR(Overheads!T$59*$V370*(AQ370/Overheads!T$68),0))</f>
        <v>0</v>
      </c>
      <c r="AY370" s="215">
        <f ca="1">IF($AE370=FALSE,AR370*Overheads!$R$24*$V370,
IFERROR(Overheads!$O$49*$V370*AR370,0)
+IFERROR(Overheads!U$59*$V370*(AR370/Overheads!U$68),0))</f>
        <v>0</v>
      </c>
      <c r="AZ370" s="155">
        <f t="shared" ca="1" si="263"/>
        <v>0.66838972488311987</v>
      </c>
      <c r="BA370" s="165"/>
      <c r="BB370" s="215">
        <f ca="1">IF($AE370=FALSE,AN370*Overheads!$S$25,
IFERROR(Overheads!$O$50*AN370,0)
+IFERROR(Overheads!Q$60*(AN370/Overheads!Q$66),0))</f>
        <v>3.5924252224761921E-2</v>
      </c>
      <c r="BC370" s="215">
        <f ca="1">IF($AE370=FALSE,AO370*Overheads!$S$25,
IFERROR(Overheads!$O$50*AO370,0)
+IFERROR(Overheads!R$60*(AO370/Overheads!R$66),0))</f>
        <v>5.6650575736055787E-2</v>
      </c>
      <c r="BD370" s="215">
        <f ca="1">IF($AE370=FALSE,AP370*Overheads!$S$25,
IFERROR(Overheads!$O$50*AP370,0)
+IFERROR(Overheads!S$60*(AP370/Overheads!S$66),0))</f>
        <v>0</v>
      </c>
      <c r="BE370" s="215">
        <f ca="1">IF($AE370=FALSE,AQ370*Overheads!$S$25,
IFERROR(Overheads!$O$50*AQ370,0)
+IFERROR(Overheads!T$60*(AQ370/Overheads!T$66),0))</f>
        <v>0</v>
      </c>
      <c r="BF370" s="215">
        <f ca="1">IF($AE370=FALSE,AR370*Overheads!$S$25,
IFERROR(Overheads!$O$50*AR370,0)
+IFERROR(Overheads!U$60*(AR370/Overheads!U$66),0))</f>
        <v>0</v>
      </c>
      <c r="BG370" s="155">
        <f t="shared" ca="1" si="264"/>
        <v>9.2574827960817702E-2</v>
      </c>
      <c r="BH370" s="165"/>
      <c r="BI370" s="215">
        <f t="shared" ca="1" si="265"/>
        <v>2.2145746491552312</v>
      </c>
      <c r="BJ370" s="215">
        <f t="shared" ca="1" si="231"/>
        <v>3.8149237444388415</v>
      </c>
      <c r="BK370" s="215">
        <f t="shared" ca="1" si="232"/>
        <v>0</v>
      </c>
      <c r="BL370" s="215">
        <f t="shared" ca="1" si="233"/>
        <v>0</v>
      </c>
      <c r="BM370" s="215">
        <f t="shared" ca="1" si="234"/>
        <v>0</v>
      </c>
      <c r="BN370" s="155">
        <f t="shared" ca="1" si="266"/>
        <v>6.0294983935940731</v>
      </c>
      <c r="BO370" s="165"/>
      <c r="BP370" s="187" cm="1">
        <f t="array" ref="BP370">IFERROR(IF($X370=$X369,BP369,INDEX(Forecast_Capex_Input!AC$12:AC$286,$X370)),0)</f>
        <v>0</v>
      </c>
      <c r="BQ370" s="187" cm="1">
        <f t="array" ref="BQ370">IFERROR(IF($X370=$X369,BQ369,INDEX(Forecast_Capex_Input!AD$12:AD$286,$X370)),0)</f>
        <v>1</v>
      </c>
      <c r="BR370" s="187" cm="1">
        <f t="array" ref="BR370">IFERROR(IF($X370=$X369,BR369,INDEX(Forecast_Capex_Input!AE$12:AE$286,$X370)),0)</f>
        <v>0</v>
      </c>
      <c r="BS370" s="187" cm="1">
        <f t="array" ref="BS370">IFERROR(IF($X370=$X369,BS369,INDEX(Forecast_Capex_Input!AF$12:AF$286,$X370)),0)</f>
        <v>0</v>
      </c>
      <c r="BT370" s="187" cm="1">
        <f t="array" ref="BT370">IFERROR(IF($X370=$X369,BT369,INDEX(Forecast_Capex_Input!AG$12:AG$286,$X370)),0)</f>
        <v>0</v>
      </c>
      <c r="BU370" s="165"/>
      <c r="BV370" s="215">
        <f t="shared" si="235"/>
        <v>0</v>
      </c>
      <c r="BW370" s="215">
        <f t="shared" si="236"/>
        <v>5.268533840750135</v>
      </c>
      <c r="BX370" s="215">
        <f t="shared" si="237"/>
        <v>0</v>
      </c>
      <c r="BY370" s="215">
        <f t="shared" si="238"/>
        <v>0</v>
      </c>
      <c r="BZ370" s="215">
        <f t="shared" si="239"/>
        <v>0</v>
      </c>
      <c r="CA370" s="155">
        <f t="shared" si="267"/>
        <v>5.268533840750135</v>
      </c>
      <c r="CB370" s="165"/>
      <c r="CC370" s="215">
        <f t="shared" ca="1" si="240"/>
        <v>0</v>
      </c>
      <c r="CD370" s="215">
        <f t="shared" ca="1" si="241"/>
        <v>5.268533840750135</v>
      </c>
      <c r="CE370" s="215">
        <f t="shared" ca="1" si="242"/>
        <v>0</v>
      </c>
      <c r="CF370" s="215">
        <f t="shared" ca="1" si="243"/>
        <v>0</v>
      </c>
      <c r="CG370" s="215">
        <f t="shared" ca="1" si="244"/>
        <v>0</v>
      </c>
      <c r="CH370" s="155">
        <f t="shared" ca="1" si="268"/>
        <v>5.268533840750135</v>
      </c>
      <c r="CI370" s="165"/>
      <c r="CJ370" s="215">
        <f t="shared" ca="1" si="245"/>
        <v>0</v>
      </c>
      <c r="CK370" s="215">
        <f t="shared" ca="1" si="246"/>
        <v>0.66838972488311987</v>
      </c>
      <c r="CL370" s="215">
        <f t="shared" ca="1" si="247"/>
        <v>0</v>
      </c>
      <c r="CM370" s="215">
        <f t="shared" ca="1" si="248"/>
        <v>0</v>
      </c>
      <c r="CN370" s="215">
        <f t="shared" ca="1" si="249"/>
        <v>0</v>
      </c>
      <c r="CO370" s="155">
        <f t="shared" ca="1" si="269"/>
        <v>0.66838972488311987</v>
      </c>
      <c r="CP370" s="165"/>
      <c r="CQ370" s="223">
        <f t="shared" ca="1" si="250"/>
        <v>0</v>
      </c>
      <c r="CR370" s="223">
        <f t="shared" ca="1" si="251"/>
        <v>9.2574827960817702E-2</v>
      </c>
      <c r="CS370" s="223">
        <f t="shared" ca="1" si="252"/>
        <v>0</v>
      </c>
      <c r="CT370" s="223">
        <f t="shared" ca="1" si="253"/>
        <v>0</v>
      </c>
      <c r="CU370" s="223">
        <f t="shared" ca="1" si="254"/>
        <v>0</v>
      </c>
      <c r="CV370" s="155">
        <f t="shared" ca="1" si="270"/>
        <v>9.2574827960817702E-2</v>
      </c>
      <c r="CW370" s="165"/>
      <c r="CX370" s="215">
        <f t="shared" ca="1" si="271"/>
        <v>0</v>
      </c>
      <c r="CY370" s="215">
        <f t="shared" ca="1" si="255"/>
        <v>6.0294983935940731</v>
      </c>
      <c r="CZ370" s="215">
        <f t="shared" ca="1" si="256"/>
        <v>0</v>
      </c>
      <c r="DA370" s="215">
        <f t="shared" ca="1" si="257"/>
        <v>0</v>
      </c>
      <c r="DB370" s="215">
        <f t="shared" ca="1" si="258"/>
        <v>0</v>
      </c>
      <c r="DC370" s="155">
        <f t="shared" ca="1" si="272"/>
        <v>6.0294983935940731</v>
      </c>
      <c r="DD370" s="165"/>
      <c r="DE370" s="188" t="b" cm="1">
        <f t="array" aca="1" ref="DE370" ca="1">OR($G370=Forecast_Capex_Input!$BF$8:$BF$10)</f>
        <v>1</v>
      </c>
      <c r="DF370" s="188" cm="1">
        <f t="array" aca="1" ref="DF370" ca="1">IFERROR(INDEX(Forecast_Capex_Input!BG$12:BG$286,$X370)
*(INDEX(Forecast_Capex_Input!$H$12:$H$286,$X370)=Repex),0)
*$DE370</f>
        <v>0</v>
      </c>
      <c r="DG370" s="188" cm="1">
        <f t="array" aca="1" ref="DG370" ca="1">IFERROR(INDEX(Forecast_Capex_Input!BH$12:BH$286,$X370)
*(INDEX(Forecast_Capex_Input!$H$12:$H$286,$X370)=Repex),0)
*$DE370</f>
        <v>0</v>
      </c>
      <c r="DH370" s="188" cm="1">
        <f t="array" aca="1" ref="DH370" ca="1">IFERROR(INDEX(Forecast_Capex_Input!BI$12:BI$286,$X370)
*(INDEX(Forecast_Capex_Input!$H$12:$H$286,$X370)=Repex),0)
*$DE370</f>
        <v>0</v>
      </c>
      <c r="DI370" s="188" cm="1">
        <f t="array" aca="1" ref="DI370" ca="1">IFERROR(INDEX(Forecast_Capex_Input!BJ$12:BJ$286,$X370)
*(INDEX(Forecast_Capex_Input!$H$12:$H$286,$X370)=Repex),0)
*$DE370</f>
        <v>0</v>
      </c>
      <c r="DJ370" s="188" cm="1">
        <f t="array" aca="1" ref="DJ370" ca="1">IFERROR(INDEX(Forecast_Capex_Input!BK$12:BK$286,$X370)
*(INDEX(Forecast_Capex_Input!$H$12:$H$286,$X370)=Repex),0)
*$DE370</f>
        <v>0</v>
      </c>
      <c r="DK370" s="188" cm="1">
        <f t="array" aca="1" ref="DK370" ca="1">IFERROR(INDEX(Forecast_Capex_Input!BL$12:BL$286,$X370)
*(INDEX(Forecast_Capex_Input!$H$12:$H$286,$X370)=Repex),0)
*$DE370</f>
        <v>0</v>
      </c>
      <c r="DL370" s="165"/>
      <c r="DM370" s="188" t="b" cm="1">
        <f t="array" aca="1" ref="DM370" ca="1">OR($G370=Forecast_Capex_Input!$BN$8:$BN$9)</f>
        <v>0</v>
      </c>
      <c r="DN370" s="188" cm="1">
        <f t="array" aca="1" ref="DN370" ca="1">IFERROR(INDEX(Forecast_Capex_Input!BO$12:BO$286,$X370)
*(INDEX(Forecast_Capex_Input!$H$12:$H$286,$X370)=Repex),0)
*$DM370</f>
        <v>0</v>
      </c>
      <c r="DO370" s="188" cm="1">
        <f t="array" aca="1" ref="DO370" ca="1">IFERROR(INDEX(Forecast_Capex_Input!BP$12:BP$286,$X370)
*(INDEX(Forecast_Capex_Input!$H$12:$H$286,$X370)=Repex),0)
*$DM370</f>
        <v>0</v>
      </c>
      <c r="DP370" s="188" cm="1">
        <f t="array" aca="1" ref="DP370" ca="1">IFERROR(INDEX(Forecast_Capex_Input!BQ$12:BQ$286,$X370)
*(INDEX(Forecast_Capex_Input!$H$12:$H$286,$X370)=Repex),0)
*$DM370</f>
        <v>0</v>
      </c>
      <c r="DQ370" s="188" cm="1">
        <f t="array" aca="1" ref="DQ370" ca="1">IFERROR(INDEX(Forecast_Capex_Input!BR$12:BR$286,$X370)
*(INDEX(Forecast_Capex_Input!$H$12:$H$286,$X370)=Repex),0)
*$DM370</f>
        <v>0</v>
      </c>
      <c r="DR370" s="188" cm="1">
        <f t="array" aca="1" ref="DR370" ca="1">IFERROR(INDEX(Forecast_Capex_Input!BS$12:BS$286,$X370)
*(INDEX(Forecast_Capex_Input!$H$12:$H$286,$X370)=Repex),0)
*$DM370</f>
        <v>0</v>
      </c>
      <c r="DS370" s="165"/>
      <c r="DT370" s="188" t="b" cm="1">
        <f t="array" aca="1" ref="DT370" ca="1">OR($G370=Forecast_Capex_Input!$BU$8:$BU$10)</f>
        <v>0</v>
      </c>
      <c r="DU370" s="188" cm="1">
        <f t="array" aca="1" ref="DU370" ca="1">IFERROR(INDEX(Forecast_Capex_Input!BV$12:BV$286,$X370)
*(INDEX(Forecast_Capex_Input!$H$12:$H$286,$X370)=Repex),0)
*$DT370</f>
        <v>0</v>
      </c>
      <c r="DV370" s="188" cm="1">
        <f t="array" aca="1" ref="DV370" ca="1">IFERROR(INDEX(Forecast_Capex_Input!BW$12:BW$286,$X370)
*(INDEX(Forecast_Capex_Input!$H$12:$H$286,$X370)=Repex),0)
*$DT370</f>
        <v>0</v>
      </c>
      <c r="DW370" s="188" cm="1">
        <f t="array" aca="1" ref="DW370" ca="1">IFERROR(INDEX(Forecast_Capex_Input!BX$12:BX$286,$X370)
*(INDEX(Forecast_Capex_Input!$H$12:$H$286,$X370)=Repex),0)
*$DT370</f>
        <v>0</v>
      </c>
      <c r="DX370" s="188" cm="1">
        <f t="array" aca="1" ref="DX370" ca="1">IFERROR(INDEX(Forecast_Capex_Input!BY$12:BY$286,$X370)
*(INDEX(Forecast_Capex_Input!$H$12:$H$286,$X370)=Repex),0)
*$DT370</f>
        <v>0</v>
      </c>
      <c r="DY370" s="188" cm="1">
        <f t="array" aca="1" ref="DY370" ca="1">IFERROR(INDEX(Forecast_Capex_Input!BZ$12:BZ$286,$X370)
*(INDEX(Forecast_Capex_Input!$H$12:$H$286,$X370)=Repex),0)
*$DT370</f>
        <v>0</v>
      </c>
      <c r="DZ370" s="188" cm="1">
        <f t="array" aca="1" ref="DZ370" ca="1">IFERROR(INDEX(Forecast_Capex_Input!CA$12:CA$286,$X370)
*(INDEX(Forecast_Capex_Input!$H$12:$H$286,$X370)=Repex),0)
*$DT370</f>
        <v>0</v>
      </c>
      <c r="EA370" s="188" cm="1">
        <f t="array" aca="1" ref="EA370" ca="1">IFERROR(INDEX(Forecast_Capex_Input!CB$12:CB$286,$X370)
*(INDEX(Forecast_Capex_Input!$H$12:$H$286,$X370)=Repex),0)
*$DT370</f>
        <v>0</v>
      </c>
      <c r="EB370" s="188" cm="1">
        <f t="array" aca="1" ref="EB370" ca="1">IFERROR(INDEX(Forecast_Capex_Input!CC$12:CC$286,$X370)
*(INDEX(Forecast_Capex_Input!$H$12:$H$286,$X370)=Repex),0)
*$DT370</f>
        <v>0</v>
      </c>
      <c r="EC370" s="165"/>
      <c r="ED370" s="226">
        <f t="shared" ca="1" si="259"/>
        <v>5.268533840750135</v>
      </c>
      <c r="EE370" s="174">
        <v>13</v>
      </c>
    </row>
    <row r="371" spans="3:135" x14ac:dyDescent="0.2">
      <c r="C371" s="174">
        <f t="shared" si="260"/>
        <v>361</v>
      </c>
      <c r="D371" s="167" t="str" cm="1">
        <f t="array" ref="D371">IFERROR(INDEX(Forecast_Capex_Input!$D$12:$D$286,$X371),NA)</f>
        <v>Increase capacity for generation in Wagga North area</v>
      </c>
      <c r="E371" s="172" t="b" cm="1">
        <f t="array" ref="E371">IF($X371=NA,NA,INDEX(Forecast_Capex_Input!$E$12:$E$286,$X371))</f>
        <v>1</v>
      </c>
      <c r="F371" s="167" t="str" cm="1">
        <f t="array" aca="1" ref="F371" ca="1">IFERROR(INDEX(General!$E$25:$E$26,$Y371),NA)</f>
        <v>Labour</v>
      </c>
      <c r="G371" s="167" t="str" cm="1">
        <f t="array" aca="1" ref="G371" ca="1">IFERROR(INDEX(Forecast_Capex_Input!$AI$11:$BB$11,$AA371),NA)</f>
        <v>Transmission Lines</v>
      </c>
      <c r="H371" s="189" cm="1">
        <f t="array" aca="1" ref="H371" ca="1">IFERROR(INDEX(Forecast_Capex_Input!$AI$12:$BB$286,$X371,$AA371),NA)</f>
        <v>0.6</v>
      </c>
      <c r="I371" s="199" t="str" cm="1">
        <f t="array" ref="I371">IFERROR(INDEX(Forecast_Capex_Input!$F$12:$F$286,$X371),NA)</f>
        <v>Augmentation Expenditure</v>
      </c>
      <c r="J371" s="199" t="str" cm="1">
        <f t="array" ref="J371">IFERROR(INDEX(Forecast_Capex_Input!G$12:G$286,$X371),NA)</f>
        <v>Augmentations</v>
      </c>
      <c r="K371" s="199" t="str" cm="1">
        <f t="array" ref="K371">IFERROR(INDEX(Forecast_Capex_Input!H$12:H$286,$X371),NA)</f>
        <v>Augex</v>
      </c>
      <c r="L371" s="199" t="str" cm="1">
        <f t="array" ref="L371">IFERROR(INDEX(Forecast_Capex_Input!I$12:I$286,$X371),NA)</f>
        <v>Economic Benefits</v>
      </c>
      <c r="M371" s="199" t="str" cm="1">
        <f t="array" ref="M371">IFERROR(INDEX(Forecast_Capex_Input!J$12:J$286,$X371),NA)</f>
        <v>N/A</v>
      </c>
      <c r="N371" s="199" t="str" cm="1">
        <f t="array" ref="N371">IFERROR(INDEX(Forecast_Capex_Input!K$12:K$286,$X371),NA)</f>
        <v>N/A</v>
      </c>
      <c r="O371" s="199" t="str" cm="1">
        <f t="array" ref="O371">IFERROR(INDEX(Forecast_Capex_Input!L$12:L$286,$X371),NA)</f>
        <v>N/A</v>
      </c>
      <c r="P371" s="199" t="str" cm="1">
        <f t="array" ref="P371">IFERROR(INDEX(Forecast_Capex_Input!M$12:M$286,$X371),NA)</f>
        <v>N/A</v>
      </c>
      <c r="Q371" s="172" t="str" cm="1">
        <f t="array" ref="Q371">IFERROR(INDEX(Forecast_Capex_Input!N$12:N$286,$X371),NA)</f>
        <v>No</v>
      </c>
      <c r="R371" s="265" cm="1">
        <f t="array" ref="R371">IFERROR(INDEX(Forecast_Capex_Input!O$12:O$286,$X371),0)</f>
        <v>0</v>
      </c>
      <c r="S371" s="172" t="str" cm="1">
        <f t="array" ref="S371">IFERROR(INDEX(Forecast_Capex_Input!P$12:P$286,$X371),0)</f>
        <v>Energy transition</v>
      </c>
      <c r="T371" s="199" t="str" cm="1">
        <f t="array" aca="1" ref="T371" ca="1">IFERROR(INDEX(General!$K$84:$K$103,$AA371),NA)</f>
        <v>Transmission Lines (2018 onwards)</v>
      </c>
      <c r="U371" s="188" cm="1">
        <f t="array" aca="1" ref="U371" ca="1">IFERROR(
IF($F371=General!$E$25,INDEX(Forecast_Capex_Input!S$12:S$286,$X371),
INDEX(Forecast_Capex_Input!T$12:T$286,$X371)),0)</f>
        <v>0.2</v>
      </c>
      <c r="V371" s="222" t="b">
        <f>IFERROR(INDEX(Overheads!$T$19:$T$26,MATCH($I371,Overheads!$E$19:$E$26,0)),FALSE)</f>
        <v>1</v>
      </c>
      <c r="W371" s="165"/>
      <c r="X371" s="174">
        <f>IFERROR(
IF(MATCH($C371,Forecast_Capex_Input!$CI$12:$CI$286,1)+1&gt;MAX(Forecast_Capex_Input!$C$12:$C$286),NA,
MATCH($C371,Forecast_Capex_Input!$CI$12:$CI$286,1)+1),1)</f>
        <v>145</v>
      </c>
      <c r="Y371" s="174" cm="1">
        <f t="array" aca="1" ref="Y371" ca="1">IFERROR(
IF(X370&lt;&gt;X371,1,
IF(COUNTIF(OFFSET(Y370,0,0,-INDEX(Forecast_Capex_Input!$CG$12:$CG$286,$X371)),Y370)=INDEX(Forecast_Capex_Input!$CG$12:$CG$286,$X371),Y370+1,Y370)),NA)</f>
        <v>1</v>
      </c>
      <c r="Z371" s="174" cm="1">
        <f t="array" ref="Z371">IFERROR($C371-IF($X371=1,1,INDEX(Forecast_Capex_Input!$CI$12:$CI$286,$X371-1))+1,NA)</f>
        <v>1</v>
      </c>
      <c r="AA371" s="174" cm="1">
        <f t="array" aca="1" ref="AA371" ca="1">IFERROR(IF(Y371=1,
INDEX(Forecast_Capex_Input!$AI$10:$BB$10,SMALL(IF(INDEX(Forecast_Capex_Input!$AI$12:$BB$286,$X371,0)&gt;0,COLUMN(Forecast_Capex_Input!$AI$10:$BB$10)-COLUMN(Forecast_Capex_Input!$AI$12)+1),ROWS(OFFSET(AA370,0,0,-$Z371)))),
OFFSET(AA370,-INDEX(Forecast_Capex_Input!$CG$12:$CG$286,$X371)+1,0)),NA)</f>
        <v>1</v>
      </c>
      <c r="AB371" s="174">
        <f t="shared" ca="1" si="229"/>
        <v>1</v>
      </c>
      <c r="AC371" s="222" t="b">
        <f t="shared" si="261"/>
        <v>0</v>
      </c>
      <c r="AD371" s="220" t="b">
        <v>0</v>
      </c>
      <c r="AE371" s="222" t="b">
        <f t="shared" si="230"/>
        <v>1</v>
      </c>
      <c r="AF371" s="165"/>
      <c r="AG371" s="215">
        <v>3.4291710880165735E-2</v>
      </c>
      <c r="AH371" s="215">
        <v>1.2002098808058008</v>
      </c>
      <c r="AI371" s="215">
        <v>0</v>
      </c>
      <c r="AJ371" s="215">
        <v>0</v>
      </c>
      <c r="AK371" s="215">
        <v>0</v>
      </c>
      <c r="AL371" s="155">
        <v>1.2345015916859665</v>
      </c>
      <c r="AM371" s="165"/>
      <c r="AN371" s="215" cm="1">
        <f t="array" aca="1" ref="AN371" ca="1">IFERROR(INDEX(General!O$33:O$34,$AB371)
*AG371,0)</f>
        <v>3.4236112544036211E-2</v>
      </c>
      <c r="AO371" s="215" cm="1">
        <f t="array" aca="1" ref="AO371" ca="1">IFERROR(INDEX(General!P$33:P$34,$AB371)
*AH371,0)</f>
        <v>1.20742857062793</v>
      </c>
      <c r="AP371" s="215" cm="1">
        <f t="array" aca="1" ref="AP371" ca="1">IFERROR(INDEX(General!Q$33:Q$34,$AB371)
*AI371,0)</f>
        <v>0</v>
      </c>
      <c r="AQ371" s="215" cm="1">
        <f t="array" aca="1" ref="AQ371" ca="1">IFERROR(INDEX(General!R$33:R$34,$AB371)
*AJ371,0)</f>
        <v>0</v>
      </c>
      <c r="AR371" s="215" cm="1">
        <f t="array" aca="1" ref="AR371" ca="1">IFERROR(INDEX(General!S$33:S$34,$AB371)
*AK371,0)</f>
        <v>0</v>
      </c>
      <c r="AS371" s="155">
        <f t="shared" ca="1" si="262"/>
        <v>1.2416646831719662</v>
      </c>
      <c r="AT371" s="165"/>
      <c r="AU371" s="215">
        <f ca="1">IF($AE371=FALSE,AN371*Overheads!$R$24*$V371,
IFERROR(Overheads!$O$49*$V371*AN371,0)
+IFERROR(Overheads!Q$59*$V371*(AN371/Overheads!Q$68),0))</f>
        <v>4.7953288784751153E-3</v>
      </c>
      <c r="AV371" s="215">
        <f ca="1">IF($AE371=FALSE,AO371*Overheads!$R$24*$V371,
IFERROR(Overheads!$O$49*$V371*AO371,0)
+IFERROR(Overheads!R$59*$V371*(AO371/Overheads!R$68),0))</f>
        <v>0.14410713171252468</v>
      </c>
      <c r="AW371" s="215">
        <f ca="1">IF($AE371=FALSE,AP371*Overheads!$R$24*$V371,
IFERROR(Overheads!$O$49*$V371*AP371,0)
+IFERROR(Overheads!S$59*$V371*(AP371/Overheads!S$68),0))</f>
        <v>0</v>
      </c>
      <c r="AX371" s="215">
        <f ca="1">IF($AE371=FALSE,AQ371*Overheads!$R$24*$V371,
IFERROR(Overheads!$O$49*$V371*AQ371,0)
+IFERROR(Overheads!T$59*$V371*(AQ371/Overheads!T$68),0))</f>
        <v>0</v>
      </c>
      <c r="AY371" s="215">
        <f ca="1">IF($AE371=FALSE,AR371*Overheads!$R$24*$V371,
IFERROR(Overheads!$O$49*$V371*AR371,0)
+IFERROR(Overheads!U$59*$V371*(AR371/Overheads!U$68),0))</f>
        <v>0</v>
      </c>
      <c r="AZ371" s="155">
        <f t="shared" ca="1" si="263"/>
        <v>0.14890246059099979</v>
      </c>
      <c r="BA371" s="165"/>
      <c r="BB371" s="215">
        <f ca="1">IF($AE371=FALSE,AN371*Overheads!$S$25,
IFERROR(Overheads!$O$50*AN371,0)
+IFERROR(Overheads!Q$60*(AN371/Overheads!Q$66),0))</f>
        <v>6.4359814146127412E-4</v>
      </c>
      <c r="BC371" s="215">
        <f ca="1">IF($AE371=FALSE,AO371*Overheads!$S$25,
IFERROR(Overheads!$O$50*AO371,0)
+IFERROR(Overheads!R$60*(AO371/Overheads!R$66),0))</f>
        <v>2.0372461561076124E-2</v>
      </c>
      <c r="BD371" s="215">
        <f ca="1">IF($AE371=FALSE,AP371*Overheads!$S$25,
IFERROR(Overheads!$O$50*AP371,0)
+IFERROR(Overheads!S$60*(AP371/Overheads!S$66),0))</f>
        <v>0</v>
      </c>
      <c r="BE371" s="215">
        <f ca="1">IF($AE371=FALSE,AQ371*Overheads!$S$25,
IFERROR(Overheads!$O$50*AQ371,0)
+IFERROR(Overheads!T$60*(AQ371/Overheads!T$66),0))</f>
        <v>0</v>
      </c>
      <c r="BF371" s="215">
        <f ca="1">IF($AE371=FALSE,AR371*Overheads!$S$25,
IFERROR(Overheads!$O$50*AR371,0)
+IFERROR(Overheads!U$60*(AR371/Overheads!U$66),0))</f>
        <v>0</v>
      </c>
      <c r="BG371" s="155">
        <f t="shared" ca="1" si="264"/>
        <v>2.10160597025374E-2</v>
      </c>
      <c r="BH371" s="165"/>
      <c r="BI371" s="215">
        <f t="shared" ca="1" si="265"/>
        <v>3.96750395639726E-2</v>
      </c>
      <c r="BJ371" s="215">
        <f t="shared" ca="1" si="231"/>
        <v>1.3719081639015307</v>
      </c>
      <c r="BK371" s="215">
        <f t="shared" ca="1" si="232"/>
        <v>0</v>
      </c>
      <c r="BL371" s="215">
        <f t="shared" ca="1" si="233"/>
        <v>0</v>
      </c>
      <c r="BM371" s="215">
        <f t="shared" ca="1" si="234"/>
        <v>0</v>
      </c>
      <c r="BN371" s="155">
        <f t="shared" ca="1" si="266"/>
        <v>1.4115832034655034</v>
      </c>
      <c r="BO371" s="165"/>
      <c r="BP371" s="187" cm="1">
        <f t="array" ref="BP371">IFERROR(IF($X371=$X370,BP370,INDEX(Forecast_Capex_Input!AC$12:AC$286,$X371)),0)</f>
        <v>0</v>
      </c>
      <c r="BQ371" s="187" cm="1">
        <f t="array" ref="BQ371">IFERROR(IF($X371=$X370,BQ370,INDEX(Forecast_Capex_Input!AD$12:AD$286,$X371)),0)</f>
        <v>1</v>
      </c>
      <c r="BR371" s="187" cm="1">
        <f t="array" ref="BR371">IFERROR(IF($X371=$X370,BR370,INDEX(Forecast_Capex_Input!AE$12:AE$286,$X371)),0)</f>
        <v>0</v>
      </c>
      <c r="BS371" s="187" cm="1">
        <f t="array" ref="BS371">IFERROR(IF($X371=$X370,BS370,INDEX(Forecast_Capex_Input!AF$12:AF$286,$X371)),0)</f>
        <v>0</v>
      </c>
      <c r="BT371" s="187" cm="1">
        <f t="array" ref="BT371">IFERROR(IF($X371=$X370,BT370,INDEX(Forecast_Capex_Input!AG$12:AG$286,$X371)),0)</f>
        <v>0</v>
      </c>
      <c r="BU371" s="165"/>
      <c r="BV371" s="215">
        <f t="shared" si="235"/>
        <v>0</v>
      </c>
      <c r="BW371" s="215">
        <f t="shared" si="236"/>
        <v>1.2345015916859665</v>
      </c>
      <c r="BX371" s="215">
        <f t="shared" si="237"/>
        <v>0</v>
      </c>
      <c r="BY371" s="215">
        <f t="shared" si="238"/>
        <v>0</v>
      </c>
      <c r="BZ371" s="215">
        <f t="shared" si="239"/>
        <v>0</v>
      </c>
      <c r="CA371" s="155">
        <f t="shared" si="267"/>
        <v>1.2345015916859665</v>
      </c>
      <c r="CB371" s="165"/>
      <c r="CC371" s="215">
        <f t="shared" ca="1" si="240"/>
        <v>0</v>
      </c>
      <c r="CD371" s="215">
        <f t="shared" ca="1" si="241"/>
        <v>1.2416646831719662</v>
      </c>
      <c r="CE371" s="215">
        <f t="shared" ca="1" si="242"/>
        <v>0</v>
      </c>
      <c r="CF371" s="215">
        <f t="shared" ca="1" si="243"/>
        <v>0</v>
      </c>
      <c r="CG371" s="215">
        <f t="shared" ca="1" si="244"/>
        <v>0</v>
      </c>
      <c r="CH371" s="155">
        <f t="shared" ca="1" si="268"/>
        <v>1.2416646831719662</v>
      </c>
      <c r="CI371" s="165"/>
      <c r="CJ371" s="215">
        <f t="shared" ca="1" si="245"/>
        <v>0</v>
      </c>
      <c r="CK371" s="215">
        <f t="shared" ca="1" si="246"/>
        <v>0.14890246059099979</v>
      </c>
      <c r="CL371" s="215">
        <f t="shared" ca="1" si="247"/>
        <v>0</v>
      </c>
      <c r="CM371" s="215">
        <f t="shared" ca="1" si="248"/>
        <v>0</v>
      </c>
      <c r="CN371" s="215">
        <f t="shared" ca="1" si="249"/>
        <v>0</v>
      </c>
      <c r="CO371" s="155">
        <f t="shared" ca="1" si="269"/>
        <v>0.14890246059099979</v>
      </c>
      <c r="CP371" s="165"/>
      <c r="CQ371" s="223">
        <f t="shared" ca="1" si="250"/>
        <v>0</v>
      </c>
      <c r="CR371" s="223">
        <f t="shared" ca="1" si="251"/>
        <v>2.10160597025374E-2</v>
      </c>
      <c r="CS371" s="223">
        <f t="shared" ca="1" si="252"/>
        <v>0</v>
      </c>
      <c r="CT371" s="223">
        <f t="shared" ca="1" si="253"/>
        <v>0</v>
      </c>
      <c r="CU371" s="223">
        <f t="shared" ca="1" si="254"/>
        <v>0</v>
      </c>
      <c r="CV371" s="155">
        <f t="shared" ca="1" si="270"/>
        <v>2.10160597025374E-2</v>
      </c>
      <c r="CW371" s="165"/>
      <c r="CX371" s="215">
        <f t="shared" ca="1" si="271"/>
        <v>0</v>
      </c>
      <c r="CY371" s="215">
        <f t="shared" ca="1" si="255"/>
        <v>1.4115832034655036</v>
      </c>
      <c r="CZ371" s="215">
        <f t="shared" ca="1" si="256"/>
        <v>0</v>
      </c>
      <c r="DA371" s="215">
        <f t="shared" ca="1" si="257"/>
        <v>0</v>
      </c>
      <c r="DB371" s="215">
        <f t="shared" ca="1" si="258"/>
        <v>0</v>
      </c>
      <c r="DC371" s="155">
        <f t="shared" ca="1" si="272"/>
        <v>1.4115832034655036</v>
      </c>
      <c r="DD371" s="165"/>
      <c r="DE371" s="188" t="b" cm="1">
        <f t="array" aca="1" ref="DE371" ca="1">OR($G371=Forecast_Capex_Input!$BF$8:$BF$10)</f>
        <v>1</v>
      </c>
      <c r="DF371" s="188" cm="1">
        <f t="array" aca="1" ref="DF371" ca="1">IFERROR(INDEX(Forecast_Capex_Input!BG$12:BG$286,$X371)
*(INDEX(Forecast_Capex_Input!$H$12:$H$286,$X371)=Repex),0)
*$DE371</f>
        <v>0</v>
      </c>
      <c r="DG371" s="188" cm="1">
        <f t="array" aca="1" ref="DG371" ca="1">IFERROR(INDEX(Forecast_Capex_Input!BH$12:BH$286,$X371)
*(INDEX(Forecast_Capex_Input!$H$12:$H$286,$X371)=Repex),0)
*$DE371</f>
        <v>0</v>
      </c>
      <c r="DH371" s="188" cm="1">
        <f t="array" aca="1" ref="DH371" ca="1">IFERROR(INDEX(Forecast_Capex_Input!BI$12:BI$286,$X371)
*(INDEX(Forecast_Capex_Input!$H$12:$H$286,$X371)=Repex),0)
*$DE371</f>
        <v>0</v>
      </c>
      <c r="DI371" s="188" cm="1">
        <f t="array" aca="1" ref="DI371" ca="1">IFERROR(INDEX(Forecast_Capex_Input!BJ$12:BJ$286,$X371)
*(INDEX(Forecast_Capex_Input!$H$12:$H$286,$X371)=Repex),0)
*$DE371</f>
        <v>0</v>
      </c>
      <c r="DJ371" s="188" cm="1">
        <f t="array" aca="1" ref="DJ371" ca="1">IFERROR(INDEX(Forecast_Capex_Input!BK$12:BK$286,$X371)
*(INDEX(Forecast_Capex_Input!$H$12:$H$286,$X371)=Repex),0)
*$DE371</f>
        <v>0</v>
      </c>
      <c r="DK371" s="188" cm="1">
        <f t="array" aca="1" ref="DK371" ca="1">IFERROR(INDEX(Forecast_Capex_Input!BL$12:BL$286,$X371)
*(INDEX(Forecast_Capex_Input!$H$12:$H$286,$X371)=Repex),0)
*$DE371</f>
        <v>0</v>
      </c>
      <c r="DL371" s="165"/>
      <c r="DM371" s="188" t="b" cm="1">
        <f t="array" aca="1" ref="DM371" ca="1">OR($G371=Forecast_Capex_Input!$BN$8:$BN$9)</f>
        <v>0</v>
      </c>
      <c r="DN371" s="188" cm="1">
        <f t="array" aca="1" ref="DN371" ca="1">IFERROR(INDEX(Forecast_Capex_Input!BO$12:BO$286,$X371)
*(INDEX(Forecast_Capex_Input!$H$12:$H$286,$X371)=Repex),0)
*$DM371</f>
        <v>0</v>
      </c>
      <c r="DO371" s="188" cm="1">
        <f t="array" aca="1" ref="DO371" ca="1">IFERROR(INDEX(Forecast_Capex_Input!BP$12:BP$286,$X371)
*(INDEX(Forecast_Capex_Input!$H$12:$H$286,$X371)=Repex),0)
*$DM371</f>
        <v>0</v>
      </c>
      <c r="DP371" s="188" cm="1">
        <f t="array" aca="1" ref="DP371" ca="1">IFERROR(INDEX(Forecast_Capex_Input!BQ$12:BQ$286,$X371)
*(INDEX(Forecast_Capex_Input!$H$12:$H$286,$X371)=Repex),0)
*$DM371</f>
        <v>0</v>
      </c>
      <c r="DQ371" s="188" cm="1">
        <f t="array" aca="1" ref="DQ371" ca="1">IFERROR(INDEX(Forecast_Capex_Input!BR$12:BR$286,$X371)
*(INDEX(Forecast_Capex_Input!$H$12:$H$286,$X371)=Repex),0)
*$DM371</f>
        <v>0</v>
      </c>
      <c r="DR371" s="188" cm="1">
        <f t="array" aca="1" ref="DR371" ca="1">IFERROR(INDEX(Forecast_Capex_Input!BS$12:BS$286,$X371)
*(INDEX(Forecast_Capex_Input!$H$12:$H$286,$X371)=Repex),0)
*$DM371</f>
        <v>0</v>
      </c>
      <c r="DS371" s="165"/>
      <c r="DT371" s="188" t="b" cm="1">
        <f t="array" aca="1" ref="DT371" ca="1">OR($G371=Forecast_Capex_Input!$BU$8:$BU$10)</f>
        <v>0</v>
      </c>
      <c r="DU371" s="188" cm="1">
        <f t="array" aca="1" ref="DU371" ca="1">IFERROR(INDEX(Forecast_Capex_Input!BV$12:BV$286,$X371)
*(INDEX(Forecast_Capex_Input!$H$12:$H$286,$X371)=Repex),0)
*$DT371</f>
        <v>0</v>
      </c>
      <c r="DV371" s="188" cm="1">
        <f t="array" aca="1" ref="DV371" ca="1">IFERROR(INDEX(Forecast_Capex_Input!BW$12:BW$286,$X371)
*(INDEX(Forecast_Capex_Input!$H$12:$H$286,$X371)=Repex),0)
*$DT371</f>
        <v>0</v>
      </c>
      <c r="DW371" s="188" cm="1">
        <f t="array" aca="1" ref="DW371" ca="1">IFERROR(INDEX(Forecast_Capex_Input!BX$12:BX$286,$X371)
*(INDEX(Forecast_Capex_Input!$H$12:$H$286,$X371)=Repex),0)
*$DT371</f>
        <v>0</v>
      </c>
      <c r="DX371" s="188" cm="1">
        <f t="array" aca="1" ref="DX371" ca="1">IFERROR(INDEX(Forecast_Capex_Input!BY$12:BY$286,$X371)
*(INDEX(Forecast_Capex_Input!$H$12:$H$286,$X371)=Repex),0)
*$DT371</f>
        <v>0</v>
      </c>
      <c r="DY371" s="188" cm="1">
        <f t="array" aca="1" ref="DY371" ca="1">IFERROR(INDEX(Forecast_Capex_Input!BZ$12:BZ$286,$X371)
*(INDEX(Forecast_Capex_Input!$H$12:$H$286,$X371)=Repex),0)
*$DT371</f>
        <v>0</v>
      </c>
      <c r="DZ371" s="188" cm="1">
        <f t="array" aca="1" ref="DZ371" ca="1">IFERROR(INDEX(Forecast_Capex_Input!CA$12:CA$286,$X371)
*(INDEX(Forecast_Capex_Input!$H$12:$H$286,$X371)=Repex),0)
*$DT371</f>
        <v>0</v>
      </c>
      <c r="EA371" s="188" cm="1">
        <f t="array" aca="1" ref="EA371" ca="1">IFERROR(INDEX(Forecast_Capex_Input!CB$12:CB$286,$X371)
*(INDEX(Forecast_Capex_Input!$H$12:$H$286,$X371)=Repex),0)
*$DT371</f>
        <v>0</v>
      </c>
      <c r="EB371" s="188" cm="1">
        <f t="array" aca="1" ref="EB371" ca="1">IFERROR(INDEX(Forecast_Capex_Input!CC$12:CC$286,$X371)
*(INDEX(Forecast_Capex_Input!$H$12:$H$286,$X371)=Repex),0)
*$DT371</f>
        <v>0</v>
      </c>
      <c r="EC371" s="165"/>
      <c r="ED371" s="226">
        <f t="shared" ca="1" si="259"/>
        <v>1.2416646831719662</v>
      </c>
      <c r="EE371" s="174">
        <v>37</v>
      </c>
    </row>
    <row r="372" spans="3:135" x14ac:dyDescent="0.2">
      <c r="C372" s="174">
        <f t="shared" si="260"/>
        <v>362</v>
      </c>
      <c r="D372" s="167" t="str" cm="1">
        <f t="array" ref="D372">IFERROR(INDEX(Forecast_Capex_Input!$D$12:$D$286,$X372),NA)</f>
        <v>Increase capacity for generation in Wagga North area</v>
      </c>
      <c r="E372" s="172" t="b" cm="1">
        <f t="array" ref="E372">IF($X372=NA,NA,INDEX(Forecast_Capex_Input!$E$12:$E$286,$X372))</f>
        <v>1</v>
      </c>
      <c r="F372" s="167" t="str" cm="1">
        <f t="array" aca="1" ref="F372" ca="1">IFERROR(INDEX(General!$E$25:$E$26,$Y372),NA)</f>
        <v>Labour</v>
      </c>
      <c r="G372" s="167" t="str" cm="1">
        <f t="array" aca="1" ref="G372" ca="1">IFERROR(INDEX(Forecast_Capex_Input!$AI$11:$BB$11,$AA372),NA)</f>
        <v>Substations</v>
      </c>
      <c r="H372" s="189" cm="1">
        <f t="array" aca="1" ref="H372" ca="1">IFERROR(INDEX(Forecast_Capex_Input!$AI$12:$BB$286,$X372,$AA372),NA)</f>
        <v>0.15</v>
      </c>
      <c r="I372" s="199" t="str" cm="1">
        <f t="array" ref="I372">IFERROR(INDEX(Forecast_Capex_Input!$F$12:$F$286,$X372),NA)</f>
        <v>Augmentation Expenditure</v>
      </c>
      <c r="J372" s="199" t="str" cm="1">
        <f t="array" ref="J372">IFERROR(INDEX(Forecast_Capex_Input!G$12:G$286,$X372),NA)</f>
        <v>Augmentations</v>
      </c>
      <c r="K372" s="199" t="str" cm="1">
        <f t="array" ref="K372">IFERROR(INDEX(Forecast_Capex_Input!H$12:H$286,$X372),NA)</f>
        <v>Augex</v>
      </c>
      <c r="L372" s="199" t="str" cm="1">
        <f t="array" ref="L372">IFERROR(INDEX(Forecast_Capex_Input!I$12:I$286,$X372),NA)</f>
        <v>Economic Benefits</v>
      </c>
      <c r="M372" s="199" t="str" cm="1">
        <f t="array" ref="M372">IFERROR(INDEX(Forecast_Capex_Input!J$12:J$286,$X372),NA)</f>
        <v>N/A</v>
      </c>
      <c r="N372" s="199" t="str" cm="1">
        <f t="array" ref="N372">IFERROR(INDEX(Forecast_Capex_Input!K$12:K$286,$X372),NA)</f>
        <v>N/A</v>
      </c>
      <c r="O372" s="199" t="str" cm="1">
        <f t="array" ref="O372">IFERROR(INDEX(Forecast_Capex_Input!L$12:L$286,$X372),NA)</f>
        <v>N/A</v>
      </c>
      <c r="P372" s="199" t="str" cm="1">
        <f t="array" ref="P372">IFERROR(INDEX(Forecast_Capex_Input!M$12:M$286,$X372),NA)</f>
        <v>N/A</v>
      </c>
      <c r="Q372" s="172" t="str" cm="1">
        <f t="array" ref="Q372">IFERROR(INDEX(Forecast_Capex_Input!N$12:N$286,$X372),NA)</f>
        <v>No</v>
      </c>
      <c r="R372" s="265" cm="1">
        <f t="array" ref="R372">IFERROR(INDEX(Forecast_Capex_Input!O$12:O$286,$X372),0)</f>
        <v>0</v>
      </c>
      <c r="S372" s="172" t="str" cm="1">
        <f t="array" ref="S372">IFERROR(INDEX(Forecast_Capex_Input!P$12:P$286,$X372),0)</f>
        <v>Energy transition</v>
      </c>
      <c r="T372" s="199" t="str" cm="1">
        <f t="array" aca="1" ref="T372" ca="1">IFERROR(INDEX(General!$K$84:$K$103,$AA372),NA)</f>
        <v>Substations (2018 onwards)</v>
      </c>
      <c r="U372" s="188" cm="1">
        <f t="array" aca="1" ref="U372" ca="1">IFERROR(
IF($F372=General!$E$25,INDEX(Forecast_Capex_Input!S$12:S$286,$X372),
INDEX(Forecast_Capex_Input!T$12:T$286,$X372)),0)</f>
        <v>0.2</v>
      </c>
      <c r="V372" s="222" t="b">
        <f>IFERROR(INDEX(Overheads!$T$19:$T$26,MATCH($I372,Overheads!$E$19:$E$26,0)),FALSE)</f>
        <v>1</v>
      </c>
      <c r="W372" s="165"/>
      <c r="X372" s="174">
        <f>IFERROR(
IF(MATCH($C372,Forecast_Capex_Input!$CI$12:$CI$286,1)+1&gt;MAX(Forecast_Capex_Input!$C$12:$C$286),NA,
MATCH($C372,Forecast_Capex_Input!$CI$12:$CI$286,1)+1),1)</f>
        <v>145</v>
      </c>
      <c r="Y372" s="174" cm="1">
        <f t="array" aca="1" ref="Y372" ca="1">IFERROR(
IF(X371&lt;&gt;X372,1,
IF(COUNTIF(OFFSET(Y371,0,0,-INDEX(Forecast_Capex_Input!$CG$12:$CG$286,$X372)),Y371)=INDEX(Forecast_Capex_Input!$CG$12:$CG$286,$X372),Y371+1,Y371)),NA)</f>
        <v>1</v>
      </c>
      <c r="Z372" s="174" cm="1">
        <f t="array" ref="Z372">IFERROR($C372-IF($X372=1,1,INDEX(Forecast_Capex_Input!$CI$12:$CI$286,$X372-1))+1,NA)</f>
        <v>2</v>
      </c>
      <c r="AA372" s="174" cm="1">
        <f t="array" aca="1" ref="AA372" ca="1">IFERROR(IF(Y372=1,
INDEX(Forecast_Capex_Input!$AI$10:$BB$10,SMALL(IF(INDEX(Forecast_Capex_Input!$AI$12:$BB$286,$X372,0)&gt;0,COLUMN(Forecast_Capex_Input!$AI$10:$BB$10)-COLUMN(Forecast_Capex_Input!$AI$12)+1),ROWS(OFFSET(AA371,0,0,-$Z372)))),
OFFSET(AA371,-INDEX(Forecast_Capex_Input!$CG$12:$CG$286,$X372)+1,0)),NA)</f>
        <v>3</v>
      </c>
      <c r="AB372" s="174">
        <f t="shared" ca="1" si="229"/>
        <v>1</v>
      </c>
      <c r="AC372" s="222" t="b">
        <f t="shared" si="261"/>
        <v>0</v>
      </c>
      <c r="AD372" s="220" t="b">
        <v>0</v>
      </c>
      <c r="AE372" s="222" t="b">
        <f t="shared" si="230"/>
        <v>1</v>
      </c>
      <c r="AF372" s="165"/>
      <c r="AG372" s="215">
        <v>8.5729277200414337E-3</v>
      </c>
      <c r="AH372" s="215">
        <v>0.30005247020145021</v>
      </c>
      <c r="AI372" s="215">
        <v>0</v>
      </c>
      <c r="AJ372" s="215">
        <v>0</v>
      </c>
      <c r="AK372" s="215">
        <v>0</v>
      </c>
      <c r="AL372" s="155">
        <v>0.30862539792149163</v>
      </c>
      <c r="AM372" s="165"/>
      <c r="AN372" s="215" cm="1">
        <f t="array" aca="1" ref="AN372" ca="1">IFERROR(INDEX(General!O$33:O$34,$AB372)
*AG372,0)</f>
        <v>8.5590281360090528E-3</v>
      </c>
      <c r="AO372" s="215" cm="1">
        <f t="array" aca="1" ref="AO372" ca="1">IFERROR(INDEX(General!P$33:P$34,$AB372)
*AH372,0)</f>
        <v>0.30185714265698249</v>
      </c>
      <c r="AP372" s="215" cm="1">
        <f t="array" aca="1" ref="AP372" ca="1">IFERROR(INDEX(General!Q$33:Q$34,$AB372)
*AI372,0)</f>
        <v>0</v>
      </c>
      <c r="AQ372" s="215" cm="1">
        <f t="array" aca="1" ref="AQ372" ca="1">IFERROR(INDEX(General!R$33:R$34,$AB372)
*AJ372,0)</f>
        <v>0</v>
      </c>
      <c r="AR372" s="215" cm="1">
        <f t="array" aca="1" ref="AR372" ca="1">IFERROR(INDEX(General!S$33:S$34,$AB372)
*AK372,0)</f>
        <v>0</v>
      </c>
      <c r="AS372" s="155">
        <f t="shared" ca="1" si="262"/>
        <v>0.31041617079299155</v>
      </c>
      <c r="AT372" s="165"/>
      <c r="AU372" s="215">
        <f ca="1">IF($AE372=FALSE,AN372*Overheads!$R$24*$V372,
IFERROR(Overheads!$O$49*$V372*AN372,0)
+IFERROR(Overheads!Q$59*$V372*(AN372/Overheads!Q$68),0))</f>
        <v>1.1988322196187788E-3</v>
      </c>
      <c r="AV372" s="215">
        <f ca="1">IF($AE372=FALSE,AO372*Overheads!$R$24*$V372,
IFERROR(Overheads!$O$49*$V372*AO372,0)
+IFERROR(Overheads!R$59*$V372*(AO372/Overheads!R$68),0))</f>
        <v>3.6026782928131169E-2</v>
      </c>
      <c r="AW372" s="215">
        <f ca="1">IF($AE372=FALSE,AP372*Overheads!$R$24*$V372,
IFERROR(Overheads!$O$49*$V372*AP372,0)
+IFERROR(Overheads!S$59*$V372*(AP372/Overheads!S$68),0))</f>
        <v>0</v>
      </c>
      <c r="AX372" s="215">
        <f ca="1">IF($AE372=FALSE,AQ372*Overheads!$R$24*$V372,
IFERROR(Overheads!$O$49*$V372*AQ372,0)
+IFERROR(Overheads!T$59*$V372*(AQ372/Overheads!T$68),0))</f>
        <v>0</v>
      </c>
      <c r="AY372" s="215">
        <f ca="1">IF($AE372=FALSE,AR372*Overheads!$R$24*$V372,
IFERROR(Overheads!$O$49*$V372*AR372,0)
+IFERROR(Overheads!U$59*$V372*(AR372/Overheads!U$68),0))</f>
        <v>0</v>
      </c>
      <c r="AZ372" s="155">
        <f t="shared" ca="1" si="263"/>
        <v>3.7225615147749948E-2</v>
      </c>
      <c r="BA372" s="165"/>
      <c r="BB372" s="215">
        <f ca="1">IF($AE372=FALSE,AN372*Overheads!$S$25,
IFERROR(Overheads!$O$50*AN372,0)
+IFERROR(Overheads!Q$60*(AN372/Overheads!Q$66),0))</f>
        <v>1.6089953536531853E-4</v>
      </c>
      <c r="BC372" s="215">
        <f ca="1">IF($AE372=FALSE,AO372*Overheads!$S$25,
IFERROR(Overheads!$O$50*AO372,0)
+IFERROR(Overheads!R$60*(AO372/Overheads!R$66),0))</f>
        <v>5.0931153902690311E-3</v>
      </c>
      <c r="BD372" s="215">
        <f ca="1">IF($AE372=FALSE,AP372*Overheads!$S$25,
IFERROR(Overheads!$O$50*AP372,0)
+IFERROR(Overheads!S$60*(AP372/Overheads!S$66),0))</f>
        <v>0</v>
      </c>
      <c r="BE372" s="215">
        <f ca="1">IF($AE372=FALSE,AQ372*Overheads!$S$25,
IFERROR(Overheads!$O$50*AQ372,0)
+IFERROR(Overheads!T$60*(AQ372/Overheads!T$66),0))</f>
        <v>0</v>
      </c>
      <c r="BF372" s="215">
        <f ca="1">IF($AE372=FALSE,AR372*Overheads!$S$25,
IFERROR(Overheads!$O$50*AR372,0)
+IFERROR(Overheads!U$60*(AR372/Overheads!U$66),0))</f>
        <v>0</v>
      </c>
      <c r="BG372" s="155">
        <f t="shared" ca="1" si="264"/>
        <v>5.25401492563435E-3</v>
      </c>
      <c r="BH372" s="165"/>
      <c r="BI372" s="215">
        <f t="shared" ca="1" si="265"/>
        <v>9.91875989099315E-3</v>
      </c>
      <c r="BJ372" s="215">
        <f t="shared" ca="1" si="231"/>
        <v>0.34297704097538267</v>
      </c>
      <c r="BK372" s="215">
        <f t="shared" ca="1" si="232"/>
        <v>0</v>
      </c>
      <c r="BL372" s="215">
        <f t="shared" ca="1" si="233"/>
        <v>0</v>
      </c>
      <c r="BM372" s="215">
        <f t="shared" ca="1" si="234"/>
        <v>0</v>
      </c>
      <c r="BN372" s="155">
        <f t="shared" ca="1" si="266"/>
        <v>0.35289580086637584</v>
      </c>
      <c r="BO372" s="165"/>
      <c r="BP372" s="187" cm="1">
        <f t="array" ref="BP372">IFERROR(IF($X372=$X371,BP371,INDEX(Forecast_Capex_Input!AC$12:AC$286,$X372)),0)</f>
        <v>0</v>
      </c>
      <c r="BQ372" s="187" cm="1">
        <f t="array" ref="BQ372">IFERROR(IF($X372=$X371,BQ371,INDEX(Forecast_Capex_Input!AD$12:AD$286,$X372)),0)</f>
        <v>1</v>
      </c>
      <c r="BR372" s="187" cm="1">
        <f t="array" ref="BR372">IFERROR(IF($X372=$X371,BR371,INDEX(Forecast_Capex_Input!AE$12:AE$286,$X372)),0)</f>
        <v>0</v>
      </c>
      <c r="BS372" s="187" cm="1">
        <f t="array" ref="BS372">IFERROR(IF($X372=$X371,BS371,INDEX(Forecast_Capex_Input!AF$12:AF$286,$X372)),0)</f>
        <v>0</v>
      </c>
      <c r="BT372" s="187" cm="1">
        <f t="array" ref="BT372">IFERROR(IF($X372=$X371,BT371,INDEX(Forecast_Capex_Input!AG$12:AG$286,$X372)),0)</f>
        <v>0</v>
      </c>
      <c r="BU372" s="165"/>
      <c r="BV372" s="215">
        <f t="shared" si="235"/>
        <v>0</v>
      </c>
      <c r="BW372" s="215">
        <f t="shared" si="236"/>
        <v>0.30862539792149163</v>
      </c>
      <c r="BX372" s="215">
        <f t="shared" si="237"/>
        <v>0</v>
      </c>
      <c r="BY372" s="215">
        <f t="shared" si="238"/>
        <v>0</v>
      </c>
      <c r="BZ372" s="215">
        <f t="shared" si="239"/>
        <v>0</v>
      </c>
      <c r="CA372" s="155">
        <f t="shared" si="267"/>
        <v>0.30862539792149163</v>
      </c>
      <c r="CB372" s="165"/>
      <c r="CC372" s="215">
        <f t="shared" ca="1" si="240"/>
        <v>0</v>
      </c>
      <c r="CD372" s="215">
        <f t="shared" ca="1" si="241"/>
        <v>0.31041617079299155</v>
      </c>
      <c r="CE372" s="215">
        <f t="shared" ca="1" si="242"/>
        <v>0</v>
      </c>
      <c r="CF372" s="215">
        <f t="shared" ca="1" si="243"/>
        <v>0</v>
      </c>
      <c r="CG372" s="215">
        <f t="shared" ca="1" si="244"/>
        <v>0</v>
      </c>
      <c r="CH372" s="155">
        <f t="shared" ca="1" si="268"/>
        <v>0.31041617079299155</v>
      </c>
      <c r="CI372" s="165"/>
      <c r="CJ372" s="215">
        <f t="shared" ca="1" si="245"/>
        <v>0</v>
      </c>
      <c r="CK372" s="215">
        <f t="shared" ca="1" si="246"/>
        <v>3.7225615147749948E-2</v>
      </c>
      <c r="CL372" s="215">
        <f t="shared" ca="1" si="247"/>
        <v>0</v>
      </c>
      <c r="CM372" s="215">
        <f t="shared" ca="1" si="248"/>
        <v>0</v>
      </c>
      <c r="CN372" s="215">
        <f t="shared" ca="1" si="249"/>
        <v>0</v>
      </c>
      <c r="CO372" s="155">
        <f t="shared" ca="1" si="269"/>
        <v>3.7225615147749948E-2</v>
      </c>
      <c r="CP372" s="165"/>
      <c r="CQ372" s="223">
        <f t="shared" ca="1" si="250"/>
        <v>0</v>
      </c>
      <c r="CR372" s="223">
        <f t="shared" ca="1" si="251"/>
        <v>5.25401492563435E-3</v>
      </c>
      <c r="CS372" s="223">
        <f t="shared" ca="1" si="252"/>
        <v>0</v>
      </c>
      <c r="CT372" s="223">
        <f t="shared" ca="1" si="253"/>
        <v>0</v>
      </c>
      <c r="CU372" s="223">
        <f t="shared" ca="1" si="254"/>
        <v>0</v>
      </c>
      <c r="CV372" s="155">
        <f t="shared" ca="1" si="270"/>
        <v>5.25401492563435E-3</v>
      </c>
      <c r="CW372" s="165"/>
      <c r="CX372" s="215">
        <f t="shared" ca="1" si="271"/>
        <v>0</v>
      </c>
      <c r="CY372" s="215">
        <f t="shared" ca="1" si="255"/>
        <v>0.3528958008663759</v>
      </c>
      <c r="CZ372" s="215">
        <f t="shared" ca="1" si="256"/>
        <v>0</v>
      </c>
      <c r="DA372" s="215">
        <f t="shared" ca="1" si="257"/>
        <v>0</v>
      </c>
      <c r="DB372" s="215">
        <f t="shared" ca="1" si="258"/>
        <v>0</v>
      </c>
      <c r="DC372" s="155">
        <f t="shared" ca="1" si="272"/>
        <v>0.3528958008663759</v>
      </c>
      <c r="DD372" s="165"/>
      <c r="DE372" s="188" t="b" cm="1">
        <f t="array" aca="1" ref="DE372" ca="1">OR($G372=Forecast_Capex_Input!$BF$8:$BF$10)</f>
        <v>0</v>
      </c>
      <c r="DF372" s="188" cm="1">
        <f t="array" aca="1" ref="DF372" ca="1">IFERROR(INDEX(Forecast_Capex_Input!BG$12:BG$286,$X372)
*(INDEX(Forecast_Capex_Input!$H$12:$H$286,$X372)=Repex),0)
*$DE372</f>
        <v>0</v>
      </c>
      <c r="DG372" s="188" cm="1">
        <f t="array" aca="1" ref="DG372" ca="1">IFERROR(INDEX(Forecast_Capex_Input!BH$12:BH$286,$X372)
*(INDEX(Forecast_Capex_Input!$H$12:$H$286,$X372)=Repex),0)
*$DE372</f>
        <v>0</v>
      </c>
      <c r="DH372" s="188" cm="1">
        <f t="array" aca="1" ref="DH372" ca="1">IFERROR(INDEX(Forecast_Capex_Input!BI$12:BI$286,$X372)
*(INDEX(Forecast_Capex_Input!$H$12:$H$286,$X372)=Repex),0)
*$DE372</f>
        <v>0</v>
      </c>
      <c r="DI372" s="188" cm="1">
        <f t="array" aca="1" ref="DI372" ca="1">IFERROR(INDEX(Forecast_Capex_Input!BJ$12:BJ$286,$X372)
*(INDEX(Forecast_Capex_Input!$H$12:$H$286,$X372)=Repex),0)
*$DE372</f>
        <v>0</v>
      </c>
      <c r="DJ372" s="188" cm="1">
        <f t="array" aca="1" ref="DJ372" ca="1">IFERROR(INDEX(Forecast_Capex_Input!BK$12:BK$286,$X372)
*(INDEX(Forecast_Capex_Input!$H$12:$H$286,$X372)=Repex),0)
*$DE372</f>
        <v>0</v>
      </c>
      <c r="DK372" s="188" cm="1">
        <f t="array" aca="1" ref="DK372" ca="1">IFERROR(INDEX(Forecast_Capex_Input!BL$12:BL$286,$X372)
*(INDEX(Forecast_Capex_Input!$H$12:$H$286,$X372)=Repex),0)
*$DE372</f>
        <v>0</v>
      </c>
      <c r="DL372" s="165"/>
      <c r="DM372" s="188" t="b" cm="1">
        <f t="array" aca="1" ref="DM372" ca="1">OR($G372=Forecast_Capex_Input!$BN$8:$BN$9)</f>
        <v>1</v>
      </c>
      <c r="DN372" s="188" cm="1">
        <f t="array" aca="1" ref="DN372" ca="1">IFERROR(INDEX(Forecast_Capex_Input!BO$12:BO$286,$X372)
*(INDEX(Forecast_Capex_Input!$H$12:$H$286,$X372)=Repex),0)
*$DM372</f>
        <v>0</v>
      </c>
      <c r="DO372" s="188" cm="1">
        <f t="array" aca="1" ref="DO372" ca="1">IFERROR(INDEX(Forecast_Capex_Input!BP$12:BP$286,$X372)
*(INDEX(Forecast_Capex_Input!$H$12:$H$286,$X372)=Repex),0)
*$DM372</f>
        <v>0</v>
      </c>
      <c r="DP372" s="188" cm="1">
        <f t="array" aca="1" ref="DP372" ca="1">IFERROR(INDEX(Forecast_Capex_Input!BQ$12:BQ$286,$X372)
*(INDEX(Forecast_Capex_Input!$H$12:$H$286,$X372)=Repex),0)
*$DM372</f>
        <v>0</v>
      </c>
      <c r="DQ372" s="188" cm="1">
        <f t="array" aca="1" ref="DQ372" ca="1">IFERROR(INDEX(Forecast_Capex_Input!BR$12:BR$286,$X372)
*(INDEX(Forecast_Capex_Input!$H$12:$H$286,$X372)=Repex),0)
*$DM372</f>
        <v>0</v>
      </c>
      <c r="DR372" s="188" cm="1">
        <f t="array" aca="1" ref="DR372" ca="1">IFERROR(INDEX(Forecast_Capex_Input!BS$12:BS$286,$X372)
*(INDEX(Forecast_Capex_Input!$H$12:$H$286,$X372)=Repex),0)
*$DM372</f>
        <v>0</v>
      </c>
      <c r="DS372" s="165"/>
      <c r="DT372" s="188" t="b" cm="1">
        <f t="array" aca="1" ref="DT372" ca="1">OR($G372=Forecast_Capex_Input!$BU$8:$BU$10)</f>
        <v>0</v>
      </c>
      <c r="DU372" s="188" cm="1">
        <f t="array" aca="1" ref="DU372" ca="1">IFERROR(INDEX(Forecast_Capex_Input!BV$12:BV$286,$X372)
*(INDEX(Forecast_Capex_Input!$H$12:$H$286,$X372)=Repex),0)
*$DT372</f>
        <v>0</v>
      </c>
      <c r="DV372" s="188" cm="1">
        <f t="array" aca="1" ref="DV372" ca="1">IFERROR(INDEX(Forecast_Capex_Input!BW$12:BW$286,$X372)
*(INDEX(Forecast_Capex_Input!$H$12:$H$286,$X372)=Repex),0)
*$DT372</f>
        <v>0</v>
      </c>
      <c r="DW372" s="188" cm="1">
        <f t="array" aca="1" ref="DW372" ca="1">IFERROR(INDEX(Forecast_Capex_Input!BX$12:BX$286,$X372)
*(INDEX(Forecast_Capex_Input!$H$12:$H$286,$X372)=Repex),0)
*$DT372</f>
        <v>0</v>
      </c>
      <c r="DX372" s="188" cm="1">
        <f t="array" aca="1" ref="DX372" ca="1">IFERROR(INDEX(Forecast_Capex_Input!BY$12:BY$286,$X372)
*(INDEX(Forecast_Capex_Input!$H$12:$H$286,$X372)=Repex),0)
*$DT372</f>
        <v>0</v>
      </c>
      <c r="DY372" s="188" cm="1">
        <f t="array" aca="1" ref="DY372" ca="1">IFERROR(INDEX(Forecast_Capex_Input!BZ$12:BZ$286,$X372)
*(INDEX(Forecast_Capex_Input!$H$12:$H$286,$X372)=Repex),0)
*$DT372</f>
        <v>0</v>
      </c>
      <c r="DZ372" s="188" cm="1">
        <f t="array" aca="1" ref="DZ372" ca="1">IFERROR(INDEX(Forecast_Capex_Input!CA$12:CA$286,$X372)
*(INDEX(Forecast_Capex_Input!$H$12:$H$286,$X372)=Repex),0)
*$DT372</f>
        <v>0</v>
      </c>
      <c r="EA372" s="188" cm="1">
        <f t="array" aca="1" ref="EA372" ca="1">IFERROR(INDEX(Forecast_Capex_Input!CB$12:CB$286,$X372)
*(INDEX(Forecast_Capex_Input!$H$12:$H$286,$X372)=Repex),0)
*$DT372</f>
        <v>0</v>
      </c>
      <c r="EB372" s="188" cm="1">
        <f t="array" aca="1" ref="EB372" ca="1">IFERROR(INDEX(Forecast_Capex_Input!CC$12:CC$286,$X372)
*(INDEX(Forecast_Capex_Input!$H$12:$H$286,$X372)=Repex),0)
*$DT372</f>
        <v>0</v>
      </c>
      <c r="EC372" s="165"/>
      <c r="ED372" s="226">
        <f t="shared" ca="1" si="259"/>
        <v>0.31041617079299155</v>
      </c>
      <c r="EE372" s="174">
        <v>54</v>
      </c>
    </row>
    <row r="373" spans="3:135" x14ac:dyDescent="0.2">
      <c r="C373" s="174">
        <f t="shared" si="260"/>
        <v>363</v>
      </c>
      <c r="D373" s="167" t="str" cm="1">
        <f t="array" ref="D373">IFERROR(INDEX(Forecast_Capex_Input!$D$12:$D$286,$X373),NA)</f>
        <v>Increase capacity for generation in Wagga North area</v>
      </c>
      <c r="E373" s="172" t="b" cm="1">
        <f t="array" ref="E373">IF($X373=NA,NA,INDEX(Forecast_Capex_Input!$E$12:$E$286,$X373))</f>
        <v>1</v>
      </c>
      <c r="F373" s="167" t="str" cm="1">
        <f t="array" aca="1" ref="F373" ca="1">IFERROR(INDEX(General!$E$25:$E$26,$Y373),NA)</f>
        <v>Labour</v>
      </c>
      <c r="G373" s="167" t="str" cm="1">
        <f t="array" aca="1" ref="G373" ca="1">IFERROR(INDEX(Forecast_Capex_Input!$AI$11:$BB$11,$AA373),NA)</f>
        <v>Secondary Systems</v>
      </c>
      <c r="H373" s="189" cm="1">
        <f t="array" aca="1" ref="H373" ca="1">IFERROR(INDEX(Forecast_Capex_Input!$AI$12:$BB$286,$X373,$AA373),NA)</f>
        <v>0.05</v>
      </c>
      <c r="I373" s="199" t="str" cm="1">
        <f t="array" ref="I373">IFERROR(INDEX(Forecast_Capex_Input!$F$12:$F$286,$X373),NA)</f>
        <v>Augmentation Expenditure</v>
      </c>
      <c r="J373" s="199" t="str" cm="1">
        <f t="array" ref="J373">IFERROR(INDEX(Forecast_Capex_Input!G$12:G$286,$X373),NA)</f>
        <v>Augmentations</v>
      </c>
      <c r="K373" s="199" t="str" cm="1">
        <f t="array" ref="K373">IFERROR(INDEX(Forecast_Capex_Input!H$12:H$286,$X373),NA)</f>
        <v>Augex</v>
      </c>
      <c r="L373" s="199" t="str" cm="1">
        <f t="array" ref="L373">IFERROR(INDEX(Forecast_Capex_Input!I$12:I$286,$X373),NA)</f>
        <v>Economic Benefits</v>
      </c>
      <c r="M373" s="199" t="str" cm="1">
        <f t="array" ref="M373">IFERROR(INDEX(Forecast_Capex_Input!J$12:J$286,$X373),NA)</f>
        <v>N/A</v>
      </c>
      <c r="N373" s="199" t="str" cm="1">
        <f t="array" ref="N373">IFERROR(INDEX(Forecast_Capex_Input!K$12:K$286,$X373),NA)</f>
        <v>N/A</v>
      </c>
      <c r="O373" s="199" t="str" cm="1">
        <f t="array" ref="O373">IFERROR(INDEX(Forecast_Capex_Input!L$12:L$286,$X373),NA)</f>
        <v>N/A</v>
      </c>
      <c r="P373" s="199" t="str" cm="1">
        <f t="array" ref="P373">IFERROR(INDEX(Forecast_Capex_Input!M$12:M$286,$X373),NA)</f>
        <v>N/A</v>
      </c>
      <c r="Q373" s="172" t="str" cm="1">
        <f t="array" ref="Q373">IFERROR(INDEX(Forecast_Capex_Input!N$12:N$286,$X373),NA)</f>
        <v>No</v>
      </c>
      <c r="R373" s="265" cm="1">
        <f t="array" ref="R373">IFERROR(INDEX(Forecast_Capex_Input!O$12:O$286,$X373),0)</f>
        <v>0</v>
      </c>
      <c r="S373" s="172" t="str" cm="1">
        <f t="array" ref="S373">IFERROR(INDEX(Forecast_Capex_Input!P$12:P$286,$X373),0)</f>
        <v>Energy transition</v>
      </c>
      <c r="T373" s="199" t="str" cm="1">
        <f t="array" aca="1" ref="T373" ca="1">IFERROR(INDEX(General!$K$84:$K$103,$AA373),NA)</f>
        <v>Secondary Systems (2018-23)</v>
      </c>
      <c r="U373" s="188" cm="1">
        <f t="array" aca="1" ref="U373" ca="1">IFERROR(
IF($F373=General!$E$25,INDEX(Forecast_Capex_Input!S$12:S$286,$X373),
INDEX(Forecast_Capex_Input!T$12:T$286,$X373)),0)</f>
        <v>0.2</v>
      </c>
      <c r="V373" s="222" t="b">
        <f>IFERROR(INDEX(Overheads!$T$19:$T$26,MATCH($I373,Overheads!$E$19:$E$26,0)),FALSE)</f>
        <v>1</v>
      </c>
      <c r="W373" s="165"/>
      <c r="X373" s="174">
        <f>IFERROR(
IF(MATCH($C373,Forecast_Capex_Input!$CI$12:$CI$286,1)+1&gt;MAX(Forecast_Capex_Input!$C$12:$C$286),NA,
MATCH($C373,Forecast_Capex_Input!$CI$12:$CI$286,1)+1),1)</f>
        <v>145</v>
      </c>
      <c r="Y373" s="174" cm="1">
        <f t="array" aca="1" ref="Y373" ca="1">IFERROR(
IF(X372&lt;&gt;X373,1,
IF(COUNTIF(OFFSET(Y372,0,0,-INDEX(Forecast_Capex_Input!$CG$12:$CG$286,$X373)),Y372)=INDEX(Forecast_Capex_Input!$CG$12:$CG$286,$X373),Y372+1,Y372)),NA)</f>
        <v>1</v>
      </c>
      <c r="Z373" s="174" cm="1">
        <f t="array" ref="Z373">IFERROR($C373-IF($X373=1,1,INDEX(Forecast_Capex_Input!$CI$12:$CI$286,$X373-1))+1,NA)</f>
        <v>3</v>
      </c>
      <c r="AA373" s="174" cm="1">
        <f t="array" aca="1" ref="AA373" ca="1">IFERROR(IF(Y373=1,
INDEX(Forecast_Capex_Input!$AI$10:$BB$10,SMALL(IF(INDEX(Forecast_Capex_Input!$AI$12:$BB$286,$X373,0)&gt;0,COLUMN(Forecast_Capex_Input!$AI$10:$BB$10)-COLUMN(Forecast_Capex_Input!$AI$12)+1),ROWS(OFFSET(AA372,0,0,-$Z373)))),
OFFSET(AA372,-INDEX(Forecast_Capex_Input!$CG$12:$CG$286,$X373)+1,0)),NA)</f>
        <v>4</v>
      </c>
      <c r="AB373" s="174">
        <f t="shared" ca="1" si="229"/>
        <v>1</v>
      </c>
      <c r="AC373" s="222" t="b">
        <f t="shared" si="261"/>
        <v>0</v>
      </c>
      <c r="AD373" s="220" t="b">
        <v>0</v>
      </c>
      <c r="AE373" s="222" t="b">
        <f t="shared" si="230"/>
        <v>1</v>
      </c>
      <c r="AF373" s="165"/>
      <c r="AG373" s="215">
        <v>2.857642573347145E-3</v>
      </c>
      <c r="AH373" s="215">
        <v>0.10001749006715008</v>
      </c>
      <c r="AI373" s="215">
        <v>0</v>
      </c>
      <c r="AJ373" s="215">
        <v>0</v>
      </c>
      <c r="AK373" s="215">
        <v>0</v>
      </c>
      <c r="AL373" s="155">
        <v>0.10287513264049722</v>
      </c>
      <c r="AM373" s="165"/>
      <c r="AN373" s="215" cm="1">
        <f t="array" aca="1" ref="AN373" ca="1">IFERROR(INDEX(General!O$33:O$34,$AB373)
*AG373,0)</f>
        <v>2.8530093786696847E-3</v>
      </c>
      <c r="AO373" s="215" cm="1">
        <f t="array" aca="1" ref="AO373" ca="1">IFERROR(INDEX(General!P$33:P$34,$AB373)
*AH373,0)</f>
        <v>0.10061904755232749</v>
      </c>
      <c r="AP373" s="215" cm="1">
        <f t="array" aca="1" ref="AP373" ca="1">IFERROR(INDEX(General!Q$33:Q$34,$AB373)
*AI373,0)</f>
        <v>0</v>
      </c>
      <c r="AQ373" s="215" cm="1">
        <f t="array" aca="1" ref="AQ373" ca="1">IFERROR(INDEX(General!R$33:R$34,$AB373)
*AJ373,0)</f>
        <v>0</v>
      </c>
      <c r="AR373" s="215" cm="1">
        <f t="array" aca="1" ref="AR373" ca="1">IFERROR(INDEX(General!S$33:S$34,$AB373)
*AK373,0)</f>
        <v>0</v>
      </c>
      <c r="AS373" s="155">
        <f t="shared" ca="1" si="262"/>
        <v>0.10347205693099717</v>
      </c>
      <c r="AT373" s="165"/>
      <c r="AU373" s="215">
        <f ca="1">IF($AE373=FALSE,AN373*Overheads!$R$24*$V373,
IFERROR(Overheads!$O$49*$V373*AN373,0)
+IFERROR(Overheads!Q$59*$V373*(AN373/Overheads!Q$68),0))</f>
        <v>3.9961073987292628E-4</v>
      </c>
      <c r="AV373" s="215">
        <f ca="1">IF($AE373=FALSE,AO373*Overheads!$R$24*$V373,
IFERROR(Overheads!$O$49*$V373*AO373,0)
+IFERROR(Overheads!R$59*$V373*(AO373/Overheads!R$68),0))</f>
        <v>1.2008927642710389E-2</v>
      </c>
      <c r="AW373" s="215">
        <f ca="1">IF($AE373=FALSE,AP373*Overheads!$R$24*$V373,
IFERROR(Overheads!$O$49*$V373*AP373,0)
+IFERROR(Overheads!S$59*$V373*(AP373/Overheads!S$68),0))</f>
        <v>0</v>
      </c>
      <c r="AX373" s="215">
        <f ca="1">IF($AE373=FALSE,AQ373*Overheads!$R$24*$V373,
IFERROR(Overheads!$O$49*$V373*AQ373,0)
+IFERROR(Overheads!T$59*$V373*(AQ373/Overheads!T$68),0))</f>
        <v>0</v>
      </c>
      <c r="AY373" s="215">
        <f ca="1">IF($AE373=FALSE,AR373*Overheads!$R$24*$V373,
IFERROR(Overheads!$O$49*$V373*AR373,0)
+IFERROR(Overheads!U$59*$V373*(AR373/Overheads!U$68),0))</f>
        <v>0</v>
      </c>
      <c r="AZ373" s="155">
        <f t="shared" ca="1" si="263"/>
        <v>1.2408538382583316E-2</v>
      </c>
      <c r="BA373" s="165"/>
      <c r="BB373" s="215">
        <f ca="1">IF($AE373=FALSE,AN373*Overheads!$S$25,
IFERROR(Overheads!$O$50*AN373,0)
+IFERROR(Overheads!Q$60*(AN373/Overheads!Q$66),0))</f>
        <v>5.3633178455106181E-5</v>
      </c>
      <c r="BC373" s="215">
        <f ca="1">IF($AE373=FALSE,AO373*Overheads!$S$25,
IFERROR(Overheads!$O$50*AO373,0)
+IFERROR(Overheads!R$60*(AO373/Overheads!R$66),0))</f>
        <v>1.6977051300896772E-3</v>
      </c>
      <c r="BD373" s="215">
        <f ca="1">IF($AE373=FALSE,AP373*Overheads!$S$25,
IFERROR(Overheads!$O$50*AP373,0)
+IFERROR(Overheads!S$60*(AP373/Overheads!S$66),0))</f>
        <v>0</v>
      </c>
      <c r="BE373" s="215">
        <f ca="1">IF($AE373=FALSE,AQ373*Overheads!$S$25,
IFERROR(Overheads!$O$50*AQ373,0)
+IFERROR(Overheads!T$60*(AQ373/Overheads!T$66),0))</f>
        <v>0</v>
      </c>
      <c r="BF373" s="215">
        <f ca="1">IF($AE373=FALSE,AR373*Overheads!$S$25,
IFERROR(Overheads!$O$50*AR373,0)
+IFERROR(Overheads!U$60*(AR373/Overheads!U$66),0))</f>
        <v>0</v>
      </c>
      <c r="BG373" s="155">
        <f t="shared" ca="1" si="264"/>
        <v>1.7513383085447833E-3</v>
      </c>
      <c r="BH373" s="165"/>
      <c r="BI373" s="215">
        <f t="shared" ca="1" si="265"/>
        <v>3.3062532969977171E-3</v>
      </c>
      <c r="BJ373" s="215">
        <f t="shared" ca="1" si="231"/>
        <v>0.11432568032512756</v>
      </c>
      <c r="BK373" s="215">
        <f t="shared" ca="1" si="232"/>
        <v>0</v>
      </c>
      <c r="BL373" s="215">
        <f t="shared" ca="1" si="233"/>
        <v>0</v>
      </c>
      <c r="BM373" s="215">
        <f t="shared" ca="1" si="234"/>
        <v>0</v>
      </c>
      <c r="BN373" s="155">
        <f t="shared" ca="1" si="266"/>
        <v>0.11763193362212528</v>
      </c>
      <c r="BO373" s="165"/>
      <c r="BP373" s="187" cm="1">
        <f t="array" ref="BP373">IFERROR(IF($X373=$X372,BP372,INDEX(Forecast_Capex_Input!AC$12:AC$286,$X373)),0)</f>
        <v>0</v>
      </c>
      <c r="BQ373" s="187" cm="1">
        <f t="array" ref="BQ373">IFERROR(IF($X373=$X372,BQ372,INDEX(Forecast_Capex_Input!AD$12:AD$286,$X373)),0)</f>
        <v>1</v>
      </c>
      <c r="BR373" s="187" cm="1">
        <f t="array" ref="BR373">IFERROR(IF($X373=$X372,BR372,INDEX(Forecast_Capex_Input!AE$12:AE$286,$X373)),0)</f>
        <v>0</v>
      </c>
      <c r="BS373" s="187" cm="1">
        <f t="array" ref="BS373">IFERROR(IF($X373=$X372,BS372,INDEX(Forecast_Capex_Input!AF$12:AF$286,$X373)),0)</f>
        <v>0</v>
      </c>
      <c r="BT373" s="187" cm="1">
        <f t="array" ref="BT373">IFERROR(IF($X373=$X372,BT372,INDEX(Forecast_Capex_Input!AG$12:AG$286,$X373)),0)</f>
        <v>0</v>
      </c>
      <c r="BU373" s="165"/>
      <c r="BV373" s="215">
        <f t="shared" si="235"/>
        <v>0</v>
      </c>
      <c r="BW373" s="215">
        <f t="shared" si="236"/>
        <v>0.10287513264049722</v>
      </c>
      <c r="BX373" s="215">
        <f t="shared" si="237"/>
        <v>0</v>
      </c>
      <c r="BY373" s="215">
        <f t="shared" si="238"/>
        <v>0</v>
      </c>
      <c r="BZ373" s="215">
        <f t="shared" si="239"/>
        <v>0</v>
      </c>
      <c r="CA373" s="155">
        <f t="shared" si="267"/>
        <v>0.10287513264049722</v>
      </c>
      <c r="CB373" s="165"/>
      <c r="CC373" s="215">
        <f t="shared" ca="1" si="240"/>
        <v>0</v>
      </c>
      <c r="CD373" s="215">
        <f t="shared" ca="1" si="241"/>
        <v>0.10347205693099717</v>
      </c>
      <c r="CE373" s="215">
        <f t="shared" ca="1" si="242"/>
        <v>0</v>
      </c>
      <c r="CF373" s="215">
        <f t="shared" ca="1" si="243"/>
        <v>0</v>
      </c>
      <c r="CG373" s="215">
        <f t="shared" ca="1" si="244"/>
        <v>0</v>
      </c>
      <c r="CH373" s="155">
        <f t="shared" ca="1" si="268"/>
        <v>0.10347205693099717</v>
      </c>
      <c r="CI373" s="165"/>
      <c r="CJ373" s="215">
        <f t="shared" ca="1" si="245"/>
        <v>0</v>
      </c>
      <c r="CK373" s="215">
        <f t="shared" ca="1" si="246"/>
        <v>1.2408538382583316E-2</v>
      </c>
      <c r="CL373" s="215">
        <f t="shared" ca="1" si="247"/>
        <v>0</v>
      </c>
      <c r="CM373" s="215">
        <f t="shared" ca="1" si="248"/>
        <v>0</v>
      </c>
      <c r="CN373" s="215">
        <f t="shared" ca="1" si="249"/>
        <v>0</v>
      </c>
      <c r="CO373" s="155">
        <f t="shared" ca="1" si="269"/>
        <v>1.2408538382583316E-2</v>
      </c>
      <c r="CP373" s="165"/>
      <c r="CQ373" s="223">
        <f t="shared" ca="1" si="250"/>
        <v>0</v>
      </c>
      <c r="CR373" s="223">
        <f t="shared" ca="1" si="251"/>
        <v>1.7513383085447833E-3</v>
      </c>
      <c r="CS373" s="223">
        <f t="shared" ca="1" si="252"/>
        <v>0</v>
      </c>
      <c r="CT373" s="223">
        <f t="shared" ca="1" si="253"/>
        <v>0</v>
      </c>
      <c r="CU373" s="223">
        <f t="shared" ca="1" si="254"/>
        <v>0</v>
      </c>
      <c r="CV373" s="155">
        <f t="shared" ca="1" si="270"/>
        <v>1.7513383085447833E-3</v>
      </c>
      <c r="CW373" s="165"/>
      <c r="CX373" s="215">
        <f t="shared" ca="1" si="271"/>
        <v>0</v>
      </c>
      <c r="CY373" s="215">
        <f t="shared" ca="1" si="255"/>
        <v>0.11763193362212528</v>
      </c>
      <c r="CZ373" s="215">
        <f t="shared" ca="1" si="256"/>
        <v>0</v>
      </c>
      <c r="DA373" s="215">
        <f t="shared" ca="1" si="257"/>
        <v>0</v>
      </c>
      <c r="DB373" s="215">
        <f t="shared" ca="1" si="258"/>
        <v>0</v>
      </c>
      <c r="DC373" s="155">
        <f t="shared" ca="1" si="272"/>
        <v>0.11763193362212528</v>
      </c>
      <c r="DD373" s="165"/>
      <c r="DE373" s="188" t="b" cm="1">
        <f t="array" aca="1" ref="DE373" ca="1">OR($G373=Forecast_Capex_Input!$BF$8:$BF$10)</f>
        <v>0</v>
      </c>
      <c r="DF373" s="188" cm="1">
        <f t="array" aca="1" ref="DF373" ca="1">IFERROR(INDEX(Forecast_Capex_Input!BG$12:BG$286,$X373)
*(INDEX(Forecast_Capex_Input!$H$12:$H$286,$X373)=Repex),0)
*$DE373</f>
        <v>0</v>
      </c>
      <c r="DG373" s="188" cm="1">
        <f t="array" aca="1" ref="DG373" ca="1">IFERROR(INDEX(Forecast_Capex_Input!BH$12:BH$286,$X373)
*(INDEX(Forecast_Capex_Input!$H$12:$H$286,$X373)=Repex),0)
*$DE373</f>
        <v>0</v>
      </c>
      <c r="DH373" s="188" cm="1">
        <f t="array" aca="1" ref="DH373" ca="1">IFERROR(INDEX(Forecast_Capex_Input!BI$12:BI$286,$X373)
*(INDEX(Forecast_Capex_Input!$H$12:$H$286,$X373)=Repex),0)
*$DE373</f>
        <v>0</v>
      </c>
      <c r="DI373" s="188" cm="1">
        <f t="array" aca="1" ref="DI373" ca="1">IFERROR(INDEX(Forecast_Capex_Input!BJ$12:BJ$286,$X373)
*(INDEX(Forecast_Capex_Input!$H$12:$H$286,$X373)=Repex),0)
*$DE373</f>
        <v>0</v>
      </c>
      <c r="DJ373" s="188" cm="1">
        <f t="array" aca="1" ref="DJ373" ca="1">IFERROR(INDEX(Forecast_Capex_Input!BK$12:BK$286,$X373)
*(INDEX(Forecast_Capex_Input!$H$12:$H$286,$X373)=Repex),0)
*$DE373</f>
        <v>0</v>
      </c>
      <c r="DK373" s="188" cm="1">
        <f t="array" aca="1" ref="DK373" ca="1">IFERROR(INDEX(Forecast_Capex_Input!BL$12:BL$286,$X373)
*(INDEX(Forecast_Capex_Input!$H$12:$H$286,$X373)=Repex),0)
*$DE373</f>
        <v>0</v>
      </c>
      <c r="DL373" s="165"/>
      <c r="DM373" s="188" t="b" cm="1">
        <f t="array" aca="1" ref="DM373" ca="1">OR($G373=Forecast_Capex_Input!$BN$8:$BN$9)</f>
        <v>0</v>
      </c>
      <c r="DN373" s="188" cm="1">
        <f t="array" aca="1" ref="DN373" ca="1">IFERROR(INDEX(Forecast_Capex_Input!BO$12:BO$286,$X373)
*(INDEX(Forecast_Capex_Input!$H$12:$H$286,$X373)=Repex),0)
*$DM373</f>
        <v>0</v>
      </c>
      <c r="DO373" s="188" cm="1">
        <f t="array" aca="1" ref="DO373" ca="1">IFERROR(INDEX(Forecast_Capex_Input!BP$12:BP$286,$X373)
*(INDEX(Forecast_Capex_Input!$H$12:$H$286,$X373)=Repex),0)
*$DM373</f>
        <v>0</v>
      </c>
      <c r="DP373" s="188" cm="1">
        <f t="array" aca="1" ref="DP373" ca="1">IFERROR(INDEX(Forecast_Capex_Input!BQ$12:BQ$286,$X373)
*(INDEX(Forecast_Capex_Input!$H$12:$H$286,$X373)=Repex),0)
*$DM373</f>
        <v>0</v>
      </c>
      <c r="DQ373" s="188" cm="1">
        <f t="array" aca="1" ref="DQ373" ca="1">IFERROR(INDEX(Forecast_Capex_Input!BR$12:BR$286,$X373)
*(INDEX(Forecast_Capex_Input!$H$12:$H$286,$X373)=Repex),0)
*$DM373</f>
        <v>0</v>
      </c>
      <c r="DR373" s="188" cm="1">
        <f t="array" aca="1" ref="DR373" ca="1">IFERROR(INDEX(Forecast_Capex_Input!BS$12:BS$286,$X373)
*(INDEX(Forecast_Capex_Input!$H$12:$H$286,$X373)=Repex),0)
*$DM373</f>
        <v>0</v>
      </c>
      <c r="DS373" s="165"/>
      <c r="DT373" s="188" t="b" cm="1">
        <f t="array" aca="1" ref="DT373" ca="1">OR($G373=Forecast_Capex_Input!$BU$8:$BU$10)</f>
        <v>1</v>
      </c>
      <c r="DU373" s="188" cm="1">
        <f t="array" aca="1" ref="DU373" ca="1">IFERROR(INDEX(Forecast_Capex_Input!BV$12:BV$286,$X373)
*(INDEX(Forecast_Capex_Input!$H$12:$H$286,$X373)=Repex),0)
*$DT373</f>
        <v>0</v>
      </c>
      <c r="DV373" s="188" cm="1">
        <f t="array" aca="1" ref="DV373" ca="1">IFERROR(INDEX(Forecast_Capex_Input!BW$12:BW$286,$X373)
*(INDEX(Forecast_Capex_Input!$H$12:$H$286,$X373)=Repex),0)
*$DT373</f>
        <v>0</v>
      </c>
      <c r="DW373" s="188" cm="1">
        <f t="array" aca="1" ref="DW373" ca="1">IFERROR(INDEX(Forecast_Capex_Input!BX$12:BX$286,$X373)
*(INDEX(Forecast_Capex_Input!$H$12:$H$286,$X373)=Repex),0)
*$DT373</f>
        <v>0</v>
      </c>
      <c r="DX373" s="188" cm="1">
        <f t="array" aca="1" ref="DX373" ca="1">IFERROR(INDEX(Forecast_Capex_Input!BY$12:BY$286,$X373)
*(INDEX(Forecast_Capex_Input!$H$12:$H$286,$X373)=Repex),0)
*$DT373</f>
        <v>0</v>
      </c>
      <c r="DY373" s="188" cm="1">
        <f t="array" aca="1" ref="DY373" ca="1">IFERROR(INDEX(Forecast_Capex_Input!BZ$12:BZ$286,$X373)
*(INDEX(Forecast_Capex_Input!$H$12:$H$286,$X373)=Repex),0)
*$DT373</f>
        <v>0</v>
      </c>
      <c r="DZ373" s="188" cm="1">
        <f t="array" aca="1" ref="DZ373" ca="1">IFERROR(INDEX(Forecast_Capex_Input!CA$12:CA$286,$X373)
*(INDEX(Forecast_Capex_Input!$H$12:$H$286,$X373)=Repex),0)
*$DT373</f>
        <v>0</v>
      </c>
      <c r="EA373" s="188" cm="1">
        <f t="array" aca="1" ref="EA373" ca="1">IFERROR(INDEX(Forecast_Capex_Input!CB$12:CB$286,$X373)
*(INDEX(Forecast_Capex_Input!$H$12:$H$286,$X373)=Repex),0)
*$DT373</f>
        <v>0</v>
      </c>
      <c r="EB373" s="188" cm="1">
        <f t="array" aca="1" ref="EB373" ca="1">IFERROR(INDEX(Forecast_Capex_Input!CC$12:CC$286,$X373)
*(INDEX(Forecast_Capex_Input!$H$12:$H$286,$X373)=Repex),0)
*$DT373</f>
        <v>0</v>
      </c>
      <c r="EC373" s="165"/>
      <c r="ED373" s="226">
        <f t="shared" ca="1" si="259"/>
        <v>0.10347205693099717</v>
      </c>
      <c r="EE373" s="174">
        <v>64</v>
      </c>
    </row>
    <row r="374" spans="3:135" x14ac:dyDescent="0.2">
      <c r="C374" s="174">
        <f t="shared" si="260"/>
        <v>364</v>
      </c>
      <c r="D374" s="167" t="str" cm="1">
        <f t="array" ref="D374">IFERROR(INDEX(Forecast_Capex_Input!$D$12:$D$286,$X374),NA)</f>
        <v>Increase capacity for generation in Wagga North area</v>
      </c>
      <c r="E374" s="172" t="b" cm="1">
        <f t="array" ref="E374">IF($X374=NA,NA,INDEX(Forecast_Capex_Input!$E$12:$E$286,$X374))</f>
        <v>1</v>
      </c>
      <c r="F374" s="167" t="str" cm="1">
        <f t="array" aca="1" ref="F374" ca="1">IFERROR(INDEX(General!$E$25:$E$26,$Y374),NA)</f>
        <v>Labour</v>
      </c>
      <c r="G374" s="167" t="str" cm="1">
        <f t="array" aca="1" ref="G374" ca="1">IFERROR(INDEX(Forecast_Capex_Input!$AI$11:$BB$11,$AA374),NA)</f>
        <v>Land and Easements</v>
      </c>
      <c r="H374" s="189" cm="1">
        <f t="array" aca="1" ref="H374" ca="1">IFERROR(INDEX(Forecast_Capex_Input!$AI$12:$BB$286,$X374,$AA374),NA)</f>
        <v>0.2</v>
      </c>
      <c r="I374" s="199" t="str" cm="1">
        <f t="array" ref="I374">IFERROR(INDEX(Forecast_Capex_Input!$F$12:$F$286,$X374),NA)</f>
        <v>Augmentation Expenditure</v>
      </c>
      <c r="J374" s="199" t="str" cm="1">
        <f t="array" ref="J374">IFERROR(INDEX(Forecast_Capex_Input!G$12:G$286,$X374),NA)</f>
        <v>Augmentations</v>
      </c>
      <c r="K374" s="199" t="str" cm="1">
        <f t="array" ref="K374">IFERROR(INDEX(Forecast_Capex_Input!H$12:H$286,$X374),NA)</f>
        <v>Augex</v>
      </c>
      <c r="L374" s="199" t="str" cm="1">
        <f t="array" ref="L374">IFERROR(INDEX(Forecast_Capex_Input!I$12:I$286,$X374),NA)</f>
        <v>Economic Benefits</v>
      </c>
      <c r="M374" s="199" t="str" cm="1">
        <f t="array" ref="M374">IFERROR(INDEX(Forecast_Capex_Input!J$12:J$286,$X374),NA)</f>
        <v>N/A</v>
      </c>
      <c r="N374" s="199" t="str" cm="1">
        <f t="array" ref="N374">IFERROR(INDEX(Forecast_Capex_Input!K$12:K$286,$X374),NA)</f>
        <v>N/A</v>
      </c>
      <c r="O374" s="199" t="str" cm="1">
        <f t="array" ref="O374">IFERROR(INDEX(Forecast_Capex_Input!L$12:L$286,$X374),NA)</f>
        <v>N/A</v>
      </c>
      <c r="P374" s="199" t="str" cm="1">
        <f t="array" ref="P374">IFERROR(INDEX(Forecast_Capex_Input!M$12:M$286,$X374),NA)</f>
        <v>N/A</v>
      </c>
      <c r="Q374" s="172" t="str" cm="1">
        <f t="array" ref="Q374">IFERROR(INDEX(Forecast_Capex_Input!N$12:N$286,$X374),NA)</f>
        <v>No</v>
      </c>
      <c r="R374" s="265" cm="1">
        <f t="array" ref="R374">IFERROR(INDEX(Forecast_Capex_Input!O$12:O$286,$X374),0)</f>
        <v>0</v>
      </c>
      <c r="S374" s="172" t="str" cm="1">
        <f t="array" ref="S374">IFERROR(INDEX(Forecast_Capex_Input!P$12:P$286,$X374),0)</f>
        <v>Energy transition</v>
      </c>
      <c r="T374" s="199" t="str" cm="1">
        <f t="array" aca="1" ref="T374" ca="1">IFERROR(INDEX(General!$K$84:$K$103,$AA374),NA)</f>
        <v>Land and Easements</v>
      </c>
      <c r="U374" s="188" cm="1">
        <f t="array" aca="1" ref="U374" ca="1">IFERROR(
IF($F374=General!$E$25,INDEX(Forecast_Capex_Input!S$12:S$286,$X374),
INDEX(Forecast_Capex_Input!T$12:T$286,$X374)),0)</f>
        <v>0.2</v>
      </c>
      <c r="V374" s="222" t="b">
        <f>IFERROR(INDEX(Overheads!$T$19:$T$26,MATCH($I374,Overheads!$E$19:$E$26,0)),FALSE)</f>
        <v>1</v>
      </c>
      <c r="W374" s="165"/>
      <c r="X374" s="174">
        <f>IFERROR(
IF(MATCH($C374,Forecast_Capex_Input!$CI$12:$CI$286,1)+1&gt;MAX(Forecast_Capex_Input!$C$12:$C$286),NA,
MATCH($C374,Forecast_Capex_Input!$CI$12:$CI$286,1)+1),1)</f>
        <v>145</v>
      </c>
      <c r="Y374" s="174" cm="1">
        <f t="array" aca="1" ref="Y374" ca="1">IFERROR(
IF(X373&lt;&gt;X374,1,
IF(COUNTIF(OFFSET(Y373,0,0,-INDEX(Forecast_Capex_Input!$CG$12:$CG$286,$X374)),Y373)=INDEX(Forecast_Capex_Input!$CG$12:$CG$286,$X374),Y373+1,Y373)),NA)</f>
        <v>1</v>
      </c>
      <c r="Z374" s="174" cm="1">
        <f t="array" ref="Z374">IFERROR($C374-IF($X374=1,1,INDEX(Forecast_Capex_Input!$CI$12:$CI$286,$X374-1))+1,NA)</f>
        <v>4</v>
      </c>
      <c r="AA374" s="174" cm="1">
        <f t="array" aca="1" ref="AA374" ca="1">IFERROR(IF(Y374=1,
INDEX(Forecast_Capex_Input!$AI$10:$BB$10,SMALL(IF(INDEX(Forecast_Capex_Input!$AI$12:$BB$286,$X374,0)&gt;0,COLUMN(Forecast_Capex_Input!$AI$10:$BB$10)-COLUMN(Forecast_Capex_Input!$AI$12)+1),ROWS(OFFSET(AA373,0,0,-$Z374)))),
OFFSET(AA373,-INDEX(Forecast_Capex_Input!$CG$12:$CG$286,$X374)+1,0)),NA)</f>
        <v>9</v>
      </c>
      <c r="AB374" s="174">
        <f t="shared" ca="1" si="229"/>
        <v>1</v>
      </c>
      <c r="AC374" s="222" t="b">
        <f t="shared" si="261"/>
        <v>0</v>
      </c>
      <c r="AD374" s="220" t="b">
        <v>0</v>
      </c>
      <c r="AE374" s="222" t="b">
        <f t="shared" si="230"/>
        <v>1</v>
      </c>
      <c r="AF374" s="165"/>
      <c r="AG374" s="215">
        <v>1.143057029338858E-2</v>
      </c>
      <c r="AH374" s="215">
        <v>0.40006996026860031</v>
      </c>
      <c r="AI374" s="215">
        <v>0</v>
      </c>
      <c r="AJ374" s="215">
        <v>0</v>
      </c>
      <c r="AK374" s="215">
        <v>0</v>
      </c>
      <c r="AL374" s="155">
        <v>0.41150053056198888</v>
      </c>
      <c r="AM374" s="165"/>
      <c r="AN374" s="215" cm="1">
        <f t="array" aca="1" ref="AN374" ca="1">IFERROR(INDEX(General!O$33:O$34,$AB374)
*AG374,0)</f>
        <v>1.1412037514678739E-2</v>
      </c>
      <c r="AO374" s="215" cm="1">
        <f t="array" aca="1" ref="AO374" ca="1">IFERROR(INDEX(General!P$33:P$34,$AB374)
*AH374,0)</f>
        <v>0.40247619020930997</v>
      </c>
      <c r="AP374" s="215" cm="1">
        <f t="array" aca="1" ref="AP374" ca="1">IFERROR(INDEX(General!Q$33:Q$34,$AB374)
*AI374,0)</f>
        <v>0</v>
      </c>
      <c r="AQ374" s="215" cm="1">
        <f t="array" aca="1" ref="AQ374" ca="1">IFERROR(INDEX(General!R$33:R$34,$AB374)
*AJ374,0)</f>
        <v>0</v>
      </c>
      <c r="AR374" s="215" cm="1">
        <f t="array" aca="1" ref="AR374" ca="1">IFERROR(INDEX(General!S$33:S$34,$AB374)
*AK374,0)</f>
        <v>0</v>
      </c>
      <c r="AS374" s="155">
        <f t="shared" ca="1" si="262"/>
        <v>0.4138882277239887</v>
      </c>
      <c r="AT374" s="165"/>
      <c r="AU374" s="215">
        <f ca="1">IF($AE374=FALSE,AN374*Overheads!$R$24*$V374,
IFERROR(Overheads!$O$49*$V374*AN374,0)
+IFERROR(Overheads!Q$59*$V374*(AN374/Overheads!Q$68),0))</f>
        <v>1.5984429594917051E-3</v>
      </c>
      <c r="AV374" s="215">
        <f ca="1">IF($AE374=FALSE,AO374*Overheads!$R$24*$V374,
IFERROR(Overheads!$O$49*$V374*AO374,0)
+IFERROR(Overheads!R$59*$V374*(AO374/Overheads!R$68),0))</f>
        <v>4.8035710570841557E-2</v>
      </c>
      <c r="AW374" s="215">
        <f ca="1">IF($AE374=FALSE,AP374*Overheads!$R$24*$V374,
IFERROR(Overheads!$O$49*$V374*AP374,0)
+IFERROR(Overheads!S$59*$V374*(AP374/Overheads!S$68),0))</f>
        <v>0</v>
      </c>
      <c r="AX374" s="215">
        <f ca="1">IF($AE374=FALSE,AQ374*Overheads!$R$24*$V374,
IFERROR(Overheads!$O$49*$V374*AQ374,0)
+IFERROR(Overheads!T$59*$V374*(AQ374/Overheads!T$68),0))</f>
        <v>0</v>
      </c>
      <c r="AY374" s="215">
        <f ca="1">IF($AE374=FALSE,AR374*Overheads!$R$24*$V374,
IFERROR(Overheads!$O$49*$V374*AR374,0)
+IFERROR(Overheads!U$59*$V374*(AR374/Overheads!U$68),0))</f>
        <v>0</v>
      </c>
      <c r="AZ374" s="155">
        <f t="shared" ca="1" si="263"/>
        <v>4.9634153530333264E-2</v>
      </c>
      <c r="BA374" s="165"/>
      <c r="BB374" s="215">
        <f ca="1">IF($AE374=FALSE,AN374*Overheads!$S$25,
IFERROR(Overheads!$O$50*AN374,0)
+IFERROR(Overheads!Q$60*(AN374/Overheads!Q$66),0))</f>
        <v>2.1453271382042472E-4</v>
      </c>
      <c r="BC374" s="215">
        <f ca="1">IF($AE374=FALSE,AO374*Overheads!$S$25,
IFERROR(Overheads!$O$50*AO374,0)
+IFERROR(Overheads!R$60*(AO374/Overheads!R$66),0))</f>
        <v>6.7908205203587087E-3</v>
      </c>
      <c r="BD374" s="215">
        <f ca="1">IF($AE374=FALSE,AP374*Overheads!$S$25,
IFERROR(Overheads!$O$50*AP374,0)
+IFERROR(Overheads!S$60*(AP374/Overheads!S$66),0))</f>
        <v>0</v>
      </c>
      <c r="BE374" s="215">
        <f ca="1">IF($AE374=FALSE,AQ374*Overheads!$S$25,
IFERROR(Overheads!$O$50*AQ374,0)
+IFERROR(Overheads!T$60*(AQ374/Overheads!T$66),0))</f>
        <v>0</v>
      </c>
      <c r="BF374" s="215">
        <f ca="1">IF($AE374=FALSE,AR374*Overheads!$S$25,
IFERROR(Overheads!$O$50*AR374,0)
+IFERROR(Overheads!U$60*(AR374/Overheads!U$66),0))</f>
        <v>0</v>
      </c>
      <c r="BG374" s="155">
        <f t="shared" ca="1" si="264"/>
        <v>7.0053532341791333E-3</v>
      </c>
      <c r="BH374" s="165"/>
      <c r="BI374" s="215">
        <f t="shared" ca="1" si="265"/>
        <v>1.3225013187990868E-2</v>
      </c>
      <c r="BJ374" s="215">
        <f t="shared" ca="1" si="231"/>
        <v>0.45730272130051025</v>
      </c>
      <c r="BK374" s="215">
        <f t="shared" ca="1" si="232"/>
        <v>0</v>
      </c>
      <c r="BL374" s="215">
        <f t="shared" ca="1" si="233"/>
        <v>0</v>
      </c>
      <c r="BM374" s="215">
        <f t="shared" ca="1" si="234"/>
        <v>0</v>
      </c>
      <c r="BN374" s="155">
        <f t="shared" ca="1" si="266"/>
        <v>0.4705277344885011</v>
      </c>
      <c r="BO374" s="165"/>
      <c r="BP374" s="187" cm="1">
        <f t="array" ref="BP374">IFERROR(IF($X374=$X373,BP373,INDEX(Forecast_Capex_Input!AC$12:AC$286,$X374)),0)</f>
        <v>0</v>
      </c>
      <c r="BQ374" s="187" cm="1">
        <f t="array" ref="BQ374">IFERROR(IF($X374=$X373,BQ373,INDEX(Forecast_Capex_Input!AD$12:AD$286,$X374)),0)</f>
        <v>1</v>
      </c>
      <c r="BR374" s="187" cm="1">
        <f t="array" ref="BR374">IFERROR(IF($X374=$X373,BR373,INDEX(Forecast_Capex_Input!AE$12:AE$286,$X374)),0)</f>
        <v>0</v>
      </c>
      <c r="BS374" s="187" cm="1">
        <f t="array" ref="BS374">IFERROR(IF($X374=$X373,BS373,INDEX(Forecast_Capex_Input!AF$12:AF$286,$X374)),0)</f>
        <v>0</v>
      </c>
      <c r="BT374" s="187" cm="1">
        <f t="array" ref="BT374">IFERROR(IF($X374=$X373,BT373,INDEX(Forecast_Capex_Input!AG$12:AG$286,$X374)),0)</f>
        <v>0</v>
      </c>
      <c r="BU374" s="165"/>
      <c r="BV374" s="215">
        <f t="shared" si="235"/>
        <v>0</v>
      </c>
      <c r="BW374" s="215">
        <f t="shared" si="236"/>
        <v>0.41150053056198888</v>
      </c>
      <c r="BX374" s="215">
        <f t="shared" si="237"/>
        <v>0</v>
      </c>
      <c r="BY374" s="215">
        <f t="shared" si="238"/>
        <v>0</v>
      </c>
      <c r="BZ374" s="215">
        <f t="shared" si="239"/>
        <v>0</v>
      </c>
      <c r="CA374" s="155">
        <f t="shared" si="267"/>
        <v>0.41150053056198888</v>
      </c>
      <c r="CB374" s="165"/>
      <c r="CC374" s="215">
        <f t="shared" ca="1" si="240"/>
        <v>0</v>
      </c>
      <c r="CD374" s="215">
        <f t="shared" ca="1" si="241"/>
        <v>0.4138882277239887</v>
      </c>
      <c r="CE374" s="215">
        <f t="shared" ca="1" si="242"/>
        <v>0</v>
      </c>
      <c r="CF374" s="215">
        <f t="shared" ca="1" si="243"/>
        <v>0</v>
      </c>
      <c r="CG374" s="215">
        <f t="shared" ca="1" si="244"/>
        <v>0</v>
      </c>
      <c r="CH374" s="155">
        <f t="shared" ca="1" si="268"/>
        <v>0.4138882277239887</v>
      </c>
      <c r="CI374" s="165"/>
      <c r="CJ374" s="215">
        <f t="shared" ca="1" si="245"/>
        <v>0</v>
      </c>
      <c r="CK374" s="215">
        <f t="shared" ca="1" si="246"/>
        <v>4.9634153530333264E-2</v>
      </c>
      <c r="CL374" s="215">
        <f t="shared" ca="1" si="247"/>
        <v>0</v>
      </c>
      <c r="CM374" s="215">
        <f t="shared" ca="1" si="248"/>
        <v>0</v>
      </c>
      <c r="CN374" s="215">
        <f t="shared" ca="1" si="249"/>
        <v>0</v>
      </c>
      <c r="CO374" s="155">
        <f t="shared" ca="1" si="269"/>
        <v>4.9634153530333264E-2</v>
      </c>
      <c r="CP374" s="165"/>
      <c r="CQ374" s="223">
        <f t="shared" ca="1" si="250"/>
        <v>0</v>
      </c>
      <c r="CR374" s="223">
        <f t="shared" ca="1" si="251"/>
        <v>7.0053532341791333E-3</v>
      </c>
      <c r="CS374" s="223">
        <f t="shared" ca="1" si="252"/>
        <v>0</v>
      </c>
      <c r="CT374" s="223">
        <f t="shared" ca="1" si="253"/>
        <v>0</v>
      </c>
      <c r="CU374" s="223">
        <f t="shared" ca="1" si="254"/>
        <v>0</v>
      </c>
      <c r="CV374" s="155">
        <f t="shared" ca="1" si="270"/>
        <v>7.0053532341791333E-3</v>
      </c>
      <c r="CW374" s="165"/>
      <c r="CX374" s="215">
        <f t="shared" ca="1" si="271"/>
        <v>0</v>
      </c>
      <c r="CY374" s="215">
        <f t="shared" ca="1" si="255"/>
        <v>0.4705277344885011</v>
      </c>
      <c r="CZ374" s="215">
        <f t="shared" ca="1" si="256"/>
        <v>0</v>
      </c>
      <c r="DA374" s="215">
        <f t="shared" ca="1" si="257"/>
        <v>0</v>
      </c>
      <c r="DB374" s="215">
        <f t="shared" ca="1" si="258"/>
        <v>0</v>
      </c>
      <c r="DC374" s="155">
        <f t="shared" ca="1" si="272"/>
        <v>0.4705277344885011</v>
      </c>
      <c r="DD374" s="165"/>
      <c r="DE374" s="188" t="b" cm="1">
        <f t="array" aca="1" ref="DE374" ca="1">OR($G374=Forecast_Capex_Input!$BF$8:$BF$10)</f>
        <v>0</v>
      </c>
      <c r="DF374" s="188" cm="1">
        <f t="array" aca="1" ref="DF374" ca="1">IFERROR(INDEX(Forecast_Capex_Input!BG$12:BG$286,$X374)
*(INDEX(Forecast_Capex_Input!$H$12:$H$286,$X374)=Repex),0)
*$DE374</f>
        <v>0</v>
      </c>
      <c r="DG374" s="188" cm="1">
        <f t="array" aca="1" ref="DG374" ca="1">IFERROR(INDEX(Forecast_Capex_Input!BH$12:BH$286,$X374)
*(INDEX(Forecast_Capex_Input!$H$12:$H$286,$X374)=Repex),0)
*$DE374</f>
        <v>0</v>
      </c>
      <c r="DH374" s="188" cm="1">
        <f t="array" aca="1" ref="DH374" ca="1">IFERROR(INDEX(Forecast_Capex_Input!BI$12:BI$286,$X374)
*(INDEX(Forecast_Capex_Input!$H$12:$H$286,$X374)=Repex),0)
*$DE374</f>
        <v>0</v>
      </c>
      <c r="DI374" s="188" cm="1">
        <f t="array" aca="1" ref="DI374" ca="1">IFERROR(INDEX(Forecast_Capex_Input!BJ$12:BJ$286,$X374)
*(INDEX(Forecast_Capex_Input!$H$12:$H$286,$X374)=Repex),0)
*$DE374</f>
        <v>0</v>
      </c>
      <c r="DJ374" s="188" cm="1">
        <f t="array" aca="1" ref="DJ374" ca="1">IFERROR(INDEX(Forecast_Capex_Input!BK$12:BK$286,$X374)
*(INDEX(Forecast_Capex_Input!$H$12:$H$286,$X374)=Repex),0)
*$DE374</f>
        <v>0</v>
      </c>
      <c r="DK374" s="188" cm="1">
        <f t="array" aca="1" ref="DK374" ca="1">IFERROR(INDEX(Forecast_Capex_Input!BL$12:BL$286,$X374)
*(INDEX(Forecast_Capex_Input!$H$12:$H$286,$X374)=Repex),0)
*$DE374</f>
        <v>0</v>
      </c>
      <c r="DL374" s="165"/>
      <c r="DM374" s="188" t="b" cm="1">
        <f t="array" aca="1" ref="DM374" ca="1">OR($G374=Forecast_Capex_Input!$BN$8:$BN$9)</f>
        <v>0</v>
      </c>
      <c r="DN374" s="188" cm="1">
        <f t="array" aca="1" ref="DN374" ca="1">IFERROR(INDEX(Forecast_Capex_Input!BO$12:BO$286,$X374)
*(INDEX(Forecast_Capex_Input!$H$12:$H$286,$X374)=Repex),0)
*$DM374</f>
        <v>0</v>
      </c>
      <c r="DO374" s="188" cm="1">
        <f t="array" aca="1" ref="DO374" ca="1">IFERROR(INDEX(Forecast_Capex_Input!BP$12:BP$286,$X374)
*(INDEX(Forecast_Capex_Input!$H$12:$H$286,$X374)=Repex),0)
*$DM374</f>
        <v>0</v>
      </c>
      <c r="DP374" s="188" cm="1">
        <f t="array" aca="1" ref="DP374" ca="1">IFERROR(INDEX(Forecast_Capex_Input!BQ$12:BQ$286,$X374)
*(INDEX(Forecast_Capex_Input!$H$12:$H$286,$X374)=Repex),0)
*$DM374</f>
        <v>0</v>
      </c>
      <c r="DQ374" s="188" cm="1">
        <f t="array" aca="1" ref="DQ374" ca="1">IFERROR(INDEX(Forecast_Capex_Input!BR$12:BR$286,$X374)
*(INDEX(Forecast_Capex_Input!$H$12:$H$286,$X374)=Repex),0)
*$DM374</f>
        <v>0</v>
      </c>
      <c r="DR374" s="188" cm="1">
        <f t="array" aca="1" ref="DR374" ca="1">IFERROR(INDEX(Forecast_Capex_Input!BS$12:BS$286,$X374)
*(INDEX(Forecast_Capex_Input!$H$12:$H$286,$X374)=Repex),0)
*$DM374</f>
        <v>0</v>
      </c>
      <c r="DS374" s="165"/>
      <c r="DT374" s="188" t="b" cm="1">
        <f t="array" aca="1" ref="DT374" ca="1">OR($G374=Forecast_Capex_Input!$BU$8:$BU$10)</f>
        <v>0</v>
      </c>
      <c r="DU374" s="188" cm="1">
        <f t="array" aca="1" ref="DU374" ca="1">IFERROR(INDEX(Forecast_Capex_Input!BV$12:BV$286,$X374)
*(INDEX(Forecast_Capex_Input!$H$12:$H$286,$X374)=Repex),0)
*$DT374</f>
        <v>0</v>
      </c>
      <c r="DV374" s="188" cm="1">
        <f t="array" aca="1" ref="DV374" ca="1">IFERROR(INDEX(Forecast_Capex_Input!BW$12:BW$286,$X374)
*(INDEX(Forecast_Capex_Input!$H$12:$H$286,$X374)=Repex),0)
*$DT374</f>
        <v>0</v>
      </c>
      <c r="DW374" s="188" cm="1">
        <f t="array" aca="1" ref="DW374" ca="1">IFERROR(INDEX(Forecast_Capex_Input!BX$12:BX$286,$X374)
*(INDEX(Forecast_Capex_Input!$H$12:$H$286,$X374)=Repex),0)
*$DT374</f>
        <v>0</v>
      </c>
      <c r="DX374" s="188" cm="1">
        <f t="array" aca="1" ref="DX374" ca="1">IFERROR(INDEX(Forecast_Capex_Input!BY$12:BY$286,$X374)
*(INDEX(Forecast_Capex_Input!$H$12:$H$286,$X374)=Repex),0)
*$DT374</f>
        <v>0</v>
      </c>
      <c r="DY374" s="188" cm="1">
        <f t="array" aca="1" ref="DY374" ca="1">IFERROR(INDEX(Forecast_Capex_Input!BZ$12:BZ$286,$X374)
*(INDEX(Forecast_Capex_Input!$H$12:$H$286,$X374)=Repex),0)
*$DT374</f>
        <v>0</v>
      </c>
      <c r="DZ374" s="188" cm="1">
        <f t="array" aca="1" ref="DZ374" ca="1">IFERROR(INDEX(Forecast_Capex_Input!CA$12:CA$286,$X374)
*(INDEX(Forecast_Capex_Input!$H$12:$H$286,$X374)=Repex),0)
*$DT374</f>
        <v>0</v>
      </c>
      <c r="EA374" s="188" cm="1">
        <f t="array" aca="1" ref="EA374" ca="1">IFERROR(INDEX(Forecast_Capex_Input!CB$12:CB$286,$X374)
*(INDEX(Forecast_Capex_Input!$H$12:$H$286,$X374)=Repex),0)
*$DT374</f>
        <v>0</v>
      </c>
      <c r="EB374" s="188" cm="1">
        <f t="array" aca="1" ref="EB374" ca="1">IFERROR(INDEX(Forecast_Capex_Input!CC$12:CC$286,$X374)
*(INDEX(Forecast_Capex_Input!$H$12:$H$286,$X374)=Repex),0)
*$DT374</f>
        <v>0</v>
      </c>
      <c r="EC374" s="165"/>
      <c r="ED374" s="226">
        <f t="shared" ca="1" si="259"/>
        <v>0.4138882277239887</v>
      </c>
      <c r="EE374" s="174">
        <v>48</v>
      </c>
    </row>
    <row r="375" spans="3:135" x14ac:dyDescent="0.2">
      <c r="C375" s="174">
        <f t="shared" si="260"/>
        <v>365</v>
      </c>
      <c r="D375" s="167" t="str" cm="1">
        <f t="array" ref="D375">IFERROR(INDEX(Forecast_Capex_Input!$D$12:$D$286,$X375),NA)</f>
        <v>Increase capacity for generation in Wagga North area</v>
      </c>
      <c r="E375" s="172" t="b" cm="1">
        <f t="array" ref="E375">IF($X375=NA,NA,INDEX(Forecast_Capex_Input!$E$12:$E$286,$X375))</f>
        <v>1</v>
      </c>
      <c r="F375" s="167" t="str" cm="1">
        <f t="array" aca="1" ref="F375" ca="1">IFERROR(INDEX(General!$E$25:$E$26,$Y375),NA)</f>
        <v>Non-Labour</v>
      </c>
      <c r="G375" s="167" t="str" cm="1">
        <f t="array" aca="1" ref="G375" ca="1">IFERROR(INDEX(Forecast_Capex_Input!$AI$11:$BB$11,$AA375),NA)</f>
        <v>Transmission Lines</v>
      </c>
      <c r="H375" s="189" cm="1">
        <f t="array" aca="1" ref="H375" ca="1">IFERROR(INDEX(Forecast_Capex_Input!$AI$12:$BB$286,$X375,$AA375),NA)</f>
        <v>0.6</v>
      </c>
      <c r="I375" s="199" t="str" cm="1">
        <f t="array" ref="I375">IFERROR(INDEX(Forecast_Capex_Input!$F$12:$F$286,$X375),NA)</f>
        <v>Augmentation Expenditure</v>
      </c>
      <c r="J375" s="199" t="str" cm="1">
        <f t="array" ref="J375">IFERROR(INDEX(Forecast_Capex_Input!G$12:G$286,$X375),NA)</f>
        <v>Augmentations</v>
      </c>
      <c r="K375" s="199" t="str" cm="1">
        <f t="array" ref="K375">IFERROR(INDEX(Forecast_Capex_Input!H$12:H$286,$X375),NA)</f>
        <v>Augex</v>
      </c>
      <c r="L375" s="199" t="str" cm="1">
        <f t="array" ref="L375">IFERROR(INDEX(Forecast_Capex_Input!I$12:I$286,$X375),NA)</f>
        <v>Economic Benefits</v>
      </c>
      <c r="M375" s="199" t="str" cm="1">
        <f t="array" ref="M375">IFERROR(INDEX(Forecast_Capex_Input!J$12:J$286,$X375),NA)</f>
        <v>N/A</v>
      </c>
      <c r="N375" s="199" t="str" cm="1">
        <f t="array" ref="N375">IFERROR(INDEX(Forecast_Capex_Input!K$12:K$286,$X375),NA)</f>
        <v>N/A</v>
      </c>
      <c r="O375" s="199" t="str" cm="1">
        <f t="array" ref="O375">IFERROR(INDEX(Forecast_Capex_Input!L$12:L$286,$X375),NA)</f>
        <v>N/A</v>
      </c>
      <c r="P375" s="199" t="str" cm="1">
        <f t="array" ref="P375">IFERROR(INDEX(Forecast_Capex_Input!M$12:M$286,$X375),NA)</f>
        <v>N/A</v>
      </c>
      <c r="Q375" s="172" t="str" cm="1">
        <f t="array" ref="Q375">IFERROR(INDEX(Forecast_Capex_Input!N$12:N$286,$X375),NA)</f>
        <v>No</v>
      </c>
      <c r="R375" s="265" cm="1">
        <f t="array" ref="R375">IFERROR(INDEX(Forecast_Capex_Input!O$12:O$286,$X375),0)</f>
        <v>0</v>
      </c>
      <c r="S375" s="172" t="str" cm="1">
        <f t="array" ref="S375">IFERROR(INDEX(Forecast_Capex_Input!P$12:P$286,$X375),0)</f>
        <v>Energy transition</v>
      </c>
      <c r="T375" s="199" t="str" cm="1">
        <f t="array" aca="1" ref="T375" ca="1">IFERROR(INDEX(General!$K$84:$K$103,$AA375),NA)</f>
        <v>Transmission Lines (2018 onwards)</v>
      </c>
      <c r="U375" s="188" cm="1">
        <f t="array" aca="1" ref="U375" ca="1">IFERROR(
IF($F375=General!$E$25,INDEX(Forecast_Capex_Input!S$12:S$286,$X375),
INDEX(Forecast_Capex_Input!T$12:T$286,$X375)),0)</f>
        <v>0.8</v>
      </c>
      <c r="V375" s="222" t="b">
        <f>IFERROR(INDEX(Overheads!$T$19:$T$26,MATCH($I375,Overheads!$E$19:$E$26,0)),FALSE)</f>
        <v>1</v>
      </c>
      <c r="W375" s="165"/>
      <c r="X375" s="174">
        <f>IFERROR(
IF(MATCH($C375,Forecast_Capex_Input!$CI$12:$CI$286,1)+1&gt;MAX(Forecast_Capex_Input!$C$12:$C$286),NA,
MATCH($C375,Forecast_Capex_Input!$CI$12:$CI$286,1)+1),1)</f>
        <v>145</v>
      </c>
      <c r="Y375" s="174" cm="1">
        <f t="array" aca="1" ref="Y375" ca="1">IFERROR(
IF(X374&lt;&gt;X375,1,
IF(COUNTIF(OFFSET(Y374,0,0,-INDEX(Forecast_Capex_Input!$CG$12:$CG$286,$X375)),Y374)=INDEX(Forecast_Capex_Input!$CG$12:$CG$286,$X375),Y374+1,Y374)),NA)</f>
        <v>2</v>
      </c>
      <c r="Z375" s="174" cm="1">
        <f t="array" ref="Z375">IFERROR($C375-IF($X375=1,1,INDEX(Forecast_Capex_Input!$CI$12:$CI$286,$X375-1))+1,NA)</f>
        <v>5</v>
      </c>
      <c r="AA375" s="174" cm="1">
        <f t="array" aca="1" ref="AA375" ca="1">IFERROR(IF(Y375=1,
INDEX(Forecast_Capex_Input!$AI$10:$BB$10,SMALL(IF(INDEX(Forecast_Capex_Input!$AI$12:$BB$286,$X375,0)&gt;0,COLUMN(Forecast_Capex_Input!$AI$10:$BB$10)-COLUMN(Forecast_Capex_Input!$AI$12)+1),ROWS(OFFSET(AA374,0,0,-$Z375)))),
OFFSET(AA374,-INDEX(Forecast_Capex_Input!$CG$12:$CG$286,$X375)+1,0)),NA)</f>
        <v>1</v>
      </c>
      <c r="AB375" s="174">
        <f t="shared" ca="1" si="229"/>
        <v>2</v>
      </c>
      <c r="AC375" s="222" t="b">
        <f t="shared" si="261"/>
        <v>0</v>
      </c>
      <c r="AD375" s="220" t="b">
        <v>0</v>
      </c>
      <c r="AE375" s="222" t="b">
        <f t="shared" si="230"/>
        <v>1</v>
      </c>
      <c r="AF375" s="165"/>
      <c r="AG375" s="215">
        <v>0.13716684352066294</v>
      </c>
      <c r="AH375" s="215">
        <v>4.8008395232232033</v>
      </c>
      <c r="AI375" s="215">
        <v>0</v>
      </c>
      <c r="AJ375" s="215">
        <v>0</v>
      </c>
      <c r="AK375" s="215">
        <v>0</v>
      </c>
      <c r="AL375" s="155">
        <v>4.9380063667438661</v>
      </c>
      <c r="AM375" s="165"/>
      <c r="AN375" s="215" cm="1">
        <f t="array" aca="1" ref="AN375" ca="1">IFERROR(INDEX(General!O$33:O$34,$AB375)
*AG375,0)</f>
        <v>0.13716684352066294</v>
      </c>
      <c r="AO375" s="215" cm="1">
        <f t="array" aca="1" ref="AO375" ca="1">IFERROR(INDEX(General!P$33:P$34,$AB375)
*AH375,0)</f>
        <v>4.8008395232232033</v>
      </c>
      <c r="AP375" s="215" cm="1">
        <f t="array" aca="1" ref="AP375" ca="1">IFERROR(INDEX(General!Q$33:Q$34,$AB375)
*AI375,0)</f>
        <v>0</v>
      </c>
      <c r="AQ375" s="215" cm="1">
        <f t="array" aca="1" ref="AQ375" ca="1">IFERROR(INDEX(General!R$33:R$34,$AB375)
*AJ375,0)</f>
        <v>0</v>
      </c>
      <c r="AR375" s="215" cm="1">
        <f t="array" aca="1" ref="AR375" ca="1">IFERROR(INDEX(General!S$33:S$34,$AB375)
*AK375,0)</f>
        <v>0</v>
      </c>
      <c r="AS375" s="155">
        <f t="shared" ca="1" si="262"/>
        <v>4.9380063667438661</v>
      </c>
      <c r="AT375" s="165"/>
      <c r="AU375" s="215">
        <f ca="1">IF($AE375=FALSE,AN375*Overheads!$R$24*$V375,
IFERROR(Overheads!$O$49*$V375*AN375,0)
+IFERROR(Overheads!Q$59*$V375*(AN375/Overheads!Q$68),0))</f>
        <v>1.9212465348040556E-2</v>
      </c>
      <c r="AV375" s="215">
        <f ca="1">IF($AE375=FALSE,AO375*Overheads!$R$24*$V375,
IFERROR(Overheads!$O$49*$V375*AO375,0)
+IFERROR(Overheads!R$59*$V375*(AO375/Overheads!R$68),0))</f>
        <v>0.57298231161121815</v>
      </c>
      <c r="AW375" s="215">
        <f ca="1">IF($AE375=FALSE,AP375*Overheads!$R$24*$V375,
IFERROR(Overheads!$O$49*$V375*AP375,0)
+IFERROR(Overheads!S$59*$V375*(AP375/Overheads!S$68),0))</f>
        <v>0</v>
      </c>
      <c r="AX375" s="215">
        <f ca="1">IF($AE375=FALSE,AQ375*Overheads!$R$24*$V375,
IFERROR(Overheads!$O$49*$V375*AQ375,0)
+IFERROR(Overheads!T$59*$V375*(AQ375/Overheads!T$68),0))</f>
        <v>0</v>
      </c>
      <c r="AY375" s="215">
        <f ca="1">IF($AE375=FALSE,AR375*Overheads!$R$24*$V375,
IFERROR(Overheads!$O$49*$V375*AR375,0)
+IFERROR(Overheads!U$59*$V375*(AR375/Overheads!U$68),0))</f>
        <v>0</v>
      </c>
      <c r="AZ375" s="155">
        <f t="shared" ca="1" si="263"/>
        <v>0.59219477695925871</v>
      </c>
      <c r="BA375" s="165"/>
      <c r="BB375" s="215">
        <f ca="1">IF($AE375=FALSE,AN375*Overheads!$S$25,
IFERROR(Overheads!$O$50*AN375,0)
+IFERROR(Overheads!Q$60*(AN375/Overheads!Q$66),0))</f>
        <v>2.5785732958570422E-3</v>
      </c>
      <c r="BC375" s="215">
        <f ca="1">IF($AE375=FALSE,AO375*Overheads!$S$25,
IFERROR(Overheads!$O$50*AO375,0)
+IFERROR(Overheads!R$60*(AO375/Overheads!R$66),0))</f>
        <v>8.1002653926679699E-2</v>
      </c>
      <c r="BD375" s="215">
        <f ca="1">IF($AE375=FALSE,AP375*Overheads!$S$25,
IFERROR(Overheads!$O$50*AP375,0)
+IFERROR(Overheads!S$60*(AP375/Overheads!S$66),0))</f>
        <v>0</v>
      </c>
      <c r="BE375" s="215">
        <f ca="1">IF($AE375=FALSE,AQ375*Overheads!$S$25,
IFERROR(Overheads!$O$50*AQ375,0)
+IFERROR(Overheads!T$60*(AQ375/Overheads!T$66),0))</f>
        <v>0</v>
      </c>
      <c r="BF375" s="215">
        <f ca="1">IF($AE375=FALSE,AR375*Overheads!$S$25,
IFERROR(Overheads!$O$50*AR375,0)
+IFERROR(Overheads!U$60*(AR375/Overheads!U$66),0))</f>
        <v>0</v>
      </c>
      <c r="BG375" s="155">
        <f t="shared" ca="1" si="264"/>
        <v>8.3581227222536747E-2</v>
      </c>
      <c r="BH375" s="165"/>
      <c r="BI375" s="215">
        <f t="shared" ca="1" si="265"/>
        <v>0.15895788216456053</v>
      </c>
      <c r="BJ375" s="215">
        <f t="shared" ca="1" si="231"/>
        <v>5.4548244887611013</v>
      </c>
      <c r="BK375" s="215">
        <f t="shared" ca="1" si="232"/>
        <v>0</v>
      </c>
      <c r="BL375" s="215">
        <f t="shared" ca="1" si="233"/>
        <v>0</v>
      </c>
      <c r="BM375" s="215">
        <f t="shared" ca="1" si="234"/>
        <v>0</v>
      </c>
      <c r="BN375" s="155">
        <f t="shared" ca="1" si="266"/>
        <v>5.6137823709256622</v>
      </c>
      <c r="BO375" s="165"/>
      <c r="BP375" s="187" cm="1">
        <f t="array" ref="BP375">IFERROR(IF($X375=$X374,BP374,INDEX(Forecast_Capex_Input!AC$12:AC$286,$X375)),0)</f>
        <v>0</v>
      </c>
      <c r="BQ375" s="187" cm="1">
        <f t="array" ref="BQ375">IFERROR(IF($X375=$X374,BQ374,INDEX(Forecast_Capex_Input!AD$12:AD$286,$X375)),0)</f>
        <v>1</v>
      </c>
      <c r="BR375" s="187" cm="1">
        <f t="array" ref="BR375">IFERROR(IF($X375=$X374,BR374,INDEX(Forecast_Capex_Input!AE$12:AE$286,$X375)),0)</f>
        <v>0</v>
      </c>
      <c r="BS375" s="187" cm="1">
        <f t="array" ref="BS375">IFERROR(IF($X375=$X374,BS374,INDEX(Forecast_Capex_Input!AF$12:AF$286,$X375)),0)</f>
        <v>0</v>
      </c>
      <c r="BT375" s="187" cm="1">
        <f t="array" ref="BT375">IFERROR(IF($X375=$X374,BT374,INDEX(Forecast_Capex_Input!AG$12:AG$286,$X375)),0)</f>
        <v>0</v>
      </c>
      <c r="BU375" s="165"/>
      <c r="BV375" s="215">
        <f t="shared" si="235"/>
        <v>0</v>
      </c>
      <c r="BW375" s="215">
        <f t="shared" si="236"/>
        <v>4.9380063667438661</v>
      </c>
      <c r="BX375" s="215">
        <f t="shared" si="237"/>
        <v>0</v>
      </c>
      <c r="BY375" s="215">
        <f t="shared" si="238"/>
        <v>0</v>
      </c>
      <c r="BZ375" s="215">
        <f t="shared" si="239"/>
        <v>0</v>
      </c>
      <c r="CA375" s="155">
        <f t="shared" si="267"/>
        <v>4.9380063667438661</v>
      </c>
      <c r="CB375" s="165"/>
      <c r="CC375" s="215">
        <f t="shared" ca="1" si="240"/>
        <v>0</v>
      </c>
      <c r="CD375" s="215">
        <f t="shared" ca="1" si="241"/>
        <v>4.9380063667438661</v>
      </c>
      <c r="CE375" s="215">
        <f t="shared" ca="1" si="242"/>
        <v>0</v>
      </c>
      <c r="CF375" s="215">
        <f t="shared" ca="1" si="243"/>
        <v>0</v>
      </c>
      <c r="CG375" s="215">
        <f t="shared" ca="1" si="244"/>
        <v>0</v>
      </c>
      <c r="CH375" s="155">
        <f t="shared" ca="1" si="268"/>
        <v>4.9380063667438661</v>
      </c>
      <c r="CI375" s="165"/>
      <c r="CJ375" s="215">
        <f t="shared" ca="1" si="245"/>
        <v>0</v>
      </c>
      <c r="CK375" s="215">
        <f t="shared" ca="1" si="246"/>
        <v>0.59219477695925871</v>
      </c>
      <c r="CL375" s="215">
        <f t="shared" ca="1" si="247"/>
        <v>0</v>
      </c>
      <c r="CM375" s="215">
        <f t="shared" ca="1" si="248"/>
        <v>0</v>
      </c>
      <c r="CN375" s="215">
        <f t="shared" ca="1" si="249"/>
        <v>0</v>
      </c>
      <c r="CO375" s="155">
        <f t="shared" ca="1" si="269"/>
        <v>0.59219477695925871</v>
      </c>
      <c r="CP375" s="165"/>
      <c r="CQ375" s="223">
        <f t="shared" ca="1" si="250"/>
        <v>0</v>
      </c>
      <c r="CR375" s="223">
        <f t="shared" ca="1" si="251"/>
        <v>8.3581227222536747E-2</v>
      </c>
      <c r="CS375" s="223">
        <f t="shared" ca="1" si="252"/>
        <v>0</v>
      </c>
      <c r="CT375" s="223">
        <f t="shared" ca="1" si="253"/>
        <v>0</v>
      </c>
      <c r="CU375" s="223">
        <f t="shared" ca="1" si="254"/>
        <v>0</v>
      </c>
      <c r="CV375" s="155">
        <f t="shared" ca="1" si="270"/>
        <v>8.3581227222536747E-2</v>
      </c>
      <c r="CW375" s="165"/>
      <c r="CX375" s="215">
        <f t="shared" ca="1" si="271"/>
        <v>0</v>
      </c>
      <c r="CY375" s="215">
        <f t="shared" ca="1" si="255"/>
        <v>5.6137823709256613</v>
      </c>
      <c r="CZ375" s="215">
        <f t="shared" ca="1" si="256"/>
        <v>0</v>
      </c>
      <c r="DA375" s="215">
        <f t="shared" ca="1" si="257"/>
        <v>0</v>
      </c>
      <c r="DB375" s="215">
        <f t="shared" ca="1" si="258"/>
        <v>0</v>
      </c>
      <c r="DC375" s="155">
        <f t="shared" ca="1" si="272"/>
        <v>5.6137823709256613</v>
      </c>
      <c r="DD375" s="165"/>
      <c r="DE375" s="188" t="b" cm="1">
        <f t="array" aca="1" ref="DE375" ca="1">OR($G375=Forecast_Capex_Input!$BF$8:$BF$10)</f>
        <v>1</v>
      </c>
      <c r="DF375" s="188" cm="1">
        <f t="array" aca="1" ref="DF375" ca="1">IFERROR(INDEX(Forecast_Capex_Input!BG$12:BG$286,$X375)
*(INDEX(Forecast_Capex_Input!$H$12:$H$286,$X375)=Repex),0)
*$DE375</f>
        <v>0</v>
      </c>
      <c r="DG375" s="188" cm="1">
        <f t="array" aca="1" ref="DG375" ca="1">IFERROR(INDEX(Forecast_Capex_Input!BH$12:BH$286,$X375)
*(INDEX(Forecast_Capex_Input!$H$12:$H$286,$X375)=Repex),0)
*$DE375</f>
        <v>0</v>
      </c>
      <c r="DH375" s="188" cm="1">
        <f t="array" aca="1" ref="DH375" ca="1">IFERROR(INDEX(Forecast_Capex_Input!BI$12:BI$286,$X375)
*(INDEX(Forecast_Capex_Input!$H$12:$H$286,$X375)=Repex),0)
*$DE375</f>
        <v>0</v>
      </c>
      <c r="DI375" s="188" cm="1">
        <f t="array" aca="1" ref="DI375" ca="1">IFERROR(INDEX(Forecast_Capex_Input!BJ$12:BJ$286,$X375)
*(INDEX(Forecast_Capex_Input!$H$12:$H$286,$X375)=Repex),0)
*$DE375</f>
        <v>0</v>
      </c>
      <c r="DJ375" s="188" cm="1">
        <f t="array" aca="1" ref="DJ375" ca="1">IFERROR(INDEX(Forecast_Capex_Input!BK$12:BK$286,$X375)
*(INDEX(Forecast_Capex_Input!$H$12:$H$286,$X375)=Repex),0)
*$DE375</f>
        <v>0</v>
      </c>
      <c r="DK375" s="188" cm="1">
        <f t="array" aca="1" ref="DK375" ca="1">IFERROR(INDEX(Forecast_Capex_Input!BL$12:BL$286,$X375)
*(INDEX(Forecast_Capex_Input!$H$12:$H$286,$X375)=Repex),0)
*$DE375</f>
        <v>0</v>
      </c>
      <c r="DL375" s="165"/>
      <c r="DM375" s="188" t="b" cm="1">
        <f t="array" aca="1" ref="DM375" ca="1">OR($G375=Forecast_Capex_Input!$BN$8:$BN$9)</f>
        <v>0</v>
      </c>
      <c r="DN375" s="188" cm="1">
        <f t="array" aca="1" ref="DN375" ca="1">IFERROR(INDEX(Forecast_Capex_Input!BO$12:BO$286,$X375)
*(INDEX(Forecast_Capex_Input!$H$12:$H$286,$X375)=Repex),0)
*$DM375</f>
        <v>0</v>
      </c>
      <c r="DO375" s="188" cm="1">
        <f t="array" aca="1" ref="DO375" ca="1">IFERROR(INDEX(Forecast_Capex_Input!BP$12:BP$286,$X375)
*(INDEX(Forecast_Capex_Input!$H$12:$H$286,$X375)=Repex),0)
*$DM375</f>
        <v>0</v>
      </c>
      <c r="DP375" s="188" cm="1">
        <f t="array" aca="1" ref="DP375" ca="1">IFERROR(INDEX(Forecast_Capex_Input!BQ$12:BQ$286,$X375)
*(INDEX(Forecast_Capex_Input!$H$12:$H$286,$X375)=Repex),0)
*$DM375</f>
        <v>0</v>
      </c>
      <c r="DQ375" s="188" cm="1">
        <f t="array" aca="1" ref="DQ375" ca="1">IFERROR(INDEX(Forecast_Capex_Input!BR$12:BR$286,$X375)
*(INDEX(Forecast_Capex_Input!$H$12:$H$286,$X375)=Repex),0)
*$DM375</f>
        <v>0</v>
      </c>
      <c r="DR375" s="188" cm="1">
        <f t="array" aca="1" ref="DR375" ca="1">IFERROR(INDEX(Forecast_Capex_Input!BS$12:BS$286,$X375)
*(INDEX(Forecast_Capex_Input!$H$12:$H$286,$X375)=Repex),0)
*$DM375</f>
        <v>0</v>
      </c>
      <c r="DS375" s="165"/>
      <c r="DT375" s="188" t="b" cm="1">
        <f t="array" aca="1" ref="DT375" ca="1">OR($G375=Forecast_Capex_Input!$BU$8:$BU$10)</f>
        <v>0</v>
      </c>
      <c r="DU375" s="188" cm="1">
        <f t="array" aca="1" ref="DU375" ca="1">IFERROR(INDEX(Forecast_Capex_Input!BV$12:BV$286,$X375)
*(INDEX(Forecast_Capex_Input!$H$12:$H$286,$X375)=Repex),0)
*$DT375</f>
        <v>0</v>
      </c>
      <c r="DV375" s="188" cm="1">
        <f t="array" aca="1" ref="DV375" ca="1">IFERROR(INDEX(Forecast_Capex_Input!BW$12:BW$286,$X375)
*(INDEX(Forecast_Capex_Input!$H$12:$H$286,$X375)=Repex),0)
*$DT375</f>
        <v>0</v>
      </c>
      <c r="DW375" s="188" cm="1">
        <f t="array" aca="1" ref="DW375" ca="1">IFERROR(INDEX(Forecast_Capex_Input!BX$12:BX$286,$X375)
*(INDEX(Forecast_Capex_Input!$H$12:$H$286,$X375)=Repex),0)
*$DT375</f>
        <v>0</v>
      </c>
      <c r="DX375" s="188" cm="1">
        <f t="array" aca="1" ref="DX375" ca="1">IFERROR(INDEX(Forecast_Capex_Input!BY$12:BY$286,$X375)
*(INDEX(Forecast_Capex_Input!$H$12:$H$286,$X375)=Repex),0)
*$DT375</f>
        <v>0</v>
      </c>
      <c r="DY375" s="188" cm="1">
        <f t="array" aca="1" ref="DY375" ca="1">IFERROR(INDEX(Forecast_Capex_Input!BZ$12:BZ$286,$X375)
*(INDEX(Forecast_Capex_Input!$H$12:$H$286,$X375)=Repex),0)
*$DT375</f>
        <v>0</v>
      </c>
      <c r="DZ375" s="188" cm="1">
        <f t="array" aca="1" ref="DZ375" ca="1">IFERROR(INDEX(Forecast_Capex_Input!CA$12:CA$286,$X375)
*(INDEX(Forecast_Capex_Input!$H$12:$H$286,$X375)=Repex),0)
*$DT375</f>
        <v>0</v>
      </c>
      <c r="EA375" s="188" cm="1">
        <f t="array" aca="1" ref="EA375" ca="1">IFERROR(INDEX(Forecast_Capex_Input!CB$12:CB$286,$X375)
*(INDEX(Forecast_Capex_Input!$H$12:$H$286,$X375)=Repex),0)
*$DT375</f>
        <v>0</v>
      </c>
      <c r="EB375" s="188" cm="1">
        <f t="array" aca="1" ref="EB375" ca="1">IFERROR(INDEX(Forecast_Capex_Input!CC$12:CC$286,$X375)
*(INDEX(Forecast_Capex_Input!$H$12:$H$286,$X375)=Repex),0)
*$DT375</f>
        <v>0</v>
      </c>
      <c r="EC375" s="165"/>
      <c r="ED375" s="226">
        <f t="shared" ca="1" si="259"/>
        <v>4.9380063667438661</v>
      </c>
      <c r="EE375" s="174">
        <v>14</v>
      </c>
    </row>
    <row r="376" spans="3:135" x14ac:dyDescent="0.2">
      <c r="C376" s="174">
        <f t="shared" si="260"/>
        <v>366</v>
      </c>
      <c r="D376" s="167" t="str" cm="1">
        <f t="array" ref="D376">IFERROR(INDEX(Forecast_Capex_Input!$D$12:$D$286,$X376),NA)</f>
        <v>Increase capacity for generation in Wagga North area</v>
      </c>
      <c r="E376" s="172" t="b" cm="1">
        <f t="array" ref="E376">IF($X376=NA,NA,INDEX(Forecast_Capex_Input!$E$12:$E$286,$X376))</f>
        <v>1</v>
      </c>
      <c r="F376" s="167" t="str" cm="1">
        <f t="array" aca="1" ref="F376" ca="1">IFERROR(INDEX(General!$E$25:$E$26,$Y376),NA)</f>
        <v>Non-Labour</v>
      </c>
      <c r="G376" s="167" t="str" cm="1">
        <f t="array" aca="1" ref="G376" ca="1">IFERROR(INDEX(Forecast_Capex_Input!$AI$11:$BB$11,$AA376),NA)</f>
        <v>Substations</v>
      </c>
      <c r="H376" s="189" cm="1">
        <f t="array" aca="1" ref="H376" ca="1">IFERROR(INDEX(Forecast_Capex_Input!$AI$12:$BB$286,$X376,$AA376),NA)</f>
        <v>0.15</v>
      </c>
      <c r="I376" s="199" t="str" cm="1">
        <f t="array" ref="I376">IFERROR(INDEX(Forecast_Capex_Input!$F$12:$F$286,$X376),NA)</f>
        <v>Augmentation Expenditure</v>
      </c>
      <c r="J376" s="199" t="str" cm="1">
        <f t="array" ref="J376">IFERROR(INDEX(Forecast_Capex_Input!G$12:G$286,$X376),NA)</f>
        <v>Augmentations</v>
      </c>
      <c r="K376" s="199" t="str" cm="1">
        <f t="array" ref="K376">IFERROR(INDEX(Forecast_Capex_Input!H$12:H$286,$X376),NA)</f>
        <v>Augex</v>
      </c>
      <c r="L376" s="199" t="str" cm="1">
        <f t="array" ref="L376">IFERROR(INDEX(Forecast_Capex_Input!I$12:I$286,$X376),NA)</f>
        <v>Economic Benefits</v>
      </c>
      <c r="M376" s="199" t="str" cm="1">
        <f t="array" ref="M376">IFERROR(INDEX(Forecast_Capex_Input!J$12:J$286,$X376),NA)</f>
        <v>N/A</v>
      </c>
      <c r="N376" s="199" t="str" cm="1">
        <f t="array" ref="N376">IFERROR(INDEX(Forecast_Capex_Input!K$12:K$286,$X376),NA)</f>
        <v>N/A</v>
      </c>
      <c r="O376" s="199" t="str" cm="1">
        <f t="array" ref="O376">IFERROR(INDEX(Forecast_Capex_Input!L$12:L$286,$X376),NA)</f>
        <v>N/A</v>
      </c>
      <c r="P376" s="199" t="str" cm="1">
        <f t="array" ref="P376">IFERROR(INDEX(Forecast_Capex_Input!M$12:M$286,$X376),NA)</f>
        <v>N/A</v>
      </c>
      <c r="Q376" s="172" t="str" cm="1">
        <f t="array" ref="Q376">IFERROR(INDEX(Forecast_Capex_Input!N$12:N$286,$X376),NA)</f>
        <v>No</v>
      </c>
      <c r="R376" s="265" cm="1">
        <f t="array" ref="R376">IFERROR(INDEX(Forecast_Capex_Input!O$12:O$286,$X376),0)</f>
        <v>0</v>
      </c>
      <c r="S376" s="172" t="str" cm="1">
        <f t="array" ref="S376">IFERROR(INDEX(Forecast_Capex_Input!P$12:P$286,$X376),0)</f>
        <v>Energy transition</v>
      </c>
      <c r="T376" s="199" t="str" cm="1">
        <f t="array" aca="1" ref="T376" ca="1">IFERROR(INDEX(General!$K$84:$K$103,$AA376),NA)</f>
        <v>Substations (2018 onwards)</v>
      </c>
      <c r="U376" s="188" cm="1">
        <f t="array" aca="1" ref="U376" ca="1">IFERROR(
IF($F376=General!$E$25,INDEX(Forecast_Capex_Input!S$12:S$286,$X376),
INDEX(Forecast_Capex_Input!T$12:T$286,$X376)),0)</f>
        <v>0.8</v>
      </c>
      <c r="V376" s="222" t="b">
        <f>IFERROR(INDEX(Overheads!$T$19:$T$26,MATCH($I376,Overheads!$E$19:$E$26,0)),FALSE)</f>
        <v>1</v>
      </c>
      <c r="W376" s="165"/>
      <c r="X376" s="174">
        <f>IFERROR(
IF(MATCH($C376,Forecast_Capex_Input!$CI$12:$CI$286,1)+1&gt;MAX(Forecast_Capex_Input!$C$12:$C$286),NA,
MATCH($C376,Forecast_Capex_Input!$CI$12:$CI$286,1)+1),1)</f>
        <v>145</v>
      </c>
      <c r="Y376" s="174" cm="1">
        <f t="array" aca="1" ref="Y376" ca="1">IFERROR(
IF(X375&lt;&gt;X376,1,
IF(COUNTIF(OFFSET(Y375,0,0,-INDEX(Forecast_Capex_Input!$CG$12:$CG$286,$X376)),Y375)=INDEX(Forecast_Capex_Input!$CG$12:$CG$286,$X376),Y375+1,Y375)),NA)</f>
        <v>2</v>
      </c>
      <c r="Z376" s="174" cm="1">
        <f t="array" ref="Z376">IFERROR($C376-IF($X376=1,1,INDEX(Forecast_Capex_Input!$CI$12:$CI$286,$X376-1))+1,NA)</f>
        <v>6</v>
      </c>
      <c r="AA376" s="174" cm="1">
        <f t="array" aca="1" ref="AA376" ca="1">IFERROR(IF(Y376=1,
INDEX(Forecast_Capex_Input!$AI$10:$BB$10,SMALL(IF(INDEX(Forecast_Capex_Input!$AI$12:$BB$286,$X376,0)&gt;0,COLUMN(Forecast_Capex_Input!$AI$10:$BB$10)-COLUMN(Forecast_Capex_Input!$AI$12)+1),ROWS(OFFSET(AA375,0,0,-$Z376)))),
OFFSET(AA375,-INDEX(Forecast_Capex_Input!$CG$12:$CG$286,$X376)+1,0)),NA)</f>
        <v>3</v>
      </c>
      <c r="AB376" s="174">
        <f t="shared" ca="1" si="229"/>
        <v>2</v>
      </c>
      <c r="AC376" s="222" t="b">
        <f t="shared" si="261"/>
        <v>0</v>
      </c>
      <c r="AD376" s="220" t="b">
        <v>0</v>
      </c>
      <c r="AE376" s="222" t="b">
        <f t="shared" si="230"/>
        <v>1</v>
      </c>
      <c r="AF376" s="165"/>
      <c r="AG376" s="215">
        <v>3.4291710880165735E-2</v>
      </c>
      <c r="AH376" s="215">
        <v>1.2002098808058008</v>
      </c>
      <c r="AI376" s="215">
        <v>0</v>
      </c>
      <c r="AJ376" s="215">
        <v>0</v>
      </c>
      <c r="AK376" s="215">
        <v>0</v>
      </c>
      <c r="AL376" s="155">
        <v>1.2345015916859665</v>
      </c>
      <c r="AM376" s="165"/>
      <c r="AN376" s="215" cm="1">
        <f t="array" aca="1" ref="AN376" ca="1">IFERROR(INDEX(General!O$33:O$34,$AB376)
*AG376,0)</f>
        <v>3.4291710880165735E-2</v>
      </c>
      <c r="AO376" s="215" cm="1">
        <f t="array" aca="1" ref="AO376" ca="1">IFERROR(INDEX(General!P$33:P$34,$AB376)
*AH376,0)</f>
        <v>1.2002098808058008</v>
      </c>
      <c r="AP376" s="215" cm="1">
        <f t="array" aca="1" ref="AP376" ca="1">IFERROR(INDEX(General!Q$33:Q$34,$AB376)
*AI376,0)</f>
        <v>0</v>
      </c>
      <c r="AQ376" s="215" cm="1">
        <f t="array" aca="1" ref="AQ376" ca="1">IFERROR(INDEX(General!R$33:R$34,$AB376)
*AJ376,0)</f>
        <v>0</v>
      </c>
      <c r="AR376" s="215" cm="1">
        <f t="array" aca="1" ref="AR376" ca="1">IFERROR(INDEX(General!S$33:S$34,$AB376)
*AK376,0)</f>
        <v>0</v>
      </c>
      <c r="AS376" s="155">
        <f t="shared" ca="1" si="262"/>
        <v>1.2345015916859665</v>
      </c>
      <c r="AT376" s="165"/>
      <c r="AU376" s="215">
        <f ca="1">IF($AE376=FALSE,AN376*Overheads!$R$24*$V376,
IFERROR(Overheads!$O$49*$V376*AN376,0)
+IFERROR(Overheads!Q$59*$V376*(AN376/Overheads!Q$68),0))</f>
        <v>4.803116337010139E-3</v>
      </c>
      <c r="AV376" s="215">
        <f ca="1">IF($AE376=FALSE,AO376*Overheads!$R$24*$V376,
IFERROR(Overheads!$O$49*$V376*AO376,0)
+IFERROR(Overheads!R$59*$V376*(AO376/Overheads!R$68),0))</f>
        <v>0.14324557790280454</v>
      </c>
      <c r="AW376" s="215">
        <f ca="1">IF($AE376=FALSE,AP376*Overheads!$R$24*$V376,
IFERROR(Overheads!$O$49*$V376*AP376,0)
+IFERROR(Overheads!S$59*$V376*(AP376/Overheads!S$68),0))</f>
        <v>0</v>
      </c>
      <c r="AX376" s="215">
        <f ca="1">IF($AE376=FALSE,AQ376*Overheads!$R$24*$V376,
IFERROR(Overheads!$O$49*$V376*AQ376,0)
+IFERROR(Overheads!T$59*$V376*(AQ376/Overheads!T$68),0))</f>
        <v>0</v>
      </c>
      <c r="AY376" s="215">
        <f ca="1">IF($AE376=FALSE,AR376*Overheads!$R$24*$V376,
IFERROR(Overheads!$O$49*$V376*AR376,0)
+IFERROR(Overheads!U$59*$V376*(AR376/Overheads!U$68),0))</f>
        <v>0</v>
      </c>
      <c r="AZ376" s="155">
        <f t="shared" ca="1" si="263"/>
        <v>0.14804869423981468</v>
      </c>
      <c r="BA376" s="165"/>
      <c r="BB376" s="215">
        <f ca="1">IF($AE376=FALSE,AN376*Overheads!$S$25,
IFERROR(Overheads!$O$50*AN376,0)
+IFERROR(Overheads!Q$60*(AN376/Overheads!Q$66),0))</f>
        <v>6.4464332396426056E-4</v>
      </c>
      <c r="BC376" s="215">
        <f ca="1">IF($AE376=FALSE,AO376*Overheads!$S$25,
IFERROR(Overheads!$O$50*AO376,0)
+IFERROR(Overheads!R$60*(AO376/Overheads!R$66),0))</f>
        <v>2.0250663481669925E-2</v>
      </c>
      <c r="BD376" s="215">
        <f ca="1">IF($AE376=FALSE,AP376*Overheads!$S$25,
IFERROR(Overheads!$O$50*AP376,0)
+IFERROR(Overheads!S$60*(AP376/Overheads!S$66),0))</f>
        <v>0</v>
      </c>
      <c r="BE376" s="215">
        <f ca="1">IF($AE376=FALSE,AQ376*Overheads!$S$25,
IFERROR(Overheads!$O$50*AQ376,0)
+IFERROR(Overheads!T$60*(AQ376/Overheads!T$66),0))</f>
        <v>0</v>
      </c>
      <c r="BF376" s="215">
        <f ca="1">IF($AE376=FALSE,AR376*Overheads!$S$25,
IFERROR(Overheads!$O$50*AR376,0)
+IFERROR(Overheads!U$60*(AR376/Overheads!U$66),0))</f>
        <v>0</v>
      </c>
      <c r="BG376" s="155">
        <f t="shared" ca="1" si="264"/>
        <v>2.0895306805634187E-2</v>
      </c>
      <c r="BH376" s="165"/>
      <c r="BI376" s="215">
        <f t="shared" ca="1" si="265"/>
        <v>3.9739470541140132E-2</v>
      </c>
      <c r="BJ376" s="215">
        <f t="shared" ca="1" si="231"/>
        <v>1.3637061221902753</v>
      </c>
      <c r="BK376" s="215">
        <f t="shared" ca="1" si="232"/>
        <v>0</v>
      </c>
      <c r="BL376" s="215">
        <f t="shared" ca="1" si="233"/>
        <v>0</v>
      </c>
      <c r="BM376" s="215">
        <f t="shared" ca="1" si="234"/>
        <v>0</v>
      </c>
      <c r="BN376" s="155">
        <f t="shared" ca="1" si="266"/>
        <v>1.4034455927314156</v>
      </c>
      <c r="BO376" s="165"/>
      <c r="BP376" s="187" cm="1">
        <f t="array" ref="BP376">IFERROR(IF($X376=$X375,BP375,INDEX(Forecast_Capex_Input!AC$12:AC$286,$X376)),0)</f>
        <v>0</v>
      </c>
      <c r="BQ376" s="187" cm="1">
        <f t="array" ref="BQ376">IFERROR(IF($X376=$X375,BQ375,INDEX(Forecast_Capex_Input!AD$12:AD$286,$X376)),0)</f>
        <v>1</v>
      </c>
      <c r="BR376" s="187" cm="1">
        <f t="array" ref="BR376">IFERROR(IF($X376=$X375,BR375,INDEX(Forecast_Capex_Input!AE$12:AE$286,$X376)),0)</f>
        <v>0</v>
      </c>
      <c r="BS376" s="187" cm="1">
        <f t="array" ref="BS376">IFERROR(IF($X376=$X375,BS375,INDEX(Forecast_Capex_Input!AF$12:AF$286,$X376)),0)</f>
        <v>0</v>
      </c>
      <c r="BT376" s="187" cm="1">
        <f t="array" ref="BT376">IFERROR(IF($X376=$X375,BT375,INDEX(Forecast_Capex_Input!AG$12:AG$286,$X376)),0)</f>
        <v>0</v>
      </c>
      <c r="BU376" s="165"/>
      <c r="BV376" s="215">
        <f t="shared" si="235"/>
        <v>0</v>
      </c>
      <c r="BW376" s="215">
        <f t="shared" si="236"/>
        <v>1.2345015916859665</v>
      </c>
      <c r="BX376" s="215">
        <f t="shared" si="237"/>
        <v>0</v>
      </c>
      <c r="BY376" s="215">
        <f t="shared" si="238"/>
        <v>0</v>
      </c>
      <c r="BZ376" s="215">
        <f t="shared" si="239"/>
        <v>0</v>
      </c>
      <c r="CA376" s="155">
        <f t="shared" si="267"/>
        <v>1.2345015916859665</v>
      </c>
      <c r="CB376" s="165"/>
      <c r="CC376" s="215">
        <f t="shared" ca="1" si="240"/>
        <v>0</v>
      </c>
      <c r="CD376" s="215">
        <f t="shared" ca="1" si="241"/>
        <v>1.2345015916859665</v>
      </c>
      <c r="CE376" s="215">
        <f t="shared" ca="1" si="242"/>
        <v>0</v>
      </c>
      <c r="CF376" s="215">
        <f t="shared" ca="1" si="243"/>
        <v>0</v>
      </c>
      <c r="CG376" s="215">
        <f t="shared" ca="1" si="244"/>
        <v>0</v>
      </c>
      <c r="CH376" s="155">
        <f t="shared" ca="1" si="268"/>
        <v>1.2345015916859665</v>
      </c>
      <c r="CI376" s="165"/>
      <c r="CJ376" s="215">
        <f t="shared" ca="1" si="245"/>
        <v>0</v>
      </c>
      <c r="CK376" s="215">
        <f t="shared" ca="1" si="246"/>
        <v>0.14804869423981468</v>
      </c>
      <c r="CL376" s="215">
        <f t="shared" ca="1" si="247"/>
        <v>0</v>
      </c>
      <c r="CM376" s="215">
        <f t="shared" ca="1" si="248"/>
        <v>0</v>
      </c>
      <c r="CN376" s="215">
        <f t="shared" ca="1" si="249"/>
        <v>0</v>
      </c>
      <c r="CO376" s="155">
        <f t="shared" ca="1" si="269"/>
        <v>0.14804869423981468</v>
      </c>
      <c r="CP376" s="165"/>
      <c r="CQ376" s="223">
        <f t="shared" ca="1" si="250"/>
        <v>0</v>
      </c>
      <c r="CR376" s="223">
        <f t="shared" ca="1" si="251"/>
        <v>2.0895306805634187E-2</v>
      </c>
      <c r="CS376" s="223">
        <f t="shared" ca="1" si="252"/>
        <v>0</v>
      </c>
      <c r="CT376" s="223">
        <f t="shared" ca="1" si="253"/>
        <v>0</v>
      </c>
      <c r="CU376" s="223">
        <f t="shared" ca="1" si="254"/>
        <v>0</v>
      </c>
      <c r="CV376" s="155">
        <f t="shared" ca="1" si="270"/>
        <v>2.0895306805634187E-2</v>
      </c>
      <c r="CW376" s="165"/>
      <c r="CX376" s="215">
        <f t="shared" ca="1" si="271"/>
        <v>0</v>
      </c>
      <c r="CY376" s="215">
        <f t="shared" ca="1" si="255"/>
        <v>1.4034455927314153</v>
      </c>
      <c r="CZ376" s="215">
        <f t="shared" ca="1" si="256"/>
        <v>0</v>
      </c>
      <c r="DA376" s="215">
        <f t="shared" ca="1" si="257"/>
        <v>0</v>
      </c>
      <c r="DB376" s="215">
        <f t="shared" ca="1" si="258"/>
        <v>0</v>
      </c>
      <c r="DC376" s="155">
        <f t="shared" ca="1" si="272"/>
        <v>1.4034455927314153</v>
      </c>
      <c r="DD376" s="165"/>
      <c r="DE376" s="188" t="b" cm="1">
        <f t="array" aca="1" ref="DE376" ca="1">OR($G376=Forecast_Capex_Input!$BF$8:$BF$10)</f>
        <v>0</v>
      </c>
      <c r="DF376" s="188" cm="1">
        <f t="array" aca="1" ref="DF376" ca="1">IFERROR(INDEX(Forecast_Capex_Input!BG$12:BG$286,$X376)
*(INDEX(Forecast_Capex_Input!$H$12:$H$286,$X376)=Repex),0)
*$DE376</f>
        <v>0</v>
      </c>
      <c r="DG376" s="188" cm="1">
        <f t="array" aca="1" ref="DG376" ca="1">IFERROR(INDEX(Forecast_Capex_Input!BH$12:BH$286,$X376)
*(INDEX(Forecast_Capex_Input!$H$12:$H$286,$X376)=Repex),0)
*$DE376</f>
        <v>0</v>
      </c>
      <c r="DH376" s="188" cm="1">
        <f t="array" aca="1" ref="DH376" ca="1">IFERROR(INDEX(Forecast_Capex_Input!BI$12:BI$286,$X376)
*(INDEX(Forecast_Capex_Input!$H$12:$H$286,$X376)=Repex),0)
*$DE376</f>
        <v>0</v>
      </c>
      <c r="DI376" s="188" cm="1">
        <f t="array" aca="1" ref="DI376" ca="1">IFERROR(INDEX(Forecast_Capex_Input!BJ$12:BJ$286,$X376)
*(INDEX(Forecast_Capex_Input!$H$12:$H$286,$X376)=Repex),0)
*$DE376</f>
        <v>0</v>
      </c>
      <c r="DJ376" s="188" cm="1">
        <f t="array" aca="1" ref="DJ376" ca="1">IFERROR(INDEX(Forecast_Capex_Input!BK$12:BK$286,$X376)
*(INDEX(Forecast_Capex_Input!$H$12:$H$286,$X376)=Repex),0)
*$DE376</f>
        <v>0</v>
      </c>
      <c r="DK376" s="188" cm="1">
        <f t="array" aca="1" ref="DK376" ca="1">IFERROR(INDEX(Forecast_Capex_Input!BL$12:BL$286,$X376)
*(INDEX(Forecast_Capex_Input!$H$12:$H$286,$X376)=Repex),0)
*$DE376</f>
        <v>0</v>
      </c>
      <c r="DL376" s="165"/>
      <c r="DM376" s="188" t="b" cm="1">
        <f t="array" aca="1" ref="DM376" ca="1">OR($G376=Forecast_Capex_Input!$BN$8:$BN$9)</f>
        <v>1</v>
      </c>
      <c r="DN376" s="188" cm="1">
        <f t="array" aca="1" ref="DN376" ca="1">IFERROR(INDEX(Forecast_Capex_Input!BO$12:BO$286,$X376)
*(INDEX(Forecast_Capex_Input!$H$12:$H$286,$X376)=Repex),0)
*$DM376</f>
        <v>0</v>
      </c>
      <c r="DO376" s="188" cm="1">
        <f t="array" aca="1" ref="DO376" ca="1">IFERROR(INDEX(Forecast_Capex_Input!BP$12:BP$286,$X376)
*(INDEX(Forecast_Capex_Input!$H$12:$H$286,$X376)=Repex),0)
*$DM376</f>
        <v>0</v>
      </c>
      <c r="DP376" s="188" cm="1">
        <f t="array" aca="1" ref="DP376" ca="1">IFERROR(INDEX(Forecast_Capex_Input!BQ$12:BQ$286,$X376)
*(INDEX(Forecast_Capex_Input!$H$12:$H$286,$X376)=Repex),0)
*$DM376</f>
        <v>0</v>
      </c>
      <c r="DQ376" s="188" cm="1">
        <f t="array" aca="1" ref="DQ376" ca="1">IFERROR(INDEX(Forecast_Capex_Input!BR$12:BR$286,$X376)
*(INDEX(Forecast_Capex_Input!$H$12:$H$286,$X376)=Repex),0)
*$DM376</f>
        <v>0</v>
      </c>
      <c r="DR376" s="188" cm="1">
        <f t="array" aca="1" ref="DR376" ca="1">IFERROR(INDEX(Forecast_Capex_Input!BS$12:BS$286,$X376)
*(INDEX(Forecast_Capex_Input!$H$12:$H$286,$X376)=Repex),0)
*$DM376</f>
        <v>0</v>
      </c>
      <c r="DS376" s="165"/>
      <c r="DT376" s="188" t="b" cm="1">
        <f t="array" aca="1" ref="DT376" ca="1">OR($G376=Forecast_Capex_Input!$BU$8:$BU$10)</f>
        <v>0</v>
      </c>
      <c r="DU376" s="188" cm="1">
        <f t="array" aca="1" ref="DU376" ca="1">IFERROR(INDEX(Forecast_Capex_Input!BV$12:BV$286,$X376)
*(INDEX(Forecast_Capex_Input!$H$12:$H$286,$X376)=Repex),0)
*$DT376</f>
        <v>0</v>
      </c>
      <c r="DV376" s="188" cm="1">
        <f t="array" aca="1" ref="DV376" ca="1">IFERROR(INDEX(Forecast_Capex_Input!BW$12:BW$286,$X376)
*(INDEX(Forecast_Capex_Input!$H$12:$H$286,$X376)=Repex),0)
*$DT376</f>
        <v>0</v>
      </c>
      <c r="DW376" s="188" cm="1">
        <f t="array" aca="1" ref="DW376" ca="1">IFERROR(INDEX(Forecast_Capex_Input!BX$12:BX$286,$X376)
*(INDEX(Forecast_Capex_Input!$H$12:$H$286,$X376)=Repex),0)
*$DT376</f>
        <v>0</v>
      </c>
      <c r="DX376" s="188" cm="1">
        <f t="array" aca="1" ref="DX376" ca="1">IFERROR(INDEX(Forecast_Capex_Input!BY$12:BY$286,$X376)
*(INDEX(Forecast_Capex_Input!$H$12:$H$286,$X376)=Repex),0)
*$DT376</f>
        <v>0</v>
      </c>
      <c r="DY376" s="188" cm="1">
        <f t="array" aca="1" ref="DY376" ca="1">IFERROR(INDEX(Forecast_Capex_Input!BZ$12:BZ$286,$X376)
*(INDEX(Forecast_Capex_Input!$H$12:$H$286,$X376)=Repex),0)
*$DT376</f>
        <v>0</v>
      </c>
      <c r="DZ376" s="188" cm="1">
        <f t="array" aca="1" ref="DZ376" ca="1">IFERROR(INDEX(Forecast_Capex_Input!CA$12:CA$286,$X376)
*(INDEX(Forecast_Capex_Input!$H$12:$H$286,$X376)=Repex),0)
*$DT376</f>
        <v>0</v>
      </c>
      <c r="EA376" s="188" cm="1">
        <f t="array" aca="1" ref="EA376" ca="1">IFERROR(INDEX(Forecast_Capex_Input!CB$12:CB$286,$X376)
*(INDEX(Forecast_Capex_Input!$H$12:$H$286,$X376)=Repex),0)
*$DT376</f>
        <v>0</v>
      </c>
      <c r="EB376" s="188" cm="1">
        <f t="array" aca="1" ref="EB376" ca="1">IFERROR(INDEX(Forecast_Capex_Input!CC$12:CC$286,$X376)
*(INDEX(Forecast_Capex_Input!$H$12:$H$286,$X376)=Repex),0)
*$DT376</f>
        <v>0</v>
      </c>
      <c r="EC376" s="165"/>
      <c r="ED376" s="226">
        <f t="shared" ca="1" si="259"/>
        <v>1.2345015916859665</v>
      </c>
      <c r="EE376" s="174">
        <v>38</v>
      </c>
    </row>
    <row r="377" spans="3:135" x14ac:dyDescent="0.2">
      <c r="C377" s="174">
        <f t="shared" si="260"/>
        <v>367</v>
      </c>
      <c r="D377" s="167" t="str" cm="1">
        <f t="array" ref="D377">IFERROR(INDEX(Forecast_Capex_Input!$D$12:$D$286,$X377),NA)</f>
        <v>Increase capacity for generation in Wagga North area</v>
      </c>
      <c r="E377" s="172" t="b" cm="1">
        <f t="array" ref="E377">IF($X377=NA,NA,INDEX(Forecast_Capex_Input!$E$12:$E$286,$X377))</f>
        <v>1</v>
      </c>
      <c r="F377" s="167" t="str" cm="1">
        <f t="array" aca="1" ref="F377" ca="1">IFERROR(INDEX(General!$E$25:$E$26,$Y377),NA)</f>
        <v>Non-Labour</v>
      </c>
      <c r="G377" s="167" t="str" cm="1">
        <f t="array" aca="1" ref="G377" ca="1">IFERROR(INDEX(Forecast_Capex_Input!$AI$11:$BB$11,$AA377),NA)</f>
        <v>Secondary Systems</v>
      </c>
      <c r="H377" s="189" cm="1">
        <f t="array" aca="1" ref="H377" ca="1">IFERROR(INDEX(Forecast_Capex_Input!$AI$12:$BB$286,$X377,$AA377),NA)</f>
        <v>0.05</v>
      </c>
      <c r="I377" s="199" t="str" cm="1">
        <f t="array" ref="I377">IFERROR(INDEX(Forecast_Capex_Input!$F$12:$F$286,$X377),NA)</f>
        <v>Augmentation Expenditure</v>
      </c>
      <c r="J377" s="199" t="str" cm="1">
        <f t="array" ref="J377">IFERROR(INDEX(Forecast_Capex_Input!G$12:G$286,$X377),NA)</f>
        <v>Augmentations</v>
      </c>
      <c r="K377" s="199" t="str" cm="1">
        <f t="array" ref="K377">IFERROR(INDEX(Forecast_Capex_Input!H$12:H$286,$X377),NA)</f>
        <v>Augex</v>
      </c>
      <c r="L377" s="199" t="str" cm="1">
        <f t="array" ref="L377">IFERROR(INDEX(Forecast_Capex_Input!I$12:I$286,$X377),NA)</f>
        <v>Economic Benefits</v>
      </c>
      <c r="M377" s="199" t="str" cm="1">
        <f t="array" ref="M377">IFERROR(INDEX(Forecast_Capex_Input!J$12:J$286,$X377),NA)</f>
        <v>N/A</v>
      </c>
      <c r="N377" s="199" t="str" cm="1">
        <f t="array" ref="N377">IFERROR(INDEX(Forecast_Capex_Input!K$12:K$286,$X377),NA)</f>
        <v>N/A</v>
      </c>
      <c r="O377" s="199" t="str" cm="1">
        <f t="array" ref="O377">IFERROR(INDEX(Forecast_Capex_Input!L$12:L$286,$X377),NA)</f>
        <v>N/A</v>
      </c>
      <c r="P377" s="199" t="str" cm="1">
        <f t="array" ref="P377">IFERROR(INDEX(Forecast_Capex_Input!M$12:M$286,$X377),NA)</f>
        <v>N/A</v>
      </c>
      <c r="Q377" s="172" t="str" cm="1">
        <f t="array" ref="Q377">IFERROR(INDEX(Forecast_Capex_Input!N$12:N$286,$X377),NA)</f>
        <v>No</v>
      </c>
      <c r="R377" s="265" cm="1">
        <f t="array" ref="R377">IFERROR(INDEX(Forecast_Capex_Input!O$12:O$286,$X377),0)</f>
        <v>0</v>
      </c>
      <c r="S377" s="172" t="str" cm="1">
        <f t="array" ref="S377">IFERROR(INDEX(Forecast_Capex_Input!P$12:P$286,$X377),0)</f>
        <v>Energy transition</v>
      </c>
      <c r="T377" s="199" t="str" cm="1">
        <f t="array" aca="1" ref="T377" ca="1">IFERROR(INDEX(General!$K$84:$K$103,$AA377),NA)</f>
        <v>Secondary Systems (2018-23)</v>
      </c>
      <c r="U377" s="188" cm="1">
        <f t="array" aca="1" ref="U377" ca="1">IFERROR(
IF($F377=General!$E$25,INDEX(Forecast_Capex_Input!S$12:S$286,$X377),
INDEX(Forecast_Capex_Input!T$12:T$286,$X377)),0)</f>
        <v>0.8</v>
      </c>
      <c r="V377" s="222" t="b">
        <f>IFERROR(INDEX(Overheads!$T$19:$T$26,MATCH($I377,Overheads!$E$19:$E$26,0)),FALSE)</f>
        <v>1</v>
      </c>
      <c r="W377" s="165"/>
      <c r="X377" s="174">
        <f>IFERROR(
IF(MATCH($C377,Forecast_Capex_Input!$CI$12:$CI$286,1)+1&gt;MAX(Forecast_Capex_Input!$C$12:$C$286),NA,
MATCH($C377,Forecast_Capex_Input!$CI$12:$CI$286,1)+1),1)</f>
        <v>145</v>
      </c>
      <c r="Y377" s="174" cm="1">
        <f t="array" aca="1" ref="Y377" ca="1">IFERROR(
IF(X376&lt;&gt;X377,1,
IF(COUNTIF(OFFSET(Y376,0,0,-INDEX(Forecast_Capex_Input!$CG$12:$CG$286,$X377)),Y376)=INDEX(Forecast_Capex_Input!$CG$12:$CG$286,$X377),Y376+1,Y376)),NA)</f>
        <v>2</v>
      </c>
      <c r="Z377" s="174" cm="1">
        <f t="array" ref="Z377">IFERROR($C377-IF($X377=1,1,INDEX(Forecast_Capex_Input!$CI$12:$CI$286,$X377-1))+1,NA)</f>
        <v>7</v>
      </c>
      <c r="AA377" s="174" cm="1">
        <f t="array" aca="1" ref="AA377" ca="1">IFERROR(IF(Y377=1,
INDEX(Forecast_Capex_Input!$AI$10:$BB$10,SMALL(IF(INDEX(Forecast_Capex_Input!$AI$12:$BB$286,$X377,0)&gt;0,COLUMN(Forecast_Capex_Input!$AI$10:$BB$10)-COLUMN(Forecast_Capex_Input!$AI$12)+1),ROWS(OFFSET(AA376,0,0,-$Z377)))),
OFFSET(AA376,-INDEX(Forecast_Capex_Input!$CG$12:$CG$286,$X377)+1,0)),NA)</f>
        <v>4</v>
      </c>
      <c r="AB377" s="174">
        <f t="shared" ca="1" si="229"/>
        <v>2</v>
      </c>
      <c r="AC377" s="222" t="b">
        <f t="shared" si="261"/>
        <v>0</v>
      </c>
      <c r="AD377" s="220" t="b">
        <v>0</v>
      </c>
      <c r="AE377" s="222" t="b">
        <f t="shared" si="230"/>
        <v>1</v>
      </c>
      <c r="AF377" s="165"/>
      <c r="AG377" s="215">
        <v>1.143057029338858E-2</v>
      </c>
      <c r="AH377" s="215">
        <v>0.40006996026860031</v>
      </c>
      <c r="AI377" s="215">
        <v>0</v>
      </c>
      <c r="AJ377" s="215">
        <v>0</v>
      </c>
      <c r="AK377" s="215">
        <v>0</v>
      </c>
      <c r="AL377" s="155">
        <v>0.41150053056198888</v>
      </c>
      <c r="AM377" s="165"/>
      <c r="AN377" s="215" cm="1">
        <f t="array" aca="1" ref="AN377" ca="1">IFERROR(INDEX(General!O$33:O$34,$AB377)
*AG377,0)</f>
        <v>1.143057029338858E-2</v>
      </c>
      <c r="AO377" s="215" cm="1">
        <f t="array" aca="1" ref="AO377" ca="1">IFERROR(INDEX(General!P$33:P$34,$AB377)
*AH377,0)</f>
        <v>0.40006996026860031</v>
      </c>
      <c r="AP377" s="215" cm="1">
        <f t="array" aca="1" ref="AP377" ca="1">IFERROR(INDEX(General!Q$33:Q$34,$AB377)
*AI377,0)</f>
        <v>0</v>
      </c>
      <c r="AQ377" s="215" cm="1">
        <f t="array" aca="1" ref="AQ377" ca="1">IFERROR(INDEX(General!R$33:R$34,$AB377)
*AJ377,0)</f>
        <v>0</v>
      </c>
      <c r="AR377" s="215" cm="1">
        <f t="array" aca="1" ref="AR377" ca="1">IFERROR(INDEX(General!S$33:S$34,$AB377)
*AK377,0)</f>
        <v>0</v>
      </c>
      <c r="AS377" s="155">
        <f t="shared" ca="1" si="262"/>
        <v>0.41150053056198888</v>
      </c>
      <c r="AT377" s="165"/>
      <c r="AU377" s="215">
        <f ca="1">IF($AE377=FALSE,AN377*Overheads!$R$24*$V377,
IFERROR(Overheads!$O$49*$V377*AN377,0)
+IFERROR(Overheads!Q$59*$V377*(AN377/Overheads!Q$68),0))</f>
        <v>1.6010387790033795E-3</v>
      </c>
      <c r="AV377" s="215">
        <f ca="1">IF($AE377=FALSE,AO377*Overheads!$R$24*$V377,
IFERROR(Overheads!$O$49*$V377*AO377,0)
+IFERROR(Overheads!R$59*$V377*(AO377/Overheads!R$68),0))</f>
        <v>4.7748525967601527E-2</v>
      </c>
      <c r="AW377" s="215">
        <f ca="1">IF($AE377=FALSE,AP377*Overheads!$R$24*$V377,
IFERROR(Overheads!$O$49*$V377*AP377,0)
+IFERROR(Overheads!S$59*$V377*(AP377/Overheads!S$68),0))</f>
        <v>0</v>
      </c>
      <c r="AX377" s="215">
        <f ca="1">IF($AE377=FALSE,AQ377*Overheads!$R$24*$V377,
IFERROR(Overheads!$O$49*$V377*AQ377,0)
+IFERROR(Overheads!T$59*$V377*(AQ377/Overheads!T$68),0))</f>
        <v>0</v>
      </c>
      <c r="AY377" s="215">
        <f ca="1">IF($AE377=FALSE,AR377*Overheads!$R$24*$V377,
IFERROR(Overheads!$O$49*$V377*AR377,0)
+IFERROR(Overheads!U$59*$V377*(AR377/Overheads!U$68),0))</f>
        <v>0</v>
      </c>
      <c r="AZ377" s="155">
        <f t="shared" ca="1" si="263"/>
        <v>4.9349564746604908E-2</v>
      </c>
      <c r="BA377" s="165"/>
      <c r="BB377" s="215">
        <f ca="1">IF($AE377=FALSE,AN377*Overheads!$S$25,
IFERROR(Overheads!$O$50*AN377,0)
+IFERROR(Overheads!Q$60*(AN377/Overheads!Q$66),0))</f>
        <v>2.1488110798808689E-4</v>
      </c>
      <c r="BC377" s="215">
        <f ca="1">IF($AE377=FALSE,AO377*Overheads!$S$25,
IFERROR(Overheads!$O$50*AO377,0)
+IFERROR(Overheads!R$60*(AO377/Overheads!R$66),0))</f>
        <v>6.7502211605566416E-3</v>
      </c>
      <c r="BD377" s="215">
        <f ca="1">IF($AE377=FALSE,AP377*Overheads!$S$25,
IFERROR(Overheads!$O$50*AP377,0)
+IFERROR(Overheads!S$60*(AP377/Overheads!S$66),0))</f>
        <v>0</v>
      </c>
      <c r="BE377" s="215">
        <f ca="1">IF($AE377=FALSE,AQ377*Overheads!$S$25,
IFERROR(Overheads!$O$50*AQ377,0)
+IFERROR(Overheads!T$60*(AQ377/Overheads!T$66),0))</f>
        <v>0</v>
      </c>
      <c r="BF377" s="215">
        <f ca="1">IF($AE377=FALSE,AR377*Overheads!$S$25,
IFERROR(Overheads!$O$50*AR377,0)
+IFERROR(Overheads!U$60*(AR377/Overheads!U$66),0))</f>
        <v>0</v>
      </c>
      <c r="BG377" s="155">
        <f t="shared" ca="1" si="264"/>
        <v>6.9651022685447289E-3</v>
      </c>
      <c r="BH377" s="165"/>
      <c r="BI377" s="215">
        <f t="shared" ca="1" si="265"/>
        <v>1.3246490180380047E-2</v>
      </c>
      <c r="BJ377" s="215">
        <f t="shared" ca="1" si="231"/>
        <v>0.45456870739675848</v>
      </c>
      <c r="BK377" s="215">
        <f t="shared" ca="1" si="232"/>
        <v>0</v>
      </c>
      <c r="BL377" s="215">
        <f t="shared" ca="1" si="233"/>
        <v>0</v>
      </c>
      <c r="BM377" s="215">
        <f t="shared" ca="1" si="234"/>
        <v>0</v>
      </c>
      <c r="BN377" s="155">
        <f t="shared" ca="1" si="266"/>
        <v>0.46781519757713852</v>
      </c>
      <c r="BO377" s="165"/>
      <c r="BP377" s="187" cm="1">
        <f t="array" ref="BP377">IFERROR(IF($X377=$X376,BP376,INDEX(Forecast_Capex_Input!AC$12:AC$286,$X377)),0)</f>
        <v>0</v>
      </c>
      <c r="BQ377" s="187" cm="1">
        <f t="array" ref="BQ377">IFERROR(IF($X377=$X376,BQ376,INDEX(Forecast_Capex_Input!AD$12:AD$286,$X377)),0)</f>
        <v>1</v>
      </c>
      <c r="BR377" s="187" cm="1">
        <f t="array" ref="BR377">IFERROR(IF($X377=$X376,BR376,INDEX(Forecast_Capex_Input!AE$12:AE$286,$X377)),0)</f>
        <v>0</v>
      </c>
      <c r="BS377" s="187" cm="1">
        <f t="array" ref="BS377">IFERROR(IF($X377=$X376,BS376,INDEX(Forecast_Capex_Input!AF$12:AF$286,$X377)),0)</f>
        <v>0</v>
      </c>
      <c r="BT377" s="187" cm="1">
        <f t="array" ref="BT377">IFERROR(IF($X377=$X376,BT376,INDEX(Forecast_Capex_Input!AG$12:AG$286,$X377)),0)</f>
        <v>0</v>
      </c>
      <c r="BU377" s="165"/>
      <c r="BV377" s="215">
        <f t="shared" si="235"/>
        <v>0</v>
      </c>
      <c r="BW377" s="215">
        <f t="shared" si="236"/>
        <v>0.41150053056198888</v>
      </c>
      <c r="BX377" s="215">
        <f t="shared" si="237"/>
        <v>0</v>
      </c>
      <c r="BY377" s="215">
        <f t="shared" si="238"/>
        <v>0</v>
      </c>
      <c r="BZ377" s="215">
        <f t="shared" si="239"/>
        <v>0</v>
      </c>
      <c r="CA377" s="155">
        <f t="shared" si="267"/>
        <v>0.41150053056198888</v>
      </c>
      <c r="CB377" s="165"/>
      <c r="CC377" s="215">
        <f t="shared" ca="1" si="240"/>
        <v>0</v>
      </c>
      <c r="CD377" s="215">
        <f t="shared" ca="1" si="241"/>
        <v>0.41150053056198888</v>
      </c>
      <c r="CE377" s="215">
        <f t="shared" ca="1" si="242"/>
        <v>0</v>
      </c>
      <c r="CF377" s="215">
        <f t="shared" ca="1" si="243"/>
        <v>0</v>
      </c>
      <c r="CG377" s="215">
        <f t="shared" ca="1" si="244"/>
        <v>0</v>
      </c>
      <c r="CH377" s="155">
        <f t="shared" ca="1" si="268"/>
        <v>0.41150053056198888</v>
      </c>
      <c r="CI377" s="165"/>
      <c r="CJ377" s="215">
        <f t="shared" ca="1" si="245"/>
        <v>0</v>
      </c>
      <c r="CK377" s="215">
        <f t="shared" ca="1" si="246"/>
        <v>4.9349564746604908E-2</v>
      </c>
      <c r="CL377" s="215">
        <f t="shared" ca="1" si="247"/>
        <v>0</v>
      </c>
      <c r="CM377" s="215">
        <f t="shared" ca="1" si="248"/>
        <v>0</v>
      </c>
      <c r="CN377" s="215">
        <f t="shared" ca="1" si="249"/>
        <v>0</v>
      </c>
      <c r="CO377" s="155">
        <f t="shared" ca="1" si="269"/>
        <v>4.9349564746604908E-2</v>
      </c>
      <c r="CP377" s="165"/>
      <c r="CQ377" s="223">
        <f t="shared" ca="1" si="250"/>
        <v>0</v>
      </c>
      <c r="CR377" s="223">
        <f t="shared" ca="1" si="251"/>
        <v>6.9651022685447289E-3</v>
      </c>
      <c r="CS377" s="223">
        <f t="shared" ca="1" si="252"/>
        <v>0</v>
      </c>
      <c r="CT377" s="223">
        <f t="shared" ca="1" si="253"/>
        <v>0</v>
      </c>
      <c r="CU377" s="223">
        <f t="shared" ca="1" si="254"/>
        <v>0</v>
      </c>
      <c r="CV377" s="155">
        <f t="shared" ca="1" si="270"/>
        <v>6.9651022685447289E-3</v>
      </c>
      <c r="CW377" s="165"/>
      <c r="CX377" s="215">
        <f t="shared" ca="1" si="271"/>
        <v>0</v>
      </c>
      <c r="CY377" s="215">
        <f t="shared" ca="1" si="255"/>
        <v>0.46781519757713852</v>
      </c>
      <c r="CZ377" s="215">
        <f t="shared" ca="1" si="256"/>
        <v>0</v>
      </c>
      <c r="DA377" s="215">
        <f t="shared" ca="1" si="257"/>
        <v>0</v>
      </c>
      <c r="DB377" s="215">
        <f t="shared" ca="1" si="258"/>
        <v>0</v>
      </c>
      <c r="DC377" s="155">
        <f t="shared" ca="1" si="272"/>
        <v>0.46781519757713852</v>
      </c>
      <c r="DD377" s="165"/>
      <c r="DE377" s="188" t="b" cm="1">
        <f t="array" aca="1" ref="DE377" ca="1">OR($G377=Forecast_Capex_Input!$BF$8:$BF$10)</f>
        <v>0</v>
      </c>
      <c r="DF377" s="188" cm="1">
        <f t="array" aca="1" ref="DF377" ca="1">IFERROR(INDEX(Forecast_Capex_Input!BG$12:BG$286,$X377)
*(INDEX(Forecast_Capex_Input!$H$12:$H$286,$X377)=Repex),0)
*$DE377</f>
        <v>0</v>
      </c>
      <c r="DG377" s="188" cm="1">
        <f t="array" aca="1" ref="DG377" ca="1">IFERROR(INDEX(Forecast_Capex_Input!BH$12:BH$286,$X377)
*(INDEX(Forecast_Capex_Input!$H$12:$H$286,$X377)=Repex),0)
*$DE377</f>
        <v>0</v>
      </c>
      <c r="DH377" s="188" cm="1">
        <f t="array" aca="1" ref="DH377" ca="1">IFERROR(INDEX(Forecast_Capex_Input!BI$12:BI$286,$X377)
*(INDEX(Forecast_Capex_Input!$H$12:$H$286,$X377)=Repex),0)
*$DE377</f>
        <v>0</v>
      </c>
      <c r="DI377" s="188" cm="1">
        <f t="array" aca="1" ref="DI377" ca="1">IFERROR(INDEX(Forecast_Capex_Input!BJ$12:BJ$286,$X377)
*(INDEX(Forecast_Capex_Input!$H$12:$H$286,$X377)=Repex),0)
*$DE377</f>
        <v>0</v>
      </c>
      <c r="DJ377" s="188" cm="1">
        <f t="array" aca="1" ref="DJ377" ca="1">IFERROR(INDEX(Forecast_Capex_Input!BK$12:BK$286,$X377)
*(INDEX(Forecast_Capex_Input!$H$12:$H$286,$X377)=Repex),0)
*$DE377</f>
        <v>0</v>
      </c>
      <c r="DK377" s="188" cm="1">
        <f t="array" aca="1" ref="DK377" ca="1">IFERROR(INDEX(Forecast_Capex_Input!BL$12:BL$286,$X377)
*(INDEX(Forecast_Capex_Input!$H$12:$H$286,$X377)=Repex),0)
*$DE377</f>
        <v>0</v>
      </c>
      <c r="DL377" s="165"/>
      <c r="DM377" s="188" t="b" cm="1">
        <f t="array" aca="1" ref="DM377" ca="1">OR($G377=Forecast_Capex_Input!$BN$8:$BN$9)</f>
        <v>0</v>
      </c>
      <c r="DN377" s="188" cm="1">
        <f t="array" aca="1" ref="DN377" ca="1">IFERROR(INDEX(Forecast_Capex_Input!BO$12:BO$286,$X377)
*(INDEX(Forecast_Capex_Input!$H$12:$H$286,$X377)=Repex),0)
*$DM377</f>
        <v>0</v>
      </c>
      <c r="DO377" s="188" cm="1">
        <f t="array" aca="1" ref="DO377" ca="1">IFERROR(INDEX(Forecast_Capex_Input!BP$12:BP$286,$X377)
*(INDEX(Forecast_Capex_Input!$H$12:$H$286,$X377)=Repex),0)
*$DM377</f>
        <v>0</v>
      </c>
      <c r="DP377" s="188" cm="1">
        <f t="array" aca="1" ref="DP377" ca="1">IFERROR(INDEX(Forecast_Capex_Input!BQ$12:BQ$286,$X377)
*(INDEX(Forecast_Capex_Input!$H$12:$H$286,$X377)=Repex),0)
*$DM377</f>
        <v>0</v>
      </c>
      <c r="DQ377" s="188" cm="1">
        <f t="array" aca="1" ref="DQ377" ca="1">IFERROR(INDEX(Forecast_Capex_Input!BR$12:BR$286,$X377)
*(INDEX(Forecast_Capex_Input!$H$12:$H$286,$X377)=Repex),0)
*$DM377</f>
        <v>0</v>
      </c>
      <c r="DR377" s="188" cm="1">
        <f t="array" aca="1" ref="DR377" ca="1">IFERROR(INDEX(Forecast_Capex_Input!BS$12:BS$286,$X377)
*(INDEX(Forecast_Capex_Input!$H$12:$H$286,$X377)=Repex),0)
*$DM377</f>
        <v>0</v>
      </c>
      <c r="DS377" s="165"/>
      <c r="DT377" s="188" t="b" cm="1">
        <f t="array" aca="1" ref="DT377" ca="1">OR($G377=Forecast_Capex_Input!$BU$8:$BU$10)</f>
        <v>1</v>
      </c>
      <c r="DU377" s="188" cm="1">
        <f t="array" aca="1" ref="DU377" ca="1">IFERROR(INDEX(Forecast_Capex_Input!BV$12:BV$286,$X377)
*(INDEX(Forecast_Capex_Input!$H$12:$H$286,$X377)=Repex),0)
*$DT377</f>
        <v>0</v>
      </c>
      <c r="DV377" s="188" cm="1">
        <f t="array" aca="1" ref="DV377" ca="1">IFERROR(INDEX(Forecast_Capex_Input!BW$12:BW$286,$X377)
*(INDEX(Forecast_Capex_Input!$H$12:$H$286,$X377)=Repex),0)
*$DT377</f>
        <v>0</v>
      </c>
      <c r="DW377" s="188" cm="1">
        <f t="array" aca="1" ref="DW377" ca="1">IFERROR(INDEX(Forecast_Capex_Input!BX$12:BX$286,$X377)
*(INDEX(Forecast_Capex_Input!$H$12:$H$286,$X377)=Repex),0)
*$DT377</f>
        <v>0</v>
      </c>
      <c r="DX377" s="188" cm="1">
        <f t="array" aca="1" ref="DX377" ca="1">IFERROR(INDEX(Forecast_Capex_Input!BY$12:BY$286,$X377)
*(INDEX(Forecast_Capex_Input!$H$12:$H$286,$X377)=Repex),0)
*$DT377</f>
        <v>0</v>
      </c>
      <c r="DY377" s="188" cm="1">
        <f t="array" aca="1" ref="DY377" ca="1">IFERROR(INDEX(Forecast_Capex_Input!BZ$12:BZ$286,$X377)
*(INDEX(Forecast_Capex_Input!$H$12:$H$286,$X377)=Repex),0)
*$DT377</f>
        <v>0</v>
      </c>
      <c r="DZ377" s="188" cm="1">
        <f t="array" aca="1" ref="DZ377" ca="1">IFERROR(INDEX(Forecast_Capex_Input!CA$12:CA$286,$X377)
*(INDEX(Forecast_Capex_Input!$H$12:$H$286,$X377)=Repex),0)
*$DT377</f>
        <v>0</v>
      </c>
      <c r="EA377" s="188" cm="1">
        <f t="array" aca="1" ref="EA377" ca="1">IFERROR(INDEX(Forecast_Capex_Input!CB$12:CB$286,$X377)
*(INDEX(Forecast_Capex_Input!$H$12:$H$286,$X377)=Repex),0)
*$DT377</f>
        <v>0</v>
      </c>
      <c r="EB377" s="188" cm="1">
        <f t="array" aca="1" ref="EB377" ca="1">IFERROR(INDEX(Forecast_Capex_Input!CC$12:CC$286,$X377)
*(INDEX(Forecast_Capex_Input!$H$12:$H$286,$X377)=Repex),0)
*$DT377</f>
        <v>0</v>
      </c>
      <c r="EC377" s="165"/>
      <c r="ED377" s="226">
        <f t="shared" ca="1" si="259"/>
        <v>0.41150053056198888</v>
      </c>
      <c r="EE377" s="174">
        <v>50</v>
      </c>
    </row>
    <row r="378" spans="3:135" x14ac:dyDescent="0.2">
      <c r="C378" s="174">
        <f t="shared" si="260"/>
        <v>368</v>
      </c>
      <c r="D378" s="167" t="str" cm="1">
        <f t="array" ref="D378">IFERROR(INDEX(Forecast_Capex_Input!$D$12:$D$286,$X378),NA)</f>
        <v>Increase capacity for generation in Wagga North area</v>
      </c>
      <c r="E378" s="172" t="b" cm="1">
        <f t="array" ref="E378">IF($X378=NA,NA,INDEX(Forecast_Capex_Input!$E$12:$E$286,$X378))</f>
        <v>1</v>
      </c>
      <c r="F378" s="167" t="str" cm="1">
        <f t="array" aca="1" ref="F378" ca="1">IFERROR(INDEX(General!$E$25:$E$26,$Y378),NA)</f>
        <v>Non-Labour</v>
      </c>
      <c r="G378" s="167" t="str" cm="1">
        <f t="array" aca="1" ref="G378" ca="1">IFERROR(INDEX(Forecast_Capex_Input!$AI$11:$BB$11,$AA378),NA)</f>
        <v>Land and Easements</v>
      </c>
      <c r="H378" s="189" cm="1">
        <f t="array" aca="1" ref="H378" ca="1">IFERROR(INDEX(Forecast_Capex_Input!$AI$12:$BB$286,$X378,$AA378),NA)</f>
        <v>0.2</v>
      </c>
      <c r="I378" s="199" t="str" cm="1">
        <f t="array" ref="I378">IFERROR(INDEX(Forecast_Capex_Input!$F$12:$F$286,$X378),NA)</f>
        <v>Augmentation Expenditure</v>
      </c>
      <c r="J378" s="199" t="str" cm="1">
        <f t="array" ref="J378">IFERROR(INDEX(Forecast_Capex_Input!G$12:G$286,$X378),NA)</f>
        <v>Augmentations</v>
      </c>
      <c r="K378" s="199" t="str" cm="1">
        <f t="array" ref="K378">IFERROR(INDEX(Forecast_Capex_Input!H$12:H$286,$X378),NA)</f>
        <v>Augex</v>
      </c>
      <c r="L378" s="199" t="str" cm="1">
        <f t="array" ref="L378">IFERROR(INDEX(Forecast_Capex_Input!I$12:I$286,$X378),NA)</f>
        <v>Economic Benefits</v>
      </c>
      <c r="M378" s="199" t="str" cm="1">
        <f t="array" ref="M378">IFERROR(INDEX(Forecast_Capex_Input!J$12:J$286,$X378),NA)</f>
        <v>N/A</v>
      </c>
      <c r="N378" s="199" t="str" cm="1">
        <f t="array" ref="N378">IFERROR(INDEX(Forecast_Capex_Input!K$12:K$286,$X378),NA)</f>
        <v>N/A</v>
      </c>
      <c r="O378" s="199" t="str" cm="1">
        <f t="array" ref="O378">IFERROR(INDEX(Forecast_Capex_Input!L$12:L$286,$X378),NA)</f>
        <v>N/A</v>
      </c>
      <c r="P378" s="199" t="str" cm="1">
        <f t="array" ref="P378">IFERROR(INDEX(Forecast_Capex_Input!M$12:M$286,$X378),NA)</f>
        <v>N/A</v>
      </c>
      <c r="Q378" s="172" t="str" cm="1">
        <f t="array" ref="Q378">IFERROR(INDEX(Forecast_Capex_Input!N$12:N$286,$X378),NA)</f>
        <v>No</v>
      </c>
      <c r="R378" s="265" cm="1">
        <f t="array" ref="R378">IFERROR(INDEX(Forecast_Capex_Input!O$12:O$286,$X378),0)</f>
        <v>0</v>
      </c>
      <c r="S378" s="172" t="str" cm="1">
        <f t="array" ref="S378">IFERROR(INDEX(Forecast_Capex_Input!P$12:P$286,$X378),0)</f>
        <v>Energy transition</v>
      </c>
      <c r="T378" s="199" t="str" cm="1">
        <f t="array" aca="1" ref="T378" ca="1">IFERROR(INDEX(General!$K$84:$K$103,$AA378),NA)</f>
        <v>Land and Easements</v>
      </c>
      <c r="U378" s="188" cm="1">
        <f t="array" aca="1" ref="U378" ca="1">IFERROR(
IF($F378=General!$E$25,INDEX(Forecast_Capex_Input!S$12:S$286,$X378),
INDEX(Forecast_Capex_Input!T$12:T$286,$X378)),0)</f>
        <v>0.8</v>
      </c>
      <c r="V378" s="222" t="b">
        <f>IFERROR(INDEX(Overheads!$T$19:$T$26,MATCH($I378,Overheads!$E$19:$E$26,0)),FALSE)</f>
        <v>1</v>
      </c>
      <c r="W378" s="165"/>
      <c r="X378" s="174">
        <f>IFERROR(
IF(MATCH($C378,Forecast_Capex_Input!$CI$12:$CI$286,1)+1&gt;MAX(Forecast_Capex_Input!$C$12:$C$286),NA,
MATCH($C378,Forecast_Capex_Input!$CI$12:$CI$286,1)+1),1)</f>
        <v>145</v>
      </c>
      <c r="Y378" s="174" cm="1">
        <f t="array" aca="1" ref="Y378" ca="1">IFERROR(
IF(X377&lt;&gt;X378,1,
IF(COUNTIF(OFFSET(Y377,0,0,-INDEX(Forecast_Capex_Input!$CG$12:$CG$286,$X378)),Y377)=INDEX(Forecast_Capex_Input!$CG$12:$CG$286,$X378),Y377+1,Y377)),NA)</f>
        <v>2</v>
      </c>
      <c r="Z378" s="174" cm="1">
        <f t="array" ref="Z378">IFERROR($C378-IF($X378=1,1,INDEX(Forecast_Capex_Input!$CI$12:$CI$286,$X378-1))+1,NA)</f>
        <v>8</v>
      </c>
      <c r="AA378" s="174" cm="1">
        <f t="array" aca="1" ref="AA378" ca="1">IFERROR(IF(Y378=1,
INDEX(Forecast_Capex_Input!$AI$10:$BB$10,SMALL(IF(INDEX(Forecast_Capex_Input!$AI$12:$BB$286,$X378,0)&gt;0,COLUMN(Forecast_Capex_Input!$AI$10:$BB$10)-COLUMN(Forecast_Capex_Input!$AI$12)+1),ROWS(OFFSET(AA377,0,0,-$Z378)))),
OFFSET(AA377,-INDEX(Forecast_Capex_Input!$CG$12:$CG$286,$X378)+1,0)),NA)</f>
        <v>9</v>
      </c>
      <c r="AB378" s="174">
        <f t="shared" ca="1" si="229"/>
        <v>2</v>
      </c>
      <c r="AC378" s="222" t="b">
        <f t="shared" si="261"/>
        <v>0</v>
      </c>
      <c r="AD378" s="220" t="b">
        <v>0</v>
      </c>
      <c r="AE378" s="222" t="b">
        <f t="shared" si="230"/>
        <v>1</v>
      </c>
      <c r="AF378" s="165"/>
      <c r="AG378" s="215">
        <v>4.572228117355432E-2</v>
      </c>
      <c r="AH378" s="215">
        <v>1.6002798410744012</v>
      </c>
      <c r="AI378" s="215">
        <v>0</v>
      </c>
      <c r="AJ378" s="215">
        <v>0</v>
      </c>
      <c r="AK378" s="215">
        <v>0</v>
      </c>
      <c r="AL378" s="155">
        <v>1.6460021222479555</v>
      </c>
      <c r="AM378" s="165"/>
      <c r="AN378" s="215" cm="1">
        <f t="array" aca="1" ref="AN378" ca="1">IFERROR(INDEX(General!O$33:O$34,$AB378)
*AG378,0)</f>
        <v>4.572228117355432E-2</v>
      </c>
      <c r="AO378" s="215" cm="1">
        <f t="array" aca="1" ref="AO378" ca="1">IFERROR(INDEX(General!P$33:P$34,$AB378)
*AH378,0)</f>
        <v>1.6002798410744012</v>
      </c>
      <c r="AP378" s="215" cm="1">
        <f t="array" aca="1" ref="AP378" ca="1">IFERROR(INDEX(General!Q$33:Q$34,$AB378)
*AI378,0)</f>
        <v>0</v>
      </c>
      <c r="AQ378" s="215" cm="1">
        <f t="array" aca="1" ref="AQ378" ca="1">IFERROR(INDEX(General!R$33:R$34,$AB378)
*AJ378,0)</f>
        <v>0</v>
      </c>
      <c r="AR378" s="215" cm="1">
        <f t="array" aca="1" ref="AR378" ca="1">IFERROR(INDEX(General!S$33:S$34,$AB378)
*AK378,0)</f>
        <v>0</v>
      </c>
      <c r="AS378" s="155">
        <f t="shared" ca="1" si="262"/>
        <v>1.6460021222479555</v>
      </c>
      <c r="AT378" s="165"/>
      <c r="AU378" s="215">
        <f ca="1">IF($AE378=FALSE,AN378*Overheads!$R$24*$V378,
IFERROR(Overheads!$O$49*$V378*AN378,0)
+IFERROR(Overheads!Q$59*$V378*(AN378/Overheads!Q$68),0))</f>
        <v>6.4041551160135182E-3</v>
      </c>
      <c r="AV378" s="215">
        <f ca="1">IF($AE378=FALSE,AO378*Overheads!$R$24*$V378,
IFERROR(Overheads!$O$49*$V378*AO378,0)
+IFERROR(Overheads!R$59*$V378*(AO378/Overheads!R$68),0))</f>
        <v>0.19099410387040611</v>
      </c>
      <c r="AW378" s="215">
        <f ca="1">IF($AE378=FALSE,AP378*Overheads!$R$24*$V378,
IFERROR(Overheads!$O$49*$V378*AP378,0)
+IFERROR(Overheads!S$59*$V378*(AP378/Overheads!S$68),0))</f>
        <v>0</v>
      </c>
      <c r="AX378" s="215">
        <f ca="1">IF($AE378=FALSE,AQ378*Overheads!$R$24*$V378,
IFERROR(Overheads!$O$49*$V378*AQ378,0)
+IFERROR(Overheads!T$59*$V378*(AQ378/Overheads!T$68),0))</f>
        <v>0</v>
      </c>
      <c r="AY378" s="215">
        <f ca="1">IF($AE378=FALSE,AR378*Overheads!$R$24*$V378,
IFERROR(Overheads!$O$49*$V378*AR378,0)
+IFERROR(Overheads!U$59*$V378*(AR378/Overheads!U$68),0))</f>
        <v>0</v>
      </c>
      <c r="AZ378" s="155">
        <f t="shared" ca="1" si="263"/>
        <v>0.19739825898641963</v>
      </c>
      <c r="BA378" s="165"/>
      <c r="BB378" s="215">
        <f ca="1">IF($AE378=FALSE,AN378*Overheads!$S$25,
IFERROR(Overheads!$O$50*AN378,0)
+IFERROR(Overheads!Q$60*(AN378/Overheads!Q$66),0))</f>
        <v>8.5952443195234755E-4</v>
      </c>
      <c r="BC378" s="215">
        <f ca="1">IF($AE378=FALSE,AO378*Overheads!$S$25,
IFERROR(Overheads!$O$50*AO378,0)
+IFERROR(Overheads!R$60*(AO378/Overheads!R$66),0))</f>
        <v>2.7000884642226566E-2</v>
      </c>
      <c r="BD378" s="215">
        <f ca="1">IF($AE378=FALSE,AP378*Overheads!$S$25,
IFERROR(Overheads!$O$50*AP378,0)
+IFERROR(Overheads!S$60*(AP378/Overheads!S$66),0))</f>
        <v>0</v>
      </c>
      <c r="BE378" s="215">
        <f ca="1">IF($AE378=FALSE,AQ378*Overheads!$S$25,
IFERROR(Overheads!$O$50*AQ378,0)
+IFERROR(Overheads!T$60*(AQ378/Overheads!T$66),0))</f>
        <v>0</v>
      </c>
      <c r="BF378" s="215">
        <f ca="1">IF($AE378=FALSE,AR378*Overheads!$S$25,
IFERROR(Overheads!$O$50*AR378,0)
+IFERROR(Overheads!U$60*(AR378/Overheads!U$66),0))</f>
        <v>0</v>
      </c>
      <c r="BG378" s="155">
        <f t="shared" ca="1" si="264"/>
        <v>2.7860409074178916E-2</v>
      </c>
      <c r="BH378" s="165"/>
      <c r="BI378" s="215">
        <f t="shared" ca="1" si="265"/>
        <v>5.2985960721520189E-2</v>
      </c>
      <c r="BJ378" s="215">
        <f t="shared" ca="1" si="231"/>
        <v>1.8182748295870339</v>
      </c>
      <c r="BK378" s="215">
        <f t="shared" ca="1" si="232"/>
        <v>0</v>
      </c>
      <c r="BL378" s="215">
        <f t="shared" ca="1" si="233"/>
        <v>0</v>
      </c>
      <c r="BM378" s="215">
        <f t="shared" ca="1" si="234"/>
        <v>0</v>
      </c>
      <c r="BN378" s="155">
        <f t="shared" ca="1" si="266"/>
        <v>1.8712607903085541</v>
      </c>
      <c r="BO378" s="165"/>
      <c r="BP378" s="187" cm="1">
        <f t="array" ref="BP378">IFERROR(IF($X378=$X377,BP377,INDEX(Forecast_Capex_Input!AC$12:AC$286,$X378)),0)</f>
        <v>0</v>
      </c>
      <c r="BQ378" s="187" cm="1">
        <f t="array" ref="BQ378">IFERROR(IF($X378=$X377,BQ377,INDEX(Forecast_Capex_Input!AD$12:AD$286,$X378)),0)</f>
        <v>1</v>
      </c>
      <c r="BR378" s="187" cm="1">
        <f t="array" ref="BR378">IFERROR(IF($X378=$X377,BR377,INDEX(Forecast_Capex_Input!AE$12:AE$286,$X378)),0)</f>
        <v>0</v>
      </c>
      <c r="BS378" s="187" cm="1">
        <f t="array" ref="BS378">IFERROR(IF($X378=$X377,BS377,INDEX(Forecast_Capex_Input!AF$12:AF$286,$X378)),0)</f>
        <v>0</v>
      </c>
      <c r="BT378" s="187" cm="1">
        <f t="array" ref="BT378">IFERROR(IF($X378=$X377,BT377,INDEX(Forecast_Capex_Input!AG$12:AG$286,$X378)),0)</f>
        <v>0</v>
      </c>
      <c r="BU378" s="165"/>
      <c r="BV378" s="215">
        <f t="shared" si="235"/>
        <v>0</v>
      </c>
      <c r="BW378" s="215">
        <f t="shared" si="236"/>
        <v>1.6460021222479555</v>
      </c>
      <c r="BX378" s="215">
        <f t="shared" si="237"/>
        <v>0</v>
      </c>
      <c r="BY378" s="215">
        <f t="shared" si="238"/>
        <v>0</v>
      </c>
      <c r="BZ378" s="215">
        <f t="shared" si="239"/>
        <v>0</v>
      </c>
      <c r="CA378" s="155">
        <f t="shared" si="267"/>
        <v>1.6460021222479555</v>
      </c>
      <c r="CB378" s="165"/>
      <c r="CC378" s="215">
        <f t="shared" ca="1" si="240"/>
        <v>0</v>
      </c>
      <c r="CD378" s="215">
        <f t="shared" ca="1" si="241"/>
        <v>1.6460021222479555</v>
      </c>
      <c r="CE378" s="215">
        <f t="shared" ca="1" si="242"/>
        <v>0</v>
      </c>
      <c r="CF378" s="215">
        <f t="shared" ca="1" si="243"/>
        <v>0</v>
      </c>
      <c r="CG378" s="215">
        <f t="shared" ca="1" si="244"/>
        <v>0</v>
      </c>
      <c r="CH378" s="155">
        <f t="shared" ca="1" si="268"/>
        <v>1.6460021222479555</v>
      </c>
      <c r="CI378" s="165"/>
      <c r="CJ378" s="215">
        <f t="shared" ca="1" si="245"/>
        <v>0</v>
      </c>
      <c r="CK378" s="215">
        <f t="shared" ca="1" si="246"/>
        <v>0.19739825898641963</v>
      </c>
      <c r="CL378" s="215">
        <f t="shared" ca="1" si="247"/>
        <v>0</v>
      </c>
      <c r="CM378" s="215">
        <f t="shared" ca="1" si="248"/>
        <v>0</v>
      </c>
      <c r="CN378" s="215">
        <f t="shared" ca="1" si="249"/>
        <v>0</v>
      </c>
      <c r="CO378" s="155">
        <f t="shared" ca="1" si="269"/>
        <v>0.19739825898641963</v>
      </c>
      <c r="CP378" s="165"/>
      <c r="CQ378" s="223">
        <f t="shared" ca="1" si="250"/>
        <v>0</v>
      </c>
      <c r="CR378" s="223">
        <f t="shared" ca="1" si="251"/>
        <v>2.7860409074178916E-2</v>
      </c>
      <c r="CS378" s="223">
        <f t="shared" ca="1" si="252"/>
        <v>0</v>
      </c>
      <c r="CT378" s="223">
        <f t="shared" ca="1" si="253"/>
        <v>0</v>
      </c>
      <c r="CU378" s="223">
        <f t="shared" ca="1" si="254"/>
        <v>0</v>
      </c>
      <c r="CV378" s="155">
        <f t="shared" ca="1" si="270"/>
        <v>2.7860409074178916E-2</v>
      </c>
      <c r="CW378" s="165"/>
      <c r="CX378" s="215">
        <f t="shared" ca="1" si="271"/>
        <v>0</v>
      </c>
      <c r="CY378" s="215">
        <f t="shared" ca="1" si="255"/>
        <v>1.8712607903085541</v>
      </c>
      <c r="CZ378" s="215">
        <f t="shared" ca="1" si="256"/>
        <v>0</v>
      </c>
      <c r="DA378" s="215">
        <f t="shared" ca="1" si="257"/>
        <v>0</v>
      </c>
      <c r="DB378" s="215">
        <f t="shared" ca="1" si="258"/>
        <v>0</v>
      </c>
      <c r="DC378" s="155">
        <f t="shared" ca="1" si="272"/>
        <v>1.8712607903085541</v>
      </c>
      <c r="DD378" s="165"/>
      <c r="DE378" s="188" t="b" cm="1">
        <f t="array" aca="1" ref="DE378" ca="1">OR($G378=Forecast_Capex_Input!$BF$8:$BF$10)</f>
        <v>0</v>
      </c>
      <c r="DF378" s="188" cm="1">
        <f t="array" aca="1" ref="DF378" ca="1">IFERROR(INDEX(Forecast_Capex_Input!BG$12:BG$286,$X378)
*(INDEX(Forecast_Capex_Input!$H$12:$H$286,$X378)=Repex),0)
*$DE378</f>
        <v>0</v>
      </c>
      <c r="DG378" s="188" cm="1">
        <f t="array" aca="1" ref="DG378" ca="1">IFERROR(INDEX(Forecast_Capex_Input!BH$12:BH$286,$X378)
*(INDEX(Forecast_Capex_Input!$H$12:$H$286,$X378)=Repex),0)
*$DE378</f>
        <v>0</v>
      </c>
      <c r="DH378" s="188" cm="1">
        <f t="array" aca="1" ref="DH378" ca="1">IFERROR(INDEX(Forecast_Capex_Input!BI$12:BI$286,$X378)
*(INDEX(Forecast_Capex_Input!$H$12:$H$286,$X378)=Repex),0)
*$DE378</f>
        <v>0</v>
      </c>
      <c r="DI378" s="188" cm="1">
        <f t="array" aca="1" ref="DI378" ca="1">IFERROR(INDEX(Forecast_Capex_Input!BJ$12:BJ$286,$X378)
*(INDEX(Forecast_Capex_Input!$H$12:$H$286,$X378)=Repex),0)
*$DE378</f>
        <v>0</v>
      </c>
      <c r="DJ378" s="188" cm="1">
        <f t="array" aca="1" ref="DJ378" ca="1">IFERROR(INDEX(Forecast_Capex_Input!BK$12:BK$286,$X378)
*(INDEX(Forecast_Capex_Input!$H$12:$H$286,$X378)=Repex),0)
*$DE378</f>
        <v>0</v>
      </c>
      <c r="DK378" s="188" cm="1">
        <f t="array" aca="1" ref="DK378" ca="1">IFERROR(INDEX(Forecast_Capex_Input!BL$12:BL$286,$X378)
*(INDEX(Forecast_Capex_Input!$H$12:$H$286,$X378)=Repex),0)
*$DE378</f>
        <v>0</v>
      </c>
      <c r="DL378" s="165"/>
      <c r="DM378" s="188" t="b" cm="1">
        <f t="array" aca="1" ref="DM378" ca="1">OR($G378=Forecast_Capex_Input!$BN$8:$BN$9)</f>
        <v>0</v>
      </c>
      <c r="DN378" s="188" cm="1">
        <f t="array" aca="1" ref="DN378" ca="1">IFERROR(INDEX(Forecast_Capex_Input!BO$12:BO$286,$X378)
*(INDEX(Forecast_Capex_Input!$H$12:$H$286,$X378)=Repex),0)
*$DM378</f>
        <v>0</v>
      </c>
      <c r="DO378" s="188" cm="1">
        <f t="array" aca="1" ref="DO378" ca="1">IFERROR(INDEX(Forecast_Capex_Input!BP$12:BP$286,$X378)
*(INDEX(Forecast_Capex_Input!$H$12:$H$286,$X378)=Repex),0)
*$DM378</f>
        <v>0</v>
      </c>
      <c r="DP378" s="188" cm="1">
        <f t="array" aca="1" ref="DP378" ca="1">IFERROR(INDEX(Forecast_Capex_Input!BQ$12:BQ$286,$X378)
*(INDEX(Forecast_Capex_Input!$H$12:$H$286,$X378)=Repex),0)
*$DM378</f>
        <v>0</v>
      </c>
      <c r="DQ378" s="188" cm="1">
        <f t="array" aca="1" ref="DQ378" ca="1">IFERROR(INDEX(Forecast_Capex_Input!BR$12:BR$286,$X378)
*(INDEX(Forecast_Capex_Input!$H$12:$H$286,$X378)=Repex),0)
*$DM378</f>
        <v>0</v>
      </c>
      <c r="DR378" s="188" cm="1">
        <f t="array" aca="1" ref="DR378" ca="1">IFERROR(INDEX(Forecast_Capex_Input!BS$12:BS$286,$X378)
*(INDEX(Forecast_Capex_Input!$H$12:$H$286,$X378)=Repex),0)
*$DM378</f>
        <v>0</v>
      </c>
      <c r="DS378" s="165"/>
      <c r="DT378" s="188" t="b" cm="1">
        <f t="array" aca="1" ref="DT378" ca="1">OR($G378=Forecast_Capex_Input!$BU$8:$BU$10)</f>
        <v>0</v>
      </c>
      <c r="DU378" s="188" cm="1">
        <f t="array" aca="1" ref="DU378" ca="1">IFERROR(INDEX(Forecast_Capex_Input!BV$12:BV$286,$X378)
*(INDEX(Forecast_Capex_Input!$H$12:$H$286,$X378)=Repex),0)
*$DT378</f>
        <v>0</v>
      </c>
      <c r="DV378" s="188" cm="1">
        <f t="array" aca="1" ref="DV378" ca="1">IFERROR(INDEX(Forecast_Capex_Input!BW$12:BW$286,$X378)
*(INDEX(Forecast_Capex_Input!$H$12:$H$286,$X378)=Repex),0)
*$DT378</f>
        <v>0</v>
      </c>
      <c r="DW378" s="188" cm="1">
        <f t="array" aca="1" ref="DW378" ca="1">IFERROR(INDEX(Forecast_Capex_Input!BX$12:BX$286,$X378)
*(INDEX(Forecast_Capex_Input!$H$12:$H$286,$X378)=Repex),0)
*$DT378</f>
        <v>0</v>
      </c>
      <c r="DX378" s="188" cm="1">
        <f t="array" aca="1" ref="DX378" ca="1">IFERROR(INDEX(Forecast_Capex_Input!BY$12:BY$286,$X378)
*(INDEX(Forecast_Capex_Input!$H$12:$H$286,$X378)=Repex),0)
*$DT378</f>
        <v>0</v>
      </c>
      <c r="DY378" s="188" cm="1">
        <f t="array" aca="1" ref="DY378" ca="1">IFERROR(INDEX(Forecast_Capex_Input!BZ$12:BZ$286,$X378)
*(INDEX(Forecast_Capex_Input!$H$12:$H$286,$X378)=Repex),0)
*$DT378</f>
        <v>0</v>
      </c>
      <c r="DZ378" s="188" cm="1">
        <f t="array" aca="1" ref="DZ378" ca="1">IFERROR(INDEX(Forecast_Capex_Input!CA$12:CA$286,$X378)
*(INDEX(Forecast_Capex_Input!$H$12:$H$286,$X378)=Repex),0)
*$DT378</f>
        <v>0</v>
      </c>
      <c r="EA378" s="188" cm="1">
        <f t="array" aca="1" ref="EA378" ca="1">IFERROR(INDEX(Forecast_Capex_Input!CB$12:CB$286,$X378)
*(INDEX(Forecast_Capex_Input!$H$12:$H$286,$X378)=Repex),0)
*$DT378</f>
        <v>0</v>
      </c>
      <c r="EB378" s="188" cm="1">
        <f t="array" aca="1" ref="EB378" ca="1">IFERROR(INDEX(Forecast_Capex_Input!CC$12:CC$286,$X378)
*(INDEX(Forecast_Capex_Input!$H$12:$H$286,$X378)=Repex),0)
*$DT378</f>
        <v>0</v>
      </c>
      <c r="EC378" s="165"/>
      <c r="ED378" s="226">
        <f t="shared" ca="1" si="259"/>
        <v>1.6460021222479555</v>
      </c>
      <c r="EE378" s="174">
        <v>30</v>
      </c>
    </row>
    <row r="379" spans="3:135" x14ac:dyDescent="0.2">
      <c r="C379" s="174">
        <f t="shared" si="260"/>
        <v>369</v>
      </c>
      <c r="D379" s="167" t="str" cm="1">
        <f t="array" ref="D379">IFERROR(INDEX(Forecast_Capex_Input!$D$12:$D$286,$X379),NA)</f>
        <v>Supply to Western Sydney Priority Growth area</v>
      </c>
      <c r="E379" s="172" t="b" cm="1">
        <f t="array" ref="E379">IF($X379=NA,NA,INDEX(Forecast_Capex_Input!$E$12:$E$286,$X379))</f>
        <v>1</v>
      </c>
      <c r="F379" s="167" t="str" cm="1">
        <f t="array" aca="1" ref="F379" ca="1">IFERROR(INDEX(General!$E$25:$E$26,$Y379),NA)</f>
        <v>Labour</v>
      </c>
      <c r="G379" s="167" t="str" cm="1">
        <f t="array" aca="1" ref="G379" ca="1">IFERROR(INDEX(Forecast_Capex_Input!$AI$11:$BB$11,$AA379),NA)</f>
        <v>Transmission Lines</v>
      </c>
      <c r="H379" s="189" cm="1">
        <f t="array" aca="1" ref="H379" ca="1">IFERROR(INDEX(Forecast_Capex_Input!$AI$12:$BB$286,$X379,$AA379),NA)</f>
        <v>0.15</v>
      </c>
      <c r="I379" s="199" t="str" cm="1">
        <f t="array" ref="I379">IFERROR(INDEX(Forecast_Capex_Input!$F$12:$F$286,$X379),NA)</f>
        <v>Augmentation Expenditure</v>
      </c>
      <c r="J379" s="199" t="str" cm="1">
        <f t="array" ref="J379">IFERROR(INDEX(Forecast_Capex_Input!G$12:G$286,$X379),NA)</f>
        <v>Augex - Major Project</v>
      </c>
      <c r="K379" s="199" t="str" cm="1">
        <f t="array" ref="K379">IFERROR(INDEX(Forecast_Capex_Input!H$12:H$286,$X379),NA)</f>
        <v>Augex</v>
      </c>
      <c r="L379" s="199" t="str" cm="1">
        <f t="array" ref="L379">IFERROR(INDEX(Forecast_Capex_Input!I$12:I$286,$X379),NA)</f>
        <v>Augex - Major Project</v>
      </c>
      <c r="M379" s="199" t="str" cm="1">
        <f t="array" ref="M379">IFERROR(INDEX(Forecast_Capex_Input!J$12:J$286,$X379),NA)</f>
        <v>N/A</v>
      </c>
      <c r="N379" s="199" t="str" cm="1">
        <f t="array" ref="N379">IFERROR(INDEX(Forecast_Capex_Input!K$12:K$286,$X379),NA)</f>
        <v>N/A</v>
      </c>
      <c r="O379" s="199" t="str" cm="1">
        <f t="array" ref="O379">IFERROR(INDEX(Forecast_Capex_Input!L$12:L$286,$X379),NA)</f>
        <v>N/A</v>
      </c>
      <c r="P379" s="199" t="str" cm="1">
        <f t="array" ref="P379">IFERROR(INDEX(Forecast_Capex_Input!M$12:M$286,$X379),NA)</f>
        <v>N/A</v>
      </c>
      <c r="Q379" s="172" t="str" cm="1">
        <f t="array" ref="Q379">IFERROR(INDEX(Forecast_Capex_Input!N$12:N$286,$X379),NA)</f>
        <v>Yes</v>
      </c>
      <c r="R379" s="265" cm="1">
        <f t="array" ref="R379">IFERROR(INDEX(Forecast_Capex_Input!O$12:O$286,$X379),0)</f>
        <v>0</v>
      </c>
      <c r="S379" s="172" t="str" cm="1">
        <f t="array" ref="S379">IFERROR(INDEX(Forecast_Capex_Input!P$12:P$286,$X379),0)</f>
        <v>Localised maximum demand growth</v>
      </c>
      <c r="T379" s="199" t="str" cm="1">
        <f t="array" aca="1" ref="T379" ca="1">IFERROR(INDEX(General!$K$84:$K$103,$AA379),NA)</f>
        <v>Transmission Lines (2018 onwards)</v>
      </c>
      <c r="U379" s="188" cm="1">
        <f t="array" aca="1" ref="U379" ca="1">IFERROR(
IF($F379=General!$E$25,INDEX(Forecast_Capex_Input!S$12:S$286,$X379),
INDEX(Forecast_Capex_Input!T$12:T$286,$X379)),0)</f>
        <v>0.12</v>
      </c>
      <c r="V379" s="222" t="b">
        <f>IFERROR(INDEX(Overheads!$T$19:$T$26,MATCH($I379,Overheads!$E$19:$E$26,0)),FALSE)</f>
        <v>1</v>
      </c>
      <c r="W379" s="165"/>
      <c r="X379" s="174">
        <f>IFERROR(
IF(MATCH($C379,Forecast_Capex_Input!$CI$12:$CI$286,1)+1&gt;MAX(Forecast_Capex_Input!$C$12:$C$286),NA,
MATCH($C379,Forecast_Capex_Input!$CI$12:$CI$286,1)+1),1)</f>
        <v>146</v>
      </c>
      <c r="Y379" s="174" cm="1">
        <f t="array" aca="1" ref="Y379" ca="1">IFERROR(
IF(X378&lt;&gt;X379,1,
IF(COUNTIF(OFFSET(Y378,0,0,-INDEX(Forecast_Capex_Input!$CG$12:$CG$286,$X379)),Y378)=INDEX(Forecast_Capex_Input!$CG$12:$CG$286,$X379),Y378+1,Y378)),NA)</f>
        <v>1</v>
      </c>
      <c r="Z379" s="174" cm="1">
        <f t="array" ref="Z379">IFERROR($C379-IF($X379=1,1,INDEX(Forecast_Capex_Input!$CI$12:$CI$286,$X379-1))+1,NA)</f>
        <v>1</v>
      </c>
      <c r="AA379" s="174" cm="1">
        <f t="array" aca="1" ref="AA379" ca="1">IFERROR(IF(Y379=1,
INDEX(Forecast_Capex_Input!$AI$10:$BB$10,SMALL(IF(INDEX(Forecast_Capex_Input!$AI$12:$BB$286,$X379,0)&gt;0,COLUMN(Forecast_Capex_Input!$AI$10:$BB$10)-COLUMN(Forecast_Capex_Input!$AI$12)+1),ROWS(OFFSET(AA378,0,0,-$Z379)))),
OFFSET(AA378,-INDEX(Forecast_Capex_Input!$CG$12:$CG$286,$X379)+1,0)),NA)</f>
        <v>1</v>
      </c>
      <c r="AB379" s="174">
        <f t="shared" ca="1" si="229"/>
        <v>1</v>
      </c>
      <c r="AC379" s="222" t="b">
        <f t="shared" si="261"/>
        <v>0</v>
      </c>
      <c r="AD379" s="220" t="b">
        <v>0</v>
      </c>
      <c r="AE379" s="222" t="b">
        <f t="shared" si="230"/>
        <v>1</v>
      </c>
      <c r="AF379" s="165"/>
      <c r="AG379" s="249" t="s">
        <v>588</v>
      </c>
      <c r="AH379" s="249" t="s">
        <v>588</v>
      </c>
      <c r="AI379" s="249" t="s">
        <v>588</v>
      </c>
      <c r="AJ379" s="249" t="s">
        <v>588</v>
      </c>
      <c r="AK379" s="249" t="s">
        <v>588</v>
      </c>
      <c r="AL379" s="261" t="s">
        <v>588</v>
      </c>
      <c r="AM379" s="165"/>
      <c r="AN379" s="249" t="s">
        <v>588</v>
      </c>
      <c r="AO379" s="249" t="s">
        <v>588</v>
      </c>
      <c r="AP379" s="249" t="s">
        <v>588</v>
      </c>
      <c r="AQ379" s="249" t="s">
        <v>588</v>
      </c>
      <c r="AR379" s="249" t="s">
        <v>588</v>
      </c>
      <c r="AS379" s="261" t="s">
        <v>588</v>
      </c>
      <c r="AT379" s="165"/>
      <c r="AU379" s="249" t="s">
        <v>588</v>
      </c>
      <c r="AV379" s="249" t="s">
        <v>588</v>
      </c>
      <c r="AW379" s="249" t="s">
        <v>588</v>
      </c>
      <c r="AX379" s="249" t="s">
        <v>588</v>
      </c>
      <c r="AY379" s="249" t="s">
        <v>588</v>
      </c>
      <c r="AZ379" s="261" t="s">
        <v>588</v>
      </c>
      <c r="BA379" s="165"/>
      <c r="BB379" s="249" t="s">
        <v>588</v>
      </c>
      <c r="BC379" s="249" t="s">
        <v>588</v>
      </c>
      <c r="BD379" s="249" t="s">
        <v>588</v>
      </c>
      <c r="BE379" s="249" t="s">
        <v>588</v>
      </c>
      <c r="BF379" s="249" t="s">
        <v>588</v>
      </c>
      <c r="BG379" s="261" t="s">
        <v>588</v>
      </c>
      <c r="BH379" s="165"/>
      <c r="BI379" s="249" t="s">
        <v>588</v>
      </c>
      <c r="BJ379" s="249" t="s">
        <v>588</v>
      </c>
      <c r="BK379" s="249" t="s">
        <v>588</v>
      </c>
      <c r="BL379" s="249" t="s">
        <v>588</v>
      </c>
      <c r="BM379" s="249" t="s">
        <v>588</v>
      </c>
      <c r="BN379" s="261" t="s">
        <v>588</v>
      </c>
      <c r="BO379" s="165"/>
      <c r="BP379" s="262" t="s">
        <v>588</v>
      </c>
      <c r="BQ379" s="262" t="s">
        <v>588</v>
      </c>
      <c r="BR379" s="262" t="s">
        <v>588</v>
      </c>
      <c r="BS379" s="262" t="s">
        <v>588</v>
      </c>
      <c r="BT379" s="262" t="s">
        <v>588</v>
      </c>
      <c r="BU379" s="165"/>
      <c r="BV379" s="249" t="s">
        <v>588</v>
      </c>
      <c r="BW379" s="249" t="s">
        <v>588</v>
      </c>
      <c r="BX379" s="249" t="s">
        <v>588</v>
      </c>
      <c r="BY379" s="249" t="s">
        <v>588</v>
      </c>
      <c r="BZ379" s="249" t="s">
        <v>588</v>
      </c>
      <c r="CA379" s="261" t="s">
        <v>588</v>
      </c>
      <c r="CB379" s="165"/>
      <c r="CC379" s="249" t="s">
        <v>588</v>
      </c>
      <c r="CD379" s="249" t="s">
        <v>588</v>
      </c>
      <c r="CE379" s="249" t="s">
        <v>588</v>
      </c>
      <c r="CF379" s="249" t="s">
        <v>588</v>
      </c>
      <c r="CG379" s="249" t="s">
        <v>588</v>
      </c>
      <c r="CH379" s="261" t="s">
        <v>588</v>
      </c>
      <c r="CI379" s="165"/>
      <c r="CJ379" s="249" t="s">
        <v>588</v>
      </c>
      <c r="CK379" s="249" t="s">
        <v>588</v>
      </c>
      <c r="CL379" s="249" t="s">
        <v>588</v>
      </c>
      <c r="CM379" s="249" t="s">
        <v>588</v>
      </c>
      <c r="CN379" s="249" t="s">
        <v>588</v>
      </c>
      <c r="CO379" s="261" t="s">
        <v>588</v>
      </c>
      <c r="CP379" s="165"/>
      <c r="CQ379" s="249" t="s">
        <v>588</v>
      </c>
      <c r="CR379" s="249" t="s">
        <v>588</v>
      </c>
      <c r="CS379" s="249" t="s">
        <v>588</v>
      </c>
      <c r="CT379" s="249" t="s">
        <v>588</v>
      </c>
      <c r="CU379" s="249" t="s">
        <v>588</v>
      </c>
      <c r="CV379" s="261" t="s">
        <v>588</v>
      </c>
      <c r="CW379" s="165"/>
      <c r="CX379" s="249" t="s">
        <v>588</v>
      </c>
      <c r="CY379" s="249" t="s">
        <v>588</v>
      </c>
      <c r="CZ379" s="249" t="s">
        <v>588</v>
      </c>
      <c r="DA379" s="249" t="s">
        <v>588</v>
      </c>
      <c r="DB379" s="249" t="s">
        <v>588</v>
      </c>
      <c r="DC379" s="261" t="s">
        <v>588</v>
      </c>
      <c r="DD379" s="165"/>
      <c r="DE379" s="188" t="b" cm="1">
        <f t="array" aca="1" ref="DE379" ca="1">OR($G379=Forecast_Capex_Input!$BF$8:$BF$10)</f>
        <v>1</v>
      </c>
      <c r="DF379" s="188" cm="1">
        <f t="array" aca="1" ref="DF379" ca="1">IFERROR(INDEX(Forecast_Capex_Input!BG$12:BG$286,$X379)
*(INDEX(Forecast_Capex_Input!$H$12:$H$286,$X379)=Repex),0)
*$DE379</f>
        <v>0</v>
      </c>
      <c r="DG379" s="188" cm="1">
        <f t="array" aca="1" ref="DG379" ca="1">IFERROR(INDEX(Forecast_Capex_Input!BH$12:BH$286,$X379)
*(INDEX(Forecast_Capex_Input!$H$12:$H$286,$X379)=Repex),0)
*$DE379</f>
        <v>0</v>
      </c>
      <c r="DH379" s="188" cm="1">
        <f t="array" aca="1" ref="DH379" ca="1">IFERROR(INDEX(Forecast_Capex_Input!BI$12:BI$286,$X379)
*(INDEX(Forecast_Capex_Input!$H$12:$H$286,$X379)=Repex),0)
*$DE379</f>
        <v>0</v>
      </c>
      <c r="DI379" s="188" cm="1">
        <f t="array" aca="1" ref="DI379" ca="1">IFERROR(INDEX(Forecast_Capex_Input!BJ$12:BJ$286,$X379)
*(INDEX(Forecast_Capex_Input!$H$12:$H$286,$X379)=Repex),0)
*$DE379</f>
        <v>0</v>
      </c>
      <c r="DJ379" s="188" cm="1">
        <f t="array" aca="1" ref="DJ379" ca="1">IFERROR(INDEX(Forecast_Capex_Input!BK$12:BK$286,$X379)
*(INDEX(Forecast_Capex_Input!$H$12:$H$286,$X379)=Repex),0)
*$DE379</f>
        <v>0</v>
      </c>
      <c r="DK379" s="188" cm="1">
        <f t="array" aca="1" ref="DK379" ca="1">IFERROR(INDEX(Forecast_Capex_Input!BL$12:BL$286,$X379)
*(INDEX(Forecast_Capex_Input!$H$12:$H$286,$X379)=Repex),0)
*$DE379</f>
        <v>0</v>
      </c>
      <c r="DL379" s="165"/>
      <c r="DM379" s="188" t="b" cm="1">
        <f t="array" aca="1" ref="DM379" ca="1">OR($G379=Forecast_Capex_Input!$BN$8:$BN$9)</f>
        <v>0</v>
      </c>
      <c r="DN379" s="188" cm="1">
        <f t="array" aca="1" ref="DN379" ca="1">IFERROR(INDEX(Forecast_Capex_Input!BO$12:BO$286,$X379)
*(INDEX(Forecast_Capex_Input!$H$12:$H$286,$X379)=Repex),0)
*$DM379</f>
        <v>0</v>
      </c>
      <c r="DO379" s="188" cm="1">
        <f t="array" aca="1" ref="DO379" ca="1">IFERROR(INDEX(Forecast_Capex_Input!BP$12:BP$286,$X379)
*(INDEX(Forecast_Capex_Input!$H$12:$H$286,$X379)=Repex),0)
*$DM379</f>
        <v>0</v>
      </c>
      <c r="DP379" s="188" cm="1">
        <f t="array" aca="1" ref="DP379" ca="1">IFERROR(INDEX(Forecast_Capex_Input!BQ$12:BQ$286,$X379)
*(INDEX(Forecast_Capex_Input!$H$12:$H$286,$X379)=Repex),0)
*$DM379</f>
        <v>0</v>
      </c>
      <c r="DQ379" s="188" cm="1">
        <f t="array" aca="1" ref="DQ379" ca="1">IFERROR(INDEX(Forecast_Capex_Input!BR$12:BR$286,$X379)
*(INDEX(Forecast_Capex_Input!$H$12:$H$286,$X379)=Repex),0)
*$DM379</f>
        <v>0</v>
      </c>
      <c r="DR379" s="188" cm="1">
        <f t="array" aca="1" ref="DR379" ca="1">IFERROR(INDEX(Forecast_Capex_Input!BS$12:BS$286,$X379)
*(INDEX(Forecast_Capex_Input!$H$12:$H$286,$X379)=Repex),0)
*$DM379</f>
        <v>0</v>
      </c>
      <c r="DS379" s="165"/>
      <c r="DT379" s="188" t="b" cm="1">
        <f t="array" aca="1" ref="DT379" ca="1">OR($G379=Forecast_Capex_Input!$BU$8:$BU$10)</f>
        <v>0</v>
      </c>
      <c r="DU379" s="188" cm="1">
        <f t="array" aca="1" ref="DU379" ca="1">IFERROR(INDEX(Forecast_Capex_Input!BV$12:BV$286,$X379)
*(INDEX(Forecast_Capex_Input!$H$12:$H$286,$X379)=Repex),0)
*$DT379</f>
        <v>0</v>
      </c>
      <c r="DV379" s="188" cm="1">
        <f t="array" aca="1" ref="DV379" ca="1">IFERROR(INDEX(Forecast_Capex_Input!BW$12:BW$286,$X379)
*(INDEX(Forecast_Capex_Input!$H$12:$H$286,$X379)=Repex),0)
*$DT379</f>
        <v>0</v>
      </c>
      <c r="DW379" s="188" cm="1">
        <f t="array" aca="1" ref="DW379" ca="1">IFERROR(INDEX(Forecast_Capex_Input!BX$12:BX$286,$X379)
*(INDEX(Forecast_Capex_Input!$H$12:$H$286,$X379)=Repex),0)
*$DT379</f>
        <v>0</v>
      </c>
      <c r="DX379" s="188" cm="1">
        <f t="array" aca="1" ref="DX379" ca="1">IFERROR(INDEX(Forecast_Capex_Input!BY$12:BY$286,$X379)
*(INDEX(Forecast_Capex_Input!$H$12:$H$286,$X379)=Repex),0)
*$DT379</f>
        <v>0</v>
      </c>
      <c r="DY379" s="188" cm="1">
        <f t="array" aca="1" ref="DY379" ca="1">IFERROR(INDEX(Forecast_Capex_Input!BZ$12:BZ$286,$X379)
*(INDEX(Forecast_Capex_Input!$H$12:$H$286,$X379)=Repex),0)
*$DT379</f>
        <v>0</v>
      </c>
      <c r="DZ379" s="188" cm="1">
        <f t="array" aca="1" ref="DZ379" ca="1">IFERROR(INDEX(Forecast_Capex_Input!CA$12:CA$286,$X379)
*(INDEX(Forecast_Capex_Input!$H$12:$H$286,$X379)=Repex),0)
*$DT379</f>
        <v>0</v>
      </c>
      <c r="EA379" s="188" cm="1">
        <f t="array" aca="1" ref="EA379" ca="1">IFERROR(INDEX(Forecast_Capex_Input!CB$12:CB$286,$X379)
*(INDEX(Forecast_Capex_Input!$H$12:$H$286,$X379)=Repex),0)
*$DT379</f>
        <v>0</v>
      </c>
      <c r="EB379" s="188" cm="1">
        <f t="array" aca="1" ref="EB379" ca="1">IFERROR(INDEX(Forecast_Capex_Input!CC$12:CC$286,$X379)
*(INDEX(Forecast_Capex_Input!$H$12:$H$286,$X379)=Repex),0)
*$DT379</f>
        <v>0</v>
      </c>
      <c r="EC379" s="165"/>
      <c r="ED379" s="156" t="s">
        <v>588</v>
      </c>
      <c r="EE379" s="259" t="s">
        <v>588</v>
      </c>
    </row>
    <row r="380" spans="3:135" x14ac:dyDescent="0.2">
      <c r="C380" s="174">
        <f t="shared" si="260"/>
        <v>370</v>
      </c>
      <c r="D380" s="167" t="str" cm="1">
        <f t="array" ref="D380">IFERROR(INDEX(Forecast_Capex_Input!$D$12:$D$286,$X380),NA)</f>
        <v>Supply to Western Sydney Priority Growth area</v>
      </c>
      <c r="E380" s="172" t="b" cm="1">
        <f t="array" ref="E380">IF($X380=NA,NA,INDEX(Forecast_Capex_Input!$E$12:$E$286,$X380))</f>
        <v>1</v>
      </c>
      <c r="F380" s="167" t="str" cm="1">
        <f t="array" aca="1" ref="F380" ca="1">IFERROR(INDEX(General!$E$25:$E$26,$Y380),NA)</f>
        <v>Labour</v>
      </c>
      <c r="G380" s="167" t="str" cm="1">
        <f t="array" aca="1" ref="G380" ca="1">IFERROR(INDEX(Forecast_Capex_Input!$AI$11:$BB$11,$AA380),NA)</f>
        <v>Substations</v>
      </c>
      <c r="H380" s="189" cm="1">
        <f t="array" aca="1" ref="H380" ca="1">IFERROR(INDEX(Forecast_Capex_Input!$AI$12:$BB$286,$X380,$AA380),NA)</f>
        <v>0.6</v>
      </c>
      <c r="I380" s="199" t="str" cm="1">
        <f t="array" ref="I380">IFERROR(INDEX(Forecast_Capex_Input!$F$12:$F$286,$X380),NA)</f>
        <v>Augmentation Expenditure</v>
      </c>
      <c r="J380" s="199" t="str" cm="1">
        <f t="array" ref="J380">IFERROR(INDEX(Forecast_Capex_Input!G$12:G$286,$X380),NA)</f>
        <v>Augex - Major Project</v>
      </c>
      <c r="K380" s="199" t="str" cm="1">
        <f t="array" ref="K380">IFERROR(INDEX(Forecast_Capex_Input!H$12:H$286,$X380),NA)</f>
        <v>Augex</v>
      </c>
      <c r="L380" s="199" t="str" cm="1">
        <f t="array" ref="L380">IFERROR(INDEX(Forecast_Capex_Input!I$12:I$286,$X380),NA)</f>
        <v>Augex - Major Project</v>
      </c>
      <c r="M380" s="199" t="str" cm="1">
        <f t="array" ref="M380">IFERROR(INDEX(Forecast_Capex_Input!J$12:J$286,$X380),NA)</f>
        <v>N/A</v>
      </c>
      <c r="N380" s="199" t="str" cm="1">
        <f t="array" ref="N380">IFERROR(INDEX(Forecast_Capex_Input!K$12:K$286,$X380),NA)</f>
        <v>N/A</v>
      </c>
      <c r="O380" s="199" t="str" cm="1">
        <f t="array" ref="O380">IFERROR(INDEX(Forecast_Capex_Input!L$12:L$286,$X380),NA)</f>
        <v>N/A</v>
      </c>
      <c r="P380" s="199" t="str" cm="1">
        <f t="array" ref="P380">IFERROR(INDEX(Forecast_Capex_Input!M$12:M$286,$X380),NA)</f>
        <v>N/A</v>
      </c>
      <c r="Q380" s="172" t="str" cm="1">
        <f t="array" ref="Q380">IFERROR(INDEX(Forecast_Capex_Input!N$12:N$286,$X380),NA)</f>
        <v>Yes</v>
      </c>
      <c r="R380" s="265" cm="1">
        <f t="array" ref="R380">IFERROR(INDEX(Forecast_Capex_Input!O$12:O$286,$X380),0)</f>
        <v>0</v>
      </c>
      <c r="S380" s="172" t="str" cm="1">
        <f t="array" ref="S380">IFERROR(INDEX(Forecast_Capex_Input!P$12:P$286,$X380),0)</f>
        <v>Localised maximum demand growth</v>
      </c>
      <c r="T380" s="199" t="str" cm="1">
        <f t="array" aca="1" ref="T380" ca="1">IFERROR(INDEX(General!$K$84:$K$103,$AA380),NA)</f>
        <v>Substations (2018 onwards)</v>
      </c>
      <c r="U380" s="188" cm="1">
        <f t="array" aca="1" ref="U380" ca="1">IFERROR(
IF($F380=General!$E$25,INDEX(Forecast_Capex_Input!S$12:S$286,$X380),
INDEX(Forecast_Capex_Input!T$12:T$286,$X380)),0)</f>
        <v>0.12</v>
      </c>
      <c r="V380" s="222" t="b">
        <f>IFERROR(INDEX(Overheads!$T$19:$T$26,MATCH($I380,Overheads!$E$19:$E$26,0)),FALSE)</f>
        <v>1</v>
      </c>
      <c r="W380" s="165"/>
      <c r="X380" s="174">
        <f>IFERROR(
IF(MATCH($C380,Forecast_Capex_Input!$CI$12:$CI$286,1)+1&gt;MAX(Forecast_Capex_Input!$C$12:$C$286),NA,
MATCH($C380,Forecast_Capex_Input!$CI$12:$CI$286,1)+1),1)</f>
        <v>146</v>
      </c>
      <c r="Y380" s="174" cm="1">
        <f t="array" aca="1" ref="Y380" ca="1">IFERROR(
IF(X379&lt;&gt;X380,1,
IF(COUNTIF(OFFSET(Y379,0,0,-INDEX(Forecast_Capex_Input!$CG$12:$CG$286,$X380)),Y379)=INDEX(Forecast_Capex_Input!$CG$12:$CG$286,$X380),Y379+1,Y379)),NA)</f>
        <v>1</v>
      </c>
      <c r="Z380" s="174" cm="1">
        <f t="array" ref="Z380">IFERROR($C380-IF($X380=1,1,INDEX(Forecast_Capex_Input!$CI$12:$CI$286,$X380-1))+1,NA)</f>
        <v>2</v>
      </c>
      <c r="AA380" s="174" cm="1">
        <f t="array" aca="1" ref="AA380" ca="1">IFERROR(IF(Y380=1,
INDEX(Forecast_Capex_Input!$AI$10:$BB$10,SMALL(IF(INDEX(Forecast_Capex_Input!$AI$12:$BB$286,$X380,0)&gt;0,COLUMN(Forecast_Capex_Input!$AI$10:$BB$10)-COLUMN(Forecast_Capex_Input!$AI$12)+1),ROWS(OFFSET(AA379,0,0,-$Z380)))),
OFFSET(AA379,-INDEX(Forecast_Capex_Input!$CG$12:$CG$286,$X380)+1,0)),NA)</f>
        <v>3</v>
      </c>
      <c r="AB380" s="174">
        <f t="shared" ca="1" si="229"/>
        <v>1</v>
      </c>
      <c r="AC380" s="222" t="b">
        <f t="shared" si="261"/>
        <v>0</v>
      </c>
      <c r="AD380" s="220" t="b">
        <v>0</v>
      </c>
      <c r="AE380" s="222" t="b">
        <f t="shared" si="230"/>
        <v>1</v>
      </c>
      <c r="AF380" s="165"/>
      <c r="AG380" s="249" t="s">
        <v>588</v>
      </c>
      <c r="AH380" s="249" t="s">
        <v>588</v>
      </c>
      <c r="AI380" s="249" t="s">
        <v>588</v>
      </c>
      <c r="AJ380" s="249" t="s">
        <v>588</v>
      </c>
      <c r="AK380" s="249" t="s">
        <v>588</v>
      </c>
      <c r="AL380" s="261" t="s">
        <v>588</v>
      </c>
      <c r="AM380" s="165"/>
      <c r="AN380" s="249" t="s">
        <v>588</v>
      </c>
      <c r="AO380" s="249" t="s">
        <v>588</v>
      </c>
      <c r="AP380" s="249" t="s">
        <v>588</v>
      </c>
      <c r="AQ380" s="249" t="s">
        <v>588</v>
      </c>
      <c r="AR380" s="249" t="s">
        <v>588</v>
      </c>
      <c r="AS380" s="261" t="s">
        <v>588</v>
      </c>
      <c r="AT380" s="165"/>
      <c r="AU380" s="249" t="s">
        <v>588</v>
      </c>
      <c r="AV380" s="249" t="s">
        <v>588</v>
      </c>
      <c r="AW380" s="249" t="s">
        <v>588</v>
      </c>
      <c r="AX380" s="249" t="s">
        <v>588</v>
      </c>
      <c r="AY380" s="249" t="s">
        <v>588</v>
      </c>
      <c r="AZ380" s="261" t="s">
        <v>588</v>
      </c>
      <c r="BA380" s="165"/>
      <c r="BB380" s="249" t="s">
        <v>588</v>
      </c>
      <c r="BC380" s="249" t="s">
        <v>588</v>
      </c>
      <c r="BD380" s="249" t="s">
        <v>588</v>
      </c>
      <c r="BE380" s="249" t="s">
        <v>588</v>
      </c>
      <c r="BF380" s="249" t="s">
        <v>588</v>
      </c>
      <c r="BG380" s="261" t="s">
        <v>588</v>
      </c>
      <c r="BH380" s="165"/>
      <c r="BI380" s="249" t="s">
        <v>588</v>
      </c>
      <c r="BJ380" s="249" t="s">
        <v>588</v>
      </c>
      <c r="BK380" s="249" t="s">
        <v>588</v>
      </c>
      <c r="BL380" s="249" t="s">
        <v>588</v>
      </c>
      <c r="BM380" s="249" t="s">
        <v>588</v>
      </c>
      <c r="BN380" s="261" t="s">
        <v>588</v>
      </c>
      <c r="BO380" s="165"/>
      <c r="BP380" s="262" t="s">
        <v>588</v>
      </c>
      <c r="BQ380" s="262" t="s">
        <v>588</v>
      </c>
      <c r="BR380" s="262" t="s">
        <v>588</v>
      </c>
      <c r="BS380" s="262" t="s">
        <v>588</v>
      </c>
      <c r="BT380" s="262" t="s">
        <v>588</v>
      </c>
      <c r="BU380" s="165"/>
      <c r="BV380" s="249" t="s">
        <v>588</v>
      </c>
      <c r="BW380" s="249" t="s">
        <v>588</v>
      </c>
      <c r="BX380" s="249" t="s">
        <v>588</v>
      </c>
      <c r="BY380" s="249" t="s">
        <v>588</v>
      </c>
      <c r="BZ380" s="249" t="s">
        <v>588</v>
      </c>
      <c r="CA380" s="261" t="s">
        <v>588</v>
      </c>
      <c r="CB380" s="165"/>
      <c r="CC380" s="249" t="s">
        <v>588</v>
      </c>
      <c r="CD380" s="249" t="s">
        <v>588</v>
      </c>
      <c r="CE380" s="249" t="s">
        <v>588</v>
      </c>
      <c r="CF380" s="249" t="s">
        <v>588</v>
      </c>
      <c r="CG380" s="249" t="s">
        <v>588</v>
      </c>
      <c r="CH380" s="261" t="s">
        <v>588</v>
      </c>
      <c r="CI380" s="165"/>
      <c r="CJ380" s="249" t="s">
        <v>588</v>
      </c>
      <c r="CK380" s="249" t="s">
        <v>588</v>
      </c>
      <c r="CL380" s="249" t="s">
        <v>588</v>
      </c>
      <c r="CM380" s="249" t="s">
        <v>588</v>
      </c>
      <c r="CN380" s="249" t="s">
        <v>588</v>
      </c>
      <c r="CO380" s="261" t="s">
        <v>588</v>
      </c>
      <c r="CP380" s="165"/>
      <c r="CQ380" s="249" t="s">
        <v>588</v>
      </c>
      <c r="CR380" s="249" t="s">
        <v>588</v>
      </c>
      <c r="CS380" s="249" t="s">
        <v>588</v>
      </c>
      <c r="CT380" s="249" t="s">
        <v>588</v>
      </c>
      <c r="CU380" s="249" t="s">
        <v>588</v>
      </c>
      <c r="CV380" s="261" t="s">
        <v>588</v>
      </c>
      <c r="CW380" s="165"/>
      <c r="CX380" s="249" t="s">
        <v>588</v>
      </c>
      <c r="CY380" s="249" t="s">
        <v>588</v>
      </c>
      <c r="CZ380" s="249" t="s">
        <v>588</v>
      </c>
      <c r="DA380" s="249" t="s">
        <v>588</v>
      </c>
      <c r="DB380" s="249" t="s">
        <v>588</v>
      </c>
      <c r="DC380" s="261" t="s">
        <v>588</v>
      </c>
      <c r="DD380" s="165"/>
      <c r="DE380" s="188" t="b" cm="1">
        <f t="array" aca="1" ref="DE380" ca="1">OR($G380=Forecast_Capex_Input!$BF$8:$BF$10)</f>
        <v>0</v>
      </c>
      <c r="DF380" s="188" cm="1">
        <f t="array" aca="1" ref="DF380" ca="1">IFERROR(INDEX(Forecast_Capex_Input!BG$12:BG$286,$X380)
*(INDEX(Forecast_Capex_Input!$H$12:$H$286,$X380)=Repex),0)
*$DE380</f>
        <v>0</v>
      </c>
      <c r="DG380" s="188" cm="1">
        <f t="array" aca="1" ref="DG380" ca="1">IFERROR(INDEX(Forecast_Capex_Input!BH$12:BH$286,$X380)
*(INDEX(Forecast_Capex_Input!$H$12:$H$286,$X380)=Repex),0)
*$DE380</f>
        <v>0</v>
      </c>
      <c r="DH380" s="188" cm="1">
        <f t="array" aca="1" ref="DH380" ca="1">IFERROR(INDEX(Forecast_Capex_Input!BI$12:BI$286,$X380)
*(INDEX(Forecast_Capex_Input!$H$12:$H$286,$X380)=Repex),0)
*$DE380</f>
        <v>0</v>
      </c>
      <c r="DI380" s="188" cm="1">
        <f t="array" aca="1" ref="DI380" ca="1">IFERROR(INDEX(Forecast_Capex_Input!BJ$12:BJ$286,$X380)
*(INDEX(Forecast_Capex_Input!$H$12:$H$286,$X380)=Repex),0)
*$DE380</f>
        <v>0</v>
      </c>
      <c r="DJ380" s="188" cm="1">
        <f t="array" aca="1" ref="DJ380" ca="1">IFERROR(INDEX(Forecast_Capex_Input!BK$12:BK$286,$X380)
*(INDEX(Forecast_Capex_Input!$H$12:$H$286,$X380)=Repex),0)
*$DE380</f>
        <v>0</v>
      </c>
      <c r="DK380" s="188" cm="1">
        <f t="array" aca="1" ref="DK380" ca="1">IFERROR(INDEX(Forecast_Capex_Input!BL$12:BL$286,$X380)
*(INDEX(Forecast_Capex_Input!$H$12:$H$286,$X380)=Repex),0)
*$DE380</f>
        <v>0</v>
      </c>
      <c r="DL380" s="165"/>
      <c r="DM380" s="188" t="b" cm="1">
        <f t="array" aca="1" ref="DM380" ca="1">OR($G380=Forecast_Capex_Input!$BN$8:$BN$9)</f>
        <v>1</v>
      </c>
      <c r="DN380" s="188" cm="1">
        <f t="array" aca="1" ref="DN380" ca="1">IFERROR(INDEX(Forecast_Capex_Input!BO$12:BO$286,$X380)
*(INDEX(Forecast_Capex_Input!$H$12:$H$286,$X380)=Repex),0)
*$DM380</f>
        <v>0</v>
      </c>
      <c r="DO380" s="188" cm="1">
        <f t="array" aca="1" ref="DO380" ca="1">IFERROR(INDEX(Forecast_Capex_Input!BP$12:BP$286,$X380)
*(INDEX(Forecast_Capex_Input!$H$12:$H$286,$X380)=Repex),0)
*$DM380</f>
        <v>0</v>
      </c>
      <c r="DP380" s="188" cm="1">
        <f t="array" aca="1" ref="DP380" ca="1">IFERROR(INDEX(Forecast_Capex_Input!BQ$12:BQ$286,$X380)
*(INDEX(Forecast_Capex_Input!$H$12:$H$286,$X380)=Repex),0)
*$DM380</f>
        <v>0</v>
      </c>
      <c r="DQ380" s="188" cm="1">
        <f t="array" aca="1" ref="DQ380" ca="1">IFERROR(INDEX(Forecast_Capex_Input!BR$12:BR$286,$X380)
*(INDEX(Forecast_Capex_Input!$H$12:$H$286,$X380)=Repex),0)
*$DM380</f>
        <v>0</v>
      </c>
      <c r="DR380" s="188" cm="1">
        <f t="array" aca="1" ref="DR380" ca="1">IFERROR(INDEX(Forecast_Capex_Input!BS$12:BS$286,$X380)
*(INDEX(Forecast_Capex_Input!$H$12:$H$286,$X380)=Repex),0)
*$DM380</f>
        <v>0</v>
      </c>
      <c r="DS380" s="165"/>
      <c r="DT380" s="188" t="b" cm="1">
        <f t="array" aca="1" ref="DT380" ca="1">OR($G380=Forecast_Capex_Input!$BU$8:$BU$10)</f>
        <v>0</v>
      </c>
      <c r="DU380" s="188" cm="1">
        <f t="array" aca="1" ref="DU380" ca="1">IFERROR(INDEX(Forecast_Capex_Input!BV$12:BV$286,$X380)
*(INDEX(Forecast_Capex_Input!$H$12:$H$286,$X380)=Repex),0)
*$DT380</f>
        <v>0</v>
      </c>
      <c r="DV380" s="188" cm="1">
        <f t="array" aca="1" ref="DV380" ca="1">IFERROR(INDEX(Forecast_Capex_Input!BW$12:BW$286,$X380)
*(INDEX(Forecast_Capex_Input!$H$12:$H$286,$X380)=Repex),0)
*$DT380</f>
        <v>0</v>
      </c>
      <c r="DW380" s="188" cm="1">
        <f t="array" aca="1" ref="DW380" ca="1">IFERROR(INDEX(Forecast_Capex_Input!BX$12:BX$286,$X380)
*(INDEX(Forecast_Capex_Input!$H$12:$H$286,$X380)=Repex),0)
*$DT380</f>
        <v>0</v>
      </c>
      <c r="DX380" s="188" cm="1">
        <f t="array" aca="1" ref="DX380" ca="1">IFERROR(INDEX(Forecast_Capex_Input!BY$12:BY$286,$X380)
*(INDEX(Forecast_Capex_Input!$H$12:$H$286,$X380)=Repex),0)
*$DT380</f>
        <v>0</v>
      </c>
      <c r="DY380" s="188" cm="1">
        <f t="array" aca="1" ref="DY380" ca="1">IFERROR(INDEX(Forecast_Capex_Input!BZ$12:BZ$286,$X380)
*(INDEX(Forecast_Capex_Input!$H$12:$H$286,$X380)=Repex),0)
*$DT380</f>
        <v>0</v>
      </c>
      <c r="DZ380" s="188" cm="1">
        <f t="array" aca="1" ref="DZ380" ca="1">IFERROR(INDEX(Forecast_Capex_Input!CA$12:CA$286,$X380)
*(INDEX(Forecast_Capex_Input!$H$12:$H$286,$X380)=Repex),0)
*$DT380</f>
        <v>0</v>
      </c>
      <c r="EA380" s="188" cm="1">
        <f t="array" aca="1" ref="EA380" ca="1">IFERROR(INDEX(Forecast_Capex_Input!CB$12:CB$286,$X380)
*(INDEX(Forecast_Capex_Input!$H$12:$H$286,$X380)=Repex),0)
*$DT380</f>
        <v>0</v>
      </c>
      <c r="EB380" s="188" cm="1">
        <f t="array" aca="1" ref="EB380" ca="1">IFERROR(INDEX(Forecast_Capex_Input!CC$12:CC$286,$X380)
*(INDEX(Forecast_Capex_Input!$H$12:$H$286,$X380)=Repex),0)
*$DT380</f>
        <v>0</v>
      </c>
      <c r="EC380" s="165"/>
      <c r="ED380" s="156" t="s">
        <v>588</v>
      </c>
      <c r="EE380" s="259" t="s">
        <v>588</v>
      </c>
    </row>
    <row r="381" spans="3:135" x14ac:dyDescent="0.2">
      <c r="C381" s="174">
        <f t="shared" si="260"/>
        <v>371</v>
      </c>
      <c r="D381" s="167" t="str" cm="1">
        <f t="array" ref="D381">IFERROR(INDEX(Forecast_Capex_Input!$D$12:$D$286,$X381),NA)</f>
        <v>Supply to Western Sydney Priority Growth area</v>
      </c>
      <c r="E381" s="172" t="b" cm="1">
        <f t="array" ref="E381">IF($X381=NA,NA,INDEX(Forecast_Capex_Input!$E$12:$E$286,$X381))</f>
        <v>1</v>
      </c>
      <c r="F381" s="167" t="str" cm="1">
        <f t="array" aca="1" ref="F381" ca="1">IFERROR(INDEX(General!$E$25:$E$26,$Y381),NA)</f>
        <v>Labour</v>
      </c>
      <c r="G381" s="167" t="str" cm="1">
        <f t="array" aca="1" ref="G381" ca="1">IFERROR(INDEX(Forecast_Capex_Input!$AI$11:$BB$11,$AA381),NA)</f>
        <v>Secondary Systems</v>
      </c>
      <c r="H381" s="189" cm="1">
        <f t="array" aca="1" ref="H381" ca="1">IFERROR(INDEX(Forecast_Capex_Input!$AI$12:$BB$286,$X381,$AA381),NA)</f>
        <v>0.05</v>
      </c>
      <c r="I381" s="199" t="str" cm="1">
        <f t="array" ref="I381">IFERROR(INDEX(Forecast_Capex_Input!$F$12:$F$286,$X381),NA)</f>
        <v>Augmentation Expenditure</v>
      </c>
      <c r="J381" s="199" t="str" cm="1">
        <f t="array" ref="J381">IFERROR(INDEX(Forecast_Capex_Input!G$12:G$286,$X381),NA)</f>
        <v>Augex - Major Project</v>
      </c>
      <c r="K381" s="199" t="str" cm="1">
        <f t="array" ref="K381">IFERROR(INDEX(Forecast_Capex_Input!H$12:H$286,$X381),NA)</f>
        <v>Augex</v>
      </c>
      <c r="L381" s="199" t="str" cm="1">
        <f t="array" ref="L381">IFERROR(INDEX(Forecast_Capex_Input!I$12:I$286,$X381),NA)</f>
        <v>Augex - Major Project</v>
      </c>
      <c r="M381" s="199" t="str" cm="1">
        <f t="array" ref="M381">IFERROR(INDEX(Forecast_Capex_Input!J$12:J$286,$X381),NA)</f>
        <v>N/A</v>
      </c>
      <c r="N381" s="199" t="str" cm="1">
        <f t="array" ref="N381">IFERROR(INDEX(Forecast_Capex_Input!K$12:K$286,$X381),NA)</f>
        <v>N/A</v>
      </c>
      <c r="O381" s="199" t="str" cm="1">
        <f t="array" ref="O381">IFERROR(INDEX(Forecast_Capex_Input!L$12:L$286,$X381),NA)</f>
        <v>N/A</v>
      </c>
      <c r="P381" s="199" t="str" cm="1">
        <f t="array" ref="P381">IFERROR(INDEX(Forecast_Capex_Input!M$12:M$286,$X381),NA)</f>
        <v>N/A</v>
      </c>
      <c r="Q381" s="172" t="str" cm="1">
        <f t="array" ref="Q381">IFERROR(INDEX(Forecast_Capex_Input!N$12:N$286,$X381),NA)</f>
        <v>Yes</v>
      </c>
      <c r="R381" s="265" cm="1">
        <f t="array" ref="R381">IFERROR(INDEX(Forecast_Capex_Input!O$12:O$286,$X381),0)</f>
        <v>0</v>
      </c>
      <c r="S381" s="172" t="str" cm="1">
        <f t="array" ref="S381">IFERROR(INDEX(Forecast_Capex_Input!P$12:P$286,$X381),0)</f>
        <v>Localised maximum demand growth</v>
      </c>
      <c r="T381" s="199" t="str" cm="1">
        <f t="array" aca="1" ref="T381" ca="1">IFERROR(INDEX(General!$K$84:$K$103,$AA381),NA)</f>
        <v>Secondary Systems (2018-23)</v>
      </c>
      <c r="U381" s="188" cm="1">
        <f t="array" aca="1" ref="U381" ca="1">IFERROR(
IF($F381=General!$E$25,INDEX(Forecast_Capex_Input!S$12:S$286,$X381),
INDEX(Forecast_Capex_Input!T$12:T$286,$X381)),0)</f>
        <v>0.12</v>
      </c>
      <c r="V381" s="222" t="b">
        <f>IFERROR(INDEX(Overheads!$T$19:$T$26,MATCH($I381,Overheads!$E$19:$E$26,0)),FALSE)</f>
        <v>1</v>
      </c>
      <c r="W381" s="165"/>
      <c r="X381" s="174">
        <f>IFERROR(
IF(MATCH($C381,Forecast_Capex_Input!$CI$12:$CI$286,1)+1&gt;MAX(Forecast_Capex_Input!$C$12:$C$286),NA,
MATCH($C381,Forecast_Capex_Input!$CI$12:$CI$286,1)+1),1)</f>
        <v>146</v>
      </c>
      <c r="Y381" s="174" cm="1">
        <f t="array" aca="1" ref="Y381" ca="1">IFERROR(
IF(X380&lt;&gt;X381,1,
IF(COUNTIF(OFFSET(Y380,0,0,-INDEX(Forecast_Capex_Input!$CG$12:$CG$286,$X381)),Y380)=INDEX(Forecast_Capex_Input!$CG$12:$CG$286,$X381),Y380+1,Y380)),NA)</f>
        <v>1</v>
      </c>
      <c r="Z381" s="174" cm="1">
        <f t="array" ref="Z381">IFERROR($C381-IF($X381=1,1,INDEX(Forecast_Capex_Input!$CI$12:$CI$286,$X381-1))+1,NA)</f>
        <v>3</v>
      </c>
      <c r="AA381" s="174" cm="1">
        <f t="array" aca="1" ref="AA381" ca="1">IFERROR(IF(Y381=1,
INDEX(Forecast_Capex_Input!$AI$10:$BB$10,SMALL(IF(INDEX(Forecast_Capex_Input!$AI$12:$BB$286,$X381,0)&gt;0,COLUMN(Forecast_Capex_Input!$AI$10:$BB$10)-COLUMN(Forecast_Capex_Input!$AI$12)+1),ROWS(OFFSET(AA380,0,0,-$Z381)))),
OFFSET(AA380,-INDEX(Forecast_Capex_Input!$CG$12:$CG$286,$X381)+1,0)),NA)</f>
        <v>4</v>
      </c>
      <c r="AB381" s="174">
        <f t="shared" ca="1" si="229"/>
        <v>1</v>
      </c>
      <c r="AC381" s="222" t="b">
        <f t="shared" si="261"/>
        <v>0</v>
      </c>
      <c r="AD381" s="220" t="b">
        <v>0</v>
      </c>
      <c r="AE381" s="222" t="b">
        <f t="shared" si="230"/>
        <v>1</v>
      </c>
      <c r="AF381" s="165"/>
      <c r="AG381" s="249" t="s">
        <v>588</v>
      </c>
      <c r="AH381" s="249" t="s">
        <v>588</v>
      </c>
      <c r="AI381" s="249" t="s">
        <v>588</v>
      </c>
      <c r="AJ381" s="249" t="s">
        <v>588</v>
      </c>
      <c r="AK381" s="249" t="s">
        <v>588</v>
      </c>
      <c r="AL381" s="261" t="s">
        <v>588</v>
      </c>
      <c r="AM381" s="165"/>
      <c r="AN381" s="249" t="s">
        <v>588</v>
      </c>
      <c r="AO381" s="249" t="s">
        <v>588</v>
      </c>
      <c r="AP381" s="249" t="s">
        <v>588</v>
      </c>
      <c r="AQ381" s="249" t="s">
        <v>588</v>
      </c>
      <c r="AR381" s="249" t="s">
        <v>588</v>
      </c>
      <c r="AS381" s="261" t="s">
        <v>588</v>
      </c>
      <c r="AT381" s="165"/>
      <c r="AU381" s="249" t="s">
        <v>588</v>
      </c>
      <c r="AV381" s="249" t="s">
        <v>588</v>
      </c>
      <c r="AW381" s="249" t="s">
        <v>588</v>
      </c>
      <c r="AX381" s="249" t="s">
        <v>588</v>
      </c>
      <c r="AY381" s="249" t="s">
        <v>588</v>
      </c>
      <c r="AZ381" s="261" t="s">
        <v>588</v>
      </c>
      <c r="BA381" s="165"/>
      <c r="BB381" s="249" t="s">
        <v>588</v>
      </c>
      <c r="BC381" s="249" t="s">
        <v>588</v>
      </c>
      <c r="BD381" s="249" t="s">
        <v>588</v>
      </c>
      <c r="BE381" s="249" t="s">
        <v>588</v>
      </c>
      <c r="BF381" s="249" t="s">
        <v>588</v>
      </c>
      <c r="BG381" s="261" t="s">
        <v>588</v>
      </c>
      <c r="BH381" s="165"/>
      <c r="BI381" s="249" t="s">
        <v>588</v>
      </c>
      <c r="BJ381" s="249" t="s">
        <v>588</v>
      </c>
      <c r="BK381" s="249" t="s">
        <v>588</v>
      </c>
      <c r="BL381" s="249" t="s">
        <v>588</v>
      </c>
      <c r="BM381" s="249" t="s">
        <v>588</v>
      </c>
      <c r="BN381" s="261" t="s">
        <v>588</v>
      </c>
      <c r="BO381" s="165"/>
      <c r="BP381" s="262" t="s">
        <v>588</v>
      </c>
      <c r="BQ381" s="262" t="s">
        <v>588</v>
      </c>
      <c r="BR381" s="262" t="s">
        <v>588</v>
      </c>
      <c r="BS381" s="262" t="s">
        <v>588</v>
      </c>
      <c r="BT381" s="262" t="s">
        <v>588</v>
      </c>
      <c r="BU381" s="165"/>
      <c r="BV381" s="249" t="s">
        <v>588</v>
      </c>
      <c r="BW381" s="249" t="s">
        <v>588</v>
      </c>
      <c r="BX381" s="249" t="s">
        <v>588</v>
      </c>
      <c r="BY381" s="249" t="s">
        <v>588</v>
      </c>
      <c r="BZ381" s="249" t="s">
        <v>588</v>
      </c>
      <c r="CA381" s="261" t="s">
        <v>588</v>
      </c>
      <c r="CB381" s="165"/>
      <c r="CC381" s="249" t="s">
        <v>588</v>
      </c>
      <c r="CD381" s="249" t="s">
        <v>588</v>
      </c>
      <c r="CE381" s="249" t="s">
        <v>588</v>
      </c>
      <c r="CF381" s="249" t="s">
        <v>588</v>
      </c>
      <c r="CG381" s="249" t="s">
        <v>588</v>
      </c>
      <c r="CH381" s="261" t="s">
        <v>588</v>
      </c>
      <c r="CI381" s="165"/>
      <c r="CJ381" s="249" t="s">
        <v>588</v>
      </c>
      <c r="CK381" s="249" t="s">
        <v>588</v>
      </c>
      <c r="CL381" s="249" t="s">
        <v>588</v>
      </c>
      <c r="CM381" s="249" t="s">
        <v>588</v>
      </c>
      <c r="CN381" s="249" t="s">
        <v>588</v>
      </c>
      <c r="CO381" s="261" t="s">
        <v>588</v>
      </c>
      <c r="CP381" s="165"/>
      <c r="CQ381" s="249" t="s">
        <v>588</v>
      </c>
      <c r="CR381" s="249" t="s">
        <v>588</v>
      </c>
      <c r="CS381" s="249" t="s">
        <v>588</v>
      </c>
      <c r="CT381" s="249" t="s">
        <v>588</v>
      </c>
      <c r="CU381" s="249" t="s">
        <v>588</v>
      </c>
      <c r="CV381" s="261" t="s">
        <v>588</v>
      </c>
      <c r="CW381" s="165"/>
      <c r="CX381" s="249" t="s">
        <v>588</v>
      </c>
      <c r="CY381" s="249" t="s">
        <v>588</v>
      </c>
      <c r="CZ381" s="249" t="s">
        <v>588</v>
      </c>
      <c r="DA381" s="249" t="s">
        <v>588</v>
      </c>
      <c r="DB381" s="249" t="s">
        <v>588</v>
      </c>
      <c r="DC381" s="261" t="s">
        <v>588</v>
      </c>
      <c r="DD381" s="165"/>
      <c r="DE381" s="188" t="b" cm="1">
        <f t="array" aca="1" ref="DE381" ca="1">OR($G381=Forecast_Capex_Input!$BF$8:$BF$10)</f>
        <v>0</v>
      </c>
      <c r="DF381" s="188" cm="1">
        <f t="array" aca="1" ref="DF381" ca="1">IFERROR(INDEX(Forecast_Capex_Input!BG$12:BG$286,$X381)
*(INDEX(Forecast_Capex_Input!$H$12:$H$286,$X381)=Repex),0)
*$DE381</f>
        <v>0</v>
      </c>
      <c r="DG381" s="188" cm="1">
        <f t="array" aca="1" ref="DG381" ca="1">IFERROR(INDEX(Forecast_Capex_Input!BH$12:BH$286,$X381)
*(INDEX(Forecast_Capex_Input!$H$12:$H$286,$X381)=Repex),0)
*$DE381</f>
        <v>0</v>
      </c>
      <c r="DH381" s="188" cm="1">
        <f t="array" aca="1" ref="DH381" ca="1">IFERROR(INDEX(Forecast_Capex_Input!BI$12:BI$286,$X381)
*(INDEX(Forecast_Capex_Input!$H$12:$H$286,$X381)=Repex),0)
*$DE381</f>
        <v>0</v>
      </c>
      <c r="DI381" s="188" cm="1">
        <f t="array" aca="1" ref="DI381" ca="1">IFERROR(INDEX(Forecast_Capex_Input!BJ$12:BJ$286,$X381)
*(INDEX(Forecast_Capex_Input!$H$12:$H$286,$X381)=Repex),0)
*$DE381</f>
        <v>0</v>
      </c>
      <c r="DJ381" s="188" cm="1">
        <f t="array" aca="1" ref="DJ381" ca="1">IFERROR(INDEX(Forecast_Capex_Input!BK$12:BK$286,$X381)
*(INDEX(Forecast_Capex_Input!$H$12:$H$286,$X381)=Repex),0)
*$DE381</f>
        <v>0</v>
      </c>
      <c r="DK381" s="188" cm="1">
        <f t="array" aca="1" ref="DK381" ca="1">IFERROR(INDEX(Forecast_Capex_Input!BL$12:BL$286,$X381)
*(INDEX(Forecast_Capex_Input!$H$12:$H$286,$X381)=Repex),0)
*$DE381</f>
        <v>0</v>
      </c>
      <c r="DL381" s="165"/>
      <c r="DM381" s="188" t="b" cm="1">
        <f t="array" aca="1" ref="DM381" ca="1">OR($G381=Forecast_Capex_Input!$BN$8:$BN$9)</f>
        <v>0</v>
      </c>
      <c r="DN381" s="188" cm="1">
        <f t="array" aca="1" ref="DN381" ca="1">IFERROR(INDEX(Forecast_Capex_Input!BO$12:BO$286,$X381)
*(INDEX(Forecast_Capex_Input!$H$12:$H$286,$X381)=Repex),0)
*$DM381</f>
        <v>0</v>
      </c>
      <c r="DO381" s="188" cm="1">
        <f t="array" aca="1" ref="DO381" ca="1">IFERROR(INDEX(Forecast_Capex_Input!BP$12:BP$286,$X381)
*(INDEX(Forecast_Capex_Input!$H$12:$H$286,$X381)=Repex),0)
*$DM381</f>
        <v>0</v>
      </c>
      <c r="DP381" s="188" cm="1">
        <f t="array" aca="1" ref="DP381" ca="1">IFERROR(INDEX(Forecast_Capex_Input!BQ$12:BQ$286,$X381)
*(INDEX(Forecast_Capex_Input!$H$12:$H$286,$X381)=Repex),0)
*$DM381</f>
        <v>0</v>
      </c>
      <c r="DQ381" s="188" cm="1">
        <f t="array" aca="1" ref="DQ381" ca="1">IFERROR(INDEX(Forecast_Capex_Input!BR$12:BR$286,$X381)
*(INDEX(Forecast_Capex_Input!$H$12:$H$286,$X381)=Repex),0)
*$DM381</f>
        <v>0</v>
      </c>
      <c r="DR381" s="188" cm="1">
        <f t="array" aca="1" ref="DR381" ca="1">IFERROR(INDEX(Forecast_Capex_Input!BS$12:BS$286,$X381)
*(INDEX(Forecast_Capex_Input!$H$12:$H$286,$X381)=Repex),0)
*$DM381</f>
        <v>0</v>
      </c>
      <c r="DS381" s="165"/>
      <c r="DT381" s="188" t="b" cm="1">
        <f t="array" aca="1" ref="DT381" ca="1">OR($G381=Forecast_Capex_Input!$BU$8:$BU$10)</f>
        <v>1</v>
      </c>
      <c r="DU381" s="188" cm="1">
        <f t="array" aca="1" ref="DU381" ca="1">IFERROR(INDEX(Forecast_Capex_Input!BV$12:BV$286,$X381)
*(INDEX(Forecast_Capex_Input!$H$12:$H$286,$X381)=Repex),0)
*$DT381</f>
        <v>0</v>
      </c>
      <c r="DV381" s="188" cm="1">
        <f t="array" aca="1" ref="DV381" ca="1">IFERROR(INDEX(Forecast_Capex_Input!BW$12:BW$286,$X381)
*(INDEX(Forecast_Capex_Input!$H$12:$H$286,$X381)=Repex),0)
*$DT381</f>
        <v>0</v>
      </c>
      <c r="DW381" s="188" cm="1">
        <f t="array" aca="1" ref="DW381" ca="1">IFERROR(INDEX(Forecast_Capex_Input!BX$12:BX$286,$X381)
*(INDEX(Forecast_Capex_Input!$H$12:$H$286,$X381)=Repex),0)
*$DT381</f>
        <v>0</v>
      </c>
      <c r="DX381" s="188" cm="1">
        <f t="array" aca="1" ref="DX381" ca="1">IFERROR(INDEX(Forecast_Capex_Input!BY$12:BY$286,$X381)
*(INDEX(Forecast_Capex_Input!$H$12:$H$286,$X381)=Repex),0)
*$DT381</f>
        <v>0</v>
      </c>
      <c r="DY381" s="188" cm="1">
        <f t="array" aca="1" ref="DY381" ca="1">IFERROR(INDEX(Forecast_Capex_Input!BZ$12:BZ$286,$X381)
*(INDEX(Forecast_Capex_Input!$H$12:$H$286,$X381)=Repex),0)
*$DT381</f>
        <v>0</v>
      </c>
      <c r="DZ381" s="188" cm="1">
        <f t="array" aca="1" ref="DZ381" ca="1">IFERROR(INDEX(Forecast_Capex_Input!CA$12:CA$286,$X381)
*(INDEX(Forecast_Capex_Input!$H$12:$H$286,$X381)=Repex),0)
*$DT381</f>
        <v>0</v>
      </c>
      <c r="EA381" s="188" cm="1">
        <f t="array" aca="1" ref="EA381" ca="1">IFERROR(INDEX(Forecast_Capex_Input!CB$12:CB$286,$X381)
*(INDEX(Forecast_Capex_Input!$H$12:$H$286,$X381)=Repex),0)
*$DT381</f>
        <v>0</v>
      </c>
      <c r="EB381" s="188" cm="1">
        <f t="array" aca="1" ref="EB381" ca="1">IFERROR(INDEX(Forecast_Capex_Input!CC$12:CC$286,$X381)
*(INDEX(Forecast_Capex_Input!$H$12:$H$286,$X381)=Repex),0)
*$DT381</f>
        <v>0</v>
      </c>
      <c r="EC381" s="165"/>
      <c r="ED381" s="156" t="s">
        <v>588</v>
      </c>
      <c r="EE381" s="259" t="s">
        <v>588</v>
      </c>
    </row>
    <row r="382" spans="3:135" x14ac:dyDescent="0.2">
      <c r="C382" s="174">
        <f t="shared" si="260"/>
        <v>372</v>
      </c>
      <c r="D382" s="167" t="str" cm="1">
        <f t="array" ref="D382">IFERROR(INDEX(Forecast_Capex_Input!$D$12:$D$286,$X382),NA)</f>
        <v>Supply to Western Sydney Priority Growth area</v>
      </c>
      <c r="E382" s="172" t="b" cm="1">
        <f t="array" ref="E382">IF($X382=NA,NA,INDEX(Forecast_Capex_Input!$E$12:$E$286,$X382))</f>
        <v>1</v>
      </c>
      <c r="F382" s="167" t="str" cm="1">
        <f t="array" aca="1" ref="F382" ca="1">IFERROR(INDEX(General!$E$25:$E$26,$Y382),NA)</f>
        <v>Labour</v>
      </c>
      <c r="G382" s="167" t="str" cm="1">
        <f t="array" aca="1" ref="G382" ca="1">IFERROR(INDEX(Forecast_Capex_Input!$AI$11:$BB$11,$AA382),NA)</f>
        <v>Land and Easements</v>
      </c>
      <c r="H382" s="189" cm="1">
        <f t="array" aca="1" ref="H382" ca="1">IFERROR(INDEX(Forecast_Capex_Input!$AI$12:$BB$286,$X382,$AA382),NA)</f>
        <v>0.2</v>
      </c>
      <c r="I382" s="199" t="str" cm="1">
        <f t="array" ref="I382">IFERROR(INDEX(Forecast_Capex_Input!$F$12:$F$286,$X382),NA)</f>
        <v>Augmentation Expenditure</v>
      </c>
      <c r="J382" s="199" t="str" cm="1">
        <f t="array" ref="J382">IFERROR(INDEX(Forecast_Capex_Input!G$12:G$286,$X382),NA)</f>
        <v>Augex - Major Project</v>
      </c>
      <c r="K382" s="199" t="str" cm="1">
        <f t="array" ref="K382">IFERROR(INDEX(Forecast_Capex_Input!H$12:H$286,$X382),NA)</f>
        <v>Augex</v>
      </c>
      <c r="L382" s="199" t="str" cm="1">
        <f t="array" ref="L382">IFERROR(INDEX(Forecast_Capex_Input!I$12:I$286,$X382),NA)</f>
        <v>Augex - Major Project</v>
      </c>
      <c r="M382" s="199" t="str" cm="1">
        <f t="array" ref="M382">IFERROR(INDEX(Forecast_Capex_Input!J$12:J$286,$X382),NA)</f>
        <v>N/A</v>
      </c>
      <c r="N382" s="199" t="str" cm="1">
        <f t="array" ref="N382">IFERROR(INDEX(Forecast_Capex_Input!K$12:K$286,$X382),NA)</f>
        <v>N/A</v>
      </c>
      <c r="O382" s="199" t="str" cm="1">
        <f t="array" ref="O382">IFERROR(INDEX(Forecast_Capex_Input!L$12:L$286,$X382),NA)</f>
        <v>N/A</v>
      </c>
      <c r="P382" s="199" t="str" cm="1">
        <f t="array" ref="P382">IFERROR(INDEX(Forecast_Capex_Input!M$12:M$286,$X382),NA)</f>
        <v>N/A</v>
      </c>
      <c r="Q382" s="172" t="str" cm="1">
        <f t="array" ref="Q382">IFERROR(INDEX(Forecast_Capex_Input!N$12:N$286,$X382),NA)</f>
        <v>Yes</v>
      </c>
      <c r="R382" s="265" cm="1">
        <f t="array" ref="R382">IFERROR(INDEX(Forecast_Capex_Input!O$12:O$286,$X382),0)</f>
        <v>0</v>
      </c>
      <c r="S382" s="172" t="str" cm="1">
        <f t="array" ref="S382">IFERROR(INDEX(Forecast_Capex_Input!P$12:P$286,$X382),0)</f>
        <v>Localised maximum demand growth</v>
      </c>
      <c r="T382" s="199" t="str" cm="1">
        <f t="array" aca="1" ref="T382" ca="1">IFERROR(INDEX(General!$K$84:$K$103,$AA382),NA)</f>
        <v>Land and Easements</v>
      </c>
      <c r="U382" s="188" cm="1">
        <f t="array" aca="1" ref="U382" ca="1">IFERROR(
IF($F382=General!$E$25,INDEX(Forecast_Capex_Input!S$12:S$286,$X382),
INDEX(Forecast_Capex_Input!T$12:T$286,$X382)),0)</f>
        <v>0.12</v>
      </c>
      <c r="V382" s="222" t="b">
        <f>IFERROR(INDEX(Overheads!$T$19:$T$26,MATCH($I382,Overheads!$E$19:$E$26,0)),FALSE)</f>
        <v>1</v>
      </c>
      <c r="W382" s="165"/>
      <c r="X382" s="174">
        <f>IFERROR(
IF(MATCH($C382,Forecast_Capex_Input!$CI$12:$CI$286,1)+1&gt;MAX(Forecast_Capex_Input!$C$12:$C$286),NA,
MATCH($C382,Forecast_Capex_Input!$CI$12:$CI$286,1)+1),1)</f>
        <v>146</v>
      </c>
      <c r="Y382" s="174" cm="1">
        <f t="array" aca="1" ref="Y382" ca="1">IFERROR(
IF(X381&lt;&gt;X382,1,
IF(COUNTIF(OFFSET(Y381,0,0,-INDEX(Forecast_Capex_Input!$CG$12:$CG$286,$X382)),Y381)=INDEX(Forecast_Capex_Input!$CG$12:$CG$286,$X382),Y381+1,Y381)),NA)</f>
        <v>1</v>
      </c>
      <c r="Z382" s="174" cm="1">
        <f t="array" ref="Z382">IFERROR($C382-IF($X382=1,1,INDEX(Forecast_Capex_Input!$CI$12:$CI$286,$X382-1))+1,NA)</f>
        <v>4</v>
      </c>
      <c r="AA382" s="174" cm="1">
        <f t="array" aca="1" ref="AA382" ca="1">IFERROR(IF(Y382=1,
INDEX(Forecast_Capex_Input!$AI$10:$BB$10,SMALL(IF(INDEX(Forecast_Capex_Input!$AI$12:$BB$286,$X382,0)&gt;0,COLUMN(Forecast_Capex_Input!$AI$10:$BB$10)-COLUMN(Forecast_Capex_Input!$AI$12)+1),ROWS(OFFSET(AA381,0,0,-$Z382)))),
OFFSET(AA381,-INDEX(Forecast_Capex_Input!$CG$12:$CG$286,$X382)+1,0)),NA)</f>
        <v>9</v>
      </c>
      <c r="AB382" s="174">
        <f t="shared" ca="1" si="229"/>
        <v>1</v>
      </c>
      <c r="AC382" s="222" t="b">
        <f t="shared" si="261"/>
        <v>0</v>
      </c>
      <c r="AD382" s="220" t="b">
        <v>0</v>
      </c>
      <c r="AE382" s="222" t="b">
        <f t="shared" si="230"/>
        <v>1</v>
      </c>
      <c r="AF382" s="165"/>
      <c r="AG382" s="249" t="s">
        <v>588</v>
      </c>
      <c r="AH382" s="249" t="s">
        <v>588</v>
      </c>
      <c r="AI382" s="249" t="s">
        <v>588</v>
      </c>
      <c r="AJ382" s="249" t="s">
        <v>588</v>
      </c>
      <c r="AK382" s="249" t="s">
        <v>588</v>
      </c>
      <c r="AL382" s="261" t="s">
        <v>588</v>
      </c>
      <c r="AM382" s="165"/>
      <c r="AN382" s="249" t="s">
        <v>588</v>
      </c>
      <c r="AO382" s="249" t="s">
        <v>588</v>
      </c>
      <c r="AP382" s="249" t="s">
        <v>588</v>
      </c>
      <c r="AQ382" s="249" t="s">
        <v>588</v>
      </c>
      <c r="AR382" s="249" t="s">
        <v>588</v>
      </c>
      <c r="AS382" s="261" t="s">
        <v>588</v>
      </c>
      <c r="AT382" s="165"/>
      <c r="AU382" s="249" t="s">
        <v>588</v>
      </c>
      <c r="AV382" s="249" t="s">
        <v>588</v>
      </c>
      <c r="AW382" s="249" t="s">
        <v>588</v>
      </c>
      <c r="AX382" s="249" t="s">
        <v>588</v>
      </c>
      <c r="AY382" s="249" t="s">
        <v>588</v>
      </c>
      <c r="AZ382" s="261" t="s">
        <v>588</v>
      </c>
      <c r="BA382" s="165"/>
      <c r="BB382" s="249" t="s">
        <v>588</v>
      </c>
      <c r="BC382" s="249" t="s">
        <v>588</v>
      </c>
      <c r="BD382" s="249" t="s">
        <v>588</v>
      </c>
      <c r="BE382" s="249" t="s">
        <v>588</v>
      </c>
      <c r="BF382" s="249" t="s">
        <v>588</v>
      </c>
      <c r="BG382" s="261" t="s">
        <v>588</v>
      </c>
      <c r="BH382" s="165"/>
      <c r="BI382" s="249" t="s">
        <v>588</v>
      </c>
      <c r="BJ382" s="249" t="s">
        <v>588</v>
      </c>
      <c r="BK382" s="249" t="s">
        <v>588</v>
      </c>
      <c r="BL382" s="249" t="s">
        <v>588</v>
      </c>
      <c r="BM382" s="249" t="s">
        <v>588</v>
      </c>
      <c r="BN382" s="261" t="s">
        <v>588</v>
      </c>
      <c r="BO382" s="165"/>
      <c r="BP382" s="262" t="s">
        <v>588</v>
      </c>
      <c r="BQ382" s="262" t="s">
        <v>588</v>
      </c>
      <c r="BR382" s="262" t="s">
        <v>588</v>
      </c>
      <c r="BS382" s="262" t="s">
        <v>588</v>
      </c>
      <c r="BT382" s="262" t="s">
        <v>588</v>
      </c>
      <c r="BU382" s="165"/>
      <c r="BV382" s="249" t="s">
        <v>588</v>
      </c>
      <c r="BW382" s="249" t="s">
        <v>588</v>
      </c>
      <c r="BX382" s="249" t="s">
        <v>588</v>
      </c>
      <c r="BY382" s="249" t="s">
        <v>588</v>
      </c>
      <c r="BZ382" s="249" t="s">
        <v>588</v>
      </c>
      <c r="CA382" s="261" t="s">
        <v>588</v>
      </c>
      <c r="CB382" s="165"/>
      <c r="CC382" s="249" t="s">
        <v>588</v>
      </c>
      <c r="CD382" s="249" t="s">
        <v>588</v>
      </c>
      <c r="CE382" s="249" t="s">
        <v>588</v>
      </c>
      <c r="CF382" s="249" t="s">
        <v>588</v>
      </c>
      <c r="CG382" s="249" t="s">
        <v>588</v>
      </c>
      <c r="CH382" s="261" t="s">
        <v>588</v>
      </c>
      <c r="CI382" s="165"/>
      <c r="CJ382" s="249" t="s">
        <v>588</v>
      </c>
      <c r="CK382" s="249" t="s">
        <v>588</v>
      </c>
      <c r="CL382" s="249" t="s">
        <v>588</v>
      </c>
      <c r="CM382" s="249" t="s">
        <v>588</v>
      </c>
      <c r="CN382" s="249" t="s">
        <v>588</v>
      </c>
      <c r="CO382" s="261" t="s">
        <v>588</v>
      </c>
      <c r="CP382" s="165"/>
      <c r="CQ382" s="249" t="s">
        <v>588</v>
      </c>
      <c r="CR382" s="249" t="s">
        <v>588</v>
      </c>
      <c r="CS382" s="249" t="s">
        <v>588</v>
      </c>
      <c r="CT382" s="249" t="s">
        <v>588</v>
      </c>
      <c r="CU382" s="249" t="s">
        <v>588</v>
      </c>
      <c r="CV382" s="261" t="s">
        <v>588</v>
      </c>
      <c r="CW382" s="165"/>
      <c r="CX382" s="249" t="s">
        <v>588</v>
      </c>
      <c r="CY382" s="249" t="s">
        <v>588</v>
      </c>
      <c r="CZ382" s="249" t="s">
        <v>588</v>
      </c>
      <c r="DA382" s="249" t="s">
        <v>588</v>
      </c>
      <c r="DB382" s="249" t="s">
        <v>588</v>
      </c>
      <c r="DC382" s="261" t="s">
        <v>588</v>
      </c>
      <c r="DD382" s="165"/>
      <c r="DE382" s="188" t="b" cm="1">
        <f t="array" aca="1" ref="DE382" ca="1">OR($G382=Forecast_Capex_Input!$BF$8:$BF$10)</f>
        <v>0</v>
      </c>
      <c r="DF382" s="188" cm="1">
        <f t="array" aca="1" ref="DF382" ca="1">IFERROR(INDEX(Forecast_Capex_Input!BG$12:BG$286,$X382)
*(INDEX(Forecast_Capex_Input!$H$12:$H$286,$X382)=Repex),0)
*$DE382</f>
        <v>0</v>
      </c>
      <c r="DG382" s="188" cm="1">
        <f t="array" aca="1" ref="DG382" ca="1">IFERROR(INDEX(Forecast_Capex_Input!BH$12:BH$286,$X382)
*(INDEX(Forecast_Capex_Input!$H$12:$H$286,$X382)=Repex),0)
*$DE382</f>
        <v>0</v>
      </c>
      <c r="DH382" s="188" cm="1">
        <f t="array" aca="1" ref="DH382" ca="1">IFERROR(INDEX(Forecast_Capex_Input!BI$12:BI$286,$X382)
*(INDEX(Forecast_Capex_Input!$H$12:$H$286,$X382)=Repex),0)
*$DE382</f>
        <v>0</v>
      </c>
      <c r="DI382" s="188" cm="1">
        <f t="array" aca="1" ref="DI382" ca="1">IFERROR(INDEX(Forecast_Capex_Input!BJ$12:BJ$286,$X382)
*(INDEX(Forecast_Capex_Input!$H$12:$H$286,$X382)=Repex),0)
*$DE382</f>
        <v>0</v>
      </c>
      <c r="DJ382" s="188" cm="1">
        <f t="array" aca="1" ref="DJ382" ca="1">IFERROR(INDEX(Forecast_Capex_Input!BK$12:BK$286,$X382)
*(INDEX(Forecast_Capex_Input!$H$12:$H$286,$X382)=Repex),0)
*$DE382</f>
        <v>0</v>
      </c>
      <c r="DK382" s="188" cm="1">
        <f t="array" aca="1" ref="DK382" ca="1">IFERROR(INDEX(Forecast_Capex_Input!BL$12:BL$286,$X382)
*(INDEX(Forecast_Capex_Input!$H$12:$H$286,$X382)=Repex),0)
*$DE382</f>
        <v>0</v>
      </c>
      <c r="DL382" s="165"/>
      <c r="DM382" s="188" t="b" cm="1">
        <f t="array" aca="1" ref="DM382" ca="1">OR($G382=Forecast_Capex_Input!$BN$8:$BN$9)</f>
        <v>0</v>
      </c>
      <c r="DN382" s="188" cm="1">
        <f t="array" aca="1" ref="DN382" ca="1">IFERROR(INDEX(Forecast_Capex_Input!BO$12:BO$286,$X382)
*(INDEX(Forecast_Capex_Input!$H$12:$H$286,$X382)=Repex),0)
*$DM382</f>
        <v>0</v>
      </c>
      <c r="DO382" s="188" cm="1">
        <f t="array" aca="1" ref="DO382" ca="1">IFERROR(INDEX(Forecast_Capex_Input!BP$12:BP$286,$X382)
*(INDEX(Forecast_Capex_Input!$H$12:$H$286,$X382)=Repex),0)
*$DM382</f>
        <v>0</v>
      </c>
      <c r="DP382" s="188" cm="1">
        <f t="array" aca="1" ref="DP382" ca="1">IFERROR(INDEX(Forecast_Capex_Input!BQ$12:BQ$286,$X382)
*(INDEX(Forecast_Capex_Input!$H$12:$H$286,$X382)=Repex),0)
*$DM382</f>
        <v>0</v>
      </c>
      <c r="DQ382" s="188" cm="1">
        <f t="array" aca="1" ref="DQ382" ca="1">IFERROR(INDEX(Forecast_Capex_Input!BR$12:BR$286,$X382)
*(INDEX(Forecast_Capex_Input!$H$12:$H$286,$X382)=Repex),0)
*$DM382</f>
        <v>0</v>
      </c>
      <c r="DR382" s="188" cm="1">
        <f t="array" aca="1" ref="DR382" ca="1">IFERROR(INDEX(Forecast_Capex_Input!BS$12:BS$286,$X382)
*(INDEX(Forecast_Capex_Input!$H$12:$H$286,$X382)=Repex),0)
*$DM382</f>
        <v>0</v>
      </c>
      <c r="DS382" s="165"/>
      <c r="DT382" s="188" t="b" cm="1">
        <f t="array" aca="1" ref="DT382" ca="1">OR($G382=Forecast_Capex_Input!$BU$8:$BU$10)</f>
        <v>0</v>
      </c>
      <c r="DU382" s="188" cm="1">
        <f t="array" aca="1" ref="DU382" ca="1">IFERROR(INDEX(Forecast_Capex_Input!BV$12:BV$286,$X382)
*(INDEX(Forecast_Capex_Input!$H$12:$H$286,$X382)=Repex),0)
*$DT382</f>
        <v>0</v>
      </c>
      <c r="DV382" s="188" cm="1">
        <f t="array" aca="1" ref="DV382" ca="1">IFERROR(INDEX(Forecast_Capex_Input!BW$12:BW$286,$X382)
*(INDEX(Forecast_Capex_Input!$H$12:$H$286,$X382)=Repex),0)
*$DT382</f>
        <v>0</v>
      </c>
      <c r="DW382" s="188" cm="1">
        <f t="array" aca="1" ref="DW382" ca="1">IFERROR(INDEX(Forecast_Capex_Input!BX$12:BX$286,$X382)
*(INDEX(Forecast_Capex_Input!$H$12:$H$286,$X382)=Repex),0)
*$DT382</f>
        <v>0</v>
      </c>
      <c r="DX382" s="188" cm="1">
        <f t="array" aca="1" ref="DX382" ca="1">IFERROR(INDEX(Forecast_Capex_Input!BY$12:BY$286,$X382)
*(INDEX(Forecast_Capex_Input!$H$12:$H$286,$X382)=Repex),0)
*$DT382</f>
        <v>0</v>
      </c>
      <c r="DY382" s="188" cm="1">
        <f t="array" aca="1" ref="DY382" ca="1">IFERROR(INDEX(Forecast_Capex_Input!BZ$12:BZ$286,$X382)
*(INDEX(Forecast_Capex_Input!$H$12:$H$286,$X382)=Repex),0)
*$DT382</f>
        <v>0</v>
      </c>
      <c r="DZ382" s="188" cm="1">
        <f t="array" aca="1" ref="DZ382" ca="1">IFERROR(INDEX(Forecast_Capex_Input!CA$12:CA$286,$X382)
*(INDEX(Forecast_Capex_Input!$H$12:$H$286,$X382)=Repex),0)
*$DT382</f>
        <v>0</v>
      </c>
      <c r="EA382" s="188" cm="1">
        <f t="array" aca="1" ref="EA382" ca="1">IFERROR(INDEX(Forecast_Capex_Input!CB$12:CB$286,$X382)
*(INDEX(Forecast_Capex_Input!$H$12:$H$286,$X382)=Repex),0)
*$DT382</f>
        <v>0</v>
      </c>
      <c r="EB382" s="188" cm="1">
        <f t="array" aca="1" ref="EB382" ca="1">IFERROR(INDEX(Forecast_Capex_Input!CC$12:CC$286,$X382)
*(INDEX(Forecast_Capex_Input!$H$12:$H$286,$X382)=Repex),0)
*$DT382</f>
        <v>0</v>
      </c>
      <c r="EC382" s="165"/>
      <c r="ED382" s="156" t="s">
        <v>588</v>
      </c>
      <c r="EE382" s="259" t="s">
        <v>588</v>
      </c>
    </row>
    <row r="383" spans="3:135" x14ac:dyDescent="0.2">
      <c r="C383" s="174">
        <f t="shared" si="260"/>
        <v>373</v>
      </c>
      <c r="D383" s="167" t="str" cm="1">
        <f t="array" ref="D383">IFERROR(INDEX(Forecast_Capex_Input!$D$12:$D$286,$X383),NA)</f>
        <v>Supply to Western Sydney Priority Growth area</v>
      </c>
      <c r="E383" s="172" t="b" cm="1">
        <f t="array" ref="E383">IF($X383=NA,NA,INDEX(Forecast_Capex_Input!$E$12:$E$286,$X383))</f>
        <v>1</v>
      </c>
      <c r="F383" s="167" t="str" cm="1">
        <f t="array" aca="1" ref="F383" ca="1">IFERROR(INDEX(General!$E$25:$E$26,$Y383),NA)</f>
        <v>Non-Labour</v>
      </c>
      <c r="G383" s="167" t="str" cm="1">
        <f t="array" aca="1" ref="G383" ca="1">IFERROR(INDEX(Forecast_Capex_Input!$AI$11:$BB$11,$AA383),NA)</f>
        <v>Transmission Lines</v>
      </c>
      <c r="H383" s="189" cm="1">
        <f t="array" aca="1" ref="H383" ca="1">IFERROR(INDEX(Forecast_Capex_Input!$AI$12:$BB$286,$X383,$AA383),NA)</f>
        <v>0.15</v>
      </c>
      <c r="I383" s="199" t="str" cm="1">
        <f t="array" ref="I383">IFERROR(INDEX(Forecast_Capex_Input!$F$12:$F$286,$X383),NA)</f>
        <v>Augmentation Expenditure</v>
      </c>
      <c r="J383" s="199" t="str" cm="1">
        <f t="array" ref="J383">IFERROR(INDEX(Forecast_Capex_Input!G$12:G$286,$X383),NA)</f>
        <v>Augex - Major Project</v>
      </c>
      <c r="K383" s="199" t="str" cm="1">
        <f t="array" ref="K383">IFERROR(INDEX(Forecast_Capex_Input!H$12:H$286,$X383),NA)</f>
        <v>Augex</v>
      </c>
      <c r="L383" s="199" t="str" cm="1">
        <f t="array" ref="L383">IFERROR(INDEX(Forecast_Capex_Input!I$12:I$286,$X383),NA)</f>
        <v>Augex - Major Project</v>
      </c>
      <c r="M383" s="199" t="str" cm="1">
        <f t="array" ref="M383">IFERROR(INDEX(Forecast_Capex_Input!J$12:J$286,$X383),NA)</f>
        <v>N/A</v>
      </c>
      <c r="N383" s="199" t="str" cm="1">
        <f t="array" ref="N383">IFERROR(INDEX(Forecast_Capex_Input!K$12:K$286,$X383),NA)</f>
        <v>N/A</v>
      </c>
      <c r="O383" s="199" t="str" cm="1">
        <f t="array" ref="O383">IFERROR(INDEX(Forecast_Capex_Input!L$12:L$286,$X383),NA)</f>
        <v>N/A</v>
      </c>
      <c r="P383" s="199" t="str" cm="1">
        <f t="array" ref="P383">IFERROR(INDEX(Forecast_Capex_Input!M$12:M$286,$X383),NA)</f>
        <v>N/A</v>
      </c>
      <c r="Q383" s="172" t="str" cm="1">
        <f t="array" ref="Q383">IFERROR(INDEX(Forecast_Capex_Input!N$12:N$286,$X383),NA)</f>
        <v>Yes</v>
      </c>
      <c r="R383" s="265" cm="1">
        <f t="array" ref="R383">IFERROR(INDEX(Forecast_Capex_Input!O$12:O$286,$X383),0)</f>
        <v>0</v>
      </c>
      <c r="S383" s="172" t="str" cm="1">
        <f t="array" ref="S383">IFERROR(INDEX(Forecast_Capex_Input!P$12:P$286,$X383),0)</f>
        <v>Localised maximum demand growth</v>
      </c>
      <c r="T383" s="199" t="str" cm="1">
        <f t="array" aca="1" ref="T383" ca="1">IFERROR(INDEX(General!$K$84:$K$103,$AA383),NA)</f>
        <v>Transmission Lines (2018 onwards)</v>
      </c>
      <c r="U383" s="188" cm="1">
        <f t="array" aca="1" ref="U383" ca="1">IFERROR(
IF($F383=General!$E$25,INDEX(Forecast_Capex_Input!S$12:S$286,$X383),
INDEX(Forecast_Capex_Input!T$12:T$286,$X383)),0)</f>
        <v>0.88</v>
      </c>
      <c r="V383" s="222" t="b">
        <f>IFERROR(INDEX(Overheads!$T$19:$T$26,MATCH($I383,Overheads!$E$19:$E$26,0)),FALSE)</f>
        <v>1</v>
      </c>
      <c r="W383" s="165"/>
      <c r="X383" s="174">
        <f>IFERROR(
IF(MATCH($C383,Forecast_Capex_Input!$CI$12:$CI$286,1)+1&gt;MAX(Forecast_Capex_Input!$C$12:$C$286),NA,
MATCH($C383,Forecast_Capex_Input!$CI$12:$CI$286,1)+1),1)</f>
        <v>146</v>
      </c>
      <c r="Y383" s="174" cm="1">
        <f t="array" aca="1" ref="Y383" ca="1">IFERROR(
IF(X382&lt;&gt;X383,1,
IF(COUNTIF(OFFSET(Y382,0,0,-INDEX(Forecast_Capex_Input!$CG$12:$CG$286,$X383)),Y382)=INDEX(Forecast_Capex_Input!$CG$12:$CG$286,$X383),Y382+1,Y382)),NA)</f>
        <v>2</v>
      </c>
      <c r="Z383" s="174" cm="1">
        <f t="array" ref="Z383">IFERROR($C383-IF($X383=1,1,INDEX(Forecast_Capex_Input!$CI$12:$CI$286,$X383-1))+1,NA)</f>
        <v>5</v>
      </c>
      <c r="AA383" s="174" cm="1">
        <f t="array" aca="1" ref="AA383" ca="1">IFERROR(IF(Y383=1,
INDEX(Forecast_Capex_Input!$AI$10:$BB$10,SMALL(IF(INDEX(Forecast_Capex_Input!$AI$12:$BB$286,$X383,0)&gt;0,COLUMN(Forecast_Capex_Input!$AI$10:$BB$10)-COLUMN(Forecast_Capex_Input!$AI$12)+1),ROWS(OFFSET(AA382,0,0,-$Z383)))),
OFFSET(AA382,-INDEX(Forecast_Capex_Input!$CG$12:$CG$286,$X383)+1,0)),NA)</f>
        <v>1</v>
      </c>
      <c r="AB383" s="174">
        <f t="shared" ca="1" si="229"/>
        <v>2</v>
      </c>
      <c r="AC383" s="222" t="b">
        <f t="shared" si="261"/>
        <v>0</v>
      </c>
      <c r="AD383" s="220" t="b">
        <v>0</v>
      </c>
      <c r="AE383" s="222" t="b">
        <f t="shared" si="230"/>
        <v>1</v>
      </c>
      <c r="AF383" s="165"/>
      <c r="AG383" s="249" t="s">
        <v>588</v>
      </c>
      <c r="AH383" s="249" t="s">
        <v>588</v>
      </c>
      <c r="AI383" s="249" t="s">
        <v>588</v>
      </c>
      <c r="AJ383" s="249" t="s">
        <v>588</v>
      </c>
      <c r="AK383" s="249" t="s">
        <v>588</v>
      </c>
      <c r="AL383" s="261" t="s">
        <v>588</v>
      </c>
      <c r="AM383" s="165"/>
      <c r="AN383" s="249" t="s">
        <v>588</v>
      </c>
      <c r="AO383" s="249" t="s">
        <v>588</v>
      </c>
      <c r="AP383" s="249" t="s">
        <v>588</v>
      </c>
      <c r="AQ383" s="249" t="s">
        <v>588</v>
      </c>
      <c r="AR383" s="249" t="s">
        <v>588</v>
      </c>
      <c r="AS383" s="261" t="s">
        <v>588</v>
      </c>
      <c r="AT383" s="165"/>
      <c r="AU383" s="249" t="s">
        <v>588</v>
      </c>
      <c r="AV383" s="249" t="s">
        <v>588</v>
      </c>
      <c r="AW383" s="249" t="s">
        <v>588</v>
      </c>
      <c r="AX383" s="249" t="s">
        <v>588</v>
      </c>
      <c r="AY383" s="249" t="s">
        <v>588</v>
      </c>
      <c r="AZ383" s="261" t="s">
        <v>588</v>
      </c>
      <c r="BA383" s="165"/>
      <c r="BB383" s="249" t="s">
        <v>588</v>
      </c>
      <c r="BC383" s="249" t="s">
        <v>588</v>
      </c>
      <c r="BD383" s="249" t="s">
        <v>588</v>
      </c>
      <c r="BE383" s="249" t="s">
        <v>588</v>
      </c>
      <c r="BF383" s="249" t="s">
        <v>588</v>
      </c>
      <c r="BG383" s="261" t="s">
        <v>588</v>
      </c>
      <c r="BH383" s="165"/>
      <c r="BI383" s="249" t="s">
        <v>588</v>
      </c>
      <c r="BJ383" s="249" t="s">
        <v>588</v>
      </c>
      <c r="BK383" s="249" t="s">
        <v>588</v>
      </c>
      <c r="BL383" s="249" t="s">
        <v>588</v>
      </c>
      <c r="BM383" s="249" t="s">
        <v>588</v>
      </c>
      <c r="BN383" s="261" t="s">
        <v>588</v>
      </c>
      <c r="BO383" s="165"/>
      <c r="BP383" s="262" t="s">
        <v>588</v>
      </c>
      <c r="BQ383" s="262" t="s">
        <v>588</v>
      </c>
      <c r="BR383" s="262" t="s">
        <v>588</v>
      </c>
      <c r="BS383" s="262" t="s">
        <v>588</v>
      </c>
      <c r="BT383" s="262" t="s">
        <v>588</v>
      </c>
      <c r="BU383" s="165"/>
      <c r="BV383" s="249" t="s">
        <v>588</v>
      </c>
      <c r="BW383" s="249" t="s">
        <v>588</v>
      </c>
      <c r="BX383" s="249" t="s">
        <v>588</v>
      </c>
      <c r="BY383" s="249" t="s">
        <v>588</v>
      </c>
      <c r="BZ383" s="249" t="s">
        <v>588</v>
      </c>
      <c r="CA383" s="261" t="s">
        <v>588</v>
      </c>
      <c r="CB383" s="165"/>
      <c r="CC383" s="249" t="s">
        <v>588</v>
      </c>
      <c r="CD383" s="249" t="s">
        <v>588</v>
      </c>
      <c r="CE383" s="249" t="s">
        <v>588</v>
      </c>
      <c r="CF383" s="249" t="s">
        <v>588</v>
      </c>
      <c r="CG383" s="249" t="s">
        <v>588</v>
      </c>
      <c r="CH383" s="261" t="s">
        <v>588</v>
      </c>
      <c r="CI383" s="165"/>
      <c r="CJ383" s="249" t="s">
        <v>588</v>
      </c>
      <c r="CK383" s="249" t="s">
        <v>588</v>
      </c>
      <c r="CL383" s="249" t="s">
        <v>588</v>
      </c>
      <c r="CM383" s="249" t="s">
        <v>588</v>
      </c>
      <c r="CN383" s="249" t="s">
        <v>588</v>
      </c>
      <c r="CO383" s="261" t="s">
        <v>588</v>
      </c>
      <c r="CP383" s="165"/>
      <c r="CQ383" s="249" t="s">
        <v>588</v>
      </c>
      <c r="CR383" s="249" t="s">
        <v>588</v>
      </c>
      <c r="CS383" s="249" t="s">
        <v>588</v>
      </c>
      <c r="CT383" s="249" t="s">
        <v>588</v>
      </c>
      <c r="CU383" s="249" t="s">
        <v>588</v>
      </c>
      <c r="CV383" s="261" t="s">
        <v>588</v>
      </c>
      <c r="CW383" s="165"/>
      <c r="CX383" s="249" t="s">
        <v>588</v>
      </c>
      <c r="CY383" s="249" t="s">
        <v>588</v>
      </c>
      <c r="CZ383" s="249" t="s">
        <v>588</v>
      </c>
      <c r="DA383" s="249" t="s">
        <v>588</v>
      </c>
      <c r="DB383" s="249" t="s">
        <v>588</v>
      </c>
      <c r="DC383" s="261" t="s">
        <v>588</v>
      </c>
      <c r="DD383" s="165"/>
      <c r="DE383" s="188" t="b" cm="1">
        <f t="array" aca="1" ref="DE383" ca="1">OR($G383=Forecast_Capex_Input!$BF$8:$BF$10)</f>
        <v>1</v>
      </c>
      <c r="DF383" s="188" cm="1">
        <f t="array" aca="1" ref="DF383" ca="1">IFERROR(INDEX(Forecast_Capex_Input!BG$12:BG$286,$X383)
*(INDEX(Forecast_Capex_Input!$H$12:$H$286,$X383)=Repex),0)
*$DE383</f>
        <v>0</v>
      </c>
      <c r="DG383" s="188" cm="1">
        <f t="array" aca="1" ref="DG383" ca="1">IFERROR(INDEX(Forecast_Capex_Input!BH$12:BH$286,$X383)
*(INDEX(Forecast_Capex_Input!$H$12:$H$286,$X383)=Repex),0)
*$DE383</f>
        <v>0</v>
      </c>
      <c r="DH383" s="188" cm="1">
        <f t="array" aca="1" ref="DH383" ca="1">IFERROR(INDEX(Forecast_Capex_Input!BI$12:BI$286,$X383)
*(INDEX(Forecast_Capex_Input!$H$12:$H$286,$X383)=Repex),0)
*$DE383</f>
        <v>0</v>
      </c>
      <c r="DI383" s="188" cm="1">
        <f t="array" aca="1" ref="DI383" ca="1">IFERROR(INDEX(Forecast_Capex_Input!BJ$12:BJ$286,$X383)
*(INDEX(Forecast_Capex_Input!$H$12:$H$286,$X383)=Repex),0)
*$DE383</f>
        <v>0</v>
      </c>
      <c r="DJ383" s="188" cm="1">
        <f t="array" aca="1" ref="DJ383" ca="1">IFERROR(INDEX(Forecast_Capex_Input!BK$12:BK$286,$X383)
*(INDEX(Forecast_Capex_Input!$H$12:$H$286,$X383)=Repex),0)
*$DE383</f>
        <v>0</v>
      </c>
      <c r="DK383" s="188" cm="1">
        <f t="array" aca="1" ref="DK383" ca="1">IFERROR(INDEX(Forecast_Capex_Input!BL$12:BL$286,$X383)
*(INDEX(Forecast_Capex_Input!$H$12:$H$286,$X383)=Repex),0)
*$DE383</f>
        <v>0</v>
      </c>
      <c r="DL383" s="165"/>
      <c r="DM383" s="188" t="b" cm="1">
        <f t="array" aca="1" ref="DM383" ca="1">OR($G383=Forecast_Capex_Input!$BN$8:$BN$9)</f>
        <v>0</v>
      </c>
      <c r="DN383" s="188" cm="1">
        <f t="array" aca="1" ref="DN383" ca="1">IFERROR(INDEX(Forecast_Capex_Input!BO$12:BO$286,$X383)
*(INDEX(Forecast_Capex_Input!$H$12:$H$286,$X383)=Repex),0)
*$DM383</f>
        <v>0</v>
      </c>
      <c r="DO383" s="188" cm="1">
        <f t="array" aca="1" ref="DO383" ca="1">IFERROR(INDEX(Forecast_Capex_Input!BP$12:BP$286,$X383)
*(INDEX(Forecast_Capex_Input!$H$12:$H$286,$X383)=Repex),0)
*$DM383</f>
        <v>0</v>
      </c>
      <c r="DP383" s="188" cm="1">
        <f t="array" aca="1" ref="DP383" ca="1">IFERROR(INDEX(Forecast_Capex_Input!BQ$12:BQ$286,$X383)
*(INDEX(Forecast_Capex_Input!$H$12:$H$286,$X383)=Repex),0)
*$DM383</f>
        <v>0</v>
      </c>
      <c r="DQ383" s="188" cm="1">
        <f t="array" aca="1" ref="DQ383" ca="1">IFERROR(INDEX(Forecast_Capex_Input!BR$12:BR$286,$X383)
*(INDEX(Forecast_Capex_Input!$H$12:$H$286,$X383)=Repex),0)
*$DM383</f>
        <v>0</v>
      </c>
      <c r="DR383" s="188" cm="1">
        <f t="array" aca="1" ref="DR383" ca="1">IFERROR(INDEX(Forecast_Capex_Input!BS$12:BS$286,$X383)
*(INDEX(Forecast_Capex_Input!$H$12:$H$286,$X383)=Repex),0)
*$DM383</f>
        <v>0</v>
      </c>
      <c r="DS383" s="165"/>
      <c r="DT383" s="188" t="b" cm="1">
        <f t="array" aca="1" ref="DT383" ca="1">OR($G383=Forecast_Capex_Input!$BU$8:$BU$10)</f>
        <v>0</v>
      </c>
      <c r="DU383" s="188" cm="1">
        <f t="array" aca="1" ref="DU383" ca="1">IFERROR(INDEX(Forecast_Capex_Input!BV$12:BV$286,$X383)
*(INDEX(Forecast_Capex_Input!$H$12:$H$286,$X383)=Repex),0)
*$DT383</f>
        <v>0</v>
      </c>
      <c r="DV383" s="188" cm="1">
        <f t="array" aca="1" ref="DV383" ca="1">IFERROR(INDEX(Forecast_Capex_Input!BW$12:BW$286,$X383)
*(INDEX(Forecast_Capex_Input!$H$12:$H$286,$X383)=Repex),0)
*$DT383</f>
        <v>0</v>
      </c>
      <c r="DW383" s="188" cm="1">
        <f t="array" aca="1" ref="DW383" ca="1">IFERROR(INDEX(Forecast_Capex_Input!BX$12:BX$286,$X383)
*(INDEX(Forecast_Capex_Input!$H$12:$H$286,$X383)=Repex),0)
*$DT383</f>
        <v>0</v>
      </c>
      <c r="DX383" s="188" cm="1">
        <f t="array" aca="1" ref="DX383" ca="1">IFERROR(INDEX(Forecast_Capex_Input!BY$12:BY$286,$X383)
*(INDEX(Forecast_Capex_Input!$H$12:$H$286,$X383)=Repex),0)
*$DT383</f>
        <v>0</v>
      </c>
      <c r="DY383" s="188" cm="1">
        <f t="array" aca="1" ref="DY383" ca="1">IFERROR(INDEX(Forecast_Capex_Input!BZ$12:BZ$286,$X383)
*(INDEX(Forecast_Capex_Input!$H$12:$H$286,$X383)=Repex),0)
*$DT383</f>
        <v>0</v>
      </c>
      <c r="DZ383" s="188" cm="1">
        <f t="array" aca="1" ref="DZ383" ca="1">IFERROR(INDEX(Forecast_Capex_Input!CA$12:CA$286,$X383)
*(INDEX(Forecast_Capex_Input!$H$12:$H$286,$X383)=Repex),0)
*$DT383</f>
        <v>0</v>
      </c>
      <c r="EA383" s="188" cm="1">
        <f t="array" aca="1" ref="EA383" ca="1">IFERROR(INDEX(Forecast_Capex_Input!CB$12:CB$286,$X383)
*(INDEX(Forecast_Capex_Input!$H$12:$H$286,$X383)=Repex),0)
*$DT383</f>
        <v>0</v>
      </c>
      <c r="EB383" s="188" cm="1">
        <f t="array" aca="1" ref="EB383" ca="1">IFERROR(INDEX(Forecast_Capex_Input!CC$12:CC$286,$X383)
*(INDEX(Forecast_Capex_Input!$H$12:$H$286,$X383)=Repex),0)
*$DT383</f>
        <v>0</v>
      </c>
      <c r="EC383" s="165"/>
      <c r="ED383" s="156" t="s">
        <v>588</v>
      </c>
      <c r="EE383" s="259" t="s">
        <v>588</v>
      </c>
    </row>
    <row r="384" spans="3:135" x14ac:dyDescent="0.2">
      <c r="C384" s="174">
        <f t="shared" si="260"/>
        <v>374</v>
      </c>
      <c r="D384" s="167" t="str" cm="1">
        <f t="array" ref="D384">IFERROR(INDEX(Forecast_Capex_Input!$D$12:$D$286,$X384),NA)</f>
        <v>Supply to Western Sydney Priority Growth area</v>
      </c>
      <c r="E384" s="172" t="b" cm="1">
        <f t="array" ref="E384">IF($X384=NA,NA,INDEX(Forecast_Capex_Input!$E$12:$E$286,$X384))</f>
        <v>1</v>
      </c>
      <c r="F384" s="167" t="str" cm="1">
        <f t="array" aca="1" ref="F384" ca="1">IFERROR(INDEX(General!$E$25:$E$26,$Y384),NA)</f>
        <v>Non-Labour</v>
      </c>
      <c r="G384" s="167" t="str" cm="1">
        <f t="array" aca="1" ref="G384" ca="1">IFERROR(INDEX(Forecast_Capex_Input!$AI$11:$BB$11,$AA384),NA)</f>
        <v>Substations</v>
      </c>
      <c r="H384" s="189" cm="1">
        <f t="array" aca="1" ref="H384" ca="1">IFERROR(INDEX(Forecast_Capex_Input!$AI$12:$BB$286,$X384,$AA384),NA)</f>
        <v>0.6</v>
      </c>
      <c r="I384" s="199" t="str" cm="1">
        <f t="array" ref="I384">IFERROR(INDEX(Forecast_Capex_Input!$F$12:$F$286,$X384),NA)</f>
        <v>Augmentation Expenditure</v>
      </c>
      <c r="J384" s="199" t="str" cm="1">
        <f t="array" ref="J384">IFERROR(INDEX(Forecast_Capex_Input!G$12:G$286,$X384),NA)</f>
        <v>Augex - Major Project</v>
      </c>
      <c r="K384" s="199" t="str" cm="1">
        <f t="array" ref="K384">IFERROR(INDEX(Forecast_Capex_Input!H$12:H$286,$X384),NA)</f>
        <v>Augex</v>
      </c>
      <c r="L384" s="199" t="str" cm="1">
        <f t="array" ref="L384">IFERROR(INDEX(Forecast_Capex_Input!I$12:I$286,$X384),NA)</f>
        <v>Augex - Major Project</v>
      </c>
      <c r="M384" s="199" t="str" cm="1">
        <f t="array" ref="M384">IFERROR(INDEX(Forecast_Capex_Input!J$12:J$286,$X384),NA)</f>
        <v>N/A</v>
      </c>
      <c r="N384" s="199" t="str" cm="1">
        <f t="array" ref="N384">IFERROR(INDEX(Forecast_Capex_Input!K$12:K$286,$X384),NA)</f>
        <v>N/A</v>
      </c>
      <c r="O384" s="199" t="str" cm="1">
        <f t="array" ref="O384">IFERROR(INDEX(Forecast_Capex_Input!L$12:L$286,$X384),NA)</f>
        <v>N/A</v>
      </c>
      <c r="P384" s="199" t="str" cm="1">
        <f t="array" ref="P384">IFERROR(INDEX(Forecast_Capex_Input!M$12:M$286,$X384),NA)</f>
        <v>N/A</v>
      </c>
      <c r="Q384" s="172" t="str" cm="1">
        <f t="array" ref="Q384">IFERROR(INDEX(Forecast_Capex_Input!N$12:N$286,$X384),NA)</f>
        <v>Yes</v>
      </c>
      <c r="R384" s="265" cm="1">
        <f t="array" ref="R384">IFERROR(INDEX(Forecast_Capex_Input!O$12:O$286,$X384),0)</f>
        <v>0</v>
      </c>
      <c r="S384" s="172" t="str" cm="1">
        <f t="array" ref="S384">IFERROR(INDEX(Forecast_Capex_Input!P$12:P$286,$X384),0)</f>
        <v>Localised maximum demand growth</v>
      </c>
      <c r="T384" s="199" t="str" cm="1">
        <f t="array" aca="1" ref="T384" ca="1">IFERROR(INDEX(General!$K$84:$K$103,$AA384),NA)</f>
        <v>Substations (2018 onwards)</v>
      </c>
      <c r="U384" s="188" cm="1">
        <f t="array" aca="1" ref="U384" ca="1">IFERROR(
IF($F384=General!$E$25,INDEX(Forecast_Capex_Input!S$12:S$286,$X384),
INDEX(Forecast_Capex_Input!T$12:T$286,$X384)),0)</f>
        <v>0.88</v>
      </c>
      <c r="V384" s="222" t="b">
        <f>IFERROR(INDEX(Overheads!$T$19:$T$26,MATCH($I384,Overheads!$E$19:$E$26,0)),FALSE)</f>
        <v>1</v>
      </c>
      <c r="W384" s="165"/>
      <c r="X384" s="174">
        <f>IFERROR(
IF(MATCH($C384,Forecast_Capex_Input!$CI$12:$CI$286,1)+1&gt;MAX(Forecast_Capex_Input!$C$12:$C$286),NA,
MATCH($C384,Forecast_Capex_Input!$CI$12:$CI$286,1)+1),1)</f>
        <v>146</v>
      </c>
      <c r="Y384" s="174" cm="1">
        <f t="array" aca="1" ref="Y384" ca="1">IFERROR(
IF(X383&lt;&gt;X384,1,
IF(COUNTIF(OFFSET(Y383,0,0,-INDEX(Forecast_Capex_Input!$CG$12:$CG$286,$X384)),Y383)=INDEX(Forecast_Capex_Input!$CG$12:$CG$286,$X384),Y383+1,Y383)),NA)</f>
        <v>2</v>
      </c>
      <c r="Z384" s="174" cm="1">
        <f t="array" ref="Z384">IFERROR($C384-IF($X384=1,1,INDEX(Forecast_Capex_Input!$CI$12:$CI$286,$X384-1))+1,NA)</f>
        <v>6</v>
      </c>
      <c r="AA384" s="174" cm="1">
        <f t="array" aca="1" ref="AA384" ca="1">IFERROR(IF(Y384=1,
INDEX(Forecast_Capex_Input!$AI$10:$BB$10,SMALL(IF(INDEX(Forecast_Capex_Input!$AI$12:$BB$286,$X384,0)&gt;0,COLUMN(Forecast_Capex_Input!$AI$10:$BB$10)-COLUMN(Forecast_Capex_Input!$AI$12)+1),ROWS(OFFSET(AA383,0,0,-$Z384)))),
OFFSET(AA383,-INDEX(Forecast_Capex_Input!$CG$12:$CG$286,$X384)+1,0)),NA)</f>
        <v>3</v>
      </c>
      <c r="AB384" s="174">
        <f t="shared" ca="1" si="229"/>
        <v>2</v>
      </c>
      <c r="AC384" s="222" t="b">
        <f t="shared" si="261"/>
        <v>0</v>
      </c>
      <c r="AD384" s="220" t="b">
        <v>0</v>
      </c>
      <c r="AE384" s="222" t="b">
        <f t="shared" si="230"/>
        <v>1</v>
      </c>
      <c r="AF384" s="165"/>
      <c r="AG384" s="249" t="s">
        <v>588</v>
      </c>
      <c r="AH384" s="249" t="s">
        <v>588</v>
      </c>
      <c r="AI384" s="249" t="s">
        <v>588</v>
      </c>
      <c r="AJ384" s="249" t="s">
        <v>588</v>
      </c>
      <c r="AK384" s="249" t="s">
        <v>588</v>
      </c>
      <c r="AL384" s="261" t="s">
        <v>588</v>
      </c>
      <c r="AM384" s="165"/>
      <c r="AN384" s="249" t="s">
        <v>588</v>
      </c>
      <c r="AO384" s="249" t="s">
        <v>588</v>
      </c>
      <c r="AP384" s="249" t="s">
        <v>588</v>
      </c>
      <c r="AQ384" s="249" t="s">
        <v>588</v>
      </c>
      <c r="AR384" s="249" t="s">
        <v>588</v>
      </c>
      <c r="AS384" s="261" t="s">
        <v>588</v>
      </c>
      <c r="AT384" s="165"/>
      <c r="AU384" s="249" t="s">
        <v>588</v>
      </c>
      <c r="AV384" s="249" t="s">
        <v>588</v>
      </c>
      <c r="AW384" s="249" t="s">
        <v>588</v>
      </c>
      <c r="AX384" s="249" t="s">
        <v>588</v>
      </c>
      <c r="AY384" s="249" t="s">
        <v>588</v>
      </c>
      <c r="AZ384" s="261" t="s">
        <v>588</v>
      </c>
      <c r="BA384" s="165"/>
      <c r="BB384" s="249" t="s">
        <v>588</v>
      </c>
      <c r="BC384" s="249" t="s">
        <v>588</v>
      </c>
      <c r="BD384" s="249" t="s">
        <v>588</v>
      </c>
      <c r="BE384" s="249" t="s">
        <v>588</v>
      </c>
      <c r="BF384" s="249" t="s">
        <v>588</v>
      </c>
      <c r="BG384" s="261" t="s">
        <v>588</v>
      </c>
      <c r="BH384" s="165"/>
      <c r="BI384" s="249" t="s">
        <v>588</v>
      </c>
      <c r="BJ384" s="249" t="s">
        <v>588</v>
      </c>
      <c r="BK384" s="249" t="s">
        <v>588</v>
      </c>
      <c r="BL384" s="249" t="s">
        <v>588</v>
      </c>
      <c r="BM384" s="249" t="s">
        <v>588</v>
      </c>
      <c r="BN384" s="261" t="s">
        <v>588</v>
      </c>
      <c r="BO384" s="165"/>
      <c r="BP384" s="262" t="s">
        <v>588</v>
      </c>
      <c r="BQ384" s="262" t="s">
        <v>588</v>
      </c>
      <c r="BR384" s="262" t="s">
        <v>588</v>
      </c>
      <c r="BS384" s="262" t="s">
        <v>588</v>
      </c>
      <c r="BT384" s="262" t="s">
        <v>588</v>
      </c>
      <c r="BU384" s="165"/>
      <c r="BV384" s="249" t="s">
        <v>588</v>
      </c>
      <c r="BW384" s="249" t="s">
        <v>588</v>
      </c>
      <c r="BX384" s="249" t="s">
        <v>588</v>
      </c>
      <c r="BY384" s="249" t="s">
        <v>588</v>
      </c>
      <c r="BZ384" s="249" t="s">
        <v>588</v>
      </c>
      <c r="CA384" s="261" t="s">
        <v>588</v>
      </c>
      <c r="CB384" s="165"/>
      <c r="CC384" s="249" t="s">
        <v>588</v>
      </c>
      <c r="CD384" s="249" t="s">
        <v>588</v>
      </c>
      <c r="CE384" s="249" t="s">
        <v>588</v>
      </c>
      <c r="CF384" s="249" t="s">
        <v>588</v>
      </c>
      <c r="CG384" s="249" t="s">
        <v>588</v>
      </c>
      <c r="CH384" s="261" t="s">
        <v>588</v>
      </c>
      <c r="CI384" s="165"/>
      <c r="CJ384" s="249" t="s">
        <v>588</v>
      </c>
      <c r="CK384" s="249" t="s">
        <v>588</v>
      </c>
      <c r="CL384" s="249" t="s">
        <v>588</v>
      </c>
      <c r="CM384" s="249" t="s">
        <v>588</v>
      </c>
      <c r="CN384" s="249" t="s">
        <v>588</v>
      </c>
      <c r="CO384" s="261" t="s">
        <v>588</v>
      </c>
      <c r="CP384" s="165"/>
      <c r="CQ384" s="249" t="s">
        <v>588</v>
      </c>
      <c r="CR384" s="249" t="s">
        <v>588</v>
      </c>
      <c r="CS384" s="249" t="s">
        <v>588</v>
      </c>
      <c r="CT384" s="249" t="s">
        <v>588</v>
      </c>
      <c r="CU384" s="249" t="s">
        <v>588</v>
      </c>
      <c r="CV384" s="261" t="s">
        <v>588</v>
      </c>
      <c r="CW384" s="165"/>
      <c r="CX384" s="249" t="s">
        <v>588</v>
      </c>
      <c r="CY384" s="249" t="s">
        <v>588</v>
      </c>
      <c r="CZ384" s="249" t="s">
        <v>588</v>
      </c>
      <c r="DA384" s="249" t="s">
        <v>588</v>
      </c>
      <c r="DB384" s="249" t="s">
        <v>588</v>
      </c>
      <c r="DC384" s="261" t="s">
        <v>588</v>
      </c>
      <c r="DD384" s="165"/>
      <c r="DE384" s="188" t="b" cm="1">
        <f t="array" aca="1" ref="DE384" ca="1">OR($G384=Forecast_Capex_Input!$BF$8:$BF$10)</f>
        <v>0</v>
      </c>
      <c r="DF384" s="188" cm="1">
        <f t="array" aca="1" ref="DF384" ca="1">IFERROR(INDEX(Forecast_Capex_Input!BG$12:BG$286,$X384)
*(INDEX(Forecast_Capex_Input!$H$12:$H$286,$X384)=Repex),0)
*$DE384</f>
        <v>0</v>
      </c>
      <c r="DG384" s="188" cm="1">
        <f t="array" aca="1" ref="DG384" ca="1">IFERROR(INDEX(Forecast_Capex_Input!BH$12:BH$286,$X384)
*(INDEX(Forecast_Capex_Input!$H$12:$H$286,$X384)=Repex),0)
*$DE384</f>
        <v>0</v>
      </c>
      <c r="DH384" s="188" cm="1">
        <f t="array" aca="1" ref="DH384" ca="1">IFERROR(INDEX(Forecast_Capex_Input!BI$12:BI$286,$X384)
*(INDEX(Forecast_Capex_Input!$H$12:$H$286,$X384)=Repex),0)
*$DE384</f>
        <v>0</v>
      </c>
      <c r="DI384" s="188" cm="1">
        <f t="array" aca="1" ref="DI384" ca="1">IFERROR(INDEX(Forecast_Capex_Input!BJ$12:BJ$286,$X384)
*(INDEX(Forecast_Capex_Input!$H$12:$H$286,$X384)=Repex),0)
*$DE384</f>
        <v>0</v>
      </c>
      <c r="DJ384" s="188" cm="1">
        <f t="array" aca="1" ref="DJ384" ca="1">IFERROR(INDEX(Forecast_Capex_Input!BK$12:BK$286,$X384)
*(INDEX(Forecast_Capex_Input!$H$12:$H$286,$X384)=Repex),0)
*$DE384</f>
        <v>0</v>
      </c>
      <c r="DK384" s="188" cm="1">
        <f t="array" aca="1" ref="DK384" ca="1">IFERROR(INDEX(Forecast_Capex_Input!BL$12:BL$286,$X384)
*(INDEX(Forecast_Capex_Input!$H$12:$H$286,$X384)=Repex),0)
*$DE384</f>
        <v>0</v>
      </c>
      <c r="DL384" s="165"/>
      <c r="DM384" s="188" t="b" cm="1">
        <f t="array" aca="1" ref="DM384" ca="1">OR($G384=Forecast_Capex_Input!$BN$8:$BN$9)</f>
        <v>1</v>
      </c>
      <c r="DN384" s="188" cm="1">
        <f t="array" aca="1" ref="DN384" ca="1">IFERROR(INDEX(Forecast_Capex_Input!BO$12:BO$286,$X384)
*(INDEX(Forecast_Capex_Input!$H$12:$H$286,$X384)=Repex),0)
*$DM384</f>
        <v>0</v>
      </c>
      <c r="DO384" s="188" cm="1">
        <f t="array" aca="1" ref="DO384" ca="1">IFERROR(INDEX(Forecast_Capex_Input!BP$12:BP$286,$X384)
*(INDEX(Forecast_Capex_Input!$H$12:$H$286,$X384)=Repex),0)
*$DM384</f>
        <v>0</v>
      </c>
      <c r="DP384" s="188" cm="1">
        <f t="array" aca="1" ref="DP384" ca="1">IFERROR(INDEX(Forecast_Capex_Input!BQ$12:BQ$286,$X384)
*(INDEX(Forecast_Capex_Input!$H$12:$H$286,$X384)=Repex),0)
*$DM384</f>
        <v>0</v>
      </c>
      <c r="DQ384" s="188" cm="1">
        <f t="array" aca="1" ref="DQ384" ca="1">IFERROR(INDEX(Forecast_Capex_Input!BR$12:BR$286,$X384)
*(INDEX(Forecast_Capex_Input!$H$12:$H$286,$X384)=Repex),0)
*$DM384</f>
        <v>0</v>
      </c>
      <c r="DR384" s="188" cm="1">
        <f t="array" aca="1" ref="DR384" ca="1">IFERROR(INDEX(Forecast_Capex_Input!BS$12:BS$286,$X384)
*(INDEX(Forecast_Capex_Input!$H$12:$H$286,$X384)=Repex),0)
*$DM384</f>
        <v>0</v>
      </c>
      <c r="DS384" s="165"/>
      <c r="DT384" s="188" t="b" cm="1">
        <f t="array" aca="1" ref="DT384" ca="1">OR($G384=Forecast_Capex_Input!$BU$8:$BU$10)</f>
        <v>0</v>
      </c>
      <c r="DU384" s="188" cm="1">
        <f t="array" aca="1" ref="DU384" ca="1">IFERROR(INDEX(Forecast_Capex_Input!BV$12:BV$286,$X384)
*(INDEX(Forecast_Capex_Input!$H$12:$H$286,$X384)=Repex),0)
*$DT384</f>
        <v>0</v>
      </c>
      <c r="DV384" s="188" cm="1">
        <f t="array" aca="1" ref="DV384" ca="1">IFERROR(INDEX(Forecast_Capex_Input!BW$12:BW$286,$X384)
*(INDEX(Forecast_Capex_Input!$H$12:$H$286,$X384)=Repex),0)
*$DT384</f>
        <v>0</v>
      </c>
      <c r="DW384" s="188" cm="1">
        <f t="array" aca="1" ref="DW384" ca="1">IFERROR(INDEX(Forecast_Capex_Input!BX$12:BX$286,$X384)
*(INDEX(Forecast_Capex_Input!$H$12:$H$286,$X384)=Repex),0)
*$DT384</f>
        <v>0</v>
      </c>
      <c r="DX384" s="188" cm="1">
        <f t="array" aca="1" ref="DX384" ca="1">IFERROR(INDEX(Forecast_Capex_Input!BY$12:BY$286,$X384)
*(INDEX(Forecast_Capex_Input!$H$12:$H$286,$X384)=Repex),0)
*$DT384</f>
        <v>0</v>
      </c>
      <c r="DY384" s="188" cm="1">
        <f t="array" aca="1" ref="DY384" ca="1">IFERROR(INDEX(Forecast_Capex_Input!BZ$12:BZ$286,$X384)
*(INDEX(Forecast_Capex_Input!$H$12:$H$286,$X384)=Repex),0)
*$DT384</f>
        <v>0</v>
      </c>
      <c r="DZ384" s="188" cm="1">
        <f t="array" aca="1" ref="DZ384" ca="1">IFERROR(INDEX(Forecast_Capex_Input!CA$12:CA$286,$X384)
*(INDEX(Forecast_Capex_Input!$H$12:$H$286,$X384)=Repex),0)
*$DT384</f>
        <v>0</v>
      </c>
      <c r="EA384" s="188" cm="1">
        <f t="array" aca="1" ref="EA384" ca="1">IFERROR(INDEX(Forecast_Capex_Input!CB$12:CB$286,$X384)
*(INDEX(Forecast_Capex_Input!$H$12:$H$286,$X384)=Repex),0)
*$DT384</f>
        <v>0</v>
      </c>
      <c r="EB384" s="188" cm="1">
        <f t="array" aca="1" ref="EB384" ca="1">IFERROR(INDEX(Forecast_Capex_Input!CC$12:CC$286,$X384)
*(INDEX(Forecast_Capex_Input!$H$12:$H$286,$X384)=Repex),0)
*$DT384</f>
        <v>0</v>
      </c>
      <c r="EC384" s="165"/>
      <c r="ED384" s="156" t="s">
        <v>588</v>
      </c>
      <c r="EE384" s="259" t="s">
        <v>588</v>
      </c>
    </row>
    <row r="385" spans="3:135" x14ac:dyDescent="0.2">
      <c r="C385" s="174">
        <f t="shared" si="260"/>
        <v>375</v>
      </c>
      <c r="D385" s="167" t="str" cm="1">
        <f t="array" ref="D385">IFERROR(INDEX(Forecast_Capex_Input!$D$12:$D$286,$X385),NA)</f>
        <v>Supply to Western Sydney Priority Growth area</v>
      </c>
      <c r="E385" s="172" t="b" cm="1">
        <f t="array" ref="E385">IF($X385=NA,NA,INDEX(Forecast_Capex_Input!$E$12:$E$286,$X385))</f>
        <v>1</v>
      </c>
      <c r="F385" s="167" t="str" cm="1">
        <f t="array" aca="1" ref="F385" ca="1">IFERROR(INDEX(General!$E$25:$E$26,$Y385),NA)</f>
        <v>Non-Labour</v>
      </c>
      <c r="G385" s="167" t="str" cm="1">
        <f t="array" aca="1" ref="G385" ca="1">IFERROR(INDEX(Forecast_Capex_Input!$AI$11:$BB$11,$AA385),NA)</f>
        <v>Secondary Systems</v>
      </c>
      <c r="H385" s="189" cm="1">
        <f t="array" aca="1" ref="H385" ca="1">IFERROR(INDEX(Forecast_Capex_Input!$AI$12:$BB$286,$X385,$AA385),NA)</f>
        <v>0.05</v>
      </c>
      <c r="I385" s="199" t="str" cm="1">
        <f t="array" ref="I385">IFERROR(INDEX(Forecast_Capex_Input!$F$12:$F$286,$X385),NA)</f>
        <v>Augmentation Expenditure</v>
      </c>
      <c r="J385" s="199" t="str" cm="1">
        <f t="array" ref="J385">IFERROR(INDEX(Forecast_Capex_Input!G$12:G$286,$X385),NA)</f>
        <v>Augex - Major Project</v>
      </c>
      <c r="K385" s="199" t="str" cm="1">
        <f t="array" ref="K385">IFERROR(INDEX(Forecast_Capex_Input!H$12:H$286,$X385),NA)</f>
        <v>Augex</v>
      </c>
      <c r="L385" s="199" t="str" cm="1">
        <f t="array" ref="L385">IFERROR(INDEX(Forecast_Capex_Input!I$12:I$286,$X385),NA)</f>
        <v>Augex - Major Project</v>
      </c>
      <c r="M385" s="199" t="str" cm="1">
        <f t="array" ref="M385">IFERROR(INDEX(Forecast_Capex_Input!J$12:J$286,$X385),NA)</f>
        <v>N/A</v>
      </c>
      <c r="N385" s="199" t="str" cm="1">
        <f t="array" ref="N385">IFERROR(INDEX(Forecast_Capex_Input!K$12:K$286,$X385),NA)</f>
        <v>N/A</v>
      </c>
      <c r="O385" s="199" t="str" cm="1">
        <f t="array" ref="O385">IFERROR(INDEX(Forecast_Capex_Input!L$12:L$286,$X385),NA)</f>
        <v>N/A</v>
      </c>
      <c r="P385" s="199" t="str" cm="1">
        <f t="array" ref="P385">IFERROR(INDEX(Forecast_Capex_Input!M$12:M$286,$X385),NA)</f>
        <v>N/A</v>
      </c>
      <c r="Q385" s="172" t="str" cm="1">
        <f t="array" ref="Q385">IFERROR(INDEX(Forecast_Capex_Input!N$12:N$286,$X385),NA)</f>
        <v>Yes</v>
      </c>
      <c r="R385" s="265" cm="1">
        <f t="array" ref="R385">IFERROR(INDEX(Forecast_Capex_Input!O$12:O$286,$X385),0)</f>
        <v>0</v>
      </c>
      <c r="S385" s="172" t="str" cm="1">
        <f t="array" ref="S385">IFERROR(INDEX(Forecast_Capex_Input!P$12:P$286,$X385),0)</f>
        <v>Localised maximum demand growth</v>
      </c>
      <c r="T385" s="199" t="str" cm="1">
        <f t="array" aca="1" ref="T385" ca="1">IFERROR(INDEX(General!$K$84:$K$103,$AA385),NA)</f>
        <v>Secondary Systems (2018-23)</v>
      </c>
      <c r="U385" s="188" cm="1">
        <f t="array" aca="1" ref="U385" ca="1">IFERROR(
IF($F385=General!$E$25,INDEX(Forecast_Capex_Input!S$12:S$286,$X385),
INDEX(Forecast_Capex_Input!T$12:T$286,$X385)),0)</f>
        <v>0.88</v>
      </c>
      <c r="V385" s="222" t="b">
        <f>IFERROR(INDEX(Overheads!$T$19:$T$26,MATCH($I385,Overheads!$E$19:$E$26,0)),FALSE)</f>
        <v>1</v>
      </c>
      <c r="W385" s="165"/>
      <c r="X385" s="174">
        <f>IFERROR(
IF(MATCH($C385,Forecast_Capex_Input!$CI$12:$CI$286,1)+1&gt;MAX(Forecast_Capex_Input!$C$12:$C$286),NA,
MATCH($C385,Forecast_Capex_Input!$CI$12:$CI$286,1)+1),1)</f>
        <v>146</v>
      </c>
      <c r="Y385" s="174" cm="1">
        <f t="array" aca="1" ref="Y385" ca="1">IFERROR(
IF(X384&lt;&gt;X385,1,
IF(COUNTIF(OFFSET(Y384,0,0,-INDEX(Forecast_Capex_Input!$CG$12:$CG$286,$X385)),Y384)=INDEX(Forecast_Capex_Input!$CG$12:$CG$286,$X385),Y384+1,Y384)),NA)</f>
        <v>2</v>
      </c>
      <c r="Z385" s="174" cm="1">
        <f t="array" ref="Z385">IFERROR($C385-IF($X385=1,1,INDEX(Forecast_Capex_Input!$CI$12:$CI$286,$X385-1))+1,NA)</f>
        <v>7</v>
      </c>
      <c r="AA385" s="174" cm="1">
        <f t="array" aca="1" ref="AA385" ca="1">IFERROR(IF(Y385=1,
INDEX(Forecast_Capex_Input!$AI$10:$BB$10,SMALL(IF(INDEX(Forecast_Capex_Input!$AI$12:$BB$286,$X385,0)&gt;0,COLUMN(Forecast_Capex_Input!$AI$10:$BB$10)-COLUMN(Forecast_Capex_Input!$AI$12)+1),ROWS(OFFSET(AA384,0,0,-$Z385)))),
OFFSET(AA384,-INDEX(Forecast_Capex_Input!$CG$12:$CG$286,$X385)+1,0)),NA)</f>
        <v>4</v>
      </c>
      <c r="AB385" s="174">
        <f t="shared" ca="1" si="229"/>
        <v>2</v>
      </c>
      <c r="AC385" s="222" t="b">
        <f t="shared" si="261"/>
        <v>0</v>
      </c>
      <c r="AD385" s="220" t="b">
        <v>0</v>
      </c>
      <c r="AE385" s="222" t="b">
        <f t="shared" si="230"/>
        <v>1</v>
      </c>
      <c r="AF385" s="165"/>
      <c r="AG385" s="249" t="s">
        <v>588</v>
      </c>
      <c r="AH385" s="249" t="s">
        <v>588</v>
      </c>
      <c r="AI385" s="249" t="s">
        <v>588</v>
      </c>
      <c r="AJ385" s="249" t="s">
        <v>588</v>
      </c>
      <c r="AK385" s="249" t="s">
        <v>588</v>
      </c>
      <c r="AL385" s="261" t="s">
        <v>588</v>
      </c>
      <c r="AM385" s="165"/>
      <c r="AN385" s="249" t="s">
        <v>588</v>
      </c>
      <c r="AO385" s="249" t="s">
        <v>588</v>
      </c>
      <c r="AP385" s="249" t="s">
        <v>588</v>
      </c>
      <c r="AQ385" s="249" t="s">
        <v>588</v>
      </c>
      <c r="AR385" s="249" t="s">
        <v>588</v>
      </c>
      <c r="AS385" s="261" t="s">
        <v>588</v>
      </c>
      <c r="AT385" s="165"/>
      <c r="AU385" s="249" t="s">
        <v>588</v>
      </c>
      <c r="AV385" s="249" t="s">
        <v>588</v>
      </c>
      <c r="AW385" s="249" t="s">
        <v>588</v>
      </c>
      <c r="AX385" s="249" t="s">
        <v>588</v>
      </c>
      <c r="AY385" s="249" t="s">
        <v>588</v>
      </c>
      <c r="AZ385" s="261" t="s">
        <v>588</v>
      </c>
      <c r="BA385" s="165"/>
      <c r="BB385" s="249" t="s">
        <v>588</v>
      </c>
      <c r="BC385" s="249" t="s">
        <v>588</v>
      </c>
      <c r="BD385" s="249" t="s">
        <v>588</v>
      </c>
      <c r="BE385" s="249" t="s">
        <v>588</v>
      </c>
      <c r="BF385" s="249" t="s">
        <v>588</v>
      </c>
      <c r="BG385" s="261" t="s">
        <v>588</v>
      </c>
      <c r="BH385" s="165"/>
      <c r="BI385" s="249" t="s">
        <v>588</v>
      </c>
      <c r="BJ385" s="249" t="s">
        <v>588</v>
      </c>
      <c r="BK385" s="249" t="s">
        <v>588</v>
      </c>
      <c r="BL385" s="249" t="s">
        <v>588</v>
      </c>
      <c r="BM385" s="249" t="s">
        <v>588</v>
      </c>
      <c r="BN385" s="261" t="s">
        <v>588</v>
      </c>
      <c r="BO385" s="165"/>
      <c r="BP385" s="262" t="s">
        <v>588</v>
      </c>
      <c r="BQ385" s="262" t="s">
        <v>588</v>
      </c>
      <c r="BR385" s="262" t="s">
        <v>588</v>
      </c>
      <c r="BS385" s="262" t="s">
        <v>588</v>
      </c>
      <c r="BT385" s="262" t="s">
        <v>588</v>
      </c>
      <c r="BU385" s="165"/>
      <c r="BV385" s="249" t="s">
        <v>588</v>
      </c>
      <c r="BW385" s="249" t="s">
        <v>588</v>
      </c>
      <c r="BX385" s="249" t="s">
        <v>588</v>
      </c>
      <c r="BY385" s="249" t="s">
        <v>588</v>
      </c>
      <c r="BZ385" s="249" t="s">
        <v>588</v>
      </c>
      <c r="CA385" s="261" t="s">
        <v>588</v>
      </c>
      <c r="CB385" s="165"/>
      <c r="CC385" s="249" t="s">
        <v>588</v>
      </c>
      <c r="CD385" s="249" t="s">
        <v>588</v>
      </c>
      <c r="CE385" s="249" t="s">
        <v>588</v>
      </c>
      <c r="CF385" s="249" t="s">
        <v>588</v>
      </c>
      <c r="CG385" s="249" t="s">
        <v>588</v>
      </c>
      <c r="CH385" s="261" t="s">
        <v>588</v>
      </c>
      <c r="CI385" s="165"/>
      <c r="CJ385" s="249" t="s">
        <v>588</v>
      </c>
      <c r="CK385" s="249" t="s">
        <v>588</v>
      </c>
      <c r="CL385" s="249" t="s">
        <v>588</v>
      </c>
      <c r="CM385" s="249" t="s">
        <v>588</v>
      </c>
      <c r="CN385" s="249" t="s">
        <v>588</v>
      </c>
      <c r="CO385" s="261" t="s">
        <v>588</v>
      </c>
      <c r="CP385" s="165"/>
      <c r="CQ385" s="249" t="s">
        <v>588</v>
      </c>
      <c r="CR385" s="249" t="s">
        <v>588</v>
      </c>
      <c r="CS385" s="249" t="s">
        <v>588</v>
      </c>
      <c r="CT385" s="249" t="s">
        <v>588</v>
      </c>
      <c r="CU385" s="249" t="s">
        <v>588</v>
      </c>
      <c r="CV385" s="261" t="s">
        <v>588</v>
      </c>
      <c r="CW385" s="165"/>
      <c r="CX385" s="249" t="s">
        <v>588</v>
      </c>
      <c r="CY385" s="249" t="s">
        <v>588</v>
      </c>
      <c r="CZ385" s="249" t="s">
        <v>588</v>
      </c>
      <c r="DA385" s="249" t="s">
        <v>588</v>
      </c>
      <c r="DB385" s="249" t="s">
        <v>588</v>
      </c>
      <c r="DC385" s="261" t="s">
        <v>588</v>
      </c>
      <c r="DD385" s="165"/>
      <c r="DE385" s="188" t="b" cm="1">
        <f t="array" aca="1" ref="DE385" ca="1">OR($G385=Forecast_Capex_Input!$BF$8:$BF$10)</f>
        <v>0</v>
      </c>
      <c r="DF385" s="188" cm="1">
        <f t="array" aca="1" ref="DF385" ca="1">IFERROR(INDEX(Forecast_Capex_Input!BG$12:BG$286,$X385)
*(INDEX(Forecast_Capex_Input!$H$12:$H$286,$X385)=Repex),0)
*$DE385</f>
        <v>0</v>
      </c>
      <c r="DG385" s="188" cm="1">
        <f t="array" aca="1" ref="DG385" ca="1">IFERROR(INDEX(Forecast_Capex_Input!BH$12:BH$286,$X385)
*(INDEX(Forecast_Capex_Input!$H$12:$H$286,$X385)=Repex),0)
*$DE385</f>
        <v>0</v>
      </c>
      <c r="DH385" s="188" cm="1">
        <f t="array" aca="1" ref="DH385" ca="1">IFERROR(INDEX(Forecast_Capex_Input!BI$12:BI$286,$X385)
*(INDEX(Forecast_Capex_Input!$H$12:$H$286,$X385)=Repex),0)
*$DE385</f>
        <v>0</v>
      </c>
      <c r="DI385" s="188" cm="1">
        <f t="array" aca="1" ref="DI385" ca="1">IFERROR(INDEX(Forecast_Capex_Input!BJ$12:BJ$286,$X385)
*(INDEX(Forecast_Capex_Input!$H$12:$H$286,$X385)=Repex),0)
*$DE385</f>
        <v>0</v>
      </c>
      <c r="DJ385" s="188" cm="1">
        <f t="array" aca="1" ref="DJ385" ca="1">IFERROR(INDEX(Forecast_Capex_Input!BK$12:BK$286,$X385)
*(INDEX(Forecast_Capex_Input!$H$12:$H$286,$X385)=Repex),0)
*$DE385</f>
        <v>0</v>
      </c>
      <c r="DK385" s="188" cm="1">
        <f t="array" aca="1" ref="DK385" ca="1">IFERROR(INDEX(Forecast_Capex_Input!BL$12:BL$286,$X385)
*(INDEX(Forecast_Capex_Input!$H$12:$H$286,$X385)=Repex),0)
*$DE385</f>
        <v>0</v>
      </c>
      <c r="DL385" s="165"/>
      <c r="DM385" s="188" t="b" cm="1">
        <f t="array" aca="1" ref="DM385" ca="1">OR($G385=Forecast_Capex_Input!$BN$8:$BN$9)</f>
        <v>0</v>
      </c>
      <c r="DN385" s="188" cm="1">
        <f t="array" aca="1" ref="DN385" ca="1">IFERROR(INDEX(Forecast_Capex_Input!BO$12:BO$286,$X385)
*(INDEX(Forecast_Capex_Input!$H$12:$H$286,$X385)=Repex),0)
*$DM385</f>
        <v>0</v>
      </c>
      <c r="DO385" s="188" cm="1">
        <f t="array" aca="1" ref="DO385" ca="1">IFERROR(INDEX(Forecast_Capex_Input!BP$12:BP$286,$X385)
*(INDEX(Forecast_Capex_Input!$H$12:$H$286,$X385)=Repex),0)
*$DM385</f>
        <v>0</v>
      </c>
      <c r="DP385" s="188" cm="1">
        <f t="array" aca="1" ref="DP385" ca="1">IFERROR(INDEX(Forecast_Capex_Input!BQ$12:BQ$286,$X385)
*(INDEX(Forecast_Capex_Input!$H$12:$H$286,$X385)=Repex),0)
*$DM385</f>
        <v>0</v>
      </c>
      <c r="DQ385" s="188" cm="1">
        <f t="array" aca="1" ref="DQ385" ca="1">IFERROR(INDEX(Forecast_Capex_Input!BR$12:BR$286,$X385)
*(INDEX(Forecast_Capex_Input!$H$12:$H$286,$X385)=Repex),0)
*$DM385</f>
        <v>0</v>
      </c>
      <c r="DR385" s="188" cm="1">
        <f t="array" aca="1" ref="DR385" ca="1">IFERROR(INDEX(Forecast_Capex_Input!BS$12:BS$286,$X385)
*(INDEX(Forecast_Capex_Input!$H$12:$H$286,$X385)=Repex),0)
*$DM385</f>
        <v>0</v>
      </c>
      <c r="DS385" s="165"/>
      <c r="DT385" s="188" t="b" cm="1">
        <f t="array" aca="1" ref="DT385" ca="1">OR($G385=Forecast_Capex_Input!$BU$8:$BU$10)</f>
        <v>1</v>
      </c>
      <c r="DU385" s="188" cm="1">
        <f t="array" aca="1" ref="DU385" ca="1">IFERROR(INDEX(Forecast_Capex_Input!BV$12:BV$286,$X385)
*(INDEX(Forecast_Capex_Input!$H$12:$H$286,$X385)=Repex),0)
*$DT385</f>
        <v>0</v>
      </c>
      <c r="DV385" s="188" cm="1">
        <f t="array" aca="1" ref="DV385" ca="1">IFERROR(INDEX(Forecast_Capex_Input!BW$12:BW$286,$X385)
*(INDEX(Forecast_Capex_Input!$H$12:$H$286,$X385)=Repex),0)
*$DT385</f>
        <v>0</v>
      </c>
      <c r="DW385" s="188" cm="1">
        <f t="array" aca="1" ref="DW385" ca="1">IFERROR(INDEX(Forecast_Capex_Input!BX$12:BX$286,$X385)
*(INDEX(Forecast_Capex_Input!$H$12:$H$286,$X385)=Repex),0)
*$DT385</f>
        <v>0</v>
      </c>
      <c r="DX385" s="188" cm="1">
        <f t="array" aca="1" ref="DX385" ca="1">IFERROR(INDEX(Forecast_Capex_Input!BY$12:BY$286,$X385)
*(INDEX(Forecast_Capex_Input!$H$12:$H$286,$X385)=Repex),0)
*$DT385</f>
        <v>0</v>
      </c>
      <c r="DY385" s="188" cm="1">
        <f t="array" aca="1" ref="DY385" ca="1">IFERROR(INDEX(Forecast_Capex_Input!BZ$12:BZ$286,$X385)
*(INDEX(Forecast_Capex_Input!$H$12:$H$286,$X385)=Repex),0)
*$DT385</f>
        <v>0</v>
      </c>
      <c r="DZ385" s="188" cm="1">
        <f t="array" aca="1" ref="DZ385" ca="1">IFERROR(INDEX(Forecast_Capex_Input!CA$12:CA$286,$X385)
*(INDEX(Forecast_Capex_Input!$H$12:$H$286,$X385)=Repex),0)
*$DT385</f>
        <v>0</v>
      </c>
      <c r="EA385" s="188" cm="1">
        <f t="array" aca="1" ref="EA385" ca="1">IFERROR(INDEX(Forecast_Capex_Input!CB$12:CB$286,$X385)
*(INDEX(Forecast_Capex_Input!$H$12:$H$286,$X385)=Repex),0)
*$DT385</f>
        <v>0</v>
      </c>
      <c r="EB385" s="188" cm="1">
        <f t="array" aca="1" ref="EB385" ca="1">IFERROR(INDEX(Forecast_Capex_Input!CC$12:CC$286,$X385)
*(INDEX(Forecast_Capex_Input!$H$12:$H$286,$X385)=Repex),0)
*$DT385</f>
        <v>0</v>
      </c>
      <c r="EC385" s="165"/>
      <c r="ED385" s="156" t="s">
        <v>588</v>
      </c>
      <c r="EE385" s="259" t="s">
        <v>588</v>
      </c>
    </row>
    <row r="386" spans="3:135" x14ac:dyDescent="0.2">
      <c r="C386" s="174">
        <f t="shared" si="260"/>
        <v>376</v>
      </c>
      <c r="D386" s="167" t="str" cm="1">
        <f t="array" ref="D386">IFERROR(INDEX(Forecast_Capex_Input!$D$12:$D$286,$X386),NA)</f>
        <v>Supply to Western Sydney Priority Growth area</v>
      </c>
      <c r="E386" s="172" t="b" cm="1">
        <f t="array" ref="E386">IF($X386=NA,NA,INDEX(Forecast_Capex_Input!$E$12:$E$286,$X386))</f>
        <v>1</v>
      </c>
      <c r="F386" s="167" t="str" cm="1">
        <f t="array" aca="1" ref="F386" ca="1">IFERROR(INDEX(General!$E$25:$E$26,$Y386),NA)</f>
        <v>Non-Labour</v>
      </c>
      <c r="G386" s="167" t="str" cm="1">
        <f t="array" aca="1" ref="G386" ca="1">IFERROR(INDEX(Forecast_Capex_Input!$AI$11:$BB$11,$AA386),NA)</f>
        <v>Land and Easements</v>
      </c>
      <c r="H386" s="189" cm="1">
        <f t="array" aca="1" ref="H386" ca="1">IFERROR(INDEX(Forecast_Capex_Input!$AI$12:$BB$286,$X386,$AA386),NA)</f>
        <v>0.2</v>
      </c>
      <c r="I386" s="199" t="str" cm="1">
        <f t="array" ref="I386">IFERROR(INDEX(Forecast_Capex_Input!$F$12:$F$286,$X386),NA)</f>
        <v>Augmentation Expenditure</v>
      </c>
      <c r="J386" s="199" t="str" cm="1">
        <f t="array" ref="J386">IFERROR(INDEX(Forecast_Capex_Input!G$12:G$286,$X386),NA)</f>
        <v>Augex - Major Project</v>
      </c>
      <c r="K386" s="199" t="str" cm="1">
        <f t="array" ref="K386">IFERROR(INDEX(Forecast_Capex_Input!H$12:H$286,$X386),NA)</f>
        <v>Augex</v>
      </c>
      <c r="L386" s="199" t="str" cm="1">
        <f t="array" ref="L386">IFERROR(INDEX(Forecast_Capex_Input!I$12:I$286,$X386),NA)</f>
        <v>Augex - Major Project</v>
      </c>
      <c r="M386" s="199" t="str" cm="1">
        <f t="array" ref="M386">IFERROR(INDEX(Forecast_Capex_Input!J$12:J$286,$X386),NA)</f>
        <v>N/A</v>
      </c>
      <c r="N386" s="199" t="str" cm="1">
        <f t="array" ref="N386">IFERROR(INDEX(Forecast_Capex_Input!K$12:K$286,$X386),NA)</f>
        <v>N/A</v>
      </c>
      <c r="O386" s="199" t="str" cm="1">
        <f t="array" ref="O386">IFERROR(INDEX(Forecast_Capex_Input!L$12:L$286,$X386),NA)</f>
        <v>N/A</v>
      </c>
      <c r="P386" s="199" t="str" cm="1">
        <f t="array" ref="P386">IFERROR(INDEX(Forecast_Capex_Input!M$12:M$286,$X386),NA)</f>
        <v>N/A</v>
      </c>
      <c r="Q386" s="172" t="str" cm="1">
        <f t="array" ref="Q386">IFERROR(INDEX(Forecast_Capex_Input!N$12:N$286,$X386),NA)</f>
        <v>Yes</v>
      </c>
      <c r="R386" s="265" cm="1">
        <f t="array" ref="R386">IFERROR(INDEX(Forecast_Capex_Input!O$12:O$286,$X386),0)</f>
        <v>0</v>
      </c>
      <c r="S386" s="172" t="str" cm="1">
        <f t="array" ref="S386">IFERROR(INDEX(Forecast_Capex_Input!P$12:P$286,$X386),0)</f>
        <v>Localised maximum demand growth</v>
      </c>
      <c r="T386" s="199" t="str" cm="1">
        <f t="array" aca="1" ref="T386" ca="1">IFERROR(INDEX(General!$K$84:$K$103,$AA386),NA)</f>
        <v>Land and Easements</v>
      </c>
      <c r="U386" s="188" cm="1">
        <f t="array" aca="1" ref="U386" ca="1">IFERROR(
IF($F386=General!$E$25,INDEX(Forecast_Capex_Input!S$12:S$286,$X386),
INDEX(Forecast_Capex_Input!T$12:T$286,$X386)),0)</f>
        <v>0.88</v>
      </c>
      <c r="V386" s="222" t="b">
        <f>IFERROR(INDEX(Overheads!$T$19:$T$26,MATCH($I386,Overheads!$E$19:$E$26,0)),FALSE)</f>
        <v>1</v>
      </c>
      <c r="W386" s="165"/>
      <c r="X386" s="174">
        <f>IFERROR(
IF(MATCH($C386,Forecast_Capex_Input!$CI$12:$CI$286,1)+1&gt;MAX(Forecast_Capex_Input!$C$12:$C$286),NA,
MATCH($C386,Forecast_Capex_Input!$CI$12:$CI$286,1)+1),1)</f>
        <v>146</v>
      </c>
      <c r="Y386" s="174" cm="1">
        <f t="array" aca="1" ref="Y386" ca="1">IFERROR(
IF(X385&lt;&gt;X386,1,
IF(COUNTIF(OFFSET(Y385,0,0,-INDEX(Forecast_Capex_Input!$CG$12:$CG$286,$X386)),Y385)=INDEX(Forecast_Capex_Input!$CG$12:$CG$286,$X386),Y385+1,Y385)),NA)</f>
        <v>2</v>
      </c>
      <c r="Z386" s="174" cm="1">
        <f t="array" ref="Z386">IFERROR($C386-IF($X386=1,1,INDEX(Forecast_Capex_Input!$CI$12:$CI$286,$X386-1))+1,NA)</f>
        <v>8</v>
      </c>
      <c r="AA386" s="174" cm="1">
        <f t="array" aca="1" ref="AA386" ca="1">IFERROR(IF(Y386=1,
INDEX(Forecast_Capex_Input!$AI$10:$BB$10,SMALL(IF(INDEX(Forecast_Capex_Input!$AI$12:$BB$286,$X386,0)&gt;0,COLUMN(Forecast_Capex_Input!$AI$10:$BB$10)-COLUMN(Forecast_Capex_Input!$AI$12)+1),ROWS(OFFSET(AA385,0,0,-$Z386)))),
OFFSET(AA385,-INDEX(Forecast_Capex_Input!$CG$12:$CG$286,$X386)+1,0)),NA)</f>
        <v>9</v>
      </c>
      <c r="AB386" s="174">
        <f t="shared" ca="1" si="229"/>
        <v>2</v>
      </c>
      <c r="AC386" s="222" t="b">
        <f t="shared" si="261"/>
        <v>0</v>
      </c>
      <c r="AD386" s="220" t="b">
        <v>0</v>
      </c>
      <c r="AE386" s="222" t="b">
        <f t="shared" si="230"/>
        <v>1</v>
      </c>
      <c r="AF386" s="165"/>
      <c r="AG386" s="249" t="s">
        <v>588</v>
      </c>
      <c r="AH386" s="249" t="s">
        <v>588</v>
      </c>
      <c r="AI386" s="249" t="s">
        <v>588</v>
      </c>
      <c r="AJ386" s="249" t="s">
        <v>588</v>
      </c>
      <c r="AK386" s="249" t="s">
        <v>588</v>
      </c>
      <c r="AL386" s="261" t="s">
        <v>588</v>
      </c>
      <c r="AM386" s="165"/>
      <c r="AN386" s="249" t="s">
        <v>588</v>
      </c>
      <c r="AO386" s="249" t="s">
        <v>588</v>
      </c>
      <c r="AP386" s="249" t="s">
        <v>588</v>
      </c>
      <c r="AQ386" s="249" t="s">
        <v>588</v>
      </c>
      <c r="AR386" s="249" t="s">
        <v>588</v>
      </c>
      <c r="AS386" s="261" t="s">
        <v>588</v>
      </c>
      <c r="AT386" s="165"/>
      <c r="AU386" s="249" t="s">
        <v>588</v>
      </c>
      <c r="AV386" s="249" t="s">
        <v>588</v>
      </c>
      <c r="AW386" s="249" t="s">
        <v>588</v>
      </c>
      <c r="AX386" s="249" t="s">
        <v>588</v>
      </c>
      <c r="AY386" s="249" t="s">
        <v>588</v>
      </c>
      <c r="AZ386" s="261" t="s">
        <v>588</v>
      </c>
      <c r="BA386" s="165"/>
      <c r="BB386" s="249" t="s">
        <v>588</v>
      </c>
      <c r="BC386" s="249" t="s">
        <v>588</v>
      </c>
      <c r="BD386" s="249" t="s">
        <v>588</v>
      </c>
      <c r="BE386" s="249" t="s">
        <v>588</v>
      </c>
      <c r="BF386" s="249" t="s">
        <v>588</v>
      </c>
      <c r="BG386" s="261" t="s">
        <v>588</v>
      </c>
      <c r="BH386" s="165"/>
      <c r="BI386" s="249" t="s">
        <v>588</v>
      </c>
      <c r="BJ386" s="249" t="s">
        <v>588</v>
      </c>
      <c r="BK386" s="249" t="s">
        <v>588</v>
      </c>
      <c r="BL386" s="249" t="s">
        <v>588</v>
      </c>
      <c r="BM386" s="249" t="s">
        <v>588</v>
      </c>
      <c r="BN386" s="261" t="s">
        <v>588</v>
      </c>
      <c r="BO386" s="165"/>
      <c r="BP386" s="262" t="s">
        <v>588</v>
      </c>
      <c r="BQ386" s="262" t="s">
        <v>588</v>
      </c>
      <c r="BR386" s="262" t="s">
        <v>588</v>
      </c>
      <c r="BS386" s="262" t="s">
        <v>588</v>
      </c>
      <c r="BT386" s="262" t="s">
        <v>588</v>
      </c>
      <c r="BU386" s="165"/>
      <c r="BV386" s="249" t="s">
        <v>588</v>
      </c>
      <c r="BW386" s="249" t="s">
        <v>588</v>
      </c>
      <c r="BX386" s="249" t="s">
        <v>588</v>
      </c>
      <c r="BY386" s="249" t="s">
        <v>588</v>
      </c>
      <c r="BZ386" s="249" t="s">
        <v>588</v>
      </c>
      <c r="CA386" s="261" t="s">
        <v>588</v>
      </c>
      <c r="CB386" s="165"/>
      <c r="CC386" s="249" t="s">
        <v>588</v>
      </c>
      <c r="CD386" s="249" t="s">
        <v>588</v>
      </c>
      <c r="CE386" s="249" t="s">
        <v>588</v>
      </c>
      <c r="CF386" s="249" t="s">
        <v>588</v>
      </c>
      <c r="CG386" s="249" t="s">
        <v>588</v>
      </c>
      <c r="CH386" s="261" t="s">
        <v>588</v>
      </c>
      <c r="CI386" s="165"/>
      <c r="CJ386" s="249" t="s">
        <v>588</v>
      </c>
      <c r="CK386" s="249" t="s">
        <v>588</v>
      </c>
      <c r="CL386" s="249" t="s">
        <v>588</v>
      </c>
      <c r="CM386" s="249" t="s">
        <v>588</v>
      </c>
      <c r="CN386" s="249" t="s">
        <v>588</v>
      </c>
      <c r="CO386" s="261" t="s">
        <v>588</v>
      </c>
      <c r="CP386" s="165"/>
      <c r="CQ386" s="249" t="s">
        <v>588</v>
      </c>
      <c r="CR386" s="249" t="s">
        <v>588</v>
      </c>
      <c r="CS386" s="249" t="s">
        <v>588</v>
      </c>
      <c r="CT386" s="249" t="s">
        <v>588</v>
      </c>
      <c r="CU386" s="249" t="s">
        <v>588</v>
      </c>
      <c r="CV386" s="261" t="s">
        <v>588</v>
      </c>
      <c r="CW386" s="165"/>
      <c r="CX386" s="249" t="s">
        <v>588</v>
      </c>
      <c r="CY386" s="249" t="s">
        <v>588</v>
      </c>
      <c r="CZ386" s="249" t="s">
        <v>588</v>
      </c>
      <c r="DA386" s="249" t="s">
        <v>588</v>
      </c>
      <c r="DB386" s="249" t="s">
        <v>588</v>
      </c>
      <c r="DC386" s="261" t="s">
        <v>588</v>
      </c>
      <c r="DD386" s="165"/>
      <c r="DE386" s="188" t="b" cm="1">
        <f t="array" aca="1" ref="DE386" ca="1">OR($G386=Forecast_Capex_Input!$BF$8:$BF$10)</f>
        <v>0</v>
      </c>
      <c r="DF386" s="188" cm="1">
        <f t="array" aca="1" ref="DF386" ca="1">IFERROR(INDEX(Forecast_Capex_Input!BG$12:BG$286,$X386)
*(INDEX(Forecast_Capex_Input!$H$12:$H$286,$X386)=Repex),0)
*$DE386</f>
        <v>0</v>
      </c>
      <c r="DG386" s="188" cm="1">
        <f t="array" aca="1" ref="DG386" ca="1">IFERROR(INDEX(Forecast_Capex_Input!BH$12:BH$286,$X386)
*(INDEX(Forecast_Capex_Input!$H$12:$H$286,$X386)=Repex),0)
*$DE386</f>
        <v>0</v>
      </c>
      <c r="DH386" s="188" cm="1">
        <f t="array" aca="1" ref="DH386" ca="1">IFERROR(INDEX(Forecast_Capex_Input!BI$12:BI$286,$X386)
*(INDEX(Forecast_Capex_Input!$H$12:$H$286,$X386)=Repex),0)
*$DE386</f>
        <v>0</v>
      </c>
      <c r="DI386" s="188" cm="1">
        <f t="array" aca="1" ref="DI386" ca="1">IFERROR(INDEX(Forecast_Capex_Input!BJ$12:BJ$286,$X386)
*(INDEX(Forecast_Capex_Input!$H$12:$H$286,$X386)=Repex),0)
*$DE386</f>
        <v>0</v>
      </c>
      <c r="DJ386" s="188" cm="1">
        <f t="array" aca="1" ref="DJ386" ca="1">IFERROR(INDEX(Forecast_Capex_Input!BK$12:BK$286,$X386)
*(INDEX(Forecast_Capex_Input!$H$12:$H$286,$X386)=Repex),0)
*$DE386</f>
        <v>0</v>
      </c>
      <c r="DK386" s="188" cm="1">
        <f t="array" aca="1" ref="DK386" ca="1">IFERROR(INDEX(Forecast_Capex_Input!BL$12:BL$286,$X386)
*(INDEX(Forecast_Capex_Input!$H$12:$H$286,$X386)=Repex),0)
*$DE386</f>
        <v>0</v>
      </c>
      <c r="DL386" s="165"/>
      <c r="DM386" s="188" t="b" cm="1">
        <f t="array" aca="1" ref="DM386" ca="1">OR($G386=Forecast_Capex_Input!$BN$8:$BN$9)</f>
        <v>0</v>
      </c>
      <c r="DN386" s="188" cm="1">
        <f t="array" aca="1" ref="DN386" ca="1">IFERROR(INDEX(Forecast_Capex_Input!BO$12:BO$286,$X386)
*(INDEX(Forecast_Capex_Input!$H$12:$H$286,$X386)=Repex),0)
*$DM386</f>
        <v>0</v>
      </c>
      <c r="DO386" s="188" cm="1">
        <f t="array" aca="1" ref="DO386" ca="1">IFERROR(INDEX(Forecast_Capex_Input!BP$12:BP$286,$X386)
*(INDEX(Forecast_Capex_Input!$H$12:$H$286,$X386)=Repex),0)
*$DM386</f>
        <v>0</v>
      </c>
      <c r="DP386" s="188" cm="1">
        <f t="array" aca="1" ref="DP386" ca="1">IFERROR(INDEX(Forecast_Capex_Input!BQ$12:BQ$286,$X386)
*(INDEX(Forecast_Capex_Input!$H$12:$H$286,$X386)=Repex),0)
*$DM386</f>
        <v>0</v>
      </c>
      <c r="DQ386" s="188" cm="1">
        <f t="array" aca="1" ref="DQ386" ca="1">IFERROR(INDEX(Forecast_Capex_Input!BR$12:BR$286,$X386)
*(INDEX(Forecast_Capex_Input!$H$12:$H$286,$X386)=Repex),0)
*$DM386</f>
        <v>0</v>
      </c>
      <c r="DR386" s="188" cm="1">
        <f t="array" aca="1" ref="DR386" ca="1">IFERROR(INDEX(Forecast_Capex_Input!BS$12:BS$286,$X386)
*(INDEX(Forecast_Capex_Input!$H$12:$H$286,$X386)=Repex),0)
*$DM386</f>
        <v>0</v>
      </c>
      <c r="DS386" s="165"/>
      <c r="DT386" s="188" t="b" cm="1">
        <f t="array" aca="1" ref="DT386" ca="1">OR($G386=Forecast_Capex_Input!$BU$8:$BU$10)</f>
        <v>0</v>
      </c>
      <c r="DU386" s="188" cm="1">
        <f t="array" aca="1" ref="DU386" ca="1">IFERROR(INDEX(Forecast_Capex_Input!BV$12:BV$286,$X386)
*(INDEX(Forecast_Capex_Input!$H$12:$H$286,$X386)=Repex),0)
*$DT386</f>
        <v>0</v>
      </c>
      <c r="DV386" s="188" cm="1">
        <f t="array" aca="1" ref="DV386" ca="1">IFERROR(INDEX(Forecast_Capex_Input!BW$12:BW$286,$X386)
*(INDEX(Forecast_Capex_Input!$H$12:$H$286,$X386)=Repex),0)
*$DT386</f>
        <v>0</v>
      </c>
      <c r="DW386" s="188" cm="1">
        <f t="array" aca="1" ref="DW386" ca="1">IFERROR(INDEX(Forecast_Capex_Input!BX$12:BX$286,$X386)
*(INDEX(Forecast_Capex_Input!$H$12:$H$286,$X386)=Repex),0)
*$DT386</f>
        <v>0</v>
      </c>
      <c r="DX386" s="188" cm="1">
        <f t="array" aca="1" ref="DX386" ca="1">IFERROR(INDEX(Forecast_Capex_Input!BY$12:BY$286,$X386)
*(INDEX(Forecast_Capex_Input!$H$12:$H$286,$X386)=Repex),0)
*$DT386</f>
        <v>0</v>
      </c>
      <c r="DY386" s="188" cm="1">
        <f t="array" aca="1" ref="DY386" ca="1">IFERROR(INDEX(Forecast_Capex_Input!BZ$12:BZ$286,$X386)
*(INDEX(Forecast_Capex_Input!$H$12:$H$286,$X386)=Repex),0)
*$DT386</f>
        <v>0</v>
      </c>
      <c r="DZ386" s="188" cm="1">
        <f t="array" aca="1" ref="DZ386" ca="1">IFERROR(INDEX(Forecast_Capex_Input!CA$12:CA$286,$X386)
*(INDEX(Forecast_Capex_Input!$H$12:$H$286,$X386)=Repex),0)
*$DT386</f>
        <v>0</v>
      </c>
      <c r="EA386" s="188" cm="1">
        <f t="array" aca="1" ref="EA386" ca="1">IFERROR(INDEX(Forecast_Capex_Input!CB$12:CB$286,$X386)
*(INDEX(Forecast_Capex_Input!$H$12:$H$286,$X386)=Repex),0)
*$DT386</f>
        <v>0</v>
      </c>
      <c r="EB386" s="188" cm="1">
        <f t="array" aca="1" ref="EB386" ca="1">IFERROR(INDEX(Forecast_Capex_Input!CC$12:CC$286,$X386)
*(INDEX(Forecast_Capex_Input!$H$12:$H$286,$X386)=Repex),0)
*$DT386</f>
        <v>0</v>
      </c>
      <c r="EC386" s="165"/>
      <c r="ED386" s="156" t="s">
        <v>588</v>
      </c>
      <c r="EE386" s="259" t="s">
        <v>588</v>
      </c>
    </row>
    <row r="387" spans="3:135" x14ac:dyDescent="0.2">
      <c r="C387" s="174">
        <f t="shared" si="260"/>
        <v>377</v>
      </c>
      <c r="D387" s="167" t="str" cm="1">
        <f t="array" ref="D387">IFERROR(INDEX(Forecast_Capex_Input!$D$12:$D$286,$X387),NA)</f>
        <v>Increase capacity of 132 kV busbars at Wagga Substation</v>
      </c>
      <c r="E387" s="172" t="b" cm="1">
        <f t="array" ref="E387">IF($X387=NA,NA,INDEX(Forecast_Capex_Input!$E$12:$E$286,$X387))</f>
        <v>1</v>
      </c>
      <c r="F387" s="167" t="str" cm="1">
        <f t="array" aca="1" ref="F387" ca="1">IFERROR(INDEX(General!$E$25:$E$26,$Y387),NA)</f>
        <v>Labour</v>
      </c>
      <c r="G387" s="167" t="str" cm="1">
        <f t="array" aca="1" ref="G387" ca="1">IFERROR(INDEX(Forecast_Capex_Input!$AI$11:$BB$11,$AA387),NA)</f>
        <v>Substations</v>
      </c>
      <c r="H387" s="189" cm="1">
        <f t="array" aca="1" ref="H387" ca="1">IFERROR(INDEX(Forecast_Capex_Input!$AI$12:$BB$286,$X387,$AA387),NA)</f>
        <v>1</v>
      </c>
      <c r="I387" s="199" t="str" cm="1">
        <f t="array" ref="I387">IFERROR(INDEX(Forecast_Capex_Input!$F$12:$F$286,$X387),NA)</f>
        <v>Augmentation Expenditure</v>
      </c>
      <c r="J387" s="199" t="str" cm="1">
        <f t="array" ref="J387">IFERROR(INDEX(Forecast_Capex_Input!G$12:G$286,$X387),NA)</f>
        <v>Augmentations</v>
      </c>
      <c r="K387" s="199" t="str" cm="1">
        <f t="array" ref="K387">IFERROR(INDEX(Forecast_Capex_Input!H$12:H$286,$X387),NA)</f>
        <v>Augex</v>
      </c>
      <c r="L387" s="199" t="str" cm="1">
        <f t="array" ref="L387">IFERROR(INDEX(Forecast_Capex_Input!I$12:I$286,$X387),NA)</f>
        <v>Economic Benefits</v>
      </c>
      <c r="M387" s="199" t="str" cm="1">
        <f t="array" ref="M387">IFERROR(INDEX(Forecast_Capex_Input!J$12:J$286,$X387),NA)</f>
        <v>N/A</v>
      </c>
      <c r="N387" s="199" t="str" cm="1">
        <f t="array" ref="N387">IFERROR(INDEX(Forecast_Capex_Input!K$12:K$286,$X387),NA)</f>
        <v>N/A</v>
      </c>
      <c r="O387" s="199" t="str" cm="1">
        <f t="array" ref="O387">IFERROR(INDEX(Forecast_Capex_Input!L$12:L$286,$X387),NA)</f>
        <v>N/A</v>
      </c>
      <c r="P387" s="199" t="str" cm="1">
        <f t="array" ref="P387">IFERROR(INDEX(Forecast_Capex_Input!M$12:M$286,$X387),NA)</f>
        <v>N/A</v>
      </c>
      <c r="Q387" s="172" t="str" cm="1">
        <f t="array" ref="Q387">IFERROR(INDEX(Forecast_Capex_Input!N$12:N$286,$X387),NA)</f>
        <v>No</v>
      </c>
      <c r="R387" s="265" cm="1">
        <f t="array" ref="R387">IFERROR(INDEX(Forecast_Capex_Input!O$12:O$286,$X387),0)</f>
        <v>0</v>
      </c>
      <c r="S387" s="172" t="str" cm="1">
        <f t="array" ref="S387">IFERROR(INDEX(Forecast_Capex_Input!P$12:P$286,$X387),0)</f>
        <v>Energy transition</v>
      </c>
      <c r="T387" s="199" t="str" cm="1">
        <f t="array" aca="1" ref="T387" ca="1">IFERROR(INDEX(General!$K$84:$K$103,$AA387),NA)</f>
        <v>Substations (2018 onwards)</v>
      </c>
      <c r="U387" s="188" cm="1">
        <f t="array" aca="1" ref="U387" ca="1">IFERROR(
IF($F387=General!$E$25,INDEX(Forecast_Capex_Input!S$12:S$286,$X387),
INDEX(Forecast_Capex_Input!T$12:T$286,$X387)),0)</f>
        <v>0.35</v>
      </c>
      <c r="V387" s="222" t="b">
        <f>IFERROR(INDEX(Overheads!$T$19:$T$26,MATCH($I387,Overheads!$E$19:$E$26,0)),FALSE)</f>
        <v>1</v>
      </c>
      <c r="W387" s="165"/>
      <c r="X387" s="174">
        <f>IFERROR(
IF(MATCH($C387,Forecast_Capex_Input!$CI$12:$CI$286,1)+1&gt;MAX(Forecast_Capex_Input!$C$12:$C$286),NA,
MATCH($C387,Forecast_Capex_Input!$CI$12:$CI$286,1)+1),1)</f>
        <v>147</v>
      </c>
      <c r="Y387" s="174" cm="1">
        <f t="array" aca="1" ref="Y387" ca="1">IFERROR(
IF(X386&lt;&gt;X387,1,
IF(COUNTIF(OFFSET(Y386,0,0,-INDEX(Forecast_Capex_Input!$CG$12:$CG$286,$X387)),Y386)=INDEX(Forecast_Capex_Input!$CG$12:$CG$286,$X387),Y386+1,Y386)),NA)</f>
        <v>1</v>
      </c>
      <c r="Z387" s="174" cm="1">
        <f t="array" ref="Z387">IFERROR($C387-IF($X387=1,1,INDEX(Forecast_Capex_Input!$CI$12:$CI$286,$X387-1))+1,NA)</f>
        <v>1</v>
      </c>
      <c r="AA387" s="174" cm="1">
        <f t="array" aca="1" ref="AA387" ca="1">IFERROR(IF(Y387=1,
INDEX(Forecast_Capex_Input!$AI$10:$BB$10,SMALL(IF(INDEX(Forecast_Capex_Input!$AI$12:$BB$286,$X387,0)&gt;0,COLUMN(Forecast_Capex_Input!$AI$10:$BB$10)-COLUMN(Forecast_Capex_Input!$AI$12)+1),ROWS(OFFSET(AA386,0,0,-$Z387)))),
OFFSET(AA386,-INDEX(Forecast_Capex_Input!$CG$12:$CG$286,$X387)+1,0)),NA)</f>
        <v>3</v>
      </c>
      <c r="AB387" s="174">
        <f t="shared" ca="1" si="229"/>
        <v>1</v>
      </c>
      <c r="AC387" s="222" t="b">
        <f t="shared" si="261"/>
        <v>0</v>
      </c>
      <c r="AD387" s="220" t="b">
        <v>0</v>
      </c>
      <c r="AE387" s="222" t="b">
        <f t="shared" si="230"/>
        <v>1</v>
      </c>
      <c r="AF387" s="165"/>
      <c r="AG387" s="215">
        <v>0.15038440052083329</v>
      </c>
      <c r="AH387" s="215">
        <v>0.72184512249999988</v>
      </c>
      <c r="AI387" s="215">
        <v>0.87222952302083323</v>
      </c>
      <c r="AJ387" s="215">
        <v>6.015376020833333E-2</v>
      </c>
      <c r="AK387" s="215">
        <v>0</v>
      </c>
      <c r="AL387" s="155">
        <v>1.8046128062499998</v>
      </c>
      <c r="AM387" s="165"/>
      <c r="AN387" s="215" cm="1">
        <f t="array" aca="1" ref="AN387" ca="1">IFERROR(INDEX(General!O$33:O$34,$AB387)
*AG387,0)</f>
        <v>0.15014057709429116</v>
      </c>
      <c r="AO387" s="215" cm="1">
        <f t="array" aca="1" ref="AO387" ca="1">IFERROR(INDEX(General!P$33:P$34,$AB387)
*AH387,0)</f>
        <v>0.72618667652507241</v>
      </c>
      <c r="AP387" s="215" cm="1">
        <f t="array" aca="1" ref="AP387" ca="1">IFERROR(INDEX(General!Q$33:Q$34,$AB387)
*AI387,0)</f>
        <v>0.88537621403160793</v>
      </c>
      <c r="AQ387" s="215" cm="1">
        <f t="array" aca="1" ref="AQ387" ca="1">IFERROR(INDEX(General!R$33:R$34,$AB387)
*AJ387,0)</f>
        <v>6.1563228209193688E-2</v>
      </c>
      <c r="AR387" s="215" cm="1">
        <f t="array" aca="1" ref="AR387" ca="1">IFERROR(INDEX(General!S$33:S$34,$AB387)
*AK387,0)</f>
        <v>0</v>
      </c>
      <c r="AS387" s="155">
        <f t="shared" ca="1" si="262"/>
        <v>1.8232666958601653</v>
      </c>
      <c r="AT387" s="165"/>
      <c r="AU387" s="215">
        <f ca="1">IF($AE387=FALSE,AN387*Overheads!$R$24*$V387,
IFERROR(Overheads!$O$49*$V387*AN387,0)
+IFERROR(Overheads!Q$59*$V387*(AN387/Overheads!Q$68),0))</f>
        <v>2.1029649445307427E-2</v>
      </c>
      <c r="AV387" s="215">
        <f ca="1">IF($AE387=FALSE,AO387*Overheads!$R$24*$V387,
IFERROR(Overheads!$O$49*$V387*AO387,0)
+IFERROR(Overheads!R$59*$V387*(AO387/Overheads!R$68),0))</f>
        <v>8.6670699689883973E-2</v>
      </c>
      <c r="AW387" s="215">
        <f ca="1">IF($AE387=FALSE,AP387*Overheads!$R$24*$V387,
IFERROR(Overheads!$O$49*$V387*AP387,0)
+IFERROR(Overheads!S$59*$V387*(AP387/Overheads!S$68),0))</f>
        <v>0.11513534153639401</v>
      </c>
      <c r="AX387" s="215">
        <f ca="1">IF($AE387=FALSE,AQ387*Overheads!$R$24*$V387,
IFERROR(Overheads!$O$49*$V387*AQ387,0)
+IFERROR(Overheads!T$59*$V387*(AQ387/Overheads!T$68),0))</f>
        <v>8.8214589238203352E-3</v>
      </c>
      <c r="AY387" s="215">
        <f ca="1">IF($AE387=FALSE,AR387*Overheads!$R$24*$V387,
IFERROR(Overheads!$O$49*$V387*AR387,0)
+IFERROR(Overheads!U$59*$V387*(AR387/Overheads!U$68),0))</f>
        <v>0</v>
      </c>
      <c r="AZ387" s="155">
        <f t="shared" ca="1" si="263"/>
        <v>0.23165714959540576</v>
      </c>
      <c r="BA387" s="165"/>
      <c r="BB387" s="215">
        <f ca="1">IF($AE387=FALSE,AN387*Overheads!$S$25,
IFERROR(Overheads!$O$50*AN387,0)
+IFERROR(Overheads!Q$60*(AN387/Overheads!Q$66),0))</f>
        <v>2.8224640356441844E-3</v>
      </c>
      <c r="BC387" s="215">
        <f ca="1">IF($AE387=FALSE,AO387*Overheads!$S$25,
IFERROR(Overheads!$O$50*AO387,0)
+IFERROR(Overheads!R$60*(AO387/Overheads!R$66),0))</f>
        <v>1.2252658677754203E-2</v>
      </c>
      <c r="BD387" s="215">
        <f ca="1">IF($AE387=FALSE,AP387*Overheads!$S$25,
IFERROR(Overheads!$O$50*AP387,0)
+IFERROR(Overheads!S$60*(AP387/Overheads!S$66),0))</f>
        <v>1.6249871453170979E-2</v>
      </c>
      <c r="BE387" s="215">
        <f ca="1">IF($AE387=FALSE,AQ387*Overheads!$S$25,
IFERROR(Overheads!$O$50*AQ387,0)
+IFERROR(Overheads!T$60*(AQ387/Overheads!T$66),0))</f>
        <v>1.2479360160642077E-3</v>
      </c>
      <c r="BF387" s="215">
        <f ca="1">IF($AE387=FALSE,AR387*Overheads!$S$25,
IFERROR(Overheads!$O$50*AR387,0)
+IFERROR(Overheads!U$60*(AR387/Overheads!U$66),0))</f>
        <v>0</v>
      </c>
      <c r="BG387" s="155">
        <f t="shared" ca="1" si="264"/>
        <v>3.2572930182633575E-2</v>
      </c>
      <c r="BH387" s="165"/>
      <c r="BI387" s="215">
        <f t="shared" ca="1" si="265"/>
        <v>0.17399269057524275</v>
      </c>
      <c r="BJ387" s="215">
        <f t="shared" ca="1" si="231"/>
        <v>0.82511003489271051</v>
      </c>
      <c r="BK387" s="215">
        <f t="shared" ca="1" si="232"/>
        <v>1.0167614270211729</v>
      </c>
      <c r="BL387" s="215">
        <f t="shared" ca="1" si="233"/>
        <v>7.1632623149078228E-2</v>
      </c>
      <c r="BM387" s="215">
        <f t="shared" ca="1" si="234"/>
        <v>0</v>
      </c>
      <c r="BN387" s="155">
        <f t="shared" ca="1" si="266"/>
        <v>2.0874967756382041</v>
      </c>
      <c r="BO387" s="165"/>
      <c r="BP387" s="187" cm="1">
        <f t="array" ref="BP387">IFERROR(IF($X387=$X386,BP386,INDEX(Forecast_Capex_Input!AC$12:AC$286,$X387)),0)</f>
        <v>0</v>
      </c>
      <c r="BQ387" s="187" cm="1">
        <f t="array" ref="BQ387">IFERROR(IF($X387=$X386,BQ386,INDEX(Forecast_Capex_Input!AD$12:AD$286,$X387)),0)</f>
        <v>0</v>
      </c>
      <c r="BR387" s="187" cm="1">
        <f t="array" ref="BR387">IFERROR(IF($X387=$X386,BR386,INDEX(Forecast_Capex_Input!AE$12:AE$286,$X387)),0)</f>
        <v>0.8</v>
      </c>
      <c r="BS387" s="187" cm="1">
        <f t="array" ref="BS387">IFERROR(IF($X387=$X386,BS386,INDEX(Forecast_Capex_Input!AF$12:AF$286,$X387)),0)</f>
        <v>0.2</v>
      </c>
      <c r="BT387" s="187" cm="1">
        <f t="array" ref="BT387">IFERROR(IF($X387=$X386,BT386,INDEX(Forecast_Capex_Input!AG$12:AG$286,$X387)),0)</f>
        <v>0</v>
      </c>
      <c r="BU387" s="165"/>
      <c r="BV387" s="215">
        <f t="shared" si="235"/>
        <v>0</v>
      </c>
      <c r="BW387" s="215">
        <f t="shared" si="236"/>
        <v>0</v>
      </c>
      <c r="BX387" s="215">
        <f t="shared" si="237"/>
        <v>1.443690245</v>
      </c>
      <c r="BY387" s="215">
        <f t="shared" si="238"/>
        <v>0.36092256125</v>
      </c>
      <c r="BZ387" s="215">
        <f t="shared" si="239"/>
        <v>0</v>
      </c>
      <c r="CA387" s="155">
        <f t="shared" si="267"/>
        <v>1.80461280625</v>
      </c>
      <c r="CB387" s="165"/>
      <c r="CC387" s="215">
        <f t="shared" ca="1" si="240"/>
        <v>0</v>
      </c>
      <c r="CD387" s="215">
        <f t="shared" ca="1" si="241"/>
        <v>0</v>
      </c>
      <c r="CE387" s="215">
        <f t="shared" ca="1" si="242"/>
        <v>1.4586133566881323</v>
      </c>
      <c r="CF387" s="215">
        <f t="shared" ca="1" si="243"/>
        <v>0.36465333917203308</v>
      </c>
      <c r="CG387" s="215">
        <f t="shared" ca="1" si="244"/>
        <v>0</v>
      </c>
      <c r="CH387" s="155">
        <f t="shared" ca="1" si="268"/>
        <v>1.8232666958601653</v>
      </c>
      <c r="CI387" s="165"/>
      <c r="CJ387" s="215">
        <f t="shared" ca="1" si="245"/>
        <v>0</v>
      </c>
      <c r="CK387" s="215">
        <f t="shared" ca="1" si="246"/>
        <v>0</v>
      </c>
      <c r="CL387" s="215">
        <f t="shared" ca="1" si="247"/>
        <v>0.18532571967632461</v>
      </c>
      <c r="CM387" s="215">
        <f t="shared" ca="1" si="248"/>
        <v>4.6331429919081152E-2</v>
      </c>
      <c r="CN387" s="215">
        <f t="shared" ca="1" si="249"/>
        <v>0</v>
      </c>
      <c r="CO387" s="155">
        <f t="shared" ca="1" si="269"/>
        <v>0.23165714959540576</v>
      </c>
      <c r="CP387" s="165"/>
      <c r="CQ387" s="223">
        <f t="shared" ca="1" si="250"/>
        <v>0</v>
      </c>
      <c r="CR387" s="223">
        <f t="shared" ca="1" si="251"/>
        <v>0</v>
      </c>
      <c r="CS387" s="223">
        <f t="shared" ca="1" si="252"/>
        <v>2.605834414610686E-2</v>
      </c>
      <c r="CT387" s="223">
        <f t="shared" ca="1" si="253"/>
        <v>6.514586036526715E-3</v>
      </c>
      <c r="CU387" s="223">
        <f t="shared" ca="1" si="254"/>
        <v>0</v>
      </c>
      <c r="CV387" s="155">
        <f t="shared" ca="1" si="270"/>
        <v>3.2572930182633575E-2</v>
      </c>
      <c r="CW387" s="165"/>
      <c r="CX387" s="215">
        <f t="shared" ca="1" si="271"/>
        <v>0</v>
      </c>
      <c r="CY387" s="215">
        <f t="shared" ca="1" si="255"/>
        <v>0</v>
      </c>
      <c r="CZ387" s="215">
        <f t="shared" ca="1" si="256"/>
        <v>1.6699974205105639</v>
      </c>
      <c r="DA387" s="215">
        <f t="shared" ca="1" si="257"/>
        <v>0.41749935512764097</v>
      </c>
      <c r="DB387" s="215">
        <f t="shared" ca="1" si="258"/>
        <v>0</v>
      </c>
      <c r="DC387" s="155">
        <f t="shared" ca="1" si="272"/>
        <v>2.087496775638205</v>
      </c>
      <c r="DD387" s="165"/>
      <c r="DE387" s="188" t="b" cm="1">
        <f t="array" aca="1" ref="DE387" ca="1">OR($G387=Forecast_Capex_Input!$BF$8:$BF$10)</f>
        <v>0</v>
      </c>
      <c r="DF387" s="188" cm="1">
        <f t="array" aca="1" ref="DF387" ca="1">IFERROR(INDEX(Forecast_Capex_Input!BG$12:BG$286,$X387)
*(INDEX(Forecast_Capex_Input!$H$12:$H$286,$X387)=Repex),0)
*$DE387</f>
        <v>0</v>
      </c>
      <c r="DG387" s="188" cm="1">
        <f t="array" aca="1" ref="DG387" ca="1">IFERROR(INDEX(Forecast_Capex_Input!BH$12:BH$286,$X387)
*(INDEX(Forecast_Capex_Input!$H$12:$H$286,$X387)=Repex),0)
*$DE387</f>
        <v>0</v>
      </c>
      <c r="DH387" s="188" cm="1">
        <f t="array" aca="1" ref="DH387" ca="1">IFERROR(INDEX(Forecast_Capex_Input!BI$12:BI$286,$X387)
*(INDEX(Forecast_Capex_Input!$H$12:$H$286,$X387)=Repex),0)
*$DE387</f>
        <v>0</v>
      </c>
      <c r="DI387" s="188" cm="1">
        <f t="array" aca="1" ref="DI387" ca="1">IFERROR(INDEX(Forecast_Capex_Input!BJ$12:BJ$286,$X387)
*(INDEX(Forecast_Capex_Input!$H$12:$H$286,$X387)=Repex),0)
*$DE387</f>
        <v>0</v>
      </c>
      <c r="DJ387" s="188" cm="1">
        <f t="array" aca="1" ref="DJ387" ca="1">IFERROR(INDEX(Forecast_Capex_Input!BK$12:BK$286,$X387)
*(INDEX(Forecast_Capex_Input!$H$12:$H$286,$X387)=Repex),0)
*$DE387</f>
        <v>0</v>
      </c>
      <c r="DK387" s="188" cm="1">
        <f t="array" aca="1" ref="DK387" ca="1">IFERROR(INDEX(Forecast_Capex_Input!BL$12:BL$286,$X387)
*(INDEX(Forecast_Capex_Input!$H$12:$H$286,$X387)=Repex),0)
*$DE387</f>
        <v>0</v>
      </c>
      <c r="DL387" s="165"/>
      <c r="DM387" s="188" t="b" cm="1">
        <f t="array" aca="1" ref="DM387" ca="1">OR($G387=Forecast_Capex_Input!$BN$8:$BN$9)</f>
        <v>1</v>
      </c>
      <c r="DN387" s="188" cm="1">
        <f t="array" aca="1" ref="DN387" ca="1">IFERROR(INDEX(Forecast_Capex_Input!BO$12:BO$286,$X387)
*(INDEX(Forecast_Capex_Input!$H$12:$H$286,$X387)=Repex),0)
*$DM387</f>
        <v>0</v>
      </c>
      <c r="DO387" s="188" cm="1">
        <f t="array" aca="1" ref="DO387" ca="1">IFERROR(INDEX(Forecast_Capex_Input!BP$12:BP$286,$X387)
*(INDEX(Forecast_Capex_Input!$H$12:$H$286,$X387)=Repex),0)
*$DM387</f>
        <v>0</v>
      </c>
      <c r="DP387" s="188" cm="1">
        <f t="array" aca="1" ref="DP387" ca="1">IFERROR(INDEX(Forecast_Capex_Input!BQ$12:BQ$286,$X387)
*(INDEX(Forecast_Capex_Input!$H$12:$H$286,$X387)=Repex),0)
*$DM387</f>
        <v>0</v>
      </c>
      <c r="DQ387" s="188" cm="1">
        <f t="array" aca="1" ref="DQ387" ca="1">IFERROR(INDEX(Forecast_Capex_Input!BR$12:BR$286,$X387)
*(INDEX(Forecast_Capex_Input!$H$12:$H$286,$X387)=Repex),0)
*$DM387</f>
        <v>0</v>
      </c>
      <c r="DR387" s="188" cm="1">
        <f t="array" aca="1" ref="DR387" ca="1">IFERROR(INDEX(Forecast_Capex_Input!BS$12:BS$286,$X387)
*(INDEX(Forecast_Capex_Input!$H$12:$H$286,$X387)=Repex),0)
*$DM387</f>
        <v>0</v>
      </c>
      <c r="DS387" s="165"/>
      <c r="DT387" s="188" t="b" cm="1">
        <f t="array" aca="1" ref="DT387" ca="1">OR($G387=Forecast_Capex_Input!$BU$8:$BU$10)</f>
        <v>0</v>
      </c>
      <c r="DU387" s="188" cm="1">
        <f t="array" aca="1" ref="DU387" ca="1">IFERROR(INDEX(Forecast_Capex_Input!BV$12:BV$286,$X387)
*(INDEX(Forecast_Capex_Input!$H$12:$H$286,$X387)=Repex),0)
*$DT387</f>
        <v>0</v>
      </c>
      <c r="DV387" s="188" cm="1">
        <f t="array" aca="1" ref="DV387" ca="1">IFERROR(INDEX(Forecast_Capex_Input!BW$12:BW$286,$X387)
*(INDEX(Forecast_Capex_Input!$H$12:$H$286,$X387)=Repex),0)
*$DT387</f>
        <v>0</v>
      </c>
      <c r="DW387" s="188" cm="1">
        <f t="array" aca="1" ref="DW387" ca="1">IFERROR(INDEX(Forecast_Capex_Input!BX$12:BX$286,$X387)
*(INDEX(Forecast_Capex_Input!$H$12:$H$286,$X387)=Repex),0)
*$DT387</f>
        <v>0</v>
      </c>
      <c r="DX387" s="188" cm="1">
        <f t="array" aca="1" ref="DX387" ca="1">IFERROR(INDEX(Forecast_Capex_Input!BY$12:BY$286,$X387)
*(INDEX(Forecast_Capex_Input!$H$12:$H$286,$X387)=Repex),0)
*$DT387</f>
        <v>0</v>
      </c>
      <c r="DY387" s="188" cm="1">
        <f t="array" aca="1" ref="DY387" ca="1">IFERROR(INDEX(Forecast_Capex_Input!BZ$12:BZ$286,$X387)
*(INDEX(Forecast_Capex_Input!$H$12:$H$286,$X387)=Repex),0)
*$DT387</f>
        <v>0</v>
      </c>
      <c r="DZ387" s="188" cm="1">
        <f t="array" aca="1" ref="DZ387" ca="1">IFERROR(INDEX(Forecast_Capex_Input!CA$12:CA$286,$X387)
*(INDEX(Forecast_Capex_Input!$H$12:$H$286,$X387)=Repex),0)
*$DT387</f>
        <v>0</v>
      </c>
      <c r="EA387" s="188" cm="1">
        <f t="array" aca="1" ref="EA387" ca="1">IFERROR(INDEX(Forecast_Capex_Input!CB$12:CB$286,$X387)
*(INDEX(Forecast_Capex_Input!$H$12:$H$286,$X387)=Repex),0)
*$DT387</f>
        <v>0</v>
      </c>
      <c r="EB387" s="188" cm="1">
        <f t="array" aca="1" ref="EB387" ca="1">IFERROR(INDEX(Forecast_Capex_Input!CC$12:CC$286,$X387)
*(INDEX(Forecast_Capex_Input!$H$12:$H$286,$X387)=Repex),0)
*$DT387</f>
        <v>0</v>
      </c>
      <c r="EC387" s="165"/>
      <c r="ED387" s="226">
        <f t="shared" ca="1" si="259"/>
        <v>1.8232666958601653</v>
      </c>
      <c r="EE387" s="174">
        <v>23</v>
      </c>
    </row>
    <row r="388" spans="3:135" x14ac:dyDescent="0.2">
      <c r="C388" s="174">
        <f t="shared" si="260"/>
        <v>378</v>
      </c>
      <c r="D388" s="167" t="str" cm="1">
        <f t="array" ref="D388">IFERROR(INDEX(Forecast_Capex_Input!$D$12:$D$286,$X388),NA)</f>
        <v>Increase capacity of 132 kV busbars at Wagga Substation</v>
      </c>
      <c r="E388" s="172" t="b" cm="1">
        <f t="array" ref="E388">IF($X388=NA,NA,INDEX(Forecast_Capex_Input!$E$12:$E$286,$X388))</f>
        <v>1</v>
      </c>
      <c r="F388" s="167" t="str" cm="1">
        <f t="array" aca="1" ref="F388" ca="1">IFERROR(INDEX(General!$E$25:$E$26,$Y388),NA)</f>
        <v>Non-Labour</v>
      </c>
      <c r="G388" s="167" t="str" cm="1">
        <f t="array" aca="1" ref="G388" ca="1">IFERROR(INDEX(Forecast_Capex_Input!$AI$11:$BB$11,$AA388),NA)</f>
        <v>Substations</v>
      </c>
      <c r="H388" s="189" cm="1">
        <f t="array" aca="1" ref="H388" ca="1">IFERROR(INDEX(Forecast_Capex_Input!$AI$12:$BB$286,$X388,$AA388),NA)</f>
        <v>1</v>
      </c>
      <c r="I388" s="199" t="str" cm="1">
        <f t="array" ref="I388">IFERROR(INDEX(Forecast_Capex_Input!$F$12:$F$286,$X388),NA)</f>
        <v>Augmentation Expenditure</v>
      </c>
      <c r="J388" s="199" t="str" cm="1">
        <f t="array" ref="J388">IFERROR(INDEX(Forecast_Capex_Input!G$12:G$286,$X388),NA)</f>
        <v>Augmentations</v>
      </c>
      <c r="K388" s="199" t="str" cm="1">
        <f t="array" ref="K388">IFERROR(INDEX(Forecast_Capex_Input!H$12:H$286,$X388),NA)</f>
        <v>Augex</v>
      </c>
      <c r="L388" s="199" t="str" cm="1">
        <f t="array" ref="L388">IFERROR(INDEX(Forecast_Capex_Input!I$12:I$286,$X388),NA)</f>
        <v>Economic Benefits</v>
      </c>
      <c r="M388" s="199" t="str" cm="1">
        <f t="array" ref="M388">IFERROR(INDEX(Forecast_Capex_Input!J$12:J$286,$X388),NA)</f>
        <v>N/A</v>
      </c>
      <c r="N388" s="199" t="str" cm="1">
        <f t="array" ref="N388">IFERROR(INDEX(Forecast_Capex_Input!K$12:K$286,$X388),NA)</f>
        <v>N/A</v>
      </c>
      <c r="O388" s="199" t="str" cm="1">
        <f t="array" ref="O388">IFERROR(INDEX(Forecast_Capex_Input!L$12:L$286,$X388),NA)</f>
        <v>N/A</v>
      </c>
      <c r="P388" s="199" t="str" cm="1">
        <f t="array" ref="P388">IFERROR(INDEX(Forecast_Capex_Input!M$12:M$286,$X388),NA)</f>
        <v>N/A</v>
      </c>
      <c r="Q388" s="172" t="str" cm="1">
        <f t="array" ref="Q388">IFERROR(INDEX(Forecast_Capex_Input!N$12:N$286,$X388),NA)</f>
        <v>No</v>
      </c>
      <c r="R388" s="265" cm="1">
        <f t="array" ref="R388">IFERROR(INDEX(Forecast_Capex_Input!O$12:O$286,$X388),0)</f>
        <v>0</v>
      </c>
      <c r="S388" s="172" t="str" cm="1">
        <f t="array" ref="S388">IFERROR(INDEX(Forecast_Capex_Input!P$12:P$286,$X388),0)</f>
        <v>Energy transition</v>
      </c>
      <c r="T388" s="199" t="str" cm="1">
        <f t="array" aca="1" ref="T388" ca="1">IFERROR(INDEX(General!$K$84:$K$103,$AA388),NA)</f>
        <v>Substations (2018 onwards)</v>
      </c>
      <c r="U388" s="188" cm="1">
        <f t="array" aca="1" ref="U388" ca="1">IFERROR(
IF($F388=General!$E$25,INDEX(Forecast_Capex_Input!S$12:S$286,$X388),
INDEX(Forecast_Capex_Input!T$12:T$286,$X388)),0)</f>
        <v>0.65</v>
      </c>
      <c r="V388" s="222" t="b">
        <f>IFERROR(INDEX(Overheads!$T$19:$T$26,MATCH($I388,Overheads!$E$19:$E$26,0)),FALSE)</f>
        <v>1</v>
      </c>
      <c r="W388" s="165"/>
      <c r="X388" s="174">
        <f>IFERROR(
IF(MATCH($C388,Forecast_Capex_Input!$CI$12:$CI$286,1)+1&gt;MAX(Forecast_Capex_Input!$C$12:$C$286),NA,
MATCH($C388,Forecast_Capex_Input!$CI$12:$CI$286,1)+1),1)</f>
        <v>147</v>
      </c>
      <c r="Y388" s="174" cm="1">
        <f t="array" aca="1" ref="Y388" ca="1">IFERROR(
IF(X387&lt;&gt;X388,1,
IF(COUNTIF(OFFSET(Y387,0,0,-INDEX(Forecast_Capex_Input!$CG$12:$CG$286,$X388)),Y387)=INDEX(Forecast_Capex_Input!$CG$12:$CG$286,$X388),Y387+1,Y387)),NA)</f>
        <v>2</v>
      </c>
      <c r="Z388" s="174" cm="1">
        <f t="array" ref="Z388">IFERROR($C388-IF($X388=1,1,INDEX(Forecast_Capex_Input!$CI$12:$CI$286,$X388-1))+1,NA)</f>
        <v>2</v>
      </c>
      <c r="AA388" s="174" cm="1">
        <f t="array" aca="1" ref="AA388" ca="1">IFERROR(IF(Y388=1,
INDEX(Forecast_Capex_Input!$AI$10:$BB$10,SMALL(IF(INDEX(Forecast_Capex_Input!$AI$12:$BB$286,$X388,0)&gt;0,COLUMN(Forecast_Capex_Input!$AI$10:$BB$10)-COLUMN(Forecast_Capex_Input!$AI$12)+1),ROWS(OFFSET(AA387,0,0,-$Z388)))),
OFFSET(AA387,-INDEX(Forecast_Capex_Input!$CG$12:$CG$286,$X388)+1,0)),NA)</f>
        <v>3</v>
      </c>
      <c r="AB388" s="174">
        <f t="shared" ca="1" si="229"/>
        <v>2</v>
      </c>
      <c r="AC388" s="222" t="b">
        <f t="shared" si="261"/>
        <v>0</v>
      </c>
      <c r="AD388" s="220" t="b">
        <v>0</v>
      </c>
      <c r="AE388" s="222" t="b">
        <f t="shared" si="230"/>
        <v>1</v>
      </c>
      <c r="AF388" s="165"/>
      <c r="AG388" s="215">
        <v>0.27928531525297623</v>
      </c>
      <c r="AH388" s="215">
        <v>1.3405695132142856</v>
      </c>
      <c r="AI388" s="215">
        <v>1.6198548284672618</v>
      </c>
      <c r="AJ388" s="215">
        <v>0.1117141261011905</v>
      </c>
      <c r="AK388" s="215">
        <v>0</v>
      </c>
      <c r="AL388" s="155">
        <v>3.3514237830357141</v>
      </c>
      <c r="AM388" s="165"/>
      <c r="AN388" s="215" cm="1">
        <f t="array" aca="1" ref="AN388" ca="1">IFERROR(INDEX(General!O$33:O$34,$AB388)
*AG388,0)</f>
        <v>0.27928531525297623</v>
      </c>
      <c r="AO388" s="215" cm="1">
        <f t="array" aca="1" ref="AO388" ca="1">IFERROR(INDEX(General!P$33:P$34,$AB388)
*AH388,0)</f>
        <v>1.3405695132142856</v>
      </c>
      <c r="AP388" s="215" cm="1">
        <f t="array" aca="1" ref="AP388" ca="1">IFERROR(INDEX(General!Q$33:Q$34,$AB388)
*AI388,0)</f>
        <v>1.6198548284672618</v>
      </c>
      <c r="AQ388" s="215" cm="1">
        <f t="array" aca="1" ref="AQ388" ca="1">IFERROR(INDEX(General!R$33:R$34,$AB388)
*AJ388,0)</f>
        <v>0.1117141261011905</v>
      </c>
      <c r="AR388" s="215" cm="1">
        <f t="array" aca="1" ref="AR388" ca="1">IFERROR(INDEX(General!S$33:S$34,$AB388)
*AK388,0)</f>
        <v>0</v>
      </c>
      <c r="AS388" s="155">
        <f t="shared" ca="1" si="262"/>
        <v>3.3514237830357141</v>
      </c>
      <c r="AT388" s="165"/>
      <c r="AU388" s="215">
        <f ca="1">IF($AE388=FALSE,AN388*Overheads!$R$24*$V388,
IFERROR(Overheads!$O$49*$V388*AN388,0)
+IFERROR(Overheads!Q$59*$V388*(AN388/Overheads!Q$68),0))</f>
        <v>3.9118487411326078E-2</v>
      </c>
      <c r="AV388" s="215">
        <f ca="1">IF($AE388=FALSE,AO388*Overheads!$R$24*$V388,
IFERROR(Overheads!$O$49*$V388*AO388,0)
+IFERROR(Overheads!R$59*$V388*(AO388/Overheads!R$68),0))</f>
        <v>0.15999756185171177</v>
      </c>
      <c r="AW388" s="215">
        <f ca="1">IF($AE388=FALSE,AP388*Overheads!$R$24*$V388,
IFERROR(Overheads!$O$49*$V388*AP388,0)
+IFERROR(Overheads!S$59*$V388*(AP388/Overheads!S$68),0))</f>
        <v>0.21064778560709899</v>
      </c>
      <c r="AX388" s="215">
        <f ca="1">IF($AE388=FALSE,AQ388*Overheads!$R$24*$V388,
IFERROR(Overheads!$O$49*$V388*AQ388,0)
+IFERROR(Overheads!T$59*$V388*(AQ388/Overheads!T$68),0))</f>
        <v>1.6007633181019058E-2</v>
      </c>
      <c r="AY388" s="215">
        <f ca="1">IF($AE388=FALSE,AR388*Overheads!$R$24*$V388,
IFERROR(Overheads!$O$49*$V388*AR388,0)
+IFERROR(Overheads!U$59*$V388*(AR388/Overheads!U$68),0))</f>
        <v>0</v>
      </c>
      <c r="AZ388" s="155">
        <f t="shared" ca="1" si="263"/>
        <v>0.42577146805115584</v>
      </c>
      <c r="BA388" s="165"/>
      <c r="BB388" s="215">
        <f ca="1">IF($AE388=FALSE,AN388*Overheads!$S$25,
IFERROR(Overheads!$O$50*AN388,0)
+IFERROR(Overheads!Q$60*(AN388/Overheads!Q$66),0))</f>
        <v>5.2502313048258973E-3</v>
      </c>
      <c r="BC388" s="215">
        <f ca="1">IF($AE388=FALSE,AO388*Overheads!$S$25,
IFERROR(Overheads!$O$50*AO388,0)
+IFERROR(Overheads!R$60*(AO388/Overheads!R$66),0))</f>
        <v>2.2618895678197748E-2</v>
      </c>
      <c r="BD388" s="215">
        <f ca="1">IF($AE388=FALSE,AP388*Overheads!$S$25,
IFERROR(Overheads!$O$50*AP388,0)
+IFERROR(Overheads!S$60*(AP388/Overheads!S$66),0))</f>
        <v>2.9730223512026289E-2</v>
      </c>
      <c r="BE388" s="215">
        <f ca="1">IF($AE388=FALSE,AQ388*Overheads!$S$25,
IFERROR(Overheads!$O$50*AQ388,0)
+IFERROR(Overheads!T$60*(AQ388/Overheads!T$66),0))</f>
        <v>2.264534942694814E-3</v>
      </c>
      <c r="BF388" s="215">
        <f ca="1">IF($AE388=FALSE,AR388*Overheads!$S$25,
IFERROR(Overheads!$O$50*AR388,0)
+IFERROR(Overheads!U$60*(AR388/Overheads!U$66),0))</f>
        <v>0</v>
      </c>
      <c r="BG388" s="155">
        <f t="shared" ca="1" si="264"/>
        <v>5.9863885437744756E-2</v>
      </c>
      <c r="BH388" s="165"/>
      <c r="BI388" s="215">
        <f t="shared" ca="1" si="265"/>
        <v>0.32365403396912817</v>
      </c>
      <c r="BJ388" s="215">
        <f t="shared" ca="1" si="231"/>
        <v>1.523185970744195</v>
      </c>
      <c r="BK388" s="215">
        <f t="shared" ca="1" si="232"/>
        <v>1.860232837586387</v>
      </c>
      <c r="BL388" s="215">
        <f t="shared" ca="1" si="233"/>
        <v>0.12998629422490438</v>
      </c>
      <c r="BM388" s="215">
        <f t="shared" ca="1" si="234"/>
        <v>0</v>
      </c>
      <c r="BN388" s="155">
        <f t="shared" ca="1" si="266"/>
        <v>3.8370591365246147</v>
      </c>
      <c r="BO388" s="165"/>
      <c r="BP388" s="187" cm="1">
        <f t="array" ref="BP388">IFERROR(IF($X388=$X387,BP387,INDEX(Forecast_Capex_Input!AC$12:AC$286,$X388)),0)</f>
        <v>0</v>
      </c>
      <c r="BQ388" s="187" cm="1">
        <f t="array" ref="BQ388">IFERROR(IF($X388=$X387,BQ387,INDEX(Forecast_Capex_Input!AD$12:AD$286,$X388)),0)</f>
        <v>0</v>
      </c>
      <c r="BR388" s="187" cm="1">
        <f t="array" ref="BR388">IFERROR(IF($X388=$X387,BR387,INDEX(Forecast_Capex_Input!AE$12:AE$286,$X388)),0)</f>
        <v>0.8</v>
      </c>
      <c r="BS388" s="187" cm="1">
        <f t="array" ref="BS388">IFERROR(IF($X388=$X387,BS387,INDEX(Forecast_Capex_Input!AF$12:AF$286,$X388)),0)</f>
        <v>0.2</v>
      </c>
      <c r="BT388" s="187" cm="1">
        <f t="array" ref="BT388">IFERROR(IF($X388=$X387,BT387,INDEX(Forecast_Capex_Input!AG$12:AG$286,$X388)),0)</f>
        <v>0</v>
      </c>
      <c r="BU388" s="165"/>
      <c r="BV388" s="215">
        <f t="shared" si="235"/>
        <v>0</v>
      </c>
      <c r="BW388" s="215">
        <f t="shared" si="236"/>
        <v>0</v>
      </c>
      <c r="BX388" s="215">
        <f t="shared" si="237"/>
        <v>2.6811390264285713</v>
      </c>
      <c r="BY388" s="215">
        <f t="shared" si="238"/>
        <v>0.67028475660714282</v>
      </c>
      <c r="BZ388" s="215">
        <f t="shared" si="239"/>
        <v>0</v>
      </c>
      <c r="CA388" s="155">
        <f t="shared" si="267"/>
        <v>3.3514237830357141</v>
      </c>
      <c r="CB388" s="165"/>
      <c r="CC388" s="215">
        <f t="shared" ca="1" si="240"/>
        <v>0</v>
      </c>
      <c r="CD388" s="215">
        <f t="shared" ca="1" si="241"/>
        <v>0</v>
      </c>
      <c r="CE388" s="215">
        <f t="shared" ca="1" si="242"/>
        <v>2.6811390264285713</v>
      </c>
      <c r="CF388" s="215">
        <f t="shared" ca="1" si="243"/>
        <v>0.67028475660714282</v>
      </c>
      <c r="CG388" s="215">
        <f t="shared" ca="1" si="244"/>
        <v>0</v>
      </c>
      <c r="CH388" s="155">
        <f t="shared" ca="1" si="268"/>
        <v>3.3514237830357141</v>
      </c>
      <c r="CI388" s="165"/>
      <c r="CJ388" s="215">
        <f t="shared" ca="1" si="245"/>
        <v>0</v>
      </c>
      <c r="CK388" s="215">
        <f t="shared" ca="1" si="246"/>
        <v>0</v>
      </c>
      <c r="CL388" s="215">
        <f t="shared" ca="1" si="247"/>
        <v>0.34061717444092471</v>
      </c>
      <c r="CM388" s="215">
        <f t="shared" ca="1" si="248"/>
        <v>8.5154293610231177E-2</v>
      </c>
      <c r="CN388" s="215">
        <f t="shared" ca="1" si="249"/>
        <v>0</v>
      </c>
      <c r="CO388" s="155">
        <f t="shared" ca="1" si="269"/>
        <v>0.4257714680511559</v>
      </c>
      <c r="CP388" s="165"/>
      <c r="CQ388" s="223">
        <f t="shared" ca="1" si="250"/>
        <v>0</v>
      </c>
      <c r="CR388" s="223">
        <f t="shared" ca="1" si="251"/>
        <v>0</v>
      </c>
      <c r="CS388" s="223">
        <f t="shared" ca="1" si="252"/>
        <v>4.7891108350195805E-2</v>
      </c>
      <c r="CT388" s="223">
        <f t="shared" ca="1" si="253"/>
        <v>1.1972777087548951E-2</v>
      </c>
      <c r="CU388" s="223">
        <f t="shared" ca="1" si="254"/>
        <v>0</v>
      </c>
      <c r="CV388" s="155">
        <f t="shared" ca="1" si="270"/>
        <v>5.9863885437744756E-2</v>
      </c>
      <c r="CW388" s="165"/>
      <c r="CX388" s="215">
        <f t="shared" ca="1" si="271"/>
        <v>0</v>
      </c>
      <c r="CY388" s="215">
        <f t="shared" ca="1" si="255"/>
        <v>0</v>
      </c>
      <c r="CZ388" s="215">
        <f t="shared" ca="1" si="256"/>
        <v>3.0696473092196919</v>
      </c>
      <c r="DA388" s="215">
        <f t="shared" ca="1" si="257"/>
        <v>0.76741182730492297</v>
      </c>
      <c r="DB388" s="215">
        <f t="shared" ca="1" si="258"/>
        <v>0</v>
      </c>
      <c r="DC388" s="155">
        <f t="shared" ca="1" si="272"/>
        <v>3.8370591365246147</v>
      </c>
      <c r="DD388" s="165"/>
      <c r="DE388" s="188" t="b" cm="1">
        <f t="array" aca="1" ref="DE388" ca="1">OR($G388=Forecast_Capex_Input!$BF$8:$BF$10)</f>
        <v>0</v>
      </c>
      <c r="DF388" s="188" cm="1">
        <f t="array" aca="1" ref="DF388" ca="1">IFERROR(INDEX(Forecast_Capex_Input!BG$12:BG$286,$X388)
*(INDEX(Forecast_Capex_Input!$H$12:$H$286,$X388)=Repex),0)
*$DE388</f>
        <v>0</v>
      </c>
      <c r="DG388" s="188" cm="1">
        <f t="array" aca="1" ref="DG388" ca="1">IFERROR(INDEX(Forecast_Capex_Input!BH$12:BH$286,$X388)
*(INDEX(Forecast_Capex_Input!$H$12:$H$286,$X388)=Repex),0)
*$DE388</f>
        <v>0</v>
      </c>
      <c r="DH388" s="188" cm="1">
        <f t="array" aca="1" ref="DH388" ca="1">IFERROR(INDEX(Forecast_Capex_Input!BI$12:BI$286,$X388)
*(INDEX(Forecast_Capex_Input!$H$12:$H$286,$X388)=Repex),0)
*$DE388</f>
        <v>0</v>
      </c>
      <c r="DI388" s="188" cm="1">
        <f t="array" aca="1" ref="DI388" ca="1">IFERROR(INDEX(Forecast_Capex_Input!BJ$12:BJ$286,$X388)
*(INDEX(Forecast_Capex_Input!$H$12:$H$286,$X388)=Repex),0)
*$DE388</f>
        <v>0</v>
      </c>
      <c r="DJ388" s="188" cm="1">
        <f t="array" aca="1" ref="DJ388" ca="1">IFERROR(INDEX(Forecast_Capex_Input!BK$12:BK$286,$X388)
*(INDEX(Forecast_Capex_Input!$H$12:$H$286,$X388)=Repex),0)
*$DE388</f>
        <v>0</v>
      </c>
      <c r="DK388" s="188" cm="1">
        <f t="array" aca="1" ref="DK388" ca="1">IFERROR(INDEX(Forecast_Capex_Input!BL$12:BL$286,$X388)
*(INDEX(Forecast_Capex_Input!$H$12:$H$286,$X388)=Repex),0)
*$DE388</f>
        <v>0</v>
      </c>
      <c r="DL388" s="165"/>
      <c r="DM388" s="188" t="b" cm="1">
        <f t="array" aca="1" ref="DM388" ca="1">OR($G388=Forecast_Capex_Input!$BN$8:$BN$9)</f>
        <v>1</v>
      </c>
      <c r="DN388" s="188" cm="1">
        <f t="array" aca="1" ref="DN388" ca="1">IFERROR(INDEX(Forecast_Capex_Input!BO$12:BO$286,$X388)
*(INDEX(Forecast_Capex_Input!$H$12:$H$286,$X388)=Repex),0)
*$DM388</f>
        <v>0</v>
      </c>
      <c r="DO388" s="188" cm="1">
        <f t="array" aca="1" ref="DO388" ca="1">IFERROR(INDEX(Forecast_Capex_Input!BP$12:BP$286,$X388)
*(INDEX(Forecast_Capex_Input!$H$12:$H$286,$X388)=Repex),0)
*$DM388</f>
        <v>0</v>
      </c>
      <c r="DP388" s="188" cm="1">
        <f t="array" aca="1" ref="DP388" ca="1">IFERROR(INDEX(Forecast_Capex_Input!BQ$12:BQ$286,$X388)
*(INDEX(Forecast_Capex_Input!$H$12:$H$286,$X388)=Repex),0)
*$DM388</f>
        <v>0</v>
      </c>
      <c r="DQ388" s="188" cm="1">
        <f t="array" aca="1" ref="DQ388" ca="1">IFERROR(INDEX(Forecast_Capex_Input!BR$12:BR$286,$X388)
*(INDEX(Forecast_Capex_Input!$H$12:$H$286,$X388)=Repex),0)
*$DM388</f>
        <v>0</v>
      </c>
      <c r="DR388" s="188" cm="1">
        <f t="array" aca="1" ref="DR388" ca="1">IFERROR(INDEX(Forecast_Capex_Input!BS$12:BS$286,$X388)
*(INDEX(Forecast_Capex_Input!$H$12:$H$286,$X388)=Repex),0)
*$DM388</f>
        <v>0</v>
      </c>
      <c r="DS388" s="165"/>
      <c r="DT388" s="188" t="b" cm="1">
        <f t="array" aca="1" ref="DT388" ca="1">OR($G388=Forecast_Capex_Input!$BU$8:$BU$10)</f>
        <v>0</v>
      </c>
      <c r="DU388" s="188" cm="1">
        <f t="array" aca="1" ref="DU388" ca="1">IFERROR(INDEX(Forecast_Capex_Input!BV$12:BV$286,$X388)
*(INDEX(Forecast_Capex_Input!$H$12:$H$286,$X388)=Repex),0)
*$DT388</f>
        <v>0</v>
      </c>
      <c r="DV388" s="188" cm="1">
        <f t="array" aca="1" ref="DV388" ca="1">IFERROR(INDEX(Forecast_Capex_Input!BW$12:BW$286,$X388)
*(INDEX(Forecast_Capex_Input!$H$12:$H$286,$X388)=Repex),0)
*$DT388</f>
        <v>0</v>
      </c>
      <c r="DW388" s="188" cm="1">
        <f t="array" aca="1" ref="DW388" ca="1">IFERROR(INDEX(Forecast_Capex_Input!BX$12:BX$286,$X388)
*(INDEX(Forecast_Capex_Input!$H$12:$H$286,$X388)=Repex),0)
*$DT388</f>
        <v>0</v>
      </c>
      <c r="DX388" s="188" cm="1">
        <f t="array" aca="1" ref="DX388" ca="1">IFERROR(INDEX(Forecast_Capex_Input!BY$12:BY$286,$X388)
*(INDEX(Forecast_Capex_Input!$H$12:$H$286,$X388)=Repex),0)
*$DT388</f>
        <v>0</v>
      </c>
      <c r="DY388" s="188" cm="1">
        <f t="array" aca="1" ref="DY388" ca="1">IFERROR(INDEX(Forecast_Capex_Input!BZ$12:BZ$286,$X388)
*(INDEX(Forecast_Capex_Input!$H$12:$H$286,$X388)=Repex),0)
*$DT388</f>
        <v>0</v>
      </c>
      <c r="DZ388" s="188" cm="1">
        <f t="array" aca="1" ref="DZ388" ca="1">IFERROR(INDEX(Forecast_Capex_Input!CA$12:CA$286,$X388)
*(INDEX(Forecast_Capex_Input!$H$12:$H$286,$X388)=Repex),0)
*$DT388</f>
        <v>0</v>
      </c>
      <c r="EA388" s="188" cm="1">
        <f t="array" aca="1" ref="EA388" ca="1">IFERROR(INDEX(Forecast_Capex_Input!CB$12:CB$286,$X388)
*(INDEX(Forecast_Capex_Input!$H$12:$H$286,$X388)=Repex),0)
*$DT388</f>
        <v>0</v>
      </c>
      <c r="EB388" s="188" cm="1">
        <f t="array" aca="1" ref="EB388" ca="1">IFERROR(INDEX(Forecast_Capex_Input!CC$12:CC$286,$X388)
*(INDEX(Forecast_Capex_Input!$H$12:$H$286,$X388)=Repex),0)
*$DT388</f>
        <v>0</v>
      </c>
      <c r="EC388" s="165"/>
      <c r="ED388" s="226">
        <f t="shared" ca="1" si="259"/>
        <v>3.3514237830357141</v>
      </c>
      <c r="EE388" s="174">
        <v>17</v>
      </c>
    </row>
    <row r="389" spans="3:135" x14ac:dyDescent="0.2">
      <c r="C389" s="174">
        <f t="shared" si="260"/>
        <v>379</v>
      </c>
      <c r="D389" s="167" t="str" cm="1">
        <f t="array" ref="D389">IFERROR(INDEX(Forecast_Capex_Input!$D$12:$D$286,$X389),NA)</f>
        <v>Supply to Sydney West Area</v>
      </c>
      <c r="E389" s="172" t="b" cm="1">
        <f t="array" ref="E389">IF($X389=NA,NA,INDEX(Forecast_Capex_Input!$E$12:$E$286,$X389))</f>
        <v>1</v>
      </c>
      <c r="F389" s="167" t="str" cm="1">
        <f t="array" aca="1" ref="F389" ca="1">IFERROR(INDEX(General!$E$25:$E$26,$Y389),NA)</f>
        <v>Labour</v>
      </c>
      <c r="G389" s="167" t="str" cm="1">
        <f t="array" aca="1" ref="G389" ca="1">IFERROR(INDEX(Forecast_Capex_Input!$AI$11:$BB$11,$AA389),NA)</f>
        <v>Substations</v>
      </c>
      <c r="H389" s="189" cm="1">
        <f t="array" aca="1" ref="H389" ca="1">IFERROR(INDEX(Forecast_Capex_Input!$AI$12:$BB$286,$X389,$AA389),NA)</f>
        <v>0.95000000000000007</v>
      </c>
      <c r="I389" s="199" t="str" cm="1">
        <f t="array" ref="I389">IFERROR(INDEX(Forecast_Capex_Input!$F$12:$F$286,$X389),NA)</f>
        <v>Augmentation Expenditure</v>
      </c>
      <c r="J389" s="199" t="str" cm="1">
        <f t="array" ref="J389">IFERROR(INDEX(Forecast_Capex_Input!G$12:G$286,$X389),NA)</f>
        <v>Augmentations</v>
      </c>
      <c r="K389" s="199" t="str" cm="1">
        <f t="array" ref="K389">IFERROR(INDEX(Forecast_Capex_Input!H$12:H$286,$X389),NA)</f>
        <v>Augex</v>
      </c>
      <c r="L389" s="199" t="str" cm="1">
        <f t="array" ref="L389">IFERROR(INDEX(Forecast_Capex_Input!I$12:I$286,$X389),NA)</f>
        <v>Demand</v>
      </c>
      <c r="M389" s="199" t="str" cm="1">
        <f t="array" ref="M389">IFERROR(INDEX(Forecast_Capex_Input!J$12:J$286,$X389),NA)</f>
        <v>N/A</v>
      </c>
      <c r="N389" s="199" t="str" cm="1">
        <f t="array" ref="N389">IFERROR(INDEX(Forecast_Capex_Input!K$12:K$286,$X389),NA)</f>
        <v>N/A</v>
      </c>
      <c r="O389" s="199" t="str" cm="1">
        <f t="array" ref="O389">IFERROR(INDEX(Forecast_Capex_Input!L$12:L$286,$X389),NA)</f>
        <v>N/A</v>
      </c>
      <c r="P389" s="199" t="str" cm="1">
        <f t="array" ref="P389">IFERROR(INDEX(Forecast_Capex_Input!M$12:M$286,$X389),NA)</f>
        <v>N/A</v>
      </c>
      <c r="Q389" s="172" t="str" cm="1">
        <f t="array" ref="Q389">IFERROR(INDEX(Forecast_Capex_Input!N$12:N$286,$X389),NA)</f>
        <v>No</v>
      </c>
      <c r="R389" s="265" cm="1">
        <f t="array" ref="R389">IFERROR(INDEX(Forecast_Capex_Input!O$12:O$286,$X389),0)</f>
        <v>0</v>
      </c>
      <c r="S389" s="172" t="str" cm="1">
        <f t="array" ref="S389">IFERROR(INDEX(Forecast_Capex_Input!P$12:P$286,$X389),0)</f>
        <v>Localised maximum demand growth</v>
      </c>
      <c r="T389" s="199" t="str" cm="1">
        <f t="array" aca="1" ref="T389" ca="1">IFERROR(INDEX(General!$K$84:$K$103,$AA389),NA)</f>
        <v>Substations (2018 onwards)</v>
      </c>
      <c r="U389" s="188" cm="1">
        <f t="array" aca="1" ref="U389" ca="1">IFERROR(
IF($F389=General!$E$25,INDEX(Forecast_Capex_Input!S$12:S$286,$X389),
INDEX(Forecast_Capex_Input!T$12:T$286,$X389)),0)</f>
        <v>0.12</v>
      </c>
      <c r="V389" s="222" t="b">
        <f>IFERROR(INDEX(Overheads!$T$19:$T$26,MATCH($I389,Overheads!$E$19:$E$26,0)),FALSE)</f>
        <v>1</v>
      </c>
      <c r="W389" s="165"/>
      <c r="X389" s="174">
        <f>IFERROR(
IF(MATCH($C389,Forecast_Capex_Input!$CI$12:$CI$286,1)+1&gt;MAX(Forecast_Capex_Input!$C$12:$C$286),NA,
MATCH($C389,Forecast_Capex_Input!$CI$12:$CI$286,1)+1),1)</f>
        <v>148</v>
      </c>
      <c r="Y389" s="174" cm="1">
        <f t="array" aca="1" ref="Y389" ca="1">IFERROR(
IF(X388&lt;&gt;X389,1,
IF(COUNTIF(OFFSET(Y388,0,0,-INDEX(Forecast_Capex_Input!$CG$12:$CG$286,$X389)),Y388)=INDEX(Forecast_Capex_Input!$CG$12:$CG$286,$X389),Y388+1,Y388)),NA)</f>
        <v>1</v>
      </c>
      <c r="Z389" s="174" cm="1">
        <f t="array" ref="Z389">IFERROR($C389-IF($X389=1,1,INDEX(Forecast_Capex_Input!$CI$12:$CI$286,$X389-1))+1,NA)</f>
        <v>1</v>
      </c>
      <c r="AA389" s="174" cm="1">
        <f t="array" aca="1" ref="AA389" ca="1">IFERROR(IF(Y389=1,
INDEX(Forecast_Capex_Input!$AI$10:$BB$10,SMALL(IF(INDEX(Forecast_Capex_Input!$AI$12:$BB$286,$X389,0)&gt;0,COLUMN(Forecast_Capex_Input!$AI$10:$BB$10)-COLUMN(Forecast_Capex_Input!$AI$12)+1),ROWS(OFFSET(AA388,0,0,-$Z389)))),
OFFSET(AA388,-INDEX(Forecast_Capex_Input!$CG$12:$CG$286,$X389)+1,0)),NA)</f>
        <v>3</v>
      </c>
      <c r="AB389" s="174">
        <f t="shared" ca="1" si="229"/>
        <v>1</v>
      </c>
      <c r="AC389" s="222" t="b">
        <f t="shared" si="261"/>
        <v>0</v>
      </c>
      <c r="AD389" s="220" t="b">
        <v>0</v>
      </c>
      <c r="AE389" s="222" t="b">
        <f t="shared" si="230"/>
        <v>1</v>
      </c>
      <c r="AF389" s="165"/>
      <c r="AG389" s="215">
        <v>1.9306111744359655</v>
      </c>
      <c r="AH389" s="215">
        <v>5.6122417861510634E-2</v>
      </c>
      <c r="AI389" s="215">
        <v>0</v>
      </c>
      <c r="AJ389" s="215">
        <v>0</v>
      </c>
      <c r="AK389" s="215">
        <v>0</v>
      </c>
      <c r="AL389" s="155">
        <v>1.9867335922974763</v>
      </c>
      <c r="AM389" s="165"/>
      <c r="AN389" s="215" cm="1">
        <f t="array" aca="1" ref="AN389" ca="1">IFERROR(INDEX(General!O$33:O$34,$AB389)
*AG389,0)</f>
        <v>1.9274810078080358</v>
      </c>
      <c r="AO389" s="215" cm="1">
        <f t="array" aca="1" ref="AO389" ca="1">IFERROR(INDEX(General!P$33:P$34,$AB389)
*AH389,0)</f>
        <v>5.6459967429373016E-2</v>
      </c>
      <c r="AP389" s="215" cm="1">
        <f t="array" aca="1" ref="AP389" ca="1">IFERROR(INDEX(General!Q$33:Q$34,$AB389)
*AI389,0)</f>
        <v>0</v>
      </c>
      <c r="AQ389" s="215" cm="1">
        <f t="array" aca="1" ref="AQ389" ca="1">IFERROR(INDEX(General!R$33:R$34,$AB389)
*AJ389,0)</f>
        <v>0</v>
      </c>
      <c r="AR389" s="215" cm="1">
        <f t="array" aca="1" ref="AR389" ca="1">IFERROR(INDEX(General!S$33:S$34,$AB389)
*AK389,0)</f>
        <v>0</v>
      </c>
      <c r="AS389" s="155">
        <f t="shared" ca="1" si="262"/>
        <v>1.9839409752374089</v>
      </c>
      <c r="AT389" s="165"/>
      <c r="AU389" s="215">
        <f ca="1">IF($AE389=FALSE,AN389*Overheads!$R$24*$V389,
IFERROR(Overheads!$O$49*$V389*AN389,0)
+IFERROR(Overheads!Q$59*$V389*(AN389/Overheads!Q$68),0))</f>
        <v>0.26997531707390848</v>
      </c>
      <c r="AV389" s="215">
        <f ca="1">IF($AE389=FALSE,AO389*Overheads!$R$24*$V389,
IFERROR(Overheads!$O$49*$V389*AO389,0)
+IFERROR(Overheads!R$59*$V389*(AO389/Overheads!R$68),0))</f>
        <v>6.7385219803091055E-3</v>
      </c>
      <c r="AW389" s="215">
        <f ca="1">IF($AE389=FALSE,AP389*Overheads!$R$24*$V389,
IFERROR(Overheads!$O$49*$V389*AP389,0)
+IFERROR(Overheads!S$59*$V389*(AP389/Overheads!S$68),0))</f>
        <v>0</v>
      </c>
      <c r="AX389" s="215">
        <f ca="1">IF($AE389=FALSE,AQ389*Overheads!$R$24*$V389,
IFERROR(Overheads!$O$49*$V389*AQ389,0)
+IFERROR(Overheads!T$59*$V389*(AQ389/Overheads!T$68),0))</f>
        <v>0</v>
      </c>
      <c r="AY389" s="215">
        <f ca="1">IF($AE389=FALSE,AR389*Overheads!$R$24*$V389,
IFERROR(Overheads!$O$49*$V389*AR389,0)
+IFERROR(Overheads!U$59*$V389*(AR389/Overheads!U$68),0))</f>
        <v>0</v>
      </c>
      <c r="AZ389" s="155">
        <f t="shared" ca="1" si="263"/>
        <v>0.27671383905421759</v>
      </c>
      <c r="BA389" s="165"/>
      <c r="BB389" s="215">
        <f ca="1">IF($AE389=FALSE,AN389*Overheads!$S$25,
IFERROR(Overheads!$O$50*AN389,0)
+IFERROR(Overheads!Q$60*(AN389/Overheads!Q$66),0))</f>
        <v>3.6234347364395764E-2</v>
      </c>
      <c r="BC389" s="215">
        <f ca="1">IF($AE389=FALSE,AO389*Overheads!$S$25,
IFERROR(Overheads!$O$50*AO389,0)
+IFERROR(Overheads!R$60*(AO389/Overheads!R$66),0))</f>
        <v>9.526265521415723E-4</v>
      </c>
      <c r="BD389" s="215">
        <f ca="1">IF($AE389=FALSE,AP389*Overheads!$S$25,
IFERROR(Overheads!$O$50*AP389,0)
+IFERROR(Overheads!S$60*(AP389/Overheads!S$66),0))</f>
        <v>0</v>
      </c>
      <c r="BE389" s="215">
        <f ca="1">IF($AE389=FALSE,AQ389*Overheads!$S$25,
IFERROR(Overheads!$O$50*AQ389,0)
+IFERROR(Overheads!T$60*(AQ389/Overheads!T$66),0))</f>
        <v>0</v>
      </c>
      <c r="BF389" s="215">
        <f ca="1">IF($AE389=FALSE,AR389*Overheads!$S$25,
IFERROR(Overheads!$O$50*AR389,0)
+IFERROR(Overheads!U$60*(AR389/Overheads!U$66),0))</f>
        <v>0</v>
      </c>
      <c r="BG389" s="155">
        <f t="shared" ca="1" si="264"/>
        <v>3.7186973916537337E-2</v>
      </c>
      <c r="BH389" s="165"/>
      <c r="BI389" s="215">
        <f t="shared" ca="1" si="265"/>
        <v>2.2336906722463401</v>
      </c>
      <c r="BJ389" s="215">
        <f t="shared" ca="1" si="231"/>
        <v>6.4151115961823685E-2</v>
      </c>
      <c r="BK389" s="215">
        <f t="shared" ca="1" si="232"/>
        <v>0</v>
      </c>
      <c r="BL389" s="215">
        <f t="shared" ca="1" si="233"/>
        <v>0</v>
      </c>
      <c r="BM389" s="215">
        <f t="shared" ca="1" si="234"/>
        <v>0</v>
      </c>
      <c r="BN389" s="155">
        <f t="shared" ca="1" si="266"/>
        <v>2.2978417882081636</v>
      </c>
      <c r="BO389" s="165"/>
      <c r="BP389" s="187" cm="1">
        <f t="array" ref="BP389">IFERROR(IF($X389=$X388,BP388,INDEX(Forecast_Capex_Input!AC$12:AC$286,$X389)),0)</f>
        <v>0</v>
      </c>
      <c r="BQ389" s="187" cm="1">
        <f t="array" ref="BQ389">IFERROR(IF($X389=$X388,BQ388,INDEX(Forecast_Capex_Input!AD$12:AD$286,$X389)),0)</f>
        <v>1</v>
      </c>
      <c r="BR389" s="187" cm="1">
        <f t="array" ref="BR389">IFERROR(IF($X389=$X388,BR388,INDEX(Forecast_Capex_Input!AE$12:AE$286,$X389)),0)</f>
        <v>0</v>
      </c>
      <c r="BS389" s="187" cm="1">
        <f t="array" ref="BS389">IFERROR(IF($X389=$X388,BS388,INDEX(Forecast_Capex_Input!AF$12:AF$286,$X389)),0)</f>
        <v>0</v>
      </c>
      <c r="BT389" s="187" cm="1">
        <f t="array" ref="BT389">IFERROR(IF($X389=$X388,BT388,INDEX(Forecast_Capex_Input!AG$12:AG$286,$X389)),0)</f>
        <v>0</v>
      </c>
      <c r="BU389" s="165"/>
      <c r="BV389" s="215">
        <f t="shared" si="235"/>
        <v>0</v>
      </c>
      <c r="BW389" s="215">
        <f t="shared" si="236"/>
        <v>1.9867335922974763</v>
      </c>
      <c r="BX389" s="215">
        <f t="shared" si="237"/>
        <v>0</v>
      </c>
      <c r="BY389" s="215">
        <f t="shared" si="238"/>
        <v>0</v>
      </c>
      <c r="BZ389" s="215">
        <f t="shared" si="239"/>
        <v>0</v>
      </c>
      <c r="CA389" s="155">
        <f t="shared" si="267"/>
        <v>1.9867335922974763</v>
      </c>
      <c r="CB389" s="165"/>
      <c r="CC389" s="215">
        <f t="shared" ca="1" si="240"/>
        <v>0</v>
      </c>
      <c r="CD389" s="215">
        <f t="shared" ca="1" si="241"/>
        <v>1.9839409752374089</v>
      </c>
      <c r="CE389" s="215">
        <f t="shared" ca="1" si="242"/>
        <v>0</v>
      </c>
      <c r="CF389" s="215">
        <f t="shared" ca="1" si="243"/>
        <v>0</v>
      </c>
      <c r="CG389" s="215">
        <f t="shared" ca="1" si="244"/>
        <v>0</v>
      </c>
      <c r="CH389" s="155">
        <f t="shared" ca="1" si="268"/>
        <v>1.9839409752374089</v>
      </c>
      <c r="CI389" s="165"/>
      <c r="CJ389" s="215">
        <f t="shared" ca="1" si="245"/>
        <v>0</v>
      </c>
      <c r="CK389" s="215">
        <f t="shared" ca="1" si="246"/>
        <v>0.27671383905421759</v>
      </c>
      <c r="CL389" s="215">
        <f t="shared" ca="1" si="247"/>
        <v>0</v>
      </c>
      <c r="CM389" s="215">
        <f t="shared" ca="1" si="248"/>
        <v>0</v>
      </c>
      <c r="CN389" s="215">
        <f t="shared" ca="1" si="249"/>
        <v>0</v>
      </c>
      <c r="CO389" s="155">
        <f t="shared" ca="1" si="269"/>
        <v>0.27671383905421759</v>
      </c>
      <c r="CP389" s="165"/>
      <c r="CQ389" s="223">
        <f t="shared" ca="1" si="250"/>
        <v>0</v>
      </c>
      <c r="CR389" s="223">
        <f t="shared" ca="1" si="251"/>
        <v>3.7186973916537337E-2</v>
      </c>
      <c r="CS389" s="223">
        <f t="shared" ca="1" si="252"/>
        <v>0</v>
      </c>
      <c r="CT389" s="223">
        <f t="shared" ca="1" si="253"/>
        <v>0</v>
      </c>
      <c r="CU389" s="223">
        <f t="shared" ca="1" si="254"/>
        <v>0</v>
      </c>
      <c r="CV389" s="155">
        <f t="shared" ca="1" si="270"/>
        <v>3.7186973916537337E-2</v>
      </c>
      <c r="CW389" s="165"/>
      <c r="CX389" s="215">
        <f t="shared" ca="1" si="271"/>
        <v>0</v>
      </c>
      <c r="CY389" s="215">
        <f t="shared" ca="1" si="255"/>
        <v>2.2978417882081636</v>
      </c>
      <c r="CZ389" s="215">
        <f t="shared" ca="1" si="256"/>
        <v>0</v>
      </c>
      <c r="DA389" s="215">
        <f t="shared" ca="1" si="257"/>
        <v>0</v>
      </c>
      <c r="DB389" s="215">
        <f t="shared" ca="1" si="258"/>
        <v>0</v>
      </c>
      <c r="DC389" s="155">
        <f t="shared" ca="1" si="272"/>
        <v>2.2978417882081636</v>
      </c>
      <c r="DD389" s="165"/>
      <c r="DE389" s="188" t="b" cm="1">
        <f t="array" aca="1" ref="DE389" ca="1">OR($G389=Forecast_Capex_Input!$BF$8:$BF$10)</f>
        <v>0</v>
      </c>
      <c r="DF389" s="188" cm="1">
        <f t="array" aca="1" ref="DF389" ca="1">IFERROR(INDEX(Forecast_Capex_Input!BG$12:BG$286,$X389)
*(INDEX(Forecast_Capex_Input!$H$12:$H$286,$X389)=Repex),0)
*$DE389</f>
        <v>0</v>
      </c>
      <c r="DG389" s="188" cm="1">
        <f t="array" aca="1" ref="DG389" ca="1">IFERROR(INDEX(Forecast_Capex_Input!BH$12:BH$286,$X389)
*(INDEX(Forecast_Capex_Input!$H$12:$H$286,$X389)=Repex),0)
*$DE389</f>
        <v>0</v>
      </c>
      <c r="DH389" s="188" cm="1">
        <f t="array" aca="1" ref="DH389" ca="1">IFERROR(INDEX(Forecast_Capex_Input!BI$12:BI$286,$X389)
*(INDEX(Forecast_Capex_Input!$H$12:$H$286,$X389)=Repex),0)
*$DE389</f>
        <v>0</v>
      </c>
      <c r="DI389" s="188" cm="1">
        <f t="array" aca="1" ref="DI389" ca="1">IFERROR(INDEX(Forecast_Capex_Input!BJ$12:BJ$286,$X389)
*(INDEX(Forecast_Capex_Input!$H$12:$H$286,$X389)=Repex),0)
*$DE389</f>
        <v>0</v>
      </c>
      <c r="DJ389" s="188" cm="1">
        <f t="array" aca="1" ref="DJ389" ca="1">IFERROR(INDEX(Forecast_Capex_Input!BK$12:BK$286,$X389)
*(INDEX(Forecast_Capex_Input!$H$12:$H$286,$X389)=Repex),0)
*$DE389</f>
        <v>0</v>
      </c>
      <c r="DK389" s="188" cm="1">
        <f t="array" aca="1" ref="DK389" ca="1">IFERROR(INDEX(Forecast_Capex_Input!BL$12:BL$286,$X389)
*(INDEX(Forecast_Capex_Input!$H$12:$H$286,$X389)=Repex),0)
*$DE389</f>
        <v>0</v>
      </c>
      <c r="DL389" s="165"/>
      <c r="DM389" s="188" t="b" cm="1">
        <f t="array" aca="1" ref="DM389" ca="1">OR($G389=Forecast_Capex_Input!$BN$8:$BN$9)</f>
        <v>1</v>
      </c>
      <c r="DN389" s="188" cm="1">
        <f t="array" aca="1" ref="DN389" ca="1">IFERROR(INDEX(Forecast_Capex_Input!BO$12:BO$286,$X389)
*(INDEX(Forecast_Capex_Input!$H$12:$H$286,$X389)=Repex),0)
*$DM389</f>
        <v>0</v>
      </c>
      <c r="DO389" s="188" cm="1">
        <f t="array" aca="1" ref="DO389" ca="1">IFERROR(INDEX(Forecast_Capex_Input!BP$12:BP$286,$X389)
*(INDEX(Forecast_Capex_Input!$H$12:$H$286,$X389)=Repex),0)
*$DM389</f>
        <v>0</v>
      </c>
      <c r="DP389" s="188" cm="1">
        <f t="array" aca="1" ref="DP389" ca="1">IFERROR(INDEX(Forecast_Capex_Input!BQ$12:BQ$286,$X389)
*(INDEX(Forecast_Capex_Input!$H$12:$H$286,$X389)=Repex),0)
*$DM389</f>
        <v>0</v>
      </c>
      <c r="DQ389" s="188" cm="1">
        <f t="array" aca="1" ref="DQ389" ca="1">IFERROR(INDEX(Forecast_Capex_Input!BR$12:BR$286,$X389)
*(INDEX(Forecast_Capex_Input!$H$12:$H$286,$X389)=Repex),0)
*$DM389</f>
        <v>0</v>
      </c>
      <c r="DR389" s="188" cm="1">
        <f t="array" aca="1" ref="DR389" ca="1">IFERROR(INDEX(Forecast_Capex_Input!BS$12:BS$286,$X389)
*(INDEX(Forecast_Capex_Input!$H$12:$H$286,$X389)=Repex),0)
*$DM389</f>
        <v>0</v>
      </c>
      <c r="DS389" s="165"/>
      <c r="DT389" s="188" t="b" cm="1">
        <f t="array" aca="1" ref="DT389" ca="1">OR($G389=Forecast_Capex_Input!$BU$8:$BU$10)</f>
        <v>0</v>
      </c>
      <c r="DU389" s="188" cm="1">
        <f t="array" aca="1" ref="DU389" ca="1">IFERROR(INDEX(Forecast_Capex_Input!BV$12:BV$286,$X389)
*(INDEX(Forecast_Capex_Input!$H$12:$H$286,$X389)=Repex),0)
*$DT389</f>
        <v>0</v>
      </c>
      <c r="DV389" s="188" cm="1">
        <f t="array" aca="1" ref="DV389" ca="1">IFERROR(INDEX(Forecast_Capex_Input!BW$12:BW$286,$X389)
*(INDEX(Forecast_Capex_Input!$H$12:$H$286,$X389)=Repex),0)
*$DT389</f>
        <v>0</v>
      </c>
      <c r="DW389" s="188" cm="1">
        <f t="array" aca="1" ref="DW389" ca="1">IFERROR(INDEX(Forecast_Capex_Input!BX$12:BX$286,$X389)
*(INDEX(Forecast_Capex_Input!$H$12:$H$286,$X389)=Repex),0)
*$DT389</f>
        <v>0</v>
      </c>
      <c r="DX389" s="188" cm="1">
        <f t="array" aca="1" ref="DX389" ca="1">IFERROR(INDEX(Forecast_Capex_Input!BY$12:BY$286,$X389)
*(INDEX(Forecast_Capex_Input!$H$12:$H$286,$X389)=Repex),0)
*$DT389</f>
        <v>0</v>
      </c>
      <c r="DY389" s="188" cm="1">
        <f t="array" aca="1" ref="DY389" ca="1">IFERROR(INDEX(Forecast_Capex_Input!BZ$12:BZ$286,$X389)
*(INDEX(Forecast_Capex_Input!$H$12:$H$286,$X389)=Repex),0)
*$DT389</f>
        <v>0</v>
      </c>
      <c r="DZ389" s="188" cm="1">
        <f t="array" aca="1" ref="DZ389" ca="1">IFERROR(INDEX(Forecast_Capex_Input!CA$12:CA$286,$X389)
*(INDEX(Forecast_Capex_Input!$H$12:$H$286,$X389)=Repex),0)
*$DT389</f>
        <v>0</v>
      </c>
      <c r="EA389" s="188" cm="1">
        <f t="array" aca="1" ref="EA389" ca="1">IFERROR(INDEX(Forecast_Capex_Input!CB$12:CB$286,$X389)
*(INDEX(Forecast_Capex_Input!$H$12:$H$286,$X389)=Repex),0)
*$DT389</f>
        <v>0</v>
      </c>
      <c r="EB389" s="188" cm="1">
        <f t="array" aca="1" ref="EB389" ca="1">IFERROR(INDEX(Forecast_Capex_Input!CC$12:CC$286,$X389)
*(INDEX(Forecast_Capex_Input!$H$12:$H$286,$X389)=Repex),0)
*$DT389</f>
        <v>0</v>
      </c>
      <c r="EC389" s="165"/>
      <c r="ED389" s="226">
        <f t="shared" ca="1" si="259"/>
        <v>1.9839409752374089</v>
      </c>
      <c r="EE389" s="174">
        <v>22</v>
      </c>
    </row>
    <row r="390" spans="3:135" x14ac:dyDescent="0.2">
      <c r="C390" s="174">
        <f t="shared" si="260"/>
        <v>380</v>
      </c>
      <c r="D390" s="167" t="str" cm="1">
        <f t="array" ref="D390">IFERROR(INDEX(Forecast_Capex_Input!$D$12:$D$286,$X390),NA)</f>
        <v>Supply to Sydney West Area</v>
      </c>
      <c r="E390" s="172" t="b" cm="1">
        <f t="array" ref="E390">IF($X390=NA,NA,INDEX(Forecast_Capex_Input!$E$12:$E$286,$X390))</f>
        <v>1</v>
      </c>
      <c r="F390" s="167" t="str" cm="1">
        <f t="array" aca="1" ref="F390" ca="1">IFERROR(INDEX(General!$E$25:$E$26,$Y390),NA)</f>
        <v>Labour</v>
      </c>
      <c r="G390" s="167" t="str" cm="1">
        <f t="array" aca="1" ref="G390" ca="1">IFERROR(INDEX(Forecast_Capex_Input!$AI$11:$BB$11,$AA390),NA)</f>
        <v>Secondary Systems</v>
      </c>
      <c r="H390" s="189" cm="1">
        <f t="array" aca="1" ref="H390" ca="1">IFERROR(INDEX(Forecast_Capex_Input!$AI$12:$BB$286,$X390,$AA390),NA)</f>
        <v>0.05</v>
      </c>
      <c r="I390" s="199" t="str" cm="1">
        <f t="array" ref="I390">IFERROR(INDEX(Forecast_Capex_Input!$F$12:$F$286,$X390),NA)</f>
        <v>Augmentation Expenditure</v>
      </c>
      <c r="J390" s="199" t="str" cm="1">
        <f t="array" ref="J390">IFERROR(INDEX(Forecast_Capex_Input!G$12:G$286,$X390),NA)</f>
        <v>Augmentations</v>
      </c>
      <c r="K390" s="199" t="str" cm="1">
        <f t="array" ref="K390">IFERROR(INDEX(Forecast_Capex_Input!H$12:H$286,$X390),NA)</f>
        <v>Augex</v>
      </c>
      <c r="L390" s="199" t="str" cm="1">
        <f t="array" ref="L390">IFERROR(INDEX(Forecast_Capex_Input!I$12:I$286,$X390),NA)</f>
        <v>Demand</v>
      </c>
      <c r="M390" s="199" t="str" cm="1">
        <f t="array" ref="M390">IFERROR(INDEX(Forecast_Capex_Input!J$12:J$286,$X390),NA)</f>
        <v>N/A</v>
      </c>
      <c r="N390" s="199" t="str" cm="1">
        <f t="array" ref="N390">IFERROR(INDEX(Forecast_Capex_Input!K$12:K$286,$X390),NA)</f>
        <v>N/A</v>
      </c>
      <c r="O390" s="199" t="str" cm="1">
        <f t="array" ref="O390">IFERROR(INDEX(Forecast_Capex_Input!L$12:L$286,$X390),NA)</f>
        <v>N/A</v>
      </c>
      <c r="P390" s="199" t="str" cm="1">
        <f t="array" ref="P390">IFERROR(INDEX(Forecast_Capex_Input!M$12:M$286,$X390),NA)</f>
        <v>N/A</v>
      </c>
      <c r="Q390" s="172" t="str" cm="1">
        <f t="array" ref="Q390">IFERROR(INDEX(Forecast_Capex_Input!N$12:N$286,$X390),NA)</f>
        <v>No</v>
      </c>
      <c r="R390" s="265" cm="1">
        <f t="array" ref="R390">IFERROR(INDEX(Forecast_Capex_Input!O$12:O$286,$X390),0)</f>
        <v>0</v>
      </c>
      <c r="S390" s="172" t="str" cm="1">
        <f t="array" ref="S390">IFERROR(INDEX(Forecast_Capex_Input!P$12:P$286,$X390),0)</f>
        <v>Localised maximum demand growth</v>
      </c>
      <c r="T390" s="199" t="str" cm="1">
        <f t="array" aca="1" ref="T390" ca="1">IFERROR(INDEX(General!$K$84:$K$103,$AA390),NA)</f>
        <v>Secondary Systems (2018-23)</v>
      </c>
      <c r="U390" s="188" cm="1">
        <f t="array" aca="1" ref="U390" ca="1">IFERROR(
IF($F390=General!$E$25,INDEX(Forecast_Capex_Input!S$12:S$286,$X390),
INDEX(Forecast_Capex_Input!T$12:T$286,$X390)),0)</f>
        <v>0.12</v>
      </c>
      <c r="V390" s="222" t="b">
        <f>IFERROR(INDEX(Overheads!$T$19:$T$26,MATCH($I390,Overheads!$E$19:$E$26,0)),FALSE)</f>
        <v>1</v>
      </c>
      <c r="W390" s="165"/>
      <c r="X390" s="174">
        <f>IFERROR(
IF(MATCH($C390,Forecast_Capex_Input!$CI$12:$CI$286,1)+1&gt;MAX(Forecast_Capex_Input!$C$12:$C$286),NA,
MATCH($C390,Forecast_Capex_Input!$CI$12:$CI$286,1)+1),1)</f>
        <v>148</v>
      </c>
      <c r="Y390" s="174" cm="1">
        <f t="array" aca="1" ref="Y390" ca="1">IFERROR(
IF(X389&lt;&gt;X390,1,
IF(COUNTIF(OFFSET(Y389,0,0,-INDEX(Forecast_Capex_Input!$CG$12:$CG$286,$X390)),Y389)=INDEX(Forecast_Capex_Input!$CG$12:$CG$286,$X390),Y389+1,Y389)),NA)</f>
        <v>1</v>
      </c>
      <c r="Z390" s="174" cm="1">
        <f t="array" ref="Z390">IFERROR($C390-IF($X390=1,1,INDEX(Forecast_Capex_Input!$CI$12:$CI$286,$X390-1))+1,NA)</f>
        <v>2</v>
      </c>
      <c r="AA390" s="174" cm="1">
        <f t="array" aca="1" ref="AA390" ca="1">IFERROR(IF(Y390=1,
INDEX(Forecast_Capex_Input!$AI$10:$BB$10,SMALL(IF(INDEX(Forecast_Capex_Input!$AI$12:$BB$286,$X390,0)&gt;0,COLUMN(Forecast_Capex_Input!$AI$10:$BB$10)-COLUMN(Forecast_Capex_Input!$AI$12)+1),ROWS(OFFSET(AA389,0,0,-$Z390)))),
OFFSET(AA389,-INDEX(Forecast_Capex_Input!$CG$12:$CG$286,$X390)+1,0)),NA)</f>
        <v>4</v>
      </c>
      <c r="AB390" s="174">
        <f t="shared" ca="1" si="229"/>
        <v>1</v>
      </c>
      <c r="AC390" s="222" t="b">
        <f t="shared" si="261"/>
        <v>0</v>
      </c>
      <c r="AD390" s="220" t="b">
        <v>0</v>
      </c>
      <c r="AE390" s="222" t="b">
        <f t="shared" si="230"/>
        <v>1</v>
      </c>
      <c r="AF390" s="165"/>
      <c r="AG390" s="215">
        <v>0.10161111444399819</v>
      </c>
      <c r="AH390" s="215">
        <v>2.9538114663952967E-3</v>
      </c>
      <c r="AI390" s="215">
        <v>0</v>
      </c>
      <c r="AJ390" s="215">
        <v>0</v>
      </c>
      <c r="AK390" s="215">
        <v>0</v>
      </c>
      <c r="AL390" s="155">
        <v>0.10456492591039349</v>
      </c>
      <c r="AM390" s="165"/>
      <c r="AN390" s="215" cm="1">
        <f t="array" aca="1" ref="AN390" ca="1">IFERROR(INDEX(General!O$33:O$34,$AB390)
*AG390,0)</f>
        <v>0.10144636883200188</v>
      </c>
      <c r="AO390" s="215" cm="1">
        <f t="array" aca="1" ref="AO390" ca="1">IFERROR(INDEX(General!P$33:P$34,$AB390)
*AH390,0)</f>
        <v>2.9715772331248957E-3</v>
      </c>
      <c r="AP390" s="215" cm="1">
        <f t="array" aca="1" ref="AP390" ca="1">IFERROR(INDEX(General!Q$33:Q$34,$AB390)
*AI390,0)</f>
        <v>0</v>
      </c>
      <c r="AQ390" s="215" cm="1">
        <f t="array" aca="1" ref="AQ390" ca="1">IFERROR(INDEX(General!R$33:R$34,$AB390)
*AJ390,0)</f>
        <v>0</v>
      </c>
      <c r="AR390" s="215" cm="1">
        <f t="array" aca="1" ref="AR390" ca="1">IFERROR(INDEX(General!S$33:S$34,$AB390)
*AK390,0)</f>
        <v>0</v>
      </c>
      <c r="AS390" s="155">
        <f t="shared" ca="1" si="262"/>
        <v>0.10441794606512678</v>
      </c>
      <c r="AT390" s="165"/>
      <c r="AU390" s="215">
        <f ca="1">IF($AE390=FALSE,AN390*Overheads!$R$24*$V390,
IFERROR(Overheads!$O$49*$V390*AN390,0)
+IFERROR(Overheads!Q$59*$V390*(AN390/Overheads!Q$68),0))</f>
        <v>1.4209227214416236E-2</v>
      </c>
      <c r="AV390" s="215">
        <f ca="1">IF($AE390=FALSE,AO390*Overheads!$R$24*$V390,
IFERROR(Overheads!$O$49*$V390*AO390,0)
+IFERROR(Overheads!R$59*$V390*(AO390/Overheads!R$68),0))</f>
        <v>3.5465905159521612E-4</v>
      </c>
      <c r="AW390" s="215">
        <f ca="1">IF($AE390=FALSE,AP390*Overheads!$R$24*$V390,
IFERROR(Overheads!$O$49*$V390*AP390,0)
+IFERROR(Overheads!S$59*$V390*(AP390/Overheads!S$68),0))</f>
        <v>0</v>
      </c>
      <c r="AX390" s="215">
        <f ca="1">IF($AE390=FALSE,AQ390*Overheads!$R$24*$V390,
IFERROR(Overheads!$O$49*$V390*AQ390,0)
+IFERROR(Overheads!T$59*$V390*(AQ390/Overheads!T$68),0))</f>
        <v>0</v>
      </c>
      <c r="AY390" s="215">
        <f ca="1">IF($AE390=FALSE,AR390*Overheads!$R$24*$V390,
IFERROR(Overheads!$O$49*$V390*AR390,0)
+IFERROR(Overheads!U$59*$V390*(AR390/Overheads!U$68),0))</f>
        <v>0</v>
      </c>
      <c r="AZ390" s="155">
        <f t="shared" ca="1" si="263"/>
        <v>1.4563886266011452E-2</v>
      </c>
      <c r="BA390" s="165"/>
      <c r="BB390" s="215">
        <f ca="1">IF($AE390=FALSE,AN390*Overheads!$S$25,
IFERROR(Overheads!$O$50*AN390,0)
+IFERROR(Overheads!Q$60*(AN390/Overheads!Q$66),0))</f>
        <v>1.9070709139155668E-3</v>
      </c>
      <c r="BC390" s="215">
        <f ca="1">IF($AE390=FALSE,AO390*Overheads!$S$25,
IFERROR(Overheads!$O$50*AO390,0)
+IFERROR(Overheads!R$60*(AO390/Overheads!R$66),0))</f>
        <v>5.0138239586398545E-5</v>
      </c>
      <c r="BD390" s="215">
        <f ca="1">IF($AE390=FALSE,AP390*Overheads!$S$25,
IFERROR(Overheads!$O$50*AP390,0)
+IFERROR(Overheads!S$60*(AP390/Overheads!S$66),0))</f>
        <v>0</v>
      </c>
      <c r="BE390" s="215">
        <f ca="1">IF($AE390=FALSE,AQ390*Overheads!$S$25,
IFERROR(Overheads!$O$50*AQ390,0)
+IFERROR(Overheads!T$60*(AQ390/Overheads!T$66),0))</f>
        <v>0</v>
      </c>
      <c r="BF390" s="215">
        <f ca="1">IF($AE390=FALSE,AR390*Overheads!$S$25,
IFERROR(Overheads!$O$50*AR390,0)
+IFERROR(Overheads!U$60*(AR390/Overheads!U$66),0))</f>
        <v>0</v>
      </c>
      <c r="BG390" s="155">
        <f t="shared" ca="1" si="264"/>
        <v>1.9572091535019652E-3</v>
      </c>
      <c r="BH390" s="165"/>
      <c r="BI390" s="215">
        <f t="shared" ca="1" si="265"/>
        <v>0.11756266696033368</v>
      </c>
      <c r="BJ390" s="215">
        <f t="shared" ca="1" si="231"/>
        <v>3.3763745243065102E-3</v>
      </c>
      <c r="BK390" s="215">
        <f t="shared" ca="1" si="232"/>
        <v>0</v>
      </c>
      <c r="BL390" s="215">
        <f t="shared" ca="1" si="233"/>
        <v>0</v>
      </c>
      <c r="BM390" s="215">
        <f t="shared" ca="1" si="234"/>
        <v>0</v>
      </c>
      <c r="BN390" s="155">
        <f t="shared" ca="1" si="266"/>
        <v>0.1209390414846402</v>
      </c>
      <c r="BO390" s="165"/>
      <c r="BP390" s="187" cm="1">
        <f t="array" ref="BP390">IFERROR(IF($X390=$X389,BP389,INDEX(Forecast_Capex_Input!AC$12:AC$286,$X390)),0)</f>
        <v>0</v>
      </c>
      <c r="BQ390" s="187" cm="1">
        <f t="array" ref="BQ390">IFERROR(IF($X390=$X389,BQ389,INDEX(Forecast_Capex_Input!AD$12:AD$286,$X390)),0)</f>
        <v>1</v>
      </c>
      <c r="BR390" s="187" cm="1">
        <f t="array" ref="BR390">IFERROR(IF($X390=$X389,BR389,INDEX(Forecast_Capex_Input!AE$12:AE$286,$X390)),0)</f>
        <v>0</v>
      </c>
      <c r="BS390" s="187" cm="1">
        <f t="array" ref="BS390">IFERROR(IF($X390=$X389,BS389,INDEX(Forecast_Capex_Input!AF$12:AF$286,$X390)),0)</f>
        <v>0</v>
      </c>
      <c r="BT390" s="187" cm="1">
        <f t="array" ref="BT390">IFERROR(IF($X390=$X389,BT389,INDEX(Forecast_Capex_Input!AG$12:AG$286,$X390)),0)</f>
        <v>0</v>
      </c>
      <c r="BU390" s="165"/>
      <c r="BV390" s="215">
        <f t="shared" si="235"/>
        <v>0</v>
      </c>
      <c r="BW390" s="215">
        <f t="shared" si="236"/>
        <v>0.10456492591039349</v>
      </c>
      <c r="BX390" s="215">
        <f t="shared" si="237"/>
        <v>0</v>
      </c>
      <c r="BY390" s="215">
        <f t="shared" si="238"/>
        <v>0</v>
      </c>
      <c r="BZ390" s="215">
        <f t="shared" si="239"/>
        <v>0</v>
      </c>
      <c r="CA390" s="155">
        <f t="shared" si="267"/>
        <v>0.10456492591039349</v>
      </c>
      <c r="CB390" s="165"/>
      <c r="CC390" s="215">
        <f t="shared" ca="1" si="240"/>
        <v>0</v>
      </c>
      <c r="CD390" s="215">
        <f t="shared" ca="1" si="241"/>
        <v>0.10441794606512678</v>
      </c>
      <c r="CE390" s="215">
        <f t="shared" ca="1" si="242"/>
        <v>0</v>
      </c>
      <c r="CF390" s="215">
        <f t="shared" ca="1" si="243"/>
        <v>0</v>
      </c>
      <c r="CG390" s="215">
        <f t="shared" ca="1" si="244"/>
        <v>0</v>
      </c>
      <c r="CH390" s="155">
        <f t="shared" ca="1" si="268"/>
        <v>0.10441794606512678</v>
      </c>
      <c r="CI390" s="165"/>
      <c r="CJ390" s="215">
        <f t="shared" ca="1" si="245"/>
        <v>0</v>
      </c>
      <c r="CK390" s="215">
        <f t="shared" ca="1" si="246"/>
        <v>1.4563886266011452E-2</v>
      </c>
      <c r="CL390" s="215">
        <f t="shared" ca="1" si="247"/>
        <v>0</v>
      </c>
      <c r="CM390" s="215">
        <f t="shared" ca="1" si="248"/>
        <v>0</v>
      </c>
      <c r="CN390" s="215">
        <f t="shared" ca="1" si="249"/>
        <v>0</v>
      </c>
      <c r="CO390" s="155">
        <f t="shared" ca="1" si="269"/>
        <v>1.4563886266011452E-2</v>
      </c>
      <c r="CP390" s="165"/>
      <c r="CQ390" s="223">
        <f t="shared" ca="1" si="250"/>
        <v>0</v>
      </c>
      <c r="CR390" s="223">
        <f t="shared" ca="1" si="251"/>
        <v>1.9572091535019652E-3</v>
      </c>
      <c r="CS390" s="223">
        <f t="shared" ca="1" si="252"/>
        <v>0</v>
      </c>
      <c r="CT390" s="223">
        <f t="shared" ca="1" si="253"/>
        <v>0</v>
      </c>
      <c r="CU390" s="223">
        <f t="shared" ca="1" si="254"/>
        <v>0</v>
      </c>
      <c r="CV390" s="155">
        <f t="shared" ca="1" si="270"/>
        <v>1.9572091535019652E-3</v>
      </c>
      <c r="CW390" s="165"/>
      <c r="CX390" s="215">
        <f t="shared" ca="1" si="271"/>
        <v>0</v>
      </c>
      <c r="CY390" s="215">
        <f t="shared" ca="1" si="255"/>
        <v>0.12093904148464019</v>
      </c>
      <c r="CZ390" s="215">
        <f t="shared" ca="1" si="256"/>
        <v>0</v>
      </c>
      <c r="DA390" s="215">
        <f t="shared" ca="1" si="257"/>
        <v>0</v>
      </c>
      <c r="DB390" s="215">
        <f t="shared" ca="1" si="258"/>
        <v>0</v>
      </c>
      <c r="DC390" s="155">
        <f t="shared" ca="1" si="272"/>
        <v>0.12093904148464019</v>
      </c>
      <c r="DD390" s="165"/>
      <c r="DE390" s="188" t="b" cm="1">
        <f t="array" aca="1" ref="DE390" ca="1">OR($G390=Forecast_Capex_Input!$BF$8:$BF$10)</f>
        <v>0</v>
      </c>
      <c r="DF390" s="188" cm="1">
        <f t="array" aca="1" ref="DF390" ca="1">IFERROR(INDEX(Forecast_Capex_Input!BG$12:BG$286,$X390)
*(INDEX(Forecast_Capex_Input!$H$12:$H$286,$X390)=Repex),0)
*$DE390</f>
        <v>0</v>
      </c>
      <c r="DG390" s="188" cm="1">
        <f t="array" aca="1" ref="DG390" ca="1">IFERROR(INDEX(Forecast_Capex_Input!BH$12:BH$286,$X390)
*(INDEX(Forecast_Capex_Input!$H$12:$H$286,$X390)=Repex),0)
*$DE390</f>
        <v>0</v>
      </c>
      <c r="DH390" s="188" cm="1">
        <f t="array" aca="1" ref="DH390" ca="1">IFERROR(INDEX(Forecast_Capex_Input!BI$12:BI$286,$X390)
*(INDEX(Forecast_Capex_Input!$H$12:$H$286,$X390)=Repex),0)
*$DE390</f>
        <v>0</v>
      </c>
      <c r="DI390" s="188" cm="1">
        <f t="array" aca="1" ref="DI390" ca="1">IFERROR(INDEX(Forecast_Capex_Input!BJ$12:BJ$286,$X390)
*(INDEX(Forecast_Capex_Input!$H$12:$H$286,$X390)=Repex),0)
*$DE390</f>
        <v>0</v>
      </c>
      <c r="DJ390" s="188" cm="1">
        <f t="array" aca="1" ref="DJ390" ca="1">IFERROR(INDEX(Forecast_Capex_Input!BK$12:BK$286,$X390)
*(INDEX(Forecast_Capex_Input!$H$12:$H$286,$X390)=Repex),0)
*$DE390</f>
        <v>0</v>
      </c>
      <c r="DK390" s="188" cm="1">
        <f t="array" aca="1" ref="DK390" ca="1">IFERROR(INDEX(Forecast_Capex_Input!BL$12:BL$286,$X390)
*(INDEX(Forecast_Capex_Input!$H$12:$H$286,$X390)=Repex),0)
*$DE390</f>
        <v>0</v>
      </c>
      <c r="DL390" s="165"/>
      <c r="DM390" s="188" t="b" cm="1">
        <f t="array" aca="1" ref="DM390" ca="1">OR($G390=Forecast_Capex_Input!$BN$8:$BN$9)</f>
        <v>0</v>
      </c>
      <c r="DN390" s="188" cm="1">
        <f t="array" aca="1" ref="DN390" ca="1">IFERROR(INDEX(Forecast_Capex_Input!BO$12:BO$286,$X390)
*(INDEX(Forecast_Capex_Input!$H$12:$H$286,$X390)=Repex),0)
*$DM390</f>
        <v>0</v>
      </c>
      <c r="DO390" s="188" cm="1">
        <f t="array" aca="1" ref="DO390" ca="1">IFERROR(INDEX(Forecast_Capex_Input!BP$12:BP$286,$X390)
*(INDEX(Forecast_Capex_Input!$H$12:$H$286,$X390)=Repex),0)
*$DM390</f>
        <v>0</v>
      </c>
      <c r="DP390" s="188" cm="1">
        <f t="array" aca="1" ref="DP390" ca="1">IFERROR(INDEX(Forecast_Capex_Input!BQ$12:BQ$286,$X390)
*(INDEX(Forecast_Capex_Input!$H$12:$H$286,$X390)=Repex),0)
*$DM390</f>
        <v>0</v>
      </c>
      <c r="DQ390" s="188" cm="1">
        <f t="array" aca="1" ref="DQ390" ca="1">IFERROR(INDEX(Forecast_Capex_Input!BR$12:BR$286,$X390)
*(INDEX(Forecast_Capex_Input!$H$12:$H$286,$X390)=Repex),0)
*$DM390</f>
        <v>0</v>
      </c>
      <c r="DR390" s="188" cm="1">
        <f t="array" aca="1" ref="DR390" ca="1">IFERROR(INDEX(Forecast_Capex_Input!BS$12:BS$286,$X390)
*(INDEX(Forecast_Capex_Input!$H$12:$H$286,$X390)=Repex),0)
*$DM390</f>
        <v>0</v>
      </c>
      <c r="DS390" s="165"/>
      <c r="DT390" s="188" t="b" cm="1">
        <f t="array" aca="1" ref="DT390" ca="1">OR($G390=Forecast_Capex_Input!$BU$8:$BU$10)</f>
        <v>1</v>
      </c>
      <c r="DU390" s="188" cm="1">
        <f t="array" aca="1" ref="DU390" ca="1">IFERROR(INDEX(Forecast_Capex_Input!BV$12:BV$286,$X390)
*(INDEX(Forecast_Capex_Input!$H$12:$H$286,$X390)=Repex),0)
*$DT390</f>
        <v>0</v>
      </c>
      <c r="DV390" s="188" cm="1">
        <f t="array" aca="1" ref="DV390" ca="1">IFERROR(INDEX(Forecast_Capex_Input!BW$12:BW$286,$X390)
*(INDEX(Forecast_Capex_Input!$H$12:$H$286,$X390)=Repex),0)
*$DT390</f>
        <v>0</v>
      </c>
      <c r="DW390" s="188" cm="1">
        <f t="array" aca="1" ref="DW390" ca="1">IFERROR(INDEX(Forecast_Capex_Input!BX$12:BX$286,$X390)
*(INDEX(Forecast_Capex_Input!$H$12:$H$286,$X390)=Repex),0)
*$DT390</f>
        <v>0</v>
      </c>
      <c r="DX390" s="188" cm="1">
        <f t="array" aca="1" ref="DX390" ca="1">IFERROR(INDEX(Forecast_Capex_Input!BY$12:BY$286,$X390)
*(INDEX(Forecast_Capex_Input!$H$12:$H$286,$X390)=Repex),0)
*$DT390</f>
        <v>0</v>
      </c>
      <c r="DY390" s="188" cm="1">
        <f t="array" aca="1" ref="DY390" ca="1">IFERROR(INDEX(Forecast_Capex_Input!BZ$12:BZ$286,$X390)
*(INDEX(Forecast_Capex_Input!$H$12:$H$286,$X390)=Repex),0)
*$DT390</f>
        <v>0</v>
      </c>
      <c r="DZ390" s="188" cm="1">
        <f t="array" aca="1" ref="DZ390" ca="1">IFERROR(INDEX(Forecast_Capex_Input!CA$12:CA$286,$X390)
*(INDEX(Forecast_Capex_Input!$H$12:$H$286,$X390)=Repex),0)
*$DT390</f>
        <v>0</v>
      </c>
      <c r="EA390" s="188" cm="1">
        <f t="array" aca="1" ref="EA390" ca="1">IFERROR(INDEX(Forecast_Capex_Input!CB$12:CB$286,$X390)
*(INDEX(Forecast_Capex_Input!$H$12:$H$286,$X390)=Repex),0)
*$DT390</f>
        <v>0</v>
      </c>
      <c r="EB390" s="188" cm="1">
        <f t="array" aca="1" ref="EB390" ca="1">IFERROR(INDEX(Forecast_Capex_Input!CC$12:CC$286,$X390)
*(INDEX(Forecast_Capex_Input!$H$12:$H$286,$X390)=Repex),0)
*$DT390</f>
        <v>0</v>
      </c>
      <c r="EC390" s="165"/>
      <c r="ED390" s="226">
        <f t="shared" ca="1" si="259"/>
        <v>0.10441794606512678</v>
      </c>
      <c r="EE390" s="174">
        <v>63</v>
      </c>
    </row>
    <row r="391" spans="3:135" x14ac:dyDescent="0.2">
      <c r="C391" s="174">
        <f t="shared" si="260"/>
        <v>381</v>
      </c>
      <c r="D391" s="167" t="str" cm="1">
        <f t="array" ref="D391">IFERROR(INDEX(Forecast_Capex_Input!$D$12:$D$286,$X391),NA)</f>
        <v>Supply to Sydney West Area</v>
      </c>
      <c r="E391" s="172" t="b" cm="1">
        <f t="array" ref="E391">IF($X391=NA,NA,INDEX(Forecast_Capex_Input!$E$12:$E$286,$X391))</f>
        <v>1</v>
      </c>
      <c r="F391" s="167" t="str" cm="1">
        <f t="array" aca="1" ref="F391" ca="1">IFERROR(INDEX(General!$E$25:$E$26,$Y391),NA)</f>
        <v>Non-Labour</v>
      </c>
      <c r="G391" s="167" t="str" cm="1">
        <f t="array" aca="1" ref="G391" ca="1">IFERROR(INDEX(Forecast_Capex_Input!$AI$11:$BB$11,$AA391),NA)</f>
        <v>Substations</v>
      </c>
      <c r="H391" s="189" cm="1">
        <f t="array" aca="1" ref="H391" ca="1">IFERROR(INDEX(Forecast_Capex_Input!$AI$12:$BB$286,$X391,$AA391),NA)</f>
        <v>0.95000000000000007</v>
      </c>
      <c r="I391" s="199" t="str" cm="1">
        <f t="array" ref="I391">IFERROR(INDEX(Forecast_Capex_Input!$F$12:$F$286,$X391),NA)</f>
        <v>Augmentation Expenditure</v>
      </c>
      <c r="J391" s="199" t="str" cm="1">
        <f t="array" ref="J391">IFERROR(INDEX(Forecast_Capex_Input!G$12:G$286,$X391),NA)</f>
        <v>Augmentations</v>
      </c>
      <c r="K391" s="199" t="str" cm="1">
        <f t="array" ref="K391">IFERROR(INDEX(Forecast_Capex_Input!H$12:H$286,$X391),NA)</f>
        <v>Augex</v>
      </c>
      <c r="L391" s="199" t="str" cm="1">
        <f t="array" ref="L391">IFERROR(INDEX(Forecast_Capex_Input!I$12:I$286,$X391),NA)</f>
        <v>Demand</v>
      </c>
      <c r="M391" s="199" t="str" cm="1">
        <f t="array" ref="M391">IFERROR(INDEX(Forecast_Capex_Input!J$12:J$286,$X391),NA)</f>
        <v>N/A</v>
      </c>
      <c r="N391" s="199" t="str" cm="1">
        <f t="array" ref="N391">IFERROR(INDEX(Forecast_Capex_Input!K$12:K$286,$X391),NA)</f>
        <v>N/A</v>
      </c>
      <c r="O391" s="199" t="str" cm="1">
        <f t="array" ref="O391">IFERROR(INDEX(Forecast_Capex_Input!L$12:L$286,$X391),NA)</f>
        <v>N/A</v>
      </c>
      <c r="P391" s="199" t="str" cm="1">
        <f t="array" ref="P391">IFERROR(INDEX(Forecast_Capex_Input!M$12:M$286,$X391),NA)</f>
        <v>N/A</v>
      </c>
      <c r="Q391" s="172" t="str" cm="1">
        <f t="array" ref="Q391">IFERROR(INDEX(Forecast_Capex_Input!N$12:N$286,$X391),NA)</f>
        <v>No</v>
      </c>
      <c r="R391" s="265" cm="1">
        <f t="array" ref="R391">IFERROR(INDEX(Forecast_Capex_Input!O$12:O$286,$X391),0)</f>
        <v>0</v>
      </c>
      <c r="S391" s="172" t="str" cm="1">
        <f t="array" ref="S391">IFERROR(INDEX(Forecast_Capex_Input!P$12:P$286,$X391),0)</f>
        <v>Localised maximum demand growth</v>
      </c>
      <c r="T391" s="199" t="str" cm="1">
        <f t="array" aca="1" ref="T391" ca="1">IFERROR(INDEX(General!$K$84:$K$103,$AA391),NA)</f>
        <v>Substations (2018 onwards)</v>
      </c>
      <c r="U391" s="188" cm="1">
        <f t="array" aca="1" ref="U391" ca="1">IFERROR(
IF($F391=General!$E$25,INDEX(Forecast_Capex_Input!S$12:S$286,$X391),
INDEX(Forecast_Capex_Input!T$12:T$286,$X391)),0)</f>
        <v>0.88</v>
      </c>
      <c r="V391" s="222" t="b">
        <f>IFERROR(INDEX(Overheads!$T$19:$T$26,MATCH($I391,Overheads!$E$19:$E$26,0)),FALSE)</f>
        <v>1</v>
      </c>
      <c r="W391" s="165"/>
      <c r="X391" s="174">
        <f>IFERROR(
IF(MATCH($C391,Forecast_Capex_Input!$CI$12:$CI$286,1)+1&gt;MAX(Forecast_Capex_Input!$C$12:$C$286),NA,
MATCH($C391,Forecast_Capex_Input!$CI$12:$CI$286,1)+1),1)</f>
        <v>148</v>
      </c>
      <c r="Y391" s="174" cm="1">
        <f t="array" aca="1" ref="Y391" ca="1">IFERROR(
IF(X390&lt;&gt;X391,1,
IF(COUNTIF(OFFSET(Y390,0,0,-INDEX(Forecast_Capex_Input!$CG$12:$CG$286,$X391)),Y390)=INDEX(Forecast_Capex_Input!$CG$12:$CG$286,$X391),Y390+1,Y390)),NA)</f>
        <v>2</v>
      </c>
      <c r="Z391" s="174" cm="1">
        <f t="array" ref="Z391">IFERROR($C391-IF($X391=1,1,INDEX(Forecast_Capex_Input!$CI$12:$CI$286,$X391-1))+1,NA)</f>
        <v>3</v>
      </c>
      <c r="AA391" s="174" cm="1">
        <f t="array" aca="1" ref="AA391" ca="1">IFERROR(IF(Y391=1,
INDEX(Forecast_Capex_Input!$AI$10:$BB$10,SMALL(IF(INDEX(Forecast_Capex_Input!$AI$12:$BB$286,$X391,0)&gt;0,COLUMN(Forecast_Capex_Input!$AI$10:$BB$10)-COLUMN(Forecast_Capex_Input!$AI$12)+1),ROWS(OFFSET(AA390,0,0,-$Z391)))),
OFFSET(AA390,-INDEX(Forecast_Capex_Input!$CG$12:$CG$286,$X391)+1,0)),NA)</f>
        <v>3</v>
      </c>
      <c r="AB391" s="174">
        <f t="shared" ca="1" si="229"/>
        <v>2</v>
      </c>
      <c r="AC391" s="222" t="b">
        <f t="shared" si="261"/>
        <v>0</v>
      </c>
      <c r="AD391" s="220" t="b">
        <v>0</v>
      </c>
      <c r="AE391" s="222" t="b">
        <f t="shared" si="230"/>
        <v>1</v>
      </c>
      <c r="AF391" s="165"/>
      <c r="AG391" s="215">
        <v>14.157815279197081</v>
      </c>
      <c r="AH391" s="215">
        <v>0.411564397651078</v>
      </c>
      <c r="AI391" s="215">
        <v>0</v>
      </c>
      <c r="AJ391" s="215">
        <v>0</v>
      </c>
      <c r="AK391" s="215">
        <v>0</v>
      </c>
      <c r="AL391" s="155">
        <v>14.569379676848159</v>
      </c>
      <c r="AM391" s="165"/>
      <c r="AN391" s="215" cm="1">
        <f t="array" aca="1" ref="AN391" ca="1">IFERROR(INDEX(General!O$33:O$34,$AB391)
*AG391,0)</f>
        <v>14.157815279197081</v>
      </c>
      <c r="AO391" s="215" cm="1">
        <f t="array" aca="1" ref="AO391" ca="1">IFERROR(INDEX(General!P$33:P$34,$AB391)
*AH391,0)</f>
        <v>0.411564397651078</v>
      </c>
      <c r="AP391" s="215" cm="1">
        <f t="array" aca="1" ref="AP391" ca="1">IFERROR(INDEX(General!Q$33:Q$34,$AB391)
*AI391,0)</f>
        <v>0</v>
      </c>
      <c r="AQ391" s="215" cm="1">
        <f t="array" aca="1" ref="AQ391" ca="1">IFERROR(INDEX(General!R$33:R$34,$AB391)
*AJ391,0)</f>
        <v>0</v>
      </c>
      <c r="AR391" s="215" cm="1">
        <f t="array" aca="1" ref="AR391" ca="1">IFERROR(INDEX(General!S$33:S$34,$AB391)
*AK391,0)</f>
        <v>0</v>
      </c>
      <c r="AS391" s="155">
        <f t="shared" ca="1" si="262"/>
        <v>14.569379676848159</v>
      </c>
      <c r="AT391" s="165"/>
      <c r="AU391" s="215">
        <f ca="1">IF($AE391=FALSE,AN391*Overheads!$R$24*$V391,
IFERROR(Overheads!$O$49*$V391*AN391,0)
+IFERROR(Overheads!Q$59*$V391*(AN391/Overheads!Q$68),0))</f>
        <v>1.9830341536915057</v>
      </c>
      <c r="AV391" s="215">
        <f ca="1">IF($AE391=FALSE,AO391*Overheads!$R$24*$V391,
IFERROR(Overheads!$O$49*$V391*AO391,0)
+IFERROR(Overheads!R$59*$V391*(AO391/Overheads!R$68),0))</f>
        <v>4.9120392131888693E-2</v>
      </c>
      <c r="AW391" s="215">
        <f ca="1">IF($AE391=FALSE,AP391*Overheads!$R$24*$V391,
IFERROR(Overheads!$O$49*$V391*AP391,0)
+IFERROR(Overheads!S$59*$V391*(AP391/Overheads!S$68),0))</f>
        <v>0</v>
      </c>
      <c r="AX391" s="215">
        <f ca="1">IF($AE391=FALSE,AQ391*Overheads!$R$24*$V391,
IFERROR(Overheads!$O$49*$V391*AQ391,0)
+IFERROR(Overheads!T$59*$V391*(AQ391/Overheads!T$68),0))</f>
        <v>0</v>
      </c>
      <c r="AY391" s="215">
        <f ca="1">IF($AE391=FALSE,AR391*Overheads!$R$24*$V391,
IFERROR(Overheads!$O$49*$V391*AR391,0)
+IFERROR(Overheads!U$59*$V391*(AR391/Overheads!U$68),0))</f>
        <v>0</v>
      </c>
      <c r="AZ391" s="155">
        <f t="shared" ca="1" si="263"/>
        <v>2.0321545458233943</v>
      </c>
      <c r="BA391" s="165"/>
      <c r="BB391" s="215">
        <f ca="1">IF($AE391=FALSE,AN391*Overheads!$S$25,
IFERROR(Overheads!$O$50*AN391,0)
+IFERROR(Overheads!Q$60*(AN391/Overheads!Q$66),0))</f>
        <v>0.26615006563969634</v>
      </c>
      <c r="BC391" s="215">
        <f ca="1">IF($AE391=FALSE,AO391*Overheads!$S$25,
IFERROR(Overheads!$O$50*AO391,0)
+IFERROR(Overheads!R$60*(AO391/Overheads!R$66),0))</f>
        <v>6.9441622262537564E-3</v>
      </c>
      <c r="BD391" s="215">
        <f ca="1">IF($AE391=FALSE,AP391*Overheads!$S$25,
IFERROR(Overheads!$O$50*AP391,0)
+IFERROR(Overheads!S$60*(AP391/Overheads!S$66),0))</f>
        <v>0</v>
      </c>
      <c r="BE391" s="215">
        <f ca="1">IF($AE391=FALSE,AQ391*Overheads!$S$25,
IFERROR(Overheads!$O$50*AQ391,0)
+IFERROR(Overheads!T$60*(AQ391/Overheads!T$66),0))</f>
        <v>0</v>
      </c>
      <c r="BF391" s="215">
        <f ca="1">IF($AE391=FALSE,AR391*Overheads!$S$25,
IFERROR(Overheads!$O$50*AR391,0)
+IFERROR(Overheads!U$60*(AR391/Overheads!U$66),0))</f>
        <v>0</v>
      </c>
      <c r="BG391" s="155">
        <f t="shared" ca="1" si="264"/>
        <v>0.27309422786595011</v>
      </c>
      <c r="BH391" s="165"/>
      <c r="BI391" s="215">
        <f t="shared" ca="1" si="265"/>
        <v>16.406999498528283</v>
      </c>
      <c r="BJ391" s="215">
        <f t="shared" ca="1" si="231"/>
        <v>0.46762895200922044</v>
      </c>
      <c r="BK391" s="215">
        <f t="shared" ca="1" si="232"/>
        <v>0</v>
      </c>
      <c r="BL391" s="215">
        <f t="shared" ca="1" si="233"/>
        <v>0</v>
      </c>
      <c r="BM391" s="215">
        <f t="shared" ca="1" si="234"/>
        <v>0</v>
      </c>
      <c r="BN391" s="155">
        <f t="shared" ca="1" si="266"/>
        <v>16.874628450537504</v>
      </c>
      <c r="BO391" s="165"/>
      <c r="BP391" s="187" cm="1">
        <f t="array" ref="BP391">IFERROR(IF($X391=$X390,BP390,INDEX(Forecast_Capex_Input!AC$12:AC$286,$X391)),0)</f>
        <v>0</v>
      </c>
      <c r="BQ391" s="187" cm="1">
        <f t="array" ref="BQ391">IFERROR(IF($X391=$X390,BQ390,INDEX(Forecast_Capex_Input!AD$12:AD$286,$X391)),0)</f>
        <v>1</v>
      </c>
      <c r="BR391" s="187" cm="1">
        <f t="array" ref="BR391">IFERROR(IF($X391=$X390,BR390,INDEX(Forecast_Capex_Input!AE$12:AE$286,$X391)),0)</f>
        <v>0</v>
      </c>
      <c r="BS391" s="187" cm="1">
        <f t="array" ref="BS391">IFERROR(IF($X391=$X390,BS390,INDEX(Forecast_Capex_Input!AF$12:AF$286,$X391)),0)</f>
        <v>0</v>
      </c>
      <c r="BT391" s="187" cm="1">
        <f t="array" ref="BT391">IFERROR(IF($X391=$X390,BT390,INDEX(Forecast_Capex_Input!AG$12:AG$286,$X391)),0)</f>
        <v>0</v>
      </c>
      <c r="BU391" s="165"/>
      <c r="BV391" s="215">
        <f t="shared" si="235"/>
        <v>0</v>
      </c>
      <c r="BW391" s="215">
        <f t="shared" si="236"/>
        <v>14.569379676848159</v>
      </c>
      <c r="BX391" s="215">
        <f t="shared" si="237"/>
        <v>0</v>
      </c>
      <c r="BY391" s="215">
        <f t="shared" si="238"/>
        <v>0</v>
      </c>
      <c r="BZ391" s="215">
        <f t="shared" si="239"/>
        <v>0</v>
      </c>
      <c r="CA391" s="155">
        <f t="shared" si="267"/>
        <v>14.569379676848159</v>
      </c>
      <c r="CB391" s="165"/>
      <c r="CC391" s="215">
        <f t="shared" ca="1" si="240"/>
        <v>0</v>
      </c>
      <c r="CD391" s="215">
        <f t="shared" ca="1" si="241"/>
        <v>14.569379676848159</v>
      </c>
      <c r="CE391" s="215">
        <f t="shared" ca="1" si="242"/>
        <v>0</v>
      </c>
      <c r="CF391" s="215">
        <f t="shared" ca="1" si="243"/>
        <v>0</v>
      </c>
      <c r="CG391" s="215">
        <f t="shared" ca="1" si="244"/>
        <v>0</v>
      </c>
      <c r="CH391" s="155">
        <f t="shared" ca="1" si="268"/>
        <v>14.569379676848159</v>
      </c>
      <c r="CI391" s="165"/>
      <c r="CJ391" s="215">
        <f t="shared" ca="1" si="245"/>
        <v>0</v>
      </c>
      <c r="CK391" s="215">
        <f t="shared" ca="1" si="246"/>
        <v>2.0321545458233943</v>
      </c>
      <c r="CL391" s="215">
        <f t="shared" ca="1" si="247"/>
        <v>0</v>
      </c>
      <c r="CM391" s="215">
        <f t="shared" ca="1" si="248"/>
        <v>0</v>
      </c>
      <c r="CN391" s="215">
        <f t="shared" ca="1" si="249"/>
        <v>0</v>
      </c>
      <c r="CO391" s="155">
        <f t="shared" ca="1" si="269"/>
        <v>2.0321545458233943</v>
      </c>
      <c r="CP391" s="165"/>
      <c r="CQ391" s="223">
        <f t="shared" ca="1" si="250"/>
        <v>0</v>
      </c>
      <c r="CR391" s="223">
        <f t="shared" ca="1" si="251"/>
        <v>0.27309422786595011</v>
      </c>
      <c r="CS391" s="223">
        <f t="shared" ca="1" si="252"/>
        <v>0</v>
      </c>
      <c r="CT391" s="223">
        <f t="shared" ca="1" si="253"/>
        <v>0</v>
      </c>
      <c r="CU391" s="223">
        <f t="shared" ca="1" si="254"/>
        <v>0</v>
      </c>
      <c r="CV391" s="155">
        <f t="shared" ca="1" si="270"/>
        <v>0.27309422786595011</v>
      </c>
      <c r="CW391" s="165"/>
      <c r="CX391" s="215">
        <f t="shared" ca="1" si="271"/>
        <v>0</v>
      </c>
      <c r="CY391" s="215">
        <f t="shared" ca="1" si="255"/>
        <v>16.874628450537504</v>
      </c>
      <c r="CZ391" s="215">
        <f t="shared" ca="1" si="256"/>
        <v>0</v>
      </c>
      <c r="DA391" s="215">
        <f t="shared" ca="1" si="257"/>
        <v>0</v>
      </c>
      <c r="DB391" s="215">
        <f t="shared" ca="1" si="258"/>
        <v>0</v>
      </c>
      <c r="DC391" s="155">
        <f t="shared" ca="1" si="272"/>
        <v>16.874628450537504</v>
      </c>
      <c r="DD391" s="165"/>
      <c r="DE391" s="188" t="b" cm="1">
        <f t="array" aca="1" ref="DE391" ca="1">OR($G391=Forecast_Capex_Input!$BF$8:$BF$10)</f>
        <v>0</v>
      </c>
      <c r="DF391" s="188" cm="1">
        <f t="array" aca="1" ref="DF391" ca="1">IFERROR(INDEX(Forecast_Capex_Input!BG$12:BG$286,$X391)
*(INDEX(Forecast_Capex_Input!$H$12:$H$286,$X391)=Repex),0)
*$DE391</f>
        <v>0</v>
      </c>
      <c r="DG391" s="188" cm="1">
        <f t="array" aca="1" ref="DG391" ca="1">IFERROR(INDEX(Forecast_Capex_Input!BH$12:BH$286,$X391)
*(INDEX(Forecast_Capex_Input!$H$12:$H$286,$X391)=Repex),0)
*$DE391</f>
        <v>0</v>
      </c>
      <c r="DH391" s="188" cm="1">
        <f t="array" aca="1" ref="DH391" ca="1">IFERROR(INDEX(Forecast_Capex_Input!BI$12:BI$286,$X391)
*(INDEX(Forecast_Capex_Input!$H$12:$H$286,$X391)=Repex),0)
*$DE391</f>
        <v>0</v>
      </c>
      <c r="DI391" s="188" cm="1">
        <f t="array" aca="1" ref="DI391" ca="1">IFERROR(INDEX(Forecast_Capex_Input!BJ$12:BJ$286,$X391)
*(INDEX(Forecast_Capex_Input!$H$12:$H$286,$X391)=Repex),0)
*$DE391</f>
        <v>0</v>
      </c>
      <c r="DJ391" s="188" cm="1">
        <f t="array" aca="1" ref="DJ391" ca="1">IFERROR(INDEX(Forecast_Capex_Input!BK$12:BK$286,$X391)
*(INDEX(Forecast_Capex_Input!$H$12:$H$286,$X391)=Repex),0)
*$DE391</f>
        <v>0</v>
      </c>
      <c r="DK391" s="188" cm="1">
        <f t="array" aca="1" ref="DK391" ca="1">IFERROR(INDEX(Forecast_Capex_Input!BL$12:BL$286,$X391)
*(INDEX(Forecast_Capex_Input!$H$12:$H$286,$X391)=Repex),0)
*$DE391</f>
        <v>0</v>
      </c>
      <c r="DL391" s="165"/>
      <c r="DM391" s="188" t="b" cm="1">
        <f t="array" aca="1" ref="DM391" ca="1">OR($G391=Forecast_Capex_Input!$BN$8:$BN$9)</f>
        <v>1</v>
      </c>
      <c r="DN391" s="188" cm="1">
        <f t="array" aca="1" ref="DN391" ca="1">IFERROR(INDEX(Forecast_Capex_Input!BO$12:BO$286,$X391)
*(INDEX(Forecast_Capex_Input!$H$12:$H$286,$X391)=Repex),0)
*$DM391</f>
        <v>0</v>
      </c>
      <c r="DO391" s="188" cm="1">
        <f t="array" aca="1" ref="DO391" ca="1">IFERROR(INDEX(Forecast_Capex_Input!BP$12:BP$286,$X391)
*(INDEX(Forecast_Capex_Input!$H$12:$H$286,$X391)=Repex),0)
*$DM391</f>
        <v>0</v>
      </c>
      <c r="DP391" s="188" cm="1">
        <f t="array" aca="1" ref="DP391" ca="1">IFERROR(INDEX(Forecast_Capex_Input!BQ$12:BQ$286,$X391)
*(INDEX(Forecast_Capex_Input!$H$12:$H$286,$X391)=Repex),0)
*$DM391</f>
        <v>0</v>
      </c>
      <c r="DQ391" s="188" cm="1">
        <f t="array" aca="1" ref="DQ391" ca="1">IFERROR(INDEX(Forecast_Capex_Input!BR$12:BR$286,$X391)
*(INDEX(Forecast_Capex_Input!$H$12:$H$286,$X391)=Repex),0)
*$DM391</f>
        <v>0</v>
      </c>
      <c r="DR391" s="188" cm="1">
        <f t="array" aca="1" ref="DR391" ca="1">IFERROR(INDEX(Forecast_Capex_Input!BS$12:BS$286,$X391)
*(INDEX(Forecast_Capex_Input!$H$12:$H$286,$X391)=Repex),0)
*$DM391</f>
        <v>0</v>
      </c>
      <c r="DS391" s="165"/>
      <c r="DT391" s="188" t="b" cm="1">
        <f t="array" aca="1" ref="DT391" ca="1">OR($G391=Forecast_Capex_Input!$BU$8:$BU$10)</f>
        <v>0</v>
      </c>
      <c r="DU391" s="188" cm="1">
        <f t="array" aca="1" ref="DU391" ca="1">IFERROR(INDEX(Forecast_Capex_Input!BV$12:BV$286,$X391)
*(INDEX(Forecast_Capex_Input!$H$12:$H$286,$X391)=Repex),0)
*$DT391</f>
        <v>0</v>
      </c>
      <c r="DV391" s="188" cm="1">
        <f t="array" aca="1" ref="DV391" ca="1">IFERROR(INDEX(Forecast_Capex_Input!BW$12:BW$286,$X391)
*(INDEX(Forecast_Capex_Input!$H$12:$H$286,$X391)=Repex),0)
*$DT391</f>
        <v>0</v>
      </c>
      <c r="DW391" s="188" cm="1">
        <f t="array" aca="1" ref="DW391" ca="1">IFERROR(INDEX(Forecast_Capex_Input!BX$12:BX$286,$X391)
*(INDEX(Forecast_Capex_Input!$H$12:$H$286,$X391)=Repex),0)
*$DT391</f>
        <v>0</v>
      </c>
      <c r="DX391" s="188" cm="1">
        <f t="array" aca="1" ref="DX391" ca="1">IFERROR(INDEX(Forecast_Capex_Input!BY$12:BY$286,$X391)
*(INDEX(Forecast_Capex_Input!$H$12:$H$286,$X391)=Repex),0)
*$DT391</f>
        <v>0</v>
      </c>
      <c r="DY391" s="188" cm="1">
        <f t="array" aca="1" ref="DY391" ca="1">IFERROR(INDEX(Forecast_Capex_Input!BZ$12:BZ$286,$X391)
*(INDEX(Forecast_Capex_Input!$H$12:$H$286,$X391)=Repex),0)
*$DT391</f>
        <v>0</v>
      </c>
      <c r="DZ391" s="188" cm="1">
        <f t="array" aca="1" ref="DZ391" ca="1">IFERROR(INDEX(Forecast_Capex_Input!CA$12:CA$286,$X391)
*(INDEX(Forecast_Capex_Input!$H$12:$H$286,$X391)=Repex),0)
*$DT391</f>
        <v>0</v>
      </c>
      <c r="EA391" s="188" cm="1">
        <f t="array" aca="1" ref="EA391" ca="1">IFERROR(INDEX(Forecast_Capex_Input!CB$12:CB$286,$X391)
*(INDEX(Forecast_Capex_Input!$H$12:$H$286,$X391)=Repex),0)
*$DT391</f>
        <v>0</v>
      </c>
      <c r="EB391" s="188" cm="1">
        <f t="array" aca="1" ref="EB391" ca="1">IFERROR(INDEX(Forecast_Capex_Input!CC$12:CC$286,$X391)
*(INDEX(Forecast_Capex_Input!$H$12:$H$286,$X391)=Repex),0)
*$DT391</f>
        <v>0</v>
      </c>
      <c r="EC391" s="165"/>
      <c r="ED391" s="226">
        <f t="shared" ca="1" si="259"/>
        <v>14.569379676848159</v>
      </c>
      <c r="EE391" s="174">
        <v>6</v>
      </c>
    </row>
    <row r="392" spans="3:135" x14ac:dyDescent="0.2">
      <c r="C392" s="174">
        <f t="shared" si="260"/>
        <v>382</v>
      </c>
      <c r="D392" s="167" t="str" cm="1">
        <f t="array" ref="D392">IFERROR(INDEX(Forecast_Capex_Input!$D$12:$D$286,$X392),NA)</f>
        <v>Supply to Sydney West Area</v>
      </c>
      <c r="E392" s="172" t="b" cm="1">
        <f t="array" ref="E392">IF($X392=NA,NA,INDEX(Forecast_Capex_Input!$E$12:$E$286,$X392))</f>
        <v>1</v>
      </c>
      <c r="F392" s="167" t="str" cm="1">
        <f t="array" aca="1" ref="F392" ca="1">IFERROR(INDEX(General!$E$25:$E$26,$Y392),NA)</f>
        <v>Non-Labour</v>
      </c>
      <c r="G392" s="167" t="str" cm="1">
        <f t="array" aca="1" ref="G392" ca="1">IFERROR(INDEX(Forecast_Capex_Input!$AI$11:$BB$11,$AA392),NA)</f>
        <v>Secondary Systems</v>
      </c>
      <c r="H392" s="189" cm="1">
        <f t="array" aca="1" ref="H392" ca="1">IFERROR(INDEX(Forecast_Capex_Input!$AI$12:$BB$286,$X392,$AA392),NA)</f>
        <v>0.05</v>
      </c>
      <c r="I392" s="199" t="str" cm="1">
        <f t="array" ref="I392">IFERROR(INDEX(Forecast_Capex_Input!$F$12:$F$286,$X392),NA)</f>
        <v>Augmentation Expenditure</v>
      </c>
      <c r="J392" s="199" t="str" cm="1">
        <f t="array" ref="J392">IFERROR(INDEX(Forecast_Capex_Input!G$12:G$286,$X392),NA)</f>
        <v>Augmentations</v>
      </c>
      <c r="K392" s="199" t="str" cm="1">
        <f t="array" ref="K392">IFERROR(INDEX(Forecast_Capex_Input!H$12:H$286,$X392),NA)</f>
        <v>Augex</v>
      </c>
      <c r="L392" s="199" t="str" cm="1">
        <f t="array" ref="L392">IFERROR(INDEX(Forecast_Capex_Input!I$12:I$286,$X392),NA)</f>
        <v>Demand</v>
      </c>
      <c r="M392" s="199" t="str" cm="1">
        <f t="array" ref="M392">IFERROR(INDEX(Forecast_Capex_Input!J$12:J$286,$X392),NA)</f>
        <v>N/A</v>
      </c>
      <c r="N392" s="199" t="str" cm="1">
        <f t="array" ref="N392">IFERROR(INDEX(Forecast_Capex_Input!K$12:K$286,$X392),NA)</f>
        <v>N/A</v>
      </c>
      <c r="O392" s="199" t="str" cm="1">
        <f t="array" ref="O392">IFERROR(INDEX(Forecast_Capex_Input!L$12:L$286,$X392),NA)</f>
        <v>N/A</v>
      </c>
      <c r="P392" s="199" t="str" cm="1">
        <f t="array" ref="P392">IFERROR(INDEX(Forecast_Capex_Input!M$12:M$286,$X392),NA)</f>
        <v>N/A</v>
      </c>
      <c r="Q392" s="172" t="str" cm="1">
        <f t="array" ref="Q392">IFERROR(INDEX(Forecast_Capex_Input!N$12:N$286,$X392),NA)</f>
        <v>No</v>
      </c>
      <c r="R392" s="265" cm="1">
        <f t="array" ref="R392">IFERROR(INDEX(Forecast_Capex_Input!O$12:O$286,$X392),0)</f>
        <v>0</v>
      </c>
      <c r="S392" s="172" t="str" cm="1">
        <f t="array" ref="S392">IFERROR(INDEX(Forecast_Capex_Input!P$12:P$286,$X392),0)</f>
        <v>Localised maximum demand growth</v>
      </c>
      <c r="T392" s="199" t="str" cm="1">
        <f t="array" aca="1" ref="T392" ca="1">IFERROR(INDEX(General!$K$84:$K$103,$AA392),NA)</f>
        <v>Secondary Systems (2018-23)</v>
      </c>
      <c r="U392" s="188" cm="1">
        <f t="array" aca="1" ref="U392" ca="1">IFERROR(
IF($F392=General!$E$25,INDEX(Forecast_Capex_Input!S$12:S$286,$X392),
INDEX(Forecast_Capex_Input!T$12:T$286,$X392)),0)</f>
        <v>0.88</v>
      </c>
      <c r="V392" s="222" t="b">
        <f>IFERROR(INDEX(Overheads!$T$19:$T$26,MATCH($I392,Overheads!$E$19:$E$26,0)),FALSE)</f>
        <v>1</v>
      </c>
      <c r="W392" s="165"/>
      <c r="X392" s="174">
        <f>IFERROR(
IF(MATCH($C392,Forecast_Capex_Input!$CI$12:$CI$286,1)+1&gt;MAX(Forecast_Capex_Input!$C$12:$C$286),NA,
MATCH($C392,Forecast_Capex_Input!$CI$12:$CI$286,1)+1),1)</f>
        <v>148</v>
      </c>
      <c r="Y392" s="174" cm="1">
        <f t="array" aca="1" ref="Y392" ca="1">IFERROR(
IF(X391&lt;&gt;X392,1,
IF(COUNTIF(OFFSET(Y391,0,0,-INDEX(Forecast_Capex_Input!$CG$12:$CG$286,$X392)),Y391)=INDEX(Forecast_Capex_Input!$CG$12:$CG$286,$X392),Y391+1,Y391)),NA)</f>
        <v>2</v>
      </c>
      <c r="Z392" s="174" cm="1">
        <f t="array" ref="Z392">IFERROR($C392-IF($X392=1,1,INDEX(Forecast_Capex_Input!$CI$12:$CI$286,$X392-1))+1,NA)</f>
        <v>4</v>
      </c>
      <c r="AA392" s="174" cm="1">
        <f t="array" aca="1" ref="AA392" ca="1">IFERROR(IF(Y392=1,
INDEX(Forecast_Capex_Input!$AI$10:$BB$10,SMALL(IF(INDEX(Forecast_Capex_Input!$AI$12:$BB$286,$X392,0)&gt;0,COLUMN(Forecast_Capex_Input!$AI$10:$BB$10)-COLUMN(Forecast_Capex_Input!$AI$12)+1),ROWS(OFFSET(AA391,0,0,-$Z392)))),
OFFSET(AA391,-INDEX(Forecast_Capex_Input!$CG$12:$CG$286,$X392)+1,0)),NA)</f>
        <v>4</v>
      </c>
      <c r="AB392" s="174">
        <f t="shared" ca="1" si="229"/>
        <v>2</v>
      </c>
      <c r="AC392" s="222" t="b">
        <f t="shared" si="261"/>
        <v>0</v>
      </c>
      <c r="AD392" s="220" t="b">
        <v>0</v>
      </c>
      <c r="AE392" s="222" t="b">
        <f t="shared" si="230"/>
        <v>1</v>
      </c>
      <c r="AF392" s="165"/>
      <c r="AG392" s="215">
        <v>0.74514817258932009</v>
      </c>
      <c r="AH392" s="215">
        <v>2.1661284086898845E-2</v>
      </c>
      <c r="AI392" s="215">
        <v>0</v>
      </c>
      <c r="AJ392" s="215">
        <v>0</v>
      </c>
      <c r="AK392" s="215">
        <v>0</v>
      </c>
      <c r="AL392" s="155">
        <v>0.76680945667621891</v>
      </c>
      <c r="AM392" s="165"/>
      <c r="AN392" s="215" cm="1">
        <f t="array" aca="1" ref="AN392" ca="1">IFERROR(INDEX(General!O$33:O$34,$AB392)
*AG392,0)</f>
        <v>0.74514817258932009</v>
      </c>
      <c r="AO392" s="215" cm="1">
        <f t="array" aca="1" ref="AO392" ca="1">IFERROR(INDEX(General!P$33:P$34,$AB392)
*AH392,0)</f>
        <v>2.1661284086898845E-2</v>
      </c>
      <c r="AP392" s="215" cm="1">
        <f t="array" aca="1" ref="AP392" ca="1">IFERROR(INDEX(General!Q$33:Q$34,$AB392)
*AI392,0)</f>
        <v>0</v>
      </c>
      <c r="AQ392" s="215" cm="1">
        <f t="array" aca="1" ref="AQ392" ca="1">IFERROR(INDEX(General!R$33:R$34,$AB392)
*AJ392,0)</f>
        <v>0</v>
      </c>
      <c r="AR392" s="215" cm="1">
        <f t="array" aca="1" ref="AR392" ca="1">IFERROR(INDEX(General!S$33:S$34,$AB392)
*AK392,0)</f>
        <v>0</v>
      </c>
      <c r="AS392" s="155">
        <f t="shared" ca="1" si="262"/>
        <v>0.76680945667621891</v>
      </c>
      <c r="AT392" s="165"/>
      <c r="AU392" s="215">
        <f ca="1">IF($AE392=FALSE,AN392*Overheads!$R$24*$V392,
IFERROR(Overheads!$O$49*$V392*AN392,0)
+IFERROR(Overheads!Q$59*$V392*(AN392/Overheads!Q$68),0))</f>
        <v>0.10437021861534239</v>
      </c>
      <c r="AV392" s="215">
        <f ca="1">IF($AE392=FALSE,AO392*Overheads!$R$24*$V392,
IFERROR(Overheads!$O$49*$V392*AO392,0)
+IFERROR(Overheads!R$59*$V392*(AO392/Overheads!R$68),0))</f>
        <v>2.5852837964151949E-3</v>
      </c>
      <c r="AW392" s="215">
        <f ca="1">IF($AE392=FALSE,AP392*Overheads!$R$24*$V392,
IFERROR(Overheads!$O$49*$V392*AP392,0)
+IFERROR(Overheads!S$59*$V392*(AP392/Overheads!S$68),0))</f>
        <v>0</v>
      </c>
      <c r="AX392" s="215">
        <f ca="1">IF($AE392=FALSE,AQ392*Overheads!$R$24*$V392,
IFERROR(Overheads!$O$49*$V392*AQ392,0)
+IFERROR(Overheads!T$59*$V392*(AQ392/Overheads!T$68),0))</f>
        <v>0</v>
      </c>
      <c r="AY392" s="215">
        <f ca="1">IF($AE392=FALSE,AR392*Overheads!$R$24*$V392,
IFERROR(Overheads!$O$49*$V392*AR392,0)
+IFERROR(Overheads!U$59*$V392*(AR392/Overheads!U$68),0))</f>
        <v>0</v>
      </c>
      <c r="AZ392" s="155">
        <f t="shared" ca="1" si="263"/>
        <v>0.10695550241175758</v>
      </c>
      <c r="BA392" s="165"/>
      <c r="BB392" s="215">
        <f ca="1">IF($AE392=FALSE,AN392*Overheads!$S$25,
IFERROR(Overheads!$O$50*AN392,0)
+IFERROR(Overheads!Q$60*(AN392/Overheads!Q$66),0))</f>
        <v>1.4007898191562968E-2</v>
      </c>
      <c r="BC392" s="215">
        <f ca="1">IF($AE392=FALSE,AO392*Overheads!$S$25,
IFERROR(Overheads!$O$50*AO392,0)
+IFERROR(Overheads!R$60*(AO392/Overheads!R$66),0))</f>
        <v>3.6548222243440822E-4</v>
      </c>
      <c r="BD392" s="215">
        <f ca="1">IF($AE392=FALSE,AP392*Overheads!$S$25,
IFERROR(Overheads!$O$50*AP392,0)
+IFERROR(Overheads!S$60*(AP392/Overheads!S$66),0))</f>
        <v>0</v>
      </c>
      <c r="BE392" s="215">
        <f ca="1">IF($AE392=FALSE,AQ392*Overheads!$S$25,
IFERROR(Overheads!$O$50*AQ392,0)
+IFERROR(Overheads!T$60*(AQ392/Overheads!T$66),0))</f>
        <v>0</v>
      </c>
      <c r="BF392" s="215">
        <f ca="1">IF($AE392=FALSE,AR392*Overheads!$S$25,
IFERROR(Overheads!$O$50*AR392,0)
+IFERROR(Overheads!U$60*(AR392/Overheads!U$66),0))</f>
        <v>0</v>
      </c>
      <c r="BG392" s="155">
        <f t="shared" ca="1" si="264"/>
        <v>1.4373380413997376E-2</v>
      </c>
      <c r="BH392" s="165"/>
      <c r="BI392" s="215">
        <f t="shared" ca="1" si="265"/>
        <v>0.86352628939622544</v>
      </c>
      <c r="BJ392" s="215">
        <f t="shared" ca="1" si="231"/>
        <v>2.4612050105748448E-2</v>
      </c>
      <c r="BK392" s="215">
        <f t="shared" ca="1" si="232"/>
        <v>0</v>
      </c>
      <c r="BL392" s="215">
        <f t="shared" ca="1" si="233"/>
        <v>0</v>
      </c>
      <c r="BM392" s="215">
        <f t="shared" ca="1" si="234"/>
        <v>0</v>
      </c>
      <c r="BN392" s="155">
        <f t="shared" ca="1" si="266"/>
        <v>0.88813833950197385</v>
      </c>
      <c r="BO392" s="165"/>
      <c r="BP392" s="187" cm="1">
        <f t="array" ref="BP392">IFERROR(IF($X392=$X391,BP391,INDEX(Forecast_Capex_Input!AC$12:AC$286,$X392)),0)</f>
        <v>0</v>
      </c>
      <c r="BQ392" s="187" cm="1">
        <f t="array" ref="BQ392">IFERROR(IF($X392=$X391,BQ391,INDEX(Forecast_Capex_Input!AD$12:AD$286,$X392)),0)</f>
        <v>1</v>
      </c>
      <c r="BR392" s="187" cm="1">
        <f t="array" ref="BR392">IFERROR(IF($X392=$X391,BR391,INDEX(Forecast_Capex_Input!AE$12:AE$286,$X392)),0)</f>
        <v>0</v>
      </c>
      <c r="BS392" s="187" cm="1">
        <f t="array" ref="BS392">IFERROR(IF($X392=$X391,BS391,INDEX(Forecast_Capex_Input!AF$12:AF$286,$X392)),0)</f>
        <v>0</v>
      </c>
      <c r="BT392" s="187" cm="1">
        <f t="array" ref="BT392">IFERROR(IF($X392=$X391,BT391,INDEX(Forecast_Capex_Input!AG$12:AG$286,$X392)),0)</f>
        <v>0</v>
      </c>
      <c r="BU392" s="165"/>
      <c r="BV392" s="215">
        <f t="shared" si="235"/>
        <v>0</v>
      </c>
      <c r="BW392" s="215">
        <f t="shared" si="236"/>
        <v>0.76680945667621891</v>
      </c>
      <c r="BX392" s="215">
        <f t="shared" si="237"/>
        <v>0</v>
      </c>
      <c r="BY392" s="215">
        <f t="shared" si="238"/>
        <v>0</v>
      </c>
      <c r="BZ392" s="215">
        <f t="shared" si="239"/>
        <v>0</v>
      </c>
      <c r="CA392" s="155">
        <f t="shared" si="267"/>
        <v>0.76680945667621891</v>
      </c>
      <c r="CB392" s="165"/>
      <c r="CC392" s="215">
        <f t="shared" ca="1" si="240"/>
        <v>0</v>
      </c>
      <c r="CD392" s="215">
        <f t="shared" ca="1" si="241"/>
        <v>0.76680945667621891</v>
      </c>
      <c r="CE392" s="215">
        <f t="shared" ca="1" si="242"/>
        <v>0</v>
      </c>
      <c r="CF392" s="215">
        <f t="shared" ca="1" si="243"/>
        <v>0</v>
      </c>
      <c r="CG392" s="215">
        <f t="shared" ca="1" si="244"/>
        <v>0</v>
      </c>
      <c r="CH392" s="155">
        <f t="shared" ca="1" si="268"/>
        <v>0.76680945667621891</v>
      </c>
      <c r="CI392" s="165"/>
      <c r="CJ392" s="215">
        <f t="shared" ca="1" si="245"/>
        <v>0</v>
      </c>
      <c r="CK392" s="215">
        <f t="shared" ca="1" si="246"/>
        <v>0.10695550241175758</v>
      </c>
      <c r="CL392" s="215">
        <f t="shared" ca="1" si="247"/>
        <v>0</v>
      </c>
      <c r="CM392" s="215">
        <f t="shared" ca="1" si="248"/>
        <v>0</v>
      </c>
      <c r="CN392" s="215">
        <f t="shared" ca="1" si="249"/>
        <v>0</v>
      </c>
      <c r="CO392" s="155">
        <f t="shared" ca="1" si="269"/>
        <v>0.10695550241175758</v>
      </c>
      <c r="CP392" s="165"/>
      <c r="CQ392" s="223">
        <f t="shared" ca="1" si="250"/>
        <v>0</v>
      </c>
      <c r="CR392" s="223">
        <f t="shared" ca="1" si="251"/>
        <v>1.4373380413997376E-2</v>
      </c>
      <c r="CS392" s="223">
        <f t="shared" ca="1" si="252"/>
        <v>0</v>
      </c>
      <c r="CT392" s="223">
        <f t="shared" ca="1" si="253"/>
        <v>0</v>
      </c>
      <c r="CU392" s="223">
        <f t="shared" ca="1" si="254"/>
        <v>0</v>
      </c>
      <c r="CV392" s="155">
        <f t="shared" ca="1" si="270"/>
        <v>1.4373380413997376E-2</v>
      </c>
      <c r="CW392" s="165"/>
      <c r="CX392" s="215">
        <f t="shared" ca="1" si="271"/>
        <v>0</v>
      </c>
      <c r="CY392" s="215">
        <f t="shared" ca="1" si="255"/>
        <v>0.88813833950197385</v>
      </c>
      <c r="CZ392" s="215">
        <f t="shared" ca="1" si="256"/>
        <v>0</v>
      </c>
      <c r="DA392" s="215">
        <f t="shared" ca="1" si="257"/>
        <v>0</v>
      </c>
      <c r="DB392" s="215">
        <f t="shared" ca="1" si="258"/>
        <v>0</v>
      </c>
      <c r="DC392" s="155">
        <f t="shared" ca="1" si="272"/>
        <v>0.88813833950197385</v>
      </c>
      <c r="DD392" s="165"/>
      <c r="DE392" s="188" t="b" cm="1">
        <f t="array" aca="1" ref="DE392" ca="1">OR($G392=Forecast_Capex_Input!$BF$8:$BF$10)</f>
        <v>0</v>
      </c>
      <c r="DF392" s="188" cm="1">
        <f t="array" aca="1" ref="DF392" ca="1">IFERROR(INDEX(Forecast_Capex_Input!BG$12:BG$286,$X392)
*(INDEX(Forecast_Capex_Input!$H$12:$H$286,$X392)=Repex),0)
*$DE392</f>
        <v>0</v>
      </c>
      <c r="DG392" s="188" cm="1">
        <f t="array" aca="1" ref="DG392" ca="1">IFERROR(INDEX(Forecast_Capex_Input!BH$12:BH$286,$X392)
*(INDEX(Forecast_Capex_Input!$H$12:$H$286,$X392)=Repex),0)
*$DE392</f>
        <v>0</v>
      </c>
      <c r="DH392" s="188" cm="1">
        <f t="array" aca="1" ref="DH392" ca="1">IFERROR(INDEX(Forecast_Capex_Input!BI$12:BI$286,$X392)
*(INDEX(Forecast_Capex_Input!$H$12:$H$286,$X392)=Repex),0)
*$DE392</f>
        <v>0</v>
      </c>
      <c r="DI392" s="188" cm="1">
        <f t="array" aca="1" ref="DI392" ca="1">IFERROR(INDEX(Forecast_Capex_Input!BJ$12:BJ$286,$X392)
*(INDEX(Forecast_Capex_Input!$H$12:$H$286,$X392)=Repex),0)
*$DE392</f>
        <v>0</v>
      </c>
      <c r="DJ392" s="188" cm="1">
        <f t="array" aca="1" ref="DJ392" ca="1">IFERROR(INDEX(Forecast_Capex_Input!BK$12:BK$286,$X392)
*(INDEX(Forecast_Capex_Input!$H$12:$H$286,$X392)=Repex),0)
*$DE392</f>
        <v>0</v>
      </c>
      <c r="DK392" s="188" cm="1">
        <f t="array" aca="1" ref="DK392" ca="1">IFERROR(INDEX(Forecast_Capex_Input!BL$12:BL$286,$X392)
*(INDEX(Forecast_Capex_Input!$H$12:$H$286,$X392)=Repex),0)
*$DE392</f>
        <v>0</v>
      </c>
      <c r="DL392" s="165"/>
      <c r="DM392" s="188" t="b" cm="1">
        <f t="array" aca="1" ref="DM392" ca="1">OR($G392=Forecast_Capex_Input!$BN$8:$BN$9)</f>
        <v>0</v>
      </c>
      <c r="DN392" s="188" cm="1">
        <f t="array" aca="1" ref="DN392" ca="1">IFERROR(INDEX(Forecast_Capex_Input!BO$12:BO$286,$X392)
*(INDEX(Forecast_Capex_Input!$H$12:$H$286,$X392)=Repex),0)
*$DM392</f>
        <v>0</v>
      </c>
      <c r="DO392" s="188" cm="1">
        <f t="array" aca="1" ref="DO392" ca="1">IFERROR(INDEX(Forecast_Capex_Input!BP$12:BP$286,$X392)
*(INDEX(Forecast_Capex_Input!$H$12:$H$286,$X392)=Repex),0)
*$DM392</f>
        <v>0</v>
      </c>
      <c r="DP392" s="188" cm="1">
        <f t="array" aca="1" ref="DP392" ca="1">IFERROR(INDEX(Forecast_Capex_Input!BQ$12:BQ$286,$X392)
*(INDEX(Forecast_Capex_Input!$H$12:$H$286,$X392)=Repex),0)
*$DM392</f>
        <v>0</v>
      </c>
      <c r="DQ392" s="188" cm="1">
        <f t="array" aca="1" ref="DQ392" ca="1">IFERROR(INDEX(Forecast_Capex_Input!BR$12:BR$286,$X392)
*(INDEX(Forecast_Capex_Input!$H$12:$H$286,$X392)=Repex),0)
*$DM392</f>
        <v>0</v>
      </c>
      <c r="DR392" s="188" cm="1">
        <f t="array" aca="1" ref="DR392" ca="1">IFERROR(INDEX(Forecast_Capex_Input!BS$12:BS$286,$X392)
*(INDEX(Forecast_Capex_Input!$H$12:$H$286,$X392)=Repex),0)
*$DM392</f>
        <v>0</v>
      </c>
      <c r="DS392" s="165"/>
      <c r="DT392" s="188" t="b" cm="1">
        <f t="array" aca="1" ref="DT392" ca="1">OR($G392=Forecast_Capex_Input!$BU$8:$BU$10)</f>
        <v>1</v>
      </c>
      <c r="DU392" s="188" cm="1">
        <f t="array" aca="1" ref="DU392" ca="1">IFERROR(INDEX(Forecast_Capex_Input!BV$12:BV$286,$X392)
*(INDEX(Forecast_Capex_Input!$H$12:$H$286,$X392)=Repex),0)
*$DT392</f>
        <v>0</v>
      </c>
      <c r="DV392" s="188" cm="1">
        <f t="array" aca="1" ref="DV392" ca="1">IFERROR(INDEX(Forecast_Capex_Input!BW$12:BW$286,$X392)
*(INDEX(Forecast_Capex_Input!$H$12:$H$286,$X392)=Repex),0)
*$DT392</f>
        <v>0</v>
      </c>
      <c r="DW392" s="188" cm="1">
        <f t="array" aca="1" ref="DW392" ca="1">IFERROR(INDEX(Forecast_Capex_Input!BX$12:BX$286,$X392)
*(INDEX(Forecast_Capex_Input!$H$12:$H$286,$X392)=Repex),0)
*$DT392</f>
        <v>0</v>
      </c>
      <c r="DX392" s="188" cm="1">
        <f t="array" aca="1" ref="DX392" ca="1">IFERROR(INDEX(Forecast_Capex_Input!BY$12:BY$286,$X392)
*(INDEX(Forecast_Capex_Input!$H$12:$H$286,$X392)=Repex),0)
*$DT392</f>
        <v>0</v>
      </c>
      <c r="DY392" s="188" cm="1">
        <f t="array" aca="1" ref="DY392" ca="1">IFERROR(INDEX(Forecast_Capex_Input!BZ$12:BZ$286,$X392)
*(INDEX(Forecast_Capex_Input!$H$12:$H$286,$X392)=Repex),0)
*$DT392</f>
        <v>0</v>
      </c>
      <c r="DZ392" s="188" cm="1">
        <f t="array" aca="1" ref="DZ392" ca="1">IFERROR(INDEX(Forecast_Capex_Input!CA$12:CA$286,$X392)
*(INDEX(Forecast_Capex_Input!$H$12:$H$286,$X392)=Repex),0)
*$DT392</f>
        <v>0</v>
      </c>
      <c r="EA392" s="188" cm="1">
        <f t="array" aca="1" ref="EA392" ca="1">IFERROR(INDEX(Forecast_Capex_Input!CB$12:CB$286,$X392)
*(INDEX(Forecast_Capex_Input!$H$12:$H$286,$X392)=Repex),0)
*$DT392</f>
        <v>0</v>
      </c>
      <c r="EB392" s="188" cm="1">
        <f t="array" aca="1" ref="EB392" ca="1">IFERROR(INDEX(Forecast_Capex_Input!CC$12:CC$286,$X392)
*(INDEX(Forecast_Capex_Input!$H$12:$H$286,$X392)=Repex),0)
*$DT392</f>
        <v>0</v>
      </c>
      <c r="EC392" s="165"/>
      <c r="ED392" s="226">
        <f t="shared" ca="1" si="259"/>
        <v>0.76680945667621891</v>
      </c>
      <c r="EE392" s="174">
        <v>42</v>
      </c>
    </row>
    <row r="393" spans="3:135" x14ac:dyDescent="0.2">
      <c r="C393" s="174">
        <f t="shared" si="260"/>
        <v>383</v>
      </c>
      <c r="D393" s="167" t="str" cm="1">
        <f t="array" ref="D393">IFERROR(INDEX(Forecast_Capex_Input!$D$12:$D$286,$X393),NA)</f>
        <v>Maintain quality of supply in ACT</v>
      </c>
      <c r="E393" s="172" t="b" cm="1">
        <f t="array" ref="E393">IF($X393=NA,NA,INDEX(Forecast_Capex_Input!$E$12:$E$286,$X393))</f>
        <v>0</v>
      </c>
      <c r="F393" s="167" t="str" cm="1">
        <f t="array" aca="1" ref="F393" ca="1">IFERROR(INDEX(General!$E$25:$E$26,$Y393),NA)</f>
        <v>Labour</v>
      </c>
      <c r="G393" s="167" t="str" cm="1">
        <f t="array" aca="1" ref="G393" ca="1">IFERROR(INDEX(Forecast_Capex_Input!$AI$11:$BB$11,$AA393),NA)</f>
        <v>Substations</v>
      </c>
      <c r="H393" s="189" cm="1">
        <f t="array" aca="1" ref="H393" ca="1">IFERROR(INDEX(Forecast_Capex_Input!$AI$12:$BB$286,$X393,$AA393),NA)</f>
        <v>0.95</v>
      </c>
      <c r="I393" s="199" t="str" cm="1">
        <f t="array" ref="I393">IFERROR(INDEX(Forecast_Capex_Input!$F$12:$F$286,$X393),NA)</f>
        <v>Augmentation Expenditure</v>
      </c>
      <c r="J393" s="199" t="str" cm="1">
        <f t="array" ref="J393">IFERROR(INDEX(Forecast_Capex_Input!G$12:G$286,$X393),NA)</f>
        <v>Augmentations</v>
      </c>
      <c r="K393" s="199" t="str" cm="1">
        <f t="array" ref="K393">IFERROR(INDEX(Forecast_Capex_Input!H$12:H$286,$X393),NA)</f>
        <v>Augex</v>
      </c>
      <c r="L393" s="199" t="str" cm="1">
        <f t="array" ref="L393">IFERROR(INDEX(Forecast_Capex_Input!I$12:I$286,$X393),NA)</f>
        <v>Compliance</v>
      </c>
      <c r="M393" s="199" t="str" cm="1">
        <f t="array" ref="M393">IFERROR(INDEX(Forecast_Capex_Input!J$12:J$286,$X393),NA)</f>
        <v>N/A</v>
      </c>
      <c r="N393" s="199" t="str" cm="1">
        <f t="array" ref="N393">IFERROR(INDEX(Forecast_Capex_Input!K$12:K$286,$X393),NA)</f>
        <v>N/A</v>
      </c>
      <c r="O393" s="199" t="str" cm="1">
        <f t="array" ref="O393">IFERROR(INDEX(Forecast_Capex_Input!L$12:L$286,$X393),NA)</f>
        <v>N/A</v>
      </c>
      <c r="P393" s="199" t="str" cm="1">
        <f t="array" ref="P393">IFERROR(INDEX(Forecast_Capex_Input!M$12:M$286,$X393),NA)</f>
        <v>N/A</v>
      </c>
      <c r="Q393" s="172" t="str" cm="1">
        <f t="array" ref="Q393">IFERROR(INDEX(Forecast_Capex_Input!N$12:N$286,$X393),NA)</f>
        <v>No</v>
      </c>
      <c r="R393" s="265" cm="1">
        <f t="array" ref="R393">IFERROR(INDEX(Forecast_Capex_Input!O$12:O$286,$X393),0)</f>
        <v>0</v>
      </c>
      <c r="S393" s="172" t="str" cm="1">
        <f t="array" ref="S393">IFERROR(INDEX(Forecast_Capex_Input!P$12:P$286,$X393),0)</f>
        <v>Safety security &amp; reliability</v>
      </c>
      <c r="T393" s="199" t="str" cm="1">
        <f t="array" aca="1" ref="T393" ca="1">IFERROR(INDEX(General!$K$84:$K$103,$AA393),NA)</f>
        <v>Substations (2018 onwards)</v>
      </c>
      <c r="U393" s="188" cm="1">
        <f t="array" aca="1" ref="U393" ca="1">IFERROR(
IF($F393=General!$E$25,INDEX(Forecast_Capex_Input!S$12:S$286,$X393),
INDEX(Forecast_Capex_Input!T$12:T$286,$X393)),0)</f>
        <v>0.16</v>
      </c>
      <c r="V393" s="222" t="b">
        <f>IFERROR(INDEX(Overheads!$T$19:$T$26,MATCH($I393,Overheads!$E$19:$E$26,0)),FALSE)</f>
        <v>1</v>
      </c>
      <c r="W393" s="165"/>
      <c r="X393" s="174">
        <f>IFERROR(
IF(MATCH($C393,Forecast_Capex_Input!$CI$12:$CI$286,1)+1&gt;MAX(Forecast_Capex_Input!$C$12:$C$286),NA,
MATCH($C393,Forecast_Capex_Input!$CI$12:$CI$286,1)+1),1)</f>
        <v>149</v>
      </c>
      <c r="Y393" s="174" cm="1">
        <f t="array" aca="1" ref="Y393" ca="1">IFERROR(
IF(X392&lt;&gt;X393,1,
IF(COUNTIF(OFFSET(Y392,0,0,-INDEX(Forecast_Capex_Input!$CG$12:$CG$286,$X393)),Y392)=INDEX(Forecast_Capex_Input!$CG$12:$CG$286,$X393),Y392+1,Y392)),NA)</f>
        <v>1</v>
      </c>
      <c r="Z393" s="174" cm="1">
        <f t="array" ref="Z393">IFERROR($C393-IF($X393=1,1,INDEX(Forecast_Capex_Input!$CI$12:$CI$286,$X393-1))+1,NA)</f>
        <v>1</v>
      </c>
      <c r="AA393" s="174" cm="1">
        <f t="array" aca="1" ref="AA393" ca="1">IFERROR(IF(Y393=1,
INDEX(Forecast_Capex_Input!$AI$10:$BB$10,SMALL(IF(INDEX(Forecast_Capex_Input!$AI$12:$BB$286,$X393,0)&gt;0,COLUMN(Forecast_Capex_Input!$AI$10:$BB$10)-COLUMN(Forecast_Capex_Input!$AI$12)+1),ROWS(OFFSET(AA392,0,0,-$Z393)))),
OFFSET(AA392,-INDEX(Forecast_Capex_Input!$CG$12:$CG$286,$X393)+1,0)),NA)</f>
        <v>3</v>
      </c>
      <c r="AB393" s="174">
        <f t="shared" ca="1" si="229"/>
        <v>1</v>
      </c>
      <c r="AC393" s="222" t="b">
        <f t="shared" si="261"/>
        <v>0</v>
      </c>
      <c r="AD393" s="220" t="b">
        <v>0</v>
      </c>
      <c r="AE393" s="222" t="b">
        <f t="shared" si="230"/>
        <v>1</v>
      </c>
      <c r="AF393" s="165"/>
      <c r="AG393" s="215">
        <v>0</v>
      </c>
      <c r="AH393" s="215">
        <v>0</v>
      </c>
      <c r="AI393" s="215">
        <v>0</v>
      </c>
      <c r="AJ393" s="215">
        <v>0</v>
      </c>
      <c r="AK393" s="215">
        <v>0</v>
      </c>
      <c r="AL393" s="155">
        <v>0</v>
      </c>
      <c r="AM393" s="165"/>
      <c r="AN393" s="215" cm="1">
        <f t="array" aca="1" ref="AN393" ca="1">IFERROR(INDEX(General!O$33:O$34,$AB393)
*AG393,0)</f>
        <v>0</v>
      </c>
      <c r="AO393" s="215" cm="1">
        <f t="array" aca="1" ref="AO393" ca="1">IFERROR(INDEX(General!P$33:P$34,$AB393)
*AH393,0)</f>
        <v>0</v>
      </c>
      <c r="AP393" s="215" cm="1">
        <f t="array" aca="1" ref="AP393" ca="1">IFERROR(INDEX(General!Q$33:Q$34,$AB393)
*AI393,0)</f>
        <v>0</v>
      </c>
      <c r="AQ393" s="215" cm="1">
        <f t="array" aca="1" ref="AQ393" ca="1">IFERROR(INDEX(General!R$33:R$34,$AB393)
*AJ393,0)</f>
        <v>0</v>
      </c>
      <c r="AR393" s="215" cm="1">
        <f t="array" aca="1" ref="AR393" ca="1">IFERROR(INDEX(General!S$33:S$34,$AB393)
*AK393,0)</f>
        <v>0</v>
      </c>
      <c r="AS393" s="155">
        <f t="shared" ca="1" si="262"/>
        <v>0</v>
      </c>
      <c r="AT393" s="165"/>
      <c r="AU393" s="215">
        <f ca="1">IF($AE393=FALSE,AN393*Overheads!$R$24*$V393,
IFERROR(Overheads!$O$49*$V393*AN393,0)
+IFERROR(Overheads!Q$59*$V393*(AN393/Overheads!Q$68),0))</f>
        <v>0</v>
      </c>
      <c r="AV393" s="215">
        <f ca="1">IF($AE393=FALSE,AO393*Overheads!$R$24*$V393,
IFERROR(Overheads!$O$49*$V393*AO393,0)
+IFERROR(Overheads!R$59*$V393*(AO393/Overheads!R$68),0))</f>
        <v>0</v>
      </c>
      <c r="AW393" s="215">
        <f ca="1">IF($AE393=FALSE,AP393*Overheads!$R$24*$V393,
IFERROR(Overheads!$O$49*$V393*AP393,0)
+IFERROR(Overheads!S$59*$V393*(AP393/Overheads!S$68),0))</f>
        <v>0</v>
      </c>
      <c r="AX393" s="215">
        <f ca="1">IF($AE393=FALSE,AQ393*Overheads!$R$24*$V393,
IFERROR(Overheads!$O$49*$V393*AQ393,0)
+IFERROR(Overheads!T$59*$V393*(AQ393/Overheads!T$68),0))</f>
        <v>0</v>
      </c>
      <c r="AY393" s="215">
        <f ca="1">IF($AE393=FALSE,AR393*Overheads!$R$24*$V393,
IFERROR(Overheads!$O$49*$V393*AR393,0)
+IFERROR(Overheads!U$59*$V393*(AR393/Overheads!U$68),0))</f>
        <v>0</v>
      </c>
      <c r="AZ393" s="155">
        <f t="shared" ca="1" si="263"/>
        <v>0</v>
      </c>
      <c r="BA393" s="165"/>
      <c r="BB393" s="215">
        <f ca="1">IF($AE393=FALSE,AN393*Overheads!$S$25,
IFERROR(Overheads!$O$50*AN393,0)
+IFERROR(Overheads!Q$60*(AN393/Overheads!Q$66),0))</f>
        <v>0</v>
      </c>
      <c r="BC393" s="215">
        <f ca="1">IF($AE393=FALSE,AO393*Overheads!$S$25,
IFERROR(Overheads!$O$50*AO393,0)
+IFERROR(Overheads!R$60*(AO393/Overheads!R$66),0))</f>
        <v>0</v>
      </c>
      <c r="BD393" s="215">
        <f ca="1">IF($AE393=FALSE,AP393*Overheads!$S$25,
IFERROR(Overheads!$O$50*AP393,0)
+IFERROR(Overheads!S$60*(AP393/Overheads!S$66),0))</f>
        <v>0</v>
      </c>
      <c r="BE393" s="215">
        <f ca="1">IF($AE393=FALSE,AQ393*Overheads!$S$25,
IFERROR(Overheads!$O$50*AQ393,0)
+IFERROR(Overheads!T$60*(AQ393/Overheads!T$66),0))</f>
        <v>0</v>
      </c>
      <c r="BF393" s="215">
        <f ca="1">IF($AE393=FALSE,AR393*Overheads!$S$25,
IFERROR(Overheads!$O$50*AR393,0)
+IFERROR(Overheads!U$60*(AR393/Overheads!U$66),0))</f>
        <v>0</v>
      </c>
      <c r="BG393" s="155">
        <f t="shared" ca="1" si="264"/>
        <v>0</v>
      </c>
      <c r="BH393" s="165"/>
      <c r="BI393" s="215">
        <f t="shared" ca="1" si="265"/>
        <v>0</v>
      </c>
      <c r="BJ393" s="215">
        <f t="shared" ca="1" si="231"/>
        <v>0</v>
      </c>
      <c r="BK393" s="215">
        <f t="shared" ca="1" si="232"/>
        <v>0</v>
      </c>
      <c r="BL393" s="215">
        <f t="shared" ca="1" si="233"/>
        <v>0</v>
      </c>
      <c r="BM393" s="215">
        <f t="shared" ca="1" si="234"/>
        <v>0</v>
      </c>
      <c r="BN393" s="155">
        <f t="shared" ca="1" si="266"/>
        <v>0</v>
      </c>
      <c r="BO393" s="165"/>
      <c r="BP393" s="187" cm="1">
        <f t="array" ref="BP393">IFERROR(IF($X393=$X392,BP392,INDEX(Forecast_Capex_Input!AC$12:AC$286,$X393)),0)</f>
        <v>0</v>
      </c>
      <c r="BQ393" s="187" cm="1">
        <f t="array" ref="BQ393">IFERROR(IF($X393=$X392,BQ392,INDEX(Forecast_Capex_Input!AD$12:AD$286,$X393)),0)</f>
        <v>0</v>
      </c>
      <c r="BR393" s="187" cm="1">
        <f t="array" ref="BR393">IFERROR(IF($X393=$X392,BR392,INDEX(Forecast_Capex_Input!AE$12:AE$286,$X393)),0)</f>
        <v>0</v>
      </c>
      <c r="BS393" s="187" cm="1">
        <f t="array" ref="BS393">IFERROR(IF($X393=$X392,BS392,INDEX(Forecast_Capex_Input!AF$12:AF$286,$X393)),0)</f>
        <v>1</v>
      </c>
      <c r="BT393" s="187" cm="1">
        <f t="array" ref="BT393">IFERROR(IF($X393=$X392,BT392,INDEX(Forecast_Capex_Input!AG$12:AG$286,$X393)),0)</f>
        <v>0</v>
      </c>
      <c r="BU393" s="165"/>
      <c r="BV393" s="215">
        <f t="shared" si="235"/>
        <v>0</v>
      </c>
      <c r="BW393" s="215">
        <f t="shared" si="236"/>
        <v>0</v>
      </c>
      <c r="BX393" s="215">
        <f t="shared" si="237"/>
        <v>0</v>
      </c>
      <c r="BY393" s="215">
        <f t="shared" si="238"/>
        <v>0</v>
      </c>
      <c r="BZ393" s="215">
        <f t="shared" si="239"/>
        <v>0</v>
      </c>
      <c r="CA393" s="155">
        <f t="shared" si="267"/>
        <v>0</v>
      </c>
      <c r="CB393" s="165"/>
      <c r="CC393" s="215">
        <f t="shared" ca="1" si="240"/>
        <v>0</v>
      </c>
      <c r="CD393" s="215">
        <f t="shared" ca="1" si="241"/>
        <v>0</v>
      </c>
      <c r="CE393" s="215">
        <f t="shared" ca="1" si="242"/>
        <v>0</v>
      </c>
      <c r="CF393" s="215">
        <f t="shared" ca="1" si="243"/>
        <v>0</v>
      </c>
      <c r="CG393" s="215">
        <f t="shared" ca="1" si="244"/>
        <v>0</v>
      </c>
      <c r="CH393" s="155">
        <f t="shared" ca="1" si="268"/>
        <v>0</v>
      </c>
      <c r="CI393" s="165"/>
      <c r="CJ393" s="215">
        <f t="shared" ca="1" si="245"/>
        <v>0</v>
      </c>
      <c r="CK393" s="215">
        <f t="shared" ca="1" si="246"/>
        <v>0</v>
      </c>
      <c r="CL393" s="215">
        <f t="shared" ca="1" si="247"/>
        <v>0</v>
      </c>
      <c r="CM393" s="215">
        <f t="shared" ca="1" si="248"/>
        <v>0</v>
      </c>
      <c r="CN393" s="215">
        <f t="shared" ca="1" si="249"/>
        <v>0</v>
      </c>
      <c r="CO393" s="155">
        <f t="shared" ca="1" si="269"/>
        <v>0</v>
      </c>
      <c r="CP393" s="165"/>
      <c r="CQ393" s="223">
        <f t="shared" ca="1" si="250"/>
        <v>0</v>
      </c>
      <c r="CR393" s="223">
        <f t="shared" ca="1" si="251"/>
        <v>0</v>
      </c>
      <c r="CS393" s="223">
        <f t="shared" ca="1" si="252"/>
        <v>0</v>
      </c>
      <c r="CT393" s="223">
        <f t="shared" ca="1" si="253"/>
        <v>0</v>
      </c>
      <c r="CU393" s="223">
        <f t="shared" ca="1" si="254"/>
        <v>0</v>
      </c>
      <c r="CV393" s="155">
        <f t="shared" ca="1" si="270"/>
        <v>0</v>
      </c>
      <c r="CW393" s="165"/>
      <c r="CX393" s="215">
        <f t="shared" ca="1" si="271"/>
        <v>0</v>
      </c>
      <c r="CY393" s="215">
        <f t="shared" ca="1" si="255"/>
        <v>0</v>
      </c>
      <c r="CZ393" s="215">
        <f t="shared" ca="1" si="256"/>
        <v>0</v>
      </c>
      <c r="DA393" s="215">
        <f t="shared" ca="1" si="257"/>
        <v>0</v>
      </c>
      <c r="DB393" s="215">
        <f t="shared" ca="1" si="258"/>
        <v>0</v>
      </c>
      <c r="DC393" s="155">
        <f t="shared" ca="1" si="272"/>
        <v>0</v>
      </c>
      <c r="DD393" s="165"/>
      <c r="DE393" s="188" t="b" cm="1">
        <f t="array" aca="1" ref="DE393" ca="1">OR($G393=Forecast_Capex_Input!$BF$8:$BF$10)</f>
        <v>0</v>
      </c>
      <c r="DF393" s="188" cm="1">
        <f t="array" aca="1" ref="DF393" ca="1">IFERROR(INDEX(Forecast_Capex_Input!BG$12:BG$286,$X393)
*(INDEX(Forecast_Capex_Input!$H$12:$H$286,$X393)=Repex),0)
*$DE393</f>
        <v>0</v>
      </c>
      <c r="DG393" s="188" cm="1">
        <f t="array" aca="1" ref="DG393" ca="1">IFERROR(INDEX(Forecast_Capex_Input!BH$12:BH$286,$X393)
*(INDEX(Forecast_Capex_Input!$H$12:$H$286,$X393)=Repex),0)
*$DE393</f>
        <v>0</v>
      </c>
      <c r="DH393" s="188" cm="1">
        <f t="array" aca="1" ref="DH393" ca="1">IFERROR(INDEX(Forecast_Capex_Input!BI$12:BI$286,$X393)
*(INDEX(Forecast_Capex_Input!$H$12:$H$286,$X393)=Repex),0)
*$DE393</f>
        <v>0</v>
      </c>
      <c r="DI393" s="188" cm="1">
        <f t="array" aca="1" ref="DI393" ca="1">IFERROR(INDEX(Forecast_Capex_Input!BJ$12:BJ$286,$X393)
*(INDEX(Forecast_Capex_Input!$H$12:$H$286,$X393)=Repex),0)
*$DE393</f>
        <v>0</v>
      </c>
      <c r="DJ393" s="188" cm="1">
        <f t="array" aca="1" ref="DJ393" ca="1">IFERROR(INDEX(Forecast_Capex_Input!BK$12:BK$286,$X393)
*(INDEX(Forecast_Capex_Input!$H$12:$H$286,$X393)=Repex),0)
*$DE393</f>
        <v>0</v>
      </c>
      <c r="DK393" s="188" cm="1">
        <f t="array" aca="1" ref="DK393" ca="1">IFERROR(INDEX(Forecast_Capex_Input!BL$12:BL$286,$X393)
*(INDEX(Forecast_Capex_Input!$H$12:$H$286,$X393)=Repex),0)
*$DE393</f>
        <v>0</v>
      </c>
      <c r="DL393" s="165"/>
      <c r="DM393" s="188" t="b" cm="1">
        <f t="array" aca="1" ref="DM393" ca="1">OR($G393=Forecast_Capex_Input!$BN$8:$BN$9)</f>
        <v>1</v>
      </c>
      <c r="DN393" s="188" cm="1">
        <f t="array" aca="1" ref="DN393" ca="1">IFERROR(INDEX(Forecast_Capex_Input!BO$12:BO$286,$X393)
*(INDEX(Forecast_Capex_Input!$H$12:$H$286,$X393)=Repex),0)
*$DM393</f>
        <v>0</v>
      </c>
      <c r="DO393" s="188" cm="1">
        <f t="array" aca="1" ref="DO393" ca="1">IFERROR(INDEX(Forecast_Capex_Input!BP$12:BP$286,$X393)
*(INDEX(Forecast_Capex_Input!$H$12:$H$286,$X393)=Repex),0)
*$DM393</f>
        <v>0</v>
      </c>
      <c r="DP393" s="188" cm="1">
        <f t="array" aca="1" ref="DP393" ca="1">IFERROR(INDEX(Forecast_Capex_Input!BQ$12:BQ$286,$X393)
*(INDEX(Forecast_Capex_Input!$H$12:$H$286,$X393)=Repex),0)
*$DM393</f>
        <v>0</v>
      </c>
      <c r="DQ393" s="188" cm="1">
        <f t="array" aca="1" ref="DQ393" ca="1">IFERROR(INDEX(Forecast_Capex_Input!BR$12:BR$286,$X393)
*(INDEX(Forecast_Capex_Input!$H$12:$H$286,$X393)=Repex),0)
*$DM393</f>
        <v>0</v>
      </c>
      <c r="DR393" s="188" cm="1">
        <f t="array" aca="1" ref="DR393" ca="1">IFERROR(INDEX(Forecast_Capex_Input!BS$12:BS$286,$X393)
*(INDEX(Forecast_Capex_Input!$H$12:$H$286,$X393)=Repex),0)
*$DM393</f>
        <v>0</v>
      </c>
      <c r="DS393" s="165"/>
      <c r="DT393" s="188" t="b" cm="1">
        <f t="array" aca="1" ref="DT393" ca="1">OR($G393=Forecast_Capex_Input!$BU$8:$BU$10)</f>
        <v>0</v>
      </c>
      <c r="DU393" s="188" cm="1">
        <f t="array" aca="1" ref="DU393" ca="1">IFERROR(INDEX(Forecast_Capex_Input!BV$12:BV$286,$X393)
*(INDEX(Forecast_Capex_Input!$H$12:$H$286,$X393)=Repex),0)
*$DT393</f>
        <v>0</v>
      </c>
      <c r="DV393" s="188" cm="1">
        <f t="array" aca="1" ref="DV393" ca="1">IFERROR(INDEX(Forecast_Capex_Input!BW$12:BW$286,$X393)
*(INDEX(Forecast_Capex_Input!$H$12:$H$286,$X393)=Repex),0)
*$DT393</f>
        <v>0</v>
      </c>
      <c r="DW393" s="188" cm="1">
        <f t="array" aca="1" ref="DW393" ca="1">IFERROR(INDEX(Forecast_Capex_Input!BX$12:BX$286,$X393)
*(INDEX(Forecast_Capex_Input!$H$12:$H$286,$X393)=Repex),0)
*$DT393</f>
        <v>0</v>
      </c>
      <c r="DX393" s="188" cm="1">
        <f t="array" aca="1" ref="DX393" ca="1">IFERROR(INDEX(Forecast_Capex_Input!BY$12:BY$286,$X393)
*(INDEX(Forecast_Capex_Input!$H$12:$H$286,$X393)=Repex),0)
*$DT393</f>
        <v>0</v>
      </c>
      <c r="DY393" s="188" cm="1">
        <f t="array" aca="1" ref="DY393" ca="1">IFERROR(INDEX(Forecast_Capex_Input!BZ$12:BZ$286,$X393)
*(INDEX(Forecast_Capex_Input!$H$12:$H$286,$X393)=Repex),0)
*$DT393</f>
        <v>0</v>
      </c>
      <c r="DZ393" s="188" cm="1">
        <f t="array" aca="1" ref="DZ393" ca="1">IFERROR(INDEX(Forecast_Capex_Input!CA$12:CA$286,$X393)
*(INDEX(Forecast_Capex_Input!$H$12:$H$286,$X393)=Repex),0)
*$DT393</f>
        <v>0</v>
      </c>
      <c r="EA393" s="188" cm="1">
        <f t="array" aca="1" ref="EA393" ca="1">IFERROR(INDEX(Forecast_Capex_Input!CB$12:CB$286,$X393)
*(INDEX(Forecast_Capex_Input!$H$12:$H$286,$X393)=Repex),0)
*$DT393</f>
        <v>0</v>
      </c>
      <c r="EB393" s="188" cm="1">
        <f t="array" aca="1" ref="EB393" ca="1">IFERROR(INDEX(Forecast_Capex_Input!CC$12:CC$286,$X393)
*(INDEX(Forecast_Capex_Input!$H$12:$H$286,$X393)=Repex),0)
*$DT393</f>
        <v>0</v>
      </c>
      <c r="EC393" s="165"/>
      <c r="ED393" s="226">
        <f t="shared" ca="1" si="259"/>
        <v>0</v>
      </c>
      <c r="EE393" s="174">
        <v>71</v>
      </c>
    </row>
    <row r="394" spans="3:135" x14ac:dyDescent="0.2">
      <c r="C394" s="174">
        <f t="shared" si="260"/>
        <v>384</v>
      </c>
      <c r="D394" s="167" t="str" cm="1">
        <f t="array" ref="D394">IFERROR(INDEX(Forecast_Capex_Input!$D$12:$D$286,$X394),NA)</f>
        <v>Maintain quality of supply in ACT</v>
      </c>
      <c r="E394" s="172" t="b" cm="1">
        <f t="array" ref="E394">IF($X394=NA,NA,INDEX(Forecast_Capex_Input!$E$12:$E$286,$X394))</f>
        <v>0</v>
      </c>
      <c r="F394" s="167" t="str" cm="1">
        <f t="array" aca="1" ref="F394" ca="1">IFERROR(INDEX(General!$E$25:$E$26,$Y394),NA)</f>
        <v>Labour</v>
      </c>
      <c r="G394" s="167" t="str" cm="1">
        <f t="array" aca="1" ref="G394" ca="1">IFERROR(INDEX(Forecast_Capex_Input!$AI$11:$BB$11,$AA394),NA)</f>
        <v>Secondary Systems</v>
      </c>
      <c r="H394" s="189" cm="1">
        <f t="array" aca="1" ref="H394" ca="1">IFERROR(INDEX(Forecast_Capex_Input!$AI$12:$BB$286,$X394,$AA394),NA)</f>
        <v>0.05</v>
      </c>
      <c r="I394" s="199" t="str" cm="1">
        <f t="array" ref="I394">IFERROR(INDEX(Forecast_Capex_Input!$F$12:$F$286,$X394),NA)</f>
        <v>Augmentation Expenditure</v>
      </c>
      <c r="J394" s="199" t="str" cm="1">
        <f t="array" ref="J394">IFERROR(INDEX(Forecast_Capex_Input!G$12:G$286,$X394),NA)</f>
        <v>Augmentations</v>
      </c>
      <c r="K394" s="199" t="str" cm="1">
        <f t="array" ref="K394">IFERROR(INDEX(Forecast_Capex_Input!H$12:H$286,$X394),NA)</f>
        <v>Augex</v>
      </c>
      <c r="L394" s="199" t="str" cm="1">
        <f t="array" ref="L394">IFERROR(INDEX(Forecast_Capex_Input!I$12:I$286,$X394),NA)</f>
        <v>Compliance</v>
      </c>
      <c r="M394" s="199" t="str" cm="1">
        <f t="array" ref="M394">IFERROR(INDEX(Forecast_Capex_Input!J$12:J$286,$X394),NA)</f>
        <v>N/A</v>
      </c>
      <c r="N394" s="199" t="str" cm="1">
        <f t="array" ref="N394">IFERROR(INDEX(Forecast_Capex_Input!K$12:K$286,$X394),NA)</f>
        <v>N/A</v>
      </c>
      <c r="O394" s="199" t="str" cm="1">
        <f t="array" ref="O394">IFERROR(INDEX(Forecast_Capex_Input!L$12:L$286,$X394),NA)</f>
        <v>N/A</v>
      </c>
      <c r="P394" s="199" t="str" cm="1">
        <f t="array" ref="P394">IFERROR(INDEX(Forecast_Capex_Input!M$12:M$286,$X394),NA)</f>
        <v>N/A</v>
      </c>
      <c r="Q394" s="172" t="str" cm="1">
        <f t="array" ref="Q394">IFERROR(INDEX(Forecast_Capex_Input!N$12:N$286,$X394),NA)</f>
        <v>No</v>
      </c>
      <c r="R394" s="265" cm="1">
        <f t="array" ref="R394">IFERROR(INDEX(Forecast_Capex_Input!O$12:O$286,$X394),0)</f>
        <v>0</v>
      </c>
      <c r="S394" s="172" t="str" cm="1">
        <f t="array" ref="S394">IFERROR(INDEX(Forecast_Capex_Input!P$12:P$286,$X394),0)</f>
        <v>Safety security &amp; reliability</v>
      </c>
      <c r="T394" s="199" t="str" cm="1">
        <f t="array" aca="1" ref="T394" ca="1">IFERROR(INDEX(General!$K$84:$K$103,$AA394),NA)</f>
        <v>Secondary Systems (2018-23)</v>
      </c>
      <c r="U394" s="188" cm="1">
        <f t="array" aca="1" ref="U394" ca="1">IFERROR(
IF($F394=General!$E$25,INDEX(Forecast_Capex_Input!S$12:S$286,$X394),
INDEX(Forecast_Capex_Input!T$12:T$286,$X394)),0)</f>
        <v>0.16</v>
      </c>
      <c r="V394" s="222" t="b">
        <f>IFERROR(INDEX(Overheads!$T$19:$T$26,MATCH($I394,Overheads!$E$19:$E$26,0)),FALSE)</f>
        <v>1</v>
      </c>
      <c r="W394" s="165"/>
      <c r="X394" s="174">
        <f>IFERROR(
IF(MATCH($C394,Forecast_Capex_Input!$CI$12:$CI$286,1)+1&gt;MAX(Forecast_Capex_Input!$C$12:$C$286),NA,
MATCH($C394,Forecast_Capex_Input!$CI$12:$CI$286,1)+1),1)</f>
        <v>149</v>
      </c>
      <c r="Y394" s="174" cm="1">
        <f t="array" aca="1" ref="Y394" ca="1">IFERROR(
IF(X393&lt;&gt;X394,1,
IF(COUNTIF(OFFSET(Y393,0,0,-INDEX(Forecast_Capex_Input!$CG$12:$CG$286,$X394)),Y393)=INDEX(Forecast_Capex_Input!$CG$12:$CG$286,$X394),Y393+1,Y393)),NA)</f>
        <v>1</v>
      </c>
      <c r="Z394" s="174" cm="1">
        <f t="array" ref="Z394">IFERROR($C394-IF($X394=1,1,INDEX(Forecast_Capex_Input!$CI$12:$CI$286,$X394-1))+1,NA)</f>
        <v>2</v>
      </c>
      <c r="AA394" s="174" cm="1">
        <f t="array" aca="1" ref="AA394" ca="1">IFERROR(IF(Y394=1,
INDEX(Forecast_Capex_Input!$AI$10:$BB$10,SMALL(IF(INDEX(Forecast_Capex_Input!$AI$12:$BB$286,$X394,0)&gt;0,COLUMN(Forecast_Capex_Input!$AI$10:$BB$10)-COLUMN(Forecast_Capex_Input!$AI$12)+1),ROWS(OFFSET(AA393,0,0,-$Z394)))),
OFFSET(AA393,-INDEX(Forecast_Capex_Input!$CG$12:$CG$286,$X394)+1,0)),NA)</f>
        <v>4</v>
      </c>
      <c r="AB394" s="174">
        <f t="shared" ca="1" si="229"/>
        <v>1</v>
      </c>
      <c r="AC394" s="222" t="b">
        <f t="shared" si="261"/>
        <v>0</v>
      </c>
      <c r="AD394" s="220" t="b">
        <v>0</v>
      </c>
      <c r="AE394" s="222" t="b">
        <f t="shared" si="230"/>
        <v>1</v>
      </c>
      <c r="AF394" s="165"/>
      <c r="AG394" s="215">
        <v>0</v>
      </c>
      <c r="AH394" s="215">
        <v>0</v>
      </c>
      <c r="AI394" s="215">
        <v>0</v>
      </c>
      <c r="AJ394" s="215">
        <v>0</v>
      </c>
      <c r="AK394" s="215">
        <v>0</v>
      </c>
      <c r="AL394" s="155">
        <v>0</v>
      </c>
      <c r="AM394" s="165"/>
      <c r="AN394" s="215" cm="1">
        <f t="array" aca="1" ref="AN394" ca="1">IFERROR(INDEX(General!O$33:O$34,$AB394)
*AG394,0)</f>
        <v>0</v>
      </c>
      <c r="AO394" s="215" cm="1">
        <f t="array" aca="1" ref="AO394" ca="1">IFERROR(INDEX(General!P$33:P$34,$AB394)
*AH394,0)</f>
        <v>0</v>
      </c>
      <c r="AP394" s="215" cm="1">
        <f t="array" aca="1" ref="AP394" ca="1">IFERROR(INDEX(General!Q$33:Q$34,$AB394)
*AI394,0)</f>
        <v>0</v>
      </c>
      <c r="AQ394" s="215" cm="1">
        <f t="array" aca="1" ref="AQ394" ca="1">IFERROR(INDEX(General!R$33:R$34,$AB394)
*AJ394,0)</f>
        <v>0</v>
      </c>
      <c r="AR394" s="215" cm="1">
        <f t="array" aca="1" ref="AR394" ca="1">IFERROR(INDEX(General!S$33:S$34,$AB394)
*AK394,0)</f>
        <v>0</v>
      </c>
      <c r="AS394" s="155">
        <f t="shared" ca="1" si="262"/>
        <v>0</v>
      </c>
      <c r="AT394" s="165"/>
      <c r="AU394" s="215">
        <f ca="1">IF($AE394=FALSE,AN394*Overheads!$R$24*$V394,
IFERROR(Overheads!$O$49*$V394*AN394,0)
+IFERROR(Overheads!Q$59*$V394*(AN394/Overheads!Q$68),0))</f>
        <v>0</v>
      </c>
      <c r="AV394" s="215">
        <f ca="1">IF($AE394=FALSE,AO394*Overheads!$R$24*$V394,
IFERROR(Overheads!$O$49*$V394*AO394,0)
+IFERROR(Overheads!R$59*$V394*(AO394/Overheads!R$68),0))</f>
        <v>0</v>
      </c>
      <c r="AW394" s="215">
        <f ca="1">IF($AE394=FALSE,AP394*Overheads!$R$24*$V394,
IFERROR(Overheads!$O$49*$V394*AP394,0)
+IFERROR(Overheads!S$59*$V394*(AP394/Overheads!S$68),0))</f>
        <v>0</v>
      </c>
      <c r="AX394" s="215">
        <f ca="1">IF($AE394=FALSE,AQ394*Overheads!$R$24*$V394,
IFERROR(Overheads!$O$49*$V394*AQ394,0)
+IFERROR(Overheads!T$59*$V394*(AQ394/Overheads!T$68),0))</f>
        <v>0</v>
      </c>
      <c r="AY394" s="215">
        <f ca="1">IF($AE394=FALSE,AR394*Overheads!$R$24*$V394,
IFERROR(Overheads!$O$49*$V394*AR394,0)
+IFERROR(Overheads!U$59*$V394*(AR394/Overheads!U$68),0))</f>
        <v>0</v>
      </c>
      <c r="AZ394" s="155">
        <f t="shared" ca="1" si="263"/>
        <v>0</v>
      </c>
      <c r="BA394" s="165"/>
      <c r="BB394" s="215">
        <f ca="1">IF($AE394=FALSE,AN394*Overheads!$S$25,
IFERROR(Overheads!$O$50*AN394,0)
+IFERROR(Overheads!Q$60*(AN394/Overheads!Q$66),0))</f>
        <v>0</v>
      </c>
      <c r="BC394" s="215">
        <f ca="1">IF($AE394=FALSE,AO394*Overheads!$S$25,
IFERROR(Overheads!$O$50*AO394,0)
+IFERROR(Overheads!R$60*(AO394/Overheads!R$66),0))</f>
        <v>0</v>
      </c>
      <c r="BD394" s="215">
        <f ca="1">IF($AE394=FALSE,AP394*Overheads!$S$25,
IFERROR(Overheads!$O$50*AP394,0)
+IFERROR(Overheads!S$60*(AP394/Overheads!S$66),0))</f>
        <v>0</v>
      </c>
      <c r="BE394" s="215">
        <f ca="1">IF($AE394=FALSE,AQ394*Overheads!$S$25,
IFERROR(Overheads!$O$50*AQ394,0)
+IFERROR(Overheads!T$60*(AQ394/Overheads!T$66),0))</f>
        <v>0</v>
      </c>
      <c r="BF394" s="215">
        <f ca="1">IF($AE394=FALSE,AR394*Overheads!$S$25,
IFERROR(Overheads!$O$50*AR394,0)
+IFERROR(Overheads!U$60*(AR394/Overheads!U$66),0))</f>
        <v>0</v>
      </c>
      <c r="BG394" s="155">
        <f t="shared" ca="1" si="264"/>
        <v>0</v>
      </c>
      <c r="BH394" s="165"/>
      <c r="BI394" s="215">
        <f t="shared" ca="1" si="265"/>
        <v>0</v>
      </c>
      <c r="BJ394" s="215">
        <f t="shared" ca="1" si="231"/>
        <v>0</v>
      </c>
      <c r="BK394" s="215">
        <f t="shared" ca="1" si="232"/>
        <v>0</v>
      </c>
      <c r="BL394" s="215">
        <f t="shared" ca="1" si="233"/>
        <v>0</v>
      </c>
      <c r="BM394" s="215">
        <f t="shared" ca="1" si="234"/>
        <v>0</v>
      </c>
      <c r="BN394" s="155">
        <f t="shared" ca="1" si="266"/>
        <v>0</v>
      </c>
      <c r="BO394" s="165"/>
      <c r="BP394" s="187" cm="1">
        <f t="array" ref="BP394">IFERROR(IF($X394=$X393,BP393,INDEX(Forecast_Capex_Input!AC$12:AC$286,$X394)),0)</f>
        <v>0</v>
      </c>
      <c r="BQ394" s="187" cm="1">
        <f t="array" ref="BQ394">IFERROR(IF($X394=$X393,BQ393,INDEX(Forecast_Capex_Input!AD$12:AD$286,$X394)),0)</f>
        <v>0</v>
      </c>
      <c r="BR394" s="187" cm="1">
        <f t="array" ref="BR394">IFERROR(IF($X394=$X393,BR393,INDEX(Forecast_Capex_Input!AE$12:AE$286,$X394)),0)</f>
        <v>0</v>
      </c>
      <c r="BS394" s="187" cm="1">
        <f t="array" ref="BS394">IFERROR(IF($X394=$X393,BS393,INDEX(Forecast_Capex_Input!AF$12:AF$286,$X394)),0)</f>
        <v>1</v>
      </c>
      <c r="BT394" s="187" cm="1">
        <f t="array" ref="BT394">IFERROR(IF($X394=$X393,BT393,INDEX(Forecast_Capex_Input!AG$12:AG$286,$X394)),0)</f>
        <v>0</v>
      </c>
      <c r="BU394" s="165"/>
      <c r="BV394" s="215">
        <f t="shared" si="235"/>
        <v>0</v>
      </c>
      <c r="BW394" s="215">
        <f t="shared" si="236"/>
        <v>0</v>
      </c>
      <c r="BX394" s="215">
        <f t="shared" si="237"/>
        <v>0</v>
      </c>
      <c r="BY394" s="215">
        <f t="shared" si="238"/>
        <v>0</v>
      </c>
      <c r="BZ394" s="215">
        <f t="shared" si="239"/>
        <v>0</v>
      </c>
      <c r="CA394" s="155">
        <f t="shared" si="267"/>
        <v>0</v>
      </c>
      <c r="CB394" s="165"/>
      <c r="CC394" s="215">
        <f t="shared" ca="1" si="240"/>
        <v>0</v>
      </c>
      <c r="CD394" s="215">
        <f t="shared" ca="1" si="241"/>
        <v>0</v>
      </c>
      <c r="CE394" s="215">
        <f t="shared" ca="1" si="242"/>
        <v>0</v>
      </c>
      <c r="CF394" s="215">
        <f t="shared" ca="1" si="243"/>
        <v>0</v>
      </c>
      <c r="CG394" s="215">
        <f t="shared" ca="1" si="244"/>
        <v>0</v>
      </c>
      <c r="CH394" s="155">
        <f t="shared" ca="1" si="268"/>
        <v>0</v>
      </c>
      <c r="CI394" s="165"/>
      <c r="CJ394" s="215">
        <f t="shared" ca="1" si="245"/>
        <v>0</v>
      </c>
      <c r="CK394" s="215">
        <f t="shared" ca="1" si="246"/>
        <v>0</v>
      </c>
      <c r="CL394" s="215">
        <f t="shared" ca="1" si="247"/>
        <v>0</v>
      </c>
      <c r="CM394" s="215">
        <f t="shared" ca="1" si="248"/>
        <v>0</v>
      </c>
      <c r="CN394" s="215">
        <f t="shared" ca="1" si="249"/>
        <v>0</v>
      </c>
      <c r="CO394" s="155">
        <f t="shared" ca="1" si="269"/>
        <v>0</v>
      </c>
      <c r="CP394" s="165"/>
      <c r="CQ394" s="223">
        <f t="shared" ca="1" si="250"/>
        <v>0</v>
      </c>
      <c r="CR394" s="223">
        <f t="shared" ca="1" si="251"/>
        <v>0</v>
      </c>
      <c r="CS394" s="223">
        <f t="shared" ca="1" si="252"/>
        <v>0</v>
      </c>
      <c r="CT394" s="223">
        <f t="shared" ca="1" si="253"/>
        <v>0</v>
      </c>
      <c r="CU394" s="223">
        <f t="shared" ca="1" si="254"/>
        <v>0</v>
      </c>
      <c r="CV394" s="155">
        <f t="shared" ca="1" si="270"/>
        <v>0</v>
      </c>
      <c r="CW394" s="165"/>
      <c r="CX394" s="215">
        <f t="shared" ca="1" si="271"/>
        <v>0</v>
      </c>
      <c r="CY394" s="215">
        <f t="shared" ca="1" si="255"/>
        <v>0</v>
      </c>
      <c r="CZ394" s="215">
        <f t="shared" ca="1" si="256"/>
        <v>0</v>
      </c>
      <c r="DA394" s="215">
        <f t="shared" ca="1" si="257"/>
        <v>0</v>
      </c>
      <c r="DB394" s="215">
        <f t="shared" ca="1" si="258"/>
        <v>0</v>
      </c>
      <c r="DC394" s="155">
        <f t="shared" ca="1" si="272"/>
        <v>0</v>
      </c>
      <c r="DD394" s="165"/>
      <c r="DE394" s="188" t="b" cm="1">
        <f t="array" aca="1" ref="DE394" ca="1">OR($G394=Forecast_Capex_Input!$BF$8:$BF$10)</f>
        <v>0</v>
      </c>
      <c r="DF394" s="188" cm="1">
        <f t="array" aca="1" ref="DF394" ca="1">IFERROR(INDEX(Forecast_Capex_Input!BG$12:BG$286,$X394)
*(INDEX(Forecast_Capex_Input!$H$12:$H$286,$X394)=Repex),0)
*$DE394</f>
        <v>0</v>
      </c>
      <c r="DG394" s="188" cm="1">
        <f t="array" aca="1" ref="DG394" ca="1">IFERROR(INDEX(Forecast_Capex_Input!BH$12:BH$286,$X394)
*(INDEX(Forecast_Capex_Input!$H$12:$H$286,$X394)=Repex),0)
*$DE394</f>
        <v>0</v>
      </c>
      <c r="DH394" s="188" cm="1">
        <f t="array" aca="1" ref="DH394" ca="1">IFERROR(INDEX(Forecast_Capex_Input!BI$12:BI$286,$X394)
*(INDEX(Forecast_Capex_Input!$H$12:$H$286,$X394)=Repex),0)
*$DE394</f>
        <v>0</v>
      </c>
      <c r="DI394" s="188" cm="1">
        <f t="array" aca="1" ref="DI394" ca="1">IFERROR(INDEX(Forecast_Capex_Input!BJ$12:BJ$286,$X394)
*(INDEX(Forecast_Capex_Input!$H$12:$H$286,$X394)=Repex),0)
*$DE394</f>
        <v>0</v>
      </c>
      <c r="DJ394" s="188" cm="1">
        <f t="array" aca="1" ref="DJ394" ca="1">IFERROR(INDEX(Forecast_Capex_Input!BK$12:BK$286,$X394)
*(INDEX(Forecast_Capex_Input!$H$12:$H$286,$X394)=Repex),0)
*$DE394</f>
        <v>0</v>
      </c>
      <c r="DK394" s="188" cm="1">
        <f t="array" aca="1" ref="DK394" ca="1">IFERROR(INDEX(Forecast_Capex_Input!BL$12:BL$286,$X394)
*(INDEX(Forecast_Capex_Input!$H$12:$H$286,$X394)=Repex),0)
*$DE394</f>
        <v>0</v>
      </c>
      <c r="DL394" s="165"/>
      <c r="DM394" s="188" t="b" cm="1">
        <f t="array" aca="1" ref="DM394" ca="1">OR($G394=Forecast_Capex_Input!$BN$8:$BN$9)</f>
        <v>0</v>
      </c>
      <c r="DN394" s="188" cm="1">
        <f t="array" aca="1" ref="DN394" ca="1">IFERROR(INDEX(Forecast_Capex_Input!BO$12:BO$286,$X394)
*(INDEX(Forecast_Capex_Input!$H$12:$H$286,$X394)=Repex),0)
*$DM394</f>
        <v>0</v>
      </c>
      <c r="DO394" s="188" cm="1">
        <f t="array" aca="1" ref="DO394" ca="1">IFERROR(INDEX(Forecast_Capex_Input!BP$12:BP$286,$X394)
*(INDEX(Forecast_Capex_Input!$H$12:$H$286,$X394)=Repex),0)
*$DM394</f>
        <v>0</v>
      </c>
      <c r="DP394" s="188" cm="1">
        <f t="array" aca="1" ref="DP394" ca="1">IFERROR(INDEX(Forecast_Capex_Input!BQ$12:BQ$286,$X394)
*(INDEX(Forecast_Capex_Input!$H$12:$H$286,$X394)=Repex),0)
*$DM394</f>
        <v>0</v>
      </c>
      <c r="DQ394" s="188" cm="1">
        <f t="array" aca="1" ref="DQ394" ca="1">IFERROR(INDEX(Forecast_Capex_Input!BR$12:BR$286,$X394)
*(INDEX(Forecast_Capex_Input!$H$12:$H$286,$X394)=Repex),0)
*$DM394</f>
        <v>0</v>
      </c>
      <c r="DR394" s="188" cm="1">
        <f t="array" aca="1" ref="DR394" ca="1">IFERROR(INDEX(Forecast_Capex_Input!BS$12:BS$286,$X394)
*(INDEX(Forecast_Capex_Input!$H$12:$H$286,$X394)=Repex),0)
*$DM394</f>
        <v>0</v>
      </c>
      <c r="DS394" s="165"/>
      <c r="DT394" s="188" t="b" cm="1">
        <f t="array" aca="1" ref="DT394" ca="1">OR($G394=Forecast_Capex_Input!$BU$8:$BU$10)</f>
        <v>1</v>
      </c>
      <c r="DU394" s="188" cm="1">
        <f t="array" aca="1" ref="DU394" ca="1">IFERROR(INDEX(Forecast_Capex_Input!BV$12:BV$286,$X394)
*(INDEX(Forecast_Capex_Input!$H$12:$H$286,$X394)=Repex),0)
*$DT394</f>
        <v>0</v>
      </c>
      <c r="DV394" s="188" cm="1">
        <f t="array" aca="1" ref="DV394" ca="1">IFERROR(INDEX(Forecast_Capex_Input!BW$12:BW$286,$X394)
*(INDEX(Forecast_Capex_Input!$H$12:$H$286,$X394)=Repex),0)
*$DT394</f>
        <v>0</v>
      </c>
      <c r="DW394" s="188" cm="1">
        <f t="array" aca="1" ref="DW394" ca="1">IFERROR(INDEX(Forecast_Capex_Input!BX$12:BX$286,$X394)
*(INDEX(Forecast_Capex_Input!$H$12:$H$286,$X394)=Repex),0)
*$DT394</f>
        <v>0</v>
      </c>
      <c r="DX394" s="188" cm="1">
        <f t="array" aca="1" ref="DX394" ca="1">IFERROR(INDEX(Forecast_Capex_Input!BY$12:BY$286,$X394)
*(INDEX(Forecast_Capex_Input!$H$12:$H$286,$X394)=Repex),0)
*$DT394</f>
        <v>0</v>
      </c>
      <c r="DY394" s="188" cm="1">
        <f t="array" aca="1" ref="DY394" ca="1">IFERROR(INDEX(Forecast_Capex_Input!BZ$12:BZ$286,$X394)
*(INDEX(Forecast_Capex_Input!$H$12:$H$286,$X394)=Repex),0)
*$DT394</f>
        <v>0</v>
      </c>
      <c r="DZ394" s="188" cm="1">
        <f t="array" aca="1" ref="DZ394" ca="1">IFERROR(INDEX(Forecast_Capex_Input!CA$12:CA$286,$X394)
*(INDEX(Forecast_Capex_Input!$H$12:$H$286,$X394)=Repex),0)
*$DT394</f>
        <v>0</v>
      </c>
      <c r="EA394" s="188" cm="1">
        <f t="array" aca="1" ref="EA394" ca="1">IFERROR(INDEX(Forecast_Capex_Input!CB$12:CB$286,$X394)
*(INDEX(Forecast_Capex_Input!$H$12:$H$286,$X394)=Repex),0)
*$DT394</f>
        <v>0</v>
      </c>
      <c r="EB394" s="188" cm="1">
        <f t="array" aca="1" ref="EB394" ca="1">IFERROR(INDEX(Forecast_Capex_Input!CC$12:CC$286,$X394)
*(INDEX(Forecast_Capex_Input!$H$12:$H$286,$X394)=Repex),0)
*$DT394</f>
        <v>0</v>
      </c>
      <c r="EC394" s="165"/>
      <c r="ED394" s="226">
        <f t="shared" ca="1" si="259"/>
        <v>0</v>
      </c>
      <c r="EE394" s="174">
        <v>72</v>
      </c>
    </row>
    <row r="395" spans="3:135" x14ac:dyDescent="0.2">
      <c r="C395" s="174">
        <f t="shared" si="260"/>
        <v>385</v>
      </c>
      <c r="D395" s="167" t="str" cm="1">
        <f t="array" ref="D395">IFERROR(INDEX(Forecast_Capex_Input!$D$12:$D$286,$X395),NA)</f>
        <v>Maintain quality of supply in ACT</v>
      </c>
      <c r="E395" s="172" t="b" cm="1">
        <f t="array" ref="E395">IF($X395=NA,NA,INDEX(Forecast_Capex_Input!$E$12:$E$286,$X395))</f>
        <v>0</v>
      </c>
      <c r="F395" s="167" t="str" cm="1">
        <f t="array" aca="1" ref="F395" ca="1">IFERROR(INDEX(General!$E$25:$E$26,$Y395),NA)</f>
        <v>Non-Labour</v>
      </c>
      <c r="G395" s="167" t="str" cm="1">
        <f t="array" aca="1" ref="G395" ca="1">IFERROR(INDEX(Forecast_Capex_Input!$AI$11:$BB$11,$AA395),NA)</f>
        <v>Substations</v>
      </c>
      <c r="H395" s="189" cm="1">
        <f t="array" aca="1" ref="H395" ca="1">IFERROR(INDEX(Forecast_Capex_Input!$AI$12:$BB$286,$X395,$AA395),NA)</f>
        <v>0.95</v>
      </c>
      <c r="I395" s="199" t="str" cm="1">
        <f t="array" ref="I395">IFERROR(INDEX(Forecast_Capex_Input!$F$12:$F$286,$X395),NA)</f>
        <v>Augmentation Expenditure</v>
      </c>
      <c r="J395" s="199" t="str" cm="1">
        <f t="array" ref="J395">IFERROR(INDEX(Forecast_Capex_Input!G$12:G$286,$X395),NA)</f>
        <v>Augmentations</v>
      </c>
      <c r="K395" s="199" t="str" cm="1">
        <f t="array" ref="K395">IFERROR(INDEX(Forecast_Capex_Input!H$12:H$286,$X395),NA)</f>
        <v>Augex</v>
      </c>
      <c r="L395" s="199" t="str" cm="1">
        <f t="array" ref="L395">IFERROR(INDEX(Forecast_Capex_Input!I$12:I$286,$X395),NA)</f>
        <v>Compliance</v>
      </c>
      <c r="M395" s="199" t="str" cm="1">
        <f t="array" ref="M395">IFERROR(INDEX(Forecast_Capex_Input!J$12:J$286,$X395),NA)</f>
        <v>N/A</v>
      </c>
      <c r="N395" s="199" t="str" cm="1">
        <f t="array" ref="N395">IFERROR(INDEX(Forecast_Capex_Input!K$12:K$286,$X395),NA)</f>
        <v>N/A</v>
      </c>
      <c r="O395" s="199" t="str" cm="1">
        <f t="array" ref="O395">IFERROR(INDEX(Forecast_Capex_Input!L$12:L$286,$X395),NA)</f>
        <v>N/A</v>
      </c>
      <c r="P395" s="199" t="str" cm="1">
        <f t="array" ref="P395">IFERROR(INDEX(Forecast_Capex_Input!M$12:M$286,$X395),NA)</f>
        <v>N/A</v>
      </c>
      <c r="Q395" s="172" t="str" cm="1">
        <f t="array" ref="Q395">IFERROR(INDEX(Forecast_Capex_Input!N$12:N$286,$X395),NA)</f>
        <v>No</v>
      </c>
      <c r="R395" s="265" cm="1">
        <f t="array" ref="R395">IFERROR(INDEX(Forecast_Capex_Input!O$12:O$286,$X395),0)</f>
        <v>0</v>
      </c>
      <c r="S395" s="172" t="str" cm="1">
        <f t="array" ref="S395">IFERROR(INDEX(Forecast_Capex_Input!P$12:P$286,$X395),0)</f>
        <v>Safety security &amp; reliability</v>
      </c>
      <c r="T395" s="199" t="str" cm="1">
        <f t="array" aca="1" ref="T395" ca="1">IFERROR(INDEX(General!$K$84:$K$103,$AA395),NA)</f>
        <v>Substations (2018 onwards)</v>
      </c>
      <c r="U395" s="188" cm="1">
        <f t="array" aca="1" ref="U395" ca="1">IFERROR(
IF($F395=General!$E$25,INDEX(Forecast_Capex_Input!S$12:S$286,$X395),
INDEX(Forecast_Capex_Input!T$12:T$286,$X395)),0)</f>
        <v>0.84</v>
      </c>
      <c r="V395" s="222" t="b">
        <f>IFERROR(INDEX(Overheads!$T$19:$T$26,MATCH($I395,Overheads!$E$19:$E$26,0)),FALSE)</f>
        <v>1</v>
      </c>
      <c r="W395" s="165"/>
      <c r="X395" s="174">
        <f>IFERROR(
IF(MATCH($C395,Forecast_Capex_Input!$CI$12:$CI$286,1)+1&gt;MAX(Forecast_Capex_Input!$C$12:$C$286),NA,
MATCH($C395,Forecast_Capex_Input!$CI$12:$CI$286,1)+1),1)</f>
        <v>149</v>
      </c>
      <c r="Y395" s="174" cm="1">
        <f t="array" aca="1" ref="Y395" ca="1">IFERROR(
IF(X394&lt;&gt;X395,1,
IF(COUNTIF(OFFSET(Y394,0,0,-INDEX(Forecast_Capex_Input!$CG$12:$CG$286,$X395)),Y394)=INDEX(Forecast_Capex_Input!$CG$12:$CG$286,$X395),Y394+1,Y394)),NA)</f>
        <v>2</v>
      </c>
      <c r="Z395" s="174" cm="1">
        <f t="array" ref="Z395">IFERROR($C395-IF($X395=1,1,INDEX(Forecast_Capex_Input!$CI$12:$CI$286,$X395-1))+1,NA)</f>
        <v>3</v>
      </c>
      <c r="AA395" s="174" cm="1">
        <f t="array" aca="1" ref="AA395" ca="1">IFERROR(IF(Y395=1,
INDEX(Forecast_Capex_Input!$AI$10:$BB$10,SMALL(IF(INDEX(Forecast_Capex_Input!$AI$12:$BB$286,$X395,0)&gt;0,COLUMN(Forecast_Capex_Input!$AI$10:$BB$10)-COLUMN(Forecast_Capex_Input!$AI$12)+1),ROWS(OFFSET(AA394,0,0,-$Z395)))),
OFFSET(AA394,-INDEX(Forecast_Capex_Input!$CG$12:$CG$286,$X395)+1,0)),NA)</f>
        <v>3</v>
      </c>
      <c r="AB395" s="174">
        <f t="shared" ref="AB395:AB458" ca="1" si="273">IFERROR(
MATCH($F395,Esc_Category_List,0),NA)</f>
        <v>2</v>
      </c>
      <c r="AC395" s="222" t="b">
        <f t="shared" si="261"/>
        <v>0</v>
      </c>
      <c r="AD395" s="220" t="b">
        <v>0</v>
      </c>
      <c r="AE395" s="222" t="b">
        <f t="shared" ref="AE395:AE458" si="274">AND(NOT(AND(AC395,NOT(Inc_NCIPAP))),
NOT(AND(AD395,NOT(Inc_CP))))</f>
        <v>1</v>
      </c>
      <c r="AF395" s="165"/>
      <c r="AG395" s="215">
        <v>0</v>
      </c>
      <c r="AH395" s="215">
        <v>0</v>
      </c>
      <c r="AI395" s="215">
        <v>0</v>
      </c>
      <c r="AJ395" s="215">
        <v>0</v>
      </c>
      <c r="AK395" s="215">
        <v>0</v>
      </c>
      <c r="AL395" s="155">
        <v>0</v>
      </c>
      <c r="AM395" s="165"/>
      <c r="AN395" s="215" cm="1">
        <f t="array" aca="1" ref="AN395" ca="1">IFERROR(INDEX(General!O$33:O$34,$AB395)
*AG395,0)</f>
        <v>0</v>
      </c>
      <c r="AO395" s="215" cm="1">
        <f t="array" aca="1" ref="AO395" ca="1">IFERROR(INDEX(General!P$33:P$34,$AB395)
*AH395,0)</f>
        <v>0</v>
      </c>
      <c r="AP395" s="215" cm="1">
        <f t="array" aca="1" ref="AP395" ca="1">IFERROR(INDEX(General!Q$33:Q$34,$AB395)
*AI395,0)</f>
        <v>0</v>
      </c>
      <c r="AQ395" s="215" cm="1">
        <f t="array" aca="1" ref="AQ395" ca="1">IFERROR(INDEX(General!R$33:R$34,$AB395)
*AJ395,0)</f>
        <v>0</v>
      </c>
      <c r="AR395" s="215" cm="1">
        <f t="array" aca="1" ref="AR395" ca="1">IFERROR(INDEX(General!S$33:S$34,$AB395)
*AK395,0)</f>
        <v>0</v>
      </c>
      <c r="AS395" s="155">
        <f t="shared" ca="1" si="262"/>
        <v>0</v>
      </c>
      <c r="AT395" s="165"/>
      <c r="AU395" s="215">
        <f ca="1">IF($AE395=FALSE,AN395*Overheads!$R$24*$V395,
IFERROR(Overheads!$O$49*$V395*AN395,0)
+IFERROR(Overheads!Q$59*$V395*(AN395/Overheads!Q$68),0))</f>
        <v>0</v>
      </c>
      <c r="AV395" s="215">
        <f ca="1">IF($AE395=FALSE,AO395*Overheads!$R$24*$V395,
IFERROR(Overheads!$O$49*$V395*AO395,0)
+IFERROR(Overheads!R$59*$V395*(AO395/Overheads!R$68),0))</f>
        <v>0</v>
      </c>
      <c r="AW395" s="215">
        <f ca="1">IF($AE395=FALSE,AP395*Overheads!$R$24*$V395,
IFERROR(Overheads!$O$49*$V395*AP395,0)
+IFERROR(Overheads!S$59*$V395*(AP395/Overheads!S$68),0))</f>
        <v>0</v>
      </c>
      <c r="AX395" s="215">
        <f ca="1">IF($AE395=FALSE,AQ395*Overheads!$R$24*$V395,
IFERROR(Overheads!$O$49*$V395*AQ395,0)
+IFERROR(Overheads!T$59*$V395*(AQ395/Overheads!T$68),0))</f>
        <v>0</v>
      </c>
      <c r="AY395" s="215">
        <f ca="1">IF($AE395=FALSE,AR395*Overheads!$R$24*$V395,
IFERROR(Overheads!$O$49*$V395*AR395,0)
+IFERROR(Overheads!U$59*$V395*(AR395/Overheads!U$68),0))</f>
        <v>0</v>
      </c>
      <c r="AZ395" s="155">
        <f t="shared" ca="1" si="263"/>
        <v>0</v>
      </c>
      <c r="BA395" s="165"/>
      <c r="BB395" s="215">
        <f ca="1">IF($AE395=FALSE,AN395*Overheads!$S$25,
IFERROR(Overheads!$O$50*AN395,0)
+IFERROR(Overheads!Q$60*(AN395/Overheads!Q$66),0))</f>
        <v>0</v>
      </c>
      <c r="BC395" s="215">
        <f ca="1">IF($AE395=FALSE,AO395*Overheads!$S$25,
IFERROR(Overheads!$O$50*AO395,0)
+IFERROR(Overheads!R$60*(AO395/Overheads!R$66),0))</f>
        <v>0</v>
      </c>
      <c r="BD395" s="215">
        <f ca="1">IF($AE395=FALSE,AP395*Overheads!$S$25,
IFERROR(Overheads!$O$50*AP395,0)
+IFERROR(Overheads!S$60*(AP395/Overheads!S$66),0))</f>
        <v>0</v>
      </c>
      <c r="BE395" s="215">
        <f ca="1">IF($AE395=FALSE,AQ395*Overheads!$S$25,
IFERROR(Overheads!$O$50*AQ395,0)
+IFERROR(Overheads!T$60*(AQ395/Overheads!T$66),0))</f>
        <v>0</v>
      </c>
      <c r="BF395" s="215">
        <f ca="1">IF($AE395=FALSE,AR395*Overheads!$S$25,
IFERROR(Overheads!$O$50*AR395,0)
+IFERROR(Overheads!U$60*(AR395/Overheads!U$66),0))</f>
        <v>0</v>
      </c>
      <c r="BG395" s="155">
        <f t="shared" ca="1" si="264"/>
        <v>0</v>
      </c>
      <c r="BH395" s="165"/>
      <c r="BI395" s="215">
        <f t="shared" ca="1" si="265"/>
        <v>0</v>
      </c>
      <c r="BJ395" s="215">
        <f t="shared" ref="BJ395:BJ458" ca="1" si="275">SUM(AO395,AV395,BC395)</f>
        <v>0</v>
      </c>
      <c r="BK395" s="215">
        <f t="shared" ref="BK395:BK458" ca="1" si="276">SUM(AP395,AW395,BD395)</f>
        <v>0</v>
      </c>
      <c r="BL395" s="215">
        <f t="shared" ref="BL395:BL458" ca="1" si="277">SUM(AQ395,AX395,BE395)</f>
        <v>0</v>
      </c>
      <c r="BM395" s="215">
        <f t="shared" ref="BM395:BM458" ca="1" si="278">SUM(AR395,AY395,BF395)</f>
        <v>0</v>
      </c>
      <c r="BN395" s="155">
        <f t="shared" ca="1" si="266"/>
        <v>0</v>
      </c>
      <c r="BO395" s="165"/>
      <c r="BP395" s="187" cm="1">
        <f t="array" ref="BP395">IFERROR(IF($X395=$X394,BP394,INDEX(Forecast_Capex_Input!AC$12:AC$286,$X395)),0)</f>
        <v>0</v>
      </c>
      <c r="BQ395" s="187" cm="1">
        <f t="array" ref="BQ395">IFERROR(IF($X395=$X394,BQ394,INDEX(Forecast_Capex_Input!AD$12:AD$286,$X395)),0)</f>
        <v>0</v>
      </c>
      <c r="BR395" s="187" cm="1">
        <f t="array" ref="BR395">IFERROR(IF($X395=$X394,BR394,INDEX(Forecast_Capex_Input!AE$12:AE$286,$X395)),0)</f>
        <v>0</v>
      </c>
      <c r="BS395" s="187" cm="1">
        <f t="array" ref="BS395">IFERROR(IF($X395=$X394,BS394,INDEX(Forecast_Capex_Input!AF$12:AF$286,$X395)),0)</f>
        <v>1</v>
      </c>
      <c r="BT395" s="187" cm="1">
        <f t="array" ref="BT395">IFERROR(IF($X395=$X394,BT394,INDEX(Forecast_Capex_Input!AG$12:AG$286,$X395)),0)</f>
        <v>0</v>
      </c>
      <c r="BU395" s="165"/>
      <c r="BV395" s="215">
        <f t="shared" ref="BV395:BV458" si="279">IFERROR(IF($E395,SUM($AG395:$AK395)*BP395,AG395),0)</f>
        <v>0</v>
      </c>
      <c r="BW395" s="215">
        <f t="shared" ref="BW395:BW458" si="280">IFERROR(IF($E395,SUM($AG395:$AK395)*BQ395,AH395),0)</f>
        <v>0</v>
      </c>
      <c r="BX395" s="215">
        <f t="shared" ref="BX395:BX458" si="281">IFERROR(IF($E395,SUM($AG395:$AK395)*BR395,AI395),0)</f>
        <v>0</v>
      </c>
      <c r="BY395" s="215">
        <f t="shared" ref="BY395:BY458" si="282">IFERROR(IF($E395,SUM($AG395:$AK395)*BS395,AJ395),0)</f>
        <v>0</v>
      </c>
      <c r="BZ395" s="215">
        <f t="shared" ref="BZ395:BZ458" si="283">IFERROR(IF($E395,SUM($AG395:$AK395)*BT395,AK395),0)</f>
        <v>0</v>
      </c>
      <c r="CA395" s="155">
        <f t="shared" si="267"/>
        <v>0</v>
      </c>
      <c r="CB395" s="165"/>
      <c r="CC395" s="215">
        <f t="shared" ref="CC395:CC458" ca="1" si="284">IFERROR(IF($E395,SUM($AN395:$AR395)*BP395,AN395),0)</f>
        <v>0</v>
      </c>
      <c r="CD395" s="215">
        <f t="shared" ref="CD395:CD458" ca="1" si="285">IFERROR(IF($E395,SUM($AN395:$AR395)*BQ395,AO395),0)</f>
        <v>0</v>
      </c>
      <c r="CE395" s="215">
        <f t="shared" ref="CE395:CE458" ca="1" si="286">IFERROR(IF($E395,SUM($AN395:$AR395)*BR395,AP395),0)</f>
        <v>0</v>
      </c>
      <c r="CF395" s="215">
        <f t="shared" ref="CF395:CF458" ca="1" si="287">IFERROR(IF($E395,SUM($AN395:$AR395)*BS395,AQ395),0)</f>
        <v>0</v>
      </c>
      <c r="CG395" s="215">
        <f t="shared" ref="CG395:CG458" ca="1" si="288">IFERROR(IF($E395,SUM($AN395:$AR395)*BT395,AR395),0)</f>
        <v>0</v>
      </c>
      <c r="CH395" s="155">
        <f t="shared" ca="1" si="268"/>
        <v>0</v>
      </c>
      <c r="CI395" s="165"/>
      <c r="CJ395" s="215">
        <f t="shared" ref="CJ395:CJ458" ca="1" si="289">IFERROR(IF($E395,SUM($AU395:$AY395)*BP395,AU395),0)</f>
        <v>0</v>
      </c>
      <c r="CK395" s="215">
        <f t="shared" ref="CK395:CK458" ca="1" si="290">IFERROR(IF($E395,SUM($AU395:$AY395)*BQ395,AV395),0)</f>
        <v>0</v>
      </c>
      <c r="CL395" s="215">
        <f t="shared" ref="CL395:CL458" ca="1" si="291">IFERROR(IF($E395,SUM($AU395:$AY395)*BR395,AW395),0)</f>
        <v>0</v>
      </c>
      <c r="CM395" s="215">
        <f t="shared" ref="CM395:CM458" ca="1" si="292">IFERROR(IF($E395,SUM($AU395:$AY395)*BS395,AX395),0)</f>
        <v>0</v>
      </c>
      <c r="CN395" s="215">
        <f t="shared" ref="CN395:CN458" ca="1" si="293">IFERROR(IF($E395,SUM($AU395:$AY395)*BT395,AY395),0)</f>
        <v>0</v>
      </c>
      <c r="CO395" s="155">
        <f t="shared" ca="1" si="269"/>
        <v>0</v>
      </c>
      <c r="CP395" s="165"/>
      <c r="CQ395" s="223">
        <f t="shared" ref="CQ395:CQ458" ca="1" si="294">IFERROR(IF($E395,SUM($BB395:$BF395)*BP395,BB395),0)</f>
        <v>0</v>
      </c>
      <c r="CR395" s="223">
        <f t="shared" ref="CR395:CR458" ca="1" si="295">IFERROR(IF($E395,SUM($BB395:$BF395)*BQ395,BC395),0)</f>
        <v>0</v>
      </c>
      <c r="CS395" s="223">
        <f t="shared" ref="CS395:CS458" ca="1" si="296">IFERROR(IF($E395,SUM($BB395:$BF395)*BR395,BD395),0)</f>
        <v>0</v>
      </c>
      <c r="CT395" s="223">
        <f t="shared" ref="CT395:CT458" ca="1" si="297">IFERROR(IF($E395,SUM($BB395:$BF395)*BS395,BE395),0)</f>
        <v>0</v>
      </c>
      <c r="CU395" s="223">
        <f t="shared" ref="CU395:CU458" ca="1" si="298">IFERROR(IF($E395,SUM($BB395:$BF395)*BT395,BF395),0)</f>
        <v>0</v>
      </c>
      <c r="CV395" s="155">
        <f t="shared" ca="1" si="270"/>
        <v>0</v>
      </c>
      <c r="CW395" s="165"/>
      <c r="CX395" s="215">
        <f t="shared" ca="1" si="271"/>
        <v>0</v>
      </c>
      <c r="CY395" s="215">
        <f t="shared" ref="CY395:CY458" ca="1" si="299">SUM(CD395,CK395,CR395)</f>
        <v>0</v>
      </c>
      <c r="CZ395" s="215">
        <f t="shared" ref="CZ395:CZ458" ca="1" si="300">SUM(CE395,CL395,CS395)</f>
        <v>0</v>
      </c>
      <c r="DA395" s="215">
        <f t="shared" ref="DA395:DA458" ca="1" si="301">SUM(CF395,CM395,CT395)</f>
        <v>0</v>
      </c>
      <c r="DB395" s="215">
        <f t="shared" ref="DB395:DB458" ca="1" si="302">SUM(CG395,CN395,CU395)</f>
        <v>0</v>
      </c>
      <c r="DC395" s="155">
        <f t="shared" ca="1" si="272"/>
        <v>0</v>
      </c>
      <c r="DD395" s="165"/>
      <c r="DE395" s="188" t="b" cm="1">
        <f t="array" aca="1" ref="DE395" ca="1">OR($G395=Forecast_Capex_Input!$BF$8:$BF$10)</f>
        <v>0</v>
      </c>
      <c r="DF395" s="188" cm="1">
        <f t="array" aca="1" ref="DF395" ca="1">IFERROR(INDEX(Forecast_Capex_Input!BG$12:BG$286,$X395)
*(INDEX(Forecast_Capex_Input!$H$12:$H$286,$X395)=Repex),0)
*$DE395</f>
        <v>0</v>
      </c>
      <c r="DG395" s="188" cm="1">
        <f t="array" aca="1" ref="DG395" ca="1">IFERROR(INDEX(Forecast_Capex_Input!BH$12:BH$286,$X395)
*(INDEX(Forecast_Capex_Input!$H$12:$H$286,$X395)=Repex),0)
*$DE395</f>
        <v>0</v>
      </c>
      <c r="DH395" s="188" cm="1">
        <f t="array" aca="1" ref="DH395" ca="1">IFERROR(INDEX(Forecast_Capex_Input!BI$12:BI$286,$X395)
*(INDEX(Forecast_Capex_Input!$H$12:$H$286,$X395)=Repex),0)
*$DE395</f>
        <v>0</v>
      </c>
      <c r="DI395" s="188" cm="1">
        <f t="array" aca="1" ref="DI395" ca="1">IFERROR(INDEX(Forecast_Capex_Input!BJ$12:BJ$286,$X395)
*(INDEX(Forecast_Capex_Input!$H$12:$H$286,$X395)=Repex),0)
*$DE395</f>
        <v>0</v>
      </c>
      <c r="DJ395" s="188" cm="1">
        <f t="array" aca="1" ref="DJ395" ca="1">IFERROR(INDEX(Forecast_Capex_Input!BK$12:BK$286,$X395)
*(INDEX(Forecast_Capex_Input!$H$12:$H$286,$X395)=Repex),0)
*$DE395</f>
        <v>0</v>
      </c>
      <c r="DK395" s="188" cm="1">
        <f t="array" aca="1" ref="DK395" ca="1">IFERROR(INDEX(Forecast_Capex_Input!BL$12:BL$286,$X395)
*(INDEX(Forecast_Capex_Input!$H$12:$H$286,$X395)=Repex),0)
*$DE395</f>
        <v>0</v>
      </c>
      <c r="DL395" s="165"/>
      <c r="DM395" s="188" t="b" cm="1">
        <f t="array" aca="1" ref="DM395" ca="1">OR($G395=Forecast_Capex_Input!$BN$8:$BN$9)</f>
        <v>1</v>
      </c>
      <c r="DN395" s="188" cm="1">
        <f t="array" aca="1" ref="DN395" ca="1">IFERROR(INDEX(Forecast_Capex_Input!BO$12:BO$286,$X395)
*(INDEX(Forecast_Capex_Input!$H$12:$H$286,$X395)=Repex),0)
*$DM395</f>
        <v>0</v>
      </c>
      <c r="DO395" s="188" cm="1">
        <f t="array" aca="1" ref="DO395" ca="1">IFERROR(INDEX(Forecast_Capex_Input!BP$12:BP$286,$X395)
*(INDEX(Forecast_Capex_Input!$H$12:$H$286,$X395)=Repex),0)
*$DM395</f>
        <v>0</v>
      </c>
      <c r="DP395" s="188" cm="1">
        <f t="array" aca="1" ref="DP395" ca="1">IFERROR(INDEX(Forecast_Capex_Input!BQ$12:BQ$286,$X395)
*(INDEX(Forecast_Capex_Input!$H$12:$H$286,$X395)=Repex),0)
*$DM395</f>
        <v>0</v>
      </c>
      <c r="DQ395" s="188" cm="1">
        <f t="array" aca="1" ref="DQ395" ca="1">IFERROR(INDEX(Forecast_Capex_Input!BR$12:BR$286,$X395)
*(INDEX(Forecast_Capex_Input!$H$12:$H$286,$X395)=Repex),0)
*$DM395</f>
        <v>0</v>
      </c>
      <c r="DR395" s="188" cm="1">
        <f t="array" aca="1" ref="DR395" ca="1">IFERROR(INDEX(Forecast_Capex_Input!BS$12:BS$286,$X395)
*(INDEX(Forecast_Capex_Input!$H$12:$H$286,$X395)=Repex),0)
*$DM395</f>
        <v>0</v>
      </c>
      <c r="DS395" s="165"/>
      <c r="DT395" s="188" t="b" cm="1">
        <f t="array" aca="1" ref="DT395" ca="1">OR($G395=Forecast_Capex_Input!$BU$8:$BU$10)</f>
        <v>0</v>
      </c>
      <c r="DU395" s="188" cm="1">
        <f t="array" aca="1" ref="DU395" ca="1">IFERROR(INDEX(Forecast_Capex_Input!BV$12:BV$286,$X395)
*(INDEX(Forecast_Capex_Input!$H$12:$H$286,$X395)=Repex),0)
*$DT395</f>
        <v>0</v>
      </c>
      <c r="DV395" s="188" cm="1">
        <f t="array" aca="1" ref="DV395" ca="1">IFERROR(INDEX(Forecast_Capex_Input!BW$12:BW$286,$X395)
*(INDEX(Forecast_Capex_Input!$H$12:$H$286,$X395)=Repex),0)
*$DT395</f>
        <v>0</v>
      </c>
      <c r="DW395" s="188" cm="1">
        <f t="array" aca="1" ref="DW395" ca="1">IFERROR(INDEX(Forecast_Capex_Input!BX$12:BX$286,$X395)
*(INDEX(Forecast_Capex_Input!$H$12:$H$286,$X395)=Repex),0)
*$DT395</f>
        <v>0</v>
      </c>
      <c r="DX395" s="188" cm="1">
        <f t="array" aca="1" ref="DX395" ca="1">IFERROR(INDEX(Forecast_Capex_Input!BY$12:BY$286,$X395)
*(INDEX(Forecast_Capex_Input!$H$12:$H$286,$X395)=Repex),0)
*$DT395</f>
        <v>0</v>
      </c>
      <c r="DY395" s="188" cm="1">
        <f t="array" aca="1" ref="DY395" ca="1">IFERROR(INDEX(Forecast_Capex_Input!BZ$12:BZ$286,$X395)
*(INDEX(Forecast_Capex_Input!$H$12:$H$286,$X395)=Repex),0)
*$DT395</f>
        <v>0</v>
      </c>
      <c r="DZ395" s="188" cm="1">
        <f t="array" aca="1" ref="DZ395" ca="1">IFERROR(INDEX(Forecast_Capex_Input!CA$12:CA$286,$X395)
*(INDEX(Forecast_Capex_Input!$H$12:$H$286,$X395)=Repex),0)
*$DT395</f>
        <v>0</v>
      </c>
      <c r="EA395" s="188" cm="1">
        <f t="array" aca="1" ref="EA395" ca="1">IFERROR(INDEX(Forecast_Capex_Input!CB$12:CB$286,$X395)
*(INDEX(Forecast_Capex_Input!$H$12:$H$286,$X395)=Repex),0)
*$DT395</f>
        <v>0</v>
      </c>
      <c r="EB395" s="188" cm="1">
        <f t="array" aca="1" ref="EB395" ca="1">IFERROR(INDEX(Forecast_Capex_Input!CC$12:CC$286,$X395)
*(INDEX(Forecast_Capex_Input!$H$12:$H$286,$X395)=Repex),0)
*$DT395</f>
        <v>0</v>
      </c>
      <c r="EC395" s="165"/>
      <c r="ED395" s="226">
        <f t="shared" ref="ED395:ED458" ca="1" si="303">IF(AND($AE395,$K395=Augex),
$AS395,NA)</f>
        <v>0</v>
      </c>
      <c r="EE395" s="174">
        <v>73</v>
      </c>
    </row>
    <row r="396" spans="3:135" x14ac:dyDescent="0.2">
      <c r="C396" s="174">
        <f t="shared" ref="C396:C459" si="304">IF(ISNUMBER(C395),C395+1,1)</f>
        <v>386</v>
      </c>
      <c r="D396" s="167" t="str" cm="1">
        <f t="array" ref="D396">IFERROR(INDEX(Forecast_Capex_Input!$D$12:$D$286,$X396),NA)</f>
        <v>Maintain quality of supply in ACT</v>
      </c>
      <c r="E396" s="172" t="b" cm="1">
        <f t="array" ref="E396">IF($X396=NA,NA,INDEX(Forecast_Capex_Input!$E$12:$E$286,$X396))</f>
        <v>0</v>
      </c>
      <c r="F396" s="167" t="str" cm="1">
        <f t="array" aca="1" ref="F396" ca="1">IFERROR(INDEX(General!$E$25:$E$26,$Y396),NA)</f>
        <v>Non-Labour</v>
      </c>
      <c r="G396" s="167" t="str" cm="1">
        <f t="array" aca="1" ref="G396" ca="1">IFERROR(INDEX(Forecast_Capex_Input!$AI$11:$BB$11,$AA396),NA)</f>
        <v>Secondary Systems</v>
      </c>
      <c r="H396" s="189" cm="1">
        <f t="array" aca="1" ref="H396" ca="1">IFERROR(INDEX(Forecast_Capex_Input!$AI$12:$BB$286,$X396,$AA396),NA)</f>
        <v>0.05</v>
      </c>
      <c r="I396" s="199" t="str" cm="1">
        <f t="array" ref="I396">IFERROR(INDEX(Forecast_Capex_Input!$F$12:$F$286,$X396),NA)</f>
        <v>Augmentation Expenditure</v>
      </c>
      <c r="J396" s="199" t="str" cm="1">
        <f t="array" ref="J396">IFERROR(INDEX(Forecast_Capex_Input!G$12:G$286,$X396),NA)</f>
        <v>Augmentations</v>
      </c>
      <c r="K396" s="199" t="str" cm="1">
        <f t="array" ref="K396">IFERROR(INDEX(Forecast_Capex_Input!H$12:H$286,$X396),NA)</f>
        <v>Augex</v>
      </c>
      <c r="L396" s="199" t="str" cm="1">
        <f t="array" ref="L396">IFERROR(INDEX(Forecast_Capex_Input!I$12:I$286,$X396),NA)</f>
        <v>Compliance</v>
      </c>
      <c r="M396" s="199" t="str" cm="1">
        <f t="array" ref="M396">IFERROR(INDEX(Forecast_Capex_Input!J$12:J$286,$X396),NA)</f>
        <v>N/A</v>
      </c>
      <c r="N396" s="199" t="str" cm="1">
        <f t="array" ref="N396">IFERROR(INDEX(Forecast_Capex_Input!K$12:K$286,$X396),NA)</f>
        <v>N/A</v>
      </c>
      <c r="O396" s="199" t="str" cm="1">
        <f t="array" ref="O396">IFERROR(INDEX(Forecast_Capex_Input!L$12:L$286,$X396),NA)</f>
        <v>N/A</v>
      </c>
      <c r="P396" s="199" t="str" cm="1">
        <f t="array" ref="P396">IFERROR(INDEX(Forecast_Capex_Input!M$12:M$286,$X396),NA)</f>
        <v>N/A</v>
      </c>
      <c r="Q396" s="172" t="str" cm="1">
        <f t="array" ref="Q396">IFERROR(INDEX(Forecast_Capex_Input!N$12:N$286,$X396),NA)</f>
        <v>No</v>
      </c>
      <c r="R396" s="265" cm="1">
        <f t="array" ref="R396">IFERROR(INDEX(Forecast_Capex_Input!O$12:O$286,$X396),0)</f>
        <v>0</v>
      </c>
      <c r="S396" s="172" t="str" cm="1">
        <f t="array" ref="S396">IFERROR(INDEX(Forecast_Capex_Input!P$12:P$286,$X396),0)</f>
        <v>Safety security &amp; reliability</v>
      </c>
      <c r="T396" s="199" t="str" cm="1">
        <f t="array" aca="1" ref="T396" ca="1">IFERROR(INDEX(General!$K$84:$K$103,$AA396),NA)</f>
        <v>Secondary Systems (2018-23)</v>
      </c>
      <c r="U396" s="188" cm="1">
        <f t="array" aca="1" ref="U396" ca="1">IFERROR(
IF($F396=General!$E$25,INDEX(Forecast_Capex_Input!S$12:S$286,$X396),
INDEX(Forecast_Capex_Input!T$12:T$286,$X396)),0)</f>
        <v>0.84</v>
      </c>
      <c r="V396" s="222" t="b">
        <f>IFERROR(INDEX(Overheads!$T$19:$T$26,MATCH($I396,Overheads!$E$19:$E$26,0)),FALSE)</f>
        <v>1</v>
      </c>
      <c r="W396" s="165"/>
      <c r="X396" s="174">
        <f>IFERROR(
IF(MATCH($C396,Forecast_Capex_Input!$CI$12:$CI$286,1)+1&gt;MAX(Forecast_Capex_Input!$C$12:$C$286),NA,
MATCH($C396,Forecast_Capex_Input!$CI$12:$CI$286,1)+1),1)</f>
        <v>149</v>
      </c>
      <c r="Y396" s="174" cm="1">
        <f t="array" aca="1" ref="Y396" ca="1">IFERROR(
IF(X395&lt;&gt;X396,1,
IF(COUNTIF(OFFSET(Y395,0,0,-INDEX(Forecast_Capex_Input!$CG$12:$CG$286,$X396)),Y395)=INDEX(Forecast_Capex_Input!$CG$12:$CG$286,$X396),Y395+1,Y395)),NA)</f>
        <v>2</v>
      </c>
      <c r="Z396" s="174" cm="1">
        <f t="array" ref="Z396">IFERROR($C396-IF($X396=1,1,INDEX(Forecast_Capex_Input!$CI$12:$CI$286,$X396-1))+1,NA)</f>
        <v>4</v>
      </c>
      <c r="AA396" s="174" cm="1">
        <f t="array" aca="1" ref="AA396" ca="1">IFERROR(IF(Y396=1,
INDEX(Forecast_Capex_Input!$AI$10:$BB$10,SMALL(IF(INDEX(Forecast_Capex_Input!$AI$12:$BB$286,$X396,0)&gt;0,COLUMN(Forecast_Capex_Input!$AI$10:$BB$10)-COLUMN(Forecast_Capex_Input!$AI$12)+1),ROWS(OFFSET(AA395,0,0,-$Z396)))),
OFFSET(AA395,-INDEX(Forecast_Capex_Input!$CG$12:$CG$286,$X396)+1,0)),NA)</f>
        <v>4</v>
      </c>
      <c r="AB396" s="174">
        <f t="shared" ca="1" si="273"/>
        <v>2</v>
      </c>
      <c r="AC396" s="222" t="b">
        <f t="shared" ref="AC396:AC459" si="305">$K396=AC$6</f>
        <v>0</v>
      </c>
      <c r="AD396" s="220" t="b">
        <v>0</v>
      </c>
      <c r="AE396" s="222" t="b">
        <f t="shared" si="274"/>
        <v>1</v>
      </c>
      <c r="AF396" s="165"/>
      <c r="AG396" s="215">
        <v>0</v>
      </c>
      <c r="AH396" s="215">
        <v>0</v>
      </c>
      <c r="AI396" s="215">
        <v>0</v>
      </c>
      <c r="AJ396" s="215">
        <v>0</v>
      </c>
      <c r="AK396" s="215">
        <v>0</v>
      </c>
      <c r="AL396" s="155">
        <v>0</v>
      </c>
      <c r="AM396" s="165"/>
      <c r="AN396" s="215" cm="1">
        <f t="array" aca="1" ref="AN396" ca="1">IFERROR(INDEX(General!O$33:O$34,$AB396)
*AG396,0)</f>
        <v>0</v>
      </c>
      <c r="AO396" s="215" cm="1">
        <f t="array" aca="1" ref="AO396" ca="1">IFERROR(INDEX(General!P$33:P$34,$AB396)
*AH396,0)</f>
        <v>0</v>
      </c>
      <c r="AP396" s="215" cm="1">
        <f t="array" aca="1" ref="AP396" ca="1">IFERROR(INDEX(General!Q$33:Q$34,$AB396)
*AI396,0)</f>
        <v>0</v>
      </c>
      <c r="AQ396" s="215" cm="1">
        <f t="array" aca="1" ref="AQ396" ca="1">IFERROR(INDEX(General!R$33:R$34,$AB396)
*AJ396,0)</f>
        <v>0</v>
      </c>
      <c r="AR396" s="215" cm="1">
        <f t="array" aca="1" ref="AR396" ca="1">IFERROR(INDEX(General!S$33:S$34,$AB396)
*AK396,0)</f>
        <v>0</v>
      </c>
      <c r="AS396" s="155">
        <f t="shared" ref="AS396:AS459" ca="1" si="306">SUM(AN396:AR396)</f>
        <v>0</v>
      </c>
      <c r="AT396" s="165"/>
      <c r="AU396" s="215">
        <f ca="1">IF($AE396=FALSE,AN396*Overheads!$R$24*$V396,
IFERROR(Overheads!$O$49*$V396*AN396,0)
+IFERROR(Overheads!Q$59*$V396*(AN396/Overheads!Q$68),0))</f>
        <v>0</v>
      </c>
      <c r="AV396" s="215">
        <f ca="1">IF($AE396=FALSE,AO396*Overheads!$R$24*$V396,
IFERROR(Overheads!$O$49*$V396*AO396,0)
+IFERROR(Overheads!R$59*$V396*(AO396/Overheads!R$68),0))</f>
        <v>0</v>
      </c>
      <c r="AW396" s="215">
        <f ca="1">IF($AE396=FALSE,AP396*Overheads!$R$24*$V396,
IFERROR(Overheads!$O$49*$V396*AP396,0)
+IFERROR(Overheads!S$59*$V396*(AP396/Overheads!S$68),0))</f>
        <v>0</v>
      </c>
      <c r="AX396" s="215">
        <f ca="1">IF($AE396=FALSE,AQ396*Overheads!$R$24*$V396,
IFERROR(Overheads!$O$49*$V396*AQ396,0)
+IFERROR(Overheads!T$59*$V396*(AQ396/Overheads!T$68),0))</f>
        <v>0</v>
      </c>
      <c r="AY396" s="215">
        <f ca="1">IF($AE396=FALSE,AR396*Overheads!$R$24*$V396,
IFERROR(Overheads!$O$49*$V396*AR396,0)
+IFERROR(Overheads!U$59*$V396*(AR396/Overheads!U$68),0))</f>
        <v>0</v>
      </c>
      <c r="AZ396" s="155">
        <f t="shared" ref="AZ396:AZ459" ca="1" si="307">SUM(AU396:AY396)</f>
        <v>0</v>
      </c>
      <c r="BA396" s="165"/>
      <c r="BB396" s="215">
        <f ca="1">IF($AE396=FALSE,AN396*Overheads!$S$25,
IFERROR(Overheads!$O$50*AN396,0)
+IFERROR(Overheads!Q$60*(AN396/Overheads!Q$66),0))</f>
        <v>0</v>
      </c>
      <c r="BC396" s="215">
        <f ca="1">IF($AE396=FALSE,AO396*Overheads!$S$25,
IFERROR(Overheads!$O$50*AO396,0)
+IFERROR(Overheads!R$60*(AO396/Overheads!R$66),0))</f>
        <v>0</v>
      </c>
      <c r="BD396" s="215">
        <f ca="1">IF($AE396=FALSE,AP396*Overheads!$S$25,
IFERROR(Overheads!$O$50*AP396,0)
+IFERROR(Overheads!S$60*(AP396/Overheads!S$66),0))</f>
        <v>0</v>
      </c>
      <c r="BE396" s="215">
        <f ca="1">IF($AE396=FALSE,AQ396*Overheads!$S$25,
IFERROR(Overheads!$O$50*AQ396,0)
+IFERROR(Overheads!T$60*(AQ396/Overheads!T$66),0))</f>
        <v>0</v>
      </c>
      <c r="BF396" s="215">
        <f ca="1">IF($AE396=FALSE,AR396*Overheads!$S$25,
IFERROR(Overheads!$O$50*AR396,0)
+IFERROR(Overheads!U$60*(AR396/Overheads!U$66),0))</f>
        <v>0</v>
      </c>
      <c r="BG396" s="155">
        <f t="shared" ref="BG396:BG459" ca="1" si="308">SUM(BB396:BF396)</f>
        <v>0</v>
      </c>
      <c r="BH396" s="165"/>
      <c r="BI396" s="215">
        <f t="shared" ref="BI396:BI459" ca="1" si="309">SUM(AN396,AU396,BB396)</f>
        <v>0</v>
      </c>
      <c r="BJ396" s="215">
        <f t="shared" ca="1" si="275"/>
        <v>0</v>
      </c>
      <c r="BK396" s="215">
        <f t="shared" ca="1" si="276"/>
        <v>0</v>
      </c>
      <c r="BL396" s="215">
        <f t="shared" ca="1" si="277"/>
        <v>0</v>
      </c>
      <c r="BM396" s="215">
        <f t="shared" ca="1" si="278"/>
        <v>0</v>
      </c>
      <c r="BN396" s="155">
        <f t="shared" ref="BN396:BN459" ca="1" si="310">SUM(BI396:BM396)</f>
        <v>0</v>
      </c>
      <c r="BO396" s="165"/>
      <c r="BP396" s="187" cm="1">
        <f t="array" ref="BP396">IFERROR(IF($X396=$X395,BP395,INDEX(Forecast_Capex_Input!AC$12:AC$286,$X396)),0)</f>
        <v>0</v>
      </c>
      <c r="BQ396" s="187" cm="1">
        <f t="array" ref="BQ396">IFERROR(IF($X396=$X395,BQ395,INDEX(Forecast_Capex_Input!AD$12:AD$286,$X396)),0)</f>
        <v>0</v>
      </c>
      <c r="BR396" s="187" cm="1">
        <f t="array" ref="BR396">IFERROR(IF($X396=$X395,BR395,INDEX(Forecast_Capex_Input!AE$12:AE$286,$X396)),0)</f>
        <v>0</v>
      </c>
      <c r="BS396" s="187" cm="1">
        <f t="array" ref="BS396">IFERROR(IF($X396=$X395,BS395,INDEX(Forecast_Capex_Input!AF$12:AF$286,$X396)),0)</f>
        <v>1</v>
      </c>
      <c r="BT396" s="187" cm="1">
        <f t="array" ref="BT396">IFERROR(IF($X396=$X395,BT395,INDEX(Forecast_Capex_Input!AG$12:AG$286,$X396)),0)</f>
        <v>0</v>
      </c>
      <c r="BU396" s="165"/>
      <c r="BV396" s="215">
        <f t="shared" si="279"/>
        <v>0</v>
      </c>
      <c r="BW396" s="215">
        <f t="shared" si="280"/>
        <v>0</v>
      </c>
      <c r="BX396" s="215">
        <f t="shared" si="281"/>
        <v>0</v>
      </c>
      <c r="BY396" s="215">
        <f t="shared" si="282"/>
        <v>0</v>
      </c>
      <c r="BZ396" s="215">
        <f t="shared" si="283"/>
        <v>0</v>
      </c>
      <c r="CA396" s="155">
        <f t="shared" ref="CA396:CA459" si="311">SUM(BV396:BZ396)</f>
        <v>0</v>
      </c>
      <c r="CB396" s="165"/>
      <c r="CC396" s="215">
        <f t="shared" ca="1" si="284"/>
        <v>0</v>
      </c>
      <c r="CD396" s="215">
        <f t="shared" ca="1" si="285"/>
        <v>0</v>
      </c>
      <c r="CE396" s="215">
        <f t="shared" ca="1" si="286"/>
        <v>0</v>
      </c>
      <c r="CF396" s="215">
        <f t="shared" ca="1" si="287"/>
        <v>0</v>
      </c>
      <c r="CG396" s="215">
        <f t="shared" ca="1" si="288"/>
        <v>0</v>
      </c>
      <c r="CH396" s="155">
        <f t="shared" ref="CH396:CH459" ca="1" si="312">SUM(CC396:CG396)</f>
        <v>0</v>
      </c>
      <c r="CI396" s="165"/>
      <c r="CJ396" s="215">
        <f t="shared" ca="1" si="289"/>
        <v>0</v>
      </c>
      <c r="CK396" s="215">
        <f t="shared" ca="1" si="290"/>
        <v>0</v>
      </c>
      <c r="CL396" s="215">
        <f t="shared" ca="1" si="291"/>
        <v>0</v>
      </c>
      <c r="CM396" s="215">
        <f t="shared" ca="1" si="292"/>
        <v>0</v>
      </c>
      <c r="CN396" s="215">
        <f t="shared" ca="1" si="293"/>
        <v>0</v>
      </c>
      <c r="CO396" s="155">
        <f t="shared" ref="CO396:CO459" ca="1" si="313">SUM(CJ396:CN396)</f>
        <v>0</v>
      </c>
      <c r="CP396" s="165"/>
      <c r="CQ396" s="223">
        <f t="shared" ca="1" si="294"/>
        <v>0</v>
      </c>
      <c r="CR396" s="223">
        <f t="shared" ca="1" si="295"/>
        <v>0</v>
      </c>
      <c r="CS396" s="223">
        <f t="shared" ca="1" si="296"/>
        <v>0</v>
      </c>
      <c r="CT396" s="223">
        <f t="shared" ca="1" si="297"/>
        <v>0</v>
      </c>
      <c r="CU396" s="223">
        <f t="shared" ca="1" si="298"/>
        <v>0</v>
      </c>
      <c r="CV396" s="155">
        <f t="shared" ref="CV396:CV459" ca="1" si="314">SUM(CQ396:CU396)</f>
        <v>0</v>
      </c>
      <c r="CW396" s="165"/>
      <c r="CX396" s="215">
        <f t="shared" ref="CX396:CX459" ca="1" si="315">SUM(CC396,CJ396,CQ396)</f>
        <v>0</v>
      </c>
      <c r="CY396" s="215">
        <f t="shared" ca="1" si="299"/>
        <v>0</v>
      </c>
      <c r="CZ396" s="215">
        <f t="shared" ca="1" si="300"/>
        <v>0</v>
      </c>
      <c r="DA396" s="215">
        <f t="shared" ca="1" si="301"/>
        <v>0</v>
      </c>
      <c r="DB396" s="215">
        <f t="shared" ca="1" si="302"/>
        <v>0</v>
      </c>
      <c r="DC396" s="155">
        <f t="shared" ref="DC396:DC459" ca="1" si="316">SUM(CX396:DB396)</f>
        <v>0</v>
      </c>
      <c r="DD396" s="165"/>
      <c r="DE396" s="188" t="b" cm="1">
        <f t="array" aca="1" ref="DE396" ca="1">OR($G396=Forecast_Capex_Input!$BF$8:$BF$10)</f>
        <v>0</v>
      </c>
      <c r="DF396" s="188" cm="1">
        <f t="array" aca="1" ref="DF396" ca="1">IFERROR(INDEX(Forecast_Capex_Input!BG$12:BG$286,$X396)
*(INDEX(Forecast_Capex_Input!$H$12:$H$286,$X396)=Repex),0)
*$DE396</f>
        <v>0</v>
      </c>
      <c r="DG396" s="188" cm="1">
        <f t="array" aca="1" ref="DG396" ca="1">IFERROR(INDEX(Forecast_Capex_Input!BH$12:BH$286,$X396)
*(INDEX(Forecast_Capex_Input!$H$12:$H$286,$X396)=Repex),0)
*$DE396</f>
        <v>0</v>
      </c>
      <c r="DH396" s="188" cm="1">
        <f t="array" aca="1" ref="DH396" ca="1">IFERROR(INDEX(Forecast_Capex_Input!BI$12:BI$286,$X396)
*(INDEX(Forecast_Capex_Input!$H$12:$H$286,$X396)=Repex),0)
*$DE396</f>
        <v>0</v>
      </c>
      <c r="DI396" s="188" cm="1">
        <f t="array" aca="1" ref="DI396" ca="1">IFERROR(INDEX(Forecast_Capex_Input!BJ$12:BJ$286,$X396)
*(INDEX(Forecast_Capex_Input!$H$12:$H$286,$X396)=Repex),0)
*$DE396</f>
        <v>0</v>
      </c>
      <c r="DJ396" s="188" cm="1">
        <f t="array" aca="1" ref="DJ396" ca="1">IFERROR(INDEX(Forecast_Capex_Input!BK$12:BK$286,$X396)
*(INDEX(Forecast_Capex_Input!$H$12:$H$286,$X396)=Repex),0)
*$DE396</f>
        <v>0</v>
      </c>
      <c r="DK396" s="188" cm="1">
        <f t="array" aca="1" ref="DK396" ca="1">IFERROR(INDEX(Forecast_Capex_Input!BL$12:BL$286,$X396)
*(INDEX(Forecast_Capex_Input!$H$12:$H$286,$X396)=Repex),0)
*$DE396</f>
        <v>0</v>
      </c>
      <c r="DL396" s="165"/>
      <c r="DM396" s="188" t="b" cm="1">
        <f t="array" aca="1" ref="DM396" ca="1">OR($G396=Forecast_Capex_Input!$BN$8:$BN$9)</f>
        <v>0</v>
      </c>
      <c r="DN396" s="188" cm="1">
        <f t="array" aca="1" ref="DN396" ca="1">IFERROR(INDEX(Forecast_Capex_Input!BO$12:BO$286,$X396)
*(INDEX(Forecast_Capex_Input!$H$12:$H$286,$X396)=Repex),0)
*$DM396</f>
        <v>0</v>
      </c>
      <c r="DO396" s="188" cm="1">
        <f t="array" aca="1" ref="DO396" ca="1">IFERROR(INDEX(Forecast_Capex_Input!BP$12:BP$286,$X396)
*(INDEX(Forecast_Capex_Input!$H$12:$H$286,$X396)=Repex),0)
*$DM396</f>
        <v>0</v>
      </c>
      <c r="DP396" s="188" cm="1">
        <f t="array" aca="1" ref="DP396" ca="1">IFERROR(INDEX(Forecast_Capex_Input!BQ$12:BQ$286,$X396)
*(INDEX(Forecast_Capex_Input!$H$12:$H$286,$X396)=Repex),0)
*$DM396</f>
        <v>0</v>
      </c>
      <c r="DQ396" s="188" cm="1">
        <f t="array" aca="1" ref="DQ396" ca="1">IFERROR(INDEX(Forecast_Capex_Input!BR$12:BR$286,$X396)
*(INDEX(Forecast_Capex_Input!$H$12:$H$286,$X396)=Repex),0)
*$DM396</f>
        <v>0</v>
      </c>
      <c r="DR396" s="188" cm="1">
        <f t="array" aca="1" ref="DR396" ca="1">IFERROR(INDEX(Forecast_Capex_Input!BS$12:BS$286,$X396)
*(INDEX(Forecast_Capex_Input!$H$12:$H$286,$X396)=Repex),0)
*$DM396</f>
        <v>0</v>
      </c>
      <c r="DS396" s="165"/>
      <c r="DT396" s="188" t="b" cm="1">
        <f t="array" aca="1" ref="DT396" ca="1">OR($G396=Forecast_Capex_Input!$BU$8:$BU$10)</f>
        <v>1</v>
      </c>
      <c r="DU396" s="188" cm="1">
        <f t="array" aca="1" ref="DU396" ca="1">IFERROR(INDEX(Forecast_Capex_Input!BV$12:BV$286,$X396)
*(INDEX(Forecast_Capex_Input!$H$12:$H$286,$X396)=Repex),0)
*$DT396</f>
        <v>0</v>
      </c>
      <c r="DV396" s="188" cm="1">
        <f t="array" aca="1" ref="DV396" ca="1">IFERROR(INDEX(Forecast_Capex_Input!BW$12:BW$286,$X396)
*(INDEX(Forecast_Capex_Input!$H$12:$H$286,$X396)=Repex),0)
*$DT396</f>
        <v>0</v>
      </c>
      <c r="DW396" s="188" cm="1">
        <f t="array" aca="1" ref="DW396" ca="1">IFERROR(INDEX(Forecast_Capex_Input!BX$12:BX$286,$X396)
*(INDEX(Forecast_Capex_Input!$H$12:$H$286,$X396)=Repex),0)
*$DT396</f>
        <v>0</v>
      </c>
      <c r="DX396" s="188" cm="1">
        <f t="array" aca="1" ref="DX396" ca="1">IFERROR(INDEX(Forecast_Capex_Input!BY$12:BY$286,$X396)
*(INDEX(Forecast_Capex_Input!$H$12:$H$286,$X396)=Repex),0)
*$DT396</f>
        <v>0</v>
      </c>
      <c r="DY396" s="188" cm="1">
        <f t="array" aca="1" ref="DY396" ca="1">IFERROR(INDEX(Forecast_Capex_Input!BZ$12:BZ$286,$X396)
*(INDEX(Forecast_Capex_Input!$H$12:$H$286,$X396)=Repex),0)
*$DT396</f>
        <v>0</v>
      </c>
      <c r="DZ396" s="188" cm="1">
        <f t="array" aca="1" ref="DZ396" ca="1">IFERROR(INDEX(Forecast_Capex_Input!CA$12:CA$286,$X396)
*(INDEX(Forecast_Capex_Input!$H$12:$H$286,$X396)=Repex),0)
*$DT396</f>
        <v>0</v>
      </c>
      <c r="EA396" s="188" cm="1">
        <f t="array" aca="1" ref="EA396" ca="1">IFERROR(INDEX(Forecast_Capex_Input!CB$12:CB$286,$X396)
*(INDEX(Forecast_Capex_Input!$H$12:$H$286,$X396)=Repex),0)
*$DT396</f>
        <v>0</v>
      </c>
      <c r="EB396" s="188" cm="1">
        <f t="array" aca="1" ref="EB396" ca="1">IFERROR(INDEX(Forecast_Capex_Input!CC$12:CC$286,$X396)
*(INDEX(Forecast_Capex_Input!$H$12:$H$286,$X396)=Repex),0)
*$DT396</f>
        <v>0</v>
      </c>
      <c r="EC396" s="165"/>
      <c r="ED396" s="226">
        <f t="shared" ca="1" si="303"/>
        <v>0</v>
      </c>
      <c r="EE396" s="174">
        <v>74</v>
      </c>
    </row>
    <row r="397" spans="3:135" x14ac:dyDescent="0.2">
      <c r="C397" s="174">
        <f t="shared" si="304"/>
        <v>387</v>
      </c>
      <c r="D397" s="167" t="str" cm="1">
        <f t="array" ref="D397">IFERROR(INDEX(Forecast_Capex_Input!$D$12:$D$286,$X397),NA)</f>
        <v>Improve voltage control in Southern NSW area</v>
      </c>
      <c r="E397" s="172" t="b" cm="1">
        <f t="array" ref="E397">IF($X397=NA,NA,INDEX(Forecast_Capex_Input!$E$12:$E$286,$X397))</f>
        <v>1</v>
      </c>
      <c r="F397" s="167" t="str" cm="1">
        <f t="array" aca="1" ref="F397" ca="1">IFERROR(INDEX(General!$E$25:$E$26,$Y397),NA)</f>
        <v>Labour</v>
      </c>
      <c r="G397" s="167" t="str" cm="1">
        <f t="array" aca="1" ref="G397" ca="1">IFERROR(INDEX(Forecast_Capex_Input!$AI$11:$BB$11,$AA397),NA)</f>
        <v>Substations</v>
      </c>
      <c r="H397" s="189" cm="1">
        <f t="array" aca="1" ref="H397" ca="1">IFERROR(INDEX(Forecast_Capex_Input!$AI$12:$BB$286,$X397,$AA397),NA)</f>
        <v>0.95000000000000007</v>
      </c>
      <c r="I397" s="199" t="str" cm="1">
        <f t="array" ref="I397">IFERROR(INDEX(Forecast_Capex_Input!$F$12:$F$286,$X397),NA)</f>
        <v>Augmentation Expenditure</v>
      </c>
      <c r="J397" s="199" t="str" cm="1">
        <f t="array" ref="J397">IFERROR(INDEX(Forecast_Capex_Input!G$12:G$286,$X397),NA)</f>
        <v>Augmentations</v>
      </c>
      <c r="K397" s="199" t="str" cm="1">
        <f t="array" ref="K397">IFERROR(INDEX(Forecast_Capex_Input!H$12:H$286,$X397),NA)</f>
        <v>Augex</v>
      </c>
      <c r="L397" s="199" t="str" cm="1">
        <f t="array" ref="L397">IFERROR(INDEX(Forecast_Capex_Input!I$12:I$286,$X397),NA)</f>
        <v>Compliance</v>
      </c>
      <c r="M397" s="199" t="str" cm="1">
        <f t="array" ref="M397">IFERROR(INDEX(Forecast_Capex_Input!J$12:J$286,$X397),NA)</f>
        <v>N/A</v>
      </c>
      <c r="N397" s="199" t="str" cm="1">
        <f t="array" ref="N397">IFERROR(INDEX(Forecast_Capex_Input!K$12:K$286,$X397),NA)</f>
        <v>N/A</v>
      </c>
      <c r="O397" s="199" t="str" cm="1">
        <f t="array" ref="O397">IFERROR(INDEX(Forecast_Capex_Input!L$12:L$286,$X397),NA)</f>
        <v>N/A</v>
      </c>
      <c r="P397" s="199" t="str" cm="1">
        <f t="array" ref="P397">IFERROR(INDEX(Forecast_Capex_Input!M$12:M$286,$X397),NA)</f>
        <v>N/A</v>
      </c>
      <c r="Q397" s="172" t="str" cm="1">
        <f t="array" ref="Q397">IFERROR(INDEX(Forecast_Capex_Input!N$12:N$286,$X397),NA)</f>
        <v>No</v>
      </c>
      <c r="R397" s="265" cm="1">
        <f t="array" ref="R397">IFERROR(INDEX(Forecast_Capex_Input!O$12:O$286,$X397),0)</f>
        <v>0</v>
      </c>
      <c r="S397" s="172" t="str" cm="1">
        <f t="array" ref="S397">IFERROR(INDEX(Forecast_Capex_Input!P$12:P$286,$X397),0)</f>
        <v>Energy transition</v>
      </c>
      <c r="T397" s="199" t="str" cm="1">
        <f t="array" aca="1" ref="T397" ca="1">IFERROR(INDEX(General!$K$84:$K$103,$AA397),NA)</f>
        <v>Substations (2018 onwards)</v>
      </c>
      <c r="U397" s="188" cm="1">
        <f t="array" aca="1" ref="U397" ca="1">IFERROR(
IF($F397=General!$E$25,INDEX(Forecast_Capex_Input!S$12:S$286,$X397),
INDEX(Forecast_Capex_Input!T$12:T$286,$X397)),0)</f>
        <v>0.1</v>
      </c>
      <c r="V397" s="222" t="b">
        <f>IFERROR(INDEX(Overheads!$T$19:$T$26,MATCH($I397,Overheads!$E$19:$E$26,0)),FALSE)</f>
        <v>1</v>
      </c>
      <c r="W397" s="165"/>
      <c r="X397" s="174">
        <f>IFERROR(
IF(MATCH($C397,Forecast_Capex_Input!$CI$12:$CI$286,1)+1&gt;MAX(Forecast_Capex_Input!$C$12:$C$286),NA,
MATCH($C397,Forecast_Capex_Input!$CI$12:$CI$286,1)+1),1)</f>
        <v>150</v>
      </c>
      <c r="Y397" s="174" cm="1">
        <f t="array" aca="1" ref="Y397" ca="1">IFERROR(
IF(X396&lt;&gt;X397,1,
IF(COUNTIF(OFFSET(Y396,0,0,-INDEX(Forecast_Capex_Input!$CG$12:$CG$286,$X397)),Y396)=INDEX(Forecast_Capex_Input!$CG$12:$CG$286,$X397),Y396+1,Y396)),NA)</f>
        <v>1</v>
      </c>
      <c r="Z397" s="174" cm="1">
        <f t="array" ref="Z397">IFERROR($C397-IF($X397=1,1,INDEX(Forecast_Capex_Input!$CI$12:$CI$286,$X397-1))+1,NA)</f>
        <v>1</v>
      </c>
      <c r="AA397" s="174" cm="1">
        <f t="array" aca="1" ref="AA397" ca="1">IFERROR(IF(Y397=1,
INDEX(Forecast_Capex_Input!$AI$10:$BB$10,SMALL(IF(INDEX(Forecast_Capex_Input!$AI$12:$BB$286,$X397,0)&gt;0,COLUMN(Forecast_Capex_Input!$AI$10:$BB$10)-COLUMN(Forecast_Capex_Input!$AI$12)+1),ROWS(OFFSET(AA396,0,0,-$Z397)))),
OFFSET(AA396,-INDEX(Forecast_Capex_Input!$CG$12:$CG$286,$X397)+1,0)),NA)</f>
        <v>3</v>
      </c>
      <c r="AB397" s="174">
        <f t="shared" ca="1" si="273"/>
        <v>1</v>
      </c>
      <c r="AC397" s="222" t="b">
        <f t="shared" si="305"/>
        <v>0</v>
      </c>
      <c r="AD397" s="220" t="b">
        <v>0</v>
      </c>
      <c r="AE397" s="222" t="b">
        <f t="shared" si="274"/>
        <v>1</v>
      </c>
      <c r="AF397" s="165"/>
      <c r="AG397" s="215">
        <v>8.3239151968934263E-2</v>
      </c>
      <c r="AH397" s="215">
        <v>0.1889248168283677</v>
      </c>
      <c r="AI397" s="215">
        <v>1.7003233514553091</v>
      </c>
      <c r="AJ397" s="215">
        <v>1.7770156038311811E-2</v>
      </c>
      <c r="AK397" s="215">
        <v>0</v>
      </c>
      <c r="AL397" s="155">
        <v>1.9902574762909231</v>
      </c>
      <c r="AM397" s="165"/>
      <c r="AN397" s="215" cm="1">
        <f t="array" aca="1" ref="AN397" ca="1">IFERROR(INDEX(General!O$33:O$34,$AB397)
*AG397,0)</f>
        <v>8.310419345471845E-2</v>
      </c>
      <c r="AO397" s="215" cm="1">
        <f t="array" aca="1" ref="AO397" ca="1">IFERROR(INDEX(General!P$33:P$34,$AB397)
*AH397,0)</f>
        <v>0.19006110946701096</v>
      </c>
      <c r="AP397" s="215" cm="1">
        <f t="array" aca="1" ref="AP397" ca="1">IFERROR(INDEX(General!Q$33:Q$34,$AB397)
*AI397,0)</f>
        <v>1.7259514976370267</v>
      </c>
      <c r="AQ397" s="215" cm="1">
        <f t="array" aca="1" ref="AQ397" ca="1">IFERROR(INDEX(General!R$33:R$34,$AB397)
*AJ397,0)</f>
        <v>1.8186530114006356E-2</v>
      </c>
      <c r="AR397" s="215" cm="1">
        <f t="array" aca="1" ref="AR397" ca="1">IFERROR(INDEX(General!S$33:S$34,$AB397)
*AK397,0)</f>
        <v>0</v>
      </c>
      <c r="AS397" s="155">
        <f t="shared" ca="1" si="306"/>
        <v>2.0173033306727626</v>
      </c>
      <c r="AT397" s="165"/>
      <c r="AU397" s="215">
        <f ca="1">IF($AE397=FALSE,AN397*Overheads!$R$24*$V397,
IFERROR(Overheads!$O$49*$V397*AN397,0)
+IFERROR(Overheads!Q$59*$V397*(AN397/Overheads!Q$68),0))</f>
        <v>1.1640104824495127E-2</v>
      </c>
      <c r="AV397" s="215">
        <f ca="1">IF($AE397=FALSE,AO397*Overheads!$R$24*$V397,
IFERROR(Overheads!$O$49*$V397*AO397,0)
+IFERROR(Overheads!R$59*$V397*(AO397/Overheads!R$68),0))</f>
        <v>2.2683877126700121E-2</v>
      </c>
      <c r="AW397" s="215">
        <f ca="1">IF($AE397=FALSE,AP397*Overheads!$R$24*$V397,
IFERROR(Overheads!$O$49*$V397*AP397,0)
+IFERROR(Overheads!S$59*$V397*(AP397/Overheads!S$68),0))</f>
        <v>0.2244447185347534</v>
      </c>
      <c r="AX397" s="215">
        <f ca="1">IF($AE397=FALSE,AQ397*Overheads!$R$24*$V397,
IFERROR(Overheads!$O$49*$V397*AQ397,0)
+IFERROR(Overheads!T$59*$V397*(AQ397/Overheads!T$68),0))</f>
        <v>2.6059667927480486E-3</v>
      </c>
      <c r="AY397" s="215">
        <f ca="1">IF($AE397=FALSE,AR397*Overheads!$R$24*$V397,
IFERROR(Overheads!$O$49*$V397*AR397,0)
+IFERROR(Overheads!U$59*$V397*(AR397/Overheads!U$68),0))</f>
        <v>0</v>
      </c>
      <c r="AZ397" s="155">
        <f t="shared" ca="1" si="307"/>
        <v>0.26137466727869668</v>
      </c>
      <c r="BA397" s="165"/>
      <c r="BB397" s="215">
        <f ca="1">IF($AE397=FALSE,AN397*Overheads!$S$25,
IFERROR(Overheads!$O$50*AN397,0)
+IFERROR(Overheads!Q$60*(AN397/Overheads!Q$66),0))</f>
        <v>1.5622598619016387E-3</v>
      </c>
      <c r="BC397" s="215">
        <f ca="1">IF($AE397=FALSE,AO397*Overheads!$S$25,
IFERROR(Overheads!$O$50*AO397,0)
+IFERROR(Overheads!R$60*(AO397/Overheads!R$66),0))</f>
        <v>3.2068254313863897E-3</v>
      </c>
      <c r="BD397" s="215">
        <f ca="1">IF($AE397=FALSE,AP397*Overheads!$S$25,
IFERROR(Overheads!$O$50*AP397,0)
+IFERROR(Overheads!S$60*(AP397/Overheads!S$66),0))</f>
        <v>3.1677483002732168E-2</v>
      </c>
      <c r="BE397" s="215">
        <f ca="1">IF($AE397=FALSE,AQ397*Overheads!$S$25,
IFERROR(Overheads!$O$50*AQ397,0)
+IFERROR(Overheads!T$60*(AQ397/Overheads!T$66),0))</f>
        <v>3.6865555294443651E-4</v>
      </c>
      <c r="BF397" s="215">
        <f ca="1">IF($AE397=FALSE,AR397*Overheads!$S$25,
IFERROR(Overheads!$O$50*AR397,0)
+IFERROR(Overheads!U$60*(AR397/Overheads!U$66),0))</f>
        <v>0</v>
      </c>
      <c r="BG397" s="155">
        <f t="shared" ca="1" si="308"/>
        <v>3.6815223848964629E-2</v>
      </c>
      <c r="BH397" s="165"/>
      <c r="BI397" s="215">
        <f t="shared" ca="1" si="309"/>
        <v>9.6306558141115217E-2</v>
      </c>
      <c r="BJ397" s="215">
        <f t="shared" ca="1" si="275"/>
        <v>0.21595181202509747</v>
      </c>
      <c r="BK397" s="215">
        <f t="shared" ca="1" si="276"/>
        <v>1.9820736991745123</v>
      </c>
      <c r="BL397" s="215">
        <f t="shared" ca="1" si="277"/>
        <v>2.1161152459698841E-2</v>
      </c>
      <c r="BM397" s="215">
        <f t="shared" ca="1" si="278"/>
        <v>0</v>
      </c>
      <c r="BN397" s="155">
        <f t="shared" ca="1" si="310"/>
        <v>2.3154932218004238</v>
      </c>
      <c r="BO397" s="165"/>
      <c r="BP397" s="187" cm="1">
        <f t="array" ref="BP397">IFERROR(IF($X397=$X396,BP396,INDEX(Forecast_Capex_Input!AC$12:AC$286,$X397)),0)</f>
        <v>0</v>
      </c>
      <c r="BQ397" s="187" cm="1">
        <f t="array" ref="BQ397">IFERROR(IF($X397=$X396,BQ396,INDEX(Forecast_Capex_Input!AD$12:AD$286,$X397)),0)</f>
        <v>0</v>
      </c>
      <c r="BR397" s="187" cm="1">
        <f t="array" ref="BR397">IFERROR(IF($X397=$X396,BR396,INDEX(Forecast_Capex_Input!AE$12:AE$286,$X397)),0)</f>
        <v>0.5</v>
      </c>
      <c r="BS397" s="187" cm="1">
        <f t="array" ref="BS397">IFERROR(IF($X397=$X396,BS396,INDEX(Forecast_Capex_Input!AF$12:AF$286,$X397)),0)</f>
        <v>0.5</v>
      </c>
      <c r="BT397" s="187" cm="1">
        <f t="array" ref="BT397">IFERROR(IF($X397=$X396,BT396,INDEX(Forecast_Capex_Input!AG$12:AG$286,$X397)),0)</f>
        <v>0</v>
      </c>
      <c r="BU397" s="165"/>
      <c r="BV397" s="215">
        <f t="shared" si="279"/>
        <v>0</v>
      </c>
      <c r="BW397" s="215">
        <f t="shared" si="280"/>
        <v>0</v>
      </c>
      <c r="BX397" s="215">
        <f t="shared" si="281"/>
        <v>0.99512873814546154</v>
      </c>
      <c r="BY397" s="215">
        <f t="shared" si="282"/>
        <v>0.99512873814546154</v>
      </c>
      <c r="BZ397" s="215">
        <f t="shared" si="283"/>
        <v>0</v>
      </c>
      <c r="CA397" s="155">
        <f t="shared" si="311"/>
        <v>1.9902574762909231</v>
      </c>
      <c r="CB397" s="165"/>
      <c r="CC397" s="215">
        <f t="shared" ca="1" si="284"/>
        <v>0</v>
      </c>
      <c r="CD397" s="215">
        <f t="shared" ca="1" si="285"/>
        <v>0</v>
      </c>
      <c r="CE397" s="215">
        <f t="shared" ca="1" si="286"/>
        <v>1.0086516653363813</v>
      </c>
      <c r="CF397" s="215">
        <f t="shared" ca="1" si="287"/>
        <v>1.0086516653363813</v>
      </c>
      <c r="CG397" s="215">
        <f t="shared" ca="1" si="288"/>
        <v>0</v>
      </c>
      <c r="CH397" s="155">
        <f t="shared" ca="1" si="312"/>
        <v>2.0173033306727626</v>
      </c>
      <c r="CI397" s="165"/>
      <c r="CJ397" s="215">
        <f t="shared" ca="1" si="289"/>
        <v>0</v>
      </c>
      <c r="CK397" s="215">
        <f t="shared" ca="1" si="290"/>
        <v>0</v>
      </c>
      <c r="CL397" s="215">
        <f t="shared" ca="1" si="291"/>
        <v>0.13068733363934834</v>
      </c>
      <c r="CM397" s="215">
        <f t="shared" ca="1" si="292"/>
        <v>0.13068733363934834</v>
      </c>
      <c r="CN397" s="215">
        <f t="shared" ca="1" si="293"/>
        <v>0</v>
      </c>
      <c r="CO397" s="155">
        <f t="shared" ca="1" si="313"/>
        <v>0.26137466727869668</v>
      </c>
      <c r="CP397" s="165"/>
      <c r="CQ397" s="223">
        <f t="shared" ca="1" si="294"/>
        <v>0</v>
      </c>
      <c r="CR397" s="223">
        <f t="shared" ca="1" si="295"/>
        <v>0</v>
      </c>
      <c r="CS397" s="223">
        <f t="shared" ca="1" si="296"/>
        <v>1.8407611924482314E-2</v>
      </c>
      <c r="CT397" s="223">
        <f t="shared" ca="1" si="297"/>
        <v>1.8407611924482314E-2</v>
      </c>
      <c r="CU397" s="223">
        <f t="shared" ca="1" si="298"/>
        <v>0</v>
      </c>
      <c r="CV397" s="155">
        <f t="shared" ca="1" si="314"/>
        <v>3.6815223848964629E-2</v>
      </c>
      <c r="CW397" s="165"/>
      <c r="CX397" s="215">
        <f t="shared" ca="1" si="315"/>
        <v>0</v>
      </c>
      <c r="CY397" s="215">
        <f t="shared" ca="1" si="299"/>
        <v>0</v>
      </c>
      <c r="CZ397" s="215">
        <f t="shared" ca="1" si="300"/>
        <v>1.1577466109002119</v>
      </c>
      <c r="DA397" s="215">
        <f t="shared" ca="1" si="301"/>
        <v>1.1577466109002119</v>
      </c>
      <c r="DB397" s="215">
        <f t="shared" ca="1" si="302"/>
        <v>0</v>
      </c>
      <c r="DC397" s="155">
        <f t="shared" ca="1" si="316"/>
        <v>2.3154932218004238</v>
      </c>
      <c r="DD397" s="165"/>
      <c r="DE397" s="188" t="b" cm="1">
        <f t="array" aca="1" ref="DE397" ca="1">OR($G397=Forecast_Capex_Input!$BF$8:$BF$10)</f>
        <v>0</v>
      </c>
      <c r="DF397" s="188" cm="1">
        <f t="array" aca="1" ref="DF397" ca="1">IFERROR(INDEX(Forecast_Capex_Input!BG$12:BG$286,$X397)
*(INDEX(Forecast_Capex_Input!$H$12:$H$286,$X397)=Repex),0)
*$DE397</f>
        <v>0</v>
      </c>
      <c r="DG397" s="188" cm="1">
        <f t="array" aca="1" ref="DG397" ca="1">IFERROR(INDEX(Forecast_Capex_Input!BH$12:BH$286,$X397)
*(INDEX(Forecast_Capex_Input!$H$12:$H$286,$X397)=Repex),0)
*$DE397</f>
        <v>0</v>
      </c>
      <c r="DH397" s="188" cm="1">
        <f t="array" aca="1" ref="DH397" ca="1">IFERROR(INDEX(Forecast_Capex_Input!BI$12:BI$286,$X397)
*(INDEX(Forecast_Capex_Input!$H$12:$H$286,$X397)=Repex),0)
*$DE397</f>
        <v>0</v>
      </c>
      <c r="DI397" s="188" cm="1">
        <f t="array" aca="1" ref="DI397" ca="1">IFERROR(INDEX(Forecast_Capex_Input!BJ$12:BJ$286,$X397)
*(INDEX(Forecast_Capex_Input!$H$12:$H$286,$X397)=Repex),0)
*$DE397</f>
        <v>0</v>
      </c>
      <c r="DJ397" s="188" cm="1">
        <f t="array" aca="1" ref="DJ397" ca="1">IFERROR(INDEX(Forecast_Capex_Input!BK$12:BK$286,$X397)
*(INDEX(Forecast_Capex_Input!$H$12:$H$286,$X397)=Repex),0)
*$DE397</f>
        <v>0</v>
      </c>
      <c r="DK397" s="188" cm="1">
        <f t="array" aca="1" ref="DK397" ca="1">IFERROR(INDEX(Forecast_Capex_Input!BL$12:BL$286,$X397)
*(INDEX(Forecast_Capex_Input!$H$12:$H$286,$X397)=Repex),0)
*$DE397</f>
        <v>0</v>
      </c>
      <c r="DL397" s="165"/>
      <c r="DM397" s="188" t="b" cm="1">
        <f t="array" aca="1" ref="DM397" ca="1">OR($G397=Forecast_Capex_Input!$BN$8:$BN$9)</f>
        <v>1</v>
      </c>
      <c r="DN397" s="188" cm="1">
        <f t="array" aca="1" ref="DN397" ca="1">IFERROR(INDEX(Forecast_Capex_Input!BO$12:BO$286,$X397)
*(INDEX(Forecast_Capex_Input!$H$12:$H$286,$X397)=Repex),0)
*$DM397</f>
        <v>0</v>
      </c>
      <c r="DO397" s="188" cm="1">
        <f t="array" aca="1" ref="DO397" ca="1">IFERROR(INDEX(Forecast_Capex_Input!BP$12:BP$286,$X397)
*(INDEX(Forecast_Capex_Input!$H$12:$H$286,$X397)=Repex),0)
*$DM397</f>
        <v>0</v>
      </c>
      <c r="DP397" s="188" cm="1">
        <f t="array" aca="1" ref="DP397" ca="1">IFERROR(INDEX(Forecast_Capex_Input!BQ$12:BQ$286,$X397)
*(INDEX(Forecast_Capex_Input!$H$12:$H$286,$X397)=Repex),0)
*$DM397</f>
        <v>0</v>
      </c>
      <c r="DQ397" s="188" cm="1">
        <f t="array" aca="1" ref="DQ397" ca="1">IFERROR(INDEX(Forecast_Capex_Input!BR$12:BR$286,$X397)
*(INDEX(Forecast_Capex_Input!$H$12:$H$286,$X397)=Repex),0)
*$DM397</f>
        <v>0</v>
      </c>
      <c r="DR397" s="188" cm="1">
        <f t="array" aca="1" ref="DR397" ca="1">IFERROR(INDEX(Forecast_Capex_Input!BS$12:BS$286,$X397)
*(INDEX(Forecast_Capex_Input!$H$12:$H$286,$X397)=Repex),0)
*$DM397</f>
        <v>0</v>
      </c>
      <c r="DS397" s="165"/>
      <c r="DT397" s="188" t="b" cm="1">
        <f t="array" aca="1" ref="DT397" ca="1">OR($G397=Forecast_Capex_Input!$BU$8:$BU$10)</f>
        <v>0</v>
      </c>
      <c r="DU397" s="188" cm="1">
        <f t="array" aca="1" ref="DU397" ca="1">IFERROR(INDEX(Forecast_Capex_Input!BV$12:BV$286,$X397)
*(INDEX(Forecast_Capex_Input!$H$12:$H$286,$X397)=Repex),0)
*$DT397</f>
        <v>0</v>
      </c>
      <c r="DV397" s="188" cm="1">
        <f t="array" aca="1" ref="DV397" ca="1">IFERROR(INDEX(Forecast_Capex_Input!BW$12:BW$286,$X397)
*(INDEX(Forecast_Capex_Input!$H$12:$H$286,$X397)=Repex),0)
*$DT397</f>
        <v>0</v>
      </c>
      <c r="DW397" s="188" cm="1">
        <f t="array" aca="1" ref="DW397" ca="1">IFERROR(INDEX(Forecast_Capex_Input!BX$12:BX$286,$X397)
*(INDEX(Forecast_Capex_Input!$H$12:$H$286,$X397)=Repex),0)
*$DT397</f>
        <v>0</v>
      </c>
      <c r="DX397" s="188" cm="1">
        <f t="array" aca="1" ref="DX397" ca="1">IFERROR(INDEX(Forecast_Capex_Input!BY$12:BY$286,$X397)
*(INDEX(Forecast_Capex_Input!$H$12:$H$286,$X397)=Repex),0)
*$DT397</f>
        <v>0</v>
      </c>
      <c r="DY397" s="188" cm="1">
        <f t="array" aca="1" ref="DY397" ca="1">IFERROR(INDEX(Forecast_Capex_Input!BZ$12:BZ$286,$X397)
*(INDEX(Forecast_Capex_Input!$H$12:$H$286,$X397)=Repex),0)
*$DT397</f>
        <v>0</v>
      </c>
      <c r="DZ397" s="188" cm="1">
        <f t="array" aca="1" ref="DZ397" ca="1">IFERROR(INDEX(Forecast_Capex_Input!CA$12:CA$286,$X397)
*(INDEX(Forecast_Capex_Input!$H$12:$H$286,$X397)=Repex),0)
*$DT397</f>
        <v>0</v>
      </c>
      <c r="EA397" s="188" cm="1">
        <f t="array" aca="1" ref="EA397" ca="1">IFERROR(INDEX(Forecast_Capex_Input!CB$12:CB$286,$X397)
*(INDEX(Forecast_Capex_Input!$H$12:$H$286,$X397)=Repex),0)
*$DT397</f>
        <v>0</v>
      </c>
      <c r="EB397" s="188" cm="1">
        <f t="array" aca="1" ref="EB397" ca="1">IFERROR(INDEX(Forecast_Capex_Input!CC$12:CC$286,$X397)
*(INDEX(Forecast_Capex_Input!$H$12:$H$286,$X397)=Repex),0)
*$DT397</f>
        <v>0</v>
      </c>
      <c r="EC397" s="165"/>
      <c r="ED397" s="226">
        <f t="shared" ca="1" si="303"/>
        <v>2.0173033306727626</v>
      </c>
      <c r="EE397" s="174">
        <v>21</v>
      </c>
    </row>
    <row r="398" spans="3:135" x14ac:dyDescent="0.2">
      <c r="C398" s="174">
        <f t="shared" si="304"/>
        <v>388</v>
      </c>
      <c r="D398" s="167" t="str" cm="1">
        <f t="array" ref="D398">IFERROR(INDEX(Forecast_Capex_Input!$D$12:$D$286,$X398),NA)</f>
        <v>Improve voltage control in Southern NSW area</v>
      </c>
      <c r="E398" s="172" t="b" cm="1">
        <f t="array" ref="E398">IF($X398=NA,NA,INDEX(Forecast_Capex_Input!$E$12:$E$286,$X398))</f>
        <v>1</v>
      </c>
      <c r="F398" s="167" t="str" cm="1">
        <f t="array" aca="1" ref="F398" ca="1">IFERROR(INDEX(General!$E$25:$E$26,$Y398),NA)</f>
        <v>Labour</v>
      </c>
      <c r="G398" s="167" t="str" cm="1">
        <f t="array" aca="1" ref="G398" ca="1">IFERROR(INDEX(Forecast_Capex_Input!$AI$11:$BB$11,$AA398),NA)</f>
        <v>Secondary Systems</v>
      </c>
      <c r="H398" s="189" cm="1">
        <f t="array" aca="1" ref="H398" ca="1">IFERROR(INDEX(Forecast_Capex_Input!$AI$12:$BB$286,$X398,$AA398),NA)</f>
        <v>0.05</v>
      </c>
      <c r="I398" s="199" t="str" cm="1">
        <f t="array" ref="I398">IFERROR(INDEX(Forecast_Capex_Input!$F$12:$F$286,$X398),NA)</f>
        <v>Augmentation Expenditure</v>
      </c>
      <c r="J398" s="199" t="str" cm="1">
        <f t="array" ref="J398">IFERROR(INDEX(Forecast_Capex_Input!G$12:G$286,$X398),NA)</f>
        <v>Augmentations</v>
      </c>
      <c r="K398" s="199" t="str" cm="1">
        <f t="array" ref="K398">IFERROR(INDEX(Forecast_Capex_Input!H$12:H$286,$X398),NA)</f>
        <v>Augex</v>
      </c>
      <c r="L398" s="199" t="str" cm="1">
        <f t="array" ref="L398">IFERROR(INDEX(Forecast_Capex_Input!I$12:I$286,$X398),NA)</f>
        <v>Compliance</v>
      </c>
      <c r="M398" s="199" t="str" cm="1">
        <f t="array" ref="M398">IFERROR(INDEX(Forecast_Capex_Input!J$12:J$286,$X398),NA)</f>
        <v>N/A</v>
      </c>
      <c r="N398" s="199" t="str" cm="1">
        <f t="array" ref="N398">IFERROR(INDEX(Forecast_Capex_Input!K$12:K$286,$X398),NA)</f>
        <v>N/A</v>
      </c>
      <c r="O398" s="199" t="str" cm="1">
        <f t="array" ref="O398">IFERROR(INDEX(Forecast_Capex_Input!L$12:L$286,$X398),NA)</f>
        <v>N/A</v>
      </c>
      <c r="P398" s="199" t="str" cm="1">
        <f t="array" ref="P398">IFERROR(INDEX(Forecast_Capex_Input!M$12:M$286,$X398),NA)</f>
        <v>N/A</v>
      </c>
      <c r="Q398" s="172" t="str" cm="1">
        <f t="array" ref="Q398">IFERROR(INDEX(Forecast_Capex_Input!N$12:N$286,$X398),NA)</f>
        <v>No</v>
      </c>
      <c r="R398" s="265" cm="1">
        <f t="array" ref="R398">IFERROR(INDEX(Forecast_Capex_Input!O$12:O$286,$X398),0)</f>
        <v>0</v>
      </c>
      <c r="S398" s="172" t="str" cm="1">
        <f t="array" ref="S398">IFERROR(INDEX(Forecast_Capex_Input!P$12:P$286,$X398),0)</f>
        <v>Energy transition</v>
      </c>
      <c r="T398" s="199" t="str" cm="1">
        <f t="array" aca="1" ref="T398" ca="1">IFERROR(INDEX(General!$K$84:$K$103,$AA398),NA)</f>
        <v>Secondary Systems (2018-23)</v>
      </c>
      <c r="U398" s="188" cm="1">
        <f t="array" aca="1" ref="U398" ca="1">IFERROR(
IF($F398=General!$E$25,INDEX(Forecast_Capex_Input!S$12:S$286,$X398),
INDEX(Forecast_Capex_Input!T$12:T$286,$X398)),0)</f>
        <v>0.1</v>
      </c>
      <c r="V398" s="222" t="b">
        <f>IFERROR(INDEX(Overheads!$T$19:$T$26,MATCH($I398,Overheads!$E$19:$E$26,0)),FALSE)</f>
        <v>1</v>
      </c>
      <c r="W398" s="165"/>
      <c r="X398" s="174">
        <f>IFERROR(
IF(MATCH($C398,Forecast_Capex_Input!$CI$12:$CI$286,1)+1&gt;MAX(Forecast_Capex_Input!$C$12:$C$286),NA,
MATCH($C398,Forecast_Capex_Input!$CI$12:$CI$286,1)+1),1)</f>
        <v>150</v>
      </c>
      <c r="Y398" s="174" cm="1">
        <f t="array" aca="1" ref="Y398" ca="1">IFERROR(
IF(X397&lt;&gt;X398,1,
IF(COUNTIF(OFFSET(Y397,0,0,-INDEX(Forecast_Capex_Input!$CG$12:$CG$286,$X398)),Y397)=INDEX(Forecast_Capex_Input!$CG$12:$CG$286,$X398),Y397+1,Y397)),NA)</f>
        <v>1</v>
      </c>
      <c r="Z398" s="174" cm="1">
        <f t="array" ref="Z398">IFERROR($C398-IF($X398=1,1,INDEX(Forecast_Capex_Input!$CI$12:$CI$286,$X398-1))+1,NA)</f>
        <v>2</v>
      </c>
      <c r="AA398" s="174" cm="1">
        <f t="array" aca="1" ref="AA398" ca="1">IFERROR(IF(Y398=1,
INDEX(Forecast_Capex_Input!$AI$10:$BB$10,SMALL(IF(INDEX(Forecast_Capex_Input!$AI$12:$BB$286,$X398,0)&gt;0,COLUMN(Forecast_Capex_Input!$AI$10:$BB$10)-COLUMN(Forecast_Capex_Input!$AI$12)+1),ROWS(OFFSET(AA397,0,0,-$Z398)))),
OFFSET(AA397,-INDEX(Forecast_Capex_Input!$CG$12:$CG$286,$X398)+1,0)),NA)</f>
        <v>4</v>
      </c>
      <c r="AB398" s="174">
        <f t="shared" ca="1" si="273"/>
        <v>1</v>
      </c>
      <c r="AC398" s="222" t="b">
        <f t="shared" si="305"/>
        <v>0</v>
      </c>
      <c r="AD398" s="220" t="b">
        <v>0</v>
      </c>
      <c r="AE398" s="222" t="b">
        <f t="shared" si="274"/>
        <v>1</v>
      </c>
      <c r="AF398" s="165"/>
      <c r="AG398" s="215">
        <v>4.3810079983649611E-3</v>
      </c>
      <c r="AH398" s="215">
        <v>9.9434114120193519E-3</v>
      </c>
      <c r="AI398" s="215">
        <v>8.949070270817415E-2</v>
      </c>
      <c r="AJ398" s="215">
        <v>9.3527137043746369E-4</v>
      </c>
      <c r="AK398" s="215">
        <v>0</v>
      </c>
      <c r="AL398" s="155">
        <v>0.10475039348899592</v>
      </c>
      <c r="AM398" s="165"/>
      <c r="AN398" s="215" cm="1">
        <f t="array" aca="1" ref="AN398" ca="1">IFERROR(INDEX(General!O$33:O$34,$AB398)
*AG398,0)</f>
        <v>4.3739049186693919E-3</v>
      </c>
      <c r="AO398" s="215" cm="1">
        <f t="array" aca="1" ref="AO398" ca="1">IFERROR(INDEX(General!P$33:P$34,$AB398)
*AH398,0)</f>
        <v>1.0003216287737418E-2</v>
      </c>
      <c r="AP398" s="215" cm="1">
        <f t="array" aca="1" ref="AP398" ca="1">IFERROR(INDEX(General!Q$33:Q$34,$AB398)
*AI398,0)</f>
        <v>9.0839552507211929E-2</v>
      </c>
      <c r="AQ398" s="215" cm="1">
        <f t="array" aca="1" ref="AQ398" ca="1">IFERROR(INDEX(General!R$33:R$34,$AB398)
*AJ398,0)</f>
        <v>9.5718579547401862E-4</v>
      </c>
      <c r="AR398" s="215" cm="1">
        <f t="array" aca="1" ref="AR398" ca="1">IFERROR(INDEX(General!S$33:S$34,$AB398)
*AK398,0)</f>
        <v>0</v>
      </c>
      <c r="AS398" s="155">
        <f t="shared" ca="1" si="306"/>
        <v>0.10617385950909276</v>
      </c>
      <c r="AT398" s="165"/>
      <c r="AU398" s="215">
        <f ca="1">IF($AE398=FALSE,AN398*Overheads!$R$24*$V398,
IFERROR(Overheads!$O$49*$V398*AN398,0)
+IFERROR(Overheads!Q$59*$V398*(AN398/Overheads!Q$68),0))</f>
        <v>6.1263709602605925E-4</v>
      </c>
      <c r="AV398" s="215">
        <f ca="1">IF($AE398=FALSE,AO398*Overheads!$R$24*$V398,
IFERROR(Overheads!$O$49*$V398*AO398,0)
+IFERROR(Overheads!R$59*$V398*(AO398/Overheads!R$68),0))</f>
        <v>1.193888269826322E-3</v>
      </c>
      <c r="AW398" s="215">
        <f ca="1">IF($AE398=FALSE,AP398*Overheads!$R$24*$V398,
IFERROR(Overheads!$O$49*$V398*AP398,0)
+IFERROR(Overheads!S$59*$V398*(AP398/Overheads!S$68),0))</f>
        <v>1.1812879922881757E-2</v>
      </c>
      <c r="AX398" s="215">
        <f ca="1">IF($AE398=FALSE,AQ398*Overheads!$R$24*$V398,
IFERROR(Overheads!$O$49*$V398*AQ398,0)
+IFERROR(Overheads!T$59*$V398*(AQ398/Overheads!T$68),0))</f>
        <v>1.3715614698673936E-4</v>
      </c>
      <c r="AY398" s="215">
        <f ca="1">IF($AE398=FALSE,AR398*Overheads!$R$24*$V398,
IFERROR(Overheads!$O$49*$V398*AR398,0)
+IFERROR(Overheads!U$59*$V398*(AR398/Overheads!U$68),0))</f>
        <v>0</v>
      </c>
      <c r="AZ398" s="155">
        <f t="shared" ca="1" si="307"/>
        <v>1.3756561435720878E-2</v>
      </c>
      <c r="BA398" s="165"/>
      <c r="BB398" s="215">
        <f ca="1">IF($AE398=FALSE,AN398*Overheads!$S$25,
IFERROR(Overheads!$O$50*AN398,0)
+IFERROR(Overheads!Q$60*(AN398/Overheads!Q$66),0))</f>
        <v>8.2224203257980994E-5</v>
      </c>
      <c r="BC398" s="215">
        <f ca="1">IF($AE398=FALSE,AO398*Overheads!$S$25,
IFERROR(Overheads!$O$50*AO398,0)
+IFERROR(Overheads!R$60*(AO398/Overheads!R$66),0))</f>
        <v>1.6878028586244151E-4</v>
      </c>
      <c r="BD398" s="215">
        <f ca="1">IF($AE398=FALSE,AP398*Overheads!$S$25,
IFERROR(Overheads!$O$50*AP398,0)
+IFERROR(Overheads!S$60*(AP398/Overheads!S$66),0))</f>
        <v>1.6672359475122197E-3</v>
      </c>
      <c r="BE398" s="215">
        <f ca="1">IF($AE398=FALSE,AQ398*Overheads!$S$25,
IFERROR(Overheads!$O$50*AQ398,0)
+IFERROR(Overheads!T$60*(AQ398/Overheads!T$66),0))</f>
        <v>1.9402923839180867E-5</v>
      </c>
      <c r="BF398" s="215">
        <f ca="1">IF($AE398=FALSE,AR398*Overheads!$S$25,
IFERROR(Overheads!$O$50*AR398,0)
+IFERROR(Overheads!U$60*(AR398/Overheads!U$66),0))</f>
        <v>0</v>
      </c>
      <c r="BG398" s="155">
        <f t="shared" ca="1" si="308"/>
        <v>1.9376433604718231E-3</v>
      </c>
      <c r="BH398" s="165"/>
      <c r="BI398" s="215">
        <f t="shared" ca="1" si="309"/>
        <v>5.0687662179534328E-3</v>
      </c>
      <c r="BJ398" s="215">
        <f t="shared" ca="1" si="275"/>
        <v>1.1365884843426181E-2</v>
      </c>
      <c r="BK398" s="215">
        <f t="shared" ca="1" si="276"/>
        <v>0.10431966837760591</v>
      </c>
      <c r="BL398" s="215">
        <f t="shared" ca="1" si="277"/>
        <v>1.113744866299939E-3</v>
      </c>
      <c r="BM398" s="215">
        <f t="shared" ca="1" si="278"/>
        <v>0</v>
      </c>
      <c r="BN398" s="155">
        <f t="shared" ca="1" si="310"/>
        <v>0.12186806430528546</v>
      </c>
      <c r="BO398" s="165"/>
      <c r="BP398" s="187" cm="1">
        <f t="array" ref="BP398">IFERROR(IF($X398=$X397,BP397,INDEX(Forecast_Capex_Input!AC$12:AC$286,$X398)),0)</f>
        <v>0</v>
      </c>
      <c r="BQ398" s="187" cm="1">
        <f t="array" ref="BQ398">IFERROR(IF($X398=$X397,BQ397,INDEX(Forecast_Capex_Input!AD$12:AD$286,$X398)),0)</f>
        <v>0</v>
      </c>
      <c r="BR398" s="187" cm="1">
        <f t="array" ref="BR398">IFERROR(IF($X398=$X397,BR397,INDEX(Forecast_Capex_Input!AE$12:AE$286,$X398)),0)</f>
        <v>0.5</v>
      </c>
      <c r="BS398" s="187" cm="1">
        <f t="array" ref="BS398">IFERROR(IF($X398=$X397,BS397,INDEX(Forecast_Capex_Input!AF$12:AF$286,$X398)),0)</f>
        <v>0.5</v>
      </c>
      <c r="BT398" s="187" cm="1">
        <f t="array" ref="BT398">IFERROR(IF($X398=$X397,BT397,INDEX(Forecast_Capex_Input!AG$12:AG$286,$X398)),0)</f>
        <v>0</v>
      </c>
      <c r="BU398" s="165"/>
      <c r="BV398" s="215">
        <f t="shared" si="279"/>
        <v>0</v>
      </c>
      <c r="BW398" s="215">
        <f t="shared" si="280"/>
        <v>0</v>
      </c>
      <c r="BX398" s="215">
        <f t="shared" si="281"/>
        <v>5.2375196744497962E-2</v>
      </c>
      <c r="BY398" s="215">
        <f t="shared" si="282"/>
        <v>5.2375196744497962E-2</v>
      </c>
      <c r="BZ398" s="215">
        <f t="shared" si="283"/>
        <v>0</v>
      </c>
      <c r="CA398" s="155">
        <f t="shared" si="311"/>
        <v>0.10475039348899592</v>
      </c>
      <c r="CB398" s="165"/>
      <c r="CC398" s="215">
        <f t="shared" ca="1" si="284"/>
        <v>0</v>
      </c>
      <c r="CD398" s="215">
        <f t="shared" ca="1" si="285"/>
        <v>0</v>
      </c>
      <c r="CE398" s="215">
        <f t="shared" ca="1" si="286"/>
        <v>5.3086929754546382E-2</v>
      </c>
      <c r="CF398" s="215">
        <f t="shared" ca="1" si="287"/>
        <v>5.3086929754546382E-2</v>
      </c>
      <c r="CG398" s="215">
        <f t="shared" ca="1" si="288"/>
        <v>0</v>
      </c>
      <c r="CH398" s="155">
        <f t="shared" ca="1" si="312"/>
        <v>0.10617385950909276</v>
      </c>
      <c r="CI398" s="165"/>
      <c r="CJ398" s="215">
        <f t="shared" ca="1" si="289"/>
        <v>0</v>
      </c>
      <c r="CK398" s="215">
        <f t="shared" ca="1" si="290"/>
        <v>0</v>
      </c>
      <c r="CL398" s="215">
        <f t="shared" ca="1" si="291"/>
        <v>6.8782807178604391E-3</v>
      </c>
      <c r="CM398" s="215">
        <f t="shared" ca="1" si="292"/>
        <v>6.8782807178604391E-3</v>
      </c>
      <c r="CN398" s="215">
        <f t="shared" ca="1" si="293"/>
        <v>0</v>
      </c>
      <c r="CO398" s="155">
        <f t="shared" ca="1" si="313"/>
        <v>1.3756561435720878E-2</v>
      </c>
      <c r="CP398" s="165"/>
      <c r="CQ398" s="223">
        <f t="shared" ca="1" si="294"/>
        <v>0</v>
      </c>
      <c r="CR398" s="223">
        <f t="shared" ca="1" si="295"/>
        <v>0</v>
      </c>
      <c r="CS398" s="223">
        <f t="shared" ca="1" si="296"/>
        <v>9.6882168023591157E-4</v>
      </c>
      <c r="CT398" s="223">
        <f t="shared" ca="1" si="297"/>
        <v>9.6882168023591157E-4</v>
      </c>
      <c r="CU398" s="223">
        <f t="shared" ca="1" si="298"/>
        <v>0</v>
      </c>
      <c r="CV398" s="155">
        <f t="shared" ca="1" si="314"/>
        <v>1.9376433604718231E-3</v>
      </c>
      <c r="CW398" s="165"/>
      <c r="CX398" s="215">
        <f t="shared" ca="1" si="315"/>
        <v>0</v>
      </c>
      <c r="CY398" s="215">
        <f t="shared" ca="1" si="299"/>
        <v>0</v>
      </c>
      <c r="CZ398" s="215">
        <f t="shared" ca="1" si="300"/>
        <v>6.0934032152642731E-2</v>
      </c>
      <c r="DA398" s="215">
        <f t="shared" ca="1" si="301"/>
        <v>6.0934032152642731E-2</v>
      </c>
      <c r="DB398" s="215">
        <f t="shared" ca="1" si="302"/>
        <v>0</v>
      </c>
      <c r="DC398" s="155">
        <f t="shared" ca="1" si="316"/>
        <v>0.12186806430528546</v>
      </c>
      <c r="DD398" s="165"/>
      <c r="DE398" s="188" t="b" cm="1">
        <f t="array" aca="1" ref="DE398" ca="1">OR($G398=Forecast_Capex_Input!$BF$8:$BF$10)</f>
        <v>0</v>
      </c>
      <c r="DF398" s="188" cm="1">
        <f t="array" aca="1" ref="DF398" ca="1">IFERROR(INDEX(Forecast_Capex_Input!BG$12:BG$286,$X398)
*(INDEX(Forecast_Capex_Input!$H$12:$H$286,$X398)=Repex),0)
*$DE398</f>
        <v>0</v>
      </c>
      <c r="DG398" s="188" cm="1">
        <f t="array" aca="1" ref="DG398" ca="1">IFERROR(INDEX(Forecast_Capex_Input!BH$12:BH$286,$X398)
*(INDEX(Forecast_Capex_Input!$H$12:$H$286,$X398)=Repex),0)
*$DE398</f>
        <v>0</v>
      </c>
      <c r="DH398" s="188" cm="1">
        <f t="array" aca="1" ref="DH398" ca="1">IFERROR(INDEX(Forecast_Capex_Input!BI$12:BI$286,$X398)
*(INDEX(Forecast_Capex_Input!$H$12:$H$286,$X398)=Repex),0)
*$DE398</f>
        <v>0</v>
      </c>
      <c r="DI398" s="188" cm="1">
        <f t="array" aca="1" ref="DI398" ca="1">IFERROR(INDEX(Forecast_Capex_Input!BJ$12:BJ$286,$X398)
*(INDEX(Forecast_Capex_Input!$H$12:$H$286,$X398)=Repex),0)
*$DE398</f>
        <v>0</v>
      </c>
      <c r="DJ398" s="188" cm="1">
        <f t="array" aca="1" ref="DJ398" ca="1">IFERROR(INDEX(Forecast_Capex_Input!BK$12:BK$286,$X398)
*(INDEX(Forecast_Capex_Input!$H$12:$H$286,$X398)=Repex),0)
*$DE398</f>
        <v>0</v>
      </c>
      <c r="DK398" s="188" cm="1">
        <f t="array" aca="1" ref="DK398" ca="1">IFERROR(INDEX(Forecast_Capex_Input!BL$12:BL$286,$X398)
*(INDEX(Forecast_Capex_Input!$H$12:$H$286,$X398)=Repex),0)
*$DE398</f>
        <v>0</v>
      </c>
      <c r="DL398" s="165"/>
      <c r="DM398" s="188" t="b" cm="1">
        <f t="array" aca="1" ref="DM398" ca="1">OR($G398=Forecast_Capex_Input!$BN$8:$BN$9)</f>
        <v>0</v>
      </c>
      <c r="DN398" s="188" cm="1">
        <f t="array" aca="1" ref="DN398" ca="1">IFERROR(INDEX(Forecast_Capex_Input!BO$12:BO$286,$X398)
*(INDEX(Forecast_Capex_Input!$H$12:$H$286,$X398)=Repex),0)
*$DM398</f>
        <v>0</v>
      </c>
      <c r="DO398" s="188" cm="1">
        <f t="array" aca="1" ref="DO398" ca="1">IFERROR(INDEX(Forecast_Capex_Input!BP$12:BP$286,$X398)
*(INDEX(Forecast_Capex_Input!$H$12:$H$286,$X398)=Repex),0)
*$DM398</f>
        <v>0</v>
      </c>
      <c r="DP398" s="188" cm="1">
        <f t="array" aca="1" ref="DP398" ca="1">IFERROR(INDEX(Forecast_Capex_Input!BQ$12:BQ$286,$X398)
*(INDEX(Forecast_Capex_Input!$H$12:$H$286,$X398)=Repex),0)
*$DM398</f>
        <v>0</v>
      </c>
      <c r="DQ398" s="188" cm="1">
        <f t="array" aca="1" ref="DQ398" ca="1">IFERROR(INDEX(Forecast_Capex_Input!BR$12:BR$286,$X398)
*(INDEX(Forecast_Capex_Input!$H$12:$H$286,$X398)=Repex),0)
*$DM398</f>
        <v>0</v>
      </c>
      <c r="DR398" s="188" cm="1">
        <f t="array" aca="1" ref="DR398" ca="1">IFERROR(INDEX(Forecast_Capex_Input!BS$12:BS$286,$X398)
*(INDEX(Forecast_Capex_Input!$H$12:$H$286,$X398)=Repex),0)
*$DM398</f>
        <v>0</v>
      </c>
      <c r="DS398" s="165"/>
      <c r="DT398" s="188" t="b" cm="1">
        <f t="array" aca="1" ref="DT398" ca="1">OR($G398=Forecast_Capex_Input!$BU$8:$BU$10)</f>
        <v>1</v>
      </c>
      <c r="DU398" s="188" cm="1">
        <f t="array" aca="1" ref="DU398" ca="1">IFERROR(INDEX(Forecast_Capex_Input!BV$12:BV$286,$X398)
*(INDEX(Forecast_Capex_Input!$H$12:$H$286,$X398)=Repex),0)
*$DT398</f>
        <v>0</v>
      </c>
      <c r="DV398" s="188" cm="1">
        <f t="array" aca="1" ref="DV398" ca="1">IFERROR(INDEX(Forecast_Capex_Input!BW$12:BW$286,$X398)
*(INDEX(Forecast_Capex_Input!$H$12:$H$286,$X398)=Repex),0)
*$DT398</f>
        <v>0</v>
      </c>
      <c r="DW398" s="188" cm="1">
        <f t="array" aca="1" ref="DW398" ca="1">IFERROR(INDEX(Forecast_Capex_Input!BX$12:BX$286,$X398)
*(INDEX(Forecast_Capex_Input!$H$12:$H$286,$X398)=Repex),0)
*$DT398</f>
        <v>0</v>
      </c>
      <c r="DX398" s="188" cm="1">
        <f t="array" aca="1" ref="DX398" ca="1">IFERROR(INDEX(Forecast_Capex_Input!BY$12:BY$286,$X398)
*(INDEX(Forecast_Capex_Input!$H$12:$H$286,$X398)=Repex),0)
*$DT398</f>
        <v>0</v>
      </c>
      <c r="DY398" s="188" cm="1">
        <f t="array" aca="1" ref="DY398" ca="1">IFERROR(INDEX(Forecast_Capex_Input!BZ$12:BZ$286,$X398)
*(INDEX(Forecast_Capex_Input!$H$12:$H$286,$X398)=Repex),0)
*$DT398</f>
        <v>0</v>
      </c>
      <c r="DZ398" s="188" cm="1">
        <f t="array" aca="1" ref="DZ398" ca="1">IFERROR(INDEX(Forecast_Capex_Input!CA$12:CA$286,$X398)
*(INDEX(Forecast_Capex_Input!$H$12:$H$286,$X398)=Repex),0)
*$DT398</f>
        <v>0</v>
      </c>
      <c r="EA398" s="188" cm="1">
        <f t="array" aca="1" ref="EA398" ca="1">IFERROR(INDEX(Forecast_Capex_Input!CB$12:CB$286,$X398)
*(INDEX(Forecast_Capex_Input!$H$12:$H$286,$X398)=Repex),0)
*$DT398</f>
        <v>0</v>
      </c>
      <c r="EB398" s="188" cm="1">
        <f t="array" aca="1" ref="EB398" ca="1">IFERROR(INDEX(Forecast_Capex_Input!CC$12:CC$286,$X398)
*(INDEX(Forecast_Capex_Input!$H$12:$H$286,$X398)=Repex),0)
*$DT398</f>
        <v>0</v>
      </c>
      <c r="EC398" s="165"/>
      <c r="ED398" s="226">
        <f t="shared" ca="1" si="303"/>
        <v>0.10617385950909276</v>
      </c>
      <c r="EE398" s="174">
        <v>62</v>
      </c>
    </row>
    <row r="399" spans="3:135" x14ac:dyDescent="0.2">
      <c r="C399" s="174">
        <f t="shared" si="304"/>
        <v>389</v>
      </c>
      <c r="D399" s="167" t="str" cm="1">
        <f t="array" ref="D399">IFERROR(INDEX(Forecast_Capex_Input!$D$12:$D$286,$X399),NA)</f>
        <v>Improve voltage control in Southern NSW area</v>
      </c>
      <c r="E399" s="172" t="b" cm="1">
        <f t="array" ref="E399">IF($X399=NA,NA,INDEX(Forecast_Capex_Input!$E$12:$E$286,$X399))</f>
        <v>1</v>
      </c>
      <c r="F399" s="167" t="str" cm="1">
        <f t="array" aca="1" ref="F399" ca="1">IFERROR(INDEX(General!$E$25:$E$26,$Y399),NA)</f>
        <v>Non-Labour</v>
      </c>
      <c r="G399" s="167" t="str" cm="1">
        <f t="array" aca="1" ref="G399" ca="1">IFERROR(INDEX(Forecast_Capex_Input!$AI$11:$BB$11,$AA399),NA)</f>
        <v>Substations</v>
      </c>
      <c r="H399" s="189" cm="1">
        <f t="array" aca="1" ref="H399" ca="1">IFERROR(INDEX(Forecast_Capex_Input!$AI$12:$BB$286,$X399,$AA399),NA)</f>
        <v>0.95000000000000007</v>
      </c>
      <c r="I399" s="199" t="str" cm="1">
        <f t="array" ref="I399">IFERROR(INDEX(Forecast_Capex_Input!$F$12:$F$286,$X399),NA)</f>
        <v>Augmentation Expenditure</v>
      </c>
      <c r="J399" s="199" t="str" cm="1">
        <f t="array" ref="J399">IFERROR(INDEX(Forecast_Capex_Input!G$12:G$286,$X399),NA)</f>
        <v>Augmentations</v>
      </c>
      <c r="K399" s="199" t="str" cm="1">
        <f t="array" ref="K399">IFERROR(INDEX(Forecast_Capex_Input!H$12:H$286,$X399),NA)</f>
        <v>Augex</v>
      </c>
      <c r="L399" s="199" t="str" cm="1">
        <f t="array" ref="L399">IFERROR(INDEX(Forecast_Capex_Input!I$12:I$286,$X399),NA)</f>
        <v>Compliance</v>
      </c>
      <c r="M399" s="199" t="str" cm="1">
        <f t="array" ref="M399">IFERROR(INDEX(Forecast_Capex_Input!J$12:J$286,$X399),NA)</f>
        <v>N/A</v>
      </c>
      <c r="N399" s="199" t="str" cm="1">
        <f t="array" ref="N399">IFERROR(INDEX(Forecast_Capex_Input!K$12:K$286,$X399),NA)</f>
        <v>N/A</v>
      </c>
      <c r="O399" s="199" t="str" cm="1">
        <f t="array" ref="O399">IFERROR(INDEX(Forecast_Capex_Input!L$12:L$286,$X399),NA)</f>
        <v>N/A</v>
      </c>
      <c r="P399" s="199" t="str" cm="1">
        <f t="array" ref="P399">IFERROR(INDEX(Forecast_Capex_Input!M$12:M$286,$X399),NA)</f>
        <v>N/A</v>
      </c>
      <c r="Q399" s="172" t="str" cm="1">
        <f t="array" ref="Q399">IFERROR(INDEX(Forecast_Capex_Input!N$12:N$286,$X399),NA)</f>
        <v>No</v>
      </c>
      <c r="R399" s="265" cm="1">
        <f t="array" ref="R399">IFERROR(INDEX(Forecast_Capex_Input!O$12:O$286,$X399),0)</f>
        <v>0</v>
      </c>
      <c r="S399" s="172" t="str" cm="1">
        <f t="array" ref="S399">IFERROR(INDEX(Forecast_Capex_Input!P$12:P$286,$X399),0)</f>
        <v>Energy transition</v>
      </c>
      <c r="T399" s="199" t="str" cm="1">
        <f t="array" aca="1" ref="T399" ca="1">IFERROR(INDEX(General!$K$84:$K$103,$AA399),NA)</f>
        <v>Substations (2018 onwards)</v>
      </c>
      <c r="U399" s="188" cm="1">
        <f t="array" aca="1" ref="U399" ca="1">IFERROR(
IF($F399=General!$E$25,INDEX(Forecast_Capex_Input!S$12:S$286,$X399),
INDEX(Forecast_Capex_Input!T$12:T$286,$X399)),0)</f>
        <v>0.9</v>
      </c>
      <c r="V399" s="222" t="b">
        <f>IFERROR(INDEX(Overheads!$T$19:$T$26,MATCH($I399,Overheads!$E$19:$E$26,0)),FALSE)</f>
        <v>1</v>
      </c>
      <c r="W399" s="165"/>
      <c r="X399" s="174">
        <f>IFERROR(
IF(MATCH($C399,Forecast_Capex_Input!$CI$12:$CI$286,1)+1&gt;MAX(Forecast_Capex_Input!$C$12:$C$286),NA,
MATCH($C399,Forecast_Capex_Input!$CI$12:$CI$286,1)+1),1)</f>
        <v>150</v>
      </c>
      <c r="Y399" s="174" cm="1">
        <f t="array" aca="1" ref="Y399" ca="1">IFERROR(
IF(X398&lt;&gt;X399,1,
IF(COUNTIF(OFFSET(Y398,0,0,-INDEX(Forecast_Capex_Input!$CG$12:$CG$286,$X399)),Y398)=INDEX(Forecast_Capex_Input!$CG$12:$CG$286,$X399),Y398+1,Y398)),NA)</f>
        <v>2</v>
      </c>
      <c r="Z399" s="174" cm="1">
        <f t="array" ref="Z399">IFERROR($C399-IF($X399=1,1,INDEX(Forecast_Capex_Input!$CI$12:$CI$286,$X399-1))+1,NA)</f>
        <v>3</v>
      </c>
      <c r="AA399" s="174" cm="1">
        <f t="array" aca="1" ref="AA399" ca="1">IFERROR(IF(Y399=1,
INDEX(Forecast_Capex_Input!$AI$10:$BB$10,SMALL(IF(INDEX(Forecast_Capex_Input!$AI$12:$BB$286,$X399,0)&gt;0,COLUMN(Forecast_Capex_Input!$AI$10:$BB$10)-COLUMN(Forecast_Capex_Input!$AI$12)+1),ROWS(OFFSET(AA398,0,0,-$Z399)))),
OFFSET(AA398,-INDEX(Forecast_Capex_Input!$CG$12:$CG$286,$X399)+1,0)),NA)</f>
        <v>3</v>
      </c>
      <c r="AB399" s="174">
        <f t="shared" ca="1" si="273"/>
        <v>2</v>
      </c>
      <c r="AC399" s="222" t="b">
        <f t="shared" si="305"/>
        <v>0</v>
      </c>
      <c r="AD399" s="220" t="b">
        <v>0</v>
      </c>
      <c r="AE399" s="222" t="b">
        <f t="shared" si="274"/>
        <v>1</v>
      </c>
      <c r="AF399" s="165"/>
      <c r="AG399" s="215">
        <v>0.74915236772040827</v>
      </c>
      <c r="AH399" s="215">
        <v>1.7003233514553091</v>
      </c>
      <c r="AI399" s="215">
        <v>15.30291016309778</v>
      </c>
      <c r="AJ399" s="215">
        <v>0.15993140434480629</v>
      </c>
      <c r="AK399" s="215">
        <v>0</v>
      </c>
      <c r="AL399" s="155">
        <v>17.912317286618304</v>
      </c>
      <c r="AM399" s="165"/>
      <c r="AN399" s="215" cm="1">
        <f t="array" aca="1" ref="AN399" ca="1">IFERROR(INDEX(General!O$33:O$34,$AB399)
*AG399,0)</f>
        <v>0.74915236772040827</v>
      </c>
      <c r="AO399" s="215" cm="1">
        <f t="array" aca="1" ref="AO399" ca="1">IFERROR(INDEX(General!P$33:P$34,$AB399)
*AH399,0)</f>
        <v>1.7003233514553091</v>
      </c>
      <c r="AP399" s="215" cm="1">
        <f t="array" aca="1" ref="AP399" ca="1">IFERROR(INDEX(General!Q$33:Q$34,$AB399)
*AI399,0)</f>
        <v>15.30291016309778</v>
      </c>
      <c r="AQ399" s="215" cm="1">
        <f t="array" aca="1" ref="AQ399" ca="1">IFERROR(INDEX(General!R$33:R$34,$AB399)
*AJ399,0)</f>
        <v>0.15993140434480629</v>
      </c>
      <c r="AR399" s="215" cm="1">
        <f t="array" aca="1" ref="AR399" ca="1">IFERROR(INDEX(General!S$33:S$34,$AB399)
*AK399,0)</f>
        <v>0</v>
      </c>
      <c r="AS399" s="155">
        <f t="shared" ca="1" si="306"/>
        <v>17.912317286618304</v>
      </c>
      <c r="AT399" s="165"/>
      <c r="AU399" s="215">
        <f ca="1">IF($AE399=FALSE,AN399*Overheads!$R$24*$V399,
IFERROR(Overheads!$O$49*$V399*AN399,0)
+IFERROR(Overheads!Q$59*$V399*(AN399/Overheads!Q$68),0))</f>
        <v>0.1049310717940571</v>
      </c>
      <c r="AV399" s="215">
        <f ca="1">IF($AE399=FALSE,AO399*Overheads!$R$24*$V399,
IFERROR(Overheads!$O$49*$V399*AO399,0)
+IFERROR(Overheads!R$59*$V399*(AO399/Overheads!R$68),0))</f>
        <v>0.20293434089821399</v>
      </c>
      <c r="AW399" s="215">
        <f ca="1">IF($AE399=FALSE,AP399*Overheads!$R$24*$V399,
IFERROR(Overheads!$O$49*$V399*AP399,0)
+IFERROR(Overheads!S$59*$V399*(AP399/Overheads!S$68),0))</f>
        <v>1.9900080442709047</v>
      </c>
      <c r="AX399" s="215">
        <f ca="1">IF($AE399=FALSE,AQ399*Overheads!$R$24*$V399,
IFERROR(Overheads!$O$49*$V399*AQ399,0)
+IFERROR(Overheads!T$59*$V399*(AQ399/Overheads!T$68),0))</f>
        <v>2.291673707009927E-2</v>
      </c>
      <c r="AY399" s="215">
        <f ca="1">IF($AE399=FALSE,AR399*Overheads!$R$24*$V399,
IFERROR(Overheads!$O$49*$V399*AR399,0)
+IFERROR(Overheads!U$59*$V399*(AR399/Overheads!U$68),0))</f>
        <v>0</v>
      </c>
      <c r="AZ399" s="155">
        <f t="shared" ca="1" si="307"/>
        <v>2.3207901940332749</v>
      </c>
      <c r="BA399" s="165"/>
      <c r="BB399" s="215">
        <f ca="1">IF($AE399=FALSE,AN399*Overheads!$S$25,
IFERROR(Overheads!$O$50*AN399,0)
+IFERROR(Overheads!Q$60*(AN399/Overheads!Q$66),0))</f>
        <v>1.4083172291129674E-2</v>
      </c>
      <c r="BC399" s="215">
        <f ca="1">IF($AE399=FALSE,AO399*Overheads!$S$25,
IFERROR(Overheads!$O$50*AO399,0)
+IFERROR(Overheads!R$60*(AO399/Overheads!R$66),0))</f>
        <v>2.8688878962760352E-2</v>
      </c>
      <c r="BD399" s="215">
        <f ca="1">IF($AE399=FALSE,AP399*Overheads!$S$25,
IFERROR(Overheads!$O$50*AP399,0)
+IFERROR(Overheads!S$60*(AP399/Overheads!S$66),0))</f>
        <v>0.28086402036647118</v>
      </c>
      <c r="BE399" s="215">
        <f ca="1">IF($AE399=FALSE,AQ399*Overheads!$S$25,
IFERROR(Overheads!$O$50*AQ399,0)
+IFERROR(Overheads!T$60*(AQ399/Overheads!T$66),0))</f>
        <v>3.2419378480839007E-3</v>
      </c>
      <c r="BF399" s="215">
        <f ca="1">IF($AE399=FALSE,AR399*Overheads!$S$25,
IFERROR(Overheads!$O$50*AR399,0)
+IFERROR(Overheads!U$60*(AR399/Overheads!U$66),0))</f>
        <v>0</v>
      </c>
      <c r="BG399" s="155">
        <f t="shared" ca="1" si="308"/>
        <v>0.32687800946844514</v>
      </c>
      <c r="BH399" s="165"/>
      <c r="BI399" s="215">
        <f t="shared" ca="1" si="309"/>
        <v>0.86816661180559507</v>
      </c>
      <c r="BJ399" s="215">
        <f t="shared" ca="1" si="275"/>
        <v>1.9319465713162836</v>
      </c>
      <c r="BK399" s="215">
        <f t="shared" ca="1" si="276"/>
        <v>17.573782227735158</v>
      </c>
      <c r="BL399" s="215">
        <f t="shared" ca="1" si="277"/>
        <v>0.18609007926298948</v>
      </c>
      <c r="BM399" s="215">
        <f t="shared" ca="1" si="278"/>
        <v>0</v>
      </c>
      <c r="BN399" s="155">
        <f t="shared" ca="1" si="310"/>
        <v>20.559985490120027</v>
      </c>
      <c r="BO399" s="165"/>
      <c r="BP399" s="187" cm="1">
        <f t="array" ref="BP399">IFERROR(IF($X399=$X398,BP398,INDEX(Forecast_Capex_Input!AC$12:AC$286,$X399)),0)</f>
        <v>0</v>
      </c>
      <c r="BQ399" s="187" cm="1">
        <f t="array" ref="BQ399">IFERROR(IF($X399=$X398,BQ398,INDEX(Forecast_Capex_Input!AD$12:AD$286,$X399)),0)</f>
        <v>0</v>
      </c>
      <c r="BR399" s="187" cm="1">
        <f t="array" ref="BR399">IFERROR(IF($X399=$X398,BR398,INDEX(Forecast_Capex_Input!AE$12:AE$286,$X399)),0)</f>
        <v>0.5</v>
      </c>
      <c r="BS399" s="187" cm="1">
        <f t="array" ref="BS399">IFERROR(IF($X399=$X398,BS398,INDEX(Forecast_Capex_Input!AF$12:AF$286,$X399)),0)</f>
        <v>0.5</v>
      </c>
      <c r="BT399" s="187" cm="1">
        <f t="array" ref="BT399">IFERROR(IF($X399=$X398,BT398,INDEX(Forecast_Capex_Input!AG$12:AG$286,$X399)),0)</f>
        <v>0</v>
      </c>
      <c r="BU399" s="165"/>
      <c r="BV399" s="215">
        <f t="shared" si="279"/>
        <v>0</v>
      </c>
      <c r="BW399" s="215">
        <f t="shared" si="280"/>
        <v>0</v>
      </c>
      <c r="BX399" s="215">
        <f t="shared" si="281"/>
        <v>8.956158643309152</v>
      </c>
      <c r="BY399" s="215">
        <f t="shared" si="282"/>
        <v>8.956158643309152</v>
      </c>
      <c r="BZ399" s="215">
        <f t="shared" si="283"/>
        <v>0</v>
      </c>
      <c r="CA399" s="155">
        <f t="shared" si="311"/>
        <v>17.912317286618304</v>
      </c>
      <c r="CB399" s="165"/>
      <c r="CC399" s="215">
        <f t="shared" ca="1" si="284"/>
        <v>0</v>
      </c>
      <c r="CD399" s="215">
        <f t="shared" ca="1" si="285"/>
        <v>0</v>
      </c>
      <c r="CE399" s="215">
        <f t="shared" ca="1" si="286"/>
        <v>8.956158643309152</v>
      </c>
      <c r="CF399" s="215">
        <f t="shared" ca="1" si="287"/>
        <v>8.956158643309152</v>
      </c>
      <c r="CG399" s="215">
        <f t="shared" ca="1" si="288"/>
        <v>0</v>
      </c>
      <c r="CH399" s="155">
        <f t="shared" ca="1" si="312"/>
        <v>17.912317286618304</v>
      </c>
      <c r="CI399" s="165"/>
      <c r="CJ399" s="215">
        <f t="shared" ca="1" si="289"/>
        <v>0</v>
      </c>
      <c r="CK399" s="215">
        <f t="shared" ca="1" si="290"/>
        <v>0</v>
      </c>
      <c r="CL399" s="215">
        <f t="shared" ca="1" si="291"/>
        <v>1.1603950970166375</v>
      </c>
      <c r="CM399" s="215">
        <f t="shared" ca="1" si="292"/>
        <v>1.1603950970166375</v>
      </c>
      <c r="CN399" s="215">
        <f t="shared" ca="1" si="293"/>
        <v>0</v>
      </c>
      <c r="CO399" s="155">
        <f t="shared" ca="1" si="313"/>
        <v>2.3207901940332749</v>
      </c>
      <c r="CP399" s="165"/>
      <c r="CQ399" s="223">
        <f t="shared" ca="1" si="294"/>
        <v>0</v>
      </c>
      <c r="CR399" s="223">
        <f t="shared" ca="1" si="295"/>
        <v>0</v>
      </c>
      <c r="CS399" s="223">
        <f t="shared" ca="1" si="296"/>
        <v>0.16343900473422257</v>
      </c>
      <c r="CT399" s="223">
        <f t="shared" ca="1" si="297"/>
        <v>0.16343900473422257</v>
      </c>
      <c r="CU399" s="223">
        <f t="shared" ca="1" si="298"/>
        <v>0</v>
      </c>
      <c r="CV399" s="155">
        <f t="shared" ca="1" si="314"/>
        <v>0.32687800946844514</v>
      </c>
      <c r="CW399" s="165"/>
      <c r="CX399" s="215">
        <f t="shared" ca="1" si="315"/>
        <v>0</v>
      </c>
      <c r="CY399" s="215">
        <f t="shared" ca="1" si="299"/>
        <v>0</v>
      </c>
      <c r="CZ399" s="215">
        <f t="shared" ca="1" si="300"/>
        <v>10.279992745060012</v>
      </c>
      <c r="DA399" s="215">
        <f t="shared" ca="1" si="301"/>
        <v>10.279992745060012</v>
      </c>
      <c r="DB399" s="215">
        <f t="shared" ca="1" si="302"/>
        <v>0</v>
      </c>
      <c r="DC399" s="155">
        <f t="shared" ca="1" si="316"/>
        <v>20.559985490120024</v>
      </c>
      <c r="DD399" s="165"/>
      <c r="DE399" s="188" t="b" cm="1">
        <f t="array" aca="1" ref="DE399" ca="1">OR($G399=Forecast_Capex_Input!$BF$8:$BF$10)</f>
        <v>0</v>
      </c>
      <c r="DF399" s="188" cm="1">
        <f t="array" aca="1" ref="DF399" ca="1">IFERROR(INDEX(Forecast_Capex_Input!BG$12:BG$286,$X399)
*(INDEX(Forecast_Capex_Input!$H$12:$H$286,$X399)=Repex),0)
*$DE399</f>
        <v>0</v>
      </c>
      <c r="DG399" s="188" cm="1">
        <f t="array" aca="1" ref="DG399" ca="1">IFERROR(INDEX(Forecast_Capex_Input!BH$12:BH$286,$X399)
*(INDEX(Forecast_Capex_Input!$H$12:$H$286,$X399)=Repex),0)
*$DE399</f>
        <v>0</v>
      </c>
      <c r="DH399" s="188" cm="1">
        <f t="array" aca="1" ref="DH399" ca="1">IFERROR(INDEX(Forecast_Capex_Input!BI$12:BI$286,$X399)
*(INDEX(Forecast_Capex_Input!$H$12:$H$286,$X399)=Repex),0)
*$DE399</f>
        <v>0</v>
      </c>
      <c r="DI399" s="188" cm="1">
        <f t="array" aca="1" ref="DI399" ca="1">IFERROR(INDEX(Forecast_Capex_Input!BJ$12:BJ$286,$X399)
*(INDEX(Forecast_Capex_Input!$H$12:$H$286,$X399)=Repex),0)
*$DE399</f>
        <v>0</v>
      </c>
      <c r="DJ399" s="188" cm="1">
        <f t="array" aca="1" ref="DJ399" ca="1">IFERROR(INDEX(Forecast_Capex_Input!BK$12:BK$286,$X399)
*(INDEX(Forecast_Capex_Input!$H$12:$H$286,$X399)=Repex),0)
*$DE399</f>
        <v>0</v>
      </c>
      <c r="DK399" s="188" cm="1">
        <f t="array" aca="1" ref="DK399" ca="1">IFERROR(INDEX(Forecast_Capex_Input!BL$12:BL$286,$X399)
*(INDEX(Forecast_Capex_Input!$H$12:$H$286,$X399)=Repex),0)
*$DE399</f>
        <v>0</v>
      </c>
      <c r="DL399" s="165"/>
      <c r="DM399" s="188" t="b" cm="1">
        <f t="array" aca="1" ref="DM399" ca="1">OR($G399=Forecast_Capex_Input!$BN$8:$BN$9)</f>
        <v>1</v>
      </c>
      <c r="DN399" s="188" cm="1">
        <f t="array" aca="1" ref="DN399" ca="1">IFERROR(INDEX(Forecast_Capex_Input!BO$12:BO$286,$X399)
*(INDEX(Forecast_Capex_Input!$H$12:$H$286,$X399)=Repex),0)
*$DM399</f>
        <v>0</v>
      </c>
      <c r="DO399" s="188" cm="1">
        <f t="array" aca="1" ref="DO399" ca="1">IFERROR(INDEX(Forecast_Capex_Input!BP$12:BP$286,$X399)
*(INDEX(Forecast_Capex_Input!$H$12:$H$286,$X399)=Repex),0)
*$DM399</f>
        <v>0</v>
      </c>
      <c r="DP399" s="188" cm="1">
        <f t="array" aca="1" ref="DP399" ca="1">IFERROR(INDEX(Forecast_Capex_Input!BQ$12:BQ$286,$X399)
*(INDEX(Forecast_Capex_Input!$H$12:$H$286,$X399)=Repex),0)
*$DM399</f>
        <v>0</v>
      </c>
      <c r="DQ399" s="188" cm="1">
        <f t="array" aca="1" ref="DQ399" ca="1">IFERROR(INDEX(Forecast_Capex_Input!BR$12:BR$286,$X399)
*(INDEX(Forecast_Capex_Input!$H$12:$H$286,$X399)=Repex),0)
*$DM399</f>
        <v>0</v>
      </c>
      <c r="DR399" s="188" cm="1">
        <f t="array" aca="1" ref="DR399" ca="1">IFERROR(INDEX(Forecast_Capex_Input!BS$12:BS$286,$X399)
*(INDEX(Forecast_Capex_Input!$H$12:$H$286,$X399)=Repex),0)
*$DM399</f>
        <v>0</v>
      </c>
      <c r="DS399" s="165"/>
      <c r="DT399" s="188" t="b" cm="1">
        <f t="array" aca="1" ref="DT399" ca="1">OR($G399=Forecast_Capex_Input!$BU$8:$BU$10)</f>
        <v>0</v>
      </c>
      <c r="DU399" s="188" cm="1">
        <f t="array" aca="1" ref="DU399" ca="1">IFERROR(INDEX(Forecast_Capex_Input!BV$12:BV$286,$X399)
*(INDEX(Forecast_Capex_Input!$H$12:$H$286,$X399)=Repex),0)
*$DT399</f>
        <v>0</v>
      </c>
      <c r="DV399" s="188" cm="1">
        <f t="array" aca="1" ref="DV399" ca="1">IFERROR(INDEX(Forecast_Capex_Input!BW$12:BW$286,$X399)
*(INDEX(Forecast_Capex_Input!$H$12:$H$286,$X399)=Repex),0)
*$DT399</f>
        <v>0</v>
      </c>
      <c r="DW399" s="188" cm="1">
        <f t="array" aca="1" ref="DW399" ca="1">IFERROR(INDEX(Forecast_Capex_Input!BX$12:BX$286,$X399)
*(INDEX(Forecast_Capex_Input!$H$12:$H$286,$X399)=Repex),0)
*$DT399</f>
        <v>0</v>
      </c>
      <c r="DX399" s="188" cm="1">
        <f t="array" aca="1" ref="DX399" ca="1">IFERROR(INDEX(Forecast_Capex_Input!BY$12:BY$286,$X399)
*(INDEX(Forecast_Capex_Input!$H$12:$H$286,$X399)=Repex),0)
*$DT399</f>
        <v>0</v>
      </c>
      <c r="DY399" s="188" cm="1">
        <f t="array" aca="1" ref="DY399" ca="1">IFERROR(INDEX(Forecast_Capex_Input!BZ$12:BZ$286,$X399)
*(INDEX(Forecast_Capex_Input!$H$12:$H$286,$X399)=Repex),0)
*$DT399</f>
        <v>0</v>
      </c>
      <c r="DZ399" s="188" cm="1">
        <f t="array" aca="1" ref="DZ399" ca="1">IFERROR(INDEX(Forecast_Capex_Input!CA$12:CA$286,$X399)
*(INDEX(Forecast_Capex_Input!$H$12:$H$286,$X399)=Repex),0)
*$DT399</f>
        <v>0</v>
      </c>
      <c r="EA399" s="188" cm="1">
        <f t="array" aca="1" ref="EA399" ca="1">IFERROR(INDEX(Forecast_Capex_Input!CB$12:CB$286,$X399)
*(INDEX(Forecast_Capex_Input!$H$12:$H$286,$X399)=Repex),0)
*$DT399</f>
        <v>0</v>
      </c>
      <c r="EB399" s="188" cm="1">
        <f t="array" aca="1" ref="EB399" ca="1">IFERROR(INDEX(Forecast_Capex_Input!CC$12:CC$286,$X399)
*(INDEX(Forecast_Capex_Input!$H$12:$H$286,$X399)=Repex),0)
*$DT399</f>
        <v>0</v>
      </c>
      <c r="EC399" s="165"/>
      <c r="ED399" s="226">
        <f t="shared" ca="1" si="303"/>
        <v>17.912317286618304</v>
      </c>
      <c r="EE399" s="174">
        <v>4</v>
      </c>
    </row>
    <row r="400" spans="3:135" x14ac:dyDescent="0.2">
      <c r="C400" s="174">
        <f t="shared" si="304"/>
        <v>390</v>
      </c>
      <c r="D400" s="167" t="str" cm="1">
        <f t="array" ref="D400">IFERROR(INDEX(Forecast_Capex_Input!$D$12:$D$286,$X400),NA)</f>
        <v>Improve voltage control in Southern NSW area</v>
      </c>
      <c r="E400" s="172" t="b" cm="1">
        <f t="array" ref="E400">IF($X400=NA,NA,INDEX(Forecast_Capex_Input!$E$12:$E$286,$X400))</f>
        <v>1</v>
      </c>
      <c r="F400" s="167" t="str" cm="1">
        <f t="array" aca="1" ref="F400" ca="1">IFERROR(INDEX(General!$E$25:$E$26,$Y400),NA)</f>
        <v>Non-Labour</v>
      </c>
      <c r="G400" s="167" t="str" cm="1">
        <f t="array" aca="1" ref="G400" ca="1">IFERROR(INDEX(Forecast_Capex_Input!$AI$11:$BB$11,$AA400),NA)</f>
        <v>Secondary Systems</v>
      </c>
      <c r="H400" s="189" cm="1">
        <f t="array" aca="1" ref="H400" ca="1">IFERROR(INDEX(Forecast_Capex_Input!$AI$12:$BB$286,$X400,$AA400),NA)</f>
        <v>0.05</v>
      </c>
      <c r="I400" s="199" t="str" cm="1">
        <f t="array" ref="I400">IFERROR(INDEX(Forecast_Capex_Input!$F$12:$F$286,$X400),NA)</f>
        <v>Augmentation Expenditure</v>
      </c>
      <c r="J400" s="199" t="str" cm="1">
        <f t="array" ref="J400">IFERROR(INDEX(Forecast_Capex_Input!G$12:G$286,$X400),NA)</f>
        <v>Augmentations</v>
      </c>
      <c r="K400" s="199" t="str" cm="1">
        <f t="array" ref="K400">IFERROR(INDEX(Forecast_Capex_Input!H$12:H$286,$X400),NA)</f>
        <v>Augex</v>
      </c>
      <c r="L400" s="199" t="str" cm="1">
        <f t="array" ref="L400">IFERROR(INDEX(Forecast_Capex_Input!I$12:I$286,$X400),NA)</f>
        <v>Compliance</v>
      </c>
      <c r="M400" s="199" t="str" cm="1">
        <f t="array" ref="M400">IFERROR(INDEX(Forecast_Capex_Input!J$12:J$286,$X400),NA)</f>
        <v>N/A</v>
      </c>
      <c r="N400" s="199" t="str" cm="1">
        <f t="array" ref="N400">IFERROR(INDEX(Forecast_Capex_Input!K$12:K$286,$X400),NA)</f>
        <v>N/A</v>
      </c>
      <c r="O400" s="199" t="str" cm="1">
        <f t="array" ref="O400">IFERROR(INDEX(Forecast_Capex_Input!L$12:L$286,$X400),NA)</f>
        <v>N/A</v>
      </c>
      <c r="P400" s="199" t="str" cm="1">
        <f t="array" ref="P400">IFERROR(INDEX(Forecast_Capex_Input!M$12:M$286,$X400),NA)</f>
        <v>N/A</v>
      </c>
      <c r="Q400" s="172" t="str" cm="1">
        <f t="array" ref="Q400">IFERROR(INDEX(Forecast_Capex_Input!N$12:N$286,$X400),NA)</f>
        <v>No</v>
      </c>
      <c r="R400" s="265" cm="1">
        <f t="array" ref="R400">IFERROR(INDEX(Forecast_Capex_Input!O$12:O$286,$X400),0)</f>
        <v>0</v>
      </c>
      <c r="S400" s="172" t="str" cm="1">
        <f t="array" ref="S400">IFERROR(INDEX(Forecast_Capex_Input!P$12:P$286,$X400),0)</f>
        <v>Energy transition</v>
      </c>
      <c r="T400" s="199" t="str" cm="1">
        <f t="array" aca="1" ref="T400" ca="1">IFERROR(INDEX(General!$K$84:$K$103,$AA400),NA)</f>
        <v>Secondary Systems (2018-23)</v>
      </c>
      <c r="U400" s="188" cm="1">
        <f t="array" aca="1" ref="U400" ca="1">IFERROR(
IF($F400=General!$E$25,INDEX(Forecast_Capex_Input!S$12:S$286,$X400),
INDEX(Forecast_Capex_Input!T$12:T$286,$X400)),0)</f>
        <v>0.9</v>
      </c>
      <c r="V400" s="222" t="b">
        <f>IFERROR(INDEX(Overheads!$T$19:$T$26,MATCH($I400,Overheads!$E$19:$E$26,0)),FALSE)</f>
        <v>1</v>
      </c>
      <c r="W400" s="165"/>
      <c r="X400" s="174">
        <f>IFERROR(
IF(MATCH($C400,Forecast_Capex_Input!$CI$12:$CI$286,1)+1&gt;MAX(Forecast_Capex_Input!$C$12:$C$286),NA,
MATCH($C400,Forecast_Capex_Input!$CI$12:$CI$286,1)+1),1)</f>
        <v>150</v>
      </c>
      <c r="Y400" s="174" cm="1">
        <f t="array" aca="1" ref="Y400" ca="1">IFERROR(
IF(X399&lt;&gt;X400,1,
IF(COUNTIF(OFFSET(Y399,0,0,-INDEX(Forecast_Capex_Input!$CG$12:$CG$286,$X400)),Y399)=INDEX(Forecast_Capex_Input!$CG$12:$CG$286,$X400),Y399+1,Y399)),NA)</f>
        <v>2</v>
      </c>
      <c r="Z400" s="174" cm="1">
        <f t="array" ref="Z400">IFERROR($C400-IF($X400=1,1,INDEX(Forecast_Capex_Input!$CI$12:$CI$286,$X400-1))+1,NA)</f>
        <v>4</v>
      </c>
      <c r="AA400" s="174" cm="1">
        <f t="array" aca="1" ref="AA400" ca="1">IFERROR(IF(Y400=1,
INDEX(Forecast_Capex_Input!$AI$10:$BB$10,SMALL(IF(INDEX(Forecast_Capex_Input!$AI$12:$BB$286,$X400,0)&gt;0,COLUMN(Forecast_Capex_Input!$AI$10:$BB$10)-COLUMN(Forecast_Capex_Input!$AI$12)+1),ROWS(OFFSET(AA399,0,0,-$Z400)))),
OFFSET(AA399,-INDEX(Forecast_Capex_Input!$CG$12:$CG$286,$X400)+1,0)),NA)</f>
        <v>4</v>
      </c>
      <c r="AB400" s="174">
        <f t="shared" ca="1" si="273"/>
        <v>2</v>
      </c>
      <c r="AC400" s="222" t="b">
        <f t="shared" si="305"/>
        <v>0</v>
      </c>
      <c r="AD400" s="220" t="b">
        <v>0</v>
      </c>
      <c r="AE400" s="222" t="b">
        <f t="shared" si="274"/>
        <v>1</v>
      </c>
      <c r="AF400" s="165"/>
      <c r="AG400" s="215">
        <v>3.9429071985284649E-2</v>
      </c>
      <c r="AH400" s="215">
        <v>8.949070270817415E-2</v>
      </c>
      <c r="AI400" s="215">
        <v>0.80541632437356736</v>
      </c>
      <c r="AJ400" s="215">
        <v>8.417442333937172E-3</v>
      </c>
      <c r="AK400" s="215">
        <v>0</v>
      </c>
      <c r="AL400" s="155">
        <v>0.94275354140096335</v>
      </c>
      <c r="AM400" s="165"/>
      <c r="AN400" s="215" cm="1">
        <f t="array" aca="1" ref="AN400" ca="1">IFERROR(INDEX(General!O$33:O$34,$AB400)
*AG400,0)</f>
        <v>3.9429071985284649E-2</v>
      </c>
      <c r="AO400" s="215" cm="1">
        <f t="array" aca="1" ref="AO400" ca="1">IFERROR(INDEX(General!P$33:P$34,$AB400)
*AH400,0)</f>
        <v>8.949070270817415E-2</v>
      </c>
      <c r="AP400" s="215" cm="1">
        <f t="array" aca="1" ref="AP400" ca="1">IFERROR(INDEX(General!Q$33:Q$34,$AB400)
*AI400,0)</f>
        <v>0.80541632437356736</v>
      </c>
      <c r="AQ400" s="215" cm="1">
        <f t="array" aca="1" ref="AQ400" ca="1">IFERROR(INDEX(General!R$33:R$34,$AB400)
*AJ400,0)</f>
        <v>8.417442333937172E-3</v>
      </c>
      <c r="AR400" s="215" cm="1">
        <f t="array" aca="1" ref="AR400" ca="1">IFERROR(INDEX(General!S$33:S$34,$AB400)
*AK400,0)</f>
        <v>0</v>
      </c>
      <c r="AS400" s="155">
        <f t="shared" ca="1" si="306"/>
        <v>0.94275354140096335</v>
      </c>
      <c r="AT400" s="165"/>
      <c r="AU400" s="215">
        <f ca="1">IF($AE400=FALSE,AN400*Overheads!$R$24*$V400,
IFERROR(Overheads!$O$49*$V400*AN400,0)
+IFERROR(Overheads!Q$59*$V400*(AN400/Overheads!Q$68),0))</f>
        <v>5.5226879891609E-3</v>
      </c>
      <c r="AV400" s="215">
        <f ca="1">IF($AE400=FALSE,AO400*Overheads!$R$24*$V400,
IFERROR(Overheads!$O$49*$V400*AO400,0)
+IFERROR(Overheads!R$59*$V400*(AO400/Overheads!R$68),0))</f>
        <v>1.0680754784116526E-2</v>
      </c>
      <c r="AW400" s="215">
        <f ca="1">IF($AE400=FALSE,AP400*Overheads!$R$24*$V400,
IFERROR(Overheads!$O$49*$V400*AP400,0)
+IFERROR(Overheads!S$59*$V400*(AP400/Overheads!S$68),0))</f>
        <v>0.10473726548794235</v>
      </c>
      <c r="AX400" s="215">
        <f ca="1">IF($AE400=FALSE,AQ400*Overheads!$R$24*$V400,
IFERROR(Overheads!$O$49*$V400*AQ400,0)
+IFERROR(Overheads!T$59*$V400*(AQ400/Overheads!T$68),0))</f>
        <v>1.206144056321014E-3</v>
      </c>
      <c r="AY400" s="215">
        <f ca="1">IF($AE400=FALSE,AR400*Overheads!$R$24*$V400,
IFERROR(Overheads!$O$49*$V400*AR400,0)
+IFERROR(Overheads!U$59*$V400*(AR400/Overheads!U$68),0))</f>
        <v>0</v>
      </c>
      <c r="AZ400" s="155">
        <f t="shared" ca="1" si="307"/>
        <v>0.12214685231754079</v>
      </c>
      <c r="BA400" s="165"/>
      <c r="BB400" s="215">
        <f ca="1">IF($AE400=FALSE,AN400*Overheads!$S$25,
IFERROR(Overheads!$O$50*AN400,0)
+IFERROR(Overheads!Q$60*(AN400/Overheads!Q$66),0))</f>
        <v>7.4121959426998272E-4</v>
      </c>
      <c r="BC400" s="215">
        <f ca="1">IF($AE400=FALSE,AO400*Overheads!$S$25,
IFERROR(Overheads!$O$50*AO400,0)
+IFERROR(Overheads!R$60*(AO400/Overheads!R$66),0))</f>
        <v>1.5099409980400182E-3</v>
      </c>
      <c r="BD400" s="215">
        <f ca="1">IF($AE400=FALSE,AP400*Overheads!$S$25,
IFERROR(Overheads!$O$50*AP400,0)
+IFERROR(Overheads!S$60*(AP400/Overheads!S$66),0))</f>
        <v>1.4782316861393221E-2</v>
      </c>
      <c r="BE400" s="215">
        <f ca="1">IF($AE400=FALSE,AQ400*Overheads!$S$25,
IFERROR(Overheads!$O$50*AQ400,0)
+IFERROR(Overheads!T$60*(AQ400/Overheads!T$66),0))</f>
        <v>1.706283077938895E-4</v>
      </c>
      <c r="BF400" s="215">
        <f ca="1">IF($AE400=FALSE,AR400*Overheads!$S$25,
IFERROR(Overheads!$O$50*AR400,0)
+IFERROR(Overheads!U$60*(AR400/Overheads!U$66),0))</f>
        <v>0</v>
      </c>
      <c r="BG400" s="155">
        <f t="shared" ca="1" si="308"/>
        <v>1.7204105761497113E-2</v>
      </c>
      <c r="BH400" s="165"/>
      <c r="BI400" s="215">
        <f t="shared" ca="1" si="309"/>
        <v>4.5692979568715528E-2</v>
      </c>
      <c r="BJ400" s="215">
        <f t="shared" ca="1" si="275"/>
        <v>0.10168139849033069</v>
      </c>
      <c r="BK400" s="215">
        <f t="shared" ca="1" si="276"/>
        <v>0.92493590672290293</v>
      </c>
      <c r="BL400" s="215">
        <f t="shared" ca="1" si="277"/>
        <v>9.794214698052077E-3</v>
      </c>
      <c r="BM400" s="215">
        <f t="shared" ca="1" si="278"/>
        <v>0</v>
      </c>
      <c r="BN400" s="155">
        <f t="shared" ca="1" si="310"/>
        <v>1.0821044994800013</v>
      </c>
      <c r="BO400" s="165"/>
      <c r="BP400" s="187" cm="1">
        <f t="array" ref="BP400">IFERROR(IF($X400=$X399,BP399,INDEX(Forecast_Capex_Input!AC$12:AC$286,$X400)),0)</f>
        <v>0</v>
      </c>
      <c r="BQ400" s="187" cm="1">
        <f t="array" ref="BQ400">IFERROR(IF($X400=$X399,BQ399,INDEX(Forecast_Capex_Input!AD$12:AD$286,$X400)),0)</f>
        <v>0</v>
      </c>
      <c r="BR400" s="187" cm="1">
        <f t="array" ref="BR400">IFERROR(IF($X400=$X399,BR399,INDEX(Forecast_Capex_Input!AE$12:AE$286,$X400)),0)</f>
        <v>0.5</v>
      </c>
      <c r="BS400" s="187" cm="1">
        <f t="array" ref="BS400">IFERROR(IF($X400=$X399,BS399,INDEX(Forecast_Capex_Input!AF$12:AF$286,$X400)),0)</f>
        <v>0.5</v>
      </c>
      <c r="BT400" s="187" cm="1">
        <f t="array" ref="BT400">IFERROR(IF($X400=$X399,BT399,INDEX(Forecast_Capex_Input!AG$12:AG$286,$X400)),0)</f>
        <v>0</v>
      </c>
      <c r="BU400" s="165"/>
      <c r="BV400" s="215">
        <f t="shared" si="279"/>
        <v>0</v>
      </c>
      <c r="BW400" s="215">
        <f t="shared" si="280"/>
        <v>0</v>
      </c>
      <c r="BX400" s="215">
        <f t="shared" si="281"/>
        <v>0.47137677070048167</v>
      </c>
      <c r="BY400" s="215">
        <f t="shared" si="282"/>
        <v>0.47137677070048167</v>
      </c>
      <c r="BZ400" s="215">
        <f t="shared" si="283"/>
        <v>0</v>
      </c>
      <c r="CA400" s="155">
        <f t="shared" si="311"/>
        <v>0.94275354140096335</v>
      </c>
      <c r="CB400" s="165"/>
      <c r="CC400" s="215">
        <f t="shared" ca="1" si="284"/>
        <v>0</v>
      </c>
      <c r="CD400" s="215">
        <f t="shared" ca="1" si="285"/>
        <v>0</v>
      </c>
      <c r="CE400" s="215">
        <f t="shared" ca="1" si="286"/>
        <v>0.47137677070048167</v>
      </c>
      <c r="CF400" s="215">
        <f t="shared" ca="1" si="287"/>
        <v>0.47137677070048167</v>
      </c>
      <c r="CG400" s="215">
        <f t="shared" ca="1" si="288"/>
        <v>0</v>
      </c>
      <c r="CH400" s="155">
        <f t="shared" ca="1" si="312"/>
        <v>0.94275354140096335</v>
      </c>
      <c r="CI400" s="165"/>
      <c r="CJ400" s="215">
        <f t="shared" ca="1" si="289"/>
        <v>0</v>
      </c>
      <c r="CK400" s="215">
        <f t="shared" ca="1" si="290"/>
        <v>0</v>
      </c>
      <c r="CL400" s="215">
        <f t="shared" ca="1" si="291"/>
        <v>6.1073426158770393E-2</v>
      </c>
      <c r="CM400" s="215">
        <f t="shared" ca="1" si="292"/>
        <v>6.1073426158770393E-2</v>
      </c>
      <c r="CN400" s="215">
        <f t="shared" ca="1" si="293"/>
        <v>0</v>
      </c>
      <c r="CO400" s="155">
        <f t="shared" ca="1" si="313"/>
        <v>0.12214685231754079</v>
      </c>
      <c r="CP400" s="165"/>
      <c r="CQ400" s="223">
        <f t="shared" ca="1" si="294"/>
        <v>0</v>
      </c>
      <c r="CR400" s="223">
        <f t="shared" ca="1" si="295"/>
        <v>0</v>
      </c>
      <c r="CS400" s="223">
        <f t="shared" ca="1" si="296"/>
        <v>8.6020528807485563E-3</v>
      </c>
      <c r="CT400" s="223">
        <f t="shared" ca="1" si="297"/>
        <v>8.6020528807485563E-3</v>
      </c>
      <c r="CU400" s="223">
        <f t="shared" ca="1" si="298"/>
        <v>0</v>
      </c>
      <c r="CV400" s="155">
        <f t="shared" ca="1" si="314"/>
        <v>1.7204105761497113E-2</v>
      </c>
      <c r="CW400" s="165"/>
      <c r="CX400" s="215">
        <f t="shared" ca="1" si="315"/>
        <v>0</v>
      </c>
      <c r="CY400" s="215">
        <f t="shared" ca="1" si="299"/>
        <v>0</v>
      </c>
      <c r="CZ400" s="215">
        <f t="shared" ca="1" si="300"/>
        <v>0.54105224974000066</v>
      </c>
      <c r="DA400" s="215">
        <f t="shared" ca="1" si="301"/>
        <v>0.54105224974000066</v>
      </c>
      <c r="DB400" s="215">
        <f t="shared" ca="1" si="302"/>
        <v>0</v>
      </c>
      <c r="DC400" s="155">
        <f t="shared" ca="1" si="316"/>
        <v>1.0821044994800013</v>
      </c>
      <c r="DD400" s="165"/>
      <c r="DE400" s="188" t="b" cm="1">
        <f t="array" aca="1" ref="DE400" ca="1">OR($G400=Forecast_Capex_Input!$BF$8:$BF$10)</f>
        <v>0</v>
      </c>
      <c r="DF400" s="188" cm="1">
        <f t="array" aca="1" ref="DF400" ca="1">IFERROR(INDEX(Forecast_Capex_Input!BG$12:BG$286,$X400)
*(INDEX(Forecast_Capex_Input!$H$12:$H$286,$X400)=Repex),0)
*$DE400</f>
        <v>0</v>
      </c>
      <c r="DG400" s="188" cm="1">
        <f t="array" aca="1" ref="DG400" ca="1">IFERROR(INDEX(Forecast_Capex_Input!BH$12:BH$286,$X400)
*(INDEX(Forecast_Capex_Input!$H$12:$H$286,$X400)=Repex),0)
*$DE400</f>
        <v>0</v>
      </c>
      <c r="DH400" s="188" cm="1">
        <f t="array" aca="1" ref="DH400" ca="1">IFERROR(INDEX(Forecast_Capex_Input!BI$12:BI$286,$X400)
*(INDEX(Forecast_Capex_Input!$H$12:$H$286,$X400)=Repex),0)
*$DE400</f>
        <v>0</v>
      </c>
      <c r="DI400" s="188" cm="1">
        <f t="array" aca="1" ref="DI400" ca="1">IFERROR(INDEX(Forecast_Capex_Input!BJ$12:BJ$286,$X400)
*(INDEX(Forecast_Capex_Input!$H$12:$H$286,$X400)=Repex),0)
*$DE400</f>
        <v>0</v>
      </c>
      <c r="DJ400" s="188" cm="1">
        <f t="array" aca="1" ref="DJ400" ca="1">IFERROR(INDEX(Forecast_Capex_Input!BK$12:BK$286,$X400)
*(INDEX(Forecast_Capex_Input!$H$12:$H$286,$X400)=Repex),0)
*$DE400</f>
        <v>0</v>
      </c>
      <c r="DK400" s="188" cm="1">
        <f t="array" aca="1" ref="DK400" ca="1">IFERROR(INDEX(Forecast_Capex_Input!BL$12:BL$286,$X400)
*(INDEX(Forecast_Capex_Input!$H$12:$H$286,$X400)=Repex),0)
*$DE400</f>
        <v>0</v>
      </c>
      <c r="DL400" s="165"/>
      <c r="DM400" s="188" t="b" cm="1">
        <f t="array" aca="1" ref="DM400" ca="1">OR($G400=Forecast_Capex_Input!$BN$8:$BN$9)</f>
        <v>0</v>
      </c>
      <c r="DN400" s="188" cm="1">
        <f t="array" aca="1" ref="DN400" ca="1">IFERROR(INDEX(Forecast_Capex_Input!BO$12:BO$286,$X400)
*(INDEX(Forecast_Capex_Input!$H$12:$H$286,$X400)=Repex),0)
*$DM400</f>
        <v>0</v>
      </c>
      <c r="DO400" s="188" cm="1">
        <f t="array" aca="1" ref="DO400" ca="1">IFERROR(INDEX(Forecast_Capex_Input!BP$12:BP$286,$X400)
*(INDEX(Forecast_Capex_Input!$H$12:$H$286,$X400)=Repex),0)
*$DM400</f>
        <v>0</v>
      </c>
      <c r="DP400" s="188" cm="1">
        <f t="array" aca="1" ref="DP400" ca="1">IFERROR(INDEX(Forecast_Capex_Input!BQ$12:BQ$286,$X400)
*(INDEX(Forecast_Capex_Input!$H$12:$H$286,$X400)=Repex),0)
*$DM400</f>
        <v>0</v>
      </c>
      <c r="DQ400" s="188" cm="1">
        <f t="array" aca="1" ref="DQ400" ca="1">IFERROR(INDEX(Forecast_Capex_Input!BR$12:BR$286,$X400)
*(INDEX(Forecast_Capex_Input!$H$12:$H$286,$X400)=Repex),0)
*$DM400</f>
        <v>0</v>
      </c>
      <c r="DR400" s="188" cm="1">
        <f t="array" aca="1" ref="DR400" ca="1">IFERROR(INDEX(Forecast_Capex_Input!BS$12:BS$286,$X400)
*(INDEX(Forecast_Capex_Input!$H$12:$H$286,$X400)=Repex),0)
*$DM400</f>
        <v>0</v>
      </c>
      <c r="DS400" s="165"/>
      <c r="DT400" s="188" t="b" cm="1">
        <f t="array" aca="1" ref="DT400" ca="1">OR($G400=Forecast_Capex_Input!$BU$8:$BU$10)</f>
        <v>1</v>
      </c>
      <c r="DU400" s="188" cm="1">
        <f t="array" aca="1" ref="DU400" ca="1">IFERROR(INDEX(Forecast_Capex_Input!BV$12:BV$286,$X400)
*(INDEX(Forecast_Capex_Input!$H$12:$H$286,$X400)=Repex),0)
*$DT400</f>
        <v>0</v>
      </c>
      <c r="DV400" s="188" cm="1">
        <f t="array" aca="1" ref="DV400" ca="1">IFERROR(INDEX(Forecast_Capex_Input!BW$12:BW$286,$X400)
*(INDEX(Forecast_Capex_Input!$H$12:$H$286,$X400)=Repex),0)
*$DT400</f>
        <v>0</v>
      </c>
      <c r="DW400" s="188" cm="1">
        <f t="array" aca="1" ref="DW400" ca="1">IFERROR(INDEX(Forecast_Capex_Input!BX$12:BX$286,$X400)
*(INDEX(Forecast_Capex_Input!$H$12:$H$286,$X400)=Repex),0)
*$DT400</f>
        <v>0</v>
      </c>
      <c r="DX400" s="188" cm="1">
        <f t="array" aca="1" ref="DX400" ca="1">IFERROR(INDEX(Forecast_Capex_Input!BY$12:BY$286,$X400)
*(INDEX(Forecast_Capex_Input!$H$12:$H$286,$X400)=Repex),0)
*$DT400</f>
        <v>0</v>
      </c>
      <c r="DY400" s="188" cm="1">
        <f t="array" aca="1" ref="DY400" ca="1">IFERROR(INDEX(Forecast_Capex_Input!BZ$12:BZ$286,$X400)
*(INDEX(Forecast_Capex_Input!$H$12:$H$286,$X400)=Repex),0)
*$DT400</f>
        <v>0</v>
      </c>
      <c r="DZ400" s="188" cm="1">
        <f t="array" aca="1" ref="DZ400" ca="1">IFERROR(INDEX(Forecast_Capex_Input!CA$12:CA$286,$X400)
*(INDEX(Forecast_Capex_Input!$H$12:$H$286,$X400)=Repex),0)
*$DT400</f>
        <v>0</v>
      </c>
      <c r="EA400" s="188" cm="1">
        <f t="array" aca="1" ref="EA400" ca="1">IFERROR(INDEX(Forecast_Capex_Input!CB$12:CB$286,$X400)
*(INDEX(Forecast_Capex_Input!$H$12:$H$286,$X400)=Repex),0)
*$DT400</f>
        <v>0</v>
      </c>
      <c r="EB400" s="188" cm="1">
        <f t="array" aca="1" ref="EB400" ca="1">IFERROR(INDEX(Forecast_Capex_Input!CC$12:CC$286,$X400)
*(INDEX(Forecast_Capex_Input!$H$12:$H$286,$X400)=Repex),0)
*$DT400</f>
        <v>0</v>
      </c>
      <c r="EC400" s="165"/>
      <c r="ED400" s="226">
        <f t="shared" ca="1" si="303"/>
        <v>0.94275354140096335</v>
      </c>
      <c r="EE400" s="174">
        <v>39</v>
      </c>
    </row>
    <row r="401" spans="3:135" x14ac:dyDescent="0.2">
      <c r="C401" s="174">
        <f t="shared" si="304"/>
        <v>391</v>
      </c>
      <c r="D401" s="167" t="str" cm="1">
        <f t="array" ref="D401">IFERROR(INDEX(Forecast_Capex_Input!$D$12:$D$286,$X401),NA)</f>
        <v>Improve operational response to busbar trips</v>
      </c>
      <c r="E401" s="172" t="b" cm="1">
        <f t="array" ref="E401">IF($X401=NA,NA,INDEX(Forecast_Capex_Input!$E$12:$E$286,$X401))</f>
        <v>0</v>
      </c>
      <c r="F401" s="167" t="str" cm="1">
        <f t="array" aca="1" ref="F401" ca="1">IFERROR(INDEX(General!$E$25:$E$26,$Y401),NA)</f>
        <v>Labour</v>
      </c>
      <c r="G401" s="167" t="str" cm="1">
        <f t="array" aca="1" ref="G401" ca="1">IFERROR(INDEX(Forecast_Capex_Input!$AI$11:$BB$11,$AA401),NA)</f>
        <v>Secondary Systems</v>
      </c>
      <c r="H401" s="189" cm="1">
        <f t="array" aca="1" ref="H401" ca="1">IFERROR(INDEX(Forecast_Capex_Input!$AI$12:$BB$286,$X401,$AA401),NA)</f>
        <v>1</v>
      </c>
      <c r="I401" s="199" t="str" cm="1">
        <f t="array" ref="I401">IFERROR(INDEX(Forecast_Capex_Input!$F$12:$F$286,$X401),NA)</f>
        <v>Augmentation Expenditure</v>
      </c>
      <c r="J401" s="199" t="str" cm="1">
        <f t="array" ref="J401">IFERROR(INDEX(Forecast_Capex_Input!G$12:G$286,$X401),NA)</f>
        <v>Augmentations</v>
      </c>
      <c r="K401" s="199" t="str" cm="1">
        <f t="array" ref="K401">IFERROR(INDEX(Forecast_Capex_Input!H$12:H$286,$X401),NA)</f>
        <v>Augex</v>
      </c>
      <c r="L401" s="199" t="str" cm="1">
        <f t="array" ref="L401">IFERROR(INDEX(Forecast_Capex_Input!I$12:I$286,$X401),NA)</f>
        <v>Economic Benefits</v>
      </c>
      <c r="M401" s="199" t="str" cm="1">
        <f t="array" ref="M401">IFERROR(INDEX(Forecast_Capex_Input!J$12:J$286,$X401),NA)</f>
        <v>N/A</v>
      </c>
      <c r="N401" s="199" t="str" cm="1">
        <f t="array" ref="N401">IFERROR(INDEX(Forecast_Capex_Input!K$12:K$286,$X401),NA)</f>
        <v>N/A</v>
      </c>
      <c r="O401" s="199" t="str" cm="1">
        <f t="array" ref="O401">IFERROR(INDEX(Forecast_Capex_Input!L$12:L$286,$X401),NA)</f>
        <v>N/A</v>
      </c>
      <c r="P401" s="199" t="str" cm="1">
        <f t="array" ref="P401">IFERROR(INDEX(Forecast_Capex_Input!M$12:M$286,$X401),NA)</f>
        <v>N/A</v>
      </c>
      <c r="Q401" s="172" t="str" cm="1">
        <f t="array" ref="Q401">IFERROR(INDEX(Forecast_Capex_Input!N$12:N$286,$X401),NA)</f>
        <v>Yes</v>
      </c>
      <c r="R401" s="265" cm="1">
        <f t="array" ref="R401">IFERROR(INDEX(Forecast_Capex_Input!O$12:O$286,$X401),0)</f>
        <v>0</v>
      </c>
      <c r="S401" s="172" t="str" cm="1">
        <f t="array" ref="S401">IFERROR(INDEX(Forecast_Capex_Input!P$12:P$286,$X401),0)</f>
        <v>Safety security &amp; reliability</v>
      </c>
      <c r="T401" s="199" t="str" cm="1">
        <f t="array" aca="1" ref="T401" ca="1">IFERROR(INDEX(General!$K$84:$K$103,$AA401),NA)</f>
        <v>Secondary Systems (2018-23)</v>
      </c>
      <c r="U401" s="188" cm="1">
        <f t="array" aca="1" ref="U401" ca="1">IFERROR(
IF($F401=General!$E$25,INDEX(Forecast_Capex_Input!S$12:S$286,$X401),
INDEX(Forecast_Capex_Input!T$12:T$286,$X401)),0)</f>
        <v>0.28000000000000003</v>
      </c>
      <c r="V401" s="222" t="b">
        <f>IFERROR(INDEX(Overheads!$T$19:$T$26,MATCH($I401,Overheads!$E$19:$E$26,0)),FALSE)</f>
        <v>1</v>
      </c>
      <c r="W401" s="165"/>
      <c r="X401" s="174">
        <f>IFERROR(
IF(MATCH($C401,Forecast_Capex_Input!$CI$12:$CI$286,1)+1&gt;MAX(Forecast_Capex_Input!$C$12:$C$286),NA,
MATCH($C401,Forecast_Capex_Input!$CI$12:$CI$286,1)+1),1)</f>
        <v>151</v>
      </c>
      <c r="Y401" s="174" cm="1">
        <f t="array" aca="1" ref="Y401" ca="1">IFERROR(
IF(X400&lt;&gt;X401,1,
IF(COUNTIF(OFFSET(Y400,0,0,-INDEX(Forecast_Capex_Input!$CG$12:$CG$286,$X401)),Y400)=INDEX(Forecast_Capex_Input!$CG$12:$CG$286,$X401),Y400+1,Y400)),NA)</f>
        <v>1</v>
      </c>
      <c r="Z401" s="174" cm="1">
        <f t="array" ref="Z401">IFERROR($C401-IF($X401=1,1,INDEX(Forecast_Capex_Input!$CI$12:$CI$286,$X401-1))+1,NA)</f>
        <v>1</v>
      </c>
      <c r="AA401" s="174" cm="1">
        <f t="array" aca="1" ref="AA401" ca="1">IFERROR(IF(Y401=1,
INDEX(Forecast_Capex_Input!$AI$10:$BB$10,SMALL(IF(INDEX(Forecast_Capex_Input!$AI$12:$BB$286,$X401,0)&gt;0,COLUMN(Forecast_Capex_Input!$AI$10:$BB$10)-COLUMN(Forecast_Capex_Input!$AI$12)+1),ROWS(OFFSET(AA400,0,0,-$Z401)))),
OFFSET(AA400,-INDEX(Forecast_Capex_Input!$CG$12:$CG$286,$X401)+1,0)),NA)</f>
        <v>4</v>
      </c>
      <c r="AB401" s="174">
        <f t="shared" ca="1" si="273"/>
        <v>1</v>
      </c>
      <c r="AC401" s="222" t="b">
        <f t="shared" si="305"/>
        <v>0</v>
      </c>
      <c r="AD401" s="220" t="b">
        <v>0</v>
      </c>
      <c r="AE401" s="222" t="b">
        <f t="shared" si="274"/>
        <v>1</v>
      </c>
      <c r="AF401" s="165"/>
      <c r="AG401" s="215">
        <v>0</v>
      </c>
      <c r="AH401" s="215">
        <v>0</v>
      </c>
      <c r="AI401" s="215">
        <v>0</v>
      </c>
      <c r="AJ401" s="215">
        <v>0</v>
      </c>
      <c r="AK401" s="215">
        <v>0</v>
      </c>
      <c r="AL401" s="155">
        <v>0</v>
      </c>
      <c r="AM401" s="165"/>
      <c r="AN401" s="215" cm="1">
        <f t="array" aca="1" ref="AN401" ca="1">IFERROR(INDEX(General!O$33:O$34,$AB401)
*AG401,0)</f>
        <v>0</v>
      </c>
      <c r="AO401" s="215" cm="1">
        <f t="array" aca="1" ref="AO401" ca="1">IFERROR(INDEX(General!P$33:P$34,$AB401)
*AH401,0)</f>
        <v>0</v>
      </c>
      <c r="AP401" s="215" cm="1">
        <f t="array" aca="1" ref="AP401" ca="1">IFERROR(INDEX(General!Q$33:Q$34,$AB401)
*AI401,0)</f>
        <v>0</v>
      </c>
      <c r="AQ401" s="215" cm="1">
        <f t="array" aca="1" ref="AQ401" ca="1">IFERROR(INDEX(General!R$33:R$34,$AB401)
*AJ401,0)</f>
        <v>0</v>
      </c>
      <c r="AR401" s="215" cm="1">
        <f t="array" aca="1" ref="AR401" ca="1">IFERROR(INDEX(General!S$33:S$34,$AB401)
*AK401,0)</f>
        <v>0</v>
      </c>
      <c r="AS401" s="155">
        <f t="shared" ca="1" si="306"/>
        <v>0</v>
      </c>
      <c r="AT401" s="165"/>
      <c r="AU401" s="215">
        <f ca="1">IF($AE401=FALSE,AN401*Overheads!$R$24*$V401,
IFERROR(Overheads!$O$49*$V401*AN401,0)
+IFERROR(Overheads!Q$59*$V401*(AN401/Overheads!Q$68),0))</f>
        <v>0</v>
      </c>
      <c r="AV401" s="215">
        <f ca="1">IF($AE401=FALSE,AO401*Overheads!$R$24*$V401,
IFERROR(Overheads!$O$49*$V401*AO401,0)
+IFERROR(Overheads!R$59*$V401*(AO401/Overheads!R$68),0))</f>
        <v>0</v>
      </c>
      <c r="AW401" s="215">
        <f ca="1">IF($AE401=FALSE,AP401*Overheads!$R$24*$V401,
IFERROR(Overheads!$O$49*$V401*AP401,0)
+IFERROR(Overheads!S$59*$V401*(AP401/Overheads!S$68),0))</f>
        <v>0</v>
      </c>
      <c r="AX401" s="215">
        <f ca="1">IF($AE401=FALSE,AQ401*Overheads!$R$24*$V401,
IFERROR(Overheads!$O$49*$V401*AQ401,0)
+IFERROR(Overheads!T$59*$V401*(AQ401/Overheads!T$68),0))</f>
        <v>0</v>
      </c>
      <c r="AY401" s="215">
        <f ca="1">IF($AE401=FALSE,AR401*Overheads!$R$24*$V401,
IFERROR(Overheads!$O$49*$V401*AR401,0)
+IFERROR(Overheads!U$59*$V401*(AR401/Overheads!U$68),0))</f>
        <v>0</v>
      </c>
      <c r="AZ401" s="155">
        <f t="shared" ca="1" si="307"/>
        <v>0</v>
      </c>
      <c r="BA401" s="165"/>
      <c r="BB401" s="215">
        <f ca="1">IF($AE401=FALSE,AN401*Overheads!$S$25,
IFERROR(Overheads!$O$50*AN401,0)
+IFERROR(Overheads!Q$60*(AN401/Overheads!Q$66),0))</f>
        <v>0</v>
      </c>
      <c r="BC401" s="215">
        <f ca="1">IF($AE401=FALSE,AO401*Overheads!$S$25,
IFERROR(Overheads!$O$50*AO401,0)
+IFERROR(Overheads!R$60*(AO401/Overheads!R$66),0))</f>
        <v>0</v>
      </c>
      <c r="BD401" s="215">
        <f ca="1">IF($AE401=FALSE,AP401*Overheads!$S$25,
IFERROR(Overheads!$O$50*AP401,0)
+IFERROR(Overheads!S$60*(AP401/Overheads!S$66),0))</f>
        <v>0</v>
      </c>
      <c r="BE401" s="215">
        <f ca="1">IF($AE401=FALSE,AQ401*Overheads!$S$25,
IFERROR(Overheads!$O$50*AQ401,0)
+IFERROR(Overheads!T$60*(AQ401/Overheads!T$66),0))</f>
        <v>0</v>
      </c>
      <c r="BF401" s="215">
        <f ca="1">IF($AE401=FALSE,AR401*Overheads!$S$25,
IFERROR(Overheads!$O$50*AR401,0)
+IFERROR(Overheads!U$60*(AR401/Overheads!U$66),0))</f>
        <v>0</v>
      </c>
      <c r="BG401" s="155">
        <f t="shared" ca="1" si="308"/>
        <v>0</v>
      </c>
      <c r="BH401" s="165"/>
      <c r="BI401" s="215">
        <f t="shared" ca="1" si="309"/>
        <v>0</v>
      </c>
      <c r="BJ401" s="215">
        <f t="shared" ca="1" si="275"/>
        <v>0</v>
      </c>
      <c r="BK401" s="215">
        <f t="shared" ca="1" si="276"/>
        <v>0</v>
      </c>
      <c r="BL401" s="215">
        <f t="shared" ca="1" si="277"/>
        <v>0</v>
      </c>
      <c r="BM401" s="215">
        <f t="shared" ca="1" si="278"/>
        <v>0</v>
      </c>
      <c r="BN401" s="155">
        <f t="shared" ca="1" si="310"/>
        <v>0</v>
      </c>
      <c r="BO401" s="165"/>
      <c r="BP401" s="187" cm="1">
        <f t="array" ref="BP401">IFERROR(IF($X401=$X400,BP400,INDEX(Forecast_Capex_Input!AC$12:AC$286,$X401)),0)</f>
        <v>0</v>
      </c>
      <c r="BQ401" s="187" cm="1">
        <f t="array" ref="BQ401">IFERROR(IF($X401=$X400,BQ400,INDEX(Forecast_Capex_Input!AD$12:AD$286,$X401)),0)</f>
        <v>0</v>
      </c>
      <c r="BR401" s="187" cm="1">
        <f t="array" ref="BR401">IFERROR(IF($X401=$X400,BR400,INDEX(Forecast_Capex_Input!AE$12:AE$286,$X401)),0)</f>
        <v>0</v>
      </c>
      <c r="BS401" s="187" cm="1">
        <f t="array" ref="BS401">IFERROR(IF($X401=$X400,BS400,INDEX(Forecast_Capex_Input!AF$12:AF$286,$X401)),0)</f>
        <v>1</v>
      </c>
      <c r="BT401" s="187" cm="1">
        <f t="array" ref="BT401">IFERROR(IF($X401=$X400,BT400,INDEX(Forecast_Capex_Input!AG$12:AG$286,$X401)),0)</f>
        <v>0</v>
      </c>
      <c r="BU401" s="165"/>
      <c r="BV401" s="215">
        <f t="shared" si="279"/>
        <v>0</v>
      </c>
      <c r="BW401" s="215">
        <f t="shared" si="280"/>
        <v>0</v>
      </c>
      <c r="BX401" s="215">
        <f t="shared" si="281"/>
        <v>0</v>
      </c>
      <c r="BY401" s="215">
        <f t="shared" si="282"/>
        <v>0</v>
      </c>
      <c r="BZ401" s="215">
        <f t="shared" si="283"/>
        <v>0</v>
      </c>
      <c r="CA401" s="155">
        <f t="shared" si="311"/>
        <v>0</v>
      </c>
      <c r="CB401" s="165"/>
      <c r="CC401" s="215">
        <f t="shared" ca="1" si="284"/>
        <v>0</v>
      </c>
      <c r="CD401" s="215">
        <f t="shared" ca="1" si="285"/>
        <v>0</v>
      </c>
      <c r="CE401" s="215">
        <f t="shared" ca="1" si="286"/>
        <v>0</v>
      </c>
      <c r="CF401" s="215">
        <f t="shared" ca="1" si="287"/>
        <v>0</v>
      </c>
      <c r="CG401" s="215">
        <f t="shared" ca="1" si="288"/>
        <v>0</v>
      </c>
      <c r="CH401" s="155">
        <f t="shared" ca="1" si="312"/>
        <v>0</v>
      </c>
      <c r="CI401" s="165"/>
      <c r="CJ401" s="215">
        <f t="shared" ca="1" si="289"/>
        <v>0</v>
      </c>
      <c r="CK401" s="215">
        <f t="shared" ca="1" si="290"/>
        <v>0</v>
      </c>
      <c r="CL401" s="215">
        <f t="shared" ca="1" si="291"/>
        <v>0</v>
      </c>
      <c r="CM401" s="215">
        <f t="shared" ca="1" si="292"/>
        <v>0</v>
      </c>
      <c r="CN401" s="215">
        <f t="shared" ca="1" si="293"/>
        <v>0</v>
      </c>
      <c r="CO401" s="155">
        <f t="shared" ca="1" si="313"/>
        <v>0</v>
      </c>
      <c r="CP401" s="165"/>
      <c r="CQ401" s="223">
        <f t="shared" ca="1" si="294"/>
        <v>0</v>
      </c>
      <c r="CR401" s="223">
        <f t="shared" ca="1" si="295"/>
        <v>0</v>
      </c>
      <c r="CS401" s="223">
        <f t="shared" ca="1" si="296"/>
        <v>0</v>
      </c>
      <c r="CT401" s="223">
        <f t="shared" ca="1" si="297"/>
        <v>0</v>
      </c>
      <c r="CU401" s="223">
        <f t="shared" ca="1" si="298"/>
        <v>0</v>
      </c>
      <c r="CV401" s="155">
        <f t="shared" ca="1" si="314"/>
        <v>0</v>
      </c>
      <c r="CW401" s="165"/>
      <c r="CX401" s="215">
        <f t="shared" ca="1" si="315"/>
        <v>0</v>
      </c>
      <c r="CY401" s="215">
        <f t="shared" ca="1" si="299"/>
        <v>0</v>
      </c>
      <c r="CZ401" s="215">
        <f t="shared" ca="1" si="300"/>
        <v>0</v>
      </c>
      <c r="DA401" s="215">
        <f t="shared" ca="1" si="301"/>
        <v>0</v>
      </c>
      <c r="DB401" s="215">
        <f t="shared" ca="1" si="302"/>
        <v>0</v>
      </c>
      <c r="DC401" s="155">
        <f t="shared" ca="1" si="316"/>
        <v>0</v>
      </c>
      <c r="DD401" s="165"/>
      <c r="DE401" s="188" t="b" cm="1">
        <f t="array" aca="1" ref="DE401" ca="1">OR($G401=Forecast_Capex_Input!$BF$8:$BF$10)</f>
        <v>0</v>
      </c>
      <c r="DF401" s="188" cm="1">
        <f t="array" aca="1" ref="DF401" ca="1">IFERROR(INDEX(Forecast_Capex_Input!BG$12:BG$286,$X401)
*(INDEX(Forecast_Capex_Input!$H$12:$H$286,$X401)=Repex),0)
*$DE401</f>
        <v>0</v>
      </c>
      <c r="DG401" s="188" cm="1">
        <f t="array" aca="1" ref="DG401" ca="1">IFERROR(INDEX(Forecast_Capex_Input!BH$12:BH$286,$X401)
*(INDEX(Forecast_Capex_Input!$H$12:$H$286,$X401)=Repex),0)
*$DE401</f>
        <v>0</v>
      </c>
      <c r="DH401" s="188" cm="1">
        <f t="array" aca="1" ref="DH401" ca="1">IFERROR(INDEX(Forecast_Capex_Input!BI$12:BI$286,$X401)
*(INDEX(Forecast_Capex_Input!$H$12:$H$286,$X401)=Repex),0)
*$DE401</f>
        <v>0</v>
      </c>
      <c r="DI401" s="188" cm="1">
        <f t="array" aca="1" ref="DI401" ca="1">IFERROR(INDEX(Forecast_Capex_Input!BJ$12:BJ$286,$X401)
*(INDEX(Forecast_Capex_Input!$H$12:$H$286,$X401)=Repex),0)
*$DE401</f>
        <v>0</v>
      </c>
      <c r="DJ401" s="188" cm="1">
        <f t="array" aca="1" ref="DJ401" ca="1">IFERROR(INDEX(Forecast_Capex_Input!BK$12:BK$286,$X401)
*(INDEX(Forecast_Capex_Input!$H$12:$H$286,$X401)=Repex),0)
*$DE401</f>
        <v>0</v>
      </c>
      <c r="DK401" s="188" cm="1">
        <f t="array" aca="1" ref="DK401" ca="1">IFERROR(INDEX(Forecast_Capex_Input!BL$12:BL$286,$X401)
*(INDEX(Forecast_Capex_Input!$H$12:$H$286,$X401)=Repex),0)
*$DE401</f>
        <v>0</v>
      </c>
      <c r="DL401" s="165"/>
      <c r="DM401" s="188" t="b" cm="1">
        <f t="array" aca="1" ref="DM401" ca="1">OR($G401=Forecast_Capex_Input!$BN$8:$BN$9)</f>
        <v>0</v>
      </c>
      <c r="DN401" s="188" cm="1">
        <f t="array" aca="1" ref="DN401" ca="1">IFERROR(INDEX(Forecast_Capex_Input!BO$12:BO$286,$X401)
*(INDEX(Forecast_Capex_Input!$H$12:$H$286,$X401)=Repex),0)
*$DM401</f>
        <v>0</v>
      </c>
      <c r="DO401" s="188" cm="1">
        <f t="array" aca="1" ref="DO401" ca="1">IFERROR(INDEX(Forecast_Capex_Input!BP$12:BP$286,$X401)
*(INDEX(Forecast_Capex_Input!$H$12:$H$286,$X401)=Repex),0)
*$DM401</f>
        <v>0</v>
      </c>
      <c r="DP401" s="188" cm="1">
        <f t="array" aca="1" ref="DP401" ca="1">IFERROR(INDEX(Forecast_Capex_Input!BQ$12:BQ$286,$X401)
*(INDEX(Forecast_Capex_Input!$H$12:$H$286,$X401)=Repex),0)
*$DM401</f>
        <v>0</v>
      </c>
      <c r="DQ401" s="188" cm="1">
        <f t="array" aca="1" ref="DQ401" ca="1">IFERROR(INDEX(Forecast_Capex_Input!BR$12:BR$286,$X401)
*(INDEX(Forecast_Capex_Input!$H$12:$H$286,$X401)=Repex),0)
*$DM401</f>
        <v>0</v>
      </c>
      <c r="DR401" s="188" cm="1">
        <f t="array" aca="1" ref="DR401" ca="1">IFERROR(INDEX(Forecast_Capex_Input!BS$12:BS$286,$X401)
*(INDEX(Forecast_Capex_Input!$H$12:$H$286,$X401)=Repex),0)
*$DM401</f>
        <v>0</v>
      </c>
      <c r="DS401" s="165"/>
      <c r="DT401" s="188" t="b" cm="1">
        <f t="array" aca="1" ref="DT401" ca="1">OR($G401=Forecast_Capex_Input!$BU$8:$BU$10)</f>
        <v>1</v>
      </c>
      <c r="DU401" s="188" cm="1">
        <f t="array" aca="1" ref="DU401" ca="1">IFERROR(INDEX(Forecast_Capex_Input!BV$12:BV$286,$X401)
*(INDEX(Forecast_Capex_Input!$H$12:$H$286,$X401)=Repex),0)
*$DT401</f>
        <v>0</v>
      </c>
      <c r="DV401" s="188" cm="1">
        <f t="array" aca="1" ref="DV401" ca="1">IFERROR(INDEX(Forecast_Capex_Input!BW$12:BW$286,$X401)
*(INDEX(Forecast_Capex_Input!$H$12:$H$286,$X401)=Repex),0)
*$DT401</f>
        <v>0</v>
      </c>
      <c r="DW401" s="188" cm="1">
        <f t="array" aca="1" ref="DW401" ca="1">IFERROR(INDEX(Forecast_Capex_Input!BX$12:BX$286,$X401)
*(INDEX(Forecast_Capex_Input!$H$12:$H$286,$X401)=Repex),0)
*$DT401</f>
        <v>0</v>
      </c>
      <c r="DX401" s="188" cm="1">
        <f t="array" aca="1" ref="DX401" ca="1">IFERROR(INDEX(Forecast_Capex_Input!BY$12:BY$286,$X401)
*(INDEX(Forecast_Capex_Input!$H$12:$H$286,$X401)=Repex),0)
*$DT401</f>
        <v>0</v>
      </c>
      <c r="DY401" s="188" cm="1">
        <f t="array" aca="1" ref="DY401" ca="1">IFERROR(INDEX(Forecast_Capex_Input!BZ$12:BZ$286,$X401)
*(INDEX(Forecast_Capex_Input!$H$12:$H$286,$X401)=Repex),0)
*$DT401</f>
        <v>0</v>
      </c>
      <c r="DZ401" s="188" cm="1">
        <f t="array" aca="1" ref="DZ401" ca="1">IFERROR(INDEX(Forecast_Capex_Input!CA$12:CA$286,$X401)
*(INDEX(Forecast_Capex_Input!$H$12:$H$286,$X401)=Repex),0)
*$DT401</f>
        <v>0</v>
      </c>
      <c r="EA401" s="188" cm="1">
        <f t="array" aca="1" ref="EA401" ca="1">IFERROR(INDEX(Forecast_Capex_Input!CB$12:CB$286,$X401)
*(INDEX(Forecast_Capex_Input!$H$12:$H$286,$X401)=Repex),0)
*$DT401</f>
        <v>0</v>
      </c>
      <c r="EB401" s="188" cm="1">
        <f t="array" aca="1" ref="EB401" ca="1">IFERROR(INDEX(Forecast_Capex_Input!CC$12:CC$286,$X401)
*(INDEX(Forecast_Capex_Input!$H$12:$H$286,$X401)=Repex),0)
*$DT401</f>
        <v>0</v>
      </c>
      <c r="EC401" s="165"/>
      <c r="ED401" s="226">
        <f t="shared" ca="1" si="303"/>
        <v>0</v>
      </c>
      <c r="EE401" s="174">
        <v>75</v>
      </c>
    </row>
    <row r="402" spans="3:135" x14ac:dyDescent="0.2">
      <c r="C402" s="174">
        <f t="shared" si="304"/>
        <v>392</v>
      </c>
      <c r="D402" s="167" t="str" cm="1">
        <f t="array" ref="D402">IFERROR(INDEX(Forecast_Capex_Input!$D$12:$D$286,$X402),NA)</f>
        <v>Improve operational response to busbar trips</v>
      </c>
      <c r="E402" s="172" t="b" cm="1">
        <f t="array" ref="E402">IF($X402=NA,NA,INDEX(Forecast_Capex_Input!$E$12:$E$286,$X402))</f>
        <v>0</v>
      </c>
      <c r="F402" s="167" t="str" cm="1">
        <f t="array" aca="1" ref="F402" ca="1">IFERROR(INDEX(General!$E$25:$E$26,$Y402),NA)</f>
        <v>Non-Labour</v>
      </c>
      <c r="G402" s="167" t="str" cm="1">
        <f t="array" aca="1" ref="G402" ca="1">IFERROR(INDEX(Forecast_Capex_Input!$AI$11:$BB$11,$AA402),NA)</f>
        <v>Secondary Systems</v>
      </c>
      <c r="H402" s="189" cm="1">
        <f t="array" aca="1" ref="H402" ca="1">IFERROR(INDEX(Forecast_Capex_Input!$AI$12:$BB$286,$X402,$AA402),NA)</f>
        <v>1</v>
      </c>
      <c r="I402" s="199" t="str" cm="1">
        <f t="array" ref="I402">IFERROR(INDEX(Forecast_Capex_Input!$F$12:$F$286,$X402),NA)</f>
        <v>Augmentation Expenditure</v>
      </c>
      <c r="J402" s="199" t="str" cm="1">
        <f t="array" ref="J402">IFERROR(INDEX(Forecast_Capex_Input!G$12:G$286,$X402),NA)</f>
        <v>Augmentations</v>
      </c>
      <c r="K402" s="199" t="str" cm="1">
        <f t="array" ref="K402">IFERROR(INDEX(Forecast_Capex_Input!H$12:H$286,$X402),NA)</f>
        <v>Augex</v>
      </c>
      <c r="L402" s="199" t="str" cm="1">
        <f t="array" ref="L402">IFERROR(INDEX(Forecast_Capex_Input!I$12:I$286,$X402),NA)</f>
        <v>Economic Benefits</v>
      </c>
      <c r="M402" s="199" t="str" cm="1">
        <f t="array" ref="M402">IFERROR(INDEX(Forecast_Capex_Input!J$12:J$286,$X402),NA)</f>
        <v>N/A</v>
      </c>
      <c r="N402" s="199" t="str" cm="1">
        <f t="array" ref="N402">IFERROR(INDEX(Forecast_Capex_Input!K$12:K$286,$X402),NA)</f>
        <v>N/A</v>
      </c>
      <c r="O402" s="199" t="str" cm="1">
        <f t="array" ref="O402">IFERROR(INDEX(Forecast_Capex_Input!L$12:L$286,$X402),NA)</f>
        <v>N/A</v>
      </c>
      <c r="P402" s="199" t="str" cm="1">
        <f t="array" ref="P402">IFERROR(INDEX(Forecast_Capex_Input!M$12:M$286,$X402),NA)</f>
        <v>N/A</v>
      </c>
      <c r="Q402" s="172" t="str" cm="1">
        <f t="array" ref="Q402">IFERROR(INDEX(Forecast_Capex_Input!N$12:N$286,$X402),NA)</f>
        <v>Yes</v>
      </c>
      <c r="R402" s="265" cm="1">
        <f t="array" ref="R402">IFERROR(INDEX(Forecast_Capex_Input!O$12:O$286,$X402),0)</f>
        <v>0</v>
      </c>
      <c r="S402" s="172" t="str" cm="1">
        <f t="array" ref="S402">IFERROR(INDEX(Forecast_Capex_Input!P$12:P$286,$X402),0)</f>
        <v>Safety security &amp; reliability</v>
      </c>
      <c r="T402" s="199" t="str" cm="1">
        <f t="array" aca="1" ref="T402" ca="1">IFERROR(INDEX(General!$K$84:$K$103,$AA402),NA)</f>
        <v>Secondary Systems (2018-23)</v>
      </c>
      <c r="U402" s="188" cm="1">
        <f t="array" aca="1" ref="U402" ca="1">IFERROR(
IF($F402=General!$E$25,INDEX(Forecast_Capex_Input!S$12:S$286,$X402),
INDEX(Forecast_Capex_Input!T$12:T$286,$X402)),0)</f>
        <v>0.72</v>
      </c>
      <c r="V402" s="222" t="b">
        <f>IFERROR(INDEX(Overheads!$T$19:$T$26,MATCH($I402,Overheads!$E$19:$E$26,0)),FALSE)</f>
        <v>1</v>
      </c>
      <c r="W402" s="165"/>
      <c r="X402" s="174">
        <f>IFERROR(
IF(MATCH($C402,Forecast_Capex_Input!$CI$12:$CI$286,1)+1&gt;MAX(Forecast_Capex_Input!$C$12:$C$286),NA,
MATCH($C402,Forecast_Capex_Input!$CI$12:$CI$286,1)+1),1)</f>
        <v>151</v>
      </c>
      <c r="Y402" s="174" cm="1">
        <f t="array" aca="1" ref="Y402" ca="1">IFERROR(
IF(X401&lt;&gt;X402,1,
IF(COUNTIF(OFFSET(Y401,0,0,-INDEX(Forecast_Capex_Input!$CG$12:$CG$286,$X402)),Y401)=INDEX(Forecast_Capex_Input!$CG$12:$CG$286,$X402),Y401+1,Y401)),NA)</f>
        <v>2</v>
      </c>
      <c r="Z402" s="174" cm="1">
        <f t="array" ref="Z402">IFERROR($C402-IF($X402=1,1,INDEX(Forecast_Capex_Input!$CI$12:$CI$286,$X402-1))+1,NA)</f>
        <v>2</v>
      </c>
      <c r="AA402" s="174" cm="1">
        <f t="array" aca="1" ref="AA402" ca="1">IFERROR(IF(Y402=1,
INDEX(Forecast_Capex_Input!$AI$10:$BB$10,SMALL(IF(INDEX(Forecast_Capex_Input!$AI$12:$BB$286,$X402,0)&gt;0,COLUMN(Forecast_Capex_Input!$AI$10:$BB$10)-COLUMN(Forecast_Capex_Input!$AI$12)+1),ROWS(OFFSET(AA401,0,0,-$Z402)))),
OFFSET(AA401,-INDEX(Forecast_Capex_Input!$CG$12:$CG$286,$X402)+1,0)),NA)</f>
        <v>4</v>
      </c>
      <c r="AB402" s="174">
        <f t="shared" ca="1" si="273"/>
        <v>2</v>
      </c>
      <c r="AC402" s="222" t="b">
        <f t="shared" si="305"/>
        <v>0</v>
      </c>
      <c r="AD402" s="220" t="b">
        <v>0</v>
      </c>
      <c r="AE402" s="222" t="b">
        <f t="shared" si="274"/>
        <v>1</v>
      </c>
      <c r="AF402" s="165"/>
      <c r="AG402" s="215">
        <v>0</v>
      </c>
      <c r="AH402" s="215">
        <v>0</v>
      </c>
      <c r="AI402" s="215">
        <v>0</v>
      </c>
      <c r="AJ402" s="215">
        <v>0</v>
      </c>
      <c r="AK402" s="215">
        <v>0</v>
      </c>
      <c r="AL402" s="155">
        <v>0</v>
      </c>
      <c r="AM402" s="165"/>
      <c r="AN402" s="215" cm="1">
        <f t="array" aca="1" ref="AN402" ca="1">IFERROR(INDEX(General!O$33:O$34,$AB402)
*AG402,0)</f>
        <v>0</v>
      </c>
      <c r="AO402" s="215" cm="1">
        <f t="array" aca="1" ref="AO402" ca="1">IFERROR(INDEX(General!P$33:P$34,$AB402)
*AH402,0)</f>
        <v>0</v>
      </c>
      <c r="AP402" s="215" cm="1">
        <f t="array" aca="1" ref="AP402" ca="1">IFERROR(INDEX(General!Q$33:Q$34,$AB402)
*AI402,0)</f>
        <v>0</v>
      </c>
      <c r="AQ402" s="215" cm="1">
        <f t="array" aca="1" ref="AQ402" ca="1">IFERROR(INDEX(General!R$33:R$34,$AB402)
*AJ402,0)</f>
        <v>0</v>
      </c>
      <c r="AR402" s="215" cm="1">
        <f t="array" aca="1" ref="AR402" ca="1">IFERROR(INDEX(General!S$33:S$34,$AB402)
*AK402,0)</f>
        <v>0</v>
      </c>
      <c r="AS402" s="155">
        <f t="shared" ca="1" si="306"/>
        <v>0</v>
      </c>
      <c r="AT402" s="165"/>
      <c r="AU402" s="215">
        <f ca="1">IF($AE402=FALSE,AN402*Overheads!$R$24*$V402,
IFERROR(Overheads!$O$49*$V402*AN402,0)
+IFERROR(Overheads!Q$59*$V402*(AN402/Overheads!Q$68),0))</f>
        <v>0</v>
      </c>
      <c r="AV402" s="215">
        <f ca="1">IF($AE402=FALSE,AO402*Overheads!$R$24*$V402,
IFERROR(Overheads!$O$49*$V402*AO402,0)
+IFERROR(Overheads!R$59*$V402*(AO402/Overheads!R$68),0))</f>
        <v>0</v>
      </c>
      <c r="AW402" s="215">
        <f ca="1">IF($AE402=FALSE,AP402*Overheads!$R$24*$V402,
IFERROR(Overheads!$O$49*$V402*AP402,0)
+IFERROR(Overheads!S$59*$V402*(AP402/Overheads!S$68),0))</f>
        <v>0</v>
      </c>
      <c r="AX402" s="215">
        <f ca="1">IF($AE402=FALSE,AQ402*Overheads!$R$24*$V402,
IFERROR(Overheads!$O$49*$V402*AQ402,0)
+IFERROR(Overheads!T$59*$V402*(AQ402/Overheads!T$68),0))</f>
        <v>0</v>
      </c>
      <c r="AY402" s="215">
        <f ca="1">IF($AE402=FALSE,AR402*Overheads!$R$24*$V402,
IFERROR(Overheads!$O$49*$V402*AR402,0)
+IFERROR(Overheads!U$59*$V402*(AR402/Overheads!U$68),0))</f>
        <v>0</v>
      </c>
      <c r="AZ402" s="155">
        <f t="shared" ca="1" si="307"/>
        <v>0</v>
      </c>
      <c r="BA402" s="165"/>
      <c r="BB402" s="215">
        <f ca="1">IF($AE402=FALSE,AN402*Overheads!$S$25,
IFERROR(Overheads!$O$50*AN402,0)
+IFERROR(Overheads!Q$60*(AN402/Overheads!Q$66),0))</f>
        <v>0</v>
      </c>
      <c r="BC402" s="215">
        <f ca="1">IF($AE402=FALSE,AO402*Overheads!$S$25,
IFERROR(Overheads!$O$50*AO402,0)
+IFERROR(Overheads!R$60*(AO402/Overheads!R$66),0))</f>
        <v>0</v>
      </c>
      <c r="BD402" s="215">
        <f ca="1">IF($AE402=FALSE,AP402*Overheads!$S$25,
IFERROR(Overheads!$O$50*AP402,0)
+IFERROR(Overheads!S$60*(AP402/Overheads!S$66),0))</f>
        <v>0</v>
      </c>
      <c r="BE402" s="215">
        <f ca="1">IF($AE402=FALSE,AQ402*Overheads!$S$25,
IFERROR(Overheads!$O$50*AQ402,0)
+IFERROR(Overheads!T$60*(AQ402/Overheads!T$66),0))</f>
        <v>0</v>
      </c>
      <c r="BF402" s="215">
        <f ca="1">IF($AE402=FALSE,AR402*Overheads!$S$25,
IFERROR(Overheads!$O$50*AR402,0)
+IFERROR(Overheads!U$60*(AR402/Overheads!U$66),0))</f>
        <v>0</v>
      </c>
      <c r="BG402" s="155">
        <f t="shared" ca="1" si="308"/>
        <v>0</v>
      </c>
      <c r="BH402" s="165"/>
      <c r="BI402" s="215">
        <f t="shared" ca="1" si="309"/>
        <v>0</v>
      </c>
      <c r="BJ402" s="215">
        <f t="shared" ca="1" si="275"/>
        <v>0</v>
      </c>
      <c r="BK402" s="215">
        <f t="shared" ca="1" si="276"/>
        <v>0</v>
      </c>
      <c r="BL402" s="215">
        <f t="shared" ca="1" si="277"/>
        <v>0</v>
      </c>
      <c r="BM402" s="215">
        <f t="shared" ca="1" si="278"/>
        <v>0</v>
      </c>
      <c r="BN402" s="155">
        <f t="shared" ca="1" si="310"/>
        <v>0</v>
      </c>
      <c r="BO402" s="165"/>
      <c r="BP402" s="187" cm="1">
        <f t="array" ref="BP402">IFERROR(IF($X402=$X401,BP401,INDEX(Forecast_Capex_Input!AC$12:AC$286,$X402)),0)</f>
        <v>0</v>
      </c>
      <c r="BQ402" s="187" cm="1">
        <f t="array" ref="BQ402">IFERROR(IF($X402=$X401,BQ401,INDEX(Forecast_Capex_Input!AD$12:AD$286,$X402)),0)</f>
        <v>0</v>
      </c>
      <c r="BR402" s="187" cm="1">
        <f t="array" ref="BR402">IFERROR(IF($X402=$X401,BR401,INDEX(Forecast_Capex_Input!AE$12:AE$286,$X402)),0)</f>
        <v>0</v>
      </c>
      <c r="BS402" s="187" cm="1">
        <f t="array" ref="BS402">IFERROR(IF($X402=$X401,BS401,INDEX(Forecast_Capex_Input!AF$12:AF$286,$X402)),0)</f>
        <v>1</v>
      </c>
      <c r="BT402" s="187" cm="1">
        <f t="array" ref="BT402">IFERROR(IF($X402=$X401,BT401,INDEX(Forecast_Capex_Input!AG$12:AG$286,$X402)),0)</f>
        <v>0</v>
      </c>
      <c r="BU402" s="165"/>
      <c r="BV402" s="215">
        <f t="shared" si="279"/>
        <v>0</v>
      </c>
      <c r="BW402" s="215">
        <f t="shared" si="280"/>
        <v>0</v>
      </c>
      <c r="BX402" s="215">
        <f t="shared" si="281"/>
        <v>0</v>
      </c>
      <c r="BY402" s="215">
        <f t="shared" si="282"/>
        <v>0</v>
      </c>
      <c r="BZ402" s="215">
        <f t="shared" si="283"/>
        <v>0</v>
      </c>
      <c r="CA402" s="155">
        <f t="shared" si="311"/>
        <v>0</v>
      </c>
      <c r="CB402" s="165"/>
      <c r="CC402" s="215">
        <f t="shared" ca="1" si="284"/>
        <v>0</v>
      </c>
      <c r="CD402" s="215">
        <f t="shared" ca="1" si="285"/>
        <v>0</v>
      </c>
      <c r="CE402" s="215">
        <f t="shared" ca="1" si="286"/>
        <v>0</v>
      </c>
      <c r="CF402" s="215">
        <f t="shared" ca="1" si="287"/>
        <v>0</v>
      </c>
      <c r="CG402" s="215">
        <f t="shared" ca="1" si="288"/>
        <v>0</v>
      </c>
      <c r="CH402" s="155">
        <f t="shared" ca="1" si="312"/>
        <v>0</v>
      </c>
      <c r="CI402" s="165"/>
      <c r="CJ402" s="215">
        <f t="shared" ca="1" si="289"/>
        <v>0</v>
      </c>
      <c r="CK402" s="215">
        <f t="shared" ca="1" si="290"/>
        <v>0</v>
      </c>
      <c r="CL402" s="215">
        <f t="shared" ca="1" si="291"/>
        <v>0</v>
      </c>
      <c r="CM402" s="215">
        <f t="shared" ca="1" si="292"/>
        <v>0</v>
      </c>
      <c r="CN402" s="215">
        <f t="shared" ca="1" si="293"/>
        <v>0</v>
      </c>
      <c r="CO402" s="155">
        <f t="shared" ca="1" si="313"/>
        <v>0</v>
      </c>
      <c r="CP402" s="165"/>
      <c r="CQ402" s="223">
        <f t="shared" ca="1" si="294"/>
        <v>0</v>
      </c>
      <c r="CR402" s="223">
        <f t="shared" ca="1" si="295"/>
        <v>0</v>
      </c>
      <c r="CS402" s="223">
        <f t="shared" ca="1" si="296"/>
        <v>0</v>
      </c>
      <c r="CT402" s="223">
        <f t="shared" ca="1" si="297"/>
        <v>0</v>
      </c>
      <c r="CU402" s="223">
        <f t="shared" ca="1" si="298"/>
        <v>0</v>
      </c>
      <c r="CV402" s="155">
        <f t="shared" ca="1" si="314"/>
        <v>0</v>
      </c>
      <c r="CW402" s="165"/>
      <c r="CX402" s="215">
        <f t="shared" ca="1" si="315"/>
        <v>0</v>
      </c>
      <c r="CY402" s="215">
        <f t="shared" ca="1" si="299"/>
        <v>0</v>
      </c>
      <c r="CZ402" s="215">
        <f t="shared" ca="1" si="300"/>
        <v>0</v>
      </c>
      <c r="DA402" s="215">
        <f t="shared" ca="1" si="301"/>
        <v>0</v>
      </c>
      <c r="DB402" s="215">
        <f t="shared" ca="1" si="302"/>
        <v>0</v>
      </c>
      <c r="DC402" s="155">
        <f t="shared" ca="1" si="316"/>
        <v>0</v>
      </c>
      <c r="DD402" s="165"/>
      <c r="DE402" s="188" t="b" cm="1">
        <f t="array" aca="1" ref="DE402" ca="1">OR($G402=Forecast_Capex_Input!$BF$8:$BF$10)</f>
        <v>0</v>
      </c>
      <c r="DF402" s="188" cm="1">
        <f t="array" aca="1" ref="DF402" ca="1">IFERROR(INDEX(Forecast_Capex_Input!BG$12:BG$286,$X402)
*(INDEX(Forecast_Capex_Input!$H$12:$H$286,$X402)=Repex),0)
*$DE402</f>
        <v>0</v>
      </c>
      <c r="DG402" s="188" cm="1">
        <f t="array" aca="1" ref="DG402" ca="1">IFERROR(INDEX(Forecast_Capex_Input!BH$12:BH$286,$X402)
*(INDEX(Forecast_Capex_Input!$H$12:$H$286,$X402)=Repex),0)
*$DE402</f>
        <v>0</v>
      </c>
      <c r="DH402" s="188" cm="1">
        <f t="array" aca="1" ref="DH402" ca="1">IFERROR(INDEX(Forecast_Capex_Input!BI$12:BI$286,$X402)
*(INDEX(Forecast_Capex_Input!$H$12:$H$286,$X402)=Repex),0)
*$DE402</f>
        <v>0</v>
      </c>
      <c r="DI402" s="188" cm="1">
        <f t="array" aca="1" ref="DI402" ca="1">IFERROR(INDEX(Forecast_Capex_Input!BJ$12:BJ$286,$X402)
*(INDEX(Forecast_Capex_Input!$H$12:$H$286,$X402)=Repex),0)
*$DE402</f>
        <v>0</v>
      </c>
      <c r="DJ402" s="188" cm="1">
        <f t="array" aca="1" ref="DJ402" ca="1">IFERROR(INDEX(Forecast_Capex_Input!BK$12:BK$286,$X402)
*(INDEX(Forecast_Capex_Input!$H$12:$H$286,$X402)=Repex),0)
*$DE402</f>
        <v>0</v>
      </c>
      <c r="DK402" s="188" cm="1">
        <f t="array" aca="1" ref="DK402" ca="1">IFERROR(INDEX(Forecast_Capex_Input!BL$12:BL$286,$X402)
*(INDEX(Forecast_Capex_Input!$H$12:$H$286,$X402)=Repex),0)
*$DE402</f>
        <v>0</v>
      </c>
      <c r="DL402" s="165"/>
      <c r="DM402" s="188" t="b" cm="1">
        <f t="array" aca="1" ref="DM402" ca="1">OR($G402=Forecast_Capex_Input!$BN$8:$BN$9)</f>
        <v>0</v>
      </c>
      <c r="DN402" s="188" cm="1">
        <f t="array" aca="1" ref="DN402" ca="1">IFERROR(INDEX(Forecast_Capex_Input!BO$12:BO$286,$X402)
*(INDEX(Forecast_Capex_Input!$H$12:$H$286,$X402)=Repex),0)
*$DM402</f>
        <v>0</v>
      </c>
      <c r="DO402" s="188" cm="1">
        <f t="array" aca="1" ref="DO402" ca="1">IFERROR(INDEX(Forecast_Capex_Input!BP$12:BP$286,$X402)
*(INDEX(Forecast_Capex_Input!$H$12:$H$286,$X402)=Repex),0)
*$DM402</f>
        <v>0</v>
      </c>
      <c r="DP402" s="188" cm="1">
        <f t="array" aca="1" ref="DP402" ca="1">IFERROR(INDEX(Forecast_Capex_Input!BQ$12:BQ$286,$X402)
*(INDEX(Forecast_Capex_Input!$H$12:$H$286,$X402)=Repex),0)
*$DM402</f>
        <v>0</v>
      </c>
      <c r="DQ402" s="188" cm="1">
        <f t="array" aca="1" ref="DQ402" ca="1">IFERROR(INDEX(Forecast_Capex_Input!BR$12:BR$286,$X402)
*(INDEX(Forecast_Capex_Input!$H$12:$H$286,$X402)=Repex),0)
*$DM402</f>
        <v>0</v>
      </c>
      <c r="DR402" s="188" cm="1">
        <f t="array" aca="1" ref="DR402" ca="1">IFERROR(INDEX(Forecast_Capex_Input!BS$12:BS$286,$X402)
*(INDEX(Forecast_Capex_Input!$H$12:$H$286,$X402)=Repex),0)
*$DM402</f>
        <v>0</v>
      </c>
      <c r="DS402" s="165"/>
      <c r="DT402" s="188" t="b" cm="1">
        <f t="array" aca="1" ref="DT402" ca="1">OR($G402=Forecast_Capex_Input!$BU$8:$BU$10)</f>
        <v>1</v>
      </c>
      <c r="DU402" s="188" cm="1">
        <f t="array" aca="1" ref="DU402" ca="1">IFERROR(INDEX(Forecast_Capex_Input!BV$12:BV$286,$X402)
*(INDEX(Forecast_Capex_Input!$H$12:$H$286,$X402)=Repex),0)
*$DT402</f>
        <v>0</v>
      </c>
      <c r="DV402" s="188" cm="1">
        <f t="array" aca="1" ref="DV402" ca="1">IFERROR(INDEX(Forecast_Capex_Input!BW$12:BW$286,$X402)
*(INDEX(Forecast_Capex_Input!$H$12:$H$286,$X402)=Repex),0)
*$DT402</f>
        <v>0</v>
      </c>
      <c r="DW402" s="188" cm="1">
        <f t="array" aca="1" ref="DW402" ca="1">IFERROR(INDEX(Forecast_Capex_Input!BX$12:BX$286,$X402)
*(INDEX(Forecast_Capex_Input!$H$12:$H$286,$X402)=Repex),0)
*$DT402</f>
        <v>0</v>
      </c>
      <c r="DX402" s="188" cm="1">
        <f t="array" aca="1" ref="DX402" ca="1">IFERROR(INDEX(Forecast_Capex_Input!BY$12:BY$286,$X402)
*(INDEX(Forecast_Capex_Input!$H$12:$H$286,$X402)=Repex),0)
*$DT402</f>
        <v>0</v>
      </c>
      <c r="DY402" s="188" cm="1">
        <f t="array" aca="1" ref="DY402" ca="1">IFERROR(INDEX(Forecast_Capex_Input!BZ$12:BZ$286,$X402)
*(INDEX(Forecast_Capex_Input!$H$12:$H$286,$X402)=Repex),0)
*$DT402</f>
        <v>0</v>
      </c>
      <c r="DZ402" s="188" cm="1">
        <f t="array" aca="1" ref="DZ402" ca="1">IFERROR(INDEX(Forecast_Capex_Input!CA$12:CA$286,$X402)
*(INDEX(Forecast_Capex_Input!$H$12:$H$286,$X402)=Repex),0)
*$DT402</f>
        <v>0</v>
      </c>
      <c r="EA402" s="188" cm="1">
        <f t="array" aca="1" ref="EA402" ca="1">IFERROR(INDEX(Forecast_Capex_Input!CB$12:CB$286,$X402)
*(INDEX(Forecast_Capex_Input!$H$12:$H$286,$X402)=Repex),0)
*$DT402</f>
        <v>0</v>
      </c>
      <c r="EB402" s="188" cm="1">
        <f t="array" aca="1" ref="EB402" ca="1">IFERROR(INDEX(Forecast_Capex_Input!CC$12:CC$286,$X402)
*(INDEX(Forecast_Capex_Input!$H$12:$H$286,$X402)=Repex),0)
*$DT402</f>
        <v>0</v>
      </c>
      <c r="EC402" s="165"/>
      <c r="ED402" s="226">
        <f t="shared" ca="1" si="303"/>
        <v>0</v>
      </c>
      <c r="EE402" s="174">
        <v>76</v>
      </c>
    </row>
    <row r="403" spans="3:135" x14ac:dyDescent="0.2">
      <c r="C403" s="174">
        <f t="shared" si="304"/>
        <v>393</v>
      </c>
      <c r="D403" s="167" t="str" cm="1">
        <f t="array" ref="D403">IFERROR(INDEX(Forecast_Capex_Input!$D$12:$D$286,$X403),NA)</f>
        <v>Maintain Voltage in Greater Sydney area</v>
      </c>
      <c r="E403" s="172" t="b" cm="1">
        <f t="array" ref="E403">IF($X403=NA,NA,INDEX(Forecast_Capex_Input!$E$12:$E$286,$X403))</f>
        <v>1</v>
      </c>
      <c r="F403" s="167" t="str" cm="1">
        <f t="array" aca="1" ref="F403" ca="1">IFERROR(INDEX(General!$E$25:$E$26,$Y403),NA)</f>
        <v>Labour</v>
      </c>
      <c r="G403" s="167" t="str" cm="1">
        <f t="array" aca="1" ref="G403" ca="1">IFERROR(INDEX(Forecast_Capex_Input!$AI$11:$BB$11,$AA403),NA)</f>
        <v>Substations</v>
      </c>
      <c r="H403" s="189" cm="1">
        <f t="array" aca="1" ref="H403" ca="1">IFERROR(INDEX(Forecast_Capex_Input!$AI$12:$BB$286,$X403,$AA403),NA)</f>
        <v>0.95000000000000007</v>
      </c>
      <c r="I403" s="199" t="str" cm="1">
        <f t="array" ref="I403">IFERROR(INDEX(Forecast_Capex_Input!$F$12:$F$286,$X403),NA)</f>
        <v>Augmentation Expenditure</v>
      </c>
      <c r="J403" s="199" t="str" cm="1">
        <f t="array" ref="J403">IFERROR(INDEX(Forecast_Capex_Input!G$12:G$286,$X403),NA)</f>
        <v>Augmentations</v>
      </c>
      <c r="K403" s="199" t="str" cm="1">
        <f t="array" ref="K403">IFERROR(INDEX(Forecast_Capex_Input!H$12:H$286,$X403),NA)</f>
        <v>Augex</v>
      </c>
      <c r="L403" s="199" t="str" cm="1">
        <f t="array" ref="L403">IFERROR(INDEX(Forecast_Capex_Input!I$12:I$286,$X403),NA)</f>
        <v>Compliance</v>
      </c>
      <c r="M403" s="199" t="str" cm="1">
        <f t="array" ref="M403">IFERROR(INDEX(Forecast_Capex_Input!J$12:J$286,$X403),NA)</f>
        <v>N/A</v>
      </c>
      <c r="N403" s="199" t="str" cm="1">
        <f t="array" ref="N403">IFERROR(INDEX(Forecast_Capex_Input!K$12:K$286,$X403),NA)</f>
        <v>N/A</v>
      </c>
      <c r="O403" s="199" t="str" cm="1">
        <f t="array" ref="O403">IFERROR(INDEX(Forecast_Capex_Input!L$12:L$286,$X403),NA)</f>
        <v>N/A</v>
      </c>
      <c r="P403" s="199" t="str" cm="1">
        <f t="array" ref="P403">IFERROR(INDEX(Forecast_Capex_Input!M$12:M$286,$X403),NA)</f>
        <v>N/A</v>
      </c>
      <c r="Q403" s="172" t="str" cm="1">
        <f t="array" ref="Q403">IFERROR(INDEX(Forecast_Capex_Input!N$12:N$286,$X403),NA)</f>
        <v>No</v>
      </c>
      <c r="R403" s="265" cm="1">
        <f t="array" ref="R403">IFERROR(INDEX(Forecast_Capex_Input!O$12:O$286,$X403),0)</f>
        <v>0</v>
      </c>
      <c r="S403" s="172" t="str" cm="1">
        <f t="array" ref="S403">IFERROR(INDEX(Forecast_Capex_Input!P$12:P$286,$X403),0)</f>
        <v>Energy transition</v>
      </c>
      <c r="T403" s="199" t="str" cm="1">
        <f t="array" aca="1" ref="T403" ca="1">IFERROR(INDEX(General!$K$84:$K$103,$AA403),NA)</f>
        <v>Substations (2018 onwards)</v>
      </c>
      <c r="U403" s="188" cm="1">
        <f t="array" aca="1" ref="U403" ca="1">IFERROR(
IF($F403=General!$E$25,INDEX(Forecast_Capex_Input!S$12:S$286,$X403),
INDEX(Forecast_Capex_Input!T$12:T$286,$X403)),0)</f>
        <v>0.16</v>
      </c>
      <c r="V403" s="222" t="b">
        <f>IFERROR(INDEX(Overheads!$T$19:$T$26,MATCH($I403,Overheads!$E$19:$E$26,0)),FALSE)</f>
        <v>1</v>
      </c>
      <c r="W403" s="165"/>
      <c r="X403" s="174">
        <f>IFERROR(
IF(MATCH($C403,Forecast_Capex_Input!$CI$12:$CI$286,1)+1&gt;MAX(Forecast_Capex_Input!$C$12:$C$286),NA,
MATCH($C403,Forecast_Capex_Input!$CI$12:$CI$286,1)+1),1)</f>
        <v>152</v>
      </c>
      <c r="Y403" s="174" cm="1">
        <f t="array" aca="1" ref="Y403" ca="1">IFERROR(
IF(X402&lt;&gt;X403,1,
IF(COUNTIF(OFFSET(Y402,0,0,-INDEX(Forecast_Capex_Input!$CG$12:$CG$286,$X403)),Y402)=INDEX(Forecast_Capex_Input!$CG$12:$CG$286,$X403),Y402+1,Y402)),NA)</f>
        <v>1</v>
      </c>
      <c r="Z403" s="174" cm="1">
        <f t="array" ref="Z403">IFERROR($C403-IF($X403=1,1,INDEX(Forecast_Capex_Input!$CI$12:$CI$286,$X403-1))+1,NA)</f>
        <v>1</v>
      </c>
      <c r="AA403" s="174" cm="1">
        <f t="array" aca="1" ref="AA403" ca="1">IFERROR(IF(Y403=1,
INDEX(Forecast_Capex_Input!$AI$10:$BB$10,SMALL(IF(INDEX(Forecast_Capex_Input!$AI$12:$BB$286,$X403,0)&gt;0,COLUMN(Forecast_Capex_Input!$AI$10:$BB$10)-COLUMN(Forecast_Capex_Input!$AI$12)+1),ROWS(OFFSET(AA402,0,0,-$Z403)))),
OFFSET(AA402,-INDEX(Forecast_Capex_Input!$CG$12:$CG$286,$X403)+1,0)),NA)</f>
        <v>3</v>
      </c>
      <c r="AB403" s="174">
        <f t="shared" ca="1" si="273"/>
        <v>1</v>
      </c>
      <c r="AC403" s="222" t="b">
        <f t="shared" si="305"/>
        <v>0</v>
      </c>
      <c r="AD403" s="220" t="b">
        <v>0</v>
      </c>
      <c r="AE403" s="222" t="b">
        <f t="shared" si="274"/>
        <v>1</v>
      </c>
      <c r="AF403" s="165"/>
      <c r="AG403" s="215">
        <v>0.17585561615756523</v>
      </c>
      <c r="AH403" s="215">
        <v>1.1531515813610835</v>
      </c>
      <c r="AI403" s="215">
        <v>3.7477426394235222E-2</v>
      </c>
      <c r="AJ403" s="215">
        <v>0</v>
      </c>
      <c r="AK403" s="215">
        <v>0</v>
      </c>
      <c r="AL403" s="155">
        <v>1.3664846239128841</v>
      </c>
      <c r="AM403" s="165"/>
      <c r="AN403" s="215" cm="1">
        <f t="array" aca="1" ref="AN403" ca="1">IFERROR(INDEX(General!O$33:O$34,$AB403)
*AG403,0)</f>
        <v>0.1755704953687087</v>
      </c>
      <c r="AO403" s="215" cm="1">
        <f t="array" aca="1" ref="AO403" ca="1">IFERROR(INDEX(General!P$33:P$34,$AB403)
*AH403,0)</f>
        <v>1.1600872379632059</v>
      </c>
      <c r="AP403" s="215" cm="1">
        <f t="array" aca="1" ref="AP403" ca="1">IFERROR(INDEX(General!Q$33:Q$34,$AB403)
*AI403,0)</f>
        <v>3.8042305398763361E-2</v>
      </c>
      <c r="AQ403" s="215" cm="1">
        <f t="array" aca="1" ref="AQ403" ca="1">IFERROR(INDEX(General!R$33:R$34,$AB403)
*AJ403,0)</f>
        <v>0</v>
      </c>
      <c r="AR403" s="215" cm="1">
        <f t="array" aca="1" ref="AR403" ca="1">IFERROR(INDEX(General!S$33:S$34,$AB403)
*AK403,0)</f>
        <v>0</v>
      </c>
      <c r="AS403" s="155">
        <f t="shared" ca="1" si="306"/>
        <v>1.3737000387306779</v>
      </c>
      <c r="AT403" s="165"/>
      <c r="AU403" s="215">
        <f ca="1">IF($AE403=FALSE,AN403*Overheads!$R$24*$V403,
IFERROR(Overheads!$O$49*$V403*AN403,0)
+IFERROR(Overheads!Q$59*$V403*(AN403/Overheads!Q$68),0))</f>
        <v>2.4591526434750224E-2</v>
      </c>
      <c r="AV403" s="215">
        <f ca="1">IF($AE403=FALSE,AO403*Overheads!$R$24*$V403,
IFERROR(Overheads!$O$49*$V403*AO403,0)
+IFERROR(Overheads!R$59*$V403*(AO403/Overheads!R$68),0))</f>
        <v>0.13845692280765018</v>
      </c>
      <c r="AW403" s="215">
        <f ca="1">IF($AE403=FALSE,AP403*Overheads!$R$24*$V403,
IFERROR(Overheads!$O$49*$V403*AP403,0)
+IFERROR(Overheads!S$59*$V403*(AP403/Overheads!S$68),0))</f>
        <v>4.9470651633770442E-3</v>
      </c>
      <c r="AX403" s="215">
        <f ca="1">IF($AE403=FALSE,AQ403*Overheads!$R$24*$V403,
IFERROR(Overheads!$O$49*$V403*AQ403,0)
+IFERROR(Overheads!T$59*$V403*(AQ403/Overheads!T$68),0))</f>
        <v>0</v>
      </c>
      <c r="AY403" s="215">
        <f ca="1">IF($AE403=FALSE,AR403*Overheads!$R$24*$V403,
IFERROR(Overheads!$O$49*$V403*AR403,0)
+IFERROR(Overheads!U$59*$V403*(AR403/Overheads!U$68),0))</f>
        <v>0</v>
      </c>
      <c r="AZ403" s="155">
        <f t="shared" ca="1" si="307"/>
        <v>0.16799551440577745</v>
      </c>
      <c r="BA403" s="165"/>
      <c r="BB403" s="215">
        <f ca="1">IF($AE403=FALSE,AN403*Overheads!$S$25,
IFERROR(Overheads!$O$50*AN403,0)
+IFERROR(Overheads!Q$60*(AN403/Overheads!Q$66),0))</f>
        <v>3.300516212797055E-3</v>
      </c>
      <c r="BC403" s="215">
        <f ca="1">IF($AE403=FALSE,AO403*Overheads!$S$25,
IFERROR(Overheads!$O$50*AO403,0)
+IFERROR(Overheads!R$60*(AO403/Overheads!R$66),0))</f>
        <v>1.9573690102934607E-2</v>
      </c>
      <c r="BD403" s="215">
        <f ca="1">IF($AE403=FALSE,AP403*Overheads!$S$25,
IFERROR(Overheads!$O$50*AP403,0)
+IFERROR(Overheads!S$60*(AP403/Overheads!S$66),0))</f>
        <v>6.9821456993660307E-4</v>
      </c>
      <c r="BE403" s="215">
        <f ca="1">IF($AE403=FALSE,AQ403*Overheads!$S$25,
IFERROR(Overheads!$O$50*AQ403,0)
+IFERROR(Overheads!T$60*(AQ403/Overheads!T$66),0))</f>
        <v>0</v>
      </c>
      <c r="BF403" s="215">
        <f ca="1">IF($AE403=FALSE,AR403*Overheads!$S$25,
IFERROR(Overheads!$O$50*AR403,0)
+IFERROR(Overheads!U$60*(AR403/Overheads!U$66),0))</f>
        <v>0</v>
      </c>
      <c r="BG403" s="155">
        <f t="shared" ca="1" si="308"/>
        <v>2.3572420885668265E-2</v>
      </c>
      <c r="BH403" s="165"/>
      <c r="BI403" s="215">
        <f t="shared" ca="1" si="309"/>
        <v>0.20346253801625599</v>
      </c>
      <c r="BJ403" s="215">
        <f t="shared" ca="1" si="275"/>
        <v>1.3181178508737907</v>
      </c>
      <c r="BK403" s="215">
        <f t="shared" ca="1" si="276"/>
        <v>4.3687585132077003E-2</v>
      </c>
      <c r="BL403" s="215">
        <f t="shared" ca="1" si="277"/>
        <v>0</v>
      </c>
      <c r="BM403" s="215">
        <f t="shared" ca="1" si="278"/>
        <v>0</v>
      </c>
      <c r="BN403" s="155">
        <f t="shared" ca="1" si="310"/>
        <v>1.5652679740221238</v>
      </c>
      <c r="BO403" s="165"/>
      <c r="BP403" s="187" cm="1">
        <f t="array" ref="BP403">IFERROR(IF($X403=$X402,BP402,INDEX(Forecast_Capex_Input!AC$12:AC$286,$X403)),0)</f>
        <v>0</v>
      </c>
      <c r="BQ403" s="187" cm="1">
        <f t="array" ref="BQ403">IFERROR(IF($X403=$X402,BQ402,INDEX(Forecast_Capex_Input!AD$12:AD$286,$X403)),0)</f>
        <v>0</v>
      </c>
      <c r="BR403" s="187" cm="1">
        <f t="array" ref="BR403">IFERROR(IF($X403=$X402,BR402,INDEX(Forecast_Capex_Input!AE$12:AE$286,$X403)),0)</f>
        <v>1</v>
      </c>
      <c r="BS403" s="187" cm="1">
        <f t="array" ref="BS403">IFERROR(IF($X403=$X402,BS402,INDEX(Forecast_Capex_Input!AF$12:AF$286,$X403)),0)</f>
        <v>0</v>
      </c>
      <c r="BT403" s="187" cm="1">
        <f t="array" ref="BT403">IFERROR(IF($X403=$X402,BT402,INDEX(Forecast_Capex_Input!AG$12:AG$286,$X403)),0)</f>
        <v>0</v>
      </c>
      <c r="BU403" s="165"/>
      <c r="BV403" s="215">
        <f t="shared" si="279"/>
        <v>0</v>
      </c>
      <c r="BW403" s="215">
        <f t="shared" si="280"/>
        <v>0</v>
      </c>
      <c r="BX403" s="215">
        <f t="shared" si="281"/>
        <v>1.3664846239128841</v>
      </c>
      <c r="BY403" s="215">
        <f t="shared" si="282"/>
        <v>0</v>
      </c>
      <c r="BZ403" s="215">
        <f t="shared" si="283"/>
        <v>0</v>
      </c>
      <c r="CA403" s="155">
        <f t="shared" si="311"/>
        <v>1.3664846239128841</v>
      </c>
      <c r="CB403" s="165"/>
      <c r="CC403" s="215">
        <f t="shared" ca="1" si="284"/>
        <v>0</v>
      </c>
      <c r="CD403" s="215">
        <f t="shared" ca="1" si="285"/>
        <v>0</v>
      </c>
      <c r="CE403" s="215">
        <f t="shared" ca="1" si="286"/>
        <v>1.3737000387306779</v>
      </c>
      <c r="CF403" s="215">
        <f t="shared" ca="1" si="287"/>
        <v>0</v>
      </c>
      <c r="CG403" s="215">
        <f t="shared" ca="1" si="288"/>
        <v>0</v>
      </c>
      <c r="CH403" s="155">
        <f t="shared" ca="1" si="312"/>
        <v>1.3737000387306779</v>
      </c>
      <c r="CI403" s="165"/>
      <c r="CJ403" s="215">
        <f t="shared" ca="1" si="289"/>
        <v>0</v>
      </c>
      <c r="CK403" s="215">
        <f t="shared" ca="1" si="290"/>
        <v>0</v>
      </c>
      <c r="CL403" s="215">
        <f t="shared" ca="1" si="291"/>
        <v>0.16799551440577745</v>
      </c>
      <c r="CM403" s="215">
        <f t="shared" ca="1" si="292"/>
        <v>0</v>
      </c>
      <c r="CN403" s="215">
        <f t="shared" ca="1" si="293"/>
        <v>0</v>
      </c>
      <c r="CO403" s="155">
        <f t="shared" ca="1" si="313"/>
        <v>0.16799551440577745</v>
      </c>
      <c r="CP403" s="165"/>
      <c r="CQ403" s="223">
        <f t="shared" ca="1" si="294"/>
        <v>0</v>
      </c>
      <c r="CR403" s="223">
        <f t="shared" ca="1" si="295"/>
        <v>0</v>
      </c>
      <c r="CS403" s="223">
        <f t="shared" ca="1" si="296"/>
        <v>2.3572420885668265E-2</v>
      </c>
      <c r="CT403" s="223">
        <f t="shared" ca="1" si="297"/>
        <v>0</v>
      </c>
      <c r="CU403" s="223">
        <f t="shared" ca="1" si="298"/>
        <v>0</v>
      </c>
      <c r="CV403" s="155">
        <f t="shared" ca="1" si="314"/>
        <v>2.3572420885668265E-2</v>
      </c>
      <c r="CW403" s="165"/>
      <c r="CX403" s="215">
        <f t="shared" ca="1" si="315"/>
        <v>0</v>
      </c>
      <c r="CY403" s="215">
        <f t="shared" ca="1" si="299"/>
        <v>0</v>
      </c>
      <c r="CZ403" s="215">
        <f t="shared" ca="1" si="300"/>
        <v>1.5652679740221236</v>
      </c>
      <c r="DA403" s="215">
        <f t="shared" ca="1" si="301"/>
        <v>0</v>
      </c>
      <c r="DB403" s="215">
        <f t="shared" ca="1" si="302"/>
        <v>0</v>
      </c>
      <c r="DC403" s="155">
        <f t="shared" ca="1" si="316"/>
        <v>1.5652679740221236</v>
      </c>
      <c r="DD403" s="165"/>
      <c r="DE403" s="188" t="b" cm="1">
        <f t="array" aca="1" ref="DE403" ca="1">OR($G403=Forecast_Capex_Input!$BF$8:$BF$10)</f>
        <v>0</v>
      </c>
      <c r="DF403" s="188" cm="1">
        <f t="array" aca="1" ref="DF403" ca="1">IFERROR(INDEX(Forecast_Capex_Input!BG$12:BG$286,$X403)
*(INDEX(Forecast_Capex_Input!$H$12:$H$286,$X403)=Repex),0)
*$DE403</f>
        <v>0</v>
      </c>
      <c r="DG403" s="188" cm="1">
        <f t="array" aca="1" ref="DG403" ca="1">IFERROR(INDEX(Forecast_Capex_Input!BH$12:BH$286,$X403)
*(INDEX(Forecast_Capex_Input!$H$12:$H$286,$X403)=Repex),0)
*$DE403</f>
        <v>0</v>
      </c>
      <c r="DH403" s="188" cm="1">
        <f t="array" aca="1" ref="DH403" ca="1">IFERROR(INDEX(Forecast_Capex_Input!BI$12:BI$286,$X403)
*(INDEX(Forecast_Capex_Input!$H$12:$H$286,$X403)=Repex),0)
*$DE403</f>
        <v>0</v>
      </c>
      <c r="DI403" s="188" cm="1">
        <f t="array" aca="1" ref="DI403" ca="1">IFERROR(INDEX(Forecast_Capex_Input!BJ$12:BJ$286,$X403)
*(INDEX(Forecast_Capex_Input!$H$12:$H$286,$X403)=Repex),0)
*$DE403</f>
        <v>0</v>
      </c>
      <c r="DJ403" s="188" cm="1">
        <f t="array" aca="1" ref="DJ403" ca="1">IFERROR(INDEX(Forecast_Capex_Input!BK$12:BK$286,$X403)
*(INDEX(Forecast_Capex_Input!$H$12:$H$286,$X403)=Repex),0)
*$DE403</f>
        <v>0</v>
      </c>
      <c r="DK403" s="188" cm="1">
        <f t="array" aca="1" ref="DK403" ca="1">IFERROR(INDEX(Forecast_Capex_Input!BL$12:BL$286,$X403)
*(INDEX(Forecast_Capex_Input!$H$12:$H$286,$X403)=Repex),0)
*$DE403</f>
        <v>0</v>
      </c>
      <c r="DL403" s="165"/>
      <c r="DM403" s="188" t="b" cm="1">
        <f t="array" aca="1" ref="DM403" ca="1">OR($G403=Forecast_Capex_Input!$BN$8:$BN$9)</f>
        <v>1</v>
      </c>
      <c r="DN403" s="188" cm="1">
        <f t="array" aca="1" ref="DN403" ca="1">IFERROR(INDEX(Forecast_Capex_Input!BO$12:BO$286,$X403)
*(INDEX(Forecast_Capex_Input!$H$12:$H$286,$X403)=Repex),0)
*$DM403</f>
        <v>0</v>
      </c>
      <c r="DO403" s="188" cm="1">
        <f t="array" aca="1" ref="DO403" ca="1">IFERROR(INDEX(Forecast_Capex_Input!BP$12:BP$286,$X403)
*(INDEX(Forecast_Capex_Input!$H$12:$H$286,$X403)=Repex),0)
*$DM403</f>
        <v>0</v>
      </c>
      <c r="DP403" s="188" cm="1">
        <f t="array" aca="1" ref="DP403" ca="1">IFERROR(INDEX(Forecast_Capex_Input!BQ$12:BQ$286,$X403)
*(INDEX(Forecast_Capex_Input!$H$12:$H$286,$X403)=Repex),0)
*$DM403</f>
        <v>0</v>
      </c>
      <c r="DQ403" s="188" cm="1">
        <f t="array" aca="1" ref="DQ403" ca="1">IFERROR(INDEX(Forecast_Capex_Input!BR$12:BR$286,$X403)
*(INDEX(Forecast_Capex_Input!$H$12:$H$286,$X403)=Repex),0)
*$DM403</f>
        <v>0</v>
      </c>
      <c r="DR403" s="188" cm="1">
        <f t="array" aca="1" ref="DR403" ca="1">IFERROR(INDEX(Forecast_Capex_Input!BS$12:BS$286,$X403)
*(INDEX(Forecast_Capex_Input!$H$12:$H$286,$X403)=Repex),0)
*$DM403</f>
        <v>0</v>
      </c>
      <c r="DS403" s="165"/>
      <c r="DT403" s="188" t="b" cm="1">
        <f t="array" aca="1" ref="DT403" ca="1">OR($G403=Forecast_Capex_Input!$BU$8:$BU$10)</f>
        <v>0</v>
      </c>
      <c r="DU403" s="188" cm="1">
        <f t="array" aca="1" ref="DU403" ca="1">IFERROR(INDEX(Forecast_Capex_Input!BV$12:BV$286,$X403)
*(INDEX(Forecast_Capex_Input!$H$12:$H$286,$X403)=Repex),0)
*$DT403</f>
        <v>0</v>
      </c>
      <c r="DV403" s="188" cm="1">
        <f t="array" aca="1" ref="DV403" ca="1">IFERROR(INDEX(Forecast_Capex_Input!BW$12:BW$286,$X403)
*(INDEX(Forecast_Capex_Input!$H$12:$H$286,$X403)=Repex),0)
*$DT403</f>
        <v>0</v>
      </c>
      <c r="DW403" s="188" cm="1">
        <f t="array" aca="1" ref="DW403" ca="1">IFERROR(INDEX(Forecast_Capex_Input!BX$12:BX$286,$X403)
*(INDEX(Forecast_Capex_Input!$H$12:$H$286,$X403)=Repex),0)
*$DT403</f>
        <v>0</v>
      </c>
      <c r="DX403" s="188" cm="1">
        <f t="array" aca="1" ref="DX403" ca="1">IFERROR(INDEX(Forecast_Capex_Input!BY$12:BY$286,$X403)
*(INDEX(Forecast_Capex_Input!$H$12:$H$286,$X403)=Repex),0)
*$DT403</f>
        <v>0</v>
      </c>
      <c r="DY403" s="188" cm="1">
        <f t="array" aca="1" ref="DY403" ca="1">IFERROR(INDEX(Forecast_Capex_Input!BZ$12:BZ$286,$X403)
*(INDEX(Forecast_Capex_Input!$H$12:$H$286,$X403)=Repex),0)
*$DT403</f>
        <v>0</v>
      </c>
      <c r="DZ403" s="188" cm="1">
        <f t="array" aca="1" ref="DZ403" ca="1">IFERROR(INDEX(Forecast_Capex_Input!CA$12:CA$286,$X403)
*(INDEX(Forecast_Capex_Input!$H$12:$H$286,$X403)=Repex),0)
*$DT403</f>
        <v>0</v>
      </c>
      <c r="EA403" s="188" cm="1">
        <f t="array" aca="1" ref="EA403" ca="1">IFERROR(INDEX(Forecast_Capex_Input!CB$12:CB$286,$X403)
*(INDEX(Forecast_Capex_Input!$H$12:$H$286,$X403)=Repex),0)
*$DT403</f>
        <v>0</v>
      </c>
      <c r="EB403" s="188" cm="1">
        <f t="array" aca="1" ref="EB403" ca="1">IFERROR(INDEX(Forecast_Capex_Input!CC$12:CC$286,$X403)
*(INDEX(Forecast_Capex_Input!$H$12:$H$286,$X403)=Repex),0)
*$DT403</f>
        <v>0</v>
      </c>
      <c r="EC403" s="165"/>
      <c r="ED403" s="226">
        <f t="shared" ca="1" si="303"/>
        <v>1.3737000387306779</v>
      </c>
      <c r="EE403" s="174">
        <v>34</v>
      </c>
    </row>
    <row r="404" spans="3:135" x14ac:dyDescent="0.2">
      <c r="C404" s="174">
        <f t="shared" si="304"/>
        <v>394</v>
      </c>
      <c r="D404" s="167" t="str" cm="1">
        <f t="array" ref="D404">IFERROR(INDEX(Forecast_Capex_Input!$D$12:$D$286,$X404),NA)</f>
        <v>Maintain Voltage in Greater Sydney area</v>
      </c>
      <c r="E404" s="172" t="b" cm="1">
        <f t="array" ref="E404">IF($X404=NA,NA,INDEX(Forecast_Capex_Input!$E$12:$E$286,$X404))</f>
        <v>1</v>
      </c>
      <c r="F404" s="167" t="str" cm="1">
        <f t="array" aca="1" ref="F404" ca="1">IFERROR(INDEX(General!$E$25:$E$26,$Y404),NA)</f>
        <v>Labour</v>
      </c>
      <c r="G404" s="167" t="str" cm="1">
        <f t="array" aca="1" ref="G404" ca="1">IFERROR(INDEX(Forecast_Capex_Input!$AI$11:$BB$11,$AA404),NA)</f>
        <v>Secondary Systems</v>
      </c>
      <c r="H404" s="189" cm="1">
        <f t="array" aca="1" ref="H404" ca="1">IFERROR(INDEX(Forecast_Capex_Input!$AI$12:$BB$286,$X404,$AA404),NA)</f>
        <v>0.05</v>
      </c>
      <c r="I404" s="199" t="str" cm="1">
        <f t="array" ref="I404">IFERROR(INDEX(Forecast_Capex_Input!$F$12:$F$286,$X404),NA)</f>
        <v>Augmentation Expenditure</v>
      </c>
      <c r="J404" s="199" t="str" cm="1">
        <f t="array" ref="J404">IFERROR(INDEX(Forecast_Capex_Input!G$12:G$286,$X404),NA)</f>
        <v>Augmentations</v>
      </c>
      <c r="K404" s="199" t="str" cm="1">
        <f t="array" ref="K404">IFERROR(INDEX(Forecast_Capex_Input!H$12:H$286,$X404),NA)</f>
        <v>Augex</v>
      </c>
      <c r="L404" s="199" t="str" cm="1">
        <f t="array" ref="L404">IFERROR(INDEX(Forecast_Capex_Input!I$12:I$286,$X404),NA)</f>
        <v>Compliance</v>
      </c>
      <c r="M404" s="199" t="str" cm="1">
        <f t="array" ref="M404">IFERROR(INDEX(Forecast_Capex_Input!J$12:J$286,$X404),NA)</f>
        <v>N/A</v>
      </c>
      <c r="N404" s="199" t="str" cm="1">
        <f t="array" ref="N404">IFERROR(INDEX(Forecast_Capex_Input!K$12:K$286,$X404),NA)</f>
        <v>N/A</v>
      </c>
      <c r="O404" s="199" t="str" cm="1">
        <f t="array" ref="O404">IFERROR(INDEX(Forecast_Capex_Input!L$12:L$286,$X404),NA)</f>
        <v>N/A</v>
      </c>
      <c r="P404" s="199" t="str" cm="1">
        <f t="array" ref="P404">IFERROR(INDEX(Forecast_Capex_Input!M$12:M$286,$X404),NA)</f>
        <v>N/A</v>
      </c>
      <c r="Q404" s="172" t="str" cm="1">
        <f t="array" ref="Q404">IFERROR(INDEX(Forecast_Capex_Input!N$12:N$286,$X404),NA)</f>
        <v>No</v>
      </c>
      <c r="R404" s="265" cm="1">
        <f t="array" ref="R404">IFERROR(INDEX(Forecast_Capex_Input!O$12:O$286,$X404),0)</f>
        <v>0</v>
      </c>
      <c r="S404" s="172" t="str" cm="1">
        <f t="array" ref="S404">IFERROR(INDEX(Forecast_Capex_Input!P$12:P$286,$X404),0)</f>
        <v>Energy transition</v>
      </c>
      <c r="T404" s="199" t="str" cm="1">
        <f t="array" aca="1" ref="T404" ca="1">IFERROR(INDEX(General!$K$84:$K$103,$AA404),NA)</f>
        <v>Secondary Systems (2018-23)</v>
      </c>
      <c r="U404" s="188" cm="1">
        <f t="array" aca="1" ref="U404" ca="1">IFERROR(
IF($F404=General!$E$25,INDEX(Forecast_Capex_Input!S$12:S$286,$X404),
INDEX(Forecast_Capex_Input!T$12:T$286,$X404)),0)</f>
        <v>0.16</v>
      </c>
      <c r="V404" s="222" t="b">
        <f>IFERROR(INDEX(Overheads!$T$19:$T$26,MATCH($I404,Overheads!$E$19:$E$26,0)),FALSE)</f>
        <v>1</v>
      </c>
      <c r="W404" s="165"/>
      <c r="X404" s="174">
        <f>IFERROR(
IF(MATCH($C404,Forecast_Capex_Input!$CI$12:$CI$286,1)+1&gt;MAX(Forecast_Capex_Input!$C$12:$C$286),NA,
MATCH($C404,Forecast_Capex_Input!$CI$12:$CI$286,1)+1),1)</f>
        <v>152</v>
      </c>
      <c r="Y404" s="174" cm="1">
        <f t="array" aca="1" ref="Y404" ca="1">IFERROR(
IF(X403&lt;&gt;X404,1,
IF(COUNTIF(OFFSET(Y403,0,0,-INDEX(Forecast_Capex_Input!$CG$12:$CG$286,$X404)),Y403)=INDEX(Forecast_Capex_Input!$CG$12:$CG$286,$X404),Y403+1,Y403)),NA)</f>
        <v>1</v>
      </c>
      <c r="Z404" s="174" cm="1">
        <f t="array" ref="Z404">IFERROR($C404-IF($X404=1,1,INDEX(Forecast_Capex_Input!$CI$12:$CI$286,$X404-1))+1,NA)</f>
        <v>2</v>
      </c>
      <c r="AA404" s="174" cm="1">
        <f t="array" aca="1" ref="AA404" ca="1">IFERROR(IF(Y404=1,
INDEX(Forecast_Capex_Input!$AI$10:$BB$10,SMALL(IF(INDEX(Forecast_Capex_Input!$AI$12:$BB$286,$X404,0)&gt;0,COLUMN(Forecast_Capex_Input!$AI$10:$BB$10)-COLUMN(Forecast_Capex_Input!$AI$12)+1),ROWS(OFFSET(AA403,0,0,-$Z404)))),
OFFSET(AA403,-INDEX(Forecast_Capex_Input!$CG$12:$CG$286,$X404)+1,0)),NA)</f>
        <v>4</v>
      </c>
      <c r="AB404" s="174">
        <f t="shared" ca="1" si="273"/>
        <v>1</v>
      </c>
      <c r="AC404" s="222" t="b">
        <f t="shared" si="305"/>
        <v>0</v>
      </c>
      <c r="AD404" s="220" t="b">
        <v>0</v>
      </c>
      <c r="AE404" s="222" t="b">
        <f t="shared" si="274"/>
        <v>1</v>
      </c>
      <c r="AF404" s="165"/>
      <c r="AG404" s="215">
        <v>9.2555587451350133E-3</v>
      </c>
      <c r="AH404" s="215">
        <v>6.0692188492688606E-2</v>
      </c>
      <c r="AI404" s="215">
        <v>1.97249612601238E-3</v>
      </c>
      <c r="AJ404" s="215">
        <v>0</v>
      </c>
      <c r="AK404" s="215">
        <v>0</v>
      </c>
      <c r="AL404" s="155">
        <v>7.1920243363836012E-2</v>
      </c>
      <c r="AM404" s="165"/>
      <c r="AN404" s="215" cm="1">
        <f t="array" aca="1" ref="AN404" ca="1">IFERROR(INDEX(General!O$33:O$34,$AB404)
*AG404,0)</f>
        <v>9.240552387826775E-3</v>
      </c>
      <c r="AO404" s="215" cm="1">
        <f t="array" aca="1" ref="AO404" ca="1">IFERROR(INDEX(General!P$33:P$34,$AB404)
*AH404,0)</f>
        <v>6.1057223050695046E-2</v>
      </c>
      <c r="AP404" s="215" cm="1">
        <f t="array" aca="1" ref="AP404" ca="1">IFERROR(INDEX(General!Q$33:Q$34,$AB404)
*AI404,0)</f>
        <v>2.0022265999349136E-3</v>
      </c>
      <c r="AQ404" s="215" cm="1">
        <f t="array" aca="1" ref="AQ404" ca="1">IFERROR(INDEX(General!R$33:R$34,$AB404)
*AJ404,0)</f>
        <v>0</v>
      </c>
      <c r="AR404" s="215" cm="1">
        <f t="array" aca="1" ref="AR404" ca="1">IFERROR(INDEX(General!S$33:S$34,$AB404)
*AK404,0)</f>
        <v>0</v>
      </c>
      <c r="AS404" s="155">
        <f t="shared" ca="1" si="306"/>
        <v>7.230000203845674E-2</v>
      </c>
      <c r="AT404" s="165"/>
      <c r="AU404" s="215">
        <f ca="1">IF($AE404=FALSE,AN404*Overheads!$R$24*$V404,
IFERROR(Overheads!$O$49*$V404*AN404,0)
+IFERROR(Overheads!Q$59*$V404*(AN404/Overheads!Q$68),0))</f>
        <v>1.2942908649868541E-3</v>
      </c>
      <c r="AV404" s="215">
        <f ca="1">IF($AE404=FALSE,AO404*Overheads!$R$24*$V404,
IFERROR(Overheads!$O$49*$V404*AO404,0)
+IFERROR(Overheads!R$59*$V404*(AO404/Overheads!R$68),0))</f>
        <v>7.2872064635605355E-3</v>
      </c>
      <c r="AW404" s="215">
        <f ca="1">IF($AE404=FALSE,AP404*Overheads!$R$24*$V404,
IFERROR(Overheads!$O$49*$V404*AP404,0)
+IFERROR(Overheads!S$59*$V404*(AP404/Overheads!S$68),0))</f>
        <v>2.6037185070405496E-4</v>
      </c>
      <c r="AX404" s="215">
        <f ca="1">IF($AE404=FALSE,AQ404*Overheads!$R$24*$V404,
IFERROR(Overheads!$O$49*$V404*AQ404,0)
+IFERROR(Overheads!T$59*$V404*(AQ404/Overheads!T$68),0))</f>
        <v>0</v>
      </c>
      <c r="AY404" s="215">
        <f ca="1">IF($AE404=FALSE,AR404*Overheads!$R$24*$V404,
IFERROR(Overheads!$O$49*$V404*AR404,0)
+IFERROR(Overheads!U$59*$V404*(AR404/Overheads!U$68),0))</f>
        <v>0</v>
      </c>
      <c r="AZ404" s="155">
        <f t="shared" ca="1" si="307"/>
        <v>8.841869179251444E-3</v>
      </c>
      <c r="BA404" s="165"/>
      <c r="BB404" s="215">
        <f ca="1">IF($AE404=FALSE,AN404*Overheads!$S$25,
IFERROR(Overheads!$O$50*AN404,0)
+IFERROR(Overheads!Q$60*(AN404/Overheads!Q$66),0))</f>
        <v>1.7371137962089766E-4</v>
      </c>
      <c r="BC404" s="215">
        <f ca="1">IF($AE404=FALSE,AO404*Overheads!$S$25,
IFERROR(Overheads!$O$50*AO404,0)
+IFERROR(Overheads!R$60*(AO404/Overheads!R$66),0))</f>
        <v>1.0301942159439265E-3</v>
      </c>
      <c r="BD404" s="215">
        <f ca="1">IF($AE404=FALSE,AP404*Overheads!$S$25,
IFERROR(Overheads!$O$50*AP404,0)
+IFERROR(Overheads!S$60*(AP404/Overheads!S$66),0))</f>
        <v>3.6748135259821214E-5</v>
      </c>
      <c r="BE404" s="215">
        <f ca="1">IF($AE404=FALSE,AQ404*Overheads!$S$25,
IFERROR(Overheads!$O$50*AQ404,0)
+IFERROR(Overheads!T$60*(AQ404/Overheads!T$66),0))</f>
        <v>0</v>
      </c>
      <c r="BF404" s="215">
        <f ca="1">IF($AE404=FALSE,AR404*Overheads!$S$25,
IFERROR(Overheads!$O$50*AR404,0)
+IFERROR(Overheads!U$60*(AR404/Overheads!U$66),0))</f>
        <v>0</v>
      </c>
      <c r="BG404" s="155">
        <f t="shared" ca="1" si="308"/>
        <v>1.2406537308246454E-3</v>
      </c>
      <c r="BH404" s="165"/>
      <c r="BI404" s="215">
        <f t="shared" ca="1" si="309"/>
        <v>1.0708554632434527E-2</v>
      </c>
      <c r="BJ404" s="215">
        <f t="shared" ca="1" si="275"/>
        <v>6.9374623730199508E-2</v>
      </c>
      <c r="BK404" s="215">
        <f t="shared" ca="1" si="276"/>
        <v>2.2993465858987898E-3</v>
      </c>
      <c r="BL404" s="215">
        <f t="shared" ca="1" si="277"/>
        <v>0</v>
      </c>
      <c r="BM404" s="215">
        <f t="shared" ca="1" si="278"/>
        <v>0</v>
      </c>
      <c r="BN404" s="155">
        <f t="shared" ca="1" si="310"/>
        <v>8.2382524948532834E-2</v>
      </c>
      <c r="BO404" s="165"/>
      <c r="BP404" s="187" cm="1">
        <f t="array" ref="BP404">IFERROR(IF($X404=$X403,BP403,INDEX(Forecast_Capex_Input!AC$12:AC$286,$X404)),0)</f>
        <v>0</v>
      </c>
      <c r="BQ404" s="187" cm="1">
        <f t="array" ref="BQ404">IFERROR(IF($X404=$X403,BQ403,INDEX(Forecast_Capex_Input!AD$12:AD$286,$X404)),0)</f>
        <v>0</v>
      </c>
      <c r="BR404" s="187" cm="1">
        <f t="array" ref="BR404">IFERROR(IF($X404=$X403,BR403,INDEX(Forecast_Capex_Input!AE$12:AE$286,$X404)),0)</f>
        <v>1</v>
      </c>
      <c r="BS404" s="187" cm="1">
        <f t="array" ref="BS404">IFERROR(IF($X404=$X403,BS403,INDEX(Forecast_Capex_Input!AF$12:AF$286,$X404)),0)</f>
        <v>0</v>
      </c>
      <c r="BT404" s="187" cm="1">
        <f t="array" ref="BT404">IFERROR(IF($X404=$X403,BT403,INDEX(Forecast_Capex_Input!AG$12:AG$286,$X404)),0)</f>
        <v>0</v>
      </c>
      <c r="BU404" s="165"/>
      <c r="BV404" s="215">
        <f t="shared" si="279"/>
        <v>0</v>
      </c>
      <c r="BW404" s="215">
        <f t="shared" si="280"/>
        <v>0</v>
      </c>
      <c r="BX404" s="215">
        <f t="shared" si="281"/>
        <v>7.1920243363836012E-2</v>
      </c>
      <c r="BY404" s="215">
        <f t="shared" si="282"/>
        <v>0</v>
      </c>
      <c r="BZ404" s="215">
        <f t="shared" si="283"/>
        <v>0</v>
      </c>
      <c r="CA404" s="155">
        <f t="shared" si="311"/>
        <v>7.1920243363836012E-2</v>
      </c>
      <c r="CB404" s="165"/>
      <c r="CC404" s="215">
        <f t="shared" ca="1" si="284"/>
        <v>0</v>
      </c>
      <c r="CD404" s="215">
        <f t="shared" ca="1" si="285"/>
        <v>0</v>
      </c>
      <c r="CE404" s="215">
        <f t="shared" ca="1" si="286"/>
        <v>7.230000203845674E-2</v>
      </c>
      <c r="CF404" s="215">
        <f t="shared" ca="1" si="287"/>
        <v>0</v>
      </c>
      <c r="CG404" s="215">
        <f t="shared" ca="1" si="288"/>
        <v>0</v>
      </c>
      <c r="CH404" s="155">
        <f t="shared" ca="1" si="312"/>
        <v>7.230000203845674E-2</v>
      </c>
      <c r="CI404" s="165"/>
      <c r="CJ404" s="215">
        <f t="shared" ca="1" si="289"/>
        <v>0</v>
      </c>
      <c r="CK404" s="215">
        <f t="shared" ca="1" si="290"/>
        <v>0</v>
      </c>
      <c r="CL404" s="215">
        <f t="shared" ca="1" si="291"/>
        <v>8.841869179251444E-3</v>
      </c>
      <c r="CM404" s="215">
        <f t="shared" ca="1" si="292"/>
        <v>0</v>
      </c>
      <c r="CN404" s="215">
        <f t="shared" ca="1" si="293"/>
        <v>0</v>
      </c>
      <c r="CO404" s="155">
        <f t="shared" ca="1" si="313"/>
        <v>8.841869179251444E-3</v>
      </c>
      <c r="CP404" s="165"/>
      <c r="CQ404" s="223">
        <f t="shared" ca="1" si="294"/>
        <v>0</v>
      </c>
      <c r="CR404" s="223">
        <f t="shared" ca="1" si="295"/>
        <v>0</v>
      </c>
      <c r="CS404" s="223">
        <f t="shared" ca="1" si="296"/>
        <v>1.2406537308246454E-3</v>
      </c>
      <c r="CT404" s="223">
        <f t="shared" ca="1" si="297"/>
        <v>0</v>
      </c>
      <c r="CU404" s="223">
        <f t="shared" ca="1" si="298"/>
        <v>0</v>
      </c>
      <c r="CV404" s="155">
        <f t="shared" ca="1" si="314"/>
        <v>1.2406537308246454E-3</v>
      </c>
      <c r="CW404" s="165"/>
      <c r="CX404" s="215">
        <f t="shared" ca="1" si="315"/>
        <v>0</v>
      </c>
      <c r="CY404" s="215">
        <f t="shared" ca="1" si="299"/>
        <v>0</v>
      </c>
      <c r="CZ404" s="215">
        <f t="shared" ca="1" si="300"/>
        <v>8.2382524948532834E-2</v>
      </c>
      <c r="DA404" s="215">
        <f t="shared" ca="1" si="301"/>
        <v>0</v>
      </c>
      <c r="DB404" s="215">
        <f t="shared" ca="1" si="302"/>
        <v>0</v>
      </c>
      <c r="DC404" s="155">
        <f t="shared" ca="1" si="316"/>
        <v>8.2382524948532834E-2</v>
      </c>
      <c r="DD404" s="165"/>
      <c r="DE404" s="188" t="b" cm="1">
        <f t="array" aca="1" ref="DE404" ca="1">OR($G404=Forecast_Capex_Input!$BF$8:$BF$10)</f>
        <v>0</v>
      </c>
      <c r="DF404" s="188" cm="1">
        <f t="array" aca="1" ref="DF404" ca="1">IFERROR(INDEX(Forecast_Capex_Input!BG$12:BG$286,$X404)
*(INDEX(Forecast_Capex_Input!$H$12:$H$286,$X404)=Repex),0)
*$DE404</f>
        <v>0</v>
      </c>
      <c r="DG404" s="188" cm="1">
        <f t="array" aca="1" ref="DG404" ca="1">IFERROR(INDEX(Forecast_Capex_Input!BH$12:BH$286,$X404)
*(INDEX(Forecast_Capex_Input!$H$12:$H$286,$X404)=Repex),0)
*$DE404</f>
        <v>0</v>
      </c>
      <c r="DH404" s="188" cm="1">
        <f t="array" aca="1" ref="DH404" ca="1">IFERROR(INDEX(Forecast_Capex_Input!BI$12:BI$286,$X404)
*(INDEX(Forecast_Capex_Input!$H$12:$H$286,$X404)=Repex),0)
*$DE404</f>
        <v>0</v>
      </c>
      <c r="DI404" s="188" cm="1">
        <f t="array" aca="1" ref="DI404" ca="1">IFERROR(INDEX(Forecast_Capex_Input!BJ$12:BJ$286,$X404)
*(INDEX(Forecast_Capex_Input!$H$12:$H$286,$X404)=Repex),0)
*$DE404</f>
        <v>0</v>
      </c>
      <c r="DJ404" s="188" cm="1">
        <f t="array" aca="1" ref="DJ404" ca="1">IFERROR(INDEX(Forecast_Capex_Input!BK$12:BK$286,$X404)
*(INDEX(Forecast_Capex_Input!$H$12:$H$286,$X404)=Repex),0)
*$DE404</f>
        <v>0</v>
      </c>
      <c r="DK404" s="188" cm="1">
        <f t="array" aca="1" ref="DK404" ca="1">IFERROR(INDEX(Forecast_Capex_Input!BL$12:BL$286,$X404)
*(INDEX(Forecast_Capex_Input!$H$12:$H$286,$X404)=Repex),0)
*$DE404</f>
        <v>0</v>
      </c>
      <c r="DL404" s="165"/>
      <c r="DM404" s="188" t="b" cm="1">
        <f t="array" aca="1" ref="DM404" ca="1">OR($G404=Forecast_Capex_Input!$BN$8:$BN$9)</f>
        <v>0</v>
      </c>
      <c r="DN404" s="188" cm="1">
        <f t="array" aca="1" ref="DN404" ca="1">IFERROR(INDEX(Forecast_Capex_Input!BO$12:BO$286,$X404)
*(INDEX(Forecast_Capex_Input!$H$12:$H$286,$X404)=Repex),0)
*$DM404</f>
        <v>0</v>
      </c>
      <c r="DO404" s="188" cm="1">
        <f t="array" aca="1" ref="DO404" ca="1">IFERROR(INDEX(Forecast_Capex_Input!BP$12:BP$286,$X404)
*(INDEX(Forecast_Capex_Input!$H$12:$H$286,$X404)=Repex),0)
*$DM404</f>
        <v>0</v>
      </c>
      <c r="DP404" s="188" cm="1">
        <f t="array" aca="1" ref="DP404" ca="1">IFERROR(INDEX(Forecast_Capex_Input!BQ$12:BQ$286,$X404)
*(INDEX(Forecast_Capex_Input!$H$12:$H$286,$X404)=Repex),0)
*$DM404</f>
        <v>0</v>
      </c>
      <c r="DQ404" s="188" cm="1">
        <f t="array" aca="1" ref="DQ404" ca="1">IFERROR(INDEX(Forecast_Capex_Input!BR$12:BR$286,$X404)
*(INDEX(Forecast_Capex_Input!$H$12:$H$286,$X404)=Repex),0)
*$DM404</f>
        <v>0</v>
      </c>
      <c r="DR404" s="188" cm="1">
        <f t="array" aca="1" ref="DR404" ca="1">IFERROR(INDEX(Forecast_Capex_Input!BS$12:BS$286,$X404)
*(INDEX(Forecast_Capex_Input!$H$12:$H$286,$X404)=Repex),0)
*$DM404</f>
        <v>0</v>
      </c>
      <c r="DS404" s="165"/>
      <c r="DT404" s="188" t="b" cm="1">
        <f t="array" aca="1" ref="DT404" ca="1">OR($G404=Forecast_Capex_Input!$BU$8:$BU$10)</f>
        <v>1</v>
      </c>
      <c r="DU404" s="188" cm="1">
        <f t="array" aca="1" ref="DU404" ca="1">IFERROR(INDEX(Forecast_Capex_Input!BV$12:BV$286,$X404)
*(INDEX(Forecast_Capex_Input!$H$12:$H$286,$X404)=Repex),0)
*$DT404</f>
        <v>0</v>
      </c>
      <c r="DV404" s="188" cm="1">
        <f t="array" aca="1" ref="DV404" ca="1">IFERROR(INDEX(Forecast_Capex_Input!BW$12:BW$286,$X404)
*(INDEX(Forecast_Capex_Input!$H$12:$H$286,$X404)=Repex),0)
*$DT404</f>
        <v>0</v>
      </c>
      <c r="DW404" s="188" cm="1">
        <f t="array" aca="1" ref="DW404" ca="1">IFERROR(INDEX(Forecast_Capex_Input!BX$12:BX$286,$X404)
*(INDEX(Forecast_Capex_Input!$H$12:$H$286,$X404)=Repex),0)
*$DT404</f>
        <v>0</v>
      </c>
      <c r="DX404" s="188" cm="1">
        <f t="array" aca="1" ref="DX404" ca="1">IFERROR(INDEX(Forecast_Capex_Input!BY$12:BY$286,$X404)
*(INDEX(Forecast_Capex_Input!$H$12:$H$286,$X404)=Repex),0)
*$DT404</f>
        <v>0</v>
      </c>
      <c r="DY404" s="188" cm="1">
        <f t="array" aca="1" ref="DY404" ca="1">IFERROR(INDEX(Forecast_Capex_Input!BZ$12:BZ$286,$X404)
*(INDEX(Forecast_Capex_Input!$H$12:$H$286,$X404)=Repex),0)
*$DT404</f>
        <v>0</v>
      </c>
      <c r="DZ404" s="188" cm="1">
        <f t="array" aca="1" ref="DZ404" ca="1">IFERROR(INDEX(Forecast_Capex_Input!CA$12:CA$286,$X404)
*(INDEX(Forecast_Capex_Input!$H$12:$H$286,$X404)=Repex),0)
*$DT404</f>
        <v>0</v>
      </c>
      <c r="EA404" s="188" cm="1">
        <f t="array" aca="1" ref="EA404" ca="1">IFERROR(INDEX(Forecast_Capex_Input!CB$12:CB$286,$X404)
*(INDEX(Forecast_Capex_Input!$H$12:$H$286,$X404)=Repex),0)
*$DT404</f>
        <v>0</v>
      </c>
      <c r="EB404" s="188" cm="1">
        <f t="array" aca="1" ref="EB404" ca="1">IFERROR(INDEX(Forecast_Capex_Input!CC$12:CC$286,$X404)
*(INDEX(Forecast_Capex_Input!$H$12:$H$286,$X404)=Repex),0)
*$DT404</f>
        <v>0</v>
      </c>
      <c r="EC404" s="165"/>
      <c r="ED404" s="226">
        <f t="shared" ca="1" si="303"/>
        <v>7.230000203845674E-2</v>
      </c>
      <c r="EE404" s="174">
        <v>67</v>
      </c>
    </row>
    <row r="405" spans="3:135" x14ac:dyDescent="0.2">
      <c r="C405" s="174">
        <f t="shared" si="304"/>
        <v>395</v>
      </c>
      <c r="D405" s="167" t="str" cm="1">
        <f t="array" ref="D405">IFERROR(INDEX(Forecast_Capex_Input!$D$12:$D$286,$X405),NA)</f>
        <v>Maintain Voltage in Greater Sydney area</v>
      </c>
      <c r="E405" s="172" t="b" cm="1">
        <f t="array" ref="E405">IF($X405=NA,NA,INDEX(Forecast_Capex_Input!$E$12:$E$286,$X405))</f>
        <v>1</v>
      </c>
      <c r="F405" s="167" t="str" cm="1">
        <f t="array" aca="1" ref="F405" ca="1">IFERROR(INDEX(General!$E$25:$E$26,$Y405),NA)</f>
        <v>Non-Labour</v>
      </c>
      <c r="G405" s="167" t="str" cm="1">
        <f t="array" aca="1" ref="G405" ca="1">IFERROR(INDEX(Forecast_Capex_Input!$AI$11:$BB$11,$AA405),NA)</f>
        <v>Substations</v>
      </c>
      <c r="H405" s="189" cm="1">
        <f t="array" aca="1" ref="H405" ca="1">IFERROR(INDEX(Forecast_Capex_Input!$AI$12:$BB$286,$X405,$AA405),NA)</f>
        <v>0.95000000000000007</v>
      </c>
      <c r="I405" s="199" t="str" cm="1">
        <f t="array" ref="I405">IFERROR(INDEX(Forecast_Capex_Input!$F$12:$F$286,$X405),NA)</f>
        <v>Augmentation Expenditure</v>
      </c>
      <c r="J405" s="199" t="str" cm="1">
        <f t="array" ref="J405">IFERROR(INDEX(Forecast_Capex_Input!G$12:G$286,$X405),NA)</f>
        <v>Augmentations</v>
      </c>
      <c r="K405" s="199" t="str" cm="1">
        <f t="array" ref="K405">IFERROR(INDEX(Forecast_Capex_Input!H$12:H$286,$X405),NA)</f>
        <v>Augex</v>
      </c>
      <c r="L405" s="199" t="str" cm="1">
        <f t="array" ref="L405">IFERROR(INDEX(Forecast_Capex_Input!I$12:I$286,$X405),NA)</f>
        <v>Compliance</v>
      </c>
      <c r="M405" s="199" t="str" cm="1">
        <f t="array" ref="M405">IFERROR(INDEX(Forecast_Capex_Input!J$12:J$286,$X405),NA)</f>
        <v>N/A</v>
      </c>
      <c r="N405" s="199" t="str" cm="1">
        <f t="array" ref="N405">IFERROR(INDEX(Forecast_Capex_Input!K$12:K$286,$X405),NA)</f>
        <v>N/A</v>
      </c>
      <c r="O405" s="199" t="str" cm="1">
        <f t="array" ref="O405">IFERROR(INDEX(Forecast_Capex_Input!L$12:L$286,$X405),NA)</f>
        <v>N/A</v>
      </c>
      <c r="P405" s="199" t="str" cm="1">
        <f t="array" ref="P405">IFERROR(INDEX(Forecast_Capex_Input!M$12:M$286,$X405),NA)</f>
        <v>N/A</v>
      </c>
      <c r="Q405" s="172" t="str" cm="1">
        <f t="array" ref="Q405">IFERROR(INDEX(Forecast_Capex_Input!N$12:N$286,$X405),NA)</f>
        <v>No</v>
      </c>
      <c r="R405" s="265" cm="1">
        <f t="array" ref="R405">IFERROR(INDEX(Forecast_Capex_Input!O$12:O$286,$X405),0)</f>
        <v>0</v>
      </c>
      <c r="S405" s="172" t="str" cm="1">
        <f t="array" ref="S405">IFERROR(INDEX(Forecast_Capex_Input!P$12:P$286,$X405),0)</f>
        <v>Energy transition</v>
      </c>
      <c r="T405" s="199" t="str" cm="1">
        <f t="array" aca="1" ref="T405" ca="1">IFERROR(INDEX(General!$K$84:$K$103,$AA405),NA)</f>
        <v>Substations (2018 onwards)</v>
      </c>
      <c r="U405" s="188" cm="1">
        <f t="array" aca="1" ref="U405" ca="1">IFERROR(
IF($F405=General!$E$25,INDEX(Forecast_Capex_Input!S$12:S$286,$X405),
INDEX(Forecast_Capex_Input!T$12:T$286,$X405)),0)</f>
        <v>0.84</v>
      </c>
      <c r="V405" s="222" t="b">
        <f>IFERROR(INDEX(Overheads!$T$19:$T$26,MATCH($I405,Overheads!$E$19:$E$26,0)),FALSE)</f>
        <v>1</v>
      </c>
      <c r="W405" s="165"/>
      <c r="X405" s="174">
        <f>IFERROR(
IF(MATCH($C405,Forecast_Capex_Input!$CI$12:$CI$286,1)+1&gt;MAX(Forecast_Capex_Input!$C$12:$C$286),NA,
MATCH($C405,Forecast_Capex_Input!$CI$12:$CI$286,1)+1),1)</f>
        <v>152</v>
      </c>
      <c r="Y405" s="174" cm="1">
        <f t="array" aca="1" ref="Y405" ca="1">IFERROR(
IF(X404&lt;&gt;X405,1,
IF(COUNTIF(OFFSET(Y404,0,0,-INDEX(Forecast_Capex_Input!$CG$12:$CG$286,$X405)),Y404)=INDEX(Forecast_Capex_Input!$CG$12:$CG$286,$X405),Y404+1,Y404)),NA)</f>
        <v>2</v>
      </c>
      <c r="Z405" s="174" cm="1">
        <f t="array" ref="Z405">IFERROR($C405-IF($X405=1,1,INDEX(Forecast_Capex_Input!$CI$12:$CI$286,$X405-1))+1,NA)</f>
        <v>3</v>
      </c>
      <c r="AA405" s="174" cm="1">
        <f t="array" aca="1" ref="AA405" ca="1">IFERROR(IF(Y405=1,
INDEX(Forecast_Capex_Input!$AI$10:$BB$10,SMALL(IF(INDEX(Forecast_Capex_Input!$AI$12:$BB$286,$X405,0)&gt;0,COLUMN(Forecast_Capex_Input!$AI$10:$BB$10)-COLUMN(Forecast_Capex_Input!$AI$12)+1),ROWS(OFFSET(AA404,0,0,-$Z405)))),
OFFSET(AA404,-INDEX(Forecast_Capex_Input!$CG$12:$CG$286,$X405)+1,0)),NA)</f>
        <v>3</v>
      </c>
      <c r="AB405" s="174">
        <f t="shared" ca="1" si="273"/>
        <v>2</v>
      </c>
      <c r="AC405" s="222" t="b">
        <f t="shared" si="305"/>
        <v>0</v>
      </c>
      <c r="AD405" s="220" t="b">
        <v>0</v>
      </c>
      <c r="AE405" s="222" t="b">
        <f t="shared" si="274"/>
        <v>1</v>
      </c>
      <c r="AF405" s="165"/>
      <c r="AG405" s="215">
        <v>0.92324198482721753</v>
      </c>
      <c r="AH405" s="215">
        <v>6.0540458021456889</v>
      </c>
      <c r="AI405" s="215">
        <v>0.19675648856973488</v>
      </c>
      <c r="AJ405" s="215">
        <v>0</v>
      </c>
      <c r="AK405" s="215">
        <v>0</v>
      </c>
      <c r="AL405" s="155">
        <v>7.1740442755426415</v>
      </c>
      <c r="AM405" s="165"/>
      <c r="AN405" s="215" cm="1">
        <f t="array" aca="1" ref="AN405" ca="1">IFERROR(INDEX(General!O$33:O$34,$AB405)
*AG405,0)</f>
        <v>0.92324198482721753</v>
      </c>
      <c r="AO405" s="215" cm="1">
        <f t="array" aca="1" ref="AO405" ca="1">IFERROR(INDEX(General!P$33:P$34,$AB405)
*AH405,0)</f>
        <v>6.0540458021456889</v>
      </c>
      <c r="AP405" s="215" cm="1">
        <f t="array" aca="1" ref="AP405" ca="1">IFERROR(INDEX(General!Q$33:Q$34,$AB405)
*AI405,0)</f>
        <v>0.19675648856973488</v>
      </c>
      <c r="AQ405" s="215" cm="1">
        <f t="array" aca="1" ref="AQ405" ca="1">IFERROR(INDEX(General!R$33:R$34,$AB405)
*AJ405,0)</f>
        <v>0</v>
      </c>
      <c r="AR405" s="215" cm="1">
        <f t="array" aca="1" ref="AR405" ca="1">IFERROR(INDEX(General!S$33:S$34,$AB405)
*AK405,0)</f>
        <v>0</v>
      </c>
      <c r="AS405" s="155">
        <f t="shared" ca="1" si="306"/>
        <v>7.1740442755426415</v>
      </c>
      <c r="AT405" s="165"/>
      <c r="AU405" s="215">
        <f ca="1">IF($AE405=FALSE,AN405*Overheads!$R$24*$V405,
IFERROR(Overheads!$O$49*$V405*AN405,0)
+IFERROR(Overheads!Q$59*$V405*(AN405/Overheads!Q$68),0))</f>
        <v>0.12931517694855366</v>
      </c>
      <c r="AV405" s="215">
        <f ca="1">IF($AE405=FALSE,AO405*Overheads!$R$24*$V405,
IFERROR(Overheads!$O$49*$V405*AO405,0)
+IFERROR(Overheads!R$59*$V405*(AO405/Overheads!R$68),0))</f>
        <v>0.72255303297134443</v>
      </c>
      <c r="AW405" s="215">
        <f ca="1">IF($AE405=FALSE,AP405*Overheads!$R$24*$V405,
IFERROR(Overheads!$O$49*$V405*AP405,0)
+IFERROR(Overheads!S$59*$V405*(AP405/Overheads!S$68),0))</f>
        <v>2.5586440150479693E-2</v>
      </c>
      <c r="AX405" s="215">
        <f ca="1">IF($AE405=FALSE,AQ405*Overheads!$R$24*$V405,
IFERROR(Overheads!$O$49*$V405*AQ405,0)
+IFERROR(Overheads!T$59*$V405*(AQ405/Overheads!T$68),0))</f>
        <v>0</v>
      </c>
      <c r="AY405" s="215">
        <f ca="1">IF($AE405=FALSE,AR405*Overheads!$R$24*$V405,
IFERROR(Overheads!$O$49*$V405*AR405,0)
+IFERROR(Overheads!U$59*$V405*(AR405/Overheads!U$68),0))</f>
        <v>0</v>
      </c>
      <c r="AZ405" s="155">
        <f t="shared" ca="1" si="307"/>
        <v>0.87745465007037782</v>
      </c>
      <c r="BA405" s="165"/>
      <c r="BB405" s="215">
        <f ca="1">IF($AE405=FALSE,AN405*Overheads!$S$25,
IFERROR(Overheads!$O$50*AN405,0)
+IFERROR(Overheads!Q$60*(AN405/Overheads!Q$66),0))</f>
        <v>1.7355849756292546E-2</v>
      </c>
      <c r="BC405" s="215">
        <f ca="1">IF($AE405=FALSE,AO405*Overheads!$S$25,
IFERROR(Overheads!$O$50*AO405,0)
+IFERROR(Overheads!R$60*(AO405/Overheads!R$66),0))</f>
        <v>0.10214750453442216</v>
      </c>
      <c r="BD405" s="215">
        <f ca="1">IF($AE405=FALSE,AP405*Overheads!$S$25,
IFERROR(Overheads!$O$50*AP405,0)
+IFERROR(Overheads!S$60*(AP405/Overheads!S$66),0))</f>
        <v>3.6111966824549846E-3</v>
      </c>
      <c r="BE405" s="215">
        <f ca="1">IF($AE405=FALSE,AQ405*Overheads!$S$25,
IFERROR(Overheads!$O$50*AQ405,0)
+IFERROR(Overheads!T$60*(AQ405/Overheads!T$66),0))</f>
        <v>0</v>
      </c>
      <c r="BF405" s="215">
        <f ca="1">IF($AE405=FALSE,AR405*Overheads!$S$25,
IFERROR(Overheads!$O$50*AR405,0)
+IFERROR(Overheads!U$60*(AR405/Overheads!U$66),0))</f>
        <v>0</v>
      </c>
      <c r="BG405" s="155">
        <f t="shared" ca="1" si="308"/>
        <v>0.12311455097316969</v>
      </c>
      <c r="BH405" s="165"/>
      <c r="BI405" s="215">
        <f t="shared" ca="1" si="309"/>
        <v>1.0699130115320636</v>
      </c>
      <c r="BJ405" s="215">
        <f t="shared" ca="1" si="275"/>
        <v>6.878746339651455</v>
      </c>
      <c r="BK405" s="215">
        <f t="shared" ca="1" si="276"/>
        <v>0.22595412540266957</v>
      </c>
      <c r="BL405" s="215">
        <f t="shared" ca="1" si="277"/>
        <v>0</v>
      </c>
      <c r="BM405" s="215">
        <f t="shared" ca="1" si="278"/>
        <v>0</v>
      </c>
      <c r="BN405" s="155">
        <f t="shared" ca="1" si="310"/>
        <v>8.1746134765861882</v>
      </c>
      <c r="BO405" s="165"/>
      <c r="BP405" s="187" cm="1">
        <f t="array" ref="BP405">IFERROR(IF($X405=$X404,BP404,INDEX(Forecast_Capex_Input!AC$12:AC$286,$X405)),0)</f>
        <v>0</v>
      </c>
      <c r="BQ405" s="187" cm="1">
        <f t="array" ref="BQ405">IFERROR(IF($X405=$X404,BQ404,INDEX(Forecast_Capex_Input!AD$12:AD$286,$X405)),0)</f>
        <v>0</v>
      </c>
      <c r="BR405" s="187" cm="1">
        <f t="array" ref="BR405">IFERROR(IF($X405=$X404,BR404,INDEX(Forecast_Capex_Input!AE$12:AE$286,$X405)),0)</f>
        <v>1</v>
      </c>
      <c r="BS405" s="187" cm="1">
        <f t="array" ref="BS405">IFERROR(IF($X405=$X404,BS404,INDEX(Forecast_Capex_Input!AF$12:AF$286,$X405)),0)</f>
        <v>0</v>
      </c>
      <c r="BT405" s="187" cm="1">
        <f t="array" ref="BT405">IFERROR(IF($X405=$X404,BT404,INDEX(Forecast_Capex_Input!AG$12:AG$286,$X405)),0)</f>
        <v>0</v>
      </c>
      <c r="BU405" s="165"/>
      <c r="BV405" s="215">
        <f t="shared" si="279"/>
        <v>0</v>
      </c>
      <c r="BW405" s="215">
        <f t="shared" si="280"/>
        <v>0</v>
      </c>
      <c r="BX405" s="215">
        <f t="shared" si="281"/>
        <v>7.1740442755426415</v>
      </c>
      <c r="BY405" s="215">
        <f t="shared" si="282"/>
        <v>0</v>
      </c>
      <c r="BZ405" s="215">
        <f t="shared" si="283"/>
        <v>0</v>
      </c>
      <c r="CA405" s="155">
        <f t="shared" si="311"/>
        <v>7.1740442755426415</v>
      </c>
      <c r="CB405" s="165"/>
      <c r="CC405" s="215">
        <f t="shared" ca="1" si="284"/>
        <v>0</v>
      </c>
      <c r="CD405" s="215">
        <f t="shared" ca="1" si="285"/>
        <v>0</v>
      </c>
      <c r="CE405" s="215">
        <f t="shared" ca="1" si="286"/>
        <v>7.1740442755426415</v>
      </c>
      <c r="CF405" s="215">
        <f t="shared" ca="1" si="287"/>
        <v>0</v>
      </c>
      <c r="CG405" s="215">
        <f t="shared" ca="1" si="288"/>
        <v>0</v>
      </c>
      <c r="CH405" s="155">
        <f t="shared" ca="1" si="312"/>
        <v>7.1740442755426415</v>
      </c>
      <c r="CI405" s="165"/>
      <c r="CJ405" s="215">
        <f t="shared" ca="1" si="289"/>
        <v>0</v>
      </c>
      <c r="CK405" s="215">
        <f t="shared" ca="1" si="290"/>
        <v>0</v>
      </c>
      <c r="CL405" s="215">
        <f t="shared" ca="1" si="291"/>
        <v>0.87745465007037782</v>
      </c>
      <c r="CM405" s="215">
        <f t="shared" ca="1" si="292"/>
        <v>0</v>
      </c>
      <c r="CN405" s="215">
        <f t="shared" ca="1" si="293"/>
        <v>0</v>
      </c>
      <c r="CO405" s="155">
        <f t="shared" ca="1" si="313"/>
        <v>0.87745465007037782</v>
      </c>
      <c r="CP405" s="165"/>
      <c r="CQ405" s="223">
        <f t="shared" ca="1" si="294"/>
        <v>0</v>
      </c>
      <c r="CR405" s="223">
        <f t="shared" ca="1" si="295"/>
        <v>0</v>
      </c>
      <c r="CS405" s="223">
        <f t="shared" ca="1" si="296"/>
        <v>0.12311455097316969</v>
      </c>
      <c r="CT405" s="223">
        <f t="shared" ca="1" si="297"/>
        <v>0</v>
      </c>
      <c r="CU405" s="223">
        <f t="shared" ca="1" si="298"/>
        <v>0</v>
      </c>
      <c r="CV405" s="155">
        <f t="shared" ca="1" si="314"/>
        <v>0.12311455097316969</v>
      </c>
      <c r="CW405" s="165"/>
      <c r="CX405" s="215">
        <f t="shared" ca="1" si="315"/>
        <v>0</v>
      </c>
      <c r="CY405" s="215">
        <f t="shared" ca="1" si="299"/>
        <v>0</v>
      </c>
      <c r="CZ405" s="215">
        <f t="shared" ca="1" si="300"/>
        <v>8.17461347658619</v>
      </c>
      <c r="DA405" s="215">
        <f t="shared" ca="1" si="301"/>
        <v>0</v>
      </c>
      <c r="DB405" s="215">
        <f t="shared" ca="1" si="302"/>
        <v>0</v>
      </c>
      <c r="DC405" s="155">
        <f t="shared" ca="1" si="316"/>
        <v>8.17461347658619</v>
      </c>
      <c r="DD405" s="165"/>
      <c r="DE405" s="188" t="b" cm="1">
        <f t="array" aca="1" ref="DE405" ca="1">OR($G405=Forecast_Capex_Input!$BF$8:$BF$10)</f>
        <v>0</v>
      </c>
      <c r="DF405" s="188" cm="1">
        <f t="array" aca="1" ref="DF405" ca="1">IFERROR(INDEX(Forecast_Capex_Input!BG$12:BG$286,$X405)
*(INDEX(Forecast_Capex_Input!$H$12:$H$286,$X405)=Repex),0)
*$DE405</f>
        <v>0</v>
      </c>
      <c r="DG405" s="188" cm="1">
        <f t="array" aca="1" ref="DG405" ca="1">IFERROR(INDEX(Forecast_Capex_Input!BH$12:BH$286,$X405)
*(INDEX(Forecast_Capex_Input!$H$12:$H$286,$X405)=Repex),0)
*$DE405</f>
        <v>0</v>
      </c>
      <c r="DH405" s="188" cm="1">
        <f t="array" aca="1" ref="DH405" ca="1">IFERROR(INDEX(Forecast_Capex_Input!BI$12:BI$286,$X405)
*(INDEX(Forecast_Capex_Input!$H$12:$H$286,$X405)=Repex),0)
*$DE405</f>
        <v>0</v>
      </c>
      <c r="DI405" s="188" cm="1">
        <f t="array" aca="1" ref="DI405" ca="1">IFERROR(INDEX(Forecast_Capex_Input!BJ$12:BJ$286,$X405)
*(INDEX(Forecast_Capex_Input!$H$12:$H$286,$X405)=Repex),0)
*$DE405</f>
        <v>0</v>
      </c>
      <c r="DJ405" s="188" cm="1">
        <f t="array" aca="1" ref="DJ405" ca="1">IFERROR(INDEX(Forecast_Capex_Input!BK$12:BK$286,$X405)
*(INDEX(Forecast_Capex_Input!$H$12:$H$286,$X405)=Repex),0)
*$DE405</f>
        <v>0</v>
      </c>
      <c r="DK405" s="188" cm="1">
        <f t="array" aca="1" ref="DK405" ca="1">IFERROR(INDEX(Forecast_Capex_Input!BL$12:BL$286,$X405)
*(INDEX(Forecast_Capex_Input!$H$12:$H$286,$X405)=Repex),0)
*$DE405</f>
        <v>0</v>
      </c>
      <c r="DL405" s="165"/>
      <c r="DM405" s="188" t="b" cm="1">
        <f t="array" aca="1" ref="DM405" ca="1">OR($G405=Forecast_Capex_Input!$BN$8:$BN$9)</f>
        <v>1</v>
      </c>
      <c r="DN405" s="188" cm="1">
        <f t="array" aca="1" ref="DN405" ca="1">IFERROR(INDEX(Forecast_Capex_Input!BO$12:BO$286,$X405)
*(INDEX(Forecast_Capex_Input!$H$12:$H$286,$X405)=Repex),0)
*$DM405</f>
        <v>0</v>
      </c>
      <c r="DO405" s="188" cm="1">
        <f t="array" aca="1" ref="DO405" ca="1">IFERROR(INDEX(Forecast_Capex_Input!BP$12:BP$286,$X405)
*(INDEX(Forecast_Capex_Input!$H$12:$H$286,$X405)=Repex),0)
*$DM405</f>
        <v>0</v>
      </c>
      <c r="DP405" s="188" cm="1">
        <f t="array" aca="1" ref="DP405" ca="1">IFERROR(INDEX(Forecast_Capex_Input!BQ$12:BQ$286,$X405)
*(INDEX(Forecast_Capex_Input!$H$12:$H$286,$X405)=Repex),0)
*$DM405</f>
        <v>0</v>
      </c>
      <c r="DQ405" s="188" cm="1">
        <f t="array" aca="1" ref="DQ405" ca="1">IFERROR(INDEX(Forecast_Capex_Input!BR$12:BR$286,$X405)
*(INDEX(Forecast_Capex_Input!$H$12:$H$286,$X405)=Repex),0)
*$DM405</f>
        <v>0</v>
      </c>
      <c r="DR405" s="188" cm="1">
        <f t="array" aca="1" ref="DR405" ca="1">IFERROR(INDEX(Forecast_Capex_Input!BS$12:BS$286,$X405)
*(INDEX(Forecast_Capex_Input!$H$12:$H$286,$X405)=Repex),0)
*$DM405</f>
        <v>0</v>
      </c>
      <c r="DS405" s="165"/>
      <c r="DT405" s="188" t="b" cm="1">
        <f t="array" aca="1" ref="DT405" ca="1">OR($G405=Forecast_Capex_Input!$BU$8:$BU$10)</f>
        <v>0</v>
      </c>
      <c r="DU405" s="188" cm="1">
        <f t="array" aca="1" ref="DU405" ca="1">IFERROR(INDEX(Forecast_Capex_Input!BV$12:BV$286,$X405)
*(INDEX(Forecast_Capex_Input!$H$12:$H$286,$X405)=Repex),0)
*$DT405</f>
        <v>0</v>
      </c>
      <c r="DV405" s="188" cm="1">
        <f t="array" aca="1" ref="DV405" ca="1">IFERROR(INDEX(Forecast_Capex_Input!BW$12:BW$286,$X405)
*(INDEX(Forecast_Capex_Input!$H$12:$H$286,$X405)=Repex),0)
*$DT405</f>
        <v>0</v>
      </c>
      <c r="DW405" s="188" cm="1">
        <f t="array" aca="1" ref="DW405" ca="1">IFERROR(INDEX(Forecast_Capex_Input!BX$12:BX$286,$X405)
*(INDEX(Forecast_Capex_Input!$H$12:$H$286,$X405)=Repex),0)
*$DT405</f>
        <v>0</v>
      </c>
      <c r="DX405" s="188" cm="1">
        <f t="array" aca="1" ref="DX405" ca="1">IFERROR(INDEX(Forecast_Capex_Input!BY$12:BY$286,$X405)
*(INDEX(Forecast_Capex_Input!$H$12:$H$286,$X405)=Repex),0)
*$DT405</f>
        <v>0</v>
      </c>
      <c r="DY405" s="188" cm="1">
        <f t="array" aca="1" ref="DY405" ca="1">IFERROR(INDEX(Forecast_Capex_Input!BZ$12:BZ$286,$X405)
*(INDEX(Forecast_Capex_Input!$H$12:$H$286,$X405)=Repex),0)
*$DT405</f>
        <v>0</v>
      </c>
      <c r="DZ405" s="188" cm="1">
        <f t="array" aca="1" ref="DZ405" ca="1">IFERROR(INDEX(Forecast_Capex_Input!CA$12:CA$286,$X405)
*(INDEX(Forecast_Capex_Input!$H$12:$H$286,$X405)=Repex),0)
*$DT405</f>
        <v>0</v>
      </c>
      <c r="EA405" s="188" cm="1">
        <f t="array" aca="1" ref="EA405" ca="1">IFERROR(INDEX(Forecast_Capex_Input!CB$12:CB$286,$X405)
*(INDEX(Forecast_Capex_Input!$H$12:$H$286,$X405)=Repex),0)
*$DT405</f>
        <v>0</v>
      </c>
      <c r="EB405" s="188" cm="1">
        <f t="array" aca="1" ref="EB405" ca="1">IFERROR(INDEX(Forecast_Capex_Input!CC$12:CC$286,$X405)
*(INDEX(Forecast_Capex_Input!$H$12:$H$286,$X405)=Repex),0)
*$DT405</f>
        <v>0</v>
      </c>
      <c r="EC405" s="165"/>
      <c r="ED405" s="226">
        <f t="shared" ca="1" si="303"/>
        <v>7.1740442755426415</v>
      </c>
      <c r="EE405" s="174">
        <v>9</v>
      </c>
    </row>
    <row r="406" spans="3:135" x14ac:dyDescent="0.2">
      <c r="C406" s="174">
        <f t="shared" si="304"/>
        <v>396</v>
      </c>
      <c r="D406" s="167" t="str" cm="1">
        <f t="array" ref="D406">IFERROR(INDEX(Forecast_Capex_Input!$D$12:$D$286,$X406),NA)</f>
        <v>Maintain Voltage in Greater Sydney area</v>
      </c>
      <c r="E406" s="172" t="b" cm="1">
        <f t="array" ref="E406">IF($X406=NA,NA,INDEX(Forecast_Capex_Input!$E$12:$E$286,$X406))</f>
        <v>1</v>
      </c>
      <c r="F406" s="167" t="str" cm="1">
        <f t="array" aca="1" ref="F406" ca="1">IFERROR(INDEX(General!$E$25:$E$26,$Y406),NA)</f>
        <v>Non-Labour</v>
      </c>
      <c r="G406" s="167" t="str" cm="1">
        <f t="array" aca="1" ref="G406" ca="1">IFERROR(INDEX(Forecast_Capex_Input!$AI$11:$BB$11,$AA406),NA)</f>
        <v>Secondary Systems</v>
      </c>
      <c r="H406" s="189" cm="1">
        <f t="array" aca="1" ref="H406" ca="1">IFERROR(INDEX(Forecast_Capex_Input!$AI$12:$BB$286,$X406,$AA406),NA)</f>
        <v>0.05</v>
      </c>
      <c r="I406" s="199" t="str" cm="1">
        <f t="array" ref="I406">IFERROR(INDEX(Forecast_Capex_Input!$F$12:$F$286,$X406),NA)</f>
        <v>Augmentation Expenditure</v>
      </c>
      <c r="J406" s="199" t="str" cm="1">
        <f t="array" ref="J406">IFERROR(INDEX(Forecast_Capex_Input!G$12:G$286,$X406),NA)</f>
        <v>Augmentations</v>
      </c>
      <c r="K406" s="199" t="str" cm="1">
        <f t="array" ref="K406">IFERROR(INDEX(Forecast_Capex_Input!H$12:H$286,$X406),NA)</f>
        <v>Augex</v>
      </c>
      <c r="L406" s="199" t="str" cm="1">
        <f t="array" ref="L406">IFERROR(INDEX(Forecast_Capex_Input!I$12:I$286,$X406),NA)</f>
        <v>Compliance</v>
      </c>
      <c r="M406" s="199" t="str" cm="1">
        <f t="array" ref="M406">IFERROR(INDEX(Forecast_Capex_Input!J$12:J$286,$X406),NA)</f>
        <v>N/A</v>
      </c>
      <c r="N406" s="199" t="str" cm="1">
        <f t="array" ref="N406">IFERROR(INDEX(Forecast_Capex_Input!K$12:K$286,$X406),NA)</f>
        <v>N/A</v>
      </c>
      <c r="O406" s="199" t="str" cm="1">
        <f t="array" ref="O406">IFERROR(INDEX(Forecast_Capex_Input!L$12:L$286,$X406),NA)</f>
        <v>N/A</v>
      </c>
      <c r="P406" s="199" t="str" cm="1">
        <f t="array" ref="P406">IFERROR(INDEX(Forecast_Capex_Input!M$12:M$286,$X406),NA)</f>
        <v>N/A</v>
      </c>
      <c r="Q406" s="172" t="str" cm="1">
        <f t="array" ref="Q406">IFERROR(INDEX(Forecast_Capex_Input!N$12:N$286,$X406),NA)</f>
        <v>No</v>
      </c>
      <c r="R406" s="265" cm="1">
        <f t="array" ref="R406">IFERROR(INDEX(Forecast_Capex_Input!O$12:O$286,$X406),0)</f>
        <v>0</v>
      </c>
      <c r="S406" s="172" t="str" cm="1">
        <f t="array" ref="S406">IFERROR(INDEX(Forecast_Capex_Input!P$12:P$286,$X406),0)</f>
        <v>Energy transition</v>
      </c>
      <c r="T406" s="199" t="str" cm="1">
        <f t="array" aca="1" ref="T406" ca="1">IFERROR(INDEX(General!$K$84:$K$103,$AA406),NA)</f>
        <v>Secondary Systems (2018-23)</v>
      </c>
      <c r="U406" s="188" cm="1">
        <f t="array" aca="1" ref="U406" ca="1">IFERROR(
IF($F406=General!$E$25,INDEX(Forecast_Capex_Input!S$12:S$286,$X406),
INDEX(Forecast_Capex_Input!T$12:T$286,$X406)),0)</f>
        <v>0.84</v>
      </c>
      <c r="V406" s="222" t="b">
        <f>IFERROR(INDEX(Overheads!$T$19:$T$26,MATCH($I406,Overheads!$E$19:$E$26,0)),FALSE)</f>
        <v>1</v>
      </c>
      <c r="W406" s="165"/>
      <c r="X406" s="174">
        <f>IFERROR(
IF(MATCH($C406,Forecast_Capex_Input!$CI$12:$CI$286,1)+1&gt;MAX(Forecast_Capex_Input!$C$12:$C$286),NA,
MATCH($C406,Forecast_Capex_Input!$CI$12:$CI$286,1)+1),1)</f>
        <v>152</v>
      </c>
      <c r="Y406" s="174" cm="1">
        <f t="array" aca="1" ref="Y406" ca="1">IFERROR(
IF(X405&lt;&gt;X406,1,
IF(COUNTIF(OFFSET(Y405,0,0,-INDEX(Forecast_Capex_Input!$CG$12:$CG$286,$X406)),Y405)=INDEX(Forecast_Capex_Input!$CG$12:$CG$286,$X406),Y405+1,Y405)),NA)</f>
        <v>2</v>
      </c>
      <c r="Z406" s="174" cm="1">
        <f t="array" ref="Z406">IFERROR($C406-IF($X406=1,1,INDEX(Forecast_Capex_Input!$CI$12:$CI$286,$X406-1))+1,NA)</f>
        <v>4</v>
      </c>
      <c r="AA406" s="174" cm="1">
        <f t="array" aca="1" ref="AA406" ca="1">IFERROR(IF(Y406=1,
INDEX(Forecast_Capex_Input!$AI$10:$BB$10,SMALL(IF(INDEX(Forecast_Capex_Input!$AI$12:$BB$286,$X406,0)&gt;0,COLUMN(Forecast_Capex_Input!$AI$10:$BB$10)-COLUMN(Forecast_Capex_Input!$AI$12)+1),ROWS(OFFSET(AA405,0,0,-$Z406)))),
OFFSET(AA405,-INDEX(Forecast_Capex_Input!$CG$12:$CG$286,$X406)+1,0)),NA)</f>
        <v>4</v>
      </c>
      <c r="AB406" s="174">
        <f t="shared" ca="1" si="273"/>
        <v>2</v>
      </c>
      <c r="AC406" s="222" t="b">
        <f t="shared" si="305"/>
        <v>0</v>
      </c>
      <c r="AD406" s="220" t="b">
        <v>0</v>
      </c>
      <c r="AE406" s="222" t="b">
        <f t="shared" si="274"/>
        <v>1</v>
      </c>
      <c r="AF406" s="165"/>
      <c r="AG406" s="215">
        <v>4.8591683411958818E-2</v>
      </c>
      <c r="AH406" s="215">
        <v>0.31863398958661521</v>
      </c>
      <c r="AI406" s="215">
        <v>1.0355604661564993E-2</v>
      </c>
      <c r="AJ406" s="215">
        <v>0</v>
      </c>
      <c r="AK406" s="215">
        <v>0</v>
      </c>
      <c r="AL406" s="155">
        <v>0.37758127766013899</v>
      </c>
      <c r="AM406" s="165"/>
      <c r="AN406" s="215" cm="1">
        <f t="array" aca="1" ref="AN406" ca="1">IFERROR(INDEX(General!O$33:O$34,$AB406)
*AG406,0)</f>
        <v>4.8591683411958818E-2</v>
      </c>
      <c r="AO406" s="215" cm="1">
        <f t="array" aca="1" ref="AO406" ca="1">IFERROR(INDEX(General!P$33:P$34,$AB406)
*AH406,0)</f>
        <v>0.31863398958661521</v>
      </c>
      <c r="AP406" s="215" cm="1">
        <f t="array" aca="1" ref="AP406" ca="1">IFERROR(INDEX(General!Q$33:Q$34,$AB406)
*AI406,0)</f>
        <v>1.0355604661564993E-2</v>
      </c>
      <c r="AQ406" s="215" cm="1">
        <f t="array" aca="1" ref="AQ406" ca="1">IFERROR(INDEX(General!R$33:R$34,$AB406)
*AJ406,0)</f>
        <v>0</v>
      </c>
      <c r="AR406" s="215" cm="1">
        <f t="array" aca="1" ref="AR406" ca="1">IFERROR(INDEX(General!S$33:S$34,$AB406)
*AK406,0)</f>
        <v>0</v>
      </c>
      <c r="AS406" s="155">
        <f t="shared" ca="1" si="306"/>
        <v>0.37758127766013899</v>
      </c>
      <c r="AT406" s="165"/>
      <c r="AU406" s="215">
        <f ca="1">IF($AE406=FALSE,AN406*Overheads!$R$24*$V406,
IFERROR(Overheads!$O$49*$V406*AN406,0)
+IFERROR(Overheads!Q$59*$V406*(AN406/Overheads!Q$68),0))</f>
        <v>6.806061944660719E-3</v>
      </c>
      <c r="AV406" s="215">
        <f ca="1">IF($AE406=FALSE,AO406*Overheads!$R$24*$V406,
IFERROR(Overheads!$O$49*$V406*AO406,0)
+IFERROR(Overheads!R$59*$V406*(AO406/Overheads!R$68),0))</f>
        <v>3.8029106998491817E-2</v>
      </c>
      <c r="AW406" s="215">
        <f ca="1">IF($AE406=FALSE,AP406*Overheads!$R$24*$V406,
IFERROR(Overheads!$O$49*$V406*AP406,0)
+IFERROR(Overheads!S$59*$V406*(AP406/Overheads!S$68),0))</f>
        <v>1.3466547447620889E-3</v>
      </c>
      <c r="AX406" s="215">
        <f ca="1">IF($AE406=FALSE,AQ406*Overheads!$R$24*$V406,
IFERROR(Overheads!$O$49*$V406*AQ406,0)
+IFERROR(Overheads!T$59*$V406*(AQ406/Overheads!T$68),0))</f>
        <v>0</v>
      </c>
      <c r="AY406" s="215">
        <f ca="1">IF($AE406=FALSE,AR406*Overheads!$R$24*$V406,
IFERROR(Overheads!$O$49*$V406*AR406,0)
+IFERROR(Overheads!U$59*$V406*(AR406/Overheads!U$68),0))</f>
        <v>0</v>
      </c>
      <c r="AZ406" s="155">
        <f t="shared" ca="1" si="307"/>
        <v>4.6181823687914625E-2</v>
      </c>
      <c r="BA406" s="165"/>
      <c r="BB406" s="215">
        <f ca="1">IF($AE406=FALSE,AN406*Overheads!$S$25,
IFERROR(Overheads!$O$50*AN406,0)
+IFERROR(Overheads!Q$60*(AN406/Overheads!Q$66),0))</f>
        <v>9.1346577664697614E-4</v>
      </c>
      <c r="BC406" s="215">
        <f ca="1">IF($AE406=FALSE,AO406*Overheads!$S$25,
IFERROR(Overheads!$O$50*AO406,0)
+IFERROR(Overheads!R$60*(AO406/Overheads!R$66),0))</f>
        <v>5.3761844491801132E-3</v>
      </c>
      <c r="BD406" s="215">
        <f ca="1">IF($AE406=FALSE,AP406*Overheads!$S$25,
IFERROR(Overheads!$O$50*AP406,0)
+IFERROR(Overheads!S$60*(AP406/Overheads!S$66),0))</f>
        <v>1.9006298328710445E-4</v>
      </c>
      <c r="BE406" s="215">
        <f ca="1">IF($AE406=FALSE,AQ406*Overheads!$S$25,
IFERROR(Overheads!$O$50*AQ406,0)
+IFERROR(Overheads!T$60*(AQ406/Overheads!T$66),0))</f>
        <v>0</v>
      </c>
      <c r="BF406" s="215">
        <f ca="1">IF($AE406=FALSE,AR406*Overheads!$S$25,
IFERROR(Overheads!$O$50*AR406,0)
+IFERROR(Overheads!U$60*(AR406/Overheads!U$66),0))</f>
        <v>0</v>
      </c>
      <c r="BG406" s="155">
        <f t="shared" ca="1" si="308"/>
        <v>6.4797132091141936E-3</v>
      </c>
      <c r="BH406" s="165"/>
      <c r="BI406" s="215">
        <f t="shared" ca="1" si="309"/>
        <v>5.6311211133266516E-2</v>
      </c>
      <c r="BJ406" s="215">
        <f t="shared" ca="1" si="275"/>
        <v>0.36203928103428712</v>
      </c>
      <c r="BK406" s="215">
        <f t="shared" ca="1" si="276"/>
        <v>1.1892322389614187E-2</v>
      </c>
      <c r="BL406" s="215">
        <f t="shared" ca="1" si="277"/>
        <v>0</v>
      </c>
      <c r="BM406" s="215">
        <f t="shared" ca="1" si="278"/>
        <v>0</v>
      </c>
      <c r="BN406" s="155">
        <f t="shared" ca="1" si="310"/>
        <v>0.43024281455716784</v>
      </c>
      <c r="BO406" s="165"/>
      <c r="BP406" s="187" cm="1">
        <f t="array" ref="BP406">IFERROR(IF($X406=$X405,BP405,INDEX(Forecast_Capex_Input!AC$12:AC$286,$X406)),0)</f>
        <v>0</v>
      </c>
      <c r="BQ406" s="187" cm="1">
        <f t="array" ref="BQ406">IFERROR(IF($X406=$X405,BQ405,INDEX(Forecast_Capex_Input!AD$12:AD$286,$X406)),0)</f>
        <v>0</v>
      </c>
      <c r="BR406" s="187" cm="1">
        <f t="array" ref="BR406">IFERROR(IF($X406=$X405,BR405,INDEX(Forecast_Capex_Input!AE$12:AE$286,$X406)),0)</f>
        <v>1</v>
      </c>
      <c r="BS406" s="187" cm="1">
        <f t="array" ref="BS406">IFERROR(IF($X406=$X405,BS405,INDEX(Forecast_Capex_Input!AF$12:AF$286,$X406)),0)</f>
        <v>0</v>
      </c>
      <c r="BT406" s="187" cm="1">
        <f t="array" ref="BT406">IFERROR(IF($X406=$X405,BT405,INDEX(Forecast_Capex_Input!AG$12:AG$286,$X406)),0)</f>
        <v>0</v>
      </c>
      <c r="BU406" s="165"/>
      <c r="BV406" s="215">
        <f t="shared" si="279"/>
        <v>0</v>
      </c>
      <c r="BW406" s="215">
        <f t="shared" si="280"/>
        <v>0</v>
      </c>
      <c r="BX406" s="215">
        <f t="shared" si="281"/>
        <v>0.37758127766013899</v>
      </c>
      <c r="BY406" s="215">
        <f t="shared" si="282"/>
        <v>0</v>
      </c>
      <c r="BZ406" s="215">
        <f t="shared" si="283"/>
        <v>0</v>
      </c>
      <c r="CA406" s="155">
        <f t="shared" si="311"/>
        <v>0.37758127766013899</v>
      </c>
      <c r="CB406" s="165"/>
      <c r="CC406" s="215">
        <f t="shared" ca="1" si="284"/>
        <v>0</v>
      </c>
      <c r="CD406" s="215">
        <f t="shared" ca="1" si="285"/>
        <v>0</v>
      </c>
      <c r="CE406" s="215">
        <f t="shared" ca="1" si="286"/>
        <v>0.37758127766013899</v>
      </c>
      <c r="CF406" s="215">
        <f t="shared" ca="1" si="287"/>
        <v>0</v>
      </c>
      <c r="CG406" s="215">
        <f t="shared" ca="1" si="288"/>
        <v>0</v>
      </c>
      <c r="CH406" s="155">
        <f t="shared" ca="1" si="312"/>
        <v>0.37758127766013899</v>
      </c>
      <c r="CI406" s="165"/>
      <c r="CJ406" s="215">
        <f t="shared" ca="1" si="289"/>
        <v>0</v>
      </c>
      <c r="CK406" s="215">
        <f t="shared" ca="1" si="290"/>
        <v>0</v>
      </c>
      <c r="CL406" s="215">
        <f t="shared" ca="1" si="291"/>
        <v>4.6181823687914625E-2</v>
      </c>
      <c r="CM406" s="215">
        <f t="shared" ca="1" si="292"/>
        <v>0</v>
      </c>
      <c r="CN406" s="215">
        <f t="shared" ca="1" si="293"/>
        <v>0</v>
      </c>
      <c r="CO406" s="155">
        <f t="shared" ca="1" si="313"/>
        <v>4.6181823687914625E-2</v>
      </c>
      <c r="CP406" s="165"/>
      <c r="CQ406" s="223">
        <f t="shared" ca="1" si="294"/>
        <v>0</v>
      </c>
      <c r="CR406" s="223">
        <f t="shared" ca="1" si="295"/>
        <v>0</v>
      </c>
      <c r="CS406" s="223">
        <f t="shared" ca="1" si="296"/>
        <v>6.4797132091141936E-3</v>
      </c>
      <c r="CT406" s="223">
        <f t="shared" ca="1" si="297"/>
        <v>0</v>
      </c>
      <c r="CU406" s="223">
        <f t="shared" ca="1" si="298"/>
        <v>0</v>
      </c>
      <c r="CV406" s="155">
        <f t="shared" ca="1" si="314"/>
        <v>6.4797132091141936E-3</v>
      </c>
      <c r="CW406" s="165"/>
      <c r="CX406" s="215">
        <f t="shared" ca="1" si="315"/>
        <v>0</v>
      </c>
      <c r="CY406" s="215">
        <f t="shared" ca="1" si="299"/>
        <v>0</v>
      </c>
      <c r="CZ406" s="215">
        <f t="shared" ca="1" si="300"/>
        <v>0.43024281455716779</v>
      </c>
      <c r="DA406" s="215">
        <f t="shared" ca="1" si="301"/>
        <v>0</v>
      </c>
      <c r="DB406" s="215">
        <f t="shared" ca="1" si="302"/>
        <v>0</v>
      </c>
      <c r="DC406" s="155">
        <f t="shared" ca="1" si="316"/>
        <v>0.43024281455716779</v>
      </c>
      <c r="DD406" s="165"/>
      <c r="DE406" s="188" t="b" cm="1">
        <f t="array" aca="1" ref="DE406" ca="1">OR($G406=Forecast_Capex_Input!$BF$8:$BF$10)</f>
        <v>0</v>
      </c>
      <c r="DF406" s="188" cm="1">
        <f t="array" aca="1" ref="DF406" ca="1">IFERROR(INDEX(Forecast_Capex_Input!BG$12:BG$286,$X406)
*(INDEX(Forecast_Capex_Input!$H$12:$H$286,$X406)=Repex),0)
*$DE406</f>
        <v>0</v>
      </c>
      <c r="DG406" s="188" cm="1">
        <f t="array" aca="1" ref="DG406" ca="1">IFERROR(INDEX(Forecast_Capex_Input!BH$12:BH$286,$X406)
*(INDEX(Forecast_Capex_Input!$H$12:$H$286,$X406)=Repex),0)
*$DE406</f>
        <v>0</v>
      </c>
      <c r="DH406" s="188" cm="1">
        <f t="array" aca="1" ref="DH406" ca="1">IFERROR(INDEX(Forecast_Capex_Input!BI$12:BI$286,$X406)
*(INDEX(Forecast_Capex_Input!$H$12:$H$286,$X406)=Repex),0)
*$DE406</f>
        <v>0</v>
      </c>
      <c r="DI406" s="188" cm="1">
        <f t="array" aca="1" ref="DI406" ca="1">IFERROR(INDEX(Forecast_Capex_Input!BJ$12:BJ$286,$X406)
*(INDEX(Forecast_Capex_Input!$H$12:$H$286,$X406)=Repex),0)
*$DE406</f>
        <v>0</v>
      </c>
      <c r="DJ406" s="188" cm="1">
        <f t="array" aca="1" ref="DJ406" ca="1">IFERROR(INDEX(Forecast_Capex_Input!BK$12:BK$286,$X406)
*(INDEX(Forecast_Capex_Input!$H$12:$H$286,$X406)=Repex),0)
*$DE406</f>
        <v>0</v>
      </c>
      <c r="DK406" s="188" cm="1">
        <f t="array" aca="1" ref="DK406" ca="1">IFERROR(INDEX(Forecast_Capex_Input!BL$12:BL$286,$X406)
*(INDEX(Forecast_Capex_Input!$H$12:$H$286,$X406)=Repex),0)
*$DE406</f>
        <v>0</v>
      </c>
      <c r="DL406" s="165"/>
      <c r="DM406" s="188" t="b" cm="1">
        <f t="array" aca="1" ref="DM406" ca="1">OR($G406=Forecast_Capex_Input!$BN$8:$BN$9)</f>
        <v>0</v>
      </c>
      <c r="DN406" s="188" cm="1">
        <f t="array" aca="1" ref="DN406" ca="1">IFERROR(INDEX(Forecast_Capex_Input!BO$12:BO$286,$X406)
*(INDEX(Forecast_Capex_Input!$H$12:$H$286,$X406)=Repex),0)
*$DM406</f>
        <v>0</v>
      </c>
      <c r="DO406" s="188" cm="1">
        <f t="array" aca="1" ref="DO406" ca="1">IFERROR(INDEX(Forecast_Capex_Input!BP$12:BP$286,$X406)
*(INDEX(Forecast_Capex_Input!$H$12:$H$286,$X406)=Repex),0)
*$DM406</f>
        <v>0</v>
      </c>
      <c r="DP406" s="188" cm="1">
        <f t="array" aca="1" ref="DP406" ca="1">IFERROR(INDEX(Forecast_Capex_Input!BQ$12:BQ$286,$X406)
*(INDEX(Forecast_Capex_Input!$H$12:$H$286,$X406)=Repex),0)
*$DM406</f>
        <v>0</v>
      </c>
      <c r="DQ406" s="188" cm="1">
        <f t="array" aca="1" ref="DQ406" ca="1">IFERROR(INDEX(Forecast_Capex_Input!BR$12:BR$286,$X406)
*(INDEX(Forecast_Capex_Input!$H$12:$H$286,$X406)=Repex),0)
*$DM406</f>
        <v>0</v>
      </c>
      <c r="DR406" s="188" cm="1">
        <f t="array" aca="1" ref="DR406" ca="1">IFERROR(INDEX(Forecast_Capex_Input!BS$12:BS$286,$X406)
*(INDEX(Forecast_Capex_Input!$H$12:$H$286,$X406)=Repex),0)
*$DM406</f>
        <v>0</v>
      </c>
      <c r="DS406" s="165"/>
      <c r="DT406" s="188" t="b" cm="1">
        <f t="array" aca="1" ref="DT406" ca="1">OR($G406=Forecast_Capex_Input!$BU$8:$BU$10)</f>
        <v>1</v>
      </c>
      <c r="DU406" s="188" cm="1">
        <f t="array" aca="1" ref="DU406" ca="1">IFERROR(INDEX(Forecast_Capex_Input!BV$12:BV$286,$X406)
*(INDEX(Forecast_Capex_Input!$H$12:$H$286,$X406)=Repex),0)
*$DT406</f>
        <v>0</v>
      </c>
      <c r="DV406" s="188" cm="1">
        <f t="array" aca="1" ref="DV406" ca="1">IFERROR(INDEX(Forecast_Capex_Input!BW$12:BW$286,$X406)
*(INDEX(Forecast_Capex_Input!$H$12:$H$286,$X406)=Repex),0)
*$DT406</f>
        <v>0</v>
      </c>
      <c r="DW406" s="188" cm="1">
        <f t="array" aca="1" ref="DW406" ca="1">IFERROR(INDEX(Forecast_Capex_Input!BX$12:BX$286,$X406)
*(INDEX(Forecast_Capex_Input!$H$12:$H$286,$X406)=Repex),0)
*$DT406</f>
        <v>0</v>
      </c>
      <c r="DX406" s="188" cm="1">
        <f t="array" aca="1" ref="DX406" ca="1">IFERROR(INDEX(Forecast_Capex_Input!BY$12:BY$286,$X406)
*(INDEX(Forecast_Capex_Input!$H$12:$H$286,$X406)=Repex),0)
*$DT406</f>
        <v>0</v>
      </c>
      <c r="DY406" s="188" cm="1">
        <f t="array" aca="1" ref="DY406" ca="1">IFERROR(INDEX(Forecast_Capex_Input!BZ$12:BZ$286,$X406)
*(INDEX(Forecast_Capex_Input!$H$12:$H$286,$X406)=Repex),0)
*$DT406</f>
        <v>0</v>
      </c>
      <c r="DZ406" s="188" cm="1">
        <f t="array" aca="1" ref="DZ406" ca="1">IFERROR(INDEX(Forecast_Capex_Input!CA$12:CA$286,$X406)
*(INDEX(Forecast_Capex_Input!$H$12:$H$286,$X406)=Repex),0)
*$DT406</f>
        <v>0</v>
      </c>
      <c r="EA406" s="188" cm="1">
        <f t="array" aca="1" ref="EA406" ca="1">IFERROR(INDEX(Forecast_Capex_Input!CB$12:CB$286,$X406)
*(INDEX(Forecast_Capex_Input!$H$12:$H$286,$X406)=Repex),0)
*$DT406</f>
        <v>0</v>
      </c>
      <c r="EB406" s="188" cm="1">
        <f t="array" aca="1" ref="EB406" ca="1">IFERROR(INDEX(Forecast_Capex_Input!CC$12:CC$286,$X406)
*(INDEX(Forecast_Capex_Input!$H$12:$H$286,$X406)=Repex),0)
*$DT406</f>
        <v>0</v>
      </c>
      <c r="EC406" s="165"/>
      <c r="ED406" s="226">
        <f t="shared" ca="1" si="303"/>
        <v>0.37758127766013899</v>
      </c>
      <c r="EE406" s="174">
        <v>52</v>
      </c>
    </row>
    <row r="407" spans="3:135" x14ac:dyDescent="0.2">
      <c r="C407" s="174">
        <f t="shared" si="304"/>
        <v>397</v>
      </c>
      <c r="D407" s="167" t="str" cm="1">
        <f t="array" ref="D407">IFERROR(INDEX(Forecast_Capex_Input!$D$12:$D$286,$X407),NA)</f>
        <v>Manage multiple contingencies in North West NSW area</v>
      </c>
      <c r="E407" s="172" t="b" cm="1">
        <f t="array" ref="E407">IF($X407=NA,NA,INDEX(Forecast_Capex_Input!$E$12:$E$286,$X407))</f>
        <v>1</v>
      </c>
      <c r="F407" s="167" t="str" cm="1">
        <f t="array" aca="1" ref="F407" ca="1">IFERROR(INDEX(General!$E$25:$E$26,$Y407),NA)</f>
        <v>Labour</v>
      </c>
      <c r="G407" s="167" t="str" cm="1">
        <f t="array" aca="1" ref="G407" ca="1">IFERROR(INDEX(Forecast_Capex_Input!$AI$11:$BB$11,$AA407),NA)</f>
        <v>Secondary Systems</v>
      </c>
      <c r="H407" s="189" cm="1">
        <f t="array" aca="1" ref="H407" ca="1">IFERROR(INDEX(Forecast_Capex_Input!$AI$12:$BB$286,$X407,$AA407),NA)</f>
        <v>0.8</v>
      </c>
      <c r="I407" s="199" t="str" cm="1">
        <f t="array" ref="I407">IFERROR(INDEX(Forecast_Capex_Input!$F$12:$F$286,$X407),NA)</f>
        <v>Augmentation Expenditure</v>
      </c>
      <c r="J407" s="199" t="str" cm="1">
        <f t="array" ref="J407">IFERROR(INDEX(Forecast_Capex_Input!G$12:G$286,$X407),NA)</f>
        <v>Augmentations</v>
      </c>
      <c r="K407" s="199" t="str" cm="1">
        <f t="array" ref="K407">IFERROR(INDEX(Forecast_Capex_Input!H$12:H$286,$X407),NA)</f>
        <v>Augex</v>
      </c>
      <c r="L407" s="199" t="str" cm="1">
        <f t="array" ref="L407">IFERROR(INDEX(Forecast_Capex_Input!I$12:I$286,$X407),NA)</f>
        <v>Economic Benefits</v>
      </c>
      <c r="M407" s="199" t="str" cm="1">
        <f t="array" ref="M407">IFERROR(INDEX(Forecast_Capex_Input!J$12:J$286,$X407),NA)</f>
        <v>N/A</v>
      </c>
      <c r="N407" s="199" t="str" cm="1">
        <f t="array" ref="N407">IFERROR(INDEX(Forecast_Capex_Input!K$12:K$286,$X407),NA)</f>
        <v>N/A</v>
      </c>
      <c r="O407" s="199" t="str" cm="1">
        <f t="array" ref="O407">IFERROR(INDEX(Forecast_Capex_Input!L$12:L$286,$X407),NA)</f>
        <v>N/A</v>
      </c>
      <c r="P407" s="199" t="str" cm="1">
        <f t="array" ref="P407">IFERROR(INDEX(Forecast_Capex_Input!M$12:M$286,$X407),NA)</f>
        <v>N/A</v>
      </c>
      <c r="Q407" s="172" t="str" cm="1">
        <f t="array" ref="Q407">IFERROR(INDEX(Forecast_Capex_Input!N$12:N$286,$X407),NA)</f>
        <v>Yes</v>
      </c>
      <c r="R407" s="265" cm="1">
        <f t="array" ref="R407">IFERROR(INDEX(Forecast_Capex_Input!O$12:O$286,$X407),0)</f>
        <v>0</v>
      </c>
      <c r="S407" s="172" t="str" cm="1">
        <f t="array" ref="S407">IFERROR(INDEX(Forecast_Capex_Input!P$12:P$286,$X407),0)</f>
        <v>Safety security &amp; reliability</v>
      </c>
      <c r="T407" s="199" t="str" cm="1">
        <f t="array" aca="1" ref="T407" ca="1">IFERROR(INDEX(General!$K$84:$K$103,$AA407),NA)</f>
        <v>Secondary Systems (2018-23)</v>
      </c>
      <c r="U407" s="188" cm="1">
        <f t="array" aca="1" ref="U407" ca="1">IFERROR(
IF($F407=General!$E$25,INDEX(Forecast_Capex_Input!S$12:S$286,$X407),
INDEX(Forecast_Capex_Input!T$12:T$286,$X407)),0)</f>
        <v>0.2</v>
      </c>
      <c r="V407" s="222" t="b">
        <f>IFERROR(INDEX(Overheads!$T$19:$T$26,MATCH($I407,Overheads!$E$19:$E$26,0)),FALSE)</f>
        <v>1</v>
      </c>
      <c r="W407" s="165"/>
      <c r="X407" s="174">
        <f>IFERROR(
IF(MATCH($C407,Forecast_Capex_Input!$CI$12:$CI$286,1)+1&gt;MAX(Forecast_Capex_Input!$C$12:$C$286),NA,
MATCH($C407,Forecast_Capex_Input!$CI$12:$CI$286,1)+1),1)</f>
        <v>153</v>
      </c>
      <c r="Y407" s="174" cm="1">
        <f t="array" aca="1" ref="Y407" ca="1">IFERROR(
IF(X406&lt;&gt;X407,1,
IF(COUNTIF(OFFSET(Y406,0,0,-INDEX(Forecast_Capex_Input!$CG$12:$CG$286,$X407)),Y406)=INDEX(Forecast_Capex_Input!$CG$12:$CG$286,$X407),Y406+1,Y406)),NA)</f>
        <v>1</v>
      </c>
      <c r="Z407" s="174" cm="1">
        <f t="array" ref="Z407">IFERROR($C407-IF($X407=1,1,INDEX(Forecast_Capex_Input!$CI$12:$CI$286,$X407-1))+1,NA)</f>
        <v>1</v>
      </c>
      <c r="AA407" s="174" cm="1">
        <f t="array" aca="1" ref="AA407" ca="1">IFERROR(IF(Y407=1,
INDEX(Forecast_Capex_Input!$AI$10:$BB$10,SMALL(IF(INDEX(Forecast_Capex_Input!$AI$12:$BB$286,$X407,0)&gt;0,COLUMN(Forecast_Capex_Input!$AI$10:$BB$10)-COLUMN(Forecast_Capex_Input!$AI$12)+1),ROWS(OFFSET(AA406,0,0,-$Z407)))),
OFFSET(AA406,-INDEX(Forecast_Capex_Input!$CG$12:$CG$286,$X407)+1,0)),NA)</f>
        <v>4</v>
      </c>
      <c r="AB407" s="174">
        <f t="shared" ca="1" si="273"/>
        <v>1</v>
      </c>
      <c r="AC407" s="222" t="b">
        <f t="shared" si="305"/>
        <v>0</v>
      </c>
      <c r="AD407" s="220" t="b">
        <v>0</v>
      </c>
      <c r="AE407" s="222" t="b">
        <f t="shared" si="274"/>
        <v>1</v>
      </c>
      <c r="AF407" s="165"/>
      <c r="AG407" s="215">
        <v>2.986265770877122E-2</v>
      </c>
      <c r="AH407" s="215">
        <v>0.16489380560930195</v>
      </c>
      <c r="AI407" s="215">
        <v>0.23111100313744687</v>
      </c>
      <c r="AJ407" s="215">
        <v>0</v>
      </c>
      <c r="AK407" s="215">
        <v>0</v>
      </c>
      <c r="AL407" s="155">
        <v>0.42586746645552004</v>
      </c>
      <c r="AM407" s="165"/>
      <c r="AN407" s="215" cm="1">
        <f t="array" aca="1" ref="AN407" ca="1">IFERROR(INDEX(General!O$33:O$34,$AB407)
*AG407,0)</f>
        <v>2.9814240349636957E-2</v>
      </c>
      <c r="AO407" s="215" cm="1">
        <f t="array" aca="1" ref="AO407" ca="1">IFERROR(INDEX(General!P$33:P$34,$AB407)
*AH407,0)</f>
        <v>0.16588556318047346</v>
      </c>
      <c r="AP407" s="215" cm="1">
        <f t="array" aca="1" ref="AP407" ca="1">IFERROR(INDEX(General!Q$33:Q$34,$AB407)
*AI407,0)</f>
        <v>0.23459442678597844</v>
      </c>
      <c r="AQ407" s="215" cm="1">
        <f t="array" aca="1" ref="AQ407" ca="1">IFERROR(INDEX(General!R$33:R$34,$AB407)
*AJ407,0)</f>
        <v>0</v>
      </c>
      <c r="AR407" s="215" cm="1">
        <f t="array" aca="1" ref="AR407" ca="1">IFERROR(INDEX(General!S$33:S$34,$AB407)
*AK407,0)</f>
        <v>0</v>
      </c>
      <c r="AS407" s="155">
        <f t="shared" ca="1" si="306"/>
        <v>0.43029423031608882</v>
      </c>
      <c r="AT407" s="165"/>
      <c r="AU407" s="215">
        <f ca="1">IF($AE407=FALSE,AN407*Overheads!$R$24*$V407,
IFERROR(Overheads!$O$49*$V407*AN407,0)
+IFERROR(Overheads!Q$59*$V407*(AN407/Overheads!Q$68),0))</f>
        <v>4.1759731790377216E-3</v>
      </c>
      <c r="AV407" s="215">
        <f ca="1">IF($AE407=FALSE,AO407*Overheads!$R$24*$V407,
IFERROR(Overheads!$O$49*$V407*AO407,0)
+IFERROR(Overheads!R$59*$V407*(AO407/Overheads!R$68),0))</f>
        <v>1.9798515029359247E-2</v>
      </c>
      <c r="AW407" s="215">
        <f ca="1">IF($AE407=FALSE,AP407*Overheads!$R$24*$V407,
IFERROR(Overheads!$O$49*$V407*AP407,0)
+IFERROR(Overheads!S$59*$V407*(AP407/Overheads!S$68),0))</f>
        <v>3.0506929170308554E-2</v>
      </c>
      <c r="AX407" s="215">
        <f ca="1">IF($AE407=FALSE,AQ407*Overheads!$R$24*$V407,
IFERROR(Overheads!$O$49*$V407*AQ407,0)
+IFERROR(Overheads!T$59*$V407*(AQ407/Overheads!T$68),0))</f>
        <v>0</v>
      </c>
      <c r="AY407" s="215">
        <f ca="1">IF($AE407=FALSE,AR407*Overheads!$R$24*$V407,
IFERROR(Overheads!$O$49*$V407*AR407,0)
+IFERROR(Overheads!U$59*$V407*(AR407/Overheads!U$68),0))</f>
        <v>0</v>
      </c>
      <c r="AZ407" s="155">
        <f t="shared" ca="1" si="307"/>
        <v>5.4481417378705523E-2</v>
      </c>
      <c r="BA407" s="165"/>
      <c r="BB407" s="215">
        <f ca="1">IF($AE407=FALSE,AN407*Overheads!$S$25,
IFERROR(Overheads!$O$50*AN407,0)
+IFERROR(Overheads!Q$60*(AN407/Overheads!Q$66),0))</f>
        <v>5.6047221054741534E-4</v>
      </c>
      <c r="BC407" s="215">
        <f ca="1">IF($AE407=FALSE,AO407*Overheads!$S$25,
IFERROR(Overheads!$O$50*AO407,0)
+IFERROR(Overheads!R$60*(AO407/Overheads!R$66),0))</f>
        <v>2.7989210638556731E-3</v>
      </c>
      <c r="BD407" s="215">
        <f ca="1">IF($AE407=FALSE,AP407*Overheads!$S$25,
IFERROR(Overheads!$O$50*AP407,0)
+IFERROR(Overheads!S$60*(AP407/Overheads!S$66),0))</f>
        <v>4.3056603718138603E-3</v>
      </c>
      <c r="BE407" s="215">
        <f ca="1">IF($AE407=FALSE,AQ407*Overheads!$S$25,
IFERROR(Overheads!$O$50*AQ407,0)
+IFERROR(Overheads!T$60*(AQ407/Overheads!T$66),0))</f>
        <v>0</v>
      </c>
      <c r="BF407" s="215">
        <f ca="1">IF($AE407=FALSE,AR407*Overheads!$S$25,
IFERROR(Overheads!$O$50*AR407,0)
+IFERROR(Overheads!U$60*(AR407/Overheads!U$66),0))</f>
        <v>0</v>
      </c>
      <c r="BG407" s="155">
        <f t="shared" ca="1" si="308"/>
        <v>7.6650536462169487E-3</v>
      </c>
      <c r="BH407" s="165"/>
      <c r="BI407" s="215">
        <f t="shared" ca="1" si="309"/>
        <v>3.4550685739222091E-2</v>
      </c>
      <c r="BJ407" s="215">
        <f t="shared" ca="1" si="275"/>
        <v>0.18848299927368839</v>
      </c>
      <c r="BK407" s="215">
        <f t="shared" ca="1" si="276"/>
        <v>0.26940701632810082</v>
      </c>
      <c r="BL407" s="215">
        <f t="shared" ca="1" si="277"/>
        <v>0</v>
      </c>
      <c r="BM407" s="215">
        <f t="shared" ca="1" si="278"/>
        <v>0</v>
      </c>
      <c r="BN407" s="155">
        <f t="shared" ca="1" si="310"/>
        <v>0.49244070134101131</v>
      </c>
      <c r="BO407" s="165"/>
      <c r="BP407" s="187" cm="1">
        <f t="array" ref="BP407">IFERROR(IF($X407=$X406,BP406,INDEX(Forecast_Capex_Input!AC$12:AC$286,$X407)),0)</f>
        <v>0</v>
      </c>
      <c r="BQ407" s="187" cm="1">
        <f t="array" ref="BQ407">IFERROR(IF($X407=$X406,BQ406,INDEX(Forecast_Capex_Input!AD$12:AD$286,$X407)),0)</f>
        <v>0</v>
      </c>
      <c r="BR407" s="187" cm="1">
        <f t="array" ref="BR407">IFERROR(IF($X407=$X406,BR406,INDEX(Forecast_Capex_Input!AE$12:AE$286,$X407)),0)</f>
        <v>1</v>
      </c>
      <c r="BS407" s="187" cm="1">
        <f t="array" ref="BS407">IFERROR(IF($X407=$X406,BS406,INDEX(Forecast_Capex_Input!AF$12:AF$286,$X407)),0)</f>
        <v>0</v>
      </c>
      <c r="BT407" s="187" cm="1">
        <f t="array" ref="BT407">IFERROR(IF($X407=$X406,BT406,INDEX(Forecast_Capex_Input!AG$12:AG$286,$X407)),0)</f>
        <v>0</v>
      </c>
      <c r="BU407" s="165"/>
      <c r="BV407" s="215">
        <f t="shared" si="279"/>
        <v>0</v>
      </c>
      <c r="BW407" s="215">
        <f t="shared" si="280"/>
        <v>0</v>
      </c>
      <c r="BX407" s="215">
        <f t="shared" si="281"/>
        <v>0.42586746645552004</v>
      </c>
      <c r="BY407" s="215">
        <f t="shared" si="282"/>
        <v>0</v>
      </c>
      <c r="BZ407" s="215">
        <f t="shared" si="283"/>
        <v>0</v>
      </c>
      <c r="CA407" s="155">
        <f t="shared" si="311"/>
        <v>0.42586746645552004</v>
      </c>
      <c r="CB407" s="165"/>
      <c r="CC407" s="215">
        <f t="shared" ca="1" si="284"/>
        <v>0</v>
      </c>
      <c r="CD407" s="215">
        <f t="shared" ca="1" si="285"/>
        <v>0</v>
      </c>
      <c r="CE407" s="215">
        <f t="shared" ca="1" si="286"/>
        <v>0.43029423031608882</v>
      </c>
      <c r="CF407" s="215">
        <f t="shared" ca="1" si="287"/>
        <v>0</v>
      </c>
      <c r="CG407" s="215">
        <f t="shared" ca="1" si="288"/>
        <v>0</v>
      </c>
      <c r="CH407" s="155">
        <f t="shared" ca="1" si="312"/>
        <v>0.43029423031608882</v>
      </c>
      <c r="CI407" s="165"/>
      <c r="CJ407" s="215">
        <f t="shared" ca="1" si="289"/>
        <v>0</v>
      </c>
      <c r="CK407" s="215">
        <f t="shared" ca="1" si="290"/>
        <v>0</v>
      </c>
      <c r="CL407" s="215">
        <f t="shared" ca="1" si="291"/>
        <v>5.4481417378705523E-2</v>
      </c>
      <c r="CM407" s="215">
        <f t="shared" ca="1" si="292"/>
        <v>0</v>
      </c>
      <c r="CN407" s="215">
        <f t="shared" ca="1" si="293"/>
        <v>0</v>
      </c>
      <c r="CO407" s="155">
        <f t="shared" ca="1" si="313"/>
        <v>5.4481417378705523E-2</v>
      </c>
      <c r="CP407" s="165"/>
      <c r="CQ407" s="223">
        <f t="shared" ca="1" si="294"/>
        <v>0</v>
      </c>
      <c r="CR407" s="223">
        <f t="shared" ca="1" si="295"/>
        <v>0</v>
      </c>
      <c r="CS407" s="223">
        <f t="shared" ca="1" si="296"/>
        <v>7.6650536462169487E-3</v>
      </c>
      <c r="CT407" s="223">
        <f t="shared" ca="1" si="297"/>
        <v>0</v>
      </c>
      <c r="CU407" s="223">
        <f t="shared" ca="1" si="298"/>
        <v>0</v>
      </c>
      <c r="CV407" s="155">
        <f t="shared" ca="1" si="314"/>
        <v>7.6650536462169487E-3</v>
      </c>
      <c r="CW407" s="165"/>
      <c r="CX407" s="215">
        <f t="shared" ca="1" si="315"/>
        <v>0</v>
      </c>
      <c r="CY407" s="215">
        <f t="shared" ca="1" si="299"/>
        <v>0</v>
      </c>
      <c r="CZ407" s="215">
        <f t="shared" ca="1" si="300"/>
        <v>0.49244070134101131</v>
      </c>
      <c r="DA407" s="215">
        <f t="shared" ca="1" si="301"/>
        <v>0</v>
      </c>
      <c r="DB407" s="215">
        <f t="shared" ca="1" si="302"/>
        <v>0</v>
      </c>
      <c r="DC407" s="155">
        <f t="shared" ca="1" si="316"/>
        <v>0.49244070134101131</v>
      </c>
      <c r="DD407" s="165"/>
      <c r="DE407" s="188" t="b" cm="1">
        <f t="array" aca="1" ref="DE407" ca="1">OR($G407=Forecast_Capex_Input!$BF$8:$BF$10)</f>
        <v>0</v>
      </c>
      <c r="DF407" s="188" cm="1">
        <f t="array" aca="1" ref="DF407" ca="1">IFERROR(INDEX(Forecast_Capex_Input!BG$12:BG$286,$X407)
*(INDEX(Forecast_Capex_Input!$H$12:$H$286,$X407)=Repex),0)
*$DE407</f>
        <v>0</v>
      </c>
      <c r="DG407" s="188" cm="1">
        <f t="array" aca="1" ref="DG407" ca="1">IFERROR(INDEX(Forecast_Capex_Input!BH$12:BH$286,$X407)
*(INDEX(Forecast_Capex_Input!$H$12:$H$286,$X407)=Repex),0)
*$DE407</f>
        <v>0</v>
      </c>
      <c r="DH407" s="188" cm="1">
        <f t="array" aca="1" ref="DH407" ca="1">IFERROR(INDEX(Forecast_Capex_Input!BI$12:BI$286,$X407)
*(INDEX(Forecast_Capex_Input!$H$12:$H$286,$X407)=Repex),0)
*$DE407</f>
        <v>0</v>
      </c>
      <c r="DI407" s="188" cm="1">
        <f t="array" aca="1" ref="DI407" ca="1">IFERROR(INDEX(Forecast_Capex_Input!BJ$12:BJ$286,$X407)
*(INDEX(Forecast_Capex_Input!$H$12:$H$286,$X407)=Repex),0)
*$DE407</f>
        <v>0</v>
      </c>
      <c r="DJ407" s="188" cm="1">
        <f t="array" aca="1" ref="DJ407" ca="1">IFERROR(INDEX(Forecast_Capex_Input!BK$12:BK$286,$X407)
*(INDEX(Forecast_Capex_Input!$H$12:$H$286,$X407)=Repex),0)
*$DE407</f>
        <v>0</v>
      </c>
      <c r="DK407" s="188" cm="1">
        <f t="array" aca="1" ref="DK407" ca="1">IFERROR(INDEX(Forecast_Capex_Input!BL$12:BL$286,$X407)
*(INDEX(Forecast_Capex_Input!$H$12:$H$286,$X407)=Repex),0)
*$DE407</f>
        <v>0</v>
      </c>
      <c r="DL407" s="165"/>
      <c r="DM407" s="188" t="b" cm="1">
        <f t="array" aca="1" ref="DM407" ca="1">OR($G407=Forecast_Capex_Input!$BN$8:$BN$9)</f>
        <v>0</v>
      </c>
      <c r="DN407" s="188" cm="1">
        <f t="array" aca="1" ref="DN407" ca="1">IFERROR(INDEX(Forecast_Capex_Input!BO$12:BO$286,$X407)
*(INDEX(Forecast_Capex_Input!$H$12:$H$286,$X407)=Repex),0)
*$DM407</f>
        <v>0</v>
      </c>
      <c r="DO407" s="188" cm="1">
        <f t="array" aca="1" ref="DO407" ca="1">IFERROR(INDEX(Forecast_Capex_Input!BP$12:BP$286,$X407)
*(INDEX(Forecast_Capex_Input!$H$12:$H$286,$X407)=Repex),0)
*$DM407</f>
        <v>0</v>
      </c>
      <c r="DP407" s="188" cm="1">
        <f t="array" aca="1" ref="DP407" ca="1">IFERROR(INDEX(Forecast_Capex_Input!BQ$12:BQ$286,$X407)
*(INDEX(Forecast_Capex_Input!$H$12:$H$286,$X407)=Repex),0)
*$DM407</f>
        <v>0</v>
      </c>
      <c r="DQ407" s="188" cm="1">
        <f t="array" aca="1" ref="DQ407" ca="1">IFERROR(INDEX(Forecast_Capex_Input!BR$12:BR$286,$X407)
*(INDEX(Forecast_Capex_Input!$H$12:$H$286,$X407)=Repex),0)
*$DM407</f>
        <v>0</v>
      </c>
      <c r="DR407" s="188" cm="1">
        <f t="array" aca="1" ref="DR407" ca="1">IFERROR(INDEX(Forecast_Capex_Input!BS$12:BS$286,$X407)
*(INDEX(Forecast_Capex_Input!$H$12:$H$286,$X407)=Repex),0)
*$DM407</f>
        <v>0</v>
      </c>
      <c r="DS407" s="165"/>
      <c r="DT407" s="188" t="b" cm="1">
        <f t="array" aca="1" ref="DT407" ca="1">OR($G407=Forecast_Capex_Input!$BU$8:$BU$10)</f>
        <v>1</v>
      </c>
      <c r="DU407" s="188" cm="1">
        <f t="array" aca="1" ref="DU407" ca="1">IFERROR(INDEX(Forecast_Capex_Input!BV$12:BV$286,$X407)
*(INDEX(Forecast_Capex_Input!$H$12:$H$286,$X407)=Repex),0)
*$DT407</f>
        <v>0</v>
      </c>
      <c r="DV407" s="188" cm="1">
        <f t="array" aca="1" ref="DV407" ca="1">IFERROR(INDEX(Forecast_Capex_Input!BW$12:BW$286,$X407)
*(INDEX(Forecast_Capex_Input!$H$12:$H$286,$X407)=Repex),0)
*$DT407</f>
        <v>0</v>
      </c>
      <c r="DW407" s="188" cm="1">
        <f t="array" aca="1" ref="DW407" ca="1">IFERROR(INDEX(Forecast_Capex_Input!BX$12:BX$286,$X407)
*(INDEX(Forecast_Capex_Input!$H$12:$H$286,$X407)=Repex),0)
*$DT407</f>
        <v>0</v>
      </c>
      <c r="DX407" s="188" cm="1">
        <f t="array" aca="1" ref="DX407" ca="1">IFERROR(INDEX(Forecast_Capex_Input!BY$12:BY$286,$X407)
*(INDEX(Forecast_Capex_Input!$H$12:$H$286,$X407)=Repex),0)
*$DT407</f>
        <v>0</v>
      </c>
      <c r="DY407" s="188" cm="1">
        <f t="array" aca="1" ref="DY407" ca="1">IFERROR(INDEX(Forecast_Capex_Input!BZ$12:BZ$286,$X407)
*(INDEX(Forecast_Capex_Input!$H$12:$H$286,$X407)=Repex),0)
*$DT407</f>
        <v>0</v>
      </c>
      <c r="DZ407" s="188" cm="1">
        <f t="array" aca="1" ref="DZ407" ca="1">IFERROR(INDEX(Forecast_Capex_Input!CA$12:CA$286,$X407)
*(INDEX(Forecast_Capex_Input!$H$12:$H$286,$X407)=Repex),0)
*$DT407</f>
        <v>0</v>
      </c>
      <c r="EA407" s="188" cm="1">
        <f t="array" aca="1" ref="EA407" ca="1">IFERROR(INDEX(Forecast_Capex_Input!CB$12:CB$286,$X407)
*(INDEX(Forecast_Capex_Input!$H$12:$H$286,$X407)=Repex),0)
*$DT407</f>
        <v>0</v>
      </c>
      <c r="EB407" s="188" cm="1">
        <f t="array" aca="1" ref="EB407" ca="1">IFERROR(INDEX(Forecast_Capex_Input!CC$12:CC$286,$X407)
*(INDEX(Forecast_Capex_Input!$H$12:$H$286,$X407)=Repex),0)
*$DT407</f>
        <v>0</v>
      </c>
      <c r="EC407" s="165"/>
      <c r="ED407" s="226">
        <f t="shared" ca="1" si="303"/>
        <v>0.43029423031608882</v>
      </c>
      <c r="EE407" s="174">
        <v>46</v>
      </c>
    </row>
    <row r="408" spans="3:135" x14ac:dyDescent="0.2">
      <c r="C408" s="174">
        <f t="shared" si="304"/>
        <v>398</v>
      </c>
      <c r="D408" s="167" t="str" cm="1">
        <f t="array" ref="D408">IFERROR(INDEX(Forecast_Capex_Input!$D$12:$D$286,$X408),NA)</f>
        <v>Manage multiple contingencies in North West NSW area</v>
      </c>
      <c r="E408" s="172" t="b" cm="1">
        <f t="array" ref="E408">IF($X408=NA,NA,INDEX(Forecast_Capex_Input!$E$12:$E$286,$X408))</f>
        <v>1</v>
      </c>
      <c r="F408" s="167" t="str" cm="1">
        <f t="array" aca="1" ref="F408" ca="1">IFERROR(INDEX(General!$E$25:$E$26,$Y408),NA)</f>
        <v>Labour</v>
      </c>
      <c r="G408" s="167" t="str" cm="1">
        <f t="array" aca="1" ref="G408" ca="1">IFERROR(INDEX(Forecast_Capex_Input!$AI$11:$BB$11,$AA408),NA)</f>
        <v>Communications (short life)</v>
      </c>
      <c r="H408" s="189" cm="1">
        <f t="array" aca="1" ref="H408" ca="1">IFERROR(INDEX(Forecast_Capex_Input!$AI$12:$BB$286,$X408,$AA408),NA)</f>
        <v>0.2</v>
      </c>
      <c r="I408" s="199" t="str" cm="1">
        <f t="array" ref="I408">IFERROR(INDEX(Forecast_Capex_Input!$F$12:$F$286,$X408),NA)</f>
        <v>Augmentation Expenditure</v>
      </c>
      <c r="J408" s="199" t="str" cm="1">
        <f t="array" ref="J408">IFERROR(INDEX(Forecast_Capex_Input!G$12:G$286,$X408),NA)</f>
        <v>Augmentations</v>
      </c>
      <c r="K408" s="199" t="str" cm="1">
        <f t="array" ref="K408">IFERROR(INDEX(Forecast_Capex_Input!H$12:H$286,$X408),NA)</f>
        <v>Augex</v>
      </c>
      <c r="L408" s="199" t="str" cm="1">
        <f t="array" ref="L408">IFERROR(INDEX(Forecast_Capex_Input!I$12:I$286,$X408),NA)</f>
        <v>Economic Benefits</v>
      </c>
      <c r="M408" s="199" t="str" cm="1">
        <f t="array" ref="M408">IFERROR(INDEX(Forecast_Capex_Input!J$12:J$286,$X408),NA)</f>
        <v>N/A</v>
      </c>
      <c r="N408" s="199" t="str" cm="1">
        <f t="array" ref="N408">IFERROR(INDEX(Forecast_Capex_Input!K$12:K$286,$X408),NA)</f>
        <v>N/A</v>
      </c>
      <c r="O408" s="199" t="str" cm="1">
        <f t="array" ref="O408">IFERROR(INDEX(Forecast_Capex_Input!L$12:L$286,$X408),NA)</f>
        <v>N/A</v>
      </c>
      <c r="P408" s="199" t="str" cm="1">
        <f t="array" ref="P408">IFERROR(INDEX(Forecast_Capex_Input!M$12:M$286,$X408),NA)</f>
        <v>N/A</v>
      </c>
      <c r="Q408" s="172" t="str" cm="1">
        <f t="array" ref="Q408">IFERROR(INDEX(Forecast_Capex_Input!N$12:N$286,$X408),NA)</f>
        <v>Yes</v>
      </c>
      <c r="R408" s="265" cm="1">
        <f t="array" ref="R408">IFERROR(INDEX(Forecast_Capex_Input!O$12:O$286,$X408),0)</f>
        <v>0</v>
      </c>
      <c r="S408" s="172" t="str" cm="1">
        <f t="array" ref="S408">IFERROR(INDEX(Forecast_Capex_Input!P$12:P$286,$X408),0)</f>
        <v>Safety security &amp; reliability</v>
      </c>
      <c r="T408" s="199" t="str" cm="1">
        <f t="array" aca="1" ref="T408" ca="1">IFERROR(INDEX(General!$K$84:$K$103,$AA408),NA)</f>
        <v>Communications (short life) (2018 onwards)</v>
      </c>
      <c r="U408" s="188" cm="1">
        <f t="array" aca="1" ref="U408" ca="1">IFERROR(
IF($F408=General!$E$25,INDEX(Forecast_Capex_Input!S$12:S$286,$X408),
INDEX(Forecast_Capex_Input!T$12:T$286,$X408)),0)</f>
        <v>0.2</v>
      </c>
      <c r="V408" s="222" t="b">
        <f>IFERROR(INDEX(Overheads!$T$19:$T$26,MATCH($I408,Overheads!$E$19:$E$26,0)),FALSE)</f>
        <v>1</v>
      </c>
      <c r="W408" s="165"/>
      <c r="X408" s="174">
        <f>IFERROR(
IF(MATCH($C408,Forecast_Capex_Input!$CI$12:$CI$286,1)+1&gt;MAX(Forecast_Capex_Input!$C$12:$C$286),NA,
MATCH($C408,Forecast_Capex_Input!$CI$12:$CI$286,1)+1),1)</f>
        <v>153</v>
      </c>
      <c r="Y408" s="174" cm="1">
        <f t="array" aca="1" ref="Y408" ca="1">IFERROR(
IF(X407&lt;&gt;X408,1,
IF(COUNTIF(OFFSET(Y407,0,0,-INDEX(Forecast_Capex_Input!$CG$12:$CG$286,$X408)),Y407)=INDEX(Forecast_Capex_Input!$CG$12:$CG$286,$X408),Y407+1,Y407)),NA)</f>
        <v>1</v>
      </c>
      <c r="Z408" s="174" cm="1">
        <f t="array" ref="Z408">IFERROR($C408-IF($X408=1,1,INDEX(Forecast_Capex_Input!$CI$12:$CI$286,$X408-1))+1,NA)</f>
        <v>2</v>
      </c>
      <c r="AA408" s="174" cm="1">
        <f t="array" aca="1" ref="AA408" ca="1">IFERROR(IF(Y408=1,
INDEX(Forecast_Capex_Input!$AI$10:$BB$10,SMALL(IF(INDEX(Forecast_Capex_Input!$AI$12:$BB$286,$X408,0)&gt;0,COLUMN(Forecast_Capex_Input!$AI$10:$BB$10)-COLUMN(Forecast_Capex_Input!$AI$12)+1),ROWS(OFFSET(AA407,0,0,-$Z408)))),
OFFSET(AA407,-INDEX(Forecast_Capex_Input!$CG$12:$CG$286,$X408)+1,0)),NA)</f>
        <v>5</v>
      </c>
      <c r="AB408" s="174">
        <f t="shared" ca="1" si="273"/>
        <v>1</v>
      </c>
      <c r="AC408" s="222" t="b">
        <f t="shared" si="305"/>
        <v>0</v>
      </c>
      <c r="AD408" s="220" t="b">
        <v>0</v>
      </c>
      <c r="AE408" s="222" t="b">
        <f t="shared" si="274"/>
        <v>1</v>
      </c>
      <c r="AF408" s="165"/>
      <c r="AG408" s="215">
        <v>7.4656644271928049E-3</v>
      </c>
      <c r="AH408" s="215">
        <v>4.1223451402325487E-2</v>
      </c>
      <c r="AI408" s="215">
        <v>5.7777750784361717E-2</v>
      </c>
      <c r="AJ408" s="215">
        <v>0</v>
      </c>
      <c r="AK408" s="215">
        <v>0</v>
      </c>
      <c r="AL408" s="155">
        <v>0.10646686661388001</v>
      </c>
      <c r="AM408" s="165"/>
      <c r="AN408" s="215" cm="1">
        <f t="array" aca="1" ref="AN408" ca="1">IFERROR(INDEX(General!O$33:O$34,$AB408)
*AG408,0)</f>
        <v>7.4535600874092393E-3</v>
      </c>
      <c r="AO408" s="215" cm="1">
        <f t="array" aca="1" ref="AO408" ca="1">IFERROR(INDEX(General!P$33:P$34,$AB408)
*AH408,0)</f>
        <v>4.1471390795118364E-2</v>
      </c>
      <c r="AP408" s="215" cm="1">
        <f t="array" aca="1" ref="AP408" ca="1">IFERROR(INDEX(General!Q$33:Q$34,$AB408)
*AI408,0)</f>
        <v>5.8648606696494611E-2</v>
      </c>
      <c r="AQ408" s="215" cm="1">
        <f t="array" aca="1" ref="AQ408" ca="1">IFERROR(INDEX(General!R$33:R$34,$AB408)
*AJ408,0)</f>
        <v>0</v>
      </c>
      <c r="AR408" s="215" cm="1">
        <f t="array" aca="1" ref="AR408" ca="1">IFERROR(INDEX(General!S$33:S$34,$AB408)
*AK408,0)</f>
        <v>0</v>
      </c>
      <c r="AS408" s="155">
        <f t="shared" ca="1" si="306"/>
        <v>0.10757355757902221</v>
      </c>
      <c r="AT408" s="165"/>
      <c r="AU408" s="215">
        <f ca="1">IF($AE408=FALSE,AN408*Overheads!$R$24*$V408,
IFERROR(Overheads!$O$49*$V408*AN408,0)
+IFERROR(Overheads!Q$59*$V408*(AN408/Overheads!Q$68),0))</f>
        <v>1.0439932947594304E-3</v>
      </c>
      <c r="AV408" s="215">
        <f ca="1">IF($AE408=FALSE,AO408*Overheads!$R$24*$V408,
IFERROR(Overheads!$O$49*$V408*AO408,0)
+IFERROR(Overheads!R$59*$V408*(AO408/Overheads!R$68),0))</f>
        <v>4.9496287573398117E-3</v>
      </c>
      <c r="AW408" s="215">
        <f ca="1">IF($AE408=FALSE,AP408*Overheads!$R$24*$V408,
IFERROR(Overheads!$O$49*$V408*AP408,0)
+IFERROR(Overheads!S$59*$V408*(AP408/Overheads!S$68),0))</f>
        <v>7.6267322925771385E-3</v>
      </c>
      <c r="AX408" s="215">
        <f ca="1">IF($AE408=FALSE,AQ408*Overheads!$R$24*$V408,
IFERROR(Overheads!$O$49*$V408*AQ408,0)
+IFERROR(Overheads!T$59*$V408*(AQ408/Overheads!T$68),0))</f>
        <v>0</v>
      </c>
      <c r="AY408" s="215">
        <f ca="1">IF($AE408=FALSE,AR408*Overheads!$R$24*$V408,
IFERROR(Overheads!$O$49*$V408*AR408,0)
+IFERROR(Overheads!U$59*$V408*(AR408/Overheads!U$68),0))</f>
        <v>0</v>
      </c>
      <c r="AZ408" s="155">
        <f t="shared" ca="1" si="307"/>
        <v>1.3620354344676381E-2</v>
      </c>
      <c r="BA408" s="165"/>
      <c r="BB408" s="215">
        <f ca="1">IF($AE408=FALSE,AN408*Overheads!$S$25,
IFERROR(Overheads!$O$50*AN408,0)
+IFERROR(Overheads!Q$60*(AN408/Overheads!Q$66),0))</f>
        <v>1.4011805263685384E-4</v>
      </c>
      <c r="BC408" s="215">
        <f ca="1">IF($AE408=FALSE,AO408*Overheads!$S$25,
IFERROR(Overheads!$O$50*AO408,0)
+IFERROR(Overheads!R$60*(AO408/Overheads!R$66),0))</f>
        <v>6.9973026596391829E-4</v>
      </c>
      <c r="BD408" s="215">
        <f ca="1">IF($AE408=FALSE,AP408*Overheads!$S$25,
IFERROR(Overheads!$O$50*AP408,0)
+IFERROR(Overheads!S$60*(AP408/Overheads!S$66),0))</f>
        <v>1.0764150929534651E-3</v>
      </c>
      <c r="BE408" s="215">
        <f ca="1">IF($AE408=FALSE,AQ408*Overheads!$S$25,
IFERROR(Overheads!$O$50*AQ408,0)
+IFERROR(Overheads!T$60*(AQ408/Overheads!T$66),0))</f>
        <v>0</v>
      </c>
      <c r="BF408" s="215">
        <f ca="1">IF($AE408=FALSE,AR408*Overheads!$S$25,
IFERROR(Overheads!$O$50*AR408,0)
+IFERROR(Overheads!U$60*(AR408/Overheads!U$66),0))</f>
        <v>0</v>
      </c>
      <c r="BG408" s="155">
        <f t="shared" ca="1" si="308"/>
        <v>1.9162634115542372E-3</v>
      </c>
      <c r="BH408" s="165"/>
      <c r="BI408" s="215">
        <f t="shared" ca="1" si="309"/>
        <v>8.6376714348055227E-3</v>
      </c>
      <c r="BJ408" s="215">
        <f t="shared" ca="1" si="275"/>
        <v>4.7120749818422097E-2</v>
      </c>
      <c r="BK408" s="215">
        <f t="shared" ca="1" si="276"/>
        <v>6.7351754082025206E-2</v>
      </c>
      <c r="BL408" s="215">
        <f t="shared" ca="1" si="277"/>
        <v>0</v>
      </c>
      <c r="BM408" s="215">
        <f t="shared" ca="1" si="278"/>
        <v>0</v>
      </c>
      <c r="BN408" s="155">
        <f t="shared" ca="1" si="310"/>
        <v>0.12311017533525283</v>
      </c>
      <c r="BO408" s="165"/>
      <c r="BP408" s="187" cm="1">
        <f t="array" ref="BP408">IFERROR(IF($X408=$X407,BP407,INDEX(Forecast_Capex_Input!AC$12:AC$286,$X408)),0)</f>
        <v>0</v>
      </c>
      <c r="BQ408" s="187" cm="1">
        <f t="array" ref="BQ408">IFERROR(IF($X408=$X407,BQ407,INDEX(Forecast_Capex_Input!AD$12:AD$286,$X408)),0)</f>
        <v>0</v>
      </c>
      <c r="BR408" s="187" cm="1">
        <f t="array" ref="BR408">IFERROR(IF($X408=$X407,BR407,INDEX(Forecast_Capex_Input!AE$12:AE$286,$X408)),0)</f>
        <v>1</v>
      </c>
      <c r="BS408" s="187" cm="1">
        <f t="array" ref="BS408">IFERROR(IF($X408=$X407,BS407,INDEX(Forecast_Capex_Input!AF$12:AF$286,$X408)),0)</f>
        <v>0</v>
      </c>
      <c r="BT408" s="187" cm="1">
        <f t="array" ref="BT408">IFERROR(IF($X408=$X407,BT407,INDEX(Forecast_Capex_Input!AG$12:AG$286,$X408)),0)</f>
        <v>0</v>
      </c>
      <c r="BU408" s="165"/>
      <c r="BV408" s="215">
        <f t="shared" si="279"/>
        <v>0</v>
      </c>
      <c r="BW408" s="215">
        <f t="shared" si="280"/>
        <v>0</v>
      </c>
      <c r="BX408" s="215">
        <f t="shared" si="281"/>
        <v>0.10646686661388001</v>
      </c>
      <c r="BY408" s="215">
        <f t="shared" si="282"/>
        <v>0</v>
      </c>
      <c r="BZ408" s="215">
        <f t="shared" si="283"/>
        <v>0</v>
      </c>
      <c r="CA408" s="155">
        <f t="shared" si="311"/>
        <v>0.10646686661388001</v>
      </c>
      <c r="CB408" s="165"/>
      <c r="CC408" s="215">
        <f t="shared" ca="1" si="284"/>
        <v>0</v>
      </c>
      <c r="CD408" s="215">
        <f t="shared" ca="1" si="285"/>
        <v>0</v>
      </c>
      <c r="CE408" s="215">
        <f t="shared" ca="1" si="286"/>
        <v>0.10757355757902221</v>
      </c>
      <c r="CF408" s="215">
        <f t="shared" ca="1" si="287"/>
        <v>0</v>
      </c>
      <c r="CG408" s="215">
        <f t="shared" ca="1" si="288"/>
        <v>0</v>
      </c>
      <c r="CH408" s="155">
        <f t="shared" ca="1" si="312"/>
        <v>0.10757355757902221</v>
      </c>
      <c r="CI408" s="165"/>
      <c r="CJ408" s="215">
        <f t="shared" ca="1" si="289"/>
        <v>0</v>
      </c>
      <c r="CK408" s="215">
        <f t="shared" ca="1" si="290"/>
        <v>0</v>
      </c>
      <c r="CL408" s="215">
        <f t="shared" ca="1" si="291"/>
        <v>1.3620354344676381E-2</v>
      </c>
      <c r="CM408" s="215">
        <f t="shared" ca="1" si="292"/>
        <v>0</v>
      </c>
      <c r="CN408" s="215">
        <f t="shared" ca="1" si="293"/>
        <v>0</v>
      </c>
      <c r="CO408" s="155">
        <f t="shared" ca="1" si="313"/>
        <v>1.3620354344676381E-2</v>
      </c>
      <c r="CP408" s="165"/>
      <c r="CQ408" s="223">
        <f t="shared" ca="1" si="294"/>
        <v>0</v>
      </c>
      <c r="CR408" s="223">
        <f t="shared" ca="1" si="295"/>
        <v>0</v>
      </c>
      <c r="CS408" s="223">
        <f t="shared" ca="1" si="296"/>
        <v>1.9162634115542372E-3</v>
      </c>
      <c r="CT408" s="223">
        <f t="shared" ca="1" si="297"/>
        <v>0</v>
      </c>
      <c r="CU408" s="223">
        <f t="shared" ca="1" si="298"/>
        <v>0</v>
      </c>
      <c r="CV408" s="155">
        <f t="shared" ca="1" si="314"/>
        <v>1.9162634115542372E-3</v>
      </c>
      <c r="CW408" s="165"/>
      <c r="CX408" s="215">
        <f t="shared" ca="1" si="315"/>
        <v>0</v>
      </c>
      <c r="CY408" s="215">
        <f t="shared" ca="1" si="299"/>
        <v>0</v>
      </c>
      <c r="CZ408" s="215">
        <f t="shared" ca="1" si="300"/>
        <v>0.12311017533525283</v>
      </c>
      <c r="DA408" s="215">
        <f t="shared" ca="1" si="301"/>
        <v>0</v>
      </c>
      <c r="DB408" s="215">
        <f t="shared" ca="1" si="302"/>
        <v>0</v>
      </c>
      <c r="DC408" s="155">
        <f t="shared" ca="1" si="316"/>
        <v>0.12311017533525283</v>
      </c>
      <c r="DD408" s="165"/>
      <c r="DE408" s="188" t="b" cm="1">
        <f t="array" aca="1" ref="DE408" ca="1">OR($G408=Forecast_Capex_Input!$BF$8:$BF$10)</f>
        <v>0</v>
      </c>
      <c r="DF408" s="188" cm="1">
        <f t="array" aca="1" ref="DF408" ca="1">IFERROR(INDEX(Forecast_Capex_Input!BG$12:BG$286,$X408)
*(INDEX(Forecast_Capex_Input!$H$12:$H$286,$X408)=Repex),0)
*$DE408</f>
        <v>0</v>
      </c>
      <c r="DG408" s="188" cm="1">
        <f t="array" aca="1" ref="DG408" ca="1">IFERROR(INDEX(Forecast_Capex_Input!BH$12:BH$286,$X408)
*(INDEX(Forecast_Capex_Input!$H$12:$H$286,$X408)=Repex),0)
*$DE408</f>
        <v>0</v>
      </c>
      <c r="DH408" s="188" cm="1">
        <f t="array" aca="1" ref="DH408" ca="1">IFERROR(INDEX(Forecast_Capex_Input!BI$12:BI$286,$X408)
*(INDEX(Forecast_Capex_Input!$H$12:$H$286,$X408)=Repex),0)
*$DE408</f>
        <v>0</v>
      </c>
      <c r="DI408" s="188" cm="1">
        <f t="array" aca="1" ref="DI408" ca="1">IFERROR(INDEX(Forecast_Capex_Input!BJ$12:BJ$286,$X408)
*(INDEX(Forecast_Capex_Input!$H$12:$H$286,$X408)=Repex),0)
*$DE408</f>
        <v>0</v>
      </c>
      <c r="DJ408" s="188" cm="1">
        <f t="array" aca="1" ref="DJ408" ca="1">IFERROR(INDEX(Forecast_Capex_Input!BK$12:BK$286,$X408)
*(INDEX(Forecast_Capex_Input!$H$12:$H$286,$X408)=Repex),0)
*$DE408</f>
        <v>0</v>
      </c>
      <c r="DK408" s="188" cm="1">
        <f t="array" aca="1" ref="DK408" ca="1">IFERROR(INDEX(Forecast_Capex_Input!BL$12:BL$286,$X408)
*(INDEX(Forecast_Capex_Input!$H$12:$H$286,$X408)=Repex),0)
*$DE408</f>
        <v>0</v>
      </c>
      <c r="DL408" s="165"/>
      <c r="DM408" s="188" t="b" cm="1">
        <f t="array" aca="1" ref="DM408" ca="1">OR($G408=Forecast_Capex_Input!$BN$8:$BN$9)</f>
        <v>0</v>
      </c>
      <c r="DN408" s="188" cm="1">
        <f t="array" aca="1" ref="DN408" ca="1">IFERROR(INDEX(Forecast_Capex_Input!BO$12:BO$286,$X408)
*(INDEX(Forecast_Capex_Input!$H$12:$H$286,$X408)=Repex),0)
*$DM408</f>
        <v>0</v>
      </c>
      <c r="DO408" s="188" cm="1">
        <f t="array" aca="1" ref="DO408" ca="1">IFERROR(INDEX(Forecast_Capex_Input!BP$12:BP$286,$X408)
*(INDEX(Forecast_Capex_Input!$H$12:$H$286,$X408)=Repex),0)
*$DM408</f>
        <v>0</v>
      </c>
      <c r="DP408" s="188" cm="1">
        <f t="array" aca="1" ref="DP408" ca="1">IFERROR(INDEX(Forecast_Capex_Input!BQ$12:BQ$286,$X408)
*(INDEX(Forecast_Capex_Input!$H$12:$H$286,$X408)=Repex),0)
*$DM408</f>
        <v>0</v>
      </c>
      <c r="DQ408" s="188" cm="1">
        <f t="array" aca="1" ref="DQ408" ca="1">IFERROR(INDEX(Forecast_Capex_Input!BR$12:BR$286,$X408)
*(INDEX(Forecast_Capex_Input!$H$12:$H$286,$X408)=Repex),0)
*$DM408</f>
        <v>0</v>
      </c>
      <c r="DR408" s="188" cm="1">
        <f t="array" aca="1" ref="DR408" ca="1">IFERROR(INDEX(Forecast_Capex_Input!BS$12:BS$286,$X408)
*(INDEX(Forecast_Capex_Input!$H$12:$H$286,$X408)=Repex),0)
*$DM408</f>
        <v>0</v>
      </c>
      <c r="DS408" s="165"/>
      <c r="DT408" s="188" t="b" cm="1">
        <f t="array" aca="1" ref="DT408" ca="1">OR($G408=Forecast_Capex_Input!$BU$8:$BU$10)</f>
        <v>1</v>
      </c>
      <c r="DU408" s="188" cm="1">
        <f t="array" aca="1" ref="DU408" ca="1">IFERROR(INDEX(Forecast_Capex_Input!BV$12:BV$286,$X408)
*(INDEX(Forecast_Capex_Input!$H$12:$H$286,$X408)=Repex),0)
*$DT408</f>
        <v>0</v>
      </c>
      <c r="DV408" s="188" cm="1">
        <f t="array" aca="1" ref="DV408" ca="1">IFERROR(INDEX(Forecast_Capex_Input!BW$12:BW$286,$X408)
*(INDEX(Forecast_Capex_Input!$H$12:$H$286,$X408)=Repex),0)
*$DT408</f>
        <v>0</v>
      </c>
      <c r="DW408" s="188" cm="1">
        <f t="array" aca="1" ref="DW408" ca="1">IFERROR(INDEX(Forecast_Capex_Input!BX$12:BX$286,$X408)
*(INDEX(Forecast_Capex_Input!$H$12:$H$286,$X408)=Repex),0)
*$DT408</f>
        <v>0</v>
      </c>
      <c r="DX408" s="188" cm="1">
        <f t="array" aca="1" ref="DX408" ca="1">IFERROR(INDEX(Forecast_Capex_Input!BY$12:BY$286,$X408)
*(INDEX(Forecast_Capex_Input!$H$12:$H$286,$X408)=Repex),0)
*$DT408</f>
        <v>0</v>
      </c>
      <c r="DY408" s="188" cm="1">
        <f t="array" aca="1" ref="DY408" ca="1">IFERROR(INDEX(Forecast_Capex_Input!BZ$12:BZ$286,$X408)
*(INDEX(Forecast_Capex_Input!$H$12:$H$286,$X408)=Repex),0)
*$DT408</f>
        <v>0</v>
      </c>
      <c r="DZ408" s="188" cm="1">
        <f t="array" aca="1" ref="DZ408" ca="1">IFERROR(INDEX(Forecast_Capex_Input!CA$12:CA$286,$X408)
*(INDEX(Forecast_Capex_Input!$H$12:$H$286,$X408)=Repex),0)
*$DT408</f>
        <v>0</v>
      </c>
      <c r="EA408" s="188" cm="1">
        <f t="array" aca="1" ref="EA408" ca="1">IFERROR(INDEX(Forecast_Capex_Input!CB$12:CB$286,$X408)
*(INDEX(Forecast_Capex_Input!$H$12:$H$286,$X408)=Repex),0)
*$DT408</f>
        <v>0</v>
      </c>
      <c r="EB408" s="188" cm="1">
        <f t="array" aca="1" ref="EB408" ca="1">IFERROR(INDEX(Forecast_Capex_Input!CC$12:CC$286,$X408)
*(INDEX(Forecast_Capex_Input!$H$12:$H$286,$X408)=Repex),0)
*$DT408</f>
        <v>0</v>
      </c>
      <c r="EC408" s="165"/>
      <c r="ED408" s="226">
        <f t="shared" ca="1" si="303"/>
        <v>0.10757355757902221</v>
      </c>
      <c r="EE408" s="174">
        <v>61</v>
      </c>
    </row>
    <row r="409" spans="3:135" x14ac:dyDescent="0.2">
      <c r="C409" s="174">
        <f t="shared" si="304"/>
        <v>399</v>
      </c>
      <c r="D409" s="167" t="str" cm="1">
        <f t="array" ref="D409">IFERROR(INDEX(Forecast_Capex_Input!$D$12:$D$286,$X409),NA)</f>
        <v>Manage multiple contingencies in North West NSW area</v>
      </c>
      <c r="E409" s="172" t="b" cm="1">
        <f t="array" ref="E409">IF($X409=NA,NA,INDEX(Forecast_Capex_Input!$E$12:$E$286,$X409))</f>
        <v>1</v>
      </c>
      <c r="F409" s="167" t="str" cm="1">
        <f t="array" aca="1" ref="F409" ca="1">IFERROR(INDEX(General!$E$25:$E$26,$Y409),NA)</f>
        <v>Non-Labour</v>
      </c>
      <c r="G409" s="167" t="str" cm="1">
        <f t="array" aca="1" ref="G409" ca="1">IFERROR(INDEX(Forecast_Capex_Input!$AI$11:$BB$11,$AA409),NA)</f>
        <v>Secondary Systems</v>
      </c>
      <c r="H409" s="189" cm="1">
        <f t="array" aca="1" ref="H409" ca="1">IFERROR(INDEX(Forecast_Capex_Input!$AI$12:$BB$286,$X409,$AA409),NA)</f>
        <v>0.8</v>
      </c>
      <c r="I409" s="199" t="str" cm="1">
        <f t="array" ref="I409">IFERROR(INDEX(Forecast_Capex_Input!$F$12:$F$286,$X409),NA)</f>
        <v>Augmentation Expenditure</v>
      </c>
      <c r="J409" s="199" t="str" cm="1">
        <f t="array" ref="J409">IFERROR(INDEX(Forecast_Capex_Input!G$12:G$286,$X409),NA)</f>
        <v>Augmentations</v>
      </c>
      <c r="K409" s="199" t="str" cm="1">
        <f t="array" ref="K409">IFERROR(INDEX(Forecast_Capex_Input!H$12:H$286,$X409),NA)</f>
        <v>Augex</v>
      </c>
      <c r="L409" s="199" t="str" cm="1">
        <f t="array" ref="L409">IFERROR(INDEX(Forecast_Capex_Input!I$12:I$286,$X409),NA)</f>
        <v>Economic Benefits</v>
      </c>
      <c r="M409" s="199" t="str" cm="1">
        <f t="array" ref="M409">IFERROR(INDEX(Forecast_Capex_Input!J$12:J$286,$X409),NA)</f>
        <v>N/A</v>
      </c>
      <c r="N409" s="199" t="str" cm="1">
        <f t="array" ref="N409">IFERROR(INDEX(Forecast_Capex_Input!K$12:K$286,$X409),NA)</f>
        <v>N/A</v>
      </c>
      <c r="O409" s="199" t="str" cm="1">
        <f t="array" ref="O409">IFERROR(INDEX(Forecast_Capex_Input!L$12:L$286,$X409),NA)</f>
        <v>N/A</v>
      </c>
      <c r="P409" s="199" t="str" cm="1">
        <f t="array" ref="P409">IFERROR(INDEX(Forecast_Capex_Input!M$12:M$286,$X409),NA)</f>
        <v>N/A</v>
      </c>
      <c r="Q409" s="172" t="str" cm="1">
        <f t="array" ref="Q409">IFERROR(INDEX(Forecast_Capex_Input!N$12:N$286,$X409),NA)</f>
        <v>Yes</v>
      </c>
      <c r="R409" s="265" cm="1">
        <f t="array" ref="R409">IFERROR(INDEX(Forecast_Capex_Input!O$12:O$286,$X409),0)</f>
        <v>0</v>
      </c>
      <c r="S409" s="172" t="str" cm="1">
        <f t="array" ref="S409">IFERROR(INDEX(Forecast_Capex_Input!P$12:P$286,$X409),0)</f>
        <v>Safety security &amp; reliability</v>
      </c>
      <c r="T409" s="199" t="str" cm="1">
        <f t="array" aca="1" ref="T409" ca="1">IFERROR(INDEX(General!$K$84:$K$103,$AA409),NA)</f>
        <v>Secondary Systems (2018-23)</v>
      </c>
      <c r="U409" s="188" cm="1">
        <f t="array" aca="1" ref="U409" ca="1">IFERROR(
IF($F409=General!$E$25,INDEX(Forecast_Capex_Input!S$12:S$286,$X409),
INDEX(Forecast_Capex_Input!T$12:T$286,$X409)),0)</f>
        <v>0.8</v>
      </c>
      <c r="V409" s="222" t="b">
        <f>IFERROR(INDEX(Overheads!$T$19:$T$26,MATCH($I409,Overheads!$E$19:$E$26,0)),FALSE)</f>
        <v>1</v>
      </c>
      <c r="W409" s="165"/>
      <c r="X409" s="174">
        <f>IFERROR(
IF(MATCH($C409,Forecast_Capex_Input!$CI$12:$CI$286,1)+1&gt;MAX(Forecast_Capex_Input!$C$12:$C$286),NA,
MATCH($C409,Forecast_Capex_Input!$CI$12:$CI$286,1)+1),1)</f>
        <v>153</v>
      </c>
      <c r="Y409" s="174" cm="1">
        <f t="array" aca="1" ref="Y409" ca="1">IFERROR(
IF(X408&lt;&gt;X409,1,
IF(COUNTIF(OFFSET(Y408,0,0,-INDEX(Forecast_Capex_Input!$CG$12:$CG$286,$X409)),Y408)=INDEX(Forecast_Capex_Input!$CG$12:$CG$286,$X409),Y408+1,Y408)),NA)</f>
        <v>2</v>
      </c>
      <c r="Z409" s="174" cm="1">
        <f t="array" ref="Z409">IFERROR($C409-IF($X409=1,1,INDEX(Forecast_Capex_Input!$CI$12:$CI$286,$X409-1))+1,NA)</f>
        <v>3</v>
      </c>
      <c r="AA409" s="174" cm="1">
        <f t="array" aca="1" ref="AA409" ca="1">IFERROR(IF(Y409=1,
INDEX(Forecast_Capex_Input!$AI$10:$BB$10,SMALL(IF(INDEX(Forecast_Capex_Input!$AI$12:$BB$286,$X409,0)&gt;0,COLUMN(Forecast_Capex_Input!$AI$10:$BB$10)-COLUMN(Forecast_Capex_Input!$AI$12)+1),ROWS(OFFSET(AA408,0,0,-$Z409)))),
OFFSET(AA408,-INDEX(Forecast_Capex_Input!$CG$12:$CG$286,$X409)+1,0)),NA)</f>
        <v>4</v>
      </c>
      <c r="AB409" s="174">
        <f t="shared" ca="1" si="273"/>
        <v>2</v>
      </c>
      <c r="AC409" s="222" t="b">
        <f t="shared" si="305"/>
        <v>0</v>
      </c>
      <c r="AD409" s="220" t="b">
        <v>0</v>
      </c>
      <c r="AE409" s="222" t="b">
        <f t="shared" si="274"/>
        <v>1</v>
      </c>
      <c r="AF409" s="165"/>
      <c r="AG409" s="215">
        <v>0.11945063083508488</v>
      </c>
      <c r="AH409" s="215">
        <v>0.65957522243720779</v>
      </c>
      <c r="AI409" s="215">
        <v>0.92444401254978747</v>
      </c>
      <c r="AJ409" s="215">
        <v>0</v>
      </c>
      <c r="AK409" s="215">
        <v>0</v>
      </c>
      <c r="AL409" s="155">
        <v>1.7034698658220802</v>
      </c>
      <c r="AM409" s="165"/>
      <c r="AN409" s="215" cm="1">
        <f t="array" aca="1" ref="AN409" ca="1">IFERROR(INDEX(General!O$33:O$34,$AB409)
*AG409,0)</f>
        <v>0.11945063083508488</v>
      </c>
      <c r="AO409" s="215" cm="1">
        <f t="array" aca="1" ref="AO409" ca="1">IFERROR(INDEX(General!P$33:P$34,$AB409)
*AH409,0)</f>
        <v>0.65957522243720779</v>
      </c>
      <c r="AP409" s="215" cm="1">
        <f t="array" aca="1" ref="AP409" ca="1">IFERROR(INDEX(General!Q$33:Q$34,$AB409)
*AI409,0)</f>
        <v>0.92444401254978747</v>
      </c>
      <c r="AQ409" s="215" cm="1">
        <f t="array" aca="1" ref="AQ409" ca="1">IFERROR(INDEX(General!R$33:R$34,$AB409)
*AJ409,0)</f>
        <v>0</v>
      </c>
      <c r="AR409" s="215" cm="1">
        <f t="array" aca="1" ref="AR409" ca="1">IFERROR(INDEX(General!S$33:S$34,$AB409)
*AK409,0)</f>
        <v>0</v>
      </c>
      <c r="AS409" s="155">
        <f t="shared" ca="1" si="306"/>
        <v>1.7034698658220802</v>
      </c>
      <c r="AT409" s="165"/>
      <c r="AU409" s="215">
        <f ca="1">IF($AE409=FALSE,AN409*Overheads!$R$24*$V409,
IFERROR(Overheads!$O$49*$V409*AN409,0)
+IFERROR(Overheads!Q$59*$V409*(AN409/Overheads!Q$68),0))</f>
        <v>1.673101929603666E-2</v>
      </c>
      <c r="AV409" s="215">
        <f ca="1">IF($AE409=FALSE,AO409*Overheads!$R$24*$V409,
IFERROR(Overheads!$O$49*$V409*AO409,0)
+IFERROR(Overheads!R$59*$V409*(AO409/Overheads!R$68),0))</f>
        <v>7.8720593305693809E-2</v>
      </c>
      <c r="AW409" s="215">
        <f ca="1">IF($AE409=FALSE,AP409*Overheads!$R$24*$V409,
IFERROR(Overheads!$O$49*$V409*AP409,0)
+IFERROR(Overheads!S$59*$V409*(AP409/Overheads!S$68),0))</f>
        <v>0.12021576300489424</v>
      </c>
      <c r="AX409" s="215">
        <f ca="1">IF($AE409=FALSE,AQ409*Overheads!$R$24*$V409,
IFERROR(Overheads!$O$49*$V409*AQ409,0)
+IFERROR(Overheads!T$59*$V409*(AQ409/Overheads!T$68),0))</f>
        <v>0</v>
      </c>
      <c r="AY409" s="215">
        <f ca="1">IF($AE409=FALSE,AR409*Overheads!$R$24*$V409,
IFERROR(Overheads!$O$49*$V409*AR409,0)
+IFERROR(Overheads!U$59*$V409*(AR409/Overheads!U$68),0))</f>
        <v>0</v>
      </c>
      <c r="AZ409" s="155">
        <f t="shared" ca="1" si="307"/>
        <v>0.21566737560662469</v>
      </c>
      <c r="BA409" s="165"/>
      <c r="BB409" s="215">
        <f ca="1">IF($AE409=FALSE,AN409*Overheads!$S$25,
IFERROR(Overheads!$O$50*AN409,0)
+IFERROR(Overheads!Q$60*(AN409/Overheads!Q$66),0))</f>
        <v>2.2455295969410305E-3</v>
      </c>
      <c r="BC409" s="215">
        <f ca="1">IF($AE409=FALSE,AO409*Overheads!$S$25,
IFERROR(Overheads!$O$50*AO409,0)
+IFERROR(Overheads!R$60*(AO409/Overheads!R$66),0))</f>
        <v>1.1128750132815043E-2</v>
      </c>
      <c r="BD409" s="215">
        <f ca="1">IF($AE409=FALSE,AP409*Overheads!$S$25,
IFERROR(Overheads!$O$50*AP409,0)
+IFERROR(Overheads!S$60*(AP409/Overheads!S$66),0))</f>
        <v>1.6966907549033544E-2</v>
      </c>
      <c r="BE409" s="215">
        <f ca="1">IF($AE409=FALSE,AQ409*Overheads!$S$25,
IFERROR(Overheads!$O$50*AQ409,0)
+IFERROR(Overheads!T$60*(AQ409/Overheads!T$66),0))</f>
        <v>0</v>
      </c>
      <c r="BF409" s="215">
        <f ca="1">IF($AE409=FALSE,AR409*Overheads!$S$25,
IFERROR(Overheads!$O$50*AR409,0)
+IFERROR(Overheads!U$60*(AR409/Overheads!U$66),0))</f>
        <v>0</v>
      </c>
      <c r="BG409" s="155">
        <f t="shared" ca="1" si="308"/>
        <v>3.0341187278789618E-2</v>
      </c>
      <c r="BH409" s="165"/>
      <c r="BI409" s="215">
        <f t="shared" ca="1" si="309"/>
        <v>0.13842717972806257</v>
      </c>
      <c r="BJ409" s="215">
        <f t="shared" ca="1" si="275"/>
        <v>0.7494245658757166</v>
      </c>
      <c r="BK409" s="215">
        <f t="shared" ca="1" si="276"/>
        <v>1.0616266831037153</v>
      </c>
      <c r="BL409" s="215">
        <f t="shared" ca="1" si="277"/>
        <v>0</v>
      </c>
      <c r="BM409" s="215">
        <f t="shared" ca="1" si="278"/>
        <v>0</v>
      </c>
      <c r="BN409" s="155">
        <f t="shared" ca="1" si="310"/>
        <v>1.9494784287074944</v>
      </c>
      <c r="BO409" s="165"/>
      <c r="BP409" s="187" cm="1">
        <f t="array" ref="BP409">IFERROR(IF($X409=$X408,BP408,INDEX(Forecast_Capex_Input!AC$12:AC$286,$X409)),0)</f>
        <v>0</v>
      </c>
      <c r="BQ409" s="187" cm="1">
        <f t="array" ref="BQ409">IFERROR(IF($X409=$X408,BQ408,INDEX(Forecast_Capex_Input!AD$12:AD$286,$X409)),0)</f>
        <v>0</v>
      </c>
      <c r="BR409" s="187" cm="1">
        <f t="array" ref="BR409">IFERROR(IF($X409=$X408,BR408,INDEX(Forecast_Capex_Input!AE$12:AE$286,$X409)),0)</f>
        <v>1</v>
      </c>
      <c r="BS409" s="187" cm="1">
        <f t="array" ref="BS409">IFERROR(IF($X409=$X408,BS408,INDEX(Forecast_Capex_Input!AF$12:AF$286,$X409)),0)</f>
        <v>0</v>
      </c>
      <c r="BT409" s="187" cm="1">
        <f t="array" ref="BT409">IFERROR(IF($X409=$X408,BT408,INDEX(Forecast_Capex_Input!AG$12:AG$286,$X409)),0)</f>
        <v>0</v>
      </c>
      <c r="BU409" s="165"/>
      <c r="BV409" s="215">
        <f t="shared" si="279"/>
        <v>0</v>
      </c>
      <c r="BW409" s="215">
        <f t="shared" si="280"/>
        <v>0</v>
      </c>
      <c r="BX409" s="215">
        <f t="shared" si="281"/>
        <v>1.7034698658220802</v>
      </c>
      <c r="BY409" s="215">
        <f t="shared" si="282"/>
        <v>0</v>
      </c>
      <c r="BZ409" s="215">
        <f t="shared" si="283"/>
        <v>0</v>
      </c>
      <c r="CA409" s="155">
        <f t="shared" si="311"/>
        <v>1.7034698658220802</v>
      </c>
      <c r="CB409" s="165"/>
      <c r="CC409" s="215">
        <f t="shared" ca="1" si="284"/>
        <v>0</v>
      </c>
      <c r="CD409" s="215">
        <f t="shared" ca="1" si="285"/>
        <v>0</v>
      </c>
      <c r="CE409" s="215">
        <f t="shared" ca="1" si="286"/>
        <v>1.7034698658220802</v>
      </c>
      <c r="CF409" s="215">
        <f t="shared" ca="1" si="287"/>
        <v>0</v>
      </c>
      <c r="CG409" s="215">
        <f t="shared" ca="1" si="288"/>
        <v>0</v>
      </c>
      <c r="CH409" s="155">
        <f t="shared" ca="1" si="312"/>
        <v>1.7034698658220802</v>
      </c>
      <c r="CI409" s="165"/>
      <c r="CJ409" s="215">
        <f t="shared" ca="1" si="289"/>
        <v>0</v>
      </c>
      <c r="CK409" s="215">
        <f t="shared" ca="1" si="290"/>
        <v>0</v>
      </c>
      <c r="CL409" s="215">
        <f t="shared" ca="1" si="291"/>
        <v>0.21566737560662469</v>
      </c>
      <c r="CM409" s="215">
        <f t="shared" ca="1" si="292"/>
        <v>0</v>
      </c>
      <c r="CN409" s="215">
        <f t="shared" ca="1" si="293"/>
        <v>0</v>
      </c>
      <c r="CO409" s="155">
        <f t="shared" ca="1" si="313"/>
        <v>0.21566737560662469</v>
      </c>
      <c r="CP409" s="165"/>
      <c r="CQ409" s="223">
        <f t="shared" ca="1" si="294"/>
        <v>0</v>
      </c>
      <c r="CR409" s="223">
        <f t="shared" ca="1" si="295"/>
        <v>0</v>
      </c>
      <c r="CS409" s="223">
        <f t="shared" ca="1" si="296"/>
        <v>3.0341187278789618E-2</v>
      </c>
      <c r="CT409" s="223">
        <f t="shared" ca="1" si="297"/>
        <v>0</v>
      </c>
      <c r="CU409" s="223">
        <f t="shared" ca="1" si="298"/>
        <v>0</v>
      </c>
      <c r="CV409" s="155">
        <f t="shared" ca="1" si="314"/>
        <v>3.0341187278789618E-2</v>
      </c>
      <c r="CW409" s="165"/>
      <c r="CX409" s="215">
        <f t="shared" ca="1" si="315"/>
        <v>0</v>
      </c>
      <c r="CY409" s="215">
        <f t="shared" ca="1" si="299"/>
        <v>0</v>
      </c>
      <c r="CZ409" s="215">
        <f t="shared" ca="1" si="300"/>
        <v>1.9494784287074944</v>
      </c>
      <c r="DA409" s="215">
        <f t="shared" ca="1" si="301"/>
        <v>0</v>
      </c>
      <c r="DB409" s="215">
        <f t="shared" ca="1" si="302"/>
        <v>0</v>
      </c>
      <c r="DC409" s="155">
        <f t="shared" ca="1" si="316"/>
        <v>1.9494784287074944</v>
      </c>
      <c r="DD409" s="165"/>
      <c r="DE409" s="188" t="b" cm="1">
        <f t="array" aca="1" ref="DE409" ca="1">OR($G409=Forecast_Capex_Input!$BF$8:$BF$10)</f>
        <v>0</v>
      </c>
      <c r="DF409" s="188" cm="1">
        <f t="array" aca="1" ref="DF409" ca="1">IFERROR(INDEX(Forecast_Capex_Input!BG$12:BG$286,$X409)
*(INDEX(Forecast_Capex_Input!$H$12:$H$286,$X409)=Repex),0)
*$DE409</f>
        <v>0</v>
      </c>
      <c r="DG409" s="188" cm="1">
        <f t="array" aca="1" ref="DG409" ca="1">IFERROR(INDEX(Forecast_Capex_Input!BH$12:BH$286,$X409)
*(INDEX(Forecast_Capex_Input!$H$12:$H$286,$X409)=Repex),0)
*$DE409</f>
        <v>0</v>
      </c>
      <c r="DH409" s="188" cm="1">
        <f t="array" aca="1" ref="DH409" ca="1">IFERROR(INDEX(Forecast_Capex_Input!BI$12:BI$286,$X409)
*(INDEX(Forecast_Capex_Input!$H$12:$H$286,$X409)=Repex),0)
*$DE409</f>
        <v>0</v>
      </c>
      <c r="DI409" s="188" cm="1">
        <f t="array" aca="1" ref="DI409" ca="1">IFERROR(INDEX(Forecast_Capex_Input!BJ$12:BJ$286,$X409)
*(INDEX(Forecast_Capex_Input!$H$12:$H$286,$X409)=Repex),0)
*$DE409</f>
        <v>0</v>
      </c>
      <c r="DJ409" s="188" cm="1">
        <f t="array" aca="1" ref="DJ409" ca="1">IFERROR(INDEX(Forecast_Capex_Input!BK$12:BK$286,$X409)
*(INDEX(Forecast_Capex_Input!$H$12:$H$286,$X409)=Repex),0)
*$DE409</f>
        <v>0</v>
      </c>
      <c r="DK409" s="188" cm="1">
        <f t="array" aca="1" ref="DK409" ca="1">IFERROR(INDEX(Forecast_Capex_Input!BL$12:BL$286,$X409)
*(INDEX(Forecast_Capex_Input!$H$12:$H$286,$X409)=Repex),0)
*$DE409</f>
        <v>0</v>
      </c>
      <c r="DL409" s="165"/>
      <c r="DM409" s="188" t="b" cm="1">
        <f t="array" aca="1" ref="DM409" ca="1">OR($G409=Forecast_Capex_Input!$BN$8:$BN$9)</f>
        <v>0</v>
      </c>
      <c r="DN409" s="188" cm="1">
        <f t="array" aca="1" ref="DN409" ca="1">IFERROR(INDEX(Forecast_Capex_Input!BO$12:BO$286,$X409)
*(INDEX(Forecast_Capex_Input!$H$12:$H$286,$X409)=Repex),0)
*$DM409</f>
        <v>0</v>
      </c>
      <c r="DO409" s="188" cm="1">
        <f t="array" aca="1" ref="DO409" ca="1">IFERROR(INDEX(Forecast_Capex_Input!BP$12:BP$286,$X409)
*(INDEX(Forecast_Capex_Input!$H$12:$H$286,$X409)=Repex),0)
*$DM409</f>
        <v>0</v>
      </c>
      <c r="DP409" s="188" cm="1">
        <f t="array" aca="1" ref="DP409" ca="1">IFERROR(INDEX(Forecast_Capex_Input!BQ$12:BQ$286,$X409)
*(INDEX(Forecast_Capex_Input!$H$12:$H$286,$X409)=Repex),0)
*$DM409</f>
        <v>0</v>
      </c>
      <c r="DQ409" s="188" cm="1">
        <f t="array" aca="1" ref="DQ409" ca="1">IFERROR(INDEX(Forecast_Capex_Input!BR$12:BR$286,$X409)
*(INDEX(Forecast_Capex_Input!$H$12:$H$286,$X409)=Repex),0)
*$DM409</f>
        <v>0</v>
      </c>
      <c r="DR409" s="188" cm="1">
        <f t="array" aca="1" ref="DR409" ca="1">IFERROR(INDEX(Forecast_Capex_Input!BS$12:BS$286,$X409)
*(INDEX(Forecast_Capex_Input!$H$12:$H$286,$X409)=Repex),0)
*$DM409</f>
        <v>0</v>
      </c>
      <c r="DS409" s="165"/>
      <c r="DT409" s="188" t="b" cm="1">
        <f t="array" aca="1" ref="DT409" ca="1">OR($G409=Forecast_Capex_Input!$BU$8:$BU$10)</f>
        <v>1</v>
      </c>
      <c r="DU409" s="188" cm="1">
        <f t="array" aca="1" ref="DU409" ca="1">IFERROR(INDEX(Forecast_Capex_Input!BV$12:BV$286,$X409)
*(INDEX(Forecast_Capex_Input!$H$12:$H$286,$X409)=Repex),0)
*$DT409</f>
        <v>0</v>
      </c>
      <c r="DV409" s="188" cm="1">
        <f t="array" aca="1" ref="DV409" ca="1">IFERROR(INDEX(Forecast_Capex_Input!BW$12:BW$286,$X409)
*(INDEX(Forecast_Capex_Input!$H$12:$H$286,$X409)=Repex),0)
*$DT409</f>
        <v>0</v>
      </c>
      <c r="DW409" s="188" cm="1">
        <f t="array" aca="1" ref="DW409" ca="1">IFERROR(INDEX(Forecast_Capex_Input!BX$12:BX$286,$X409)
*(INDEX(Forecast_Capex_Input!$H$12:$H$286,$X409)=Repex),0)
*$DT409</f>
        <v>0</v>
      </c>
      <c r="DX409" s="188" cm="1">
        <f t="array" aca="1" ref="DX409" ca="1">IFERROR(INDEX(Forecast_Capex_Input!BY$12:BY$286,$X409)
*(INDEX(Forecast_Capex_Input!$H$12:$H$286,$X409)=Repex),0)
*$DT409</f>
        <v>0</v>
      </c>
      <c r="DY409" s="188" cm="1">
        <f t="array" aca="1" ref="DY409" ca="1">IFERROR(INDEX(Forecast_Capex_Input!BZ$12:BZ$286,$X409)
*(INDEX(Forecast_Capex_Input!$H$12:$H$286,$X409)=Repex),0)
*$DT409</f>
        <v>0</v>
      </c>
      <c r="DZ409" s="188" cm="1">
        <f t="array" aca="1" ref="DZ409" ca="1">IFERROR(INDEX(Forecast_Capex_Input!CA$12:CA$286,$X409)
*(INDEX(Forecast_Capex_Input!$H$12:$H$286,$X409)=Repex),0)
*$DT409</f>
        <v>0</v>
      </c>
      <c r="EA409" s="188" cm="1">
        <f t="array" aca="1" ref="EA409" ca="1">IFERROR(INDEX(Forecast_Capex_Input!CB$12:CB$286,$X409)
*(INDEX(Forecast_Capex_Input!$H$12:$H$286,$X409)=Repex),0)
*$DT409</f>
        <v>0</v>
      </c>
      <c r="EB409" s="188" cm="1">
        <f t="array" aca="1" ref="EB409" ca="1">IFERROR(INDEX(Forecast_Capex_Input!CC$12:CC$286,$X409)
*(INDEX(Forecast_Capex_Input!$H$12:$H$286,$X409)=Repex),0)
*$DT409</f>
        <v>0</v>
      </c>
      <c r="EC409" s="165"/>
      <c r="ED409" s="226">
        <f t="shared" ca="1" si="303"/>
        <v>1.7034698658220802</v>
      </c>
      <c r="EE409" s="174">
        <v>27</v>
      </c>
    </row>
    <row r="410" spans="3:135" x14ac:dyDescent="0.2">
      <c r="C410" s="174">
        <f t="shared" si="304"/>
        <v>400</v>
      </c>
      <c r="D410" s="167" t="str" cm="1">
        <f t="array" ref="D410">IFERROR(INDEX(Forecast_Capex_Input!$D$12:$D$286,$X410),NA)</f>
        <v>Manage multiple contingencies in North West NSW area</v>
      </c>
      <c r="E410" s="172" t="b" cm="1">
        <f t="array" ref="E410">IF($X410=NA,NA,INDEX(Forecast_Capex_Input!$E$12:$E$286,$X410))</f>
        <v>1</v>
      </c>
      <c r="F410" s="167" t="str" cm="1">
        <f t="array" aca="1" ref="F410" ca="1">IFERROR(INDEX(General!$E$25:$E$26,$Y410),NA)</f>
        <v>Non-Labour</v>
      </c>
      <c r="G410" s="167" t="str" cm="1">
        <f t="array" aca="1" ref="G410" ca="1">IFERROR(INDEX(Forecast_Capex_Input!$AI$11:$BB$11,$AA410),NA)</f>
        <v>Communications (short life)</v>
      </c>
      <c r="H410" s="189" cm="1">
        <f t="array" aca="1" ref="H410" ca="1">IFERROR(INDEX(Forecast_Capex_Input!$AI$12:$BB$286,$X410,$AA410),NA)</f>
        <v>0.2</v>
      </c>
      <c r="I410" s="199" t="str" cm="1">
        <f t="array" ref="I410">IFERROR(INDEX(Forecast_Capex_Input!$F$12:$F$286,$X410),NA)</f>
        <v>Augmentation Expenditure</v>
      </c>
      <c r="J410" s="199" t="str" cm="1">
        <f t="array" ref="J410">IFERROR(INDEX(Forecast_Capex_Input!G$12:G$286,$X410),NA)</f>
        <v>Augmentations</v>
      </c>
      <c r="K410" s="199" t="str" cm="1">
        <f t="array" ref="K410">IFERROR(INDEX(Forecast_Capex_Input!H$12:H$286,$X410),NA)</f>
        <v>Augex</v>
      </c>
      <c r="L410" s="199" t="str" cm="1">
        <f t="array" ref="L410">IFERROR(INDEX(Forecast_Capex_Input!I$12:I$286,$X410),NA)</f>
        <v>Economic Benefits</v>
      </c>
      <c r="M410" s="199" t="str" cm="1">
        <f t="array" ref="M410">IFERROR(INDEX(Forecast_Capex_Input!J$12:J$286,$X410),NA)</f>
        <v>N/A</v>
      </c>
      <c r="N410" s="199" t="str" cm="1">
        <f t="array" ref="N410">IFERROR(INDEX(Forecast_Capex_Input!K$12:K$286,$X410),NA)</f>
        <v>N/A</v>
      </c>
      <c r="O410" s="199" t="str" cm="1">
        <f t="array" ref="O410">IFERROR(INDEX(Forecast_Capex_Input!L$12:L$286,$X410),NA)</f>
        <v>N/A</v>
      </c>
      <c r="P410" s="199" t="str" cm="1">
        <f t="array" ref="P410">IFERROR(INDEX(Forecast_Capex_Input!M$12:M$286,$X410),NA)</f>
        <v>N/A</v>
      </c>
      <c r="Q410" s="172" t="str" cm="1">
        <f t="array" ref="Q410">IFERROR(INDEX(Forecast_Capex_Input!N$12:N$286,$X410),NA)</f>
        <v>Yes</v>
      </c>
      <c r="R410" s="265" cm="1">
        <f t="array" ref="R410">IFERROR(INDEX(Forecast_Capex_Input!O$12:O$286,$X410),0)</f>
        <v>0</v>
      </c>
      <c r="S410" s="172" t="str" cm="1">
        <f t="array" ref="S410">IFERROR(INDEX(Forecast_Capex_Input!P$12:P$286,$X410),0)</f>
        <v>Safety security &amp; reliability</v>
      </c>
      <c r="T410" s="199" t="str" cm="1">
        <f t="array" aca="1" ref="T410" ca="1">IFERROR(INDEX(General!$K$84:$K$103,$AA410),NA)</f>
        <v>Communications (short life) (2018 onwards)</v>
      </c>
      <c r="U410" s="188" cm="1">
        <f t="array" aca="1" ref="U410" ca="1">IFERROR(
IF($F410=General!$E$25,INDEX(Forecast_Capex_Input!S$12:S$286,$X410),
INDEX(Forecast_Capex_Input!T$12:T$286,$X410)),0)</f>
        <v>0.8</v>
      </c>
      <c r="V410" s="222" t="b">
        <f>IFERROR(INDEX(Overheads!$T$19:$T$26,MATCH($I410,Overheads!$E$19:$E$26,0)),FALSE)</f>
        <v>1</v>
      </c>
      <c r="W410" s="165"/>
      <c r="X410" s="174">
        <f>IFERROR(
IF(MATCH($C410,Forecast_Capex_Input!$CI$12:$CI$286,1)+1&gt;MAX(Forecast_Capex_Input!$C$12:$C$286),NA,
MATCH($C410,Forecast_Capex_Input!$CI$12:$CI$286,1)+1),1)</f>
        <v>153</v>
      </c>
      <c r="Y410" s="174" cm="1">
        <f t="array" aca="1" ref="Y410" ca="1">IFERROR(
IF(X409&lt;&gt;X410,1,
IF(COUNTIF(OFFSET(Y409,0,0,-INDEX(Forecast_Capex_Input!$CG$12:$CG$286,$X410)),Y409)=INDEX(Forecast_Capex_Input!$CG$12:$CG$286,$X410),Y409+1,Y409)),NA)</f>
        <v>2</v>
      </c>
      <c r="Z410" s="174" cm="1">
        <f t="array" ref="Z410">IFERROR($C410-IF($X410=1,1,INDEX(Forecast_Capex_Input!$CI$12:$CI$286,$X410-1))+1,NA)</f>
        <v>4</v>
      </c>
      <c r="AA410" s="174" cm="1">
        <f t="array" aca="1" ref="AA410" ca="1">IFERROR(IF(Y410=1,
INDEX(Forecast_Capex_Input!$AI$10:$BB$10,SMALL(IF(INDEX(Forecast_Capex_Input!$AI$12:$BB$286,$X410,0)&gt;0,COLUMN(Forecast_Capex_Input!$AI$10:$BB$10)-COLUMN(Forecast_Capex_Input!$AI$12)+1),ROWS(OFFSET(AA409,0,0,-$Z410)))),
OFFSET(AA409,-INDEX(Forecast_Capex_Input!$CG$12:$CG$286,$X410)+1,0)),NA)</f>
        <v>5</v>
      </c>
      <c r="AB410" s="174">
        <f t="shared" ca="1" si="273"/>
        <v>2</v>
      </c>
      <c r="AC410" s="222" t="b">
        <f t="shared" si="305"/>
        <v>0</v>
      </c>
      <c r="AD410" s="220" t="b">
        <v>0</v>
      </c>
      <c r="AE410" s="222" t="b">
        <f t="shared" si="274"/>
        <v>1</v>
      </c>
      <c r="AF410" s="165"/>
      <c r="AG410" s="215">
        <v>2.986265770877122E-2</v>
      </c>
      <c r="AH410" s="215">
        <v>0.16489380560930195</v>
      </c>
      <c r="AI410" s="215">
        <v>0.23111100313744687</v>
      </c>
      <c r="AJ410" s="215">
        <v>0</v>
      </c>
      <c r="AK410" s="215">
        <v>0</v>
      </c>
      <c r="AL410" s="155">
        <v>0.42586746645552004</v>
      </c>
      <c r="AM410" s="165"/>
      <c r="AN410" s="215" cm="1">
        <f t="array" aca="1" ref="AN410" ca="1">IFERROR(INDEX(General!O$33:O$34,$AB410)
*AG410,0)</f>
        <v>2.986265770877122E-2</v>
      </c>
      <c r="AO410" s="215" cm="1">
        <f t="array" aca="1" ref="AO410" ca="1">IFERROR(INDEX(General!P$33:P$34,$AB410)
*AH410,0)</f>
        <v>0.16489380560930195</v>
      </c>
      <c r="AP410" s="215" cm="1">
        <f t="array" aca="1" ref="AP410" ca="1">IFERROR(INDEX(General!Q$33:Q$34,$AB410)
*AI410,0)</f>
        <v>0.23111100313744687</v>
      </c>
      <c r="AQ410" s="215" cm="1">
        <f t="array" aca="1" ref="AQ410" ca="1">IFERROR(INDEX(General!R$33:R$34,$AB410)
*AJ410,0)</f>
        <v>0</v>
      </c>
      <c r="AR410" s="215" cm="1">
        <f t="array" aca="1" ref="AR410" ca="1">IFERROR(INDEX(General!S$33:S$34,$AB410)
*AK410,0)</f>
        <v>0</v>
      </c>
      <c r="AS410" s="155">
        <f t="shared" ca="1" si="306"/>
        <v>0.42586746645552004</v>
      </c>
      <c r="AT410" s="165"/>
      <c r="AU410" s="215">
        <f ca="1">IF($AE410=FALSE,AN410*Overheads!$R$24*$V410,
IFERROR(Overheads!$O$49*$V410*AN410,0)
+IFERROR(Overheads!Q$59*$V410*(AN410/Overheads!Q$68),0))</f>
        <v>4.1827548240091651E-3</v>
      </c>
      <c r="AV410" s="215">
        <f ca="1">IF($AE410=FALSE,AO410*Overheads!$R$24*$V410,
IFERROR(Overheads!$O$49*$V410*AO410,0)
+IFERROR(Overheads!R$59*$V410*(AO410/Overheads!R$68),0))</f>
        <v>1.9680148326423452E-2</v>
      </c>
      <c r="AW410" s="215">
        <f ca="1">IF($AE410=FALSE,AP410*Overheads!$R$24*$V410,
IFERROR(Overheads!$O$49*$V410*AP410,0)
+IFERROR(Overheads!S$59*$V410*(AP410/Overheads!S$68),0))</f>
        <v>3.005394075122356E-2</v>
      </c>
      <c r="AX410" s="215">
        <f ca="1">IF($AE410=FALSE,AQ410*Overheads!$R$24*$V410,
IFERROR(Overheads!$O$49*$V410*AQ410,0)
+IFERROR(Overheads!T$59*$V410*(AQ410/Overheads!T$68),0))</f>
        <v>0</v>
      </c>
      <c r="AY410" s="215">
        <f ca="1">IF($AE410=FALSE,AR410*Overheads!$R$24*$V410,
IFERROR(Overheads!$O$49*$V410*AR410,0)
+IFERROR(Overheads!U$59*$V410*(AR410/Overheads!U$68),0))</f>
        <v>0</v>
      </c>
      <c r="AZ410" s="155">
        <f t="shared" ca="1" si="307"/>
        <v>5.3916843901656172E-2</v>
      </c>
      <c r="BA410" s="165"/>
      <c r="BB410" s="215">
        <f ca="1">IF($AE410=FALSE,AN410*Overheads!$S$25,
IFERROR(Overheads!$O$50*AN410,0)
+IFERROR(Overheads!Q$60*(AN410/Overheads!Q$66),0))</f>
        <v>5.6138239923525762E-4</v>
      </c>
      <c r="BC410" s="215">
        <f ca="1">IF($AE410=FALSE,AO410*Overheads!$S$25,
IFERROR(Overheads!$O$50*AO410,0)
+IFERROR(Overheads!R$60*(AO410/Overheads!R$66),0))</f>
        <v>2.7821875332037609E-3</v>
      </c>
      <c r="BD410" s="215">
        <f ca="1">IF($AE410=FALSE,AP410*Overheads!$S$25,
IFERROR(Overheads!$O$50*AP410,0)
+IFERROR(Overheads!S$60*(AP410/Overheads!S$66),0))</f>
        <v>4.241726887258386E-3</v>
      </c>
      <c r="BE410" s="215">
        <f ca="1">IF($AE410=FALSE,AQ410*Overheads!$S$25,
IFERROR(Overheads!$O$50*AQ410,0)
+IFERROR(Overheads!T$60*(AQ410/Overheads!T$66),0))</f>
        <v>0</v>
      </c>
      <c r="BF410" s="215">
        <f ca="1">IF($AE410=FALSE,AR410*Overheads!$S$25,
IFERROR(Overheads!$O$50*AR410,0)
+IFERROR(Overheads!U$60*(AR410/Overheads!U$66),0))</f>
        <v>0</v>
      </c>
      <c r="BG410" s="155">
        <f t="shared" ca="1" si="308"/>
        <v>7.5852968196974046E-3</v>
      </c>
      <c r="BH410" s="165"/>
      <c r="BI410" s="215">
        <f t="shared" ca="1" si="309"/>
        <v>3.4606794932015641E-2</v>
      </c>
      <c r="BJ410" s="215">
        <f t="shared" ca="1" si="275"/>
        <v>0.18735614146892915</v>
      </c>
      <c r="BK410" s="215">
        <f t="shared" ca="1" si="276"/>
        <v>0.26540667077592883</v>
      </c>
      <c r="BL410" s="215">
        <f t="shared" ca="1" si="277"/>
        <v>0</v>
      </c>
      <c r="BM410" s="215">
        <f t="shared" ca="1" si="278"/>
        <v>0</v>
      </c>
      <c r="BN410" s="155">
        <f t="shared" ca="1" si="310"/>
        <v>0.48736960717687361</v>
      </c>
      <c r="BO410" s="165"/>
      <c r="BP410" s="187" cm="1">
        <f t="array" ref="BP410">IFERROR(IF($X410=$X409,BP409,INDEX(Forecast_Capex_Input!AC$12:AC$286,$X410)),0)</f>
        <v>0</v>
      </c>
      <c r="BQ410" s="187" cm="1">
        <f t="array" ref="BQ410">IFERROR(IF($X410=$X409,BQ409,INDEX(Forecast_Capex_Input!AD$12:AD$286,$X410)),0)</f>
        <v>0</v>
      </c>
      <c r="BR410" s="187" cm="1">
        <f t="array" ref="BR410">IFERROR(IF($X410=$X409,BR409,INDEX(Forecast_Capex_Input!AE$12:AE$286,$X410)),0)</f>
        <v>1</v>
      </c>
      <c r="BS410" s="187" cm="1">
        <f t="array" ref="BS410">IFERROR(IF($X410=$X409,BS409,INDEX(Forecast_Capex_Input!AF$12:AF$286,$X410)),0)</f>
        <v>0</v>
      </c>
      <c r="BT410" s="187" cm="1">
        <f t="array" ref="BT410">IFERROR(IF($X410=$X409,BT409,INDEX(Forecast_Capex_Input!AG$12:AG$286,$X410)),0)</f>
        <v>0</v>
      </c>
      <c r="BU410" s="165"/>
      <c r="BV410" s="215">
        <f t="shared" si="279"/>
        <v>0</v>
      </c>
      <c r="BW410" s="215">
        <f t="shared" si="280"/>
        <v>0</v>
      </c>
      <c r="BX410" s="215">
        <f t="shared" si="281"/>
        <v>0.42586746645552004</v>
      </c>
      <c r="BY410" s="215">
        <f t="shared" si="282"/>
        <v>0</v>
      </c>
      <c r="BZ410" s="215">
        <f t="shared" si="283"/>
        <v>0</v>
      </c>
      <c r="CA410" s="155">
        <f t="shared" si="311"/>
        <v>0.42586746645552004</v>
      </c>
      <c r="CB410" s="165"/>
      <c r="CC410" s="215">
        <f t="shared" ca="1" si="284"/>
        <v>0</v>
      </c>
      <c r="CD410" s="215">
        <f t="shared" ca="1" si="285"/>
        <v>0</v>
      </c>
      <c r="CE410" s="215">
        <f t="shared" ca="1" si="286"/>
        <v>0.42586746645552004</v>
      </c>
      <c r="CF410" s="215">
        <f t="shared" ca="1" si="287"/>
        <v>0</v>
      </c>
      <c r="CG410" s="215">
        <f t="shared" ca="1" si="288"/>
        <v>0</v>
      </c>
      <c r="CH410" s="155">
        <f t="shared" ca="1" si="312"/>
        <v>0.42586746645552004</v>
      </c>
      <c r="CI410" s="165"/>
      <c r="CJ410" s="215">
        <f t="shared" ca="1" si="289"/>
        <v>0</v>
      </c>
      <c r="CK410" s="215">
        <f t="shared" ca="1" si="290"/>
        <v>0</v>
      </c>
      <c r="CL410" s="215">
        <f t="shared" ca="1" si="291"/>
        <v>5.3916843901656172E-2</v>
      </c>
      <c r="CM410" s="215">
        <f t="shared" ca="1" si="292"/>
        <v>0</v>
      </c>
      <c r="CN410" s="215">
        <f t="shared" ca="1" si="293"/>
        <v>0</v>
      </c>
      <c r="CO410" s="155">
        <f t="shared" ca="1" si="313"/>
        <v>5.3916843901656172E-2</v>
      </c>
      <c r="CP410" s="165"/>
      <c r="CQ410" s="223">
        <f t="shared" ca="1" si="294"/>
        <v>0</v>
      </c>
      <c r="CR410" s="223">
        <f t="shared" ca="1" si="295"/>
        <v>0</v>
      </c>
      <c r="CS410" s="223">
        <f t="shared" ca="1" si="296"/>
        <v>7.5852968196974046E-3</v>
      </c>
      <c r="CT410" s="223">
        <f t="shared" ca="1" si="297"/>
        <v>0</v>
      </c>
      <c r="CU410" s="223">
        <f t="shared" ca="1" si="298"/>
        <v>0</v>
      </c>
      <c r="CV410" s="155">
        <f t="shared" ca="1" si="314"/>
        <v>7.5852968196974046E-3</v>
      </c>
      <c r="CW410" s="165"/>
      <c r="CX410" s="215">
        <f t="shared" ca="1" si="315"/>
        <v>0</v>
      </c>
      <c r="CY410" s="215">
        <f t="shared" ca="1" si="299"/>
        <v>0</v>
      </c>
      <c r="CZ410" s="215">
        <f t="shared" ca="1" si="300"/>
        <v>0.48736960717687361</v>
      </c>
      <c r="DA410" s="215">
        <f t="shared" ca="1" si="301"/>
        <v>0</v>
      </c>
      <c r="DB410" s="215">
        <f t="shared" ca="1" si="302"/>
        <v>0</v>
      </c>
      <c r="DC410" s="155">
        <f t="shared" ca="1" si="316"/>
        <v>0.48736960717687361</v>
      </c>
      <c r="DD410" s="165"/>
      <c r="DE410" s="188" t="b" cm="1">
        <f t="array" aca="1" ref="DE410" ca="1">OR($G410=Forecast_Capex_Input!$BF$8:$BF$10)</f>
        <v>0</v>
      </c>
      <c r="DF410" s="188" cm="1">
        <f t="array" aca="1" ref="DF410" ca="1">IFERROR(INDEX(Forecast_Capex_Input!BG$12:BG$286,$X410)
*(INDEX(Forecast_Capex_Input!$H$12:$H$286,$X410)=Repex),0)
*$DE410</f>
        <v>0</v>
      </c>
      <c r="DG410" s="188" cm="1">
        <f t="array" aca="1" ref="DG410" ca="1">IFERROR(INDEX(Forecast_Capex_Input!BH$12:BH$286,$X410)
*(INDEX(Forecast_Capex_Input!$H$12:$H$286,$X410)=Repex),0)
*$DE410</f>
        <v>0</v>
      </c>
      <c r="DH410" s="188" cm="1">
        <f t="array" aca="1" ref="DH410" ca="1">IFERROR(INDEX(Forecast_Capex_Input!BI$12:BI$286,$X410)
*(INDEX(Forecast_Capex_Input!$H$12:$H$286,$X410)=Repex),0)
*$DE410</f>
        <v>0</v>
      </c>
      <c r="DI410" s="188" cm="1">
        <f t="array" aca="1" ref="DI410" ca="1">IFERROR(INDEX(Forecast_Capex_Input!BJ$12:BJ$286,$X410)
*(INDEX(Forecast_Capex_Input!$H$12:$H$286,$X410)=Repex),0)
*$DE410</f>
        <v>0</v>
      </c>
      <c r="DJ410" s="188" cm="1">
        <f t="array" aca="1" ref="DJ410" ca="1">IFERROR(INDEX(Forecast_Capex_Input!BK$12:BK$286,$X410)
*(INDEX(Forecast_Capex_Input!$H$12:$H$286,$X410)=Repex),0)
*$DE410</f>
        <v>0</v>
      </c>
      <c r="DK410" s="188" cm="1">
        <f t="array" aca="1" ref="DK410" ca="1">IFERROR(INDEX(Forecast_Capex_Input!BL$12:BL$286,$X410)
*(INDEX(Forecast_Capex_Input!$H$12:$H$286,$X410)=Repex),0)
*$DE410</f>
        <v>0</v>
      </c>
      <c r="DL410" s="165"/>
      <c r="DM410" s="188" t="b" cm="1">
        <f t="array" aca="1" ref="DM410" ca="1">OR($G410=Forecast_Capex_Input!$BN$8:$BN$9)</f>
        <v>0</v>
      </c>
      <c r="DN410" s="188" cm="1">
        <f t="array" aca="1" ref="DN410" ca="1">IFERROR(INDEX(Forecast_Capex_Input!BO$12:BO$286,$X410)
*(INDEX(Forecast_Capex_Input!$H$12:$H$286,$X410)=Repex),0)
*$DM410</f>
        <v>0</v>
      </c>
      <c r="DO410" s="188" cm="1">
        <f t="array" aca="1" ref="DO410" ca="1">IFERROR(INDEX(Forecast_Capex_Input!BP$12:BP$286,$X410)
*(INDEX(Forecast_Capex_Input!$H$12:$H$286,$X410)=Repex),0)
*$DM410</f>
        <v>0</v>
      </c>
      <c r="DP410" s="188" cm="1">
        <f t="array" aca="1" ref="DP410" ca="1">IFERROR(INDEX(Forecast_Capex_Input!BQ$12:BQ$286,$X410)
*(INDEX(Forecast_Capex_Input!$H$12:$H$286,$X410)=Repex),0)
*$DM410</f>
        <v>0</v>
      </c>
      <c r="DQ410" s="188" cm="1">
        <f t="array" aca="1" ref="DQ410" ca="1">IFERROR(INDEX(Forecast_Capex_Input!BR$12:BR$286,$X410)
*(INDEX(Forecast_Capex_Input!$H$12:$H$286,$X410)=Repex),0)
*$DM410</f>
        <v>0</v>
      </c>
      <c r="DR410" s="188" cm="1">
        <f t="array" aca="1" ref="DR410" ca="1">IFERROR(INDEX(Forecast_Capex_Input!BS$12:BS$286,$X410)
*(INDEX(Forecast_Capex_Input!$H$12:$H$286,$X410)=Repex),0)
*$DM410</f>
        <v>0</v>
      </c>
      <c r="DS410" s="165"/>
      <c r="DT410" s="188" t="b" cm="1">
        <f t="array" aca="1" ref="DT410" ca="1">OR($G410=Forecast_Capex_Input!$BU$8:$BU$10)</f>
        <v>1</v>
      </c>
      <c r="DU410" s="188" cm="1">
        <f t="array" aca="1" ref="DU410" ca="1">IFERROR(INDEX(Forecast_Capex_Input!BV$12:BV$286,$X410)
*(INDEX(Forecast_Capex_Input!$H$12:$H$286,$X410)=Repex),0)
*$DT410</f>
        <v>0</v>
      </c>
      <c r="DV410" s="188" cm="1">
        <f t="array" aca="1" ref="DV410" ca="1">IFERROR(INDEX(Forecast_Capex_Input!BW$12:BW$286,$X410)
*(INDEX(Forecast_Capex_Input!$H$12:$H$286,$X410)=Repex),0)
*$DT410</f>
        <v>0</v>
      </c>
      <c r="DW410" s="188" cm="1">
        <f t="array" aca="1" ref="DW410" ca="1">IFERROR(INDEX(Forecast_Capex_Input!BX$12:BX$286,$X410)
*(INDEX(Forecast_Capex_Input!$H$12:$H$286,$X410)=Repex),0)
*$DT410</f>
        <v>0</v>
      </c>
      <c r="DX410" s="188" cm="1">
        <f t="array" aca="1" ref="DX410" ca="1">IFERROR(INDEX(Forecast_Capex_Input!BY$12:BY$286,$X410)
*(INDEX(Forecast_Capex_Input!$H$12:$H$286,$X410)=Repex),0)
*$DT410</f>
        <v>0</v>
      </c>
      <c r="DY410" s="188" cm="1">
        <f t="array" aca="1" ref="DY410" ca="1">IFERROR(INDEX(Forecast_Capex_Input!BZ$12:BZ$286,$X410)
*(INDEX(Forecast_Capex_Input!$H$12:$H$286,$X410)=Repex),0)
*$DT410</f>
        <v>0</v>
      </c>
      <c r="DZ410" s="188" cm="1">
        <f t="array" aca="1" ref="DZ410" ca="1">IFERROR(INDEX(Forecast_Capex_Input!CA$12:CA$286,$X410)
*(INDEX(Forecast_Capex_Input!$H$12:$H$286,$X410)=Repex),0)
*$DT410</f>
        <v>0</v>
      </c>
      <c r="EA410" s="188" cm="1">
        <f t="array" aca="1" ref="EA410" ca="1">IFERROR(INDEX(Forecast_Capex_Input!CB$12:CB$286,$X410)
*(INDEX(Forecast_Capex_Input!$H$12:$H$286,$X410)=Repex),0)
*$DT410</f>
        <v>0</v>
      </c>
      <c r="EB410" s="188" cm="1">
        <f t="array" aca="1" ref="EB410" ca="1">IFERROR(INDEX(Forecast_Capex_Input!CC$12:CC$286,$X410)
*(INDEX(Forecast_Capex_Input!$H$12:$H$286,$X410)=Repex),0)
*$DT410</f>
        <v>0</v>
      </c>
      <c r="EC410" s="165"/>
      <c r="ED410" s="226">
        <f t="shared" ca="1" si="303"/>
        <v>0.42586746645552004</v>
      </c>
      <c r="EE410" s="174">
        <v>47</v>
      </c>
    </row>
    <row r="411" spans="3:135" x14ac:dyDescent="0.2">
      <c r="C411" s="174">
        <f t="shared" si="304"/>
        <v>401</v>
      </c>
      <c r="D411" s="167" t="str" cm="1">
        <f t="array" ref="D411">IFERROR(INDEX(Forecast_Capex_Input!$D$12:$D$286,$X411),NA)</f>
        <v>Manage multiple contingencies in Sydney Northwest area</v>
      </c>
      <c r="E411" s="172" t="b" cm="1">
        <f t="array" ref="E411">IF($X411=NA,NA,INDEX(Forecast_Capex_Input!$E$12:$E$286,$X411))</f>
        <v>1</v>
      </c>
      <c r="F411" s="167" t="str" cm="1">
        <f t="array" aca="1" ref="F411" ca="1">IFERROR(INDEX(General!$E$25:$E$26,$Y411),NA)</f>
        <v>Labour</v>
      </c>
      <c r="G411" s="167" t="str" cm="1">
        <f t="array" aca="1" ref="G411" ca="1">IFERROR(INDEX(Forecast_Capex_Input!$AI$11:$BB$11,$AA411),NA)</f>
        <v>Secondary Systems</v>
      </c>
      <c r="H411" s="189" cm="1">
        <f t="array" aca="1" ref="H411" ca="1">IFERROR(INDEX(Forecast_Capex_Input!$AI$12:$BB$286,$X411,$AA411),NA)</f>
        <v>0.8</v>
      </c>
      <c r="I411" s="199" t="str" cm="1">
        <f t="array" ref="I411">IFERROR(INDEX(Forecast_Capex_Input!$F$12:$F$286,$X411),NA)</f>
        <v>Augmentation Expenditure</v>
      </c>
      <c r="J411" s="199" t="str" cm="1">
        <f t="array" ref="J411">IFERROR(INDEX(Forecast_Capex_Input!G$12:G$286,$X411),NA)</f>
        <v>Augmentations</v>
      </c>
      <c r="K411" s="199" t="str" cm="1">
        <f t="array" ref="K411">IFERROR(INDEX(Forecast_Capex_Input!H$12:H$286,$X411),NA)</f>
        <v>Augex</v>
      </c>
      <c r="L411" s="199" t="str" cm="1">
        <f t="array" ref="L411">IFERROR(INDEX(Forecast_Capex_Input!I$12:I$286,$X411),NA)</f>
        <v>Economic Benefits</v>
      </c>
      <c r="M411" s="199" t="str" cm="1">
        <f t="array" ref="M411">IFERROR(INDEX(Forecast_Capex_Input!J$12:J$286,$X411),NA)</f>
        <v>N/A</v>
      </c>
      <c r="N411" s="199" t="str" cm="1">
        <f t="array" ref="N411">IFERROR(INDEX(Forecast_Capex_Input!K$12:K$286,$X411),NA)</f>
        <v>N/A</v>
      </c>
      <c r="O411" s="199" t="str" cm="1">
        <f t="array" ref="O411">IFERROR(INDEX(Forecast_Capex_Input!L$12:L$286,$X411),NA)</f>
        <v>N/A</v>
      </c>
      <c r="P411" s="199" t="str" cm="1">
        <f t="array" ref="P411">IFERROR(INDEX(Forecast_Capex_Input!M$12:M$286,$X411),NA)</f>
        <v>N/A</v>
      </c>
      <c r="Q411" s="172" t="str" cm="1">
        <f t="array" ref="Q411">IFERROR(INDEX(Forecast_Capex_Input!N$12:N$286,$X411),NA)</f>
        <v>Yes</v>
      </c>
      <c r="R411" s="265" cm="1">
        <f t="array" ref="R411">IFERROR(INDEX(Forecast_Capex_Input!O$12:O$286,$X411),0)</f>
        <v>0</v>
      </c>
      <c r="S411" s="172" t="str" cm="1">
        <f t="array" ref="S411">IFERROR(INDEX(Forecast_Capex_Input!P$12:P$286,$X411),0)</f>
        <v>Safety security &amp; reliability</v>
      </c>
      <c r="T411" s="199" t="str" cm="1">
        <f t="array" aca="1" ref="T411" ca="1">IFERROR(INDEX(General!$K$84:$K$103,$AA411),NA)</f>
        <v>Secondary Systems (2018-23)</v>
      </c>
      <c r="U411" s="188" cm="1">
        <f t="array" aca="1" ref="U411" ca="1">IFERROR(
IF($F411=General!$E$25,INDEX(Forecast_Capex_Input!S$12:S$286,$X411),
INDEX(Forecast_Capex_Input!T$12:T$286,$X411)),0)</f>
        <v>0.2</v>
      </c>
      <c r="V411" s="222" t="b">
        <f>IFERROR(INDEX(Overheads!$T$19:$T$26,MATCH($I411,Overheads!$E$19:$E$26,0)),FALSE)</f>
        <v>1</v>
      </c>
      <c r="W411" s="165"/>
      <c r="X411" s="174">
        <f>IFERROR(
IF(MATCH($C411,Forecast_Capex_Input!$CI$12:$CI$286,1)+1&gt;MAX(Forecast_Capex_Input!$C$12:$C$286),NA,
MATCH($C411,Forecast_Capex_Input!$CI$12:$CI$286,1)+1),1)</f>
        <v>154</v>
      </c>
      <c r="Y411" s="174" cm="1">
        <f t="array" aca="1" ref="Y411" ca="1">IFERROR(
IF(X410&lt;&gt;X411,1,
IF(COUNTIF(OFFSET(Y410,0,0,-INDEX(Forecast_Capex_Input!$CG$12:$CG$286,$X411)),Y410)=INDEX(Forecast_Capex_Input!$CG$12:$CG$286,$X411),Y410+1,Y410)),NA)</f>
        <v>1</v>
      </c>
      <c r="Z411" s="174" cm="1">
        <f t="array" ref="Z411">IFERROR($C411-IF($X411=1,1,INDEX(Forecast_Capex_Input!$CI$12:$CI$286,$X411-1))+1,NA)</f>
        <v>1</v>
      </c>
      <c r="AA411" s="174" cm="1">
        <f t="array" aca="1" ref="AA411" ca="1">IFERROR(IF(Y411=1,
INDEX(Forecast_Capex_Input!$AI$10:$BB$10,SMALL(IF(INDEX(Forecast_Capex_Input!$AI$12:$BB$286,$X411,0)&gt;0,COLUMN(Forecast_Capex_Input!$AI$10:$BB$10)-COLUMN(Forecast_Capex_Input!$AI$12)+1),ROWS(OFFSET(AA410,0,0,-$Z411)))),
OFFSET(AA410,-INDEX(Forecast_Capex_Input!$CG$12:$CG$286,$X411)+1,0)),NA)</f>
        <v>4</v>
      </c>
      <c r="AB411" s="174">
        <f t="shared" ca="1" si="273"/>
        <v>1</v>
      </c>
      <c r="AC411" s="222" t="b">
        <f t="shared" si="305"/>
        <v>0</v>
      </c>
      <c r="AD411" s="220" t="b">
        <v>0</v>
      </c>
      <c r="AE411" s="222" t="b">
        <f t="shared" si="274"/>
        <v>1</v>
      </c>
      <c r="AF411" s="165"/>
      <c r="AG411" s="215">
        <v>0</v>
      </c>
      <c r="AH411" s="215">
        <v>7.8299974047497334E-2</v>
      </c>
      <c r="AI411" s="215">
        <v>0.15524994854245164</v>
      </c>
      <c r="AJ411" s="215">
        <v>0.8450997198919542</v>
      </c>
      <c r="AK411" s="215">
        <v>0.52919982459687853</v>
      </c>
      <c r="AL411" s="155">
        <v>1.6078494670787817</v>
      </c>
      <c r="AM411" s="165"/>
      <c r="AN411" s="215" cm="1">
        <f t="array" aca="1" ref="AN411" ca="1">IFERROR(INDEX(General!O$33:O$34,$AB411)
*AG411,0)</f>
        <v>0</v>
      </c>
      <c r="AO411" s="215" cm="1">
        <f t="array" aca="1" ref="AO411" ca="1">IFERROR(INDEX(General!P$33:P$34,$AB411)
*AH411,0)</f>
        <v>7.8770911035076677E-2</v>
      </c>
      <c r="AP411" s="215" cm="1">
        <f t="array" aca="1" ref="AP411" ca="1">IFERROR(INDEX(General!Q$33:Q$34,$AB411)
*AI411,0)</f>
        <v>0.15758995544322416</v>
      </c>
      <c r="AQ411" s="215" cm="1">
        <f t="array" aca="1" ref="AQ411" ca="1">IFERROR(INDEX(General!R$33:R$34,$AB411)
*AJ411,0)</f>
        <v>0.8649013251215929</v>
      </c>
      <c r="AR411" s="215" cm="1">
        <f t="array" aca="1" ref="AR411" ca="1">IFERROR(INDEX(General!S$33:S$34,$AB411)
*AK411,0)</f>
        <v>0.54493096848396583</v>
      </c>
      <c r="AS411" s="155">
        <f t="shared" ca="1" si="306"/>
        <v>1.6461931600838595</v>
      </c>
      <c r="AT411" s="165"/>
      <c r="AU411" s="215">
        <f ca="1">IF($AE411=FALSE,AN411*Overheads!$R$24*$V411,
IFERROR(Overheads!$O$49*$V411*AN411,0)
+IFERROR(Overheads!Q$59*$V411*(AN411/Overheads!Q$68),0))</f>
        <v>0</v>
      </c>
      <c r="AV411" s="215">
        <f ca="1">IF($AE411=FALSE,AO411*Overheads!$R$24*$V411,
IFERROR(Overheads!$O$49*$V411*AO411,0)
+IFERROR(Overheads!R$59*$V411*(AO411/Overheads!R$68),0))</f>
        <v>9.4013429264341274E-3</v>
      </c>
      <c r="AW411" s="215">
        <f ca="1">IF($AE411=FALSE,AP411*Overheads!$R$24*$V411,
IFERROR(Overheads!$O$49*$V411*AP411,0)
+IFERROR(Overheads!S$59*$V411*(AP411/Overheads!S$68),0))</f>
        <v>2.0493179119913628E-2</v>
      </c>
      <c r="AX411" s="215">
        <f ca="1">IF($AE411=FALSE,AQ411*Overheads!$R$24*$V411,
IFERROR(Overheads!$O$49*$V411*AQ411,0)
+IFERROR(Overheads!T$59*$V411*(AQ411/Overheads!T$68),0))</f>
        <v>0.12393260936206903</v>
      </c>
      <c r="AY411" s="215">
        <f ca="1">IF($AE411=FALSE,AR411*Overheads!$R$24*$V411,
IFERROR(Overheads!$O$49*$V411*AR411,0)
+IFERROR(Overheads!U$59*$V411*(AR411/Overheads!U$68),0))</f>
        <v>6.6659499413285139E-2</v>
      </c>
      <c r="AZ411" s="155">
        <f t="shared" ca="1" si="307"/>
        <v>0.22048663082170192</v>
      </c>
      <c r="BA411" s="165"/>
      <c r="BB411" s="215">
        <f ca="1">IF($AE411=FALSE,AN411*Overheads!$S$25,
IFERROR(Overheads!$O$50*AN411,0)
+IFERROR(Overheads!Q$60*(AN411/Overheads!Q$66),0))</f>
        <v>0</v>
      </c>
      <c r="BC411" s="215">
        <f ca="1">IF($AE411=FALSE,AO411*Overheads!$S$25,
IFERROR(Overheads!$O$50*AO411,0)
+IFERROR(Overheads!R$60*(AO411/Overheads!R$66),0))</f>
        <v>1.3290702209891258E-3</v>
      </c>
      <c r="BD411" s="215">
        <f ca="1">IF($AE411=FALSE,AP411*Overheads!$S$25,
IFERROR(Overheads!$O$50*AP411,0)
+IFERROR(Overheads!S$60*(AP411/Overheads!S$66),0))</f>
        <v>2.8923484476757288E-3</v>
      </c>
      <c r="BE411" s="215">
        <f ca="1">IF($AE411=FALSE,AQ411*Overheads!$S$25,
IFERROR(Overheads!$O$50*AQ411,0)
+IFERROR(Overheads!T$60*(AQ411/Overheads!T$66),0))</f>
        <v>1.7532243603166162E-2</v>
      </c>
      <c r="BF411" s="215">
        <f ca="1">IF($AE411=FALSE,AR411*Overheads!$S$25,
IFERROR(Overheads!$O$50*AR411,0)
+IFERROR(Overheads!U$60*(AR411/Overheads!U$66),0))</f>
        <v>9.7566873921846355E-3</v>
      </c>
      <c r="BG411" s="155">
        <f t="shared" ca="1" si="308"/>
        <v>3.1510349664015655E-2</v>
      </c>
      <c r="BH411" s="165"/>
      <c r="BI411" s="215">
        <f t="shared" ca="1" si="309"/>
        <v>0</v>
      </c>
      <c r="BJ411" s="215">
        <f t="shared" ca="1" si="275"/>
        <v>8.9501324182499939E-2</v>
      </c>
      <c r="BK411" s="215">
        <f t="shared" ca="1" si="276"/>
        <v>0.18097548301081351</v>
      </c>
      <c r="BL411" s="215">
        <f t="shared" ca="1" si="277"/>
        <v>1.006366178086828</v>
      </c>
      <c r="BM411" s="215">
        <f t="shared" ca="1" si="278"/>
        <v>0.62134715528943563</v>
      </c>
      <c r="BN411" s="155">
        <f t="shared" ca="1" si="310"/>
        <v>1.8981901405695771</v>
      </c>
      <c r="BO411" s="165"/>
      <c r="BP411" s="187" cm="1">
        <f t="array" ref="BP411">IFERROR(IF($X411=$X410,BP410,INDEX(Forecast_Capex_Input!AC$12:AC$286,$X411)),0)</f>
        <v>0</v>
      </c>
      <c r="BQ411" s="187" cm="1">
        <f t="array" ref="BQ411">IFERROR(IF($X411=$X410,BQ410,INDEX(Forecast_Capex_Input!AD$12:AD$286,$X411)),0)</f>
        <v>0</v>
      </c>
      <c r="BR411" s="187" cm="1">
        <f t="array" ref="BR411">IFERROR(IF($X411=$X410,BR410,INDEX(Forecast_Capex_Input!AE$12:AE$286,$X411)),0)</f>
        <v>0</v>
      </c>
      <c r="BS411" s="187" cm="1">
        <f t="array" ref="BS411">IFERROR(IF($X411=$X410,BS410,INDEX(Forecast_Capex_Input!AF$12:AF$286,$X411)),0)</f>
        <v>0</v>
      </c>
      <c r="BT411" s="187" cm="1">
        <f t="array" ref="BT411">IFERROR(IF($X411=$X410,BT410,INDEX(Forecast_Capex_Input!AG$12:AG$286,$X411)),0)</f>
        <v>0.9</v>
      </c>
      <c r="BU411" s="165"/>
      <c r="BV411" s="215">
        <f t="shared" si="279"/>
        <v>0</v>
      </c>
      <c r="BW411" s="215">
        <f t="shared" si="280"/>
        <v>0</v>
      </c>
      <c r="BX411" s="215">
        <f t="shared" si="281"/>
        <v>0</v>
      </c>
      <c r="BY411" s="215">
        <f t="shared" si="282"/>
        <v>0</v>
      </c>
      <c r="BZ411" s="215">
        <f t="shared" si="283"/>
        <v>1.4470645203709036</v>
      </c>
      <c r="CA411" s="155">
        <f t="shared" si="311"/>
        <v>1.4470645203709036</v>
      </c>
      <c r="CB411" s="165"/>
      <c r="CC411" s="215">
        <f t="shared" ca="1" si="284"/>
        <v>0</v>
      </c>
      <c r="CD411" s="215">
        <f t="shared" ca="1" si="285"/>
        <v>0</v>
      </c>
      <c r="CE411" s="215">
        <f t="shared" ca="1" si="286"/>
        <v>0</v>
      </c>
      <c r="CF411" s="215">
        <f t="shared" ca="1" si="287"/>
        <v>0</v>
      </c>
      <c r="CG411" s="215">
        <f t="shared" ca="1" si="288"/>
        <v>1.4815738440754735</v>
      </c>
      <c r="CH411" s="155">
        <f t="shared" ca="1" si="312"/>
        <v>1.4815738440754735</v>
      </c>
      <c r="CI411" s="165"/>
      <c r="CJ411" s="215">
        <f t="shared" ca="1" si="289"/>
        <v>0</v>
      </c>
      <c r="CK411" s="215">
        <f t="shared" ca="1" si="290"/>
        <v>0</v>
      </c>
      <c r="CL411" s="215">
        <f t="shared" ca="1" si="291"/>
        <v>0</v>
      </c>
      <c r="CM411" s="215">
        <f t="shared" ca="1" si="292"/>
        <v>0</v>
      </c>
      <c r="CN411" s="215">
        <f t="shared" ca="1" si="293"/>
        <v>0.19843796773953173</v>
      </c>
      <c r="CO411" s="155">
        <f t="shared" ca="1" si="313"/>
        <v>0.19843796773953173</v>
      </c>
      <c r="CP411" s="165"/>
      <c r="CQ411" s="223">
        <f t="shared" ca="1" si="294"/>
        <v>0</v>
      </c>
      <c r="CR411" s="223">
        <f t="shared" ca="1" si="295"/>
        <v>0</v>
      </c>
      <c r="CS411" s="223">
        <f t="shared" ca="1" si="296"/>
        <v>0</v>
      </c>
      <c r="CT411" s="223">
        <f t="shared" ca="1" si="297"/>
        <v>0</v>
      </c>
      <c r="CU411" s="223">
        <f t="shared" ca="1" si="298"/>
        <v>2.8359314697614092E-2</v>
      </c>
      <c r="CV411" s="155">
        <f t="shared" ca="1" si="314"/>
        <v>2.8359314697614092E-2</v>
      </c>
      <c r="CW411" s="165"/>
      <c r="CX411" s="215">
        <f t="shared" ca="1" si="315"/>
        <v>0</v>
      </c>
      <c r="CY411" s="215">
        <f t="shared" ca="1" si="299"/>
        <v>0</v>
      </c>
      <c r="CZ411" s="215">
        <f t="shared" ca="1" si="300"/>
        <v>0</v>
      </c>
      <c r="DA411" s="215">
        <f t="shared" ca="1" si="301"/>
        <v>0</v>
      </c>
      <c r="DB411" s="215">
        <f t="shared" ca="1" si="302"/>
        <v>1.7083711265126194</v>
      </c>
      <c r="DC411" s="155">
        <f t="shared" ca="1" si="316"/>
        <v>1.7083711265126194</v>
      </c>
      <c r="DD411" s="165"/>
      <c r="DE411" s="188" t="b" cm="1">
        <f t="array" aca="1" ref="DE411" ca="1">OR($G411=Forecast_Capex_Input!$BF$8:$BF$10)</f>
        <v>0</v>
      </c>
      <c r="DF411" s="188" cm="1">
        <f t="array" aca="1" ref="DF411" ca="1">IFERROR(INDEX(Forecast_Capex_Input!BG$12:BG$286,$X411)
*(INDEX(Forecast_Capex_Input!$H$12:$H$286,$X411)=Repex),0)
*$DE411</f>
        <v>0</v>
      </c>
      <c r="DG411" s="188" cm="1">
        <f t="array" aca="1" ref="DG411" ca="1">IFERROR(INDEX(Forecast_Capex_Input!BH$12:BH$286,$X411)
*(INDEX(Forecast_Capex_Input!$H$12:$H$286,$X411)=Repex),0)
*$DE411</f>
        <v>0</v>
      </c>
      <c r="DH411" s="188" cm="1">
        <f t="array" aca="1" ref="DH411" ca="1">IFERROR(INDEX(Forecast_Capex_Input!BI$12:BI$286,$X411)
*(INDEX(Forecast_Capex_Input!$H$12:$H$286,$X411)=Repex),0)
*$DE411</f>
        <v>0</v>
      </c>
      <c r="DI411" s="188" cm="1">
        <f t="array" aca="1" ref="DI411" ca="1">IFERROR(INDEX(Forecast_Capex_Input!BJ$12:BJ$286,$X411)
*(INDEX(Forecast_Capex_Input!$H$12:$H$286,$X411)=Repex),0)
*$DE411</f>
        <v>0</v>
      </c>
      <c r="DJ411" s="188" cm="1">
        <f t="array" aca="1" ref="DJ411" ca="1">IFERROR(INDEX(Forecast_Capex_Input!BK$12:BK$286,$X411)
*(INDEX(Forecast_Capex_Input!$H$12:$H$286,$X411)=Repex),0)
*$DE411</f>
        <v>0</v>
      </c>
      <c r="DK411" s="188" cm="1">
        <f t="array" aca="1" ref="DK411" ca="1">IFERROR(INDEX(Forecast_Capex_Input!BL$12:BL$286,$X411)
*(INDEX(Forecast_Capex_Input!$H$12:$H$286,$X411)=Repex),0)
*$DE411</f>
        <v>0</v>
      </c>
      <c r="DL411" s="165"/>
      <c r="DM411" s="188" t="b" cm="1">
        <f t="array" aca="1" ref="DM411" ca="1">OR($G411=Forecast_Capex_Input!$BN$8:$BN$9)</f>
        <v>0</v>
      </c>
      <c r="DN411" s="188" cm="1">
        <f t="array" aca="1" ref="DN411" ca="1">IFERROR(INDEX(Forecast_Capex_Input!BO$12:BO$286,$X411)
*(INDEX(Forecast_Capex_Input!$H$12:$H$286,$X411)=Repex),0)
*$DM411</f>
        <v>0</v>
      </c>
      <c r="DO411" s="188" cm="1">
        <f t="array" aca="1" ref="DO411" ca="1">IFERROR(INDEX(Forecast_Capex_Input!BP$12:BP$286,$X411)
*(INDEX(Forecast_Capex_Input!$H$12:$H$286,$X411)=Repex),0)
*$DM411</f>
        <v>0</v>
      </c>
      <c r="DP411" s="188" cm="1">
        <f t="array" aca="1" ref="DP411" ca="1">IFERROR(INDEX(Forecast_Capex_Input!BQ$12:BQ$286,$X411)
*(INDEX(Forecast_Capex_Input!$H$12:$H$286,$X411)=Repex),0)
*$DM411</f>
        <v>0</v>
      </c>
      <c r="DQ411" s="188" cm="1">
        <f t="array" aca="1" ref="DQ411" ca="1">IFERROR(INDEX(Forecast_Capex_Input!BR$12:BR$286,$X411)
*(INDEX(Forecast_Capex_Input!$H$12:$H$286,$X411)=Repex),0)
*$DM411</f>
        <v>0</v>
      </c>
      <c r="DR411" s="188" cm="1">
        <f t="array" aca="1" ref="DR411" ca="1">IFERROR(INDEX(Forecast_Capex_Input!BS$12:BS$286,$X411)
*(INDEX(Forecast_Capex_Input!$H$12:$H$286,$X411)=Repex),0)
*$DM411</f>
        <v>0</v>
      </c>
      <c r="DS411" s="165"/>
      <c r="DT411" s="188" t="b" cm="1">
        <f t="array" aca="1" ref="DT411" ca="1">OR($G411=Forecast_Capex_Input!$BU$8:$BU$10)</f>
        <v>1</v>
      </c>
      <c r="DU411" s="188" cm="1">
        <f t="array" aca="1" ref="DU411" ca="1">IFERROR(INDEX(Forecast_Capex_Input!BV$12:BV$286,$X411)
*(INDEX(Forecast_Capex_Input!$H$12:$H$286,$X411)=Repex),0)
*$DT411</f>
        <v>0</v>
      </c>
      <c r="DV411" s="188" cm="1">
        <f t="array" aca="1" ref="DV411" ca="1">IFERROR(INDEX(Forecast_Capex_Input!BW$12:BW$286,$X411)
*(INDEX(Forecast_Capex_Input!$H$12:$H$286,$X411)=Repex),0)
*$DT411</f>
        <v>0</v>
      </c>
      <c r="DW411" s="188" cm="1">
        <f t="array" aca="1" ref="DW411" ca="1">IFERROR(INDEX(Forecast_Capex_Input!BX$12:BX$286,$X411)
*(INDEX(Forecast_Capex_Input!$H$12:$H$286,$X411)=Repex),0)
*$DT411</f>
        <v>0</v>
      </c>
      <c r="DX411" s="188" cm="1">
        <f t="array" aca="1" ref="DX411" ca="1">IFERROR(INDEX(Forecast_Capex_Input!BY$12:BY$286,$X411)
*(INDEX(Forecast_Capex_Input!$H$12:$H$286,$X411)=Repex),0)
*$DT411</f>
        <v>0</v>
      </c>
      <c r="DY411" s="188" cm="1">
        <f t="array" aca="1" ref="DY411" ca="1">IFERROR(INDEX(Forecast_Capex_Input!BZ$12:BZ$286,$X411)
*(INDEX(Forecast_Capex_Input!$H$12:$H$286,$X411)=Repex),0)
*$DT411</f>
        <v>0</v>
      </c>
      <c r="DZ411" s="188" cm="1">
        <f t="array" aca="1" ref="DZ411" ca="1">IFERROR(INDEX(Forecast_Capex_Input!CA$12:CA$286,$X411)
*(INDEX(Forecast_Capex_Input!$H$12:$H$286,$X411)=Repex),0)
*$DT411</f>
        <v>0</v>
      </c>
      <c r="EA411" s="188" cm="1">
        <f t="array" aca="1" ref="EA411" ca="1">IFERROR(INDEX(Forecast_Capex_Input!CB$12:CB$286,$X411)
*(INDEX(Forecast_Capex_Input!$H$12:$H$286,$X411)=Repex),0)
*$DT411</f>
        <v>0</v>
      </c>
      <c r="EB411" s="188" cm="1">
        <f t="array" aca="1" ref="EB411" ca="1">IFERROR(INDEX(Forecast_Capex_Input!CC$12:CC$286,$X411)
*(INDEX(Forecast_Capex_Input!$H$12:$H$286,$X411)=Repex),0)
*$DT411</f>
        <v>0</v>
      </c>
      <c r="EC411" s="165"/>
      <c r="ED411" s="226">
        <f t="shared" ca="1" si="303"/>
        <v>1.6461931600838595</v>
      </c>
      <c r="EE411" s="174">
        <v>29</v>
      </c>
    </row>
    <row r="412" spans="3:135" x14ac:dyDescent="0.2">
      <c r="C412" s="174">
        <f t="shared" si="304"/>
        <v>402</v>
      </c>
      <c r="D412" s="167" t="str" cm="1">
        <f t="array" ref="D412">IFERROR(INDEX(Forecast_Capex_Input!$D$12:$D$286,$X412),NA)</f>
        <v>Manage multiple contingencies in Sydney Northwest area</v>
      </c>
      <c r="E412" s="172" t="b" cm="1">
        <f t="array" ref="E412">IF($X412=NA,NA,INDEX(Forecast_Capex_Input!$E$12:$E$286,$X412))</f>
        <v>1</v>
      </c>
      <c r="F412" s="167" t="str" cm="1">
        <f t="array" aca="1" ref="F412" ca="1">IFERROR(INDEX(General!$E$25:$E$26,$Y412),NA)</f>
        <v>Labour</v>
      </c>
      <c r="G412" s="167" t="str" cm="1">
        <f t="array" aca="1" ref="G412" ca="1">IFERROR(INDEX(Forecast_Capex_Input!$AI$11:$BB$11,$AA412),NA)</f>
        <v>Communications (short life)</v>
      </c>
      <c r="H412" s="189" cm="1">
        <f t="array" aca="1" ref="H412" ca="1">IFERROR(INDEX(Forecast_Capex_Input!$AI$12:$BB$286,$X412,$AA412),NA)</f>
        <v>0.2</v>
      </c>
      <c r="I412" s="199" t="str" cm="1">
        <f t="array" ref="I412">IFERROR(INDEX(Forecast_Capex_Input!$F$12:$F$286,$X412),NA)</f>
        <v>Augmentation Expenditure</v>
      </c>
      <c r="J412" s="199" t="str" cm="1">
        <f t="array" ref="J412">IFERROR(INDEX(Forecast_Capex_Input!G$12:G$286,$X412),NA)</f>
        <v>Augmentations</v>
      </c>
      <c r="K412" s="199" t="str" cm="1">
        <f t="array" ref="K412">IFERROR(INDEX(Forecast_Capex_Input!H$12:H$286,$X412),NA)</f>
        <v>Augex</v>
      </c>
      <c r="L412" s="199" t="str" cm="1">
        <f t="array" ref="L412">IFERROR(INDEX(Forecast_Capex_Input!I$12:I$286,$X412),NA)</f>
        <v>Economic Benefits</v>
      </c>
      <c r="M412" s="199" t="str" cm="1">
        <f t="array" ref="M412">IFERROR(INDEX(Forecast_Capex_Input!J$12:J$286,$X412),NA)</f>
        <v>N/A</v>
      </c>
      <c r="N412" s="199" t="str" cm="1">
        <f t="array" ref="N412">IFERROR(INDEX(Forecast_Capex_Input!K$12:K$286,$X412),NA)</f>
        <v>N/A</v>
      </c>
      <c r="O412" s="199" t="str" cm="1">
        <f t="array" ref="O412">IFERROR(INDEX(Forecast_Capex_Input!L$12:L$286,$X412),NA)</f>
        <v>N/A</v>
      </c>
      <c r="P412" s="199" t="str" cm="1">
        <f t="array" ref="P412">IFERROR(INDEX(Forecast_Capex_Input!M$12:M$286,$X412),NA)</f>
        <v>N/A</v>
      </c>
      <c r="Q412" s="172" t="str" cm="1">
        <f t="array" ref="Q412">IFERROR(INDEX(Forecast_Capex_Input!N$12:N$286,$X412),NA)</f>
        <v>Yes</v>
      </c>
      <c r="R412" s="265" cm="1">
        <f t="array" ref="R412">IFERROR(INDEX(Forecast_Capex_Input!O$12:O$286,$X412),0)</f>
        <v>0</v>
      </c>
      <c r="S412" s="172" t="str" cm="1">
        <f t="array" ref="S412">IFERROR(INDEX(Forecast_Capex_Input!P$12:P$286,$X412),0)</f>
        <v>Safety security &amp; reliability</v>
      </c>
      <c r="T412" s="199" t="str" cm="1">
        <f t="array" aca="1" ref="T412" ca="1">IFERROR(INDEX(General!$K$84:$K$103,$AA412),NA)</f>
        <v>Communications (short life) (2018 onwards)</v>
      </c>
      <c r="U412" s="188" cm="1">
        <f t="array" aca="1" ref="U412" ca="1">IFERROR(
IF($F412=General!$E$25,INDEX(Forecast_Capex_Input!S$12:S$286,$X412),
INDEX(Forecast_Capex_Input!T$12:T$286,$X412)),0)</f>
        <v>0.2</v>
      </c>
      <c r="V412" s="222" t="b">
        <f>IFERROR(INDEX(Overheads!$T$19:$T$26,MATCH($I412,Overheads!$E$19:$E$26,0)),FALSE)</f>
        <v>1</v>
      </c>
      <c r="W412" s="165"/>
      <c r="X412" s="174">
        <f>IFERROR(
IF(MATCH($C412,Forecast_Capex_Input!$CI$12:$CI$286,1)+1&gt;MAX(Forecast_Capex_Input!$C$12:$C$286),NA,
MATCH($C412,Forecast_Capex_Input!$CI$12:$CI$286,1)+1),1)</f>
        <v>154</v>
      </c>
      <c r="Y412" s="174" cm="1">
        <f t="array" aca="1" ref="Y412" ca="1">IFERROR(
IF(X411&lt;&gt;X412,1,
IF(COUNTIF(OFFSET(Y411,0,0,-INDEX(Forecast_Capex_Input!$CG$12:$CG$286,$X412)),Y411)=INDEX(Forecast_Capex_Input!$CG$12:$CG$286,$X412),Y411+1,Y411)),NA)</f>
        <v>1</v>
      </c>
      <c r="Z412" s="174" cm="1">
        <f t="array" ref="Z412">IFERROR($C412-IF($X412=1,1,INDEX(Forecast_Capex_Input!$CI$12:$CI$286,$X412-1))+1,NA)</f>
        <v>2</v>
      </c>
      <c r="AA412" s="174" cm="1">
        <f t="array" aca="1" ref="AA412" ca="1">IFERROR(IF(Y412=1,
INDEX(Forecast_Capex_Input!$AI$10:$BB$10,SMALL(IF(INDEX(Forecast_Capex_Input!$AI$12:$BB$286,$X412,0)&gt;0,COLUMN(Forecast_Capex_Input!$AI$10:$BB$10)-COLUMN(Forecast_Capex_Input!$AI$12)+1),ROWS(OFFSET(AA411,0,0,-$Z412)))),
OFFSET(AA411,-INDEX(Forecast_Capex_Input!$CG$12:$CG$286,$X412)+1,0)),NA)</f>
        <v>5</v>
      </c>
      <c r="AB412" s="174">
        <f t="shared" ca="1" si="273"/>
        <v>1</v>
      </c>
      <c r="AC412" s="222" t="b">
        <f t="shared" si="305"/>
        <v>0</v>
      </c>
      <c r="AD412" s="220" t="b">
        <v>0</v>
      </c>
      <c r="AE412" s="222" t="b">
        <f t="shared" si="274"/>
        <v>1</v>
      </c>
      <c r="AF412" s="165"/>
      <c r="AG412" s="215">
        <v>0</v>
      </c>
      <c r="AH412" s="215">
        <v>1.9574993511874333E-2</v>
      </c>
      <c r="AI412" s="215">
        <v>3.8812487135612909E-2</v>
      </c>
      <c r="AJ412" s="215">
        <v>0.21127492997298855</v>
      </c>
      <c r="AK412" s="215">
        <v>0.13229995614921963</v>
      </c>
      <c r="AL412" s="155">
        <v>0.40196236676969543</v>
      </c>
      <c r="AM412" s="165"/>
      <c r="AN412" s="215" cm="1">
        <f t="array" aca="1" ref="AN412" ca="1">IFERROR(INDEX(General!O$33:O$34,$AB412)
*AG412,0)</f>
        <v>0</v>
      </c>
      <c r="AO412" s="215" cm="1">
        <f t="array" aca="1" ref="AO412" ca="1">IFERROR(INDEX(General!P$33:P$34,$AB412)
*AH412,0)</f>
        <v>1.9692727758769169E-2</v>
      </c>
      <c r="AP412" s="215" cm="1">
        <f t="array" aca="1" ref="AP412" ca="1">IFERROR(INDEX(General!Q$33:Q$34,$AB412)
*AI412,0)</f>
        <v>3.9397488860806039E-2</v>
      </c>
      <c r="AQ412" s="215" cm="1">
        <f t="array" aca="1" ref="AQ412" ca="1">IFERROR(INDEX(General!R$33:R$34,$AB412)
*AJ412,0)</f>
        <v>0.21622533128039823</v>
      </c>
      <c r="AR412" s="215" cm="1">
        <f t="array" aca="1" ref="AR412" ca="1">IFERROR(INDEX(General!S$33:S$34,$AB412)
*AK412,0)</f>
        <v>0.13623274212099146</v>
      </c>
      <c r="AS412" s="155">
        <f t="shared" ca="1" si="306"/>
        <v>0.41154829002096488</v>
      </c>
      <c r="AT412" s="165"/>
      <c r="AU412" s="215">
        <f ca="1">IF($AE412=FALSE,AN412*Overheads!$R$24*$V412,
IFERROR(Overheads!$O$49*$V412*AN412,0)
+IFERROR(Overheads!Q$59*$V412*(AN412/Overheads!Q$68),0))</f>
        <v>0</v>
      </c>
      <c r="AV412" s="215">
        <f ca="1">IF($AE412=FALSE,AO412*Overheads!$R$24*$V412,
IFERROR(Overheads!$O$49*$V412*AO412,0)
+IFERROR(Overheads!R$59*$V412*(AO412/Overheads!R$68),0))</f>
        <v>2.3503357316085318E-3</v>
      </c>
      <c r="AW412" s="215">
        <f ca="1">IF($AE412=FALSE,AP412*Overheads!$R$24*$V412,
IFERROR(Overheads!$O$49*$V412*AP412,0)
+IFERROR(Overheads!S$59*$V412*(AP412/Overheads!S$68),0))</f>
        <v>5.123294779978407E-3</v>
      </c>
      <c r="AX412" s="215">
        <f ca="1">IF($AE412=FALSE,AQ412*Overheads!$R$24*$V412,
IFERROR(Overheads!$O$49*$V412*AQ412,0)
+IFERROR(Overheads!T$59*$V412*(AQ412/Overheads!T$68),0))</f>
        <v>3.0983152340517257E-2</v>
      </c>
      <c r="AY412" s="215">
        <f ca="1">IF($AE412=FALSE,AR412*Overheads!$R$24*$V412,
IFERROR(Overheads!$O$49*$V412*AR412,0)
+IFERROR(Overheads!U$59*$V412*(AR412/Overheads!U$68),0))</f>
        <v>1.6664874853321285E-2</v>
      </c>
      <c r="AZ412" s="155">
        <f t="shared" ca="1" si="307"/>
        <v>5.5121657705425479E-2</v>
      </c>
      <c r="BA412" s="165"/>
      <c r="BB412" s="215">
        <f ca="1">IF($AE412=FALSE,AN412*Overheads!$S$25,
IFERROR(Overheads!$O$50*AN412,0)
+IFERROR(Overheads!Q$60*(AN412/Overheads!Q$66),0))</f>
        <v>0</v>
      </c>
      <c r="BC412" s="215">
        <f ca="1">IF($AE412=FALSE,AO412*Overheads!$S$25,
IFERROR(Overheads!$O$50*AO412,0)
+IFERROR(Overheads!R$60*(AO412/Overheads!R$66),0))</f>
        <v>3.3226755524728144E-4</v>
      </c>
      <c r="BD412" s="215">
        <f ca="1">IF($AE412=FALSE,AP412*Overheads!$S$25,
IFERROR(Overheads!$O$50*AP412,0)
+IFERROR(Overheads!S$60*(AP412/Overheads!S$66),0))</f>
        <v>7.2308711191893221E-4</v>
      </c>
      <c r="BE412" s="215">
        <f ca="1">IF($AE412=FALSE,AQ412*Overheads!$S$25,
IFERROR(Overheads!$O$50*AQ412,0)
+IFERROR(Overheads!T$60*(AQ412/Overheads!T$66),0))</f>
        <v>4.3830609007915406E-3</v>
      </c>
      <c r="BF412" s="215">
        <f ca="1">IF($AE412=FALSE,AR412*Overheads!$S$25,
IFERROR(Overheads!$O$50*AR412,0)
+IFERROR(Overheads!U$60*(AR412/Overheads!U$66),0))</f>
        <v>2.4391718480461589E-3</v>
      </c>
      <c r="BG412" s="155">
        <f t="shared" ca="1" si="308"/>
        <v>7.8775874160039137E-3</v>
      </c>
      <c r="BH412" s="165"/>
      <c r="BI412" s="215">
        <f t="shared" ca="1" si="309"/>
        <v>0</v>
      </c>
      <c r="BJ412" s="215">
        <f t="shared" ca="1" si="275"/>
        <v>2.2375331045624985E-2</v>
      </c>
      <c r="BK412" s="215">
        <f t="shared" ca="1" si="276"/>
        <v>4.5243870752703377E-2</v>
      </c>
      <c r="BL412" s="215">
        <f t="shared" ca="1" si="277"/>
        <v>0.25159154452170701</v>
      </c>
      <c r="BM412" s="215">
        <f t="shared" ca="1" si="278"/>
        <v>0.15533678882235891</v>
      </c>
      <c r="BN412" s="155">
        <f t="shared" ca="1" si="310"/>
        <v>0.47454753514239428</v>
      </c>
      <c r="BO412" s="165"/>
      <c r="BP412" s="187" cm="1">
        <f t="array" ref="BP412">IFERROR(IF($X412=$X411,BP411,INDEX(Forecast_Capex_Input!AC$12:AC$286,$X412)),0)</f>
        <v>0</v>
      </c>
      <c r="BQ412" s="187" cm="1">
        <f t="array" ref="BQ412">IFERROR(IF($X412=$X411,BQ411,INDEX(Forecast_Capex_Input!AD$12:AD$286,$X412)),0)</f>
        <v>0</v>
      </c>
      <c r="BR412" s="187" cm="1">
        <f t="array" ref="BR412">IFERROR(IF($X412=$X411,BR411,INDEX(Forecast_Capex_Input!AE$12:AE$286,$X412)),0)</f>
        <v>0</v>
      </c>
      <c r="BS412" s="187" cm="1">
        <f t="array" ref="BS412">IFERROR(IF($X412=$X411,BS411,INDEX(Forecast_Capex_Input!AF$12:AF$286,$X412)),0)</f>
        <v>0</v>
      </c>
      <c r="BT412" s="187" cm="1">
        <f t="array" ref="BT412">IFERROR(IF($X412=$X411,BT411,INDEX(Forecast_Capex_Input!AG$12:AG$286,$X412)),0)</f>
        <v>0.9</v>
      </c>
      <c r="BU412" s="165"/>
      <c r="BV412" s="215">
        <f t="shared" si="279"/>
        <v>0</v>
      </c>
      <c r="BW412" s="215">
        <f t="shared" si="280"/>
        <v>0</v>
      </c>
      <c r="BX412" s="215">
        <f t="shared" si="281"/>
        <v>0</v>
      </c>
      <c r="BY412" s="215">
        <f t="shared" si="282"/>
        <v>0</v>
      </c>
      <c r="BZ412" s="215">
        <f t="shared" si="283"/>
        <v>0.3617661300927259</v>
      </c>
      <c r="CA412" s="155">
        <f t="shared" si="311"/>
        <v>0.3617661300927259</v>
      </c>
      <c r="CB412" s="165"/>
      <c r="CC412" s="215">
        <f t="shared" ca="1" si="284"/>
        <v>0</v>
      </c>
      <c r="CD412" s="215">
        <f t="shared" ca="1" si="285"/>
        <v>0</v>
      </c>
      <c r="CE412" s="215">
        <f t="shared" ca="1" si="286"/>
        <v>0</v>
      </c>
      <c r="CF412" s="215">
        <f t="shared" ca="1" si="287"/>
        <v>0</v>
      </c>
      <c r="CG412" s="215">
        <f t="shared" ca="1" si="288"/>
        <v>0.37039346101886839</v>
      </c>
      <c r="CH412" s="155">
        <f t="shared" ca="1" si="312"/>
        <v>0.37039346101886839</v>
      </c>
      <c r="CI412" s="165"/>
      <c r="CJ412" s="215">
        <f t="shared" ca="1" si="289"/>
        <v>0</v>
      </c>
      <c r="CK412" s="215">
        <f t="shared" ca="1" si="290"/>
        <v>0</v>
      </c>
      <c r="CL412" s="215">
        <f t="shared" ca="1" si="291"/>
        <v>0</v>
      </c>
      <c r="CM412" s="215">
        <f t="shared" ca="1" si="292"/>
        <v>0</v>
      </c>
      <c r="CN412" s="215">
        <f t="shared" ca="1" si="293"/>
        <v>4.9609491934882934E-2</v>
      </c>
      <c r="CO412" s="155">
        <f t="shared" ca="1" si="313"/>
        <v>4.9609491934882934E-2</v>
      </c>
      <c r="CP412" s="165"/>
      <c r="CQ412" s="223">
        <f t="shared" ca="1" si="294"/>
        <v>0</v>
      </c>
      <c r="CR412" s="223">
        <f t="shared" ca="1" si="295"/>
        <v>0</v>
      </c>
      <c r="CS412" s="223">
        <f t="shared" ca="1" si="296"/>
        <v>0</v>
      </c>
      <c r="CT412" s="223">
        <f t="shared" ca="1" si="297"/>
        <v>0</v>
      </c>
      <c r="CU412" s="223">
        <f t="shared" ca="1" si="298"/>
        <v>7.0898286744035229E-3</v>
      </c>
      <c r="CV412" s="155">
        <f t="shared" ca="1" si="314"/>
        <v>7.0898286744035229E-3</v>
      </c>
      <c r="CW412" s="165"/>
      <c r="CX412" s="215">
        <f t="shared" ca="1" si="315"/>
        <v>0</v>
      </c>
      <c r="CY412" s="215">
        <f t="shared" ca="1" si="299"/>
        <v>0</v>
      </c>
      <c r="CZ412" s="215">
        <f t="shared" ca="1" si="300"/>
        <v>0</v>
      </c>
      <c r="DA412" s="215">
        <f t="shared" ca="1" si="301"/>
        <v>0</v>
      </c>
      <c r="DB412" s="215">
        <f t="shared" ca="1" si="302"/>
        <v>0.42709278162815484</v>
      </c>
      <c r="DC412" s="155">
        <f t="shared" ca="1" si="316"/>
        <v>0.42709278162815484</v>
      </c>
      <c r="DD412" s="165"/>
      <c r="DE412" s="188" t="b" cm="1">
        <f t="array" aca="1" ref="DE412" ca="1">OR($G412=Forecast_Capex_Input!$BF$8:$BF$10)</f>
        <v>0</v>
      </c>
      <c r="DF412" s="188" cm="1">
        <f t="array" aca="1" ref="DF412" ca="1">IFERROR(INDEX(Forecast_Capex_Input!BG$12:BG$286,$X412)
*(INDEX(Forecast_Capex_Input!$H$12:$H$286,$X412)=Repex),0)
*$DE412</f>
        <v>0</v>
      </c>
      <c r="DG412" s="188" cm="1">
        <f t="array" aca="1" ref="DG412" ca="1">IFERROR(INDEX(Forecast_Capex_Input!BH$12:BH$286,$X412)
*(INDEX(Forecast_Capex_Input!$H$12:$H$286,$X412)=Repex),0)
*$DE412</f>
        <v>0</v>
      </c>
      <c r="DH412" s="188" cm="1">
        <f t="array" aca="1" ref="DH412" ca="1">IFERROR(INDEX(Forecast_Capex_Input!BI$12:BI$286,$X412)
*(INDEX(Forecast_Capex_Input!$H$12:$H$286,$X412)=Repex),0)
*$DE412</f>
        <v>0</v>
      </c>
      <c r="DI412" s="188" cm="1">
        <f t="array" aca="1" ref="DI412" ca="1">IFERROR(INDEX(Forecast_Capex_Input!BJ$12:BJ$286,$X412)
*(INDEX(Forecast_Capex_Input!$H$12:$H$286,$X412)=Repex),0)
*$DE412</f>
        <v>0</v>
      </c>
      <c r="DJ412" s="188" cm="1">
        <f t="array" aca="1" ref="DJ412" ca="1">IFERROR(INDEX(Forecast_Capex_Input!BK$12:BK$286,$X412)
*(INDEX(Forecast_Capex_Input!$H$12:$H$286,$X412)=Repex),0)
*$DE412</f>
        <v>0</v>
      </c>
      <c r="DK412" s="188" cm="1">
        <f t="array" aca="1" ref="DK412" ca="1">IFERROR(INDEX(Forecast_Capex_Input!BL$12:BL$286,$X412)
*(INDEX(Forecast_Capex_Input!$H$12:$H$286,$X412)=Repex),0)
*$DE412</f>
        <v>0</v>
      </c>
      <c r="DL412" s="165"/>
      <c r="DM412" s="188" t="b" cm="1">
        <f t="array" aca="1" ref="DM412" ca="1">OR($G412=Forecast_Capex_Input!$BN$8:$BN$9)</f>
        <v>0</v>
      </c>
      <c r="DN412" s="188" cm="1">
        <f t="array" aca="1" ref="DN412" ca="1">IFERROR(INDEX(Forecast_Capex_Input!BO$12:BO$286,$X412)
*(INDEX(Forecast_Capex_Input!$H$12:$H$286,$X412)=Repex),0)
*$DM412</f>
        <v>0</v>
      </c>
      <c r="DO412" s="188" cm="1">
        <f t="array" aca="1" ref="DO412" ca="1">IFERROR(INDEX(Forecast_Capex_Input!BP$12:BP$286,$X412)
*(INDEX(Forecast_Capex_Input!$H$12:$H$286,$X412)=Repex),0)
*$DM412</f>
        <v>0</v>
      </c>
      <c r="DP412" s="188" cm="1">
        <f t="array" aca="1" ref="DP412" ca="1">IFERROR(INDEX(Forecast_Capex_Input!BQ$12:BQ$286,$X412)
*(INDEX(Forecast_Capex_Input!$H$12:$H$286,$X412)=Repex),0)
*$DM412</f>
        <v>0</v>
      </c>
      <c r="DQ412" s="188" cm="1">
        <f t="array" aca="1" ref="DQ412" ca="1">IFERROR(INDEX(Forecast_Capex_Input!BR$12:BR$286,$X412)
*(INDEX(Forecast_Capex_Input!$H$12:$H$286,$X412)=Repex),0)
*$DM412</f>
        <v>0</v>
      </c>
      <c r="DR412" s="188" cm="1">
        <f t="array" aca="1" ref="DR412" ca="1">IFERROR(INDEX(Forecast_Capex_Input!BS$12:BS$286,$X412)
*(INDEX(Forecast_Capex_Input!$H$12:$H$286,$X412)=Repex),0)
*$DM412</f>
        <v>0</v>
      </c>
      <c r="DS412" s="165"/>
      <c r="DT412" s="188" t="b" cm="1">
        <f t="array" aca="1" ref="DT412" ca="1">OR($G412=Forecast_Capex_Input!$BU$8:$BU$10)</f>
        <v>1</v>
      </c>
      <c r="DU412" s="188" cm="1">
        <f t="array" aca="1" ref="DU412" ca="1">IFERROR(INDEX(Forecast_Capex_Input!BV$12:BV$286,$X412)
*(INDEX(Forecast_Capex_Input!$H$12:$H$286,$X412)=Repex),0)
*$DT412</f>
        <v>0</v>
      </c>
      <c r="DV412" s="188" cm="1">
        <f t="array" aca="1" ref="DV412" ca="1">IFERROR(INDEX(Forecast_Capex_Input!BW$12:BW$286,$X412)
*(INDEX(Forecast_Capex_Input!$H$12:$H$286,$X412)=Repex),0)
*$DT412</f>
        <v>0</v>
      </c>
      <c r="DW412" s="188" cm="1">
        <f t="array" aca="1" ref="DW412" ca="1">IFERROR(INDEX(Forecast_Capex_Input!BX$12:BX$286,$X412)
*(INDEX(Forecast_Capex_Input!$H$12:$H$286,$X412)=Repex),0)
*$DT412</f>
        <v>0</v>
      </c>
      <c r="DX412" s="188" cm="1">
        <f t="array" aca="1" ref="DX412" ca="1">IFERROR(INDEX(Forecast_Capex_Input!BY$12:BY$286,$X412)
*(INDEX(Forecast_Capex_Input!$H$12:$H$286,$X412)=Repex),0)
*$DT412</f>
        <v>0</v>
      </c>
      <c r="DY412" s="188" cm="1">
        <f t="array" aca="1" ref="DY412" ca="1">IFERROR(INDEX(Forecast_Capex_Input!BZ$12:BZ$286,$X412)
*(INDEX(Forecast_Capex_Input!$H$12:$H$286,$X412)=Repex),0)
*$DT412</f>
        <v>0</v>
      </c>
      <c r="DZ412" s="188" cm="1">
        <f t="array" aca="1" ref="DZ412" ca="1">IFERROR(INDEX(Forecast_Capex_Input!CA$12:CA$286,$X412)
*(INDEX(Forecast_Capex_Input!$H$12:$H$286,$X412)=Repex),0)
*$DT412</f>
        <v>0</v>
      </c>
      <c r="EA412" s="188" cm="1">
        <f t="array" aca="1" ref="EA412" ca="1">IFERROR(INDEX(Forecast_Capex_Input!CB$12:CB$286,$X412)
*(INDEX(Forecast_Capex_Input!$H$12:$H$286,$X412)=Repex),0)
*$DT412</f>
        <v>0</v>
      </c>
      <c r="EB412" s="188" cm="1">
        <f t="array" aca="1" ref="EB412" ca="1">IFERROR(INDEX(Forecast_Capex_Input!CC$12:CC$286,$X412)
*(INDEX(Forecast_Capex_Input!$H$12:$H$286,$X412)=Repex),0)
*$DT412</f>
        <v>0</v>
      </c>
      <c r="EC412" s="165"/>
      <c r="ED412" s="226">
        <f t="shared" ca="1" si="303"/>
        <v>0.41154829002096488</v>
      </c>
      <c r="EE412" s="174">
        <v>49</v>
      </c>
    </row>
    <row r="413" spans="3:135" x14ac:dyDescent="0.2">
      <c r="C413" s="174">
        <f t="shared" si="304"/>
        <v>403</v>
      </c>
      <c r="D413" s="167" t="str" cm="1">
        <f t="array" ref="D413">IFERROR(INDEX(Forecast_Capex_Input!$D$12:$D$286,$X413),NA)</f>
        <v>Manage multiple contingencies in Sydney Northwest area</v>
      </c>
      <c r="E413" s="172" t="b" cm="1">
        <f t="array" ref="E413">IF($X413=NA,NA,INDEX(Forecast_Capex_Input!$E$12:$E$286,$X413))</f>
        <v>1</v>
      </c>
      <c r="F413" s="167" t="str" cm="1">
        <f t="array" aca="1" ref="F413" ca="1">IFERROR(INDEX(General!$E$25:$E$26,$Y413),NA)</f>
        <v>Non-Labour</v>
      </c>
      <c r="G413" s="167" t="str" cm="1">
        <f t="array" aca="1" ref="G413" ca="1">IFERROR(INDEX(Forecast_Capex_Input!$AI$11:$BB$11,$AA413),NA)</f>
        <v>Secondary Systems</v>
      </c>
      <c r="H413" s="189" cm="1">
        <f t="array" aca="1" ref="H413" ca="1">IFERROR(INDEX(Forecast_Capex_Input!$AI$12:$BB$286,$X413,$AA413),NA)</f>
        <v>0.8</v>
      </c>
      <c r="I413" s="199" t="str" cm="1">
        <f t="array" ref="I413">IFERROR(INDEX(Forecast_Capex_Input!$F$12:$F$286,$X413),NA)</f>
        <v>Augmentation Expenditure</v>
      </c>
      <c r="J413" s="199" t="str" cm="1">
        <f t="array" ref="J413">IFERROR(INDEX(Forecast_Capex_Input!G$12:G$286,$X413),NA)</f>
        <v>Augmentations</v>
      </c>
      <c r="K413" s="199" t="str" cm="1">
        <f t="array" ref="K413">IFERROR(INDEX(Forecast_Capex_Input!H$12:H$286,$X413),NA)</f>
        <v>Augex</v>
      </c>
      <c r="L413" s="199" t="str" cm="1">
        <f t="array" ref="L413">IFERROR(INDEX(Forecast_Capex_Input!I$12:I$286,$X413),NA)</f>
        <v>Economic Benefits</v>
      </c>
      <c r="M413" s="199" t="str" cm="1">
        <f t="array" ref="M413">IFERROR(INDEX(Forecast_Capex_Input!J$12:J$286,$X413),NA)</f>
        <v>N/A</v>
      </c>
      <c r="N413" s="199" t="str" cm="1">
        <f t="array" ref="N413">IFERROR(INDEX(Forecast_Capex_Input!K$12:K$286,$X413),NA)</f>
        <v>N/A</v>
      </c>
      <c r="O413" s="199" t="str" cm="1">
        <f t="array" ref="O413">IFERROR(INDEX(Forecast_Capex_Input!L$12:L$286,$X413),NA)</f>
        <v>N/A</v>
      </c>
      <c r="P413" s="199" t="str" cm="1">
        <f t="array" ref="P413">IFERROR(INDEX(Forecast_Capex_Input!M$12:M$286,$X413),NA)</f>
        <v>N/A</v>
      </c>
      <c r="Q413" s="172" t="str" cm="1">
        <f t="array" ref="Q413">IFERROR(INDEX(Forecast_Capex_Input!N$12:N$286,$X413),NA)</f>
        <v>Yes</v>
      </c>
      <c r="R413" s="265" cm="1">
        <f t="array" ref="R413">IFERROR(INDEX(Forecast_Capex_Input!O$12:O$286,$X413),0)</f>
        <v>0</v>
      </c>
      <c r="S413" s="172" t="str" cm="1">
        <f t="array" ref="S413">IFERROR(INDEX(Forecast_Capex_Input!P$12:P$286,$X413),0)</f>
        <v>Safety security &amp; reliability</v>
      </c>
      <c r="T413" s="199" t="str" cm="1">
        <f t="array" aca="1" ref="T413" ca="1">IFERROR(INDEX(General!$K$84:$K$103,$AA413),NA)</f>
        <v>Secondary Systems (2018-23)</v>
      </c>
      <c r="U413" s="188" cm="1">
        <f t="array" aca="1" ref="U413" ca="1">IFERROR(
IF($F413=General!$E$25,INDEX(Forecast_Capex_Input!S$12:S$286,$X413),
INDEX(Forecast_Capex_Input!T$12:T$286,$X413)),0)</f>
        <v>0.8</v>
      </c>
      <c r="V413" s="222" t="b">
        <f>IFERROR(INDEX(Overheads!$T$19:$T$26,MATCH($I413,Overheads!$E$19:$E$26,0)),FALSE)</f>
        <v>1</v>
      </c>
      <c r="W413" s="165"/>
      <c r="X413" s="174">
        <f>IFERROR(
IF(MATCH($C413,Forecast_Capex_Input!$CI$12:$CI$286,1)+1&gt;MAX(Forecast_Capex_Input!$C$12:$C$286),NA,
MATCH($C413,Forecast_Capex_Input!$CI$12:$CI$286,1)+1),1)</f>
        <v>154</v>
      </c>
      <c r="Y413" s="174" cm="1">
        <f t="array" aca="1" ref="Y413" ca="1">IFERROR(
IF(X412&lt;&gt;X413,1,
IF(COUNTIF(OFFSET(Y412,0,0,-INDEX(Forecast_Capex_Input!$CG$12:$CG$286,$X413)),Y412)=INDEX(Forecast_Capex_Input!$CG$12:$CG$286,$X413),Y412+1,Y412)),NA)</f>
        <v>2</v>
      </c>
      <c r="Z413" s="174" cm="1">
        <f t="array" ref="Z413">IFERROR($C413-IF($X413=1,1,INDEX(Forecast_Capex_Input!$CI$12:$CI$286,$X413-1))+1,NA)</f>
        <v>3</v>
      </c>
      <c r="AA413" s="174" cm="1">
        <f t="array" aca="1" ref="AA413" ca="1">IFERROR(IF(Y413=1,
INDEX(Forecast_Capex_Input!$AI$10:$BB$10,SMALL(IF(INDEX(Forecast_Capex_Input!$AI$12:$BB$286,$X413,0)&gt;0,COLUMN(Forecast_Capex_Input!$AI$10:$BB$10)-COLUMN(Forecast_Capex_Input!$AI$12)+1),ROWS(OFFSET(AA412,0,0,-$Z413)))),
OFFSET(AA412,-INDEX(Forecast_Capex_Input!$CG$12:$CG$286,$X413)+1,0)),NA)</f>
        <v>4</v>
      </c>
      <c r="AB413" s="174">
        <f t="shared" ca="1" si="273"/>
        <v>2</v>
      </c>
      <c r="AC413" s="222" t="b">
        <f t="shared" si="305"/>
        <v>0</v>
      </c>
      <c r="AD413" s="220" t="b">
        <v>0</v>
      </c>
      <c r="AE413" s="222" t="b">
        <f t="shared" si="274"/>
        <v>1</v>
      </c>
      <c r="AF413" s="165"/>
      <c r="AG413" s="215">
        <v>0</v>
      </c>
      <c r="AH413" s="215">
        <v>0.31319989618998934</v>
      </c>
      <c r="AI413" s="215">
        <v>0.62099979416980655</v>
      </c>
      <c r="AJ413" s="215">
        <v>3.3803988795678168</v>
      </c>
      <c r="AK413" s="215">
        <v>2.1167992983875141</v>
      </c>
      <c r="AL413" s="155">
        <v>6.4313978683151269</v>
      </c>
      <c r="AM413" s="165"/>
      <c r="AN413" s="215" cm="1">
        <f t="array" aca="1" ref="AN413" ca="1">IFERROR(INDEX(General!O$33:O$34,$AB413)
*AG413,0)</f>
        <v>0</v>
      </c>
      <c r="AO413" s="215" cm="1">
        <f t="array" aca="1" ref="AO413" ca="1">IFERROR(INDEX(General!P$33:P$34,$AB413)
*AH413,0)</f>
        <v>0.31319989618998934</v>
      </c>
      <c r="AP413" s="215" cm="1">
        <f t="array" aca="1" ref="AP413" ca="1">IFERROR(INDEX(General!Q$33:Q$34,$AB413)
*AI413,0)</f>
        <v>0.62099979416980655</v>
      </c>
      <c r="AQ413" s="215" cm="1">
        <f t="array" aca="1" ref="AQ413" ca="1">IFERROR(INDEX(General!R$33:R$34,$AB413)
*AJ413,0)</f>
        <v>3.3803988795678168</v>
      </c>
      <c r="AR413" s="215" cm="1">
        <f t="array" aca="1" ref="AR413" ca="1">IFERROR(INDEX(General!S$33:S$34,$AB413)
*AK413,0)</f>
        <v>2.1167992983875141</v>
      </c>
      <c r="AS413" s="155">
        <f t="shared" ca="1" si="306"/>
        <v>6.4313978683151269</v>
      </c>
      <c r="AT413" s="165"/>
      <c r="AU413" s="215">
        <f ca="1">IF($AE413=FALSE,AN413*Overheads!$R$24*$V413,
IFERROR(Overheads!$O$49*$V413*AN413,0)
+IFERROR(Overheads!Q$59*$V413*(AN413/Overheads!Q$68),0))</f>
        <v>0</v>
      </c>
      <c r="AV413" s="215">
        <f ca="1">IF($AE413=FALSE,AO413*Overheads!$R$24*$V413,
IFERROR(Overheads!$O$49*$V413*AO413,0)
+IFERROR(Overheads!R$59*$V413*(AO413/Overheads!R$68),0))</f>
        <v>3.7380545558175333E-2</v>
      </c>
      <c r="AW413" s="215">
        <f ca="1">IF($AE413=FALSE,AP413*Overheads!$R$24*$V413,
IFERROR(Overheads!$O$49*$V413*AP413,0)
+IFERROR(Overheads!S$59*$V413*(AP413/Overheads!S$68),0))</f>
        <v>8.075552772103109E-2</v>
      </c>
      <c r="AX413" s="215">
        <f ca="1">IF($AE413=FALSE,AQ413*Overheads!$R$24*$V413,
IFERROR(Overheads!$O$49*$V413*AQ413,0)
+IFERROR(Overheads!T$59*$V413*(AQ413/Overheads!T$68),0))</f>
        <v>0.4843808671128545</v>
      </c>
      <c r="AY413" s="215">
        <f ca="1">IF($AE413=FALSE,AR413*Overheads!$R$24*$V413,
IFERROR(Overheads!$O$49*$V413*AR413,0)
+IFERROR(Overheads!U$59*$V413*(AR413/Overheads!U$68),0))</f>
        <v>0.25894065441255387</v>
      </c>
      <c r="AZ413" s="155">
        <f t="shared" ca="1" si="307"/>
        <v>0.86145759480461481</v>
      </c>
      <c r="BA413" s="165"/>
      <c r="BB413" s="215">
        <f ca="1">IF($AE413=FALSE,AN413*Overheads!$S$25,
IFERROR(Overheads!$O$50*AN413,0)
+IFERROR(Overheads!Q$60*(AN413/Overheads!Q$66),0))</f>
        <v>0</v>
      </c>
      <c r="BC413" s="215">
        <f ca="1">IF($AE413=FALSE,AO413*Overheads!$S$25,
IFERROR(Overheads!$O$50*AO413,0)
+IFERROR(Overheads!R$60*(AO413/Overheads!R$66),0))</f>
        <v>5.2844971547636125E-3</v>
      </c>
      <c r="BD413" s="215">
        <f ca="1">IF($AE413=FALSE,AP413*Overheads!$S$25,
IFERROR(Overheads!$O$50*AP413,0)
+IFERROR(Overheads!S$60*(AP413/Overheads!S$66),0))</f>
        <v>1.1397603264892701E-2</v>
      </c>
      <c r="BE413" s="215">
        <f ca="1">IF($AE413=FALSE,AQ413*Overheads!$S$25,
IFERROR(Overheads!$O$50*AQ413,0)
+IFERROR(Overheads!T$60*(AQ413/Overheads!T$66),0))</f>
        <v>6.8523396728662617E-2</v>
      </c>
      <c r="BF413" s="215">
        <f ca="1">IF($AE413=FALSE,AR413*Overheads!$S$25,
IFERROR(Overheads!$O$50*AR413,0)
+IFERROR(Overheads!U$60*(AR413/Overheads!U$66),0))</f>
        <v>3.7900119869899516E-2</v>
      </c>
      <c r="BG413" s="155">
        <f t="shared" ca="1" si="308"/>
        <v>0.12310561701821846</v>
      </c>
      <c r="BH413" s="165"/>
      <c r="BI413" s="215">
        <f t="shared" ca="1" si="309"/>
        <v>0</v>
      </c>
      <c r="BJ413" s="215">
        <f t="shared" ca="1" si="275"/>
        <v>0.35586493890292825</v>
      </c>
      <c r="BK413" s="215">
        <f t="shared" ca="1" si="276"/>
        <v>0.71315292515573037</v>
      </c>
      <c r="BL413" s="215">
        <f t="shared" ca="1" si="277"/>
        <v>3.9333031434093342</v>
      </c>
      <c r="BM413" s="215">
        <f t="shared" ca="1" si="278"/>
        <v>2.4136400726699674</v>
      </c>
      <c r="BN413" s="155">
        <f t="shared" ca="1" si="310"/>
        <v>7.4159610801379596</v>
      </c>
      <c r="BO413" s="165"/>
      <c r="BP413" s="187" cm="1">
        <f t="array" ref="BP413">IFERROR(IF($X413=$X412,BP412,INDEX(Forecast_Capex_Input!AC$12:AC$286,$X413)),0)</f>
        <v>0</v>
      </c>
      <c r="BQ413" s="187" cm="1">
        <f t="array" ref="BQ413">IFERROR(IF($X413=$X412,BQ412,INDEX(Forecast_Capex_Input!AD$12:AD$286,$X413)),0)</f>
        <v>0</v>
      </c>
      <c r="BR413" s="187" cm="1">
        <f t="array" ref="BR413">IFERROR(IF($X413=$X412,BR412,INDEX(Forecast_Capex_Input!AE$12:AE$286,$X413)),0)</f>
        <v>0</v>
      </c>
      <c r="BS413" s="187" cm="1">
        <f t="array" ref="BS413">IFERROR(IF($X413=$X412,BS412,INDEX(Forecast_Capex_Input!AF$12:AF$286,$X413)),0)</f>
        <v>0</v>
      </c>
      <c r="BT413" s="187" cm="1">
        <f t="array" ref="BT413">IFERROR(IF($X413=$X412,BT412,INDEX(Forecast_Capex_Input!AG$12:AG$286,$X413)),0)</f>
        <v>0.9</v>
      </c>
      <c r="BU413" s="165"/>
      <c r="BV413" s="215">
        <f t="shared" si="279"/>
        <v>0</v>
      </c>
      <c r="BW413" s="215">
        <f t="shared" si="280"/>
        <v>0</v>
      </c>
      <c r="BX413" s="215">
        <f t="shared" si="281"/>
        <v>0</v>
      </c>
      <c r="BY413" s="215">
        <f t="shared" si="282"/>
        <v>0</v>
      </c>
      <c r="BZ413" s="215">
        <f t="shared" si="283"/>
        <v>5.7882580814836144</v>
      </c>
      <c r="CA413" s="155">
        <f t="shared" si="311"/>
        <v>5.7882580814836144</v>
      </c>
      <c r="CB413" s="165"/>
      <c r="CC413" s="215">
        <f t="shared" ca="1" si="284"/>
        <v>0</v>
      </c>
      <c r="CD413" s="215">
        <f t="shared" ca="1" si="285"/>
        <v>0</v>
      </c>
      <c r="CE413" s="215">
        <f t="shared" ca="1" si="286"/>
        <v>0</v>
      </c>
      <c r="CF413" s="215">
        <f t="shared" ca="1" si="287"/>
        <v>0</v>
      </c>
      <c r="CG413" s="215">
        <f t="shared" ca="1" si="288"/>
        <v>5.7882580814836144</v>
      </c>
      <c r="CH413" s="155">
        <f t="shared" ca="1" si="312"/>
        <v>5.7882580814836144</v>
      </c>
      <c r="CI413" s="165"/>
      <c r="CJ413" s="215">
        <f t="shared" ca="1" si="289"/>
        <v>0</v>
      </c>
      <c r="CK413" s="215">
        <f t="shared" ca="1" si="290"/>
        <v>0</v>
      </c>
      <c r="CL413" s="215">
        <f t="shared" ca="1" si="291"/>
        <v>0</v>
      </c>
      <c r="CM413" s="215">
        <f t="shared" ca="1" si="292"/>
        <v>0</v>
      </c>
      <c r="CN413" s="215">
        <f t="shared" ca="1" si="293"/>
        <v>0.77531183532415338</v>
      </c>
      <c r="CO413" s="155">
        <f t="shared" ca="1" si="313"/>
        <v>0.77531183532415338</v>
      </c>
      <c r="CP413" s="165"/>
      <c r="CQ413" s="223">
        <f t="shared" ca="1" si="294"/>
        <v>0</v>
      </c>
      <c r="CR413" s="223">
        <f t="shared" ca="1" si="295"/>
        <v>0</v>
      </c>
      <c r="CS413" s="223">
        <f t="shared" ca="1" si="296"/>
        <v>0</v>
      </c>
      <c r="CT413" s="223">
        <f t="shared" ca="1" si="297"/>
        <v>0</v>
      </c>
      <c r="CU413" s="223">
        <f t="shared" ca="1" si="298"/>
        <v>0.11079505531639661</v>
      </c>
      <c r="CV413" s="155">
        <f t="shared" ca="1" si="314"/>
        <v>0.11079505531639661</v>
      </c>
      <c r="CW413" s="165"/>
      <c r="CX413" s="215">
        <f t="shared" ca="1" si="315"/>
        <v>0</v>
      </c>
      <c r="CY413" s="215">
        <f t="shared" ca="1" si="299"/>
        <v>0</v>
      </c>
      <c r="CZ413" s="215">
        <f t="shared" ca="1" si="300"/>
        <v>0</v>
      </c>
      <c r="DA413" s="215">
        <f t="shared" ca="1" si="301"/>
        <v>0</v>
      </c>
      <c r="DB413" s="215">
        <f t="shared" ca="1" si="302"/>
        <v>6.674364972124164</v>
      </c>
      <c r="DC413" s="155">
        <f t="shared" ca="1" si="316"/>
        <v>6.674364972124164</v>
      </c>
      <c r="DD413" s="165"/>
      <c r="DE413" s="188" t="b" cm="1">
        <f t="array" aca="1" ref="DE413" ca="1">OR($G413=Forecast_Capex_Input!$BF$8:$BF$10)</f>
        <v>0</v>
      </c>
      <c r="DF413" s="188" cm="1">
        <f t="array" aca="1" ref="DF413" ca="1">IFERROR(INDEX(Forecast_Capex_Input!BG$12:BG$286,$X413)
*(INDEX(Forecast_Capex_Input!$H$12:$H$286,$X413)=Repex),0)
*$DE413</f>
        <v>0</v>
      </c>
      <c r="DG413" s="188" cm="1">
        <f t="array" aca="1" ref="DG413" ca="1">IFERROR(INDEX(Forecast_Capex_Input!BH$12:BH$286,$X413)
*(INDEX(Forecast_Capex_Input!$H$12:$H$286,$X413)=Repex),0)
*$DE413</f>
        <v>0</v>
      </c>
      <c r="DH413" s="188" cm="1">
        <f t="array" aca="1" ref="DH413" ca="1">IFERROR(INDEX(Forecast_Capex_Input!BI$12:BI$286,$X413)
*(INDEX(Forecast_Capex_Input!$H$12:$H$286,$X413)=Repex),0)
*$DE413</f>
        <v>0</v>
      </c>
      <c r="DI413" s="188" cm="1">
        <f t="array" aca="1" ref="DI413" ca="1">IFERROR(INDEX(Forecast_Capex_Input!BJ$12:BJ$286,$X413)
*(INDEX(Forecast_Capex_Input!$H$12:$H$286,$X413)=Repex),0)
*$DE413</f>
        <v>0</v>
      </c>
      <c r="DJ413" s="188" cm="1">
        <f t="array" aca="1" ref="DJ413" ca="1">IFERROR(INDEX(Forecast_Capex_Input!BK$12:BK$286,$X413)
*(INDEX(Forecast_Capex_Input!$H$12:$H$286,$X413)=Repex),0)
*$DE413</f>
        <v>0</v>
      </c>
      <c r="DK413" s="188" cm="1">
        <f t="array" aca="1" ref="DK413" ca="1">IFERROR(INDEX(Forecast_Capex_Input!BL$12:BL$286,$X413)
*(INDEX(Forecast_Capex_Input!$H$12:$H$286,$X413)=Repex),0)
*$DE413</f>
        <v>0</v>
      </c>
      <c r="DL413" s="165"/>
      <c r="DM413" s="188" t="b" cm="1">
        <f t="array" aca="1" ref="DM413" ca="1">OR($G413=Forecast_Capex_Input!$BN$8:$BN$9)</f>
        <v>0</v>
      </c>
      <c r="DN413" s="188" cm="1">
        <f t="array" aca="1" ref="DN413" ca="1">IFERROR(INDEX(Forecast_Capex_Input!BO$12:BO$286,$X413)
*(INDEX(Forecast_Capex_Input!$H$12:$H$286,$X413)=Repex),0)
*$DM413</f>
        <v>0</v>
      </c>
      <c r="DO413" s="188" cm="1">
        <f t="array" aca="1" ref="DO413" ca="1">IFERROR(INDEX(Forecast_Capex_Input!BP$12:BP$286,$X413)
*(INDEX(Forecast_Capex_Input!$H$12:$H$286,$X413)=Repex),0)
*$DM413</f>
        <v>0</v>
      </c>
      <c r="DP413" s="188" cm="1">
        <f t="array" aca="1" ref="DP413" ca="1">IFERROR(INDEX(Forecast_Capex_Input!BQ$12:BQ$286,$X413)
*(INDEX(Forecast_Capex_Input!$H$12:$H$286,$X413)=Repex),0)
*$DM413</f>
        <v>0</v>
      </c>
      <c r="DQ413" s="188" cm="1">
        <f t="array" aca="1" ref="DQ413" ca="1">IFERROR(INDEX(Forecast_Capex_Input!BR$12:BR$286,$X413)
*(INDEX(Forecast_Capex_Input!$H$12:$H$286,$X413)=Repex),0)
*$DM413</f>
        <v>0</v>
      </c>
      <c r="DR413" s="188" cm="1">
        <f t="array" aca="1" ref="DR413" ca="1">IFERROR(INDEX(Forecast_Capex_Input!BS$12:BS$286,$X413)
*(INDEX(Forecast_Capex_Input!$H$12:$H$286,$X413)=Repex),0)
*$DM413</f>
        <v>0</v>
      </c>
      <c r="DS413" s="165"/>
      <c r="DT413" s="188" t="b" cm="1">
        <f t="array" aca="1" ref="DT413" ca="1">OR($G413=Forecast_Capex_Input!$BU$8:$BU$10)</f>
        <v>1</v>
      </c>
      <c r="DU413" s="188" cm="1">
        <f t="array" aca="1" ref="DU413" ca="1">IFERROR(INDEX(Forecast_Capex_Input!BV$12:BV$286,$X413)
*(INDEX(Forecast_Capex_Input!$H$12:$H$286,$X413)=Repex),0)
*$DT413</f>
        <v>0</v>
      </c>
      <c r="DV413" s="188" cm="1">
        <f t="array" aca="1" ref="DV413" ca="1">IFERROR(INDEX(Forecast_Capex_Input!BW$12:BW$286,$X413)
*(INDEX(Forecast_Capex_Input!$H$12:$H$286,$X413)=Repex),0)
*$DT413</f>
        <v>0</v>
      </c>
      <c r="DW413" s="188" cm="1">
        <f t="array" aca="1" ref="DW413" ca="1">IFERROR(INDEX(Forecast_Capex_Input!BX$12:BX$286,$X413)
*(INDEX(Forecast_Capex_Input!$H$12:$H$286,$X413)=Repex),0)
*$DT413</f>
        <v>0</v>
      </c>
      <c r="DX413" s="188" cm="1">
        <f t="array" aca="1" ref="DX413" ca="1">IFERROR(INDEX(Forecast_Capex_Input!BY$12:BY$286,$X413)
*(INDEX(Forecast_Capex_Input!$H$12:$H$286,$X413)=Repex),0)
*$DT413</f>
        <v>0</v>
      </c>
      <c r="DY413" s="188" cm="1">
        <f t="array" aca="1" ref="DY413" ca="1">IFERROR(INDEX(Forecast_Capex_Input!BZ$12:BZ$286,$X413)
*(INDEX(Forecast_Capex_Input!$H$12:$H$286,$X413)=Repex),0)
*$DT413</f>
        <v>0</v>
      </c>
      <c r="DZ413" s="188" cm="1">
        <f t="array" aca="1" ref="DZ413" ca="1">IFERROR(INDEX(Forecast_Capex_Input!CA$12:CA$286,$X413)
*(INDEX(Forecast_Capex_Input!$H$12:$H$286,$X413)=Repex),0)
*$DT413</f>
        <v>0</v>
      </c>
      <c r="EA413" s="188" cm="1">
        <f t="array" aca="1" ref="EA413" ca="1">IFERROR(INDEX(Forecast_Capex_Input!CB$12:CB$286,$X413)
*(INDEX(Forecast_Capex_Input!$H$12:$H$286,$X413)=Repex),0)
*$DT413</f>
        <v>0</v>
      </c>
      <c r="EB413" s="188" cm="1">
        <f t="array" aca="1" ref="EB413" ca="1">IFERROR(INDEX(Forecast_Capex_Input!CC$12:CC$286,$X413)
*(INDEX(Forecast_Capex_Input!$H$12:$H$286,$X413)=Repex),0)
*$DT413</f>
        <v>0</v>
      </c>
      <c r="EC413" s="165"/>
      <c r="ED413" s="226">
        <f t="shared" ca="1" si="303"/>
        <v>6.4313978683151269</v>
      </c>
      <c r="EE413" s="174">
        <v>10</v>
      </c>
    </row>
    <row r="414" spans="3:135" x14ac:dyDescent="0.2">
      <c r="C414" s="174">
        <f t="shared" si="304"/>
        <v>404</v>
      </c>
      <c r="D414" s="167" t="str" cm="1">
        <f t="array" ref="D414">IFERROR(INDEX(Forecast_Capex_Input!$D$12:$D$286,$X414),NA)</f>
        <v>Manage multiple contingencies in Sydney Northwest area</v>
      </c>
      <c r="E414" s="172" t="b" cm="1">
        <f t="array" ref="E414">IF($X414=NA,NA,INDEX(Forecast_Capex_Input!$E$12:$E$286,$X414))</f>
        <v>1</v>
      </c>
      <c r="F414" s="167" t="str" cm="1">
        <f t="array" aca="1" ref="F414" ca="1">IFERROR(INDEX(General!$E$25:$E$26,$Y414),NA)</f>
        <v>Non-Labour</v>
      </c>
      <c r="G414" s="167" t="str" cm="1">
        <f t="array" aca="1" ref="G414" ca="1">IFERROR(INDEX(Forecast_Capex_Input!$AI$11:$BB$11,$AA414),NA)</f>
        <v>Communications (short life)</v>
      </c>
      <c r="H414" s="189" cm="1">
        <f t="array" aca="1" ref="H414" ca="1">IFERROR(INDEX(Forecast_Capex_Input!$AI$12:$BB$286,$X414,$AA414),NA)</f>
        <v>0.2</v>
      </c>
      <c r="I414" s="199" t="str" cm="1">
        <f t="array" ref="I414">IFERROR(INDEX(Forecast_Capex_Input!$F$12:$F$286,$X414),NA)</f>
        <v>Augmentation Expenditure</v>
      </c>
      <c r="J414" s="199" t="str" cm="1">
        <f t="array" ref="J414">IFERROR(INDEX(Forecast_Capex_Input!G$12:G$286,$X414),NA)</f>
        <v>Augmentations</v>
      </c>
      <c r="K414" s="199" t="str" cm="1">
        <f t="array" ref="K414">IFERROR(INDEX(Forecast_Capex_Input!H$12:H$286,$X414),NA)</f>
        <v>Augex</v>
      </c>
      <c r="L414" s="199" t="str" cm="1">
        <f t="array" ref="L414">IFERROR(INDEX(Forecast_Capex_Input!I$12:I$286,$X414),NA)</f>
        <v>Economic Benefits</v>
      </c>
      <c r="M414" s="199" t="str" cm="1">
        <f t="array" ref="M414">IFERROR(INDEX(Forecast_Capex_Input!J$12:J$286,$X414),NA)</f>
        <v>N/A</v>
      </c>
      <c r="N414" s="199" t="str" cm="1">
        <f t="array" ref="N414">IFERROR(INDEX(Forecast_Capex_Input!K$12:K$286,$X414),NA)</f>
        <v>N/A</v>
      </c>
      <c r="O414" s="199" t="str" cm="1">
        <f t="array" ref="O414">IFERROR(INDEX(Forecast_Capex_Input!L$12:L$286,$X414),NA)</f>
        <v>N/A</v>
      </c>
      <c r="P414" s="199" t="str" cm="1">
        <f t="array" ref="P414">IFERROR(INDEX(Forecast_Capex_Input!M$12:M$286,$X414),NA)</f>
        <v>N/A</v>
      </c>
      <c r="Q414" s="172" t="str" cm="1">
        <f t="array" ref="Q414">IFERROR(INDEX(Forecast_Capex_Input!N$12:N$286,$X414),NA)</f>
        <v>Yes</v>
      </c>
      <c r="R414" s="265" cm="1">
        <f t="array" ref="R414">IFERROR(INDEX(Forecast_Capex_Input!O$12:O$286,$X414),0)</f>
        <v>0</v>
      </c>
      <c r="S414" s="172" t="str" cm="1">
        <f t="array" ref="S414">IFERROR(INDEX(Forecast_Capex_Input!P$12:P$286,$X414),0)</f>
        <v>Safety security &amp; reliability</v>
      </c>
      <c r="T414" s="199" t="str" cm="1">
        <f t="array" aca="1" ref="T414" ca="1">IFERROR(INDEX(General!$K$84:$K$103,$AA414),NA)</f>
        <v>Communications (short life) (2018 onwards)</v>
      </c>
      <c r="U414" s="188" cm="1">
        <f t="array" aca="1" ref="U414" ca="1">IFERROR(
IF($F414=General!$E$25,INDEX(Forecast_Capex_Input!S$12:S$286,$X414),
INDEX(Forecast_Capex_Input!T$12:T$286,$X414)),0)</f>
        <v>0.8</v>
      </c>
      <c r="V414" s="222" t="b">
        <f>IFERROR(INDEX(Overheads!$T$19:$T$26,MATCH($I414,Overheads!$E$19:$E$26,0)),FALSE)</f>
        <v>1</v>
      </c>
      <c r="W414" s="165"/>
      <c r="X414" s="174">
        <f>IFERROR(
IF(MATCH($C414,Forecast_Capex_Input!$CI$12:$CI$286,1)+1&gt;MAX(Forecast_Capex_Input!$C$12:$C$286),NA,
MATCH($C414,Forecast_Capex_Input!$CI$12:$CI$286,1)+1),1)</f>
        <v>154</v>
      </c>
      <c r="Y414" s="174" cm="1">
        <f t="array" aca="1" ref="Y414" ca="1">IFERROR(
IF(X413&lt;&gt;X414,1,
IF(COUNTIF(OFFSET(Y413,0,0,-INDEX(Forecast_Capex_Input!$CG$12:$CG$286,$X414)),Y413)=INDEX(Forecast_Capex_Input!$CG$12:$CG$286,$X414),Y413+1,Y413)),NA)</f>
        <v>2</v>
      </c>
      <c r="Z414" s="174" cm="1">
        <f t="array" ref="Z414">IFERROR($C414-IF($X414=1,1,INDEX(Forecast_Capex_Input!$CI$12:$CI$286,$X414-1))+1,NA)</f>
        <v>4</v>
      </c>
      <c r="AA414" s="174" cm="1">
        <f t="array" aca="1" ref="AA414" ca="1">IFERROR(IF(Y414=1,
INDEX(Forecast_Capex_Input!$AI$10:$BB$10,SMALL(IF(INDEX(Forecast_Capex_Input!$AI$12:$BB$286,$X414,0)&gt;0,COLUMN(Forecast_Capex_Input!$AI$10:$BB$10)-COLUMN(Forecast_Capex_Input!$AI$12)+1),ROWS(OFFSET(AA413,0,0,-$Z414)))),
OFFSET(AA413,-INDEX(Forecast_Capex_Input!$CG$12:$CG$286,$X414)+1,0)),NA)</f>
        <v>5</v>
      </c>
      <c r="AB414" s="174">
        <f t="shared" ca="1" si="273"/>
        <v>2</v>
      </c>
      <c r="AC414" s="222" t="b">
        <f t="shared" si="305"/>
        <v>0</v>
      </c>
      <c r="AD414" s="220" t="b">
        <v>0</v>
      </c>
      <c r="AE414" s="222" t="b">
        <f t="shared" si="274"/>
        <v>1</v>
      </c>
      <c r="AF414" s="165"/>
      <c r="AG414" s="215">
        <v>0</v>
      </c>
      <c r="AH414" s="215">
        <v>7.8299974047497334E-2</v>
      </c>
      <c r="AI414" s="215">
        <v>0.15524994854245164</v>
      </c>
      <c r="AJ414" s="215">
        <v>0.8450997198919542</v>
      </c>
      <c r="AK414" s="215">
        <v>0.52919982459687853</v>
      </c>
      <c r="AL414" s="155">
        <v>1.6078494670787817</v>
      </c>
      <c r="AM414" s="165"/>
      <c r="AN414" s="215" cm="1">
        <f t="array" aca="1" ref="AN414" ca="1">IFERROR(INDEX(General!O$33:O$34,$AB414)
*AG414,0)</f>
        <v>0</v>
      </c>
      <c r="AO414" s="215" cm="1">
        <f t="array" aca="1" ref="AO414" ca="1">IFERROR(INDEX(General!P$33:P$34,$AB414)
*AH414,0)</f>
        <v>7.8299974047497334E-2</v>
      </c>
      <c r="AP414" s="215" cm="1">
        <f t="array" aca="1" ref="AP414" ca="1">IFERROR(INDEX(General!Q$33:Q$34,$AB414)
*AI414,0)</f>
        <v>0.15524994854245164</v>
      </c>
      <c r="AQ414" s="215" cm="1">
        <f t="array" aca="1" ref="AQ414" ca="1">IFERROR(INDEX(General!R$33:R$34,$AB414)
*AJ414,0)</f>
        <v>0.8450997198919542</v>
      </c>
      <c r="AR414" s="215" cm="1">
        <f t="array" aca="1" ref="AR414" ca="1">IFERROR(INDEX(General!S$33:S$34,$AB414)
*AK414,0)</f>
        <v>0.52919982459687853</v>
      </c>
      <c r="AS414" s="155">
        <f t="shared" ca="1" si="306"/>
        <v>1.6078494670787817</v>
      </c>
      <c r="AT414" s="165"/>
      <c r="AU414" s="215">
        <f ca="1">IF($AE414=FALSE,AN414*Overheads!$R$24*$V414,
IFERROR(Overheads!$O$49*$V414*AN414,0)
+IFERROR(Overheads!Q$59*$V414*(AN414/Overheads!Q$68),0))</f>
        <v>0</v>
      </c>
      <c r="AV414" s="215">
        <f ca="1">IF($AE414=FALSE,AO414*Overheads!$R$24*$V414,
IFERROR(Overheads!$O$49*$V414*AO414,0)
+IFERROR(Overheads!R$59*$V414*(AO414/Overheads!R$68),0))</f>
        <v>9.3451363895438334E-3</v>
      </c>
      <c r="AW414" s="215">
        <f ca="1">IF($AE414=FALSE,AP414*Overheads!$R$24*$V414,
IFERROR(Overheads!$O$49*$V414*AP414,0)
+IFERROR(Overheads!S$59*$V414*(AP414/Overheads!S$68),0))</f>
        <v>2.0188881930257772E-2</v>
      </c>
      <c r="AX414" s="215">
        <f ca="1">IF($AE414=FALSE,AQ414*Overheads!$R$24*$V414,
IFERROR(Overheads!$O$49*$V414*AQ414,0)
+IFERROR(Overheads!T$59*$V414*(AQ414/Overheads!T$68),0))</f>
        <v>0.12109521677821362</v>
      </c>
      <c r="AY414" s="215">
        <f ca="1">IF($AE414=FALSE,AR414*Overheads!$R$24*$V414,
IFERROR(Overheads!$O$49*$V414*AR414,0)
+IFERROR(Overheads!U$59*$V414*(AR414/Overheads!U$68),0))</f>
        <v>6.4735163603138468E-2</v>
      </c>
      <c r="AZ414" s="155">
        <f t="shared" ca="1" si="307"/>
        <v>0.2153643987011537</v>
      </c>
      <c r="BA414" s="165"/>
      <c r="BB414" s="215">
        <f ca="1">IF($AE414=FALSE,AN414*Overheads!$S$25,
IFERROR(Overheads!$O$50*AN414,0)
+IFERROR(Overheads!Q$60*(AN414/Overheads!Q$66),0))</f>
        <v>0</v>
      </c>
      <c r="BC414" s="215">
        <f ca="1">IF($AE414=FALSE,AO414*Overheads!$S$25,
IFERROR(Overheads!$O$50*AO414,0)
+IFERROR(Overheads!R$60*(AO414/Overheads!R$66),0))</f>
        <v>1.3211242886909031E-3</v>
      </c>
      <c r="BD414" s="215">
        <f ca="1">IF($AE414=FALSE,AP414*Overheads!$S$25,
IFERROR(Overheads!$O$50*AP414,0)
+IFERROR(Overheads!S$60*(AP414/Overheads!S$66),0))</f>
        <v>2.8494008162231752E-3</v>
      </c>
      <c r="BE414" s="215">
        <f ca="1">IF($AE414=FALSE,AQ414*Overheads!$S$25,
IFERROR(Overheads!$O$50*AQ414,0)
+IFERROR(Overheads!T$60*(AQ414/Overheads!T$66),0))</f>
        <v>1.7130849182165654E-2</v>
      </c>
      <c r="BF414" s="215">
        <f ca="1">IF($AE414=FALSE,AR414*Overheads!$S$25,
IFERROR(Overheads!$O$50*AR414,0)
+IFERROR(Overheads!U$60*(AR414/Overheads!U$66),0))</f>
        <v>9.4750299674748791E-3</v>
      </c>
      <c r="BG414" s="155">
        <f t="shared" ca="1" si="308"/>
        <v>3.0776404254554614E-2</v>
      </c>
      <c r="BH414" s="165"/>
      <c r="BI414" s="215">
        <f t="shared" ca="1" si="309"/>
        <v>0</v>
      </c>
      <c r="BJ414" s="215">
        <f t="shared" ca="1" si="275"/>
        <v>8.8966234725732063E-2</v>
      </c>
      <c r="BK414" s="215">
        <f t="shared" ca="1" si="276"/>
        <v>0.17828823128893259</v>
      </c>
      <c r="BL414" s="215">
        <f t="shared" ca="1" si="277"/>
        <v>0.98332578585233354</v>
      </c>
      <c r="BM414" s="215">
        <f t="shared" ca="1" si="278"/>
        <v>0.60341001816749185</v>
      </c>
      <c r="BN414" s="155">
        <f t="shared" ca="1" si="310"/>
        <v>1.8539902700344899</v>
      </c>
      <c r="BO414" s="165"/>
      <c r="BP414" s="187" cm="1">
        <f t="array" ref="BP414">IFERROR(IF($X414=$X413,BP413,INDEX(Forecast_Capex_Input!AC$12:AC$286,$X414)),0)</f>
        <v>0</v>
      </c>
      <c r="BQ414" s="187" cm="1">
        <f t="array" ref="BQ414">IFERROR(IF($X414=$X413,BQ413,INDEX(Forecast_Capex_Input!AD$12:AD$286,$X414)),0)</f>
        <v>0</v>
      </c>
      <c r="BR414" s="187" cm="1">
        <f t="array" ref="BR414">IFERROR(IF($X414=$X413,BR413,INDEX(Forecast_Capex_Input!AE$12:AE$286,$X414)),0)</f>
        <v>0</v>
      </c>
      <c r="BS414" s="187" cm="1">
        <f t="array" ref="BS414">IFERROR(IF($X414=$X413,BS413,INDEX(Forecast_Capex_Input!AF$12:AF$286,$X414)),0)</f>
        <v>0</v>
      </c>
      <c r="BT414" s="187" cm="1">
        <f t="array" ref="BT414">IFERROR(IF($X414=$X413,BT413,INDEX(Forecast_Capex_Input!AG$12:AG$286,$X414)),0)</f>
        <v>0.9</v>
      </c>
      <c r="BU414" s="165"/>
      <c r="BV414" s="215">
        <f t="shared" si="279"/>
        <v>0</v>
      </c>
      <c r="BW414" s="215">
        <f t="shared" si="280"/>
        <v>0</v>
      </c>
      <c r="BX414" s="215">
        <f t="shared" si="281"/>
        <v>0</v>
      </c>
      <c r="BY414" s="215">
        <f t="shared" si="282"/>
        <v>0</v>
      </c>
      <c r="BZ414" s="215">
        <f t="shared" si="283"/>
        <v>1.4470645203709036</v>
      </c>
      <c r="CA414" s="155">
        <f t="shared" si="311"/>
        <v>1.4470645203709036</v>
      </c>
      <c r="CB414" s="165"/>
      <c r="CC414" s="215">
        <f t="shared" ca="1" si="284"/>
        <v>0</v>
      </c>
      <c r="CD414" s="215">
        <f t="shared" ca="1" si="285"/>
        <v>0</v>
      </c>
      <c r="CE414" s="215">
        <f t="shared" ca="1" si="286"/>
        <v>0</v>
      </c>
      <c r="CF414" s="215">
        <f t="shared" ca="1" si="287"/>
        <v>0</v>
      </c>
      <c r="CG414" s="215">
        <f t="shared" ca="1" si="288"/>
        <v>1.4470645203709036</v>
      </c>
      <c r="CH414" s="155">
        <f t="shared" ca="1" si="312"/>
        <v>1.4470645203709036</v>
      </c>
      <c r="CI414" s="165"/>
      <c r="CJ414" s="215">
        <f t="shared" ca="1" si="289"/>
        <v>0</v>
      </c>
      <c r="CK414" s="215">
        <f t="shared" ca="1" si="290"/>
        <v>0</v>
      </c>
      <c r="CL414" s="215">
        <f t="shared" ca="1" si="291"/>
        <v>0</v>
      </c>
      <c r="CM414" s="215">
        <f t="shared" ca="1" si="292"/>
        <v>0</v>
      </c>
      <c r="CN414" s="215">
        <f t="shared" ca="1" si="293"/>
        <v>0.19382795883103834</v>
      </c>
      <c r="CO414" s="155">
        <f t="shared" ca="1" si="313"/>
        <v>0.19382795883103834</v>
      </c>
      <c r="CP414" s="165"/>
      <c r="CQ414" s="223">
        <f t="shared" ca="1" si="294"/>
        <v>0</v>
      </c>
      <c r="CR414" s="223">
        <f t="shared" ca="1" si="295"/>
        <v>0</v>
      </c>
      <c r="CS414" s="223">
        <f t="shared" ca="1" si="296"/>
        <v>0</v>
      </c>
      <c r="CT414" s="223">
        <f t="shared" ca="1" si="297"/>
        <v>0</v>
      </c>
      <c r="CU414" s="223">
        <f t="shared" ca="1" si="298"/>
        <v>2.7698763829099152E-2</v>
      </c>
      <c r="CV414" s="155">
        <f t="shared" ca="1" si="314"/>
        <v>2.7698763829099152E-2</v>
      </c>
      <c r="CW414" s="165"/>
      <c r="CX414" s="215">
        <f t="shared" ca="1" si="315"/>
        <v>0</v>
      </c>
      <c r="CY414" s="215">
        <f t="shared" ca="1" si="299"/>
        <v>0</v>
      </c>
      <c r="CZ414" s="215">
        <f t="shared" ca="1" si="300"/>
        <v>0</v>
      </c>
      <c r="DA414" s="215">
        <f t="shared" ca="1" si="301"/>
        <v>0</v>
      </c>
      <c r="DB414" s="215">
        <f t="shared" ca="1" si="302"/>
        <v>1.668591243031041</v>
      </c>
      <c r="DC414" s="155">
        <f t="shared" ca="1" si="316"/>
        <v>1.668591243031041</v>
      </c>
      <c r="DD414" s="165"/>
      <c r="DE414" s="188" t="b" cm="1">
        <f t="array" aca="1" ref="DE414" ca="1">OR($G414=Forecast_Capex_Input!$BF$8:$BF$10)</f>
        <v>0</v>
      </c>
      <c r="DF414" s="188" cm="1">
        <f t="array" aca="1" ref="DF414" ca="1">IFERROR(INDEX(Forecast_Capex_Input!BG$12:BG$286,$X414)
*(INDEX(Forecast_Capex_Input!$H$12:$H$286,$X414)=Repex),0)
*$DE414</f>
        <v>0</v>
      </c>
      <c r="DG414" s="188" cm="1">
        <f t="array" aca="1" ref="DG414" ca="1">IFERROR(INDEX(Forecast_Capex_Input!BH$12:BH$286,$X414)
*(INDEX(Forecast_Capex_Input!$H$12:$H$286,$X414)=Repex),0)
*$DE414</f>
        <v>0</v>
      </c>
      <c r="DH414" s="188" cm="1">
        <f t="array" aca="1" ref="DH414" ca="1">IFERROR(INDEX(Forecast_Capex_Input!BI$12:BI$286,$X414)
*(INDEX(Forecast_Capex_Input!$H$12:$H$286,$X414)=Repex),0)
*$DE414</f>
        <v>0</v>
      </c>
      <c r="DI414" s="188" cm="1">
        <f t="array" aca="1" ref="DI414" ca="1">IFERROR(INDEX(Forecast_Capex_Input!BJ$12:BJ$286,$X414)
*(INDEX(Forecast_Capex_Input!$H$12:$H$286,$X414)=Repex),0)
*$DE414</f>
        <v>0</v>
      </c>
      <c r="DJ414" s="188" cm="1">
        <f t="array" aca="1" ref="DJ414" ca="1">IFERROR(INDEX(Forecast_Capex_Input!BK$12:BK$286,$X414)
*(INDEX(Forecast_Capex_Input!$H$12:$H$286,$X414)=Repex),0)
*$DE414</f>
        <v>0</v>
      </c>
      <c r="DK414" s="188" cm="1">
        <f t="array" aca="1" ref="DK414" ca="1">IFERROR(INDEX(Forecast_Capex_Input!BL$12:BL$286,$X414)
*(INDEX(Forecast_Capex_Input!$H$12:$H$286,$X414)=Repex),0)
*$DE414</f>
        <v>0</v>
      </c>
      <c r="DL414" s="165"/>
      <c r="DM414" s="188" t="b" cm="1">
        <f t="array" aca="1" ref="DM414" ca="1">OR($G414=Forecast_Capex_Input!$BN$8:$BN$9)</f>
        <v>0</v>
      </c>
      <c r="DN414" s="188" cm="1">
        <f t="array" aca="1" ref="DN414" ca="1">IFERROR(INDEX(Forecast_Capex_Input!BO$12:BO$286,$X414)
*(INDEX(Forecast_Capex_Input!$H$12:$H$286,$X414)=Repex),0)
*$DM414</f>
        <v>0</v>
      </c>
      <c r="DO414" s="188" cm="1">
        <f t="array" aca="1" ref="DO414" ca="1">IFERROR(INDEX(Forecast_Capex_Input!BP$12:BP$286,$X414)
*(INDEX(Forecast_Capex_Input!$H$12:$H$286,$X414)=Repex),0)
*$DM414</f>
        <v>0</v>
      </c>
      <c r="DP414" s="188" cm="1">
        <f t="array" aca="1" ref="DP414" ca="1">IFERROR(INDEX(Forecast_Capex_Input!BQ$12:BQ$286,$X414)
*(INDEX(Forecast_Capex_Input!$H$12:$H$286,$X414)=Repex),0)
*$DM414</f>
        <v>0</v>
      </c>
      <c r="DQ414" s="188" cm="1">
        <f t="array" aca="1" ref="DQ414" ca="1">IFERROR(INDEX(Forecast_Capex_Input!BR$12:BR$286,$X414)
*(INDEX(Forecast_Capex_Input!$H$12:$H$286,$X414)=Repex),0)
*$DM414</f>
        <v>0</v>
      </c>
      <c r="DR414" s="188" cm="1">
        <f t="array" aca="1" ref="DR414" ca="1">IFERROR(INDEX(Forecast_Capex_Input!BS$12:BS$286,$X414)
*(INDEX(Forecast_Capex_Input!$H$12:$H$286,$X414)=Repex),0)
*$DM414</f>
        <v>0</v>
      </c>
      <c r="DS414" s="165"/>
      <c r="DT414" s="188" t="b" cm="1">
        <f t="array" aca="1" ref="DT414" ca="1">OR($G414=Forecast_Capex_Input!$BU$8:$BU$10)</f>
        <v>1</v>
      </c>
      <c r="DU414" s="188" cm="1">
        <f t="array" aca="1" ref="DU414" ca="1">IFERROR(INDEX(Forecast_Capex_Input!BV$12:BV$286,$X414)
*(INDEX(Forecast_Capex_Input!$H$12:$H$286,$X414)=Repex),0)
*$DT414</f>
        <v>0</v>
      </c>
      <c r="DV414" s="188" cm="1">
        <f t="array" aca="1" ref="DV414" ca="1">IFERROR(INDEX(Forecast_Capex_Input!BW$12:BW$286,$X414)
*(INDEX(Forecast_Capex_Input!$H$12:$H$286,$X414)=Repex),0)
*$DT414</f>
        <v>0</v>
      </c>
      <c r="DW414" s="188" cm="1">
        <f t="array" aca="1" ref="DW414" ca="1">IFERROR(INDEX(Forecast_Capex_Input!BX$12:BX$286,$X414)
*(INDEX(Forecast_Capex_Input!$H$12:$H$286,$X414)=Repex),0)
*$DT414</f>
        <v>0</v>
      </c>
      <c r="DX414" s="188" cm="1">
        <f t="array" aca="1" ref="DX414" ca="1">IFERROR(INDEX(Forecast_Capex_Input!BY$12:BY$286,$X414)
*(INDEX(Forecast_Capex_Input!$H$12:$H$286,$X414)=Repex),0)
*$DT414</f>
        <v>0</v>
      </c>
      <c r="DY414" s="188" cm="1">
        <f t="array" aca="1" ref="DY414" ca="1">IFERROR(INDEX(Forecast_Capex_Input!BZ$12:BZ$286,$X414)
*(INDEX(Forecast_Capex_Input!$H$12:$H$286,$X414)=Repex),0)
*$DT414</f>
        <v>0</v>
      </c>
      <c r="DZ414" s="188" cm="1">
        <f t="array" aca="1" ref="DZ414" ca="1">IFERROR(INDEX(Forecast_Capex_Input!CA$12:CA$286,$X414)
*(INDEX(Forecast_Capex_Input!$H$12:$H$286,$X414)=Repex),0)
*$DT414</f>
        <v>0</v>
      </c>
      <c r="EA414" s="188" cm="1">
        <f t="array" aca="1" ref="EA414" ca="1">IFERROR(INDEX(Forecast_Capex_Input!CB$12:CB$286,$X414)
*(INDEX(Forecast_Capex_Input!$H$12:$H$286,$X414)=Repex),0)
*$DT414</f>
        <v>0</v>
      </c>
      <c r="EB414" s="188" cm="1">
        <f t="array" aca="1" ref="EB414" ca="1">IFERROR(INDEX(Forecast_Capex_Input!CC$12:CC$286,$X414)
*(INDEX(Forecast_Capex_Input!$H$12:$H$286,$X414)=Repex),0)
*$DT414</f>
        <v>0</v>
      </c>
      <c r="EC414" s="165"/>
      <c r="ED414" s="226">
        <f t="shared" ca="1" si="303"/>
        <v>1.6078494670787817</v>
      </c>
      <c r="EE414" s="174">
        <v>32</v>
      </c>
    </row>
    <row r="415" spans="3:135" x14ac:dyDescent="0.2">
      <c r="C415" s="174">
        <f t="shared" si="304"/>
        <v>405</v>
      </c>
      <c r="D415" s="167" t="str" cm="1">
        <f t="array" ref="D415">IFERROR(INDEX(Forecast_Capex_Input!$D$12:$D$286,$X415),NA)</f>
        <v>Manage multiple contingencies in the Bayswater to Sydney area</v>
      </c>
      <c r="E415" s="172" t="b" cm="1">
        <f t="array" ref="E415">IF($X415=NA,NA,INDEX(Forecast_Capex_Input!$E$12:$E$286,$X415))</f>
        <v>1</v>
      </c>
      <c r="F415" s="167" t="str" cm="1">
        <f t="array" aca="1" ref="F415" ca="1">IFERROR(INDEX(General!$E$25:$E$26,$Y415),NA)</f>
        <v>Labour</v>
      </c>
      <c r="G415" s="167" t="str" cm="1">
        <f t="array" aca="1" ref="G415" ca="1">IFERROR(INDEX(Forecast_Capex_Input!$AI$11:$BB$11,$AA415),NA)</f>
        <v>Secondary Systems</v>
      </c>
      <c r="H415" s="189" cm="1">
        <f t="array" aca="1" ref="H415" ca="1">IFERROR(INDEX(Forecast_Capex_Input!$AI$12:$BB$286,$X415,$AA415),NA)</f>
        <v>0.8</v>
      </c>
      <c r="I415" s="199" t="str" cm="1">
        <f t="array" ref="I415">IFERROR(INDEX(Forecast_Capex_Input!$F$12:$F$286,$X415),NA)</f>
        <v>Augmentation Expenditure</v>
      </c>
      <c r="J415" s="199" t="str" cm="1">
        <f t="array" ref="J415">IFERROR(INDEX(Forecast_Capex_Input!G$12:G$286,$X415),NA)</f>
        <v>Augmentations</v>
      </c>
      <c r="K415" s="199" t="str" cm="1">
        <f t="array" ref="K415">IFERROR(INDEX(Forecast_Capex_Input!H$12:H$286,$X415),NA)</f>
        <v>Augex</v>
      </c>
      <c r="L415" s="199" t="str" cm="1">
        <f t="array" ref="L415">IFERROR(INDEX(Forecast_Capex_Input!I$12:I$286,$X415),NA)</f>
        <v>Economic Benefits</v>
      </c>
      <c r="M415" s="199" t="str" cm="1">
        <f t="array" ref="M415">IFERROR(INDEX(Forecast_Capex_Input!J$12:J$286,$X415),NA)</f>
        <v>N/A</v>
      </c>
      <c r="N415" s="199" t="str" cm="1">
        <f t="array" ref="N415">IFERROR(INDEX(Forecast_Capex_Input!K$12:K$286,$X415),NA)</f>
        <v>N/A</v>
      </c>
      <c r="O415" s="199" t="str" cm="1">
        <f t="array" ref="O415">IFERROR(INDEX(Forecast_Capex_Input!L$12:L$286,$X415),NA)</f>
        <v>N/A</v>
      </c>
      <c r="P415" s="199" t="str" cm="1">
        <f t="array" ref="P415">IFERROR(INDEX(Forecast_Capex_Input!M$12:M$286,$X415),NA)</f>
        <v>N/A</v>
      </c>
      <c r="Q415" s="172" t="str" cm="1">
        <f t="array" ref="Q415">IFERROR(INDEX(Forecast_Capex_Input!N$12:N$286,$X415),NA)</f>
        <v>Yes</v>
      </c>
      <c r="R415" s="265" cm="1">
        <f t="array" ref="R415">IFERROR(INDEX(Forecast_Capex_Input!O$12:O$286,$X415),0)</f>
        <v>0</v>
      </c>
      <c r="S415" s="172" t="str" cm="1">
        <f t="array" ref="S415">IFERROR(INDEX(Forecast_Capex_Input!P$12:P$286,$X415),0)</f>
        <v>Safety security &amp; reliability</v>
      </c>
      <c r="T415" s="199" t="str" cm="1">
        <f t="array" aca="1" ref="T415" ca="1">IFERROR(INDEX(General!$K$84:$K$103,$AA415),NA)</f>
        <v>Secondary Systems (2018-23)</v>
      </c>
      <c r="U415" s="188" cm="1">
        <f t="array" aca="1" ref="U415" ca="1">IFERROR(
IF($F415=General!$E$25,INDEX(Forecast_Capex_Input!S$12:S$286,$X415),
INDEX(Forecast_Capex_Input!T$12:T$286,$X415)),0)</f>
        <v>0.2</v>
      </c>
      <c r="V415" s="222" t="b">
        <f>IFERROR(INDEX(Overheads!$T$19:$T$26,MATCH($I415,Overheads!$E$19:$E$26,0)),FALSE)</f>
        <v>1</v>
      </c>
      <c r="W415" s="165"/>
      <c r="X415" s="174">
        <f>IFERROR(
IF(MATCH($C415,Forecast_Capex_Input!$CI$12:$CI$286,1)+1&gt;MAX(Forecast_Capex_Input!$C$12:$C$286),NA,
MATCH($C415,Forecast_Capex_Input!$CI$12:$CI$286,1)+1),1)</f>
        <v>155</v>
      </c>
      <c r="Y415" s="174" cm="1">
        <f t="array" aca="1" ref="Y415" ca="1">IFERROR(
IF(X414&lt;&gt;X415,1,
IF(COUNTIF(OFFSET(Y414,0,0,-INDEX(Forecast_Capex_Input!$CG$12:$CG$286,$X415)),Y414)=INDEX(Forecast_Capex_Input!$CG$12:$CG$286,$X415),Y414+1,Y414)),NA)</f>
        <v>1</v>
      </c>
      <c r="Z415" s="174" cm="1">
        <f t="array" ref="Z415">IFERROR($C415-IF($X415=1,1,INDEX(Forecast_Capex_Input!$CI$12:$CI$286,$X415-1))+1,NA)</f>
        <v>1</v>
      </c>
      <c r="AA415" s="174" cm="1">
        <f t="array" aca="1" ref="AA415" ca="1">IFERROR(IF(Y415=1,
INDEX(Forecast_Capex_Input!$AI$10:$BB$10,SMALL(IF(INDEX(Forecast_Capex_Input!$AI$12:$BB$286,$X415,0)&gt;0,COLUMN(Forecast_Capex_Input!$AI$10:$BB$10)-COLUMN(Forecast_Capex_Input!$AI$12)+1),ROWS(OFFSET(AA414,0,0,-$Z415)))),
OFFSET(AA414,-INDEX(Forecast_Capex_Input!$CG$12:$CG$286,$X415)+1,0)),NA)</f>
        <v>4</v>
      </c>
      <c r="AB415" s="174">
        <f t="shared" ca="1" si="273"/>
        <v>1</v>
      </c>
      <c r="AC415" s="222" t="b">
        <f t="shared" si="305"/>
        <v>0</v>
      </c>
      <c r="AD415" s="220" t="b">
        <v>0</v>
      </c>
      <c r="AE415" s="222" t="b">
        <f t="shared" si="274"/>
        <v>1</v>
      </c>
      <c r="AF415" s="165"/>
      <c r="AG415" s="215">
        <v>4.2033415410061663E-2</v>
      </c>
      <c r="AH415" s="215">
        <v>0.1206765797256609</v>
      </c>
      <c r="AI415" s="215">
        <v>0.5138924013036571</v>
      </c>
      <c r="AJ415" s="215">
        <v>7.9999080941730263E-2</v>
      </c>
      <c r="AK415" s="215">
        <v>0</v>
      </c>
      <c r="AL415" s="155">
        <v>0.75660147738110994</v>
      </c>
      <c r="AM415" s="165"/>
      <c r="AN415" s="215" cm="1">
        <f t="array" aca="1" ref="AN415" ca="1">IFERROR(INDEX(General!O$33:O$34,$AB415)
*AG415,0)</f>
        <v>4.1965265180788844E-2</v>
      </c>
      <c r="AO415" s="215" cm="1">
        <f t="array" aca="1" ref="AO415" ca="1">IFERROR(INDEX(General!P$33:P$34,$AB415)
*AH415,0)</f>
        <v>0.12140239177884123</v>
      </c>
      <c r="AP415" s="215" cm="1">
        <f t="array" aca="1" ref="AP415" ca="1">IFERROR(INDEX(General!Q$33:Q$34,$AB415)
*AI415,0)</f>
        <v>0.52163805131252849</v>
      </c>
      <c r="AQ415" s="215" cm="1">
        <f t="array" aca="1" ref="AQ415" ca="1">IFERROR(INDEX(General!R$33:R$34,$AB415)
*AJ415,0)</f>
        <v>8.1873546383210441E-2</v>
      </c>
      <c r="AR415" s="215" cm="1">
        <f t="array" aca="1" ref="AR415" ca="1">IFERROR(INDEX(General!S$33:S$34,$AB415)
*AK415,0)</f>
        <v>0</v>
      </c>
      <c r="AS415" s="155">
        <f t="shared" ca="1" si="306"/>
        <v>0.76687925465536899</v>
      </c>
      <c r="AT415" s="165"/>
      <c r="AU415" s="215">
        <f ca="1">IF($AE415=FALSE,AN415*Overheads!$R$24*$V415,
IFERROR(Overheads!$O$49*$V415*AN415,0)
+IFERROR(Overheads!Q$59*$V415*(AN415/Overheads!Q$68),0))</f>
        <v>5.8779234282356528E-3</v>
      </c>
      <c r="AV415" s="215">
        <f ca="1">IF($AE415=FALSE,AO415*Overheads!$R$24*$V415,
IFERROR(Overheads!$O$49*$V415*AO415,0)
+IFERROR(Overheads!R$59*$V415*(AO415/Overheads!R$68),0))</f>
        <v>1.4489428930102796E-2</v>
      </c>
      <c r="AW415" s="215">
        <f ca="1">IF($AE415=FALSE,AP415*Overheads!$R$24*$V415,
IFERROR(Overheads!$O$49*$V415*AP415,0)
+IFERROR(Overheads!S$59*$V415*(AP415/Overheads!S$68),0))</f>
        <v>6.7834412359877222E-2</v>
      </c>
      <c r="AX415" s="215">
        <f ca="1">IF($AE415=FALSE,AQ415*Overheads!$R$24*$V415,
IFERROR(Overheads!$O$49*$V415*AQ415,0)
+IFERROR(Overheads!T$59*$V415*(AQ415/Overheads!T$68),0))</f>
        <v>1.1731745513941908E-2</v>
      </c>
      <c r="AY415" s="215">
        <f ca="1">IF($AE415=FALSE,AR415*Overheads!$R$24*$V415,
IFERROR(Overheads!$O$49*$V415*AR415,0)
+IFERROR(Overheads!U$59*$V415*(AR415/Overheads!U$68),0))</f>
        <v>0</v>
      </c>
      <c r="AZ415" s="155">
        <f t="shared" ca="1" si="307"/>
        <v>9.9933510232157574E-2</v>
      </c>
      <c r="BA415" s="165"/>
      <c r="BB415" s="215">
        <f ca="1">IF($AE415=FALSE,AN415*Overheads!$S$25,
IFERROR(Overheads!$O$50*AN415,0)
+IFERROR(Overheads!Q$60*(AN415/Overheads!Q$66),0))</f>
        <v>7.8889700580184684E-4</v>
      </c>
      <c r="BC415" s="215">
        <f ca="1">IF($AE415=FALSE,AO415*Overheads!$S$25,
IFERROR(Overheads!$O$50*AO415,0)
+IFERROR(Overheads!R$60*(AO415/Overheads!R$66),0))</f>
        <v>2.0483742227922533E-3</v>
      </c>
      <c r="BD415" s="215">
        <f ca="1">IF($AE415=FALSE,AP415*Overheads!$S$25,
IFERROR(Overheads!$O$50*AP415,0)
+IFERROR(Overheads!S$60*(AP415/Overheads!S$66),0))</f>
        <v>9.5739541503072085E-3</v>
      </c>
      <c r="BE415" s="215">
        <f ca="1">IF($AE415=FALSE,AQ415*Overheads!$S$25,
IFERROR(Overheads!$O$50*AQ415,0)
+IFERROR(Overheads!T$60*(AQ415/Overheads!T$66),0))</f>
        <v>1.6596424564892054E-3</v>
      </c>
      <c r="BF415" s="215">
        <f ca="1">IF($AE415=FALSE,AR415*Overheads!$S$25,
IFERROR(Overheads!$O$50*AR415,0)
+IFERROR(Overheads!U$60*(AR415/Overheads!U$66),0))</f>
        <v>0</v>
      </c>
      <c r="BG415" s="155">
        <f t="shared" ca="1" si="308"/>
        <v>1.4070867835390513E-2</v>
      </c>
      <c r="BH415" s="165"/>
      <c r="BI415" s="215">
        <f t="shared" ca="1" si="309"/>
        <v>4.8632085614826348E-2</v>
      </c>
      <c r="BJ415" s="215">
        <f t="shared" ca="1" si="275"/>
        <v>0.13794019493173626</v>
      </c>
      <c r="BK415" s="215">
        <f t="shared" ca="1" si="276"/>
        <v>0.59904641782271295</v>
      </c>
      <c r="BL415" s="215">
        <f t="shared" ca="1" si="277"/>
        <v>9.5264934353641556E-2</v>
      </c>
      <c r="BM415" s="215">
        <f t="shared" ca="1" si="278"/>
        <v>0</v>
      </c>
      <c r="BN415" s="155">
        <f t="shared" ca="1" si="310"/>
        <v>0.88088363272291714</v>
      </c>
      <c r="BO415" s="165"/>
      <c r="BP415" s="187" cm="1">
        <f t="array" ref="BP415">IFERROR(IF($X415=$X414,BP414,INDEX(Forecast_Capex_Input!AC$12:AC$286,$X415)),0)</f>
        <v>0</v>
      </c>
      <c r="BQ415" s="187" cm="1">
        <f t="array" ref="BQ415">IFERROR(IF($X415=$X414,BQ414,INDEX(Forecast_Capex_Input!AD$12:AD$286,$X415)),0)</f>
        <v>0</v>
      </c>
      <c r="BR415" s="187" cm="1">
        <f t="array" ref="BR415">IFERROR(IF($X415=$X414,BR414,INDEX(Forecast_Capex_Input!AE$12:AE$286,$X415)),0)</f>
        <v>0</v>
      </c>
      <c r="BS415" s="187" cm="1">
        <f t="array" ref="BS415">IFERROR(IF($X415=$X414,BS414,INDEX(Forecast_Capex_Input!AF$12:AF$286,$X415)),0)</f>
        <v>1</v>
      </c>
      <c r="BT415" s="187" cm="1">
        <f t="array" ref="BT415">IFERROR(IF($X415=$X414,BT414,INDEX(Forecast_Capex_Input!AG$12:AG$286,$X415)),0)</f>
        <v>0</v>
      </c>
      <c r="BU415" s="165"/>
      <c r="BV415" s="215">
        <f t="shared" si="279"/>
        <v>0</v>
      </c>
      <c r="BW415" s="215">
        <f t="shared" si="280"/>
        <v>0</v>
      </c>
      <c r="BX415" s="215">
        <f t="shared" si="281"/>
        <v>0</v>
      </c>
      <c r="BY415" s="215">
        <f t="shared" si="282"/>
        <v>0.75660147738110994</v>
      </c>
      <c r="BZ415" s="215">
        <f t="shared" si="283"/>
        <v>0</v>
      </c>
      <c r="CA415" s="155">
        <f t="shared" si="311"/>
        <v>0.75660147738110994</v>
      </c>
      <c r="CB415" s="165"/>
      <c r="CC415" s="215">
        <f t="shared" ca="1" si="284"/>
        <v>0</v>
      </c>
      <c r="CD415" s="215">
        <f t="shared" ca="1" si="285"/>
        <v>0</v>
      </c>
      <c r="CE415" s="215">
        <f t="shared" ca="1" si="286"/>
        <v>0</v>
      </c>
      <c r="CF415" s="215">
        <f t="shared" ca="1" si="287"/>
        <v>0.76687925465536899</v>
      </c>
      <c r="CG415" s="215">
        <f t="shared" ca="1" si="288"/>
        <v>0</v>
      </c>
      <c r="CH415" s="155">
        <f t="shared" ca="1" si="312"/>
        <v>0.76687925465536899</v>
      </c>
      <c r="CI415" s="165"/>
      <c r="CJ415" s="215">
        <f t="shared" ca="1" si="289"/>
        <v>0</v>
      </c>
      <c r="CK415" s="215">
        <f t="shared" ca="1" si="290"/>
        <v>0</v>
      </c>
      <c r="CL415" s="215">
        <f t="shared" ca="1" si="291"/>
        <v>0</v>
      </c>
      <c r="CM415" s="215">
        <f t="shared" ca="1" si="292"/>
        <v>9.9933510232157574E-2</v>
      </c>
      <c r="CN415" s="215">
        <f t="shared" ca="1" si="293"/>
        <v>0</v>
      </c>
      <c r="CO415" s="155">
        <f t="shared" ca="1" si="313"/>
        <v>9.9933510232157574E-2</v>
      </c>
      <c r="CP415" s="165"/>
      <c r="CQ415" s="223">
        <f t="shared" ca="1" si="294"/>
        <v>0</v>
      </c>
      <c r="CR415" s="223">
        <f t="shared" ca="1" si="295"/>
        <v>0</v>
      </c>
      <c r="CS415" s="223">
        <f t="shared" ca="1" si="296"/>
        <v>0</v>
      </c>
      <c r="CT415" s="223">
        <f t="shared" ca="1" si="297"/>
        <v>1.4070867835390513E-2</v>
      </c>
      <c r="CU415" s="223">
        <f t="shared" ca="1" si="298"/>
        <v>0</v>
      </c>
      <c r="CV415" s="155">
        <f t="shared" ca="1" si="314"/>
        <v>1.4070867835390513E-2</v>
      </c>
      <c r="CW415" s="165"/>
      <c r="CX415" s="215">
        <f t="shared" ca="1" si="315"/>
        <v>0</v>
      </c>
      <c r="CY415" s="215">
        <f t="shared" ca="1" si="299"/>
        <v>0</v>
      </c>
      <c r="CZ415" s="215">
        <f t="shared" ca="1" si="300"/>
        <v>0</v>
      </c>
      <c r="DA415" s="215">
        <f t="shared" ca="1" si="301"/>
        <v>0.88088363272291703</v>
      </c>
      <c r="DB415" s="215">
        <f t="shared" ca="1" si="302"/>
        <v>0</v>
      </c>
      <c r="DC415" s="155">
        <f t="shared" ca="1" si="316"/>
        <v>0.88088363272291703</v>
      </c>
      <c r="DD415" s="165"/>
      <c r="DE415" s="188" t="b" cm="1">
        <f t="array" aca="1" ref="DE415" ca="1">OR($G415=Forecast_Capex_Input!$BF$8:$BF$10)</f>
        <v>0</v>
      </c>
      <c r="DF415" s="188" cm="1">
        <f t="array" aca="1" ref="DF415" ca="1">IFERROR(INDEX(Forecast_Capex_Input!BG$12:BG$286,$X415)
*(INDEX(Forecast_Capex_Input!$H$12:$H$286,$X415)=Repex),0)
*$DE415</f>
        <v>0</v>
      </c>
      <c r="DG415" s="188" cm="1">
        <f t="array" aca="1" ref="DG415" ca="1">IFERROR(INDEX(Forecast_Capex_Input!BH$12:BH$286,$X415)
*(INDEX(Forecast_Capex_Input!$H$12:$H$286,$X415)=Repex),0)
*$DE415</f>
        <v>0</v>
      </c>
      <c r="DH415" s="188" cm="1">
        <f t="array" aca="1" ref="DH415" ca="1">IFERROR(INDEX(Forecast_Capex_Input!BI$12:BI$286,$X415)
*(INDEX(Forecast_Capex_Input!$H$12:$H$286,$X415)=Repex),0)
*$DE415</f>
        <v>0</v>
      </c>
      <c r="DI415" s="188" cm="1">
        <f t="array" aca="1" ref="DI415" ca="1">IFERROR(INDEX(Forecast_Capex_Input!BJ$12:BJ$286,$X415)
*(INDEX(Forecast_Capex_Input!$H$12:$H$286,$X415)=Repex),0)
*$DE415</f>
        <v>0</v>
      </c>
      <c r="DJ415" s="188" cm="1">
        <f t="array" aca="1" ref="DJ415" ca="1">IFERROR(INDEX(Forecast_Capex_Input!BK$12:BK$286,$X415)
*(INDEX(Forecast_Capex_Input!$H$12:$H$286,$X415)=Repex),0)
*$DE415</f>
        <v>0</v>
      </c>
      <c r="DK415" s="188" cm="1">
        <f t="array" aca="1" ref="DK415" ca="1">IFERROR(INDEX(Forecast_Capex_Input!BL$12:BL$286,$X415)
*(INDEX(Forecast_Capex_Input!$H$12:$H$286,$X415)=Repex),0)
*$DE415</f>
        <v>0</v>
      </c>
      <c r="DL415" s="165"/>
      <c r="DM415" s="188" t="b" cm="1">
        <f t="array" aca="1" ref="DM415" ca="1">OR($G415=Forecast_Capex_Input!$BN$8:$BN$9)</f>
        <v>0</v>
      </c>
      <c r="DN415" s="188" cm="1">
        <f t="array" aca="1" ref="DN415" ca="1">IFERROR(INDEX(Forecast_Capex_Input!BO$12:BO$286,$X415)
*(INDEX(Forecast_Capex_Input!$H$12:$H$286,$X415)=Repex),0)
*$DM415</f>
        <v>0</v>
      </c>
      <c r="DO415" s="188" cm="1">
        <f t="array" aca="1" ref="DO415" ca="1">IFERROR(INDEX(Forecast_Capex_Input!BP$12:BP$286,$X415)
*(INDEX(Forecast_Capex_Input!$H$12:$H$286,$X415)=Repex),0)
*$DM415</f>
        <v>0</v>
      </c>
      <c r="DP415" s="188" cm="1">
        <f t="array" aca="1" ref="DP415" ca="1">IFERROR(INDEX(Forecast_Capex_Input!BQ$12:BQ$286,$X415)
*(INDEX(Forecast_Capex_Input!$H$12:$H$286,$X415)=Repex),0)
*$DM415</f>
        <v>0</v>
      </c>
      <c r="DQ415" s="188" cm="1">
        <f t="array" aca="1" ref="DQ415" ca="1">IFERROR(INDEX(Forecast_Capex_Input!BR$12:BR$286,$X415)
*(INDEX(Forecast_Capex_Input!$H$12:$H$286,$X415)=Repex),0)
*$DM415</f>
        <v>0</v>
      </c>
      <c r="DR415" s="188" cm="1">
        <f t="array" aca="1" ref="DR415" ca="1">IFERROR(INDEX(Forecast_Capex_Input!BS$12:BS$286,$X415)
*(INDEX(Forecast_Capex_Input!$H$12:$H$286,$X415)=Repex),0)
*$DM415</f>
        <v>0</v>
      </c>
      <c r="DS415" s="165"/>
      <c r="DT415" s="188" t="b" cm="1">
        <f t="array" aca="1" ref="DT415" ca="1">OR($G415=Forecast_Capex_Input!$BU$8:$BU$10)</f>
        <v>1</v>
      </c>
      <c r="DU415" s="188" cm="1">
        <f t="array" aca="1" ref="DU415" ca="1">IFERROR(INDEX(Forecast_Capex_Input!BV$12:BV$286,$X415)
*(INDEX(Forecast_Capex_Input!$H$12:$H$286,$X415)=Repex),0)
*$DT415</f>
        <v>0</v>
      </c>
      <c r="DV415" s="188" cm="1">
        <f t="array" aca="1" ref="DV415" ca="1">IFERROR(INDEX(Forecast_Capex_Input!BW$12:BW$286,$X415)
*(INDEX(Forecast_Capex_Input!$H$12:$H$286,$X415)=Repex),0)
*$DT415</f>
        <v>0</v>
      </c>
      <c r="DW415" s="188" cm="1">
        <f t="array" aca="1" ref="DW415" ca="1">IFERROR(INDEX(Forecast_Capex_Input!BX$12:BX$286,$X415)
*(INDEX(Forecast_Capex_Input!$H$12:$H$286,$X415)=Repex),0)
*$DT415</f>
        <v>0</v>
      </c>
      <c r="DX415" s="188" cm="1">
        <f t="array" aca="1" ref="DX415" ca="1">IFERROR(INDEX(Forecast_Capex_Input!BY$12:BY$286,$X415)
*(INDEX(Forecast_Capex_Input!$H$12:$H$286,$X415)=Repex),0)
*$DT415</f>
        <v>0</v>
      </c>
      <c r="DY415" s="188" cm="1">
        <f t="array" aca="1" ref="DY415" ca="1">IFERROR(INDEX(Forecast_Capex_Input!BZ$12:BZ$286,$X415)
*(INDEX(Forecast_Capex_Input!$H$12:$H$286,$X415)=Repex),0)
*$DT415</f>
        <v>0</v>
      </c>
      <c r="DZ415" s="188" cm="1">
        <f t="array" aca="1" ref="DZ415" ca="1">IFERROR(INDEX(Forecast_Capex_Input!CA$12:CA$286,$X415)
*(INDEX(Forecast_Capex_Input!$H$12:$H$286,$X415)=Repex),0)
*$DT415</f>
        <v>0</v>
      </c>
      <c r="EA415" s="188" cm="1">
        <f t="array" aca="1" ref="EA415" ca="1">IFERROR(INDEX(Forecast_Capex_Input!CB$12:CB$286,$X415)
*(INDEX(Forecast_Capex_Input!$H$12:$H$286,$X415)=Repex),0)
*$DT415</f>
        <v>0</v>
      </c>
      <c r="EB415" s="188" cm="1">
        <f t="array" aca="1" ref="EB415" ca="1">IFERROR(INDEX(Forecast_Capex_Input!CC$12:CC$286,$X415)
*(INDEX(Forecast_Capex_Input!$H$12:$H$286,$X415)=Repex),0)
*$DT415</f>
        <v>0</v>
      </c>
      <c r="EC415" s="165"/>
      <c r="ED415" s="226">
        <f t="shared" ca="1" si="303"/>
        <v>0.76687925465536899</v>
      </c>
      <c r="EE415" s="174">
        <v>41</v>
      </c>
    </row>
    <row r="416" spans="3:135" x14ac:dyDescent="0.2">
      <c r="C416" s="174">
        <f t="shared" si="304"/>
        <v>406</v>
      </c>
      <c r="D416" s="167" t="str" cm="1">
        <f t="array" ref="D416">IFERROR(INDEX(Forecast_Capex_Input!$D$12:$D$286,$X416),NA)</f>
        <v>Manage multiple contingencies in the Bayswater to Sydney area</v>
      </c>
      <c r="E416" s="172" t="b" cm="1">
        <f t="array" ref="E416">IF($X416=NA,NA,INDEX(Forecast_Capex_Input!$E$12:$E$286,$X416))</f>
        <v>1</v>
      </c>
      <c r="F416" s="167" t="str" cm="1">
        <f t="array" aca="1" ref="F416" ca="1">IFERROR(INDEX(General!$E$25:$E$26,$Y416),NA)</f>
        <v>Labour</v>
      </c>
      <c r="G416" s="167" t="str" cm="1">
        <f t="array" aca="1" ref="G416" ca="1">IFERROR(INDEX(Forecast_Capex_Input!$AI$11:$BB$11,$AA416),NA)</f>
        <v>Communications (short life)</v>
      </c>
      <c r="H416" s="189" cm="1">
        <f t="array" aca="1" ref="H416" ca="1">IFERROR(INDEX(Forecast_Capex_Input!$AI$12:$BB$286,$X416,$AA416),NA)</f>
        <v>0.2</v>
      </c>
      <c r="I416" s="199" t="str" cm="1">
        <f t="array" ref="I416">IFERROR(INDEX(Forecast_Capex_Input!$F$12:$F$286,$X416),NA)</f>
        <v>Augmentation Expenditure</v>
      </c>
      <c r="J416" s="199" t="str" cm="1">
        <f t="array" ref="J416">IFERROR(INDEX(Forecast_Capex_Input!G$12:G$286,$X416),NA)</f>
        <v>Augmentations</v>
      </c>
      <c r="K416" s="199" t="str" cm="1">
        <f t="array" ref="K416">IFERROR(INDEX(Forecast_Capex_Input!H$12:H$286,$X416),NA)</f>
        <v>Augex</v>
      </c>
      <c r="L416" s="199" t="str" cm="1">
        <f t="array" ref="L416">IFERROR(INDEX(Forecast_Capex_Input!I$12:I$286,$X416),NA)</f>
        <v>Economic Benefits</v>
      </c>
      <c r="M416" s="199" t="str" cm="1">
        <f t="array" ref="M416">IFERROR(INDEX(Forecast_Capex_Input!J$12:J$286,$X416),NA)</f>
        <v>N/A</v>
      </c>
      <c r="N416" s="199" t="str" cm="1">
        <f t="array" ref="N416">IFERROR(INDEX(Forecast_Capex_Input!K$12:K$286,$X416),NA)</f>
        <v>N/A</v>
      </c>
      <c r="O416" s="199" t="str" cm="1">
        <f t="array" ref="O416">IFERROR(INDEX(Forecast_Capex_Input!L$12:L$286,$X416),NA)</f>
        <v>N/A</v>
      </c>
      <c r="P416" s="199" t="str" cm="1">
        <f t="array" ref="P416">IFERROR(INDEX(Forecast_Capex_Input!M$12:M$286,$X416),NA)</f>
        <v>N/A</v>
      </c>
      <c r="Q416" s="172" t="str" cm="1">
        <f t="array" ref="Q416">IFERROR(INDEX(Forecast_Capex_Input!N$12:N$286,$X416),NA)</f>
        <v>Yes</v>
      </c>
      <c r="R416" s="265" cm="1">
        <f t="array" ref="R416">IFERROR(INDEX(Forecast_Capex_Input!O$12:O$286,$X416),0)</f>
        <v>0</v>
      </c>
      <c r="S416" s="172" t="str" cm="1">
        <f t="array" ref="S416">IFERROR(INDEX(Forecast_Capex_Input!P$12:P$286,$X416),0)</f>
        <v>Safety security &amp; reliability</v>
      </c>
      <c r="T416" s="199" t="str" cm="1">
        <f t="array" aca="1" ref="T416" ca="1">IFERROR(INDEX(General!$K$84:$K$103,$AA416),NA)</f>
        <v>Communications (short life) (2018 onwards)</v>
      </c>
      <c r="U416" s="188" cm="1">
        <f t="array" aca="1" ref="U416" ca="1">IFERROR(
IF($F416=General!$E$25,INDEX(Forecast_Capex_Input!S$12:S$286,$X416),
INDEX(Forecast_Capex_Input!T$12:T$286,$X416)),0)</f>
        <v>0.2</v>
      </c>
      <c r="V416" s="222" t="b">
        <f>IFERROR(INDEX(Overheads!$T$19:$T$26,MATCH($I416,Overheads!$E$19:$E$26,0)),FALSE)</f>
        <v>1</v>
      </c>
      <c r="W416" s="165"/>
      <c r="X416" s="174">
        <f>IFERROR(
IF(MATCH($C416,Forecast_Capex_Input!$CI$12:$CI$286,1)+1&gt;MAX(Forecast_Capex_Input!$C$12:$C$286),NA,
MATCH($C416,Forecast_Capex_Input!$CI$12:$CI$286,1)+1),1)</f>
        <v>155</v>
      </c>
      <c r="Y416" s="174" cm="1">
        <f t="array" aca="1" ref="Y416" ca="1">IFERROR(
IF(X415&lt;&gt;X416,1,
IF(COUNTIF(OFFSET(Y415,0,0,-INDEX(Forecast_Capex_Input!$CG$12:$CG$286,$X416)),Y415)=INDEX(Forecast_Capex_Input!$CG$12:$CG$286,$X416),Y415+1,Y415)),NA)</f>
        <v>1</v>
      </c>
      <c r="Z416" s="174" cm="1">
        <f t="array" ref="Z416">IFERROR($C416-IF($X416=1,1,INDEX(Forecast_Capex_Input!$CI$12:$CI$286,$X416-1))+1,NA)</f>
        <v>2</v>
      </c>
      <c r="AA416" s="174" cm="1">
        <f t="array" aca="1" ref="AA416" ca="1">IFERROR(IF(Y416=1,
INDEX(Forecast_Capex_Input!$AI$10:$BB$10,SMALL(IF(INDEX(Forecast_Capex_Input!$AI$12:$BB$286,$X416,0)&gt;0,COLUMN(Forecast_Capex_Input!$AI$10:$BB$10)-COLUMN(Forecast_Capex_Input!$AI$12)+1),ROWS(OFFSET(AA415,0,0,-$Z416)))),
OFFSET(AA415,-INDEX(Forecast_Capex_Input!$CG$12:$CG$286,$X416)+1,0)),NA)</f>
        <v>5</v>
      </c>
      <c r="AB416" s="174">
        <f t="shared" ca="1" si="273"/>
        <v>1</v>
      </c>
      <c r="AC416" s="222" t="b">
        <f t="shared" si="305"/>
        <v>0</v>
      </c>
      <c r="AD416" s="220" t="b">
        <v>0</v>
      </c>
      <c r="AE416" s="222" t="b">
        <f t="shared" si="274"/>
        <v>1</v>
      </c>
      <c r="AF416" s="165"/>
      <c r="AG416" s="215">
        <v>1.0508353852515416E-2</v>
      </c>
      <c r="AH416" s="215">
        <v>3.0169144931415225E-2</v>
      </c>
      <c r="AI416" s="215">
        <v>0.12847310032591427</v>
      </c>
      <c r="AJ416" s="215">
        <v>1.9999770235432566E-2</v>
      </c>
      <c r="AK416" s="215">
        <v>0</v>
      </c>
      <c r="AL416" s="155">
        <v>0.18915036934527749</v>
      </c>
      <c r="AM416" s="165"/>
      <c r="AN416" s="215" cm="1">
        <f t="array" aca="1" ref="AN416" ca="1">IFERROR(INDEX(General!O$33:O$34,$AB416)
*AG416,0)</f>
        <v>1.0491316295197211E-2</v>
      </c>
      <c r="AO416" s="215" cm="1">
        <f t="array" aca="1" ref="AO416" ca="1">IFERROR(INDEX(General!P$33:P$34,$AB416)
*AH416,0)</f>
        <v>3.0350597944710307E-2</v>
      </c>
      <c r="AP416" s="215" cm="1">
        <f t="array" aca="1" ref="AP416" ca="1">IFERROR(INDEX(General!Q$33:Q$34,$AB416)
*AI416,0)</f>
        <v>0.13040951282813212</v>
      </c>
      <c r="AQ416" s="215" cm="1">
        <f t="array" aca="1" ref="AQ416" ca="1">IFERROR(INDEX(General!R$33:R$34,$AB416)
*AJ416,0)</f>
        <v>2.046838659580261E-2</v>
      </c>
      <c r="AR416" s="215" cm="1">
        <f t="array" aca="1" ref="AR416" ca="1">IFERROR(INDEX(General!S$33:S$34,$AB416)
*AK416,0)</f>
        <v>0</v>
      </c>
      <c r="AS416" s="155">
        <f t="shared" ca="1" si="306"/>
        <v>0.19171981366384225</v>
      </c>
      <c r="AT416" s="165"/>
      <c r="AU416" s="215">
        <f ca="1">IF($AE416=FALSE,AN416*Overheads!$R$24*$V416,
IFERROR(Overheads!$O$49*$V416*AN416,0)
+IFERROR(Overheads!Q$59*$V416*(AN416/Overheads!Q$68),0))</f>
        <v>1.4694808570589132E-3</v>
      </c>
      <c r="AV416" s="215">
        <f ca="1">IF($AE416=FALSE,AO416*Overheads!$R$24*$V416,
IFERROR(Overheads!$O$49*$V416*AO416,0)
+IFERROR(Overheads!R$59*$V416*(AO416/Overheads!R$68),0))</f>
        <v>3.6223572325256989E-3</v>
      </c>
      <c r="AW416" s="215">
        <f ca="1">IF($AE416=FALSE,AP416*Overheads!$R$24*$V416,
IFERROR(Overheads!$O$49*$V416*AP416,0)
+IFERROR(Overheads!S$59*$V416*(AP416/Overheads!S$68),0))</f>
        <v>1.6958603089969305E-2</v>
      </c>
      <c r="AX416" s="215">
        <f ca="1">IF($AE416=FALSE,AQ416*Overheads!$R$24*$V416,
IFERROR(Overheads!$O$49*$V416*AQ416,0)
+IFERROR(Overheads!T$59*$V416*(AQ416/Overheads!T$68),0))</f>
        <v>2.932936378485477E-3</v>
      </c>
      <c r="AY416" s="215">
        <f ca="1">IF($AE416=FALSE,AR416*Overheads!$R$24*$V416,
IFERROR(Overheads!$O$49*$V416*AR416,0)
+IFERROR(Overheads!U$59*$V416*(AR416/Overheads!U$68),0))</f>
        <v>0</v>
      </c>
      <c r="AZ416" s="155">
        <f t="shared" ca="1" si="307"/>
        <v>2.4983377558039394E-2</v>
      </c>
      <c r="BA416" s="165"/>
      <c r="BB416" s="215">
        <f ca="1">IF($AE416=FALSE,AN416*Overheads!$S$25,
IFERROR(Overheads!$O$50*AN416,0)
+IFERROR(Overheads!Q$60*(AN416/Overheads!Q$66),0))</f>
        <v>1.9722425145046171E-4</v>
      </c>
      <c r="BC416" s="215">
        <f ca="1">IF($AE416=FALSE,AO416*Overheads!$S$25,
IFERROR(Overheads!$O$50*AO416,0)
+IFERROR(Overheads!R$60*(AO416/Overheads!R$66),0))</f>
        <v>5.1209355569806333E-4</v>
      </c>
      <c r="BD416" s="215">
        <f ca="1">IF($AE416=FALSE,AP416*Overheads!$S$25,
IFERROR(Overheads!$O$50*AP416,0)
+IFERROR(Overheads!S$60*(AP416/Overheads!S$66),0))</f>
        <v>2.3934885375768021E-3</v>
      </c>
      <c r="BE416" s="215">
        <f ca="1">IF($AE416=FALSE,AQ416*Overheads!$S$25,
IFERROR(Overheads!$O$50*AQ416,0)
+IFERROR(Overheads!T$60*(AQ416/Overheads!T$66),0))</f>
        <v>4.1491061412230135E-4</v>
      </c>
      <c r="BF416" s="215">
        <f ca="1">IF($AE416=FALSE,AR416*Overheads!$S$25,
IFERROR(Overheads!$O$50*AR416,0)
+IFERROR(Overheads!U$60*(AR416/Overheads!U$66),0))</f>
        <v>0</v>
      </c>
      <c r="BG416" s="155">
        <f t="shared" ca="1" si="308"/>
        <v>3.5177169588476282E-3</v>
      </c>
      <c r="BH416" s="165"/>
      <c r="BI416" s="215">
        <f t="shared" ca="1" si="309"/>
        <v>1.2158021403706587E-2</v>
      </c>
      <c r="BJ416" s="215">
        <f t="shared" ca="1" si="275"/>
        <v>3.4485048732934065E-2</v>
      </c>
      <c r="BK416" s="215">
        <f t="shared" ca="1" si="276"/>
        <v>0.14976160445567824</v>
      </c>
      <c r="BL416" s="215">
        <f t="shared" ca="1" si="277"/>
        <v>2.3816233588410389E-2</v>
      </c>
      <c r="BM416" s="215">
        <f t="shared" ca="1" si="278"/>
        <v>0</v>
      </c>
      <c r="BN416" s="155">
        <f t="shared" ca="1" si="310"/>
        <v>0.22022090818072929</v>
      </c>
      <c r="BO416" s="165"/>
      <c r="BP416" s="187" cm="1">
        <f t="array" ref="BP416">IFERROR(IF($X416=$X415,BP415,INDEX(Forecast_Capex_Input!AC$12:AC$286,$X416)),0)</f>
        <v>0</v>
      </c>
      <c r="BQ416" s="187" cm="1">
        <f t="array" ref="BQ416">IFERROR(IF($X416=$X415,BQ415,INDEX(Forecast_Capex_Input!AD$12:AD$286,$X416)),0)</f>
        <v>0</v>
      </c>
      <c r="BR416" s="187" cm="1">
        <f t="array" ref="BR416">IFERROR(IF($X416=$X415,BR415,INDEX(Forecast_Capex_Input!AE$12:AE$286,$X416)),0)</f>
        <v>0</v>
      </c>
      <c r="BS416" s="187" cm="1">
        <f t="array" ref="BS416">IFERROR(IF($X416=$X415,BS415,INDEX(Forecast_Capex_Input!AF$12:AF$286,$X416)),0)</f>
        <v>1</v>
      </c>
      <c r="BT416" s="187" cm="1">
        <f t="array" ref="BT416">IFERROR(IF($X416=$X415,BT415,INDEX(Forecast_Capex_Input!AG$12:AG$286,$X416)),0)</f>
        <v>0</v>
      </c>
      <c r="BU416" s="165"/>
      <c r="BV416" s="215">
        <f t="shared" si="279"/>
        <v>0</v>
      </c>
      <c r="BW416" s="215">
        <f t="shared" si="280"/>
        <v>0</v>
      </c>
      <c r="BX416" s="215">
        <f t="shared" si="281"/>
        <v>0</v>
      </c>
      <c r="BY416" s="215">
        <f t="shared" si="282"/>
        <v>0.18915036934527749</v>
      </c>
      <c r="BZ416" s="215">
        <f t="shared" si="283"/>
        <v>0</v>
      </c>
      <c r="CA416" s="155">
        <f t="shared" si="311"/>
        <v>0.18915036934527749</v>
      </c>
      <c r="CB416" s="165"/>
      <c r="CC416" s="215">
        <f t="shared" ca="1" si="284"/>
        <v>0</v>
      </c>
      <c r="CD416" s="215">
        <f t="shared" ca="1" si="285"/>
        <v>0</v>
      </c>
      <c r="CE416" s="215">
        <f t="shared" ca="1" si="286"/>
        <v>0</v>
      </c>
      <c r="CF416" s="215">
        <f t="shared" ca="1" si="287"/>
        <v>0.19171981366384225</v>
      </c>
      <c r="CG416" s="215">
        <f t="shared" ca="1" si="288"/>
        <v>0</v>
      </c>
      <c r="CH416" s="155">
        <f t="shared" ca="1" si="312"/>
        <v>0.19171981366384225</v>
      </c>
      <c r="CI416" s="165"/>
      <c r="CJ416" s="215">
        <f t="shared" ca="1" si="289"/>
        <v>0</v>
      </c>
      <c r="CK416" s="215">
        <f t="shared" ca="1" si="290"/>
        <v>0</v>
      </c>
      <c r="CL416" s="215">
        <f t="shared" ca="1" si="291"/>
        <v>0</v>
      </c>
      <c r="CM416" s="215">
        <f t="shared" ca="1" si="292"/>
        <v>2.4983377558039394E-2</v>
      </c>
      <c r="CN416" s="215">
        <f t="shared" ca="1" si="293"/>
        <v>0</v>
      </c>
      <c r="CO416" s="155">
        <f t="shared" ca="1" si="313"/>
        <v>2.4983377558039394E-2</v>
      </c>
      <c r="CP416" s="165"/>
      <c r="CQ416" s="223">
        <f t="shared" ca="1" si="294"/>
        <v>0</v>
      </c>
      <c r="CR416" s="223">
        <f t="shared" ca="1" si="295"/>
        <v>0</v>
      </c>
      <c r="CS416" s="223">
        <f t="shared" ca="1" si="296"/>
        <v>0</v>
      </c>
      <c r="CT416" s="223">
        <f t="shared" ca="1" si="297"/>
        <v>3.5177169588476282E-3</v>
      </c>
      <c r="CU416" s="223">
        <f t="shared" ca="1" si="298"/>
        <v>0</v>
      </c>
      <c r="CV416" s="155">
        <f t="shared" ca="1" si="314"/>
        <v>3.5177169588476282E-3</v>
      </c>
      <c r="CW416" s="165"/>
      <c r="CX416" s="215">
        <f t="shared" ca="1" si="315"/>
        <v>0</v>
      </c>
      <c r="CY416" s="215">
        <f t="shared" ca="1" si="299"/>
        <v>0</v>
      </c>
      <c r="CZ416" s="215">
        <f t="shared" ca="1" si="300"/>
        <v>0</v>
      </c>
      <c r="DA416" s="215">
        <f t="shared" ca="1" si="301"/>
        <v>0.22022090818072926</v>
      </c>
      <c r="DB416" s="215">
        <f t="shared" ca="1" si="302"/>
        <v>0</v>
      </c>
      <c r="DC416" s="155">
        <f t="shared" ca="1" si="316"/>
        <v>0.22022090818072926</v>
      </c>
      <c r="DD416" s="165"/>
      <c r="DE416" s="188" t="b" cm="1">
        <f t="array" aca="1" ref="DE416" ca="1">OR($G416=Forecast_Capex_Input!$BF$8:$BF$10)</f>
        <v>0</v>
      </c>
      <c r="DF416" s="188" cm="1">
        <f t="array" aca="1" ref="DF416" ca="1">IFERROR(INDEX(Forecast_Capex_Input!BG$12:BG$286,$X416)
*(INDEX(Forecast_Capex_Input!$H$12:$H$286,$X416)=Repex),0)
*$DE416</f>
        <v>0</v>
      </c>
      <c r="DG416" s="188" cm="1">
        <f t="array" aca="1" ref="DG416" ca="1">IFERROR(INDEX(Forecast_Capex_Input!BH$12:BH$286,$X416)
*(INDEX(Forecast_Capex_Input!$H$12:$H$286,$X416)=Repex),0)
*$DE416</f>
        <v>0</v>
      </c>
      <c r="DH416" s="188" cm="1">
        <f t="array" aca="1" ref="DH416" ca="1">IFERROR(INDEX(Forecast_Capex_Input!BI$12:BI$286,$X416)
*(INDEX(Forecast_Capex_Input!$H$12:$H$286,$X416)=Repex),0)
*$DE416</f>
        <v>0</v>
      </c>
      <c r="DI416" s="188" cm="1">
        <f t="array" aca="1" ref="DI416" ca="1">IFERROR(INDEX(Forecast_Capex_Input!BJ$12:BJ$286,$X416)
*(INDEX(Forecast_Capex_Input!$H$12:$H$286,$X416)=Repex),0)
*$DE416</f>
        <v>0</v>
      </c>
      <c r="DJ416" s="188" cm="1">
        <f t="array" aca="1" ref="DJ416" ca="1">IFERROR(INDEX(Forecast_Capex_Input!BK$12:BK$286,$X416)
*(INDEX(Forecast_Capex_Input!$H$12:$H$286,$X416)=Repex),0)
*$DE416</f>
        <v>0</v>
      </c>
      <c r="DK416" s="188" cm="1">
        <f t="array" aca="1" ref="DK416" ca="1">IFERROR(INDEX(Forecast_Capex_Input!BL$12:BL$286,$X416)
*(INDEX(Forecast_Capex_Input!$H$12:$H$286,$X416)=Repex),0)
*$DE416</f>
        <v>0</v>
      </c>
      <c r="DL416" s="165"/>
      <c r="DM416" s="188" t="b" cm="1">
        <f t="array" aca="1" ref="DM416" ca="1">OR($G416=Forecast_Capex_Input!$BN$8:$BN$9)</f>
        <v>0</v>
      </c>
      <c r="DN416" s="188" cm="1">
        <f t="array" aca="1" ref="DN416" ca="1">IFERROR(INDEX(Forecast_Capex_Input!BO$12:BO$286,$X416)
*(INDEX(Forecast_Capex_Input!$H$12:$H$286,$X416)=Repex),0)
*$DM416</f>
        <v>0</v>
      </c>
      <c r="DO416" s="188" cm="1">
        <f t="array" aca="1" ref="DO416" ca="1">IFERROR(INDEX(Forecast_Capex_Input!BP$12:BP$286,$X416)
*(INDEX(Forecast_Capex_Input!$H$12:$H$286,$X416)=Repex),0)
*$DM416</f>
        <v>0</v>
      </c>
      <c r="DP416" s="188" cm="1">
        <f t="array" aca="1" ref="DP416" ca="1">IFERROR(INDEX(Forecast_Capex_Input!BQ$12:BQ$286,$X416)
*(INDEX(Forecast_Capex_Input!$H$12:$H$286,$X416)=Repex),0)
*$DM416</f>
        <v>0</v>
      </c>
      <c r="DQ416" s="188" cm="1">
        <f t="array" aca="1" ref="DQ416" ca="1">IFERROR(INDEX(Forecast_Capex_Input!BR$12:BR$286,$X416)
*(INDEX(Forecast_Capex_Input!$H$12:$H$286,$X416)=Repex),0)
*$DM416</f>
        <v>0</v>
      </c>
      <c r="DR416" s="188" cm="1">
        <f t="array" aca="1" ref="DR416" ca="1">IFERROR(INDEX(Forecast_Capex_Input!BS$12:BS$286,$X416)
*(INDEX(Forecast_Capex_Input!$H$12:$H$286,$X416)=Repex),0)
*$DM416</f>
        <v>0</v>
      </c>
      <c r="DS416" s="165"/>
      <c r="DT416" s="188" t="b" cm="1">
        <f t="array" aca="1" ref="DT416" ca="1">OR($G416=Forecast_Capex_Input!$BU$8:$BU$10)</f>
        <v>1</v>
      </c>
      <c r="DU416" s="188" cm="1">
        <f t="array" aca="1" ref="DU416" ca="1">IFERROR(INDEX(Forecast_Capex_Input!BV$12:BV$286,$X416)
*(INDEX(Forecast_Capex_Input!$H$12:$H$286,$X416)=Repex),0)
*$DT416</f>
        <v>0</v>
      </c>
      <c r="DV416" s="188" cm="1">
        <f t="array" aca="1" ref="DV416" ca="1">IFERROR(INDEX(Forecast_Capex_Input!BW$12:BW$286,$X416)
*(INDEX(Forecast_Capex_Input!$H$12:$H$286,$X416)=Repex),0)
*$DT416</f>
        <v>0</v>
      </c>
      <c r="DW416" s="188" cm="1">
        <f t="array" aca="1" ref="DW416" ca="1">IFERROR(INDEX(Forecast_Capex_Input!BX$12:BX$286,$X416)
*(INDEX(Forecast_Capex_Input!$H$12:$H$286,$X416)=Repex),0)
*$DT416</f>
        <v>0</v>
      </c>
      <c r="DX416" s="188" cm="1">
        <f t="array" aca="1" ref="DX416" ca="1">IFERROR(INDEX(Forecast_Capex_Input!BY$12:BY$286,$X416)
*(INDEX(Forecast_Capex_Input!$H$12:$H$286,$X416)=Repex),0)
*$DT416</f>
        <v>0</v>
      </c>
      <c r="DY416" s="188" cm="1">
        <f t="array" aca="1" ref="DY416" ca="1">IFERROR(INDEX(Forecast_Capex_Input!BZ$12:BZ$286,$X416)
*(INDEX(Forecast_Capex_Input!$H$12:$H$286,$X416)=Repex),0)
*$DT416</f>
        <v>0</v>
      </c>
      <c r="DZ416" s="188" cm="1">
        <f t="array" aca="1" ref="DZ416" ca="1">IFERROR(INDEX(Forecast_Capex_Input!CA$12:CA$286,$X416)
*(INDEX(Forecast_Capex_Input!$H$12:$H$286,$X416)=Repex),0)
*$DT416</f>
        <v>0</v>
      </c>
      <c r="EA416" s="188" cm="1">
        <f t="array" aca="1" ref="EA416" ca="1">IFERROR(INDEX(Forecast_Capex_Input!CB$12:CB$286,$X416)
*(INDEX(Forecast_Capex_Input!$H$12:$H$286,$X416)=Repex),0)
*$DT416</f>
        <v>0</v>
      </c>
      <c r="EB416" s="188" cm="1">
        <f t="array" aca="1" ref="EB416" ca="1">IFERROR(INDEX(Forecast_Capex_Input!CC$12:CC$286,$X416)
*(INDEX(Forecast_Capex_Input!$H$12:$H$286,$X416)=Repex),0)
*$DT416</f>
        <v>0</v>
      </c>
      <c r="EC416" s="165"/>
      <c r="ED416" s="226">
        <f t="shared" ca="1" si="303"/>
        <v>0.19171981366384225</v>
      </c>
      <c r="EE416" s="174">
        <v>58</v>
      </c>
    </row>
    <row r="417" spans="3:135" x14ac:dyDescent="0.2">
      <c r="C417" s="174">
        <f t="shared" si="304"/>
        <v>407</v>
      </c>
      <c r="D417" s="167" t="str" cm="1">
        <f t="array" ref="D417">IFERROR(INDEX(Forecast_Capex_Input!$D$12:$D$286,$X417),NA)</f>
        <v>Manage multiple contingencies in the Bayswater to Sydney area</v>
      </c>
      <c r="E417" s="172" t="b" cm="1">
        <f t="array" ref="E417">IF($X417=NA,NA,INDEX(Forecast_Capex_Input!$E$12:$E$286,$X417))</f>
        <v>1</v>
      </c>
      <c r="F417" s="167" t="str" cm="1">
        <f t="array" aca="1" ref="F417" ca="1">IFERROR(INDEX(General!$E$25:$E$26,$Y417),NA)</f>
        <v>Non-Labour</v>
      </c>
      <c r="G417" s="167" t="str" cm="1">
        <f t="array" aca="1" ref="G417" ca="1">IFERROR(INDEX(Forecast_Capex_Input!$AI$11:$BB$11,$AA417),NA)</f>
        <v>Secondary Systems</v>
      </c>
      <c r="H417" s="189" cm="1">
        <f t="array" aca="1" ref="H417" ca="1">IFERROR(INDEX(Forecast_Capex_Input!$AI$12:$BB$286,$X417,$AA417),NA)</f>
        <v>0.8</v>
      </c>
      <c r="I417" s="199" t="str" cm="1">
        <f t="array" ref="I417">IFERROR(INDEX(Forecast_Capex_Input!$F$12:$F$286,$X417),NA)</f>
        <v>Augmentation Expenditure</v>
      </c>
      <c r="J417" s="199" t="str" cm="1">
        <f t="array" ref="J417">IFERROR(INDEX(Forecast_Capex_Input!G$12:G$286,$X417),NA)</f>
        <v>Augmentations</v>
      </c>
      <c r="K417" s="199" t="str" cm="1">
        <f t="array" ref="K417">IFERROR(INDEX(Forecast_Capex_Input!H$12:H$286,$X417),NA)</f>
        <v>Augex</v>
      </c>
      <c r="L417" s="199" t="str" cm="1">
        <f t="array" ref="L417">IFERROR(INDEX(Forecast_Capex_Input!I$12:I$286,$X417),NA)</f>
        <v>Economic Benefits</v>
      </c>
      <c r="M417" s="199" t="str" cm="1">
        <f t="array" ref="M417">IFERROR(INDEX(Forecast_Capex_Input!J$12:J$286,$X417),NA)</f>
        <v>N/A</v>
      </c>
      <c r="N417" s="199" t="str" cm="1">
        <f t="array" ref="N417">IFERROR(INDEX(Forecast_Capex_Input!K$12:K$286,$X417),NA)</f>
        <v>N/A</v>
      </c>
      <c r="O417" s="199" t="str" cm="1">
        <f t="array" ref="O417">IFERROR(INDEX(Forecast_Capex_Input!L$12:L$286,$X417),NA)</f>
        <v>N/A</v>
      </c>
      <c r="P417" s="199" t="str" cm="1">
        <f t="array" ref="P417">IFERROR(INDEX(Forecast_Capex_Input!M$12:M$286,$X417),NA)</f>
        <v>N/A</v>
      </c>
      <c r="Q417" s="172" t="str" cm="1">
        <f t="array" ref="Q417">IFERROR(INDEX(Forecast_Capex_Input!N$12:N$286,$X417),NA)</f>
        <v>Yes</v>
      </c>
      <c r="R417" s="265" cm="1">
        <f t="array" ref="R417">IFERROR(INDEX(Forecast_Capex_Input!O$12:O$286,$X417),0)</f>
        <v>0</v>
      </c>
      <c r="S417" s="172" t="str" cm="1">
        <f t="array" ref="S417">IFERROR(INDEX(Forecast_Capex_Input!P$12:P$286,$X417),0)</f>
        <v>Safety security &amp; reliability</v>
      </c>
      <c r="T417" s="199" t="str" cm="1">
        <f t="array" aca="1" ref="T417" ca="1">IFERROR(INDEX(General!$K$84:$K$103,$AA417),NA)</f>
        <v>Secondary Systems (2018-23)</v>
      </c>
      <c r="U417" s="188" cm="1">
        <f t="array" aca="1" ref="U417" ca="1">IFERROR(
IF($F417=General!$E$25,INDEX(Forecast_Capex_Input!S$12:S$286,$X417),
INDEX(Forecast_Capex_Input!T$12:T$286,$X417)),0)</f>
        <v>0.8</v>
      </c>
      <c r="V417" s="222" t="b">
        <f>IFERROR(INDEX(Overheads!$T$19:$T$26,MATCH($I417,Overheads!$E$19:$E$26,0)),FALSE)</f>
        <v>1</v>
      </c>
      <c r="W417" s="165"/>
      <c r="X417" s="174">
        <f>IFERROR(
IF(MATCH($C417,Forecast_Capex_Input!$CI$12:$CI$286,1)+1&gt;MAX(Forecast_Capex_Input!$C$12:$C$286),NA,
MATCH($C417,Forecast_Capex_Input!$CI$12:$CI$286,1)+1),1)</f>
        <v>155</v>
      </c>
      <c r="Y417" s="174" cm="1">
        <f t="array" aca="1" ref="Y417" ca="1">IFERROR(
IF(X416&lt;&gt;X417,1,
IF(COUNTIF(OFFSET(Y416,0,0,-INDEX(Forecast_Capex_Input!$CG$12:$CG$286,$X417)),Y416)=INDEX(Forecast_Capex_Input!$CG$12:$CG$286,$X417),Y416+1,Y416)),NA)</f>
        <v>2</v>
      </c>
      <c r="Z417" s="174" cm="1">
        <f t="array" ref="Z417">IFERROR($C417-IF($X417=1,1,INDEX(Forecast_Capex_Input!$CI$12:$CI$286,$X417-1))+1,NA)</f>
        <v>3</v>
      </c>
      <c r="AA417" s="174" cm="1">
        <f t="array" aca="1" ref="AA417" ca="1">IFERROR(IF(Y417=1,
INDEX(Forecast_Capex_Input!$AI$10:$BB$10,SMALL(IF(INDEX(Forecast_Capex_Input!$AI$12:$BB$286,$X417,0)&gt;0,COLUMN(Forecast_Capex_Input!$AI$10:$BB$10)-COLUMN(Forecast_Capex_Input!$AI$12)+1),ROWS(OFFSET(AA416,0,0,-$Z417)))),
OFFSET(AA416,-INDEX(Forecast_Capex_Input!$CG$12:$CG$286,$X417)+1,0)),NA)</f>
        <v>4</v>
      </c>
      <c r="AB417" s="174">
        <f t="shared" ca="1" si="273"/>
        <v>2</v>
      </c>
      <c r="AC417" s="222" t="b">
        <f t="shared" si="305"/>
        <v>0</v>
      </c>
      <c r="AD417" s="220" t="b">
        <v>0</v>
      </c>
      <c r="AE417" s="222" t="b">
        <f t="shared" si="274"/>
        <v>1</v>
      </c>
      <c r="AF417" s="165"/>
      <c r="AG417" s="215">
        <v>0.16813366164024665</v>
      </c>
      <c r="AH417" s="215">
        <v>0.48270631890264359</v>
      </c>
      <c r="AI417" s="215">
        <v>2.0555696052146284</v>
      </c>
      <c r="AJ417" s="215">
        <v>0.31999632376692105</v>
      </c>
      <c r="AK417" s="215">
        <v>0</v>
      </c>
      <c r="AL417" s="155">
        <v>3.0264059095244398</v>
      </c>
      <c r="AM417" s="165"/>
      <c r="AN417" s="215" cm="1">
        <f t="array" aca="1" ref="AN417" ca="1">IFERROR(INDEX(General!O$33:O$34,$AB417)
*AG417,0)</f>
        <v>0.16813366164024665</v>
      </c>
      <c r="AO417" s="215" cm="1">
        <f t="array" aca="1" ref="AO417" ca="1">IFERROR(INDEX(General!P$33:P$34,$AB417)
*AH417,0)</f>
        <v>0.48270631890264359</v>
      </c>
      <c r="AP417" s="215" cm="1">
        <f t="array" aca="1" ref="AP417" ca="1">IFERROR(INDEX(General!Q$33:Q$34,$AB417)
*AI417,0)</f>
        <v>2.0555696052146284</v>
      </c>
      <c r="AQ417" s="215" cm="1">
        <f t="array" aca="1" ref="AQ417" ca="1">IFERROR(INDEX(General!R$33:R$34,$AB417)
*AJ417,0)</f>
        <v>0.31999632376692105</v>
      </c>
      <c r="AR417" s="215" cm="1">
        <f t="array" aca="1" ref="AR417" ca="1">IFERROR(INDEX(General!S$33:S$34,$AB417)
*AK417,0)</f>
        <v>0</v>
      </c>
      <c r="AS417" s="155">
        <f t="shared" ca="1" si="306"/>
        <v>3.0264059095244398</v>
      </c>
      <c r="AT417" s="165"/>
      <c r="AU417" s="215">
        <f ca="1">IF($AE417=FALSE,AN417*Overheads!$R$24*$V417,
IFERROR(Overheads!$O$49*$V417*AN417,0)
+IFERROR(Overheads!Q$59*$V417*(AN417/Overheads!Q$68),0))</f>
        <v>2.3549875940797632E-2</v>
      </c>
      <c r="AV417" s="215">
        <f ca="1">IF($AE417=FALSE,AO417*Overheads!$R$24*$V417,
IFERROR(Overheads!$O$49*$V417*AO417,0)
+IFERROR(Overheads!R$59*$V417*(AO417/Overheads!R$68),0))</f>
        <v>5.7611211767496444E-2</v>
      </c>
      <c r="AW417" s="215">
        <f ca="1">IF($AE417=FALSE,AP417*Overheads!$R$24*$V417,
IFERROR(Overheads!$O$49*$V417*AP417,0)
+IFERROR(Overheads!S$59*$V417*(AP417/Overheads!S$68),0))</f>
        <v>0.26730863648406955</v>
      </c>
      <c r="AX417" s="215">
        <f ca="1">IF($AE417=FALSE,AQ417*Overheads!$R$24*$V417,
IFERROR(Overheads!$O$49*$V417*AQ417,0)
+IFERROR(Overheads!T$59*$V417*(AQ417/Overheads!T$68),0))</f>
        <v>4.5852605654325529E-2</v>
      </c>
      <c r="AY417" s="215">
        <f ca="1">IF($AE417=FALSE,AR417*Overheads!$R$24*$V417,
IFERROR(Overheads!$O$49*$V417*AR417,0)
+IFERROR(Overheads!U$59*$V417*(AR417/Overheads!U$68),0))</f>
        <v>0</v>
      </c>
      <c r="AZ417" s="155">
        <f t="shared" ca="1" si="307"/>
        <v>0.39432232984668919</v>
      </c>
      <c r="BA417" s="165"/>
      <c r="BB417" s="215">
        <f ca="1">IF($AE417=FALSE,AN417*Overheads!$S$25,
IFERROR(Overheads!$O$50*AN417,0)
+IFERROR(Overheads!Q$60*(AN417/Overheads!Q$66),0))</f>
        <v>3.1607125957877269E-3</v>
      </c>
      <c r="BC417" s="215">
        <f ca="1">IF($AE417=FALSE,AO417*Overheads!$S$25,
IFERROR(Overheads!$O$50*AO417,0)
+IFERROR(Overheads!R$60*(AO417/Overheads!R$66),0))</f>
        <v>8.1445115399401882E-3</v>
      </c>
      <c r="BD417" s="215">
        <f ca="1">IF($AE417=FALSE,AP417*Overheads!$S$25,
IFERROR(Overheads!$O$50*AP417,0)
+IFERROR(Overheads!S$60*(AP417/Overheads!S$66),0))</f>
        <v>3.7727173283413566E-2</v>
      </c>
      <c r="BE417" s="215">
        <f ca="1">IF($AE417=FALSE,AQ417*Overheads!$S$25,
IFERROR(Overheads!$O$50*AQ417,0)
+IFERROR(Overheads!T$60*(AQ417/Overheads!T$66),0))</f>
        <v>6.4865821538781518E-3</v>
      </c>
      <c r="BF417" s="215">
        <f ca="1">IF($AE417=FALSE,AR417*Overheads!$S$25,
IFERROR(Overheads!$O$50*AR417,0)
+IFERROR(Overheads!U$60*(AR417/Overheads!U$66),0))</f>
        <v>0</v>
      </c>
      <c r="BG417" s="155">
        <f t="shared" ca="1" si="308"/>
        <v>5.5518979573019628E-2</v>
      </c>
      <c r="BH417" s="165"/>
      <c r="BI417" s="215">
        <f t="shared" ca="1" si="309"/>
        <v>0.19484425017683202</v>
      </c>
      <c r="BJ417" s="215">
        <f t="shared" ca="1" si="275"/>
        <v>0.54846204221008021</v>
      </c>
      <c r="BK417" s="215">
        <f t="shared" ca="1" si="276"/>
        <v>2.3606054149821114</v>
      </c>
      <c r="BL417" s="215">
        <f t="shared" ca="1" si="277"/>
        <v>0.37233551157512473</v>
      </c>
      <c r="BM417" s="215">
        <f t="shared" ca="1" si="278"/>
        <v>0</v>
      </c>
      <c r="BN417" s="155">
        <f t="shared" ca="1" si="310"/>
        <v>3.4762472189441485</v>
      </c>
      <c r="BO417" s="165"/>
      <c r="BP417" s="187" cm="1">
        <f t="array" ref="BP417">IFERROR(IF($X417=$X416,BP416,INDEX(Forecast_Capex_Input!AC$12:AC$286,$X417)),0)</f>
        <v>0</v>
      </c>
      <c r="BQ417" s="187" cm="1">
        <f t="array" ref="BQ417">IFERROR(IF($X417=$X416,BQ416,INDEX(Forecast_Capex_Input!AD$12:AD$286,$X417)),0)</f>
        <v>0</v>
      </c>
      <c r="BR417" s="187" cm="1">
        <f t="array" ref="BR417">IFERROR(IF($X417=$X416,BR416,INDEX(Forecast_Capex_Input!AE$12:AE$286,$X417)),0)</f>
        <v>0</v>
      </c>
      <c r="BS417" s="187" cm="1">
        <f t="array" ref="BS417">IFERROR(IF($X417=$X416,BS416,INDEX(Forecast_Capex_Input!AF$12:AF$286,$X417)),0)</f>
        <v>1</v>
      </c>
      <c r="BT417" s="187" cm="1">
        <f t="array" ref="BT417">IFERROR(IF($X417=$X416,BT416,INDEX(Forecast_Capex_Input!AG$12:AG$286,$X417)),0)</f>
        <v>0</v>
      </c>
      <c r="BU417" s="165"/>
      <c r="BV417" s="215">
        <f t="shared" si="279"/>
        <v>0</v>
      </c>
      <c r="BW417" s="215">
        <f t="shared" si="280"/>
        <v>0</v>
      </c>
      <c r="BX417" s="215">
        <f t="shared" si="281"/>
        <v>0</v>
      </c>
      <c r="BY417" s="215">
        <f t="shared" si="282"/>
        <v>3.0264059095244398</v>
      </c>
      <c r="BZ417" s="215">
        <f t="shared" si="283"/>
        <v>0</v>
      </c>
      <c r="CA417" s="155">
        <f t="shared" si="311"/>
        <v>3.0264059095244398</v>
      </c>
      <c r="CB417" s="165"/>
      <c r="CC417" s="215">
        <f t="shared" ca="1" si="284"/>
        <v>0</v>
      </c>
      <c r="CD417" s="215">
        <f t="shared" ca="1" si="285"/>
        <v>0</v>
      </c>
      <c r="CE417" s="215">
        <f t="shared" ca="1" si="286"/>
        <v>0</v>
      </c>
      <c r="CF417" s="215">
        <f t="shared" ca="1" si="287"/>
        <v>3.0264059095244398</v>
      </c>
      <c r="CG417" s="215">
        <f t="shared" ca="1" si="288"/>
        <v>0</v>
      </c>
      <c r="CH417" s="155">
        <f t="shared" ca="1" si="312"/>
        <v>3.0264059095244398</v>
      </c>
      <c r="CI417" s="165"/>
      <c r="CJ417" s="215">
        <f t="shared" ca="1" si="289"/>
        <v>0</v>
      </c>
      <c r="CK417" s="215">
        <f t="shared" ca="1" si="290"/>
        <v>0</v>
      </c>
      <c r="CL417" s="215">
        <f t="shared" ca="1" si="291"/>
        <v>0</v>
      </c>
      <c r="CM417" s="215">
        <f t="shared" ca="1" si="292"/>
        <v>0.39432232984668919</v>
      </c>
      <c r="CN417" s="215">
        <f t="shared" ca="1" si="293"/>
        <v>0</v>
      </c>
      <c r="CO417" s="155">
        <f t="shared" ca="1" si="313"/>
        <v>0.39432232984668919</v>
      </c>
      <c r="CP417" s="165"/>
      <c r="CQ417" s="223">
        <f t="shared" ca="1" si="294"/>
        <v>0</v>
      </c>
      <c r="CR417" s="223">
        <f t="shared" ca="1" si="295"/>
        <v>0</v>
      </c>
      <c r="CS417" s="223">
        <f t="shared" ca="1" si="296"/>
        <v>0</v>
      </c>
      <c r="CT417" s="223">
        <f t="shared" ca="1" si="297"/>
        <v>5.5518979573019628E-2</v>
      </c>
      <c r="CU417" s="223">
        <f t="shared" ca="1" si="298"/>
        <v>0</v>
      </c>
      <c r="CV417" s="155">
        <f t="shared" ca="1" si="314"/>
        <v>5.5518979573019628E-2</v>
      </c>
      <c r="CW417" s="165"/>
      <c r="CX417" s="215">
        <f t="shared" ca="1" si="315"/>
        <v>0</v>
      </c>
      <c r="CY417" s="215">
        <f t="shared" ca="1" si="299"/>
        <v>0</v>
      </c>
      <c r="CZ417" s="215">
        <f t="shared" ca="1" si="300"/>
        <v>0</v>
      </c>
      <c r="DA417" s="215">
        <f t="shared" ca="1" si="301"/>
        <v>3.4762472189441489</v>
      </c>
      <c r="DB417" s="215">
        <f t="shared" ca="1" si="302"/>
        <v>0</v>
      </c>
      <c r="DC417" s="155">
        <f t="shared" ca="1" si="316"/>
        <v>3.4762472189441489</v>
      </c>
      <c r="DD417" s="165"/>
      <c r="DE417" s="188" t="b" cm="1">
        <f t="array" aca="1" ref="DE417" ca="1">OR($G417=Forecast_Capex_Input!$BF$8:$BF$10)</f>
        <v>0</v>
      </c>
      <c r="DF417" s="188" cm="1">
        <f t="array" aca="1" ref="DF417" ca="1">IFERROR(INDEX(Forecast_Capex_Input!BG$12:BG$286,$X417)
*(INDEX(Forecast_Capex_Input!$H$12:$H$286,$X417)=Repex),0)
*$DE417</f>
        <v>0</v>
      </c>
      <c r="DG417" s="188" cm="1">
        <f t="array" aca="1" ref="DG417" ca="1">IFERROR(INDEX(Forecast_Capex_Input!BH$12:BH$286,$X417)
*(INDEX(Forecast_Capex_Input!$H$12:$H$286,$X417)=Repex),0)
*$DE417</f>
        <v>0</v>
      </c>
      <c r="DH417" s="188" cm="1">
        <f t="array" aca="1" ref="DH417" ca="1">IFERROR(INDEX(Forecast_Capex_Input!BI$12:BI$286,$X417)
*(INDEX(Forecast_Capex_Input!$H$12:$H$286,$X417)=Repex),0)
*$DE417</f>
        <v>0</v>
      </c>
      <c r="DI417" s="188" cm="1">
        <f t="array" aca="1" ref="DI417" ca="1">IFERROR(INDEX(Forecast_Capex_Input!BJ$12:BJ$286,$X417)
*(INDEX(Forecast_Capex_Input!$H$12:$H$286,$X417)=Repex),0)
*$DE417</f>
        <v>0</v>
      </c>
      <c r="DJ417" s="188" cm="1">
        <f t="array" aca="1" ref="DJ417" ca="1">IFERROR(INDEX(Forecast_Capex_Input!BK$12:BK$286,$X417)
*(INDEX(Forecast_Capex_Input!$H$12:$H$286,$X417)=Repex),0)
*$DE417</f>
        <v>0</v>
      </c>
      <c r="DK417" s="188" cm="1">
        <f t="array" aca="1" ref="DK417" ca="1">IFERROR(INDEX(Forecast_Capex_Input!BL$12:BL$286,$X417)
*(INDEX(Forecast_Capex_Input!$H$12:$H$286,$X417)=Repex),0)
*$DE417</f>
        <v>0</v>
      </c>
      <c r="DL417" s="165"/>
      <c r="DM417" s="188" t="b" cm="1">
        <f t="array" aca="1" ref="DM417" ca="1">OR($G417=Forecast_Capex_Input!$BN$8:$BN$9)</f>
        <v>0</v>
      </c>
      <c r="DN417" s="188" cm="1">
        <f t="array" aca="1" ref="DN417" ca="1">IFERROR(INDEX(Forecast_Capex_Input!BO$12:BO$286,$X417)
*(INDEX(Forecast_Capex_Input!$H$12:$H$286,$X417)=Repex),0)
*$DM417</f>
        <v>0</v>
      </c>
      <c r="DO417" s="188" cm="1">
        <f t="array" aca="1" ref="DO417" ca="1">IFERROR(INDEX(Forecast_Capex_Input!BP$12:BP$286,$X417)
*(INDEX(Forecast_Capex_Input!$H$12:$H$286,$X417)=Repex),0)
*$DM417</f>
        <v>0</v>
      </c>
      <c r="DP417" s="188" cm="1">
        <f t="array" aca="1" ref="DP417" ca="1">IFERROR(INDEX(Forecast_Capex_Input!BQ$12:BQ$286,$X417)
*(INDEX(Forecast_Capex_Input!$H$12:$H$286,$X417)=Repex),0)
*$DM417</f>
        <v>0</v>
      </c>
      <c r="DQ417" s="188" cm="1">
        <f t="array" aca="1" ref="DQ417" ca="1">IFERROR(INDEX(Forecast_Capex_Input!BR$12:BR$286,$X417)
*(INDEX(Forecast_Capex_Input!$H$12:$H$286,$X417)=Repex),0)
*$DM417</f>
        <v>0</v>
      </c>
      <c r="DR417" s="188" cm="1">
        <f t="array" aca="1" ref="DR417" ca="1">IFERROR(INDEX(Forecast_Capex_Input!BS$12:BS$286,$X417)
*(INDEX(Forecast_Capex_Input!$H$12:$H$286,$X417)=Repex),0)
*$DM417</f>
        <v>0</v>
      </c>
      <c r="DS417" s="165"/>
      <c r="DT417" s="188" t="b" cm="1">
        <f t="array" aca="1" ref="DT417" ca="1">OR($G417=Forecast_Capex_Input!$BU$8:$BU$10)</f>
        <v>1</v>
      </c>
      <c r="DU417" s="188" cm="1">
        <f t="array" aca="1" ref="DU417" ca="1">IFERROR(INDEX(Forecast_Capex_Input!BV$12:BV$286,$X417)
*(INDEX(Forecast_Capex_Input!$H$12:$H$286,$X417)=Repex),0)
*$DT417</f>
        <v>0</v>
      </c>
      <c r="DV417" s="188" cm="1">
        <f t="array" aca="1" ref="DV417" ca="1">IFERROR(INDEX(Forecast_Capex_Input!BW$12:BW$286,$X417)
*(INDEX(Forecast_Capex_Input!$H$12:$H$286,$X417)=Repex),0)
*$DT417</f>
        <v>0</v>
      </c>
      <c r="DW417" s="188" cm="1">
        <f t="array" aca="1" ref="DW417" ca="1">IFERROR(INDEX(Forecast_Capex_Input!BX$12:BX$286,$X417)
*(INDEX(Forecast_Capex_Input!$H$12:$H$286,$X417)=Repex),0)
*$DT417</f>
        <v>0</v>
      </c>
      <c r="DX417" s="188" cm="1">
        <f t="array" aca="1" ref="DX417" ca="1">IFERROR(INDEX(Forecast_Capex_Input!BY$12:BY$286,$X417)
*(INDEX(Forecast_Capex_Input!$H$12:$H$286,$X417)=Repex),0)
*$DT417</f>
        <v>0</v>
      </c>
      <c r="DY417" s="188" cm="1">
        <f t="array" aca="1" ref="DY417" ca="1">IFERROR(INDEX(Forecast_Capex_Input!BZ$12:BZ$286,$X417)
*(INDEX(Forecast_Capex_Input!$H$12:$H$286,$X417)=Repex),0)
*$DT417</f>
        <v>0</v>
      </c>
      <c r="DZ417" s="188" cm="1">
        <f t="array" aca="1" ref="DZ417" ca="1">IFERROR(INDEX(Forecast_Capex_Input!CA$12:CA$286,$X417)
*(INDEX(Forecast_Capex_Input!$H$12:$H$286,$X417)=Repex),0)
*$DT417</f>
        <v>0</v>
      </c>
      <c r="EA417" s="188" cm="1">
        <f t="array" aca="1" ref="EA417" ca="1">IFERROR(INDEX(Forecast_Capex_Input!CB$12:CB$286,$X417)
*(INDEX(Forecast_Capex_Input!$H$12:$H$286,$X417)=Repex),0)
*$DT417</f>
        <v>0</v>
      </c>
      <c r="EB417" s="188" cm="1">
        <f t="array" aca="1" ref="EB417" ca="1">IFERROR(INDEX(Forecast_Capex_Input!CC$12:CC$286,$X417)
*(INDEX(Forecast_Capex_Input!$H$12:$H$286,$X417)=Repex),0)
*$DT417</f>
        <v>0</v>
      </c>
      <c r="EC417" s="165"/>
      <c r="ED417" s="226">
        <f t="shared" ca="1" si="303"/>
        <v>3.0264059095244398</v>
      </c>
      <c r="EE417" s="174">
        <v>19</v>
      </c>
    </row>
    <row r="418" spans="3:135" x14ac:dyDescent="0.2">
      <c r="C418" s="174">
        <f t="shared" si="304"/>
        <v>408</v>
      </c>
      <c r="D418" s="167" t="str" cm="1">
        <f t="array" ref="D418">IFERROR(INDEX(Forecast_Capex_Input!$D$12:$D$286,$X418),NA)</f>
        <v>Manage multiple contingencies in the Bayswater to Sydney area</v>
      </c>
      <c r="E418" s="172" t="b" cm="1">
        <f t="array" ref="E418">IF($X418=NA,NA,INDEX(Forecast_Capex_Input!$E$12:$E$286,$X418))</f>
        <v>1</v>
      </c>
      <c r="F418" s="167" t="str" cm="1">
        <f t="array" aca="1" ref="F418" ca="1">IFERROR(INDEX(General!$E$25:$E$26,$Y418),NA)</f>
        <v>Non-Labour</v>
      </c>
      <c r="G418" s="167" t="str" cm="1">
        <f t="array" aca="1" ref="G418" ca="1">IFERROR(INDEX(Forecast_Capex_Input!$AI$11:$BB$11,$AA418),NA)</f>
        <v>Communications (short life)</v>
      </c>
      <c r="H418" s="189" cm="1">
        <f t="array" aca="1" ref="H418" ca="1">IFERROR(INDEX(Forecast_Capex_Input!$AI$12:$BB$286,$X418,$AA418),NA)</f>
        <v>0.2</v>
      </c>
      <c r="I418" s="199" t="str" cm="1">
        <f t="array" ref="I418">IFERROR(INDEX(Forecast_Capex_Input!$F$12:$F$286,$X418),NA)</f>
        <v>Augmentation Expenditure</v>
      </c>
      <c r="J418" s="199" t="str" cm="1">
        <f t="array" ref="J418">IFERROR(INDEX(Forecast_Capex_Input!G$12:G$286,$X418),NA)</f>
        <v>Augmentations</v>
      </c>
      <c r="K418" s="199" t="str" cm="1">
        <f t="array" ref="K418">IFERROR(INDEX(Forecast_Capex_Input!H$12:H$286,$X418),NA)</f>
        <v>Augex</v>
      </c>
      <c r="L418" s="199" t="str" cm="1">
        <f t="array" ref="L418">IFERROR(INDEX(Forecast_Capex_Input!I$12:I$286,$X418),NA)</f>
        <v>Economic Benefits</v>
      </c>
      <c r="M418" s="199" t="str" cm="1">
        <f t="array" ref="M418">IFERROR(INDEX(Forecast_Capex_Input!J$12:J$286,$X418),NA)</f>
        <v>N/A</v>
      </c>
      <c r="N418" s="199" t="str" cm="1">
        <f t="array" ref="N418">IFERROR(INDEX(Forecast_Capex_Input!K$12:K$286,$X418),NA)</f>
        <v>N/A</v>
      </c>
      <c r="O418" s="199" t="str" cm="1">
        <f t="array" ref="O418">IFERROR(INDEX(Forecast_Capex_Input!L$12:L$286,$X418),NA)</f>
        <v>N/A</v>
      </c>
      <c r="P418" s="199" t="str" cm="1">
        <f t="array" ref="P418">IFERROR(INDEX(Forecast_Capex_Input!M$12:M$286,$X418),NA)</f>
        <v>N/A</v>
      </c>
      <c r="Q418" s="172" t="str" cm="1">
        <f t="array" ref="Q418">IFERROR(INDEX(Forecast_Capex_Input!N$12:N$286,$X418),NA)</f>
        <v>Yes</v>
      </c>
      <c r="R418" s="265" cm="1">
        <f t="array" ref="R418">IFERROR(INDEX(Forecast_Capex_Input!O$12:O$286,$X418),0)</f>
        <v>0</v>
      </c>
      <c r="S418" s="172" t="str" cm="1">
        <f t="array" ref="S418">IFERROR(INDEX(Forecast_Capex_Input!P$12:P$286,$X418),0)</f>
        <v>Safety security &amp; reliability</v>
      </c>
      <c r="T418" s="199" t="str" cm="1">
        <f t="array" aca="1" ref="T418" ca="1">IFERROR(INDEX(General!$K$84:$K$103,$AA418),NA)</f>
        <v>Communications (short life) (2018 onwards)</v>
      </c>
      <c r="U418" s="188" cm="1">
        <f t="array" aca="1" ref="U418" ca="1">IFERROR(
IF($F418=General!$E$25,INDEX(Forecast_Capex_Input!S$12:S$286,$X418),
INDEX(Forecast_Capex_Input!T$12:T$286,$X418)),0)</f>
        <v>0.8</v>
      </c>
      <c r="V418" s="222" t="b">
        <f>IFERROR(INDEX(Overheads!$T$19:$T$26,MATCH($I418,Overheads!$E$19:$E$26,0)),FALSE)</f>
        <v>1</v>
      </c>
      <c r="W418" s="165"/>
      <c r="X418" s="174">
        <f>IFERROR(
IF(MATCH($C418,Forecast_Capex_Input!$CI$12:$CI$286,1)+1&gt;MAX(Forecast_Capex_Input!$C$12:$C$286),NA,
MATCH($C418,Forecast_Capex_Input!$CI$12:$CI$286,1)+1),1)</f>
        <v>155</v>
      </c>
      <c r="Y418" s="174" cm="1">
        <f t="array" aca="1" ref="Y418" ca="1">IFERROR(
IF(X417&lt;&gt;X418,1,
IF(COUNTIF(OFFSET(Y417,0,0,-INDEX(Forecast_Capex_Input!$CG$12:$CG$286,$X418)),Y417)=INDEX(Forecast_Capex_Input!$CG$12:$CG$286,$X418),Y417+1,Y417)),NA)</f>
        <v>2</v>
      </c>
      <c r="Z418" s="174" cm="1">
        <f t="array" ref="Z418">IFERROR($C418-IF($X418=1,1,INDEX(Forecast_Capex_Input!$CI$12:$CI$286,$X418-1))+1,NA)</f>
        <v>4</v>
      </c>
      <c r="AA418" s="174" cm="1">
        <f t="array" aca="1" ref="AA418" ca="1">IFERROR(IF(Y418=1,
INDEX(Forecast_Capex_Input!$AI$10:$BB$10,SMALL(IF(INDEX(Forecast_Capex_Input!$AI$12:$BB$286,$X418,0)&gt;0,COLUMN(Forecast_Capex_Input!$AI$10:$BB$10)-COLUMN(Forecast_Capex_Input!$AI$12)+1),ROWS(OFFSET(AA417,0,0,-$Z418)))),
OFFSET(AA417,-INDEX(Forecast_Capex_Input!$CG$12:$CG$286,$X418)+1,0)),NA)</f>
        <v>5</v>
      </c>
      <c r="AB418" s="174">
        <f t="shared" ca="1" si="273"/>
        <v>2</v>
      </c>
      <c r="AC418" s="222" t="b">
        <f t="shared" si="305"/>
        <v>0</v>
      </c>
      <c r="AD418" s="220" t="b">
        <v>0</v>
      </c>
      <c r="AE418" s="222" t="b">
        <f t="shared" si="274"/>
        <v>1</v>
      </c>
      <c r="AF418" s="165"/>
      <c r="AG418" s="215">
        <v>4.2033415410061663E-2</v>
      </c>
      <c r="AH418" s="215">
        <v>0.1206765797256609</v>
      </c>
      <c r="AI418" s="215">
        <v>0.5138924013036571</v>
      </c>
      <c r="AJ418" s="215">
        <v>7.9999080941730263E-2</v>
      </c>
      <c r="AK418" s="215">
        <v>0</v>
      </c>
      <c r="AL418" s="155">
        <v>0.75660147738110994</v>
      </c>
      <c r="AM418" s="165"/>
      <c r="AN418" s="215" cm="1">
        <f t="array" aca="1" ref="AN418" ca="1">IFERROR(INDEX(General!O$33:O$34,$AB418)
*AG418,0)</f>
        <v>4.2033415410061663E-2</v>
      </c>
      <c r="AO418" s="215" cm="1">
        <f t="array" aca="1" ref="AO418" ca="1">IFERROR(INDEX(General!P$33:P$34,$AB418)
*AH418,0)</f>
        <v>0.1206765797256609</v>
      </c>
      <c r="AP418" s="215" cm="1">
        <f t="array" aca="1" ref="AP418" ca="1">IFERROR(INDEX(General!Q$33:Q$34,$AB418)
*AI418,0)</f>
        <v>0.5138924013036571</v>
      </c>
      <c r="AQ418" s="215" cm="1">
        <f t="array" aca="1" ref="AQ418" ca="1">IFERROR(INDEX(General!R$33:R$34,$AB418)
*AJ418,0)</f>
        <v>7.9999080941730263E-2</v>
      </c>
      <c r="AR418" s="215" cm="1">
        <f t="array" aca="1" ref="AR418" ca="1">IFERROR(INDEX(General!S$33:S$34,$AB418)
*AK418,0)</f>
        <v>0</v>
      </c>
      <c r="AS418" s="155">
        <f t="shared" ca="1" si="306"/>
        <v>0.75660147738110994</v>
      </c>
      <c r="AT418" s="165"/>
      <c r="AU418" s="215">
        <f ca="1">IF($AE418=FALSE,AN418*Overheads!$R$24*$V418,
IFERROR(Overheads!$O$49*$V418*AN418,0)
+IFERROR(Overheads!Q$59*$V418*(AN418/Overheads!Q$68),0))</f>
        <v>5.887468985199408E-3</v>
      </c>
      <c r="AV418" s="215">
        <f ca="1">IF($AE418=FALSE,AO418*Overheads!$R$24*$V418,
IFERROR(Overheads!$O$49*$V418*AO418,0)
+IFERROR(Overheads!R$59*$V418*(AO418/Overheads!R$68),0))</f>
        <v>1.4402802941874111E-2</v>
      </c>
      <c r="AW418" s="215">
        <f ca="1">IF($AE418=FALSE,AP418*Overheads!$R$24*$V418,
IFERROR(Overheads!$O$49*$V418*AP418,0)
+IFERROR(Overheads!S$59*$V418*(AP418/Overheads!S$68),0))</f>
        <v>6.6827159121017388E-2</v>
      </c>
      <c r="AX418" s="215">
        <f ca="1">IF($AE418=FALSE,AQ418*Overheads!$R$24*$V418,
IFERROR(Overheads!$O$49*$V418*AQ418,0)
+IFERROR(Overheads!T$59*$V418*(AQ418/Overheads!T$68),0))</f>
        <v>1.1463151413581382E-2</v>
      </c>
      <c r="AY418" s="215">
        <f ca="1">IF($AE418=FALSE,AR418*Overheads!$R$24*$V418,
IFERROR(Overheads!$O$49*$V418*AR418,0)
+IFERROR(Overheads!U$59*$V418*(AR418/Overheads!U$68),0))</f>
        <v>0</v>
      </c>
      <c r="AZ418" s="155">
        <f t="shared" ca="1" si="307"/>
        <v>9.8580582461672298E-2</v>
      </c>
      <c r="BA418" s="165"/>
      <c r="BB418" s="215">
        <f ca="1">IF($AE418=FALSE,AN418*Overheads!$S$25,
IFERROR(Overheads!$O$50*AN418,0)
+IFERROR(Overheads!Q$60*(AN418/Overheads!Q$66),0))</f>
        <v>7.9017814894693172E-4</v>
      </c>
      <c r="BC418" s="215">
        <f ca="1">IF($AE418=FALSE,AO418*Overheads!$S$25,
IFERROR(Overheads!$O$50*AO418,0)
+IFERROR(Overheads!R$60*(AO418/Overheads!R$66),0))</f>
        <v>2.036127884985047E-3</v>
      </c>
      <c r="BD418" s="215">
        <f ca="1">IF($AE418=FALSE,AP418*Overheads!$S$25,
IFERROR(Overheads!$O$50*AP418,0)
+IFERROR(Overheads!S$60*(AP418/Overheads!S$66),0))</f>
        <v>9.4317933208533915E-3</v>
      </c>
      <c r="BE418" s="215">
        <f ca="1">IF($AE418=FALSE,AQ418*Overheads!$S$25,
IFERROR(Overheads!$O$50*AQ418,0)
+IFERROR(Overheads!T$60*(AQ418/Overheads!T$66),0))</f>
        <v>1.621645538469538E-3</v>
      </c>
      <c r="BF418" s="215">
        <f ca="1">IF($AE418=FALSE,AR418*Overheads!$S$25,
IFERROR(Overheads!$O$50*AR418,0)
+IFERROR(Overheads!U$60*(AR418/Overheads!U$66),0))</f>
        <v>0</v>
      </c>
      <c r="BG418" s="155">
        <f t="shared" ca="1" si="308"/>
        <v>1.3879744893254907E-2</v>
      </c>
      <c r="BH418" s="165"/>
      <c r="BI418" s="215">
        <f t="shared" ca="1" si="309"/>
        <v>4.8711062544208004E-2</v>
      </c>
      <c r="BJ418" s="215">
        <f t="shared" ca="1" si="275"/>
        <v>0.13711551055252005</v>
      </c>
      <c r="BK418" s="215">
        <f t="shared" ca="1" si="276"/>
        <v>0.59015135374552785</v>
      </c>
      <c r="BL418" s="215">
        <f t="shared" ca="1" si="277"/>
        <v>9.3083877893781183E-2</v>
      </c>
      <c r="BM418" s="215">
        <f t="shared" ca="1" si="278"/>
        <v>0</v>
      </c>
      <c r="BN418" s="155">
        <f t="shared" ca="1" si="310"/>
        <v>0.86906180473603711</v>
      </c>
      <c r="BO418" s="165"/>
      <c r="BP418" s="187" cm="1">
        <f t="array" ref="BP418">IFERROR(IF($X418=$X417,BP417,INDEX(Forecast_Capex_Input!AC$12:AC$286,$X418)),0)</f>
        <v>0</v>
      </c>
      <c r="BQ418" s="187" cm="1">
        <f t="array" ref="BQ418">IFERROR(IF($X418=$X417,BQ417,INDEX(Forecast_Capex_Input!AD$12:AD$286,$X418)),0)</f>
        <v>0</v>
      </c>
      <c r="BR418" s="187" cm="1">
        <f t="array" ref="BR418">IFERROR(IF($X418=$X417,BR417,INDEX(Forecast_Capex_Input!AE$12:AE$286,$X418)),0)</f>
        <v>0</v>
      </c>
      <c r="BS418" s="187" cm="1">
        <f t="array" ref="BS418">IFERROR(IF($X418=$X417,BS417,INDEX(Forecast_Capex_Input!AF$12:AF$286,$X418)),0)</f>
        <v>1</v>
      </c>
      <c r="BT418" s="187" cm="1">
        <f t="array" ref="BT418">IFERROR(IF($X418=$X417,BT417,INDEX(Forecast_Capex_Input!AG$12:AG$286,$X418)),0)</f>
        <v>0</v>
      </c>
      <c r="BU418" s="165"/>
      <c r="BV418" s="215">
        <f t="shared" si="279"/>
        <v>0</v>
      </c>
      <c r="BW418" s="215">
        <f t="shared" si="280"/>
        <v>0</v>
      </c>
      <c r="BX418" s="215">
        <f t="shared" si="281"/>
        <v>0</v>
      </c>
      <c r="BY418" s="215">
        <f t="shared" si="282"/>
        <v>0.75660147738110994</v>
      </c>
      <c r="BZ418" s="215">
        <f t="shared" si="283"/>
        <v>0</v>
      </c>
      <c r="CA418" s="155">
        <f t="shared" si="311"/>
        <v>0.75660147738110994</v>
      </c>
      <c r="CB418" s="165"/>
      <c r="CC418" s="215">
        <f t="shared" ca="1" si="284"/>
        <v>0</v>
      </c>
      <c r="CD418" s="215">
        <f t="shared" ca="1" si="285"/>
        <v>0</v>
      </c>
      <c r="CE418" s="215">
        <f t="shared" ca="1" si="286"/>
        <v>0</v>
      </c>
      <c r="CF418" s="215">
        <f t="shared" ca="1" si="287"/>
        <v>0.75660147738110994</v>
      </c>
      <c r="CG418" s="215">
        <f t="shared" ca="1" si="288"/>
        <v>0</v>
      </c>
      <c r="CH418" s="155">
        <f t="shared" ca="1" si="312"/>
        <v>0.75660147738110994</v>
      </c>
      <c r="CI418" s="165"/>
      <c r="CJ418" s="215">
        <f t="shared" ca="1" si="289"/>
        <v>0</v>
      </c>
      <c r="CK418" s="215">
        <f t="shared" ca="1" si="290"/>
        <v>0</v>
      </c>
      <c r="CL418" s="215">
        <f t="shared" ca="1" si="291"/>
        <v>0</v>
      </c>
      <c r="CM418" s="215">
        <f t="shared" ca="1" si="292"/>
        <v>9.8580582461672298E-2</v>
      </c>
      <c r="CN418" s="215">
        <f t="shared" ca="1" si="293"/>
        <v>0</v>
      </c>
      <c r="CO418" s="155">
        <f t="shared" ca="1" si="313"/>
        <v>9.8580582461672298E-2</v>
      </c>
      <c r="CP418" s="165"/>
      <c r="CQ418" s="223">
        <f t="shared" ca="1" si="294"/>
        <v>0</v>
      </c>
      <c r="CR418" s="223">
        <f t="shared" ca="1" si="295"/>
        <v>0</v>
      </c>
      <c r="CS418" s="223">
        <f t="shared" ca="1" si="296"/>
        <v>0</v>
      </c>
      <c r="CT418" s="223">
        <f t="shared" ca="1" si="297"/>
        <v>1.3879744893254907E-2</v>
      </c>
      <c r="CU418" s="223">
        <f t="shared" ca="1" si="298"/>
        <v>0</v>
      </c>
      <c r="CV418" s="155">
        <f t="shared" ca="1" si="314"/>
        <v>1.3879744893254907E-2</v>
      </c>
      <c r="CW418" s="165"/>
      <c r="CX418" s="215">
        <f t="shared" ca="1" si="315"/>
        <v>0</v>
      </c>
      <c r="CY418" s="215">
        <f t="shared" ca="1" si="299"/>
        <v>0</v>
      </c>
      <c r="CZ418" s="215">
        <f t="shared" ca="1" si="300"/>
        <v>0</v>
      </c>
      <c r="DA418" s="215">
        <f t="shared" ca="1" si="301"/>
        <v>0.86906180473603722</v>
      </c>
      <c r="DB418" s="215">
        <f t="shared" ca="1" si="302"/>
        <v>0</v>
      </c>
      <c r="DC418" s="155">
        <f t="shared" ca="1" si="316"/>
        <v>0.86906180473603722</v>
      </c>
      <c r="DD418" s="165"/>
      <c r="DE418" s="188" t="b" cm="1">
        <f t="array" aca="1" ref="DE418" ca="1">OR($G418=Forecast_Capex_Input!$BF$8:$BF$10)</f>
        <v>0</v>
      </c>
      <c r="DF418" s="188" cm="1">
        <f t="array" aca="1" ref="DF418" ca="1">IFERROR(INDEX(Forecast_Capex_Input!BG$12:BG$286,$X418)
*(INDEX(Forecast_Capex_Input!$H$12:$H$286,$X418)=Repex),0)
*$DE418</f>
        <v>0</v>
      </c>
      <c r="DG418" s="188" cm="1">
        <f t="array" aca="1" ref="DG418" ca="1">IFERROR(INDEX(Forecast_Capex_Input!BH$12:BH$286,$X418)
*(INDEX(Forecast_Capex_Input!$H$12:$H$286,$X418)=Repex),0)
*$DE418</f>
        <v>0</v>
      </c>
      <c r="DH418" s="188" cm="1">
        <f t="array" aca="1" ref="DH418" ca="1">IFERROR(INDEX(Forecast_Capex_Input!BI$12:BI$286,$X418)
*(INDEX(Forecast_Capex_Input!$H$12:$H$286,$X418)=Repex),0)
*$DE418</f>
        <v>0</v>
      </c>
      <c r="DI418" s="188" cm="1">
        <f t="array" aca="1" ref="DI418" ca="1">IFERROR(INDEX(Forecast_Capex_Input!BJ$12:BJ$286,$X418)
*(INDEX(Forecast_Capex_Input!$H$12:$H$286,$X418)=Repex),0)
*$DE418</f>
        <v>0</v>
      </c>
      <c r="DJ418" s="188" cm="1">
        <f t="array" aca="1" ref="DJ418" ca="1">IFERROR(INDEX(Forecast_Capex_Input!BK$12:BK$286,$X418)
*(INDEX(Forecast_Capex_Input!$H$12:$H$286,$X418)=Repex),0)
*$DE418</f>
        <v>0</v>
      </c>
      <c r="DK418" s="188" cm="1">
        <f t="array" aca="1" ref="DK418" ca="1">IFERROR(INDEX(Forecast_Capex_Input!BL$12:BL$286,$X418)
*(INDEX(Forecast_Capex_Input!$H$12:$H$286,$X418)=Repex),0)
*$DE418</f>
        <v>0</v>
      </c>
      <c r="DL418" s="165"/>
      <c r="DM418" s="188" t="b" cm="1">
        <f t="array" aca="1" ref="DM418" ca="1">OR($G418=Forecast_Capex_Input!$BN$8:$BN$9)</f>
        <v>0</v>
      </c>
      <c r="DN418" s="188" cm="1">
        <f t="array" aca="1" ref="DN418" ca="1">IFERROR(INDEX(Forecast_Capex_Input!BO$12:BO$286,$X418)
*(INDEX(Forecast_Capex_Input!$H$12:$H$286,$X418)=Repex),0)
*$DM418</f>
        <v>0</v>
      </c>
      <c r="DO418" s="188" cm="1">
        <f t="array" aca="1" ref="DO418" ca="1">IFERROR(INDEX(Forecast_Capex_Input!BP$12:BP$286,$X418)
*(INDEX(Forecast_Capex_Input!$H$12:$H$286,$X418)=Repex),0)
*$DM418</f>
        <v>0</v>
      </c>
      <c r="DP418" s="188" cm="1">
        <f t="array" aca="1" ref="DP418" ca="1">IFERROR(INDEX(Forecast_Capex_Input!BQ$12:BQ$286,$X418)
*(INDEX(Forecast_Capex_Input!$H$12:$H$286,$X418)=Repex),0)
*$DM418</f>
        <v>0</v>
      </c>
      <c r="DQ418" s="188" cm="1">
        <f t="array" aca="1" ref="DQ418" ca="1">IFERROR(INDEX(Forecast_Capex_Input!BR$12:BR$286,$X418)
*(INDEX(Forecast_Capex_Input!$H$12:$H$286,$X418)=Repex),0)
*$DM418</f>
        <v>0</v>
      </c>
      <c r="DR418" s="188" cm="1">
        <f t="array" aca="1" ref="DR418" ca="1">IFERROR(INDEX(Forecast_Capex_Input!BS$12:BS$286,$X418)
*(INDEX(Forecast_Capex_Input!$H$12:$H$286,$X418)=Repex),0)
*$DM418</f>
        <v>0</v>
      </c>
      <c r="DS418" s="165"/>
      <c r="DT418" s="188" t="b" cm="1">
        <f t="array" aca="1" ref="DT418" ca="1">OR($G418=Forecast_Capex_Input!$BU$8:$BU$10)</f>
        <v>1</v>
      </c>
      <c r="DU418" s="188" cm="1">
        <f t="array" aca="1" ref="DU418" ca="1">IFERROR(INDEX(Forecast_Capex_Input!BV$12:BV$286,$X418)
*(INDEX(Forecast_Capex_Input!$H$12:$H$286,$X418)=Repex),0)
*$DT418</f>
        <v>0</v>
      </c>
      <c r="DV418" s="188" cm="1">
        <f t="array" aca="1" ref="DV418" ca="1">IFERROR(INDEX(Forecast_Capex_Input!BW$12:BW$286,$X418)
*(INDEX(Forecast_Capex_Input!$H$12:$H$286,$X418)=Repex),0)
*$DT418</f>
        <v>0</v>
      </c>
      <c r="DW418" s="188" cm="1">
        <f t="array" aca="1" ref="DW418" ca="1">IFERROR(INDEX(Forecast_Capex_Input!BX$12:BX$286,$X418)
*(INDEX(Forecast_Capex_Input!$H$12:$H$286,$X418)=Repex),0)
*$DT418</f>
        <v>0</v>
      </c>
      <c r="DX418" s="188" cm="1">
        <f t="array" aca="1" ref="DX418" ca="1">IFERROR(INDEX(Forecast_Capex_Input!BY$12:BY$286,$X418)
*(INDEX(Forecast_Capex_Input!$H$12:$H$286,$X418)=Repex),0)
*$DT418</f>
        <v>0</v>
      </c>
      <c r="DY418" s="188" cm="1">
        <f t="array" aca="1" ref="DY418" ca="1">IFERROR(INDEX(Forecast_Capex_Input!BZ$12:BZ$286,$X418)
*(INDEX(Forecast_Capex_Input!$H$12:$H$286,$X418)=Repex),0)
*$DT418</f>
        <v>0</v>
      </c>
      <c r="DZ418" s="188" cm="1">
        <f t="array" aca="1" ref="DZ418" ca="1">IFERROR(INDEX(Forecast_Capex_Input!CA$12:CA$286,$X418)
*(INDEX(Forecast_Capex_Input!$H$12:$H$286,$X418)=Repex),0)
*$DT418</f>
        <v>0</v>
      </c>
      <c r="EA418" s="188" cm="1">
        <f t="array" aca="1" ref="EA418" ca="1">IFERROR(INDEX(Forecast_Capex_Input!CB$12:CB$286,$X418)
*(INDEX(Forecast_Capex_Input!$H$12:$H$286,$X418)=Repex),0)
*$DT418</f>
        <v>0</v>
      </c>
      <c r="EB418" s="188" cm="1">
        <f t="array" aca="1" ref="EB418" ca="1">IFERROR(INDEX(Forecast_Capex_Input!CC$12:CC$286,$X418)
*(INDEX(Forecast_Capex_Input!$H$12:$H$286,$X418)=Repex),0)
*$DT418</f>
        <v>0</v>
      </c>
      <c r="EC418" s="165"/>
      <c r="ED418" s="226">
        <f t="shared" ca="1" si="303"/>
        <v>0.75660147738110994</v>
      </c>
      <c r="EE418" s="174">
        <v>43</v>
      </c>
    </row>
    <row r="419" spans="3:135" x14ac:dyDescent="0.2">
      <c r="C419" s="174">
        <f t="shared" si="304"/>
        <v>409</v>
      </c>
      <c r="D419" s="167" t="str" cm="1">
        <f t="array" ref="D419">IFERROR(INDEX(Forecast_Capex_Input!$D$12:$D$286,$X419),NA)</f>
        <v>Supply to Strathnairn area  (EVOEnergy)</v>
      </c>
      <c r="E419" s="172" t="b" cm="1">
        <f t="array" ref="E419">IF($X419=NA,NA,INDEX(Forecast_Capex_Input!$E$12:$E$286,$X419))</f>
        <v>1</v>
      </c>
      <c r="F419" s="167" t="str" cm="1">
        <f t="array" aca="1" ref="F419" ca="1">IFERROR(INDEX(General!$E$25:$E$26,$Y419),NA)</f>
        <v>Labour</v>
      </c>
      <c r="G419" s="167" t="str" cm="1">
        <f t="array" aca="1" ref="G419" ca="1">IFERROR(INDEX(Forecast_Capex_Input!$AI$11:$BB$11,$AA419),NA)</f>
        <v>Substations</v>
      </c>
      <c r="H419" s="189" cm="1">
        <f t="array" aca="1" ref="H419" ca="1">IFERROR(INDEX(Forecast_Capex_Input!$AI$12:$BB$286,$X419,$AA419),NA)</f>
        <v>0.8</v>
      </c>
      <c r="I419" s="199" t="str" cm="1">
        <f t="array" ref="I419">IFERROR(INDEX(Forecast_Capex_Input!$F$12:$F$286,$X419),NA)</f>
        <v>Connections</v>
      </c>
      <c r="J419" s="199" t="str" cm="1">
        <f t="array" ref="J419">IFERROR(INDEX(Forecast_Capex_Input!G$12:G$286,$X419),NA)</f>
        <v>Connections</v>
      </c>
      <c r="K419" s="199" t="str" cm="1">
        <f t="array" ref="K419">IFERROR(INDEX(Forecast_Capex_Input!H$12:H$286,$X419),NA)</f>
        <v>Augex</v>
      </c>
      <c r="L419" s="199" t="str" cm="1">
        <f t="array" ref="L419">IFERROR(INDEX(Forecast_Capex_Input!I$12:I$286,$X419),NA)</f>
        <v>Connections</v>
      </c>
      <c r="M419" s="199" t="str" cm="1">
        <f t="array" ref="M419">IFERROR(INDEX(Forecast_Capex_Input!J$12:J$286,$X419),NA)</f>
        <v>N/A</v>
      </c>
      <c r="N419" s="199" t="str" cm="1">
        <f t="array" ref="N419">IFERROR(INDEX(Forecast_Capex_Input!K$12:K$286,$X419),NA)</f>
        <v>N/A</v>
      </c>
      <c r="O419" s="199" t="str" cm="1">
        <f t="array" ref="O419">IFERROR(INDEX(Forecast_Capex_Input!L$12:L$286,$X419),NA)</f>
        <v>N/A</v>
      </c>
      <c r="P419" s="199" t="str" cm="1">
        <f t="array" ref="P419">IFERROR(INDEX(Forecast_Capex_Input!M$12:M$286,$X419),NA)</f>
        <v>N/A</v>
      </c>
      <c r="Q419" s="172" t="str" cm="1">
        <f t="array" ref="Q419">IFERROR(INDEX(Forecast_Capex_Input!N$12:N$286,$X419),NA)</f>
        <v>Yes</v>
      </c>
      <c r="R419" s="265" cm="1">
        <f t="array" ref="R419">IFERROR(INDEX(Forecast_Capex_Input!O$12:O$286,$X419),0)</f>
        <v>0</v>
      </c>
      <c r="S419" s="172" t="str" cm="1">
        <f t="array" ref="S419">IFERROR(INDEX(Forecast_Capex_Input!P$12:P$286,$X419),0)</f>
        <v>Localised maximum demand growth</v>
      </c>
      <c r="T419" s="199" t="str" cm="1">
        <f t="array" aca="1" ref="T419" ca="1">IFERROR(INDEX(General!$K$84:$K$103,$AA419),NA)</f>
        <v>Substations (2018 onwards)</v>
      </c>
      <c r="U419" s="188" cm="1">
        <f t="array" aca="1" ref="U419" ca="1">IFERROR(
IF($F419=General!$E$25,INDEX(Forecast_Capex_Input!S$12:S$286,$X419),
INDEX(Forecast_Capex_Input!T$12:T$286,$X419)),0)</f>
        <v>0.28000000000000003</v>
      </c>
      <c r="V419" s="222" t="b">
        <f>IFERROR(INDEX(Overheads!$T$19:$T$26,MATCH($I419,Overheads!$E$19:$E$26,0)),FALSE)</f>
        <v>1</v>
      </c>
      <c r="W419" s="165"/>
      <c r="X419" s="174">
        <f>IFERROR(
IF(MATCH($C419,Forecast_Capex_Input!$CI$12:$CI$286,1)+1&gt;MAX(Forecast_Capex_Input!$C$12:$C$286),NA,
MATCH($C419,Forecast_Capex_Input!$CI$12:$CI$286,1)+1),1)</f>
        <v>156</v>
      </c>
      <c r="Y419" s="174" cm="1">
        <f t="array" aca="1" ref="Y419" ca="1">IFERROR(
IF(X418&lt;&gt;X419,1,
IF(COUNTIF(OFFSET(Y418,0,0,-INDEX(Forecast_Capex_Input!$CG$12:$CG$286,$X419)),Y418)=INDEX(Forecast_Capex_Input!$CG$12:$CG$286,$X419),Y418+1,Y418)),NA)</f>
        <v>1</v>
      </c>
      <c r="Z419" s="174" cm="1">
        <f t="array" ref="Z419">IFERROR($C419-IF($X419=1,1,INDEX(Forecast_Capex_Input!$CI$12:$CI$286,$X419-1))+1,NA)</f>
        <v>1</v>
      </c>
      <c r="AA419" s="174" cm="1">
        <f t="array" aca="1" ref="AA419" ca="1">IFERROR(IF(Y419=1,
INDEX(Forecast_Capex_Input!$AI$10:$BB$10,SMALL(IF(INDEX(Forecast_Capex_Input!$AI$12:$BB$286,$X419,0)&gt;0,COLUMN(Forecast_Capex_Input!$AI$10:$BB$10)-COLUMN(Forecast_Capex_Input!$AI$12)+1),ROWS(OFFSET(AA418,0,0,-$Z419)))),
OFFSET(AA418,-INDEX(Forecast_Capex_Input!$CG$12:$CG$286,$X419)+1,0)),NA)</f>
        <v>3</v>
      </c>
      <c r="AB419" s="174">
        <f t="shared" ca="1" si="273"/>
        <v>1</v>
      </c>
      <c r="AC419" s="222" t="b">
        <f t="shared" si="305"/>
        <v>0</v>
      </c>
      <c r="AD419" s="220" t="b">
        <v>0</v>
      </c>
      <c r="AE419" s="222" t="b">
        <f t="shared" si="274"/>
        <v>1</v>
      </c>
      <c r="AF419" s="165"/>
      <c r="AG419" s="249" t="s">
        <v>588</v>
      </c>
      <c r="AH419" s="249" t="s">
        <v>588</v>
      </c>
      <c r="AI419" s="249" t="s">
        <v>588</v>
      </c>
      <c r="AJ419" s="249" t="s">
        <v>588</v>
      </c>
      <c r="AK419" s="249" t="s">
        <v>588</v>
      </c>
      <c r="AL419" s="261" t="s">
        <v>588</v>
      </c>
      <c r="AM419" s="165"/>
      <c r="AN419" s="249" t="s">
        <v>588</v>
      </c>
      <c r="AO419" s="249" t="s">
        <v>588</v>
      </c>
      <c r="AP419" s="249" t="s">
        <v>588</v>
      </c>
      <c r="AQ419" s="249" t="s">
        <v>588</v>
      </c>
      <c r="AR419" s="249" t="s">
        <v>588</v>
      </c>
      <c r="AS419" s="261" t="s">
        <v>588</v>
      </c>
      <c r="AT419" s="165"/>
      <c r="AU419" s="249" t="s">
        <v>588</v>
      </c>
      <c r="AV419" s="249" t="s">
        <v>588</v>
      </c>
      <c r="AW419" s="249" t="s">
        <v>588</v>
      </c>
      <c r="AX419" s="249" t="s">
        <v>588</v>
      </c>
      <c r="AY419" s="249" t="s">
        <v>588</v>
      </c>
      <c r="AZ419" s="261" t="s">
        <v>588</v>
      </c>
      <c r="BA419" s="165"/>
      <c r="BB419" s="249" t="s">
        <v>588</v>
      </c>
      <c r="BC419" s="249" t="s">
        <v>588</v>
      </c>
      <c r="BD419" s="249" t="s">
        <v>588</v>
      </c>
      <c r="BE419" s="249" t="s">
        <v>588</v>
      </c>
      <c r="BF419" s="249" t="s">
        <v>588</v>
      </c>
      <c r="BG419" s="261" t="s">
        <v>588</v>
      </c>
      <c r="BH419" s="165"/>
      <c r="BI419" s="249" t="s">
        <v>588</v>
      </c>
      <c r="BJ419" s="249" t="s">
        <v>588</v>
      </c>
      <c r="BK419" s="249" t="s">
        <v>588</v>
      </c>
      <c r="BL419" s="249" t="s">
        <v>588</v>
      </c>
      <c r="BM419" s="249" t="s">
        <v>588</v>
      </c>
      <c r="BN419" s="261" t="s">
        <v>588</v>
      </c>
      <c r="BO419" s="165"/>
      <c r="BP419" s="262" t="s">
        <v>588</v>
      </c>
      <c r="BQ419" s="262" t="s">
        <v>588</v>
      </c>
      <c r="BR419" s="262" t="s">
        <v>588</v>
      </c>
      <c r="BS419" s="262" t="s">
        <v>588</v>
      </c>
      <c r="BT419" s="262" t="s">
        <v>588</v>
      </c>
      <c r="BU419" s="165"/>
      <c r="BV419" s="249" t="s">
        <v>588</v>
      </c>
      <c r="BW419" s="249" t="s">
        <v>588</v>
      </c>
      <c r="BX419" s="249" t="s">
        <v>588</v>
      </c>
      <c r="BY419" s="249" t="s">
        <v>588</v>
      </c>
      <c r="BZ419" s="249" t="s">
        <v>588</v>
      </c>
      <c r="CA419" s="261" t="s">
        <v>588</v>
      </c>
      <c r="CB419" s="165"/>
      <c r="CC419" s="249" t="s">
        <v>588</v>
      </c>
      <c r="CD419" s="249" t="s">
        <v>588</v>
      </c>
      <c r="CE419" s="249" t="s">
        <v>588</v>
      </c>
      <c r="CF419" s="249" t="s">
        <v>588</v>
      </c>
      <c r="CG419" s="249" t="s">
        <v>588</v>
      </c>
      <c r="CH419" s="261" t="s">
        <v>588</v>
      </c>
      <c r="CI419" s="165"/>
      <c r="CJ419" s="249" t="s">
        <v>588</v>
      </c>
      <c r="CK419" s="249" t="s">
        <v>588</v>
      </c>
      <c r="CL419" s="249" t="s">
        <v>588</v>
      </c>
      <c r="CM419" s="249" t="s">
        <v>588</v>
      </c>
      <c r="CN419" s="249" t="s">
        <v>588</v>
      </c>
      <c r="CO419" s="261" t="s">
        <v>588</v>
      </c>
      <c r="CP419" s="165"/>
      <c r="CQ419" s="249" t="s">
        <v>588</v>
      </c>
      <c r="CR419" s="249" t="s">
        <v>588</v>
      </c>
      <c r="CS419" s="249" t="s">
        <v>588</v>
      </c>
      <c r="CT419" s="249" t="s">
        <v>588</v>
      </c>
      <c r="CU419" s="249" t="s">
        <v>588</v>
      </c>
      <c r="CV419" s="261" t="s">
        <v>588</v>
      </c>
      <c r="CW419" s="165"/>
      <c r="CX419" s="249" t="s">
        <v>588</v>
      </c>
      <c r="CY419" s="249" t="s">
        <v>588</v>
      </c>
      <c r="CZ419" s="249" t="s">
        <v>588</v>
      </c>
      <c r="DA419" s="249" t="s">
        <v>588</v>
      </c>
      <c r="DB419" s="249" t="s">
        <v>588</v>
      </c>
      <c r="DC419" s="261" t="s">
        <v>588</v>
      </c>
      <c r="DD419" s="165"/>
      <c r="DE419" s="188" t="b" cm="1">
        <f t="array" aca="1" ref="DE419" ca="1">OR($G419=Forecast_Capex_Input!$BF$8:$BF$10)</f>
        <v>0</v>
      </c>
      <c r="DF419" s="188" cm="1">
        <f t="array" aca="1" ref="DF419" ca="1">IFERROR(INDEX(Forecast_Capex_Input!BG$12:BG$286,$X419)
*(INDEX(Forecast_Capex_Input!$H$12:$H$286,$X419)=Repex),0)
*$DE419</f>
        <v>0</v>
      </c>
      <c r="DG419" s="188" cm="1">
        <f t="array" aca="1" ref="DG419" ca="1">IFERROR(INDEX(Forecast_Capex_Input!BH$12:BH$286,$X419)
*(INDEX(Forecast_Capex_Input!$H$12:$H$286,$X419)=Repex),0)
*$DE419</f>
        <v>0</v>
      </c>
      <c r="DH419" s="188" cm="1">
        <f t="array" aca="1" ref="DH419" ca="1">IFERROR(INDEX(Forecast_Capex_Input!BI$12:BI$286,$X419)
*(INDEX(Forecast_Capex_Input!$H$12:$H$286,$X419)=Repex),0)
*$DE419</f>
        <v>0</v>
      </c>
      <c r="DI419" s="188" cm="1">
        <f t="array" aca="1" ref="DI419" ca="1">IFERROR(INDEX(Forecast_Capex_Input!BJ$12:BJ$286,$X419)
*(INDEX(Forecast_Capex_Input!$H$12:$H$286,$X419)=Repex),0)
*$DE419</f>
        <v>0</v>
      </c>
      <c r="DJ419" s="188" cm="1">
        <f t="array" aca="1" ref="DJ419" ca="1">IFERROR(INDEX(Forecast_Capex_Input!BK$12:BK$286,$X419)
*(INDEX(Forecast_Capex_Input!$H$12:$H$286,$X419)=Repex),0)
*$DE419</f>
        <v>0</v>
      </c>
      <c r="DK419" s="188" cm="1">
        <f t="array" aca="1" ref="DK419" ca="1">IFERROR(INDEX(Forecast_Capex_Input!BL$12:BL$286,$X419)
*(INDEX(Forecast_Capex_Input!$H$12:$H$286,$X419)=Repex),0)
*$DE419</f>
        <v>0</v>
      </c>
      <c r="DL419" s="165"/>
      <c r="DM419" s="188" t="b" cm="1">
        <f t="array" aca="1" ref="DM419" ca="1">OR($G419=Forecast_Capex_Input!$BN$8:$BN$9)</f>
        <v>1</v>
      </c>
      <c r="DN419" s="188" cm="1">
        <f t="array" aca="1" ref="DN419" ca="1">IFERROR(INDEX(Forecast_Capex_Input!BO$12:BO$286,$X419)
*(INDEX(Forecast_Capex_Input!$H$12:$H$286,$X419)=Repex),0)
*$DM419</f>
        <v>0</v>
      </c>
      <c r="DO419" s="188" cm="1">
        <f t="array" aca="1" ref="DO419" ca="1">IFERROR(INDEX(Forecast_Capex_Input!BP$12:BP$286,$X419)
*(INDEX(Forecast_Capex_Input!$H$12:$H$286,$X419)=Repex),0)
*$DM419</f>
        <v>0</v>
      </c>
      <c r="DP419" s="188" cm="1">
        <f t="array" aca="1" ref="DP419" ca="1">IFERROR(INDEX(Forecast_Capex_Input!BQ$12:BQ$286,$X419)
*(INDEX(Forecast_Capex_Input!$H$12:$H$286,$X419)=Repex),0)
*$DM419</f>
        <v>0</v>
      </c>
      <c r="DQ419" s="188" cm="1">
        <f t="array" aca="1" ref="DQ419" ca="1">IFERROR(INDEX(Forecast_Capex_Input!BR$12:BR$286,$X419)
*(INDEX(Forecast_Capex_Input!$H$12:$H$286,$X419)=Repex),0)
*$DM419</f>
        <v>0</v>
      </c>
      <c r="DR419" s="188" cm="1">
        <f t="array" aca="1" ref="DR419" ca="1">IFERROR(INDEX(Forecast_Capex_Input!BS$12:BS$286,$X419)
*(INDEX(Forecast_Capex_Input!$H$12:$H$286,$X419)=Repex),0)
*$DM419</f>
        <v>0</v>
      </c>
      <c r="DS419" s="165"/>
      <c r="DT419" s="188" t="b" cm="1">
        <f t="array" aca="1" ref="DT419" ca="1">OR($G419=Forecast_Capex_Input!$BU$8:$BU$10)</f>
        <v>0</v>
      </c>
      <c r="DU419" s="188" cm="1">
        <f t="array" aca="1" ref="DU419" ca="1">IFERROR(INDEX(Forecast_Capex_Input!BV$12:BV$286,$X419)
*(INDEX(Forecast_Capex_Input!$H$12:$H$286,$X419)=Repex),0)
*$DT419</f>
        <v>0</v>
      </c>
      <c r="DV419" s="188" cm="1">
        <f t="array" aca="1" ref="DV419" ca="1">IFERROR(INDEX(Forecast_Capex_Input!BW$12:BW$286,$X419)
*(INDEX(Forecast_Capex_Input!$H$12:$H$286,$X419)=Repex),0)
*$DT419</f>
        <v>0</v>
      </c>
      <c r="DW419" s="188" cm="1">
        <f t="array" aca="1" ref="DW419" ca="1">IFERROR(INDEX(Forecast_Capex_Input!BX$12:BX$286,$X419)
*(INDEX(Forecast_Capex_Input!$H$12:$H$286,$X419)=Repex),0)
*$DT419</f>
        <v>0</v>
      </c>
      <c r="DX419" s="188" cm="1">
        <f t="array" aca="1" ref="DX419" ca="1">IFERROR(INDEX(Forecast_Capex_Input!BY$12:BY$286,$X419)
*(INDEX(Forecast_Capex_Input!$H$12:$H$286,$X419)=Repex),0)
*$DT419</f>
        <v>0</v>
      </c>
      <c r="DY419" s="188" cm="1">
        <f t="array" aca="1" ref="DY419" ca="1">IFERROR(INDEX(Forecast_Capex_Input!BZ$12:BZ$286,$X419)
*(INDEX(Forecast_Capex_Input!$H$12:$H$286,$X419)=Repex),0)
*$DT419</f>
        <v>0</v>
      </c>
      <c r="DZ419" s="188" cm="1">
        <f t="array" aca="1" ref="DZ419" ca="1">IFERROR(INDEX(Forecast_Capex_Input!CA$12:CA$286,$X419)
*(INDEX(Forecast_Capex_Input!$H$12:$H$286,$X419)=Repex),0)
*$DT419</f>
        <v>0</v>
      </c>
      <c r="EA419" s="188" cm="1">
        <f t="array" aca="1" ref="EA419" ca="1">IFERROR(INDEX(Forecast_Capex_Input!CB$12:CB$286,$X419)
*(INDEX(Forecast_Capex_Input!$H$12:$H$286,$X419)=Repex),0)
*$DT419</f>
        <v>0</v>
      </c>
      <c r="EB419" s="188" cm="1">
        <f t="array" aca="1" ref="EB419" ca="1">IFERROR(INDEX(Forecast_Capex_Input!CC$12:CC$286,$X419)
*(INDEX(Forecast_Capex_Input!$H$12:$H$286,$X419)=Repex),0)
*$DT419</f>
        <v>0</v>
      </c>
      <c r="EC419" s="165"/>
      <c r="ED419" s="156" t="s">
        <v>588</v>
      </c>
      <c r="EE419" s="259" t="s">
        <v>588</v>
      </c>
    </row>
    <row r="420" spans="3:135" x14ac:dyDescent="0.2">
      <c r="C420" s="174">
        <f t="shared" si="304"/>
        <v>410</v>
      </c>
      <c r="D420" s="167" t="str" cm="1">
        <f t="array" ref="D420">IFERROR(INDEX(Forecast_Capex_Input!$D$12:$D$286,$X420),NA)</f>
        <v>Supply to Strathnairn area  (EVOEnergy)</v>
      </c>
      <c r="E420" s="172" t="b" cm="1">
        <f t="array" ref="E420">IF($X420=NA,NA,INDEX(Forecast_Capex_Input!$E$12:$E$286,$X420))</f>
        <v>1</v>
      </c>
      <c r="F420" s="167" t="str" cm="1">
        <f t="array" aca="1" ref="F420" ca="1">IFERROR(INDEX(General!$E$25:$E$26,$Y420),NA)</f>
        <v>Labour</v>
      </c>
      <c r="G420" s="167" t="str" cm="1">
        <f t="array" aca="1" ref="G420" ca="1">IFERROR(INDEX(Forecast_Capex_Input!$AI$11:$BB$11,$AA420),NA)</f>
        <v>Secondary Systems</v>
      </c>
      <c r="H420" s="189" cm="1">
        <f t="array" aca="1" ref="H420" ca="1">IFERROR(INDEX(Forecast_Capex_Input!$AI$12:$BB$286,$X420,$AA420),NA)</f>
        <v>0.2</v>
      </c>
      <c r="I420" s="199" t="str" cm="1">
        <f t="array" ref="I420">IFERROR(INDEX(Forecast_Capex_Input!$F$12:$F$286,$X420),NA)</f>
        <v>Connections</v>
      </c>
      <c r="J420" s="199" t="str" cm="1">
        <f t="array" ref="J420">IFERROR(INDEX(Forecast_Capex_Input!G$12:G$286,$X420),NA)</f>
        <v>Connections</v>
      </c>
      <c r="K420" s="199" t="str" cm="1">
        <f t="array" ref="K420">IFERROR(INDEX(Forecast_Capex_Input!H$12:H$286,$X420),NA)</f>
        <v>Augex</v>
      </c>
      <c r="L420" s="199" t="str" cm="1">
        <f t="array" ref="L420">IFERROR(INDEX(Forecast_Capex_Input!I$12:I$286,$X420),NA)</f>
        <v>Connections</v>
      </c>
      <c r="M420" s="199" t="str" cm="1">
        <f t="array" ref="M420">IFERROR(INDEX(Forecast_Capex_Input!J$12:J$286,$X420),NA)</f>
        <v>N/A</v>
      </c>
      <c r="N420" s="199" t="str" cm="1">
        <f t="array" ref="N420">IFERROR(INDEX(Forecast_Capex_Input!K$12:K$286,$X420),NA)</f>
        <v>N/A</v>
      </c>
      <c r="O420" s="199" t="str" cm="1">
        <f t="array" ref="O420">IFERROR(INDEX(Forecast_Capex_Input!L$12:L$286,$X420),NA)</f>
        <v>N/A</v>
      </c>
      <c r="P420" s="199" t="str" cm="1">
        <f t="array" ref="P420">IFERROR(INDEX(Forecast_Capex_Input!M$12:M$286,$X420),NA)</f>
        <v>N/A</v>
      </c>
      <c r="Q420" s="172" t="str" cm="1">
        <f t="array" ref="Q420">IFERROR(INDEX(Forecast_Capex_Input!N$12:N$286,$X420),NA)</f>
        <v>Yes</v>
      </c>
      <c r="R420" s="265" cm="1">
        <f t="array" ref="R420">IFERROR(INDEX(Forecast_Capex_Input!O$12:O$286,$X420),0)</f>
        <v>0</v>
      </c>
      <c r="S420" s="172" t="str" cm="1">
        <f t="array" ref="S420">IFERROR(INDEX(Forecast_Capex_Input!P$12:P$286,$X420),0)</f>
        <v>Localised maximum demand growth</v>
      </c>
      <c r="T420" s="199" t="str" cm="1">
        <f t="array" aca="1" ref="T420" ca="1">IFERROR(INDEX(General!$K$84:$K$103,$AA420),NA)</f>
        <v>Secondary Systems (2018-23)</v>
      </c>
      <c r="U420" s="188" cm="1">
        <f t="array" aca="1" ref="U420" ca="1">IFERROR(
IF($F420=General!$E$25,INDEX(Forecast_Capex_Input!S$12:S$286,$X420),
INDEX(Forecast_Capex_Input!T$12:T$286,$X420)),0)</f>
        <v>0.28000000000000003</v>
      </c>
      <c r="V420" s="222" t="b">
        <f>IFERROR(INDEX(Overheads!$T$19:$T$26,MATCH($I420,Overheads!$E$19:$E$26,0)),FALSE)</f>
        <v>1</v>
      </c>
      <c r="W420" s="165"/>
      <c r="X420" s="174">
        <f>IFERROR(
IF(MATCH($C420,Forecast_Capex_Input!$CI$12:$CI$286,1)+1&gt;MAX(Forecast_Capex_Input!$C$12:$C$286),NA,
MATCH($C420,Forecast_Capex_Input!$CI$12:$CI$286,1)+1),1)</f>
        <v>156</v>
      </c>
      <c r="Y420" s="174" cm="1">
        <f t="array" aca="1" ref="Y420" ca="1">IFERROR(
IF(X419&lt;&gt;X420,1,
IF(COUNTIF(OFFSET(Y419,0,0,-INDEX(Forecast_Capex_Input!$CG$12:$CG$286,$X420)),Y419)=INDEX(Forecast_Capex_Input!$CG$12:$CG$286,$X420),Y419+1,Y419)),NA)</f>
        <v>1</v>
      </c>
      <c r="Z420" s="174" cm="1">
        <f t="array" ref="Z420">IFERROR($C420-IF($X420=1,1,INDEX(Forecast_Capex_Input!$CI$12:$CI$286,$X420-1))+1,NA)</f>
        <v>2</v>
      </c>
      <c r="AA420" s="174" cm="1">
        <f t="array" aca="1" ref="AA420" ca="1">IFERROR(IF(Y420=1,
INDEX(Forecast_Capex_Input!$AI$10:$BB$10,SMALL(IF(INDEX(Forecast_Capex_Input!$AI$12:$BB$286,$X420,0)&gt;0,COLUMN(Forecast_Capex_Input!$AI$10:$BB$10)-COLUMN(Forecast_Capex_Input!$AI$12)+1),ROWS(OFFSET(AA419,0,0,-$Z420)))),
OFFSET(AA419,-INDEX(Forecast_Capex_Input!$CG$12:$CG$286,$X420)+1,0)),NA)</f>
        <v>4</v>
      </c>
      <c r="AB420" s="174">
        <f t="shared" ca="1" si="273"/>
        <v>1</v>
      </c>
      <c r="AC420" s="222" t="b">
        <f t="shared" si="305"/>
        <v>0</v>
      </c>
      <c r="AD420" s="220" t="b">
        <v>0</v>
      </c>
      <c r="AE420" s="222" t="b">
        <f t="shared" si="274"/>
        <v>1</v>
      </c>
      <c r="AF420" s="165"/>
      <c r="AG420" s="249" t="s">
        <v>588</v>
      </c>
      <c r="AH420" s="249" t="s">
        <v>588</v>
      </c>
      <c r="AI420" s="249" t="s">
        <v>588</v>
      </c>
      <c r="AJ420" s="249" t="s">
        <v>588</v>
      </c>
      <c r="AK420" s="249" t="s">
        <v>588</v>
      </c>
      <c r="AL420" s="261" t="s">
        <v>588</v>
      </c>
      <c r="AM420" s="165"/>
      <c r="AN420" s="249" t="s">
        <v>588</v>
      </c>
      <c r="AO420" s="249" t="s">
        <v>588</v>
      </c>
      <c r="AP420" s="249" t="s">
        <v>588</v>
      </c>
      <c r="AQ420" s="249" t="s">
        <v>588</v>
      </c>
      <c r="AR420" s="249" t="s">
        <v>588</v>
      </c>
      <c r="AS420" s="261" t="s">
        <v>588</v>
      </c>
      <c r="AT420" s="165"/>
      <c r="AU420" s="249" t="s">
        <v>588</v>
      </c>
      <c r="AV420" s="249" t="s">
        <v>588</v>
      </c>
      <c r="AW420" s="249" t="s">
        <v>588</v>
      </c>
      <c r="AX420" s="249" t="s">
        <v>588</v>
      </c>
      <c r="AY420" s="249" t="s">
        <v>588</v>
      </c>
      <c r="AZ420" s="261" t="s">
        <v>588</v>
      </c>
      <c r="BA420" s="165"/>
      <c r="BB420" s="249" t="s">
        <v>588</v>
      </c>
      <c r="BC420" s="249" t="s">
        <v>588</v>
      </c>
      <c r="BD420" s="249" t="s">
        <v>588</v>
      </c>
      <c r="BE420" s="249" t="s">
        <v>588</v>
      </c>
      <c r="BF420" s="249" t="s">
        <v>588</v>
      </c>
      <c r="BG420" s="261" t="s">
        <v>588</v>
      </c>
      <c r="BH420" s="165"/>
      <c r="BI420" s="249" t="s">
        <v>588</v>
      </c>
      <c r="BJ420" s="249" t="s">
        <v>588</v>
      </c>
      <c r="BK420" s="249" t="s">
        <v>588</v>
      </c>
      <c r="BL420" s="249" t="s">
        <v>588</v>
      </c>
      <c r="BM420" s="249" t="s">
        <v>588</v>
      </c>
      <c r="BN420" s="261" t="s">
        <v>588</v>
      </c>
      <c r="BO420" s="165"/>
      <c r="BP420" s="262" t="s">
        <v>588</v>
      </c>
      <c r="BQ420" s="262" t="s">
        <v>588</v>
      </c>
      <c r="BR420" s="262" t="s">
        <v>588</v>
      </c>
      <c r="BS420" s="262" t="s">
        <v>588</v>
      </c>
      <c r="BT420" s="262" t="s">
        <v>588</v>
      </c>
      <c r="BU420" s="165"/>
      <c r="BV420" s="249" t="s">
        <v>588</v>
      </c>
      <c r="BW420" s="249" t="s">
        <v>588</v>
      </c>
      <c r="BX420" s="249" t="s">
        <v>588</v>
      </c>
      <c r="BY420" s="249" t="s">
        <v>588</v>
      </c>
      <c r="BZ420" s="249" t="s">
        <v>588</v>
      </c>
      <c r="CA420" s="261" t="s">
        <v>588</v>
      </c>
      <c r="CB420" s="165"/>
      <c r="CC420" s="249" t="s">
        <v>588</v>
      </c>
      <c r="CD420" s="249" t="s">
        <v>588</v>
      </c>
      <c r="CE420" s="249" t="s">
        <v>588</v>
      </c>
      <c r="CF420" s="249" t="s">
        <v>588</v>
      </c>
      <c r="CG420" s="249" t="s">
        <v>588</v>
      </c>
      <c r="CH420" s="261" t="s">
        <v>588</v>
      </c>
      <c r="CI420" s="165"/>
      <c r="CJ420" s="249" t="s">
        <v>588</v>
      </c>
      <c r="CK420" s="249" t="s">
        <v>588</v>
      </c>
      <c r="CL420" s="249" t="s">
        <v>588</v>
      </c>
      <c r="CM420" s="249" t="s">
        <v>588</v>
      </c>
      <c r="CN420" s="249" t="s">
        <v>588</v>
      </c>
      <c r="CO420" s="261" t="s">
        <v>588</v>
      </c>
      <c r="CP420" s="165"/>
      <c r="CQ420" s="249" t="s">
        <v>588</v>
      </c>
      <c r="CR420" s="249" t="s">
        <v>588</v>
      </c>
      <c r="CS420" s="249" t="s">
        <v>588</v>
      </c>
      <c r="CT420" s="249" t="s">
        <v>588</v>
      </c>
      <c r="CU420" s="249" t="s">
        <v>588</v>
      </c>
      <c r="CV420" s="261" t="s">
        <v>588</v>
      </c>
      <c r="CW420" s="165"/>
      <c r="CX420" s="249" t="s">
        <v>588</v>
      </c>
      <c r="CY420" s="249" t="s">
        <v>588</v>
      </c>
      <c r="CZ420" s="249" t="s">
        <v>588</v>
      </c>
      <c r="DA420" s="249" t="s">
        <v>588</v>
      </c>
      <c r="DB420" s="249" t="s">
        <v>588</v>
      </c>
      <c r="DC420" s="261" t="s">
        <v>588</v>
      </c>
      <c r="DD420" s="165"/>
      <c r="DE420" s="188" t="b" cm="1">
        <f t="array" aca="1" ref="DE420" ca="1">OR($G420=Forecast_Capex_Input!$BF$8:$BF$10)</f>
        <v>0</v>
      </c>
      <c r="DF420" s="188" cm="1">
        <f t="array" aca="1" ref="DF420" ca="1">IFERROR(INDEX(Forecast_Capex_Input!BG$12:BG$286,$X420)
*(INDEX(Forecast_Capex_Input!$H$12:$H$286,$X420)=Repex),0)
*$DE420</f>
        <v>0</v>
      </c>
      <c r="DG420" s="188" cm="1">
        <f t="array" aca="1" ref="DG420" ca="1">IFERROR(INDEX(Forecast_Capex_Input!BH$12:BH$286,$X420)
*(INDEX(Forecast_Capex_Input!$H$12:$H$286,$X420)=Repex),0)
*$DE420</f>
        <v>0</v>
      </c>
      <c r="DH420" s="188" cm="1">
        <f t="array" aca="1" ref="DH420" ca="1">IFERROR(INDEX(Forecast_Capex_Input!BI$12:BI$286,$X420)
*(INDEX(Forecast_Capex_Input!$H$12:$H$286,$X420)=Repex),0)
*$DE420</f>
        <v>0</v>
      </c>
      <c r="DI420" s="188" cm="1">
        <f t="array" aca="1" ref="DI420" ca="1">IFERROR(INDEX(Forecast_Capex_Input!BJ$12:BJ$286,$X420)
*(INDEX(Forecast_Capex_Input!$H$12:$H$286,$X420)=Repex),0)
*$DE420</f>
        <v>0</v>
      </c>
      <c r="DJ420" s="188" cm="1">
        <f t="array" aca="1" ref="DJ420" ca="1">IFERROR(INDEX(Forecast_Capex_Input!BK$12:BK$286,$X420)
*(INDEX(Forecast_Capex_Input!$H$12:$H$286,$X420)=Repex),0)
*$DE420</f>
        <v>0</v>
      </c>
      <c r="DK420" s="188" cm="1">
        <f t="array" aca="1" ref="DK420" ca="1">IFERROR(INDEX(Forecast_Capex_Input!BL$12:BL$286,$X420)
*(INDEX(Forecast_Capex_Input!$H$12:$H$286,$X420)=Repex),0)
*$DE420</f>
        <v>0</v>
      </c>
      <c r="DL420" s="165"/>
      <c r="DM420" s="188" t="b" cm="1">
        <f t="array" aca="1" ref="DM420" ca="1">OR($G420=Forecast_Capex_Input!$BN$8:$BN$9)</f>
        <v>0</v>
      </c>
      <c r="DN420" s="188" cm="1">
        <f t="array" aca="1" ref="DN420" ca="1">IFERROR(INDEX(Forecast_Capex_Input!BO$12:BO$286,$X420)
*(INDEX(Forecast_Capex_Input!$H$12:$H$286,$X420)=Repex),0)
*$DM420</f>
        <v>0</v>
      </c>
      <c r="DO420" s="188" cm="1">
        <f t="array" aca="1" ref="DO420" ca="1">IFERROR(INDEX(Forecast_Capex_Input!BP$12:BP$286,$X420)
*(INDEX(Forecast_Capex_Input!$H$12:$H$286,$X420)=Repex),0)
*$DM420</f>
        <v>0</v>
      </c>
      <c r="DP420" s="188" cm="1">
        <f t="array" aca="1" ref="DP420" ca="1">IFERROR(INDEX(Forecast_Capex_Input!BQ$12:BQ$286,$X420)
*(INDEX(Forecast_Capex_Input!$H$12:$H$286,$X420)=Repex),0)
*$DM420</f>
        <v>0</v>
      </c>
      <c r="DQ420" s="188" cm="1">
        <f t="array" aca="1" ref="DQ420" ca="1">IFERROR(INDEX(Forecast_Capex_Input!BR$12:BR$286,$X420)
*(INDEX(Forecast_Capex_Input!$H$12:$H$286,$X420)=Repex),0)
*$DM420</f>
        <v>0</v>
      </c>
      <c r="DR420" s="188" cm="1">
        <f t="array" aca="1" ref="DR420" ca="1">IFERROR(INDEX(Forecast_Capex_Input!BS$12:BS$286,$X420)
*(INDEX(Forecast_Capex_Input!$H$12:$H$286,$X420)=Repex),0)
*$DM420</f>
        <v>0</v>
      </c>
      <c r="DS420" s="165"/>
      <c r="DT420" s="188" t="b" cm="1">
        <f t="array" aca="1" ref="DT420" ca="1">OR($G420=Forecast_Capex_Input!$BU$8:$BU$10)</f>
        <v>1</v>
      </c>
      <c r="DU420" s="188" cm="1">
        <f t="array" aca="1" ref="DU420" ca="1">IFERROR(INDEX(Forecast_Capex_Input!BV$12:BV$286,$X420)
*(INDEX(Forecast_Capex_Input!$H$12:$H$286,$X420)=Repex),0)
*$DT420</f>
        <v>0</v>
      </c>
      <c r="DV420" s="188" cm="1">
        <f t="array" aca="1" ref="DV420" ca="1">IFERROR(INDEX(Forecast_Capex_Input!BW$12:BW$286,$X420)
*(INDEX(Forecast_Capex_Input!$H$12:$H$286,$X420)=Repex),0)
*$DT420</f>
        <v>0</v>
      </c>
      <c r="DW420" s="188" cm="1">
        <f t="array" aca="1" ref="DW420" ca="1">IFERROR(INDEX(Forecast_Capex_Input!BX$12:BX$286,$X420)
*(INDEX(Forecast_Capex_Input!$H$12:$H$286,$X420)=Repex),0)
*$DT420</f>
        <v>0</v>
      </c>
      <c r="DX420" s="188" cm="1">
        <f t="array" aca="1" ref="DX420" ca="1">IFERROR(INDEX(Forecast_Capex_Input!BY$12:BY$286,$X420)
*(INDEX(Forecast_Capex_Input!$H$12:$H$286,$X420)=Repex),0)
*$DT420</f>
        <v>0</v>
      </c>
      <c r="DY420" s="188" cm="1">
        <f t="array" aca="1" ref="DY420" ca="1">IFERROR(INDEX(Forecast_Capex_Input!BZ$12:BZ$286,$X420)
*(INDEX(Forecast_Capex_Input!$H$12:$H$286,$X420)=Repex),0)
*$DT420</f>
        <v>0</v>
      </c>
      <c r="DZ420" s="188" cm="1">
        <f t="array" aca="1" ref="DZ420" ca="1">IFERROR(INDEX(Forecast_Capex_Input!CA$12:CA$286,$X420)
*(INDEX(Forecast_Capex_Input!$H$12:$H$286,$X420)=Repex),0)
*$DT420</f>
        <v>0</v>
      </c>
      <c r="EA420" s="188" cm="1">
        <f t="array" aca="1" ref="EA420" ca="1">IFERROR(INDEX(Forecast_Capex_Input!CB$12:CB$286,$X420)
*(INDEX(Forecast_Capex_Input!$H$12:$H$286,$X420)=Repex),0)
*$DT420</f>
        <v>0</v>
      </c>
      <c r="EB420" s="188" cm="1">
        <f t="array" aca="1" ref="EB420" ca="1">IFERROR(INDEX(Forecast_Capex_Input!CC$12:CC$286,$X420)
*(INDEX(Forecast_Capex_Input!$H$12:$H$286,$X420)=Repex),0)
*$DT420</f>
        <v>0</v>
      </c>
      <c r="EC420" s="165"/>
      <c r="ED420" s="156" t="s">
        <v>588</v>
      </c>
      <c r="EE420" s="259" t="s">
        <v>588</v>
      </c>
    </row>
    <row r="421" spans="3:135" x14ac:dyDescent="0.2">
      <c r="C421" s="174">
        <f t="shared" si="304"/>
        <v>411</v>
      </c>
      <c r="D421" s="167" t="str" cm="1">
        <f t="array" ref="D421">IFERROR(INDEX(Forecast_Capex_Input!$D$12:$D$286,$X421),NA)</f>
        <v>Supply to Strathnairn area  (EVOEnergy)</v>
      </c>
      <c r="E421" s="172" t="b" cm="1">
        <f t="array" ref="E421">IF($X421=NA,NA,INDEX(Forecast_Capex_Input!$E$12:$E$286,$X421))</f>
        <v>1</v>
      </c>
      <c r="F421" s="167" t="str" cm="1">
        <f t="array" aca="1" ref="F421" ca="1">IFERROR(INDEX(General!$E$25:$E$26,$Y421),NA)</f>
        <v>Non-Labour</v>
      </c>
      <c r="G421" s="167" t="str" cm="1">
        <f t="array" aca="1" ref="G421" ca="1">IFERROR(INDEX(Forecast_Capex_Input!$AI$11:$BB$11,$AA421),NA)</f>
        <v>Substations</v>
      </c>
      <c r="H421" s="189" cm="1">
        <f t="array" aca="1" ref="H421" ca="1">IFERROR(INDEX(Forecast_Capex_Input!$AI$12:$BB$286,$X421,$AA421),NA)</f>
        <v>0.8</v>
      </c>
      <c r="I421" s="199" t="str" cm="1">
        <f t="array" ref="I421">IFERROR(INDEX(Forecast_Capex_Input!$F$12:$F$286,$X421),NA)</f>
        <v>Connections</v>
      </c>
      <c r="J421" s="199" t="str" cm="1">
        <f t="array" ref="J421">IFERROR(INDEX(Forecast_Capex_Input!G$12:G$286,$X421),NA)</f>
        <v>Connections</v>
      </c>
      <c r="K421" s="199" t="str" cm="1">
        <f t="array" ref="K421">IFERROR(INDEX(Forecast_Capex_Input!H$12:H$286,$X421),NA)</f>
        <v>Augex</v>
      </c>
      <c r="L421" s="199" t="str" cm="1">
        <f t="array" ref="L421">IFERROR(INDEX(Forecast_Capex_Input!I$12:I$286,$X421),NA)</f>
        <v>Connections</v>
      </c>
      <c r="M421" s="199" t="str" cm="1">
        <f t="array" ref="M421">IFERROR(INDEX(Forecast_Capex_Input!J$12:J$286,$X421),NA)</f>
        <v>N/A</v>
      </c>
      <c r="N421" s="199" t="str" cm="1">
        <f t="array" ref="N421">IFERROR(INDEX(Forecast_Capex_Input!K$12:K$286,$X421),NA)</f>
        <v>N/A</v>
      </c>
      <c r="O421" s="199" t="str" cm="1">
        <f t="array" ref="O421">IFERROR(INDEX(Forecast_Capex_Input!L$12:L$286,$X421),NA)</f>
        <v>N/A</v>
      </c>
      <c r="P421" s="199" t="str" cm="1">
        <f t="array" ref="P421">IFERROR(INDEX(Forecast_Capex_Input!M$12:M$286,$X421),NA)</f>
        <v>N/A</v>
      </c>
      <c r="Q421" s="172" t="str" cm="1">
        <f t="array" ref="Q421">IFERROR(INDEX(Forecast_Capex_Input!N$12:N$286,$X421),NA)</f>
        <v>Yes</v>
      </c>
      <c r="R421" s="265" cm="1">
        <f t="array" ref="R421">IFERROR(INDEX(Forecast_Capex_Input!O$12:O$286,$X421),0)</f>
        <v>0</v>
      </c>
      <c r="S421" s="172" t="str" cm="1">
        <f t="array" ref="S421">IFERROR(INDEX(Forecast_Capex_Input!P$12:P$286,$X421),0)</f>
        <v>Localised maximum demand growth</v>
      </c>
      <c r="T421" s="199" t="str" cm="1">
        <f t="array" aca="1" ref="T421" ca="1">IFERROR(INDEX(General!$K$84:$K$103,$AA421),NA)</f>
        <v>Substations (2018 onwards)</v>
      </c>
      <c r="U421" s="188" cm="1">
        <f t="array" aca="1" ref="U421" ca="1">IFERROR(
IF($F421=General!$E$25,INDEX(Forecast_Capex_Input!S$12:S$286,$X421),
INDEX(Forecast_Capex_Input!T$12:T$286,$X421)),0)</f>
        <v>0.72</v>
      </c>
      <c r="V421" s="222" t="b">
        <f>IFERROR(INDEX(Overheads!$T$19:$T$26,MATCH($I421,Overheads!$E$19:$E$26,0)),FALSE)</f>
        <v>1</v>
      </c>
      <c r="W421" s="165"/>
      <c r="X421" s="174">
        <f>IFERROR(
IF(MATCH($C421,Forecast_Capex_Input!$CI$12:$CI$286,1)+1&gt;MAX(Forecast_Capex_Input!$C$12:$C$286),NA,
MATCH($C421,Forecast_Capex_Input!$CI$12:$CI$286,1)+1),1)</f>
        <v>156</v>
      </c>
      <c r="Y421" s="174" cm="1">
        <f t="array" aca="1" ref="Y421" ca="1">IFERROR(
IF(X420&lt;&gt;X421,1,
IF(COUNTIF(OFFSET(Y420,0,0,-INDEX(Forecast_Capex_Input!$CG$12:$CG$286,$X421)),Y420)=INDEX(Forecast_Capex_Input!$CG$12:$CG$286,$X421),Y420+1,Y420)),NA)</f>
        <v>2</v>
      </c>
      <c r="Z421" s="174" cm="1">
        <f t="array" ref="Z421">IFERROR($C421-IF($X421=1,1,INDEX(Forecast_Capex_Input!$CI$12:$CI$286,$X421-1))+1,NA)</f>
        <v>3</v>
      </c>
      <c r="AA421" s="174" cm="1">
        <f t="array" aca="1" ref="AA421" ca="1">IFERROR(IF(Y421=1,
INDEX(Forecast_Capex_Input!$AI$10:$BB$10,SMALL(IF(INDEX(Forecast_Capex_Input!$AI$12:$BB$286,$X421,0)&gt;0,COLUMN(Forecast_Capex_Input!$AI$10:$BB$10)-COLUMN(Forecast_Capex_Input!$AI$12)+1),ROWS(OFFSET(AA420,0,0,-$Z421)))),
OFFSET(AA420,-INDEX(Forecast_Capex_Input!$CG$12:$CG$286,$X421)+1,0)),NA)</f>
        <v>3</v>
      </c>
      <c r="AB421" s="174">
        <f t="shared" ca="1" si="273"/>
        <v>2</v>
      </c>
      <c r="AC421" s="222" t="b">
        <f t="shared" si="305"/>
        <v>0</v>
      </c>
      <c r="AD421" s="220" t="b">
        <v>0</v>
      </c>
      <c r="AE421" s="222" t="b">
        <f t="shared" si="274"/>
        <v>1</v>
      </c>
      <c r="AF421" s="165"/>
      <c r="AG421" s="249" t="s">
        <v>588</v>
      </c>
      <c r="AH421" s="249" t="s">
        <v>588</v>
      </c>
      <c r="AI421" s="249" t="s">
        <v>588</v>
      </c>
      <c r="AJ421" s="249" t="s">
        <v>588</v>
      </c>
      <c r="AK421" s="249" t="s">
        <v>588</v>
      </c>
      <c r="AL421" s="261" t="s">
        <v>588</v>
      </c>
      <c r="AM421" s="165"/>
      <c r="AN421" s="249" t="s">
        <v>588</v>
      </c>
      <c r="AO421" s="249" t="s">
        <v>588</v>
      </c>
      <c r="AP421" s="249" t="s">
        <v>588</v>
      </c>
      <c r="AQ421" s="249" t="s">
        <v>588</v>
      </c>
      <c r="AR421" s="249" t="s">
        <v>588</v>
      </c>
      <c r="AS421" s="261" t="s">
        <v>588</v>
      </c>
      <c r="AT421" s="165"/>
      <c r="AU421" s="249" t="s">
        <v>588</v>
      </c>
      <c r="AV421" s="249" t="s">
        <v>588</v>
      </c>
      <c r="AW421" s="249" t="s">
        <v>588</v>
      </c>
      <c r="AX421" s="249" t="s">
        <v>588</v>
      </c>
      <c r="AY421" s="249" t="s">
        <v>588</v>
      </c>
      <c r="AZ421" s="261" t="s">
        <v>588</v>
      </c>
      <c r="BA421" s="165"/>
      <c r="BB421" s="249" t="s">
        <v>588</v>
      </c>
      <c r="BC421" s="249" t="s">
        <v>588</v>
      </c>
      <c r="BD421" s="249" t="s">
        <v>588</v>
      </c>
      <c r="BE421" s="249" t="s">
        <v>588</v>
      </c>
      <c r="BF421" s="249" t="s">
        <v>588</v>
      </c>
      <c r="BG421" s="261" t="s">
        <v>588</v>
      </c>
      <c r="BH421" s="165"/>
      <c r="BI421" s="249" t="s">
        <v>588</v>
      </c>
      <c r="BJ421" s="249" t="s">
        <v>588</v>
      </c>
      <c r="BK421" s="249" t="s">
        <v>588</v>
      </c>
      <c r="BL421" s="249" t="s">
        <v>588</v>
      </c>
      <c r="BM421" s="249" t="s">
        <v>588</v>
      </c>
      <c r="BN421" s="261" t="s">
        <v>588</v>
      </c>
      <c r="BO421" s="165"/>
      <c r="BP421" s="262" t="s">
        <v>588</v>
      </c>
      <c r="BQ421" s="262" t="s">
        <v>588</v>
      </c>
      <c r="BR421" s="262" t="s">
        <v>588</v>
      </c>
      <c r="BS421" s="262" t="s">
        <v>588</v>
      </c>
      <c r="BT421" s="262" t="s">
        <v>588</v>
      </c>
      <c r="BU421" s="165"/>
      <c r="BV421" s="249" t="s">
        <v>588</v>
      </c>
      <c r="BW421" s="249" t="s">
        <v>588</v>
      </c>
      <c r="BX421" s="249" t="s">
        <v>588</v>
      </c>
      <c r="BY421" s="249" t="s">
        <v>588</v>
      </c>
      <c r="BZ421" s="249" t="s">
        <v>588</v>
      </c>
      <c r="CA421" s="261" t="s">
        <v>588</v>
      </c>
      <c r="CB421" s="165"/>
      <c r="CC421" s="249" t="s">
        <v>588</v>
      </c>
      <c r="CD421" s="249" t="s">
        <v>588</v>
      </c>
      <c r="CE421" s="249" t="s">
        <v>588</v>
      </c>
      <c r="CF421" s="249" t="s">
        <v>588</v>
      </c>
      <c r="CG421" s="249" t="s">
        <v>588</v>
      </c>
      <c r="CH421" s="261" t="s">
        <v>588</v>
      </c>
      <c r="CI421" s="165"/>
      <c r="CJ421" s="249" t="s">
        <v>588</v>
      </c>
      <c r="CK421" s="249" t="s">
        <v>588</v>
      </c>
      <c r="CL421" s="249" t="s">
        <v>588</v>
      </c>
      <c r="CM421" s="249" t="s">
        <v>588</v>
      </c>
      <c r="CN421" s="249" t="s">
        <v>588</v>
      </c>
      <c r="CO421" s="261" t="s">
        <v>588</v>
      </c>
      <c r="CP421" s="165"/>
      <c r="CQ421" s="249" t="s">
        <v>588</v>
      </c>
      <c r="CR421" s="249" t="s">
        <v>588</v>
      </c>
      <c r="CS421" s="249" t="s">
        <v>588</v>
      </c>
      <c r="CT421" s="249" t="s">
        <v>588</v>
      </c>
      <c r="CU421" s="249" t="s">
        <v>588</v>
      </c>
      <c r="CV421" s="261" t="s">
        <v>588</v>
      </c>
      <c r="CW421" s="165"/>
      <c r="CX421" s="249" t="s">
        <v>588</v>
      </c>
      <c r="CY421" s="249" t="s">
        <v>588</v>
      </c>
      <c r="CZ421" s="249" t="s">
        <v>588</v>
      </c>
      <c r="DA421" s="249" t="s">
        <v>588</v>
      </c>
      <c r="DB421" s="249" t="s">
        <v>588</v>
      </c>
      <c r="DC421" s="261" t="s">
        <v>588</v>
      </c>
      <c r="DD421" s="165"/>
      <c r="DE421" s="188" t="b" cm="1">
        <f t="array" aca="1" ref="DE421" ca="1">OR($G421=Forecast_Capex_Input!$BF$8:$BF$10)</f>
        <v>0</v>
      </c>
      <c r="DF421" s="188" cm="1">
        <f t="array" aca="1" ref="DF421" ca="1">IFERROR(INDEX(Forecast_Capex_Input!BG$12:BG$286,$X421)
*(INDEX(Forecast_Capex_Input!$H$12:$H$286,$X421)=Repex),0)
*$DE421</f>
        <v>0</v>
      </c>
      <c r="DG421" s="188" cm="1">
        <f t="array" aca="1" ref="DG421" ca="1">IFERROR(INDEX(Forecast_Capex_Input!BH$12:BH$286,$X421)
*(INDEX(Forecast_Capex_Input!$H$12:$H$286,$X421)=Repex),0)
*$DE421</f>
        <v>0</v>
      </c>
      <c r="DH421" s="188" cm="1">
        <f t="array" aca="1" ref="DH421" ca="1">IFERROR(INDEX(Forecast_Capex_Input!BI$12:BI$286,$X421)
*(INDEX(Forecast_Capex_Input!$H$12:$H$286,$X421)=Repex),0)
*$DE421</f>
        <v>0</v>
      </c>
      <c r="DI421" s="188" cm="1">
        <f t="array" aca="1" ref="DI421" ca="1">IFERROR(INDEX(Forecast_Capex_Input!BJ$12:BJ$286,$X421)
*(INDEX(Forecast_Capex_Input!$H$12:$H$286,$X421)=Repex),0)
*$DE421</f>
        <v>0</v>
      </c>
      <c r="DJ421" s="188" cm="1">
        <f t="array" aca="1" ref="DJ421" ca="1">IFERROR(INDEX(Forecast_Capex_Input!BK$12:BK$286,$X421)
*(INDEX(Forecast_Capex_Input!$H$12:$H$286,$X421)=Repex),0)
*$DE421</f>
        <v>0</v>
      </c>
      <c r="DK421" s="188" cm="1">
        <f t="array" aca="1" ref="DK421" ca="1">IFERROR(INDEX(Forecast_Capex_Input!BL$12:BL$286,$X421)
*(INDEX(Forecast_Capex_Input!$H$12:$H$286,$X421)=Repex),0)
*$DE421</f>
        <v>0</v>
      </c>
      <c r="DL421" s="165"/>
      <c r="DM421" s="188" t="b" cm="1">
        <f t="array" aca="1" ref="DM421" ca="1">OR($G421=Forecast_Capex_Input!$BN$8:$BN$9)</f>
        <v>1</v>
      </c>
      <c r="DN421" s="188" cm="1">
        <f t="array" aca="1" ref="DN421" ca="1">IFERROR(INDEX(Forecast_Capex_Input!BO$12:BO$286,$X421)
*(INDEX(Forecast_Capex_Input!$H$12:$H$286,$X421)=Repex),0)
*$DM421</f>
        <v>0</v>
      </c>
      <c r="DO421" s="188" cm="1">
        <f t="array" aca="1" ref="DO421" ca="1">IFERROR(INDEX(Forecast_Capex_Input!BP$12:BP$286,$X421)
*(INDEX(Forecast_Capex_Input!$H$12:$H$286,$X421)=Repex),0)
*$DM421</f>
        <v>0</v>
      </c>
      <c r="DP421" s="188" cm="1">
        <f t="array" aca="1" ref="DP421" ca="1">IFERROR(INDEX(Forecast_Capex_Input!BQ$12:BQ$286,$X421)
*(INDEX(Forecast_Capex_Input!$H$12:$H$286,$X421)=Repex),0)
*$DM421</f>
        <v>0</v>
      </c>
      <c r="DQ421" s="188" cm="1">
        <f t="array" aca="1" ref="DQ421" ca="1">IFERROR(INDEX(Forecast_Capex_Input!BR$12:BR$286,$X421)
*(INDEX(Forecast_Capex_Input!$H$12:$H$286,$X421)=Repex),0)
*$DM421</f>
        <v>0</v>
      </c>
      <c r="DR421" s="188" cm="1">
        <f t="array" aca="1" ref="DR421" ca="1">IFERROR(INDEX(Forecast_Capex_Input!BS$12:BS$286,$X421)
*(INDEX(Forecast_Capex_Input!$H$12:$H$286,$X421)=Repex),0)
*$DM421</f>
        <v>0</v>
      </c>
      <c r="DS421" s="165"/>
      <c r="DT421" s="188" t="b" cm="1">
        <f t="array" aca="1" ref="DT421" ca="1">OR($G421=Forecast_Capex_Input!$BU$8:$BU$10)</f>
        <v>0</v>
      </c>
      <c r="DU421" s="188" cm="1">
        <f t="array" aca="1" ref="DU421" ca="1">IFERROR(INDEX(Forecast_Capex_Input!BV$12:BV$286,$X421)
*(INDEX(Forecast_Capex_Input!$H$12:$H$286,$X421)=Repex),0)
*$DT421</f>
        <v>0</v>
      </c>
      <c r="DV421" s="188" cm="1">
        <f t="array" aca="1" ref="DV421" ca="1">IFERROR(INDEX(Forecast_Capex_Input!BW$12:BW$286,$X421)
*(INDEX(Forecast_Capex_Input!$H$12:$H$286,$X421)=Repex),0)
*$DT421</f>
        <v>0</v>
      </c>
      <c r="DW421" s="188" cm="1">
        <f t="array" aca="1" ref="DW421" ca="1">IFERROR(INDEX(Forecast_Capex_Input!BX$12:BX$286,$X421)
*(INDEX(Forecast_Capex_Input!$H$12:$H$286,$X421)=Repex),0)
*$DT421</f>
        <v>0</v>
      </c>
      <c r="DX421" s="188" cm="1">
        <f t="array" aca="1" ref="DX421" ca="1">IFERROR(INDEX(Forecast_Capex_Input!BY$12:BY$286,$X421)
*(INDEX(Forecast_Capex_Input!$H$12:$H$286,$X421)=Repex),0)
*$DT421</f>
        <v>0</v>
      </c>
      <c r="DY421" s="188" cm="1">
        <f t="array" aca="1" ref="DY421" ca="1">IFERROR(INDEX(Forecast_Capex_Input!BZ$12:BZ$286,$X421)
*(INDEX(Forecast_Capex_Input!$H$12:$H$286,$X421)=Repex),0)
*$DT421</f>
        <v>0</v>
      </c>
      <c r="DZ421" s="188" cm="1">
        <f t="array" aca="1" ref="DZ421" ca="1">IFERROR(INDEX(Forecast_Capex_Input!CA$12:CA$286,$X421)
*(INDEX(Forecast_Capex_Input!$H$12:$H$286,$X421)=Repex),0)
*$DT421</f>
        <v>0</v>
      </c>
      <c r="EA421" s="188" cm="1">
        <f t="array" aca="1" ref="EA421" ca="1">IFERROR(INDEX(Forecast_Capex_Input!CB$12:CB$286,$X421)
*(INDEX(Forecast_Capex_Input!$H$12:$H$286,$X421)=Repex),0)
*$DT421</f>
        <v>0</v>
      </c>
      <c r="EB421" s="188" cm="1">
        <f t="array" aca="1" ref="EB421" ca="1">IFERROR(INDEX(Forecast_Capex_Input!CC$12:CC$286,$X421)
*(INDEX(Forecast_Capex_Input!$H$12:$H$286,$X421)=Repex),0)
*$DT421</f>
        <v>0</v>
      </c>
      <c r="EC421" s="165"/>
      <c r="ED421" s="156" t="s">
        <v>588</v>
      </c>
      <c r="EE421" s="259" t="s">
        <v>588</v>
      </c>
    </row>
    <row r="422" spans="3:135" x14ac:dyDescent="0.2">
      <c r="C422" s="174">
        <f t="shared" si="304"/>
        <v>412</v>
      </c>
      <c r="D422" s="167" t="str" cm="1">
        <f t="array" ref="D422">IFERROR(INDEX(Forecast_Capex_Input!$D$12:$D$286,$X422),NA)</f>
        <v>Supply to Strathnairn area  (EVOEnergy)</v>
      </c>
      <c r="E422" s="172" t="b" cm="1">
        <f t="array" ref="E422">IF($X422=NA,NA,INDEX(Forecast_Capex_Input!$E$12:$E$286,$X422))</f>
        <v>1</v>
      </c>
      <c r="F422" s="167" t="str" cm="1">
        <f t="array" aca="1" ref="F422" ca="1">IFERROR(INDEX(General!$E$25:$E$26,$Y422),NA)</f>
        <v>Non-Labour</v>
      </c>
      <c r="G422" s="167" t="str" cm="1">
        <f t="array" aca="1" ref="G422" ca="1">IFERROR(INDEX(Forecast_Capex_Input!$AI$11:$BB$11,$AA422),NA)</f>
        <v>Secondary Systems</v>
      </c>
      <c r="H422" s="189" cm="1">
        <f t="array" aca="1" ref="H422" ca="1">IFERROR(INDEX(Forecast_Capex_Input!$AI$12:$BB$286,$X422,$AA422),NA)</f>
        <v>0.2</v>
      </c>
      <c r="I422" s="199" t="str" cm="1">
        <f t="array" ref="I422">IFERROR(INDEX(Forecast_Capex_Input!$F$12:$F$286,$X422),NA)</f>
        <v>Connections</v>
      </c>
      <c r="J422" s="199" t="str" cm="1">
        <f t="array" ref="J422">IFERROR(INDEX(Forecast_Capex_Input!G$12:G$286,$X422),NA)</f>
        <v>Connections</v>
      </c>
      <c r="K422" s="199" t="str" cm="1">
        <f t="array" ref="K422">IFERROR(INDEX(Forecast_Capex_Input!H$12:H$286,$X422),NA)</f>
        <v>Augex</v>
      </c>
      <c r="L422" s="199" t="str" cm="1">
        <f t="array" ref="L422">IFERROR(INDEX(Forecast_Capex_Input!I$12:I$286,$X422),NA)</f>
        <v>Connections</v>
      </c>
      <c r="M422" s="199" t="str" cm="1">
        <f t="array" ref="M422">IFERROR(INDEX(Forecast_Capex_Input!J$12:J$286,$X422),NA)</f>
        <v>N/A</v>
      </c>
      <c r="N422" s="199" t="str" cm="1">
        <f t="array" ref="N422">IFERROR(INDEX(Forecast_Capex_Input!K$12:K$286,$X422),NA)</f>
        <v>N/A</v>
      </c>
      <c r="O422" s="199" t="str" cm="1">
        <f t="array" ref="O422">IFERROR(INDEX(Forecast_Capex_Input!L$12:L$286,$X422),NA)</f>
        <v>N/A</v>
      </c>
      <c r="P422" s="199" t="str" cm="1">
        <f t="array" ref="P422">IFERROR(INDEX(Forecast_Capex_Input!M$12:M$286,$X422),NA)</f>
        <v>N/A</v>
      </c>
      <c r="Q422" s="172" t="str" cm="1">
        <f t="array" ref="Q422">IFERROR(INDEX(Forecast_Capex_Input!N$12:N$286,$X422),NA)</f>
        <v>Yes</v>
      </c>
      <c r="R422" s="265" cm="1">
        <f t="array" ref="R422">IFERROR(INDEX(Forecast_Capex_Input!O$12:O$286,$X422),0)</f>
        <v>0</v>
      </c>
      <c r="S422" s="172" t="str" cm="1">
        <f t="array" ref="S422">IFERROR(INDEX(Forecast_Capex_Input!P$12:P$286,$X422),0)</f>
        <v>Localised maximum demand growth</v>
      </c>
      <c r="T422" s="199" t="str" cm="1">
        <f t="array" aca="1" ref="T422" ca="1">IFERROR(INDEX(General!$K$84:$K$103,$AA422),NA)</f>
        <v>Secondary Systems (2018-23)</v>
      </c>
      <c r="U422" s="188" cm="1">
        <f t="array" aca="1" ref="U422" ca="1">IFERROR(
IF($F422=General!$E$25,INDEX(Forecast_Capex_Input!S$12:S$286,$X422),
INDEX(Forecast_Capex_Input!T$12:T$286,$X422)),0)</f>
        <v>0.72</v>
      </c>
      <c r="V422" s="222" t="b">
        <f>IFERROR(INDEX(Overheads!$T$19:$T$26,MATCH($I422,Overheads!$E$19:$E$26,0)),FALSE)</f>
        <v>1</v>
      </c>
      <c r="W422" s="165"/>
      <c r="X422" s="174">
        <f>IFERROR(
IF(MATCH($C422,Forecast_Capex_Input!$CI$12:$CI$286,1)+1&gt;MAX(Forecast_Capex_Input!$C$12:$C$286),NA,
MATCH($C422,Forecast_Capex_Input!$CI$12:$CI$286,1)+1),1)</f>
        <v>156</v>
      </c>
      <c r="Y422" s="174" cm="1">
        <f t="array" aca="1" ref="Y422" ca="1">IFERROR(
IF(X421&lt;&gt;X422,1,
IF(COUNTIF(OFFSET(Y421,0,0,-INDEX(Forecast_Capex_Input!$CG$12:$CG$286,$X422)),Y421)=INDEX(Forecast_Capex_Input!$CG$12:$CG$286,$X422),Y421+1,Y421)),NA)</f>
        <v>2</v>
      </c>
      <c r="Z422" s="174" cm="1">
        <f t="array" ref="Z422">IFERROR($C422-IF($X422=1,1,INDEX(Forecast_Capex_Input!$CI$12:$CI$286,$X422-1))+1,NA)</f>
        <v>4</v>
      </c>
      <c r="AA422" s="174" cm="1">
        <f t="array" aca="1" ref="AA422" ca="1">IFERROR(IF(Y422=1,
INDEX(Forecast_Capex_Input!$AI$10:$BB$10,SMALL(IF(INDEX(Forecast_Capex_Input!$AI$12:$BB$286,$X422,0)&gt;0,COLUMN(Forecast_Capex_Input!$AI$10:$BB$10)-COLUMN(Forecast_Capex_Input!$AI$12)+1),ROWS(OFFSET(AA421,0,0,-$Z422)))),
OFFSET(AA421,-INDEX(Forecast_Capex_Input!$CG$12:$CG$286,$X422)+1,0)),NA)</f>
        <v>4</v>
      </c>
      <c r="AB422" s="174">
        <f t="shared" ca="1" si="273"/>
        <v>2</v>
      </c>
      <c r="AC422" s="222" t="b">
        <f t="shared" si="305"/>
        <v>0</v>
      </c>
      <c r="AD422" s="220" t="b">
        <v>0</v>
      </c>
      <c r="AE422" s="222" t="b">
        <f t="shared" si="274"/>
        <v>1</v>
      </c>
      <c r="AF422" s="165"/>
      <c r="AG422" s="249" t="s">
        <v>588</v>
      </c>
      <c r="AH422" s="249" t="s">
        <v>588</v>
      </c>
      <c r="AI422" s="249" t="s">
        <v>588</v>
      </c>
      <c r="AJ422" s="249" t="s">
        <v>588</v>
      </c>
      <c r="AK422" s="249" t="s">
        <v>588</v>
      </c>
      <c r="AL422" s="261" t="s">
        <v>588</v>
      </c>
      <c r="AM422" s="165"/>
      <c r="AN422" s="249" t="s">
        <v>588</v>
      </c>
      <c r="AO422" s="249" t="s">
        <v>588</v>
      </c>
      <c r="AP422" s="249" t="s">
        <v>588</v>
      </c>
      <c r="AQ422" s="249" t="s">
        <v>588</v>
      </c>
      <c r="AR422" s="249" t="s">
        <v>588</v>
      </c>
      <c r="AS422" s="261" t="s">
        <v>588</v>
      </c>
      <c r="AT422" s="165"/>
      <c r="AU422" s="249" t="s">
        <v>588</v>
      </c>
      <c r="AV422" s="249" t="s">
        <v>588</v>
      </c>
      <c r="AW422" s="249" t="s">
        <v>588</v>
      </c>
      <c r="AX422" s="249" t="s">
        <v>588</v>
      </c>
      <c r="AY422" s="249" t="s">
        <v>588</v>
      </c>
      <c r="AZ422" s="261" t="s">
        <v>588</v>
      </c>
      <c r="BA422" s="165"/>
      <c r="BB422" s="249" t="s">
        <v>588</v>
      </c>
      <c r="BC422" s="249" t="s">
        <v>588</v>
      </c>
      <c r="BD422" s="249" t="s">
        <v>588</v>
      </c>
      <c r="BE422" s="249" t="s">
        <v>588</v>
      </c>
      <c r="BF422" s="249" t="s">
        <v>588</v>
      </c>
      <c r="BG422" s="261" t="s">
        <v>588</v>
      </c>
      <c r="BH422" s="165"/>
      <c r="BI422" s="249" t="s">
        <v>588</v>
      </c>
      <c r="BJ422" s="249" t="s">
        <v>588</v>
      </c>
      <c r="BK422" s="249" t="s">
        <v>588</v>
      </c>
      <c r="BL422" s="249" t="s">
        <v>588</v>
      </c>
      <c r="BM422" s="249" t="s">
        <v>588</v>
      </c>
      <c r="BN422" s="261" t="s">
        <v>588</v>
      </c>
      <c r="BO422" s="165"/>
      <c r="BP422" s="262" t="s">
        <v>588</v>
      </c>
      <c r="BQ422" s="262" t="s">
        <v>588</v>
      </c>
      <c r="BR422" s="262" t="s">
        <v>588</v>
      </c>
      <c r="BS422" s="262" t="s">
        <v>588</v>
      </c>
      <c r="BT422" s="262" t="s">
        <v>588</v>
      </c>
      <c r="BU422" s="165"/>
      <c r="BV422" s="249" t="s">
        <v>588</v>
      </c>
      <c r="BW422" s="249" t="s">
        <v>588</v>
      </c>
      <c r="BX422" s="249" t="s">
        <v>588</v>
      </c>
      <c r="BY422" s="249" t="s">
        <v>588</v>
      </c>
      <c r="BZ422" s="249" t="s">
        <v>588</v>
      </c>
      <c r="CA422" s="261" t="s">
        <v>588</v>
      </c>
      <c r="CB422" s="165"/>
      <c r="CC422" s="249" t="s">
        <v>588</v>
      </c>
      <c r="CD422" s="249" t="s">
        <v>588</v>
      </c>
      <c r="CE422" s="249" t="s">
        <v>588</v>
      </c>
      <c r="CF422" s="249" t="s">
        <v>588</v>
      </c>
      <c r="CG422" s="249" t="s">
        <v>588</v>
      </c>
      <c r="CH422" s="261" t="s">
        <v>588</v>
      </c>
      <c r="CI422" s="165"/>
      <c r="CJ422" s="249" t="s">
        <v>588</v>
      </c>
      <c r="CK422" s="249" t="s">
        <v>588</v>
      </c>
      <c r="CL422" s="249" t="s">
        <v>588</v>
      </c>
      <c r="CM422" s="249" t="s">
        <v>588</v>
      </c>
      <c r="CN422" s="249" t="s">
        <v>588</v>
      </c>
      <c r="CO422" s="261" t="s">
        <v>588</v>
      </c>
      <c r="CP422" s="165"/>
      <c r="CQ422" s="249" t="s">
        <v>588</v>
      </c>
      <c r="CR422" s="249" t="s">
        <v>588</v>
      </c>
      <c r="CS422" s="249" t="s">
        <v>588</v>
      </c>
      <c r="CT422" s="249" t="s">
        <v>588</v>
      </c>
      <c r="CU422" s="249" t="s">
        <v>588</v>
      </c>
      <c r="CV422" s="261" t="s">
        <v>588</v>
      </c>
      <c r="CW422" s="165"/>
      <c r="CX422" s="249" t="s">
        <v>588</v>
      </c>
      <c r="CY422" s="249" t="s">
        <v>588</v>
      </c>
      <c r="CZ422" s="249" t="s">
        <v>588</v>
      </c>
      <c r="DA422" s="249" t="s">
        <v>588</v>
      </c>
      <c r="DB422" s="249" t="s">
        <v>588</v>
      </c>
      <c r="DC422" s="261" t="s">
        <v>588</v>
      </c>
      <c r="DD422" s="165"/>
      <c r="DE422" s="188" t="b" cm="1">
        <f t="array" aca="1" ref="DE422" ca="1">OR($G422=Forecast_Capex_Input!$BF$8:$BF$10)</f>
        <v>0</v>
      </c>
      <c r="DF422" s="188" cm="1">
        <f t="array" aca="1" ref="DF422" ca="1">IFERROR(INDEX(Forecast_Capex_Input!BG$12:BG$286,$X422)
*(INDEX(Forecast_Capex_Input!$H$12:$H$286,$X422)=Repex),0)
*$DE422</f>
        <v>0</v>
      </c>
      <c r="DG422" s="188" cm="1">
        <f t="array" aca="1" ref="DG422" ca="1">IFERROR(INDEX(Forecast_Capex_Input!BH$12:BH$286,$X422)
*(INDEX(Forecast_Capex_Input!$H$12:$H$286,$X422)=Repex),0)
*$DE422</f>
        <v>0</v>
      </c>
      <c r="DH422" s="188" cm="1">
        <f t="array" aca="1" ref="DH422" ca="1">IFERROR(INDEX(Forecast_Capex_Input!BI$12:BI$286,$X422)
*(INDEX(Forecast_Capex_Input!$H$12:$H$286,$X422)=Repex),0)
*$DE422</f>
        <v>0</v>
      </c>
      <c r="DI422" s="188" cm="1">
        <f t="array" aca="1" ref="DI422" ca="1">IFERROR(INDEX(Forecast_Capex_Input!BJ$12:BJ$286,$X422)
*(INDEX(Forecast_Capex_Input!$H$12:$H$286,$X422)=Repex),0)
*$DE422</f>
        <v>0</v>
      </c>
      <c r="DJ422" s="188" cm="1">
        <f t="array" aca="1" ref="DJ422" ca="1">IFERROR(INDEX(Forecast_Capex_Input!BK$12:BK$286,$X422)
*(INDEX(Forecast_Capex_Input!$H$12:$H$286,$X422)=Repex),0)
*$DE422</f>
        <v>0</v>
      </c>
      <c r="DK422" s="188" cm="1">
        <f t="array" aca="1" ref="DK422" ca="1">IFERROR(INDEX(Forecast_Capex_Input!BL$12:BL$286,$X422)
*(INDEX(Forecast_Capex_Input!$H$12:$H$286,$X422)=Repex),0)
*$DE422</f>
        <v>0</v>
      </c>
      <c r="DL422" s="165"/>
      <c r="DM422" s="188" t="b" cm="1">
        <f t="array" aca="1" ref="DM422" ca="1">OR($G422=Forecast_Capex_Input!$BN$8:$BN$9)</f>
        <v>0</v>
      </c>
      <c r="DN422" s="188" cm="1">
        <f t="array" aca="1" ref="DN422" ca="1">IFERROR(INDEX(Forecast_Capex_Input!BO$12:BO$286,$X422)
*(INDEX(Forecast_Capex_Input!$H$12:$H$286,$X422)=Repex),0)
*$DM422</f>
        <v>0</v>
      </c>
      <c r="DO422" s="188" cm="1">
        <f t="array" aca="1" ref="DO422" ca="1">IFERROR(INDEX(Forecast_Capex_Input!BP$12:BP$286,$X422)
*(INDEX(Forecast_Capex_Input!$H$12:$H$286,$X422)=Repex),0)
*$DM422</f>
        <v>0</v>
      </c>
      <c r="DP422" s="188" cm="1">
        <f t="array" aca="1" ref="DP422" ca="1">IFERROR(INDEX(Forecast_Capex_Input!BQ$12:BQ$286,$X422)
*(INDEX(Forecast_Capex_Input!$H$12:$H$286,$X422)=Repex),0)
*$DM422</f>
        <v>0</v>
      </c>
      <c r="DQ422" s="188" cm="1">
        <f t="array" aca="1" ref="DQ422" ca="1">IFERROR(INDEX(Forecast_Capex_Input!BR$12:BR$286,$X422)
*(INDEX(Forecast_Capex_Input!$H$12:$H$286,$X422)=Repex),0)
*$DM422</f>
        <v>0</v>
      </c>
      <c r="DR422" s="188" cm="1">
        <f t="array" aca="1" ref="DR422" ca="1">IFERROR(INDEX(Forecast_Capex_Input!BS$12:BS$286,$X422)
*(INDEX(Forecast_Capex_Input!$H$12:$H$286,$X422)=Repex),0)
*$DM422</f>
        <v>0</v>
      </c>
      <c r="DS422" s="165"/>
      <c r="DT422" s="188" t="b" cm="1">
        <f t="array" aca="1" ref="DT422" ca="1">OR($G422=Forecast_Capex_Input!$BU$8:$BU$10)</f>
        <v>1</v>
      </c>
      <c r="DU422" s="188" cm="1">
        <f t="array" aca="1" ref="DU422" ca="1">IFERROR(INDEX(Forecast_Capex_Input!BV$12:BV$286,$X422)
*(INDEX(Forecast_Capex_Input!$H$12:$H$286,$X422)=Repex),0)
*$DT422</f>
        <v>0</v>
      </c>
      <c r="DV422" s="188" cm="1">
        <f t="array" aca="1" ref="DV422" ca="1">IFERROR(INDEX(Forecast_Capex_Input!BW$12:BW$286,$X422)
*(INDEX(Forecast_Capex_Input!$H$12:$H$286,$X422)=Repex),0)
*$DT422</f>
        <v>0</v>
      </c>
      <c r="DW422" s="188" cm="1">
        <f t="array" aca="1" ref="DW422" ca="1">IFERROR(INDEX(Forecast_Capex_Input!BX$12:BX$286,$X422)
*(INDEX(Forecast_Capex_Input!$H$12:$H$286,$X422)=Repex),0)
*$DT422</f>
        <v>0</v>
      </c>
      <c r="DX422" s="188" cm="1">
        <f t="array" aca="1" ref="DX422" ca="1">IFERROR(INDEX(Forecast_Capex_Input!BY$12:BY$286,$X422)
*(INDEX(Forecast_Capex_Input!$H$12:$H$286,$X422)=Repex),0)
*$DT422</f>
        <v>0</v>
      </c>
      <c r="DY422" s="188" cm="1">
        <f t="array" aca="1" ref="DY422" ca="1">IFERROR(INDEX(Forecast_Capex_Input!BZ$12:BZ$286,$X422)
*(INDEX(Forecast_Capex_Input!$H$12:$H$286,$X422)=Repex),0)
*$DT422</f>
        <v>0</v>
      </c>
      <c r="DZ422" s="188" cm="1">
        <f t="array" aca="1" ref="DZ422" ca="1">IFERROR(INDEX(Forecast_Capex_Input!CA$12:CA$286,$X422)
*(INDEX(Forecast_Capex_Input!$H$12:$H$286,$X422)=Repex),0)
*$DT422</f>
        <v>0</v>
      </c>
      <c r="EA422" s="188" cm="1">
        <f t="array" aca="1" ref="EA422" ca="1">IFERROR(INDEX(Forecast_Capex_Input!CB$12:CB$286,$X422)
*(INDEX(Forecast_Capex_Input!$H$12:$H$286,$X422)=Repex),0)
*$DT422</f>
        <v>0</v>
      </c>
      <c r="EB422" s="188" cm="1">
        <f t="array" aca="1" ref="EB422" ca="1">IFERROR(INDEX(Forecast_Capex_Input!CC$12:CC$286,$X422)
*(INDEX(Forecast_Capex_Input!$H$12:$H$286,$X422)=Repex),0)
*$DT422</f>
        <v>0</v>
      </c>
      <c r="EC422" s="165"/>
      <c r="ED422" s="156" t="s">
        <v>588</v>
      </c>
      <c r="EE422" s="259" t="s">
        <v>588</v>
      </c>
    </row>
    <row r="423" spans="3:135" x14ac:dyDescent="0.2">
      <c r="C423" s="174">
        <f t="shared" si="304"/>
        <v>413</v>
      </c>
      <c r="D423" s="167" t="str" cm="1">
        <f t="array" ref="D423">IFERROR(INDEX(Forecast_Capex_Input!$D$12:$D$286,$X423),NA)</f>
        <v>Condition of  AusGrid cables 9SA and 92P</v>
      </c>
      <c r="E423" s="172" t="b" cm="1">
        <f t="array" ref="E423">IF($X423=NA,NA,INDEX(Forecast_Capex_Input!$E$12:$E$286,$X423))</f>
        <v>1</v>
      </c>
      <c r="F423" s="167" t="str" cm="1">
        <f t="array" aca="1" ref="F423" ca="1">IFERROR(INDEX(General!$E$25:$E$26,$Y423),NA)</f>
        <v>Labour</v>
      </c>
      <c r="G423" s="167" t="str" cm="1">
        <f t="array" aca="1" ref="G423" ca="1">IFERROR(INDEX(Forecast_Capex_Input!$AI$11:$BB$11,$AA423),NA)</f>
        <v>Secondary Systems</v>
      </c>
      <c r="H423" s="189" cm="1">
        <f t="array" aca="1" ref="H423" ca="1">IFERROR(INDEX(Forecast_Capex_Input!$AI$12:$BB$286,$X423,$AA423),NA)</f>
        <v>1</v>
      </c>
      <c r="I423" s="199" t="str" cm="1">
        <f t="array" ref="I423">IFERROR(INDEX(Forecast_Capex_Input!$F$12:$F$286,$X423),NA)</f>
        <v>Connections</v>
      </c>
      <c r="J423" s="199" t="str" cm="1">
        <f t="array" ref="J423">IFERROR(INDEX(Forecast_Capex_Input!G$12:G$286,$X423),NA)</f>
        <v>Connections</v>
      </c>
      <c r="K423" s="199" t="str" cm="1">
        <f t="array" ref="K423">IFERROR(INDEX(Forecast_Capex_Input!H$12:H$286,$X423),NA)</f>
        <v>Augex</v>
      </c>
      <c r="L423" s="199" t="str" cm="1">
        <f t="array" ref="L423">IFERROR(INDEX(Forecast_Capex_Input!I$12:I$286,$X423),NA)</f>
        <v>Connections</v>
      </c>
      <c r="M423" s="199" t="str" cm="1">
        <f t="array" ref="M423">IFERROR(INDEX(Forecast_Capex_Input!J$12:J$286,$X423),NA)</f>
        <v>N/A</v>
      </c>
      <c r="N423" s="199" t="str" cm="1">
        <f t="array" ref="N423">IFERROR(INDEX(Forecast_Capex_Input!K$12:K$286,$X423),NA)</f>
        <v>N/A</v>
      </c>
      <c r="O423" s="199" t="str" cm="1">
        <f t="array" ref="O423">IFERROR(INDEX(Forecast_Capex_Input!L$12:L$286,$X423),NA)</f>
        <v>N/A</v>
      </c>
      <c r="P423" s="199" t="str" cm="1">
        <f t="array" ref="P423">IFERROR(INDEX(Forecast_Capex_Input!M$12:M$286,$X423),NA)</f>
        <v>N/A</v>
      </c>
      <c r="Q423" s="172" t="str" cm="1">
        <f t="array" ref="Q423">IFERROR(INDEX(Forecast_Capex_Input!N$12:N$286,$X423),NA)</f>
        <v>Yes</v>
      </c>
      <c r="R423" s="265" cm="1">
        <f t="array" ref="R423">IFERROR(INDEX(Forecast_Capex_Input!O$12:O$286,$X423),0)</f>
        <v>0</v>
      </c>
      <c r="S423" s="172" t="str" cm="1">
        <f t="array" ref="S423">IFERROR(INDEX(Forecast_Capex_Input!P$12:P$286,$X423),0)</f>
        <v>Safety security &amp; reliability</v>
      </c>
      <c r="T423" s="199" t="str" cm="1">
        <f t="array" aca="1" ref="T423" ca="1">IFERROR(INDEX(General!$K$84:$K$103,$AA423),NA)</f>
        <v>Secondary Systems (2018-23)</v>
      </c>
      <c r="U423" s="188" cm="1">
        <f t="array" aca="1" ref="U423" ca="1">IFERROR(
IF($F423=General!$E$25,INDEX(Forecast_Capex_Input!S$12:S$286,$X423),
INDEX(Forecast_Capex_Input!T$12:T$286,$X423)),0)</f>
        <v>0.79</v>
      </c>
      <c r="V423" s="222" t="b">
        <f>IFERROR(INDEX(Overheads!$T$19:$T$26,MATCH($I423,Overheads!$E$19:$E$26,0)),FALSE)</f>
        <v>1</v>
      </c>
      <c r="W423" s="165"/>
      <c r="X423" s="174">
        <f>IFERROR(
IF(MATCH($C423,Forecast_Capex_Input!$CI$12:$CI$286,1)+1&gt;MAX(Forecast_Capex_Input!$C$12:$C$286),NA,
MATCH($C423,Forecast_Capex_Input!$CI$12:$CI$286,1)+1),1)</f>
        <v>157</v>
      </c>
      <c r="Y423" s="174" cm="1">
        <f t="array" aca="1" ref="Y423" ca="1">IFERROR(
IF(X422&lt;&gt;X423,1,
IF(COUNTIF(OFFSET(Y422,0,0,-INDEX(Forecast_Capex_Input!$CG$12:$CG$286,$X423)),Y422)=INDEX(Forecast_Capex_Input!$CG$12:$CG$286,$X423),Y422+1,Y422)),NA)</f>
        <v>1</v>
      </c>
      <c r="Z423" s="174" cm="1">
        <f t="array" ref="Z423">IFERROR($C423-IF($X423=1,1,INDEX(Forecast_Capex_Input!$CI$12:$CI$286,$X423-1))+1,NA)</f>
        <v>1</v>
      </c>
      <c r="AA423" s="174" cm="1">
        <f t="array" aca="1" ref="AA423" ca="1">IFERROR(IF(Y423=1,
INDEX(Forecast_Capex_Input!$AI$10:$BB$10,SMALL(IF(INDEX(Forecast_Capex_Input!$AI$12:$BB$286,$X423,0)&gt;0,COLUMN(Forecast_Capex_Input!$AI$10:$BB$10)-COLUMN(Forecast_Capex_Input!$AI$12)+1),ROWS(OFFSET(AA422,0,0,-$Z423)))),
OFFSET(AA422,-INDEX(Forecast_Capex_Input!$CG$12:$CG$286,$X423)+1,0)),NA)</f>
        <v>4</v>
      </c>
      <c r="AB423" s="174">
        <f t="shared" ca="1" si="273"/>
        <v>1</v>
      </c>
      <c r="AC423" s="222" t="b">
        <f t="shared" si="305"/>
        <v>0</v>
      </c>
      <c r="AD423" s="220" t="b">
        <v>0</v>
      </c>
      <c r="AE423" s="222" t="b">
        <f t="shared" si="274"/>
        <v>1</v>
      </c>
      <c r="AF423" s="165"/>
      <c r="AG423" s="249" t="s">
        <v>588</v>
      </c>
      <c r="AH423" s="249" t="s">
        <v>588</v>
      </c>
      <c r="AI423" s="249" t="s">
        <v>588</v>
      </c>
      <c r="AJ423" s="249" t="s">
        <v>588</v>
      </c>
      <c r="AK423" s="249" t="s">
        <v>588</v>
      </c>
      <c r="AL423" s="261" t="s">
        <v>588</v>
      </c>
      <c r="AM423" s="165"/>
      <c r="AN423" s="249" t="s">
        <v>588</v>
      </c>
      <c r="AO423" s="249" t="s">
        <v>588</v>
      </c>
      <c r="AP423" s="249" t="s">
        <v>588</v>
      </c>
      <c r="AQ423" s="249" t="s">
        <v>588</v>
      </c>
      <c r="AR423" s="249" t="s">
        <v>588</v>
      </c>
      <c r="AS423" s="261" t="s">
        <v>588</v>
      </c>
      <c r="AT423" s="165"/>
      <c r="AU423" s="249" t="s">
        <v>588</v>
      </c>
      <c r="AV423" s="249" t="s">
        <v>588</v>
      </c>
      <c r="AW423" s="249" t="s">
        <v>588</v>
      </c>
      <c r="AX423" s="249" t="s">
        <v>588</v>
      </c>
      <c r="AY423" s="249" t="s">
        <v>588</v>
      </c>
      <c r="AZ423" s="261" t="s">
        <v>588</v>
      </c>
      <c r="BA423" s="165"/>
      <c r="BB423" s="249" t="s">
        <v>588</v>
      </c>
      <c r="BC423" s="249" t="s">
        <v>588</v>
      </c>
      <c r="BD423" s="249" t="s">
        <v>588</v>
      </c>
      <c r="BE423" s="249" t="s">
        <v>588</v>
      </c>
      <c r="BF423" s="249" t="s">
        <v>588</v>
      </c>
      <c r="BG423" s="261" t="s">
        <v>588</v>
      </c>
      <c r="BH423" s="165"/>
      <c r="BI423" s="249" t="s">
        <v>588</v>
      </c>
      <c r="BJ423" s="249" t="s">
        <v>588</v>
      </c>
      <c r="BK423" s="249" t="s">
        <v>588</v>
      </c>
      <c r="BL423" s="249" t="s">
        <v>588</v>
      </c>
      <c r="BM423" s="249" t="s">
        <v>588</v>
      </c>
      <c r="BN423" s="261" t="s">
        <v>588</v>
      </c>
      <c r="BO423" s="165"/>
      <c r="BP423" s="262" t="s">
        <v>588</v>
      </c>
      <c r="BQ423" s="262" t="s">
        <v>588</v>
      </c>
      <c r="BR423" s="262" t="s">
        <v>588</v>
      </c>
      <c r="BS423" s="262" t="s">
        <v>588</v>
      </c>
      <c r="BT423" s="262" t="s">
        <v>588</v>
      </c>
      <c r="BU423" s="165"/>
      <c r="BV423" s="249" t="s">
        <v>588</v>
      </c>
      <c r="BW423" s="249" t="s">
        <v>588</v>
      </c>
      <c r="BX423" s="249" t="s">
        <v>588</v>
      </c>
      <c r="BY423" s="249" t="s">
        <v>588</v>
      </c>
      <c r="BZ423" s="249" t="s">
        <v>588</v>
      </c>
      <c r="CA423" s="261" t="s">
        <v>588</v>
      </c>
      <c r="CB423" s="165"/>
      <c r="CC423" s="249" t="s">
        <v>588</v>
      </c>
      <c r="CD423" s="249" t="s">
        <v>588</v>
      </c>
      <c r="CE423" s="249" t="s">
        <v>588</v>
      </c>
      <c r="CF423" s="249" t="s">
        <v>588</v>
      </c>
      <c r="CG423" s="249" t="s">
        <v>588</v>
      </c>
      <c r="CH423" s="261" t="s">
        <v>588</v>
      </c>
      <c r="CI423" s="165"/>
      <c r="CJ423" s="249" t="s">
        <v>588</v>
      </c>
      <c r="CK423" s="249" t="s">
        <v>588</v>
      </c>
      <c r="CL423" s="249" t="s">
        <v>588</v>
      </c>
      <c r="CM423" s="249" t="s">
        <v>588</v>
      </c>
      <c r="CN423" s="249" t="s">
        <v>588</v>
      </c>
      <c r="CO423" s="261" t="s">
        <v>588</v>
      </c>
      <c r="CP423" s="165"/>
      <c r="CQ423" s="249" t="s">
        <v>588</v>
      </c>
      <c r="CR423" s="249" t="s">
        <v>588</v>
      </c>
      <c r="CS423" s="249" t="s">
        <v>588</v>
      </c>
      <c r="CT423" s="249" t="s">
        <v>588</v>
      </c>
      <c r="CU423" s="249" t="s">
        <v>588</v>
      </c>
      <c r="CV423" s="261" t="s">
        <v>588</v>
      </c>
      <c r="CW423" s="165"/>
      <c r="CX423" s="249" t="s">
        <v>588</v>
      </c>
      <c r="CY423" s="249" t="s">
        <v>588</v>
      </c>
      <c r="CZ423" s="249" t="s">
        <v>588</v>
      </c>
      <c r="DA423" s="249" t="s">
        <v>588</v>
      </c>
      <c r="DB423" s="249" t="s">
        <v>588</v>
      </c>
      <c r="DC423" s="261" t="s">
        <v>588</v>
      </c>
      <c r="DD423" s="165"/>
      <c r="DE423" s="188" t="b" cm="1">
        <f t="array" aca="1" ref="DE423" ca="1">OR($G423=Forecast_Capex_Input!$BF$8:$BF$10)</f>
        <v>0</v>
      </c>
      <c r="DF423" s="188" cm="1">
        <f t="array" aca="1" ref="DF423" ca="1">IFERROR(INDEX(Forecast_Capex_Input!BG$12:BG$286,$X423)
*(INDEX(Forecast_Capex_Input!$H$12:$H$286,$X423)=Repex),0)
*$DE423</f>
        <v>0</v>
      </c>
      <c r="DG423" s="188" cm="1">
        <f t="array" aca="1" ref="DG423" ca="1">IFERROR(INDEX(Forecast_Capex_Input!BH$12:BH$286,$X423)
*(INDEX(Forecast_Capex_Input!$H$12:$H$286,$X423)=Repex),0)
*$DE423</f>
        <v>0</v>
      </c>
      <c r="DH423" s="188" cm="1">
        <f t="array" aca="1" ref="DH423" ca="1">IFERROR(INDEX(Forecast_Capex_Input!BI$12:BI$286,$X423)
*(INDEX(Forecast_Capex_Input!$H$12:$H$286,$X423)=Repex),0)
*$DE423</f>
        <v>0</v>
      </c>
      <c r="DI423" s="188" cm="1">
        <f t="array" aca="1" ref="DI423" ca="1">IFERROR(INDEX(Forecast_Capex_Input!BJ$12:BJ$286,$X423)
*(INDEX(Forecast_Capex_Input!$H$12:$H$286,$X423)=Repex),0)
*$DE423</f>
        <v>0</v>
      </c>
      <c r="DJ423" s="188" cm="1">
        <f t="array" aca="1" ref="DJ423" ca="1">IFERROR(INDEX(Forecast_Capex_Input!BK$12:BK$286,$X423)
*(INDEX(Forecast_Capex_Input!$H$12:$H$286,$X423)=Repex),0)
*$DE423</f>
        <v>0</v>
      </c>
      <c r="DK423" s="188" cm="1">
        <f t="array" aca="1" ref="DK423" ca="1">IFERROR(INDEX(Forecast_Capex_Input!BL$12:BL$286,$X423)
*(INDEX(Forecast_Capex_Input!$H$12:$H$286,$X423)=Repex),0)
*$DE423</f>
        <v>0</v>
      </c>
      <c r="DL423" s="165"/>
      <c r="DM423" s="188" t="b" cm="1">
        <f t="array" aca="1" ref="DM423" ca="1">OR($G423=Forecast_Capex_Input!$BN$8:$BN$9)</f>
        <v>0</v>
      </c>
      <c r="DN423" s="188" cm="1">
        <f t="array" aca="1" ref="DN423" ca="1">IFERROR(INDEX(Forecast_Capex_Input!BO$12:BO$286,$X423)
*(INDEX(Forecast_Capex_Input!$H$12:$H$286,$X423)=Repex),0)
*$DM423</f>
        <v>0</v>
      </c>
      <c r="DO423" s="188" cm="1">
        <f t="array" aca="1" ref="DO423" ca="1">IFERROR(INDEX(Forecast_Capex_Input!BP$12:BP$286,$X423)
*(INDEX(Forecast_Capex_Input!$H$12:$H$286,$X423)=Repex),0)
*$DM423</f>
        <v>0</v>
      </c>
      <c r="DP423" s="188" cm="1">
        <f t="array" aca="1" ref="DP423" ca="1">IFERROR(INDEX(Forecast_Capex_Input!BQ$12:BQ$286,$X423)
*(INDEX(Forecast_Capex_Input!$H$12:$H$286,$X423)=Repex),0)
*$DM423</f>
        <v>0</v>
      </c>
      <c r="DQ423" s="188" cm="1">
        <f t="array" aca="1" ref="DQ423" ca="1">IFERROR(INDEX(Forecast_Capex_Input!BR$12:BR$286,$X423)
*(INDEX(Forecast_Capex_Input!$H$12:$H$286,$X423)=Repex),0)
*$DM423</f>
        <v>0</v>
      </c>
      <c r="DR423" s="188" cm="1">
        <f t="array" aca="1" ref="DR423" ca="1">IFERROR(INDEX(Forecast_Capex_Input!BS$12:BS$286,$X423)
*(INDEX(Forecast_Capex_Input!$H$12:$H$286,$X423)=Repex),0)
*$DM423</f>
        <v>0</v>
      </c>
      <c r="DS423" s="165"/>
      <c r="DT423" s="188" t="b" cm="1">
        <f t="array" aca="1" ref="DT423" ca="1">OR($G423=Forecast_Capex_Input!$BU$8:$BU$10)</f>
        <v>1</v>
      </c>
      <c r="DU423" s="188" cm="1">
        <f t="array" aca="1" ref="DU423" ca="1">IFERROR(INDEX(Forecast_Capex_Input!BV$12:BV$286,$X423)
*(INDEX(Forecast_Capex_Input!$H$12:$H$286,$X423)=Repex),0)
*$DT423</f>
        <v>0</v>
      </c>
      <c r="DV423" s="188" cm="1">
        <f t="array" aca="1" ref="DV423" ca="1">IFERROR(INDEX(Forecast_Capex_Input!BW$12:BW$286,$X423)
*(INDEX(Forecast_Capex_Input!$H$12:$H$286,$X423)=Repex),0)
*$DT423</f>
        <v>0</v>
      </c>
      <c r="DW423" s="188" cm="1">
        <f t="array" aca="1" ref="DW423" ca="1">IFERROR(INDEX(Forecast_Capex_Input!BX$12:BX$286,$X423)
*(INDEX(Forecast_Capex_Input!$H$12:$H$286,$X423)=Repex),0)
*$DT423</f>
        <v>0</v>
      </c>
      <c r="DX423" s="188" cm="1">
        <f t="array" aca="1" ref="DX423" ca="1">IFERROR(INDEX(Forecast_Capex_Input!BY$12:BY$286,$X423)
*(INDEX(Forecast_Capex_Input!$H$12:$H$286,$X423)=Repex),0)
*$DT423</f>
        <v>0</v>
      </c>
      <c r="DY423" s="188" cm="1">
        <f t="array" aca="1" ref="DY423" ca="1">IFERROR(INDEX(Forecast_Capex_Input!BZ$12:BZ$286,$X423)
*(INDEX(Forecast_Capex_Input!$H$12:$H$286,$X423)=Repex),0)
*$DT423</f>
        <v>0</v>
      </c>
      <c r="DZ423" s="188" cm="1">
        <f t="array" aca="1" ref="DZ423" ca="1">IFERROR(INDEX(Forecast_Capex_Input!CA$12:CA$286,$X423)
*(INDEX(Forecast_Capex_Input!$H$12:$H$286,$X423)=Repex),0)
*$DT423</f>
        <v>0</v>
      </c>
      <c r="EA423" s="188" cm="1">
        <f t="array" aca="1" ref="EA423" ca="1">IFERROR(INDEX(Forecast_Capex_Input!CB$12:CB$286,$X423)
*(INDEX(Forecast_Capex_Input!$H$12:$H$286,$X423)=Repex),0)
*$DT423</f>
        <v>0</v>
      </c>
      <c r="EB423" s="188" cm="1">
        <f t="array" aca="1" ref="EB423" ca="1">IFERROR(INDEX(Forecast_Capex_Input!CC$12:CC$286,$X423)
*(INDEX(Forecast_Capex_Input!$H$12:$H$286,$X423)=Repex),0)
*$DT423</f>
        <v>0</v>
      </c>
      <c r="EC423" s="165"/>
      <c r="ED423" s="156" t="s">
        <v>588</v>
      </c>
      <c r="EE423" s="259" t="s">
        <v>588</v>
      </c>
    </row>
    <row r="424" spans="3:135" x14ac:dyDescent="0.2">
      <c r="C424" s="174">
        <f t="shared" si="304"/>
        <v>414</v>
      </c>
      <c r="D424" s="167" t="str" cm="1">
        <f t="array" ref="D424">IFERROR(INDEX(Forecast_Capex_Input!$D$12:$D$286,$X424),NA)</f>
        <v>Condition of  AusGrid cables 9SA and 92P</v>
      </c>
      <c r="E424" s="172" t="b" cm="1">
        <f t="array" ref="E424">IF($X424=NA,NA,INDEX(Forecast_Capex_Input!$E$12:$E$286,$X424))</f>
        <v>1</v>
      </c>
      <c r="F424" s="167" t="str" cm="1">
        <f t="array" aca="1" ref="F424" ca="1">IFERROR(INDEX(General!$E$25:$E$26,$Y424),NA)</f>
        <v>Non-Labour</v>
      </c>
      <c r="G424" s="167" t="str" cm="1">
        <f t="array" aca="1" ref="G424" ca="1">IFERROR(INDEX(Forecast_Capex_Input!$AI$11:$BB$11,$AA424),NA)</f>
        <v>Secondary Systems</v>
      </c>
      <c r="H424" s="189" cm="1">
        <f t="array" aca="1" ref="H424" ca="1">IFERROR(INDEX(Forecast_Capex_Input!$AI$12:$BB$286,$X424,$AA424),NA)</f>
        <v>1</v>
      </c>
      <c r="I424" s="199" t="str" cm="1">
        <f t="array" ref="I424">IFERROR(INDEX(Forecast_Capex_Input!$F$12:$F$286,$X424),NA)</f>
        <v>Connections</v>
      </c>
      <c r="J424" s="199" t="str" cm="1">
        <f t="array" ref="J424">IFERROR(INDEX(Forecast_Capex_Input!G$12:G$286,$X424),NA)</f>
        <v>Connections</v>
      </c>
      <c r="K424" s="199" t="str" cm="1">
        <f t="array" ref="K424">IFERROR(INDEX(Forecast_Capex_Input!H$12:H$286,$X424),NA)</f>
        <v>Augex</v>
      </c>
      <c r="L424" s="199" t="str" cm="1">
        <f t="array" ref="L424">IFERROR(INDEX(Forecast_Capex_Input!I$12:I$286,$X424),NA)</f>
        <v>Connections</v>
      </c>
      <c r="M424" s="199" t="str" cm="1">
        <f t="array" ref="M424">IFERROR(INDEX(Forecast_Capex_Input!J$12:J$286,$X424),NA)</f>
        <v>N/A</v>
      </c>
      <c r="N424" s="199" t="str" cm="1">
        <f t="array" ref="N424">IFERROR(INDEX(Forecast_Capex_Input!K$12:K$286,$X424),NA)</f>
        <v>N/A</v>
      </c>
      <c r="O424" s="199" t="str" cm="1">
        <f t="array" ref="O424">IFERROR(INDEX(Forecast_Capex_Input!L$12:L$286,$X424),NA)</f>
        <v>N/A</v>
      </c>
      <c r="P424" s="199" t="str" cm="1">
        <f t="array" ref="P424">IFERROR(INDEX(Forecast_Capex_Input!M$12:M$286,$X424),NA)</f>
        <v>N/A</v>
      </c>
      <c r="Q424" s="172" t="str" cm="1">
        <f t="array" ref="Q424">IFERROR(INDEX(Forecast_Capex_Input!N$12:N$286,$X424),NA)</f>
        <v>Yes</v>
      </c>
      <c r="R424" s="265" cm="1">
        <f t="array" ref="R424">IFERROR(INDEX(Forecast_Capex_Input!O$12:O$286,$X424),0)</f>
        <v>0</v>
      </c>
      <c r="S424" s="172" t="str" cm="1">
        <f t="array" ref="S424">IFERROR(INDEX(Forecast_Capex_Input!P$12:P$286,$X424),0)</f>
        <v>Safety security &amp; reliability</v>
      </c>
      <c r="T424" s="199" t="str" cm="1">
        <f t="array" aca="1" ref="T424" ca="1">IFERROR(INDEX(General!$K$84:$K$103,$AA424),NA)</f>
        <v>Secondary Systems (2018-23)</v>
      </c>
      <c r="U424" s="188" cm="1">
        <f t="array" aca="1" ref="U424" ca="1">IFERROR(
IF($F424=General!$E$25,INDEX(Forecast_Capex_Input!S$12:S$286,$X424),
INDEX(Forecast_Capex_Input!T$12:T$286,$X424)),0)</f>
        <v>0.20999999999999996</v>
      </c>
      <c r="V424" s="222" t="b">
        <f>IFERROR(INDEX(Overheads!$T$19:$T$26,MATCH($I424,Overheads!$E$19:$E$26,0)),FALSE)</f>
        <v>1</v>
      </c>
      <c r="W424" s="165"/>
      <c r="X424" s="174">
        <f>IFERROR(
IF(MATCH($C424,Forecast_Capex_Input!$CI$12:$CI$286,1)+1&gt;MAX(Forecast_Capex_Input!$C$12:$C$286),NA,
MATCH($C424,Forecast_Capex_Input!$CI$12:$CI$286,1)+1),1)</f>
        <v>157</v>
      </c>
      <c r="Y424" s="174" cm="1">
        <f t="array" aca="1" ref="Y424" ca="1">IFERROR(
IF(X423&lt;&gt;X424,1,
IF(COUNTIF(OFFSET(Y423,0,0,-INDEX(Forecast_Capex_Input!$CG$12:$CG$286,$X424)),Y423)=INDEX(Forecast_Capex_Input!$CG$12:$CG$286,$X424),Y423+1,Y423)),NA)</f>
        <v>2</v>
      </c>
      <c r="Z424" s="174" cm="1">
        <f t="array" ref="Z424">IFERROR($C424-IF($X424=1,1,INDEX(Forecast_Capex_Input!$CI$12:$CI$286,$X424-1))+1,NA)</f>
        <v>2</v>
      </c>
      <c r="AA424" s="174" cm="1">
        <f t="array" aca="1" ref="AA424" ca="1">IFERROR(IF(Y424=1,
INDEX(Forecast_Capex_Input!$AI$10:$BB$10,SMALL(IF(INDEX(Forecast_Capex_Input!$AI$12:$BB$286,$X424,0)&gt;0,COLUMN(Forecast_Capex_Input!$AI$10:$BB$10)-COLUMN(Forecast_Capex_Input!$AI$12)+1),ROWS(OFFSET(AA423,0,0,-$Z424)))),
OFFSET(AA423,-INDEX(Forecast_Capex_Input!$CG$12:$CG$286,$X424)+1,0)),NA)</f>
        <v>4</v>
      </c>
      <c r="AB424" s="174">
        <f t="shared" ca="1" si="273"/>
        <v>2</v>
      </c>
      <c r="AC424" s="222" t="b">
        <f t="shared" si="305"/>
        <v>0</v>
      </c>
      <c r="AD424" s="220" t="b">
        <v>0</v>
      </c>
      <c r="AE424" s="222" t="b">
        <f t="shared" si="274"/>
        <v>1</v>
      </c>
      <c r="AF424" s="165"/>
      <c r="AG424" s="249" t="s">
        <v>588</v>
      </c>
      <c r="AH424" s="249" t="s">
        <v>588</v>
      </c>
      <c r="AI424" s="249" t="s">
        <v>588</v>
      </c>
      <c r="AJ424" s="249" t="s">
        <v>588</v>
      </c>
      <c r="AK424" s="249" t="s">
        <v>588</v>
      </c>
      <c r="AL424" s="261" t="s">
        <v>588</v>
      </c>
      <c r="AM424" s="165"/>
      <c r="AN424" s="249" t="s">
        <v>588</v>
      </c>
      <c r="AO424" s="249" t="s">
        <v>588</v>
      </c>
      <c r="AP424" s="249" t="s">
        <v>588</v>
      </c>
      <c r="AQ424" s="249" t="s">
        <v>588</v>
      </c>
      <c r="AR424" s="249" t="s">
        <v>588</v>
      </c>
      <c r="AS424" s="261" t="s">
        <v>588</v>
      </c>
      <c r="AT424" s="165"/>
      <c r="AU424" s="249" t="s">
        <v>588</v>
      </c>
      <c r="AV424" s="249" t="s">
        <v>588</v>
      </c>
      <c r="AW424" s="249" t="s">
        <v>588</v>
      </c>
      <c r="AX424" s="249" t="s">
        <v>588</v>
      </c>
      <c r="AY424" s="249" t="s">
        <v>588</v>
      </c>
      <c r="AZ424" s="261" t="s">
        <v>588</v>
      </c>
      <c r="BA424" s="165"/>
      <c r="BB424" s="249" t="s">
        <v>588</v>
      </c>
      <c r="BC424" s="249" t="s">
        <v>588</v>
      </c>
      <c r="BD424" s="249" t="s">
        <v>588</v>
      </c>
      <c r="BE424" s="249" t="s">
        <v>588</v>
      </c>
      <c r="BF424" s="249" t="s">
        <v>588</v>
      </c>
      <c r="BG424" s="261" t="s">
        <v>588</v>
      </c>
      <c r="BH424" s="165"/>
      <c r="BI424" s="249" t="s">
        <v>588</v>
      </c>
      <c r="BJ424" s="249" t="s">
        <v>588</v>
      </c>
      <c r="BK424" s="249" t="s">
        <v>588</v>
      </c>
      <c r="BL424" s="249" t="s">
        <v>588</v>
      </c>
      <c r="BM424" s="249" t="s">
        <v>588</v>
      </c>
      <c r="BN424" s="261" t="s">
        <v>588</v>
      </c>
      <c r="BO424" s="165"/>
      <c r="BP424" s="262" t="s">
        <v>588</v>
      </c>
      <c r="BQ424" s="262" t="s">
        <v>588</v>
      </c>
      <c r="BR424" s="262" t="s">
        <v>588</v>
      </c>
      <c r="BS424" s="262" t="s">
        <v>588</v>
      </c>
      <c r="BT424" s="262" t="s">
        <v>588</v>
      </c>
      <c r="BU424" s="165"/>
      <c r="BV424" s="249" t="s">
        <v>588</v>
      </c>
      <c r="BW424" s="249" t="s">
        <v>588</v>
      </c>
      <c r="BX424" s="249" t="s">
        <v>588</v>
      </c>
      <c r="BY424" s="249" t="s">
        <v>588</v>
      </c>
      <c r="BZ424" s="249" t="s">
        <v>588</v>
      </c>
      <c r="CA424" s="261" t="s">
        <v>588</v>
      </c>
      <c r="CB424" s="165"/>
      <c r="CC424" s="249" t="s">
        <v>588</v>
      </c>
      <c r="CD424" s="249" t="s">
        <v>588</v>
      </c>
      <c r="CE424" s="249" t="s">
        <v>588</v>
      </c>
      <c r="CF424" s="249" t="s">
        <v>588</v>
      </c>
      <c r="CG424" s="249" t="s">
        <v>588</v>
      </c>
      <c r="CH424" s="261" t="s">
        <v>588</v>
      </c>
      <c r="CI424" s="165"/>
      <c r="CJ424" s="249" t="s">
        <v>588</v>
      </c>
      <c r="CK424" s="249" t="s">
        <v>588</v>
      </c>
      <c r="CL424" s="249" t="s">
        <v>588</v>
      </c>
      <c r="CM424" s="249" t="s">
        <v>588</v>
      </c>
      <c r="CN424" s="249" t="s">
        <v>588</v>
      </c>
      <c r="CO424" s="261" t="s">
        <v>588</v>
      </c>
      <c r="CP424" s="165"/>
      <c r="CQ424" s="249" t="s">
        <v>588</v>
      </c>
      <c r="CR424" s="249" t="s">
        <v>588</v>
      </c>
      <c r="CS424" s="249" t="s">
        <v>588</v>
      </c>
      <c r="CT424" s="249" t="s">
        <v>588</v>
      </c>
      <c r="CU424" s="249" t="s">
        <v>588</v>
      </c>
      <c r="CV424" s="261" t="s">
        <v>588</v>
      </c>
      <c r="CW424" s="165"/>
      <c r="CX424" s="249" t="s">
        <v>588</v>
      </c>
      <c r="CY424" s="249" t="s">
        <v>588</v>
      </c>
      <c r="CZ424" s="249" t="s">
        <v>588</v>
      </c>
      <c r="DA424" s="249" t="s">
        <v>588</v>
      </c>
      <c r="DB424" s="249" t="s">
        <v>588</v>
      </c>
      <c r="DC424" s="261" t="s">
        <v>588</v>
      </c>
      <c r="DD424" s="165"/>
      <c r="DE424" s="188" t="b" cm="1">
        <f t="array" aca="1" ref="DE424" ca="1">OR($G424=Forecast_Capex_Input!$BF$8:$BF$10)</f>
        <v>0</v>
      </c>
      <c r="DF424" s="188" cm="1">
        <f t="array" aca="1" ref="DF424" ca="1">IFERROR(INDEX(Forecast_Capex_Input!BG$12:BG$286,$X424)
*(INDEX(Forecast_Capex_Input!$H$12:$H$286,$X424)=Repex),0)
*$DE424</f>
        <v>0</v>
      </c>
      <c r="DG424" s="188" cm="1">
        <f t="array" aca="1" ref="DG424" ca="1">IFERROR(INDEX(Forecast_Capex_Input!BH$12:BH$286,$X424)
*(INDEX(Forecast_Capex_Input!$H$12:$H$286,$X424)=Repex),0)
*$DE424</f>
        <v>0</v>
      </c>
      <c r="DH424" s="188" cm="1">
        <f t="array" aca="1" ref="DH424" ca="1">IFERROR(INDEX(Forecast_Capex_Input!BI$12:BI$286,$X424)
*(INDEX(Forecast_Capex_Input!$H$12:$H$286,$X424)=Repex),0)
*$DE424</f>
        <v>0</v>
      </c>
      <c r="DI424" s="188" cm="1">
        <f t="array" aca="1" ref="DI424" ca="1">IFERROR(INDEX(Forecast_Capex_Input!BJ$12:BJ$286,$X424)
*(INDEX(Forecast_Capex_Input!$H$12:$H$286,$X424)=Repex),0)
*$DE424</f>
        <v>0</v>
      </c>
      <c r="DJ424" s="188" cm="1">
        <f t="array" aca="1" ref="DJ424" ca="1">IFERROR(INDEX(Forecast_Capex_Input!BK$12:BK$286,$X424)
*(INDEX(Forecast_Capex_Input!$H$12:$H$286,$X424)=Repex),0)
*$DE424</f>
        <v>0</v>
      </c>
      <c r="DK424" s="188" cm="1">
        <f t="array" aca="1" ref="DK424" ca="1">IFERROR(INDEX(Forecast_Capex_Input!BL$12:BL$286,$X424)
*(INDEX(Forecast_Capex_Input!$H$12:$H$286,$X424)=Repex),0)
*$DE424</f>
        <v>0</v>
      </c>
      <c r="DL424" s="165"/>
      <c r="DM424" s="188" t="b" cm="1">
        <f t="array" aca="1" ref="DM424" ca="1">OR($G424=Forecast_Capex_Input!$BN$8:$BN$9)</f>
        <v>0</v>
      </c>
      <c r="DN424" s="188" cm="1">
        <f t="array" aca="1" ref="DN424" ca="1">IFERROR(INDEX(Forecast_Capex_Input!BO$12:BO$286,$X424)
*(INDEX(Forecast_Capex_Input!$H$12:$H$286,$X424)=Repex),0)
*$DM424</f>
        <v>0</v>
      </c>
      <c r="DO424" s="188" cm="1">
        <f t="array" aca="1" ref="DO424" ca="1">IFERROR(INDEX(Forecast_Capex_Input!BP$12:BP$286,$X424)
*(INDEX(Forecast_Capex_Input!$H$12:$H$286,$X424)=Repex),0)
*$DM424</f>
        <v>0</v>
      </c>
      <c r="DP424" s="188" cm="1">
        <f t="array" aca="1" ref="DP424" ca="1">IFERROR(INDEX(Forecast_Capex_Input!BQ$12:BQ$286,$X424)
*(INDEX(Forecast_Capex_Input!$H$12:$H$286,$X424)=Repex),0)
*$DM424</f>
        <v>0</v>
      </c>
      <c r="DQ424" s="188" cm="1">
        <f t="array" aca="1" ref="DQ424" ca="1">IFERROR(INDEX(Forecast_Capex_Input!BR$12:BR$286,$X424)
*(INDEX(Forecast_Capex_Input!$H$12:$H$286,$X424)=Repex),0)
*$DM424</f>
        <v>0</v>
      </c>
      <c r="DR424" s="188" cm="1">
        <f t="array" aca="1" ref="DR424" ca="1">IFERROR(INDEX(Forecast_Capex_Input!BS$12:BS$286,$X424)
*(INDEX(Forecast_Capex_Input!$H$12:$H$286,$X424)=Repex),0)
*$DM424</f>
        <v>0</v>
      </c>
      <c r="DS424" s="165"/>
      <c r="DT424" s="188" t="b" cm="1">
        <f t="array" aca="1" ref="DT424" ca="1">OR($G424=Forecast_Capex_Input!$BU$8:$BU$10)</f>
        <v>1</v>
      </c>
      <c r="DU424" s="188" cm="1">
        <f t="array" aca="1" ref="DU424" ca="1">IFERROR(INDEX(Forecast_Capex_Input!BV$12:BV$286,$X424)
*(INDEX(Forecast_Capex_Input!$H$12:$H$286,$X424)=Repex),0)
*$DT424</f>
        <v>0</v>
      </c>
      <c r="DV424" s="188" cm="1">
        <f t="array" aca="1" ref="DV424" ca="1">IFERROR(INDEX(Forecast_Capex_Input!BW$12:BW$286,$X424)
*(INDEX(Forecast_Capex_Input!$H$12:$H$286,$X424)=Repex),0)
*$DT424</f>
        <v>0</v>
      </c>
      <c r="DW424" s="188" cm="1">
        <f t="array" aca="1" ref="DW424" ca="1">IFERROR(INDEX(Forecast_Capex_Input!BX$12:BX$286,$X424)
*(INDEX(Forecast_Capex_Input!$H$12:$H$286,$X424)=Repex),0)
*$DT424</f>
        <v>0</v>
      </c>
      <c r="DX424" s="188" cm="1">
        <f t="array" aca="1" ref="DX424" ca="1">IFERROR(INDEX(Forecast_Capex_Input!BY$12:BY$286,$X424)
*(INDEX(Forecast_Capex_Input!$H$12:$H$286,$X424)=Repex),0)
*$DT424</f>
        <v>0</v>
      </c>
      <c r="DY424" s="188" cm="1">
        <f t="array" aca="1" ref="DY424" ca="1">IFERROR(INDEX(Forecast_Capex_Input!BZ$12:BZ$286,$X424)
*(INDEX(Forecast_Capex_Input!$H$12:$H$286,$X424)=Repex),0)
*$DT424</f>
        <v>0</v>
      </c>
      <c r="DZ424" s="188" cm="1">
        <f t="array" aca="1" ref="DZ424" ca="1">IFERROR(INDEX(Forecast_Capex_Input!CA$12:CA$286,$X424)
*(INDEX(Forecast_Capex_Input!$H$12:$H$286,$X424)=Repex),0)
*$DT424</f>
        <v>0</v>
      </c>
      <c r="EA424" s="188" cm="1">
        <f t="array" aca="1" ref="EA424" ca="1">IFERROR(INDEX(Forecast_Capex_Input!CB$12:CB$286,$X424)
*(INDEX(Forecast_Capex_Input!$H$12:$H$286,$X424)=Repex),0)
*$DT424</f>
        <v>0</v>
      </c>
      <c r="EB424" s="188" cm="1">
        <f t="array" aca="1" ref="EB424" ca="1">IFERROR(INDEX(Forecast_Capex_Input!CC$12:CC$286,$X424)
*(INDEX(Forecast_Capex_Input!$H$12:$H$286,$X424)=Repex),0)
*$DT424</f>
        <v>0</v>
      </c>
      <c r="EC424" s="165"/>
      <c r="ED424" s="156" t="s">
        <v>588</v>
      </c>
      <c r="EE424" s="259" t="s">
        <v>588</v>
      </c>
    </row>
    <row r="425" spans="3:135" x14ac:dyDescent="0.2">
      <c r="C425" s="174">
        <f t="shared" si="304"/>
        <v>415</v>
      </c>
      <c r="D425" s="167" t="str" cm="1">
        <f t="array" ref="D425">IFERROR(INDEX(Forecast_Capex_Input!$D$12:$D$286,$X425),NA)</f>
        <v>Improve voltage regulation following under frequency load shedding events</v>
      </c>
      <c r="E425" s="172" t="b" cm="1">
        <f t="array" ref="E425">IF($X425=NA,NA,INDEX(Forecast_Capex_Input!$E$12:$E$286,$X425))</f>
        <v>0</v>
      </c>
      <c r="F425" s="167" t="str" cm="1">
        <f t="array" aca="1" ref="F425" ca="1">IFERROR(INDEX(General!$E$25:$E$26,$Y425),NA)</f>
        <v>Labour</v>
      </c>
      <c r="G425" s="167" t="str" cm="1">
        <f t="array" aca="1" ref="G425" ca="1">IFERROR(INDEX(Forecast_Capex_Input!$AI$11:$BB$11,$AA425),NA)</f>
        <v>Secondary Systems</v>
      </c>
      <c r="H425" s="189" cm="1">
        <f t="array" aca="1" ref="H425" ca="1">IFERROR(INDEX(Forecast_Capex_Input!$AI$12:$BB$286,$X425,$AA425),NA)</f>
        <v>1</v>
      </c>
      <c r="I425" s="199" t="str" cm="1">
        <f t="array" ref="I425">IFERROR(INDEX(Forecast_Capex_Input!$F$12:$F$286,$X425),NA)</f>
        <v>Augmentation Expenditure</v>
      </c>
      <c r="J425" s="199" t="str" cm="1">
        <f t="array" ref="J425">IFERROR(INDEX(Forecast_Capex_Input!G$12:G$286,$X425),NA)</f>
        <v>Augmentations</v>
      </c>
      <c r="K425" s="199" t="str" cm="1">
        <f t="array" ref="K425">IFERROR(INDEX(Forecast_Capex_Input!H$12:H$286,$X425),NA)</f>
        <v>Augex</v>
      </c>
      <c r="L425" s="199" t="str" cm="1">
        <f t="array" ref="L425">IFERROR(INDEX(Forecast_Capex_Input!I$12:I$286,$X425),NA)</f>
        <v>Compliance</v>
      </c>
      <c r="M425" s="199" t="str" cm="1">
        <f t="array" ref="M425">IFERROR(INDEX(Forecast_Capex_Input!J$12:J$286,$X425),NA)</f>
        <v>N/A</v>
      </c>
      <c r="N425" s="199" t="str" cm="1">
        <f t="array" ref="N425">IFERROR(INDEX(Forecast_Capex_Input!K$12:K$286,$X425),NA)</f>
        <v>N/A</v>
      </c>
      <c r="O425" s="199" t="str" cm="1">
        <f t="array" ref="O425">IFERROR(INDEX(Forecast_Capex_Input!L$12:L$286,$X425),NA)</f>
        <v>N/A</v>
      </c>
      <c r="P425" s="199" t="str" cm="1">
        <f t="array" ref="P425">IFERROR(INDEX(Forecast_Capex_Input!M$12:M$286,$X425),NA)</f>
        <v>N/A</v>
      </c>
      <c r="Q425" s="172" t="str" cm="1">
        <f t="array" ref="Q425">IFERROR(INDEX(Forecast_Capex_Input!N$12:N$286,$X425),NA)</f>
        <v>Yes</v>
      </c>
      <c r="R425" s="265" cm="1">
        <f t="array" ref="R425">IFERROR(INDEX(Forecast_Capex_Input!O$12:O$286,$X425),0)</f>
        <v>0</v>
      </c>
      <c r="S425" s="172" t="str" cm="1">
        <f t="array" ref="S425">IFERROR(INDEX(Forecast_Capex_Input!P$12:P$286,$X425),0)</f>
        <v>Energy transition</v>
      </c>
      <c r="T425" s="199" t="str" cm="1">
        <f t="array" aca="1" ref="T425" ca="1">IFERROR(INDEX(General!$K$84:$K$103,$AA425),NA)</f>
        <v>Secondary Systems (2018-23)</v>
      </c>
      <c r="U425" s="188" cm="1">
        <f t="array" aca="1" ref="U425" ca="1">IFERROR(
IF($F425=General!$E$25,INDEX(Forecast_Capex_Input!S$12:S$286,$X425),
INDEX(Forecast_Capex_Input!T$12:T$286,$X425)),0)</f>
        <v>0.57999999999999996</v>
      </c>
      <c r="V425" s="222" t="b">
        <f>IFERROR(INDEX(Overheads!$T$19:$T$26,MATCH($I425,Overheads!$E$19:$E$26,0)),FALSE)</f>
        <v>1</v>
      </c>
      <c r="W425" s="165"/>
      <c r="X425" s="174">
        <f>IFERROR(
IF(MATCH($C425,Forecast_Capex_Input!$CI$12:$CI$286,1)+1&gt;MAX(Forecast_Capex_Input!$C$12:$C$286),NA,
MATCH($C425,Forecast_Capex_Input!$CI$12:$CI$286,1)+1),1)</f>
        <v>158</v>
      </c>
      <c r="Y425" s="174" cm="1">
        <f t="array" aca="1" ref="Y425" ca="1">IFERROR(
IF(X424&lt;&gt;X425,1,
IF(COUNTIF(OFFSET(Y424,0,0,-INDEX(Forecast_Capex_Input!$CG$12:$CG$286,$X425)),Y424)=INDEX(Forecast_Capex_Input!$CG$12:$CG$286,$X425),Y424+1,Y424)),NA)</f>
        <v>1</v>
      </c>
      <c r="Z425" s="174" cm="1">
        <f t="array" ref="Z425">IFERROR($C425-IF($X425=1,1,INDEX(Forecast_Capex_Input!$CI$12:$CI$286,$X425-1))+1,NA)</f>
        <v>1</v>
      </c>
      <c r="AA425" s="174" cm="1">
        <f t="array" aca="1" ref="AA425" ca="1">IFERROR(IF(Y425=1,
INDEX(Forecast_Capex_Input!$AI$10:$BB$10,SMALL(IF(INDEX(Forecast_Capex_Input!$AI$12:$BB$286,$X425,0)&gt;0,COLUMN(Forecast_Capex_Input!$AI$10:$BB$10)-COLUMN(Forecast_Capex_Input!$AI$12)+1),ROWS(OFFSET(AA424,0,0,-$Z425)))),
OFFSET(AA424,-INDEX(Forecast_Capex_Input!$CG$12:$CG$286,$X425)+1,0)),NA)</f>
        <v>4</v>
      </c>
      <c r="AB425" s="174">
        <f t="shared" ca="1" si="273"/>
        <v>1</v>
      </c>
      <c r="AC425" s="222" t="b">
        <f t="shared" si="305"/>
        <v>0</v>
      </c>
      <c r="AD425" s="220" t="b">
        <v>0</v>
      </c>
      <c r="AE425" s="222" t="b">
        <f t="shared" si="274"/>
        <v>1</v>
      </c>
      <c r="AF425" s="165"/>
      <c r="AG425" s="215">
        <v>0</v>
      </c>
      <c r="AH425" s="215">
        <v>0</v>
      </c>
      <c r="AI425" s="215">
        <v>0</v>
      </c>
      <c r="AJ425" s="215">
        <v>0</v>
      </c>
      <c r="AK425" s="215">
        <v>0</v>
      </c>
      <c r="AL425" s="155">
        <v>0</v>
      </c>
      <c r="AM425" s="165"/>
      <c r="AN425" s="215" cm="1">
        <f t="array" aca="1" ref="AN425" ca="1">IFERROR(INDEX(General!O$33:O$34,$AB425)
*AG425,0)</f>
        <v>0</v>
      </c>
      <c r="AO425" s="215" cm="1">
        <f t="array" aca="1" ref="AO425" ca="1">IFERROR(INDEX(General!P$33:P$34,$AB425)
*AH425,0)</f>
        <v>0</v>
      </c>
      <c r="AP425" s="215" cm="1">
        <f t="array" aca="1" ref="AP425" ca="1">IFERROR(INDEX(General!Q$33:Q$34,$AB425)
*AI425,0)</f>
        <v>0</v>
      </c>
      <c r="AQ425" s="215" cm="1">
        <f t="array" aca="1" ref="AQ425" ca="1">IFERROR(INDEX(General!R$33:R$34,$AB425)
*AJ425,0)</f>
        <v>0</v>
      </c>
      <c r="AR425" s="215" cm="1">
        <f t="array" aca="1" ref="AR425" ca="1">IFERROR(INDEX(General!S$33:S$34,$AB425)
*AK425,0)</f>
        <v>0</v>
      </c>
      <c r="AS425" s="155">
        <f t="shared" ca="1" si="306"/>
        <v>0</v>
      </c>
      <c r="AT425" s="165"/>
      <c r="AU425" s="215">
        <f ca="1">IF($AE425=FALSE,AN425*Overheads!$R$24*$V425,
IFERROR(Overheads!$O$49*$V425*AN425,0)
+IFERROR(Overheads!Q$59*$V425*(AN425/Overheads!Q$68),0))</f>
        <v>0</v>
      </c>
      <c r="AV425" s="215">
        <f ca="1">IF($AE425=FALSE,AO425*Overheads!$R$24*$V425,
IFERROR(Overheads!$O$49*$V425*AO425,0)
+IFERROR(Overheads!R$59*$V425*(AO425/Overheads!R$68),0))</f>
        <v>0</v>
      </c>
      <c r="AW425" s="215">
        <f ca="1">IF($AE425=FALSE,AP425*Overheads!$R$24*$V425,
IFERROR(Overheads!$O$49*$V425*AP425,0)
+IFERROR(Overheads!S$59*$V425*(AP425/Overheads!S$68),0))</f>
        <v>0</v>
      </c>
      <c r="AX425" s="215">
        <f ca="1">IF($AE425=FALSE,AQ425*Overheads!$R$24*$V425,
IFERROR(Overheads!$O$49*$V425*AQ425,0)
+IFERROR(Overheads!T$59*$V425*(AQ425/Overheads!T$68),0))</f>
        <v>0</v>
      </c>
      <c r="AY425" s="215">
        <f ca="1">IF($AE425=FALSE,AR425*Overheads!$R$24*$V425,
IFERROR(Overheads!$O$49*$V425*AR425,0)
+IFERROR(Overheads!U$59*$V425*(AR425/Overheads!U$68),0))</f>
        <v>0</v>
      </c>
      <c r="AZ425" s="155">
        <f t="shared" ca="1" si="307"/>
        <v>0</v>
      </c>
      <c r="BA425" s="165"/>
      <c r="BB425" s="215">
        <f ca="1">IF($AE425=FALSE,AN425*Overheads!$S$25,
IFERROR(Overheads!$O$50*AN425,0)
+IFERROR(Overheads!Q$60*(AN425/Overheads!Q$66),0))</f>
        <v>0</v>
      </c>
      <c r="BC425" s="215">
        <f ca="1">IF($AE425=FALSE,AO425*Overheads!$S$25,
IFERROR(Overheads!$O$50*AO425,0)
+IFERROR(Overheads!R$60*(AO425/Overheads!R$66),0))</f>
        <v>0</v>
      </c>
      <c r="BD425" s="215">
        <f ca="1">IF($AE425=FALSE,AP425*Overheads!$S$25,
IFERROR(Overheads!$O$50*AP425,0)
+IFERROR(Overheads!S$60*(AP425/Overheads!S$66),0))</f>
        <v>0</v>
      </c>
      <c r="BE425" s="215">
        <f ca="1">IF($AE425=FALSE,AQ425*Overheads!$S$25,
IFERROR(Overheads!$O$50*AQ425,0)
+IFERROR(Overheads!T$60*(AQ425/Overheads!T$66),0))</f>
        <v>0</v>
      </c>
      <c r="BF425" s="215">
        <f ca="1">IF($AE425=FALSE,AR425*Overheads!$S$25,
IFERROR(Overheads!$O$50*AR425,0)
+IFERROR(Overheads!U$60*(AR425/Overheads!U$66),0))</f>
        <v>0</v>
      </c>
      <c r="BG425" s="155">
        <f t="shared" ca="1" si="308"/>
        <v>0</v>
      </c>
      <c r="BH425" s="165"/>
      <c r="BI425" s="215">
        <f t="shared" ca="1" si="309"/>
        <v>0</v>
      </c>
      <c r="BJ425" s="215">
        <f t="shared" ca="1" si="275"/>
        <v>0</v>
      </c>
      <c r="BK425" s="215">
        <f t="shared" ca="1" si="276"/>
        <v>0</v>
      </c>
      <c r="BL425" s="215">
        <f t="shared" ca="1" si="277"/>
        <v>0</v>
      </c>
      <c r="BM425" s="215">
        <f t="shared" ca="1" si="278"/>
        <v>0</v>
      </c>
      <c r="BN425" s="155">
        <f t="shared" ca="1" si="310"/>
        <v>0</v>
      </c>
      <c r="BO425" s="165"/>
      <c r="BP425" s="187" cm="1">
        <f t="array" ref="BP425">IFERROR(IF($X425=$X424,BP424,INDEX(Forecast_Capex_Input!AC$12:AC$286,$X425)),0)</f>
        <v>0</v>
      </c>
      <c r="BQ425" s="187" cm="1">
        <f t="array" ref="BQ425">IFERROR(IF($X425=$X424,BQ424,INDEX(Forecast_Capex_Input!AD$12:AD$286,$X425)),0)</f>
        <v>0.25</v>
      </c>
      <c r="BR425" s="187" cm="1">
        <f t="array" ref="BR425">IFERROR(IF($X425=$X424,BR424,INDEX(Forecast_Capex_Input!AE$12:AE$286,$X425)),0)</f>
        <v>0.25</v>
      </c>
      <c r="BS425" s="187" cm="1">
        <f t="array" ref="BS425">IFERROR(IF($X425=$X424,BS424,INDEX(Forecast_Capex_Input!AF$12:AF$286,$X425)),0)</f>
        <v>0.25</v>
      </c>
      <c r="BT425" s="187" cm="1">
        <f t="array" ref="BT425">IFERROR(IF($X425=$X424,BT424,INDEX(Forecast_Capex_Input!AG$12:AG$286,$X425)),0)</f>
        <v>0.25</v>
      </c>
      <c r="BU425" s="165"/>
      <c r="BV425" s="215">
        <f t="shared" si="279"/>
        <v>0</v>
      </c>
      <c r="BW425" s="215">
        <f t="shared" si="280"/>
        <v>0</v>
      </c>
      <c r="BX425" s="215">
        <f t="shared" si="281"/>
        <v>0</v>
      </c>
      <c r="BY425" s="215">
        <f t="shared" si="282"/>
        <v>0</v>
      </c>
      <c r="BZ425" s="215">
        <f t="shared" si="283"/>
        <v>0</v>
      </c>
      <c r="CA425" s="155">
        <f t="shared" si="311"/>
        <v>0</v>
      </c>
      <c r="CB425" s="165"/>
      <c r="CC425" s="215">
        <f t="shared" ca="1" si="284"/>
        <v>0</v>
      </c>
      <c r="CD425" s="215">
        <f t="shared" ca="1" si="285"/>
        <v>0</v>
      </c>
      <c r="CE425" s="215">
        <f t="shared" ca="1" si="286"/>
        <v>0</v>
      </c>
      <c r="CF425" s="215">
        <f t="shared" ca="1" si="287"/>
        <v>0</v>
      </c>
      <c r="CG425" s="215">
        <f t="shared" ca="1" si="288"/>
        <v>0</v>
      </c>
      <c r="CH425" s="155">
        <f t="shared" ca="1" si="312"/>
        <v>0</v>
      </c>
      <c r="CI425" s="165"/>
      <c r="CJ425" s="215">
        <f t="shared" ca="1" si="289"/>
        <v>0</v>
      </c>
      <c r="CK425" s="215">
        <f t="shared" ca="1" si="290"/>
        <v>0</v>
      </c>
      <c r="CL425" s="215">
        <f t="shared" ca="1" si="291"/>
        <v>0</v>
      </c>
      <c r="CM425" s="215">
        <f t="shared" ca="1" si="292"/>
        <v>0</v>
      </c>
      <c r="CN425" s="215">
        <f t="shared" ca="1" si="293"/>
        <v>0</v>
      </c>
      <c r="CO425" s="155">
        <f t="shared" ca="1" si="313"/>
        <v>0</v>
      </c>
      <c r="CP425" s="165"/>
      <c r="CQ425" s="223">
        <f t="shared" ca="1" si="294"/>
        <v>0</v>
      </c>
      <c r="CR425" s="223">
        <f t="shared" ca="1" si="295"/>
        <v>0</v>
      </c>
      <c r="CS425" s="223">
        <f t="shared" ca="1" si="296"/>
        <v>0</v>
      </c>
      <c r="CT425" s="223">
        <f t="shared" ca="1" si="297"/>
        <v>0</v>
      </c>
      <c r="CU425" s="223">
        <f t="shared" ca="1" si="298"/>
        <v>0</v>
      </c>
      <c r="CV425" s="155">
        <f t="shared" ca="1" si="314"/>
        <v>0</v>
      </c>
      <c r="CW425" s="165"/>
      <c r="CX425" s="215">
        <f t="shared" ca="1" si="315"/>
        <v>0</v>
      </c>
      <c r="CY425" s="215">
        <f t="shared" ca="1" si="299"/>
        <v>0</v>
      </c>
      <c r="CZ425" s="215">
        <f t="shared" ca="1" si="300"/>
        <v>0</v>
      </c>
      <c r="DA425" s="215">
        <f t="shared" ca="1" si="301"/>
        <v>0</v>
      </c>
      <c r="DB425" s="215">
        <f t="shared" ca="1" si="302"/>
        <v>0</v>
      </c>
      <c r="DC425" s="155">
        <f t="shared" ca="1" si="316"/>
        <v>0</v>
      </c>
      <c r="DD425" s="165"/>
      <c r="DE425" s="188" t="b" cm="1">
        <f t="array" aca="1" ref="DE425" ca="1">OR($G425=Forecast_Capex_Input!$BF$8:$BF$10)</f>
        <v>0</v>
      </c>
      <c r="DF425" s="188" cm="1">
        <f t="array" aca="1" ref="DF425" ca="1">IFERROR(INDEX(Forecast_Capex_Input!BG$12:BG$286,$X425)
*(INDEX(Forecast_Capex_Input!$H$12:$H$286,$X425)=Repex),0)
*$DE425</f>
        <v>0</v>
      </c>
      <c r="DG425" s="188" cm="1">
        <f t="array" aca="1" ref="DG425" ca="1">IFERROR(INDEX(Forecast_Capex_Input!BH$12:BH$286,$X425)
*(INDEX(Forecast_Capex_Input!$H$12:$H$286,$X425)=Repex),0)
*$DE425</f>
        <v>0</v>
      </c>
      <c r="DH425" s="188" cm="1">
        <f t="array" aca="1" ref="DH425" ca="1">IFERROR(INDEX(Forecast_Capex_Input!BI$12:BI$286,$X425)
*(INDEX(Forecast_Capex_Input!$H$12:$H$286,$X425)=Repex),0)
*$DE425</f>
        <v>0</v>
      </c>
      <c r="DI425" s="188" cm="1">
        <f t="array" aca="1" ref="DI425" ca="1">IFERROR(INDEX(Forecast_Capex_Input!BJ$12:BJ$286,$X425)
*(INDEX(Forecast_Capex_Input!$H$12:$H$286,$X425)=Repex),0)
*$DE425</f>
        <v>0</v>
      </c>
      <c r="DJ425" s="188" cm="1">
        <f t="array" aca="1" ref="DJ425" ca="1">IFERROR(INDEX(Forecast_Capex_Input!BK$12:BK$286,$X425)
*(INDEX(Forecast_Capex_Input!$H$12:$H$286,$X425)=Repex),0)
*$DE425</f>
        <v>0</v>
      </c>
      <c r="DK425" s="188" cm="1">
        <f t="array" aca="1" ref="DK425" ca="1">IFERROR(INDEX(Forecast_Capex_Input!BL$12:BL$286,$X425)
*(INDEX(Forecast_Capex_Input!$H$12:$H$286,$X425)=Repex),0)
*$DE425</f>
        <v>0</v>
      </c>
      <c r="DL425" s="165"/>
      <c r="DM425" s="188" t="b" cm="1">
        <f t="array" aca="1" ref="DM425" ca="1">OR($G425=Forecast_Capex_Input!$BN$8:$BN$9)</f>
        <v>0</v>
      </c>
      <c r="DN425" s="188" cm="1">
        <f t="array" aca="1" ref="DN425" ca="1">IFERROR(INDEX(Forecast_Capex_Input!BO$12:BO$286,$X425)
*(INDEX(Forecast_Capex_Input!$H$12:$H$286,$X425)=Repex),0)
*$DM425</f>
        <v>0</v>
      </c>
      <c r="DO425" s="188" cm="1">
        <f t="array" aca="1" ref="DO425" ca="1">IFERROR(INDEX(Forecast_Capex_Input!BP$12:BP$286,$X425)
*(INDEX(Forecast_Capex_Input!$H$12:$H$286,$X425)=Repex),0)
*$DM425</f>
        <v>0</v>
      </c>
      <c r="DP425" s="188" cm="1">
        <f t="array" aca="1" ref="DP425" ca="1">IFERROR(INDEX(Forecast_Capex_Input!BQ$12:BQ$286,$X425)
*(INDEX(Forecast_Capex_Input!$H$12:$H$286,$X425)=Repex),0)
*$DM425</f>
        <v>0</v>
      </c>
      <c r="DQ425" s="188" cm="1">
        <f t="array" aca="1" ref="DQ425" ca="1">IFERROR(INDEX(Forecast_Capex_Input!BR$12:BR$286,$X425)
*(INDEX(Forecast_Capex_Input!$H$12:$H$286,$X425)=Repex),0)
*$DM425</f>
        <v>0</v>
      </c>
      <c r="DR425" s="188" cm="1">
        <f t="array" aca="1" ref="DR425" ca="1">IFERROR(INDEX(Forecast_Capex_Input!BS$12:BS$286,$X425)
*(INDEX(Forecast_Capex_Input!$H$12:$H$286,$X425)=Repex),0)
*$DM425</f>
        <v>0</v>
      </c>
      <c r="DS425" s="165"/>
      <c r="DT425" s="188" t="b" cm="1">
        <f t="array" aca="1" ref="DT425" ca="1">OR($G425=Forecast_Capex_Input!$BU$8:$BU$10)</f>
        <v>1</v>
      </c>
      <c r="DU425" s="188" cm="1">
        <f t="array" aca="1" ref="DU425" ca="1">IFERROR(INDEX(Forecast_Capex_Input!BV$12:BV$286,$X425)
*(INDEX(Forecast_Capex_Input!$H$12:$H$286,$X425)=Repex),0)
*$DT425</f>
        <v>0</v>
      </c>
      <c r="DV425" s="188" cm="1">
        <f t="array" aca="1" ref="DV425" ca="1">IFERROR(INDEX(Forecast_Capex_Input!BW$12:BW$286,$X425)
*(INDEX(Forecast_Capex_Input!$H$12:$H$286,$X425)=Repex),0)
*$DT425</f>
        <v>0</v>
      </c>
      <c r="DW425" s="188" cm="1">
        <f t="array" aca="1" ref="DW425" ca="1">IFERROR(INDEX(Forecast_Capex_Input!BX$12:BX$286,$X425)
*(INDEX(Forecast_Capex_Input!$H$12:$H$286,$X425)=Repex),0)
*$DT425</f>
        <v>0</v>
      </c>
      <c r="DX425" s="188" cm="1">
        <f t="array" aca="1" ref="DX425" ca="1">IFERROR(INDEX(Forecast_Capex_Input!BY$12:BY$286,$X425)
*(INDEX(Forecast_Capex_Input!$H$12:$H$286,$X425)=Repex),0)
*$DT425</f>
        <v>0</v>
      </c>
      <c r="DY425" s="188" cm="1">
        <f t="array" aca="1" ref="DY425" ca="1">IFERROR(INDEX(Forecast_Capex_Input!BZ$12:BZ$286,$X425)
*(INDEX(Forecast_Capex_Input!$H$12:$H$286,$X425)=Repex),0)
*$DT425</f>
        <v>0</v>
      </c>
      <c r="DZ425" s="188" cm="1">
        <f t="array" aca="1" ref="DZ425" ca="1">IFERROR(INDEX(Forecast_Capex_Input!CA$12:CA$286,$X425)
*(INDEX(Forecast_Capex_Input!$H$12:$H$286,$X425)=Repex),0)
*$DT425</f>
        <v>0</v>
      </c>
      <c r="EA425" s="188" cm="1">
        <f t="array" aca="1" ref="EA425" ca="1">IFERROR(INDEX(Forecast_Capex_Input!CB$12:CB$286,$X425)
*(INDEX(Forecast_Capex_Input!$H$12:$H$286,$X425)=Repex),0)
*$DT425</f>
        <v>0</v>
      </c>
      <c r="EB425" s="188" cm="1">
        <f t="array" aca="1" ref="EB425" ca="1">IFERROR(INDEX(Forecast_Capex_Input!CC$12:CC$286,$X425)
*(INDEX(Forecast_Capex_Input!$H$12:$H$286,$X425)=Repex),0)
*$DT425</f>
        <v>0</v>
      </c>
      <c r="EC425" s="165"/>
      <c r="ED425" s="226">
        <f t="shared" ca="1" si="303"/>
        <v>0</v>
      </c>
      <c r="EE425" s="174">
        <v>77</v>
      </c>
    </row>
    <row r="426" spans="3:135" x14ac:dyDescent="0.2">
      <c r="C426" s="174">
        <f t="shared" si="304"/>
        <v>416</v>
      </c>
      <c r="D426" s="167" t="str" cm="1">
        <f t="array" ref="D426">IFERROR(INDEX(Forecast_Capex_Input!$D$12:$D$286,$X426),NA)</f>
        <v>Improve voltage regulation following under frequency load shedding events</v>
      </c>
      <c r="E426" s="172" t="b" cm="1">
        <f t="array" ref="E426">IF($X426=NA,NA,INDEX(Forecast_Capex_Input!$E$12:$E$286,$X426))</f>
        <v>0</v>
      </c>
      <c r="F426" s="167" t="str" cm="1">
        <f t="array" aca="1" ref="F426" ca="1">IFERROR(INDEX(General!$E$25:$E$26,$Y426),NA)</f>
        <v>Non-Labour</v>
      </c>
      <c r="G426" s="167" t="str" cm="1">
        <f t="array" aca="1" ref="G426" ca="1">IFERROR(INDEX(Forecast_Capex_Input!$AI$11:$BB$11,$AA426),NA)</f>
        <v>Secondary Systems</v>
      </c>
      <c r="H426" s="189" cm="1">
        <f t="array" aca="1" ref="H426" ca="1">IFERROR(INDEX(Forecast_Capex_Input!$AI$12:$BB$286,$X426,$AA426),NA)</f>
        <v>1</v>
      </c>
      <c r="I426" s="199" t="str" cm="1">
        <f t="array" ref="I426">IFERROR(INDEX(Forecast_Capex_Input!$F$12:$F$286,$X426),NA)</f>
        <v>Augmentation Expenditure</v>
      </c>
      <c r="J426" s="199" t="str" cm="1">
        <f t="array" ref="J426">IFERROR(INDEX(Forecast_Capex_Input!G$12:G$286,$X426),NA)</f>
        <v>Augmentations</v>
      </c>
      <c r="K426" s="199" t="str" cm="1">
        <f t="array" ref="K426">IFERROR(INDEX(Forecast_Capex_Input!H$12:H$286,$X426),NA)</f>
        <v>Augex</v>
      </c>
      <c r="L426" s="199" t="str" cm="1">
        <f t="array" ref="L426">IFERROR(INDEX(Forecast_Capex_Input!I$12:I$286,$X426),NA)</f>
        <v>Compliance</v>
      </c>
      <c r="M426" s="199" t="str" cm="1">
        <f t="array" ref="M426">IFERROR(INDEX(Forecast_Capex_Input!J$12:J$286,$X426),NA)</f>
        <v>N/A</v>
      </c>
      <c r="N426" s="199" t="str" cm="1">
        <f t="array" ref="N426">IFERROR(INDEX(Forecast_Capex_Input!K$12:K$286,$X426),NA)</f>
        <v>N/A</v>
      </c>
      <c r="O426" s="199" t="str" cm="1">
        <f t="array" ref="O426">IFERROR(INDEX(Forecast_Capex_Input!L$12:L$286,$X426),NA)</f>
        <v>N/A</v>
      </c>
      <c r="P426" s="199" t="str" cm="1">
        <f t="array" ref="P426">IFERROR(INDEX(Forecast_Capex_Input!M$12:M$286,$X426),NA)</f>
        <v>N/A</v>
      </c>
      <c r="Q426" s="172" t="str" cm="1">
        <f t="array" ref="Q426">IFERROR(INDEX(Forecast_Capex_Input!N$12:N$286,$X426),NA)</f>
        <v>Yes</v>
      </c>
      <c r="R426" s="265" cm="1">
        <f t="array" ref="R426">IFERROR(INDEX(Forecast_Capex_Input!O$12:O$286,$X426),0)</f>
        <v>0</v>
      </c>
      <c r="S426" s="172" t="str" cm="1">
        <f t="array" ref="S426">IFERROR(INDEX(Forecast_Capex_Input!P$12:P$286,$X426),0)</f>
        <v>Energy transition</v>
      </c>
      <c r="T426" s="199" t="str" cm="1">
        <f t="array" aca="1" ref="T426" ca="1">IFERROR(INDEX(General!$K$84:$K$103,$AA426),NA)</f>
        <v>Secondary Systems (2018-23)</v>
      </c>
      <c r="U426" s="188" cm="1">
        <f t="array" aca="1" ref="U426" ca="1">IFERROR(
IF($F426=General!$E$25,INDEX(Forecast_Capex_Input!S$12:S$286,$X426),
INDEX(Forecast_Capex_Input!T$12:T$286,$X426)),0)</f>
        <v>0.42000000000000004</v>
      </c>
      <c r="V426" s="222" t="b">
        <f>IFERROR(INDEX(Overheads!$T$19:$T$26,MATCH($I426,Overheads!$E$19:$E$26,0)),FALSE)</f>
        <v>1</v>
      </c>
      <c r="W426" s="165"/>
      <c r="X426" s="174">
        <f>IFERROR(
IF(MATCH($C426,Forecast_Capex_Input!$CI$12:$CI$286,1)+1&gt;MAX(Forecast_Capex_Input!$C$12:$C$286),NA,
MATCH($C426,Forecast_Capex_Input!$CI$12:$CI$286,1)+1),1)</f>
        <v>158</v>
      </c>
      <c r="Y426" s="174" cm="1">
        <f t="array" aca="1" ref="Y426" ca="1">IFERROR(
IF(X425&lt;&gt;X426,1,
IF(COUNTIF(OFFSET(Y425,0,0,-INDEX(Forecast_Capex_Input!$CG$12:$CG$286,$X426)),Y425)=INDEX(Forecast_Capex_Input!$CG$12:$CG$286,$X426),Y425+1,Y425)),NA)</f>
        <v>2</v>
      </c>
      <c r="Z426" s="174" cm="1">
        <f t="array" ref="Z426">IFERROR($C426-IF($X426=1,1,INDEX(Forecast_Capex_Input!$CI$12:$CI$286,$X426-1))+1,NA)</f>
        <v>2</v>
      </c>
      <c r="AA426" s="174" cm="1">
        <f t="array" aca="1" ref="AA426" ca="1">IFERROR(IF(Y426=1,
INDEX(Forecast_Capex_Input!$AI$10:$BB$10,SMALL(IF(INDEX(Forecast_Capex_Input!$AI$12:$BB$286,$X426,0)&gt;0,COLUMN(Forecast_Capex_Input!$AI$10:$BB$10)-COLUMN(Forecast_Capex_Input!$AI$12)+1),ROWS(OFFSET(AA425,0,0,-$Z426)))),
OFFSET(AA425,-INDEX(Forecast_Capex_Input!$CG$12:$CG$286,$X426)+1,0)),NA)</f>
        <v>4</v>
      </c>
      <c r="AB426" s="174">
        <f t="shared" ca="1" si="273"/>
        <v>2</v>
      </c>
      <c r="AC426" s="222" t="b">
        <f t="shared" si="305"/>
        <v>0</v>
      </c>
      <c r="AD426" s="220" t="b">
        <v>0</v>
      </c>
      <c r="AE426" s="222" t="b">
        <f t="shared" si="274"/>
        <v>1</v>
      </c>
      <c r="AF426" s="165"/>
      <c r="AG426" s="215">
        <v>0</v>
      </c>
      <c r="AH426" s="215">
        <v>0</v>
      </c>
      <c r="AI426" s="215">
        <v>0</v>
      </c>
      <c r="AJ426" s="215">
        <v>0</v>
      </c>
      <c r="AK426" s="215">
        <v>0</v>
      </c>
      <c r="AL426" s="155">
        <v>0</v>
      </c>
      <c r="AM426" s="165"/>
      <c r="AN426" s="215" cm="1">
        <f t="array" aca="1" ref="AN426" ca="1">IFERROR(INDEX(General!O$33:O$34,$AB426)
*AG426,0)</f>
        <v>0</v>
      </c>
      <c r="AO426" s="215" cm="1">
        <f t="array" aca="1" ref="AO426" ca="1">IFERROR(INDEX(General!P$33:P$34,$AB426)
*AH426,0)</f>
        <v>0</v>
      </c>
      <c r="AP426" s="215" cm="1">
        <f t="array" aca="1" ref="AP426" ca="1">IFERROR(INDEX(General!Q$33:Q$34,$AB426)
*AI426,0)</f>
        <v>0</v>
      </c>
      <c r="AQ426" s="215" cm="1">
        <f t="array" aca="1" ref="AQ426" ca="1">IFERROR(INDEX(General!R$33:R$34,$AB426)
*AJ426,0)</f>
        <v>0</v>
      </c>
      <c r="AR426" s="215" cm="1">
        <f t="array" aca="1" ref="AR426" ca="1">IFERROR(INDEX(General!S$33:S$34,$AB426)
*AK426,0)</f>
        <v>0</v>
      </c>
      <c r="AS426" s="155">
        <f t="shared" ca="1" si="306"/>
        <v>0</v>
      </c>
      <c r="AT426" s="165"/>
      <c r="AU426" s="215">
        <f ca="1">IF($AE426=FALSE,AN426*Overheads!$R$24*$V426,
IFERROR(Overheads!$O$49*$V426*AN426,0)
+IFERROR(Overheads!Q$59*$V426*(AN426/Overheads!Q$68),0))</f>
        <v>0</v>
      </c>
      <c r="AV426" s="215">
        <f ca="1">IF($AE426=FALSE,AO426*Overheads!$R$24*$V426,
IFERROR(Overheads!$O$49*$V426*AO426,0)
+IFERROR(Overheads!R$59*$V426*(AO426/Overheads!R$68),0))</f>
        <v>0</v>
      </c>
      <c r="AW426" s="215">
        <f ca="1">IF($AE426=FALSE,AP426*Overheads!$R$24*$V426,
IFERROR(Overheads!$O$49*$V426*AP426,0)
+IFERROR(Overheads!S$59*$V426*(AP426/Overheads!S$68),0))</f>
        <v>0</v>
      </c>
      <c r="AX426" s="215">
        <f ca="1">IF($AE426=FALSE,AQ426*Overheads!$R$24*$V426,
IFERROR(Overheads!$O$49*$V426*AQ426,0)
+IFERROR(Overheads!T$59*$V426*(AQ426/Overheads!T$68),0))</f>
        <v>0</v>
      </c>
      <c r="AY426" s="215">
        <f ca="1">IF($AE426=FALSE,AR426*Overheads!$R$24*$V426,
IFERROR(Overheads!$O$49*$V426*AR426,0)
+IFERROR(Overheads!U$59*$V426*(AR426/Overheads!U$68),0))</f>
        <v>0</v>
      </c>
      <c r="AZ426" s="155">
        <f t="shared" ca="1" si="307"/>
        <v>0</v>
      </c>
      <c r="BA426" s="165"/>
      <c r="BB426" s="215">
        <f ca="1">IF($AE426=FALSE,AN426*Overheads!$S$25,
IFERROR(Overheads!$O$50*AN426,0)
+IFERROR(Overheads!Q$60*(AN426/Overheads!Q$66),0))</f>
        <v>0</v>
      </c>
      <c r="BC426" s="215">
        <f ca="1">IF($AE426=FALSE,AO426*Overheads!$S$25,
IFERROR(Overheads!$O$50*AO426,0)
+IFERROR(Overheads!R$60*(AO426/Overheads!R$66),0))</f>
        <v>0</v>
      </c>
      <c r="BD426" s="215">
        <f ca="1">IF($AE426=FALSE,AP426*Overheads!$S$25,
IFERROR(Overheads!$O$50*AP426,0)
+IFERROR(Overheads!S$60*(AP426/Overheads!S$66),0))</f>
        <v>0</v>
      </c>
      <c r="BE426" s="215">
        <f ca="1">IF($AE426=FALSE,AQ426*Overheads!$S$25,
IFERROR(Overheads!$O$50*AQ426,0)
+IFERROR(Overheads!T$60*(AQ426/Overheads!T$66),0))</f>
        <v>0</v>
      </c>
      <c r="BF426" s="215">
        <f ca="1">IF($AE426=FALSE,AR426*Overheads!$S$25,
IFERROR(Overheads!$O$50*AR426,0)
+IFERROR(Overheads!U$60*(AR426/Overheads!U$66),0))</f>
        <v>0</v>
      </c>
      <c r="BG426" s="155">
        <f t="shared" ca="1" si="308"/>
        <v>0</v>
      </c>
      <c r="BH426" s="165"/>
      <c r="BI426" s="215">
        <f t="shared" ca="1" si="309"/>
        <v>0</v>
      </c>
      <c r="BJ426" s="215">
        <f t="shared" ca="1" si="275"/>
        <v>0</v>
      </c>
      <c r="BK426" s="215">
        <f t="shared" ca="1" si="276"/>
        <v>0</v>
      </c>
      <c r="BL426" s="215">
        <f t="shared" ca="1" si="277"/>
        <v>0</v>
      </c>
      <c r="BM426" s="215">
        <f t="shared" ca="1" si="278"/>
        <v>0</v>
      </c>
      <c r="BN426" s="155">
        <f t="shared" ca="1" si="310"/>
        <v>0</v>
      </c>
      <c r="BO426" s="165"/>
      <c r="BP426" s="187" cm="1">
        <f t="array" ref="BP426">IFERROR(IF($X426=$X425,BP425,INDEX(Forecast_Capex_Input!AC$12:AC$286,$X426)),0)</f>
        <v>0</v>
      </c>
      <c r="BQ426" s="187" cm="1">
        <f t="array" ref="BQ426">IFERROR(IF($X426=$X425,BQ425,INDEX(Forecast_Capex_Input!AD$12:AD$286,$X426)),0)</f>
        <v>0.25</v>
      </c>
      <c r="BR426" s="187" cm="1">
        <f t="array" ref="BR426">IFERROR(IF($X426=$X425,BR425,INDEX(Forecast_Capex_Input!AE$12:AE$286,$X426)),0)</f>
        <v>0.25</v>
      </c>
      <c r="BS426" s="187" cm="1">
        <f t="array" ref="BS426">IFERROR(IF($X426=$X425,BS425,INDEX(Forecast_Capex_Input!AF$12:AF$286,$X426)),0)</f>
        <v>0.25</v>
      </c>
      <c r="BT426" s="187" cm="1">
        <f t="array" ref="BT426">IFERROR(IF($X426=$X425,BT425,INDEX(Forecast_Capex_Input!AG$12:AG$286,$X426)),0)</f>
        <v>0.25</v>
      </c>
      <c r="BU426" s="165"/>
      <c r="BV426" s="215">
        <f t="shared" si="279"/>
        <v>0</v>
      </c>
      <c r="BW426" s="215">
        <f t="shared" si="280"/>
        <v>0</v>
      </c>
      <c r="BX426" s="215">
        <f t="shared" si="281"/>
        <v>0</v>
      </c>
      <c r="BY426" s="215">
        <f t="shared" si="282"/>
        <v>0</v>
      </c>
      <c r="BZ426" s="215">
        <f t="shared" si="283"/>
        <v>0</v>
      </c>
      <c r="CA426" s="155">
        <f t="shared" si="311"/>
        <v>0</v>
      </c>
      <c r="CB426" s="165"/>
      <c r="CC426" s="215">
        <f t="shared" ca="1" si="284"/>
        <v>0</v>
      </c>
      <c r="CD426" s="215">
        <f t="shared" ca="1" si="285"/>
        <v>0</v>
      </c>
      <c r="CE426" s="215">
        <f t="shared" ca="1" si="286"/>
        <v>0</v>
      </c>
      <c r="CF426" s="215">
        <f t="shared" ca="1" si="287"/>
        <v>0</v>
      </c>
      <c r="CG426" s="215">
        <f t="shared" ca="1" si="288"/>
        <v>0</v>
      </c>
      <c r="CH426" s="155">
        <f t="shared" ca="1" si="312"/>
        <v>0</v>
      </c>
      <c r="CI426" s="165"/>
      <c r="CJ426" s="215">
        <f t="shared" ca="1" si="289"/>
        <v>0</v>
      </c>
      <c r="CK426" s="215">
        <f t="shared" ca="1" si="290"/>
        <v>0</v>
      </c>
      <c r="CL426" s="215">
        <f t="shared" ca="1" si="291"/>
        <v>0</v>
      </c>
      <c r="CM426" s="215">
        <f t="shared" ca="1" si="292"/>
        <v>0</v>
      </c>
      <c r="CN426" s="215">
        <f t="shared" ca="1" si="293"/>
        <v>0</v>
      </c>
      <c r="CO426" s="155">
        <f t="shared" ca="1" si="313"/>
        <v>0</v>
      </c>
      <c r="CP426" s="165"/>
      <c r="CQ426" s="223">
        <f t="shared" ca="1" si="294"/>
        <v>0</v>
      </c>
      <c r="CR426" s="223">
        <f t="shared" ca="1" si="295"/>
        <v>0</v>
      </c>
      <c r="CS426" s="223">
        <f t="shared" ca="1" si="296"/>
        <v>0</v>
      </c>
      <c r="CT426" s="223">
        <f t="shared" ca="1" si="297"/>
        <v>0</v>
      </c>
      <c r="CU426" s="223">
        <f t="shared" ca="1" si="298"/>
        <v>0</v>
      </c>
      <c r="CV426" s="155">
        <f t="shared" ca="1" si="314"/>
        <v>0</v>
      </c>
      <c r="CW426" s="165"/>
      <c r="CX426" s="215">
        <f t="shared" ca="1" si="315"/>
        <v>0</v>
      </c>
      <c r="CY426" s="215">
        <f t="shared" ca="1" si="299"/>
        <v>0</v>
      </c>
      <c r="CZ426" s="215">
        <f t="shared" ca="1" si="300"/>
        <v>0</v>
      </c>
      <c r="DA426" s="215">
        <f t="shared" ca="1" si="301"/>
        <v>0</v>
      </c>
      <c r="DB426" s="215">
        <f t="shared" ca="1" si="302"/>
        <v>0</v>
      </c>
      <c r="DC426" s="155">
        <f t="shared" ca="1" si="316"/>
        <v>0</v>
      </c>
      <c r="DD426" s="165"/>
      <c r="DE426" s="188" t="b" cm="1">
        <f t="array" aca="1" ref="DE426" ca="1">OR($G426=Forecast_Capex_Input!$BF$8:$BF$10)</f>
        <v>0</v>
      </c>
      <c r="DF426" s="188" cm="1">
        <f t="array" aca="1" ref="DF426" ca="1">IFERROR(INDEX(Forecast_Capex_Input!BG$12:BG$286,$X426)
*(INDEX(Forecast_Capex_Input!$H$12:$H$286,$X426)=Repex),0)
*$DE426</f>
        <v>0</v>
      </c>
      <c r="DG426" s="188" cm="1">
        <f t="array" aca="1" ref="DG426" ca="1">IFERROR(INDEX(Forecast_Capex_Input!BH$12:BH$286,$X426)
*(INDEX(Forecast_Capex_Input!$H$12:$H$286,$X426)=Repex),0)
*$DE426</f>
        <v>0</v>
      </c>
      <c r="DH426" s="188" cm="1">
        <f t="array" aca="1" ref="DH426" ca="1">IFERROR(INDEX(Forecast_Capex_Input!BI$12:BI$286,$X426)
*(INDEX(Forecast_Capex_Input!$H$12:$H$286,$X426)=Repex),0)
*$DE426</f>
        <v>0</v>
      </c>
      <c r="DI426" s="188" cm="1">
        <f t="array" aca="1" ref="DI426" ca="1">IFERROR(INDEX(Forecast_Capex_Input!BJ$12:BJ$286,$X426)
*(INDEX(Forecast_Capex_Input!$H$12:$H$286,$X426)=Repex),0)
*$DE426</f>
        <v>0</v>
      </c>
      <c r="DJ426" s="188" cm="1">
        <f t="array" aca="1" ref="DJ426" ca="1">IFERROR(INDEX(Forecast_Capex_Input!BK$12:BK$286,$X426)
*(INDEX(Forecast_Capex_Input!$H$12:$H$286,$X426)=Repex),0)
*$DE426</f>
        <v>0</v>
      </c>
      <c r="DK426" s="188" cm="1">
        <f t="array" aca="1" ref="DK426" ca="1">IFERROR(INDEX(Forecast_Capex_Input!BL$12:BL$286,$X426)
*(INDEX(Forecast_Capex_Input!$H$12:$H$286,$X426)=Repex),0)
*$DE426</f>
        <v>0</v>
      </c>
      <c r="DL426" s="165"/>
      <c r="DM426" s="188" t="b" cm="1">
        <f t="array" aca="1" ref="DM426" ca="1">OR($G426=Forecast_Capex_Input!$BN$8:$BN$9)</f>
        <v>0</v>
      </c>
      <c r="DN426" s="188" cm="1">
        <f t="array" aca="1" ref="DN426" ca="1">IFERROR(INDEX(Forecast_Capex_Input!BO$12:BO$286,$X426)
*(INDEX(Forecast_Capex_Input!$H$12:$H$286,$X426)=Repex),0)
*$DM426</f>
        <v>0</v>
      </c>
      <c r="DO426" s="188" cm="1">
        <f t="array" aca="1" ref="DO426" ca="1">IFERROR(INDEX(Forecast_Capex_Input!BP$12:BP$286,$X426)
*(INDEX(Forecast_Capex_Input!$H$12:$H$286,$X426)=Repex),0)
*$DM426</f>
        <v>0</v>
      </c>
      <c r="DP426" s="188" cm="1">
        <f t="array" aca="1" ref="DP426" ca="1">IFERROR(INDEX(Forecast_Capex_Input!BQ$12:BQ$286,$X426)
*(INDEX(Forecast_Capex_Input!$H$12:$H$286,$X426)=Repex),0)
*$DM426</f>
        <v>0</v>
      </c>
      <c r="DQ426" s="188" cm="1">
        <f t="array" aca="1" ref="DQ426" ca="1">IFERROR(INDEX(Forecast_Capex_Input!BR$12:BR$286,$X426)
*(INDEX(Forecast_Capex_Input!$H$12:$H$286,$X426)=Repex),0)
*$DM426</f>
        <v>0</v>
      </c>
      <c r="DR426" s="188" cm="1">
        <f t="array" aca="1" ref="DR426" ca="1">IFERROR(INDEX(Forecast_Capex_Input!BS$12:BS$286,$X426)
*(INDEX(Forecast_Capex_Input!$H$12:$H$286,$X426)=Repex),0)
*$DM426</f>
        <v>0</v>
      </c>
      <c r="DS426" s="165"/>
      <c r="DT426" s="188" t="b" cm="1">
        <f t="array" aca="1" ref="DT426" ca="1">OR($G426=Forecast_Capex_Input!$BU$8:$BU$10)</f>
        <v>1</v>
      </c>
      <c r="DU426" s="188" cm="1">
        <f t="array" aca="1" ref="DU426" ca="1">IFERROR(INDEX(Forecast_Capex_Input!BV$12:BV$286,$X426)
*(INDEX(Forecast_Capex_Input!$H$12:$H$286,$X426)=Repex),0)
*$DT426</f>
        <v>0</v>
      </c>
      <c r="DV426" s="188" cm="1">
        <f t="array" aca="1" ref="DV426" ca="1">IFERROR(INDEX(Forecast_Capex_Input!BW$12:BW$286,$X426)
*(INDEX(Forecast_Capex_Input!$H$12:$H$286,$X426)=Repex),0)
*$DT426</f>
        <v>0</v>
      </c>
      <c r="DW426" s="188" cm="1">
        <f t="array" aca="1" ref="DW426" ca="1">IFERROR(INDEX(Forecast_Capex_Input!BX$12:BX$286,$X426)
*(INDEX(Forecast_Capex_Input!$H$12:$H$286,$X426)=Repex),0)
*$DT426</f>
        <v>0</v>
      </c>
      <c r="DX426" s="188" cm="1">
        <f t="array" aca="1" ref="DX426" ca="1">IFERROR(INDEX(Forecast_Capex_Input!BY$12:BY$286,$X426)
*(INDEX(Forecast_Capex_Input!$H$12:$H$286,$X426)=Repex),0)
*$DT426</f>
        <v>0</v>
      </c>
      <c r="DY426" s="188" cm="1">
        <f t="array" aca="1" ref="DY426" ca="1">IFERROR(INDEX(Forecast_Capex_Input!BZ$12:BZ$286,$X426)
*(INDEX(Forecast_Capex_Input!$H$12:$H$286,$X426)=Repex),0)
*$DT426</f>
        <v>0</v>
      </c>
      <c r="DZ426" s="188" cm="1">
        <f t="array" aca="1" ref="DZ426" ca="1">IFERROR(INDEX(Forecast_Capex_Input!CA$12:CA$286,$X426)
*(INDEX(Forecast_Capex_Input!$H$12:$H$286,$X426)=Repex),0)
*$DT426</f>
        <v>0</v>
      </c>
      <c r="EA426" s="188" cm="1">
        <f t="array" aca="1" ref="EA426" ca="1">IFERROR(INDEX(Forecast_Capex_Input!CB$12:CB$286,$X426)
*(INDEX(Forecast_Capex_Input!$H$12:$H$286,$X426)=Repex),0)
*$DT426</f>
        <v>0</v>
      </c>
      <c r="EB426" s="188" cm="1">
        <f t="array" aca="1" ref="EB426" ca="1">IFERROR(INDEX(Forecast_Capex_Input!CC$12:CC$286,$X426)
*(INDEX(Forecast_Capex_Input!$H$12:$H$286,$X426)=Repex),0)
*$DT426</f>
        <v>0</v>
      </c>
      <c r="EC426" s="165"/>
      <c r="ED426" s="226">
        <f t="shared" ca="1" si="303"/>
        <v>0</v>
      </c>
      <c r="EE426" s="174">
        <v>78</v>
      </c>
    </row>
    <row r="427" spans="3:135" x14ac:dyDescent="0.2">
      <c r="C427" s="174">
        <f t="shared" si="304"/>
        <v>417</v>
      </c>
      <c r="D427" s="167" t="str" cm="1">
        <f t="array" ref="D427">IFERROR(INDEX(Forecast_Capex_Input!$D$12:$D$286,$X427),NA)</f>
        <v>Supply to Far West NSW Network</v>
      </c>
      <c r="E427" s="172" t="b" cm="1">
        <f t="array" ref="E427">IF($X427=NA,NA,INDEX(Forecast_Capex_Input!$E$12:$E$286,$X427))</f>
        <v>1</v>
      </c>
      <c r="F427" s="167" t="str" cm="1">
        <f t="array" aca="1" ref="F427" ca="1">IFERROR(INDEX(General!$E$25:$E$26,$Y427),NA)</f>
        <v>Labour</v>
      </c>
      <c r="G427" s="167" t="str" cm="1">
        <f t="array" aca="1" ref="G427" ca="1">IFERROR(INDEX(Forecast_Capex_Input!$AI$11:$BB$11,$AA427),NA)</f>
        <v>Substations</v>
      </c>
      <c r="H427" s="189" cm="1">
        <f t="array" aca="1" ref="H427" ca="1">IFERROR(INDEX(Forecast_Capex_Input!$AI$12:$BB$286,$X427,$AA427),NA)</f>
        <v>0.95000000000000007</v>
      </c>
      <c r="I427" s="199" t="str" cm="1">
        <f t="array" ref="I427">IFERROR(INDEX(Forecast_Capex_Input!$F$12:$F$286,$X427),NA)</f>
        <v>Augmentation Expenditure</v>
      </c>
      <c r="J427" s="199" t="str" cm="1">
        <f t="array" ref="J427">IFERROR(INDEX(Forecast_Capex_Input!G$12:G$286,$X427),NA)</f>
        <v>Augmentations</v>
      </c>
      <c r="K427" s="199" t="str" cm="1">
        <f t="array" ref="K427">IFERROR(INDEX(Forecast_Capex_Input!H$12:H$286,$X427),NA)</f>
        <v>Augex</v>
      </c>
      <c r="L427" s="199" t="str" cm="1">
        <f t="array" ref="L427">IFERROR(INDEX(Forecast_Capex_Input!I$12:I$286,$X427),NA)</f>
        <v>Demand</v>
      </c>
      <c r="M427" s="199" t="str" cm="1">
        <f t="array" ref="M427">IFERROR(INDEX(Forecast_Capex_Input!J$12:J$286,$X427),NA)</f>
        <v>N/A</v>
      </c>
      <c r="N427" s="199" t="str" cm="1">
        <f t="array" ref="N427">IFERROR(INDEX(Forecast_Capex_Input!K$12:K$286,$X427),NA)</f>
        <v>N/A</v>
      </c>
      <c r="O427" s="199" t="str" cm="1">
        <f t="array" ref="O427">IFERROR(INDEX(Forecast_Capex_Input!L$12:L$286,$X427),NA)</f>
        <v>N/A</v>
      </c>
      <c r="P427" s="199" t="str" cm="1">
        <f t="array" ref="P427">IFERROR(INDEX(Forecast_Capex_Input!M$12:M$286,$X427),NA)</f>
        <v>N/A</v>
      </c>
      <c r="Q427" s="172" t="str" cm="1">
        <f t="array" ref="Q427">IFERROR(INDEX(Forecast_Capex_Input!N$12:N$286,$X427),NA)</f>
        <v>Yes</v>
      </c>
      <c r="R427" s="265" cm="1">
        <f t="array" ref="R427">IFERROR(INDEX(Forecast_Capex_Input!O$12:O$286,$X427),0)</f>
        <v>0</v>
      </c>
      <c r="S427" s="172" t="str" cm="1">
        <f t="array" ref="S427">IFERROR(INDEX(Forecast_Capex_Input!P$12:P$286,$X427),0)</f>
        <v>Localised maximum demand growth</v>
      </c>
      <c r="T427" s="199" t="str" cm="1">
        <f t="array" aca="1" ref="T427" ca="1">IFERROR(INDEX(General!$K$84:$K$103,$AA427),NA)</f>
        <v>Substations (2018 onwards)</v>
      </c>
      <c r="U427" s="188" cm="1">
        <f t="array" aca="1" ref="U427" ca="1">IFERROR(
IF($F427=General!$E$25,INDEX(Forecast_Capex_Input!S$12:S$286,$X427),
INDEX(Forecast_Capex_Input!T$12:T$286,$X427)),0)</f>
        <v>0.2</v>
      </c>
      <c r="V427" s="222" t="b">
        <f>IFERROR(INDEX(Overheads!$T$19:$T$26,MATCH($I427,Overheads!$E$19:$E$26,0)),FALSE)</f>
        <v>1</v>
      </c>
      <c r="W427" s="165"/>
      <c r="X427" s="174">
        <f>IFERROR(
IF(MATCH($C427,Forecast_Capex_Input!$CI$12:$CI$286,1)+1&gt;MAX(Forecast_Capex_Input!$C$12:$C$286),NA,
MATCH($C427,Forecast_Capex_Input!$CI$12:$CI$286,1)+1),1)</f>
        <v>159</v>
      </c>
      <c r="Y427" s="174" cm="1">
        <f t="array" aca="1" ref="Y427" ca="1">IFERROR(
IF(X426&lt;&gt;X427,1,
IF(COUNTIF(OFFSET(Y426,0,0,-INDEX(Forecast_Capex_Input!$CG$12:$CG$286,$X427)),Y426)=INDEX(Forecast_Capex_Input!$CG$12:$CG$286,$X427),Y426+1,Y426)),NA)</f>
        <v>1</v>
      </c>
      <c r="Z427" s="174" cm="1">
        <f t="array" ref="Z427">IFERROR($C427-IF($X427=1,1,INDEX(Forecast_Capex_Input!$CI$12:$CI$286,$X427-1))+1,NA)</f>
        <v>1</v>
      </c>
      <c r="AA427" s="174" cm="1">
        <f t="array" aca="1" ref="AA427" ca="1">IFERROR(IF(Y427=1,
INDEX(Forecast_Capex_Input!$AI$10:$BB$10,SMALL(IF(INDEX(Forecast_Capex_Input!$AI$12:$BB$286,$X427,0)&gt;0,COLUMN(Forecast_Capex_Input!$AI$10:$BB$10)-COLUMN(Forecast_Capex_Input!$AI$12)+1),ROWS(OFFSET(AA426,0,0,-$Z427)))),
OFFSET(AA426,-INDEX(Forecast_Capex_Input!$CG$12:$CG$286,$X427)+1,0)),NA)</f>
        <v>3</v>
      </c>
      <c r="AB427" s="174">
        <f t="shared" ca="1" si="273"/>
        <v>1</v>
      </c>
      <c r="AC427" s="222" t="b">
        <f t="shared" si="305"/>
        <v>0</v>
      </c>
      <c r="AD427" s="220" t="b">
        <v>0</v>
      </c>
      <c r="AE427" s="222" t="b">
        <f t="shared" si="274"/>
        <v>1</v>
      </c>
      <c r="AF427" s="165"/>
      <c r="AG427" s="215">
        <v>0</v>
      </c>
      <c r="AH427" s="215">
        <v>0</v>
      </c>
      <c r="AI427" s="215">
        <v>0</v>
      </c>
      <c r="AJ427" s="215">
        <v>0.20833072935787753</v>
      </c>
      <c r="AK427" s="215">
        <v>1.3825584766477323</v>
      </c>
      <c r="AL427" s="155">
        <v>1.5908892060056099</v>
      </c>
      <c r="AM427" s="165"/>
      <c r="AN427" s="215" cm="1">
        <f t="array" aca="1" ref="AN427" ca="1">IFERROR(INDEX(General!O$33:O$34,$AB427)
*AG427,0)</f>
        <v>0</v>
      </c>
      <c r="AO427" s="215" cm="1">
        <f t="array" aca="1" ref="AO427" ca="1">IFERROR(INDEX(General!P$33:P$34,$AB427)
*AH427,0)</f>
        <v>0</v>
      </c>
      <c r="AP427" s="215" cm="1">
        <f t="array" aca="1" ref="AP427" ca="1">IFERROR(INDEX(General!Q$33:Q$34,$AB427)
*AI427,0)</f>
        <v>0</v>
      </c>
      <c r="AQ427" s="215" cm="1">
        <f t="array" aca="1" ref="AQ427" ca="1">IFERROR(INDEX(General!R$33:R$34,$AB427)
*AJ427,0)</f>
        <v>0.21321214484393969</v>
      </c>
      <c r="AR427" s="215" cm="1">
        <f t="array" aca="1" ref="AR427" ca="1">IFERROR(INDEX(General!S$33:S$34,$AB427)
*AK427,0)</f>
        <v>1.42365680154802</v>
      </c>
      <c r="AS427" s="155">
        <f t="shared" ca="1" si="306"/>
        <v>1.6368689463919597</v>
      </c>
      <c r="AT427" s="165"/>
      <c r="AU427" s="215">
        <f ca="1">IF($AE427=FALSE,AN427*Overheads!$R$24*$V427,
IFERROR(Overheads!$O$49*$V427*AN427,0)
+IFERROR(Overheads!Q$59*$V427*(AN427/Overheads!Q$68),0))</f>
        <v>0</v>
      </c>
      <c r="AV427" s="215">
        <f ca="1">IF($AE427=FALSE,AO427*Overheads!$R$24*$V427,
IFERROR(Overheads!$O$49*$V427*AO427,0)
+IFERROR(Overheads!R$59*$V427*(AO427/Overheads!R$68),0))</f>
        <v>0</v>
      </c>
      <c r="AW427" s="215">
        <f ca="1">IF($AE427=FALSE,AP427*Overheads!$R$24*$V427,
IFERROR(Overheads!$O$49*$V427*AP427,0)
+IFERROR(Overheads!S$59*$V427*(AP427/Overheads!S$68),0))</f>
        <v>0</v>
      </c>
      <c r="AX427" s="215">
        <f ca="1">IF($AE427=FALSE,AQ427*Overheads!$R$24*$V427,
IFERROR(Overheads!$O$49*$V427*AQ427,0)
+IFERROR(Overheads!T$59*$V427*(AQ427/Overheads!T$68),0))</f>
        <v>3.055138972584881E-2</v>
      </c>
      <c r="AY427" s="215">
        <f ca="1">IF($AE427=FALSE,AR427*Overheads!$R$24*$V427,
IFERROR(Overheads!$O$49*$V427*AR427,0)
+IFERROR(Overheads!U$59*$V427*(AR427/Overheads!U$68),0))</f>
        <v>0.17415095712311679</v>
      </c>
      <c r="AZ427" s="155">
        <f t="shared" ca="1" si="307"/>
        <v>0.2047023468489656</v>
      </c>
      <c r="BA427" s="165"/>
      <c r="BB427" s="215">
        <f ca="1">IF($AE427=FALSE,AN427*Overheads!$S$25,
IFERROR(Overheads!$O$50*AN427,0)
+IFERROR(Overheads!Q$60*(AN427/Overheads!Q$66),0))</f>
        <v>0</v>
      </c>
      <c r="BC427" s="215">
        <f ca="1">IF($AE427=FALSE,AO427*Overheads!$S$25,
IFERROR(Overheads!$O$50*AO427,0)
+IFERROR(Overheads!R$60*(AO427/Overheads!R$66),0))</f>
        <v>0</v>
      </c>
      <c r="BD427" s="215">
        <f ca="1">IF($AE427=FALSE,AP427*Overheads!$S$25,
IFERROR(Overheads!$O$50*AP427,0)
+IFERROR(Overheads!S$60*(AP427/Overheads!S$66),0))</f>
        <v>0</v>
      </c>
      <c r="BE427" s="215">
        <f ca="1">IF($AE427=FALSE,AQ427*Overheads!$S$25,
IFERROR(Overheads!$O$50*AQ427,0)
+IFERROR(Overheads!T$60*(AQ427/Overheads!T$66),0))</f>
        <v>4.3219811948281813E-3</v>
      </c>
      <c r="BF427" s="215">
        <f ca="1">IF($AE427=FALSE,AR427*Overheads!$S$25,
IFERROR(Overheads!$O$50*AR427,0)
+IFERROR(Overheads!U$60*(AR427/Overheads!U$66),0))</f>
        <v>2.5489787091940941E-2</v>
      </c>
      <c r="BG427" s="155">
        <f t="shared" ca="1" si="308"/>
        <v>2.9811768286769121E-2</v>
      </c>
      <c r="BH427" s="165"/>
      <c r="BI427" s="215">
        <f t="shared" ca="1" si="309"/>
        <v>0</v>
      </c>
      <c r="BJ427" s="215">
        <f t="shared" ca="1" si="275"/>
        <v>0</v>
      </c>
      <c r="BK427" s="215">
        <f t="shared" ca="1" si="276"/>
        <v>0</v>
      </c>
      <c r="BL427" s="215">
        <f t="shared" ca="1" si="277"/>
        <v>0.24808551576461668</v>
      </c>
      <c r="BM427" s="215">
        <f t="shared" ca="1" si="278"/>
        <v>1.6232975457630778</v>
      </c>
      <c r="BN427" s="155">
        <f t="shared" ca="1" si="310"/>
        <v>1.8713830615276945</v>
      </c>
      <c r="BO427" s="165"/>
      <c r="BP427" s="187" cm="1">
        <f t="array" ref="BP427">IFERROR(IF($X427=$X426,BP426,INDEX(Forecast_Capex_Input!AC$12:AC$286,$X427)),0)</f>
        <v>0</v>
      </c>
      <c r="BQ427" s="187" cm="1">
        <f t="array" ref="BQ427">IFERROR(IF($X427=$X426,BQ426,INDEX(Forecast_Capex_Input!AD$12:AD$286,$X427)),0)</f>
        <v>0</v>
      </c>
      <c r="BR427" s="187" cm="1">
        <f t="array" ref="BR427">IFERROR(IF($X427=$X426,BR426,INDEX(Forecast_Capex_Input!AE$12:AE$286,$X427)),0)</f>
        <v>0</v>
      </c>
      <c r="BS427" s="187" cm="1">
        <f t="array" ref="BS427">IFERROR(IF($X427=$X426,BS426,INDEX(Forecast_Capex_Input!AF$12:AF$286,$X427)),0)</f>
        <v>0</v>
      </c>
      <c r="BT427" s="187" cm="1">
        <f t="array" ref="BT427">IFERROR(IF($X427=$X426,BT426,INDEX(Forecast_Capex_Input!AG$12:AG$286,$X427)),0)</f>
        <v>0.5</v>
      </c>
      <c r="BU427" s="165"/>
      <c r="BV427" s="215">
        <f t="shared" si="279"/>
        <v>0</v>
      </c>
      <c r="BW427" s="215">
        <f t="shared" si="280"/>
        <v>0</v>
      </c>
      <c r="BX427" s="215">
        <f t="shared" si="281"/>
        <v>0</v>
      </c>
      <c r="BY427" s="215">
        <f t="shared" si="282"/>
        <v>0</v>
      </c>
      <c r="BZ427" s="215">
        <f t="shared" si="283"/>
        <v>0.79544460300280495</v>
      </c>
      <c r="CA427" s="155">
        <f t="shared" si="311"/>
        <v>0.79544460300280495</v>
      </c>
      <c r="CB427" s="165"/>
      <c r="CC427" s="215">
        <f t="shared" ca="1" si="284"/>
        <v>0</v>
      </c>
      <c r="CD427" s="215">
        <f t="shared" ca="1" si="285"/>
        <v>0</v>
      </c>
      <c r="CE427" s="215">
        <f t="shared" ca="1" si="286"/>
        <v>0</v>
      </c>
      <c r="CF427" s="215">
        <f t="shared" ca="1" si="287"/>
        <v>0</v>
      </c>
      <c r="CG427" s="215">
        <f t="shared" ca="1" si="288"/>
        <v>0.81843447319597984</v>
      </c>
      <c r="CH427" s="155">
        <f t="shared" ca="1" si="312"/>
        <v>0.81843447319597984</v>
      </c>
      <c r="CI427" s="165"/>
      <c r="CJ427" s="215">
        <f t="shared" ca="1" si="289"/>
        <v>0</v>
      </c>
      <c r="CK427" s="215">
        <f t="shared" ca="1" si="290"/>
        <v>0</v>
      </c>
      <c r="CL427" s="215">
        <f t="shared" ca="1" si="291"/>
        <v>0</v>
      </c>
      <c r="CM427" s="215">
        <f t="shared" ca="1" si="292"/>
        <v>0</v>
      </c>
      <c r="CN427" s="215">
        <f t="shared" ca="1" si="293"/>
        <v>0.1023511734244828</v>
      </c>
      <c r="CO427" s="155">
        <f t="shared" ca="1" si="313"/>
        <v>0.1023511734244828</v>
      </c>
      <c r="CP427" s="165"/>
      <c r="CQ427" s="223">
        <f t="shared" ca="1" si="294"/>
        <v>0</v>
      </c>
      <c r="CR427" s="223">
        <f t="shared" ca="1" si="295"/>
        <v>0</v>
      </c>
      <c r="CS427" s="223">
        <f t="shared" ca="1" si="296"/>
        <v>0</v>
      </c>
      <c r="CT427" s="223">
        <f t="shared" ca="1" si="297"/>
        <v>0</v>
      </c>
      <c r="CU427" s="223">
        <f t="shared" ca="1" si="298"/>
        <v>1.4905884143384561E-2</v>
      </c>
      <c r="CV427" s="155">
        <f t="shared" ca="1" si="314"/>
        <v>1.4905884143384561E-2</v>
      </c>
      <c r="CW427" s="165"/>
      <c r="CX427" s="215">
        <f t="shared" ca="1" si="315"/>
        <v>0</v>
      </c>
      <c r="CY427" s="215">
        <f t="shared" ca="1" si="299"/>
        <v>0</v>
      </c>
      <c r="CZ427" s="215">
        <f t="shared" ca="1" si="300"/>
        <v>0</v>
      </c>
      <c r="DA427" s="215">
        <f t="shared" ca="1" si="301"/>
        <v>0</v>
      </c>
      <c r="DB427" s="215">
        <f t="shared" ca="1" si="302"/>
        <v>0.93569153076384726</v>
      </c>
      <c r="DC427" s="155">
        <f t="shared" ca="1" si="316"/>
        <v>0.93569153076384726</v>
      </c>
      <c r="DD427" s="165"/>
      <c r="DE427" s="188" t="b" cm="1">
        <f t="array" aca="1" ref="DE427" ca="1">OR($G427=Forecast_Capex_Input!$BF$8:$BF$10)</f>
        <v>0</v>
      </c>
      <c r="DF427" s="188" cm="1">
        <f t="array" aca="1" ref="DF427" ca="1">IFERROR(INDEX(Forecast_Capex_Input!BG$12:BG$286,$X427)
*(INDEX(Forecast_Capex_Input!$H$12:$H$286,$X427)=Repex),0)
*$DE427</f>
        <v>0</v>
      </c>
      <c r="DG427" s="188" cm="1">
        <f t="array" aca="1" ref="DG427" ca="1">IFERROR(INDEX(Forecast_Capex_Input!BH$12:BH$286,$X427)
*(INDEX(Forecast_Capex_Input!$H$12:$H$286,$X427)=Repex),0)
*$DE427</f>
        <v>0</v>
      </c>
      <c r="DH427" s="188" cm="1">
        <f t="array" aca="1" ref="DH427" ca="1">IFERROR(INDEX(Forecast_Capex_Input!BI$12:BI$286,$X427)
*(INDEX(Forecast_Capex_Input!$H$12:$H$286,$X427)=Repex),0)
*$DE427</f>
        <v>0</v>
      </c>
      <c r="DI427" s="188" cm="1">
        <f t="array" aca="1" ref="DI427" ca="1">IFERROR(INDEX(Forecast_Capex_Input!BJ$12:BJ$286,$X427)
*(INDEX(Forecast_Capex_Input!$H$12:$H$286,$X427)=Repex),0)
*$DE427</f>
        <v>0</v>
      </c>
      <c r="DJ427" s="188" cm="1">
        <f t="array" aca="1" ref="DJ427" ca="1">IFERROR(INDEX(Forecast_Capex_Input!BK$12:BK$286,$X427)
*(INDEX(Forecast_Capex_Input!$H$12:$H$286,$X427)=Repex),0)
*$DE427</f>
        <v>0</v>
      </c>
      <c r="DK427" s="188" cm="1">
        <f t="array" aca="1" ref="DK427" ca="1">IFERROR(INDEX(Forecast_Capex_Input!BL$12:BL$286,$X427)
*(INDEX(Forecast_Capex_Input!$H$12:$H$286,$X427)=Repex),0)
*$DE427</f>
        <v>0</v>
      </c>
      <c r="DL427" s="165"/>
      <c r="DM427" s="188" t="b" cm="1">
        <f t="array" aca="1" ref="DM427" ca="1">OR($G427=Forecast_Capex_Input!$BN$8:$BN$9)</f>
        <v>1</v>
      </c>
      <c r="DN427" s="188" cm="1">
        <f t="array" aca="1" ref="DN427" ca="1">IFERROR(INDEX(Forecast_Capex_Input!BO$12:BO$286,$X427)
*(INDEX(Forecast_Capex_Input!$H$12:$H$286,$X427)=Repex),0)
*$DM427</f>
        <v>0</v>
      </c>
      <c r="DO427" s="188" cm="1">
        <f t="array" aca="1" ref="DO427" ca="1">IFERROR(INDEX(Forecast_Capex_Input!BP$12:BP$286,$X427)
*(INDEX(Forecast_Capex_Input!$H$12:$H$286,$X427)=Repex),0)
*$DM427</f>
        <v>0</v>
      </c>
      <c r="DP427" s="188" cm="1">
        <f t="array" aca="1" ref="DP427" ca="1">IFERROR(INDEX(Forecast_Capex_Input!BQ$12:BQ$286,$X427)
*(INDEX(Forecast_Capex_Input!$H$12:$H$286,$X427)=Repex),0)
*$DM427</f>
        <v>0</v>
      </c>
      <c r="DQ427" s="188" cm="1">
        <f t="array" aca="1" ref="DQ427" ca="1">IFERROR(INDEX(Forecast_Capex_Input!BR$12:BR$286,$X427)
*(INDEX(Forecast_Capex_Input!$H$12:$H$286,$X427)=Repex),0)
*$DM427</f>
        <v>0</v>
      </c>
      <c r="DR427" s="188" cm="1">
        <f t="array" aca="1" ref="DR427" ca="1">IFERROR(INDEX(Forecast_Capex_Input!BS$12:BS$286,$X427)
*(INDEX(Forecast_Capex_Input!$H$12:$H$286,$X427)=Repex),0)
*$DM427</f>
        <v>0</v>
      </c>
      <c r="DS427" s="165"/>
      <c r="DT427" s="188" t="b" cm="1">
        <f t="array" aca="1" ref="DT427" ca="1">OR($G427=Forecast_Capex_Input!$BU$8:$BU$10)</f>
        <v>0</v>
      </c>
      <c r="DU427" s="188" cm="1">
        <f t="array" aca="1" ref="DU427" ca="1">IFERROR(INDEX(Forecast_Capex_Input!BV$12:BV$286,$X427)
*(INDEX(Forecast_Capex_Input!$H$12:$H$286,$X427)=Repex),0)
*$DT427</f>
        <v>0</v>
      </c>
      <c r="DV427" s="188" cm="1">
        <f t="array" aca="1" ref="DV427" ca="1">IFERROR(INDEX(Forecast_Capex_Input!BW$12:BW$286,$X427)
*(INDEX(Forecast_Capex_Input!$H$12:$H$286,$X427)=Repex),0)
*$DT427</f>
        <v>0</v>
      </c>
      <c r="DW427" s="188" cm="1">
        <f t="array" aca="1" ref="DW427" ca="1">IFERROR(INDEX(Forecast_Capex_Input!BX$12:BX$286,$X427)
*(INDEX(Forecast_Capex_Input!$H$12:$H$286,$X427)=Repex),0)
*$DT427</f>
        <v>0</v>
      </c>
      <c r="DX427" s="188" cm="1">
        <f t="array" aca="1" ref="DX427" ca="1">IFERROR(INDEX(Forecast_Capex_Input!BY$12:BY$286,$X427)
*(INDEX(Forecast_Capex_Input!$H$12:$H$286,$X427)=Repex),0)
*$DT427</f>
        <v>0</v>
      </c>
      <c r="DY427" s="188" cm="1">
        <f t="array" aca="1" ref="DY427" ca="1">IFERROR(INDEX(Forecast_Capex_Input!BZ$12:BZ$286,$X427)
*(INDEX(Forecast_Capex_Input!$H$12:$H$286,$X427)=Repex),0)
*$DT427</f>
        <v>0</v>
      </c>
      <c r="DZ427" s="188" cm="1">
        <f t="array" aca="1" ref="DZ427" ca="1">IFERROR(INDEX(Forecast_Capex_Input!CA$12:CA$286,$X427)
*(INDEX(Forecast_Capex_Input!$H$12:$H$286,$X427)=Repex),0)
*$DT427</f>
        <v>0</v>
      </c>
      <c r="EA427" s="188" cm="1">
        <f t="array" aca="1" ref="EA427" ca="1">IFERROR(INDEX(Forecast_Capex_Input!CB$12:CB$286,$X427)
*(INDEX(Forecast_Capex_Input!$H$12:$H$286,$X427)=Repex),0)
*$DT427</f>
        <v>0</v>
      </c>
      <c r="EB427" s="188" cm="1">
        <f t="array" aca="1" ref="EB427" ca="1">IFERROR(INDEX(Forecast_Capex_Input!CC$12:CC$286,$X427)
*(INDEX(Forecast_Capex_Input!$H$12:$H$286,$X427)=Repex),0)
*$DT427</f>
        <v>0</v>
      </c>
      <c r="EC427" s="165"/>
      <c r="ED427" s="226">
        <f t="shared" ca="1" si="303"/>
        <v>1.6368689463919597</v>
      </c>
      <c r="EE427" s="174">
        <v>31</v>
      </c>
    </row>
    <row r="428" spans="3:135" x14ac:dyDescent="0.2">
      <c r="C428" s="174">
        <f t="shared" si="304"/>
        <v>418</v>
      </c>
      <c r="D428" s="167" t="str" cm="1">
        <f t="array" ref="D428">IFERROR(INDEX(Forecast_Capex_Input!$D$12:$D$286,$X428),NA)</f>
        <v>Supply to Far West NSW Network</v>
      </c>
      <c r="E428" s="172" t="b" cm="1">
        <f t="array" ref="E428">IF($X428=NA,NA,INDEX(Forecast_Capex_Input!$E$12:$E$286,$X428))</f>
        <v>1</v>
      </c>
      <c r="F428" s="167" t="str" cm="1">
        <f t="array" aca="1" ref="F428" ca="1">IFERROR(INDEX(General!$E$25:$E$26,$Y428),NA)</f>
        <v>Labour</v>
      </c>
      <c r="G428" s="167" t="str" cm="1">
        <f t="array" aca="1" ref="G428" ca="1">IFERROR(INDEX(Forecast_Capex_Input!$AI$11:$BB$11,$AA428),NA)</f>
        <v>Secondary Systems</v>
      </c>
      <c r="H428" s="189" cm="1">
        <f t="array" aca="1" ref="H428" ca="1">IFERROR(INDEX(Forecast_Capex_Input!$AI$12:$BB$286,$X428,$AA428),NA)</f>
        <v>0.05</v>
      </c>
      <c r="I428" s="199" t="str" cm="1">
        <f t="array" ref="I428">IFERROR(INDEX(Forecast_Capex_Input!$F$12:$F$286,$X428),NA)</f>
        <v>Augmentation Expenditure</v>
      </c>
      <c r="J428" s="199" t="str" cm="1">
        <f t="array" ref="J428">IFERROR(INDEX(Forecast_Capex_Input!G$12:G$286,$X428),NA)</f>
        <v>Augmentations</v>
      </c>
      <c r="K428" s="199" t="str" cm="1">
        <f t="array" ref="K428">IFERROR(INDEX(Forecast_Capex_Input!H$12:H$286,$X428),NA)</f>
        <v>Augex</v>
      </c>
      <c r="L428" s="199" t="str" cm="1">
        <f t="array" ref="L428">IFERROR(INDEX(Forecast_Capex_Input!I$12:I$286,$X428),NA)</f>
        <v>Demand</v>
      </c>
      <c r="M428" s="199" t="str" cm="1">
        <f t="array" ref="M428">IFERROR(INDEX(Forecast_Capex_Input!J$12:J$286,$X428),NA)</f>
        <v>N/A</v>
      </c>
      <c r="N428" s="199" t="str" cm="1">
        <f t="array" ref="N428">IFERROR(INDEX(Forecast_Capex_Input!K$12:K$286,$X428),NA)</f>
        <v>N/A</v>
      </c>
      <c r="O428" s="199" t="str" cm="1">
        <f t="array" ref="O428">IFERROR(INDEX(Forecast_Capex_Input!L$12:L$286,$X428),NA)</f>
        <v>N/A</v>
      </c>
      <c r="P428" s="199" t="str" cm="1">
        <f t="array" ref="P428">IFERROR(INDEX(Forecast_Capex_Input!M$12:M$286,$X428),NA)</f>
        <v>N/A</v>
      </c>
      <c r="Q428" s="172" t="str" cm="1">
        <f t="array" ref="Q428">IFERROR(INDEX(Forecast_Capex_Input!N$12:N$286,$X428),NA)</f>
        <v>Yes</v>
      </c>
      <c r="R428" s="265" cm="1">
        <f t="array" ref="R428">IFERROR(INDEX(Forecast_Capex_Input!O$12:O$286,$X428),0)</f>
        <v>0</v>
      </c>
      <c r="S428" s="172" t="str" cm="1">
        <f t="array" ref="S428">IFERROR(INDEX(Forecast_Capex_Input!P$12:P$286,$X428),0)</f>
        <v>Localised maximum demand growth</v>
      </c>
      <c r="T428" s="199" t="str" cm="1">
        <f t="array" aca="1" ref="T428" ca="1">IFERROR(INDEX(General!$K$84:$K$103,$AA428),NA)</f>
        <v>Secondary Systems (2018-23)</v>
      </c>
      <c r="U428" s="188" cm="1">
        <f t="array" aca="1" ref="U428" ca="1">IFERROR(
IF($F428=General!$E$25,INDEX(Forecast_Capex_Input!S$12:S$286,$X428),
INDEX(Forecast_Capex_Input!T$12:T$286,$X428)),0)</f>
        <v>0.2</v>
      </c>
      <c r="V428" s="222" t="b">
        <f>IFERROR(INDEX(Overheads!$T$19:$T$26,MATCH($I428,Overheads!$E$19:$E$26,0)),FALSE)</f>
        <v>1</v>
      </c>
      <c r="W428" s="165"/>
      <c r="X428" s="174">
        <f>IFERROR(
IF(MATCH($C428,Forecast_Capex_Input!$CI$12:$CI$286,1)+1&gt;MAX(Forecast_Capex_Input!$C$12:$C$286),NA,
MATCH($C428,Forecast_Capex_Input!$CI$12:$CI$286,1)+1),1)</f>
        <v>159</v>
      </c>
      <c r="Y428" s="174" cm="1">
        <f t="array" aca="1" ref="Y428" ca="1">IFERROR(
IF(X427&lt;&gt;X428,1,
IF(COUNTIF(OFFSET(Y427,0,0,-INDEX(Forecast_Capex_Input!$CG$12:$CG$286,$X428)),Y427)=INDEX(Forecast_Capex_Input!$CG$12:$CG$286,$X428),Y427+1,Y427)),NA)</f>
        <v>1</v>
      </c>
      <c r="Z428" s="174" cm="1">
        <f t="array" ref="Z428">IFERROR($C428-IF($X428=1,1,INDEX(Forecast_Capex_Input!$CI$12:$CI$286,$X428-1))+1,NA)</f>
        <v>2</v>
      </c>
      <c r="AA428" s="174" cm="1">
        <f t="array" aca="1" ref="AA428" ca="1">IFERROR(IF(Y428=1,
INDEX(Forecast_Capex_Input!$AI$10:$BB$10,SMALL(IF(INDEX(Forecast_Capex_Input!$AI$12:$BB$286,$X428,0)&gt;0,COLUMN(Forecast_Capex_Input!$AI$10:$BB$10)-COLUMN(Forecast_Capex_Input!$AI$12)+1),ROWS(OFFSET(AA427,0,0,-$Z428)))),
OFFSET(AA427,-INDEX(Forecast_Capex_Input!$CG$12:$CG$286,$X428)+1,0)),NA)</f>
        <v>4</v>
      </c>
      <c r="AB428" s="174">
        <f t="shared" ca="1" si="273"/>
        <v>1</v>
      </c>
      <c r="AC428" s="222" t="b">
        <f t="shared" si="305"/>
        <v>0</v>
      </c>
      <c r="AD428" s="220" t="b">
        <v>0</v>
      </c>
      <c r="AE428" s="222" t="b">
        <f t="shared" si="274"/>
        <v>1</v>
      </c>
      <c r="AF428" s="165"/>
      <c r="AG428" s="215">
        <v>0</v>
      </c>
      <c r="AH428" s="215">
        <v>0</v>
      </c>
      <c r="AI428" s="215">
        <v>0</v>
      </c>
      <c r="AJ428" s="215">
        <v>1.0964775229361973E-2</v>
      </c>
      <c r="AK428" s="215">
        <v>7.2766235613038549E-2</v>
      </c>
      <c r="AL428" s="155">
        <v>8.3731010842400519E-2</v>
      </c>
      <c r="AM428" s="165"/>
      <c r="AN428" s="215" cm="1">
        <f t="array" aca="1" ref="AN428" ca="1">IFERROR(INDEX(General!O$33:O$34,$AB428)
*AG428,0)</f>
        <v>0</v>
      </c>
      <c r="AO428" s="215" cm="1">
        <f t="array" aca="1" ref="AO428" ca="1">IFERROR(INDEX(General!P$33:P$34,$AB428)
*AH428,0)</f>
        <v>0</v>
      </c>
      <c r="AP428" s="215" cm="1">
        <f t="array" aca="1" ref="AP428" ca="1">IFERROR(INDEX(General!Q$33:Q$34,$AB428)
*AI428,0)</f>
        <v>0</v>
      </c>
      <c r="AQ428" s="215" cm="1">
        <f t="array" aca="1" ref="AQ428" ca="1">IFERROR(INDEX(General!R$33:R$34,$AB428)
*AJ428,0)</f>
        <v>1.1221691833891561E-2</v>
      </c>
      <c r="AR428" s="215" cm="1">
        <f t="array" aca="1" ref="AR428" ca="1">IFERROR(INDEX(General!S$33:S$34,$AB428)
*AK428,0)</f>
        <v>7.492930534463263E-2</v>
      </c>
      <c r="AS428" s="155">
        <f t="shared" ca="1" si="306"/>
        <v>8.6150997178524188E-2</v>
      </c>
      <c r="AT428" s="165"/>
      <c r="AU428" s="215">
        <f ca="1">IF($AE428=FALSE,AN428*Overheads!$R$24*$V428,
IFERROR(Overheads!$O$49*$V428*AN428,0)
+IFERROR(Overheads!Q$59*$V428*(AN428/Overheads!Q$68),0))</f>
        <v>0</v>
      </c>
      <c r="AV428" s="215">
        <f ca="1">IF($AE428=FALSE,AO428*Overheads!$R$24*$V428,
IFERROR(Overheads!$O$49*$V428*AO428,0)
+IFERROR(Overheads!R$59*$V428*(AO428/Overheads!R$68),0))</f>
        <v>0</v>
      </c>
      <c r="AW428" s="215">
        <f ca="1">IF($AE428=FALSE,AP428*Overheads!$R$24*$V428,
IFERROR(Overheads!$O$49*$V428*AP428,0)
+IFERROR(Overheads!S$59*$V428*(AP428/Overheads!S$68),0))</f>
        <v>0</v>
      </c>
      <c r="AX428" s="215">
        <f ca="1">IF($AE428=FALSE,AQ428*Overheads!$R$24*$V428,
IFERROR(Overheads!$O$49*$V428*AQ428,0)
+IFERROR(Overheads!T$59*$V428*(AQ428/Overheads!T$68),0))</f>
        <v>1.6079678803078319E-3</v>
      </c>
      <c r="AY428" s="215">
        <f ca="1">IF($AE428=FALSE,AR428*Overheads!$R$24*$V428,
IFERROR(Overheads!$O$49*$V428*AR428,0)
+IFERROR(Overheads!U$59*$V428*(AR428/Overheads!U$68),0))</f>
        <v>9.1658398485850948E-3</v>
      </c>
      <c r="AZ428" s="155">
        <f t="shared" ca="1" si="307"/>
        <v>1.0773807728892927E-2</v>
      </c>
      <c r="BA428" s="165"/>
      <c r="BB428" s="215">
        <f ca="1">IF($AE428=FALSE,AN428*Overheads!$S$25,
IFERROR(Overheads!$O$50*AN428,0)
+IFERROR(Overheads!Q$60*(AN428/Overheads!Q$66),0))</f>
        <v>0</v>
      </c>
      <c r="BC428" s="215">
        <f ca="1">IF($AE428=FALSE,AO428*Overheads!$S$25,
IFERROR(Overheads!$O$50*AO428,0)
+IFERROR(Overheads!R$60*(AO428/Overheads!R$66),0))</f>
        <v>0</v>
      </c>
      <c r="BD428" s="215">
        <f ca="1">IF($AE428=FALSE,AP428*Overheads!$S$25,
IFERROR(Overheads!$O$50*AP428,0)
+IFERROR(Overheads!S$60*(AP428/Overheads!S$66),0))</f>
        <v>0</v>
      </c>
      <c r="BE428" s="215">
        <f ca="1">IF($AE428=FALSE,AQ428*Overheads!$S$25,
IFERROR(Overheads!$O$50*AQ428,0)
+IFERROR(Overheads!T$60*(AQ428/Overheads!T$66),0))</f>
        <v>2.2747269446464106E-4</v>
      </c>
      <c r="BF428" s="215">
        <f ca="1">IF($AE428=FALSE,AR428*Overheads!$S$25,
IFERROR(Overheads!$O$50*AR428,0)
+IFERROR(Overheads!U$60*(AR428/Overheads!U$66),0))</f>
        <v>1.3415677416811021E-3</v>
      </c>
      <c r="BG428" s="155">
        <f t="shared" ca="1" si="308"/>
        <v>1.5690404361457431E-3</v>
      </c>
      <c r="BH428" s="165"/>
      <c r="BI428" s="215">
        <f t="shared" ca="1" si="309"/>
        <v>0</v>
      </c>
      <c r="BJ428" s="215">
        <f t="shared" ca="1" si="275"/>
        <v>0</v>
      </c>
      <c r="BK428" s="215">
        <f t="shared" ca="1" si="276"/>
        <v>0</v>
      </c>
      <c r="BL428" s="215">
        <f t="shared" ca="1" si="277"/>
        <v>1.3057132408664034E-2</v>
      </c>
      <c r="BM428" s="215">
        <f t="shared" ca="1" si="278"/>
        <v>8.5436712934898837E-2</v>
      </c>
      <c r="BN428" s="155">
        <f t="shared" ca="1" si="310"/>
        <v>9.8493845343562869E-2</v>
      </c>
      <c r="BO428" s="165"/>
      <c r="BP428" s="187" cm="1">
        <f t="array" ref="BP428">IFERROR(IF($X428=$X427,BP427,INDEX(Forecast_Capex_Input!AC$12:AC$286,$X428)),0)</f>
        <v>0</v>
      </c>
      <c r="BQ428" s="187" cm="1">
        <f t="array" ref="BQ428">IFERROR(IF($X428=$X427,BQ427,INDEX(Forecast_Capex_Input!AD$12:AD$286,$X428)),0)</f>
        <v>0</v>
      </c>
      <c r="BR428" s="187" cm="1">
        <f t="array" ref="BR428">IFERROR(IF($X428=$X427,BR427,INDEX(Forecast_Capex_Input!AE$12:AE$286,$X428)),0)</f>
        <v>0</v>
      </c>
      <c r="BS428" s="187" cm="1">
        <f t="array" ref="BS428">IFERROR(IF($X428=$X427,BS427,INDEX(Forecast_Capex_Input!AF$12:AF$286,$X428)),0)</f>
        <v>0</v>
      </c>
      <c r="BT428" s="187" cm="1">
        <f t="array" ref="BT428">IFERROR(IF($X428=$X427,BT427,INDEX(Forecast_Capex_Input!AG$12:AG$286,$X428)),0)</f>
        <v>0.5</v>
      </c>
      <c r="BU428" s="165"/>
      <c r="BV428" s="215">
        <f t="shared" si="279"/>
        <v>0</v>
      </c>
      <c r="BW428" s="215">
        <f t="shared" si="280"/>
        <v>0</v>
      </c>
      <c r="BX428" s="215">
        <f t="shared" si="281"/>
        <v>0</v>
      </c>
      <c r="BY428" s="215">
        <f t="shared" si="282"/>
        <v>0</v>
      </c>
      <c r="BZ428" s="215">
        <f t="shared" si="283"/>
        <v>4.1865505421200259E-2</v>
      </c>
      <c r="CA428" s="155">
        <f t="shared" si="311"/>
        <v>4.1865505421200259E-2</v>
      </c>
      <c r="CB428" s="165"/>
      <c r="CC428" s="215">
        <f t="shared" ca="1" si="284"/>
        <v>0</v>
      </c>
      <c r="CD428" s="215">
        <f t="shared" ca="1" si="285"/>
        <v>0</v>
      </c>
      <c r="CE428" s="215">
        <f t="shared" ca="1" si="286"/>
        <v>0</v>
      </c>
      <c r="CF428" s="215">
        <f t="shared" ca="1" si="287"/>
        <v>0</v>
      </c>
      <c r="CG428" s="215">
        <f t="shared" ca="1" si="288"/>
        <v>4.3075498589262094E-2</v>
      </c>
      <c r="CH428" s="155">
        <f t="shared" ca="1" si="312"/>
        <v>4.3075498589262094E-2</v>
      </c>
      <c r="CI428" s="165"/>
      <c r="CJ428" s="215">
        <f t="shared" ca="1" si="289"/>
        <v>0</v>
      </c>
      <c r="CK428" s="215">
        <f t="shared" ca="1" si="290"/>
        <v>0</v>
      </c>
      <c r="CL428" s="215">
        <f t="shared" ca="1" si="291"/>
        <v>0</v>
      </c>
      <c r="CM428" s="215">
        <f t="shared" ca="1" si="292"/>
        <v>0</v>
      </c>
      <c r="CN428" s="215">
        <f t="shared" ca="1" si="293"/>
        <v>5.3869038644464634E-3</v>
      </c>
      <c r="CO428" s="155">
        <f t="shared" ca="1" si="313"/>
        <v>5.3869038644464634E-3</v>
      </c>
      <c r="CP428" s="165"/>
      <c r="CQ428" s="223">
        <f t="shared" ca="1" si="294"/>
        <v>0</v>
      </c>
      <c r="CR428" s="223">
        <f t="shared" ca="1" si="295"/>
        <v>0</v>
      </c>
      <c r="CS428" s="223">
        <f t="shared" ca="1" si="296"/>
        <v>0</v>
      </c>
      <c r="CT428" s="223">
        <f t="shared" ca="1" si="297"/>
        <v>0</v>
      </c>
      <c r="CU428" s="223">
        <f t="shared" ca="1" si="298"/>
        <v>7.8452021807287153E-4</v>
      </c>
      <c r="CV428" s="155">
        <f t="shared" ca="1" si="314"/>
        <v>7.8452021807287153E-4</v>
      </c>
      <c r="CW428" s="165"/>
      <c r="CX428" s="215">
        <f t="shared" ca="1" si="315"/>
        <v>0</v>
      </c>
      <c r="CY428" s="215">
        <f t="shared" ca="1" si="299"/>
        <v>0</v>
      </c>
      <c r="CZ428" s="215">
        <f t="shared" ca="1" si="300"/>
        <v>0</v>
      </c>
      <c r="DA428" s="215">
        <f t="shared" ca="1" si="301"/>
        <v>0</v>
      </c>
      <c r="DB428" s="215">
        <f t="shared" ca="1" si="302"/>
        <v>4.9246922671781428E-2</v>
      </c>
      <c r="DC428" s="155">
        <f t="shared" ca="1" si="316"/>
        <v>4.9246922671781428E-2</v>
      </c>
      <c r="DD428" s="165"/>
      <c r="DE428" s="188" t="b" cm="1">
        <f t="array" aca="1" ref="DE428" ca="1">OR($G428=Forecast_Capex_Input!$BF$8:$BF$10)</f>
        <v>0</v>
      </c>
      <c r="DF428" s="188" cm="1">
        <f t="array" aca="1" ref="DF428" ca="1">IFERROR(INDEX(Forecast_Capex_Input!BG$12:BG$286,$X428)
*(INDEX(Forecast_Capex_Input!$H$12:$H$286,$X428)=Repex),0)
*$DE428</f>
        <v>0</v>
      </c>
      <c r="DG428" s="188" cm="1">
        <f t="array" aca="1" ref="DG428" ca="1">IFERROR(INDEX(Forecast_Capex_Input!BH$12:BH$286,$X428)
*(INDEX(Forecast_Capex_Input!$H$12:$H$286,$X428)=Repex),0)
*$DE428</f>
        <v>0</v>
      </c>
      <c r="DH428" s="188" cm="1">
        <f t="array" aca="1" ref="DH428" ca="1">IFERROR(INDEX(Forecast_Capex_Input!BI$12:BI$286,$X428)
*(INDEX(Forecast_Capex_Input!$H$12:$H$286,$X428)=Repex),0)
*$DE428</f>
        <v>0</v>
      </c>
      <c r="DI428" s="188" cm="1">
        <f t="array" aca="1" ref="DI428" ca="1">IFERROR(INDEX(Forecast_Capex_Input!BJ$12:BJ$286,$X428)
*(INDEX(Forecast_Capex_Input!$H$12:$H$286,$X428)=Repex),0)
*$DE428</f>
        <v>0</v>
      </c>
      <c r="DJ428" s="188" cm="1">
        <f t="array" aca="1" ref="DJ428" ca="1">IFERROR(INDEX(Forecast_Capex_Input!BK$12:BK$286,$X428)
*(INDEX(Forecast_Capex_Input!$H$12:$H$286,$X428)=Repex),0)
*$DE428</f>
        <v>0</v>
      </c>
      <c r="DK428" s="188" cm="1">
        <f t="array" aca="1" ref="DK428" ca="1">IFERROR(INDEX(Forecast_Capex_Input!BL$12:BL$286,$X428)
*(INDEX(Forecast_Capex_Input!$H$12:$H$286,$X428)=Repex),0)
*$DE428</f>
        <v>0</v>
      </c>
      <c r="DL428" s="165"/>
      <c r="DM428" s="188" t="b" cm="1">
        <f t="array" aca="1" ref="DM428" ca="1">OR($G428=Forecast_Capex_Input!$BN$8:$BN$9)</f>
        <v>0</v>
      </c>
      <c r="DN428" s="188" cm="1">
        <f t="array" aca="1" ref="DN428" ca="1">IFERROR(INDEX(Forecast_Capex_Input!BO$12:BO$286,$X428)
*(INDEX(Forecast_Capex_Input!$H$12:$H$286,$X428)=Repex),0)
*$DM428</f>
        <v>0</v>
      </c>
      <c r="DO428" s="188" cm="1">
        <f t="array" aca="1" ref="DO428" ca="1">IFERROR(INDEX(Forecast_Capex_Input!BP$12:BP$286,$X428)
*(INDEX(Forecast_Capex_Input!$H$12:$H$286,$X428)=Repex),0)
*$DM428</f>
        <v>0</v>
      </c>
      <c r="DP428" s="188" cm="1">
        <f t="array" aca="1" ref="DP428" ca="1">IFERROR(INDEX(Forecast_Capex_Input!BQ$12:BQ$286,$X428)
*(INDEX(Forecast_Capex_Input!$H$12:$H$286,$X428)=Repex),0)
*$DM428</f>
        <v>0</v>
      </c>
      <c r="DQ428" s="188" cm="1">
        <f t="array" aca="1" ref="DQ428" ca="1">IFERROR(INDEX(Forecast_Capex_Input!BR$12:BR$286,$X428)
*(INDEX(Forecast_Capex_Input!$H$12:$H$286,$X428)=Repex),0)
*$DM428</f>
        <v>0</v>
      </c>
      <c r="DR428" s="188" cm="1">
        <f t="array" aca="1" ref="DR428" ca="1">IFERROR(INDEX(Forecast_Capex_Input!BS$12:BS$286,$X428)
*(INDEX(Forecast_Capex_Input!$H$12:$H$286,$X428)=Repex),0)
*$DM428</f>
        <v>0</v>
      </c>
      <c r="DS428" s="165"/>
      <c r="DT428" s="188" t="b" cm="1">
        <f t="array" aca="1" ref="DT428" ca="1">OR($G428=Forecast_Capex_Input!$BU$8:$BU$10)</f>
        <v>1</v>
      </c>
      <c r="DU428" s="188" cm="1">
        <f t="array" aca="1" ref="DU428" ca="1">IFERROR(INDEX(Forecast_Capex_Input!BV$12:BV$286,$X428)
*(INDEX(Forecast_Capex_Input!$H$12:$H$286,$X428)=Repex),0)
*$DT428</f>
        <v>0</v>
      </c>
      <c r="DV428" s="188" cm="1">
        <f t="array" aca="1" ref="DV428" ca="1">IFERROR(INDEX(Forecast_Capex_Input!BW$12:BW$286,$X428)
*(INDEX(Forecast_Capex_Input!$H$12:$H$286,$X428)=Repex),0)
*$DT428</f>
        <v>0</v>
      </c>
      <c r="DW428" s="188" cm="1">
        <f t="array" aca="1" ref="DW428" ca="1">IFERROR(INDEX(Forecast_Capex_Input!BX$12:BX$286,$X428)
*(INDEX(Forecast_Capex_Input!$H$12:$H$286,$X428)=Repex),0)
*$DT428</f>
        <v>0</v>
      </c>
      <c r="DX428" s="188" cm="1">
        <f t="array" aca="1" ref="DX428" ca="1">IFERROR(INDEX(Forecast_Capex_Input!BY$12:BY$286,$X428)
*(INDEX(Forecast_Capex_Input!$H$12:$H$286,$X428)=Repex),0)
*$DT428</f>
        <v>0</v>
      </c>
      <c r="DY428" s="188" cm="1">
        <f t="array" aca="1" ref="DY428" ca="1">IFERROR(INDEX(Forecast_Capex_Input!BZ$12:BZ$286,$X428)
*(INDEX(Forecast_Capex_Input!$H$12:$H$286,$X428)=Repex),0)
*$DT428</f>
        <v>0</v>
      </c>
      <c r="DZ428" s="188" cm="1">
        <f t="array" aca="1" ref="DZ428" ca="1">IFERROR(INDEX(Forecast_Capex_Input!CA$12:CA$286,$X428)
*(INDEX(Forecast_Capex_Input!$H$12:$H$286,$X428)=Repex),0)
*$DT428</f>
        <v>0</v>
      </c>
      <c r="EA428" s="188" cm="1">
        <f t="array" aca="1" ref="EA428" ca="1">IFERROR(INDEX(Forecast_Capex_Input!CB$12:CB$286,$X428)
*(INDEX(Forecast_Capex_Input!$H$12:$H$286,$X428)=Repex),0)
*$DT428</f>
        <v>0</v>
      </c>
      <c r="EB428" s="188" cm="1">
        <f t="array" aca="1" ref="EB428" ca="1">IFERROR(INDEX(Forecast_Capex_Input!CC$12:CC$286,$X428)
*(INDEX(Forecast_Capex_Input!$H$12:$H$286,$X428)=Repex),0)
*$DT428</f>
        <v>0</v>
      </c>
      <c r="EC428" s="165"/>
      <c r="ED428" s="226">
        <f t="shared" ca="1" si="303"/>
        <v>8.6150997178524188E-2</v>
      </c>
      <c r="EE428" s="174">
        <v>66</v>
      </c>
    </row>
    <row r="429" spans="3:135" x14ac:dyDescent="0.2">
      <c r="C429" s="174">
        <f t="shared" si="304"/>
        <v>419</v>
      </c>
      <c r="D429" s="167" t="str" cm="1">
        <f t="array" ref="D429">IFERROR(INDEX(Forecast_Capex_Input!$D$12:$D$286,$X429),NA)</f>
        <v>Supply to Far West NSW Network</v>
      </c>
      <c r="E429" s="172" t="b" cm="1">
        <f t="array" ref="E429">IF($X429=NA,NA,INDEX(Forecast_Capex_Input!$E$12:$E$286,$X429))</f>
        <v>1</v>
      </c>
      <c r="F429" s="167" t="str" cm="1">
        <f t="array" aca="1" ref="F429" ca="1">IFERROR(INDEX(General!$E$25:$E$26,$Y429),NA)</f>
        <v>Non-Labour</v>
      </c>
      <c r="G429" s="167" t="str" cm="1">
        <f t="array" aca="1" ref="G429" ca="1">IFERROR(INDEX(Forecast_Capex_Input!$AI$11:$BB$11,$AA429),NA)</f>
        <v>Substations</v>
      </c>
      <c r="H429" s="189" cm="1">
        <f t="array" aca="1" ref="H429" ca="1">IFERROR(INDEX(Forecast_Capex_Input!$AI$12:$BB$286,$X429,$AA429),NA)</f>
        <v>0.95000000000000007</v>
      </c>
      <c r="I429" s="199" t="str" cm="1">
        <f t="array" ref="I429">IFERROR(INDEX(Forecast_Capex_Input!$F$12:$F$286,$X429),NA)</f>
        <v>Augmentation Expenditure</v>
      </c>
      <c r="J429" s="199" t="str" cm="1">
        <f t="array" ref="J429">IFERROR(INDEX(Forecast_Capex_Input!G$12:G$286,$X429),NA)</f>
        <v>Augmentations</v>
      </c>
      <c r="K429" s="199" t="str" cm="1">
        <f t="array" ref="K429">IFERROR(INDEX(Forecast_Capex_Input!H$12:H$286,$X429),NA)</f>
        <v>Augex</v>
      </c>
      <c r="L429" s="199" t="str" cm="1">
        <f t="array" ref="L429">IFERROR(INDEX(Forecast_Capex_Input!I$12:I$286,$X429),NA)</f>
        <v>Demand</v>
      </c>
      <c r="M429" s="199" t="str" cm="1">
        <f t="array" ref="M429">IFERROR(INDEX(Forecast_Capex_Input!J$12:J$286,$X429),NA)</f>
        <v>N/A</v>
      </c>
      <c r="N429" s="199" t="str" cm="1">
        <f t="array" ref="N429">IFERROR(INDEX(Forecast_Capex_Input!K$12:K$286,$X429),NA)</f>
        <v>N/A</v>
      </c>
      <c r="O429" s="199" t="str" cm="1">
        <f t="array" ref="O429">IFERROR(INDEX(Forecast_Capex_Input!L$12:L$286,$X429),NA)</f>
        <v>N/A</v>
      </c>
      <c r="P429" s="199" t="str" cm="1">
        <f t="array" ref="P429">IFERROR(INDEX(Forecast_Capex_Input!M$12:M$286,$X429),NA)</f>
        <v>N/A</v>
      </c>
      <c r="Q429" s="172" t="str" cm="1">
        <f t="array" ref="Q429">IFERROR(INDEX(Forecast_Capex_Input!N$12:N$286,$X429),NA)</f>
        <v>Yes</v>
      </c>
      <c r="R429" s="265" cm="1">
        <f t="array" ref="R429">IFERROR(INDEX(Forecast_Capex_Input!O$12:O$286,$X429),0)</f>
        <v>0</v>
      </c>
      <c r="S429" s="172" t="str" cm="1">
        <f t="array" ref="S429">IFERROR(INDEX(Forecast_Capex_Input!P$12:P$286,$X429),0)</f>
        <v>Localised maximum demand growth</v>
      </c>
      <c r="T429" s="199" t="str" cm="1">
        <f t="array" aca="1" ref="T429" ca="1">IFERROR(INDEX(General!$K$84:$K$103,$AA429),NA)</f>
        <v>Substations (2018 onwards)</v>
      </c>
      <c r="U429" s="188" cm="1">
        <f t="array" aca="1" ref="U429" ca="1">IFERROR(
IF($F429=General!$E$25,INDEX(Forecast_Capex_Input!S$12:S$286,$X429),
INDEX(Forecast_Capex_Input!T$12:T$286,$X429)),0)</f>
        <v>0.8</v>
      </c>
      <c r="V429" s="222" t="b">
        <f>IFERROR(INDEX(Overheads!$T$19:$T$26,MATCH($I429,Overheads!$E$19:$E$26,0)),FALSE)</f>
        <v>1</v>
      </c>
      <c r="W429" s="165"/>
      <c r="X429" s="174">
        <f>IFERROR(
IF(MATCH($C429,Forecast_Capex_Input!$CI$12:$CI$286,1)+1&gt;MAX(Forecast_Capex_Input!$C$12:$C$286),NA,
MATCH($C429,Forecast_Capex_Input!$CI$12:$CI$286,1)+1),1)</f>
        <v>159</v>
      </c>
      <c r="Y429" s="174" cm="1">
        <f t="array" aca="1" ref="Y429" ca="1">IFERROR(
IF(X428&lt;&gt;X429,1,
IF(COUNTIF(OFFSET(Y428,0,0,-INDEX(Forecast_Capex_Input!$CG$12:$CG$286,$X429)),Y428)=INDEX(Forecast_Capex_Input!$CG$12:$CG$286,$X429),Y428+1,Y428)),NA)</f>
        <v>2</v>
      </c>
      <c r="Z429" s="174" cm="1">
        <f t="array" ref="Z429">IFERROR($C429-IF($X429=1,1,INDEX(Forecast_Capex_Input!$CI$12:$CI$286,$X429-1))+1,NA)</f>
        <v>3</v>
      </c>
      <c r="AA429" s="174" cm="1">
        <f t="array" aca="1" ref="AA429" ca="1">IFERROR(IF(Y429=1,
INDEX(Forecast_Capex_Input!$AI$10:$BB$10,SMALL(IF(INDEX(Forecast_Capex_Input!$AI$12:$BB$286,$X429,0)&gt;0,COLUMN(Forecast_Capex_Input!$AI$10:$BB$10)-COLUMN(Forecast_Capex_Input!$AI$12)+1),ROWS(OFFSET(AA428,0,0,-$Z429)))),
OFFSET(AA428,-INDEX(Forecast_Capex_Input!$CG$12:$CG$286,$X429)+1,0)),NA)</f>
        <v>3</v>
      </c>
      <c r="AB429" s="174">
        <f t="shared" ca="1" si="273"/>
        <v>2</v>
      </c>
      <c r="AC429" s="222" t="b">
        <f t="shared" si="305"/>
        <v>0</v>
      </c>
      <c r="AD429" s="220" t="b">
        <v>0</v>
      </c>
      <c r="AE429" s="222" t="b">
        <f t="shared" si="274"/>
        <v>1</v>
      </c>
      <c r="AF429" s="165"/>
      <c r="AG429" s="215">
        <v>0</v>
      </c>
      <c r="AH429" s="215">
        <v>0</v>
      </c>
      <c r="AI429" s="215">
        <v>0</v>
      </c>
      <c r="AJ429" s="215">
        <v>0.8333229174315101</v>
      </c>
      <c r="AK429" s="215">
        <v>5.5302339065909294</v>
      </c>
      <c r="AL429" s="155">
        <v>6.3635568240224396</v>
      </c>
      <c r="AM429" s="165"/>
      <c r="AN429" s="215" cm="1">
        <f t="array" aca="1" ref="AN429" ca="1">IFERROR(INDEX(General!O$33:O$34,$AB429)
*AG429,0)</f>
        <v>0</v>
      </c>
      <c r="AO429" s="215" cm="1">
        <f t="array" aca="1" ref="AO429" ca="1">IFERROR(INDEX(General!P$33:P$34,$AB429)
*AH429,0)</f>
        <v>0</v>
      </c>
      <c r="AP429" s="215" cm="1">
        <f t="array" aca="1" ref="AP429" ca="1">IFERROR(INDEX(General!Q$33:Q$34,$AB429)
*AI429,0)</f>
        <v>0</v>
      </c>
      <c r="AQ429" s="215" cm="1">
        <f t="array" aca="1" ref="AQ429" ca="1">IFERROR(INDEX(General!R$33:R$34,$AB429)
*AJ429,0)</f>
        <v>0.8333229174315101</v>
      </c>
      <c r="AR429" s="215" cm="1">
        <f t="array" aca="1" ref="AR429" ca="1">IFERROR(INDEX(General!S$33:S$34,$AB429)
*AK429,0)</f>
        <v>5.5302339065909294</v>
      </c>
      <c r="AS429" s="155">
        <f t="shared" ca="1" si="306"/>
        <v>6.3635568240224396</v>
      </c>
      <c r="AT429" s="165"/>
      <c r="AU429" s="215">
        <f ca="1">IF($AE429=FALSE,AN429*Overheads!$R$24*$V429,
IFERROR(Overheads!$O$49*$V429*AN429,0)
+IFERROR(Overheads!Q$59*$V429*(AN429/Overheads!Q$68),0))</f>
        <v>0</v>
      </c>
      <c r="AV429" s="215">
        <f ca="1">IF($AE429=FALSE,AO429*Overheads!$R$24*$V429,
IFERROR(Overheads!$O$49*$V429*AO429,0)
+IFERROR(Overheads!R$59*$V429*(AO429/Overheads!R$68),0))</f>
        <v>0</v>
      </c>
      <c r="AW429" s="215">
        <f ca="1">IF($AE429=FALSE,AP429*Overheads!$R$24*$V429,
IFERROR(Overheads!$O$49*$V429*AP429,0)
+IFERROR(Overheads!S$59*$V429*(AP429/Overheads!S$68),0))</f>
        <v>0</v>
      </c>
      <c r="AX429" s="215">
        <f ca="1">IF($AE429=FALSE,AQ429*Overheads!$R$24*$V429,
IFERROR(Overheads!$O$49*$V429*AQ429,0)
+IFERROR(Overheads!T$59*$V429*(AQ429/Overheads!T$68),0))</f>
        <v>0.11940770651956155</v>
      </c>
      <c r="AY429" s="215">
        <f ca="1">IF($AE429=FALSE,AR429*Overheads!$R$24*$V429,
IFERROR(Overheads!$O$49*$V429*AR429,0)
+IFERROR(Overheads!U$59*$V429*(AR429/Overheads!U$68),0))</f>
        <v>0.67649417113752208</v>
      </c>
      <c r="AZ429" s="155">
        <f t="shared" ca="1" si="307"/>
        <v>0.79590187765708365</v>
      </c>
      <c r="BA429" s="165"/>
      <c r="BB429" s="215">
        <f ca="1">IF($AE429=FALSE,AN429*Overheads!$S$25,
IFERROR(Overheads!$O$50*AN429,0)
+IFERROR(Overheads!Q$60*(AN429/Overheads!Q$66),0))</f>
        <v>0</v>
      </c>
      <c r="BC429" s="215">
        <f ca="1">IF($AE429=FALSE,AO429*Overheads!$S$25,
IFERROR(Overheads!$O$50*AO429,0)
+IFERROR(Overheads!R$60*(AO429/Overheads!R$66),0))</f>
        <v>0</v>
      </c>
      <c r="BD429" s="215">
        <f ca="1">IF($AE429=FALSE,AP429*Overheads!$S$25,
IFERROR(Overheads!$O$50*AP429,0)
+IFERROR(Overheads!S$60*(AP429/Overheads!S$66),0))</f>
        <v>0</v>
      </c>
      <c r="BE429" s="215">
        <f ca="1">IF($AE429=FALSE,AQ429*Overheads!$S$25,
IFERROR(Overheads!$O$50*AQ429,0)
+IFERROR(Overheads!T$60*(AQ429/Overheads!T$66),0))</f>
        <v>1.6892123950042966E-2</v>
      </c>
      <c r="BF429" s="215">
        <f ca="1">IF($AE429=FALSE,AR429*Overheads!$S$25,
IFERROR(Overheads!$O$50*AR429,0)
+IFERROR(Overheads!U$60*(AR429/Overheads!U$66),0))</f>
        <v>9.9015777323830587E-2</v>
      </c>
      <c r="BG429" s="155">
        <f t="shared" ca="1" si="308"/>
        <v>0.11590790127387356</v>
      </c>
      <c r="BH429" s="165"/>
      <c r="BI429" s="215">
        <f t="shared" ca="1" si="309"/>
        <v>0</v>
      </c>
      <c r="BJ429" s="215">
        <f t="shared" ca="1" si="275"/>
        <v>0</v>
      </c>
      <c r="BK429" s="215">
        <f t="shared" ca="1" si="276"/>
        <v>0</v>
      </c>
      <c r="BL429" s="215">
        <f t="shared" ca="1" si="277"/>
        <v>0.96962274790111458</v>
      </c>
      <c r="BM429" s="215">
        <f t="shared" ca="1" si="278"/>
        <v>6.305743855052282</v>
      </c>
      <c r="BN429" s="155">
        <f t="shared" ca="1" si="310"/>
        <v>7.2753666029533965</v>
      </c>
      <c r="BO429" s="165"/>
      <c r="BP429" s="187" cm="1">
        <f t="array" ref="BP429">IFERROR(IF($X429=$X428,BP428,INDEX(Forecast_Capex_Input!AC$12:AC$286,$X429)),0)</f>
        <v>0</v>
      </c>
      <c r="BQ429" s="187" cm="1">
        <f t="array" ref="BQ429">IFERROR(IF($X429=$X428,BQ428,INDEX(Forecast_Capex_Input!AD$12:AD$286,$X429)),0)</f>
        <v>0</v>
      </c>
      <c r="BR429" s="187" cm="1">
        <f t="array" ref="BR429">IFERROR(IF($X429=$X428,BR428,INDEX(Forecast_Capex_Input!AE$12:AE$286,$X429)),0)</f>
        <v>0</v>
      </c>
      <c r="BS429" s="187" cm="1">
        <f t="array" ref="BS429">IFERROR(IF($X429=$X428,BS428,INDEX(Forecast_Capex_Input!AF$12:AF$286,$X429)),0)</f>
        <v>0</v>
      </c>
      <c r="BT429" s="187" cm="1">
        <f t="array" ref="BT429">IFERROR(IF($X429=$X428,BT428,INDEX(Forecast_Capex_Input!AG$12:AG$286,$X429)),0)</f>
        <v>0.5</v>
      </c>
      <c r="BU429" s="165"/>
      <c r="BV429" s="215">
        <f t="shared" si="279"/>
        <v>0</v>
      </c>
      <c r="BW429" s="215">
        <f t="shared" si="280"/>
        <v>0</v>
      </c>
      <c r="BX429" s="215">
        <f t="shared" si="281"/>
        <v>0</v>
      </c>
      <c r="BY429" s="215">
        <f t="shared" si="282"/>
        <v>0</v>
      </c>
      <c r="BZ429" s="215">
        <f t="shared" si="283"/>
        <v>3.1817784120112198</v>
      </c>
      <c r="CA429" s="155">
        <f t="shared" si="311"/>
        <v>3.1817784120112198</v>
      </c>
      <c r="CB429" s="165"/>
      <c r="CC429" s="215">
        <f t="shared" ca="1" si="284"/>
        <v>0</v>
      </c>
      <c r="CD429" s="215">
        <f t="shared" ca="1" si="285"/>
        <v>0</v>
      </c>
      <c r="CE429" s="215">
        <f t="shared" ca="1" si="286"/>
        <v>0</v>
      </c>
      <c r="CF429" s="215">
        <f t="shared" ca="1" si="287"/>
        <v>0</v>
      </c>
      <c r="CG429" s="215">
        <f t="shared" ca="1" si="288"/>
        <v>3.1817784120112198</v>
      </c>
      <c r="CH429" s="155">
        <f t="shared" ca="1" si="312"/>
        <v>3.1817784120112198</v>
      </c>
      <c r="CI429" s="165"/>
      <c r="CJ429" s="215">
        <f t="shared" ca="1" si="289"/>
        <v>0</v>
      </c>
      <c r="CK429" s="215">
        <f t="shared" ca="1" si="290"/>
        <v>0</v>
      </c>
      <c r="CL429" s="215">
        <f t="shared" ca="1" si="291"/>
        <v>0</v>
      </c>
      <c r="CM429" s="215">
        <f t="shared" ca="1" si="292"/>
        <v>0</v>
      </c>
      <c r="CN429" s="215">
        <f t="shared" ca="1" si="293"/>
        <v>0.39795093882854182</v>
      </c>
      <c r="CO429" s="155">
        <f t="shared" ca="1" si="313"/>
        <v>0.39795093882854182</v>
      </c>
      <c r="CP429" s="165"/>
      <c r="CQ429" s="223">
        <f t="shared" ca="1" si="294"/>
        <v>0</v>
      </c>
      <c r="CR429" s="223">
        <f t="shared" ca="1" si="295"/>
        <v>0</v>
      </c>
      <c r="CS429" s="223">
        <f t="shared" ca="1" si="296"/>
        <v>0</v>
      </c>
      <c r="CT429" s="223">
        <f t="shared" ca="1" si="297"/>
        <v>0</v>
      </c>
      <c r="CU429" s="223">
        <f t="shared" ca="1" si="298"/>
        <v>5.7953950636936778E-2</v>
      </c>
      <c r="CV429" s="155">
        <f t="shared" ca="1" si="314"/>
        <v>5.7953950636936778E-2</v>
      </c>
      <c r="CW429" s="165"/>
      <c r="CX429" s="215">
        <f t="shared" ca="1" si="315"/>
        <v>0</v>
      </c>
      <c r="CY429" s="215">
        <f t="shared" ca="1" si="299"/>
        <v>0</v>
      </c>
      <c r="CZ429" s="215">
        <f t="shared" ca="1" si="300"/>
        <v>0</v>
      </c>
      <c r="DA429" s="215">
        <f t="shared" ca="1" si="301"/>
        <v>0</v>
      </c>
      <c r="DB429" s="215">
        <f t="shared" ca="1" si="302"/>
        <v>3.6376833014766983</v>
      </c>
      <c r="DC429" s="155">
        <f t="shared" ca="1" si="316"/>
        <v>3.6376833014766983</v>
      </c>
      <c r="DD429" s="165"/>
      <c r="DE429" s="188" t="b" cm="1">
        <f t="array" aca="1" ref="DE429" ca="1">OR($G429=Forecast_Capex_Input!$BF$8:$BF$10)</f>
        <v>0</v>
      </c>
      <c r="DF429" s="188" cm="1">
        <f t="array" aca="1" ref="DF429" ca="1">IFERROR(INDEX(Forecast_Capex_Input!BG$12:BG$286,$X429)
*(INDEX(Forecast_Capex_Input!$H$12:$H$286,$X429)=Repex),0)
*$DE429</f>
        <v>0</v>
      </c>
      <c r="DG429" s="188" cm="1">
        <f t="array" aca="1" ref="DG429" ca="1">IFERROR(INDEX(Forecast_Capex_Input!BH$12:BH$286,$X429)
*(INDEX(Forecast_Capex_Input!$H$12:$H$286,$X429)=Repex),0)
*$DE429</f>
        <v>0</v>
      </c>
      <c r="DH429" s="188" cm="1">
        <f t="array" aca="1" ref="DH429" ca="1">IFERROR(INDEX(Forecast_Capex_Input!BI$12:BI$286,$X429)
*(INDEX(Forecast_Capex_Input!$H$12:$H$286,$X429)=Repex),0)
*$DE429</f>
        <v>0</v>
      </c>
      <c r="DI429" s="188" cm="1">
        <f t="array" aca="1" ref="DI429" ca="1">IFERROR(INDEX(Forecast_Capex_Input!BJ$12:BJ$286,$X429)
*(INDEX(Forecast_Capex_Input!$H$12:$H$286,$X429)=Repex),0)
*$DE429</f>
        <v>0</v>
      </c>
      <c r="DJ429" s="188" cm="1">
        <f t="array" aca="1" ref="DJ429" ca="1">IFERROR(INDEX(Forecast_Capex_Input!BK$12:BK$286,$X429)
*(INDEX(Forecast_Capex_Input!$H$12:$H$286,$X429)=Repex),0)
*$DE429</f>
        <v>0</v>
      </c>
      <c r="DK429" s="188" cm="1">
        <f t="array" aca="1" ref="DK429" ca="1">IFERROR(INDEX(Forecast_Capex_Input!BL$12:BL$286,$X429)
*(INDEX(Forecast_Capex_Input!$H$12:$H$286,$X429)=Repex),0)
*$DE429</f>
        <v>0</v>
      </c>
      <c r="DL429" s="165"/>
      <c r="DM429" s="188" t="b" cm="1">
        <f t="array" aca="1" ref="DM429" ca="1">OR($G429=Forecast_Capex_Input!$BN$8:$BN$9)</f>
        <v>1</v>
      </c>
      <c r="DN429" s="188" cm="1">
        <f t="array" aca="1" ref="DN429" ca="1">IFERROR(INDEX(Forecast_Capex_Input!BO$12:BO$286,$X429)
*(INDEX(Forecast_Capex_Input!$H$12:$H$286,$X429)=Repex),0)
*$DM429</f>
        <v>0</v>
      </c>
      <c r="DO429" s="188" cm="1">
        <f t="array" aca="1" ref="DO429" ca="1">IFERROR(INDEX(Forecast_Capex_Input!BP$12:BP$286,$X429)
*(INDEX(Forecast_Capex_Input!$H$12:$H$286,$X429)=Repex),0)
*$DM429</f>
        <v>0</v>
      </c>
      <c r="DP429" s="188" cm="1">
        <f t="array" aca="1" ref="DP429" ca="1">IFERROR(INDEX(Forecast_Capex_Input!BQ$12:BQ$286,$X429)
*(INDEX(Forecast_Capex_Input!$H$12:$H$286,$X429)=Repex),0)
*$DM429</f>
        <v>0</v>
      </c>
      <c r="DQ429" s="188" cm="1">
        <f t="array" aca="1" ref="DQ429" ca="1">IFERROR(INDEX(Forecast_Capex_Input!BR$12:BR$286,$X429)
*(INDEX(Forecast_Capex_Input!$H$12:$H$286,$X429)=Repex),0)
*$DM429</f>
        <v>0</v>
      </c>
      <c r="DR429" s="188" cm="1">
        <f t="array" aca="1" ref="DR429" ca="1">IFERROR(INDEX(Forecast_Capex_Input!BS$12:BS$286,$X429)
*(INDEX(Forecast_Capex_Input!$H$12:$H$286,$X429)=Repex),0)
*$DM429</f>
        <v>0</v>
      </c>
      <c r="DS429" s="165"/>
      <c r="DT429" s="188" t="b" cm="1">
        <f t="array" aca="1" ref="DT429" ca="1">OR($G429=Forecast_Capex_Input!$BU$8:$BU$10)</f>
        <v>0</v>
      </c>
      <c r="DU429" s="188" cm="1">
        <f t="array" aca="1" ref="DU429" ca="1">IFERROR(INDEX(Forecast_Capex_Input!BV$12:BV$286,$X429)
*(INDEX(Forecast_Capex_Input!$H$12:$H$286,$X429)=Repex),0)
*$DT429</f>
        <v>0</v>
      </c>
      <c r="DV429" s="188" cm="1">
        <f t="array" aca="1" ref="DV429" ca="1">IFERROR(INDEX(Forecast_Capex_Input!BW$12:BW$286,$X429)
*(INDEX(Forecast_Capex_Input!$H$12:$H$286,$X429)=Repex),0)
*$DT429</f>
        <v>0</v>
      </c>
      <c r="DW429" s="188" cm="1">
        <f t="array" aca="1" ref="DW429" ca="1">IFERROR(INDEX(Forecast_Capex_Input!BX$12:BX$286,$X429)
*(INDEX(Forecast_Capex_Input!$H$12:$H$286,$X429)=Repex),0)
*$DT429</f>
        <v>0</v>
      </c>
      <c r="DX429" s="188" cm="1">
        <f t="array" aca="1" ref="DX429" ca="1">IFERROR(INDEX(Forecast_Capex_Input!BY$12:BY$286,$X429)
*(INDEX(Forecast_Capex_Input!$H$12:$H$286,$X429)=Repex),0)
*$DT429</f>
        <v>0</v>
      </c>
      <c r="DY429" s="188" cm="1">
        <f t="array" aca="1" ref="DY429" ca="1">IFERROR(INDEX(Forecast_Capex_Input!BZ$12:BZ$286,$X429)
*(INDEX(Forecast_Capex_Input!$H$12:$H$286,$X429)=Repex),0)
*$DT429</f>
        <v>0</v>
      </c>
      <c r="DZ429" s="188" cm="1">
        <f t="array" aca="1" ref="DZ429" ca="1">IFERROR(INDEX(Forecast_Capex_Input!CA$12:CA$286,$X429)
*(INDEX(Forecast_Capex_Input!$H$12:$H$286,$X429)=Repex),0)
*$DT429</f>
        <v>0</v>
      </c>
      <c r="EA429" s="188" cm="1">
        <f t="array" aca="1" ref="EA429" ca="1">IFERROR(INDEX(Forecast_Capex_Input!CB$12:CB$286,$X429)
*(INDEX(Forecast_Capex_Input!$H$12:$H$286,$X429)=Repex),0)
*$DT429</f>
        <v>0</v>
      </c>
      <c r="EB429" s="188" cm="1">
        <f t="array" aca="1" ref="EB429" ca="1">IFERROR(INDEX(Forecast_Capex_Input!CC$12:CC$286,$X429)
*(INDEX(Forecast_Capex_Input!$H$12:$H$286,$X429)=Repex),0)
*$DT429</f>
        <v>0</v>
      </c>
      <c r="EC429" s="165"/>
      <c r="ED429" s="226">
        <f t="shared" ca="1" si="303"/>
        <v>6.3635568240224396</v>
      </c>
      <c r="EE429" s="174">
        <v>11</v>
      </c>
    </row>
    <row r="430" spans="3:135" x14ac:dyDescent="0.2">
      <c r="C430" s="174">
        <f t="shared" si="304"/>
        <v>420</v>
      </c>
      <c r="D430" s="167" t="str" cm="1">
        <f t="array" ref="D430">IFERROR(INDEX(Forecast_Capex_Input!$D$12:$D$286,$X430),NA)</f>
        <v>Supply to Far West NSW Network</v>
      </c>
      <c r="E430" s="172" t="b" cm="1">
        <f t="array" ref="E430">IF($X430=NA,NA,INDEX(Forecast_Capex_Input!$E$12:$E$286,$X430))</f>
        <v>1</v>
      </c>
      <c r="F430" s="167" t="str" cm="1">
        <f t="array" aca="1" ref="F430" ca="1">IFERROR(INDEX(General!$E$25:$E$26,$Y430),NA)</f>
        <v>Non-Labour</v>
      </c>
      <c r="G430" s="167" t="str" cm="1">
        <f t="array" aca="1" ref="G430" ca="1">IFERROR(INDEX(Forecast_Capex_Input!$AI$11:$BB$11,$AA430),NA)</f>
        <v>Secondary Systems</v>
      </c>
      <c r="H430" s="189" cm="1">
        <f t="array" aca="1" ref="H430" ca="1">IFERROR(INDEX(Forecast_Capex_Input!$AI$12:$BB$286,$X430,$AA430),NA)</f>
        <v>0.05</v>
      </c>
      <c r="I430" s="199" t="str" cm="1">
        <f t="array" ref="I430">IFERROR(INDEX(Forecast_Capex_Input!$F$12:$F$286,$X430),NA)</f>
        <v>Augmentation Expenditure</v>
      </c>
      <c r="J430" s="199" t="str" cm="1">
        <f t="array" ref="J430">IFERROR(INDEX(Forecast_Capex_Input!G$12:G$286,$X430),NA)</f>
        <v>Augmentations</v>
      </c>
      <c r="K430" s="199" t="str" cm="1">
        <f t="array" ref="K430">IFERROR(INDEX(Forecast_Capex_Input!H$12:H$286,$X430),NA)</f>
        <v>Augex</v>
      </c>
      <c r="L430" s="199" t="str" cm="1">
        <f t="array" ref="L430">IFERROR(INDEX(Forecast_Capex_Input!I$12:I$286,$X430),NA)</f>
        <v>Demand</v>
      </c>
      <c r="M430" s="199" t="str" cm="1">
        <f t="array" ref="M430">IFERROR(INDEX(Forecast_Capex_Input!J$12:J$286,$X430),NA)</f>
        <v>N/A</v>
      </c>
      <c r="N430" s="199" t="str" cm="1">
        <f t="array" ref="N430">IFERROR(INDEX(Forecast_Capex_Input!K$12:K$286,$X430),NA)</f>
        <v>N/A</v>
      </c>
      <c r="O430" s="199" t="str" cm="1">
        <f t="array" ref="O430">IFERROR(INDEX(Forecast_Capex_Input!L$12:L$286,$X430),NA)</f>
        <v>N/A</v>
      </c>
      <c r="P430" s="199" t="str" cm="1">
        <f t="array" ref="P430">IFERROR(INDEX(Forecast_Capex_Input!M$12:M$286,$X430),NA)</f>
        <v>N/A</v>
      </c>
      <c r="Q430" s="172" t="str" cm="1">
        <f t="array" ref="Q430">IFERROR(INDEX(Forecast_Capex_Input!N$12:N$286,$X430),NA)</f>
        <v>Yes</v>
      </c>
      <c r="R430" s="265" cm="1">
        <f t="array" ref="R430">IFERROR(INDEX(Forecast_Capex_Input!O$12:O$286,$X430),0)</f>
        <v>0</v>
      </c>
      <c r="S430" s="172" t="str" cm="1">
        <f t="array" ref="S430">IFERROR(INDEX(Forecast_Capex_Input!P$12:P$286,$X430),0)</f>
        <v>Localised maximum demand growth</v>
      </c>
      <c r="T430" s="199" t="str" cm="1">
        <f t="array" aca="1" ref="T430" ca="1">IFERROR(INDEX(General!$K$84:$K$103,$AA430),NA)</f>
        <v>Secondary Systems (2018-23)</v>
      </c>
      <c r="U430" s="188" cm="1">
        <f t="array" aca="1" ref="U430" ca="1">IFERROR(
IF($F430=General!$E$25,INDEX(Forecast_Capex_Input!S$12:S$286,$X430),
INDEX(Forecast_Capex_Input!T$12:T$286,$X430)),0)</f>
        <v>0.8</v>
      </c>
      <c r="V430" s="222" t="b">
        <f>IFERROR(INDEX(Overheads!$T$19:$T$26,MATCH($I430,Overheads!$E$19:$E$26,0)),FALSE)</f>
        <v>1</v>
      </c>
      <c r="W430" s="165"/>
      <c r="X430" s="174">
        <f>IFERROR(
IF(MATCH($C430,Forecast_Capex_Input!$CI$12:$CI$286,1)+1&gt;MAX(Forecast_Capex_Input!$C$12:$C$286),NA,
MATCH($C430,Forecast_Capex_Input!$CI$12:$CI$286,1)+1),1)</f>
        <v>159</v>
      </c>
      <c r="Y430" s="174" cm="1">
        <f t="array" aca="1" ref="Y430" ca="1">IFERROR(
IF(X429&lt;&gt;X430,1,
IF(COUNTIF(OFFSET(Y429,0,0,-INDEX(Forecast_Capex_Input!$CG$12:$CG$286,$X430)),Y429)=INDEX(Forecast_Capex_Input!$CG$12:$CG$286,$X430),Y429+1,Y429)),NA)</f>
        <v>2</v>
      </c>
      <c r="Z430" s="174" cm="1">
        <f t="array" ref="Z430">IFERROR($C430-IF($X430=1,1,INDEX(Forecast_Capex_Input!$CI$12:$CI$286,$X430-1))+1,NA)</f>
        <v>4</v>
      </c>
      <c r="AA430" s="174" cm="1">
        <f t="array" aca="1" ref="AA430" ca="1">IFERROR(IF(Y430=1,
INDEX(Forecast_Capex_Input!$AI$10:$BB$10,SMALL(IF(INDEX(Forecast_Capex_Input!$AI$12:$BB$286,$X430,0)&gt;0,COLUMN(Forecast_Capex_Input!$AI$10:$BB$10)-COLUMN(Forecast_Capex_Input!$AI$12)+1),ROWS(OFFSET(AA429,0,0,-$Z430)))),
OFFSET(AA429,-INDEX(Forecast_Capex_Input!$CG$12:$CG$286,$X430)+1,0)),NA)</f>
        <v>4</v>
      </c>
      <c r="AB430" s="174">
        <f t="shared" ca="1" si="273"/>
        <v>2</v>
      </c>
      <c r="AC430" s="222" t="b">
        <f t="shared" si="305"/>
        <v>0</v>
      </c>
      <c r="AD430" s="220" t="b">
        <v>0</v>
      </c>
      <c r="AE430" s="222" t="b">
        <f t="shared" si="274"/>
        <v>1</v>
      </c>
      <c r="AF430" s="165"/>
      <c r="AG430" s="215">
        <v>0</v>
      </c>
      <c r="AH430" s="215">
        <v>0</v>
      </c>
      <c r="AI430" s="215">
        <v>0</v>
      </c>
      <c r="AJ430" s="215">
        <v>4.3859100917447894E-2</v>
      </c>
      <c r="AK430" s="215">
        <v>0.2910649424521542</v>
      </c>
      <c r="AL430" s="155">
        <v>0.33492404336960208</v>
      </c>
      <c r="AM430" s="165"/>
      <c r="AN430" s="215" cm="1">
        <f t="array" aca="1" ref="AN430" ca="1">IFERROR(INDEX(General!O$33:O$34,$AB430)
*AG430,0)</f>
        <v>0</v>
      </c>
      <c r="AO430" s="215" cm="1">
        <f t="array" aca="1" ref="AO430" ca="1">IFERROR(INDEX(General!P$33:P$34,$AB430)
*AH430,0)</f>
        <v>0</v>
      </c>
      <c r="AP430" s="215" cm="1">
        <f t="array" aca="1" ref="AP430" ca="1">IFERROR(INDEX(General!Q$33:Q$34,$AB430)
*AI430,0)</f>
        <v>0</v>
      </c>
      <c r="AQ430" s="215" cm="1">
        <f t="array" aca="1" ref="AQ430" ca="1">IFERROR(INDEX(General!R$33:R$34,$AB430)
*AJ430,0)</f>
        <v>4.3859100917447894E-2</v>
      </c>
      <c r="AR430" s="215" cm="1">
        <f t="array" aca="1" ref="AR430" ca="1">IFERROR(INDEX(General!S$33:S$34,$AB430)
*AK430,0)</f>
        <v>0.2910649424521542</v>
      </c>
      <c r="AS430" s="155">
        <f t="shared" ca="1" si="306"/>
        <v>0.33492404336960208</v>
      </c>
      <c r="AT430" s="165"/>
      <c r="AU430" s="215">
        <f ca="1">IF($AE430=FALSE,AN430*Overheads!$R$24*$V430,
IFERROR(Overheads!$O$49*$V430*AN430,0)
+IFERROR(Overheads!Q$59*$V430*(AN430/Overheads!Q$68),0))</f>
        <v>0</v>
      </c>
      <c r="AV430" s="215">
        <f ca="1">IF($AE430=FALSE,AO430*Overheads!$R$24*$V430,
IFERROR(Overheads!$O$49*$V430*AO430,0)
+IFERROR(Overheads!R$59*$V430*(AO430/Overheads!R$68),0))</f>
        <v>0</v>
      </c>
      <c r="AW430" s="215">
        <f ca="1">IF($AE430=FALSE,AP430*Overheads!$R$24*$V430,
IFERROR(Overheads!$O$49*$V430*AP430,0)
+IFERROR(Overheads!S$59*$V430*(AP430/Overheads!S$68),0))</f>
        <v>0</v>
      </c>
      <c r="AX430" s="215">
        <f ca="1">IF($AE430=FALSE,AQ430*Overheads!$R$24*$V430,
IFERROR(Overheads!$O$49*$V430*AQ430,0)
+IFERROR(Overheads!T$59*$V430*(AQ430/Overheads!T$68),0))</f>
        <v>6.2846161326085004E-3</v>
      </c>
      <c r="AY430" s="215">
        <f ca="1">IF($AE430=FALSE,AR430*Overheads!$R$24*$V430,
IFERROR(Overheads!$O$49*$V430*AR430,0)
+IFERROR(Overheads!U$59*$V430*(AR430/Overheads!U$68),0))</f>
        <v>3.5604956375659066E-2</v>
      </c>
      <c r="AZ430" s="155">
        <f t="shared" ca="1" si="307"/>
        <v>4.1889572508267567E-2</v>
      </c>
      <c r="BA430" s="165"/>
      <c r="BB430" s="215">
        <f ca="1">IF($AE430=FALSE,AN430*Overheads!$S$25,
IFERROR(Overheads!$O$50*AN430,0)
+IFERROR(Overheads!Q$60*(AN430/Overheads!Q$66),0))</f>
        <v>0</v>
      </c>
      <c r="BC430" s="215">
        <f ca="1">IF($AE430=FALSE,AO430*Overheads!$S$25,
IFERROR(Overheads!$O$50*AO430,0)
+IFERROR(Overheads!R$60*(AO430/Overheads!R$66),0))</f>
        <v>0</v>
      </c>
      <c r="BD430" s="215">
        <f ca="1">IF($AE430=FALSE,AP430*Overheads!$S$25,
IFERROR(Overheads!$O$50*AP430,0)
+IFERROR(Overheads!S$60*(AP430/Overheads!S$66),0))</f>
        <v>0</v>
      </c>
      <c r="BE430" s="215">
        <f ca="1">IF($AE430=FALSE,AQ430*Overheads!$S$25,
IFERROR(Overheads!$O$50*AQ430,0)
+IFERROR(Overheads!T$60*(AQ430/Overheads!T$66),0))</f>
        <v>8.8905915526541911E-4</v>
      </c>
      <c r="BF430" s="215">
        <f ca="1">IF($AE430=FALSE,AR430*Overheads!$S$25,
IFERROR(Overheads!$O$50*AR430,0)
+IFERROR(Overheads!U$60*(AR430/Overheads!U$66),0))</f>
        <v>5.2113567012542408E-3</v>
      </c>
      <c r="BG430" s="155">
        <f t="shared" ca="1" si="308"/>
        <v>6.1004158565196595E-3</v>
      </c>
      <c r="BH430" s="165"/>
      <c r="BI430" s="215">
        <f t="shared" ca="1" si="309"/>
        <v>0</v>
      </c>
      <c r="BJ430" s="215">
        <f t="shared" ca="1" si="275"/>
        <v>0</v>
      </c>
      <c r="BK430" s="215">
        <f t="shared" ca="1" si="276"/>
        <v>0</v>
      </c>
      <c r="BL430" s="215">
        <f t="shared" ca="1" si="277"/>
        <v>5.103277620532181E-2</v>
      </c>
      <c r="BM430" s="215">
        <f t="shared" ca="1" si="278"/>
        <v>0.3318812555290675</v>
      </c>
      <c r="BN430" s="155">
        <f t="shared" ca="1" si="310"/>
        <v>0.38291403173438932</v>
      </c>
      <c r="BO430" s="165"/>
      <c r="BP430" s="187" cm="1">
        <f t="array" ref="BP430">IFERROR(IF($X430=$X429,BP429,INDEX(Forecast_Capex_Input!AC$12:AC$286,$X430)),0)</f>
        <v>0</v>
      </c>
      <c r="BQ430" s="187" cm="1">
        <f t="array" ref="BQ430">IFERROR(IF($X430=$X429,BQ429,INDEX(Forecast_Capex_Input!AD$12:AD$286,$X430)),0)</f>
        <v>0</v>
      </c>
      <c r="BR430" s="187" cm="1">
        <f t="array" ref="BR430">IFERROR(IF($X430=$X429,BR429,INDEX(Forecast_Capex_Input!AE$12:AE$286,$X430)),0)</f>
        <v>0</v>
      </c>
      <c r="BS430" s="187" cm="1">
        <f t="array" ref="BS430">IFERROR(IF($X430=$X429,BS429,INDEX(Forecast_Capex_Input!AF$12:AF$286,$X430)),0)</f>
        <v>0</v>
      </c>
      <c r="BT430" s="187" cm="1">
        <f t="array" ref="BT430">IFERROR(IF($X430=$X429,BT429,INDEX(Forecast_Capex_Input!AG$12:AG$286,$X430)),0)</f>
        <v>0.5</v>
      </c>
      <c r="BU430" s="165"/>
      <c r="BV430" s="215">
        <f t="shared" si="279"/>
        <v>0</v>
      </c>
      <c r="BW430" s="215">
        <f t="shared" si="280"/>
        <v>0</v>
      </c>
      <c r="BX430" s="215">
        <f t="shared" si="281"/>
        <v>0</v>
      </c>
      <c r="BY430" s="215">
        <f t="shared" si="282"/>
        <v>0</v>
      </c>
      <c r="BZ430" s="215">
        <f t="shared" si="283"/>
        <v>0.16746202168480104</v>
      </c>
      <c r="CA430" s="155">
        <f t="shared" si="311"/>
        <v>0.16746202168480104</v>
      </c>
      <c r="CB430" s="165"/>
      <c r="CC430" s="215">
        <f t="shared" ca="1" si="284"/>
        <v>0</v>
      </c>
      <c r="CD430" s="215">
        <f t="shared" ca="1" si="285"/>
        <v>0</v>
      </c>
      <c r="CE430" s="215">
        <f t="shared" ca="1" si="286"/>
        <v>0</v>
      </c>
      <c r="CF430" s="215">
        <f t="shared" ca="1" si="287"/>
        <v>0</v>
      </c>
      <c r="CG430" s="215">
        <f t="shared" ca="1" si="288"/>
        <v>0.16746202168480104</v>
      </c>
      <c r="CH430" s="155">
        <f t="shared" ca="1" si="312"/>
        <v>0.16746202168480104</v>
      </c>
      <c r="CI430" s="165"/>
      <c r="CJ430" s="215">
        <f t="shared" ca="1" si="289"/>
        <v>0</v>
      </c>
      <c r="CK430" s="215">
        <f t="shared" ca="1" si="290"/>
        <v>0</v>
      </c>
      <c r="CL430" s="215">
        <f t="shared" ca="1" si="291"/>
        <v>0</v>
      </c>
      <c r="CM430" s="215">
        <f t="shared" ca="1" si="292"/>
        <v>0</v>
      </c>
      <c r="CN430" s="215">
        <f t="shared" ca="1" si="293"/>
        <v>2.0944786254133783E-2</v>
      </c>
      <c r="CO430" s="155">
        <f t="shared" ca="1" si="313"/>
        <v>2.0944786254133783E-2</v>
      </c>
      <c r="CP430" s="165"/>
      <c r="CQ430" s="223">
        <f t="shared" ca="1" si="294"/>
        <v>0</v>
      </c>
      <c r="CR430" s="223">
        <f t="shared" ca="1" si="295"/>
        <v>0</v>
      </c>
      <c r="CS430" s="223">
        <f t="shared" ca="1" si="296"/>
        <v>0</v>
      </c>
      <c r="CT430" s="223">
        <f t="shared" ca="1" si="297"/>
        <v>0</v>
      </c>
      <c r="CU430" s="223">
        <f t="shared" ca="1" si="298"/>
        <v>3.0502079282598298E-3</v>
      </c>
      <c r="CV430" s="155">
        <f t="shared" ca="1" si="314"/>
        <v>3.0502079282598298E-3</v>
      </c>
      <c r="CW430" s="165"/>
      <c r="CX430" s="215">
        <f t="shared" ca="1" si="315"/>
        <v>0</v>
      </c>
      <c r="CY430" s="215">
        <f t="shared" ca="1" si="299"/>
        <v>0</v>
      </c>
      <c r="CZ430" s="215">
        <f t="shared" ca="1" si="300"/>
        <v>0</v>
      </c>
      <c r="DA430" s="215">
        <f t="shared" ca="1" si="301"/>
        <v>0</v>
      </c>
      <c r="DB430" s="215">
        <f t="shared" ca="1" si="302"/>
        <v>0.19145701586719466</v>
      </c>
      <c r="DC430" s="155">
        <f t="shared" ca="1" si="316"/>
        <v>0.19145701586719466</v>
      </c>
      <c r="DD430" s="165"/>
      <c r="DE430" s="188" t="b" cm="1">
        <f t="array" aca="1" ref="DE430" ca="1">OR($G430=Forecast_Capex_Input!$BF$8:$BF$10)</f>
        <v>0</v>
      </c>
      <c r="DF430" s="188" cm="1">
        <f t="array" aca="1" ref="DF430" ca="1">IFERROR(INDEX(Forecast_Capex_Input!BG$12:BG$286,$X430)
*(INDEX(Forecast_Capex_Input!$H$12:$H$286,$X430)=Repex),0)
*$DE430</f>
        <v>0</v>
      </c>
      <c r="DG430" s="188" cm="1">
        <f t="array" aca="1" ref="DG430" ca="1">IFERROR(INDEX(Forecast_Capex_Input!BH$12:BH$286,$X430)
*(INDEX(Forecast_Capex_Input!$H$12:$H$286,$X430)=Repex),0)
*$DE430</f>
        <v>0</v>
      </c>
      <c r="DH430" s="188" cm="1">
        <f t="array" aca="1" ref="DH430" ca="1">IFERROR(INDEX(Forecast_Capex_Input!BI$12:BI$286,$X430)
*(INDEX(Forecast_Capex_Input!$H$12:$H$286,$X430)=Repex),0)
*$DE430</f>
        <v>0</v>
      </c>
      <c r="DI430" s="188" cm="1">
        <f t="array" aca="1" ref="DI430" ca="1">IFERROR(INDEX(Forecast_Capex_Input!BJ$12:BJ$286,$X430)
*(INDEX(Forecast_Capex_Input!$H$12:$H$286,$X430)=Repex),0)
*$DE430</f>
        <v>0</v>
      </c>
      <c r="DJ430" s="188" cm="1">
        <f t="array" aca="1" ref="DJ430" ca="1">IFERROR(INDEX(Forecast_Capex_Input!BK$12:BK$286,$X430)
*(INDEX(Forecast_Capex_Input!$H$12:$H$286,$X430)=Repex),0)
*$DE430</f>
        <v>0</v>
      </c>
      <c r="DK430" s="188" cm="1">
        <f t="array" aca="1" ref="DK430" ca="1">IFERROR(INDEX(Forecast_Capex_Input!BL$12:BL$286,$X430)
*(INDEX(Forecast_Capex_Input!$H$12:$H$286,$X430)=Repex),0)
*$DE430</f>
        <v>0</v>
      </c>
      <c r="DL430" s="165"/>
      <c r="DM430" s="188" t="b" cm="1">
        <f t="array" aca="1" ref="DM430" ca="1">OR($G430=Forecast_Capex_Input!$BN$8:$BN$9)</f>
        <v>0</v>
      </c>
      <c r="DN430" s="188" cm="1">
        <f t="array" aca="1" ref="DN430" ca="1">IFERROR(INDEX(Forecast_Capex_Input!BO$12:BO$286,$X430)
*(INDEX(Forecast_Capex_Input!$H$12:$H$286,$X430)=Repex),0)
*$DM430</f>
        <v>0</v>
      </c>
      <c r="DO430" s="188" cm="1">
        <f t="array" aca="1" ref="DO430" ca="1">IFERROR(INDEX(Forecast_Capex_Input!BP$12:BP$286,$X430)
*(INDEX(Forecast_Capex_Input!$H$12:$H$286,$X430)=Repex),0)
*$DM430</f>
        <v>0</v>
      </c>
      <c r="DP430" s="188" cm="1">
        <f t="array" aca="1" ref="DP430" ca="1">IFERROR(INDEX(Forecast_Capex_Input!BQ$12:BQ$286,$X430)
*(INDEX(Forecast_Capex_Input!$H$12:$H$286,$X430)=Repex),0)
*$DM430</f>
        <v>0</v>
      </c>
      <c r="DQ430" s="188" cm="1">
        <f t="array" aca="1" ref="DQ430" ca="1">IFERROR(INDEX(Forecast_Capex_Input!BR$12:BR$286,$X430)
*(INDEX(Forecast_Capex_Input!$H$12:$H$286,$X430)=Repex),0)
*$DM430</f>
        <v>0</v>
      </c>
      <c r="DR430" s="188" cm="1">
        <f t="array" aca="1" ref="DR430" ca="1">IFERROR(INDEX(Forecast_Capex_Input!BS$12:BS$286,$X430)
*(INDEX(Forecast_Capex_Input!$H$12:$H$286,$X430)=Repex),0)
*$DM430</f>
        <v>0</v>
      </c>
      <c r="DS430" s="165"/>
      <c r="DT430" s="188" t="b" cm="1">
        <f t="array" aca="1" ref="DT430" ca="1">OR($G430=Forecast_Capex_Input!$BU$8:$BU$10)</f>
        <v>1</v>
      </c>
      <c r="DU430" s="188" cm="1">
        <f t="array" aca="1" ref="DU430" ca="1">IFERROR(INDEX(Forecast_Capex_Input!BV$12:BV$286,$X430)
*(INDEX(Forecast_Capex_Input!$H$12:$H$286,$X430)=Repex),0)
*$DT430</f>
        <v>0</v>
      </c>
      <c r="DV430" s="188" cm="1">
        <f t="array" aca="1" ref="DV430" ca="1">IFERROR(INDEX(Forecast_Capex_Input!BW$12:BW$286,$X430)
*(INDEX(Forecast_Capex_Input!$H$12:$H$286,$X430)=Repex),0)
*$DT430</f>
        <v>0</v>
      </c>
      <c r="DW430" s="188" cm="1">
        <f t="array" aca="1" ref="DW430" ca="1">IFERROR(INDEX(Forecast_Capex_Input!BX$12:BX$286,$X430)
*(INDEX(Forecast_Capex_Input!$H$12:$H$286,$X430)=Repex),0)
*$DT430</f>
        <v>0</v>
      </c>
      <c r="DX430" s="188" cm="1">
        <f t="array" aca="1" ref="DX430" ca="1">IFERROR(INDEX(Forecast_Capex_Input!BY$12:BY$286,$X430)
*(INDEX(Forecast_Capex_Input!$H$12:$H$286,$X430)=Repex),0)
*$DT430</f>
        <v>0</v>
      </c>
      <c r="DY430" s="188" cm="1">
        <f t="array" aca="1" ref="DY430" ca="1">IFERROR(INDEX(Forecast_Capex_Input!BZ$12:BZ$286,$X430)
*(INDEX(Forecast_Capex_Input!$H$12:$H$286,$X430)=Repex),0)
*$DT430</f>
        <v>0</v>
      </c>
      <c r="DZ430" s="188" cm="1">
        <f t="array" aca="1" ref="DZ430" ca="1">IFERROR(INDEX(Forecast_Capex_Input!CA$12:CA$286,$X430)
*(INDEX(Forecast_Capex_Input!$H$12:$H$286,$X430)=Repex),0)
*$DT430</f>
        <v>0</v>
      </c>
      <c r="EA430" s="188" cm="1">
        <f t="array" aca="1" ref="EA430" ca="1">IFERROR(INDEX(Forecast_Capex_Input!CB$12:CB$286,$X430)
*(INDEX(Forecast_Capex_Input!$H$12:$H$286,$X430)=Repex),0)
*$DT430</f>
        <v>0</v>
      </c>
      <c r="EB430" s="188" cm="1">
        <f t="array" aca="1" ref="EB430" ca="1">IFERROR(INDEX(Forecast_Capex_Input!CC$12:CC$286,$X430)
*(INDEX(Forecast_Capex_Input!$H$12:$H$286,$X430)=Repex),0)
*$DT430</f>
        <v>0</v>
      </c>
      <c r="EC430" s="165"/>
      <c r="ED430" s="226">
        <f t="shared" ca="1" si="303"/>
        <v>0.33492404336960208</v>
      </c>
      <c r="EE430" s="174">
        <v>53</v>
      </c>
    </row>
    <row r="431" spans="3:135" x14ac:dyDescent="0.2">
      <c r="C431" s="174">
        <f t="shared" si="304"/>
        <v>421</v>
      </c>
      <c r="D431" s="167" t="str" cm="1">
        <f t="array" ref="D431">IFERROR(INDEX(Forecast_Capex_Input!$D$12:$D$286,$X431),NA)</f>
        <v>Strategic property acquisition for Western Sydney Priority Growth Area</v>
      </c>
      <c r="E431" s="172" t="b" cm="1">
        <f t="array" ref="E431">IF($X431=NA,NA,INDEX(Forecast_Capex_Input!$E$12:$E$286,$X431))</f>
        <v>1</v>
      </c>
      <c r="F431" s="167" t="str" cm="1">
        <f t="array" aca="1" ref="F431" ca="1">IFERROR(INDEX(General!$E$25:$E$26,$Y431),NA)</f>
        <v>Labour</v>
      </c>
      <c r="G431" s="167" t="str" cm="1">
        <f t="array" aca="1" ref="G431" ca="1">IFERROR(INDEX(Forecast_Capex_Input!$AI$11:$BB$11,$AA431),NA)</f>
        <v>Land and Easements</v>
      </c>
      <c r="H431" s="189" cm="1">
        <f t="array" aca="1" ref="H431" ca="1">IFERROR(INDEX(Forecast_Capex_Input!$AI$12:$BB$286,$X431,$AA431),NA)</f>
        <v>1</v>
      </c>
      <c r="I431" s="199" t="str" cm="1">
        <f t="array" ref="I431">IFERROR(INDEX(Forecast_Capex_Input!$F$12:$F$286,$X431),NA)</f>
        <v>Augmentation Expenditure</v>
      </c>
      <c r="J431" s="199" t="str" cm="1">
        <f t="array" ref="J431">IFERROR(INDEX(Forecast_Capex_Input!G$12:G$286,$X431),NA)</f>
        <v>Augmentations</v>
      </c>
      <c r="K431" s="199" t="str" cm="1">
        <f t="array" ref="K431">IFERROR(INDEX(Forecast_Capex_Input!H$12:H$286,$X431),NA)</f>
        <v>Augex</v>
      </c>
      <c r="L431" s="199" t="str" cm="1">
        <f t="array" ref="L431">IFERROR(INDEX(Forecast_Capex_Input!I$12:I$286,$X431),NA)</f>
        <v>Strategic Property</v>
      </c>
      <c r="M431" s="199" t="str" cm="1">
        <f t="array" ref="M431">IFERROR(INDEX(Forecast_Capex_Input!J$12:J$286,$X431),NA)</f>
        <v>N/A</v>
      </c>
      <c r="N431" s="199" t="str" cm="1">
        <f t="array" ref="N431">IFERROR(INDEX(Forecast_Capex_Input!K$12:K$286,$X431),NA)</f>
        <v>N/A</v>
      </c>
      <c r="O431" s="199" t="str" cm="1">
        <f t="array" ref="O431">IFERROR(INDEX(Forecast_Capex_Input!L$12:L$286,$X431),NA)</f>
        <v>N/A</v>
      </c>
      <c r="P431" s="199" t="str" cm="1">
        <f t="array" ref="P431">IFERROR(INDEX(Forecast_Capex_Input!M$12:M$286,$X431),NA)</f>
        <v>N/A</v>
      </c>
      <c r="Q431" s="172" t="str" cm="1">
        <f t="array" ref="Q431">IFERROR(INDEX(Forecast_Capex_Input!N$12:N$286,$X431),NA)</f>
        <v>No</v>
      </c>
      <c r="R431" s="265" cm="1">
        <f t="array" ref="R431">IFERROR(INDEX(Forecast_Capex_Input!O$12:O$286,$X431),0)</f>
        <v>0</v>
      </c>
      <c r="S431" s="172" t="str" cm="1">
        <f t="array" ref="S431">IFERROR(INDEX(Forecast_Capex_Input!P$12:P$286,$X431),0)</f>
        <v>Localised maximum demand growth</v>
      </c>
      <c r="T431" s="199" t="str" cm="1">
        <f t="array" aca="1" ref="T431" ca="1">IFERROR(INDEX(General!$K$84:$K$103,$AA431),NA)</f>
        <v>Land and Easements</v>
      </c>
      <c r="U431" s="188" cm="1">
        <f t="array" aca="1" ref="U431" ca="1">IFERROR(
IF($F431=General!$E$25,INDEX(Forecast_Capex_Input!S$12:S$286,$X431),
INDEX(Forecast_Capex_Input!T$12:T$286,$X431)),0)</f>
        <v>0.1</v>
      </c>
      <c r="V431" s="222" t="b">
        <f>IFERROR(INDEX(Overheads!$T$19:$T$26,MATCH($I431,Overheads!$E$19:$E$26,0)),FALSE)</f>
        <v>1</v>
      </c>
      <c r="W431" s="165"/>
      <c r="X431" s="174">
        <f>IFERROR(
IF(MATCH($C431,Forecast_Capex_Input!$CI$12:$CI$286,1)+1&gt;MAX(Forecast_Capex_Input!$C$12:$C$286),NA,
MATCH($C431,Forecast_Capex_Input!$CI$12:$CI$286,1)+1),1)</f>
        <v>160</v>
      </c>
      <c r="Y431" s="174" cm="1">
        <f t="array" aca="1" ref="Y431" ca="1">IFERROR(
IF(X430&lt;&gt;X431,1,
IF(COUNTIF(OFFSET(Y430,0,0,-INDEX(Forecast_Capex_Input!$CG$12:$CG$286,$X431)),Y430)=INDEX(Forecast_Capex_Input!$CG$12:$CG$286,$X431),Y430+1,Y430)),NA)</f>
        <v>1</v>
      </c>
      <c r="Z431" s="174" cm="1">
        <f t="array" ref="Z431">IFERROR($C431-IF($X431=1,1,INDEX(Forecast_Capex_Input!$CI$12:$CI$286,$X431-1))+1,NA)</f>
        <v>1</v>
      </c>
      <c r="AA431" s="174" cm="1">
        <f t="array" aca="1" ref="AA431" ca="1">IFERROR(IF(Y431=1,
INDEX(Forecast_Capex_Input!$AI$10:$BB$10,SMALL(IF(INDEX(Forecast_Capex_Input!$AI$12:$BB$286,$X431,0)&gt;0,COLUMN(Forecast_Capex_Input!$AI$10:$BB$10)-COLUMN(Forecast_Capex_Input!$AI$12)+1),ROWS(OFFSET(AA430,0,0,-$Z431)))),
OFFSET(AA430,-INDEX(Forecast_Capex_Input!$CG$12:$CG$286,$X431)+1,0)),NA)</f>
        <v>9</v>
      </c>
      <c r="AB431" s="174">
        <f t="shared" ca="1" si="273"/>
        <v>1</v>
      </c>
      <c r="AC431" s="222" t="b">
        <f t="shared" si="305"/>
        <v>0</v>
      </c>
      <c r="AD431" s="220" t="b">
        <v>0</v>
      </c>
      <c r="AE431" s="222" t="b">
        <f t="shared" si="274"/>
        <v>1</v>
      </c>
      <c r="AF431" s="165"/>
      <c r="AG431" s="249" t="s">
        <v>588</v>
      </c>
      <c r="AH431" s="249" t="s">
        <v>588</v>
      </c>
      <c r="AI431" s="249" t="s">
        <v>588</v>
      </c>
      <c r="AJ431" s="249" t="s">
        <v>588</v>
      </c>
      <c r="AK431" s="249" t="s">
        <v>588</v>
      </c>
      <c r="AL431" s="261" t="s">
        <v>588</v>
      </c>
      <c r="AM431" s="165"/>
      <c r="AN431" s="249" t="s">
        <v>588</v>
      </c>
      <c r="AO431" s="249" t="s">
        <v>588</v>
      </c>
      <c r="AP431" s="249" t="s">
        <v>588</v>
      </c>
      <c r="AQ431" s="249" t="s">
        <v>588</v>
      </c>
      <c r="AR431" s="249" t="s">
        <v>588</v>
      </c>
      <c r="AS431" s="261" t="s">
        <v>588</v>
      </c>
      <c r="AT431" s="165"/>
      <c r="AU431" s="249" t="s">
        <v>588</v>
      </c>
      <c r="AV431" s="249" t="s">
        <v>588</v>
      </c>
      <c r="AW431" s="249" t="s">
        <v>588</v>
      </c>
      <c r="AX431" s="249" t="s">
        <v>588</v>
      </c>
      <c r="AY431" s="249" t="s">
        <v>588</v>
      </c>
      <c r="AZ431" s="261" t="s">
        <v>588</v>
      </c>
      <c r="BA431" s="165"/>
      <c r="BB431" s="249" t="s">
        <v>588</v>
      </c>
      <c r="BC431" s="249" t="s">
        <v>588</v>
      </c>
      <c r="BD431" s="249" t="s">
        <v>588</v>
      </c>
      <c r="BE431" s="249" t="s">
        <v>588</v>
      </c>
      <c r="BF431" s="249" t="s">
        <v>588</v>
      </c>
      <c r="BG431" s="261" t="s">
        <v>588</v>
      </c>
      <c r="BH431" s="165"/>
      <c r="BI431" s="249" t="s">
        <v>588</v>
      </c>
      <c r="BJ431" s="249" t="s">
        <v>588</v>
      </c>
      <c r="BK431" s="249" t="s">
        <v>588</v>
      </c>
      <c r="BL431" s="249" t="s">
        <v>588</v>
      </c>
      <c r="BM431" s="249" t="s">
        <v>588</v>
      </c>
      <c r="BN431" s="261" t="s">
        <v>588</v>
      </c>
      <c r="BO431" s="165"/>
      <c r="BP431" s="262" t="s">
        <v>588</v>
      </c>
      <c r="BQ431" s="262" t="s">
        <v>588</v>
      </c>
      <c r="BR431" s="262" t="s">
        <v>588</v>
      </c>
      <c r="BS431" s="262" t="s">
        <v>588</v>
      </c>
      <c r="BT431" s="262" t="s">
        <v>588</v>
      </c>
      <c r="BU431" s="165"/>
      <c r="BV431" s="249" t="s">
        <v>588</v>
      </c>
      <c r="BW431" s="249" t="s">
        <v>588</v>
      </c>
      <c r="BX431" s="249" t="s">
        <v>588</v>
      </c>
      <c r="BY431" s="249" t="s">
        <v>588</v>
      </c>
      <c r="BZ431" s="249" t="s">
        <v>588</v>
      </c>
      <c r="CA431" s="261" t="s">
        <v>588</v>
      </c>
      <c r="CB431" s="165"/>
      <c r="CC431" s="249" t="s">
        <v>588</v>
      </c>
      <c r="CD431" s="249" t="s">
        <v>588</v>
      </c>
      <c r="CE431" s="249" t="s">
        <v>588</v>
      </c>
      <c r="CF431" s="249" t="s">
        <v>588</v>
      </c>
      <c r="CG431" s="249" t="s">
        <v>588</v>
      </c>
      <c r="CH431" s="261" t="s">
        <v>588</v>
      </c>
      <c r="CI431" s="165"/>
      <c r="CJ431" s="249" t="s">
        <v>588</v>
      </c>
      <c r="CK431" s="249" t="s">
        <v>588</v>
      </c>
      <c r="CL431" s="249" t="s">
        <v>588</v>
      </c>
      <c r="CM431" s="249" t="s">
        <v>588</v>
      </c>
      <c r="CN431" s="249" t="s">
        <v>588</v>
      </c>
      <c r="CO431" s="261" t="s">
        <v>588</v>
      </c>
      <c r="CP431" s="165"/>
      <c r="CQ431" s="249" t="s">
        <v>588</v>
      </c>
      <c r="CR431" s="249" t="s">
        <v>588</v>
      </c>
      <c r="CS431" s="249" t="s">
        <v>588</v>
      </c>
      <c r="CT431" s="249" t="s">
        <v>588</v>
      </c>
      <c r="CU431" s="249" t="s">
        <v>588</v>
      </c>
      <c r="CV431" s="261" t="s">
        <v>588</v>
      </c>
      <c r="CW431" s="165"/>
      <c r="CX431" s="249" t="s">
        <v>588</v>
      </c>
      <c r="CY431" s="249" t="s">
        <v>588</v>
      </c>
      <c r="CZ431" s="249" t="s">
        <v>588</v>
      </c>
      <c r="DA431" s="249" t="s">
        <v>588</v>
      </c>
      <c r="DB431" s="249" t="s">
        <v>588</v>
      </c>
      <c r="DC431" s="261" t="s">
        <v>588</v>
      </c>
      <c r="DD431" s="165"/>
      <c r="DE431" s="188" t="b" cm="1">
        <f t="array" aca="1" ref="DE431" ca="1">OR($G431=Forecast_Capex_Input!$BF$8:$BF$10)</f>
        <v>0</v>
      </c>
      <c r="DF431" s="188" cm="1">
        <f t="array" aca="1" ref="DF431" ca="1">IFERROR(INDEX(Forecast_Capex_Input!BG$12:BG$286,$X431)
*(INDEX(Forecast_Capex_Input!$H$12:$H$286,$X431)=Repex),0)
*$DE431</f>
        <v>0</v>
      </c>
      <c r="DG431" s="188" cm="1">
        <f t="array" aca="1" ref="DG431" ca="1">IFERROR(INDEX(Forecast_Capex_Input!BH$12:BH$286,$X431)
*(INDEX(Forecast_Capex_Input!$H$12:$H$286,$X431)=Repex),0)
*$DE431</f>
        <v>0</v>
      </c>
      <c r="DH431" s="188" cm="1">
        <f t="array" aca="1" ref="DH431" ca="1">IFERROR(INDEX(Forecast_Capex_Input!BI$12:BI$286,$X431)
*(INDEX(Forecast_Capex_Input!$H$12:$H$286,$X431)=Repex),0)
*$DE431</f>
        <v>0</v>
      </c>
      <c r="DI431" s="188" cm="1">
        <f t="array" aca="1" ref="DI431" ca="1">IFERROR(INDEX(Forecast_Capex_Input!BJ$12:BJ$286,$X431)
*(INDEX(Forecast_Capex_Input!$H$12:$H$286,$X431)=Repex),0)
*$DE431</f>
        <v>0</v>
      </c>
      <c r="DJ431" s="188" cm="1">
        <f t="array" aca="1" ref="DJ431" ca="1">IFERROR(INDEX(Forecast_Capex_Input!BK$12:BK$286,$X431)
*(INDEX(Forecast_Capex_Input!$H$12:$H$286,$X431)=Repex),0)
*$DE431</f>
        <v>0</v>
      </c>
      <c r="DK431" s="188" cm="1">
        <f t="array" aca="1" ref="DK431" ca="1">IFERROR(INDEX(Forecast_Capex_Input!BL$12:BL$286,$X431)
*(INDEX(Forecast_Capex_Input!$H$12:$H$286,$X431)=Repex),0)
*$DE431</f>
        <v>0</v>
      </c>
      <c r="DL431" s="165"/>
      <c r="DM431" s="188" t="b" cm="1">
        <f t="array" aca="1" ref="DM431" ca="1">OR($G431=Forecast_Capex_Input!$BN$8:$BN$9)</f>
        <v>0</v>
      </c>
      <c r="DN431" s="188" cm="1">
        <f t="array" aca="1" ref="DN431" ca="1">IFERROR(INDEX(Forecast_Capex_Input!BO$12:BO$286,$X431)
*(INDEX(Forecast_Capex_Input!$H$12:$H$286,$X431)=Repex),0)
*$DM431</f>
        <v>0</v>
      </c>
      <c r="DO431" s="188" cm="1">
        <f t="array" aca="1" ref="DO431" ca="1">IFERROR(INDEX(Forecast_Capex_Input!BP$12:BP$286,$X431)
*(INDEX(Forecast_Capex_Input!$H$12:$H$286,$X431)=Repex),0)
*$DM431</f>
        <v>0</v>
      </c>
      <c r="DP431" s="188" cm="1">
        <f t="array" aca="1" ref="DP431" ca="1">IFERROR(INDEX(Forecast_Capex_Input!BQ$12:BQ$286,$X431)
*(INDEX(Forecast_Capex_Input!$H$12:$H$286,$X431)=Repex),0)
*$DM431</f>
        <v>0</v>
      </c>
      <c r="DQ431" s="188" cm="1">
        <f t="array" aca="1" ref="DQ431" ca="1">IFERROR(INDEX(Forecast_Capex_Input!BR$12:BR$286,$X431)
*(INDEX(Forecast_Capex_Input!$H$12:$H$286,$X431)=Repex),0)
*$DM431</f>
        <v>0</v>
      </c>
      <c r="DR431" s="188" cm="1">
        <f t="array" aca="1" ref="DR431" ca="1">IFERROR(INDEX(Forecast_Capex_Input!BS$12:BS$286,$X431)
*(INDEX(Forecast_Capex_Input!$H$12:$H$286,$X431)=Repex),0)
*$DM431</f>
        <v>0</v>
      </c>
      <c r="DS431" s="165"/>
      <c r="DT431" s="188" t="b" cm="1">
        <f t="array" aca="1" ref="DT431" ca="1">OR($G431=Forecast_Capex_Input!$BU$8:$BU$10)</f>
        <v>0</v>
      </c>
      <c r="DU431" s="188" cm="1">
        <f t="array" aca="1" ref="DU431" ca="1">IFERROR(INDEX(Forecast_Capex_Input!BV$12:BV$286,$X431)
*(INDEX(Forecast_Capex_Input!$H$12:$H$286,$X431)=Repex),0)
*$DT431</f>
        <v>0</v>
      </c>
      <c r="DV431" s="188" cm="1">
        <f t="array" aca="1" ref="DV431" ca="1">IFERROR(INDEX(Forecast_Capex_Input!BW$12:BW$286,$X431)
*(INDEX(Forecast_Capex_Input!$H$12:$H$286,$X431)=Repex),0)
*$DT431</f>
        <v>0</v>
      </c>
      <c r="DW431" s="188" cm="1">
        <f t="array" aca="1" ref="DW431" ca="1">IFERROR(INDEX(Forecast_Capex_Input!BX$12:BX$286,$X431)
*(INDEX(Forecast_Capex_Input!$H$12:$H$286,$X431)=Repex),0)
*$DT431</f>
        <v>0</v>
      </c>
      <c r="DX431" s="188" cm="1">
        <f t="array" aca="1" ref="DX431" ca="1">IFERROR(INDEX(Forecast_Capex_Input!BY$12:BY$286,$X431)
*(INDEX(Forecast_Capex_Input!$H$12:$H$286,$X431)=Repex),0)
*$DT431</f>
        <v>0</v>
      </c>
      <c r="DY431" s="188" cm="1">
        <f t="array" aca="1" ref="DY431" ca="1">IFERROR(INDEX(Forecast_Capex_Input!BZ$12:BZ$286,$X431)
*(INDEX(Forecast_Capex_Input!$H$12:$H$286,$X431)=Repex),0)
*$DT431</f>
        <v>0</v>
      </c>
      <c r="DZ431" s="188" cm="1">
        <f t="array" aca="1" ref="DZ431" ca="1">IFERROR(INDEX(Forecast_Capex_Input!CA$12:CA$286,$X431)
*(INDEX(Forecast_Capex_Input!$H$12:$H$286,$X431)=Repex),0)
*$DT431</f>
        <v>0</v>
      </c>
      <c r="EA431" s="188" cm="1">
        <f t="array" aca="1" ref="EA431" ca="1">IFERROR(INDEX(Forecast_Capex_Input!CB$12:CB$286,$X431)
*(INDEX(Forecast_Capex_Input!$H$12:$H$286,$X431)=Repex),0)
*$DT431</f>
        <v>0</v>
      </c>
      <c r="EB431" s="188" cm="1">
        <f t="array" aca="1" ref="EB431" ca="1">IFERROR(INDEX(Forecast_Capex_Input!CC$12:CC$286,$X431)
*(INDEX(Forecast_Capex_Input!$H$12:$H$286,$X431)=Repex),0)
*$DT431</f>
        <v>0</v>
      </c>
      <c r="EC431" s="165"/>
      <c r="ED431" s="156" t="s">
        <v>588</v>
      </c>
      <c r="EE431" s="259" t="s">
        <v>588</v>
      </c>
    </row>
    <row r="432" spans="3:135" x14ac:dyDescent="0.2">
      <c r="C432" s="174">
        <f t="shared" si="304"/>
        <v>422</v>
      </c>
      <c r="D432" s="167" t="str" cm="1">
        <f t="array" ref="D432">IFERROR(INDEX(Forecast_Capex_Input!$D$12:$D$286,$X432),NA)</f>
        <v>Strategic property acquisition for Western Sydney Priority Growth Area</v>
      </c>
      <c r="E432" s="172" t="b" cm="1">
        <f t="array" ref="E432">IF($X432=NA,NA,INDEX(Forecast_Capex_Input!$E$12:$E$286,$X432))</f>
        <v>1</v>
      </c>
      <c r="F432" s="167" t="str" cm="1">
        <f t="array" aca="1" ref="F432" ca="1">IFERROR(INDEX(General!$E$25:$E$26,$Y432),NA)</f>
        <v>Non-Labour</v>
      </c>
      <c r="G432" s="167" t="str" cm="1">
        <f t="array" aca="1" ref="G432" ca="1">IFERROR(INDEX(Forecast_Capex_Input!$AI$11:$BB$11,$AA432),NA)</f>
        <v>Land and Easements</v>
      </c>
      <c r="H432" s="189" cm="1">
        <f t="array" aca="1" ref="H432" ca="1">IFERROR(INDEX(Forecast_Capex_Input!$AI$12:$BB$286,$X432,$AA432),NA)</f>
        <v>1</v>
      </c>
      <c r="I432" s="199" t="str" cm="1">
        <f t="array" ref="I432">IFERROR(INDEX(Forecast_Capex_Input!$F$12:$F$286,$X432),NA)</f>
        <v>Augmentation Expenditure</v>
      </c>
      <c r="J432" s="199" t="str" cm="1">
        <f t="array" ref="J432">IFERROR(INDEX(Forecast_Capex_Input!G$12:G$286,$X432),NA)</f>
        <v>Augmentations</v>
      </c>
      <c r="K432" s="199" t="str" cm="1">
        <f t="array" ref="K432">IFERROR(INDEX(Forecast_Capex_Input!H$12:H$286,$X432),NA)</f>
        <v>Augex</v>
      </c>
      <c r="L432" s="199" t="str" cm="1">
        <f t="array" ref="L432">IFERROR(INDEX(Forecast_Capex_Input!I$12:I$286,$X432),NA)</f>
        <v>Strategic Property</v>
      </c>
      <c r="M432" s="199" t="str" cm="1">
        <f t="array" ref="M432">IFERROR(INDEX(Forecast_Capex_Input!J$12:J$286,$X432),NA)</f>
        <v>N/A</v>
      </c>
      <c r="N432" s="199" t="str" cm="1">
        <f t="array" ref="N432">IFERROR(INDEX(Forecast_Capex_Input!K$12:K$286,$X432),NA)</f>
        <v>N/A</v>
      </c>
      <c r="O432" s="199" t="str" cm="1">
        <f t="array" ref="O432">IFERROR(INDEX(Forecast_Capex_Input!L$12:L$286,$X432),NA)</f>
        <v>N/A</v>
      </c>
      <c r="P432" s="199" t="str" cm="1">
        <f t="array" ref="P432">IFERROR(INDEX(Forecast_Capex_Input!M$12:M$286,$X432),NA)</f>
        <v>N/A</v>
      </c>
      <c r="Q432" s="172" t="str" cm="1">
        <f t="array" ref="Q432">IFERROR(INDEX(Forecast_Capex_Input!N$12:N$286,$X432),NA)</f>
        <v>No</v>
      </c>
      <c r="R432" s="265" cm="1">
        <f t="array" ref="R432">IFERROR(INDEX(Forecast_Capex_Input!O$12:O$286,$X432),0)</f>
        <v>0</v>
      </c>
      <c r="S432" s="172" t="str" cm="1">
        <f t="array" ref="S432">IFERROR(INDEX(Forecast_Capex_Input!P$12:P$286,$X432),0)</f>
        <v>Localised maximum demand growth</v>
      </c>
      <c r="T432" s="199" t="str" cm="1">
        <f t="array" aca="1" ref="T432" ca="1">IFERROR(INDEX(General!$K$84:$K$103,$AA432),NA)</f>
        <v>Land and Easements</v>
      </c>
      <c r="U432" s="188" cm="1">
        <f t="array" aca="1" ref="U432" ca="1">IFERROR(
IF($F432=General!$E$25,INDEX(Forecast_Capex_Input!S$12:S$286,$X432),
INDEX(Forecast_Capex_Input!T$12:T$286,$X432)),0)</f>
        <v>0.9</v>
      </c>
      <c r="V432" s="222" t="b">
        <f>IFERROR(INDEX(Overheads!$T$19:$T$26,MATCH($I432,Overheads!$E$19:$E$26,0)),FALSE)</f>
        <v>1</v>
      </c>
      <c r="W432" s="165"/>
      <c r="X432" s="174">
        <f>IFERROR(
IF(MATCH($C432,Forecast_Capex_Input!$CI$12:$CI$286,1)+1&gt;MAX(Forecast_Capex_Input!$C$12:$C$286),NA,
MATCH($C432,Forecast_Capex_Input!$CI$12:$CI$286,1)+1),1)</f>
        <v>160</v>
      </c>
      <c r="Y432" s="174" cm="1">
        <f t="array" aca="1" ref="Y432" ca="1">IFERROR(
IF(X431&lt;&gt;X432,1,
IF(COUNTIF(OFFSET(Y431,0,0,-INDEX(Forecast_Capex_Input!$CG$12:$CG$286,$X432)),Y431)=INDEX(Forecast_Capex_Input!$CG$12:$CG$286,$X432),Y431+1,Y431)),NA)</f>
        <v>2</v>
      </c>
      <c r="Z432" s="174" cm="1">
        <f t="array" ref="Z432">IFERROR($C432-IF($X432=1,1,INDEX(Forecast_Capex_Input!$CI$12:$CI$286,$X432-1))+1,NA)</f>
        <v>2</v>
      </c>
      <c r="AA432" s="174" cm="1">
        <f t="array" aca="1" ref="AA432" ca="1">IFERROR(IF(Y432=1,
INDEX(Forecast_Capex_Input!$AI$10:$BB$10,SMALL(IF(INDEX(Forecast_Capex_Input!$AI$12:$BB$286,$X432,0)&gt;0,COLUMN(Forecast_Capex_Input!$AI$10:$BB$10)-COLUMN(Forecast_Capex_Input!$AI$12)+1),ROWS(OFFSET(AA431,0,0,-$Z432)))),
OFFSET(AA431,-INDEX(Forecast_Capex_Input!$CG$12:$CG$286,$X432)+1,0)),NA)</f>
        <v>9</v>
      </c>
      <c r="AB432" s="174">
        <f t="shared" ca="1" si="273"/>
        <v>2</v>
      </c>
      <c r="AC432" s="222" t="b">
        <f t="shared" si="305"/>
        <v>0</v>
      </c>
      <c r="AD432" s="220" t="b">
        <v>0</v>
      </c>
      <c r="AE432" s="222" t="b">
        <f t="shared" si="274"/>
        <v>1</v>
      </c>
      <c r="AF432" s="165"/>
      <c r="AG432" s="249" t="s">
        <v>588</v>
      </c>
      <c r="AH432" s="249" t="s">
        <v>588</v>
      </c>
      <c r="AI432" s="249" t="s">
        <v>588</v>
      </c>
      <c r="AJ432" s="249" t="s">
        <v>588</v>
      </c>
      <c r="AK432" s="249" t="s">
        <v>588</v>
      </c>
      <c r="AL432" s="261" t="s">
        <v>588</v>
      </c>
      <c r="AM432" s="165"/>
      <c r="AN432" s="249" t="s">
        <v>588</v>
      </c>
      <c r="AO432" s="249" t="s">
        <v>588</v>
      </c>
      <c r="AP432" s="249" t="s">
        <v>588</v>
      </c>
      <c r="AQ432" s="249" t="s">
        <v>588</v>
      </c>
      <c r="AR432" s="249" t="s">
        <v>588</v>
      </c>
      <c r="AS432" s="261" t="s">
        <v>588</v>
      </c>
      <c r="AT432" s="165"/>
      <c r="AU432" s="249" t="s">
        <v>588</v>
      </c>
      <c r="AV432" s="249" t="s">
        <v>588</v>
      </c>
      <c r="AW432" s="249" t="s">
        <v>588</v>
      </c>
      <c r="AX432" s="249" t="s">
        <v>588</v>
      </c>
      <c r="AY432" s="249" t="s">
        <v>588</v>
      </c>
      <c r="AZ432" s="261" t="s">
        <v>588</v>
      </c>
      <c r="BA432" s="165"/>
      <c r="BB432" s="249" t="s">
        <v>588</v>
      </c>
      <c r="BC432" s="249" t="s">
        <v>588</v>
      </c>
      <c r="BD432" s="249" t="s">
        <v>588</v>
      </c>
      <c r="BE432" s="249" t="s">
        <v>588</v>
      </c>
      <c r="BF432" s="249" t="s">
        <v>588</v>
      </c>
      <c r="BG432" s="261" t="s">
        <v>588</v>
      </c>
      <c r="BH432" s="165"/>
      <c r="BI432" s="249" t="s">
        <v>588</v>
      </c>
      <c r="BJ432" s="249" t="s">
        <v>588</v>
      </c>
      <c r="BK432" s="249" t="s">
        <v>588</v>
      </c>
      <c r="BL432" s="249" t="s">
        <v>588</v>
      </c>
      <c r="BM432" s="249" t="s">
        <v>588</v>
      </c>
      <c r="BN432" s="261" t="s">
        <v>588</v>
      </c>
      <c r="BO432" s="165"/>
      <c r="BP432" s="262" t="s">
        <v>588</v>
      </c>
      <c r="BQ432" s="262" t="s">
        <v>588</v>
      </c>
      <c r="BR432" s="262" t="s">
        <v>588</v>
      </c>
      <c r="BS432" s="262" t="s">
        <v>588</v>
      </c>
      <c r="BT432" s="262" t="s">
        <v>588</v>
      </c>
      <c r="BU432" s="165"/>
      <c r="BV432" s="249" t="s">
        <v>588</v>
      </c>
      <c r="BW432" s="249" t="s">
        <v>588</v>
      </c>
      <c r="BX432" s="249" t="s">
        <v>588</v>
      </c>
      <c r="BY432" s="249" t="s">
        <v>588</v>
      </c>
      <c r="BZ432" s="249" t="s">
        <v>588</v>
      </c>
      <c r="CA432" s="261" t="s">
        <v>588</v>
      </c>
      <c r="CB432" s="165"/>
      <c r="CC432" s="249" t="s">
        <v>588</v>
      </c>
      <c r="CD432" s="249" t="s">
        <v>588</v>
      </c>
      <c r="CE432" s="249" t="s">
        <v>588</v>
      </c>
      <c r="CF432" s="249" t="s">
        <v>588</v>
      </c>
      <c r="CG432" s="249" t="s">
        <v>588</v>
      </c>
      <c r="CH432" s="261" t="s">
        <v>588</v>
      </c>
      <c r="CI432" s="165"/>
      <c r="CJ432" s="249" t="s">
        <v>588</v>
      </c>
      <c r="CK432" s="249" t="s">
        <v>588</v>
      </c>
      <c r="CL432" s="249" t="s">
        <v>588</v>
      </c>
      <c r="CM432" s="249" t="s">
        <v>588</v>
      </c>
      <c r="CN432" s="249" t="s">
        <v>588</v>
      </c>
      <c r="CO432" s="261" t="s">
        <v>588</v>
      </c>
      <c r="CP432" s="165"/>
      <c r="CQ432" s="249" t="s">
        <v>588</v>
      </c>
      <c r="CR432" s="249" t="s">
        <v>588</v>
      </c>
      <c r="CS432" s="249" t="s">
        <v>588</v>
      </c>
      <c r="CT432" s="249" t="s">
        <v>588</v>
      </c>
      <c r="CU432" s="249" t="s">
        <v>588</v>
      </c>
      <c r="CV432" s="261" t="s">
        <v>588</v>
      </c>
      <c r="CW432" s="165"/>
      <c r="CX432" s="249" t="s">
        <v>588</v>
      </c>
      <c r="CY432" s="249" t="s">
        <v>588</v>
      </c>
      <c r="CZ432" s="249" t="s">
        <v>588</v>
      </c>
      <c r="DA432" s="249" t="s">
        <v>588</v>
      </c>
      <c r="DB432" s="249" t="s">
        <v>588</v>
      </c>
      <c r="DC432" s="261" t="s">
        <v>588</v>
      </c>
      <c r="DD432" s="165"/>
      <c r="DE432" s="188" t="b" cm="1">
        <f t="array" aca="1" ref="DE432" ca="1">OR($G432=Forecast_Capex_Input!$BF$8:$BF$10)</f>
        <v>0</v>
      </c>
      <c r="DF432" s="188" cm="1">
        <f t="array" aca="1" ref="DF432" ca="1">IFERROR(INDEX(Forecast_Capex_Input!BG$12:BG$286,$X432)
*(INDEX(Forecast_Capex_Input!$H$12:$H$286,$X432)=Repex),0)
*$DE432</f>
        <v>0</v>
      </c>
      <c r="DG432" s="188" cm="1">
        <f t="array" aca="1" ref="DG432" ca="1">IFERROR(INDEX(Forecast_Capex_Input!BH$12:BH$286,$X432)
*(INDEX(Forecast_Capex_Input!$H$12:$H$286,$X432)=Repex),0)
*$DE432</f>
        <v>0</v>
      </c>
      <c r="DH432" s="188" cm="1">
        <f t="array" aca="1" ref="DH432" ca="1">IFERROR(INDEX(Forecast_Capex_Input!BI$12:BI$286,$X432)
*(INDEX(Forecast_Capex_Input!$H$12:$H$286,$X432)=Repex),0)
*$DE432</f>
        <v>0</v>
      </c>
      <c r="DI432" s="188" cm="1">
        <f t="array" aca="1" ref="DI432" ca="1">IFERROR(INDEX(Forecast_Capex_Input!BJ$12:BJ$286,$X432)
*(INDEX(Forecast_Capex_Input!$H$12:$H$286,$X432)=Repex),0)
*$DE432</f>
        <v>0</v>
      </c>
      <c r="DJ432" s="188" cm="1">
        <f t="array" aca="1" ref="DJ432" ca="1">IFERROR(INDEX(Forecast_Capex_Input!BK$12:BK$286,$X432)
*(INDEX(Forecast_Capex_Input!$H$12:$H$286,$X432)=Repex),0)
*$DE432</f>
        <v>0</v>
      </c>
      <c r="DK432" s="188" cm="1">
        <f t="array" aca="1" ref="DK432" ca="1">IFERROR(INDEX(Forecast_Capex_Input!BL$12:BL$286,$X432)
*(INDEX(Forecast_Capex_Input!$H$12:$H$286,$X432)=Repex),0)
*$DE432</f>
        <v>0</v>
      </c>
      <c r="DL432" s="165"/>
      <c r="DM432" s="188" t="b" cm="1">
        <f t="array" aca="1" ref="DM432" ca="1">OR($G432=Forecast_Capex_Input!$BN$8:$BN$9)</f>
        <v>0</v>
      </c>
      <c r="DN432" s="188" cm="1">
        <f t="array" aca="1" ref="DN432" ca="1">IFERROR(INDEX(Forecast_Capex_Input!BO$12:BO$286,$X432)
*(INDEX(Forecast_Capex_Input!$H$12:$H$286,$X432)=Repex),0)
*$DM432</f>
        <v>0</v>
      </c>
      <c r="DO432" s="188" cm="1">
        <f t="array" aca="1" ref="DO432" ca="1">IFERROR(INDEX(Forecast_Capex_Input!BP$12:BP$286,$X432)
*(INDEX(Forecast_Capex_Input!$H$12:$H$286,$X432)=Repex),0)
*$DM432</f>
        <v>0</v>
      </c>
      <c r="DP432" s="188" cm="1">
        <f t="array" aca="1" ref="DP432" ca="1">IFERROR(INDEX(Forecast_Capex_Input!BQ$12:BQ$286,$X432)
*(INDEX(Forecast_Capex_Input!$H$12:$H$286,$X432)=Repex),0)
*$DM432</f>
        <v>0</v>
      </c>
      <c r="DQ432" s="188" cm="1">
        <f t="array" aca="1" ref="DQ432" ca="1">IFERROR(INDEX(Forecast_Capex_Input!BR$12:BR$286,$X432)
*(INDEX(Forecast_Capex_Input!$H$12:$H$286,$X432)=Repex),0)
*$DM432</f>
        <v>0</v>
      </c>
      <c r="DR432" s="188" cm="1">
        <f t="array" aca="1" ref="DR432" ca="1">IFERROR(INDEX(Forecast_Capex_Input!BS$12:BS$286,$X432)
*(INDEX(Forecast_Capex_Input!$H$12:$H$286,$X432)=Repex),0)
*$DM432</f>
        <v>0</v>
      </c>
      <c r="DS432" s="165"/>
      <c r="DT432" s="188" t="b" cm="1">
        <f t="array" aca="1" ref="DT432" ca="1">OR($G432=Forecast_Capex_Input!$BU$8:$BU$10)</f>
        <v>0</v>
      </c>
      <c r="DU432" s="188" cm="1">
        <f t="array" aca="1" ref="DU432" ca="1">IFERROR(INDEX(Forecast_Capex_Input!BV$12:BV$286,$X432)
*(INDEX(Forecast_Capex_Input!$H$12:$H$286,$X432)=Repex),0)
*$DT432</f>
        <v>0</v>
      </c>
      <c r="DV432" s="188" cm="1">
        <f t="array" aca="1" ref="DV432" ca="1">IFERROR(INDEX(Forecast_Capex_Input!BW$12:BW$286,$X432)
*(INDEX(Forecast_Capex_Input!$H$12:$H$286,$X432)=Repex),0)
*$DT432</f>
        <v>0</v>
      </c>
      <c r="DW432" s="188" cm="1">
        <f t="array" aca="1" ref="DW432" ca="1">IFERROR(INDEX(Forecast_Capex_Input!BX$12:BX$286,$X432)
*(INDEX(Forecast_Capex_Input!$H$12:$H$286,$X432)=Repex),0)
*$DT432</f>
        <v>0</v>
      </c>
      <c r="DX432" s="188" cm="1">
        <f t="array" aca="1" ref="DX432" ca="1">IFERROR(INDEX(Forecast_Capex_Input!BY$12:BY$286,$X432)
*(INDEX(Forecast_Capex_Input!$H$12:$H$286,$X432)=Repex),0)
*$DT432</f>
        <v>0</v>
      </c>
      <c r="DY432" s="188" cm="1">
        <f t="array" aca="1" ref="DY432" ca="1">IFERROR(INDEX(Forecast_Capex_Input!BZ$12:BZ$286,$X432)
*(INDEX(Forecast_Capex_Input!$H$12:$H$286,$X432)=Repex),0)
*$DT432</f>
        <v>0</v>
      </c>
      <c r="DZ432" s="188" cm="1">
        <f t="array" aca="1" ref="DZ432" ca="1">IFERROR(INDEX(Forecast_Capex_Input!CA$12:CA$286,$X432)
*(INDEX(Forecast_Capex_Input!$H$12:$H$286,$X432)=Repex),0)
*$DT432</f>
        <v>0</v>
      </c>
      <c r="EA432" s="188" cm="1">
        <f t="array" aca="1" ref="EA432" ca="1">IFERROR(INDEX(Forecast_Capex_Input!CB$12:CB$286,$X432)
*(INDEX(Forecast_Capex_Input!$H$12:$H$286,$X432)=Repex),0)
*$DT432</f>
        <v>0</v>
      </c>
      <c r="EB432" s="188" cm="1">
        <f t="array" aca="1" ref="EB432" ca="1">IFERROR(INDEX(Forecast_Capex_Input!CC$12:CC$286,$X432)
*(INDEX(Forecast_Capex_Input!$H$12:$H$286,$X432)=Repex),0)
*$DT432</f>
        <v>0</v>
      </c>
      <c r="EC432" s="165"/>
      <c r="ED432" s="156" t="s">
        <v>588</v>
      </c>
      <c r="EE432" s="259" t="s">
        <v>588</v>
      </c>
    </row>
    <row r="433" spans="3:135" x14ac:dyDescent="0.2">
      <c r="C433" s="174">
        <f t="shared" si="304"/>
        <v>423</v>
      </c>
      <c r="D433" s="167" t="str" cm="1">
        <f t="array" ref="D433">IFERROR(INDEX(Forecast_Capex_Input!$D$12:$D$286,$X433),NA)</f>
        <v>Maintain Voltage in the Vineyard Area</v>
      </c>
      <c r="E433" s="172" t="b" cm="1">
        <f t="array" ref="E433">IF($X433=NA,NA,INDEX(Forecast_Capex_Input!$E$12:$E$286,$X433))</f>
        <v>1</v>
      </c>
      <c r="F433" s="167" t="str" cm="1">
        <f t="array" aca="1" ref="F433" ca="1">IFERROR(INDEX(General!$E$25:$E$26,$Y433),NA)</f>
        <v>Labour</v>
      </c>
      <c r="G433" s="167" t="str" cm="1">
        <f t="array" aca="1" ref="G433" ca="1">IFERROR(INDEX(Forecast_Capex_Input!$AI$11:$BB$11,$AA433),NA)</f>
        <v>Substations</v>
      </c>
      <c r="H433" s="189" cm="1">
        <f t="array" aca="1" ref="H433" ca="1">IFERROR(INDEX(Forecast_Capex_Input!$AI$12:$BB$286,$X433,$AA433),NA)</f>
        <v>0.95000000000000007</v>
      </c>
      <c r="I433" s="199" t="str" cm="1">
        <f t="array" ref="I433">IFERROR(INDEX(Forecast_Capex_Input!$F$12:$F$286,$X433),NA)</f>
        <v>Augmentation Expenditure</v>
      </c>
      <c r="J433" s="199" t="str" cm="1">
        <f t="array" ref="J433">IFERROR(INDEX(Forecast_Capex_Input!G$12:G$286,$X433),NA)</f>
        <v>Augmentations</v>
      </c>
      <c r="K433" s="199" t="str" cm="1">
        <f t="array" ref="K433">IFERROR(INDEX(Forecast_Capex_Input!H$12:H$286,$X433),NA)</f>
        <v>Augex</v>
      </c>
      <c r="L433" s="199" t="str" cm="1">
        <f t="array" ref="L433">IFERROR(INDEX(Forecast_Capex_Input!I$12:I$286,$X433),NA)</f>
        <v>Demand</v>
      </c>
      <c r="M433" s="199" t="str" cm="1">
        <f t="array" ref="M433">IFERROR(INDEX(Forecast_Capex_Input!J$12:J$286,$X433),NA)</f>
        <v>N/A</v>
      </c>
      <c r="N433" s="199" t="str" cm="1">
        <f t="array" ref="N433">IFERROR(INDEX(Forecast_Capex_Input!K$12:K$286,$X433),NA)</f>
        <v>N/A</v>
      </c>
      <c r="O433" s="199" t="str" cm="1">
        <f t="array" ref="O433">IFERROR(INDEX(Forecast_Capex_Input!L$12:L$286,$X433),NA)</f>
        <v>N/A</v>
      </c>
      <c r="P433" s="199" t="str" cm="1">
        <f t="array" ref="P433">IFERROR(INDEX(Forecast_Capex_Input!M$12:M$286,$X433),NA)</f>
        <v>N/A</v>
      </c>
      <c r="Q433" s="172" t="str" cm="1">
        <f t="array" ref="Q433">IFERROR(INDEX(Forecast_Capex_Input!N$12:N$286,$X433),NA)</f>
        <v>No</v>
      </c>
      <c r="R433" s="265" cm="1">
        <f t="array" ref="R433">IFERROR(INDEX(Forecast_Capex_Input!O$12:O$286,$X433),0)</f>
        <v>0</v>
      </c>
      <c r="S433" s="172" t="str" cm="1">
        <f t="array" ref="S433">IFERROR(INDEX(Forecast_Capex_Input!P$12:P$286,$X433),0)</f>
        <v>Localised maximum demand growth</v>
      </c>
      <c r="T433" s="199" t="str" cm="1">
        <f t="array" aca="1" ref="T433" ca="1">IFERROR(INDEX(General!$K$84:$K$103,$AA433),NA)</f>
        <v>Substations (2018 onwards)</v>
      </c>
      <c r="U433" s="188" cm="1">
        <f t="array" aca="1" ref="U433" ca="1">IFERROR(
IF($F433=General!$E$25,INDEX(Forecast_Capex_Input!S$12:S$286,$X433),
INDEX(Forecast_Capex_Input!T$12:T$286,$X433)),0)</f>
        <v>0.12</v>
      </c>
      <c r="V433" s="222" t="b">
        <f>IFERROR(INDEX(Overheads!$T$19:$T$26,MATCH($I433,Overheads!$E$19:$E$26,0)),FALSE)</f>
        <v>1</v>
      </c>
      <c r="W433" s="165"/>
      <c r="X433" s="174">
        <f>IFERROR(
IF(MATCH($C433,Forecast_Capex_Input!$CI$12:$CI$286,1)+1&gt;MAX(Forecast_Capex_Input!$C$12:$C$286),NA,
MATCH($C433,Forecast_Capex_Input!$CI$12:$CI$286,1)+1),1)</f>
        <v>161</v>
      </c>
      <c r="Y433" s="174" cm="1">
        <f t="array" aca="1" ref="Y433" ca="1">IFERROR(
IF(X432&lt;&gt;X433,1,
IF(COUNTIF(OFFSET(Y432,0,0,-INDEX(Forecast_Capex_Input!$CG$12:$CG$286,$X433)),Y432)=INDEX(Forecast_Capex_Input!$CG$12:$CG$286,$X433),Y432+1,Y432)),NA)</f>
        <v>1</v>
      </c>
      <c r="Z433" s="174" cm="1">
        <f t="array" ref="Z433">IFERROR($C433-IF($X433=1,1,INDEX(Forecast_Capex_Input!$CI$12:$CI$286,$X433-1))+1,NA)</f>
        <v>1</v>
      </c>
      <c r="AA433" s="174" cm="1">
        <f t="array" aca="1" ref="AA433" ca="1">IFERROR(IF(Y433=1,
INDEX(Forecast_Capex_Input!$AI$10:$BB$10,SMALL(IF(INDEX(Forecast_Capex_Input!$AI$12:$BB$286,$X433,0)&gt;0,COLUMN(Forecast_Capex_Input!$AI$10:$BB$10)-COLUMN(Forecast_Capex_Input!$AI$12)+1),ROWS(OFFSET(AA432,0,0,-$Z433)))),
OFFSET(AA432,-INDEX(Forecast_Capex_Input!$CG$12:$CG$286,$X433)+1,0)),NA)</f>
        <v>3</v>
      </c>
      <c r="AB433" s="174">
        <f t="shared" ca="1" si="273"/>
        <v>1</v>
      </c>
      <c r="AC433" s="222" t="b">
        <f t="shared" si="305"/>
        <v>0</v>
      </c>
      <c r="AD433" s="220" t="b">
        <v>0</v>
      </c>
      <c r="AE433" s="222" t="b">
        <f t="shared" si="274"/>
        <v>1</v>
      </c>
      <c r="AF433" s="165"/>
      <c r="AG433" s="215">
        <v>0.68217149146728917</v>
      </c>
      <c r="AH433" s="215">
        <v>3.5897876846065548</v>
      </c>
      <c r="AI433" s="215">
        <v>0.10064825283943611</v>
      </c>
      <c r="AJ433" s="215">
        <v>0</v>
      </c>
      <c r="AK433" s="215">
        <v>0</v>
      </c>
      <c r="AL433" s="155">
        <v>4.3726074289132804</v>
      </c>
      <c r="AM433" s="165"/>
      <c r="AN433" s="215" cm="1">
        <f t="array" aca="1" ref="AN433" ca="1">IFERROR(INDEX(General!O$33:O$34,$AB433)
*AG433,0)</f>
        <v>0.68106546324918371</v>
      </c>
      <c r="AO433" s="215" cm="1">
        <f t="array" aca="1" ref="AO433" ca="1">IFERROR(INDEX(General!P$33:P$34,$AB433)
*AH433,0)</f>
        <v>3.6113785448693245</v>
      </c>
      <c r="AP433" s="215" cm="1">
        <f t="array" aca="1" ref="AP433" ca="1">IFERROR(INDEX(General!Q$33:Q$34,$AB433)
*AI433,0)</f>
        <v>0.10216527496025556</v>
      </c>
      <c r="AQ433" s="215" cm="1">
        <f t="array" aca="1" ref="AQ433" ca="1">IFERROR(INDEX(General!R$33:R$34,$AB433)
*AJ433,0)</f>
        <v>0</v>
      </c>
      <c r="AR433" s="215" cm="1">
        <f t="array" aca="1" ref="AR433" ca="1">IFERROR(INDEX(General!S$33:S$34,$AB433)
*AK433,0)</f>
        <v>0</v>
      </c>
      <c r="AS433" s="155">
        <f t="shared" ca="1" si="306"/>
        <v>4.394609283078764</v>
      </c>
      <c r="AT433" s="165"/>
      <c r="AU433" s="215">
        <f ca="1">IF($AE433=FALSE,AN433*Overheads!$R$24*$V433,
IFERROR(Overheads!$O$49*$V433*AN433,0)
+IFERROR(Overheads!Q$59*$V433*(AN433/Overheads!Q$68),0))</f>
        <v>9.5394384507003688E-2</v>
      </c>
      <c r="AV433" s="215">
        <f ca="1">IF($AE433=FALSE,AO433*Overheads!$R$24*$V433,
IFERROR(Overheads!$O$49*$V433*AO433,0)
+IFERROR(Overheads!R$59*$V433*(AO433/Overheads!R$68),0))</f>
        <v>0.43101961995037052</v>
      </c>
      <c r="AW433" s="215">
        <f ca="1">IF($AE433=FALSE,AP433*Overheads!$R$24*$V433,
IFERROR(Overheads!$O$49*$V433*AP433,0)
+IFERROR(Overheads!S$59*$V433*(AP433/Overheads!S$68),0))</f>
        <v>1.3285689901410311E-2</v>
      </c>
      <c r="AX433" s="215">
        <f ca="1">IF($AE433=FALSE,AQ433*Overheads!$R$24*$V433,
IFERROR(Overheads!$O$49*$V433*AQ433,0)
+IFERROR(Overheads!T$59*$V433*(AQ433/Overheads!T$68),0))</f>
        <v>0</v>
      </c>
      <c r="AY433" s="215">
        <f ca="1">IF($AE433=FALSE,AR433*Overheads!$R$24*$V433,
IFERROR(Overheads!$O$49*$V433*AR433,0)
+IFERROR(Overheads!U$59*$V433*(AR433/Overheads!U$68),0))</f>
        <v>0</v>
      </c>
      <c r="AZ433" s="155">
        <f t="shared" ca="1" si="307"/>
        <v>0.53969969435878451</v>
      </c>
      <c r="BA433" s="165"/>
      <c r="BB433" s="215">
        <f ca="1">IF($AE433=FALSE,AN433*Overheads!$S$25,
IFERROR(Overheads!$O$50*AN433,0)
+IFERROR(Overheads!Q$60*(AN433/Overheads!Q$66),0))</f>
        <v>1.2803219576896502E-2</v>
      </c>
      <c r="BC433" s="215">
        <f ca="1">IF($AE433=FALSE,AO433*Overheads!$S$25,
IFERROR(Overheads!$O$50*AO433,0)
+IFERROR(Overheads!R$60*(AO433/Overheads!R$66),0))</f>
        <v>6.0933352396641959E-2</v>
      </c>
      <c r="BD433" s="215">
        <f ca="1">IF($AE433=FALSE,AP433*Overheads!$S$25,
IFERROR(Overheads!$O$50*AP433,0)
+IFERROR(Overheads!S$60*(AP433/Overheads!S$66),0))</f>
        <v>1.8751041181943842E-3</v>
      </c>
      <c r="BE433" s="215">
        <f ca="1">IF($AE433=FALSE,AQ433*Overheads!$S$25,
IFERROR(Overheads!$O$50*AQ433,0)
+IFERROR(Overheads!T$60*(AQ433/Overheads!T$66),0))</f>
        <v>0</v>
      </c>
      <c r="BF433" s="215">
        <f ca="1">IF($AE433=FALSE,AR433*Overheads!$S$25,
IFERROR(Overheads!$O$50*AR433,0)
+IFERROR(Overheads!U$60*(AR433/Overheads!U$66),0))</f>
        <v>0</v>
      </c>
      <c r="BG433" s="155">
        <f t="shared" ca="1" si="308"/>
        <v>7.5611676091732846E-2</v>
      </c>
      <c r="BH433" s="165"/>
      <c r="BI433" s="215">
        <f t="shared" ca="1" si="309"/>
        <v>0.78926306733308382</v>
      </c>
      <c r="BJ433" s="215">
        <f t="shared" ca="1" si="275"/>
        <v>4.1033315172163372</v>
      </c>
      <c r="BK433" s="215">
        <f t="shared" ca="1" si="276"/>
        <v>0.11732606897986025</v>
      </c>
      <c r="BL433" s="215">
        <f t="shared" ca="1" si="277"/>
        <v>0</v>
      </c>
      <c r="BM433" s="215">
        <f t="shared" ca="1" si="278"/>
        <v>0</v>
      </c>
      <c r="BN433" s="155">
        <f t="shared" ca="1" si="310"/>
        <v>5.0099206535292815</v>
      </c>
      <c r="BO433" s="165"/>
      <c r="BP433" s="187" cm="1">
        <f t="array" ref="BP433">IFERROR(IF($X433=$X432,BP432,INDEX(Forecast_Capex_Input!AC$12:AC$286,$X433)),0)</f>
        <v>0</v>
      </c>
      <c r="BQ433" s="187" cm="1">
        <f t="array" ref="BQ433">IFERROR(IF($X433=$X432,BQ432,INDEX(Forecast_Capex_Input!AD$12:AD$286,$X433)),0)</f>
        <v>0</v>
      </c>
      <c r="BR433" s="187" cm="1">
        <f t="array" ref="BR433">IFERROR(IF($X433=$X432,BR432,INDEX(Forecast_Capex_Input!AE$12:AE$286,$X433)),0)</f>
        <v>1</v>
      </c>
      <c r="BS433" s="187" cm="1">
        <f t="array" ref="BS433">IFERROR(IF($X433=$X432,BS432,INDEX(Forecast_Capex_Input!AF$12:AF$286,$X433)),0)</f>
        <v>0</v>
      </c>
      <c r="BT433" s="187" cm="1">
        <f t="array" ref="BT433">IFERROR(IF($X433=$X432,BT432,INDEX(Forecast_Capex_Input!AG$12:AG$286,$X433)),0)</f>
        <v>0</v>
      </c>
      <c r="BU433" s="165"/>
      <c r="BV433" s="215">
        <f t="shared" si="279"/>
        <v>0</v>
      </c>
      <c r="BW433" s="215">
        <f t="shared" si="280"/>
        <v>0</v>
      </c>
      <c r="BX433" s="215">
        <f t="shared" si="281"/>
        <v>4.3726074289132804</v>
      </c>
      <c r="BY433" s="215">
        <f t="shared" si="282"/>
        <v>0</v>
      </c>
      <c r="BZ433" s="215">
        <f t="shared" si="283"/>
        <v>0</v>
      </c>
      <c r="CA433" s="155">
        <f t="shared" si="311"/>
        <v>4.3726074289132804</v>
      </c>
      <c r="CB433" s="165"/>
      <c r="CC433" s="215">
        <f t="shared" ca="1" si="284"/>
        <v>0</v>
      </c>
      <c r="CD433" s="215">
        <f t="shared" ca="1" si="285"/>
        <v>0</v>
      </c>
      <c r="CE433" s="215">
        <f t="shared" ca="1" si="286"/>
        <v>4.394609283078764</v>
      </c>
      <c r="CF433" s="215">
        <f t="shared" ca="1" si="287"/>
        <v>0</v>
      </c>
      <c r="CG433" s="215">
        <f t="shared" ca="1" si="288"/>
        <v>0</v>
      </c>
      <c r="CH433" s="155">
        <f t="shared" ca="1" si="312"/>
        <v>4.394609283078764</v>
      </c>
      <c r="CI433" s="165"/>
      <c r="CJ433" s="215">
        <f t="shared" ca="1" si="289"/>
        <v>0</v>
      </c>
      <c r="CK433" s="215">
        <f t="shared" ca="1" si="290"/>
        <v>0</v>
      </c>
      <c r="CL433" s="215">
        <f t="shared" ca="1" si="291"/>
        <v>0.53969969435878451</v>
      </c>
      <c r="CM433" s="215">
        <f t="shared" ca="1" si="292"/>
        <v>0</v>
      </c>
      <c r="CN433" s="215">
        <f t="shared" ca="1" si="293"/>
        <v>0</v>
      </c>
      <c r="CO433" s="155">
        <f t="shared" ca="1" si="313"/>
        <v>0.53969969435878451</v>
      </c>
      <c r="CP433" s="165"/>
      <c r="CQ433" s="223">
        <f t="shared" ca="1" si="294"/>
        <v>0</v>
      </c>
      <c r="CR433" s="223">
        <f t="shared" ca="1" si="295"/>
        <v>0</v>
      </c>
      <c r="CS433" s="223">
        <f t="shared" ca="1" si="296"/>
        <v>7.5611676091732846E-2</v>
      </c>
      <c r="CT433" s="223">
        <f t="shared" ca="1" si="297"/>
        <v>0</v>
      </c>
      <c r="CU433" s="223">
        <f t="shared" ca="1" si="298"/>
        <v>0</v>
      </c>
      <c r="CV433" s="155">
        <f t="shared" ca="1" si="314"/>
        <v>7.5611676091732846E-2</v>
      </c>
      <c r="CW433" s="165"/>
      <c r="CX433" s="215">
        <f t="shared" ca="1" si="315"/>
        <v>0</v>
      </c>
      <c r="CY433" s="215">
        <f t="shared" ca="1" si="299"/>
        <v>0</v>
      </c>
      <c r="CZ433" s="215">
        <f t="shared" ca="1" si="300"/>
        <v>5.0099206535292815</v>
      </c>
      <c r="DA433" s="215">
        <f t="shared" ca="1" si="301"/>
        <v>0</v>
      </c>
      <c r="DB433" s="215">
        <f t="shared" ca="1" si="302"/>
        <v>0</v>
      </c>
      <c r="DC433" s="155">
        <f t="shared" ca="1" si="316"/>
        <v>5.0099206535292815</v>
      </c>
      <c r="DD433" s="165"/>
      <c r="DE433" s="188" t="b" cm="1">
        <f t="array" aca="1" ref="DE433" ca="1">OR($G433=Forecast_Capex_Input!$BF$8:$BF$10)</f>
        <v>0</v>
      </c>
      <c r="DF433" s="188" cm="1">
        <f t="array" aca="1" ref="DF433" ca="1">IFERROR(INDEX(Forecast_Capex_Input!BG$12:BG$286,$X433)
*(INDEX(Forecast_Capex_Input!$H$12:$H$286,$X433)=Repex),0)
*$DE433</f>
        <v>0</v>
      </c>
      <c r="DG433" s="188" cm="1">
        <f t="array" aca="1" ref="DG433" ca="1">IFERROR(INDEX(Forecast_Capex_Input!BH$12:BH$286,$X433)
*(INDEX(Forecast_Capex_Input!$H$12:$H$286,$X433)=Repex),0)
*$DE433</f>
        <v>0</v>
      </c>
      <c r="DH433" s="188" cm="1">
        <f t="array" aca="1" ref="DH433" ca="1">IFERROR(INDEX(Forecast_Capex_Input!BI$12:BI$286,$X433)
*(INDEX(Forecast_Capex_Input!$H$12:$H$286,$X433)=Repex),0)
*$DE433</f>
        <v>0</v>
      </c>
      <c r="DI433" s="188" cm="1">
        <f t="array" aca="1" ref="DI433" ca="1">IFERROR(INDEX(Forecast_Capex_Input!BJ$12:BJ$286,$X433)
*(INDEX(Forecast_Capex_Input!$H$12:$H$286,$X433)=Repex),0)
*$DE433</f>
        <v>0</v>
      </c>
      <c r="DJ433" s="188" cm="1">
        <f t="array" aca="1" ref="DJ433" ca="1">IFERROR(INDEX(Forecast_Capex_Input!BK$12:BK$286,$X433)
*(INDEX(Forecast_Capex_Input!$H$12:$H$286,$X433)=Repex),0)
*$DE433</f>
        <v>0</v>
      </c>
      <c r="DK433" s="188" cm="1">
        <f t="array" aca="1" ref="DK433" ca="1">IFERROR(INDEX(Forecast_Capex_Input!BL$12:BL$286,$X433)
*(INDEX(Forecast_Capex_Input!$H$12:$H$286,$X433)=Repex),0)
*$DE433</f>
        <v>0</v>
      </c>
      <c r="DL433" s="165"/>
      <c r="DM433" s="188" t="b" cm="1">
        <f t="array" aca="1" ref="DM433" ca="1">OR($G433=Forecast_Capex_Input!$BN$8:$BN$9)</f>
        <v>1</v>
      </c>
      <c r="DN433" s="188" cm="1">
        <f t="array" aca="1" ref="DN433" ca="1">IFERROR(INDEX(Forecast_Capex_Input!BO$12:BO$286,$X433)
*(INDEX(Forecast_Capex_Input!$H$12:$H$286,$X433)=Repex),0)
*$DM433</f>
        <v>0</v>
      </c>
      <c r="DO433" s="188" cm="1">
        <f t="array" aca="1" ref="DO433" ca="1">IFERROR(INDEX(Forecast_Capex_Input!BP$12:BP$286,$X433)
*(INDEX(Forecast_Capex_Input!$H$12:$H$286,$X433)=Repex),0)
*$DM433</f>
        <v>0</v>
      </c>
      <c r="DP433" s="188" cm="1">
        <f t="array" aca="1" ref="DP433" ca="1">IFERROR(INDEX(Forecast_Capex_Input!BQ$12:BQ$286,$X433)
*(INDEX(Forecast_Capex_Input!$H$12:$H$286,$X433)=Repex),0)
*$DM433</f>
        <v>0</v>
      </c>
      <c r="DQ433" s="188" cm="1">
        <f t="array" aca="1" ref="DQ433" ca="1">IFERROR(INDEX(Forecast_Capex_Input!BR$12:BR$286,$X433)
*(INDEX(Forecast_Capex_Input!$H$12:$H$286,$X433)=Repex),0)
*$DM433</f>
        <v>0</v>
      </c>
      <c r="DR433" s="188" cm="1">
        <f t="array" aca="1" ref="DR433" ca="1">IFERROR(INDEX(Forecast_Capex_Input!BS$12:BS$286,$X433)
*(INDEX(Forecast_Capex_Input!$H$12:$H$286,$X433)=Repex),0)
*$DM433</f>
        <v>0</v>
      </c>
      <c r="DS433" s="165"/>
      <c r="DT433" s="188" t="b" cm="1">
        <f t="array" aca="1" ref="DT433" ca="1">OR($G433=Forecast_Capex_Input!$BU$8:$BU$10)</f>
        <v>0</v>
      </c>
      <c r="DU433" s="188" cm="1">
        <f t="array" aca="1" ref="DU433" ca="1">IFERROR(INDEX(Forecast_Capex_Input!BV$12:BV$286,$X433)
*(INDEX(Forecast_Capex_Input!$H$12:$H$286,$X433)=Repex),0)
*$DT433</f>
        <v>0</v>
      </c>
      <c r="DV433" s="188" cm="1">
        <f t="array" aca="1" ref="DV433" ca="1">IFERROR(INDEX(Forecast_Capex_Input!BW$12:BW$286,$X433)
*(INDEX(Forecast_Capex_Input!$H$12:$H$286,$X433)=Repex),0)
*$DT433</f>
        <v>0</v>
      </c>
      <c r="DW433" s="188" cm="1">
        <f t="array" aca="1" ref="DW433" ca="1">IFERROR(INDEX(Forecast_Capex_Input!BX$12:BX$286,$X433)
*(INDEX(Forecast_Capex_Input!$H$12:$H$286,$X433)=Repex),0)
*$DT433</f>
        <v>0</v>
      </c>
      <c r="DX433" s="188" cm="1">
        <f t="array" aca="1" ref="DX433" ca="1">IFERROR(INDEX(Forecast_Capex_Input!BY$12:BY$286,$X433)
*(INDEX(Forecast_Capex_Input!$H$12:$H$286,$X433)=Repex),0)
*$DT433</f>
        <v>0</v>
      </c>
      <c r="DY433" s="188" cm="1">
        <f t="array" aca="1" ref="DY433" ca="1">IFERROR(INDEX(Forecast_Capex_Input!BZ$12:BZ$286,$X433)
*(INDEX(Forecast_Capex_Input!$H$12:$H$286,$X433)=Repex),0)
*$DT433</f>
        <v>0</v>
      </c>
      <c r="DZ433" s="188" cm="1">
        <f t="array" aca="1" ref="DZ433" ca="1">IFERROR(INDEX(Forecast_Capex_Input!CA$12:CA$286,$X433)
*(INDEX(Forecast_Capex_Input!$H$12:$H$286,$X433)=Repex),0)
*$DT433</f>
        <v>0</v>
      </c>
      <c r="EA433" s="188" cm="1">
        <f t="array" aca="1" ref="EA433" ca="1">IFERROR(INDEX(Forecast_Capex_Input!CB$12:CB$286,$X433)
*(INDEX(Forecast_Capex_Input!$H$12:$H$286,$X433)=Repex),0)
*$DT433</f>
        <v>0</v>
      </c>
      <c r="EB433" s="188" cm="1">
        <f t="array" aca="1" ref="EB433" ca="1">IFERROR(INDEX(Forecast_Capex_Input!CC$12:CC$286,$X433)
*(INDEX(Forecast_Capex_Input!$H$12:$H$286,$X433)=Repex),0)
*$DT433</f>
        <v>0</v>
      </c>
      <c r="EC433" s="165"/>
      <c r="ED433" s="226">
        <f t="shared" ca="1" si="303"/>
        <v>4.394609283078764</v>
      </c>
      <c r="EE433" s="174">
        <v>15</v>
      </c>
    </row>
    <row r="434" spans="3:135" x14ac:dyDescent="0.2">
      <c r="C434" s="174">
        <f t="shared" si="304"/>
        <v>424</v>
      </c>
      <c r="D434" s="167" t="str" cm="1">
        <f t="array" ref="D434">IFERROR(INDEX(Forecast_Capex_Input!$D$12:$D$286,$X434),NA)</f>
        <v>Maintain Voltage in the Vineyard Area</v>
      </c>
      <c r="E434" s="172" t="b" cm="1">
        <f t="array" ref="E434">IF($X434=NA,NA,INDEX(Forecast_Capex_Input!$E$12:$E$286,$X434))</f>
        <v>1</v>
      </c>
      <c r="F434" s="167" t="str" cm="1">
        <f t="array" aca="1" ref="F434" ca="1">IFERROR(INDEX(General!$E$25:$E$26,$Y434),NA)</f>
        <v>Labour</v>
      </c>
      <c r="G434" s="167" t="str" cm="1">
        <f t="array" aca="1" ref="G434" ca="1">IFERROR(INDEX(Forecast_Capex_Input!$AI$11:$BB$11,$AA434),NA)</f>
        <v>Secondary Systems</v>
      </c>
      <c r="H434" s="189" cm="1">
        <f t="array" aca="1" ref="H434" ca="1">IFERROR(INDEX(Forecast_Capex_Input!$AI$12:$BB$286,$X434,$AA434),NA)</f>
        <v>0.05</v>
      </c>
      <c r="I434" s="199" t="str" cm="1">
        <f t="array" ref="I434">IFERROR(INDEX(Forecast_Capex_Input!$F$12:$F$286,$X434),NA)</f>
        <v>Augmentation Expenditure</v>
      </c>
      <c r="J434" s="199" t="str" cm="1">
        <f t="array" ref="J434">IFERROR(INDEX(Forecast_Capex_Input!G$12:G$286,$X434),NA)</f>
        <v>Augmentations</v>
      </c>
      <c r="K434" s="199" t="str" cm="1">
        <f t="array" ref="K434">IFERROR(INDEX(Forecast_Capex_Input!H$12:H$286,$X434),NA)</f>
        <v>Augex</v>
      </c>
      <c r="L434" s="199" t="str" cm="1">
        <f t="array" ref="L434">IFERROR(INDEX(Forecast_Capex_Input!I$12:I$286,$X434),NA)</f>
        <v>Demand</v>
      </c>
      <c r="M434" s="199" t="str" cm="1">
        <f t="array" ref="M434">IFERROR(INDEX(Forecast_Capex_Input!J$12:J$286,$X434),NA)</f>
        <v>N/A</v>
      </c>
      <c r="N434" s="199" t="str" cm="1">
        <f t="array" ref="N434">IFERROR(INDEX(Forecast_Capex_Input!K$12:K$286,$X434),NA)</f>
        <v>N/A</v>
      </c>
      <c r="O434" s="199" t="str" cm="1">
        <f t="array" ref="O434">IFERROR(INDEX(Forecast_Capex_Input!L$12:L$286,$X434),NA)</f>
        <v>N/A</v>
      </c>
      <c r="P434" s="199" t="str" cm="1">
        <f t="array" ref="P434">IFERROR(INDEX(Forecast_Capex_Input!M$12:M$286,$X434),NA)</f>
        <v>N/A</v>
      </c>
      <c r="Q434" s="172" t="str" cm="1">
        <f t="array" ref="Q434">IFERROR(INDEX(Forecast_Capex_Input!N$12:N$286,$X434),NA)</f>
        <v>No</v>
      </c>
      <c r="R434" s="265" cm="1">
        <f t="array" ref="R434">IFERROR(INDEX(Forecast_Capex_Input!O$12:O$286,$X434),0)</f>
        <v>0</v>
      </c>
      <c r="S434" s="172" t="str" cm="1">
        <f t="array" ref="S434">IFERROR(INDEX(Forecast_Capex_Input!P$12:P$286,$X434),0)</f>
        <v>Localised maximum demand growth</v>
      </c>
      <c r="T434" s="199" t="str" cm="1">
        <f t="array" aca="1" ref="T434" ca="1">IFERROR(INDEX(General!$K$84:$K$103,$AA434),NA)</f>
        <v>Secondary Systems (2018-23)</v>
      </c>
      <c r="U434" s="188" cm="1">
        <f t="array" aca="1" ref="U434" ca="1">IFERROR(
IF($F434=General!$E$25,INDEX(Forecast_Capex_Input!S$12:S$286,$X434),
INDEX(Forecast_Capex_Input!T$12:T$286,$X434)),0)</f>
        <v>0.12</v>
      </c>
      <c r="V434" s="222" t="b">
        <f>IFERROR(INDEX(Overheads!$T$19:$T$26,MATCH($I434,Overheads!$E$19:$E$26,0)),FALSE)</f>
        <v>1</v>
      </c>
      <c r="W434" s="165"/>
      <c r="X434" s="174">
        <f>IFERROR(
IF(MATCH($C434,Forecast_Capex_Input!$CI$12:$CI$286,1)+1&gt;MAX(Forecast_Capex_Input!$C$12:$C$286),NA,
MATCH($C434,Forecast_Capex_Input!$CI$12:$CI$286,1)+1),1)</f>
        <v>161</v>
      </c>
      <c r="Y434" s="174" cm="1">
        <f t="array" aca="1" ref="Y434" ca="1">IFERROR(
IF(X433&lt;&gt;X434,1,
IF(COUNTIF(OFFSET(Y433,0,0,-INDEX(Forecast_Capex_Input!$CG$12:$CG$286,$X434)),Y433)=INDEX(Forecast_Capex_Input!$CG$12:$CG$286,$X434),Y433+1,Y433)),NA)</f>
        <v>1</v>
      </c>
      <c r="Z434" s="174" cm="1">
        <f t="array" ref="Z434">IFERROR($C434-IF($X434=1,1,INDEX(Forecast_Capex_Input!$CI$12:$CI$286,$X434-1))+1,NA)</f>
        <v>2</v>
      </c>
      <c r="AA434" s="174" cm="1">
        <f t="array" aca="1" ref="AA434" ca="1">IFERROR(IF(Y434=1,
INDEX(Forecast_Capex_Input!$AI$10:$BB$10,SMALL(IF(INDEX(Forecast_Capex_Input!$AI$12:$BB$286,$X434,0)&gt;0,COLUMN(Forecast_Capex_Input!$AI$10:$BB$10)-COLUMN(Forecast_Capex_Input!$AI$12)+1),ROWS(OFFSET(AA433,0,0,-$Z434)))),
OFFSET(AA433,-INDEX(Forecast_Capex_Input!$CG$12:$CG$286,$X434)+1,0)),NA)</f>
        <v>4</v>
      </c>
      <c r="AB434" s="174">
        <f t="shared" ca="1" si="273"/>
        <v>1</v>
      </c>
      <c r="AC434" s="222" t="b">
        <f t="shared" si="305"/>
        <v>0</v>
      </c>
      <c r="AD434" s="220" t="b">
        <v>0</v>
      </c>
      <c r="AE434" s="222" t="b">
        <f t="shared" si="274"/>
        <v>1</v>
      </c>
      <c r="AF434" s="165"/>
      <c r="AG434" s="215">
        <v>3.5903762708804694E-2</v>
      </c>
      <c r="AH434" s="215">
        <v>0.18893619392666081</v>
      </c>
      <c r="AI434" s="215">
        <v>5.2972764652334803E-3</v>
      </c>
      <c r="AJ434" s="215">
        <v>0</v>
      </c>
      <c r="AK434" s="215">
        <v>0</v>
      </c>
      <c r="AL434" s="155">
        <v>0.23013723310069897</v>
      </c>
      <c r="AM434" s="165"/>
      <c r="AN434" s="215" cm="1">
        <f t="array" aca="1" ref="AN434" ca="1">IFERROR(INDEX(General!O$33:O$34,$AB434)
*AG434,0)</f>
        <v>3.5845550697325458E-2</v>
      </c>
      <c r="AO434" s="215" cm="1">
        <f t="array" aca="1" ref="AO434" ca="1">IFERROR(INDEX(General!P$33:P$34,$AB434)
*AH434,0)</f>
        <v>0.19007255499312237</v>
      </c>
      <c r="AP434" s="215" cm="1">
        <f t="array" aca="1" ref="AP434" ca="1">IFERROR(INDEX(General!Q$33:Q$34,$AB434)
*AI434,0)</f>
        <v>5.3771197347502932E-3</v>
      </c>
      <c r="AQ434" s="215" cm="1">
        <f t="array" aca="1" ref="AQ434" ca="1">IFERROR(INDEX(General!R$33:R$34,$AB434)
*AJ434,0)</f>
        <v>0</v>
      </c>
      <c r="AR434" s="215" cm="1">
        <f t="array" aca="1" ref="AR434" ca="1">IFERROR(INDEX(General!S$33:S$34,$AB434)
*AK434,0)</f>
        <v>0</v>
      </c>
      <c r="AS434" s="155">
        <f t="shared" ca="1" si="306"/>
        <v>0.23129522542519812</v>
      </c>
      <c r="AT434" s="165"/>
      <c r="AU434" s="215">
        <f ca="1">IF($AE434=FALSE,AN434*Overheads!$R$24*$V434,
IFERROR(Overheads!$O$49*$V434*AN434,0)
+IFERROR(Overheads!Q$59*$V434*(AN434/Overheads!Q$68),0))</f>
        <v>5.0207570793159842E-3</v>
      </c>
      <c r="AV434" s="215">
        <f ca="1">IF($AE434=FALSE,AO434*Overheads!$R$24*$V434,
IFERROR(Overheads!$O$49*$V434*AO434,0)
+IFERROR(Overheads!R$59*$V434*(AO434/Overheads!R$68),0))</f>
        <v>2.2685243155282662E-2</v>
      </c>
      <c r="AW434" s="215">
        <f ca="1">IF($AE434=FALSE,AP434*Overheads!$R$24*$V434,
IFERROR(Overheads!$O$49*$V434*AP434,0)
+IFERROR(Overheads!S$59*$V434*(AP434/Overheads!S$68),0))</f>
        <v>6.9924683691633218E-4</v>
      </c>
      <c r="AX434" s="215">
        <f ca="1">IF($AE434=FALSE,AQ434*Overheads!$R$24*$V434,
IFERROR(Overheads!$O$49*$V434*AQ434,0)
+IFERROR(Overheads!T$59*$V434*(AQ434/Overheads!T$68),0))</f>
        <v>0</v>
      </c>
      <c r="AY434" s="215">
        <f ca="1">IF($AE434=FALSE,AR434*Overheads!$R$24*$V434,
IFERROR(Overheads!$O$49*$V434*AR434,0)
+IFERROR(Overheads!U$59*$V434*(AR434/Overheads!U$68),0))</f>
        <v>0</v>
      </c>
      <c r="AZ434" s="155">
        <f t="shared" ca="1" si="307"/>
        <v>2.8405247071514979E-2</v>
      </c>
      <c r="BA434" s="165"/>
      <c r="BB434" s="215">
        <f ca="1">IF($AE434=FALSE,AN434*Overheads!$S$25,
IFERROR(Overheads!$O$50*AN434,0)
+IFERROR(Overheads!Q$60*(AN434/Overheads!Q$66),0))</f>
        <v>6.7385366194192117E-4</v>
      </c>
      <c r="BC434" s="215">
        <f ca="1">IF($AE434=FALSE,AO434*Overheads!$S$25,
IFERROR(Overheads!$O$50*AO434,0)
+IFERROR(Overheads!R$60*(AO434/Overheads!R$66),0))</f>
        <v>3.2070185471916829E-3</v>
      </c>
      <c r="BD434" s="215">
        <f ca="1">IF($AE434=FALSE,AP434*Overheads!$S$25,
IFERROR(Overheads!$O$50*AP434,0)
+IFERROR(Overheads!S$60*(AP434/Overheads!S$66),0))</f>
        <v>9.8689690431283411E-5</v>
      </c>
      <c r="BE434" s="215">
        <f ca="1">IF($AE434=FALSE,AQ434*Overheads!$S$25,
IFERROR(Overheads!$O$50*AQ434,0)
+IFERROR(Overheads!T$60*(AQ434/Overheads!T$66),0))</f>
        <v>0</v>
      </c>
      <c r="BF434" s="215">
        <f ca="1">IF($AE434=FALSE,AR434*Overheads!$S$25,
IFERROR(Overheads!$O$50*AR434,0)
+IFERROR(Overheads!U$60*(AR434/Overheads!U$66),0))</f>
        <v>0</v>
      </c>
      <c r="BG434" s="155">
        <f t="shared" ca="1" si="308"/>
        <v>3.9795618995648874E-3</v>
      </c>
      <c r="BH434" s="165"/>
      <c r="BI434" s="215">
        <f t="shared" ca="1" si="309"/>
        <v>4.1540161438583363E-2</v>
      </c>
      <c r="BJ434" s="215">
        <f t="shared" ca="1" si="275"/>
        <v>0.21596481669559672</v>
      </c>
      <c r="BK434" s="215">
        <f t="shared" ca="1" si="276"/>
        <v>6.1750562620979084E-3</v>
      </c>
      <c r="BL434" s="215">
        <f t="shared" ca="1" si="277"/>
        <v>0</v>
      </c>
      <c r="BM434" s="215">
        <f t="shared" ca="1" si="278"/>
        <v>0</v>
      </c>
      <c r="BN434" s="155">
        <f t="shared" ca="1" si="310"/>
        <v>0.26368003439627802</v>
      </c>
      <c r="BO434" s="165"/>
      <c r="BP434" s="187" cm="1">
        <f t="array" ref="BP434">IFERROR(IF($X434=$X433,BP433,INDEX(Forecast_Capex_Input!AC$12:AC$286,$X434)),0)</f>
        <v>0</v>
      </c>
      <c r="BQ434" s="187" cm="1">
        <f t="array" ref="BQ434">IFERROR(IF($X434=$X433,BQ433,INDEX(Forecast_Capex_Input!AD$12:AD$286,$X434)),0)</f>
        <v>0</v>
      </c>
      <c r="BR434" s="187" cm="1">
        <f t="array" ref="BR434">IFERROR(IF($X434=$X433,BR433,INDEX(Forecast_Capex_Input!AE$12:AE$286,$X434)),0)</f>
        <v>1</v>
      </c>
      <c r="BS434" s="187" cm="1">
        <f t="array" ref="BS434">IFERROR(IF($X434=$X433,BS433,INDEX(Forecast_Capex_Input!AF$12:AF$286,$X434)),0)</f>
        <v>0</v>
      </c>
      <c r="BT434" s="187" cm="1">
        <f t="array" ref="BT434">IFERROR(IF($X434=$X433,BT433,INDEX(Forecast_Capex_Input!AG$12:AG$286,$X434)),0)</f>
        <v>0</v>
      </c>
      <c r="BU434" s="165"/>
      <c r="BV434" s="215">
        <f t="shared" si="279"/>
        <v>0</v>
      </c>
      <c r="BW434" s="215">
        <f t="shared" si="280"/>
        <v>0</v>
      </c>
      <c r="BX434" s="215">
        <f t="shared" si="281"/>
        <v>0.23013723310069897</v>
      </c>
      <c r="BY434" s="215">
        <f t="shared" si="282"/>
        <v>0</v>
      </c>
      <c r="BZ434" s="215">
        <f t="shared" si="283"/>
        <v>0</v>
      </c>
      <c r="CA434" s="155">
        <f t="shared" si="311"/>
        <v>0.23013723310069897</v>
      </c>
      <c r="CB434" s="165"/>
      <c r="CC434" s="215">
        <f t="shared" ca="1" si="284"/>
        <v>0</v>
      </c>
      <c r="CD434" s="215">
        <f t="shared" ca="1" si="285"/>
        <v>0</v>
      </c>
      <c r="CE434" s="215">
        <f t="shared" ca="1" si="286"/>
        <v>0.23129522542519812</v>
      </c>
      <c r="CF434" s="215">
        <f t="shared" ca="1" si="287"/>
        <v>0</v>
      </c>
      <c r="CG434" s="215">
        <f t="shared" ca="1" si="288"/>
        <v>0</v>
      </c>
      <c r="CH434" s="155">
        <f t="shared" ca="1" si="312"/>
        <v>0.23129522542519812</v>
      </c>
      <c r="CI434" s="165"/>
      <c r="CJ434" s="215">
        <f t="shared" ca="1" si="289"/>
        <v>0</v>
      </c>
      <c r="CK434" s="215">
        <f t="shared" ca="1" si="290"/>
        <v>0</v>
      </c>
      <c r="CL434" s="215">
        <f t="shared" ca="1" si="291"/>
        <v>2.8405247071514979E-2</v>
      </c>
      <c r="CM434" s="215">
        <f t="shared" ca="1" si="292"/>
        <v>0</v>
      </c>
      <c r="CN434" s="215">
        <f t="shared" ca="1" si="293"/>
        <v>0</v>
      </c>
      <c r="CO434" s="155">
        <f t="shared" ca="1" si="313"/>
        <v>2.8405247071514979E-2</v>
      </c>
      <c r="CP434" s="165"/>
      <c r="CQ434" s="223">
        <f t="shared" ca="1" si="294"/>
        <v>0</v>
      </c>
      <c r="CR434" s="223">
        <f t="shared" ca="1" si="295"/>
        <v>0</v>
      </c>
      <c r="CS434" s="223">
        <f t="shared" ca="1" si="296"/>
        <v>3.9795618995648874E-3</v>
      </c>
      <c r="CT434" s="223">
        <f t="shared" ca="1" si="297"/>
        <v>0</v>
      </c>
      <c r="CU434" s="223">
        <f t="shared" ca="1" si="298"/>
        <v>0</v>
      </c>
      <c r="CV434" s="155">
        <f t="shared" ca="1" si="314"/>
        <v>3.9795618995648874E-3</v>
      </c>
      <c r="CW434" s="165"/>
      <c r="CX434" s="215">
        <f t="shared" ca="1" si="315"/>
        <v>0</v>
      </c>
      <c r="CY434" s="215">
        <f t="shared" ca="1" si="299"/>
        <v>0</v>
      </c>
      <c r="CZ434" s="215">
        <f t="shared" ca="1" si="300"/>
        <v>0.26368003439627796</v>
      </c>
      <c r="DA434" s="215">
        <f t="shared" ca="1" si="301"/>
        <v>0</v>
      </c>
      <c r="DB434" s="215">
        <f t="shared" ca="1" si="302"/>
        <v>0</v>
      </c>
      <c r="DC434" s="155">
        <f t="shared" ca="1" si="316"/>
        <v>0.26368003439627796</v>
      </c>
      <c r="DD434" s="165"/>
      <c r="DE434" s="188" t="b" cm="1">
        <f t="array" aca="1" ref="DE434" ca="1">OR($G434=Forecast_Capex_Input!$BF$8:$BF$10)</f>
        <v>0</v>
      </c>
      <c r="DF434" s="188" cm="1">
        <f t="array" aca="1" ref="DF434" ca="1">IFERROR(INDEX(Forecast_Capex_Input!BG$12:BG$286,$X434)
*(INDEX(Forecast_Capex_Input!$H$12:$H$286,$X434)=Repex),0)
*$DE434</f>
        <v>0</v>
      </c>
      <c r="DG434" s="188" cm="1">
        <f t="array" aca="1" ref="DG434" ca="1">IFERROR(INDEX(Forecast_Capex_Input!BH$12:BH$286,$X434)
*(INDEX(Forecast_Capex_Input!$H$12:$H$286,$X434)=Repex),0)
*$DE434</f>
        <v>0</v>
      </c>
      <c r="DH434" s="188" cm="1">
        <f t="array" aca="1" ref="DH434" ca="1">IFERROR(INDEX(Forecast_Capex_Input!BI$12:BI$286,$X434)
*(INDEX(Forecast_Capex_Input!$H$12:$H$286,$X434)=Repex),0)
*$DE434</f>
        <v>0</v>
      </c>
      <c r="DI434" s="188" cm="1">
        <f t="array" aca="1" ref="DI434" ca="1">IFERROR(INDEX(Forecast_Capex_Input!BJ$12:BJ$286,$X434)
*(INDEX(Forecast_Capex_Input!$H$12:$H$286,$X434)=Repex),0)
*$DE434</f>
        <v>0</v>
      </c>
      <c r="DJ434" s="188" cm="1">
        <f t="array" aca="1" ref="DJ434" ca="1">IFERROR(INDEX(Forecast_Capex_Input!BK$12:BK$286,$X434)
*(INDEX(Forecast_Capex_Input!$H$12:$H$286,$X434)=Repex),0)
*$DE434</f>
        <v>0</v>
      </c>
      <c r="DK434" s="188" cm="1">
        <f t="array" aca="1" ref="DK434" ca="1">IFERROR(INDEX(Forecast_Capex_Input!BL$12:BL$286,$X434)
*(INDEX(Forecast_Capex_Input!$H$12:$H$286,$X434)=Repex),0)
*$DE434</f>
        <v>0</v>
      </c>
      <c r="DL434" s="165"/>
      <c r="DM434" s="188" t="b" cm="1">
        <f t="array" aca="1" ref="DM434" ca="1">OR($G434=Forecast_Capex_Input!$BN$8:$BN$9)</f>
        <v>0</v>
      </c>
      <c r="DN434" s="188" cm="1">
        <f t="array" aca="1" ref="DN434" ca="1">IFERROR(INDEX(Forecast_Capex_Input!BO$12:BO$286,$X434)
*(INDEX(Forecast_Capex_Input!$H$12:$H$286,$X434)=Repex),0)
*$DM434</f>
        <v>0</v>
      </c>
      <c r="DO434" s="188" cm="1">
        <f t="array" aca="1" ref="DO434" ca="1">IFERROR(INDEX(Forecast_Capex_Input!BP$12:BP$286,$X434)
*(INDEX(Forecast_Capex_Input!$H$12:$H$286,$X434)=Repex),0)
*$DM434</f>
        <v>0</v>
      </c>
      <c r="DP434" s="188" cm="1">
        <f t="array" aca="1" ref="DP434" ca="1">IFERROR(INDEX(Forecast_Capex_Input!BQ$12:BQ$286,$X434)
*(INDEX(Forecast_Capex_Input!$H$12:$H$286,$X434)=Repex),0)
*$DM434</f>
        <v>0</v>
      </c>
      <c r="DQ434" s="188" cm="1">
        <f t="array" aca="1" ref="DQ434" ca="1">IFERROR(INDEX(Forecast_Capex_Input!BR$12:BR$286,$X434)
*(INDEX(Forecast_Capex_Input!$H$12:$H$286,$X434)=Repex),0)
*$DM434</f>
        <v>0</v>
      </c>
      <c r="DR434" s="188" cm="1">
        <f t="array" aca="1" ref="DR434" ca="1">IFERROR(INDEX(Forecast_Capex_Input!BS$12:BS$286,$X434)
*(INDEX(Forecast_Capex_Input!$H$12:$H$286,$X434)=Repex),0)
*$DM434</f>
        <v>0</v>
      </c>
      <c r="DS434" s="165"/>
      <c r="DT434" s="188" t="b" cm="1">
        <f t="array" aca="1" ref="DT434" ca="1">OR($G434=Forecast_Capex_Input!$BU$8:$BU$10)</f>
        <v>1</v>
      </c>
      <c r="DU434" s="188" cm="1">
        <f t="array" aca="1" ref="DU434" ca="1">IFERROR(INDEX(Forecast_Capex_Input!BV$12:BV$286,$X434)
*(INDEX(Forecast_Capex_Input!$H$12:$H$286,$X434)=Repex),0)
*$DT434</f>
        <v>0</v>
      </c>
      <c r="DV434" s="188" cm="1">
        <f t="array" aca="1" ref="DV434" ca="1">IFERROR(INDEX(Forecast_Capex_Input!BW$12:BW$286,$X434)
*(INDEX(Forecast_Capex_Input!$H$12:$H$286,$X434)=Repex),0)
*$DT434</f>
        <v>0</v>
      </c>
      <c r="DW434" s="188" cm="1">
        <f t="array" aca="1" ref="DW434" ca="1">IFERROR(INDEX(Forecast_Capex_Input!BX$12:BX$286,$X434)
*(INDEX(Forecast_Capex_Input!$H$12:$H$286,$X434)=Repex),0)
*$DT434</f>
        <v>0</v>
      </c>
      <c r="DX434" s="188" cm="1">
        <f t="array" aca="1" ref="DX434" ca="1">IFERROR(INDEX(Forecast_Capex_Input!BY$12:BY$286,$X434)
*(INDEX(Forecast_Capex_Input!$H$12:$H$286,$X434)=Repex),0)
*$DT434</f>
        <v>0</v>
      </c>
      <c r="DY434" s="188" cm="1">
        <f t="array" aca="1" ref="DY434" ca="1">IFERROR(INDEX(Forecast_Capex_Input!BZ$12:BZ$286,$X434)
*(INDEX(Forecast_Capex_Input!$H$12:$H$286,$X434)=Repex),0)
*$DT434</f>
        <v>0</v>
      </c>
      <c r="DZ434" s="188" cm="1">
        <f t="array" aca="1" ref="DZ434" ca="1">IFERROR(INDEX(Forecast_Capex_Input!CA$12:CA$286,$X434)
*(INDEX(Forecast_Capex_Input!$H$12:$H$286,$X434)=Repex),0)
*$DT434</f>
        <v>0</v>
      </c>
      <c r="EA434" s="188" cm="1">
        <f t="array" aca="1" ref="EA434" ca="1">IFERROR(INDEX(Forecast_Capex_Input!CB$12:CB$286,$X434)
*(INDEX(Forecast_Capex_Input!$H$12:$H$286,$X434)=Repex),0)
*$DT434</f>
        <v>0</v>
      </c>
      <c r="EB434" s="188" cm="1">
        <f t="array" aca="1" ref="EB434" ca="1">IFERROR(INDEX(Forecast_Capex_Input!CC$12:CC$286,$X434)
*(INDEX(Forecast_Capex_Input!$H$12:$H$286,$X434)=Repex),0)
*$DT434</f>
        <v>0</v>
      </c>
      <c r="EC434" s="165"/>
      <c r="ED434" s="226">
        <f t="shared" ca="1" si="303"/>
        <v>0.23129522542519812</v>
      </c>
      <c r="EE434" s="174">
        <v>56</v>
      </c>
    </row>
    <row r="435" spans="3:135" x14ac:dyDescent="0.2">
      <c r="C435" s="174">
        <f t="shared" si="304"/>
        <v>425</v>
      </c>
      <c r="D435" s="167" t="str" cm="1">
        <f t="array" ref="D435">IFERROR(INDEX(Forecast_Capex_Input!$D$12:$D$286,$X435),NA)</f>
        <v>Maintain Voltage in the Vineyard Area</v>
      </c>
      <c r="E435" s="172" t="b" cm="1">
        <f t="array" ref="E435">IF($X435=NA,NA,INDEX(Forecast_Capex_Input!$E$12:$E$286,$X435))</f>
        <v>1</v>
      </c>
      <c r="F435" s="167" t="str" cm="1">
        <f t="array" aca="1" ref="F435" ca="1">IFERROR(INDEX(General!$E$25:$E$26,$Y435),NA)</f>
        <v>Non-Labour</v>
      </c>
      <c r="G435" s="167" t="str" cm="1">
        <f t="array" aca="1" ref="G435" ca="1">IFERROR(INDEX(Forecast_Capex_Input!$AI$11:$BB$11,$AA435),NA)</f>
        <v>Substations</v>
      </c>
      <c r="H435" s="189" cm="1">
        <f t="array" aca="1" ref="H435" ca="1">IFERROR(INDEX(Forecast_Capex_Input!$AI$12:$BB$286,$X435,$AA435),NA)</f>
        <v>0.95000000000000007</v>
      </c>
      <c r="I435" s="199" t="str" cm="1">
        <f t="array" ref="I435">IFERROR(INDEX(Forecast_Capex_Input!$F$12:$F$286,$X435),NA)</f>
        <v>Augmentation Expenditure</v>
      </c>
      <c r="J435" s="199" t="str" cm="1">
        <f t="array" ref="J435">IFERROR(INDEX(Forecast_Capex_Input!G$12:G$286,$X435),NA)</f>
        <v>Augmentations</v>
      </c>
      <c r="K435" s="199" t="str" cm="1">
        <f t="array" ref="K435">IFERROR(INDEX(Forecast_Capex_Input!H$12:H$286,$X435),NA)</f>
        <v>Augex</v>
      </c>
      <c r="L435" s="199" t="str" cm="1">
        <f t="array" ref="L435">IFERROR(INDEX(Forecast_Capex_Input!I$12:I$286,$X435),NA)</f>
        <v>Demand</v>
      </c>
      <c r="M435" s="199" t="str" cm="1">
        <f t="array" ref="M435">IFERROR(INDEX(Forecast_Capex_Input!J$12:J$286,$X435),NA)</f>
        <v>N/A</v>
      </c>
      <c r="N435" s="199" t="str" cm="1">
        <f t="array" ref="N435">IFERROR(INDEX(Forecast_Capex_Input!K$12:K$286,$X435),NA)</f>
        <v>N/A</v>
      </c>
      <c r="O435" s="199" t="str" cm="1">
        <f t="array" ref="O435">IFERROR(INDEX(Forecast_Capex_Input!L$12:L$286,$X435),NA)</f>
        <v>N/A</v>
      </c>
      <c r="P435" s="199" t="str" cm="1">
        <f t="array" ref="P435">IFERROR(INDEX(Forecast_Capex_Input!M$12:M$286,$X435),NA)</f>
        <v>N/A</v>
      </c>
      <c r="Q435" s="172" t="str" cm="1">
        <f t="array" ref="Q435">IFERROR(INDEX(Forecast_Capex_Input!N$12:N$286,$X435),NA)</f>
        <v>No</v>
      </c>
      <c r="R435" s="265" cm="1">
        <f t="array" ref="R435">IFERROR(INDEX(Forecast_Capex_Input!O$12:O$286,$X435),0)</f>
        <v>0</v>
      </c>
      <c r="S435" s="172" t="str" cm="1">
        <f t="array" ref="S435">IFERROR(INDEX(Forecast_Capex_Input!P$12:P$286,$X435),0)</f>
        <v>Localised maximum demand growth</v>
      </c>
      <c r="T435" s="199" t="str" cm="1">
        <f t="array" aca="1" ref="T435" ca="1">IFERROR(INDEX(General!$K$84:$K$103,$AA435),NA)</f>
        <v>Substations (2018 onwards)</v>
      </c>
      <c r="U435" s="188" cm="1">
        <f t="array" aca="1" ref="U435" ca="1">IFERROR(
IF($F435=General!$E$25,INDEX(Forecast_Capex_Input!S$12:S$286,$X435),
INDEX(Forecast_Capex_Input!T$12:T$286,$X435)),0)</f>
        <v>0.88</v>
      </c>
      <c r="V435" s="222" t="b">
        <f>IFERROR(INDEX(Overheads!$T$19:$T$26,MATCH($I435,Overheads!$E$19:$E$26,0)),FALSE)</f>
        <v>1</v>
      </c>
      <c r="W435" s="165"/>
      <c r="X435" s="174">
        <f>IFERROR(
IF(MATCH($C435,Forecast_Capex_Input!$CI$12:$CI$286,1)+1&gt;MAX(Forecast_Capex_Input!$C$12:$C$286),NA,
MATCH($C435,Forecast_Capex_Input!$CI$12:$CI$286,1)+1),1)</f>
        <v>161</v>
      </c>
      <c r="Y435" s="174" cm="1">
        <f t="array" aca="1" ref="Y435" ca="1">IFERROR(
IF(X434&lt;&gt;X435,1,
IF(COUNTIF(OFFSET(Y434,0,0,-INDEX(Forecast_Capex_Input!$CG$12:$CG$286,$X435)),Y434)=INDEX(Forecast_Capex_Input!$CG$12:$CG$286,$X435),Y434+1,Y434)),NA)</f>
        <v>2</v>
      </c>
      <c r="Z435" s="174" cm="1">
        <f t="array" ref="Z435">IFERROR($C435-IF($X435=1,1,INDEX(Forecast_Capex_Input!$CI$12:$CI$286,$X435-1))+1,NA)</f>
        <v>3</v>
      </c>
      <c r="AA435" s="174" cm="1">
        <f t="array" aca="1" ref="AA435" ca="1">IFERROR(IF(Y435=1,
INDEX(Forecast_Capex_Input!$AI$10:$BB$10,SMALL(IF(INDEX(Forecast_Capex_Input!$AI$12:$BB$286,$X435,0)&gt;0,COLUMN(Forecast_Capex_Input!$AI$10:$BB$10)-COLUMN(Forecast_Capex_Input!$AI$12)+1),ROWS(OFFSET(AA434,0,0,-$Z435)))),
OFFSET(AA434,-INDEX(Forecast_Capex_Input!$CG$12:$CG$286,$X435)+1,0)),NA)</f>
        <v>3</v>
      </c>
      <c r="AB435" s="174">
        <f t="shared" ca="1" si="273"/>
        <v>2</v>
      </c>
      <c r="AC435" s="222" t="b">
        <f t="shared" si="305"/>
        <v>0</v>
      </c>
      <c r="AD435" s="220" t="b">
        <v>0</v>
      </c>
      <c r="AE435" s="222" t="b">
        <f t="shared" si="274"/>
        <v>1</v>
      </c>
      <c r="AF435" s="165"/>
      <c r="AG435" s="215">
        <v>5.0025909374267874</v>
      </c>
      <c r="AH435" s="215">
        <v>26.325109687114736</v>
      </c>
      <c r="AI435" s="215">
        <v>0.73808718748919822</v>
      </c>
      <c r="AJ435" s="215">
        <v>0</v>
      </c>
      <c r="AK435" s="215">
        <v>0</v>
      </c>
      <c r="AL435" s="155">
        <v>32.06578781203072</v>
      </c>
      <c r="AM435" s="165"/>
      <c r="AN435" s="215" cm="1">
        <f t="array" aca="1" ref="AN435" ca="1">IFERROR(INDEX(General!O$33:O$34,$AB435)
*AG435,0)</f>
        <v>5.0025909374267874</v>
      </c>
      <c r="AO435" s="215" cm="1">
        <f t="array" aca="1" ref="AO435" ca="1">IFERROR(INDEX(General!P$33:P$34,$AB435)
*AH435,0)</f>
        <v>26.325109687114736</v>
      </c>
      <c r="AP435" s="215" cm="1">
        <f t="array" aca="1" ref="AP435" ca="1">IFERROR(INDEX(General!Q$33:Q$34,$AB435)
*AI435,0)</f>
        <v>0.73808718748919822</v>
      </c>
      <c r="AQ435" s="215" cm="1">
        <f t="array" aca="1" ref="AQ435" ca="1">IFERROR(INDEX(General!R$33:R$34,$AB435)
*AJ435,0)</f>
        <v>0</v>
      </c>
      <c r="AR435" s="215" cm="1">
        <f t="array" aca="1" ref="AR435" ca="1">IFERROR(INDEX(General!S$33:S$34,$AB435)
*AK435,0)</f>
        <v>0</v>
      </c>
      <c r="AS435" s="155">
        <f t="shared" ca="1" si="306"/>
        <v>32.06578781203072</v>
      </c>
      <c r="AT435" s="165"/>
      <c r="AU435" s="215">
        <f ca="1">IF($AE435=FALSE,AN435*Overheads!$R$24*$V435,
IFERROR(Overheads!$O$49*$V435*AN435,0)
+IFERROR(Overheads!Q$59*$V435*(AN435/Overheads!Q$68),0))</f>
        <v>0.70069488054710127</v>
      </c>
      <c r="AV435" s="215">
        <f ca="1">IF($AE435=FALSE,AO435*Overheads!$R$24*$V435,
IFERROR(Overheads!$O$49*$V435*AO435,0)
+IFERROR(Overheads!R$59*$V435*(AO435/Overheads!R$68),0))</f>
        <v>3.1419134359681431</v>
      </c>
      <c r="AW435" s="215">
        <f ca="1">IF($AE435=FALSE,AP435*Overheads!$R$24*$V435,
IFERROR(Overheads!$O$49*$V435*AP435,0)
+IFERROR(Overheads!S$59*$V435*(AP435/Overheads!S$68),0))</f>
        <v>9.5981707062407634E-2</v>
      </c>
      <c r="AX435" s="215">
        <f ca="1">IF($AE435=FALSE,AQ435*Overheads!$R$24*$V435,
IFERROR(Overheads!$O$49*$V435*AQ435,0)
+IFERROR(Overheads!T$59*$V435*(AQ435/Overheads!T$68),0))</f>
        <v>0</v>
      </c>
      <c r="AY435" s="215">
        <f ca="1">IF($AE435=FALSE,AR435*Overheads!$R$24*$V435,
IFERROR(Overheads!$O$49*$V435*AR435,0)
+IFERROR(Overheads!U$59*$V435*(AR435/Overheads!U$68),0))</f>
        <v>0</v>
      </c>
      <c r="AZ435" s="155">
        <f t="shared" ca="1" si="307"/>
        <v>3.9385900235776523</v>
      </c>
      <c r="BA435" s="165"/>
      <c r="BB435" s="215">
        <f ca="1">IF($AE435=FALSE,AN435*Overheads!$S$25,
IFERROR(Overheads!$O$50*AN435,0)
+IFERROR(Overheads!Q$60*(AN435/Overheads!Q$66),0))</f>
        <v>9.404275166105984E-2</v>
      </c>
      <c r="BC435" s="215">
        <f ca="1">IF($AE435=FALSE,AO435*Overheads!$S$25,
IFERROR(Overheads!$O$50*AO435,0)
+IFERROR(Overheads!R$60*(AO435/Overheads!R$66),0))</f>
        <v>0.44417309498726554</v>
      </c>
      <c r="BD435" s="215">
        <f ca="1">IF($AE435=FALSE,AP435*Overheads!$S$25,
IFERROR(Overheads!$O$50*AP435,0)
+IFERROR(Overheads!S$60*(AP435/Overheads!S$66),0))</f>
        <v>1.3546582489851935E-2</v>
      </c>
      <c r="BE435" s="215">
        <f ca="1">IF($AE435=FALSE,AQ435*Overheads!$S$25,
IFERROR(Overheads!$O$50*AQ435,0)
+IFERROR(Overheads!T$60*(AQ435/Overheads!T$66),0))</f>
        <v>0</v>
      </c>
      <c r="BF435" s="215">
        <f ca="1">IF($AE435=FALSE,AR435*Overheads!$S$25,
IFERROR(Overheads!$O$50*AR435,0)
+IFERROR(Overheads!U$60*(AR435/Overheads!U$66),0))</f>
        <v>0</v>
      </c>
      <c r="BG435" s="155">
        <f t="shared" ca="1" si="308"/>
        <v>0.5517624291381773</v>
      </c>
      <c r="BH435" s="165"/>
      <c r="BI435" s="215">
        <f t="shared" ca="1" si="309"/>
        <v>5.7973285696349484</v>
      </c>
      <c r="BJ435" s="215">
        <f t="shared" ca="1" si="275"/>
        <v>29.911196218070145</v>
      </c>
      <c r="BK435" s="215">
        <f t="shared" ca="1" si="276"/>
        <v>0.84761547704145779</v>
      </c>
      <c r="BL435" s="215">
        <f t="shared" ca="1" si="277"/>
        <v>0</v>
      </c>
      <c r="BM435" s="215">
        <f t="shared" ca="1" si="278"/>
        <v>0</v>
      </c>
      <c r="BN435" s="155">
        <f t="shared" ca="1" si="310"/>
        <v>36.556140264746553</v>
      </c>
      <c r="BO435" s="165"/>
      <c r="BP435" s="187" cm="1">
        <f t="array" ref="BP435">IFERROR(IF($X435=$X434,BP434,INDEX(Forecast_Capex_Input!AC$12:AC$286,$X435)),0)</f>
        <v>0</v>
      </c>
      <c r="BQ435" s="187" cm="1">
        <f t="array" ref="BQ435">IFERROR(IF($X435=$X434,BQ434,INDEX(Forecast_Capex_Input!AD$12:AD$286,$X435)),0)</f>
        <v>0</v>
      </c>
      <c r="BR435" s="187" cm="1">
        <f t="array" ref="BR435">IFERROR(IF($X435=$X434,BR434,INDEX(Forecast_Capex_Input!AE$12:AE$286,$X435)),0)</f>
        <v>1</v>
      </c>
      <c r="BS435" s="187" cm="1">
        <f t="array" ref="BS435">IFERROR(IF($X435=$X434,BS434,INDEX(Forecast_Capex_Input!AF$12:AF$286,$X435)),0)</f>
        <v>0</v>
      </c>
      <c r="BT435" s="187" cm="1">
        <f t="array" ref="BT435">IFERROR(IF($X435=$X434,BT434,INDEX(Forecast_Capex_Input!AG$12:AG$286,$X435)),0)</f>
        <v>0</v>
      </c>
      <c r="BU435" s="165"/>
      <c r="BV435" s="215">
        <f t="shared" si="279"/>
        <v>0</v>
      </c>
      <c r="BW435" s="215">
        <f t="shared" si="280"/>
        <v>0</v>
      </c>
      <c r="BX435" s="215">
        <f t="shared" si="281"/>
        <v>32.06578781203072</v>
      </c>
      <c r="BY435" s="215">
        <f t="shared" si="282"/>
        <v>0</v>
      </c>
      <c r="BZ435" s="215">
        <f t="shared" si="283"/>
        <v>0</v>
      </c>
      <c r="CA435" s="155">
        <f t="shared" si="311"/>
        <v>32.06578781203072</v>
      </c>
      <c r="CB435" s="165"/>
      <c r="CC435" s="215">
        <f t="shared" ca="1" si="284"/>
        <v>0</v>
      </c>
      <c r="CD435" s="215">
        <f t="shared" ca="1" si="285"/>
        <v>0</v>
      </c>
      <c r="CE435" s="215">
        <f t="shared" ca="1" si="286"/>
        <v>32.06578781203072</v>
      </c>
      <c r="CF435" s="215">
        <f t="shared" ca="1" si="287"/>
        <v>0</v>
      </c>
      <c r="CG435" s="215">
        <f t="shared" ca="1" si="288"/>
        <v>0</v>
      </c>
      <c r="CH435" s="155">
        <f t="shared" ca="1" si="312"/>
        <v>32.06578781203072</v>
      </c>
      <c r="CI435" s="165"/>
      <c r="CJ435" s="215">
        <f t="shared" ca="1" si="289"/>
        <v>0</v>
      </c>
      <c r="CK435" s="215">
        <f t="shared" ca="1" si="290"/>
        <v>0</v>
      </c>
      <c r="CL435" s="215">
        <f t="shared" ca="1" si="291"/>
        <v>3.9385900235776523</v>
      </c>
      <c r="CM435" s="215">
        <f t="shared" ca="1" si="292"/>
        <v>0</v>
      </c>
      <c r="CN435" s="215">
        <f t="shared" ca="1" si="293"/>
        <v>0</v>
      </c>
      <c r="CO435" s="155">
        <f t="shared" ca="1" si="313"/>
        <v>3.9385900235776523</v>
      </c>
      <c r="CP435" s="165"/>
      <c r="CQ435" s="223">
        <f t="shared" ca="1" si="294"/>
        <v>0</v>
      </c>
      <c r="CR435" s="223">
        <f t="shared" ca="1" si="295"/>
        <v>0</v>
      </c>
      <c r="CS435" s="223">
        <f t="shared" ca="1" si="296"/>
        <v>0.5517624291381773</v>
      </c>
      <c r="CT435" s="223">
        <f t="shared" ca="1" si="297"/>
        <v>0</v>
      </c>
      <c r="CU435" s="223">
        <f t="shared" ca="1" si="298"/>
        <v>0</v>
      </c>
      <c r="CV435" s="155">
        <f t="shared" ca="1" si="314"/>
        <v>0.5517624291381773</v>
      </c>
      <c r="CW435" s="165"/>
      <c r="CX435" s="215">
        <f t="shared" ca="1" si="315"/>
        <v>0</v>
      </c>
      <c r="CY435" s="215">
        <f t="shared" ca="1" si="299"/>
        <v>0</v>
      </c>
      <c r="CZ435" s="215">
        <f t="shared" ca="1" si="300"/>
        <v>36.556140264746553</v>
      </c>
      <c r="DA435" s="215">
        <f t="shared" ca="1" si="301"/>
        <v>0</v>
      </c>
      <c r="DB435" s="215">
        <f t="shared" ca="1" si="302"/>
        <v>0</v>
      </c>
      <c r="DC435" s="155">
        <f t="shared" ca="1" si="316"/>
        <v>36.556140264746553</v>
      </c>
      <c r="DD435" s="165"/>
      <c r="DE435" s="188" t="b" cm="1">
        <f t="array" aca="1" ref="DE435" ca="1">OR($G435=Forecast_Capex_Input!$BF$8:$BF$10)</f>
        <v>0</v>
      </c>
      <c r="DF435" s="188" cm="1">
        <f t="array" aca="1" ref="DF435" ca="1">IFERROR(INDEX(Forecast_Capex_Input!BG$12:BG$286,$X435)
*(INDEX(Forecast_Capex_Input!$H$12:$H$286,$X435)=Repex),0)
*$DE435</f>
        <v>0</v>
      </c>
      <c r="DG435" s="188" cm="1">
        <f t="array" aca="1" ref="DG435" ca="1">IFERROR(INDEX(Forecast_Capex_Input!BH$12:BH$286,$X435)
*(INDEX(Forecast_Capex_Input!$H$12:$H$286,$X435)=Repex),0)
*$DE435</f>
        <v>0</v>
      </c>
      <c r="DH435" s="188" cm="1">
        <f t="array" aca="1" ref="DH435" ca="1">IFERROR(INDEX(Forecast_Capex_Input!BI$12:BI$286,$X435)
*(INDEX(Forecast_Capex_Input!$H$12:$H$286,$X435)=Repex),0)
*$DE435</f>
        <v>0</v>
      </c>
      <c r="DI435" s="188" cm="1">
        <f t="array" aca="1" ref="DI435" ca="1">IFERROR(INDEX(Forecast_Capex_Input!BJ$12:BJ$286,$X435)
*(INDEX(Forecast_Capex_Input!$H$12:$H$286,$X435)=Repex),0)
*$DE435</f>
        <v>0</v>
      </c>
      <c r="DJ435" s="188" cm="1">
        <f t="array" aca="1" ref="DJ435" ca="1">IFERROR(INDEX(Forecast_Capex_Input!BK$12:BK$286,$X435)
*(INDEX(Forecast_Capex_Input!$H$12:$H$286,$X435)=Repex),0)
*$DE435</f>
        <v>0</v>
      </c>
      <c r="DK435" s="188" cm="1">
        <f t="array" aca="1" ref="DK435" ca="1">IFERROR(INDEX(Forecast_Capex_Input!BL$12:BL$286,$X435)
*(INDEX(Forecast_Capex_Input!$H$12:$H$286,$X435)=Repex),0)
*$DE435</f>
        <v>0</v>
      </c>
      <c r="DL435" s="165"/>
      <c r="DM435" s="188" t="b" cm="1">
        <f t="array" aca="1" ref="DM435" ca="1">OR($G435=Forecast_Capex_Input!$BN$8:$BN$9)</f>
        <v>1</v>
      </c>
      <c r="DN435" s="188" cm="1">
        <f t="array" aca="1" ref="DN435" ca="1">IFERROR(INDEX(Forecast_Capex_Input!BO$12:BO$286,$X435)
*(INDEX(Forecast_Capex_Input!$H$12:$H$286,$X435)=Repex),0)
*$DM435</f>
        <v>0</v>
      </c>
      <c r="DO435" s="188" cm="1">
        <f t="array" aca="1" ref="DO435" ca="1">IFERROR(INDEX(Forecast_Capex_Input!BP$12:BP$286,$X435)
*(INDEX(Forecast_Capex_Input!$H$12:$H$286,$X435)=Repex),0)
*$DM435</f>
        <v>0</v>
      </c>
      <c r="DP435" s="188" cm="1">
        <f t="array" aca="1" ref="DP435" ca="1">IFERROR(INDEX(Forecast_Capex_Input!BQ$12:BQ$286,$X435)
*(INDEX(Forecast_Capex_Input!$H$12:$H$286,$X435)=Repex),0)
*$DM435</f>
        <v>0</v>
      </c>
      <c r="DQ435" s="188" cm="1">
        <f t="array" aca="1" ref="DQ435" ca="1">IFERROR(INDEX(Forecast_Capex_Input!BR$12:BR$286,$X435)
*(INDEX(Forecast_Capex_Input!$H$12:$H$286,$X435)=Repex),0)
*$DM435</f>
        <v>0</v>
      </c>
      <c r="DR435" s="188" cm="1">
        <f t="array" aca="1" ref="DR435" ca="1">IFERROR(INDEX(Forecast_Capex_Input!BS$12:BS$286,$X435)
*(INDEX(Forecast_Capex_Input!$H$12:$H$286,$X435)=Repex),0)
*$DM435</f>
        <v>0</v>
      </c>
      <c r="DS435" s="165"/>
      <c r="DT435" s="188" t="b" cm="1">
        <f t="array" aca="1" ref="DT435" ca="1">OR($G435=Forecast_Capex_Input!$BU$8:$BU$10)</f>
        <v>0</v>
      </c>
      <c r="DU435" s="188" cm="1">
        <f t="array" aca="1" ref="DU435" ca="1">IFERROR(INDEX(Forecast_Capex_Input!BV$12:BV$286,$X435)
*(INDEX(Forecast_Capex_Input!$H$12:$H$286,$X435)=Repex),0)
*$DT435</f>
        <v>0</v>
      </c>
      <c r="DV435" s="188" cm="1">
        <f t="array" aca="1" ref="DV435" ca="1">IFERROR(INDEX(Forecast_Capex_Input!BW$12:BW$286,$X435)
*(INDEX(Forecast_Capex_Input!$H$12:$H$286,$X435)=Repex),0)
*$DT435</f>
        <v>0</v>
      </c>
      <c r="DW435" s="188" cm="1">
        <f t="array" aca="1" ref="DW435" ca="1">IFERROR(INDEX(Forecast_Capex_Input!BX$12:BX$286,$X435)
*(INDEX(Forecast_Capex_Input!$H$12:$H$286,$X435)=Repex),0)
*$DT435</f>
        <v>0</v>
      </c>
      <c r="DX435" s="188" cm="1">
        <f t="array" aca="1" ref="DX435" ca="1">IFERROR(INDEX(Forecast_Capex_Input!BY$12:BY$286,$X435)
*(INDEX(Forecast_Capex_Input!$H$12:$H$286,$X435)=Repex),0)
*$DT435</f>
        <v>0</v>
      </c>
      <c r="DY435" s="188" cm="1">
        <f t="array" aca="1" ref="DY435" ca="1">IFERROR(INDEX(Forecast_Capex_Input!BZ$12:BZ$286,$X435)
*(INDEX(Forecast_Capex_Input!$H$12:$H$286,$X435)=Repex),0)
*$DT435</f>
        <v>0</v>
      </c>
      <c r="DZ435" s="188" cm="1">
        <f t="array" aca="1" ref="DZ435" ca="1">IFERROR(INDEX(Forecast_Capex_Input!CA$12:CA$286,$X435)
*(INDEX(Forecast_Capex_Input!$H$12:$H$286,$X435)=Repex),0)
*$DT435</f>
        <v>0</v>
      </c>
      <c r="EA435" s="188" cm="1">
        <f t="array" aca="1" ref="EA435" ca="1">IFERROR(INDEX(Forecast_Capex_Input!CB$12:CB$286,$X435)
*(INDEX(Forecast_Capex_Input!$H$12:$H$286,$X435)=Repex),0)
*$DT435</f>
        <v>0</v>
      </c>
      <c r="EB435" s="188" cm="1">
        <f t="array" aca="1" ref="EB435" ca="1">IFERROR(INDEX(Forecast_Capex_Input!CC$12:CC$286,$X435)
*(INDEX(Forecast_Capex_Input!$H$12:$H$286,$X435)=Repex),0)
*$DT435</f>
        <v>0</v>
      </c>
      <c r="EC435" s="165"/>
      <c r="ED435" s="226">
        <f t="shared" ca="1" si="303"/>
        <v>32.06578781203072</v>
      </c>
      <c r="EE435" s="174">
        <v>2</v>
      </c>
    </row>
    <row r="436" spans="3:135" x14ac:dyDescent="0.2">
      <c r="C436" s="174">
        <f t="shared" si="304"/>
        <v>426</v>
      </c>
      <c r="D436" s="167" t="str" cm="1">
        <f t="array" ref="D436">IFERROR(INDEX(Forecast_Capex_Input!$D$12:$D$286,$X436),NA)</f>
        <v>Maintain Voltage in the Vineyard Area</v>
      </c>
      <c r="E436" s="172" t="b" cm="1">
        <f t="array" ref="E436">IF($X436=NA,NA,INDEX(Forecast_Capex_Input!$E$12:$E$286,$X436))</f>
        <v>1</v>
      </c>
      <c r="F436" s="167" t="str" cm="1">
        <f t="array" aca="1" ref="F436" ca="1">IFERROR(INDEX(General!$E$25:$E$26,$Y436),NA)</f>
        <v>Non-Labour</v>
      </c>
      <c r="G436" s="167" t="str" cm="1">
        <f t="array" aca="1" ref="G436" ca="1">IFERROR(INDEX(Forecast_Capex_Input!$AI$11:$BB$11,$AA436),NA)</f>
        <v>Secondary Systems</v>
      </c>
      <c r="H436" s="189" cm="1">
        <f t="array" aca="1" ref="H436" ca="1">IFERROR(INDEX(Forecast_Capex_Input!$AI$12:$BB$286,$X436,$AA436),NA)</f>
        <v>0.05</v>
      </c>
      <c r="I436" s="199" t="str" cm="1">
        <f t="array" ref="I436">IFERROR(INDEX(Forecast_Capex_Input!$F$12:$F$286,$X436),NA)</f>
        <v>Augmentation Expenditure</v>
      </c>
      <c r="J436" s="199" t="str" cm="1">
        <f t="array" ref="J436">IFERROR(INDEX(Forecast_Capex_Input!G$12:G$286,$X436),NA)</f>
        <v>Augmentations</v>
      </c>
      <c r="K436" s="199" t="str" cm="1">
        <f t="array" ref="K436">IFERROR(INDEX(Forecast_Capex_Input!H$12:H$286,$X436),NA)</f>
        <v>Augex</v>
      </c>
      <c r="L436" s="199" t="str" cm="1">
        <f t="array" ref="L436">IFERROR(INDEX(Forecast_Capex_Input!I$12:I$286,$X436),NA)</f>
        <v>Demand</v>
      </c>
      <c r="M436" s="199" t="str" cm="1">
        <f t="array" ref="M436">IFERROR(INDEX(Forecast_Capex_Input!J$12:J$286,$X436),NA)</f>
        <v>N/A</v>
      </c>
      <c r="N436" s="199" t="str" cm="1">
        <f t="array" ref="N436">IFERROR(INDEX(Forecast_Capex_Input!K$12:K$286,$X436),NA)</f>
        <v>N/A</v>
      </c>
      <c r="O436" s="199" t="str" cm="1">
        <f t="array" ref="O436">IFERROR(INDEX(Forecast_Capex_Input!L$12:L$286,$X436),NA)</f>
        <v>N/A</v>
      </c>
      <c r="P436" s="199" t="str" cm="1">
        <f t="array" ref="P436">IFERROR(INDEX(Forecast_Capex_Input!M$12:M$286,$X436),NA)</f>
        <v>N/A</v>
      </c>
      <c r="Q436" s="172" t="str" cm="1">
        <f t="array" ref="Q436">IFERROR(INDEX(Forecast_Capex_Input!N$12:N$286,$X436),NA)</f>
        <v>No</v>
      </c>
      <c r="R436" s="265" cm="1">
        <f t="array" ref="R436">IFERROR(INDEX(Forecast_Capex_Input!O$12:O$286,$X436),0)</f>
        <v>0</v>
      </c>
      <c r="S436" s="172" t="str" cm="1">
        <f t="array" ref="S436">IFERROR(INDEX(Forecast_Capex_Input!P$12:P$286,$X436),0)</f>
        <v>Localised maximum demand growth</v>
      </c>
      <c r="T436" s="199" t="str" cm="1">
        <f t="array" aca="1" ref="T436" ca="1">IFERROR(INDEX(General!$K$84:$K$103,$AA436),NA)</f>
        <v>Secondary Systems (2018-23)</v>
      </c>
      <c r="U436" s="188" cm="1">
        <f t="array" aca="1" ref="U436" ca="1">IFERROR(
IF($F436=General!$E$25,INDEX(Forecast_Capex_Input!S$12:S$286,$X436),
INDEX(Forecast_Capex_Input!T$12:T$286,$X436)),0)</f>
        <v>0.88</v>
      </c>
      <c r="V436" s="222" t="b">
        <f>IFERROR(INDEX(Overheads!$T$19:$T$26,MATCH($I436,Overheads!$E$19:$E$26,0)),FALSE)</f>
        <v>1</v>
      </c>
      <c r="W436" s="165"/>
      <c r="X436" s="174">
        <f>IFERROR(
IF(MATCH($C436,Forecast_Capex_Input!$CI$12:$CI$286,1)+1&gt;MAX(Forecast_Capex_Input!$C$12:$C$286),NA,
MATCH($C436,Forecast_Capex_Input!$CI$12:$CI$286,1)+1),1)</f>
        <v>161</v>
      </c>
      <c r="Y436" s="174" cm="1">
        <f t="array" aca="1" ref="Y436" ca="1">IFERROR(
IF(X435&lt;&gt;X436,1,
IF(COUNTIF(OFFSET(Y435,0,0,-INDEX(Forecast_Capex_Input!$CG$12:$CG$286,$X436)),Y435)=INDEX(Forecast_Capex_Input!$CG$12:$CG$286,$X436),Y435+1,Y435)),NA)</f>
        <v>2</v>
      </c>
      <c r="Z436" s="174" cm="1">
        <f t="array" ref="Z436">IFERROR($C436-IF($X436=1,1,INDEX(Forecast_Capex_Input!$CI$12:$CI$286,$X436-1))+1,NA)</f>
        <v>4</v>
      </c>
      <c r="AA436" s="174" cm="1">
        <f t="array" aca="1" ref="AA436" ca="1">IFERROR(IF(Y436=1,
INDEX(Forecast_Capex_Input!$AI$10:$BB$10,SMALL(IF(INDEX(Forecast_Capex_Input!$AI$12:$BB$286,$X436,0)&gt;0,COLUMN(Forecast_Capex_Input!$AI$10:$BB$10)-COLUMN(Forecast_Capex_Input!$AI$12)+1),ROWS(OFFSET(AA435,0,0,-$Z436)))),
OFFSET(AA435,-INDEX(Forecast_Capex_Input!$CG$12:$CG$286,$X436)+1,0)),NA)</f>
        <v>4</v>
      </c>
      <c r="AB436" s="174">
        <f t="shared" ca="1" si="273"/>
        <v>2</v>
      </c>
      <c r="AC436" s="222" t="b">
        <f t="shared" si="305"/>
        <v>0</v>
      </c>
      <c r="AD436" s="220" t="b">
        <v>0</v>
      </c>
      <c r="AE436" s="222" t="b">
        <f t="shared" si="274"/>
        <v>1</v>
      </c>
      <c r="AF436" s="165"/>
      <c r="AG436" s="215">
        <v>0.26329425986456778</v>
      </c>
      <c r="AH436" s="215">
        <v>1.3855320887955127</v>
      </c>
      <c r="AI436" s="215">
        <v>3.8846694078378853E-2</v>
      </c>
      <c r="AJ436" s="215">
        <v>0</v>
      </c>
      <c r="AK436" s="215">
        <v>0</v>
      </c>
      <c r="AL436" s="155">
        <v>1.6876730427384594</v>
      </c>
      <c r="AM436" s="165"/>
      <c r="AN436" s="215" cm="1">
        <f t="array" aca="1" ref="AN436" ca="1">IFERROR(INDEX(General!O$33:O$34,$AB436)
*AG436,0)</f>
        <v>0.26329425986456778</v>
      </c>
      <c r="AO436" s="215" cm="1">
        <f t="array" aca="1" ref="AO436" ca="1">IFERROR(INDEX(General!P$33:P$34,$AB436)
*AH436,0)</f>
        <v>1.3855320887955127</v>
      </c>
      <c r="AP436" s="215" cm="1">
        <f t="array" aca="1" ref="AP436" ca="1">IFERROR(INDEX(General!Q$33:Q$34,$AB436)
*AI436,0)</f>
        <v>3.8846694078378853E-2</v>
      </c>
      <c r="AQ436" s="215" cm="1">
        <f t="array" aca="1" ref="AQ436" ca="1">IFERROR(INDEX(General!R$33:R$34,$AB436)
*AJ436,0)</f>
        <v>0</v>
      </c>
      <c r="AR436" s="215" cm="1">
        <f t="array" aca="1" ref="AR436" ca="1">IFERROR(INDEX(General!S$33:S$34,$AB436)
*AK436,0)</f>
        <v>0</v>
      </c>
      <c r="AS436" s="155">
        <f t="shared" ca="1" si="306"/>
        <v>1.6876730427384594</v>
      </c>
      <c r="AT436" s="165"/>
      <c r="AU436" s="215">
        <f ca="1">IF($AE436=FALSE,AN436*Overheads!$R$24*$V436,
IFERROR(Overheads!$O$49*$V436*AN436,0)
+IFERROR(Overheads!Q$59*$V436*(AN436/Overheads!Q$68),0))</f>
        <v>3.6878677923531653E-2</v>
      </c>
      <c r="AV436" s="215">
        <f ca="1">IF($AE436=FALSE,AO436*Overheads!$R$24*$V436,
IFERROR(Overheads!$O$49*$V436*AO436,0)
+IFERROR(Overheads!R$59*$V436*(AO436/Overheads!R$68),0))</f>
        <v>0.16536386505095491</v>
      </c>
      <c r="AW436" s="215">
        <f ca="1">IF($AE436=FALSE,AP436*Overheads!$R$24*$V436,
IFERROR(Overheads!$O$49*$V436*AP436,0)
+IFERROR(Overheads!S$59*$V436*(AP436/Overheads!S$68),0))</f>
        <v>5.051668792758297E-3</v>
      </c>
      <c r="AX436" s="215">
        <f ca="1">IF($AE436=FALSE,AQ436*Overheads!$R$24*$V436,
IFERROR(Overheads!$O$49*$V436*AQ436,0)
+IFERROR(Overheads!T$59*$V436*(AQ436/Overheads!T$68),0))</f>
        <v>0</v>
      </c>
      <c r="AY436" s="215">
        <f ca="1">IF($AE436=FALSE,AR436*Overheads!$R$24*$V436,
IFERROR(Overheads!$O$49*$V436*AR436,0)
+IFERROR(Overheads!U$59*$V436*(AR436/Overheads!U$68),0))</f>
        <v>0</v>
      </c>
      <c r="AZ436" s="155">
        <f t="shared" ca="1" si="307"/>
        <v>0.20729421176724486</v>
      </c>
      <c r="BA436" s="165"/>
      <c r="BB436" s="215">
        <f ca="1">IF($AE436=FALSE,AN436*Overheads!$S$25,
IFERROR(Overheads!$O$50*AN436,0)
+IFERROR(Overheads!Q$60*(AN436/Overheads!Q$66),0))</f>
        <v>4.9496185084768347E-3</v>
      </c>
      <c r="BC436" s="215">
        <f ca="1">IF($AE436=FALSE,AO436*Overheads!$S$25,
IFERROR(Overheads!$O$50*AO436,0)
+IFERROR(Overheads!R$60*(AO436/Overheads!R$66),0))</f>
        <v>2.3377531315119247E-2</v>
      </c>
      <c r="BD436" s="215">
        <f ca="1">IF($AE436=FALSE,AP436*Overheads!$S$25,
IFERROR(Overheads!$O$50*AP436,0)
+IFERROR(Overheads!S$60*(AP436/Overheads!S$66),0))</f>
        <v>7.1297802578168079E-4</v>
      </c>
      <c r="BE436" s="215">
        <f ca="1">IF($AE436=FALSE,AQ436*Overheads!$S$25,
IFERROR(Overheads!$O$50*AQ436,0)
+IFERROR(Overheads!T$60*(AQ436/Overheads!T$66),0))</f>
        <v>0</v>
      </c>
      <c r="BF436" s="215">
        <f ca="1">IF($AE436=FALSE,AR436*Overheads!$S$25,
IFERROR(Overheads!$O$50*AR436,0)
+IFERROR(Overheads!U$60*(AR436/Overheads!U$66),0))</f>
        <v>0</v>
      </c>
      <c r="BG436" s="155">
        <f t="shared" ca="1" si="308"/>
        <v>2.9040127849377765E-2</v>
      </c>
      <c r="BH436" s="165"/>
      <c r="BI436" s="215">
        <f t="shared" ca="1" si="309"/>
        <v>0.30512255629657631</v>
      </c>
      <c r="BJ436" s="215">
        <f t="shared" ca="1" si="275"/>
        <v>1.5742734851615869</v>
      </c>
      <c r="BK436" s="215">
        <f t="shared" ca="1" si="276"/>
        <v>4.461134089691883E-2</v>
      </c>
      <c r="BL436" s="215">
        <f t="shared" ca="1" si="277"/>
        <v>0</v>
      </c>
      <c r="BM436" s="215">
        <f t="shared" ca="1" si="278"/>
        <v>0</v>
      </c>
      <c r="BN436" s="155">
        <f t="shared" ca="1" si="310"/>
        <v>1.9240073823550821</v>
      </c>
      <c r="BO436" s="165"/>
      <c r="BP436" s="187" cm="1">
        <f t="array" ref="BP436">IFERROR(IF($X436=$X435,BP435,INDEX(Forecast_Capex_Input!AC$12:AC$286,$X436)),0)</f>
        <v>0</v>
      </c>
      <c r="BQ436" s="187" cm="1">
        <f t="array" ref="BQ436">IFERROR(IF($X436=$X435,BQ435,INDEX(Forecast_Capex_Input!AD$12:AD$286,$X436)),0)</f>
        <v>0</v>
      </c>
      <c r="BR436" s="187" cm="1">
        <f t="array" ref="BR436">IFERROR(IF($X436=$X435,BR435,INDEX(Forecast_Capex_Input!AE$12:AE$286,$X436)),0)</f>
        <v>1</v>
      </c>
      <c r="BS436" s="187" cm="1">
        <f t="array" ref="BS436">IFERROR(IF($X436=$X435,BS435,INDEX(Forecast_Capex_Input!AF$12:AF$286,$X436)),0)</f>
        <v>0</v>
      </c>
      <c r="BT436" s="187" cm="1">
        <f t="array" ref="BT436">IFERROR(IF($X436=$X435,BT435,INDEX(Forecast_Capex_Input!AG$12:AG$286,$X436)),0)</f>
        <v>0</v>
      </c>
      <c r="BU436" s="165"/>
      <c r="BV436" s="215">
        <f t="shared" si="279"/>
        <v>0</v>
      </c>
      <c r="BW436" s="215">
        <f t="shared" si="280"/>
        <v>0</v>
      </c>
      <c r="BX436" s="215">
        <f t="shared" si="281"/>
        <v>1.6876730427384594</v>
      </c>
      <c r="BY436" s="215">
        <f t="shared" si="282"/>
        <v>0</v>
      </c>
      <c r="BZ436" s="215">
        <f t="shared" si="283"/>
        <v>0</v>
      </c>
      <c r="CA436" s="155">
        <f t="shared" si="311"/>
        <v>1.6876730427384594</v>
      </c>
      <c r="CB436" s="165"/>
      <c r="CC436" s="215">
        <f t="shared" ca="1" si="284"/>
        <v>0</v>
      </c>
      <c r="CD436" s="215">
        <f t="shared" ca="1" si="285"/>
        <v>0</v>
      </c>
      <c r="CE436" s="215">
        <f t="shared" ca="1" si="286"/>
        <v>1.6876730427384594</v>
      </c>
      <c r="CF436" s="215">
        <f t="shared" ca="1" si="287"/>
        <v>0</v>
      </c>
      <c r="CG436" s="215">
        <f t="shared" ca="1" si="288"/>
        <v>0</v>
      </c>
      <c r="CH436" s="155">
        <f t="shared" ca="1" si="312"/>
        <v>1.6876730427384594</v>
      </c>
      <c r="CI436" s="165"/>
      <c r="CJ436" s="215">
        <f t="shared" ca="1" si="289"/>
        <v>0</v>
      </c>
      <c r="CK436" s="215">
        <f t="shared" ca="1" si="290"/>
        <v>0</v>
      </c>
      <c r="CL436" s="215">
        <f t="shared" ca="1" si="291"/>
        <v>0.20729421176724486</v>
      </c>
      <c r="CM436" s="215">
        <f t="shared" ca="1" si="292"/>
        <v>0</v>
      </c>
      <c r="CN436" s="215">
        <f t="shared" ca="1" si="293"/>
        <v>0</v>
      </c>
      <c r="CO436" s="155">
        <f t="shared" ca="1" si="313"/>
        <v>0.20729421176724486</v>
      </c>
      <c r="CP436" s="165"/>
      <c r="CQ436" s="223">
        <f t="shared" ca="1" si="294"/>
        <v>0</v>
      </c>
      <c r="CR436" s="223">
        <f t="shared" ca="1" si="295"/>
        <v>0</v>
      </c>
      <c r="CS436" s="223">
        <f t="shared" ca="1" si="296"/>
        <v>2.9040127849377765E-2</v>
      </c>
      <c r="CT436" s="223">
        <f t="shared" ca="1" si="297"/>
        <v>0</v>
      </c>
      <c r="CU436" s="223">
        <f t="shared" ca="1" si="298"/>
        <v>0</v>
      </c>
      <c r="CV436" s="155">
        <f t="shared" ca="1" si="314"/>
        <v>2.9040127849377765E-2</v>
      </c>
      <c r="CW436" s="165"/>
      <c r="CX436" s="215">
        <f t="shared" ca="1" si="315"/>
        <v>0</v>
      </c>
      <c r="CY436" s="215">
        <f t="shared" ca="1" si="299"/>
        <v>0</v>
      </c>
      <c r="CZ436" s="215">
        <f t="shared" ca="1" si="300"/>
        <v>1.9240073823550821</v>
      </c>
      <c r="DA436" s="215">
        <f t="shared" ca="1" si="301"/>
        <v>0</v>
      </c>
      <c r="DB436" s="215">
        <f t="shared" ca="1" si="302"/>
        <v>0</v>
      </c>
      <c r="DC436" s="155">
        <f t="shared" ca="1" si="316"/>
        <v>1.9240073823550821</v>
      </c>
      <c r="DD436" s="165"/>
      <c r="DE436" s="188" t="b" cm="1">
        <f t="array" aca="1" ref="DE436" ca="1">OR($G436=Forecast_Capex_Input!$BF$8:$BF$10)</f>
        <v>0</v>
      </c>
      <c r="DF436" s="188" cm="1">
        <f t="array" aca="1" ref="DF436" ca="1">IFERROR(INDEX(Forecast_Capex_Input!BG$12:BG$286,$X436)
*(INDEX(Forecast_Capex_Input!$H$12:$H$286,$X436)=Repex),0)
*$DE436</f>
        <v>0</v>
      </c>
      <c r="DG436" s="188" cm="1">
        <f t="array" aca="1" ref="DG436" ca="1">IFERROR(INDEX(Forecast_Capex_Input!BH$12:BH$286,$X436)
*(INDEX(Forecast_Capex_Input!$H$12:$H$286,$X436)=Repex),0)
*$DE436</f>
        <v>0</v>
      </c>
      <c r="DH436" s="188" cm="1">
        <f t="array" aca="1" ref="DH436" ca="1">IFERROR(INDEX(Forecast_Capex_Input!BI$12:BI$286,$X436)
*(INDEX(Forecast_Capex_Input!$H$12:$H$286,$X436)=Repex),0)
*$DE436</f>
        <v>0</v>
      </c>
      <c r="DI436" s="188" cm="1">
        <f t="array" aca="1" ref="DI436" ca="1">IFERROR(INDEX(Forecast_Capex_Input!BJ$12:BJ$286,$X436)
*(INDEX(Forecast_Capex_Input!$H$12:$H$286,$X436)=Repex),0)
*$DE436</f>
        <v>0</v>
      </c>
      <c r="DJ436" s="188" cm="1">
        <f t="array" aca="1" ref="DJ436" ca="1">IFERROR(INDEX(Forecast_Capex_Input!BK$12:BK$286,$X436)
*(INDEX(Forecast_Capex_Input!$H$12:$H$286,$X436)=Repex),0)
*$DE436</f>
        <v>0</v>
      </c>
      <c r="DK436" s="188" cm="1">
        <f t="array" aca="1" ref="DK436" ca="1">IFERROR(INDEX(Forecast_Capex_Input!BL$12:BL$286,$X436)
*(INDEX(Forecast_Capex_Input!$H$12:$H$286,$X436)=Repex),0)
*$DE436</f>
        <v>0</v>
      </c>
      <c r="DL436" s="165"/>
      <c r="DM436" s="188" t="b" cm="1">
        <f t="array" aca="1" ref="DM436" ca="1">OR($G436=Forecast_Capex_Input!$BN$8:$BN$9)</f>
        <v>0</v>
      </c>
      <c r="DN436" s="188" cm="1">
        <f t="array" aca="1" ref="DN436" ca="1">IFERROR(INDEX(Forecast_Capex_Input!BO$12:BO$286,$X436)
*(INDEX(Forecast_Capex_Input!$H$12:$H$286,$X436)=Repex),0)
*$DM436</f>
        <v>0</v>
      </c>
      <c r="DO436" s="188" cm="1">
        <f t="array" aca="1" ref="DO436" ca="1">IFERROR(INDEX(Forecast_Capex_Input!BP$12:BP$286,$X436)
*(INDEX(Forecast_Capex_Input!$H$12:$H$286,$X436)=Repex),0)
*$DM436</f>
        <v>0</v>
      </c>
      <c r="DP436" s="188" cm="1">
        <f t="array" aca="1" ref="DP436" ca="1">IFERROR(INDEX(Forecast_Capex_Input!BQ$12:BQ$286,$X436)
*(INDEX(Forecast_Capex_Input!$H$12:$H$286,$X436)=Repex),0)
*$DM436</f>
        <v>0</v>
      </c>
      <c r="DQ436" s="188" cm="1">
        <f t="array" aca="1" ref="DQ436" ca="1">IFERROR(INDEX(Forecast_Capex_Input!BR$12:BR$286,$X436)
*(INDEX(Forecast_Capex_Input!$H$12:$H$286,$X436)=Repex),0)
*$DM436</f>
        <v>0</v>
      </c>
      <c r="DR436" s="188" cm="1">
        <f t="array" aca="1" ref="DR436" ca="1">IFERROR(INDEX(Forecast_Capex_Input!BS$12:BS$286,$X436)
*(INDEX(Forecast_Capex_Input!$H$12:$H$286,$X436)=Repex),0)
*$DM436</f>
        <v>0</v>
      </c>
      <c r="DS436" s="165"/>
      <c r="DT436" s="188" t="b" cm="1">
        <f t="array" aca="1" ref="DT436" ca="1">OR($G436=Forecast_Capex_Input!$BU$8:$BU$10)</f>
        <v>1</v>
      </c>
      <c r="DU436" s="188" cm="1">
        <f t="array" aca="1" ref="DU436" ca="1">IFERROR(INDEX(Forecast_Capex_Input!BV$12:BV$286,$X436)
*(INDEX(Forecast_Capex_Input!$H$12:$H$286,$X436)=Repex),0)
*$DT436</f>
        <v>0</v>
      </c>
      <c r="DV436" s="188" cm="1">
        <f t="array" aca="1" ref="DV436" ca="1">IFERROR(INDEX(Forecast_Capex_Input!BW$12:BW$286,$X436)
*(INDEX(Forecast_Capex_Input!$H$12:$H$286,$X436)=Repex),0)
*$DT436</f>
        <v>0</v>
      </c>
      <c r="DW436" s="188" cm="1">
        <f t="array" aca="1" ref="DW436" ca="1">IFERROR(INDEX(Forecast_Capex_Input!BX$12:BX$286,$X436)
*(INDEX(Forecast_Capex_Input!$H$12:$H$286,$X436)=Repex),0)
*$DT436</f>
        <v>0</v>
      </c>
      <c r="DX436" s="188" cm="1">
        <f t="array" aca="1" ref="DX436" ca="1">IFERROR(INDEX(Forecast_Capex_Input!BY$12:BY$286,$X436)
*(INDEX(Forecast_Capex_Input!$H$12:$H$286,$X436)=Repex),0)
*$DT436</f>
        <v>0</v>
      </c>
      <c r="DY436" s="188" cm="1">
        <f t="array" aca="1" ref="DY436" ca="1">IFERROR(INDEX(Forecast_Capex_Input!BZ$12:BZ$286,$X436)
*(INDEX(Forecast_Capex_Input!$H$12:$H$286,$X436)=Repex),0)
*$DT436</f>
        <v>0</v>
      </c>
      <c r="DZ436" s="188" cm="1">
        <f t="array" aca="1" ref="DZ436" ca="1">IFERROR(INDEX(Forecast_Capex_Input!CA$12:CA$286,$X436)
*(INDEX(Forecast_Capex_Input!$H$12:$H$286,$X436)=Repex),0)
*$DT436</f>
        <v>0</v>
      </c>
      <c r="EA436" s="188" cm="1">
        <f t="array" aca="1" ref="EA436" ca="1">IFERROR(INDEX(Forecast_Capex_Input!CB$12:CB$286,$X436)
*(INDEX(Forecast_Capex_Input!$H$12:$H$286,$X436)=Repex),0)
*$DT436</f>
        <v>0</v>
      </c>
      <c r="EB436" s="188" cm="1">
        <f t="array" aca="1" ref="EB436" ca="1">IFERROR(INDEX(Forecast_Capex_Input!CC$12:CC$286,$X436)
*(INDEX(Forecast_Capex_Input!$H$12:$H$286,$X436)=Repex),0)
*$DT436</f>
        <v>0</v>
      </c>
      <c r="EC436" s="165"/>
      <c r="ED436" s="226">
        <f t="shared" ca="1" si="303"/>
        <v>1.6876730427384594</v>
      </c>
      <c r="EE436" s="174">
        <v>28</v>
      </c>
    </row>
    <row r="437" spans="3:135" x14ac:dyDescent="0.2">
      <c r="C437" s="174">
        <f t="shared" si="304"/>
        <v>427</v>
      </c>
      <c r="D437" s="167" t="str" cm="1">
        <f t="array" ref="D437">IFERROR(INDEX(Forecast_Capex_Input!$D$12:$D$286,$X437),NA)</f>
        <v>Voltage control under light load conditions</v>
      </c>
      <c r="E437" s="172" t="b" cm="1">
        <f t="array" ref="E437">IF($X437=NA,NA,INDEX(Forecast_Capex_Input!$E$12:$E$286,$X437))</f>
        <v>1</v>
      </c>
      <c r="F437" s="167" t="str" cm="1">
        <f t="array" aca="1" ref="F437" ca="1">IFERROR(INDEX(General!$E$25:$E$26,$Y437),NA)</f>
        <v>Labour</v>
      </c>
      <c r="G437" s="167" t="str" cm="1">
        <f t="array" aca="1" ref="G437" ca="1">IFERROR(INDEX(Forecast_Capex_Input!$AI$11:$BB$11,$AA437),NA)</f>
        <v>Substations</v>
      </c>
      <c r="H437" s="189" cm="1">
        <f t="array" aca="1" ref="H437" ca="1">IFERROR(INDEX(Forecast_Capex_Input!$AI$12:$BB$286,$X437,$AA437),NA)</f>
        <v>0.95000000000000007</v>
      </c>
      <c r="I437" s="199" t="str" cm="1">
        <f t="array" ref="I437">IFERROR(INDEX(Forecast_Capex_Input!$F$12:$F$286,$X437),NA)</f>
        <v>Augmentation Expenditure</v>
      </c>
      <c r="J437" s="199" t="str" cm="1">
        <f t="array" ref="J437">IFERROR(INDEX(Forecast_Capex_Input!G$12:G$286,$X437),NA)</f>
        <v>Augmentations</v>
      </c>
      <c r="K437" s="199" t="str" cm="1">
        <f t="array" ref="K437">IFERROR(INDEX(Forecast_Capex_Input!H$12:H$286,$X437),NA)</f>
        <v>Augex</v>
      </c>
      <c r="L437" s="199" t="str" cm="1">
        <f t="array" ref="L437">IFERROR(INDEX(Forecast_Capex_Input!I$12:I$286,$X437),NA)</f>
        <v>Compliance</v>
      </c>
      <c r="M437" s="199" t="str" cm="1">
        <f t="array" ref="M437">IFERROR(INDEX(Forecast_Capex_Input!J$12:J$286,$X437),NA)</f>
        <v>N/A</v>
      </c>
      <c r="N437" s="199" t="str" cm="1">
        <f t="array" ref="N437">IFERROR(INDEX(Forecast_Capex_Input!K$12:K$286,$X437),NA)</f>
        <v>N/A</v>
      </c>
      <c r="O437" s="199" t="str" cm="1">
        <f t="array" ref="O437">IFERROR(INDEX(Forecast_Capex_Input!L$12:L$286,$X437),NA)</f>
        <v>N/A</v>
      </c>
      <c r="P437" s="199" t="str" cm="1">
        <f t="array" ref="P437">IFERROR(INDEX(Forecast_Capex_Input!M$12:M$286,$X437),NA)</f>
        <v>N/A</v>
      </c>
      <c r="Q437" s="172" t="str" cm="1">
        <f t="array" ref="Q437">IFERROR(INDEX(Forecast_Capex_Input!N$12:N$286,$X437),NA)</f>
        <v>No</v>
      </c>
      <c r="R437" s="265" cm="1">
        <f t="array" ref="R437">IFERROR(INDEX(Forecast_Capex_Input!O$12:O$286,$X437),0)</f>
        <v>0</v>
      </c>
      <c r="S437" s="172" t="str" cm="1">
        <f t="array" ref="S437">IFERROR(INDEX(Forecast_Capex_Input!P$12:P$286,$X437),0)</f>
        <v>Energy transition</v>
      </c>
      <c r="T437" s="199" t="str" cm="1">
        <f t="array" aca="1" ref="T437" ca="1">IFERROR(INDEX(General!$K$84:$K$103,$AA437),NA)</f>
        <v>Substations (2018 onwards)</v>
      </c>
      <c r="U437" s="188" cm="1">
        <f t="array" aca="1" ref="U437" ca="1">IFERROR(
IF($F437=General!$E$25,INDEX(Forecast_Capex_Input!S$12:S$286,$X437),
INDEX(Forecast_Capex_Input!T$12:T$286,$X437)),0)</f>
        <v>0.17</v>
      </c>
      <c r="V437" s="222" t="b">
        <f>IFERROR(INDEX(Overheads!$T$19:$T$26,MATCH($I437,Overheads!$E$19:$E$26,0)),FALSE)</f>
        <v>1</v>
      </c>
      <c r="W437" s="165"/>
      <c r="X437" s="174">
        <f>IFERROR(
IF(MATCH($C437,Forecast_Capex_Input!$CI$12:$CI$286,1)+1&gt;MAX(Forecast_Capex_Input!$C$12:$C$286),NA,
MATCH($C437,Forecast_Capex_Input!$CI$12:$CI$286,1)+1),1)</f>
        <v>162</v>
      </c>
      <c r="Y437" s="174" cm="1">
        <f t="array" aca="1" ref="Y437" ca="1">IFERROR(
IF(X436&lt;&gt;X437,1,
IF(COUNTIF(OFFSET(Y436,0,0,-INDEX(Forecast_Capex_Input!$CG$12:$CG$286,$X437)),Y436)=INDEX(Forecast_Capex_Input!$CG$12:$CG$286,$X437),Y436+1,Y436)),NA)</f>
        <v>1</v>
      </c>
      <c r="Z437" s="174" cm="1">
        <f t="array" ref="Z437">IFERROR($C437-IF($X437=1,1,INDEX(Forecast_Capex_Input!$CI$12:$CI$286,$X437-1))+1,NA)</f>
        <v>1</v>
      </c>
      <c r="AA437" s="174" cm="1">
        <f t="array" aca="1" ref="AA437" ca="1">IFERROR(IF(Y437=1,
INDEX(Forecast_Capex_Input!$AI$10:$BB$10,SMALL(IF(INDEX(Forecast_Capex_Input!$AI$12:$BB$286,$X437,0)&gt;0,COLUMN(Forecast_Capex_Input!$AI$10:$BB$10)-COLUMN(Forecast_Capex_Input!$AI$12)+1),ROWS(OFFSET(AA436,0,0,-$Z437)))),
OFFSET(AA436,-INDEX(Forecast_Capex_Input!$CG$12:$CG$286,$X437)+1,0)),NA)</f>
        <v>3</v>
      </c>
      <c r="AB437" s="174">
        <f t="shared" ca="1" si="273"/>
        <v>1</v>
      </c>
      <c r="AC437" s="222" t="b">
        <f t="shared" si="305"/>
        <v>0</v>
      </c>
      <c r="AD437" s="220" t="b">
        <v>0</v>
      </c>
      <c r="AE437" s="222" t="b">
        <f t="shared" si="274"/>
        <v>1</v>
      </c>
      <c r="AF437" s="165"/>
      <c r="AG437" s="215">
        <v>0.44528150320883941</v>
      </c>
      <c r="AH437" s="215">
        <v>0.32398067992091412</v>
      </c>
      <c r="AI437" s="215">
        <v>0</v>
      </c>
      <c r="AJ437" s="215">
        <v>0</v>
      </c>
      <c r="AK437" s="215">
        <v>0</v>
      </c>
      <c r="AL437" s="155">
        <v>0.76926218312975347</v>
      </c>
      <c r="AM437" s="165"/>
      <c r="AN437" s="215" cm="1">
        <f t="array" aca="1" ref="AN437" ca="1">IFERROR(INDEX(General!O$33:O$34,$AB437)
*AG437,0)</f>
        <v>0.44455955291670674</v>
      </c>
      <c r="AO437" s="215" cm="1">
        <f t="array" aca="1" ref="AO437" ca="1">IFERROR(INDEX(General!P$33:P$34,$AB437)
*AH437,0)</f>
        <v>0.32592926914194387</v>
      </c>
      <c r="AP437" s="215" cm="1">
        <f t="array" aca="1" ref="AP437" ca="1">IFERROR(INDEX(General!Q$33:Q$34,$AB437)
*AI437,0)</f>
        <v>0</v>
      </c>
      <c r="AQ437" s="215" cm="1">
        <f t="array" aca="1" ref="AQ437" ca="1">IFERROR(INDEX(General!R$33:R$34,$AB437)
*AJ437,0)</f>
        <v>0</v>
      </c>
      <c r="AR437" s="215" cm="1">
        <f t="array" aca="1" ref="AR437" ca="1">IFERROR(INDEX(General!S$33:S$34,$AB437)
*AK437,0)</f>
        <v>0</v>
      </c>
      <c r="AS437" s="155">
        <f t="shared" ca="1" si="306"/>
        <v>0.77048882205865055</v>
      </c>
      <c r="AT437" s="165"/>
      <c r="AU437" s="215">
        <f ca="1">IF($AE437=FALSE,AN437*Overheads!$R$24*$V437,
IFERROR(Overheads!$O$49*$V437*AN437,0)
+IFERROR(Overheads!Q$59*$V437*(AN437/Overheads!Q$68),0))</f>
        <v>6.2267854142652138E-2</v>
      </c>
      <c r="AV437" s="215">
        <f ca="1">IF($AE437=FALSE,AO437*Overheads!$R$24*$V437,
IFERROR(Overheads!$O$49*$V437*AO437,0)
+IFERROR(Overheads!R$59*$V437*(AO437/Overheads!R$68),0))</f>
        <v>3.8899801826603006E-2</v>
      </c>
      <c r="AW437" s="215">
        <f ca="1">IF($AE437=FALSE,AP437*Overheads!$R$24*$V437,
IFERROR(Overheads!$O$49*$V437*AP437,0)
+IFERROR(Overheads!S$59*$V437*(AP437/Overheads!S$68),0))</f>
        <v>0</v>
      </c>
      <c r="AX437" s="215">
        <f ca="1">IF($AE437=FALSE,AQ437*Overheads!$R$24*$V437,
IFERROR(Overheads!$O$49*$V437*AQ437,0)
+IFERROR(Overheads!T$59*$V437*(AQ437/Overheads!T$68),0))</f>
        <v>0</v>
      </c>
      <c r="AY437" s="215">
        <f ca="1">IF($AE437=FALSE,AR437*Overheads!$R$24*$V437,
IFERROR(Overheads!$O$49*$V437*AR437,0)
+IFERROR(Overheads!U$59*$V437*(AR437/Overheads!U$68),0))</f>
        <v>0</v>
      </c>
      <c r="AZ437" s="155">
        <f t="shared" ca="1" si="307"/>
        <v>0.10116765596925514</v>
      </c>
      <c r="BA437" s="165"/>
      <c r="BB437" s="215">
        <f ca="1">IF($AE437=FALSE,AN437*Overheads!$S$25,
IFERROR(Overheads!$O$50*AN437,0)
+IFERROR(Overheads!Q$60*(AN437/Overheads!Q$66),0))</f>
        <v>8.3571901353586327E-3</v>
      </c>
      <c r="BC437" s="215">
        <f ca="1">IF($AE437=FALSE,AO437*Overheads!$S$25,
IFERROR(Overheads!$O$50*AO437,0)
+IFERROR(Overheads!R$60*(AO437/Overheads!R$66),0))</f>
        <v>5.4992747966620733E-3</v>
      </c>
      <c r="BD437" s="215">
        <f ca="1">IF($AE437=FALSE,AP437*Overheads!$S$25,
IFERROR(Overheads!$O$50*AP437,0)
+IFERROR(Overheads!S$60*(AP437/Overheads!S$66),0))</f>
        <v>0</v>
      </c>
      <c r="BE437" s="215">
        <f ca="1">IF($AE437=FALSE,AQ437*Overheads!$S$25,
IFERROR(Overheads!$O$50*AQ437,0)
+IFERROR(Overheads!T$60*(AQ437/Overheads!T$66),0))</f>
        <v>0</v>
      </c>
      <c r="BF437" s="215">
        <f ca="1">IF($AE437=FALSE,AR437*Overheads!$S$25,
IFERROR(Overheads!$O$50*AR437,0)
+IFERROR(Overheads!U$60*(AR437/Overheads!U$66),0))</f>
        <v>0</v>
      </c>
      <c r="BG437" s="155">
        <f t="shared" ca="1" si="308"/>
        <v>1.3856464932020706E-2</v>
      </c>
      <c r="BH437" s="165"/>
      <c r="BI437" s="215">
        <f t="shared" ca="1" si="309"/>
        <v>0.51518459719471754</v>
      </c>
      <c r="BJ437" s="215">
        <f t="shared" ca="1" si="275"/>
        <v>0.37032834576520895</v>
      </c>
      <c r="BK437" s="215">
        <f t="shared" ca="1" si="276"/>
        <v>0</v>
      </c>
      <c r="BL437" s="215">
        <f t="shared" ca="1" si="277"/>
        <v>0</v>
      </c>
      <c r="BM437" s="215">
        <f t="shared" ca="1" si="278"/>
        <v>0</v>
      </c>
      <c r="BN437" s="155">
        <f t="shared" ca="1" si="310"/>
        <v>0.88551294295992644</v>
      </c>
      <c r="BO437" s="165"/>
      <c r="BP437" s="187" cm="1">
        <f t="array" ref="BP437">IFERROR(IF($X437=$X436,BP436,INDEX(Forecast_Capex_Input!AC$12:AC$286,$X437)),0)</f>
        <v>0</v>
      </c>
      <c r="BQ437" s="187" cm="1">
        <f t="array" ref="BQ437">IFERROR(IF($X437=$X436,BQ436,INDEX(Forecast_Capex_Input!AD$12:AD$286,$X437)),0)</f>
        <v>1</v>
      </c>
      <c r="BR437" s="187" cm="1">
        <f t="array" ref="BR437">IFERROR(IF($X437=$X436,BR436,INDEX(Forecast_Capex_Input!AE$12:AE$286,$X437)),0)</f>
        <v>0</v>
      </c>
      <c r="BS437" s="187" cm="1">
        <f t="array" ref="BS437">IFERROR(IF($X437=$X436,BS436,INDEX(Forecast_Capex_Input!AF$12:AF$286,$X437)),0)</f>
        <v>0</v>
      </c>
      <c r="BT437" s="187" cm="1">
        <f t="array" ref="BT437">IFERROR(IF($X437=$X436,BT436,INDEX(Forecast_Capex_Input!AG$12:AG$286,$X437)),0)</f>
        <v>0</v>
      </c>
      <c r="BU437" s="165"/>
      <c r="BV437" s="215">
        <f t="shared" si="279"/>
        <v>0</v>
      </c>
      <c r="BW437" s="215">
        <f t="shared" si="280"/>
        <v>0.76926218312975347</v>
      </c>
      <c r="BX437" s="215">
        <f t="shared" si="281"/>
        <v>0</v>
      </c>
      <c r="BY437" s="215">
        <f t="shared" si="282"/>
        <v>0</v>
      </c>
      <c r="BZ437" s="215">
        <f t="shared" si="283"/>
        <v>0</v>
      </c>
      <c r="CA437" s="155">
        <f t="shared" si="311"/>
        <v>0.76926218312975347</v>
      </c>
      <c r="CB437" s="165"/>
      <c r="CC437" s="215">
        <f t="shared" ca="1" si="284"/>
        <v>0</v>
      </c>
      <c r="CD437" s="215">
        <f t="shared" ca="1" si="285"/>
        <v>0.77048882205865055</v>
      </c>
      <c r="CE437" s="215">
        <f t="shared" ca="1" si="286"/>
        <v>0</v>
      </c>
      <c r="CF437" s="215">
        <f t="shared" ca="1" si="287"/>
        <v>0</v>
      </c>
      <c r="CG437" s="215">
        <f t="shared" ca="1" si="288"/>
        <v>0</v>
      </c>
      <c r="CH437" s="155">
        <f t="shared" ca="1" si="312"/>
        <v>0.77048882205865055</v>
      </c>
      <c r="CI437" s="165"/>
      <c r="CJ437" s="215">
        <f t="shared" ca="1" si="289"/>
        <v>0</v>
      </c>
      <c r="CK437" s="215">
        <f t="shared" ca="1" si="290"/>
        <v>0.10116765596925514</v>
      </c>
      <c r="CL437" s="215">
        <f t="shared" ca="1" si="291"/>
        <v>0</v>
      </c>
      <c r="CM437" s="215">
        <f t="shared" ca="1" si="292"/>
        <v>0</v>
      </c>
      <c r="CN437" s="215">
        <f t="shared" ca="1" si="293"/>
        <v>0</v>
      </c>
      <c r="CO437" s="155">
        <f t="shared" ca="1" si="313"/>
        <v>0.10116765596925514</v>
      </c>
      <c r="CP437" s="165"/>
      <c r="CQ437" s="223">
        <f t="shared" ca="1" si="294"/>
        <v>0</v>
      </c>
      <c r="CR437" s="223">
        <f t="shared" ca="1" si="295"/>
        <v>1.3856464932020706E-2</v>
      </c>
      <c r="CS437" s="223">
        <f t="shared" ca="1" si="296"/>
        <v>0</v>
      </c>
      <c r="CT437" s="223">
        <f t="shared" ca="1" si="297"/>
        <v>0</v>
      </c>
      <c r="CU437" s="223">
        <f t="shared" ca="1" si="298"/>
        <v>0</v>
      </c>
      <c r="CV437" s="155">
        <f t="shared" ca="1" si="314"/>
        <v>1.3856464932020706E-2</v>
      </c>
      <c r="CW437" s="165"/>
      <c r="CX437" s="215">
        <f t="shared" ca="1" si="315"/>
        <v>0</v>
      </c>
      <c r="CY437" s="215">
        <f t="shared" ca="1" si="299"/>
        <v>0.88551294295992644</v>
      </c>
      <c r="CZ437" s="215">
        <f t="shared" ca="1" si="300"/>
        <v>0</v>
      </c>
      <c r="DA437" s="215">
        <f t="shared" ca="1" si="301"/>
        <v>0</v>
      </c>
      <c r="DB437" s="215">
        <f t="shared" ca="1" si="302"/>
        <v>0</v>
      </c>
      <c r="DC437" s="155">
        <f t="shared" ca="1" si="316"/>
        <v>0.88551294295992644</v>
      </c>
      <c r="DD437" s="165"/>
      <c r="DE437" s="188" t="b" cm="1">
        <f t="array" aca="1" ref="DE437" ca="1">OR($G437=Forecast_Capex_Input!$BF$8:$BF$10)</f>
        <v>0</v>
      </c>
      <c r="DF437" s="188" cm="1">
        <f t="array" aca="1" ref="DF437" ca="1">IFERROR(INDEX(Forecast_Capex_Input!BG$12:BG$286,$X437)
*(INDEX(Forecast_Capex_Input!$H$12:$H$286,$X437)=Repex),0)
*$DE437</f>
        <v>0</v>
      </c>
      <c r="DG437" s="188" cm="1">
        <f t="array" aca="1" ref="DG437" ca="1">IFERROR(INDEX(Forecast_Capex_Input!BH$12:BH$286,$X437)
*(INDEX(Forecast_Capex_Input!$H$12:$H$286,$X437)=Repex),0)
*$DE437</f>
        <v>0</v>
      </c>
      <c r="DH437" s="188" cm="1">
        <f t="array" aca="1" ref="DH437" ca="1">IFERROR(INDEX(Forecast_Capex_Input!BI$12:BI$286,$X437)
*(INDEX(Forecast_Capex_Input!$H$12:$H$286,$X437)=Repex),0)
*$DE437</f>
        <v>0</v>
      </c>
      <c r="DI437" s="188" cm="1">
        <f t="array" aca="1" ref="DI437" ca="1">IFERROR(INDEX(Forecast_Capex_Input!BJ$12:BJ$286,$X437)
*(INDEX(Forecast_Capex_Input!$H$12:$H$286,$X437)=Repex),0)
*$DE437</f>
        <v>0</v>
      </c>
      <c r="DJ437" s="188" cm="1">
        <f t="array" aca="1" ref="DJ437" ca="1">IFERROR(INDEX(Forecast_Capex_Input!BK$12:BK$286,$X437)
*(INDEX(Forecast_Capex_Input!$H$12:$H$286,$X437)=Repex),0)
*$DE437</f>
        <v>0</v>
      </c>
      <c r="DK437" s="188" cm="1">
        <f t="array" aca="1" ref="DK437" ca="1">IFERROR(INDEX(Forecast_Capex_Input!BL$12:BL$286,$X437)
*(INDEX(Forecast_Capex_Input!$H$12:$H$286,$X437)=Repex),0)
*$DE437</f>
        <v>0</v>
      </c>
      <c r="DL437" s="165"/>
      <c r="DM437" s="188" t="b" cm="1">
        <f t="array" aca="1" ref="DM437" ca="1">OR($G437=Forecast_Capex_Input!$BN$8:$BN$9)</f>
        <v>1</v>
      </c>
      <c r="DN437" s="188" cm="1">
        <f t="array" aca="1" ref="DN437" ca="1">IFERROR(INDEX(Forecast_Capex_Input!BO$12:BO$286,$X437)
*(INDEX(Forecast_Capex_Input!$H$12:$H$286,$X437)=Repex),0)
*$DM437</f>
        <v>0</v>
      </c>
      <c r="DO437" s="188" cm="1">
        <f t="array" aca="1" ref="DO437" ca="1">IFERROR(INDEX(Forecast_Capex_Input!BP$12:BP$286,$X437)
*(INDEX(Forecast_Capex_Input!$H$12:$H$286,$X437)=Repex),0)
*$DM437</f>
        <v>0</v>
      </c>
      <c r="DP437" s="188" cm="1">
        <f t="array" aca="1" ref="DP437" ca="1">IFERROR(INDEX(Forecast_Capex_Input!BQ$12:BQ$286,$X437)
*(INDEX(Forecast_Capex_Input!$H$12:$H$286,$X437)=Repex),0)
*$DM437</f>
        <v>0</v>
      </c>
      <c r="DQ437" s="188" cm="1">
        <f t="array" aca="1" ref="DQ437" ca="1">IFERROR(INDEX(Forecast_Capex_Input!BR$12:BR$286,$X437)
*(INDEX(Forecast_Capex_Input!$H$12:$H$286,$X437)=Repex),0)
*$DM437</f>
        <v>0</v>
      </c>
      <c r="DR437" s="188" cm="1">
        <f t="array" aca="1" ref="DR437" ca="1">IFERROR(INDEX(Forecast_Capex_Input!BS$12:BS$286,$X437)
*(INDEX(Forecast_Capex_Input!$H$12:$H$286,$X437)=Repex),0)
*$DM437</f>
        <v>0</v>
      </c>
      <c r="DS437" s="165"/>
      <c r="DT437" s="188" t="b" cm="1">
        <f t="array" aca="1" ref="DT437" ca="1">OR($G437=Forecast_Capex_Input!$BU$8:$BU$10)</f>
        <v>0</v>
      </c>
      <c r="DU437" s="188" cm="1">
        <f t="array" aca="1" ref="DU437" ca="1">IFERROR(INDEX(Forecast_Capex_Input!BV$12:BV$286,$X437)
*(INDEX(Forecast_Capex_Input!$H$12:$H$286,$X437)=Repex),0)
*$DT437</f>
        <v>0</v>
      </c>
      <c r="DV437" s="188" cm="1">
        <f t="array" aca="1" ref="DV437" ca="1">IFERROR(INDEX(Forecast_Capex_Input!BW$12:BW$286,$X437)
*(INDEX(Forecast_Capex_Input!$H$12:$H$286,$X437)=Repex),0)
*$DT437</f>
        <v>0</v>
      </c>
      <c r="DW437" s="188" cm="1">
        <f t="array" aca="1" ref="DW437" ca="1">IFERROR(INDEX(Forecast_Capex_Input!BX$12:BX$286,$X437)
*(INDEX(Forecast_Capex_Input!$H$12:$H$286,$X437)=Repex),0)
*$DT437</f>
        <v>0</v>
      </c>
      <c r="DX437" s="188" cm="1">
        <f t="array" aca="1" ref="DX437" ca="1">IFERROR(INDEX(Forecast_Capex_Input!BY$12:BY$286,$X437)
*(INDEX(Forecast_Capex_Input!$H$12:$H$286,$X437)=Repex),0)
*$DT437</f>
        <v>0</v>
      </c>
      <c r="DY437" s="188" cm="1">
        <f t="array" aca="1" ref="DY437" ca="1">IFERROR(INDEX(Forecast_Capex_Input!BZ$12:BZ$286,$X437)
*(INDEX(Forecast_Capex_Input!$H$12:$H$286,$X437)=Repex),0)
*$DT437</f>
        <v>0</v>
      </c>
      <c r="DZ437" s="188" cm="1">
        <f t="array" aca="1" ref="DZ437" ca="1">IFERROR(INDEX(Forecast_Capex_Input!CA$12:CA$286,$X437)
*(INDEX(Forecast_Capex_Input!$H$12:$H$286,$X437)=Repex),0)
*$DT437</f>
        <v>0</v>
      </c>
      <c r="EA437" s="188" cm="1">
        <f t="array" aca="1" ref="EA437" ca="1">IFERROR(INDEX(Forecast_Capex_Input!CB$12:CB$286,$X437)
*(INDEX(Forecast_Capex_Input!$H$12:$H$286,$X437)=Repex),0)
*$DT437</f>
        <v>0</v>
      </c>
      <c r="EB437" s="188" cm="1">
        <f t="array" aca="1" ref="EB437" ca="1">IFERROR(INDEX(Forecast_Capex_Input!CC$12:CC$286,$X437)
*(INDEX(Forecast_Capex_Input!$H$12:$H$286,$X437)=Repex),0)
*$DT437</f>
        <v>0</v>
      </c>
      <c r="EC437" s="165"/>
      <c r="ED437" s="226">
        <f t="shared" ca="1" si="303"/>
        <v>0.77048882205865055</v>
      </c>
      <c r="EE437" s="174">
        <v>40</v>
      </c>
    </row>
    <row r="438" spans="3:135" x14ac:dyDescent="0.2">
      <c r="C438" s="174">
        <f t="shared" si="304"/>
        <v>428</v>
      </c>
      <c r="D438" s="167" t="str" cm="1">
        <f t="array" ref="D438">IFERROR(INDEX(Forecast_Capex_Input!$D$12:$D$286,$X438),NA)</f>
        <v>Voltage control under light load conditions</v>
      </c>
      <c r="E438" s="172" t="b" cm="1">
        <f t="array" ref="E438">IF($X438=NA,NA,INDEX(Forecast_Capex_Input!$E$12:$E$286,$X438))</f>
        <v>1</v>
      </c>
      <c r="F438" s="167" t="str" cm="1">
        <f t="array" aca="1" ref="F438" ca="1">IFERROR(INDEX(General!$E$25:$E$26,$Y438),NA)</f>
        <v>Labour</v>
      </c>
      <c r="G438" s="167" t="str" cm="1">
        <f t="array" aca="1" ref="G438" ca="1">IFERROR(INDEX(Forecast_Capex_Input!$AI$11:$BB$11,$AA438),NA)</f>
        <v>Secondary Systems</v>
      </c>
      <c r="H438" s="189" cm="1">
        <f t="array" aca="1" ref="H438" ca="1">IFERROR(INDEX(Forecast_Capex_Input!$AI$12:$BB$286,$X438,$AA438),NA)</f>
        <v>0.05</v>
      </c>
      <c r="I438" s="199" t="str" cm="1">
        <f t="array" ref="I438">IFERROR(INDEX(Forecast_Capex_Input!$F$12:$F$286,$X438),NA)</f>
        <v>Augmentation Expenditure</v>
      </c>
      <c r="J438" s="199" t="str" cm="1">
        <f t="array" ref="J438">IFERROR(INDEX(Forecast_Capex_Input!G$12:G$286,$X438),NA)</f>
        <v>Augmentations</v>
      </c>
      <c r="K438" s="199" t="str" cm="1">
        <f t="array" ref="K438">IFERROR(INDEX(Forecast_Capex_Input!H$12:H$286,$X438),NA)</f>
        <v>Augex</v>
      </c>
      <c r="L438" s="199" t="str" cm="1">
        <f t="array" ref="L438">IFERROR(INDEX(Forecast_Capex_Input!I$12:I$286,$X438),NA)</f>
        <v>Compliance</v>
      </c>
      <c r="M438" s="199" t="str" cm="1">
        <f t="array" ref="M438">IFERROR(INDEX(Forecast_Capex_Input!J$12:J$286,$X438),NA)</f>
        <v>N/A</v>
      </c>
      <c r="N438" s="199" t="str" cm="1">
        <f t="array" ref="N438">IFERROR(INDEX(Forecast_Capex_Input!K$12:K$286,$X438),NA)</f>
        <v>N/A</v>
      </c>
      <c r="O438" s="199" t="str" cm="1">
        <f t="array" ref="O438">IFERROR(INDEX(Forecast_Capex_Input!L$12:L$286,$X438),NA)</f>
        <v>N/A</v>
      </c>
      <c r="P438" s="199" t="str" cm="1">
        <f t="array" ref="P438">IFERROR(INDEX(Forecast_Capex_Input!M$12:M$286,$X438),NA)</f>
        <v>N/A</v>
      </c>
      <c r="Q438" s="172" t="str" cm="1">
        <f t="array" ref="Q438">IFERROR(INDEX(Forecast_Capex_Input!N$12:N$286,$X438),NA)</f>
        <v>No</v>
      </c>
      <c r="R438" s="265" cm="1">
        <f t="array" ref="R438">IFERROR(INDEX(Forecast_Capex_Input!O$12:O$286,$X438),0)</f>
        <v>0</v>
      </c>
      <c r="S438" s="172" t="str" cm="1">
        <f t="array" ref="S438">IFERROR(INDEX(Forecast_Capex_Input!P$12:P$286,$X438),0)</f>
        <v>Energy transition</v>
      </c>
      <c r="T438" s="199" t="str" cm="1">
        <f t="array" aca="1" ref="T438" ca="1">IFERROR(INDEX(General!$K$84:$K$103,$AA438),NA)</f>
        <v>Secondary Systems (2018-23)</v>
      </c>
      <c r="U438" s="188" cm="1">
        <f t="array" aca="1" ref="U438" ca="1">IFERROR(
IF($F438=General!$E$25,INDEX(Forecast_Capex_Input!S$12:S$286,$X438),
INDEX(Forecast_Capex_Input!T$12:T$286,$X438)),0)</f>
        <v>0.17</v>
      </c>
      <c r="V438" s="222" t="b">
        <f>IFERROR(INDEX(Overheads!$T$19:$T$26,MATCH($I438,Overheads!$E$19:$E$26,0)),FALSE)</f>
        <v>1</v>
      </c>
      <c r="W438" s="165"/>
      <c r="X438" s="174">
        <f>IFERROR(
IF(MATCH($C438,Forecast_Capex_Input!$CI$12:$CI$286,1)+1&gt;MAX(Forecast_Capex_Input!$C$12:$C$286),NA,
MATCH($C438,Forecast_Capex_Input!$CI$12:$CI$286,1)+1),1)</f>
        <v>162</v>
      </c>
      <c r="Y438" s="174" cm="1">
        <f t="array" aca="1" ref="Y438" ca="1">IFERROR(
IF(X437&lt;&gt;X438,1,
IF(COUNTIF(OFFSET(Y437,0,0,-INDEX(Forecast_Capex_Input!$CG$12:$CG$286,$X438)),Y437)=INDEX(Forecast_Capex_Input!$CG$12:$CG$286,$X438),Y437+1,Y437)),NA)</f>
        <v>1</v>
      </c>
      <c r="Z438" s="174" cm="1">
        <f t="array" ref="Z438">IFERROR($C438-IF($X438=1,1,INDEX(Forecast_Capex_Input!$CI$12:$CI$286,$X438-1))+1,NA)</f>
        <v>2</v>
      </c>
      <c r="AA438" s="174" cm="1">
        <f t="array" aca="1" ref="AA438" ca="1">IFERROR(IF(Y438=1,
INDEX(Forecast_Capex_Input!$AI$10:$BB$10,SMALL(IF(INDEX(Forecast_Capex_Input!$AI$12:$BB$286,$X438,0)&gt;0,COLUMN(Forecast_Capex_Input!$AI$10:$BB$10)-COLUMN(Forecast_Capex_Input!$AI$12)+1),ROWS(OFFSET(AA437,0,0,-$Z438)))),
OFFSET(AA437,-INDEX(Forecast_Capex_Input!$CG$12:$CG$286,$X438)+1,0)),NA)</f>
        <v>4</v>
      </c>
      <c r="AB438" s="174">
        <f t="shared" ca="1" si="273"/>
        <v>1</v>
      </c>
      <c r="AC438" s="222" t="b">
        <f t="shared" si="305"/>
        <v>0</v>
      </c>
      <c r="AD438" s="220" t="b">
        <v>0</v>
      </c>
      <c r="AE438" s="222" t="b">
        <f t="shared" si="274"/>
        <v>1</v>
      </c>
      <c r="AF438" s="165"/>
      <c r="AG438" s="215">
        <v>2.3435868589938916E-2</v>
      </c>
      <c r="AH438" s="215">
        <v>1.7051614732679691E-2</v>
      </c>
      <c r="AI438" s="215">
        <v>0</v>
      </c>
      <c r="AJ438" s="215">
        <v>0</v>
      </c>
      <c r="AK438" s="215">
        <v>0</v>
      </c>
      <c r="AL438" s="155">
        <v>4.0487483322618603E-2</v>
      </c>
      <c r="AM438" s="165"/>
      <c r="AN438" s="215" cm="1">
        <f t="array" aca="1" ref="AN438" ca="1">IFERROR(INDEX(General!O$33:O$34,$AB438)
*AG438,0)</f>
        <v>2.3397871206142458E-2</v>
      </c>
      <c r="AO438" s="215" cm="1">
        <f t="array" aca="1" ref="AO438" ca="1">IFERROR(INDEX(General!P$33:P$34,$AB438)
*AH438,0)</f>
        <v>1.7154172060102307E-2</v>
      </c>
      <c r="AP438" s="215" cm="1">
        <f t="array" aca="1" ref="AP438" ca="1">IFERROR(INDEX(General!Q$33:Q$34,$AB438)
*AI438,0)</f>
        <v>0</v>
      </c>
      <c r="AQ438" s="215" cm="1">
        <f t="array" aca="1" ref="AQ438" ca="1">IFERROR(INDEX(General!R$33:R$34,$AB438)
*AJ438,0)</f>
        <v>0</v>
      </c>
      <c r="AR438" s="215" cm="1">
        <f t="array" aca="1" ref="AR438" ca="1">IFERROR(INDEX(General!S$33:S$34,$AB438)
*AK438,0)</f>
        <v>0</v>
      </c>
      <c r="AS438" s="155">
        <f t="shared" ca="1" si="306"/>
        <v>4.0552043266244765E-2</v>
      </c>
      <c r="AT438" s="165"/>
      <c r="AU438" s="215">
        <f ca="1">IF($AE438=FALSE,AN438*Overheads!$R$24*$V438,
IFERROR(Overheads!$O$49*$V438*AN438,0)
+IFERROR(Overheads!Q$59*$V438*(AN438/Overheads!Q$68),0))</f>
        <v>3.2772554811922169E-3</v>
      </c>
      <c r="AV438" s="215">
        <f ca="1">IF($AE438=FALSE,AO438*Overheads!$R$24*$V438,
IFERROR(Overheads!$O$49*$V438*AO438,0)
+IFERROR(Overheads!R$59*$V438*(AO438/Overheads!R$68),0))</f>
        <v>2.0473579908738427E-3</v>
      </c>
      <c r="AW438" s="215">
        <f ca="1">IF($AE438=FALSE,AP438*Overheads!$R$24*$V438,
IFERROR(Overheads!$O$49*$V438*AP438,0)
+IFERROR(Overheads!S$59*$V438*(AP438/Overheads!S$68),0))</f>
        <v>0</v>
      </c>
      <c r="AX438" s="215">
        <f ca="1">IF($AE438=FALSE,AQ438*Overheads!$R$24*$V438,
IFERROR(Overheads!$O$49*$V438*AQ438,0)
+IFERROR(Overheads!T$59*$V438*(AQ438/Overheads!T$68),0))</f>
        <v>0</v>
      </c>
      <c r="AY438" s="215">
        <f ca="1">IF($AE438=FALSE,AR438*Overheads!$R$24*$V438,
IFERROR(Overheads!$O$49*$V438*AR438,0)
+IFERROR(Overheads!U$59*$V438*(AR438/Overheads!U$68),0))</f>
        <v>0</v>
      </c>
      <c r="AZ438" s="155">
        <f t="shared" ca="1" si="307"/>
        <v>5.3246134720660596E-3</v>
      </c>
      <c r="BA438" s="165"/>
      <c r="BB438" s="215">
        <f ca="1">IF($AE438=FALSE,AN438*Overheads!$S$25,
IFERROR(Overheads!$O$50*AN438,0)
+IFERROR(Overheads!Q$60*(AN438/Overheads!Q$66),0))</f>
        <v>4.3985211238729648E-4</v>
      </c>
      <c r="BC438" s="215">
        <f ca="1">IF($AE438=FALSE,AO438*Overheads!$S$25,
IFERROR(Overheads!$O$50*AO438,0)
+IFERROR(Overheads!R$60*(AO438/Overheads!R$66),0))</f>
        <v>2.894355156137933E-4</v>
      </c>
      <c r="BD438" s="215">
        <f ca="1">IF($AE438=FALSE,AP438*Overheads!$S$25,
IFERROR(Overheads!$O$50*AP438,0)
+IFERROR(Overheads!S$60*(AP438/Overheads!S$66),0))</f>
        <v>0</v>
      </c>
      <c r="BE438" s="215">
        <f ca="1">IF($AE438=FALSE,AQ438*Overheads!$S$25,
IFERROR(Overheads!$O$50*AQ438,0)
+IFERROR(Overheads!T$60*(AQ438/Overheads!T$66),0))</f>
        <v>0</v>
      </c>
      <c r="BF438" s="215">
        <f ca="1">IF($AE438=FALSE,AR438*Overheads!$S$25,
IFERROR(Overheads!$O$50*AR438,0)
+IFERROR(Overheads!U$60*(AR438/Overheads!U$66),0))</f>
        <v>0</v>
      </c>
      <c r="BG438" s="155">
        <f t="shared" ca="1" si="308"/>
        <v>7.2928762800108984E-4</v>
      </c>
      <c r="BH438" s="165"/>
      <c r="BI438" s="215">
        <f t="shared" ca="1" si="309"/>
        <v>2.7114978799721971E-2</v>
      </c>
      <c r="BJ438" s="215">
        <f t="shared" ca="1" si="275"/>
        <v>1.9490965566589941E-2</v>
      </c>
      <c r="BK438" s="215">
        <f t="shared" ca="1" si="276"/>
        <v>0</v>
      </c>
      <c r="BL438" s="215">
        <f t="shared" ca="1" si="277"/>
        <v>0</v>
      </c>
      <c r="BM438" s="215">
        <f t="shared" ca="1" si="278"/>
        <v>0</v>
      </c>
      <c r="BN438" s="155">
        <f t="shared" ca="1" si="310"/>
        <v>4.6605944366311908E-2</v>
      </c>
      <c r="BO438" s="165"/>
      <c r="BP438" s="187" cm="1">
        <f t="array" ref="BP438">IFERROR(IF($X438=$X437,BP437,INDEX(Forecast_Capex_Input!AC$12:AC$286,$X438)),0)</f>
        <v>0</v>
      </c>
      <c r="BQ438" s="187" cm="1">
        <f t="array" ref="BQ438">IFERROR(IF($X438=$X437,BQ437,INDEX(Forecast_Capex_Input!AD$12:AD$286,$X438)),0)</f>
        <v>1</v>
      </c>
      <c r="BR438" s="187" cm="1">
        <f t="array" ref="BR438">IFERROR(IF($X438=$X437,BR437,INDEX(Forecast_Capex_Input!AE$12:AE$286,$X438)),0)</f>
        <v>0</v>
      </c>
      <c r="BS438" s="187" cm="1">
        <f t="array" ref="BS438">IFERROR(IF($X438=$X437,BS437,INDEX(Forecast_Capex_Input!AF$12:AF$286,$X438)),0)</f>
        <v>0</v>
      </c>
      <c r="BT438" s="187" cm="1">
        <f t="array" ref="BT438">IFERROR(IF($X438=$X437,BT437,INDEX(Forecast_Capex_Input!AG$12:AG$286,$X438)),0)</f>
        <v>0</v>
      </c>
      <c r="BU438" s="165"/>
      <c r="BV438" s="215">
        <f t="shared" si="279"/>
        <v>0</v>
      </c>
      <c r="BW438" s="215">
        <f t="shared" si="280"/>
        <v>4.0487483322618603E-2</v>
      </c>
      <c r="BX438" s="215">
        <f t="shared" si="281"/>
        <v>0</v>
      </c>
      <c r="BY438" s="215">
        <f t="shared" si="282"/>
        <v>0</v>
      </c>
      <c r="BZ438" s="215">
        <f t="shared" si="283"/>
        <v>0</v>
      </c>
      <c r="CA438" s="155">
        <f t="shared" si="311"/>
        <v>4.0487483322618603E-2</v>
      </c>
      <c r="CB438" s="165"/>
      <c r="CC438" s="215">
        <f t="shared" ca="1" si="284"/>
        <v>0</v>
      </c>
      <c r="CD438" s="215">
        <f t="shared" ca="1" si="285"/>
        <v>4.0552043266244765E-2</v>
      </c>
      <c r="CE438" s="215">
        <f t="shared" ca="1" si="286"/>
        <v>0</v>
      </c>
      <c r="CF438" s="215">
        <f t="shared" ca="1" si="287"/>
        <v>0</v>
      </c>
      <c r="CG438" s="215">
        <f t="shared" ca="1" si="288"/>
        <v>0</v>
      </c>
      <c r="CH438" s="155">
        <f t="shared" ca="1" si="312"/>
        <v>4.0552043266244765E-2</v>
      </c>
      <c r="CI438" s="165"/>
      <c r="CJ438" s="215">
        <f t="shared" ca="1" si="289"/>
        <v>0</v>
      </c>
      <c r="CK438" s="215">
        <f t="shared" ca="1" si="290"/>
        <v>5.3246134720660596E-3</v>
      </c>
      <c r="CL438" s="215">
        <f t="shared" ca="1" si="291"/>
        <v>0</v>
      </c>
      <c r="CM438" s="215">
        <f t="shared" ca="1" si="292"/>
        <v>0</v>
      </c>
      <c r="CN438" s="215">
        <f t="shared" ca="1" si="293"/>
        <v>0</v>
      </c>
      <c r="CO438" s="155">
        <f t="shared" ca="1" si="313"/>
        <v>5.3246134720660596E-3</v>
      </c>
      <c r="CP438" s="165"/>
      <c r="CQ438" s="223">
        <f t="shared" ca="1" si="294"/>
        <v>0</v>
      </c>
      <c r="CR438" s="223">
        <f t="shared" ca="1" si="295"/>
        <v>7.2928762800108984E-4</v>
      </c>
      <c r="CS438" s="223">
        <f t="shared" ca="1" si="296"/>
        <v>0</v>
      </c>
      <c r="CT438" s="223">
        <f t="shared" ca="1" si="297"/>
        <v>0</v>
      </c>
      <c r="CU438" s="223">
        <f t="shared" ca="1" si="298"/>
        <v>0</v>
      </c>
      <c r="CV438" s="155">
        <f t="shared" ca="1" si="314"/>
        <v>7.2928762800108984E-4</v>
      </c>
      <c r="CW438" s="165"/>
      <c r="CX438" s="215">
        <f t="shared" ca="1" si="315"/>
        <v>0</v>
      </c>
      <c r="CY438" s="215">
        <f t="shared" ca="1" si="299"/>
        <v>4.6605944366311915E-2</v>
      </c>
      <c r="CZ438" s="215">
        <f t="shared" ca="1" si="300"/>
        <v>0</v>
      </c>
      <c r="DA438" s="215">
        <f t="shared" ca="1" si="301"/>
        <v>0</v>
      </c>
      <c r="DB438" s="215">
        <f t="shared" ca="1" si="302"/>
        <v>0</v>
      </c>
      <c r="DC438" s="155">
        <f t="shared" ca="1" si="316"/>
        <v>4.6605944366311915E-2</v>
      </c>
      <c r="DD438" s="165"/>
      <c r="DE438" s="188" t="b" cm="1">
        <f t="array" aca="1" ref="DE438" ca="1">OR($G438=Forecast_Capex_Input!$BF$8:$BF$10)</f>
        <v>0</v>
      </c>
      <c r="DF438" s="188" cm="1">
        <f t="array" aca="1" ref="DF438" ca="1">IFERROR(INDEX(Forecast_Capex_Input!BG$12:BG$286,$X438)
*(INDEX(Forecast_Capex_Input!$H$12:$H$286,$X438)=Repex),0)
*$DE438</f>
        <v>0</v>
      </c>
      <c r="DG438" s="188" cm="1">
        <f t="array" aca="1" ref="DG438" ca="1">IFERROR(INDEX(Forecast_Capex_Input!BH$12:BH$286,$X438)
*(INDEX(Forecast_Capex_Input!$H$12:$H$286,$X438)=Repex),0)
*$DE438</f>
        <v>0</v>
      </c>
      <c r="DH438" s="188" cm="1">
        <f t="array" aca="1" ref="DH438" ca="1">IFERROR(INDEX(Forecast_Capex_Input!BI$12:BI$286,$X438)
*(INDEX(Forecast_Capex_Input!$H$12:$H$286,$X438)=Repex),0)
*$DE438</f>
        <v>0</v>
      </c>
      <c r="DI438" s="188" cm="1">
        <f t="array" aca="1" ref="DI438" ca="1">IFERROR(INDEX(Forecast_Capex_Input!BJ$12:BJ$286,$X438)
*(INDEX(Forecast_Capex_Input!$H$12:$H$286,$X438)=Repex),0)
*$DE438</f>
        <v>0</v>
      </c>
      <c r="DJ438" s="188" cm="1">
        <f t="array" aca="1" ref="DJ438" ca="1">IFERROR(INDEX(Forecast_Capex_Input!BK$12:BK$286,$X438)
*(INDEX(Forecast_Capex_Input!$H$12:$H$286,$X438)=Repex),0)
*$DE438</f>
        <v>0</v>
      </c>
      <c r="DK438" s="188" cm="1">
        <f t="array" aca="1" ref="DK438" ca="1">IFERROR(INDEX(Forecast_Capex_Input!BL$12:BL$286,$X438)
*(INDEX(Forecast_Capex_Input!$H$12:$H$286,$X438)=Repex),0)
*$DE438</f>
        <v>0</v>
      </c>
      <c r="DL438" s="165"/>
      <c r="DM438" s="188" t="b" cm="1">
        <f t="array" aca="1" ref="DM438" ca="1">OR($G438=Forecast_Capex_Input!$BN$8:$BN$9)</f>
        <v>0</v>
      </c>
      <c r="DN438" s="188" cm="1">
        <f t="array" aca="1" ref="DN438" ca="1">IFERROR(INDEX(Forecast_Capex_Input!BO$12:BO$286,$X438)
*(INDEX(Forecast_Capex_Input!$H$12:$H$286,$X438)=Repex),0)
*$DM438</f>
        <v>0</v>
      </c>
      <c r="DO438" s="188" cm="1">
        <f t="array" aca="1" ref="DO438" ca="1">IFERROR(INDEX(Forecast_Capex_Input!BP$12:BP$286,$X438)
*(INDEX(Forecast_Capex_Input!$H$12:$H$286,$X438)=Repex),0)
*$DM438</f>
        <v>0</v>
      </c>
      <c r="DP438" s="188" cm="1">
        <f t="array" aca="1" ref="DP438" ca="1">IFERROR(INDEX(Forecast_Capex_Input!BQ$12:BQ$286,$X438)
*(INDEX(Forecast_Capex_Input!$H$12:$H$286,$X438)=Repex),0)
*$DM438</f>
        <v>0</v>
      </c>
      <c r="DQ438" s="188" cm="1">
        <f t="array" aca="1" ref="DQ438" ca="1">IFERROR(INDEX(Forecast_Capex_Input!BR$12:BR$286,$X438)
*(INDEX(Forecast_Capex_Input!$H$12:$H$286,$X438)=Repex),0)
*$DM438</f>
        <v>0</v>
      </c>
      <c r="DR438" s="188" cm="1">
        <f t="array" aca="1" ref="DR438" ca="1">IFERROR(INDEX(Forecast_Capex_Input!BS$12:BS$286,$X438)
*(INDEX(Forecast_Capex_Input!$H$12:$H$286,$X438)=Repex),0)
*$DM438</f>
        <v>0</v>
      </c>
      <c r="DS438" s="165"/>
      <c r="DT438" s="188" t="b" cm="1">
        <f t="array" aca="1" ref="DT438" ca="1">OR($G438=Forecast_Capex_Input!$BU$8:$BU$10)</f>
        <v>1</v>
      </c>
      <c r="DU438" s="188" cm="1">
        <f t="array" aca="1" ref="DU438" ca="1">IFERROR(INDEX(Forecast_Capex_Input!BV$12:BV$286,$X438)
*(INDEX(Forecast_Capex_Input!$H$12:$H$286,$X438)=Repex),0)
*$DT438</f>
        <v>0</v>
      </c>
      <c r="DV438" s="188" cm="1">
        <f t="array" aca="1" ref="DV438" ca="1">IFERROR(INDEX(Forecast_Capex_Input!BW$12:BW$286,$X438)
*(INDEX(Forecast_Capex_Input!$H$12:$H$286,$X438)=Repex),0)
*$DT438</f>
        <v>0</v>
      </c>
      <c r="DW438" s="188" cm="1">
        <f t="array" aca="1" ref="DW438" ca="1">IFERROR(INDEX(Forecast_Capex_Input!BX$12:BX$286,$X438)
*(INDEX(Forecast_Capex_Input!$H$12:$H$286,$X438)=Repex),0)
*$DT438</f>
        <v>0</v>
      </c>
      <c r="DX438" s="188" cm="1">
        <f t="array" aca="1" ref="DX438" ca="1">IFERROR(INDEX(Forecast_Capex_Input!BY$12:BY$286,$X438)
*(INDEX(Forecast_Capex_Input!$H$12:$H$286,$X438)=Repex),0)
*$DT438</f>
        <v>0</v>
      </c>
      <c r="DY438" s="188" cm="1">
        <f t="array" aca="1" ref="DY438" ca="1">IFERROR(INDEX(Forecast_Capex_Input!BZ$12:BZ$286,$X438)
*(INDEX(Forecast_Capex_Input!$H$12:$H$286,$X438)=Repex),0)
*$DT438</f>
        <v>0</v>
      </c>
      <c r="DZ438" s="188" cm="1">
        <f t="array" aca="1" ref="DZ438" ca="1">IFERROR(INDEX(Forecast_Capex_Input!CA$12:CA$286,$X438)
*(INDEX(Forecast_Capex_Input!$H$12:$H$286,$X438)=Repex),0)
*$DT438</f>
        <v>0</v>
      </c>
      <c r="EA438" s="188" cm="1">
        <f t="array" aca="1" ref="EA438" ca="1">IFERROR(INDEX(Forecast_Capex_Input!CB$12:CB$286,$X438)
*(INDEX(Forecast_Capex_Input!$H$12:$H$286,$X438)=Repex),0)
*$DT438</f>
        <v>0</v>
      </c>
      <c r="EB438" s="188" cm="1">
        <f t="array" aca="1" ref="EB438" ca="1">IFERROR(INDEX(Forecast_Capex_Input!CC$12:CC$286,$X438)
*(INDEX(Forecast_Capex_Input!$H$12:$H$286,$X438)=Repex),0)
*$DT438</f>
        <v>0</v>
      </c>
      <c r="EC438" s="165"/>
      <c r="ED438" s="226">
        <f t="shared" ca="1" si="303"/>
        <v>4.0552043266244765E-2</v>
      </c>
      <c r="EE438" s="174">
        <v>68</v>
      </c>
    </row>
    <row r="439" spans="3:135" x14ac:dyDescent="0.2">
      <c r="C439" s="174">
        <f t="shared" si="304"/>
        <v>429</v>
      </c>
      <c r="D439" s="167" t="str" cm="1">
        <f t="array" ref="D439">IFERROR(INDEX(Forecast_Capex_Input!$D$12:$D$286,$X439),NA)</f>
        <v>Voltage control under light load conditions</v>
      </c>
      <c r="E439" s="172" t="b" cm="1">
        <f t="array" ref="E439">IF($X439=NA,NA,INDEX(Forecast_Capex_Input!$E$12:$E$286,$X439))</f>
        <v>1</v>
      </c>
      <c r="F439" s="167" t="str" cm="1">
        <f t="array" aca="1" ref="F439" ca="1">IFERROR(INDEX(General!$E$25:$E$26,$Y439),NA)</f>
        <v>Non-Labour</v>
      </c>
      <c r="G439" s="167" t="str" cm="1">
        <f t="array" aca="1" ref="G439" ca="1">IFERROR(INDEX(Forecast_Capex_Input!$AI$11:$BB$11,$AA439),NA)</f>
        <v>Substations</v>
      </c>
      <c r="H439" s="189" cm="1">
        <f t="array" aca="1" ref="H439" ca="1">IFERROR(INDEX(Forecast_Capex_Input!$AI$12:$BB$286,$X439,$AA439),NA)</f>
        <v>0.95000000000000007</v>
      </c>
      <c r="I439" s="199" t="str" cm="1">
        <f t="array" ref="I439">IFERROR(INDEX(Forecast_Capex_Input!$F$12:$F$286,$X439),NA)</f>
        <v>Augmentation Expenditure</v>
      </c>
      <c r="J439" s="199" t="str" cm="1">
        <f t="array" ref="J439">IFERROR(INDEX(Forecast_Capex_Input!G$12:G$286,$X439),NA)</f>
        <v>Augmentations</v>
      </c>
      <c r="K439" s="199" t="str" cm="1">
        <f t="array" ref="K439">IFERROR(INDEX(Forecast_Capex_Input!H$12:H$286,$X439),NA)</f>
        <v>Augex</v>
      </c>
      <c r="L439" s="199" t="str" cm="1">
        <f t="array" ref="L439">IFERROR(INDEX(Forecast_Capex_Input!I$12:I$286,$X439),NA)</f>
        <v>Compliance</v>
      </c>
      <c r="M439" s="199" t="str" cm="1">
        <f t="array" ref="M439">IFERROR(INDEX(Forecast_Capex_Input!J$12:J$286,$X439),NA)</f>
        <v>N/A</v>
      </c>
      <c r="N439" s="199" t="str" cm="1">
        <f t="array" ref="N439">IFERROR(INDEX(Forecast_Capex_Input!K$12:K$286,$X439),NA)</f>
        <v>N/A</v>
      </c>
      <c r="O439" s="199" t="str" cm="1">
        <f t="array" ref="O439">IFERROR(INDEX(Forecast_Capex_Input!L$12:L$286,$X439),NA)</f>
        <v>N/A</v>
      </c>
      <c r="P439" s="199" t="str" cm="1">
        <f t="array" ref="P439">IFERROR(INDEX(Forecast_Capex_Input!M$12:M$286,$X439),NA)</f>
        <v>N/A</v>
      </c>
      <c r="Q439" s="172" t="str" cm="1">
        <f t="array" ref="Q439">IFERROR(INDEX(Forecast_Capex_Input!N$12:N$286,$X439),NA)</f>
        <v>No</v>
      </c>
      <c r="R439" s="265" cm="1">
        <f t="array" ref="R439">IFERROR(INDEX(Forecast_Capex_Input!O$12:O$286,$X439),0)</f>
        <v>0</v>
      </c>
      <c r="S439" s="172" t="str" cm="1">
        <f t="array" ref="S439">IFERROR(INDEX(Forecast_Capex_Input!P$12:P$286,$X439),0)</f>
        <v>Energy transition</v>
      </c>
      <c r="T439" s="199" t="str" cm="1">
        <f t="array" aca="1" ref="T439" ca="1">IFERROR(INDEX(General!$K$84:$K$103,$AA439),NA)</f>
        <v>Substations (2018 onwards)</v>
      </c>
      <c r="U439" s="188" cm="1">
        <f t="array" aca="1" ref="U439" ca="1">IFERROR(
IF($F439=General!$E$25,INDEX(Forecast_Capex_Input!S$12:S$286,$X439),
INDEX(Forecast_Capex_Input!T$12:T$286,$X439)),0)</f>
        <v>0.83</v>
      </c>
      <c r="V439" s="222" t="b">
        <f>IFERROR(INDEX(Overheads!$T$19:$T$26,MATCH($I439,Overheads!$E$19:$E$26,0)),FALSE)</f>
        <v>1</v>
      </c>
      <c r="W439" s="165"/>
      <c r="X439" s="174">
        <f>IFERROR(
IF(MATCH($C439,Forecast_Capex_Input!$CI$12:$CI$286,1)+1&gt;MAX(Forecast_Capex_Input!$C$12:$C$286),NA,
MATCH($C439,Forecast_Capex_Input!$CI$12:$CI$286,1)+1),1)</f>
        <v>162</v>
      </c>
      <c r="Y439" s="174" cm="1">
        <f t="array" aca="1" ref="Y439" ca="1">IFERROR(
IF(X438&lt;&gt;X439,1,
IF(COUNTIF(OFFSET(Y438,0,0,-INDEX(Forecast_Capex_Input!$CG$12:$CG$286,$X439)),Y438)=INDEX(Forecast_Capex_Input!$CG$12:$CG$286,$X439),Y438+1,Y438)),NA)</f>
        <v>2</v>
      </c>
      <c r="Z439" s="174" cm="1">
        <f t="array" ref="Z439">IFERROR($C439-IF($X439=1,1,INDEX(Forecast_Capex_Input!$CI$12:$CI$286,$X439-1))+1,NA)</f>
        <v>3</v>
      </c>
      <c r="AA439" s="174" cm="1">
        <f t="array" aca="1" ref="AA439" ca="1">IFERROR(IF(Y439=1,
INDEX(Forecast_Capex_Input!$AI$10:$BB$10,SMALL(IF(INDEX(Forecast_Capex_Input!$AI$12:$BB$286,$X439,0)&gt;0,COLUMN(Forecast_Capex_Input!$AI$10:$BB$10)-COLUMN(Forecast_Capex_Input!$AI$12)+1),ROWS(OFFSET(AA438,0,0,-$Z439)))),
OFFSET(AA438,-INDEX(Forecast_Capex_Input!$CG$12:$CG$286,$X439)+1,0)),NA)</f>
        <v>3</v>
      </c>
      <c r="AB439" s="174">
        <f t="shared" ca="1" si="273"/>
        <v>2</v>
      </c>
      <c r="AC439" s="222" t="b">
        <f t="shared" si="305"/>
        <v>0</v>
      </c>
      <c r="AD439" s="220" t="b">
        <v>0</v>
      </c>
      <c r="AE439" s="222" t="b">
        <f t="shared" si="274"/>
        <v>1</v>
      </c>
      <c r="AF439" s="165"/>
      <c r="AG439" s="215">
        <v>2.1740214568431573</v>
      </c>
      <c r="AH439" s="215">
        <v>1.5817880254962278</v>
      </c>
      <c r="AI439" s="215">
        <v>0</v>
      </c>
      <c r="AJ439" s="215">
        <v>0</v>
      </c>
      <c r="AK439" s="215">
        <v>0</v>
      </c>
      <c r="AL439" s="155">
        <v>3.7558094823393851</v>
      </c>
      <c r="AM439" s="165"/>
      <c r="AN439" s="215" cm="1">
        <f t="array" aca="1" ref="AN439" ca="1">IFERROR(INDEX(General!O$33:O$34,$AB439)
*AG439,0)</f>
        <v>2.1740214568431573</v>
      </c>
      <c r="AO439" s="215" cm="1">
        <f t="array" aca="1" ref="AO439" ca="1">IFERROR(INDEX(General!P$33:P$34,$AB439)
*AH439,0)</f>
        <v>1.5817880254962278</v>
      </c>
      <c r="AP439" s="215" cm="1">
        <f t="array" aca="1" ref="AP439" ca="1">IFERROR(INDEX(General!Q$33:Q$34,$AB439)
*AI439,0)</f>
        <v>0</v>
      </c>
      <c r="AQ439" s="215" cm="1">
        <f t="array" aca="1" ref="AQ439" ca="1">IFERROR(INDEX(General!R$33:R$34,$AB439)
*AJ439,0)</f>
        <v>0</v>
      </c>
      <c r="AR439" s="215" cm="1">
        <f t="array" aca="1" ref="AR439" ca="1">IFERROR(INDEX(General!S$33:S$34,$AB439)
*AK439,0)</f>
        <v>0</v>
      </c>
      <c r="AS439" s="155">
        <f t="shared" ca="1" si="306"/>
        <v>3.7558094823393851</v>
      </c>
      <c r="AT439" s="165"/>
      <c r="AU439" s="215">
        <f ca="1">IF($AE439=FALSE,AN439*Overheads!$R$24*$V439,
IFERROR(Overheads!$O$49*$V439*AN439,0)
+IFERROR(Overheads!Q$59*$V439*(AN439/Overheads!Q$68),0))</f>
        <v>0.30450734910440497</v>
      </c>
      <c r="AV439" s="215">
        <f ca="1">IF($AE439=FALSE,AO439*Overheads!$R$24*$V439,
IFERROR(Overheads!$O$49*$V439*AO439,0)
+IFERROR(Overheads!R$59*$V439*(AO439/Overheads!R$68),0))</f>
        <v>0.18878709753648965</v>
      </c>
      <c r="AW439" s="215">
        <f ca="1">IF($AE439=FALSE,AP439*Overheads!$R$24*$V439,
IFERROR(Overheads!$O$49*$V439*AP439,0)
+IFERROR(Overheads!S$59*$V439*(AP439/Overheads!S$68),0))</f>
        <v>0</v>
      </c>
      <c r="AX439" s="215">
        <f ca="1">IF($AE439=FALSE,AQ439*Overheads!$R$24*$V439,
IFERROR(Overheads!$O$49*$V439*AQ439,0)
+IFERROR(Overheads!T$59*$V439*(AQ439/Overheads!T$68),0))</f>
        <v>0</v>
      </c>
      <c r="AY439" s="215">
        <f ca="1">IF($AE439=FALSE,AR439*Overheads!$R$24*$V439,
IFERROR(Overheads!$O$49*$V439*AR439,0)
+IFERROR(Overheads!U$59*$V439*(AR439/Overheads!U$68),0))</f>
        <v>0</v>
      </c>
      <c r="AZ439" s="155">
        <f t="shared" ca="1" si="307"/>
        <v>0.49329444664089461</v>
      </c>
      <c r="BA439" s="165"/>
      <c r="BB439" s="215">
        <f ca="1">IF($AE439=FALSE,AN439*Overheads!$S$25,
IFERROR(Overheads!$O$50*AN439,0)
+IFERROR(Overheads!Q$60*(AN439/Overheads!Q$66),0))</f>
        <v>4.086901418265497E-2</v>
      </c>
      <c r="BC439" s="215">
        <f ca="1">IF($AE439=FALSE,AO439*Overheads!$S$25,
IFERROR(Overheads!$O$50*AO439,0)
+IFERROR(Overheads!R$60*(AO439/Overheads!R$66),0))</f>
        <v>2.6688879600085709E-2</v>
      </c>
      <c r="BD439" s="215">
        <f ca="1">IF($AE439=FALSE,AP439*Overheads!$S$25,
IFERROR(Overheads!$O$50*AP439,0)
+IFERROR(Overheads!S$60*(AP439/Overheads!S$66),0))</f>
        <v>0</v>
      </c>
      <c r="BE439" s="215">
        <f ca="1">IF($AE439=FALSE,AQ439*Overheads!$S$25,
IFERROR(Overheads!$O$50*AQ439,0)
+IFERROR(Overheads!T$60*(AQ439/Overheads!T$66),0))</f>
        <v>0</v>
      </c>
      <c r="BF439" s="215">
        <f ca="1">IF($AE439=FALSE,AR439*Overheads!$S$25,
IFERROR(Overheads!$O$50*AR439,0)
+IFERROR(Overheads!U$60*(AR439/Overheads!U$66),0))</f>
        <v>0</v>
      </c>
      <c r="BG439" s="155">
        <f t="shared" ca="1" si="308"/>
        <v>6.7557893782740686E-2</v>
      </c>
      <c r="BH439" s="165"/>
      <c r="BI439" s="215">
        <f t="shared" ca="1" si="309"/>
        <v>2.5193978201302172</v>
      </c>
      <c r="BJ439" s="215">
        <f t="shared" ca="1" si="275"/>
        <v>1.7972640026328031</v>
      </c>
      <c r="BK439" s="215">
        <f t="shared" ca="1" si="276"/>
        <v>0</v>
      </c>
      <c r="BL439" s="215">
        <f t="shared" ca="1" si="277"/>
        <v>0</v>
      </c>
      <c r="BM439" s="215">
        <f t="shared" ca="1" si="278"/>
        <v>0</v>
      </c>
      <c r="BN439" s="155">
        <f t="shared" ca="1" si="310"/>
        <v>4.3166618227630202</v>
      </c>
      <c r="BO439" s="165"/>
      <c r="BP439" s="187" cm="1">
        <f t="array" ref="BP439">IFERROR(IF($X439=$X438,BP438,INDEX(Forecast_Capex_Input!AC$12:AC$286,$X439)),0)</f>
        <v>0</v>
      </c>
      <c r="BQ439" s="187" cm="1">
        <f t="array" ref="BQ439">IFERROR(IF($X439=$X438,BQ438,INDEX(Forecast_Capex_Input!AD$12:AD$286,$X439)),0)</f>
        <v>1</v>
      </c>
      <c r="BR439" s="187" cm="1">
        <f t="array" ref="BR439">IFERROR(IF($X439=$X438,BR438,INDEX(Forecast_Capex_Input!AE$12:AE$286,$X439)),0)</f>
        <v>0</v>
      </c>
      <c r="BS439" s="187" cm="1">
        <f t="array" ref="BS439">IFERROR(IF($X439=$X438,BS438,INDEX(Forecast_Capex_Input!AF$12:AF$286,$X439)),0)</f>
        <v>0</v>
      </c>
      <c r="BT439" s="187" cm="1">
        <f t="array" ref="BT439">IFERROR(IF($X439=$X438,BT438,INDEX(Forecast_Capex_Input!AG$12:AG$286,$X439)),0)</f>
        <v>0</v>
      </c>
      <c r="BU439" s="165"/>
      <c r="BV439" s="215">
        <f t="shared" si="279"/>
        <v>0</v>
      </c>
      <c r="BW439" s="215">
        <f t="shared" si="280"/>
        <v>3.7558094823393851</v>
      </c>
      <c r="BX439" s="215">
        <f t="shared" si="281"/>
        <v>0</v>
      </c>
      <c r="BY439" s="215">
        <f t="shared" si="282"/>
        <v>0</v>
      </c>
      <c r="BZ439" s="215">
        <f t="shared" si="283"/>
        <v>0</v>
      </c>
      <c r="CA439" s="155">
        <f t="shared" si="311"/>
        <v>3.7558094823393851</v>
      </c>
      <c r="CB439" s="165"/>
      <c r="CC439" s="215">
        <f t="shared" ca="1" si="284"/>
        <v>0</v>
      </c>
      <c r="CD439" s="215">
        <f t="shared" ca="1" si="285"/>
        <v>3.7558094823393851</v>
      </c>
      <c r="CE439" s="215">
        <f t="shared" ca="1" si="286"/>
        <v>0</v>
      </c>
      <c r="CF439" s="215">
        <f t="shared" ca="1" si="287"/>
        <v>0</v>
      </c>
      <c r="CG439" s="215">
        <f t="shared" ca="1" si="288"/>
        <v>0</v>
      </c>
      <c r="CH439" s="155">
        <f t="shared" ca="1" si="312"/>
        <v>3.7558094823393851</v>
      </c>
      <c r="CI439" s="165"/>
      <c r="CJ439" s="215">
        <f t="shared" ca="1" si="289"/>
        <v>0</v>
      </c>
      <c r="CK439" s="215">
        <f t="shared" ca="1" si="290"/>
        <v>0.49329444664089461</v>
      </c>
      <c r="CL439" s="215">
        <f t="shared" ca="1" si="291"/>
        <v>0</v>
      </c>
      <c r="CM439" s="215">
        <f t="shared" ca="1" si="292"/>
        <v>0</v>
      </c>
      <c r="CN439" s="215">
        <f t="shared" ca="1" si="293"/>
        <v>0</v>
      </c>
      <c r="CO439" s="155">
        <f t="shared" ca="1" si="313"/>
        <v>0.49329444664089461</v>
      </c>
      <c r="CP439" s="165"/>
      <c r="CQ439" s="223">
        <f t="shared" ca="1" si="294"/>
        <v>0</v>
      </c>
      <c r="CR439" s="223">
        <f t="shared" ca="1" si="295"/>
        <v>6.7557893782740686E-2</v>
      </c>
      <c r="CS439" s="223">
        <f t="shared" ca="1" si="296"/>
        <v>0</v>
      </c>
      <c r="CT439" s="223">
        <f t="shared" ca="1" si="297"/>
        <v>0</v>
      </c>
      <c r="CU439" s="223">
        <f t="shared" ca="1" si="298"/>
        <v>0</v>
      </c>
      <c r="CV439" s="155">
        <f t="shared" ca="1" si="314"/>
        <v>6.7557893782740686E-2</v>
      </c>
      <c r="CW439" s="165"/>
      <c r="CX439" s="215">
        <f t="shared" ca="1" si="315"/>
        <v>0</v>
      </c>
      <c r="CY439" s="215">
        <f t="shared" ca="1" si="299"/>
        <v>4.3166618227630202</v>
      </c>
      <c r="CZ439" s="215">
        <f t="shared" ca="1" si="300"/>
        <v>0</v>
      </c>
      <c r="DA439" s="215">
        <f t="shared" ca="1" si="301"/>
        <v>0</v>
      </c>
      <c r="DB439" s="215">
        <f t="shared" ca="1" si="302"/>
        <v>0</v>
      </c>
      <c r="DC439" s="155">
        <f t="shared" ca="1" si="316"/>
        <v>4.3166618227630202</v>
      </c>
      <c r="DD439" s="165"/>
      <c r="DE439" s="188" t="b" cm="1">
        <f t="array" aca="1" ref="DE439" ca="1">OR($G439=Forecast_Capex_Input!$BF$8:$BF$10)</f>
        <v>0</v>
      </c>
      <c r="DF439" s="188" cm="1">
        <f t="array" aca="1" ref="DF439" ca="1">IFERROR(INDEX(Forecast_Capex_Input!BG$12:BG$286,$X439)
*(INDEX(Forecast_Capex_Input!$H$12:$H$286,$X439)=Repex),0)
*$DE439</f>
        <v>0</v>
      </c>
      <c r="DG439" s="188" cm="1">
        <f t="array" aca="1" ref="DG439" ca="1">IFERROR(INDEX(Forecast_Capex_Input!BH$12:BH$286,$X439)
*(INDEX(Forecast_Capex_Input!$H$12:$H$286,$X439)=Repex),0)
*$DE439</f>
        <v>0</v>
      </c>
      <c r="DH439" s="188" cm="1">
        <f t="array" aca="1" ref="DH439" ca="1">IFERROR(INDEX(Forecast_Capex_Input!BI$12:BI$286,$X439)
*(INDEX(Forecast_Capex_Input!$H$12:$H$286,$X439)=Repex),0)
*$DE439</f>
        <v>0</v>
      </c>
      <c r="DI439" s="188" cm="1">
        <f t="array" aca="1" ref="DI439" ca="1">IFERROR(INDEX(Forecast_Capex_Input!BJ$12:BJ$286,$X439)
*(INDEX(Forecast_Capex_Input!$H$12:$H$286,$X439)=Repex),0)
*$DE439</f>
        <v>0</v>
      </c>
      <c r="DJ439" s="188" cm="1">
        <f t="array" aca="1" ref="DJ439" ca="1">IFERROR(INDEX(Forecast_Capex_Input!BK$12:BK$286,$X439)
*(INDEX(Forecast_Capex_Input!$H$12:$H$286,$X439)=Repex),0)
*$DE439</f>
        <v>0</v>
      </c>
      <c r="DK439" s="188" cm="1">
        <f t="array" aca="1" ref="DK439" ca="1">IFERROR(INDEX(Forecast_Capex_Input!BL$12:BL$286,$X439)
*(INDEX(Forecast_Capex_Input!$H$12:$H$286,$X439)=Repex),0)
*$DE439</f>
        <v>0</v>
      </c>
      <c r="DL439" s="165"/>
      <c r="DM439" s="188" t="b" cm="1">
        <f t="array" aca="1" ref="DM439" ca="1">OR($G439=Forecast_Capex_Input!$BN$8:$BN$9)</f>
        <v>1</v>
      </c>
      <c r="DN439" s="188" cm="1">
        <f t="array" aca="1" ref="DN439" ca="1">IFERROR(INDEX(Forecast_Capex_Input!BO$12:BO$286,$X439)
*(INDEX(Forecast_Capex_Input!$H$12:$H$286,$X439)=Repex),0)
*$DM439</f>
        <v>0</v>
      </c>
      <c r="DO439" s="188" cm="1">
        <f t="array" aca="1" ref="DO439" ca="1">IFERROR(INDEX(Forecast_Capex_Input!BP$12:BP$286,$X439)
*(INDEX(Forecast_Capex_Input!$H$12:$H$286,$X439)=Repex),0)
*$DM439</f>
        <v>0</v>
      </c>
      <c r="DP439" s="188" cm="1">
        <f t="array" aca="1" ref="DP439" ca="1">IFERROR(INDEX(Forecast_Capex_Input!BQ$12:BQ$286,$X439)
*(INDEX(Forecast_Capex_Input!$H$12:$H$286,$X439)=Repex),0)
*$DM439</f>
        <v>0</v>
      </c>
      <c r="DQ439" s="188" cm="1">
        <f t="array" aca="1" ref="DQ439" ca="1">IFERROR(INDEX(Forecast_Capex_Input!BR$12:BR$286,$X439)
*(INDEX(Forecast_Capex_Input!$H$12:$H$286,$X439)=Repex),0)
*$DM439</f>
        <v>0</v>
      </c>
      <c r="DR439" s="188" cm="1">
        <f t="array" aca="1" ref="DR439" ca="1">IFERROR(INDEX(Forecast_Capex_Input!BS$12:BS$286,$X439)
*(INDEX(Forecast_Capex_Input!$H$12:$H$286,$X439)=Repex),0)
*$DM439</f>
        <v>0</v>
      </c>
      <c r="DS439" s="165"/>
      <c r="DT439" s="188" t="b" cm="1">
        <f t="array" aca="1" ref="DT439" ca="1">OR($G439=Forecast_Capex_Input!$BU$8:$BU$10)</f>
        <v>0</v>
      </c>
      <c r="DU439" s="188" cm="1">
        <f t="array" aca="1" ref="DU439" ca="1">IFERROR(INDEX(Forecast_Capex_Input!BV$12:BV$286,$X439)
*(INDEX(Forecast_Capex_Input!$H$12:$H$286,$X439)=Repex),0)
*$DT439</f>
        <v>0</v>
      </c>
      <c r="DV439" s="188" cm="1">
        <f t="array" aca="1" ref="DV439" ca="1">IFERROR(INDEX(Forecast_Capex_Input!BW$12:BW$286,$X439)
*(INDEX(Forecast_Capex_Input!$H$12:$H$286,$X439)=Repex),0)
*$DT439</f>
        <v>0</v>
      </c>
      <c r="DW439" s="188" cm="1">
        <f t="array" aca="1" ref="DW439" ca="1">IFERROR(INDEX(Forecast_Capex_Input!BX$12:BX$286,$X439)
*(INDEX(Forecast_Capex_Input!$H$12:$H$286,$X439)=Repex),0)
*$DT439</f>
        <v>0</v>
      </c>
      <c r="DX439" s="188" cm="1">
        <f t="array" aca="1" ref="DX439" ca="1">IFERROR(INDEX(Forecast_Capex_Input!BY$12:BY$286,$X439)
*(INDEX(Forecast_Capex_Input!$H$12:$H$286,$X439)=Repex),0)
*$DT439</f>
        <v>0</v>
      </c>
      <c r="DY439" s="188" cm="1">
        <f t="array" aca="1" ref="DY439" ca="1">IFERROR(INDEX(Forecast_Capex_Input!BZ$12:BZ$286,$X439)
*(INDEX(Forecast_Capex_Input!$H$12:$H$286,$X439)=Repex),0)
*$DT439</f>
        <v>0</v>
      </c>
      <c r="DZ439" s="188" cm="1">
        <f t="array" aca="1" ref="DZ439" ca="1">IFERROR(INDEX(Forecast_Capex_Input!CA$12:CA$286,$X439)
*(INDEX(Forecast_Capex_Input!$H$12:$H$286,$X439)=Repex),0)
*$DT439</f>
        <v>0</v>
      </c>
      <c r="EA439" s="188" cm="1">
        <f t="array" aca="1" ref="EA439" ca="1">IFERROR(INDEX(Forecast_Capex_Input!CB$12:CB$286,$X439)
*(INDEX(Forecast_Capex_Input!$H$12:$H$286,$X439)=Repex),0)
*$DT439</f>
        <v>0</v>
      </c>
      <c r="EB439" s="188" cm="1">
        <f t="array" aca="1" ref="EB439" ca="1">IFERROR(INDEX(Forecast_Capex_Input!CC$12:CC$286,$X439)
*(INDEX(Forecast_Capex_Input!$H$12:$H$286,$X439)=Repex),0)
*$DT439</f>
        <v>0</v>
      </c>
      <c r="EC439" s="165"/>
      <c r="ED439" s="226">
        <f t="shared" ca="1" si="303"/>
        <v>3.7558094823393851</v>
      </c>
      <c r="EE439" s="174">
        <v>16</v>
      </c>
    </row>
    <row r="440" spans="3:135" x14ac:dyDescent="0.2">
      <c r="C440" s="174">
        <f t="shared" si="304"/>
        <v>430</v>
      </c>
      <c r="D440" s="167" t="str" cm="1">
        <f t="array" ref="D440">IFERROR(INDEX(Forecast_Capex_Input!$D$12:$D$286,$X440),NA)</f>
        <v>Voltage control under light load conditions</v>
      </c>
      <c r="E440" s="172" t="b" cm="1">
        <f t="array" ref="E440">IF($X440=NA,NA,INDEX(Forecast_Capex_Input!$E$12:$E$286,$X440))</f>
        <v>1</v>
      </c>
      <c r="F440" s="167" t="str" cm="1">
        <f t="array" aca="1" ref="F440" ca="1">IFERROR(INDEX(General!$E$25:$E$26,$Y440),NA)</f>
        <v>Non-Labour</v>
      </c>
      <c r="G440" s="167" t="str" cm="1">
        <f t="array" aca="1" ref="G440" ca="1">IFERROR(INDEX(Forecast_Capex_Input!$AI$11:$BB$11,$AA440),NA)</f>
        <v>Secondary Systems</v>
      </c>
      <c r="H440" s="189" cm="1">
        <f t="array" aca="1" ref="H440" ca="1">IFERROR(INDEX(Forecast_Capex_Input!$AI$12:$BB$286,$X440,$AA440),NA)</f>
        <v>0.05</v>
      </c>
      <c r="I440" s="199" t="str" cm="1">
        <f t="array" ref="I440">IFERROR(INDEX(Forecast_Capex_Input!$F$12:$F$286,$X440),NA)</f>
        <v>Augmentation Expenditure</v>
      </c>
      <c r="J440" s="199" t="str" cm="1">
        <f t="array" ref="J440">IFERROR(INDEX(Forecast_Capex_Input!G$12:G$286,$X440),NA)</f>
        <v>Augmentations</v>
      </c>
      <c r="K440" s="199" t="str" cm="1">
        <f t="array" ref="K440">IFERROR(INDEX(Forecast_Capex_Input!H$12:H$286,$X440),NA)</f>
        <v>Augex</v>
      </c>
      <c r="L440" s="199" t="str" cm="1">
        <f t="array" ref="L440">IFERROR(INDEX(Forecast_Capex_Input!I$12:I$286,$X440),NA)</f>
        <v>Compliance</v>
      </c>
      <c r="M440" s="199" t="str" cm="1">
        <f t="array" ref="M440">IFERROR(INDEX(Forecast_Capex_Input!J$12:J$286,$X440),NA)</f>
        <v>N/A</v>
      </c>
      <c r="N440" s="199" t="str" cm="1">
        <f t="array" ref="N440">IFERROR(INDEX(Forecast_Capex_Input!K$12:K$286,$X440),NA)</f>
        <v>N/A</v>
      </c>
      <c r="O440" s="199" t="str" cm="1">
        <f t="array" ref="O440">IFERROR(INDEX(Forecast_Capex_Input!L$12:L$286,$X440),NA)</f>
        <v>N/A</v>
      </c>
      <c r="P440" s="199" t="str" cm="1">
        <f t="array" ref="P440">IFERROR(INDEX(Forecast_Capex_Input!M$12:M$286,$X440),NA)</f>
        <v>N/A</v>
      </c>
      <c r="Q440" s="172" t="str" cm="1">
        <f t="array" ref="Q440">IFERROR(INDEX(Forecast_Capex_Input!N$12:N$286,$X440),NA)</f>
        <v>No</v>
      </c>
      <c r="R440" s="265" cm="1">
        <f t="array" ref="R440">IFERROR(INDEX(Forecast_Capex_Input!O$12:O$286,$X440),0)</f>
        <v>0</v>
      </c>
      <c r="S440" s="172" t="str" cm="1">
        <f t="array" ref="S440">IFERROR(INDEX(Forecast_Capex_Input!P$12:P$286,$X440),0)</f>
        <v>Energy transition</v>
      </c>
      <c r="T440" s="199" t="str" cm="1">
        <f t="array" aca="1" ref="T440" ca="1">IFERROR(INDEX(General!$K$84:$K$103,$AA440),NA)</f>
        <v>Secondary Systems (2018-23)</v>
      </c>
      <c r="U440" s="188" cm="1">
        <f t="array" aca="1" ref="U440" ca="1">IFERROR(
IF($F440=General!$E$25,INDEX(Forecast_Capex_Input!S$12:S$286,$X440),
INDEX(Forecast_Capex_Input!T$12:T$286,$X440)),0)</f>
        <v>0.83</v>
      </c>
      <c r="V440" s="222" t="b">
        <f>IFERROR(INDEX(Overheads!$T$19:$T$26,MATCH($I440,Overheads!$E$19:$E$26,0)),FALSE)</f>
        <v>1</v>
      </c>
      <c r="W440" s="165"/>
      <c r="X440" s="174">
        <f>IFERROR(
IF(MATCH($C440,Forecast_Capex_Input!$CI$12:$CI$286,1)+1&gt;MAX(Forecast_Capex_Input!$C$12:$C$286),NA,
MATCH($C440,Forecast_Capex_Input!$CI$12:$CI$286,1)+1),1)</f>
        <v>162</v>
      </c>
      <c r="Y440" s="174" cm="1">
        <f t="array" aca="1" ref="Y440" ca="1">IFERROR(
IF(X439&lt;&gt;X440,1,
IF(COUNTIF(OFFSET(Y439,0,0,-INDEX(Forecast_Capex_Input!$CG$12:$CG$286,$X440)),Y439)=INDEX(Forecast_Capex_Input!$CG$12:$CG$286,$X440),Y439+1,Y439)),NA)</f>
        <v>2</v>
      </c>
      <c r="Z440" s="174" cm="1">
        <f t="array" ref="Z440">IFERROR($C440-IF($X440=1,1,INDEX(Forecast_Capex_Input!$CI$12:$CI$286,$X440-1))+1,NA)</f>
        <v>4</v>
      </c>
      <c r="AA440" s="174" cm="1">
        <f t="array" aca="1" ref="AA440" ca="1">IFERROR(IF(Y440=1,
INDEX(Forecast_Capex_Input!$AI$10:$BB$10,SMALL(IF(INDEX(Forecast_Capex_Input!$AI$12:$BB$286,$X440,0)&gt;0,COLUMN(Forecast_Capex_Input!$AI$10:$BB$10)-COLUMN(Forecast_Capex_Input!$AI$12)+1),ROWS(OFFSET(AA439,0,0,-$Z440)))),
OFFSET(AA439,-INDEX(Forecast_Capex_Input!$CG$12:$CG$286,$X440)+1,0)),NA)</f>
        <v>4</v>
      </c>
      <c r="AB440" s="174">
        <f t="shared" ca="1" si="273"/>
        <v>2</v>
      </c>
      <c r="AC440" s="222" t="b">
        <f t="shared" si="305"/>
        <v>0</v>
      </c>
      <c r="AD440" s="220" t="b">
        <v>0</v>
      </c>
      <c r="AE440" s="222" t="b">
        <f t="shared" si="274"/>
        <v>1</v>
      </c>
      <c r="AF440" s="165"/>
      <c r="AG440" s="215">
        <v>0.11442218193911353</v>
      </c>
      <c r="AH440" s="215">
        <v>8.3252001341906731E-2</v>
      </c>
      <c r="AI440" s="215">
        <v>0</v>
      </c>
      <c r="AJ440" s="215">
        <v>0</v>
      </c>
      <c r="AK440" s="215">
        <v>0</v>
      </c>
      <c r="AL440" s="155">
        <v>0.19767418328102027</v>
      </c>
      <c r="AM440" s="165"/>
      <c r="AN440" s="215" cm="1">
        <f t="array" aca="1" ref="AN440" ca="1">IFERROR(INDEX(General!O$33:O$34,$AB440)
*AG440,0)</f>
        <v>0.11442218193911353</v>
      </c>
      <c r="AO440" s="215" cm="1">
        <f t="array" aca="1" ref="AO440" ca="1">IFERROR(INDEX(General!P$33:P$34,$AB440)
*AH440,0)</f>
        <v>8.3252001341906731E-2</v>
      </c>
      <c r="AP440" s="215" cm="1">
        <f t="array" aca="1" ref="AP440" ca="1">IFERROR(INDEX(General!Q$33:Q$34,$AB440)
*AI440,0)</f>
        <v>0</v>
      </c>
      <c r="AQ440" s="215" cm="1">
        <f t="array" aca="1" ref="AQ440" ca="1">IFERROR(INDEX(General!R$33:R$34,$AB440)
*AJ440,0)</f>
        <v>0</v>
      </c>
      <c r="AR440" s="215" cm="1">
        <f t="array" aca="1" ref="AR440" ca="1">IFERROR(INDEX(General!S$33:S$34,$AB440)
*AK440,0)</f>
        <v>0</v>
      </c>
      <c r="AS440" s="155">
        <f t="shared" ca="1" si="306"/>
        <v>0.19767418328102027</v>
      </c>
      <c r="AT440" s="165"/>
      <c r="AU440" s="215">
        <f ca="1">IF($AE440=FALSE,AN440*Overheads!$R$24*$V440,
IFERROR(Overheads!$O$49*$V440*AN440,0)
+IFERROR(Overheads!Q$59*$V440*(AN440/Overheads!Q$68),0))</f>
        <v>1.6026702584442366E-2</v>
      </c>
      <c r="AV440" s="215">
        <f ca="1">IF($AE440=FALSE,AO440*Overheads!$R$24*$V440,
IFERROR(Overheads!$O$49*$V440*AO440,0)
+IFERROR(Overheads!R$59*$V440*(AO440/Overheads!R$68),0))</f>
        <v>9.9361630282362966E-3</v>
      </c>
      <c r="AW440" s="215">
        <f ca="1">IF($AE440=FALSE,AP440*Overheads!$R$24*$V440,
IFERROR(Overheads!$O$49*$V440*AP440,0)
+IFERROR(Overheads!S$59*$V440*(AP440/Overheads!S$68),0))</f>
        <v>0</v>
      </c>
      <c r="AX440" s="215">
        <f ca="1">IF($AE440=FALSE,AQ440*Overheads!$R$24*$V440,
IFERROR(Overheads!$O$49*$V440*AQ440,0)
+IFERROR(Overheads!T$59*$V440*(AQ440/Overheads!T$68),0))</f>
        <v>0</v>
      </c>
      <c r="AY440" s="215">
        <f ca="1">IF($AE440=FALSE,AR440*Overheads!$R$24*$V440,
IFERROR(Overheads!$O$49*$V440*AR440,0)
+IFERROR(Overheads!U$59*$V440*(AR440/Overheads!U$68),0))</f>
        <v>0</v>
      </c>
      <c r="AZ440" s="155">
        <f t="shared" ca="1" si="307"/>
        <v>2.5962865612678663E-2</v>
      </c>
      <c r="BA440" s="165"/>
      <c r="BB440" s="215">
        <f ca="1">IF($AE440=FALSE,AN440*Overheads!$S$25,
IFERROR(Overheads!$O$50*AN440,0)
+IFERROR(Overheads!Q$60*(AN440/Overheads!Q$66),0))</f>
        <v>2.1510007464555243E-3</v>
      </c>
      <c r="BC440" s="215">
        <f ca="1">IF($AE440=FALSE,AO440*Overheads!$S$25,
IFERROR(Overheads!$O$50*AO440,0)
+IFERROR(Overheads!R$60*(AO440/Overheads!R$66),0))</f>
        <v>1.4046778736887214E-3</v>
      </c>
      <c r="BD440" s="215">
        <f ca="1">IF($AE440=FALSE,AP440*Overheads!$S$25,
IFERROR(Overheads!$O$50*AP440,0)
+IFERROR(Overheads!S$60*(AP440/Overheads!S$66),0))</f>
        <v>0</v>
      </c>
      <c r="BE440" s="215">
        <f ca="1">IF($AE440=FALSE,AQ440*Overheads!$S$25,
IFERROR(Overheads!$O$50*AQ440,0)
+IFERROR(Overheads!T$60*(AQ440/Overheads!T$66),0))</f>
        <v>0</v>
      </c>
      <c r="BF440" s="215">
        <f ca="1">IF($AE440=FALSE,AR440*Overheads!$S$25,
IFERROR(Overheads!$O$50*AR440,0)
+IFERROR(Overheads!U$60*(AR440/Overheads!U$66),0))</f>
        <v>0</v>
      </c>
      <c r="BG440" s="155">
        <f t="shared" ca="1" si="308"/>
        <v>3.5556786201442455E-3</v>
      </c>
      <c r="BH440" s="165"/>
      <c r="BI440" s="215">
        <f t="shared" ca="1" si="309"/>
        <v>0.13259988527001143</v>
      </c>
      <c r="BJ440" s="215">
        <f t="shared" ca="1" si="275"/>
        <v>9.4592842243831757E-2</v>
      </c>
      <c r="BK440" s="215">
        <f t="shared" ca="1" si="276"/>
        <v>0</v>
      </c>
      <c r="BL440" s="215">
        <f t="shared" ca="1" si="277"/>
        <v>0</v>
      </c>
      <c r="BM440" s="215">
        <f t="shared" ca="1" si="278"/>
        <v>0</v>
      </c>
      <c r="BN440" s="155">
        <f t="shared" ca="1" si="310"/>
        <v>0.22719272751384317</v>
      </c>
      <c r="BO440" s="165"/>
      <c r="BP440" s="187" cm="1">
        <f t="array" ref="BP440">IFERROR(IF($X440=$X439,BP439,INDEX(Forecast_Capex_Input!AC$12:AC$286,$X440)),0)</f>
        <v>0</v>
      </c>
      <c r="BQ440" s="187" cm="1">
        <f t="array" ref="BQ440">IFERROR(IF($X440=$X439,BQ439,INDEX(Forecast_Capex_Input!AD$12:AD$286,$X440)),0)</f>
        <v>1</v>
      </c>
      <c r="BR440" s="187" cm="1">
        <f t="array" ref="BR440">IFERROR(IF($X440=$X439,BR439,INDEX(Forecast_Capex_Input!AE$12:AE$286,$X440)),0)</f>
        <v>0</v>
      </c>
      <c r="BS440" s="187" cm="1">
        <f t="array" ref="BS440">IFERROR(IF($X440=$X439,BS439,INDEX(Forecast_Capex_Input!AF$12:AF$286,$X440)),0)</f>
        <v>0</v>
      </c>
      <c r="BT440" s="187" cm="1">
        <f t="array" ref="BT440">IFERROR(IF($X440=$X439,BT439,INDEX(Forecast_Capex_Input!AG$12:AG$286,$X440)),0)</f>
        <v>0</v>
      </c>
      <c r="BU440" s="165"/>
      <c r="BV440" s="215">
        <f t="shared" si="279"/>
        <v>0</v>
      </c>
      <c r="BW440" s="215">
        <f t="shared" si="280"/>
        <v>0.19767418328102027</v>
      </c>
      <c r="BX440" s="215">
        <f t="shared" si="281"/>
        <v>0</v>
      </c>
      <c r="BY440" s="215">
        <f t="shared" si="282"/>
        <v>0</v>
      </c>
      <c r="BZ440" s="215">
        <f t="shared" si="283"/>
        <v>0</v>
      </c>
      <c r="CA440" s="155">
        <f t="shared" si="311"/>
        <v>0.19767418328102027</v>
      </c>
      <c r="CB440" s="165"/>
      <c r="CC440" s="215">
        <f t="shared" ca="1" si="284"/>
        <v>0</v>
      </c>
      <c r="CD440" s="215">
        <f t="shared" ca="1" si="285"/>
        <v>0.19767418328102027</v>
      </c>
      <c r="CE440" s="215">
        <f t="shared" ca="1" si="286"/>
        <v>0</v>
      </c>
      <c r="CF440" s="215">
        <f t="shared" ca="1" si="287"/>
        <v>0</v>
      </c>
      <c r="CG440" s="215">
        <f t="shared" ca="1" si="288"/>
        <v>0</v>
      </c>
      <c r="CH440" s="155">
        <f t="shared" ca="1" si="312"/>
        <v>0.19767418328102027</v>
      </c>
      <c r="CI440" s="165"/>
      <c r="CJ440" s="215">
        <f t="shared" ca="1" si="289"/>
        <v>0</v>
      </c>
      <c r="CK440" s="215">
        <f t="shared" ca="1" si="290"/>
        <v>2.5962865612678663E-2</v>
      </c>
      <c r="CL440" s="215">
        <f t="shared" ca="1" si="291"/>
        <v>0</v>
      </c>
      <c r="CM440" s="215">
        <f t="shared" ca="1" si="292"/>
        <v>0</v>
      </c>
      <c r="CN440" s="215">
        <f t="shared" ca="1" si="293"/>
        <v>0</v>
      </c>
      <c r="CO440" s="155">
        <f t="shared" ca="1" si="313"/>
        <v>2.5962865612678663E-2</v>
      </c>
      <c r="CP440" s="165"/>
      <c r="CQ440" s="223">
        <f t="shared" ca="1" si="294"/>
        <v>0</v>
      </c>
      <c r="CR440" s="223">
        <f t="shared" ca="1" si="295"/>
        <v>3.5556786201442455E-3</v>
      </c>
      <c r="CS440" s="223">
        <f t="shared" ca="1" si="296"/>
        <v>0</v>
      </c>
      <c r="CT440" s="223">
        <f t="shared" ca="1" si="297"/>
        <v>0</v>
      </c>
      <c r="CU440" s="223">
        <f t="shared" ca="1" si="298"/>
        <v>0</v>
      </c>
      <c r="CV440" s="155">
        <f t="shared" ca="1" si="314"/>
        <v>3.5556786201442455E-3</v>
      </c>
      <c r="CW440" s="165"/>
      <c r="CX440" s="215">
        <f t="shared" ca="1" si="315"/>
        <v>0</v>
      </c>
      <c r="CY440" s="215">
        <f t="shared" ca="1" si="299"/>
        <v>0.22719272751384317</v>
      </c>
      <c r="CZ440" s="215">
        <f t="shared" ca="1" si="300"/>
        <v>0</v>
      </c>
      <c r="DA440" s="215">
        <f t="shared" ca="1" si="301"/>
        <v>0</v>
      </c>
      <c r="DB440" s="215">
        <f t="shared" ca="1" si="302"/>
        <v>0</v>
      </c>
      <c r="DC440" s="155">
        <f t="shared" ca="1" si="316"/>
        <v>0.22719272751384317</v>
      </c>
      <c r="DD440" s="165"/>
      <c r="DE440" s="188" t="b" cm="1">
        <f t="array" aca="1" ref="DE440" ca="1">OR($G440=Forecast_Capex_Input!$BF$8:$BF$10)</f>
        <v>0</v>
      </c>
      <c r="DF440" s="188" cm="1">
        <f t="array" aca="1" ref="DF440" ca="1">IFERROR(INDEX(Forecast_Capex_Input!BG$12:BG$286,$X440)
*(INDEX(Forecast_Capex_Input!$H$12:$H$286,$X440)=Repex),0)
*$DE440</f>
        <v>0</v>
      </c>
      <c r="DG440" s="188" cm="1">
        <f t="array" aca="1" ref="DG440" ca="1">IFERROR(INDEX(Forecast_Capex_Input!BH$12:BH$286,$X440)
*(INDEX(Forecast_Capex_Input!$H$12:$H$286,$X440)=Repex),0)
*$DE440</f>
        <v>0</v>
      </c>
      <c r="DH440" s="188" cm="1">
        <f t="array" aca="1" ref="DH440" ca="1">IFERROR(INDEX(Forecast_Capex_Input!BI$12:BI$286,$X440)
*(INDEX(Forecast_Capex_Input!$H$12:$H$286,$X440)=Repex),0)
*$DE440</f>
        <v>0</v>
      </c>
      <c r="DI440" s="188" cm="1">
        <f t="array" aca="1" ref="DI440" ca="1">IFERROR(INDEX(Forecast_Capex_Input!BJ$12:BJ$286,$X440)
*(INDEX(Forecast_Capex_Input!$H$12:$H$286,$X440)=Repex),0)
*$DE440</f>
        <v>0</v>
      </c>
      <c r="DJ440" s="188" cm="1">
        <f t="array" aca="1" ref="DJ440" ca="1">IFERROR(INDEX(Forecast_Capex_Input!BK$12:BK$286,$X440)
*(INDEX(Forecast_Capex_Input!$H$12:$H$286,$X440)=Repex),0)
*$DE440</f>
        <v>0</v>
      </c>
      <c r="DK440" s="188" cm="1">
        <f t="array" aca="1" ref="DK440" ca="1">IFERROR(INDEX(Forecast_Capex_Input!BL$12:BL$286,$X440)
*(INDEX(Forecast_Capex_Input!$H$12:$H$286,$X440)=Repex),0)
*$DE440</f>
        <v>0</v>
      </c>
      <c r="DL440" s="165"/>
      <c r="DM440" s="188" t="b" cm="1">
        <f t="array" aca="1" ref="DM440" ca="1">OR($G440=Forecast_Capex_Input!$BN$8:$BN$9)</f>
        <v>0</v>
      </c>
      <c r="DN440" s="188" cm="1">
        <f t="array" aca="1" ref="DN440" ca="1">IFERROR(INDEX(Forecast_Capex_Input!BO$12:BO$286,$X440)
*(INDEX(Forecast_Capex_Input!$H$12:$H$286,$X440)=Repex),0)
*$DM440</f>
        <v>0</v>
      </c>
      <c r="DO440" s="188" cm="1">
        <f t="array" aca="1" ref="DO440" ca="1">IFERROR(INDEX(Forecast_Capex_Input!BP$12:BP$286,$X440)
*(INDEX(Forecast_Capex_Input!$H$12:$H$286,$X440)=Repex),0)
*$DM440</f>
        <v>0</v>
      </c>
      <c r="DP440" s="188" cm="1">
        <f t="array" aca="1" ref="DP440" ca="1">IFERROR(INDEX(Forecast_Capex_Input!BQ$12:BQ$286,$X440)
*(INDEX(Forecast_Capex_Input!$H$12:$H$286,$X440)=Repex),0)
*$DM440</f>
        <v>0</v>
      </c>
      <c r="DQ440" s="188" cm="1">
        <f t="array" aca="1" ref="DQ440" ca="1">IFERROR(INDEX(Forecast_Capex_Input!BR$12:BR$286,$X440)
*(INDEX(Forecast_Capex_Input!$H$12:$H$286,$X440)=Repex),0)
*$DM440</f>
        <v>0</v>
      </c>
      <c r="DR440" s="188" cm="1">
        <f t="array" aca="1" ref="DR440" ca="1">IFERROR(INDEX(Forecast_Capex_Input!BS$12:BS$286,$X440)
*(INDEX(Forecast_Capex_Input!$H$12:$H$286,$X440)=Repex),0)
*$DM440</f>
        <v>0</v>
      </c>
      <c r="DS440" s="165"/>
      <c r="DT440" s="188" t="b" cm="1">
        <f t="array" aca="1" ref="DT440" ca="1">OR($G440=Forecast_Capex_Input!$BU$8:$BU$10)</f>
        <v>1</v>
      </c>
      <c r="DU440" s="188" cm="1">
        <f t="array" aca="1" ref="DU440" ca="1">IFERROR(INDEX(Forecast_Capex_Input!BV$12:BV$286,$X440)
*(INDEX(Forecast_Capex_Input!$H$12:$H$286,$X440)=Repex),0)
*$DT440</f>
        <v>0</v>
      </c>
      <c r="DV440" s="188" cm="1">
        <f t="array" aca="1" ref="DV440" ca="1">IFERROR(INDEX(Forecast_Capex_Input!BW$12:BW$286,$X440)
*(INDEX(Forecast_Capex_Input!$H$12:$H$286,$X440)=Repex),0)
*$DT440</f>
        <v>0</v>
      </c>
      <c r="DW440" s="188" cm="1">
        <f t="array" aca="1" ref="DW440" ca="1">IFERROR(INDEX(Forecast_Capex_Input!BX$12:BX$286,$X440)
*(INDEX(Forecast_Capex_Input!$H$12:$H$286,$X440)=Repex),0)
*$DT440</f>
        <v>0</v>
      </c>
      <c r="DX440" s="188" cm="1">
        <f t="array" aca="1" ref="DX440" ca="1">IFERROR(INDEX(Forecast_Capex_Input!BY$12:BY$286,$X440)
*(INDEX(Forecast_Capex_Input!$H$12:$H$286,$X440)=Repex),0)
*$DT440</f>
        <v>0</v>
      </c>
      <c r="DY440" s="188" cm="1">
        <f t="array" aca="1" ref="DY440" ca="1">IFERROR(INDEX(Forecast_Capex_Input!BZ$12:BZ$286,$X440)
*(INDEX(Forecast_Capex_Input!$H$12:$H$286,$X440)=Repex),0)
*$DT440</f>
        <v>0</v>
      </c>
      <c r="DZ440" s="188" cm="1">
        <f t="array" aca="1" ref="DZ440" ca="1">IFERROR(INDEX(Forecast_Capex_Input!CA$12:CA$286,$X440)
*(INDEX(Forecast_Capex_Input!$H$12:$H$286,$X440)=Repex),0)
*$DT440</f>
        <v>0</v>
      </c>
      <c r="EA440" s="188" cm="1">
        <f t="array" aca="1" ref="EA440" ca="1">IFERROR(INDEX(Forecast_Capex_Input!CB$12:CB$286,$X440)
*(INDEX(Forecast_Capex_Input!$H$12:$H$286,$X440)=Repex),0)
*$DT440</f>
        <v>0</v>
      </c>
      <c r="EB440" s="188" cm="1">
        <f t="array" aca="1" ref="EB440" ca="1">IFERROR(INDEX(Forecast_Capex_Input!CC$12:CC$286,$X440)
*(INDEX(Forecast_Capex_Input!$H$12:$H$286,$X440)=Repex),0)
*$DT440</f>
        <v>0</v>
      </c>
      <c r="EC440" s="165"/>
      <c r="ED440" s="226">
        <f t="shared" ca="1" si="303"/>
        <v>0.19767418328102027</v>
      </c>
      <c r="EE440" s="174">
        <v>57</v>
      </c>
    </row>
    <row r="441" spans="3:135" x14ac:dyDescent="0.2">
      <c r="C441" s="174">
        <f t="shared" si="304"/>
        <v>431</v>
      </c>
      <c r="D441" s="167" t="str" cm="1">
        <f t="array" ref="D441">IFERROR(INDEX(Forecast_Capex_Input!$D$12:$D$286,$X441),NA)</f>
        <v>Maintain voltage in Beryl area</v>
      </c>
      <c r="E441" s="172" t="b" cm="1">
        <f t="array" ref="E441">IF($X441=NA,NA,INDEX(Forecast_Capex_Input!$E$12:$E$286,$X441))</f>
        <v>1</v>
      </c>
      <c r="F441" s="167" t="str" cm="1">
        <f t="array" aca="1" ref="F441" ca="1">IFERROR(INDEX(General!$E$25:$E$26,$Y441),NA)</f>
        <v>Labour</v>
      </c>
      <c r="G441" s="167" t="str" cm="1">
        <f t="array" aca="1" ref="G441" ca="1">IFERROR(INDEX(Forecast_Capex_Input!$AI$11:$BB$11,$AA441),NA)</f>
        <v>Substations</v>
      </c>
      <c r="H441" s="189" cm="1">
        <f t="array" aca="1" ref="H441" ca="1">IFERROR(INDEX(Forecast_Capex_Input!$AI$12:$BB$286,$X441,$AA441),NA)</f>
        <v>1</v>
      </c>
      <c r="I441" s="199" t="str" cm="1">
        <f t="array" ref="I441">IFERROR(INDEX(Forecast_Capex_Input!$F$12:$F$286,$X441),NA)</f>
        <v>Augmentation Expenditure</v>
      </c>
      <c r="J441" s="199" t="str" cm="1">
        <f t="array" ref="J441">IFERROR(INDEX(Forecast_Capex_Input!G$12:G$286,$X441),NA)</f>
        <v>Augmentations</v>
      </c>
      <c r="K441" s="199" t="str" cm="1">
        <f t="array" ref="K441">IFERROR(INDEX(Forecast_Capex_Input!H$12:H$286,$X441),NA)</f>
        <v>Augex</v>
      </c>
      <c r="L441" s="199" t="str" cm="1">
        <f t="array" ref="L441">IFERROR(INDEX(Forecast_Capex_Input!I$12:I$286,$X441),NA)</f>
        <v>Demand</v>
      </c>
      <c r="M441" s="199" t="str" cm="1">
        <f t="array" ref="M441">IFERROR(INDEX(Forecast_Capex_Input!J$12:J$286,$X441),NA)</f>
        <v>N/A</v>
      </c>
      <c r="N441" s="199" t="str" cm="1">
        <f t="array" ref="N441">IFERROR(INDEX(Forecast_Capex_Input!K$12:K$286,$X441),NA)</f>
        <v>N/A</v>
      </c>
      <c r="O441" s="199" t="str" cm="1">
        <f t="array" ref="O441">IFERROR(INDEX(Forecast_Capex_Input!L$12:L$286,$X441),NA)</f>
        <v>N/A</v>
      </c>
      <c r="P441" s="199" t="str" cm="1">
        <f t="array" ref="P441">IFERROR(INDEX(Forecast_Capex_Input!M$12:M$286,$X441),NA)</f>
        <v>N/A</v>
      </c>
      <c r="Q441" s="172" t="str" cm="1">
        <f t="array" ref="Q441">IFERROR(INDEX(Forecast_Capex_Input!N$12:N$286,$X441),NA)</f>
        <v>Yes</v>
      </c>
      <c r="R441" s="265" cm="1">
        <f t="array" ref="R441">IFERROR(INDEX(Forecast_Capex_Input!O$12:O$286,$X441),0)</f>
        <v>0</v>
      </c>
      <c r="S441" s="172" t="str" cm="1">
        <f t="array" ref="S441">IFERROR(INDEX(Forecast_Capex_Input!P$12:P$286,$X441),0)</f>
        <v>Localised maximum demand growth</v>
      </c>
      <c r="T441" s="199" t="str" cm="1">
        <f t="array" aca="1" ref="T441" ca="1">IFERROR(INDEX(General!$K$84:$K$103,$AA441),NA)</f>
        <v>Substations (2018 onwards)</v>
      </c>
      <c r="U441" s="188" cm="1">
        <f t="array" aca="1" ref="U441" ca="1">IFERROR(
IF($F441=General!$E$25,INDEX(Forecast_Capex_Input!S$12:S$286,$X441),
INDEX(Forecast_Capex_Input!T$12:T$286,$X441)),0)</f>
        <v>0.12</v>
      </c>
      <c r="V441" s="222" t="b">
        <f>IFERROR(INDEX(Overheads!$T$19:$T$26,MATCH($I441,Overheads!$E$19:$E$26,0)),FALSE)</f>
        <v>1</v>
      </c>
      <c r="W441" s="165"/>
      <c r="X441" s="174">
        <f>IFERROR(
IF(MATCH($C441,Forecast_Capex_Input!$CI$12:$CI$286,1)+1&gt;MAX(Forecast_Capex_Input!$C$12:$C$286),NA,
MATCH($C441,Forecast_Capex_Input!$CI$12:$CI$286,1)+1),1)</f>
        <v>163</v>
      </c>
      <c r="Y441" s="174" cm="1">
        <f t="array" aca="1" ref="Y441" ca="1">IFERROR(
IF(X440&lt;&gt;X441,1,
IF(COUNTIF(OFFSET(Y440,0,0,-INDEX(Forecast_Capex_Input!$CG$12:$CG$286,$X441)),Y440)=INDEX(Forecast_Capex_Input!$CG$12:$CG$286,$X441),Y440+1,Y440)),NA)</f>
        <v>1</v>
      </c>
      <c r="Z441" s="174" cm="1">
        <f t="array" ref="Z441">IFERROR($C441-IF($X441=1,1,INDEX(Forecast_Capex_Input!$CI$12:$CI$286,$X441-1))+1,NA)</f>
        <v>1</v>
      </c>
      <c r="AA441" s="174" cm="1">
        <f t="array" aca="1" ref="AA441" ca="1">IFERROR(IF(Y441=1,
INDEX(Forecast_Capex_Input!$AI$10:$BB$10,SMALL(IF(INDEX(Forecast_Capex_Input!$AI$12:$BB$286,$X441,0)&gt;0,COLUMN(Forecast_Capex_Input!$AI$10:$BB$10)-COLUMN(Forecast_Capex_Input!$AI$12)+1),ROWS(OFFSET(AA440,0,0,-$Z441)))),
OFFSET(AA440,-INDEX(Forecast_Capex_Input!$CG$12:$CG$286,$X441)+1,0)),NA)</f>
        <v>3</v>
      </c>
      <c r="AB441" s="174">
        <f t="shared" ca="1" si="273"/>
        <v>1</v>
      </c>
      <c r="AC441" s="222" t="b">
        <f t="shared" si="305"/>
        <v>0</v>
      </c>
      <c r="AD441" s="220" t="b">
        <v>0</v>
      </c>
      <c r="AE441" s="222" t="b">
        <f t="shared" si="274"/>
        <v>1</v>
      </c>
      <c r="AF441" s="165"/>
      <c r="AG441" s="215">
        <v>0</v>
      </c>
      <c r="AH441" s="215">
        <v>0.16848634149861288</v>
      </c>
      <c r="AI441" s="215">
        <v>0.80000708913010432</v>
      </c>
      <c r="AJ441" s="215">
        <v>1.5369833166923823</v>
      </c>
      <c r="AK441" s="215">
        <v>0</v>
      </c>
      <c r="AL441" s="155">
        <v>2.5054767473210995</v>
      </c>
      <c r="AM441" s="165"/>
      <c r="AN441" s="215" cm="1">
        <f t="array" aca="1" ref="AN441" ca="1">IFERROR(INDEX(General!O$33:O$34,$AB441)
*AG441,0)</f>
        <v>0</v>
      </c>
      <c r="AO441" s="215" cm="1">
        <f t="array" aca="1" ref="AO441" ca="1">IFERROR(INDEX(General!P$33:P$34,$AB441)
*AH441,0)</f>
        <v>0.1694997064591873</v>
      </c>
      <c r="AP441" s="215" cm="1">
        <f t="array" aca="1" ref="AP441" ca="1">IFERROR(INDEX(General!Q$33:Q$34,$AB441)
*AI441,0)</f>
        <v>0.81206520655176329</v>
      </c>
      <c r="AQ441" s="215" cm="1">
        <f t="array" aca="1" ref="AQ441" ca="1">IFERROR(INDEX(General!R$33:R$34,$AB441)
*AJ441,0)</f>
        <v>1.5729965068110281</v>
      </c>
      <c r="AR441" s="215" cm="1">
        <f t="array" aca="1" ref="AR441" ca="1">IFERROR(INDEX(General!S$33:S$34,$AB441)
*AK441,0)</f>
        <v>0</v>
      </c>
      <c r="AS441" s="155">
        <f t="shared" ca="1" si="306"/>
        <v>2.5545614198219786</v>
      </c>
      <c r="AT441" s="165"/>
      <c r="AU441" s="215">
        <f ca="1">IF($AE441=FALSE,AN441*Overheads!$R$24*$V441,
IFERROR(Overheads!$O$49*$V441*AN441,0)
+IFERROR(Overheads!Q$59*$V441*(AN441/Overheads!Q$68),0))</f>
        <v>0</v>
      </c>
      <c r="AV441" s="215">
        <f ca="1">IF($AE441=FALSE,AO441*Overheads!$R$24*$V441,
IFERROR(Overheads!$O$49*$V441*AO441,0)
+IFERROR(Overheads!R$59*$V441*(AO441/Overheads!R$68),0))</f>
        <v>2.0229864621511683E-2</v>
      </c>
      <c r="AW441" s="215">
        <f ca="1">IF($AE441=FALSE,AP441*Overheads!$R$24*$V441,
IFERROR(Overheads!$O$49*$V441*AP441,0)
+IFERROR(Overheads!S$59*$V441*(AP441/Overheads!S$68),0))</f>
        <v>0.1056018937762222</v>
      </c>
      <c r="AX441" s="215">
        <f ca="1">IF($AE441=FALSE,AQ441*Overheads!$R$24*$V441,
IFERROR(Overheads!$O$49*$V441*AQ441,0)
+IFERROR(Overheads!T$59*$V441*(AQ441/Overheads!T$68),0))</f>
        <v>0.22539630353682683</v>
      </c>
      <c r="AY441" s="215">
        <f ca="1">IF($AE441=FALSE,AR441*Overheads!$R$24*$V441,
IFERROR(Overheads!$O$49*$V441*AR441,0)
+IFERROR(Overheads!U$59*$V441*(AR441/Overheads!U$68),0))</f>
        <v>0</v>
      </c>
      <c r="AZ441" s="155">
        <f t="shared" ca="1" si="307"/>
        <v>0.35122806193456069</v>
      </c>
      <c r="BA441" s="165"/>
      <c r="BB441" s="215">
        <f ca="1">IF($AE441=FALSE,AN441*Overheads!$S$25,
IFERROR(Overheads!$O$50*AN441,0)
+IFERROR(Overheads!Q$60*(AN441/Overheads!Q$66),0))</f>
        <v>0</v>
      </c>
      <c r="BC441" s="215">
        <f ca="1">IF($AE441=FALSE,AO441*Overheads!$S$25,
IFERROR(Overheads!$O$50*AO441,0)
+IFERROR(Overheads!R$60*(AO441/Overheads!R$66),0))</f>
        <v>2.859901064505756E-3</v>
      </c>
      <c r="BD441" s="215">
        <f ca="1">IF($AE441=FALSE,AP441*Overheads!$S$25,
IFERROR(Overheads!$O$50*AP441,0)
+IFERROR(Overheads!S$60*(AP441/Overheads!S$66),0))</f>
        <v>1.4904348014919449E-2</v>
      </c>
      <c r="BE441" s="215">
        <f ca="1">IF($AE441=FALSE,AQ441*Overheads!$S$25,
IFERROR(Overheads!$O$50*AQ441,0)
+IFERROR(Overheads!T$60*(AQ441/Overheads!T$66),0))</f>
        <v>3.1885900903739821E-2</v>
      </c>
      <c r="BF441" s="215">
        <f ca="1">IF($AE441=FALSE,AR441*Overheads!$S$25,
IFERROR(Overheads!$O$50*AR441,0)
+IFERROR(Overheads!U$60*(AR441/Overheads!U$66),0))</f>
        <v>0</v>
      </c>
      <c r="BG441" s="155">
        <f t="shared" ca="1" si="308"/>
        <v>4.9650149983165026E-2</v>
      </c>
      <c r="BH441" s="165"/>
      <c r="BI441" s="215">
        <f t="shared" ca="1" si="309"/>
        <v>0</v>
      </c>
      <c r="BJ441" s="215">
        <f t="shared" ca="1" si="275"/>
        <v>0.19258947214520475</v>
      </c>
      <c r="BK441" s="215">
        <f t="shared" ca="1" si="276"/>
        <v>0.93257144834290495</v>
      </c>
      <c r="BL441" s="215">
        <f t="shared" ca="1" si="277"/>
        <v>1.8302787112515946</v>
      </c>
      <c r="BM441" s="215">
        <f t="shared" ca="1" si="278"/>
        <v>0</v>
      </c>
      <c r="BN441" s="155">
        <f t="shared" ca="1" si="310"/>
        <v>2.9554396317397043</v>
      </c>
      <c r="BO441" s="165"/>
      <c r="BP441" s="187" cm="1">
        <f t="array" ref="BP441">IFERROR(IF($X441=$X440,BP440,INDEX(Forecast_Capex_Input!AC$12:AC$286,$X441)),0)</f>
        <v>0</v>
      </c>
      <c r="BQ441" s="187" cm="1">
        <f t="array" ref="BQ441">IFERROR(IF($X441=$X440,BQ440,INDEX(Forecast_Capex_Input!AD$12:AD$286,$X441)),0)</f>
        <v>0</v>
      </c>
      <c r="BR441" s="187" cm="1">
        <f t="array" ref="BR441">IFERROR(IF($X441=$X440,BR440,INDEX(Forecast_Capex_Input!AE$12:AE$286,$X441)),0)</f>
        <v>1</v>
      </c>
      <c r="BS441" s="187" cm="1">
        <f t="array" ref="BS441">IFERROR(IF($X441=$X440,BS440,INDEX(Forecast_Capex_Input!AF$12:AF$286,$X441)),0)</f>
        <v>0</v>
      </c>
      <c r="BT441" s="187" cm="1">
        <f t="array" ref="BT441">IFERROR(IF($X441=$X440,BT440,INDEX(Forecast_Capex_Input!AG$12:AG$286,$X441)),0)</f>
        <v>0</v>
      </c>
      <c r="BU441" s="165"/>
      <c r="BV441" s="215">
        <f t="shared" si="279"/>
        <v>0</v>
      </c>
      <c r="BW441" s="215">
        <f t="shared" si="280"/>
        <v>0</v>
      </c>
      <c r="BX441" s="215">
        <f t="shared" si="281"/>
        <v>2.5054767473210995</v>
      </c>
      <c r="BY441" s="215">
        <f t="shared" si="282"/>
        <v>0</v>
      </c>
      <c r="BZ441" s="215">
        <f t="shared" si="283"/>
        <v>0</v>
      </c>
      <c r="CA441" s="155">
        <f t="shared" si="311"/>
        <v>2.5054767473210995</v>
      </c>
      <c r="CB441" s="165"/>
      <c r="CC441" s="215">
        <f t="shared" ca="1" si="284"/>
        <v>0</v>
      </c>
      <c r="CD441" s="215">
        <f t="shared" ca="1" si="285"/>
        <v>0</v>
      </c>
      <c r="CE441" s="215">
        <f t="shared" ca="1" si="286"/>
        <v>2.5545614198219786</v>
      </c>
      <c r="CF441" s="215">
        <f t="shared" ca="1" si="287"/>
        <v>0</v>
      </c>
      <c r="CG441" s="215">
        <f t="shared" ca="1" si="288"/>
        <v>0</v>
      </c>
      <c r="CH441" s="155">
        <f t="shared" ca="1" si="312"/>
        <v>2.5545614198219786</v>
      </c>
      <c r="CI441" s="165"/>
      <c r="CJ441" s="215">
        <f t="shared" ca="1" si="289"/>
        <v>0</v>
      </c>
      <c r="CK441" s="215">
        <f t="shared" ca="1" si="290"/>
        <v>0</v>
      </c>
      <c r="CL441" s="215">
        <f t="shared" ca="1" si="291"/>
        <v>0.35122806193456069</v>
      </c>
      <c r="CM441" s="215">
        <f t="shared" ca="1" si="292"/>
        <v>0</v>
      </c>
      <c r="CN441" s="215">
        <f t="shared" ca="1" si="293"/>
        <v>0</v>
      </c>
      <c r="CO441" s="155">
        <f t="shared" ca="1" si="313"/>
        <v>0.35122806193456069</v>
      </c>
      <c r="CP441" s="165"/>
      <c r="CQ441" s="223">
        <f t="shared" ca="1" si="294"/>
        <v>0</v>
      </c>
      <c r="CR441" s="223">
        <f t="shared" ca="1" si="295"/>
        <v>0</v>
      </c>
      <c r="CS441" s="223">
        <f t="shared" ca="1" si="296"/>
        <v>4.9650149983165026E-2</v>
      </c>
      <c r="CT441" s="223">
        <f t="shared" ca="1" si="297"/>
        <v>0</v>
      </c>
      <c r="CU441" s="223">
        <f t="shared" ca="1" si="298"/>
        <v>0</v>
      </c>
      <c r="CV441" s="155">
        <f t="shared" ca="1" si="314"/>
        <v>4.9650149983165026E-2</v>
      </c>
      <c r="CW441" s="165"/>
      <c r="CX441" s="215">
        <f t="shared" ca="1" si="315"/>
        <v>0</v>
      </c>
      <c r="CY441" s="215">
        <f t="shared" ca="1" si="299"/>
        <v>0</v>
      </c>
      <c r="CZ441" s="215">
        <f t="shared" ca="1" si="300"/>
        <v>2.9554396317397043</v>
      </c>
      <c r="DA441" s="215">
        <f t="shared" ca="1" si="301"/>
        <v>0</v>
      </c>
      <c r="DB441" s="215">
        <f t="shared" ca="1" si="302"/>
        <v>0</v>
      </c>
      <c r="DC441" s="155">
        <f t="shared" ca="1" si="316"/>
        <v>2.9554396317397043</v>
      </c>
      <c r="DD441" s="165"/>
      <c r="DE441" s="188" t="b" cm="1">
        <f t="array" aca="1" ref="DE441" ca="1">OR($G441=Forecast_Capex_Input!$BF$8:$BF$10)</f>
        <v>0</v>
      </c>
      <c r="DF441" s="188" cm="1">
        <f t="array" aca="1" ref="DF441" ca="1">IFERROR(INDEX(Forecast_Capex_Input!BG$12:BG$286,$X441)
*(INDEX(Forecast_Capex_Input!$H$12:$H$286,$X441)=Repex),0)
*$DE441</f>
        <v>0</v>
      </c>
      <c r="DG441" s="188" cm="1">
        <f t="array" aca="1" ref="DG441" ca="1">IFERROR(INDEX(Forecast_Capex_Input!BH$12:BH$286,$X441)
*(INDEX(Forecast_Capex_Input!$H$12:$H$286,$X441)=Repex),0)
*$DE441</f>
        <v>0</v>
      </c>
      <c r="DH441" s="188" cm="1">
        <f t="array" aca="1" ref="DH441" ca="1">IFERROR(INDEX(Forecast_Capex_Input!BI$12:BI$286,$X441)
*(INDEX(Forecast_Capex_Input!$H$12:$H$286,$X441)=Repex),0)
*$DE441</f>
        <v>0</v>
      </c>
      <c r="DI441" s="188" cm="1">
        <f t="array" aca="1" ref="DI441" ca="1">IFERROR(INDEX(Forecast_Capex_Input!BJ$12:BJ$286,$X441)
*(INDEX(Forecast_Capex_Input!$H$12:$H$286,$X441)=Repex),0)
*$DE441</f>
        <v>0</v>
      </c>
      <c r="DJ441" s="188" cm="1">
        <f t="array" aca="1" ref="DJ441" ca="1">IFERROR(INDEX(Forecast_Capex_Input!BK$12:BK$286,$X441)
*(INDEX(Forecast_Capex_Input!$H$12:$H$286,$X441)=Repex),0)
*$DE441</f>
        <v>0</v>
      </c>
      <c r="DK441" s="188" cm="1">
        <f t="array" aca="1" ref="DK441" ca="1">IFERROR(INDEX(Forecast_Capex_Input!BL$12:BL$286,$X441)
*(INDEX(Forecast_Capex_Input!$H$12:$H$286,$X441)=Repex),0)
*$DE441</f>
        <v>0</v>
      </c>
      <c r="DL441" s="165"/>
      <c r="DM441" s="188" t="b" cm="1">
        <f t="array" aca="1" ref="DM441" ca="1">OR($G441=Forecast_Capex_Input!$BN$8:$BN$9)</f>
        <v>1</v>
      </c>
      <c r="DN441" s="188" cm="1">
        <f t="array" aca="1" ref="DN441" ca="1">IFERROR(INDEX(Forecast_Capex_Input!BO$12:BO$286,$X441)
*(INDEX(Forecast_Capex_Input!$H$12:$H$286,$X441)=Repex),0)
*$DM441</f>
        <v>0</v>
      </c>
      <c r="DO441" s="188" cm="1">
        <f t="array" aca="1" ref="DO441" ca="1">IFERROR(INDEX(Forecast_Capex_Input!BP$12:BP$286,$X441)
*(INDEX(Forecast_Capex_Input!$H$12:$H$286,$X441)=Repex),0)
*$DM441</f>
        <v>0</v>
      </c>
      <c r="DP441" s="188" cm="1">
        <f t="array" aca="1" ref="DP441" ca="1">IFERROR(INDEX(Forecast_Capex_Input!BQ$12:BQ$286,$X441)
*(INDEX(Forecast_Capex_Input!$H$12:$H$286,$X441)=Repex),0)
*$DM441</f>
        <v>0</v>
      </c>
      <c r="DQ441" s="188" cm="1">
        <f t="array" aca="1" ref="DQ441" ca="1">IFERROR(INDEX(Forecast_Capex_Input!BR$12:BR$286,$X441)
*(INDEX(Forecast_Capex_Input!$H$12:$H$286,$X441)=Repex),0)
*$DM441</f>
        <v>0</v>
      </c>
      <c r="DR441" s="188" cm="1">
        <f t="array" aca="1" ref="DR441" ca="1">IFERROR(INDEX(Forecast_Capex_Input!BS$12:BS$286,$X441)
*(INDEX(Forecast_Capex_Input!$H$12:$H$286,$X441)=Repex),0)
*$DM441</f>
        <v>0</v>
      </c>
      <c r="DS441" s="165"/>
      <c r="DT441" s="188" t="b" cm="1">
        <f t="array" aca="1" ref="DT441" ca="1">OR($G441=Forecast_Capex_Input!$BU$8:$BU$10)</f>
        <v>0</v>
      </c>
      <c r="DU441" s="188" cm="1">
        <f t="array" aca="1" ref="DU441" ca="1">IFERROR(INDEX(Forecast_Capex_Input!BV$12:BV$286,$X441)
*(INDEX(Forecast_Capex_Input!$H$12:$H$286,$X441)=Repex),0)
*$DT441</f>
        <v>0</v>
      </c>
      <c r="DV441" s="188" cm="1">
        <f t="array" aca="1" ref="DV441" ca="1">IFERROR(INDEX(Forecast_Capex_Input!BW$12:BW$286,$X441)
*(INDEX(Forecast_Capex_Input!$H$12:$H$286,$X441)=Repex),0)
*$DT441</f>
        <v>0</v>
      </c>
      <c r="DW441" s="188" cm="1">
        <f t="array" aca="1" ref="DW441" ca="1">IFERROR(INDEX(Forecast_Capex_Input!BX$12:BX$286,$X441)
*(INDEX(Forecast_Capex_Input!$H$12:$H$286,$X441)=Repex),0)
*$DT441</f>
        <v>0</v>
      </c>
      <c r="DX441" s="188" cm="1">
        <f t="array" aca="1" ref="DX441" ca="1">IFERROR(INDEX(Forecast_Capex_Input!BY$12:BY$286,$X441)
*(INDEX(Forecast_Capex_Input!$H$12:$H$286,$X441)=Repex),0)
*$DT441</f>
        <v>0</v>
      </c>
      <c r="DY441" s="188" cm="1">
        <f t="array" aca="1" ref="DY441" ca="1">IFERROR(INDEX(Forecast_Capex_Input!BZ$12:BZ$286,$X441)
*(INDEX(Forecast_Capex_Input!$H$12:$H$286,$X441)=Repex),0)
*$DT441</f>
        <v>0</v>
      </c>
      <c r="DZ441" s="188" cm="1">
        <f t="array" aca="1" ref="DZ441" ca="1">IFERROR(INDEX(Forecast_Capex_Input!CA$12:CA$286,$X441)
*(INDEX(Forecast_Capex_Input!$H$12:$H$286,$X441)=Repex),0)
*$DT441</f>
        <v>0</v>
      </c>
      <c r="EA441" s="188" cm="1">
        <f t="array" aca="1" ref="EA441" ca="1">IFERROR(INDEX(Forecast_Capex_Input!CB$12:CB$286,$X441)
*(INDEX(Forecast_Capex_Input!$H$12:$H$286,$X441)=Repex),0)
*$DT441</f>
        <v>0</v>
      </c>
      <c r="EB441" s="188" cm="1">
        <f t="array" aca="1" ref="EB441" ca="1">IFERROR(INDEX(Forecast_Capex_Input!CC$12:CC$286,$X441)
*(INDEX(Forecast_Capex_Input!$H$12:$H$286,$X441)=Repex),0)
*$DT441</f>
        <v>0</v>
      </c>
      <c r="EC441" s="165"/>
      <c r="ED441" s="226">
        <f t="shared" ca="1" si="303"/>
        <v>2.5545614198219786</v>
      </c>
      <c r="EE441" s="174">
        <v>20</v>
      </c>
    </row>
    <row r="442" spans="3:135" x14ac:dyDescent="0.2">
      <c r="C442" s="174">
        <f t="shared" si="304"/>
        <v>432</v>
      </c>
      <c r="D442" s="167" t="str" cm="1">
        <f t="array" ref="D442">IFERROR(INDEX(Forecast_Capex_Input!$D$12:$D$286,$X442),NA)</f>
        <v>Maintain voltage in Beryl area</v>
      </c>
      <c r="E442" s="172" t="b" cm="1">
        <f t="array" ref="E442">IF($X442=NA,NA,INDEX(Forecast_Capex_Input!$E$12:$E$286,$X442))</f>
        <v>1</v>
      </c>
      <c r="F442" s="167" t="str" cm="1">
        <f t="array" aca="1" ref="F442" ca="1">IFERROR(INDEX(General!$E$25:$E$26,$Y442),NA)</f>
        <v>Non-Labour</v>
      </c>
      <c r="G442" s="167" t="str" cm="1">
        <f t="array" aca="1" ref="G442" ca="1">IFERROR(INDEX(Forecast_Capex_Input!$AI$11:$BB$11,$AA442),NA)</f>
        <v>Substations</v>
      </c>
      <c r="H442" s="189" cm="1">
        <f t="array" aca="1" ref="H442" ca="1">IFERROR(INDEX(Forecast_Capex_Input!$AI$12:$BB$286,$X442,$AA442),NA)</f>
        <v>1</v>
      </c>
      <c r="I442" s="199" t="str" cm="1">
        <f t="array" ref="I442">IFERROR(INDEX(Forecast_Capex_Input!$F$12:$F$286,$X442),NA)</f>
        <v>Augmentation Expenditure</v>
      </c>
      <c r="J442" s="199" t="str" cm="1">
        <f t="array" ref="J442">IFERROR(INDEX(Forecast_Capex_Input!G$12:G$286,$X442),NA)</f>
        <v>Augmentations</v>
      </c>
      <c r="K442" s="199" t="str" cm="1">
        <f t="array" ref="K442">IFERROR(INDEX(Forecast_Capex_Input!H$12:H$286,$X442),NA)</f>
        <v>Augex</v>
      </c>
      <c r="L442" s="199" t="str" cm="1">
        <f t="array" ref="L442">IFERROR(INDEX(Forecast_Capex_Input!I$12:I$286,$X442),NA)</f>
        <v>Demand</v>
      </c>
      <c r="M442" s="199" t="str" cm="1">
        <f t="array" ref="M442">IFERROR(INDEX(Forecast_Capex_Input!J$12:J$286,$X442),NA)</f>
        <v>N/A</v>
      </c>
      <c r="N442" s="199" t="str" cm="1">
        <f t="array" ref="N442">IFERROR(INDEX(Forecast_Capex_Input!K$12:K$286,$X442),NA)</f>
        <v>N/A</v>
      </c>
      <c r="O442" s="199" t="str" cm="1">
        <f t="array" ref="O442">IFERROR(INDEX(Forecast_Capex_Input!L$12:L$286,$X442),NA)</f>
        <v>N/A</v>
      </c>
      <c r="P442" s="199" t="str" cm="1">
        <f t="array" ref="P442">IFERROR(INDEX(Forecast_Capex_Input!M$12:M$286,$X442),NA)</f>
        <v>N/A</v>
      </c>
      <c r="Q442" s="172" t="str" cm="1">
        <f t="array" ref="Q442">IFERROR(INDEX(Forecast_Capex_Input!N$12:N$286,$X442),NA)</f>
        <v>Yes</v>
      </c>
      <c r="R442" s="265" cm="1">
        <f t="array" ref="R442">IFERROR(INDEX(Forecast_Capex_Input!O$12:O$286,$X442),0)</f>
        <v>0</v>
      </c>
      <c r="S442" s="172" t="str" cm="1">
        <f t="array" ref="S442">IFERROR(INDEX(Forecast_Capex_Input!P$12:P$286,$X442),0)</f>
        <v>Localised maximum demand growth</v>
      </c>
      <c r="T442" s="199" t="str" cm="1">
        <f t="array" aca="1" ref="T442" ca="1">IFERROR(INDEX(General!$K$84:$K$103,$AA442),NA)</f>
        <v>Substations (2018 onwards)</v>
      </c>
      <c r="U442" s="188" cm="1">
        <f t="array" aca="1" ref="U442" ca="1">IFERROR(
IF($F442=General!$E$25,INDEX(Forecast_Capex_Input!S$12:S$286,$X442),
INDEX(Forecast_Capex_Input!T$12:T$286,$X442)),0)</f>
        <v>0.88</v>
      </c>
      <c r="V442" s="222" t="b">
        <f>IFERROR(INDEX(Overheads!$T$19:$T$26,MATCH($I442,Overheads!$E$19:$E$26,0)),FALSE)</f>
        <v>1</v>
      </c>
      <c r="W442" s="165"/>
      <c r="X442" s="174">
        <f>IFERROR(
IF(MATCH($C442,Forecast_Capex_Input!$CI$12:$CI$286,1)+1&gt;MAX(Forecast_Capex_Input!$C$12:$C$286),NA,
MATCH($C442,Forecast_Capex_Input!$CI$12:$CI$286,1)+1),1)</f>
        <v>163</v>
      </c>
      <c r="Y442" s="174" cm="1">
        <f t="array" aca="1" ref="Y442" ca="1">IFERROR(
IF(X441&lt;&gt;X442,1,
IF(COUNTIF(OFFSET(Y441,0,0,-INDEX(Forecast_Capex_Input!$CG$12:$CG$286,$X442)),Y441)=INDEX(Forecast_Capex_Input!$CG$12:$CG$286,$X442),Y441+1,Y441)),NA)</f>
        <v>2</v>
      </c>
      <c r="Z442" s="174" cm="1">
        <f t="array" ref="Z442">IFERROR($C442-IF($X442=1,1,INDEX(Forecast_Capex_Input!$CI$12:$CI$286,$X442-1))+1,NA)</f>
        <v>2</v>
      </c>
      <c r="AA442" s="174" cm="1">
        <f t="array" aca="1" ref="AA442" ca="1">IFERROR(IF(Y442=1,
INDEX(Forecast_Capex_Input!$AI$10:$BB$10,SMALL(IF(INDEX(Forecast_Capex_Input!$AI$12:$BB$286,$X442,0)&gt;0,COLUMN(Forecast_Capex_Input!$AI$10:$BB$10)-COLUMN(Forecast_Capex_Input!$AI$12)+1),ROWS(OFFSET(AA441,0,0,-$Z442)))),
OFFSET(AA441,-INDEX(Forecast_Capex_Input!$CG$12:$CG$286,$X442)+1,0)),NA)</f>
        <v>3</v>
      </c>
      <c r="AB442" s="174">
        <f t="shared" ca="1" si="273"/>
        <v>2</v>
      </c>
      <c r="AC442" s="222" t="b">
        <f t="shared" si="305"/>
        <v>0</v>
      </c>
      <c r="AD442" s="220" t="b">
        <v>0</v>
      </c>
      <c r="AE442" s="222" t="b">
        <f t="shared" si="274"/>
        <v>1</v>
      </c>
      <c r="AF442" s="165"/>
      <c r="AG442" s="215">
        <v>0</v>
      </c>
      <c r="AH442" s="215">
        <v>1.2355665043231612</v>
      </c>
      <c r="AI442" s="215">
        <v>5.8667186536207652</v>
      </c>
      <c r="AJ442" s="215">
        <v>11.271210989077472</v>
      </c>
      <c r="AK442" s="215">
        <v>0</v>
      </c>
      <c r="AL442" s="155">
        <v>18.373496147021399</v>
      </c>
      <c r="AM442" s="165"/>
      <c r="AN442" s="215" cm="1">
        <f t="array" aca="1" ref="AN442" ca="1">IFERROR(INDEX(General!O$33:O$34,$AB442)
*AG442,0)</f>
        <v>0</v>
      </c>
      <c r="AO442" s="215" cm="1">
        <f t="array" aca="1" ref="AO442" ca="1">IFERROR(INDEX(General!P$33:P$34,$AB442)
*AH442,0)</f>
        <v>1.2355665043231612</v>
      </c>
      <c r="AP442" s="215" cm="1">
        <f t="array" aca="1" ref="AP442" ca="1">IFERROR(INDEX(General!Q$33:Q$34,$AB442)
*AI442,0)</f>
        <v>5.8667186536207652</v>
      </c>
      <c r="AQ442" s="215" cm="1">
        <f t="array" aca="1" ref="AQ442" ca="1">IFERROR(INDEX(General!R$33:R$34,$AB442)
*AJ442,0)</f>
        <v>11.271210989077472</v>
      </c>
      <c r="AR442" s="215" cm="1">
        <f t="array" aca="1" ref="AR442" ca="1">IFERROR(INDEX(General!S$33:S$34,$AB442)
*AK442,0)</f>
        <v>0</v>
      </c>
      <c r="AS442" s="155">
        <f t="shared" ca="1" si="306"/>
        <v>18.373496147021399</v>
      </c>
      <c r="AT442" s="165"/>
      <c r="AU442" s="215">
        <f ca="1">IF($AE442=FALSE,AN442*Overheads!$R$24*$V442,
IFERROR(Overheads!$O$49*$V442*AN442,0)
+IFERROR(Overheads!Q$59*$V442*(AN442/Overheads!Q$68),0))</f>
        <v>0</v>
      </c>
      <c r="AV442" s="215">
        <f ca="1">IF($AE442=FALSE,AO442*Overheads!$R$24*$V442,
IFERROR(Overheads!$O$49*$V442*AO442,0)
+IFERROR(Overheads!R$59*$V442*(AO442/Overheads!R$68),0))</f>
        <v>0.1474654064923141</v>
      </c>
      <c r="AW442" s="215">
        <f ca="1">IF($AE442=FALSE,AP442*Overheads!$R$24*$V442,
IFERROR(Overheads!$O$49*$V442*AP442,0)
+IFERROR(Overheads!S$59*$V442*(AP442/Overheads!S$68),0))</f>
        <v>0.76291484363103335</v>
      </c>
      <c r="AX442" s="215">
        <f ca="1">IF($AE442=FALSE,AQ442*Overheads!$R$24*$V442,
IFERROR(Overheads!$O$49*$V442*AQ442,0)
+IFERROR(Overheads!T$59*$V442*(AQ442/Overheads!T$68),0))</f>
        <v>1.6150635314964026</v>
      </c>
      <c r="AY442" s="215">
        <f ca="1">IF($AE442=FALSE,AR442*Overheads!$R$24*$V442,
IFERROR(Overheads!$O$49*$V442*AR442,0)
+IFERROR(Overheads!U$59*$V442*(AR442/Overheads!U$68),0))</f>
        <v>0</v>
      </c>
      <c r="AZ442" s="155">
        <f t="shared" ca="1" si="307"/>
        <v>2.5254437816197499</v>
      </c>
      <c r="BA442" s="165"/>
      <c r="BB442" s="215">
        <f ca="1">IF($AE442=FALSE,AN442*Overheads!$S$25,
IFERROR(Overheads!$O$50*AN442,0)
+IFERROR(Overheads!Q$60*(AN442/Overheads!Q$66),0))</f>
        <v>0</v>
      </c>
      <c r="BC442" s="215">
        <f ca="1">IF($AE442=FALSE,AO442*Overheads!$S$25,
IFERROR(Overheads!$O$50*AO442,0)
+IFERROR(Overheads!R$60*(AO442/Overheads!R$66),0))</f>
        <v>2.0847221713816335E-2</v>
      </c>
      <c r="BD442" s="215">
        <f ca="1">IF($AE442=FALSE,AP442*Overheads!$S$25,
IFERROR(Overheads!$O$50*AP442,0)
+IFERROR(Overheads!S$60*(AP442/Overheads!S$66),0))</f>
        <v>0.1076756100541169</v>
      </c>
      <c r="BE442" s="215">
        <f ca="1">IF($AE442=FALSE,AQ442*Overheads!$S$25,
IFERROR(Overheads!$O$50*AQ442,0)
+IFERROR(Overheads!T$60*(AQ442/Overheads!T$66),0))</f>
        <v>0.22847648745989441</v>
      </c>
      <c r="BF442" s="215">
        <f ca="1">IF($AE442=FALSE,AR442*Overheads!$S$25,
IFERROR(Overheads!$O$50*AR442,0)
+IFERROR(Overheads!U$60*(AR442/Overheads!U$66),0))</f>
        <v>0</v>
      </c>
      <c r="BG442" s="155">
        <f t="shared" ca="1" si="308"/>
        <v>0.35699931922782763</v>
      </c>
      <c r="BH442" s="165"/>
      <c r="BI442" s="215">
        <f t="shared" ca="1" si="309"/>
        <v>0</v>
      </c>
      <c r="BJ442" s="215">
        <f t="shared" ca="1" si="275"/>
        <v>1.4038791325292916</v>
      </c>
      <c r="BK442" s="215">
        <f t="shared" ca="1" si="276"/>
        <v>6.7373091073059159</v>
      </c>
      <c r="BL442" s="215">
        <f t="shared" ca="1" si="277"/>
        <v>13.114751008033769</v>
      </c>
      <c r="BM442" s="215">
        <f t="shared" ca="1" si="278"/>
        <v>0</v>
      </c>
      <c r="BN442" s="155">
        <f t="shared" ca="1" si="310"/>
        <v>21.255939247868977</v>
      </c>
      <c r="BO442" s="165"/>
      <c r="BP442" s="187" cm="1">
        <f t="array" ref="BP442">IFERROR(IF($X442=$X441,BP441,INDEX(Forecast_Capex_Input!AC$12:AC$286,$X442)),0)</f>
        <v>0</v>
      </c>
      <c r="BQ442" s="187" cm="1">
        <f t="array" ref="BQ442">IFERROR(IF($X442=$X441,BQ441,INDEX(Forecast_Capex_Input!AD$12:AD$286,$X442)),0)</f>
        <v>0</v>
      </c>
      <c r="BR442" s="187" cm="1">
        <f t="array" ref="BR442">IFERROR(IF($X442=$X441,BR441,INDEX(Forecast_Capex_Input!AE$12:AE$286,$X442)),0)</f>
        <v>1</v>
      </c>
      <c r="BS442" s="187" cm="1">
        <f t="array" ref="BS442">IFERROR(IF($X442=$X441,BS441,INDEX(Forecast_Capex_Input!AF$12:AF$286,$X442)),0)</f>
        <v>0</v>
      </c>
      <c r="BT442" s="187" cm="1">
        <f t="array" ref="BT442">IFERROR(IF($X442=$X441,BT441,INDEX(Forecast_Capex_Input!AG$12:AG$286,$X442)),0)</f>
        <v>0</v>
      </c>
      <c r="BU442" s="165"/>
      <c r="BV442" s="215">
        <f t="shared" si="279"/>
        <v>0</v>
      </c>
      <c r="BW442" s="215">
        <f t="shared" si="280"/>
        <v>0</v>
      </c>
      <c r="BX442" s="215">
        <f t="shared" si="281"/>
        <v>18.373496147021399</v>
      </c>
      <c r="BY442" s="215">
        <f t="shared" si="282"/>
        <v>0</v>
      </c>
      <c r="BZ442" s="215">
        <f t="shared" si="283"/>
        <v>0</v>
      </c>
      <c r="CA442" s="155">
        <f t="shared" si="311"/>
        <v>18.373496147021399</v>
      </c>
      <c r="CB442" s="165"/>
      <c r="CC442" s="215">
        <f t="shared" ca="1" si="284"/>
        <v>0</v>
      </c>
      <c r="CD442" s="215">
        <f t="shared" ca="1" si="285"/>
        <v>0</v>
      </c>
      <c r="CE442" s="215">
        <f t="shared" ca="1" si="286"/>
        <v>18.373496147021399</v>
      </c>
      <c r="CF442" s="215">
        <f t="shared" ca="1" si="287"/>
        <v>0</v>
      </c>
      <c r="CG442" s="215">
        <f t="shared" ca="1" si="288"/>
        <v>0</v>
      </c>
      <c r="CH442" s="155">
        <f t="shared" ca="1" si="312"/>
        <v>18.373496147021399</v>
      </c>
      <c r="CI442" s="165"/>
      <c r="CJ442" s="215">
        <f t="shared" ca="1" si="289"/>
        <v>0</v>
      </c>
      <c r="CK442" s="215">
        <f t="shared" ca="1" si="290"/>
        <v>0</v>
      </c>
      <c r="CL442" s="215">
        <f t="shared" ca="1" si="291"/>
        <v>2.5254437816197499</v>
      </c>
      <c r="CM442" s="215">
        <f t="shared" ca="1" si="292"/>
        <v>0</v>
      </c>
      <c r="CN442" s="215">
        <f t="shared" ca="1" si="293"/>
        <v>0</v>
      </c>
      <c r="CO442" s="155">
        <f t="shared" ca="1" si="313"/>
        <v>2.5254437816197499</v>
      </c>
      <c r="CP442" s="165"/>
      <c r="CQ442" s="223">
        <f t="shared" ca="1" si="294"/>
        <v>0</v>
      </c>
      <c r="CR442" s="223">
        <f t="shared" ca="1" si="295"/>
        <v>0</v>
      </c>
      <c r="CS442" s="223">
        <f t="shared" ca="1" si="296"/>
        <v>0.35699931922782763</v>
      </c>
      <c r="CT442" s="223">
        <f t="shared" ca="1" si="297"/>
        <v>0</v>
      </c>
      <c r="CU442" s="223">
        <f t="shared" ca="1" si="298"/>
        <v>0</v>
      </c>
      <c r="CV442" s="155">
        <f t="shared" ca="1" si="314"/>
        <v>0.35699931922782763</v>
      </c>
      <c r="CW442" s="165"/>
      <c r="CX442" s="215">
        <f t="shared" ca="1" si="315"/>
        <v>0</v>
      </c>
      <c r="CY442" s="215">
        <f t="shared" ca="1" si="299"/>
        <v>0</v>
      </c>
      <c r="CZ442" s="215">
        <f t="shared" ca="1" si="300"/>
        <v>21.255939247868977</v>
      </c>
      <c r="DA442" s="215">
        <f t="shared" ca="1" si="301"/>
        <v>0</v>
      </c>
      <c r="DB442" s="215">
        <f t="shared" ca="1" si="302"/>
        <v>0</v>
      </c>
      <c r="DC442" s="155">
        <f t="shared" ca="1" si="316"/>
        <v>21.255939247868977</v>
      </c>
      <c r="DD442" s="165"/>
      <c r="DE442" s="188" t="b" cm="1">
        <f t="array" aca="1" ref="DE442" ca="1">OR($G442=Forecast_Capex_Input!$BF$8:$BF$10)</f>
        <v>0</v>
      </c>
      <c r="DF442" s="188" cm="1">
        <f t="array" aca="1" ref="DF442" ca="1">IFERROR(INDEX(Forecast_Capex_Input!BG$12:BG$286,$X442)
*(INDEX(Forecast_Capex_Input!$H$12:$H$286,$X442)=Repex),0)
*$DE442</f>
        <v>0</v>
      </c>
      <c r="DG442" s="188" cm="1">
        <f t="array" aca="1" ref="DG442" ca="1">IFERROR(INDEX(Forecast_Capex_Input!BH$12:BH$286,$X442)
*(INDEX(Forecast_Capex_Input!$H$12:$H$286,$X442)=Repex),0)
*$DE442</f>
        <v>0</v>
      </c>
      <c r="DH442" s="188" cm="1">
        <f t="array" aca="1" ref="DH442" ca="1">IFERROR(INDEX(Forecast_Capex_Input!BI$12:BI$286,$X442)
*(INDEX(Forecast_Capex_Input!$H$12:$H$286,$X442)=Repex),0)
*$DE442</f>
        <v>0</v>
      </c>
      <c r="DI442" s="188" cm="1">
        <f t="array" aca="1" ref="DI442" ca="1">IFERROR(INDEX(Forecast_Capex_Input!BJ$12:BJ$286,$X442)
*(INDEX(Forecast_Capex_Input!$H$12:$H$286,$X442)=Repex),0)
*$DE442</f>
        <v>0</v>
      </c>
      <c r="DJ442" s="188" cm="1">
        <f t="array" aca="1" ref="DJ442" ca="1">IFERROR(INDEX(Forecast_Capex_Input!BK$12:BK$286,$X442)
*(INDEX(Forecast_Capex_Input!$H$12:$H$286,$X442)=Repex),0)
*$DE442</f>
        <v>0</v>
      </c>
      <c r="DK442" s="188" cm="1">
        <f t="array" aca="1" ref="DK442" ca="1">IFERROR(INDEX(Forecast_Capex_Input!BL$12:BL$286,$X442)
*(INDEX(Forecast_Capex_Input!$H$12:$H$286,$X442)=Repex),0)
*$DE442</f>
        <v>0</v>
      </c>
      <c r="DL442" s="165"/>
      <c r="DM442" s="188" t="b" cm="1">
        <f t="array" aca="1" ref="DM442" ca="1">OR($G442=Forecast_Capex_Input!$BN$8:$BN$9)</f>
        <v>1</v>
      </c>
      <c r="DN442" s="188" cm="1">
        <f t="array" aca="1" ref="DN442" ca="1">IFERROR(INDEX(Forecast_Capex_Input!BO$12:BO$286,$X442)
*(INDEX(Forecast_Capex_Input!$H$12:$H$286,$X442)=Repex),0)
*$DM442</f>
        <v>0</v>
      </c>
      <c r="DO442" s="188" cm="1">
        <f t="array" aca="1" ref="DO442" ca="1">IFERROR(INDEX(Forecast_Capex_Input!BP$12:BP$286,$X442)
*(INDEX(Forecast_Capex_Input!$H$12:$H$286,$X442)=Repex),0)
*$DM442</f>
        <v>0</v>
      </c>
      <c r="DP442" s="188" cm="1">
        <f t="array" aca="1" ref="DP442" ca="1">IFERROR(INDEX(Forecast_Capex_Input!BQ$12:BQ$286,$X442)
*(INDEX(Forecast_Capex_Input!$H$12:$H$286,$X442)=Repex),0)
*$DM442</f>
        <v>0</v>
      </c>
      <c r="DQ442" s="188" cm="1">
        <f t="array" aca="1" ref="DQ442" ca="1">IFERROR(INDEX(Forecast_Capex_Input!BR$12:BR$286,$X442)
*(INDEX(Forecast_Capex_Input!$H$12:$H$286,$X442)=Repex),0)
*$DM442</f>
        <v>0</v>
      </c>
      <c r="DR442" s="188" cm="1">
        <f t="array" aca="1" ref="DR442" ca="1">IFERROR(INDEX(Forecast_Capex_Input!BS$12:BS$286,$X442)
*(INDEX(Forecast_Capex_Input!$H$12:$H$286,$X442)=Repex),0)
*$DM442</f>
        <v>0</v>
      </c>
      <c r="DS442" s="165"/>
      <c r="DT442" s="188" t="b" cm="1">
        <f t="array" aca="1" ref="DT442" ca="1">OR($G442=Forecast_Capex_Input!$BU$8:$BU$10)</f>
        <v>0</v>
      </c>
      <c r="DU442" s="188" cm="1">
        <f t="array" aca="1" ref="DU442" ca="1">IFERROR(INDEX(Forecast_Capex_Input!BV$12:BV$286,$X442)
*(INDEX(Forecast_Capex_Input!$H$12:$H$286,$X442)=Repex),0)
*$DT442</f>
        <v>0</v>
      </c>
      <c r="DV442" s="188" cm="1">
        <f t="array" aca="1" ref="DV442" ca="1">IFERROR(INDEX(Forecast_Capex_Input!BW$12:BW$286,$X442)
*(INDEX(Forecast_Capex_Input!$H$12:$H$286,$X442)=Repex),0)
*$DT442</f>
        <v>0</v>
      </c>
      <c r="DW442" s="188" cm="1">
        <f t="array" aca="1" ref="DW442" ca="1">IFERROR(INDEX(Forecast_Capex_Input!BX$12:BX$286,$X442)
*(INDEX(Forecast_Capex_Input!$H$12:$H$286,$X442)=Repex),0)
*$DT442</f>
        <v>0</v>
      </c>
      <c r="DX442" s="188" cm="1">
        <f t="array" aca="1" ref="DX442" ca="1">IFERROR(INDEX(Forecast_Capex_Input!BY$12:BY$286,$X442)
*(INDEX(Forecast_Capex_Input!$H$12:$H$286,$X442)=Repex),0)
*$DT442</f>
        <v>0</v>
      </c>
      <c r="DY442" s="188" cm="1">
        <f t="array" aca="1" ref="DY442" ca="1">IFERROR(INDEX(Forecast_Capex_Input!BZ$12:BZ$286,$X442)
*(INDEX(Forecast_Capex_Input!$H$12:$H$286,$X442)=Repex),0)
*$DT442</f>
        <v>0</v>
      </c>
      <c r="DZ442" s="188" cm="1">
        <f t="array" aca="1" ref="DZ442" ca="1">IFERROR(INDEX(Forecast_Capex_Input!CA$12:CA$286,$X442)
*(INDEX(Forecast_Capex_Input!$H$12:$H$286,$X442)=Repex),0)
*$DT442</f>
        <v>0</v>
      </c>
      <c r="EA442" s="188" cm="1">
        <f t="array" aca="1" ref="EA442" ca="1">IFERROR(INDEX(Forecast_Capex_Input!CB$12:CB$286,$X442)
*(INDEX(Forecast_Capex_Input!$H$12:$H$286,$X442)=Repex),0)
*$DT442</f>
        <v>0</v>
      </c>
      <c r="EB442" s="188" cm="1">
        <f t="array" aca="1" ref="EB442" ca="1">IFERROR(INDEX(Forecast_Capex_Input!CC$12:CC$286,$X442)
*(INDEX(Forecast_Capex_Input!$H$12:$H$286,$X442)=Repex),0)
*$DT442</f>
        <v>0</v>
      </c>
      <c r="EC442" s="165"/>
      <c r="ED442" s="226">
        <f t="shared" ca="1" si="303"/>
        <v>18.373496147021399</v>
      </c>
      <c r="EE442" s="174">
        <v>3</v>
      </c>
    </row>
    <row r="443" spans="3:135" x14ac:dyDescent="0.2">
      <c r="C443" s="174">
        <f t="shared" si="304"/>
        <v>433</v>
      </c>
      <c r="D443" s="167" t="str" cm="1">
        <f t="array" ref="D443">IFERROR(INDEX(Forecast_Capex_Input!$D$12:$D$286,$X443),NA)</f>
        <v>Maintain voltage in Alpine area</v>
      </c>
      <c r="E443" s="172" t="b" cm="1">
        <f t="array" ref="E443">IF($X443=NA,NA,INDEX(Forecast_Capex_Input!$E$12:$E$286,$X443))</f>
        <v>1</v>
      </c>
      <c r="F443" s="167" t="str" cm="1">
        <f t="array" aca="1" ref="F443" ca="1">IFERROR(INDEX(General!$E$25:$E$26,$Y443),NA)</f>
        <v>Labour</v>
      </c>
      <c r="G443" s="167" t="str" cm="1">
        <f t="array" aca="1" ref="G443" ca="1">IFERROR(INDEX(Forecast_Capex_Input!$AI$11:$BB$11,$AA443),NA)</f>
        <v>Substations</v>
      </c>
      <c r="H443" s="189" cm="1">
        <f t="array" aca="1" ref="H443" ca="1">IFERROR(INDEX(Forecast_Capex_Input!$AI$12:$BB$286,$X443,$AA443),NA)</f>
        <v>0.95000000000000007</v>
      </c>
      <c r="I443" s="199" t="str" cm="1">
        <f t="array" ref="I443">IFERROR(INDEX(Forecast_Capex_Input!$F$12:$F$286,$X443),NA)</f>
        <v>Augmentation Expenditure</v>
      </c>
      <c r="J443" s="199" t="str" cm="1">
        <f t="array" ref="J443">IFERROR(INDEX(Forecast_Capex_Input!G$12:G$286,$X443),NA)</f>
        <v>Augmentations</v>
      </c>
      <c r="K443" s="199" t="str" cm="1">
        <f t="array" ref="K443">IFERROR(INDEX(Forecast_Capex_Input!H$12:H$286,$X443),NA)</f>
        <v>Augex</v>
      </c>
      <c r="L443" s="199" t="str" cm="1">
        <f t="array" ref="L443">IFERROR(INDEX(Forecast_Capex_Input!I$12:I$286,$X443),NA)</f>
        <v>Compliance</v>
      </c>
      <c r="M443" s="199" t="str" cm="1">
        <f t="array" ref="M443">IFERROR(INDEX(Forecast_Capex_Input!J$12:J$286,$X443),NA)</f>
        <v>N/A</v>
      </c>
      <c r="N443" s="199" t="str" cm="1">
        <f t="array" ref="N443">IFERROR(INDEX(Forecast_Capex_Input!K$12:K$286,$X443),NA)</f>
        <v>N/A</v>
      </c>
      <c r="O443" s="199" t="str" cm="1">
        <f t="array" ref="O443">IFERROR(INDEX(Forecast_Capex_Input!L$12:L$286,$X443),NA)</f>
        <v>N/A</v>
      </c>
      <c r="P443" s="199" t="str" cm="1">
        <f t="array" ref="P443">IFERROR(INDEX(Forecast_Capex_Input!M$12:M$286,$X443),NA)</f>
        <v>N/A</v>
      </c>
      <c r="Q443" s="172" t="str" cm="1">
        <f t="array" ref="Q443">IFERROR(INDEX(Forecast_Capex_Input!N$12:N$286,$X443),NA)</f>
        <v>No</v>
      </c>
      <c r="R443" s="265" cm="1">
        <f t="array" ref="R443">IFERROR(INDEX(Forecast_Capex_Input!O$12:O$286,$X443),0)</f>
        <v>0</v>
      </c>
      <c r="S443" s="172" t="str" cm="1">
        <f t="array" ref="S443">IFERROR(INDEX(Forecast_Capex_Input!P$12:P$286,$X443),0)</f>
        <v>Localised maximum demand growth</v>
      </c>
      <c r="T443" s="199" t="str" cm="1">
        <f t="array" aca="1" ref="T443" ca="1">IFERROR(INDEX(General!$K$84:$K$103,$AA443),NA)</f>
        <v>Substations (2018 onwards)</v>
      </c>
      <c r="U443" s="188" cm="1">
        <f t="array" aca="1" ref="U443" ca="1">IFERROR(
IF($F443=General!$E$25,INDEX(Forecast_Capex_Input!S$12:S$286,$X443),
INDEX(Forecast_Capex_Input!T$12:T$286,$X443)),0)</f>
        <v>0.12</v>
      </c>
      <c r="V443" s="222" t="b">
        <f>IFERROR(INDEX(Overheads!$T$19:$T$26,MATCH($I443,Overheads!$E$19:$E$26,0)),FALSE)</f>
        <v>1</v>
      </c>
      <c r="W443" s="165"/>
      <c r="X443" s="174">
        <f>IFERROR(
IF(MATCH($C443,Forecast_Capex_Input!$CI$12:$CI$286,1)+1&gt;MAX(Forecast_Capex_Input!$C$12:$C$286),NA,
MATCH($C443,Forecast_Capex_Input!$CI$12:$CI$286,1)+1),1)</f>
        <v>164</v>
      </c>
      <c r="Y443" s="174" cm="1">
        <f t="array" aca="1" ref="Y443" ca="1">IFERROR(
IF(X442&lt;&gt;X443,1,
IF(COUNTIF(OFFSET(Y442,0,0,-INDEX(Forecast_Capex_Input!$CG$12:$CG$286,$X443)),Y442)=INDEX(Forecast_Capex_Input!$CG$12:$CG$286,$X443),Y442+1,Y442)),NA)</f>
        <v>1</v>
      </c>
      <c r="Z443" s="174" cm="1">
        <f t="array" ref="Z443">IFERROR($C443-IF($X443=1,1,INDEX(Forecast_Capex_Input!$CI$12:$CI$286,$X443-1))+1,NA)</f>
        <v>1</v>
      </c>
      <c r="AA443" s="174" cm="1">
        <f t="array" aca="1" ref="AA443" ca="1">IFERROR(IF(Y443=1,
INDEX(Forecast_Capex_Input!$AI$10:$BB$10,SMALL(IF(INDEX(Forecast_Capex_Input!$AI$12:$BB$286,$X443,0)&gt;0,COLUMN(Forecast_Capex_Input!$AI$10:$BB$10)-COLUMN(Forecast_Capex_Input!$AI$12)+1),ROWS(OFFSET(AA442,0,0,-$Z443)))),
OFFSET(AA442,-INDEX(Forecast_Capex_Input!$CG$12:$CG$286,$X443)+1,0)),NA)</f>
        <v>3</v>
      </c>
      <c r="AB443" s="174">
        <f t="shared" ca="1" si="273"/>
        <v>1</v>
      </c>
      <c r="AC443" s="222" t="b">
        <f t="shared" si="305"/>
        <v>0</v>
      </c>
      <c r="AD443" s="220" t="b">
        <v>0</v>
      </c>
      <c r="AE443" s="222" t="b">
        <f t="shared" si="274"/>
        <v>1</v>
      </c>
      <c r="AF443" s="165"/>
      <c r="AG443" s="215">
        <v>0</v>
      </c>
      <c r="AH443" s="215">
        <v>0</v>
      </c>
      <c r="AI443" s="215">
        <v>0</v>
      </c>
      <c r="AJ443" s="215">
        <v>3.4571739898709437E-2</v>
      </c>
      <c r="AK443" s="215">
        <v>0.20743043939225661</v>
      </c>
      <c r="AL443" s="155">
        <v>0.24200217929096604</v>
      </c>
      <c r="AM443" s="165"/>
      <c r="AN443" s="215" cm="1">
        <f t="array" aca="1" ref="AN443" ca="1">IFERROR(INDEX(General!O$33:O$34,$AB443)
*AG443,0)</f>
        <v>0</v>
      </c>
      <c r="AO443" s="215" cm="1">
        <f t="array" aca="1" ref="AO443" ca="1">IFERROR(INDEX(General!P$33:P$34,$AB443)
*AH443,0)</f>
        <v>0</v>
      </c>
      <c r="AP443" s="215" cm="1">
        <f t="array" aca="1" ref="AP443" ca="1">IFERROR(INDEX(General!Q$33:Q$34,$AB443)
*AI443,0)</f>
        <v>0</v>
      </c>
      <c r="AQ443" s="215" cm="1">
        <f t="array" aca="1" ref="AQ443" ca="1">IFERROR(INDEX(General!R$33:R$34,$AB443)
*AJ443,0)</f>
        <v>3.5381793350938148E-2</v>
      </c>
      <c r="AR443" s="215" cm="1">
        <f t="array" aca="1" ref="AR443" ca="1">IFERROR(INDEX(General!S$33:S$34,$AB443)
*AK443,0)</f>
        <v>0.21359657539036853</v>
      </c>
      <c r="AS443" s="155">
        <f t="shared" ca="1" si="306"/>
        <v>0.24897836874130669</v>
      </c>
      <c r="AT443" s="165"/>
      <c r="AU443" s="215">
        <f ca="1">IF($AE443=FALSE,AN443*Overheads!$R$24*$V443,
IFERROR(Overheads!$O$49*$V443*AN443,0)
+IFERROR(Overheads!Q$59*$V443*(AN443/Overheads!Q$68),0))</f>
        <v>0</v>
      </c>
      <c r="AV443" s="215">
        <f ca="1">IF($AE443=FALSE,AO443*Overheads!$R$24*$V443,
IFERROR(Overheads!$O$49*$V443*AO443,0)
+IFERROR(Overheads!R$59*$V443*(AO443/Overheads!R$68),0))</f>
        <v>0</v>
      </c>
      <c r="AW443" s="215">
        <f ca="1">IF($AE443=FALSE,AP443*Overheads!$R$24*$V443,
IFERROR(Overheads!$O$49*$V443*AP443,0)
+IFERROR(Overheads!S$59*$V443*(AP443/Overheads!S$68),0))</f>
        <v>0</v>
      </c>
      <c r="AX443" s="215">
        <f ca="1">IF($AE443=FALSE,AQ443*Overheads!$R$24*$V443,
IFERROR(Overheads!$O$49*$V443*AQ443,0)
+IFERROR(Overheads!T$59*$V443*(AQ443/Overheads!T$68),0))</f>
        <v>5.0698939249223677E-3</v>
      </c>
      <c r="AY443" s="215">
        <f ca="1">IF($AE443=FALSE,AR443*Overheads!$R$24*$V443,
IFERROR(Overheads!$O$49*$V443*AR443,0)
+IFERROR(Overheads!U$59*$V443*(AR443/Overheads!U$68),0))</f>
        <v>2.6128521987887236E-2</v>
      </c>
      <c r="AZ443" s="155">
        <f t="shared" ca="1" si="307"/>
        <v>3.1198415912809602E-2</v>
      </c>
      <c r="BA443" s="165"/>
      <c r="BB443" s="215">
        <f ca="1">IF($AE443=FALSE,AN443*Overheads!$S$25,
IFERROR(Overheads!$O$50*AN443,0)
+IFERROR(Overheads!Q$60*(AN443/Overheads!Q$66),0))</f>
        <v>0</v>
      </c>
      <c r="BC443" s="215">
        <f ca="1">IF($AE443=FALSE,AO443*Overheads!$S$25,
IFERROR(Overheads!$O$50*AO443,0)
+IFERROR(Overheads!R$60*(AO443/Overheads!R$66),0))</f>
        <v>0</v>
      </c>
      <c r="BD443" s="215">
        <f ca="1">IF($AE443=FALSE,AP443*Overheads!$S$25,
IFERROR(Overheads!$O$50*AP443,0)
+IFERROR(Overheads!S$60*(AP443/Overheads!S$66),0))</f>
        <v>0</v>
      </c>
      <c r="BE443" s="215">
        <f ca="1">IF($AE443=FALSE,AQ443*Overheads!$S$25,
IFERROR(Overheads!$O$50*AQ443,0)
+IFERROR(Overheads!T$60*(AQ443/Overheads!T$66),0))</f>
        <v>7.1721733118899293E-4</v>
      </c>
      <c r="BF443" s="215">
        <f ca="1">IF($AE443=FALSE,AR443*Overheads!$S$25,
IFERROR(Overheads!$O$50*AR443,0)
+IFERROR(Overheads!U$60*(AR443/Overheads!U$66),0))</f>
        <v>3.8243284648013967E-3</v>
      </c>
      <c r="BG443" s="155">
        <f t="shared" ca="1" si="308"/>
        <v>4.5415457959903892E-3</v>
      </c>
      <c r="BH443" s="165"/>
      <c r="BI443" s="215">
        <f t="shared" ca="1" si="309"/>
        <v>0</v>
      </c>
      <c r="BJ443" s="215">
        <f t="shared" ca="1" si="275"/>
        <v>0</v>
      </c>
      <c r="BK443" s="215">
        <f t="shared" ca="1" si="276"/>
        <v>0</v>
      </c>
      <c r="BL443" s="215">
        <f t="shared" ca="1" si="277"/>
        <v>4.1168904607049507E-2</v>
      </c>
      <c r="BM443" s="215">
        <f t="shared" ca="1" si="278"/>
        <v>0.24354942584305717</v>
      </c>
      <c r="BN443" s="155">
        <f t="shared" ca="1" si="310"/>
        <v>0.28471833045010669</v>
      </c>
      <c r="BO443" s="165"/>
      <c r="BP443" s="187" cm="1">
        <f t="array" ref="BP443">IFERROR(IF($X443=$X442,BP442,INDEX(Forecast_Capex_Input!AC$12:AC$286,$X443)),0)</f>
        <v>0</v>
      </c>
      <c r="BQ443" s="187" cm="1">
        <f t="array" ref="BQ443">IFERROR(IF($X443=$X442,BQ442,INDEX(Forecast_Capex_Input!AD$12:AD$286,$X443)),0)</f>
        <v>0</v>
      </c>
      <c r="BR443" s="187" cm="1">
        <f t="array" ref="BR443">IFERROR(IF($X443=$X442,BR442,INDEX(Forecast_Capex_Input!AE$12:AE$286,$X443)),0)</f>
        <v>0</v>
      </c>
      <c r="BS443" s="187" cm="1">
        <f t="array" ref="BS443">IFERROR(IF($X443=$X442,BS442,INDEX(Forecast_Capex_Input!AF$12:AF$286,$X443)),0)</f>
        <v>0</v>
      </c>
      <c r="BT443" s="187" cm="1">
        <f t="array" ref="BT443">IFERROR(IF($X443=$X442,BT442,INDEX(Forecast_Capex_Input!AG$12:AG$286,$X443)),0)</f>
        <v>0.05</v>
      </c>
      <c r="BU443" s="165"/>
      <c r="BV443" s="215">
        <f t="shared" si="279"/>
        <v>0</v>
      </c>
      <c r="BW443" s="215">
        <f t="shared" si="280"/>
        <v>0</v>
      </c>
      <c r="BX443" s="215">
        <f t="shared" si="281"/>
        <v>0</v>
      </c>
      <c r="BY443" s="215">
        <f t="shared" si="282"/>
        <v>0</v>
      </c>
      <c r="BZ443" s="215">
        <f t="shared" si="283"/>
        <v>1.2100108964548302E-2</v>
      </c>
      <c r="CA443" s="155">
        <f t="shared" si="311"/>
        <v>1.2100108964548302E-2</v>
      </c>
      <c r="CB443" s="165"/>
      <c r="CC443" s="215">
        <f t="shared" ca="1" si="284"/>
        <v>0</v>
      </c>
      <c r="CD443" s="215">
        <f t="shared" ca="1" si="285"/>
        <v>0</v>
      </c>
      <c r="CE443" s="215">
        <f t="shared" ca="1" si="286"/>
        <v>0</v>
      </c>
      <c r="CF443" s="215">
        <f t="shared" ca="1" si="287"/>
        <v>0</v>
      </c>
      <c r="CG443" s="215">
        <f t="shared" ca="1" si="288"/>
        <v>1.2448918437065335E-2</v>
      </c>
      <c r="CH443" s="155">
        <f t="shared" ca="1" si="312"/>
        <v>1.2448918437065335E-2</v>
      </c>
      <c r="CI443" s="165"/>
      <c r="CJ443" s="215">
        <f t="shared" ca="1" si="289"/>
        <v>0</v>
      </c>
      <c r="CK443" s="215">
        <f t="shared" ca="1" si="290"/>
        <v>0</v>
      </c>
      <c r="CL443" s="215">
        <f t="shared" ca="1" si="291"/>
        <v>0</v>
      </c>
      <c r="CM443" s="215">
        <f t="shared" ca="1" si="292"/>
        <v>0</v>
      </c>
      <c r="CN443" s="215">
        <f t="shared" ca="1" si="293"/>
        <v>1.5599207956404802E-3</v>
      </c>
      <c r="CO443" s="155">
        <f t="shared" ca="1" si="313"/>
        <v>1.5599207956404802E-3</v>
      </c>
      <c r="CP443" s="165"/>
      <c r="CQ443" s="223">
        <f t="shared" ca="1" si="294"/>
        <v>0</v>
      </c>
      <c r="CR443" s="223">
        <f t="shared" ca="1" si="295"/>
        <v>0</v>
      </c>
      <c r="CS443" s="223">
        <f t="shared" ca="1" si="296"/>
        <v>0</v>
      </c>
      <c r="CT443" s="223">
        <f t="shared" ca="1" si="297"/>
        <v>0</v>
      </c>
      <c r="CU443" s="223">
        <f t="shared" ca="1" si="298"/>
        <v>2.2707728979951946E-4</v>
      </c>
      <c r="CV443" s="155">
        <f t="shared" ca="1" si="314"/>
        <v>2.2707728979951946E-4</v>
      </c>
      <c r="CW443" s="165"/>
      <c r="CX443" s="215">
        <f t="shared" ca="1" si="315"/>
        <v>0</v>
      </c>
      <c r="CY443" s="215">
        <f t="shared" ca="1" si="299"/>
        <v>0</v>
      </c>
      <c r="CZ443" s="215">
        <f t="shared" ca="1" si="300"/>
        <v>0</v>
      </c>
      <c r="DA443" s="215">
        <f t="shared" ca="1" si="301"/>
        <v>0</v>
      </c>
      <c r="DB443" s="215">
        <f t="shared" ca="1" si="302"/>
        <v>1.4235916522505335E-2</v>
      </c>
      <c r="DC443" s="155">
        <f t="shared" ca="1" si="316"/>
        <v>1.4235916522505335E-2</v>
      </c>
      <c r="DD443" s="165"/>
      <c r="DE443" s="188" t="b" cm="1">
        <f t="array" aca="1" ref="DE443" ca="1">OR($G443=Forecast_Capex_Input!$BF$8:$BF$10)</f>
        <v>0</v>
      </c>
      <c r="DF443" s="188" cm="1">
        <f t="array" aca="1" ref="DF443" ca="1">IFERROR(INDEX(Forecast_Capex_Input!BG$12:BG$286,$X443)
*(INDEX(Forecast_Capex_Input!$H$12:$H$286,$X443)=Repex),0)
*$DE443</f>
        <v>0</v>
      </c>
      <c r="DG443" s="188" cm="1">
        <f t="array" aca="1" ref="DG443" ca="1">IFERROR(INDEX(Forecast_Capex_Input!BH$12:BH$286,$X443)
*(INDEX(Forecast_Capex_Input!$H$12:$H$286,$X443)=Repex),0)
*$DE443</f>
        <v>0</v>
      </c>
      <c r="DH443" s="188" cm="1">
        <f t="array" aca="1" ref="DH443" ca="1">IFERROR(INDEX(Forecast_Capex_Input!BI$12:BI$286,$X443)
*(INDEX(Forecast_Capex_Input!$H$12:$H$286,$X443)=Repex),0)
*$DE443</f>
        <v>0</v>
      </c>
      <c r="DI443" s="188" cm="1">
        <f t="array" aca="1" ref="DI443" ca="1">IFERROR(INDEX(Forecast_Capex_Input!BJ$12:BJ$286,$X443)
*(INDEX(Forecast_Capex_Input!$H$12:$H$286,$X443)=Repex),0)
*$DE443</f>
        <v>0</v>
      </c>
      <c r="DJ443" s="188" cm="1">
        <f t="array" aca="1" ref="DJ443" ca="1">IFERROR(INDEX(Forecast_Capex_Input!BK$12:BK$286,$X443)
*(INDEX(Forecast_Capex_Input!$H$12:$H$286,$X443)=Repex),0)
*$DE443</f>
        <v>0</v>
      </c>
      <c r="DK443" s="188" cm="1">
        <f t="array" aca="1" ref="DK443" ca="1">IFERROR(INDEX(Forecast_Capex_Input!BL$12:BL$286,$X443)
*(INDEX(Forecast_Capex_Input!$H$12:$H$286,$X443)=Repex),0)
*$DE443</f>
        <v>0</v>
      </c>
      <c r="DL443" s="165"/>
      <c r="DM443" s="188" t="b" cm="1">
        <f t="array" aca="1" ref="DM443" ca="1">OR($G443=Forecast_Capex_Input!$BN$8:$BN$9)</f>
        <v>1</v>
      </c>
      <c r="DN443" s="188" cm="1">
        <f t="array" aca="1" ref="DN443" ca="1">IFERROR(INDEX(Forecast_Capex_Input!BO$12:BO$286,$X443)
*(INDEX(Forecast_Capex_Input!$H$12:$H$286,$X443)=Repex),0)
*$DM443</f>
        <v>0</v>
      </c>
      <c r="DO443" s="188" cm="1">
        <f t="array" aca="1" ref="DO443" ca="1">IFERROR(INDEX(Forecast_Capex_Input!BP$12:BP$286,$X443)
*(INDEX(Forecast_Capex_Input!$H$12:$H$286,$X443)=Repex),0)
*$DM443</f>
        <v>0</v>
      </c>
      <c r="DP443" s="188" cm="1">
        <f t="array" aca="1" ref="DP443" ca="1">IFERROR(INDEX(Forecast_Capex_Input!BQ$12:BQ$286,$X443)
*(INDEX(Forecast_Capex_Input!$H$12:$H$286,$X443)=Repex),0)
*$DM443</f>
        <v>0</v>
      </c>
      <c r="DQ443" s="188" cm="1">
        <f t="array" aca="1" ref="DQ443" ca="1">IFERROR(INDEX(Forecast_Capex_Input!BR$12:BR$286,$X443)
*(INDEX(Forecast_Capex_Input!$H$12:$H$286,$X443)=Repex),0)
*$DM443</f>
        <v>0</v>
      </c>
      <c r="DR443" s="188" cm="1">
        <f t="array" aca="1" ref="DR443" ca="1">IFERROR(INDEX(Forecast_Capex_Input!BS$12:BS$286,$X443)
*(INDEX(Forecast_Capex_Input!$H$12:$H$286,$X443)=Repex),0)
*$DM443</f>
        <v>0</v>
      </c>
      <c r="DS443" s="165"/>
      <c r="DT443" s="188" t="b" cm="1">
        <f t="array" aca="1" ref="DT443" ca="1">OR($G443=Forecast_Capex_Input!$BU$8:$BU$10)</f>
        <v>0</v>
      </c>
      <c r="DU443" s="188" cm="1">
        <f t="array" aca="1" ref="DU443" ca="1">IFERROR(INDEX(Forecast_Capex_Input!BV$12:BV$286,$X443)
*(INDEX(Forecast_Capex_Input!$H$12:$H$286,$X443)=Repex),0)
*$DT443</f>
        <v>0</v>
      </c>
      <c r="DV443" s="188" cm="1">
        <f t="array" aca="1" ref="DV443" ca="1">IFERROR(INDEX(Forecast_Capex_Input!BW$12:BW$286,$X443)
*(INDEX(Forecast_Capex_Input!$H$12:$H$286,$X443)=Repex),0)
*$DT443</f>
        <v>0</v>
      </c>
      <c r="DW443" s="188" cm="1">
        <f t="array" aca="1" ref="DW443" ca="1">IFERROR(INDEX(Forecast_Capex_Input!BX$12:BX$286,$X443)
*(INDEX(Forecast_Capex_Input!$H$12:$H$286,$X443)=Repex),0)
*$DT443</f>
        <v>0</v>
      </c>
      <c r="DX443" s="188" cm="1">
        <f t="array" aca="1" ref="DX443" ca="1">IFERROR(INDEX(Forecast_Capex_Input!BY$12:BY$286,$X443)
*(INDEX(Forecast_Capex_Input!$H$12:$H$286,$X443)=Repex),0)
*$DT443</f>
        <v>0</v>
      </c>
      <c r="DY443" s="188" cm="1">
        <f t="array" aca="1" ref="DY443" ca="1">IFERROR(INDEX(Forecast_Capex_Input!BZ$12:BZ$286,$X443)
*(INDEX(Forecast_Capex_Input!$H$12:$H$286,$X443)=Repex),0)
*$DT443</f>
        <v>0</v>
      </c>
      <c r="DZ443" s="188" cm="1">
        <f t="array" aca="1" ref="DZ443" ca="1">IFERROR(INDEX(Forecast_Capex_Input!CA$12:CA$286,$X443)
*(INDEX(Forecast_Capex_Input!$H$12:$H$286,$X443)=Repex),0)
*$DT443</f>
        <v>0</v>
      </c>
      <c r="EA443" s="188" cm="1">
        <f t="array" aca="1" ref="EA443" ca="1">IFERROR(INDEX(Forecast_Capex_Input!CB$12:CB$286,$X443)
*(INDEX(Forecast_Capex_Input!$H$12:$H$286,$X443)=Repex),0)
*$DT443</f>
        <v>0</v>
      </c>
      <c r="EB443" s="188" cm="1">
        <f t="array" aca="1" ref="EB443" ca="1">IFERROR(INDEX(Forecast_Capex_Input!CC$12:CC$286,$X443)
*(INDEX(Forecast_Capex_Input!$H$12:$H$286,$X443)=Repex),0)
*$DT443</f>
        <v>0</v>
      </c>
      <c r="EC443" s="165"/>
      <c r="ED443" s="226">
        <f t="shared" ca="1" si="303"/>
        <v>0.24897836874130669</v>
      </c>
      <c r="EE443" s="174">
        <v>55</v>
      </c>
    </row>
    <row r="444" spans="3:135" x14ac:dyDescent="0.2">
      <c r="C444" s="174">
        <f t="shared" si="304"/>
        <v>434</v>
      </c>
      <c r="D444" s="167" t="str" cm="1">
        <f t="array" ref="D444">IFERROR(INDEX(Forecast_Capex_Input!$D$12:$D$286,$X444),NA)</f>
        <v>Maintain voltage in Alpine area</v>
      </c>
      <c r="E444" s="172" t="b" cm="1">
        <f t="array" ref="E444">IF($X444=NA,NA,INDEX(Forecast_Capex_Input!$E$12:$E$286,$X444))</f>
        <v>1</v>
      </c>
      <c r="F444" s="167" t="str" cm="1">
        <f t="array" aca="1" ref="F444" ca="1">IFERROR(INDEX(General!$E$25:$E$26,$Y444),NA)</f>
        <v>Labour</v>
      </c>
      <c r="G444" s="167" t="str" cm="1">
        <f t="array" aca="1" ref="G444" ca="1">IFERROR(INDEX(Forecast_Capex_Input!$AI$11:$BB$11,$AA444),NA)</f>
        <v>Secondary Systems</v>
      </c>
      <c r="H444" s="189" cm="1">
        <f t="array" aca="1" ref="H444" ca="1">IFERROR(INDEX(Forecast_Capex_Input!$AI$12:$BB$286,$X444,$AA444),NA)</f>
        <v>0.05</v>
      </c>
      <c r="I444" s="199" t="str" cm="1">
        <f t="array" ref="I444">IFERROR(INDEX(Forecast_Capex_Input!$F$12:$F$286,$X444),NA)</f>
        <v>Augmentation Expenditure</v>
      </c>
      <c r="J444" s="199" t="str" cm="1">
        <f t="array" ref="J444">IFERROR(INDEX(Forecast_Capex_Input!G$12:G$286,$X444),NA)</f>
        <v>Augmentations</v>
      </c>
      <c r="K444" s="199" t="str" cm="1">
        <f t="array" ref="K444">IFERROR(INDEX(Forecast_Capex_Input!H$12:H$286,$X444),NA)</f>
        <v>Augex</v>
      </c>
      <c r="L444" s="199" t="str" cm="1">
        <f t="array" ref="L444">IFERROR(INDEX(Forecast_Capex_Input!I$12:I$286,$X444),NA)</f>
        <v>Compliance</v>
      </c>
      <c r="M444" s="199" t="str" cm="1">
        <f t="array" ref="M444">IFERROR(INDEX(Forecast_Capex_Input!J$12:J$286,$X444),NA)</f>
        <v>N/A</v>
      </c>
      <c r="N444" s="199" t="str" cm="1">
        <f t="array" ref="N444">IFERROR(INDEX(Forecast_Capex_Input!K$12:K$286,$X444),NA)</f>
        <v>N/A</v>
      </c>
      <c r="O444" s="199" t="str" cm="1">
        <f t="array" ref="O444">IFERROR(INDEX(Forecast_Capex_Input!L$12:L$286,$X444),NA)</f>
        <v>N/A</v>
      </c>
      <c r="P444" s="199" t="str" cm="1">
        <f t="array" ref="P444">IFERROR(INDEX(Forecast_Capex_Input!M$12:M$286,$X444),NA)</f>
        <v>N/A</v>
      </c>
      <c r="Q444" s="172" t="str" cm="1">
        <f t="array" ref="Q444">IFERROR(INDEX(Forecast_Capex_Input!N$12:N$286,$X444),NA)</f>
        <v>No</v>
      </c>
      <c r="R444" s="265" cm="1">
        <f t="array" ref="R444">IFERROR(INDEX(Forecast_Capex_Input!O$12:O$286,$X444),0)</f>
        <v>0</v>
      </c>
      <c r="S444" s="172" t="str" cm="1">
        <f t="array" ref="S444">IFERROR(INDEX(Forecast_Capex_Input!P$12:P$286,$X444),0)</f>
        <v>Localised maximum demand growth</v>
      </c>
      <c r="T444" s="199" t="str" cm="1">
        <f t="array" aca="1" ref="T444" ca="1">IFERROR(INDEX(General!$K$84:$K$103,$AA444),NA)</f>
        <v>Secondary Systems (2018-23)</v>
      </c>
      <c r="U444" s="188" cm="1">
        <f t="array" aca="1" ref="U444" ca="1">IFERROR(
IF($F444=General!$E$25,INDEX(Forecast_Capex_Input!S$12:S$286,$X444),
INDEX(Forecast_Capex_Input!T$12:T$286,$X444)),0)</f>
        <v>0.12</v>
      </c>
      <c r="V444" s="222" t="b">
        <f>IFERROR(INDEX(Overheads!$T$19:$T$26,MATCH($I444,Overheads!$E$19:$E$26,0)),FALSE)</f>
        <v>1</v>
      </c>
      <c r="W444" s="165"/>
      <c r="X444" s="174">
        <f>IFERROR(
IF(MATCH($C444,Forecast_Capex_Input!$CI$12:$CI$286,1)+1&gt;MAX(Forecast_Capex_Input!$C$12:$C$286),NA,
MATCH($C444,Forecast_Capex_Input!$CI$12:$CI$286,1)+1),1)</f>
        <v>164</v>
      </c>
      <c r="Y444" s="174" cm="1">
        <f t="array" aca="1" ref="Y444" ca="1">IFERROR(
IF(X443&lt;&gt;X444,1,
IF(COUNTIF(OFFSET(Y443,0,0,-INDEX(Forecast_Capex_Input!$CG$12:$CG$286,$X444)),Y443)=INDEX(Forecast_Capex_Input!$CG$12:$CG$286,$X444),Y443+1,Y443)),NA)</f>
        <v>1</v>
      </c>
      <c r="Z444" s="174" cm="1">
        <f t="array" ref="Z444">IFERROR($C444-IF($X444=1,1,INDEX(Forecast_Capex_Input!$CI$12:$CI$286,$X444-1))+1,NA)</f>
        <v>2</v>
      </c>
      <c r="AA444" s="174" cm="1">
        <f t="array" aca="1" ref="AA444" ca="1">IFERROR(IF(Y444=1,
INDEX(Forecast_Capex_Input!$AI$10:$BB$10,SMALL(IF(INDEX(Forecast_Capex_Input!$AI$12:$BB$286,$X444,0)&gt;0,COLUMN(Forecast_Capex_Input!$AI$10:$BB$10)-COLUMN(Forecast_Capex_Input!$AI$12)+1),ROWS(OFFSET(AA443,0,0,-$Z444)))),
OFFSET(AA443,-INDEX(Forecast_Capex_Input!$CG$12:$CG$286,$X444)+1,0)),NA)</f>
        <v>4</v>
      </c>
      <c r="AB444" s="174">
        <f t="shared" ca="1" si="273"/>
        <v>1</v>
      </c>
      <c r="AC444" s="222" t="b">
        <f t="shared" si="305"/>
        <v>0</v>
      </c>
      <c r="AD444" s="220" t="b">
        <v>0</v>
      </c>
      <c r="AE444" s="222" t="b">
        <f t="shared" si="274"/>
        <v>1</v>
      </c>
      <c r="AF444" s="165"/>
      <c r="AG444" s="215">
        <v>0</v>
      </c>
      <c r="AH444" s="215">
        <v>0</v>
      </c>
      <c r="AI444" s="215">
        <v>0</v>
      </c>
      <c r="AJ444" s="215">
        <v>1.8195652578268124E-3</v>
      </c>
      <c r="AK444" s="215">
        <v>1.0917391546960874E-2</v>
      </c>
      <c r="AL444" s="155">
        <v>1.2736956804787687E-2</v>
      </c>
      <c r="AM444" s="165"/>
      <c r="AN444" s="215" cm="1">
        <f t="array" aca="1" ref="AN444" ca="1">IFERROR(INDEX(General!O$33:O$34,$AB444)
*AG444,0)</f>
        <v>0</v>
      </c>
      <c r="AO444" s="215" cm="1">
        <f t="array" aca="1" ref="AO444" ca="1">IFERROR(INDEX(General!P$33:P$34,$AB444)
*AH444,0)</f>
        <v>0</v>
      </c>
      <c r="AP444" s="215" cm="1">
        <f t="array" aca="1" ref="AP444" ca="1">IFERROR(INDEX(General!Q$33:Q$34,$AB444)
*AI444,0)</f>
        <v>0</v>
      </c>
      <c r="AQ444" s="215" cm="1">
        <f t="array" aca="1" ref="AQ444" ca="1">IFERROR(INDEX(General!R$33:R$34,$AB444)
*AJ444,0)</f>
        <v>1.862199650049376E-3</v>
      </c>
      <c r="AR444" s="215" cm="1">
        <f t="array" aca="1" ref="AR444" ca="1">IFERROR(INDEX(General!S$33:S$34,$AB444)
*AK444,0)</f>
        <v>1.1241925020545713E-2</v>
      </c>
      <c r="AS444" s="155">
        <f t="shared" ca="1" si="306"/>
        <v>1.3104124670595088E-2</v>
      </c>
      <c r="AT444" s="165"/>
      <c r="AU444" s="215">
        <f ca="1">IF($AE444=FALSE,AN444*Overheads!$R$24*$V444,
IFERROR(Overheads!$O$49*$V444*AN444,0)
+IFERROR(Overheads!Q$59*$V444*(AN444/Overheads!Q$68),0))</f>
        <v>0</v>
      </c>
      <c r="AV444" s="215">
        <f ca="1">IF($AE444=FALSE,AO444*Overheads!$R$24*$V444,
IFERROR(Overheads!$O$49*$V444*AO444,0)
+IFERROR(Overheads!R$59*$V444*(AO444/Overheads!R$68),0))</f>
        <v>0</v>
      </c>
      <c r="AW444" s="215">
        <f ca="1">IF($AE444=FALSE,AP444*Overheads!$R$24*$V444,
IFERROR(Overheads!$O$49*$V444*AP444,0)
+IFERROR(Overheads!S$59*$V444*(AP444/Overheads!S$68),0))</f>
        <v>0</v>
      </c>
      <c r="AX444" s="215">
        <f ca="1">IF($AE444=FALSE,AQ444*Overheads!$R$24*$V444,
IFERROR(Overheads!$O$49*$V444*AQ444,0)
+IFERROR(Overheads!T$59*$V444*(AQ444/Overheads!T$68),0))</f>
        <v>2.6683652236433511E-4</v>
      </c>
      <c r="AY444" s="215">
        <f ca="1">IF($AE444=FALSE,AR444*Overheads!$R$24*$V444,
IFERROR(Overheads!$O$49*$V444*AR444,0)
+IFERROR(Overheads!U$59*$V444*(AR444/Overheads!U$68),0))</f>
        <v>1.3751853677835386E-3</v>
      </c>
      <c r="AZ444" s="155">
        <f t="shared" ca="1" si="307"/>
        <v>1.6420218901478736E-3</v>
      </c>
      <c r="BA444" s="165"/>
      <c r="BB444" s="215">
        <f ca="1">IF($AE444=FALSE,AN444*Overheads!$S$25,
IFERROR(Overheads!$O$50*AN444,0)
+IFERROR(Overheads!Q$60*(AN444/Overheads!Q$66),0))</f>
        <v>0</v>
      </c>
      <c r="BC444" s="215">
        <f ca="1">IF($AE444=FALSE,AO444*Overheads!$S$25,
IFERROR(Overheads!$O$50*AO444,0)
+IFERROR(Overheads!R$60*(AO444/Overheads!R$66),0))</f>
        <v>0</v>
      </c>
      <c r="BD444" s="215">
        <f ca="1">IF($AE444=FALSE,AP444*Overheads!$S$25,
IFERROR(Overheads!$O$50*AP444,0)
+IFERROR(Overheads!S$60*(AP444/Overheads!S$66),0))</f>
        <v>0</v>
      </c>
      <c r="BE444" s="215">
        <f ca="1">IF($AE444=FALSE,AQ444*Overheads!$S$25,
IFERROR(Overheads!$O$50*AQ444,0)
+IFERROR(Overheads!T$60*(AQ444/Overheads!T$66),0))</f>
        <v>3.7748280588894362E-5</v>
      </c>
      <c r="BF444" s="215">
        <f ca="1">IF($AE444=FALSE,AR444*Overheads!$S$25,
IFERROR(Overheads!$O$50*AR444,0)
+IFERROR(Overheads!U$60*(AR444/Overheads!U$66),0))</f>
        <v>2.0128044551586302E-4</v>
      </c>
      <c r="BG444" s="155">
        <f t="shared" ca="1" si="308"/>
        <v>2.3902872610475739E-4</v>
      </c>
      <c r="BH444" s="165"/>
      <c r="BI444" s="215">
        <f t="shared" ca="1" si="309"/>
        <v>0</v>
      </c>
      <c r="BJ444" s="215">
        <f t="shared" ca="1" si="275"/>
        <v>0</v>
      </c>
      <c r="BK444" s="215">
        <f t="shared" ca="1" si="276"/>
        <v>0</v>
      </c>
      <c r="BL444" s="215">
        <f t="shared" ca="1" si="277"/>
        <v>2.1667844530026056E-3</v>
      </c>
      <c r="BM444" s="215">
        <f t="shared" ca="1" si="278"/>
        <v>1.2818390833845115E-2</v>
      </c>
      <c r="BN444" s="155">
        <f t="shared" ca="1" si="310"/>
        <v>1.4985175286847721E-2</v>
      </c>
      <c r="BO444" s="165"/>
      <c r="BP444" s="187" cm="1">
        <f t="array" ref="BP444">IFERROR(IF($X444=$X443,BP443,INDEX(Forecast_Capex_Input!AC$12:AC$286,$X444)),0)</f>
        <v>0</v>
      </c>
      <c r="BQ444" s="187" cm="1">
        <f t="array" ref="BQ444">IFERROR(IF($X444=$X443,BQ443,INDEX(Forecast_Capex_Input!AD$12:AD$286,$X444)),0)</f>
        <v>0</v>
      </c>
      <c r="BR444" s="187" cm="1">
        <f t="array" ref="BR444">IFERROR(IF($X444=$X443,BR443,INDEX(Forecast_Capex_Input!AE$12:AE$286,$X444)),0)</f>
        <v>0</v>
      </c>
      <c r="BS444" s="187" cm="1">
        <f t="array" ref="BS444">IFERROR(IF($X444=$X443,BS443,INDEX(Forecast_Capex_Input!AF$12:AF$286,$X444)),0)</f>
        <v>0</v>
      </c>
      <c r="BT444" s="187" cm="1">
        <f t="array" ref="BT444">IFERROR(IF($X444=$X443,BT443,INDEX(Forecast_Capex_Input!AG$12:AG$286,$X444)),0)</f>
        <v>0.05</v>
      </c>
      <c r="BU444" s="165"/>
      <c r="BV444" s="215">
        <f t="shared" si="279"/>
        <v>0</v>
      </c>
      <c r="BW444" s="215">
        <f t="shared" si="280"/>
        <v>0</v>
      </c>
      <c r="BX444" s="215">
        <f t="shared" si="281"/>
        <v>0</v>
      </c>
      <c r="BY444" s="215">
        <f t="shared" si="282"/>
        <v>0</v>
      </c>
      <c r="BZ444" s="215">
        <f t="shared" si="283"/>
        <v>6.3684784023938443E-4</v>
      </c>
      <c r="CA444" s="155">
        <f t="shared" si="311"/>
        <v>6.3684784023938443E-4</v>
      </c>
      <c r="CB444" s="165"/>
      <c r="CC444" s="215">
        <f t="shared" ca="1" si="284"/>
        <v>0</v>
      </c>
      <c r="CD444" s="215">
        <f t="shared" ca="1" si="285"/>
        <v>0</v>
      </c>
      <c r="CE444" s="215">
        <f t="shared" ca="1" si="286"/>
        <v>0</v>
      </c>
      <c r="CF444" s="215">
        <f t="shared" ca="1" si="287"/>
        <v>0</v>
      </c>
      <c r="CG444" s="215">
        <f t="shared" ca="1" si="288"/>
        <v>6.5520623352975443E-4</v>
      </c>
      <c r="CH444" s="155">
        <f t="shared" ca="1" si="312"/>
        <v>6.5520623352975443E-4</v>
      </c>
      <c r="CI444" s="165"/>
      <c r="CJ444" s="215">
        <f t="shared" ca="1" si="289"/>
        <v>0</v>
      </c>
      <c r="CK444" s="215">
        <f t="shared" ca="1" si="290"/>
        <v>0</v>
      </c>
      <c r="CL444" s="215">
        <f t="shared" ca="1" si="291"/>
        <v>0</v>
      </c>
      <c r="CM444" s="215">
        <f t="shared" ca="1" si="292"/>
        <v>0</v>
      </c>
      <c r="CN444" s="215">
        <f t="shared" ca="1" si="293"/>
        <v>8.2101094507393683E-5</v>
      </c>
      <c r="CO444" s="155">
        <f t="shared" ca="1" si="313"/>
        <v>8.2101094507393683E-5</v>
      </c>
      <c r="CP444" s="165"/>
      <c r="CQ444" s="223">
        <f t="shared" ca="1" si="294"/>
        <v>0</v>
      </c>
      <c r="CR444" s="223">
        <f t="shared" ca="1" si="295"/>
        <v>0</v>
      </c>
      <c r="CS444" s="223">
        <f t="shared" ca="1" si="296"/>
        <v>0</v>
      </c>
      <c r="CT444" s="223">
        <f t="shared" ca="1" si="297"/>
        <v>0</v>
      </c>
      <c r="CU444" s="223">
        <f t="shared" ca="1" si="298"/>
        <v>1.1951436305237871E-5</v>
      </c>
      <c r="CV444" s="155">
        <f t="shared" ca="1" si="314"/>
        <v>1.1951436305237871E-5</v>
      </c>
      <c r="CW444" s="165"/>
      <c r="CX444" s="215">
        <f t="shared" ca="1" si="315"/>
        <v>0</v>
      </c>
      <c r="CY444" s="215">
        <f t="shared" ca="1" si="299"/>
        <v>0</v>
      </c>
      <c r="CZ444" s="215">
        <f t="shared" ca="1" si="300"/>
        <v>0</v>
      </c>
      <c r="DA444" s="215">
        <f t="shared" ca="1" si="301"/>
        <v>0</v>
      </c>
      <c r="DB444" s="215">
        <f t="shared" ca="1" si="302"/>
        <v>7.4925876434238598E-4</v>
      </c>
      <c r="DC444" s="155">
        <f t="shared" ca="1" si="316"/>
        <v>7.4925876434238598E-4</v>
      </c>
      <c r="DD444" s="165"/>
      <c r="DE444" s="188" t="b" cm="1">
        <f t="array" aca="1" ref="DE444" ca="1">OR($G444=Forecast_Capex_Input!$BF$8:$BF$10)</f>
        <v>0</v>
      </c>
      <c r="DF444" s="188" cm="1">
        <f t="array" aca="1" ref="DF444" ca="1">IFERROR(INDEX(Forecast_Capex_Input!BG$12:BG$286,$X444)
*(INDEX(Forecast_Capex_Input!$H$12:$H$286,$X444)=Repex),0)
*$DE444</f>
        <v>0</v>
      </c>
      <c r="DG444" s="188" cm="1">
        <f t="array" aca="1" ref="DG444" ca="1">IFERROR(INDEX(Forecast_Capex_Input!BH$12:BH$286,$X444)
*(INDEX(Forecast_Capex_Input!$H$12:$H$286,$X444)=Repex),0)
*$DE444</f>
        <v>0</v>
      </c>
      <c r="DH444" s="188" cm="1">
        <f t="array" aca="1" ref="DH444" ca="1">IFERROR(INDEX(Forecast_Capex_Input!BI$12:BI$286,$X444)
*(INDEX(Forecast_Capex_Input!$H$12:$H$286,$X444)=Repex),0)
*$DE444</f>
        <v>0</v>
      </c>
      <c r="DI444" s="188" cm="1">
        <f t="array" aca="1" ref="DI444" ca="1">IFERROR(INDEX(Forecast_Capex_Input!BJ$12:BJ$286,$X444)
*(INDEX(Forecast_Capex_Input!$H$12:$H$286,$X444)=Repex),0)
*$DE444</f>
        <v>0</v>
      </c>
      <c r="DJ444" s="188" cm="1">
        <f t="array" aca="1" ref="DJ444" ca="1">IFERROR(INDEX(Forecast_Capex_Input!BK$12:BK$286,$X444)
*(INDEX(Forecast_Capex_Input!$H$12:$H$286,$X444)=Repex),0)
*$DE444</f>
        <v>0</v>
      </c>
      <c r="DK444" s="188" cm="1">
        <f t="array" aca="1" ref="DK444" ca="1">IFERROR(INDEX(Forecast_Capex_Input!BL$12:BL$286,$X444)
*(INDEX(Forecast_Capex_Input!$H$12:$H$286,$X444)=Repex),0)
*$DE444</f>
        <v>0</v>
      </c>
      <c r="DL444" s="165"/>
      <c r="DM444" s="188" t="b" cm="1">
        <f t="array" aca="1" ref="DM444" ca="1">OR($G444=Forecast_Capex_Input!$BN$8:$BN$9)</f>
        <v>0</v>
      </c>
      <c r="DN444" s="188" cm="1">
        <f t="array" aca="1" ref="DN444" ca="1">IFERROR(INDEX(Forecast_Capex_Input!BO$12:BO$286,$X444)
*(INDEX(Forecast_Capex_Input!$H$12:$H$286,$X444)=Repex),0)
*$DM444</f>
        <v>0</v>
      </c>
      <c r="DO444" s="188" cm="1">
        <f t="array" aca="1" ref="DO444" ca="1">IFERROR(INDEX(Forecast_Capex_Input!BP$12:BP$286,$X444)
*(INDEX(Forecast_Capex_Input!$H$12:$H$286,$X444)=Repex),0)
*$DM444</f>
        <v>0</v>
      </c>
      <c r="DP444" s="188" cm="1">
        <f t="array" aca="1" ref="DP444" ca="1">IFERROR(INDEX(Forecast_Capex_Input!BQ$12:BQ$286,$X444)
*(INDEX(Forecast_Capex_Input!$H$12:$H$286,$X444)=Repex),0)
*$DM444</f>
        <v>0</v>
      </c>
      <c r="DQ444" s="188" cm="1">
        <f t="array" aca="1" ref="DQ444" ca="1">IFERROR(INDEX(Forecast_Capex_Input!BR$12:BR$286,$X444)
*(INDEX(Forecast_Capex_Input!$H$12:$H$286,$X444)=Repex),0)
*$DM444</f>
        <v>0</v>
      </c>
      <c r="DR444" s="188" cm="1">
        <f t="array" aca="1" ref="DR444" ca="1">IFERROR(INDEX(Forecast_Capex_Input!BS$12:BS$286,$X444)
*(INDEX(Forecast_Capex_Input!$H$12:$H$286,$X444)=Repex),0)
*$DM444</f>
        <v>0</v>
      </c>
      <c r="DS444" s="165"/>
      <c r="DT444" s="188" t="b" cm="1">
        <f t="array" aca="1" ref="DT444" ca="1">OR($G444=Forecast_Capex_Input!$BU$8:$BU$10)</f>
        <v>1</v>
      </c>
      <c r="DU444" s="188" cm="1">
        <f t="array" aca="1" ref="DU444" ca="1">IFERROR(INDEX(Forecast_Capex_Input!BV$12:BV$286,$X444)
*(INDEX(Forecast_Capex_Input!$H$12:$H$286,$X444)=Repex),0)
*$DT444</f>
        <v>0</v>
      </c>
      <c r="DV444" s="188" cm="1">
        <f t="array" aca="1" ref="DV444" ca="1">IFERROR(INDEX(Forecast_Capex_Input!BW$12:BW$286,$X444)
*(INDEX(Forecast_Capex_Input!$H$12:$H$286,$X444)=Repex),0)
*$DT444</f>
        <v>0</v>
      </c>
      <c r="DW444" s="188" cm="1">
        <f t="array" aca="1" ref="DW444" ca="1">IFERROR(INDEX(Forecast_Capex_Input!BX$12:BX$286,$X444)
*(INDEX(Forecast_Capex_Input!$H$12:$H$286,$X444)=Repex),0)
*$DT444</f>
        <v>0</v>
      </c>
      <c r="DX444" s="188" cm="1">
        <f t="array" aca="1" ref="DX444" ca="1">IFERROR(INDEX(Forecast_Capex_Input!BY$12:BY$286,$X444)
*(INDEX(Forecast_Capex_Input!$H$12:$H$286,$X444)=Repex),0)
*$DT444</f>
        <v>0</v>
      </c>
      <c r="DY444" s="188" cm="1">
        <f t="array" aca="1" ref="DY444" ca="1">IFERROR(INDEX(Forecast_Capex_Input!BZ$12:BZ$286,$X444)
*(INDEX(Forecast_Capex_Input!$H$12:$H$286,$X444)=Repex),0)
*$DT444</f>
        <v>0</v>
      </c>
      <c r="DZ444" s="188" cm="1">
        <f t="array" aca="1" ref="DZ444" ca="1">IFERROR(INDEX(Forecast_Capex_Input!CA$12:CA$286,$X444)
*(INDEX(Forecast_Capex_Input!$H$12:$H$286,$X444)=Repex),0)
*$DT444</f>
        <v>0</v>
      </c>
      <c r="EA444" s="188" cm="1">
        <f t="array" aca="1" ref="EA444" ca="1">IFERROR(INDEX(Forecast_Capex_Input!CB$12:CB$286,$X444)
*(INDEX(Forecast_Capex_Input!$H$12:$H$286,$X444)=Repex),0)
*$DT444</f>
        <v>0</v>
      </c>
      <c r="EB444" s="188" cm="1">
        <f t="array" aca="1" ref="EB444" ca="1">IFERROR(INDEX(Forecast_Capex_Input!CC$12:CC$286,$X444)
*(INDEX(Forecast_Capex_Input!$H$12:$H$286,$X444)=Repex),0)
*$DT444</f>
        <v>0</v>
      </c>
      <c r="EC444" s="165"/>
      <c r="ED444" s="226">
        <f t="shared" ca="1" si="303"/>
        <v>1.3104124670595088E-2</v>
      </c>
      <c r="EE444" s="174">
        <v>70</v>
      </c>
    </row>
    <row r="445" spans="3:135" x14ac:dyDescent="0.2">
      <c r="C445" s="174">
        <f t="shared" si="304"/>
        <v>435</v>
      </c>
      <c r="D445" s="167" t="str" cm="1">
        <f t="array" ref="D445">IFERROR(INDEX(Forecast_Capex_Input!$D$12:$D$286,$X445),NA)</f>
        <v>Maintain voltage in Alpine area</v>
      </c>
      <c r="E445" s="172" t="b" cm="1">
        <f t="array" ref="E445">IF($X445=NA,NA,INDEX(Forecast_Capex_Input!$E$12:$E$286,$X445))</f>
        <v>1</v>
      </c>
      <c r="F445" s="167" t="str" cm="1">
        <f t="array" aca="1" ref="F445" ca="1">IFERROR(INDEX(General!$E$25:$E$26,$Y445),NA)</f>
        <v>Non-Labour</v>
      </c>
      <c r="G445" s="167" t="str" cm="1">
        <f t="array" aca="1" ref="G445" ca="1">IFERROR(INDEX(Forecast_Capex_Input!$AI$11:$BB$11,$AA445),NA)</f>
        <v>Substations</v>
      </c>
      <c r="H445" s="189" cm="1">
        <f t="array" aca="1" ref="H445" ca="1">IFERROR(INDEX(Forecast_Capex_Input!$AI$12:$BB$286,$X445,$AA445),NA)</f>
        <v>0.95000000000000007</v>
      </c>
      <c r="I445" s="199" t="str" cm="1">
        <f t="array" ref="I445">IFERROR(INDEX(Forecast_Capex_Input!$F$12:$F$286,$X445),NA)</f>
        <v>Augmentation Expenditure</v>
      </c>
      <c r="J445" s="199" t="str" cm="1">
        <f t="array" ref="J445">IFERROR(INDEX(Forecast_Capex_Input!G$12:G$286,$X445),NA)</f>
        <v>Augmentations</v>
      </c>
      <c r="K445" s="199" t="str" cm="1">
        <f t="array" ref="K445">IFERROR(INDEX(Forecast_Capex_Input!H$12:H$286,$X445),NA)</f>
        <v>Augex</v>
      </c>
      <c r="L445" s="199" t="str" cm="1">
        <f t="array" ref="L445">IFERROR(INDEX(Forecast_Capex_Input!I$12:I$286,$X445),NA)</f>
        <v>Compliance</v>
      </c>
      <c r="M445" s="199" t="str" cm="1">
        <f t="array" ref="M445">IFERROR(INDEX(Forecast_Capex_Input!J$12:J$286,$X445),NA)</f>
        <v>N/A</v>
      </c>
      <c r="N445" s="199" t="str" cm="1">
        <f t="array" ref="N445">IFERROR(INDEX(Forecast_Capex_Input!K$12:K$286,$X445),NA)</f>
        <v>N/A</v>
      </c>
      <c r="O445" s="199" t="str" cm="1">
        <f t="array" ref="O445">IFERROR(INDEX(Forecast_Capex_Input!L$12:L$286,$X445),NA)</f>
        <v>N/A</v>
      </c>
      <c r="P445" s="199" t="str" cm="1">
        <f t="array" ref="P445">IFERROR(INDEX(Forecast_Capex_Input!M$12:M$286,$X445),NA)</f>
        <v>N/A</v>
      </c>
      <c r="Q445" s="172" t="str" cm="1">
        <f t="array" ref="Q445">IFERROR(INDEX(Forecast_Capex_Input!N$12:N$286,$X445),NA)</f>
        <v>No</v>
      </c>
      <c r="R445" s="265" cm="1">
        <f t="array" ref="R445">IFERROR(INDEX(Forecast_Capex_Input!O$12:O$286,$X445),0)</f>
        <v>0</v>
      </c>
      <c r="S445" s="172" t="str" cm="1">
        <f t="array" ref="S445">IFERROR(INDEX(Forecast_Capex_Input!P$12:P$286,$X445),0)</f>
        <v>Localised maximum demand growth</v>
      </c>
      <c r="T445" s="199" t="str" cm="1">
        <f t="array" aca="1" ref="T445" ca="1">IFERROR(INDEX(General!$K$84:$K$103,$AA445),NA)</f>
        <v>Substations (2018 onwards)</v>
      </c>
      <c r="U445" s="188" cm="1">
        <f t="array" aca="1" ref="U445" ca="1">IFERROR(
IF($F445=General!$E$25,INDEX(Forecast_Capex_Input!S$12:S$286,$X445),
INDEX(Forecast_Capex_Input!T$12:T$286,$X445)),0)</f>
        <v>0.88</v>
      </c>
      <c r="V445" s="222" t="b">
        <f>IFERROR(INDEX(Overheads!$T$19:$T$26,MATCH($I445,Overheads!$E$19:$E$26,0)),FALSE)</f>
        <v>1</v>
      </c>
      <c r="W445" s="165"/>
      <c r="X445" s="174">
        <f>IFERROR(
IF(MATCH($C445,Forecast_Capex_Input!$CI$12:$CI$286,1)+1&gt;MAX(Forecast_Capex_Input!$C$12:$C$286),NA,
MATCH($C445,Forecast_Capex_Input!$CI$12:$CI$286,1)+1),1)</f>
        <v>164</v>
      </c>
      <c r="Y445" s="174" cm="1">
        <f t="array" aca="1" ref="Y445" ca="1">IFERROR(
IF(X444&lt;&gt;X445,1,
IF(COUNTIF(OFFSET(Y444,0,0,-INDEX(Forecast_Capex_Input!$CG$12:$CG$286,$X445)),Y444)=INDEX(Forecast_Capex_Input!$CG$12:$CG$286,$X445),Y444+1,Y444)),NA)</f>
        <v>2</v>
      </c>
      <c r="Z445" s="174" cm="1">
        <f t="array" ref="Z445">IFERROR($C445-IF($X445=1,1,INDEX(Forecast_Capex_Input!$CI$12:$CI$286,$X445-1))+1,NA)</f>
        <v>3</v>
      </c>
      <c r="AA445" s="174" cm="1">
        <f t="array" aca="1" ref="AA445" ca="1">IFERROR(IF(Y445=1,
INDEX(Forecast_Capex_Input!$AI$10:$BB$10,SMALL(IF(INDEX(Forecast_Capex_Input!$AI$12:$BB$286,$X445,0)&gt;0,COLUMN(Forecast_Capex_Input!$AI$10:$BB$10)-COLUMN(Forecast_Capex_Input!$AI$12)+1),ROWS(OFFSET(AA444,0,0,-$Z445)))),
OFFSET(AA444,-INDEX(Forecast_Capex_Input!$CG$12:$CG$286,$X445)+1,0)),NA)</f>
        <v>3</v>
      </c>
      <c r="AB445" s="174">
        <f t="shared" ca="1" si="273"/>
        <v>2</v>
      </c>
      <c r="AC445" s="222" t="b">
        <f t="shared" si="305"/>
        <v>0</v>
      </c>
      <c r="AD445" s="220" t="b">
        <v>0</v>
      </c>
      <c r="AE445" s="222" t="b">
        <f t="shared" si="274"/>
        <v>1</v>
      </c>
      <c r="AF445" s="165"/>
      <c r="AG445" s="215">
        <v>0</v>
      </c>
      <c r="AH445" s="215">
        <v>0</v>
      </c>
      <c r="AI445" s="215">
        <v>0</v>
      </c>
      <c r="AJ445" s="215">
        <v>0.25352609259053588</v>
      </c>
      <c r="AK445" s="215">
        <v>1.5211565555432154</v>
      </c>
      <c r="AL445" s="155">
        <v>1.7746826481337512</v>
      </c>
      <c r="AM445" s="165"/>
      <c r="AN445" s="215" cm="1">
        <f t="array" aca="1" ref="AN445" ca="1">IFERROR(INDEX(General!O$33:O$34,$AB445)
*AG445,0)</f>
        <v>0</v>
      </c>
      <c r="AO445" s="215" cm="1">
        <f t="array" aca="1" ref="AO445" ca="1">IFERROR(INDEX(General!P$33:P$34,$AB445)
*AH445,0)</f>
        <v>0</v>
      </c>
      <c r="AP445" s="215" cm="1">
        <f t="array" aca="1" ref="AP445" ca="1">IFERROR(INDEX(General!Q$33:Q$34,$AB445)
*AI445,0)</f>
        <v>0</v>
      </c>
      <c r="AQ445" s="215" cm="1">
        <f t="array" aca="1" ref="AQ445" ca="1">IFERROR(INDEX(General!R$33:R$34,$AB445)
*AJ445,0)</f>
        <v>0.25352609259053588</v>
      </c>
      <c r="AR445" s="215" cm="1">
        <f t="array" aca="1" ref="AR445" ca="1">IFERROR(INDEX(General!S$33:S$34,$AB445)
*AK445,0)</f>
        <v>1.5211565555432154</v>
      </c>
      <c r="AS445" s="155">
        <f t="shared" ca="1" si="306"/>
        <v>1.7746826481337512</v>
      </c>
      <c r="AT445" s="165"/>
      <c r="AU445" s="215">
        <f ca="1">IF($AE445=FALSE,AN445*Overheads!$R$24*$V445,
IFERROR(Overheads!$O$49*$V445*AN445,0)
+IFERROR(Overheads!Q$59*$V445*(AN445/Overheads!Q$68),0))</f>
        <v>0</v>
      </c>
      <c r="AV445" s="215">
        <f ca="1">IF($AE445=FALSE,AO445*Overheads!$R$24*$V445,
IFERROR(Overheads!$O$49*$V445*AO445,0)
+IFERROR(Overheads!R$59*$V445*(AO445/Overheads!R$68),0))</f>
        <v>0</v>
      </c>
      <c r="AW445" s="215">
        <f ca="1">IF($AE445=FALSE,AP445*Overheads!$R$24*$V445,
IFERROR(Overheads!$O$49*$V445*AP445,0)
+IFERROR(Overheads!S$59*$V445*(AP445/Overheads!S$68),0))</f>
        <v>0</v>
      </c>
      <c r="AX445" s="215">
        <f ca="1">IF($AE445=FALSE,AQ445*Overheads!$R$24*$V445,
IFERROR(Overheads!$O$49*$V445*AQ445,0)
+IFERROR(Overheads!T$59*$V445*(AQ445/Overheads!T$68),0))</f>
        <v>3.63280171777947E-2</v>
      </c>
      <c r="AY445" s="215">
        <f ca="1">IF($AE445=FALSE,AR445*Overheads!$R$24*$V445,
IFERROR(Overheads!$O$49*$V445*AR445,0)
+IFERROR(Overheads!U$59*$V445*(AR445/Overheads!U$68),0))</f>
        <v>0.18607776101227658</v>
      </c>
      <c r="AZ445" s="155">
        <f t="shared" ca="1" si="307"/>
        <v>0.22240577819007129</v>
      </c>
      <c r="BA445" s="165"/>
      <c r="BB445" s="215">
        <f ca="1">IF($AE445=FALSE,AN445*Overheads!$S$25,
IFERROR(Overheads!$O$50*AN445,0)
+IFERROR(Overheads!Q$60*(AN445/Overheads!Q$66),0))</f>
        <v>0</v>
      </c>
      <c r="BC445" s="215">
        <f ca="1">IF($AE445=FALSE,AO445*Overheads!$S$25,
IFERROR(Overheads!$O$50*AO445,0)
+IFERROR(Overheads!R$60*(AO445/Overheads!R$66),0))</f>
        <v>0</v>
      </c>
      <c r="BD445" s="215">
        <f ca="1">IF($AE445=FALSE,AP445*Overheads!$S$25,
IFERROR(Overheads!$O$50*AP445,0)
+IFERROR(Overheads!S$60*(AP445/Overheads!S$66),0))</f>
        <v>0</v>
      </c>
      <c r="BE445" s="215">
        <f ca="1">IF($AE445=FALSE,AQ445*Overheads!$S$25,
IFERROR(Overheads!$O$50*AQ445,0)
+IFERROR(Overheads!T$60*(AQ445/Overheads!T$66),0))</f>
        <v>5.1391772517301298E-3</v>
      </c>
      <c r="BF445" s="215">
        <f ca="1">IF($AE445=FALSE,AR445*Overheads!$S$25,
IFERROR(Overheads!$O$50*AR445,0)
+IFERROR(Overheads!U$60*(AR445/Overheads!U$66),0))</f>
        <v>2.7235466224827327E-2</v>
      </c>
      <c r="BG445" s="155">
        <f t="shared" ca="1" si="308"/>
        <v>3.2374643476557455E-2</v>
      </c>
      <c r="BH445" s="165"/>
      <c r="BI445" s="215">
        <f t="shared" ca="1" si="309"/>
        <v>0</v>
      </c>
      <c r="BJ445" s="215">
        <f t="shared" ca="1" si="275"/>
        <v>0</v>
      </c>
      <c r="BK445" s="215">
        <f t="shared" ca="1" si="276"/>
        <v>0</v>
      </c>
      <c r="BL445" s="215">
        <f t="shared" ca="1" si="277"/>
        <v>0.29499328702006072</v>
      </c>
      <c r="BM445" s="215">
        <f t="shared" ca="1" si="278"/>
        <v>1.7344697827803193</v>
      </c>
      <c r="BN445" s="155">
        <f t="shared" ca="1" si="310"/>
        <v>2.0294630698003799</v>
      </c>
      <c r="BO445" s="165"/>
      <c r="BP445" s="187" cm="1">
        <f t="array" ref="BP445">IFERROR(IF($X445=$X444,BP444,INDEX(Forecast_Capex_Input!AC$12:AC$286,$X445)),0)</f>
        <v>0</v>
      </c>
      <c r="BQ445" s="187" cm="1">
        <f t="array" ref="BQ445">IFERROR(IF($X445=$X444,BQ444,INDEX(Forecast_Capex_Input!AD$12:AD$286,$X445)),0)</f>
        <v>0</v>
      </c>
      <c r="BR445" s="187" cm="1">
        <f t="array" ref="BR445">IFERROR(IF($X445=$X444,BR444,INDEX(Forecast_Capex_Input!AE$12:AE$286,$X445)),0)</f>
        <v>0</v>
      </c>
      <c r="BS445" s="187" cm="1">
        <f t="array" ref="BS445">IFERROR(IF($X445=$X444,BS444,INDEX(Forecast_Capex_Input!AF$12:AF$286,$X445)),0)</f>
        <v>0</v>
      </c>
      <c r="BT445" s="187" cm="1">
        <f t="array" ref="BT445">IFERROR(IF($X445=$X444,BT444,INDEX(Forecast_Capex_Input!AG$12:AG$286,$X445)),0)</f>
        <v>0.05</v>
      </c>
      <c r="BU445" s="165"/>
      <c r="BV445" s="215">
        <f t="shared" si="279"/>
        <v>0</v>
      </c>
      <c r="BW445" s="215">
        <f t="shared" si="280"/>
        <v>0</v>
      </c>
      <c r="BX445" s="215">
        <f t="shared" si="281"/>
        <v>0</v>
      </c>
      <c r="BY445" s="215">
        <f t="shared" si="282"/>
        <v>0</v>
      </c>
      <c r="BZ445" s="215">
        <f t="shared" si="283"/>
        <v>8.8734132406687566E-2</v>
      </c>
      <c r="CA445" s="155">
        <f t="shared" si="311"/>
        <v>8.8734132406687566E-2</v>
      </c>
      <c r="CB445" s="165"/>
      <c r="CC445" s="215">
        <f t="shared" ca="1" si="284"/>
        <v>0</v>
      </c>
      <c r="CD445" s="215">
        <f t="shared" ca="1" si="285"/>
        <v>0</v>
      </c>
      <c r="CE445" s="215">
        <f t="shared" ca="1" si="286"/>
        <v>0</v>
      </c>
      <c r="CF445" s="215">
        <f t="shared" ca="1" si="287"/>
        <v>0</v>
      </c>
      <c r="CG445" s="215">
        <f t="shared" ca="1" si="288"/>
        <v>8.8734132406687566E-2</v>
      </c>
      <c r="CH445" s="155">
        <f t="shared" ca="1" si="312"/>
        <v>8.8734132406687566E-2</v>
      </c>
      <c r="CI445" s="165"/>
      <c r="CJ445" s="215">
        <f t="shared" ca="1" si="289"/>
        <v>0</v>
      </c>
      <c r="CK445" s="215">
        <f t="shared" ca="1" si="290"/>
        <v>0</v>
      </c>
      <c r="CL445" s="215">
        <f t="shared" ca="1" si="291"/>
        <v>0</v>
      </c>
      <c r="CM445" s="215">
        <f t="shared" ca="1" si="292"/>
        <v>0</v>
      </c>
      <c r="CN445" s="215">
        <f t="shared" ca="1" si="293"/>
        <v>1.1120288909503565E-2</v>
      </c>
      <c r="CO445" s="155">
        <f t="shared" ca="1" si="313"/>
        <v>1.1120288909503565E-2</v>
      </c>
      <c r="CP445" s="165"/>
      <c r="CQ445" s="223">
        <f t="shared" ca="1" si="294"/>
        <v>0</v>
      </c>
      <c r="CR445" s="223">
        <f t="shared" ca="1" si="295"/>
        <v>0</v>
      </c>
      <c r="CS445" s="223">
        <f t="shared" ca="1" si="296"/>
        <v>0</v>
      </c>
      <c r="CT445" s="223">
        <f t="shared" ca="1" si="297"/>
        <v>0</v>
      </c>
      <c r="CU445" s="223">
        <f t="shared" ca="1" si="298"/>
        <v>1.6187321738278728E-3</v>
      </c>
      <c r="CV445" s="155">
        <f t="shared" ca="1" si="314"/>
        <v>1.6187321738278728E-3</v>
      </c>
      <c r="CW445" s="165"/>
      <c r="CX445" s="215">
        <f t="shared" ca="1" si="315"/>
        <v>0</v>
      </c>
      <c r="CY445" s="215">
        <f t="shared" ca="1" si="299"/>
        <v>0</v>
      </c>
      <c r="CZ445" s="215">
        <f t="shared" ca="1" si="300"/>
        <v>0</v>
      </c>
      <c r="DA445" s="215">
        <f t="shared" ca="1" si="301"/>
        <v>0</v>
      </c>
      <c r="DB445" s="215">
        <f t="shared" ca="1" si="302"/>
        <v>0.10147315349001899</v>
      </c>
      <c r="DC445" s="155">
        <f t="shared" ca="1" si="316"/>
        <v>0.10147315349001899</v>
      </c>
      <c r="DD445" s="165"/>
      <c r="DE445" s="188" t="b" cm="1">
        <f t="array" aca="1" ref="DE445" ca="1">OR($G445=Forecast_Capex_Input!$BF$8:$BF$10)</f>
        <v>0</v>
      </c>
      <c r="DF445" s="188" cm="1">
        <f t="array" aca="1" ref="DF445" ca="1">IFERROR(INDEX(Forecast_Capex_Input!BG$12:BG$286,$X445)
*(INDEX(Forecast_Capex_Input!$H$12:$H$286,$X445)=Repex),0)
*$DE445</f>
        <v>0</v>
      </c>
      <c r="DG445" s="188" cm="1">
        <f t="array" aca="1" ref="DG445" ca="1">IFERROR(INDEX(Forecast_Capex_Input!BH$12:BH$286,$X445)
*(INDEX(Forecast_Capex_Input!$H$12:$H$286,$X445)=Repex),0)
*$DE445</f>
        <v>0</v>
      </c>
      <c r="DH445" s="188" cm="1">
        <f t="array" aca="1" ref="DH445" ca="1">IFERROR(INDEX(Forecast_Capex_Input!BI$12:BI$286,$X445)
*(INDEX(Forecast_Capex_Input!$H$12:$H$286,$X445)=Repex),0)
*$DE445</f>
        <v>0</v>
      </c>
      <c r="DI445" s="188" cm="1">
        <f t="array" aca="1" ref="DI445" ca="1">IFERROR(INDEX(Forecast_Capex_Input!BJ$12:BJ$286,$X445)
*(INDEX(Forecast_Capex_Input!$H$12:$H$286,$X445)=Repex),0)
*$DE445</f>
        <v>0</v>
      </c>
      <c r="DJ445" s="188" cm="1">
        <f t="array" aca="1" ref="DJ445" ca="1">IFERROR(INDEX(Forecast_Capex_Input!BK$12:BK$286,$X445)
*(INDEX(Forecast_Capex_Input!$H$12:$H$286,$X445)=Repex),0)
*$DE445</f>
        <v>0</v>
      </c>
      <c r="DK445" s="188" cm="1">
        <f t="array" aca="1" ref="DK445" ca="1">IFERROR(INDEX(Forecast_Capex_Input!BL$12:BL$286,$X445)
*(INDEX(Forecast_Capex_Input!$H$12:$H$286,$X445)=Repex),0)
*$DE445</f>
        <v>0</v>
      </c>
      <c r="DL445" s="165"/>
      <c r="DM445" s="188" t="b" cm="1">
        <f t="array" aca="1" ref="DM445" ca="1">OR($G445=Forecast_Capex_Input!$BN$8:$BN$9)</f>
        <v>1</v>
      </c>
      <c r="DN445" s="188" cm="1">
        <f t="array" aca="1" ref="DN445" ca="1">IFERROR(INDEX(Forecast_Capex_Input!BO$12:BO$286,$X445)
*(INDEX(Forecast_Capex_Input!$H$12:$H$286,$X445)=Repex),0)
*$DM445</f>
        <v>0</v>
      </c>
      <c r="DO445" s="188" cm="1">
        <f t="array" aca="1" ref="DO445" ca="1">IFERROR(INDEX(Forecast_Capex_Input!BP$12:BP$286,$X445)
*(INDEX(Forecast_Capex_Input!$H$12:$H$286,$X445)=Repex),0)
*$DM445</f>
        <v>0</v>
      </c>
      <c r="DP445" s="188" cm="1">
        <f t="array" aca="1" ref="DP445" ca="1">IFERROR(INDEX(Forecast_Capex_Input!BQ$12:BQ$286,$X445)
*(INDEX(Forecast_Capex_Input!$H$12:$H$286,$X445)=Repex),0)
*$DM445</f>
        <v>0</v>
      </c>
      <c r="DQ445" s="188" cm="1">
        <f t="array" aca="1" ref="DQ445" ca="1">IFERROR(INDEX(Forecast_Capex_Input!BR$12:BR$286,$X445)
*(INDEX(Forecast_Capex_Input!$H$12:$H$286,$X445)=Repex),0)
*$DM445</f>
        <v>0</v>
      </c>
      <c r="DR445" s="188" cm="1">
        <f t="array" aca="1" ref="DR445" ca="1">IFERROR(INDEX(Forecast_Capex_Input!BS$12:BS$286,$X445)
*(INDEX(Forecast_Capex_Input!$H$12:$H$286,$X445)=Repex),0)
*$DM445</f>
        <v>0</v>
      </c>
      <c r="DS445" s="165"/>
      <c r="DT445" s="188" t="b" cm="1">
        <f t="array" aca="1" ref="DT445" ca="1">OR($G445=Forecast_Capex_Input!$BU$8:$BU$10)</f>
        <v>0</v>
      </c>
      <c r="DU445" s="188" cm="1">
        <f t="array" aca="1" ref="DU445" ca="1">IFERROR(INDEX(Forecast_Capex_Input!BV$12:BV$286,$X445)
*(INDEX(Forecast_Capex_Input!$H$12:$H$286,$X445)=Repex),0)
*$DT445</f>
        <v>0</v>
      </c>
      <c r="DV445" s="188" cm="1">
        <f t="array" aca="1" ref="DV445" ca="1">IFERROR(INDEX(Forecast_Capex_Input!BW$12:BW$286,$X445)
*(INDEX(Forecast_Capex_Input!$H$12:$H$286,$X445)=Repex),0)
*$DT445</f>
        <v>0</v>
      </c>
      <c r="DW445" s="188" cm="1">
        <f t="array" aca="1" ref="DW445" ca="1">IFERROR(INDEX(Forecast_Capex_Input!BX$12:BX$286,$X445)
*(INDEX(Forecast_Capex_Input!$H$12:$H$286,$X445)=Repex),0)
*$DT445</f>
        <v>0</v>
      </c>
      <c r="DX445" s="188" cm="1">
        <f t="array" aca="1" ref="DX445" ca="1">IFERROR(INDEX(Forecast_Capex_Input!BY$12:BY$286,$X445)
*(INDEX(Forecast_Capex_Input!$H$12:$H$286,$X445)=Repex),0)
*$DT445</f>
        <v>0</v>
      </c>
      <c r="DY445" s="188" cm="1">
        <f t="array" aca="1" ref="DY445" ca="1">IFERROR(INDEX(Forecast_Capex_Input!BZ$12:BZ$286,$X445)
*(INDEX(Forecast_Capex_Input!$H$12:$H$286,$X445)=Repex),0)
*$DT445</f>
        <v>0</v>
      </c>
      <c r="DZ445" s="188" cm="1">
        <f t="array" aca="1" ref="DZ445" ca="1">IFERROR(INDEX(Forecast_Capex_Input!CA$12:CA$286,$X445)
*(INDEX(Forecast_Capex_Input!$H$12:$H$286,$X445)=Repex),0)
*$DT445</f>
        <v>0</v>
      </c>
      <c r="EA445" s="188" cm="1">
        <f t="array" aca="1" ref="EA445" ca="1">IFERROR(INDEX(Forecast_Capex_Input!CB$12:CB$286,$X445)
*(INDEX(Forecast_Capex_Input!$H$12:$H$286,$X445)=Repex),0)
*$DT445</f>
        <v>0</v>
      </c>
      <c r="EB445" s="188" cm="1">
        <f t="array" aca="1" ref="EB445" ca="1">IFERROR(INDEX(Forecast_Capex_Input!CC$12:CC$286,$X445)
*(INDEX(Forecast_Capex_Input!$H$12:$H$286,$X445)=Repex),0)
*$DT445</f>
        <v>0</v>
      </c>
      <c r="EC445" s="165"/>
      <c r="ED445" s="226">
        <f t="shared" ca="1" si="303"/>
        <v>1.7746826481337512</v>
      </c>
      <c r="EE445" s="174">
        <v>24</v>
      </c>
    </row>
    <row r="446" spans="3:135" x14ac:dyDescent="0.2">
      <c r="C446" s="174">
        <f t="shared" si="304"/>
        <v>436</v>
      </c>
      <c r="D446" s="167" t="str" cm="1">
        <f t="array" ref="D446">IFERROR(INDEX(Forecast_Capex_Input!$D$12:$D$286,$X446),NA)</f>
        <v>Maintain voltage in Alpine area</v>
      </c>
      <c r="E446" s="172" t="b" cm="1">
        <f t="array" ref="E446">IF($X446=NA,NA,INDEX(Forecast_Capex_Input!$E$12:$E$286,$X446))</f>
        <v>1</v>
      </c>
      <c r="F446" s="167" t="str" cm="1">
        <f t="array" aca="1" ref="F446" ca="1">IFERROR(INDEX(General!$E$25:$E$26,$Y446),NA)</f>
        <v>Non-Labour</v>
      </c>
      <c r="G446" s="167" t="str" cm="1">
        <f t="array" aca="1" ref="G446" ca="1">IFERROR(INDEX(Forecast_Capex_Input!$AI$11:$BB$11,$AA446),NA)</f>
        <v>Secondary Systems</v>
      </c>
      <c r="H446" s="189" cm="1">
        <f t="array" aca="1" ref="H446" ca="1">IFERROR(INDEX(Forecast_Capex_Input!$AI$12:$BB$286,$X446,$AA446),NA)</f>
        <v>0.05</v>
      </c>
      <c r="I446" s="199" t="str" cm="1">
        <f t="array" ref="I446">IFERROR(INDEX(Forecast_Capex_Input!$F$12:$F$286,$X446),NA)</f>
        <v>Augmentation Expenditure</v>
      </c>
      <c r="J446" s="199" t="str" cm="1">
        <f t="array" ref="J446">IFERROR(INDEX(Forecast_Capex_Input!G$12:G$286,$X446),NA)</f>
        <v>Augmentations</v>
      </c>
      <c r="K446" s="199" t="str" cm="1">
        <f t="array" ref="K446">IFERROR(INDEX(Forecast_Capex_Input!H$12:H$286,$X446),NA)</f>
        <v>Augex</v>
      </c>
      <c r="L446" s="199" t="str" cm="1">
        <f t="array" ref="L446">IFERROR(INDEX(Forecast_Capex_Input!I$12:I$286,$X446),NA)</f>
        <v>Compliance</v>
      </c>
      <c r="M446" s="199" t="str" cm="1">
        <f t="array" ref="M446">IFERROR(INDEX(Forecast_Capex_Input!J$12:J$286,$X446),NA)</f>
        <v>N/A</v>
      </c>
      <c r="N446" s="199" t="str" cm="1">
        <f t="array" ref="N446">IFERROR(INDEX(Forecast_Capex_Input!K$12:K$286,$X446),NA)</f>
        <v>N/A</v>
      </c>
      <c r="O446" s="199" t="str" cm="1">
        <f t="array" ref="O446">IFERROR(INDEX(Forecast_Capex_Input!L$12:L$286,$X446),NA)</f>
        <v>N/A</v>
      </c>
      <c r="P446" s="199" t="str" cm="1">
        <f t="array" ref="P446">IFERROR(INDEX(Forecast_Capex_Input!M$12:M$286,$X446),NA)</f>
        <v>N/A</v>
      </c>
      <c r="Q446" s="172" t="str" cm="1">
        <f t="array" ref="Q446">IFERROR(INDEX(Forecast_Capex_Input!N$12:N$286,$X446),NA)</f>
        <v>No</v>
      </c>
      <c r="R446" s="265" cm="1">
        <f t="array" ref="R446">IFERROR(INDEX(Forecast_Capex_Input!O$12:O$286,$X446),0)</f>
        <v>0</v>
      </c>
      <c r="S446" s="172" t="str" cm="1">
        <f t="array" ref="S446">IFERROR(INDEX(Forecast_Capex_Input!P$12:P$286,$X446),0)</f>
        <v>Localised maximum demand growth</v>
      </c>
      <c r="T446" s="199" t="str" cm="1">
        <f t="array" aca="1" ref="T446" ca="1">IFERROR(INDEX(General!$K$84:$K$103,$AA446),NA)</f>
        <v>Secondary Systems (2018-23)</v>
      </c>
      <c r="U446" s="188" cm="1">
        <f t="array" aca="1" ref="U446" ca="1">IFERROR(
IF($F446=General!$E$25,INDEX(Forecast_Capex_Input!S$12:S$286,$X446),
INDEX(Forecast_Capex_Input!T$12:T$286,$X446)),0)</f>
        <v>0.88</v>
      </c>
      <c r="V446" s="222" t="b">
        <f>IFERROR(INDEX(Overheads!$T$19:$T$26,MATCH($I446,Overheads!$E$19:$E$26,0)),FALSE)</f>
        <v>1</v>
      </c>
      <c r="W446" s="165"/>
      <c r="X446" s="174">
        <f>IFERROR(
IF(MATCH($C446,Forecast_Capex_Input!$CI$12:$CI$286,1)+1&gt;MAX(Forecast_Capex_Input!$C$12:$C$286),NA,
MATCH($C446,Forecast_Capex_Input!$CI$12:$CI$286,1)+1),1)</f>
        <v>164</v>
      </c>
      <c r="Y446" s="174" cm="1">
        <f t="array" aca="1" ref="Y446" ca="1">IFERROR(
IF(X445&lt;&gt;X446,1,
IF(COUNTIF(OFFSET(Y445,0,0,-INDEX(Forecast_Capex_Input!$CG$12:$CG$286,$X446)),Y445)=INDEX(Forecast_Capex_Input!$CG$12:$CG$286,$X446),Y445+1,Y445)),NA)</f>
        <v>2</v>
      </c>
      <c r="Z446" s="174" cm="1">
        <f t="array" ref="Z446">IFERROR($C446-IF($X446=1,1,INDEX(Forecast_Capex_Input!$CI$12:$CI$286,$X446-1))+1,NA)</f>
        <v>4</v>
      </c>
      <c r="AA446" s="174" cm="1">
        <f t="array" aca="1" ref="AA446" ca="1">IFERROR(IF(Y446=1,
INDEX(Forecast_Capex_Input!$AI$10:$BB$10,SMALL(IF(INDEX(Forecast_Capex_Input!$AI$12:$BB$286,$X446,0)&gt;0,COLUMN(Forecast_Capex_Input!$AI$10:$BB$10)-COLUMN(Forecast_Capex_Input!$AI$12)+1),ROWS(OFFSET(AA445,0,0,-$Z446)))),
OFFSET(AA445,-INDEX(Forecast_Capex_Input!$CG$12:$CG$286,$X446)+1,0)),NA)</f>
        <v>4</v>
      </c>
      <c r="AB446" s="174">
        <f t="shared" ca="1" si="273"/>
        <v>2</v>
      </c>
      <c r="AC446" s="222" t="b">
        <f t="shared" si="305"/>
        <v>0</v>
      </c>
      <c r="AD446" s="220" t="b">
        <v>0</v>
      </c>
      <c r="AE446" s="222" t="b">
        <f t="shared" si="274"/>
        <v>1</v>
      </c>
      <c r="AF446" s="165"/>
      <c r="AG446" s="215">
        <v>0</v>
      </c>
      <c r="AH446" s="215">
        <v>0</v>
      </c>
      <c r="AI446" s="215">
        <v>0</v>
      </c>
      <c r="AJ446" s="215">
        <v>1.3343478557396624E-2</v>
      </c>
      <c r="AK446" s="215">
        <v>8.0060871344379753E-2</v>
      </c>
      <c r="AL446" s="155">
        <v>9.3404349901776373E-2</v>
      </c>
      <c r="AM446" s="165"/>
      <c r="AN446" s="215" cm="1">
        <f t="array" aca="1" ref="AN446" ca="1">IFERROR(INDEX(General!O$33:O$34,$AB446)
*AG446,0)</f>
        <v>0</v>
      </c>
      <c r="AO446" s="215" cm="1">
        <f t="array" aca="1" ref="AO446" ca="1">IFERROR(INDEX(General!P$33:P$34,$AB446)
*AH446,0)</f>
        <v>0</v>
      </c>
      <c r="AP446" s="215" cm="1">
        <f t="array" aca="1" ref="AP446" ca="1">IFERROR(INDEX(General!Q$33:Q$34,$AB446)
*AI446,0)</f>
        <v>0</v>
      </c>
      <c r="AQ446" s="215" cm="1">
        <f t="array" aca="1" ref="AQ446" ca="1">IFERROR(INDEX(General!R$33:R$34,$AB446)
*AJ446,0)</f>
        <v>1.3343478557396624E-2</v>
      </c>
      <c r="AR446" s="215" cm="1">
        <f t="array" aca="1" ref="AR446" ca="1">IFERROR(INDEX(General!S$33:S$34,$AB446)
*AK446,0)</f>
        <v>8.0060871344379753E-2</v>
      </c>
      <c r="AS446" s="155">
        <f t="shared" ca="1" si="306"/>
        <v>9.3404349901776373E-2</v>
      </c>
      <c r="AT446" s="165"/>
      <c r="AU446" s="215">
        <f ca="1">IF($AE446=FALSE,AN446*Overheads!$R$24*$V446,
IFERROR(Overheads!$O$49*$V446*AN446,0)
+IFERROR(Overheads!Q$59*$V446*(AN446/Overheads!Q$68),0))</f>
        <v>0</v>
      </c>
      <c r="AV446" s="215">
        <f ca="1">IF($AE446=FALSE,AO446*Overheads!$R$24*$V446,
IFERROR(Overheads!$O$49*$V446*AO446,0)
+IFERROR(Overheads!R$59*$V446*(AO446/Overheads!R$68),0))</f>
        <v>0</v>
      </c>
      <c r="AW446" s="215">
        <f ca="1">IF($AE446=FALSE,AP446*Overheads!$R$24*$V446,
IFERROR(Overheads!$O$49*$V446*AP446,0)
+IFERROR(Overheads!S$59*$V446*(AP446/Overheads!S$68),0))</f>
        <v>0</v>
      </c>
      <c r="AX446" s="215">
        <f ca="1">IF($AE446=FALSE,AQ446*Overheads!$R$24*$V446,
IFERROR(Overheads!$O$49*$V446*AQ446,0)
+IFERROR(Overheads!T$59*$V446*(AQ446/Overheads!T$68),0))</f>
        <v>1.9120009040944578E-3</v>
      </c>
      <c r="AY446" s="215">
        <f ca="1">IF($AE446=FALSE,AR446*Overheads!$R$24*$V446,
IFERROR(Overheads!$O$49*$V446*AR446,0)
+IFERROR(Overheads!U$59*$V446*(AR446/Overheads!U$68),0))</f>
        <v>9.7935663690671883E-3</v>
      </c>
      <c r="AZ446" s="155">
        <f t="shared" ca="1" si="307"/>
        <v>1.1705567273161646E-2</v>
      </c>
      <c r="BA446" s="165"/>
      <c r="BB446" s="215">
        <f ca="1">IF($AE446=FALSE,AN446*Overheads!$S$25,
IFERROR(Overheads!$O$50*AN446,0)
+IFERROR(Overheads!Q$60*(AN446/Overheads!Q$66),0))</f>
        <v>0</v>
      </c>
      <c r="BC446" s="215">
        <f ca="1">IF($AE446=FALSE,AO446*Overheads!$S$25,
IFERROR(Overheads!$O$50*AO446,0)
+IFERROR(Overheads!R$60*(AO446/Overheads!R$66),0))</f>
        <v>0</v>
      </c>
      <c r="BD446" s="215">
        <f ca="1">IF($AE446=FALSE,AP446*Overheads!$S$25,
IFERROR(Overheads!$O$50*AP446,0)
+IFERROR(Overheads!S$60*(AP446/Overheads!S$66),0))</f>
        <v>0</v>
      </c>
      <c r="BE446" s="215">
        <f ca="1">IF($AE446=FALSE,AQ446*Overheads!$S$25,
IFERROR(Overheads!$O$50*AQ446,0)
+IFERROR(Overheads!T$60*(AQ446/Overheads!T$66),0))</f>
        <v>2.704830132489542E-4</v>
      </c>
      <c r="BF446" s="215">
        <f ca="1">IF($AE446=FALSE,AR446*Overheads!$S$25,
IFERROR(Overheads!$O$50*AR446,0)
+IFERROR(Overheads!U$60*(AR446/Overheads!U$66),0))</f>
        <v>1.4334455907803858E-3</v>
      </c>
      <c r="BG446" s="155">
        <f t="shared" ca="1" si="308"/>
        <v>1.70392860402934E-3</v>
      </c>
      <c r="BH446" s="165"/>
      <c r="BI446" s="215">
        <f t="shared" ca="1" si="309"/>
        <v>0</v>
      </c>
      <c r="BJ446" s="215">
        <f t="shared" ca="1" si="275"/>
        <v>0</v>
      </c>
      <c r="BK446" s="215">
        <f t="shared" ca="1" si="276"/>
        <v>0</v>
      </c>
      <c r="BL446" s="215">
        <f t="shared" ca="1" si="277"/>
        <v>1.5525962474740036E-2</v>
      </c>
      <c r="BM446" s="215">
        <f t="shared" ca="1" si="278"/>
        <v>9.1287883304227324E-2</v>
      </c>
      <c r="BN446" s="155">
        <f t="shared" ca="1" si="310"/>
        <v>0.10681384577896735</v>
      </c>
      <c r="BO446" s="165"/>
      <c r="BP446" s="187" cm="1">
        <f t="array" ref="BP446">IFERROR(IF($X446=$X445,BP445,INDEX(Forecast_Capex_Input!AC$12:AC$286,$X446)),0)</f>
        <v>0</v>
      </c>
      <c r="BQ446" s="187" cm="1">
        <f t="array" ref="BQ446">IFERROR(IF($X446=$X445,BQ445,INDEX(Forecast_Capex_Input!AD$12:AD$286,$X446)),0)</f>
        <v>0</v>
      </c>
      <c r="BR446" s="187" cm="1">
        <f t="array" ref="BR446">IFERROR(IF($X446=$X445,BR445,INDEX(Forecast_Capex_Input!AE$12:AE$286,$X446)),0)</f>
        <v>0</v>
      </c>
      <c r="BS446" s="187" cm="1">
        <f t="array" ref="BS446">IFERROR(IF($X446=$X445,BS445,INDEX(Forecast_Capex_Input!AF$12:AF$286,$X446)),0)</f>
        <v>0</v>
      </c>
      <c r="BT446" s="187" cm="1">
        <f t="array" ref="BT446">IFERROR(IF($X446=$X445,BT445,INDEX(Forecast_Capex_Input!AG$12:AG$286,$X446)),0)</f>
        <v>0.05</v>
      </c>
      <c r="BU446" s="165"/>
      <c r="BV446" s="215">
        <f t="shared" si="279"/>
        <v>0</v>
      </c>
      <c r="BW446" s="215">
        <f t="shared" si="280"/>
        <v>0</v>
      </c>
      <c r="BX446" s="215">
        <f t="shared" si="281"/>
        <v>0</v>
      </c>
      <c r="BY446" s="215">
        <f t="shared" si="282"/>
        <v>0</v>
      </c>
      <c r="BZ446" s="215">
        <f t="shared" si="283"/>
        <v>4.6702174950888188E-3</v>
      </c>
      <c r="CA446" s="155">
        <f t="shared" si="311"/>
        <v>4.6702174950888188E-3</v>
      </c>
      <c r="CB446" s="165"/>
      <c r="CC446" s="215">
        <f t="shared" ca="1" si="284"/>
        <v>0</v>
      </c>
      <c r="CD446" s="215">
        <f t="shared" ca="1" si="285"/>
        <v>0</v>
      </c>
      <c r="CE446" s="215">
        <f t="shared" ca="1" si="286"/>
        <v>0</v>
      </c>
      <c r="CF446" s="215">
        <f t="shared" ca="1" si="287"/>
        <v>0</v>
      </c>
      <c r="CG446" s="215">
        <f t="shared" ca="1" si="288"/>
        <v>4.6702174950888188E-3</v>
      </c>
      <c r="CH446" s="155">
        <f t="shared" ca="1" si="312"/>
        <v>4.6702174950888188E-3</v>
      </c>
      <c r="CI446" s="165"/>
      <c r="CJ446" s="215">
        <f t="shared" ca="1" si="289"/>
        <v>0</v>
      </c>
      <c r="CK446" s="215">
        <f t="shared" ca="1" si="290"/>
        <v>0</v>
      </c>
      <c r="CL446" s="215">
        <f t="shared" ca="1" si="291"/>
        <v>0</v>
      </c>
      <c r="CM446" s="215">
        <f t="shared" ca="1" si="292"/>
        <v>0</v>
      </c>
      <c r="CN446" s="215">
        <f t="shared" ca="1" si="293"/>
        <v>5.8527836365808233E-4</v>
      </c>
      <c r="CO446" s="155">
        <f t="shared" ca="1" si="313"/>
        <v>5.8527836365808233E-4</v>
      </c>
      <c r="CP446" s="165"/>
      <c r="CQ446" s="223">
        <f t="shared" ca="1" si="294"/>
        <v>0</v>
      </c>
      <c r="CR446" s="223">
        <f t="shared" ca="1" si="295"/>
        <v>0</v>
      </c>
      <c r="CS446" s="223">
        <f t="shared" ca="1" si="296"/>
        <v>0</v>
      </c>
      <c r="CT446" s="223">
        <f t="shared" ca="1" si="297"/>
        <v>0</v>
      </c>
      <c r="CU446" s="223">
        <f t="shared" ca="1" si="298"/>
        <v>8.5196430201467009E-5</v>
      </c>
      <c r="CV446" s="155">
        <f t="shared" ca="1" si="314"/>
        <v>8.5196430201467009E-5</v>
      </c>
      <c r="CW446" s="165"/>
      <c r="CX446" s="215">
        <f t="shared" ca="1" si="315"/>
        <v>0</v>
      </c>
      <c r="CY446" s="215">
        <f t="shared" ca="1" si="299"/>
        <v>0</v>
      </c>
      <c r="CZ446" s="215">
        <f t="shared" ca="1" si="300"/>
        <v>0</v>
      </c>
      <c r="DA446" s="215">
        <f t="shared" ca="1" si="301"/>
        <v>0</v>
      </c>
      <c r="DB446" s="215">
        <f t="shared" ca="1" si="302"/>
        <v>5.3406922889483689E-3</v>
      </c>
      <c r="DC446" s="155">
        <f t="shared" ca="1" si="316"/>
        <v>5.3406922889483689E-3</v>
      </c>
      <c r="DD446" s="165"/>
      <c r="DE446" s="188" t="b" cm="1">
        <f t="array" aca="1" ref="DE446" ca="1">OR($G446=Forecast_Capex_Input!$BF$8:$BF$10)</f>
        <v>0</v>
      </c>
      <c r="DF446" s="188" cm="1">
        <f t="array" aca="1" ref="DF446" ca="1">IFERROR(INDEX(Forecast_Capex_Input!BG$12:BG$286,$X446)
*(INDEX(Forecast_Capex_Input!$H$12:$H$286,$X446)=Repex),0)
*$DE446</f>
        <v>0</v>
      </c>
      <c r="DG446" s="188" cm="1">
        <f t="array" aca="1" ref="DG446" ca="1">IFERROR(INDEX(Forecast_Capex_Input!BH$12:BH$286,$X446)
*(INDEX(Forecast_Capex_Input!$H$12:$H$286,$X446)=Repex),0)
*$DE446</f>
        <v>0</v>
      </c>
      <c r="DH446" s="188" cm="1">
        <f t="array" aca="1" ref="DH446" ca="1">IFERROR(INDEX(Forecast_Capex_Input!BI$12:BI$286,$X446)
*(INDEX(Forecast_Capex_Input!$H$12:$H$286,$X446)=Repex),0)
*$DE446</f>
        <v>0</v>
      </c>
      <c r="DI446" s="188" cm="1">
        <f t="array" aca="1" ref="DI446" ca="1">IFERROR(INDEX(Forecast_Capex_Input!BJ$12:BJ$286,$X446)
*(INDEX(Forecast_Capex_Input!$H$12:$H$286,$X446)=Repex),0)
*$DE446</f>
        <v>0</v>
      </c>
      <c r="DJ446" s="188" cm="1">
        <f t="array" aca="1" ref="DJ446" ca="1">IFERROR(INDEX(Forecast_Capex_Input!BK$12:BK$286,$X446)
*(INDEX(Forecast_Capex_Input!$H$12:$H$286,$X446)=Repex),0)
*$DE446</f>
        <v>0</v>
      </c>
      <c r="DK446" s="188" cm="1">
        <f t="array" aca="1" ref="DK446" ca="1">IFERROR(INDEX(Forecast_Capex_Input!BL$12:BL$286,$X446)
*(INDEX(Forecast_Capex_Input!$H$12:$H$286,$X446)=Repex),0)
*$DE446</f>
        <v>0</v>
      </c>
      <c r="DL446" s="165"/>
      <c r="DM446" s="188" t="b" cm="1">
        <f t="array" aca="1" ref="DM446" ca="1">OR($G446=Forecast_Capex_Input!$BN$8:$BN$9)</f>
        <v>0</v>
      </c>
      <c r="DN446" s="188" cm="1">
        <f t="array" aca="1" ref="DN446" ca="1">IFERROR(INDEX(Forecast_Capex_Input!BO$12:BO$286,$X446)
*(INDEX(Forecast_Capex_Input!$H$12:$H$286,$X446)=Repex),0)
*$DM446</f>
        <v>0</v>
      </c>
      <c r="DO446" s="188" cm="1">
        <f t="array" aca="1" ref="DO446" ca="1">IFERROR(INDEX(Forecast_Capex_Input!BP$12:BP$286,$X446)
*(INDEX(Forecast_Capex_Input!$H$12:$H$286,$X446)=Repex),0)
*$DM446</f>
        <v>0</v>
      </c>
      <c r="DP446" s="188" cm="1">
        <f t="array" aca="1" ref="DP446" ca="1">IFERROR(INDEX(Forecast_Capex_Input!BQ$12:BQ$286,$X446)
*(INDEX(Forecast_Capex_Input!$H$12:$H$286,$X446)=Repex),0)
*$DM446</f>
        <v>0</v>
      </c>
      <c r="DQ446" s="188" cm="1">
        <f t="array" aca="1" ref="DQ446" ca="1">IFERROR(INDEX(Forecast_Capex_Input!BR$12:BR$286,$X446)
*(INDEX(Forecast_Capex_Input!$H$12:$H$286,$X446)=Repex),0)
*$DM446</f>
        <v>0</v>
      </c>
      <c r="DR446" s="188" cm="1">
        <f t="array" aca="1" ref="DR446" ca="1">IFERROR(INDEX(Forecast_Capex_Input!BS$12:BS$286,$X446)
*(INDEX(Forecast_Capex_Input!$H$12:$H$286,$X446)=Repex),0)
*$DM446</f>
        <v>0</v>
      </c>
      <c r="DS446" s="165"/>
      <c r="DT446" s="188" t="b" cm="1">
        <f t="array" aca="1" ref="DT446" ca="1">OR($G446=Forecast_Capex_Input!$BU$8:$BU$10)</f>
        <v>1</v>
      </c>
      <c r="DU446" s="188" cm="1">
        <f t="array" aca="1" ref="DU446" ca="1">IFERROR(INDEX(Forecast_Capex_Input!BV$12:BV$286,$X446)
*(INDEX(Forecast_Capex_Input!$H$12:$H$286,$X446)=Repex),0)
*$DT446</f>
        <v>0</v>
      </c>
      <c r="DV446" s="188" cm="1">
        <f t="array" aca="1" ref="DV446" ca="1">IFERROR(INDEX(Forecast_Capex_Input!BW$12:BW$286,$X446)
*(INDEX(Forecast_Capex_Input!$H$12:$H$286,$X446)=Repex),0)
*$DT446</f>
        <v>0</v>
      </c>
      <c r="DW446" s="188" cm="1">
        <f t="array" aca="1" ref="DW446" ca="1">IFERROR(INDEX(Forecast_Capex_Input!BX$12:BX$286,$X446)
*(INDEX(Forecast_Capex_Input!$H$12:$H$286,$X446)=Repex),0)
*$DT446</f>
        <v>0</v>
      </c>
      <c r="DX446" s="188" cm="1">
        <f t="array" aca="1" ref="DX446" ca="1">IFERROR(INDEX(Forecast_Capex_Input!BY$12:BY$286,$X446)
*(INDEX(Forecast_Capex_Input!$H$12:$H$286,$X446)=Repex),0)
*$DT446</f>
        <v>0</v>
      </c>
      <c r="DY446" s="188" cm="1">
        <f t="array" aca="1" ref="DY446" ca="1">IFERROR(INDEX(Forecast_Capex_Input!BZ$12:BZ$286,$X446)
*(INDEX(Forecast_Capex_Input!$H$12:$H$286,$X446)=Repex),0)
*$DT446</f>
        <v>0</v>
      </c>
      <c r="DZ446" s="188" cm="1">
        <f t="array" aca="1" ref="DZ446" ca="1">IFERROR(INDEX(Forecast_Capex_Input!CA$12:CA$286,$X446)
*(INDEX(Forecast_Capex_Input!$H$12:$H$286,$X446)=Repex),0)
*$DT446</f>
        <v>0</v>
      </c>
      <c r="EA446" s="188" cm="1">
        <f t="array" aca="1" ref="EA446" ca="1">IFERROR(INDEX(Forecast_Capex_Input!CB$12:CB$286,$X446)
*(INDEX(Forecast_Capex_Input!$H$12:$H$286,$X446)=Repex),0)
*$DT446</f>
        <v>0</v>
      </c>
      <c r="EB446" s="188" cm="1">
        <f t="array" aca="1" ref="EB446" ca="1">IFERROR(INDEX(Forecast_Capex_Input!CC$12:CC$286,$X446)
*(INDEX(Forecast_Capex_Input!$H$12:$H$286,$X446)=Repex),0)
*$DT446</f>
        <v>0</v>
      </c>
      <c r="EC446" s="165"/>
      <c r="ED446" s="226">
        <f t="shared" ca="1" si="303"/>
        <v>9.3404349901776373E-2</v>
      </c>
      <c r="EE446" s="174">
        <v>65</v>
      </c>
    </row>
    <row r="447" spans="3:135" x14ac:dyDescent="0.2">
      <c r="C447" s="174">
        <f t="shared" si="304"/>
        <v>437</v>
      </c>
      <c r="D447" s="167" t="str" cm="1">
        <f t="array" ref="D447">IFERROR(INDEX(Forecast_Capex_Input!$D$12:$D$286,$X447),NA)</f>
        <v>Application Maintenance</v>
      </c>
      <c r="E447" s="172" t="b" cm="1">
        <f t="array" ref="E447">IF($X447=NA,NA,INDEX(Forecast_Capex_Input!$E$12:$E$286,$X447))</f>
        <v>1</v>
      </c>
      <c r="F447" s="167" t="str" cm="1">
        <f t="array" aca="1" ref="F447" ca="1">IFERROR(INDEX(General!$E$25:$E$26,$Y447),NA)</f>
        <v>Labour</v>
      </c>
      <c r="G447" s="167" t="str" cm="1">
        <f t="array" aca="1" ref="G447" ca="1">IFERROR(INDEX(Forecast_Capex_Input!$AI$11:$BB$11,$AA447),NA)</f>
        <v>Business IT</v>
      </c>
      <c r="H447" s="189" cm="1">
        <f t="array" aca="1" ref="H447" ca="1">IFERROR(INDEX(Forecast_Capex_Input!$AI$12:$BB$286,$X447,$AA447),NA)</f>
        <v>0.7</v>
      </c>
      <c r="I447" s="199" t="str" cm="1">
        <f t="array" ref="I447">IFERROR(INDEX(Forecast_Capex_Input!$F$12:$F$286,$X447),NA)</f>
        <v>Non-network - ICT</v>
      </c>
      <c r="J447" s="199" t="str" cm="1">
        <f t="array" ref="J447">IFERROR(INDEX(Forecast_Capex_Input!G$12:G$286,$X447),NA)</f>
        <v>Information Technology</v>
      </c>
      <c r="K447" s="199" t="str" cm="1">
        <f t="array" ref="K447">IFERROR(INDEX(Forecast_Capex_Input!H$12:H$286,$X447),NA)</f>
        <v>ICT</v>
      </c>
      <c r="L447" s="199" t="str" cm="1">
        <f t="array" ref="L447">IFERROR(INDEX(Forecast_Capex_Input!I$12:I$286,$X447),NA)</f>
        <v>N/A</v>
      </c>
      <c r="M447" s="199" t="str" cm="1">
        <f t="array" ref="M447">IFERROR(INDEX(Forecast_Capex_Input!J$12:J$286,$X447),NA)</f>
        <v>N/A</v>
      </c>
      <c r="N447" s="199" t="str" cm="1">
        <f t="array" ref="N447">IFERROR(INDEX(Forecast_Capex_Input!K$12:K$286,$X447),NA)</f>
        <v>N/A</v>
      </c>
      <c r="O447" s="199" t="str" cm="1">
        <f t="array" ref="O447">IFERROR(INDEX(Forecast_Capex_Input!L$12:L$286,$X447),NA)</f>
        <v>N/A</v>
      </c>
      <c r="P447" s="199" t="str" cm="1">
        <f t="array" ref="P447">IFERROR(INDEX(Forecast_Capex_Input!M$12:M$286,$X447),NA)</f>
        <v>N/A</v>
      </c>
      <c r="Q447" s="172" t="str" cm="1">
        <f t="array" ref="Q447">IFERROR(INDEX(Forecast_Capex_Input!N$12:N$286,$X447),NA)</f>
        <v>No</v>
      </c>
      <c r="R447" s="265" cm="1">
        <f t="array" ref="R447">IFERROR(INDEX(Forecast_Capex_Input!O$12:O$286,$X447),0)</f>
        <v>0</v>
      </c>
      <c r="S447" s="172" t="str" cm="1">
        <f t="array" ref="S447">IFERROR(INDEX(Forecast_Capex_Input!P$12:P$286,$X447),0)</f>
        <v>Safety security &amp; reliability</v>
      </c>
      <c r="T447" s="199" t="str" cm="1">
        <f t="array" aca="1" ref="T447" ca="1">IFERROR(INDEX(General!$K$84:$K$103,$AA447),NA)</f>
        <v>Business IT (2018 onwards)</v>
      </c>
      <c r="U447" s="188" cm="1">
        <f t="array" aca="1" ref="U447" ca="1">IFERROR(
IF($F447=General!$E$25,INDEX(Forecast_Capex_Input!S$12:S$286,$X447),
INDEX(Forecast_Capex_Input!T$12:T$286,$X447)),0)</f>
        <v>0.6</v>
      </c>
      <c r="V447" s="222" t="b">
        <f>IFERROR(INDEX(Overheads!$T$19:$T$26,MATCH($I447,Overheads!$E$19:$E$26,0)),FALSE)</f>
        <v>0</v>
      </c>
      <c r="W447" s="165"/>
      <c r="X447" s="174">
        <f>IFERROR(
IF(MATCH($C447,Forecast_Capex_Input!$CI$12:$CI$286,1)+1&gt;MAX(Forecast_Capex_Input!$C$12:$C$286),NA,
MATCH($C447,Forecast_Capex_Input!$CI$12:$CI$286,1)+1),1)</f>
        <v>165</v>
      </c>
      <c r="Y447" s="174" cm="1">
        <f t="array" aca="1" ref="Y447" ca="1">IFERROR(
IF(X446&lt;&gt;X447,1,
IF(COUNTIF(OFFSET(Y446,0,0,-INDEX(Forecast_Capex_Input!$CG$12:$CG$286,$X447)),Y446)=INDEX(Forecast_Capex_Input!$CG$12:$CG$286,$X447),Y446+1,Y446)),NA)</f>
        <v>1</v>
      </c>
      <c r="Z447" s="174" cm="1">
        <f t="array" ref="Z447">IFERROR($C447-IF($X447=1,1,INDEX(Forecast_Capex_Input!$CI$12:$CI$286,$X447-1))+1,NA)</f>
        <v>1</v>
      </c>
      <c r="AA447" s="174" cm="1">
        <f t="array" aca="1" ref="AA447" ca="1">IFERROR(IF(Y447=1,
INDEX(Forecast_Capex_Input!$AI$10:$BB$10,SMALL(IF(INDEX(Forecast_Capex_Input!$AI$12:$BB$286,$X447,0)&gt;0,COLUMN(Forecast_Capex_Input!$AI$10:$BB$10)-COLUMN(Forecast_Capex_Input!$AI$12)+1),ROWS(OFFSET(AA446,0,0,-$Z447)))),
OFFSET(AA446,-INDEX(Forecast_Capex_Input!$CG$12:$CG$286,$X447)+1,0)),NA)</f>
        <v>6</v>
      </c>
      <c r="AB447" s="174">
        <f t="shared" ca="1" si="273"/>
        <v>1</v>
      </c>
      <c r="AC447" s="222" t="b">
        <f t="shared" si="305"/>
        <v>0</v>
      </c>
      <c r="AD447" s="220" t="b">
        <v>0</v>
      </c>
      <c r="AE447" s="222" t="b">
        <f t="shared" si="274"/>
        <v>1</v>
      </c>
      <c r="AF447" s="165"/>
      <c r="AG447" s="215">
        <v>2.5255984575035613</v>
      </c>
      <c r="AH447" s="215">
        <v>1.7274698824565378</v>
      </c>
      <c r="AI447" s="215">
        <v>1.2828593206668479</v>
      </c>
      <c r="AJ447" s="215">
        <v>0.35318915929151368</v>
      </c>
      <c r="AK447" s="215">
        <v>1.7274698824565378</v>
      </c>
      <c r="AL447" s="155">
        <v>7.6165867023749989</v>
      </c>
      <c r="AM447" s="165"/>
      <c r="AN447" s="215" cm="1">
        <f t="array" aca="1" ref="AN447" ca="1">IFERROR(INDEX(General!O$33:O$34,$AB447)
*AG447,0)</f>
        <v>2.5215036174280923</v>
      </c>
      <c r="AO447" s="215" cm="1">
        <f t="array" aca="1" ref="AO447" ca="1">IFERROR(INDEX(General!P$33:P$34,$AB447)
*AH447,0)</f>
        <v>1.7378597896368979</v>
      </c>
      <c r="AP447" s="215" cm="1">
        <f t="array" aca="1" ref="AP447" ca="1">IFERROR(INDEX(General!Q$33:Q$34,$AB447)
*AI447,0)</f>
        <v>1.3021952347284229</v>
      </c>
      <c r="AQ447" s="215" cm="1">
        <f t="array" aca="1" ref="AQ447" ca="1">IFERROR(INDEX(General!R$33:R$34,$AB447)
*AJ447,0)</f>
        <v>0.3614647652810325</v>
      </c>
      <c r="AR447" s="215" cm="1">
        <f t="array" aca="1" ref="AR447" ca="1">IFERROR(INDEX(General!S$33:S$34,$AB447)
*AK447,0)</f>
        <v>1.7788211415054884</v>
      </c>
      <c r="AS447" s="155">
        <f t="shared" ca="1" si="306"/>
        <v>7.7018445485799329</v>
      </c>
      <c r="AT447" s="165"/>
      <c r="AU447" s="215">
        <f ca="1">IF($AE447=FALSE,AN447*Overheads!$R$24*$V447,
IFERROR(Overheads!$O$49*$V447*AN447,0)
+IFERROR(Overheads!Q$59*$V447*(AN447/Overheads!Q$68),0))</f>
        <v>0</v>
      </c>
      <c r="AV447" s="215">
        <f ca="1">IF($AE447=FALSE,AO447*Overheads!$R$24*$V447,
IFERROR(Overheads!$O$49*$V447*AO447,0)
+IFERROR(Overheads!R$59*$V447*(AO447/Overheads!R$68),0))</f>
        <v>0</v>
      </c>
      <c r="AW447" s="215">
        <f ca="1">IF($AE447=FALSE,AP447*Overheads!$R$24*$V447,
IFERROR(Overheads!$O$49*$V447*AP447,0)
+IFERROR(Overheads!S$59*$V447*(AP447/Overheads!S$68),0))</f>
        <v>0</v>
      </c>
      <c r="AX447" s="215">
        <f ca="1">IF($AE447=FALSE,AQ447*Overheads!$R$24*$V447,
IFERROR(Overheads!$O$49*$V447*AQ447,0)
+IFERROR(Overheads!T$59*$V447*(AQ447/Overheads!T$68),0))</f>
        <v>0</v>
      </c>
      <c r="AY447" s="215">
        <f ca="1">IF($AE447=FALSE,AR447*Overheads!$R$24*$V447,
IFERROR(Overheads!$O$49*$V447*AR447,0)
+IFERROR(Overheads!U$59*$V447*(AR447/Overheads!U$68),0))</f>
        <v>0</v>
      </c>
      <c r="AZ447" s="155">
        <f t="shared" ca="1" si="307"/>
        <v>0</v>
      </c>
      <c r="BA447" s="165"/>
      <c r="BB447" s="215">
        <f ca="1">IF($AE447=FALSE,AN447*Overheads!$S$25,
IFERROR(Overheads!$O$50*AN447,0)
+IFERROR(Overheads!Q$60*(AN447/Overheads!Q$66),0))</f>
        <v>4.7401264958958987E-2</v>
      </c>
      <c r="BC447" s="215">
        <f ca="1">IF($AE447=FALSE,AO447*Overheads!$S$25,
IFERROR(Overheads!$O$50*AO447,0)
+IFERROR(Overheads!R$60*(AO447/Overheads!R$66),0))</f>
        <v>2.9322216339891023E-2</v>
      </c>
      <c r="BD447" s="215">
        <f ca="1">IF($AE447=FALSE,AP447*Overheads!$S$25,
IFERROR(Overheads!$O$50*AP447,0)
+IFERROR(Overheads!S$60*(AP447/Overheads!S$66),0))</f>
        <v>2.3900015423853765E-2</v>
      </c>
      <c r="BE447" s="215">
        <f ca="1">IF($AE447=FALSE,AQ447*Overheads!$S$25,
IFERROR(Overheads!$O$50*AQ447,0)
+IFERROR(Overheads!T$60*(AQ447/Overheads!T$66),0))</f>
        <v>7.3271807254745589E-3</v>
      </c>
      <c r="BF447" s="215">
        <f ca="1">IF($AE447=FALSE,AR447*Overheads!$S$25,
IFERROR(Overheads!$O$50*AR447,0)
+IFERROR(Overheads!U$60*(AR447/Overheads!U$66),0))</f>
        <v>3.1848808028954491E-2</v>
      </c>
      <c r="BG447" s="155">
        <f t="shared" ca="1" si="308"/>
        <v>0.13979948547713283</v>
      </c>
      <c r="BH447" s="165"/>
      <c r="BI447" s="215">
        <f t="shared" ca="1" si="309"/>
        <v>2.5689048823870513</v>
      </c>
      <c r="BJ447" s="215">
        <f t="shared" ca="1" si="275"/>
        <v>1.7671820059767889</v>
      </c>
      <c r="BK447" s="215">
        <f t="shared" ca="1" si="276"/>
        <v>1.3260952501522767</v>
      </c>
      <c r="BL447" s="215">
        <f t="shared" ca="1" si="277"/>
        <v>0.36879194600650705</v>
      </c>
      <c r="BM447" s="215">
        <f t="shared" ca="1" si="278"/>
        <v>1.8106699495344429</v>
      </c>
      <c r="BN447" s="155">
        <f t="shared" ca="1" si="310"/>
        <v>7.841644034057067</v>
      </c>
      <c r="BO447" s="165"/>
      <c r="BP447" s="187" cm="1">
        <f t="array" ref="BP447">IFERROR(IF($X447=$X446,BP446,INDEX(Forecast_Capex_Input!AC$12:AC$286,$X447)),0)</f>
        <v>0.15</v>
      </c>
      <c r="BQ447" s="187" cm="1">
        <f t="array" ref="BQ447">IFERROR(IF($X447=$X446,BQ446,INDEX(Forecast_Capex_Input!AD$12:AD$286,$X447)),0)</f>
        <v>0.2</v>
      </c>
      <c r="BR447" s="187" cm="1">
        <f t="array" ref="BR447">IFERROR(IF($X447=$X446,BR446,INDEX(Forecast_Capex_Input!AE$12:AE$286,$X447)),0)</f>
        <v>0.1</v>
      </c>
      <c r="BS447" s="187" cm="1">
        <f t="array" ref="BS447">IFERROR(IF($X447=$X446,BS446,INDEX(Forecast_Capex_Input!AF$12:AF$286,$X447)),0)</f>
        <v>0.3</v>
      </c>
      <c r="BT447" s="187" cm="1">
        <f t="array" ref="BT447">IFERROR(IF($X447=$X446,BT446,INDEX(Forecast_Capex_Input!AG$12:AG$286,$X447)),0)</f>
        <v>0.25</v>
      </c>
      <c r="BU447" s="165"/>
      <c r="BV447" s="215">
        <f t="shared" si="279"/>
        <v>1.1424880053562498</v>
      </c>
      <c r="BW447" s="215">
        <f t="shared" si="280"/>
        <v>1.5233173404749998</v>
      </c>
      <c r="BX447" s="215">
        <f t="shared" si="281"/>
        <v>0.76165867023749989</v>
      </c>
      <c r="BY447" s="215">
        <f t="shared" si="282"/>
        <v>2.2849760107124997</v>
      </c>
      <c r="BZ447" s="215">
        <f t="shared" si="283"/>
        <v>1.9041466755937497</v>
      </c>
      <c r="CA447" s="155">
        <f t="shared" si="311"/>
        <v>7.6165867023749989</v>
      </c>
      <c r="CB447" s="165"/>
      <c r="CC447" s="215">
        <f t="shared" ca="1" si="284"/>
        <v>1.15527668228699</v>
      </c>
      <c r="CD447" s="215">
        <f t="shared" ca="1" si="285"/>
        <v>1.5403689097159867</v>
      </c>
      <c r="CE447" s="215">
        <f t="shared" ca="1" si="286"/>
        <v>0.77018445485799336</v>
      </c>
      <c r="CF447" s="215">
        <f t="shared" ca="1" si="287"/>
        <v>2.31055336457398</v>
      </c>
      <c r="CG447" s="215">
        <f t="shared" ca="1" si="288"/>
        <v>1.9254611371449832</v>
      </c>
      <c r="CH447" s="155">
        <f t="shared" ca="1" si="312"/>
        <v>7.7018445485799329</v>
      </c>
      <c r="CI447" s="165"/>
      <c r="CJ447" s="215">
        <f t="shared" ca="1" si="289"/>
        <v>0</v>
      </c>
      <c r="CK447" s="215">
        <f t="shared" ca="1" si="290"/>
        <v>0</v>
      </c>
      <c r="CL447" s="215">
        <f t="shared" ca="1" si="291"/>
        <v>0</v>
      </c>
      <c r="CM447" s="215">
        <f t="shared" ca="1" si="292"/>
        <v>0</v>
      </c>
      <c r="CN447" s="215">
        <f t="shared" ca="1" si="293"/>
        <v>0</v>
      </c>
      <c r="CO447" s="155">
        <f t="shared" ca="1" si="313"/>
        <v>0</v>
      </c>
      <c r="CP447" s="165"/>
      <c r="CQ447" s="223">
        <f t="shared" ca="1" si="294"/>
        <v>2.0969922821569925E-2</v>
      </c>
      <c r="CR447" s="223">
        <f t="shared" ca="1" si="295"/>
        <v>2.7959897095426567E-2</v>
      </c>
      <c r="CS447" s="223">
        <f t="shared" ca="1" si="296"/>
        <v>1.3979948547713283E-2</v>
      </c>
      <c r="CT447" s="223">
        <f t="shared" ca="1" si="297"/>
        <v>4.193984564313985E-2</v>
      </c>
      <c r="CU447" s="223">
        <f t="shared" ca="1" si="298"/>
        <v>3.4949871369283209E-2</v>
      </c>
      <c r="CV447" s="155">
        <f t="shared" ca="1" si="314"/>
        <v>0.13979948547713283</v>
      </c>
      <c r="CW447" s="165"/>
      <c r="CX447" s="215">
        <f t="shared" ca="1" si="315"/>
        <v>1.1762466051085598</v>
      </c>
      <c r="CY447" s="215">
        <f t="shared" ca="1" si="299"/>
        <v>1.5683288068114134</v>
      </c>
      <c r="CZ447" s="215">
        <f t="shared" ca="1" si="300"/>
        <v>0.7841644034057067</v>
      </c>
      <c r="DA447" s="215">
        <f t="shared" ca="1" si="301"/>
        <v>2.3524932102171197</v>
      </c>
      <c r="DB447" s="215">
        <f t="shared" ca="1" si="302"/>
        <v>1.9604110085142665</v>
      </c>
      <c r="DC447" s="155">
        <f t="shared" ca="1" si="316"/>
        <v>7.8416440340570661</v>
      </c>
      <c r="DD447" s="165"/>
      <c r="DE447" s="188" t="b" cm="1">
        <f t="array" aca="1" ref="DE447" ca="1">OR($G447=Forecast_Capex_Input!$BF$8:$BF$10)</f>
        <v>0</v>
      </c>
      <c r="DF447" s="188" cm="1">
        <f t="array" aca="1" ref="DF447" ca="1">IFERROR(INDEX(Forecast_Capex_Input!BG$12:BG$286,$X447)
*(INDEX(Forecast_Capex_Input!$H$12:$H$286,$X447)=Repex),0)
*$DE447</f>
        <v>0</v>
      </c>
      <c r="DG447" s="188" cm="1">
        <f t="array" aca="1" ref="DG447" ca="1">IFERROR(INDEX(Forecast_Capex_Input!BH$12:BH$286,$X447)
*(INDEX(Forecast_Capex_Input!$H$12:$H$286,$X447)=Repex),0)
*$DE447</f>
        <v>0</v>
      </c>
      <c r="DH447" s="188" cm="1">
        <f t="array" aca="1" ref="DH447" ca="1">IFERROR(INDEX(Forecast_Capex_Input!BI$12:BI$286,$X447)
*(INDEX(Forecast_Capex_Input!$H$12:$H$286,$X447)=Repex),0)
*$DE447</f>
        <v>0</v>
      </c>
      <c r="DI447" s="188" cm="1">
        <f t="array" aca="1" ref="DI447" ca="1">IFERROR(INDEX(Forecast_Capex_Input!BJ$12:BJ$286,$X447)
*(INDEX(Forecast_Capex_Input!$H$12:$H$286,$X447)=Repex),0)
*$DE447</f>
        <v>0</v>
      </c>
      <c r="DJ447" s="188" cm="1">
        <f t="array" aca="1" ref="DJ447" ca="1">IFERROR(INDEX(Forecast_Capex_Input!BK$12:BK$286,$X447)
*(INDEX(Forecast_Capex_Input!$H$12:$H$286,$X447)=Repex),0)
*$DE447</f>
        <v>0</v>
      </c>
      <c r="DK447" s="188" cm="1">
        <f t="array" aca="1" ref="DK447" ca="1">IFERROR(INDEX(Forecast_Capex_Input!BL$12:BL$286,$X447)
*(INDEX(Forecast_Capex_Input!$H$12:$H$286,$X447)=Repex),0)
*$DE447</f>
        <v>0</v>
      </c>
      <c r="DL447" s="165"/>
      <c r="DM447" s="188" t="b" cm="1">
        <f t="array" aca="1" ref="DM447" ca="1">OR($G447=Forecast_Capex_Input!$BN$8:$BN$9)</f>
        <v>0</v>
      </c>
      <c r="DN447" s="188" cm="1">
        <f t="array" aca="1" ref="DN447" ca="1">IFERROR(INDEX(Forecast_Capex_Input!BO$12:BO$286,$X447)
*(INDEX(Forecast_Capex_Input!$H$12:$H$286,$X447)=Repex),0)
*$DM447</f>
        <v>0</v>
      </c>
      <c r="DO447" s="188" cm="1">
        <f t="array" aca="1" ref="DO447" ca="1">IFERROR(INDEX(Forecast_Capex_Input!BP$12:BP$286,$X447)
*(INDEX(Forecast_Capex_Input!$H$12:$H$286,$X447)=Repex),0)
*$DM447</f>
        <v>0</v>
      </c>
      <c r="DP447" s="188" cm="1">
        <f t="array" aca="1" ref="DP447" ca="1">IFERROR(INDEX(Forecast_Capex_Input!BQ$12:BQ$286,$X447)
*(INDEX(Forecast_Capex_Input!$H$12:$H$286,$X447)=Repex),0)
*$DM447</f>
        <v>0</v>
      </c>
      <c r="DQ447" s="188" cm="1">
        <f t="array" aca="1" ref="DQ447" ca="1">IFERROR(INDEX(Forecast_Capex_Input!BR$12:BR$286,$X447)
*(INDEX(Forecast_Capex_Input!$H$12:$H$286,$X447)=Repex),0)
*$DM447</f>
        <v>0</v>
      </c>
      <c r="DR447" s="188" cm="1">
        <f t="array" aca="1" ref="DR447" ca="1">IFERROR(INDEX(Forecast_Capex_Input!BS$12:BS$286,$X447)
*(INDEX(Forecast_Capex_Input!$H$12:$H$286,$X447)=Repex),0)
*$DM447</f>
        <v>0</v>
      </c>
      <c r="DS447" s="165"/>
      <c r="DT447" s="188" t="b" cm="1">
        <f t="array" aca="1" ref="DT447" ca="1">OR($G447=Forecast_Capex_Input!$BU$8:$BU$10)</f>
        <v>1</v>
      </c>
      <c r="DU447" s="188" cm="1">
        <f t="array" aca="1" ref="DU447" ca="1">IFERROR(INDEX(Forecast_Capex_Input!BV$12:BV$286,$X447)
*(INDEX(Forecast_Capex_Input!$H$12:$H$286,$X447)=Repex),0)
*$DT447</f>
        <v>0</v>
      </c>
      <c r="DV447" s="188" cm="1">
        <f t="array" aca="1" ref="DV447" ca="1">IFERROR(INDEX(Forecast_Capex_Input!BW$12:BW$286,$X447)
*(INDEX(Forecast_Capex_Input!$H$12:$H$286,$X447)=Repex),0)
*$DT447</f>
        <v>0</v>
      </c>
      <c r="DW447" s="188" cm="1">
        <f t="array" aca="1" ref="DW447" ca="1">IFERROR(INDEX(Forecast_Capex_Input!BX$12:BX$286,$X447)
*(INDEX(Forecast_Capex_Input!$H$12:$H$286,$X447)=Repex),0)
*$DT447</f>
        <v>0</v>
      </c>
      <c r="DX447" s="188" cm="1">
        <f t="array" aca="1" ref="DX447" ca="1">IFERROR(INDEX(Forecast_Capex_Input!BY$12:BY$286,$X447)
*(INDEX(Forecast_Capex_Input!$H$12:$H$286,$X447)=Repex),0)
*$DT447</f>
        <v>0</v>
      </c>
      <c r="DY447" s="188" cm="1">
        <f t="array" aca="1" ref="DY447" ca="1">IFERROR(INDEX(Forecast_Capex_Input!BZ$12:BZ$286,$X447)
*(INDEX(Forecast_Capex_Input!$H$12:$H$286,$X447)=Repex),0)
*$DT447</f>
        <v>0</v>
      </c>
      <c r="DZ447" s="188" cm="1">
        <f t="array" aca="1" ref="DZ447" ca="1">IFERROR(INDEX(Forecast_Capex_Input!CA$12:CA$286,$X447)
*(INDEX(Forecast_Capex_Input!$H$12:$H$286,$X447)=Repex),0)
*$DT447</f>
        <v>0</v>
      </c>
      <c r="EA447" s="188" cm="1">
        <f t="array" aca="1" ref="EA447" ca="1">IFERROR(INDEX(Forecast_Capex_Input!CB$12:CB$286,$X447)
*(INDEX(Forecast_Capex_Input!$H$12:$H$286,$X447)=Repex),0)
*$DT447</f>
        <v>0</v>
      </c>
      <c r="EB447" s="188" cm="1">
        <f t="array" aca="1" ref="EB447" ca="1">IFERROR(INDEX(Forecast_Capex_Input!CC$12:CC$286,$X447)
*(INDEX(Forecast_Capex_Input!$H$12:$H$286,$X447)=Repex),0)
*$DT447</f>
        <v>0</v>
      </c>
      <c r="EC447" s="165"/>
      <c r="ED447" s="226" t="str">
        <f t="shared" si="303"/>
        <v>N/A</v>
      </c>
      <c r="EE447" s="174" t="s">
        <v>15</v>
      </c>
    </row>
    <row r="448" spans="3:135" x14ac:dyDescent="0.2">
      <c r="C448" s="174">
        <f t="shared" si="304"/>
        <v>438</v>
      </c>
      <c r="D448" s="167" t="str" cm="1">
        <f t="array" ref="D448">IFERROR(INDEX(Forecast_Capex_Input!$D$12:$D$286,$X448),NA)</f>
        <v>Application Maintenance</v>
      </c>
      <c r="E448" s="172" t="b" cm="1">
        <f t="array" ref="E448">IF($X448=NA,NA,INDEX(Forecast_Capex_Input!$E$12:$E$286,$X448))</f>
        <v>1</v>
      </c>
      <c r="F448" s="167" t="str" cm="1">
        <f t="array" aca="1" ref="F448" ca="1">IFERROR(INDEX(General!$E$25:$E$26,$Y448),NA)</f>
        <v>Labour</v>
      </c>
      <c r="G448" s="167" t="str" cm="1">
        <f t="array" aca="1" ref="G448" ca="1">IFERROR(INDEX(Forecast_Capex_Input!$AI$11:$BB$11,$AA448),NA)</f>
        <v>In-house software</v>
      </c>
      <c r="H448" s="189" cm="1">
        <f t="array" aca="1" ref="H448" ca="1">IFERROR(INDEX(Forecast_Capex_Input!$AI$12:$BB$286,$X448,$AA448),NA)</f>
        <v>0.3</v>
      </c>
      <c r="I448" s="199" t="str" cm="1">
        <f t="array" ref="I448">IFERROR(INDEX(Forecast_Capex_Input!$F$12:$F$286,$X448),NA)</f>
        <v>Non-network - ICT</v>
      </c>
      <c r="J448" s="199" t="str" cm="1">
        <f t="array" ref="J448">IFERROR(INDEX(Forecast_Capex_Input!G$12:G$286,$X448),NA)</f>
        <v>Information Technology</v>
      </c>
      <c r="K448" s="199" t="str" cm="1">
        <f t="array" ref="K448">IFERROR(INDEX(Forecast_Capex_Input!H$12:H$286,$X448),NA)</f>
        <v>ICT</v>
      </c>
      <c r="L448" s="199" t="str" cm="1">
        <f t="array" ref="L448">IFERROR(INDEX(Forecast_Capex_Input!I$12:I$286,$X448),NA)</f>
        <v>N/A</v>
      </c>
      <c r="M448" s="199" t="str" cm="1">
        <f t="array" ref="M448">IFERROR(INDEX(Forecast_Capex_Input!J$12:J$286,$X448),NA)</f>
        <v>N/A</v>
      </c>
      <c r="N448" s="199" t="str" cm="1">
        <f t="array" ref="N448">IFERROR(INDEX(Forecast_Capex_Input!K$12:K$286,$X448),NA)</f>
        <v>N/A</v>
      </c>
      <c r="O448" s="199" t="str" cm="1">
        <f t="array" ref="O448">IFERROR(INDEX(Forecast_Capex_Input!L$12:L$286,$X448),NA)</f>
        <v>N/A</v>
      </c>
      <c r="P448" s="199" t="str" cm="1">
        <f t="array" ref="P448">IFERROR(INDEX(Forecast_Capex_Input!M$12:M$286,$X448),NA)</f>
        <v>N/A</v>
      </c>
      <c r="Q448" s="172" t="str" cm="1">
        <f t="array" ref="Q448">IFERROR(INDEX(Forecast_Capex_Input!N$12:N$286,$X448),NA)</f>
        <v>No</v>
      </c>
      <c r="R448" s="265" cm="1">
        <f t="array" ref="R448">IFERROR(INDEX(Forecast_Capex_Input!O$12:O$286,$X448),0)</f>
        <v>0</v>
      </c>
      <c r="S448" s="172" t="str" cm="1">
        <f t="array" ref="S448">IFERROR(INDEX(Forecast_Capex_Input!P$12:P$286,$X448),0)</f>
        <v>Safety security &amp; reliability</v>
      </c>
      <c r="T448" s="199" t="str" cm="1">
        <f t="array" aca="1" ref="T448" ca="1">IFERROR(INDEX(General!$K$84:$K$103,$AA448),NA)</f>
        <v>In-house software</v>
      </c>
      <c r="U448" s="188" cm="1">
        <f t="array" aca="1" ref="U448" ca="1">IFERROR(
IF($F448=General!$E$25,INDEX(Forecast_Capex_Input!S$12:S$286,$X448),
INDEX(Forecast_Capex_Input!T$12:T$286,$X448)),0)</f>
        <v>0.6</v>
      </c>
      <c r="V448" s="222" t="b">
        <f>IFERROR(INDEX(Overheads!$T$19:$T$26,MATCH($I448,Overheads!$E$19:$E$26,0)),FALSE)</f>
        <v>0</v>
      </c>
      <c r="W448" s="165"/>
      <c r="X448" s="174">
        <f>IFERROR(
IF(MATCH($C448,Forecast_Capex_Input!$CI$12:$CI$286,1)+1&gt;MAX(Forecast_Capex_Input!$C$12:$C$286),NA,
MATCH($C448,Forecast_Capex_Input!$CI$12:$CI$286,1)+1),1)</f>
        <v>165</v>
      </c>
      <c r="Y448" s="174" cm="1">
        <f t="array" aca="1" ref="Y448" ca="1">IFERROR(
IF(X447&lt;&gt;X448,1,
IF(COUNTIF(OFFSET(Y447,0,0,-INDEX(Forecast_Capex_Input!$CG$12:$CG$286,$X448)),Y447)=INDEX(Forecast_Capex_Input!$CG$12:$CG$286,$X448),Y447+1,Y447)),NA)</f>
        <v>1</v>
      </c>
      <c r="Z448" s="174" cm="1">
        <f t="array" ref="Z448">IFERROR($C448-IF($X448=1,1,INDEX(Forecast_Capex_Input!$CI$12:$CI$286,$X448-1))+1,NA)</f>
        <v>2</v>
      </c>
      <c r="AA448" s="174" cm="1">
        <f t="array" aca="1" ref="AA448" ca="1">IFERROR(IF(Y448=1,
INDEX(Forecast_Capex_Input!$AI$10:$BB$10,SMALL(IF(INDEX(Forecast_Capex_Input!$AI$12:$BB$286,$X448,0)&gt;0,COLUMN(Forecast_Capex_Input!$AI$10:$BB$10)-COLUMN(Forecast_Capex_Input!$AI$12)+1),ROWS(OFFSET(AA447,0,0,-$Z448)))),
OFFSET(AA447,-INDEX(Forecast_Capex_Input!$CG$12:$CG$286,$X448)+1,0)),NA)</f>
        <v>20</v>
      </c>
      <c r="AB448" s="174">
        <f t="shared" ca="1" si="273"/>
        <v>1</v>
      </c>
      <c r="AC448" s="222" t="b">
        <f t="shared" si="305"/>
        <v>0</v>
      </c>
      <c r="AD448" s="220" t="b">
        <v>0</v>
      </c>
      <c r="AE448" s="222" t="b">
        <f t="shared" si="274"/>
        <v>1</v>
      </c>
      <c r="AF448" s="165"/>
      <c r="AG448" s="215">
        <v>1.0823993389300979</v>
      </c>
      <c r="AH448" s="215">
        <v>0.74034423533851623</v>
      </c>
      <c r="AI448" s="215">
        <v>0.54979685171436343</v>
      </c>
      <c r="AJ448" s="215">
        <v>0.15136678255350589</v>
      </c>
      <c r="AK448" s="215">
        <v>0.74034423533851623</v>
      </c>
      <c r="AL448" s="155">
        <v>3.2642514438749997</v>
      </c>
      <c r="AM448" s="165"/>
      <c r="AN448" s="215" cm="1">
        <f t="array" aca="1" ref="AN448" ca="1">IFERROR(INDEX(General!O$33:O$34,$AB448)
*AG448,0)</f>
        <v>1.0806444074691826</v>
      </c>
      <c r="AO448" s="215" cm="1">
        <f t="array" aca="1" ref="AO448" ca="1">IFERROR(INDEX(General!P$33:P$34,$AB448)
*AH448,0)</f>
        <v>0.74479705270152774</v>
      </c>
      <c r="AP448" s="215" cm="1">
        <f t="array" aca="1" ref="AP448" ca="1">IFERROR(INDEX(General!Q$33:Q$34,$AB448)
*AI448,0)</f>
        <v>0.55808367202646703</v>
      </c>
      <c r="AQ448" s="215" cm="1">
        <f t="array" aca="1" ref="AQ448" ca="1">IFERROR(INDEX(General!R$33:R$34,$AB448)
*AJ448,0)</f>
        <v>0.15491347083472823</v>
      </c>
      <c r="AR448" s="215" cm="1">
        <f t="array" aca="1" ref="AR448" ca="1">IFERROR(INDEX(General!S$33:S$34,$AB448)
*AK448,0)</f>
        <v>0.76235191778806655</v>
      </c>
      <c r="AS448" s="155">
        <f t="shared" ca="1" si="306"/>
        <v>3.3007905208199722</v>
      </c>
      <c r="AT448" s="165"/>
      <c r="AU448" s="215">
        <f ca="1">IF($AE448=FALSE,AN448*Overheads!$R$24*$V448,
IFERROR(Overheads!$O$49*$V448*AN448,0)
+IFERROR(Overheads!Q$59*$V448*(AN448/Overheads!Q$68),0))</f>
        <v>0</v>
      </c>
      <c r="AV448" s="215">
        <f ca="1">IF($AE448=FALSE,AO448*Overheads!$R$24*$V448,
IFERROR(Overheads!$O$49*$V448*AO448,0)
+IFERROR(Overheads!R$59*$V448*(AO448/Overheads!R$68),0))</f>
        <v>0</v>
      </c>
      <c r="AW448" s="215">
        <f ca="1">IF($AE448=FALSE,AP448*Overheads!$R$24*$V448,
IFERROR(Overheads!$O$49*$V448*AP448,0)
+IFERROR(Overheads!S$59*$V448*(AP448/Overheads!S$68),0))</f>
        <v>0</v>
      </c>
      <c r="AX448" s="215">
        <f ca="1">IF($AE448=FALSE,AQ448*Overheads!$R$24*$V448,
IFERROR(Overheads!$O$49*$V448*AQ448,0)
+IFERROR(Overheads!T$59*$V448*(AQ448/Overheads!T$68),0))</f>
        <v>0</v>
      </c>
      <c r="AY448" s="215">
        <f ca="1">IF($AE448=FALSE,AR448*Overheads!$R$24*$V448,
IFERROR(Overheads!$O$49*$V448*AR448,0)
+IFERROR(Overheads!U$59*$V448*(AR448/Overheads!U$68),0))</f>
        <v>0</v>
      </c>
      <c r="AZ448" s="155">
        <f t="shared" ca="1" si="307"/>
        <v>0</v>
      </c>
      <c r="BA448" s="165"/>
      <c r="BB448" s="215">
        <f ca="1">IF($AE448=FALSE,AN448*Overheads!$S$25,
IFERROR(Overheads!$O$50*AN448,0)
+IFERROR(Overheads!Q$60*(AN448/Overheads!Q$66),0))</f>
        <v>2.0314827839553851E-2</v>
      </c>
      <c r="BC448" s="215">
        <f ca="1">IF($AE448=FALSE,AO448*Overheads!$S$25,
IFERROR(Overheads!$O$50*AO448,0)
+IFERROR(Overheads!R$60*(AO448/Overheads!R$66),0))</f>
        <v>1.256666414566758E-2</v>
      </c>
      <c r="BD448" s="215">
        <f ca="1">IF($AE448=FALSE,AP448*Overheads!$S$25,
IFERROR(Overheads!$O$50*AP448,0)
+IFERROR(Overheads!S$60*(AP448/Overheads!S$66),0))</f>
        <v>1.0242863753080186E-2</v>
      </c>
      <c r="BE448" s="215">
        <f ca="1">IF($AE448=FALSE,AQ448*Overheads!$S$25,
IFERROR(Overheads!$O$50*AQ448,0)
+IFERROR(Overheads!T$60*(AQ448/Overheads!T$66),0))</f>
        <v>3.1402203109176683E-3</v>
      </c>
      <c r="BF448" s="215">
        <f ca="1">IF($AE448=FALSE,AR448*Overheads!$S$25,
IFERROR(Overheads!$O$50*AR448,0)
+IFERROR(Overheads!U$60*(AR448/Overheads!U$66),0))</f>
        <v>1.3649489155266214E-2</v>
      </c>
      <c r="BG448" s="155">
        <f t="shared" ca="1" si="308"/>
        <v>5.99140652044855E-2</v>
      </c>
      <c r="BH448" s="165"/>
      <c r="BI448" s="215">
        <f t="shared" ca="1" si="309"/>
        <v>1.1009592353087365</v>
      </c>
      <c r="BJ448" s="215">
        <f t="shared" ca="1" si="275"/>
        <v>0.75736371684719528</v>
      </c>
      <c r="BK448" s="215">
        <f t="shared" ca="1" si="276"/>
        <v>0.56832653577954717</v>
      </c>
      <c r="BL448" s="215">
        <f t="shared" ca="1" si="277"/>
        <v>0.15805369114564591</v>
      </c>
      <c r="BM448" s="215">
        <f t="shared" ca="1" si="278"/>
        <v>0.77600140694333275</v>
      </c>
      <c r="BN448" s="155">
        <f t="shared" ca="1" si="310"/>
        <v>3.3607045860244575</v>
      </c>
      <c r="BO448" s="165"/>
      <c r="BP448" s="187" cm="1">
        <f t="array" ref="BP448">IFERROR(IF($X448=$X447,BP447,INDEX(Forecast_Capex_Input!AC$12:AC$286,$X448)),0)</f>
        <v>0.15</v>
      </c>
      <c r="BQ448" s="187" cm="1">
        <f t="array" ref="BQ448">IFERROR(IF($X448=$X447,BQ447,INDEX(Forecast_Capex_Input!AD$12:AD$286,$X448)),0)</f>
        <v>0.2</v>
      </c>
      <c r="BR448" s="187" cm="1">
        <f t="array" ref="BR448">IFERROR(IF($X448=$X447,BR447,INDEX(Forecast_Capex_Input!AE$12:AE$286,$X448)),0)</f>
        <v>0.1</v>
      </c>
      <c r="BS448" s="187" cm="1">
        <f t="array" ref="BS448">IFERROR(IF($X448=$X447,BS447,INDEX(Forecast_Capex_Input!AF$12:AF$286,$X448)),0)</f>
        <v>0.3</v>
      </c>
      <c r="BT448" s="187" cm="1">
        <f t="array" ref="BT448">IFERROR(IF($X448=$X447,BT447,INDEX(Forecast_Capex_Input!AG$12:AG$286,$X448)),0)</f>
        <v>0.25</v>
      </c>
      <c r="BU448" s="165"/>
      <c r="BV448" s="215">
        <f t="shared" si="279"/>
        <v>0.48963771658124994</v>
      </c>
      <c r="BW448" s="215">
        <f t="shared" si="280"/>
        <v>0.65285028877499995</v>
      </c>
      <c r="BX448" s="215">
        <f t="shared" si="281"/>
        <v>0.32642514438749998</v>
      </c>
      <c r="BY448" s="215">
        <f t="shared" si="282"/>
        <v>0.97927543316249988</v>
      </c>
      <c r="BZ448" s="215">
        <f t="shared" si="283"/>
        <v>0.81606286096874991</v>
      </c>
      <c r="CA448" s="155">
        <f t="shared" si="311"/>
        <v>3.2642514438749997</v>
      </c>
      <c r="CB448" s="165"/>
      <c r="CC448" s="215">
        <f t="shared" ca="1" si="284"/>
        <v>0.49511857812299581</v>
      </c>
      <c r="CD448" s="215">
        <f t="shared" ca="1" si="285"/>
        <v>0.66015810416399445</v>
      </c>
      <c r="CE448" s="215">
        <f t="shared" ca="1" si="286"/>
        <v>0.33007905208199723</v>
      </c>
      <c r="CF448" s="215">
        <f t="shared" ca="1" si="287"/>
        <v>0.99023715624599162</v>
      </c>
      <c r="CG448" s="215">
        <f t="shared" ca="1" si="288"/>
        <v>0.82519763020499304</v>
      </c>
      <c r="CH448" s="155">
        <f t="shared" ca="1" si="312"/>
        <v>3.3007905208199722</v>
      </c>
      <c r="CI448" s="165"/>
      <c r="CJ448" s="215">
        <f t="shared" ca="1" si="289"/>
        <v>0</v>
      </c>
      <c r="CK448" s="215">
        <f t="shared" ca="1" si="290"/>
        <v>0</v>
      </c>
      <c r="CL448" s="215">
        <f t="shared" ca="1" si="291"/>
        <v>0</v>
      </c>
      <c r="CM448" s="215">
        <f t="shared" ca="1" si="292"/>
        <v>0</v>
      </c>
      <c r="CN448" s="215">
        <f t="shared" ca="1" si="293"/>
        <v>0</v>
      </c>
      <c r="CO448" s="155">
        <f t="shared" ca="1" si="313"/>
        <v>0</v>
      </c>
      <c r="CP448" s="165"/>
      <c r="CQ448" s="223">
        <f t="shared" ca="1" si="294"/>
        <v>8.9871097806728251E-3</v>
      </c>
      <c r="CR448" s="223">
        <f t="shared" ca="1" si="295"/>
        <v>1.19828130408971E-2</v>
      </c>
      <c r="CS448" s="223">
        <f t="shared" ca="1" si="296"/>
        <v>5.99140652044855E-3</v>
      </c>
      <c r="CT448" s="223">
        <f t="shared" ca="1" si="297"/>
        <v>1.797421956134565E-2</v>
      </c>
      <c r="CU448" s="223">
        <f t="shared" ca="1" si="298"/>
        <v>1.4978516301121375E-2</v>
      </c>
      <c r="CV448" s="155">
        <f t="shared" ca="1" si="314"/>
        <v>5.99140652044855E-2</v>
      </c>
      <c r="CW448" s="165"/>
      <c r="CX448" s="215">
        <f t="shared" ca="1" si="315"/>
        <v>0.50410568790366861</v>
      </c>
      <c r="CY448" s="215">
        <f t="shared" ca="1" si="299"/>
        <v>0.67214091720489155</v>
      </c>
      <c r="CZ448" s="215">
        <f t="shared" ca="1" si="300"/>
        <v>0.33607045860244578</v>
      </c>
      <c r="DA448" s="215">
        <f t="shared" ca="1" si="301"/>
        <v>1.0082113758073372</v>
      </c>
      <c r="DB448" s="215">
        <f t="shared" ca="1" si="302"/>
        <v>0.84017614650611439</v>
      </c>
      <c r="DC448" s="155">
        <f t="shared" ca="1" si="316"/>
        <v>3.3607045860244575</v>
      </c>
      <c r="DD448" s="165"/>
      <c r="DE448" s="188" t="b" cm="1">
        <f t="array" aca="1" ref="DE448" ca="1">OR($G448=Forecast_Capex_Input!$BF$8:$BF$10)</f>
        <v>0</v>
      </c>
      <c r="DF448" s="188" cm="1">
        <f t="array" aca="1" ref="DF448" ca="1">IFERROR(INDEX(Forecast_Capex_Input!BG$12:BG$286,$X448)
*(INDEX(Forecast_Capex_Input!$H$12:$H$286,$X448)=Repex),0)
*$DE448</f>
        <v>0</v>
      </c>
      <c r="DG448" s="188" cm="1">
        <f t="array" aca="1" ref="DG448" ca="1">IFERROR(INDEX(Forecast_Capex_Input!BH$12:BH$286,$X448)
*(INDEX(Forecast_Capex_Input!$H$12:$H$286,$X448)=Repex),0)
*$DE448</f>
        <v>0</v>
      </c>
      <c r="DH448" s="188" cm="1">
        <f t="array" aca="1" ref="DH448" ca="1">IFERROR(INDEX(Forecast_Capex_Input!BI$12:BI$286,$X448)
*(INDEX(Forecast_Capex_Input!$H$12:$H$286,$X448)=Repex),0)
*$DE448</f>
        <v>0</v>
      </c>
      <c r="DI448" s="188" cm="1">
        <f t="array" aca="1" ref="DI448" ca="1">IFERROR(INDEX(Forecast_Capex_Input!BJ$12:BJ$286,$X448)
*(INDEX(Forecast_Capex_Input!$H$12:$H$286,$X448)=Repex),0)
*$DE448</f>
        <v>0</v>
      </c>
      <c r="DJ448" s="188" cm="1">
        <f t="array" aca="1" ref="DJ448" ca="1">IFERROR(INDEX(Forecast_Capex_Input!BK$12:BK$286,$X448)
*(INDEX(Forecast_Capex_Input!$H$12:$H$286,$X448)=Repex),0)
*$DE448</f>
        <v>0</v>
      </c>
      <c r="DK448" s="188" cm="1">
        <f t="array" aca="1" ref="DK448" ca="1">IFERROR(INDEX(Forecast_Capex_Input!BL$12:BL$286,$X448)
*(INDEX(Forecast_Capex_Input!$H$12:$H$286,$X448)=Repex),0)
*$DE448</f>
        <v>0</v>
      </c>
      <c r="DL448" s="165"/>
      <c r="DM448" s="188" t="b" cm="1">
        <f t="array" aca="1" ref="DM448" ca="1">OR($G448=Forecast_Capex_Input!$BN$8:$BN$9)</f>
        <v>0</v>
      </c>
      <c r="DN448" s="188" cm="1">
        <f t="array" aca="1" ref="DN448" ca="1">IFERROR(INDEX(Forecast_Capex_Input!BO$12:BO$286,$X448)
*(INDEX(Forecast_Capex_Input!$H$12:$H$286,$X448)=Repex),0)
*$DM448</f>
        <v>0</v>
      </c>
      <c r="DO448" s="188" cm="1">
        <f t="array" aca="1" ref="DO448" ca="1">IFERROR(INDEX(Forecast_Capex_Input!BP$12:BP$286,$X448)
*(INDEX(Forecast_Capex_Input!$H$12:$H$286,$X448)=Repex),0)
*$DM448</f>
        <v>0</v>
      </c>
      <c r="DP448" s="188" cm="1">
        <f t="array" aca="1" ref="DP448" ca="1">IFERROR(INDEX(Forecast_Capex_Input!BQ$12:BQ$286,$X448)
*(INDEX(Forecast_Capex_Input!$H$12:$H$286,$X448)=Repex),0)
*$DM448</f>
        <v>0</v>
      </c>
      <c r="DQ448" s="188" cm="1">
        <f t="array" aca="1" ref="DQ448" ca="1">IFERROR(INDEX(Forecast_Capex_Input!BR$12:BR$286,$X448)
*(INDEX(Forecast_Capex_Input!$H$12:$H$286,$X448)=Repex),0)
*$DM448</f>
        <v>0</v>
      </c>
      <c r="DR448" s="188" cm="1">
        <f t="array" aca="1" ref="DR448" ca="1">IFERROR(INDEX(Forecast_Capex_Input!BS$12:BS$286,$X448)
*(INDEX(Forecast_Capex_Input!$H$12:$H$286,$X448)=Repex),0)
*$DM448</f>
        <v>0</v>
      </c>
      <c r="DS448" s="165"/>
      <c r="DT448" s="188" t="b" cm="1">
        <f t="array" aca="1" ref="DT448" ca="1">OR($G448=Forecast_Capex_Input!$BU$8:$BU$10)</f>
        <v>0</v>
      </c>
      <c r="DU448" s="188" cm="1">
        <f t="array" aca="1" ref="DU448" ca="1">IFERROR(INDEX(Forecast_Capex_Input!BV$12:BV$286,$X448)
*(INDEX(Forecast_Capex_Input!$H$12:$H$286,$X448)=Repex),0)
*$DT448</f>
        <v>0</v>
      </c>
      <c r="DV448" s="188" cm="1">
        <f t="array" aca="1" ref="DV448" ca="1">IFERROR(INDEX(Forecast_Capex_Input!BW$12:BW$286,$X448)
*(INDEX(Forecast_Capex_Input!$H$12:$H$286,$X448)=Repex),0)
*$DT448</f>
        <v>0</v>
      </c>
      <c r="DW448" s="188" cm="1">
        <f t="array" aca="1" ref="DW448" ca="1">IFERROR(INDEX(Forecast_Capex_Input!BX$12:BX$286,$X448)
*(INDEX(Forecast_Capex_Input!$H$12:$H$286,$X448)=Repex),0)
*$DT448</f>
        <v>0</v>
      </c>
      <c r="DX448" s="188" cm="1">
        <f t="array" aca="1" ref="DX448" ca="1">IFERROR(INDEX(Forecast_Capex_Input!BY$12:BY$286,$X448)
*(INDEX(Forecast_Capex_Input!$H$12:$H$286,$X448)=Repex),0)
*$DT448</f>
        <v>0</v>
      </c>
      <c r="DY448" s="188" cm="1">
        <f t="array" aca="1" ref="DY448" ca="1">IFERROR(INDEX(Forecast_Capex_Input!BZ$12:BZ$286,$X448)
*(INDEX(Forecast_Capex_Input!$H$12:$H$286,$X448)=Repex),0)
*$DT448</f>
        <v>0</v>
      </c>
      <c r="DZ448" s="188" cm="1">
        <f t="array" aca="1" ref="DZ448" ca="1">IFERROR(INDEX(Forecast_Capex_Input!CA$12:CA$286,$X448)
*(INDEX(Forecast_Capex_Input!$H$12:$H$286,$X448)=Repex),0)
*$DT448</f>
        <v>0</v>
      </c>
      <c r="EA448" s="188" cm="1">
        <f t="array" aca="1" ref="EA448" ca="1">IFERROR(INDEX(Forecast_Capex_Input!CB$12:CB$286,$X448)
*(INDEX(Forecast_Capex_Input!$H$12:$H$286,$X448)=Repex),0)
*$DT448</f>
        <v>0</v>
      </c>
      <c r="EB448" s="188" cm="1">
        <f t="array" aca="1" ref="EB448" ca="1">IFERROR(INDEX(Forecast_Capex_Input!CC$12:CC$286,$X448)
*(INDEX(Forecast_Capex_Input!$H$12:$H$286,$X448)=Repex),0)
*$DT448</f>
        <v>0</v>
      </c>
      <c r="EC448" s="165"/>
      <c r="ED448" s="226" t="str">
        <f t="shared" si="303"/>
        <v>N/A</v>
      </c>
      <c r="EE448" s="174" t="s">
        <v>15</v>
      </c>
    </row>
    <row r="449" spans="3:135" x14ac:dyDescent="0.2">
      <c r="C449" s="174">
        <f t="shared" si="304"/>
        <v>439</v>
      </c>
      <c r="D449" s="167" t="str" cm="1">
        <f t="array" ref="D449">IFERROR(INDEX(Forecast_Capex_Input!$D$12:$D$286,$X449),NA)</f>
        <v>Application Maintenance</v>
      </c>
      <c r="E449" s="172" t="b" cm="1">
        <f t="array" ref="E449">IF($X449=NA,NA,INDEX(Forecast_Capex_Input!$E$12:$E$286,$X449))</f>
        <v>1</v>
      </c>
      <c r="F449" s="167" t="str" cm="1">
        <f t="array" aca="1" ref="F449" ca="1">IFERROR(INDEX(General!$E$25:$E$26,$Y449),NA)</f>
        <v>Non-Labour</v>
      </c>
      <c r="G449" s="167" t="str" cm="1">
        <f t="array" aca="1" ref="G449" ca="1">IFERROR(INDEX(Forecast_Capex_Input!$AI$11:$BB$11,$AA449),NA)</f>
        <v>Business IT</v>
      </c>
      <c r="H449" s="189" cm="1">
        <f t="array" aca="1" ref="H449" ca="1">IFERROR(INDEX(Forecast_Capex_Input!$AI$12:$BB$286,$X449,$AA449),NA)</f>
        <v>0.7</v>
      </c>
      <c r="I449" s="199" t="str" cm="1">
        <f t="array" ref="I449">IFERROR(INDEX(Forecast_Capex_Input!$F$12:$F$286,$X449),NA)</f>
        <v>Non-network - ICT</v>
      </c>
      <c r="J449" s="199" t="str" cm="1">
        <f t="array" ref="J449">IFERROR(INDEX(Forecast_Capex_Input!G$12:G$286,$X449),NA)</f>
        <v>Information Technology</v>
      </c>
      <c r="K449" s="199" t="str" cm="1">
        <f t="array" ref="K449">IFERROR(INDEX(Forecast_Capex_Input!H$12:H$286,$X449),NA)</f>
        <v>ICT</v>
      </c>
      <c r="L449" s="199" t="str" cm="1">
        <f t="array" ref="L449">IFERROR(INDEX(Forecast_Capex_Input!I$12:I$286,$X449),NA)</f>
        <v>N/A</v>
      </c>
      <c r="M449" s="199" t="str" cm="1">
        <f t="array" ref="M449">IFERROR(INDEX(Forecast_Capex_Input!J$12:J$286,$X449),NA)</f>
        <v>N/A</v>
      </c>
      <c r="N449" s="199" t="str" cm="1">
        <f t="array" ref="N449">IFERROR(INDEX(Forecast_Capex_Input!K$12:K$286,$X449),NA)</f>
        <v>N/A</v>
      </c>
      <c r="O449" s="199" t="str" cm="1">
        <f t="array" ref="O449">IFERROR(INDEX(Forecast_Capex_Input!L$12:L$286,$X449),NA)</f>
        <v>N/A</v>
      </c>
      <c r="P449" s="199" t="str" cm="1">
        <f t="array" ref="P449">IFERROR(INDEX(Forecast_Capex_Input!M$12:M$286,$X449),NA)</f>
        <v>N/A</v>
      </c>
      <c r="Q449" s="172" t="str" cm="1">
        <f t="array" ref="Q449">IFERROR(INDEX(Forecast_Capex_Input!N$12:N$286,$X449),NA)</f>
        <v>No</v>
      </c>
      <c r="R449" s="265" cm="1">
        <f t="array" ref="R449">IFERROR(INDEX(Forecast_Capex_Input!O$12:O$286,$X449),0)</f>
        <v>0</v>
      </c>
      <c r="S449" s="172" t="str" cm="1">
        <f t="array" ref="S449">IFERROR(INDEX(Forecast_Capex_Input!P$12:P$286,$X449),0)</f>
        <v>Safety security &amp; reliability</v>
      </c>
      <c r="T449" s="199" t="str" cm="1">
        <f t="array" aca="1" ref="T449" ca="1">IFERROR(INDEX(General!$K$84:$K$103,$AA449),NA)</f>
        <v>Business IT (2018 onwards)</v>
      </c>
      <c r="U449" s="188" cm="1">
        <f t="array" aca="1" ref="U449" ca="1">IFERROR(
IF($F449=General!$E$25,INDEX(Forecast_Capex_Input!S$12:S$286,$X449),
INDEX(Forecast_Capex_Input!T$12:T$286,$X449)),0)</f>
        <v>0.4</v>
      </c>
      <c r="V449" s="222" t="b">
        <f>IFERROR(INDEX(Overheads!$T$19:$T$26,MATCH($I449,Overheads!$E$19:$E$26,0)),FALSE)</f>
        <v>0</v>
      </c>
      <c r="W449" s="165"/>
      <c r="X449" s="174">
        <f>IFERROR(
IF(MATCH($C449,Forecast_Capex_Input!$CI$12:$CI$286,1)+1&gt;MAX(Forecast_Capex_Input!$C$12:$C$286),NA,
MATCH($C449,Forecast_Capex_Input!$CI$12:$CI$286,1)+1),1)</f>
        <v>165</v>
      </c>
      <c r="Y449" s="174" cm="1">
        <f t="array" aca="1" ref="Y449" ca="1">IFERROR(
IF(X448&lt;&gt;X449,1,
IF(COUNTIF(OFFSET(Y448,0,0,-INDEX(Forecast_Capex_Input!$CG$12:$CG$286,$X449)),Y448)=INDEX(Forecast_Capex_Input!$CG$12:$CG$286,$X449),Y448+1,Y448)),NA)</f>
        <v>2</v>
      </c>
      <c r="Z449" s="174" cm="1">
        <f t="array" ref="Z449">IFERROR($C449-IF($X449=1,1,INDEX(Forecast_Capex_Input!$CI$12:$CI$286,$X449-1))+1,NA)</f>
        <v>3</v>
      </c>
      <c r="AA449" s="174" cm="1">
        <f t="array" aca="1" ref="AA449" ca="1">IFERROR(IF(Y449=1,
INDEX(Forecast_Capex_Input!$AI$10:$BB$10,SMALL(IF(INDEX(Forecast_Capex_Input!$AI$12:$BB$286,$X449,0)&gt;0,COLUMN(Forecast_Capex_Input!$AI$10:$BB$10)-COLUMN(Forecast_Capex_Input!$AI$12)+1),ROWS(OFFSET(AA448,0,0,-$Z449)))),
OFFSET(AA448,-INDEX(Forecast_Capex_Input!$CG$12:$CG$286,$X449)+1,0)),NA)</f>
        <v>6</v>
      </c>
      <c r="AB449" s="174">
        <f t="shared" ca="1" si="273"/>
        <v>2</v>
      </c>
      <c r="AC449" s="222" t="b">
        <f t="shared" si="305"/>
        <v>0</v>
      </c>
      <c r="AD449" s="220" t="b">
        <v>0</v>
      </c>
      <c r="AE449" s="222" t="b">
        <f t="shared" si="274"/>
        <v>1</v>
      </c>
      <c r="AF449" s="165"/>
      <c r="AG449" s="215">
        <v>1.6837323050023743</v>
      </c>
      <c r="AH449" s="215">
        <v>1.1516465883043583</v>
      </c>
      <c r="AI449" s="215">
        <v>0.85523954711123218</v>
      </c>
      <c r="AJ449" s="215">
        <v>0.23545943952767578</v>
      </c>
      <c r="AK449" s="215">
        <v>1.1516465883043583</v>
      </c>
      <c r="AL449" s="155">
        <v>5.0777244682499987</v>
      </c>
      <c r="AM449" s="165"/>
      <c r="AN449" s="215" cm="1">
        <f t="array" aca="1" ref="AN449" ca="1">IFERROR(INDEX(General!O$33:O$34,$AB449)
*AG449,0)</f>
        <v>1.6837323050023743</v>
      </c>
      <c r="AO449" s="215" cm="1">
        <f t="array" aca="1" ref="AO449" ca="1">IFERROR(INDEX(General!P$33:P$34,$AB449)
*AH449,0)</f>
        <v>1.1516465883043583</v>
      </c>
      <c r="AP449" s="215" cm="1">
        <f t="array" aca="1" ref="AP449" ca="1">IFERROR(INDEX(General!Q$33:Q$34,$AB449)
*AI449,0)</f>
        <v>0.85523954711123218</v>
      </c>
      <c r="AQ449" s="215" cm="1">
        <f t="array" aca="1" ref="AQ449" ca="1">IFERROR(INDEX(General!R$33:R$34,$AB449)
*AJ449,0)</f>
        <v>0.23545943952767578</v>
      </c>
      <c r="AR449" s="215" cm="1">
        <f t="array" aca="1" ref="AR449" ca="1">IFERROR(INDEX(General!S$33:S$34,$AB449)
*AK449,0)</f>
        <v>1.1516465883043583</v>
      </c>
      <c r="AS449" s="155">
        <f t="shared" ca="1" si="306"/>
        <v>5.0777244682499987</v>
      </c>
      <c r="AT449" s="165"/>
      <c r="AU449" s="215">
        <f ca="1">IF($AE449=FALSE,AN449*Overheads!$R$24*$V449,
IFERROR(Overheads!$O$49*$V449*AN449,0)
+IFERROR(Overheads!Q$59*$V449*(AN449/Overheads!Q$68),0))</f>
        <v>0</v>
      </c>
      <c r="AV449" s="215">
        <f ca="1">IF($AE449=FALSE,AO449*Overheads!$R$24*$V449,
IFERROR(Overheads!$O$49*$V449*AO449,0)
+IFERROR(Overheads!R$59*$V449*(AO449/Overheads!R$68),0))</f>
        <v>0</v>
      </c>
      <c r="AW449" s="215">
        <f ca="1">IF($AE449=FALSE,AP449*Overheads!$R$24*$V449,
IFERROR(Overheads!$O$49*$V449*AP449,0)
+IFERROR(Overheads!S$59*$V449*(AP449/Overheads!S$68),0))</f>
        <v>0</v>
      </c>
      <c r="AX449" s="215">
        <f ca="1">IF($AE449=FALSE,AQ449*Overheads!$R$24*$V449,
IFERROR(Overheads!$O$49*$V449*AQ449,0)
+IFERROR(Overheads!T$59*$V449*(AQ449/Overheads!T$68),0))</f>
        <v>0</v>
      </c>
      <c r="AY449" s="215">
        <f ca="1">IF($AE449=FALSE,AR449*Overheads!$R$24*$V449,
IFERROR(Overheads!$O$49*$V449*AR449,0)
+IFERROR(Overheads!U$59*$V449*(AR449/Overheads!U$68),0))</f>
        <v>0</v>
      </c>
      <c r="AZ449" s="155">
        <f t="shared" ca="1" si="307"/>
        <v>0</v>
      </c>
      <c r="BA449" s="165"/>
      <c r="BB449" s="215">
        <f ca="1">IF($AE449=FALSE,AN449*Overheads!$S$25,
IFERROR(Overheads!$O$50*AN449,0)
+IFERROR(Overheads!Q$60*(AN449/Overheads!Q$66),0))</f>
        <v>3.1652162050349437E-2</v>
      </c>
      <c r="BC449" s="215">
        <f ca="1">IF($AE449=FALSE,AO449*Overheads!$S$25,
IFERROR(Overheads!$O$50*AO449,0)
+IFERROR(Overheads!R$60*(AO449/Overheads!R$66),0))</f>
        <v>1.9431274381699885E-2</v>
      </c>
      <c r="BD449" s="215">
        <f ca="1">IF($AE449=FALSE,AP449*Overheads!$S$25,
IFERROR(Overheads!$O$50*AP449,0)
+IFERROR(Overheads!S$60*(AP449/Overheads!S$66),0))</f>
        <v>1.5696754082586577E-2</v>
      </c>
      <c r="BE449" s="215">
        <f ca="1">IF($AE449=FALSE,AQ449*Overheads!$S$25,
IFERROR(Overheads!$O$50*AQ449,0)
+IFERROR(Overheads!T$60*(AQ449/Overheads!T$66),0))</f>
        <v>4.7729517027665863E-3</v>
      </c>
      <c r="BF449" s="215">
        <f ca="1">IF($AE449=FALSE,AR449*Overheads!$S$25,
IFERROR(Overheads!$O$50*AR449,0)
+IFERROR(Overheads!U$60*(AR449/Overheads!U$66),0))</f>
        <v>2.0619594771098423E-2</v>
      </c>
      <c r="BG449" s="155">
        <f t="shared" ca="1" si="308"/>
        <v>9.2172736988500925E-2</v>
      </c>
      <c r="BH449" s="165"/>
      <c r="BI449" s="215">
        <f t="shared" ca="1" si="309"/>
        <v>1.7153844670527236</v>
      </c>
      <c r="BJ449" s="215">
        <f t="shared" ca="1" si="275"/>
        <v>1.1710778626860581</v>
      </c>
      <c r="BK449" s="215">
        <f t="shared" ca="1" si="276"/>
        <v>0.87093630119381871</v>
      </c>
      <c r="BL449" s="215">
        <f t="shared" ca="1" si="277"/>
        <v>0.24023239123044238</v>
      </c>
      <c r="BM449" s="215">
        <f t="shared" ca="1" si="278"/>
        <v>1.1722661830754566</v>
      </c>
      <c r="BN449" s="155">
        <f t="shared" ca="1" si="310"/>
        <v>5.1698972052384997</v>
      </c>
      <c r="BO449" s="165"/>
      <c r="BP449" s="187" cm="1">
        <f t="array" ref="BP449">IFERROR(IF($X449=$X448,BP448,INDEX(Forecast_Capex_Input!AC$12:AC$286,$X449)),0)</f>
        <v>0.15</v>
      </c>
      <c r="BQ449" s="187" cm="1">
        <f t="array" ref="BQ449">IFERROR(IF($X449=$X448,BQ448,INDEX(Forecast_Capex_Input!AD$12:AD$286,$X449)),0)</f>
        <v>0.2</v>
      </c>
      <c r="BR449" s="187" cm="1">
        <f t="array" ref="BR449">IFERROR(IF($X449=$X448,BR448,INDEX(Forecast_Capex_Input!AE$12:AE$286,$X449)),0)</f>
        <v>0.1</v>
      </c>
      <c r="BS449" s="187" cm="1">
        <f t="array" ref="BS449">IFERROR(IF($X449=$X448,BS448,INDEX(Forecast_Capex_Input!AF$12:AF$286,$X449)),0)</f>
        <v>0.3</v>
      </c>
      <c r="BT449" s="187" cm="1">
        <f t="array" ref="BT449">IFERROR(IF($X449=$X448,BT448,INDEX(Forecast_Capex_Input!AG$12:AG$286,$X449)),0)</f>
        <v>0.25</v>
      </c>
      <c r="BU449" s="165"/>
      <c r="BV449" s="215">
        <f t="shared" si="279"/>
        <v>0.76165867023749978</v>
      </c>
      <c r="BW449" s="215">
        <f t="shared" si="280"/>
        <v>1.0155448936499998</v>
      </c>
      <c r="BX449" s="215">
        <f t="shared" si="281"/>
        <v>0.50777244682499989</v>
      </c>
      <c r="BY449" s="215">
        <f t="shared" si="282"/>
        <v>1.5233173404749996</v>
      </c>
      <c r="BZ449" s="215">
        <f t="shared" si="283"/>
        <v>1.2694311170624997</v>
      </c>
      <c r="CA449" s="155">
        <f t="shared" si="311"/>
        <v>5.0777244682499987</v>
      </c>
      <c r="CB449" s="165"/>
      <c r="CC449" s="215">
        <f t="shared" ca="1" si="284"/>
        <v>0.76165867023749978</v>
      </c>
      <c r="CD449" s="215">
        <f t="shared" ca="1" si="285"/>
        <v>1.0155448936499998</v>
      </c>
      <c r="CE449" s="215">
        <f t="shared" ca="1" si="286"/>
        <v>0.50777244682499989</v>
      </c>
      <c r="CF449" s="215">
        <f t="shared" ca="1" si="287"/>
        <v>1.5233173404749996</v>
      </c>
      <c r="CG449" s="215">
        <f t="shared" ca="1" si="288"/>
        <v>1.2694311170624997</v>
      </c>
      <c r="CH449" s="155">
        <f t="shared" ca="1" si="312"/>
        <v>5.0777244682499987</v>
      </c>
      <c r="CI449" s="165"/>
      <c r="CJ449" s="215">
        <f t="shared" ca="1" si="289"/>
        <v>0</v>
      </c>
      <c r="CK449" s="215">
        <f t="shared" ca="1" si="290"/>
        <v>0</v>
      </c>
      <c r="CL449" s="215">
        <f t="shared" ca="1" si="291"/>
        <v>0</v>
      </c>
      <c r="CM449" s="215">
        <f t="shared" ca="1" si="292"/>
        <v>0</v>
      </c>
      <c r="CN449" s="215">
        <f t="shared" ca="1" si="293"/>
        <v>0</v>
      </c>
      <c r="CO449" s="155">
        <f t="shared" ca="1" si="313"/>
        <v>0</v>
      </c>
      <c r="CP449" s="165"/>
      <c r="CQ449" s="223">
        <f t="shared" ca="1" si="294"/>
        <v>1.3825910548275139E-2</v>
      </c>
      <c r="CR449" s="223">
        <f t="shared" ca="1" si="295"/>
        <v>1.8434547397700184E-2</v>
      </c>
      <c r="CS449" s="223">
        <f t="shared" ca="1" si="296"/>
        <v>9.2172736988500922E-3</v>
      </c>
      <c r="CT449" s="223">
        <f t="shared" ca="1" si="297"/>
        <v>2.7651821096550278E-2</v>
      </c>
      <c r="CU449" s="223">
        <f t="shared" ca="1" si="298"/>
        <v>2.3043184247125231E-2</v>
      </c>
      <c r="CV449" s="155">
        <f t="shared" ca="1" si="314"/>
        <v>9.2172736988500925E-2</v>
      </c>
      <c r="CW449" s="165"/>
      <c r="CX449" s="215">
        <f t="shared" ca="1" si="315"/>
        <v>0.77548458078577487</v>
      </c>
      <c r="CY449" s="215">
        <f t="shared" ca="1" si="299"/>
        <v>1.0339794410476999</v>
      </c>
      <c r="CZ449" s="215">
        <f t="shared" ca="1" si="300"/>
        <v>0.51698972052384995</v>
      </c>
      <c r="DA449" s="215">
        <f t="shared" ca="1" si="301"/>
        <v>1.5509691615715497</v>
      </c>
      <c r="DB449" s="215">
        <f t="shared" ca="1" si="302"/>
        <v>1.2924743013096249</v>
      </c>
      <c r="DC449" s="155">
        <f t="shared" ca="1" si="316"/>
        <v>5.1698972052384997</v>
      </c>
      <c r="DD449" s="165"/>
      <c r="DE449" s="188" t="b" cm="1">
        <f t="array" aca="1" ref="DE449" ca="1">OR($G449=Forecast_Capex_Input!$BF$8:$BF$10)</f>
        <v>0</v>
      </c>
      <c r="DF449" s="188" cm="1">
        <f t="array" aca="1" ref="DF449" ca="1">IFERROR(INDEX(Forecast_Capex_Input!BG$12:BG$286,$X449)
*(INDEX(Forecast_Capex_Input!$H$12:$H$286,$X449)=Repex),0)
*$DE449</f>
        <v>0</v>
      </c>
      <c r="DG449" s="188" cm="1">
        <f t="array" aca="1" ref="DG449" ca="1">IFERROR(INDEX(Forecast_Capex_Input!BH$12:BH$286,$X449)
*(INDEX(Forecast_Capex_Input!$H$12:$H$286,$X449)=Repex),0)
*$DE449</f>
        <v>0</v>
      </c>
      <c r="DH449" s="188" cm="1">
        <f t="array" aca="1" ref="DH449" ca="1">IFERROR(INDEX(Forecast_Capex_Input!BI$12:BI$286,$X449)
*(INDEX(Forecast_Capex_Input!$H$12:$H$286,$X449)=Repex),0)
*$DE449</f>
        <v>0</v>
      </c>
      <c r="DI449" s="188" cm="1">
        <f t="array" aca="1" ref="DI449" ca="1">IFERROR(INDEX(Forecast_Capex_Input!BJ$12:BJ$286,$X449)
*(INDEX(Forecast_Capex_Input!$H$12:$H$286,$X449)=Repex),0)
*$DE449</f>
        <v>0</v>
      </c>
      <c r="DJ449" s="188" cm="1">
        <f t="array" aca="1" ref="DJ449" ca="1">IFERROR(INDEX(Forecast_Capex_Input!BK$12:BK$286,$X449)
*(INDEX(Forecast_Capex_Input!$H$12:$H$286,$X449)=Repex),0)
*$DE449</f>
        <v>0</v>
      </c>
      <c r="DK449" s="188" cm="1">
        <f t="array" aca="1" ref="DK449" ca="1">IFERROR(INDEX(Forecast_Capex_Input!BL$12:BL$286,$X449)
*(INDEX(Forecast_Capex_Input!$H$12:$H$286,$X449)=Repex),0)
*$DE449</f>
        <v>0</v>
      </c>
      <c r="DL449" s="165"/>
      <c r="DM449" s="188" t="b" cm="1">
        <f t="array" aca="1" ref="DM449" ca="1">OR($G449=Forecast_Capex_Input!$BN$8:$BN$9)</f>
        <v>0</v>
      </c>
      <c r="DN449" s="188" cm="1">
        <f t="array" aca="1" ref="DN449" ca="1">IFERROR(INDEX(Forecast_Capex_Input!BO$12:BO$286,$X449)
*(INDEX(Forecast_Capex_Input!$H$12:$H$286,$X449)=Repex),0)
*$DM449</f>
        <v>0</v>
      </c>
      <c r="DO449" s="188" cm="1">
        <f t="array" aca="1" ref="DO449" ca="1">IFERROR(INDEX(Forecast_Capex_Input!BP$12:BP$286,$X449)
*(INDEX(Forecast_Capex_Input!$H$12:$H$286,$X449)=Repex),0)
*$DM449</f>
        <v>0</v>
      </c>
      <c r="DP449" s="188" cm="1">
        <f t="array" aca="1" ref="DP449" ca="1">IFERROR(INDEX(Forecast_Capex_Input!BQ$12:BQ$286,$X449)
*(INDEX(Forecast_Capex_Input!$H$12:$H$286,$X449)=Repex),0)
*$DM449</f>
        <v>0</v>
      </c>
      <c r="DQ449" s="188" cm="1">
        <f t="array" aca="1" ref="DQ449" ca="1">IFERROR(INDEX(Forecast_Capex_Input!BR$12:BR$286,$X449)
*(INDEX(Forecast_Capex_Input!$H$12:$H$286,$X449)=Repex),0)
*$DM449</f>
        <v>0</v>
      </c>
      <c r="DR449" s="188" cm="1">
        <f t="array" aca="1" ref="DR449" ca="1">IFERROR(INDEX(Forecast_Capex_Input!BS$12:BS$286,$X449)
*(INDEX(Forecast_Capex_Input!$H$12:$H$286,$X449)=Repex),0)
*$DM449</f>
        <v>0</v>
      </c>
      <c r="DS449" s="165"/>
      <c r="DT449" s="188" t="b" cm="1">
        <f t="array" aca="1" ref="DT449" ca="1">OR($G449=Forecast_Capex_Input!$BU$8:$BU$10)</f>
        <v>1</v>
      </c>
      <c r="DU449" s="188" cm="1">
        <f t="array" aca="1" ref="DU449" ca="1">IFERROR(INDEX(Forecast_Capex_Input!BV$12:BV$286,$X449)
*(INDEX(Forecast_Capex_Input!$H$12:$H$286,$X449)=Repex),0)
*$DT449</f>
        <v>0</v>
      </c>
      <c r="DV449" s="188" cm="1">
        <f t="array" aca="1" ref="DV449" ca="1">IFERROR(INDEX(Forecast_Capex_Input!BW$12:BW$286,$X449)
*(INDEX(Forecast_Capex_Input!$H$12:$H$286,$X449)=Repex),0)
*$DT449</f>
        <v>0</v>
      </c>
      <c r="DW449" s="188" cm="1">
        <f t="array" aca="1" ref="DW449" ca="1">IFERROR(INDEX(Forecast_Capex_Input!BX$12:BX$286,$X449)
*(INDEX(Forecast_Capex_Input!$H$12:$H$286,$X449)=Repex),0)
*$DT449</f>
        <v>0</v>
      </c>
      <c r="DX449" s="188" cm="1">
        <f t="array" aca="1" ref="DX449" ca="1">IFERROR(INDEX(Forecast_Capex_Input!BY$12:BY$286,$X449)
*(INDEX(Forecast_Capex_Input!$H$12:$H$286,$X449)=Repex),0)
*$DT449</f>
        <v>0</v>
      </c>
      <c r="DY449" s="188" cm="1">
        <f t="array" aca="1" ref="DY449" ca="1">IFERROR(INDEX(Forecast_Capex_Input!BZ$12:BZ$286,$X449)
*(INDEX(Forecast_Capex_Input!$H$12:$H$286,$X449)=Repex),0)
*$DT449</f>
        <v>0</v>
      </c>
      <c r="DZ449" s="188" cm="1">
        <f t="array" aca="1" ref="DZ449" ca="1">IFERROR(INDEX(Forecast_Capex_Input!CA$12:CA$286,$X449)
*(INDEX(Forecast_Capex_Input!$H$12:$H$286,$X449)=Repex),0)
*$DT449</f>
        <v>0</v>
      </c>
      <c r="EA449" s="188" cm="1">
        <f t="array" aca="1" ref="EA449" ca="1">IFERROR(INDEX(Forecast_Capex_Input!CB$12:CB$286,$X449)
*(INDEX(Forecast_Capex_Input!$H$12:$H$286,$X449)=Repex),0)
*$DT449</f>
        <v>0</v>
      </c>
      <c r="EB449" s="188" cm="1">
        <f t="array" aca="1" ref="EB449" ca="1">IFERROR(INDEX(Forecast_Capex_Input!CC$12:CC$286,$X449)
*(INDEX(Forecast_Capex_Input!$H$12:$H$286,$X449)=Repex),0)
*$DT449</f>
        <v>0</v>
      </c>
      <c r="EC449" s="165"/>
      <c r="ED449" s="226" t="str">
        <f t="shared" si="303"/>
        <v>N/A</v>
      </c>
      <c r="EE449" s="174" t="s">
        <v>15</v>
      </c>
    </row>
    <row r="450" spans="3:135" x14ac:dyDescent="0.2">
      <c r="C450" s="174">
        <f t="shared" si="304"/>
        <v>440</v>
      </c>
      <c r="D450" s="167" t="str" cm="1">
        <f t="array" ref="D450">IFERROR(INDEX(Forecast_Capex_Input!$D$12:$D$286,$X450),NA)</f>
        <v>Application Maintenance</v>
      </c>
      <c r="E450" s="172" t="b" cm="1">
        <f t="array" ref="E450">IF($X450=NA,NA,INDEX(Forecast_Capex_Input!$E$12:$E$286,$X450))</f>
        <v>1</v>
      </c>
      <c r="F450" s="167" t="str" cm="1">
        <f t="array" aca="1" ref="F450" ca="1">IFERROR(INDEX(General!$E$25:$E$26,$Y450),NA)</f>
        <v>Non-Labour</v>
      </c>
      <c r="G450" s="167" t="str" cm="1">
        <f t="array" aca="1" ref="G450" ca="1">IFERROR(INDEX(Forecast_Capex_Input!$AI$11:$BB$11,$AA450),NA)</f>
        <v>In-house software</v>
      </c>
      <c r="H450" s="189" cm="1">
        <f t="array" aca="1" ref="H450" ca="1">IFERROR(INDEX(Forecast_Capex_Input!$AI$12:$BB$286,$X450,$AA450),NA)</f>
        <v>0.3</v>
      </c>
      <c r="I450" s="199" t="str" cm="1">
        <f t="array" ref="I450">IFERROR(INDEX(Forecast_Capex_Input!$F$12:$F$286,$X450),NA)</f>
        <v>Non-network - ICT</v>
      </c>
      <c r="J450" s="199" t="str" cm="1">
        <f t="array" ref="J450">IFERROR(INDEX(Forecast_Capex_Input!G$12:G$286,$X450),NA)</f>
        <v>Information Technology</v>
      </c>
      <c r="K450" s="199" t="str" cm="1">
        <f t="array" ref="K450">IFERROR(INDEX(Forecast_Capex_Input!H$12:H$286,$X450),NA)</f>
        <v>ICT</v>
      </c>
      <c r="L450" s="199" t="str" cm="1">
        <f t="array" ref="L450">IFERROR(INDEX(Forecast_Capex_Input!I$12:I$286,$X450),NA)</f>
        <v>N/A</v>
      </c>
      <c r="M450" s="199" t="str" cm="1">
        <f t="array" ref="M450">IFERROR(INDEX(Forecast_Capex_Input!J$12:J$286,$X450),NA)</f>
        <v>N/A</v>
      </c>
      <c r="N450" s="199" t="str" cm="1">
        <f t="array" ref="N450">IFERROR(INDEX(Forecast_Capex_Input!K$12:K$286,$X450),NA)</f>
        <v>N/A</v>
      </c>
      <c r="O450" s="199" t="str" cm="1">
        <f t="array" ref="O450">IFERROR(INDEX(Forecast_Capex_Input!L$12:L$286,$X450),NA)</f>
        <v>N/A</v>
      </c>
      <c r="P450" s="199" t="str" cm="1">
        <f t="array" ref="P450">IFERROR(INDEX(Forecast_Capex_Input!M$12:M$286,$X450),NA)</f>
        <v>N/A</v>
      </c>
      <c r="Q450" s="172" t="str" cm="1">
        <f t="array" ref="Q450">IFERROR(INDEX(Forecast_Capex_Input!N$12:N$286,$X450),NA)</f>
        <v>No</v>
      </c>
      <c r="R450" s="265" cm="1">
        <f t="array" ref="R450">IFERROR(INDEX(Forecast_Capex_Input!O$12:O$286,$X450),0)</f>
        <v>0</v>
      </c>
      <c r="S450" s="172" t="str" cm="1">
        <f t="array" ref="S450">IFERROR(INDEX(Forecast_Capex_Input!P$12:P$286,$X450),0)</f>
        <v>Safety security &amp; reliability</v>
      </c>
      <c r="T450" s="199" t="str" cm="1">
        <f t="array" aca="1" ref="T450" ca="1">IFERROR(INDEX(General!$K$84:$K$103,$AA450),NA)</f>
        <v>In-house software</v>
      </c>
      <c r="U450" s="188" cm="1">
        <f t="array" aca="1" ref="U450" ca="1">IFERROR(
IF($F450=General!$E$25,INDEX(Forecast_Capex_Input!S$12:S$286,$X450),
INDEX(Forecast_Capex_Input!T$12:T$286,$X450)),0)</f>
        <v>0.4</v>
      </c>
      <c r="V450" s="222" t="b">
        <f>IFERROR(INDEX(Overheads!$T$19:$T$26,MATCH($I450,Overheads!$E$19:$E$26,0)),FALSE)</f>
        <v>0</v>
      </c>
      <c r="W450" s="165"/>
      <c r="X450" s="174">
        <f>IFERROR(
IF(MATCH($C450,Forecast_Capex_Input!$CI$12:$CI$286,1)+1&gt;MAX(Forecast_Capex_Input!$C$12:$C$286),NA,
MATCH($C450,Forecast_Capex_Input!$CI$12:$CI$286,1)+1),1)</f>
        <v>165</v>
      </c>
      <c r="Y450" s="174" cm="1">
        <f t="array" aca="1" ref="Y450" ca="1">IFERROR(
IF(X449&lt;&gt;X450,1,
IF(COUNTIF(OFFSET(Y449,0,0,-INDEX(Forecast_Capex_Input!$CG$12:$CG$286,$X450)),Y449)=INDEX(Forecast_Capex_Input!$CG$12:$CG$286,$X450),Y449+1,Y449)),NA)</f>
        <v>2</v>
      </c>
      <c r="Z450" s="174" cm="1">
        <f t="array" ref="Z450">IFERROR($C450-IF($X450=1,1,INDEX(Forecast_Capex_Input!$CI$12:$CI$286,$X450-1))+1,NA)</f>
        <v>4</v>
      </c>
      <c r="AA450" s="174" cm="1">
        <f t="array" aca="1" ref="AA450" ca="1">IFERROR(IF(Y450=1,
INDEX(Forecast_Capex_Input!$AI$10:$BB$10,SMALL(IF(INDEX(Forecast_Capex_Input!$AI$12:$BB$286,$X450,0)&gt;0,COLUMN(Forecast_Capex_Input!$AI$10:$BB$10)-COLUMN(Forecast_Capex_Input!$AI$12)+1),ROWS(OFFSET(AA449,0,0,-$Z450)))),
OFFSET(AA449,-INDEX(Forecast_Capex_Input!$CG$12:$CG$286,$X450)+1,0)),NA)</f>
        <v>20</v>
      </c>
      <c r="AB450" s="174">
        <f t="shared" ca="1" si="273"/>
        <v>2</v>
      </c>
      <c r="AC450" s="222" t="b">
        <f t="shared" si="305"/>
        <v>0</v>
      </c>
      <c r="AD450" s="220" t="b">
        <v>0</v>
      </c>
      <c r="AE450" s="222" t="b">
        <f t="shared" si="274"/>
        <v>1</v>
      </c>
      <c r="AF450" s="165"/>
      <c r="AG450" s="215">
        <v>0.72159955928673192</v>
      </c>
      <c r="AH450" s="215">
        <v>0.49356282355901077</v>
      </c>
      <c r="AI450" s="215">
        <v>0.36653123447624236</v>
      </c>
      <c r="AJ450" s="215">
        <v>0.10091118836900392</v>
      </c>
      <c r="AK450" s="215">
        <v>0.49356282355901077</v>
      </c>
      <c r="AL450" s="155">
        <v>2.1761676292499996</v>
      </c>
      <c r="AM450" s="165"/>
      <c r="AN450" s="215" cm="1">
        <f t="array" aca="1" ref="AN450" ca="1">IFERROR(INDEX(General!O$33:O$34,$AB450)
*AG450,0)</f>
        <v>0.72159955928673192</v>
      </c>
      <c r="AO450" s="215" cm="1">
        <f t="array" aca="1" ref="AO450" ca="1">IFERROR(INDEX(General!P$33:P$34,$AB450)
*AH450,0)</f>
        <v>0.49356282355901077</v>
      </c>
      <c r="AP450" s="215" cm="1">
        <f t="array" aca="1" ref="AP450" ca="1">IFERROR(INDEX(General!Q$33:Q$34,$AB450)
*AI450,0)</f>
        <v>0.36653123447624236</v>
      </c>
      <c r="AQ450" s="215" cm="1">
        <f t="array" aca="1" ref="AQ450" ca="1">IFERROR(INDEX(General!R$33:R$34,$AB450)
*AJ450,0)</f>
        <v>0.10091118836900392</v>
      </c>
      <c r="AR450" s="215" cm="1">
        <f t="array" aca="1" ref="AR450" ca="1">IFERROR(INDEX(General!S$33:S$34,$AB450)
*AK450,0)</f>
        <v>0.49356282355901077</v>
      </c>
      <c r="AS450" s="155">
        <f t="shared" ca="1" si="306"/>
        <v>2.1761676292499996</v>
      </c>
      <c r="AT450" s="165"/>
      <c r="AU450" s="215">
        <f ca="1">IF($AE450=FALSE,AN450*Overheads!$R$24*$V450,
IFERROR(Overheads!$O$49*$V450*AN450,0)
+IFERROR(Overheads!Q$59*$V450*(AN450/Overheads!Q$68),0))</f>
        <v>0</v>
      </c>
      <c r="AV450" s="215">
        <f ca="1">IF($AE450=FALSE,AO450*Overheads!$R$24*$V450,
IFERROR(Overheads!$O$49*$V450*AO450,0)
+IFERROR(Overheads!R$59*$V450*(AO450/Overheads!R$68),0))</f>
        <v>0</v>
      </c>
      <c r="AW450" s="215">
        <f ca="1">IF($AE450=FALSE,AP450*Overheads!$R$24*$V450,
IFERROR(Overheads!$O$49*$V450*AP450,0)
+IFERROR(Overheads!S$59*$V450*(AP450/Overheads!S$68),0))</f>
        <v>0</v>
      </c>
      <c r="AX450" s="215">
        <f ca="1">IF($AE450=FALSE,AQ450*Overheads!$R$24*$V450,
IFERROR(Overheads!$O$49*$V450*AQ450,0)
+IFERROR(Overheads!T$59*$V450*(AQ450/Overheads!T$68),0))</f>
        <v>0</v>
      </c>
      <c r="AY450" s="215">
        <f ca="1">IF($AE450=FALSE,AR450*Overheads!$R$24*$V450,
IFERROR(Overheads!$O$49*$V450*AR450,0)
+IFERROR(Overheads!U$59*$V450*(AR450/Overheads!U$68),0))</f>
        <v>0</v>
      </c>
      <c r="AZ450" s="155">
        <f t="shared" ca="1" si="307"/>
        <v>0</v>
      </c>
      <c r="BA450" s="165"/>
      <c r="BB450" s="215">
        <f ca="1">IF($AE450=FALSE,AN450*Overheads!$S$25,
IFERROR(Overheads!$O$50*AN450,0)
+IFERROR(Overheads!Q$60*(AN450/Overheads!Q$66),0))</f>
        <v>1.3565212307292615E-2</v>
      </c>
      <c r="BC450" s="215">
        <f ca="1">IF($AE450=FALSE,AO450*Overheads!$S$25,
IFERROR(Overheads!$O$50*AO450,0)
+IFERROR(Overheads!R$60*(AO450/Overheads!R$66),0))</f>
        <v>8.3276890207285223E-3</v>
      </c>
      <c r="BD450" s="215">
        <f ca="1">IF($AE450=FALSE,AP450*Overheads!$S$25,
IFERROR(Overheads!$O$50*AP450,0)
+IFERROR(Overheads!S$60*(AP450/Overheads!S$66),0))</f>
        <v>6.7271803211085331E-3</v>
      </c>
      <c r="BE450" s="215">
        <f ca="1">IF($AE450=FALSE,AQ450*Overheads!$S$25,
IFERROR(Overheads!$O$50*AQ450,0)
+IFERROR(Overheads!T$60*(AQ450/Overheads!T$66),0))</f>
        <v>2.0455507297571086E-3</v>
      </c>
      <c r="BF450" s="215">
        <f ca="1">IF($AE450=FALSE,AR450*Overheads!$S$25,
IFERROR(Overheads!$O$50*AR450,0)
+IFERROR(Overheads!U$60*(AR450/Overheads!U$66),0))</f>
        <v>8.8369691876136105E-3</v>
      </c>
      <c r="BG450" s="155">
        <f t="shared" ca="1" si="308"/>
        <v>3.9502601566500394E-2</v>
      </c>
      <c r="BH450" s="165"/>
      <c r="BI450" s="215">
        <f t="shared" ca="1" si="309"/>
        <v>0.73516477159402449</v>
      </c>
      <c r="BJ450" s="215">
        <f t="shared" ca="1" si="275"/>
        <v>0.50189051257973927</v>
      </c>
      <c r="BK450" s="215">
        <f t="shared" ca="1" si="276"/>
        <v>0.37325841479735089</v>
      </c>
      <c r="BL450" s="215">
        <f t="shared" ca="1" si="277"/>
        <v>0.10295673909876103</v>
      </c>
      <c r="BM450" s="215">
        <f t="shared" ca="1" si="278"/>
        <v>0.50239979274662439</v>
      </c>
      <c r="BN450" s="155">
        <f t="shared" ca="1" si="310"/>
        <v>2.2156702308165004</v>
      </c>
      <c r="BO450" s="165"/>
      <c r="BP450" s="187" cm="1">
        <f t="array" ref="BP450">IFERROR(IF($X450=$X449,BP449,INDEX(Forecast_Capex_Input!AC$12:AC$286,$X450)),0)</f>
        <v>0.15</v>
      </c>
      <c r="BQ450" s="187" cm="1">
        <f t="array" ref="BQ450">IFERROR(IF($X450=$X449,BQ449,INDEX(Forecast_Capex_Input!AD$12:AD$286,$X450)),0)</f>
        <v>0.2</v>
      </c>
      <c r="BR450" s="187" cm="1">
        <f t="array" ref="BR450">IFERROR(IF($X450=$X449,BR449,INDEX(Forecast_Capex_Input!AE$12:AE$286,$X450)),0)</f>
        <v>0.1</v>
      </c>
      <c r="BS450" s="187" cm="1">
        <f t="array" ref="BS450">IFERROR(IF($X450=$X449,BS449,INDEX(Forecast_Capex_Input!AF$12:AF$286,$X450)),0)</f>
        <v>0.3</v>
      </c>
      <c r="BT450" s="187" cm="1">
        <f t="array" ref="BT450">IFERROR(IF($X450=$X449,BT449,INDEX(Forecast_Capex_Input!AG$12:AG$286,$X450)),0)</f>
        <v>0.25</v>
      </c>
      <c r="BU450" s="165"/>
      <c r="BV450" s="215">
        <f t="shared" si="279"/>
        <v>0.32642514438749992</v>
      </c>
      <c r="BW450" s="215">
        <f t="shared" si="280"/>
        <v>0.43523352584999997</v>
      </c>
      <c r="BX450" s="215">
        <f t="shared" si="281"/>
        <v>0.21761676292499998</v>
      </c>
      <c r="BY450" s="215">
        <f t="shared" si="282"/>
        <v>0.65285028877499984</v>
      </c>
      <c r="BZ450" s="215">
        <f t="shared" si="283"/>
        <v>0.54404190731249991</v>
      </c>
      <c r="CA450" s="155">
        <f t="shared" si="311"/>
        <v>2.1761676292499996</v>
      </c>
      <c r="CB450" s="165"/>
      <c r="CC450" s="215">
        <f t="shared" ca="1" si="284"/>
        <v>0.32642514438749992</v>
      </c>
      <c r="CD450" s="215">
        <f t="shared" ca="1" si="285"/>
        <v>0.43523352584999997</v>
      </c>
      <c r="CE450" s="215">
        <f t="shared" ca="1" si="286"/>
        <v>0.21761676292499998</v>
      </c>
      <c r="CF450" s="215">
        <f t="shared" ca="1" si="287"/>
        <v>0.65285028877499984</v>
      </c>
      <c r="CG450" s="215">
        <f t="shared" ca="1" si="288"/>
        <v>0.54404190731249991</v>
      </c>
      <c r="CH450" s="155">
        <f t="shared" ca="1" si="312"/>
        <v>2.1761676292499996</v>
      </c>
      <c r="CI450" s="165"/>
      <c r="CJ450" s="215">
        <f t="shared" ca="1" si="289"/>
        <v>0</v>
      </c>
      <c r="CK450" s="215">
        <f t="shared" ca="1" si="290"/>
        <v>0</v>
      </c>
      <c r="CL450" s="215">
        <f t="shared" ca="1" si="291"/>
        <v>0</v>
      </c>
      <c r="CM450" s="215">
        <f t="shared" ca="1" si="292"/>
        <v>0</v>
      </c>
      <c r="CN450" s="215">
        <f t="shared" ca="1" si="293"/>
        <v>0</v>
      </c>
      <c r="CO450" s="155">
        <f t="shared" ca="1" si="313"/>
        <v>0</v>
      </c>
      <c r="CP450" s="165"/>
      <c r="CQ450" s="223">
        <f t="shared" ca="1" si="294"/>
        <v>5.9253902349750585E-3</v>
      </c>
      <c r="CR450" s="223">
        <f t="shared" ca="1" si="295"/>
        <v>7.9005203133000797E-3</v>
      </c>
      <c r="CS450" s="223">
        <f t="shared" ca="1" si="296"/>
        <v>3.9502601566500399E-3</v>
      </c>
      <c r="CT450" s="223">
        <f t="shared" ca="1" si="297"/>
        <v>1.1850780469950117E-2</v>
      </c>
      <c r="CU450" s="223">
        <f t="shared" ca="1" si="298"/>
        <v>9.8756503916250984E-3</v>
      </c>
      <c r="CV450" s="155">
        <f t="shared" ca="1" si="314"/>
        <v>3.9502601566500394E-2</v>
      </c>
      <c r="CW450" s="165"/>
      <c r="CX450" s="215">
        <f t="shared" ca="1" si="315"/>
        <v>0.33235053462247499</v>
      </c>
      <c r="CY450" s="215">
        <f t="shared" ca="1" si="299"/>
        <v>0.44313404616330004</v>
      </c>
      <c r="CZ450" s="215">
        <f t="shared" ca="1" si="300"/>
        <v>0.22156702308165002</v>
      </c>
      <c r="DA450" s="215">
        <f t="shared" ca="1" si="301"/>
        <v>0.66470106924494998</v>
      </c>
      <c r="DB450" s="215">
        <f t="shared" ca="1" si="302"/>
        <v>0.55391755770412499</v>
      </c>
      <c r="DC450" s="155">
        <f t="shared" ca="1" si="316"/>
        <v>2.2156702308164999</v>
      </c>
      <c r="DD450" s="165"/>
      <c r="DE450" s="188" t="b" cm="1">
        <f t="array" aca="1" ref="DE450" ca="1">OR($G450=Forecast_Capex_Input!$BF$8:$BF$10)</f>
        <v>0</v>
      </c>
      <c r="DF450" s="188" cm="1">
        <f t="array" aca="1" ref="DF450" ca="1">IFERROR(INDEX(Forecast_Capex_Input!BG$12:BG$286,$X450)
*(INDEX(Forecast_Capex_Input!$H$12:$H$286,$X450)=Repex),0)
*$DE450</f>
        <v>0</v>
      </c>
      <c r="DG450" s="188" cm="1">
        <f t="array" aca="1" ref="DG450" ca="1">IFERROR(INDEX(Forecast_Capex_Input!BH$12:BH$286,$X450)
*(INDEX(Forecast_Capex_Input!$H$12:$H$286,$X450)=Repex),0)
*$DE450</f>
        <v>0</v>
      </c>
      <c r="DH450" s="188" cm="1">
        <f t="array" aca="1" ref="DH450" ca="1">IFERROR(INDEX(Forecast_Capex_Input!BI$12:BI$286,$X450)
*(INDEX(Forecast_Capex_Input!$H$12:$H$286,$X450)=Repex),0)
*$DE450</f>
        <v>0</v>
      </c>
      <c r="DI450" s="188" cm="1">
        <f t="array" aca="1" ref="DI450" ca="1">IFERROR(INDEX(Forecast_Capex_Input!BJ$12:BJ$286,$X450)
*(INDEX(Forecast_Capex_Input!$H$12:$H$286,$X450)=Repex),0)
*$DE450</f>
        <v>0</v>
      </c>
      <c r="DJ450" s="188" cm="1">
        <f t="array" aca="1" ref="DJ450" ca="1">IFERROR(INDEX(Forecast_Capex_Input!BK$12:BK$286,$X450)
*(INDEX(Forecast_Capex_Input!$H$12:$H$286,$X450)=Repex),0)
*$DE450</f>
        <v>0</v>
      </c>
      <c r="DK450" s="188" cm="1">
        <f t="array" aca="1" ref="DK450" ca="1">IFERROR(INDEX(Forecast_Capex_Input!BL$12:BL$286,$X450)
*(INDEX(Forecast_Capex_Input!$H$12:$H$286,$X450)=Repex),0)
*$DE450</f>
        <v>0</v>
      </c>
      <c r="DL450" s="165"/>
      <c r="DM450" s="188" t="b" cm="1">
        <f t="array" aca="1" ref="DM450" ca="1">OR($G450=Forecast_Capex_Input!$BN$8:$BN$9)</f>
        <v>0</v>
      </c>
      <c r="DN450" s="188" cm="1">
        <f t="array" aca="1" ref="DN450" ca="1">IFERROR(INDEX(Forecast_Capex_Input!BO$12:BO$286,$X450)
*(INDEX(Forecast_Capex_Input!$H$12:$H$286,$X450)=Repex),0)
*$DM450</f>
        <v>0</v>
      </c>
      <c r="DO450" s="188" cm="1">
        <f t="array" aca="1" ref="DO450" ca="1">IFERROR(INDEX(Forecast_Capex_Input!BP$12:BP$286,$X450)
*(INDEX(Forecast_Capex_Input!$H$12:$H$286,$X450)=Repex),0)
*$DM450</f>
        <v>0</v>
      </c>
      <c r="DP450" s="188" cm="1">
        <f t="array" aca="1" ref="DP450" ca="1">IFERROR(INDEX(Forecast_Capex_Input!BQ$12:BQ$286,$X450)
*(INDEX(Forecast_Capex_Input!$H$12:$H$286,$X450)=Repex),0)
*$DM450</f>
        <v>0</v>
      </c>
      <c r="DQ450" s="188" cm="1">
        <f t="array" aca="1" ref="DQ450" ca="1">IFERROR(INDEX(Forecast_Capex_Input!BR$12:BR$286,$X450)
*(INDEX(Forecast_Capex_Input!$H$12:$H$286,$X450)=Repex),0)
*$DM450</f>
        <v>0</v>
      </c>
      <c r="DR450" s="188" cm="1">
        <f t="array" aca="1" ref="DR450" ca="1">IFERROR(INDEX(Forecast_Capex_Input!BS$12:BS$286,$X450)
*(INDEX(Forecast_Capex_Input!$H$12:$H$286,$X450)=Repex),0)
*$DM450</f>
        <v>0</v>
      </c>
      <c r="DS450" s="165"/>
      <c r="DT450" s="188" t="b" cm="1">
        <f t="array" aca="1" ref="DT450" ca="1">OR($G450=Forecast_Capex_Input!$BU$8:$BU$10)</f>
        <v>0</v>
      </c>
      <c r="DU450" s="188" cm="1">
        <f t="array" aca="1" ref="DU450" ca="1">IFERROR(INDEX(Forecast_Capex_Input!BV$12:BV$286,$X450)
*(INDEX(Forecast_Capex_Input!$H$12:$H$286,$X450)=Repex),0)
*$DT450</f>
        <v>0</v>
      </c>
      <c r="DV450" s="188" cm="1">
        <f t="array" aca="1" ref="DV450" ca="1">IFERROR(INDEX(Forecast_Capex_Input!BW$12:BW$286,$X450)
*(INDEX(Forecast_Capex_Input!$H$12:$H$286,$X450)=Repex),0)
*$DT450</f>
        <v>0</v>
      </c>
      <c r="DW450" s="188" cm="1">
        <f t="array" aca="1" ref="DW450" ca="1">IFERROR(INDEX(Forecast_Capex_Input!BX$12:BX$286,$X450)
*(INDEX(Forecast_Capex_Input!$H$12:$H$286,$X450)=Repex),0)
*$DT450</f>
        <v>0</v>
      </c>
      <c r="DX450" s="188" cm="1">
        <f t="array" aca="1" ref="DX450" ca="1">IFERROR(INDEX(Forecast_Capex_Input!BY$12:BY$286,$X450)
*(INDEX(Forecast_Capex_Input!$H$12:$H$286,$X450)=Repex),0)
*$DT450</f>
        <v>0</v>
      </c>
      <c r="DY450" s="188" cm="1">
        <f t="array" aca="1" ref="DY450" ca="1">IFERROR(INDEX(Forecast_Capex_Input!BZ$12:BZ$286,$X450)
*(INDEX(Forecast_Capex_Input!$H$12:$H$286,$X450)=Repex),0)
*$DT450</f>
        <v>0</v>
      </c>
      <c r="DZ450" s="188" cm="1">
        <f t="array" aca="1" ref="DZ450" ca="1">IFERROR(INDEX(Forecast_Capex_Input!CA$12:CA$286,$X450)
*(INDEX(Forecast_Capex_Input!$H$12:$H$286,$X450)=Repex),0)
*$DT450</f>
        <v>0</v>
      </c>
      <c r="EA450" s="188" cm="1">
        <f t="array" aca="1" ref="EA450" ca="1">IFERROR(INDEX(Forecast_Capex_Input!CB$12:CB$286,$X450)
*(INDEX(Forecast_Capex_Input!$H$12:$H$286,$X450)=Repex),0)
*$DT450</f>
        <v>0</v>
      </c>
      <c r="EB450" s="188" cm="1">
        <f t="array" aca="1" ref="EB450" ca="1">IFERROR(INDEX(Forecast_Capex_Input!CC$12:CC$286,$X450)
*(INDEX(Forecast_Capex_Input!$H$12:$H$286,$X450)=Repex),0)
*$DT450</f>
        <v>0</v>
      </c>
      <c r="EC450" s="165"/>
      <c r="ED450" s="226" t="str">
        <f t="shared" si="303"/>
        <v>N/A</v>
      </c>
      <c r="EE450" s="174" t="s">
        <v>15</v>
      </c>
    </row>
    <row r="451" spans="3:135" x14ac:dyDescent="0.2">
      <c r="C451" s="174">
        <f t="shared" si="304"/>
        <v>441</v>
      </c>
      <c r="D451" s="167" t="str" cm="1">
        <f t="array" ref="D451">IFERROR(INDEX(Forecast_Capex_Input!$D$12:$D$286,$X451),NA)</f>
        <v>Bespoke Applications</v>
      </c>
      <c r="E451" s="172" t="b" cm="1">
        <f t="array" ref="E451">IF($X451=NA,NA,INDEX(Forecast_Capex_Input!$E$12:$E$286,$X451))</f>
        <v>1</v>
      </c>
      <c r="F451" s="167" t="str" cm="1">
        <f t="array" aca="1" ref="F451" ca="1">IFERROR(INDEX(General!$E$25:$E$26,$Y451),NA)</f>
        <v>Labour</v>
      </c>
      <c r="G451" s="167" t="str" cm="1">
        <f t="array" aca="1" ref="G451" ca="1">IFERROR(INDEX(Forecast_Capex_Input!$AI$11:$BB$11,$AA451),NA)</f>
        <v>In-house software</v>
      </c>
      <c r="H451" s="189" cm="1">
        <f t="array" aca="1" ref="H451" ca="1">IFERROR(INDEX(Forecast_Capex_Input!$AI$12:$BB$286,$X451,$AA451),NA)</f>
        <v>1</v>
      </c>
      <c r="I451" s="199" t="str" cm="1">
        <f t="array" ref="I451">IFERROR(INDEX(Forecast_Capex_Input!$F$12:$F$286,$X451),NA)</f>
        <v>Non-network - ICT</v>
      </c>
      <c r="J451" s="199" t="str" cm="1">
        <f t="array" ref="J451">IFERROR(INDEX(Forecast_Capex_Input!G$12:G$286,$X451),NA)</f>
        <v>Information Technology</v>
      </c>
      <c r="K451" s="199" t="str" cm="1">
        <f t="array" ref="K451">IFERROR(INDEX(Forecast_Capex_Input!H$12:H$286,$X451),NA)</f>
        <v>ICT</v>
      </c>
      <c r="L451" s="199" t="str" cm="1">
        <f t="array" ref="L451">IFERROR(INDEX(Forecast_Capex_Input!I$12:I$286,$X451),NA)</f>
        <v>N/A</v>
      </c>
      <c r="M451" s="199" t="str" cm="1">
        <f t="array" ref="M451">IFERROR(INDEX(Forecast_Capex_Input!J$12:J$286,$X451),NA)</f>
        <v>N/A</v>
      </c>
      <c r="N451" s="199" t="str" cm="1">
        <f t="array" ref="N451">IFERROR(INDEX(Forecast_Capex_Input!K$12:K$286,$X451),NA)</f>
        <v>N/A</v>
      </c>
      <c r="O451" s="199" t="str" cm="1">
        <f t="array" ref="O451">IFERROR(INDEX(Forecast_Capex_Input!L$12:L$286,$X451),NA)</f>
        <v>N/A</v>
      </c>
      <c r="P451" s="199" t="str" cm="1">
        <f t="array" ref="P451">IFERROR(INDEX(Forecast_Capex_Input!M$12:M$286,$X451),NA)</f>
        <v>N/A</v>
      </c>
      <c r="Q451" s="172" t="str" cm="1">
        <f t="array" ref="Q451">IFERROR(INDEX(Forecast_Capex_Input!N$12:N$286,$X451),NA)</f>
        <v>No</v>
      </c>
      <c r="R451" s="265" cm="1">
        <f t="array" ref="R451">IFERROR(INDEX(Forecast_Capex_Input!O$12:O$286,$X451),0)</f>
        <v>0</v>
      </c>
      <c r="S451" s="172" t="str" cm="1">
        <f t="array" ref="S451">IFERROR(INDEX(Forecast_Capex_Input!P$12:P$286,$X451),0)</f>
        <v>Safety security &amp; reliability</v>
      </c>
      <c r="T451" s="199" t="str" cm="1">
        <f t="array" aca="1" ref="T451" ca="1">IFERROR(INDEX(General!$K$84:$K$103,$AA451),NA)</f>
        <v>In-house software</v>
      </c>
      <c r="U451" s="188" cm="1">
        <f t="array" aca="1" ref="U451" ca="1">IFERROR(
IF($F451=General!$E$25,INDEX(Forecast_Capex_Input!S$12:S$286,$X451),
INDEX(Forecast_Capex_Input!T$12:T$286,$X451)),0)</f>
        <v>0.7</v>
      </c>
      <c r="V451" s="222" t="b">
        <f>IFERROR(INDEX(Overheads!$T$19:$T$26,MATCH($I451,Overheads!$E$19:$E$26,0)),FALSE)</f>
        <v>0</v>
      </c>
      <c r="W451" s="165"/>
      <c r="X451" s="174">
        <f>IFERROR(
IF(MATCH($C451,Forecast_Capex_Input!$CI$12:$CI$286,1)+1&gt;MAX(Forecast_Capex_Input!$C$12:$C$286),NA,
MATCH($C451,Forecast_Capex_Input!$CI$12:$CI$286,1)+1),1)</f>
        <v>166</v>
      </c>
      <c r="Y451" s="174" cm="1">
        <f t="array" aca="1" ref="Y451" ca="1">IFERROR(
IF(X450&lt;&gt;X451,1,
IF(COUNTIF(OFFSET(Y450,0,0,-INDEX(Forecast_Capex_Input!$CG$12:$CG$286,$X451)),Y450)=INDEX(Forecast_Capex_Input!$CG$12:$CG$286,$X451),Y450+1,Y450)),NA)</f>
        <v>1</v>
      </c>
      <c r="Z451" s="174" cm="1">
        <f t="array" ref="Z451">IFERROR($C451-IF($X451=1,1,INDEX(Forecast_Capex_Input!$CI$12:$CI$286,$X451-1))+1,NA)</f>
        <v>1</v>
      </c>
      <c r="AA451" s="174" cm="1">
        <f t="array" aca="1" ref="AA451" ca="1">IFERROR(IF(Y451=1,
INDEX(Forecast_Capex_Input!$AI$10:$BB$10,SMALL(IF(INDEX(Forecast_Capex_Input!$AI$12:$BB$286,$X451,0)&gt;0,COLUMN(Forecast_Capex_Input!$AI$10:$BB$10)-COLUMN(Forecast_Capex_Input!$AI$12)+1),ROWS(OFFSET(AA450,0,0,-$Z451)))),
OFFSET(AA450,-INDEX(Forecast_Capex_Input!$CG$12:$CG$286,$X451)+1,0)),NA)</f>
        <v>20</v>
      </c>
      <c r="AB451" s="174">
        <f t="shared" ca="1" si="273"/>
        <v>1</v>
      </c>
      <c r="AC451" s="222" t="b">
        <f t="shared" si="305"/>
        <v>0</v>
      </c>
      <c r="AD451" s="220" t="b">
        <v>0</v>
      </c>
      <c r="AE451" s="222" t="b">
        <f t="shared" si="274"/>
        <v>1</v>
      </c>
      <c r="AF451" s="165"/>
      <c r="AG451" s="215">
        <v>2.8225461073036326</v>
      </c>
      <c r="AH451" s="215">
        <v>2.986001016204201</v>
      </c>
      <c r="AI451" s="215">
        <v>3.7763139262492178</v>
      </c>
      <c r="AJ451" s="215">
        <v>1.9013569299945861</v>
      </c>
      <c r="AK451" s="215">
        <v>0.64033881837336126</v>
      </c>
      <c r="AL451" s="155">
        <v>12.126556798125</v>
      </c>
      <c r="AM451" s="165"/>
      <c r="AN451" s="215" cm="1">
        <f t="array" aca="1" ref="AN451" ca="1">IFERROR(INDEX(General!O$33:O$34,$AB451)
*AG451,0)</f>
        <v>2.817969815739664</v>
      </c>
      <c r="AO451" s="215" cm="1">
        <f t="array" aca="1" ref="AO451" ca="1">IFERROR(INDEX(General!P$33:P$34,$AB451)
*AH451,0)</f>
        <v>3.0039603877185135</v>
      </c>
      <c r="AP451" s="215" cm="1">
        <f t="array" aca="1" ref="AP451" ca="1">IFERROR(INDEX(General!Q$33:Q$34,$AB451)
*AI451,0)</f>
        <v>3.8332324678002334</v>
      </c>
      <c r="AQ451" s="215" cm="1">
        <f t="array" aca="1" ref="AQ451" ca="1">IFERROR(INDEX(General!R$33:R$34,$AB451)
*AJ451,0)</f>
        <v>1.9459077900199615</v>
      </c>
      <c r="AR451" s="215" cm="1">
        <f t="array" aca="1" ref="AR451" ca="1">IFERROR(INDEX(General!S$33:S$34,$AB451)
*AK451,0)</f>
        <v>0.65937371147067503</v>
      </c>
      <c r="AS451" s="155">
        <f t="shared" ca="1" si="306"/>
        <v>12.260444172749047</v>
      </c>
      <c r="AT451" s="165"/>
      <c r="AU451" s="215">
        <f ca="1">IF($AE451=FALSE,AN451*Overheads!$R$24*$V451,
IFERROR(Overheads!$O$49*$V451*AN451,0)
+IFERROR(Overheads!Q$59*$V451*(AN451/Overheads!Q$68),0))</f>
        <v>0</v>
      </c>
      <c r="AV451" s="215">
        <f ca="1">IF($AE451=FALSE,AO451*Overheads!$R$24*$V451,
IFERROR(Overheads!$O$49*$V451*AO451,0)
+IFERROR(Overheads!R$59*$V451*(AO451/Overheads!R$68),0))</f>
        <v>0</v>
      </c>
      <c r="AW451" s="215">
        <f ca="1">IF($AE451=FALSE,AP451*Overheads!$R$24*$V451,
IFERROR(Overheads!$O$49*$V451*AP451,0)
+IFERROR(Overheads!S$59*$V451*(AP451/Overheads!S$68),0))</f>
        <v>0</v>
      </c>
      <c r="AX451" s="215">
        <f ca="1">IF($AE451=FALSE,AQ451*Overheads!$R$24*$V451,
IFERROR(Overheads!$O$49*$V451*AQ451,0)
+IFERROR(Overheads!T$59*$V451*(AQ451/Overheads!T$68),0))</f>
        <v>0</v>
      </c>
      <c r="AY451" s="215">
        <f ca="1">IF($AE451=FALSE,AR451*Overheads!$R$24*$V451,
IFERROR(Overheads!$O$49*$V451*AR451,0)
+IFERROR(Overheads!U$59*$V451*(AR451/Overheads!U$68),0))</f>
        <v>0</v>
      </c>
      <c r="AZ451" s="155">
        <f t="shared" ca="1" si="307"/>
        <v>0</v>
      </c>
      <c r="BA451" s="165"/>
      <c r="BB451" s="215">
        <f ca="1">IF($AE451=FALSE,AN451*Overheads!$S$25,
IFERROR(Overheads!$O$50*AN451,0)
+IFERROR(Overheads!Q$60*(AN451/Overheads!Q$66),0))</f>
        <v>5.2974476403278015E-2</v>
      </c>
      <c r="BC451" s="215">
        <f ca="1">IF($AE451=FALSE,AO451*Overheads!$S$25,
IFERROR(Overheads!$O$50*AO451,0)
+IFERROR(Overheads!R$60*(AO451/Overheads!R$66),0))</f>
        <v>5.0684627661215897E-2</v>
      </c>
      <c r="BD451" s="215">
        <f ca="1">IF($AE451=FALSE,AP451*Overheads!$S$25,
IFERROR(Overheads!$O$50*AP451,0)
+IFERROR(Overheads!S$60*(AP451/Overheads!S$66),0))</f>
        <v>7.035374777941733E-2</v>
      </c>
      <c r="BE451" s="215">
        <f ca="1">IF($AE451=FALSE,AQ451*Overheads!$S$25,
IFERROR(Overheads!$O$50*AQ451,0)
+IFERROR(Overheads!T$60*(AQ451/Overheads!T$66),0))</f>
        <v>3.9445111728939053E-2</v>
      </c>
      <c r="BF451" s="215">
        <f ca="1">IF($AE451=FALSE,AR451*Overheads!$S$25,
IFERROR(Overheads!$O$50*AR451,0)
+IFERROR(Overheads!U$60*(AR451/Overheads!U$66),0))</f>
        <v>1.1805721365665454E-2</v>
      </c>
      <c r="BG451" s="155">
        <f t="shared" ca="1" si="308"/>
        <v>0.22526368493851576</v>
      </c>
      <c r="BH451" s="165"/>
      <c r="BI451" s="215">
        <f t="shared" ca="1" si="309"/>
        <v>2.870944292142942</v>
      </c>
      <c r="BJ451" s="215">
        <f t="shared" ca="1" si="275"/>
        <v>3.0546450153797293</v>
      </c>
      <c r="BK451" s="215">
        <f t="shared" ca="1" si="276"/>
        <v>3.9035862155796508</v>
      </c>
      <c r="BL451" s="215">
        <f t="shared" ca="1" si="277"/>
        <v>1.9853529017489007</v>
      </c>
      <c r="BM451" s="215">
        <f t="shared" ca="1" si="278"/>
        <v>0.67117943283634052</v>
      </c>
      <c r="BN451" s="155">
        <f t="shared" ca="1" si="310"/>
        <v>12.485707857687562</v>
      </c>
      <c r="BO451" s="165"/>
      <c r="BP451" s="187" cm="1">
        <f t="array" ref="BP451">IFERROR(IF($X451=$X450,BP450,INDEX(Forecast_Capex_Input!AC$12:AC$286,$X451)),0)</f>
        <v>0.4</v>
      </c>
      <c r="BQ451" s="187" cm="1">
        <f t="array" ref="BQ451">IFERROR(IF($X451=$X450,BQ450,INDEX(Forecast_Capex_Input!AD$12:AD$286,$X451)),0)</f>
        <v>0.3</v>
      </c>
      <c r="BR451" s="187" cm="1">
        <f t="array" ref="BR451">IFERROR(IF($X451=$X450,BR450,INDEX(Forecast_Capex_Input!AE$12:AE$286,$X451)),0)</f>
        <v>0.2</v>
      </c>
      <c r="BS451" s="187" cm="1">
        <f t="array" ref="BS451">IFERROR(IF($X451=$X450,BS450,INDEX(Forecast_Capex_Input!AF$12:AF$286,$X451)),0)</f>
        <v>0.1</v>
      </c>
      <c r="BT451" s="187" cm="1">
        <f t="array" ref="BT451">IFERROR(IF($X451=$X450,BT450,INDEX(Forecast_Capex_Input!AG$12:AG$286,$X451)),0)</f>
        <v>0</v>
      </c>
      <c r="BU451" s="165"/>
      <c r="BV451" s="215">
        <f t="shared" si="279"/>
        <v>4.8506227192500004</v>
      </c>
      <c r="BW451" s="215">
        <f t="shared" si="280"/>
        <v>3.6379670394374997</v>
      </c>
      <c r="BX451" s="215">
        <f t="shared" si="281"/>
        <v>2.4253113596250002</v>
      </c>
      <c r="BY451" s="215">
        <f t="shared" si="282"/>
        <v>1.2126556798125001</v>
      </c>
      <c r="BZ451" s="215">
        <f t="shared" si="283"/>
        <v>0</v>
      </c>
      <c r="CA451" s="155">
        <f t="shared" si="311"/>
        <v>12.126556798125</v>
      </c>
      <c r="CB451" s="165"/>
      <c r="CC451" s="215">
        <f t="shared" ca="1" si="284"/>
        <v>4.9041776690996191</v>
      </c>
      <c r="CD451" s="215">
        <f t="shared" ca="1" si="285"/>
        <v>3.6781332518247138</v>
      </c>
      <c r="CE451" s="215">
        <f t="shared" ca="1" si="286"/>
        <v>2.4520888345498095</v>
      </c>
      <c r="CF451" s="215">
        <f t="shared" ca="1" si="287"/>
        <v>1.2260444172749048</v>
      </c>
      <c r="CG451" s="215">
        <f t="shared" ca="1" si="288"/>
        <v>0</v>
      </c>
      <c r="CH451" s="155">
        <f t="shared" ca="1" si="312"/>
        <v>12.260444172749045</v>
      </c>
      <c r="CI451" s="165"/>
      <c r="CJ451" s="215">
        <f t="shared" ca="1" si="289"/>
        <v>0</v>
      </c>
      <c r="CK451" s="215">
        <f t="shared" ca="1" si="290"/>
        <v>0</v>
      </c>
      <c r="CL451" s="215">
        <f t="shared" ca="1" si="291"/>
        <v>0</v>
      </c>
      <c r="CM451" s="215">
        <f t="shared" ca="1" si="292"/>
        <v>0</v>
      </c>
      <c r="CN451" s="215">
        <f t="shared" ca="1" si="293"/>
        <v>0</v>
      </c>
      <c r="CO451" s="155">
        <f t="shared" ca="1" si="313"/>
        <v>0</v>
      </c>
      <c r="CP451" s="165"/>
      <c r="CQ451" s="223">
        <f t="shared" ca="1" si="294"/>
        <v>9.0105473975406303E-2</v>
      </c>
      <c r="CR451" s="223">
        <f t="shared" ca="1" si="295"/>
        <v>6.7579105481554727E-2</v>
      </c>
      <c r="CS451" s="223">
        <f t="shared" ca="1" si="296"/>
        <v>4.5052736987703151E-2</v>
      </c>
      <c r="CT451" s="223">
        <f t="shared" ca="1" si="297"/>
        <v>2.2526368493851576E-2</v>
      </c>
      <c r="CU451" s="223">
        <f t="shared" ca="1" si="298"/>
        <v>0</v>
      </c>
      <c r="CV451" s="155">
        <f t="shared" ca="1" si="314"/>
        <v>0.22526368493851573</v>
      </c>
      <c r="CW451" s="165"/>
      <c r="CX451" s="215">
        <f t="shared" ca="1" si="315"/>
        <v>4.994283143075025</v>
      </c>
      <c r="CY451" s="215">
        <f t="shared" ca="1" si="299"/>
        <v>3.7457123573062687</v>
      </c>
      <c r="CZ451" s="215">
        <f t="shared" ca="1" si="300"/>
        <v>2.4971415715375125</v>
      </c>
      <c r="DA451" s="215">
        <f t="shared" ca="1" si="301"/>
        <v>1.2485707857687562</v>
      </c>
      <c r="DB451" s="215">
        <f t="shared" ca="1" si="302"/>
        <v>0</v>
      </c>
      <c r="DC451" s="155">
        <f t="shared" ca="1" si="316"/>
        <v>12.485707857687562</v>
      </c>
      <c r="DD451" s="165"/>
      <c r="DE451" s="188" t="b" cm="1">
        <f t="array" aca="1" ref="DE451" ca="1">OR($G451=Forecast_Capex_Input!$BF$8:$BF$10)</f>
        <v>0</v>
      </c>
      <c r="DF451" s="188" cm="1">
        <f t="array" aca="1" ref="DF451" ca="1">IFERROR(INDEX(Forecast_Capex_Input!BG$12:BG$286,$X451)
*(INDEX(Forecast_Capex_Input!$H$12:$H$286,$X451)=Repex),0)
*$DE451</f>
        <v>0</v>
      </c>
      <c r="DG451" s="188" cm="1">
        <f t="array" aca="1" ref="DG451" ca="1">IFERROR(INDEX(Forecast_Capex_Input!BH$12:BH$286,$X451)
*(INDEX(Forecast_Capex_Input!$H$12:$H$286,$X451)=Repex),0)
*$DE451</f>
        <v>0</v>
      </c>
      <c r="DH451" s="188" cm="1">
        <f t="array" aca="1" ref="DH451" ca="1">IFERROR(INDEX(Forecast_Capex_Input!BI$12:BI$286,$X451)
*(INDEX(Forecast_Capex_Input!$H$12:$H$286,$X451)=Repex),0)
*$DE451</f>
        <v>0</v>
      </c>
      <c r="DI451" s="188" cm="1">
        <f t="array" aca="1" ref="DI451" ca="1">IFERROR(INDEX(Forecast_Capex_Input!BJ$12:BJ$286,$X451)
*(INDEX(Forecast_Capex_Input!$H$12:$H$286,$X451)=Repex),0)
*$DE451</f>
        <v>0</v>
      </c>
      <c r="DJ451" s="188" cm="1">
        <f t="array" aca="1" ref="DJ451" ca="1">IFERROR(INDEX(Forecast_Capex_Input!BK$12:BK$286,$X451)
*(INDEX(Forecast_Capex_Input!$H$12:$H$286,$X451)=Repex),0)
*$DE451</f>
        <v>0</v>
      </c>
      <c r="DK451" s="188" cm="1">
        <f t="array" aca="1" ref="DK451" ca="1">IFERROR(INDEX(Forecast_Capex_Input!BL$12:BL$286,$X451)
*(INDEX(Forecast_Capex_Input!$H$12:$H$286,$X451)=Repex),0)
*$DE451</f>
        <v>0</v>
      </c>
      <c r="DL451" s="165"/>
      <c r="DM451" s="188" t="b" cm="1">
        <f t="array" aca="1" ref="DM451" ca="1">OR($G451=Forecast_Capex_Input!$BN$8:$BN$9)</f>
        <v>0</v>
      </c>
      <c r="DN451" s="188" cm="1">
        <f t="array" aca="1" ref="DN451" ca="1">IFERROR(INDEX(Forecast_Capex_Input!BO$12:BO$286,$X451)
*(INDEX(Forecast_Capex_Input!$H$12:$H$286,$X451)=Repex),0)
*$DM451</f>
        <v>0</v>
      </c>
      <c r="DO451" s="188" cm="1">
        <f t="array" aca="1" ref="DO451" ca="1">IFERROR(INDEX(Forecast_Capex_Input!BP$12:BP$286,$X451)
*(INDEX(Forecast_Capex_Input!$H$12:$H$286,$X451)=Repex),0)
*$DM451</f>
        <v>0</v>
      </c>
      <c r="DP451" s="188" cm="1">
        <f t="array" aca="1" ref="DP451" ca="1">IFERROR(INDEX(Forecast_Capex_Input!BQ$12:BQ$286,$X451)
*(INDEX(Forecast_Capex_Input!$H$12:$H$286,$X451)=Repex),0)
*$DM451</f>
        <v>0</v>
      </c>
      <c r="DQ451" s="188" cm="1">
        <f t="array" aca="1" ref="DQ451" ca="1">IFERROR(INDEX(Forecast_Capex_Input!BR$12:BR$286,$X451)
*(INDEX(Forecast_Capex_Input!$H$12:$H$286,$X451)=Repex),0)
*$DM451</f>
        <v>0</v>
      </c>
      <c r="DR451" s="188" cm="1">
        <f t="array" aca="1" ref="DR451" ca="1">IFERROR(INDEX(Forecast_Capex_Input!BS$12:BS$286,$X451)
*(INDEX(Forecast_Capex_Input!$H$12:$H$286,$X451)=Repex),0)
*$DM451</f>
        <v>0</v>
      </c>
      <c r="DS451" s="165"/>
      <c r="DT451" s="188" t="b" cm="1">
        <f t="array" aca="1" ref="DT451" ca="1">OR($G451=Forecast_Capex_Input!$BU$8:$BU$10)</f>
        <v>0</v>
      </c>
      <c r="DU451" s="188" cm="1">
        <f t="array" aca="1" ref="DU451" ca="1">IFERROR(INDEX(Forecast_Capex_Input!BV$12:BV$286,$X451)
*(INDEX(Forecast_Capex_Input!$H$12:$H$286,$X451)=Repex),0)
*$DT451</f>
        <v>0</v>
      </c>
      <c r="DV451" s="188" cm="1">
        <f t="array" aca="1" ref="DV451" ca="1">IFERROR(INDEX(Forecast_Capex_Input!BW$12:BW$286,$X451)
*(INDEX(Forecast_Capex_Input!$H$12:$H$286,$X451)=Repex),0)
*$DT451</f>
        <v>0</v>
      </c>
      <c r="DW451" s="188" cm="1">
        <f t="array" aca="1" ref="DW451" ca="1">IFERROR(INDEX(Forecast_Capex_Input!BX$12:BX$286,$X451)
*(INDEX(Forecast_Capex_Input!$H$12:$H$286,$X451)=Repex),0)
*$DT451</f>
        <v>0</v>
      </c>
      <c r="DX451" s="188" cm="1">
        <f t="array" aca="1" ref="DX451" ca="1">IFERROR(INDEX(Forecast_Capex_Input!BY$12:BY$286,$X451)
*(INDEX(Forecast_Capex_Input!$H$12:$H$286,$X451)=Repex),0)
*$DT451</f>
        <v>0</v>
      </c>
      <c r="DY451" s="188" cm="1">
        <f t="array" aca="1" ref="DY451" ca="1">IFERROR(INDEX(Forecast_Capex_Input!BZ$12:BZ$286,$X451)
*(INDEX(Forecast_Capex_Input!$H$12:$H$286,$X451)=Repex),0)
*$DT451</f>
        <v>0</v>
      </c>
      <c r="DZ451" s="188" cm="1">
        <f t="array" aca="1" ref="DZ451" ca="1">IFERROR(INDEX(Forecast_Capex_Input!CA$12:CA$286,$X451)
*(INDEX(Forecast_Capex_Input!$H$12:$H$286,$X451)=Repex),0)
*$DT451</f>
        <v>0</v>
      </c>
      <c r="EA451" s="188" cm="1">
        <f t="array" aca="1" ref="EA451" ca="1">IFERROR(INDEX(Forecast_Capex_Input!CB$12:CB$286,$X451)
*(INDEX(Forecast_Capex_Input!$H$12:$H$286,$X451)=Repex),0)
*$DT451</f>
        <v>0</v>
      </c>
      <c r="EB451" s="188" cm="1">
        <f t="array" aca="1" ref="EB451" ca="1">IFERROR(INDEX(Forecast_Capex_Input!CC$12:CC$286,$X451)
*(INDEX(Forecast_Capex_Input!$H$12:$H$286,$X451)=Repex),0)
*$DT451</f>
        <v>0</v>
      </c>
      <c r="EC451" s="165"/>
      <c r="ED451" s="226" t="str">
        <f t="shared" si="303"/>
        <v>N/A</v>
      </c>
      <c r="EE451" s="174" t="s">
        <v>15</v>
      </c>
    </row>
    <row r="452" spans="3:135" x14ac:dyDescent="0.2">
      <c r="C452" s="174">
        <f t="shared" si="304"/>
        <v>442</v>
      </c>
      <c r="D452" s="167" t="str" cm="1">
        <f t="array" ref="D452">IFERROR(INDEX(Forecast_Capex_Input!$D$12:$D$286,$X452),NA)</f>
        <v>Bespoke Applications</v>
      </c>
      <c r="E452" s="172" t="b" cm="1">
        <f t="array" ref="E452">IF($X452=NA,NA,INDEX(Forecast_Capex_Input!$E$12:$E$286,$X452))</f>
        <v>1</v>
      </c>
      <c r="F452" s="167" t="str" cm="1">
        <f t="array" aca="1" ref="F452" ca="1">IFERROR(INDEX(General!$E$25:$E$26,$Y452),NA)</f>
        <v>Non-Labour</v>
      </c>
      <c r="G452" s="167" t="str" cm="1">
        <f t="array" aca="1" ref="G452" ca="1">IFERROR(INDEX(Forecast_Capex_Input!$AI$11:$BB$11,$AA452),NA)</f>
        <v>In-house software</v>
      </c>
      <c r="H452" s="189" cm="1">
        <f t="array" aca="1" ref="H452" ca="1">IFERROR(INDEX(Forecast_Capex_Input!$AI$12:$BB$286,$X452,$AA452),NA)</f>
        <v>1</v>
      </c>
      <c r="I452" s="199" t="str" cm="1">
        <f t="array" ref="I452">IFERROR(INDEX(Forecast_Capex_Input!$F$12:$F$286,$X452),NA)</f>
        <v>Non-network - ICT</v>
      </c>
      <c r="J452" s="199" t="str" cm="1">
        <f t="array" ref="J452">IFERROR(INDEX(Forecast_Capex_Input!G$12:G$286,$X452),NA)</f>
        <v>Information Technology</v>
      </c>
      <c r="K452" s="199" t="str" cm="1">
        <f t="array" ref="K452">IFERROR(INDEX(Forecast_Capex_Input!H$12:H$286,$X452),NA)</f>
        <v>ICT</v>
      </c>
      <c r="L452" s="199" t="str" cm="1">
        <f t="array" ref="L452">IFERROR(INDEX(Forecast_Capex_Input!I$12:I$286,$X452),NA)</f>
        <v>N/A</v>
      </c>
      <c r="M452" s="199" t="str" cm="1">
        <f t="array" ref="M452">IFERROR(INDEX(Forecast_Capex_Input!J$12:J$286,$X452),NA)</f>
        <v>N/A</v>
      </c>
      <c r="N452" s="199" t="str" cm="1">
        <f t="array" ref="N452">IFERROR(INDEX(Forecast_Capex_Input!K$12:K$286,$X452),NA)</f>
        <v>N/A</v>
      </c>
      <c r="O452" s="199" t="str" cm="1">
        <f t="array" ref="O452">IFERROR(INDEX(Forecast_Capex_Input!L$12:L$286,$X452),NA)</f>
        <v>N/A</v>
      </c>
      <c r="P452" s="199" t="str" cm="1">
        <f t="array" ref="P452">IFERROR(INDEX(Forecast_Capex_Input!M$12:M$286,$X452),NA)</f>
        <v>N/A</v>
      </c>
      <c r="Q452" s="172" t="str" cm="1">
        <f t="array" ref="Q452">IFERROR(INDEX(Forecast_Capex_Input!N$12:N$286,$X452),NA)</f>
        <v>No</v>
      </c>
      <c r="R452" s="265" cm="1">
        <f t="array" ref="R452">IFERROR(INDEX(Forecast_Capex_Input!O$12:O$286,$X452),0)</f>
        <v>0</v>
      </c>
      <c r="S452" s="172" t="str" cm="1">
        <f t="array" ref="S452">IFERROR(INDEX(Forecast_Capex_Input!P$12:P$286,$X452),0)</f>
        <v>Safety security &amp; reliability</v>
      </c>
      <c r="T452" s="199" t="str" cm="1">
        <f t="array" aca="1" ref="T452" ca="1">IFERROR(INDEX(General!$K$84:$K$103,$AA452),NA)</f>
        <v>In-house software</v>
      </c>
      <c r="U452" s="188" cm="1">
        <f t="array" aca="1" ref="U452" ca="1">IFERROR(
IF($F452=General!$E$25,INDEX(Forecast_Capex_Input!S$12:S$286,$X452),
INDEX(Forecast_Capex_Input!T$12:T$286,$X452)),0)</f>
        <v>0.30000000000000004</v>
      </c>
      <c r="V452" s="222" t="b">
        <f>IFERROR(INDEX(Overheads!$T$19:$T$26,MATCH($I452,Overheads!$E$19:$E$26,0)),FALSE)</f>
        <v>0</v>
      </c>
      <c r="W452" s="165"/>
      <c r="X452" s="174">
        <f>IFERROR(
IF(MATCH($C452,Forecast_Capex_Input!$CI$12:$CI$286,1)+1&gt;MAX(Forecast_Capex_Input!$C$12:$C$286),NA,
MATCH($C452,Forecast_Capex_Input!$CI$12:$CI$286,1)+1),1)</f>
        <v>166</v>
      </c>
      <c r="Y452" s="174" cm="1">
        <f t="array" aca="1" ref="Y452" ca="1">IFERROR(
IF(X451&lt;&gt;X452,1,
IF(COUNTIF(OFFSET(Y451,0,0,-INDEX(Forecast_Capex_Input!$CG$12:$CG$286,$X452)),Y451)=INDEX(Forecast_Capex_Input!$CG$12:$CG$286,$X452),Y451+1,Y451)),NA)</f>
        <v>2</v>
      </c>
      <c r="Z452" s="174" cm="1">
        <f t="array" ref="Z452">IFERROR($C452-IF($X452=1,1,INDEX(Forecast_Capex_Input!$CI$12:$CI$286,$X452-1))+1,NA)</f>
        <v>2</v>
      </c>
      <c r="AA452" s="174" cm="1">
        <f t="array" aca="1" ref="AA452" ca="1">IFERROR(IF(Y452=1,
INDEX(Forecast_Capex_Input!$AI$10:$BB$10,SMALL(IF(INDEX(Forecast_Capex_Input!$AI$12:$BB$286,$X452,0)&gt;0,COLUMN(Forecast_Capex_Input!$AI$10:$BB$10)-COLUMN(Forecast_Capex_Input!$AI$12)+1),ROWS(OFFSET(AA451,0,0,-$Z452)))),
OFFSET(AA451,-INDEX(Forecast_Capex_Input!$CG$12:$CG$286,$X452)+1,0)),NA)</f>
        <v>20</v>
      </c>
      <c r="AB452" s="174">
        <f t="shared" ca="1" si="273"/>
        <v>2</v>
      </c>
      <c r="AC452" s="222" t="b">
        <f t="shared" si="305"/>
        <v>0</v>
      </c>
      <c r="AD452" s="220" t="b">
        <v>0</v>
      </c>
      <c r="AE452" s="222" t="b">
        <f t="shared" si="274"/>
        <v>1</v>
      </c>
      <c r="AF452" s="165"/>
      <c r="AG452" s="215">
        <v>1.2096626174158427</v>
      </c>
      <c r="AH452" s="215">
        <v>1.2797147212303721</v>
      </c>
      <c r="AI452" s="215">
        <v>1.6184202541068078</v>
      </c>
      <c r="AJ452" s="215">
        <v>0.81486725571196561</v>
      </c>
      <c r="AK452" s="215">
        <v>0.27443092216001203</v>
      </c>
      <c r="AL452" s="155">
        <v>5.1970957706250003</v>
      </c>
      <c r="AM452" s="165"/>
      <c r="AN452" s="215" cm="1">
        <f t="array" aca="1" ref="AN452" ca="1">IFERROR(INDEX(General!O$33:O$34,$AB452)
*AG452,0)</f>
        <v>1.2096626174158427</v>
      </c>
      <c r="AO452" s="215" cm="1">
        <f t="array" aca="1" ref="AO452" ca="1">IFERROR(INDEX(General!P$33:P$34,$AB452)
*AH452,0)</f>
        <v>1.2797147212303721</v>
      </c>
      <c r="AP452" s="215" cm="1">
        <f t="array" aca="1" ref="AP452" ca="1">IFERROR(INDEX(General!Q$33:Q$34,$AB452)
*AI452,0)</f>
        <v>1.6184202541068078</v>
      </c>
      <c r="AQ452" s="215" cm="1">
        <f t="array" aca="1" ref="AQ452" ca="1">IFERROR(INDEX(General!R$33:R$34,$AB452)
*AJ452,0)</f>
        <v>0.81486725571196561</v>
      </c>
      <c r="AR452" s="215" cm="1">
        <f t="array" aca="1" ref="AR452" ca="1">IFERROR(INDEX(General!S$33:S$34,$AB452)
*AK452,0)</f>
        <v>0.27443092216001203</v>
      </c>
      <c r="AS452" s="155">
        <f t="shared" ca="1" si="306"/>
        <v>5.1970957706250003</v>
      </c>
      <c r="AT452" s="165"/>
      <c r="AU452" s="215">
        <f ca="1">IF($AE452=FALSE,AN452*Overheads!$R$24*$V452,
IFERROR(Overheads!$O$49*$V452*AN452,0)
+IFERROR(Overheads!Q$59*$V452*(AN452/Overheads!Q$68),0))</f>
        <v>0</v>
      </c>
      <c r="AV452" s="215">
        <f ca="1">IF($AE452=FALSE,AO452*Overheads!$R$24*$V452,
IFERROR(Overheads!$O$49*$V452*AO452,0)
+IFERROR(Overheads!R$59*$V452*(AO452/Overheads!R$68),0))</f>
        <v>0</v>
      </c>
      <c r="AW452" s="215">
        <f ca="1">IF($AE452=FALSE,AP452*Overheads!$R$24*$V452,
IFERROR(Overheads!$O$49*$V452*AP452,0)
+IFERROR(Overheads!S$59*$V452*(AP452/Overheads!S$68),0))</f>
        <v>0</v>
      </c>
      <c r="AX452" s="215">
        <f ca="1">IF($AE452=FALSE,AQ452*Overheads!$R$24*$V452,
IFERROR(Overheads!$O$49*$V452*AQ452,0)
+IFERROR(Overheads!T$59*$V452*(AQ452/Overheads!T$68),0))</f>
        <v>0</v>
      </c>
      <c r="AY452" s="215">
        <f ca="1">IF($AE452=FALSE,AR452*Overheads!$R$24*$V452,
IFERROR(Overheads!$O$49*$V452*AR452,0)
+IFERROR(Overheads!U$59*$V452*(AR452/Overheads!U$68),0))</f>
        <v>0</v>
      </c>
      <c r="AZ452" s="155">
        <f t="shared" ca="1" si="307"/>
        <v>0</v>
      </c>
      <c r="BA452" s="165"/>
      <c r="BB452" s="215">
        <f ca="1">IF($AE452=FALSE,AN452*Overheads!$S$25,
IFERROR(Overheads!$O$50*AN452,0)
+IFERROR(Overheads!Q$60*(AN452/Overheads!Q$66),0))</f>
        <v>2.2740216529041481E-2</v>
      </c>
      <c r="BC452" s="215">
        <f ca="1">IF($AE452=FALSE,AO452*Overheads!$S$25,
IFERROR(Overheads!$O$50*AO452,0)
+IFERROR(Overheads!R$60*(AO452/Overheads!R$66),0))</f>
        <v>2.1592117001050147E-2</v>
      </c>
      <c r="BD452" s="215">
        <f ca="1">IF($AE452=FALSE,AP452*Overheads!$S$25,
IFERROR(Overheads!$O$50*AP452,0)
+IFERROR(Overheads!S$60*(AP452/Overheads!S$66),0))</f>
        <v>2.9703893858509578E-2</v>
      </c>
      <c r="BE452" s="215">
        <f ca="1">IF($AE452=FALSE,AQ452*Overheads!$S$25,
IFERROR(Overheads!$O$50*AQ452,0)
+IFERROR(Overheads!T$60*(AQ452/Overheads!T$66),0))</f>
        <v>1.6518012883582067E-2</v>
      </c>
      <c r="BF452" s="215">
        <f ca="1">IF($AE452=FALSE,AR452*Overheads!$S$25,
IFERROR(Overheads!$O$50*AR452,0)
+IFERROR(Overheads!U$60*(AR452/Overheads!U$66),0))</f>
        <v>4.913533774219654E-3</v>
      </c>
      <c r="BG452" s="155">
        <f t="shared" ca="1" si="308"/>
        <v>9.5467774046402928E-2</v>
      </c>
      <c r="BH452" s="165"/>
      <c r="BI452" s="215">
        <f t="shared" ca="1" si="309"/>
        <v>1.2324028339448843</v>
      </c>
      <c r="BJ452" s="215">
        <f t="shared" ca="1" si="275"/>
        <v>1.3013068382314223</v>
      </c>
      <c r="BK452" s="215">
        <f t="shared" ca="1" si="276"/>
        <v>1.6481241479653175</v>
      </c>
      <c r="BL452" s="215">
        <f t="shared" ca="1" si="277"/>
        <v>0.83138526859554762</v>
      </c>
      <c r="BM452" s="215">
        <f t="shared" ca="1" si="278"/>
        <v>0.27934445593423168</v>
      </c>
      <c r="BN452" s="155">
        <f t="shared" ca="1" si="310"/>
        <v>5.2925635446714034</v>
      </c>
      <c r="BO452" s="165"/>
      <c r="BP452" s="187" cm="1">
        <f t="array" ref="BP452">IFERROR(IF($X452=$X451,BP451,INDEX(Forecast_Capex_Input!AC$12:AC$286,$X452)),0)</f>
        <v>0.4</v>
      </c>
      <c r="BQ452" s="187" cm="1">
        <f t="array" ref="BQ452">IFERROR(IF($X452=$X451,BQ451,INDEX(Forecast_Capex_Input!AD$12:AD$286,$X452)),0)</f>
        <v>0.3</v>
      </c>
      <c r="BR452" s="187" cm="1">
        <f t="array" ref="BR452">IFERROR(IF($X452=$X451,BR451,INDEX(Forecast_Capex_Input!AE$12:AE$286,$X452)),0)</f>
        <v>0.2</v>
      </c>
      <c r="BS452" s="187" cm="1">
        <f t="array" ref="BS452">IFERROR(IF($X452=$X451,BS451,INDEX(Forecast_Capex_Input!AF$12:AF$286,$X452)),0)</f>
        <v>0.1</v>
      </c>
      <c r="BT452" s="187" cm="1">
        <f t="array" ref="BT452">IFERROR(IF($X452=$X451,BT451,INDEX(Forecast_Capex_Input!AG$12:AG$286,$X452)),0)</f>
        <v>0</v>
      </c>
      <c r="BU452" s="165"/>
      <c r="BV452" s="215">
        <f t="shared" si="279"/>
        <v>2.0788383082500004</v>
      </c>
      <c r="BW452" s="215">
        <f t="shared" si="280"/>
        <v>1.5591287311874999</v>
      </c>
      <c r="BX452" s="215">
        <f t="shared" si="281"/>
        <v>1.0394191541250002</v>
      </c>
      <c r="BY452" s="215">
        <f t="shared" si="282"/>
        <v>0.51970957706250009</v>
      </c>
      <c r="BZ452" s="215">
        <f t="shared" si="283"/>
        <v>0</v>
      </c>
      <c r="CA452" s="155">
        <f t="shared" si="311"/>
        <v>5.1970957706250003</v>
      </c>
      <c r="CB452" s="165"/>
      <c r="CC452" s="215">
        <f t="shared" ca="1" si="284"/>
        <v>2.0788383082500004</v>
      </c>
      <c r="CD452" s="215">
        <f t="shared" ca="1" si="285"/>
        <v>1.5591287311874999</v>
      </c>
      <c r="CE452" s="215">
        <f t="shared" ca="1" si="286"/>
        <v>1.0394191541250002</v>
      </c>
      <c r="CF452" s="215">
        <f t="shared" ca="1" si="287"/>
        <v>0.51970957706250009</v>
      </c>
      <c r="CG452" s="215">
        <f t="shared" ca="1" si="288"/>
        <v>0</v>
      </c>
      <c r="CH452" s="155">
        <f t="shared" ca="1" si="312"/>
        <v>5.1970957706250003</v>
      </c>
      <c r="CI452" s="165"/>
      <c r="CJ452" s="215">
        <f t="shared" ca="1" si="289"/>
        <v>0</v>
      </c>
      <c r="CK452" s="215">
        <f t="shared" ca="1" si="290"/>
        <v>0</v>
      </c>
      <c r="CL452" s="215">
        <f t="shared" ca="1" si="291"/>
        <v>0</v>
      </c>
      <c r="CM452" s="215">
        <f t="shared" ca="1" si="292"/>
        <v>0</v>
      </c>
      <c r="CN452" s="215">
        <f t="shared" ca="1" si="293"/>
        <v>0</v>
      </c>
      <c r="CO452" s="155">
        <f t="shared" ca="1" si="313"/>
        <v>0</v>
      </c>
      <c r="CP452" s="165"/>
      <c r="CQ452" s="223">
        <f t="shared" ca="1" si="294"/>
        <v>3.8187109618561171E-2</v>
      </c>
      <c r="CR452" s="223">
        <f t="shared" ca="1" si="295"/>
        <v>2.8640332213920879E-2</v>
      </c>
      <c r="CS452" s="223">
        <f t="shared" ca="1" si="296"/>
        <v>1.9093554809280586E-2</v>
      </c>
      <c r="CT452" s="223">
        <f t="shared" ca="1" si="297"/>
        <v>9.5467774046402928E-3</v>
      </c>
      <c r="CU452" s="223">
        <f t="shared" ca="1" si="298"/>
        <v>0</v>
      </c>
      <c r="CV452" s="155">
        <f t="shared" ca="1" si="314"/>
        <v>9.5467774046402915E-2</v>
      </c>
      <c r="CW452" s="165"/>
      <c r="CX452" s="215">
        <f t="shared" ca="1" si="315"/>
        <v>2.1170254178685615</v>
      </c>
      <c r="CY452" s="215">
        <f t="shared" ca="1" si="299"/>
        <v>1.5877690634014208</v>
      </c>
      <c r="CZ452" s="215">
        <f t="shared" ca="1" si="300"/>
        <v>1.0585127089342807</v>
      </c>
      <c r="DA452" s="215">
        <f t="shared" ca="1" si="301"/>
        <v>0.52925635446714037</v>
      </c>
      <c r="DB452" s="215">
        <f t="shared" ca="1" si="302"/>
        <v>0</v>
      </c>
      <c r="DC452" s="155">
        <f t="shared" ca="1" si="316"/>
        <v>5.2925635446714034</v>
      </c>
      <c r="DD452" s="165"/>
      <c r="DE452" s="188" t="b" cm="1">
        <f t="array" aca="1" ref="DE452" ca="1">OR($G452=Forecast_Capex_Input!$BF$8:$BF$10)</f>
        <v>0</v>
      </c>
      <c r="DF452" s="188" cm="1">
        <f t="array" aca="1" ref="DF452" ca="1">IFERROR(INDEX(Forecast_Capex_Input!BG$12:BG$286,$X452)
*(INDEX(Forecast_Capex_Input!$H$12:$H$286,$X452)=Repex),0)
*$DE452</f>
        <v>0</v>
      </c>
      <c r="DG452" s="188" cm="1">
        <f t="array" aca="1" ref="DG452" ca="1">IFERROR(INDEX(Forecast_Capex_Input!BH$12:BH$286,$X452)
*(INDEX(Forecast_Capex_Input!$H$12:$H$286,$X452)=Repex),0)
*$DE452</f>
        <v>0</v>
      </c>
      <c r="DH452" s="188" cm="1">
        <f t="array" aca="1" ref="DH452" ca="1">IFERROR(INDEX(Forecast_Capex_Input!BI$12:BI$286,$X452)
*(INDEX(Forecast_Capex_Input!$H$12:$H$286,$X452)=Repex),0)
*$DE452</f>
        <v>0</v>
      </c>
      <c r="DI452" s="188" cm="1">
        <f t="array" aca="1" ref="DI452" ca="1">IFERROR(INDEX(Forecast_Capex_Input!BJ$12:BJ$286,$X452)
*(INDEX(Forecast_Capex_Input!$H$12:$H$286,$X452)=Repex),0)
*$DE452</f>
        <v>0</v>
      </c>
      <c r="DJ452" s="188" cm="1">
        <f t="array" aca="1" ref="DJ452" ca="1">IFERROR(INDEX(Forecast_Capex_Input!BK$12:BK$286,$X452)
*(INDEX(Forecast_Capex_Input!$H$12:$H$286,$X452)=Repex),0)
*$DE452</f>
        <v>0</v>
      </c>
      <c r="DK452" s="188" cm="1">
        <f t="array" aca="1" ref="DK452" ca="1">IFERROR(INDEX(Forecast_Capex_Input!BL$12:BL$286,$X452)
*(INDEX(Forecast_Capex_Input!$H$12:$H$286,$X452)=Repex),0)
*$DE452</f>
        <v>0</v>
      </c>
      <c r="DL452" s="165"/>
      <c r="DM452" s="188" t="b" cm="1">
        <f t="array" aca="1" ref="DM452" ca="1">OR($G452=Forecast_Capex_Input!$BN$8:$BN$9)</f>
        <v>0</v>
      </c>
      <c r="DN452" s="188" cm="1">
        <f t="array" aca="1" ref="DN452" ca="1">IFERROR(INDEX(Forecast_Capex_Input!BO$12:BO$286,$X452)
*(INDEX(Forecast_Capex_Input!$H$12:$H$286,$X452)=Repex),0)
*$DM452</f>
        <v>0</v>
      </c>
      <c r="DO452" s="188" cm="1">
        <f t="array" aca="1" ref="DO452" ca="1">IFERROR(INDEX(Forecast_Capex_Input!BP$12:BP$286,$X452)
*(INDEX(Forecast_Capex_Input!$H$12:$H$286,$X452)=Repex),0)
*$DM452</f>
        <v>0</v>
      </c>
      <c r="DP452" s="188" cm="1">
        <f t="array" aca="1" ref="DP452" ca="1">IFERROR(INDEX(Forecast_Capex_Input!BQ$12:BQ$286,$X452)
*(INDEX(Forecast_Capex_Input!$H$12:$H$286,$X452)=Repex),0)
*$DM452</f>
        <v>0</v>
      </c>
      <c r="DQ452" s="188" cm="1">
        <f t="array" aca="1" ref="DQ452" ca="1">IFERROR(INDEX(Forecast_Capex_Input!BR$12:BR$286,$X452)
*(INDEX(Forecast_Capex_Input!$H$12:$H$286,$X452)=Repex),0)
*$DM452</f>
        <v>0</v>
      </c>
      <c r="DR452" s="188" cm="1">
        <f t="array" aca="1" ref="DR452" ca="1">IFERROR(INDEX(Forecast_Capex_Input!BS$12:BS$286,$X452)
*(INDEX(Forecast_Capex_Input!$H$12:$H$286,$X452)=Repex),0)
*$DM452</f>
        <v>0</v>
      </c>
      <c r="DS452" s="165"/>
      <c r="DT452" s="188" t="b" cm="1">
        <f t="array" aca="1" ref="DT452" ca="1">OR($G452=Forecast_Capex_Input!$BU$8:$BU$10)</f>
        <v>0</v>
      </c>
      <c r="DU452" s="188" cm="1">
        <f t="array" aca="1" ref="DU452" ca="1">IFERROR(INDEX(Forecast_Capex_Input!BV$12:BV$286,$X452)
*(INDEX(Forecast_Capex_Input!$H$12:$H$286,$X452)=Repex),0)
*$DT452</f>
        <v>0</v>
      </c>
      <c r="DV452" s="188" cm="1">
        <f t="array" aca="1" ref="DV452" ca="1">IFERROR(INDEX(Forecast_Capex_Input!BW$12:BW$286,$X452)
*(INDEX(Forecast_Capex_Input!$H$12:$H$286,$X452)=Repex),0)
*$DT452</f>
        <v>0</v>
      </c>
      <c r="DW452" s="188" cm="1">
        <f t="array" aca="1" ref="DW452" ca="1">IFERROR(INDEX(Forecast_Capex_Input!BX$12:BX$286,$X452)
*(INDEX(Forecast_Capex_Input!$H$12:$H$286,$X452)=Repex),0)
*$DT452</f>
        <v>0</v>
      </c>
      <c r="DX452" s="188" cm="1">
        <f t="array" aca="1" ref="DX452" ca="1">IFERROR(INDEX(Forecast_Capex_Input!BY$12:BY$286,$X452)
*(INDEX(Forecast_Capex_Input!$H$12:$H$286,$X452)=Repex),0)
*$DT452</f>
        <v>0</v>
      </c>
      <c r="DY452" s="188" cm="1">
        <f t="array" aca="1" ref="DY452" ca="1">IFERROR(INDEX(Forecast_Capex_Input!BZ$12:BZ$286,$X452)
*(INDEX(Forecast_Capex_Input!$H$12:$H$286,$X452)=Repex),0)
*$DT452</f>
        <v>0</v>
      </c>
      <c r="DZ452" s="188" cm="1">
        <f t="array" aca="1" ref="DZ452" ca="1">IFERROR(INDEX(Forecast_Capex_Input!CA$12:CA$286,$X452)
*(INDEX(Forecast_Capex_Input!$H$12:$H$286,$X452)=Repex),0)
*$DT452</f>
        <v>0</v>
      </c>
      <c r="EA452" s="188" cm="1">
        <f t="array" aca="1" ref="EA452" ca="1">IFERROR(INDEX(Forecast_Capex_Input!CB$12:CB$286,$X452)
*(INDEX(Forecast_Capex_Input!$H$12:$H$286,$X452)=Repex),0)
*$DT452</f>
        <v>0</v>
      </c>
      <c r="EB452" s="188" cm="1">
        <f t="array" aca="1" ref="EB452" ca="1">IFERROR(INDEX(Forecast_Capex_Input!CC$12:CC$286,$X452)
*(INDEX(Forecast_Capex_Input!$H$12:$H$286,$X452)=Repex),0)
*$DT452</f>
        <v>0</v>
      </c>
      <c r="EC452" s="165"/>
      <c r="ED452" s="226" t="str">
        <f t="shared" si="303"/>
        <v>N/A</v>
      </c>
      <c r="EE452" s="174" t="s">
        <v>15</v>
      </c>
    </row>
    <row r="453" spans="3:135" x14ac:dyDescent="0.2">
      <c r="C453" s="174">
        <f t="shared" si="304"/>
        <v>443</v>
      </c>
      <c r="D453" s="167" t="str" cm="1">
        <f t="array" ref="D453">IFERROR(INDEX(Forecast_Capex_Input!$D$12:$D$286,$X453),NA)</f>
        <v>Customer Safety and Support</v>
      </c>
      <c r="E453" s="172" t="b" cm="1">
        <f t="array" ref="E453">IF($X453=NA,NA,INDEX(Forecast_Capex_Input!$E$12:$E$286,$X453))</f>
        <v>1</v>
      </c>
      <c r="F453" s="167" t="str" cm="1">
        <f t="array" aca="1" ref="F453" ca="1">IFERROR(INDEX(General!$E$25:$E$26,$Y453),NA)</f>
        <v>Labour</v>
      </c>
      <c r="G453" s="167" t="str" cm="1">
        <f t="array" aca="1" ref="G453" ca="1">IFERROR(INDEX(Forecast_Capex_Input!$AI$11:$BB$11,$AA453),NA)</f>
        <v>Business IT</v>
      </c>
      <c r="H453" s="189" cm="1">
        <f t="array" aca="1" ref="H453" ca="1">IFERROR(INDEX(Forecast_Capex_Input!$AI$12:$BB$286,$X453,$AA453),NA)</f>
        <v>1</v>
      </c>
      <c r="I453" s="199" t="str" cm="1">
        <f t="array" ref="I453">IFERROR(INDEX(Forecast_Capex_Input!$F$12:$F$286,$X453),NA)</f>
        <v>Non-network - ICT</v>
      </c>
      <c r="J453" s="199" t="str" cm="1">
        <f t="array" ref="J453">IFERROR(INDEX(Forecast_Capex_Input!G$12:G$286,$X453),NA)</f>
        <v>Information Technology</v>
      </c>
      <c r="K453" s="199" t="str" cm="1">
        <f t="array" ref="K453">IFERROR(INDEX(Forecast_Capex_Input!H$12:H$286,$X453),NA)</f>
        <v>ICT</v>
      </c>
      <c r="L453" s="199" t="str" cm="1">
        <f t="array" ref="L453">IFERROR(INDEX(Forecast_Capex_Input!I$12:I$286,$X453),NA)</f>
        <v>N/A</v>
      </c>
      <c r="M453" s="199" t="str" cm="1">
        <f t="array" ref="M453">IFERROR(INDEX(Forecast_Capex_Input!J$12:J$286,$X453),NA)</f>
        <v>N/A</v>
      </c>
      <c r="N453" s="199" t="str" cm="1">
        <f t="array" ref="N453">IFERROR(INDEX(Forecast_Capex_Input!K$12:K$286,$X453),NA)</f>
        <v>N/A</v>
      </c>
      <c r="O453" s="199" t="str" cm="1">
        <f t="array" ref="O453">IFERROR(INDEX(Forecast_Capex_Input!L$12:L$286,$X453),NA)</f>
        <v>N/A</v>
      </c>
      <c r="P453" s="199" t="str" cm="1">
        <f t="array" ref="P453">IFERROR(INDEX(Forecast_Capex_Input!M$12:M$286,$X453),NA)</f>
        <v>N/A</v>
      </c>
      <c r="Q453" s="172" t="str" cm="1">
        <f t="array" ref="Q453">IFERROR(INDEX(Forecast_Capex_Input!N$12:N$286,$X453),NA)</f>
        <v>No</v>
      </c>
      <c r="R453" s="265" cm="1">
        <f t="array" ref="R453">IFERROR(INDEX(Forecast_Capex_Input!O$12:O$286,$X453),0)</f>
        <v>0</v>
      </c>
      <c r="S453" s="172" t="str" cm="1">
        <f t="array" ref="S453">IFERROR(INDEX(Forecast_Capex_Input!P$12:P$286,$X453),0)</f>
        <v>Safety security &amp; reliability</v>
      </c>
      <c r="T453" s="199" t="str" cm="1">
        <f t="array" aca="1" ref="T453" ca="1">IFERROR(INDEX(General!$K$84:$K$103,$AA453),NA)</f>
        <v>Business IT (2018 onwards)</v>
      </c>
      <c r="U453" s="188" cm="1">
        <f t="array" aca="1" ref="U453" ca="1">IFERROR(
IF($F453=General!$E$25,INDEX(Forecast_Capex_Input!S$12:S$286,$X453),
INDEX(Forecast_Capex_Input!T$12:T$286,$X453)),0)</f>
        <v>0.6</v>
      </c>
      <c r="V453" s="222" t="b">
        <f>IFERROR(INDEX(Overheads!$T$19:$T$26,MATCH($I453,Overheads!$E$19:$E$26,0)),FALSE)</f>
        <v>0</v>
      </c>
      <c r="W453" s="165"/>
      <c r="X453" s="174">
        <f>IFERROR(
IF(MATCH($C453,Forecast_Capex_Input!$CI$12:$CI$286,1)+1&gt;MAX(Forecast_Capex_Input!$C$12:$C$286),NA,
MATCH($C453,Forecast_Capex_Input!$CI$12:$CI$286,1)+1),1)</f>
        <v>167</v>
      </c>
      <c r="Y453" s="174" cm="1">
        <f t="array" aca="1" ref="Y453" ca="1">IFERROR(
IF(X452&lt;&gt;X453,1,
IF(COUNTIF(OFFSET(Y452,0,0,-INDEX(Forecast_Capex_Input!$CG$12:$CG$286,$X453)),Y452)=INDEX(Forecast_Capex_Input!$CG$12:$CG$286,$X453),Y452+1,Y452)),NA)</f>
        <v>1</v>
      </c>
      <c r="Z453" s="174" cm="1">
        <f t="array" ref="Z453">IFERROR($C453-IF($X453=1,1,INDEX(Forecast_Capex_Input!$CI$12:$CI$286,$X453-1))+1,NA)</f>
        <v>1</v>
      </c>
      <c r="AA453" s="174" cm="1">
        <f t="array" aca="1" ref="AA453" ca="1">IFERROR(IF(Y453=1,
INDEX(Forecast_Capex_Input!$AI$10:$BB$10,SMALL(IF(INDEX(Forecast_Capex_Input!$AI$12:$BB$286,$X453,0)&gt;0,COLUMN(Forecast_Capex_Input!$AI$10:$BB$10)-COLUMN(Forecast_Capex_Input!$AI$12)+1),ROWS(OFFSET(AA452,0,0,-$Z453)))),
OFFSET(AA452,-INDEX(Forecast_Capex_Input!$CG$12:$CG$286,$X453)+1,0)),NA)</f>
        <v>6</v>
      </c>
      <c r="AB453" s="174">
        <f t="shared" ca="1" si="273"/>
        <v>1</v>
      </c>
      <c r="AC453" s="222" t="b">
        <f t="shared" si="305"/>
        <v>0</v>
      </c>
      <c r="AD453" s="220" t="b">
        <v>0</v>
      </c>
      <c r="AE453" s="222" t="b">
        <f t="shared" si="274"/>
        <v>1</v>
      </c>
      <c r="AF453" s="165"/>
      <c r="AG453" s="215">
        <v>0.41655762117618583</v>
      </c>
      <c r="AH453" s="215">
        <v>0.16968764132381411</v>
      </c>
      <c r="AI453" s="215">
        <v>0</v>
      </c>
      <c r="AJ453" s="215">
        <v>0</v>
      </c>
      <c r="AK453" s="215">
        <v>0</v>
      </c>
      <c r="AL453" s="155">
        <v>0.58624526249999998</v>
      </c>
      <c r="AM453" s="165"/>
      <c r="AN453" s="215" cm="1">
        <f t="array" aca="1" ref="AN453" ca="1">IFERROR(INDEX(General!O$33:O$34,$AB453)
*AG453,0)</f>
        <v>0.41588224190682238</v>
      </c>
      <c r="AO453" s="215" cm="1">
        <f t="array" aca="1" ref="AO453" ca="1">IFERROR(INDEX(General!P$33:P$34,$AB453)
*AH453,0)</f>
        <v>0.17070823152970618</v>
      </c>
      <c r="AP453" s="215" cm="1">
        <f t="array" aca="1" ref="AP453" ca="1">IFERROR(INDEX(General!Q$33:Q$34,$AB453)
*AI453,0)</f>
        <v>0</v>
      </c>
      <c r="AQ453" s="215" cm="1">
        <f t="array" aca="1" ref="AQ453" ca="1">IFERROR(INDEX(General!R$33:R$34,$AB453)
*AJ453,0)</f>
        <v>0</v>
      </c>
      <c r="AR453" s="215" cm="1">
        <f t="array" aca="1" ref="AR453" ca="1">IFERROR(INDEX(General!S$33:S$34,$AB453)
*AK453,0)</f>
        <v>0</v>
      </c>
      <c r="AS453" s="155">
        <f t="shared" ca="1" si="306"/>
        <v>0.58659047343652859</v>
      </c>
      <c r="AT453" s="165"/>
      <c r="AU453" s="215">
        <f ca="1">IF($AE453=FALSE,AN453*Overheads!$R$24*$V453,
IFERROR(Overheads!$O$49*$V453*AN453,0)
+IFERROR(Overheads!Q$59*$V453*(AN453/Overheads!Q$68),0))</f>
        <v>0</v>
      </c>
      <c r="AV453" s="215">
        <f ca="1">IF($AE453=FALSE,AO453*Overheads!$R$24*$V453,
IFERROR(Overheads!$O$49*$V453*AO453,0)
+IFERROR(Overheads!R$59*$V453*(AO453/Overheads!R$68),0))</f>
        <v>0</v>
      </c>
      <c r="AW453" s="215">
        <f ca="1">IF($AE453=FALSE,AP453*Overheads!$R$24*$V453,
IFERROR(Overheads!$O$49*$V453*AP453,0)
+IFERROR(Overheads!S$59*$V453*(AP453/Overheads!S$68),0))</f>
        <v>0</v>
      </c>
      <c r="AX453" s="215">
        <f ca="1">IF($AE453=FALSE,AQ453*Overheads!$R$24*$V453,
IFERROR(Overheads!$O$49*$V453*AQ453,0)
+IFERROR(Overheads!T$59*$V453*(AQ453/Overheads!T$68),0))</f>
        <v>0</v>
      </c>
      <c r="AY453" s="215">
        <f ca="1">IF($AE453=FALSE,AR453*Overheads!$R$24*$V453,
IFERROR(Overheads!$O$49*$V453*AR453,0)
+IFERROR(Overheads!U$59*$V453*(AR453/Overheads!U$68),0))</f>
        <v>0</v>
      </c>
      <c r="AZ453" s="155">
        <f t="shared" ca="1" si="307"/>
        <v>0</v>
      </c>
      <c r="BA453" s="165"/>
      <c r="BB453" s="215">
        <f ca="1">IF($AE453=FALSE,AN453*Overheads!$S$25,
IFERROR(Overheads!$O$50*AN453,0)
+IFERROR(Overheads!Q$60*(AN453/Overheads!Q$66),0))</f>
        <v>7.8180908423437327E-3</v>
      </c>
      <c r="BC453" s="215">
        <f ca="1">IF($AE453=FALSE,AO453*Overheads!$S$25,
IFERROR(Overheads!$O$50*AO453,0)
+IFERROR(Overheads!R$60*(AO453/Overheads!R$66),0))</f>
        <v>2.8802920268729453E-3</v>
      </c>
      <c r="BD453" s="215">
        <f ca="1">IF($AE453=FALSE,AP453*Overheads!$S$25,
IFERROR(Overheads!$O$50*AP453,0)
+IFERROR(Overheads!S$60*(AP453/Overheads!S$66),0))</f>
        <v>0</v>
      </c>
      <c r="BE453" s="215">
        <f ca="1">IF($AE453=FALSE,AQ453*Overheads!$S$25,
IFERROR(Overheads!$O$50*AQ453,0)
+IFERROR(Overheads!T$60*(AQ453/Overheads!T$66),0))</f>
        <v>0</v>
      </c>
      <c r="BF453" s="215">
        <f ca="1">IF($AE453=FALSE,AR453*Overheads!$S$25,
IFERROR(Overheads!$O$50*AR453,0)
+IFERROR(Overheads!U$60*(AR453/Overheads!U$66),0))</f>
        <v>0</v>
      </c>
      <c r="BG453" s="155">
        <f t="shared" ca="1" si="308"/>
        <v>1.0698382869216677E-2</v>
      </c>
      <c r="BH453" s="165"/>
      <c r="BI453" s="215">
        <f t="shared" ca="1" si="309"/>
        <v>0.42370033274916613</v>
      </c>
      <c r="BJ453" s="215">
        <f t="shared" ca="1" si="275"/>
        <v>0.17358852355657914</v>
      </c>
      <c r="BK453" s="215">
        <f t="shared" ca="1" si="276"/>
        <v>0</v>
      </c>
      <c r="BL453" s="215">
        <f t="shared" ca="1" si="277"/>
        <v>0</v>
      </c>
      <c r="BM453" s="215">
        <f t="shared" ca="1" si="278"/>
        <v>0</v>
      </c>
      <c r="BN453" s="155">
        <f t="shared" ca="1" si="310"/>
        <v>0.59728885630574524</v>
      </c>
      <c r="BO453" s="165"/>
      <c r="BP453" s="187" cm="1">
        <f t="array" ref="BP453">IFERROR(IF($X453=$X452,BP452,INDEX(Forecast_Capex_Input!AC$12:AC$286,$X453)),0)</f>
        <v>0.65</v>
      </c>
      <c r="BQ453" s="187" cm="1">
        <f t="array" ref="BQ453">IFERROR(IF($X453=$X452,BQ452,INDEX(Forecast_Capex_Input!AD$12:AD$286,$X453)),0)</f>
        <v>0.2</v>
      </c>
      <c r="BR453" s="187" cm="1">
        <f t="array" ref="BR453">IFERROR(IF($X453=$X452,BR452,INDEX(Forecast_Capex_Input!AE$12:AE$286,$X453)),0)</f>
        <v>0.15</v>
      </c>
      <c r="BS453" s="187" cm="1">
        <f t="array" ref="BS453">IFERROR(IF($X453=$X452,BS452,INDEX(Forecast_Capex_Input!AF$12:AF$286,$X453)),0)</f>
        <v>0</v>
      </c>
      <c r="BT453" s="187" cm="1">
        <f t="array" ref="BT453">IFERROR(IF($X453=$X452,BT452,INDEX(Forecast_Capex_Input!AG$12:AG$286,$X453)),0)</f>
        <v>0</v>
      </c>
      <c r="BU453" s="165"/>
      <c r="BV453" s="215">
        <f t="shared" si="279"/>
        <v>0.38105942062499998</v>
      </c>
      <c r="BW453" s="215">
        <f t="shared" si="280"/>
        <v>0.11724905250000001</v>
      </c>
      <c r="BX453" s="215">
        <f t="shared" si="281"/>
        <v>8.7936789374999991E-2</v>
      </c>
      <c r="BY453" s="215">
        <f t="shared" si="282"/>
        <v>0</v>
      </c>
      <c r="BZ453" s="215">
        <f t="shared" si="283"/>
        <v>0</v>
      </c>
      <c r="CA453" s="155">
        <f t="shared" si="311"/>
        <v>0.58624526249999998</v>
      </c>
      <c r="CB453" s="165"/>
      <c r="CC453" s="215">
        <f t="shared" ca="1" si="284"/>
        <v>0.3812838077337436</v>
      </c>
      <c r="CD453" s="215">
        <f t="shared" ca="1" si="285"/>
        <v>0.11731809468730572</v>
      </c>
      <c r="CE453" s="215">
        <f t="shared" ca="1" si="286"/>
        <v>8.7988571015479286E-2</v>
      </c>
      <c r="CF453" s="215">
        <f t="shared" ca="1" si="287"/>
        <v>0</v>
      </c>
      <c r="CG453" s="215">
        <f t="shared" ca="1" si="288"/>
        <v>0</v>
      </c>
      <c r="CH453" s="155">
        <f t="shared" ca="1" si="312"/>
        <v>0.58659047343652859</v>
      </c>
      <c r="CI453" s="165"/>
      <c r="CJ453" s="215">
        <f t="shared" ca="1" si="289"/>
        <v>0</v>
      </c>
      <c r="CK453" s="215">
        <f t="shared" ca="1" si="290"/>
        <v>0</v>
      </c>
      <c r="CL453" s="215">
        <f t="shared" ca="1" si="291"/>
        <v>0</v>
      </c>
      <c r="CM453" s="215">
        <f t="shared" ca="1" si="292"/>
        <v>0</v>
      </c>
      <c r="CN453" s="215">
        <f t="shared" ca="1" si="293"/>
        <v>0</v>
      </c>
      <c r="CO453" s="155">
        <f t="shared" ca="1" si="313"/>
        <v>0</v>
      </c>
      <c r="CP453" s="165"/>
      <c r="CQ453" s="223">
        <f t="shared" ca="1" si="294"/>
        <v>6.95394886499084E-3</v>
      </c>
      <c r="CR453" s="223">
        <f t="shared" ca="1" si="295"/>
        <v>2.1396765738433353E-3</v>
      </c>
      <c r="CS453" s="223">
        <f t="shared" ca="1" si="296"/>
        <v>1.6047574303825016E-3</v>
      </c>
      <c r="CT453" s="223">
        <f t="shared" ca="1" si="297"/>
        <v>0</v>
      </c>
      <c r="CU453" s="223">
        <f t="shared" ca="1" si="298"/>
        <v>0</v>
      </c>
      <c r="CV453" s="155">
        <f t="shared" ca="1" si="314"/>
        <v>1.0698382869216677E-2</v>
      </c>
      <c r="CW453" s="165"/>
      <c r="CX453" s="215">
        <f t="shared" ca="1" si="315"/>
        <v>0.38823775659873444</v>
      </c>
      <c r="CY453" s="215">
        <f t="shared" ca="1" si="299"/>
        <v>0.11945777126114906</v>
      </c>
      <c r="CZ453" s="215">
        <f t="shared" ca="1" si="300"/>
        <v>8.9593328445861792E-2</v>
      </c>
      <c r="DA453" s="215">
        <f t="shared" ca="1" si="301"/>
        <v>0</v>
      </c>
      <c r="DB453" s="215">
        <f t="shared" ca="1" si="302"/>
        <v>0</v>
      </c>
      <c r="DC453" s="155">
        <f t="shared" ca="1" si="316"/>
        <v>0.59728885630574524</v>
      </c>
      <c r="DD453" s="165"/>
      <c r="DE453" s="188" t="b" cm="1">
        <f t="array" aca="1" ref="DE453" ca="1">OR($G453=Forecast_Capex_Input!$BF$8:$BF$10)</f>
        <v>0</v>
      </c>
      <c r="DF453" s="188" cm="1">
        <f t="array" aca="1" ref="DF453" ca="1">IFERROR(INDEX(Forecast_Capex_Input!BG$12:BG$286,$X453)
*(INDEX(Forecast_Capex_Input!$H$12:$H$286,$X453)=Repex),0)
*$DE453</f>
        <v>0</v>
      </c>
      <c r="DG453" s="188" cm="1">
        <f t="array" aca="1" ref="DG453" ca="1">IFERROR(INDEX(Forecast_Capex_Input!BH$12:BH$286,$X453)
*(INDEX(Forecast_Capex_Input!$H$12:$H$286,$X453)=Repex),0)
*$DE453</f>
        <v>0</v>
      </c>
      <c r="DH453" s="188" cm="1">
        <f t="array" aca="1" ref="DH453" ca="1">IFERROR(INDEX(Forecast_Capex_Input!BI$12:BI$286,$X453)
*(INDEX(Forecast_Capex_Input!$H$12:$H$286,$X453)=Repex),0)
*$DE453</f>
        <v>0</v>
      </c>
      <c r="DI453" s="188" cm="1">
        <f t="array" aca="1" ref="DI453" ca="1">IFERROR(INDEX(Forecast_Capex_Input!BJ$12:BJ$286,$X453)
*(INDEX(Forecast_Capex_Input!$H$12:$H$286,$X453)=Repex),0)
*$DE453</f>
        <v>0</v>
      </c>
      <c r="DJ453" s="188" cm="1">
        <f t="array" aca="1" ref="DJ453" ca="1">IFERROR(INDEX(Forecast_Capex_Input!BK$12:BK$286,$X453)
*(INDEX(Forecast_Capex_Input!$H$12:$H$286,$X453)=Repex),0)
*$DE453</f>
        <v>0</v>
      </c>
      <c r="DK453" s="188" cm="1">
        <f t="array" aca="1" ref="DK453" ca="1">IFERROR(INDEX(Forecast_Capex_Input!BL$12:BL$286,$X453)
*(INDEX(Forecast_Capex_Input!$H$12:$H$286,$X453)=Repex),0)
*$DE453</f>
        <v>0</v>
      </c>
      <c r="DL453" s="165"/>
      <c r="DM453" s="188" t="b" cm="1">
        <f t="array" aca="1" ref="DM453" ca="1">OR($G453=Forecast_Capex_Input!$BN$8:$BN$9)</f>
        <v>0</v>
      </c>
      <c r="DN453" s="188" cm="1">
        <f t="array" aca="1" ref="DN453" ca="1">IFERROR(INDEX(Forecast_Capex_Input!BO$12:BO$286,$X453)
*(INDEX(Forecast_Capex_Input!$H$12:$H$286,$X453)=Repex),0)
*$DM453</f>
        <v>0</v>
      </c>
      <c r="DO453" s="188" cm="1">
        <f t="array" aca="1" ref="DO453" ca="1">IFERROR(INDEX(Forecast_Capex_Input!BP$12:BP$286,$X453)
*(INDEX(Forecast_Capex_Input!$H$12:$H$286,$X453)=Repex),0)
*$DM453</f>
        <v>0</v>
      </c>
      <c r="DP453" s="188" cm="1">
        <f t="array" aca="1" ref="DP453" ca="1">IFERROR(INDEX(Forecast_Capex_Input!BQ$12:BQ$286,$X453)
*(INDEX(Forecast_Capex_Input!$H$12:$H$286,$X453)=Repex),0)
*$DM453</f>
        <v>0</v>
      </c>
      <c r="DQ453" s="188" cm="1">
        <f t="array" aca="1" ref="DQ453" ca="1">IFERROR(INDEX(Forecast_Capex_Input!BR$12:BR$286,$X453)
*(INDEX(Forecast_Capex_Input!$H$12:$H$286,$X453)=Repex),0)
*$DM453</f>
        <v>0</v>
      </c>
      <c r="DR453" s="188" cm="1">
        <f t="array" aca="1" ref="DR453" ca="1">IFERROR(INDEX(Forecast_Capex_Input!BS$12:BS$286,$X453)
*(INDEX(Forecast_Capex_Input!$H$12:$H$286,$X453)=Repex),0)
*$DM453</f>
        <v>0</v>
      </c>
      <c r="DS453" s="165"/>
      <c r="DT453" s="188" t="b" cm="1">
        <f t="array" aca="1" ref="DT453" ca="1">OR($G453=Forecast_Capex_Input!$BU$8:$BU$10)</f>
        <v>1</v>
      </c>
      <c r="DU453" s="188" cm="1">
        <f t="array" aca="1" ref="DU453" ca="1">IFERROR(INDEX(Forecast_Capex_Input!BV$12:BV$286,$X453)
*(INDEX(Forecast_Capex_Input!$H$12:$H$286,$X453)=Repex),0)
*$DT453</f>
        <v>0</v>
      </c>
      <c r="DV453" s="188" cm="1">
        <f t="array" aca="1" ref="DV453" ca="1">IFERROR(INDEX(Forecast_Capex_Input!BW$12:BW$286,$X453)
*(INDEX(Forecast_Capex_Input!$H$12:$H$286,$X453)=Repex),0)
*$DT453</f>
        <v>0</v>
      </c>
      <c r="DW453" s="188" cm="1">
        <f t="array" aca="1" ref="DW453" ca="1">IFERROR(INDEX(Forecast_Capex_Input!BX$12:BX$286,$X453)
*(INDEX(Forecast_Capex_Input!$H$12:$H$286,$X453)=Repex),0)
*$DT453</f>
        <v>0</v>
      </c>
      <c r="DX453" s="188" cm="1">
        <f t="array" aca="1" ref="DX453" ca="1">IFERROR(INDEX(Forecast_Capex_Input!BY$12:BY$286,$X453)
*(INDEX(Forecast_Capex_Input!$H$12:$H$286,$X453)=Repex),0)
*$DT453</f>
        <v>0</v>
      </c>
      <c r="DY453" s="188" cm="1">
        <f t="array" aca="1" ref="DY453" ca="1">IFERROR(INDEX(Forecast_Capex_Input!BZ$12:BZ$286,$X453)
*(INDEX(Forecast_Capex_Input!$H$12:$H$286,$X453)=Repex),0)
*$DT453</f>
        <v>0</v>
      </c>
      <c r="DZ453" s="188" cm="1">
        <f t="array" aca="1" ref="DZ453" ca="1">IFERROR(INDEX(Forecast_Capex_Input!CA$12:CA$286,$X453)
*(INDEX(Forecast_Capex_Input!$H$12:$H$286,$X453)=Repex),0)
*$DT453</f>
        <v>0</v>
      </c>
      <c r="EA453" s="188" cm="1">
        <f t="array" aca="1" ref="EA453" ca="1">IFERROR(INDEX(Forecast_Capex_Input!CB$12:CB$286,$X453)
*(INDEX(Forecast_Capex_Input!$H$12:$H$286,$X453)=Repex),0)
*$DT453</f>
        <v>0</v>
      </c>
      <c r="EB453" s="188" cm="1">
        <f t="array" aca="1" ref="EB453" ca="1">IFERROR(INDEX(Forecast_Capex_Input!CC$12:CC$286,$X453)
*(INDEX(Forecast_Capex_Input!$H$12:$H$286,$X453)=Repex),0)
*$DT453</f>
        <v>0</v>
      </c>
      <c r="EC453" s="165"/>
      <c r="ED453" s="226" t="str">
        <f t="shared" si="303"/>
        <v>N/A</v>
      </c>
      <c r="EE453" s="174" t="s">
        <v>15</v>
      </c>
    </row>
    <row r="454" spans="3:135" x14ac:dyDescent="0.2">
      <c r="C454" s="174">
        <f t="shared" si="304"/>
        <v>444</v>
      </c>
      <c r="D454" s="167" t="str" cm="1">
        <f t="array" ref="D454">IFERROR(INDEX(Forecast_Capex_Input!$D$12:$D$286,$X454),NA)</f>
        <v>Customer Safety and Support</v>
      </c>
      <c r="E454" s="172" t="b" cm="1">
        <f t="array" ref="E454">IF($X454=NA,NA,INDEX(Forecast_Capex_Input!$E$12:$E$286,$X454))</f>
        <v>1</v>
      </c>
      <c r="F454" s="167" t="str" cm="1">
        <f t="array" aca="1" ref="F454" ca="1">IFERROR(INDEX(General!$E$25:$E$26,$Y454),NA)</f>
        <v>Non-Labour</v>
      </c>
      <c r="G454" s="167" t="str" cm="1">
        <f t="array" aca="1" ref="G454" ca="1">IFERROR(INDEX(Forecast_Capex_Input!$AI$11:$BB$11,$AA454),NA)</f>
        <v>Business IT</v>
      </c>
      <c r="H454" s="189" cm="1">
        <f t="array" aca="1" ref="H454" ca="1">IFERROR(INDEX(Forecast_Capex_Input!$AI$12:$BB$286,$X454,$AA454),NA)</f>
        <v>1</v>
      </c>
      <c r="I454" s="199" t="str" cm="1">
        <f t="array" ref="I454">IFERROR(INDEX(Forecast_Capex_Input!$F$12:$F$286,$X454),NA)</f>
        <v>Non-network - ICT</v>
      </c>
      <c r="J454" s="199" t="str" cm="1">
        <f t="array" ref="J454">IFERROR(INDEX(Forecast_Capex_Input!G$12:G$286,$X454),NA)</f>
        <v>Information Technology</v>
      </c>
      <c r="K454" s="199" t="str" cm="1">
        <f t="array" ref="K454">IFERROR(INDEX(Forecast_Capex_Input!H$12:H$286,$X454),NA)</f>
        <v>ICT</v>
      </c>
      <c r="L454" s="199" t="str" cm="1">
        <f t="array" ref="L454">IFERROR(INDEX(Forecast_Capex_Input!I$12:I$286,$X454),NA)</f>
        <v>N/A</v>
      </c>
      <c r="M454" s="199" t="str" cm="1">
        <f t="array" ref="M454">IFERROR(INDEX(Forecast_Capex_Input!J$12:J$286,$X454),NA)</f>
        <v>N/A</v>
      </c>
      <c r="N454" s="199" t="str" cm="1">
        <f t="array" ref="N454">IFERROR(INDEX(Forecast_Capex_Input!K$12:K$286,$X454),NA)</f>
        <v>N/A</v>
      </c>
      <c r="O454" s="199" t="str" cm="1">
        <f t="array" ref="O454">IFERROR(INDEX(Forecast_Capex_Input!L$12:L$286,$X454),NA)</f>
        <v>N/A</v>
      </c>
      <c r="P454" s="199" t="str" cm="1">
        <f t="array" ref="P454">IFERROR(INDEX(Forecast_Capex_Input!M$12:M$286,$X454),NA)</f>
        <v>N/A</v>
      </c>
      <c r="Q454" s="172" t="str" cm="1">
        <f t="array" ref="Q454">IFERROR(INDEX(Forecast_Capex_Input!N$12:N$286,$X454),NA)</f>
        <v>No</v>
      </c>
      <c r="R454" s="265" cm="1">
        <f t="array" ref="R454">IFERROR(INDEX(Forecast_Capex_Input!O$12:O$286,$X454),0)</f>
        <v>0</v>
      </c>
      <c r="S454" s="172" t="str" cm="1">
        <f t="array" ref="S454">IFERROR(INDEX(Forecast_Capex_Input!P$12:P$286,$X454),0)</f>
        <v>Safety security &amp; reliability</v>
      </c>
      <c r="T454" s="199" t="str" cm="1">
        <f t="array" aca="1" ref="T454" ca="1">IFERROR(INDEX(General!$K$84:$K$103,$AA454),NA)</f>
        <v>Business IT (2018 onwards)</v>
      </c>
      <c r="U454" s="188" cm="1">
        <f t="array" aca="1" ref="U454" ca="1">IFERROR(
IF($F454=General!$E$25,INDEX(Forecast_Capex_Input!S$12:S$286,$X454),
INDEX(Forecast_Capex_Input!T$12:T$286,$X454)),0)</f>
        <v>0.4</v>
      </c>
      <c r="V454" s="222" t="b">
        <f>IFERROR(INDEX(Overheads!$T$19:$T$26,MATCH($I454,Overheads!$E$19:$E$26,0)),FALSE)</f>
        <v>0</v>
      </c>
      <c r="W454" s="165"/>
      <c r="X454" s="174">
        <f>IFERROR(
IF(MATCH($C454,Forecast_Capex_Input!$CI$12:$CI$286,1)+1&gt;MAX(Forecast_Capex_Input!$C$12:$C$286),NA,
MATCH($C454,Forecast_Capex_Input!$CI$12:$CI$286,1)+1),1)</f>
        <v>167</v>
      </c>
      <c r="Y454" s="174" cm="1">
        <f t="array" aca="1" ref="Y454" ca="1">IFERROR(
IF(X453&lt;&gt;X454,1,
IF(COUNTIF(OFFSET(Y453,0,0,-INDEX(Forecast_Capex_Input!$CG$12:$CG$286,$X454)),Y453)=INDEX(Forecast_Capex_Input!$CG$12:$CG$286,$X454),Y453+1,Y453)),NA)</f>
        <v>2</v>
      </c>
      <c r="Z454" s="174" cm="1">
        <f t="array" ref="Z454">IFERROR($C454-IF($X454=1,1,INDEX(Forecast_Capex_Input!$CI$12:$CI$286,$X454-1))+1,NA)</f>
        <v>2</v>
      </c>
      <c r="AA454" s="174" cm="1">
        <f t="array" aca="1" ref="AA454" ca="1">IFERROR(IF(Y454=1,
INDEX(Forecast_Capex_Input!$AI$10:$BB$10,SMALL(IF(INDEX(Forecast_Capex_Input!$AI$12:$BB$286,$X454,0)&gt;0,COLUMN(Forecast_Capex_Input!$AI$10:$BB$10)-COLUMN(Forecast_Capex_Input!$AI$12)+1),ROWS(OFFSET(AA453,0,0,-$Z454)))),
OFFSET(AA453,-INDEX(Forecast_Capex_Input!$CG$12:$CG$286,$X454)+1,0)),NA)</f>
        <v>6</v>
      </c>
      <c r="AB454" s="174">
        <f t="shared" ca="1" si="273"/>
        <v>2</v>
      </c>
      <c r="AC454" s="222" t="b">
        <f t="shared" si="305"/>
        <v>0</v>
      </c>
      <c r="AD454" s="220" t="b">
        <v>0</v>
      </c>
      <c r="AE454" s="222" t="b">
        <f t="shared" si="274"/>
        <v>1</v>
      </c>
      <c r="AF454" s="165"/>
      <c r="AG454" s="215">
        <v>0.27770508078412393</v>
      </c>
      <c r="AH454" s="215">
        <v>0.11312509421587608</v>
      </c>
      <c r="AI454" s="215">
        <v>0</v>
      </c>
      <c r="AJ454" s="215">
        <v>0</v>
      </c>
      <c r="AK454" s="215">
        <v>0</v>
      </c>
      <c r="AL454" s="155">
        <v>0.390830175</v>
      </c>
      <c r="AM454" s="165"/>
      <c r="AN454" s="215" cm="1">
        <f t="array" aca="1" ref="AN454" ca="1">IFERROR(INDEX(General!O$33:O$34,$AB454)
*AG454,0)</f>
        <v>0.27770508078412393</v>
      </c>
      <c r="AO454" s="215" cm="1">
        <f t="array" aca="1" ref="AO454" ca="1">IFERROR(INDEX(General!P$33:P$34,$AB454)
*AH454,0)</f>
        <v>0.11312509421587608</v>
      </c>
      <c r="AP454" s="215" cm="1">
        <f t="array" aca="1" ref="AP454" ca="1">IFERROR(INDEX(General!Q$33:Q$34,$AB454)
*AI454,0)</f>
        <v>0</v>
      </c>
      <c r="AQ454" s="215" cm="1">
        <f t="array" aca="1" ref="AQ454" ca="1">IFERROR(INDEX(General!R$33:R$34,$AB454)
*AJ454,0)</f>
        <v>0</v>
      </c>
      <c r="AR454" s="215" cm="1">
        <f t="array" aca="1" ref="AR454" ca="1">IFERROR(INDEX(General!S$33:S$34,$AB454)
*AK454,0)</f>
        <v>0</v>
      </c>
      <c r="AS454" s="155">
        <f t="shared" ca="1" si="306"/>
        <v>0.390830175</v>
      </c>
      <c r="AT454" s="165"/>
      <c r="AU454" s="215">
        <f ca="1">IF($AE454=FALSE,AN454*Overheads!$R$24*$V454,
IFERROR(Overheads!$O$49*$V454*AN454,0)
+IFERROR(Overheads!Q$59*$V454*(AN454/Overheads!Q$68),0))</f>
        <v>0</v>
      </c>
      <c r="AV454" s="215">
        <f ca="1">IF($AE454=FALSE,AO454*Overheads!$R$24*$V454,
IFERROR(Overheads!$O$49*$V454*AO454,0)
+IFERROR(Overheads!R$59*$V454*(AO454/Overheads!R$68),0))</f>
        <v>0</v>
      </c>
      <c r="AW454" s="215">
        <f ca="1">IF($AE454=FALSE,AP454*Overheads!$R$24*$V454,
IFERROR(Overheads!$O$49*$V454*AP454,0)
+IFERROR(Overheads!S$59*$V454*(AP454/Overheads!S$68),0))</f>
        <v>0</v>
      </c>
      <c r="AX454" s="215">
        <f ca="1">IF($AE454=FALSE,AQ454*Overheads!$R$24*$V454,
IFERROR(Overheads!$O$49*$V454*AQ454,0)
+IFERROR(Overheads!T$59*$V454*(AQ454/Overheads!T$68),0))</f>
        <v>0</v>
      </c>
      <c r="AY454" s="215">
        <f ca="1">IF($AE454=FALSE,AR454*Overheads!$R$24*$V454,
IFERROR(Overheads!$O$49*$V454*AR454,0)
+IFERROR(Overheads!U$59*$V454*(AR454/Overheads!U$68),0))</f>
        <v>0</v>
      </c>
      <c r="AZ454" s="155">
        <f t="shared" ca="1" si="307"/>
        <v>0</v>
      </c>
      <c r="BA454" s="165"/>
      <c r="BB454" s="215">
        <f ca="1">IF($AE454=FALSE,AN454*Overheads!$S$25,
IFERROR(Overheads!$O$50*AN454,0)
+IFERROR(Overheads!Q$60*(AN454/Overheads!Q$66),0))</f>
        <v>5.2205247788317966E-3</v>
      </c>
      <c r="BC454" s="215">
        <f ca="1">IF($AE454=FALSE,AO454*Overheads!$S$25,
IFERROR(Overheads!$O$50*AO454,0)
+IFERROR(Overheads!R$60*(AO454/Overheads!R$66),0))</f>
        <v>1.9087146764363145E-3</v>
      </c>
      <c r="BD454" s="215">
        <f ca="1">IF($AE454=FALSE,AP454*Overheads!$S$25,
IFERROR(Overheads!$O$50*AP454,0)
+IFERROR(Overheads!S$60*(AP454/Overheads!S$66),0))</f>
        <v>0</v>
      </c>
      <c r="BE454" s="215">
        <f ca="1">IF($AE454=FALSE,AQ454*Overheads!$S$25,
IFERROR(Overheads!$O$50*AQ454,0)
+IFERROR(Overheads!T$60*(AQ454/Overheads!T$66),0))</f>
        <v>0</v>
      </c>
      <c r="BF454" s="215">
        <f ca="1">IF($AE454=FALSE,AR454*Overheads!$S$25,
IFERROR(Overheads!$O$50*AR454,0)
+IFERROR(Overheads!U$60*(AR454/Overheads!U$66),0))</f>
        <v>0</v>
      </c>
      <c r="BG454" s="155">
        <f t="shared" ca="1" si="308"/>
        <v>7.1292394552681113E-3</v>
      </c>
      <c r="BH454" s="165"/>
      <c r="BI454" s="215">
        <f t="shared" ca="1" si="309"/>
        <v>0.28292560556295571</v>
      </c>
      <c r="BJ454" s="215">
        <f t="shared" ca="1" si="275"/>
        <v>0.11503380889231239</v>
      </c>
      <c r="BK454" s="215">
        <f t="shared" ca="1" si="276"/>
        <v>0</v>
      </c>
      <c r="BL454" s="215">
        <f t="shared" ca="1" si="277"/>
        <v>0</v>
      </c>
      <c r="BM454" s="215">
        <f t="shared" ca="1" si="278"/>
        <v>0</v>
      </c>
      <c r="BN454" s="155">
        <f t="shared" ca="1" si="310"/>
        <v>0.39795941445526811</v>
      </c>
      <c r="BO454" s="165"/>
      <c r="BP454" s="187" cm="1">
        <f t="array" ref="BP454">IFERROR(IF($X454=$X453,BP453,INDEX(Forecast_Capex_Input!AC$12:AC$286,$X454)),0)</f>
        <v>0.65</v>
      </c>
      <c r="BQ454" s="187" cm="1">
        <f t="array" ref="BQ454">IFERROR(IF($X454=$X453,BQ453,INDEX(Forecast_Capex_Input!AD$12:AD$286,$X454)),0)</f>
        <v>0.2</v>
      </c>
      <c r="BR454" s="187" cm="1">
        <f t="array" ref="BR454">IFERROR(IF($X454=$X453,BR453,INDEX(Forecast_Capex_Input!AE$12:AE$286,$X454)),0)</f>
        <v>0.15</v>
      </c>
      <c r="BS454" s="187" cm="1">
        <f t="array" ref="BS454">IFERROR(IF($X454=$X453,BS453,INDEX(Forecast_Capex_Input!AF$12:AF$286,$X454)),0)</f>
        <v>0</v>
      </c>
      <c r="BT454" s="187" cm="1">
        <f t="array" ref="BT454">IFERROR(IF($X454=$X453,BT453,INDEX(Forecast_Capex_Input!AG$12:AG$286,$X454)),0)</f>
        <v>0</v>
      </c>
      <c r="BU454" s="165"/>
      <c r="BV454" s="215">
        <f t="shared" si="279"/>
        <v>0.25403961375</v>
      </c>
      <c r="BW454" s="215">
        <f t="shared" si="280"/>
        <v>7.8166035000000009E-2</v>
      </c>
      <c r="BX454" s="215">
        <f t="shared" si="281"/>
        <v>5.8624526249999996E-2</v>
      </c>
      <c r="BY454" s="215">
        <f t="shared" si="282"/>
        <v>0</v>
      </c>
      <c r="BZ454" s="215">
        <f t="shared" si="283"/>
        <v>0</v>
      </c>
      <c r="CA454" s="155">
        <f t="shared" si="311"/>
        <v>0.390830175</v>
      </c>
      <c r="CB454" s="165"/>
      <c r="CC454" s="215">
        <f t="shared" ca="1" si="284"/>
        <v>0.25403961375</v>
      </c>
      <c r="CD454" s="215">
        <f t="shared" ca="1" si="285"/>
        <v>7.8166035000000009E-2</v>
      </c>
      <c r="CE454" s="215">
        <f t="shared" ca="1" si="286"/>
        <v>5.8624526249999996E-2</v>
      </c>
      <c r="CF454" s="215">
        <f t="shared" ca="1" si="287"/>
        <v>0</v>
      </c>
      <c r="CG454" s="215">
        <f t="shared" ca="1" si="288"/>
        <v>0</v>
      </c>
      <c r="CH454" s="155">
        <f t="shared" ca="1" si="312"/>
        <v>0.390830175</v>
      </c>
      <c r="CI454" s="165"/>
      <c r="CJ454" s="215">
        <f t="shared" ca="1" si="289"/>
        <v>0</v>
      </c>
      <c r="CK454" s="215">
        <f t="shared" ca="1" si="290"/>
        <v>0</v>
      </c>
      <c r="CL454" s="215">
        <f t="shared" ca="1" si="291"/>
        <v>0</v>
      </c>
      <c r="CM454" s="215">
        <f t="shared" ca="1" si="292"/>
        <v>0</v>
      </c>
      <c r="CN454" s="215">
        <f t="shared" ca="1" si="293"/>
        <v>0</v>
      </c>
      <c r="CO454" s="155">
        <f t="shared" ca="1" si="313"/>
        <v>0</v>
      </c>
      <c r="CP454" s="165"/>
      <c r="CQ454" s="223">
        <f t="shared" ca="1" si="294"/>
        <v>4.6340056459242725E-3</v>
      </c>
      <c r="CR454" s="223">
        <f t="shared" ca="1" si="295"/>
        <v>1.4258478910536224E-3</v>
      </c>
      <c r="CS454" s="223">
        <f t="shared" ca="1" si="296"/>
        <v>1.0693859182902166E-3</v>
      </c>
      <c r="CT454" s="223">
        <f t="shared" ca="1" si="297"/>
        <v>0</v>
      </c>
      <c r="CU454" s="223">
        <f t="shared" ca="1" si="298"/>
        <v>0</v>
      </c>
      <c r="CV454" s="155">
        <f t="shared" ca="1" si="314"/>
        <v>7.1292394552681113E-3</v>
      </c>
      <c r="CW454" s="165"/>
      <c r="CX454" s="215">
        <f t="shared" ca="1" si="315"/>
        <v>0.25867361939592426</v>
      </c>
      <c r="CY454" s="215">
        <f t="shared" ca="1" si="299"/>
        <v>7.9591882891053636E-2</v>
      </c>
      <c r="CZ454" s="215">
        <f t="shared" ca="1" si="300"/>
        <v>5.969391216829021E-2</v>
      </c>
      <c r="DA454" s="215">
        <f t="shared" ca="1" si="301"/>
        <v>0</v>
      </c>
      <c r="DB454" s="215">
        <f t="shared" ca="1" si="302"/>
        <v>0</v>
      </c>
      <c r="DC454" s="155">
        <f t="shared" ca="1" si="316"/>
        <v>0.39795941445526811</v>
      </c>
      <c r="DD454" s="165"/>
      <c r="DE454" s="188" t="b" cm="1">
        <f t="array" aca="1" ref="DE454" ca="1">OR($G454=Forecast_Capex_Input!$BF$8:$BF$10)</f>
        <v>0</v>
      </c>
      <c r="DF454" s="188" cm="1">
        <f t="array" aca="1" ref="DF454" ca="1">IFERROR(INDEX(Forecast_Capex_Input!BG$12:BG$286,$X454)
*(INDEX(Forecast_Capex_Input!$H$12:$H$286,$X454)=Repex),0)
*$DE454</f>
        <v>0</v>
      </c>
      <c r="DG454" s="188" cm="1">
        <f t="array" aca="1" ref="DG454" ca="1">IFERROR(INDEX(Forecast_Capex_Input!BH$12:BH$286,$X454)
*(INDEX(Forecast_Capex_Input!$H$12:$H$286,$X454)=Repex),0)
*$DE454</f>
        <v>0</v>
      </c>
      <c r="DH454" s="188" cm="1">
        <f t="array" aca="1" ref="DH454" ca="1">IFERROR(INDEX(Forecast_Capex_Input!BI$12:BI$286,$X454)
*(INDEX(Forecast_Capex_Input!$H$12:$H$286,$X454)=Repex),0)
*$DE454</f>
        <v>0</v>
      </c>
      <c r="DI454" s="188" cm="1">
        <f t="array" aca="1" ref="DI454" ca="1">IFERROR(INDEX(Forecast_Capex_Input!BJ$12:BJ$286,$X454)
*(INDEX(Forecast_Capex_Input!$H$12:$H$286,$X454)=Repex),0)
*$DE454</f>
        <v>0</v>
      </c>
      <c r="DJ454" s="188" cm="1">
        <f t="array" aca="1" ref="DJ454" ca="1">IFERROR(INDEX(Forecast_Capex_Input!BK$12:BK$286,$X454)
*(INDEX(Forecast_Capex_Input!$H$12:$H$286,$X454)=Repex),0)
*$DE454</f>
        <v>0</v>
      </c>
      <c r="DK454" s="188" cm="1">
        <f t="array" aca="1" ref="DK454" ca="1">IFERROR(INDEX(Forecast_Capex_Input!BL$12:BL$286,$X454)
*(INDEX(Forecast_Capex_Input!$H$12:$H$286,$X454)=Repex),0)
*$DE454</f>
        <v>0</v>
      </c>
      <c r="DL454" s="165"/>
      <c r="DM454" s="188" t="b" cm="1">
        <f t="array" aca="1" ref="DM454" ca="1">OR($G454=Forecast_Capex_Input!$BN$8:$BN$9)</f>
        <v>0</v>
      </c>
      <c r="DN454" s="188" cm="1">
        <f t="array" aca="1" ref="DN454" ca="1">IFERROR(INDEX(Forecast_Capex_Input!BO$12:BO$286,$X454)
*(INDEX(Forecast_Capex_Input!$H$12:$H$286,$X454)=Repex),0)
*$DM454</f>
        <v>0</v>
      </c>
      <c r="DO454" s="188" cm="1">
        <f t="array" aca="1" ref="DO454" ca="1">IFERROR(INDEX(Forecast_Capex_Input!BP$12:BP$286,$X454)
*(INDEX(Forecast_Capex_Input!$H$12:$H$286,$X454)=Repex),0)
*$DM454</f>
        <v>0</v>
      </c>
      <c r="DP454" s="188" cm="1">
        <f t="array" aca="1" ref="DP454" ca="1">IFERROR(INDEX(Forecast_Capex_Input!BQ$12:BQ$286,$X454)
*(INDEX(Forecast_Capex_Input!$H$12:$H$286,$X454)=Repex),0)
*$DM454</f>
        <v>0</v>
      </c>
      <c r="DQ454" s="188" cm="1">
        <f t="array" aca="1" ref="DQ454" ca="1">IFERROR(INDEX(Forecast_Capex_Input!BR$12:BR$286,$X454)
*(INDEX(Forecast_Capex_Input!$H$12:$H$286,$X454)=Repex),0)
*$DM454</f>
        <v>0</v>
      </c>
      <c r="DR454" s="188" cm="1">
        <f t="array" aca="1" ref="DR454" ca="1">IFERROR(INDEX(Forecast_Capex_Input!BS$12:BS$286,$X454)
*(INDEX(Forecast_Capex_Input!$H$12:$H$286,$X454)=Repex),0)
*$DM454</f>
        <v>0</v>
      </c>
      <c r="DS454" s="165"/>
      <c r="DT454" s="188" t="b" cm="1">
        <f t="array" aca="1" ref="DT454" ca="1">OR($G454=Forecast_Capex_Input!$BU$8:$BU$10)</f>
        <v>1</v>
      </c>
      <c r="DU454" s="188" cm="1">
        <f t="array" aca="1" ref="DU454" ca="1">IFERROR(INDEX(Forecast_Capex_Input!BV$12:BV$286,$X454)
*(INDEX(Forecast_Capex_Input!$H$12:$H$286,$X454)=Repex),0)
*$DT454</f>
        <v>0</v>
      </c>
      <c r="DV454" s="188" cm="1">
        <f t="array" aca="1" ref="DV454" ca="1">IFERROR(INDEX(Forecast_Capex_Input!BW$12:BW$286,$X454)
*(INDEX(Forecast_Capex_Input!$H$12:$H$286,$X454)=Repex),0)
*$DT454</f>
        <v>0</v>
      </c>
      <c r="DW454" s="188" cm="1">
        <f t="array" aca="1" ref="DW454" ca="1">IFERROR(INDEX(Forecast_Capex_Input!BX$12:BX$286,$X454)
*(INDEX(Forecast_Capex_Input!$H$12:$H$286,$X454)=Repex),0)
*$DT454</f>
        <v>0</v>
      </c>
      <c r="DX454" s="188" cm="1">
        <f t="array" aca="1" ref="DX454" ca="1">IFERROR(INDEX(Forecast_Capex_Input!BY$12:BY$286,$X454)
*(INDEX(Forecast_Capex_Input!$H$12:$H$286,$X454)=Repex),0)
*$DT454</f>
        <v>0</v>
      </c>
      <c r="DY454" s="188" cm="1">
        <f t="array" aca="1" ref="DY454" ca="1">IFERROR(INDEX(Forecast_Capex_Input!BZ$12:BZ$286,$X454)
*(INDEX(Forecast_Capex_Input!$H$12:$H$286,$X454)=Repex),0)
*$DT454</f>
        <v>0</v>
      </c>
      <c r="DZ454" s="188" cm="1">
        <f t="array" aca="1" ref="DZ454" ca="1">IFERROR(INDEX(Forecast_Capex_Input!CA$12:CA$286,$X454)
*(INDEX(Forecast_Capex_Input!$H$12:$H$286,$X454)=Repex),0)
*$DT454</f>
        <v>0</v>
      </c>
      <c r="EA454" s="188" cm="1">
        <f t="array" aca="1" ref="EA454" ca="1">IFERROR(INDEX(Forecast_Capex_Input!CB$12:CB$286,$X454)
*(INDEX(Forecast_Capex_Input!$H$12:$H$286,$X454)=Repex),0)
*$DT454</f>
        <v>0</v>
      </c>
      <c r="EB454" s="188" cm="1">
        <f t="array" aca="1" ref="EB454" ca="1">IFERROR(INDEX(Forecast_Capex_Input!CC$12:CC$286,$X454)
*(INDEX(Forecast_Capex_Input!$H$12:$H$286,$X454)=Repex),0)
*$DT454</f>
        <v>0</v>
      </c>
      <c r="EC454" s="165"/>
      <c r="ED454" s="226" t="str">
        <f t="shared" si="303"/>
        <v>N/A</v>
      </c>
      <c r="EE454" s="174" t="s">
        <v>15</v>
      </c>
    </row>
    <row r="455" spans="3:135" x14ac:dyDescent="0.2">
      <c r="C455" s="174">
        <f t="shared" si="304"/>
        <v>445</v>
      </c>
      <c r="D455" s="167" t="str" cm="1">
        <f t="array" ref="D455">IFERROR(INDEX(Forecast_Capex_Input!$D$12:$D$286,$X455),NA)</f>
        <v>Cyber Security</v>
      </c>
      <c r="E455" s="172" t="b" cm="1">
        <f t="array" ref="E455">IF($X455=NA,NA,INDEX(Forecast_Capex_Input!$E$12:$E$286,$X455))</f>
        <v>1</v>
      </c>
      <c r="F455" s="167" t="str" cm="1">
        <f t="array" aca="1" ref="F455" ca="1">IFERROR(INDEX(General!$E$25:$E$26,$Y455),NA)</f>
        <v>Labour</v>
      </c>
      <c r="G455" s="167" t="str" cm="1">
        <f t="array" aca="1" ref="G455" ca="1">IFERROR(INDEX(Forecast_Capex_Input!$AI$11:$BB$11,$AA455),NA)</f>
        <v>Business IT</v>
      </c>
      <c r="H455" s="189" cm="1">
        <f t="array" aca="1" ref="H455" ca="1">IFERROR(INDEX(Forecast_Capex_Input!$AI$12:$BB$286,$X455,$AA455),NA)</f>
        <v>1</v>
      </c>
      <c r="I455" s="199" t="str" cm="1">
        <f t="array" ref="I455">IFERROR(INDEX(Forecast_Capex_Input!$F$12:$F$286,$X455),NA)</f>
        <v>Non-network - ICT</v>
      </c>
      <c r="J455" s="199" t="str" cm="1">
        <f t="array" ref="J455">IFERROR(INDEX(Forecast_Capex_Input!G$12:G$286,$X455),NA)</f>
        <v>Security/Compliance</v>
      </c>
      <c r="K455" s="199" t="str" cm="1">
        <f t="array" ref="K455">IFERROR(INDEX(Forecast_Capex_Input!H$12:H$286,$X455),NA)</f>
        <v>ICT</v>
      </c>
      <c r="L455" s="199" t="str" cm="1">
        <f t="array" ref="L455">IFERROR(INDEX(Forecast_Capex_Input!I$12:I$286,$X455),NA)</f>
        <v>N/A</v>
      </c>
      <c r="M455" s="199" t="str" cm="1">
        <f t="array" ref="M455">IFERROR(INDEX(Forecast_Capex_Input!J$12:J$286,$X455),NA)</f>
        <v>N/A</v>
      </c>
      <c r="N455" s="199" t="str" cm="1">
        <f t="array" ref="N455">IFERROR(INDEX(Forecast_Capex_Input!K$12:K$286,$X455),NA)</f>
        <v>N/A</v>
      </c>
      <c r="O455" s="199" t="str" cm="1">
        <f t="array" ref="O455">IFERROR(INDEX(Forecast_Capex_Input!L$12:L$286,$X455),NA)</f>
        <v>N/A</v>
      </c>
      <c r="P455" s="199" t="str" cm="1">
        <f t="array" ref="P455">IFERROR(INDEX(Forecast_Capex_Input!M$12:M$286,$X455),NA)</f>
        <v>Pervasive Security</v>
      </c>
      <c r="Q455" s="172" t="str" cm="1">
        <f t="array" ref="Q455">IFERROR(INDEX(Forecast_Capex_Input!N$12:N$286,$X455),NA)</f>
        <v>No</v>
      </c>
      <c r="R455" s="265" cm="1">
        <f t="array" ref="R455">IFERROR(INDEX(Forecast_Capex_Input!O$12:O$286,$X455),0)</f>
        <v>0</v>
      </c>
      <c r="S455" s="172" t="str" cm="1">
        <f t="array" ref="S455">IFERROR(INDEX(Forecast_Capex_Input!P$12:P$286,$X455),0)</f>
        <v>Safety security &amp; reliability</v>
      </c>
      <c r="T455" s="199" t="str" cm="1">
        <f t="array" aca="1" ref="T455" ca="1">IFERROR(INDEX(General!$K$84:$K$103,$AA455),NA)</f>
        <v>Business IT (2018 onwards)</v>
      </c>
      <c r="U455" s="188" cm="1">
        <f t="array" aca="1" ref="U455" ca="1">IFERROR(
IF($F455=General!$E$25,INDEX(Forecast_Capex_Input!S$12:S$286,$X455),
INDEX(Forecast_Capex_Input!T$12:T$286,$X455)),0)</f>
        <v>0.6</v>
      </c>
      <c r="V455" s="222" t="b">
        <f>IFERROR(INDEX(Overheads!$T$19:$T$26,MATCH($I455,Overheads!$E$19:$E$26,0)),FALSE)</f>
        <v>0</v>
      </c>
      <c r="W455" s="165"/>
      <c r="X455" s="174">
        <f>IFERROR(
IF(MATCH($C455,Forecast_Capex_Input!$CI$12:$CI$286,1)+1&gt;MAX(Forecast_Capex_Input!$C$12:$C$286),NA,
MATCH($C455,Forecast_Capex_Input!$CI$12:$CI$286,1)+1),1)</f>
        <v>168</v>
      </c>
      <c r="Y455" s="174" cm="1">
        <f t="array" aca="1" ref="Y455" ca="1">IFERROR(
IF(X454&lt;&gt;X455,1,
IF(COUNTIF(OFFSET(Y454,0,0,-INDEX(Forecast_Capex_Input!$CG$12:$CG$286,$X455)),Y454)=INDEX(Forecast_Capex_Input!$CG$12:$CG$286,$X455),Y454+1,Y454)),NA)</f>
        <v>1</v>
      </c>
      <c r="Z455" s="174" cm="1">
        <f t="array" ref="Z455">IFERROR($C455-IF($X455=1,1,INDEX(Forecast_Capex_Input!$CI$12:$CI$286,$X455-1))+1,NA)</f>
        <v>1</v>
      </c>
      <c r="AA455" s="174" cm="1">
        <f t="array" aca="1" ref="AA455" ca="1">IFERROR(IF(Y455=1,
INDEX(Forecast_Capex_Input!$AI$10:$BB$10,SMALL(IF(INDEX(Forecast_Capex_Input!$AI$12:$BB$286,$X455,0)&gt;0,COLUMN(Forecast_Capex_Input!$AI$10:$BB$10)-COLUMN(Forecast_Capex_Input!$AI$12)+1),ROWS(OFFSET(AA454,0,0,-$Z455)))),
OFFSET(AA454,-INDEX(Forecast_Capex_Input!$CG$12:$CG$286,$X455)+1,0)),NA)</f>
        <v>6</v>
      </c>
      <c r="AB455" s="174">
        <f t="shared" ca="1" si="273"/>
        <v>1</v>
      </c>
      <c r="AC455" s="222" t="b">
        <f t="shared" si="305"/>
        <v>0</v>
      </c>
      <c r="AD455" s="220" t="b">
        <v>0</v>
      </c>
      <c r="AE455" s="222" t="b">
        <f t="shared" si="274"/>
        <v>1</v>
      </c>
      <c r="AF455" s="165"/>
      <c r="AG455" s="215">
        <v>0.25431043991666663</v>
      </c>
      <c r="AH455" s="215">
        <v>1.2490689583333332</v>
      </c>
      <c r="AI455" s="215">
        <v>1.2490689583333332</v>
      </c>
      <c r="AJ455" s="215">
        <v>2.1444015876666667</v>
      </c>
      <c r="AK455" s="215">
        <v>2.1853710495000001</v>
      </c>
      <c r="AL455" s="155">
        <v>7.0822209937499991</v>
      </c>
      <c r="AM455" s="165"/>
      <c r="AN455" s="215" cm="1">
        <f t="array" aca="1" ref="AN455" ca="1">IFERROR(INDEX(General!O$33:O$34,$AB455)
*AG455,0)</f>
        <v>0.2538981176102893</v>
      </c>
      <c r="AO455" s="215" cm="1">
        <f t="array" aca="1" ref="AO455" ca="1">IFERROR(INDEX(General!P$33:P$34,$AB455)
*AH455,0)</f>
        <v>1.2565815121964996</v>
      </c>
      <c r="AP455" s="215" cm="1">
        <f t="array" aca="1" ref="AP455" ca="1">IFERROR(INDEX(General!Q$33:Q$34,$AB455)
*AI455,0)</f>
        <v>1.2678955667121536</v>
      </c>
      <c r="AQ455" s="215" cm="1">
        <f t="array" aca="1" ref="AQ455" ca="1">IFERROR(INDEX(General!R$33:R$34,$AB455)
*AJ455,0)</f>
        <v>2.1946472482594954</v>
      </c>
      <c r="AR455" s="215" cm="1">
        <f t="array" aca="1" ref="AR455" ca="1">IFERROR(INDEX(General!S$33:S$34,$AB455)
*AK455,0)</f>
        <v>2.2503340083455505</v>
      </c>
      <c r="AS455" s="155">
        <f t="shared" ca="1" si="306"/>
        <v>7.2233564531239889</v>
      </c>
      <c r="AT455" s="165"/>
      <c r="AU455" s="215">
        <f ca="1">IF($AE455=FALSE,AN455*Overheads!$R$24*$V455,
IFERROR(Overheads!$O$49*$V455*AN455,0)
+IFERROR(Overheads!Q$59*$V455*(AN455/Overheads!Q$68),0))</f>
        <v>0</v>
      </c>
      <c r="AV455" s="215">
        <f ca="1">IF($AE455=FALSE,AO455*Overheads!$R$24*$V455,
IFERROR(Overheads!$O$49*$V455*AO455,0)
+IFERROR(Overheads!R$59*$V455*(AO455/Overheads!R$68),0))</f>
        <v>0</v>
      </c>
      <c r="AW455" s="215">
        <f ca="1">IF($AE455=FALSE,AP455*Overheads!$R$24*$V455,
IFERROR(Overheads!$O$49*$V455*AP455,0)
+IFERROR(Overheads!S$59*$V455*(AP455/Overheads!S$68),0))</f>
        <v>0</v>
      </c>
      <c r="AX455" s="215">
        <f ca="1">IF($AE455=FALSE,AQ455*Overheads!$R$24*$V455,
IFERROR(Overheads!$O$49*$V455*AQ455,0)
+IFERROR(Overheads!T$59*$V455*(AQ455/Overheads!T$68),0))</f>
        <v>0</v>
      </c>
      <c r="AY455" s="215">
        <f ca="1">IF($AE455=FALSE,AR455*Overheads!$R$24*$V455,
IFERROR(Overheads!$O$49*$V455*AR455,0)
+IFERROR(Overheads!U$59*$V455*(AR455/Overheads!U$68),0))</f>
        <v>0</v>
      </c>
      <c r="AZ455" s="155">
        <f t="shared" ca="1" si="307"/>
        <v>0</v>
      </c>
      <c r="BA455" s="165"/>
      <c r="BB455" s="215">
        <f ca="1">IF($AE455=FALSE,AN455*Overheads!$S$25,
IFERROR(Overheads!$O$50*AN455,0)
+IFERROR(Overheads!Q$60*(AN455/Overheads!Q$66),0))</f>
        <v>4.7729822246703425E-3</v>
      </c>
      <c r="BC455" s="215">
        <f ca="1">IF($AE455=FALSE,AO455*Overheads!$S$25,
IFERROR(Overheads!$O$50*AO455,0)
+IFERROR(Overheads!R$60*(AO455/Overheads!R$66),0))</f>
        <v>2.1201799574999999E-2</v>
      </c>
      <c r="BD455" s="215">
        <f ca="1">IF($AE455=FALSE,AP455*Overheads!$S$25,
IFERROR(Overheads!$O$50*AP455,0)
+IFERROR(Overheads!S$60*(AP455/Overheads!S$66),0))</f>
        <v>2.3270491852610729E-2</v>
      </c>
      <c r="BE455" s="215">
        <f ca="1">IF($AE455=FALSE,AQ455*Overheads!$S$25,
IFERROR(Overheads!$O$50*AQ455,0)
+IFERROR(Overheads!T$60*(AQ455/Overheads!T$66),0))</f>
        <v>4.4487260062983973E-2</v>
      </c>
      <c r="BF455" s="215">
        <f ca="1">IF($AE455=FALSE,AR455*Overheads!$S$25,
IFERROR(Overheads!$O$50*AR455,0)
+IFERROR(Overheads!U$60*(AR455/Overheads!U$66),0))</f>
        <v>4.0290984945325931E-2</v>
      </c>
      <c r="BG455" s="155">
        <f t="shared" ca="1" si="308"/>
        <v>0.13402351866059098</v>
      </c>
      <c r="BH455" s="165"/>
      <c r="BI455" s="215">
        <f t="shared" ca="1" si="309"/>
        <v>0.25867109983495962</v>
      </c>
      <c r="BJ455" s="215">
        <f t="shared" ca="1" si="275"/>
        <v>1.2777833117714996</v>
      </c>
      <c r="BK455" s="215">
        <f t="shared" ca="1" si="276"/>
        <v>1.2911660585647644</v>
      </c>
      <c r="BL455" s="215">
        <f t="shared" ca="1" si="277"/>
        <v>2.2391345083224792</v>
      </c>
      <c r="BM455" s="215">
        <f t="shared" ca="1" si="278"/>
        <v>2.2906249932908764</v>
      </c>
      <c r="BN455" s="155">
        <f t="shared" ca="1" si="310"/>
        <v>7.3573799717845789</v>
      </c>
      <c r="BO455" s="165"/>
      <c r="BP455" s="187" cm="1">
        <f t="array" ref="BP455">IFERROR(IF($X455=$X454,BP454,INDEX(Forecast_Capex_Input!AC$12:AC$286,$X455)),0)</f>
        <v>0.45</v>
      </c>
      <c r="BQ455" s="187" cm="1">
        <f t="array" ref="BQ455">IFERROR(IF($X455=$X454,BQ454,INDEX(Forecast_Capex_Input!AD$12:AD$286,$X455)),0)</f>
        <v>0.45</v>
      </c>
      <c r="BR455" s="187" cm="1">
        <f t="array" ref="BR455">IFERROR(IF($X455=$X454,BR454,INDEX(Forecast_Capex_Input!AE$12:AE$286,$X455)),0)</f>
        <v>0.1</v>
      </c>
      <c r="BS455" s="187" cm="1">
        <f t="array" ref="BS455">IFERROR(IF($X455=$X454,BS454,INDEX(Forecast_Capex_Input!AF$12:AF$286,$X455)),0)</f>
        <v>0</v>
      </c>
      <c r="BT455" s="187" cm="1">
        <f t="array" ref="BT455">IFERROR(IF($X455=$X454,BT454,INDEX(Forecast_Capex_Input!AG$12:AG$286,$X455)),0)</f>
        <v>0</v>
      </c>
      <c r="BU455" s="165"/>
      <c r="BV455" s="215">
        <f t="shared" si="279"/>
        <v>3.1869994471874996</v>
      </c>
      <c r="BW455" s="215">
        <f t="shared" si="280"/>
        <v>3.1869994471874996</v>
      </c>
      <c r="BX455" s="215">
        <f t="shared" si="281"/>
        <v>0.70822209937499991</v>
      </c>
      <c r="BY455" s="215">
        <f t="shared" si="282"/>
        <v>0</v>
      </c>
      <c r="BZ455" s="215">
        <f t="shared" si="283"/>
        <v>0</v>
      </c>
      <c r="CA455" s="155">
        <f t="shared" si="311"/>
        <v>7.0822209937499991</v>
      </c>
      <c r="CB455" s="165"/>
      <c r="CC455" s="215">
        <f t="shared" ca="1" si="284"/>
        <v>3.2505104039057953</v>
      </c>
      <c r="CD455" s="215">
        <f t="shared" ca="1" si="285"/>
        <v>3.2505104039057953</v>
      </c>
      <c r="CE455" s="215">
        <f t="shared" ca="1" si="286"/>
        <v>0.72233564531239891</v>
      </c>
      <c r="CF455" s="215">
        <f t="shared" ca="1" si="287"/>
        <v>0</v>
      </c>
      <c r="CG455" s="215">
        <f t="shared" ca="1" si="288"/>
        <v>0</v>
      </c>
      <c r="CH455" s="155">
        <f t="shared" ca="1" si="312"/>
        <v>7.2233564531239898</v>
      </c>
      <c r="CI455" s="165"/>
      <c r="CJ455" s="215">
        <f t="shared" ca="1" si="289"/>
        <v>0</v>
      </c>
      <c r="CK455" s="215">
        <f t="shared" ca="1" si="290"/>
        <v>0</v>
      </c>
      <c r="CL455" s="215">
        <f t="shared" ca="1" si="291"/>
        <v>0</v>
      </c>
      <c r="CM455" s="215">
        <f t="shared" ca="1" si="292"/>
        <v>0</v>
      </c>
      <c r="CN455" s="215">
        <f t="shared" ca="1" si="293"/>
        <v>0</v>
      </c>
      <c r="CO455" s="155">
        <f t="shared" ca="1" si="313"/>
        <v>0</v>
      </c>
      <c r="CP455" s="165"/>
      <c r="CQ455" s="223">
        <f t="shared" ca="1" si="294"/>
        <v>6.0310583397265943E-2</v>
      </c>
      <c r="CR455" s="223">
        <f t="shared" ca="1" si="295"/>
        <v>6.0310583397265943E-2</v>
      </c>
      <c r="CS455" s="223">
        <f t="shared" ca="1" si="296"/>
        <v>1.3402351866059099E-2</v>
      </c>
      <c r="CT455" s="223">
        <f t="shared" ca="1" si="297"/>
        <v>0</v>
      </c>
      <c r="CU455" s="223">
        <f t="shared" ca="1" si="298"/>
        <v>0</v>
      </c>
      <c r="CV455" s="155">
        <f t="shared" ca="1" si="314"/>
        <v>0.13402351866059098</v>
      </c>
      <c r="CW455" s="165"/>
      <c r="CX455" s="215">
        <f t="shared" ca="1" si="315"/>
        <v>3.3108209873030612</v>
      </c>
      <c r="CY455" s="215">
        <f t="shared" ca="1" si="299"/>
        <v>3.3108209873030612</v>
      </c>
      <c r="CZ455" s="215">
        <f t="shared" ca="1" si="300"/>
        <v>0.735737997178458</v>
      </c>
      <c r="DA455" s="215">
        <f t="shared" ca="1" si="301"/>
        <v>0</v>
      </c>
      <c r="DB455" s="215">
        <f t="shared" ca="1" si="302"/>
        <v>0</v>
      </c>
      <c r="DC455" s="155">
        <f t="shared" ca="1" si="316"/>
        <v>7.3573799717845807</v>
      </c>
      <c r="DD455" s="165"/>
      <c r="DE455" s="188" t="b" cm="1">
        <f t="array" aca="1" ref="DE455" ca="1">OR($G455=Forecast_Capex_Input!$BF$8:$BF$10)</f>
        <v>0</v>
      </c>
      <c r="DF455" s="188" cm="1">
        <f t="array" aca="1" ref="DF455" ca="1">IFERROR(INDEX(Forecast_Capex_Input!BG$12:BG$286,$X455)
*(INDEX(Forecast_Capex_Input!$H$12:$H$286,$X455)=Repex),0)
*$DE455</f>
        <v>0</v>
      </c>
      <c r="DG455" s="188" cm="1">
        <f t="array" aca="1" ref="DG455" ca="1">IFERROR(INDEX(Forecast_Capex_Input!BH$12:BH$286,$X455)
*(INDEX(Forecast_Capex_Input!$H$12:$H$286,$X455)=Repex),0)
*$DE455</f>
        <v>0</v>
      </c>
      <c r="DH455" s="188" cm="1">
        <f t="array" aca="1" ref="DH455" ca="1">IFERROR(INDEX(Forecast_Capex_Input!BI$12:BI$286,$X455)
*(INDEX(Forecast_Capex_Input!$H$12:$H$286,$X455)=Repex),0)
*$DE455</f>
        <v>0</v>
      </c>
      <c r="DI455" s="188" cm="1">
        <f t="array" aca="1" ref="DI455" ca="1">IFERROR(INDEX(Forecast_Capex_Input!BJ$12:BJ$286,$X455)
*(INDEX(Forecast_Capex_Input!$H$12:$H$286,$X455)=Repex),0)
*$DE455</f>
        <v>0</v>
      </c>
      <c r="DJ455" s="188" cm="1">
        <f t="array" aca="1" ref="DJ455" ca="1">IFERROR(INDEX(Forecast_Capex_Input!BK$12:BK$286,$X455)
*(INDEX(Forecast_Capex_Input!$H$12:$H$286,$X455)=Repex),0)
*$DE455</f>
        <v>0</v>
      </c>
      <c r="DK455" s="188" cm="1">
        <f t="array" aca="1" ref="DK455" ca="1">IFERROR(INDEX(Forecast_Capex_Input!BL$12:BL$286,$X455)
*(INDEX(Forecast_Capex_Input!$H$12:$H$286,$X455)=Repex),0)
*$DE455</f>
        <v>0</v>
      </c>
      <c r="DL455" s="165"/>
      <c r="DM455" s="188" t="b" cm="1">
        <f t="array" aca="1" ref="DM455" ca="1">OR($G455=Forecast_Capex_Input!$BN$8:$BN$9)</f>
        <v>0</v>
      </c>
      <c r="DN455" s="188" cm="1">
        <f t="array" aca="1" ref="DN455" ca="1">IFERROR(INDEX(Forecast_Capex_Input!BO$12:BO$286,$X455)
*(INDEX(Forecast_Capex_Input!$H$12:$H$286,$X455)=Repex),0)
*$DM455</f>
        <v>0</v>
      </c>
      <c r="DO455" s="188" cm="1">
        <f t="array" aca="1" ref="DO455" ca="1">IFERROR(INDEX(Forecast_Capex_Input!BP$12:BP$286,$X455)
*(INDEX(Forecast_Capex_Input!$H$12:$H$286,$X455)=Repex),0)
*$DM455</f>
        <v>0</v>
      </c>
      <c r="DP455" s="188" cm="1">
        <f t="array" aca="1" ref="DP455" ca="1">IFERROR(INDEX(Forecast_Capex_Input!BQ$12:BQ$286,$X455)
*(INDEX(Forecast_Capex_Input!$H$12:$H$286,$X455)=Repex),0)
*$DM455</f>
        <v>0</v>
      </c>
      <c r="DQ455" s="188" cm="1">
        <f t="array" aca="1" ref="DQ455" ca="1">IFERROR(INDEX(Forecast_Capex_Input!BR$12:BR$286,$X455)
*(INDEX(Forecast_Capex_Input!$H$12:$H$286,$X455)=Repex),0)
*$DM455</f>
        <v>0</v>
      </c>
      <c r="DR455" s="188" cm="1">
        <f t="array" aca="1" ref="DR455" ca="1">IFERROR(INDEX(Forecast_Capex_Input!BS$12:BS$286,$X455)
*(INDEX(Forecast_Capex_Input!$H$12:$H$286,$X455)=Repex),0)
*$DM455</f>
        <v>0</v>
      </c>
      <c r="DS455" s="165"/>
      <c r="DT455" s="188" t="b" cm="1">
        <f t="array" aca="1" ref="DT455" ca="1">OR($G455=Forecast_Capex_Input!$BU$8:$BU$10)</f>
        <v>1</v>
      </c>
      <c r="DU455" s="188" cm="1">
        <f t="array" aca="1" ref="DU455" ca="1">IFERROR(INDEX(Forecast_Capex_Input!BV$12:BV$286,$X455)
*(INDEX(Forecast_Capex_Input!$H$12:$H$286,$X455)=Repex),0)
*$DT455</f>
        <v>0</v>
      </c>
      <c r="DV455" s="188" cm="1">
        <f t="array" aca="1" ref="DV455" ca="1">IFERROR(INDEX(Forecast_Capex_Input!BW$12:BW$286,$X455)
*(INDEX(Forecast_Capex_Input!$H$12:$H$286,$X455)=Repex),0)
*$DT455</f>
        <v>0</v>
      </c>
      <c r="DW455" s="188" cm="1">
        <f t="array" aca="1" ref="DW455" ca="1">IFERROR(INDEX(Forecast_Capex_Input!BX$12:BX$286,$X455)
*(INDEX(Forecast_Capex_Input!$H$12:$H$286,$X455)=Repex),0)
*$DT455</f>
        <v>0</v>
      </c>
      <c r="DX455" s="188" cm="1">
        <f t="array" aca="1" ref="DX455" ca="1">IFERROR(INDEX(Forecast_Capex_Input!BY$12:BY$286,$X455)
*(INDEX(Forecast_Capex_Input!$H$12:$H$286,$X455)=Repex),0)
*$DT455</f>
        <v>0</v>
      </c>
      <c r="DY455" s="188" cm="1">
        <f t="array" aca="1" ref="DY455" ca="1">IFERROR(INDEX(Forecast_Capex_Input!BZ$12:BZ$286,$X455)
*(INDEX(Forecast_Capex_Input!$H$12:$H$286,$X455)=Repex),0)
*$DT455</f>
        <v>0</v>
      </c>
      <c r="DZ455" s="188" cm="1">
        <f t="array" aca="1" ref="DZ455" ca="1">IFERROR(INDEX(Forecast_Capex_Input!CA$12:CA$286,$X455)
*(INDEX(Forecast_Capex_Input!$H$12:$H$286,$X455)=Repex),0)
*$DT455</f>
        <v>0</v>
      </c>
      <c r="EA455" s="188" cm="1">
        <f t="array" aca="1" ref="EA455" ca="1">IFERROR(INDEX(Forecast_Capex_Input!CB$12:CB$286,$X455)
*(INDEX(Forecast_Capex_Input!$H$12:$H$286,$X455)=Repex),0)
*$DT455</f>
        <v>0</v>
      </c>
      <c r="EB455" s="188" cm="1">
        <f t="array" aca="1" ref="EB455" ca="1">IFERROR(INDEX(Forecast_Capex_Input!CC$12:CC$286,$X455)
*(INDEX(Forecast_Capex_Input!$H$12:$H$286,$X455)=Repex),0)
*$DT455</f>
        <v>0</v>
      </c>
      <c r="EC455" s="165"/>
      <c r="ED455" s="226" t="str">
        <f t="shared" si="303"/>
        <v>N/A</v>
      </c>
      <c r="EE455" s="174" t="s">
        <v>15</v>
      </c>
    </row>
    <row r="456" spans="3:135" x14ac:dyDescent="0.2">
      <c r="C456" s="174">
        <f t="shared" si="304"/>
        <v>446</v>
      </c>
      <c r="D456" s="167" t="str" cm="1">
        <f t="array" ref="D456">IFERROR(INDEX(Forecast_Capex_Input!$D$12:$D$286,$X456),NA)</f>
        <v>Cyber Security</v>
      </c>
      <c r="E456" s="172" t="b" cm="1">
        <f t="array" ref="E456">IF($X456=NA,NA,INDEX(Forecast_Capex_Input!$E$12:$E$286,$X456))</f>
        <v>1</v>
      </c>
      <c r="F456" s="167" t="str" cm="1">
        <f t="array" aca="1" ref="F456" ca="1">IFERROR(INDEX(General!$E$25:$E$26,$Y456),NA)</f>
        <v>Non-Labour</v>
      </c>
      <c r="G456" s="167" t="str" cm="1">
        <f t="array" aca="1" ref="G456" ca="1">IFERROR(INDEX(Forecast_Capex_Input!$AI$11:$BB$11,$AA456),NA)</f>
        <v>Business IT</v>
      </c>
      <c r="H456" s="189" cm="1">
        <f t="array" aca="1" ref="H456" ca="1">IFERROR(INDEX(Forecast_Capex_Input!$AI$12:$BB$286,$X456,$AA456),NA)</f>
        <v>1</v>
      </c>
      <c r="I456" s="199" t="str" cm="1">
        <f t="array" ref="I456">IFERROR(INDEX(Forecast_Capex_Input!$F$12:$F$286,$X456),NA)</f>
        <v>Non-network - ICT</v>
      </c>
      <c r="J456" s="199" t="str" cm="1">
        <f t="array" ref="J456">IFERROR(INDEX(Forecast_Capex_Input!G$12:G$286,$X456),NA)</f>
        <v>Security/Compliance</v>
      </c>
      <c r="K456" s="199" t="str" cm="1">
        <f t="array" ref="K456">IFERROR(INDEX(Forecast_Capex_Input!H$12:H$286,$X456),NA)</f>
        <v>ICT</v>
      </c>
      <c r="L456" s="199" t="str" cm="1">
        <f t="array" ref="L456">IFERROR(INDEX(Forecast_Capex_Input!I$12:I$286,$X456),NA)</f>
        <v>N/A</v>
      </c>
      <c r="M456" s="199" t="str" cm="1">
        <f t="array" ref="M456">IFERROR(INDEX(Forecast_Capex_Input!J$12:J$286,$X456),NA)</f>
        <v>N/A</v>
      </c>
      <c r="N456" s="199" t="str" cm="1">
        <f t="array" ref="N456">IFERROR(INDEX(Forecast_Capex_Input!K$12:K$286,$X456),NA)</f>
        <v>N/A</v>
      </c>
      <c r="O456" s="199" t="str" cm="1">
        <f t="array" ref="O456">IFERROR(INDEX(Forecast_Capex_Input!L$12:L$286,$X456),NA)</f>
        <v>N/A</v>
      </c>
      <c r="P456" s="199" t="str" cm="1">
        <f t="array" ref="P456">IFERROR(INDEX(Forecast_Capex_Input!M$12:M$286,$X456),NA)</f>
        <v>Pervasive Security</v>
      </c>
      <c r="Q456" s="172" t="str" cm="1">
        <f t="array" ref="Q456">IFERROR(INDEX(Forecast_Capex_Input!N$12:N$286,$X456),NA)</f>
        <v>No</v>
      </c>
      <c r="R456" s="265" cm="1">
        <f t="array" ref="R456">IFERROR(INDEX(Forecast_Capex_Input!O$12:O$286,$X456),0)</f>
        <v>0</v>
      </c>
      <c r="S456" s="172" t="str" cm="1">
        <f t="array" ref="S456">IFERROR(INDEX(Forecast_Capex_Input!P$12:P$286,$X456),0)</f>
        <v>Safety security &amp; reliability</v>
      </c>
      <c r="T456" s="199" t="str" cm="1">
        <f t="array" aca="1" ref="T456" ca="1">IFERROR(INDEX(General!$K$84:$K$103,$AA456),NA)</f>
        <v>Business IT (2018 onwards)</v>
      </c>
      <c r="U456" s="188" cm="1">
        <f t="array" aca="1" ref="U456" ca="1">IFERROR(
IF($F456=General!$E$25,INDEX(Forecast_Capex_Input!S$12:S$286,$X456),
INDEX(Forecast_Capex_Input!T$12:T$286,$X456)),0)</f>
        <v>0.4</v>
      </c>
      <c r="V456" s="222" t="b">
        <f>IFERROR(INDEX(Overheads!$T$19:$T$26,MATCH($I456,Overheads!$E$19:$E$26,0)),FALSE)</f>
        <v>0</v>
      </c>
      <c r="W456" s="165"/>
      <c r="X456" s="174">
        <f>IFERROR(
IF(MATCH($C456,Forecast_Capex_Input!$CI$12:$CI$286,1)+1&gt;MAX(Forecast_Capex_Input!$C$12:$C$286),NA,
MATCH($C456,Forecast_Capex_Input!$CI$12:$CI$286,1)+1),1)</f>
        <v>168</v>
      </c>
      <c r="Y456" s="174" cm="1">
        <f t="array" aca="1" ref="Y456" ca="1">IFERROR(
IF(X455&lt;&gt;X456,1,
IF(COUNTIF(OFFSET(Y455,0,0,-INDEX(Forecast_Capex_Input!$CG$12:$CG$286,$X456)),Y455)=INDEX(Forecast_Capex_Input!$CG$12:$CG$286,$X456),Y455+1,Y455)),NA)</f>
        <v>2</v>
      </c>
      <c r="Z456" s="174" cm="1">
        <f t="array" ref="Z456">IFERROR($C456-IF($X456=1,1,INDEX(Forecast_Capex_Input!$CI$12:$CI$286,$X456-1))+1,NA)</f>
        <v>2</v>
      </c>
      <c r="AA456" s="174" cm="1">
        <f t="array" aca="1" ref="AA456" ca="1">IFERROR(IF(Y456=1,
INDEX(Forecast_Capex_Input!$AI$10:$BB$10,SMALL(IF(INDEX(Forecast_Capex_Input!$AI$12:$BB$286,$X456,0)&gt;0,COLUMN(Forecast_Capex_Input!$AI$10:$BB$10)-COLUMN(Forecast_Capex_Input!$AI$12)+1),ROWS(OFFSET(AA455,0,0,-$Z456)))),
OFFSET(AA455,-INDEX(Forecast_Capex_Input!$CG$12:$CG$286,$X456)+1,0)),NA)</f>
        <v>6</v>
      </c>
      <c r="AB456" s="174">
        <f t="shared" ca="1" si="273"/>
        <v>2</v>
      </c>
      <c r="AC456" s="222" t="b">
        <f t="shared" si="305"/>
        <v>0</v>
      </c>
      <c r="AD456" s="220" t="b">
        <v>0</v>
      </c>
      <c r="AE456" s="222" t="b">
        <f t="shared" si="274"/>
        <v>1</v>
      </c>
      <c r="AF456" s="165"/>
      <c r="AG456" s="215">
        <v>0.16954029327777778</v>
      </c>
      <c r="AH456" s="215">
        <v>0.83271263888888902</v>
      </c>
      <c r="AI456" s="215">
        <v>0.83271263888888902</v>
      </c>
      <c r="AJ456" s="215">
        <v>1.4296010584444445</v>
      </c>
      <c r="AK456" s="215">
        <v>1.4569140330000001</v>
      </c>
      <c r="AL456" s="155">
        <v>4.7214806625000003</v>
      </c>
      <c r="AM456" s="165"/>
      <c r="AN456" s="215" cm="1">
        <f t="array" aca="1" ref="AN456" ca="1">IFERROR(INDEX(General!O$33:O$34,$AB456)
*AG456,0)</f>
        <v>0.16954029327777778</v>
      </c>
      <c r="AO456" s="215" cm="1">
        <f t="array" aca="1" ref="AO456" ca="1">IFERROR(INDEX(General!P$33:P$34,$AB456)
*AH456,0)</f>
        <v>0.83271263888888902</v>
      </c>
      <c r="AP456" s="215" cm="1">
        <f t="array" aca="1" ref="AP456" ca="1">IFERROR(INDEX(General!Q$33:Q$34,$AB456)
*AI456,0)</f>
        <v>0.83271263888888902</v>
      </c>
      <c r="AQ456" s="215" cm="1">
        <f t="array" aca="1" ref="AQ456" ca="1">IFERROR(INDEX(General!R$33:R$34,$AB456)
*AJ456,0)</f>
        <v>1.4296010584444445</v>
      </c>
      <c r="AR456" s="215" cm="1">
        <f t="array" aca="1" ref="AR456" ca="1">IFERROR(INDEX(General!S$33:S$34,$AB456)
*AK456,0)</f>
        <v>1.4569140330000001</v>
      </c>
      <c r="AS456" s="155">
        <f t="shared" ca="1" si="306"/>
        <v>4.7214806625000003</v>
      </c>
      <c r="AT456" s="165"/>
      <c r="AU456" s="215">
        <f ca="1">IF($AE456=FALSE,AN456*Overheads!$R$24*$V456,
IFERROR(Overheads!$O$49*$V456*AN456,0)
+IFERROR(Overheads!Q$59*$V456*(AN456/Overheads!Q$68),0))</f>
        <v>0</v>
      </c>
      <c r="AV456" s="215">
        <f ca="1">IF($AE456=FALSE,AO456*Overheads!$R$24*$V456,
IFERROR(Overheads!$O$49*$V456*AO456,0)
+IFERROR(Overheads!R$59*$V456*(AO456/Overheads!R$68),0))</f>
        <v>0</v>
      </c>
      <c r="AW456" s="215">
        <f ca="1">IF($AE456=FALSE,AP456*Overheads!$R$24*$V456,
IFERROR(Overheads!$O$49*$V456*AP456,0)
+IFERROR(Overheads!S$59*$V456*(AP456/Overheads!S$68),0))</f>
        <v>0</v>
      </c>
      <c r="AX456" s="215">
        <f ca="1">IF($AE456=FALSE,AQ456*Overheads!$R$24*$V456,
IFERROR(Overheads!$O$49*$V456*AQ456,0)
+IFERROR(Overheads!T$59*$V456*(AQ456/Overheads!T$68),0))</f>
        <v>0</v>
      </c>
      <c r="AY456" s="215">
        <f ca="1">IF($AE456=FALSE,AR456*Overheads!$R$24*$V456,
IFERROR(Overheads!$O$49*$V456*AR456,0)
+IFERROR(Overheads!U$59*$V456*(AR456/Overheads!U$68),0))</f>
        <v>0</v>
      </c>
      <c r="AZ456" s="155">
        <f t="shared" ca="1" si="307"/>
        <v>0</v>
      </c>
      <c r="BA456" s="165"/>
      <c r="BB456" s="215">
        <f ca="1">IF($AE456=FALSE,AN456*Overheads!$S$25,
IFERROR(Overheads!$O$50*AN456,0)
+IFERROR(Overheads!Q$60*(AN456/Overheads!Q$66),0))</f>
        <v>3.1871555953096858E-3</v>
      </c>
      <c r="BC456" s="215">
        <f ca="1">IF($AE456=FALSE,AO456*Overheads!$S$25,
IFERROR(Overheads!$O$50*AO456,0)
+IFERROR(Overheads!R$60*(AO456/Overheads!R$66),0))</f>
        <v>1.4050028829749924E-2</v>
      </c>
      <c r="BD456" s="215">
        <f ca="1">IF($AE456=FALSE,AP456*Overheads!$S$25,
IFERROR(Overheads!$O$50*AP456,0)
+IFERROR(Overheads!S$60*(AP456/Overheads!S$66),0))</f>
        <v>1.5283303442001163E-2</v>
      </c>
      <c r="BE456" s="215">
        <f ca="1">IF($AE456=FALSE,AQ456*Overheads!$S$25,
IFERROR(Overheads!$O$50*AQ456,0)
+IFERROR(Overheads!T$60*(AQ456/Overheads!T$66),0))</f>
        <v>2.8979160146931821E-2</v>
      </c>
      <c r="BF456" s="215">
        <f ca="1">IF($AE456=FALSE,AR456*Overheads!$S$25,
IFERROR(Overheads!$O$50*AR456,0)
+IFERROR(Overheads!U$60*(AR456/Overheads!U$66),0))</f>
        <v>2.6085239414478652E-2</v>
      </c>
      <c r="BG456" s="155">
        <f t="shared" ca="1" si="308"/>
        <v>8.7584887428471245E-2</v>
      </c>
      <c r="BH456" s="165"/>
      <c r="BI456" s="215">
        <f t="shared" ca="1" si="309"/>
        <v>0.17272744887308747</v>
      </c>
      <c r="BJ456" s="215">
        <f t="shared" ca="1" si="275"/>
        <v>0.84676266771863895</v>
      </c>
      <c r="BK456" s="215">
        <f t="shared" ca="1" si="276"/>
        <v>0.84799594233089015</v>
      </c>
      <c r="BL456" s="215">
        <f t="shared" ca="1" si="277"/>
        <v>1.4585802185913763</v>
      </c>
      <c r="BM456" s="215">
        <f t="shared" ca="1" si="278"/>
        <v>1.4829992724144787</v>
      </c>
      <c r="BN456" s="155">
        <f t="shared" ca="1" si="310"/>
        <v>4.809065549928472</v>
      </c>
      <c r="BO456" s="165"/>
      <c r="BP456" s="187" cm="1">
        <f t="array" ref="BP456">IFERROR(IF($X456=$X455,BP455,INDEX(Forecast_Capex_Input!AC$12:AC$286,$X456)),0)</f>
        <v>0.45</v>
      </c>
      <c r="BQ456" s="187" cm="1">
        <f t="array" ref="BQ456">IFERROR(IF($X456=$X455,BQ455,INDEX(Forecast_Capex_Input!AD$12:AD$286,$X456)),0)</f>
        <v>0.45</v>
      </c>
      <c r="BR456" s="187" cm="1">
        <f t="array" ref="BR456">IFERROR(IF($X456=$X455,BR455,INDEX(Forecast_Capex_Input!AE$12:AE$286,$X456)),0)</f>
        <v>0.1</v>
      </c>
      <c r="BS456" s="187" cm="1">
        <f t="array" ref="BS456">IFERROR(IF($X456=$X455,BS455,INDEX(Forecast_Capex_Input!AF$12:AF$286,$X456)),0)</f>
        <v>0</v>
      </c>
      <c r="BT456" s="187" cm="1">
        <f t="array" ref="BT456">IFERROR(IF($X456=$X455,BT455,INDEX(Forecast_Capex_Input!AG$12:AG$286,$X456)),0)</f>
        <v>0</v>
      </c>
      <c r="BU456" s="165"/>
      <c r="BV456" s="215">
        <f t="shared" si="279"/>
        <v>2.1246662981250002</v>
      </c>
      <c r="BW456" s="215">
        <f t="shared" si="280"/>
        <v>2.1246662981250002</v>
      </c>
      <c r="BX456" s="215">
        <f t="shared" si="281"/>
        <v>0.47214806625000005</v>
      </c>
      <c r="BY456" s="215">
        <f t="shared" si="282"/>
        <v>0</v>
      </c>
      <c r="BZ456" s="215">
        <f t="shared" si="283"/>
        <v>0</v>
      </c>
      <c r="CA456" s="155">
        <f t="shared" si="311"/>
        <v>4.7214806625000003</v>
      </c>
      <c r="CB456" s="165"/>
      <c r="CC456" s="215">
        <f t="shared" ca="1" si="284"/>
        <v>2.1246662981250002</v>
      </c>
      <c r="CD456" s="215">
        <f t="shared" ca="1" si="285"/>
        <v>2.1246662981250002</v>
      </c>
      <c r="CE456" s="215">
        <f t="shared" ca="1" si="286"/>
        <v>0.47214806625000005</v>
      </c>
      <c r="CF456" s="215">
        <f t="shared" ca="1" si="287"/>
        <v>0</v>
      </c>
      <c r="CG456" s="215">
        <f t="shared" ca="1" si="288"/>
        <v>0</v>
      </c>
      <c r="CH456" s="155">
        <f t="shared" ca="1" si="312"/>
        <v>4.7214806625000003</v>
      </c>
      <c r="CI456" s="165"/>
      <c r="CJ456" s="215">
        <f t="shared" ca="1" si="289"/>
        <v>0</v>
      </c>
      <c r="CK456" s="215">
        <f t="shared" ca="1" si="290"/>
        <v>0</v>
      </c>
      <c r="CL456" s="215">
        <f t="shared" ca="1" si="291"/>
        <v>0</v>
      </c>
      <c r="CM456" s="215">
        <f t="shared" ca="1" si="292"/>
        <v>0</v>
      </c>
      <c r="CN456" s="215">
        <f t="shared" ca="1" si="293"/>
        <v>0</v>
      </c>
      <c r="CO456" s="155">
        <f t="shared" ca="1" si="313"/>
        <v>0</v>
      </c>
      <c r="CP456" s="165"/>
      <c r="CQ456" s="223">
        <f t="shared" ca="1" si="294"/>
        <v>3.9413199342812059E-2</v>
      </c>
      <c r="CR456" s="223">
        <f t="shared" ca="1" si="295"/>
        <v>3.9413199342812059E-2</v>
      </c>
      <c r="CS456" s="223">
        <f t="shared" ca="1" si="296"/>
        <v>8.7584887428471241E-3</v>
      </c>
      <c r="CT456" s="223">
        <f t="shared" ca="1" si="297"/>
        <v>0</v>
      </c>
      <c r="CU456" s="223">
        <f t="shared" ca="1" si="298"/>
        <v>0</v>
      </c>
      <c r="CV456" s="155">
        <f t="shared" ca="1" si="314"/>
        <v>8.7584887428471245E-2</v>
      </c>
      <c r="CW456" s="165"/>
      <c r="CX456" s="215">
        <f t="shared" ca="1" si="315"/>
        <v>2.1640794974678124</v>
      </c>
      <c r="CY456" s="215">
        <f t="shared" ca="1" si="299"/>
        <v>2.1640794974678124</v>
      </c>
      <c r="CZ456" s="215">
        <f t="shared" ca="1" si="300"/>
        <v>0.48090655499284718</v>
      </c>
      <c r="DA456" s="215">
        <f t="shared" ca="1" si="301"/>
        <v>0</v>
      </c>
      <c r="DB456" s="215">
        <f t="shared" ca="1" si="302"/>
        <v>0</v>
      </c>
      <c r="DC456" s="155">
        <f t="shared" ca="1" si="316"/>
        <v>4.809065549928472</v>
      </c>
      <c r="DD456" s="165"/>
      <c r="DE456" s="188" t="b" cm="1">
        <f t="array" aca="1" ref="DE456" ca="1">OR($G456=Forecast_Capex_Input!$BF$8:$BF$10)</f>
        <v>0</v>
      </c>
      <c r="DF456" s="188" cm="1">
        <f t="array" aca="1" ref="DF456" ca="1">IFERROR(INDEX(Forecast_Capex_Input!BG$12:BG$286,$X456)
*(INDEX(Forecast_Capex_Input!$H$12:$H$286,$X456)=Repex),0)
*$DE456</f>
        <v>0</v>
      </c>
      <c r="DG456" s="188" cm="1">
        <f t="array" aca="1" ref="DG456" ca="1">IFERROR(INDEX(Forecast_Capex_Input!BH$12:BH$286,$X456)
*(INDEX(Forecast_Capex_Input!$H$12:$H$286,$X456)=Repex),0)
*$DE456</f>
        <v>0</v>
      </c>
      <c r="DH456" s="188" cm="1">
        <f t="array" aca="1" ref="DH456" ca="1">IFERROR(INDEX(Forecast_Capex_Input!BI$12:BI$286,$X456)
*(INDEX(Forecast_Capex_Input!$H$12:$H$286,$X456)=Repex),0)
*$DE456</f>
        <v>0</v>
      </c>
      <c r="DI456" s="188" cm="1">
        <f t="array" aca="1" ref="DI456" ca="1">IFERROR(INDEX(Forecast_Capex_Input!BJ$12:BJ$286,$X456)
*(INDEX(Forecast_Capex_Input!$H$12:$H$286,$X456)=Repex),0)
*$DE456</f>
        <v>0</v>
      </c>
      <c r="DJ456" s="188" cm="1">
        <f t="array" aca="1" ref="DJ456" ca="1">IFERROR(INDEX(Forecast_Capex_Input!BK$12:BK$286,$X456)
*(INDEX(Forecast_Capex_Input!$H$12:$H$286,$X456)=Repex),0)
*$DE456</f>
        <v>0</v>
      </c>
      <c r="DK456" s="188" cm="1">
        <f t="array" aca="1" ref="DK456" ca="1">IFERROR(INDEX(Forecast_Capex_Input!BL$12:BL$286,$X456)
*(INDEX(Forecast_Capex_Input!$H$12:$H$286,$X456)=Repex),0)
*$DE456</f>
        <v>0</v>
      </c>
      <c r="DL456" s="165"/>
      <c r="DM456" s="188" t="b" cm="1">
        <f t="array" aca="1" ref="DM456" ca="1">OR($G456=Forecast_Capex_Input!$BN$8:$BN$9)</f>
        <v>0</v>
      </c>
      <c r="DN456" s="188" cm="1">
        <f t="array" aca="1" ref="DN456" ca="1">IFERROR(INDEX(Forecast_Capex_Input!BO$12:BO$286,$X456)
*(INDEX(Forecast_Capex_Input!$H$12:$H$286,$X456)=Repex),0)
*$DM456</f>
        <v>0</v>
      </c>
      <c r="DO456" s="188" cm="1">
        <f t="array" aca="1" ref="DO456" ca="1">IFERROR(INDEX(Forecast_Capex_Input!BP$12:BP$286,$X456)
*(INDEX(Forecast_Capex_Input!$H$12:$H$286,$X456)=Repex),0)
*$DM456</f>
        <v>0</v>
      </c>
      <c r="DP456" s="188" cm="1">
        <f t="array" aca="1" ref="DP456" ca="1">IFERROR(INDEX(Forecast_Capex_Input!BQ$12:BQ$286,$X456)
*(INDEX(Forecast_Capex_Input!$H$12:$H$286,$X456)=Repex),0)
*$DM456</f>
        <v>0</v>
      </c>
      <c r="DQ456" s="188" cm="1">
        <f t="array" aca="1" ref="DQ456" ca="1">IFERROR(INDEX(Forecast_Capex_Input!BR$12:BR$286,$X456)
*(INDEX(Forecast_Capex_Input!$H$12:$H$286,$X456)=Repex),0)
*$DM456</f>
        <v>0</v>
      </c>
      <c r="DR456" s="188" cm="1">
        <f t="array" aca="1" ref="DR456" ca="1">IFERROR(INDEX(Forecast_Capex_Input!BS$12:BS$286,$X456)
*(INDEX(Forecast_Capex_Input!$H$12:$H$286,$X456)=Repex),0)
*$DM456</f>
        <v>0</v>
      </c>
      <c r="DS456" s="165"/>
      <c r="DT456" s="188" t="b" cm="1">
        <f t="array" aca="1" ref="DT456" ca="1">OR($G456=Forecast_Capex_Input!$BU$8:$BU$10)</f>
        <v>1</v>
      </c>
      <c r="DU456" s="188" cm="1">
        <f t="array" aca="1" ref="DU456" ca="1">IFERROR(INDEX(Forecast_Capex_Input!BV$12:BV$286,$X456)
*(INDEX(Forecast_Capex_Input!$H$12:$H$286,$X456)=Repex),0)
*$DT456</f>
        <v>0</v>
      </c>
      <c r="DV456" s="188" cm="1">
        <f t="array" aca="1" ref="DV456" ca="1">IFERROR(INDEX(Forecast_Capex_Input!BW$12:BW$286,$X456)
*(INDEX(Forecast_Capex_Input!$H$12:$H$286,$X456)=Repex),0)
*$DT456</f>
        <v>0</v>
      </c>
      <c r="DW456" s="188" cm="1">
        <f t="array" aca="1" ref="DW456" ca="1">IFERROR(INDEX(Forecast_Capex_Input!BX$12:BX$286,$X456)
*(INDEX(Forecast_Capex_Input!$H$12:$H$286,$X456)=Repex),0)
*$DT456</f>
        <v>0</v>
      </c>
      <c r="DX456" s="188" cm="1">
        <f t="array" aca="1" ref="DX456" ca="1">IFERROR(INDEX(Forecast_Capex_Input!BY$12:BY$286,$X456)
*(INDEX(Forecast_Capex_Input!$H$12:$H$286,$X456)=Repex),0)
*$DT456</f>
        <v>0</v>
      </c>
      <c r="DY456" s="188" cm="1">
        <f t="array" aca="1" ref="DY456" ca="1">IFERROR(INDEX(Forecast_Capex_Input!BZ$12:BZ$286,$X456)
*(INDEX(Forecast_Capex_Input!$H$12:$H$286,$X456)=Repex),0)
*$DT456</f>
        <v>0</v>
      </c>
      <c r="DZ456" s="188" cm="1">
        <f t="array" aca="1" ref="DZ456" ca="1">IFERROR(INDEX(Forecast_Capex_Input!CA$12:CA$286,$X456)
*(INDEX(Forecast_Capex_Input!$H$12:$H$286,$X456)=Repex),0)
*$DT456</f>
        <v>0</v>
      </c>
      <c r="EA456" s="188" cm="1">
        <f t="array" aca="1" ref="EA456" ca="1">IFERROR(INDEX(Forecast_Capex_Input!CB$12:CB$286,$X456)
*(INDEX(Forecast_Capex_Input!$H$12:$H$286,$X456)=Repex),0)
*$DT456</f>
        <v>0</v>
      </c>
      <c r="EB456" s="188" cm="1">
        <f t="array" aca="1" ref="EB456" ca="1">IFERROR(INDEX(Forecast_Capex_Input!CC$12:CC$286,$X456)
*(INDEX(Forecast_Capex_Input!$H$12:$H$286,$X456)=Repex),0)
*$DT456</f>
        <v>0</v>
      </c>
      <c r="EC456" s="165"/>
      <c r="ED456" s="226" t="str">
        <f t="shared" si="303"/>
        <v>N/A</v>
      </c>
      <c r="EE456" s="174" t="s">
        <v>15</v>
      </c>
    </row>
    <row r="457" spans="3:135" x14ac:dyDescent="0.2">
      <c r="C457" s="174">
        <f t="shared" si="304"/>
        <v>447</v>
      </c>
      <c r="D457" s="167" t="str" cm="1">
        <f t="array" ref="D457">IFERROR(INDEX(Forecast_Capex_Input!$D$12:$D$286,$X457),NA)</f>
        <v>Data and Decisioning</v>
      </c>
      <c r="E457" s="172" t="b" cm="1">
        <f t="array" ref="E457">IF($X457=NA,NA,INDEX(Forecast_Capex_Input!$E$12:$E$286,$X457))</f>
        <v>1</v>
      </c>
      <c r="F457" s="167" t="str" cm="1">
        <f t="array" aca="1" ref="F457" ca="1">IFERROR(INDEX(General!$E$25:$E$26,$Y457),NA)</f>
        <v>Labour</v>
      </c>
      <c r="G457" s="167" t="str" cm="1">
        <f t="array" aca="1" ref="G457" ca="1">IFERROR(INDEX(Forecast_Capex_Input!$AI$11:$BB$11,$AA457),NA)</f>
        <v>Business IT</v>
      </c>
      <c r="H457" s="189" cm="1">
        <f t="array" aca="1" ref="H457" ca="1">IFERROR(INDEX(Forecast_Capex_Input!$AI$12:$BB$286,$X457,$AA457),NA)</f>
        <v>1</v>
      </c>
      <c r="I457" s="199" t="str" cm="1">
        <f t="array" ref="I457">IFERROR(INDEX(Forecast_Capex_Input!$F$12:$F$286,$X457),NA)</f>
        <v>Non-network - ICT</v>
      </c>
      <c r="J457" s="199" t="str" cm="1">
        <f t="array" ref="J457">IFERROR(INDEX(Forecast_Capex_Input!G$12:G$286,$X457),NA)</f>
        <v>Information Technology</v>
      </c>
      <c r="K457" s="199" t="str" cm="1">
        <f t="array" ref="K457">IFERROR(INDEX(Forecast_Capex_Input!H$12:H$286,$X457),NA)</f>
        <v>ICT</v>
      </c>
      <c r="L457" s="199" t="str" cm="1">
        <f t="array" ref="L457">IFERROR(INDEX(Forecast_Capex_Input!I$12:I$286,$X457),NA)</f>
        <v>N/A</v>
      </c>
      <c r="M457" s="199" t="str" cm="1">
        <f t="array" ref="M457">IFERROR(INDEX(Forecast_Capex_Input!J$12:J$286,$X457),NA)</f>
        <v>N/A</v>
      </c>
      <c r="N457" s="199" t="str" cm="1">
        <f t="array" ref="N457">IFERROR(INDEX(Forecast_Capex_Input!K$12:K$286,$X457),NA)</f>
        <v>N/A</v>
      </c>
      <c r="O457" s="199" t="str" cm="1">
        <f t="array" ref="O457">IFERROR(INDEX(Forecast_Capex_Input!L$12:L$286,$X457),NA)</f>
        <v>N/A</v>
      </c>
      <c r="P457" s="199" t="str" cm="1">
        <f t="array" ref="P457">IFERROR(INDEX(Forecast_Capex_Input!M$12:M$286,$X457),NA)</f>
        <v>Enterprise Analytics Platform</v>
      </c>
      <c r="Q457" s="172" t="str" cm="1">
        <f t="array" ref="Q457">IFERROR(INDEX(Forecast_Capex_Input!N$12:N$286,$X457),NA)</f>
        <v>No</v>
      </c>
      <c r="R457" s="265" cm="1">
        <f t="array" ref="R457">IFERROR(INDEX(Forecast_Capex_Input!O$12:O$286,$X457),0)</f>
        <v>0</v>
      </c>
      <c r="S457" s="172" t="str" cm="1">
        <f t="array" ref="S457">IFERROR(INDEX(Forecast_Capex_Input!P$12:P$286,$X457),0)</f>
        <v>Safety security &amp; reliability</v>
      </c>
      <c r="T457" s="199" t="str" cm="1">
        <f t="array" aca="1" ref="T457" ca="1">IFERROR(INDEX(General!$K$84:$K$103,$AA457),NA)</f>
        <v>Business IT (2018 onwards)</v>
      </c>
      <c r="U457" s="188" cm="1">
        <f t="array" aca="1" ref="U457" ca="1">IFERROR(
IF($F457=General!$E$25,INDEX(Forecast_Capex_Input!S$12:S$286,$X457),
INDEX(Forecast_Capex_Input!T$12:T$286,$X457)),0)</f>
        <v>0.8</v>
      </c>
      <c r="V457" s="222" t="b">
        <f>IFERROR(INDEX(Overheads!$T$19:$T$26,MATCH($I457,Overheads!$E$19:$E$26,0)),FALSE)</f>
        <v>0</v>
      </c>
      <c r="W457" s="165"/>
      <c r="X457" s="174">
        <f>IFERROR(
IF(MATCH($C457,Forecast_Capex_Input!$CI$12:$CI$286,1)+1&gt;MAX(Forecast_Capex_Input!$C$12:$C$286),NA,
MATCH($C457,Forecast_Capex_Input!$CI$12:$CI$286,1)+1),1)</f>
        <v>169</v>
      </c>
      <c r="Y457" s="174" cm="1">
        <f t="array" aca="1" ref="Y457" ca="1">IFERROR(
IF(X456&lt;&gt;X457,1,
IF(COUNTIF(OFFSET(Y456,0,0,-INDEX(Forecast_Capex_Input!$CG$12:$CG$286,$X457)),Y456)=INDEX(Forecast_Capex_Input!$CG$12:$CG$286,$X457),Y456+1,Y456)),NA)</f>
        <v>1</v>
      </c>
      <c r="Z457" s="174" cm="1">
        <f t="array" ref="Z457">IFERROR($C457-IF($X457=1,1,INDEX(Forecast_Capex_Input!$CI$12:$CI$286,$X457-1))+1,NA)</f>
        <v>1</v>
      </c>
      <c r="AA457" s="174" cm="1">
        <f t="array" aca="1" ref="AA457" ca="1">IFERROR(IF(Y457=1,
INDEX(Forecast_Capex_Input!$AI$10:$BB$10,SMALL(IF(INDEX(Forecast_Capex_Input!$AI$12:$BB$286,$X457,0)&gt;0,COLUMN(Forecast_Capex_Input!$AI$10:$BB$10)-COLUMN(Forecast_Capex_Input!$AI$12)+1),ROWS(OFFSET(AA456,0,0,-$Z457)))),
OFFSET(AA456,-INDEX(Forecast_Capex_Input!$CG$12:$CG$286,$X457)+1,0)),NA)</f>
        <v>6</v>
      </c>
      <c r="AB457" s="174">
        <f t="shared" ca="1" si="273"/>
        <v>1</v>
      </c>
      <c r="AC457" s="222" t="b">
        <f t="shared" si="305"/>
        <v>0</v>
      </c>
      <c r="AD457" s="220" t="b">
        <v>0</v>
      </c>
      <c r="AE457" s="222" t="b">
        <f t="shared" si="274"/>
        <v>1</v>
      </c>
      <c r="AF457" s="165"/>
      <c r="AG457" s="215">
        <v>2.2180663049999998</v>
      </c>
      <c r="AH457" s="215">
        <v>1.90624266</v>
      </c>
      <c r="AI457" s="215">
        <v>0.91782054000000013</v>
      </c>
      <c r="AJ457" s="215">
        <v>0</v>
      </c>
      <c r="AK457" s="215">
        <v>0</v>
      </c>
      <c r="AL457" s="155">
        <v>5.0421295050000001</v>
      </c>
      <c r="AM457" s="165"/>
      <c r="AN457" s="215" cm="1">
        <f t="array" aca="1" ref="AN457" ca="1">IFERROR(INDEX(General!O$33:O$34,$AB457)
*AG457,0)</f>
        <v>2.2144700774331127</v>
      </c>
      <c r="AO457" s="215" cm="1">
        <f t="array" aca="1" ref="AO457" ca="1">IFERROR(INDEX(General!P$33:P$34,$AB457)
*AH457,0)</f>
        <v>1.9177078001461647</v>
      </c>
      <c r="AP457" s="215" cm="1">
        <f t="array" aca="1" ref="AP457" ca="1">IFERROR(INDEX(General!Q$33:Q$34,$AB457)
*AI457,0)</f>
        <v>0.93165440221660178</v>
      </c>
      <c r="AQ457" s="215" cm="1">
        <f t="array" aca="1" ref="AQ457" ca="1">IFERROR(INDEX(General!R$33:R$34,$AB457)
*AJ457,0)</f>
        <v>0</v>
      </c>
      <c r="AR457" s="215" cm="1">
        <f t="array" aca="1" ref="AR457" ca="1">IFERROR(INDEX(General!S$33:S$34,$AB457)
*AK457,0)</f>
        <v>0</v>
      </c>
      <c r="AS457" s="155">
        <f t="shared" ca="1" si="306"/>
        <v>5.0638322797958786</v>
      </c>
      <c r="AT457" s="165"/>
      <c r="AU457" s="215">
        <f ca="1">IF($AE457=FALSE,AN457*Overheads!$R$24*$V457,
IFERROR(Overheads!$O$49*$V457*AN457,0)
+IFERROR(Overheads!Q$59*$V457*(AN457/Overheads!Q$68),0))</f>
        <v>0</v>
      </c>
      <c r="AV457" s="215">
        <f ca="1">IF($AE457=FALSE,AO457*Overheads!$R$24*$V457,
IFERROR(Overheads!$O$49*$V457*AO457,0)
+IFERROR(Overheads!R$59*$V457*(AO457/Overheads!R$68),0))</f>
        <v>0</v>
      </c>
      <c r="AW457" s="215">
        <f ca="1">IF($AE457=FALSE,AP457*Overheads!$R$24*$V457,
IFERROR(Overheads!$O$49*$V457*AP457,0)
+IFERROR(Overheads!S$59*$V457*(AP457/Overheads!S$68),0))</f>
        <v>0</v>
      </c>
      <c r="AX457" s="215">
        <f ca="1">IF($AE457=FALSE,AQ457*Overheads!$R$24*$V457,
IFERROR(Overheads!$O$49*$V457*AQ457,0)
+IFERROR(Overheads!T$59*$V457*(AQ457/Overheads!T$68),0))</f>
        <v>0</v>
      </c>
      <c r="AY457" s="215">
        <f ca="1">IF($AE457=FALSE,AR457*Overheads!$R$24*$V457,
IFERROR(Overheads!$O$49*$V457*AR457,0)
+IFERROR(Overheads!U$59*$V457*(AR457/Overheads!U$68),0))</f>
        <v>0</v>
      </c>
      <c r="AZ457" s="155">
        <f t="shared" ca="1" si="307"/>
        <v>0</v>
      </c>
      <c r="BA457" s="165"/>
      <c r="BB457" s="215">
        <f ca="1">IF($AE457=FALSE,AN457*Overheads!$S$25,
IFERROR(Overheads!$O$50*AN457,0)
+IFERROR(Overheads!Q$60*(AN457/Overheads!Q$66),0))</f>
        <v>4.1629400076435487E-2</v>
      </c>
      <c r="BC457" s="215">
        <f ca="1">IF($AE457=FALSE,AO457*Overheads!$S$25,
IFERROR(Overheads!$O$50*AO457,0)
+IFERROR(Overheads!R$60*(AO457/Overheads!R$66),0))</f>
        <v>3.2356720218684118E-2</v>
      </c>
      <c r="BD457" s="215">
        <f ca="1">IF($AE457=FALSE,AP457*Overheads!$S$25,
IFERROR(Overheads!$O$50*AP457,0)
+IFERROR(Overheads!S$60*(AP457/Overheads!S$66),0))</f>
        <v>1.7099244405791275E-2</v>
      </c>
      <c r="BE457" s="215">
        <f ca="1">IF($AE457=FALSE,AQ457*Overheads!$S$25,
IFERROR(Overheads!$O$50*AQ457,0)
+IFERROR(Overheads!T$60*(AQ457/Overheads!T$66),0))</f>
        <v>0</v>
      </c>
      <c r="BF457" s="215">
        <f ca="1">IF($AE457=FALSE,AR457*Overheads!$S$25,
IFERROR(Overheads!$O$50*AR457,0)
+IFERROR(Overheads!U$60*(AR457/Overheads!U$66),0))</f>
        <v>0</v>
      </c>
      <c r="BG457" s="155">
        <f t="shared" ca="1" si="308"/>
        <v>9.1085364700910887E-2</v>
      </c>
      <c r="BH457" s="165"/>
      <c r="BI457" s="215">
        <f t="shared" ca="1" si="309"/>
        <v>2.2560994775095482</v>
      </c>
      <c r="BJ457" s="215">
        <f t="shared" ca="1" si="275"/>
        <v>1.9500645203648488</v>
      </c>
      <c r="BK457" s="215">
        <f t="shared" ca="1" si="276"/>
        <v>0.94875364662239303</v>
      </c>
      <c r="BL457" s="215">
        <f t="shared" ca="1" si="277"/>
        <v>0</v>
      </c>
      <c r="BM457" s="215">
        <f t="shared" ca="1" si="278"/>
        <v>0</v>
      </c>
      <c r="BN457" s="155">
        <f t="shared" ca="1" si="310"/>
        <v>5.1549176444967895</v>
      </c>
      <c r="BO457" s="165"/>
      <c r="BP457" s="187" cm="1">
        <f t="array" ref="BP457">IFERROR(IF($X457=$X456,BP456,INDEX(Forecast_Capex_Input!AC$12:AC$286,$X457)),0)</f>
        <v>0.55000000000000004</v>
      </c>
      <c r="BQ457" s="187" cm="1">
        <f t="array" ref="BQ457">IFERROR(IF($X457=$X456,BQ456,INDEX(Forecast_Capex_Input!AD$12:AD$286,$X457)),0)</f>
        <v>0.45</v>
      </c>
      <c r="BR457" s="187" cm="1">
        <f t="array" ref="BR457">IFERROR(IF($X457=$X456,BR456,INDEX(Forecast_Capex_Input!AE$12:AE$286,$X457)),0)</f>
        <v>0</v>
      </c>
      <c r="BS457" s="187" cm="1">
        <f t="array" ref="BS457">IFERROR(IF($X457=$X456,BS456,INDEX(Forecast_Capex_Input!AF$12:AF$286,$X457)),0)</f>
        <v>0</v>
      </c>
      <c r="BT457" s="187" cm="1">
        <f t="array" ref="BT457">IFERROR(IF($X457=$X456,BT456,INDEX(Forecast_Capex_Input!AG$12:AG$286,$X457)),0)</f>
        <v>0</v>
      </c>
      <c r="BU457" s="165"/>
      <c r="BV457" s="215">
        <f t="shared" si="279"/>
        <v>2.7731712277500002</v>
      </c>
      <c r="BW457" s="215">
        <f t="shared" si="280"/>
        <v>2.2689582772500003</v>
      </c>
      <c r="BX457" s="215">
        <f t="shared" si="281"/>
        <v>0</v>
      </c>
      <c r="BY457" s="215">
        <f t="shared" si="282"/>
        <v>0</v>
      </c>
      <c r="BZ457" s="215">
        <f t="shared" si="283"/>
        <v>0</v>
      </c>
      <c r="CA457" s="155">
        <f t="shared" si="311"/>
        <v>5.0421295050000001</v>
      </c>
      <c r="CB457" s="165"/>
      <c r="CC457" s="215">
        <f t="shared" ca="1" si="284"/>
        <v>2.7851077538877336</v>
      </c>
      <c r="CD457" s="215">
        <f t="shared" ca="1" si="285"/>
        <v>2.2787245259081454</v>
      </c>
      <c r="CE457" s="215">
        <f t="shared" ca="1" si="286"/>
        <v>0</v>
      </c>
      <c r="CF457" s="215">
        <f t="shared" ca="1" si="287"/>
        <v>0</v>
      </c>
      <c r="CG457" s="215">
        <f t="shared" ca="1" si="288"/>
        <v>0</v>
      </c>
      <c r="CH457" s="155">
        <f t="shared" ca="1" si="312"/>
        <v>5.0638322797958786</v>
      </c>
      <c r="CI457" s="165"/>
      <c r="CJ457" s="215">
        <f t="shared" ca="1" si="289"/>
        <v>0</v>
      </c>
      <c r="CK457" s="215">
        <f t="shared" ca="1" si="290"/>
        <v>0</v>
      </c>
      <c r="CL457" s="215">
        <f t="shared" ca="1" si="291"/>
        <v>0</v>
      </c>
      <c r="CM457" s="215">
        <f t="shared" ca="1" si="292"/>
        <v>0</v>
      </c>
      <c r="CN457" s="215">
        <f t="shared" ca="1" si="293"/>
        <v>0</v>
      </c>
      <c r="CO457" s="155">
        <f t="shared" ca="1" si="313"/>
        <v>0</v>
      </c>
      <c r="CP457" s="165"/>
      <c r="CQ457" s="223">
        <f t="shared" ca="1" si="294"/>
        <v>5.0096950585500989E-2</v>
      </c>
      <c r="CR457" s="223">
        <f t="shared" ca="1" si="295"/>
        <v>4.0988414115409898E-2</v>
      </c>
      <c r="CS457" s="223">
        <f t="shared" ca="1" si="296"/>
        <v>0</v>
      </c>
      <c r="CT457" s="223">
        <f t="shared" ca="1" si="297"/>
        <v>0</v>
      </c>
      <c r="CU457" s="223">
        <f t="shared" ca="1" si="298"/>
        <v>0</v>
      </c>
      <c r="CV457" s="155">
        <f t="shared" ca="1" si="314"/>
        <v>9.1085364700910887E-2</v>
      </c>
      <c r="CW457" s="165"/>
      <c r="CX457" s="215">
        <f t="shared" ca="1" si="315"/>
        <v>2.8352047044732345</v>
      </c>
      <c r="CY457" s="215">
        <f t="shared" ca="1" si="299"/>
        <v>2.3197129400235554</v>
      </c>
      <c r="CZ457" s="215">
        <f t="shared" ca="1" si="300"/>
        <v>0</v>
      </c>
      <c r="DA457" s="215">
        <f t="shared" ca="1" si="301"/>
        <v>0</v>
      </c>
      <c r="DB457" s="215">
        <f t="shared" ca="1" si="302"/>
        <v>0</v>
      </c>
      <c r="DC457" s="155">
        <f t="shared" ca="1" si="316"/>
        <v>5.1549176444967895</v>
      </c>
      <c r="DD457" s="165"/>
      <c r="DE457" s="188" t="b" cm="1">
        <f t="array" aca="1" ref="DE457" ca="1">OR($G457=Forecast_Capex_Input!$BF$8:$BF$10)</f>
        <v>0</v>
      </c>
      <c r="DF457" s="188" cm="1">
        <f t="array" aca="1" ref="DF457" ca="1">IFERROR(INDEX(Forecast_Capex_Input!BG$12:BG$286,$X457)
*(INDEX(Forecast_Capex_Input!$H$12:$H$286,$X457)=Repex),0)
*$DE457</f>
        <v>0</v>
      </c>
      <c r="DG457" s="188" cm="1">
        <f t="array" aca="1" ref="DG457" ca="1">IFERROR(INDEX(Forecast_Capex_Input!BH$12:BH$286,$X457)
*(INDEX(Forecast_Capex_Input!$H$12:$H$286,$X457)=Repex),0)
*$DE457</f>
        <v>0</v>
      </c>
      <c r="DH457" s="188" cm="1">
        <f t="array" aca="1" ref="DH457" ca="1">IFERROR(INDEX(Forecast_Capex_Input!BI$12:BI$286,$X457)
*(INDEX(Forecast_Capex_Input!$H$12:$H$286,$X457)=Repex),0)
*$DE457</f>
        <v>0</v>
      </c>
      <c r="DI457" s="188" cm="1">
        <f t="array" aca="1" ref="DI457" ca="1">IFERROR(INDEX(Forecast_Capex_Input!BJ$12:BJ$286,$X457)
*(INDEX(Forecast_Capex_Input!$H$12:$H$286,$X457)=Repex),0)
*$DE457</f>
        <v>0</v>
      </c>
      <c r="DJ457" s="188" cm="1">
        <f t="array" aca="1" ref="DJ457" ca="1">IFERROR(INDEX(Forecast_Capex_Input!BK$12:BK$286,$X457)
*(INDEX(Forecast_Capex_Input!$H$12:$H$286,$X457)=Repex),0)
*$DE457</f>
        <v>0</v>
      </c>
      <c r="DK457" s="188" cm="1">
        <f t="array" aca="1" ref="DK457" ca="1">IFERROR(INDEX(Forecast_Capex_Input!BL$12:BL$286,$X457)
*(INDEX(Forecast_Capex_Input!$H$12:$H$286,$X457)=Repex),0)
*$DE457</f>
        <v>0</v>
      </c>
      <c r="DL457" s="165"/>
      <c r="DM457" s="188" t="b" cm="1">
        <f t="array" aca="1" ref="DM457" ca="1">OR($G457=Forecast_Capex_Input!$BN$8:$BN$9)</f>
        <v>0</v>
      </c>
      <c r="DN457" s="188" cm="1">
        <f t="array" aca="1" ref="DN457" ca="1">IFERROR(INDEX(Forecast_Capex_Input!BO$12:BO$286,$X457)
*(INDEX(Forecast_Capex_Input!$H$12:$H$286,$X457)=Repex),0)
*$DM457</f>
        <v>0</v>
      </c>
      <c r="DO457" s="188" cm="1">
        <f t="array" aca="1" ref="DO457" ca="1">IFERROR(INDEX(Forecast_Capex_Input!BP$12:BP$286,$X457)
*(INDEX(Forecast_Capex_Input!$H$12:$H$286,$X457)=Repex),0)
*$DM457</f>
        <v>0</v>
      </c>
      <c r="DP457" s="188" cm="1">
        <f t="array" aca="1" ref="DP457" ca="1">IFERROR(INDEX(Forecast_Capex_Input!BQ$12:BQ$286,$X457)
*(INDEX(Forecast_Capex_Input!$H$12:$H$286,$X457)=Repex),0)
*$DM457</f>
        <v>0</v>
      </c>
      <c r="DQ457" s="188" cm="1">
        <f t="array" aca="1" ref="DQ457" ca="1">IFERROR(INDEX(Forecast_Capex_Input!BR$12:BR$286,$X457)
*(INDEX(Forecast_Capex_Input!$H$12:$H$286,$X457)=Repex),0)
*$DM457</f>
        <v>0</v>
      </c>
      <c r="DR457" s="188" cm="1">
        <f t="array" aca="1" ref="DR457" ca="1">IFERROR(INDEX(Forecast_Capex_Input!BS$12:BS$286,$X457)
*(INDEX(Forecast_Capex_Input!$H$12:$H$286,$X457)=Repex),0)
*$DM457</f>
        <v>0</v>
      </c>
      <c r="DS457" s="165"/>
      <c r="DT457" s="188" t="b" cm="1">
        <f t="array" aca="1" ref="DT457" ca="1">OR($G457=Forecast_Capex_Input!$BU$8:$BU$10)</f>
        <v>1</v>
      </c>
      <c r="DU457" s="188" cm="1">
        <f t="array" aca="1" ref="DU457" ca="1">IFERROR(INDEX(Forecast_Capex_Input!BV$12:BV$286,$X457)
*(INDEX(Forecast_Capex_Input!$H$12:$H$286,$X457)=Repex),0)
*$DT457</f>
        <v>0</v>
      </c>
      <c r="DV457" s="188" cm="1">
        <f t="array" aca="1" ref="DV457" ca="1">IFERROR(INDEX(Forecast_Capex_Input!BW$12:BW$286,$X457)
*(INDEX(Forecast_Capex_Input!$H$12:$H$286,$X457)=Repex),0)
*$DT457</f>
        <v>0</v>
      </c>
      <c r="DW457" s="188" cm="1">
        <f t="array" aca="1" ref="DW457" ca="1">IFERROR(INDEX(Forecast_Capex_Input!BX$12:BX$286,$X457)
*(INDEX(Forecast_Capex_Input!$H$12:$H$286,$X457)=Repex),0)
*$DT457</f>
        <v>0</v>
      </c>
      <c r="DX457" s="188" cm="1">
        <f t="array" aca="1" ref="DX457" ca="1">IFERROR(INDEX(Forecast_Capex_Input!BY$12:BY$286,$X457)
*(INDEX(Forecast_Capex_Input!$H$12:$H$286,$X457)=Repex),0)
*$DT457</f>
        <v>0</v>
      </c>
      <c r="DY457" s="188" cm="1">
        <f t="array" aca="1" ref="DY457" ca="1">IFERROR(INDEX(Forecast_Capex_Input!BZ$12:BZ$286,$X457)
*(INDEX(Forecast_Capex_Input!$H$12:$H$286,$X457)=Repex),0)
*$DT457</f>
        <v>0</v>
      </c>
      <c r="DZ457" s="188" cm="1">
        <f t="array" aca="1" ref="DZ457" ca="1">IFERROR(INDEX(Forecast_Capex_Input!CA$12:CA$286,$X457)
*(INDEX(Forecast_Capex_Input!$H$12:$H$286,$X457)=Repex),0)
*$DT457</f>
        <v>0</v>
      </c>
      <c r="EA457" s="188" cm="1">
        <f t="array" aca="1" ref="EA457" ca="1">IFERROR(INDEX(Forecast_Capex_Input!CB$12:CB$286,$X457)
*(INDEX(Forecast_Capex_Input!$H$12:$H$286,$X457)=Repex),0)
*$DT457</f>
        <v>0</v>
      </c>
      <c r="EB457" s="188" cm="1">
        <f t="array" aca="1" ref="EB457" ca="1">IFERROR(INDEX(Forecast_Capex_Input!CC$12:CC$286,$X457)
*(INDEX(Forecast_Capex_Input!$H$12:$H$286,$X457)=Repex),0)
*$DT457</f>
        <v>0</v>
      </c>
      <c r="EC457" s="165"/>
      <c r="ED457" s="226" t="str">
        <f t="shared" si="303"/>
        <v>N/A</v>
      </c>
      <c r="EE457" s="174" t="s">
        <v>15</v>
      </c>
    </row>
    <row r="458" spans="3:135" x14ac:dyDescent="0.2">
      <c r="C458" s="174">
        <f t="shared" si="304"/>
        <v>448</v>
      </c>
      <c r="D458" s="167" t="str" cm="1">
        <f t="array" ref="D458">IFERROR(INDEX(Forecast_Capex_Input!$D$12:$D$286,$X458),NA)</f>
        <v>Data and Decisioning</v>
      </c>
      <c r="E458" s="172" t="b" cm="1">
        <f t="array" ref="E458">IF($X458=NA,NA,INDEX(Forecast_Capex_Input!$E$12:$E$286,$X458))</f>
        <v>1</v>
      </c>
      <c r="F458" s="167" t="str" cm="1">
        <f t="array" aca="1" ref="F458" ca="1">IFERROR(INDEX(General!$E$25:$E$26,$Y458),NA)</f>
        <v>Non-Labour</v>
      </c>
      <c r="G458" s="167" t="str" cm="1">
        <f t="array" aca="1" ref="G458" ca="1">IFERROR(INDEX(Forecast_Capex_Input!$AI$11:$BB$11,$AA458),NA)</f>
        <v>Business IT</v>
      </c>
      <c r="H458" s="189" cm="1">
        <f t="array" aca="1" ref="H458" ca="1">IFERROR(INDEX(Forecast_Capex_Input!$AI$12:$BB$286,$X458,$AA458),NA)</f>
        <v>1</v>
      </c>
      <c r="I458" s="199" t="str" cm="1">
        <f t="array" ref="I458">IFERROR(INDEX(Forecast_Capex_Input!$F$12:$F$286,$X458),NA)</f>
        <v>Non-network - ICT</v>
      </c>
      <c r="J458" s="199" t="str" cm="1">
        <f t="array" ref="J458">IFERROR(INDEX(Forecast_Capex_Input!G$12:G$286,$X458),NA)</f>
        <v>Information Technology</v>
      </c>
      <c r="K458" s="199" t="str" cm="1">
        <f t="array" ref="K458">IFERROR(INDEX(Forecast_Capex_Input!H$12:H$286,$X458),NA)</f>
        <v>ICT</v>
      </c>
      <c r="L458" s="199" t="str" cm="1">
        <f t="array" ref="L458">IFERROR(INDEX(Forecast_Capex_Input!I$12:I$286,$X458),NA)</f>
        <v>N/A</v>
      </c>
      <c r="M458" s="199" t="str" cm="1">
        <f t="array" ref="M458">IFERROR(INDEX(Forecast_Capex_Input!J$12:J$286,$X458),NA)</f>
        <v>N/A</v>
      </c>
      <c r="N458" s="199" t="str" cm="1">
        <f t="array" ref="N458">IFERROR(INDEX(Forecast_Capex_Input!K$12:K$286,$X458),NA)</f>
        <v>N/A</v>
      </c>
      <c r="O458" s="199" t="str" cm="1">
        <f t="array" ref="O458">IFERROR(INDEX(Forecast_Capex_Input!L$12:L$286,$X458),NA)</f>
        <v>N/A</v>
      </c>
      <c r="P458" s="199" t="str" cm="1">
        <f t="array" ref="P458">IFERROR(INDEX(Forecast_Capex_Input!M$12:M$286,$X458),NA)</f>
        <v>Enterprise Analytics Platform</v>
      </c>
      <c r="Q458" s="172" t="str" cm="1">
        <f t="array" ref="Q458">IFERROR(INDEX(Forecast_Capex_Input!N$12:N$286,$X458),NA)</f>
        <v>No</v>
      </c>
      <c r="R458" s="265" cm="1">
        <f t="array" ref="R458">IFERROR(INDEX(Forecast_Capex_Input!O$12:O$286,$X458),0)</f>
        <v>0</v>
      </c>
      <c r="S458" s="172" t="str" cm="1">
        <f t="array" ref="S458">IFERROR(INDEX(Forecast_Capex_Input!P$12:P$286,$X458),0)</f>
        <v>Safety security &amp; reliability</v>
      </c>
      <c r="T458" s="199" t="str" cm="1">
        <f t="array" aca="1" ref="T458" ca="1">IFERROR(INDEX(General!$K$84:$K$103,$AA458),NA)</f>
        <v>Business IT (2018 onwards)</v>
      </c>
      <c r="U458" s="188" cm="1">
        <f t="array" aca="1" ref="U458" ca="1">IFERROR(
IF($F458=General!$E$25,INDEX(Forecast_Capex_Input!S$12:S$286,$X458),
INDEX(Forecast_Capex_Input!T$12:T$286,$X458)),0)</f>
        <v>0.19999999999999996</v>
      </c>
      <c r="V458" s="222" t="b">
        <f>IFERROR(INDEX(Overheads!$T$19:$T$26,MATCH($I458,Overheads!$E$19:$E$26,0)),FALSE)</f>
        <v>0</v>
      </c>
      <c r="W458" s="165"/>
      <c r="X458" s="174">
        <f>IFERROR(
IF(MATCH($C458,Forecast_Capex_Input!$CI$12:$CI$286,1)+1&gt;MAX(Forecast_Capex_Input!$C$12:$C$286),NA,
MATCH($C458,Forecast_Capex_Input!$CI$12:$CI$286,1)+1),1)</f>
        <v>169</v>
      </c>
      <c r="Y458" s="174" cm="1">
        <f t="array" aca="1" ref="Y458" ca="1">IFERROR(
IF(X457&lt;&gt;X458,1,
IF(COUNTIF(OFFSET(Y457,0,0,-INDEX(Forecast_Capex_Input!$CG$12:$CG$286,$X458)),Y457)=INDEX(Forecast_Capex_Input!$CG$12:$CG$286,$X458),Y457+1,Y457)),NA)</f>
        <v>2</v>
      </c>
      <c r="Z458" s="174" cm="1">
        <f t="array" ref="Z458">IFERROR($C458-IF($X458=1,1,INDEX(Forecast_Capex_Input!$CI$12:$CI$286,$X458-1))+1,NA)</f>
        <v>2</v>
      </c>
      <c r="AA458" s="174" cm="1">
        <f t="array" aca="1" ref="AA458" ca="1">IFERROR(IF(Y458=1,
INDEX(Forecast_Capex_Input!$AI$10:$BB$10,SMALL(IF(INDEX(Forecast_Capex_Input!$AI$12:$BB$286,$X458,0)&gt;0,COLUMN(Forecast_Capex_Input!$AI$10:$BB$10)-COLUMN(Forecast_Capex_Input!$AI$12)+1),ROWS(OFFSET(AA457,0,0,-$Z458)))),
OFFSET(AA457,-INDEX(Forecast_Capex_Input!$CG$12:$CG$286,$X458)+1,0)),NA)</f>
        <v>6</v>
      </c>
      <c r="AB458" s="174">
        <f t="shared" ca="1" si="273"/>
        <v>2</v>
      </c>
      <c r="AC458" s="222" t="b">
        <f t="shared" si="305"/>
        <v>0</v>
      </c>
      <c r="AD458" s="220" t="b">
        <v>0</v>
      </c>
      <c r="AE458" s="222" t="b">
        <f t="shared" si="274"/>
        <v>1</v>
      </c>
      <c r="AF458" s="165"/>
      <c r="AG458" s="215">
        <v>0.55451657624999973</v>
      </c>
      <c r="AH458" s="215">
        <v>0.47656066499999977</v>
      </c>
      <c r="AI458" s="215">
        <v>0.22945513499999995</v>
      </c>
      <c r="AJ458" s="215">
        <v>0</v>
      </c>
      <c r="AK458" s="215">
        <v>0</v>
      </c>
      <c r="AL458" s="155">
        <v>1.2605323762499996</v>
      </c>
      <c r="AM458" s="165"/>
      <c r="AN458" s="215" cm="1">
        <f t="array" aca="1" ref="AN458" ca="1">IFERROR(INDEX(General!O$33:O$34,$AB458)
*AG458,0)</f>
        <v>0.55451657624999973</v>
      </c>
      <c r="AO458" s="215" cm="1">
        <f t="array" aca="1" ref="AO458" ca="1">IFERROR(INDEX(General!P$33:P$34,$AB458)
*AH458,0)</f>
        <v>0.47656066499999977</v>
      </c>
      <c r="AP458" s="215" cm="1">
        <f t="array" aca="1" ref="AP458" ca="1">IFERROR(INDEX(General!Q$33:Q$34,$AB458)
*AI458,0)</f>
        <v>0.22945513499999995</v>
      </c>
      <c r="AQ458" s="215" cm="1">
        <f t="array" aca="1" ref="AQ458" ca="1">IFERROR(INDEX(General!R$33:R$34,$AB458)
*AJ458,0)</f>
        <v>0</v>
      </c>
      <c r="AR458" s="215" cm="1">
        <f t="array" aca="1" ref="AR458" ca="1">IFERROR(INDEX(General!S$33:S$34,$AB458)
*AK458,0)</f>
        <v>0</v>
      </c>
      <c r="AS458" s="155">
        <f t="shared" ca="1" si="306"/>
        <v>1.2605323762499996</v>
      </c>
      <c r="AT458" s="165"/>
      <c r="AU458" s="215">
        <f ca="1">IF($AE458=FALSE,AN458*Overheads!$R$24*$V458,
IFERROR(Overheads!$O$49*$V458*AN458,0)
+IFERROR(Overheads!Q$59*$V458*(AN458/Overheads!Q$68),0))</f>
        <v>0</v>
      </c>
      <c r="AV458" s="215">
        <f ca="1">IF($AE458=FALSE,AO458*Overheads!$R$24*$V458,
IFERROR(Overheads!$O$49*$V458*AO458,0)
+IFERROR(Overheads!R$59*$V458*(AO458/Overheads!R$68),0))</f>
        <v>0</v>
      </c>
      <c r="AW458" s="215">
        <f ca="1">IF($AE458=FALSE,AP458*Overheads!$R$24*$V458,
IFERROR(Overheads!$O$49*$V458*AP458,0)
+IFERROR(Overheads!S$59*$V458*(AP458/Overheads!S$68),0))</f>
        <v>0</v>
      </c>
      <c r="AX458" s="215">
        <f ca="1">IF($AE458=FALSE,AQ458*Overheads!$R$24*$V458,
IFERROR(Overheads!$O$49*$V458*AQ458,0)
+IFERROR(Overheads!T$59*$V458*(AQ458/Overheads!T$68),0))</f>
        <v>0</v>
      </c>
      <c r="AY458" s="215">
        <f ca="1">IF($AE458=FALSE,AR458*Overheads!$R$24*$V458,
IFERROR(Overheads!$O$49*$V458*AR458,0)
+IFERROR(Overheads!U$59*$V458*(AR458/Overheads!U$68),0))</f>
        <v>0</v>
      </c>
      <c r="AZ458" s="155">
        <f t="shared" ca="1" si="307"/>
        <v>0</v>
      </c>
      <c r="BA458" s="165"/>
      <c r="BB458" s="215">
        <f ca="1">IF($AE458=FALSE,AN458*Overheads!$S$25,
IFERROR(Overheads!$O$50*AN458,0)
+IFERROR(Overheads!Q$60*(AN458/Overheads!Q$66),0))</f>
        <v>1.0424251217918628E-2</v>
      </c>
      <c r="BC458" s="215">
        <f ca="1">IF($AE458=FALSE,AO458*Overheads!$S$25,
IFERROR(Overheads!$O$50*AO458,0)
+IFERROR(Overheads!R$60*(AO458/Overheads!R$66),0))</f>
        <v>8.0408183683978104E-3</v>
      </c>
      <c r="BD458" s="215">
        <f ca="1">IF($AE458=FALSE,AP458*Overheads!$S$25,
IFERROR(Overheads!$O$50*AP458,0)
+IFERROR(Overheads!S$60*(AP458/Overheads!S$66),0))</f>
        <v>4.2113356886351603E-3</v>
      </c>
      <c r="BE458" s="215">
        <f ca="1">IF($AE458=FALSE,AQ458*Overheads!$S$25,
IFERROR(Overheads!$O$50*AQ458,0)
+IFERROR(Overheads!T$60*(AQ458/Overheads!T$66),0))</f>
        <v>0</v>
      </c>
      <c r="BF458" s="215">
        <f ca="1">IF($AE458=FALSE,AR458*Overheads!$S$25,
IFERROR(Overheads!$O$50*AR458,0)
+IFERROR(Overheads!U$60*(AR458/Overheads!U$66),0))</f>
        <v>0</v>
      </c>
      <c r="BG458" s="155">
        <f t="shared" ca="1" si="308"/>
        <v>2.26764052749516E-2</v>
      </c>
      <c r="BH458" s="165"/>
      <c r="BI458" s="215">
        <f t="shared" ca="1" si="309"/>
        <v>0.5649408274679184</v>
      </c>
      <c r="BJ458" s="215">
        <f t="shared" ca="1" si="275"/>
        <v>0.48460148336839759</v>
      </c>
      <c r="BK458" s="215">
        <f t="shared" ca="1" si="276"/>
        <v>0.23366647068863511</v>
      </c>
      <c r="BL458" s="215">
        <f t="shared" ca="1" si="277"/>
        <v>0</v>
      </c>
      <c r="BM458" s="215">
        <f t="shared" ca="1" si="278"/>
        <v>0</v>
      </c>
      <c r="BN458" s="155">
        <f t="shared" ca="1" si="310"/>
        <v>1.2832087815249511</v>
      </c>
      <c r="BO458" s="165"/>
      <c r="BP458" s="187" cm="1">
        <f t="array" ref="BP458">IFERROR(IF($X458=$X457,BP457,INDEX(Forecast_Capex_Input!AC$12:AC$286,$X458)),0)</f>
        <v>0.55000000000000004</v>
      </c>
      <c r="BQ458" s="187" cm="1">
        <f t="array" ref="BQ458">IFERROR(IF($X458=$X457,BQ457,INDEX(Forecast_Capex_Input!AD$12:AD$286,$X458)),0)</f>
        <v>0.45</v>
      </c>
      <c r="BR458" s="187" cm="1">
        <f t="array" ref="BR458">IFERROR(IF($X458=$X457,BR457,INDEX(Forecast_Capex_Input!AE$12:AE$286,$X458)),0)</f>
        <v>0</v>
      </c>
      <c r="BS458" s="187" cm="1">
        <f t="array" ref="BS458">IFERROR(IF($X458=$X457,BS457,INDEX(Forecast_Capex_Input!AF$12:AF$286,$X458)),0)</f>
        <v>0</v>
      </c>
      <c r="BT458" s="187" cm="1">
        <f t="array" ref="BT458">IFERROR(IF($X458=$X457,BT457,INDEX(Forecast_Capex_Input!AG$12:AG$286,$X458)),0)</f>
        <v>0</v>
      </c>
      <c r="BU458" s="165"/>
      <c r="BV458" s="215">
        <f t="shared" si="279"/>
        <v>0.69329280693749984</v>
      </c>
      <c r="BW458" s="215">
        <f t="shared" si="280"/>
        <v>0.56723956931249986</v>
      </c>
      <c r="BX458" s="215">
        <f t="shared" si="281"/>
        <v>0</v>
      </c>
      <c r="BY458" s="215">
        <f t="shared" si="282"/>
        <v>0</v>
      </c>
      <c r="BZ458" s="215">
        <f t="shared" si="283"/>
        <v>0</v>
      </c>
      <c r="CA458" s="155">
        <f t="shared" si="311"/>
        <v>1.2605323762499996</v>
      </c>
      <c r="CB458" s="165"/>
      <c r="CC458" s="215">
        <f t="shared" ca="1" si="284"/>
        <v>0.69329280693749984</v>
      </c>
      <c r="CD458" s="215">
        <f t="shared" ca="1" si="285"/>
        <v>0.56723956931249986</v>
      </c>
      <c r="CE458" s="215">
        <f t="shared" ca="1" si="286"/>
        <v>0</v>
      </c>
      <c r="CF458" s="215">
        <f t="shared" ca="1" si="287"/>
        <v>0</v>
      </c>
      <c r="CG458" s="215">
        <f t="shared" ca="1" si="288"/>
        <v>0</v>
      </c>
      <c r="CH458" s="155">
        <f t="shared" ca="1" si="312"/>
        <v>1.2605323762499996</v>
      </c>
      <c r="CI458" s="165"/>
      <c r="CJ458" s="215">
        <f t="shared" ca="1" si="289"/>
        <v>0</v>
      </c>
      <c r="CK458" s="215">
        <f t="shared" ca="1" si="290"/>
        <v>0</v>
      </c>
      <c r="CL458" s="215">
        <f t="shared" ca="1" si="291"/>
        <v>0</v>
      </c>
      <c r="CM458" s="215">
        <f t="shared" ca="1" si="292"/>
        <v>0</v>
      </c>
      <c r="CN458" s="215">
        <f t="shared" ca="1" si="293"/>
        <v>0</v>
      </c>
      <c r="CO458" s="155">
        <f t="shared" ca="1" si="313"/>
        <v>0</v>
      </c>
      <c r="CP458" s="165"/>
      <c r="CQ458" s="223">
        <f t="shared" ca="1" si="294"/>
        <v>1.2472022901223382E-2</v>
      </c>
      <c r="CR458" s="223">
        <f t="shared" ca="1" si="295"/>
        <v>1.020438237372822E-2</v>
      </c>
      <c r="CS458" s="223">
        <f t="shared" ca="1" si="296"/>
        <v>0</v>
      </c>
      <c r="CT458" s="223">
        <f t="shared" ca="1" si="297"/>
        <v>0</v>
      </c>
      <c r="CU458" s="223">
        <f t="shared" ca="1" si="298"/>
        <v>0</v>
      </c>
      <c r="CV458" s="155">
        <f t="shared" ca="1" si="314"/>
        <v>2.26764052749516E-2</v>
      </c>
      <c r="CW458" s="165"/>
      <c r="CX458" s="215">
        <f t="shared" ca="1" si="315"/>
        <v>0.70576482983872324</v>
      </c>
      <c r="CY458" s="215">
        <f t="shared" ca="1" si="299"/>
        <v>0.57744395168622809</v>
      </c>
      <c r="CZ458" s="215">
        <f t="shared" ca="1" si="300"/>
        <v>0</v>
      </c>
      <c r="DA458" s="215">
        <f t="shared" ca="1" si="301"/>
        <v>0</v>
      </c>
      <c r="DB458" s="215">
        <f t="shared" ca="1" si="302"/>
        <v>0</v>
      </c>
      <c r="DC458" s="155">
        <f t="shared" ca="1" si="316"/>
        <v>1.2832087815249513</v>
      </c>
      <c r="DD458" s="165"/>
      <c r="DE458" s="188" t="b" cm="1">
        <f t="array" aca="1" ref="DE458" ca="1">OR($G458=Forecast_Capex_Input!$BF$8:$BF$10)</f>
        <v>0</v>
      </c>
      <c r="DF458" s="188" cm="1">
        <f t="array" aca="1" ref="DF458" ca="1">IFERROR(INDEX(Forecast_Capex_Input!BG$12:BG$286,$X458)
*(INDEX(Forecast_Capex_Input!$H$12:$H$286,$X458)=Repex),0)
*$DE458</f>
        <v>0</v>
      </c>
      <c r="DG458" s="188" cm="1">
        <f t="array" aca="1" ref="DG458" ca="1">IFERROR(INDEX(Forecast_Capex_Input!BH$12:BH$286,$X458)
*(INDEX(Forecast_Capex_Input!$H$12:$H$286,$X458)=Repex),0)
*$DE458</f>
        <v>0</v>
      </c>
      <c r="DH458" s="188" cm="1">
        <f t="array" aca="1" ref="DH458" ca="1">IFERROR(INDEX(Forecast_Capex_Input!BI$12:BI$286,$X458)
*(INDEX(Forecast_Capex_Input!$H$12:$H$286,$X458)=Repex),0)
*$DE458</f>
        <v>0</v>
      </c>
      <c r="DI458" s="188" cm="1">
        <f t="array" aca="1" ref="DI458" ca="1">IFERROR(INDEX(Forecast_Capex_Input!BJ$12:BJ$286,$X458)
*(INDEX(Forecast_Capex_Input!$H$12:$H$286,$X458)=Repex),0)
*$DE458</f>
        <v>0</v>
      </c>
      <c r="DJ458" s="188" cm="1">
        <f t="array" aca="1" ref="DJ458" ca="1">IFERROR(INDEX(Forecast_Capex_Input!BK$12:BK$286,$X458)
*(INDEX(Forecast_Capex_Input!$H$12:$H$286,$X458)=Repex),0)
*$DE458</f>
        <v>0</v>
      </c>
      <c r="DK458" s="188" cm="1">
        <f t="array" aca="1" ref="DK458" ca="1">IFERROR(INDEX(Forecast_Capex_Input!BL$12:BL$286,$X458)
*(INDEX(Forecast_Capex_Input!$H$12:$H$286,$X458)=Repex),0)
*$DE458</f>
        <v>0</v>
      </c>
      <c r="DL458" s="165"/>
      <c r="DM458" s="188" t="b" cm="1">
        <f t="array" aca="1" ref="DM458" ca="1">OR($G458=Forecast_Capex_Input!$BN$8:$BN$9)</f>
        <v>0</v>
      </c>
      <c r="DN458" s="188" cm="1">
        <f t="array" aca="1" ref="DN458" ca="1">IFERROR(INDEX(Forecast_Capex_Input!BO$12:BO$286,$X458)
*(INDEX(Forecast_Capex_Input!$H$12:$H$286,$X458)=Repex),0)
*$DM458</f>
        <v>0</v>
      </c>
      <c r="DO458" s="188" cm="1">
        <f t="array" aca="1" ref="DO458" ca="1">IFERROR(INDEX(Forecast_Capex_Input!BP$12:BP$286,$X458)
*(INDEX(Forecast_Capex_Input!$H$12:$H$286,$X458)=Repex),0)
*$DM458</f>
        <v>0</v>
      </c>
      <c r="DP458" s="188" cm="1">
        <f t="array" aca="1" ref="DP458" ca="1">IFERROR(INDEX(Forecast_Capex_Input!BQ$12:BQ$286,$X458)
*(INDEX(Forecast_Capex_Input!$H$12:$H$286,$X458)=Repex),0)
*$DM458</f>
        <v>0</v>
      </c>
      <c r="DQ458" s="188" cm="1">
        <f t="array" aca="1" ref="DQ458" ca="1">IFERROR(INDEX(Forecast_Capex_Input!BR$12:BR$286,$X458)
*(INDEX(Forecast_Capex_Input!$H$12:$H$286,$X458)=Repex),0)
*$DM458</f>
        <v>0</v>
      </c>
      <c r="DR458" s="188" cm="1">
        <f t="array" aca="1" ref="DR458" ca="1">IFERROR(INDEX(Forecast_Capex_Input!BS$12:BS$286,$X458)
*(INDEX(Forecast_Capex_Input!$H$12:$H$286,$X458)=Repex),0)
*$DM458</f>
        <v>0</v>
      </c>
      <c r="DS458" s="165"/>
      <c r="DT458" s="188" t="b" cm="1">
        <f t="array" aca="1" ref="DT458" ca="1">OR($G458=Forecast_Capex_Input!$BU$8:$BU$10)</f>
        <v>1</v>
      </c>
      <c r="DU458" s="188" cm="1">
        <f t="array" aca="1" ref="DU458" ca="1">IFERROR(INDEX(Forecast_Capex_Input!BV$12:BV$286,$X458)
*(INDEX(Forecast_Capex_Input!$H$12:$H$286,$X458)=Repex),0)
*$DT458</f>
        <v>0</v>
      </c>
      <c r="DV458" s="188" cm="1">
        <f t="array" aca="1" ref="DV458" ca="1">IFERROR(INDEX(Forecast_Capex_Input!BW$12:BW$286,$X458)
*(INDEX(Forecast_Capex_Input!$H$12:$H$286,$X458)=Repex),0)
*$DT458</f>
        <v>0</v>
      </c>
      <c r="DW458" s="188" cm="1">
        <f t="array" aca="1" ref="DW458" ca="1">IFERROR(INDEX(Forecast_Capex_Input!BX$12:BX$286,$X458)
*(INDEX(Forecast_Capex_Input!$H$12:$H$286,$X458)=Repex),0)
*$DT458</f>
        <v>0</v>
      </c>
      <c r="DX458" s="188" cm="1">
        <f t="array" aca="1" ref="DX458" ca="1">IFERROR(INDEX(Forecast_Capex_Input!BY$12:BY$286,$X458)
*(INDEX(Forecast_Capex_Input!$H$12:$H$286,$X458)=Repex),0)
*$DT458</f>
        <v>0</v>
      </c>
      <c r="DY458" s="188" cm="1">
        <f t="array" aca="1" ref="DY458" ca="1">IFERROR(INDEX(Forecast_Capex_Input!BZ$12:BZ$286,$X458)
*(INDEX(Forecast_Capex_Input!$H$12:$H$286,$X458)=Repex),0)
*$DT458</f>
        <v>0</v>
      </c>
      <c r="DZ458" s="188" cm="1">
        <f t="array" aca="1" ref="DZ458" ca="1">IFERROR(INDEX(Forecast_Capex_Input!CA$12:CA$286,$X458)
*(INDEX(Forecast_Capex_Input!$H$12:$H$286,$X458)=Repex),0)
*$DT458</f>
        <v>0</v>
      </c>
      <c r="EA458" s="188" cm="1">
        <f t="array" aca="1" ref="EA458" ca="1">IFERROR(INDEX(Forecast_Capex_Input!CB$12:CB$286,$X458)
*(INDEX(Forecast_Capex_Input!$H$12:$H$286,$X458)=Repex),0)
*$DT458</f>
        <v>0</v>
      </c>
      <c r="EB458" s="188" cm="1">
        <f t="array" aca="1" ref="EB458" ca="1">IFERROR(INDEX(Forecast_Capex_Input!CC$12:CC$286,$X458)
*(INDEX(Forecast_Capex_Input!$H$12:$H$286,$X458)=Repex),0)
*$DT458</f>
        <v>0</v>
      </c>
      <c r="EC458" s="165"/>
      <c r="ED458" s="226" t="str">
        <f t="shared" si="303"/>
        <v>N/A</v>
      </c>
      <c r="EE458" s="174" t="s">
        <v>15</v>
      </c>
    </row>
    <row r="459" spans="3:135" x14ac:dyDescent="0.2">
      <c r="C459" s="174">
        <f t="shared" si="304"/>
        <v>449</v>
      </c>
      <c r="D459" s="167" t="str" cm="1">
        <f t="array" ref="D459">IFERROR(INDEX(Forecast_Capex_Input!$D$12:$D$286,$X459),NA)</f>
        <v>Employee Enablement</v>
      </c>
      <c r="E459" s="172" t="b" cm="1">
        <f t="array" ref="E459">IF($X459=NA,NA,INDEX(Forecast_Capex_Input!$E$12:$E$286,$X459))</f>
        <v>1</v>
      </c>
      <c r="F459" s="167" t="str" cm="1">
        <f t="array" aca="1" ref="F459" ca="1">IFERROR(INDEX(General!$E$25:$E$26,$Y459),NA)</f>
        <v>Labour</v>
      </c>
      <c r="G459" s="167" t="str" cm="1">
        <f t="array" aca="1" ref="G459" ca="1">IFERROR(INDEX(Forecast_Capex_Input!$AI$11:$BB$11,$AA459),NA)</f>
        <v>In-house software</v>
      </c>
      <c r="H459" s="189" cm="1">
        <f t="array" aca="1" ref="H459" ca="1">IFERROR(INDEX(Forecast_Capex_Input!$AI$12:$BB$286,$X459,$AA459),NA)</f>
        <v>1</v>
      </c>
      <c r="I459" s="199" t="str" cm="1">
        <f t="array" ref="I459">IFERROR(INDEX(Forecast_Capex_Input!$F$12:$F$286,$X459),NA)</f>
        <v>Non-network - ICT</v>
      </c>
      <c r="J459" s="199" t="str" cm="1">
        <f t="array" ref="J459">IFERROR(INDEX(Forecast_Capex_Input!G$12:G$286,$X459),NA)</f>
        <v>Information Technology</v>
      </c>
      <c r="K459" s="199" t="str" cm="1">
        <f t="array" ref="K459">IFERROR(INDEX(Forecast_Capex_Input!H$12:H$286,$X459),NA)</f>
        <v>ICT</v>
      </c>
      <c r="L459" s="199" t="str" cm="1">
        <f t="array" ref="L459">IFERROR(INDEX(Forecast_Capex_Input!I$12:I$286,$X459),NA)</f>
        <v>N/A</v>
      </c>
      <c r="M459" s="199" t="str" cm="1">
        <f t="array" ref="M459">IFERROR(INDEX(Forecast_Capex_Input!J$12:J$286,$X459),NA)</f>
        <v>N/A</v>
      </c>
      <c r="N459" s="199" t="str" cm="1">
        <f t="array" ref="N459">IFERROR(INDEX(Forecast_Capex_Input!K$12:K$286,$X459),NA)</f>
        <v>N/A</v>
      </c>
      <c r="O459" s="199" t="str" cm="1">
        <f t="array" ref="O459">IFERROR(INDEX(Forecast_Capex_Input!L$12:L$286,$X459),NA)</f>
        <v>N/A</v>
      </c>
      <c r="P459" s="199" t="str" cm="1">
        <f t="array" ref="P459">IFERROR(INDEX(Forecast_Capex_Input!M$12:M$286,$X459),NA)</f>
        <v>N/A</v>
      </c>
      <c r="Q459" s="172" t="str" cm="1">
        <f t="array" ref="Q459">IFERROR(INDEX(Forecast_Capex_Input!N$12:N$286,$X459),NA)</f>
        <v>No</v>
      </c>
      <c r="R459" s="265" cm="1">
        <f t="array" ref="R459">IFERROR(INDEX(Forecast_Capex_Input!O$12:O$286,$X459),0)</f>
        <v>0</v>
      </c>
      <c r="S459" s="172" t="str" cm="1">
        <f t="array" ref="S459">IFERROR(INDEX(Forecast_Capex_Input!P$12:P$286,$X459),0)</f>
        <v>Safety security &amp; reliability</v>
      </c>
      <c r="T459" s="199" t="str" cm="1">
        <f t="array" aca="1" ref="T459" ca="1">IFERROR(INDEX(General!$K$84:$K$103,$AA459),NA)</f>
        <v>In-house software</v>
      </c>
      <c r="U459" s="188" cm="1">
        <f t="array" aca="1" ref="U459" ca="1">IFERROR(
IF($F459=General!$E$25,INDEX(Forecast_Capex_Input!S$12:S$286,$X459),
INDEX(Forecast_Capex_Input!T$12:T$286,$X459)),0)</f>
        <v>0.6</v>
      </c>
      <c r="V459" s="222" t="b">
        <f>IFERROR(INDEX(Overheads!$T$19:$T$26,MATCH($I459,Overheads!$E$19:$E$26,0)),FALSE)</f>
        <v>0</v>
      </c>
      <c r="W459" s="165"/>
      <c r="X459" s="174">
        <f>IFERROR(
IF(MATCH($C459,Forecast_Capex_Input!$CI$12:$CI$286,1)+1&gt;MAX(Forecast_Capex_Input!$C$12:$C$286),NA,
MATCH($C459,Forecast_Capex_Input!$CI$12:$CI$286,1)+1),1)</f>
        <v>170</v>
      </c>
      <c r="Y459" s="174" cm="1">
        <f t="array" aca="1" ref="Y459" ca="1">IFERROR(
IF(X458&lt;&gt;X459,1,
IF(COUNTIF(OFFSET(Y458,0,0,-INDEX(Forecast_Capex_Input!$CG$12:$CG$286,$X459)),Y458)=INDEX(Forecast_Capex_Input!$CG$12:$CG$286,$X459),Y458+1,Y458)),NA)</f>
        <v>1</v>
      </c>
      <c r="Z459" s="174" cm="1">
        <f t="array" ref="Z459">IFERROR($C459-IF($X459=1,1,INDEX(Forecast_Capex_Input!$CI$12:$CI$286,$X459-1))+1,NA)</f>
        <v>1</v>
      </c>
      <c r="AA459" s="174" cm="1">
        <f t="array" aca="1" ref="AA459" ca="1">IFERROR(IF(Y459=1,
INDEX(Forecast_Capex_Input!$AI$10:$BB$10,SMALL(IF(INDEX(Forecast_Capex_Input!$AI$12:$BB$286,$X459,0)&gt;0,COLUMN(Forecast_Capex_Input!$AI$10:$BB$10)-COLUMN(Forecast_Capex_Input!$AI$12)+1),ROWS(OFFSET(AA458,0,0,-$Z459)))),
OFFSET(AA458,-INDEX(Forecast_Capex_Input!$CG$12:$CG$286,$X459)+1,0)),NA)</f>
        <v>20</v>
      </c>
      <c r="AB459" s="174">
        <f t="shared" ref="AB459:AB522" ca="1" si="317">IFERROR(
MATCH($F459,Esc_Category_List,0),NA)</f>
        <v>1</v>
      </c>
      <c r="AC459" s="222" t="b">
        <f t="shared" si="305"/>
        <v>0</v>
      </c>
      <c r="AD459" s="220" t="b">
        <v>0</v>
      </c>
      <c r="AE459" s="222" t="b">
        <f t="shared" ref="AE459:AE522" si="318">AND(NOT(AND(AC459,NOT(Inc_NCIPAP))),
NOT(AND(AD459,NOT(Inc_CP))))</f>
        <v>1</v>
      </c>
      <c r="AF459" s="165"/>
      <c r="AG459" s="215">
        <v>2.9873293537499999</v>
      </c>
      <c r="AH459" s="215">
        <v>0.95753392874999976</v>
      </c>
      <c r="AI459" s="215">
        <v>1.47822058125</v>
      </c>
      <c r="AJ459" s="215">
        <v>0.93925316249999991</v>
      </c>
      <c r="AK459" s="215">
        <v>0.93925316249999991</v>
      </c>
      <c r="AL459" s="155">
        <v>7.3015901887499997</v>
      </c>
      <c r="AM459" s="165"/>
      <c r="AN459" s="215" cm="1">
        <f t="array" aca="1" ref="AN459" ca="1">IFERROR(INDEX(General!O$33:O$34,$AB459)
*AG459,0)</f>
        <v>2.9824858934128997</v>
      </c>
      <c r="AO459" s="215" cm="1">
        <f t="array" aca="1" ref="AO459" ca="1">IFERROR(INDEX(General!P$33:P$34,$AB459)
*AH459,0)</f>
        <v>0.96329303849934644</v>
      </c>
      <c r="AP459" s="215" cm="1">
        <f t="array" aca="1" ref="AP459" ca="1">IFERROR(INDEX(General!Q$33:Q$34,$AB459)
*AI459,0)</f>
        <v>1.5005010804930843</v>
      </c>
      <c r="AQ459" s="215" cm="1">
        <f t="array" aca="1" ref="AQ459" ca="1">IFERROR(INDEX(General!R$33:R$34,$AB459)
*AJ459,0)</f>
        <v>0.96126088525358511</v>
      </c>
      <c r="AR459" s="215" cm="1">
        <f t="array" aca="1" ref="AR459" ca="1">IFERROR(INDEX(General!S$33:S$34,$AB459)
*AK459,0)</f>
        <v>0.96717366806128691</v>
      </c>
      <c r="AS459" s="155">
        <f t="shared" ca="1" si="306"/>
        <v>7.3747145657202031</v>
      </c>
      <c r="AT459" s="165"/>
      <c r="AU459" s="215">
        <f ca="1">IF($AE459=FALSE,AN459*Overheads!$R$24*$V459,
IFERROR(Overheads!$O$49*$V459*AN459,0)
+IFERROR(Overheads!Q$59*$V459*(AN459/Overheads!Q$68),0))</f>
        <v>0</v>
      </c>
      <c r="AV459" s="215">
        <f ca="1">IF($AE459=FALSE,AO459*Overheads!$R$24*$V459,
IFERROR(Overheads!$O$49*$V459*AO459,0)
+IFERROR(Overheads!R$59*$V459*(AO459/Overheads!R$68),0))</f>
        <v>0</v>
      </c>
      <c r="AW459" s="215">
        <f ca="1">IF($AE459=FALSE,AP459*Overheads!$R$24*$V459,
IFERROR(Overheads!$O$49*$V459*AP459,0)
+IFERROR(Overheads!S$59*$V459*(AP459/Overheads!S$68),0))</f>
        <v>0</v>
      </c>
      <c r="AX459" s="215">
        <f ca="1">IF($AE459=FALSE,AQ459*Overheads!$R$24*$V459,
IFERROR(Overheads!$O$49*$V459*AQ459,0)
+IFERROR(Overheads!T$59*$V459*(AQ459/Overheads!T$68),0))</f>
        <v>0</v>
      </c>
      <c r="AY459" s="215">
        <f ca="1">IF($AE459=FALSE,AR459*Overheads!$R$24*$V459,
IFERROR(Overheads!$O$49*$V459*AR459,0)
+IFERROR(Overheads!U$59*$V459*(AR459/Overheads!U$68),0))</f>
        <v>0</v>
      </c>
      <c r="AZ459" s="155">
        <f t="shared" ca="1" si="307"/>
        <v>0</v>
      </c>
      <c r="BA459" s="165"/>
      <c r="BB459" s="215">
        <f ca="1">IF($AE459=FALSE,AN459*Overheads!$S$25,
IFERROR(Overheads!$O$50*AN459,0)
+IFERROR(Overheads!Q$60*(AN459/Overheads!Q$66),0))</f>
        <v>5.6067182728939319E-2</v>
      </c>
      <c r="BC459" s="215">
        <f ca="1">IF($AE459=FALSE,AO459*Overheads!$S$25,
IFERROR(Overheads!$O$50*AO459,0)
+IFERROR(Overheads!R$60*(AO459/Overheads!R$66),0))</f>
        <v>1.6253259924663085E-2</v>
      </c>
      <c r="BD459" s="215">
        <f ca="1">IF($AE459=FALSE,AP459*Overheads!$S$25,
IFERROR(Overheads!$O$50*AP459,0)
+IFERROR(Overheads!S$60*(AP459/Overheads!S$66),0))</f>
        <v>2.7539648442019598E-2</v>
      </c>
      <c r="BE459" s="215">
        <f ca="1">IF($AE459=FALSE,AQ459*Overheads!$S$25,
IFERROR(Overheads!$O$50*AQ459,0)
+IFERROR(Overheads!T$60*(AQ459/Overheads!T$66),0))</f>
        <v>1.9485529177668572E-2</v>
      </c>
      <c r="BF459" s="215">
        <f ca="1">IF($AE459=FALSE,AR459*Overheads!$S$25,
IFERROR(Overheads!$O$50*AR459,0)
+IFERROR(Overheads!U$60*(AR459/Overheads!U$66),0))</f>
        <v>1.7316709232876318E-2</v>
      </c>
      <c r="BG459" s="155">
        <f t="shared" ca="1" si="308"/>
        <v>0.13666232950616691</v>
      </c>
      <c r="BH459" s="165"/>
      <c r="BI459" s="215">
        <f t="shared" ca="1" si="309"/>
        <v>3.0385530761418389</v>
      </c>
      <c r="BJ459" s="215">
        <f t="shared" ref="BJ459:BJ522" ca="1" si="319">SUM(AO459,AV459,BC459)</f>
        <v>0.97954629842400953</v>
      </c>
      <c r="BK459" s="215">
        <f t="shared" ref="BK459:BK522" ca="1" si="320">SUM(AP459,AW459,BD459)</f>
        <v>1.5280407289351039</v>
      </c>
      <c r="BL459" s="215">
        <f t="shared" ref="BL459:BL522" ca="1" si="321">SUM(AQ459,AX459,BE459)</f>
        <v>0.98074641443125365</v>
      </c>
      <c r="BM459" s="215">
        <f t="shared" ref="BM459:BM522" ca="1" si="322">SUM(AR459,AY459,BF459)</f>
        <v>0.98449037729416322</v>
      </c>
      <c r="BN459" s="155">
        <f t="shared" ca="1" si="310"/>
        <v>7.5113768952263689</v>
      </c>
      <c r="BO459" s="165"/>
      <c r="BP459" s="187" cm="1">
        <f t="array" ref="BP459">IFERROR(IF($X459=$X458,BP458,INDEX(Forecast_Capex_Input!AC$12:AC$286,$X459)),0)</f>
        <v>0.2</v>
      </c>
      <c r="BQ459" s="187" cm="1">
        <f t="array" ref="BQ459">IFERROR(IF($X459=$X458,BQ458,INDEX(Forecast_Capex_Input!AD$12:AD$286,$X459)),0)</f>
        <v>0.2</v>
      </c>
      <c r="BR459" s="187" cm="1">
        <f t="array" ref="BR459">IFERROR(IF($X459=$X458,BR458,INDEX(Forecast_Capex_Input!AE$12:AE$286,$X459)),0)</f>
        <v>0.2</v>
      </c>
      <c r="BS459" s="187" cm="1">
        <f t="array" ref="BS459">IFERROR(IF($X459=$X458,BS458,INDEX(Forecast_Capex_Input!AF$12:AF$286,$X459)),0)</f>
        <v>0.2</v>
      </c>
      <c r="BT459" s="187" cm="1">
        <f t="array" ref="BT459">IFERROR(IF($X459=$X458,BT458,INDEX(Forecast_Capex_Input!AG$12:AG$286,$X459)),0)</f>
        <v>0.2</v>
      </c>
      <c r="BU459" s="165"/>
      <c r="BV459" s="215">
        <f t="shared" ref="BV459:BV522" si="323">IFERROR(IF($E459,SUM($AG459:$AK459)*BP459,AG459),0)</f>
        <v>1.46031803775</v>
      </c>
      <c r="BW459" s="215">
        <f t="shared" ref="BW459:BW522" si="324">IFERROR(IF($E459,SUM($AG459:$AK459)*BQ459,AH459),0)</f>
        <v>1.46031803775</v>
      </c>
      <c r="BX459" s="215">
        <f t="shared" ref="BX459:BX522" si="325">IFERROR(IF($E459,SUM($AG459:$AK459)*BR459,AI459),0)</f>
        <v>1.46031803775</v>
      </c>
      <c r="BY459" s="215">
        <f t="shared" ref="BY459:BY522" si="326">IFERROR(IF($E459,SUM($AG459:$AK459)*BS459,AJ459),0)</f>
        <v>1.46031803775</v>
      </c>
      <c r="BZ459" s="215">
        <f t="shared" ref="BZ459:BZ522" si="327">IFERROR(IF($E459,SUM($AG459:$AK459)*BT459,AK459),0)</f>
        <v>1.46031803775</v>
      </c>
      <c r="CA459" s="155">
        <f t="shared" si="311"/>
        <v>7.3015901887499997</v>
      </c>
      <c r="CB459" s="165"/>
      <c r="CC459" s="215">
        <f t="shared" ref="CC459:CC522" ca="1" si="328">IFERROR(IF($E459,SUM($AN459:$AR459)*BP459,AN459),0)</f>
        <v>1.4749429131440408</v>
      </c>
      <c r="CD459" s="215">
        <f t="shared" ref="CD459:CD522" ca="1" si="329">IFERROR(IF($E459,SUM($AN459:$AR459)*BQ459,AO459),0)</f>
        <v>1.4749429131440408</v>
      </c>
      <c r="CE459" s="215">
        <f t="shared" ref="CE459:CE522" ca="1" si="330">IFERROR(IF($E459,SUM($AN459:$AR459)*BR459,AP459),0)</f>
        <v>1.4749429131440408</v>
      </c>
      <c r="CF459" s="215">
        <f t="shared" ref="CF459:CF522" ca="1" si="331">IFERROR(IF($E459,SUM($AN459:$AR459)*BS459,AQ459),0)</f>
        <v>1.4749429131440408</v>
      </c>
      <c r="CG459" s="215">
        <f t="shared" ref="CG459:CG522" ca="1" si="332">IFERROR(IF($E459,SUM($AN459:$AR459)*BT459,AR459),0)</f>
        <v>1.4749429131440408</v>
      </c>
      <c r="CH459" s="155">
        <f t="shared" ca="1" si="312"/>
        <v>7.374714565720204</v>
      </c>
      <c r="CI459" s="165"/>
      <c r="CJ459" s="215">
        <f t="shared" ref="CJ459:CJ522" ca="1" si="333">IFERROR(IF($E459,SUM($AU459:$AY459)*BP459,AU459),0)</f>
        <v>0</v>
      </c>
      <c r="CK459" s="215">
        <f t="shared" ref="CK459:CK522" ca="1" si="334">IFERROR(IF($E459,SUM($AU459:$AY459)*BQ459,AV459),0)</f>
        <v>0</v>
      </c>
      <c r="CL459" s="215">
        <f t="shared" ref="CL459:CL522" ca="1" si="335">IFERROR(IF($E459,SUM($AU459:$AY459)*BR459,AW459),0)</f>
        <v>0</v>
      </c>
      <c r="CM459" s="215">
        <f t="shared" ref="CM459:CM522" ca="1" si="336">IFERROR(IF($E459,SUM($AU459:$AY459)*BS459,AX459),0)</f>
        <v>0</v>
      </c>
      <c r="CN459" s="215">
        <f t="shared" ref="CN459:CN522" ca="1" si="337">IFERROR(IF($E459,SUM($AU459:$AY459)*BT459,AY459),0)</f>
        <v>0</v>
      </c>
      <c r="CO459" s="155">
        <f t="shared" ca="1" si="313"/>
        <v>0</v>
      </c>
      <c r="CP459" s="165"/>
      <c r="CQ459" s="223">
        <f t="shared" ref="CQ459:CQ522" ca="1" si="338">IFERROR(IF($E459,SUM($BB459:$BF459)*BP459,BB459),0)</f>
        <v>2.7332465901233383E-2</v>
      </c>
      <c r="CR459" s="223">
        <f t="shared" ref="CR459:CR522" ca="1" si="339">IFERROR(IF($E459,SUM($BB459:$BF459)*BQ459,BC459),0)</f>
        <v>2.7332465901233383E-2</v>
      </c>
      <c r="CS459" s="223">
        <f t="shared" ref="CS459:CS522" ca="1" si="340">IFERROR(IF($E459,SUM($BB459:$BF459)*BR459,BD459),0)</f>
        <v>2.7332465901233383E-2</v>
      </c>
      <c r="CT459" s="223">
        <f t="shared" ref="CT459:CT522" ca="1" si="341">IFERROR(IF($E459,SUM($BB459:$BF459)*BS459,BE459),0)</f>
        <v>2.7332465901233383E-2</v>
      </c>
      <c r="CU459" s="223">
        <f t="shared" ref="CU459:CU522" ca="1" si="342">IFERROR(IF($E459,SUM($BB459:$BF459)*BT459,BF459),0)</f>
        <v>2.7332465901233383E-2</v>
      </c>
      <c r="CV459" s="155">
        <f t="shared" ca="1" si="314"/>
        <v>0.13666232950616691</v>
      </c>
      <c r="CW459" s="165"/>
      <c r="CX459" s="215">
        <f t="shared" ca="1" si="315"/>
        <v>1.5022753790452741</v>
      </c>
      <c r="CY459" s="215">
        <f t="shared" ref="CY459:CY522" ca="1" si="343">SUM(CD459,CK459,CR459)</f>
        <v>1.5022753790452741</v>
      </c>
      <c r="CZ459" s="215">
        <f t="shared" ref="CZ459:CZ522" ca="1" si="344">SUM(CE459,CL459,CS459)</f>
        <v>1.5022753790452741</v>
      </c>
      <c r="DA459" s="215">
        <f t="shared" ref="DA459:DA522" ca="1" si="345">SUM(CF459,CM459,CT459)</f>
        <v>1.5022753790452741</v>
      </c>
      <c r="DB459" s="215">
        <f t="shared" ref="DB459:DB522" ca="1" si="346">SUM(CG459,CN459,CU459)</f>
        <v>1.5022753790452741</v>
      </c>
      <c r="DC459" s="155">
        <f t="shared" ca="1" si="316"/>
        <v>7.5113768952263706</v>
      </c>
      <c r="DD459" s="165"/>
      <c r="DE459" s="188" t="b" cm="1">
        <f t="array" aca="1" ref="DE459" ca="1">OR($G459=Forecast_Capex_Input!$BF$8:$BF$10)</f>
        <v>0</v>
      </c>
      <c r="DF459" s="188" cm="1">
        <f t="array" aca="1" ref="DF459" ca="1">IFERROR(INDEX(Forecast_Capex_Input!BG$12:BG$286,$X459)
*(INDEX(Forecast_Capex_Input!$H$12:$H$286,$X459)=Repex),0)
*$DE459</f>
        <v>0</v>
      </c>
      <c r="DG459" s="188" cm="1">
        <f t="array" aca="1" ref="DG459" ca="1">IFERROR(INDEX(Forecast_Capex_Input!BH$12:BH$286,$X459)
*(INDEX(Forecast_Capex_Input!$H$12:$H$286,$X459)=Repex),0)
*$DE459</f>
        <v>0</v>
      </c>
      <c r="DH459" s="188" cm="1">
        <f t="array" aca="1" ref="DH459" ca="1">IFERROR(INDEX(Forecast_Capex_Input!BI$12:BI$286,$X459)
*(INDEX(Forecast_Capex_Input!$H$12:$H$286,$X459)=Repex),0)
*$DE459</f>
        <v>0</v>
      </c>
      <c r="DI459" s="188" cm="1">
        <f t="array" aca="1" ref="DI459" ca="1">IFERROR(INDEX(Forecast_Capex_Input!BJ$12:BJ$286,$X459)
*(INDEX(Forecast_Capex_Input!$H$12:$H$286,$X459)=Repex),0)
*$DE459</f>
        <v>0</v>
      </c>
      <c r="DJ459" s="188" cm="1">
        <f t="array" aca="1" ref="DJ459" ca="1">IFERROR(INDEX(Forecast_Capex_Input!BK$12:BK$286,$X459)
*(INDEX(Forecast_Capex_Input!$H$12:$H$286,$X459)=Repex),0)
*$DE459</f>
        <v>0</v>
      </c>
      <c r="DK459" s="188" cm="1">
        <f t="array" aca="1" ref="DK459" ca="1">IFERROR(INDEX(Forecast_Capex_Input!BL$12:BL$286,$X459)
*(INDEX(Forecast_Capex_Input!$H$12:$H$286,$X459)=Repex),0)
*$DE459</f>
        <v>0</v>
      </c>
      <c r="DL459" s="165"/>
      <c r="DM459" s="188" t="b" cm="1">
        <f t="array" aca="1" ref="DM459" ca="1">OR($G459=Forecast_Capex_Input!$BN$8:$BN$9)</f>
        <v>0</v>
      </c>
      <c r="DN459" s="188" cm="1">
        <f t="array" aca="1" ref="DN459" ca="1">IFERROR(INDEX(Forecast_Capex_Input!BO$12:BO$286,$X459)
*(INDEX(Forecast_Capex_Input!$H$12:$H$286,$X459)=Repex),0)
*$DM459</f>
        <v>0</v>
      </c>
      <c r="DO459" s="188" cm="1">
        <f t="array" aca="1" ref="DO459" ca="1">IFERROR(INDEX(Forecast_Capex_Input!BP$12:BP$286,$X459)
*(INDEX(Forecast_Capex_Input!$H$12:$H$286,$X459)=Repex),0)
*$DM459</f>
        <v>0</v>
      </c>
      <c r="DP459" s="188" cm="1">
        <f t="array" aca="1" ref="DP459" ca="1">IFERROR(INDEX(Forecast_Capex_Input!BQ$12:BQ$286,$X459)
*(INDEX(Forecast_Capex_Input!$H$12:$H$286,$X459)=Repex),0)
*$DM459</f>
        <v>0</v>
      </c>
      <c r="DQ459" s="188" cm="1">
        <f t="array" aca="1" ref="DQ459" ca="1">IFERROR(INDEX(Forecast_Capex_Input!BR$12:BR$286,$X459)
*(INDEX(Forecast_Capex_Input!$H$12:$H$286,$X459)=Repex),0)
*$DM459</f>
        <v>0</v>
      </c>
      <c r="DR459" s="188" cm="1">
        <f t="array" aca="1" ref="DR459" ca="1">IFERROR(INDEX(Forecast_Capex_Input!BS$12:BS$286,$X459)
*(INDEX(Forecast_Capex_Input!$H$12:$H$286,$X459)=Repex),0)
*$DM459</f>
        <v>0</v>
      </c>
      <c r="DS459" s="165"/>
      <c r="DT459" s="188" t="b" cm="1">
        <f t="array" aca="1" ref="DT459" ca="1">OR($G459=Forecast_Capex_Input!$BU$8:$BU$10)</f>
        <v>0</v>
      </c>
      <c r="DU459" s="188" cm="1">
        <f t="array" aca="1" ref="DU459" ca="1">IFERROR(INDEX(Forecast_Capex_Input!BV$12:BV$286,$X459)
*(INDEX(Forecast_Capex_Input!$H$12:$H$286,$X459)=Repex),0)
*$DT459</f>
        <v>0</v>
      </c>
      <c r="DV459" s="188" cm="1">
        <f t="array" aca="1" ref="DV459" ca="1">IFERROR(INDEX(Forecast_Capex_Input!BW$12:BW$286,$X459)
*(INDEX(Forecast_Capex_Input!$H$12:$H$286,$X459)=Repex),0)
*$DT459</f>
        <v>0</v>
      </c>
      <c r="DW459" s="188" cm="1">
        <f t="array" aca="1" ref="DW459" ca="1">IFERROR(INDEX(Forecast_Capex_Input!BX$12:BX$286,$X459)
*(INDEX(Forecast_Capex_Input!$H$12:$H$286,$X459)=Repex),0)
*$DT459</f>
        <v>0</v>
      </c>
      <c r="DX459" s="188" cm="1">
        <f t="array" aca="1" ref="DX459" ca="1">IFERROR(INDEX(Forecast_Capex_Input!BY$12:BY$286,$X459)
*(INDEX(Forecast_Capex_Input!$H$12:$H$286,$X459)=Repex),0)
*$DT459</f>
        <v>0</v>
      </c>
      <c r="DY459" s="188" cm="1">
        <f t="array" aca="1" ref="DY459" ca="1">IFERROR(INDEX(Forecast_Capex_Input!BZ$12:BZ$286,$X459)
*(INDEX(Forecast_Capex_Input!$H$12:$H$286,$X459)=Repex),0)
*$DT459</f>
        <v>0</v>
      </c>
      <c r="DZ459" s="188" cm="1">
        <f t="array" aca="1" ref="DZ459" ca="1">IFERROR(INDEX(Forecast_Capex_Input!CA$12:CA$286,$X459)
*(INDEX(Forecast_Capex_Input!$H$12:$H$286,$X459)=Repex),0)
*$DT459</f>
        <v>0</v>
      </c>
      <c r="EA459" s="188" cm="1">
        <f t="array" aca="1" ref="EA459" ca="1">IFERROR(INDEX(Forecast_Capex_Input!CB$12:CB$286,$X459)
*(INDEX(Forecast_Capex_Input!$H$12:$H$286,$X459)=Repex),0)
*$DT459</f>
        <v>0</v>
      </c>
      <c r="EB459" s="188" cm="1">
        <f t="array" aca="1" ref="EB459" ca="1">IFERROR(INDEX(Forecast_Capex_Input!CC$12:CC$286,$X459)
*(INDEX(Forecast_Capex_Input!$H$12:$H$286,$X459)=Repex),0)
*$DT459</f>
        <v>0</v>
      </c>
      <c r="EC459" s="165"/>
      <c r="ED459" s="226" t="str">
        <f t="shared" ref="ED459:ED522" si="347">IF(AND($AE459,$K459=Augex),
$AS459,NA)</f>
        <v>N/A</v>
      </c>
      <c r="EE459" s="174" t="s">
        <v>15</v>
      </c>
    </row>
    <row r="460" spans="3:135" x14ac:dyDescent="0.2">
      <c r="C460" s="174">
        <f t="shared" ref="C460:C523" si="348">IF(ISNUMBER(C459),C459+1,1)</f>
        <v>450</v>
      </c>
      <c r="D460" s="167" t="str" cm="1">
        <f t="array" ref="D460">IFERROR(INDEX(Forecast_Capex_Input!$D$12:$D$286,$X460),NA)</f>
        <v>Employee Enablement</v>
      </c>
      <c r="E460" s="172" t="b" cm="1">
        <f t="array" ref="E460">IF($X460=NA,NA,INDEX(Forecast_Capex_Input!$E$12:$E$286,$X460))</f>
        <v>1</v>
      </c>
      <c r="F460" s="167" t="str" cm="1">
        <f t="array" aca="1" ref="F460" ca="1">IFERROR(INDEX(General!$E$25:$E$26,$Y460),NA)</f>
        <v>Non-Labour</v>
      </c>
      <c r="G460" s="167" t="str" cm="1">
        <f t="array" aca="1" ref="G460" ca="1">IFERROR(INDEX(Forecast_Capex_Input!$AI$11:$BB$11,$AA460),NA)</f>
        <v>In-house software</v>
      </c>
      <c r="H460" s="189" cm="1">
        <f t="array" aca="1" ref="H460" ca="1">IFERROR(INDEX(Forecast_Capex_Input!$AI$12:$BB$286,$X460,$AA460),NA)</f>
        <v>1</v>
      </c>
      <c r="I460" s="199" t="str" cm="1">
        <f t="array" ref="I460">IFERROR(INDEX(Forecast_Capex_Input!$F$12:$F$286,$X460),NA)</f>
        <v>Non-network - ICT</v>
      </c>
      <c r="J460" s="199" t="str" cm="1">
        <f t="array" ref="J460">IFERROR(INDEX(Forecast_Capex_Input!G$12:G$286,$X460),NA)</f>
        <v>Information Technology</v>
      </c>
      <c r="K460" s="199" t="str" cm="1">
        <f t="array" ref="K460">IFERROR(INDEX(Forecast_Capex_Input!H$12:H$286,$X460),NA)</f>
        <v>ICT</v>
      </c>
      <c r="L460" s="199" t="str" cm="1">
        <f t="array" ref="L460">IFERROR(INDEX(Forecast_Capex_Input!I$12:I$286,$X460),NA)</f>
        <v>N/A</v>
      </c>
      <c r="M460" s="199" t="str" cm="1">
        <f t="array" ref="M460">IFERROR(INDEX(Forecast_Capex_Input!J$12:J$286,$X460),NA)</f>
        <v>N/A</v>
      </c>
      <c r="N460" s="199" t="str" cm="1">
        <f t="array" ref="N460">IFERROR(INDEX(Forecast_Capex_Input!K$12:K$286,$X460),NA)</f>
        <v>N/A</v>
      </c>
      <c r="O460" s="199" t="str" cm="1">
        <f t="array" ref="O460">IFERROR(INDEX(Forecast_Capex_Input!L$12:L$286,$X460),NA)</f>
        <v>N/A</v>
      </c>
      <c r="P460" s="199" t="str" cm="1">
        <f t="array" ref="P460">IFERROR(INDEX(Forecast_Capex_Input!M$12:M$286,$X460),NA)</f>
        <v>N/A</v>
      </c>
      <c r="Q460" s="172" t="str" cm="1">
        <f t="array" ref="Q460">IFERROR(INDEX(Forecast_Capex_Input!N$12:N$286,$X460),NA)</f>
        <v>No</v>
      </c>
      <c r="R460" s="265" cm="1">
        <f t="array" ref="R460">IFERROR(INDEX(Forecast_Capex_Input!O$12:O$286,$X460),0)</f>
        <v>0</v>
      </c>
      <c r="S460" s="172" t="str" cm="1">
        <f t="array" ref="S460">IFERROR(INDEX(Forecast_Capex_Input!P$12:P$286,$X460),0)</f>
        <v>Safety security &amp; reliability</v>
      </c>
      <c r="T460" s="199" t="str" cm="1">
        <f t="array" aca="1" ref="T460" ca="1">IFERROR(INDEX(General!$K$84:$K$103,$AA460),NA)</f>
        <v>In-house software</v>
      </c>
      <c r="U460" s="188" cm="1">
        <f t="array" aca="1" ref="U460" ca="1">IFERROR(
IF($F460=General!$E$25,INDEX(Forecast_Capex_Input!S$12:S$286,$X460),
INDEX(Forecast_Capex_Input!T$12:T$286,$X460)),0)</f>
        <v>0.4</v>
      </c>
      <c r="V460" s="222" t="b">
        <f>IFERROR(INDEX(Overheads!$T$19:$T$26,MATCH($I460,Overheads!$E$19:$E$26,0)),FALSE)</f>
        <v>0</v>
      </c>
      <c r="W460" s="165"/>
      <c r="X460" s="174">
        <f>IFERROR(
IF(MATCH($C460,Forecast_Capex_Input!$CI$12:$CI$286,1)+1&gt;MAX(Forecast_Capex_Input!$C$12:$C$286),NA,
MATCH($C460,Forecast_Capex_Input!$CI$12:$CI$286,1)+1),1)</f>
        <v>170</v>
      </c>
      <c r="Y460" s="174" cm="1">
        <f t="array" aca="1" ref="Y460" ca="1">IFERROR(
IF(X459&lt;&gt;X460,1,
IF(COUNTIF(OFFSET(Y459,0,0,-INDEX(Forecast_Capex_Input!$CG$12:$CG$286,$X460)),Y459)=INDEX(Forecast_Capex_Input!$CG$12:$CG$286,$X460),Y459+1,Y459)),NA)</f>
        <v>2</v>
      </c>
      <c r="Z460" s="174" cm="1">
        <f t="array" ref="Z460">IFERROR($C460-IF($X460=1,1,INDEX(Forecast_Capex_Input!$CI$12:$CI$286,$X460-1))+1,NA)</f>
        <v>2</v>
      </c>
      <c r="AA460" s="174" cm="1">
        <f t="array" aca="1" ref="AA460" ca="1">IFERROR(IF(Y460=1,
INDEX(Forecast_Capex_Input!$AI$10:$BB$10,SMALL(IF(INDEX(Forecast_Capex_Input!$AI$12:$BB$286,$X460,0)&gt;0,COLUMN(Forecast_Capex_Input!$AI$10:$BB$10)-COLUMN(Forecast_Capex_Input!$AI$12)+1),ROWS(OFFSET(AA459,0,0,-$Z460)))),
OFFSET(AA459,-INDEX(Forecast_Capex_Input!$CG$12:$CG$286,$X460)+1,0)),NA)</f>
        <v>20</v>
      </c>
      <c r="AB460" s="174">
        <f t="shared" ca="1" si="317"/>
        <v>2</v>
      </c>
      <c r="AC460" s="222" t="b">
        <f t="shared" ref="AC460:AC523" si="349">$K460=AC$6</f>
        <v>0</v>
      </c>
      <c r="AD460" s="220" t="b">
        <v>0</v>
      </c>
      <c r="AE460" s="222" t="b">
        <f t="shared" si="318"/>
        <v>1</v>
      </c>
      <c r="AF460" s="165"/>
      <c r="AG460" s="215">
        <v>1.9915529024999998</v>
      </c>
      <c r="AH460" s="215">
        <v>0.63835595249999999</v>
      </c>
      <c r="AI460" s="215">
        <v>0.98548038750000011</v>
      </c>
      <c r="AJ460" s="215">
        <v>0.6261687749999999</v>
      </c>
      <c r="AK460" s="215">
        <v>0.6261687749999999</v>
      </c>
      <c r="AL460" s="155">
        <v>4.8677267925000001</v>
      </c>
      <c r="AM460" s="165"/>
      <c r="AN460" s="215" cm="1">
        <f t="array" aca="1" ref="AN460" ca="1">IFERROR(INDEX(General!O$33:O$34,$AB460)
*AG460,0)</f>
        <v>1.9915529024999998</v>
      </c>
      <c r="AO460" s="215" cm="1">
        <f t="array" aca="1" ref="AO460" ca="1">IFERROR(INDEX(General!P$33:P$34,$AB460)
*AH460,0)</f>
        <v>0.63835595249999999</v>
      </c>
      <c r="AP460" s="215" cm="1">
        <f t="array" aca="1" ref="AP460" ca="1">IFERROR(INDEX(General!Q$33:Q$34,$AB460)
*AI460,0)</f>
        <v>0.98548038750000011</v>
      </c>
      <c r="AQ460" s="215" cm="1">
        <f t="array" aca="1" ref="AQ460" ca="1">IFERROR(INDEX(General!R$33:R$34,$AB460)
*AJ460,0)</f>
        <v>0.6261687749999999</v>
      </c>
      <c r="AR460" s="215" cm="1">
        <f t="array" aca="1" ref="AR460" ca="1">IFERROR(INDEX(General!S$33:S$34,$AB460)
*AK460,0)</f>
        <v>0.6261687749999999</v>
      </c>
      <c r="AS460" s="155">
        <f t="shared" ref="AS460:AS523" ca="1" si="350">SUM(AN460:AR460)</f>
        <v>4.8677267925000001</v>
      </c>
      <c r="AT460" s="165"/>
      <c r="AU460" s="215">
        <f ca="1">IF($AE460=FALSE,AN460*Overheads!$R$24*$V460,
IFERROR(Overheads!$O$49*$V460*AN460,0)
+IFERROR(Overheads!Q$59*$V460*(AN460/Overheads!Q$68),0))</f>
        <v>0</v>
      </c>
      <c r="AV460" s="215">
        <f ca="1">IF($AE460=FALSE,AO460*Overheads!$R$24*$V460,
IFERROR(Overheads!$O$49*$V460*AO460,0)
+IFERROR(Overheads!R$59*$V460*(AO460/Overheads!R$68),0))</f>
        <v>0</v>
      </c>
      <c r="AW460" s="215">
        <f ca="1">IF($AE460=FALSE,AP460*Overheads!$R$24*$V460,
IFERROR(Overheads!$O$49*$V460*AP460,0)
+IFERROR(Overheads!S$59*$V460*(AP460/Overheads!S$68),0))</f>
        <v>0</v>
      </c>
      <c r="AX460" s="215">
        <f ca="1">IF($AE460=FALSE,AQ460*Overheads!$R$24*$V460,
IFERROR(Overheads!$O$49*$V460*AQ460,0)
+IFERROR(Overheads!T$59*$V460*(AQ460/Overheads!T$68),0))</f>
        <v>0</v>
      </c>
      <c r="AY460" s="215">
        <f ca="1">IF($AE460=FALSE,AR460*Overheads!$R$24*$V460,
IFERROR(Overheads!$O$49*$V460*AR460,0)
+IFERROR(Overheads!U$59*$V460*(AR460/Overheads!U$68),0))</f>
        <v>0</v>
      </c>
      <c r="AZ460" s="155">
        <f t="shared" ref="AZ460:AZ523" ca="1" si="351">SUM(AU460:AY460)</f>
        <v>0</v>
      </c>
      <c r="BA460" s="165"/>
      <c r="BB460" s="215">
        <f ca="1">IF($AE460=FALSE,AN460*Overheads!$S$25,
IFERROR(Overheads!$O$50*AN460,0)
+IFERROR(Overheads!Q$60*(AN460/Overheads!Q$66),0))</f>
        <v>3.7438822676556578E-2</v>
      </c>
      <c r="BC460" s="215">
        <f ca="1">IF($AE460=FALSE,AO460*Overheads!$S$25,
IFERROR(Overheads!$O$50*AO460,0)
+IFERROR(Overheads!R$60*(AO460/Overheads!R$66),0))</f>
        <v>1.0770725839150159E-2</v>
      </c>
      <c r="BD460" s="215">
        <f ca="1">IF($AE460=FALSE,AP460*Overheads!$S$25,
IFERROR(Overheads!$O$50*AP460,0)
+IFERROR(Overheads!S$60*(AP460/Overheads!S$66),0))</f>
        <v>1.8087146867856143E-2</v>
      </c>
      <c r="BE460" s="215">
        <f ca="1">IF($AE460=FALSE,AQ460*Overheads!$S$25,
IFERROR(Overheads!$O$50*AQ460,0)
+IFERROR(Overheads!T$60*(AQ460/Overheads!T$66),0))</f>
        <v>1.2692943323277681E-2</v>
      </c>
      <c r="BF460" s="215">
        <f ca="1">IF($AE460=FALSE,AR460*Overheads!$S$25,
IFERROR(Overheads!$O$50*AR460,0)
+IFERROR(Overheads!U$60*(AR460/Overheads!U$66),0))</f>
        <v>1.1211205355824733E-2</v>
      </c>
      <c r="BG460" s="155">
        <f t="shared" ref="BG460:BG523" ca="1" si="352">SUM(BB460:BF460)</f>
        <v>9.0200844062665292E-2</v>
      </c>
      <c r="BH460" s="165"/>
      <c r="BI460" s="215">
        <f t="shared" ref="BI460:BI523" ca="1" si="353">SUM(AN460,AU460,BB460)</f>
        <v>2.0289917251765566</v>
      </c>
      <c r="BJ460" s="215">
        <f t="shared" ca="1" si="319"/>
        <v>0.64912667833915016</v>
      </c>
      <c r="BK460" s="215">
        <f t="shared" ca="1" si="320"/>
        <v>1.0035675343678563</v>
      </c>
      <c r="BL460" s="215">
        <f t="shared" ca="1" si="321"/>
        <v>0.63886171832327754</v>
      </c>
      <c r="BM460" s="215">
        <f t="shared" ca="1" si="322"/>
        <v>0.63737998035582466</v>
      </c>
      <c r="BN460" s="155">
        <f t="shared" ref="BN460:BN523" ca="1" si="354">SUM(BI460:BM460)</f>
        <v>4.9579276365626654</v>
      </c>
      <c r="BO460" s="165"/>
      <c r="BP460" s="187" cm="1">
        <f t="array" ref="BP460">IFERROR(IF($X460=$X459,BP459,INDEX(Forecast_Capex_Input!AC$12:AC$286,$X460)),0)</f>
        <v>0.2</v>
      </c>
      <c r="BQ460" s="187" cm="1">
        <f t="array" ref="BQ460">IFERROR(IF($X460=$X459,BQ459,INDEX(Forecast_Capex_Input!AD$12:AD$286,$X460)),0)</f>
        <v>0.2</v>
      </c>
      <c r="BR460" s="187" cm="1">
        <f t="array" ref="BR460">IFERROR(IF($X460=$X459,BR459,INDEX(Forecast_Capex_Input!AE$12:AE$286,$X460)),0)</f>
        <v>0.2</v>
      </c>
      <c r="BS460" s="187" cm="1">
        <f t="array" ref="BS460">IFERROR(IF($X460=$X459,BS459,INDEX(Forecast_Capex_Input!AF$12:AF$286,$X460)),0)</f>
        <v>0.2</v>
      </c>
      <c r="BT460" s="187" cm="1">
        <f t="array" ref="BT460">IFERROR(IF($X460=$X459,BT459,INDEX(Forecast_Capex_Input!AG$12:AG$286,$X460)),0)</f>
        <v>0.2</v>
      </c>
      <c r="BU460" s="165"/>
      <c r="BV460" s="215">
        <f t="shared" si="323"/>
        <v>0.97354535850000001</v>
      </c>
      <c r="BW460" s="215">
        <f t="shared" si="324"/>
        <v>0.97354535850000001</v>
      </c>
      <c r="BX460" s="215">
        <f t="shared" si="325"/>
        <v>0.97354535850000001</v>
      </c>
      <c r="BY460" s="215">
        <f t="shared" si="326"/>
        <v>0.97354535850000001</v>
      </c>
      <c r="BZ460" s="215">
        <f t="shared" si="327"/>
        <v>0.97354535850000001</v>
      </c>
      <c r="CA460" s="155">
        <f t="shared" ref="CA460:CA523" si="355">SUM(BV460:BZ460)</f>
        <v>4.8677267925000001</v>
      </c>
      <c r="CB460" s="165"/>
      <c r="CC460" s="215">
        <f t="shared" ca="1" si="328"/>
        <v>0.97354535850000001</v>
      </c>
      <c r="CD460" s="215">
        <f t="shared" ca="1" si="329"/>
        <v>0.97354535850000001</v>
      </c>
      <c r="CE460" s="215">
        <f t="shared" ca="1" si="330"/>
        <v>0.97354535850000001</v>
      </c>
      <c r="CF460" s="215">
        <f t="shared" ca="1" si="331"/>
        <v>0.97354535850000001</v>
      </c>
      <c r="CG460" s="215">
        <f t="shared" ca="1" si="332"/>
        <v>0.97354535850000001</v>
      </c>
      <c r="CH460" s="155">
        <f t="shared" ref="CH460:CH523" ca="1" si="356">SUM(CC460:CG460)</f>
        <v>4.8677267925000001</v>
      </c>
      <c r="CI460" s="165"/>
      <c r="CJ460" s="215">
        <f t="shared" ca="1" si="333"/>
        <v>0</v>
      </c>
      <c r="CK460" s="215">
        <f t="shared" ca="1" si="334"/>
        <v>0</v>
      </c>
      <c r="CL460" s="215">
        <f t="shared" ca="1" si="335"/>
        <v>0</v>
      </c>
      <c r="CM460" s="215">
        <f t="shared" ca="1" si="336"/>
        <v>0</v>
      </c>
      <c r="CN460" s="215">
        <f t="shared" ca="1" si="337"/>
        <v>0</v>
      </c>
      <c r="CO460" s="155">
        <f t="shared" ref="CO460:CO523" ca="1" si="357">SUM(CJ460:CN460)</f>
        <v>0</v>
      </c>
      <c r="CP460" s="165"/>
      <c r="CQ460" s="223">
        <f t="shared" ca="1" si="338"/>
        <v>1.804016881253306E-2</v>
      </c>
      <c r="CR460" s="223">
        <f t="shared" ca="1" si="339"/>
        <v>1.804016881253306E-2</v>
      </c>
      <c r="CS460" s="223">
        <f t="shared" ca="1" si="340"/>
        <v>1.804016881253306E-2</v>
      </c>
      <c r="CT460" s="223">
        <f t="shared" ca="1" si="341"/>
        <v>1.804016881253306E-2</v>
      </c>
      <c r="CU460" s="223">
        <f t="shared" ca="1" si="342"/>
        <v>1.804016881253306E-2</v>
      </c>
      <c r="CV460" s="155">
        <f t="shared" ref="CV460:CV523" ca="1" si="358">SUM(CQ460:CU460)</f>
        <v>9.0200844062665306E-2</v>
      </c>
      <c r="CW460" s="165"/>
      <c r="CX460" s="215">
        <f t="shared" ref="CX460:CX523" ca="1" si="359">SUM(CC460,CJ460,CQ460)</f>
        <v>0.99158552731253302</v>
      </c>
      <c r="CY460" s="215">
        <f t="shared" ca="1" si="343"/>
        <v>0.99158552731253302</v>
      </c>
      <c r="CZ460" s="215">
        <f t="shared" ca="1" si="344"/>
        <v>0.99158552731253302</v>
      </c>
      <c r="DA460" s="215">
        <f t="shared" ca="1" si="345"/>
        <v>0.99158552731253302</v>
      </c>
      <c r="DB460" s="215">
        <f t="shared" ca="1" si="346"/>
        <v>0.99158552731253302</v>
      </c>
      <c r="DC460" s="155">
        <f t="shared" ref="DC460:DC523" ca="1" si="360">SUM(CX460:DB460)</f>
        <v>4.9579276365626654</v>
      </c>
      <c r="DD460" s="165"/>
      <c r="DE460" s="188" t="b" cm="1">
        <f t="array" aca="1" ref="DE460" ca="1">OR($G460=Forecast_Capex_Input!$BF$8:$BF$10)</f>
        <v>0</v>
      </c>
      <c r="DF460" s="188" cm="1">
        <f t="array" aca="1" ref="DF460" ca="1">IFERROR(INDEX(Forecast_Capex_Input!BG$12:BG$286,$X460)
*(INDEX(Forecast_Capex_Input!$H$12:$H$286,$X460)=Repex),0)
*$DE460</f>
        <v>0</v>
      </c>
      <c r="DG460" s="188" cm="1">
        <f t="array" aca="1" ref="DG460" ca="1">IFERROR(INDEX(Forecast_Capex_Input!BH$12:BH$286,$X460)
*(INDEX(Forecast_Capex_Input!$H$12:$H$286,$X460)=Repex),0)
*$DE460</f>
        <v>0</v>
      </c>
      <c r="DH460" s="188" cm="1">
        <f t="array" aca="1" ref="DH460" ca="1">IFERROR(INDEX(Forecast_Capex_Input!BI$12:BI$286,$X460)
*(INDEX(Forecast_Capex_Input!$H$12:$H$286,$X460)=Repex),0)
*$DE460</f>
        <v>0</v>
      </c>
      <c r="DI460" s="188" cm="1">
        <f t="array" aca="1" ref="DI460" ca="1">IFERROR(INDEX(Forecast_Capex_Input!BJ$12:BJ$286,$X460)
*(INDEX(Forecast_Capex_Input!$H$12:$H$286,$X460)=Repex),0)
*$DE460</f>
        <v>0</v>
      </c>
      <c r="DJ460" s="188" cm="1">
        <f t="array" aca="1" ref="DJ460" ca="1">IFERROR(INDEX(Forecast_Capex_Input!BK$12:BK$286,$X460)
*(INDEX(Forecast_Capex_Input!$H$12:$H$286,$X460)=Repex),0)
*$DE460</f>
        <v>0</v>
      </c>
      <c r="DK460" s="188" cm="1">
        <f t="array" aca="1" ref="DK460" ca="1">IFERROR(INDEX(Forecast_Capex_Input!BL$12:BL$286,$X460)
*(INDEX(Forecast_Capex_Input!$H$12:$H$286,$X460)=Repex),0)
*$DE460</f>
        <v>0</v>
      </c>
      <c r="DL460" s="165"/>
      <c r="DM460" s="188" t="b" cm="1">
        <f t="array" aca="1" ref="DM460" ca="1">OR($G460=Forecast_Capex_Input!$BN$8:$BN$9)</f>
        <v>0</v>
      </c>
      <c r="DN460" s="188" cm="1">
        <f t="array" aca="1" ref="DN460" ca="1">IFERROR(INDEX(Forecast_Capex_Input!BO$12:BO$286,$X460)
*(INDEX(Forecast_Capex_Input!$H$12:$H$286,$X460)=Repex),0)
*$DM460</f>
        <v>0</v>
      </c>
      <c r="DO460" s="188" cm="1">
        <f t="array" aca="1" ref="DO460" ca="1">IFERROR(INDEX(Forecast_Capex_Input!BP$12:BP$286,$X460)
*(INDEX(Forecast_Capex_Input!$H$12:$H$286,$X460)=Repex),0)
*$DM460</f>
        <v>0</v>
      </c>
      <c r="DP460" s="188" cm="1">
        <f t="array" aca="1" ref="DP460" ca="1">IFERROR(INDEX(Forecast_Capex_Input!BQ$12:BQ$286,$X460)
*(INDEX(Forecast_Capex_Input!$H$12:$H$286,$X460)=Repex),0)
*$DM460</f>
        <v>0</v>
      </c>
      <c r="DQ460" s="188" cm="1">
        <f t="array" aca="1" ref="DQ460" ca="1">IFERROR(INDEX(Forecast_Capex_Input!BR$12:BR$286,$X460)
*(INDEX(Forecast_Capex_Input!$H$12:$H$286,$X460)=Repex),0)
*$DM460</f>
        <v>0</v>
      </c>
      <c r="DR460" s="188" cm="1">
        <f t="array" aca="1" ref="DR460" ca="1">IFERROR(INDEX(Forecast_Capex_Input!BS$12:BS$286,$X460)
*(INDEX(Forecast_Capex_Input!$H$12:$H$286,$X460)=Repex),0)
*$DM460</f>
        <v>0</v>
      </c>
      <c r="DS460" s="165"/>
      <c r="DT460" s="188" t="b" cm="1">
        <f t="array" aca="1" ref="DT460" ca="1">OR($G460=Forecast_Capex_Input!$BU$8:$BU$10)</f>
        <v>0</v>
      </c>
      <c r="DU460" s="188" cm="1">
        <f t="array" aca="1" ref="DU460" ca="1">IFERROR(INDEX(Forecast_Capex_Input!BV$12:BV$286,$X460)
*(INDEX(Forecast_Capex_Input!$H$12:$H$286,$X460)=Repex),0)
*$DT460</f>
        <v>0</v>
      </c>
      <c r="DV460" s="188" cm="1">
        <f t="array" aca="1" ref="DV460" ca="1">IFERROR(INDEX(Forecast_Capex_Input!BW$12:BW$286,$X460)
*(INDEX(Forecast_Capex_Input!$H$12:$H$286,$X460)=Repex),0)
*$DT460</f>
        <v>0</v>
      </c>
      <c r="DW460" s="188" cm="1">
        <f t="array" aca="1" ref="DW460" ca="1">IFERROR(INDEX(Forecast_Capex_Input!BX$12:BX$286,$X460)
*(INDEX(Forecast_Capex_Input!$H$12:$H$286,$X460)=Repex),0)
*$DT460</f>
        <v>0</v>
      </c>
      <c r="DX460" s="188" cm="1">
        <f t="array" aca="1" ref="DX460" ca="1">IFERROR(INDEX(Forecast_Capex_Input!BY$12:BY$286,$X460)
*(INDEX(Forecast_Capex_Input!$H$12:$H$286,$X460)=Repex),0)
*$DT460</f>
        <v>0</v>
      </c>
      <c r="DY460" s="188" cm="1">
        <f t="array" aca="1" ref="DY460" ca="1">IFERROR(INDEX(Forecast_Capex_Input!BZ$12:BZ$286,$X460)
*(INDEX(Forecast_Capex_Input!$H$12:$H$286,$X460)=Repex),0)
*$DT460</f>
        <v>0</v>
      </c>
      <c r="DZ460" s="188" cm="1">
        <f t="array" aca="1" ref="DZ460" ca="1">IFERROR(INDEX(Forecast_Capex_Input!CA$12:CA$286,$X460)
*(INDEX(Forecast_Capex_Input!$H$12:$H$286,$X460)=Repex),0)
*$DT460</f>
        <v>0</v>
      </c>
      <c r="EA460" s="188" cm="1">
        <f t="array" aca="1" ref="EA460" ca="1">IFERROR(INDEX(Forecast_Capex_Input!CB$12:CB$286,$X460)
*(INDEX(Forecast_Capex_Input!$H$12:$H$286,$X460)=Repex),0)
*$DT460</f>
        <v>0</v>
      </c>
      <c r="EB460" s="188" cm="1">
        <f t="array" aca="1" ref="EB460" ca="1">IFERROR(INDEX(Forecast_Capex_Input!CC$12:CC$286,$X460)
*(INDEX(Forecast_Capex_Input!$H$12:$H$286,$X460)=Repex),0)
*$DT460</f>
        <v>0</v>
      </c>
      <c r="EC460" s="165"/>
      <c r="ED460" s="226" t="str">
        <f t="shared" si="347"/>
        <v>N/A</v>
      </c>
      <c r="EE460" s="174" t="s">
        <v>15</v>
      </c>
    </row>
    <row r="461" spans="3:135" x14ac:dyDescent="0.2">
      <c r="C461" s="174">
        <f t="shared" si="348"/>
        <v>451</v>
      </c>
      <c r="D461" s="167" t="str" cm="1">
        <f t="array" ref="D461">IFERROR(INDEX(Forecast_Capex_Input!$D$12:$D$286,$X461),NA)</f>
        <v>Infrastructure and Network</v>
      </c>
      <c r="E461" s="172" t="b" cm="1">
        <f t="array" ref="E461">IF($X461=NA,NA,INDEX(Forecast_Capex_Input!$E$12:$E$286,$X461))</f>
        <v>1</v>
      </c>
      <c r="F461" s="167" t="str" cm="1">
        <f t="array" aca="1" ref="F461" ca="1">IFERROR(INDEX(General!$E$25:$E$26,$Y461),NA)</f>
        <v>Labour</v>
      </c>
      <c r="G461" s="167" t="str" cm="1">
        <f t="array" aca="1" ref="G461" ca="1">IFERROR(INDEX(Forecast_Capex_Input!$AI$11:$BB$11,$AA461),NA)</f>
        <v>In-house software</v>
      </c>
      <c r="H461" s="189" cm="1">
        <f t="array" aca="1" ref="H461" ca="1">IFERROR(INDEX(Forecast_Capex_Input!$AI$12:$BB$286,$X461,$AA461),NA)</f>
        <v>1</v>
      </c>
      <c r="I461" s="199" t="str" cm="1">
        <f t="array" ref="I461">IFERROR(INDEX(Forecast_Capex_Input!$F$12:$F$286,$X461),NA)</f>
        <v>Non-network - ICT</v>
      </c>
      <c r="J461" s="199" t="str" cm="1">
        <f t="array" ref="J461">IFERROR(INDEX(Forecast_Capex_Input!G$12:G$286,$X461),NA)</f>
        <v>Information Technology</v>
      </c>
      <c r="K461" s="199" t="str" cm="1">
        <f t="array" ref="K461">IFERROR(INDEX(Forecast_Capex_Input!H$12:H$286,$X461),NA)</f>
        <v>ICT</v>
      </c>
      <c r="L461" s="199" t="str" cm="1">
        <f t="array" ref="L461">IFERROR(INDEX(Forecast_Capex_Input!I$12:I$286,$X461),NA)</f>
        <v>N/A</v>
      </c>
      <c r="M461" s="199" t="str" cm="1">
        <f t="array" ref="M461">IFERROR(INDEX(Forecast_Capex_Input!J$12:J$286,$X461),NA)</f>
        <v>N/A</v>
      </c>
      <c r="N461" s="199" t="str" cm="1">
        <f t="array" ref="N461">IFERROR(INDEX(Forecast_Capex_Input!K$12:K$286,$X461),NA)</f>
        <v>N/A</v>
      </c>
      <c r="O461" s="199" t="str" cm="1">
        <f t="array" ref="O461">IFERROR(INDEX(Forecast_Capex_Input!L$12:L$286,$X461),NA)</f>
        <v>N/A</v>
      </c>
      <c r="P461" s="199" t="str" cm="1">
        <f t="array" ref="P461">IFERROR(INDEX(Forecast_Capex_Input!M$12:M$286,$X461),NA)</f>
        <v>N/A</v>
      </c>
      <c r="Q461" s="172" t="str" cm="1">
        <f t="array" ref="Q461">IFERROR(INDEX(Forecast_Capex_Input!N$12:N$286,$X461),NA)</f>
        <v>No</v>
      </c>
      <c r="R461" s="265" cm="1">
        <f t="array" ref="R461">IFERROR(INDEX(Forecast_Capex_Input!O$12:O$286,$X461),0)</f>
        <v>0</v>
      </c>
      <c r="S461" s="172" t="str" cm="1">
        <f t="array" ref="S461">IFERROR(INDEX(Forecast_Capex_Input!P$12:P$286,$X461),0)</f>
        <v>Safety security &amp; reliability</v>
      </c>
      <c r="T461" s="199" t="str" cm="1">
        <f t="array" aca="1" ref="T461" ca="1">IFERROR(INDEX(General!$K$84:$K$103,$AA461),NA)</f>
        <v>In-house software</v>
      </c>
      <c r="U461" s="188" cm="1">
        <f t="array" aca="1" ref="U461" ca="1">IFERROR(
IF($F461=General!$E$25,INDEX(Forecast_Capex_Input!S$12:S$286,$X461),
INDEX(Forecast_Capex_Input!T$12:T$286,$X461)),0)</f>
        <v>0.6</v>
      </c>
      <c r="V461" s="222" t="b">
        <f>IFERROR(INDEX(Overheads!$T$19:$T$26,MATCH($I461,Overheads!$E$19:$E$26,0)),FALSE)</f>
        <v>0</v>
      </c>
      <c r="W461" s="165"/>
      <c r="X461" s="174">
        <f>IFERROR(
IF(MATCH($C461,Forecast_Capex_Input!$CI$12:$CI$286,1)+1&gt;MAX(Forecast_Capex_Input!$C$12:$C$286),NA,
MATCH($C461,Forecast_Capex_Input!$CI$12:$CI$286,1)+1),1)</f>
        <v>171</v>
      </c>
      <c r="Y461" s="174" cm="1">
        <f t="array" aca="1" ref="Y461" ca="1">IFERROR(
IF(X460&lt;&gt;X461,1,
IF(COUNTIF(OFFSET(Y460,0,0,-INDEX(Forecast_Capex_Input!$CG$12:$CG$286,$X461)),Y460)=INDEX(Forecast_Capex_Input!$CG$12:$CG$286,$X461),Y460+1,Y460)),NA)</f>
        <v>1</v>
      </c>
      <c r="Z461" s="174" cm="1">
        <f t="array" ref="Z461">IFERROR($C461-IF($X461=1,1,INDEX(Forecast_Capex_Input!$CI$12:$CI$286,$X461-1))+1,NA)</f>
        <v>1</v>
      </c>
      <c r="AA461" s="174" cm="1">
        <f t="array" aca="1" ref="AA461" ca="1">IFERROR(IF(Y461=1,
INDEX(Forecast_Capex_Input!$AI$10:$BB$10,SMALL(IF(INDEX(Forecast_Capex_Input!$AI$12:$BB$286,$X461,0)&gt;0,COLUMN(Forecast_Capex_Input!$AI$10:$BB$10)-COLUMN(Forecast_Capex_Input!$AI$12)+1),ROWS(OFFSET(AA460,0,0,-$Z461)))),
OFFSET(AA460,-INDEX(Forecast_Capex_Input!$CG$12:$CG$286,$X461)+1,0)),NA)</f>
        <v>20</v>
      </c>
      <c r="AB461" s="174">
        <f t="shared" ca="1" si="317"/>
        <v>1</v>
      </c>
      <c r="AC461" s="222" t="b">
        <f t="shared" si="349"/>
        <v>0</v>
      </c>
      <c r="AD461" s="220" t="b">
        <v>0</v>
      </c>
      <c r="AE461" s="222" t="b">
        <f t="shared" si="318"/>
        <v>1</v>
      </c>
      <c r="AF461" s="165"/>
      <c r="AG461" s="215">
        <v>3.2249793149999997</v>
      </c>
      <c r="AH461" s="215">
        <v>2.4199952287499999</v>
      </c>
      <c r="AI461" s="215">
        <v>2.2491646199999997</v>
      </c>
      <c r="AJ461" s="215">
        <v>2.5448087362499994</v>
      </c>
      <c r="AK461" s="215">
        <v>0.15444095624999998</v>
      </c>
      <c r="AL461" s="155">
        <v>10.593388856249998</v>
      </c>
      <c r="AM461" s="165"/>
      <c r="AN461" s="215" cm="1">
        <f t="array" aca="1" ref="AN461" ca="1">IFERROR(INDEX(General!O$33:O$34,$AB461)
*AG461,0)</f>
        <v>3.2197505445664474</v>
      </c>
      <c r="AO461" s="215" cm="1">
        <f t="array" aca="1" ref="AO461" ca="1">IFERROR(INDEX(General!P$33:P$34,$AB461)
*AH461,0)</f>
        <v>2.4345503454897903</v>
      </c>
      <c r="AP461" s="215" cm="1">
        <f t="array" aca="1" ref="AP461" ca="1">IFERROR(INDEX(General!Q$33:Q$34,$AB461)
*AI461,0)</f>
        <v>2.2830651834538696</v>
      </c>
      <c r="AQ461" s="215" cm="1">
        <f t="array" aca="1" ref="AQ461" ca="1">IFERROR(INDEX(General!R$33:R$34,$AB461)
*AJ461,0)</f>
        <v>2.6044363716568606</v>
      </c>
      <c r="AR461" s="215" cm="1">
        <f t="array" aca="1" ref="AR461" ca="1">IFERROR(INDEX(General!S$33:S$34,$AB461)
*AK461,0)</f>
        <v>0.15903191186242638</v>
      </c>
      <c r="AS461" s="155">
        <f t="shared" ca="1" si="350"/>
        <v>10.700834357029395</v>
      </c>
      <c r="AT461" s="165"/>
      <c r="AU461" s="215">
        <f ca="1">IF($AE461=FALSE,AN461*Overheads!$R$24*$V461,
IFERROR(Overheads!$O$49*$V461*AN461,0)
+IFERROR(Overheads!Q$59*$V461*(AN461/Overheads!Q$68),0))</f>
        <v>0</v>
      </c>
      <c r="AV461" s="215">
        <f ca="1">IF($AE461=FALSE,AO461*Overheads!$R$24*$V461,
IFERROR(Overheads!$O$49*$V461*AO461,0)
+IFERROR(Overheads!R$59*$V461*(AO461/Overheads!R$68),0))</f>
        <v>0</v>
      </c>
      <c r="AW461" s="215">
        <f ca="1">IF($AE461=FALSE,AP461*Overheads!$R$24*$V461,
IFERROR(Overheads!$O$49*$V461*AP461,0)
+IFERROR(Overheads!S$59*$V461*(AP461/Overheads!S$68),0))</f>
        <v>0</v>
      </c>
      <c r="AX461" s="215">
        <f ca="1">IF($AE461=FALSE,AQ461*Overheads!$R$24*$V461,
IFERROR(Overheads!$O$49*$V461*AQ461,0)
+IFERROR(Overheads!T$59*$V461*(AQ461/Overheads!T$68),0))</f>
        <v>0</v>
      </c>
      <c r="AY461" s="215">
        <f ca="1">IF($AE461=FALSE,AR461*Overheads!$R$24*$V461,
IFERROR(Overheads!$O$49*$V461*AR461,0)
+IFERROR(Overheads!U$59*$V461*(AR461/Overheads!U$68),0))</f>
        <v>0</v>
      </c>
      <c r="AZ461" s="155">
        <f t="shared" ca="1" si="351"/>
        <v>0</v>
      </c>
      <c r="BA461" s="165"/>
      <c r="BB461" s="215">
        <f ca="1">IF($AE461=FALSE,AN461*Overheads!$S$25,
IFERROR(Overheads!$O$50*AN461,0)
+IFERROR(Overheads!Q$60*(AN461/Overheads!Q$66),0))</f>
        <v>6.0527475594271685E-2</v>
      </c>
      <c r="BC461" s="215">
        <f ca="1">IF($AE461=FALSE,AO461*Overheads!$S$25,
IFERROR(Overheads!$O$50*AO461,0)
+IFERROR(Overheads!R$60*(AO461/Overheads!R$66),0))</f>
        <v>4.1077198716775239E-2</v>
      </c>
      <c r="BD461" s="215">
        <f ca="1">IF($AE461=FALSE,AP461*Overheads!$S$25,
IFERROR(Overheads!$O$50*AP461,0)
+IFERROR(Overheads!S$60*(AP461/Overheads!S$66),0))</f>
        <v>4.1902543983422559E-2</v>
      </c>
      <c r="BE461" s="215">
        <f ca="1">IF($AE461=FALSE,AQ461*Overheads!$S$25,
IFERROR(Overheads!$O$50*AQ461,0)
+IFERROR(Overheads!T$60*(AQ461/Overheads!T$66),0))</f>
        <v>5.2794014288757046E-2</v>
      </c>
      <c r="BF461" s="215">
        <f ca="1">IF($AE461=FALSE,AR461*Overheads!$S$25,
IFERROR(Overheads!$O$50*AR461,0)
+IFERROR(Overheads!U$60*(AR461/Overheads!U$66),0))</f>
        <v>2.8473783637950993E-3</v>
      </c>
      <c r="BG461" s="155">
        <f t="shared" ca="1" si="352"/>
        <v>0.1991486109470216</v>
      </c>
      <c r="BH461" s="165"/>
      <c r="BI461" s="215">
        <f t="shared" ca="1" si="353"/>
        <v>3.2802780201607189</v>
      </c>
      <c r="BJ461" s="215">
        <f t="shared" ca="1" si="319"/>
        <v>2.4756275442065654</v>
      </c>
      <c r="BK461" s="215">
        <f t="shared" ca="1" si="320"/>
        <v>2.3249677274372922</v>
      </c>
      <c r="BL461" s="215">
        <f t="shared" ca="1" si="321"/>
        <v>2.6572303859456174</v>
      </c>
      <c r="BM461" s="215">
        <f t="shared" ca="1" si="322"/>
        <v>0.16187929022622147</v>
      </c>
      <c r="BN461" s="155">
        <f t="shared" ca="1" si="354"/>
        <v>10.899982967976413</v>
      </c>
      <c r="BO461" s="165"/>
      <c r="BP461" s="187" cm="1">
        <f t="array" ref="BP461">IFERROR(IF($X461=$X460,BP460,INDEX(Forecast_Capex_Input!AC$12:AC$286,$X461)),0)</f>
        <v>0.4</v>
      </c>
      <c r="BQ461" s="187" cm="1">
        <f t="array" ref="BQ461">IFERROR(IF($X461=$X460,BQ460,INDEX(Forecast_Capex_Input!AD$12:AD$286,$X461)),0)</f>
        <v>0.1</v>
      </c>
      <c r="BR461" s="187" cm="1">
        <f t="array" ref="BR461">IFERROR(IF($X461=$X460,BR460,INDEX(Forecast_Capex_Input!AE$12:AE$286,$X461)),0)</f>
        <v>0.25</v>
      </c>
      <c r="BS461" s="187" cm="1">
        <f t="array" ref="BS461">IFERROR(IF($X461=$X460,BS460,INDEX(Forecast_Capex_Input!AF$12:AF$286,$X461)),0)</f>
        <v>0.25</v>
      </c>
      <c r="BT461" s="187" cm="1">
        <f t="array" ref="BT461">IFERROR(IF($X461=$X460,BT460,INDEX(Forecast_Capex_Input!AG$12:AG$286,$X461)),0)</f>
        <v>0</v>
      </c>
      <c r="BU461" s="165"/>
      <c r="BV461" s="215">
        <f t="shared" si="323"/>
        <v>4.2373555424999996</v>
      </c>
      <c r="BW461" s="215">
        <f t="shared" si="324"/>
        <v>1.0593388856249999</v>
      </c>
      <c r="BX461" s="215">
        <f t="shared" si="325"/>
        <v>2.6483472140624995</v>
      </c>
      <c r="BY461" s="215">
        <f t="shared" si="326"/>
        <v>2.6483472140624995</v>
      </c>
      <c r="BZ461" s="215">
        <f t="shared" si="327"/>
        <v>0</v>
      </c>
      <c r="CA461" s="155">
        <f t="shared" si="355"/>
        <v>10.593388856249998</v>
      </c>
      <c r="CB461" s="165"/>
      <c r="CC461" s="215">
        <f t="shared" ca="1" si="328"/>
        <v>4.2803337428117585</v>
      </c>
      <c r="CD461" s="215">
        <f t="shared" ca="1" si="329"/>
        <v>1.0700834357029396</v>
      </c>
      <c r="CE461" s="215">
        <f t="shared" ca="1" si="330"/>
        <v>2.6752085892573487</v>
      </c>
      <c r="CF461" s="215">
        <f t="shared" ca="1" si="331"/>
        <v>2.6752085892573487</v>
      </c>
      <c r="CG461" s="215">
        <f t="shared" ca="1" si="332"/>
        <v>0</v>
      </c>
      <c r="CH461" s="155">
        <f t="shared" ca="1" si="356"/>
        <v>10.700834357029395</v>
      </c>
      <c r="CI461" s="165"/>
      <c r="CJ461" s="215">
        <f t="shared" ca="1" si="333"/>
        <v>0</v>
      </c>
      <c r="CK461" s="215">
        <f t="shared" ca="1" si="334"/>
        <v>0</v>
      </c>
      <c r="CL461" s="215">
        <f t="shared" ca="1" si="335"/>
        <v>0</v>
      </c>
      <c r="CM461" s="215">
        <f t="shared" ca="1" si="336"/>
        <v>0</v>
      </c>
      <c r="CN461" s="215">
        <f t="shared" ca="1" si="337"/>
        <v>0</v>
      </c>
      <c r="CO461" s="155">
        <f t="shared" ca="1" si="357"/>
        <v>0</v>
      </c>
      <c r="CP461" s="165"/>
      <c r="CQ461" s="223">
        <f t="shared" ca="1" si="338"/>
        <v>7.9659444378808647E-2</v>
      </c>
      <c r="CR461" s="223">
        <f t="shared" ca="1" si="339"/>
        <v>1.9914861094702162E-2</v>
      </c>
      <c r="CS461" s="223">
        <f t="shared" ca="1" si="340"/>
        <v>4.9787152736755401E-2</v>
      </c>
      <c r="CT461" s="223">
        <f t="shared" ca="1" si="341"/>
        <v>4.9787152736755401E-2</v>
      </c>
      <c r="CU461" s="223">
        <f t="shared" ca="1" si="342"/>
        <v>0</v>
      </c>
      <c r="CV461" s="155">
        <f t="shared" ca="1" si="358"/>
        <v>0.19914861094702163</v>
      </c>
      <c r="CW461" s="165"/>
      <c r="CX461" s="215">
        <f t="shared" ca="1" si="359"/>
        <v>4.3599931871905673</v>
      </c>
      <c r="CY461" s="215">
        <f t="shared" ca="1" si="343"/>
        <v>1.0899982967976418</v>
      </c>
      <c r="CZ461" s="215">
        <f t="shared" ca="1" si="344"/>
        <v>2.7249957419941042</v>
      </c>
      <c r="DA461" s="215">
        <f t="shared" ca="1" si="345"/>
        <v>2.7249957419941042</v>
      </c>
      <c r="DB461" s="215">
        <f t="shared" ca="1" si="346"/>
        <v>0</v>
      </c>
      <c r="DC461" s="155">
        <f t="shared" ca="1" si="360"/>
        <v>10.899982967976417</v>
      </c>
      <c r="DD461" s="165"/>
      <c r="DE461" s="188" t="b" cm="1">
        <f t="array" aca="1" ref="DE461" ca="1">OR($G461=Forecast_Capex_Input!$BF$8:$BF$10)</f>
        <v>0</v>
      </c>
      <c r="DF461" s="188" cm="1">
        <f t="array" aca="1" ref="DF461" ca="1">IFERROR(INDEX(Forecast_Capex_Input!BG$12:BG$286,$X461)
*(INDEX(Forecast_Capex_Input!$H$12:$H$286,$X461)=Repex),0)
*$DE461</f>
        <v>0</v>
      </c>
      <c r="DG461" s="188" cm="1">
        <f t="array" aca="1" ref="DG461" ca="1">IFERROR(INDEX(Forecast_Capex_Input!BH$12:BH$286,$X461)
*(INDEX(Forecast_Capex_Input!$H$12:$H$286,$X461)=Repex),0)
*$DE461</f>
        <v>0</v>
      </c>
      <c r="DH461" s="188" cm="1">
        <f t="array" aca="1" ref="DH461" ca="1">IFERROR(INDEX(Forecast_Capex_Input!BI$12:BI$286,$X461)
*(INDEX(Forecast_Capex_Input!$H$12:$H$286,$X461)=Repex),0)
*$DE461</f>
        <v>0</v>
      </c>
      <c r="DI461" s="188" cm="1">
        <f t="array" aca="1" ref="DI461" ca="1">IFERROR(INDEX(Forecast_Capex_Input!BJ$12:BJ$286,$X461)
*(INDEX(Forecast_Capex_Input!$H$12:$H$286,$X461)=Repex),0)
*$DE461</f>
        <v>0</v>
      </c>
      <c r="DJ461" s="188" cm="1">
        <f t="array" aca="1" ref="DJ461" ca="1">IFERROR(INDEX(Forecast_Capex_Input!BK$12:BK$286,$X461)
*(INDEX(Forecast_Capex_Input!$H$12:$H$286,$X461)=Repex),0)
*$DE461</f>
        <v>0</v>
      </c>
      <c r="DK461" s="188" cm="1">
        <f t="array" aca="1" ref="DK461" ca="1">IFERROR(INDEX(Forecast_Capex_Input!BL$12:BL$286,$X461)
*(INDEX(Forecast_Capex_Input!$H$12:$H$286,$X461)=Repex),0)
*$DE461</f>
        <v>0</v>
      </c>
      <c r="DL461" s="165"/>
      <c r="DM461" s="188" t="b" cm="1">
        <f t="array" aca="1" ref="DM461" ca="1">OR($G461=Forecast_Capex_Input!$BN$8:$BN$9)</f>
        <v>0</v>
      </c>
      <c r="DN461" s="188" cm="1">
        <f t="array" aca="1" ref="DN461" ca="1">IFERROR(INDEX(Forecast_Capex_Input!BO$12:BO$286,$X461)
*(INDEX(Forecast_Capex_Input!$H$12:$H$286,$X461)=Repex),0)
*$DM461</f>
        <v>0</v>
      </c>
      <c r="DO461" s="188" cm="1">
        <f t="array" aca="1" ref="DO461" ca="1">IFERROR(INDEX(Forecast_Capex_Input!BP$12:BP$286,$X461)
*(INDEX(Forecast_Capex_Input!$H$12:$H$286,$X461)=Repex),0)
*$DM461</f>
        <v>0</v>
      </c>
      <c r="DP461" s="188" cm="1">
        <f t="array" aca="1" ref="DP461" ca="1">IFERROR(INDEX(Forecast_Capex_Input!BQ$12:BQ$286,$X461)
*(INDEX(Forecast_Capex_Input!$H$12:$H$286,$X461)=Repex),0)
*$DM461</f>
        <v>0</v>
      </c>
      <c r="DQ461" s="188" cm="1">
        <f t="array" aca="1" ref="DQ461" ca="1">IFERROR(INDEX(Forecast_Capex_Input!BR$12:BR$286,$X461)
*(INDEX(Forecast_Capex_Input!$H$12:$H$286,$X461)=Repex),0)
*$DM461</f>
        <v>0</v>
      </c>
      <c r="DR461" s="188" cm="1">
        <f t="array" aca="1" ref="DR461" ca="1">IFERROR(INDEX(Forecast_Capex_Input!BS$12:BS$286,$X461)
*(INDEX(Forecast_Capex_Input!$H$12:$H$286,$X461)=Repex),0)
*$DM461</f>
        <v>0</v>
      </c>
      <c r="DS461" s="165"/>
      <c r="DT461" s="188" t="b" cm="1">
        <f t="array" aca="1" ref="DT461" ca="1">OR($G461=Forecast_Capex_Input!$BU$8:$BU$10)</f>
        <v>0</v>
      </c>
      <c r="DU461" s="188" cm="1">
        <f t="array" aca="1" ref="DU461" ca="1">IFERROR(INDEX(Forecast_Capex_Input!BV$12:BV$286,$X461)
*(INDEX(Forecast_Capex_Input!$H$12:$H$286,$X461)=Repex),0)
*$DT461</f>
        <v>0</v>
      </c>
      <c r="DV461" s="188" cm="1">
        <f t="array" aca="1" ref="DV461" ca="1">IFERROR(INDEX(Forecast_Capex_Input!BW$12:BW$286,$X461)
*(INDEX(Forecast_Capex_Input!$H$12:$H$286,$X461)=Repex),0)
*$DT461</f>
        <v>0</v>
      </c>
      <c r="DW461" s="188" cm="1">
        <f t="array" aca="1" ref="DW461" ca="1">IFERROR(INDEX(Forecast_Capex_Input!BX$12:BX$286,$X461)
*(INDEX(Forecast_Capex_Input!$H$12:$H$286,$X461)=Repex),0)
*$DT461</f>
        <v>0</v>
      </c>
      <c r="DX461" s="188" cm="1">
        <f t="array" aca="1" ref="DX461" ca="1">IFERROR(INDEX(Forecast_Capex_Input!BY$12:BY$286,$X461)
*(INDEX(Forecast_Capex_Input!$H$12:$H$286,$X461)=Repex),0)
*$DT461</f>
        <v>0</v>
      </c>
      <c r="DY461" s="188" cm="1">
        <f t="array" aca="1" ref="DY461" ca="1">IFERROR(INDEX(Forecast_Capex_Input!BZ$12:BZ$286,$X461)
*(INDEX(Forecast_Capex_Input!$H$12:$H$286,$X461)=Repex),0)
*$DT461</f>
        <v>0</v>
      </c>
      <c r="DZ461" s="188" cm="1">
        <f t="array" aca="1" ref="DZ461" ca="1">IFERROR(INDEX(Forecast_Capex_Input!CA$12:CA$286,$X461)
*(INDEX(Forecast_Capex_Input!$H$12:$H$286,$X461)=Repex),0)
*$DT461</f>
        <v>0</v>
      </c>
      <c r="EA461" s="188" cm="1">
        <f t="array" aca="1" ref="EA461" ca="1">IFERROR(INDEX(Forecast_Capex_Input!CB$12:CB$286,$X461)
*(INDEX(Forecast_Capex_Input!$H$12:$H$286,$X461)=Repex),0)
*$DT461</f>
        <v>0</v>
      </c>
      <c r="EB461" s="188" cm="1">
        <f t="array" aca="1" ref="EB461" ca="1">IFERROR(INDEX(Forecast_Capex_Input!CC$12:CC$286,$X461)
*(INDEX(Forecast_Capex_Input!$H$12:$H$286,$X461)=Repex),0)
*$DT461</f>
        <v>0</v>
      </c>
      <c r="EC461" s="165"/>
      <c r="ED461" s="226" t="str">
        <f t="shared" si="347"/>
        <v>N/A</v>
      </c>
      <c r="EE461" s="174" t="s">
        <v>15</v>
      </c>
    </row>
    <row r="462" spans="3:135" x14ac:dyDescent="0.2">
      <c r="C462" s="174">
        <f t="shared" si="348"/>
        <v>452</v>
      </c>
      <c r="D462" s="167" t="str" cm="1">
        <f t="array" ref="D462">IFERROR(INDEX(Forecast_Capex_Input!$D$12:$D$286,$X462),NA)</f>
        <v>Infrastructure and Network</v>
      </c>
      <c r="E462" s="172" t="b" cm="1">
        <f t="array" ref="E462">IF($X462=NA,NA,INDEX(Forecast_Capex_Input!$E$12:$E$286,$X462))</f>
        <v>1</v>
      </c>
      <c r="F462" s="167" t="str" cm="1">
        <f t="array" aca="1" ref="F462" ca="1">IFERROR(INDEX(General!$E$25:$E$26,$Y462),NA)</f>
        <v>Non-Labour</v>
      </c>
      <c r="G462" s="167" t="str" cm="1">
        <f t="array" aca="1" ref="G462" ca="1">IFERROR(INDEX(Forecast_Capex_Input!$AI$11:$BB$11,$AA462),NA)</f>
        <v>In-house software</v>
      </c>
      <c r="H462" s="189" cm="1">
        <f t="array" aca="1" ref="H462" ca="1">IFERROR(INDEX(Forecast_Capex_Input!$AI$12:$BB$286,$X462,$AA462),NA)</f>
        <v>1</v>
      </c>
      <c r="I462" s="199" t="str" cm="1">
        <f t="array" ref="I462">IFERROR(INDEX(Forecast_Capex_Input!$F$12:$F$286,$X462),NA)</f>
        <v>Non-network - ICT</v>
      </c>
      <c r="J462" s="199" t="str" cm="1">
        <f t="array" ref="J462">IFERROR(INDEX(Forecast_Capex_Input!G$12:G$286,$X462),NA)</f>
        <v>Information Technology</v>
      </c>
      <c r="K462" s="199" t="str" cm="1">
        <f t="array" ref="K462">IFERROR(INDEX(Forecast_Capex_Input!H$12:H$286,$X462),NA)</f>
        <v>ICT</v>
      </c>
      <c r="L462" s="199" t="str" cm="1">
        <f t="array" ref="L462">IFERROR(INDEX(Forecast_Capex_Input!I$12:I$286,$X462),NA)</f>
        <v>N/A</v>
      </c>
      <c r="M462" s="199" t="str" cm="1">
        <f t="array" ref="M462">IFERROR(INDEX(Forecast_Capex_Input!J$12:J$286,$X462),NA)</f>
        <v>N/A</v>
      </c>
      <c r="N462" s="199" t="str" cm="1">
        <f t="array" ref="N462">IFERROR(INDEX(Forecast_Capex_Input!K$12:K$286,$X462),NA)</f>
        <v>N/A</v>
      </c>
      <c r="O462" s="199" t="str" cm="1">
        <f t="array" ref="O462">IFERROR(INDEX(Forecast_Capex_Input!L$12:L$286,$X462),NA)</f>
        <v>N/A</v>
      </c>
      <c r="P462" s="199" t="str" cm="1">
        <f t="array" ref="P462">IFERROR(INDEX(Forecast_Capex_Input!M$12:M$286,$X462),NA)</f>
        <v>N/A</v>
      </c>
      <c r="Q462" s="172" t="str" cm="1">
        <f t="array" ref="Q462">IFERROR(INDEX(Forecast_Capex_Input!N$12:N$286,$X462),NA)</f>
        <v>No</v>
      </c>
      <c r="R462" s="265" cm="1">
        <f t="array" ref="R462">IFERROR(INDEX(Forecast_Capex_Input!O$12:O$286,$X462),0)</f>
        <v>0</v>
      </c>
      <c r="S462" s="172" t="str" cm="1">
        <f t="array" ref="S462">IFERROR(INDEX(Forecast_Capex_Input!P$12:P$286,$X462),0)</f>
        <v>Safety security &amp; reliability</v>
      </c>
      <c r="T462" s="199" t="str" cm="1">
        <f t="array" aca="1" ref="T462" ca="1">IFERROR(INDEX(General!$K$84:$K$103,$AA462),NA)</f>
        <v>In-house software</v>
      </c>
      <c r="U462" s="188" cm="1">
        <f t="array" aca="1" ref="U462" ca="1">IFERROR(
IF($F462=General!$E$25,INDEX(Forecast_Capex_Input!S$12:S$286,$X462),
INDEX(Forecast_Capex_Input!T$12:T$286,$X462)),0)</f>
        <v>0.4</v>
      </c>
      <c r="V462" s="222" t="b">
        <f>IFERROR(INDEX(Overheads!$T$19:$T$26,MATCH($I462,Overheads!$E$19:$E$26,0)),FALSE)</f>
        <v>0</v>
      </c>
      <c r="W462" s="165"/>
      <c r="X462" s="174">
        <f>IFERROR(
IF(MATCH($C462,Forecast_Capex_Input!$CI$12:$CI$286,1)+1&gt;MAX(Forecast_Capex_Input!$C$12:$C$286),NA,
MATCH($C462,Forecast_Capex_Input!$CI$12:$CI$286,1)+1),1)</f>
        <v>171</v>
      </c>
      <c r="Y462" s="174" cm="1">
        <f t="array" aca="1" ref="Y462" ca="1">IFERROR(
IF(X461&lt;&gt;X462,1,
IF(COUNTIF(OFFSET(Y461,0,0,-INDEX(Forecast_Capex_Input!$CG$12:$CG$286,$X462)),Y461)=INDEX(Forecast_Capex_Input!$CG$12:$CG$286,$X462),Y461+1,Y461)),NA)</f>
        <v>2</v>
      </c>
      <c r="Z462" s="174" cm="1">
        <f t="array" ref="Z462">IFERROR($C462-IF($X462=1,1,INDEX(Forecast_Capex_Input!$CI$12:$CI$286,$X462-1))+1,NA)</f>
        <v>2</v>
      </c>
      <c r="AA462" s="174" cm="1">
        <f t="array" aca="1" ref="AA462" ca="1">IFERROR(IF(Y462=1,
INDEX(Forecast_Capex_Input!$AI$10:$BB$10,SMALL(IF(INDEX(Forecast_Capex_Input!$AI$12:$BB$286,$X462,0)&gt;0,COLUMN(Forecast_Capex_Input!$AI$10:$BB$10)-COLUMN(Forecast_Capex_Input!$AI$12)+1),ROWS(OFFSET(AA461,0,0,-$Z462)))),
OFFSET(AA461,-INDEX(Forecast_Capex_Input!$CG$12:$CG$286,$X462)+1,0)),NA)</f>
        <v>20</v>
      </c>
      <c r="AB462" s="174">
        <f t="shared" ca="1" si="317"/>
        <v>2</v>
      </c>
      <c r="AC462" s="222" t="b">
        <f t="shared" si="349"/>
        <v>0</v>
      </c>
      <c r="AD462" s="220" t="b">
        <v>0</v>
      </c>
      <c r="AE462" s="222" t="b">
        <f t="shared" si="318"/>
        <v>1</v>
      </c>
      <c r="AF462" s="165"/>
      <c r="AG462" s="215">
        <v>2.1499862099999998</v>
      </c>
      <c r="AH462" s="215">
        <v>1.6133301524999999</v>
      </c>
      <c r="AI462" s="215">
        <v>1.49944308</v>
      </c>
      <c r="AJ462" s="215">
        <v>1.6965391575</v>
      </c>
      <c r="AK462" s="215">
        <v>0.10296063749999999</v>
      </c>
      <c r="AL462" s="155">
        <v>7.0622592374999993</v>
      </c>
      <c r="AM462" s="165"/>
      <c r="AN462" s="215" cm="1">
        <f t="array" aca="1" ref="AN462" ca="1">IFERROR(INDEX(General!O$33:O$34,$AB462)
*AG462,0)</f>
        <v>2.1499862099999998</v>
      </c>
      <c r="AO462" s="215" cm="1">
        <f t="array" aca="1" ref="AO462" ca="1">IFERROR(INDEX(General!P$33:P$34,$AB462)
*AH462,0)</f>
        <v>1.6133301524999999</v>
      </c>
      <c r="AP462" s="215" cm="1">
        <f t="array" aca="1" ref="AP462" ca="1">IFERROR(INDEX(General!Q$33:Q$34,$AB462)
*AI462,0)</f>
        <v>1.49944308</v>
      </c>
      <c r="AQ462" s="215" cm="1">
        <f t="array" aca="1" ref="AQ462" ca="1">IFERROR(INDEX(General!R$33:R$34,$AB462)
*AJ462,0)</f>
        <v>1.6965391575</v>
      </c>
      <c r="AR462" s="215" cm="1">
        <f t="array" aca="1" ref="AR462" ca="1">IFERROR(INDEX(General!S$33:S$34,$AB462)
*AK462,0)</f>
        <v>0.10296063749999999</v>
      </c>
      <c r="AS462" s="155">
        <f t="shared" ca="1" si="350"/>
        <v>7.0622592374999993</v>
      </c>
      <c r="AT462" s="165"/>
      <c r="AU462" s="215">
        <f ca="1">IF($AE462=FALSE,AN462*Overheads!$R$24*$V462,
IFERROR(Overheads!$O$49*$V462*AN462,0)
+IFERROR(Overheads!Q$59*$V462*(AN462/Overheads!Q$68),0))</f>
        <v>0</v>
      </c>
      <c r="AV462" s="215">
        <f ca="1">IF($AE462=FALSE,AO462*Overheads!$R$24*$V462,
IFERROR(Overheads!$O$49*$V462*AO462,0)
+IFERROR(Overheads!R$59*$V462*(AO462/Overheads!R$68),0))</f>
        <v>0</v>
      </c>
      <c r="AW462" s="215">
        <f ca="1">IF($AE462=FALSE,AP462*Overheads!$R$24*$V462,
IFERROR(Overheads!$O$49*$V462*AP462,0)
+IFERROR(Overheads!S$59*$V462*(AP462/Overheads!S$68),0))</f>
        <v>0</v>
      </c>
      <c r="AX462" s="215">
        <f ca="1">IF($AE462=FALSE,AQ462*Overheads!$R$24*$V462,
IFERROR(Overheads!$O$49*$V462*AQ462,0)
+IFERROR(Overheads!T$59*$V462*(AQ462/Overheads!T$68),0))</f>
        <v>0</v>
      </c>
      <c r="AY462" s="215">
        <f ca="1">IF($AE462=FALSE,AR462*Overheads!$R$24*$V462,
IFERROR(Overheads!$O$49*$V462*AR462,0)
+IFERROR(Overheads!U$59*$V462*(AR462/Overheads!U$68),0))</f>
        <v>0</v>
      </c>
      <c r="AZ462" s="155">
        <f t="shared" ca="1" si="351"/>
        <v>0</v>
      </c>
      <c r="BA462" s="165"/>
      <c r="BB462" s="215">
        <f ca="1">IF($AE462=FALSE,AN462*Overheads!$S$25,
IFERROR(Overheads!$O$50*AN462,0)
+IFERROR(Overheads!Q$60*(AN462/Overheads!Q$66),0))</f>
        <v>4.0417180167390467E-2</v>
      </c>
      <c r="BC462" s="215">
        <f ca="1">IF($AE462=FALSE,AO462*Overheads!$S$25,
IFERROR(Overheads!$O$50*AO462,0)
+IFERROR(Overheads!R$60*(AO462/Overheads!R$66),0))</f>
        <v>2.7221077351216233E-2</v>
      </c>
      <c r="BD462" s="215">
        <f ca="1">IF($AE462=FALSE,AP462*Overheads!$S$25,
IFERROR(Overheads!$O$50*AP462,0)
+IFERROR(Overheads!S$60*(AP462/Overheads!S$66),0))</f>
        <v>2.752023028763783E-2</v>
      </c>
      <c r="BE462" s="215">
        <f ca="1">IF($AE462=FALSE,AQ462*Overheads!$S$25,
IFERROR(Overheads!$O$50*AQ462,0)
+IFERROR(Overheads!T$60*(AQ462/Overheads!T$66),0))</f>
        <v>3.4390209527565101E-2</v>
      </c>
      <c r="BF462" s="215">
        <f ca="1">IF($AE462=FALSE,AR462*Overheads!$S$25,
IFERROR(Overheads!$O$50*AR462,0)
+IFERROR(Overheads!U$60*(AR462/Overheads!U$66),0))</f>
        <v>1.8434532296490334E-3</v>
      </c>
      <c r="BG462" s="155">
        <f t="shared" ca="1" si="352"/>
        <v>0.13139215056345868</v>
      </c>
      <c r="BH462" s="165"/>
      <c r="BI462" s="215">
        <f t="shared" ca="1" si="353"/>
        <v>2.1904033901673903</v>
      </c>
      <c r="BJ462" s="215">
        <f t="shared" ca="1" si="319"/>
        <v>1.6405512298512162</v>
      </c>
      <c r="BK462" s="215">
        <f t="shared" ca="1" si="320"/>
        <v>1.5269633102876379</v>
      </c>
      <c r="BL462" s="215">
        <f t="shared" ca="1" si="321"/>
        <v>1.7309293670275649</v>
      </c>
      <c r="BM462" s="215">
        <f t="shared" ca="1" si="322"/>
        <v>0.10480409072964902</v>
      </c>
      <c r="BN462" s="155">
        <f t="shared" ca="1" si="354"/>
        <v>7.1936513880634578</v>
      </c>
      <c r="BO462" s="165"/>
      <c r="BP462" s="187" cm="1">
        <f t="array" ref="BP462">IFERROR(IF($X462=$X461,BP461,INDEX(Forecast_Capex_Input!AC$12:AC$286,$X462)),0)</f>
        <v>0.4</v>
      </c>
      <c r="BQ462" s="187" cm="1">
        <f t="array" ref="BQ462">IFERROR(IF($X462=$X461,BQ461,INDEX(Forecast_Capex_Input!AD$12:AD$286,$X462)),0)</f>
        <v>0.1</v>
      </c>
      <c r="BR462" s="187" cm="1">
        <f t="array" ref="BR462">IFERROR(IF($X462=$X461,BR461,INDEX(Forecast_Capex_Input!AE$12:AE$286,$X462)),0)</f>
        <v>0.25</v>
      </c>
      <c r="BS462" s="187" cm="1">
        <f t="array" ref="BS462">IFERROR(IF($X462=$X461,BS461,INDEX(Forecast_Capex_Input!AF$12:AF$286,$X462)),0)</f>
        <v>0.25</v>
      </c>
      <c r="BT462" s="187" cm="1">
        <f t="array" ref="BT462">IFERROR(IF($X462=$X461,BT461,INDEX(Forecast_Capex_Input!AG$12:AG$286,$X462)),0)</f>
        <v>0</v>
      </c>
      <c r="BU462" s="165"/>
      <c r="BV462" s="215">
        <f t="shared" si="323"/>
        <v>2.8249036949999997</v>
      </c>
      <c r="BW462" s="215">
        <f t="shared" si="324"/>
        <v>0.70622592374999993</v>
      </c>
      <c r="BX462" s="215">
        <f t="shared" si="325"/>
        <v>1.7655648093749998</v>
      </c>
      <c r="BY462" s="215">
        <f t="shared" si="326"/>
        <v>1.7655648093749998</v>
      </c>
      <c r="BZ462" s="215">
        <f t="shared" si="327"/>
        <v>0</v>
      </c>
      <c r="CA462" s="155">
        <f t="shared" si="355"/>
        <v>7.0622592374999993</v>
      </c>
      <c r="CB462" s="165"/>
      <c r="CC462" s="215">
        <f t="shared" ca="1" si="328"/>
        <v>2.8249036949999997</v>
      </c>
      <c r="CD462" s="215">
        <f t="shared" ca="1" si="329"/>
        <v>0.70622592374999993</v>
      </c>
      <c r="CE462" s="215">
        <f t="shared" ca="1" si="330"/>
        <v>1.7655648093749998</v>
      </c>
      <c r="CF462" s="215">
        <f t="shared" ca="1" si="331"/>
        <v>1.7655648093749998</v>
      </c>
      <c r="CG462" s="215">
        <f t="shared" ca="1" si="332"/>
        <v>0</v>
      </c>
      <c r="CH462" s="155">
        <f t="shared" ca="1" si="356"/>
        <v>7.0622592374999993</v>
      </c>
      <c r="CI462" s="165"/>
      <c r="CJ462" s="215">
        <f t="shared" ca="1" si="333"/>
        <v>0</v>
      </c>
      <c r="CK462" s="215">
        <f t="shared" ca="1" si="334"/>
        <v>0</v>
      </c>
      <c r="CL462" s="215">
        <f t="shared" ca="1" si="335"/>
        <v>0</v>
      </c>
      <c r="CM462" s="215">
        <f t="shared" ca="1" si="336"/>
        <v>0</v>
      </c>
      <c r="CN462" s="215">
        <f t="shared" ca="1" si="337"/>
        <v>0</v>
      </c>
      <c r="CO462" s="155">
        <f t="shared" ca="1" si="357"/>
        <v>0</v>
      </c>
      <c r="CP462" s="165"/>
      <c r="CQ462" s="223">
        <f t="shared" ca="1" si="338"/>
        <v>5.2556860225383473E-2</v>
      </c>
      <c r="CR462" s="223">
        <f t="shared" ca="1" si="339"/>
        <v>1.3139215056345868E-2</v>
      </c>
      <c r="CS462" s="223">
        <f t="shared" ca="1" si="340"/>
        <v>3.284803764086467E-2</v>
      </c>
      <c r="CT462" s="223">
        <f t="shared" ca="1" si="341"/>
        <v>3.284803764086467E-2</v>
      </c>
      <c r="CU462" s="223">
        <f t="shared" ca="1" si="342"/>
        <v>0</v>
      </c>
      <c r="CV462" s="155">
        <f t="shared" ca="1" si="358"/>
        <v>0.13139215056345868</v>
      </c>
      <c r="CW462" s="165"/>
      <c r="CX462" s="215">
        <f t="shared" ca="1" si="359"/>
        <v>2.8774605552253831</v>
      </c>
      <c r="CY462" s="215">
        <f t="shared" ca="1" si="343"/>
        <v>0.71936513880634578</v>
      </c>
      <c r="CZ462" s="215">
        <f t="shared" ca="1" si="344"/>
        <v>1.7984128470158645</v>
      </c>
      <c r="DA462" s="215">
        <f t="shared" ca="1" si="345"/>
        <v>1.7984128470158645</v>
      </c>
      <c r="DB462" s="215">
        <f t="shared" ca="1" si="346"/>
        <v>0</v>
      </c>
      <c r="DC462" s="155">
        <f t="shared" ca="1" si="360"/>
        <v>7.1936513880634578</v>
      </c>
      <c r="DD462" s="165"/>
      <c r="DE462" s="188" t="b" cm="1">
        <f t="array" aca="1" ref="DE462" ca="1">OR($G462=Forecast_Capex_Input!$BF$8:$BF$10)</f>
        <v>0</v>
      </c>
      <c r="DF462" s="188" cm="1">
        <f t="array" aca="1" ref="DF462" ca="1">IFERROR(INDEX(Forecast_Capex_Input!BG$12:BG$286,$X462)
*(INDEX(Forecast_Capex_Input!$H$12:$H$286,$X462)=Repex),0)
*$DE462</f>
        <v>0</v>
      </c>
      <c r="DG462" s="188" cm="1">
        <f t="array" aca="1" ref="DG462" ca="1">IFERROR(INDEX(Forecast_Capex_Input!BH$12:BH$286,$X462)
*(INDEX(Forecast_Capex_Input!$H$12:$H$286,$X462)=Repex),0)
*$DE462</f>
        <v>0</v>
      </c>
      <c r="DH462" s="188" cm="1">
        <f t="array" aca="1" ref="DH462" ca="1">IFERROR(INDEX(Forecast_Capex_Input!BI$12:BI$286,$X462)
*(INDEX(Forecast_Capex_Input!$H$12:$H$286,$X462)=Repex),0)
*$DE462</f>
        <v>0</v>
      </c>
      <c r="DI462" s="188" cm="1">
        <f t="array" aca="1" ref="DI462" ca="1">IFERROR(INDEX(Forecast_Capex_Input!BJ$12:BJ$286,$X462)
*(INDEX(Forecast_Capex_Input!$H$12:$H$286,$X462)=Repex),0)
*$DE462</f>
        <v>0</v>
      </c>
      <c r="DJ462" s="188" cm="1">
        <f t="array" aca="1" ref="DJ462" ca="1">IFERROR(INDEX(Forecast_Capex_Input!BK$12:BK$286,$X462)
*(INDEX(Forecast_Capex_Input!$H$12:$H$286,$X462)=Repex),0)
*$DE462</f>
        <v>0</v>
      </c>
      <c r="DK462" s="188" cm="1">
        <f t="array" aca="1" ref="DK462" ca="1">IFERROR(INDEX(Forecast_Capex_Input!BL$12:BL$286,$X462)
*(INDEX(Forecast_Capex_Input!$H$12:$H$286,$X462)=Repex),0)
*$DE462</f>
        <v>0</v>
      </c>
      <c r="DL462" s="165"/>
      <c r="DM462" s="188" t="b" cm="1">
        <f t="array" aca="1" ref="DM462" ca="1">OR($G462=Forecast_Capex_Input!$BN$8:$BN$9)</f>
        <v>0</v>
      </c>
      <c r="DN462" s="188" cm="1">
        <f t="array" aca="1" ref="DN462" ca="1">IFERROR(INDEX(Forecast_Capex_Input!BO$12:BO$286,$X462)
*(INDEX(Forecast_Capex_Input!$H$12:$H$286,$X462)=Repex),0)
*$DM462</f>
        <v>0</v>
      </c>
      <c r="DO462" s="188" cm="1">
        <f t="array" aca="1" ref="DO462" ca="1">IFERROR(INDEX(Forecast_Capex_Input!BP$12:BP$286,$X462)
*(INDEX(Forecast_Capex_Input!$H$12:$H$286,$X462)=Repex),0)
*$DM462</f>
        <v>0</v>
      </c>
      <c r="DP462" s="188" cm="1">
        <f t="array" aca="1" ref="DP462" ca="1">IFERROR(INDEX(Forecast_Capex_Input!BQ$12:BQ$286,$X462)
*(INDEX(Forecast_Capex_Input!$H$12:$H$286,$X462)=Repex),0)
*$DM462</f>
        <v>0</v>
      </c>
      <c r="DQ462" s="188" cm="1">
        <f t="array" aca="1" ref="DQ462" ca="1">IFERROR(INDEX(Forecast_Capex_Input!BR$12:BR$286,$X462)
*(INDEX(Forecast_Capex_Input!$H$12:$H$286,$X462)=Repex),0)
*$DM462</f>
        <v>0</v>
      </c>
      <c r="DR462" s="188" cm="1">
        <f t="array" aca="1" ref="DR462" ca="1">IFERROR(INDEX(Forecast_Capex_Input!BS$12:BS$286,$X462)
*(INDEX(Forecast_Capex_Input!$H$12:$H$286,$X462)=Repex),0)
*$DM462</f>
        <v>0</v>
      </c>
      <c r="DS462" s="165"/>
      <c r="DT462" s="188" t="b" cm="1">
        <f t="array" aca="1" ref="DT462" ca="1">OR($G462=Forecast_Capex_Input!$BU$8:$BU$10)</f>
        <v>0</v>
      </c>
      <c r="DU462" s="188" cm="1">
        <f t="array" aca="1" ref="DU462" ca="1">IFERROR(INDEX(Forecast_Capex_Input!BV$12:BV$286,$X462)
*(INDEX(Forecast_Capex_Input!$H$12:$H$286,$X462)=Repex),0)
*$DT462</f>
        <v>0</v>
      </c>
      <c r="DV462" s="188" cm="1">
        <f t="array" aca="1" ref="DV462" ca="1">IFERROR(INDEX(Forecast_Capex_Input!BW$12:BW$286,$X462)
*(INDEX(Forecast_Capex_Input!$H$12:$H$286,$X462)=Repex),0)
*$DT462</f>
        <v>0</v>
      </c>
      <c r="DW462" s="188" cm="1">
        <f t="array" aca="1" ref="DW462" ca="1">IFERROR(INDEX(Forecast_Capex_Input!BX$12:BX$286,$X462)
*(INDEX(Forecast_Capex_Input!$H$12:$H$286,$X462)=Repex),0)
*$DT462</f>
        <v>0</v>
      </c>
      <c r="DX462" s="188" cm="1">
        <f t="array" aca="1" ref="DX462" ca="1">IFERROR(INDEX(Forecast_Capex_Input!BY$12:BY$286,$X462)
*(INDEX(Forecast_Capex_Input!$H$12:$H$286,$X462)=Repex),0)
*$DT462</f>
        <v>0</v>
      </c>
      <c r="DY462" s="188" cm="1">
        <f t="array" aca="1" ref="DY462" ca="1">IFERROR(INDEX(Forecast_Capex_Input!BZ$12:BZ$286,$X462)
*(INDEX(Forecast_Capex_Input!$H$12:$H$286,$X462)=Repex),0)
*$DT462</f>
        <v>0</v>
      </c>
      <c r="DZ462" s="188" cm="1">
        <f t="array" aca="1" ref="DZ462" ca="1">IFERROR(INDEX(Forecast_Capex_Input!CA$12:CA$286,$X462)
*(INDEX(Forecast_Capex_Input!$H$12:$H$286,$X462)=Repex),0)
*$DT462</f>
        <v>0</v>
      </c>
      <c r="EA462" s="188" cm="1">
        <f t="array" aca="1" ref="EA462" ca="1">IFERROR(INDEX(Forecast_Capex_Input!CB$12:CB$286,$X462)
*(INDEX(Forecast_Capex_Input!$H$12:$H$286,$X462)=Repex),0)
*$DT462</f>
        <v>0</v>
      </c>
      <c r="EB462" s="188" cm="1">
        <f t="array" aca="1" ref="EB462" ca="1">IFERROR(INDEX(Forecast_Capex_Input!CC$12:CC$286,$X462)
*(INDEX(Forecast_Capex_Input!$H$12:$H$286,$X462)=Repex),0)
*$DT462</f>
        <v>0</v>
      </c>
      <c r="EC462" s="165"/>
      <c r="ED462" s="226" t="str">
        <f t="shared" si="347"/>
        <v>N/A</v>
      </c>
      <c r="EE462" s="174" t="s">
        <v>15</v>
      </c>
    </row>
    <row r="463" spans="3:135" x14ac:dyDescent="0.2">
      <c r="C463" s="174">
        <f t="shared" si="348"/>
        <v>453</v>
      </c>
      <c r="D463" s="167" t="str" cm="1">
        <f t="array" ref="D463">IFERROR(INDEX(Forecast_Capex_Input!$D$12:$D$286,$X463),NA)</f>
        <v xml:space="preserve">Operational Evolution </v>
      </c>
      <c r="E463" s="172" t="b" cm="1">
        <f t="array" ref="E463">IF($X463=NA,NA,INDEX(Forecast_Capex_Input!$E$12:$E$286,$X463))</f>
        <v>1</v>
      </c>
      <c r="F463" s="167" t="str" cm="1">
        <f t="array" aca="1" ref="F463" ca="1">IFERROR(INDEX(General!$E$25:$E$26,$Y463),NA)</f>
        <v>Labour</v>
      </c>
      <c r="G463" s="167" t="str" cm="1">
        <f t="array" aca="1" ref="G463" ca="1">IFERROR(INDEX(Forecast_Capex_Input!$AI$11:$BB$11,$AA463),NA)</f>
        <v>Business IT</v>
      </c>
      <c r="H463" s="189" cm="1">
        <f t="array" aca="1" ref="H463" ca="1">IFERROR(INDEX(Forecast_Capex_Input!$AI$12:$BB$286,$X463,$AA463),NA)</f>
        <v>1</v>
      </c>
      <c r="I463" s="199" t="str" cm="1">
        <f t="array" ref="I463">IFERROR(INDEX(Forecast_Capex_Input!$F$12:$F$286,$X463),NA)</f>
        <v>Non-network - ICT</v>
      </c>
      <c r="J463" s="199" t="str" cm="1">
        <f t="array" ref="J463">IFERROR(INDEX(Forecast_Capex_Input!G$12:G$286,$X463),NA)</f>
        <v>Information Technology</v>
      </c>
      <c r="K463" s="199" t="str" cm="1">
        <f t="array" ref="K463">IFERROR(INDEX(Forecast_Capex_Input!H$12:H$286,$X463),NA)</f>
        <v>ICT</v>
      </c>
      <c r="L463" s="199" t="str" cm="1">
        <f t="array" ref="L463">IFERROR(INDEX(Forecast_Capex_Input!I$12:I$286,$X463),NA)</f>
        <v>N/A</v>
      </c>
      <c r="M463" s="199" t="str" cm="1">
        <f t="array" ref="M463">IFERROR(INDEX(Forecast_Capex_Input!J$12:J$286,$X463),NA)</f>
        <v>N/A</v>
      </c>
      <c r="N463" s="199" t="str" cm="1">
        <f t="array" ref="N463">IFERROR(INDEX(Forecast_Capex_Input!K$12:K$286,$X463),NA)</f>
        <v>N/A</v>
      </c>
      <c r="O463" s="199" t="str" cm="1">
        <f t="array" ref="O463">IFERROR(INDEX(Forecast_Capex_Input!L$12:L$286,$X463),NA)</f>
        <v>N/A</v>
      </c>
      <c r="P463" s="199" t="str" cm="1">
        <f t="array" ref="P463">IFERROR(INDEX(Forecast_Capex_Input!M$12:M$286,$X463),NA)</f>
        <v>N/A</v>
      </c>
      <c r="Q463" s="172" t="str" cm="1">
        <f t="array" ref="Q463">IFERROR(INDEX(Forecast_Capex_Input!N$12:N$286,$X463),NA)</f>
        <v>No</v>
      </c>
      <c r="R463" s="265" cm="1">
        <f t="array" ref="R463">IFERROR(INDEX(Forecast_Capex_Input!O$12:O$286,$X463),0)</f>
        <v>0</v>
      </c>
      <c r="S463" s="172" t="str" cm="1">
        <f t="array" ref="S463">IFERROR(INDEX(Forecast_Capex_Input!P$12:P$286,$X463),0)</f>
        <v>Safety security &amp; reliability</v>
      </c>
      <c r="T463" s="199" t="str" cm="1">
        <f t="array" aca="1" ref="T463" ca="1">IFERROR(INDEX(General!$K$84:$K$103,$AA463),NA)</f>
        <v>Business IT (2018 onwards)</v>
      </c>
      <c r="U463" s="188" cm="1">
        <f t="array" aca="1" ref="U463" ca="1">IFERROR(
IF($F463=General!$E$25,INDEX(Forecast_Capex_Input!S$12:S$286,$X463),
INDEX(Forecast_Capex_Input!T$12:T$286,$X463)),0)</f>
        <v>0.8</v>
      </c>
      <c r="V463" s="222" t="b">
        <f>IFERROR(INDEX(Overheads!$T$19:$T$26,MATCH($I463,Overheads!$E$19:$E$26,0)),FALSE)</f>
        <v>0</v>
      </c>
      <c r="W463" s="165"/>
      <c r="X463" s="174">
        <f>IFERROR(
IF(MATCH($C463,Forecast_Capex_Input!$CI$12:$CI$286,1)+1&gt;MAX(Forecast_Capex_Input!$C$12:$C$286),NA,
MATCH($C463,Forecast_Capex_Input!$CI$12:$CI$286,1)+1),1)</f>
        <v>172</v>
      </c>
      <c r="Y463" s="174" cm="1">
        <f t="array" aca="1" ref="Y463" ca="1">IFERROR(
IF(X462&lt;&gt;X463,1,
IF(COUNTIF(OFFSET(Y462,0,0,-INDEX(Forecast_Capex_Input!$CG$12:$CG$286,$X463)),Y462)=INDEX(Forecast_Capex_Input!$CG$12:$CG$286,$X463),Y462+1,Y462)),NA)</f>
        <v>1</v>
      </c>
      <c r="Z463" s="174" cm="1">
        <f t="array" ref="Z463">IFERROR($C463-IF($X463=1,1,INDEX(Forecast_Capex_Input!$CI$12:$CI$286,$X463-1))+1,NA)</f>
        <v>1</v>
      </c>
      <c r="AA463" s="174" cm="1">
        <f t="array" aca="1" ref="AA463" ca="1">IFERROR(IF(Y463=1,
INDEX(Forecast_Capex_Input!$AI$10:$BB$10,SMALL(IF(INDEX(Forecast_Capex_Input!$AI$12:$BB$286,$X463,0)&gt;0,COLUMN(Forecast_Capex_Input!$AI$10:$BB$10)-COLUMN(Forecast_Capex_Input!$AI$12)+1),ROWS(OFFSET(AA462,0,0,-$Z463)))),
OFFSET(AA462,-INDEX(Forecast_Capex_Input!$CG$12:$CG$286,$X463)+1,0)),NA)</f>
        <v>6</v>
      </c>
      <c r="AB463" s="174">
        <f t="shared" ca="1" si="317"/>
        <v>1</v>
      </c>
      <c r="AC463" s="222" t="b">
        <f t="shared" si="349"/>
        <v>0</v>
      </c>
      <c r="AD463" s="220" t="b">
        <v>0</v>
      </c>
      <c r="AE463" s="222" t="b">
        <f t="shared" si="318"/>
        <v>1</v>
      </c>
      <c r="AF463" s="165"/>
      <c r="AG463" s="215">
        <v>0.61264831227678562</v>
      </c>
      <c r="AH463" s="215">
        <v>0.27160996160714285</v>
      </c>
      <c r="AI463" s="215">
        <v>0.1724265486607143</v>
      </c>
      <c r="AJ463" s="215">
        <v>0.48142102745535709</v>
      </c>
      <c r="AK463" s="215">
        <v>0</v>
      </c>
      <c r="AL463" s="155">
        <v>1.53810585</v>
      </c>
      <c r="AM463" s="165"/>
      <c r="AN463" s="215" cm="1">
        <f t="array" aca="1" ref="AN463" ca="1">IFERROR(INDEX(General!O$33:O$34,$AB463)
*AG463,0)</f>
        <v>0.61165500439214304</v>
      </c>
      <c r="AO463" s="215" cm="1">
        <f t="array" aca="1" ref="AO463" ca="1">IFERROR(INDEX(General!P$33:P$34,$AB463)
*AH463,0)</f>
        <v>0.27324356594318278</v>
      </c>
      <c r="AP463" s="215" cm="1">
        <f t="array" aca="1" ref="AP463" ca="1">IFERROR(INDEX(General!Q$33:Q$34,$AB463)
*AI463,0)</f>
        <v>0.17502545009372916</v>
      </c>
      <c r="AQ463" s="215" cm="1">
        <f t="array" aca="1" ref="AQ463" ca="1">IFERROR(INDEX(General!R$33:R$34,$AB463)
*AJ463,0)</f>
        <v>0.49270124552966527</v>
      </c>
      <c r="AR463" s="215" cm="1">
        <f t="array" aca="1" ref="AR463" ca="1">IFERROR(INDEX(General!S$33:S$34,$AB463)
*AK463,0)</f>
        <v>0</v>
      </c>
      <c r="AS463" s="155">
        <f t="shared" ca="1" si="350"/>
        <v>1.5526252659587203</v>
      </c>
      <c r="AT463" s="165"/>
      <c r="AU463" s="215">
        <f ca="1">IF($AE463=FALSE,AN463*Overheads!$R$24*$V463,
IFERROR(Overheads!$O$49*$V463*AN463,0)
+IFERROR(Overheads!Q$59*$V463*(AN463/Overheads!Q$68),0))</f>
        <v>0</v>
      </c>
      <c r="AV463" s="215">
        <f ca="1">IF($AE463=FALSE,AO463*Overheads!$R$24*$V463,
IFERROR(Overheads!$O$49*$V463*AO463,0)
+IFERROR(Overheads!R$59*$V463*(AO463/Overheads!R$68),0))</f>
        <v>0</v>
      </c>
      <c r="AW463" s="215">
        <f ca="1">IF($AE463=FALSE,AP463*Overheads!$R$24*$V463,
IFERROR(Overheads!$O$49*$V463*AP463,0)
+IFERROR(Overheads!S$59*$V463*(AP463/Overheads!S$68),0))</f>
        <v>0</v>
      </c>
      <c r="AX463" s="215">
        <f ca="1">IF($AE463=FALSE,AQ463*Overheads!$R$24*$V463,
IFERROR(Overheads!$O$49*$V463*AQ463,0)
+IFERROR(Overheads!T$59*$V463*(AQ463/Overheads!T$68),0))</f>
        <v>0</v>
      </c>
      <c r="AY463" s="215">
        <f ca="1">IF($AE463=FALSE,AR463*Overheads!$R$24*$V463,
IFERROR(Overheads!$O$49*$V463*AR463,0)
+IFERROR(Overheads!U$59*$V463*(AR463/Overheads!U$68),0))</f>
        <v>0</v>
      </c>
      <c r="AZ463" s="155">
        <f t="shared" ca="1" si="351"/>
        <v>0</v>
      </c>
      <c r="BA463" s="165"/>
      <c r="BB463" s="215">
        <f ca="1">IF($AE463=FALSE,AN463*Overheads!$S$25,
IFERROR(Overheads!$O$50*AN463,0)
+IFERROR(Overheads!Q$60*(AN463/Overheads!Q$66),0))</f>
        <v>1.1498385616530656E-2</v>
      </c>
      <c r="BC463" s="215">
        <f ca="1">IF($AE463=FALSE,AO463*Overheads!$S$25,
IFERROR(Overheads!$O$50*AO463,0)
+IFERROR(Overheads!R$60*(AO463/Overheads!R$66),0))</f>
        <v>4.6103299022433241E-3</v>
      </c>
      <c r="BD463" s="215">
        <f ca="1">IF($AE463=FALSE,AP463*Overheads!$S$25,
IFERROR(Overheads!$O$50*AP463,0)
+IFERROR(Overheads!S$60*(AP463/Overheads!S$66),0))</f>
        <v>3.2123531443266845E-3</v>
      </c>
      <c r="BE463" s="215">
        <f ca="1">IF($AE463=FALSE,AQ463*Overheads!$S$25,
IFERROR(Overheads!$O$50*AQ463,0)
+IFERROR(Overheads!T$60*(AQ463/Overheads!T$66),0))</f>
        <v>9.9874494457446589E-3</v>
      </c>
      <c r="BF463" s="215">
        <f ca="1">IF($AE463=FALSE,AR463*Overheads!$S$25,
IFERROR(Overheads!$O$50*AR463,0)
+IFERROR(Overheads!U$60*(AR463/Overheads!U$66),0))</f>
        <v>0</v>
      </c>
      <c r="BG463" s="155">
        <f t="shared" ca="1" si="352"/>
        <v>2.9308518108845324E-2</v>
      </c>
      <c r="BH463" s="165"/>
      <c r="BI463" s="215">
        <f t="shared" ca="1" si="353"/>
        <v>0.62315339000867365</v>
      </c>
      <c r="BJ463" s="215">
        <f t="shared" ca="1" si="319"/>
        <v>0.27785389584542608</v>
      </c>
      <c r="BK463" s="215">
        <f t="shared" ca="1" si="320"/>
        <v>0.17823780323805585</v>
      </c>
      <c r="BL463" s="215">
        <f t="shared" ca="1" si="321"/>
        <v>0.50268869497540991</v>
      </c>
      <c r="BM463" s="215">
        <f t="shared" ca="1" si="322"/>
        <v>0</v>
      </c>
      <c r="BN463" s="155">
        <f t="shared" ca="1" si="354"/>
        <v>1.5819337840675656</v>
      </c>
      <c r="BO463" s="165"/>
      <c r="BP463" s="187" cm="1">
        <f t="array" ref="BP463">IFERROR(IF($X463=$X462,BP462,INDEX(Forecast_Capex_Input!AC$12:AC$286,$X463)),0)</f>
        <v>0.45</v>
      </c>
      <c r="BQ463" s="187" cm="1">
        <f t="array" ref="BQ463">IFERROR(IF($X463=$X462,BQ462,INDEX(Forecast_Capex_Input!AD$12:AD$286,$X463)),0)</f>
        <v>0.3</v>
      </c>
      <c r="BR463" s="187" cm="1">
        <f t="array" ref="BR463">IFERROR(IF($X463=$X462,BR462,INDEX(Forecast_Capex_Input!AE$12:AE$286,$X463)),0)</f>
        <v>0.15</v>
      </c>
      <c r="BS463" s="187" cm="1">
        <f t="array" ref="BS463">IFERROR(IF($X463=$X462,BS462,INDEX(Forecast_Capex_Input!AF$12:AF$286,$X463)),0)</f>
        <v>0.1</v>
      </c>
      <c r="BT463" s="187" cm="1">
        <f t="array" ref="BT463">IFERROR(IF($X463=$X462,BT462,INDEX(Forecast_Capex_Input!AG$12:AG$286,$X463)),0)</f>
        <v>0</v>
      </c>
      <c r="BU463" s="165"/>
      <c r="BV463" s="215">
        <f t="shared" si="323"/>
        <v>0.6921476325</v>
      </c>
      <c r="BW463" s="215">
        <f t="shared" si="324"/>
        <v>0.461431755</v>
      </c>
      <c r="BX463" s="215">
        <f t="shared" si="325"/>
        <v>0.2307158775</v>
      </c>
      <c r="BY463" s="215">
        <f t="shared" si="326"/>
        <v>0.153810585</v>
      </c>
      <c r="BZ463" s="215">
        <f t="shared" si="327"/>
        <v>0</v>
      </c>
      <c r="CA463" s="155">
        <f t="shared" si="355"/>
        <v>1.53810585</v>
      </c>
      <c r="CB463" s="165"/>
      <c r="CC463" s="215">
        <f t="shared" ca="1" si="328"/>
        <v>0.69868136968142414</v>
      </c>
      <c r="CD463" s="215">
        <f t="shared" ca="1" si="329"/>
        <v>0.46578757978761609</v>
      </c>
      <c r="CE463" s="215">
        <f t="shared" ca="1" si="330"/>
        <v>0.23289378989380805</v>
      </c>
      <c r="CF463" s="215">
        <f t="shared" ca="1" si="331"/>
        <v>0.15526252659587203</v>
      </c>
      <c r="CG463" s="215">
        <f t="shared" ca="1" si="332"/>
        <v>0</v>
      </c>
      <c r="CH463" s="155">
        <f t="shared" ca="1" si="356"/>
        <v>1.5526252659587201</v>
      </c>
      <c r="CI463" s="165"/>
      <c r="CJ463" s="215">
        <f t="shared" ca="1" si="333"/>
        <v>0</v>
      </c>
      <c r="CK463" s="215">
        <f t="shared" ca="1" si="334"/>
        <v>0</v>
      </c>
      <c r="CL463" s="215">
        <f t="shared" ca="1" si="335"/>
        <v>0</v>
      </c>
      <c r="CM463" s="215">
        <f t="shared" ca="1" si="336"/>
        <v>0</v>
      </c>
      <c r="CN463" s="215">
        <f t="shared" ca="1" si="337"/>
        <v>0</v>
      </c>
      <c r="CO463" s="155">
        <f t="shared" ca="1" si="357"/>
        <v>0</v>
      </c>
      <c r="CP463" s="165"/>
      <c r="CQ463" s="223">
        <f t="shared" ca="1" si="338"/>
        <v>1.3188833148980396E-2</v>
      </c>
      <c r="CR463" s="223">
        <f t="shared" ca="1" si="339"/>
        <v>8.7925554326535975E-3</v>
      </c>
      <c r="CS463" s="223">
        <f t="shared" ca="1" si="340"/>
        <v>4.3962777163267987E-3</v>
      </c>
      <c r="CT463" s="223">
        <f t="shared" ca="1" si="341"/>
        <v>2.9308518108845326E-3</v>
      </c>
      <c r="CU463" s="223">
        <f t="shared" ca="1" si="342"/>
        <v>0</v>
      </c>
      <c r="CV463" s="155">
        <f t="shared" ca="1" si="358"/>
        <v>2.9308518108845327E-2</v>
      </c>
      <c r="CW463" s="165"/>
      <c r="CX463" s="215">
        <f t="shared" ca="1" si="359"/>
        <v>0.71187020283040459</v>
      </c>
      <c r="CY463" s="215">
        <f t="shared" ca="1" si="343"/>
        <v>0.47458013522026971</v>
      </c>
      <c r="CZ463" s="215">
        <f t="shared" ca="1" si="344"/>
        <v>0.23729006761013485</v>
      </c>
      <c r="DA463" s="215">
        <f t="shared" ca="1" si="345"/>
        <v>0.15819337840675657</v>
      </c>
      <c r="DB463" s="215">
        <f t="shared" ca="1" si="346"/>
        <v>0</v>
      </c>
      <c r="DC463" s="155">
        <f t="shared" ca="1" si="360"/>
        <v>1.5819337840675658</v>
      </c>
      <c r="DD463" s="165"/>
      <c r="DE463" s="188" t="b" cm="1">
        <f t="array" aca="1" ref="DE463" ca="1">OR($G463=Forecast_Capex_Input!$BF$8:$BF$10)</f>
        <v>0</v>
      </c>
      <c r="DF463" s="188" cm="1">
        <f t="array" aca="1" ref="DF463" ca="1">IFERROR(INDEX(Forecast_Capex_Input!BG$12:BG$286,$X463)
*(INDEX(Forecast_Capex_Input!$H$12:$H$286,$X463)=Repex),0)
*$DE463</f>
        <v>0</v>
      </c>
      <c r="DG463" s="188" cm="1">
        <f t="array" aca="1" ref="DG463" ca="1">IFERROR(INDEX(Forecast_Capex_Input!BH$12:BH$286,$X463)
*(INDEX(Forecast_Capex_Input!$H$12:$H$286,$X463)=Repex),0)
*$DE463</f>
        <v>0</v>
      </c>
      <c r="DH463" s="188" cm="1">
        <f t="array" aca="1" ref="DH463" ca="1">IFERROR(INDEX(Forecast_Capex_Input!BI$12:BI$286,$X463)
*(INDEX(Forecast_Capex_Input!$H$12:$H$286,$X463)=Repex),0)
*$DE463</f>
        <v>0</v>
      </c>
      <c r="DI463" s="188" cm="1">
        <f t="array" aca="1" ref="DI463" ca="1">IFERROR(INDEX(Forecast_Capex_Input!BJ$12:BJ$286,$X463)
*(INDEX(Forecast_Capex_Input!$H$12:$H$286,$X463)=Repex),0)
*$DE463</f>
        <v>0</v>
      </c>
      <c r="DJ463" s="188" cm="1">
        <f t="array" aca="1" ref="DJ463" ca="1">IFERROR(INDEX(Forecast_Capex_Input!BK$12:BK$286,$X463)
*(INDEX(Forecast_Capex_Input!$H$12:$H$286,$X463)=Repex),0)
*$DE463</f>
        <v>0</v>
      </c>
      <c r="DK463" s="188" cm="1">
        <f t="array" aca="1" ref="DK463" ca="1">IFERROR(INDEX(Forecast_Capex_Input!BL$12:BL$286,$X463)
*(INDEX(Forecast_Capex_Input!$H$12:$H$286,$X463)=Repex),0)
*$DE463</f>
        <v>0</v>
      </c>
      <c r="DL463" s="165"/>
      <c r="DM463" s="188" t="b" cm="1">
        <f t="array" aca="1" ref="DM463" ca="1">OR($G463=Forecast_Capex_Input!$BN$8:$BN$9)</f>
        <v>0</v>
      </c>
      <c r="DN463" s="188" cm="1">
        <f t="array" aca="1" ref="DN463" ca="1">IFERROR(INDEX(Forecast_Capex_Input!BO$12:BO$286,$X463)
*(INDEX(Forecast_Capex_Input!$H$12:$H$286,$X463)=Repex),0)
*$DM463</f>
        <v>0</v>
      </c>
      <c r="DO463" s="188" cm="1">
        <f t="array" aca="1" ref="DO463" ca="1">IFERROR(INDEX(Forecast_Capex_Input!BP$12:BP$286,$X463)
*(INDEX(Forecast_Capex_Input!$H$12:$H$286,$X463)=Repex),0)
*$DM463</f>
        <v>0</v>
      </c>
      <c r="DP463" s="188" cm="1">
        <f t="array" aca="1" ref="DP463" ca="1">IFERROR(INDEX(Forecast_Capex_Input!BQ$12:BQ$286,$X463)
*(INDEX(Forecast_Capex_Input!$H$12:$H$286,$X463)=Repex),0)
*$DM463</f>
        <v>0</v>
      </c>
      <c r="DQ463" s="188" cm="1">
        <f t="array" aca="1" ref="DQ463" ca="1">IFERROR(INDEX(Forecast_Capex_Input!BR$12:BR$286,$X463)
*(INDEX(Forecast_Capex_Input!$H$12:$H$286,$X463)=Repex),0)
*$DM463</f>
        <v>0</v>
      </c>
      <c r="DR463" s="188" cm="1">
        <f t="array" aca="1" ref="DR463" ca="1">IFERROR(INDEX(Forecast_Capex_Input!BS$12:BS$286,$X463)
*(INDEX(Forecast_Capex_Input!$H$12:$H$286,$X463)=Repex),0)
*$DM463</f>
        <v>0</v>
      </c>
      <c r="DS463" s="165"/>
      <c r="DT463" s="188" t="b" cm="1">
        <f t="array" aca="1" ref="DT463" ca="1">OR($G463=Forecast_Capex_Input!$BU$8:$BU$10)</f>
        <v>1</v>
      </c>
      <c r="DU463" s="188" cm="1">
        <f t="array" aca="1" ref="DU463" ca="1">IFERROR(INDEX(Forecast_Capex_Input!BV$12:BV$286,$X463)
*(INDEX(Forecast_Capex_Input!$H$12:$H$286,$X463)=Repex),0)
*$DT463</f>
        <v>0</v>
      </c>
      <c r="DV463" s="188" cm="1">
        <f t="array" aca="1" ref="DV463" ca="1">IFERROR(INDEX(Forecast_Capex_Input!BW$12:BW$286,$X463)
*(INDEX(Forecast_Capex_Input!$H$12:$H$286,$X463)=Repex),0)
*$DT463</f>
        <v>0</v>
      </c>
      <c r="DW463" s="188" cm="1">
        <f t="array" aca="1" ref="DW463" ca="1">IFERROR(INDEX(Forecast_Capex_Input!BX$12:BX$286,$X463)
*(INDEX(Forecast_Capex_Input!$H$12:$H$286,$X463)=Repex),0)
*$DT463</f>
        <v>0</v>
      </c>
      <c r="DX463" s="188" cm="1">
        <f t="array" aca="1" ref="DX463" ca="1">IFERROR(INDEX(Forecast_Capex_Input!BY$12:BY$286,$X463)
*(INDEX(Forecast_Capex_Input!$H$12:$H$286,$X463)=Repex),0)
*$DT463</f>
        <v>0</v>
      </c>
      <c r="DY463" s="188" cm="1">
        <f t="array" aca="1" ref="DY463" ca="1">IFERROR(INDEX(Forecast_Capex_Input!BZ$12:BZ$286,$X463)
*(INDEX(Forecast_Capex_Input!$H$12:$H$286,$X463)=Repex),0)
*$DT463</f>
        <v>0</v>
      </c>
      <c r="DZ463" s="188" cm="1">
        <f t="array" aca="1" ref="DZ463" ca="1">IFERROR(INDEX(Forecast_Capex_Input!CA$12:CA$286,$X463)
*(INDEX(Forecast_Capex_Input!$H$12:$H$286,$X463)=Repex),0)
*$DT463</f>
        <v>0</v>
      </c>
      <c r="EA463" s="188" cm="1">
        <f t="array" aca="1" ref="EA463" ca="1">IFERROR(INDEX(Forecast_Capex_Input!CB$12:CB$286,$X463)
*(INDEX(Forecast_Capex_Input!$H$12:$H$286,$X463)=Repex),0)
*$DT463</f>
        <v>0</v>
      </c>
      <c r="EB463" s="188" cm="1">
        <f t="array" aca="1" ref="EB463" ca="1">IFERROR(INDEX(Forecast_Capex_Input!CC$12:CC$286,$X463)
*(INDEX(Forecast_Capex_Input!$H$12:$H$286,$X463)=Repex),0)
*$DT463</f>
        <v>0</v>
      </c>
      <c r="EC463" s="165"/>
      <c r="ED463" s="226" t="str">
        <f t="shared" si="347"/>
        <v>N/A</v>
      </c>
      <c r="EE463" s="174" t="s">
        <v>15</v>
      </c>
    </row>
    <row r="464" spans="3:135" x14ac:dyDescent="0.2">
      <c r="C464" s="174">
        <f t="shared" si="348"/>
        <v>454</v>
      </c>
      <c r="D464" s="167" t="str" cm="1">
        <f t="array" ref="D464">IFERROR(INDEX(Forecast_Capex_Input!$D$12:$D$286,$X464),NA)</f>
        <v xml:space="preserve">Operational Evolution </v>
      </c>
      <c r="E464" s="172" t="b" cm="1">
        <f t="array" ref="E464">IF($X464=NA,NA,INDEX(Forecast_Capex_Input!$E$12:$E$286,$X464))</f>
        <v>1</v>
      </c>
      <c r="F464" s="167" t="str" cm="1">
        <f t="array" aca="1" ref="F464" ca="1">IFERROR(INDEX(General!$E$25:$E$26,$Y464),NA)</f>
        <v>Non-Labour</v>
      </c>
      <c r="G464" s="167" t="str" cm="1">
        <f t="array" aca="1" ref="G464" ca="1">IFERROR(INDEX(Forecast_Capex_Input!$AI$11:$BB$11,$AA464),NA)</f>
        <v>Business IT</v>
      </c>
      <c r="H464" s="189" cm="1">
        <f t="array" aca="1" ref="H464" ca="1">IFERROR(INDEX(Forecast_Capex_Input!$AI$12:$BB$286,$X464,$AA464),NA)</f>
        <v>1</v>
      </c>
      <c r="I464" s="199" t="str" cm="1">
        <f t="array" ref="I464">IFERROR(INDEX(Forecast_Capex_Input!$F$12:$F$286,$X464),NA)</f>
        <v>Non-network - ICT</v>
      </c>
      <c r="J464" s="199" t="str" cm="1">
        <f t="array" ref="J464">IFERROR(INDEX(Forecast_Capex_Input!G$12:G$286,$X464),NA)</f>
        <v>Information Technology</v>
      </c>
      <c r="K464" s="199" t="str" cm="1">
        <f t="array" ref="K464">IFERROR(INDEX(Forecast_Capex_Input!H$12:H$286,$X464),NA)</f>
        <v>ICT</v>
      </c>
      <c r="L464" s="199" t="str" cm="1">
        <f t="array" ref="L464">IFERROR(INDEX(Forecast_Capex_Input!I$12:I$286,$X464),NA)</f>
        <v>N/A</v>
      </c>
      <c r="M464" s="199" t="str" cm="1">
        <f t="array" ref="M464">IFERROR(INDEX(Forecast_Capex_Input!J$12:J$286,$X464),NA)</f>
        <v>N/A</v>
      </c>
      <c r="N464" s="199" t="str" cm="1">
        <f t="array" ref="N464">IFERROR(INDEX(Forecast_Capex_Input!K$12:K$286,$X464),NA)</f>
        <v>N/A</v>
      </c>
      <c r="O464" s="199" t="str" cm="1">
        <f t="array" ref="O464">IFERROR(INDEX(Forecast_Capex_Input!L$12:L$286,$X464),NA)</f>
        <v>N/A</v>
      </c>
      <c r="P464" s="199" t="str" cm="1">
        <f t="array" ref="P464">IFERROR(INDEX(Forecast_Capex_Input!M$12:M$286,$X464),NA)</f>
        <v>N/A</v>
      </c>
      <c r="Q464" s="172" t="str" cm="1">
        <f t="array" ref="Q464">IFERROR(INDEX(Forecast_Capex_Input!N$12:N$286,$X464),NA)</f>
        <v>No</v>
      </c>
      <c r="R464" s="265" cm="1">
        <f t="array" ref="R464">IFERROR(INDEX(Forecast_Capex_Input!O$12:O$286,$X464),0)</f>
        <v>0</v>
      </c>
      <c r="S464" s="172" t="str" cm="1">
        <f t="array" ref="S464">IFERROR(INDEX(Forecast_Capex_Input!P$12:P$286,$X464),0)</f>
        <v>Safety security &amp; reliability</v>
      </c>
      <c r="T464" s="199" t="str" cm="1">
        <f t="array" aca="1" ref="T464" ca="1">IFERROR(INDEX(General!$K$84:$K$103,$AA464),NA)</f>
        <v>Business IT (2018 onwards)</v>
      </c>
      <c r="U464" s="188" cm="1">
        <f t="array" aca="1" ref="U464" ca="1">IFERROR(
IF($F464=General!$E$25,INDEX(Forecast_Capex_Input!S$12:S$286,$X464),
INDEX(Forecast_Capex_Input!T$12:T$286,$X464)),0)</f>
        <v>0.19999999999999996</v>
      </c>
      <c r="V464" s="222" t="b">
        <f>IFERROR(INDEX(Overheads!$T$19:$T$26,MATCH($I464,Overheads!$E$19:$E$26,0)),FALSE)</f>
        <v>0</v>
      </c>
      <c r="W464" s="165"/>
      <c r="X464" s="174">
        <f>IFERROR(
IF(MATCH($C464,Forecast_Capex_Input!$CI$12:$CI$286,1)+1&gt;MAX(Forecast_Capex_Input!$C$12:$C$286),NA,
MATCH($C464,Forecast_Capex_Input!$CI$12:$CI$286,1)+1),1)</f>
        <v>172</v>
      </c>
      <c r="Y464" s="174" cm="1">
        <f t="array" aca="1" ref="Y464" ca="1">IFERROR(
IF(X463&lt;&gt;X464,1,
IF(COUNTIF(OFFSET(Y463,0,0,-INDEX(Forecast_Capex_Input!$CG$12:$CG$286,$X464)),Y463)=INDEX(Forecast_Capex_Input!$CG$12:$CG$286,$X464),Y463+1,Y463)),NA)</f>
        <v>2</v>
      </c>
      <c r="Z464" s="174" cm="1">
        <f t="array" ref="Z464">IFERROR($C464-IF($X464=1,1,INDEX(Forecast_Capex_Input!$CI$12:$CI$286,$X464-1))+1,NA)</f>
        <v>2</v>
      </c>
      <c r="AA464" s="174" cm="1">
        <f t="array" aca="1" ref="AA464" ca="1">IFERROR(IF(Y464=1,
INDEX(Forecast_Capex_Input!$AI$10:$BB$10,SMALL(IF(INDEX(Forecast_Capex_Input!$AI$12:$BB$286,$X464,0)&gt;0,COLUMN(Forecast_Capex_Input!$AI$10:$BB$10)-COLUMN(Forecast_Capex_Input!$AI$12)+1),ROWS(OFFSET(AA463,0,0,-$Z464)))),
OFFSET(AA463,-INDEX(Forecast_Capex_Input!$CG$12:$CG$286,$X464)+1,0)),NA)</f>
        <v>6</v>
      </c>
      <c r="AB464" s="174">
        <f t="shared" ca="1" si="317"/>
        <v>2</v>
      </c>
      <c r="AC464" s="222" t="b">
        <f t="shared" si="349"/>
        <v>0</v>
      </c>
      <c r="AD464" s="220" t="b">
        <v>0</v>
      </c>
      <c r="AE464" s="222" t="b">
        <f t="shared" si="318"/>
        <v>1</v>
      </c>
      <c r="AF464" s="165"/>
      <c r="AG464" s="215">
        <v>0.15316207806919638</v>
      </c>
      <c r="AH464" s="215">
        <v>6.7902490401785684E-2</v>
      </c>
      <c r="AI464" s="215">
        <v>4.3106637165178562E-2</v>
      </c>
      <c r="AJ464" s="215">
        <v>0.12035525686383924</v>
      </c>
      <c r="AK464" s="215">
        <v>0</v>
      </c>
      <c r="AL464" s="155">
        <v>0.38452646249999983</v>
      </c>
      <c r="AM464" s="165"/>
      <c r="AN464" s="215" cm="1">
        <f t="array" aca="1" ref="AN464" ca="1">IFERROR(INDEX(General!O$33:O$34,$AB464)
*AG464,0)</f>
        <v>0.15316207806919638</v>
      </c>
      <c r="AO464" s="215" cm="1">
        <f t="array" aca="1" ref="AO464" ca="1">IFERROR(INDEX(General!P$33:P$34,$AB464)
*AH464,0)</f>
        <v>6.7902490401785684E-2</v>
      </c>
      <c r="AP464" s="215" cm="1">
        <f t="array" aca="1" ref="AP464" ca="1">IFERROR(INDEX(General!Q$33:Q$34,$AB464)
*AI464,0)</f>
        <v>4.3106637165178562E-2</v>
      </c>
      <c r="AQ464" s="215" cm="1">
        <f t="array" aca="1" ref="AQ464" ca="1">IFERROR(INDEX(General!R$33:R$34,$AB464)
*AJ464,0)</f>
        <v>0.12035525686383924</v>
      </c>
      <c r="AR464" s="215" cm="1">
        <f t="array" aca="1" ref="AR464" ca="1">IFERROR(INDEX(General!S$33:S$34,$AB464)
*AK464,0)</f>
        <v>0</v>
      </c>
      <c r="AS464" s="155">
        <f t="shared" ca="1" si="350"/>
        <v>0.38452646249999983</v>
      </c>
      <c r="AT464" s="165"/>
      <c r="AU464" s="215">
        <f ca="1">IF($AE464=FALSE,AN464*Overheads!$R$24*$V464,
IFERROR(Overheads!$O$49*$V464*AN464,0)
+IFERROR(Overheads!Q$59*$V464*(AN464/Overheads!Q$68),0))</f>
        <v>0</v>
      </c>
      <c r="AV464" s="215">
        <f ca="1">IF($AE464=FALSE,AO464*Overheads!$R$24*$V464,
IFERROR(Overheads!$O$49*$V464*AO464,0)
+IFERROR(Overheads!R$59*$V464*(AO464/Overheads!R$68),0))</f>
        <v>0</v>
      </c>
      <c r="AW464" s="215">
        <f ca="1">IF($AE464=FALSE,AP464*Overheads!$R$24*$V464,
IFERROR(Overheads!$O$49*$V464*AP464,0)
+IFERROR(Overheads!S$59*$V464*(AP464/Overheads!S$68),0))</f>
        <v>0</v>
      </c>
      <c r="AX464" s="215">
        <f ca="1">IF($AE464=FALSE,AQ464*Overheads!$R$24*$V464,
IFERROR(Overheads!$O$49*$V464*AQ464,0)
+IFERROR(Overheads!T$59*$V464*(AQ464/Overheads!T$68),0))</f>
        <v>0</v>
      </c>
      <c r="AY464" s="215">
        <f ca="1">IF($AE464=FALSE,AR464*Overheads!$R$24*$V464,
IFERROR(Overheads!$O$49*$V464*AR464,0)
+IFERROR(Overheads!U$59*$V464*(AR464/Overheads!U$68),0))</f>
        <v>0</v>
      </c>
      <c r="AZ464" s="155">
        <f t="shared" ca="1" si="351"/>
        <v>0</v>
      </c>
      <c r="BA464" s="165"/>
      <c r="BB464" s="215">
        <f ca="1">IF($AE464=FALSE,AN464*Overheads!$S$25,
IFERROR(Overheads!$O$50*AN464,0)
+IFERROR(Overheads!Q$60*(AN464/Overheads!Q$66),0))</f>
        <v>2.8792646554391789E-3</v>
      </c>
      <c r="BC464" s="215">
        <f ca="1">IF($AE464=FALSE,AO464*Overheads!$S$25,
IFERROR(Overheads!$O$50*AO464,0)
+IFERROR(Overheads!R$60*(AO464/Overheads!R$66),0))</f>
        <v>1.1456916866662394E-3</v>
      </c>
      <c r="BD464" s="215">
        <f ca="1">IF($AE464=FALSE,AP464*Overheads!$S$25,
IFERROR(Overheads!$O$50*AP464,0)
+IFERROR(Overheads!S$60*(AP464/Overheads!S$66),0))</f>
        <v>7.9116346431193731E-4</v>
      </c>
      <c r="BE464" s="215">
        <f ca="1">IF($AE464=FALSE,AQ464*Overheads!$S$25,
IFERROR(Overheads!$O$50*AQ464,0)
+IFERROR(Overheads!T$60*(AQ464/Overheads!T$66),0))</f>
        <v>2.4396975943606239E-3</v>
      </c>
      <c r="BF464" s="215">
        <f ca="1">IF($AE464=FALSE,AR464*Overheads!$S$25,
IFERROR(Overheads!$O$50*AR464,0)
+IFERROR(Overheads!U$60*(AR464/Overheads!U$66),0))</f>
        <v>0</v>
      </c>
      <c r="BG464" s="155">
        <f t="shared" ca="1" si="352"/>
        <v>7.2558174007779797E-3</v>
      </c>
      <c r="BH464" s="165"/>
      <c r="BI464" s="215">
        <f t="shared" ca="1" si="353"/>
        <v>0.15604134272463555</v>
      </c>
      <c r="BJ464" s="215">
        <f t="shared" ca="1" si="319"/>
        <v>6.9048182088451926E-2</v>
      </c>
      <c r="BK464" s="215">
        <f t="shared" ca="1" si="320"/>
        <v>4.3897800629490502E-2</v>
      </c>
      <c r="BL464" s="215">
        <f t="shared" ca="1" si="321"/>
        <v>0.12279495445819986</v>
      </c>
      <c r="BM464" s="215">
        <f t="shared" ca="1" si="322"/>
        <v>0</v>
      </c>
      <c r="BN464" s="155">
        <f t="shared" ca="1" si="354"/>
        <v>0.39178227990077785</v>
      </c>
      <c r="BO464" s="165"/>
      <c r="BP464" s="187" cm="1">
        <f t="array" ref="BP464">IFERROR(IF($X464=$X463,BP463,INDEX(Forecast_Capex_Input!AC$12:AC$286,$X464)),0)</f>
        <v>0.45</v>
      </c>
      <c r="BQ464" s="187" cm="1">
        <f t="array" ref="BQ464">IFERROR(IF($X464=$X463,BQ463,INDEX(Forecast_Capex_Input!AD$12:AD$286,$X464)),0)</f>
        <v>0.3</v>
      </c>
      <c r="BR464" s="187" cm="1">
        <f t="array" ref="BR464">IFERROR(IF($X464=$X463,BR463,INDEX(Forecast_Capex_Input!AE$12:AE$286,$X464)),0)</f>
        <v>0.15</v>
      </c>
      <c r="BS464" s="187" cm="1">
        <f t="array" ref="BS464">IFERROR(IF($X464=$X463,BS463,INDEX(Forecast_Capex_Input!AF$12:AF$286,$X464)),0)</f>
        <v>0.1</v>
      </c>
      <c r="BT464" s="187" cm="1">
        <f t="array" ref="BT464">IFERROR(IF($X464=$X463,BT463,INDEX(Forecast_Capex_Input!AG$12:AG$286,$X464)),0)</f>
        <v>0</v>
      </c>
      <c r="BU464" s="165"/>
      <c r="BV464" s="215">
        <f t="shared" si="323"/>
        <v>0.17303690812499992</v>
      </c>
      <c r="BW464" s="215">
        <f t="shared" si="324"/>
        <v>0.11535793874999994</v>
      </c>
      <c r="BX464" s="215">
        <f t="shared" si="325"/>
        <v>5.7678969374999972E-2</v>
      </c>
      <c r="BY464" s="215">
        <f t="shared" si="326"/>
        <v>3.8452646249999986E-2</v>
      </c>
      <c r="BZ464" s="215">
        <f t="shared" si="327"/>
        <v>0</v>
      </c>
      <c r="CA464" s="155">
        <f t="shared" si="355"/>
        <v>0.38452646249999978</v>
      </c>
      <c r="CB464" s="165"/>
      <c r="CC464" s="215">
        <f t="shared" ca="1" si="328"/>
        <v>0.17303690812499992</v>
      </c>
      <c r="CD464" s="215">
        <f t="shared" ca="1" si="329"/>
        <v>0.11535793874999994</v>
      </c>
      <c r="CE464" s="215">
        <f t="shared" ca="1" si="330"/>
        <v>5.7678969374999972E-2</v>
      </c>
      <c r="CF464" s="215">
        <f t="shared" ca="1" si="331"/>
        <v>3.8452646249999986E-2</v>
      </c>
      <c r="CG464" s="215">
        <f t="shared" ca="1" si="332"/>
        <v>0</v>
      </c>
      <c r="CH464" s="155">
        <f t="shared" ca="1" si="356"/>
        <v>0.38452646249999978</v>
      </c>
      <c r="CI464" s="165"/>
      <c r="CJ464" s="215">
        <f t="shared" ca="1" si="333"/>
        <v>0</v>
      </c>
      <c r="CK464" s="215">
        <f t="shared" ca="1" si="334"/>
        <v>0</v>
      </c>
      <c r="CL464" s="215">
        <f t="shared" ca="1" si="335"/>
        <v>0</v>
      </c>
      <c r="CM464" s="215">
        <f t="shared" ca="1" si="336"/>
        <v>0</v>
      </c>
      <c r="CN464" s="215">
        <f t="shared" ca="1" si="337"/>
        <v>0</v>
      </c>
      <c r="CO464" s="155">
        <f t="shared" ca="1" si="357"/>
        <v>0</v>
      </c>
      <c r="CP464" s="165"/>
      <c r="CQ464" s="223">
        <f t="shared" ca="1" si="338"/>
        <v>3.2651178303500909E-3</v>
      </c>
      <c r="CR464" s="223">
        <f t="shared" ca="1" si="339"/>
        <v>2.1767452202333939E-3</v>
      </c>
      <c r="CS464" s="223">
        <f t="shared" ca="1" si="340"/>
        <v>1.088372610116697E-3</v>
      </c>
      <c r="CT464" s="223">
        <f t="shared" ca="1" si="341"/>
        <v>7.2558174007779797E-4</v>
      </c>
      <c r="CU464" s="223">
        <f t="shared" ca="1" si="342"/>
        <v>0</v>
      </c>
      <c r="CV464" s="155">
        <f t="shared" ca="1" si="358"/>
        <v>7.2558174007779806E-3</v>
      </c>
      <c r="CW464" s="165"/>
      <c r="CX464" s="215">
        <f t="shared" ca="1" si="359"/>
        <v>0.17630202595534999</v>
      </c>
      <c r="CY464" s="215">
        <f t="shared" ca="1" si="343"/>
        <v>0.11753468397023334</v>
      </c>
      <c r="CZ464" s="215">
        <f t="shared" ca="1" si="344"/>
        <v>5.876734198511667E-2</v>
      </c>
      <c r="DA464" s="215">
        <f t="shared" ca="1" si="345"/>
        <v>3.9178227990077787E-2</v>
      </c>
      <c r="DB464" s="215">
        <f t="shared" ca="1" si="346"/>
        <v>0</v>
      </c>
      <c r="DC464" s="155">
        <f t="shared" ca="1" si="360"/>
        <v>0.3917822799007778</v>
      </c>
      <c r="DD464" s="165"/>
      <c r="DE464" s="188" t="b" cm="1">
        <f t="array" aca="1" ref="DE464" ca="1">OR($G464=Forecast_Capex_Input!$BF$8:$BF$10)</f>
        <v>0</v>
      </c>
      <c r="DF464" s="188" cm="1">
        <f t="array" aca="1" ref="DF464" ca="1">IFERROR(INDEX(Forecast_Capex_Input!BG$12:BG$286,$X464)
*(INDEX(Forecast_Capex_Input!$H$12:$H$286,$X464)=Repex),0)
*$DE464</f>
        <v>0</v>
      </c>
      <c r="DG464" s="188" cm="1">
        <f t="array" aca="1" ref="DG464" ca="1">IFERROR(INDEX(Forecast_Capex_Input!BH$12:BH$286,$X464)
*(INDEX(Forecast_Capex_Input!$H$12:$H$286,$X464)=Repex),0)
*$DE464</f>
        <v>0</v>
      </c>
      <c r="DH464" s="188" cm="1">
        <f t="array" aca="1" ref="DH464" ca="1">IFERROR(INDEX(Forecast_Capex_Input!BI$12:BI$286,$X464)
*(INDEX(Forecast_Capex_Input!$H$12:$H$286,$X464)=Repex),0)
*$DE464</f>
        <v>0</v>
      </c>
      <c r="DI464" s="188" cm="1">
        <f t="array" aca="1" ref="DI464" ca="1">IFERROR(INDEX(Forecast_Capex_Input!BJ$12:BJ$286,$X464)
*(INDEX(Forecast_Capex_Input!$H$12:$H$286,$X464)=Repex),0)
*$DE464</f>
        <v>0</v>
      </c>
      <c r="DJ464" s="188" cm="1">
        <f t="array" aca="1" ref="DJ464" ca="1">IFERROR(INDEX(Forecast_Capex_Input!BK$12:BK$286,$X464)
*(INDEX(Forecast_Capex_Input!$H$12:$H$286,$X464)=Repex),0)
*$DE464</f>
        <v>0</v>
      </c>
      <c r="DK464" s="188" cm="1">
        <f t="array" aca="1" ref="DK464" ca="1">IFERROR(INDEX(Forecast_Capex_Input!BL$12:BL$286,$X464)
*(INDEX(Forecast_Capex_Input!$H$12:$H$286,$X464)=Repex),0)
*$DE464</f>
        <v>0</v>
      </c>
      <c r="DL464" s="165"/>
      <c r="DM464" s="188" t="b" cm="1">
        <f t="array" aca="1" ref="DM464" ca="1">OR($G464=Forecast_Capex_Input!$BN$8:$BN$9)</f>
        <v>0</v>
      </c>
      <c r="DN464" s="188" cm="1">
        <f t="array" aca="1" ref="DN464" ca="1">IFERROR(INDEX(Forecast_Capex_Input!BO$12:BO$286,$X464)
*(INDEX(Forecast_Capex_Input!$H$12:$H$286,$X464)=Repex),0)
*$DM464</f>
        <v>0</v>
      </c>
      <c r="DO464" s="188" cm="1">
        <f t="array" aca="1" ref="DO464" ca="1">IFERROR(INDEX(Forecast_Capex_Input!BP$12:BP$286,$X464)
*(INDEX(Forecast_Capex_Input!$H$12:$H$286,$X464)=Repex),0)
*$DM464</f>
        <v>0</v>
      </c>
      <c r="DP464" s="188" cm="1">
        <f t="array" aca="1" ref="DP464" ca="1">IFERROR(INDEX(Forecast_Capex_Input!BQ$12:BQ$286,$X464)
*(INDEX(Forecast_Capex_Input!$H$12:$H$286,$X464)=Repex),0)
*$DM464</f>
        <v>0</v>
      </c>
      <c r="DQ464" s="188" cm="1">
        <f t="array" aca="1" ref="DQ464" ca="1">IFERROR(INDEX(Forecast_Capex_Input!BR$12:BR$286,$X464)
*(INDEX(Forecast_Capex_Input!$H$12:$H$286,$X464)=Repex),0)
*$DM464</f>
        <v>0</v>
      </c>
      <c r="DR464" s="188" cm="1">
        <f t="array" aca="1" ref="DR464" ca="1">IFERROR(INDEX(Forecast_Capex_Input!BS$12:BS$286,$X464)
*(INDEX(Forecast_Capex_Input!$H$12:$H$286,$X464)=Repex),0)
*$DM464</f>
        <v>0</v>
      </c>
      <c r="DS464" s="165"/>
      <c r="DT464" s="188" t="b" cm="1">
        <f t="array" aca="1" ref="DT464" ca="1">OR($G464=Forecast_Capex_Input!$BU$8:$BU$10)</f>
        <v>1</v>
      </c>
      <c r="DU464" s="188" cm="1">
        <f t="array" aca="1" ref="DU464" ca="1">IFERROR(INDEX(Forecast_Capex_Input!BV$12:BV$286,$X464)
*(INDEX(Forecast_Capex_Input!$H$12:$H$286,$X464)=Repex),0)
*$DT464</f>
        <v>0</v>
      </c>
      <c r="DV464" s="188" cm="1">
        <f t="array" aca="1" ref="DV464" ca="1">IFERROR(INDEX(Forecast_Capex_Input!BW$12:BW$286,$X464)
*(INDEX(Forecast_Capex_Input!$H$12:$H$286,$X464)=Repex),0)
*$DT464</f>
        <v>0</v>
      </c>
      <c r="DW464" s="188" cm="1">
        <f t="array" aca="1" ref="DW464" ca="1">IFERROR(INDEX(Forecast_Capex_Input!BX$12:BX$286,$X464)
*(INDEX(Forecast_Capex_Input!$H$12:$H$286,$X464)=Repex),0)
*$DT464</f>
        <v>0</v>
      </c>
      <c r="DX464" s="188" cm="1">
        <f t="array" aca="1" ref="DX464" ca="1">IFERROR(INDEX(Forecast_Capex_Input!BY$12:BY$286,$X464)
*(INDEX(Forecast_Capex_Input!$H$12:$H$286,$X464)=Repex),0)
*$DT464</f>
        <v>0</v>
      </c>
      <c r="DY464" s="188" cm="1">
        <f t="array" aca="1" ref="DY464" ca="1">IFERROR(INDEX(Forecast_Capex_Input!BZ$12:BZ$286,$X464)
*(INDEX(Forecast_Capex_Input!$H$12:$H$286,$X464)=Repex),0)
*$DT464</f>
        <v>0</v>
      </c>
      <c r="DZ464" s="188" cm="1">
        <f t="array" aca="1" ref="DZ464" ca="1">IFERROR(INDEX(Forecast_Capex_Input!CA$12:CA$286,$X464)
*(INDEX(Forecast_Capex_Input!$H$12:$H$286,$X464)=Repex),0)
*$DT464</f>
        <v>0</v>
      </c>
      <c r="EA464" s="188" cm="1">
        <f t="array" aca="1" ref="EA464" ca="1">IFERROR(INDEX(Forecast_Capex_Input!CB$12:CB$286,$X464)
*(INDEX(Forecast_Capex_Input!$H$12:$H$286,$X464)=Repex),0)
*$DT464</f>
        <v>0</v>
      </c>
      <c r="EB464" s="188" cm="1">
        <f t="array" aca="1" ref="EB464" ca="1">IFERROR(INDEX(Forecast_Capex_Input!CC$12:CC$286,$X464)
*(INDEX(Forecast_Capex_Input!$H$12:$H$286,$X464)=Repex),0)
*$DT464</f>
        <v>0</v>
      </c>
      <c r="EC464" s="165"/>
      <c r="ED464" s="226" t="str">
        <f t="shared" si="347"/>
        <v>N/A</v>
      </c>
      <c r="EE464" s="174" t="s">
        <v>15</v>
      </c>
    </row>
    <row r="465" spans="3:135" x14ac:dyDescent="0.2">
      <c r="C465" s="174">
        <f t="shared" si="348"/>
        <v>455</v>
      </c>
      <c r="D465" s="167" t="str" cm="1">
        <f t="array" ref="D465">IFERROR(INDEX(Forecast_Capex_Input!$D$12:$D$286,$X465),NA)</f>
        <v>Agricultural</v>
      </c>
      <c r="E465" s="172" t="b" cm="1">
        <f t="array" ref="E465">IF($X465=NA,NA,INDEX(Forecast_Capex_Input!$E$12:$E$286,$X465))</f>
        <v>0</v>
      </c>
      <c r="F465" s="167" t="str" cm="1">
        <f t="array" aca="1" ref="F465" ca="1">IFERROR(INDEX(General!$E$25:$E$26,$Y465),NA)</f>
        <v>Labour</v>
      </c>
      <c r="G465" s="167" t="str" cm="1">
        <f t="array" aca="1" ref="G465" ca="1">IFERROR(INDEX(Forecast_Capex_Input!$AI$11:$BB$11,$AA465),NA)</f>
        <v>Minor Plant, Motor Vehicles &amp; Mobile Plant</v>
      </c>
      <c r="H465" s="189" cm="1">
        <f t="array" aca="1" ref="H465" ca="1">IFERROR(INDEX(Forecast_Capex_Input!$AI$12:$BB$286,$X465,$AA465),NA)</f>
        <v>1</v>
      </c>
      <c r="I465" s="199" t="str" cm="1">
        <f t="array" ref="I465">IFERROR(INDEX(Forecast_Capex_Input!$F$12:$F$286,$X465),NA)</f>
        <v>Non-network - Other</v>
      </c>
      <c r="J465" s="199" t="str" cm="1">
        <f t="array" ref="J465">IFERROR(INDEX(Forecast_Capex_Input!G$12:G$286,$X465),NA)</f>
        <v>Fleet</v>
      </c>
      <c r="K465" s="199" t="str" cm="1">
        <f t="array" ref="K465">IFERROR(INDEX(Forecast_Capex_Input!H$12:H$286,$X465),NA)</f>
        <v>Fleet &amp; Property</v>
      </c>
      <c r="L465" s="199" t="str" cm="1">
        <f t="array" ref="L465">IFERROR(INDEX(Forecast_Capex_Input!I$12:I$286,$X465),NA)</f>
        <v>N/A</v>
      </c>
      <c r="M465" s="199" t="str" cm="1">
        <f t="array" ref="M465">IFERROR(INDEX(Forecast_Capex_Input!J$12:J$286,$X465),NA)</f>
        <v>Agricultural</v>
      </c>
      <c r="N465" s="199" t="str" cm="1">
        <f t="array" ref="N465">IFERROR(INDEX(Forecast_Capex_Input!K$12:K$286,$X465),NA)</f>
        <v>N/A</v>
      </c>
      <c r="O465" s="199" t="str" cm="1">
        <f t="array" ref="O465">IFERROR(INDEX(Forecast_Capex_Input!L$12:L$286,$X465),NA)</f>
        <v>N/A</v>
      </c>
      <c r="P465" s="199" t="str" cm="1">
        <f t="array" ref="P465">IFERROR(INDEX(Forecast_Capex_Input!M$12:M$286,$X465),NA)</f>
        <v>N/A</v>
      </c>
      <c r="Q465" s="172" t="str" cm="1">
        <f t="array" ref="Q465">IFERROR(INDEX(Forecast_Capex_Input!N$12:N$286,$X465),NA)</f>
        <v>No</v>
      </c>
      <c r="R465" s="265" cm="1">
        <f t="array" ref="R465">IFERROR(INDEX(Forecast_Capex_Input!O$12:O$286,$X465),0)</f>
        <v>0</v>
      </c>
      <c r="S465" s="172" t="str" cm="1">
        <f t="array" ref="S465">IFERROR(INDEX(Forecast_Capex_Input!P$12:P$286,$X465),0)</f>
        <v>Safety security &amp; reliability</v>
      </c>
      <c r="T465" s="199" t="str" cm="1">
        <f t="array" aca="1" ref="T465" ca="1">IFERROR(INDEX(General!$K$84:$K$103,$AA465),NA)</f>
        <v>Minor Plant, Motor Vehicles &amp; Mobile Plant (2018 onwards)</v>
      </c>
      <c r="U465" s="188" cm="1">
        <f t="array" aca="1" ref="U465" ca="1">IFERROR(
IF($F465=General!$E$25,INDEX(Forecast_Capex_Input!S$12:S$286,$X465),
INDEX(Forecast_Capex_Input!T$12:T$286,$X465)),0)</f>
        <v>0</v>
      </c>
      <c r="V465" s="222" t="b">
        <f>IFERROR(INDEX(Overheads!$T$19:$T$26,MATCH($I465,Overheads!$E$19:$E$26,0)),FALSE)</f>
        <v>0</v>
      </c>
      <c r="W465" s="165"/>
      <c r="X465" s="174">
        <f>IFERROR(
IF(MATCH($C465,Forecast_Capex_Input!$CI$12:$CI$286,1)+1&gt;MAX(Forecast_Capex_Input!$C$12:$C$286),NA,
MATCH($C465,Forecast_Capex_Input!$CI$12:$CI$286,1)+1),1)</f>
        <v>173</v>
      </c>
      <c r="Y465" s="174" cm="1">
        <f t="array" aca="1" ref="Y465" ca="1">IFERROR(
IF(X464&lt;&gt;X465,1,
IF(COUNTIF(OFFSET(Y464,0,0,-INDEX(Forecast_Capex_Input!$CG$12:$CG$286,$X465)),Y464)=INDEX(Forecast_Capex_Input!$CG$12:$CG$286,$X465),Y464+1,Y464)),NA)</f>
        <v>1</v>
      </c>
      <c r="Z465" s="174" cm="1">
        <f t="array" ref="Z465">IFERROR($C465-IF($X465=1,1,INDEX(Forecast_Capex_Input!$CI$12:$CI$286,$X465-1))+1,NA)</f>
        <v>1</v>
      </c>
      <c r="AA465" s="174" cm="1">
        <f t="array" aca="1" ref="AA465" ca="1">IFERROR(IF(Y465=1,
INDEX(Forecast_Capex_Input!$AI$10:$BB$10,SMALL(IF(INDEX(Forecast_Capex_Input!$AI$12:$BB$286,$X465,0)&gt;0,COLUMN(Forecast_Capex_Input!$AI$10:$BB$10)-COLUMN(Forecast_Capex_Input!$AI$12)+1),ROWS(OFFSET(AA464,0,0,-$Z465)))),
OFFSET(AA464,-INDEX(Forecast_Capex_Input!$CG$12:$CG$286,$X465)+1,0)),NA)</f>
        <v>7</v>
      </c>
      <c r="AB465" s="174">
        <f t="shared" ca="1" si="317"/>
        <v>1</v>
      </c>
      <c r="AC465" s="222" t="b">
        <f t="shared" si="349"/>
        <v>0</v>
      </c>
      <c r="AD465" s="220" t="b">
        <v>0</v>
      </c>
      <c r="AE465" s="222" t="b">
        <f t="shared" si="318"/>
        <v>1</v>
      </c>
      <c r="AF465" s="165"/>
      <c r="AG465" s="215">
        <v>0</v>
      </c>
      <c r="AH465" s="215">
        <v>0</v>
      </c>
      <c r="AI465" s="215">
        <v>0</v>
      </c>
      <c r="AJ465" s="215">
        <v>0</v>
      </c>
      <c r="AK465" s="215">
        <v>0</v>
      </c>
      <c r="AL465" s="155">
        <v>0</v>
      </c>
      <c r="AM465" s="165"/>
      <c r="AN465" s="215" cm="1">
        <f t="array" aca="1" ref="AN465" ca="1">IFERROR(INDEX(General!O$33:O$34,$AB465)
*AG465,0)</f>
        <v>0</v>
      </c>
      <c r="AO465" s="215" cm="1">
        <f t="array" aca="1" ref="AO465" ca="1">IFERROR(INDEX(General!P$33:P$34,$AB465)
*AH465,0)</f>
        <v>0</v>
      </c>
      <c r="AP465" s="215" cm="1">
        <f t="array" aca="1" ref="AP465" ca="1">IFERROR(INDEX(General!Q$33:Q$34,$AB465)
*AI465,0)</f>
        <v>0</v>
      </c>
      <c r="AQ465" s="215" cm="1">
        <f t="array" aca="1" ref="AQ465" ca="1">IFERROR(INDEX(General!R$33:R$34,$AB465)
*AJ465,0)</f>
        <v>0</v>
      </c>
      <c r="AR465" s="215" cm="1">
        <f t="array" aca="1" ref="AR465" ca="1">IFERROR(INDEX(General!S$33:S$34,$AB465)
*AK465,0)</f>
        <v>0</v>
      </c>
      <c r="AS465" s="155">
        <f t="shared" ca="1" si="350"/>
        <v>0</v>
      </c>
      <c r="AT465" s="165"/>
      <c r="AU465" s="215">
        <f ca="1">IF($AE465=FALSE,AN465*Overheads!$R$24*$V465,
IFERROR(Overheads!$O$49*$V465*AN465,0)
+IFERROR(Overheads!Q$59*$V465*(AN465/Overheads!Q$68),0))</f>
        <v>0</v>
      </c>
      <c r="AV465" s="215">
        <f ca="1">IF($AE465=FALSE,AO465*Overheads!$R$24*$V465,
IFERROR(Overheads!$O$49*$V465*AO465,0)
+IFERROR(Overheads!R$59*$V465*(AO465/Overheads!R$68),0))</f>
        <v>0</v>
      </c>
      <c r="AW465" s="215">
        <f ca="1">IF($AE465=FALSE,AP465*Overheads!$R$24*$V465,
IFERROR(Overheads!$O$49*$V465*AP465,0)
+IFERROR(Overheads!S$59*$V465*(AP465/Overheads!S$68),0))</f>
        <v>0</v>
      </c>
      <c r="AX465" s="215">
        <f ca="1">IF($AE465=FALSE,AQ465*Overheads!$R$24*$V465,
IFERROR(Overheads!$O$49*$V465*AQ465,0)
+IFERROR(Overheads!T$59*$V465*(AQ465/Overheads!T$68),0))</f>
        <v>0</v>
      </c>
      <c r="AY465" s="215">
        <f ca="1">IF($AE465=FALSE,AR465*Overheads!$R$24*$V465,
IFERROR(Overheads!$O$49*$V465*AR465,0)
+IFERROR(Overheads!U$59*$V465*(AR465/Overheads!U$68),0))</f>
        <v>0</v>
      </c>
      <c r="AZ465" s="155">
        <f t="shared" ca="1" si="351"/>
        <v>0</v>
      </c>
      <c r="BA465" s="165"/>
      <c r="BB465" s="215">
        <f ca="1">IF($AE465=FALSE,AN465*Overheads!$S$25,
IFERROR(Overheads!$O$50*AN465,0)
+IFERROR(Overheads!Q$60*(AN465/Overheads!Q$66),0))</f>
        <v>0</v>
      </c>
      <c r="BC465" s="215">
        <f ca="1">IF($AE465=FALSE,AO465*Overheads!$S$25,
IFERROR(Overheads!$O$50*AO465,0)
+IFERROR(Overheads!R$60*(AO465/Overheads!R$66),0))</f>
        <v>0</v>
      </c>
      <c r="BD465" s="215">
        <f ca="1">IF($AE465=FALSE,AP465*Overheads!$S$25,
IFERROR(Overheads!$O$50*AP465,0)
+IFERROR(Overheads!S$60*(AP465/Overheads!S$66),0))</f>
        <v>0</v>
      </c>
      <c r="BE465" s="215">
        <f ca="1">IF($AE465=FALSE,AQ465*Overheads!$S$25,
IFERROR(Overheads!$O$50*AQ465,0)
+IFERROR(Overheads!T$60*(AQ465/Overheads!T$66),0))</f>
        <v>0</v>
      </c>
      <c r="BF465" s="215">
        <f ca="1">IF($AE465=FALSE,AR465*Overheads!$S$25,
IFERROR(Overheads!$O$50*AR465,0)
+IFERROR(Overheads!U$60*(AR465/Overheads!U$66),0))</f>
        <v>0</v>
      </c>
      <c r="BG465" s="155">
        <f t="shared" ca="1" si="352"/>
        <v>0</v>
      </c>
      <c r="BH465" s="165"/>
      <c r="BI465" s="215">
        <f t="shared" ca="1" si="353"/>
        <v>0</v>
      </c>
      <c r="BJ465" s="215">
        <f t="shared" ca="1" si="319"/>
        <v>0</v>
      </c>
      <c r="BK465" s="215">
        <f t="shared" ca="1" si="320"/>
        <v>0</v>
      </c>
      <c r="BL465" s="215">
        <f t="shared" ca="1" si="321"/>
        <v>0</v>
      </c>
      <c r="BM465" s="215">
        <f t="shared" ca="1" si="322"/>
        <v>0</v>
      </c>
      <c r="BN465" s="155">
        <f t="shared" ca="1" si="354"/>
        <v>0</v>
      </c>
      <c r="BO465" s="165"/>
      <c r="BP465" s="187" cm="1">
        <f t="array" ref="BP465">IFERROR(IF($X465=$X464,BP464,INDEX(Forecast_Capex_Input!AC$12:AC$286,$X465)),0)</f>
        <v>0.2</v>
      </c>
      <c r="BQ465" s="187" cm="1">
        <f t="array" ref="BQ465">IFERROR(IF($X465=$X464,BQ464,INDEX(Forecast_Capex_Input!AD$12:AD$286,$X465)),0)</f>
        <v>0.2</v>
      </c>
      <c r="BR465" s="187" cm="1">
        <f t="array" ref="BR465">IFERROR(IF($X465=$X464,BR464,INDEX(Forecast_Capex_Input!AE$12:AE$286,$X465)),0)</f>
        <v>0.2</v>
      </c>
      <c r="BS465" s="187" cm="1">
        <f t="array" ref="BS465">IFERROR(IF($X465=$X464,BS464,INDEX(Forecast_Capex_Input!AF$12:AF$286,$X465)),0)</f>
        <v>0.2</v>
      </c>
      <c r="BT465" s="187" cm="1">
        <f t="array" ref="BT465">IFERROR(IF($X465=$X464,BT464,INDEX(Forecast_Capex_Input!AG$12:AG$286,$X465)),0)</f>
        <v>0.2</v>
      </c>
      <c r="BU465" s="165"/>
      <c r="BV465" s="215">
        <f t="shared" si="323"/>
        <v>0</v>
      </c>
      <c r="BW465" s="215">
        <f t="shared" si="324"/>
        <v>0</v>
      </c>
      <c r="BX465" s="215">
        <f t="shared" si="325"/>
        <v>0</v>
      </c>
      <c r="BY465" s="215">
        <f t="shared" si="326"/>
        <v>0</v>
      </c>
      <c r="BZ465" s="215">
        <f t="shared" si="327"/>
        <v>0</v>
      </c>
      <c r="CA465" s="155">
        <f t="shared" si="355"/>
        <v>0</v>
      </c>
      <c r="CB465" s="165"/>
      <c r="CC465" s="215">
        <f t="shared" ca="1" si="328"/>
        <v>0</v>
      </c>
      <c r="CD465" s="215">
        <f t="shared" ca="1" si="329"/>
        <v>0</v>
      </c>
      <c r="CE465" s="215">
        <f t="shared" ca="1" si="330"/>
        <v>0</v>
      </c>
      <c r="CF465" s="215">
        <f t="shared" ca="1" si="331"/>
        <v>0</v>
      </c>
      <c r="CG465" s="215">
        <f t="shared" ca="1" si="332"/>
        <v>0</v>
      </c>
      <c r="CH465" s="155">
        <f t="shared" ca="1" si="356"/>
        <v>0</v>
      </c>
      <c r="CI465" s="165"/>
      <c r="CJ465" s="215">
        <f t="shared" ca="1" si="333"/>
        <v>0</v>
      </c>
      <c r="CK465" s="215">
        <f t="shared" ca="1" si="334"/>
        <v>0</v>
      </c>
      <c r="CL465" s="215">
        <f t="shared" ca="1" si="335"/>
        <v>0</v>
      </c>
      <c r="CM465" s="215">
        <f t="shared" ca="1" si="336"/>
        <v>0</v>
      </c>
      <c r="CN465" s="215">
        <f t="shared" ca="1" si="337"/>
        <v>0</v>
      </c>
      <c r="CO465" s="155">
        <f t="shared" ca="1" si="357"/>
        <v>0</v>
      </c>
      <c r="CP465" s="165"/>
      <c r="CQ465" s="223">
        <f t="shared" ca="1" si="338"/>
        <v>0</v>
      </c>
      <c r="CR465" s="223">
        <f t="shared" ca="1" si="339"/>
        <v>0</v>
      </c>
      <c r="CS465" s="223">
        <f t="shared" ca="1" si="340"/>
        <v>0</v>
      </c>
      <c r="CT465" s="223">
        <f t="shared" ca="1" si="341"/>
        <v>0</v>
      </c>
      <c r="CU465" s="223">
        <f t="shared" ca="1" si="342"/>
        <v>0</v>
      </c>
      <c r="CV465" s="155">
        <f t="shared" ca="1" si="358"/>
        <v>0</v>
      </c>
      <c r="CW465" s="165"/>
      <c r="CX465" s="215">
        <f t="shared" ca="1" si="359"/>
        <v>0</v>
      </c>
      <c r="CY465" s="215">
        <f t="shared" ca="1" si="343"/>
        <v>0</v>
      </c>
      <c r="CZ465" s="215">
        <f t="shared" ca="1" si="344"/>
        <v>0</v>
      </c>
      <c r="DA465" s="215">
        <f t="shared" ca="1" si="345"/>
        <v>0</v>
      </c>
      <c r="DB465" s="215">
        <f t="shared" ca="1" si="346"/>
        <v>0</v>
      </c>
      <c r="DC465" s="155">
        <f t="shared" ca="1" si="360"/>
        <v>0</v>
      </c>
      <c r="DD465" s="165"/>
      <c r="DE465" s="188" t="b" cm="1">
        <f t="array" aca="1" ref="DE465" ca="1">OR($G465=Forecast_Capex_Input!$BF$8:$BF$10)</f>
        <v>0</v>
      </c>
      <c r="DF465" s="188" cm="1">
        <f t="array" aca="1" ref="DF465" ca="1">IFERROR(INDEX(Forecast_Capex_Input!BG$12:BG$286,$X465)
*(INDEX(Forecast_Capex_Input!$H$12:$H$286,$X465)=Repex),0)
*$DE465</f>
        <v>0</v>
      </c>
      <c r="DG465" s="188" cm="1">
        <f t="array" aca="1" ref="DG465" ca="1">IFERROR(INDEX(Forecast_Capex_Input!BH$12:BH$286,$X465)
*(INDEX(Forecast_Capex_Input!$H$12:$H$286,$X465)=Repex),0)
*$DE465</f>
        <v>0</v>
      </c>
      <c r="DH465" s="188" cm="1">
        <f t="array" aca="1" ref="DH465" ca="1">IFERROR(INDEX(Forecast_Capex_Input!BI$12:BI$286,$X465)
*(INDEX(Forecast_Capex_Input!$H$12:$H$286,$X465)=Repex),0)
*$DE465</f>
        <v>0</v>
      </c>
      <c r="DI465" s="188" cm="1">
        <f t="array" aca="1" ref="DI465" ca="1">IFERROR(INDEX(Forecast_Capex_Input!BJ$12:BJ$286,$X465)
*(INDEX(Forecast_Capex_Input!$H$12:$H$286,$X465)=Repex),0)
*$DE465</f>
        <v>0</v>
      </c>
      <c r="DJ465" s="188" cm="1">
        <f t="array" aca="1" ref="DJ465" ca="1">IFERROR(INDEX(Forecast_Capex_Input!BK$12:BK$286,$X465)
*(INDEX(Forecast_Capex_Input!$H$12:$H$286,$X465)=Repex),0)
*$DE465</f>
        <v>0</v>
      </c>
      <c r="DK465" s="188" cm="1">
        <f t="array" aca="1" ref="DK465" ca="1">IFERROR(INDEX(Forecast_Capex_Input!BL$12:BL$286,$X465)
*(INDEX(Forecast_Capex_Input!$H$12:$H$286,$X465)=Repex),0)
*$DE465</f>
        <v>0</v>
      </c>
      <c r="DL465" s="165"/>
      <c r="DM465" s="188" t="b" cm="1">
        <f t="array" aca="1" ref="DM465" ca="1">OR($G465=Forecast_Capex_Input!$BN$8:$BN$9)</f>
        <v>0</v>
      </c>
      <c r="DN465" s="188" cm="1">
        <f t="array" aca="1" ref="DN465" ca="1">IFERROR(INDEX(Forecast_Capex_Input!BO$12:BO$286,$X465)
*(INDEX(Forecast_Capex_Input!$H$12:$H$286,$X465)=Repex),0)
*$DM465</f>
        <v>0</v>
      </c>
      <c r="DO465" s="188" cm="1">
        <f t="array" aca="1" ref="DO465" ca="1">IFERROR(INDEX(Forecast_Capex_Input!BP$12:BP$286,$X465)
*(INDEX(Forecast_Capex_Input!$H$12:$H$286,$X465)=Repex),0)
*$DM465</f>
        <v>0</v>
      </c>
      <c r="DP465" s="188" cm="1">
        <f t="array" aca="1" ref="DP465" ca="1">IFERROR(INDEX(Forecast_Capex_Input!BQ$12:BQ$286,$X465)
*(INDEX(Forecast_Capex_Input!$H$12:$H$286,$X465)=Repex),0)
*$DM465</f>
        <v>0</v>
      </c>
      <c r="DQ465" s="188" cm="1">
        <f t="array" aca="1" ref="DQ465" ca="1">IFERROR(INDEX(Forecast_Capex_Input!BR$12:BR$286,$X465)
*(INDEX(Forecast_Capex_Input!$H$12:$H$286,$X465)=Repex),0)
*$DM465</f>
        <v>0</v>
      </c>
      <c r="DR465" s="188" cm="1">
        <f t="array" aca="1" ref="DR465" ca="1">IFERROR(INDEX(Forecast_Capex_Input!BS$12:BS$286,$X465)
*(INDEX(Forecast_Capex_Input!$H$12:$H$286,$X465)=Repex),0)
*$DM465</f>
        <v>0</v>
      </c>
      <c r="DS465" s="165"/>
      <c r="DT465" s="188" t="b" cm="1">
        <f t="array" aca="1" ref="DT465" ca="1">OR($G465=Forecast_Capex_Input!$BU$8:$BU$10)</f>
        <v>0</v>
      </c>
      <c r="DU465" s="188" cm="1">
        <f t="array" aca="1" ref="DU465" ca="1">IFERROR(INDEX(Forecast_Capex_Input!BV$12:BV$286,$X465)
*(INDEX(Forecast_Capex_Input!$H$12:$H$286,$X465)=Repex),0)
*$DT465</f>
        <v>0</v>
      </c>
      <c r="DV465" s="188" cm="1">
        <f t="array" aca="1" ref="DV465" ca="1">IFERROR(INDEX(Forecast_Capex_Input!BW$12:BW$286,$X465)
*(INDEX(Forecast_Capex_Input!$H$12:$H$286,$X465)=Repex),0)
*$DT465</f>
        <v>0</v>
      </c>
      <c r="DW465" s="188" cm="1">
        <f t="array" aca="1" ref="DW465" ca="1">IFERROR(INDEX(Forecast_Capex_Input!BX$12:BX$286,$X465)
*(INDEX(Forecast_Capex_Input!$H$12:$H$286,$X465)=Repex),0)
*$DT465</f>
        <v>0</v>
      </c>
      <c r="DX465" s="188" cm="1">
        <f t="array" aca="1" ref="DX465" ca="1">IFERROR(INDEX(Forecast_Capex_Input!BY$12:BY$286,$X465)
*(INDEX(Forecast_Capex_Input!$H$12:$H$286,$X465)=Repex),0)
*$DT465</f>
        <v>0</v>
      </c>
      <c r="DY465" s="188" cm="1">
        <f t="array" aca="1" ref="DY465" ca="1">IFERROR(INDEX(Forecast_Capex_Input!BZ$12:BZ$286,$X465)
*(INDEX(Forecast_Capex_Input!$H$12:$H$286,$X465)=Repex),0)
*$DT465</f>
        <v>0</v>
      </c>
      <c r="DZ465" s="188" cm="1">
        <f t="array" aca="1" ref="DZ465" ca="1">IFERROR(INDEX(Forecast_Capex_Input!CA$12:CA$286,$X465)
*(INDEX(Forecast_Capex_Input!$H$12:$H$286,$X465)=Repex),0)
*$DT465</f>
        <v>0</v>
      </c>
      <c r="EA465" s="188" cm="1">
        <f t="array" aca="1" ref="EA465" ca="1">IFERROR(INDEX(Forecast_Capex_Input!CB$12:CB$286,$X465)
*(INDEX(Forecast_Capex_Input!$H$12:$H$286,$X465)=Repex),0)
*$DT465</f>
        <v>0</v>
      </c>
      <c r="EB465" s="188" cm="1">
        <f t="array" aca="1" ref="EB465" ca="1">IFERROR(INDEX(Forecast_Capex_Input!CC$12:CC$286,$X465)
*(INDEX(Forecast_Capex_Input!$H$12:$H$286,$X465)=Repex),0)
*$DT465</f>
        <v>0</v>
      </c>
      <c r="EC465" s="165"/>
      <c r="ED465" s="226" t="str">
        <f t="shared" si="347"/>
        <v>N/A</v>
      </c>
      <c r="EE465" s="174" t="s">
        <v>15</v>
      </c>
    </row>
    <row r="466" spans="3:135" x14ac:dyDescent="0.2">
      <c r="C466" s="174">
        <f t="shared" si="348"/>
        <v>456</v>
      </c>
      <c r="D466" s="167" t="str" cm="1">
        <f t="array" ref="D466">IFERROR(INDEX(Forecast_Capex_Input!$D$12:$D$286,$X466),NA)</f>
        <v>Agricultural</v>
      </c>
      <c r="E466" s="172" t="b" cm="1">
        <f t="array" ref="E466">IF($X466=NA,NA,INDEX(Forecast_Capex_Input!$E$12:$E$286,$X466))</f>
        <v>0</v>
      </c>
      <c r="F466" s="167" t="str" cm="1">
        <f t="array" aca="1" ref="F466" ca="1">IFERROR(INDEX(General!$E$25:$E$26,$Y466),NA)</f>
        <v>Non-Labour</v>
      </c>
      <c r="G466" s="167" t="str" cm="1">
        <f t="array" aca="1" ref="G466" ca="1">IFERROR(INDEX(Forecast_Capex_Input!$AI$11:$BB$11,$AA466),NA)</f>
        <v>Minor Plant, Motor Vehicles &amp; Mobile Plant</v>
      </c>
      <c r="H466" s="189" cm="1">
        <f t="array" aca="1" ref="H466" ca="1">IFERROR(INDEX(Forecast_Capex_Input!$AI$12:$BB$286,$X466,$AA466),NA)</f>
        <v>1</v>
      </c>
      <c r="I466" s="199" t="str" cm="1">
        <f t="array" ref="I466">IFERROR(INDEX(Forecast_Capex_Input!$F$12:$F$286,$X466),NA)</f>
        <v>Non-network - Other</v>
      </c>
      <c r="J466" s="199" t="str" cm="1">
        <f t="array" ref="J466">IFERROR(INDEX(Forecast_Capex_Input!G$12:G$286,$X466),NA)</f>
        <v>Fleet</v>
      </c>
      <c r="K466" s="199" t="str" cm="1">
        <f t="array" ref="K466">IFERROR(INDEX(Forecast_Capex_Input!H$12:H$286,$X466),NA)</f>
        <v>Fleet &amp; Property</v>
      </c>
      <c r="L466" s="199" t="str" cm="1">
        <f t="array" ref="L466">IFERROR(INDEX(Forecast_Capex_Input!I$12:I$286,$X466),NA)</f>
        <v>N/A</v>
      </c>
      <c r="M466" s="199" t="str" cm="1">
        <f t="array" ref="M466">IFERROR(INDEX(Forecast_Capex_Input!J$12:J$286,$X466),NA)</f>
        <v>Agricultural</v>
      </c>
      <c r="N466" s="199" t="str" cm="1">
        <f t="array" ref="N466">IFERROR(INDEX(Forecast_Capex_Input!K$12:K$286,$X466),NA)</f>
        <v>N/A</v>
      </c>
      <c r="O466" s="199" t="str" cm="1">
        <f t="array" ref="O466">IFERROR(INDEX(Forecast_Capex_Input!L$12:L$286,$X466),NA)</f>
        <v>N/A</v>
      </c>
      <c r="P466" s="199" t="str" cm="1">
        <f t="array" ref="P466">IFERROR(INDEX(Forecast_Capex_Input!M$12:M$286,$X466),NA)</f>
        <v>N/A</v>
      </c>
      <c r="Q466" s="172" t="str" cm="1">
        <f t="array" ref="Q466">IFERROR(INDEX(Forecast_Capex_Input!N$12:N$286,$X466),NA)</f>
        <v>No</v>
      </c>
      <c r="R466" s="265" cm="1">
        <f t="array" ref="R466">IFERROR(INDEX(Forecast_Capex_Input!O$12:O$286,$X466),0)</f>
        <v>0</v>
      </c>
      <c r="S466" s="172" t="str" cm="1">
        <f t="array" ref="S466">IFERROR(INDEX(Forecast_Capex_Input!P$12:P$286,$X466),0)</f>
        <v>Safety security &amp; reliability</v>
      </c>
      <c r="T466" s="199" t="str" cm="1">
        <f t="array" aca="1" ref="T466" ca="1">IFERROR(INDEX(General!$K$84:$K$103,$AA466),NA)</f>
        <v>Minor Plant, Motor Vehicles &amp; Mobile Plant (2018 onwards)</v>
      </c>
      <c r="U466" s="188" cm="1">
        <f t="array" aca="1" ref="U466" ca="1">IFERROR(
IF($F466=General!$E$25,INDEX(Forecast_Capex_Input!S$12:S$286,$X466),
INDEX(Forecast_Capex_Input!T$12:T$286,$X466)),0)</f>
        <v>1</v>
      </c>
      <c r="V466" s="222" t="b">
        <f>IFERROR(INDEX(Overheads!$T$19:$T$26,MATCH($I466,Overheads!$E$19:$E$26,0)),FALSE)</f>
        <v>0</v>
      </c>
      <c r="W466" s="165"/>
      <c r="X466" s="174">
        <f>IFERROR(
IF(MATCH($C466,Forecast_Capex_Input!$CI$12:$CI$286,1)+1&gt;MAX(Forecast_Capex_Input!$C$12:$C$286),NA,
MATCH($C466,Forecast_Capex_Input!$CI$12:$CI$286,1)+1),1)</f>
        <v>173</v>
      </c>
      <c r="Y466" s="174" cm="1">
        <f t="array" aca="1" ref="Y466" ca="1">IFERROR(
IF(X465&lt;&gt;X466,1,
IF(COUNTIF(OFFSET(Y465,0,0,-INDEX(Forecast_Capex_Input!$CG$12:$CG$286,$X466)),Y465)=INDEX(Forecast_Capex_Input!$CG$12:$CG$286,$X466),Y465+1,Y465)),NA)</f>
        <v>2</v>
      </c>
      <c r="Z466" s="174" cm="1">
        <f t="array" ref="Z466">IFERROR($C466-IF($X466=1,1,INDEX(Forecast_Capex_Input!$CI$12:$CI$286,$X466-1))+1,NA)</f>
        <v>2</v>
      </c>
      <c r="AA466" s="174" cm="1">
        <f t="array" aca="1" ref="AA466" ca="1">IFERROR(IF(Y466=1,
INDEX(Forecast_Capex_Input!$AI$10:$BB$10,SMALL(IF(INDEX(Forecast_Capex_Input!$AI$12:$BB$286,$X466,0)&gt;0,COLUMN(Forecast_Capex_Input!$AI$10:$BB$10)-COLUMN(Forecast_Capex_Input!$AI$12)+1),ROWS(OFFSET(AA465,0,0,-$Z466)))),
OFFSET(AA465,-INDEX(Forecast_Capex_Input!$CG$12:$CG$286,$X466)+1,0)),NA)</f>
        <v>7</v>
      </c>
      <c r="AB466" s="174">
        <f t="shared" ca="1" si="317"/>
        <v>2</v>
      </c>
      <c r="AC466" s="222" t="b">
        <f t="shared" si="349"/>
        <v>0</v>
      </c>
      <c r="AD466" s="220" t="b">
        <v>0</v>
      </c>
      <c r="AE466" s="222" t="b">
        <f t="shared" si="318"/>
        <v>1</v>
      </c>
      <c r="AF466" s="165"/>
      <c r="AG466" s="215">
        <v>0</v>
      </c>
      <c r="AH466" s="215">
        <v>0</v>
      </c>
      <c r="AI466" s="215">
        <v>0</v>
      </c>
      <c r="AJ466" s="215">
        <v>0</v>
      </c>
      <c r="AK466" s="215">
        <v>0</v>
      </c>
      <c r="AL466" s="155">
        <v>0</v>
      </c>
      <c r="AM466" s="165"/>
      <c r="AN466" s="215" cm="1">
        <f t="array" aca="1" ref="AN466" ca="1">IFERROR(INDEX(General!O$33:O$34,$AB466)
*AG466,0)</f>
        <v>0</v>
      </c>
      <c r="AO466" s="215" cm="1">
        <f t="array" aca="1" ref="AO466" ca="1">IFERROR(INDEX(General!P$33:P$34,$AB466)
*AH466,0)</f>
        <v>0</v>
      </c>
      <c r="AP466" s="215" cm="1">
        <f t="array" aca="1" ref="AP466" ca="1">IFERROR(INDEX(General!Q$33:Q$34,$AB466)
*AI466,0)</f>
        <v>0</v>
      </c>
      <c r="AQ466" s="215" cm="1">
        <f t="array" aca="1" ref="AQ466" ca="1">IFERROR(INDEX(General!R$33:R$34,$AB466)
*AJ466,0)</f>
        <v>0</v>
      </c>
      <c r="AR466" s="215" cm="1">
        <f t="array" aca="1" ref="AR466" ca="1">IFERROR(INDEX(General!S$33:S$34,$AB466)
*AK466,0)</f>
        <v>0</v>
      </c>
      <c r="AS466" s="155">
        <f t="shared" ca="1" si="350"/>
        <v>0</v>
      </c>
      <c r="AT466" s="165"/>
      <c r="AU466" s="215">
        <f ca="1">IF($AE466=FALSE,AN466*Overheads!$R$24*$V466,
IFERROR(Overheads!$O$49*$V466*AN466,0)
+IFERROR(Overheads!Q$59*$V466*(AN466/Overheads!Q$68),0))</f>
        <v>0</v>
      </c>
      <c r="AV466" s="215">
        <f ca="1">IF($AE466=FALSE,AO466*Overheads!$R$24*$V466,
IFERROR(Overheads!$O$49*$V466*AO466,0)
+IFERROR(Overheads!R$59*$V466*(AO466/Overheads!R$68),0))</f>
        <v>0</v>
      </c>
      <c r="AW466" s="215">
        <f ca="1">IF($AE466=FALSE,AP466*Overheads!$R$24*$V466,
IFERROR(Overheads!$O$49*$V466*AP466,0)
+IFERROR(Overheads!S$59*$V466*(AP466/Overheads!S$68),0))</f>
        <v>0</v>
      </c>
      <c r="AX466" s="215">
        <f ca="1">IF($AE466=FALSE,AQ466*Overheads!$R$24*$V466,
IFERROR(Overheads!$O$49*$V466*AQ466,0)
+IFERROR(Overheads!T$59*$V466*(AQ466/Overheads!T$68),0))</f>
        <v>0</v>
      </c>
      <c r="AY466" s="215">
        <f ca="1">IF($AE466=FALSE,AR466*Overheads!$R$24*$V466,
IFERROR(Overheads!$O$49*$V466*AR466,0)
+IFERROR(Overheads!U$59*$V466*(AR466/Overheads!U$68),0))</f>
        <v>0</v>
      </c>
      <c r="AZ466" s="155">
        <f t="shared" ca="1" si="351"/>
        <v>0</v>
      </c>
      <c r="BA466" s="165"/>
      <c r="BB466" s="215">
        <f ca="1">IF($AE466=FALSE,AN466*Overheads!$S$25,
IFERROR(Overheads!$O$50*AN466,0)
+IFERROR(Overheads!Q$60*(AN466/Overheads!Q$66),0))</f>
        <v>0</v>
      </c>
      <c r="BC466" s="215">
        <f ca="1">IF($AE466=FALSE,AO466*Overheads!$S$25,
IFERROR(Overheads!$O$50*AO466,0)
+IFERROR(Overheads!R$60*(AO466/Overheads!R$66),0))</f>
        <v>0</v>
      </c>
      <c r="BD466" s="215">
        <f ca="1">IF($AE466=FALSE,AP466*Overheads!$S$25,
IFERROR(Overheads!$O$50*AP466,0)
+IFERROR(Overheads!S$60*(AP466/Overheads!S$66),0))</f>
        <v>0</v>
      </c>
      <c r="BE466" s="215">
        <f ca="1">IF($AE466=FALSE,AQ466*Overheads!$S$25,
IFERROR(Overheads!$O$50*AQ466,0)
+IFERROR(Overheads!T$60*(AQ466/Overheads!T$66),0))</f>
        <v>0</v>
      </c>
      <c r="BF466" s="215">
        <f ca="1">IF($AE466=FALSE,AR466*Overheads!$S$25,
IFERROR(Overheads!$O$50*AR466,0)
+IFERROR(Overheads!U$60*(AR466/Overheads!U$66),0))</f>
        <v>0</v>
      </c>
      <c r="BG466" s="155">
        <f t="shared" ca="1" si="352"/>
        <v>0</v>
      </c>
      <c r="BH466" s="165"/>
      <c r="BI466" s="215">
        <f t="shared" ca="1" si="353"/>
        <v>0</v>
      </c>
      <c r="BJ466" s="215">
        <f t="shared" ca="1" si="319"/>
        <v>0</v>
      </c>
      <c r="BK466" s="215">
        <f t="shared" ca="1" si="320"/>
        <v>0</v>
      </c>
      <c r="BL466" s="215">
        <f t="shared" ca="1" si="321"/>
        <v>0</v>
      </c>
      <c r="BM466" s="215">
        <f t="shared" ca="1" si="322"/>
        <v>0</v>
      </c>
      <c r="BN466" s="155">
        <f t="shared" ca="1" si="354"/>
        <v>0</v>
      </c>
      <c r="BO466" s="165"/>
      <c r="BP466" s="187" cm="1">
        <f t="array" ref="BP466">IFERROR(IF($X466=$X465,BP465,INDEX(Forecast_Capex_Input!AC$12:AC$286,$X466)),0)</f>
        <v>0.2</v>
      </c>
      <c r="BQ466" s="187" cm="1">
        <f t="array" ref="BQ466">IFERROR(IF($X466=$X465,BQ465,INDEX(Forecast_Capex_Input!AD$12:AD$286,$X466)),0)</f>
        <v>0.2</v>
      </c>
      <c r="BR466" s="187" cm="1">
        <f t="array" ref="BR466">IFERROR(IF($X466=$X465,BR465,INDEX(Forecast_Capex_Input!AE$12:AE$286,$X466)),0)</f>
        <v>0.2</v>
      </c>
      <c r="BS466" s="187" cm="1">
        <f t="array" ref="BS466">IFERROR(IF($X466=$X465,BS465,INDEX(Forecast_Capex_Input!AF$12:AF$286,$X466)),0)</f>
        <v>0.2</v>
      </c>
      <c r="BT466" s="187" cm="1">
        <f t="array" ref="BT466">IFERROR(IF($X466=$X465,BT465,INDEX(Forecast_Capex_Input!AG$12:AG$286,$X466)),0)</f>
        <v>0.2</v>
      </c>
      <c r="BU466" s="165"/>
      <c r="BV466" s="215">
        <f t="shared" si="323"/>
        <v>0</v>
      </c>
      <c r="BW466" s="215">
        <f t="shared" si="324"/>
        <v>0</v>
      </c>
      <c r="BX466" s="215">
        <f t="shared" si="325"/>
        <v>0</v>
      </c>
      <c r="BY466" s="215">
        <f t="shared" si="326"/>
        <v>0</v>
      </c>
      <c r="BZ466" s="215">
        <f t="shared" si="327"/>
        <v>0</v>
      </c>
      <c r="CA466" s="155">
        <f t="shared" si="355"/>
        <v>0</v>
      </c>
      <c r="CB466" s="165"/>
      <c r="CC466" s="215">
        <f t="shared" ca="1" si="328"/>
        <v>0</v>
      </c>
      <c r="CD466" s="215">
        <f t="shared" ca="1" si="329"/>
        <v>0</v>
      </c>
      <c r="CE466" s="215">
        <f t="shared" ca="1" si="330"/>
        <v>0</v>
      </c>
      <c r="CF466" s="215">
        <f t="shared" ca="1" si="331"/>
        <v>0</v>
      </c>
      <c r="CG466" s="215">
        <f t="shared" ca="1" si="332"/>
        <v>0</v>
      </c>
      <c r="CH466" s="155">
        <f t="shared" ca="1" si="356"/>
        <v>0</v>
      </c>
      <c r="CI466" s="165"/>
      <c r="CJ466" s="215">
        <f t="shared" ca="1" si="333"/>
        <v>0</v>
      </c>
      <c r="CK466" s="215">
        <f t="shared" ca="1" si="334"/>
        <v>0</v>
      </c>
      <c r="CL466" s="215">
        <f t="shared" ca="1" si="335"/>
        <v>0</v>
      </c>
      <c r="CM466" s="215">
        <f t="shared" ca="1" si="336"/>
        <v>0</v>
      </c>
      <c r="CN466" s="215">
        <f t="shared" ca="1" si="337"/>
        <v>0</v>
      </c>
      <c r="CO466" s="155">
        <f t="shared" ca="1" si="357"/>
        <v>0</v>
      </c>
      <c r="CP466" s="165"/>
      <c r="CQ466" s="223">
        <f t="shared" ca="1" si="338"/>
        <v>0</v>
      </c>
      <c r="CR466" s="223">
        <f t="shared" ca="1" si="339"/>
        <v>0</v>
      </c>
      <c r="CS466" s="223">
        <f t="shared" ca="1" si="340"/>
        <v>0</v>
      </c>
      <c r="CT466" s="223">
        <f t="shared" ca="1" si="341"/>
        <v>0</v>
      </c>
      <c r="CU466" s="223">
        <f t="shared" ca="1" si="342"/>
        <v>0</v>
      </c>
      <c r="CV466" s="155">
        <f t="shared" ca="1" si="358"/>
        <v>0</v>
      </c>
      <c r="CW466" s="165"/>
      <c r="CX466" s="215">
        <f t="shared" ca="1" si="359"/>
        <v>0</v>
      </c>
      <c r="CY466" s="215">
        <f t="shared" ca="1" si="343"/>
        <v>0</v>
      </c>
      <c r="CZ466" s="215">
        <f t="shared" ca="1" si="344"/>
        <v>0</v>
      </c>
      <c r="DA466" s="215">
        <f t="shared" ca="1" si="345"/>
        <v>0</v>
      </c>
      <c r="DB466" s="215">
        <f t="shared" ca="1" si="346"/>
        <v>0</v>
      </c>
      <c r="DC466" s="155">
        <f t="shared" ca="1" si="360"/>
        <v>0</v>
      </c>
      <c r="DD466" s="165"/>
      <c r="DE466" s="188" t="b" cm="1">
        <f t="array" aca="1" ref="DE466" ca="1">OR($G466=Forecast_Capex_Input!$BF$8:$BF$10)</f>
        <v>0</v>
      </c>
      <c r="DF466" s="188" cm="1">
        <f t="array" aca="1" ref="DF466" ca="1">IFERROR(INDEX(Forecast_Capex_Input!BG$12:BG$286,$X466)
*(INDEX(Forecast_Capex_Input!$H$12:$H$286,$X466)=Repex),0)
*$DE466</f>
        <v>0</v>
      </c>
      <c r="DG466" s="188" cm="1">
        <f t="array" aca="1" ref="DG466" ca="1">IFERROR(INDEX(Forecast_Capex_Input!BH$12:BH$286,$X466)
*(INDEX(Forecast_Capex_Input!$H$12:$H$286,$X466)=Repex),0)
*$DE466</f>
        <v>0</v>
      </c>
      <c r="DH466" s="188" cm="1">
        <f t="array" aca="1" ref="DH466" ca="1">IFERROR(INDEX(Forecast_Capex_Input!BI$12:BI$286,$X466)
*(INDEX(Forecast_Capex_Input!$H$12:$H$286,$X466)=Repex),0)
*$DE466</f>
        <v>0</v>
      </c>
      <c r="DI466" s="188" cm="1">
        <f t="array" aca="1" ref="DI466" ca="1">IFERROR(INDEX(Forecast_Capex_Input!BJ$12:BJ$286,$X466)
*(INDEX(Forecast_Capex_Input!$H$12:$H$286,$X466)=Repex),0)
*$DE466</f>
        <v>0</v>
      </c>
      <c r="DJ466" s="188" cm="1">
        <f t="array" aca="1" ref="DJ466" ca="1">IFERROR(INDEX(Forecast_Capex_Input!BK$12:BK$286,$X466)
*(INDEX(Forecast_Capex_Input!$H$12:$H$286,$X466)=Repex),0)
*$DE466</f>
        <v>0</v>
      </c>
      <c r="DK466" s="188" cm="1">
        <f t="array" aca="1" ref="DK466" ca="1">IFERROR(INDEX(Forecast_Capex_Input!BL$12:BL$286,$X466)
*(INDEX(Forecast_Capex_Input!$H$12:$H$286,$X466)=Repex),0)
*$DE466</f>
        <v>0</v>
      </c>
      <c r="DL466" s="165"/>
      <c r="DM466" s="188" t="b" cm="1">
        <f t="array" aca="1" ref="DM466" ca="1">OR($G466=Forecast_Capex_Input!$BN$8:$BN$9)</f>
        <v>0</v>
      </c>
      <c r="DN466" s="188" cm="1">
        <f t="array" aca="1" ref="DN466" ca="1">IFERROR(INDEX(Forecast_Capex_Input!BO$12:BO$286,$X466)
*(INDEX(Forecast_Capex_Input!$H$12:$H$286,$X466)=Repex),0)
*$DM466</f>
        <v>0</v>
      </c>
      <c r="DO466" s="188" cm="1">
        <f t="array" aca="1" ref="DO466" ca="1">IFERROR(INDEX(Forecast_Capex_Input!BP$12:BP$286,$X466)
*(INDEX(Forecast_Capex_Input!$H$12:$H$286,$X466)=Repex),0)
*$DM466</f>
        <v>0</v>
      </c>
      <c r="DP466" s="188" cm="1">
        <f t="array" aca="1" ref="DP466" ca="1">IFERROR(INDEX(Forecast_Capex_Input!BQ$12:BQ$286,$X466)
*(INDEX(Forecast_Capex_Input!$H$12:$H$286,$X466)=Repex),0)
*$DM466</f>
        <v>0</v>
      </c>
      <c r="DQ466" s="188" cm="1">
        <f t="array" aca="1" ref="DQ466" ca="1">IFERROR(INDEX(Forecast_Capex_Input!BR$12:BR$286,$X466)
*(INDEX(Forecast_Capex_Input!$H$12:$H$286,$X466)=Repex),0)
*$DM466</f>
        <v>0</v>
      </c>
      <c r="DR466" s="188" cm="1">
        <f t="array" aca="1" ref="DR466" ca="1">IFERROR(INDEX(Forecast_Capex_Input!BS$12:BS$286,$X466)
*(INDEX(Forecast_Capex_Input!$H$12:$H$286,$X466)=Repex),0)
*$DM466</f>
        <v>0</v>
      </c>
      <c r="DS466" s="165"/>
      <c r="DT466" s="188" t="b" cm="1">
        <f t="array" aca="1" ref="DT466" ca="1">OR($G466=Forecast_Capex_Input!$BU$8:$BU$10)</f>
        <v>0</v>
      </c>
      <c r="DU466" s="188" cm="1">
        <f t="array" aca="1" ref="DU466" ca="1">IFERROR(INDEX(Forecast_Capex_Input!BV$12:BV$286,$X466)
*(INDEX(Forecast_Capex_Input!$H$12:$H$286,$X466)=Repex),0)
*$DT466</f>
        <v>0</v>
      </c>
      <c r="DV466" s="188" cm="1">
        <f t="array" aca="1" ref="DV466" ca="1">IFERROR(INDEX(Forecast_Capex_Input!BW$12:BW$286,$X466)
*(INDEX(Forecast_Capex_Input!$H$12:$H$286,$X466)=Repex),0)
*$DT466</f>
        <v>0</v>
      </c>
      <c r="DW466" s="188" cm="1">
        <f t="array" aca="1" ref="DW466" ca="1">IFERROR(INDEX(Forecast_Capex_Input!BX$12:BX$286,$X466)
*(INDEX(Forecast_Capex_Input!$H$12:$H$286,$X466)=Repex),0)
*$DT466</f>
        <v>0</v>
      </c>
      <c r="DX466" s="188" cm="1">
        <f t="array" aca="1" ref="DX466" ca="1">IFERROR(INDEX(Forecast_Capex_Input!BY$12:BY$286,$X466)
*(INDEX(Forecast_Capex_Input!$H$12:$H$286,$X466)=Repex),0)
*$DT466</f>
        <v>0</v>
      </c>
      <c r="DY466" s="188" cm="1">
        <f t="array" aca="1" ref="DY466" ca="1">IFERROR(INDEX(Forecast_Capex_Input!BZ$12:BZ$286,$X466)
*(INDEX(Forecast_Capex_Input!$H$12:$H$286,$X466)=Repex),0)
*$DT466</f>
        <v>0</v>
      </c>
      <c r="DZ466" s="188" cm="1">
        <f t="array" aca="1" ref="DZ466" ca="1">IFERROR(INDEX(Forecast_Capex_Input!CA$12:CA$286,$X466)
*(INDEX(Forecast_Capex_Input!$H$12:$H$286,$X466)=Repex),0)
*$DT466</f>
        <v>0</v>
      </c>
      <c r="EA466" s="188" cm="1">
        <f t="array" aca="1" ref="EA466" ca="1">IFERROR(INDEX(Forecast_Capex_Input!CB$12:CB$286,$X466)
*(INDEX(Forecast_Capex_Input!$H$12:$H$286,$X466)=Repex),0)
*$DT466</f>
        <v>0</v>
      </c>
      <c r="EB466" s="188" cm="1">
        <f t="array" aca="1" ref="EB466" ca="1">IFERROR(INDEX(Forecast_Capex_Input!CC$12:CC$286,$X466)
*(INDEX(Forecast_Capex_Input!$H$12:$H$286,$X466)=Repex),0)
*$DT466</f>
        <v>0</v>
      </c>
      <c r="EC466" s="165"/>
      <c r="ED466" s="226" t="str">
        <f t="shared" si="347"/>
        <v>N/A</v>
      </c>
      <c r="EE466" s="174" t="s">
        <v>15</v>
      </c>
    </row>
    <row r="467" spans="3:135" x14ac:dyDescent="0.2">
      <c r="C467" s="174">
        <f t="shared" si="348"/>
        <v>457</v>
      </c>
      <c r="D467" s="167" t="str" cm="1">
        <f t="array" ref="D467">IFERROR(INDEX(Forecast_Capex_Input!$D$12:$D$286,$X467),NA)</f>
        <v>Excavation</v>
      </c>
      <c r="E467" s="172" t="b" cm="1">
        <f t="array" ref="E467">IF($X467=NA,NA,INDEX(Forecast_Capex_Input!$E$12:$E$286,$X467))</f>
        <v>1</v>
      </c>
      <c r="F467" s="167" t="str" cm="1">
        <f t="array" aca="1" ref="F467" ca="1">IFERROR(INDEX(General!$E$25:$E$26,$Y467),NA)</f>
        <v>Labour</v>
      </c>
      <c r="G467" s="167" t="str" cm="1">
        <f t="array" aca="1" ref="G467" ca="1">IFERROR(INDEX(Forecast_Capex_Input!$AI$11:$BB$11,$AA467),NA)</f>
        <v>Minor Plant, Motor Vehicles &amp; Mobile Plant</v>
      </c>
      <c r="H467" s="189" cm="1">
        <f t="array" aca="1" ref="H467" ca="1">IFERROR(INDEX(Forecast_Capex_Input!$AI$12:$BB$286,$X467,$AA467),NA)</f>
        <v>1</v>
      </c>
      <c r="I467" s="199" t="str" cm="1">
        <f t="array" ref="I467">IFERROR(INDEX(Forecast_Capex_Input!$F$12:$F$286,$X467),NA)</f>
        <v>Non-network - Other</v>
      </c>
      <c r="J467" s="199" t="str" cm="1">
        <f t="array" ref="J467">IFERROR(INDEX(Forecast_Capex_Input!G$12:G$286,$X467),NA)</f>
        <v>Fleet</v>
      </c>
      <c r="K467" s="199" t="str" cm="1">
        <f t="array" ref="K467">IFERROR(INDEX(Forecast_Capex_Input!H$12:H$286,$X467),NA)</f>
        <v>Fleet &amp; Property</v>
      </c>
      <c r="L467" s="199" t="str" cm="1">
        <f t="array" ref="L467">IFERROR(INDEX(Forecast_Capex_Input!I$12:I$286,$X467),NA)</f>
        <v>N/A</v>
      </c>
      <c r="M467" s="199" t="str" cm="1">
        <f t="array" ref="M467">IFERROR(INDEX(Forecast_Capex_Input!J$12:J$286,$X467),NA)</f>
        <v>Excavation</v>
      </c>
      <c r="N467" s="199" t="str" cm="1">
        <f t="array" ref="N467">IFERROR(INDEX(Forecast_Capex_Input!K$12:K$286,$X467),NA)</f>
        <v>N/A</v>
      </c>
      <c r="O467" s="199" t="str" cm="1">
        <f t="array" ref="O467">IFERROR(INDEX(Forecast_Capex_Input!L$12:L$286,$X467),NA)</f>
        <v>N/A</v>
      </c>
      <c r="P467" s="199" t="str" cm="1">
        <f t="array" ref="P467">IFERROR(INDEX(Forecast_Capex_Input!M$12:M$286,$X467),NA)</f>
        <v>N/A</v>
      </c>
      <c r="Q467" s="172" t="str" cm="1">
        <f t="array" ref="Q467">IFERROR(INDEX(Forecast_Capex_Input!N$12:N$286,$X467),NA)</f>
        <v>No</v>
      </c>
      <c r="R467" s="265" cm="1">
        <f t="array" ref="R467">IFERROR(INDEX(Forecast_Capex_Input!O$12:O$286,$X467),0)</f>
        <v>0</v>
      </c>
      <c r="S467" s="172" t="str" cm="1">
        <f t="array" ref="S467">IFERROR(INDEX(Forecast_Capex_Input!P$12:P$286,$X467),0)</f>
        <v>Safety security &amp; reliability</v>
      </c>
      <c r="T467" s="199" t="str" cm="1">
        <f t="array" aca="1" ref="T467" ca="1">IFERROR(INDEX(General!$K$84:$K$103,$AA467),NA)</f>
        <v>Minor Plant, Motor Vehicles &amp; Mobile Plant (2018 onwards)</v>
      </c>
      <c r="U467" s="188" cm="1">
        <f t="array" aca="1" ref="U467" ca="1">IFERROR(
IF($F467=General!$E$25,INDEX(Forecast_Capex_Input!S$12:S$286,$X467),
INDEX(Forecast_Capex_Input!T$12:T$286,$X467)),0)</f>
        <v>0</v>
      </c>
      <c r="V467" s="222" t="b">
        <f>IFERROR(INDEX(Overheads!$T$19:$T$26,MATCH($I467,Overheads!$E$19:$E$26,0)),FALSE)</f>
        <v>0</v>
      </c>
      <c r="W467" s="165"/>
      <c r="X467" s="174">
        <f>IFERROR(
IF(MATCH($C467,Forecast_Capex_Input!$CI$12:$CI$286,1)+1&gt;MAX(Forecast_Capex_Input!$C$12:$C$286),NA,
MATCH($C467,Forecast_Capex_Input!$CI$12:$CI$286,1)+1),1)</f>
        <v>174</v>
      </c>
      <c r="Y467" s="174" cm="1">
        <f t="array" aca="1" ref="Y467" ca="1">IFERROR(
IF(X466&lt;&gt;X467,1,
IF(COUNTIF(OFFSET(Y466,0,0,-INDEX(Forecast_Capex_Input!$CG$12:$CG$286,$X467)),Y466)=INDEX(Forecast_Capex_Input!$CG$12:$CG$286,$X467),Y466+1,Y466)),NA)</f>
        <v>1</v>
      </c>
      <c r="Z467" s="174" cm="1">
        <f t="array" ref="Z467">IFERROR($C467-IF($X467=1,1,INDEX(Forecast_Capex_Input!$CI$12:$CI$286,$X467-1))+1,NA)</f>
        <v>1</v>
      </c>
      <c r="AA467" s="174" cm="1">
        <f t="array" aca="1" ref="AA467" ca="1">IFERROR(IF(Y467=1,
INDEX(Forecast_Capex_Input!$AI$10:$BB$10,SMALL(IF(INDEX(Forecast_Capex_Input!$AI$12:$BB$286,$X467,0)&gt;0,COLUMN(Forecast_Capex_Input!$AI$10:$BB$10)-COLUMN(Forecast_Capex_Input!$AI$12)+1),ROWS(OFFSET(AA466,0,0,-$Z467)))),
OFFSET(AA466,-INDEX(Forecast_Capex_Input!$CG$12:$CG$286,$X467)+1,0)),NA)</f>
        <v>7</v>
      </c>
      <c r="AB467" s="174">
        <f t="shared" ca="1" si="317"/>
        <v>1</v>
      </c>
      <c r="AC467" s="222" t="b">
        <f t="shared" si="349"/>
        <v>0</v>
      </c>
      <c r="AD467" s="220" t="b">
        <v>0</v>
      </c>
      <c r="AE467" s="222" t="b">
        <f t="shared" si="318"/>
        <v>1</v>
      </c>
      <c r="AF467" s="165"/>
      <c r="AG467" s="215">
        <v>0</v>
      </c>
      <c r="AH467" s="215">
        <v>0</v>
      </c>
      <c r="AI467" s="215">
        <v>0</v>
      </c>
      <c r="AJ467" s="215">
        <v>0</v>
      </c>
      <c r="AK467" s="215">
        <v>0</v>
      </c>
      <c r="AL467" s="155">
        <v>0</v>
      </c>
      <c r="AM467" s="165"/>
      <c r="AN467" s="215" cm="1">
        <f t="array" aca="1" ref="AN467" ca="1">IFERROR(INDEX(General!O$33:O$34,$AB467)
*AG467,0)</f>
        <v>0</v>
      </c>
      <c r="AO467" s="215" cm="1">
        <f t="array" aca="1" ref="AO467" ca="1">IFERROR(INDEX(General!P$33:P$34,$AB467)
*AH467,0)</f>
        <v>0</v>
      </c>
      <c r="AP467" s="215" cm="1">
        <f t="array" aca="1" ref="AP467" ca="1">IFERROR(INDEX(General!Q$33:Q$34,$AB467)
*AI467,0)</f>
        <v>0</v>
      </c>
      <c r="AQ467" s="215" cm="1">
        <f t="array" aca="1" ref="AQ467" ca="1">IFERROR(INDEX(General!R$33:R$34,$AB467)
*AJ467,0)</f>
        <v>0</v>
      </c>
      <c r="AR467" s="215" cm="1">
        <f t="array" aca="1" ref="AR467" ca="1">IFERROR(INDEX(General!S$33:S$34,$AB467)
*AK467,0)</f>
        <v>0</v>
      </c>
      <c r="AS467" s="155">
        <f t="shared" ca="1" si="350"/>
        <v>0</v>
      </c>
      <c r="AT467" s="165"/>
      <c r="AU467" s="215">
        <f ca="1">IF($AE467=FALSE,AN467*Overheads!$R$24*$V467,
IFERROR(Overheads!$O$49*$V467*AN467,0)
+IFERROR(Overheads!Q$59*$V467*(AN467/Overheads!Q$68),0))</f>
        <v>0</v>
      </c>
      <c r="AV467" s="215">
        <f ca="1">IF($AE467=FALSE,AO467*Overheads!$R$24*$V467,
IFERROR(Overheads!$O$49*$V467*AO467,0)
+IFERROR(Overheads!R$59*$V467*(AO467/Overheads!R$68),0))</f>
        <v>0</v>
      </c>
      <c r="AW467" s="215">
        <f ca="1">IF($AE467=FALSE,AP467*Overheads!$R$24*$V467,
IFERROR(Overheads!$O$49*$V467*AP467,0)
+IFERROR(Overheads!S$59*$V467*(AP467/Overheads!S$68),0))</f>
        <v>0</v>
      </c>
      <c r="AX467" s="215">
        <f ca="1">IF($AE467=FALSE,AQ467*Overheads!$R$24*$V467,
IFERROR(Overheads!$O$49*$V467*AQ467,0)
+IFERROR(Overheads!T$59*$V467*(AQ467/Overheads!T$68),0))</f>
        <v>0</v>
      </c>
      <c r="AY467" s="215">
        <f ca="1">IF($AE467=FALSE,AR467*Overheads!$R$24*$V467,
IFERROR(Overheads!$O$49*$V467*AR467,0)
+IFERROR(Overheads!U$59*$V467*(AR467/Overheads!U$68),0))</f>
        <v>0</v>
      </c>
      <c r="AZ467" s="155">
        <f t="shared" ca="1" si="351"/>
        <v>0</v>
      </c>
      <c r="BA467" s="165"/>
      <c r="BB467" s="215">
        <f ca="1">IF($AE467=FALSE,AN467*Overheads!$S$25,
IFERROR(Overheads!$O$50*AN467,0)
+IFERROR(Overheads!Q$60*(AN467/Overheads!Q$66),0))</f>
        <v>0</v>
      </c>
      <c r="BC467" s="215">
        <f ca="1">IF($AE467=FALSE,AO467*Overheads!$S$25,
IFERROR(Overheads!$O$50*AO467,0)
+IFERROR(Overheads!R$60*(AO467/Overheads!R$66),0))</f>
        <v>0</v>
      </c>
      <c r="BD467" s="215">
        <f ca="1">IF($AE467=FALSE,AP467*Overheads!$S$25,
IFERROR(Overheads!$O$50*AP467,0)
+IFERROR(Overheads!S$60*(AP467/Overheads!S$66),0))</f>
        <v>0</v>
      </c>
      <c r="BE467" s="215">
        <f ca="1">IF($AE467=FALSE,AQ467*Overheads!$S$25,
IFERROR(Overheads!$O$50*AQ467,0)
+IFERROR(Overheads!T$60*(AQ467/Overheads!T$66),0))</f>
        <v>0</v>
      </c>
      <c r="BF467" s="215">
        <f ca="1">IF($AE467=FALSE,AR467*Overheads!$S$25,
IFERROR(Overheads!$O$50*AR467,0)
+IFERROR(Overheads!U$60*(AR467/Overheads!U$66),0))</f>
        <v>0</v>
      </c>
      <c r="BG467" s="155">
        <f t="shared" ca="1" si="352"/>
        <v>0</v>
      </c>
      <c r="BH467" s="165"/>
      <c r="BI467" s="215">
        <f t="shared" ca="1" si="353"/>
        <v>0</v>
      </c>
      <c r="BJ467" s="215">
        <f t="shared" ca="1" si="319"/>
        <v>0</v>
      </c>
      <c r="BK467" s="215">
        <f t="shared" ca="1" si="320"/>
        <v>0</v>
      </c>
      <c r="BL467" s="215">
        <f t="shared" ca="1" si="321"/>
        <v>0</v>
      </c>
      <c r="BM467" s="215">
        <f t="shared" ca="1" si="322"/>
        <v>0</v>
      </c>
      <c r="BN467" s="155">
        <f t="shared" ca="1" si="354"/>
        <v>0</v>
      </c>
      <c r="BO467" s="165"/>
      <c r="BP467" s="187" cm="1">
        <f t="array" ref="BP467">IFERROR(IF($X467=$X466,BP466,INDEX(Forecast_Capex_Input!AC$12:AC$286,$X467)),0)</f>
        <v>0.2</v>
      </c>
      <c r="BQ467" s="187" cm="1">
        <f t="array" ref="BQ467">IFERROR(IF($X467=$X466,BQ466,INDEX(Forecast_Capex_Input!AD$12:AD$286,$X467)),0)</f>
        <v>0.2</v>
      </c>
      <c r="BR467" s="187" cm="1">
        <f t="array" ref="BR467">IFERROR(IF($X467=$X466,BR466,INDEX(Forecast_Capex_Input!AE$12:AE$286,$X467)),0)</f>
        <v>0.2</v>
      </c>
      <c r="BS467" s="187" cm="1">
        <f t="array" ref="BS467">IFERROR(IF($X467=$X466,BS466,INDEX(Forecast_Capex_Input!AF$12:AF$286,$X467)),0)</f>
        <v>0.2</v>
      </c>
      <c r="BT467" s="187" cm="1">
        <f t="array" ref="BT467">IFERROR(IF($X467=$X466,BT466,INDEX(Forecast_Capex_Input!AG$12:AG$286,$X467)),0)</f>
        <v>0.2</v>
      </c>
      <c r="BU467" s="165"/>
      <c r="BV467" s="215">
        <f t="shared" si="323"/>
        <v>0</v>
      </c>
      <c r="BW467" s="215">
        <f t="shared" si="324"/>
        <v>0</v>
      </c>
      <c r="BX467" s="215">
        <f t="shared" si="325"/>
        <v>0</v>
      </c>
      <c r="BY467" s="215">
        <f t="shared" si="326"/>
        <v>0</v>
      </c>
      <c r="BZ467" s="215">
        <f t="shared" si="327"/>
        <v>0</v>
      </c>
      <c r="CA467" s="155">
        <f t="shared" si="355"/>
        <v>0</v>
      </c>
      <c r="CB467" s="165"/>
      <c r="CC467" s="215">
        <f t="shared" ca="1" si="328"/>
        <v>0</v>
      </c>
      <c r="CD467" s="215">
        <f t="shared" ca="1" si="329"/>
        <v>0</v>
      </c>
      <c r="CE467" s="215">
        <f t="shared" ca="1" si="330"/>
        <v>0</v>
      </c>
      <c r="CF467" s="215">
        <f t="shared" ca="1" si="331"/>
        <v>0</v>
      </c>
      <c r="CG467" s="215">
        <f t="shared" ca="1" si="332"/>
        <v>0</v>
      </c>
      <c r="CH467" s="155">
        <f t="shared" ca="1" si="356"/>
        <v>0</v>
      </c>
      <c r="CI467" s="165"/>
      <c r="CJ467" s="215">
        <f t="shared" ca="1" si="333"/>
        <v>0</v>
      </c>
      <c r="CK467" s="215">
        <f t="shared" ca="1" si="334"/>
        <v>0</v>
      </c>
      <c r="CL467" s="215">
        <f t="shared" ca="1" si="335"/>
        <v>0</v>
      </c>
      <c r="CM467" s="215">
        <f t="shared" ca="1" si="336"/>
        <v>0</v>
      </c>
      <c r="CN467" s="215">
        <f t="shared" ca="1" si="337"/>
        <v>0</v>
      </c>
      <c r="CO467" s="155">
        <f t="shared" ca="1" si="357"/>
        <v>0</v>
      </c>
      <c r="CP467" s="165"/>
      <c r="CQ467" s="223">
        <f t="shared" ca="1" si="338"/>
        <v>0</v>
      </c>
      <c r="CR467" s="223">
        <f t="shared" ca="1" si="339"/>
        <v>0</v>
      </c>
      <c r="CS467" s="223">
        <f t="shared" ca="1" si="340"/>
        <v>0</v>
      </c>
      <c r="CT467" s="223">
        <f t="shared" ca="1" si="341"/>
        <v>0</v>
      </c>
      <c r="CU467" s="223">
        <f t="shared" ca="1" si="342"/>
        <v>0</v>
      </c>
      <c r="CV467" s="155">
        <f t="shared" ca="1" si="358"/>
        <v>0</v>
      </c>
      <c r="CW467" s="165"/>
      <c r="CX467" s="215">
        <f t="shared" ca="1" si="359"/>
        <v>0</v>
      </c>
      <c r="CY467" s="215">
        <f t="shared" ca="1" si="343"/>
        <v>0</v>
      </c>
      <c r="CZ467" s="215">
        <f t="shared" ca="1" si="344"/>
        <v>0</v>
      </c>
      <c r="DA467" s="215">
        <f t="shared" ca="1" si="345"/>
        <v>0</v>
      </c>
      <c r="DB467" s="215">
        <f t="shared" ca="1" si="346"/>
        <v>0</v>
      </c>
      <c r="DC467" s="155">
        <f t="shared" ca="1" si="360"/>
        <v>0</v>
      </c>
      <c r="DD467" s="165"/>
      <c r="DE467" s="188" t="b" cm="1">
        <f t="array" aca="1" ref="DE467" ca="1">OR($G467=Forecast_Capex_Input!$BF$8:$BF$10)</f>
        <v>0</v>
      </c>
      <c r="DF467" s="188" cm="1">
        <f t="array" aca="1" ref="DF467" ca="1">IFERROR(INDEX(Forecast_Capex_Input!BG$12:BG$286,$X467)
*(INDEX(Forecast_Capex_Input!$H$12:$H$286,$X467)=Repex),0)
*$DE467</f>
        <v>0</v>
      </c>
      <c r="DG467" s="188" cm="1">
        <f t="array" aca="1" ref="DG467" ca="1">IFERROR(INDEX(Forecast_Capex_Input!BH$12:BH$286,$X467)
*(INDEX(Forecast_Capex_Input!$H$12:$H$286,$X467)=Repex),0)
*$DE467</f>
        <v>0</v>
      </c>
      <c r="DH467" s="188" cm="1">
        <f t="array" aca="1" ref="DH467" ca="1">IFERROR(INDEX(Forecast_Capex_Input!BI$12:BI$286,$X467)
*(INDEX(Forecast_Capex_Input!$H$12:$H$286,$X467)=Repex),0)
*$DE467</f>
        <v>0</v>
      </c>
      <c r="DI467" s="188" cm="1">
        <f t="array" aca="1" ref="DI467" ca="1">IFERROR(INDEX(Forecast_Capex_Input!BJ$12:BJ$286,$X467)
*(INDEX(Forecast_Capex_Input!$H$12:$H$286,$X467)=Repex),0)
*$DE467</f>
        <v>0</v>
      </c>
      <c r="DJ467" s="188" cm="1">
        <f t="array" aca="1" ref="DJ467" ca="1">IFERROR(INDEX(Forecast_Capex_Input!BK$12:BK$286,$X467)
*(INDEX(Forecast_Capex_Input!$H$12:$H$286,$X467)=Repex),0)
*$DE467</f>
        <v>0</v>
      </c>
      <c r="DK467" s="188" cm="1">
        <f t="array" aca="1" ref="DK467" ca="1">IFERROR(INDEX(Forecast_Capex_Input!BL$12:BL$286,$X467)
*(INDEX(Forecast_Capex_Input!$H$12:$H$286,$X467)=Repex),0)
*$DE467</f>
        <v>0</v>
      </c>
      <c r="DL467" s="165"/>
      <c r="DM467" s="188" t="b" cm="1">
        <f t="array" aca="1" ref="DM467" ca="1">OR($G467=Forecast_Capex_Input!$BN$8:$BN$9)</f>
        <v>0</v>
      </c>
      <c r="DN467" s="188" cm="1">
        <f t="array" aca="1" ref="DN467" ca="1">IFERROR(INDEX(Forecast_Capex_Input!BO$12:BO$286,$X467)
*(INDEX(Forecast_Capex_Input!$H$12:$H$286,$X467)=Repex),0)
*$DM467</f>
        <v>0</v>
      </c>
      <c r="DO467" s="188" cm="1">
        <f t="array" aca="1" ref="DO467" ca="1">IFERROR(INDEX(Forecast_Capex_Input!BP$12:BP$286,$X467)
*(INDEX(Forecast_Capex_Input!$H$12:$H$286,$X467)=Repex),0)
*$DM467</f>
        <v>0</v>
      </c>
      <c r="DP467" s="188" cm="1">
        <f t="array" aca="1" ref="DP467" ca="1">IFERROR(INDEX(Forecast_Capex_Input!BQ$12:BQ$286,$X467)
*(INDEX(Forecast_Capex_Input!$H$12:$H$286,$X467)=Repex),0)
*$DM467</f>
        <v>0</v>
      </c>
      <c r="DQ467" s="188" cm="1">
        <f t="array" aca="1" ref="DQ467" ca="1">IFERROR(INDEX(Forecast_Capex_Input!BR$12:BR$286,$X467)
*(INDEX(Forecast_Capex_Input!$H$12:$H$286,$X467)=Repex),0)
*$DM467</f>
        <v>0</v>
      </c>
      <c r="DR467" s="188" cm="1">
        <f t="array" aca="1" ref="DR467" ca="1">IFERROR(INDEX(Forecast_Capex_Input!BS$12:BS$286,$X467)
*(INDEX(Forecast_Capex_Input!$H$12:$H$286,$X467)=Repex),0)
*$DM467</f>
        <v>0</v>
      </c>
      <c r="DS467" s="165"/>
      <c r="DT467" s="188" t="b" cm="1">
        <f t="array" aca="1" ref="DT467" ca="1">OR($G467=Forecast_Capex_Input!$BU$8:$BU$10)</f>
        <v>0</v>
      </c>
      <c r="DU467" s="188" cm="1">
        <f t="array" aca="1" ref="DU467" ca="1">IFERROR(INDEX(Forecast_Capex_Input!BV$12:BV$286,$X467)
*(INDEX(Forecast_Capex_Input!$H$12:$H$286,$X467)=Repex),0)
*$DT467</f>
        <v>0</v>
      </c>
      <c r="DV467" s="188" cm="1">
        <f t="array" aca="1" ref="DV467" ca="1">IFERROR(INDEX(Forecast_Capex_Input!BW$12:BW$286,$X467)
*(INDEX(Forecast_Capex_Input!$H$12:$H$286,$X467)=Repex),0)
*$DT467</f>
        <v>0</v>
      </c>
      <c r="DW467" s="188" cm="1">
        <f t="array" aca="1" ref="DW467" ca="1">IFERROR(INDEX(Forecast_Capex_Input!BX$12:BX$286,$X467)
*(INDEX(Forecast_Capex_Input!$H$12:$H$286,$X467)=Repex),0)
*$DT467</f>
        <v>0</v>
      </c>
      <c r="DX467" s="188" cm="1">
        <f t="array" aca="1" ref="DX467" ca="1">IFERROR(INDEX(Forecast_Capex_Input!BY$12:BY$286,$X467)
*(INDEX(Forecast_Capex_Input!$H$12:$H$286,$X467)=Repex),0)
*$DT467</f>
        <v>0</v>
      </c>
      <c r="DY467" s="188" cm="1">
        <f t="array" aca="1" ref="DY467" ca="1">IFERROR(INDEX(Forecast_Capex_Input!BZ$12:BZ$286,$X467)
*(INDEX(Forecast_Capex_Input!$H$12:$H$286,$X467)=Repex),0)
*$DT467</f>
        <v>0</v>
      </c>
      <c r="DZ467" s="188" cm="1">
        <f t="array" aca="1" ref="DZ467" ca="1">IFERROR(INDEX(Forecast_Capex_Input!CA$12:CA$286,$X467)
*(INDEX(Forecast_Capex_Input!$H$12:$H$286,$X467)=Repex),0)
*$DT467</f>
        <v>0</v>
      </c>
      <c r="EA467" s="188" cm="1">
        <f t="array" aca="1" ref="EA467" ca="1">IFERROR(INDEX(Forecast_Capex_Input!CB$12:CB$286,$X467)
*(INDEX(Forecast_Capex_Input!$H$12:$H$286,$X467)=Repex),0)
*$DT467</f>
        <v>0</v>
      </c>
      <c r="EB467" s="188" cm="1">
        <f t="array" aca="1" ref="EB467" ca="1">IFERROR(INDEX(Forecast_Capex_Input!CC$12:CC$286,$X467)
*(INDEX(Forecast_Capex_Input!$H$12:$H$286,$X467)=Repex),0)
*$DT467</f>
        <v>0</v>
      </c>
      <c r="EC467" s="165"/>
      <c r="ED467" s="226" t="str">
        <f t="shared" si="347"/>
        <v>N/A</v>
      </c>
      <c r="EE467" s="174" t="s">
        <v>15</v>
      </c>
    </row>
    <row r="468" spans="3:135" x14ac:dyDescent="0.2">
      <c r="C468" s="174">
        <f t="shared" si="348"/>
        <v>458</v>
      </c>
      <c r="D468" s="167" t="str" cm="1">
        <f t="array" ref="D468">IFERROR(INDEX(Forecast_Capex_Input!$D$12:$D$286,$X468),NA)</f>
        <v>Excavation</v>
      </c>
      <c r="E468" s="172" t="b" cm="1">
        <f t="array" ref="E468">IF($X468=NA,NA,INDEX(Forecast_Capex_Input!$E$12:$E$286,$X468))</f>
        <v>1</v>
      </c>
      <c r="F468" s="167" t="str" cm="1">
        <f t="array" aca="1" ref="F468" ca="1">IFERROR(INDEX(General!$E$25:$E$26,$Y468),NA)</f>
        <v>Non-Labour</v>
      </c>
      <c r="G468" s="167" t="str" cm="1">
        <f t="array" aca="1" ref="G468" ca="1">IFERROR(INDEX(Forecast_Capex_Input!$AI$11:$BB$11,$AA468),NA)</f>
        <v>Minor Plant, Motor Vehicles &amp; Mobile Plant</v>
      </c>
      <c r="H468" s="189" cm="1">
        <f t="array" aca="1" ref="H468" ca="1">IFERROR(INDEX(Forecast_Capex_Input!$AI$12:$BB$286,$X468,$AA468),NA)</f>
        <v>1</v>
      </c>
      <c r="I468" s="199" t="str" cm="1">
        <f t="array" ref="I468">IFERROR(INDEX(Forecast_Capex_Input!$F$12:$F$286,$X468),NA)</f>
        <v>Non-network - Other</v>
      </c>
      <c r="J468" s="199" t="str" cm="1">
        <f t="array" ref="J468">IFERROR(INDEX(Forecast_Capex_Input!G$12:G$286,$X468),NA)</f>
        <v>Fleet</v>
      </c>
      <c r="K468" s="199" t="str" cm="1">
        <f t="array" ref="K468">IFERROR(INDEX(Forecast_Capex_Input!H$12:H$286,$X468),NA)</f>
        <v>Fleet &amp; Property</v>
      </c>
      <c r="L468" s="199" t="str" cm="1">
        <f t="array" ref="L468">IFERROR(INDEX(Forecast_Capex_Input!I$12:I$286,$X468),NA)</f>
        <v>N/A</v>
      </c>
      <c r="M468" s="199" t="str" cm="1">
        <f t="array" ref="M468">IFERROR(INDEX(Forecast_Capex_Input!J$12:J$286,$X468),NA)</f>
        <v>Excavation</v>
      </c>
      <c r="N468" s="199" t="str" cm="1">
        <f t="array" ref="N468">IFERROR(INDEX(Forecast_Capex_Input!K$12:K$286,$X468),NA)</f>
        <v>N/A</v>
      </c>
      <c r="O468" s="199" t="str" cm="1">
        <f t="array" ref="O468">IFERROR(INDEX(Forecast_Capex_Input!L$12:L$286,$X468),NA)</f>
        <v>N/A</v>
      </c>
      <c r="P468" s="199" t="str" cm="1">
        <f t="array" ref="P468">IFERROR(INDEX(Forecast_Capex_Input!M$12:M$286,$X468),NA)</f>
        <v>N/A</v>
      </c>
      <c r="Q468" s="172" t="str" cm="1">
        <f t="array" ref="Q468">IFERROR(INDEX(Forecast_Capex_Input!N$12:N$286,$X468),NA)</f>
        <v>No</v>
      </c>
      <c r="R468" s="265" cm="1">
        <f t="array" ref="R468">IFERROR(INDEX(Forecast_Capex_Input!O$12:O$286,$X468),0)</f>
        <v>0</v>
      </c>
      <c r="S468" s="172" t="str" cm="1">
        <f t="array" ref="S468">IFERROR(INDEX(Forecast_Capex_Input!P$12:P$286,$X468),0)</f>
        <v>Safety security &amp; reliability</v>
      </c>
      <c r="T468" s="199" t="str" cm="1">
        <f t="array" aca="1" ref="T468" ca="1">IFERROR(INDEX(General!$K$84:$K$103,$AA468),NA)</f>
        <v>Minor Plant, Motor Vehicles &amp; Mobile Plant (2018 onwards)</v>
      </c>
      <c r="U468" s="188" cm="1">
        <f t="array" aca="1" ref="U468" ca="1">IFERROR(
IF($F468=General!$E$25,INDEX(Forecast_Capex_Input!S$12:S$286,$X468),
INDEX(Forecast_Capex_Input!T$12:T$286,$X468)),0)</f>
        <v>1</v>
      </c>
      <c r="V468" s="222" t="b">
        <f>IFERROR(INDEX(Overheads!$T$19:$T$26,MATCH($I468,Overheads!$E$19:$E$26,0)),FALSE)</f>
        <v>0</v>
      </c>
      <c r="W468" s="165"/>
      <c r="X468" s="174">
        <f>IFERROR(
IF(MATCH($C468,Forecast_Capex_Input!$CI$12:$CI$286,1)+1&gt;MAX(Forecast_Capex_Input!$C$12:$C$286),NA,
MATCH($C468,Forecast_Capex_Input!$CI$12:$CI$286,1)+1),1)</f>
        <v>174</v>
      </c>
      <c r="Y468" s="174" cm="1">
        <f t="array" aca="1" ref="Y468" ca="1">IFERROR(
IF(X467&lt;&gt;X468,1,
IF(COUNTIF(OFFSET(Y467,0,0,-INDEX(Forecast_Capex_Input!$CG$12:$CG$286,$X468)),Y467)=INDEX(Forecast_Capex_Input!$CG$12:$CG$286,$X468),Y467+1,Y467)),NA)</f>
        <v>2</v>
      </c>
      <c r="Z468" s="174" cm="1">
        <f t="array" ref="Z468">IFERROR($C468-IF($X468=1,1,INDEX(Forecast_Capex_Input!$CI$12:$CI$286,$X468-1))+1,NA)</f>
        <v>2</v>
      </c>
      <c r="AA468" s="174" cm="1">
        <f t="array" aca="1" ref="AA468" ca="1">IFERROR(IF(Y468=1,
INDEX(Forecast_Capex_Input!$AI$10:$BB$10,SMALL(IF(INDEX(Forecast_Capex_Input!$AI$12:$BB$286,$X468,0)&gt;0,COLUMN(Forecast_Capex_Input!$AI$10:$BB$10)-COLUMN(Forecast_Capex_Input!$AI$12)+1),ROWS(OFFSET(AA467,0,0,-$Z468)))),
OFFSET(AA467,-INDEX(Forecast_Capex_Input!$CG$12:$CG$286,$X468)+1,0)),NA)</f>
        <v>7</v>
      </c>
      <c r="AB468" s="174">
        <f t="shared" ca="1" si="317"/>
        <v>2</v>
      </c>
      <c r="AC468" s="222" t="b">
        <f t="shared" si="349"/>
        <v>0</v>
      </c>
      <c r="AD468" s="220" t="b">
        <v>0</v>
      </c>
      <c r="AE468" s="222" t="b">
        <f t="shared" si="318"/>
        <v>1</v>
      </c>
      <c r="AF468" s="165"/>
      <c r="AG468" s="215">
        <v>0</v>
      </c>
      <c r="AH468" s="215">
        <v>0</v>
      </c>
      <c r="AI468" s="215">
        <v>0.19961756249999998</v>
      </c>
      <c r="AJ468" s="215">
        <v>0</v>
      </c>
      <c r="AK468" s="215">
        <v>7.8796406249999992E-2</v>
      </c>
      <c r="AL468" s="155">
        <v>0.27841396874999996</v>
      </c>
      <c r="AM468" s="165"/>
      <c r="AN468" s="215" cm="1">
        <f t="array" aca="1" ref="AN468" ca="1">IFERROR(INDEX(General!O$33:O$34,$AB468)
*AG468,0)</f>
        <v>0</v>
      </c>
      <c r="AO468" s="215" cm="1">
        <f t="array" aca="1" ref="AO468" ca="1">IFERROR(INDEX(General!P$33:P$34,$AB468)
*AH468,0)</f>
        <v>0</v>
      </c>
      <c r="AP468" s="215" cm="1">
        <f t="array" aca="1" ref="AP468" ca="1">IFERROR(INDEX(General!Q$33:Q$34,$AB468)
*AI468,0)</f>
        <v>0.19961756249999998</v>
      </c>
      <c r="AQ468" s="215" cm="1">
        <f t="array" aca="1" ref="AQ468" ca="1">IFERROR(INDEX(General!R$33:R$34,$AB468)
*AJ468,0)</f>
        <v>0</v>
      </c>
      <c r="AR468" s="215" cm="1">
        <f t="array" aca="1" ref="AR468" ca="1">IFERROR(INDEX(General!S$33:S$34,$AB468)
*AK468,0)</f>
        <v>7.8796406249999992E-2</v>
      </c>
      <c r="AS468" s="155">
        <f t="shared" ca="1" si="350"/>
        <v>0.27841396874999996</v>
      </c>
      <c r="AT468" s="165"/>
      <c r="AU468" s="215">
        <f ca="1">IF($AE468=FALSE,AN468*Overheads!$R$24*$V468,
IFERROR(Overheads!$O$49*$V468*AN468,0)
+IFERROR(Overheads!Q$59*$V468*(AN468/Overheads!Q$68),0))</f>
        <v>0</v>
      </c>
      <c r="AV468" s="215">
        <f ca="1">IF($AE468=FALSE,AO468*Overheads!$R$24*$V468,
IFERROR(Overheads!$O$49*$V468*AO468,0)
+IFERROR(Overheads!R$59*$V468*(AO468/Overheads!R$68),0))</f>
        <v>0</v>
      </c>
      <c r="AW468" s="215">
        <f ca="1">IF($AE468=FALSE,AP468*Overheads!$R$24*$V468,
IFERROR(Overheads!$O$49*$V468*AP468,0)
+IFERROR(Overheads!S$59*$V468*(AP468/Overheads!S$68),0))</f>
        <v>0</v>
      </c>
      <c r="AX468" s="215">
        <f ca="1">IF($AE468=FALSE,AQ468*Overheads!$R$24*$V468,
IFERROR(Overheads!$O$49*$V468*AQ468,0)
+IFERROR(Overheads!T$59*$V468*(AQ468/Overheads!T$68),0))</f>
        <v>0</v>
      </c>
      <c r="AY468" s="215">
        <f ca="1">IF($AE468=FALSE,AR468*Overheads!$R$24*$V468,
IFERROR(Overheads!$O$49*$V468*AR468,0)
+IFERROR(Overheads!U$59*$V468*(AR468/Overheads!U$68),0))</f>
        <v>0</v>
      </c>
      <c r="AZ468" s="155">
        <f t="shared" ca="1" si="351"/>
        <v>0</v>
      </c>
      <c r="BA468" s="165"/>
      <c r="BB468" s="215">
        <f ca="1">IF($AE468=FALSE,AN468*Overheads!$S$25,
IFERROR(Overheads!$O$50*AN468,0)
+IFERROR(Overheads!Q$60*(AN468/Overheads!Q$66),0))</f>
        <v>0</v>
      </c>
      <c r="BC468" s="215">
        <f ca="1">IF($AE468=FALSE,AO468*Overheads!$S$25,
IFERROR(Overheads!$O$50*AO468,0)
+IFERROR(Overheads!R$60*(AO468/Overheads!R$66),0))</f>
        <v>0</v>
      </c>
      <c r="BD468" s="215">
        <f ca="1">IF($AE468=FALSE,AP468*Overheads!$S$25,
IFERROR(Overheads!$O$50*AP468,0)
+IFERROR(Overheads!S$60*(AP468/Overheads!S$66),0))</f>
        <v>3.6637077877320536E-3</v>
      </c>
      <c r="BE468" s="215">
        <f ca="1">IF($AE468=FALSE,AQ468*Overheads!$S$25,
IFERROR(Overheads!$O$50*AQ468,0)
+IFERROR(Overheads!T$60*(AQ468/Overheads!T$66),0))</f>
        <v>0</v>
      </c>
      <c r="BF468" s="215">
        <f ca="1">IF($AE468=FALSE,AR468*Overheads!$S$25,
IFERROR(Overheads!$O$50*AR468,0)
+IFERROR(Overheads!U$60*(AR468/Overheads!U$66),0))</f>
        <v>1.4108060430987502E-3</v>
      </c>
      <c r="BG468" s="155">
        <f t="shared" ca="1" si="352"/>
        <v>5.0745138308308036E-3</v>
      </c>
      <c r="BH468" s="165"/>
      <c r="BI468" s="215">
        <f t="shared" ca="1" si="353"/>
        <v>0</v>
      </c>
      <c r="BJ468" s="215">
        <f t="shared" ca="1" si="319"/>
        <v>0</v>
      </c>
      <c r="BK468" s="215">
        <f t="shared" ca="1" si="320"/>
        <v>0.20328127028773205</v>
      </c>
      <c r="BL468" s="215">
        <f t="shared" ca="1" si="321"/>
        <v>0</v>
      </c>
      <c r="BM468" s="215">
        <f t="shared" ca="1" si="322"/>
        <v>8.020721229309874E-2</v>
      </c>
      <c r="BN468" s="155">
        <f t="shared" ca="1" si="354"/>
        <v>0.28348848258083081</v>
      </c>
      <c r="BO468" s="165"/>
      <c r="BP468" s="187" cm="1">
        <f t="array" ref="BP468">IFERROR(IF($X468=$X467,BP467,INDEX(Forecast_Capex_Input!AC$12:AC$286,$X468)),0)</f>
        <v>0.2</v>
      </c>
      <c r="BQ468" s="187" cm="1">
        <f t="array" ref="BQ468">IFERROR(IF($X468=$X467,BQ467,INDEX(Forecast_Capex_Input!AD$12:AD$286,$X468)),0)</f>
        <v>0.2</v>
      </c>
      <c r="BR468" s="187" cm="1">
        <f t="array" ref="BR468">IFERROR(IF($X468=$X467,BR467,INDEX(Forecast_Capex_Input!AE$12:AE$286,$X468)),0)</f>
        <v>0.2</v>
      </c>
      <c r="BS468" s="187" cm="1">
        <f t="array" ref="BS468">IFERROR(IF($X468=$X467,BS467,INDEX(Forecast_Capex_Input!AF$12:AF$286,$X468)),0)</f>
        <v>0.2</v>
      </c>
      <c r="BT468" s="187" cm="1">
        <f t="array" ref="BT468">IFERROR(IF($X468=$X467,BT467,INDEX(Forecast_Capex_Input!AG$12:AG$286,$X468)),0)</f>
        <v>0.2</v>
      </c>
      <c r="BU468" s="165"/>
      <c r="BV468" s="215">
        <f t="shared" si="323"/>
        <v>5.5682793749999994E-2</v>
      </c>
      <c r="BW468" s="215">
        <f t="shared" si="324"/>
        <v>5.5682793749999994E-2</v>
      </c>
      <c r="BX468" s="215">
        <f t="shared" si="325"/>
        <v>5.5682793749999994E-2</v>
      </c>
      <c r="BY468" s="215">
        <f t="shared" si="326"/>
        <v>5.5682793749999994E-2</v>
      </c>
      <c r="BZ468" s="215">
        <f t="shared" si="327"/>
        <v>5.5682793749999994E-2</v>
      </c>
      <c r="CA468" s="155">
        <f t="shared" si="355"/>
        <v>0.27841396874999996</v>
      </c>
      <c r="CB468" s="165"/>
      <c r="CC468" s="215">
        <f t="shared" ca="1" si="328"/>
        <v>5.5682793749999994E-2</v>
      </c>
      <c r="CD468" s="215">
        <f t="shared" ca="1" si="329"/>
        <v>5.5682793749999994E-2</v>
      </c>
      <c r="CE468" s="215">
        <f t="shared" ca="1" si="330"/>
        <v>5.5682793749999994E-2</v>
      </c>
      <c r="CF468" s="215">
        <f t="shared" ca="1" si="331"/>
        <v>5.5682793749999994E-2</v>
      </c>
      <c r="CG468" s="215">
        <f t="shared" ca="1" si="332"/>
        <v>5.5682793749999994E-2</v>
      </c>
      <c r="CH468" s="155">
        <f t="shared" ca="1" si="356"/>
        <v>0.27841396874999996</v>
      </c>
      <c r="CI468" s="165"/>
      <c r="CJ468" s="215">
        <f t="shared" ca="1" si="333"/>
        <v>0</v>
      </c>
      <c r="CK468" s="215">
        <f t="shared" ca="1" si="334"/>
        <v>0</v>
      </c>
      <c r="CL468" s="215">
        <f t="shared" ca="1" si="335"/>
        <v>0</v>
      </c>
      <c r="CM468" s="215">
        <f t="shared" ca="1" si="336"/>
        <v>0</v>
      </c>
      <c r="CN468" s="215">
        <f t="shared" ca="1" si="337"/>
        <v>0</v>
      </c>
      <c r="CO468" s="155">
        <f t="shared" ca="1" si="357"/>
        <v>0</v>
      </c>
      <c r="CP468" s="165"/>
      <c r="CQ468" s="223">
        <f t="shared" ca="1" si="338"/>
        <v>1.0149027661661607E-3</v>
      </c>
      <c r="CR468" s="223">
        <f t="shared" ca="1" si="339"/>
        <v>1.0149027661661607E-3</v>
      </c>
      <c r="CS468" s="223">
        <f t="shared" ca="1" si="340"/>
        <v>1.0149027661661607E-3</v>
      </c>
      <c r="CT468" s="223">
        <f t="shared" ca="1" si="341"/>
        <v>1.0149027661661607E-3</v>
      </c>
      <c r="CU468" s="223">
        <f t="shared" ca="1" si="342"/>
        <v>1.0149027661661607E-3</v>
      </c>
      <c r="CV468" s="155">
        <f t="shared" ca="1" si="358"/>
        <v>5.0745138308308036E-3</v>
      </c>
      <c r="CW468" s="165"/>
      <c r="CX468" s="215">
        <f t="shared" ca="1" si="359"/>
        <v>5.6697696516166157E-2</v>
      </c>
      <c r="CY468" s="215">
        <f t="shared" ca="1" si="343"/>
        <v>5.6697696516166157E-2</v>
      </c>
      <c r="CZ468" s="215">
        <f t="shared" ca="1" si="344"/>
        <v>5.6697696516166157E-2</v>
      </c>
      <c r="DA468" s="215">
        <f t="shared" ca="1" si="345"/>
        <v>5.6697696516166157E-2</v>
      </c>
      <c r="DB468" s="215">
        <f t="shared" ca="1" si="346"/>
        <v>5.6697696516166157E-2</v>
      </c>
      <c r="DC468" s="155">
        <f t="shared" ca="1" si="360"/>
        <v>0.28348848258083081</v>
      </c>
      <c r="DD468" s="165"/>
      <c r="DE468" s="188" t="b" cm="1">
        <f t="array" aca="1" ref="DE468" ca="1">OR($G468=Forecast_Capex_Input!$BF$8:$BF$10)</f>
        <v>0</v>
      </c>
      <c r="DF468" s="188" cm="1">
        <f t="array" aca="1" ref="DF468" ca="1">IFERROR(INDEX(Forecast_Capex_Input!BG$12:BG$286,$X468)
*(INDEX(Forecast_Capex_Input!$H$12:$H$286,$X468)=Repex),0)
*$DE468</f>
        <v>0</v>
      </c>
      <c r="DG468" s="188" cm="1">
        <f t="array" aca="1" ref="DG468" ca="1">IFERROR(INDEX(Forecast_Capex_Input!BH$12:BH$286,$X468)
*(INDEX(Forecast_Capex_Input!$H$12:$H$286,$X468)=Repex),0)
*$DE468</f>
        <v>0</v>
      </c>
      <c r="DH468" s="188" cm="1">
        <f t="array" aca="1" ref="DH468" ca="1">IFERROR(INDEX(Forecast_Capex_Input!BI$12:BI$286,$X468)
*(INDEX(Forecast_Capex_Input!$H$12:$H$286,$X468)=Repex),0)
*$DE468</f>
        <v>0</v>
      </c>
      <c r="DI468" s="188" cm="1">
        <f t="array" aca="1" ref="DI468" ca="1">IFERROR(INDEX(Forecast_Capex_Input!BJ$12:BJ$286,$X468)
*(INDEX(Forecast_Capex_Input!$H$12:$H$286,$X468)=Repex),0)
*$DE468</f>
        <v>0</v>
      </c>
      <c r="DJ468" s="188" cm="1">
        <f t="array" aca="1" ref="DJ468" ca="1">IFERROR(INDEX(Forecast_Capex_Input!BK$12:BK$286,$X468)
*(INDEX(Forecast_Capex_Input!$H$12:$H$286,$X468)=Repex),0)
*$DE468</f>
        <v>0</v>
      </c>
      <c r="DK468" s="188" cm="1">
        <f t="array" aca="1" ref="DK468" ca="1">IFERROR(INDEX(Forecast_Capex_Input!BL$12:BL$286,$X468)
*(INDEX(Forecast_Capex_Input!$H$12:$H$286,$X468)=Repex),0)
*$DE468</f>
        <v>0</v>
      </c>
      <c r="DL468" s="165"/>
      <c r="DM468" s="188" t="b" cm="1">
        <f t="array" aca="1" ref="DM468" ca="1">OR($G468=Forecast_Capex_Input!$BN$8:$BN$9)</f>
        <v>0</v>
      </c>
      <c r="DN468" s="188" cm="1">
        <f t="array" aca="1" ref="DN468" ca="1">IFERROR(INDEX(Forecast_Capex_Input!BO$12:BO$286,$X468)
*(INDEX(Forecast_Capex_Input!$H$12:$H$286,$X468)=Repex),0)
*$DM468</f>
        <v>0</v>
      </c>
      <c r="DO468" s="188" cm="1">
        <f t="array" aca="1" ref="DO468" ca="1">IFERROR(INDEX(Forecast_Capex_Input!BP$12:BP$286,$X468)
*(INDEX(Forecast_Capex_Input!$H$12:$H$286,$X468)=Repex),0)
*$DM468</f>
        <v>0</v>
      </c>
      <c r="DP468" s="188" cm="1">
        <f t="array" aca="1" ref="DP468" ca="1">IFERROR(INDEX(Forecast_Capex_Input!BQ$12:BQ$286,$X468)
*(INDEX(Forecast_Capex_Input!$H$12:$H$286,$X468)=Repex),0)
*$DM468</f>
        <v>0</v>
      </c>
      <c r="DQ468" s="188" cm="1">
        <f t="array" aca="1" ref="DQ468" ca="1">IFERROR(INDEX(Forecast_Capex_Input!BR$12:BR$286,$X468)
*(INDEX(Forecast_Capex_Input!$H$12:$H$286,$X468)=Repex),0)
*$DM468</f>
        <v>0</v>
      </c>
      <c r="DR468" s="188" cm="1">
        <f t="array" aca="1" ref="DR468" ca="1">IFERROR(INDEX(Forecast_Capex_Input!BS$12:BS$286,$X468)
*(INDEX(Forecast_Capex_Input!$H$12:$H$286,$X468)=Repex),0)
*$DM468</f>
        <v>0</v>
      </c>
      <c r="DS468" s="165"/>
      <c r="DT468" s="188" t="b" cm="1">
        <f t="array" aca="1" ref="DT468" ca="1">OR($G468=Forecast_Capex_Input!$BU$8:$BU$10)</f>
        <v>0</v>
      </c>
      <c r="DU468" s="188" cm="1">
        <f t="array" aca="1" ref="DU468" ca="1">IFERROR(INDEX(Forecast_Capex_Input!BV$12:BV$286,$X468)
*(INDEX(Forecast_Capex_Input!$H$12:$H$286,$X468)=Repex),0)
*$DT468</f>
        <v>0</v>
      </c>
      <c r="DV468" s="188" cm="1">
        <f t="array" aca="1" ref="DV468" ca="1">IFERROR(INDEX(Forecast_Capex_Input!BW$12:BW$286,$X468)
*(INDEX(Forecast_Capex_Input!$H$12:$H$286,$X468)=Repex),0)
*$DT468</f>
        <v>0</v>
      </c>
      <c r="DW468" s="188" cm="1">
        <f t="array" aca="1" ref="DW468" ca="1">IFERROR(INDEX(Forecast_Capex_Input!BX$12:BX$286,$X468)
*(INDEX(Forecast_Capex_Input!$H$12:$H$286,$X468)=Repex),0)
*$DT468</f>
        <v>0</v>
      </c>
      <c r="DX468" s="188" cm="1">
        <f t="array" aca="1" ref="DX468" ca="1">IFERROR(INDEX(Forecast_Capex_Input!BY$12:BY$286,$X468)
*(INDEX(Forecast_Capex_Input!$H$12:$H$286,$X468)=Repex),0)
*$DT468</f>
        <v>0</v>
      </c>
      <c r="DY468" s="188" cm="1">
        <f t="array" aca="1" ref="DY468" ca="1">IFERROR(INDEX(Forecast_Capex_Input!BZ$12:BZ$286,$X468)
*(INDEX(Forecast_Capex_Input!$H$12:$H$286,$X468)=Repex),0)
*$DT468</f>
        <v>0</v>
      </c>
      <c r="DZ468" s="188" cm="1">
        <f t="array" aca="1" ref="DZ468" ca="1">IFERROR(INDEX(Forecast_Capex_Input!CA$12:CA$286,$X468)
*(INDEX(Forecast_Capex_Input!$H$12:$H$286,$X468)=Repex),0)
*$DT468</f>
        <v>0</v>
      </c>
      <c r="EA468" s="188" cm="1">
        <f t="array" aca="1" ref="EA468" ca="1">IFERROR(INDEX(Forecast_Capex_Input!CB$12:CB$286,$X468)
*(INDEX(Forecast_Capex_Input!$H$12:$H$286,$X468)=Repex),0)
*$DT468</f>
        <v>0</v>
      </c>
      <c r="EB468" s="188" cm="1">
        <f t="array" aca="1" ref="EB468" ca="1">IFERROR(INDEX(Forecast_Capex_Input!CC$12:CC$286,$X468)
*(INDEX(Forecast_Capex_Input!$H$12:$H$286,$X468)=Repex),0)
*$DT468</f>
        <v>0</v>
      </c>
      <c r="EC468" s="165"/>
      <c r="ED468" s="226" t="str">
        <f t="shared" si="347"/>
        <v>N/A</v>
      </c>
      <c r="EE468" s="174" t="s">
        <v>15</v>
      </c>
    </row>
    <row r="469" spans="3:135" x14ac:dyDescent="0.2">
      <c r="C469" s="174">
        <f t="shared" si="348"/>
        <v>459</v>
      </c>
      <c r="D469" s="167" t="str" cm="1">
        <f t="array" ref="D469">IFERROR(INDEX(Forecast_Capex_Input!$D$12:$D$286,$X469),NA)</f>
        <v>Heavy Commercial</v>
      </c>
      <c r="E469" s="172" t="b" cm="1">
        <f t="array" ref="E469">IF($X469=NA,NA,INDEX(Forecast_Capex_Input!$E$12:$E$286,$X469))</f>
        <v>1</v>
      </c>
      <c r="F469" s="167" t="str" cm="1">
        <f t="array" aca="1" ref="F469" ca="1">IFERROR(INDEX(General!$E$25:$E$26,$Y469),NA)</f>
        <v>Labour</v>
      </c>
      <c r="G469" s="167" t="str" cm="1">
        <f t="array" aca="1" ref="G469" ca="1">IFERROR(INDEX(Forecast_Capex_Input!$AI$11:$BB$11,$AA469),NA)</f>
        <v>Minor Plant, Motor Vehicles &amp; Mobile Plant</v>
      </c>
      <c r="H469" s="189" cm="1">
        <f t="array" aca="1" ref="H469" ca="1">IFERROR(INDEX(Forecast_Capex_Input!$AI$12:$BB$286,$X469,$AA469),NA)</f>
        <v>1</v>
      </c>
      <c r="I469" s="199" t="str" cm="1">
        <f t="array" ref="I469">IFERROR(INDEX(Forecast_Capex_Input!$F$12:$F$286,$X469),NA)</f>
        <v>Non-network - Other</v>
      </c>
      <c r="J469" s="199" t="str" cm="1">
        <f t="array" ref="J469">IFERROR(INDEX(Forecast_Capex_Input!G$12:G$286,$X469),NA)</f>
        <v>Fleet</v>
      </c>
      <c r="K469" s="199" t="str" cm="1">
        <f t="array" ref="K469">IFERROR(INDEX(Forecast_Capex_Input!H$12:H$286,$X469),NA)</f>
        <v>Fleet &amp; Property</v>
      </c>
      <c r="L469" s="199" t="str" cm="1">
        <f t="array" ref="L469">IFERROR(INDEX(Forecast_Capex_Input!I$12:I$286,$X469),NA)</f>
        <v>N/A</v>
      </c>
      <c r="M469" s="199" t="str" cm="1">
        <f t="array" ref="M469">IFERROR(INDEX(Forecast_Capex_Input!J$12:J$286,$X469),NA)</f>
        <v>Heavy Commercial</v>
      </c>
      <c r="N469" s="199" t="str" cm="1">
        <f t="array" ref="N469">IFERROR(INDEX(Forecast_Capex_Input!K$12:K$286,$X469),NA)</f>
        <v>N/A</v>
      </c>
      <c r="O469" s="199" t="str" cm="1">
        <f t="array" ref="O469">IFERROR(INDEX(Forecast_Capex_Input!L$12:L$286,$X469),NA)</f>
        <v>N/A</v>
      </c>
      <c r="P469" s="199" t="str" cm="1">
        <f t="array" ref="P469">IFERROR(INDEX(Forecast_Capex_Input!M$12:M$286,$X469),NA)</f>
        <v>N/A</v>
      </c>
      <c r="Q469" s="172" t="str" cm="1">
        <f t="array" ref="Q469">IFERROR(INDEX(Forecast_Capex_Input!N$12:N$286,$X469),NA)</f>
        <v>No</v>
      </c>
      <c r="R469" s="265" cm="1">
        <f t="array" ref="R469">IFERROR(INDEX(Forecast_Capex_Input!O$12:O$286,$X469),0)</f>
        <v>0</v>
      </c>
      <c r="S469" s="172" t="str" cm="1">
        <f t="array" ref="S469">IFERROR(INDEX(Forecast_Capex_Input!P$12:P$286,$X469),0)</f>
        <v>Safety security &amp; reliability</v>
      </c>
      <c r="T469" s="199" t="str" cm="1">
        <f t="array" aca="1" ref="T469" ca="1">IFERROR(INDEX(General!$K$84:$K$103,$AA469),NA)</f>
        <v>Minor Plant, Motor Vehicles &amp; Mobile Plant (2018 onwards)</v>
      </c>
      <c r="U469" s="188" cm="1">
        <f t="array" aca="1" ref="U469" ca="1">IFERROR(
IF($F469=General!$E$25,INDEX(Forecast_Capex_Input!S$12:S$286,$X469),
INDEX(Forecast_Capex_Input!T$12:T$286,$X469)),0)</f>
        <v>0</v>
      </c>
      <c r="V469" s="222" t="b">
        <f>IFERROR(INDEX(Overheads!$T$19:$T$26,MATCH($I469,Overheads!$E$19:$E$26,0)),FALSE)</f>
        <v>0</v>
      </c>
      <c r="W469" s="165"/>
      <c r="X469" s="174">
        <f>IFERROR(
IF(MATCH($C469,Forecast_Capex_Input!$CI$12:$CI$286,1)+1&gt;MAX(Forecast_Capex_Input!$C$12:$C$286),NA,
MATCH($C469,Forecast_Capex_Input!$CI$12:$CI$286,1)+1),1)</f>
        <v>175</v>
      </c>
      <c r="Y469" s="174" cm="1">
        <f t="array" aca="1" ref="Y469" ca="1">IFERROR(
IF(X468&lt;&gt;X469,1,
IF(COUNTIF(OFFSET(Y468,0,0,-INDEX(Forecast_Capex_Input!$CG$12:$CG$286,$X469)),Y468)=INDEX(Forecast_Capex_Input!$CG$12:$CG$286,$X469),Y468+1,Y468)),NA)</f>
        <v>1</v>
      </c>
      <c r="Z469" s="174" cm="1">
        <f t="array" ref="Z469">IFERROR($C469-IF($X469=1,1,INDEX(Forecast_Capex_Input!$CI$12:$CI$286,$X469-1))+1,NA)</f>
        <v>1</v>
      </c>
      <c r="AA469" s="174" cm="1">
        <f t="array" aca="1" ref="AA469" ca="1">IFERROR(IF(Y469=1,
INDEX(Forecast_Capex_Input!$AI$10:$BB$10,SMALL(IF(INDEX(Forecast_Capex_Input!$AI$12:$BB$286,$X469,0)&gt;0,COLUMN(Forecast_Capex_Input!$AI$10:$BB$10)-COLUMN(Forecast_Capex_Input!$AI$12)+1),ROWS(OFFSET(AA468,0,0,-$Z469)))),
OFFSET(AA468,-INDEX(Forecast_Capex_Input!$CG$12:$CG$286,$X469)+1,0)),NA)</f>
        <v>7</v>
      </c>
      <c r="AB469" s="174">
        <f t="shared" ca="1" si="317"/>
        <v>1</v>
      </c>
      <c r="AC469" s="222" t="b">
        <f t="shared" si="349"/>
        <v>0</v>
      </c>
      <c r="AD469" s="220" t="b">
        <v>0</v>
      </c>
      <c r="AE469" s="222" t="b">
        <f t="shared" si="318"/>
        <v>1</v>
      </c>
      <c r="AF469" s="165"/>
      <c r="AG469" s="215">
        <v>0</v>
      </c>
      <c r="AH469" s="215">
        <v>0</v>
      </c>
      <c r="AI469" s="215">
        <v>0</v>
      </c>
      <c r="AJ469" s="215">
        <v>0</v>
      </c>
      <c r="AK469" s="215">
        <v>0</v>
      </c>
      <c r="AL469" s="155">
        <v>0</v>
      </c>
      <c r="AM469" s="165"/>
      <c r="AN469" s="215" cm="1">
        <f t="array" aca="1" ref="AN469" ca="1">IFERROR(INDEX(General!O$33:O$34,$AB469)
*AG469,0)</f>
        <v>0</v>
      </c>
      <c r="AO469" s="215" cm="1">
        <f t="array" aca="1" ref="AO469" ca="1">IFERROR(INDEX(General!P$33:P$34,$AB469)
*AH469,0)</f>
        <v>0</v>
      </c>
      <c r="AP469" s="215" cm="1">
        <f t="array" aca="1" ref="AP469" ca="1">IFERROR(INDEX(General!Q$33:Q$34,$AB469)
*AI469,0)</f>
        <v>0</v>
      </c>
      <c r="AQ469" s="215" cm="1">
        <f t="array" aca="1" ref="AQ469" ca="1">IFERROR(INDEX(General!R$33:R$34,$AB469)
*AJ469,0)</f>
        <v>0</v>
      </c>
      <c r="AR469" s="215" cm="1">
        <f t="array" aca="1" ref="AR469" ca="1">IFERROR(INDEX(General!S$33:S$34,$AB469)
*AK469,0)</f>
        <v>0</v>
      </c>
      <c r="AS469" s="155">
        <f t="shared" ca="1" si="350"/>
        <v>0</v>
      </c>
      <c r="AT469" s="165"/>
      <c r="AU469" s="215">
        <f ca="1">IF($AE469=FALSE,AN469*Overheads!$R$24*$V469,
IFERROR(Overheads!$O$49*$V469*AN469,0)
+IFERROR(Overheads!Q$59*$V469*(AN469/Overheads!Q$68),0))</f>
        <v>0</v>
      </c>
      <c r="AV469" s="215">
        <f ca="1">IF($AE469=FALSE,AO469*Overheads!$R$24*$V469,
IFERROR(Overheads!$O$49*$V469*AO469,0)
+IFERROR(Overheads!R$59*$V469*(AO469/Overheads!R$68),0))</f>
        <v>0</v>
      </c>
      <c r="AW469" s="215">
        <f ca="1">IF($AE469=FALSE,AP469*Overheads!$R$24*$V469,
IFERROR(Overheads!$O$49*$V469*AP469,0)
+IFERROR(Overheads!S$59*$V469*(AP469/Overheads!S$68),0))</f>
        <v>0</v>
      </c>
      <c r="AX469" s="215">
        <f ca="1">IF($AE469=FALSE,AQ469*Overheads!$R$24*$V469,
IFERROR(Overheads!$O$49*$V469*AQ469,0)
+IFERROR(Overheads!T$59*$V469*(AQ469/Overheads!T$68),0))</f>
        <v>0</v>
      </c>
      <c r="AY469" s="215">
        <f ca="1">IF($AE469=FALSE,AR469*Overheads!$R$24*$V469,
IFERROR(Overheads!$O$49*$V469*AR469,0)
+IFERROR(Overheads!U$59*$V469*(AR469/Overheads!U$68),0))</f>
        <v>0</v>
      </c>
      <c r="AZ469" s="155">
        <f t="shared" ca="1" si="351"/>
        <v>0</v>
      </c>
      <c r="BA469" s="165"/>
      <c r="BB469" s="215">
        <f ca="1">IF($AE469=FALSE,AN469*Overheads!$S$25,
IFERROR(Overheads!$O$50*AN469,0)
+IFERROR(Overheads!Q$60*(AN469/Overheads!Q$66),0))</f>
        <v>0</v>
      </c>
      <c r="BC469" s="215">
        <f ca="1">IF($AE469=FALSE,AO469*Overheads!$S$25,
IFERROR(Overheads!$O$50*AO469,0)
+IFERROR(Overheads!R$60*(AO469/Overheads!R$66),0))</f>
        <v>0</v>
      </c>
      <c r="BD469" s="215">
        <f ca="1">IF($AE469=FALSE,AP469*Overheads!$S$25,
IFERROR(Overheads!$O$50*AP469,0)
+IFERROR(Overheads!S$60*(AP469/Overheads!S$66),0))</f>
        <v>0</v>
      </c>
      <c r="BE469" s="215">
        <f ca="1">IF($AE469=FALSE,AQ469*Overheads!$S$25,
IFERROR(Overheads!$O$50*AQ469,0)
+IFERROR(Overheads!T$60*(AQ469/Overheads!T$66),0))</f>
        <v>0</v>
      </c>
      <c r="BF469" s="215">
        <f ca="1">IF($AE469=FALSE,AR469*Overheads!$S$25,
IFERROR(Overheads!$O$50*AR469,0)
+IFERROR(Overheads!U$60*(AR469/Overheads!U$66),0))</f>
        <v>0</v>
      </c>
      <c r="BG469" s="155">
        <f t="shared" ca="1" si="352"/>
        <v>0</v>
      </c>
      <c r="BH469" s="165"/>
      <c r="BI469" s="215">
        <f t="shared" ca="1" si="353"/>
        <v>0</v>
      </c>
      <c r="BJ469" s="215">
        <f t="shared" ca="1" si="319"/>
        <v>0</v>
      </c>
      <c r="BK469" s="215">
        <f t="shared" ca="1" si="320"/>
        <v>0</v>
      </c>
      <c r="BL469" s="215">
        <f t="shared" ca="1" si="321"/>
        <v>0</v>
      </c>
      <c r="BM469" s="215">
        <f t="shared" ca="1" si="322"/>
        <v>0</v>
      </c>
      <c r="BN469" s="155">
        <f t="shared" ca="1" si="354"/>
        <v>0</v>
      </c>
      <c r="BO469" s="165"/>
      <c r="BP469" s="187" cm="1">
        <f t="array" ref="BP469">IFERROR(IF($X469=$X468,BP468,INDEX(Forecast_Capex_Input!AC$12:AC$286,$X469)),0)</f>
        <v>0.2</v>
      </c>
      <c r="BQ469" s="187" cm="1">
        <f t="array" ref="BQ469">IFERROR(IF($X469=$X468,BQ468,INDEX(Forecast_Capex_Input!AD$12:AD$286,$X469)),0)</f>
        <v>0.2</v>
      </c>
      <c r="BR469" s="187" cm="1">
        <f t="array" ref="BR469">IFERROR(IF($X469=$X468,BR468,INDEX(Forecast_Capex_Input!AE$12:AE$286,$X469)),0)</f>
        <v>0.2</v>
      </c>
      <c r="BS469" s="187" cm="1">
        <f t="array" ref="BS469">IFERROR(IF($X469=$X468,BS468,INDEX(Forecast_Capex_Input!AF$12:AF$286,$X469)),0)</f>
        <v>0.2</v>
      </c>
      <c r="BT469" s="187" cm="1">
        <f t="array" ref="BT469">IFERROR(IF($X469=$X468,BT468,INDEX(Forecast_Capex_Input!AG$12:AG$286,$X469)),0)</f>
        <v>0.2</v>
      </c>
      <c r="BU469" s="165"/>
      <c r="BV469" s="215">
        <f t="shared" si="323"/>
        <v>0</v>
      </c>
      <c r="BW469" s="215">
        <f t="shared" si="324"/>
        <v>0</v>
      </c>
      <c r="BX469" s="215">
        <f t="shared" si="325"/>
        <v>0</v>
      </c>
      <c r="BY469" s="215">
        <f t="shared" si="326"/>
        <v>0</v>
      </c>
      <c r="BZ469" s="215">
        <f t="shared" si="327"/>
        <v>0</v>
      </c>
      <c r="CA469" s="155">
        <f t="shared" si="355"/>
        <v>0</v>
      </c>
      <c r="CB469" s="165"/>
      <c r="CC469" s="215">
        <f t="shared" ca="1" si="328"/>
        <v>0</v>
      </c>
      <c r="CD469" s="215">
        <f t="shared" ca="1" si="329"/>
        <v>0</v>
      </c>
      <c r="CE469" s="215">
        <f t="shared" ca="1" si="330"/>
        <v>0</v>
      </c>
      <c r="CF469" s="215">
        <f t="shared" ca="1" si="331"/>
        <v>0</v>
      </c>
      <c r="CG469" s="215">
        <f t="shared" ca="1" si="332"/>
        <v>0</v>
      </c>
      <c r="CH469" s="155">
        <f t="shared" ca="1" si="356"/>
        <v>0</v>
      </c>
      <c r="CI469" s="165"/>
      <c r="CJ469" s="215">
        <f t="shared" ca="1" si="333"/>
        <v>0</v>
      </c>
      <c r="CK469" s="215">
        <f t="shared" ca="1" si="334"/>
        <v>0</v>
      </c>
      <c r="CL469" s="215">
        <f t="shared" ca="1" si="335"/>
        <v>0</v>
      </c>
      <c r="CM469" s="215">
        <f t="shared" ca="1" si="336"/>
        <v>0</v>
      </c>
      <c r="CN469" s="215">
        <f t="shared" ca="1" si="337"/>
        <v>0</v>
      </c>
      <c r="CO469" s="155">
        <f t="shared" ca="1" si="357"/>
        <v>0</v>
      </c>
      <c r="CP469" s="165"/>
      <c r="CQ469" s="223">
        <f t="shared" ca="1" si="338"/>
        <v>0</v>
      </c>
      <c r="CR469" s="223">
        <f t="shared" ca="1" si="339"/>
        <v>0</v>
      </c>
      <c r="CS469" s="223">
        <f t="shared" ca="1" si="340"/>
        <v>0</v>
      </c>
      <c r="CT469" s="223">
        <f t="shared" ca="1" si="341"/>
        <v>0</v>
      </c>
      <c r="CU469" s="223">
        <f t="shared" ca="1" si="342"/>
        <v>0</v>
      </c>
      <c r="CV469" s="155">
        <f t="shared" ca="1" si="358"/>
        <v>0</v>
      </c>
      <c r="CW469" s="165"/>
      <c r="CX469" s="215">
        <f t="shared" ca="1" si="359"/>
        <v>0</v>
      </c>
      <c r="CY469" s="215">
        <f t="shared" ca="1" si="343"/>
        <v>0</v>
      </c>
      <c r="CZ469" s="215">
        <f t="shared" ca="1" si="344"/>
        <v>0</v>
      </c>
      <c r="DA469" s="215">
        <f t="shared" ca="1" si="345"/>
        <v>0</v>
      </c>
      <c r="DB469" s="215">
        <f t="shared" ca="1" si="346"/>
        <v>0</v>
      </c>
      <c r="DC469" s="155">
        <f t="shared" ca="1" si="360"/>
        <v>0</v>
      </c>
      <c r="DD469" s="165"/>
      <c r="DE469" s="188" t="b" cm="1">
        <f t="array" aca="1" ref="DE469" ca="1">OR($G469=Forecast_Capex_Input!$BF$8:$BF$10)</f>
        <v>0</v>
      </c>
      <c r="DF469" s="188" cm="1">
        <f t="array" aca="1" ref="DF469" ca="1">IFERROR(INDEX(Forecast_Capex_Input!BG$12:BG$286,$X469)
*(INDEX(Forecast_Capex_Input!$H$12:$H$286,$X469)=Repex),0)
*$DE469</f>
        <v>0</v>
      </c>
      <c r="DG469" s="188" cm="1">
        <f t="array" aca="1" ref="DG469" ca="1">IFERROR(INDEX(Forecast_Capex_Input!BH$12:BH$286,$X469)
*(INDEX(Forecast_Capex_Input!$H$12:$H$286,$X469)=Repex),0)
*$DE469</f>
        <v>0</v>
      </c>
      <c r="DH469" s="188" cm="1">
        <f t="array" aca="1" ref="DH469" ca="1">IFERROR(INDEX(Forecast_Capex_Input!BI$12:BI$286,$X469)
*(INDEX(Forecast_Capex_Input!$H$12:$H$286,$X469)=Repex),0)
*$DE469</f>
        <v>0</v>
      </c>
      <c r="DI469" s="188" cm="1">
        <f t="array" aca="1" ref="DI469" ca="1">IFERROR(INDEX(Forecast_Capex_Input!BJ$12:BJ$286,$X469)
*(INDEX(Forecast_Capex_Input!$H$12:$H$286,$X469)=Repex),0)
*$DE469</f>
        <v>0</v>
      </c>
      <c r="DJ469" s="188" cm="1">
        <f t="array" aca="1" ref="DJ469" ca="1">IFERROR(INDEX(Forecast_Capex_Input!BK$12:BK$286,$X469)
*(INDEX(Forecast_Capex_Input!$H$12:$H$286,$X469)=Repex),0)
*$DE469</f>
        <v>0</v>
      </c>
      <c r="DK469" s="188" cm="1">
        <f t="array" aca="1" ref="DK469" ca="1">IFERROR(INDEX(Forecast_Capex_Input!BL$12:BL$286,$X469)
*(INDEX(Forecast_Capex_Input!$H$12:$H$286,$X469)=Repex),0)
*$DE469</f>
        <v>0</v>
      </c>
      <c r="DL469" s="165"/>
      <c r="DM469" s="188" t="b" cm="1">
        <f t="array" aca="1" ref="DM469" ca="1">OR($G469=Forecast_Capex_Input!$BN$8:$BN$9)</f>
        <v>0</v>
      </c>
      <c r="DN469" s="188" cm="1">
        <f t="array" aca="1" ref="DN469" ca="1">IFERROR(INDEX(Forecast_Capex_Input!BO$12:BO$286,$X469)
*(INDEX(Forecast_Capex_Input!$H$12:$H$286,$X469)=Repex),0)
*$DM469</f>
        <v>0</v>
      </c>
      <c r="DO469" s="188" cm="1">
        <f t="array" aca="1" ref="DO469" ca="1">IFERROR(INDEX(Forecast_Capex_Input!BP$12:BP$286,$X469)
*(INDEX(Forecast_Capex_Input!$H$12:$H$286,$X469)=Repex),0)
*$DM469</f>
        <v>0</v>
      </c>
      <c r="DP469" s="188" cm="1">
        <f t="array" aca="1" ref="DP469" ca="1">IFERROR(INDEX(Forecast_Capex_Input!BQ$12:BQ$286,$X469)
*(INDEX(Forecast_Capex_Input!$H$12:$H$286,$X469)=Repex),0)
*$DM469</f>
        <v>0</v>
      </c>
      <c r="DQ469" s="188" cm="1">
        <f t="array" aca="1" ref="DQ469" ca="1">IFERROR(INDEX(Forecast_Capex_Input!BR$12:BR$286,$X469)
*(INDEX(Forecast_Capex_Input!$H$12:$H$286,$X469)=Repex),0)
*$DM469</f>
        <v>0</v>
      </c>
      <c r="DR469" s="188" cm="1">
        <f t="array" aca="1" ref="DR469" ca="1">IFERROR(INDEX(Forecast_Capex_Input!BS$12:BS$286,$X469)
*(INDEX(Forecast_Capex_Input!$H$12:$H$286,$X469)=Repex),0)
*$DM469</f>
        <v>0</v>
      </c>
      <c r="DS469" s="165"/>
      <c r="DT469" s="188" t="b" cm="1">
        <f t="array" aca="1" ref="DT469" ca="1">OR($G469=Forecast_Capex_Input!$BU$8:$BU$10)</f>
        <v>0</v>
      </c>
      <c r="DU469" s="188" cm="1">
        <f t="array" aca="1" ref="DU469" ca="1">IFERROR(INDEX(Forecast_Capex_Input!BV$12:BV$286,$X469)
*(INDEX(Forecast_Capex_Input!$H$12:$H$286,$X469)=Repex),0)
*$DT469</f>
        <v>0</v>
      </c>
      <c r="DV469" s="188" cm="1">
        <f t="array" aca="1" ref="DV469" ca="1">IFERROR(INDEX(Forecast_Capex_Input!BW$12:BW$286,$X469)
*(INDEX(Forecast_Capex_Input!$H$12:$H$286,$X469)=Repex),0)
*$DT469</f>
        <v>0</v>
      </c>
      <c r="DW469" s="188" cm="1">
        <f t="array" aca="1" ref="DW469" ca="1">IFERROR(INDEX(Forecast_Capex_Input!BX$12:BX$286,$X469)
*(INDEX(Forecast_Capex_Input!$H$12:$H$286,$X469)=Repex),0)
*$DT469</f>
        <v>0</v>
      </c>
      <c r="DX469" s="188" cm="1">
        <f t="array" aca="1" ref="DX469" ca="1">IFERROR(INDEX(Forecast_Capex_Input!BY$12:BY$286,$X469)
*(INDEX(Forecast_Capex_Input!$H$12:$H$286,$X469)=Repex),0)
*$DT469</f>
        <v>0</v>
      </c>
      <c r="DY469" s="188" cm="1">
        <f t="array" aca="1" ref="DY469" ca="1">IFERROR(INDEX(Forecast_Capex_Input!BZ$12:BZ$286,$X469)
*(INDEX(Forecast_Capex_Input!$H$12:$H$286,$X469)=Repex),0)
*$DT469</f>
        <v>0</v>
      </c>
      <c r="DZ469" s="188" cm="1">
        <f t="array" aca="1" ref="DZ469" ca="1">IFERROR(INDEX(Forecast_Capex_Input!CA$12:CA$286,$X469)
*(INDEX(Forecast_Capex_Input!$H$12:$H$286,$X469)=Repex),0)
*$DT469</f>
        <v>0</v>
      </c>
      <c r="EA469" s="188" cm="1">
        <f t="array" aca="1" ref="EA469" ca="1">IFERROR(INDEX(Forecast_Capex_Input!CB$12:CB$286,$X469)
*(INDEX(Forecast_Capex_Input!$H$12:$H$286,$X469)=Repex),0)
*$DT469</f>
        <v>0</v>
      </c>
      <c r="EB469" s="188" cm="1">
        <f t="array" aca="1" ref="EB469" ca="1">IFERROR(INDEX(Forecast_Capex_Input!CC$12:CC$286,$X469)
*(INDEX(Forecast_Capex_Input!$H$12:$H$286,$X469)=Repex),0)
*$DT469</f>
        <v>0</v>
      </c>
      <c r="EC469" s="165"/>
      <c r="ED469" s="226" t="str">
        <f t="shared" si="347"/>
        <v>N/A</v>
      </c>
      <c r="EE469" s="174" t="s">
        <v>15</v>
      </c>
    </row>
    <row r="470" spans="3:135" x14ac:dyDescent="0.2">
      <c r="C470" s="174">
        <f t="shared" si="348"/>
        <v>460</v>
      </c>
      <c r="D470" s="167" t="str" cm="1">
        <f t="array" ref="D470">IFERROR(INDEX(Forecast_Capex_Input!$D$12:$D$286,$X470),NA)</f>
        <v>Heavy Commercial</v>
      </c>
      <c r="E470" s="172" t="b" cm="1">
        <f t="array" ref="E470">IF($X470=NA,NA,INDEX(Forecast_Capex_Input!$E$12:$E$286,$X470))</f>
        <v>1</v>
      </c>
      <c r="F470" s="167" t="str" cm="1">
        <f t="array" aca="1" ref="F470" ca="1">IFERROR(INDEX(General!$E$25:$E$26,$Y470),NA)</f>
        <v>Non-Labour</v>
      </c>
      <c r="G470" s="167" t="str" cm="1">
        <f t="array" aca="1" ref="G470" ca="1">IFERROR(INDEX(Forecast_Capex_Input!$AI$11:$BB$11,$AA470),NA)</f>
        <v>Minor Plant, Motor Vehicles &amp; Mobile Plant</v>
      </c>
      <c r="H470" s="189" cm="1">
        <f t="array" aca="1" ref="H470" ca="1">IFERROR(INDEX(Forecast_Capex_Input!$AI$12:$BB$286,$X470,$AA470),NA)</f>
        <v>1</v>
      </c>
      <c r="I470" s="199" t="str" cm="1">
        <f t="array" ref="I470">IFERROR(INDEX(Forecast_Capex_Input!$F$12:$F$286,$X470),NA)</f>
        <v>Non-network - Other</v>
      </c>
      <c r="J470" s="199" t="str" cm="1">
        <f t="array" ref="J470">IFERROR(INDEX(Forecast_Capex_Input!G$12:G$286,$X470),NA)</f>
        <v>Fleet</v>
      </c>
      <c r="K470" s="199" t="str" cm="1">
        <f t="array" ref="K470">IFERROR(INDEX(Forecast_Capex_Input!H$12:H$286,$X470),NA)</f>
        <v>Fleet &amp; Property</v>
      </c>
      <c r="L470" s="199" t="str" cm="1">
        <f t="array" ref="L470">IFERROR(INDEX(Forecast_Capex_Input!I$12:I$286,$X470),NA)</f>
        <v>N/A</v>
      </c>
      <c r="M470" s="199" t="str" cm="1">
        <f t="array" ref="M470">IFERROR(INDEX(Forecast_Capex_Input!J$12:J$286,$X470),NA)</f>
        <v>Heavy Commercial</v>
      </c>
      <c r="N470" s="199" t="str" cm="1">
        <f t="array" ref="N470">IFERROR(INDEX(Forecast_Capex_Input!K$12:K$286,$X470),NA)</f>
        <v>N/A</v>
      </c>
      <c r="O470" s="199" t="str" cm="1">
        <f t="array" ref="O470">IFERROR(INDEX(Forecast_Capex_Input!L$12:L$286,$X470),NA)</f>
        <v>N/A</v>
      </c>
      <c r="P470" s="199" t="str" cm="1">
        <f t="array" ref="P470">IFERROR(INDEX(Forecast_Capex_Input!M$12:M$286,$X470),NA)</f>
        <v>N/A</v>
      </c>
      <c r="Q470" s="172" t="str" cm="1">
        <f t="array" ref="Q470">IFERROR(INDEX(Forecast_Capex_Input!N$12:N$286,$X470),NA)</f>
        <v>No</v>
      </c>
      <c r="R470" s="265" cm="1">
        <f t="array" ref="R470">IFERROR(INDEX(Forecast_Capex_Input!O$12:O$286,$X470),0)</f>
        <v>0</v>
      </c>
      <c r="S470" s="172" t="str" cm="1">
        <f t="array" ref="S470">IFERROR(INDEX(Forecast_Capex_Input!P$12:P$286,$X470),0)</f>
        <v>Safety security &amp; reliability</v>
      </c>
      <c r="T470" s="199" t="str" cm="1">
        <f t="array" aca="1" ref="T470" ca="1">IFERROR(INDEX(General!$K$84:$K$103,$AA470),NA)</f>
        <v>Minor Plant, Motor Vehicles &amp; Mobile Plant (2018 onwards)</v>
      </c>
      <c r="U470" s="188" cm="1">
        <f t="array" aca="1" ref="U470" ca="1">IFERROR(
IF($F470=General!$E$25,INDEX(Forecast_Capex_Input!S$12:S$286,$X470),
INDEX(Forecast_Capex_Input!T$12:T$286,$X470)),0)</f>
        <v>1</v>
      </c>
      <c r="V470" s="222" t="b">
        <f>IFERROR(INDEX(Overheads!$T$19:$T$26,MATCH($I470,Overheads!$E$19:$E$26,0)),FALSE)</f>
        <v>0</v>
      </c>
      <c r="W470" s="165"/>
      <c r="X470" s="174">
        <f>IFERROR(
IF(MATCH($C470,Forecast_Capex_Input!$CI$12:$CI$286,1)+1&gt;MAX(Forecast_Capex_Input!$C$12:$C$286),NA,
MATCH($C470,Forecast_Capex_Input!$CI$12:$CI$286,1)+1),1)</f>
        <v>175</v>
      </c>
      <c r="Y470" s="174" cm="1">
        <f t="array" aca="1" ref="Y470" ca="1">IFERROR(
IF(X469&lt;&gt;X470,1,
IF(COUNTIF(OFFSET(Y469,0,0,-INDEX(Forecast_Capex_Input!$CG$12:$CG$286,$X470)),Y469)=INDEX(Forecast_Capex_Input!$CG$12:$CG$286,$X470),Y469+1,Y469)),NA)</f>
        <v>2</v>
      </c>
      <c r="Z470" s="174" cm="1">
        <f t="array" ref="Z470">IFERROR($C470-IF($X470=1,1,INDEX(Forecast_Capex_Input!$CI$12:$CI$286,$X470-1))+1,NA)</f>
        <v>2</v>
      </c>
      <c r="AA470" s="174" cm="1">
        <f t="array" aca="1" ref="AA470" ca="1">IFERROR(IF(Y470=1,
INDEX(Forecast_Capex_Input!$AI$10:$BB$10,SMALL(IF(INDEX(Forecast_Capex_Input!$AI$12:$BB$286,$X470,0)&gt;0,COLUMN(Forecast_Capex_Input!$AI$10:$BB$10)-COLUMN(Forecast_Capex_Input!$AI$12)+1),ROWS(OFFSET(AA469,0,0,-$Z470)))),
OFFSET(AA469,-INDEX(Forecast_Capex_Input!$CG$12:$CG$286,$X470)+1,0)),NA)</f>
        <v>7</v>
      </c>
      <c r="AB470" s="174">
        <f t="shared" ca="1" si="317"/>
        <v>2</v>
      </c>
      <c r="AC470" s="222" t="b">
        <f t="shared" si="349"/>
        <v>0</v>
      </c>
      <c r="AD470" s="220" t="b">
        <v>0</v>
      </c>
      <c r="AE470" s="222" t="b">
        <f t="shared" si="318"/>
        <v>1</v>
      </c>
      <c r="AF470" s="165"/>
      <c r="AG470" s="215">
        <v>0.65138362499999991</v>
      </c>
      <c r="AH470" s="215">
        <v>0.28366706250000001</v>
      </c>
      <c r="AI470" s="215">
        <v>0.43600678124999998</v>
      </c>
      <c r="AJ470" s="215">
        <v>1.3185265312499999</v>
      </c>
      <c r="AK470" s="215">
        <v>0.54632174999999994</v>
      </c>
      <c r="AL470" s="155">
        <v>3.2359057499999997</v>
      </c>
      <c r="AM470" s="165"/>
      <c r="AN470" s="215" cm="1">
        <f t="array" aca="1" ref="AN470" ca="1">IFERROR(INDEX(General!O$33:O$34,$AB470)
*AG470,0)</f>
        <v>0.65138362499999991</v>
      </c>
      <c r="AO470" s="215" cm="1">
        <f t="array" aca="1" ref="AO470" ca="1">IFERROR(INDEX(General!P$33:P$34,$AB470)
*AH470,0)</f>
        <v>0.28366706250000001</v>
      </c>
      <c r="AP470" s="215" cm="1">
        <f t="array" aca="1" ref="AP470" ca="1">IFERROR(INDEX(General!Q$33:Q$34,$AB470)
*AI470,0)</f>
        <v>0.43600678124999998</v>
      </c>
      <c r="AQ470" s="215" cm="1">
        <f t="array" aca="1" ref="AQ470" ca="1">IFERROR(INDEX(General!R$33:R$34,$AB470)
*AJ470,0)</f>
        <v>1.3185265312499999</v>
      </c>
      <c r="AR470" s="215" cm="1">
        <f t="array" aca="1" ref="AR470" ca="1">IFERROR(INDEX(General!S$33:S$34,$AB470)
*AK470,0)</f>
        <v>0.54632174999999994</v>
      </c>
      <c r="AS470" s="155">
        <f t="shared" ca="1" si="350"/>
        <v>3.2359057499999997</v>
      </c>
      <c r="AT470" s="165"/>
      <c r="AU470" s="215">
        <f ca="1">IF($AE470=FALSE,AN470*Overheads!$R$24*$V470,
IFERROR(Overheads!$O$49*$V470*AN470,0)
+IFERROR(Overheads!Q$59*$V470*(AN470/Overheads!Q$68),0))</f>
        <v>0</v>
      </c>
      <c r="AV470" s="215">
        <f ca="1">IF($AE470=FALSE,AO470*Overheads!$R$24*$V470,
IFERROR(Overheads!$O$49*$V470*AO470,0)
+IFERROR(Overheads!R$59*$V470*(AO470/Overheads!R$68),0))</f>
        <v>0</v>
      </c>
      <c r="AW470" s="215">
        <f ca="1">IF($AE470=FALSE,AP470*Overheads!$R$24*$V470,
IFERROR(Overheads!$O$49*$V470*AP470,0)
+IFERROR(Overheads!S$59*$V470*(AP470/Overheads!S$68),0))</f>
        <v>0</v>
      </c>
      <c r="AX470" s="215">
        <f ca="1">IF($AE470=FALSE,AQ470*Overheads!$R$24*$V470,
IFERROR(Overheads!$O$49*$V470*AQ470,0)
+IFERROR(Overheads!T$59*$V470*(AQ470/Overheads!T$68),0))</f>
        <v>0</v>
      </c>
      <c r="AY470" s="215">
        <f ca="1">IF($AE470=FALSE,AR470*Overheads!$R$24*$V470,
IFERROR(Overheads!$O$49*$V470*AR470,0)
+IFERROR(Overheads!U$59*$V470*(AR470/Overheads!U$68),0))</f>
        <v>0</v>
      </c>
      <c r="AZ470" s="155">
        <f t="shared" ca="1" si="351"/>
        <v>0</v>
      </c>
      <c r="BA470" s="165"/>
      <c r="BB470" s="215">
        <f ca="1">IF($AE470=FALSE,AN470*Overheads!$S$25,
IFERROR(Overheads!$O$50*AN470,0)
+IFERROR(Overheads!Q$60*(AN470/Overheads!Q$66),0))</f>
        <v>1.2245236368149967E-2</v>
      </c>
      <c r="BC470" s="215">
        <f ca="1">IF($AE470=FALSE,AO470*Overheads!$S$25,
IFERROR(Overheads!$O$50*AO470,0)
+IFERROR(Overheads!R$60*(AO470/Overheads!R$66),0))</f>
        <v>4.7862014097606043E-3</v>
      </c>
      <c r="BD470" s="215">
        <f ca="1">IF($AE470=FALSE,AP470*Overheads!$S$25,
IFERROR(Overheads!$O$50*AP470,0)
+IFERROR(Overheads!S$60*(AP470/Overheads!S$66),0))</f>
        <v>8.0023091153094868E-3</v>
      </c>
      <c r="BE470" s="215">
        <f ca="1">IF($AE470=FALSE,AQ470*Overheads!$S$25,
IFERROR(Overheads!$O$50*AQ470,0)
+IFERROR(Overheads!T$60*(AQ470/Overheads!T$66),0))</f>
        <v>2.6727590387103168E-2</v>
      </c>
      <c r="BF470" s="215">
        <f ca="1">IF($AE470=FALSE,AR470*Overheads!$S$25,
IFERROR(Overheads!$O$50*AR470,0)
+IFERROR(Overheads!U$60*(AR470/Overheads!U$66),0))</f>
        <v>9.7815885654846668E-3</v>
      </c>
      <c r="BG470" s="155">
        <f t="shared" ca="1" si="352"/>
        <v>6.1542925845807894E-2</v>
      </c>
      <c r="BH470" s="165"/>
      <c r="BI470" s="215">
        <f t="shared" ca="1" si="353"/>
        <v>0.66362886136814991</v>
      </c>
      <c r="BJ470" s="215">
        <f t="shared" ca="1" si="319"/>
        <v>0.28845326390976062</v>
      </c>
      <c r="BK470" s="215">
        <f t="shared" ca="1" si="320"/>
        <v>0.44400909036530944</v>
      </c>
      <c r="BL470" s="215">
        <f t="shared" ca="1" si="321"/>
        <v>1.345254121637103</v>
      </c>
      <c r="BM470" s="215">
        <f t="shared" ca="1" si="322"/>
        <v>0.55610333856548455</v>
      </c>
      <c r="BN470" s="155">
        <f t="shared" ca="1" si="354"/>
        <v>3.297448675845807</v>
      </c>
      <c r="BO470" s="165"/>
      <c r="BP470" s="187" cm="1">
        <f t="array" ref="BP470">IFERROR(IF($X470=$X469,BP469,INDEX(Forecast_Capex_Input!AC$12:AC$286,$X470)),0)</f>
        <v>0.2</v>
      </c>
      <c r="BQ470" s="187" cm="1">
        <f t="array" ref="BQ470">IFERROR(IF($X470=$X469,BQ469,INDEX(Forecast_Capex_Input!AD$12:AD$286,$X470)),0)</f>
        <v>0.2</v>
      </c>
      <c r="BR470" s="187" cm="1">
        <f t="array" ref="BR470">IFERROR(IF($X470=$X469,BR469,INDEX(Forecast_Capex_Input!AE$12:AE$286,$X470)),0)</f>
        <v>0.2</v>
      </c>
      <c r="BS470" s="187" cm="1">
        <f t="array" ref="BS470">IFERROR(IF($X470=$X469,BS469,INDEX(Forecast_Capex_Input!AF$12:AF$286,$X470)),0)</f>
        <v>0.2</v>
      </c>
      <c r="BT470" s="187" cm="1">
        <f t="array" ref="BT470">IFERROR(IF($X470=$X469,BT469,INDEX(Forecast_Capex_Input!AG$12:AG$286,$X470)),0)</f>
        <v>0.2</v>
      </c>
      <c r="BU470" s="165"/>
      <c r="BV470" s="215">
        <f t="shared" si="323"/>
        <v>0.64718114999999998</v>
      </c>
      <c r="BW470" s="215">
        <f t="shared" si="324"/>
        <v>0.64718114999999998</v>
      </c>
      <c r="BX470" s="215">
        <f t="shared" si="325"/>
        <v>0.64718114999999998</v>
      </c>
      <c r="BY470" s="215">
        <f t="shared" si="326"/>
        <v>0.64718114999999998</v>
      </c>
      <c r="BZ470" s="215">
        <f t="shared" si="327"/>
        <v>0.64718114999999998</v>
      </c>
      <c r="CA470" s="155">
        <f t="shared" si="355"/>
        <v>3.2359057499999997</v>
      </c>
      <c r="CB470" s="165"/>
      <c r="CC470" s="215">
        <f t="shared" ca="1" si="328"/>
        <v>0.64718114999999998</v>
      </c>
      <c r="CD470" s="215">
        <f t="shared" ca="1" si="329"/>
        <v>0.64718114999999998</v>
      </c>
      <c r="CE470" s="215">
        <f t="shared" ca="1" si="330"/>
        <v>0.64718114999999998</v>
      </c>
      <c r="CF470" s="215">
        <f t="shared" ca="1" si="331"/>
        <v>0.64718114999999998</v>
      </c>
      <c r="CG470" s="215">
        <f t="shared" ca="1" si="332"/>
        <v>0.64718114999999998</v>
      </c>
      <c r="CH470" s="155">
        <f t="shared" ca="1" si="356"/>
        <v>3.2359057499999997</v>
      </c>
      <c r="CI470" s="165"/>
      <c r="CJ470" s="215">
        <f t="shared" ca="1" si="333"/>
        <v>0</v>
      </c>
      <c r="CK470" s="215">
        <f t="shared" ca="1" si="334"/>
        <v>0</v>
      </c>
      <c r="CL470" s="215">
        <f t="shared" ca="1" si="335"/>
        <v>0</v>
      </c>
      <c r="CM470" s="215">
        <f t="shared" ca="1" si="336"/>
        <v>0</v>
      </c>
      <c r="CN470" s="215">
        <f t="shared" ca="1" si="337"/>
        <v>0</v>
      </c>
      <c r="CO470" s="155">
        <f t="shared" ca="1" si="357"/>
        <v>0</v>
      </c>
      <c r="CP470" s="165"/>
      <c r="CQ470" s="223">
        <f t="shared" ca="1" si="338"/>
        <v>1.2308585169161579E-2</v>
      </c>
      <c r="CR470" s="223">
        <f t="shared" ca="1" si="339"/>
        <v>1.2308585169161579E-2</v>
      </c>
      <c r="CS470" s="223">
        <f t="shared" ca="1" si="340"/>
        <v>1.2308585169161579E-2</v>
      </c>
      <c r="CT470" s="223">
        <f t="shared" ca="1" si="341"/>
        <v>1.2308585169161579E-2</v>
      </c>
      <c r="CU470" s="223">
        <f t="shared" ca="1" si="342"/>
        <v>1.2308585169161579E-2</v>
      </c>
      <c r="CV470" s="155">
        <f t="shared" ca="1" si="358"/>
        <v>6.1542925845807894E-2</v>
      </c>
      <c r="CW470" s="165"/>
      <c r="CX470" s="215">
        <f t="shared" ca="1" si="359"/>
        <v>0.65948973516916154</v>
      </c>
      <c r="CY470" s="215">
        <f t="shared" ca="1" si="343"/>
        <v>0.65948973516916154</v>
      </c>
      <c r="CZ470" s="215">
        <f t="shared" ca="1" si="344"/>
        <v>0.65948973516916154</v>
      </c>
      <c r="DA470" s="215">
        <f t="shared" ca="1" si="345"/>
        <v>0.65948973516916154</v>
      </c>
      <c r="DB470" s="215">
        <f t="shared" ca="1" si="346"/>
        <v>0.65948973516916154</v>
      </c>
      <c r="DC470" s="155">
        <f t="shared" ca="1" si="360"/>
        <v>3.2974486758458079</v>
      </c>
      <c r="DD470" s="165"/>
      <c r="DE470" s="188" t="b" cm="1">
        <f t="array" aca="1" ref="DE470" ca="1">OR($G470=Forecast_Capex_Input!$BF$8:$BF$10)</f>
        <v>0</v>
      </c>
      <c r="DF470" s="188" cm="1">
        <f t="array" aca="1" ref="DF470" ca="1">IFERROR(INDEX(Forecast_Capex_Input!BG$12:BG$286,$X470)
*(INDEX(Forecast_Capex_Input!$H$12:$H$286,$X470)=Repex),0)
*$DE470</f>
        <v>0</v>
      </c>
      <c r="DG470" s="188" cm="1">
        <f t="array" aca="1" ref="DG470" ca="1">IFERROR(INDEX(Forecast_Capex_Input!BH$12:BH$286,$X470)
*(INDEX(Forecast_Capex_Input!$H$12:$H$286,$X470)=Repex),0)
*$DE470</f>
        <v>0</v>
      </c>
      <c r="DH470" s="188" cm="1">
        <f t="array" aca="1" ref="DH470" ca="1">IFERROR(INDEX(Forecast_Capex_Input!BI$12:BI$286,$X470)
*(INDEX(Forecast_Capex_Input!$H$12:$H$286,$X470)=Repex),0)
*$DE470</f>
        <v>0</v>
      </c>
      <c r="DI470" s="188" cm="1">
        <f t="array" aca="1" ref="DI470" ca="1">IFERROR(INDEX(Forecast_Capex_Input!BJ$12:BJ$286,$X470)
*(INDEX(Forecast_Capex_Input!$H$12:$H$286,$X470)=Repex),0)
*$DE470</f>
        <v>0</v>
      </c>
      <c r="DJ470" s="188" cm="1">
        <f t="array" aca="1" ref="DJ470" ca="1">IFERROR(INDEX(Forecast_Capex_Input!BK$12:BK$286,$X470)
*(INDEX(Forecast_Capex_Input!$H$12:$H$286,$X470)=Repex),0)
*$DE470</f>
        <v>0</v>
      </c>
      <c r="DK470" s="188" cm="1">
        <f t="array" aca="1" ref="DK470" ca="1">IFERROR(INDEX(Forecast_Capex_Input!BL$12:BL$286,$X470)
*(INDEX(Forecast_Capex_Input!$H$12:$H$286,$X470)=Repex),0)
*$DE470</f>
        <v>0</v>
      </c>
      <c r="DL470" s="165"/>
      <c r="DM470" s="188" t="b" cm="1">
        <f t="array" aca="1" ref="DM470" ca="1">OR($G470=Forecast_Capex_Input!$BN$8:$BN$9)</f>
        <v>0</v>
      </c>
      <c r="DN470" s="188" cm="1">
        <f t="array" aca="1" ref="DN470" ca="1">IFERROR(INDEX(Forecast_Capex_Input!BO$12:BO$286,$X470)
*(INDEX(Forecast_Capex_Input!$H$12:$H$286,$X470)=Repex),0)
*$DM470</f>
        <v>0</v>
      </c>
      <c r="DO470" s="188" cm="1">
        <f t="array" aca="1" ref="DO470" ca="1">IFERROR(INDEX(Forecast_Capex_Input!BP$12:BP$286,$X470)
*(INDEX(Forecast_Capex_Input!$H$12:$H$286,$X470)=Repex),0)
*$DM470</f>
        <v>0</v>
      </c>
      <c r="DP470" s="188" cm="1">
        <f t="array" aca="1" ref="DP470" ca="1">IFERROR(INDEX(Forecast_Capex_Input!BQ$12:BQ$286,$X470)
*(INDEX(Forecast_Capex_Input!$H$12:$H$286,$X470)=Repex),0)
*$DM470</f>
        <v>0</v>
      </c>
      <c r="DQ470" s="188" cm="1">
        <f t="array" aca="1" ref="DQ470" ca="1">IFERROR(INDEX(Forecast_Capex_Input!BR$12:BR$286,$X470)
*(INDEX(Forecast_Capex_Input!$H$12:$H$286,$X470)=Repex),0)
*$DM470</f>
        <v>0</v>
      </c>
      <c r="DR470" s="188" cm="1">
        <f t="array" aca="1" ref="DR470" ca="1">IFERROR(INDEX(Forecast_Capex_Input!BS$12:BS$286,$X470)
*(INDEX(Forecast_Capex_Input!$H$12:$H$286,$X470)=Repex),0)
*$DM470</f>
        <v>0</v>
      </c>
      <c r="DS470" s="165"/>
      <c r="DT470" s="188" t="b" cm="1">
        <f t="array" aca="1" ref="DT470" ca="1">OR($G470=Forecast_Capex_Input!$BU$8:$BU$10)</f>
        <v>0</v>
      </c>
      <c r="DU470" s="188" cm="1">
        <f t="array" aca="1" ref="DU470" ca="1">IFERROR(INDEX(Forecast_Capex_Input!BV$12:BV$286,$X470)
*(INDEX(Forecast_Capex_Input!$H$12:$H$286,$X470)=Repex),0)
*$DT470</f>
        <v>0</v>
      </c>
      <c r="DV470" s="188" cm="1">
        <f t="array" aca="1" ref="DV470" ca="1">IFERROR(INDEX(Forecast_Capex_Input!BW$12:BW$286,$X470)
*(INDEX(Forecast_Capex_Input!$H$12:$H$286,$X470)=Repex),0)
*$DT470</f>
        <v>0</v>
      </c>
      <c r="DW470" s="188" cm="1">
        <f t="array" aca="1" ref="DW470" ca="1">IFERROR(INDEX(Forecast_Capex_Input!BX$12:BX$286,$X470)
*(INDEX(Forecast_Capex_Input!$H$12:$H$286,$X470)=Repex),0)
*$DT470</f>
        <v>0</v>
      </c>
      <c r="DX470" s="188" cm="1">
        <f t="array" aca="1" ref="DX470" ca="1">IFERROR(INDEX(Forecast_Capex_Input!BY$12:BY$286,$X470)
*(INDEX(Forecast_Capex_Input!$H$12:$H$286,$X470)=Repex),0)
*$DT470</f>
        <v>0</v>
      </c>
      <c r="DY470" s="188" cm="1">
        <f t="array" aca="1" ref="DY470" ca="1">IFERROR(INDEX(Forecast_Capex_Input!BZ$12:BZ$286,$X470)
*(INDEX(Forecast_Capex_Input!$H$12:$H$286,$X470)=Repex),0)
*$DT470</f>
        <v>0</v>
      </c>
      <c r="DZ470" s="188" cm="1">
        <f t="array" aca="1" ref="DZ470" ca="1">IFERROR(INDEX(Forecast_Capex_Input!CA$12:CA$286,$X470)
*(INDEX(Forecast_Capex_Input!$H$12:$H$286,$X470)=Repex),0)
*$DT470</f>
        <v>0</v>
      </c>
      <c r="EA470" s="188" cm="1">
        <f t="array" aca="1" ref="EA470" ca="1">IFERROR(INDEX(Forecast_Capex_Input!CB$12:CB$286,$X470)
*(INDEX(Forecast_Capex_Input!$H$12:$H$286,$X470)=Repex),0)
*$DT470</f>
        <v>0</v>
      </c>
      <c r="EB470" s="188" cm="1">
        <f t="array" aca="1" ref="EB470" ca="1">IFERROR(INDEX(Forecast_Capex_Input!CC$12:CC$286,$X470)
*(INDEX(Forecast_Capex_Input!$H$12:$H$286,$X470)=Repex),0)
*$DT470</f>
        <v>0</v>
      </c>
      <c r="EC470" s="165"/>
      <c r="ED470" s="226" t="str">
        <f t="shared" si="347"/>
        <v>N/A</v>
      </c>
      <c r="EE470" s="174" t="s">
        <v>15</v>
      </c>
    </row>
    <row r="471" spans="3:135" x14ac:dyDescent="0.2">
      <c r="C471" s="174">
        <f t="shared" si="348"/>
        <v>461</v>
      </c>
      <c r="D471" s="167" t="str" cm="1">
        <f t="array" ref="D471">IFERROR(INDEX(Forecast_Capex_Input!$D$12:$D$286,$X471),NA)</f>
        <v>Light Commercial</v>
      </c>
      <c r="E471" s="172" t="b" cm="1">
        <f t="array" ref="E471">IF($X471=NA,NA,INDEX(Forecast_Capex_Input!$E$12:$E$286,$X471))</f>
        <v>1</v>
      </c>
      <c r="F471" s="167" t="str" cm="1">
        <f t="array" aca="1" ref="F471" ca="1">IFERROR(INDEX(General!$E$25:$E$26,$Y471),NA)</f>
        <v>Labour</v>
      </c>
      <c r="G471" s="167" t="str" cm="1">
        <f t="array" aca="1" ref="G471" ca="1">IFERROR(INDEX(Forecast_Capex_Input!$AI$11:$BB$11,$AA471),NA)</f>
        <v>Minor Plant, Motor Vehicles &amp; Mobile Plant</v>
      </c>
      <c r="H471" s="189" cm="1">
        <f t="array" aca="1" ref="H471" ca="1">IFERROR(INDEX(Forecast_Capex_Input!$AI$12:$BB$286,$X471,$AA471),NA)</f>
        <v>1</v>
      </c>
      <c r="I471" s="199" t="str" cm="1">
        <f t="array" ref="I471">IFERROR(INDEX(Forecast_Capex_Input!$F$12:$F$286,$X471),NA)</f>
        <v>Non-network - Other</v>
      </c>
      <c r="J471" s="199" t="str" cm="1">
        <f t="array" ref="J471">IFERROR(INDEX(Forecast_Capex_Input!G$12:G$286,$X471),NA)</f>
        <v>Fleet</v>
      </c>
      <c r="K471" s="199" t="str" cm="1">
        <f t="array" ref="K471">IFERROR(INDEX(Forecast_Capex_Input!H$12:H$286,$X471),NA)</f>
        <v>Fleet &amp; Property</v>
      </c>
      <c r="L471" s="199" t="str" cm="1">
        <f t="array" ref="L471">IFERROR(INDEX(Forecast_Capex_Input!I$12:I$286,$X471),NA)</f>
        <v>N/A</v>
      </c>
      <c r="M471" s="199" t="str" cm="1">
        <f t="array" ref="M471">IFERROR(INDEX(Forecast_Capex_Input!J$12:J$286,$X471),NA)</f>
        <v>Light Commercial</v>
      </c>
      <c r="N471" s="199" t="str" cm="1">
        <f t="array" ref="N471">IFERROR(INDEX(Forecast_Capex_Input!K$12:K$286,$X471),NA)</f>
        <v>N/A</v>
      </c>
      <c r="O471" s="199" t="str" cm="1">
        <f t="array" ref="O471">IFERROR(INDEX(Forecast_Capex_Input!L$12:L$286,$X471),NA)</f>
        <v>N/A</v>
      </c>
      <c r="P471" s="199" t="str" cm="1">
        <f t="array" ref="P471">IFERROR(INDEX(Forecast_Capex_Input!M$12:M$286,$X471),NA)</f>
        <v>N/A</v>
      </c>
      <c r="Q471" s="172" t="str" cm="1">
        <f t="array" ref="Q471">IFERROR(INDEX(Forecast_Capex_Input!N$12:N$286,$X471),NA)</f>
        <v>No</v>
      </c>
      <c r="R471" s="265" cm="1">
        <f t="array" ref="R471">IFERROR(INDEX(Forecast_Capex_Input!O$12:O$286,$X471),0)</f>
        <v>0</v>
      </c>
      <c r="S471" s="172" t="str" cm="1">
        <f t="array" ref="S471">IFERROR(INDEX(Forecast_Capex_Input!P$12:P$286,$X471),0)</f>
        <v>Safety security &amp; reliability</v>
      </c>
      <c r="T471" s="199" t="str" cm="1">
        <f t="array" aca="1" ref="T471" ca="1">IFERROR(INDEX(General!$K$84:$K$103,$AA471),NA)</f>
        <v>Minor Plant, Motor Vehicles &amp; Mobile Plant (2018 onwards)</v>
      </c>
      <c r="U471" s="188" cm="1">
        <f t="array" aca="1" ref="U471" ca="1">IFERROR(
IF($F471=General!$E$25,INDEX(Forecast_Capex_Input!S$12:S$286,$X471),
INDEX(Forecast_Capex_Input!T$12:T$286,$X471)),0)</f>
        <v>0</v>
      </c>
      <c r="V471" s="222" t="b">
        <f>IFERROR(INDEX(Overheads!$T$19:$T$26,MATCH($I471,Overheads!$E$19:$E$26,0)),FALSE)</f>
        <v>0</v>
      </c>
      <c r="W471" s="165"/>
      <c r="X471" s="174">
        <f>IFERROR(
IF(MATCH($C471,Forecast_Capex_Input!$CI$12:$CI$286,1)+1&gt;MAX(Forecast_Capex_Input!$C$12:$C$286),NA,
MATCH($C471,Forecast_Capex_Input!$CI$12:$CI$286,1)+1),1)</f>
        <v>176</v>
      </c>
      <c r="Y471" s="174" cm="1">
        <f t="array" aca="1" ref="Y471" ca="1">IFERROR(
IF(X470&lt;&gt;X471,1,
IF(COUNTIF(OFFSET(Y470,0,0,-INDEX(Forecast_Capex_Input!$CG$12:$CG$286,$X471)),Y470)=INDEX(Forecast_Capex_Input!$CG$12:$CG$286,$X471),Y470+1,Y470)),NA)</f>
        <v>1</v>
      </c>
      <c r="Z471" s="174" cm="1">
        <f t="array" ref="Z471">IFERROR($C471-IF($X471=1,1,INDEX(Forecast_Capex_Input!$CI$12:$CI$286,$X471-1))+1,NA)</f>
        <v>1</v>
      </c>
      <c r="AA471" s="174" cm="1">
        <f t="array" aca="1" ref="AA471" ca="1">IFERROR(IF(Y471=1,
INDEX(Forecast_Capex_Input!$AI$10:$BB$10,SMALL(IF(INDEX(Forecast_Capex_Input!$AI$12:$BB$286,$X471,0)&gt;0,COLUMN(Forecast_Capex_Input!$AI$10:$BB$10)-COLUMN(Forecast_Capex_Input!$AI$12)+1),ROWS(OFFSET(AA470,0,0,-$Z471)))),
OFFSET(AA470,-INDEX(Forecast_Capex_Input!$CG$12:$CG$286,$X471)+1,0)),NA)</f>
        <v>7</v>
      </c>
      <c r="AB471" s="174">
        <f t="shared" ca="1" si="317"/>
        <v>1</v>
      </c>
      <c r="AC471" s="222" t="b">
        <f t="shared" si="349"/>
        <v>0</v>
      </c>
      <c r="AD471" s="220" t="b">
        <v>0</v>
      </c>
      <c r="AE471" s="222" t="b">
        <f t="shared" si="318"/>
        <v>1</v>
      </c>
      <c r="AF471" s="165"/>
      <c r="AG471" s="215">
        <v>0</v>
      </c>
      <c r="AH471" s="215">
        <v>0</v>
      </c>
      <c r="AI471" s="215">
        <v>0</v>
      </c>
      <c r="AJ471" s="215">
        <v>0</v>
      </c>
      <c r="AK471" s="215">
        <v>0</v>
      </c>
      <c r="AL471" s="155">
        <v>0</v>
      </c>
      <c r="AM471" s="165"/>
      <c r="AN471" s="215" cm="1">
        <f t="array" aca="1" ref="AN471" ca="1">IFERROR(INDEX(General!O$33:O$34,$AB471)
*AG471,0)</f>
        <v>0</v>
      </c>
      <c r="AO471" s="215" cm="1">
        <f t="array" aca="1" ref="AO471" ca="1">IFERROR(INDEX(General!P$33:P$34,$AB471)
*AH471,0)</f>
        <v>0</v>
      </c>
      <c r="AP471" s="215" cm="1">
        <f t="array" aca="1" ref="AP471" ca="1">IFERROR(INDEX(General!Q$33:Q$34,$AB471)
*AI471,0)</f>
        <v>0</v>
      </c>
      <c r="AQ471" s="215" cm="1">
        <f t="array" aca="1" ref="AQ471" ca="1">IFERROR(INDEX(General!R$33:R$34,$AB471)
*AJ471,0)</f>
        <v>0</v>
      </c>
      <c r="AR471" s="215" cm="1">
        <f t="array" aca="1" ref="AR471" ca="1">IFERROR(INDEX(General!S$33:S$34,$AB471)
*AK471,0)</f>
        <v>0</v>
      </c>
      <c r="AS471" s="155">
        <f t="shared" ca="1" si="350"/>
        <v>0</v>
      </c>
      <c r="AT471" s="165"/>
      <c r="AU471" s="215">
        <f ca="1">IF($AE471=FALSE,AN471*Overheads!$R$24*$V471,
IFERROR(Overheads!$O$49*$V471*AN471,0)
+IFERROR(Overheads!Q$59*$V471*(AN471/Overheads!Q$68),0))</f>
        <v>0</v>
      </c>
      <c r="AV471" s="215">
        <f ca="1">IF($AE471=FALSE,AO471*Overheads!$R$24*$V471,
IFERROR(Overheads!$O$49*$V471*AO471,0)
+IFERROR(Overheads!R$59*$V471*(AO471/Overheads!R$68),0))</f>
        <v>0</v>
      </c>
      <c r="AW471" s="215">
        <f ca="1">IF($AE471=FALSE,AP471*Overheads!$R$24*$V471,
IFERROR(Overheads!$O$49*$V471*AP471,0)
+IFERROR(Overheads!S$59*$V471*(AP471/Overheads!S$68),0))</f>
        <v>0</v>
      </c>
      <c r="AX471" s="215">
        <f ca="1">IF($AE471=FALSE,AQ471*Overheads!$R$24*$V471,
IFERROR(Overheads!$O$49*$V471*AQ471,0)
+IFERROR(Overheads!T$59*$V471*(AQ471/Overheads!T$68),0))</f>
        <v>0</v>
      </c>
      <c r="AY471" s="215">
        <f ca="1">IF($AE471=FALSE,AR471*Overheads!$R$24*$V471,
IFERROR(Overheads!$O$49*$V471*AR471,0)
+IFERROR(Overheads!U$59*$V471*(AR471/Overheads!U$68),0))</f>
        <v>0</v>
      </c>
      <c r="AZ471" s="155">
        <f t="shared" ca="1" si="351"/>
        <v>0</v>
      </c>
      <c r="BA471" s="165"/>
      <c r="BB471" s="215">
        <f ca="1">IF($AE471=FALSE,AN471*Overheads!$S$25,
IFERROR(Overheads!$O$50*AN471,0)
+IFERROR(Overheads!Q$60*(AN471/Overheads!Q$66),0))</f>
        <v>0</v>
      </c>
      <c r="BC471" s="215">
        <f ca="1">IF($AE471=FALSE,AO471*Overheads!$S$25,
IFERROR(Overheads!$O$50*AO471,0)
+IFERROR(Overheads!R$60*(AO471/Overheads!R$66),0))</f>
        <v>0</v>
      </c>
      <c r="BD471" s="215">
        <f ca="1">IF($AE471=FALSE,AP471*Overheads!$S$25,
IFERROR(Overheads!$O$50*AP471,0)
+IFERROR(Overheads!S$60*(AP471/Overheads!S$66),0))</f>
        <v>0</v>
      </c>
      <c r="BE471" s="215">
        <f ca="1">IF($AE471=FALSE,AQ471*Overheads!$S$25,
IFERROR(Overheads!$O$50*AQ471,0)
+IFERROR(Overheads!T$60*(AQ471/Overheads!T$66),0))</f>
        <v>0</v>
      </c>
      <c r="BF471" s="215">
        <f ca="1">IF($AE471=FALSE,AR471*Overheads!$S$25,
IFERROR(Overheads!$O$50*AR471,0)
+IFERROR(Overheads!U$60*(AR471/Overheads!U$66),0))</f>
        <v>0</v>
      </c>
      <c r="BG471" s="155">
        <f t="shared" ca="1" si="352"/>
        <v>0</v>
      </c>
      <c r="BH471" s="165"/>
      <c r="BI471" s="215">
        <f t="shared" ca="1" si="353"/>
        <v>0</v>
      </c>
      <c r="BJ471" s="215">
        <f t="shared" ca="1" si="319"/>
        <v>0</v>
      </c>
      <c r="BK471" s="215">
        <f t="shared" ca="1" si="320"/>
        <v>0</v>
      </c>
      <c r="BL471" s="215">
        <f t="shared" ca="1" si="321"/>
        <v>0</v>
      </c>
      <c r="BM471" s="215">
        <f t="shared" ca="1" si="322"/>
        <v>0</v>
      </c>
      <c r="BN471" s="155">
        <f t="shared" ca="1" si="354"/>
        <v>0</v>
      </c>
      <c r="BO471" s="165"/>
      <c r="BP471" s="187" cm="1">
        <f t="array" ref="BP471">IFERROR(IF($X471=$X470,BP470,INDEX(Forecast_Capex_Input!AC$12:AC$286,$X471)),0)</f>
        <v>0.2</v>
      </c>
      <c r="BQ471" s="187" cm="1">
        <f t="array" ref="BQ471">IFERROR(IF($X471=$X470,BQ470,INDEX(Forecast_Capex_Input!AD$12:AD$286,$X471)),0)</f>
        <v>0.2</v>
      </c>
      <c r="BR471" s="187" cm="1">
        <f t="array" ref="BR471">IFERROR(IF($X471=$X470,BR470,INDEX(Forecast_Capex_Input!AE$12:AE$286,$X471)),0)</f>
        <v>0.2</v>
      </c>
      <c r="BS471" s="187" cm="1">
        <f t="array" ref="BS471">IFERROR(IF($X471=$X470,BS470,INDEX(Forecast_Capex_Input!AF$12:AF$286,$X471)),0)</f>
        <v>0.2</v>
      </c>
      <c r="BT471" s="187" cm="1">
        <f t="array" ref="BT471">IFERROR(IF($X471=$X470,BT470,INDEX(Forecast_Capex_Input!AG$12:AG$286,$X471)),0)</f>
        <v>0.2</v>
      </c>
      <c r="BU471" s="165"/>
      <c r="BV471" s="215">
        <f t="shared" si="323"/>
        <v>0</v>
      </c>
      <c r="BW471" s="215">
        <f t="shared" si="324"/>
        <v>0</v>
      </c>
      <c r="BX471" s="215">
        <f t="shared" si="325"/>
        <v>0</v>
      </c>
      <c r="BY471" s="215">
        <f t="shared" si="326"/>
        <v>0</v>
      </c>
      <c r="BZ471" s="215">
        <f t="shared" si="327"/>
        <v>0</v>
      </c>
      <c r="CA471" s="155">
        <f t="shared" si="355"/>
        <v>0</v>
      </c>
      <c r="CB471" s="165"/>
      <c r="CC471" s="215">
        <f t="shared" ca="1" si="328"/>
        <v>0</v>
      </c>
      <c r="CD471" s="215">
        <f t="shared" ca="1" si="329"/>
        <v>0</v>
      </c>
      <c r="CE471" s="215">
        <f t="shared" ca="1" si="330"/>
        <v>0</v>
      </c>
      <c r="CF471" s="215">
        <f t="shared" ca="1" si="331"/>
        <v>0</v>
      </c>
      <c r="CG471" s="215">
        <f t="shared" ca="1" si="332"/>
        <v>0</v>
      </c>
      <c r="CH471" s="155">
        <f t="shared" ca="1" si="356"/>
        <v>0</v>
      </c>
      <c r="CI471" s="165"/>
      <c r="CJ471" s="215">
        <f t="shared" ca="1" si="333"/>
        <v>0</v>
      </c>
      <c r="CK471" s="215">
        <f t="shared" ca="1" si="334"/>
        <v>0</v>
      </c>
      <c r="CL471" s="215">
        <f t="shared" ca="1" si="335"/>
        <v>0</v>
      </c>
      <c r="CM471" s="215">
        <f t="shared" ca="1" si="336"/>
        <v>0</v>
      </c>
      <c r="CN471" s="215">
        <f t="shared" ca="1" si="337"/>
        <v>0</v>
      </c>
      <c r="CO471" s="155">
        <f t="shared" ca="1" si="357"/>
        <v>0</v>
      </c>
      <c r="CP471" s="165"/>
      <c r="CQ471" s="223">
        <f t="shared" ca="1" si="338"/>
        <v>0</v>
      </c>
      <c r="CR471" s="223">
        <f t="shared" ca="1" si="339"/>
        <v>0</v>
      </c>
      <c r="CS471" s="223">
        <f t="shared" ca="1" si="340"/>
        <v>0</v>
      </c>
      <c r="CT471" s="223">
        <f t="shared" ca="1" si="341"/>
        <v>0</v>
      </c>
      <c r="CU471" s="223">
        <f t="shared" ca="1" si="342"/>
        <v>0</v>
      </c>
      <c r="CV471" s="155">
        <f t="shared" ca="1" si="358"/>
        <v>0</v>
      </c>
      <c r="CW471" s="165"/>
      <c r="CX471" s="215">
        <f t="shared" ca="1" si="359"/>
        <v>0</v>
      </c>
      <c r="CY471" s="215">
        <f t="shared" ca="1" si="343"/>
        <v>0</v>
      </c>
      <c r="CZ471" s="215">
        <f t="shared" ca="1" si="344"/>
        <v>0</v>
      </c>
      <c r="DA471" s="215">
        <f t="shared" ca="1" si="345"/>
        <v>0</v>
      </c>
      <c r="DB471" s="215">
        <f t="shared" ca="1" si="346"/>
        <v>0</v>
      </c>
      <c r="DC471" s="155">
        <f t="shared" ca="1" si="360"/>
        <v>0</v>
      </c>
      <c r="DD471" s="165"/>
      <c r="DE471" s="188" t="b" cm="1">
        <f t="array" aca="1" ref="DE471" ca="1">OR($G471=Forecast_Capex_Input!$BF$8:$BF$10)</f>
        <v>0</v>
      </c>
      <c r="DF471" s="188" cm="1">
        <f t="array" aca="1" ref="DF471" ca="1">IFERROR(INDEX(Forecast_Capex_Input!BG$12:BG$286,$X471)
*(INDEX(Forecast_Capex_Input!$H$12:$H$286,$X471)=Repex),0)
*$DE471</f>
        <v>0</v>
      </c>
      <c r="DG471" s="188" cm="1">
        <f t="array" aca="1" ref="DG471" ca="1">IFERROR(INDEX(Forecast_Capex_Input!BH$12:BH$286,$X471)
*(INDEX(Forecast_Capex_Input!$H$12:$H$286,$X471)=Repex),0)
*$DE471</f>
        <v>0</v>
      </c>
      <c r="DH471" s="188" cm="1">
        <f t="array" aca="1" ref="DH471" ca="1">IFERROR(INDEX(Forecast_Capex_Input!BI$12:BI$286,$X471)
*(INDEX(Forecast_Capex_Input!$H$12:$H$286,$X471)=Repex),0)
*$DE471</f>
        <v>0</v>
      </c>
      <c r="DI471" s="188" cm="1">
        <f t="array" aca="1" ref="DI471" ca="1">IFERROR(INDEX(Forecast_Capex_Input!BJ$12:BJ$286,$X471)
*(INDEX(Forecast_Capex_Input!$H$12:$H$286,$X471)=Repex),0)
*$DE471</f>
        <v>0</v>
      </c>
      <c r="DJ471" s="188" cm="1">
        <f t="array" aca="1" ref="DJ471" ca="1">IFERROR(INDEX(Forecast_Capex_Input!BK$12:BK$286,$X471)
*(INDEX(Forecast_Capex_Input!$H$12:$H$286,$X471)=Repex),0)
*$DE471</f>
        <v>0</v>
      </c>
      <c r="DK471" s="188" cm="1">
        <f t="array" aca="1" ref="DK471" ca="1">IFERROR(INDEX(Forecast_Capex_Input!BL$12:BL$286,$X471)
*(INDEX(Forecast_Capex_Input!$H$12:$H$286,$X471)=Repex),0)
*$DE471</f>
        <v>0</v>
      </c>
      <c r="DL471" s="165"/>
      <c r="DM471" s="188" t="b" cm="1">
        <f t="array" aca="1" ref="DM471" ca="1">OR($G471=Forecast_Capex_Input!$BN$8:$BN$9)</f>
        <v>0</v>
      </c>
      <c r="DN471" s="188" cm="1">
        <f t="array" aca="1" ref="DN471" ca="1">IFERROR(INDEX(Forecast_Capex_Input!BO$12:BO$286,$X471)
*(INDEX(Forecast_Capex_Input!$H$12:$H$286,$X471)=Repex),0)
*$DM471</f>
        <v>0</v>
      </c>
      <c r="DO471" s="188" cm="1">
        <f t="array" aca="1" ref="DO471" ca="1">IFERROR(INDEX(Forecast_Capex_Input!BP$12:BP$286,$X471)
*(INDEX(Forecast_Capex_Input!$H$12:$H$286,$X471)=Repex),0)
*$DM471</f>
        <v>0</v>
      </c>
      <c r="DP471" s="188" cm="1">
        <f t="array" aca="1" ref="DP471" ca="1">IFERROR(INDEX(Forecast_Capex_Input!BQ$12:BQ$286,$X471)
*(INDEX(Forecast_Capex_Input!$H$12:$H$286,$X471)=Repex),0)
*$DM471</f>
        <v>0</v>
      </c>
      <c r="DQ471" s="188" cm="1">
        <f t="array" aca="1" ref="DQ471" ca="1">IFERROR(INDEX(Forecast_Capex_Input!BR$12:BR$286,$X471)
*(INDEX(Forecast_Capex_Input!$H$12:$H$286,$X471)=Repex),0)
*$DM471</f>
        <v>0</v>
      </c>
      <c r="DR471" s="188" cm="1">
        <f t="array" aca="1" ref="DR471" ca="1">IFERROR(INDEX(Forecast_Capex_Input!BS$12:BS$286,$X471)
*(INDEX(Forecast_Capex_Input!$H$12:$H$286,$X471)=Repex),0)
*$DM471</f>
        <v>0</v>
      </c>
      <c r="DS471" s="165"/>
      <c r="DT471" s="188" t="b" cm="1">
        <f t="array" aca="1" ref="DT471" ca="1">OR($G471=Forecast_Capex_Input!$BU$8:$BU$10)</f>
        <v>0</v>
      </c>
      <c r="DU471" s="188" cm="1">
        <f t="array" aca="1" ref="DU471" ca="1">IFERROR(INDEX(Forecast_Capex_Input!BV$12:BV$286,$X471)
*(INDEX(Forecast_Capex_Input!$H$12:$H$286,$X471)=Repex),0)
*$DT471</f>
        <v>0</v>
      </c>
      <c r="DV471" s="188" cm="1">
        <f t="array" aca="1" ref="DV471" ca="1">IFERROR(INDEX(Forecast_Capex_Input!BW$12:BW$286,$X471)
*(INDEX(Forecast_Capex_Input!$H$12:$H$286,$X471)=Repex),0)
*$DT471</f>
        <v>0</v>
      </c>
      <c r="DW471" s="188" cm="1">
        <f t="array" aca="1" ref="DW471" ca="1">IFERROR(INDEX(Forecast_Capex_Input!BX$12:BX$286,$X471)
*(INDEX(Forecast_Capex_Input!$H$12:$H$286,$X471)=Repex),0)
*$DT471</f>
        <v>0</v>
      </c>
      <c r="DX471" s="188" cm="1">
        <f t="array" aca="1" ref="DX471" ca="1">IFERROR(INDEX(Forecast_Capex_Input!BY$12:BY$286,$X471)
*(INDEX(Forecast_Capex_Input!$H$12:$H$286,$X471)=Repex),0)
*$DT471</f>
        <v>0</v>
      </c>
      <c r="DY471" s="188" cm="1">
        <f t="array" aca="1" ref="DY471" ca="1">IFERROR(INDEX(Forecast_Capex_Input!BZ$12:BZ$286,$X471)
*(INDEX(Forecast_Capex_Input!$H$12:$H$286,$X471)=Repex),0)
*$DT471</f>
        <v>0</v>
      </c>
      <c r="DZ471" s="188" cm="1">
        <f t="array" aca="1" ref="DZ471" ca="1">IFERROR(INDEX(Forecast_Capex_Input!CA$12:CA$286,$X471)
*(INDEX(Forecast_Capex_Input!$H$12:$H$286,$X471)=Repex),0)
*$DT471</f>
        <v>0</v>
      </c>
      <c r="EA471" s="188" cm="1">
        <f t="array" aca="1" ref="EA471" ca="1">IFERROR(INDEX(Forecast_Capex_Input!CB$12:CB$286,$X471)
*(INDEX(Forecast_Capex_Input!$H$12:$H$286,$X471)=Repex),0)
*$DT471</f>
        <v>0</v>
      </c>
      <c r="EB471" s="188" cm="1">
        <f t="array" aca="1" ref="EB471" ca="1">IFERROR(INDEX(Forecast_Capex_Input!CC$12:CC$286,$X471)
*(INDEX(Forecast_Capex_Input!$H$12:$H$286,$X471)=Repex),0)
*$DT471</f>
        <v>0</v>
      </c>
      <c r="EC471" s="165"/>
      <c r="ED471" s="226" t="str">
        <f t="shared" si="347"/>
        <v>N/A</v>
      </c>
      <c r="EE471" s="174" t="s">
        <v>15</v>
      </c>
    </row>
    <row r="472" spans="3:135" x14ac:dyDescent="0.2">
      <c r="C472" s="174">
        <f t="shared" si="348"/>
        <v>462</v>
      </c>
      <c r="D472" s="167" t="str" cm="1">
        <f t="array" ref="D472">IFERROR(INDEX(Forecast_Capex_Input!$D$12:$D$286,$X472),NA)</f>
        <v>Light Commercial</v>
      </c>
      <c r="E472" s="172" t="b" cm="1">
        <f t="array" ref="E472">IF($X472=NA,NA,INDEX(Forecast_Capex_Input!$E$12:$E$286,$X472))</f>
        <v>1</v>
      </c>
      <c r="F472" s="167" t="str" cm="1">
        <f t="array" aca="1" ref="F472" ca="1">IFERROR(INDEX(General!$E$25:$E$26,$Y472),NA)</f>
        <v>Non-Labour</v>
      </c>
      <c r="G472" s="167" t="str" cm="1">
        <f t="array" aca="1" ref="G472" ca="1">IFERROR(INDEX(Forecast_Capex_Input!$AI$11:$BB$11,$AA472),NA)</f>
        <v>Minor Plant, Motor Vehicles &amp; Mobile Plant</v>
      </c>
      <c r="H472" s="189" cm="1">
        <f t="array" aca="1" ref="H472" ca="1">IFERROR(INDEX(Forecast_Capex_Input!$AI$12:$BB$286,$X472,$AA472),NA)</f>
        <v>1</v>
      </c>
      <c r="I472" s="199" t="str" cm="1">
        <f t="array" ref="I472">IFERROR(INDEX(Forecast_Capex_Input!$F$12:$F$286,$X472),NA)</f>
        <v>Non-network - Other</v>
      </c>
      <c r="J472" s="199" t="str" cm="1">
        <f t="array" ref="J472">IFERROR(INDEX(Forecast_Capex_Input!G$12:G$286,$X472),NA)</f>
        <v>Fleet</v>
      </c>
      <c r="K472" s="199" t="str" cm="1">
        <f t="array" ref="K472">IFERROR(INDEX(Forecast_Capex_Input!H$12:H$286,$X472),NA)</f>
        <v>Fleet &amp; Property</v>
      </c>
      <c r="L472" s="199" t="str" cm="1">
        <f t="array" ref="L472">IFERROR(INDEX(Forecast_Capex_Input!I$12:I$286,$X472),NA)</f>
        <v>N/A</v>
      </c>
      <c r="M472" s="199" t="str" cm="1">
        <f t="array" ref="M472">IFERROR(INDEX(Forecast_Capex_Input!J$12:J$286,$X472),NA)</f>
        <v>Light Commercial</v>
      </c>
      <c r="N472" s="199" t="str" cm="1">
        <f t="array" ref="N472">IFERROR(INDEX(Forecast_Capex_Input!K$12:K$286,$X472),NA)</f>
        <v>N/A</v>
      </c>
      <c r="O472" s="199" t="str" cm="1">
        <f t="array" ref="O472">IFERROR(INDEX(Forecast_Capex_Input!L$12:L$286,$X472),NA)</f>
        <v>N/A</v>
      </c>
      <c r="P472" s="199" t="str" cm="1">
        <f t="array" ref="P472">IFERROR(INDEX(Forecast_Capex_Input!M$12:M$286,$X472),NA)</f>
        <v>N/A</v>
      </c>
      <c r="Q472" s="172" t="str" cm="1">
        <f t="array" ref="Q472">IFERROR(INDEX(Forecast_Capex_Input!N$12:N$286,$X472),NA)</f>
        <v>No</v>
      </c>
      <c r="R472" s="265" cm="1">
        <f t="array" ref="R472">IFERROR(INDEX(Forecast_Capex_Input!O$12:O$286,$X472),0)</f>
        <v>0</v>
      </c>
      <c r="S472" s="172" t="str" cm="1">
        <f t="array" ref="S472">IFERROR(INDEX(Forecast_Capex_Input!P$12:P$286,$X472),0)</f>
        <v>Safety security &amp; reliability</v>
      </c>
      <c r="T472" s="199" t="str" cm="1">
        <f t="array" aca="1" ref="T472" ca="1">IFERROR(INDEX(General!$K$84:$K$103,$AA472),NA)</f>
        <v>Minor Plant, Motor Vehicles &amp; Mobile Plant (2018 onwards)</v>
      </c>
      <c r="U472" s="188" cm="1">
        <f t="array" aca="1" ref="U472" ca="1">IFERROR(
IF($F472=General!$E$25,INDEX(Forecast_Capex_Input!S$12:S$286,$X472),
INDEX(Forecast_Capex_Input!T$12:T$286,$X472)),0)</f>
        <v>1</v>
      </c>
      <c r="V472" s="222" t="b">
        <f>IFERROR(INDEX(Overheads!$T$19:$T$26,MATCH($I472,Overheads!$E$19:$E$26,0)),FALSE)</f>
        <v>0</v>
      </c>
      <c r="W472" s="165"/>
      <c r="X472" s="174">
        <f>IFERROR(
IF(MATCH($C472,Forecast_Capex_Input!$CI$12:$CI$286,1)+1&gt;MAX(Forecast_Capex_Input!$C$12:$C$286),NA,
MATCH($C472,Forecast_Capex_Input!$CI$12:$CI$286,1)+1),1)</f>
        <v>176</v>
      </c>
      <c r="Y472" s="174" cm="1">
        <f t="array" aca="1" ref="Y472" ca="1">IFERROR(
IF(X471&lt;&gt;X472,1,
IF(COUNTIF(OFFSET(Y471,0,0,-INDEX(Forecast_Capex_Input!$CG$12:$CG$286,$X472)),Y471)=INDEX(Forecast_Capex_Input!$CG$12:$CG$286,$X472),Y471+1,Y471)),NA)</f>
        <v>2</v>
      </c>
      <c r="Z472" s="174" cm="1">
        <f t="array" ref="Z472">IFERROR($C472-IF($X472=1,1,INDEX(Forecast_Capex_Input!$CI$12:$CI$286,$X472-1))+1,NA)</f>
        <v>2</v>
      </c>
      <c r="AA472" s="174" cm="1">
        <f t="array" aca="1" ref="AA472" ca="1">IFERROR(IF(Y472=1,
INDEX(Forecast_Capex_Input!$AI$10:$BB$10,SMALL(IF(INDEX(Forecast_Capex_Input!$AI$12:$BB$286,$X472,0)&gt;0,COLUMN(Forecast_Capex_Input!$AI$10:$BB$10)-COLUMN(Forecast_Capex_Input!$AI$12)+1),ROWS(OFFSET(AA471,0,0,-$Z472)))),
OFFSET(AA471,-INDEX(Forecast_Capex_Input!$CG$12:$CG$286,$X472)+1,0)),NA)</f>
        <v>7</v>
      </c>
      <c r="AB472" s="174">
        <f t="shared" ca="1" si="317"/>
        <v>2</v>
      </c>
      <c r="AC472" s="222" t="b">
        <f t="shared" si="349"/>
        <v>0</v>
      </c>
      <c r="AD472" s="220" t="b">
        <v>0</v>
      </c>
      <c r="AE472" s="222" t="b">
        <f t="shared" si="318"/>
        <v>1</v>
      </c>
      <c r="AF472" s="165"/>
      <c r="AG472" s="215">
        <v>6.5873795624999989</v>
      </c>
      <c r="AH472" s="215">
        <v>6.9183244687499998</v>
      </c>
      <c r="AI472" s="215">
        <v>6.5306461499999999</v>
      </c>
      <c r="AJ472" s="215">
        <v>6.5295955312499991</v>
      </c>
      <c r="AK472" s="215">
        <v>5.9591095499999991</v>
      </c>
      <c r="AL472" s="155">
        <v>32.525055262499997</v>
      </c>
      <c r="AM472" s="165"/>
      <c r="AN472" s="215" cm="1">
        <f t="array" aca="1" ref="AN472" ca="1">IFERROR(INDEX(General!O$33:O$34,$AB472)
*AG472,0)</f>
        <v>6.5873795624999989</v>
      </c>
      <c r="AO472" s="215" cm="1">
        <f t="array" aca="1" ref="AO472" ca="1">IFERROR(INDEX(General!P$33:P$34,$AB472)
*AH472,0)</f>
        <v>6.9183244687499998</v>
      </c>
      <c r="AP472" s="215" cm="1">
        <f t="array" aca="1" ref="AP472" ca="1">IFERROR(INDEX(General!Q$33:Q$34,$AB472)
*AI472,0)</f>
        <v>6.5306461499999999</v>
      </c>
      <c r="AQ472" s="215" cm="1">
        <f t="array" aca="1" ref="AQ472" ca="1">IFERROR(INDEX(General!R$33:R$34,$AB472)
*AJ472,0)</f>
        <v>6.5295955312499991</v>
      </c>
      <c r="AR472" s="215" cm="1">
        <f t="array" aca="1" ref="AR472" ca="1">IFERROR(INDEX(General!S$33:S$34,$AB472)
*AK472,0)</f>
        <v>5.9591095499999991</v>
      </c>
      <c r="AS472" s="155">
        <f t="shared" ca="1" si="350"/>
        <v>32.525055262499997</v>
      </c>
      <c r="AT472" s="165"/>
      <c r="AU472" s="215">
        <f ca="1">IF($AE472=FALSE,AN472*Overheads!$R$24*$V472,
IFERROR(Overheads!$O$49*$V472*AN472,0)
+IFERROR(Overheads!Q$59*$V472*(AN472/Overheads!Q$68),0))</f>
        <v>0</v>
      </c>
      <c r="AV472" s="215">
        <f ca="1">IF($AE472=FALSE,AO472*Overheads!$R$24*$V472,
IFERROR(Overheads!$O$49*$V472*AO472,0)
+IFERROR(Overheads!R$59*$V472*(AO472/Overheads!R$68),0))</f>
        <v>0</v>
      </c>
      <c r="AW472" s="215">
        <f ca="1">IF($AE472=FALSE,AP472*Overheads!$R$24*$V472,
IFERROR(Overheads!$O$49*$V472*AP472,0)
+IFERROR(Overheads!S$59*$V472*(AP472/Overheads!S$68),0))</f>
        <v>0</v>
      </c>
      <c r="AX472" s="215">
        <f ca="1">IF($AE472=FALSE,AQ472*Overheads!$R$24*$V472,
IFERROR(Overheads!$O$49*$V472*AQ472,0)
+IFERROR(Overheads!T$59*$V472*(AQ472/Overheads!T$68),0))</f>
        <v>0</v>
      </c>
      <c r="AY472" s="215">
        <f ca="1">IF($AE472=FALSE,AR472*Overheads!$R$24*$V472,
IFERROR(Overheads!$O$49*$V472*AR472,0)
+IFERROR(Overheads!U$59*$V472*(AR472/Overheads!U$68),0))</f>
        <v>0</v>
      </c>
      <c r="AZ472" s="155">
        <f t="shared" ca="1" si="351"/>
        <v>0</v>
      </c>
      <c r="BA472" s="165"/>
      <c r="BB472" s="215">
        <f ca="1">IF($AE472=FALSE,AN472*Overheads!$S$25,
IFERROR(Overheads!$O$50*AN472,0)
+IFERROR(Overheads!Q$60*(AN472/Overheads!Q$66),0))</f>
        <v>0.12383489036822626</v>
      </c>
      <c r="BC472" s="215">
        <f ca="1">IF($AE472=FALSE,AO472*Overheads!$S$25,
IFERROR(Overheads!$O$50*AO472,0)
+IFERROR(Overheads!R$60*(AO472/Overheads!R$66),0))</f>
        <v>0.11673013438249472</v>
      </c>
      <c r="BD472" s="215">
        <f ca="1">IF($AE472=FALSE,AP472*Overheads!$S$25,
IFERROR(Overheads!$O$50*AP472,0)
+IFERROR(Overheads!S$60*(AP472/Overheads!S$66),0))</f>
        <v>0.11986109267653922</v>
      </c>
      <c r="BE472" s="215">
        <f ca="1">IF($AE472=FALSE,AQ472*Overheads!$S$25,
IFERROR(Overheads!$O$50*AQ472,0)
+IFERROR(Overheads!T$60*(AQ472/Overheads!T$66),0))</f>
        <v>0.13236013884927983</v>
      </c>
      <c r="BF472" s="215">
        <f ca="1">IF($AE472=FALSE,AR472*Overheads!$S$25,
IFERROR(Overheads!$O$50*AR472,0)
+IFERROR(Overheads!U$60*(AR472/Overheads!U$66),0))</f>
        <v>0.10669455835274813</v>
      </c>
      <c r="BG472" s="155">
        <f t="shared" ca="1" si="352"/>
        <v>0.59948081462928815</v>
      </c>
      <c r="BH472" s="165"/>
      <c r="BI472" s="215">
        <f t="shared" ca="1" si="353"/>
        <v>6.7112144528682247</v>
      </c>
      <c r="BJ472" s="215">
        <f t="shared" ca="1" si="319"/>
        <v>7.0350546031324948</v>
      </c>
      <c r="BK472" s="215">
        <f t="shared" ca="1" si="320"/>
        <v>6.6505072426765395</v>
      </c>
      <c r="BL472" s="215">
        <f t="shared" ca="1" si="321"/>
        <v>6.661955670099279</v>
      </c>
      <c r="BM472" s="215">
        <f t="shared" ca="1" si="322"/>
        <v>6.0658041083527472</v>
      </c>
      <c r="BN472" s="155">
        <f t="shared" ca="1" si="354"/>
        <v>33.124536077129285</v>
      </c>
      <c r="BO472" s="165"/>
      <c r="BP472" s="187" cm="1">
        <f t="array" ref="BP472">IFERROR(IF($X472=$X471,BP471,INDEX(Forecast_Capex_Input!AC$12:AC$286,$X472)),0)</f>
        <v>0.2</v>
      </c>
      <c r="BQ472" s="187" cm="1">
        <f t="array" ref="BQ472">IFERROR(IF($X472=$X471,BQ471,INDEX(Forecast_Capex_Input!AD$12:AD$286,$X472)),0)</f>
        <v>0.2</v>
      </c>
      <c r="BR472" s="187" cm="1">
        <f t="array" ref="BR472">IFERROR(IF($X472=$X471,BR471,INDEX(Forecast_Capex_Input!AE$12:AE$286,$X472)),0)</f>
        <v>0.2</v>
      </c>
      <c r="BS472" s="187" cm="1">
        <f t="array" ref="BS472">IFERROR(IF($X472=$X471,BS471,INDEX(Forecast_Capex_Input!AF$12:AF$286,$X472)),0)</f>
        <v>0.2</v>
      </c>
      <c r="BT472" s="187" cm="1">
        <f t="array" ref="BT472">IFERROR(IF($X472=$X471,BT471,INDEX(Forecast_Capex_Input!AG$12:AG$286,$X472)),0)</f>
        <v>0.2</v>
      </c>
      <c r="BU472" s="165"/>
      <c r="BV472" s="215">
        <f t="shared" si="323"/>
        <v>6.5050110524999996</v>
      </c>
      <c r="BW472" s="215">
        <f t="shared" si="324"/>
        <v>6.5050110524999996</v>
      </c>
      <c r="BX472" s="215">
        <f t="shared" si="325"/>
        <v>6.5050110524999996</v>
      </c>
      <c r="BY472" s="215">
        <f t="shared" si="326"/>
        <v>6.5050110524999996</v>
      </c>
      <c r="BZ472" s="215">
        <f t="shared" si="327"/>
        <v>6.5050110524999996</v>
      </c>
      <c r="CA472" s="155">
        <f t="shared" si="355"/>
        <v>32.525055262499997</v>
      </c>
      <c r="CB472" s="165"/>
      <c r="CC472" s="215">
        <f t="shared" ca="1" si="328"/>
        <v>6.5050110524999996</v>
      </c>
      <c r="CD472" s="215">
        <f t="shared" ca="1" si="329"/>
        <v>6.5050110524999996</v>
      </c>
      <c r="CE472" s="215">
        <f t="shared" ca="1" si="330"/>
        <v>6.5050110524999996</v>
      </c>
      <c r="CF472" s="215">
        <f t="shared" ca="1" si="331"/>
        <v>6.5050110524999996</v>
      </c>
      <c r="CG472" s="215">
        <f t="shared" ca="1" si="332"/>
        <v>6.5050110524999996</v>
      </c>
      <c r="CH472" s="155">
        <f t="shared" ca="1" si="356"/>
        <v>32.525055262499997</v>
      </c>
      <c r="CI472" s="165"/>
      <c r="CJ472" s="215">
        <f t="shared" ca="1" si="333"/>
        <v>0</v>
      </c>
      <c r="CK472" s="215">
        <f t="shared" ca="1" si="334"/>
        <v>0</v>
      </c>
      <c r="CL472" s="215">
        <f t="shared" ca="1" si="335"/>
        <v>0</v>
      </c>
      <c r="CM472" s="215">
        <f t="shared" ca="1" si="336"/>
        <v>0</v>
      </c>
      <c r="CN472" s="215">
        <f t="shared" ca="1" si="337"/>
        <v>0</v>
      </c>
      <c r="CO472" s="155">
        <f t="shared" ca="1" si="357"/>
        <v>0</v>
      </c>
      <c r="CP472" s="165"/>
      <c r="CQ472" s="223">
        <f t="shared" ca="1" si="338"/>
        <v>0.11989616292585764</v>
      </c>
      <c r="CR472" s="223">
        <f t="shared" ca="1" si="339"/>
        <v>0.11989616292585764</v>
      </c>
      <c r="CS472" s="223">
        <f t="shared" ca="1" si="340"/>
        <v>0.11989616292585764</v>
      </c>
      <c r="CT472" s="223">
        <f t="shared" ca="1" si="341"/>
        <v>0.11989616292585764</v>
      </c>
      <c r="CU472" s="223">
        <f t="shared" ca="1" si="342"/>
        <v>0.11989616292585764</v>
      </c>
      <c r="CV472" s="155">
        <f t="shared" ca="1" si="358"/>
        <v>0.59948081462928826</v>
      </c>
      <c r="CW472" s="165"/>
      <c r="CX472" s="215">
        <f t="shared" ca="1" si="359"/>
        <v>6.624907215425857</v>
      </c>
      <c r="CY472" s="215">
        <f t="shared" ca="1" si="343"/>
        <v>6.624907215425857</v>
      </c>
      <c r="CZ472" s="215">
        <f t="shared" ca="1" si="344"/>
        <v>6.624907215425857</v>
      </c>
      <c r="DA472" s="215">
        <f t="shared" ca="1" si="345"/>
        <v>6.624907215425857</v>
      </c>
      <c r="DB472" s="215">
        <f t="shared" ca="1" si="346"/>
        <v>6.624907215425857</v>
      </c>
      <c r="DC472" s="155">
        <f t="shared" ca="1" si="360"/>
        <v>33.124536077129285</v>
      </c>
      <c r="DD472" s="165"/>
      <c r="DE472" s="188" t="b" cm="1">
        <f t="array" aca="1" ref="DE472" ca="1">OR($G472=Forecast_Capex_Input!$BF$8:$BF$10)</f>
        <v>0</v>
      </c>
      <c r="DF472" s="188" cm="1">
        <f t="array" aca="1" ref="DF472" ca="1">IFERROR(INDEX(Forecast_Capex_Input!BG$12:BG$286,$X472)
*(INDEX(Forecast_Capex_Input!$H$12:$H$286,$X472)=Repex),0)
*$DE472</f>
        <v>0</v>
      </c>
      <c r="DG472" s="188" cm="1">
        <f t="array" aca="1" ref="DG472" ca="1">IFERROR(INDEX(Forecast_Capex_Input!BH$12:BH$286,$X472)
*(INDEX(Forecast_Capex_Input!$H$12:$H$286,$X472)=Repex),0)
*$DE472</f>
        <v>0</v>
      </c>
      <c r="DH472" s="188" cm="1">
        <f t="array" aca="1" ref="DH472" ca="1">IFERROR(INDEX(Forecast_Capex_Input!BI$12:BI$286,$X472)
*(INDEX(Forecast_Capex_Input!$H$12:$H$286,$X472)=Repex),0)
*$DE472</f>
        <v>0</v>
      </c>
      <c r="DI472" s="188" cm="1">
        <f t="array" aca="1" ref="DI472" ca="1">IFERROR(INDEX(Forecast_Capex_Input!BJ$12:BJ$286,$X472)
*(INDEX(Forecast_Capex_Input!$H$12:$H$286,$X472)=Repex),0)
*$DE472</f>
        <v>0</v>
      </c>
      <c r="DJ472" s="188" cm="1">
        <f t="array" aca="1" ref="DJ472" ca="1">IFERROR(INDEX(Forecast_Capex_Input!BK$12:BK$286,$X472)
*(INDEX(Forecast_Capex_Input!$H$12:$H$286,$X472)=Repex),0)
*$DE472</f>
        <v>0</v>
      </c>
      <c r="DK472" s="188" cm="1">
        <f t="array" aca="1" ref="DK472" ca="1">IFERROR(INDEX(Forecast_Capex_Input!BL$12:BL$286,$X472)
*(INDEX(Forecast_Capex_Input!$H$12:$H$286,$X472)=Repex),0)
*$DE472</f>
        <v>0</v>
      </c>
      <c r="DL472" s="165"/>
      <c r="DM472" s="188" t="b" cm="1">
        <f t="array" aca="1" ref="DM472" ca="1">OR($G472=Forecast_Capex_Input!$BN$8:$BN$9)</f>
        <v>0</v>
      </c>
      <c r="DN472" s="188" cm="1">
        <f t="array" aca="1" ref="DN472" ca="1">IFERROR(INDEX(Forecast_Capex_Input!BO$12:BO$286,$X472)
*(INDEX(Forecast_Capex_Input!$H$12:$H$286,$X472)=Repex),0)
*$DM472</f>
        <v>0</v>
      </c>
      <c r="DO472" s="188" cm="1">
        <f t="array" aca="1" ref="DO472" ca="1">IFERROR(INDEX(Forecast_Capex_Input!BP$12:BP$286,$X472)
*(INDEX(Forecast_Capex_Input!$H$12:$H$286,$X472)=Repex),0)
*$DM472</f>
        <v>0</v>
      </c>
      <c r="DP472" s="188" cm="1">
        <f t="array" aca="1" ref="DP472" ca="1">IFERROR(INDEX(Forecast_Capex_Input!BQ$12:BQ$286,$X472)
*(INDEX(Forecast_Capex_Input!$H$12:$H$286,$X472)=Repex),0)
*$DM472</f>
        <v>0</v>
      </c>
      <c r="DQ472" s="188" cm="1">
        <f t="array" aca="1" ref="DQ472" ca="1">IFERROR(INDEX(Forecast_Capex_Input!BR$12:BR$286,$X472)
*(INDEX(Forecast_Capex_Input!$H$12:$H$286,$X472)=Repex),0)
*$DM472</f>
        <v>0</v>
      </c>
      <c r="DR472" s="188" cm="1">
        <f t="array" aca="1" ref="DR472" ca="1">IFERROR(INDEX(Forecast_Capex_Input!BS$12:BS$286,$X472)
*(INDEX(Forecast_Capex_Input!$H$12:$H$286,$X472)=Repex),0)
*$DM472</f>
        <v>0</v>
      </c>
      <c r="DS472" s="165"/>
      <c r="DT472" s="188" t="b" cm="1">
        <f t="array" aca="1" ref="DT472" ca="1">OR($G472=Forecast_Capex_Input!$BU$8:$BU$10)</f>
        <v>0</v>
      </c>
      <c r="DU472" s="188" cm="1">
        <f t="array" aca="1" ref="DU472" ca="1">IFERROR(INDEX(Forecast_Capex_Input!BV$12:BV$286,$X472)
*(INDEX(Forecast_Capex_Input!$H$12:$H$286,$X472)=Repex),0)
*$DT472</f>
        <v>0</v>
      </c>
      <c r="DV472" s="188" cm="1">
        <f t="array" aca="1" ref="DV472" ca="1">IFERROR(INDEX(Forecast_Capex_Input!BW$12:BW$286,$X472)
*(INDEX(Forecast_Capex_Input!$H$12:$H$286,$X472)=Repex),0)
*$DT472</f>
        <v>0</v>
      </c>
      <c r="DW472" s="188" cm="1">
        <f t="array" aca="1" ref="DW472" ca="1">IFERROR(INDEX(Forecast_Capex_Input!BX$12:BX$286,$X472)
*(INDEX(Forecast_Capex_Input!$H$12:$H$286,$X472)=Repex),0)
*$DT472</f>
        <v>0</v>
      </c>
      <c r="DX472" s="188" cm="1">
        <f t="array" aca="1" ref="DX472" ca="1">IFERROR(INDEX(Forecast_Capex_Input!BY$12:BY$286,$X472)
*(INDEX(Forecast_Capex_Input!$H$12:$H$286,$X472)=Repex),0)
*$DT472</f>
        <v>0</v>
      </c>
      <c r="DY472" s="188" cm="1">
        <f t="array" aca="1" ref="DY472" ca="1">IFERROR(INDEX(Forecast_Capex_Input!BZ$12:BZ$286,$X472)
*(INDEX(Forecast_Capex_Input!$H$12:$H$286,$X472)=Repex),0)
*$DT472</f>
        <v>0</v>
      </c>
      <c r="DZ472" s="188" cm="1">
        <f t="array" aca="1" ref="DZ472" ca="1">IFERROR(INDEX(Forecast_Capex_Input!CA$12:CA$286,$X472)
*(INDEX(Forecast_Capex_Input!$H$12:$H$286,$X472)=Repex),0)
*$DT472</f>
        <v>0</v>
      </c>
      <c r="EA472" s="188" cm="1">
        <f t="array" aca="1" ref="EA472" ca="1">IFERROR(INDEX(Forecast_Capex_Input!CB$12:CB$286,$X472)
*(INDEX(Forecast_Capex_Input!$H$12:$H$286,$X472)=Repex),0)
*$DT472</f>
        <v>0</v>
      </c>
      <c r="EB472" s="188" cm="1">
        <f t="array" aca="1" ref="EB472" ca="1">IFERROR(INDEX(Forecast_Capex_Input!CC$12:CC$286,$X472)
*(INDEX(Forecast_Capex_Input!$H$12:$H$286,$X472)=Repex),0)
*$DT472</f>
        <v>0</v>
      </c>
      <c r="EC472" s="165"/>
      <c r="ED472" s="226" t="str">
        <f t="shared" si="347"/>
        <v>N/A</v>
      </c>
      <c r="EE472" s="174" t="s">
        <v>15</v>
      </c>
    </row>
    <row r="473" spans="3:135" x14ac:dyDescent="0.2">
      <c r="C473" s="174">
        <f t="shared" si="348"/>
        <v>463</v>
      </c>
      <c r="D473" s="167" t="str" cm="1">
        <f t="array" ref="D473">IFERROR(INDEX(Forecast_Capex_Input!$D$12:$D$286,$X473),NA)</f>
        <v>Material Handling</v>
      </c>
      <c r="E473" s="172" t="b" cm="1">
        <f t="array" ref="E473">IF($X473=NA,NA,INDEX(Forecast_Capex_Input!$E$12:$E$286,$X473))</f>
        <v>1</v>
      </c>
      <c r="F473" s="167" t="str" cm="1">
        <f t="array" aca="1" ref="F473" ca="1">IFERROR(INDEX(General!$E$25:$E$26,$Y473),NA)</f>
        <v>Labour</v>
      </c>
      <c r="G473" s="167" t="str" cm="1">
        <f t="array" aca="1" ref="G473" ca="1">IFERROR(INDEX(Forecast_Capex_Input!$AI$11:$BB$11,$AA473),NA)</f>
        <v>Minor Plant, Motor Vehicles &amp; Mobile Plant</v>
      </c>
      <c r="H473" s="189" cm="1">
        <f t="array" aca="1" ref="H473" ca="1">IFERROR(INDEX(Forecast_Capex_Input!$AI$12:$BB$286,$X473,$AA473),NA)</f>
        <v>1</v>
      </c>
      <c r="I473" s="199" t="str" cm="1">
        <f t="array" ref="I473">IFERROR(INDEX(Forecast_Capex_Input!$F$12:$F$286,$X473),NA)</f>
        <v>Non-network - Other</v>
      </c>
      <c r="J473" s="199" t="str" cm="1">
        <f t="array" ref="J473">IFERROR(INDEX(Forecast_Capex_Input!G$12:G$286,$X473),NA)</f>
        <v>Fleet</v>
      </c>
      <c r="K473" s="199" t="str" cm="1">
        <f t="array" ref="K473">IFERROR(INDEX(Forecast_Capex_Input!H$12:H$286,$X473),NA)</f>
        <v>Fleet &amp; Property</v>
      </c>
      <c r="L473" s="199" t="str" cm="1">
        <f t="array" ref="L473">IFERROR(INDEX(Forecast_Capex_Input!I$12:I$286,$X473),NA)</f>
        <v>N/A</v>
      </c>
      <c r="M473" s="199" t="str" cm="1">
        <f t="array" ref="M473">IFERROR(INDEX(Forecast_Capex_Input!J$12:J$286,$X473),NA)</f>
        <v>Material Handling</v>
      </c>
      <c r="N473" s="199" t="str" cm="1">
        <f t="array" ref="N473">IFERROR(INDEX(Forecast_Capex_Input!K$12:K$286,$X473),NA)</f>
        <v>N/A</v>
      </c>
      <c r="O473" s="199" t="str" cm="1">
        <f t="array" ref="O473">IFERROR(INDEX(Forecast_Capex_Input!L$12:L$286,$X473),NA)</f>
        <v>N/A</v>
      </c>
      <c r="P473" s="199" t="str" cm="1">
        <f t="array" ref="P473">IFERROR(INDEX(Forecast_Capex_Input!M$12:M$286,$X473),NA)</f>
        <v>N/A</v>
      </c>
      <c r="Q473" s="172" t="str" cm="1">
        <f t="array" ref="Q473">IFERROR(INDEX(Forecast_Capex_Input!N$12:N$286,$X473),NA)</f>
        <v>No</v>
      </c>
      <c r="R473" s="265" cm="1">
        <f t="array" ref="R473">IFERROR(INDEX(Forecast_Capex_Input!O$12:O$286,$X473),0)</f>
        <v>0</v>
      </c>
      <c r="S473" s="172" t="str" cm="1">
        <f t="array" ref="S473">IFERROR(INDEX(Forecast_Capex_Input!P$12:P$286,$X473),0)</f>
        <v>Safety security &amp; reliability</v>
      </c>
      <c r="T473" s="199" t="str" cm="1">
        <f t="array" aca="1" ref="T473" ca="1">IFERROR(INDEX(General!$K$84:$K$103,$AA473),NA)</f>
        <v>Minor Plant, Motor Vehicles &amp; Mobile Plant (2018 onwards)</v>
      </c>
      <c r="U473" s="188" cm="1">
        <f t="array" aca="1" ref="U473" ca="1">IFERROR(
IF($F473=General!$E$25,INDEX(Forecast_Capex_Input!S$12:S$286,$X473),
INDEX(Forecast_Capex_Input!T$12:T$286,$X473)),0)</f>
        <v>0</v>
      </c>
      <c r="V473" s="222" t="b">
        <f>IFERROR(INDEX(Overheads!$T$19:$T$26,MATCH($I473,Overheads!$E$19:$E$26,0)),FALSE)</f>
        <v>0</v>
      </c>
      <c r="W473" s="165"/>
      <c r="X473" s="174">
        <f>IFERROR(
IF(MATCH($C473,Forecast_Capex_Input!$CI$12:$CI$286,1)+1&gt;MAX(Forecast_Capex_Input!$C$12:$C$286),NA,
MATCH($C473,Forecast_Capex_Input!$CI$12:$CI$286,1)+1),1)</f>
        <v>177</v>
      </c>
      <c r="Y473" s="174" cm="1">
        <f t="array" aca="1" ref="Y473" ca="1">IFERROR(
IF(X472&lt;&gt;X473,1,
IF(COUNTIF(OFFSET(Y472,0,0,-INDEX(Forecast_Capex_Input!$CG$12:$CG$286,$X473)),Y472)=INDEX(Forecast_Capex_Input!$CG$12:$CG$286,$X473),Y472+1,Y472)),NA)</f>
        <v>1</v>
      </c>
      <c r="Z473" s="174" cm="1">
        <f t="array" ref="Z473">IFERROR($C473-IF($X473=1,1,INDEX(Forecast_Capex_Input!$CI$12:$CI$286,$X473-1))+1,NA)</f>
        <v>1</v>
      </c>
      <c r="AA473" s="174" cm="1">
        <f t="array" aca="1" ref="AA473" ca="1">IFERROR(IF(Y473=1,
INDEX(Forecast_Capex_Input!$AI$10:$BB$10,SMALL(IF(INDEX(Forecast_Capex_Input!$AI$12:$BB$286,$X473,0)&gt;0,COLUMN(Forecast_Capex_Input!$AI$10:$BB$10)-COLUMN(Forecast_Capex_Input!$AI$12)+1),ROWS(OFFSET(AA472,0,0,-$Z473)))),
OFFSET(AA472,-INDEX(Forecast_Capex_Input!$CG$12:$CG$286,$X473)+1,0)),NA)</f>
        <v>7</v>
      </c>
      <c r="AB473" s="174">
        <f t="shared" ca="1" si="317"/>
        <v>1</v>
      </c>
      <c r="AC473" s="222" t="b">
        <f t="shared" si="349"/>
        <v>0</v>
      </c>
      <c r="AD473" s="220" t="b">
        <v>0</v>
      </c>
      <c r="AE473" s="222" t="b">
        <f t="shared" si="318"/>
        <v>1</v>
      </c>
      <c r="AF473" s="165"/>
      <c r="AG473" s="215">
        <v>0</v>
      </c>
      <c r="AH473" s="215">
        <v>0</v>
      </c>
      <c r="AI473" s="215">
        <v>0</v>
      </c>
      <c r="AJ473" s="215">
        <v>0</v>
      </c>
      <c r="AK473" s="215">
        <v>0</v>
      </c>
      <c r="AL473" s="155">
        <v>0</v>
      </c>
      <c r="AM473" s="165"/>
      <c r="AN473" s="215" cm="1">
        <f t="array" aca="1" ref="AN473" ca="1">IFERROR(INDEX(General!O$33:O$34,$AB473)
*AG473,0)</f>
        <v>0</v>
      </c>
      <c r="AO473" s="215" cm="1">
        <f t="array" aca="1" ref="AO473" ca="1">IFERROR(INDEX(General!P$33:P$34,$AB473)
*AH473,0)</f>
        <v>0</v>
      </c>
      <c r="AP473" s="215" cm="1">
        <f t="array" aca="1" ref="AP473" ca="1">IFERROR(INDEX(General!Q$33:Q$34,$AB473)
*AI473,0)</f>
        <v>0</v>
      </c>
      <c r="AQ473" s="215" cm="1">
        <f t="array" aca="1" ref="AQ473" ca="1">IFERROR(INDEX(General!R$33:R$34,$AB473)
*AJ473,0)</f>
        <v>0</v>
      </c>
      <c r="AR473" s="215" cm="1">
        <f t="array" aca="1" ref="AR473" ca="1">IFERROR(INDEX(General!S$33:S$34,$AB473)
*AK473,0)</f>
        <v>0</v>
      </c>
      <c r="AS473" s="155">
        <f t="shared" ca="1" si="350"/>
        <v>0</v>
      </c>
      <c r="AT473" s="165"/>
      <c r="AU473" s="215">
        <f ca="1">IF($AE473=FALSE,AN473*Overheads!$R$24*$V473,
IFERROR(Overheads!$O$49*$V473*AN473,0)
+IFERROR(Overheads!Q$59*$V473*(AN473/Overheads!Q$68),0))</f>
        <v>0</v>
      </c>
      <c r="AV473" s="215">
        <f ca="1">IF($AE473=FALSE,AO473*Overheads!$R$24*$V473,
IFERROR(Overheads!$O$49*$V473*AO473,0)
+IFERROR(Overheads!R$59*$V473*(AO473/Overheads!R$68),0))</f>
        <v>0</v>
      </c>
      <c r="AW473" s="215">
        <f ca="1">IF($AE473=FALSE,AP473*Overheads!$R$24*$V473,
IFERROR(Overheads!$O$49*$V473*AP473,0)
+IFERROR(Overheads!S$59*$V473*(AP473/Overheads!S$68),0))</f>
        <v>0</v>
      </c>
      <c r="AX473" s="215">
        <f ca="1">IF($AE473=FALSE,AQ473*Overheads!$R$24*$V473,
IFERROR(Overheads!$O$49*$V473*AQ473,0)
+IFERROR(Overheads!T$59*$V473*(AQ473/Overheads!T$68),0))</f>
        <v>0</v>
      </c>
      <c r="AY473" s="215">
        <f ca="1">IF($AE473=FALSE,AR473*Overheads!$R$24*$V473,
IFERROR(Overheads!$O$49*$V473*AR473,0)
+IFERROR(Overheads!U$59*$V473*(AR473/Overheads!U$68),0))</f>
        <v>0</v>
      </c>
      <c r="AZ473" s="155">
        <f t="shared" ca="1" si="351"/>
        <v>0</v>
      </c>
      <c r="BA473" s="165"/>
      <c r="BB473" s="215">
        <f ca="1">IF($AE473=FALSE,AN473*Overheads!$S$25,
IFERROR(Overheads!$O$50*AN473,0)
+IFERROR(Overheads!Q$60*(AN473/Overheads!Q$66),0))</f>
        <v>0</v>
      </c>
      <c r="BC473" s="215">
        <f ca="1">IF($AE473=FALSE,AO473*Overheads!$S$25,
IFERROR(Overheads!$O$50*AO473,0)
+IFERROR(Overheads!R$60*(AO473/Overheads!R$66),0))</f>
        <v>0</v>
      </c>
      <c r="BD473" s="215">
        <f ca="1">IF($AE473=FALSE,AP473*Overheads!$S$25,
IFERROR(Overheads!$O$50*AP473,0)
+IFERROR(Overheads!S$60*(AP473/Overheads!S$66),0))</f>
        <v>0</v>
      </c>
      <c r="BE473" s="215">
        <f ca="1">IF($AE473=FALSE,AQ473*Overheads!$S$25,
IFERROR(Overheads!$O$50*AQ473,0)
+IFERROR(Overheads!T$60*(AQ473/Overheads!T$66),0))</f>
        <v>0</v>
      </c>
      <c r="BF473" s="215">
        <f ca="1">IF($AE473=FALSE,AR473*Overheads!$S$25,
IFERROR(Overheads!$O$50*AR473,0)
+IFERROR(Overheads!U$60*(AR473/Overheads!U$66),0))</f>
        <v>0</v>
      </c>
      <c r="BG473" s="155">
        <f t="shared" ca="1" si="352"/>
        <v>0</v>
      </c>
      <c r="BH473" s="165"/>
      <c r="BI473" s="215">
        <f t="shared" ca="1" si="353"/>
        <v>0</v>
      </c>
      <c r="BJ473" s="215">
        <f t="shared" ca="1" si="319"/>
        <v>0</v>
      </c>
      <c r="BK473" s="215">
        <f t="shared" ca="1" si="320"/>
        <v>0</v>
      </c>
      <c r="BL473" s="215">
        <f t="shared" ca="1" si="321"/>
        <v>0</v>
      </c>
      <c r="BM473" s="215">
        <f t="shared" ca="1" si="322"/>
        <v>0</v>
      </c>
      <c r="BN473" s="155">
        <f t="shared" ca="1" si="354"/>
        <v>0</v>
      </c>
      <c r="BO473" s="165"/>
      <c r="BP473" s="187" cm="1">
        <f t="array" ref="BP473">IFERROR(IF($X473=$X472,BP472,INDEX(Forecast_Capex_Input!AC$12:AC$286,$X473)),0)</f>
        <v>0.2</v>
      </c>
      <c r="BQ473" s="187" cm="1">
        <f t="array" ref="BQ473">IFERROR(IF($X473=$X472,BQ472,INDEX(Forecast_Capex_Input!AD$12:AD$286,$X473)),0)</f>
        <v>0.2</v>
      </c>
      <c r="BR473" s="187" cm="1">
        <f t="array" ref="BR473">IFERROR(IF($X473=$X472,BR472,INDEX(Forecast_Capex_Input!AE$12:AE$286,$X473)),0)</f>
        <v>0.2</v>
      </c>
      <c r="BS473" s="187" cm="1">
        <f t="array" ref="BS473">IFERROR(IF($X473=$X472,BS472,INDEX(Forecast_Capex_Input!AF$12:AF$286,$X473)),0)</f>
        <v>0.2</v>
      </c>
      <c r="BT473" s="187" cm="1">
        <f t="array" ref="BT473">IFERROR(IF($X473=$X472,BT472,INDEX(Forecast_Capex_Input!AG$12:AG$286,$X473)),0)</f>
        <v>0.2</v>
      </c>
      <c r="BU473" s="165"/>
      <c r="BV473" s="215">
        <f t="shared" si="323"/>
        <v>0</v>
      </c>
      <c r="BW473" s="215">
        <f t="shared" si="324"/>
        <v>0</v>
      </c>
      <c r="BX473" s="215">
        <f t="shared" si="325"/>
        <v>0</v>
      </c>
      <c r="BY473" s="215">
        <f t="shared" si="326"/>
        <v>0</v>
      </c>
      <c r="BZ473" s="215">
        <f t="shared" si="327"/>
        <v>0</v>
      </c>
      <c r="CA473" s="155">
        <f t="shared" si="355"/>
        <v>0</v>
      </c>
      <c r="CB473" s="165"/>
      <c r="CC473" s="215">
        <f t="shared" ca="1" si="328"/>
        <v>0</v>
      </c>
      <c r="CD473" s="215">
        <f t="shared" ca="1" si="329"/>
        <v>0</v>
      </c>
      <c r="CE473" s="215">
        <f t="shared" ca="1" si="330"/>
        <v>0</v>
      </c>
      <c r="CF473" s="215">
        <f t="shared" ca="1" si="331"/>
        <v>0</v>
      </c>
      <c r="CG473" s="215">
        <f t="shared" ca="1" si="332"/>
        <v>0</v>
      </c>
      <c r="CH473" s="155">
        <f t="shared" ca="1" si="356"/>
        <v>0</v>
      </c>
      <c r="CI473" s="165"/>
      <c r="CJ473" s="215">
        <f t="shared" ca="1" si="333"/>
        <v>0</v>
      </c>
      <c r="CK473" s="215">
        <f t="shared" ca="1" si="334"/>
        <v>0</v>
      </c>
      <c r="CL473" s="215">
        <f t="shared" ca="1" si="335"/>
        <v>0</v>
      </c>
      <c r="CM473" s="215">
        <f t="shared" ca="1" si="336"/>
        <v>0</v>
      </c>
      <c r="CN473" s="215">
        <f t="shared" ca="1" si="337"/>
        <v>0</v>
      </c>
      <c r="CO473" s="155">
        <f t="shared" ca="1" si="357"/>
        <v>0</v>
      </c>
      <c r="CP473" s="165"/>
      <c r="CQ473" s="223">
        <f t="shared" ca="1" si="338"/>
        <v>0</v>
      </c>
      <c r="CR473" s="223">
        <f t="shared" ca="1" si="339"/>
        <v>0</v>
      </c>
      <c r="CS473" s="223">
        <f t="shared" ca="1" si="340"/>
        <v>0</v>
      </c>
      <c r="CT473" s="223">
        <f t="shared" ca="1" si="341"/>
        <v>0</v>
      </c>
      <c r="CU473" s="223">
        <f t="shared" ca="1" si="342"/>
        <v>0</v>
      </c>
      <c r="CV473" s="155">
        <f t="shared" ca="1" si="358"/>
        <v>0</v>
      </c>
      <c r="CW473" s="165"/>
      <c r="CX473" s="215">
        <f t="shared" ca="1" si="359"/>
        <v>0</v>
      </c>
      <c r="CY473" s="215">
        <f t="shared" ca="1" si="343"/>
        <v>0</v>
      </c>
      <c r="CZ473" s="215">
        <f t="shared" ca="1" si="344"/>
        <v>0</v>
      </c>
      <c r="DA473" s="215">
        <f t="shared" ca="1" si="345"/>
        <v>0</v>
      </c>
      <c r="DB473" s="215">
        <f t="shared" ca="1" si="346"/>
        <v>0</v>
      </c>
      <c r="DC473" s="155">
        <f t="shared" ca="1" si="360"/>
        <v>0</v>
      </c>
      <c r="DD473" s="165"/>
      <c r="DE473" s="188" t="b" cm="1">
        <f t="array" aca="1" ref="DE473" ca="1">OR($G473=Forecast_Capex_Input!$BF$8:$BF$10)</f>
        <v>0</v>
      </c>
      <c r="DF473" s="188" cm="1">
        <f t="array" aca="1" ref="DF473" ca="1">IFERROR(INDEX(Forecast_Capex_Input!BG$12:BG$286,$X473)
*(INDEX(Forecast_Capex_Input!$H$12:$H$286,$X473)=Repex),0)
*$DE473</f>
        <v>0</v>
      </c>
      <c r="DG473" s="188" cm="1">
        <f t="array" aca="1" ref="DG473" ca="1">IFERROR(INDEX(Forecast_Capex_Input!BH$12:BH$286,$X473)
*(INDEX(Forecast_Capex_Input!$H$12:$H$286,$X473)=Repex),0)
*$DE473</f>
        <v>0</v>
      </c>
      <c r="DH473" s="188" cm="1">
        <f t="array" aca="1" ref="DH473" ca="1">IFERROR(INDEX(Forecast_Capex_Input!BI$12:BI$286,$X473)
*(INDEX(Forecast_Capex_Input!$H$12:$H$286,$X473)=Repex),0)
*$DE473</f>
        <v>0</v>
      </c>
      <c r="DI473" s="188" cm="1">
        <f t="array" aca="1" ref="DI473" ca="1">IFERROR(INDEX(Forecast_Capex_Input!BJ$12:BJ$286,$X473)
*(INDEX(Forecast_Capex_Input!$H$12:$H$286,$X473)=Repex),0)
*$DE473</f>
        <v>0</v>
      </c>
      <c r="DJ473" s="188" cm="1">
        <f t="array" aca="1" ref="DJ473" ca="1">IFERROR(INDEX(Forecast_Capex_Input!BK$12:BK$286,$X473)
*(INDEX(Forecast_Capex_Input!$H$12:$H$286,$X473)=Repex),0)
*$DE473</f>
        <v>0</v>
      </c>
      <c r="DK473" s="188" cm="1">
        <f t="array" aca="1" ref="DK473" ca="1">IFERROR(INDEX(Forecast_Capex_Input!BL$12:BL$286,$X473)
*(INDEX(Forecast_Capex_Input!$H$12:$H$286,$X473)=Repex),0)
*$DE473</f>
        <v>0</v>
      </c>
      <c r="DL473" s="165"/>
      <c r="DM473" s="188" t="b" cm="1">
        <f t="array" aca="1" ref="DM473" ca="1">OR($G473=Forecast_Capex_Input!$BN$8:$BN$9)</f>
        <v>0</v>
      </c>
      <c r="DN473" s="188" cm="1">
        <f t="array" aca="1" ref="DN473" ca="1">IFERROR(INDEX(Forecast_Capex_Input!BO$12:BO$286,$X473)
*(INDEX(Forecast_Capex_Input!$H$12:$H$286,$X473)=Repex),0)
*$DM473</f>
        <v>0</v>
      </c>
      <c r="DO473" s="188" cm="1">
        <f t="array" aca="1" ref="DO473" ca="1">IFERROR(INDEX(Forecast_Capex_Input!BP$12:BP$286,$X473)
*(INDEX(Forecast_Capex_Input!$H$12:$H$286,$X473)=Repex),0)
*$DM473</f>
        <v>0</v>
      </c>
      <c r="DP473" s="188" cm="1">
        <f t="array" aca="1" ref="DP473" ca="1">IFERROR(INDEX(Forecast_Capex_Input!BQ$12:BQ$286,$X473)
*(INDEX(Forecast_Capex_Input!$H$12:$H$286,$X473)=Repex),0)
*$DM473</f>
        <v>0</v>
      </c>
      <c r="DQ473" s="188" cm="1">
        <f t="array" aca="1" ref="DQ473" ca="1">IFERROR(INDEX(Forecast_Capex_Input!BR$12:BR$286,$X473)
*(INDEX(Forecast_Capex_Input!$H$12:$H$286,$X473)=Repex),0)
*$DM473</f>
        <v>0</v>
      </c>
      <c r="DR473" s="188" cm="1">
        <f t="array" aca="1" ref="DR473" ca="1">IFERROR(INDEX(Forecast_Capex_Input!BS$12:BS$286,$X473)
*(INDEX(Forecast_Capex_Input!$H$12:$H$286,$X473)=Repex),0)
*$DM473</f>
        <v>0</v>
      </c>
      <c r="DS473" s="165"/>
      <c r="DT473" s="188" t="b" cm="1">
        <f t="array" aca="1" ref="DT473" ca="1">OR($G473=Forecast_Capex_Input!$BU$8:$BU$10)</f>
        <v>0</v>
      </c>
      <c r="DU473" s="188" cm="1">
        <f t="array" aca="1" ref="DU473" ca="1">IFERROR(INDEX(Forecast_Capex_Input!BV$12:BV$286,$X473)
*(INDEX(Forecast_Capex_Input!$H$12:$H$286,$X473)=Repex),0)
*$DT473</f>
        <v>0</v>
      </c>
      <c r="DV473" s="188" cm="1">
        <f t="array" aca="1" ref="DV473" ca="1">IFERROR(INDEX(Forecast_Capex_Input!BW$12:BW$286,$X473)
*(INDEX(Forecast_Capex_Input!$H$12:$H$286,$X473)=Repex),0)
*$DT473</f>
        <v>0</v>
      </c>
      <c r="DW473" s="188" cm="1">
        <f t="array" aca="1" ref="DW473" ca="1">IFERROR(INDEX(Forecast_Capex_Input!BX$12:BX$286,$X473)
*(INDEX(Forecast_Capex_Input!$H$12:$H$286,$X473)=Repex),0)
*$DT473</f>
        <v>0</v>
      </c>
      <c r="DX473" s="188" cm="1">
        <f t="array" aca="1" ref="DX473" ca="1">IFERROR(INDEX(Forecast_Capex_Input!BY$12:BY$286,$X473)
*(INDEX(Forecast_Capex_Input!$H$12:$H$286,$X473)=Repex),0)
*$DT473</f>
        <v>0</v>
      </c>
      <c r="DY473" s="188" cm="1">
        <f t="array" aca="1" ref="DY473" ca="1">IFERROR(INDEX(Forecast_Capex_Input!BZ$12:BZ$286,$X473)
*(INDEX(Forecast_Capex_Input!$H$12:$H$286,$X473)=Repex),0)
*$DT473</f>
        <v>0</v>
      </c>
      <c r="DZ473" s="188" cm="1">
        <f t="array" aca="1" ref="DZ473" ca="1">IFERROR(INDEX(Forecast_Capex_Input!CA$12:CA$286,$X473)
*(INDEX(Forecast_Capex_Input!$H$12:$H$286,$X473)=Repex),0)
*$DT473</f>
        <v>0</v>
      </c>
      <c r="EA473" s="188" cm="1">
        <f t="array" aca="1" ref="EA473" ca="1">IFERROR(INDEX(Forecast_Capex_Input!CB$12:CB$286,$X473)
*(INDEX(Forecast_Capex_Input!$H$12:$H$286,$X473)=Repex),0)
*$DT473</f>
        <v>0</v>
      </c>
      <c r="EB473" s="188" cm="1">
        <f t="array" aca="1" ref="EB473" ca="1">IFERROR(INDEX(Forecast_Capex_Input!CC$12:CC$286,$X473)
*(INDEX(Forecast_Capex_Input!$H$12:$H$286,$X473)=Repex),0)
*$DT473</f>
        <v>0</v>
      </c>
      <c r="EC473" s="165"/>
      <c r="ED473" s="226" t="str">
        <f t="shared" si="347"/>
        <v>N/A</v>
      </c>
      <c r="EE473" s="174" t="s">
        <v>15</v>
      </c>
    </row>
    <row r="474" spans="3:135" x14ac:dyDescent="0.2">
      <c r="C474" s="174">
        <f t="shared" si="348"/>
        <v>464</v>
      </c>
      <c r="D474" s="167" t="str" cm="1">
        <f t="array" ref="D474">IFERROR(INDEX(Forecast_Capex_Input!$D$12:$D$286,$X474),NA)</f>
        <v>Material Handling</v>
      </c>
      <c r="E474" s="172" t="b" cm="1">
        <f t="array" ref="E474">IF($X474=NA,NA,INDEX(Forecast_Capex_Input!$E$12:$E$286,$X474))</f>
        <v>1</v>
      </c>
      <c r="F474" s="167" t="str" cm="1">
        <f t="array" aca="1" ref="F474" ca="1">IFERROR(INDEX(General!$E$25:$E$26,$Y474),NA)</f>
        <v>Non-Labour</v>
      </c>
      <c r="G474" s="167" t="str" cm="1">
        <f t="array" aca="1" ref="G474" ca="1">IFERROR(INDEX(Forecast_Capex_Input!$AI$11:$BB$11,$AA474),NA)</f>
        <v>Minor Plant, Motor Vehicles &amp; Mobile Plant</v>
      </c>
      <c r="H474" s="189" cm="1">
        <f t="array" aca="1" ref="H474" ca="1">IFERROR(INDEX(Forecast_Capex_Input!$AI$12:$BB$286,$X474,$AA474),NA)</f>
        <v>1</v>
      </c>
      <c r="I474" s="199" t="str" cm="1">
        <f t="array" ref="I474">IFERROR(INDEX(Forecast_Capex_Input!$F$12:$F$286,$X474),NA)</f>
        <v>Non-network - Other</v>
      </c>
      <c r="J474" s="199" t="str" cm="1">
        <f t="array" ref="J474">IFERROR(INDEX(Forecast_Capex_Input!G$12:G$286,$X474),NA)</f>
        <v>Fleet</v>
      </c>
      <c r="K474" s="199" t="str" cm="1">
        <f t="array" ref="K474">IFERROR(INDEX(Forecast_Capex_Input!H$12:H$286,$X474),NA)</f>
        <v>Fleet &amp; Property</v>
      </c>
      <c r="L474" s="199" t="str" cm="1">
        <f t="array" ref="L474">IFERROR(INDEX(Forecast_Capex_Input!I$12:I$286,$X474),NA)</f>
        <v>N/A</v>
      </c>
      <c r="M474" s="199" t="str" cm="1">
        <f t="array" ref="M474">IFERROR(INDEX(Forecast_Capex_Input!J$12:J$286,$X474),NA)</f>
        <v>Material Handling</v>
      </c>
      <c r="N474" s="199" t="str" cm="1">
        <f t="array" ref="N474">IFERROR(INDEX(Forecast_Capex_Input!K$12:K$286,$X474),NA)</f>
        <v>N/A</v>
      </c>
      <c r="O474" s="199" t="str" cm="1">
        <f t="array" ref="O474">IFERROR(INDEX(Forecast_Capex_Input!L$12:L$286,$X474),NA)</f>
        <v>N/A</v>
      </c>
      <c r="P474" s="199" t="str" cm="1">
        <f t="array" ref="P474">IFERROR(INDEX(Forecast_Capex_Input!M$12:M$286,$X474),NA)</f>
        <v>N/A</v>
      </c>
      <c r="Q474" s="172" t="str" cm="1">
        <f t="array" ref="Q474">IFERROR(INDEX(Forecast_Capex_Input!N$12:N$286,$X474),NA)</f>
        <v>No</v>
      </c>
      <c r="R474" s="265" cm="1">
        <f t="array" ref="R474">IFERROR(INDEX(Forecast_Capex_Input!O$12:O$286,$X474),0)</f>
        <v>0</v>
      </c>
      <c r="S474" s="172" t="str" cm="1">
        <f t="array" ref="S474">IFERROR(INDEX(Forecast_Capex_Input!P$12:P$286,$X474),0)</f>
        <v>Safety security &amp; reliability</v>
      </c>
      <c r="T474" s="199" t="str" cm="1">
        <f t="array" aca="1" ref="T474" ca="1">IFERROR(INDEX(General!$K$84:$K$103,$AA474),NA)</f>
        <v>Minor Plant, Motor Vehicles &amp; Mobile Plant (2018 onwards)</v>
      </c>
      <c r="U474" s="188" cm="1">
        <f t="array" aca="1" ref="U474" ca="1">IFERROR(
IF($F474=General!$E$25,INDEX(Forecast_Capex_Input!S$12:S$286,$X474),
INDEX(Forecast_Capex_Input!T$12:T$286,$X474)),0)</f>
        <v>1</v>
      </c>
      <c r="V474" s="222" t="b">
        <f>IFERROR(INDEX(Overheads!$T$19:$T$26,MATCH($I474,Overheads!$E$19:$E$26,0)),FALSE)</f>
        <v>0</v>
      </c>
      <c r="W474" s="165"/>
      <c r="X474" s="174">
        <f>IFERROR(
IF(MATCH($C474,Forecast_Capex_Input!$CI$12:$CI$286,1)+1&gt;MAX(Forecast_Capex_Input!$C$12:$C$286),NA,
MATCH($C474,Forecast_Capex_Input!$CI$12:$CI$286,1)+1),1)</f>
        <v>177</v>
      </c>
      <c r="Y474" s="174" cm="1">
        <f t="array" aca="1" ref="Y474" ca="1">IFERROR(
IF(X473&lt;&gt;X474,1,
IF(COUNTIF(OFFSET(Y473,0,0,-INDEX(Forecast_Capex_Input!$CG$12:$CG$286,$X474)),Y473)=INDEX(Forecast_Capex_Input!$CG$12:$CG$286,$X474),Y473+1,Y473)),NA)</f>
        <v>2</v>
      </c>
      <c r="Z474" s="174" cm="1">
        <f t="array" ref="Z474">IFERROR($C474-IF($X474=1,1,INDEX(Forecast_Capex_Input!$CI$12:$CI$286,$X474-1))+1,NA)</f>
        <v>2</v>
      </c>
      <c r="AA474" s="174" cm="1">
        <f t="array" aca="1" ref="AA474" ca="1">IFERROR(IF(Y474=1,
INDEX(Forecast_Capex_Input!$AI$10:$BB$10,SMALL(IF(INDEX(Forecast_Capex_Input!$AI$12:$BB$286,$X474,0)&gt;0,COLUMN(Forecast_Capex_Input!$AI$10:$BB$10)-COLUMN(Forecast_Capex_Input!$AI$12)+1),ROWS(OFFSET(AA473,0,0,-$Z474)))),
OFFSET(AA473,-INDEX(Forecast_Capex_Input!$CG$12:$CG$286,$X474)+1,0)),NA)</f>
        <v>7</v>
      </c>
      <c r="AB474" s="174">
        <f t="shared" ca="1" si="317"/>
        <v>2</v>
      </c>
      <c r="AC474" s="222" t="b">
        <f t="shared" si="349"/>
        <v>0</v>
      </c>
      <c r="AD474" s="220" t="b">
        <v>0</v>
      </c>
      <c r="AE474" s="222" t="b">
        <f t="shared" si="318"/>
        <v>1</v>
      </c>
      <c r="AF474" s="165"/>
      <c r="AG474" s="215">
        <v>0.70916765625</v>
      </c>
      <c r="AH474" s="215">
        <v>1.155680625</v>
      </c>
      <c r="AI474" s="215">
        <v>1.155680625</v>
      </c>
      <c r="AJ474" s="215">
        <v>1.2082115624999998</v>
      </c>
      <c r="AK474" s="215">
        <v>1.1031496875</v>
      </c>
      <c r="AL474" s="155">
        <v>5.3318901562500001</v>
      </c>
      <c r="AM474" s="165"/>
      <c r="AN474" s="215" cm="1">
        <f t="array" aca="1" ref="AN474" ca="1">IFERROR(INDEX(General!O$33:O$34,$AB474)
*AG474,0)</f>
        <v>0.70916765625</v>
      </c>
      <c r="AO474" s="215" cm="1">
        <f t="array" aca="1" ref="AO474" ca="1">IFERROR(INDEX(General!P$33:P$34,$AB474)
*AH474,0)</f>
        <v>1.155680625</v>
      </c>
      <c r="AP474" s="215" cm="1">
        <f t="array" aca="1" ref="AP474" ca="1">IFERROR(INDEX(General!Q$33:Q$34,$AB474)
*AI474,0)</f>
        <v>1.155680625</v>
      </c>
      <c r="AQ474" s="215" cm="1">
        <f t="array" aca="1" ref="AQ474" ca="1">IFERROR(INDEX(General!R$33:R$34,$AB474)
*AJ474,0)</f>
        <v>1.2082115624999998</v>
      </c>
      <c r="AR474" s="215" cm="1">
        <f t="array" aca="1" ref="AR474" ca="1">IFERROR(INDEX(General!S$33:S$34,$AB474)
*AK474,0)</f>
        <v>1.1031496875</v>
      </c>
      <c r="AS474" s="155">
        <f t="shared" ca="1" si="350"/>
        <v>5.3318901562500001</v>
      </c>
      <c r="AT474" s="165"/>
      <c r="AU474" s="215">
        <f ca="1">IF($AE474=FALSE,AN474*Overheads!$R$24*$V474,
IFERROR(Overheads!$O$49*$V474*AN474,0)
+IFERROR(Overheads!Q$59*$V474*(AN474/Overheads!Q$68),0))</f>
        <v>0</v>
      </c>
      <c r="AV474" s="215">
        <f ca="1">IF($AE474=FALSE,AO474*Overheads!$R$24*$V474,
IFERROR(Overheads!$O$49*$V474*AO474,0)
+IFERROR(Overheads!R$59*$V474*(AO474/Overheads!R$68),0))</f>
        <v>0</v>
      </c>
      <c r="AW474" s="215">
        <f ca="1">IF($AE474=FALSE,AP474*Overheads!$R$24*$V474,
IFERROR(Overheads!$O$49*$V474*AP474,0)
+IFERROR(Overheads!S$59*$V474*(AP474/Overheads!S$68),0))</f>
        <v>0</v>
      </c>
      <c r="AX474" s="215">
        <f ca="1">IF($AE474=FALSE,AQ474*Overheads!$R$24*$V474,
IFERROR(Overheads!$O$49*$V474*AQ474,0)
+IFERROR(Overheads!T$59*$V474*(AQ474/Overheads!T$68),0))</f>
        <v>0</v>
      </c>
      <c r="AY474" s="215">
        <f ca="1">IF($AE474=FALSE,AR474*Overheads!$R$24*$V474,
IFERROR(Overheads!$O$49*$V474*AR474,0)
+IFERROR(Overheads!U$59*$V474*(AR474/Overheads!U$68),0))</f>
        <v>0</v>
      </c>
      <c r="AZ474" s="155">
        <f t="shared" ca="1" si="351"/>
        <v>0</v>
      </c>
      <c r="BA474" s="165"/>
      <c r="BB474" s="215">
        <f ca="1">IF($AE474=FALSE,AN474*Overheads!$S$25,
IFERROR(Overheads!$O$50*AN474,0)
+IFERROR(Overheads!Q$60*(AN474/Overheads!Q$66),0))</f>
        <v>1.3331507336292304E-2</v>
      </c>
      <c r="BC474" s="215">
        <f ca="1">IF($AE474=FALSE,AO474*Overheads!$S$25,
IFERROR(Overheads!$O$50*AO474,0)
+IFERROR(Overheads!R$60*(AO474/Overheads!R$66),0))</f>
        <v>1.9499339076802465E-2</v>
      </c>
      <c r="BD474" s="215">
        <f ca="1">IF($AE474=FALSE,AP474*Overheads!$S$25,
IFERROR(Overheads!$O$50*AP474,0)
+IFERROR(Overheads!S$60*(AP474/Overheads!S$66),0))</f>
        <v>2.1210939823711892E-2</v>
      </c>
      <c r="BE474" s="215">
        <f ca="1">IF($AE474=FALSE,AQ474*Overheads!$S$25,
IFERROR(Overheads!$O$50*AQ474,0)
+IFERROR(Overheads!T$60*(AQ474/Overheads!T$66),0))</f>
        <v>2.4491417486190152E-2</v>
      </c>
      <c r="BF474" s="215">
        <f ca="1">IF($AE474=FALSE,AR474*Overheads!$S$25,
IFERROR(Overheads!$O$50*AR474,0)
+IFERROR(Overheads!U$60*(AR474/Overheads!U$66),0))</f>
        <v>1.9751284603382505E-2</v>
      </c>
      <c r="BG474" s="155">
        <f t="shared" ca="1" si="352"/>
        <v>9.828448832637933E-2</v>
      </c>
      <c r="BH474" s="165"/>
      <c r="BI474" s="215">
        <f t="shared" ca="1" si="353"/>
        <v>0.72249916358629229</v>
      </c>
      <c r="BJ474" s="215">
        <f t="shared" ca="1" si="319"/>
        <v>1.1751799640768026</v>
      </c>
      <c r="BK474" s="215">
        <f t="shared" ca="1" si="320"/>
        <v>1.1768915648237119</v>
      </c>
      <c r="BL474" s="215">
        <f t="shared" ca="1" si="321"/>
        <v>1.2327029799861899</v>
      </c>
      <c r="BM474" s="215">
        <f t="shared" ca="1" si="322"/>
        <v>1.1229009721033825</v>
      </c>
      <c r="BN474" s="155">
        <f t="shared" ca="1" si="354"/>
        <v>5.430174644576379</v>
      </c>
      <c r="BO474" s="165"/>
      <c r="BP474" s="187" cm="1">
        <f t="array" ref="BP474">IFERROR(IF($X474=$X473,BP473,INDEX(Forecast_Capex_Input!AC$12:AC$286,$X474)),0)</f>
        <v>0.2</v>
      </c>
      <c r="BQ474" s="187" cm="1">
        <f t="array" ref="BQ474">IFERROR(IF($X474=$X473,BQ473,INDEX(Forecast_Capex_Input!AD$12:AD$286,$X474)),0)</f>
        <v>0.2</v>
      </c>
      <c r="BR474" s="187" cm="1">
        <f t="array" ref="BR474">IFERROR(IF($X474=$X473,BR473,INDEX(Forecast_Capex_Input!AE$12:AE$286,$X474)),0)</f>
        <v>0.2</v>
      </c>
      <c r="BS474" s="187" cm="1">
        <f t="array" ref="BS474">IFERROR(IF($X474=$X473,BS473,INDEX(Forecast_Capex_Input!AF$12:AF$286,$X474)),0)</f>
        <v>0.2</v>
      </c>
      <c r="BT474" s="187" cm="1">
        <f t="array" ref="BT474">IFERROR(IF($X474=$X473,BT473,INDEX(Forecast_Capex_Input!AG$12:AG$286,$X474)),0)</f>
        <v>0.2</v>
      </c>
      <c r="BU474" s="165"/>
      <c r="BV474" s="215">
        <f t="shared" si="323"/>
        <v>1.06637803125</v>
      </c>
      <c r="BW474" s="215">
        <f t="shared" si="324"/>
        <v>1.06637803125</v>
      </c>
      <c r="BX474" s="215">
        <f t="shared" si="325"/>
        <v>1.06637803125</v>
      </c>
      <c r="BY474" s="215">
        <f t="shared" si="326"/>
        <v>1.06637803125</v>
      </c>
      <c r="BZ474" s="215">
        <f t="shared" si="327"/>
        <v>1.06637803125</v>
      </c>
      <c r="CA474" s="155">
        <f t="shared" si="355"/>
        <v>5.3318901562500001</v>
      </c>
      <c r="CB474" s="165"/>
      <c r="CC474" s="215">
        <f t="shared" ca="1" si="328"/>
        <v>1.06637803125</v>
      </c>
      <c r="CD474" s="215">
        <f t="shared" ca="1" si="329"/>
        <v>1.06637803125</v>
      </c>
      <c r="CE474" s="215">
        <f t="shared" ca="1" si="330"/>
        <v>1.06637803125</v>
      </c>
      <c r="CF474" s="215">
        <f t="shared" ca="1" si="331"/>
        <v>1.06637803125</v>
      </c>
      <c r="CG474" s="215">
        <f t="shared" ca="1" si="332"/>
        <v>1.06637803125</v>
      </c>
      <c r="CH474" s="155">
        <f t="shared" ca="1" si="356"/>
        <v>5.3318901562500001</v>
      </c>
      <c r="CI474" s="165"/>
      <c r="CJ474" s="215">
        <f t="shared" ca="1" si="333"/>
        <v>0</v>
      </c>
      <c r="CK474" s="215">
        <f t="shared" ca="1" si="334"/>
        <v>0</v>
      </c>
      <c r="CL474" s="215">
        <f t="shared" ca="1" si="335"/>
        <v>0</v>
      </c>
      <c r="CM474" s="215">
        <f t="shared" ca="1" si="336"/>
        <v>0</v>
      </c>
      <c r="CN474" s="215">
        <f t="shared" ca="1" si="337"/>
        <v>0</v>
      </c>
      <c r="CO474" s="155">
        <f t="shared" ca="1" si="357"/>
        <v>0</v>
      </c>
      <c r="CP474" s="165"/>
      <c r="CQ474" s="223">
        <f t="shared" ca="1" si="338"/>
        <v>1.9656897665275869E-2</v>
      </c>
      <c r="CR474" s="223">
        <f t="shared" ca="1" si="339"/>
        <v>1.9656897665275869E-2</v>
      </c>
      <c r="CS474" s="223">
        <f t="shared" ca="1" si="340"/>
        <v>1.9656897665275869E-2</v>
      </c>
      <c r="CT474" s="223">
        <f t="shared" ca="1" si="341"/>
        <v>1.9656897665275869E-2</v>
      </c>
      <c r="CU474" s="223">
        <f t="shared" ca="1" si="342"/>
        <v>1.9656897665275869E-2</v>
      </c>
      <c r="CV474" s="155">
        <f t="shared" ca="1" si="358"/>
        <v>9.8284488326379343E-2</v>
      </c>
      <c r="CW474" s="165"/>
      <c r="CX474" s="215">
        <f t="shared" ca="1" si="359"/>
        <v>1.0860349289152758</v>
      </c>
      <c r="CY474" s="215">
        <f t="shared" ca="1" si="343"/>
        <v>1.0860349289152758</v>
      </c>
      <c r="CZ474" s="215">
        <f t="shared" ca="1" si="344"/>
        <v>1.0860349289152758</v>
      </c>
      <c r="DA474" s="215">
        <f t="shared" ca="1" si="345"/>
        <v>1.0860349289152758</v>
      </c>
      <c r="DB474" s="215">
        <f t="shared" ca="1" si="346"/>
        <v>1.0860349289152758</v>
      </c>
      <c r="DC474" s="155">
        <f t="shared" ca="1" si="360"/>
        <v>5.430174644576379</v>
      </c>
      <c r="DD474" s="165"/>
      <c r="DE474" s="188" t="b" cm="1">
        <f t="array" aca="1" ref="DE474" ca="1">OR($G474=Forecast_Capex_Input!$BF$8:$BF$10)</f>
        <v>0</v>
      </c>
      <c r="DF474" s="188" cm="1">
        <f t="array" aca="1" ref="DF474" ca="1">IFERROR(INDEX(Forecast_Capex_Input!BG$12:BG$286,$X474)
*(INDEX(Forecast_Capex_Input!$H$12:$H$286,$X474)=Repex),0)
*$DE474</f>
        <v>0</v>
      </c>
      <c r="DG474" s="188" cm="1">
        <f t="array" aca="1" ref="DG474" ca="1">IFERROR(INDEX(Forecast_Capex_Input!BH$12:BH$286,$X474)
*(INDEX(Forecast_Capex_Input!$H$12:$H$286,$X474)=Repex),0)
*$DE474</f>
        <v>0</v>
      </c>
      <c r="DH474" s="188" cm="1">
        <f t="array" aca="1" ref="DH474" ca="1">IFERROR(INDEX(Forecast_Capex_Input!BI$12:BI$286,$X474)
*(INDEX(Forecast_Capex_Input!$H$12:$H$286,$X474)=Repex),0)
*$DE474</f>
        <v>0</v>
      </c>
      <c r="DI474" s="188" cm="1">
        <f t="array" aca="1" ref="DI474" ca="1">IFERROR(INDEX(Forecast_Capex_Input!BJ$12:BJ$286,$X474)
*(INDEX(Forecast_Capex_Input!$H$12:$H$286,$X474)=Repex),0)
*$DE474</f>
        <v>0</v>
      </c>
      <c r="DJ474" s="188" cm="1">
        <f t="array" aca="1" ref="DJ474" ca="1">IFERROR(INDEX(Forecast_Capex_Input!BK$12:BK$286,$X474)
*(INDEX(Forecast_Capex_Input!$H$12:$H$286,$X474)=Repex),0)
*$DE474</f>
        <v>0</v>
      </c>
      <c r="DK474" s="188" cm="1">
        <f t="array" aca="1" ref="DK474" ca="1">IFERROR(INDEX(Forecast_Capex_Input!BL$12:BL$286,$X474)
*(INDEX(Forecast_Capex_Input!$H$12:$H$286,$X474)=Repex),0)
*$DE474</f>
        <v>0</v>
      </c>
      <c r="DL474" s="165"/>
      <c r="DM474" s="188" t="b" cm="1">
        <f t="array" aca="1" ref="DM474" ca="1">OR($G474=Forecast_Capex_Input!$BN$8:$BN$9)</f>
        <v>0</v>
      </c>
      <c r="DN474" s="188" cm="1">
        <f t="array" aca="1" ref="DN474" ca="1">IFERROR(INDEX(Forecast_Capex_Input!BO$12:BO$286,$X474)
*(INDEX(Forecast_Capex_Input!$H$12:$H$286,$X474)=Repex),0)
*$DM474</f>
        <v>0</v>
      </c>
      <c r="DO474" s="188" cm="1">
        <f t="array" aca="1" ref="DO474" ca="1">IFERROR(INDEX(Forecast_Capex_Input!BP$12:BP$286,$X474)
*(INDEX(Forecast_Capex_Input!$H$12:$H$286,$X474)=Repex),0)
*$DM474</f>
        <v>0</v>
      </c>
      <c r="DP474" s="188" cm="1">
        <f t="array" aca="1" ref="DP474" ca="1">IFERROR(INDEX(Forecast_Capex_Input!BQ$12:BQ$286,$X474)
*(INDEX(Forecast_Capex_Input!$H$12:$H$286,$X474)=Repex),0)
*$DM474</f>
        <v>0</v>
      </c>
      <c r="DQ474" s="188" cm="1">
        <f t="array" aca="1" ref="DQ474" ca="1">IFERROR(INDEX(Forecast_Capex_Input!BR$12:BR$286,$X474)
*(INDEX(Forecast_Capex_Input!$H$12:$H$286,$X474)=Repex),0)
*$DM474</f>
        <v>0</v>
      </c>
      <c r="DR474" s="188" cm="1">
        <f t="array" aca="1" ref="DR474" ca="1">IFERROR(INDEX(Forecast_Capex_Input!BS$12:BS$286,$X474)
*(INDEX(Forecast_Capex_Input!$H$12:$H$286,$X474)=Repex),0)
*$DM474</f>
        <v>0</v>
      </c>
      <c r="DS474" s="165"/>
      <c r="DT474" s="188" t="b" cm="1">
        <f t="array" aca="1" ref="DT474" ca="1">OR($G474=Forecast_Capex_Input!$BU$8:$BU$10)</f>
        <v>0</v>
      </c>
      <c r="DU474" s="188" cm="1">
        <f t="array" aca="1" ref="DU474" ca="1">IFERROR(INDEX(Forecast_Capex_Input!BV$12:BV$286,$X474)
*(INDEX(Forecast_Capex_Input!$H$12:$H$286,$X474)=Repex),0)
*$DT474</f>
        <v>0</v>
      </c>
      <c r="DV474" s="188" cm="1">
        <f t="array" aca="1" ref="DV474" ca="1">IFERROR(INDEX(Forecast_Capex_Input!BW$12:BW$286,$X474)
*(INDEX(Forecast_Capex_Input!$H$12:$H$286,$X474)=Repex),0)
*$DT474</f>
        <v>0</v>
      </c>
      <c r="DW474" s="188" cm="1">
        <f t="array" aca="1" ref="DW474" ca="1">IFERROR(INDEX(Forecast_Capex_Input!BX$12:BX$286,$X474)
*(INDEX(Forecast_Capex_Input!$H$12:$H$286,$X474)=Repex),0)
*$DT474</f>
        <v>0</v>
      </c>
      <c r="DX474" s="188" cm="1">
        <f t="array" aca="1" ref="DX474" ca="1">IFERROR(INDEX(Forecast_Capex_Input!BY$12:BY$286,$X474)
*(INDEX(Forecast_Capex_Input!$H$12:$H$286,$X474)=Repex),0)
*$DT474</f>
        <v>0</v>
      </c>
      <c r="DY474" s="188" cm="1">
        <f t="array" aca="1" ref="DY474" ca="1">IFERROR(INDEX(Forecast_Capex_Input!BZ$12:BZ$286,$X474)
*(INDEX(Forecast_Capex_Input!$H$12:$H$286,$X474)=Repex),0)
*$DT474</f>
        <v>0</v>
      </c>
      <c r="DZ474" s="188" cm="1">
        <f t="array" aca="1" ref="DZ474" ca="1">IFERROR(INDEX(Forecast_Capex_Input!CA$12:CA$286,$X474)
*(INDEX(Forecast_Capex_Input!$H$12:$H$286,$X474)=Repex),0)
*$DT474</f>
        <v>0</v>
      </c>
      <c r="EA474" s="188" cm="1">
        <f t="array" aca="1" ref="EA474" ca="1">IFERROR(INDEX(Forecast_Capex_Input!CB$12:CB$286,$X474)
*(INDEX(Forecast_Capex_Input!$H$12:$H$286,$X474)=Repex),0)
*$DT474</f>
        <v>0</v>
      </c>
      <c r="EB474" s="188" cm="1">
        <f t="array" aca="1" ref="EB474" ca="1">IFERROR(INDEX(Forecast_Capex_Input!CC$12:CC$286,$X474)
*(INDEX(Forecast_Capex_Input!$H$12:$H$286,$X474)=Repex),0)
*$DT474</f>
        <v>0</v>
      </c>
      <c r="EC474" s="165"/>
      <c r="ED474" s="226" t="str">
        <f t="shared" si="347"/>
        <v>N/A</v>
      </c>
      <c r="EE474" s="174" t="s">
        <v>15</v>
      </c>
    </row>
    <row r="475" spans="3:135" x14ac:dyDescent="0.2">
      <c r="C475" s="174">
        <f t="shared" si="348"/>
        <v>465</v>
      </c>
      <c r="D475" s="167" t="str" cm="1">
        <f t="array" ref="D475">IFERROR(INDEX(Forecast_Capex_Input!$D$12:$D$286,$X475),NA)</f>
        <v>Motorcycle/ATV</v>
      </c>
      <c r="E475" s="172" t="b" cm="1">
        <f t="array" ref="E475">IF($X475=NA,NA,INDEX(Forecast_Capex_Input!$E$12:$E$286,$X475))</f>
        <v>1</v>
      </c>
      <c r="F475" s="167" t="str" cm="1">
        <f t="array" aca="1" ref="F475" ca="1">IFERROR(INDEX(General!$E$25:$E$26,$Y475),NA)</f>
        <v>Labour</v>
      </c>
      <c r="G475" s="167" t="str" cm="1">
        <f t="array" aca="1" ref="G475" ca="1">IFERROR(INDEX(Forecast_Capex_Input!$AI$11:$BB$11,$AA475),NA)</f>
        <v>Minor Plant, Motor Vehicles &amp; Mobile Plant</v>
      </c>
      <c r="H475" s="189" cm="1">
        <f t="array" aca="1" ref="H475" ca="1">IFERROR(INDEX(Forecast_Capex_Input!$AI$12:$BB$286,$X475,$AA475),NA)</f>
        <v>1</v>
      </c>
      <c r="I475" s="199" t="str" cm="1">
        <f t="array" ref="I475">IFERROR(INDEX(Forecast_Capex_Input!$F$12:$F$286,$X475),NA)</f>
        <v>Non-network - Other</v>
      </c>
      <c r="J475" s="199" t="str" cm="1">
        <f t="array" ref="J475">IFERROR(INDEX(Forecast_Capex_Input!G$12:G$286,$X475),NA)</f>
        <v>Fleet</v>
      </c>
      <c r="K475" s="199" t="str" cm="1">
        <f t="array" ref="K475">IFERROR(INDEX(Forecast_Capex_Input!H$12:H$286,$X475),NA)</f>
        <v>Fleet &amp; Property</v>
      </c>
      <c r="L475" s="199" t="str" cm="1">
        <f t="array" ref="L475">IFERROR(INDEX(Forecast_Capex_Input!I$12:I$286,$X475),NA)</f>
        <v>N/A</v>
      </c>
      <c r="M475" s="199" t="str" cm="1">
        <f t="array" ref="M475">IFERROR(INDEX(Forecast_Capex_Input!J$12:J$286,$X475),NA)</f>
        <v>Motorcycle/ATV</v>
      </c>
      <c r="N475" s="199" t="str" cm="1">
        <f t="array" ref="N475">IFERROR(INDEX(Forecast_Capex_Input!K$12:K$286,$X475),NA)</f>
        <v>N/A</v>
      </c>
      <c r="O475" s="199" t="str" cm="1">
        <f t="array" ref="O475">IFERROR(INDEX(Forecast_Capex_Input!L$12:L$286,$X475),NA)</f>
        <v>N/A</v>
      </c>
      <c r="P475" s="199" t="str" cm="1">
        <f t="array" ref="P475">IFERROR(INDEX(Forecast_Capex_Input!M$12:M$286,$X475),NA)</f>
        <v>N/A</v>
      </c>
      <c r="Q475" s="172" t="str" cm="1">
        <f t="array" ref="Q475">IFERROR(INDEX(Forecast_Capex_Input!N$12:N$286,$X475),NA)</f>
        <v>No</v>
      </c>
      <c r="R475" s="265" cm="1">
        <f t="array" ref="R475">IFERROR(INDEX(Forecast_Capex_Input!O$12:O$286,$X475),0)</f>
        <v>0</v>
      </c>
      <c r="S475" s="172" t="str" cm="1">
        <f t="array" ref="S475">IFERROR(INDEX(Forecast_Capex_Input!P$12:P$286,$X475),0)</f>
        <v>Safety security &amp; reliability</v>
      </c>
      <c r="T475" s="199" t="str" cm="1">
        <f t="array" aca="1" ref="T475" ca="1">IFERROR(INDEX(General!$K$84:$K$103,$AA475),NA)</f>
        <v>Minor Plant, Motor Vehicles &amp; Mobile Plant (2018 onwards)</v>
      </c>
      <c r="U475" s="188" cm="1">
        <f t="array" aca="1" ref="U475" ca="1">IFERROR(
IF($F475=General!$E$25,INDEX(Forecast_Capex_Input!S$12:S$286,$X475),
INDEX(Forecast_Capex_Input!T$12:T$286,$X475)),0)</f>
        <v>0</v>
      </c>
      <c r="V475" s="222" t="b">
        <f>IFERROR(INDEX(Overheads!$T$19:$T$26,MATCH($I475,Overheads!$E$19:$E$26,0)),FALSE)</f>
        <v>0</v>
      </c>
      <c r="W475" s="165"/>
      <c r="X475" s="174">
        <f>IFERROR(
IF(MATCH($C475,Forecast_Capex_Input!$CI$12:$CI$286,1)+1&gt;MAX(Forecast_Capex_Input!$C$12:$C$286),NA,
MATCH($C475,Forecast_Capex_Input!$CI$12:$CI$286,1)+1),1)</f>
        <v>178</v>
      </c>
      <c r="Y475" s="174" cm="1">
        <f t="array" aca="1" ref="Y475" ca="1">IFERROR(
IF(X474&lt;&gt;X475,1,
IF(COUNTIF(OFFSET(Y474,0,0,-INDEX(Forecast_Capex_Input!$CG$12:$CG$286,$X475)),Y474)=INDEX(Forecast_Capex_Input!$CG$12:$CG$286,$X475),Y474+1,Y474)),NA)</f>
        <v>1</v>
      </c>
      <c r="Z475" s="174" cm="1">
        <f t="array" ref="Z475">IFERROR($C475-IF($X475=1,1,INDEX(Forecast_Capex_Input!$CI$12:$CI$286,$X475-1))+1,NA)</f>
        <v>1</v>
      </c>
      <c r="AA475" s="174" cm="1">
        <f t="array" aca="1" ref="AA475" ca="1">IFERROR(IF(Y475=1,
INDEX(Forecast_Capex_Input!$AI$10:$BB$10,SMALL(IF(INDEX(Forecast_Capex_Input!$AI$12:$BB$286,$X475,0)&gt;0,COLUMN(Forecast_Capex_Input!$AI$10:$BB$10)-COLUMN(Forecast_Capex_Input!$AI$12)+1),ROWS(OFFSET(AA474,0,0,-$Z475)))),
OFFSET(AA474,-INDEX(Forecast_Capex_Input!$CG$12:$CG$286,$X475)+1,0)),NA)</f>
        <v>7</v>
      </c>
      <c r="AB475" s="174">
        <f t="shared" ca="1" si="317"/>
        <v>1</v>
      </c>
      <c r="AC475" s="222" t="b">
        <f t="shared" si="349"/>
        <v>0</v>
      </c>
      <c r="AD475" s="220" t="b">
        <v>0</v>
      </c>
      <c r="AE475" s="222" t="b">
        <f t="shared" si="318"/>
        <v>1</v>
      </c>
      <c r="AF475" s="165"/>
      <c r="AG475" s="215">
        <v>0</v>
      </c>
      <c r="AH475" s="215">
        <v>0</v>
      </c>
      <c r="AI475" s="215">
        <v>0</v>
      </c>
      <c r="AJ475" s="215">
        <v>0</v>
      </c>
      <c r="AK475" s="215">
        <v>0</v>
      </c>
      <c r="AL475" s="155">
        <v>0</v>
      </c>
      <c r="AM475" s="165"/>
      <c r="AN475" s="215" cm="1">
        <f t="array" aca="1" ref="AN475" ca="1">IFERROR(INDEX(General!O$33:O$34,$AB475)
*AG475,0)</f>
        <v>0</v>
      </c>
      <c r="AO475" s="215" cm="1">
        <f t="array" aca="1" ref="AO475" ca="1">IFERROR(INDEX(General!P$33:P$34,$AB475)
*AH475,0)</f>
        <v>0</v>
      </c>
      <c r="AP475" s="215" cm="1">
        <f t="array" aca="1" ref="AP475" ca="1">IFERROR(INDEX(General!Q$33:Q$34,$AB475)
*AI475,0)</f>
        <v>0</v>
      </c>
      <c r="AQ475" s="215" cm="1">
        <f t="array" aca="1" ref="AQ475" ca="1">IFERROR(INDEX(General!R$33:R$34,$AB475)
*AJ475,0)</f>
        <v>0</v>
      </c>
      <c r="AR475" s="215" cm="1">
        <f t="array" aca="1" ref="AR475" ca="1">IFERROR(INDEX(General!S$33:S$34,$AB475)
*AK475,0)</f>
        <v>0</v>
      </c>
      <c r="AS475" s="155">
        <f t="shared" ca="1" si="350"/>
        <v>0</v>
      </c>
      <c r="AT475" s="165"/>
      <c r="AU475" s="215">
        <f ca="1">IF($AE475=FALSE,AN475*Overheads!$R$24*$V475,
IFERROR(Overheads!$O$49*$V475*AN475,0)
+IFERROR(Overheads!Q$59*$V475*(AN475/Overheads!Q$68),0))</f>
        <v>0</v>
      </c>
      <c r="AV475" s="215">
        <f ca="1">IF($AE475=FALSE,AO475*Overheads!$R$24*$V475,
IFERROR(Overheads!$O$49*$V475*AO475,0)
+IFERROR(Overheads!R$59*$V475*(AO475/Overheads!R$68),0))</f>
        <v>0</v>
      </c>
      <c r="AW475" s="215">
        <f ca="1">IF($AE475=FALSE,AP475*Overheads!$R$24*$V475,
IFERROR(Overheads!$O$49*$V475*AP475,0)
+IFERROR(Overheads!S$59*$V475*(AP475/Overheads!S$68),0))</f>
        <v>0</v>
      </c>
      <c r="AX475" s="215">
        <f ca="1">IF($AE475=FALSE,AQ475*Overheads!$R$24*$V475,
IFERROR(Overheads!$O$49*$V475*AQ475,0)
+IFERROR(Overheads!T$59*$V475*(AQ475/Overheads!T$68),0))</f>
        <v>0</v>
      </c>
      <c r="AY475" s="215">
        <f ca="1">IF($AE475=FALSE,AR475*Overheads!$R$24*$V475,
IFERROR(Overheads!$O$49*$V475*AR475,0)
+IFERROR(Overheads!U$59*$V475*(AR475/Overheads!U$68),0))</f>
        <v>0</v>
      </c>
      <c r="AZ475" s="155">
        <f t="shared" ca="1" si="351"/>
        <v>0</v>
      </c>
      <c r="BA475" s="165"/>
      <c r="BB475" s="215">
        <f ca="1">IF($AE475=FALSE,AN475*Overheads!$S$25,
IFERROR(Overheads!$O$50*AN475,0)
+IFERROR(Overheads!Q$60*(AN475/Overheads!Q$66),0))</f>
        <v>0</v>
      </c>
      <c r="BC475" s="215">
        <f ca="1">IF($AE475=FALSE,AO475*Overheads!$S$25,
IFERROR(Overheads!$O$50*AO475,0)
+IFERROR(Overheads!R$60*(AO475/Overheads!R$66),0))</f>
        <v>0</v>
      </c>
      <c r="BD475" s="215">
        <f ca="1">IF($AE475=FALSE,AP475*Overheads!$S$25,
IFERROR(Overheads!$O$50*AP475,0)
+IFERROR(Overheads!S$60*(AP475/Overheads!S$66),0))</f>
        <v>0</v>
      </c>
      <c r="BE475" s="215">
        <f ca="1">IF($AE475=FALSE,AQ475*Overheads!$S$25,
IFERROR(Overheads!$O$50*AQ475,0)
+IFERROR(Overheads!T$60*(AQ475/Overheads!T$66),0))</f>
        <v>0</v>
      </c>
      <c r="BF475" s="215">
        <f ca="1">IF($AE475=FALSE,AR475*Overheads!$S$25,
IFERROR(Overheads!$O$50*AR475,0)
+IFERROR(Overheads!U$60*(AR475/Overheads!U$66),0))</f>
        <v>0</v>
      </c>
      <c r="BG475" s="155">
        <f t="shared" ca="1" si="352"/>
        <v>0</v>
      </c>
      <c r="BH475" s="165"/>
      <c r="BI475" s="215">
        <f t="shared" ca="1" si="353"/>
        <v>0</v>
      </c>
      <c r="BJ475" s="215">
        <f t="shared" ca="1" si="319"/>
        <v>0</v>
      </c>
      <c r="BK475" s="215">
        <f t="shared" ca="1" si="320"/>
        <v>0</v>
      </c>
      <c r="BL475" s="215">
        <f t="shared" ca="1" si="321"/>
        <v>0</v>
      </c>
      <c r="BM475" s="215">
        <f t="shared" ca="1" si="322"/>
        <v>0</v>
      </c>
      <c r="BN475" s="155">
        <f t="shared" ca="1" si="354"/>
        <v>0</v>
      </c>
      <c r="BO475" s="165"/>
      <c r="BP475" s="187" cm="1">
        <f t="array" ref="BP475">IFERROR(IF($X475=$X474,BP474,INDEX(Forecast_Capex_Input!AC$12:AC$286,$X475)),0)</f>
        <v>0.2</v>
      </c>
      <c r="BQ475" s="187" cm="1">
        <f t="array" ref="BQ475">IFERROR(IF($X475=$X474,BQ474,INDEX(Forecast_Capex_Input!AD$12:AD$286,$X475)),0)</f>
        <v>0.2</v>
      </c>
      <c r="BR475" s="187" cm="1">
        <f t="array" ref="BR475">IFERROR(IF($X475=$X474,BR474,INDEX(Forecast_Capex_Input!AE$12:AE$286,$X475)),0)</f>
        <v>0.2</v>
      </c>
      <c r="BS475" s="187" cm="1">
        <f t="array" ref="BS475">IFERROR(IF($X475=$X474,BS474,INDEX(Forecast_Capex_Input!AF$12:AF$286,$X475)),0)</f>
        <v>0.2</v>
      </c>
      <c r="BT475" s="187" cm="1">
        <f t="array" ref="BT475">IFERROR(IF($X475=$X474,BT474,INDEX(Forecast_Capex_Input!AG$12:AG$286,$X475)),0)</f>
        <v>0.2</v>
      </c>
      <c r="BU475" s="165"/>
      <c r="BV475" s="215">
        <f t="shared" si="323"/>
        <v>0</v>
      </c>
      <c r="BW475" s="215">
        <f t="shared" si="324"/>
        <v>0</v>
      </c>
      <c r="BX475" s="215">
        <f t="shared" si="325"/>
        <v>0</v>
      </c>
      <c r="BY475" s="215">
        <f t="shared" si="326"/>
        <v>0</v>
      </c>
      <c r="BZ475" s="215">
        <f t="shared" si="327"/>
        <v>0</v>
      </c>
      <c r="CA475" s="155">
        <f t="shared" si="355"/>
        <v>0</v>
      </c>
      <c r="CB475" s="165"/>
      <c r="CC475" s="215">
        <f t="shared" ca="1" si="328"/>
        <v>0</v>
      </c>
      <c r="CD475" s="215">
        <f t="shared" ca="1" si="329"/>
        <v>0</v>
      </c>
      <c r="CE475" s="215">
        <f t="shared" ca="1" si="330"/>
        <v>0</v>
      </c>
      <c r="CF475" s="215">
        <f t="shared" ca="1" si="331"/>
        <v>0</v>
      </c>
      <c r="CG475" s="215">
        <f t="shared" ca="1" si="332"/>
        <v>0</v>
      </c>
      <c r="CH475" s="155">
        <f t="shared" ca="1" si="356"/>
        <v>0</v>
      </c>
      <c r="CI475" s="165"/>
      <c r="CJ475" s="215">
        <f t="shared" ca="1" si="333"/>
        <v>0</v>
      </c>
      <c r="CK475" s="215">
        <f t="shared" ca="1" si="334"/>
        <v>0</v>
      </c>
      <c r="CL475" s="215">
        <f t="shared" ca="1" si="335"/>
        <v>0</v>
      </c>
      <c r="CM475" s="215">
        <f t="shared" ca="1" si="336"/>
        <v>0</v>
      </c>
      <c r="CN475" s="215">
        <f t="shared" ca="1" si="337"/>
        <v>0</v>
      </c>
      <c r="CO475" s="155">
        <f t="shared" ca="1" si="357"/>
        <v>0</v>
      </c>
      <c r="CP475" s="165"/>
      <c r="CQ475" s="223">
        <f t="shared" ca="1" si="338"/>
        <v>0</v>
      </c>
      <c r="CR475" s="223">
        <f t="shared" ca="1" si="339"/>
        <v>0</v>
      </c>
      <c r="CS475" s="223">
        <f t="shared" ca="1" si="340"/>
        <v>0</v>
      </c>
      <c r="CT475" s="223">
        <f t="shared" ca="1" si="341"/>
        <v>0</v>
      </c>
      <c r="CU475" s="223">
        <f t="shared" ca="1" si="342"/>
        <v>0</v>
      </c>
      <c r="CV475" s="155">
        <f t="shared" ca="1" si="358"/>
        <v>0</v>
      </c>
      <c r="CW475" s="165"/>
      <c r="CX475" s="215">
        <f t="shared" ca="1" si="359"/>
        <v>0</v>
      </c>
      <c r="CY475" s="215">
        <f t="shared" ca="1" si="343"/>
        <v>0</v>
      </c>
      <c r="CZ475" s="215">
        <f t="shared" ca="1" si="344"/>
        <v>0</v>
      </c>
      <c r="DA475" s="215">
        <f t="shared" ca="1" si="345"/>
        <v>0</v>
      </c>
      <c r="DB475" s="215">
        <f t="shared" ca="1" si="346"/>
        <v>0</v>
      </c>
      <c r="DC475" s="155">
        <f t="shared" ca="1" si="360"/>
        <v>0</v>
      </c>
      <c r="DD475" s="165"/>
      <c r="DE475" s="188" t="b" cm="1">
        <f t="array" aca="1" ref="DE475" ca="1">OR($G475=Forecast_Capex_Input!$BF$8:$BF$10)</f>
        <v>0</v>
      </c>
      <c r="DF475" s="188" cm="1">
        <f t="array" aca="1" ref="DF475" ca="1">IFERROR(INDEX(Forecast_Capex_Input!BG$12:BG$286,$X475)
*(INDEX(Forecast_Capex_Input!$H$12:$H$286,$X475)=Repex),0)
*$DE475</f>
        <v>0</v>
      </c>
      <c r="DG475" s="188" cm="1">
        <f t="array" aca="1" ref="DG475" ca="1">IFERROR(INDEX(Forecast_Capex_Input!BH$12:BH$286,$X475)
*(INDEX(Forecast_Capex_Input!$H$12:$H$286,$X475)=Repex),0)
*$DE475</f>
        <v>0</v>
      </c>
      <c r="DH475" s="188" cm="1">
        <f t="array" aca="1" ref="DH475" ca="1">IFERROR(INDEX(Forecast_Capex_Input!BI$12:BI$286,$X475)
*(INDEX(Forecast_Capex_Input!$H$12:$H$286,$X475)=Repex),0)
*$DE475</f>
        <v>0</v>
      </c>
      <c r="DI475" s="188" cm="1">
        <f t="array" aca="1" ref="DI475" ca="1">IFERROR(INDEX(Forecast_Capex_Input!BJ$12:BJ$286,$X475)
*(INDEX(Forecast_Capex_Input!$H$12:$H$286,$X475)=Repex),0)
*$DE475</f>
        <v>0</v>
      </c>
      <c r="DJ475" s="188" cm="1">
        <f t="array" aca="1" ref="DJ475" ca="1">IFERROR(INDEX(Forecast_Capex_Input!BK$12:BK$286,$X475)
*(INDEX(Forecast_Capex_Input!$H$12:$H$286,$X475)=Repex),0)
*$DE475</f>
        <v>0</v>
      </c>
      <c r="DK475" s="188" cm="1">
        <f t="array" aca="1" ref="DK475" ca="1">IFERROR(INDEX(Forecast_Capex_Input!BL$12:BL$286,$X475)
*(INDEX(Forecast_Capex_Input!$H$12:$H$286,$X475)=Repex),0)
*$DE475</f>
        <v>0</v>
      </c>
      <c r="DL475" s="165"/>
      <c r="DM475" s="188" t="b" cm="1">
        <f t="array" aca="1" ref="DM475" ca="1">OR($G475=Forecast_Capex_Input!$BN$8:$BN$9)</f>
        <v>0</v>
      </c>
      <c r="DN475" s="188" cm="1">
        <f t="array" aca="1" ref="DN475" ca="1">IFERROR(INDEX(Forecast_Capex_Input!BO$12:BO$286,$X475)
*(INDEX(Forecast_Capex_Input!$H$12:$H$286,$X475)=Repex),0)
*$DM475</f>
        <v>0</v>
      </c>
      <c r="DO475" s="188" cm="1">
        <f t="array" aca="1" ref="DO475" ca="1">IFERROR(INDEX(Forecast_Capex_Input!BP$12:BP$286,$X475)
*(INDEX(Forecast_Capex_Input!$H$12:$H$286,$X475)=Repex),0)
*$DM475</f>
        <v>0</v>
      </c>
      <c r="DP475" s="188" cm="1">
        <f t="array" aca="1" ref="DP475" ca="1">IFERROR(INDEX(Forecast_Capex_Input!BQ$12:BQ$286,$X475)
*(INDEX(Forecast_Capex_Input!$H$12:$H$286,$X475)=Repex),0)
*$DM475</f>
        <v>0</v>
      </c>
      <c r="DQ475" s="188" cm="1">
        <f t="array" aca="1" ref="DQ475" ca="1">IFERROR(INDEX(Forecast_Capex_Input!BR$12:BR$286,$X475)
*(INDEX(Forecast_Capex_Input!$H$12:$H$286,$X475)=Repex),0)
*$DM475</f>
        <v>0</v>
      </c>
      <c r="DR475" s="188" cm="1">
        <f t="array" aca="1" ref="DR475" ca="1">IFERROR(INDEX(Forecast_Capex_Input!BS$12:BS$286,$X475)
*(INDEX(Forecast_Capex_Input!$H$12:$H$286,$X475)=Repex),0)
*$DM475</f>
        <v>0</v>
      </c>
      <c r="DS475" s="165"/>
      <c r="DT475" s="188" t="b" cm="1">
        <f t="array" aca="1" ref="DT475" ca="1">OR($G475=Forecast_Capex_Input!$BU$8:$BU$10)</f>
        <v>0</v>
      </c>
      <c r="DU475" s="188" cm="1">
        <f t="array" aca="1" ref="DU475" ca="1">IFERROR(INDEX(Forecast_Capex_Input!BV$12:BV$286,$X475)
*(INDEX(Forecast_Capex_Input!$H$12:$H$286,$X475)=Repex),0)
*$DT475</f>
        <v>0</v>
      </c>
      <c r="DV475" s="188" cm="1">
        <f t="array" aca="1" ref="DV475" ca="1">IFERROR(INDEX(Forecast_Capex_Input!BW$12:BW$286,$X475)
*(INDEX(Forecast_Capex_Input!$H$12:$H$286,$X475)=Repex),0)
*$DT475</f>
        <v>0</v>
      </c>
      <c r="DW475" s="188" cm="1">
        <f t="array" aca="1" ref="DW475" ca="1">IFERROR(INDEX(Forecast_Capex_Input!BX$12:BX$286,$X475)
*(INDEX(Forecast_Capex_Input!$H$12:$H$286,$X475)=Repex),0)
*$DT475</f>
        <v>0</v>
      </c>
      <c r="DX475" s="188" cm="1">
        <f t="array" aca="1" ref="DX475" ca="1">IFERROR(INDEX(Forecast_Capex_Input!BY$12:BY$286,$X475)
*(INDEX(Forecast_Capex_Input!$H$12:$H$286,$X475)=Repex),0)
*$DT475</f>
        <v>0</v>
      </c>
      <c r="DY475" s="188" cm="1">
        <f t="array" aca="1" ref="DY475" ca="1">IFERROR(INDEX(Forecast_Capex_Input!BZ$12:BZ$286,$X475)
*(INDEX(Forecast_Capex_Input!$H$12:$H$286,$X475)=Repex),0)
*$DT475</f>
        <v>0</v>
      </c>
      <c r="DZ475" s="188" cm="1">
        <f t="array" aca="1" ref="DZ475" ca="1">IFERROR(INDEX(Forecast_Capex_Input!CA$12:CA$286,$X475)
*(INDEX(Forecast_Capex_Input!$H$12:$H$286,$X475)=Repex),0)
*$DT475</f>
        <v>0</v>
      </c>
      <c r="EA475" s="188" cm="1">
        <f t="array" aca="1" ref="EA475" ca="1">IFERROR(INDEX(Forecast_Capex_Input!CB$12:CB$286,$X475)
*(INDEX(Forecast_Capex_Input!$H$12:$H$286,$X475)=Repex),0)
*$DT475</f>
        <v>0</v>
      </c>
      <c r="EB475" s="188" cm="1">
        <f t="array" aca="1" ref="EB475" ca="1">IFERROR(INDEX(Forecast_Capex_Input!CC$12:CC$286,$X475)
*(INDEX(Forecast_Capex_Input!$H$12:$H$286,$X475)=Repex),0)
*$DT475</f>
        <v>0</v>
      </c>
      <c r="EC475" s="165"/>
      <c r="ED475" s="226" t="str">
        <f t="shared" si="347"/>
        <v>N/A</v>
      </c>
      <c r="EE475" s="174" t="s">
        <v>15</v>
      </c>
    </row>
    <row r="476" spans="3:135" x14ac:dyDescent="0.2">
      <c r="C476" s="174">
        <f t="shared" si="348"/>
        <v>466</v>
      </c>
      <c r="D476" s="167" t="str" cm="1">
        <f t="array" ref="D476">IFERROR(INDEX(Forecast_Capex_Input!$D$12:$D$286,$X476),NA)</f>
        <v>Motorcycle/ATV</v>
      </c>
      <c r="E476" s="172" t="b" cm="1">
        <f t="array" ref="E476">IF($X476=NA,NA,INDEX(Forecast_Capex_Input!$E$12:$E$286,$X476))</f>
        <v>1</v>
      </c>
      <c r="F476" s="167" t="str" cm="1">
        <f t="array" aca="1" ref="F476" ca="1">IFERROR(INDEX(General!$E$25:$E$26,$Y476),NA)</f>
        <v>Non-Labour</v>
      </c>
      <c r="G476" s="167" t="str" cm="1">
        <f t="array" aca="1" ref="G476" ca="1">IFERROR(INDEX(Forecast_Capex_Input!$AI$11:$BB$11,$AA476),NA)</f>
        <v>Minor Plant, Motor Vehicles &amp; Mobile Plant</v>
      </c>
      <c r="H476" s="189" cm="1">
        <f t="array" aca="1" ref="H476" ca="1">IFERROR(INDEX(Forecast_Capex_Input!$AI$12:$BB$286,$X476,$AA476),NA)</f>
        <v>1</v>
      </c>
      <c r="I476" s="199" t="str" cm="1">
        <f t="array" ref="I476">IFERROR(INDEX(Forecast_Capex_Input!$F$12:$F$286,$X476),NA)</f>
        <v>Non-network - Other</v>
      </c>
      <c r="J476" s="199" t="str" cm="1">
        <f t="array" ref="J476">IFERROR(INDEX(Forecast_Capex_Input!G$12:G$286,$X476),NA)</f>
        <v>Fleet</v>
      </c>
      <c r="K476" s="199" t="str" cm="1">
        <f t="array" ref="K476">IFERROR(INDEX(Forecast_Capex_Input!H$12:H$286,$X476),NA)</f>
        <v>Fleet &amp; Property</v>
      </c>
      <c r="L476" s="199" t="str" cm="1">
        <f t="array" ref="L476">IFERROR(INDEX(Forecast_Capex_Input!I$12:I$286,$X476),NA)</f>
        <v>N/A</v>
      </c>
      <c r="M476" s="199" t="str" cm="1">
        <f t="array" ref="M476">IFERROR(INDEX(Forecast_Capex_Input!J$12:J$286,$X476),NA)</f>
        <v>Motorcycle/ATV</v>
      </c>
      <c r="N476" s="199" t="str" cm="1">
        <f t="array" ref="N476">IFERROR(INDEX(Forecast_Capex_Input!K$12:K$286,$X476),NA)</f>
        <v>N/A</v>
      </c>
      <c r="O476" s="199" t="str" cm="1">
        <f t="array" ref="O476">IFERROR(INDEX(Forecast_Capex_Input!L$12:L$286,$X476),NA)</f>
        <v>N/A</v>
      </c>
      <c r="P476" s="199" t="str" cm="1">
        <f t="array" ref="P476">IFERROR(INDEX(Forecast_Capex_Input!M$12:M$286,$X476),NA)</f>
        <v>N/A</v>
      </c>
      <c r="Q476" s="172" t="str" cm="1">
        <f t="array" ref="Q476">IFERROR(INDEX(Forecast_Capex_Input!N$12:N$286,$X476),NA)</f>
        <v>No</v>
      </c>
      <c r="R476" s="265" cm="1">
        <f t="array" ref="R476">IFERROR(INDEX(Forecast_Capex_Input!O$12:O$286,$X476),0)</f>
        <v>0</v>
      </c>
      <c r="S476" s="172" t="str" cm="1">
        <f t="array" ref="S476">IFERROR(INDEX(Forecast_Capex_Input!P$12:P$286,$X476),0)</f>
        <v>Safety security &amp; reliability</v>
      </c>
      <c r="T476" s="199" t="str" cm="1">
        <f t="array" aca="1" ref="T476" ca="1">IFERROR(INDEX(General!$K$84:$K$103,$AA476),NA)</f>
        <v>Minor Plant, Motor Vehicles &amp; Mobile Plant (2018 onwards)</v>
      </c>
      <c r="U476" s="188" cm="1">
        <f t="array" aca="1" ref="U476" ca="1">IFERROR(
IF($F476=General!$E$25,INDEX(Forecast_Capex_Input!S$12:S$286,$X476),
INDEX(Forecast_Capex_Input!T$12:T$286,$X476)),0)</f>
        <v>1</v>
      </c>
      <c r="V476" s="222" t="b">
        <f>IFERROR(INDEX(Overheads!$T$19:$T$26,MATCH($I476,Overheads!$E$19:$E$26,0)),FALSE)</f>
        <v>0</v>
      </c>
      <c r="W476" s="165"/>
      <c r="X476" s="174">
        <f>IFERROR(
IF(MATCH($C476,Forecast_Capex_Input!$CI$12:$CI$286,1)+1&gt;MAX(Forecast_Capex_Input!$C$12:$C$286),NA,
MATCH($C476,Forecast_Capex_Input!$CI$12:$CI$286,1)+1),1)</f>
        <v>178</v>
      </c>
      <c r="Y476" s="174" cm="1">
        <f t="array" aca="1" ref="Y476" ca="1">IFERROR(
IF(X475&lt;&gt;X476,1,
IF(COUNTIF(OFFSET(Y475,0,0,-INDEX(Forecast_Capex_Input!$CG$12:$CG$286,$X476)),Y475)=INDEX(Forecast_Capex_Input!$CG$12:$CG$286,$X476),Y475+1,Y475)),NA)</f>
        <v>2</v>
      </c>
      <c r="Z476" s="174" cm="1">
        <f t="array" ref="Z476">IFERROR($C476-IF($X476=1,1,INDEX(Forecast_Capex_Input!$CI$12:$CI$286,$X476-1))+1,NA)</f>
        <v>2</v>
      </c>
      <c r="AA476" s="174" cm="1">
        <f t="array" aca="1" ref="AA476" ca="1">IFERROR(IF(Y476=1,
INDEX(Forecast_Capex_Input!$AI$10:$BB$10,SMALL(IF(INDEX(Forecast_Capex_Input!$AI$12:$BB$286,$X476,0)&gt;0,COLUMN(Forecast_Capex_Input!$AI$10:$BB$10)-COLUMN(Forecast_Capex_Input!$AI$12)+1),ROWS(OFFSET(AA475,0,0,-$Z476)))),
OFFSET(AA475,-INDEX(Forecast_Capex_Input!$CG$12:$CG$286,$X476)+1,0)),NA)</f>
        <v>7</v>
      </c>
      <c r="AB476" s="174">
        <f t="shared" ca="1" si="317"/>
        <v>2</v>
      </c>
      <c r="AC476" s="222" t="b">
        <f t="shared" si="349"/>
        <v>0</v>
      </c>
      <c r="AD476" s="220" t="b">
        <v>0</v>
      </c>
      <c r="AE476" s="222" t="b">
        <f t="shared" si="318"/>
        <v>1</v>
      </c>
      <c r="AF476" s="165"/>
      <c r="AG476" s="215">
        <v>0.28681891874999998</v>
      </c>
      <c r="AH476" s="215">
        <v>2.2062993749999999E-2</v>
      </c>
      <c r="AI476" s="215">
        <v>0.17650394999999999</v>
      </c>
      <c r="AJ476" s="215">
        <v>0.15444095624999998</v>
      </c>
      <c r="AK476" s="215">
        <v>0</v>
      </c>
      <c r="AL476" s="155">
        <v>0.63982681874999991</v>
      </c>
      <c r="AM476" s="165"/>
      <c r="AN476" s="215" cm="1">
        <f t="array" aca="1" ref="AN476" ca="1">IFERROR(INDEX(General!O$33:O$34,$AB476)
*AG476,0)</f>
        <v>0.28681891874999998</v>
      </c>
      <c r="AO476" s="215" cm="1">
        <f t="array" aca="1" ref="AO476" ca="1">IFERROR(INDEX(General!P$33:P$34,$AB476)
*AH476,0)</f>
        <v>2.2062993749999999E-2</v>
      </c>
      <c r="AP476" s="215" cm="1">
        <f t="array" aca="1" ref="AP476" ca="1">IFERROR(INDEX(General!Q$33:Q$34,$AB476)
*AI476,0)</f>
        <v>0.17650394999999999</v>
      </c>
      <c r="AQ476" s="215" cm="1">
        <f t="array" aca="1" ref="AQ476" ca="1">IFERROR(INDEX(General!R$33:R$34,$AB476)
*AJ476,0)</f>
        <v>0.15444095624999998</v>
      </c>
      <c r="AR476" s="215" cm="1">
        <f t="array" aca="1" ref="AR476" ca="1">IFERROR(INDEX(General!S$33:S$34,$AB476)
*AK476,0)</f>
        <v>0</v>
      </c>
      <c r="AS476" s="155">
        <f t="shared" ca="1" si="350"/>
        <v>0.63982681874999991</v>
      </c>
      <c r="AT476" s="165"/>
      <c r="AU476" s="215">
        <f ca="1">IF($AE476=FALSE,AN476*Overheads!$R$24*$V476,
IFERROR(Overheads!$O$49*$V476*AN476,0)
+IFERROR(Overheads!Q$59*$V476*(AN476/Overheads!Q$68),0))</f>
        <v>0</v>
      </c>
      <c r="AV476" s="215">
        <f ca="1">IF($AE476=FALSE,AO476*Overheads!$R$24*$V476,
IFERROR(Overheads!$O$49*$V476*AO476,0)
+IFERROR(Overheads!R$59*$V476*(AO476/Overheads!R$68),0))</f>
        <v>0</v>
      </c>
      <c r="AW476" s="215">
        <f ca="1">IF($AE476=FALSE,AP476*Overheads!$R$24*$V476,
IFERROR(Overheads!$O$49*$V476*AP476,0)
+IFERROR(Overheads!S$59*$V476*(AP476/Overheads!S$68),0))</f>
        <v>0</v>
      </c>
      <c r="AX476" s="215">
        <f ca="1">IF($AE476=FALSE,AQ476*Overheads!$R$24*$V476,
IFERROR(Overheads!$O$49*$V476*AQ476,0)
+IFERROR(Overheads!T$59*$V476*(AQ476/Overheads!T$68),0))</f>
        <v>0</v>
      </c>
      <c r="AY476" s="215">
        <f ca="1">IF($AE476=FALSE,AR476*Overheads!$R$24*$V476,
IFERROR(Overheads!$O$49*$V476*AR476,0)
+IFERROR(Overheads!U$59*$V476*(AR476/Overheads!U$68),0))</f>
        <v>0</v>
      </c>
      <c r="AZ476" s="155">
        <f t="shared" ca="1" si="351"/>
        <v>0</v>
      </c>
      <c r="BA476" s="165"/>
      <c r="BB476" s="215">
        <f ca="1">IF($AE476=FALSE,AN476*Overheads!$S$25,
IFERROR(Overheads!$O$50*AN476,0)
+IFERROR(Overheads!Q$60*(AN476/Overheads!Q$66),0))</f>
        <v>5.3918540782337751E-3</v>
      </c>
      <c r="BC476" s="215">
        <f ca="1">IF($AE476=FALSE,AO476*Overheads!$S$25,
IFERROR(Overheads!$O$50*AO476,0)
+IFERROR(Overheads!R$60*(AO476/Overheads!R$66),0))</f>
        <v>3.7226010964804695E-4</v>
      </c>
      <c r="BD476" s="215">
        <f ca="1">IF($AE476=FALSE,AP476*Overheads!$S$25,
IFERROR(Overheads!$O$50*AP476,0)
+IFERROR(Overheads!S$60*(AP476/Overheads!S$66),0))</f>
        <v>3.2394889912578159E-3</v>
      </c>
      <c r="BE476" s="215">
        <f ca="1">IF($AE476=FALSE,AQ476*Overheads!$S$25,
IFERROR(Overheads!$O$50*AQ476,0)
+IFERROR(Overheads!T$60*(AQ476/Overheads!T$66),0))</f>
        <v>3.1306420612782198E-3</v>
      </c>
      <c r="BF476" s="215">
        <f ca="1">IF($AE476=FALSE,AR476*Overheads!$S$25,
IFERROR(Overheads!$O$50*AR476,0)
+IFERROR(Overheads!U$60*(AR476/Overheads!U$66),0))</f>
        <v>0</v>
      </c>
      <c r="BG476" s="155">
        <f t="shared" ca="1" si="352"/>
        <v>1.2134245240417858E-2</v>
      </c>
      <c r="BH476" s="165"/>
      <c r="BI476" s="215">
        <f t="shared" ca="1" si="353"/>
        <v>0.29221077282823377</v>
      </c>
      <c r="BJ476" s="215">
        <f t="shared" ca="1" si="319"/>
        <v>2.2435253859648046E-2</v>
      </c>
      <c r="BK476" s="215">
        <f t="shared" ca="1" si="320"/>
        <v>0.1797434389912578</v>
      </c>
      <c r="BL476" s="215">
        <f t="shared" ca="1" si="321"/>
        <v>0.1575715983112782</v>
      </c>
      <c r="BM476" s="215">
        <f t="shared" ca="1" si="322"/>
        <v>0</v>
      </c>
      <c r="BN476" s="155">
        <f t="shared" ca="1" si="354"/>
        <v>0.65196106399041787</v>
      </c>
      <c r="BO476" s="165"/>
      <c r="BP476" s="187" cm="1">
        <f t="array" ref="BP476">IFERROR(IF($X476=$X475,BP475,INDEX(Forecast_Capex_Input!AC$12:AC$286,$X476)),0)</f>
        <v>0.2</v>
      </c>
      <c r="BQ476" s="187" cm="1">
        <f t="array" ref="BQ476">IFERROR(IF($X476=$X475,BQ475,INDEX(Forecast_Capex_Input!AD$12:AD$286,$X476)),0)</f>
        <v>0.2</v>
      </c>
      <c r="BR476" s="187" cm="1">
        <f t="array" ref="BR476">IFERROR(IF($X476=$X475,BR475,INDEX(Forecast_Capex_Input!AE$12:AE$286,$X476)),0)</f>
        <v>0.2</v>
      </c>
      <c r="BS476" s="187" cm="1">
        <f t="array" ref="BS476">IFERROR(IF($X476=$X475,BS475,INDEX(Forecast_Capex_Input!AF$12:AF$286,$X476)),0)</f>
        <v>0.2</v>
      </c>
      <c r="BT476" s="187" cm="1">
        <f t="array" ref="BT476">IFERROR(IF($X476=$X475,BT475,INDEX(Forecast_Capex_Input!AG$12:AG$286,$X476)),0)</f>
        <v>0.2</v>
      </c>
      <c r="BU476" s="165"/>
      <c r="BV476" s="215">
        <f t="shared" si="323"/>
        <v>0.12796536374999998</v>
      </c>
      <c r="BW476" s="215">
        <f t="shared" si="324"/>
        <v>0.12796536374999998</v>
      </c>
      <c r="BX476" s="215">
        <f t="shared" si="325"/>
        <v>0.12796536374999998</v>
      </c>
      <c r="BY476" s="215">
        <f t="shared" si="326"/>
        <v>0.12796536374999998</v>
      </c>
      <c r="BZ476" s="215">
        <f t="shared" si="327"/>
        <v>0.12796536374999998</v>
      </c>
      <c r="CA476" s="155">
        <f t="shared" si="355"/>
        <v>0.63982681874999991</v>
      </c>
      <c r="CB476" s="165"/>
      <c r="CC476" s="215">
        <f t="shared" ca="1" si="328"/>
        <v>0.12796536374999998</v>
      </c>
      <c r="CD476" s="215">
        <f t="shared" ca="1" si="329"/>
        <v>0.12796536374999998</v>
      </c>
      <c r="CE476" s="215">
        <f t="shared" ca="1" si="330"/>
        <v>0.12796536374999998</v>
      </c>
      <c r="CF476" s="215">
        <f t="shared" ca="1" si="331"/>
        <v>0.12796536374999998</v>
      </c>
      <c r="CG476" s="215">
        <f t="shared" ca="1" si="332"/>
        <v>0.12796536374999998</v>
      </c>
      <c r="CH476" s="155">
        <f t="shared" ca="1" si="356"/>
        <v>0.63982681874999991</v>
      </c>
      <c r="CI476" s="165"/>
      <c r="CJ476" s="215">
        <f t="shared" ca="1" si="333"/>
        <v>0</v>
      </c>
      <c r="CK476" s="215">
        <f t="shared" ca="1" si="334"/>
        <v>0</v>
      </c>
      <c r="CL476" s="215">
        <f t="shared" ca="1" si="335"/>
        <v>0</v>
      </c>
      <c r="CM476" s="215">
        <f t="shared" ca="1" si="336"/>
        <v>0</v>
      </c>
      <c r="CN476" s="215">
        <f t="shared" ca="1" si="337"/>
        <v>0</v>
      </c>
      <c r="CO476" s="155">
        <f t="shared" ca="1" si="357"/>
        <v>0</v>
      </c>
      <c r="CP476" s="165"/>
      <c r="CQ476" s="223">
        <f t="shared" ca="1" si="338"/>
        <v>2.4268490480835719E-3</v>
      </c>
      <c r="CR476" s="223">
        <f t="shared" ca="1" si="339"/>
        <v>2.4268490480835719E-3</v>
      </c>
      <c r="CS476" s="223">
        <f t="shared" ca="1" si="340"/>
        <v>2.4268490480835719E-3</v>
      </c>
      <c r="CT476" s="223">
        <f t="shared" ca="1" si="341"/>
        <v>2.4268490480835719E-3</v>
      </c>
      <c r="CU476" s="223">
        <f t="shared" ca="1" si="342"/>
        <v>2.4268490480835719E-3</v>
      </c>
      <c r="CV476" s="155">
        <f t="shared" ca="1" si="358"/>
        <v>1.2134245240417859E-2</v>
      </c>
      <c r="CW476" s="165"/>
      <c r="CX476" s="215">
        <f t="shared" ca="1" si="359"/>
        <v>0.13039221279808355</v>
      </c>
      <c r="CY476" s="215">
        <f t="shared" ca="1" si="343"/>
        <v>0.13039221279808355</v>
      </c>
      <c r="CZ476" s="215">
        <f t="shared" ca="1" si="344"/>
        <v>0.13039221279808355</v>
      </c>
      <c r="DA476" s="215">
        <f t="shared" ca="1" si="345"/>
        <v>0.13039221279808355</v>
      </c>
      <c r="DB476" s="215">
        <f t="shared" ca="1" si="346"/>
        <v>0.13039221279808355</v>
      </c>
      <c r="DC476" s="155">
        <f t="shared" ca="1" si="360"/>
        <v>0.65196106399041776</v>
      </c>
      <c r="DD476" s="165"/>
      <c r="DE476" s="188" t="b" cm="1">
        <f t="array" aca="1" ref="DE476" ca="1">OR($G476=Forecast_Capex_Input!$BF$8:$BF$10)</f>
        <v>0</v>
      </c>
      <c r="DF476" s="188" cm="1">
        <f t="array" aca="1" ref="DF476" ca="1">IFERROR(INDEX(Forecast_Capex_Input!BG$12:BG$286,$X476)
*(INDEX(Forecast_Capex_Input!$H$12:$H$286,$X476)=Repex),0)
*$DE476</f>
        <v>0</v>
      </c>
      <c r="DG476" s="188" cm="1">
        <f t="array" aca="1" ref="DG476" ca="1">IFERROR(INDEX(Forecast_Capex_Input!BH$12:BH$286,$X476)
*(INDEX(Forecast_Capex_Input!$H$12:$H$286,$X476)=Repex),0)
*$DE476</f>
        <v>0</v>
      </c>
      <c r="DH476" s="188" cm="1">
        <f t="array" aca="1" ref="DH476" ca="1">IFERROR(INDEX(Forecast_Capex_Input!BI$12:BI$286,$X476)
*(INDEX(Forecast_Capex_Input!$H$12:$H$286,$X476)=Repex),0)
*$DE476</f>
        <v>0</v>
      </c>
      <c r="DI476" s="188" cm="1">
        <f t="array" aca="1" ref="DI476" ca="1">IFERROR(INDEX(Forecast_Capex_Input!BJ$12:BJ$286,$X476)
*(INDEX(Forecast_Capex_Input!$H$12:$H$286,$X476)=Repex),0)
*$DE476</f>
        <v>0</v>
      </c>
      <c r="DJ476" s="188" cm="1">
        <f t="array" aca="1" ref="DJ476" ca="1">IFERROR(INDEX(Forecast_Capex_Input!BK$12:BK$286,$X476)
*(INDEX(Forecast_Capex_Input!$H$12:$H$286,$X476)=Repex),0)
*$DE476</f>
        <v>0</v>
      </c>
      <c r="DK476" s="188" cm="1">
        <f t="array" aca="1" ref="DK476" ca="1">IFERROR(INDEX(Forecast_Capex_Input!BL$12:BL$286,$X476)
*(INDEX(Forecast_Capex_Input!$H$12:$H$286,$X476)=Repex),0)
*$DE476</f>
        <v>0</v>
      </c>
      <c r="DL476" s="165"/>
      <c r="DM476" s="188" t="b" cm="1">
        <f t="array" aca="1" ref="DM476" ca="1">OR($G476=Forecast_Capex_Input!$BN$8:$BN$9)</f>
        <v>0</v>
      </c>
      <c r="DN476" s="188" cm="1">
        <f t="array" aca="1" ref="DN476" ca="1">IFERROR(INDEX(Forecast_Capex_Input!BO$12:BO$286,$X476)
*(INDEX(Forecast_Capex_Input!$H$12:$H$286,$X476)=Repex),0)
*$DM476</f>
        <v>0</v>
      </c>
      <c r="DO476" s="188" cm="1">
        <f t="array" aca="1" ref="DO476" ca="1">IFERROR(INDEX(Forecast_Capex_Input!BP$12:BP$286,$X476)
*(INDEX(Forecast_Capex_Input!$H$12:$H$286,$X476)=Repex),0)
*$DM476</f>
        <v>0</v>
      </c>
      <c r="DP476" s="188" cm="1">
        <f t="array" aca="1" ref="DP476" ca="1">IFERROR(INDEX(Forecast_Capex_Input!BQ$12:BQ$286,$X476)
*(INDEX(Forecast_Capex_Input!$H$12:$H$286,$X476)=Repex),0)
*$DM476</f>
        <v>0</v>
      </c>
      <c r="DQ476" s="188" cm="1">
        <f t="array" aca="1" ref="DQ476" ca="1">IFERROR(INDEX(Forecast_Capex_Input!BR$12:BR$286,$X476)
*(INDEX(Forecast_Capex_Input!$H$12:$H$286,$X476)=Repex),0)
*$DM476</f>
        <v>0</v>
      </c>
      <c r="DR476" s="188" cm="1">
        <f t="array" aca="1" ref="DR476" ca="1">IFERROR(INDEX(Forecast_Capex_Input!BS$12:BS$286,$X476)
*(INDEX(Forecast_Capex_Input!$H$12:$H$286,$X476)=Repex),0)
*$DM476</f>
        <v>0</v>
      </c>
      <c r="DS476" s="165"/>
      <c r="DT476" s="188" t="b" cm="1">
        <f t="array" aca="1" ref="DT476" ca="1">OR($G476=Forecast_Capex_Input!$BU$8:$BU$10)</f>
        <v>0</v>
      </c>
      <c r="DU476" s="188" cm="1">
        <f t="array" aca="1" ref="DU476" ca="1">IFERROR(INDEX(Forecast_Capex_Input!BV$12:BV$286,$X476)
*(INDEX(Forecast_Capex_Input!$H$12:$H$286,$X476)=Repex),0)
*$DT476</f>
        <v>0</v>
      </c>
      <c r="DV476" s="188" cm="1">
        <f t="array" aca="1" ref="DV476" ca="1">IFERROR(INDEX(Forecast_Capex_Input!BW$12:BW$286,$X476)
*(INDEX(Forecast_Capex_Input!$H$12:$H$286,$X476)=Repex),0)
*$DT476</f>
        <v>0</v>
      </c>
      <c r="DW476" s="188" cm="1">
        <f t="array" aca="1" ref="DW476" ca="1">IFERROR(INDEX(Forecast_Capex_Input!BX$12:BX$286,$X476)
*(INDEX(Forecast_Capex_Input!$H$12:$H$286,$X476)=Repex),0)
*$DT476</f>
        <v>0</v>
      </c>
      <c r="DX476" s="188" cm="1">
        <f t="array" aca="1" ref="DX476" ca="1">IFERROR(INDEX(Forecast_Capex_Input!BY$12:BY$286,$X476)
*(INDEX(Forecast_Capex_Input!$H$12:$H$286,$X476)=Repex),0)
*$DT476</f>
        <v>0</v>
      </c>
      <c r="DY476" s="188" cm="1">
        <f t="array" aca="1" ref="DY476" ca="1">IFERROR(INDEX(Forecast_Capex_Input!BZ$12:BZ$286,$X476)
*(INDEX(Forecast_Capex_Input!$H$12:$H$286,$X476)=Repex),0)
*$DT476</f>
        <v>0</v>
      </c>
      <c r="DZ476" s="188" cm="1">
        <f t="array" aca="1" ref="DZ476" ca="1">IFERROR(INDEX(Forecast_Capex_Input!CA$12:CA$286,$X476)
*(INDEX(Forecast_Capex_Input!$H$12:$H$286,$X476)=Repex),0)
*$DT476</f>
        <v>0</v>
      </c>
      <c r="EA476" s="188" cm="1">
        <f t="array" aca="1" ref="EA476" ca="1">IFERROR(INDEX(Forecast_Capex_Input!CB$12:CB$286,$X476)
*(INDEX(Forecast_Capex_Input!$H$12:$H$286,$X476)=Repex),0)
*$DT476</f>
        <v>0</v>
      </c>
      <c r="EB476" s="188" cm="1">
        <f t="array" aca="1" ref="EB476" ca="1">IFERROR(INDEX(Forecast_Capex_Input!CC$12:CC$286,$X476)
*(INDEX(Forecast_Capex_Input!$H$12:$H$286,$X476)=Repex),0)
*$DT476</f>
        <v>0</v>
      </c>
      <c r="EC476" s="165"/>
      <c r="ED476" s="226" t="str">
        <f t="shared" si="347"/>
        <v>N/A</v>
      </c>
      <c r="EE476" s="174" t="s">
        <v>15</v>
      </c>
    </row>
    <row r="477" spans="3:135" x14ac:dyDescent="0.2">
      <c r="C477" s="174">
        <f t="shared" si="348"/>
        <v>467</v>
      </c>
      <c r="D477" s="167" t="str" cm="1">
        <f t="array" ref="D477">IFERROR(INDEX(Forecast_Capex_Input!$D$12:$D$286,$X477),NA)</f>
        <v>Other</v>
      </c>
      <c r="E477" s="172" t="b" cm="1">
        <f t="array" ref="E477">IF($X477=NA,NA,INDEX(Forecast_Capex_Input!$E$12:$E$286,$X477))</f>
        <v>1</v>
      </c>
      <c r="F477" s="167" t="str" cm="1">
        <f t="array" aca="1" ref="F477" ca="1">IFERROR(INDEX(General!$E$25:$E$26,$Y477),NA)</f>
        <v>Labour</v>
      </c>
      <c r="G477" s="167" t="str" cm="1">
        <f t="array" aca="1" ref="G477" ca="1">IFERROR(INDEX(Forecast_Capex_Input!$AI$11:$BB$11,$AA477),NA)</f>
        <v>Minor Plant, Motor Vehicles &amp; Mobile Plant</v>
      </c>
      <c r="H477" s="189" cm="1">
        <f t="array" aca="1" ref="H477" ca="1">IFERROR(INDEX(Forecast_Capex_Input!$AI$12:$BB$286,$X477,$AA477),NA)</f>
        <v>1</v>
      </c>
      <c r="I477" s="199" t="str" cm="1">
        <f t="array" ref="I477">IFERROR(INDEX(Forecast_Capex_Input!$F$12:$F$286,$X477),NA)</f>
        <v>Non-network - Other</v>
      </c>
      <c r="J477" s="199" t="str" cm="1">
        <f t="array" ref="J477">IFERROR(INDEX(Forecast_Capex_Input!G$12:G$286,$X477),NA)</f>
        <v>Fleet</v>
      </c>
      <c r="K477" s="199" t="str" cm="1">
        <f t="array" ref="K477">IFERROR(INDEX(Forecast_Capex_Input!H$12:H$286,$X477),NA)</f>
        <v>Fleet &amp; Property</v>
      </c>
      <c r="L477" s="199" t="str" cm="1">
        <f t="array" ref="L477">IFERROR(INDEX(Forecast_Capex_Input!I$12:I$286,$X477),NA)</f>
        <v>N/A</v>
      </c>
      <c r="M477" s="199" t="str" cm="1">
        <f t="array" ref="M477">IFERROR(INDEX(Forecast_Capex_Input!J$12:J$286,$X477),NA)</f>
        <v>Other Fleet</v>
      </c>
      <c r="N477" s="199" t="str" cm="1">
        <f t="array" ref="N477">IFERROR(INDEX(Forecast_Capex_Input!K$12:K$286,$X477),NA)</f>
        <v>N/A</v>
      </c>
      <c r="O477" s="199" t="str" cm="1">
        <f t="array" ref="O477">IFERROR(INDEX(Forecast_Capex_Input!L$12:L$286,$X477),NA)</f>
        <v>N/A</v>
      </c>
      <c r="P477" s="199" t="str" cm="1">
        <f t="array" ref="P477">IFERROR(INDEX(Forecast_Capex_Input!M$12:M$286,$X477),NA)</f>
        <v>N/A</v>
      </c>
      <c r="Q477" s="172" t="str" cm="1">
        <f t="array" ref="Q477">IFERROR(INDEX(Forecast_Capex_Input!N$12:N$286,$X477),NA)</f>
        <v>No</v>
      </c>
      <c r="R477" s="265" cm="1">
        <f t="array" ref="R477">IFERROR(INDEX(Forecast_Capex_Input!O$12:O$286,$X477),0)</f>
        <v>0</v>
      </c>
      <c r="S477" s="172" t="str" cm="1">
        <f t="array" ref="S477">IFERROR(INDEX(Forecast_Capex_Input!P$12:P$286,$X477),0)</f>
        <v>Safety security &amp; reliability</v>
      </c>
      <c r="T477" s="199" t="str" cm="1">
        <f t="array" aca="1" ref="T477" ca="1">IFERROR(INDEX(General!$K$84:$K$103,$AA477),NA)</f>
        <v>Minor Plant, Motor Vehicles &amp; Mobile Plant (2018 onwards)</v>
      </c>
      <c r="U477" s="188" cm="1">
        <f t="array" aca="1" ref="U477" ca="1">IFERROR(
IF($F477=General!$E$25,INDEX(Forecast_Capex_Input!S$12:S$286,$X477),
INDEX(Forecast_Capex_Input!T$12:T$286,$X477)),0)</f>
        <v>0</v>
      </c>
      <c r="V477" s="222" t="b">
        <f>IFERROR(INDEX(Overheads!$T$19:$T$26,MATCH($I477,Overheads!$E$19:$E$26,0)),FALSE)</f>
        <v>0</v>
      </c>
      <c r="W477" s="165"/>
      <c r="X477" s="174">
        <f>IFERROR(
IF(MATCH($C477,Forecast_Capex_Input!$CI$12:$CI$286,1)+1&gt;MAX(Forecast_Capex_Input!$C$12:$C$286),NA,
MATCH($C477,Forecast_Capex_Input!$CI$12:$CI$286,1)+1),1)</f>
        <v>179</v>
      </c>
      <c r="Y477" s="174" cm="1">
        <f t="array" aca="1" ref="Y477" ca="1">IFERROR(
IF(X476&lt;&gt;X477,1,
IF(COUNTIF(OFFSET(Y476,0,0,-INDEX(Forecast_Capex_Input!$CG$12:$CG$286,$X477)),Y476)=INDEX(Forecast_Capex_Input!$CG$12:$CG$286,$X477),Y476+1,Y476)),NA)</f>
        <v>1</v>
      </c>
      <c r="Z477" s="174" cm="1">
        <f t="array" ref="Z477">IFERROR($C477-IF($X477=1,1,INDEX(Forecast_Capex_Input!$CI$12:$CI$286,$X477-1))+1,NA)</f>
        <v>1</v>
      </c>
      <c r="AA477" s="174" cm="1">
        <f t="array" aca="1" ref="AA477" ca="1">IFERROR(IF(Y477=1,
INDEX(Forecast_Capex_Input!$AI$10:$BB$10,SMALL(IF(INDEX(Forecast_Capex_Input!$AI$12:$BB$286,$X477,0)&gt;0,COLUMN(Forecast_Capex_Input!$AI$10:$BB$10)-COLUMN(Forecast_Capex_Input!$AI$12)+1),ROWS(OFFSET(AA476,0,0,-$Z477)))),
OFFSET(AA476,-INDEX(Forecast_Capex_Input!$CG$12:$CG$286,$X477)+1,0)),NA)</f>
        <v>7</v>
      </c>
      <c r="AB477" s="174">
        <f t="shared" ca="1" si="317"/>
        <v>1</v>
      </c>
      <c r="AC477" s="222" t="b">
        <f t="shared" si="349"/>
        <v>0</v>
      </c>
      <c r="AD477" s="220" t="b">
        <v>0</v>
      </c>
      <c r="AE477" s="222" t="b">
        <f t="shared" si="318"/>
        <v>1</v>
      </c>
      <c r="AF477" s="165"/>
      <c r="AG477" s="215">
        <v>0</v>
      </c>
      <c r="AH477" s="215">
        <v>0</v>
      </c>
      <c r="AI477" s="215">
        <v>0</v>
      </c>
      <c r="AJ477" s="215">
        <v>0</v>
      </c>
      <c r="AK477" s="215">
        <v>0</v>
      </c>
      <c r="AL477" s="155">
        <v>0</v>
      </c>
      <c r="AM477" s="165"/>
      <c r="AN477" s="215" cm="1">
        <f t="array" aca="1" ref="AN477" ca="1">IFERROR(INDEX(General!O$33:O$34,$AB477)
*AG477,0)</f>
        <v>0</v>
      </c>
      <c r="AO477" s="215" cm="1">
        <f t="array" aca="1" ref="AO477" ca="1">IFERROR(INDEX(General!P$33:P$34,$AB477)
*AH477,0)</f>
        <v>0</v>
      </c>
      <c r="AP477" s="215" cm="1">
        <f t="array" aca="1" ref="AP477" ca="1">IFERROR(INDEX(General!Q$33:Q$34,$AB477)
*AI477,0)</f>
        <v>0</v>
      </c>
      <c r="AQ477" s="215" cm="1">
        <f t="array" aca="1" ref="AQ477" ca="1">IFERROR(INDEX(General!R$33:R$34,$AB477)
*AJ477,0)</f>
        <v>0</v>
      </c>
      <c r="AR477" s="215" cm="1">
        <f t="array" aca="1" ref="AR477" ca="1">IFERROR(INDEX(General!S$33:S$34,$AB477)
*AK477,0)</f>
        <v>0</v>
      </c>
      <c r="AS477" s="155">
        <f t="shared" ca="1" si="350"/>
        <v>0</v>
      </c>
      <c r="AT477" s="165"/>
      <c r="AU477" s="215">
        <f ca="1">IF($AE477=FALSE,AN477*Overheads!$R$24*$V477,
IFERROR(Overheads!$O$49*$V477*AN477,0)
+IFERROR(Overheads!Q$59*$V477*(AN477/Overheads!Q$68),0))</f>
        <v>0</v>
      </c>
      <c r="AV477" s="215">
        <f ca="1">IF($AE477=FALSE,AO477*Overheads!$R$24*$V477,
IFERROR(Overheads!$O$49*$V477*AO477,0)
+IFERROR(Overheads!R$59*$V477*(AO477/Overheads!R$68),0))</f>
        <v>0</v>
      </c>
      <c r="AW477" s="215">
        <f ca="1">IF($AE477=FALSE,AP477*Overheads!$R$24*$V477,
IFERROR(Overheads!$O$49*$V477*AP477,0)
+IFERROR(Overheads!S$59*$V477*(AP477/Overheads!S$68),0))</f>
        <v>0</v>
      </c>
      <c r="AX477" s="215">
        <f ca="1">IF($AE477=FALSE,AQ477*Overheads!$R$24*$V477,
IFERROR(Overheads!$O$49*$V477*AQ477,0)
+IFERROR(Overheads!T$59*$V477*(AQ477/Overheads!T$68),0))</f>
        <v>0</v>
      </c>
      <c r="AY477" s="215">
        <f ca="1">IF($AE477=FALSE,AR477*Overheads!$R$24*$V477,
IFERROR(Overheads!$O$49*$V477*AR477,0)
+IFERROR(Overheads!U$59*$V477*(AR477/Overheads!U$68),0))</f>
        <v>0</v>
      </c>
      <c r="AZ477" s="155">
        <f t="shared" ca="1" si="351"/>
        <v>0</v>
      </c>
      <c r="BA477" s="165"/>
      <c r="BB477" s="215">
        <f ca="1">IF($AE477=FALSE,AN477*Overheads!$S$25,
IFERROR(Overheads!$O$50*AN477,0)
+IFERROR(Overheads!Q$60*(AN477/Overheads!Q$66),0))</f>
        <v>0</v>
      </c>
      <c r="BC477" s="215">
        <f ca="1">IF($AE477=FALSE,AO477*Overheads!$S$25,
IFERROR(Overheads!$O$50*AO477,0)
+IFERROR(Overheads!R$60*(AO477/Overheads!R$66),0))</f>
        <v>0</v>
      </c>
      <c r="BD477" s="215">
        <f ca="1">IF($AE477=FALSE,AP477*Overheads!$S$25,
IFERROR(Overheads!$O$50*AP477,0)
+IFERROR(Overheads!S$60*(AP477/Overheads!S$66),0))</f>
        <v>0</v>
      </c>
      <c r="BE477" s="215">
        <f ca="1">IF($AE477=FALSE,AQ477*Overheads!$S$25,
IFERROR(Overheads!$O$50*AQ477,0)
+IFERROR(Overheads!T$60*(AQ477/Overheads!T$66),0))</f>
        <v>0</v>
      </c>
      <c r="BF477" s="215">
        <f ca="1">IF($AE477=FALSE,AR477*Overheads!$S$25,
IFERROR(Overheads!$O$50*AR477,0)
+IFERROR(Overheads!U$60*(AR477/Overheads!U$66),0))</f>
        <v>0</v>
      </c>
      <c r="BG477" s="155">
        <f t="shared" ca="1" si="352"/>
        <v>0</v>
      </c>
      <c r="BH477" s="165"/>
      <c r="BI477" s="215">
        <f t="shared" ca="1" si="353"/>
        <v>0</v>
      </c>
      <c r="BJ477" s="215">
        <f t="shared" ca="1" si="319"/>
        <v>0</v>
      </c>
      <c r="BK477" s="215">
        <f t="shared" ca="1" si="320"/>
        <v>0</v>
      </c>
      <c r="BL477" s="215">
        <f t="shared" ca="1" si="321"/>
        <v>0</v>
      </c>
      <c r="BM477" s="215">
        <f t="shared" ca="1" si="322"/>
        <v>0</v>
      </c>
      <c r="BN477" s="155">
        <f t="shared" ca="1" si="354"/>
        <v>0</v>
      </c>
      <c r="BO477" s="165"/>
      <c r="BP477" s="187" cm="1">
        <f t="array" ref="BP477">IFERROR(IF($X477=$X476,BP476,INDEX(Forecast_Capex_Input!AC$12:AC$286,$X477)),0)</f>
        <v>0.2</v>
      </c>
      <c r="BQ477" s="187" cm="1">
        <f t="array" ref="BQ477">IFERROR(IF($X477=$X476,BQ476,INDEX(Forecast_Capex_Input!AD$12:AD$286,$X477)),0)</f>
        <v>0.2</v>
      </c>
      <c r="BR477" s="187" cm="1">
        <f t="array" ref="BR477">IFERROR(IF($X477=$X476,BR476,INDEX(Forecast_Capex_Input!AE$12:AE$286,$X477)),0)</f>
        <v>0.2</v>
      </c>
      <c r="BS477" s="187" cm="1">
        <f t="array" ref="BS477">IFERROR(IF($X477=$X476,BS476,INDEX(Forecast_Capex_Input!AF$12:AF$286,$X477)),0)</f>
        <v>0.2</v>
      </c>
      <c r="BT477" s="187" cm="1">
        <f t="array" ref="BT477">IFERROR(IF($X477=$X476,BT476,INDEX(Forecast_Capex_Input!AG$12:AG$286,$X477)),0)</f>
        <v>0.2</v>
      </c>
      <c r="BU477" s="165"/>
      <c r="BV477" s="215">
        <f t="shared" si="323"/>
        <v>0</v>
      </c>
      <c r="BW477" s="215">
        <f t="shared" si="324"/>
        <v>0</v>
      </c>
      <c r="BX477" s="215">
        <f t="shared" si="325"/>
        <v>0</v>
      </c>
      <c r="BY477" s="215">
        <f t="shared" si="326"/>
        <v>0</v>
      </c>
      <c r="BZ477" s="215">
        <f t="shared" si="327"/>
        <v>0</v>
      </c>
      <c r="CA477" s="155">
        <f t="shared" si="355"/>
        <v>0</v>
      </c>
      <c r="CB477" s="165"/>
      <c r="CC477" s="215">
        <f t="shared" ca="1" si="328"/>
        <v>0</v>
      </c>
      <c r="CD477" s="215">
        <f t="shared" ca="1" si="329"/>
        <v>0</v>
      </c>
      <c r="CE477" s="215">
        <f t="shared" ca="1" si="330"/>
        <v>0</v>
      </c>
      <c r="CF477" s="215">
        <f t="shared" ca="1" si="331"/>
        <v>0</v>
      </c>
      <c r="CG477" s="215">
        <f t="shared" ca="1" si="332"/>
        <v>0</v>
      </c>
      <c r="CH477" s="155">
        <f t="shared" ca="1" si="356"/>
        <v>0</v>
      </c>
      <c r="CI477" s="165"/>
      <c r="CJ477" s="215">
        <f t="shared" ca="1" si="333"/>
        <v>0</v>
      </c>
      <c r="CK477" s="215">
        <f t="shared" ca="1" si="334"/>
        <v>0</v>
      </c>
      <c r="CL477" s="215">
        <f t="shared" ca="1" si="335"/>
        <v>0</v>
      </c>
      <c r="CM477" s="215">
        <f t="shared" ca="1" si="336"/>
        <v>0</v>
      </c>
      <c r="CN477" s="215">
        <f t="shared" ca="1" si="337"/>
        <v>0</v>
      </c>
      <c r="CO477" s="155">
        <f t="shared" ca="1" si="357"/>
        <v>0</v>
      </c>
      <c r="CP477" s="165"/>
      <c r="CQ477" s="223">
        <f t="shared" ca="1" si="338"/>
        <v>0</v>
      </c>
      <c r="CR477" s="223">
        <f t="shared" ca="1" si="339"/>
        <v>0</v>
      </c>
      <c r="CS477" s="223">
        <f t="shared" ca="1" si="340"/>
        <v>0</v>
      </c>
      <c r="CT477" s="223">
        <f t="shared" ca="1" si="341"/>
        <v>0</v>
      </c>
      <c r="CU477" s="223">
        <f t="shared" ca="1" si="342"/>
        <v>0</v>
      </c>
      <c r="CV477" s="155">
        <f t="shared" ca="1" si="358"/>
        <v>0</v>
      </c>
      <c r="CW477" s="165"/>
      <c r="CX477" s="215">
        <f t="shared" ca="1" si="359"/>
        <v>0</v>
      </c>
      <c r="CY477" s="215">
        <f t="shared" ca="1" si="343"/>
        <v>0</v>
      </c>
      <c r="CZ477" s="215">
        <f t="shared" ca="1" si="344"/>
        <v>0</v>
      </c>
      <c r="DA477" s="215">
        <f t="shared" ca="1" si="345"/>
        <v>0</v>
      </c>
      <c r="DB477" s="215">
        <f t="shared" ca="1" si="346"/>
        <v>0</v>
      </c>
      <c r="DC477" s="155">
        <f t="shared" ca="1" si="360"/>
        <v>0</v>
      </c>
      <c r="DD477" s="165"/>
      <c r="DE477" s="188" t="b" cm="1">
        <f t="array" aca="1" ref="DE477" ca="1">OR($G477=Forecast_Capex_Input!$BF$8:$BF$10)</f>
        <v>0</v>
      </c>
      <c r="DF477" s="188" cm="1">
        <f t="array" aca="1" ref="DF477" ca="1">IFERROR(INDEX(Forecast_Capex_Input!BG$12:BG$286,$X477)
*(INDEX(Forecast_Capex_Input!$H$12:$H$286,$X477)=Repex),0)
*$DE477</f>
        <v>0</v>
      </c>
      <c r="DG477" s="188" cm="1">
        <f t="array" aca="1" ref="DG477" ca="1">IFERROR(INDEX(Forecast_Capex_Input!BH$12:BH$286,$X477)
*(INDEX(Forecast_Capex_Input!$H$12:$H$286,$X477)=Repex),0)
*$DE477</f>
        <v>0</v>
      </c>
      <c r="DH477" s="188" cm="1">
        <f t="array" aca="1" ref="DH477" ca="1">IFERROR(INDEX(Forecast_Capex_Input!BI$12:BI$286,$X477)
*(INDEX(Forecast_Capex_Input!$H$12:$H$286,$X477)=Repex),0)
*$DE477</f>
        <v>0</v>
      </c>
      <c r="DI477" s="188" cm="1">
        <f t="array" aca="1" ref="DI477" ca="1">IFERROR(INDEX(Forecast_Capex_Input!BJ$12:BJ$286,$X477)
*(INDEX(Forecast_Capex_Input!$H$12:$H$286,$X477)=Repex),0)
*$DE477</f>
        <v>0</v>
      </c>
      <c r="DJ477" s="188" cm="1">
        <f t="array" aca="1" ref="DJ477" ca="1">IFERROR(INDEX(Forecast_Capex_Input!BK$12:BK$286,$X477)
*(INDEX(Forecast_Capex_Input!$H$12:$H$286,$X477)=Repex),0)
*$DE477</f>
        <v>0</v>
      </c>
      <c r="DK477" s="188" cm="1">
        <f t="array" aca="1" ref="DK477" ca="1">IFERROR(INDEX(Forecast_Capex_Input!BL$12:BL$286,$X477)
*(INDEX(Forecast_Capex_Input!$H$12:$H$286,$X477)=Repex),0)
*$DE477</f>
        <v>0</v>
      </c>
      <c r="DL477" s="165"/>
      <c r="DM477" s="188" t="b" cm="1">
        <f t="array" aca="1" ref="DM477" ca="1">OR($G477=Forecast_Capex_Input!$BN$8:$BN$9)</f>
        <v>0</v>
      </c>
      <c r="DN477" s="188" cm="1">
        <f t="array" aca="1" ref="DN477" ca="1">IFERROR(INDEX(Forecast_Capex_Input!BO$12:BO$286,$X477)
*(INDEX(Forecast_Capex_Input!$H$12:$H$286,$X477)=Repex),0)
*$DM477</f>
        <v>0</v>
      </c>
      <c r="DO477" s="188" cm="1">
        <f t="array" aca="1" ref="DO477" ca="1">IFERROR(INDEX(Forecast_Capex_Input!BP$12:BP$286,$X477)
*(INDEX(Forecast_Capex_Input!$H$12:$H$286,$X477)=Repex),0)
*$DM477</f>
        <v>0</v>
      </c>
      <c r="DP477" s="188" cm="1">
        <f t="array" aca="1" ref="DP477" ca="1">IFERROR(INDEX(Forecast_Capex_Input!BQ$12:BQ$286,$X477)
*(INDEX(Forecast_Capex_Input!$H$12:$H$286,$X477)=Repex),0)
*$DM477</f>
        <v>0</v>
      </c>
      <c r="DQ477" s="188" cm="1">
        <f t="array" aca="1" ref="DQ477" ca="1">IFERROR(INDEX(Forecast_Capex_Input!BR$12:BR$286,$X477)
*(INDEX(Forecast_Capex_Input!$H$12:$H$286,$X477)=Repex),0)
*$DM477</f>
        <v>0</v>
      </c>
      <c r="DR477" s="188" cm="1">
        <f t="array" aca="1" ref="DR477" ca="1">IFERROR(INDEX(Forecast_Capex_Input!BS$12:BS$286,$X477)
*(INDEX(Forecast_Capex_Input!$H$12:$H$286,$X477)=Repex),0)
*$DM477</f>
        <v>0</v>
      </c>
      <c r="DS477" s="165"/>
      <c r="DT477" s="188" t="b" cm="1">
        <f t="array" aca="1" ref="DT477" ca="1">OR($G477=Forecast_Capex_Input!$BU$8:$BU$10)</f>
        <v>0</v>
      </c>
      <c r="DU477" s="188" cm="1">
        <f t="array" aca="1" ref="DU477" ca="1">IFERROR(INDEX(Forecast_Capex_Input!BV$12:BV$286,$X477)
*(INDEX(Forecast_Capex_Input!$H$12:$H$286,$X477)=Repex),0)
*$DT477</f>
        <v>0</v>
      </c>
      <c r="DV477" s="188" cm="1">
        <f t="array" aca="1" ref="DV477" ca="1">IFERROR(INDEX(Forecast_Capex_Input!BW$12:BW$286,$X477)
*(INDEX(Forecast_Capex_Input!$H$12:$H$286,$X477)=Repex),0)
*$DT477</f>
        <v>0</v>
      </c>
      <c r="DW477" s="188" cm="1">
        <f t="array" aca="1" ref="DW477" ca="1">IFERROR(INDEX(Forecast_Capex_Input!BX$12:BX$286,$X477)
*(INDEX(Forecast_Capex_Input!$H$12:$H$286,$X477)=Repex),0)
*$DT477</f>
        <v>0</v>
      </c>
      <c r="DX477" s="188" cm="1">
        <f t="array" aca="1" ref="DX477" ca="1">IFERROR(INDEX(Forecast_Capex_Input!BY$12:BY$286,$X477)
*(INDEX(Forecast_Capex_Input!$H$12:$H$286,$X477)=Repex),0)
*$DT477</f>
        <v>0</v>
      </c>
      <c r="DY477" s="188" cm="1">
        <f t="array" aca="1" ref="DY477" ca="1">IFERROR(INDEX(Forecast_Capex_Input!BZ$12:BZ$286,$X477)
*(INDEX(Forecast_Capex_Input!$H$12:$H$286,$X477)=Repex),0)
*$DT477</f>
        <v>0</v>
      </c>
      <c r="DZ477" s="188" cm="1">
        <f t="array" aca="1" ref="DZ477" ca="1">IFERROR(INDEX(Forecast_Capex_Input!CA$12:CA$286,$X477)
*(INDEX(Forecast_Capex_Input!$H$12:$H$286,$X477)=Repex),0)
*$DT477</f>
        <v>0</v>
      </c>
      <c r="EA477" s="188" cm="1">
        <f t="array" aca="1" ref="EA477" ca="1">IFERROR(INDEX(Forecast_Capex_Input!CB$12:CB$286,$X477)
*(INDEX(Forecast_Capex_Input!$H$12:$H$286,$X477)=Repex),0)
*$DT477</f>
        <v>0</v>
      </c>
      <c r="EB477" s="188" cm="1">
        <f t="array" aca="1" ref="EB477" ca="1">IFERROR(INDEX(Forecast_Capex_Input!CC$12:CC$286,$X477)
*(INDEX(Forecast_Capex_Input!$H$12:$H$286,$X477)=Repex),0)
*$DT477</f>
        <v>0</v>
      </c>
      <c r="EC477" s="165"/>
      <c r="ED477" s="226" t="str">
        <f t="shared" si="347"/>
        <v>N/A</v>
      </c>
      <c r="EE477" s="174" t="s">
        <v>15</v>
      </c>
    </row>
    <row r="478" spans="3:135" x14ac:dyDescent="0.2">
      <c r="C478" s="174">
        <f t="shared" si="348"/>
        <v>468</v>
      </c>
      <c r="D478" s="167" t="str" cm="1">
        <f t="array" ref="D478">IFERROR(INDEX(Forecast_Capex_Input!$D$12:$D$286,$X478),NA)</f>
        <v>Other</v>
      </c>
      <c r="E478" s="172" t="b" cm="1">
        <f t="array" ref="E478">IF($X478=NA,NA,INDEX(Forecast_Capex_Input!$E$12:$E$286,$X478))</f>
        <v>1</v>
      </c>
      <c r="F478" s="167" t="str" cm="1">
        <f t="array" aca="1" ref="F478" ca="1">IFERROR(INDEX(General!$E$25:$E$26,$Y478),NA)</f>
        <v>Non-Labour</v>
      </c>
      <c r="G478" s="167" t="str" cm="1">
        <f t="array" aca="1" ref="G478" ca="1">IFERROR(INDEX(Forecast_Capex_Input!$AI$11:$BB$11,$AA478),NA)</f>
        <v>Minor Plant, Motor Vehicles &amp; Mobile Plant</v>
      </c>
      <c r="H478" s="189" cm="1">
        <f t="array" aca="1" ref="H478" ca="1">IFERROR(INDEX(Forecast_Capex_Input!$AI$12:$BB$286,$X478,$AA478),NA)</f>
        <v>1</v>
      </c>
      <c r="I478" s="199" t="str" cm="1">
        <f t="array" ref="I478">IFERROR(INDEX(Forecast_Capex_Input!$F$12:$F$286,$X478),NA)</f>
        <v>Non-network - Other</v>
      </c>
      <c r="J478" s="199" t="str" cm="1">
        <f t="array" ref="J478">IFERROR(INDEX(Forecast_Capex_Input!G$12:G$286,$X478),NA)</f>
        <v>Fleet</v>
      </c>
      <c r="K478" s="199" t="str" cm="1">
        <f t="array" ref="K478">IFERROR(INDEX(Forecast_Capex_Input!H$12:H$286,$X478),NA)</f>
        <v>Fleet &amp; Property</v>
      </c>
      <c r="L478" s="199" t="str" cm="1">
        <f t="array" ref="L478">IFERROR(INDEX(Forecast_Capex_Input!I$12:I$286,$X478),NA)</f>
        <v>N/A</v>
      </c>
      <c r="M478" s="199" t="str" cm="1">
        <f t="array" ref="M478">IFERROR(INDEX(Forecast_Capex_Input!J$12:J$286,$X478),NA)</f>
        <v>Other Fleet</v>
      </c>
      <c r="N478" s="199" t="str" cm="1">
        <f t="array" ref="N478">IFERROR(INDEX(Forecast_Capex_Input!K$12:K$286,$X478),NA)</f>
        <v>N/A</v>
      </c>
      <c r="O478" s="199" t="str" cm="1">
        <f t="array" ref="O478">IFERROR(INDEX(Forecast_Capex_Input!L$12:L$286,$X478),NA)</f>
        <v>N/A</v>
      </c>
      <c r="P478" s="199" t="str" cm="1">
        <f t="array" ref="P478">IFERROR(INDEX(Forecast_Capex_Input!M$12:M$286,$X478),NA)</f>
        <v>N/A</v>
      </c>
      <c r="Q478" s="172" t="str" cm="1">
        <f t="array" ref="Q478">IFERROR(INDEX(Forecast_Capex_Input!N$12:N$286,$X478),NA)</f>
        <v>No</v>
      </c>
      <c r="R478" s="265" cm="1">
        <f t="array" ref="R478">IFERROR(INDEX(Forecast_Capex_Input!O$12:O$286,$X478),0)</f>
        <v>0</v>
      </c>
      <c r="S478" s="172" t="str" cm="1">
        <f t="array" ref="S478">IFERROR(INDEX(Forecast_Capex_Input!P$12:P$286,$X478),0)</f>
        <v>Safety security &amp; reliability</v>
      </c>
      <c r="T478" s="199" t="str" cm="1">
        <f t="array" aca="1" ref="T478" ca="1">IFERROR(INDEX(General!$K$84:$K$103,$AA478),NA)</f>
        <v>Minor Plant, Motor Vehicles &amp; Mobile Plant (2018 onwards)</v>
      </c>
      <c r="U478" s="188" cm="1">
        <f t="array" aca="1" ref="U478" ca="1">IFERROR(
IF($F478=General!$E$25,INDEX(Forecast_Capex_Input!S$12:S$286,$X478),
INDEX(Forecast_Capex_Input!T$12:T$286,$X478)),0)</f>
        <v>1</v>
      </c>
      <c r="V478" s="222" t="b">
        <f>IFERROR(INDEX(Overheads!$T$19:$T$26,MATCH($I478,Overheads!$E$19:$E$26,0)),FALSE)</f>
        <v>0</v>
      </c>
      <c r="W478" s="165"/>
      <c r="X478" s="174">
        <f>IFERROR(
IF(MATCH($C478,Forecast_Capex_Input!$CI$12:$CI$286,1)+1&gt;MAX(Forecast_Capex_Input!$C$12:$C$286),NA,
MATCH($C478,Forecast_Capex_Input!$CI$12:$CI$286,1)+1),1)</f>
        <v>179</v>
      </c>
      <c r="Y478" s="174" cm="1">
        <f t="array" aca="1" ref="Y478" ca="1">IFERROR(
IF(X477&lt;&gt;X478,1,
IF(COUNTIF(OFFSET(Y477,0,0,-INDEX(Forecast_Capex_Input!$CG$12:$CG$286,$X478)),Y477)=INDEX(Forecast_Capex_Input!$CG$12:$CG$286,$X478),Y477+1,Y477)),NA)</f>
        <v>2</v>
      </c>
      <c r="Z478" s="174" cm="1">
        <f t="array" ref="Z478">IFERROR($C478-IF($X478=1,1,INDEX(Forecast_Capex_Input!$CI$12:$CI$286,$X478-1))+1,NA)</f>
        <v>2</v>
      </c>
      <c r="AA478" s="174" cm="1">
        <f t="array" aca="1" ref="AA478" ca="1">IFERROR(IF(Y478=1,
INDEX(Forecast_Capex_Input!$AI$10:$BB$10,SMALL(IF(INDEX(Forecast_Capex_Input!$AI$12:$BB$286,$X478,0)&gt;0,COLUMN(Forecast_Capex_Input!$AI$10:$BB$10)-COLUMN(Forecast_Capex_Input!$AI$12)+1),ROWS(OFFSET(AA477,0,0,-$Z478)))),
OFFSET(AA477,-INDEX(Forecast_Capex_Input!$CG$12:$CG$286,$X478)+1,0)),NA)</f>
        <v>7</v>
      </c>
      <c r="AB478" s="174">
        <f t="shared" ca="1" si="317"/>
        <v>2</v>
      </c>
      <c r="AC478" s="222" t="b">
        <f t="shared" si="349"/>
        <v>0</v>
      </c>
      <c r="AD478" s="220" t="b">
        <v>0</v>
      </c>
      <c r="AE478" s="222" t="b">
        <f t="shared" si="318"/>
        <v>1</v>
      </c>
      <c r="AF478" s="165"/>
      <c r="AG478" s="215">
        <v>0</v>
      </c>
      <c r="AH478" s="215">
        <v>4.202475E-2</v>
      </c>
      <c r="AI478" s="215">
        <v>0</v>
      </c>
      <c r="AJ478" s="215">
        <v>0</v>
      </c>
      <c r="AK478" s="215">
        <v>0.29942634374999993</v>
      </c>
      <c r="AL478" s="155">
        <v>0.34145109374999993</v>
      </c>
      <c r="AM478" s="165"/>
      <c r="AN478" s="215" cm="1">
        <f t="array" aca="1" ref="AN478" ca="1">IFERROR(INDEX(General!O$33:O$34,$AB478)
*AG478,0)</f>
        <v>0</v>
      </c>
      <c r="AO478" s="215" cm="1">
        <f t="array" aca="1" ref="AO478" ca="1">IFERROR(INDEX(General!P$33:P$34,$AB478)
*AH478,0)</f>
        <v>4.202475E-2</v>
      </c>
      <c r="AP478" s="215" cm="1">
        <f t="array" aca="1" ref="AP478" ca="1">IFERROR(INDEX(General!Q$33:Q$34,$AB478)
*AI478,0)</f>
        <v>0</v>
      </c>
      <c r="AQ478" s="215" cm="1">
        <f t="array" aca="1" ref="AQ478" ca="1">IFERROR(INDEX(General!R$33:R$34,$AB478)
*AJ478,0)</f>
        <v>0</v>
      </c>
      <c r="AR478" s="215" cm="1">
        <f t="array" aca="1" ref="AR478" ca="1">IFERROR(INDEX(General!S$33:S$34,$AB478)
*AK478,0)</f>
        <v>0.29942634374999993</v>
      </c>
      <c r="AS478" s="155">
        <f t="shared" ca="1" si="350"/>
        <v>0.34145109374999993</v>
      </c>
      <c r="AT478" s="165"/>
      <c r="AU478" s="215">
        <f ca="1">IF($AE478=FALSE,AN478*Overheads!$R$24*$V478,
IFERROR(Overheads!$O$49*$V478*AN478,0)
+IFERROR(Overheads!Q$59*$V478*(AN478/Overheads!Q$68),0))</f>
        <v>0</v>
      </c>
      <c r="AV478" s="215">
        <f ca="1">IF($AE478=FALSE,AO478*Overheads!$R$24*$V478,
IFERROR(Overheads!$O$49*$V478*AO478,0)
+IFERROR(Overheads!R$59*$V478*(AO478/Overheads!R$68),0))</f>
        <v>0</v>
      </c>
      <c r="AW478" s="215">
        <f ca="1">IF($AE478=FALSE,AP478*Overheads!$R$24*$V478,
IFERROR(Overheads!$O$49*$V478*AP478,0)
+IFERROR(Overheads!S$59*$V478*(AP478/Overheads!S$68),0))</f>
        <v>0</v>
      </c>
      <c r="AX478" s="215">
        <f ca="1">IF($AE478=FALSE,AQ478*Overheads!$R$24*$V478,
IFERROR(Overheads!$O$49*$V478*AQ478,0)
+IFERROR(Overheads!T$59*$V478*(AQ478/Overheads!T$68),0))</f>
        <v>0</v>
      </c>
      <c r="AY478" s="215">
        <f ca="1">IF($AE478=FALSE,AR478*Overheads!$R$24*$V478,
IFERROR(Overheads!$O$49*$V478*AR478,0)
+IFERROR(Overheads!U$59*$V478*(AR478/Overheads!U$68),0))</f>
        <v>0</v>
      </c>
      <c r="AZ478" s="155">
        <f t="shared" ca="1" si="351"/>
        <v>0</v>
      </c>
      <c r="BA478" s="165"/>
      <c r="BB478" s="215">
        <f ca="1">IF($AE478=FALSE,AN478*Overheads!$S$25,
IFERROR(Overheads!$O$50*AN478,0)
+IFERROR(Overheads!Q$60*(AN478/Overheads!Q$66),0))</f>
        <v>0</v>
      </c>
      <c r="BC478" s="215">
        <f ca="1">IF($AE478=FALSE,AO478*Overheads!$S$25,
IFERROR(Overheads!$O$50*AO478,0)
+IFERROR(Overheads!R$60*(AO478/Overheads!R$66),0))</f>
        <v>7.0906687552008943E-4</v>
      </c>
      <c r="BD478" s="215">
        <f ca="1">IF($AE478=FALSE,AP478*Overheads!$S$25,
IFERROR(Overheads!$O$50*AP478,0)
+IFERROR(Overheads!S$60*(AP478/Overheads!S$66),0))</f>
        <v>0</v>
      </c>
      <c r="BE478" s="215">
        <f ca="1">IF($AE478=FALSE,AQ478*Overheads!$S$25,
IFERROR(Overheads!$O$50*AQ478,0)
+IFERROR(Overheads!T$60*(AQ478/Overheads!T$66),0))</f>
        <v>0</v>
      </c>
      <c r="BF478" s="215">
        <f ca="1">IF($AE478=FALSE,AR478*Overheads!$S$25,
IFERROR(Overheads!$O$50*AR478,0)
+IFERROR(Overheads!U$60*(AR478/Overheads!U$66),0))</f>
        <v>5.3610629637752504E-3</v>
      </c>
      <c r="BG478" s="155">
        <f t="shared" ca="1" si="352"/>
        <v>6.0701298392953395E-3</v>
      </c>
      <c r="BH478" s="165"/>
      <c r="BI478" s="215">
        <f t="shared" ca="1" si="353"/>
        <v>0</v>
      </c>
      <c r="BJ478" s="215">
        <f t="shared" ca="1" si="319"/>
        <v>4.2733816875520088E-2</v>
      </c>
      <c r="BK478" s="215">
        <f t="shared" ca="1" si="320"/>
        <v>0</v>
      </c>
      <c r="BL478" s="215">
        <f t="shared" ca="1" si="321"/>
        <v>0</v>
      </c>
      <c r="BM478" s="215">
        <f t="shared" ca="1" si="322"/>
        <v>0.30478740671377519</v>
      </c>
      <c r="BN478" s="155">
        <f t="shared" ca="1" si="354"/>
        <v>0.34752122358929527</v>
      </c>
      <c r="BO478" s="165"/>
      <c r="BP478" s="187" cm="1">
        <f t="array" ref="BP478">IFERROR(IF($X478=$X477,BP477,INDEX(Forecast_Capex_Input!AC$12:AC$286,$X478)),0)</f>
        <v>0.2</v>
      </c>
      <c r="BQ478" s="187" cm="1">
        <f t="array" ref="BQ478">IFERROR(IF($X478=$X477,BQ477,INDEX(Forecast_Capex_Input!AD$12:AD$286,$X478)),0)</f>
        <v>0.2</v>
      </c>
      <c r="BR478" s="187" cm="1">
        <f t="array" ref="BR478">IFERROR(IF($X478=$X477,BR477,INDEX(Forecast_Capex_Input!AE$12:AE$286,$X478)),0)</f>
        <v>0.2</v>
      </c>
      <c r="BS478" s="187" cm="1">
        <f t="array" ref="BS478">IFERROR(IF($X478=$X477,BS477,INDEX(Forecast_Capex_Input!AF$12:AF$286,$X478)),0)</f>
        <v>0.2</v>
      </c>
      <c r="BT478" s="187" cm="1">
        <f t="array" ref="BT478">IFERROR(IF($X478=$X477,BT477,INDEX(Forecast_Capex_Input!AG$12:AG$286,$X478)),0)</f>
        <v>0.2</v>
      </c>
      <c r="BU478" s="165"/>
      <c r="BV478" s="215">
        <f t="shared" si="323"/>
        <v>6.8290218749999992E-2</v>
      </c>
      <c r="BW478" s="215">
        <f t="shared" si="324"/>
        <v>6.8290218749999992E-2</v>
      </c>
      <c r="BX478" s="215">
        <f t="shared" si="325"/>
        <v>6.8290218749999992E-2</v>
      </c>
      <c r="BY478" s="215">
        <f t="shared" si="326"/>
        <v>6.8290218749999992E-2</v>
      </c>
      <c r="BZ478" s="215">
        <f t="shared" si="327"/>
        <v>6.8290218749999992E-2</v>
      </c>
      <c r="CA478" s="155">
        <f t="shared" si="355"/>
        <v>0.34145109374999993</v>
      </c>
      <c r="CB478" s="165"/>
      <c r="CC478" s="215">
        <f t="shared" ca="1" si="328"/>
        <v>6.8290218749999992E-2</v>
      </c>
      <c r="CD478" s="215">
        <f t="shared" ca="1" si="329"/>
        <v>6.8290218749999992E-2</v>
      </c>
      <c r="CE478" s="215">
        <f t="shared" ca="1" si="330"/>
        <v>6.8290218749999992E-2</v>
      </c>
      <c r="CF478" s="215">
        <f t="shared" ca="1" si="331"/>
        <v>6.8290218749999992E-2</v>
      </c>
      <c r="CG478" s="215">
        <f t="shared" ca="1" si="332"/>
        <v>6.8290218749999992E-2</v>
      </c>
      <c r="CH478" s="155">
        <f t="shared" ca="1" si="356"/>
        <v>0.34145109374999993</v>
      </c>
      <c r="CI478" s="165"/>
      <c r="CJ478" s="215">
        <f t="shared" ca="1" si="333"/>
        <v>0</v>
      </c>
      <c r="CK478" s="215">
        <f t="shared" ca="1" si="334"/>
        <v>0</v>
      </c>
      <c r="CL478" s="215">
        <f t="shared" ca="1" si="335"/>
        <v>0</v>
      </c>
      <c r="CM478" s="215">
        <f t="shared" ca="1" si="336"/>
        <v>0</v>
      </c>
      <c r="CN478" s="215">
        <f t="shared" ca="1" si="337"/>
        <v>0</v>
      </c>
      <c r="CO478" s="155">
        <f t="shared" ca="1" si="357"/>
        <v>0</v>
      </c>
      <c r="CP478" s="165"/>
      <c r="CQ478" s="223">
        <f t="shared" ca="1" si="338"/>
        <v>1.2140259678590679E-3</v>
      </c>
      <c r="CR478" s="223">
        <f t="shared" ca="1" si="339"/>
        <v>1.2140259678590679E-3</v>
      </c>
      <c r="CS478" s="223">
        <f t="shared" ca="1" si="340"/>
        <v>1.2140259678590679E-3</v>
      </c>
      <c r="CT478" s="223">
        <f t="shared" ca="1" si="341"/>
        <v>1.2140259678590679E-3</v>
      </c>
      <c r="CU478" s="223">
        <f t="shared" ca="1" si="342"/>
        <v>1.2140259678590679E-3</v>
      </c>
      <c r="CV478" s="155">
        <f t="shared" ca="1" si="358"/>
        <v>6.0701298392953395E-3</v>
      </c>
      <c r="CW478" s="165"/>
      <c r="CX478" s="215">
        <f t="shared" ca="1" si="359"/>
        <v>6.9504244717859057E-2</v>
      </c>
      <c r="CY478" s="215">
        <f t="shared" ca="1" si="343"/>
        <v>6.9504244717859057E-2</v>
      </c>
      <c r="CZ478" s="215">
        <f t="shared" ca="1" si="344"/>
        <v>6.9504244717859057E-2</v>
      </c>
      <c r="DA478" s="215">
        <f t="shared" ca="1" si="345"/>
        <v>6.9504244717859057E-2</v>
      </c>
      <c r="DB478" s="215">
        <f t="shared" ca="1" si="346"/>
        <v>6.9504244717859057E-2</v>
      </c>
      <c r="DC478" s="155">
        <f t="shared" ca="1" si="360"/>
        <v>0.34752122358929527</v>
      </c>
      <c r="DD478" s="165"/>
      <c r="DE478" s="188" t="b" cm="1">
        <f t="array" aca="1" ref="DE478" ca="1">OR($G478=Forecast_Capex_Input!$BF$8:$BF$10)</f>
        <v>0</v>
      </c>
      <c r="DF478" s="188" cm="1">
        <f t="array" aca="1" ref="DF478" ca="1">IFERROR(INDEX(Forecast_Capex_Input!BG$12:BG$286,$X478)
*(INDEX(Forecast_Capex_Input!$H$12:$H$286,$X478)=Repex),0)
*$DE478</f>
        <v>0</v>
      </c>
      <c r="DG478" s="188" cm="1">
        <f t="array" aca="1" ref="DG478" ca="1">IFERROR(INDEX(Forecast_Capex_Input!BH$12:BH$286,$X478)
*(INDEX(Forecast_Capex_Input!$H$12:$H$286,$X478)=Repex),0)
*$DE478</f>
        <v>0</v>
      </c>
      <c r="DH478" s="188" cm="1">
        <f t="array" aca="1" ref="DH478" ca="1">IFERROR(INDEX(Forecast_Capex_Input!BI$12:BI$286,$X478)
*(INDEX(Forecast_Capex_Input!$H$12:$H$286,$X478)=Repex),0)
*$DE478</f>
        <v>0</v>
      </c>
      <c r="DI478" s="188" cm="1">
        <f t="array" aca="1" ref="DI478" ca="1">IFERROR(INDEX(Forecast_Capex_Input!BJ$12:BJ$286,$X478)
*(INDEX(Forecast_Capex_Input!$H$12:$H$286,$X478)=Repex),0)
*$DE478</f>
        <v>0</v>
      </c>
      <c r="DJ478" s="188" cm="1">
        <f t="array" aca="1" ref="DJ478" ca="1">IFERROR(INDEX(Forecast_Capex_Input!BK$12:BK$286,$X478)
*(INDEX(Forecast_Capex_Input!$H$12:$H$286,$X478)=Repex),0)
*$DE478</f>
        <v>0</v>
      </c>
      <c r="DK478" s="188" cm="1">
        <f t="array" aca="1" ref="DK478" ca="1">IFERROR(INDEX(Forecast_Capex_Input!BL$12:BL$286,$X478)
*(INDEX(Forecast_Capex_Input!$H$12:$H$286,$X478)=Repex),0)
*$DE478</f>
        <v>0</v>
      </c>
      <c r="DL478" s="165"/>
      <c r="DM478" s="188" t="b" cm="1">
        <f t="array" aca="1" ref="DM478" ca="1">OR($G478=Forecast_Capex_Input!$BN$8:$BN$9)</f>
        <v>0</v>
      </c>
      <c r="DN478" s="188" cm="1">
        <f t="array" aca="1" ref="DN478" ca="1">IFERROR(INDEX(Forecast_Capex_Input!BO$12:BO$286,$X478)
*(INDEX(Forecast_Capex_Input!$H$12:$H$286,$X478)=Repex),0)
*$DM478</f>
        <v>0</v>
      </c>
      <c r="DO478" s="188" cm="1">
        <f t="array" aca="1" ref="DO478" ca="1">IFERROR(INDEX(Forecast_Capex_Input!BP$12:BP$286,$X478)
*(INDEX(Forecast_Capex_Input!$H$12:$H$286,$X478)=Repex),0)
*$DM478</f>
        <v>0</v>
      </c>
      <c r="DP478" s="188" cm="1">
        <f t="array" aca="1" ref="DP478" ca="1">IFERROR(INDEX(Forecast_Capex_Input!BQ$12:BQ$286,$X478)
*(INDEX(Forecast_Capex_Input!$H$12:$H$286,$X478)=Repex),0)
*$DM478</f>
        <v>0</v>
      </c>
      <c r="DQ478" s="188" cm="1">
        <f t="array" aca="1" ref="DQ478" ca="1">IFERROR(INDEX(Forecast_Capex_Input!BR$12:BR$286,$X478)
*(INDEX(Forecast_Capex_Input!$H$12:$H$286,$X478)=Repex),0)
*$DM478</f>
        <v>0</v>
      </c>
      <c r="DR478" s="188" cm="1">
        <f t="array" aca="1" ref="DR478" ca="1">IFERROR(INDEX(Forecast_Capex_Input!BS$12:BS$286,$X478)
*(INDEX(Forecast_Capex_Input!$H$12:$H$286,$X478)=Repex),0)
*$DM478</f>
        <v>0</v>
      </c>
      <c r="DS478" s="165"/>
      <c r="DT478" s="188" t="b" cm="1">
        <f t="array" aca="1" ref="DT478" ca="1">OR($G478=Forecast_Capex_Input!$BU$8:$BU$10)</f>
        <v>0</v>
      </c>
      <c r="DU478" s="188" cm="1">
        <f t="array" aca="1" ref="DU478" ca="1">IFERROR(INDEX(Forecast_Capex_Input!BV$12:BV$286,$X478)
*(INDEX(Forecast_Capex_Input!$H$12:$H$286,$X478)=Repex),0)
*$DT478</f>
        <v>0</v>
      </c>
      <c r="DV478" s="188" cm="1">
        <f t="array" aca="1" ref="DV478" ca="1">IFERROR(INDEX(Forecast_Capex_Input!BW$12:BW$286,$X478)
*(INDEX(Forecast_Capex_Input!$H$12:$H$286,$X478)=Repex),0)
*$DT478</f>
        <v>0</v>
      </c>
      <c r="DW478" s="188" cm="1">
        <f t="array" aca="1" ref="DW478" ca="1">IFERROR(INDEX(Forecast_Capex_Input!BX$12:BX$286,$X478)
*(INDEX(Forecast_Capex_Input!$H$12:$H$286,$X478)=Repex),0)
*$DT478</f>
        <v>0</v>
      </c>
      <c r="DX478" s="188" cm="1">
        <f t="array" aca="1" ref="DX478" ca="1">IFERROR(INDEX(Forecast_Capex_Input!BY$12:BY$286,$X478)
*(INDEX(Forecast_Capex_Input!$H$12:$H$286,$X478)=Repex),0)
*$DT478</f>
        <v>0</v>
      </c>
      <c r="DY478" s="188" cm="1">
        <f t="array" aca="1" ref="DY478" ca="1">IFERROR(INDEX(Forecast_Capex_Input!BZ$12:BZ$286,$X478)
*(INDEX(Forecast_Capex_Input!$H$12:$H$286,$X478)=Repex),0)
*$DT478</f>
        <v>0</v>
      </c>
      <c r="DZ478" s="188" cm="1">
        <f t="array" aca="1" ref="DZ478" ca="1">IFERROR(INDEX(Forecast_Capex_Input!CA$12:CA$286,$X478)
*(INDEX(Forecast_Capex_Input!$H$12:$H$286,$X478)=Repex),0)
*$DT478</f>
        <v>0</v>
      </c>
      <c r="EA478" s="188" cm="1">
        <f t="array" aca="1" ref="EA478" ca="1">IFERROR(INDEX(Forecast_Capex_Input!CB$12:CB$286,$X478)
*(INDEX(Forecast_Capex_Input!$H$12:$H$286,$X478)=Repex),0)
*$DT478</f>
        <v>0</v>
      </c>
      <c r="EB478" s="188" cm="1">
        <f t="array" aca="1" ref="EB478" ca="1">IFERROR(INDEX(Forecast_Capex_Input!CC$12:CC$286,$X478)
*(INDEX(Forecast_Capex_Input!$H$12:$H$286,$X478)=Repex),0)
*$DT478</f>
        <v>0</v>
      </c>
      <c r="EC478" s="165"/>
      <c r="ED478" s="226" t="str">
        <f t="shared" si="347"/>
        <v>N/A</v>
      </c>
      <c r="EE478" s="174" t="s">
        <v>15</v>
      </c>
    </row>
    <row r="479" spans="3:135" x14ac:dyDescent="0.2">
      <c r="C479" s="174">
        <f t="shared" si="348"/>
        <v>469</v>
      </c>
      <c r="D479" s="167" t="str" cm="1">
        <f t="array" ref="D479">IFERROR(INDEX(Forecast_Capex_Input!$D$12:$D$286,$X479),NA)</f>
        <v>Passenger</v>
      </c>
      <c r="E479" s="172" t="b" cm="1">
        <f t="array" ref="E479">IF($X479=NA,NA,INDEX(Forecast_Capex_Input!$E$12:$E$286,$X479))</f>
        <v>1</v>
      </c>
      <c r="F479" s="167" t="str" cm="1">
        <f t="array" aca="1" ref="F479" ca="1">IFERROR(INDEX(General!$E$25:$E$26,$Y479),NA)</f>
        <v>Labour</v>
      </c>
      <c r="G479" s="167" t="str" cm="1">
        <f t="array" aca="1" ref="G479" ca="1">IFERROR(INDEX(Forecast_Capex_Input!$AI$11:$BB$11,$AA479),NA)</f>
        <v>Minor Plant, Motor Vehicles &amp; Mobile Plant</v>
      </c>
      <c r="H479" s="189" cm="1">
        <f t="array" aca="1" ref="H479" ca="1">IFERROR(INDEX(Forecast_Capex_Input!$AI$12:$BB$286,$X479,$AA479),NA)</f>
        <v>1</v>
      </c>
      <c r="I479" s="199" t="str" cm="1">
        <f t="array" ref="I479">IFERROR(INDEX(Forecast_Capex_Input!$F$12:$F$286,$X479),NA)</f>
        <v>Non-network - Other</v>
      </c>
      <c r="J479" s="199" t="str" cm="1">
        <f t="array" ref="J479">IFERROR(INDEX(Forecast_Capex_Input!G$12:G$286,$X479),NA)</f>
        <v>Fleet</v>
      </c>
      <c r="K479" s="199" t="str" cm="1">
        <f t="array" ref="K479">IFERROR(INDEX(Forecast_Capex_Input!H$12:H$286,$X479),NA)</f>
        <v>Fleet &amp; Property</v>
      </c>
      <c r="L479" s="199" t="str" cm="1">
        <f t="array" ref="L479">IFERROR(INDEX(Forecast_Capex_Input!I$12:I$286,$X479),NA)</f>
        <v>N/A</v>
      </c>
      <c r="M479" s="199" t="str" cm="1">
        <f t="array" ref="M479">IFERROR(INDEX(Forecast_Capex_Input!J$12:J$286,$X479),NA)</f>
        <v>Passenger</v>
      </c>
      <c r="N479" s="199" t="str" cm="1">
        <f t="array" ref="N479">IFERROR(INDEX(Forecast_Capex_Input!K$12:K$286,$X479),NA)</f>
        <v>N/A</v>
      </c>
      <c r="O479" s="199" t="str" cm="1">
        <f t="array" ref="O479">IFERROR(INDEX(Forecast_Capex_Input!L$12:L$286,$X479),NA)</f>
        <v>N/A</v>
      </c>
      <c r="P479" s="199" t="str" cm="1">
        <f t="array" ref="P479">IFERROR(INDEX(Forecast_Capex_Input!M$12:M$286,$X479),NA)</f>
        <v>N/A</v>
      </c>
      <c r="Q479" s="172" t="str" cm="1">
        <f t="array" ref="Q479">IFERROR(INDEX(Forecast_Capex_Input!N$12:N$286,$X479),NA)</f>
        <v>No</v>
      </c>
      <c r="R479" s="265" cm="1">
        <f t="array" ref="R479">IFERROR(INDEX(Forecast_Capex_Input!O$12:O$286,$X479),0)</f>
        <v>0</v>
      </c>
      <c r="S479" s="172" t="str" cm="1">
        <f t="array" ref="S479">IFERROR(INDEX(Forecast_Capex_Input!P$12:P$286,$X479),0)</f>
        <v>Safety security &amp; reliability</v>
      </c>
      <c r="T479" s="199" t="str" cm="1">
        <f t="array" aca="1" ref="T479" ca="1">IFERROR(INDEX(General!$K$84:$K$103,$AA479),NA)</f>
        <v>Minor Plant, Motor Vehicles &amp; Mobile Plant (2018 onwards)</v>
      </c>
      <c r="U479" s="188" cm="1">
        <f t="array" aca="1" ref="U479" ca="1">IFERROR(
IF($F479=General!$E$25,INDEX(Forecast_Capex_Input!S$12:S$286,$X479),
INDEX(Forecast_Capex_Input!T$12:T$286,$X479)),0)</f>
        <v>0</v>
      </c>
      <c r="V479" s="222" t="b">
        <f>IFERROR(INDEX(Overheads!$T$19:$T$26,MATCH($I479,Overheads!$E$19:$E$26,0)),FALSE)</f>
        <v>0</v>
      </c>
      <c r="W479" s="165"/>
      <c r="X479" s="174">
        <f>IFERROR(
IF(MATCH($C479,Forecast_Capex_Input!$CI$12:$CI$286,1)+1&gt;MAX(Forecast_Capex_Input!$C$12:$C$286),NA,
MATCH($C479,Forecast_Capex_Input!$CI$12:$CI$286,1)+1),1)</f>
        <v>180</v>
      </c>
      <c r="Y479" s="174" cm="1">
        <f t="array" aca="1" ref="Y479" ca="1">IFERROR(
IF(X478&lt;&gt;X479,1,
IF(COUNTIF(OFFSET(Y478,0,0,-INDEX(Forecast_Capex_Input!$CG$12:$CG$286,$X479)),Y478)=INDEX(Forecast_Capex_Input!$CG$12:$CG$286,$X479),Y478+1,Y478)),NA)</f>
        <v>1</v>
      </c>
      <c r="Z479" s="174" cm="1">
        <f t="array" ref="Z479">IFERROR($C479-IF($X479=1,1,INDEX(Forecast_Capex_Input!$CI$12:$CI$286,$X479-1))+1,NA)</f>
        <v>1</v>
      </c>
      <c r="AA479" s="174" cm="1">
        <f t="array" aca="1" ref="AA479" ca="1">IFERROR(IF(Y479=1,
INDEX(Forecast_Capex_Input!$AI$10:$BB$10,SMALL(IF(INDEX(Forecast_Capex_Input!$AI$12:$BB$286,$X479,0)&gt;0,COLUMN(Forecast_Capex_Input!$AI$10:$BB$10)-COLUMN(Forecast_Capex_Input!$AI$12)+1),ROWS(OFFSET(AA478,0,0,-$Z479)))),
OFFSET(AA478,-INDEX(Forecast_Capex_Input!$CG$12:$CG$286,$X479)+1,0)),NA)</f>
        <v>7</v>
      </c>
      <c r="AB479" s="174">
        <f t="shared" ca="1" si="317"/>
        <v>1</v>
      </c>
      <c r="AC479" s="222" t="b">
        <f t="shared" si="349"/>
        <v>0</v>
      </c>
      <c r="AD479" s="220" t="b">
        <v>0</v>
      </c>
      <c r="AE479" s="222" t="b">
        <f t="shared" si="318"/>
        <v>1</v>
      </c>
      <c r="AF479" s="165"/>
      <c r="AG479" s="215">
        <v>0</v>
      </c>
      <c r="AH479" s="215">
        <v>0</v>
      </c>
      <c r="AI479" s="215">
        <v>0</v>
      </c>
      <c r="AJ479" s="215">
        <v>0</v>
      </c>
      <c r="AK479" s="215">
        <v>0</v>
      </c>
      <c r="AL479" s="155">
        <v>0</v>
      </c>
      <c r="AM479" s="165"/>
      <c r="AN479" s="215" cm="1">
        <f t="array" aca="1" ref="AN479" ca="1">IFERROR(INDEX(General!O$33:O$34,$AB479)
*AG479,0)</f>
        <v>0</v>
      </c>
      <c r="AO479" s="215" cm="1">
        <f t="array" aca="1" ref="AO479" ca="1">IFERROR(INDEX(General!P$33:P$34,$AB479)
*AH479,0)</f>
        <v>0</v>
      </c>
      <c r="AP479" s="215" cm="1">
        <f t="array" aca="1" ref="AP479" ca="1">IFERROR(INDEX(General!Q$33:Q$34,$AB479)
*AI479,0)</f>
        <v>0</v>
      </c>
      <c r="AQ479" s="215" cm="1">
        <f t="array" aca="1" ref="AQ479" ca="1">IFERROR(INDEX(General!R$33:R$34,$AB479)
*AJ479,0)</f>
        <v>0</v>
      </c>
      <c r="AR479" s="215" cm="1">
        <f t="array" aca="1" ref="AR479" ca="1">IFERROR(INDEX(General!S$33:S$34,$AB479)
*AK479,0)</f>
        <v>0</v>
      </c>
      <c r="AS479" s="155">
        <f t="shared" ca="1" si="350"/>
        <v>0</v>
      </c>
      <c r="AT479" s="165"/>
      <c r="AU479" s="215">
        <f ca="1">IF($AE479=FALSE,AN479*Overheads!$R$24*$V479,
IFERROR(Overheads!$O$49*$V479*AN479,0)
+IFERROR(Overheads!Q$59*$V479*(AN479/Overheads!Q$68),0))</f>
        <v>0</v>
      </c>
      <c r="AV479" s="215">
        <f ca="1">IF($AE479=FALSE,AO479*Overheads!$R$24*$V479,
IFERROR(Overheads!$O$49*$V479*AO479,0)
+IFERROR(Overheads!R$59*$V479*(AO479/Overheads!R$68),0))</f>
        <v>0</v>
      </c>
      <c r="AW479" s="215">
        <f ca="1">IF($AE479=FALSE,AP479*Overheads!$R$24*$V479,
IFERROR(Overheads!$O$49*$V479*AP479,0)
+IFERROR(Overheads!S$59*$V479*(AP479/Overheads!S$68),0))</f>
        <v>0</v>
      </c>
      <c r="AX479" s="215">
        <f ca="1">IF($AE479=FALSE,AQ479*Overheads!$R$24*$V479,
IFERROR(Overheads!$O$49*$V479*AQ479,0)
+IFERROR(Overheads!T$59*$V479*(AQ479/Overheads!T$68),0))</f>
        <v>0</v>
      </c>
      <c r="AY479" s="215">
        <f ca="1">IF($AE479=FALSE,AR479*Overheads!$R$24*$V479,
IFERROR(Overheads!$O$49*$V479*AR479,0)
+IFERROR(Overheads!U$59*$V479*(AR479/Overheads!U$68),0))</f>
        <v>0</v>
      </c>
      <c r="AZ479" s="155">
        <f t="shared" ca="1" si="351"/>
        <v>0</v>
      </c>
      <c r="BA479" s="165"/>
      <c r="BB479" s="215">
        <f ca="1">IF($AE479=FALSE,AN479*Overheads!$S$25,
IFERROR(Overheads!$O$50*AN479,0)
+IFERROR(Overheads!Q$60*(AN479/Overheads!Q$66),0))</f>
        <v>0</v>
      </c>
      <c r="BC479" s="215">
        <f ca="1">IF($AE479=FALSE,AO479*Overheads!$S$25,
IFERROR(Overheads!$O$50*AO479,0)
+IFERROR(Overheads!R$60*(AO479/Overheads!R$66),0))</f>
        <v>0</v>
      </c>
      <c r="BD479" s="215">
        <f ca="1">IF($AE479=FALSE,AP479*Overheads!$S$25,
IFERROR(Overheads!$O$50*AP479,0)
+IFERROR(Overheads!S$60*(AP479/Overheads!S$66),0))</f>
        <v>0</v>
      </c>
      <c r="BE479" s="215">
        <f ca="1">IF($AE479=FALSE,AQ479*Overheads!$S$25,
IFERROR(Overheads!$O$50*AQ479,0)
+IFERROR(Overheads!T$60*(AQ479/Overheads!T$66),0))</f>
        <v>0</v>
      </c>
      <c r="BF479" s="215">
        <f ca="1">IF($AE479=FALSE,AR479*Overheads!$S$25,
IFERROR(Overheads!$O$50*AR479,0)
+IFERROR(Overheads!U$60*(AR479/Overheads!U$66),0))</f>
        <v>0</v>
      </c>
      <c r="BG479" s="155">
        <f t="shared" ca="1" si="352"/>
        <v>0</v>
      </c>
      <c r="BH479" s="165"/>
      <c r="BI479" s="215">
        <f t="shared" ca="1" si="353"/>
        <v>0</v>
      </c>
      <c r="BJ479" s="215">
        <f t="shared" ca="1" si="319"/>
        <v>0</v>
      </c>
      <c r="BK479" s="215">
        <f t="shared" ca="1" si="320"/>
        <v>0</v>
      </c>
      <c r="BL479" s="215">
        <f t="shared" ca="1" si="321"/>
        <v>0</v>
      </c>
      <c r="BM479" s="215">
        <f t="shared" ca="1" si="322"/>
        <v>0</v>
      </c>
      <c r="BN479" s="155">
        <f t="shared" ca="1" si="354"/>
        <v>0</v>
      </c>
      <c r="BO479" s="165"/>
      <c r="BP479" s="187" cm="1">
        <f t="array" ref="BP479">IFERROR(IF($X479=$X478,BP478,INDEX(Forecast_Capex_Input!AC$12:AC$286,$X479)),0)</f>
        <v>0.2</v>
      </c>
      <c r="BQ479" s="187" cm="1">
        <f t="array" ref="BQ479">IFERROR(IF($X479=$X478,BQ478,INDEX(Forecast_Capex_Input!AD$12:AD$286,$X479)),0)</f>
        <v>0.2</v>
      </c>
      <c r="BR479" s="187" cm="1">
        <f t="array" ref="BR479">IFERROR(IF($X479=$X478,BR478,INDEX(Forecast_Capex_Input!AE$12:AE$286,$X479)),0)</f>
        <v>0.2</v>
      </c>
      <c r="BS479" s="187" cm="1">
        <f t="array" ref="BS479">IFERROR(IF($X479=$X478,BS478,INDEX(Forecast_Capex_Input!AF$12:AF$286,$X479)),0)</f>
        <v>0.2</v>
      </c>
      <c r="BT479" s="187" cm="1">
        <f t="array" ref="BT479">IFERROR(IF($X479=$X478,BT478,INDEX(Forecast_Capex_Input!AG$12:AG$286,$X479)),0)</f>
        <v>0.2</v>
      </c>
      <c r="BU479" s="165"/>
      <c r="BV479" s="215">
        <f t="shared" si="323"/>
        <v>0</v>
      </c>
      <c r="BW479" s="215">
        <f t="shared" si="324"/>
        <v>0</v>
      </c>
      <c r="BX479" s="215">
        <f t="shared" si="325"/>
        <v>0</v>
      </c>
      <c r="BY479" s="215">
        <f t="shared" si="326"/>
        <v>0</v>
      </c>
      <c r="BZ479" s="215">
        <f t="shared" si="327"/>
        <v>0</v>
      </c>
      <c r="CA479" s="155">
        <f t="shared" si="355"/>
        <v>0</v>
      </c>
      <c r="CB479" s="165"/>
      <c r="CC479" s="215">
        <f t="shared" ca="1" si="328"/>
        <v>0</v>
      </c>
      <c r="CD479" s="215">
        <f t="shared" ca="1" si="329"/>
        <v>0</v>
      </c>
      <c r="CE479" s="215">
        <f t="shared" ca="1" si="330"/>
        <v>0</v>
      </c>
      <c r="CF479" s="215">
        <f t="shared" ca="1" si="331"/>
        <v>0</v>
      </c>
      <c r="CG479" s="215">
        <f t="shared" ca="1" si="332"/>
        <v>0</v>
      </c>
      <c r="CH479" s="155">
        <f t="shared" ca="1" si="356"/>
        <v>0</v>
      </c>
      <c r="CI479" s="165"/>
      <c r="CJ479" s="215">
        <f t="shared" ca="1" si="333"/>
        <v>0</v>
      </c>
      <c r="CK479" s="215">
        <f t="shared" ca="1" si="334"/>
        <v>0</v>
      </c>
      <c r="CL479" s="215">
        <f t="shared" ca="1" si="335"/>
        <v>0</v>
      </c>
      <c r="CM479" s="215">
        <f t="shared" ca="1" si="336"/>
        <v>0</v>
      </c>
      <c r="CN479" s="215">
        <f t="shared" ca="1" si="337"/>
        <v>0</v>
      </c>
      <c r="CO479" s="155">
        <f t="shared" ca="1" si="357"/>
        <v>0</v>
      </c>
      <c r="CP479" s="165"/>
      <c r="CQ479" s="223">
        <f t="shared" ca="1" si="338"/>
        <v>0</v>
      </c>
      <c r="CR479" s="223">
        <f t="shared" ca="1" si="339"/>
        <v>0</v>
      </c>
      <c r="CS479" s="223">
        <f t="shared" ca="1" si="340"/>
        <v>0</v>
      </c>
      <c r="CT479" s="223">
        <f t="shared" ca="1" si="341"/>
        <v>0</v>
      </c>
      <c r="CU479" s="223">
        <f t="shared" ca="1" si="342"/>
        <v>0</v>
      </c>
      <c r="CV479" s="155">
        <f t="shared" ca="1" si="358"/>
        <v>0</v>
      </c>
      <c r="CW479" s="165"/>
      <c r="CX479" s="215">
        <f t="shared" ca="1" si="359"/>
        <v>0</v>
      </c>
      <c r="CY479" s="215">
        <f t="shared" ca="1" si="343"/>
        <v>0</v>
      </c>
      <c r="CZ479" s="215">
        <f t="shared" ca="1" si="344"/>
        <v>0</v>
      </c>
      <c r="DA479" s="215">
        <f t="shared" ca="1" si="345"/>
        <v>0</v>
      </c>
      <c r="DB479" s="215">
        <f t="shared" ca="1" si="346"/>
        <v>0</v>
      </c>
      <c r="DC479" s="155">
        <f t="shared" ca="1" si="360"/>
        <v>0</v>
      </c>
      <c r="DD479" s="165"/>
      <c r="DE479" s="188" t="b" cm="1">
        <f t="array" aca="1" ref="DE479" ca="1">OR($G479=Forecast_Capex_Input!$BF$8:$BF$10)</f>
        <v>0</v>
      </c>
      <c r="DF479" s="188" cm="1">
        <f t="array" aca="1" ref="DF479" ca="1">IFERROR(INDEX(Forecast_Capex_Input!BG$12:BG$286,$X479)
*(INDEX(Forecast_Capex_Input!$H$12:$H$286,$X479)=Repex),0)
*$DE479</f>
        <v>0</v>
      </c>
      <c r="DG479" s="188" cm="1">
        <f t="array" aca="1" ref="DG479" ca="1">IFERROR(INDEX(Forecast_Capex_Input!BH$12:BH$286,$X479)
*(INDEX(Forecast_Capex_Input!$H$12:$H$286,$X479)=Repex),0)
*$DE479</f>
        <v>0</v>
      </c>
      <c r="DH479" s="188" cm="1">
        <f t="array" aca="1" ref="DH479" ca="1">IFERROR(INDEX(Forecast_Capex_Input!BI$12:BI$286,$X479)
*(INDEX(Forecast_Capex_Input!$H$12:$H$286,$X479)=Repex),0)
*$DE479</f>
        <v>0</v>
      </c>
      <c r="DI479" s="188" cm="1">
        <f t="array" aca="1" ref="DI479" ca="1">IFERROR(INDEX(Forecast_Capex_Input!BJ$12:BJ$286,$X479)
*(INDEX(Forecast_Capex_Input!$H$12:$H$286,$X479)=Repex),0)
*$DE479</f>
        <v>0</v>
      </c>
      <c r="DJ479" s="188" cm="1">
        <f t="array" aca="1" ref="DJ479" ca="1">IFERROR(INDEX(Forecast_Capex_Input!BK$12:BK$286,$X479)
*(INDEX(Forecast_Capex_Input!$H$12:$H$286,$X479)=Repex),0)
*$DE479</f>
        <v>0</v>
      </c>
      <c r="DK479" s="188" cm="1">
        <f t="array" aca="1" ref="DK479" ca="1">IFERROR(INDEX(Forecast_Capex_Input!BL$12:BL$286,$X479)
*(INDEX(Forecast_Capex_Input!$H$12:$H$286,$X479)=Repex),0)
*$DE479</f>
        <v>0</v>
      </c>
      <c r="DL479" s="165"/>
      <c r="DM479" s="188" t="b" cm="1">
        <f t="array" aca="1" ref="DM479" ca="1">OR($G479=Forecast_Capex_Input!$BN$8:$BN$9)</f>
        <v>0</v>
      </c>
      <c r="DN479" s="188" cm="1">
        <f t="array" aca="1" ref="DN479" ca="1">IFERROR(INDEX(Forecast_Capex_Input!BO$12:BO$286,$X479)
*(INDEX(Forecast_Capex_Input!$H$12:$H$286,$X479)=Repex),0)
*$DM479</f>
        <v>0</v>
      </c>
      <c r="DO479" s="188" cm="1">
        <f t="array" aca="1" ref="DO479" ca="1">IFERROR(INDEX(Forecast_Capex_Input!BP$12:BP$286,$X479)
*(INDEX(Forecast_Capex_Input!$H$12:$H$286,$X479)=Repex),0)
*$DM479</f>
        <v>0</v>
      </c>
      <c r="DP479" s="188" cm="1">
        <f t="array" aca="1" ref="DP479" ca="1">IFERROR(INDEX(Forecast_Capex_Input!BQ$12:BQ$286,$X479)
*(INDEX(Forecast_Capex_Input!$H$12:$H$286,$X479)=Repex),0)
*$DM479</f>
        <v>0</v>
      </c>
      <c r="DQ479" s="188" cm="1">
        <f t="array" aca="1" ref="DQ479" ca="1">IFERROR(INDEX(Forecast_Capex_Input!BR$12:BR$286,$X479)
*(INDEX(Forecast_Capex_Input!$H$12:$H$286,$X479)=Repex),0)
*$DM479</f>
        <v>0</v>
      </c>
      <c r="DR479" s="188" cm="1">
        <f t="array" aca="1" ref="DR479" ca="1">IFERROR(INDEX(Forecast_Capex_Input!BS$12:BS$286,$X479)
*(INDEX(Forecast_Capex_Input!$H$12:$H$286,$X479)=Repex),0)
*$DM479</f>
        <v>0</v>
      </c>
      <c r="DS479" s="165"/>
      <c r="DT479" s="188" t="b" cm="1">
        <f t="array" aca="1" ref="DT479" ca="1">OR($G479=Forecast_Capex_Input!$BU$8:$BU$10)</f>
        <v>0</v>
      </c>
      <c r="DU479" s="188" cm="1">
        <f t="array" aca="1" ref="DU479" ca="1">IFERROR(INDEX(Forecast_Capex_Input!BV$12:BV$286,$X479)
*(INDEX(Forecast_Capex_Input!$H$12:$H$286,$X479)=Repex),0)
*$DT479</f>
        <v>0</v>
      </c>
      <c r="DV479" s="188" cm="1">
        <f t="array" aca="1" ref="DV479" ca="1">IFERROR(INDEX(Forecast_Capex_Input!BW$12:BW$286,$X479)
*(INDEX(Forecast_Capex_Input!$H$12:$H$286,$X479)=Repex),0)
*$DT479</f>
        <v>0</v>
      </c>
      <c r="DW479" s="188" cm="1">
        <f t="array" aca="1" ref="DW479" ca="1">IFERROR(INDEX(Forecast_Capex_Input!BX$12:BX$286,$X479)
*(INDEX(Forecast_Capex_Input!$H$12:$H$286,$X479)=Repex),0)
*$DT479</f>
        <v>0</v>
      </c>
      <c r="DX479" s="188" cm="1">
        <f t="array" aca="1" ref="DX479" ca="1">IFERROR(INDEX(Forecast_Capex_Input!BY$12:BY$286,$X479)
*(INDEX(Forecast_Capex_Input!$H$12:$H$286,$X479)=Repex),0)
*$DT479</f>
        <v>0</v>
      </c>
      <c r="DY479" s="188" cm="1">
        <f t="array" aca="1" ref="DY479" ca="1">IFERROR(INDEX(Forecast_Capex_Input!BZ$12:BZ$286,$X479)
*(INDEX(Forecast_Capex_Input!$H$12:$H$286,$X479)=Repex),0)
*$DT479</f>
        <v>0</v>
      </c>
      <c r="DZ479" s="188" cm="1">
        <f t="array" aca="1" ref="DZ479" ca="1">IFERROR(INDEX(Forecast_Capex_Input!CA$12:CA$286,$X479)
*(INDEX(Forecast_Capex_Input!$H$12:$H$286,$X479)=Repex),0)
*$DT479</f>
        <v>0</v>
      </c>
      <c r="EA479" s="188" cm="1">
        <f t="array" aca="1" ref="EA479" ca="1">IFERROR(INDEX(Forecast_Capex_Input!CB$12:CB$286,$X479)
*(INDEX(Forecast_Capex_Input!$H$12:$H$286,$X479)=Repex),0)
*$DT479</f>
        <v>0</v>
      </c>
      <c r="EB479" s="188" cm="1">
        <f t="array" aca="1" ref="EB479" ca="1">IFERROR(INDEX(Forecast_Capex_Input!CC$12:CC$286,$X479)
*(INDEX(Forecast_Capex_Input!$H$12:$H$286,$X479)=Repex),0)
*$DT479</f>
        <v>0</v>
      </c>
      <c r="EC479" s="165"/>
      <c r="ED479" s="226" t="str">
        <f t="shared" si="347"/>
        <v>N/A</v>
      </c>
      <c r="EE479" s="174" t="s">
        <v>15</v>
      </c>
    </row>
    <row r="480" spans="3:135" x14ac:dyDescent="0.2">
      <c r="C480" s="174">
        <f t="shared" si="348"/>
        <v>470</v>
      </c>
      <c r="D480" s="167" t="str" cm="1">
        <f t="array" ref="D480">IFERROR(INDEX(Forecast_Capex_Input!$D$12:$D$286,$X480),NA)</f>
        <v>Passenger</v>
      </c>
      <c r="E480" s="172" t="b" cm="1">
        <f t="array" ref="E480">IF($X480=NA,NA,INDEX(Forecast_Capex_Input!$E$12:$E$286,$X480))</f>
        <v>1</v>
      </c>
      <c r="F480" s="167" t="str" cm="1">
        <f t="array" aca="1" ref="F480" ca="1">IFERROR(INDEX(General!$E$25:$E$26,$Y480),NA)</f>
        <v>Non-Labour</v>
      </c>
      <c r="G480" s="167" t="str" cm="1">
        <f t="array" aca="1" ref="G480" ca="1">IFERROR(INDEX(Forecast_Capex_Input!$AI$11:$BB$11,$AA480),NA)</f>
        <v>Minor Plant, Motor Vehicles &amp; Mobile Plant</v>
      </c>
      <c r="H480" s="189" cm="1">
        <f t="array" aca="1" ref="H480" ca="1">IFERROR(INDEX(Forecast_Capex_Input!$AI$12:$BB$286,$X480,$AA480),NA)</f>
        <v>1</v>
      </c>
      <c r="I480" s="199" t="str" cm="1">
        <f t="array" ref="I480">IFERROR(INDEX(Forecast_Capex_Input!$F$12:$F$286,$X480),NA)</f>
        <v>Non-network - Other</v>
      </c>
      <c r="J480" s="199" t="str" cm="1">
        <f t="array" ref="J480">IFERROR(INDEX(Forecast_Capex_Input!G$12:G$286,$X480),NA)</f>
        <v>Fleet</v>
      </c>
      <c r="K480" s="199" t="str" cm="1">
        <f t="array" ref="K480">IFERROR(INDEX(Forecast_Capex_Input!H$12:H$286,$X480),NA)</f>
        <v>Fleet &amp; Property</v>
      </c>
      <c r="L480" s="199" t="str" cm="1">
        <f t="array" ref="L480">IFERROR(INDEX(Forecast_Capex_Input!I$12:I$286,$X480),NA)</f>
        <v>N/A</v>
      </c>
      <c r="M480" s="199" t="str" cm="1">
        <f t="array" ref="M480">IFERROR(INDEX(Forecast_Capex_Input!J$12:J$286,$X480),NA)</f>
        <v>Passenger</v>
      </c>
      <c r="N480" s="199" t="str" cm="1">
        <f t="array" ref="N480">IFERROR(INDEX(Forecast_Capex_Input!K$12:K$286,$X480),NA)</f>
        <v>N/A</v>
      </c>
      <c r="O480" s="199" t="str" cm="1">
        <f t="array" ref="O480">IFERROR(INDEX(Forecast_Capex_Input!L$12:L$286,$X480),NA)</f>
        <v>N/A</v>
      </c>
      <c r="P480" s="199" t="str" cm="1">
        <f t="array" ref="P480">IFERROR(INDEX(Forecast_Capex_Input!M$12:M$286,$X480),NA)</f>
        <v>N/A</v>
      </c>
      <c r="Q480" s="172" t="str" cm="1">
        <f t="array" ref="Q480">IFERROR(INDEX(Forecast_Capex_Input!N$12:N$286,$X480),NA)</f>
        <v>No</v>
      </c>
      <c r="R480" s="265" cm="1">
        <f t="array" ref="R480">IFERROR(INDEX(Forecast_Capex_Input!O$12:O$286,$X480),0)</f>
        <v>0</v>
      </c>
      <c r="S480" s="172" t="str" cm="1">
        <f t="array" ref="S480">IFERROR(INDEX(Forecast_Capex_Input!P$12:P$286,$X480),0)</f>
        <v>Safety security &amp; reliability</v>
      </c>
      <c r="T480" s="199" t="str" cm="1">
        <f t="array" aca="1" ref="T480" ca="1">IFERROR(INDEX(General!$K$84:$K$103,$AA480),NA)</f>
        <v>Minor Plant, Motor Vehicles &amp; Mobile Plant (2018 onwards)</v>
      </c>
      <c r="U480" s="188" cm="1">
        <f t="array" aca="1" ref="U480" ca="1">IFERROR(
IF($F480=General!$E$25,INDEX(Forecast_Capex_Input!S$12:S$286,$X480),
INDEX(Forecast_Capex_Input!T$12:T$286,$X480)),0)</f>
        <v>1</v>
      </c>
      <c r="V480" s="222" t="b">
        <f>IFERROR(INDEX(Overheads!$T$19:$T$26,MATCH($I480,Overheads!$E$19:$E$26,0)),FALSE)</f>
        <v>0</v>
      </c>
      <c r="W480" s="165"/>
      <c r="X480" s="174">
        <f>IFERROR(
IF(MATCH($C480,Forecast_Capex_Input!$CI$12:$CI$286,1)+1&gt;MAX(Forecast_Capex_Input!$C$12:$C$286),NA,
MATCH($C480,Forecast_Capex_Input!$CI$12:$CI$286,1)+1),1)</f>
        <v>180</v>
      </c>
      <c r="Y480" s="174" cm="1">
        <f t="array" aca="1" ref="Y480" ca="1">IFERROR(
IF(X479&lt;&gt;X480,1,
IF(COUNTIF(OFFSET(Y479,0,0,-INDEX(Forecast_Capex_Input!$CG$12:$CG$286,$X480)),Y479)=INDEX(Forecast_Capex_Input!$CG$12:$CG$286,$X480),Y479+1,Y479)),NA)</f>
        <v>2</v>
      </c>
      <c r="Z480" s="174" cm="1">
        <f t="array" ref="Z480">IFERROR($C480-IF($X480=1,1,INDEX(Forecast_Capex_Input!$CI$12:$CI$286,$X480-1))+1,NA)</f>
        <v>2</v>
      </c>
      <c r="AA480" s="174" cm="1">
        <f t="array" aca="1" ref="AA480" ca="1">IFERROR(IF(Y480=1,
INDEX(Forecast_Capex_Input!$AI$10:$BB$10,SMALL(IF(INDEX(Forecast_Capex_Input!$AI$12:$BB$286,$X480,0)&gt;0,COLUMN(Forecast_Capex_Input!$AI$10:$BB$10)-COLUMN(Forecast_Capex_Input!$AI$12)+1),ROWS(OFFSET(AA479,0,0,-$Z480)))),
OFFSET(AA479,-INDEX(Forecast_Capex_Input!$CG$12:$CG$286,$X480)+1,0)),NA)</f>
        <v>7</v>
      </c>
      <c r="AB480" s="174">
        <f t="shared" ca="1" si="317"/>
        <v>2</v>
      </c>
      <c r="AC480" s="222" t="b">
        <f t="shared" si="349"/>
        <v>0</v>
      </c>
      <c r="AD480" s="220" t="b">
        <v>0</v>
      </c>
      <c r="AE480" s="222" t="b">
        <f t="shared" si="318"/>
        <v>1</v>
      </c>
      <c r="AF480" s="165"/>
      <c r="AG480" s="215">
        <v>0.82998881250000001</v>
      </c>
      <c r="AH480" s="215">
        <v>0.68815528125000003</v>
      </c>
      <c r="AI480" s="215">
        <v>0.81948262500000002</v>
      </c>
      <c r="AJ480" s="215">
        <v>0.74068621874999996</v>
      </c>
      <c r="AK480" s="215">
        <v>0.81948262500000002</v>
      </c>
      <c r="AL480" s="155">
        <v>3.8977955625000003</v>
      </c>
      <c r="AM480" s="165"/>
      <c r="AN480" s="215" cm="1">
        <f t="array" aca="1" ref="AN480" ca="1">IFERROR(INDEX(General!O$33:O$34,$AB480)
*AG480,0)</f>
        <v>0.82998881250000001</v>
      </c>
      <c r="AO480" s="215" cm="1">
        <f t="array" aca="1" ref="AO480" ca="1">IFERROR(INDEX(General!P$33:P$34,$AB480)
*AH480,0)</f>
        <v>0.68815528125000003</v>
      </c>
      <c r="AP480" s="215" cm="1">
        <f t="array" aca="1" ref="AP480" ca="1">IFERROR(INDEX(General!Q$33:Q$34,$AB480)
*AI480,0)</f>
        <v>0.81948262500000002</v>
      </c>
      <c r="AQ480" s="215" cm="1">
        <f t="array" aca="1" ref="AQ480" ca="1">IFERROR(INDEX(General!R$33:R$34,$AB480)
*AJ480,0)</f>
        <v>0.74068621874999996</v>
      </c>
      <c r="AR480" s="215" cm="1">
        <f t="array" aca="1" ref="AR480" ca="1">IFERROR(INDEX(General!S$33:S$34,$AB480)
*AK480,0)</f>
        <v>0.81948262500000002</v>
      </c>
      <c r="AS480" s="155">
        <f t="shared" ca="1" si="350"/>
        <v>3.8977955625000003</v>
      </c>
      <c r="AT480" s="165"/>
      <c r="AU480" s="215">
        <f ca="1">IF($AE480=FALSE,AN480*Overheads!$R$24*$V480,
IFERROR(Overheads!$O$49*$V480*AN480,0)
+IFERROR(Overheads!Q$59*$V480*(AN480/Overheads!Q$68),0))</f>
        <v>0</v>
      </c>
      <c r="AV480" s="215">
        <f ca="1">IF($AE480=FALSE,AO480*Overheads!$R$24*$V480,
IFERROR(Overheads!$O$49*$V480*AO480,0)
+IFERROR(Overheads!R$59*$V480*(AO480/Overheads!R$68),0))</f>
        <v>0</v>
      </c>
      <c r="AW480" s="215">
        <f ca="1">IF($AE480=FALSE,AP480*Overheads!$R$24*$V480,
IFERROR(Overheads!$O$49*$V480*AP480,0)
+IFERROR(Overheads!S$59*$V480*(AP480/Overheads!S$68),0))</f>
        <v>0</v>
      </c>
      <c r="AX480" s="215">
        <f ca="1">IF($AE480=FALSE,AQ480*Overheads!$R$24*$V480,
IFERROR(Overheads!$O$49*$V480*AQ480,0)
+IFERROR(Overheads!T$59*$V480*(AQ480/Overheads!T$68),0))</f>
        <v>0</v>
      </c>
      <c r="AY480" s="215">
        <f ca="1">IF($AE480=FALSE,AR480*Overheads!$R$24*$V480,
IFERROR(Overheads!$O$49*$V480*AR480,0)
+IFERROR(Overheads!U$59*$V480*(AR480/Overheads!U$68),0))</f>
        <v>0</v>
      </c>
      <c r="AZ480" s="155">
        <f t="shared" ca="1" si="351"/>
        <v>0</v>
      </c>
      <c r="BA480" s="165"/>
      <c r="BB480" s="215">
        <f ca="1">IF($AE480=FALSE,AN480*Overheads!$S$25,
IFERROR(Overheads!$O$50*AN480,0)
+IFERROR(Overheads!Q$60*(AN480/Overheads!Q$66),0))</f>
        <v>1.5602801178771731E-2</v>
      </c>
      <c r="BC480" s="215">
        <f ca="1">IF($AE480=FALSE,AO480*Overheads!$S$25,
IFERROR(Overheads!$O$50*AO480,0)
+IFERROR(Overheads!R$60*(AO480/Overheads!R$66),0))</f>
        <v>1.1610970086641467E-2</v>
      </c>
      <c r="BD480" s="215">
        <f ca="1">IF($AE480=FALSE,AP480*Overheads!$S$25,
IFERROR(Overheads!$O$50*AP480,0)
+IFERROR(Overheads!S$60*(AP480/Overheads!S$66),0))</f>
        <v>1.5040484602268433E-2</v>
      </c>
      <c r="BE480" s="215">
        <f ca="1">IF($AE480=FALSE,AQ480*Overheads!$S$25,
IFERROR(Overheads!$O$50*AQ480,0)
+IFERROR(Overheads!T$60*(AQ480/Overheads!T$66),0))</f>
        <v>1.5014303763273095E-2</v>
      </c>
      <c r="BF480" s="215">
        <f ca="1">IF($AE480=FALSE,AR480*Overheads!$S$25,
IFERROR(Overheads!$O$50*AR480,0)
+IFERROR(Overheads!U$60*(AR480/Overheads!U$66),0))</f>
        <v>1.4672382848227002E-2</v>
      </c>
      <c r="BG480" s="155">
        <f t="shared" ca="1" si="352"/>
        <v>7.194094247918173E-2</v>
      </c>
      <c r="BH480" s="165"/>
      <c r="BI480" s="215">
        <f t="shared" ca="1" si="353"/>
        <v>0.84559161367877178</v>
      </c>
      <c r="BJ480" s="215">
        <f t="shared" ca="1" si="319"/>
        <v>0.6997662513366415</v>
      </c>
      <c r="BK480" s="215">
        <f t="shared" ca="1" si="320"/>
        <v>0.8345231096022685</v>
      </c>
      <c r="BL480" s="215">
        <f t="shared" ca="1" si="321"/>
        <v>0.75570052251327302</v>
      </c>
      <c r="BM480" s="215">
        <f t="shared" ca="1" si="322"/>
        <v>0.83415500784822705</v>
      </c>
      <c r="BN480" s="155">
        <f t="shared" ca="1" si="354"/>
        <v>3.9697365049791817</v>
      </c>
      <c r="BO480" s="165"/>
      <c r="BP480" s="187" cm="1">
        <f t="array" ref="BP480">IFERROR(IF($X480=$X479,BP479,INDEX(Forecast_Capex_Input!AC$12:AC$286,$X480)),0)</f>
        <v>0.2</v>
      </c>
      <c r="BQ480" s="187" cm="1">
        <f t="array" ref="BQ480">IFERROR(IF($X480=$X479,BQ479,INDEX(Forecast_Capex_Input!AD$12:AD$286,$X480)),0)</f>
        <v>0.2</v>
      </c>
      <c r="BR480" s="187" cm="1">
        <f t="array" ref="BR480">IFERROR(IF($X480=$X479,BR479,INDEX(Forecast_Capex_Input!AE$12:AE$286,$X480)),0)</f>
        <v>0.2</v>
      </c>
      <c r="BS480" s="187" cm="1">
        <f t="array" ref="BS480">IFERROR(IF($X480=$X479,BS479,INDEX(Forecast_Capex_Input!AF$12:AF$286,$X480)),0)</f>
        <v>0.2</v>
      </c>
      <c r="BT480" s="187" cm="1">
        <f t="array" ref="BT480">IFERROR(IF($X480=$X479,BT479,INDEX(Forecast_Capex_Input!AG$12:AG$286,$X480)),0)</f>
        <v>0.2</v>
      </c>
      <c r="BU480" s="165"/>
      <c r="BV480" s="215">
        <f t="shared" si="323"/>
        <v>0.7795591125000001</v>
      </c>
      <c r="BW480" s="215">
        <f t="shared" si="324"/>
        <v>0.7795591125000001</v>
      </c>
      <c r="BX480" s="215">
        <f t="shared" si="325"/>
        <v>0.7795591125000001</v>
      </c>
      <c r="BY480" s="215">
        <f t="shared" si="326"/>
        <v>0.7795591125000001</v>
      </c>
      <c r="BZ480" s="215">
        <f t="shared" si="327"/>
        <v>0.7795591125000001</v>
      </c>
      <c r="CA480" s="155">
        <f t="shared" si="355"/>
        <v>3.8977955625000007</v>
      </c>
      <c r="CB480" s="165"/>
      <c r="CC480" s="215">
        <f t="shared" ca="1" si="328"/>
        <v>0.7795591125000001</v>
      </c>
      <c r="CD480" s="215">
        <f t="shared" ca="1" si="329"/>
        <v>0.7795591125000001</v>
      </c>
      <c r="CE480" s="215">
        <f t="shared" ca="1" si="330"/>
        <v>0.7795591125000001</v>
      </c>
      <c r="CF480" s="215">
        <f t="shared" ca="1" si="331"/>
        <v>0.7795591125000001</v>
      </c>
      <c r="CG480" s="215">
        <f t="shared" ca="1" si="332"/>
        <v>0.7795591125000001</v>
      </c>
      <c r="CH480" s="155">
        <f t="shared" ca="1" si="356"/>
        <v>3.8977955625000007</v>
      </c>
      <c r="CI480" s="165"/>
      <c r="CJ480" s="215">
        <f t="shared" ca="1" si="333"/>
        <v>0</v>
      </c>
      <c r="CK480" s="215">
        <f t="shared" ca="1" si="334"/>
        <v>0</v>
      </c>
      <c r="CL480" s="215">
        <f t="shared" ca="1" si="335"/>
        <v>0</v>
      </c>
      <c r="CM480" s="215">
        <f t="shared" ca="1" si="336"/>
        <v>0</v>
      </c>
      <c r="CN480" s="215">
        <f t="shared" ca="1" si="337"/>
        <v>0</v>
      </c>
      <c r="CO480" s="155">
        <f t="shared" ca="1" si="357"/>
        <v>0</v>
      </c>
      <c r="CP480" s="165"/>
      <c r="CQ480" s="223">
        <f t="shared" ca="1" si="338"/>
        <v>1.4388188495836347E-2</v>
      </c>
      <c r="CR480" s="223">
        <f t="shared" ca="1" si="339"/>
        <v>1.4388188495836347E-2</v>
      </c>
      <c r="CS480" s="223">
        <f t="shared" ca="1" si="340"/>
        <v>1.4388188495836347E-2</v>
      </c>
      <c r="CT480" s="223">
        <f t="shared" ca="1" si="341"/>
        <v>1.4388188495836347E-2</v>
      </c>
      <c r="CU480" s="223">
        <f t="shared" ca="1" si="342"/>
        <v>1.4388188495836347E-2</v>
      </c>
      <c r="CV480" s="155">
        <f t="shared" ca="1" si="358"/>
        <v>7.194094247918173E-2</v>
      </c>
      <c r="CW480" s="165"/>
      <c r="CX480" s="215">
        <f t="shared" ca="1" si="359"/>
        <v>0.79394730099583644</v>
      </c>
      <c r="CY480" s="215">
        <f t="shared" ca="1" si="343"/>
        <v>0.79394730099583644</v>
      </c>
      <c r="CZ480" s="215">
        <f t="shared" ca="1" si="344"/>
        <v>0.79394730099583644</v>
      </c>
      <c r="DA480" s="215">
        <f t="shared" ca="1" si="345"/>
        <v>0.79394730099583644</v>
      </c>
      <c r="DB480" s="215">
        <f t="shared" ca="1" si="346"/>
        <v>0.79394730099583644</v>
      </c>
      <c r="DC480" s="155">
        <f t="shared" ca="1" si="360"/>
        <v>3.9697365049791822</v>
      </c>
      <c r="DD480" s="165"/>
      <c r="DE480" s="188" t="b" cm="1">
        <f t="array" aca="1" ref="DE480" ca="1">OR($G480=Forecast_Capex_Input!$BF$8:$BF$10)</f>
        <v>0</v>
      </c>
      <c r="DF480" s="188" cm="1">
        <f t="array" aca="1" ref="DF480" ca="1">IFERROR(INDEX(Forecast_Capex_Input!BG$12:BG$286,$X480)
*(INDEX(Forecast_Capex_Input!$H$12:$H$286,$X480)=Repex),0)
*$DE480</f>
        <v>0</v>
      </c>
      <c r="DG480" s="188" cm="1">
        <f t="array" aca="1" ref="DG480" ca="1">IFERROR(INDEX(Forecast_Capex_Input!BH$12:BH$286,$X480)
*(INDEX(Forecast_Capex_Input!$H$12:$H$286,$X480)=Repex),0)
*$DE480</f>
        <v>0</v>
      </c>
      <c r="DH480" s="188" cm="1">
        <f t="array" aca="1" ref="DH480" ca="1">IFERROR(INDEX(Forecast_Capex_Input!BI$12:BI$286,$X480)
*(INDEX(Forecast_Capex_Input!$H$12:$H$286,$X480)=Repex),0)
*$DE480</f>
        <v>0</v>
      </c>
      <c r="DI480" s="188" cm="1">
        <f t="array" aca="1" ref="DI480" ca="1">IFERROR(INDEX(Forecast_Capex_Input!BJ$12:BJ$286,$X480)
*(INDEX(Forecast_Capex_Input!$H$12:$H$286,$X480)=Repex),0)
*$DE480</f>
        <v>0</v>
      </c>
      <c r="DJ480" s="188" cm="1">
        <f t="array" aca="1" ref="DJ480" ca="1">IFERROR(INDEX(Forecast_Capex_Input!BK$12:BK$286,$X480)
*(INDEX(Forecast_Capex_Input!$H$12:$H$286,$X480)=Repex),0)
*$DE480</f>
        <v>0</v>
      </c>
      <c r="DK480" s="188" cm="1">
        <f t="array" aca="1" ref="DK480" ca="1">IFERROR(INDEX(Forecast_Capex_Input!BL$12:BL$286,$X480)
*(INDEX(Forecast_Capex_Input!$H$12:$H$286,$X480)=Repex),0)
*$DE480</f>
        <v>0</v>
      </c>
      <c r="DL480" s="165"/>
      <c r="DM480" s="188" t="b" cm="1">
        <f t="array" aca="1" ref="DM480" ca="1">OR($G480=Forecast_Capex_Input!$BN$8:$BN$9)</f>
        <v>0</v>
      </c>
      <c r="DN480" s="188" cm="1">
        <f t="array" aca="1" ref="DN480" ca="1">IFERROR(INDEX(Forecast_Capex_Input!BO$12:BO$286,$X480)
*(INDEX(Forecast_Capex_Input!$H$12:$H$286,$X480)=Repex),0)
*$DM480</f>
        <v>0</v>
      </c>
      <c r="DO480" s="188" cm="1">
        <f t="array" aca="1" ref="DO480" ca="1">IFERROR(INDEX(Forecast_Capex_Input!BP$12:BP$286,$X480)
*(INDEX(Forecast_Capex_Input!$H$12:$H$286,$X480)=Repex),0)
*$DM480</f>
        <v>0</v>
      </c>
      <c r="DP480" s="188" cm="1">
        <f t="array" aca="1" ref="DP480" ca="1">IFERROR(INDEX(Forecast_Capex_Input!BQ$12:BQ$286,$X480)
*(INDEX(Forecast_Capex_Input!$H$12:$H$286,$X480)=Repex),0)
*$DM480</f>
        <v>0</v>
      </c>
      <c r="DQ480" s="188" cm="1">
        <f t="array" aca="1" ref="DQ480" ca="1">IFERROR(INDEX(Forecast_Capex_Input!BR$12:BR$286,$X480)
*(INDEX(Forecast_Capex_Input!$H$12:$H$286,$X480)=Repex),0)
*$DM480</f>
        <v>0</v>
      </c>
      <c r="DR480" s="188" cm="1">
        <f t="array" aca="1" ref="DR480" ca="1">IFERROR(INDEX(Forecast_Capex_Input!BS$12:BS$286,$X480)
*(INDEX(Forecast_Capex_Input!$H$12:$H$286,$X480)=Repex),0)
*$DM480</f>
        <v>0</v>
      </c>
      <c r="DS480" s="165"/>
      <c r="DT480" s="188" t="b" cm="1">
        <f t="array" aca="1" ref="DT480" ca="1">OR($G480=Forecast_Capex_Input!$BU$8:$BU$10)</f>
        <v>0</v>
      </c>
      <c r="DU480" s="188" cm="1">
        <f t="array" aca="1" ref="DU480" ca="1">IFERROR(INDEX(Forecast_Capex_Input!BV$12:BV$286,$X480)
*(INDEX(Forecast_Capex_Input!$H$12:$H$286,$X480)=Repex),0)
*$DT480</f>
        <v>0</v>
      </c>
      <c r="DV480" s="188" cm="1">
        <f t="array" aca="1" ref="DV480" ca="1">IFERROR(INDEX(Forecast_Capex_Input!BW$12:BW$286,$X480)
*(INDEX(Forecast_Capex_Input!$H$12:$H$286,$X480)=Repex),0)
*$DT480</f>
        <v>0</v>
      </c>
      <c r="DW480" s="188" cm="1">
        <f t="array" aca="1" ref="DW480" ca="1">IFERROR(INDEX(Forecast_Capex_Input!BX$12:BX$286,$X480)
*(INDEX(Forecast_Capex_Input!$H$12:$H$286,$X480)=Repex),0)
*$DT480</f>
        <v>0</v>
      </c>
      <c r="DX480" s="188" cm="1">
        <f t="array" aca="1" ref="DX480" ca="1">IFERROR(INDEX(Forecast_Capex_Input!BY$12:BY$286,$X480)
*(INDEX(Forecast_Capex_Input!$H$12:$H$286,$X480)=Repex),0)
*$DT480</f>
        <v>0</v>
      </c>
      <c r="DY480" s="188" cm="1">
        <f t="array" aca="1" ref="DY480" ca="1">IFERROR(INDEX(Forecast_Capex_Input!BZ$12:BZ$286,$X480)
*(INDEX(Forecast_Capex_Input!$H$12:$H$286,$X480)=Repex),0)
*$DT480</f>
        <v>0</v>
      </c>
      <c r="DZ480" s="188" cm="1">
        <f t="array" aca="1" ref="DZ480" ca="1">IFERROR(INDEX(Forecast_Capex_Input!CA$12:CA$286,$X480)
*(INDEX(Forecast_Capex_Input!$H$12:$H$286,$X480)=Repex),0)
*$DT480</f>
        <v>0</v>
      </c>
      <c r="EA480" s="188" cm="1">
        <f t="array" aca="1" ref="EA480" ca="1">IFERROR(INDEX(Forecast_Capex_Input!CB$12:CB$286,$X480)
*(INDEX(Forecast_Capex_Input!$H$12:$H$286,$X480)=Repex),0)
*$DT480</f>
        <v>0</v>
      </c>
      <c r="EB480" s="188" cm="1">
        <f t="array" aca="1" ref="EB480" ca="1">IFERROR(INDEX(Forecast_Capex_Input!CC$12:CC$286,$X480)
*(INDEX(Forecast_Capex_Input!$H$12:$H$286,$X480)=Repex),0)
*$DT480</f>
        <v>0</v>
      </c>
      <c r="EC480" s="165"/>
      <c r="ED480" s="226" t="str">
        <f t="shared" si="347"/>
        <v>N/A</v>
      </c>
      <c r="EE480" s="174" t="s">
        <v>15</v>
      </c>
    </row>
    <row r="481" spans="3:135" x14ac:dyDescent="0.2">
      <c r="C481" s="174">
        <f t="shared" si="348"/>
        <v>471</v>
      </c>
      <c r="D481" s="167" t="str" cm="1">
        <f t="array" ref="D481">IFERROR(INDEX(Forecast_Capex_Input!$D$12:$D$286,$X481),NA)</f>
        <v>Plant</v>
      </c>
      <c r="E481" s="172" t="b" cm="1">
        <f t="array" ref="E481">IF($X481=NA,NA,INDEX(Forecast_Capex_Input!$E$12:$E$286,$X481))</f>
        <v>1</v>
      </c>
      <c r="F481" s="167" t="str" cm="1">
        <f t="array" aca="1" ref="F481" ca="1">IFERROR(INDEX(General!$E$25:$E$26,$Y481),NA)</f>
        <v>Labour</v>
      </c>
      <c r="G481" s="167" t="str" cm="1">
        <f t="array" aca="1" ref="G481" ca="1">IFERROR(INDEX(Forecast_Capex_Input!$AI$11:$BB$11,$AA481),NA)</f>
        <v>Minor Plant, Motor Vehicles &amp; Mobile Plant</v>
      </c>
      <c r="H481" s="189" cm="1">
        <f t="array" aca="1" ref="H481" ca="1">IFERROR(INDEX(Forecast_Capex_Input!$AI$12:$BB$286,$X481,$AA481),NA)</f>
        <v>1</v>
      </c>
      <c r="I481" s="199" t="str" cm="1">
        <f t="array" ref="I481">IFERROR(INDEX(Forecast_Capex_Input!$F$12:$F$286,$X481),NA)</f>
        <v>Non-network - Other</v>
      </c>
      <c r="J481" s="199" t="str" cm="1">
        <f t="array" ref="J481">IFERROR(INDEX(Forecast_Capex_Input!G$12:G$286,$X481),NA)</f>
        <v>Fleet</v>
      </c>
      <c r="K481" s="199" t="str" cm="1">
        <f t="array" ref="K481">IFERROR(INDEX(Forecast_Capex_Input!H$12:H$286,$X481),NA)</f>
        <v>Fleet &amp; Property</v>
      </c>
      <c r="L481" s="199" t="str" cm="1">
        <f t="array" ref="L481">IFERROR(INDEX(Forecast_Capex_Input!I$12:I$286,$X481),NA)</f>
        <v>N/A</v>
      </c>
      <c r="M481" s="199" t="str" cm="1">
        <f t="array" ref="M481">IFERROR(INDEX(Forecast_Capex_Input!J$12:J$286,$X481),NA)</f>
        <v>Plant</v>
      </c>
      <c r="N481" s="199" t="str" cm="1">
        <f t="array" ref="N481">IFERROR(INDEX(Forecast_Capex_Input!K$12:K$286,$X481),NA)</f>
        <v>N/A</v>
      </c>
      <c r="O481" s="199" t="str" cm="1">
        <f t="array" ref="O481">IFERROR(INDEX(Forecast_Capex_Input!L$12:L$286,$X481),NA)</f>
        <v>N/A</v>
      </c>
      <c r="P481" s="199" t="str" cm="1">
        <f t="array" ref="P481">IFERROR(INDEX(Forecast_Capex_Input!M$12:M$286,$X481),NA)</f>
        <v>N/A</v>
      </c>
      <c r="Q481" s="172" t="str" cm="1">
        <f t="array" ref="Q481">IFERROR(INDEX(Forecast_Capex_Input!N$12:N$286,$X481),NA)</f>
        <v>No</v>
      </c>
      <c r="R481" s="265" cm="1">
        <f t="array" ref="R481">IFERROR(INDEX(Forecast_Capex_Input!O$12:O$286,$X481),0)</f>
        <v>0</v>
      </c>
      <c r="S481" s="172" t="str" cm="1">
        <f t="array" ref="S481">IFERROR(INDEX(Forecast_Capex_Input!P$12:P$286,$X481),0)</f>
        <v>Safety security &amp; reliability</v>
      </c>
      <c r="T481" s="199" t="str" cm="1">
        <f t="array" aca="1" ref="T481" ca="1">IFERROR(INDEX(General!$K$84:$K$103,$AA481),NA)</f>
        <v>Minor Plant, Motor Vehicles &amp; Mobile Plant (2018 onwards)</v>
      </c>
      <c r="U481" s="188" cm="1">
        <f t="array" aca="1" ref="U481" ca="1">IFERROR(
IF($F481=General!$E$25,INDEX(Forecast_Capex_Input!S$12:S$286,$X481),
INDEX(Forecast_Capex_Input!T$12:T$286,$X481)),0)</f>
        <v>0</v>
      </c>
      <c r="V481" s="222" t="b">
        <f>IFERROR(INDEX(Overheads!$T$19:$T$26,MATCH($I481,Overheads!$E$19:$E$26,0)),FALSE)</f>
        <v>0</v>
      </c>
      <c r="W481" s="165"/>
      <c r="X481" s="174">
        <f>IFERROR(
IF(MATCH($C481,Forecast_Capex_Input!$CI$12:$CI$286,1)+1&gt;MAX(Forecast_Capex_Input!$C$12:$C$286),NA,
MATCH($C481,Forecast_Capex_Input!$CI$12:$CI$286,1)+1),1)</f>
        <v>181</v>
      </c>
      <c r="Y481" s="174" cm="1">
        <f t="array" aca="1" ref="Y481" ca="1">IFERROR(
IF(X480&lt;&gt;X481,1,
IF(COUNTIF(OFFSET(Y480,0,0,-INDEX(Forecast_Capex_Input!$CG$12:$CG$286,$X481)),Y480)=INDEX(Forecast_Capex_Input!$CG$12:$CG$286,$X481),Y480+1,Y480)),NA)</f>
        <v>1</v>
      </c>
      <c r="Z481" s="174" cm="1">
        <f t="array" ref="Z481">IFERROR($C481-IF($X481=1,1,INDEX(Forecast_Capex_Input!$CI$12:$CI$286,$X481-1))+1,NA)</f>
        <v>1</v>
      </c>
      <c r="AA481" s="174" cm="1">
        <f t="array" aca="1" ref="AA481" ca="1">IFERROR(IF(Y481=1,
INDEX(Forecast_Capex_Input!$AI$10:$BB$10,SMALL(IF(INDEX(Forecast_Capex_Input!$AI$12:$BB$286,$X481,0)&gt;0,COLUMN(Forecast_Capex_Input!$AI$10:$BB$10)-COLUMN(Forecast_Capex_Input!$AI$12)+1),ROWS(OFFSET(AA480,0,0,-$Z481)))),
OFFSET(AA480,-INDEX(Forecast_Capex_Input!$CG$12:$CG$286,$X481)+1,0)),NA)</f>
        <v>7</v>
      </c>
      <c r="AB481" s="174">
        <f t="shared" ca="1" si="317"/>
        <v>1</v>
      </c>
      <c r="AC481" s="222" t="b">
        <f t="shared" si="349"/>
        <v>0</v>
      </c>
      <c r="AD481" s="220" t="b">
        <v>0</v>
      </c>
      <c r="AE481" s="222" t="b">
        <f t="shared" si="318"/>
        <v>1</v>
      </c>
      <c r="AF481" s="165"/>
      <c r="AG481" s="215">
        <v>0</v>
      </c>
      <c r="AH481" s="215">
        <v>0</v>
      </c>
      <c r="AI481" s="215">
        <v>0</v>
      </c>
      <c r="AJ481" s="215">
        <v>0</v>
      </c>
      <c r="AK481" s="215">
        <v>0</v>
      </c>
      <c r="AL481" s="155">
        <v>0</v>
      </c>
      <c r="AM481" s="165"/>
      <c r="AN481" s="215" cm="1">
        <f t="array" aca="1" ref="AN481" ca="1">IFERROR(INDEX(General!O$33:O$34,$AB481)
*AG481,0)</f>
        <v>0</v>
      </c>
      <c r="AO481" s="215" cm="1">
        <f t="array" aca="1" ref="AO481" ca="1">IFERROR(INDEX(General!P$33:P$34,$AB481)
*AH481,0)</f>
        <v>0</v>
      </c>
      <c r="AP481" s="215" cm="1">
        <f t="array" aca="1" ref="AP481" ca="1">IFERROR(INDEX(General!Q$33:Q$34,$AB481)
*AI481,0)</f>
        <v>0</v>
      </c>
      <c r="AQ481" s="215" cm="1">
        <f t="array" aca="1" ref="AQ481" ca="1">IFERROR(INDEX(General!R$33:R$34,$AB481)
*AJ481,0)</f>
        <v>0</v>
      </c>
      <c r="AR481" s="215" cm="1">
        <f t="array" aca="1" ref="AR481" ca="1">IFERROR(INDEX(General!S$33:S$34,$AB481)
*AK481,0)</f>
        <v>0</v>
      </c>
      <c r="AS481" s="155">
        <f t="shared" ca="1" si="350"/>
        <v>0</v>
      </c>
      <c r="AT481" s="165"/>
      <c r="AU481" s="215">
        <f ca="1">IF($AE481=FALSE,AN481*Overheads!$R$24*$V481,
IFERROR(Overheads!$O$49*$V481*AN481,0)
+IFERROR(Overheads!Q$59*$V481*(AN481/Overheads!Q$68),0))</f>
        <v>0</v>
      </c>
      <c r="AV481" s="215">
        <f ca="1">IF($AE481=FALSE,AO481*Overheads!$R$24*$V481,
IFERROR(Overheads!$O$49*$V481*AO481,0)
+IFERROR(Overheads!R$59*$V481*(AO481/Overheads!R$68),0))</f>
        <v>0</v>
      </c>
      <c r="AW481" s="215">
        <f ca="1">IF($AE481=FALSE,AP481*Overheads!$R$24*$V481,
IFERROR(Overheads!$O$49*$V481*AP481,0)
+IFERROR(Overheads!S$59*$V481*(AP481/Overheads!S$68),0))</f>
        <v>0</v>
      </c>
      <c r="AX481" s="215">
        <f ca="1">IF($AE481=FALSE,AQ481*Overheads!$R$24*$V481,
IFERROR(Overheads!$O$49*$V481*AQ481,0)
+IFERROR(Overheads!T$59*$V481*(AQ481/Overheads!T$68),0))</f>
        <v>0</v>
      </c>
      <c r="AY481" s="215">
        <f ca="1">IF($AE481=FALSE,AR481*Overheads!$R$24*$V481,
IFERROR(Overheads!$O$49*$V481*AR481,0)
+IFERROR(Overheads!U$59*$V481*(AR481/Overheads!U$68),0))</f>
        <v>0</v>
      </c>
      <c r="AZ481" s="155">
        <f t="shared" ca="1" si="351"/>
        <v>0</v>
      </c>
      <c r="BA481" s="165"/>
      <c r="BB481" s="215">
        <f ca="1">IF($AE481=FALSE,AN481*Overheads!$S$25,
IFERROR(Overheads!$O$50*AN481,0)
+IFERROR(Overheads!Q$60*(AN481/Overheads!Q$66),0))</f>
        <v>0</v>
      </c>
      <c r="BC481" s="215">
        <f ca="1">IF($AE481=FALSE,AO481*Overheads!$S$25,
IFERROR(Overheads!$O$50*AO481,0)
+IFERROR(Overheads!R$60*(AO481/Overheads!R$66),0))</f>
        <v>0</v>
      </c>
      <c r="BD481" s="215">
        <f ca="1">IF($AE481=FALSE,AP481*Overheads!$S$25,
IFERROR(Overheads!$O$50*AP481,0)
+IFERROR(Overheads!S$60*(AP481/Overheads!S$66),0))</f>
        <v>0</v>
      </c>
      <c r="BE481" s="215">
        <f ca="1">IF($AE481=FALSE,AQ481*Overheads!$S$25,
IFERROR(Overheads!$O$50*AQ481,0)
+IFERROR(Overheads!T$60*(AQ481/Overheads!T$66),0))</f>
        <v>0</v>
      </c>
      <c r="BF481" s="215">
        <f ca="1">IF($AE481=FALSE,AR481*Overheads!$S$25,
IFERROR(Overheads!$O$50*AR481,0)
+IFERROR(Overheads!U$60*(AR481/Overheads!U$66),0))</f>
        <v>0</v>
      </c>
      <c r="BG481" s="155">
        <f t="shared" ca="1" si="352"/>
        <v>0</v>
      </c>
      <c r="BH481" s="165"/>
      <c r="BI481" s="215">
        <f t="shared" ca="1" si="353"/>
        <v>0</v>
      </c>
      <c r="BJ481" s="215">
        <f t="shared" ca="1" si="319"/>
        <v>0</v>
      </c>
      <c r="BK481" s="215">
        <f t="shared" ca="1" si="320"/>
        <v>0</v>
      </c>
      <c r="BL481" s="215">
        <f t="shared" ca="1" si="321"/>
        <v>0</v>
      </c>
      <c r="BM481" s="215">
        <f t="shared" ca="1" si="322"/>
        <v>0</v>
      </c>
      <c r="BN481" s="155">
        <f t="shared" ca="1" si="354"/>
        <v>0</v>
      </c>
      <c r="BO481" s="165"/>
      <c r="BP481" s="187" cm="1">
        <f t="array" ref="BP481">IFERROR(IF($X481=$X480,BP480,INDEX(Forecast_Capex_Input!AC$12:AC$286,$X481)),0)</f>
        <v>0.2</v>
      </c>
      <c r="BQ481" s="187" cm="1">
        <f t="array" ref="BQ481">IFERROR(IF($X481=$X480,BQ480,INDEX(Forecast_Capex_Input!AD$12:AD$286,$X481)),0)</f>
        <v>0.2</v>
      </c>
      <c r="BR481" s="187" cm="1">
        <f t="array" ref="BR481">IFERROR(IF($X481=$X480,BR480,INDEX(Forecast_Capex_Input!AE$12:AE$286,$X481)),0)</f>
        <v>0.2</v>
      </c>
      <c r="BS481" s="187" cm="1">
        <f t="array" ref="BS481">IFERROR(IF($X481=$X480,BS480,INDEX(Forecast_Capex_Input!AF$12:AF$286,$X481)),0)</f>
        <v>0.2</v>
      </c>
      <c r="BT481" s="187" cm="1">
        <f t="array" ref="BT481">IFERROR(IF($X481=$X480,BT480,INDEX(Forecast_Capex_Input!AG$12:AG$286,$X481)),0)</f>
        <v>0.2</v>
      </c>
      <c r="BU481" s="165"/>
      <c r="BV481" s="215">
        <f t="shared" si="323"/>
        <v>0</v>
      </c>
      <c r="BW481" s="215">
        <f t="shared" si="324"/>
        <v>0</v>
      </c>
      <c r="BX481" s="215">
        <f t="shared" si="325"/>
        <v>0</v>
      </c>
      <c r="BY481" s="215">
        <f t="shared" si="326"/>
        <v>0</v>
      </c>
      <c r="BZ481" s="215">
        <f t="shared" si="327"/>
        <v>0</v>
      </c>
      <c r="CA481" s="155">
        <f t="shared" si="355"/>
        <v>0</v>
      </c>
      <c r="CB481" s="165"/>
      <c r="CC481" s="215">
        <f t="shared" ca="1" si="328"/>
        <v>0</v>
      </c>
      <c r="CD481" s="215">
        <f t="shared" ca="1" si="329"/>
        <v>0</v>
      </c>
      <c r="CE481" s="215">
        <f t="shared" ca="1" si="330"/>
        <v>0</v>
      </c>
      <c r="CF481" s="215">
        <f t="shared" ca="1" si="331"/>
        <v>0</v>
      </c>
      <c r="CG481" s="215">
        <f t="shared" ca="1" si="332"/>
        <v>0</v>
      </c>
      <c r="CH481" s="155">
        <f t="shared" ca="1" si="356"/>
        <v>0</v>
      </c>
      <c r="CI481" s="165"/>
      <c r="CJ481" s="215">
        <f t="shared" ca="1" si="333"/>
        <v>0</v>
      </c>
      <c r="CK481" s="215">
        <f t="shared" ca="1" si="334"/>
        <v>0</v>
      </c>
      <c r="CL481" s="215">
        <f t="shared" ca="1" si="335"/>
        <v>0</v>
      </c>
      <c r="CM481" s="215">
        <f t="shared" ca="1" si="336"/>
        <v>0</v>
      </c>
      <c r="CN481" s="215">
        <f t="shared" ca="1" si="337"/>
        <v>0</v>
      </c>
      <c r="CO481" s="155">
        <f t="shared" ca="1" si="357"/>
        <v>0</v>
      </c>
      <c r="CP481" s="165"/>
      <c r="CQ481" s="223">
        <f t="shared" ca="1" si="338"/>
        <v>0</v>
      </c>
      <c r="CR481" s="223">
        <f t="shared" ca="1" si="339"/>
        <v>0</v>
      </c>
      <c r="CS481" s="223">
        <f t="shared" ca="1" si="340"/>
        <v>0</v>
      </c>
      <c r="CT481" s="223">
        <f t="shared" ca="1" si="341"/>
        <v>0</v>
      </c>
      <c r="CU481" s="223">
        <f t="shared" ca="1" si="342"/>
        <v>0</v>
      </c>
      <c r="CV481" s="155">
        <f t="shared" ca="1" si="358"/>
        <v>0</v>
      </c>
      <c r="CW481" s="165"/>
      <c r="CX481" s="215">
        <f t="shared" ca="1" si="359"/>
        <v>0</v>
      </c>
      <c r="CY481" s="215">
        <f t="shared" ca="1" si="343"/>
        <v>0</v>
      </c>
      <c r="CZ481" s="215">
        <f t="shared" ca="1" si="344"/>
        <v>0</v>
      </c>
      <c r="DA481" s="215">
        <f t="shared" ca="1" si="345"/>
        <v>0</v>
      </c>
      <c r="DB481" s="215">
        <f t="shared" ca="1" si="346"/>
        <v>0</v>
      </c>
      <c r="DC481" s="155">
        <f t="shared" ca="1" si="360"/>
        <v>0</v>
      </c>
      <c r="DD481" s="165"/>
      <c r="DE481" s="188" t="b" cm="1">
        <f t="array" aca="1" ref="DE481" ca="1">OR($G481=Forecast_Capex_Input!$BF$8:$BF$10)</f>
        <v>0</v>
      </c>
      <c r="DF481" s="188" cm="1">
        <f t="array" aca="1" ref="DF481" ca="1">IFERROR(INDEX(Forecast_Capex_Input!BG$12:BG$286,$X481)
*(INDEX(Forecast_Capex_Input!$H$12:$H$286,$X481)=Repex),0)
*$DE481</f>
        <v>0</v>
      </c>
      <c r="DG481" s="188" cm="1">
        <f t="array" aca="1" ref="DG481" ca="1">IFERROR(INDEX(Forecast_Capex_Input!BH$12:BH$286,$X481)
*(INDEX(Forecast_Capex_Input!$H$12:$H$286,$X481)=Repex),0)
*$DE481</f>
        <v>0</v>
      </c>
      <c r="DH481" s="188" cm="1">
        <f t="array" aca="1" ref="DH481" ca="1">IFERROR(INDEX(Forecast_Capex_Input!BI$12:BI$286,$X481)
*(INDEX(Forecast_Capex_Input!$H$12:$H$286,$X481)=Repex),0)
*$DE481</f>
        <v>0</v>
      </c>
      <c r="DI481" s="188" cm="1">
        <f t="array" aca="1" ref="DI481" ca="1">IFERROR(INDEX(Forecast_Capex_Input!BJ$12:BJ$286,$X481)
*(INDEX(Forecast_Capex_Input!$H$12:$H$286,$X481)=Repex),0)
*$DE481</f>
        <v>0</v>
      </c>
      <c r="DJ481" s="188" cm="1">
        <f t="array" aca="1" ref="DJ481" ca="1">IFERROR(INDEX(Forecast_Capex_Input!BK$12:BK$286,$X481)
*(INDEX(Forecast_Capex_Input!$H$12:$H$286,$X481)=Repex),0)
*$DE481</f>
        <v>0</v>
      </c>
      <c r="DK481" s="188" cm="1">
        <f t="array" aca="1" ref="DK481" ca="1">IFERROR(INDEX(Forecast_Capex_Input!BL$12:BL$286,$X481)
*(INDEX(Forecast_Capex_Input!$H$12:$H$286,$X481)=Repex),0)
*$DE481</f>
        <v>0</v>
      </c>
      <c r="DL481" s="165"/>
      <c r="DM481" s="188" t="b" cm="1">
        <f t="array" aca="1" ref="DM481" ca="1">OR($G481=Forecast_Capex_Input!$BN$8:$BN$9)</f>
        <v>0</v>
      </c>
      <c r="DN481" s="188" cm="1">
        <f t="array" aca="1" ref="DN481" ca="1">IFERROR(INDEX(Forecast_Capex_Input!BO$12:BO$286,$X481)
*(INDEX(Forecast_Capex_Input!$H$12:$H$286,$X481)=Repex),0)
*$DM481</f>
        <v>0</v>
      </c>
      <c r="DO481" s="188" cm="1">
        <f t="array" aca="1" ref="DO481" ca="1">IFERROR(INDEX(Forecast_Capex_Input!BP$12:BP$286,$X481)
*(INDEX(Forecast_Capex_Input!$H$12:$H$286,$X481)=Repex),0)
*$DM481</f>
        <v>0</v>
      </c>
      <c r="DP481" s="188" cm="1">
        <f t="array" aca="1" ref="DP481" ca="1">IFERROR(INDEX(Forecast_Capex_Input!BQ$12:BQ$286,$X481)
*(INDEX(Forecast_Capex_Input!$H$12:$H$286,$X481)=Repex),0)
*$DM481</f>
        <v>0</v>
      </c>
      <c r="DQ481" s="188" cm="1">
        <f t="array" aca="1" ref="DQ481" ca="1">IFERROR(INDEX(Forecast_Capex_Input!BR$12:BR$286,$X481)
*(INDEX(Forecast_Capex_Input!$H$12:$H$286,$X481)=Repex),0)
*$DM481</f>
        <v>0</v>
      </c>
      <c r="DR481" s="188" cm="1">
        <f t="array" aca="1" ref="DR481" ca="1">IFERROR(INDEX(Forecast_Capex_Input!BS$12:BS$286,$X481)
*(INDEX(Forecast_Capex_Input!$H$12:$H$286,$X481)=Repex),0)
*$DM481</f>
        <v>0</v>
      </c>
      <c r="DS481" s="165"/>
      <c r="DT481" s="188" t="b" cm="1">
        <f t="array" aca="1" ref="DT481" ca="1">OR($G481=Forecast_Capex_Input!$BU$8:$BU$10)</f>
        <v>0</v>
      </c>
      <c r="DU481" s="188" cm="1">
        <f t="array" aca="1" ref="DU481" ca="1">IFERROR(INDEX(Forecast_Capex_Input!BV$12:BV$286,$X481)
*(INDEX(Forecast_Capex_Input!$H$12:$H$286,$X481)=Repex),0)
*$DT481</f>
        <v>0</v>
      </c>
      <c r="DV481" s="188" cm="1">
        <f t="array" aca="1" ref="DV481" ca="1">IFERROR(INDEX(Forecast_Capex_Input!BW$12:BW$286,$X481)
*(INDEX(Forecast_Capex_Input!$H$12:$H$286,$X481)=Repex),0)
*$DT481</f>
        <v>0</v>
      </c>
      <c r="DW481" s="188" cm="1">
        <f t="array" aca="1" ref="DW481" ca="1">IFERROR(INDEX(Forecast_Capex_Input!BX$12:BX$286,$X481)
*(INDEX(Forecast_Capex_Input!$H$12:$H$286,$X481)=Repex),0)
*$DT481</f>
        <v>0</v>
      </c>
      <c r="DX481" s="188" cm="1">
        <f t="array" aca="1" ref="DX481" ca="1">IFERROR(INDEX(Forecast_Capex_Input!BY$12:BY$286,$X481)
*(INDEX(Forecast_Capex_Input!$H$12:$H$286,$X481)=Repex),0)
*$DT481</f>
        <v>0</v>
      </c>
      <c r="DY481" s="188" cm="1">
        <f t="array" aca="1" ref="DY481" ca="1">IFERROR(INDEX(Forecast_Capex_Input!BZ$12:BZ$286,$X481)
*(INDEX(Forecast_Capex_Input!$H$12:$H$286,$X481)=Repex),0)
*$DT481</f>
        <v>0</v>
      </c>
      <c r="DZ481" s="188" cm="1">
        <f t="array" aca="1" ref="DZ481" ca="1">IFERROR(INDEX(Forecast_Capex_Input!CA$12:CA$286,$X481)
*(INDEX(Forecast_Capex_Input!$H$12:$H$286,$X481)=Repex),0)
*$DT481</f>
        <v>0</v>
      </c>
      <c r="EA481" s="188" cm="1">
        <f t="array" aca="1" ref="EA481" ca="1">IFERROR(INDEX(Forecast_Capex_Input!CB$12:CB$286,$X481)
*(INDEX(Forecast_Capex_Input!$H$12:$H$286,$X481)=Repex),0)
*$DT481</f>
        <v>0</v>
      </c>
      <c r="EB481" s="188" cm="1">
        <f t="array" aca="1" ref="EB481" ca="1">IFERROR(INDEX(Forecast_Capex_Input!CC$12:CC$286,$X481)
*(INDEX(Forecast_Capex_Input!$H$12:$H$286,$X481)=Repex),0)
*$DT481</f>
        <v>0</v>
      </c>
      <c r="EC481" s="165"/>
      <c r="ED481" s="226" t="str">
        <f t="shared" si="347"/>
        <v>N/A</v>
      </c>
      <c r="EE481" s="174" t="s">
        <v>15</v>
      </c>
    </row>
    <row r="482" spans="3:135" x14ac:dyDescent="0.2">
      <c r="C482" s="174">
        <f t="shared" si="348"/>
        <v>472</v>
      </c>
      <c r="D482" s="167" t="str" cm="1">
        <f t="array" ref="D482">IFERROR(INDEX(Forecast_Capex_Input!$D$12:$D$286,$X482),NA)</f>
        <v>Plant</v>
      </c>
      <c r="E482" s="172" t="b" cm="1">
        <f t="array" ref="E482">IF($X482=NA,NA,INDEX(Forecast_Capex_Input!$E$12:$E$286,$X482))</f>
        <v>1</v>
      </c>
      <c r="F482" s="167" t="str" cm="1">
        <f t="array" aca="1" ref="F482" ca="1">IFERROR(INDEX(General!$E$25:$E$26,$Y482),NA)</f>
        <v>Non-Labour</v>
      </c>
      <c r="G482" s="167" t="str" cm="1">
        <f t="array" aca="1" ref="G482" ca="1">IFERROR(INDEX(Forecast_Capex_Input!$AI$11:$BB$11,$AA482),NA)</f>
        <v>Minor Plant, Motor Vehicles &amp; Mobile Plant</v>
      </c>
      <c r="H482" s="189" cm="1">
        <f t="array" aca="1" ref="H482" ca="1">IFERROR(INDEX(Forecast_Capex_Input!$AI$12:$BB$286,$X482,$AA482),NA)</f>
        <v>1</v>
      </c>
      <c r="I482" s="199" t="str" cm="1">
        <f t="array" ref="I482">IFERROR(INDEX(Forecast_Capex_Input!$F$12:$F$286,$X482),NA)</f>
        <v>Non-network - Other</v>
      </c>
      <c r="J482" s="199" t="str" cm="1">
        <f t="array" ref="J482">IFERROR(INDEX(Forecast_Capex_Input!G$12:G$286,$X482),NA)</f>
        <v>Fleet</v>
      </c>
      <c r="K482" s="199" t="str" cm="1">
        <f t="array" ref="K482">IFERROR(INDEX(Forecast_Capex_Input!H$12:H$286,$X482),NA)</f>
        <v>Fleet &amp; Property</v>
      </c>
      <c r="L482" s="199" t="str" cm="1">
        <f t="array" ref="L482">IFERROR(INDEX(Forecast_Capex_Input!I$12:I$286,$X482),NA)</f>
        <v>N/A</v>
      </c>
      <c r="M482" s="199" t="str" cm="1">
        <f t="array" ref="M482">IFERROR(INDEX(Forecast_Capex_Input!J$12:J$286,$X482),NA)</f>
        <v>Plant</v>
      </c>
      <c r="N482" s="199" t="str" cm="1">
        <f t="array" ref="N482">IFERROR(INDEX(Forecast_Capex_Input!K$12:K$286,$X482),NA)</f>
        <v>N/A</v>
      </c>
      <c r="O482" s="199" t="str" cm="1">
        <f t="array" ref="O482">IFERROR(INDEX(Forecast_Capex_Input!L$12:L$286,$X482),NA)</f>
        <v>N/A</v>
      </c>
      <c r="P482" s="199" t="str" cm="1">
        <f t="array" ref="P482">IFERROR(INDEX(Forecast_Capex_Input!M$12:M$286,$X482),NA)</f>
        <v>N/A</v>
      </c>
      <c r="Q482" s="172" t="str" cm="1">
        <f t="array" ref="Q482">IFERROR(INDEX(Forecast_Capex_Input!N$12:N$286,$X482),NA)</f>
        <v>No</v>
      </c>
      <c r="R482" s="265" cm="1">
        <f t="array" ref="R482">IFERROR(INDEX(Forecast_Capex_Input!O$12:O$286,$X482),0)</f>
        <v>0</v>
      </c>
      <c r="S482" s="172" t="str" cm="1">
        <f t="array" ref="S482">IFERROR(INDEX(Forecast_Capex_Input!P$12:P$286,$X482),0)</f>
        <v>Safety security &amp; reliability</v>
      </c>
      <c r="T482" s="199" t="str" cm="1">
        <f t="array" aca="1" ref="T482" ca="1">IFERROR(INDEX(General!$K$84:$K$103,$AA482),NA)</f>
        <v>Minor Plant, Motor Vehicles &amp; Mobile Plant (2018 onwards)</v>
      </c>
      <c r="U482" s="188" cm="1">
        <f t="array" aca="1" ref="U482" ca="1">IFERROR(
IF($F482=General!$E$25,INDEX(Forecast_Capex_Input!S$12:S$286,$X482),
INDEX(Forecast_Capex_Input!T$12:T$286,$X482)),0)</f>
        <v>1</v>
      </c>
      <c r="V482" s="222" t="b">
        <f>IFERROR(INDEX(Overheads!$T$19:$T$26,MATCH($I482,Overheads!$E$19:$E$26,0)),FALSE)</f>
        <v>0</v>
      </c>
      <c r="W482" s="165"/>
      <c r="X482" s="174">
        <f>IFERROR(
IF(MATCH($C482,Forecast_Capex_Input!$CI$12:$CI$286,1)+1&gt;MAX(Forecast_Capex_Input!$C$12:$C$286),NA,
MATCH($C482,Forecast_Capex_Input!$CI$12:$CI$286,1)+1),1)</f>
        <v>181</v>
      </c>
      <c r="Y482" s="174" cm="1">
        <f t="array" aca="1" ref="Y482" ca="1">IFERROR(
IF(X481&lt;&gt;X482,1,
IF(COUNTIF(OFFSET(Y481,0,0,-INDEX(Forecast_Capex_Input!$CG$12:$CG$286,$X482)),Y481)=INDEX(Forecast_Capex_Input!$CG$12:$CG$286,$X482),Y481+1,Y481)),NA)</f>
        <v>2</v>
      </c>
      <c r="Z482" s="174" cm="1">
        <f t="array" ref="Z482">IFERROR($C482-IF($X482=1,1,INDEX(Forecast_Capex_Input!$CI$12:$CI$286,$X482-1))+1,NA)</f>
        <v>2</v>
      </c>
      <c r="AA482" s="174" cm="1">
        <f t="array" aca="1" ref="AA482" ca="1">IFERROR(IF(Y482=1,
INDEX(Forecast_Capex_Input!$AI$10:$BB$10,SMALL(IF(INDEX(Forecast_Capex_Input!$AI$12:$BB$286,$X482,0)&gt;0,COLUMN(Forecast_Capex_Input!$AI$10:$BB$10)-COLUMN(Forecast_Capex_Input!$AI$12)+1),ROWS(OFFSET(AA481,0,0,-$Z482)))),
OFFSET(AA481,-INDEX(Forecast_Capex_Input!$CG$12:$CG$286,$X482)+1,0)),NA)</f>
        <v>7</v>
      </c>
      <c r="AB482" s="174">
        <f t="shared" ca="1" si="317"/>
        <v>2</v>
      </c>
      <c r="AC482" s="222" t="b">
        <f t="shared" si="349"/>
        <v>0</v>
      </c>
      <c r="AD482" s="220" t="b">
        <v>0</v>
      </c>
      <c r="AE482" s="222" t="b">
        <f t="shared" si="318"/>
        <v>1</v>
      </c>
      <c r="AF482" s="165"/>
      <c r="AG482" s="215">
        <v>1.575928125E-2</v>
      </c>
      <c r="AH482" s="215">
        <v>0.17335209374999999</v>
      </c>
      <c r="AI482" s="215">
        <v>0</v>
      </c>
      <c r="AJ482" s="215">
        <v>0</v>
      </c>
      <c r="AK482" s="215">
        <v>3.15185625E-2</v>
      </c>
      <c r="AL482" s="155">
        <v>0.22062993749999998</v>
      </c>
      <c r="AM482" s="165"/>
      <c r="AN482" s="215" cm="1">
        <f t="array" aca="1" ref="AN482" ca="1">IFERROR(INDEX(General!O$33:O$34,$AB482)
*AG482,0)</f>
        <v>1.575928125E-2</v>
      </c>
      <c r="AO482" s="215" cm="1">
        <f t="array" aca="1" ref="AO482" ca="1">IFERROR(INDEX(General!P$33:P$34,$AB482)
*AH482,0)</f>
        <v>0.17335209374999999</v>
      </c>
      <c r="AP482" s="215" cm="1">
        <f t="array" aca="1" ref="AP482" ca="1">IFERROR(INDEX(General!Q$33:Q$34,$AB482)
*AI482,0)</f>
        <v>0</v>
      </c>
      <c r="AQ482" s="215" cm="1">
        <f t="array" aca="1" ref="AQ482" ca="1">IFERROR(INDEX(General!R$33:R$34,$AB482)
*AJ482,0)</f>
        <v>0</v>
      </c>
      <c r="AR482" s="215" cm="1">
        <f t="array" aca="1" ref="AR482" ca="1">IFERROR(INDEX(General!S$33:S$34,$AB482)
*AK482,0)</f>
        <v>3.15185625E-2</v>
      </c>
      <c r="AS482" s="155">
        <f t="shared" ca="1" si="350"/>
        <v>0.22062993749999998</v>
      </c>
      <c r="AT482" s="165"/>
      <c r="AU482" s="215">
        <f ca="1">IF($AE482=FALSE,AN482*Overheads!$R$24*$V482,
IFERROR(Overheads!$O$49*$V482*AN482,0)
+IFERROR(Overheads!Q$59*$V482*(AN482/Overheads!Q$68),0))</f>
        <v>0</v>
      </c>
      <c r="AV482" s="215">
        <f ca="1">IF($AE482=FALSE,AO482*Overheads!$R$24*$V482,
IFERROR(Overheads!$O$49*$V482*AO482,0)
+IFERROR(Overheads!R$59*$V482*(AO482/Overheads!R$68),0))</f>
        <v>0</v>
      </c>
      <c r="AW482" s="215">
        <f ca="1">IF($AE482=FALSE,AP482*Overheads!$R$24*$V482,
IFERROR(Overheads!$O$49*$V482*AP482,0)
+IFERROR(Overheads!S$59*$V482*(AP482/Overheads!S$68),0))</f>
        <v>0</v>
      </c>
      <c r="AX482" s="215">
        <f ca="1">IF($AE482=FALSE,AQ482*Overheads!$R$24*$V482,
IFERROR(Overheads!$O$49*$V482*AQ482,0)
+IFERROR(Overheads!T$59*$V482*(AQ482/Overheads!T$68),0))</f>
        <v>0</v>
      </c>
      <c r="AY482" s="215">
        <f ca="1">IF($AE482=FALSE,AR482*Overheads!$R$24*$V482,
IFERROR(Overheads!$O$49*$V482*AR482,0)
+IFERROR(Overheads!U$59*$V482*(AR482/Overheads!U$68),0))</f>
        <v>0</v>
      </c>
      <c r="AZ482" s="155">
        <f t="shared" ca="1" si="351"/>
        <v>0</v>
      </c>
      <c r="BA482" s="165"/>
      <c r="BB482" s="215">
        <f ca="1">IF($AE482=FALSE,AN482*Overheads!$S$25,
IFERROR(Overheads!$O$50*AN482,0)
+IFERROR(Overheads!Q$60*(AN482/Overheads!Q$66),0))</f>
        <v>2.962557185842734E-4</v>
      </c>
      <c r="BC482" s="215">
        <f ca="1">IF($AE482=FALSE,AO482*Overheads!$S$25,
IFERROR(Overheads!$O$50*AO482,0)
+IFERROR(Overheads!R$60*(AO482/Overheads!R$66),0))</f>
        <v>2.9249008615203687E-3</v>
      </c>
      <c r="BD482" s="215">
        <f ca="1">IF($AE482=FALSE,AP482*Overheads!$S$25,
IFERROR(Overheads!$O$50*AP482,0)
+IFERROR(Overheads!S$60*(AP482/Overheads!S$66),0))</f>
        <v>0</v>
      </c>
      <c r="BE482" s="215">
        <f ca="1">IF($AE482=FALSE,AQ482*Overheads!$S$25,
IFERROR(Overheads!$O$50*AQ482,0)
+IFERROR(Overheads!T$60*(AQ482/Overheads!T$66),0))</f>
        <v>0</v>
      </c>
      <c r="BF482" s="215">
        <f ca="1">IF($AE482=FALSE,AR482*Overheads!$S$25,
IFERROR(Overheads!$O$50*AR482,0)
+IFERROR(Overheads!U$60*(AR482/Overheads!U$66),0))</f>
        <v>5.6432241723950003E-4</v>
      </c>
      <c r="BG482" s="155">
        <f t="shared" ca="1" si="352"/>
        <v>3.7854789973441423E-3</v>
      </c>
      <c r="BH482" s="165"/>
      <c r="BI482" s="215">
        <f t="shared" ca="1" si="353"/>
        <v>1.6055536968584274E-2</v>
      </c>
      <c r="BJ482" s="215">
        <f t="shared" ca="1" si="319"/>
        <v>0.17627699461152035</v>
      </c>
      <c r="BK482" s="215">
        <f t="shared" ca="1" si="320"/>
        <v>0</v>
      </c>
      <c r="BL482" s="215">
        <f t="shared" ca="1" si="321"/>
        <v>0</v>
      </c>
      <c r="BM482" s="215">
        <f t="shared" ca="1" si="322"/>
        <v>3.2082884917239499E-2</v>
      </c>
      <c r="BN482" s="155">
        <f t="shared" ca="1" si="354"/>
        <v>0.22441541649734414</v>
      </c>
      <c r="BO482" s="165"/>
      <c r="BP482" s="187" cm="1">
        <f t="array" ref="BP482">IFERROR(IF($X482=$X481,BP481,INDEX(Forecast_Capex_Input!AC$12:AC$286,$X482)),0)</f>
        <v>0.2</v>
      </c>
      <c r="BQ482" s="187" cm="1">
        <f t="array" ref="BQ482">IFERROR(IF($X482=$X481,BQ481,INDEX(Forecast_Capex_Input!AD$12:AD$286,$X482)),0)</f>
        <v>0.2</v>
      </c>
      <c r="BR482" s="187" cm="1">
        <f t="array" ref="BR482">IFERROR(IF($X482=$X481,BR481,INDEX(Forecast_Capex_Input!AE$12:AE$286,$X482)),0)</f>
        <v>0.2</v>
      </c>
      <c r="BS482" s="187" cm="1">
        <f t="array" ref="BS482">IFERROR(IF($X482=$X481,BS481,INDEX(Forecast_Capex_Input!AF$12:AF$286,$X482)),0)</f>
        <v>0.2</v>
      </c>
      <c r="BT482" s="187" cm="1">
        <f t="array" ref="BT482">IFERROR(IF($X482=$X481,BT481,INDEX(Forecast_Capex_Input!AG$12:AG$286,$X482)),0)</f>
        <v>0.2</v>
      </c>
      <c r="BU482" s="165"/>
      <c r="BV482" s="215">
        <f t="shared" si="323"/>
        <v>4.4125987499999998E-2</v>
      </c>
      <c r="BW482" s="215">
        <f t="shared" si="324"/>
        <v>4.4125987499999998E-2</v>
      </c>
      <c r="BX482" s="215">
        <f t="shared" si="325"/>
        <v>4.4125987499999998E-2</v>
      </c>
      <c r="BY482" s="215">
        <f t="shared" si="326"/>
        <v>4.4125987499999998E-2</v>
      </c>
      <c r="BZ482" s="215">
        <f t="shared" si="327"/>
        <v>4.4125987499999998E-2</v>
      </c>
      <c r="CA482" s="155">
        <f t="shared" si="355"/>
        <v>0.22062993749999998</v>
      </c>
      <c r="CB482" s="165"/>
      <c r="CC482" s="215">
        <f t="shared" ca="1" si="328"/>
        <v>4.4125987499999998E-2</v>
      </c>
      <c r="CD482" s="215">
        <f t="shared" ca="1" si="329"/>
        <v>4.4125987499999998E-2</v>
      </c>
      <c r="CE482" s="215">
        <f t="shared" ca="1" si="330"/>
        <v>4.4125987499999998E-2</v>
      </c>
      <c r="CF482" s="215">
        <f t="shared" ca="1" si="331"/>
        <v>4.4125987499999998E-2</v>
      </c>
      <c r="CG482" s="215">
        <f t="shared" ca="1" si="332"/>
        <v>4.4125987499999998E-2</v>
      </c>
      <c r="CH482" s="155">
        <f t="shared" ca="1" si="356"/>
        <v>0.22062993749999998</v>
      </c>
      <c r="CI482" s="165"/>
      <c r="CJ482" s="215">
        <f t="shared" ca="1" si="333"/>
        <v>0</v>
      </c>
      <c r="CK482" s="215">
        <f t="shared" ca="1" si="334"/>
        <v>0</v>
      </c>
      <c r="CL482" s="215">
        <f t="shared" ca="1" si="335"/>
        <v>0</v>
      </c>
      <c r="CM482" s="215">
        <f t="shared" ca="1" si="336"/>
        <v>0</v>
      </c>
      <c r="CN482" s="215">
        <f t="shared" ca="1" si="337"/>
        <v>0</v>
      </c>
      <c r="CO482" s="155">
        <f t="shared" ca="1" si="357"/>
        <v>0</v>
      </c>
      <c r="CP482" s="165"/>
      <c r="CQ482" s="223">
        <f t="shared" ca="1" si="338"/>
        <v>7.5709579946882854E-4</v>
      </c>
      <c r="CR482" s="223">
        <f t="shared" ca="1" si="339"/>
        <v>7.5709579946882854E-4</v>
      </c>
      <c r="CS482" s="223">
        <f t="shared" ca="1" si="340"/>
        <v>7.5709579946882854E-4</v>
      </c>
      <c r="CT482" s="223">
        <f t="shared" ca="1" si="341"/>
        <v>7.5709579946882854E-4</v>
      </c>
      <c r="CU482" s="223">
        <f t="shared" ca="1" si="342"/>
        <v>7.5709579946882854E-4</v>
      </c>
      <c r="CV482" s="155">
        <f t="shared" ca="1" si="358"/>
        <v>3.7854789973441427E-3</v>
      </c>
      <c r="CW482" s="165"/>
      <c r="CX482" s="215">
        <f t="shared" ca="1" si="359"/>
        <v>4.4883083299468829E-2</v>
      </c>
      <c r="CY482" s="215">
        <f t="shared" ca="1" si="343"/>
        <v>4.4883083299468829E-2</v>
      </c>
      <c r="CZ482" s="215">
        <f t="shared" ca="1" si="344"/>
        <v>4.4883083299468829E-2</v>
      </c>
      <c r="DA482" s="215">
        <f t="shared" ca="1" si="345"/>
        <v>4.4883083299468829E-2</v>
      </c>
      <c r="DB482" s="215">
        <f t="shared" ca="1" si="346"/>
        <v>4.4883083299468829E-2</v>
      </c>
      <c r="DC482" s="155">
        <f t="shared" ca="1" si="360"/>
        <v>0.22441541649734414</v>
      </c>
      <c r="DD482" s="165"/>
      <c r="DE482" s="188" t="b" cm="1">
        <f t="array" aca="1" ref="DE482" ca="1">OR($G482=Forecast_Capex_Input!$BF$8:$BF$10)</f>
        <v>0</v>
      </c>
      <c r="DF482" s="188" cm="1">
        <f t="array" aca="1" ref="DF482" ca="1">IFERROR(INDEX(Forecast_Capex_Input!BG$12:BG$286,$X482)
*(INDEX(Forecast_Capex_Input!$H$12:$H$286,$X482)=Repex),0)
*$DE482</f>
        <v>0</v>
      </c>
      <c r="DG482" s="188" cm="1">
        <f t="array" aca="1" ref="DG482" ca="1">IFERROR(INDEX(Forecast_Capex_Input!BH$12:BH$286,$X482)
*(INDEX(Forecast_Capex_Input!$H$12:$H$286,$X482)=Repex),0)
*$DE482</f>
        <v>0</v>
      </c>
      <c r="DH482" s="188" cm="1">
        <f t="array" aca="1" ref="DH482" ca="1">IFERROR(INDEX(Forecast_Capex_Input!BI$12:BI$286,$X482)
*(INDEX(Forecast_Capex_Input!$H$12:$H$286,$X482)=Repex),0)
*$DE482</f>
        <v>0</v>
      </c>
      <c r="DI482" s="188" cm="1">
        <f t="array" aca="1" ref="DI482" ca="1">IFERROR(INDEX(Forecast_Capex_Input!BJ$12:BJ$286,$X482)
*(INDEX(Forecast_Capex_Input!$H$12:$H$286,$X482)=Repex),0)
*$DE482</f>
        <v>0</v>
      </c>
      <c r="DJ482" s="188" cm="1">
        <f t="array" aca="1" ref="DJ482" ca="1">IFERROR(INDEX(Forecast_Capex_Input!BK$12:BK$286,$X482)
*(INDEX(Forecast_Capex_Input!$H$12:$H$286,$X482)=Repex),0)
*$DE482</f>
        <v>0</v>
      </c>
      <c r="DK482" s="188" cm="1">
        <f t="array" aca="1" ref="DK482" ca="1">IFERROR(INDEX(Forecast_Capex_Input!BL$12:BL$286,$X482)
*(INDEX(Forecast_Capex_Input!$H$12:$H$286,$X482)=Repex),0)
*$DE482</f>
        <v>0</v>
      </c>
      <c r="DL482" s="165"/>
      <c r="DM482" s="188" t="b" cm="1">
        <f t="array" aca="1" ref="DM482" ca="1">OR($G482=Forecast_Capex_Input!$BN$8:$BN$9)</f>
        <v>0</v>
      </c>
      <c r="DN482" s="188" cm="1">
        <f t="array" aca="1" ref="DN482" ca="1">IFERROR(INDEX(Forecast_Capex_Input!BO$12:BO$286,$X482)
*(INDEX(Forecast_Capex_Input!$H$12:$H$286,$X482)=Repex),0)
*$DM482</f>
        <v>0</v>
      </c>
      <c r="DO482" s="188" cm="1">
        <f t="array" aca="1" ref="DO482" ca="1">IFERROR(INDEX(Forecast_Capex_Input!BP$12:BP$286,$X482)
*(INDEX(Forecast_Capex_Input!$H$12:$H$286,$X482)=Repex),0)
*$DM482</f>
        <v>0</v>
      </c>
      <c r="DP482" s="188" cm="1">
        <f t="array" aca="1" ref="DP482" ca="1">IFERROR(INDEX(Forecast_Capex_Input!BQ$12:BQ$286,$X482)
*(INDEX(Forecast_Capex_Input!$H$12:$H$286,$X482)=Repex),0)
*$DM482</f>
        <v>0</v>
      </c>
      <c r="DQ482" s="188" cm="1">
        <f t="array" aca="1" ref="DQ482" ca="1">IFERROR(INDEX(Forecast_Capex_Input!BR$12:BR$286,$X482)
*(INDEX(Forecast_Capex_Input!$H$12:$H$286,$X482)=Repex),0)
*$DM482</f>
        <v>0</v>
      </c>
      <c r="DR482" s="188" cm="1">
        <f t="array" aca="1" ref="DR482" ca="1">IFERROR(INDEX(Forecast_Capex_Input!BS$12:BS$286,$X482)
*(INDEX(Forecast_Capex_Input!$H$12:$H$286,$X482)=Repex),0)
*$DM482</f>
        <v>0</v>
      </c>
      <c r="DS482" s="165"/>
      <c r="DT482" s="188" t="b" cm="1">
        <f t="array" aca="1" ref="DT482" ca="1">OR($G482=Forecast_Capex_Input!$BU$8:$BU$10)</f>
        <v>0</v>
      </c>
      <c r="DU482" s="188" cm="1">
        <f t="array" aca="1" ref="DU482" ca="1">IFERROR(INDEX(Forecast_Capex_Input!BV$12:BV$286,$X482)
*(INDEX(Forecast_Capex_Input!$H$12:$H$286,$X482)=Repex),0)
*$DT482</f>
        <v>0</v>
      </c>
      <c r="DV482" s="188" cm="1">
        <f t="array" aca="1" ref="DV482" ca="1">IFERROR(INDEX(Forecast_Capex_Input!BW$12:BW$286,$X482)
*(INDEX(Forecast_Capex_Input!$H$12:$H$286,$X482)=Repex),0)
*$DT482</f>
        <v>0</v>
      </c>
      <c r="DW482" s="188" cm="1">
        <f t="array" aca="1" ref="DW482" ca="1">IFERROR(INDEX(Forecast_Capex_Input!BX$12:BX$286,$X482)
*(INDEX(Forecast_Capex_Input!$H$12:$H$286,$X482)=Repex),0)
*$DT482</f>
        <v>0</v>
      </c>
      <c r="DX482" s="188" cm="1">
        <f t="array" aca="1" ref="DX482" ca="1">IFERROR(INDEX(Forecast_Capex_Input!BY$12:BY$286,$X482)
*(INDEX(Forecast_Capex_Input!$H$12:$H$286,$X482)=Repex),0)
*$DT482</f>
        <v>0</v>
      </c>
      <c r="DY482" s="188" cm="1">
        <f t="array" aca="1" ref="DY482" ca="1">IFERROR(INDEX(Forecast_Capex_Input!BZ$12:BZ$286,$X482)
*(INDEX(Forecast_Capex_Input!$H$12:$H$286,$X482)=Repex),0)
*$DT482</f>
        <v>0</v>
      </c>
      <c r="DZ482" s="188" cm="1">
        <f t="array" aca="1" ref="DZ482" ca="1">IFERROR(INDEX(Forecast_Capex_Input!CA$12:CA$286,$X482)
*(INDEX(Forecast_Capex_Input!$H$12:$H$286,$X482)=Repex),0)
*$DT482</f>
        <v>0</v>
      </c>
      <c r="EA482" s="188" cm="1">
        <f t="array" aca="1" ref="EA482" ca="1">IFERROR(INDEX(Forecast_Capex_Input!CB$12:CB$286,$X482)
*(INDEX(Forecast_Capex_Input!$H$12:$H$286,$X482)=Repex),0)
*$DT482</f>
        <v>0</v>
      </c>
      <c r="EB482" s="188" cm="1">
        <f t="array" aca="1" ref="EB482" ca="1">IFERROR(INDEX(Forecast_Capex_Input!CC$12:CC$286,$X482)
*(INDEX(Forecast_Capex_Input!$H$12:$H$286,$X482)=Repex),0)
*$DT482</f>
        <v>0</v>
      </c>
      <c r="EC482" s="165"/>
      <c r="ED482" s="226" t="str">
        <f t="shared" si="347"/>
        <v>N/A</v>
      </c>
      <c r="EE482" s="174" t="s">
        <v>15</v>
      </c>
    </row>
    <row r="483" spans="3:135" x14ac:dyDescent="0.2">
      <c r="C483" s="174">
        <f t="shared" si="348"/>
        <v>473</v>
      </c>
      <c r="D483" s="167" t="str" cm="1">
        <f t="array" ref="D483">IFERROR(INDEX(Forecast_Capex_Input!$D$12:$D$286,$X483),NA)</f>
        <v>Trailer</v>
      </c>
      <c r="E483" s="172" t="b" cm="1">
        <f t="array" ref="E483">IF($X483=NA,NA,INDEX(Forecast_Capex_Input!$E$12:$E$286,$X483))</f>
        <v>1</v>
      </c>
      <c r="F483" s="167" t="str" cm="1">
        <f t="array" aca="1" ref="F483" ca="1">IFERROR(INDEX(General!$E$25:$E$26,$Y483),NA)</f>
        <v>Labour</v>
      </c>
      <c r="G483" s="167" t="str" cm="1">
        <f t="array" aca="1" ref="G483" ca="1">IFERROR(INDEX(Forecast_Capex_Input!$AI$11:$BB$11,$AA483),NA)</f>
        <v>Minor Plant, Motor Vehicles &amp; Mobile Plant</v>
      </c>
      <c r="H483" s="189" cm="1">
        <f t="array" aca="1" ref="H483" ca="1">IFERROR(INDEX(Forecast_Capex_Input!$AI$12:$BB$286,$X483,$AA483),NA)</f>
        <v>1</v>
      </c>
      <c r="I483" s="199" t="str" cm="1">
        <f t="array" ref="I483">IFERROR(INDEX(Forecast_Capex_Input!$F$12:$F$286,$X483),NA)</f>
        <v>Non-network - Other</v>
      </c>
      <c r="J483" s="199" t="str" cm="1">
        <f t="array" ref="J483">IFERROR(INDEX(Forecast_Capex_Input!G$12:G$286,$X483),NA)</f>
        <v>Fleet</v>
      </c>
      <c r="K483" s="199" t="str" cm="1">
        <f t="array" ref="K483">IFERROR(INDEX(Forecast_Capex_Input!H$12:H$286,$X483),NA)</f>
        <v>Fleet &amp; Property</v>
      </c>
      <c r="L483" s="199" t="str" cm="1">
        <f t="array" ref="L483">IFERROR(INDEX(Forecast_Capex_Input!I$12:I$286,$X483),NA)</f>
        <v>N/A</v>
      </c>
      <c r="M483" s="199" t="str" cm="1">
        <f t="array" ref="M483">IFERROR(INDEX(Forecast_Capex_Input!J$12:J$286,$X483),NA)</f>
        <v>Trailer</v>
      </c>
      <c r="N483" s="199" t="str" cm="1">
        <f t="array" ref="N483">IFERROR(INDEX(Forecast_Capex_Input!K$12:K$286,$X483),NA)</f>
        <v>N/A</v>
      </c>
      <c r="O483" s="199" t="str" cm="1">
        <f t="array" ref="O483">IFERROR(INDEX(Forecast_Capex_Input!L$12:L$286,$X483),NA)</f>
        <v>N/A</v>
      </c>
      <c r="P483" s="199" t="str" cm="1">
        <f t="array" ref="P483">IFERROR(INDEX(Forecast_Capex_Input!M$12:M$286,$X483),NA)</f>
        <v>N/A</v>
      </c>
      <c r="Q483" s="172" t="str" cm="1">
        <f t="array" ref="Q483">IFERROR(INDEX(Forecast_Capex_Input!N$12:N$286,$X483),NA)</f>
        <v>No</v>
      </c>
      <c r="R483" s="265" cm="1">
        <f t="array" ref="R483">IFERROR(INDEX(Forecast_Capex_Input!O$12:O$286,$X483),0)</f>
        <v>0</v>
      </c>
      <c r="S483" s="172" t="str" cm="1">
        <f t="array" ref="S483">IFERROR(INDEX(Forecast_Capex_Input!P$12:P$286,$X483),0)</f>
        <v>Safety security &amp; reliability</v>
      </c>
      <c r="T483" s="199" t="str" cm="1">
        <f t="array" aca="1" ref="T483" ca="1">IFERROR(INDEX(General!$K$84:$K$103,$AA483),NA)</f>
        <v>Minor Plant, Motor Vehicles &amp; Mobile Plant (2018 onwards)</v>
      </c>
      <c r="U483" s="188" cm="1">
        <f t="array" aca="1" ref="U483" ca="1">IFERROR(
IF($F483=General!$E$25,INDEX(Forecast_Capex_Input!S$12:S$286,$X483),
INDEX(Forecast_Capex_Input!T$12:T$286,$X483)),0)</f>
        <v>0</v>
      </c>
      <c r="V483" s="222" t="b">
        <f>IFERROR(INDEX(Overheads!$T$19:$T$26,MATCH($I483,Overheads!$E$19:$E$26,0)),FALSE)</f>
        <v>0</v>
      </c>
      <c r="W483" s="165"/>
      <c r="X483" s="174">
        <f>IFERROR(
IF(MATCH($C483,Forecast_Capex_Input!$CI$12:$CI$286,1)+1&gt;MAX(Forecast_Capex_Input!$C$12:$C$286),NA,
MATCH($C483,Forecast_Capex_Input!$CI$12:$CI$286,1)+1),1)</f>
        <v>182</v>
      </c>
      <c r="Y483" s="174" cm="1">
        <f t="array" aca="1" ref="Y483" ca="1">IFERROR(
IF(X482&lt;&gt;X483,1,
IF(COUNTIF(OFFSET(Y482,0,0,-INDEX(Forecast_Capex_Input!$CG$12:$CG$286,$X483)),Y482)=INDEX(Forecast_Capex_Input!$CG$12:$CG$286,$X483),Y482+1,Y482)),NA)</f>
        <v>1</v>
      </c>
      <c r="Z483" s="174" cm="1">
        <f t="array" ref="Z483">IFERROR($C483-IF($X483=1,1,INDEX(Forecast_Capex_Input!$CI$12:$CI$286,$X483-1))+1,NA)</f>
        <v>1</v>
      </c>
      <c r="AA483" s="174" cm="1">
        <f t="array" aca="1" ref="AA483" ca="1">IFERROR(IF(Y483=1,
INDEX(Forecast_Capex_Input!$AI$10:$BB$10,SMALL(IF(INDEX(Forecast_Capex_Input!$AI$12:$BB$286,$X483,0)&gt;0,COLUMN(Forecast_Capex_Input!$AI$10:$BB$10)-COLUMN(Forecast_Capex_Input!$AI$12)+1),ROWS(OFFSET(AA482,0,0,-$Z483)))),
OFFSET(AA482,-INDEX(Forecast_Capex_Input!$CG$12:$CG$286,$X483)+1,0)),NA)</f>
        <v>7</v>
      </c>
      <c r="AB483" s="174">
        <f t="shared" ca="1" si="317"/>
        <v>1</v>
      </c>
      <c r="AC483" s="222" t="b">
        <f t="shared" si="349"/>
        <v>0</v>
      </c>
      <c r="AD483" s="220" t="b">
        <v>0</v>
      </c>
      <c r="AE483" s="222" t="b">
        <f t="shared" si="318"/>
        <v>1</v>
      </c>
      <c r="AF483" s="165"/>
      <c r="AG483" s="215">
        <v>0</v>
      </c>
      <c r="AH483" s="215">
        <v>0</v>
      </c>
      <c r="AI483" s="215">
        <v>0</v>
      </c>
      <c r="AJ483" s="215">
        <v>0</v>
      </c>
      <c r="AK483" s="215">
        <v>0</v>
      </c>
      <c r="AL483" s="155">
        <v>0</v>
      </c>
      <c r="AM483" s="165"/>
      <c r="AN483" s="215" cm="1">
        <f t="array" aca="1" ref="AN483" ca="1">IFERROR(INDEX(General!O$33:O$34,$AB483)
*AG483,0)</f>
        <v>0</v>
      </c>
      <c r="AO483" s="215" cm="1">
        <f t="array" aca="1" ref="AO483" ca="1">IFERROR(INDEX(General!P$33:P$34,$AB483)
*AH483,0)</f>
        <v>0</v>
      </c>
      <c r="AP483" s="215" cm="1">
        <f t="array" aca="1" ref="AP483" ca="1">IFERROR(INDEX(General!Q$33:Q$34,$AB483)
*AI483,0)</f>
        <v>0</v>
      </c>
      <c r="AQ483" s="215" cm="1">
        <f t="array" aca="1" ref="AQ483" ca="1">IFERROR(INDEX(General!R$33:R$34,$AB483)
*AJ483,0)</f>
        <v>0</v>
      </c>
      <c r="AR483" s="215" cm="1">
        <f t="array" aca="1" ref="AR483" ca="1">IFERROR(INDEX(General!S$33:S$34,$AB483)
*AK483,0)</f>
        <v>0</v>
      </c>
      <c r="AS483" s="155">
        <f t="shared" ca="1" si="350"/>
        <v>0</v>
      </c>
      <c r="AT483" s="165"/>
      <c r="AU483" s="215">
        <f ca="1">IF($AE483=FALSE,AN483*Overheads!$R$24*$V483,
IFERROR(Overheads!$O$49*$V483*AN483,0)
+IFERROR(Overheads!Q$59*$V483*(AN483/Overheads!Q$68),0))</f>
        <v>0</v>
      </c>
      <c r="AV483" s="215">
        <f ca="1">IF($AE483=FALSE,AO483*Overheads!$R$24*$V483,
IFERROR(Overheads!$O$49*$V483*AO483,0)
+IFERROR(Overheads!R$59*$V483*(AO483/Overheads!R$68),0))</f>
        <v>0</v>
      </c>
      <c r="AW483" s="215">
        <f ca="1">IF($AE483=FALSE,AP483*Overheads!$R$24*$V483,
IFERROR(Overheads!$O$49*$V483*AP483,0)
+IFERROR(Overheads!S$59*$V483*(AP483/Overheads!S$68),0))</f>
        <v>0</v>
      </c>
      <c r="AX483" s="215">
        <f ca="1">IF($AE483=FALSE,AQ483*Overheads!$R$24*$V483,
IFERROR(Overheads!$O$49*$V483*AQ483,0)
+IFERROR(Overheads!T$59*$V483*(AQ483/Overheads!T$68),0))</f>
        <v>0</v>
      </c>
      <c r="AY483" s="215">
        <f ca="1">IF($AE483=FALSE,AR483*Overheads!$R$24*$V483,
IFERROR(Overheads!$O$49*$V483*AR483,0)
+IFERROR(Overheads!U$59*$V483*(AR483/Overheads!U$68),0))</f>
        <v>0</v>
      </c>
      <c r="AZ483" s="155">
        <f t="shared" ca="1" si="351"/>
        <v>0</v>
      </c>
      <c r="BA483" s="165"/>
      <c r="BB483" s="215">
        <f ca="1">IF($AE483=FALSE,AN483*Overheads!$S$25,
IFERROR(Overheads!$O$50*AN483,0)
+IFERROR(Overheads!Q$60*(AN483/Overheads!Q$66),0))</f>
        <v>0</v>
      </c>
      <c r="BC483" s="215">
        <f ca="1">IF($AE483=FALSE,AO483*Overheads!$S$25,
IFERROR(Overheads!$O$50*AO483,0)
+IFERROR(Overheads!R$60*(AO483/Overheads!R$66),0))</f>
        <v>0</v>
      </c>
      <c r="BD483" s="215">
        <f ca="1">IF($AE483=FALSE,AP483*Overheads!$S$25,
IFERROR(Overheads!$O$50*AP483,0)
+IFERROR(Overheads!S$60*(AP483/Overheads!S$66),0))</f>
        <v>0</v>
      </c>
      <c r="BE483" s="215">
        <f ca="1">IF($AE483=FALSE,AQ483*Overheads!$S$25,
IFERROR(Overheads!$O$50*AQ483,0)
+IFERROR(Overheads!T$60*(AQ483/Overheads!T$66),0))</f>
        <v>0</v>
      </c>
      <c r="BF483" s="215">
        <f ca="1">IF($AE483=FALSE,AR483*Overheads!$S$25,
IFERROR(Overheads!$O$50*AR483,0)
+IFERROR(Overheads!U$60*(AR483/Overheads!U$66),0))</f>
        <v>0</v>
      </c>
      <c r="BG483" s="155">
        <f t="shared" ca="1" si="352"/>
        <v>0</v>
      </c>
      <c r="BH483" s="165"/>
      <c r="BI483" s="215">
        <f t="shared" ca="1" si="353"/>
        <v>0</v>
      </c>
      <c r="BJ483" s="215">
        <f t="shared" ca="1" si="319"/>
        <v>0</v>
      </c>
      <c r="BK483" s="215">
        <f t="shared" ca="1" si="320"/>
        <v>0</v>
      </c>
      <c r="BL483" s="215">
        <f t="shared" ca="1" si="321"/>
        <v>0</v>
      </c>
      <c r="BM483" s="215">
        <f t="shared" ca="1" si="322"/>
        <v>0</v>
      </c>
      <c r="BN483" s="155">
        <f t="shared" ca="1" si="354"/>
        <v>0</v>
      </c>
      <c r="BO483" s="165"/>
      <c r="BP483" s="187" cm="1">
        <f t="array" ref="BP483">IFERROR(IF($X483=$X482,BP482,INDEX(Forecast_Capex_Input!AC$12:AC$286,$X483)),0)</f>
        <v>0.2</v>
      </c>
      <c r="BQ483" s="187" cm="1">
        <f t="array" ref="BQ483">IFERROR(IF($X483=$X482,BQ482,INDEX(Forecast_Capex_Input!AD$12:AD$286,$X483)),0)</f>
        <v>0.2</v>
      </c>
      <c r="BR483" s="187" cm="1">
        <f t="array" ref="BR483">IFERROR(IF($X483=$X482,BR482,INDEX(Forecast_Capex_Input!AE$12:AE$286,$X483)),0)</f>
        <v>0.2</v>
      </c>
      <c r="BS483" s="187" cm="1">
        <f t="array" ref="BS483">IFERROR(IF($X483=$X482,BS482,INDEX(Forecast_Capex_Input!AF$12:AF$286,$X483)),0)</f>
        <v>0.2</v>
      </c>
      <c r="BT483" s="187" cm="1">
        <f t="array" ref="BT483">IFERROR(IF($X483=$X482,BT482,INDEX(Forecast_Capex_Input!AG$12:AG$286,$X483)),0)</f>
        <v>0.2</v>
      </c>
      <c r="BU483" s="165"/>
      <c r="BV483" s="215">
        <f t="shared" si="323"/>
        <v>0</v>
      </c>
      <c r="BW483" s="215">
        <f t="shared" si="324"/>
        <v>0</v>
      </c>
      <c r="BX483" s="215">
        <f t="shared" si="325"/>
        <v>0</v>
      </c>
      <c r="BY483" s="215">
        <f t="shared" si="326"/>
        <v>0</v>
      </c>
      <c r="BZ483" s="215">
        <f t="shared" si="327"/>
        <v>0</v>
      </c>
      <c r="CA483" s="155">
        <f t="shared" si="355"/>
        <v>0</v>
      </c>
      <c r="CB483" s="165"/>
      <c r="CC483" s="215">
        <f t="shared" ca="1" si="328"/>
        <v>0</v>
      </c>
      <c r="CD483" s="215">
        <f t="shared" ca="1" si="329"/>
        <v>0</v>
      </c>
      <c r="CE483" s="215">
        <f t="shared" ca="1" si="330"/>
        <v>0</v>
      </c>
      <c r="CF483" s="215">
        <f t="shared" ca="1" si="331"/>
        <v>0</v>
      </c>
      <c r="CG483" s="215">
        <f t="shared" ca="1" si="332"/>
        <v>0</v>
      </c>
      <c r="CH483" s="155">
        <f t="shared" ca="1" si="356"/>
        <v>0</v>
      </c>
      <c r="CI483" s="165"/>
      <c r="CJ483" s="215">
        <f t="shared" ca="1" si="333"/>
        <v>0</v>
      </c>
      <c r="CK483" s="215">
        <f t="shared" ca="1" si="334"/>
        <v>0</v>
      </c>
      <c r="CL483" s="215">
        <f t="shared" ca="1" si="335"/>
        <v>0</v>
      </c>
      <c r="CM483" s="215">
        <f t="shared" ca="1" si="336"/>
        <v>0</v>
      </c>
      <c r="CN483" s="215">
        <f t="shared" ca="1" si="337"/>
        <v>0</v>
      </c>
      <c r="CO483" s="155">
        <f t="shared" ca="1" si="357"/>
        <v>0</v>
      </c>
      <c r="CP483" s="165"/>
      <c r="CQ483" s="223">
        <f t="shared" ca="1" si="338"/>
        <v>0</v>
      </c>
      <c r="CR483" s="223">
        <f t="shared" ca="1" si="339"/>
        <v>0</v>
      </c>
      <c r="CS483" s="223">
        <f t="shared" ca="1" si="340"/>
        <v>0</v>
      </c>
      <c r="CT483" s="223">
        <f t="shared" ca="1" si="341"/>
        <v>0</v>
      </c>
      <c r="CU483" s="223">
        <f t="shared" ca="1" si="342"/>
        <v>0</v>
      </c>
      <c r="CV483" s="155">
        <f t="shared" ca="1" si="358"/>
        <v>0</v>
      </c>
      <c r="CW483" s="165"/>
      <c r="CX483" s="215">
        <f t="shared" ca="1" si="359"/>
        <v>0</v>
      </c>
      <c r="CY483" s="215">
        <f t="shared" ca="1" si="343"/>
        <v>0</v>
      </c>
      <c r="CZ483" s="215">
        <f t="shared" ca="1" si="344"/>
        <v>0</v>
      </c>
      <c r="DA483" s="215">
        <f t="shared" ca="1" si="345"/>
        <v>0</v>
      </c>
      <c r="DB483" s="215">
        <f t="shared" ca="1" si="346"/>
        <v>0</v>
      </c>
      <c r="DC483" s="155">
        <f t="shared" ca="1" si="360"/>
        <v>0</v>
      </c>
      <c r="DD483" s="165"/>
      <c r="DE483" s="188" t="b" cm="1">
        <f t="array" aca="1" ref="DE483" ca="1">OR($G483=Forecast_Capex_Input!$BF$8:$BF$10)</f>
        <v>0</v>
      </c>
      <c r="DF483" s="188" cm="1">
        <f t="array" aca="1" ref="DF483" ca="1">IFERROR(INDEX(Forecast_Capex_Input!BG$12:BG$286,$X483)
*(INDEX(Forecast_Capex_Input!$H$12:$H$286,$X483)=Repex),0)
*$DE483</f>
        <v>0</v>
      </c>
      <c r="DG483" s="188" cm="1">
        <f t="array" aca="1" ref="DG483" ca="1">IFERROR(INDEX(Forecast_Capex_Input!BH$12:BH$286,$X483)
*(INDEX(Forecast_Capex_Input!$H$12:$H$286,$X483)=Repex),0)
*$DE483</f>
        <v>0</v>
      </c>
      <c r="DH483" s="188" cm="1">
        <f t="array" aca="1" ref="DH483" ca="1">IFERROR(INDEX(Forecast_Capex_Input!BI$12:BI$286,$X483)
*(INDEX(Forecast_Capex_Input!$H$12:$H$286,$X483)=Repex),0)
*$DE483</f>
        <v>0</v>
      </c>
      <c r="DI483" s="188" cm="1">
        <f t="array" aca="1" ref="DI483" ca="1">IFERROR(INDEX(Forecast_Capex_Input!BJ$12:BJ$286,$X483)
*(INDEX(Forecast_Capex_Input!$H$12:$H$286,$X483)=Repex),0)
*$DE483</f>
        <v>0</v>
      </c>
      <c r="DJ483" s="188" cm="1">
        <f t="array" aca="1" ref="DJ483" ca="1">IFERROR(INDEX(Forecast_Capex_Input!BK$12:BK$286,$X483)
*(INDEX(Forecast_Capex_Input!$H$12:$H$286,$X483)=Repex),0)
*$DE483</f>
        <v>0</v>
      </c>
      <c r="DK483" s="188" cm="1">
        <f t="array" aca="1" ref="DK483" ca="1">IFERROR(INDEX(Forecast_Capex_Input!BL$12:BL$286,$X483)
*(INDEX(Forecast_Capex_Input!$H$12:$H$286,$X483)=Repex),0)
*$DE483</f>
        <v>0</v>
      </c>
      <c r="DL483" s="165"/>
      <c r="DM483" s="188" t="b" cm="1">
        <f t="array" aca="1" ref="DM483" ca="1">OR($G483=Forecast_Capex_Input!$BN$8:$BN$9)</f>
        <v>0</v>
      </c>
      <c r="DN483" s="188" cm="1">
        <f t="array" aca="1" ref="DN483" ca="1">IFERROR(INDEX(Forecast_Capex_Input!BO$12:BO$286,$X483)
*(INDEX(Forecast_Capex_Input!$H$12:$H$286,$X483)=Repex),0)
*$DM483</f>
        <v>0</v>
      </c>
      <c r="DO483" s="188" cm="1">
        <f t="array" aca="1" ref="DO483" ca="1">IFERROR(INDEX(Forecast_Capex_Input!BP$12:BP$286,$X483)
*(INDEX(Forecast_Capex_Input!$H$12:$H$286,$X483)=Repex),0)
*$DM483</f>
        <v>0</v>
      </c>
      <c r="DP483" s="188" cm="1">
        <f t="array" aca="1" ref="DP483" ca="1">IFERROR(INDEX(Forecast_Capex_Input!BQ$12:BQ$286,$X483)
*(INDEX(Forecast_Capex_Input!$H$12:$H$286,$X483)=Repex),0)
*$DM483</f>
        <v>0</v>
      </c>
      <c r="DQ483" s="188" cm="1">
        <f t="array" aca="1" ref="DQ483" ca="1">IFERROR(INDEX(Forecast_Capex_Input!BR$12:BR$286,$X483)
*(INDEX(Forecast_Capex_Input!$H$12:$H$286,$X483)=Repex),0)
*$DM483</f>
        <v>0</v>
      </c>
      <c r="DR483" s="188" cm="1">
        <f t="array" aca="1" ref="DR483" ca="1">IFERROR(INDEX(Forecast_Capex_Input!BS$12:BS$286,$X483)
*(INDEX(Forecast_Capex_Input!$H$12:$H$286,$X483)=Repex),0)
*$DM483</f>
        <v>0</v>
      </c>
      <c r="DS483" s="165"/>
      <c r="DT483" s="188" t="b" cm="1">
        <f t="array" aca="1" ref="DT483" ca="1">OR($G483=Forecast_Capex_Input!$BU$8:$BU$10)</f>
        <v>0</v>
      </c>
      <c r="DU483" s="188" cm="1">
        <f t="array" aca="1" ref="DU483" ca="1">IFERROR(INDEX(Forecast_Capex_Input!BV$12:BV$286,$X483)
*(INDEX(Forecast_Capex_Input!$H$12:$H$286,$X483)=Repex),0)
*$DT483</f>
        <v>0</v>
      </c>
      <c r="DV483" s="188" cm="1">
        <f t="array" aca="1" ref="DV483" ca="1">IFERROR(INDEX(Forecast_Capex_Input!BW$12:BW$286,$X483)
*(INDEX(Forecast_Capex_Input!$H$12:$H$286,$X483)=Repex),0)
*$DT483</f>
        <v>0</v>
      </c>
      <c r="DW483" s="188" cm="1">
        <f t="array" aca="1" ref="DW483" ca="1">IFERROR(INDEX(Forecast_Capex_Input!BX$12:BX$286,$X483)
*(INDEX(Forecast_Capex_Input!$H$12:$H$286,$X483)=Repex),0)
*$DT483</f>
        <v>0</v>
      </c>
      <c r="DX483" s="188" cm="1">
        <f t="array" aca="1" ref="DX483" ca="1">IFERROR(INDEX(Forecast_Capex_Input!BY$12:BY$286,$X483)
*(INDEX(Forecast_Capex_Input!$H$12:$H$286,$X483)=Repex),0)
*$DT483</f>
        <v>0</v>
      </c>
      <c r="DY483" s="188" cm="1">
        <f t="array" aca="1" ref="DY483" ca="1">IFERROR(INDEX(Forecast_Capex_Input!BZ$12:BZ$286,$X483)
*(INDEX(Forecast_Capex_Input!$H$12:$H$286,$X483)=Repex),0)
*$DT483</f>
        <v>0</v>
      </c>
      <c r="DZ483" s="188" cm="1">
        <f t="array" aca="1" ref="DZ483" ca="1">IFERROR(INDEX(Forecast_Capex_Input!CA$12:CA$286,$X483)
*(INDEX(Forecast_Capex_Input!$H$12:$H$286,$X483)=Repex),0)
*$DT483</f>
        <v>0</v>
      </c>
      <c r="EA483" s="188" cm="1">
        <f t="array" aca="1" ref="EA483" ca="1">IFERROR(INDEX(Forecast_Capex_Input!CB$12:CB$286,$X483)
*(INDEX(Forecast_Capex_Input!$H$12:$H$286,$X483)=Repex),0)
*$DT483</f>
        <v>0</v>
      </c>
      <c r="EB483" s="188" cm="1">
        <f t="array" aca="1" ref="EB483" ca="1">IFERROR(INDEX(Forecast_Capex_Input!CC$12:CC$286,$X483)
*(INDEX(Forecast_Capex_Input!$H$12:$H$286,$X483)=Repex),0)
*$DT483</f>
        <v>0</v>
      </c>
      <c r="EC483" s="165"/>
      <c r="ED483" s="226" t="str">
        <f t="shared" si="347"/>
        <v>N/A</v>
      </c>
      <c r="EE483" s="174" t="s">
        <v>15</v>
      </c>
    </row>
    <row r="484" spans="3:135" x14ac:dyDescent="0.2">
      <c r="C484" s="174">
        <f t="shared" si="348"/>
        <v>474</v>
      </c>
      <c r="D484" s="167" t="str" cm="1">
        <f t="array" ref="D484">IFERROR(INDEX(Forecast_Capex_Input!$D$12:$D$286,$X484),NA)</f>
        <v>Trailer</v>
      </c>
      <c r="E484" s="172" t="b" cm="1">
        <f t="array" ref="E484">IF($X484=NA,NA,INDEX(Forecast_Capex_Input!$E$12:$E$286,$X484))</f>
        <v>1</v>
      </c>
      <c r="F484" s="167" t="str" cm="1">
        <f t="array" aca="1" ref="F484" ca="1">IFERROR(INDEX(General!$E$25:$E$26,$Y484),NA)</f>
        <v>Non-Labour</v>
      </c>
      <c r="G484" s="167" t="str" cm="1">
        <f t="array" aca="1" ref="G484" ca="1">IFERROR(INDEX(Forecast_Capex_Input!$AI$11:$BB$11,$AA484),NA)</f>
        <v>Minor Plant, Motor Vehicles &amp; Mobile Plant</v>
      </c>
      <c r="H484" s="189" cm="1">
        <f t="array" aca="1" ref="H484" ca="1">IFERROR(INDEX(Forecast_Capex_Input!$AI$12:$BB$286,$X484,$AA484),NA)</f>
        <v>1</v>
      </c>
      <c r="I484" s="199" t="str" cm="1">
        <f t="array" ref="I484">IFERROR(INDEX(Forecast_Capex_Input!$F$12:$F$286,$X484),NA)</f>
        <v>Non-network - Other</v>
      </c>
      <c r="J484" s="199" t="str" cm="1">
        <f t="array" ref="J484">IFERROR(INDEX(Forecast_Capex_Input!G$12:G$286,$X484),NA)</f>
        <v>Fleet</v>
      </c>
      <c r="K484" s="199" t="str" cm="1">
        <f t="array" ref="K484">IFERROR(INDEX(Forecast_Capex_Input!H$12:H$286,$X484),NA)</f>
        <v>Fleet &amp; Property</v>
      </c>
      <c r="L484" s="199" t="str" cm="1">
        <f t="array" ref="L484">IFERROR(INDEX(Forecast_Capex_Input!I$12:I$286,$X484),NA)</f>
        <v>N/A</v>
      </c>
      <c r="M484" s="199" t="str" cm="1">
        <f t="array" ref="M484">IFERROR(INDEX(Forecast_Capex_Input!J$12:J$286,$X484),NA)</f>
        <v>Trailer</v>
      </c>
      <c r="N484" s="199" t="str" cm="1">
        <f t="array" ref="N484">IFERROR(INDEX(Forecast_Capex_Input!K$12:K$286,$X484),NA)</f>
        <v>N/A</v>
      </c>
      <c r="O484" s="199" t="str" cm="1">
        <f t="array" ref="O484">IFERROR(INDEX(Forecast_Capex_Input!L$12:L$286,$X484),NA)</f>
        <v>N/A</v>
      </c>
      <c r="P484" s="199" t="str" cm="1">
        <f t="array" ref="P484">IFERROR(INDEX(Forecast_Capex_Input!M$12:M$286,$X484),NA)</f>
        <v>N/A</v>
      </c>
      <c r="Q484" s="172" t="str" cm="1">
        <f t="array" ref="Q484">IFERROR(INDEX(Forecast_Capex_Input!N$12:N$286,$X484),NA)</f>
        <v>No</v>
      </c>
      <c r="R484" s="265" cm="1">
        <f t="array" ref="R484">IFERROR(INDEX(Forecast_Capex_Input!O$12:O$286,$X484),0)</f>
        <v>0</v>
      </c>
      <c r="S484" s="172" t="str" cm="1">
        <f t="array" ref="S484">IFERROR(INDEX(Forecast_Capex_Input!P$12:P$286,$X484),0)</f>
        <v>Safety security &amp; reliability</v>
      </c>
      <c r="T484" s="199" t="str" cm="1">
        <f t="array" aca="1" ref="T484" ca="1">IFERROR(INDEX(General!$K$84:$K$103,$AA484),NA)</f>
        <v>Minor Plant, Motor Vehicles &amp; Mobile Plant (2018 onwards)</v>
      </c>
      <c r="U484" s="188" cm="1">
        <f t="array" aca="1" ref="U484" ca="1">IFERROR(
IF($F484=General!$E$25,INDEX(Forecast_Capex_Input!S$12:S$286,$X484),
INDEX(Forecast_Capex_Input!T$12:T$286,$X484)),0)</f>
        <v>1</v>
      </c>
      <c r="V484" s="222" t="b">
        <f>IFERROR(INDEX(Overheads!$T$19:$T$26,MATCH($I484,Overheads!$E$19:$E$26,0)),FALSE)</f>
        <v>0</v>
      </c>
      <c r="W484" s="165"/>
      <c r="X484" s="174">
        <f>IFERROR(
IF(MATCH($C484,Forecast_Capex_Input!$CI$12:$CI$286,1)+1&gt;MAX(Forecast_Capex_Input!$C$12:$C$286),NA,
MATCH($C484,Forecast_Capex_Input!$CI$12:$CI$286,1)+1),1)</f>
        <v>182</v>
      </c>
      <c r="Y484" s="174" cm="1">
        <f t="array" aca="1" ref="Y484" ca="1">IFERROR(
IF(X483&lt;&gt;X484,1,
IF(COUNTIF(OFFSET(Y483,0,0,-INDEX(Forecast_Capex_Input!$CG$12:$CG$286,$X484)),Y483)=INDEX(Forecast_Capex_Input!$CG$12:$CG$286,$X484),Y483+1,Y483)),NA)</f>
        <v>2</v>
      </c>
      <c r="Z484" s="174" cm="1">
        <f t="array" ref="Z484">IFERROR($C484-IF($X484=1,1,INDEX(Forecast_Capex_Input!$CI$12:$CI$286,$X484-1))+1,NA)</f>
        <v>2</v>
      </c>
      <c r="AA484" s="174" cm="1">
        <f t="array" aca="1" ref="AA484" ca="1">IFERROR(IF(Y484=1,
INDEX(Forecast_Capex_Input!$AI$10:$BB$10,SMALL(IF(INDEX(Forecast_Capex_Input!$AI$12:$BB$286,$X484,0)&gt;0,COLUMN(Forecast_Capex_Input!$AI$10:$BB$10)-COLUMN(Forecast_Capex_Input!$AI$12)+1),ROWS(OFFSET(AA483,0,0,-$Z484)))),
OFFSET(AA483,-INDEX(Forecast_Capex_Input!$CG$12:$CG$286,$X484)+1,0)),NA)</f>
        <v>7</v>
      </c>
      <c r="AB484" s="174">
        <f t="shared" ca="1" si="317"/>
        <v>2</v>
      </c>
      <c r="AC484" s="222" t="b">
        <f t="shared" si="349"/>
        <v>0</v>
      </c>
      <c r="AD484" s="220" t="b">
        <v>0</v>
      </c>
      <c r="AE484" s="222" t="b">
        <f t="shared" si="318"/>
        <v>1</v>
      </c>
      <c r="AF484" s="165"/>
      <c r="AG484" s="215">
        <v>0.17020023749999999</v>
      </c>
      <c r="AH484" s="215">
        <v>0.56733412500000002</v>
      </c>
      <c r="AI484" s="215">
        <v>0.40764007499999999</v>
      </c>
      <c r="AJ484" s="215">
        <v>0.22798426875</v>
      </c>
      <c r="AK484" s="215">
        <v>0.77220478124999992</v>
      </c>
      <c r="AL484" s="155">
        <v>2.1453634875000001</v>
      </c>
      <c r="AM484" s="165"/>
      <c r="AN484" s="215" cm="1">
        <f t="array" aca="1" ref="AN484" ca="1">IFERROR(INDEX(General!O$33:O$34,$AB484)
*AG484,0)</f>
        <v>0.17020023749999999</v>
      </c>
      <c r="AO484" s="215" cm="1">
        <f t="array" aca="1" ref="AO484" ca="1">IFERROR(INDEX(General!P$33:P$34,$AB484)
*AH484,0)</f>
        <v>0.56733412500000002</v>
      </c>
      <c r="AP484" s="215" cm="1">
        <f t="array" aca="1" ref="AP484" ca="1">IFERROR(INDEX(General!Q$33:Q$34,$AB484)
*AI484,0)</f>
        <v>0.40764007499999999</v>
      </c>
      <c r="AQ484" s="215" cm="1">
        <f t="array" aca="1" ref="AQ484" ca="1">IFERROR(INDEX(General!R$33:R$34,$AB484)
*AJ484,0)</f>
        <v>0.22798426875</v>
      </c>
      <c r="AR484" s="215" cm="1">
        <f t="array" aca="1" ref="AR484" ca="1">IFERROR(INDEX(General!S$33:S$34,$AB484)
*AK484,0)</f>
        <v>0.77220478124999992</v>
      </c>
      <c r="AS484" s="155">
        <f t="shared" ca="1" si="350"/>
        <v>2.1453634875000001</v>
      </c>
      <c r="AT484" s="165"/>
      <c r="AU484" s="215">
        <f ca="1">IF($AE484=FALSE,AN484*Overheads!$R$24*$V484,
IFERROR(Overheads!$O$49*$V484*AN484,0)
+IFERROR(Overheads!Q$59*$V484*(AN484/Overheads!Q$68),0))</f>
        <v>0</v>
      </c>
      <c r="AV484" s="215">
        <f ca="1">IF($AE484=FALSE,AO484*Overheads!$R$24*$V484,
IFERROR(Overheads!$O$49*$V484*AO484,0)
+IFERROR(Overheads!R$59*$V484*(AO484/Overheads!R$68),0))</f>
        <v>0</v>
      </c>
      <c r="AW484" s="215">
        <f ca="1">IF($AE484=FALSE,AP484*Overheads!$R$24*$V484,
IFERROR(Overheads!$O$49*$V484*AP484,0)
+IFERROR(Overheads!S$59*$V484*(AP484/Overheads!S$68),0))</f>
        <v>0</v>
      </c>
      <c r="AX484" s="215">
        <f ca="1">IF($AE484=FALSE,AQ484*Overheads!$R$24*$V484,
IFERROR(Overheads!$O$49*$V484*AQ484,0)
+IFERROR(Overheads!T$59*$V484*(AQ484/Overheads!T$68),0))</f>
        <v>0</v>
      </c>
      <c r="AY484" s="215">
        <f ca="1">IF($AE484=FALSE,AR484*Overheads!$R$24*$V484,
IFERROR(Overheads!$O$49*$V484*AR484,0)
+IFERROR(Overheads!U$59*$V484*(AR484/Overheads!U$68),0))</f>
        <v>0</v>
      </c>
      <c r="AZ484" s="155">
        <f t="shared" ca="1" si="351"/>
        <v>0</v>
      </c>
      <c r="BA484" s="165"/>
      <c r="BB484" s="215">
        <f ca="1">IF($AE484=FALSE,AN484*Overheads!$S$25,
IFERROR(Overheads!$O$50*AN484,0)
+IFERROR(Overheads!Q$60*(AN484/Overheads!Q$66),0))</f>
        <v>3.1995617607101525E-3</v>
      </c>
      <c r="BC484" s="215">
        <f ca="1">IF($AE484=FALSE,AO484*Overheads!$S$25,
IFERROR(Overheads!$O$50*AO484,0)
+IFERROR(Overheads!R$60*(AO484/Overheads!R$66),0))</f>
        <v>9.5724028195212085E-3</v>
      </c>
      <c r="BD484" s="215">
        <f ca="1">IF($AE484=FALSE,AP484*Overheads!$S$25,
IFERROR(Overheads!$O$50*AP484,0)
+IFERROR(Overheads!S$60*(AP484/Overheads!S$66),0))</f>
        <v>7.4816769560001944E-3</v>
      </c>
      <c r="BE484" s="215">
        <f ca="1">IF($AE484=FALSE,AQ484*Overheads!$S$25,
IFERROR(Overheads!$O$50*AQ484,0)
+IFERROR(Overheads!T$60*(AQ484/Overheads!T$66),0))</f>
        <v>4.6214239952202304E-3</v>
      </c>
      <c r="BF484" s="215">
        <f ca="1">IF($AE484=FALSE,AR484*Overheads!$S$25,
IFERROR(Overheads!$O$50*AR484,0)
+IFERROR(Overheads!U$60*(AR484/Overheads!U$66),0))</f>
        <v>1.382589922236775E-2</v>
      </c>
      <c r="BG484" s="155">
        <f t="shared" ca="1" si="352"/>
        <v>3.8700964753819539E-2</v>
      </c>
      <c r="BH484" s="165"/>
      <c r="BI484" s="215">
        <f t="shared" ca="1" si="353"/>
        <v>0.17339979926071014</v>
      </c>
      <c r="BJ484" s="215">
        <f t="shared" ca="1" si="319"/>
        <v>0.57690652781952123</v>
      </c>
      <c r="BK484" s="215">
        <f t="shared" ca="1" si="320"/>
        <v>0.41512175195600021</v>
      </c>
      <c r="BL484" s="215">
        <f t="shared" ca="1" si="321"/>
        <v>0.23260569274522022</v>
      </c>
      <c r="BM484" s="215">
        <f t="shared" ca="1" si="322"/>
        <v>0.78603068047236768</v>
      </c>
      <c r="BN484" s="155">
        <f t="shared" ca="1" si="354"/>
        <v>2.1840644522538195</v>
      </c>
      <c r="BO484" s="165"/>
      <c r="BP484" s="187" cm="1">
        <f t="array" ref="BP484">IFERROR(IF($X484=$X483,BP483,INDEX(Forecast_Capex_Input!AC$12:AC$286,$X484)),0)</f>
        <v>0.2</v>
      </c>
      <c r="BQ484" s="187" cm="1">
        <f t="array" ref="BQ484">IFERROR(IF($X484=$X483,BQ483,INDEX(Forecast_Capex_Input!AD$12:AD$286,$X484)),0)</f>
        <v>0.2</v>
      </c>
      <c r="BR484" s="187" cm="1">
        <f t="array" ref="BR484">IFERROR(IF($X484=$X483,BR483,INDEX(Forecast_Capex_Input!AE$12:AE$286,$X484)),0)</f>
        <v>0.2</v>
      </c>
      <c r="BS484" s="187" cm="1">
        <f t="array" ref="BS484">IFERROR(IF($X484=$X483,BS483,INDEX(Forecast_Capex_Input!AF$12:AF$286,$X484)),0)</f>
        <v>0.2</v>
      </c>
      <c r="BT484" s="187" cm="1">
        <f t="array" ref="BT484">IFERROR(IF($X484=$X483,BT483,INDEX(Forecast_Capex_Input!AG$12:AG$286,$X484)),0)</f>
        <v>0.2</v>
      </c>
      <c r="BU484" s="165"/>
      <c r="BV484" s="215">
        <f t="shared" si="323"/>
        <v>0.42907269750000004</v>
      </c>
      <c r="BW484" s="215">
        <f t="shared" si="324"/>
        <v>0.42907269750000004</v>
      </c>
      <c r="BX484" s="215">
        <f t="shared" si="325"/>
        <v>0.42907269750000004</v>
      </c>
      <c r="BY484" s="215">
        <f t="shared" si="326"/>
        <v>0.42907269750000004</v>
      </c>
      <c r="BZ484" s="215">
        <f t="shared" si="327"/>
        <v>0.42907269750000004</v>
      </c>
      <c r="CA484" s="155">
        <f t="shared" si="355"/>
        <v>2.1453634875000001</v>
      </c>
      <c r="CB484" s="165"/>
      <c r="CC484" s="215">
        <f t="shared" ca="1" si="328"/>
        <v>0.42907269750000004</v>
      </c>
      <c r="CD484" s="215">
        <f t="shared" ca="1" si="329"/>
        <v>0.42907269750000004</v>
      </c>
      <c r="CE484" s="215">
        <f t="shared" ca="1" si="330"/>
        <v>0.42907269750000004</v>
      </c>
      <c r="CF484" s="215">
        <f t="shared" ca="1" si="331"/>
        <v>0.42907269750000004</v>
      </c>
      <c r="CG484" s="215">
        <f t="shared" ca="1" si="332"/>
        <v>0.42907269750000004</v>
      </c>
      <c r="CH484" s="155">
        <f t="shared" ca="1" si="356"/>
        <v>2.1453634875000001</v>
      </c>
      <c r="CI484" s="165"/>
      <c r="CJ484" s="215">
        <f t="shared" ca="1" si="333"/>
        <v>0</v>
      </c>
      <c r="CK484" s="215">
        <f t="shared" ca="1" si="334"/>
        <v>0</v>
      </c>
      <c r="CL484" s="215">
        <f t="shared" ca="1" si="335"/>
        <v>0</v>
      </c>
      <c r="CM484" s="215">
        <f t="shared" ca="1" si="336"/>
        <v>0</v>
      </c>
      <c r="CN484" s="215">
        <f t="shared" ca="1" si="337"/>
        <v>0</v>
      </c>
      <c r="CO484" s="155">
        <f t="shared" ca="1" si="357"/>
        <v>0</v>
      </c>
      <c r="CP484" s="165"/>
      <c r="CQ484" s="223">
        <f t="shared" ca="1" si="338"/>
        <v>7.7401929507639085E-3</v>
      </c>
      <c r="CR484" s="223">
        <f t="shared" ca="1" si="339"/>
        <v>7.7401929507639085E-3</v>
      </c>
      <c r="CS484" s="223">
        <f t="shared" ca="1" si="340"/>
        <v>7.7401929507639085E-3</v>
      </c>
      <c r="CT484" s="223">
        <f t="shared" ca="1" si="341"/>
        <v>7.7401929507639085E-3</v>
      </c>
      <c r="CU484" s="223">
        <f t="shared" ca="1" si="342"/>
        <v>7.7401929507639085E-3</v>
      </c>
      <c r="CV484" s="155">
        <f t="shared" ca="1" si="358"/>
        <v>3.8700964753819539E-2</v>
      </c>
      <c r="CW484" s="165"/>
      <c r="CX484" s="215">
        <f t="shared" ca="1" si="359"/>
        <v>0.43681289045076394</v>
      </c>
      <c r="CY484" s="215">
        <f t="shared" ca="1" si="343"/>
        <v>0.43681289045076394</v>
      </c>
      <c r="CZ484" s="215">
        <f t="shared" ca="1" si="344"/>
        <v>0.43681289045076394</v>
      </c>
      <c r="DA484" s="215">
        <f t="shared" ca="1" si="345"/>
        <v>0.43681289045076394</v>
      </c>
      <c r="DB484" s="215">
        <f t="shared" ca="1" si="346"/>
        <v>0.43681289045076394</v>
      </c>
      <c r="DC484" s="155">
        <f t="shared" ca="1" si="360"/>
        <v>2.1840644522538195</v>
      </c>
      <c r="DD484" s="165"/>
      <c r="DE484" s="188" t="b" cm="1">
        <f t="array" aca="1" ref="DE484" ca="1">OR($G484=Forecast_Capex_Input!$BF$8:$BF$10)</f>
        <v>0</v>
      </c>
      <c r="DF484" s="188" cm="1">
        <f t="array" aca="1" ref="DF484" ca="1">IFERROR(INDEX(Forecast_Capex_Input!BG$12:BG$286,$X484)
*(INDEX(Forecast_Capex_Input!$H$12:$H$286,$X484)=Repex),0)
*$DE484</f>
        <v>0</v>
      </c>
      <c r="DG484" s="188" cm="1">
        <f t="array" aca="1" ref="DG484" ca="1">IFERROR(INDEX(Forecast_Capex_Input!BH$12:BH$286,$X484)
*(INDEX(Forecast_Capex_Input!$H$12:$H$286,$X484)=Repex),0)
*$DE484</f>
        <v>0</v>
      </c>
      <c r="DH484" s="188" cm="1">
        <f t="array" aca="1" ref="DH484" ca="1">IFERROR(INDEX(Forecast_Capex_Input!BI$12:BI$286,$X484)
*(INDEX(Forecast_Capex_Input!$H$12:$H$286,$X484)=Repex),0)
*$DE484</f>
        <v>0</v>
      </c>
      <c r="DI484" s="188" cm="1">
        <f t="array" aca="1" ref="DI484" ca="1">IFERROR(INDEX(Forecast_Capex_Input!BJ$12:BJ$286,$X484)
*(INDEX(Forecast_Capex_Input!$H$12:$H$286,$X484)=Repex),0)
*$DE484</f>
        <v>0</v>
      </c>
      <c r="DJ484" s="188" cm="1">
        <f t="array" aca="1" ref="DJ484" ca="1">IFERROR(INDEX(Forecast_Capex_Input!BK$12:BK$286,$X484)
*(INDEX(Forecast_Capex_Input!$H$12:$H$286,$X484)=Repex),0)
*$DE484</f>
        <v>0</v>
      </c>
      <c r="DK484" s="188" cm="1">
        <f t="array" aca="1" ref="DK484" ca="1">IFERROR(INDEX(Forecast_Capex_Input!BL$12:BL$286,$X484)
*(INDEX(Forecast_Capex_Input!$H$12:$H$286,$X484)=Repex),0)
*$DE484</f>
        <v>0</v>
      </c>
      <c r="DL484" s="165"/>
      <c r="DM484" s="188" t="b" cm="1">
        <f t="array" aca="1" ref="DM484" ca="1">OR($G484=Forecast_Capex_Input!$BN$8:$BN$9)</f>
        <v>0</v>
      </c>
      <c r="DN484" s="188" cm="1">
        <f t="array" aca="1" ref="DN484" ca="1">IFERROR(INDEX(Forecast_Capex_Input!BO$12:BO$286,$X484)
*(INDEX(Forecast_Capex_Input!$H$12:$H$286,$X484)=Repex),0)
*$DM484</f>
        <v>0</v>
      </c>
      <c r="DO484" s="188" cm="1">
        <f t="array" aca="1" ref="DO484" ca="1">IFERROR(INDEX(Forecast_Capex_Input!BP$12:BP$286,$X484)
*(INDEX(Forecast_Capex_Input!$H$12:$H$286,$X484)=Repex),0)
*$DM484</f>
        <v>0</v>
      </c>
      <c r="DP484" s="188" cm="1">
        <f t="array" aca="1" ref="DP484" ca="1">IFERROR(INDEX(Forecast_Capex_Input!BQ$12:BQ$286,$X484)
*(INDEX(Forecast_Capex_Input!$H$12:$H$286,$X484)=Repex),0)
*$DM484</f>
        <v>0</v>
      </c>
      <c r="DQ484" s="188" cm="1">
        <f t="array" aca="1" ref="DQ484" ca="1">IFERROR(INDEX(Forecast_Capex_Input!BR$12:BR$286,$X484)
*(INDEX(Forecast_Capex_Input!$H$12:$H$286,$X484)=Repex),0)
*$DM484</f>
        <v>0</v>
      </c>
      <c r="DR484" s="188" cm="1">
        <f t="array" aca="1" ref="DR484" ca="1">IFERROR(INDEX(Forecast_Capex_Input!BS$12:BS$286,$X484)
*(INDEX(Forecast_Capex_Input!$H$12:$H$286,$X484)=Repex),0)
*$DM484</f>
        <v>0</v>
      </c>
      <c r="DS484" s="165"/>
      <c r="DT484" s="188" t="b" cm="1">
        <f t="array" aca="1" ref="DT484" ca="1">OR($G484=Forecast_Capex_Input!$BU$8:$BU$10)</f>
        <v>0</v>
      </c>
      <c r="DU484" s="188" cm="1">
        <f t="array" aca="1" ref="DU484" ca="1">IFERROR(INDEX(Forecast_Capex_Input!BV$12:BV$286,$X484)
*(INDEX(Forecast_Capex_Input!$H$12:$H$286,$X484)=Repex),0)
*$DT484</f>
        <v>0</v>
      </c>
      <c r="DV484" s="188" cm="1">
        <f t="array" aca="1" ref="DV484" ca="1">IFERROR(INDEX(Forecast_Capex_Input!BW$12:BW$286,$X484)
*(INDEX(Forecast_Capex_Input!$H$12:$H$286,$X484)=Repex),0)
*$DT484</f>
        <v>0</v>
      </c>
      <c r="DW484" s="188" cm="1">
        <f t="array" aca="1" ref="DW484" ca="1">IFERROR(INDEX(Forecast_Capex_Input!BX$12:BX$286,$X484)
*(INDEX(Forecast_Capex_Input!$H$12:$H$286,$X484)=Repex),0)
*$DT484</f>
        <v>0</v>
      </c>
      <c r="DX484" s="188" cm="1">
        <f t="array" aca="1" ref="DX484" ca="1">IFERROR(INDEX(Forecast_Capex_Input!BY$12:BY$286,$X484)
*(INDEX(Forecast_Capex_Input!$H$12:$H$286,$X484)=Repex),0)
*$DT484</f>
        <v>0</v>
      </c>
      <c r="DY484" s="188" cm="1">
        <f t="array" aca="1" ref="DY484" ca="1">IFERROR(INDEX(Forecast_Capex_Input!BZ$12:BZ$286,$X484)
*(INDEX(Forecast_Capex_Input!$H$12:$H$286,$X484)=Repex),0)
*$DT484</f>
        <v>0</v>
      </c>
      <c r="DZ484" s="188" cm="1">
        <f t="array" aca="1" ref="DZ484" ca="1">IFERROR(INDEX(Forecast_Capex_Input!CA$12:CA$286,$X484)
*(INDEX(Forecast_Capex_Input!$H$12:$H$286,$X484)=Repex),0)
*$DT484</f>
        <v>0</v>
      </c>
      <c r="EA484" s="188" cm="1">
        <f t="array" aca="1" ref="EA484" ca="1">IFERROR(INDEX(Forecast_Capex_Input!CB$12:CB$286,$X484)
*(INDEX(Forecast_Capex_Input!$H$12:$H$286,$X484)=Repex),0)
*$DT484</f>
        <v>0</v>
      </c>
      <c r="EB484" s="188" cm="1">
        <f t="array" aca="1" ref="EB484" ca="1">IFERROR(INDEX(Forecast_Capex_Input!CC$12:CC$286,$X484)
*(INDEX(Forecast_Capex_Input!$H$12:$H$286,$X484)=Repex),0)
*$DT484</f>
        <v>0</v>
      </c>
      <c r="EC484" s="165"/>
      <c r="ED484" s="226" t="str">
        <f t="shared" si="347"/>
        <v>N/A</v>
      </c>
      <c r="EE484" s="174" t="s">
        <v>15</v>
      </c>
    </row>
    <row r="485" spans="3:135" x14ac:dyDescent="0.2">
      <c r="C485" s="174">
        <f t="shared" si="348"/>
        <v>475</v>
      </c>
      <c r="D485" s="167" t="str" cm="1">
        <f t="array" ref="D485">IFERROR(INDEX(Forecast_Capex_Input!$D$12:$D$286,$X485),NA)</f>
        <v>Tracking units</v>
      </c>
      <c r="E485" s="172" t="b" cm="1">
        <f t="array" ref="E485">IF($X485=NA,NA,INDEX(Forecast_Capex_Input!$E$12:$E$286,$X485))</f>
        <v>0</v>
      </c>
      <c r="F485" s="167" t="str" cm="1">
        <f t="array" aca="1" ref="F485" ca="1">IFERROR(INDEX(General!$E$25:$E$26,$Y485),NA)</f>
        <v>Labour</v>
      </c>
      <c r="G485" s="167" t="str" cm="1">
        <f t="array" aca="1" ref="G485" ca="1">IFERROR(INDEX(Forecast_Capex_Input!$AI$11:$BB$11,$AA485),NA)</f>
        <v>Minor Plant, Motor Vehicles &amp; Mobile Plant</v>
      </c>
      <c r="H485" s="189" cm="1">
        <f t="array" aca="1" ref="H485" ca="1">IFERROR(INDEX(Forecast_Capex_Input!$AI$12:$BB$286,$X485,$AA485),NA)</f>
        <v>1</v>
      </c>
      <c r="I485" s="199" t="str" cm="1">
        <f t="array" ref="I485">IFERROR(INDEX(Forecast_Capex_Input!$F$12:$F$286,$X485),NA)</f>
        <v>Non-network - Other</v>
      </c>
      <c r="J485" s="199" t="str" cm="1">
        <f t="array" ref="J485">IFERROR(INDEX(Forecast_Capex_Input!G$12:G$286,$X485),NA)</f>
        <v>Fleet</v>
      </c>
      <c r="K485" s="199" t="str" cm="1">
        <f t="array" ref="K485">IFERROR(INDEX(Forecast_Capex_Input!H$12:H$286,$X485),NA)</f>
        <v>Fleet &amp; Property</v>
      </c>
      <c r="L485" s="199" t="str" cm="1">
        <f t="array" ref="L485">IFERROR(INDEX(Forecast_Capex_Input!I$12:I$286,$X485),NA)</f>
        <v>N/A</v>
      </c>
      <c r="M485" s="199" t="str" cm="1">
        <f t="array" ref="M485">IFERROR(INDEX(Forecast_Capex_Input!J$12:J$286,$X485),NA)</f>
        <v>Tracking units</v>
      </c>
      <c r="N485" s="199" t="str" cm="1">
        <f t="array" ref="N485">IFERROR(INDEX(Forecast_Capex_Input!K$12:K$286,$X485),NA)</f>
        <v>N/A</v>
      </c>
      <c r="O485" s="199" t="str" cm="1">
        <f t="array" ref="O485">IFERROR(INDEX(Forecast_Capex_Input!L$12:L$286,$X485),NA)</f>
        <v>N/A</v>
      </c>
      <c r="P485" s="199" t="str" cm="1">
        <f t="array" ref="P485">IFERROR(INDEX(Forecast_Capex_Input!M$12:M$286,$X485),NA)</f>
        <v>N/A</v>
      </c>
      <c r="Q485" s="172" t="str" cm="1">
        <f t="array" ref="Q485">IFERROR(INDEX(Forecast_Capex_Input!N$12:N$286,$X485),NA)</f>
        <v>No</v>
      </c>
      <c r="R485" s="265" cm="1">
        <f t="array" ref="R485">IFERROR(INDEX(Forecast_Capex_Input!O$12:O$286,$X485),0)</f>
        <v>0</v>
      </c>
      <c r="S485" s="172" t="str" cm="1">
        <f t="array" ref="S485">IFERROR(INDEX(Forecast_Capex_Input!P$12:P$286,$X485),0)</f>
        <v>Safety security &amp; reliability</v>
      </c>
      <c r="T485" s="199" t="str" cm="1">
        <f t="array" aca="1" ref="T485" ca="1">IFERROR(INDEX(General!$K$84:$K$103,$AA485),NA)</f>
        <v>Minor Plant, Motor Vehicles &amp; Mobile Plant (2018 onwards)</v>
      </c>
      <c r="U485" s="188" cm="1">
        <f t="array" aca="1" ref="U485" ca="1">IFERROR(
IF($F485=General!$E$25,INDEX(Forecast_Capex_Input!S$12:S$286,$X485),
INDEX(Forecast_Capex_Input!T$12:T$286,$X485)),0)</f>
        <v>0</v>
      </c>
      <c r="V485" s="222" t="b">
        <f>IFERROR(INDEX(Overheads!$T$19:$T$26,MATCH($I485,Overheads!$E$19:$E$26,0)),FALSE)</f>
        <v>0</v>
      </c>
      <c r="W485" s="165"/>
      <c r="X485" s="174">
        <f>IFERROR(
IF(MATCH($C485,Forecast_Capex_Input!$CI$12:$CI$286,1)+1&gt;MAX(Forecast_Capex_Input!$C$12:$C$286),NA,
MATCH($C485,Forecast_Capex_Input!$CI$12:$CI$286,1)+1),1)</f>
        <v>183</v>
      </c>
      <c r="Y485" s="174" cm="1">
        <f t="array" aca="1" ref="Y485" ca="1">IFERROR(
IF(X484&lt;&gt;X485,1,
IF(COUNTIF(OFFSET(Y484,0,0,-INDEX(Forecast_Capex_Input!$CG$12:$CG$286,$X485)),Y484)=INDEX(Forecast_Capex_Input!$CG$12:$CG$286,$X485),Y484+1,Y484)),NA)</f>
        <v>1</v>
      </c>
      <c r="Z485" s="174" cm="1">
        <f t="array" ref="Z485">IFERROR($C485-IF($X485=1,1,INDEX(Forecast_Capex_Input!$CI$12:$CI$286,$X485-1))+1,NA)</f>
        <v>1</v>
      </c>
      <c r="AA485" s="174" cm="1">
        <f t="array" aca="1" ref="AA485" ca="1">IFERROR(IF(Y485=1,
INDEX(Forecast_Capex_Input!$AI$10:$BB$10,SMALL(IF(INDEX(Forecast_Capex_Input!$AI$12:$BB$286,$X485,0)&gt;0,COLUMN(Forecast_Capex_Input!$AI$10:$BB$10)-COLUMN(Forecast_Capex_Input!$AI$12)+1),ROWS(OFFSET(AA484,0,0,-$Z485)))),
OFFSET(AA484,-INDEX(Forecast_Capex_Input!$CG$12:$CG$286,$X485)+1,0)),NA)</f>
        <v>7</v>
      </c>
      <c r="AB485" s="174">
        <f t="shared" ca="1" si="317"/>
        <v>1</v>
      </c>
      <c r="AC485" s="222" t="b">
        <f t="shared" si="349"/>
        <v>0</v>
      </c>
      <c r="AD485" s="220" t="b">
        <v>0</v>
      </c>
      <c r="AE485" s="222" t="b">
        <f t="shared" si="318"/>
        <v>1</v>
      </c>
      <c r="AF485" s="165"/>
      <c r="AG485" s="215">
        <v>0</v>
      </c>
      <c r="AH485" s="215">
        <v>0</v>
      </c>
      <c r="AI485" s="215">
        <v>0</v>
      </c>
      <c r="AJ485" s="215">
        <v>0</v>
      </c>
      <c r="AK485" s="215">
        <v>0</v>
      </c>
      <c r="AL485" s="155">
        <v>0</v>
      </c>
      <c r="AM485" s="165"/>
      <c r="AN485" s="215" cm="1">
        <f t="array" aca="1" ref="AN485" ca="1">IFERROR(INDEX(General!O$33:O$34,$AB485)
*AG485,0)</f>
        <v>0</v>
      </c>
      <c r="AO485" s="215" cm="1">
        <f t="array" aca="1" ref="AO485" ca="1">IFERROR(INDEX(General!P$33:P$34,$AB485)
*AH485,0)</f>
        <v>0</v>
      </c>
      <c r="AP485" s="215" cm="1">
        <f t="array" aca="1" ref="AP485" ca="1">IFERROR(INDEX(General!Q$33:Q$34,$AB485)
*AI485,0)</f>
        <v>0</v>
      </c>
      <c r="AQ485" s="215" cm="1">
        <f t="array" aca="1" ref="AQ485" ca="1">IFERROR(INDEX(General!R$33:R$34,$AB485)
*AJ485,0)</f>
        <v>0</v>
      </c>
      <c r="AR485" s="215" cm="1">
        <f t="array" aca="1" ref="AR485" ca="1">IFERROR(INDEX(General!S$33:S$34,$AB485)
*AK485,0)</f>
        <v>0</v>
      </c>
      <c r="AS485" s="155">
        <f t="shared" ca="1" si="350"/>
        <v>0</v>
      </c>
      <c r="AT485" s="165"/>
      <c r="AU485" s="215">
        <f ca="1">IF($AE485=FALSE,AN485*Overheads!$R$24*$V485,
IFERROR(Overheads!$O$49*$V485*AN485,0)
+IFERROR(Overheads!Q$59*$V485*(AN485/Overheads!Q$68),0))</f>
        <v>0</v>
      </c>
      <c r="AV485" s="215">
        <f ca="1">IF($AE485=FALSE,AO485*Overheads!$R$24*$V485,
IFERROR(Overheads!$O$49*$V485*AO485,0)
+IFERROR(Overheads!R$59*$V485*(AO485/Overheads!R$68),0))</f>
        <v>0</v>
      </c>
      <c r="AW485" s="215">
        <f ca="1">IF($AE485=FALSE,AP485*Overheads!$R$24*$V485,
IFERROR(Overheads!$O$49*$V485*AP485,0)
+IFERROR(Overheads!S$59*$V485*(AP485/Overheads!S$68),0))</f>
        <v>0</v>
      </c>
      <c r="AX485" s="215">
        <f ca="1">IF($AE485=FALSE,AQ485*Overheads!$R$24*$V485,
IFERROR(Overheads!$O$49*$V485*AQ485,0)
+IFERROR(Overheads!T$59*$V485*(AQ485/Overheads!T$68),0))</f>
        <v>0</v>
      </c>
      <c r="AY485" s="215">
        <f ca="1">IF($AE485=FALSE,AR485*Overheads!$R$24*$V485,
IFERROR(Overheads!$O$49*$V485*AR485,0)
+IFERROR(Overheads!U$59*$V485*(AR485/Overheads!U$68),0))</f>
        <v>0</v>
      </c>
      <c r="AZ485" s="155">
        <f t="shared" ca="1" si="351"/>
        <v>0</v>
      </c>
      <c r="BA485" s="165"/>
      <c r="BB485" s="215">
        <f ca="1">IF($AE485=FALSE,AN485*Overheads!$S$25,
IFERROR(Overheads!$O$50*AN485,0)
+IFERROR(Overheads!Q$60*(AN485/Overheads!Q$66),0))</f>
        <v>0</v>
      </c>
      <c r="BC485" s="215">
        <f ca="1">IF($AE485=FALSE,AO485*Overheads!$S$25,
IFERROR(Overheads!$O$50*AO485,0)
+IFERROR(Overheads!R$60*(AO485/Overheads!R$66),0))</f>
        <v>0</v>
      </c>
      <c r="BD485" s="215">
        <f ca="1">IF($AE485=FALSE,AP485*Overheads!$S$25,
IFERROR(Overheads!$O$50*AP485,0)
+IFERROR(Overheads!S$60*(AP485/Overheads!S$66),0))</f>
        <v>0</v>
      </c>
      <c r="BE485" s="215">
        <f ca="1">IF($AE485=FALSE,AQ485*Overheads!$S$25,
IFERROR(Overheads!$O$50*AQ485,0)
+IFERROR(Overheads!T$60*(AQ485/Overheads!T$66),0))</f>
        <v>0</v>
      </c>
      <c r="BF485" s="215">
        <f ca="1">IF($AE485=FALSE,AR485*Overheads!$S$25,
IFERROR(Overheads!$O$50*AR485,0)
+IFERROR(Overheads!U$60*(AR485/Overheads!U$66),0))</f>
        <v>0</v>
      </c>
      <c r="BG485" s="155">
        <f t="shared" ca="1" si="352"/>
        <v>0</v>
      </c>
      <c r="BH485" s="165"/>
      <c r="BI485" s="215">
        <f t="shared" ca="1" si="353"/>
        <v>0</v>
      </c>
      <c r="BJ485" s="215">
        <f t="shared" ca="1" si="319"/>
        <v>0</v>
      </c>
      <c r="BK485" s="215">
        <f t="shared" ca="1" si="320"/>
        <v>0</v>
      </c>
      <c r="BL485" s="215">
        <f t="shared" ca="1" si="321"/>
        <v>0</v>
      </c>
      <c r="BM485" s="215">
        <f t="shared" ca="1" si="322"/>
        <v>0</v>
      </c>
      <c r="BN485" s="155">
        <f t="shared" ca="1" si="354"/>
        <v>0</v>
      </c>
      <c r="BO485" s="165"/>
      <c r="BP485" s="187" cm="1">
        <f t="array" ref="BP485">IFERROR(IF($X485=$X484,BP484,INDEX(Forecast_Capex_Input!AC$12:AC$286,$X485)),0)</f>
        <v>0.2</v>
      </c>
      <c r="BQ485" s="187" cm="1">
        <f t="array" ref="BQ485">IFERROR(IF($X485=$X484,BQ484,INDEX(Forecast_Capex_Input!AD$12:AD$286,$X485)),0)</f>
        <v>0.2</v>
      </c>
      <c r="BR485" s="187" cm="1">
        <f t="array" ref="BR485">IFERROR(IF($X485=$X484,BR484,INDEX(Forecast_Capex_Input!AE$12:AE$286,$X485)),0)</f>
        <v>0.2</v>
      </c>
      <c r="BS485" s="187" cm="1">
        <f t="array" ref="BS485">IFERROR(IF($X485=$X484,BS484,INDEX(Forecast_Capex_Input!AF$12:AF$286,$X485)),0)</f>
        <v>0.2</v>
      </c>
      <c r="BT485" s="187" cm="1">
        <f t="array" ref="BT485">IFERROR(IF($X485=$X484,BT484,INDEX(Forecast_Capex_Input!AG$12:AG$286,$X485)),0)</f>
        <v>0.2</v>
      </c>
      <c r="BU485" s="165"/>
      <c r="BV485" s="215">
        <f t="shared" si="323"/>
        <v>0</v>
      </c>
      <c r="BW485" s="215">
        <f t="shared" si="324"/>
        <v>0</v>
      </c>
      <c r="BX485" s="215">
        <f t="shared" si="325"/>
        <v>0</v>
      </c>
      <c r="BY485" s="215">
        <f t="shared" si="326"/>
        <v>0</v>
      </c>
      <c r="BZ485" s="215">
        <f t="shared" si="327"/>
        <v>0</v>
      </c>
      <c r="CA485" s="155">
        <f t="shared" si="355"/>
        <v>0</v>
      </c>
      <c r="CB485" s="165"/>
      <c r="CC485" s="215">
        <f t="shared" ca="1" si="328"/>
        <v>0</v>
      </c>
      <c r="CD485" s="215">
        <f t="shared" ca="1" si="329"/>
        <v>0</v>
      </c>
      <c r="CE485" s="215">
        <f t="shared" ca="1" si="330"/>
        <v>0</v>
      </c>
      <c r="CF485" s="215">
        <f t="shared" ca="1" si="331"/>
        <v>0</v>
      </c>
      <c r="CG485" s="215">
        <f t="shared" ca="1" si="332"/>
        <v>0</v>
      </c>
      <c r="CH485" s="155">
        <f t="shared" ca="1" si="356"/>
        <v>0</v>
      </c>
      <c r="CI485" s="165"/>
      <c r="CJ485" s="215">
        <f t="shared" ca="1" si="333"/>
        <v>0</v>
      </c>
      <c r="CK485" s="215">
        <f t="shared" ca="1" si="334"/>
        <v>0</v>
      </c>
      <c r="CL485" s="215">
        <f t="shared" ca="1" si="335"/>
        <v>0</v>
      </c>
      <c r="CM485" s="215">
        <f t="shared" ca="1" si="336"/>
        <v>0</v>
      </c>
      <c r="CN485" s="215">
        <f t="shared" ca="1" si="337"/>
        <v>0</v>
      </c>
      <c r="CO485" s="155">
        <f t="shared" ca="1" si="357"/>
        <v>0</v>
      </c>
      <c r="CP485" s="165"/>
      <c r="CQ485" s="223">
        <f t="shared" ca="1" si="338"/>
        <v>0</v>
      </c>
      <c r="CR485" s="223">
        <f t="shared" ca="1" si="339"/>
        <v>0</v>
      </c>
      <c r="CS485" s="223">
        <f t="shared" ca="1" si="340"/>
        <v>0</v>
      </c>
      <c r="CT485" s="223">
        <f t="shared" ca="1" si="341"/>
        <v>0</v>
      </c>
      <c r="CU485" s="223">
        <f t="shared" ca="1" si="342"/>
        <v>0</v>
      </c>
      <c r="CV485" s="155">
        <f t="shared" ca="1" si="358"/>
        <v>0</v>
      </c>
      <c r="CW485" s="165"/>
      <c r="CX485" s="215">
        <f t="shared" ca="1" si="359"/>
        <v>0</v>
      </c>
      <c r="CY485" s="215">
        <f t="shared" ca="1" si="343"/>
        <v>0</v>
      </c>
      <c r="CZ485" s="215">
        <f t="shared" ca="1" si="344"/>
        <v>0</v>
      </c>
      <c r="DA485" s="215">
        <f t="shared" ca="1" si="345"/>
        <v>0</v>
      </c>
      <c r="DB485" s="215">
        <f t="shared" ca="1" si="346"/>
        <v>0</v>
      </c>
      <c r="DC485" s="155">
        <f t="shared" ca="1" si="360"/>
        <v>0</v>
      </c>
      <c r="DD485" s="165"/>
      <c r="DE485" s="188" t="b" cm="1">
        <f t="array" aca="1" ref="DE485" ca="1">OR($G485=Forecast_Capex_Input!$BF$8:$BF$10)</f>
        <v>0</v>
      </c>
      <c r="DF485" s="188" cm="1">
        <f t="array" aca="1" ref="DF485" ca="1">IFERROR(INDEX(Forecast_Capex_Input!BG$12:BG$286,$X485)
*(INDEX(Forecast_Capex_Input!$H$12:$H$286,$X485)=Repex),0)
*$DE485</f>
        <v>0</v>
      </c>
      <c r="DG485" s="188" cm="1">
        <f t="array" aca="1" ref="DG485" ca="1">IFERROR(INDEX(Forecast_Capex_Input!BH$12:BH$286,$X485)
*(INDEX(Forecast_Capex_Input!$H$12:$H$286,$X485)=Repex),0)
*$DE485</f>
        <v>0</v>
      </c>
      <c r="DH485" s="188" cm="1">
        <f t="array" aca="1" ref="DH485" ca="1">IFERROR(INDEX(Forecast_Capex_Input!BI$12:BI$286,$X485)
*(INDEX(Forecast_Capex_Input!$H$12:$H$286,$X485)=Repex),0)
*$DE485</f>
        <v>0</v>
      </c>
      <c r="DI485" s="188" cm="1">
        <f t="array" aca="1" ref="DI485" ca="1">IFERROR(INDEX(Forecast_Capex_Input!BJ$12:BJ$286,$X485)
*(INDEX(Forecast_Capex_Input!$H$12:$H$286,$X485)=Repex),0)
*$DE485</f>
        <v>0</v>
      </c>
      <c r="DJ485" s="188" cm="1">
        <f t="array" aca="1" ref="DJ485" ca="1">IFERROR(INDEX(Forecast_Capex_Input!BK$12:BK$286,$X485)
*(INDEX(Forecast_Capex_Input!$H$12:$H$286,$X485)=Repex),0)
*$DE485</f>
        <v>0</v>
      </c>
      <c r="DK485" s="188" cm="1">
        <f t="array" aca="1" ref="DK485" ca="1">IFERROR(INDEX(Forecast_Capex_Input!BL$12:BL$286,$X485)
*(INDEX(Forecast_Capex_Input!$H$12:$H$286,$X485)=Repex),0)
*$DE485</f>
        <v>0</v>
      </c>
      <c r="DL485" s="165"/>
      <c r="DM485" s="188" t="b" cm="1">
        <f t="array" aca="1" ref="DM485" ca="1">OR($G485=Forecast_Capex_Input!$BN$8:$BN$9)</f>
        <v>0</v>
      </c>
      <c r="DN485" s="188" cm="1">
        <f t="array" aca="1" ref="DN485" ca="1">IFERROR(INDEX(Forecast_Capex_Input!BO$12:BO$286,$X485)
*(INDEX(Forecast_Capex_Input!$H$12:$H$286,$X485)=Repex),0)
*$DM485</f>
        <v>0</v>
      </c>
      <c r="DO485" s="188" cm="1">
        <f t="array" aca="1" ref="DO485" ca="1">IFERROR(INDEX(Forecast_Capex_Input!BP$12:BP$286,$X485)
*(INDEX(Forecast_Capex_Input!$H$12:$H$286,$X485)=Repex),0)
*$DM485</f>
        <v>0</v>
      </c>
      <c r="DP485" s="188" cm="1">
        <f t="array" aca="1" ref="DP485" ca="1">IFERROR(INDEX(Forecast_Capex_Input!BQ$12:BQ$286,$X485)
*(INDEX(Forecast_Capex_Input!$H$12:$H$286,$X485)=Repex),0)
*$DM485</f>
        <v>0</v>
      </c>
      <c r="DQ485" s="188" cm="1">
        <f t="array" aca="1" ref="DQ485" ca="1">IFERROR(INDEX(Forecast_Capex_Input!BR$12:BR$286,$X485)
*(INDEX(Forecast_Capex_Input!$H$12:$H$286,$X485)=Repex),0)
*$DM485</f>
        <v>0</v>
      </c>
      <c r="DR485" s="188" cm="1">
        <f t="array" aca="1" ref="DR485" ca="1">IFERROR(INDEX(Forecast_Capex_Input!BS$12:BS$286,$X485)
*(INDEX(Forecast_Capex_Input!$H$12:$H$286,$X485)=Repex),0)
*$DM485</f>
        <v>0</v>
      </c>
      <c r="DS485" s="165"/>
      <c r="DT485" s="188" t="b" cm="1">
        <f t="array" aca="1" ref="DT485" ca="1">OR($G485=Forecast_Capex_Input!$BU$8:$BU$10)</f>
        <v>0</v>
      </c>
      <c r="DU485" s="188" cm="1">
        <f t="array" aca="1" ref="DU485" ca="1">IFERROR(INDEX(Forecast_Capex_Input!BV$12:BV$286,$X485)
*(INDEX(Forecast_Capex_Input!$H$12:$H$286,$X485)=Repex),0)
*$DT485</f>
        <v>0</v>
      </c>
      <c r="DV485" s="188" cm="1">
        <f t="array" aca="1" ref="DV485" ca="1">IFERROR(INDEX(Forecast_Capex_Input!BW$12:BW$286,$X485)
*(INDEX(Forecast_Capex_Input!$H$12:$H$286,$X485)=Repex),0)
*$DT485</f>
        <v>0</v>
      </c>
      <c r="DW485" s="188" cm="1">
        <f t="array" aca="1" ref="DW485" ca="1">IFERROR(INDEX(Forecast_Capex_Input!BX$12:BX$286,$X485)
*(INDEX(Forecast_Capex_Input!$H$12:$H$286,$X485)=Repex),0)
*$DT485</f>
        <v>0</v>
      </c>
      <c r="DX485" s="188" cm="1">
        <f t="array" aca="1" ref="DX485" ca="1">IFERROR(INDEX(Forecast_Capex_Input!BY$12:BY$286,$X485)
*(INDEX(Forecast_Capex_Input!$H$12:$H$286,$X485)=Repex),0)
*$DT485</f>
        <v>0</v>
      </c>
      <c r="DY485" s="188" cm="1">
        <f t="array" aca="1" ref="DY485" ca="1">IFERROR(INDEX(Forecast_Capex_Input!BZ$12:BZ$286,$X485)
*(INDEX(Forecast_Capex_Input!$H$12:$H$286,$X485)=Repex),0)
*$DT485</f>
        <v>0</v>
      </c>
      <c r="DZ485" s="188" cm="1">
        <f t="array" aca="1" ref="DZ485" ca="1">IFERROR(INDEX(Forecast_Capex_Input!CA$12:CA$286,$X485)
*(INDEX(Forecast_Capex_Input!$H$12:$H$286,$X485)=Repex),0)
*$DT485</f>
        <v>0</v>
      </c>
      <c r="EA485" s="188" cm="1">
        <f t="array" aca="1" ref="EA485" ca="1">IFERROR(INDEX(Forecast_Capex_Input!CB$12:CB$286,$X485)
*(INDEX(Forecast_Capex_Input!$H$12:$H$286,$X485)=Repex),0)
*$DT485</f>
        <v>0</v>
      </c>
      <c r="EB485" s="188" cm="1">
        <f t="array" aca="1" ref="EB485" ca="1">IFERROR(INDEX(Forecast_Capex_Input!CC$12:CC$286,$X485)
*(INDEX(Forecast_Capex_Input!$H$12:$H$286,$X485)=Repex),0)
*$DT485</f>
        <v>0</v>
      </c>
      <c r="EC485" s="165"/>
      <c r="ED485" s="226" t="str">
        <f t="shared" si="347"/>
        <v>N/A</v>
      </c>
      <c r="EE485" s="174" t="s">
        <v>15</v>
      </c>
    </row>
    <row r="486" spans="3:135" x14ac:dyDescent="0.2">
      <c r="C486" s="174">
        <f t="shared" si="348"/>
        <v>476</v>
      </c>
      <c r="D486" s="167" t="str" cm="1">
        <f t="array" ref="D486">IFERROR(INDEX(Forecast_Capex_Input!$D$12:$D$286,$X486),NA)</f>
        <v>Tracking units</v>
      </c>
      <c r="E486" s="172" t="b" cm="1">
        <f t="array" ref="E486">IF($X486=NA,NA,INDEX(Forecast_Capex_Input!$E$12:$E$286,$X486))</f>
        <v>0</v>
      </c>
      <c r="F486" s="167" t="str" cm="1">
        <f t="array" aca="1" ref="F486" ca="1">IFERROR(INDEX(General!$E$25:$E$26,$Y486),NA)</f>
        <v>Non-Labour</v>
      </c>
      <c r="G486" s="167" t="str" cm="1">
        <f t="array" aca="1" ref="G486" ca="1">IFERROR(INDEX(Forecast_Capex_Input!$AI$11:$BB$11,$AA486),NA)</f>
        <v>Minor Plant, Motor Vehicles &amp; Mobile Plant</v>
      </c>
      <c r="H486" s="189" cm="1">
        <f t="array" aca="1" ref="H486" ca="1">IFERROR(INDEX(Forecast_Capex_Input!$AI$12:$BB$286,$X486,$AA486),NA)</f>
        <v>1</v>
      </c>
      <c r="I486" s="199" t="str" cm="1">
        <f t="array" ref="I486">IFERROR(INDEX(Forecast_Capex_Input!$F$12:$F$286,$X486),NA)</f>
        <v>Non-network - Other</v>
      </c>
      <c r="J486" s="199" t="str" cm="1">
        <f t="array" ref="J486">IFERROR(INDEX(Forecast_Capex_Input!G$12:G$286,$X486),NA)</f>
        <v>Fleet</v>
      </c>
      <c r="K486" s="199" t="str" cm="1">
        <f t="array" ref="K486">IFERROR(INDEX(Forecast_Capex_Input!H$12:H$286,$X486),NA)</f>
        <v>Fleet &amp; Property</v>
      </c>
      <c r="L486" s="199" t="str" cm="1">
        <f t="array" ref="L486">IFERROR(INDEX(Forecast_Capex_Input!I$12:I$286,$X486),NA)</f>
        <v>N/A</v>
      </c>
      <c r="M486" s="199" t="str" cm="1">
        <f t="array" ref="M486">IFERROR(INDEX(Forecast_Capex_Input!J$12:J$286,$X486),NA)</f>
        <v>Tracking units</v>
      </c>
      <c r="N486" s="199" t="str" cm="1">
        <f t="array" ref="N486">IFERROR(INDEX(Forecast_Capex_Input!K$12:K$286,$X486),NA)</f>
        <v>N/A</v>
      </c>
      <c r="O486" s="199" t="str" cm="1">
        <f t="array" ref="O486">IFERROR(INDEX(Forecast_Capex_Input!L$12:L$286,$X486),NA)</f>
        <v>N/A</v>
      </c>
      <c r="P486" s="199" t="str" cm="1">
        <f t="array" ref="P486">IFERROR(INDEX(Forecast_Capex_Input!M$12:M$286,$X486),NA)</f>
        <v>N/A</v>
      </c>
      <c r="Q486" s="172" t="str" cm="1">
        <f t="array" ref="Q486">IFERROR(INDEX(Forecast_Capex_Input!N$12:N$286,$X486),NA)</f>
        <v>No</v>
      </c>
      <c r="R486" s="265" cm="1">
        <f t="array" ref="R486">IFERROR(INDEX(Forecast_Capex_Input!O$12:O$286,$X486),0)</f>
        <v>0</v>
      </c>
      <c r="S486" s="172" t="str" cm="1">
        <f t="array" ref="S486">IFERROR(INDEX(Forecast_Capex_Input!P$12:P$286,$X486),0)</f>
        <v>Safety security &amp; reliability</v>
      </c>
      <c r="T486" s="199" t="str" cm="1">
        <f t="array" aca="1" ref="T486" ca="1">IFERROR(INDEX(General!$K$84:$K$103,$AA486),NA)</f>
        <v>Minor Plant, Motor Vehicles &amp; Mobile Plant (2018 onwards)</v>
      </c>
      <c r="U486" s="188" cm="1">
        <f t="array" aca="1" ref="U486" ca="1">IFERROR(
IF($F486=General!$E$25,INDEX(Forecast_Capex_Input!S$12:S$286,$X486),
INDEX(Forecast_Capex_Input!T$12:T$286,$X486)),0)</f>
        <v>1</v>
      </c>
      <c r="V486" s="222" t="b">
        <f>IFERROR(INDEX(Overheads!$T$19:$T$26,MATCH($I486,Overheads!$E$19:$E$26,0)),FALSE)</f>
        <v>0</v>
      </c>
      <c r="W486" s="165"/>
      <c r="X486" s="174">
        <f>IFERROR(
IF(MATCH($C486,Forecast_Capex_Input!$CI$12:$CI$286,1)+1&gt;MAX(Forecast_Capex_Input!$C$12:$C$286),NA,
MATCH($C486,Forecast_Capex_Input!$CI$12:$CI$286,1)+1),1)</f>
        <v>183</v>
      </c>
      <c r="Y486" s="174" cm="1">
        <f t="array" aca="1" ref="Y486" ca="1">IFERROR(
IF(X485&lt;&gt;X486,1,
IF(COUNTIF(OFFSET(Y485,0,0,-INDEX(Forecast_Capex_Input!$CG$12:$CG$286,$X486)),Y485)=INDEX(Forecast_Capex_Input!$CG$12:$CG$286,$X486),Y485+1,Y485)),NA)</f>
        <v>2</v>
      </c>
      <c r="Z486" s="174" cm="1">
        <f t="array" ref="Z486">IFERROR($C486-IF($X486=1,1,INDEX(Forecast_Capex_Input!$CI$12:$CI$286,$X486-1))+1,NA)</f>
        <v>2</v>
      </c>
      <c r="AA486" s="174" cm="1">
        <f t="array" aca="1" ref="AA486" ca="1">IFERROR(IF(Y486=1,
INDEX(Forecast_Capex_Input!$AI$10:$BB$10,SMALL(IF(INDEX(Forecast_Capex_Input!$AI$12:$BB$286,$X486,0)&gt;0,COLUMN(Forecast_Capex_Input!$AI$10:$BB$10)-COLUMN(Forecast_Capex_Input!$AI$12)+1),ROWS(OFFSET(AA485,0,0,-$Z486)))),
OFFSET(AA485,-INDEX(Forecast_Capex_Input!$CG$12:$CG$286,$X486)+1,0)),NA)</f>
        <v>7</v>
      </c>
      <c r="AB486" s="174">
        <f t="shared" ca="1" si="317"/>
        <v>2</v>
      </c>
      <c r="AC486" s="222" t="b">
        <f t="shared" si="349"/>
        <v>0</v>
      </c>
      <c r="AD486" s="220" t="b">
        <v>0</v>
      </c>
      <c r="AE486" s="222" t="b">
        <f t="shared" si="318"/>
        <v>1</v>
      </c>
      <c r="AF486" s="165"/>
      <c r="AG486" s="215">
        <v>0</v>
      </c>
      <c r="AH486" s="215">
        <v>0</v>
      </c>
      <c r="AI486" s="215">
        <v>0</v>
      </c>
      <c r="AJ486" s="215">
        <v>0</v>
      </c>
      <c r="AK486" s="215">
        <v>0</v>
      </c>
      <c r="AL486" s="155">
        <v>0</v>
      </c>
      <c r="AM486" s="165"/>
      <c r="AN486" s="215" cm="1">
        <f t="array" aca="1" ref="AN486" ca="1">IFERROR(INDEX(General!O$33:O$34,$AB486)
*AG486,0)</f>
        <v>0</v>
      </c>
      <c r="AO486" s="215" cm="1">
        <f t="array" aca="1" ref="AO486" ca="1">IFERROR(INDEX(General!P$33:P$34,$AB486)
*AH486,0)</f>
        <v>0</v>
      </c>
      <c r="AP486" s="215" cm="1">
        <f t="array" aca="1" ref="AP486" ca="1">IFERROR(INDEX(General!Q$33:Q$34,$AB486)
*AI486,0)</f>
        <v>0</v>
      </c>
      <c r="AQ486" s="215" cm="1">
        <f t="array" aca="1" ref="AQ486" ca="1">IFERROR(INDEX(General!R$33:R$34,$AB486)
*AJ486,0)</f>
        <v>0</v>
      </c>
      <c r="AR486" s="215" cm="1">
        <f t="array" aca="1" ref="AR486" ca="1">IFERROR(INDEX(General!S$33:S$34,$AB486)
*AK486,0)</f>
        <v>0</v>
      </c>
      <c r="AS486" s="155">
        <f t="shared" ca="1" si="350"/>
        <v>0</v>
      </c>
      <c r="AT486" s="165"/>
      <c r="AU486" s="215">
        <f ca="1">IF($AE486=FALSE,AN486*Overheads!$R$24*$V486,
IFERROR(Overheads!$O$49*$V486*AN486,0)
+IFERROR(Overheads!Q$59*$V486*(AN486/Overheads!Q$68),0))</f>
        <v>0</v>
      </c>
      <c r="AV486" s="215">
        <f ca="1">IF($AE486=FALSE,AO486*Overheads!$R$24*$V486,
IFERROR(Overheads!$O$49*$V486*AO486,0)
+IFERROR(Overheads!R$59*$V486*(AO486/Overheads!R$68),0))</f>
        <v>0</v>
      </c>
      <c r="AW486" s="215">
        <f ca="1">IF($AE486=FALSE,AP486*Overheads!$R$24*$V486,
IFERROR(Overheads!$O$49*$V486*AP486,0)
+IFERROR(Overheads!S$59*$V486*(AP486/Overheads!S$68),0))</f>
        <v>0</v>
      </c>
      <c r="AX486" s="215">
        <f ca="1">IF($AE486=FALSE,AQ486*Overheads!$R$24*$V486,
IFERROR(Overheads!$O$49*$V486*AQ486,0)
+IFERROR(Overheads!T$59*$V486*(AQ486/Overheads!T$68),0))</f>
        <v>0</v>
      </c>
      <c r="AY486" s="215">
        <f ca="1">IF($AE486=FALSE,AR486*Overheads!$R$24*$V486,
IFERROR(Overheads!$O$49*$V486*AR486,0)
+IFERROR(Overheads!U$59*$V486*(AR486/Overheads!U$68),0))</f>
        <v>0</v>
      </c>
      <c r="AZ486" s="155">
        <f t="shared" ca="1" si="351"/>
        <v>0</v>
      </c>
      <c r="BA486" s="165"/>
      <c r="BB486" s="215">
        <f ca="1">IF($AE486=FALSE,AN486*Overheads!$S$25,
IFERROR(Overheads!$O$50*AN486,0)
+IFERROR(Overheads!Q$60*(AN486/Overheads!Q$66),0))</f>
        <v>0</v>
      </c>
      <c r="BC486" s="215">
        <f ca="1">IF($AE486=FALSE,AO486*Overheads!$S$25,
IFERROR(Overheads!$O$50*AO486,0)
+IFERROR(Overheads!R$60*(AO486/Overheads!R$66),0))</f>
        <v>0</v>
      </c>
      <c r="BD486" s="215">
        <f ca="1">IF($AE486=FALSE,AP486*Overheads!$S$25,
IFERROR(Overheads!$O$50*AP486,0)
+IFERROR(Overheads!S$60*(AP486/Overheads!S$66),0))</f>
        <v>0</v>
      </c>
      <c r="BE486" s="215">
        <f ca="1">IF($AE486=FALSE,AQ486*Overheads!$S$25,
IFERROR(Overheads!$O$50*AQ486,0)
+IFERROR(Overheads!T$60*(AQ486/Overheads!T$66),0))</f>
        <v>0</v>
      </c>
      <c r="BF486" s="215">
        <f ca="1">IF($AE486=FALSE,AR486*Overheads!$S$25,
IFERROR(Overheads!$O$50*AR486,0)
+IFERROR(Overheads!U$60*(AR486/Overheads!U$66),0))</f>
        <v>0</v>
      </c>
      <c r="BG486" s="155">
        <f t="shared" ca="1" si="352"/>
        <v>0</v>
      </c>
      <c r="BH486" s="165"/>
      <c r="BI486" s="215">
        <f t="shared" ca="1" si="353"/>
        <v>0</v>
      </c>
      <c r="BJ486" s="215">
        <f t="shared" ca="1" si="319"/>
        <v>0</v>
      </c>
      <c r="BK486" s="215">
        <f t="shared" ca="1" si="320"/>
        <v>0</v>
      </c>
      <c r="BL486" s="215">
        <f t="shared" ca="1" si="321"/>
        <v>0</v>
      </c>
      <c r="BM486" s="215">
        <f t="shared" ca="1" si="322"/>
        <v>0</v>
      </c>
      <c r="BN486" s="155">
        <f t="shared" ca="1" si="354"/>
        <v>0</v>
      </c>
      <c r="BO486" s="165"/>
      <c r="BP486" s="187" cm="1">
        <f t="array" ref="BP486">IFERROR(IF($X486=$X485,BP485,INDEX(Forecast_Capex_Input!AC$12:AC$286,$X486)),0)</f>
        <v>0.2</v>
      </c>
      <c r="BQ486" s="187" cm="1">
        <f t="array" ref="BQ486">IFERROR(IF($X486=$X485,BQ485,INDEX(Forecast_Capex_Input!AD$12:AD$286,$X486)),0)</f>
        <v>0.2</v>
      </c>
      <c r="BR486" s="187" cm="1">
        <f t="array" ref="BR486">IFERROR(IF($X486=$X485,BR485,INDEX(Forecast_Capex_Input!AE$12:AE$286,$X486)),0)</f>
        <v>0.2</v>
      </c>
      <c r="BS486" s="187" cm="1">
        <f t="array" ref="BS486">IFERROR(IF($X486=$X485,BS485,INDEX(Forecast_Capex_Input!AF$12:AF$286,$X486)),0)</f>
        <v>0.2</v>
      </c>
      <c r="BT486" s="187" cm="1">
        <f t="array" ref="BT486">IFERROR(IF($X486=$X485,BT485,INDEX(Forecast_Capex_Input!AG$12:AG$286,$X486)),0)</f>
        <v>0.2</v>
      </c>
      <c r="BU486" s="165"/>
      <c r="BV486" s="215">
        <f t="shared" si="323"/>
        <v>0</v>
      </c>
      <c r="BW486" s="215">
        <f t="shared" si="324"/>
        <v>0</v>
      </c>
      <c r="BX486" s="215">
        <f t="shared" si="325"/>
        <v>0</v>
      </c>
      <c r="BY486" s="215">
        <f t="shared" si="326"/>
        <v>0</v>
      </c>
      <c r="BZ486" s="215">
        <f t="shared" si="327"/>
        <v>0</v>
      </c>
      <c r="CA486" s="155">
        <f t="shared" si="355"/>
        <v>0</v>
      </c>
      <c r="CB486" s="165"/>
      <c r="CC486" s="215">
        <f t="shared" ca="1" si="328"/>
        <v>0</v>
      </c>
      <c r="CD486" s="215">
        <f t="shared" ca="1" si="329"/>
        <v>0</v>
      </c>
      <c r="CE486" s="215">
        <f t="shared" ca="1" si="330"/>
        <v>0</v>
      </c>
      <c r="CF486" s="215">
        <f t="shared" ca="1" si="331"/>
        <v>0</v>
      </c>
      <c r="CG486" s="215">
        <f t="shared" ca="1" si="332"/>
        <v>0</v>
      </c>
      <c r="CH486" s="155">
        <f t="shared" ca="1" si="356"/>
        <v>0</v>
      </c>
      <c r="CI486" s="165"/>
      <c r="CJ486" s="215">
        <f t="shared" ca="1" si="333"/>
        <v>0</v>
      </c>
      <c r="CK486" s="215">
        <f t="shared" ca="1" si="334"/>
        <v>0</v>
      </c>
      <c r="CL486" s="215">
        <f t="shared" ca="1" si="335"/>
        <v>0</v>
      </c>
      <c r="CM486" s="215">
        <f t="shared" ca="1" si="336"/>
        <v>0</v>
      </c>
      <c r="CN486" s="215">
        <f t="shared" ca="1" si="337"/>
        <v>0</v>
      </c>
      <c r="CO486" s="155">
        <f t="shared" ca="1" si="357"/>
        <v>0</v>
      </c>
      <c r="CP486" s="165"/>
      <c r="CQ486" s="223">
        <f t="shared" ca="1" si="338"/>
        <v>0</v>
      </c>
      <c r="CR486" s="223">
        <f t="shared" ca="1" si="339"/>
        <v>0</v>
      </c>
      <c r="CS486" s="223">
        <f t="shared" ca="1" si="340"/>
        <v>0</v>
      </c>
      <c r="CT486" s="223">
        <f t="shared" ca="1" si="341"/>
        <v>0</v>
      </c>
      <c r="CU486" s="223">
        <f t="shared" ca="1" si="342"/>
        <v>0</v>
      </c>
      <c r="CV486" s="155">
        <f t="shared" ca="1" si="358"/>
        <v>0</v>
      </c>
      <c r="CW486" s="165"/>
      <c r="CX486" s="215">
        <f t="shared" ca="1" si="359"/>
        <v>0</v>
      </c>
      <c r="CY486" s="215">
        <f t="shared" ca="1" si="343"/>
        <v>0</v>
      </c>
      <c r="CZ486" s="215">
        <f t="shared" ca="1" si="344"/>
        <v>0</v>
      </c>
      <c r="DA486" s="215">
        <f t="shared" ca="1" si="345"/>
        <v>0</v>
      </c>
      <c r="DB486" s="215">
        <f t="shared" ca="1" si="346"/>
        <v>0</v>
      </c>
      <c r="DC486" s="155">
        <f t="shared" ca="1" si="360"/>
        <v>0</v>
      </c>
      <c r="DD486" s="165"/>
      <c r="DE486" s="188" t="b" cm="1">
        <f t="array" aca="1" ref="DE486" ca="1">OR($G486=Forecast_Capex_Input!$BF$8:$BF$10)</f>
        <v>0</v>
      </c>
      <c r="DF486" s="188" cm="1">
        <f t="array" aca="1" ref="DF486" ca="1">IFERROR(INDEX(Forecast_Capex_Input!BG$12:BG$286,$X486)
*(INDEX(Forecast_Capex_Input!$H$12:$H$286,$X486)=Repex),0)
*$DE486</f>
        <v>0</v>
      </c>
      <c r="DG486" s="188" cm="1">
        <f t="array" aca="1" ref="DG486" ca="1">IFERROR(INDEX(Forecast_Capex_Input!BH$12:BH$286,$X486)
*(INDEX(Forecast_Capex_Input!$H$12:$H$286,$X486)=Repex),0)
*$DE486</f>
        <v>0</v>
      </c>
      <c r="DH486" s="188" cm="1">
        <f t="array" aca="1" ref="DH486" ca="1">IFERROR(INDEX(Forecast_Capex_Input!BI$12:BI$286,$X486)
*(INDEX(Forecast_Capex_Input!$H$12:$H$286,$X486)=Repex),0)
*$DE486</f>
        <v>0</v>
      </c>
      <c r="DI486" s="188" cm="1">
        <f t="array" aca="1" ref="DI486" ca="1">IFERROR(INDEX(Forecast_Capex_Input!BJ$12:BJ$286,$X486)
*(INDEX(Forecast_Capex_Input!$H$12:$H$286,$X486)=Repex),0)
*$DE486</f>
        <v>0</v>
      </c>
      <c r="DJ486" s="188" cm="1">
        <f t="array" aca="1" ref="DJ486" ca="1">IFERROR(INDEX(Forecast_Capex_Input!BK$12:BK$286,$X486)
*(INDEX(Forecast_Capex_Input!$H$12:$H$286,$X486)=Repex),0)
*$DE486</f>
        <v>0</v>
      </c>
      <c r="DK486" s="188" cm="1">
        <f t="array" aca="1" ref="DK486" ca="1">IFERROR(INDEX(Forecast_Capex_Input!BL$12:BL$286,$X486)
*(INDEX(Forecast_Capex_Input!$H$12:$H$286,$X486)=Repex),0)
*$DE486</f>
        <v>0</v>
      </c>
      <c r="DL486" s="165"/>
      <c r="DM486" s="188" t="b" cm="1">
        <f t="array" aca="1" ref="DM486" ca="1">OR($G486=Forecast_Capex_Input!$BN$8:$BN$9)</f>
        <v>0</v>
      </c>
      <c r="DN486" s="188" cm="1">
        <f t="array" aca="1" ref="DN486" ca="1">IFERROR(INDEX(Forecast_Capex_Input!BO$12:BO$286,$X486)
*(INDEX(Forecast_Capex_Input!$H$12:$H$286,$X486)=Repex),0)
*$DM486</f>
        <v>0</v>
      </c>
      <c r="DO486" s="188" cm="1">
        <f t="array" aca="1" ref="DO486" ca="1">IFERROR(INDEX(Forecast_Capex_Input!BP$12:BP$286,$X486)
*(INDEX(Forecast_Capex_Input!$H$12:$H$286,$X486)=Repex),0)
*$DM486</f>
        <v>0</v>
      </c>
      <c r="DP486" s="188" cm="1">
        <f t="array" aca="1" ref="DP486" ca="1">IFERROR(INDEX(Forecast_Capex_Input!BQ$12:BQ$286,$X486)
*(INDEX(Forecast_Capex_Input!$H$12:$H$286,$X486)=Repex),0)
*$DM486</f>
        <v>0</v>
      </c>
      <c r="DQ486" s="188" cm="1">
        <f t="array" aca="1" ref="DQ486" ca="1">IFERROR(INDEX(Forecast_Capex_Input!BR$12:BR$286,$X486)
*(INDEX(Forecast_Capex_Input!$H$12:$H$286,$X486)=Repex),0)
*$DM486</f>
        <v>0</v>
      </c>
      <c r="DR486" s="188" cm="1">
        <f t="array" aca="1" ref="DR486" ca="1">IFERROR(INDEX(Forecast_Capex_Input!BS$12:BS$286,$X486)
*(INDEX(Forecast_Capex_Input!$H$12:$H$286,$X486)=Repex),0)
*$DM486</f>
        <v>0</v>
      </c>
      <c r="DS486" s="165"/>
      <c r="DT486" s="188" t="b" cm="1">
        <f t="array" aca="1" ref="DT486" ca="1">OR($G486=Forecast_Capex_Input!$BU$8:$BU$10)</f>
        <v>0</v>
      </c>
      <c r="DU486" s="188" cm="1">
        <f t="array" aca="1" ref="DU486" ca="1">IFERROR(INDEX(Forecast_Capex_Input!BV$12:BV$286,$X486)
*(INDEX(Forecast_Capex_Input!$H$12:$H$286,$X486)=Repex),0)
*$DT486</f>
        <v>0</v>
      </c>
      <c r="DV486" s="188" cm="1">
        <f t="array" aca="1" ref="DV486" ca="1">IFERROR(INDEX(Forecast_Capex_Input!BW$12:BW$286,$X486)
*(INDEX(Forecast_Capex_Input!$H$12:$H$286,$X486)=Repex),0)
*$DT486</f>
        <v>0</v>
      </c>
      <c r="DW486" s="188" cm="1">
        <f t="array" aca="1" ref="DW486" ca="1">IFERROR(INDEX(Forecast_Capex_Input!BX$12:BX$286,$X486)
*(INDEX(Forecast_Capex_Input!$H$12:$H$286,$X486)=Repex),0)
*$DT486</f>
        <v>0</v>
      </c>
      <c r="DX486" s="188" cm="1">
        <f t="array" aca="1" ref="DX486" ca="1">IFERROR(INDEX(Forecast_Capex_Input!BY$12:BY$286,$X486)
*(INDEX(Forecast_Capex_Input!$H$12:$H$286,$X486)=Repex),0)
*$DT486</f>
        <v>0</v>
      </c>
      <c r="DY486" s="188" cm="1">
        <f t="array" aca="1" ref="DY486" ca="1">IFERROR(INDEX(Forecast_Capex_Input!BZ$12:BZ$286,$X486)
*(INDEX(Forecast_Capex_Input!$H$12:$H$286,$X486)=Repex),0)
*$DT486</f>
        <v>0</v>
      </c>
      <c r="DZ486" s="188" cm="1">
        <f t="array" aca="1" ref="DZ486" ca="1">IFERROR(INDEX(Forecast_Capex_Input!CA$12:CA$286,$X486)
*(INDEX(Forecast_Capex_Input!$H$12:$H$286,$X486)=Repex),0)
*$DT486</f>
        <v>0</v>
      </c>
      <c r="EA486" s="188" cm="1">
        <f t="array" aca="1" ref="EA486" ca="1">IFERROR(INDEX(Forecast_Capex_Input!CB$12:CB$286,$X486)
*(INDEX(Forecast_Capex_Input!$H$12:$H$286,$X486)=Repex),0)
*$DT486</f>
        <v>0</v>
      </c>
      <c r="EB486" s="188" cm="1">
        <f t="array" aca="1" ref="EB486" ca="1">IFERROR(INDEX(Forecast_Capex_Input!CC$12:CC$286,$X486)
*(INDEX(Forecast_Capex_Input!$H$12:$H$286,$X486)=Repex),0)
*$DT486</f>
        <v>0</v>
      </c>
      <c r="EC486" s="165"/>
      <c r="ED486" s="226" t="str">
        <f t="shared" si="347"/>
        <v>N/A</v>
      </c>
      <c r="EE486" s="174" t="s">
        <v>15</v>
      </c>
    </row>
    <row r="487" spans="3:135" x14ac:dyDescent="0.2">
      <c r="C487" s="174">
        <f t="shared" si="348"/>
        <v>477</v>
      </c>
      <c r="D487" s="167" t="str" cm="1">
        <f t="array" ref="D487">IFERROR(INDEX(Forecast_Capex_Input!$D$12:$D$286,$X487),NA)</f>
        <v>Deferred p2-3 works for FY22-23</v>
      </c>
      <c r="E487" s="172" t="b" cm="1">
        <f t="array" ref="E487">IF($X487=NA,NA,INDEX(Forecast_Capex_Input!$E$12:$E$286,$X487))</f>
        <v>0</v>
      </c>
      <c r="F487" s="167" t="str" cm="1">
        <f t="array" aca="1" ref="F487" ca="1">IFERROR(INDEX(General!$E$25:$E$26,$Y487),NA)</f>
        <v>Labour</v>
      </c>
      <c r="G487" s="167" t="str" cm="1">
        <f t="array" aca="1" ref="G487" ca="1">IFERROR(INDEX(Forecast_Capex_Input!$AI$11:$BB$11,$AA487),NA)</f>
        <v xml:space="preserve">Buildings </v>
      </c>
      <c r="H487" s="189" cm="1">
        <f t="array" aca="1" ref="H487" ca="1">IFERROR(INDEX(Forecast_Capex_Input!$AI$12:$BB$286,$X487,$AA487),NA)</f>
        <v>1</v>
      </c>
      <c r="I487" s="199" t="str" cm="1">
        <f t="array" ref="I487">IFERROR(INDEX(Forecast_Capex_Input!$F$12:$F$286,$X487),NA)</f>
        <v>Non-network - Other</v>
      </c>
      <c r="J487" s="199" t="str" cm="1">
        <f t="array" ref="J487">IFERROR(INDEX(Forecast_Capex_Input!G$12:G$286,$X487),NA)</f>
        <v>Property</v>
      </c>
      <c r="K487" s="199" t="str" cm="1">
        <f t="array" ref="K487">IFERROR(INDEX(Forecast_Capex_Input!H$12:H$286,$X487),NA)</f>
        <v>Fleet &amp; Property</v>
      </c>
      <c r="L487" s="199" t="str" cm="1">
        <f t="array" ref="L487">IFERROR(INDEX(Forecast_Capex_Input!I$12:I$286,$X487),NA)</f>
        <v>N/A</v>
      </c>
      <c r="M487" s="199" t="str" cm="1">
        <f t="array" ref="M487">IFERROR(INDEX(Forecast_Capex_Input!J$12:J$286,$X487),NA)</f>
        <v>Other Property</v>
      </c>
      <c r="N487" s="199" t="str" cm="1">
        <f t="array" ref="N487">IFERROR(INDEX(Forecast_Capex_Input!K$12:K$286,$X487),NA)</f>
        <v>N/A</v>
      </c>
      <c r="O487" s="199" t="str" cm="1">
        <f t="array" ref="O487">IFERROR(INDEX(Forecast_Capex_Input!L$12:L$286,$X487),NA)</f>
        <v>N/A</v>
      </c>
      <c r="P487" s="199" t="str" cm="1">
        <f t="array" ref="P487">IFERROR(INDEX(Forecast_Capex_Input!M$12:M$286,$X487),NA)</f>
        <v>N/A</v>
      </c>
      <c r="Q487" s="172" t="str" cm="1">
        <f t="array" ref="Q487">IFERROR(INDEX(Forecast_Capex_Input!N$12:N$286,$X487),NA)</f>
        <v>No</v>
      </c>
      <c r="R487" s="265" cm="1">
        <f t="array" ref="R487">IFERROR(INDEX(Forecast_Capex_Input!O$12:O$286,$X487),0)</f>
        <v>0</v>
      </c>
      <c r="S487" s="172" t="str" cm="1">
        <f t="array" ref="S487">IFERROR(INDEX(Forecast_Capex_Input!P$12:P$286,$X487),0)</f>
        <v>Safety security &amp; reliability</v>
      </c>
      <c r="T487" s="199" t="str" cm="1">
        <f t="array" aca="1" ref="T487" ca="1">IFERROR(INDEX(General!$K$84:$K$103,$AA487),NA)</f>
        <v xml:space="preserve">Buildings </v>
      </c>
      <c r="U487" s="188" cm="1">
        <f t="array" aca="1" ref="U487" ca="1">IFERROR(
IF($F487=General!$E$25,INDEX(Forecast_Capex_Input!S$12:S$286,$X487),
INDEX(Forecast_Capex_Input!T$12:T$286,$X487)),0)</f>
        <v>0.2</v>
      </c>
      <c r="V487" s="222" t="b">
        <f>IFERROR(INDEX(Overheads!$T$19:$T$26,MATCH($I487,Overheads!$E$19:$E$26,0)),FALSE)</f>
        <v>0</v>
      </c>
      <c r="W487" s="165"/>
      <c r="X487" s="174">
        <f>IFERROR(
IF(MATCH($C487,Forecast_Capex_Input!$CI$12:$CI$286,1)+1&gt;MAX(Forecast_Capex_Input!$C$12:$C$286),NA,
MATCH($C487,Forecast_Capex_Input!$CI$12:$CI$286,1)+1),1)</f>
        <v>184</v>
      </c>
      <c r="Y487" s="174" cm="1">
        <f t="array" aca="1" ref="Y487" ca="1">IFERROR(
IF(X486&lt;&gt;X487,1,
IF(COUNTIF(OFFSET(Y486,0,0,-INDEX(Forecast_Capex_Input!$CG$12:$CG$286,$X487)),Y486)=INDEX(Forecast_Capex_Input!$CG$12:$CG$286,$X487),Y486+1,Y486)),NA)</f>
        <v>1</v>
      </c>
      <c r="Z487" s="174" cm="1">
        <f t="array" ref="Z487">IFERROR($C487-IF($X487=1,1,INDEX(Forecast_Capex_Input!$CI$12:$CI$286,$X487-1))+1,NA)</f>
        <v>1</v>
      </c>
      <c r="AA487" s="174" cm="1">
        <f t="array" aca="1" ref="AA487" ca="1">IFERROR(IF(Y487=1,
INDEX(Forecast_Capex_Input!$AI$10:$BB$10,SMALL(IF(INDEX(Forecast_Capex_Input!$AI$12:$BB$286,$X487,0)&gt;0,COLUMN(Forecast_Capex_Input!$AI$10:$BB$10)-COLUMN(Forecast_Capex_Input!$AI$12)+1),ROWS(OFFSET(AA486,0,0,-$Z487)))),
OFFSET(AA486,-INDEX(Forecast_Capex_Input!$CG$12:$CG$286,$X487)+1,0)),NA)</f>
        <v>19</v>
      </c>
      <c r="AB487" s="174">
        <f t="shared" ca="1" si="317"/>
        <v>1</v>
      </c>
      <c r="AC487" s="222" t="b">
        <f t="shared" si="349"/>
        <v>0</v>
      </c>
      <c r="AD487" s="220" t="b">
        <v>0</v>
      </c>
      <c r="AE487" s="222" t="b">
        <f t="shared" si="318"/>
        <v>1</v>
      </c>
      <c r="AF487" s="165"/>
      <c r="AG487" s="215">
        <v>0</v>
      </c>
      <c r="AH487" s="215">
        <v>0</v>
      </c>
      <c r="AI487" s="215">
        <v>0</v>
      </c>
      <c r="AJ487" s="215">
        <v>0</v>
      </c>
      <c r="AK487" s="215">
        <v>0</v>
      </c>
      <c r="AL487" s="155">
        <v>0</v>
      </c>
      <c r="AM487" s="165"/>
      <c r="AN487" s="215" cm="1">
        <f t="array" aca="1" ref="AN487" ca="1">IFERROR(INDEX(General!O$33:O$34,$AB487)
*AG487,0)</f>
        <v>0</v>
      </c>
      <c r="AO487" s="215" cm="1">
        <f t="array" aca="1" ref="AO487" ca="1">IFERROR(INDEX(General!P$33:P$34,$AB487)
*AH487,0)</f>
        <v>0</v>
      </c>
      <c r="AP487" s="215" cm="1">
        <f t="array" aca="1" ref="AP487" ca="1">IFERROR(INDEX(General!Q$33:Q$34,$AB487)
*AI487,0)</f>
        <v>0</v>
      </c>
      <c r="AQ487" s="215" cm="1">
        <f t="array" aca="1" ref="AQ487" ca="1">IFERROR(INDEX(General!R$33:R$34,$AB487)
*AJ487,0)</f>
        <v>0</v>
      </c>
      <c r="AR487" s="215" cm="1">
        <f t="array" aca="1" ref="AR487" ca="1">IFERROR(INDEX(General!S$33:S$34,$AB487)
*AK487,0)</f>
        <v>0</v>
      </c>
      <c r="AS487" s="155">
        <f t="shared" ca="1" si="350"/>
        <v>0</v>
      </c>
      <c r="AT487" s="165"/>
      <c r="AU487" s="215">
        <f ca="1">IF($AE487=FALSE,AN487*Overheads!$R$24*$V487,
IFERROR(Overheads!$O$49*$V487*AN487,0)
+IFERROR(Overheads!Q$59*$V487*(AN487/Overheads!Q$68),0))</f>
        <v>0</v>
      </c>
      <c r="AV487" s="215">
        <f ca="1">IF($AE487=FALSE,AO487*Overheads!$R$24*$V487,
IFERROR(Overheads!$O$49*$V487*AO487,0)
+IFERROR(Overheads!R$59*$V487*(AO487/Overheads!R$68),0))</f>
        <v>0</v>
      </c>
      <c r="AW487" s="215">
        <f ca="1">IF($AE487=FALSE,AP487*Overheads!$R$24*$V487,
IFERROR(Overheads!$O$49*$V487*AP487,0)
+IFERROR(Overheads!S$59*$V487*(AP487/Overheads!S$68),0))</f>
        <v>0</v>
      </c>
      <c r="AX487" s="215">
        <f ca="1">IF($AE487=FALSE,AQ487*Overheads!$R$24*$V487,
IFERROR(Overheads!$O$49*$V487*AQ487,0)
+IFERROR(Overheads!T$59*$V487*(AQ487/Overheads!T$68),0))</f>
        <v>0</v>
      </c>
      <c r="AY487" s="215">
        <f ca="1">IF($AE487=FALSE,AR487*Overheads!$R$24*$V487,
IFERROR(Overheads!$O$49*$V487*AR487,0)
+IFERROR(Overheads!U$59*$V487*(AR487/Overheads!U$68),0))</f>
        <v>0</v>
      </c>
      <c r="AZ487" s="155">
        <f t="shared" ca="1" si="351"/>
        <v>0</v>
      </c>
      <c r="BA487" s="165"/>
      <c r="BB487" s="215">
        <f ca="1">IF($AE487=FALSE,AN487*Overheads!$S$25,
IFERROR(Overheads!$O$50*AN487,0)
+IFERROR(Overheads!Q$60*(AN487/Overheads!Q$66),0))</f>
        <v>0</v>
      </c>
      <c r="BC487" s="215">
        <f ca="1">IF($AE487=FALSE,AO487*Overheads!$S$25,
IFERROR(Overheads!$O$50*AO487,0)
+IFERROR(Overheads!R$60*(AO487/Overheads!R$66),0))</f>
        <v>0</v>
      </c>
      <c r="BD487" s="215">
        <f ca="1">IF($AE487=FALSE,AP487*Overheads!$S$25,
IFERROR(Overheads!$O$50*AP487,0)
+IFERROR(Overheads!S$60*(AP487/Overheads!S$66),0))</f>
        <v>0</v>
      </c>
      <c r="BE487" s="215">
        <f ca="1">IF($AE487=FALSE,AQ487*Overheads!$S$25,
IFERROR(Overheads!$O$50*AQ487,0)
+IFERROR(Overheads!T$60*(AQ487/Overheads!T$66),0))</f>
        <v>0</v>
      </c>
      <c r="BF487" s="215">
        <f ca="1">IF($AE487=FALSE,AR487*Overheads!$S$25,
IFERROR(Overheads!$O$50*AR487,0)
+IFERROR(Overheads!U$60*(AR487/Overheads!U$66),0))</f>
        <v>0</v>
      </c>
      <c r="BG487" s="155">
        <f t="shared" ca="1" si="352"/>
        <v>0</v>
      </c>
      <c r="BH487" s="165"/>
      <c r="BI487" s="215">
        <f t="shared" ca="1" si="353"/>
        <v>0</v>
      </c>
      <c r="BJ487" s="215">
        <f t="shared" ca="1" si="319"/>
        <v>0</v>
      </c>
      <c r="BK487" s="215">
        <f t="shared" ca="1" si="320"/>
        <v>0</v>
      </c>
      <c r="BL487" s="215">
        <f t="shared" ca="1" si="321"/>
        <v>0</v>
      </c>
      <c r="BM487" s="215">
        <f t="shared" ca="1" si="322"/>
        <v>0</v>
      </c>
      <c r="BN487" s="155">
        <f t="shared" ca="1" si="354"/>
        <v>0</v>
      </c>
      <c r="BO487" s="165"/>
      <c r="BP487" s="187" cm="1">
        <f t="array" ref="BP487">IFERROR(IF($X487=$X486,BP486,INDEX(Forecast_Capex_Input!AC$12:AC$286,$X487)),0)</f>
        <v>0.2</v>
      </c>
      <c r="BQ487" s="187" cm="1">
        <f t="array" ref="BQ487">IFERROR(IF($X487=$X486,BQ486,INDEX(Forecast_Capex_Input!AD$12:AD$286,$X487)),0)</f>
        <v>0.2</v>
      </c>
      <c r="BR487" s="187" cm="1">
        <f t="array" ref="BR487">IFERROR(IF($X487=$X486,BR486,INDEX(Forecast_Capex_Input!AE$12:AE$286,$X487)),0)</f>
        <v>0.2</v>
      </c>
      <c r="BS487" s="187" cm="1">
        <f t="array" ref="BS487">IFERROR(IF($X487=$X486,BS486,INDEX(Forecast_Capex_Input!AF$12:AF$286,$X487)),0)</f>
        <v>0.2</v>
      </c>
      <c r="BT487" s="187" cm="1">
        <f t="array" ref="BT487">IFERROR(IF($X487=$X486,BT486,INDEX(Forecast_Capex_Input!AG$12:AG$286,$X487)),0)</f>
        <v>0.2</v>
      </c>
      <c r="BU487" s="165"/>
      <c r="BV487" s="215">
        <f t="shared" si="323"/>
        <v>0</v>
      </c>
      <c r="BW487" s="215">
        <f t="shared" si="324"/>
        <v>0</v>
      </c>
      <c r="BX487" s="215">
        <f t="shared" si="325"/>
        <v>0</v>
      </c>
      <c r="BY487" s="215">
        <f t="shared" si="326"/>
        <v>0</v>
      </c>
      <c r="BZ487" s="215">
        <f t="shared" si="327"/>
        <v>0</v>
      </c>
      <c r="CA487" s="155">
        <f t="shared" si="355"/>
        <v>0</v>
      </c>
      <c r="CB487" s="165"/>
      <c r="CC487" s="215">
        <f t="shared" ca="1" si="328"/>
        <v>0</v>
      </c>
      <c r="CD487" s="215">
        <f t="shared" ca="1" si="329"/>
        <v>0</v>
      </c>
      <c r="CE487" s="215">
        <f t="shared" ca="1" si="330"/>
        <v>0</v>
      </c>
      <c r="CF487" s="215">
        <f t="shared" ca="1" si="331"/>
        <v>0</v>
      </c>
      <c r="CG487" s="215">
        <f t="shared" ca="1" si="332"/>
        <v>0</v>
      </c>
      <c r="CH487" s="155">
        <f t="shared" ca="1" si="356"/>
        <v>0</v>
      </c>
      <c r="CI487" s="165"/>
      <c r="CJ487" s="215">
        <f t="shared" ca="1" si="333"/>
        <v>0</v>
      </c>
      <c r="CK487" s="215">
        <f t="shared" ca="1" si="334"/>
        <v>0</v>
      </c>
      <c r="CL487" s="215">
        <f t="shared" ca="1" si="335"/>
        <v>0</v>
      </c>
      <c r="CM487" s="215">
        <f t="shared" ca="1" si="336"/>
        <v>0</v>
      </c>
      <c r="CN487" s="215">
        <f t="shared" ca="1" si="337"/>
        <v>0</v>
      </c>
      <c r="CO487" s="155">
        <f t="shared" ca="1" si="357"/>
        <v>0</v>
      </c>
      <c r="CP487" s="165"/>
      <c r="CQ487" s="223">
        <f t="shared" ca="1" si="338"/>
        <v>0</v>
      </c>
      <c r="CR487" s="223">
        <f t="shared" ca="1" si="339"/>
        <v>0</v>
      </c>
      <c r="CS487" s="223">
        <f t="shared" ca="1" si="340"/>
        <v>0</v>
      </c>
      <c r="CT487" s="223">
        <f t="shared" ca="1" si="341"/>
        <v>0</v>
      </c>
      <c r="CU487" s="223">
        <f t="shared" ca="1" si="342"/>
        <v>0</v>
      </c>
      <c r="CV487" s="155">
        <f t="shared" ca="1" si="358"/>
        <v>0</v>
      </c>
      <c r="CW487" s="165"/>
      <c r="CX487" s="215">
        <f t="shared" ca="1" si="359"/>
        <v>0</v>
      </c>
      <c r="CY487" s="215">
        <f t="shared" ca="1" si="343"/>
        <v>0</v>
      </c>
      <c r="CZ487" s="215">
        <f t="shared" ca="1" si="344"/>
        <v>0</v>
      </c>
      <c r="DA487" s="215">
        <f t="shared" ca="1" si="345"/>
        <v>0</v>
      </c>
      <c r="DB487" s="215">
        <f t="shared" ca="1" si="346"/>
        <v>0</v>
      </c>
      <c r="DC487" s="155">
        <f t="shared" ca="1" si="360"/>
        <v>0</v>
      </c>
      <c r="DD487" s="165"/>
      <c r="DE487" s="188" t="b" cm="1">
        <f t="array" aca="1" ref="DE487" ca="1">OR($G487=Forecast_Capex_Input!$BF$8:$BF$10)</f>
        <v>0</v>
      </c>
      <c r="DF487" s="188" cm="1">
        <f t="array" aca="1" ref="DF487" ca="1">IFERROR(INDEX(Forecast_Capex_Input!BG$12:BG$286,$X487)
*(INDEX(Forecast_Capex_Input!$H$12:$H$286,$X487)=Repex),0)
*$DE487</f>
        <v>0</v>
      </c>
      <c r="DG487" s="188" cm="1">
        <f t="array" aca="1" ref="DG487" ca="1">IFERROR(INDEX(Forecast_Capex_Input!BH$12:BH$286,$X487)
*(INDEX(Forecast_Capex_Input!$H$12:$H$286,$X487)=Repex),0)
*$DE487</f>
        <v>0</v>
      </c>
      <c r="DH487" s="188" cm="1">
        <f t="array" aca="1" ref="DH487" ca="1">IFERROR(INDEX(Forecast_Capex_Input!BI$12:BI$286,$X487)
*(INDEX(Forecast_Capex_Input!$H$12:$H$286,$X487)=Repex),0)
*$DE487</f>
        <v>0</v>
      </c>
      <c r="DI487" s="188" cm="1">
        <f t="array" aca="1" ref="DI487" ca="1">IFERROR(INDEX(Forecast_Capex_Input!BJ$12:BJ$286,$X487)
*(INDEX(Forecast_Capex_Input!$H$12:$H$286,$X487)=Repex),0)
*$DE487</f>
        <v>0</v>
      </c>
      <c r="DJ487" s="188" cm="1">
        <f t="array" aca="1" ref="DJ487" ca="1">IFERROR(INDEX(Forecast_Capex_Input!BK$12:BK$286,$X487)
*(INDEX(Forecast_Capex_Input!$H$12:$H$286,$X487)=Repex),0)
*$DE487</f>
        <v>0</v>
      </c>
      <c r="DK487" s="188" cm="1">
        <f t="array" aca="1" ref="DK487" ca="1">IFERROR(INDEX(Forecast_Capex_Input!BL$12:BL$286,$X487)
*(INDEX(Forecast_Capex_Input!$H$12:$H$286,$X487)=Repex),0)
*$DE487</f>
        <v>0</v>
      </c>
      <c r="DL487" s="165"/>
      <c r="DM487" s="188" t="b" cm="1">
        <f t="array" aca="1" ref="DM487" ca="1">OR($G487=Forecast_Capex_Input!$BN$8:$BN$9)</f>
        <v>0</v>
      </c>
      <c r="DN487" s="188" cm="1">
        <f t="array" aca="1" ref="DN487" ca="1">IFERROR(INDEX(Forecast_Capex_Input!BO$12:BO$286,$X487)
*(INDEX(Forecast_Capex_Input!$H$12:$H$286,$X487)=Repex),0)
*$DM487</f>
        <v>0</v>
      </c>
      <c r="DO487" s="188" cm="1">
        <f t="array" aca="1" ref="DO487" ca="1">IFERROR(INDEX(Forecast_Capex_Input!BP$12:BP$286,$X487)
*(INDEX(Forecast_Capex_Input!$H$12:$H$286,$X487)=Repex),0)
*$DM487</f>
        <v>0</v>
      </c>
      <c r="DP487" s="188" cm="1">
        <f t="array" aca="1" ref="DP487" ca="1">IFERROR(INDEX(Forecast_Capex_Input!BQ$12:BQ$286,$X487)
*(INDEX(Forecast_Capex_Input!$H$12:$H$286,$X487)=Repex),0)
*$DM487</f>
        <v>0</v>
      </c>
      <c r="DQ487" s="188" cm="1">
        <f t="array" aca="1" ref="DQ487" ca="1">IFERROR(INDEX(Forecast_Capex_Input!BR$12:BR$286,$X487)
*(INDEX(Forecast_Capex_Input!$H$12:$H$286,$X487)=Repex),0)
*$DM487</f>
        <v>0</v>
      </c>
      <c r="DR487" s="188" cm="1">
        <f t="array" aca="1" ref="DR487" ca="1">IFERROR(INDEX(Forecast_Capex_Input!BS$12:BS$286,$X487)
*(INDEX(Forecast_Capex_Input!$H$12:$H$286,$X487)=Repex),0)
*$DM487</f>
        <v>0</v>
      </c>
      <c r="DS487" s="165"/>
      <c r="DT487" s="188" t="b" cm="1">
        <f t="array" aca="1" ref="DT487" ca="1">OR($G487=Forecast_Capex_Input!$BU$8:$BU$10)</f>
        <v>0</v>
      </c>
      <c r="DU487" s="188" cm="1">
        <f t="array" aca="1" ref="DU487" ca="1">IFERROR(INDEX(Forecast_Capex_Input!BV$12:BV$286,$X487)
*(INDEX(Forecast_Capex_Input!$H$12:$H$286,$X487)=Repex),0)
*$DT487</f>
        <v>0</v>
      </c>
      <c r="DV487" s="188" cm="1">
        <f t="array" aca="1" ref="DV487" ca="1">IFERROR(INDEX(Forecast_Capex_Input!BW$12:BW$286,$X487)
*(INDEX(Forecast_Capex_Input!$H$12:$H$286,$X487)=Repex),0)
*$DT487</f>
        <v>0</v>
      </c>
      <c r="DW487" s="188" cm="1">
        <f t="array" aca="1" ref="DW487" ca="1">IFERROR(INDEX(Forecast_Capex_Input!BX$12:BX$286,$X487)
*(INDEX(Forecast_Capex_Input!$H$12:$H$286,$X487)=Repex),0)
*$DT487</f>
        <v>0</v>
      </c>
      <c r="DX487" s="188" cm="1">
        <f t="array" aca="1" ref="DX487" ca="1">IFERROR(INDEX(Forecast_Capex_Input!BY$12:BY$286,$X487)
*(INDEX(Forecast_Capex_Input!$H$12:$H$286,$X487)=Repex),0)
*$DT487</f>
        <v>0</v>
      </c>
      <c r="DY487" s="188" cm="1">
        <f t="array" aca="1" ref="DY487" ca="1">IFERROR(INDEX(Forecast_Capex_Input!BZ$12:BZ$286,$X487)
*(INDEX(Forecast_Capex_Input!$H$12:$H$286,$X487)=Repex),0)
*$DT487</f>
        <v>0</v>
      </c>
      <c r="DZ487" s="188" cm="1">
        <f t="array" aca="1" ref="DZ487" ca="1">IFERROR(INDEX(Forecast_Capex_Input!CA$12:CA$286,$X487)
*(INDEX(Forecast_Capex_Input!$H$12:$H$286,$X487)=Repex),0)
*$DT487</f>
        <v>0</v>
      </c>
      <c r="EA487" s="188" cm="1">
        <f t="array" aca="1" ref="EA487" ca="1">IFERROR(INDEX(Forecast_Capex_Input!CB$12:CB$286,$X487)
*(INDEX(Forecast_Capex_Input!$H$12:$H$286,$X487)=Repex),0)
*$DT487</f>
        <v>0</v>
      </c>
      <c r="EB487" s="188" cm="1">
        <f t="array" aca="1" ref="EB487" ca="1">IFERROR(INDEX(Forecast_Capex_Input!CC$12:CC$286,$X487)
*(INDEX(Forecast_Capex_Input!$H$12:$H$286,$X487)=Repex),0)
*$DT487</f>
        <v>0</v>
      </c>
      <c r="EC487" s="165"/>
      <c r="ED487" s="226" t="str">
        <f t="shared" si="347"/>
        <v>N/A</v>
      </c>
      <c r="EE487" s="174" t="s">
        <v>15</v>
      </c>
    </row>
    <row r="488" spans="3:135" x14ac:dyDescent="0.2">
      <c r="C488" s="174">
        <f t="shared" si="348"/>
        <v>478</v>
      </c>
      <c r="D488" s="167" t="str" cm="1">
        <f t="array" ref="D488">IFERROR(INDEX(Forecast_Capex_Input!$D$12:$D$286,$X488),NA)</f>
        <v>Deferred p2-3 works for FY22-23</v>
      </c>
      <c r="E488" s="172" t="b" cm="1">
        <f t="array" ref="E488">IF($X488=NA,NA,INDEX(Forecast_Capex_Input!$E$12:$E$286,$X488))</f>
        <v>0</v>
      </c>
      <c r="F488" s="167" t="str" cm="1">
        <f t="array" aca="1" ref="F488" ca="1">IFERROR(INDEX(General!$E$25:$E$26,$Y488),NA)</f>
        <v>Non-Labour</v>
      </c>
      <c r="G488" s="167" t="str" cm="1">
        <f t="array" aca="1" ref="G488" ca="1">IFERROR(INDEX(Forecast_Capex_Input!$AI$11:$BB$11,$AA488),NA)</f>
        <v xml:space="preserve">Buildings </v>
      </c>
      <c r="H488" s="189" cm="1">
        <f t="array" aca="1" ref="H488" ca="1">IFERROR(INDEX(Forecast_Capex_Input!$AI$12:$BB$286,$X488,$AA488),NA)</f>
        <v>1</v>
      </c>
      <c r="I488" s="199" t="str" cm="1">
        <f t="array" ref="I488">IFERROR(INDEX(Forecast_Capex_Input!$F$12:$F$286,$X488),NA)</f>
        <v>Non-network - Other</v>
      </c>
      <c r="J488" s="199" t="str" cm="1">
        <f t="array" ref="J488">IFERROR(INDEX(Forecast_Capex_Input!G$12:G$286,$X488),NA)</f>
        <v>Property</v>
      </c>
      <c r="K488" s="199" t="str" cm="1">
        <f t="array" ref="K488">IFERROR(INDEX(Forecast_Capex_Input!H$12:H$286,$X488),NA)</f>
        <v>Fleet &amp; Property</v>
      </c>
      <c r="L488" s="199" t="str" cm="1">
        <f t="array" ref="L488">IFERROR(INDEX(Forecast_Capex_Input!I$12:I$286,$X488),NA)</f>
        <v>N/A</v>
      </c>
      <c r="M488" s="199" t="str" cm="1">
        <f t="array" ref="M488">IFERROR(INDEX(Forecast_Capex_Input!J$12:J$286,$X488),NA)</f>
        <v>Other Property</v>
      </c>
      <c r="N488" s="199" t="str" cm="1">
        <f t="array" ref="N488">IFERROR(INDEX(Forecast_Capex_Input!K$12:K$286,$X488),NA)</f>
        <v>N/A</v>
      </c>
      <c r="O488" s="199" t="str" cm="1">
        <f t="array" ref="O488">IFERROR(INDEX(Forecast_Capex_Input!L$12:L$286,$X488),NA)</f>
        <v>N/A</v>
      </c>
      <c r="P488" s="199" t="str" cm="1">
        <f t="array" ref="P488">IFERROR(INDEX(Forecast_Capex_Input!M$12:M$286,$X488),NA)</f>
        <v>N/A</v>
      </c>
      <c r="Q488" s="172" t="str" cm="1">
        <f t="array" ref="Q488">IFERROR(INDEX(Forecast_Capex_Input!N$12:N$286,$X488),NA)</f>
        <v>No</v>
      </c>
      <c r="R488" s="265" cm="1">
        <f t="array" ref="R488">IFERROR(INDEX(Forecast_Capex_Input!O$12:O$286,$X488),0)</f>
        <v>0</v>
      </c>
      <c r="S488" s="172" t="str" cm="1">
        <f t="array" ref="S488">IFERROR(INDEX(Forecast_Capex_Input!P$12:P$286,$X488),0)</f>
        <v>Safety security &amp; reliability</v>
      </c>
      <c r="T488" s="199" t="str" cm="1">
        <f t="array" aca="1" ref="T488" ca="1">IFERROR(INDEX(General!$K$84:$K$103,$AA488),NA)</f>
        <v xml:space="preserve">Buildings </v>
      </c>
      <c r="U488" s="188" cm="1">
        <f t="array" aca="1" ref="U488" ca="1">IFERROR(
IF($F488=General!$E$25,INDEX(Forecast_Capex_Input!S$12:S$286,$X488),
INDEX(Forecast_Capex_Input!T$12:T$286,$X488)),0)</f>
        <v>0.8</v>
      </c>
      <c r="V488" s="222" t="b">
        <f>IFERROR(INDEX(Overheads!$T$19:$T$26,MATCH($I488,Overheads!$E$19:$E$26,0)),FALSE)</f>
        <v>0</v>
      </c>
      <c r="W488" s="165"/>
      <c r="X488" s="174">
        <f>IFERROR(
IF(MATCH($C488,Forecast_Capex_Input!$CI$12:$CI$286,1)+1&gt;MAX(Forecast_Capex_Input!$C$12:$C$286),NA,
MATCH($C488,Forecast_Capex_Input!$CI$12:$CI$286,1)+1),1)</f>
        <v>184</v>
      </c>
      <c r="Y488" s="174" cm="1">
        <f t="array" aca="1" ref="Y488" ca="1">IFERROR(
IF(X487&lt;&gt;X488,1,
IF(COUNTIF(OFFSET(Y487,0,0,-INDEX(Forecast_Capex_Input!$CG$12:$CG$286,$X488)),Y487)=INDEX(Forecast_Capex_Input!$CG$12:$CG$286,$X488),Y487+1,Y487)),NA)</f>
        <v>2</v>
      </c>
      <c r="Z488" s="174" cm="1">
        <f t="array" ref="Z488">IFERROR($C488-IF($X488=1,1,INDEX(Forecast_Capex_Input!$CI$12:$CI$286,$X488-1))+1,NA)</f>
        <v>2</v>
      </c>
      <c r="AA488" s="174" cm="1">
        <f t="array" aca="1" ref="AA488" ca="1">IFERROR(IF(Y488=1,
INDEX(Forecast_Capex_Input!$AI$10:$BB$10,SMALL(IF(INDEX(Forecast_Capex_Input!$AI$12:$BB$286,$X488,0)&gt;0,COLUMN(Forecast_Capex_Input!$AI$10:$BB$10)-COLUMN(Forecast_Capex_Input!$AI$12)+1),ROWS(OFFSET(AA487,0,0,-$Z488)))),
OFFSET(AA487,-INDEX(Forecast_Capex_Input!$CG$12:$CG$286,$X488)+1,0)),NA)</f>
        <v>19</v>
      </c>
      <c r="AB488" s="174">
        <f t="shared" ca="1" si="317"/>
        <v>2</v>
      </c>
      <c r="AC488" s="222" t="b">
        <f t="shared" si="349"/>
        <v>0</v>
      </c>
      <c r="AD488" s="220" t="b">
        <v>0</v>
      </c>
      <c r="AE488" s="222" t="b">
        <f t="shared" si="318"/>
        <v>1</v>
      </c>
      <c r="AF488" s="165"/>
      <c r="AG488" s="215">
        <v>0</v>
      </c>
      <c r="AH488" s="215">
        <v>0</v>
      </c>
      <c r="AI488" s="215">
        <v>0</v>
      </c>
      <c r="AJ488" s="215">
        <v>0</v>
      </c>
      <c r="AK488" s="215">
        <v>0</v>
      </c>
      <c r="AL488" s="155">
        <v>0</v>
      </c>
      <c r="AM488" s="165"/>
      <c r="AN488" s="215" cm="1">
        <f t="array" aca="1" ref="AN488" ca="1">IFERROR(INDEX(General!O$33:O$34,$AB488)
*AG488,0)</f>
        <v>0</v>
      </c>
      <c r="AO488" s="215" cm="1">
        <f t="array" aca="1" ref="AO488" ca="1">IFERROR(INDEX(General!P$33:P$34,$AB488)
*AH488,0)</f>
        <v>0</v>
      </c>
      <c r="AP488" s="215" cm="1">
        <f t="array" aca="1" ref="AP488" ca="1">IFERROR(INDEX(General!Q$33:Q$34,$AB488)
*AI488,0)</f>
        <v>0</v>
      </c>
      <c r="AQ488" s="215" cm="1">
        <f t="array" aca="1" ref="AQ488" ca="1">IFERROR(INDEX(General!R$33:R$34,$AB488)
*AJ488,0)</f>
        <v>0</v>
      </c>
      <c r="AR488" s="215" cm="1">
        <f t="array" aca="1" ref="AR488" ca="1">IFERROR(INDEX(General!S$33:S$34,$AB488)
*AK488,0)</f>
        <v>0</v>
      </c>
      <c r="AS488" s="155">
        <f t="shared" ca="1" si="350"/>
        <v>0</v>
      </c>
      <c r="AT488" s="165"/>
      <c r="AU488" s="215">
        <f ca="1">IF($AE488=FALSE,AN488*Overheads!$R$24*$V488,
IFERROR(Overheads!$O$49*$V488*AN488,0)
+IFERROR(Overheads!Q$59*$V488*(AN488/Overheads!Q$68),0))</f>
        <v>0</v>
      </c>
      <c r="AV488" s="215">
        <f ca="1">IF($AE488=FALSE,AO488*Overheads!$R$24*$V488,
IFERROR(Overheads!$O$49*$V488*AO488,0)
+IFERROR(Overheads!R$59*$V488*(AO488/Overheads!R$68),0))</f>
        <v>0</v>
      </c>
      <c r="AW488" s="215">
        <f ca="1">IF($AE488=FALSE,AP488*Overheads!$R$24*$V488,
IFERROR(Overheads!$O$49*$V488*AP488,0)
+IFERROR(Overheads!S$59*$V488*(AP488/Overheads!S$68),0))</f>
        <v>0</v>
      </c>
      <c r="AX488" s="215">
        <f ca="1">IF($AE488=FALSE,AQ488*Overheads!$R$24*$V488,
IFERROR(Overheads!$O$49*$V488*AQ488,0)
+IFERROR(Overheads!T$59*$V488*(AQ488/Overheads!T$68),0))</f>
        <v>0</v>
      </c>
      <c r="AY488" s="215">
        <f ca="1">IF($AE488=FALSE,AR488*Overheads!$R$24*$V488,
IFERROR(Overheads!$O$49*$V488*AR488,0)
+IFERROR(Overheads!U$59*$V488*(AR488/Overheads!U$68),0))</f>
        <v>0</v>
      </c>
      <c r="AZ488" s="155">
        <f t="shared" ca="1" si="351"/>
        <v>0</v>
      </c>
      <c r="BA488" s="165"/>
      <c r="BB488" s="215">
        <f ca="1">IF($AE488=FALSE,AN488*Overheads!$S$25,
IFERROR(Overheads!$O$50*AN488,0)
+IFERROR(Overheads!Q$60*(AN488/Overheads!Q$66),0))</f>
        <v>0</v>
      </c>
      <c r="BC488" s="215">
        <f ca="1">IF($AE488=FALSE,AO488*Overheads!$S$25,
IFERROR(Overheads!$O$50*AO488,0)
+IFERROR(Overheads!R$60*(AO488/Overheads!R$66),0))</f>
        <v>0</v>
      </c>
      <c r="BD488" s="215">
        <f ca="1">IF($AE488=FALSE,AP488*Overheads!$S$25,
IFERROR(Overheads!$O$50*AP488,0)
+IFERROR(Overheads!S$60*(AP488/Overheads!S$66),0))</f>
        <v>0</v>
      </c>
      <c r="BE488" s="215">
        <f ca="1">IF($AE488=FALSE,AQ488*Overheads!$S$25,
IFERROR(Overheads!$O$50*AQ488,0)
+IFERROR(Overheads!T$60*(AQ488/Overheads!T$66),0))</f>
        <v>0</v>
      </c>
      <c r="BF488" s="215">
        <f ca="1">IF($AE488=FALSE,AR488*Overheads!$S$25,
IFERROR(Overheads!$O$50*AR488,0)
+IFERROR(Overheads!U$60*(AR488/Overheads!U$66),0))</f>
        <v>0</v>
      </c>
      <c r="BG488" s="155">
        <f t="shared" ca="1" si="352"/>
        <v>0</v>
      </c>
      <c r="BH488" s="165"/>
      <c r="BI488" s="215">
        <f t="shared" ca="1" si="353"/>
        <v>0</v>
      </c>
      <c r="BJ488" s="215">
        <f t="shared" ca="1" si="319"/>
        <v>0</v>
      </c>
      <c r="BK488" s="215">
        <f t="shared" ca="1" si="320"/>
        <v>0</v>
      </c>
      <c r="BL488" s="215">
        <f t="shared" ca="1" si="321"/>
        <v>0</v>
      </c>
      <c r="BM488" s="215">
        <f t="shared" ca="1" si="322"/>
        <v>0</v>
      </c>
      <c r="BN488" s="155">
        <f t="shared" ca="1" si="354"/>
        <v>0</v>
      </c>
      <c r="BO488" s="165"/>
      <c r="BP488" s="187" cm="1">
        <f t="array" ref="BP488">IFERROR(IF($X488=$X487,BP487,INDEX(Forecast_Capex_Input!AC$12:AC$286,$X488)),0)</f>
        <v>0.2</v>
      </c>
      <c r="BQ488" s="187" cm="1">
        <f t="array" ref="BQ488">IFERROR(IF($X488=$X487,BQ487,INDEX(Forecast_Capex_Input!AD$12:AD$286,$X488)),0)</f>
        <v>0.2</v>
      </c>
      <c r="BR488" s="187" cm="1">
        <f t="array" ref="BR488">IFERROR(IF($X488=$X487,BR487,INDEX(Forecast_Capex_Input!AE$12:AE$286,$X488)),0)</f>
        <v>0.2</v>
      </c>
      <c r="BS488" s="187" cm="1">
        <f t="array" ref="BS488">IFERROR(IF($X488=$X487,BS487,INDEX(Forecast_Capex_Input!AF$12:AF$286,$X488)),0)</f>
        <v>0.2</v>
      </c>
      <c r="BT488" s="187" cm="1">
        <f t="array" ref="BT488">IFERROR(IF($X488=$X487,BT487,INDEX(Forecast_Capex_Input!AG$12:AG$286,$X488)),0)</f>
        <v>0.2</v>
      </c>
      <c r="BU488" s="165"/>
      <c r="BV488" s="215">
        <f t="shared" si="323"/>
        <v>0</v>
      </c>
      <c r="BW488" s="215">
        <f t="shared" si="324"/>
        <v>0</v>
      </c>
      <c r="BX488" s="215">
        <f t="shared" si="325"/>
        <v>0</v>
      </c>
      <c r="BY488" s="215">
        <f t="shared" si="326"/>
        <v>0</v>
      </c>
      <c r="BZ488" s="215">
        <f t="shared" si="327"/>
        <v>0</v>
      </c>
      <c r="CA488" s="155">
        <f t="shared" si="355"/>
        <v>0</v>
      </c>
      <c r="CB488" s="165"/>
      <c r="CC488" s="215">
        <f t="shared" ca="1" si="328"/>
        <v>0</v>
      </c>
      <c r="CD488" s="215">
        <f t="shared" ca="1" si="329"/>
        <v>0</v>
      </c>
      <c r="CE488" s="215">
        <f t="shared" ca="1" si="330"/>
        <v>0</v>
      </c>
      <c r="CF488" s="215">
        <f t="shared" ca="1" si="331"/>
        <v>0</v>
      </c>
      <c r="CG488" s="215">
        <f t="shared" ca="1" si="332"/>
        <v>0</v>
      </c>
      <c r="CH488" s="155">
        <f t="shared" ca="1" si="356"/>
        <v>0</v>
      </c>
      <c r="CI488" s="165"/>
      <c r="CJ488" s="215">
        <f t="shared" ca="1" si="333"/>
        <v>0</v>
      </c>
      <c r="CK488" s="215">
        <f t="shared" ca="1" si="334"/>
        <v>0</v>
      </c>
      <c r="CL488" s="215">
        <f t="shared" ca="1" si="335"/>
        <v>0</v>
      </c>
      <c r="CM488" s="215">
        <f t="shared" ca="1" si="336"/>
        <v>0</v>
      </c>
      <c r="CN488" s="215">
        <f t="shared" ca="1" si="337"/>
        <v>0</v>
      </c>
      <c r="CO488" s="155">
        <f t="shared" ca="1" si="357"/>
        <v>0</v>
      </c>
      <c r="CP488" s="165"/>
      <c r="CQ488" s="223">
        <f t="shared" ca="1" si="338"/>
        <v>0</v>
      </c>
      <c r="CR488" s="223">
        <f t="shared" ca="1" si="339"/>
        <v>0</v>
      </c>
      <c r="CS488" s="223">
        <f t="shared" ca="1" si="340"/>
        <v>0</v>
      </c>
      <c r="CT488" s="223">
        <f t="shared" ca="1" si="341"/>
        <v>0</v>
      </c>
      <c r="CU488" s="223">
        <f t="shared" ca="1" si="342"/>
        <v>0</v>
      </c>
      <c r="CV488" s="155">
        <f t="shared" ca="1" si="358"/>
        <v>0</v>
      </c>
      <c r="CW488" s="165"/>
      <c r="CX488" s="215">
        <f t="shared" ca="1" si="359"/>
        <v>0</v>
      </c>
      <c r="CY488" s="215">
        <f t="shared" ca="1" si="343"/>
        <v>0</v>
      </c>
      <c r="CZ488" s="215">
        <f t="shared" ca="1" si="344"/>
        <v>0</v>
      </c>
      <c r="DA488" s="215">
        <f t="shared" ca="1" si="345"/>
        <v>0</v>
      </c>
      <c r="DB488" s="215">
        <f t="shared" ca="1" si="346"/>
        <v>0</v>
      </c>
      <c r="DC488" s="155">
        <f t="shared" ca="1" si="360"/>
        <v>0</v>
      </c>
      <c r="DD488" s="165"/>
      <c r="DE488" s="188" t="b" cm="1">
        <f t="array" aca="1" ref="DE488" ca="1">OR($G488=Forecast_Capex_Input!$BF$8:$BF$10)</f>
        <v>0</v>
      </c>
      <c r="DF488" s="188" cm="1">
        <f t="array" aca="1" ref="DF488" ca="1">IFERROR(INDEX(Forecast_Capex_Input!BG$12:BG$286,$X488)
*(INDEX(Forecast_Capex_Input!$H$12:$H$286,$X488)=Repex),0)
*$DE488</f>
        <v>0</v>
      </c>
      <c r="DG488" s="188" cm="1">
        <f t="array" aca="1" ref="DG488" ca="1">IFERROR(INDEX(Forecast_Capex_Input!BH$12:BH$286,$X488)
*(INDEX(Forecast_Capex_Input!$H$12:$H$286,$X488)=Repex),0)
*$DE488</f>
        <v>0</v>
      </c>
      <c r="DH488" s="188" cm="1">
        <f t="array" aca="1" ref="DH488" ca="1">IFERROR(INDEX(Forecast_Capex_Input!BI$12:BI$286,$X488)
*(INDEX(Forecast_Capex_Input!$H$12:$H$286,$X488)=Repex),0)
*$DE488</f>
        <v>0</v>
      </c>
      <c r="DI488" s="188" cm="1">
        <f t="array" aca="1" ref="DI488" ca="1">IFERROR(INDEX(Forecast_Capex_Input!BJ$12:BJ$286,$X488)
*(INDEX(Forecast_Capex_Input!$H$12:$H$286,$X488)=Repex),0)
*$DE488</f>
        <v>0</v>
      </c>
      <c r="DJ488" s="188" cm="1">
        <f t="array" aca="1" ref="DJ488" ca="1">IFERROR(INDEX(Forecast_Capex_Input!BK$12:BK$286,$X488)
*(INDEX(Forecast_Capex_Input!$H$12:$H$286,$X488)=Repex),0)
*$DE488</f>
        <v>0</v>
      </c>
      <c r="DK488" s="188" cm="1">
        <f t="array" aca="1" ref="DK488" ca="1">IFERROR(INDEX(Forecast_Capex_Input!BL$12:BL$286,$X488)
*(INDEX(Forecast_Capex_Input!$H$12:$H$286,$X488)=Repex),0)
*$DE488</f>
        <v>0</v>
      </c>
      <c r="DL488" s="165"/>
      <c r="DM488" s="188" t="b" cm="1">
        <f t="array" aca="1" ref="DM488" ca="1">OR($G488=Forecast_Capex_Input!$BN$8:$BN$9)</f>
        <v>0</v>
      </c>
      <c r="DN488" s="188" cm="1">
        <f t="array" aca="1" ref="DN488" ca="1">IFERROR(INDEX(Forecast_Capex_Input!BO$12:BO$286,$X488)
*(INDEX(Forecast_Capex_Input!$H$12:$H$286,$X488)=Repex),0)
*$DM488</f>
        <v>0</v>
      </c>
      <c r="DO488" s="188" cm="1">
        <f t="array" aca="1" ref="DO488" ca="1">IFERROR(INDEX(Forecast_Capex_Input!BP$12:BP$286,$X488)
*(INDEX(Forecast_Capex_Input!$H$12:$H$286,$X488)=Repex),0)
*$DM488</f>
        <v>0</v>
      </c>
      <c r="DP488" s="188" cm="1">
        <f t="array" aca="1" ref="DP488" ca="1">IFERROR(INDEX(Forecast_Capex_Input!BQ$12:BQ$286,$X488)
*(INDEX(Forecast_Capex_Input!$H$12:$H$286,$X488)=Repex),0)
*$DM488</f>
        <v>0</v>
      </c>
      <c r="DQ488" s="188" cm="1">
        <f t="array" aca="1" ref="DQ488" ca="1">IFERROR(INDEX(Forecast_Capex_Input!BR$12:BR$286,$X488)
*(INDEX(Forecast_Capex_Input!$H$12:$H$286,$X488)=Repex),0)
*$DM488</f>
        <v>0</v>
      </c>
      <c r="DR488" s="188" cm="1">
        <f t="array" aca="1" ref="DR488" ca="1">IFERROR(INDEX(Forecast_Capex_Input!BS$12:BS$286,$X488)
*(INDEX(Forecast_Capex_Input!$H$12:$H$286,$X488)=Repex),0)
*$DM488</f>
        <v>0</v>
      </c>
      <c r="DS488" s="165"/>
      <c r="DT488" s="188" t="b" cm="1">
        <f t="array" aca="1" ref="DT488" ca="1">OR($G488=Forecast_Capex_Input!$BU$8:$BU$10)</f>
        <v>0</v>
      </c>
      <c r="DU488" s="188" cm="1">
        <f t="array" aca="1" ref="DU488" ca="1">IFERROR(INDEX(Forecast_Capex_Input!BV$12:BV$286,$X488)
*(INDEX(Forecast_Capex_Input!$H$12:$H$286,$X488)=Repex),0)
*$DT488</f>
        <v>0</v>
      </c>
      <c r="DV488" s="188" cm="1">
        <f t="array" aca="1" ref="DV488" ca="1">IFERROR(INDEX(Forecast_Capex_Input!BW$12:BW$286,$X488)
*(INDEX(Forecast_Capex_Input!$H$12:$H$286,$X488)=Repex),0)
*$DT488</f>
        <v>0</v>
      </c>
      <c r="DW488" s="188" cm="1">
        <f t="array" aca="1" ref="DW488" ca="1">IFERROR(INDEX(Forecast_Capex_Input!BX$12:BX$286,$X488)
*(INDEX(Forecast_Capex_Input!$H$12:$H$286,$X488)=Repex),0)
*$DT488</f>
        <v>0</v>
      </c>
      <c r="DX488" s="188" cm="1">
        <f t="array" aca="1" ref="DX488" ca="1">IFERROR(INDEX(Forecast_Capex_Input!BY$12:BY$286,$X488)
*(INDEX(Forecast_Capex_Input!$H$12:$H$286,$X488)=Repex),0)
*$DT488</f>
        <v>0</v>
      </c>
      <c r="DY488" s="188" cm="1">
        <f t="array" aca="1" ref="DY488" ca="1">IFERROR(INDEX(Forecast_Capex_Input!BZ$12:BZ$286,$X488)
*(INDEX(Forecast_Capex_Input!$H$12:$H$286,$X488)=Repex),0)
*$DT488</f>
        <v>0</v>
      </c>
      <c r="DZ488" s="188" cm="1">
        <f t="array" aca="1" ref="DZ488" ca="1">IFERROR(INDEX(Forecast_Capex_Input!CA$12:CA$286,$X488)
*(INDEX(Forecast_Capex_Input!$H$12:$H$286,$X488)=Repex),0)
*$DT488</f>
        <v>0</v>
      </c>
      <c r="EA488" s="188" cm="1">
        <f t="array" aca="1" ref="EA488" ca="1">IFERROR(INDEX(Forecast_Capex_Input!CB$12:CB$286,$X488)
*(INDEX(Forecast_Capex_Input!$H$12:$H$286,$X488)=Repex),0)
*$DT488</f>
        <v>0</v>
      </c>
      <c r="EB488" s="188" cm="1">
        <f t="array" aca="1" ref="EB488" ca="1">IFERROR(INDEX(Forecast_Capex_Input!CC$12:CC$286,$X488)
*(INDEX(Forecast_Capex_Input!$H$12:$H$286,$X488)=Repex),0)
*$DT488</f>
        <v>0</v>
      </c>
      <c r="EC488" s="165"/>
      <c r="ED488" s="226" t="str">
        <f t="shared" si="347"/>
        <v>N/A</v>
      </c>
      <c r="EE488" s="174" t="s">
        <v>15</v>
      </c>
    </row>
    <row r="489" spans="3:135" x14ac:dyDescent="0.2">
      <c r="C489" s="174">
        <f t="shared" si="348"/>
        <v>479</v>
      </c>
      <c r="D489" s="167" t="str" cm="1">
        <f t="array" ref="D489">IFERROR(INDEX(Forecast_Capex_Input!$D$12:$D$286,$X489),NA)</f>
        <v>180 Thomas Street - Ultimo drainage project</v>
      </c>
      <c r="E489" s="172" t="b" cm="1">
        <f t="array" ref="E489">IF($X489=NA,NA,INDEX(Forecast_Capex_Input!$E$12:$E$286,$X489))</f>
        <v>0</v>
      </c>
      <c r="F489" s="167" t="str" cm="1">
        <f t="array" aca="1" ref="F489" ca="1">IFERROR(INDEX(General!$E$25:$E$26,$Y489),NA)</f>
        <v>Labour</v>
      </c>
      <c r="G489" s="167" t="str" cm="1">
        <f t="array" aca="1" ref="G489" ca="1">IFERROR(INDEX(Forecast_Capex_Input!$AI$11:$BB$11,$AA489),NA)</f>
        <v xml:space="preserve">Buildings </v>
      </c>
      <c r="H489" s="189" cm="1">
        <f t="array" aca="1" ref="H489" ca="1">IFERROR(INDEX(Forecast_Capex_Input!$AI$12:$BB$286,$X489,$AA489),NA)</f>
        <v>1</v>
      </c>
      <c r="I489" s="199" t="str" cm="1">
        <f t="array" ref="I489">IFERROR(INDEX(Forecast_Capex_Input!$F$12:$F$286,$X489),NA)</f>
        <v>Non-network - Other</v>
      </c>
      <c r="J489" s="199" t="str" cm="1">
        <f t="array" ref="J489">IFERROR(INDEX(Forecast_Capex_Input!G$12:G$286,$X489),NA)</f>
        <v>Property</v>
      </c>
      <c r="K489" s="199" t="str" cm="1">
        <f t="array" ref="K489">IFERROR(INDEX(Forecast_Capex_Input!H$12:H$286,$X489),NA)</f>
        <v>Fleet &amp; Property</v>
      </c>
      <c r="L489" s="199" t="str" cm="1">
        <f t="array" ref="L489">IFERROR(INDEX(Forecast_Capex_Input!I$12:I$286,$X489),NA)</f>
        <v>N/A</v>
      </c>
      <c r="M489" s="199" t="str" cm="1">
        <f t="array" ref="M489">IFERROR(INDEX(Forecast_Capex_Input!J$12:J$286,$X489),NA)</f>
        <v>Haymarket Office</v>
      </c>
      <c r="N489" s="199" t="str" cm="1">
        <f t="array" ref="N489">IFERROR(INDEX(Forecast_Capex_Input!K$12:K$286,$X489),NA)</f>
        <v>N/A</v>
      </c>
      <c r="O489" s="199" t="str" cm="1">
        <f t="array" ref="O489">IFERROR(INDEX(Forecast_Capex_Input!L$12:L$286,$X489),NA)</f>
        <v>N/A</v>
      </c>
      <c r="P489" s="199" t="str" cm="1">
        <f t="array" ref="P489">IFERROR(INDEX(Forecast_Capex_Input!M$12:M$286,$X489),NA)</f>
        <v>N/A</v>
      </c>
      <c r="Q489" s="172" t="str" cm="1">
        <f t="array" ref="Q489">IFERROR(INDEX(Forecast_Capex_Input!N$12:N$286,$X489),NA)</f>
        <v>No</v>
      </c>
      <c r="R489" s="265" cm="1">
        <f t="array" ref="R489">IFERROR(INDEX(Forecast_Capex_Input!O$12:O$286,$X489),0)</f>
        <v>0</v>
      </c>
      <c r="S489" s="172" t="str" cm="1">
        <f t="array" ref="S489">IFERROR(INDEX(Forecast_Capex_Input!P$12:P$286,$X489),0)</f>
        <v>Safety security &amp; reliability</v>
      </c>
      <c r="T489" s="199" t="str" cm="1">
        <f t="array" aca="1" ref="T489" ca="1">IFERROR(INDEX(General!$K$84:$K$103,$AA489),NA)</f>
        <v xml:space="preserve">Buildings </v>
      </c>
      <c r="U489" s="188" cm="1">
        <f t="array" aca="1" ref="U489" ca="1">IFERROR(
IF($F489=General!$E$25,INDEX(Forecast_Capex_Input!S$12:S$286,$X489),
INDEX(Forecast_Capex_Input!T$12:T$286,$X489)),0)</f>
        <v>0.2</v>
      </c>
      <c r="V489" s="222" t="b">
        <f>IFERROR(INDEX(Overheads!$T$19:$T$26,MATCH($I489,Overheads!$E$19:$E$26,0)),FALSE)</f>
        <v>0</v>
      </c>
      <c r="W489" s="165"/>
      <c r="X489" s="174">
        <f>IFERROR(
IF(MATCH($C489,Forecast_Capex_Input!$CI$12:$CI$286,1)+1&gt;MAX(Forecast_Capex_Input!$C$12:$C$286),NA,
MATCH($C489,Forecast_Capex_Input!$CI$12:$CI$286,1)+1),1)</f>
        <v>185</v>
      </c>
      <c r="Y489" s="174" cm="1">
        <f t="array" aca="1" ref="Y489" ca="1">IFERROR(
IF(X488&lt;&gt;X489,1,
IF(COUNTIF(OFFSET(Y488,0,0,-INDEX(Forecast_Capex_Input!$CG$12:$CG$286,$X489)),Y488)=INDEX(Forecast_Capex_Input!$CG$12:$CG$286,$X489),Y488+1,Y488)),NA)</f>
        <v>1</v>
      </c>
      <c r="Z489" s="174" cm="1">
        <f t="array" ref="Z489">IFERROR($C489-IF($X489=1,1,INDEX(Forecast_Capex_Input!$CI$12:$CI$286,$X489-1))+1,NA)</f>
        <v>1</v>
      </c>
      <c r="AA489" s="174" cm="1">
        <f t="array" aca="1" ref="AA489" ca="1">IFERROR(IF(Y489=1,
INDEX(Forecast_Capex_Input!$AI$10:$BB$10,SMALL(IF(INDEX(Forecast_Capex_Input!$AI$12:$BB$286,$X489,0)&gt;0,COLUMN(Forecast_Capex_Input!$AI$10:$BB$10)-COLUMN(Forecast_Capex_Input!$AI$12)+1),ROWS(OFFSET(AA488,0,0,-$Z489)))),
OFFSET(AA488,-INDEX(Forecast_Capex_Input!$CG$12:$CG$286,$X489)+1,0)),NA)</f>
        <v>19</v>
      </c>
      <c r="AB489" s="174">
        <f t="shared" ca="1" si="317"/>
        <v>1</v>
      </c>
      <c r="AC489" s="222" t="b">
        <f t="shared" si="349"/>
        <v>0</v>
      </c>
      <c r="AD489" s="220" t="b">
        <v>0</v>
      </c>
      <c r="AE489" s="222" t="b">
        <f t="shared" si="318"/>
        <v>1</v>
      </c>
      <c r="AF489" s="165"/>
      <c r="AG489" s="215">
        <v>0</v>
      </c>
      <c r="AH489" s="215">
        <v>0</v>
      </c>
      <c r="AI489" s="215">
        <v>0</v>
      </c>
      <c r="AJ489" s="215">
        <v>0</v>
      </c>
      <c r="AK489" s="215">
        <v>0</v>
      </c>
      <c r="AL489" s="155">
        <v>0</v>
      </c>
      <c r="AM489" s="165"/>
      <c r="AN489" s="215" cm="1">
        <f t="array" aca="1" ref="AN489" ca="1">IFERROR(INDEX(General!O$33:O$34,$AB489)
*AG489,0)</f>
        <v>0</v>
      </c>
      <c r="AO489" s="215" cm="1">
        <f t="array" aca="1" ref="AO489" ca="1">IFERROR(INDEX(General!P$33:P$34,$AB489)
*AH489,0)</f>
        <v>0</v>
      </c>
      <c r="AP489" s="215" cm="1">
        <f t="array" aca="1" ref="AP489" ca="1">IFERROR(INDEX(General!Q$33:Q$34,$AB489)
*AI489,0)</f>
        <v>0</v>
      </c>
      <c r="AQ489" s="215" cm="1">
        <f t="array" aca="1" ref="AQ489" ca="1">IFERROR(INDEX(General!R$33:R$34,$AB489)
*AJ489,0)</f>
        <v>0</v>
      </c>
      <c r="AR489" s="215" cm="1">
        <f t="array" aca="1" ref="AR489" ca="1">IFERROR(INDEX(General!S$33:S$34,$AB489)
*AK489,0)</f>
        <v>0</v>
      </c>
      <c r="AS489" s="155">
        <f t="shared" ca="1" si="350"/>
        <v>0</v>
      </c>
      <c r="AT489" s="165"/>
      <c r="AU489" s="215">
        <f ca="1">IF($AE489=FALSE,AN489*Overheads!$R$24*$V489,
IFERROR(Overheads!$O$49*$V489*AN489,0)
+IFERROR(Overheads!Q$59*$V489*(AN489/Overheads!Q$68),0))</f>
        <v>0</v>
      </c>
      <c r="AV489" s="215">
        <f ca="1">IF($AE489=FALSE,AO489*Overheads!$R$24*$V489,
IFERROR(Overheads!$O$49*$V489*AO489,0)
+IFERROR(Overheads!R$59*$V489*(AO489/Overheads!R$68),0))</f>
        <v>0</v>
      </c>
      <c r="AW489" s="215">
        <f ca="1">IF($AE489=FALSE,AP489*Overheads!$R$24*$V489,
IFERROR(Overheads!$O$49*$V489*AP489,0)
+IFERROR(Overheads!S$59*$V489*(AP489/Overheads!S$68),0))</f>
        <v>0</v>
      </c>
      <c r="AX489" s="215">
        <f ca="1">IF($AE489=FALSE,AQ489*Overheads!$R$24*$V489,
IFERROR(Overheads!$O$49*$V489*AQ489,0)
+IFERROR(Overheads!T$59*$V489*(AQ489/Overheads!T$68),0))</f>
        <v>0</v>
      </c>
      <c r="AY489" s="215">
        <f ca="1">IF($AE489=FALSE,AR489*Overheads!$R$24*$V489,
IFERROR(Overheads!$O$49*$V489*AR489,0)
+IFERROR(Overheads!U$59*$V489*(AR489/Overheads!U$68),0))</f>
        <v>0</v>
      </c>
      <c r="AZ489" s="155">
        <f t="shared" ca="1" si="351"/>
        <v>0</v>
      </c>
      <c r="BA489" s="165"/>
      <c r="BB489" s="215">
        <f ca="1">IF($AE489=FALSE,AN489*Overheads!$S$25,
IFERROR(Overheads!$O$50*AN489,0)
+IFERROR(Overheads!Q$60*(AN489/Overheads!Q$66),0))</f>
        <v>0</v>
      </c>
      <c r="BC489" s="215">
        <f ca="1">IF($AE489=FALSE,AO489*Overheads!$S$25,
IFERROR(Overheads!$O$50*AO489,0)
+IFERROR(Overheads!R$60*(AO489/Overheads!R$66),0))</f>
        <v>0</v>
      </c>
      <c r="BD489" s="215">
        <f ca="1">IF($AE489=FALSE,AP489*Overheads!$S$25,
IFERROR(Overheads!$O$50*AP489,0)
+IFERROR(Overheads!S$60*(AP489/Overheads!S$66),0))</f>
        <v>0</v>
      </c>
      <c r="BE489" s="215">
        <f ca="1">IF($AE489=FALSE,AQ489*Overheads!$S$25,
IFERROR(Overheads!$O$50*AQ489,0)
+IFERROR(Overheads!T$60*(AQ489/Overheads!T$66),0))</f>
        <v>0</v>
      </c>
      <c r="BF489" s="215">
        <f ca="1">IF($AE489=FALSE,AR489*Overheads!$S$25,
IFERROR(Overheads!$O$50*AR489,0)
+IFERROR(Overheads!U$60*(AR489/Overheads!U$66),0))</f>
        <v>0</v>
      </c>
      <c r="BG489" s="155">
        <f t="shared" ca="1" si="352"/>
        <v>0</v>
      </c>
      <c r="BH489" s="165"/>
      <c r="BI489" s="215">
        <f t="shared" ca="1" si="353"/>
        <v>0</v>
      </c>
      <c r="BJ489" s="215">
        <f t="shared" ca="1" si="319"/>
        <v>0</v>
      </c>
      <c r="BK489" s="215">
        <f t="shared" ca="1" si="320"/>
        <v>0</v>
      </c>
      <c r="BL489" s="215">
        <f t="shared" ca="1" si="321"/>
        <v>0</v>
      </c>
      <c r="BM489" s="215">
        <f t="shared" ca="1" si="322"/>
        <v>0</v>
      </c>
      <c r="BN489" s="155">
        <f t="shared" ca="1" si="354"/>
        <v>0</v>
      </c>
      <c r="BO489" s="165"/>
      <c r="BP489" s="187" cm="1">
        <f t="array" ref="BP489">IFERROR(IF($X489=$X488,BP488,INDEX(Forecast_Capex_Input!AC$12:AC$286,$X489)),0)</f>
        <v>0.2</v>
      </c>
      <c r="BQ489" s="187" cm="1">
        <f t="array" ref="BQ489">IFERROR(IF($X489=$X488,BQ488,INDEX(Forecast_Capex_Input!AD$12:AD$286,$X489)),0)</f>
        <v>0.2</v>
      </c>
      <c r="BR489" s="187" cm="1">
        <f t="array" ref="BR489">IFERROR(IF($X489=$X488,BR488,INDEX(Forecast_Capex_Input!AE$12:AE$286,$X489)),0)</f>
        <v>0.2</v>
      </c>
      <c r="BS489" s="187" cm="1">
        <f t="array" ref="BS489">IFERROR(IF($X489=$X488,BS488,INDEX(Forecast_Capex_Input!AF$12:AF$286,$X489)),0)</f>
        <v>0.2</v>
      </c>
      <c r="BT489" s="187" cm="1">
        <f t="array" ref="BT489">IFERROR(IF($X489=$X488,BT488,INDEX(Forecast_Capex_Input!AG$12:AG$286,$X489)),0)</f>
        <v>0.2</v>
      </c>
      <c r="BU489" s="165"/>
      <c r="BV489" s="215">
        <f t="shared" si="323"/>
        <v>0</v>
      </c>
      <c r="BW489" s="215">
        <f t="shared" si="324"/>
        <v>0</v>
      </c>
      <c r="BX489" s="215">
        <f t="shared" si="325"/>
        <v>0</v>
      </c>
      <c r="BY489" s="215">
        <f t="shared" si="326"/>
        <v>0</v>
      </c>
      <c r="BZ489" s="215">
        <f t="shared" si="327"/>
        <v>0</v>
      </c>
      <c r="CA489" s="155">
        <f t="shared" si="355"/>
        <v>0</v>
      </c>
      <c r="CB489" s="165"/>
      <c r="CC489" s="215">
        <f t="shared" ca="1" si="328"/>
        <v>0</v>
      </c>
      <c r="CD489" s="215">
        <f t="shared" ca="1" si="329"/>
        <v>0</v>
      </c>
      <c r="CE489" s="215">
        <f t="shared" ca="1" si="330"/>
        <v>0</v>
      </c>
      <c r="CF489" s="215">
        <f t="shared" ca="1" si="331"/>
        <v>0</v>
      </c>
      <c r="CG489" s="215">
        <f t="shared" ca="1" si="332"/>
        <v>0</v>
      </c>
      <c r="CH489" s="155">
        <f t="shared" ca="1" si="356"/>
        <v>0</v>
      </c>
      <c r="CI489" s="165"/>
      <c r="CJ489" s="215">
        <f t="shared" ca="1" si="333"/>
        <v>0</v>
      </c>
      <c r="CK489" s="215">
        <f t="shared" ca="1" si="334"/>
        <v>0</v>
      </c>
      <c r="CL489" s="215">
        <f t="shared" ca="1" si="335"/>
        <v>0</v>
      </c>
      <c r="CM489" s="215">
        <f t="shared" ca="1" si="336"/>
        <v>0</v>
      </c>
      <c r="CN489" s="215">
        <f t="shared" ca="1" si="337"/>
        <v>0</v>
      </c>
      <c r="CO489" s="155">
        <f t="shared" ca="1" si="357"/>
        <v>0</v>
      </c>
      <c r="CP489" s="165"/>
      <c r="CQ489" s="223">
        <f t="shared" ca="1" si="338"/>
        <v>0</v>
      </c>
      <c r="CR489" s="223">
        <f t="shared" ca="1" si="339"/>
        <v>0</v>
      </c>
      <c r="CS489" s="223">
        <f t="shared" ca="1" si="340"/>
        <v>0</v>
      </c>
      <c r="CT489" s="223">
        <f t="shared" ca="1" si="341"/>
        <v>0</v>
      </c>
      <c r="CU489" s="223">
        <f t="shared" ca="1" si="342"/>
        <v>0</v>
      </c>
      <c r="CV489" s="155">
        <f t="shared" ca="1" si="358"/>
        <v>0</v>
      </c>
      <c r="CW489" s="165"/>
      <c r="CX489" s="215">
        <f t="shared" ca="1" si="359"/>
        <v>0</v>
      </c>
      <c r="CY489" s="215">
        <f t="shared" ca="1" si="343"/>
        <v>0</v>
      </c>
      <c r="CZ489" s="215">
        <f t="shared" ca="1" si="344"/>
        <v>0</v>
      </c>
      <c r="DA489" s="215">
        <f t="shared" ca="1" si="345"/>
        <v>0</v>
      </c>
      <c r="DB489" s="215">
        <f t="shared" ca="1" si="346"/>
        <v>0</v>
      </c>
      <c r="DC489" s="155">
        <f t="shared" ca="1" si="360"/>
        <v>0</v>
      </c>
      <c r="DD489" s="165"/>
      <c r="DE489" s="188" t="b" cm="1">
        <f t="array" aca="1" ref="DE489" ca="1">OR($G489=Forecast_Capex_Input!$BF$8:$BF$10)</f>
        <v>0</v>
      </c>
      <c r="DF489" s="188" cm="1">
        <f t="array" aca="1" ref="DF489" ca="1">IFERROR(INDEX(Forecast_Capex_Input!BG$12:BG$286,$X489)
*(INDEX(Forecast_Capex_Input!$H$12:$H$286,$X489)=Repex),0)
*$DE489</f>
        <v>0</v>
      </c>
      <c r="DG489" s="188" cm="1">
        <f t="array" aca="1" ref="DG489" ca="1">IFERROR(INDEX(Forecast_Capex_Input!BH$12:BH$286,$X489)
*(INDEX(Forecast_Capex_Input!$H$12:$H$286,$X489)=Repex),0)
*$DE489</f>
        <v>0</v>
      </c>
      <c r="DH489" s="188" cm="1">
        <f t="array" aca="1" ref="DH489" ca="1">IFERROR(INDEX(Forecast_Capex_Input!BI$12:BI$286,$X489)
*(INDEX(Forecast_Capex_Input!$H$12:$H$286,$X489)=Repex),0)
*$DE489</f>
        <v>0</v>
      </c>
      <c r="DI489" s="188" cm="1">
        <f t="array" aca="1" ref="DI489" ca="1">IFERROR(INDEX(Forecast_Capex_Input!BJ$12:BJ$286,$X489)
*(INDEX(Forecast_Capex_Input!$H$12:$H$286,$X489)=Repex),0)
*$DE489</f>
        <v>0</v>
      </c>
      <c r="DJ489" s="188" cm="1">
        <f t="array" aca="1" ref="DJ489" ca="1">IFERROR(INDEX(Forecast_Capex_Input!BK$12:BK$286,$X489)
*(INDEX(Forecast_Capex_Input!$H$12:$H$286,$X489)=Repex),0)
*$DE489</f>
        <v>0</v>
      </c>
      <c r="DK489" s="188" cm="1">
        <f t="array" aca="1" ref="DK489" ca="1">IFERROR(INDEX(Forecast_Capex_Input!BL$12:BL$286,$X489)
*(INDEX(Forecast_Capex_Input!$H$12:$H$286,$X489)=Repex),0)
*$DE489</f>
        <v>0</v>
      </c>
      <c r="DL489" s="165"/>
      <c r="DM489" s="188" t="b" cm="1">
        <f t="array" aca="1" ref="DM489" ca="1">OR($G489=Forecast_Capex_Input!$BN$8:$BN$9)</f>
        <v>0</v>
      </c>
      <c r="DN489" s="188" cm="1">
        <f t="array" aca="1" ref="DN489" ca="1">IFERROR(INDEX(Forecast_Capex_Input!BO$12:BO$286,$X489)
*(INDEX(Forecast_Capex_Input!$H$12:$H$286,$X489)=Repex),0)
*$DM489</f>
        <v>0</v>
      </c>
      <c r="DO489" s="188" cm="1">
        <f t="array" aca="1" ref="DO489" ca="1">IFERROR(INDEX(Forecast_Capex_Input!BP$12:BP$286,$X489)
*(INDEX(Forecast_Capex_Input!$H$12:$H$286,$X489)=Repex),0)
*$DM489</f>
        <v>0</v>
      </c>
      <c r="DP489" s="188" cm="1">
        <f t="array" aca="1" ref="DP489" ca="1">IFERROR(INDEX(Forecast_Capex_Input!BQ$12:BQ$286,$X489)
*(INDEX(Forecast_Capex_Input!$H$12:$H$286,$X489)=Repex),0)
*$DM489</f>
        <v>0</v>
      </c>
      <c r="DQ489" s="188" cm="1">
        <f t="array" aca="1" ref="DQ489" ca="1">IFERROR(INDEX(Forecast_Capex_Input!BR$12:BR$286,$X489)
*(INDEX(Forecast_Capex_Input!$H$12:$H$286,$X489)=Repex),0)
*$DM489</f>
        <v>0</v>
      </c>
      <c r="DR489" s="188" cm="1">
        <f t="array" aca="1" ref="DR489" ca="1">IFERROR(INDEX(Forecast_Capex_Input!BS$12:BS$286,$X489)
*(INDEX(Forecast_Capex_Input!$H$12:$H$286,$X489)=Repex),0)
*$DM489</f>
        <v>0</v>
      </c>
      <c r="DS489" s="165"/>
      <c r="DT489" s="188" t="b" cm="1">
        <f t="array" aca="1" ref="DT489" ca="1">OR($G489=Forecast_Capex_Input!$BU$8:$BU$10)</f>
        <v>0</v>
      </c>
      <c r="DU489" s="188" cm="1">
        <f t="array" aca="1" ref="DU489" ca="1">IFERROR(INDEX(Forecast_Capex_Input!BV$12:BV$286,$X489)
*(INDEX(Forecast_Capex_Input!$H$12:$H$286,$X489)=Repex),0)
*$DT489</f>
        <v>0</v>
      </c>
      <c r="DV489" s="188" cm="1">
        <f t="array" aca="1" ref="DV489" ca="1">IFERROR(INDEX(Forecast_Capex_Input!BW$12:BW$286,$X489)
*(INDEX(Forecast_Capex_Input!$H$12:$H$286,$X489)=Repex),0)
*$DT489</f>
        <v>0</v>
      </c>
      <c r="DW489" s="188" cm="1">
        <f t="array" aca="1" ref="DW489" ca="1">IFERROR(INDEX(Forecast_Capex_Input!BX$12:BX$286,$X489)
*(INDEX(Forecast_Capex_Input!$H$12:$H$286,$X489)=Repex),0)
*$DT489</f>
        <v>0</v>
      </c>
      <c r="DX489" s="188" cm="1">
        <f t="array" aca="1" ref="DX489" ca="1">IFERROR(INDEX(Forecast_Capex_Input!BY$12:BY$286,$X489)
*(INDEX(Forecast_Capex_Input!$H$12:$H$286,$X489)=Repex),0)
*$DT489</f>
        <v>0</v>
      </c>
      <c r="DY489" s="188" cm="1">
        <f t="array" aca="1" ref="DY489" ca="1">IFERROR(INDEX(Forecast_Capex_Input!BZ$12:BZ$286,$X489)
*(INDEX(Forecast_Capex_Input!$H$12:$H$286,$X489)=Repex),0)
*$DT489</f>
        <v>0</v>
      </c>
      <c r="DZ489" s="188" cm="1">
        <f t="array" aca="1" ref="DZ489" ca="1">IFERROR(INDEX(Forecast_Capex_Input!CA$12:CA$286,$X489)
*(INDEX(Forecast_Capex_Input!$H$12:$H$286,$X489)=Repex),0)
*$DT489</f>
        <v>0</v>
      </c>
      <c r="EA489" s="188" cm="1">
        <f t="array" aca="1" ref="EA489" ca="1">IFERROR(INDEX(Forecast_Capex_Input!CB$12:CB$286,$X489)
*(INDEX(Forecast_Capex_Input!$H$12:$H$286,$X489)=Repex),0)
*$DT489</f>
        <v>0</v>
      </c>
      <c r="EB489" s="188" cm="1">
        <f t="array" aca="1" ref="EB489" ca="1">IFERROR(INDEX(Forecast_Capex_Input!CC$12:CC$286,$X489)
*(INDEX(Forecast_Capex_Input!$H$12:$H$286,$X489)=Repex),0)
*$DT489</f>
        <v>0</v>
      </c>
      <c r="EC489" s="165"/>
      <c r="ED489" s="226" t="str">
        <f t="shared" si="347"/>
        <v>N/A</v>
      </c>
      <c r="EE489" s="174" t="s">
        <v>15</v>
      </c>
    </row>
    <row r="490" spans="3:135" x14ac:dyDescent="0.2">
      <c r="C490" s="174">
        <f t="shared" si="348"/>
        <v>480</v>
      </c>
      <c r="D490" s="167" t="str" cm="1">
        <f t="array" ref="D490">IFERROR(INDEX(Forecast_Capex_Input!$D$12:$D$286,$X490),NA)</f>
        <v>180 Thomas Street - Ultimo drainage project</v>
      </c>
      <c r="E490" s="172" t="b" cm="1">
        <f t="array" ref="E490">IF($X490=NA,NA,INDEX(Forecast_Capex_Input!$E$12:$E$286,$X490))</f>
        <v>0</v>
      </c>
      <c r="F490" s="167" t="str" cm="1">
        <f t="array" aca="1" ref="F490" ca="1">IFERROR(INDEX(General!$E$25:$E$26,$Y490),NA)</f>
        <v>Non-Labour</v>
      </c>
      <c r="G490" s="167" t="str" cm="1">
        <f t="array" aca="1" ref="G490" ca="1">IFERROR(INDEX(Forecast_Capex_Input!$AI$11:$BB$11,$AA490),NA)</f>
        <v xml:space="preserve">Buildings </v>
      </c>
      <c r="H490" s="189" cm="1">
        <f t="array" aca="1" ref="H490" ca="1">IFERROR(INDEX(Forecast_Capex_Input!$AI$12:$BB$286,$X490,$AA490),NA)</f>
        <v>1</v>
      </c>
      <c r="I490" s="199" t="str" cm="1">
        <f t="array" ref="I490">IFERROR(INDEX(Forecast_Capex_Input!$F$12:$F$286,$X490),NA)</f>
        <v>Non-network - Other</v>
      </c>
      <c r="J490" s="199" t="str" cm="1">
        <f t="array" ref="J490">IFERROR(INDEX(Forecast_Capex_Input!G$12:G$286,$X490),NA)</f>
        <v>Property</v>
      </c>
      <c r="K490" s="199" t="str" cm="1">
        <f t="array" ref="K490">IFERROR(INDEX(Forecast_Capex_Input!H$12:H$286,$X490),NA)</f>
        <v>Fleet &amp; Property</v>
      </c>
      <c r="L490" s="199" t="str" cm="1">
        <f t="array" ref="L490">IFERROR(INDEX(Forecast_Capex_Input!I$12:I$286,$X490),NA)</f>
        <v>N/A</v>
      </c>
      <c r="M490" s="199" t="str" cm="1">
        <f t="array" ref="M490">IFERROR(INDEX(Forecast_Capex_Input!J$12:J$286,$X490),NA)</f>
        <v>Haymarket Office</v>
      </c>
      <c r="N490" s="199" t="str" cm="1">
        <f t="array" ref="N490">IFERROR(INDEX(Forecast_Capex_Input!K$12:K$286,$X490),NA)</f>
        <v>N/A</v>
      </c>
      <c r="O490" s="199" t="str" cm="1">
        <f t="array" ref="O490">IFERROR(INDEX(Forecast_Capex_Input!L$12:L$286,$X490),NA)</f>
        <v>N/A</v>
      </c>
      <c r="P490" s="199" t="str" cm="1">
        <f t="array" ref="P490">IFERROR(INDEX(Forecast_Capex_Input!M$12:M$286,$X490),NA)</f>
        <v>N/A</v>
      </c>
      <c r="Q490" s="172" t="str" cm="1">
        <f t="array" ref="Q490">IFERROR(INDEX(Forecast_Capex_Input!N$12:N$286,$X490),NA)</f>
        <v>No</v>
      </c>
      <c r="R490" s="265" cm="1">
        <f t="array" ref="R490">IFERROR(INDEX(Forecast_Capex_Input!O$12:O$286,$X490),0)</f>
        <v>0</v>
      </c>
      <c r="S490" s="172" t="str" cm="1">
        <f t="array" ref="S490">IFERROR(INDEX(Forecast_Capex_Input!P$12:P$286,$X490),0)</f>
        <v>Safety security &amp; reliability</v>
      </c>
      <c r="T490" s="199" t="str" cm="1">
        <f t="array" aca="1" ref="T490" ca="1">IFERROR(INDEX(General!$K$84:$K$103,$AA490),NA)</f>
        <v xml:space="preserve">Buildings </v>
      </c>
      <c r="U490" s="188" cm="1">
        <f t="array" aca="1" ref="U490" ca="1">IFERROR(
IF($F490=General!$E$25,INDEX(Forecast_Capex_Input!S$12:S$286,$X490),
INDEX(Forecast_Capex_Input!T$12:T$286,$X490)),0)</f>
        <v>0.8</v>
      </c>
      <c r="V490" s="222" t="b">
        <f>IFERROR(INDEX(Overheads!$T$19:$T$26,MATCH($I490,Overheads!$E$19:$E$26,0)),FALSE)</f>
        <v>0</v>
      </c>
      <c r="W490" s="165"/>
      <c r="X490" s="174">
        <f>IFERROR(
IF(MATCH($C490,Forecast_Capex_Input!$CI$12:$CI$286,1)+1&gt;MAX(Forecast_Capex_Input!$C$12:$C$286),NA,
MATCH($C490,Forecast_Capex_Input!$CI$12:$CI$286,1)+1),1)</f>
        <v>185</v>
      </c>
      <c r="Y490" s="174" cm="1">
        <f t="array" aca="1" ref="Y490" ca="1">IFERROR(
IF(X489&lt;&gt;X490,1,
IF(COUNTIF(OFFSET(Y489,0,0,-INDEX(Forecast_Capex_Input!$CG$12:$CG$286,$X490)),Y489)=INDEX(Forecast_Capex_Input!$CG$12:$CG$286,$X490),Y489+1,Y489)),NA)</f>
        <v>2</v>
      </c>
      <c r="Z490" s="174" cm="1">
        <f t="array" ref="Z490">IFERROR($C490-IF($X490=1,1,INDEX(Forecast_Capex_Input!$CI$12:$CI$286,$X490-1))+1,NA)</f>
        <v>2</v>
      </c>
      <c r="AA490" s="174" cm="1">
        <f t="array" aca="1" ref="AA490" ca="1">IFERROR(IF(Y490=1,
INDEX(Forecast_Capex_Input!$AI$10:$BB$10,SMALL(IF(INDEX(Forecast_Capex_Input!$AI$12:$BB$286,$X490,0)&gt;0,COLUMN(Forecast_Capex_Input!$AI$10:$BB$10)-COLUMN(Forecast_Capex_Input!$AI$12)+1),ROWS(OFFSET(AA489,0,0,-$Z490)))),
OFFSET(AA489,-INDEX(Forecast_Capex_Input!$CG$12:$CG$286,$X490)+1,0)),NA)</f>
        <v>19</v>
      </c>
      <c r="AB490" s="174">
        <f t="shared" ca="1" si="317"/>
        <v>2</v>
      </c>
      <c r="AC490" s="222" t="b">
        <f t="shared" si="349"/>
        <v>0</v>
      </c>
      <c r="AD490" s="220" t="b">
        <v>0</v>
      </c>
      <c r="AE490" s="222" t="b">
        <f t="shared" si="318"/>
        <v>1</v>
      </c>
      <c r="AF490" s="165"/>
      <c r="AG490" s="215">
        <v>0</v>
      </c>
      <c r="AH490" s="215">
        <v>0</v>
      </c>
      <c r="AI490" s="215">
        <v>0</v>
      </c>
      <c r="AJ490" s="215">
        <v>0</v>
      </c>
      <c r="AK490" s="215">
        <v>0</v>
      </c>
      <c r="AL490" s="155">
        <v>0</v>
      </c>
      <c r="AM490" s="165"/>
      <c r="AN490" s="215" cm="1">
        <f t="array" aca="1" ref="AN490" ca="1">IFERROR(INDEX(General!O$33:O$34,$AB490)
*AG490,0)</f>
        <v>0</v>
      </c>
      <c r="AO490" s="215" cm="1">
        <f t="array" aca="1" ref="AO490" ca="1">IFERROR(INDEX(General!P$33:P$34,$AB490)
*AH490,0)</f>
        <v>0</v>
      </c>
      <c r="AP490" s="215" cm="1">
        <f t="array" aca="1" ref="AP490" ca="1">IFERROR(INDEX(General!Q$33:Q$34,$AB490)
*AI490,0)</f>
        <v>0</v>
      </c>
      <c r="AQ490" s="215" cm="1">
        <f t="array" aca="1" ref="AQ490" ca="1">IFERROR(INDEX(General!R$33:R$34,$AB490)
*AJ490,0)</f>
        <v>0</v>
      </c>
      <c r="AR490" s="215" cm="1">
        <f t="array" aca="1" ref="AR490" ca="1">IFERROR(INDEX(General!S$33:S$34,$AB490)
*AK490,0)</f>
        <v>0</v>
      </c>
      <c r="AS490" s="155">
        <f t="shared" ca="1" si="350"/>
        <v>0</v>
      </c>
      <c r="AT490" s="165"/>
      <c r="AU490" s="215">
        <f ca="1">IF($AE490=FALSE,AN490*Overheads!$R$24*$V490,
IFERROR(Overheads!$O$49*$V490*AN490,0)
+IFERROR(Overheads!Q$59*$V490*(AN490/Overheads!Q$68),0))</f>
        <v>0</v>
      </c>
      <c r="AV490" s="215">
        <f ca="1">IF($AE490=FALSE,AO490*Overheads!$R$24*$V490,
IFERROR(Overheads!$O$49*$V490*AO490,0)
+IFERROR(Overheads!R$59*$V490*(AO490/Overheads!R$68),0))</f>
        <v>0</v>
      </c>
      <c r="AW490" s="215">
        <f ca="1">IF($AE490=FALSE,AP490*Overheads!$R$24*$V490,
IFERROR(Overheads!$O$49*$V490*AP490,0)
+IFERROR(Overheads!S$59*$V490*(AP490/Overheads!S$68),0))</f>
        <v>0</v>
      </c>
      <c r="AX490" s="215">
        <f ca="1">IF($AE490=FALSE,AQ490*Overheads!$R$24*$V490,
IFERROR(Overheads!$O$49*$V490*AQ490,0)
+IFERROR(Overheads!T$59*$V490*(AQ490/Overheads!T$68),0))</f>
        <v>0</v>
      </c>
      <c r="AY490" s="215">
        <f ca="1">IF($AE490=FALSE,AR490*Overheads!$R$24*$V490,
IFERROR(Overheads!$O$49*$V490*AR490,0)
+IFERROR(Overheads!U$59*$V490*(AR490/Overheads!U$68),0))</f>
        <v>0</v>
      </c>
      <c r="AZ490" s="155">
        <f t="shared" ca="1" si="351"/>
        <v>0</v>
      </c>
      <c r="BA490" s="165"/>
      <c r="BB490" s="215">
        <f ca="1">IF($AE490=FALSE,AN490*Overheads!$S$25,
IFERROR(Overheads!$O$50*AN490,0)
+IFERROR(Overheads!Q$60*(AN490/Overheads!Q$66),0))</f>
        <v>0</v>
      </c>
      <c r="BC490" s="215">
        <f ca="1">IF($AE490=FALSE,AO490*Overheads!$S$25,
IFERROR(Overheads!$O$50*AO490,0)
+IFERROR(Overheads!R$60*(AO490/Overheads!R$66),0))</f>
        <v>0</v>
      </c>
      <c r="BD490" s="215">
        <f ca="1">IF($AE490=FALSE,AP490*Overheads!$S$25,
IFERROR(Overheads!$O$50*AP490,0)
+IFERROR(Overheads!S$60*(AP490/Overheads!S$66),0))</f>
        <v>0</v>
      </c>
      <c r="BE490" s="215">
        <f ca="1">IF($AE490=FALSE,AQ490*Overheads!$S$25,
IFERROR(Overheads!$O$50*AQ490,0)
+IFERROR(Overheads!T$60*(AQ490/Overheads!T$66),0))</f>
        <v>0</v>
      </c>
      <c r="BF490" s="215">
        <f ca="1">IF($AE490=FALSE,AR490*Overheads!$S$25,
IFERROR(Overheads!$O$50*AR490,0)
+IFERROR(Overheads!U$60*(AR490/Overheads!U$66),0))</f>
        <v>0</v>
      </c>
      <c r="BG490" s="155">
        <f t="shared" ca="1" si="352"/>
        <v>0</v>
      </c>
      <c r="BH490" s="165"/>
      <c r="BI490" s="215">
        <f t="shared" ca="1" si="353"/>
        <v>0</v>
      </c>
      <c r="BJ490" s="215">
        <f t="shared" ca="1" si="319"/>
        <v>0</v>
      </c>
      <c r="BK490" s="215">
        <f t="shared" ca="1" si="320"/>
        <v>0</v>
      </c>
      <c r="BL490" s="215">
        <f t="shared" ca="1" si="321"/>
        <v>0</v>
      </c>
      <c r="BM490" s="215">
        <f t="shared" ca="1" si="322"/>
        <v>0</v>
      </c>
      <c r="BN490" s="155">
        <f t="shared" ca="1" si="354"/>
        <v>0</v>
      </c>
      <c r="BO490" s="165"/>
      <c r="BP490" s="187" cm="1">
        <f t="array" ref="BP490">IFERROR(IF($X490=$X489,BP489,INDEX(Forecast_Capex_Input!AC$12:AC$286,$X490)),0)</f>
        <v>0.2</v>
      </c>
      <c r="BQ490" s="187" cm="1">
        <f t="array" ref="BQ490">IFERROR(IF($X490=$X489,BQ489,INDEX(Forecast_Capex_Input!AD$12:AD$286,$X490)),0)</f>
        <v>0.2</v>
      </c>
      <c r="BR490" s="187" cm="1">
        <f t="array" ref="BR490">IFERROR(IF($X490=$X489,BR489,INDEX(Forecast_Capex_Input!AE$12:AE$286,$X490)),0)</f>
        <v>0.2</v>
      </c>
      <c r="BS490" s="187" cm="1">
        <f t="array" ref="BS490">IFERROR(IF($X490=$X489,BS489,INDEX(Forecast_Capex_Input!AF$12:AF$286,$X490)),0)</f>
        <v>0.2</v>
      </c>
      <c r="BT490" s="187" cm="1">
        <f t="array" ref="BT490">IFERROR(IF($X490=$X489,BT489,INDEX(Forecast_Capex_Input!AG$12:AG$286,$X490)),0)</f>
        <v>0.2</v>
      </c>
      <c r="BU490" s="165"/>
      <c r="BV490" s="215">
        <f t="shared" si="323"/>
        <v>0</v>
      </c>
      <c r="BW490" s="215">
        <f t="shared" si="324"/>
        <v>0</v>
      </c>
      <c r="BX490" s="215">
        <f t="shared" si="325"/>
        <v>0</v>
      </c>
      <c r="BY490" s="215">
        <f t="shared" si="326"/>
        <v>0</v>
      </c>
      <c r="BZ490" s="215">
        <f t="shared" si="327"/>
        <v>0</v>
      </c>
      <c r="CA490" s="155">
        <f t="shared" si="355"/>
        <v>0</v>
      </c>
      <c r="CB490" s="165"/>
      <c r="CC490" s="215">
        <f t="shared" ca="1" si="328"/>
        <v>0</v>
      </c>
      <c r="CD490" s="215">
        <f t="shared" ca="1" si="329"/>
        <v>0</v>
      </c>
      <c r="CE490" s="215">
        <f t="shared" ca="1" si="330"/>
        <v>0</v>
      </c>
      <c r="CF490" s="215">
        <f t="shared" ca="1" si="331"/>
        <v>0</v>
      </c>
      <c r="CG490" s="215">
        <f t="shared" ca="1" si="332"/>
        <v>0</v>
      </c>
      <c r="CH490" s="155">
        <f t="shared" ca="1" si="356"/>
        <v>0</v>
      </c>
      <c r="CI490" s="165"/>
      <c r="CJ490" s="215">
        <f t="shared" ca="1" si="333"/>
        <v>0</v>
      </c>
      <c r="CK490" s="215">
        <f t="shared" ca="1" si="334"/>
        <v>0</v>
      </c>
      <c r="CL490" s="215">
        <f t="shared" ca="1" si="335"/>
        <v>0</v>
      </c>
      <c r="CM490" s="215">
        <f t="shared" ca="1" si="336"/>
        <v>0</v>
      </c>
      <c r="CN490" s="215">
        <f t="shared" ca="1" si="337"/>
        <v>0</v>
      </c>
      <c r="CO490" s="155">
        <f t="shared" ca="1" si="357"/>
        <v>0</v>
      </c>
      <c r="CP490" s="165"/>
      <c r="CQ490" s="223">
        <f t="shared" ca="1" si="338"/>
        <v>0</v>
      </c>
      <c r="CR490" s="223">
        <f t="shared" ca="1" si="339"/>
        <v>0</v>
      </c>
      <c r="CS490" s="223">
        <f t="shared" ca="1" si="340"/>
        <v>0</v>
      </c>
      <c r="CT490" s="223">
        <f t="shared" ca="1" si="341"/>
        <v>0</v>
      </c>
      <c r="CU490" s="223">
        <f t="shared" ca="1" si="342"/>
        <v>0</v>
      </c>
      <c r="CV490" s="155">
        <f t="shared" ca="1" si="358"/>
        <v>0</v>
      </c>
      <c r="CW490" s="165"/>
      <c r="CX490" s="215">
        <f t="shared" ca="1" si="359"/>
        <v>0</v>
      </c>
      <c r="CY490" s="215">
        <f t="shared" ca="1" si="343"/>
        <v>0</v>
      </c>
      <c r="CZ490" s="215">
        <f t="shared" ca="1" si="344"/>
        <v>0</v>
      </c>
      <c r="DA490" s="215">
        <f t="shared" ca="1" si="345"/>
        <v>0</v>
      </c>
      <c r="DB490" s="215">
        <f t="shared" ca="1" si="346"/>
        <v>0</v>
      </c>
      <c r="DC490" s="155">
        <f t="shared" ca="1" si="360"/>
        <v>0</v>
      </c>
      <c r="DD490" s="165"/>
      <c r="DE490" s="188" t="b" cm="1">
        <f t="array" aca="1" ref="DE490" ca="1">OR($G490=Forecast_Capex_Input!$BF$8:$BF$10)</f>
        <v>0</v>
      </c>
      <c r="DF490" s="188" cm="1">
        <f t="array" aca="1" ref="DF490" ca="1">IFERROR(INDEX(Forecast_Capex_Input!BG$12:BG$286,$X490)
*(INDEX(Forecast_Capex_Input!$H$12:$H$286,$X490)=Repex),0)
*$DE490</f>
        <v>0</v>
      </c>
      <c r="DG490" s="188" cm="1">
        <f t="array" aca="1" ref="DG490" ca="1">IFERROR(INDEX(Forecast_Capex_Input!BH$12:BH$286,$X490)
*(INDEX(Forecast_Capex_Input!$H$12:$H$286,$X490)=Repex),0)
*$DE490</f>
        <v>0</v>
      </c>
      <c r="DH490" s="188" cm="1">
        <f t="array" aca="1" ref="DH490" ca="1">IFERROR(INDEX(Forecast_Capex_Input!BI$12:BI$286,$X490)
*(INDEX(Forecast_Capex_Input!$H$12:$H$286,$X490)=Repex),0)
*$DE490</f>
        <v>0</v>
      </c>
      <c r="DI490" s="188" cm="1">
        <f t="array" aca="1" ref="DI490" ca="1">IFERROR(INDEX(Forecast_Capex_Input!BJ$12:BJ$286,$X490)
*(INDEX(Forecast_Capex_Input!$H$12:$H$286,$X490)=Repex),0)
*$DE490</f>
        <v>0</v>
      </c>
      <c r="DJ490" s="188" cm="1">
        <f t="array" aca="1" ref="DJ490" ca="1">IFERROR(INDEX(Forecast_Capex_Input!BK$12:BK$286,$X490)
*(INDEX(Forecast_Capex_Input!$H$12:$H$286,$X490)=Repex),0)
*$DE490</f>
        <v>0</v>
      </c>
      <c r="DK490" s="188" cm="1">
        <f t="array" aca="1" ref="DK490" ca="1">IFERROR(INDEX(Forecast_Capex_Input!BL$12:BL$286,$X490)
*(INDEX(Forecast_Capex_Input!$H$12:$H$286,$X490)=Repex),0)
*$DE490</f>
        <v>0</v>
      </c>
      <c r="DL490" s="165"/>
      <c r="DM490" s="188" t="b" cm="1">
        <f t="array" aca="1" ref="DM490" ca="1">OR($G490=Forecast_Capex_Input!$BN$8:$BN$9)</f>
        <v>0</v>
      </c>
      <c r="DN490" s="188" cm="1">
        <f t="array" aca="1" ref="DN490" ca="1">IFERROR(INDEX(Forecast_Capex_Input!BO$12:BO$286,$X490)
*(INDEX(Forecast_Capex_Input!$H$12:$H$286,$X490)=Repex),0)
*$DM490</f>
        <v>0</v>
      </c>
      <c r="DO490" s="188" cm="1">
        <f t="array" aca="1" ref="DO490" ca="1">IFERROR(INDEX(Forecast_Capex_Input!BP$12:BP$286,$X490)
*(INDEX(Forecast_Capex_Input!$H$12:$H$286,$X490)=Repex),0)
*$DM490</f>
        <v>0</v>
      </c>
      <c r="DP490" s="188" cm="1">
        <f t="array" aca="1" ref="DP490" ca="1">IFERROR(INDEX(Forecast_Capex_Input!BQ$12:BQ$286,$X490)
*(INDEX(Forecast_Capex_Input!$H$12:$H$286,$X490)=Repex),0)
*$DM490</f>
        <v>0</v>
      </c>
      <c r="DQ490" s="188" cm="1">
        <f t="array" aca="1" ref="DQ490" ca="1">IFERROR(INDEX(Forecast_Capex_Input!BR$12:BR$286,$X490)
*(INDEX(Forecast_Capex_Input!$H$12:$H$286,$X490)=Repex),0)
*$DM490</f>
        <v>0</v>
      </c>
      <c r="DR490" s="188" cm="1">
        <f t="array" aca="1" ref="DR490" ca="1">IFERROR(INDEX(Forecast_Capex_Input!BS$12:BS$286,$X490)
*(INDEX(Forecast_Capex_Input!$H$12:$H$286,$X490)=Repex),0)
*$DM490</f>
        <v>0</v>
      </c>
      <c r="DS490" s="165"/>
      <c r="DT490" s="188" t="b" cm="1">
        <f t="array" aca="1" ref="DT490" ca="1">OR($G490=Forecast_Capex_Input!$BU$8:$BU$10)</f>
        <v>0</v>
      </c>
      <c r="DU490" s="188" cm="1">
        <f t="array" aca="1" ref="DU490" ca="1">IFERROR(INDEX(Forecast_Capex_Input!BV$12:BV$286,$X490)
*(INDEX(Forecast_Capex_Input!$H$12:$H$286,$X490)=Repex),0)
*$DT490</f>
        <v>0</v>
      </c>
      <c r="DV490" s="188" cm="1">
        <f t="array" aca="1" ref="DV490" ca="1">IFERROR(INDEX(Forecast_Capex_Input!BW$12:BW$286,$X490)
*(INDEX(Forecast_Capex_Input!$H$12:$H$286,$X490)=Repex),0)
*$DT490</f>
        <v>0</v>
      </c>
      <c r="DW490" s="188" cm="1">
        <f t="array" aca="1" ref="DW490" ca="1">IFERROR(INDEX(Forecast_Capex_Input!BX$12:BX$286,$X490)
*(INDEX(Forecast_Capex_Input!$H$12:$H$286,$X490)=Repex),0)
*$DT490</f>
        <v>0</v>
      </c>
      <c r="DX490" s="188" cm="1">
        <f t="array" aca="1" ref="DX490" ca="1">IFERROR(INDEX(Forecast_Capex_Input!BY$12:BY$286,$X490)
*(INDEX(Forecast_Capex_Input!$H$12:$H$286,$X490)=Repex),0)
*$DT490</f>
        <v>0</v>
      </c>
      <c r="DY490" s="188" cm="1">
        <f t="array" aca="1" ref="DY490" ca="1">IFERROR(INDEX(Forecast_Capex_Input!BZ$12:BZ$286,$X490)
*(INDEX(Forecast_Capex_Input!$H$12:$H$286,$X490)=Repex),0)
*$DT490</f>
        <v>0</v>
      </c>
      <c r="DZ490" s="188" cm="1">
        <f t="array" aca="1" ref="DZ490" ca="1">IFERROR(INDEX(Forecast_Capex_Input!CA$12:CA$286,$X490)
*(INDEX(Forecast_Capex_Input!$H$12:$H$286,$X490)=Repex),0)
*$DT490</f>
        <v>0</v>
      </c>
      <c r="EA490" s="188" cm="1">
        <f t="array" aca="1" ref="EA490" ca="1">IFERROR(INDEX(Forecast_Capex_Input!CB$12:CB$286,$X490)
*(INDEX(Forecast_Capex_Input!$H$12:$H$286,$X490)=Repex),0)
*$DT490</f>
        <v>0</v>
      </c>
      <c r="EB490" s="188" cm="1">
        <f t="array" aca="1" ref="EB490" ca="1">IFERROR(INDEX(Forecast_Capex_Input!CC$12:CC$286,$X490)
*(INDEX(Forecast_Capex_Input!$H$12:$H$286,$X490)=Repex),0)
*$DT490</f>
        <v>0</v>
      </c>
      <c r="EC490" s="165"/>
      <c r="ED490" s="226" t="str">
        <f t="shared" si="347"/>
        <v>N/A</v>
      </c>
      <c r="EE490" s="174" t="s">
        <v>15</v>
      </c>
    </row>
    <row r="491" spans="3:135" x14ac:dyDescent="0.2">
      <c r="C491" s="174">
        <f t="shared" si="348"/>
        <v>481</v>
      </c>
      <c r="D491" s="167" t="str" cm="1">
        <f t="array" ref="D491">IFERROR(INDEX(Forecast_Capex_Input!$D$12:$D$286,$X491),NA)</f>
        <v xml:space="preserve">Yass Old System Control Block demolition </v>
      </c>
      <c r="E491" s="172" t="b" cm="1">
        <f t="array" ref="E491">IF($X491=NA,NA,INDEX(Forecast_Capex_Input!$E$12:$E$286,$X491))</f>
        <v>0</v>
      </c>
      <c r="F491" s="167" t="str" cm="1">
        <f t="array" aca="1" ref="F491" ca="1">IFERROR(INDEX(General!$E$25:$E$26,$Y491),NA)</f>
        <v>Labour</v>
      </c>
      <c r="G491" s="167" t="str" cm="1">
        <f t="array" aca="1" ref="G491" ca="1">IFERROR(INDEX(Forecast_Capex_Input!$AI$11:$BB$11,$AA491),NA)</f>
        <v xml:space="preserve">Buildings </v>
      </c>
      <c r="H491" s="189" cm="1">
        <f t="array" aca="1" ref="H491" ca="1">IFERROR(INDEX(Forecast_Capex_Input!$AI$12:$BB$286,$X491,$AA491),NA)</f>
        <v>1</v>
      </c>
      <c r="I491" s="199" t="str" cm="1">
        <f t="array" ref="I491">IFERROR(INDEX(Forecast_Capex_Input!$F$12:$F$286,$X491),NA)</f>
        <v>Non-network - Other</v>
      </c>
      <c r="J491" s="199" t="str" cm="1">
        <f t="array" ref="J491">IFERROR(INDEX(Forecast_Capex_Input!G$12:G$286,$X491),NA)</f>
        <v>Property</v>
      </c>
      <c r="K491" s="199" t="str" cm="1">
        <f t="array" ref="K491">IFERROR(INDEX(Forecast_Capex_Input!H$12:H$286,$X491),NA)</f>
        <v>Fleet &amp; Property</v>
      </c>
      <c r="L491" s="199" t="str" cm="1">
        <f t="array" ref="L491">IFERROR(INDEX(Forecast_Capex_Input!I$12:I$286,$X491),NA)</f>
        <v>N/A</v>
      </c>
      <c r="M491" s="199" t="str" cm="1">
        <f t="array" ref="M491">IFERROR(INDEX(Forecast_Capex_Input!J$12:J$286,$X491),NA)</f>
        <v>Yass Depot</v>
      </c>
      <c r="N491" s="199" t="str" cm="1">
        <f t="array" ref="N491">IFERROR(INDEX(Forecast_Capex_Input!K$12:K$286,$X491),NA)</f>
        <v>N/A</v>
      </c>
      <c r="O491" s="199" t="str" cm="1">
        <f t="array" ref="O491">IFERROR(INDEX(Forecast_Capex_Input!L$12:L$286,$X491),NA)</f>
        <v>N/A</v>
      </c>
      <c r="P491" s="199" t="str" cm="1">
        <f t="array" ref="P491">IFERROR(INDEX(Forecast_Capex_Input!M$12:M$286,$X491),NA)</f>
        <v>N/A</v>
      </c>
      <c r="Q491" s="172" t="str" cm="1">
        <f t="array" ref="Q491">IFERROR(INDEX(Forecast_Capex_Input!N$12:N$286,$X491),NA)</f>
        <v>No</v>
      </c>
      <c r="R491" s="265" cm="1">
        <f t="array" ref="R491">IFERROR(INDEX(Forecast_Capex_Input!O$12:O$286,$X491),0)</f>
        <v>0</v>
      </c>
      <c r="S491" s="172" t="str" cm="1">
        <f t="array" ref="S491">IFERROR(INDEX(Forecast_Capex_Input!P$12:P$286,$X491),0)</f>
        <v>Safety security &amp; reliability</v>
      </c>
      <c r="T491" s="199" t="str" cm="1">
        <f t="array" aca="1" ref="T491" ca="1">IFERROR(INDEX(General!$K$84:$K$103,$AA491),NA)</f>
        <v xml:space="preserve">Buildings </v>
      </c>
      <c r="U491" s="188" cm="1">
        <f t="array" aca="1" ref="U491" ca="1">IFERROR(
IF($F491=General!$E$25,INDEX(Forecast_Capex_Input!S$12:S$286,$X491),
INDEX(Forecast_Capex_Input!T$12:T$286,$X491)),0)</f>
        <v>0.2</v>
      </c>
      <c r="V491" s="222" t="b">
        <f>IFERROR(INDEX(Overheads!$T$19:$T$26,MATCH($I491,Overheads!$E$19:$E$26,0)),FALSE)</f>
        <v>0</v>
      </c>
      <c r="W491" s="165"/>
      <c r="X491" s="174">
        <f>IFERROR(
IF(MATCH($C491,Forecast_Capex_Input!$CI$12:$CI$286,1)+1&gt;MAX(Forecast_Capex_Input!$C$12:$C$286),NA,
MATCH($C491,Forecast_Capex_Input!$CI$12:$CI$286,1)+1),1)</f>
        <v>186</v>
      </c>
      <c r="Y491" s="174" cm="1">
        <f t="array" aca="1" ref="Y491" ca="1">IFERROR(
IF(X490&lt;&gt;X491,1,
IF(COUNTIF(OFFSET(Y490,0,0,-INDEX(Forecast_Capex_Input!$CG$12:$CG$286,$X491)),Y490)=INDEX(Forecast_Capex_Input!$CG$12:$CG$286,$X491),Y490+1,Y490)),NA)</f>
        <v>1</v>
      </c>
      <c r="Z491" s="174" cm="1">
        <f t="array" ref="Z491">IFERROR($C491-IF($X491=1,1,INDEX(Forecast_Capex_Input!$CI$12:$CI$286,$X491-1))+1,NA)</f>
        <v>1</v>
      </c>
      <c r="AA491" s="174" cm="1">
        <f t="array" aca="1" ref="AA491" ca="1">IFERROR(IF(Y491=1,
INDEX(Forecast_Capex_Input!$AI$10:$BB$10,SMALL(IF(INDEX(Forecast_Capex_Input!$AI$12:$BB$286,$X491,0)&gt;0,COLUMN(Forecast_Capex_Input!$AI$10:$BB$10)-COLUMN(Forecast_Capex_Input!$AI$12)+1),ROWS(OFFSET(AA490,0,0,-$Z491)))),
OFFSET(AA490,-INDEX(Forecast_Capex_Input!$CG$12:$CG$286,$X491)+1,0)),NA)</f>
        <v>19</v>
      </c>
      <c r="AB491" s="174">
        <f t="shared" ca="1" si="317"/>
        <v>1</v>
      </c>
      <c r="AC491" s="222" t="b">
        <f t="shared" si="349"/>
        <v>0</v>
      </c>
      <c r="AD491" s="220" t="b">
        <v>0</v>
      </c>
      <c r="AE491" s="222" t="b">
        <f t="shared" si="318"/>
        <v>1</v>
      </c>
      <c r="AF491" s="165"/>
      <c r="AG491" s="215">
        <v>0</v>
      </c>
      <c r="AH491" s="215">
        <v>0</v>
      </c>
      <c r="AI491" s="215">
        <v>0</v>
      </c>
      <c r="AJ491" s="215">
        <v>0</v>
      </c>
      <c r="AK491" s="215">
        <v>0</v>
      </c>
      <c r="AL491" s="155">
        <v>0</v>
      </c>
      <c r="AM491" s="165"/>
      <c r="AN491" s="215" cm="1">
        <f t="array" aca="1" ref="AN491" ca="1">IFERROR(INDEX(General!O$33:O$34,$AB491)
*AG491,0)</f>
        <v>0</v>
      </c>
      <c r="AO491" s="215" cm="1">
        <f t="array" aca="1" ref="AO491" ca="1">IFERROR(INDEX(General!P$33:P$34,$AB491)
*AH491,0)</f>
        <v>0</v>
      </c>
      <c r="AP491" s="215" cm="1">
        <f t="array" aca="1" ref="AP491" ca="1">IFERROR(INDEX(General!Q$33:Q$34,$AB491)
*AI491,0)</f>
        <v>0</v>
      </c>
      <c r="AQ491" s="215" cm="1">
        <f t="array" aca="1" ref="AQ491" ca="1">IFERROR(INDEX(General!R$33:R$34,$AB491)
*AJ491,0)</f>
        <v>0</v>
      </c>
      <c r="AR491" s="215" cm="1">
        <f t="array" aca="1" ref="AR491" ca="1">IFERROR(INDEX(General!S$33:S$34,$AB491)
*AK491,0)</f>
        <v>0</v>
      </c>
      <c r="AS491" s="155">
        <f t="shared" ca="1" si="350"/>
        <v>0</v>
      </c>
      <c r="AT491" s="165"/>
      <c r="AU491" s="215">
        <f ca="1">IF($AE491=FALSE,AN491*Overheads!$R$24*$V491,
IFERROR(Overheads!$O$49*$V491*AN491,0)
+IFERROR(Overheads!Q$59*$V491*(AN491/Overheads!Q$68),0))</f>
        <v>0</v>
      </c>
      <c r="AV491" s="215">
        <f ca="1">IF($AE491=FALSE,AO491*Overheads!$R$24*$V491,
IFERROR(Overheads!$O$49*$V491*AO491,0)
+IFERROR(Overheads!R$59*$V491*(AO491/Overheads!R$68),0))</f>
        <v>0</v>
      </c>
      <c r="AW491" s="215">
        <f ca="1">IF($AE491=FALSE,AP491*Overheads!$R$24*$V491,
IFERROR(Overheads!$O$49*$V491*AP491,0)
+IFERROR(Overheads!S$59*$V491*(AP491/Overheads!S$68),0))</f>
        <v>0</v>
      </c>
      <c r="AX491" s="215">
        <f ca="1">IF($AE491=FALSE,AQ491*Overheads!$R$24*$V491,
IFERROR(Overheads!$O$49*$V491*AQ491,0)
+IFERROR(Overheads!T$59*$V491*(AQ491/Overheads!T$68),0))</f>
        <v>0</v>
      </c>
      <c r="AY491" s="215">
        <f ca="1">IF($AE491=FALSE,AR491*Overheads!$R$24*$V491,
IFERROR(Overheads!$O$49*$V491*AR491,0)
+IFERROR(Overheads!U$59*$V491*(AR491/Overheads!U$68),0))</f>
        <v>0</v>
      </c>
      <c r="AZ491" s="155">
        <f t="shared" ca="1" si="351"/>
        <v>0</v>
      </c>
      <c r="BA491" s="165"/>
      <c r="BB491" s="215">
        <f ca="1">IF($AE491=FALSE,AN491*Overheads!$S$25,
IFERROR(Overheads!$O$50*AN491,0)
+IFERROR(Overheads!Q$60*(AN491/Overheads!Q$66),0))</f>
        <v>0</v>
      </c>
      <c r="BC491" s="215">
        <f ca="1">IF($AE491=FALSE,AO491*Overheads!$S$25,
IFERROR(Overheads!$O$50*AO491,0)
+IFERROR(Overheads!R$60*(AO491/Overheads!R$66),0))</f>
        <v>0</v>
      </c>
      <c r="BD491" s="215">
        <f ca="1">IF($AE491=FALSE,AP491*Overheads!$S$25,
IFERROR(Overheads!$O$50*AP491,0)
+IFERROR(Overheads!S$60*(AP491/Overheads!S$66),0))</f>
        <v>0</v>
      </c>
      <c r="BE491" s="215">
        <f ca="1">IF($AE491=FALSE,AQ491*Overheads!$S$25,
IFERROR(Overheads!$O$50*AQ491,0)
+IFERROR(Overheads!T$60*(AQ491/Overheads!T$66),0))</f>
        <v>0</v>
      </c>
      <c r="BF491" s="215">
        <f ca="1">IF($AE491=FALSE,AR491*Overheads!$S$25,
IFERROR(Overheads!$O$50*AR491,0)
+IFERROR(Overheads!U$60*(AR491/Overheads!U$66),0))</f>
        <v>0</v>
      </c>
      <c r="BG491" s="155">
        <f t="shared" ca="1" si="352"/>
        <v>0</v>
      </c>
      <c r="BH491" s="165"/>
      <c r="BI491" s="215">
        <f t="shared" ca="1" si="353"/>
        <v>0</v>
      </c>
      <c r="BJ491" s="215">
        <f t="shared" ca="1" si="319"/>
        <v>0</v>
      </c>
      <c r="BK491" s="215">
        <f t="shared" ca="1" si="320"/>
        <v>0</v>
      </c>
      <c r="BL491" s="215">
        <f t="shared" ca="1" si="321"/>
        <v>0</v>
      </c>
      <c r="BM491" s="215">
        <f t="shared" ca="1" si="322"/>
        <v>0</v>
      </c>
      <c r="BN491" s="155">
        <f t="shared" ca="1" si="354"/>
        <v>0</v>
      </c>
      <c r="BO491" s="165"/>
      <c r="BP491" s="187" cm="1">
        <f t="array" ref="BP491">IFERROR(IF($X491=$X490,BP490,INDEX(Forecast_Capex_Input!AC$12:AC$286,$X491)),0)</f>
        <v>0.2</v>
      </c>
      <c r="BQ491" s="187" cm="1">
        <f t="array" ref="BQ491">IFERROR(IF($X491=$X490,BQ490,INDEX(Forecast_Capex_Input!AD$12:AD$286,$X491)),0)</f>
        <v>0.2</v>
      </c>
      <c r="BR491" s="187" cm="1">
        <f t="array" ref="BR491">IFERROR(IF($X491=$X490,BR490,INDEX(Forecast_Capex_Input!AE$12:AE$286,$X491)),0)</f>
        <v>0.2</v>
      </c>
      <c r="BS491" s="187" cm="1">
        <f t="array" ref="BS491">IFERROR(IF($X491=$X490,BS490,INDEX(Forecast_Capex_Input!AF$12:AF$286,$X491)),0)</f>
        <v>0.2</v>
      </c>
      <c r="BT491" s="187" cm="1">
        <f t="array" ref="BT491">IFERROR(IF($X491=$X490,BT490,INDEX(Forecast_Capex_Input!AG$12:AG$286,$X491)),0)</f>
        <v>0.2</v>
      </c>
      <c r="BU491" s="165"/>
      <c r="BV491" s="215">
        <f t="shared" si="323"/>
        <v>0</v>
      </c>
      <c r="BW491" s="215">
        <f t="shared" si="324"/>
        <v>0</v>
      </c>
      <c r="BX491" s="215">
        <f t="shared" si="325"/>
        <v>0</v>
      </c>
      <c r="BY491" s="215">
        <f t="shared" si="326"/>
        <v>0</v>
      </c>
      <c r="BZ491" s="215">
        <f t="shared" si="327"/>
        <v>0</v>
      </c>
      <c r="CA491" s="155">
        <f t="shared" si="355"/>
        <v>0</v>
      </c>
      <c r="CB491" s="165"/>
      <c r="CC491" s="215">
        <f t="shared" ca="1" si="328"/>
        <v>0</v>
      </c>
      <c r="CD491" s="215">
        <f t="shared" ca="1" si="329"/>
        <v>0</v>
      </c>
      <c r="CE491" s="215">
        <f t="shared" ca="1" si="330"/>
        <v>0</v>
      </c>
      <c r="CF491" s="215">
        <f t="shared" ca="1" si="331"/>
        <v>0</v>
      </c>
      <c r="CG491" s="215">
        <f t="shared" ca="1" si="332"/>
        <v>0</v>
      </c>
      <c r="CH491" s="155">
        <f t="shared" ca="1" si="356"/>
        <v>0</v>
      </c>
      <c r="CI491" s="165"/>
      <c r="CJ491" s="215">
        <f t="shared" ca="1" si="333"/>
        <v>0</v>
      </c>
      <c r="CK491" s="215">
        <f t="shared" ca="1" si="334"/>
        <v>0</v>
      </c>
      <c r="CL491" s="215">
        <f t="shared" ca="1" si="335"/>
        <v>0</v>
      </c>
      <c r="CM491" s="215">
        <f t="shared" ca="1" si="336"/>
        <v>0</v>
      </c>
      <c r="CN491" s="215">
        <f t="shared" ca="1" si="337"/>
        <v>0</v>
      </c>
      <c r="CO491" s="155">
        <f t="shared" ca="1" si="357"/>
        <v>0</v>
      </c>
      <c r="CP491" s="165"/>
      <c r="CQ491" s="223">
        <f t="shared" ca="1" si="338"/>
        <v>0</v>
      </c>
      <c r="CR491" s="223">
        <f t="shared" ca="1" si="339"/>
        <v>0</v>
      </c>
      <c r="CS491" s="223">
        <f t="shared" ca="1" si="340"/>
        <v>0</v>
      </c>
      <c r="CT491" s="223">
        <f t="shared" ca="1" si="341"/>
        <v>0</v>
      </c>
      <c r="CU491" s="223">
        <f t="shared" ca="1" si="342"/>
        <v>0</v>
      </c>
      <c r="CV491" s="155">
        <f t="shared" ca="1" si="358"/>
        <v>0</v>
      </c>
      <c r="CW491" s="165"/>
      <c r="CX491" s="215">
        <f t="shared" ca="1" si="359"/>
        <v>0</v>
      </c>
      <c r="CY491" s="215">
        <f t="shared" ca="1" si="343"/>
        <v>0</v>
      </c>
      <c r="CZ491" s="215">
        <f t="shared" ca="1" si="344"/>
        <v>0</v>
      </c>
      <c r="DA491" s="215">
        <f t="shared" ca="1" si="345"/>
        <v>0</v>
      </c>
      <c r="DB491" s="215">
        <f t="shared" ca="1" si="346"/>
        <v>0</v>
      </c>
      <c r="DC491" s="155">
        <f t="shared" ca="1" si="360"/>
        <v>0</v>
      </c>
      <c r="DD491" s="165"/>
      <c r="DE491" s="188" t="b" cm="1">
        <f t="array" aca="1" ref="DE491" ca="1">OR($G491=Forecast_Capex_Input!$BF$8:$BF$10)</f>
        <v>0</v>
      </c>
      <c r="DF491" s="188" cm="1">
        <f t="array" aca="1" ref="DF491" ca="1">IFERROR(INDEX(Forecast_Capex_Input!BG$12:BG$286,$X491)
*(INDEX(Forecast_Capex_Input!$H$12:$H$286,$X491)=Repex),0)
*$DE491</f>
        <v>0</v>
      </c>
      <c r="DG491" s="188" cm="1">
        <f t="array" aca="1" ref="DG491" ca="1">IFERROR(INDEX(Forecast_Capex_Input!BH$12:BH$286,$X491)
*(INDEX(Forecast_Capex_Input!$H$12:$H$286,$X491)=Repex),0)
*$DE491</f>
        <v>0</v>
      </c>
      <c r="DH491" s="188" cm="1">
        <f t="array" aca="1" ref="DH491" ca="1">IFERROR(INDEX(Forecast_Capex_Input!BI$12:BI$286,$X491)
*(INDEX(Forecast_Capex_Input!$H$12:$H$286,$X491)=Repex),0)
*$DE491</f>
        <v>0</v>
      </c>
      <c r="DI491" s="188" cm="1">
        <f t="array" aca="1" ref="DI491" ca="1">IFERROR(INDEX(Forecast_Capex_Input!BJ$12:BJ$286,$X491)
*(INDEX(Forecast_Capex_Input!$H$12:$H$286,$X491)=Repex),0)
*$DE491</f>
        <v>0</v>
      </c>
      <c r="DJ491" s="188" cm="1">
        <f t="array" aca="1" ref="DJ491" ca="1">IFERROR(INDEX(Forecast_Capex_Input!BK$12:BK$286,$X491)
*(INDEX(Forecast_Capex_Input!$H$12:$H$286,$X491)=Repex),0)
*$DE491</f>
        <v>0</v>
      </c>
      <c r="DK491" s="188" cm="1">
        <f t="array" aca="1" ref="DK491" ca="1">IFERROR(INDEX(Forecast_Capex_Input!BL$12:BL$286,$X491)
*(INDEX(Forecast_Capex_Input!$H$12:$H$286,$X491)=Repex),0)
*$DE491</f>
        <v>0</v>
      </c>
      <c r="DL491" s="165"/>
      <c r="DM491" s="188" t="b" cm="1">
        <f t="array" aca="1" ref="DM491" ca="1">OR($G491=Forecast_Capex_Input!$BN$8:$BN$9)</f>
        <v>0</v>
      </c>
      <c r="DN491" s="188" cm="1">
        <f t="array" aca="1" ref="DN491" ca="1">IFERROR(INDEX(Forecast_Capex_Input!BO$12:BO$286,$X491)
*(INDEX(Forecast_Capex_Input!$H$12:$H$286,$X491)=Repex),0)
*$DM491</f>
        <v>0</v>
      </c>
      <c r="DO491" s="188" cm="1">
        <f t="array" aca="1" ref="DO491" ca="1">IFERROR(INDEX(Forecast_Capex_Input!BP$12:BP$286,$X491)
*(INDEX(Forecast_Capex_Input!$H$12:$H$286,$X491)=Repex),0)
*$DM491</f>
        <v>0</v>
      </c>
      <c r="DP491" s="188" cm="1">
        <f t="array" aca="1" ref="DP491" ca="1">IFERROR(INDEX(Forecast_Capex_Input!BQ$12:BQ$286,$X491)
*(INDEX(Forecast_Capex_Input!$H$12:$H$286,$X491)=Repex),0)
*$DM491</f>
        <v>0</v>
      </c>
      <c r="DQ491" s="188" cm="1">
        <f t="array" aca="1" ref="DQ491" ca="1">IFERROR(INDEX(Forecast_Capex_Input!BR$12:BR$286,$X491)
*(INDEX(Forecast_Capex_Input!$H$12:$H$286,$X491)=Repex),0)
*$DM491</f>
        <v>0</v>
      </c>
      <c r="DR491" s="188" cm="1">
        <f t="array" aca="1" ref="DR491" ca="1">IFERROR(INDEX(Forecast_Capex_Input!BS$12:BS$286,$X491)
*(INDEX(Forecast_Capex_Input!$H$12:$H$286,$X491)=Repex),0)
*$DM491</f>
        <v>0</v>
      </c>
      <c r="DS491" s="165"/>
      <c r="DT491" s="188" t="b" cm="1">
        <f t="array" aca="1" ref="DT491" ca="1">OR($G491=Forecast_Capex_Input!$BU$8:$BU$10)</f>
        <v>0</v>
      </c>
      <c r="DU491" s="188" cm="1">
        <f t="array" aca="1" ref="DU491" ca="1">IFERROR(INDEX(Forecast_Capex_Input!BV$12:BV$286,$X491)
*(INDEX(Forecast_Capex_Input!$H$12:$H$286,$X491)=Repex),0)
*$DT491</f>
        <v>0</v>
      </c>
      <c r="DV491" s="188" cm="1">
        <f t="array" aca="1" ref="DV491" ca="1">IFERROR(INDEX(Forecast_Capex_Input!BW$12:BW$286,$X491)
*(INDEX(Forecast_Capex_Input!$H$12:$H$286,$X491)=Repex),0)
*$DT491</f>
        <v>0</v>
      </c>
      <c r="DW491" s="188" cm="1">
        <f t="array" aca="1" ref="DW491" ca="1">IFERROR(INDEX(Forecast_Capex_Input!BX$12:BX$286,$X491)
*(INDEX(Forecast_Capex_Input!$H$12:$H$286,$X491)=Repex),0)
*$DT491</f>
        <v>0</v>
      </c>
      <c r="DX491" s="188" cm="1">
        <f t="array" aca="1" ref="DX491" ca="1">IFERROR(INDEX(Forecast_Capex_Input!BY$12:BY$286,$X491)
*(INDEX(Forecast_Capex_Input!$H$12:$H$286,$X491)=Repex),0)
*$DT491</f>
        <v>0</v>
      </c>
      <c r="DY491" s="188" cm="1">
        <f t="array" aca="1" ref="DY491" ca="1">IFERROR(INDEX(Forecast_Capex_Input!BZ$12:BZ$286,$X491)
*(INDEX(Forecast_Capex_Input!$H$12:$H$286,$X491)=Repex),0)
*$DT491</f>
        <v>0</v>
      </c>
      <c r="DZ491" s="188" cm="1">
        <f t="array" aca="1" ref="DZ491" ca="1">IFERROR(INDEX(Forecast_Capex_Input!CA$12:CA$286,$X491)
*(INDEX(Forecast_Capex_Input!$H$12:$H$286,$X491)=Repex),0)
*$DT491</f>
        <v>0</v>
      </c>
      <c r="EA491" s="188" cm="1">
        <f t="array" aca="1" ref="EA491" ca="1">IFERROR(INDEX(Forecast_Capex_Input!CB$12:CB$286,$X491)
*(INDEX(Forecast_Capex_Input!$H$12:$H$286,$X491)=Repex),0)
*$DT491</f>
        <v>0</v>
      </c>
      <c r="EB491" s="188" cm="1">
        <f t="array" aca="1" ref="EB491" ca="1">IFERROR(INDEX(Forecast_Capex_Input!CC$12:CC$286,$X491)
*(INDEX(Forecast_Capex_Input!$H$12:$H$286,$X491)=Repex),0)
*$DT491</f>
        <v>0</v>
      </c>
      <c r="EC491" s="165"/>
      <c r="ED491" s="226" t="str">
        <f t="shared" si="347"/>
        <v>N/A</v>
      </c>
      <c r="EE491" s="174" t="s">
        <v>15</v>
      </c>
    </row>
    <row r="492" spans="3:135" x14ac:dyDescent="0.2">
      <c r="C492" s="174">
        <f t="shared" si="348"/>
        <v>482</v>
      </c>
      <c r="D492" s="167" t="str" cm="1">
        <f t="array" ref="D492">IFERROR(INDEX(Forecast_Capex_Input!$D$12:$D$286,$X492),NA)</f>
        <v xml:space="preserve">Yass Old System Control Block demolition </v>
      </c>
      <c r="E492" s="172" t="b" cm="1">
        <f t="array" ref="E492">IF($X492=NA,NA,INDEX(Forecast_Capex_Input!$E$12:$E$286,$X492))</f>
        <v>0</v>
      </c>
      <c r="F492" s="167" t="str" cm="1">
        <f t="array" aca="1" ref="F492" ca="1">IFERROR(INDEX(General!$E$25:$E$26,$Y492),NA)</f>
        <v>Non-Labour</v>
      </c>
      <c r="G492" s="167" t="str" cm="1">
        <f t="array" aca="1" ref="G492" ca="1">IFERROR(INDEX(Forecast_Capex_Input!$AI$11:$BB$11,$AA492),NA)</f>
        <v xml:space="preserve">Buildings </v>
      </c>
      <c r="H492" s="189" cm="1">
        <f t="array" aca="1" ref="H492" ca="1">IFERROR(INDEX(Forecast_Capex_Input!$AI$12:$BB$286,$X492,$AA492),NA)</f>
        <v>1</v>
      </c>
      <c r="I492" s="199" t="str" cm="1">
        <f t="array" ref="I492">IFERROR(INDEX(Forecast_Capex_Input!$F$12:$F$286,$X492),NA)</f>
        <v>Non-network - Other</v>
      </c>
      <c r="J492" s="199" t="str" cm="1">
        <f t="array" ref="J492">IFERROR(INDEX(Forecast_Capex_Input!G$12:G$286,$X492),NA)</f>
        <v>Property</v>
      </c>
      <c r="K492" s="199" t="str" cm="1">
        <f t="array" ref="K492">IFERROR(INDEX(Forecast_Capex_Input!H$12:H$286,$X492),NA)</f>
        <v>Fleet &amp; Property</v>
      </c>
      <c r="L492" s="199" t="str" cm="1">
        <f t="array" ref="L492">IFERROR(INDEX(Forecast_Capex_Input!I$12:I$286,$X492),NA)</f>
        <v>N/A</v>
      </c>
      <c r="M492" s="199" t="str" cm="1">
        <f t="array" ref="M492">IFERROR(INDEX(Forecast_Capex_Input!J$12:J$286,$X492),NA)</f>
        <v>Yass Depot</v>
      </c>
      <c r="N492" s="199" t="str" cm="1">
        <f t="array" ref="N492">IFERROR(INDEX(Forecast_Capex_Input!K$12:K$286,$X492),NA)</f>
        <v>N/A</v>
      </c>
      <c r="O492" s="199" t="str" cm="1">
        <f t="array" ref="O492">IFERROR(INDEX(Forecast_Capex_Input!L$12:L$286,$X492),NA)</f>
        <v>N/A</v>
      </c>
      <c r="P492" s="199" t="str" cm="1">
        <f t="array" ref="P492">IFERROR(INDEX(Forecast_Capex_Input!M$12:M$286,$X492),NA)</f>
        <v>N/A</v>
      </c>
      <c r="Q492" s="172" t="str" cm="1">
        <f t="array" ref="Q492">IFERROR(INDEX(Forecast_Capex_Input!N$12:N$286,$X492),NA)</f>
        <v>No</v>
      </c>
      <c r="R492" s="265" cm="1">
        <f t="array" ref="R492">IFERROR(INDEX(Forecast_Capex_Input!O$12:O$286,$X492),0)</f>
        <v>0</v>
      </c>
      <c r="S492" s="172" t="str" cm="1">
        <f t="array" ref="S492">IFERROR(INDEX(Forecast_Capex_Input!P$12:P$286,$X492),0)</f>
        <v>Safety security &amp; reliability</v>
      </c>
      <c r="T492" s="199" t="str" cm="1">
        <f t="array" aca="1" ref="T492" ca="1">IFERROR(INDEX(General!$K$84:$K$103,$AA492),NA)</f>
        <v xml:space="preserve">Buildings </v>
      </c>
      <c r="U492" s="188" cm="1">
        <f t="array" aca="1" ref="U492" ca="1">IFERROR(
IF($F492=General!$E$25,INDEX(Forecast_Capex_Input!S$12:S$286,$X492),
INDEX(Forecast_Capex_Input!T$12:T$286,$X492)),0)</f>
        <v>0.8</v>
      </c>
      <c r="V492" s="222" t="b">
        <f>IFERROR(INDEX(Overheads!$T$19:$T$26,MATCH($I492,Overheads!$E$19:$E$26,0)),FALSE)</f>
        <v>0</v>
      </c>
      <c r="W492" s="165"/>
      <c r="X492" s="174">
        <f>IFERROR(
IF(MATCH($C492,Forecast_Capex_Input!$CI$12:$CI$286,1)+1&gt;MAX(Forecast_Capex_Input!$C$12:$C$286),NA,
MATCH($C492,Forecast_Capex_Input!$CI$12:$CI$286,1)+1),1)</f>
        <v>186</v>
      </c>
      <c r="Y492" s="174" cm="1">
        <f t="array" aca="1" ref="Y492" ca="1">IFERROR(
IF(X491&lt;&gt;X492,1,
IF(COUNTIF(OFFSET(Y491,0,0,-INDEX(Forecast_Capex_Input!$CG$12:$CG$286,$X492)),Y491)=INDEX(Forecast_Capex_Input!$CG$12:$CG$286,$X492),Y491+1,Y491)),NA)</f>
        <v>2</v>
      </c>
      <c r="Z492" s="174" cm="1">
        <f t="array" ref="Z492">IFERROR($C492-IF($X492=1,1,INDEX(Forecast_Capex_Input!$CI$12:$CI$286,$X492-1))+1,NA)</f>
        <v>2</v>
      </c>
      <c r="AA492" s="174" cm="1">
        <f t="array" aca="1" ref="AA492" ca="1">IFERROR(IF(Y492=1,
INDEX(Forecast_Capex_Input!$AI$10:$BB$10,SMALL(IF(INDEX(Forecast_Capex_Input!$AI$12:$BB$286,$X492,0)&gt;0,COLUMN(Forecast_Capex_Input!$AI$10:$BB$10)-COLUMN(Forecast_Capex_Input!$AI$12)+1),ROWS(OFFSET(AA491,0,0,-$Z492)))),
OFFSET(AA491,-INDEX(Forecast_Capex_Input!$CG$12:$CG$286,$X492)+1,0)),NA)</f>
        <v>19</v>
      </c>
      <c r="AB492" s="174">
        <f t="shared" ca="1" si="317"/>
        <v>2</v>
      </c>
      <c r="AC492" s="222" t="b">
        <f t="shared" si="349"/>
        <v>0</v>
      </c>
      <c r="AD492" s="220" t="b">
        <v>0</v>
      </c>
      <c r="AE492" s="222" t="b">
        <f t="shared" si="318"/>
        <v>1</v>
      </c>
      <c r="AF492" s="165"/>
      <c r="AG492" s="215">
        <v>0</v>
      </c>
      <c r="AH492" s="215">
        <v>0</v>
      </c>
      <c r="AI492" s="215">
        <v>0</v>
      </c>
      <c r="AJ492" s="215">
        <v>0</v>
      </c>
      <c r="AK492" s="215">
        <v>0</v>
      </c>
      <c r="AL492" s="155">
        <v>0</v>
      </c>
      <c r="AM492" s="165"/>
      <c r="AN492" s="215" cm="1">
        <f t="array" aca="1" ref="AN492" ca="1">IFERROR(INDEX(General!O$33:O$34,$AB492)
*AG492,0)</f>
        <v>0</v>
      </c>
      <c r="AO492" s="215" cm="1">
        <f t="array" aca="1" ref="AO492" ca="1">IFERROR(INDEX(General!P$33:P$34,$AB492)
*AH492,0)</f>
        <v>0</v>
      </c>
      <c r="AP492" s="215" cm="1">
        <f t="array" aca="1" ref="AP492" ca="1">IFERROR(INDEX(General!Q$33:Q$34,$AB492)
*AI492,0)</f>
        <v>0</v>
      </c>
      <c r="AQ492" s="215" cm="1">
        <f t="array" aca="1" ref="AQ492" ca="1">IFERROR(INDEX(General!R$33:R$34,$AB492)
*AJ492,0)</f>
        <v>0</v>
      </c>
      <c r="AR492" s="215" cm="1">
        <f t="array" aca="1" ref="AR492" ca="1">IFERROR(INDEX(General!S$33:S$34,$AB492)
*AK492,0)</f>
        <v>0</v>
      </c>
      <c r="AS492" s="155">
        <f t="shared" ca="1" si="350"/>
        <v>0</v>
      </c>
      <c r="AT492" s="165"/>
      <c r="AU492" s="215">
        <f ca="1">IF($AE492=FALSE,AN492*Overheads!$R$24*$V492,
IFERROR(Overheads!$O$49*$V492*AN492,0)
+IFERROR(Overheads!Q$59*$V492*(AN492/Overheads!Q$68),0))</f>
        <v>0</v>
      </c>
      <c r="AV492" s="215">
        <f ca="1">IF($AE492=FALSE,AO492*Overheads!$R$24*$V492,
IFERROR(Overheads!$O$49*$V492*AO492,0)
+IFERROR(Overheads!R$59*$V492*(AO492/Overheads!R$68),0))</f>
        <v>0</v>
      </c>
      <c r="AW492" s="215">
        <f ca="1">IF($AE492=FALSE,AP492*Overheads!$R$24*$V492,
IFERROR(Overheads!$O$49*$V492*AP492,0)
+IFERROR(Overheads!S$59*$V492*(AP492/Overheads!S$68),0))</f>
        <v>0</v>
      </c>
      <c r="AX492" s="215">
        <f ca="1">IF($AE492=FALSE,AQ492*Overheads!$R$24*$V492,
IFERROR(Overheads!$O$49*$V492*AQ492,0)
+IFERROR(Overheads!T$59*$V492*(AQ492/Overheads!T$68),0))</f>
        <v>0</v>
      </c>
      <c r="AY492" s="215">
        <f ca="1">IF($AE492=FALSE,AR492*Overheads!$R$24*$V492,
IFERROR(Overheads!$O$49*$V492*AR492,0)
+IFERROR(Overheads!U$59*$V492*(AR492/Overheads!U$68),0))</f>
        <v>0</v>
      </c>
      <c r="AZ492" s="155">
        <f t="shared" ca="1" si="351"/>
        <v>0</v>
      </c>
      <c r="BA492" s="165"/>
      <c r="BB492" s="215">
        <f ca="1">IF($AE492=FALSE,AN492*Overheads!$S$25,
IFERROR(Overheads!$O$50*AN492,0)
+IFERROR(Overheads!Q$60*(AN492/Overheads!Q$66),0))</f>
        <v>0</v>
      </c>
      <c r="BC492" s="215">
        <f ca="1">IF($AE492=FALSE,AO492*Overheads!$S$25,
IFERROR(Overheads!$O$50*AO492,0)
+IFERROR(Overheads!R$60*(AO492/Overheads!R$66),0))</f>
        <v>0</v>
      </c>
      <c r="BD492" s="215">
        <f ca="1">IF($AE492=FALSE,AP492*Overheads!$S$25,
IFERROR(Overheads!$O$50*AP492,0)
+IFERROR(Overheads!S$60*(AP492/Overheads!S$66),0))</f>
        <v>0</v>
      </c>
      <c r="BE492" s="215">
        <f ca="1">IF($AE492=FALSE,AQ492*Overheads!$S$25,
IFERROR(Overheads!$O$50*AQ492,0)
+IFERROR(Overheads!T$60*(AQ492/Overheads!T$66),0))</f>
        <v>0</v>
      </c>
      <c r="BF492" s="215">
        <f ca="1">IF($AE492=FALSE,AR492*Overheads!$S$25,
IFERROR(Overheads!$O$50*AR492,0)
+IFERROR(Overheads!U$60*(AR492/Overheads!U$66),0))</f>
        <v>0</v>
      </c>
      <c r="BG492" s="155">
        <f t="shared" ca="1" si="352"/>
        <v>0</v>
      </c>
      <c r="BH492" s="165"/>
      <c r="BI492" s="215">
        <f t="shared" ca="1" si="353"/>
        <v>0</v>
      </c>
      <c r="BJ492" s="215">
        <f t="shared" ca="1" si="319"/>
        <v>0</v>
      </c>
      <c r="BK492" s="215">
        <f t="shared" ca="1" si="320"/>
        <v>0</v>
      </c>
      <c r="BL492" s="215">
        <f t="shared" ca="1" si="321"/>
        <v>0</v>
      </c>
      <c r="BM492" s="215">
        <f t="shared" ca="1" si="322"/>
        <v>0</v>
      </c>
      <c r="BN492" s="155">
        <f t="shared" ca="1" si="354"/>
        <v>0</v>
      </c>
      <c r="BO492" s="165"/>
      <c r="BP492" s="187" cm="1">
        <f t="array" ref="BP492">IFERROR(IF($X492=$X491,BP491,INDEX(Forecast_Capex_Input!AC$12:AC$286,$X492)),0)</f>
        <v>0.2</v>
      </c>
      <c r="BQ492" s="187" cm="1">
        <f t="array" ref="BQ492">IFERROR(IF($X492=$X491,BQ491,INDEX(Forecast_Capex_Input!AD$12:AD$286,$X492)),0)</f>
        <v>0.2</v>
      </c>
      <c r="BR492" s="187" cm="1">
        <f t="array" ref="BR492">IFERROR(IF($X492=$X491,BR491,INDEX(Forecast_Capex_Input!AE$12:AE$286,$X492)),0)</f>
        <v>0.2</v>
      </c>
      <c r="BS492" s="187" cm="1">
        <f t="array" ref="BS492">IFERROR(IF($X492=$X491,BS491,INDEX(Forecast_Capex_Input!AF$12:AF$286,$X492)),0)</f>
        <v>0.2</v>
      </c>
      <c r="BT492" s="187" cm="1">
        <f t="array" ref="BT492">IFERROR(IF($X492=$X491,BT491,INDEX(Forecast_Capex_Input!AG$12:AG$286,$X492)),0)</f>
        <v>0.2</v>
      </c>
      <c r="BU492" s="165"/>
      <c r="BV492" s="215">
        <f t="shared" si="323"/>
        <v>0</v>
      </c>
      <c r="BW492" s="215">
        <f t="shared" si="324"/>
        <v>0</v>
      </c>
      <c r="BX492" s="215">
        <f t="shared" si="325"/>
        <v>0</v>
      </c>
      <c r="BY492" s="215">
        <f t="shared" si="326"/>
        <v>0</v>
      </c>
      <c r="BZ492" s="215">
        <f t="shared" si="327"/>
        <v>0</v>
      </c>
      <c r="CA492" s="155">
        <f t="shared" si="355"/>
        <v>0</v>
      </c>
      <c r="CB492" s="165"/>
      <c r="CC492" s="215">
        <f t="shared" ca="1" si="328"/>
        <v>0</v>
      </c>
      <c r="CD492" s="215">
        <f t="shared" ca="1" si="329"/>
        <v>0</v>
      </c>
      <c r="CE492" s="215">
        <f t="shared" ca="1" si="330"/>
        <v>0</v>
      </c>
      <c r="CF492" s="215">
        <f t="shared" ca="1" si="331"/>
        <v>0</v>
      </c>
      <c r="CG492" s="215">
        <f t="shared" ca="1" si="332"/>
        <v>0</v>
      </c>
      <c r="CH492" s="155">
        <f t="shared" ca="1" si="356"/>
        <v>0</v>
      </c>
      <c r="CI492" s="165"/>
      <c r="CJ492" s="215">
        <f t="shared" ca="1" si="333"/>
        <v>0</v>
      </c>
      <c r="CK492" s="215">
        <f t="shared" ca="1" si="334"/>
        <v>0</v>
      </c>
      <c r="CL492" s="215">
        <f t="shared" ca="1" si="335"/>
        <v>0</v>
      </c>
      <c r="CM492" s="215">
        <f t="shared" ca="1" si="336"/>
        <v>0</v>
      </c>
      <c r="CN492" s="215">
        <f t="shared" ca="1" si="337"/>
        <v>0</v>
      </c>
      <c r="CO492" s="155">
        <f t="shared" ca="1" si="357"/>
        <v>0</v>
      </c>
      <c r="CP492" s="165"/>
      <c r="CQ492" s="223">
        <f t="shared" ca="1" si="338"/>
        <v>0</v>
      </c>
      <c r="CR492" s="223">
        <f t="shared" ca="1" si="339"/>
        <v>0</v>
      </c>
      <c r="CS492" s="223">
        <f t="shared" ca="1" si="340"/>
        <v>0</v>
      </c>
      <c r="CT492" s="223">
        <f t="shared" ca="1" si="341"/>
        <v>0</v>
      </c>
      <c r="CU492" s="223">
        <f t="shared" ca="1" si="342"/>
        <v>0</v>
      </c>
      <c r="CV492" s="155">
        <f t="shared" ca="1" si="358"/>
        <v>0</v>
      </c>
      <c r="CW492" s="165"/>
      <c r="CX492" s="215">
        <f t="shared" ca="1" si="359"/>
        <v>0</v>
      </c>
      <c r="CY492" s="215">
        <f t="shared" ca="1" si="343"/>
        <v>0</v>
      </c>
      <c r="CZ492" s="215">
        <f t="shared" ca="1" si="344"/>
        <v>0</v>
      </c>
      <c r="DA492" s="215">
        <f t="shared" ca="1" si="345"/>
        <v>0</v>
      </c>
      <c r="DB492" s="215">
        <f t="shared" ca="1" si="346"/>
        <v>0</v>
      </c>
      <c r="DC492" s="155">
        <f t="shared" ca="1" si="360"/>
        <v>0</v>
      </c>
      <c r="DD492" s="165"/>
      <c r="DE492" s="188" t="b" cm="1">
        <f t="array" aca="1" ref="DE492" ca="1">OR($G492=Forecast_Capex_Input!$BF$8:$BF$10)</f>
        <v>0</v>
      </c>
      <c r="DF492" s="188" cm="1">
        <f t="array" aca="1" ref="DF492" ca="1">IFERROR(INDEX(Forecast_Capex_Input!BG$12:BG$286,$X492)
*(INDEX(Forecast_Capex_Input!$H$12:$H$286,$X492)=Repex),0)
*$DE492</f>
        <v>0</v>
      </c>
      <c r="DG492" s="188" cm="1">
        <f t="array" aca="1" ref="DG492" ca="1">IFERROR(INDEX(Forecast_Capex_Input!BH$12:BH$286,$X492)
*(INDEX(Forecast_Capex_Input!$H$12:$H$286,$X492)=Repex),0)
*$DE492</f>
        <v>0</v>
      </c>
      <c r="DH492" s="188" cm="1">
        <f t="array" aca="1" ref="DH492" ca="1">IFERROR(INDEX(Forecast_Capex_Input!BI$12:BI$286,$X492)
*(INDEX(Forecast_Capex_Input!$H$12:$H$286,$X492)=Repex),0)
*$DE492</f>
        <v>0</v>
      </c>
      <c r="DI492" s="188" cm="1">
        <f t="array" aca="1" ref="DI492" ca="1">IFERROR(INDEX(Forecast_Capex_Input!BJ$12:BJ$286,$X492)
*(INDEX(Forecast_Capex_Input!$H$12:$H$286,$X492)=Repex),0)
*$DE492</f>
        <v>0</v>
      </c>
      <c r="DJ492" s="188" cm="1">
        <f t="array" aca="1" ref="DJ492" ca="1">IFERROR(INDEX(Forecast_Capex_Input!BK$12:BK$286,$X492)
*(INDEX(Forecast_Capex_Input!$H$12:$H$286,$X492)=Repex),0)
*$DE492</f>
        <v>0</v>
      </c>
      <c r="DK492" s="188" cm="1">
        <f t="array" aca="1" ref="DK492" ca="1">IFERROR(INDEX(Forecast_Capex_Input!BL$12:BL$286,$X492)
*(INDEX(Forecast_Capex_Input!$H$12:$H$286,$X492)=Repex),0)
*$DE492</f>
        <v>0</v>
      </c>
      <c r="DL492" s="165"/>
      <c r="DM492" s="188" t="b" cm="1">
        <f t="array" aca="1" ref="DM492" ca="1">OR($G492=Forecast_Capex_Input!$BN$8:$BN$9)</f>
        <v>0</v>
      </c>
      <c r="DN492" s="188" cm="1">
        <f t="array" aca="1" ref="DN492" ca="1">IFERROR(INDEX(Forecast_Capex_Input!BO$12:BO$286,$X492)
*(INDEX(Forecast_Capex_Input!$H$12:$H$286,$X492)=Repex),0)
*$DM492</f>
        <v>0</v>
      </c>
      <c r="DO492" s="188" cm="1">
        <f t="array" aca="1" ref="DO492" ca="1">IFERROR(INDEX(Forecast_Capex_Input!BP$12:BP$286,$X492)
*(INDEX(Forecast_Capex_Input!$H$12:$H$286,$X492)=Repex),0)
*$DM492</f>
        <v>0</v>
      </c>
      <c r="DP492" s="188" cm="1">
        <f t="array" aca="1" ref="DP492" ca="1">IFERROR(INDEX(Forecast_Capex_Input!BQ$12:BQ$286,$X492)
*(INDEX(Forecast_Capex_Input!$H$12:$H$286,$X492)=Repex),0)
*$DM492</f>
        <v>0</v>
      </c>
      <c r="DQ492" s="188" cm="1">
        <f t="array" aca="1" ref="DQ492" ca="1">IFERROR(INDEX(Forecast_Capex_Input!BR$12:BR$286,$X492)
*(INDEX(Forecast_Capex_Input!$H$12:$H$286,$X492)=Repex),0)
*$DM492</f>
        <v>0</v>
      </c>
      <c r="DR492" s="188" cm="1">
        <f t="array" aca="1" ref="DR492" ca="1">IFERROR(INDEX(Forecast_Capex_Input!BS$12:BS$286,$X492)
*(INDEX(Forecast_Capex_Input!$H$12:$H$286,$X492)=Repex),0)
*$DM492</f>
        <v>0</v>
      </c>
      <c r="DS492" s="165"/>
      <c r="DT492" s="188" t="b" cm="1">
        <f t="array" aca="1" ref="DT492" ca="1">OR($G492=Forecast_Capex_Input!$BU$8:$BU$10)</f>
        <v>0</v>
      </c>
      <c r="DU492" s="188" cm="1">
        <f t="array" aca="1" ref="DU492" ca="1">IFERROR(INDEX(Forecast_Capex_Input!BV$12:BV$286,$X492)
*(INDEX(Forecast_Capex_Input!$H$12:$H$286,$X492)=Repex),0)
*$DT492</f>
        <v>0</v>
      </c>
      <c r="DV492" s="188" cm="1">
        <f t="array" aca="1" ref="DV492" ca="1">IFERROR(INDEX(Forecast_Capex_Input!BW$12:BW$286,$X492)
*(INDEX(Forecast_Capex_Input!$H$12:$H$286,$X492)=Repex),0)
*$DT492</f>
        <v>0</v>
      </c>
      <c r="DW492" s="188" cm="1">
        <f t="array" aca="1" ref="DW492" ca="1">IFERROR(INDEX(Forecast_Capex_Input!BX$12:BX$286,$X492)
*(INDEX(Forecast_Capex_Input!$H$12:$H$286,$X492)=Repex),0)
*$DT492</f>
        <v>0</v>
      </c>
      <c r="DX492" s="188" cm="1">
        <f t="array" aca="1" ref="DX492" ca="1">IFERROR(INDEX(Forecast_Capex_Input!BY$12:BY$286,$X492)
*(INDEX(Forecast_Capex_Input!$H$12:$H$286,$X492)=Repex),0)
*$DT492</f>
        <v>0</v>
      </c>
      <c r="DY492" s="188" cm="1">
        <f t="array" aca="1" ref="DY492" ca="1">IFERROR(INDEX(Forecast_Capex_Input!BZ$12:BZ$286,$X492)
*(INDEX(Forecast_Capex_Input!$H$12:$H$286,$X492)=Repex),0)
*$DT492</f>
        <v>0</v>
      </c>
      <c r="DZ492" s="188" cm="1">
        <f t="array" aca="1" ref="DZ492" ca="1">IFERROR(INDEX(Forecast_Capex_Input!CA$12:CA$286,$X492)
*(INDEX(Forecast_Capex_Input!$H$12:$H$286,$X492)=Repex),0)
*$DT492</f>
        <v>0</v>
      </c>
      <c r="EA492" s="188" cm="1">
        <f t="array" aca="1" ref="EA492" ca="1">IFERROR(INDEX(Forecast_Capex_Input!CB$12:CB$286,$X492)
*(INDEX(Forecast_Capex_Input!$H$12:$H$286,$X492)=Repex),0)
*$DT492</f>
        <v>0</v>
      </c>
      <c r="EB492" s="188" cm="1">
        <f t="array" aca="1" ref="EB492" ca="1">IFERROR(INDEX(Forecast_Capex_Input!CC$12:CC$286,$X492)
*(INDEX(Forecast_Capex_Input!$H$12:$H$286,$X492)=Repex),0)
*$DT492</f>
        <v>0</v>
      </c>
      <c r="EC492" s="165"/>
      <c r="ED492" s="226" t="str">
        <f t="shared" si="347"/>
        <v>N/A</v>
      </c>
      <c r="EE492" s="174" t="s">
        <v>15</v>
      </c>
    </row>
    <row r="493" spans="3:135" x14ac:dyDescent="0.2">
      <c r="C493" s="174">
        <f t="shared" si="348"/>
        <v>483</v>
      </c>
      <c r="D493" s="167" t="str" cm="1">
        <f t="array" ref="D493">IFERROR(INDEX(Forecast_Capex_Input!$D$12:$D$286,$X493),NA)</f>
        <v>Ultimo Prescribed 2020 Audit Recommended Cap Works - reviewed and prioritised</v>
      </c>
      <c r="E493" s="172" t="b" cm="1">
        <f t="array" ref="E493">IF($X493=NA,NA,INDEX(Forecast_Capex_Input!$E$12:$E$286,$X493))</f>
        <v>1</v>
      </c>
      <c r="F493" s="167" t="str" cm="1">
        <f t="array" aca="1" ref="F493" ca="1">IFERROR(INDEX(General!$E$25:$E$26,$Y493),NA)</f>
        <v>Labour</v>
      </c>
      <c r="G493" s="167" t="str" cm="1">
        <f t="array" aca="1" ref="G493" ca="1">IFERROR(INDEX(Forecast_Capex_Input!$AI$11:$BB$11,$AA493),NA)</f>
        <v xml:space="preserve">Buildings </v>
      </c>
      <c r="H493" s="189" cm="1">
        <f t="array" aca="1" ref="H493" ca="1">IFERROR(INDEX(Forecast_Capex_Input!$AI$12:$BB$286,$X493,$AA493),NA)</f>
        <v>1</v>
      </c>
      <c r="I493" s="199" t="str" cm="1">
        <f t="array" ref="I493">IFERROR(INDEX(Forecast_Capex_Input!$F$12:$F$286,$X493),NA)</f>
        <v>Non-network - Other</v>
      </c>
      <c r="J493" s="199" t="str" cm="1">
        <f t="array" ref="J493">IFERROR(INDEX(Forecast_Capex_Input!G$12:G$286,$X493),NA)</f>
        <v>Property</v>
      </c>
      <c r="K493" s="199" t="str" cm="1">
        <f t="array" ref="K493">IFERROR(INDEX(Forecast_Capex_Input!H$12:H$286,$X493),NA)</f>
        <v>Fleet &amp; Property</v>
      </c>
      <c r="L493" s="199" t="str" cm="1">
        <f t="array" ref="L493">IFERROR(INDEX(Forecast_Capex_Input!I$12:I$286,$X493),NA)</f>
        <v>N/A</v>
      </c>
      <c r="M493" s="199" t="str" cm="1">
        <f t="array" ref="M493">IFERROR(INDEX(Forecast_Capex_Input!J$12:J$286,$X493),NA)</f>
        <v>Haymarket Office</v>
      </c>
      <c r="N493" s="199" t="str" cm="1">
        <f t="array" ref="N493">IFERROR(INDEX(Forecast_Capex_Input!K$12:K$286,$X493),NA)</f>
        <v>N/A</v>
      </c>
      <c r="O493" s="199" t="str" cm="1">
        <f t="array" ref="O493">IFERROR(INDEX(Forecast_Capex_Input!L$12:L$286,$X493),NA)</f>
        <v>N/A</v>
      </c>
      <c r="P493" s="199" t="str" cm="1">
        <f t="array" ref="P493">IFERROR(INDEX(Forecast_Capex_Input!M$12:M$286,$X493),NA)</f>
        <v>N/A</v>
      </c>
      <c r="Q493" s="172" t="str" cm="1">
        <f t="array" ref="Q493">IFERROR(INDEX(Forecast_Capex_Input!N$12:N$286,$X493),NA)</f>
        <v>No</v>
      </c>
      <c r="R493" s="265" cm="1">
        <f t="array" ref="R493">IFERROR(INDEX(Forecast_Capex_Input!O$12:O$286,$X493),0)</f>
        <v>0</v>
      </c>
      <c r="S493" s="172" t="str" cm="1">
        <f t="array" ref="S493">IFERROR(INDEX(Forecast_Capex_Input!P$12:P$286,$X493),0)</f>
        <v>Safety security &amp; reliability</v>
      </c>
      <c r="T493" s="199" t="str" cm="1">
        <f t="array" aca="1" ref="T493" ca="1">IFERROR(INDEX(General!$K$84:$K$103,$AA493),NA)</f>
        <v xml:space="preserve">Buildings </v>
      </c>
      <c r="U493" s="188" cm="1">
        <f t="array" aca="1" ref="U493" ca="1">IFERROR(
IF($F493=General!$E$25,INDEX(Forecast_Capex_Input!S$12:S$286,$X493),
INDEX(Forecast_Capex_Input!T$12:T$286,$X493)),0)</f>
        <v>0.08</v>
      </c>
      <c r="V493" s="222" t="b">
        <f>IFERROR(INDEX(Overheads!$T$19:$T$26,MATCH($I493,Overheads!$E$19:$E$26,0)),FALSE)</f>
        <v>0</v>
      </c>
      <c r="W493" s="165"/>
      <c r="X493" s="174">
        <f>IFERROR(
IF(MATCH($C493,Forecast_Capex_Input!$CI$12:$CI$286,1)+1&gt;MAX(Forecast_Capex_Input!$C$12:$C$286),NA,
MATCH($C493,Forecast_Capex_Input!$CI$12:$CI$286,1)+1),1)</f>
        <v>187</v>
      </c>
      <c r="Y493" s="174" cm="1">
        <f t="array" aca="1" ref="Y493" ca="1">IFERROR(
IF(X492&lt;&gt;X493,1,
IF(COUNTIF(OFFSET(Y492,0,0,-INDEX(Forecast_Capex_Input!$CG$12:$CG$286,$X493)),Y492)=INDEX(Forecast_Capex_Input!$CG$12:$CG$286,$X493),Y492+1,Y492)),NA)</f>
        <v>1</v>
      </c>
      <c r="Z493" s="174" cm="1">
        <f t="array" ref="Z493">IFERROR($C493-IF($X493=1,1,INDEX(Forecast_Capex_Input!$CI$12:$CI$286,$X493-1))+1,NA)</f>
        <v>1</v>
      </c>
      <c r="AA493" s="174" cm="1">
        <f t="array" aca="1" ref="AA493" ca="1">IFERROR(IF(Y493=1,
INDEX(Forecast_Capex_Input!$AI$10:$BB$10,SMALL(IF(INDEX(Forecast_Capex_Input!$AI$12:$BB$286,$X493,0)&gt;0,COLUMN(Forecast_Capex_Input!$AI$10:$BB$10)-COLUMN(Forecast_Capex_Input!$AI$12)+1),ROWS(OFFSET(AA492,0,0,-$Z493)))),
OFFSET(AA492,-INDEX(Forecast_Capex_Input!$CG$12:$CG$286,$X493)+1,0)),NA)</f>
        <v>19</v>
      </c>
      <c r="AB493" s="174">
        <f t="shared" ca="1" si="317"/>
        <v>1</v>
      </c>
      <c r="AC493" s="222" t="b">
        <f t="shared" si="349"/>
        <v>0</v>
      </c>
      <c r="AD493" s="220" t="b">
        <v>0</v>
      </c>
      <c r="AE493" s="222" t="b">
        <f t="shared" si="318"/>
        <v>1</v>
      </c>
      <c r="AF493" s="165"/>
      <c r="AG493" s="215">
        <v>6.7239600000000002E-4</v>
      </c>
      <c r="AH493" s="215">
        <v>3.5300789999999998E-3</v>
      </c>
      <c r="AI493" s="215">
        <v>6.5558609999999996E-3</v>
      </c>
      <c r="AJ493" s="215">
        <v>3.5300789999999998E-3</v>
      </c>
      <c r="AK493" s="215">
        <v>1.9331385E-3</v>
      </c>
      <c r="AL493" s="155">
        <v>1.6221553499999999E-2</v>
      </c>
      <c r="AM493" s="165"/>
      <c r="AN493" s="215" cm="1">
        <f t="array" aca="1" ref="AN493" ca="1">IFERROR(INDEX(General!O$33:O$34,$AB493)
*AG493,0)</f>
        <v>6.7130582112409642E-4</v>
      </c>
      <c r="AO493" s="215" cm="1">
        <f t="array" aca="1" ref="AO493" ca="1">IFERROR(INDEX(General!P$33:P$34,$AB493)
*AH493,0)</f>
        <v>3.5513107410114161E-3</v>
      </c>
      <c r="AP493" s="215" cm="1">
        <f t="array" aca="1" ref="AP493" ca="1">IFERROR(INDEX(General!Q$33:Q$34,$AB493)
*AI493,0)</f>
        <v>6.6546743015471546E-3</v>
      </c>
      <c r="AQ493" s="215" cm="1">
        <f t="array" aca="1" ref="AQ493" ca="1">IFERROR(INDEX(General!R$33:R$34,$AB493)
*AJ493,0)</f>
        <v>3.6127925888725346E-3</v>
      </c>
      <c r="AR493" s="215" cm="1">
        <f t="array" aca="1" ref="AR493" ca="1">IFERROR(INDEX(General!S$33:S$34,$AB493)
*AK493,0)</f>
        <v>1.9906035226317318E-3</v>
      </c>
      <c r="AS493" s="155">
        <f t="shared" ca="1" si="350"/>
        <v>1.6480686975186933E-2</v>
      </c>
      <c r="AT493" s="165"/>
      <c r="AU493" s="215">
        <f ca="1">IF($AE493=FALSE,AN493*Overheads!$R$24*$V493,
IFERROR(Overheads!$O$49*$V493*AN493,0)
+IFERROR(Overheads!Q$59*$V493*(AN493/Overheads!Q$68),0))</f>
        <v>0</v>
      </c>
      <c r="AV493" s="215">
        <f ca="1">IF($AE493=FALSE,AO493*Overheads!$R$24*$V493,
IFERROR(Overheads!$O$49*$V493*AO493,0)
+IFERROR(Overheads!R$59*$V493*(AO493/Overheads!R$68),0))</f>
        <v>0</v>
      </c>
      <c r="AW493" s="215">
        <f ca="1">IF($AE493=FALSE,AP493*Overheads!$R$24*$V493,
IFERROR(Overheads!$O$49*$V493*AP493,0)
+IFERROR(Overheads!S$59*$V493*(AP493/Overheads!S$68),0))</f>
        <v>0</v>
      </c>
      <c r="AX493" s="215">
        <f ca="1">IF($AE493=FALSE,AQ493*Overheads!$R$24*$V493,
IFERROR(Overheads!$O$49*$V493*AQ493,0)
+IFERROR(Overheads!T$59*$V493*(AQ493/Overheads!T$68),0))</f>
        <v>0</v>
      </c>
      <c r="AY493" s="215">
        <f ca="1">IF($AE493=FALSE,AR493*Overheads!$R$24*$V493,
IFERROR(Overheads!$O$49*$V493*AR493,0)
+IFERROR(Overheads!U$59*$V493*(AR493/Overheads!U$68),0))</f>
        <v>0</v>
      </c>
      <c r="AZ493" s="155">
        <f t="shared" ca="1" si="351"/>
        <v>0</v>
      </c>
      <c r="BA493" s="165"/>
      <c r="BB493" s="215">
        <f ca="1">IF($AE493=FALSE,AN493*Overheads!$S$25,
IFERROR(Overheads!$O$50*AN493,0)
+IFERROR(Overheads!Q$60*(AN493/Overheads!Q$66),0))</f>
        <v>1.2619749928438195E-5</v>
      </c>
      <c r="BC493" s="215">
        <f ca="1">IF($AE493=FALSE,AO493*Overheads!$S$25,
IFERROR(Overheads!$O$50*AO493,0)
+IFERROR(Overheads!R$60*(AO493/Overheads!R$66),0))</f>
        <v>5.9919852256822433E-5</v>
      </c>
      <c r="BD493" s="215">
        <f ca="1">IF($AE493=FALSE,AP493*Overheads!$S$25,
IFERROR(Overheads!$O$50*AP493,0)
+IFERROR(Overheads!S$60*(AP493/Overheads!S$66),0))</f>
        <v>1.2213746004136625E-4</v>
      </c>
      <c r="BE493" s="215">
        <f ca="1">IF($AE493=FALSE,AQ493*Overheads!$S$25,
IFERROR(Overheads!$O$50*AQ493,0)
+IFERROR(Overheads!T$60*(AQ493/Overheads!T$66),0))</f>
        <v>7.3234203620767786E-5</v>
      </c>
      <c r="BF493" s="215">
        <f ca="1">IF($AE493=FALSE,AR493*Overheads!$S$25,
IFERROR(Overheads!$O$50*AR493,0)
+IFERROR(Overheads!U$60*(AR493/Overheads!U$66),0))</f>
        <v>3.5640654349544104E-5</v>
      </c>
      <c r="BG493" s="155">
        <f t="shared" ca="1" si="352"/>
        <v>3.0355192019693877E-4</v>
      </c>
      <c r="BH493" s="165"/>
      <c r="BI493" s="215">
        <f t="shared" ca="1" si="353"/>
        <v>6.8392557105253463E-4</v>
      </c>
      <c r="BJ493" s="215">
        <f t="shared" ca="1" si="319"/>
        <v>3.6112305932682384E-3</v>
      </c>
      <c r="BK493" s="215">
        <f t="shared" ca="1" si="320"/>
        <v>6.7768117615885212E-3</v>
      </c>
      <c r="BL493" s="215">
        <f t="shared" ca="1" si="321"/>
        <v>3.6860267924933026E-3</v>
      </c>
      <c r="BM493" s="215">
        <f t="shared" ca="1" si="322"/>
        <v>2.026244176981276E-3</v>
      </c>
      <c r="BN493" s="155">
        <f t="shared" ca="1" si="354"/>
        <v>1.6784238895383871E-2</v>
      </c>
      <c r="BO493" s="165"/>
      <c r="BP493" s="187" cm="1">
        <f t="array" ref="BP493">IFERROR(IF($X493=$X492,BP492,INDEX(Forecast_Capex_Input!AC$12:AC$286,$X493)),0)</f>
        <v>0.2</v>
      </c>
      <c r="BQ493" s="187" cm="1">
        <f t="array" ref="BQ493">IFERROR(IF($X493=$X492,BQ492,INDEX(Forecast_Capex_Input!AD$12:AD$286,$X493)),0)</f>
        <v>0.2</v>
      </c>
      <c r="BR493" s="187" cm="1">
        <f t="array" ref="BR493">IFERROR(IF($X493=$X492,BR492,INDEX(Forecast_Capex_Input!AE$12:AE$286,$X493)),0)</f>
        <v>0.2</v>
      </c>
      <c r="BS493" s="187" cm="1">
        <f t="array" ref="BS493">IFERROR(IF($X493=$X492,BS492,INDEX(Forecast_Capex_Input!AF$12:AF$286,$X493)),0)</f>
        <v>0.2</v>
      </c>
      <c r="BT493" s="187" cm="1">
        <f t="array" ref="BT493">IFERROR(IF($X493=$X492,BT492,INDEX(Forecast_Capex_Input!AG$12:AG$286,$X493)),0)</f>
        <v>0.2</v>
      </c>
      <c r="BU493" s="165"/>
      <c r="BV493" s="215">
        <f t="shared" si="323"/>
        <v>3.2443107000000001E-3</v>
      </c>
      <c r="BW493" s="215">
        <f t="shared" si="324"/>
        <v>3.2443107000000001E-3</v>
      </c>
      <c r="BX493" s="215">
        <f t="shared" si="325"/>
        <v>3.2443107000000001E-3</v>
      </c>
      <c r="BY493" s="215">
        <f t="shared" si="326"/>
        <v>3.2443107000000001E-3</v>
      </c>
      <c r="BZ493" s="215">
        <f t="shared" si="327"/>
        <v>3.2443107000000001E-3</v>
      </c>
      <c r="CA493" s="155">
        <f t="shared" si="355"/>
        <v>1.6221553499999999E-2</v>
      </c>
      <c r="CB493" s="165"/>
      <c r="CC493" s="215">
        <f t="shared" ca="1" si="328"/>
        <v>3.2961373950373867E-3</v>
      </c>
      <c r="CD493" s="215">
        <f t="shared" ca="1" si="329"/>
        <v>3.2961373950373867E-3</v>
      </c>
      <c r="CE493" s="215">
        <f t="shared" ca="1" si="330"/>
        <v>3.2961373950373867E-3</v>
      </c>
      <c r="CF493" s="215">
        <f t="shared" ca="1" si="331"/>
        <v>3.2961373950373867E-3</v>
      </c>
      <c r="CG493" s="215">
        <f t="shared" ca="1" si="332"/>
        <v>3.2961373950373867E-3</v>
      </c>
      <c r="CH493" s="155">
        <f t="shared" ca="1" si="356"/>
        <v>1.6480686975186933E-2</v>
      </c>
      <c r="CI493" s="165"/>
      <c r="CJ493" s="215">
        <f t="shared" ca="1" si="333"/>
        <v>0</v>
      </c>
      <c r="CK493" s="215">
        <f t="shared" ca="1" si="334"/>
        <v>0</v>
      </c>
      <c r="CL493" s="215">
        <f t="shared" ca="1" si="335"/>
        <v>0</v>
      </c>
      <c r="CM493" s="215">
        <f t="shared" ca="1" si="336"/>
        <v>0</v>
      </c>
      <c r="CN493" s="215">
        <f t="shared" ca="1" si="337"/>
        <v>0</v>
      </c>
      <c r="CO493" s="155">
        <f t="shared" ca="1" si="357"/>
        <v>0</v>
      </c>
      <c r="CP493" s="165"/>
      <c r="CQ493" s="223">
        <f t="shared" ca="1" si="338"/>
        <v>6.0710384039387754E-5</v>
      </c>
      <c r="CR493" s="223">
        <f t="shared" ca="1" si="339"/>
        <v>6.0710384039387754E-5</v>
      </c>
      <c r="CS493" s="223">
        <f t="shared" ca="1" si="340"/>
        <v>6.0710384039387754E-5</v>
      </c>
      <c r="CT493" s="223">
        <f t="shared" ca="1" si="341"/>
        <v>6.0710384039387754E-5</v>
      </c>
      <c r="CU493" s="223">
        <f t="shared" ca="1" si="342"/>
        <v>6.0710384039387754E-5</v>
      </c>
      <c r="CV493" s="155">
        <f t="shared" ca="1" si="358"/>
        <v>3.0355192019693877E-4</v>
      </c>
      <c r="CW493" s="165"/>
      <c r="CX493" s="215">
        <f t="shared" ca="1" si="359"/>
        <v>3.3568477790767745E-3</v>
      </c>
      <c r="CY493" s="215">
        <f t="shared" ca="1" si="343"/>
        <v>3.3568477790767745E-3</v>
      </c>
      <c r="CZ493" s="215">
        <f t="shared" ca="1" si="344"/>
        <v>3.3568477790767745E-3</v>
      </c>
      <c r="DA493" s="215">
        <f t="shared" ca="1" si="345"/>
        <v>3.3568477790767745E-3</v>
      </c>
      <c r="DB493" s="215">
        <f t="shared" ca="1" si="346"/>
        <v>3.3568477790767745E-3</v>
      </c>
      <c r="DC493" s="155">
        <f t="shared" ca="1" si="360"/>
        <v>1.6784238895383871E-2</v>
      </c>
      <c r="DD493" s="165"/>
      <c r="DE493" s="188" t="b" cm="1">
        <f t="array" aca="1" ref="DE493" ca="1">OR($G493=Forecast_Capex_Input!$BF$8:$BF$10)</f>
        <v>0</v>
      </c>
      <c r="DF493" s="188" cm="1">
        <f t="array" aca="1" ref="DF493" ca="1">IFERROR(INDEX(Forecast_Capex_Input!BG$12:BG$286,$X493)
*(INDEX(Forecast_Capex_Input!$H$12:$H$286,$X493)=Repex),0)
*$DE493</f>
        <v>0</v>
      </c>
      <c r="DG493" s="188" cm="1">
        <f t="array" aca="1" ref="DG493" ca="1">IFERROR(INDEX(Forecast_Capex_Input!BH$12:BH$286,$X493)
*(INDEX(Forecast_Capex_Input!$H$12:$H$286,$X493)=Repex),0)
*$DE493</f>
        <v>0</v>
      </c>
      <c r="DH493" s="188" cm="1">
        <f t="array" aca="1" ref="DH493" ca="1">IFERROR(INDEX(Forecast_Capex_Input!BI$12:BI$286,$X493)
*(INDEX(Forecast_Capex_Input!$H$12:$H$286,$X493)=Repex),0)
*$DE493</f>
        <v>0</v>
      </c>
      <c r="DI493" s="188" cm="1">
        <f t="array" aca="1" ref="DI493" ca="1">IFERROR(INDEX(Forecast_Capex_Input!BJ$12:BJ$286,$X493)
*(INDEX(Forecast_Capex_Input!$H$12:$H$286,$X493)=Repex),0)
*$DE493</f>
        <v>0</v>
      </c>
      <c r="DJ493" s="188" cm="1">
        <f t="array" aca="1" ref="DJ493" ca="1">IFERROR(INDEX(Forecast_Capex_Input!BK$12:BK$286,$X493)
*(INDEX(Forecast_Capex_Input!$H$12:$H$286,$X493)=Repex),0)
*$DE493</f>
        <v>0</v>
      </c>
      <c r="DK493" s="188" cm="1">
        <f t="array" aca="1" ref="DK493" ca="1">IFERROR(INDEX(Forecast_Capex_Input!BL$12:BL$286,$X493)
*(INDEX(Forecast_Capex_Input!$H$12:$H$286,$X493)=Repex),0)
*$DE493</f>
        <v>0</v>
      </c>
      <c r="DL493" s="165"/>
      <c r="DM493" s="188" t="b" cm="1">
        <f t="array" aca="1" ref="DM493" ca="1">OR($G493=Forecast_Capex_Input!$BN$8:$BN$9)</f>
        <v>0</v>
      </c>
      <c r="DN493" s="188" cm="1">
        <f t="array" aca="1" ref="DN493" ca="1">IFERROR(INDEX(Forecast_Capex_Input!BO$12:BO$286,$X493)
*(INDEX(Forecast_Capex_Input!$H$12:$H$286,$X493)=Repex),0)
*$DM493</f>
        <v>0</v>
      </c>
      <c r="DO493" s="188" cm="1">
        <f t="array" aca="1" ref="DO493" ca="1">IFERROR(INDEX(Forecast_Capex_Input!BP$12:BP$286,$X493)
*(INDEX(Forecast_Capex_Input!$H$12:$H$286,$X493)=Repex),0)
*$DM493</f>
        <v>0</v>
      </c>
      <c r="DP493" s="188" cm="1">
        <f t="array" aca="1" ref="DP493" ca="1">IFERROR(INDEX(Forecast_Capex_Input!BQ$12:BQ$286,$X493)
*(INDEX(Forecast_Capex_Input!$H$12:$H$286,$X493)=Repex),0)
*$DM493</f>
        <v>0</v>
      </c>
      <c r="DQ493" s="188" cm="1">
        <f t="array" aca="1" ref="DQ493" ca="1">IFERROR(INDEX(Forecast_Capex_Input!BR$12:BR$286,$X493)
*(INDEX(Forecast_Capex_Input!$H$12:$H$286,$X493)=Repex),0)
*$DM493</f>
        <v>0</v>
      </c>
      <c r="DR493" s="188" cm="1">
        <f t="array" aca="1" ref="DR493" ca="1">IFERROR(INDEX(Forecast_Capex_Input!BS$12:BS$286,$X493)
*(INDEX(Forecast_Capex_Input!$H$12:$H$286,$X493)=Repex),0)
*$DM493</f>
        <v>0</v>
      </c>
      <c r="DS493" s="165"/>
      <c r="DT493" s="188" t="b" cm="1">
        <f t="array" aca="1" ref="DT493" ca="1">OR($G493=Forecast_Capex_Input!$BU$8:$BU$10)</f>
        <v>0</v>
      </c>
      <c r="DU493" s="188" cm="1">
        <f t="array" aca="1" ref="DU493" ca="1">IFERROR(INDEX(Forecast_Capex_Input!BV$12:BV$286,$X493)
*(INDEX(Forecast_Capex_Input!$H$12:$H$286,$X493)=Repex),0)
*$DT493</f>
        <v>0</v>
      </c>
      <c r="DV493" s="188" cm="1">
        <f t="array" aca="1" ref="DV493" ca="1">IFERROR(INDEX(Forecast_Capex_Input!BW$12:BW$286,$X493)
*(INDEX(Forecast_Capex_Input!$H$12:$H$286,$X493)=Repex),0)
*$DT493</f>
        <v>0</v>
      </c>
      <c r="DW493" s="188" cm="1">
        <f t="array" aca="1" ref="DW493" ca="1">IFERROR(INDEX(Forecast_Capex_Input!BX$12:BX$286,$X493)
*(INDEX(Forecast_Capex_Input!$H$12:$H$286,$X493)=Repex),0)
*$DT493</f>
        <v>0</v>
      </c>
      <c r="DX493" s="188" cm="1">
        <f t="array" aca="1" ref="DX493" ca="1">IFERROR(INDEX(Forecast_Capex_Input!BY$12:BY$286,$X493)
*(INDEX(Forecast_Capex_Input!$H$12:$H$286,$X493)=Repex),0)
*$DT493</f>
        <v>0</v>
      </c>
      <c r="DY493" s="188" cm="1">
        <f t="array" aca="1" ref="DY493" ca="1">IFERROR(INDEX(Forecast_Capex_Input!BZ$12:BZ$286,$X493)
*(INDEX(Forecast_Capex_Input!$H$12:$H$286,$X493)=Repex),0)
*$DT493</f>
        <v>0</v>
      </c>
      <c r="DZ493" s="188" cm="1">
        <f t="array" aca="1" ref="DZ493" ca="1">IFERROR(INDEX(Forecast_Capex_Input!CA$12:CA$286,$X493)
*(INDEX(Forecast_Capex_Input!$H$12:$H$286,$X493)=Repex),0)
*$DT493</f>
        <v>0</v>
      </c>
      <c r="EA493" s="188" cm="1">
        <f t="array" aca="1" ref="EA493" ca="1">IFERROR(INDEX(Forecast_Capex_Input!CB$12:CB$286,$X493)
*(INDEX(Forecast_Capex_Input!$H$12:$H$286,$X493)=Repex),0)
*$DT493</f>
        <v>0</v>
      </c>
      <c r="EB493" s="188" cm="1">
        <f t="array" aca="1" ref="EB493" ca="1">IFERROR(INDEX(Forecast_Capex_Input!CC$12:CC$286,$X493)
*(INDEX(Forecast_Capex_Input!$H$12:$H$286,$X493)=Repex),0)
*$DT493</f>
        <v>0</v>
      </c>
      <c r="EC493" s="165"/>
      <c r="ED493" s="226" t="str">
        <f t="shared" si="347"/>
        <v>N/A</v>
      </c>
      <c r="EE493" s="174" t="s">
        <v>15</v>
      </c>
    </row>
    <row r="494" spans="3:135" x14ac:dyDescent="0.2">
      <c r="C494" s="174">
        <f t="shared" si="348"/>
        <v>484</v>
      </c>
      <c r="D494" s="167" t="str" cm="1">
        <f t="array" ref="D494">IFERROR(INDEX(Forecast_Capex_Input!$D$12:$D$286,$X494),NA)</f>
        <v>Ultimo Prescribed 2020 Audit Recommended Cap Works - reviewed and prioritised</v>
      </c>
      <c r="E494" s="172" t="b" cm="1">
        <f t="array" ref="E494">IF($X494=NA,NA,INDEX(Forecast_Capex_Input!$E$12:$E$286,$X494))</f>
        <v>1</v>
      </c>
      <c r="F494" s="167" t="str" cm="1">
        <f t="array" aca="1" ref="F494" ca="1">IFERROR(INDEX(General!$E$25:$E$26,$Y494),NA)</f>
        <v>Non-Labour</v>
      </c>
      <c r="G494" s="167" t="str" cm="1">
        <f t="array" aca="1" ref="G494" ca="1">IFERROR(INDEX(Forecast_Capex_Input!$AI$11:$BB$11,$AA494),NA)</f>
        <v xml:space="preserve">Buildings </v>
      </c>
      <c r="H494" s="189" cm="1">
        <f t="array" aca="1" ref="H494" ca="1">IFERROR(INDEX(Forecast_Capex_Input!$AI$12:$BB$286,$X494,$AA494),NA)</f>
        <v>1</v>
      </c>
      <c r="I494" s="199" t="str" cm="1">
        <f t="array" ref="I494">IFERROR(INDEX(Forecast_Capex_Input!$F$12:$F$286,$X494),NA)</f>
        <v>Non-network - Other</v>
      </c>
      <c r="J494" s="199" t="str" cm="1">
        <f t="array" ref="J494">IFERROR(INDEX(Forecast_Capex_Input!G$12:G$286,$X494),NA)</f>
        <v>Property</v>
      </c>
      <c r="K494" s="199" t="str" cm="1">
        <f t="array" ref="K494">IFERROR(INDEX(Forecast_Capex_Input!H$12:H$286,$X494),NA)</f>
        <v>Fleet &amp; Property</v>
      </c>
      <c r="L494" s="199" t="str" cm="1">
        <f t="array" ref="L494">IFERROR(INDEX(Forecast_Capex_Input!I$12:I$286,$X494),NA)</f>
        <v>N/A</v>
      </c>
      <c r="M494" s="199" t="str" cm="1">
        <f t="array" ref="M494">IFERROR(INDEX(Forecast_Capex_Input!J$12:J$286,$X494),NA)</f>
        <v>Haymarket Office</v>
      </c>
      <c r="N494" s="199" t="str" cm="1">
        <f t="array" ref="N494">IFERROR(INDEX(Forecast_Capex_Input!K$12:K$286,$X494),NA)</f>
        <v>N/A</v>
      </c>
      <c r="O494" s="199" t="str" cm="1">
        <f t="array" ref="O494">IFERROR(INDEX(Forecast_Capex_Input!L$12:L$286,$X494),NA)</f>
        <v>N/A</v>
      </c>
      <c r="P494" s="199" t="str" cm="1">
        <f t="array" ref="P494">IFERROR(INDEX(Forecast_Capex_Input!M$12:M$286,$X494),NA)</f>
        <v>N/A</v>
      </c>
      <c r="Q494" s="172" t="str" cm="1">
        <f t="array" ref="Q494">IFERROR(INDEX(Forecast_Capex_Input!N$12:N$286,$X494),NA)</f>
        <v>No</v>
      </c>
      <c r="R494" s="265" cm="1">
        <f t="array" ref="R494">IFERROR(INDEX(Forecast_Capex_Input!O$12:O$286,$X494),0)</f>
        <v>0</v>
      </c>
      <c r="S494" s="172" t="str" cm="1">
        <f t="array" ref="S494">IFERROR(INDEX(Forecast_Capex_Input!P$12:P$286,$X494),0)</f>
        <v>Safety security &amp; reliability</v>
      </c>
      <c r="T494" s="199" t="str" cm="1">
        <f t="array" aca="1" ref="T494" ca="1">IFERROR(INDEX(General!$K$84:$K$103,$AA494),NA)</f>
        <v xml:space="preserve">Buildings </v>
      </c>
      <c r="U494" s="188" cm="1">
        <f t="array" aca="1" ref="U494" ca="1">IFERROR(
IF($F494=General!$E$25,INDEX(Forecast_Capex_Input!S$12:S$286,$X494),
INDEX(Forecast_Capex_Input!T$12:T$286,$X494)),0)</f>
        <v>0.92</v>
      </c>
      <c r="V494" s="222" t="b">
        <f>IFERROR(INDEX(Overheads!$T$19:$T$26,MATCH($I494,Overheads!$E$19:$E$26,0)),FALSE)</f>
        <v>0</v>
      </c>
      <c r="W494" s="165"/>
      <c r="X494" s="174">
        <f>IFERROR(
IF(MATCH($C494,Forecast_Capex_Input!$CI$12:$CI$286,1)+1&gt;MAX(Forecast_Capex_Input!$C$12:$C$286),NA,
MATCH($C494,Forecast_Capex_Input!$CI$12:$CI$286,1)+1),1)</f>
        <v>187</v>
      </c>
      <c r="Y494" s="174" cm="1">
        <f t="array" aca="1" ref="Y494" ca="1">IFERROR(
IF(X493&lt;&gt;X494,1,
IF(COUNTIF(OFFSET(Y493,0,0,-INDEX(Forecast_Capex_Input!$CG$12:$CG$286,$X494)),Y493)=INDEX(Forecast_Capex_Input!$CG$12:$CG$286,$X494),Y493+1,Y493)),NA)</f>
        <v>2</v>
      </c>
      <c r="Z494" s="174" cm="1">
        <f t="array" ref="Z494">IFERROR($C494-IF($X494=1,1,INDEX(Forecast_Capex_Input!$CI$12:$CI$286,$X494-1))+1,NA)</f>
        <v>2</v>
      </c>
      <c r="AA494" s="174" cm="1">
        <f t="array" aca="1" ref="AA494" ca="1">IFERROR(IF(Y494=1,
INDEX(Forecast_Capex_Input!$AI$10:$BB$10,SMALL(IF(INDEX(Forecast_Capex_Input!$AI$12:$BB$286,$X494,0)&gt;0,COLUMN(Forecast_Capex_Input!$AI$10:$BB$10)-COLUMN(Forecast_Capex_Input!$AI$12)+1),ROWS(OFFSET(AA493,0,0,-$Z494)))),
OFFSET(AA493,-INDEX(Forecast_Capex_Input!$CG$12:$CG$286,$X494)+1,0)),NA)</f>
        <v>19</v>
      </c>
      <c r="AB494" s="174">
        <f t="shared" ca="1" si="317"/>
        <v>2</v>
      </c>
      <c r="AC494" s="222" t="b">
        <f t="shared" si="349"/>
        <v>0</v>
      </c>
      <c r="AD494" s="220" t="b">
        <v>0</v>
      </c>
      <c r="AE494" s="222" t="b">
        <f t="shared" si="318"/>
        <v>1</v>
      </c>
      <c r="AF494" s="165"/>
      <c r="AG494" s="215">
        <v>7.732554E-3</v>
      </c>
      <c r="AH494" s="215">
        <v>4.05959085E-2</v>
      </c>
      <c r="AI494" s="215">
        <v>7.5392401499999998E-2</v>
      </c>
      <c r="AJ494" s="215">
        <v>4.05959085E-2</v>
      </c>
      <c r="AK494" s="215">
        <v>2.2231092750000001E-2</v>
      </c>
      <c r="AL494" s="155">
        <v>0.18654786525</v>
      </c>
      <c r="AM494" s="165"/>
      <c r="AN494" s="215" cm="1">
        <f t="array" aca="1" ref="AN494" ca="1">IFERROR(INDEX(General!O$33:O$34,$AB494)
*AG494,0)</f>
        <v>7.732554E-3</v>
      </c>
      <c r="AO494" s="215" cm="1">
        <f t="array" aca="1" ref="AO494" ca="1">IFERROR(INDEX(General!P$33:P$34,$AB494)
*AH494,0)</f>
        <v>4.05959085E-2</v>
      </c>
      <c r="AP494" s="215" cm="1">
        <f t="array" aca="1" ref="AP494" ca="1">IFERROR(INDEX(General!Q$33:Q$34,$AB494)
*AI494,0)</f>
        <v>7.5392401499999998E-2</v>
      </c>
      <c r="AQ494" s="215" cm="1">
        <f t="array" aca="1" ref="AQ494" ca="1">IFERROR(INDEX(General!R$33:R$34,$AB494)
*AJ494,0)</f>
        <v>4.05959085E-2</v>
      </c>
      <c r="AR494" s="215" cm="1">
        <f t="array" aca="1" ref="AR494" ca="1">IFERROR(INDEX(General!S$33:S$34,$AB494)
*AK494,0)</f>
        <v>2.2231092750000001E-2</v>
      </c>
      <c r="AS494" s="155">
        <f t="shared" ca="1" si="350"/>
        <v>0.18654786525</v>
      </c>
      <c r="AT494" s="165"/>
      <c r="AU494" s="215">
        <f ca="1">IF($AE494=FALSE,AN494*Overheads!$R$24*$V494,
IFERROR(Overheads!$O$49*$V494*AN494,0)
+IFERROR(Overheads!Q$59*$V494*(AN494/Overheads!Q$68),0))</f>
        <v>0</v>
      </c>
      <c r="AV494" s="215">
        <f ca="1">IF($AE494=FALSE,AO494*Overheads!$R$24*$V494,
IFERROR(Overheads!$O$49*$V494*AO494,0)
+IFERROR(Overheads!R$59*$V494*(AO494/Overheads!R$68),0))</f>
        <v>0</v>
      </c>
      <c r="AW494" s="215">
        <f ca="1">IF($AE494=FALSE,AP494*Overheads!$R$24*$V494,
IFERROR(Overheads!$O$49*$V494*AP494,0)
+IFERROR(Overheads!S$59*$V494*(AP494/Overheads!S$68),0))</f>
        <v>0</v>
      </c>
      <c r="AX494" s="215">
        <f ca="1">IF($AE494=FALSE,AQ494*Overheads!$R$24*$V494,
IFERROR(Overheads!$O$49*$V494*AQ494,0)
+IFERROR(Overheads!T$59*$V494*(AQ494/Overheads!T$68),0))</f>
        <v>0</v>
      </c>
      <c r="AY494" s="215">
        <f ca="1">IF($AE494=FALSE,AR494*Overheads!$R$24*$V494,
IFERROR(Overheads!$O$49*$V494*AR494,0)
+IFERROR(Overheads!U$59*$V494*(AR494/Overheads!U$68),0))</f>
        <v>0</v>
      </c>
      <c r="AZ494" s="155">
        <f t="shared" ca="1" si="351"/>
        <v>0</v>
      </c>
      <c r="BA494" s="165"/>
      <c r="BB494" s="215">
        <f ca="1">IF($AE494=FALSE,AN494*Overheads!$S$25,
IFERROR(Overheads!$O$50*AN494,0)
+IFERROR(Overheads!Q$60*(AN494/Overheads!Q$66),0))</f>
        <v>1.453628059186835E-4</v>
      </c>
      <c r="BC494" s="215">
        <f ca="1">IF($AE494=FALSE,AO494*Overheads!$S$25,
IFERROR(Overheads!$O$50*AO494,0)
+IFERROR(Overheads!R$60*(AO494/Overheads!R$66),0))</f>
        <v>6.8495860175240642E-4</v>
      </c>
      <c r="BD494" s="215">
        <f ca="1">IF($AE494=FALSE,AP494*Overheads!$S$25,
IFERROR(Overheads!$O$50*AP494,0)
+IFERROR(Overheads!S$60*(AP494/Overheads!S$66),0))</f>
        <v>1.3837245834086957E-3</v>
      </c>
      <c r="BE494" s="215">
        <f ca="1">IF($AE494=FALSE,AQ494*Overheads!$S$25,
IFERROR(Overheads!$O$50*AQ494,0)
+IFERROR(Overheads!T$60*(AQ494/Overheads!T$66),0))</f>
        <v>8.2291162753598927E-4</v>
      </c>
      <c r="BF494" s="215">
        <f ca="1">IF($AE494=FALSE,AR494*Overheads!$S$25,
IFERROR(Overheads!$O$50*AR494,0)
+IFERROR(Overheads!U$60*(AR494/Overheads!U$66),0))</f>
        <v>3.9803541162626073E-4</v>
      </c>
      <c r="BG494" s="155">
        <f t="shared" ca="1" si="352"/>
        <v>3.4349930302420353E-3</v>
      </c>
      <c r="BH494" s="165"/>
      <c r="BI494" s="215">
        <f t="shared" ca="1" si="353"/>
        <v>7.8779168059186829E-3</v>
      </c>
      <c r="BJ494" s="215">
        <f t="shared" ca="1" si="319"/>
        <v>4.1280867101752404E-2</v>
      </c>
      <c r="BK494" s="215">
        <f t="shared" ca="1" si="320"/>
        <v>7.6776126083408697E-2</v>
      </c>
      <c r="BL494" s="215">
        <f t="shared" ca="1" si="321"/>
        <v>4.1418820127535991E-2</v>
      </c>
      <c r="BM494" s="215">
        <f t="shared" ca="1" si="322"/>
        <v>2.2629128161626263E-2</v>
      </c>
      <c r="BN494" s="155">
        <f t="shared" ca="1" si="354"/>
        <v>0.18998285828024203</v>
      </c>
      <c r="BO494" s="165"/>
      <c r="BP494" s="187" cm="1">
        <f t="array" ref="BP494">IFERROR(IF($X494=$X493,BP493,INDEX(Forecast_Capex_Input!AC$12:AC$286,$X494)),0)</f>
        <v>0.2</v>
      </c>
      <c r="BQ494" s="187" cm="1">
        <f t="array" ref="BQ494">IFERROR(IF($X494=$X493,BQ493,INDEX(Forecast_Capex_Input!AD$12:AD$286,$X494)),0)</f>
        <v>0.2</v>
      </c>
      <c r="BR494" s="187" cm="1">
        <f t="array" ref="BR494">IFERROR(IF($X494=$X493,BR493,INDEX(Forecast_Capex_Input!AE$12:AE$286,$X494)),0)</f>
        <v>0.2</v>
      </c>
      <c r="BS494" s="187" cm="1">
        <f t="array" ref="BS494">IFERROR(IF($X494=$X493,BS493,INDEX(Forecast_Capex_Input!AF$12:AF$286,$X494)),0)</f>
        <v>0.2</v>
      </c>
      <c r="BT494" s="187" cm="1">
        <f t="array" ref="BT494">IFERROR(IF($X494=$X493,BT493,INDEX(Forecast_Capex_Input!AG$12:AG$286,$X494)),0)</f>
        <v>0.2</v>
      </c>
      <c r="BU494" s="165"/>
      <c r="BV494" s="215">
        <f t="shared" si="323"/>
        <v>3.7309573050000003E-2</v>
      </c>
      <c r="BW494" s="215">
        <f t="shared" si="324"/>
        <v>3.7309573050000003E-2</v>
      </c>
      <c r="BX494" s="215">
        <f t="shared" si="325"/>
        <v>3.7309573050000003E-2</v>
      </c>
      <c r="BY494" s="215">
        <f t="shared" si="326"/>
        <v>3.7309573050000003E-2</v>
      </c>
      <c r="BZ494" s="215">
        <f t="shared" si="327"/>
        <v>3.7309573050000003E-2</v>
      </c>
      <c r="CA494" s="155">
        <f t="shared" si="355"/>
        <v>0.18654786525</v>
      </c>
      <c r="CB494" s="165"/>
      <c r="CC494" s="215">
        <f t="shared" ca="1" si="328"/>
        <v>3.7309573050000003E-2</v>
      </c>
      <c r="CD494" s="215">
        <f t="shared" ca="1" si="329"/>
        <v>3.7309573050000003E-2</v>
      </c>
      <c r="CE494" s="215">
        <f t="shared" ca="1" si="330"/>
        <v>3.7309573050000003E-2</v>
      </c>
      <c r="CF494" s="215">
        <f t="shared" ca="1" si="331"/>
        <v>3.7309573050000003E-2</v>
      </c>
      <c r="CG494" s="215">
        <f t="shared" ca="1" si="332"/>
        <v>3.7309573050000003E-2</v>
      </c>
      <c r="CH494" s="155">
        <f t="shared" ca="1" si="356"/>
        <v>0.18654786525</v>
      </c>
      <c r="CI494" s="165"/>
      <c r="CJ494" s="215">
        <f t="shared" ca="1" si="333"/>
        <v>0</v>
      </c>
      <c r="CK494" s="215">
        <f t="shared" ca="1" si="334"/>
        <v>0</v>
      </c>
      <c r="CL494" s="215">
        <f t="shared" ca="1" si="335"/>
        <v>0</v>
      </c>
      <c r="CM494" s="215">
        <f t="shared" ca="1" si="336"/>
        <v>0</v>
      </c>
      <c r="CN494" s="215">
        <f t="shared" ca="1" si="337"/>
        <v>0</v>
      </c>
      <c r="CO494" s="155">
        <f t="shared" ca="1" si="357"/>
        <v>0</v>
      </c>
      <c r="CP494" s="165"/>
      <c r="CQ494" s="223">
        <f t="shared" ca="1" si="338"/>
        <v>6.8699860604840707E-4</v>
      </c>
      <c r="CR494" s="223">
        <f t="shared" ca="1" si="339"/>
        <v>6.8699860604840707E-4</v>
      </c>
      <c r="CS494" s="223">
        <f t="shared" ca="1" si="340"/>
        <v>6.8699860604840707E-4</v>
      </c>
      <c r="CT494" s="223">
        <f t="shared" ca="1" si="341"/>
        <v>6.8699860604840707E-4</v>
      </c>
      <c r="CU494" s="223">
        <f t="shared" ca="1" si="342"/>
        <v>6.8699860604840707E-4</v>
      </c>
      <c r="CV494" s="155">
        <f t="shared" ca="1" si="358"/>
        <v>3.4349930302420353E-3</v>
      </c>
      <c r="CW494" s="165"/>
      <c r="CX494" s="215">
        <f t="shared" ca="1" si="359"/>
        <v>3.799657165604841E-2</v>
      </c>
      <c r="CY494" s="215">
        <f t="shared" ca="1" si="343"/>
        <v>3.799657165604841E-2</v>
      </c>
      <c r="CZ494" s="215">
        <f t="shared" ca="1" si="344"/>
        <v>3.799657165604841E-2</v>
      </c>
      <c r="DA494" s="215">
        <f t="shared" ca="1" si="345"/>
        <v>3.799657165604841E-2</v>
      </c>
      <c r="DB494" s="215">
        <f t="shared" ca="1" si="346"/>
        <v>3.799657165604841E-2</v>
      </c>
      <c r="DC494" s="155">
        <f t="shared" ca="1" si="360"/>
        <v>0.18998285828024206</v>
      </c>
      <c r="DD494" s="165"/>
      <c r="DE494" s="188" t="b" cm="1">
        <f t="array" aca="1" ref="DE494" ca="1">OR($G494=Forecast_Capex_Input!$BF$8:$BF$10)</f>
        <v>0</v>
      </c>
      <c r="DF494" s="188" cm="1">
        <f t="array" aca="1" ref="DF494" ca="1">IFERROR(INDEX(Forecast_Capex_Input!BG$12:BG$286,$X494)
*(INDEX(Forecast_Capex_Input!$H$12:$H$286,$X494)=Repex),0)
*$DE494</f>
        <v>0</v>
      </c>
      <c r="DG494" s="188" cm="1">
        <f t="array" aca="1" ref="DG494" ca="1">IFERROR(INDEX(Forecast_Capex_Input!BH$12:BH$286,$X494)
*(INDEX(Forecast_Capex_Input!$H$12:$H$286,$X494)=Repex),0)
*$DE494</f>
        <v>0</v>
      </c>
      <c r="DH494" s="188" cm="1">
        <f t="array" aca="1" ref="DH494" ca="1">IFERROR(INDEX(Forecast_Capex_Input!BI$12:BI$286,$X494)
*(INDEX(Forecast_Capex_Input!$H$12:$H$286,$X494)=Repex),0)
*$DE494</f>
        <v>0</v>
      </c>
      <c r="DI494" s="188" cm="1">
        <f t="array" aca="1" ref="DI494" ca="1">IFERROR(INDEX(Forecast_Capex_Input!BJ$12:BJ$286,$X494)
*(INDEX(Forecast_Capex_Input!$H$12:$H$286,$X494)=Repex),0)
*$DE494</f>
        <v>0</v>
      </c>
      <c r="DJ494" s="188" cm="1">
        <f t="array" aca="1" ref="DJ494" ca="1">IFERROR(INDEX(Forecast_Capex_Input!BK$12:BK$286,$X494)
*(INDEX(Forecast_Capex_Input!$H$12:$H$286,$X494)=Repex),0)
*$DE494</f>
        <v>0</v>
      </c>
      <c r="DK494" s="188" cm="1">
        <f t="array" aca="1" ref="DK494" ca="1">IFERROR(INDEX(Forecast_Capex_Input!BL$12:BL$286,$X494)
*(INDEX(Forecast_Capex_Input!$H$12:$H$286,$X494)=Repex),0)
*$DE494</f>
        <v>0</v>
      </c>
      <c r="DL494" s="165"/>
      <c r="DM494" s="188" t="b" cm="1">
        <f t="array" aca="1" ref="DM494" ca="1">OR($G494=Forecast_Capex_Input!$BN$8:$BN$9)</f>
        <v>0</v>
      </c>
      <c r="DN494" s="188" cm="1">
        <f t="array" aca="1" ref="DN494" ca="1">IFERROR(INDEX(Forecast_Capex_Input!BO$12:BO$286,$X494)
*(INDEX(Forecast_Capex_Input!$H$12:$H$286,$X494)=Repex),0)
*$DM494</f>
        <v>0</v>
      </c>
      <c r="DO494" s="188" cm="1">
        <f t="array" aca="1" ref="DO494" ca="1">IFERROR(INDEX(Forecast_Capex_Input!BP$12:BP$286,$X494)
*(INDEX(Forecast_Capex_Input!$H$12:$H$286,$X494)=Repex),0)
*$DM494</f>
        <v>0</v>
      </c>
      <c r="DP494" s="188" cm="1">
        <f t="array" aca="1" ref="DP494" ca="1">IFERROR(INDEX(Forecast_Capex_Input!BQ$12:BQ$286,$X494)
*(INDEX(Forecast_Capex_Input!$H$12:$H$286,$X494)=Repex),0)
*$DM494</f>
        <v>0</v>
      </c>
      <c r="DQ494" s="188" cm="1">
        <f t="array" aca="1" ref="DQ494" ca="1">IFERROR(INDEX(Forecast_Capex_Input!BR$12:BR$286,$X494)
*(INDEX(Forecast_Capex_Input!$H$12:$H$286,$X494)=Repex),0)
*$DM494</f>
        <v>0</v>
      </c>
      <c r="DR494" s="188" cm="1">
        <f t="array" aca="1" ref="DR494" ca="1">IFERROR(INDEX(Forecast_Capex_Input!BS$12:BS$286,$X494)
*(INDEX(Forecast_Capex_Input!$H$12:$H$286,$X494)=Repex),0)
*$DM494</f>
        <v>0</v>
      </c>
      <c r="DS494" s="165"/>
      <c r="DT494" s="188" t="b" cm="1">
        <f t="array" aca="1" ref="DT494" ca="1">OR($G494=Forecast_Capex_Input!$BU$8:$BU$10)</f>
        <v>0</v>
      </c>
      <c r="DU494" s="188" cm="1">
        <f t="array" aca="1" ref="DU494" ca="1">IFERROR(INDEX(Forecast_Capex_Input!BV$12:BV$286,$X494)
*(INDEX(Forecast_Capex_Input!$H$12:$H$286,$X494)=Repex),0)
*$DT494</f>
        <v>0</v>
      </c>
      <c r="DV494" s="188" cm="1">
        <f t="array" aca="1" ref="DV494" ca="1">IFERROR(INDEX(Forecast_Capex_Input!BW$12:BW$286,$X494)
*(INDEX(Forecast_Capex_Input!$H$12:$H$286,$X494)=Repex),0)
*$DT494</f>
        <v>0</v>
      </c>
      <c r="DW494" s="188" cm="1">
        <f t="array" aca="1" ref="DW494" ca="1">IFERROR(INDEX(Forecast_Capex_Input!BX$12:BX$286,$X494)
*(INDEX(Forecast_Capex_Input!$H$12:$H$286,$X494)=Repex),0)
*$DT494</f>
        <v>0</v>
      </c>
      <c r="DX494" s="188" cm="1">
        <f t="array" aca="1" ref="DX494" ca="1">IFERROR(INDEX(Forecast_Capex_Input!BY$12:BY$286,$X494)
*(INDEX(Forecast_Capex_Input!$H$12:$H$286,$X494)=Repex),0)
*$DT494</f>
        <v>0</v>
      </c>
      <c r="DY494" s="188" cm="1">
        <f t="array" aca="1" ref="DY494" ca="1">IFERROR(INDEX(Forecast_Capex_Input!BZ$12:BZ$286,$X494)
*(INDEX(Forecast_Capex_Input!$H$12:$H$286,$X494)=Repex),0)
*$DT494</f>
        <v>0</v>
      </c>
      <c r="DZ494" s="188" cm="1">
        <f t="array" aca="1" ref="DZ494" ca="1">IFERROR(INDEX(Forecast_Capex_Input!CA$12:CA$286,$X494)
*(INDEX(Forecast_Capex_Input!$H$12:$H$286,$X494)=Repex),0)
*$DT494</f>
        <v>0</v>
      </c>
      <c r="EA494" s="188" cm="1">
        <f t="array" aca="1" ref="EA494" ca="1">IFERROR(INDEX(Forecast_Capex_Input!CB$12:CB$286,$X494)
*(INDEX(Forecast_Capex_Input!$H$12:$H$286,$X494)=Repex),0)
*$DT494</f>
        <v>0</v>
      </c>
      <c r="EB494" s="188" cm="1">
        <f t="array" aca="1" ref="EB494" ca="1">IFERROR(INDEX(Forecast_Capex_Input!CC$12:CC$286,$X494)
*(INDEX(Forecast_Capex_Input!$H$12:$H$286,$X494)=Repex),0)
*$DT494</f>
        <v>0</v>
      </c>
      <c r="EC494" s="165"/>
      <c r="ED494" s="226" t="str">
        <f t="shared" si="347"/>
        <v>N/A</v>
      </c>
      <c r="EE494" s="174" t="s">
        <v>15</v>
      </c>
    </row>
    <row r="495" spans="3:135" x14ac:dyDescent="0.2">
      <c r="C495" s="174">
        <f t="shared" si="348"/>
        <v>485</v>
      </c>
      <c r="D495" s="167" t="str" cm="1">
        <f t="array" ref="D495">IFERROR(INDEX(Forecast_Capex_Input!$D$12:$D$286,$X495),NA)</f>
        <v>Wallgrove 2020 Audit Recommended Cap Works - reviewed and prioritised</v>
      </c>
      <c r="E495" s="172" t="b" cm="1">
        <f t="array" ref="E495">IF($X495=NA,NA,INDEX(Forecast_Capex_Input!$E$12:$E$286,$X495))</f>
        <v>1</v>
      </c>
      <c r="F495" s="167" t="str" cm="1">
        <f t="array" aca="1" ref="F495" ca="1">IFERROR(INDEX(General!$E$25:$E$26,$Y495),NA)</f>
        <v>Labour</v>
      </c>
      <c r="G495" s="167" t="str" cm="1">
        <f t="array" aca="1" ref="G495" ca="1">IFERROR(INDEX(Forecast_Capex_Input!$AI$11:$BB$11,$AA495),NA)</f>
        <v xml:space="preserve">Buildings </v>
      </c>
      <c r="H495" s="189" cm="1">
        <f t="array" aca="1" ref="H495" ca="1">IFERROR(INDEX(Forecast_Capex_Input!$AI$12:$BB$286,$X495,$AA495),NA)</f>
        <v>1</v>
      </c>
      <c r="I495" s="199" t="str" cm="1">
        <f t="array" ref="I495">IFERROR(INDEX(Forecast_Capex_Input!$F$12:$F$286,$X495),NA)</f>
        <v>Non-network - Other</v>
      </c>
      <c r="J495" s="199" t="str" cm="1">
        <f t="array" ref="J495">IFERROR(INDEX(Forecast_Capex_Input!G$12:G$286,$X495),NA)</f>
        <v>Property</v>
      </c>
      <c r="K495" s="199" t="str" cm="1">
        <f t="array" ref="K495">IFERROR(INDEX(Forecast_Capex_Input!H$12:H$286,$X495),NA)</f>
        <v>Fleet &amp; Property</v>
      </c>
      <c r="L495" s="199" t="str" cm="1">
        <f t="array" ref="L495">IFERROR(INDEX(Forecast_Capex_Input!I$12:I$286,$X495),NA)</f>
        <v>N/A</v>
      </c>
      <c r="M495" s="199" t="str" cm="1">
        <f t="array" ref="M495">IFERROR(INDEX(Forecast_Capex_Input!J$12:J$286,$X495),NA)</f>
        <v>Wallgrove Depot</v>
      </c>
      <c r="N495" s="199" t="str" cm="1">
        <f t="array" ref="N495">IFERROR(INDEX(Forecast_Capex_Input!K$12:K$286,$X495),NA)</f>
        <v>N/A</v>
      </c>
      <c r="O495" s="199" t="str" cm="1">
        <f t="array" ref="O495">IFERROR(INDEX(Forecast_Capex_Input!L$12:L$286,$X495),NA)</f>
        <v>N/A</v>
      </c>
      <c r="P495" s="199" t="str" cm="1">
        <f t="array" ref="P495">IFERROR(INDEX(Forecast_Capex_Input!M$12:M$286,$X495),NA)</f>
        <v>N/A</v>
      </c>
      <c r="Q495" s="172" t="str" cm="1">
        <f t="array" ref="Q495">IFERROR(INDEX(Forecast_Capex_Input!N$12:N$286,$X495),NA)</f>
        <v>No</v>
      </c>
      <c r="R495" s="265" cm="1">
        <f t="array" ref="R495">IFERROR(INDEX(Forecast_Capex_Input!O$12:O$286,$X495),0)</f>
        <v>0</v>
      </c>
      <c r="S495" s="172" t="str" cm="1">
        <f t="array" ref="S495">IFERROR(INDEX(Forecast_Capex_Input!P$12:P$286,$X495),0)</f>
        <v>Safety security &amp; reliability</v>
      </c>
      <c r="T495" s="199" t="str" cm="1">
        <f t="array" aca="1" ref="T495" ca="1">IFERROR(INDEX(General!$K$84:$K$103,$AA495),NA)</f>
        <v xml:space="preserve">Buildings </v>
      </c>
      <c r="U495" s="188" cm="1">
        <f t="array" aca="1" ref="U495" ca="1">IFERROR(
IF($F495=General!$E$25,INDEX(Forecast_Capex_Input!S$12:S$286,$X495),
INDEX(Forecast_Capex_Input!T$12:T$286,$X495)),0)</f>
        <v>7.4999999999999997E-2</v>
      </c>
      <c r="V495" s="222" t="b">
        <f>IFERROR(INDEX(Overheads!$T$19:$T$26,MATCH($I495,Overheads!$E$19:$E$26,0)),FALSE)</f>
        <v>0</v>
      </c>
      <c r="W495" s="165"/>
      <c r="X495" s="174">
        <f>IFERROR(
IF(MATCH($C495,Forecast_Capex_Input!$CI$12:$CI$286,1)+1&gt;MAX(Forecast_Capex_Input!$C$12:$C$286),NA,
MATCH($C495,Forecast_Capex_Input!$CI$12:$CI$286,1)+1),1)</f>
        <v>188</v>
      </c>
      <c r="Y495" s="174" cm="1">
        <f t="array" aca="1" ref="Y495" ca="1">IFERROR(
IF(X494&lt;&gt;X495,1,
IF(COUNTIF(OFFSET(Y494,0,0,-INDEX(Forecast_Capex_Input!$CG$12:$CG$286,$X495)),Y494)=INDEX(Forecast_Capex_Input!$CG$12:$CG$286,$X495),Y494+1,Y494)),NA)</f>
        <v>1</v>
      </c>
      <c r="Z495" s="174" cm="1">
        <f t="array" ref="Z495">IFERROR($C495-IF($X495=1,1,INDEX(Forecast_Capex_Input!$CI$12:$CI$286,$X495-1))+1,NA)</f>
        <v>1</v>
      </c>
      <c r="AA495" s="174" cm="1">
        <f t="array" aca="1" ref="AA495" ca="1">IFERROR(IF(Y495=1,
INDEX(Forecast_Capex_Input!$AI$10:$BB$10,SMALL(IF(INDEX(Forecast_Capex_Input!$AI$12:$BB$286,$X495,0)&gt;0,COLUMN(Forecast_Capex_Input!$AI$10:$BB$10)-COLUMN(Forecast_Capex_Input!$AI$12)+1),ROWS(OFFSET(AA494,0,0,-$Z495)))),
OFFSET(AA494,-INDEX(Forecast_Capex_Input!$CG$12:$CG$286,$X495)+1,0)),NA)</f>
        <v>19</v>
      </c>
      <c r="AB495" s="174">
        <f t="shared" ca="1" si="317"/>
        <v>1</v>
      </c>
      <c r="AC495" s="222" t="b">
        <f t="shared" si="349"/>
        <v>0</v>
      </c>
      <c r="AD495" s="220" t="b">
        <v>0</v>
      </c>
      <c r="AE495" s="222" t="b">
        <f t="shared" si="318"/>
        <v>1</v>
      </c>
      <c r="AF495" s="165"/>
      <c r="AG495" s="215">
        <v>3.3264388495663218E-2</v>
      </c>
      <c r="AH495" s="215">
        <v>0.29392148149715724</v>
      </c>
      <c r="AI495" s="215">
        <v>2.5814935639649945E-2</v>
      </c>
      <c r="AJ495" s="215">
        <v>0.11424952944519363</v>
      </c>
      <c r="AK495" s="215">
        <v>7.8919946098358427E-3</v>
      </c>
      <c r="AL495" s="155">
        <v>0.47514232968749986</v>
      </c>
      <c r="AM495" s="165"/>
      <c r="AN495" s="215" cm="1">
        <f t="array" aca="1" ref="AN495" ca="1">IFERROR(INDEX(General!O$33:O$34,$AB495)
*AG495,0)</f>
        <v>3.3210455792824681E-2</v>
      </c>
      <c r="AO495" s="215" cm="1">
        <f t="array" aca="1" ref="AO495" ca="1">IFERROR(INDEX(General!P$33:P$34,$AB495)
*AH495,0)</f>
        <v>0.29568927898068081</v>
      </c>
      <c r="AP495" s="215" cm="1">
        <f t="array" aca="1" ref="AP495" ca="1">IFERROR(INDEX(General!Q$33:Q$34,$AB495)
*AI495,0)</f>
        <v>2.6204031598179436E-2</v>
      </c>
      <c r="AQ495" s="215" cm="1">
        <f t="array" aca="1" ref="AQ495" ca="1">IFERROR(INDEX(General!R$33:R$34,$AB495)
*AJ495,0)</f>
        <v>0.11692652013220385</v>
      </c>
      <c r="AR495" s="215" cm="1">
        <f t="array" aca="1" ref="AR495" ca="1">IFERROR(INDEX(General!S$33:S$34,$AB495)
*AK495,0)</f>
        <v>8.1265942770938904E-3</v>
      </c>
      <c r="AS495" s="155">
        <f t="shared" ca="1" si="350"/>
        <v>0.48015688078098262</v>
      </c>
      <c r="AT495" s="165"/>
      <c r="AU495" s="215">
        <f ca="1">IF($AE495=FALSE,AN495*Overheads!$R$24*$V495,
IFERROR(Overheads!$O$49*$V495*AN495,0)
+IFERROR(Overheads!Q$59*$V495*(AN495/Overheads!Q$68),0))</f>
        <v>0</v>
      </c>
      <c r="AV495" s="215">
        <f ca="1">IF($AE495=FALSE,AO495*Overheads!$R$24*$V495,
IFERROR(Overheads!$O$49*$V495*AO495,0)
+IFERROR(Overheads!R$59*$V495*(AO495/Overheads!R$68),0))</f>
        <v>0</v>
      </c>
      <c r="AW495" s="215">
        <f ca="1">IF($AE495=FALSE,AP495*Overheads!$R$24*$V495,
IFERROR(Overheads!$O$49*$V495*AP495,0)
+IFERROR(Overheads!S$59*$V495*(AP495/Overheads!S$68),0))</f>
        <v>0</v>
      </c>
      <c r="AX495" s="215">
        <f ca="1">IF($AE495=FALSE,AQ495*Overheads!$R$24*$V495,
IFERROR(Overheads!$O$49*$V495*AQ495,0)
+IFERROR(Overheads!T$59*$V495*(AQ495/Overheads!T$68),0))</f>
        <v>0</v>
      </c>
      <c r="AY495" s="215">
        <f ca="1">IF($AE495=FALSE,AR495*Overheads!$R$24*$V495,
IFERROR(Overheads!$O$49*$V495*AR495,0)
+IFERROR(Overheads!U$59*$V495*(AR495/Overheads!U$68),0))</f>
        <v>0</v>
      </c>
      <c r="AZ495" s="155">
        <f t="shared" ca="1" si="351"/>
        <v>0</v>
      </c>
      <c r="BA495" s="165"/>
      <c r="BB495" s="215">
        <f ca="1">IF($AE495=FALSE,AN495*Overheads!$S$25,
IFERROR(Overheads!$O$50*AN495,0)
+IFERROR(Overheads!Q$60*(AN495/Overheads!Q$66),0))</f>
        <v>6.2431701607042016E-4</v>
      </c>
      <c r="BC495" s="215">
        <f ca="1">IF($AE495=FALSE,AO495*Overheads!$S$25,
IFERROR(Overheads!$O$50*AO495,0)
+IFERROR(Overheads!R$60*(AO495/Overheads!R$66),0))</f>
        <v>4.9890474820580592E-3</v>
      </c>
      <c r="BD495" s="215">
        <f ca="1">IF($AE495=FALSE,AP495*Overheads!$S$25,
IFERROR(Overheads!$O$50*AP495,0)
+IFERROR(Overheads!S$60*(AP495/Overheads!S$66),0))</f>
        <v>4.8093921914424149E-4</v>
      </c>
      <c r="BE495" s="215">
        <f ca="1">IF($AE495=FALSE,AQ495*Overheads!$S$25,
IFERROR(Overheads!$O$50*AQ495,0)
+IFERROR(Overheads!T$60*(AQ495/Overheads!T$66),0))</f>
        <v>2.3701943505984474E-3</v>
      </c>
      <c r="BF495" s="215">
        <f ca="1">IF($AE495=FALSE,AR495*Overheads!$S$25,
IFERROR(Overheads!$O$50*AR495,0)
+IFERROR(Overheads!U$60*(AR495/Overheads!U$66),0))</f>
        <v>1.4550217277118244E-4</v>
      </c>
      <c r="BG495" s="155">
        <f t="shared" ca="1" si="352"/>
        <v>8.6100002406423511E-3</v>
      </c>
      <c r="BH495" s="165"/>
      <c r="BI495" s="215">
        <f t="shared" ca="1" si="353"/>
        <v>3.3834772808895103E-2</v>
      </c>
      <c r="BJ495" s="215">
        <f t="shared" ca="1" si="319"/>
        <v>0.3006783264627389</v>
      </c>
      <c r="BK495" s="215">
        <f t="shared" ca="1" si="320"/>
        <v>2.6684970817323676E-2</v>
      </c>
      <c r="BL495" s="215">
        <f t="shared" ca="1" si="321"/>
        <v>0.1192967144828023</v>
      </c>
      <c r="BM495" s="215">
        <f t="shared" ca="1" si="322"/>
        <v>8.2720964498650736E-3</v>
      </c>
      <c r="BN495" s="155">
        <f t="shared" ca="1" si="354"/>
        <v>0.48876688102162508</v>
      </c>
      <c r="BO495" s="165"/>
      <c r="BP495" s="187" cm="1">
        <f t="array" ref="BP495">IFERROR(IF($X495=$X494,BP494,INDEX(Forecast_Capex_Input!AC$12:AC$286,$X495)),0)</f>
        <v>0.2</v>
      </c>
      <c r="BQ495" s="187" cm="1">
        <f t="array" ref="BQ495">IFERROR(IF($X495=$X494,BQ494,INDEX(Forecast_Capex_Input!AD$12:AD$286,$X495)),0)</f>
        <v>0.2</v>
      </c>
      <c r="BR495" s="187" cm="1">
        <f t="array" ref="BR495">IFERROR(IF($X495=$X494,BR494,INDEX(Forecast_Capex_Input!AE$12:AE$286,$X495)),0)</f>
        <v>0.2</v>
      </c>
      <c r="BS495" s="187" cm="1">
        <f t="array" ref="BS495">IFERROR(IF($X495=$X494,BS494,INDEX(Forecast_Capex_Input!AF$12:AF$286,$X495)),0)</f>
        <v>0.2</v>
      </c>
      <c r="BT495" s="187" cm="1">
        <f t="array" ref="BT495">IFERROR(IF($X495=$X494,BT494,INDEX(Forecast_Capex_Input!AG$12:AG$286,$X495)),0)</f>
        <v>0.2</v>
      </c>
      <c r="BU495" s="165"/>
      <c r="BV495" s="215">
        <f t="shared" si="323"/>
        <v>9.5028465937499973E-2</v>
      </c>
      <c r="BW495" s="215">
        <f t="shared" si="324"/>
        <v>9.5028465937499973E-2</v>
      </c>
      <c r="BX495" s="215">
        <f t="shared" si="325"/>
        <v>9.5028465937499973E-2</v>
      </c>
      <c r="BY495" s="215">
        <f t="shared" si="326"/>
        <v>9.5028465937499973E-2</v>
      </c>
      <c r="BZ495" s="215">
        <f t="shared" si="327"/>
        <v>9.5028465937499973E-2</v>
      </c>
      <c r="CA495" s="155">
        <f t="shared" si="355"/>
        <v>0.47514232968749986</v>
      </c>
      <c r="CB495" s="165"/>
      <c r="CC495" s="215">
        <f t="shared" ca="1" si="328"/>
        <v>9.603137615619653E-2</v>
      </c>
      <c r="CD495" s="215">
        <f t="shared" ca="1" si="329"/>
        <v>9.603137615619653E-2</v>
      </c>
      <c r="CE495" s="215">
        <f t="shared" ca="1" si="330"/>
        <v>9.603137615619653E-2</v>
      </c>
      <c r="CF495" s="215">
        <f t="shared" ca="1" si="331"/>
        <v>9.603137615619653E-2</v>
      </c>
      <c r="CG495" s="215">
        <f t="shared" ca="1" si="332"/>
        <v>9.603137615619653E-2</v>
      </c>
      <c r="CH495" s="155">
        <f t="shared" ca="1" si="356"/>
        <v>0.48015688078098262</v>
      </c>
      <c r="CI495" s="165"/>
      <c r="CJ495" s="215">
        <f t="shared" ca="1" si="333"/>
        <v>0</v>
      </c>
      <c r="CK495" s="215">
        <f t="shared" ca="1" si="334"/>
        <v>0</v>
      </c>
      <c r="CL495" s="215">
        <f t="shared" ca="1" si="335"/>
        <v>0</v>
      </c>
      <c r="CM495" s="215">
        <f t="shared" ca="1" si="336"/>
        <v>0</v>
      </c>
      <c r="CN495" s="215">
        <f t="shared" ca="1" si="337"/>
        <v>0</v>
      </c>
      <c r="CO495" s="155">
        <f t="shared" ca="1" si="357"/>
        <v>0</v>
      </c>
      <c r="CP495" s="165"/>
      <c r="CQ495" s="223">
        <f t="shared" ca="1" si="338"/>
        <v>1.7220000481284704E-3</v>
      </c>
      <c r="CR495" s="223">
        <f t="shared" ca="1" si="339"/>
        <v>1.7220000481284704E-3</v>
      </c>
      <c r="CS495" s="223">
        <f t="shared" ca="1" si="340"/>
        <v>1.7220000481284704E-3</v>
      </c>
      <c r="CT495" s="223">
        <f t="shared" ca="1" si="341"/>
        <v>1.7220000481284704E-3</v>
      </c>
      <c r="CU495" s="223">
        <f t="shared" ca="1" si="342"/>
        <v>1.7220000481284704E-3</v>
      </c>
      <c r="CV495" s="155">
        <f t="shared" ca="1" si="358"/>
        <v>8.6100002406423529E-3</v>
      </c>
      <c r="CW495" s="165"/>
      <c r="CX495" s="215">
        <f t="shared" ca="1" si="359"/>
        <v>9.7753376204325004E-2</v>
      </c>
      <c r="CY495" s="215">
        <f t="shared" ca="1" si="343"/>
        <v>9.7753376204325004E-2</v>
      </c>
      <c r="CZ495" s="215">
        <f t="shared" ca="1" si="344"/>
        <v>9.7753376204325004E-2</v>
      </c>
      <c r="DA495" s="215">
        <f t="shared" ca="1" si="345"/>
        <v>9.7753376204325004E-2</v>
      </c>
      <c r="DB495" s="215">
        <f t="shared" ca="1" si="346"/>
        <v>9.7753376204325004E-2</v>
      </c>
      <c r="DC495" s="155">
        <f t="shared" ca="1" si="360"/>
        <v>0.48876688102162502</v>
      </c>
      <c r="DD495" s="165"/>
      <c r="DE495" s="188" t="b" cm="1">
        <f t="array" aca="1" ref="DE495" ca="1">OR($G495=Forecast_Capex_Input!$BF$8:$BF$10)</f>
        <v>0</v>
      </c>
      <c r="DF495" s="188" cm="1">
        <f t="array" aca="1" ref="DF495" ca="1">IFERROR(INDEX(Forecast_Capex_Input!BG$12:BG$286,$X495)
*(INDEX(Forecast_Capex_Input!$H$12:$H$286,$X495)=Repex),0)
*$DE495</f>
        <v>0</v>
      </c>
      <c r="DG495" s="188" cm="1">
        <f t="array" aca="1" ref="DG495" ca="1">IFERROR(INDEX(Forecast_Capex_Input!BH$12:BH$286,$X495)
*(INDEX(Forecast_Capex_Input!$H$12:$H$286,$X495)=Repex),0)
*$DE495</f>
        <v>0</v>
      </c>
      <c r="DH495" s="188" cm="1">
        <f t="array" aca="1" ref="DH495" ca="1">IFERROR(INDEX(Forecast_Capex_Input!BI$12:BI$286,$X495)
*(INDEX(Forecast_Capex_Input!$H$12:$H$286,$X495)=Repex),0)
*$DE495</f>
        <v>0</v>
      </c>
      <c r="DI495" s="188" cm="1">
        <f t="array" aca="1" ref="DI495" ca="1">IFERROR(INDEX(Forecast_Capex_Input!BJ$12:BJ$286,$X495)
*(INDEX(Forecast_Capex_Input!$H$12:$H$286,$X495)=Repex),0)
*$DE495</f>
        <v>0</v>
      </c>
      <c r="DJ495" s="188" cm="1">
        <f t="array" aca="1" ref="DJ495" ca="1">IFERROR(INDEX(Forecast_Capex_Input!BK$12:BK$286,$X495)
*(INDEX(Forecast_Capex_Input!$H$12:$H$286,$X495)=Repex),0)
*$DE495</f>
        <v>0</v>
      </c>
      <c r="DK495" s="188" cm="1">
        <f t="array" aca="1" ref="DK495" ca="1">IFERROR(INDEX(Forecast_Capex_Input!BL$12:BL$286,$X495)
*(INDEX(Forecast_Capex_Input!$H$12:$H$286,$X495)=Repex),0)
*$DE495</f>
        <v>0</v>
      </c>
      <c r="DL495" s="165"/>
      <c r="DM495" s="188" t="b" cm="1">
        <f t="array" aca="1" ref="DM495" ca="1">OR($G495=Forecast_Capex_Input!$BN$8:$BN$9)</f>
        <v>0</v>
      </c>
      <c r="DN495" s="188" cm="1">
        <f t="array" aca="1" ref="DN495" ca="1">IFERROR(INDEX(Forecast_Capex_Input!BO$12:BO$286,$X495)
*(INDEX(Forecast_Capex_Input!$H$12:$H$286,$X495)=Repex),0)
*$DM495</f>
        <v>0</v>
      </c>
      <c r="DO495" s="188" cm="1">
        <f t="array" aca="1" ref="DO495" ca="1">IFERROR(INDEX(Forecast_Capex_Input!BP$12:BP$286,$X495)
*(INDEX(Forecast_Capex_Input!$H$12:$H$286,$X495)=Repex),0)
*$DM495</f>
        <v>0</v>
      </c>
      <c r="DP495" s="188" cm="1">
        <f t="array" aca="1" ref="DP495" ca="1">IFERROR(INDEX(Forecast_Capex_Input!BQ$12:BQ$286,$X495)
*(INDEX(Forecast_Capex_Input!$H$12:$H$286,$X495)=Repex),0)
*$DM495</f>
        <v>0</v>
      </c>
      <c r="DQ495" s="188" cm="1">
        <f t="array" aca="1" ref="DQ495" ca="1">IFERROR(INDEX(Forecast_Capex_Input!BR$12:BR$286,$X495)
*(INDEX(Forecast_Capex_Input!$H$12:$H$286,$X495)=Repex),0)
*$DM495</f>
        <v>0</v>
      </c>
      <c r="DR495" s="188" cm="1">
        <f t="array" aca="1" ref="DR495" ca="1">IFERROR(INDEX(Forecast_Capex_Input!BS$12:BS$286,$X495)
*(INDEX(Forecast_Capex_Input!$H$12:$H$286,$X495)=Repex),0)
*$DM495</f>
        <v>0</v>
      </c>
      <c r="DS495" s="165"/>
      <c r="DT495" s="188" t="b" cm="1">
        <f t="array" aca="1" ref="DT495" ca="1">OR($G495=Forecast_Capex_Input!$BU$8:$BU$10)</f>
        <v>0</v>
      </c>
      <c r="DU495" s="188" cm="1">
        <f t="array" aca="1" ref="DU495" ca="1">IFERROR(INDEX(Forecast_Capex_Input!BV$12:BV$286,$X495)
*(INDEX(Forecast_Capex_Input!$H$12:$H$286,$X495)=Repex),0)
*$DT495</f>
        <v>0</v>
      </c>
      <c r="DV495" s="188" cm="1">
        <f t="array" aca="1" ref="DV495" ca="1">IFERROR(INDEX(Forecast_Capex_Input!BW$12:BW$286,$X495)
*(INDEX(Forecast_Capex_Input!$H$12:$H$286,$X495)=Repex),0)
*$DT495</f>
        <v>0</v>
      </c>
      <c r="DW495" s="188" cm="1">
        <f t="array" aca="1" ref="DW495" ca="1">IFERROR(INDEX(Forecast_Capex_Input!BX$12:BX$286,$X495)
*(INDEX(Forecast_Capex_Input!$H$12:$H$286,$X495)=Repex),0)
*$DT495</f>
        <v>0</v>
      </c>
      <c r="DX495" s="188" cm="1">
        <f t="array" aca="1" ref="DX495" ca="1">IFERROR(INDEX(Forecast_Capex_Input!BY$12:BY$286,$X495)
*(INDEX(Forecast_Capex_Input!$H$12:$H$286,$X495)=Repex),0)
*$DT495</f>
        <v>0</v>
      </c>
      <c r="DY495" s="188" cm="1">
        <f t="array" aca="1" ref="DY495" ca="1">IFERROR(INDEX(Forecast_Capex_Input!BZ$12:BZ$286,$X495)
*(INDEX(Forecast_Capex_Input!$H$12:$H$286,$X495)=Repex),0)
*$DT495</f>
        <v>0</v>
      </c>
      <c r="DZ495" s="188" cm="1">
        <f t="array" aca="1" ref="DZ495" ca="1">IFERROR(INDEX(Forecast_Capex_Input!CA$12:CA$286,$X495)
*(INDEX(Forecast_Capex_Input!$H$12:$H$286,$X495)=Repex),0)
*$DT495</f>
        <v>0</v>
      </c>
      <c r="EA495" s="188" cm="1">
        <f t="array" aca="1" ref="EA495" ca="1">IFERROR(INDEX(Forecast_Capex_Input!CB$12:CB$286,$X495)
*(INDEX(Forecast_Capex_Input!$H$12:$H$286,$X495)=Repex),0)
*$DT495</f>
        <v>0</v>
      </c>
      <c r="EB495" s="188" cm="1">
        <f t="array" aca="1" ref="EB495" ca="1">IFERROR(INDEX(Forecast_Capex_Input!CC$12:CC$286,$X495)
*(INDEX(Forecast_Capex_Input!$H$12:$H$286,$X495)=Repex),0)
*$DT495</f>
        <v>0</v>
      </c>
      <c r="EC495" s="165"/>
      <c r="ED495" s="226" t="str">
        <f t="shared" si="347"/>
        <v>N/A</v>
      </c>
      <c r="EE495" s="174" t="s">
        <v>15</v>
      </c>
    </row>
    <row r="496" spans="3:135" x14ac:dyDescent="0.2">
      <c r="C496" s="174">
        <f t="shared" si="348"/>
        <v>486</v>
      </c>
      <c r="D496" s="167" t="str" cm="1">
        <f t="array" ref="D496">IFERROR(INDEX(Forecast_Capex_Input!$D$12:$D$286,$X496),NA)</f>
        <v>Wallgrove 2020 Audit Recommended Cap Works - reviewed and prioritised</v>
      </c>
      <c r="E496" s="172" t="b" cm="1">
        <f t="array" ref="E496">IF($X496=NA,NA,INDEX(Forecast_Capex_Input!$E$12:$E$286,$X496))</f>
        <v>1</v>
      </c>
      <c r="F496" s="167" t="str" cm="1">
        <f t="array" aca="1" ref="F496" ca="1">IFERROR(INDEX(General!$E$25:$E$26,$Y496),NA)</f>
        <v>Non-Labour</v>
      </c>
      <c r="G496" s="167" t="str" cm="1">
        <f t="array" aca="1" ref="G496" ca="1">IFERROR(INDEX(Forecast_Capex_Input!$AI$11:$BB$11,$AA496),NA)</f>
        <v xml:space="preserve">Buildings </v>
      </c>
      <c r="H496" s="189" cm="1">
        <f t="array" aca="1" ref="H496" ca="1">IFERROR(INDEX(Forecast_Capex_Input!$AI$12:$BB$286,$X496,$AA496),NA)</f>
        <v>1</v>
      </c>
      <c r="I496" s="199" t="str" cm="1">
        <f t="array" ref="I496">IFERROR(INDEX(Forecast_Capex_Input!$F$12:$F$286,$X496),NA)</f>
        <v>Non-network - Other</v>
      </c>
      <c r="J496" s="199" t="str" cm="1">
        <f t="array" ref="J496">IFERROR(INDEX(Forecast_Capex_Input!G$12:G$286,$X496),NA)</f>
        <v>Property</v>
      </c>
      <c r="K496" s="199" t="str" cm="1">
        <f t="array" ref="K496">IFERROR(INDEX(Forecast_Capex_Input!H$12:H$286,$X496),NA)</f>
        <v>Fleet &amp; Property</v>
      </c>
      <c r="L496" s="199" t="str" cm="1">
        <f t="array" ref="L496">IFERROR(INDEX(Forecast_Capex_Input!I$12:I$286,$X496),NA)</f>
        <v>N/A</v>
      </c>
      <c r="M496" s="199" t="str" cm="1">
        <f t="array" ref="M496">IFERROR(INDEX(Forecast_Capex_Input!J$12:J$286,$X496),NA)</f>
        <v>Wallgrove Depot</v>
      </c>
      <c r="N496" s="199" t="str" cm="1">
        <f t="array" ref="N496">IFERROR(INDEX(Forecast_Capex_Input!K$12:K$286,$X496),NA)</f>
        <v>N/A</v>
      </c>
      <c r="O496" s="199" t="str" cm="1">
        <f t="array" ref="O496">IFERROR(INDEX(Forecast_Capex_Input!L$12:L$286,$X496),NA)</f>
        <v>N/A</v>
      </c>
      <c r="P496" s="199" t="str" cm="1">
        <f t="array" ref="P496">IFERROR(INDEX(Forecast_Capex_Input!M$12:M$286,$X496),NA)</f>
        <v>N/A</v>
      </c>
      <c r="Q496" s="172" t="str" cm="1">
        <f t="array" ref="Q496">IFERROR(INDEX(Forecast_Capex_Input!N$12:N$286,$X496),NA)</f>
        <v>No</v>
      </c>
      <c r="R496" s="265" cm="1">
        <f t="array" ref="R496">IFERROR(INDEX(Forecast_Capex_Input!O$12:O$286,$X496),0)</f>
        <v>0</v>
      </c>
      <c r="S496" s="172" t="str" cm="1">
        <f t="array" ref="S496">IFERROR(INDEX(Forecast_Capex_Input!P$12:P$286,$X496),0)</f>
        <v>Safety security &amp; reliability</v>
      </c>
      <c r="T496" s="199" t="str" cm="1">
        <f t="array" aca="1" ref="T496" ca="1">IFERROR(INDEX(General!$K$84:$K$103,$AA496),NA)</f>
        <v xml:space="preserve">Buildings </v>
      </c>
      <c r="U496" s="188" cm="1">
        <f t="array" aca="1" ref="U496" ca="1">IFERROR(
IF($F496=General!$E$25,INDEX(Forecast_Capex_Input!S$12:S$286,$X496),
INDEX(Forecast_Capex_Input!T$12:T$286,$X496)),0)</f>
        <v>0.92500000000000004</v>
      </c>
      <c r="V496" s="222" t="b">
        <f>IFERROR(INDEX(Overheads!$T$19:$T$26,MATCH($I496,Overheads!$E$19:$E$26,0)),FALSE)</f>
        <v>0</v>
      </c>
      <c r="W496" s="165"/>
      <c r="X496" s="174">
        <f>IFERROR(
IF(MATCH($C496,Forecast_Capex_Input!$CI$12:$CI$286,1)+1&gt;MAX(Forecast_Capex_Input!$C$12:$C$286),NA,
MATCH($C496,Forecast_Capex_Input!$CI$12:$CI$286,1)+1),1)</f>
        <v>188</v>
      </c>
      <c r="Y496" s="174" cm="1">
        <f t="array" aca="1" ref="Y496" ca="1">IFERROR(
IF(X495&lt;&gt;X496,1,
IF(COUNTIF(OFFSET(Y495,0,0,-INDEX(Forecast_Capex_Input!$CG$12:$CG$286,$X496)),Y495)=INDEX(Forecast_Capex_Input!$CG$12:$CG$286,$X496),Y495+1,Y495)),NA)</f>
        <v>2</v>
      </c>
      <c r="Z496" s="174" cm="1">
        <f t="array" ref="Z496">IFERROR($C496-IF($X496=1,1,INDEX(Forecast_Capex_Input!$CI$12:$CI$286,$X496-1))+1,NA)</f>
        <v>2</v>
      </c>
      <c r="AA496" s="174" cm="1">
        <f t="array" aca="1" ref="AA496" ca="1">IFERROR(IF(Y496=1,
INDEX(Forecast_Capex_Input!$AI$10:$BB$10,SMALL(IF(INDEX(Forecast_Capex_Input!$AI$12:$BB$286,$X496,0)&gt;0,COLUMN(Forecast_Capex_Input!$AI$10:$BB$10)-COLUMN(Forecast_Capex_Input!$AI$12)+1),ROWS(OFFSET(AA495,0,0,-$Z496)))),
OFFSET(AA495,-INDEX(Forecast_Capex_Input!$CG$12:$CG$286,$X496)+1,0)),NA)</f>
        <v>19</v>
      </c>
      <c r="AB496" s="174">
        <f t="shared" ca="1" si="317"/>
        <v>2</v>
      </c>
      <c r="AC496" s="222" t="b">
        <f t="shared" si="349"/>
        <v>0</v>
      </c>
      <c r="AD496" s="220" t="b">
        <v>0</v>
      </c>
      <c r="AE496" s="222" t="b">
        <f t="shared" si="318"/>
        <v>1</v>
      </c>
      <c r="AF496" s="165"/>
      <c r="AG496" s="215">
        <v>0.41026079144651306</v>
      </c>
      <c r="AH496" s="215">
        <v>3.6250316051316065</v>
      </c>
      <c r="AI496" s="215">
        <v>0.31838420622234936</v>
      </c>
      <c r="AJ496" s="215">
        <v>1.409077529824055</v>
      </c>
      <c r="AK496" s="215">
        <v>9.7334600187975392E-2</v>
      </c>
      <c r="AL496" s="155">
        <v>5.8600887328124998</v>
      </c>
      <c r="AM496" s="165"/>
      <c r="AN496" s="215" cm="1">
        <f t="array" aca="1" ref="AN496" ca="1">IFERROR(INDEX(General!O$33:O$34,$AB496)
*AG496,0)</f>
        <v>0.41026079144651306</v>
      </c>
      <c r="AO496" s="215" cm="1">
        <f t="array" aca="1" ref="AO496" ca="1">IFERROR(INDEX(General!P$33:P$34,$AB496)
*AH496,0)</f>
        <v>3.6250316051316065</v>
      </c>
      <c r="AP496" s="215" cm="1">
        <f t="array" aca="1" ref="AP496" ca="1">IFERROR(INDEX(General!Q$33:Q$34,$AB496)
*AI496,0)</f>
        <v>0.31838420622234936</v>
      </c>
      <c r="AQ496" s="215" cm="1">
        <f t="array" aca="1" ref="AQ496" ca="1">IFERROR(INDEX(General!R$33:R$34,$AB496)
*AJ496,0)</f>
        <v>1.409077529824055</v>
      </c>
      <c r="AR496" s="215" cm="1">
        <f t="array" aca="1" ref="AR496" ca="1">IFERROR(INDEX(General!S$33:S$34,$AB496)
*AK496,0)</f>
        <v>9.7334600187975392E-2</v>
      </c>
      <c r="AS496" s="155">
        <f t="shared" ca="1" si="350"/>
        <v>5.8600887328124998</v>
      </c>
      <c r="AT496" s="165"/>
      <c r="AU496" s="215">
        <f ca="1">IF($AE496=FALSE,AN496*Overheads!$R$24*$V496,
IFERROR(Overheads!$O$49*$V496*AN496,0)
+IFERROR(Overheads!Q$59*$V496*(AN496/Overheads!Q$68),0))</f>
        <v>0</v>
      </c>
      <c r="AV496" s="215">
        <f ca="1">IF($AE496=FALSE,AO496*Overheads!$R$24*$V496,
IFERROR(Overheads!$O$49*$V496*AO496,0)
+IFERROR(Overheads!R$59*$V496*(AO496/Overheads!R$68),0))</f>
        <v>0</v>
      </c>
      <c r="AW496" s="215">
        <f ca="1">IF($AE496=FALSE,AP496*Overheads!$R$24*$V496,
IFERROR(Overheads!$O$49*$V496*AP496,0)
+IFERROR(Overheads!S$59*$V496*(AP496/Overheads!S$68),0))</f>
        <v>0</v>
      </c>
      <c r="AX496" s="215">
        <f ca="1">IF($AE496=FALSE,AQ496*Overheads!$R$24*$V496,
IFERROR(Overheads!$O$49*$V496*AQ496,0)
+IFERROR(Overheads!T$59*$V496*(AQ496/Overheads!T$68),0))</f>
        <v>0</v>
      </c>
      <c r="AY496" s="215">
        <f ca="1">IF($AE496=FALSE,AR496*Overheads!$R$24*$V496,
IFERROR(Overheads!$O$49*$V496*AR496,0)
+IFERROR(Overheads!U$59*$V496*(AR496/Overheads!U$68),0))</f>
        <v>0</v>
      </c>
      <c r="AZ496" s="155">
        <f t="shared" ca="1" si="351"/>
        <v>0</v>
      </c>
      <c r="BA496" s="165"/>
      <c r="BB496" s="215">
        <f ca="1">IF($AE496=FALSE,AN496*Overheads!$S$25,
IFERROR(Overheads!$O$50*AN496,0)
+IFERROR(Overheads!Q$60*(AN496/Overheads!Q$66),0))</f>
        <v>7.7124142686989267E-3</v>
      </c>
      <c r="BC496" s="215">
        <f ca="1">IF($AE496=FALSE,AO496*Overheads!$S$25,
IFERROR(Overheads!$O$50*AO496,0)
+IFERROR(Overheads!R$60*(AO496/Overheads!R$66),0))</f>
        <v>6.1163715046781794E-2</v>
      </c>
      <c r="BD496" s="215">
        <f ca="1">IF($AE496=FALSE,AP496*Overheads!$S$25,
IFERROR(Overheads!$O$50*AP496,0)
+IFERROR(Overheads!S$60*(AP496/Overheads!S$66),0))</f>
        <v>5.8435073608701631E-3</v>
      </c>
      <c r="BE496" s="215">
        <f ca="1">IF($AE496=FALSE,AQ496*Overheads!$S$25,
IFERROR(Overheads!$O$50*AQ496,0)
+IFERROR(Overheads!T$60*(AQ496/Overheads!T$66),0))</f>
        <v>2.8563131759741369E-2</v>
      </c>
      <c r="BF496" s="215">
        <f ca="1">IF($AE496=FALSE,AR496*Overheads!$S$25,
IFERROR(Overheads!$O$50*AR496,0)
+IFERROR(Overheads!U$60*(AR496/Overheads!U$66),0))</f>
        <v>1.7427221453744464E-3</v>
      </c>
      <c r="BG496" s="155">
        <f t="shared" ca="1" si="352"/>
        <v>0.10502549058146671</v>
      </c>
      <c r="BH496" s="165"/>
      <c r="BI496" s="215">
        <f t="shared" ca="1" si="353"/>
        <v>0.41797320571521202</v>
      </c>
      <c r="BJ496" s="215">
        <f t="shared" ca="1" si="319"/>
        <v>3.6861953201783884</v>
      </c>
      <c r="BK496" s="215">
        <f t="shared" ca="1" si="320"/>
        <v>0.3242277135832195</v>
      </c>
      <c r="BL496" s="215">
        <f t="shared" ca="1" si="321"/>
        <v>1.4376406615837964</v>
      </c>
      <c r="BM496" s="215">
        <f t="shared" ca="1" si="322"/>
        <v>9.9077322333349843E-2</v>
      </c>
      <c r="BN496" s="155">
        <f t="shared" ca="1" si="354"/>
        <v>5.9651142233939662</v>
      </c>
      <c r="BO496" s="165"/>
      <c r="BP496" s="187" cm="1">
        <f t="array" ref="BP496">IFERROR(IF($X496=$X495,BP495,INDEX(Forecast_Capex_Input!AC$12:AC$286,$X496)),0)</f>
        <v>0.2</v>
      </c>
      <c r="BQ496" s="187" cm="1">
        <f t="array" ref="BQ496">IFERROR(IF($X496=$X495,BQ495,INDEX(Forecast_Capex_Input!AD$12:AD$286,$X496)),0)</f>
        <v>0.2</v>
      </c>
      <c r="BR496" s="187" cm="1">
        <f t="array" ref="BR496">IFERROR(IF($X496=$X495,BR495,INDEX(Forecast_Capex_Input!AE$12:AE$286,$X496)),0)</f>
        <v>0.2</v>
      </c>
      <c r="BS496" s="187" cm="1">
        <f t="array" ref="BS496">IFERROR(IF($X496=$X495,BS495,INDEX(Forecast_Capex_Input!AF$12:AF$286,$X496)),0)</f>
        <v>0.2</v>
      </c>
      <c r="BT496" s="187" cm="1">
        <f t="array" ref="BT496">IFERROR(IF($X496=$X495,BT495,INDEX(Forecast_Capex_Input!AG$12:AG$286,$X496)),0)</f>
        <v>0.2</v>
      </c>
      <c r="BU496" s="165"/>
      <c r="BV496" s="215">
        <f t="shared" si="323"/>
        <v>1.1720177465624999</v>
      </c>
      <c r="BW496" s="215">
        <f t="shared" si="324"/>
        <v>1.1720177465624999</v>
      </c>
      <c r="BX496" s="215">
        <f t="shared" si="325"/>
        <v>1.1720177465624999</v>
      </c>
      <c r="BY496" s="215">
        <f t="shared" si="326"/>
        <v>1.1720177465624999</v>
      </c>
      <c r="BZ496" s="215">
        <f t="shared" si="327"/>
        <v>1.1720177465624999</v>
      </c>
      <c r="CA496" s="155">
        <f t="shared" si="355"/>
        <v>5.8600887328124998</v>
      </c>
      <c r="CB496" s="165"/>
      <c r="CC496" s="215">
        <f t="shared" ca="1" si="328"/>
        <v>1.1720177465624999</v>
      </c>
      <c r="CD496" s="215">
        <f t="shared" ca="1" si="329"/>
        <v>1.1720177465624999</v>
      </c>
      <c r="CE496" s="215">
        <f t="shared" ca="1" si="330"/>
        <v>1.1720177465624999</v>
      </c>
      <c r="CF496" s="215">
        <f t="shared" ca="1" si="331"/>
        <v>1.1720177465624999</v>
      </c>
      <c r="CG496" s="215">
        <f t="shared" ca="1" si="332"/>
        <v>1.1720177465624999</v>
      </c>
      <c r="CH496" s="155">
        <f t="shared" ca="1" si="356"/>
        <v>5.8600887328124998</v>
      </c>
      <c r="CI496" s="165"/>
      <c r="CJ496" s="215">
        <f t="shared" ca="1" si="333"/>
        <v>0</v>
      </c>
      <c r="CK496" s="215">
        <f t="shared" ca="1" si="334"/>
        <v>0</v>
      </c>
      <c r="CL496" s="215">
        <f t="shared" ca="1" si="335"/>
        <v>0</v>
      </c>
      <c r="CM496" s="215">
        <f t="shared" ca="1" si="336"/>
        <v>0</v>
      </c>
      <c r="CN496" s="215">
        <f t="shared" ca="1" si="337"/>
        <v>0</v>
      </c>
      <c r="CO496" s="155">
        <f t="shared" ca="1" si="357"/>
        <v>0</v>
      </c>
      <c r="CP496" s="165"/>
      <c r="CQ496" s="223">
        <f t="shared" ca="1" si="338"/>
        <v>2.1005098116293343E-2</v>
      </c>
      <c r="CR496" s="223">
        <f t="shared" ca="1" si="339"/>
        <v>2.1005098116293343E-2</v>
      </c>
      <c r="CS496" s="223">
        <f t="shared" ca="1" si="340"/>
        <v>2.1005098116293343E-2</v>
      </c>
      <c r="CT496" s="223">
        <f t="shared" ca="1" si="341"/>
        <v>2.1005098116293343E-2</v>
      </c>
      <c r="CU496" s="223">
        <f t="shared" ca="1" si="342"/>
        <v>2.1005098116293343E-2</v>
      </c>
      <c r="CV496" s="155">
        <f t="shared" ca="1" si="358"/>
        <v>0.10502549058146671</v>
      </c>
      <c r="CW496" s="165"/>
      <c r="CX496" s="215">
        <f t="shared" ca="1" si="359"/>
        <v>1.1930228446787932</v>
      </c>
      <c r="CY496" s="215">
        <f t="shared" ca="1" si="343"/>
        <v>1.1930228446787932</v>
      </c>
      <c r="CZ496" s="215">
        <f t="shared" ca="1" si="344"/>
        <v>1.1930228446787932</v>
      </c>
      <c r="DA496" s="215">
        <f t="shared" ca="1" si="345"/>
        <v>1.1930228446787932</v>
      </c>
      <c r="DB496" s="215">
        <f t="shared" ca="1" si="346"/>
        <v>1.1930228446787932</v>
      </c>
      <c r="DC496" s="155">
        <f t="shared" ca="1" si="360"/>
        <v>5.9651142233939662</v>
      </c>
      <c r="DD496" s="165"/>
      <c r="DE496" s="188" t="b" cm="1">
        <f t="array" aca="1" ref="DE496" ca="1">OR($G496=Forecast_Capex_Input!$BF$8:$BF$10)</f>
        <v>0</v>
      </c>
      <c r="DF496" s="188" cm="1">
        <f t="array" aca="1" ref="DF496" ca="1">IFERROR(INDEX(Forecast_Capex_Input!BG$12:BG$286,$X496)
*(INDEX(Forecast_Capex_Input!$H$12:$H$286,$X496)=Repex),0)
*$DE496</f>
        <v>0</v>
      </c>
      <c r="DG496" s="188" cm="1">
        <f t="array" aca="1" ref="DG496" ca="1">IFERROR(INDEX(Forecast_Capex_Input!BH$12:BH$286,$X496)
*(INDEX(Forecast_Capex_Input!$H$12:$H$286,$X496)=Repex),0)
*$DE496</f>
        <v>0</v>
      </c>
      <c r="DH496" s="188" cm="1">
        <f t="array" aca="1" ref="DH496" ca="1">IFERROR(INDEX(Forecast_Capex_Input!BI$12:BI$286,$X496)
*(INDEX(Forecast_Capex_Input!$H$12:$H$286,$X496)=Repex),0)
*$DE496</f>
        <v>0</v>
      </c>
      <c r="DI496" s="188" cm="1">
        <f t="array" aca="1" ref="DI496" ca="1">IFERROR(INDEX(Forecast_Capex_Input!BJ$12:BJ$286,$X496)
*(INDEX(Forecast_Capex_Input!$H$12:$H$286,$X496)=Repex),0)
*$DE496</f>
        <v>0</v>
      </c>
      <c r="DJ496" s="188" cm="1">
        <f t="array" aca="1" ref="DJ496" ca="1">IFERROR(INDEX(Forecast_Capex_Input!BK$12:BK$286,$X496)
*(INDEX(Forecast_Capex_Input!$H$12:$H$286,$X496)=Repex),0)
*$DE496</f>
        <v>0</v>
      </c>
      <c r="DK496" s="188" cm="1">
        <f t="array" aca="1" ref="DK496" ca="1">IFERROR(INDEX(Forecast_Capex_Input!BL$12:BL$286,$X496)
*(INDEX(Forecast_Capex_Input!$H$12:$H$286,$X496)=Repex),0)
*$DE496</f>
        <v>0</v>
      </c>
      <c r="DL496" s="165"/>
      <c r="DM496" s="188" t="b" cm="1">
        <f t="array" aca="1" ref="DM496" ca="1">OR($G496=Forecast_Capex_Input!$BN$8:$BN$9)</f>
        <v>0</v>
      </c>
      <c r="DN496" s="188" cm="1">
        <f t="array" aca="1" ref="DN496" ca="1">IFERROR(INDEX(Forecast_Capex_Input!BO$12:BO$286,$X496)
*(INDEX(Forecast_Capex_Input!$H$12:$H$286,$X496)=Repex),0)
*$DM496</f>
        <v>0</v>
      </c>
      <c r="DO496" s="188" cm="1">
        <f t="array" aca="1" ref="DO496" ca="1">IFERROR(INDEX(Forecast_Capex_Input!BP$12:BP$286,$X496)
*(INDEX(Forecast_Capex_Input!$H$12:$H$286,$X496)=Repex),0)
*$DM496</f>
        <v>0</v>
      </c>
      <c r="DP496" s="188" cm="1">
        <f t="array" aca="1" ref="DP496" ca="1">IFERROR(INDEX(Forecast_Capex_Input!BQ$12:BQ$286,$X496)
*(INDEX(Forecast_Capex_Input!$H$12:$H$286,$X496)=Repex),0)
*$DM496</f>
        <v>0</v>
      </c>
      <c r="DQ496" s="188" cm="1">
        <f t="array" aca="1" ref="DQ496" ca="1">IFERROR(INDEX(Forecast_Capex_Input!BR$12:BR$286,$X496)
*(INDEX(Forecast_Capex_Input!$H$12:$H$286,$X496)=Repex),0)
*$DM496</f>
        <v>0</v>
      </c>
      <c r="DR496" s="188" cm="1">
        <f t="array" aca="1" ref="DR496" ca="1">IFERROR(INDEX(Forecast_Capex_Input!BS$12:BS$286,$X496)
*(INDEX(Forecast_Capex_Input!$H$12:$H$286,$X496)=Repex),0)
*$DM496</f>
        <v>0</v>
      </c>
      <c r="DS496" s="165"/>
      <c r="DT496" s="188" t="b" cm="1">
        <f t="array" aca="1" ref="DT496" ca="1">OR($G496=Forecast_Capex_Input!$BU$8:$BU$10)</f>
        <v>0</v>
      </c>
      <c r="DU496" s="188" cm="1">
        <f t="array" aca="1" ref="DU496" ca="1">IFERROR(INDEX(Forecast_Capex_Input!BV$12:BV$286,$X496)
*(INDEX(Forecast_Capex_Input!$H$12:$H$286,$X496)=Repex),0)
*$DT496</f>
        <v>0</v>
      </c>
      <c r="DV496" s="188" cm="1">
        <f t="array" aca="1" ref="DV496" ca="1">IFERROR(INDEX(Forecast_Capex_Input!BW$12:BW$286,$X496)
*(INDEX(Forecast_Capex_Input!$H$12:$H$286,$X496)=Repex),0)
*$DT496</f>
        <v>0</v>
      </c>
      <c r="DW496" s="188" cm="1">
        <f t="array" aca="1" ref="DW496" ca="1">IFERROR(INDEX(Forecast_Capex_Input!BX$12:BX$286,$X496)
*(INDEX(Forecast_Capex_Input!$H$12:$H$286,$X496)=Repex),0)
*$DT496</f>
        <v>0</v>
      </c>
      <c r="DX496" s="188" cm="1">
        <f t="array" aca="1" ref="DX496" ca="1">IFERROR(INDEX(Forecast_Capex_Input!BY$12:BY$286,$X496)
*(INDEX(Forecast_Capex_Input!$H$12:$H$286,$X496)=Repex),0)
*$DT496</f>
        <v>0</v>
      </c>
      <c r="DY496" s="188" cm="1">
        <f t="array" aca="1" ref="DY496" ca="1">IFERROR(INDEX(Forecast_Capex_Input!BZ$12:BZ$286,$X496)
*(INDEX(Forecast_Capex_Input!$H$12:$H$286,$X496)=Repex),0)
*$DT496</f>
        <v>0</v>
      </c>
      <c r="DZ496" s="188" cm="1">
        <f t="array" aca="1" ref="DZ496" ca="1">IFERROR(INDEX(Forecast_Capex_Input!CA$12:CA$286,$X496)
*(INDEX(Forecast_Capex_Input!$H$12:$H$286,$X496)=Repex),0)
*$DT496</f>
        <v>0</v>
      </c>
      <c r="EA496" s="188" cm="1">
        <f t="array" aca="1" ref="EA496" ca="1">IFERROR(INDEX(Forecast_Capex_Input!CB$12:CB$286,$X496)
*(INDEX(Forecast_Capex_Input!$H$12:$H$286,$X496)=Repex),0)
*$DT496</f>
        <v>0</v>
      </c>
      <c r="EB496" s="188" cm="1">
        <f t="array" aca="1" ref="EB496" ca="1">IFERROR(INDEX(Forecast_Capex_Input!CC$12:CC$286,$X496)
*(INDEX(Forecast_Capex_Input!$H$12:$H$286,$X496)=Repex),0)
*$DT496</f>
        <v>0</v>
      </c>
      <c r="EC496" s="165"/>
      <c r="ED496" s="226" t="str">
        <f t="shared" si="347"/>
        <v>N/A</v>
      </c>
      <c r="EE496" s="174" t="s">
        <v>15</v>
      </c>
    </row>
    <row r="497" spans="3:135" x14ac:dyDescent="0.2">
      <c r="C497" s="174">
        <f t="shared" si="348"/>
        <v>487</v>
      </c>
      <c r="D497" s="167" t="str" cm="1">
        <f t="array" ref="D497">IFERROR(INDEX(Forecast_Capex_Input!$D$12:$D$286,$X497),NA)</f>
        <v>Waratah 2020 Audit Recommended Cap Works - reviewed and prioritised</v>
      </c>
      <c r="E497" s="172" t="b" cm="1">
        <f t="array" ref="E497">IF($X497=NA,NA,INDEX(Forecast_Capex_Input!$E$12:$E$286,$X497))</f>
        <v>1</v>
      </c>
      <c r="F497" s="167" t="str" cm="1">
        <f t="array" aca="1" ref="F497" ca="1">IFERROR(INDEX(General!$E$25:$E$26,$Y497),NA)</f>
        <v>Labour</v>
      </c>
      <c r="G497" s="167" t="str" cm="1">
        <f t="array" aca="1" ref="G497" ca="1">IFERROR(INDEX(Forecast_Capex_Input!$AI$11:$BB$11,$AA497),NA)</f>
        <v xml:space="preserve">Buildings </v>
      </c>
      <c r="H497" s="189" cm="1">
        <f t="array" aca="1" ref="H497" ca="1">IFERROR(INDEX(Forecast_Capex_Input!$AI$12:$BB$286,$X497,$AA497),NA)</f>
        <v>1</v>
      </c>
      <c r="I497" s="199" t="str" cm="1">
        <f t="array" ref="I497">IFERROR(INDEX(Forecast_Capex_Input!$F$12:$F$286,$X497),NA)</f>
        <v>Non-network - Other</v>
      </c>
      <c r="J497" s="199" t="str" cm="1">
        <f t="array" ref="J497">IFERROR(INDEX(Forecast_Capex_Input!G$12:G$286,$X497),NA)</f>
        <v>Property</v>
      </c>
      <c r="K497" s="199" t="str" cm="1">
        <f t="array" ref="K497">IFERROR(INDEX(Forecast_Capex_Input!H$12:H$286,$X497),NA)</f>
        <v>Fleet &amp; Property</v>
      </c>
      <c r="L497" s="199" t="str" cm="1">
        <f t="array" ref="L497">IFERROR(INDEX(Forecast_Capex_Input!I$12:I$286,$X497),NA)</f>
        <v>N/A</v>
      </c>
      <c r="M497" s="199" t="str" cm="1">
        <f t="array" ref="M497">IFERROR(INDEX(Forecast_Capex_Input!J$12:J$286,$X497),NA)</f>
        <v>Waratah West Depot</v>
      </c>
      <c r="N497" s="199" t="str" cm="1">
        <f t="array" ref="N497">IFERROR(INDEX(Forecast_Capex_Input!K$12:K$286,$X497),NA)</f>
        <v>N/A</v>
      </c>
      <c r="O497" s="199" t="str" cm="1">
        <f t="array" ref="O497">IFERROR(INDEX(Forecast_Capex_Input!L$12:L$286,$X497),NA)</f>
        <v>N/A</v>
      </c>
      <c r="P497" s="199" t="str" cm="1">
        <f t="array" ref="P497">IFERROR(INDEX(Forecast_Capex_Input!M$12:M$286,$X497),NA)</f>
        <v>N/A</v>
      </c>
      <c r="Q497" s="172" t="str" cm="1">
        <f t="array" ref="Q497">IFERROR(INDEX(Forecast_Capex_Input!N$12:N$286,$X497),NA)</f>
        <v>No</v>
      </c>
      <c r="R497" s="265" cm="1">
        <f t="array" ref="R497">IFERROR(INDEX(Forecast_Capex_Input!O$12:O$286,$X497),0)</f>
        <v>0</v>
      </c>
      <c r="S497" s="172" t="str" cm="1">
        <f t="array" ref="S497">IFERROR(INDEX(Forecast_Capex_Input!P$12:P$286,$X497),0)</f>
        <v>Safety security &amp; reliability</v>
      </c>
      <c r="T497" s="199" t="str" cm="1">
        <f t="array" aca="1" ref="T497" ca="1">IFERROR(INDEX(General!$K$84:$K$103,$AA497),NA)</f>
        <v xml:space="preserve">Buildings </v>
      </c>
      <c r="U497" s="188" cm="1">
        <f t="array" aca="1" ref="U497" ca="1">IFERROR(
IF($F497=General!$E$25,INDEX(Forecast_Capex_Input!S$12:S$286,$X497),
INDEX(Forecast_Capex_Input!T$12:T$286,$X497)),0)</f>
        <v>7.4999999999999997E-2</v>
      </c>
      <c r="V497" s="222" t="b">
        <f>IFERROR(INDEX(Overheads!$T$19:$T$26,MATCH($I497,Overheads!$E$19:$E$26,0)),FALSE)</f>
        <v>0</v>
      </c>
      <c r="W497" s="165"/>
      <c r="X497" s="174">
        <f>IFERROR(
IF(MATCH($C497,Forecast_Capex_Input!$CI$12:$CI$286,1)+1&gt;MAX(Forecast_Capex_Input!$C$12:$C$286),NA,
MATCH($C497,Forecast_Capex_Input!$CI$12:$CI$286,1)+1),1)</f>
        <v>189</v>
      </c>
      <c r="Y497" s="174" cm="1">
        <f t="array" aca="1" ref="Y497" ca="1">IFERROR(
IF(X496&lt;&gt;X497,1,
IF(COUNTIF(OFFSET(Y496,0,0,-INDEX(Forecast_Capex_Input!$CG$12:$CG$286,$X497)),Y496)=INDEX(Forecast_Capex_Input!$CG$12:$CG$286,$X497),Y496+1,Y496)),NA)</f>
        <v>1</v>
      </c>
      <c r="Z497" s="174" cm="1">
        <f t="array" ref="Z497">IFERROR($C497-IF($X497=1,1,INDEX(Forecast_Capex_Input!$CI$12:$CI$286,$X497-1))+1,NA)</f>
        <v>1</v>
      </c>
      <c r="AA497" s="174" cm="1">
        <f t="array" aca="1" ref="AA497" ca="1">IFERROR(IF(Y497=1,
INDEX(Forecast_Capex_Input!$AI$10:$BB$10,SMALL(IF(INDEX(Forecast_Capex_Input!$AI$12:$BB$286,$X497,0)&gt;0,COLUMN(Forecast_Capex_Input!$AI$10:$BB$10)-COLUMN(Forecast_Capex_Input!$AI$12)+1),ROWS(OFFSET(AA496,0,0,-$Z497)))),
OFFSET(AA496,-INDEX(Forecast_Capex_Input!$CG$12:$CG$286,$X497)+1,0)),NA)</f>
        <v>19</v>
      </c>
      <c r="AB497" s="174">
        <f t="shared" ca="1" si="317"/>
        <v>1</v>
      </c>
      <c r="AC497" s="222" t="b">
        <f t="shared" si="349"/>
        <v>0</v>
      </c>
      <c r="AD497" s="220" t="b">
        <v>0</v>
      </c>
      <c r="AE497" s="222" t="b">
        <f t="shared" si="318"/>
        <v>1</v>
      </c>
      <c r="AF497" s="165"/>
      <c r="AG497" s="215">
        <v>0.36368766732193186</v>
      </c>
      <c r="AH497" s="215">
        <v>4.2886652062927223E-2</v>
      </c>
      <c r="AI497" s="215">
        <v>7.123170265184986E-2</v>
      </c>
      <c r="AJ497" s="215">
        <v>3.3733562810254289E-2</v>
      </c>
      <c r="AK497" s="215">
        <v>0.12017120405928661</v>
      </c>
      <c r="AL497" s="155">
        <v>0.63171078890624988</v>
      </c>
      <c r="AM497" s="165"/>
      <c r="AN497" s="215" cm="1">
        <f t="array" aca="1" ref="AN497" ca="1">IFERROR(INDEX(General!O$33:O$34,$AB497)
*AG497,0)</f>
        <v>0.36309800793618147</v>
      </c>
      <c r="AO497" s="215" cm="1">
        <f t="array" aca="1" ref="AO497" ca="1">IFERROR(INDEX(General!P$33:P$34,$AB497)
*AH497,0)</f>
        <v>4.3144594814193353E-2</v>
      </c>
      <c r="AP497" s="215" cm="1">
        <f t="array" aca="1" ref="AP497" ca="1">IFERROR(INDEX(General!Q$33:Q$34,$AB497)
*AI497,0)</f>
        <v>7.2305343431276772E-2</v>
      </c>
      <c r="AQ497" s="215" cm="1">
        <f t="array" aca="1" ref="AQ497" ca="1">IFERROR(INDEX(General!R$33:R$34,$AB497)
*AJ497,0)</f>
        <v>3.4523976862034213E-2</v>
      </c>
      <c r="AR497" s="215" cm="1">
        <f t="array" aca="1" ref="AR497" ca="1">IFERROR(INDEX(General!S$33:S$34,$AB497)
*AK497,0)</f>
        <v>0.12374344731084326</v>
      </c>
      <c r="AS497" s="155">
        <f t="shared" ca="1" si="350"/>
        <v>0.63681537035452906</v>
      </c>
      <c r="AT497" s="165"/>
      <c r="AU497" s="215">
        <f ca="1">IF($AE497=FALSE,AN497*Overheads!$R$24*$V497,
IFERROR(Overheads!$O$49*$V497*AN497,0)
+IFERROR(Overheads!Q$59*$V497*(AN497/Overheads!Q$68),0))</f>
        <v>0</v>
      </c>
      <c r="AV497" s="215">
        <f ca="1">IF($AE497=FALSE,AO497*Overheads!$R$24*$V497,
IFERROR(Overheads!$O$49*$V497*AO497,0)
+IFERROR(Overheads!R$59*$V497*(AO497/Overheads!R$68),0))</f>
        <v>0</v>
      </c>
      <c r="AW497" s="215">
        <f ca="1">IF($AE497=FALSE,AP497*Overheads!$R$24*$V497,
IFERROR(Overheads!$O$49*$V497*AP497,0)
+IFERROR(Overheads!S$59*$V497*(AP497/Overheads!S$68),0))</f>
        <v>0</v>
      </c>
      <c r="AX497" s="215">
        <f ca="1">IF($AE497=FALSE,AQ497*Overheads!$R$24*$V497,
IFERROR(Overheads!$O$49*$V497*AQ497,0)
+IFERROR(Overheads!T$59*$V497*(AQ497/Overheads!T$68),0))</f>
        <v>0</v>
      </c>
      <c r="AY497" s="215">
        <f ca="1">IF($AE497=FALSE,AR497*Overheads!$R$24*$V497,
IFERROR(Overheads!$O$49*$V497*AR497,0)
+IFERROR(Overheads!U$59*$V497*(AR497/Overheads!U$68),0))</f>
        <v>0</v>
      </c>
      <c r="AZ497" s="155">
        <f t="shared" ca="1" si="351"/>
        <v>0</v>
      </c>
      <c r="BA497" s="165"/>
      <c r="BB497" s="215">
        <f ca="1">IF($AE497=FALSE,AN497*Overheads!$S$25,
IFERROR(Overheads!$O$50*AN497,0)
+IFERROR(Overheads!Q$60*(AN497/Overheads!Q$66),0))</f>
        <v>6.8258101084179611E-3</v>
      </c>
      <c r="BC497" s="215">
        <f ca="1">IF($AE497=FALSE,AO497*Overheads!$S$25,
IFERROR(Overheads!$O$50*AO497,0)
+IFERROR(Overheads!R$60*(AO497/Overheads!R$66),0))</f>
        <v>7.2796157122839125E-4</v>
      </c>
      <c r="BD497" s="215">
        <f ca="1">IF($AE497=FALSE,AP497*Overheads!$S$25,
IFERROR(Overheads!$O$50*AP497,0)
+IFERROR(Overheads!S$60*(AP497/Overheads!S$66),0))</f>
        <v>1.3270658478449732E-3</v>
      </c>
      <c r="BE497" s="215">
        <f ca="1">IF($AE497=FALSE,AQ497*Overheads!$S$25,
IFERROR(Overheads!$O$50*AQ497,0)
+IFERROR(Overheads!T$60*(AQ497/Overheads!T$66),0))</f>
        <v>6.9982870289875179E-4</v>
      </c>
      <c r="BF497" s="215">
        <f ca="1">IF($AE497=FALSE,AR497*Overheads!$S$25,
IFERROR(Overheads!$O$50*AR497,0)
+IFERROR(Overheads!U$60*(AR497/Overheads!U$66),0))</f>
        <v>2.2155579368190979E-3</v>
      </c>
      <c r="BG497" s="155">
        <f t="shared" ca="1" si="352"/>
        <v>1.1796224167209175E-2</v>
      </c>
      <c r="BH497" s="165"/>
      <c r="BI497" s="215">
        <f t="shared" ca="1" si="353"/>
        <v>0.36992381804459945</v>
      </c>
      <c r="BJ497" s="215">
        <f t="shared" ca="1" si="319"/>
        <v>4.3872556385421743E-2</v>
      </c>
      <c r="BK497" s="215">
        <f t="shared" ca="1" si="320"/>
        <v>7.3632409279121749E-2</v>
      </c>
      <c r="BL497" s="215">
        <f t="shared" ca="1" si="321"/>
        <v>3.5223805564932965E-2</v>
      </c>
      <c r="BM497" s="215">
        <f t="shared" ca="1" si="322"/>
        <v>0.12595900524766235</v>
      </c>
      <c r="BN497" s="155">
        <f t="shared" ca="1" si="354"/>
        <v>0.64861159452173822</v>
      </c>
      <c r="BO497" s="165"/>
      <c r="BP497" s="187" cm="1">
        <f t="array" ref="BP497">IFERROR(IF($X497=$X496,BP496,INDEX(Forecast_Capex_Input!AC$12:AC$286,$X497)),0)</f>
        <v>0.2</v>
      </c>
      <c r="BQ497" s="187" cm="1">
        <f t="array" ref="BQ497">IFERROR(IF($X497=$X496,BQ496,INDEX(Forecast_Capex_Input!AD$12:AD$286,$X497)),0)</f>
        <v>0.2</v>
      </c>
      <c r="BR497" s="187" cm="1">
        <f t="array" ref="BR497">IFERROR(IF($X497=$X496,BR496,INDEX(Forecast_Capex_Input!AE$12:AE$286,$X497)),0)</f>
        <v>0.2</v>
      </c>
      <c r="BS497" s="187" cm="1">
        <f t="array" ref="BS497">IFERROR(IF($X497=$X496,BS496,INDEX(Forecast_Capex_Input!AF$12:AF$286,$X497)),0)</f>
        <v>0.2</v>
      </c>
      <c r="BT497" s="187" cm="1">
        <f t="array" ref="BT497">IFERROR(IF($X497=$X496,BT496,INDEX(Forecast_Capex_Input!AG$12:AG$286,$X497)),0)</f>
        <v>0.2</v>
      </c>
      <c r="BU497" s="165"/>
      <c r="BV497" s="215">
        <f t="shared" si="323"/>
        <v>0.12634215778124999</v>
      </c>
      <c r="BW497" s="215">
        <f t="shared" si="324"/>
        <v>0.12634215778124999</v>
      </c>
      <c r="BX497" s="215">
        <f t="shared" si="325"/>
        <v>0.12634215778124999</v>
      </c>
      <c r="BY497" s="215">
        <f t="shared" si="326"/>
        <v>0.12634215778124999</v>
      </c>
      <c r="BZ497" s="215">
        <f t="shared" si="327"/>
        <v>0.12634215778124999</v>
      </c>
      <c r="CA497" s="155">
        <f t="shared" si="355"/>
        <v>0.63171078890624999</v>
      </c>
      <c r="CB497" s="165"/>
      <c r="CC497" s="215">
        <f t="shared" ca="1" si="328"/>
        <v>0.12736307407090583</v>
      </c>
      <c r="CD497" s="215">
        <f t="shared" ca="1" si="329"/>
        <v>0.12736307407090583</v>
      </c>
      <c r="CE497" s="215">
        <f t="shared" ca="1" si="330"/>
        <v>0.12736307407090583</v>
      </c>
      <c r="CF497" s="215">
        <f t="shared" ca="1" si="331"/>
        <v>0.12736307407090583</v>
      </c>
      <c r="CG497" s="215">
        <f t="shared" ca="1" si="332"/>
        <v>0.12736307407090583</v>
      </c>
      <c r="CH497" s="155">
        <f t="shared" ca="1" si="356"/>
        <v>0.63681537035452918</v>
      </c>
      <c r="CI497" s="165"/>
      <c r="CJ497" s="215">
        <f t="shared" ca="1" si="333"/>
        <v>0</v>
      </c>
      <c r="CK497" s="215">
        <f t="shared" ca="1" si="334"/>
        <v>0</v>
      </c>
      <c r="CL497" s="215">
        <f t="shared" ca="1" si="335"/>
        <v>0</v>
      </c>
      <c r="CM497" s="215">
        <f t="shared" ca="1" si="336"/>
        <v>0</v>
      </c>
      <c r="CN497" s="215">
        <f t="shared" ca="1" si="337"/>
        <v>0</v>
      </c>
      <c r="CO497" s="155">
        <f t="shared" ca="1" si="357"/>
        <v>0</v>
      </c>
      <c r="CP497" s="165"/>
      <c r="CQ497" s="223">
        <f t="shared" ca="1" si="338"/>
        <v>2.359244833441835E-3</v>
      </c>
      <c r="CR497" s="223">
        <f t="shared" ca="1" si="339"/>
        <v>2.359244833441835E-3</v>
      </c>
      <c r="CS497" s="223">
        <f t="shared" ca="1" si="340"/>
        <v>2.359244833441835E-3</v>
      </c>
      <c r="CT497" s="223">
        <f t="shared" ca="1" si="341"/>
        <v>2.359244833441835E-3</v>
      </c>
      <c r="CU497" s="223">
        <f t="shared" ca="1" si="342"/>
        <v>2.359244833441835E-3</v>
      </c>
      <c r="CV497" s="155">
        <f t="shared" ca="1" si="358"/>
        <v>1.1796224167209175E-2</v>
      </c>
      <c r="CW497" s="165"/>
      <c r="CX497" s="215">
        <f t="shared" ca="1" si="359"/>
        <v>0.12972231890434766</v>
      </c>
      <c r="CY497" s="215">
        <f t="shared" ca="1" si="343"/>
        <v>0.12972231890434766</v>
      </c>
      <c r="CZ497" s="215">
        <f t="shared" ca="1" si="344"/>
        <v>0.12972231890434766</v>
      </c>
      <c r="DA497" s="215">
        <f t="shared" ca="1" si="345"/>
        <v>0.12972231890434766</v>
      </c>
      <c r="DB497" s="215">
        <f t="shared" ca="1" si="346"/>
        <v>0.12972231890434766</v>
      </c>
      <c r="DC497" s="155">
        <f t="shared" ca="1" si="360"/>
        <v>0.64861159452173833</v>
      </c>
      <c r="DD497" s="165"/>
      <c r="DE497" s="188" t="b" cm="1">
        <f t="array" aca="1" ref="DE497" ca="1">OR($G497=Forecast_Capex_Input!$BF$8:$BF$10)</f>
        <v>0</v>
      </c>
      <c r="DF497" s="188" cm="1">
        <f t="array" aca="1" ref="DF497" ca="1">IFERROR(INDEX(Forecast_Capex_Input!BG$12:BG$286,$X497)
*(INDEX(Forecast_Capex_Input!$H$12:$H$286,$X497)=Repex),0)
*$DE497</f>
        <v>0</v>
      </c>
      <c r="DG497" s="188" cm="1">
        <f t="array" aca="1" ref="DG497" ca="1">IFERROR(INDEX(Forecast_Capex_Input!BH$12:BH$286,$X497)
*(INDEX(Forecast_Capex_Input!$H$12:$H$286,$X497)=Repex),0)
*$DE497</f>
        <v>0</v>
      </c>
      <c r="DH497" s="188" cm="1">
        <f t="array" aca="1" ref="DH497" ca="1">IFERROR(INDEX(Forecast_Capex_Input!BI$12:BI$286,$X497)
*(INDEX(Forecast_Capex_Input!$H$12:$H$286,$X497)=Repex),0)
*$DE497</f>
        <v>0</v>
      </c>
      <c r="DI497" s="188" cm="1">
        <f t="array" aca="1" ref="DI497" ca="1">IFERROR(INDEX(Forecast_Capex_Input!BJ$12:BJ$286,$X497)
*(INDEX(Forecast_Capex_Input!$H$12:$H$286,$X497)=Repex),0)
*$DE497</f>
        <v>0</v>
      </c>
      <c r="DJ497" s="188" cm="1">
        <f t="array" aca="1" ref="DJ497" ca="1">IFERROR(INDEX(Forecast_Capex_Input!BK$12:BK$286,$X497)
*(INDEX(Forecast_Capex_Input!$H$12:$H$286,$X497)=Repex),0)
*$DE497</f>
        <v>0</v>
      </c>
      <c r="DK497" s="188" cm="1">
        <f t="array" aca="1" ref="DK497" ca="1">IFERROR(INDEX(Forecast_Capex_Input!BL$12:BL$286,$X497)
*(INDEX(Forecast_Capex_Input!$H$12:$H$286,$X497)=Repex),0)
*$DE497</f>
        <v>0</v>
      </c>
      <c r="DL497" s="165"/>
      <c r="DM497" s="188" t="b" cm="1">
        <f t="array" aca="1" ref="DM497" ca="1">OR($G497=Forecast_Capex_Input!$BN$8:$BN$9)</f>
        <v>0</v>
      </c>
      <c r="DN497" s="188" cm="1">
        <f t="array" aca="1" ref="DN497" ca="1">IFERROR(INDEX(Forecast_Capex_Input!BO$12:BO$286,$X497)
*(INDEX(Forecast_Capex_Input!$H$12:$H$286,$X497)=Repex),0)
*$DM497</f>
        <v>0</v>
      </c>
      <c r="DO497" s="188" cm="1">
        <f t="array" aca="1" ref="DO497" ca="1">IFERROR(INDEX(Forecast_Capex_Input!BP$12:BP$286,$X497)
*(INDEX(Forecast_Capex_Input!$H$12:$H$286,$X497)=Repex),0)
*$DM497</f>
        <v>0</v>
      </c>
      <c r="DP497" s="188" cm="1">
        <f t="array" aca="1" ref="DP497" ca="1">IFERROR(INDEX(Forecast_Capex_Input!BQ$12:BQ$286,$X497)
*(INDEX(Forecast_Capex_Input!$H$12:$H$286,$X497)=Repex),0)
*$DM497</f>
        <v>0</v>
      </c>
      <c r="DQ497" s="188" cm="1">
        <f t="array" aca="1" ref="DQ497" ca="1">IFERROR(INDEX(Forecast_Capex_Input!BR$12:BR$286,$X497)
*(INDEX(Forecast_Capex_Input!$H$12:$H$286,$X497)=Repex),0)
*$DM497</f>
        <v>0</v>
      </c>
      <c r="DR497" s="188" cm="1">
        <f t="array" aca="1" ref="DR497" ca="1">IFERROR(INDEX(Forecast_Capex_Input!BS$12:BS$286,$X497)
*(INDEX(Forecast_Capex_Input!$H$12:$H$286,$X497)=Repex),0)
*$DM497</f>
        <v>0</v>
      </c>
      <c r="DS497" s="165"/>
      <c r="DT497" s="188" t="b" cm="1">
        <f t="array" aca="1" ref="DT497" ca="1">OR($G497=Forecast_Capex_Input!$BU$8:$BU$10)</f>
        <v>0</v>
      </c>
      <c r="DU497" s="188" cm="1">
        <f t="array" aca="1" ref="DU497" ca="1">IFERROR(INDEX(Forecast_Capex_Input!BV$12:BV$286,$X497)
*(INDEX(Forecast_Capex_Input!$H$12:$H$286,$X497)=Repex),0)
*$DT497</f>
        <v>0</v>
      </c>
      <c r="DV497" s="188" cm="1">
        <f t="array" aca="1" ref="DV497" ca="1">IFERROR(INDEX(Forecast_Capex_Input!BW$12:BW$286,$X497)
*(INDEX(Forecast_Capex_Input!$H$12:$H$286,$X497)=Repex),0)
*$DT497</f>
        <v>0</v>
      </c>
      <c r="DW497" s="188" cm="1">
        <f t="array" aca="1" ref="DW497" ca="1">IFERROR(INDEX(Forecast_Capex_Input!BX$12:BX$286,$X497)
*(INDEX(Forecast_Capex_Input!$H$12:$H$286,$X497)=Repex),0)
*$DT497</f>
        <v>0</v>
      </c>
      <c r="DX497" s="188" cm="1">
        <f t="array" aca="1" ref="DX497" ca="1">IFERROR(INDEX(Forecast_Capex_Input!BY$12:BY$286,$X497)
*(INDEX(Forecast_Capex_Input!$H$12:$H$286,$X497)=Repex),0)
*$DT497</f>
        <v>0</v>
      </c>
      <c r="DY497" s="188" cm="1">
        <f t="array" aca="1" ref="DY497" ca="1">IFERROR(INDEX(Forecast_Capex_Input!BZ$12:BZ$286,$X497)
*(INDEX(Forecast_Capex_Input!$H$12:$H$286,$X497)=Repex),0)
*$DT497</f>
        <v>0</v>
      </c>
      <c r="DZ497" s="188" cm="1">
        <f t="array" aca="1" ref="DZ497" ca="1">IFERROR(INDEX(Forecast_Capex_Input!CA$12:CA$286,$X497)
*(INDEX(Forecast_Capex_Input!$H$12:$H$286,$X497)=Repex),0)
*$DT497</f>
        <v>0</v>
      </c>
      <c r="EA497" s="188" cm="1">
        <f t="array" aca="1" ref="EA497" ca="1">IFERROR(INDEX(Forecast_Capex_Input!CB$12:CB$286,$X497)
*(INDEX(Forecast_Capex_Input!$H$12:$H$286,$X497)=Repex),0)
*$DT497</f>
        <v>0</v>
      </c>
      <c r="EB497" s="188" cm="1">
        <f t="array" aca="1" ref="EB497" ca="1">IFERROR(INDEX(Forecast_Capex_Input!CC$12:CC$286,$X497)
*(INDEX(Forecast_Capex_Input!$H$12:$H$286,$X497)=Repex),0)
*$DT497</f>
        <v>0</v>
      </c>
      <c r="EC497" s="165"/>
      <c r="ED497" s="226" t="str">
        <f t="shared" si="347"/>
        <v>N/A</v>
      </c>
      <c r="EE497" s="174" t="s">
        <v>15</v>
      </c>
    </row>
    <row r="498" spans="3:135" x14ac:dyDescent="0.2">
      <c r="C498" s="174">
        <f t="shared" si="348"/>
        <v>488</v>
      </c>
      <c r="D498" s="167" t="str" cm="1">
        <f t="array" ref="D498">IFERROR(INDEX(Forecast_Capex_Input!$D$12:$D$286,$X498),NA)</f>
        <v>Waratah 2020 Audit Recommended Cap Works - reviewed and prioritised</v>
      </c>
      <c r="E498" s="172" t="b" cm="1">
        <f t="array" ref="E498">IF($X498=NA,NA,INDEX(Forecast_Capex_Input!$E$12:$E$286,$X498))</f>
        <v>1</v>
      </c>
      <c r="F498" s="167" t="str" cm="1">
        <f t="array" aca="1" ref="F498" ca="1">IFERROR(INDEX(General!$E$25:$E$26,$Y498),NA)</f>
        <v>Non-Labour</v>
      </c>
      <c r="G498" s="167" t="str" cm="1">
        <f t="array" aca="1" ref="G498" ca="1">IFERROR(INDEX(Forecast_Capex_Input!$AI$11:$BB$11,$AA498),NA)</f>
        <v xml:space="preserve">Buildings </v>
      </c>
      <c r="H498" s="189" cm="1">
        <f t="array" aca="1" ref="H498" ca="1">IFERROR(INDEX(Forecast_Capex_Input!$AI$12:$BB$286,$X498,$AA498),NA)</f>
        <v>1</v>
      </c>
      <c r="I498" s="199" t="str" cm="1">
        <f t="array" ref="I498">IFERROR(INDEX(Forecast_Capex_Input!$F$12:$F$286,$X498),NA)</f>
        <v>Non-network - Other</v>
      </c>
      <c r="J498" s="199" t="str" cm="1">
        <f t="array" ref="J498">IFERROR(INDEX(Forecast_Capex_Input!G$12:G$286,$X498),NA)</f>
        <v>Property</v>
      </c>
      <c r="K498" s="199" t="str" cm="1">
        <f t="array" ref="K498">IFERROR(INDEX(Forecast_Capex_Input!H$12:H$286,$X498),NA)</f>
        <v>Fleet &amp; Property</v>
      </c>
      <c r="L498" s="199" t="str" cm="1">
        <f t="array" ref="L498">IFERROR(INDEX(Forecast_Capex_Input!I$12:I$286,$X498),NA)</f>
        <v>N/A</v>
      </c>
      <c r="M498" s="199" t="str" cm="1">
        <f t="array" ref="M498">IFERROR(INDEX(Forecast_Capex_Input!J$12:J$286,$X498),NA)</f>
        <v>Waratah West Depot</v>
      </c>
      <c r="N498" s="199" t="str" cm="1">
        <f t="array" ref="N498">IFERROR(INDEX(Forecast_Capex_Input!K$12:K$286,$X498),NA)</f>
        <v>N/A</v>
      </c>
      <c r="O498" s="199" t="str" cm="1">
        <f t="array" ref="O498">IFERROR(INDEX(Forecast_Capex_Input!L$12:L$286,$X498),NA)</f>
        <v>N/A</v>
      </c>
      <c r="P498" s="199" t="str" cm="1">
        <f t="array" ref="P498">IFERROR(INDEX(Forecast_Capex_Input!M$12:M$286,$X498),NA)</f>
        <v>N/A</v>
      </c>
      <c r="Q498" s="172" t="str" cm="1">
        <f t="array" ref="Q498">IFERROR(INDEX(Forecast_Capex_Input!N$12:N$286,$X498),NA)</f>
        <v>No</v>
      </c>
      <c r="R498" s="265" cm="1">
        <f t="array" ref="R498">IFERROR(INDEX(Forecast_Capex_Input!O$12:O$286,$X498),0)</f>
        <v>0</v>
      </c>
      <c r="S498" s="172" t="str" cm="1">
        <f t="array" ref="S498">IFERROR(INDEX(Forecast_Capex_Input!P$12:P$286,$X498),0)</f>
        <v>Safety security &amp; reliability</v>
      </c>
      <c r="T498" s="199" t="str" cm="1">
        <f t="array" aca="1" ref="T498" ca="1">IFERROR(INDEX(General!$K$84:$K$103,$AA498),NA)</f>
        <v xml:space="preserve">Buildings </v>
      </c>
      <c r="U498" s="188" cm="1">
        <f t="array" aca="1" ref="U498" ca="1">IFERROR(
IF($F498=General!$E$25,INDEX(Forecast_Capex_Input!S$12:S$286,$X498),
INDEX(Forecast_Capex_Input!T$12:T$286,$X498)),0)</f>
        <v>0.92500000000000004</v>
      </c>
      <c r="V498" s="222" t="b">
        <f>IFERROR(INDEX(Overheads!$T$19:$T$26,MATCH($I498,Overheads!$E$19:$E$26,0)),FALSE)</f>
        <v>0</v>
      </c>
      <c r="W498" s="165"/>
      <c r="X498" s="174">
        <f>IFERROR(
IF(MATCH($C498,Forecast_Capex_Input!$CI$12:$CI$286,1)+1&gt;MAX(Forecast_Capex_Input!$C$12:$C$286),NA,
MATCH($C498,Forecast_Capex_Input!$CI$12:$CI$286,1)+1),1)</f>
        <v>189</v>
      </c>
      <c r="Y498" s="174" cm="1">
        <f t="array" aca="1" ref="Y498" ca="1">IFERROR(
IF(X497&lt;&gt;X498,1,
IF(COUNTIF(OFFSET(Y497,0,0,-INDEX(Forecast_Capex_Input!$CG$12:$CG$286,$X498)),Y497)=INDEX(Forecast_Capex_Input!$CG$12:$CG$286,$X498),Y497+1,Y497)),NA)</f>
        <v>2</v>
      </c>
      <c r="Z498" s="174" cm="1">
        <f t="array" ref="Z498">IFERROR($C498-IF($X498=1,1,INDEX(Forecast_Capex_Input!$CI$12:$CI$286,$X498-1))+1,NA)</f>
        <v>2</v>
      </c>
      <c r="AA498" s="174" cm="1">
        <f t="array" aca="1" ref="AA498" ca="1">IFERROR(IF(Y498=1,
INDEX(Forecast_Capex_Input!$AI$10:$BB$10,SMALL(IF(INDEX(Forecast_Capex_Input!$AI$12:$BB$286,$X498,0)&gt;0,COLUMN(Forecast_Capex_Input!$AI$10:$BB$10)-COLUMN(Forecast_Capex_Input!$AI$12)+1),ROWS(OFFSET(AA497,0,0,-$Z498)))),
OFFSET(AA497,-INDEX(Forecast_Capex_Input!$CG$12:$CG$286,$X498)+1,0)),NA)</f>
        <v>19</v>
      </c>
      <c r="AB498" s="174">
        <f t="shared" ca="1" si="317"/>
        <v>2</v>
      </c>
      <c r="AC498" s="222" t="b">
        <f t="shared" si="349"/>
        <v>0</v>
      </c>
      <c r="AD498" s="220" t="b">
        <v>0</v>
      </c>
      <c r="AE498" s="222" t="b">
        <f t="shared" si="318"/>
        <v>1</v>
      </c>
      <c r="AF498" s="165"/>
      <c r="AG498" s="215">
        <v>4.4854812303038267</v>
      </c>
      <c r="AH498" s="215">
        <v>0.52893537544276914</v>
      </c>
      <c r="AI498" s="215">
        <v>0.87852433270614838</v>
      </c>
      <c r="AJ498" s="215">
        <v>0.4160472746598029</v>
      </c>
      <c r="AK498" s="215">
        <v>1.4821115167312016</v>
      </c>
      <c r="AL498" s="155">
        <v>7.791099729843749</v>
      </c>
      <c r="AM498" s="165"/>
      <c r="AN498" s="215" cm="1">
        <f t="array" aca="1" ref="AN498" ca="1">IFERROR(INDEX(General!O$33:O$34,$AB498)
*AG498,0)</f>
        <v>4.4854812303038267</v>
      </c>
      <c r="AO498" s="215" cm="1">
        <f t="array" aca="1" ref="AO498" ca="1">IFERROR(INDEX(General!P$33:P$34,$AB498)
*AH498,0)</f>
        <v>0.52893537544276914</v>
      </c>
      <c r="AP498" s="215" cm="1">
        <f t="array" aca="1" ref="AP498" ca="1">IFERROR(INDEX(General!Q$33:Q$34,$AB498)
*AI498,0)</f>
        <v>0.87852433270614838</v>
      </c>
      <c r="AQ498" s="215" cm="1">
        <f t="array" aca="1" ref="AQ498" ca="1">IFERROR(INDEX(General!R$33:R$34,$AB498)
*AJ498,0)</f>
        <v>0.4160472746598029</v>
      </c>
      <c r="AR498" s="215" cm="1">
        <f t="array" aca="1" ref="AR498" ca="1">IFERROR(INDEX(General!S$33:S$34,$AB498)
*AK498,0)</f>
        <v>1.4821115167312016</v>
      </c>
      <c r="AS498" s="155">
        <f t="shared" ca="1" si="350"/>
        <v>7.791099729843749</v>
      </c>
      <c r="AT498" s="165"/>
      <c r="AU498" s="215">
        <f ca="1">IF($AE498=FALSE,AN498*Overheads!$R$24*$V498,
IFERROR(Overheads!$O$49*$V498*AN498,0)
+IFERROR(Overheads!Q$59*$V498*(AN498/Overheads!Q$68),0))</f>
        <v>0</v>
      </c>
      <c r="AV498" s="215">
        <f ca="1">IF($AE498=FALSE,AO498*Overheads!$R$24*$V498,
IFERROR(Overheads!$O$49*$V498*AO498,0)
+IFERROR(Overheads!R$59*$V498*(AO498/Overheads!R$68),0))</f>
        <v>0</v>
      </c>
      <c r="AW498" s="215">
        <f ca="1">IF($AE498=FALSE,AP498*Overheads!$R$24*$V498,
IFERROR(Overheads!$O$49*$V498*AP498,0)
+IFERROR(Overheads!S$59*$V498*(AP498/Overheads!S$68),0))</f>
        <v>0</v>
      </c>
      <c r="AX498" s="215">
        <f ca="1">IF($AE498=FALSE,AQ498*Overheads!$R$24*$V498,
IFERROR(Overheads!$O$49*$V498*AQ498,0)
+IFERROR(Overheads!T$59*$V498*(AQ498/Overheads!T$68),0))</f>
        <v>0</v>
      </c>
      <c r="AY498" s="215">
        <f ca="1">IF($AE498=FALSE,AR498*Overheads!$R$24*$V498,
IFERROR(Overheads!$O$49*$V498*AR498,0)
+IFERROR(Overheads!U$59*$V498*(AR498/Overheads!U$68),0))</f>
        <v>0</v>
      </c>
      <c r="AZ498" s="155">
        <f t="shared" ca="1" si="351"/>
        <v>0</v>
      </c>
      <c r="BA498" s="165"/>
      <c r="BB498" s="215">
        <f ca="1">IF($AE498=FALSE,AN498*Overheads!$S$25,
IFERROR(Overheads!$O$50*AN498,0)
+IFERROR(Overheads!Q$60*(AN498/Overheads!Q$66),0))</f>
        <v>8.4321705032069968E-2</v>
      </c>
      <c r="BC498" s="215">
        <f ca="1">IF($AE498=FALSE,AO498*Overheads!$S$25,
IFERROR(Overheads!$O$50*AO498,0)
+IFERROR(Overheads!R$60*(AO498/Overheads!R$66),0))</f>
        <v>8.9245160058596378E-3</v>
      </c>
      <c r="BD498" s="215">
        <f ca="1">IF($AE498=FALSE,AP498*Overheads!$S$25,
IFERROR(Overheads!$O$50*AP498,0)
+IFERROR(Overheads!S$60*(AP498/Overheads!S$66),0))</f>
        <v>1.6124114527486137E-2</v>
      </c>
      <c r="BE498" s="215">
        <f ca="1">IF($AE498=FALSE,AQ498*Overheads!$S$25,
IFERROR(Overheads!$O$50*AQ498,0)
+IFERROR(Overheads!T$60*(AQ498/Overheads!T$66),0))</f>
        <v>8.4336119715663262E-3</v>
      </c>
      <c r="BF498" s="215">
        <f ca="1">IF($AE498=FALSE,AR498*Overheads!$S$25,
IFERROR(Overheads!$O$50*AR498,0)
+IFERROR(Overheads!U$60*(AR498/Overheads!U$66),0))</f>
        <v>2.6536386414838981E-2</v>
      </c>
      <c r="BG498" s="155">
        <f t="shared" ca="1" si="352"/>
        <v>0.14434033395182105</v>
      </c>
      <c r="BH498" s="165"/>
      <c r="BI498" s="215">
        <f t="shared" ca="1" si="353"/>
        <v>4.5698029353358969</v>
      </c>
      <c r="BJ498" s="215">
        <f t="shared" ca="1" si="319"/>
        <v>0.53785989144862878</v>
      </c>
      <c r="BK498" s="215">
        <f t="shared" ca="1" si="320"/>
        <v>0.89464844723363457</v>
      </c>
      <c r="BL498" s="215">
        <f t="shared" ca="1" si="321"/>
        <v>0.42448088663136924</v>
      </c>
      <c r="BM498" s="215">
        <f t="shared" ca="1" si="322"/>
        <v>1.5086479031460405</v>
      </c>
      <c r="BN498" s="155">
        <f t="shared" ca="1" si="354"/>
        <v>7.9354400637955695</v>
      </c>
      <c r="BO498" s="165"/>
      <c r="BP498" s="187" cm="1">
        <f t="array" ref="BP498">IFERROR(IF($X498=$X497,BP497,INDEX(Forecast_Capex_Input!AC$12:AC$286,$X498)),0)</f>
        <v>0.2</v>
      </c>
      <c r="BQ498" s="187" cm="1">
        <f t="array" ref="BQ498">IFERROR(IF($X498=$X497,BQ497,INDEX(Forecast_Capex_Input!AD$12:AD$286,$X498)),0)</f>
        <v>0.2</v>
      </c>
      <c r="BR498" s="187" cm="1">
        <f t="array" ref="BR498">IFERROR(IF($X498=$X497,BR497,INDEX(Forecast_Capex_Input!AE$12:AE$286,$X498)),0)</f>
        <v>0.2</v>
      </c>
      <c r="BS498" s="187" cm="1">
        <f t="array" ref="BS498">IFERROR(IF($X498=$X497,BS497,INDEX(Forecast_Capex_Input!AF$12:AF$286,$X498)),0)</f>
        <v>0.2</v>
      </c>
      <c r="BT498" s="187" cm="1">
        <f t="array" ref="BT498">IFERROR(IF($X498=$X497,BT497,INDEX(Forecast_Capex_Input!AG$12:AG$286,$X498)),0)</f>
        <v>0.2</v>
      </c>
      <c r="BU498" s="165"/>
      <c r="BV498" s="215">
        <f t="shared" si="323"/>
        <v>1.5582199459687498</v>
      </c>
      <c r="BW498" s="215">
        <f t="shared" si="324"/>
        <v>1.5582199459687498</v>
      </c>
      <c r="BX498" s="215">
        <f t="shared" si="325"/>
        <v>1.5582199459687498</v>
      </c>
      <c r="BY498" s="215">
        <f t="shared" si="326"/>
        <v>1.5582199459687498</v>
      </c>
      <c r="BZ498" s="215">
        <f t="shared" si="327"/>
        <v>1.5582199459687498</v>
      </c>
      <c r="CA498" s="155">
        <f t="shared" si="355"/>
        <v>7.791099729843749</v>
      </c>
      <c r="CB498" s="165"/>
      <c r="CC498" s="215">
        <f t="shared" ca="1" si="328"/>
        <v>1.5582199459687498</v>
      </c>
      <c r="CD498" s="215">
        <f t="shared" ca="1" si="329"/>
        <v>1.5582199459687498</v>
      </c>
      <c r="CE498" s="215">
        <f t="shared" ca="1" si="330"/>
        <v>1.5582199459687498</v>
      </c>
      <c r="CF498" s="215">
        <f t="shared" ca="1" si="331"/>
        <v>1.5582199459687498</v>
      </c>
      <c r="CG498" s="215">
        <f t="shared" ca="1" si="332"/>
        <v>1.5582199459687498</v>
      </c>
      <c r="CH498" s="155">
        <f t="shared" ca="1" si="356"/>
        <v>7.791099729843749</v>
      </c>
      <c r="CI498" s="165"/>
      <c r="CJ498" s="215">
        <f t="shared" ca="1" si="333"/>
        <v>0</v>
      </c>
      <c r="CK498" s="215">
        <f t="shared" ca="1" si="334"/>
        <v>0</v>
      </c>
      <c r="CL498" s="215">
        <f t="shared" ca="1" si="335"/>
        <v>0</v>
      </c>
      <c r="CM498" s="215">
        <f t="shared" ca="1" si="336"/>
        <v>0</v>
      </c>
      <c r="CN498" s="215">
        <f t="shared" ca="1" si="337"/>
        <v>0</v>
      </c>
      <c r="CO498" s="155">
        <f t="shared" ca="1" si="357"/>
        <v>0</v>
      </c>
      <c r="CP498" s="165"/>
      <c r="CQ498" s="223">
        <f t="shared" ca="1" si="338"/>
        <v>2.8868066790364213E-2</v>
      </c>
      <c r="CR498" s="223">
        <f t="shared" ca="1" si="339"/>
        <v>2.8868066790364213E-2</v>
      </c>
      <c r="CS498" s="223">
        <f t="shared" ca="1" si="340"/>
        <v>2.8868066790364213E-2</v>
      </c>
      <c r="CT498" s="223">
        <f t="shared" ca="1" si="341"/>
        <v>2.8868066790364213E-2</v>
      </c>
      <c r="CU498" s="223">
        <f t="shared" ca="1" si="342"/>
        <v>2.8868066790364213E-2</v>
      </c>
      <c r="CV498" s="155">
        <f t="shared" ca="1" si="358"/>
        <v>0.14434033395182105</v>
      </c>
      <c r="CW498" s="165"/>
      <c r="CX498" s="215">
        <f t="shared" ca="1" si="359"/>
        <v>1.587088012759114</v>
      </c>
      <c r="CY498" s="215">
        <f t="shared" ca="1" si="343"/>
        <v>1.587088012759114</v>
      </c>
      <c r="CZ498" s="215">
        <f t="shared" ca="1" si="344"/>
        <v>1.587088012759114</v>
      </c>
      <c r="DA498" s="215">
        <f t="shared" ca="1" si="345"/>
        <v>1.587088012759114</v>
      </c>
      <c r="DB498" s="215">
        <f t="shared" ca="1" si="346"/>
        <v>1.587088012759114</v>
      </c>
      <c r="DC498" s="155">
        <f t="shared" ca="1" si="360"/>
        <v>7.9354400637955704</v>
      </c>
      <c r="DD498" s="165"/>
      <c r="DE498" s="188" t="b" cm="1">
        <f t="array" aca="1" ref="DE498" ca="1">OR($G498=Forecast_Capex_Input!$BF$8:$BF$10)</f>
        <v>0</v>
      </c>
      <c r="DF498" s="188" cm="1">
        <f t="array" aca="1" ref="DF498" ca="1">IFERROR(INDEX(Forecast_Capex_Input!BG$12:BG$286,$X498)
*(INDEX(Forecast_Capex_Input!$H$12:$H$286,$X498)=Repex),0)
*$DE498</f>
        <v>0</v>
      </c>
      <c r="DG498" s="188" cm="1">
        <f t="array" aca="1" ref="DG498" ca="1">IFERROR(INDEX(Forecast_Capex_Input!BH$12:BH$286,$X498)
*(INDEX(Forecast_Capex_Input!$H$12:$H$286,$X498)=Repex),0)
*$DE498</f>
        <v>0</v>
      </c>
      <c r="DH498" s="188" cm="1">
        <f t="array" aca="1" ref="DH498" ca="1">IFERROR(INDEX(Forecast_Capex_Input!BI$12:BI$286,$X498)
*(INDEX(Forecast_Capex_Input!$H$12:$H$286,$X498)=Repex),0)
*$DE498</f>
        <v>0</v>
      </c>
      <c r="DI498" s="188" cm="1">
        <f t="array" aca="1" ref="DI498" ca="1">IFERROR(INDEX(Forecast_Capex_Input!BJ$12:BJ$286,$X498)
*(INDEX(Forecast_Capex_Input!$H$12:$H$286,$X498)=Repex),0)
*$DE498</f>
        <v>0</v>
      </c>
      <c r="DJ498" s="188" cm="1">
        <f t="array" aca="1" ref="DJ498" ca="1">IFERROR(INDEX(Forecast_Capex_Input!BK$12:BK$286,$X498)
*(INDEX(Forecast_Capex_Input!$H$12:$H$286,$X498)=Repex),0)
*$DE498</f>
        <v>0</v>
      </c>
      <c r="DK498" s="188" cm="1">
        <f t="array" aca="1" ref="DK498" ca="1">IFERROR(INDEX(Forecast_Capex_Input!BL$12:BL$286,$X498)
*(INDEX(Forecast_Capex_Input!$H$12:$H$286,$X498)=Repex),0)
*$DE498</f>
        <v>0</v>
      </c>
      <c r="DL498" s="165"/>
      <c r="DM498" s="188" t="b" cm="1">
        <f t="array" aca="1" ref="DM498" ca="1">OR($G498=Forecast_Capex_Input!$BN$8:$BN$9)</f>
        <v>0</v>
      </c>
      <c r="DN498" s="188" cm="1">
        <f t="array" aca="1" ref="DN498" ca="1">IFERROR(INDEX(Forecast_Capex_Input!BO$12:BO$286,$X498)
*(INDEX(Forecast_Capex_Input!$H$12:$H$286,$X498)=Repex),0)
*$DM498</f>
        <v>0</v>
      </c>
      <c r="DO498" s="188" cm="1">
        <f t="array" aca="1" ref="DO498" ca="1">IFERROR(INDEX(Forecast_Capex_Input!BP$12:BP$286,$X498)
*(INDEX(Forecast_Capex_Input!$H$12:$H$286,$X498)=Repex),0)
*$DM498</f>
        <v>0</v>
      </c>
      <c r="DP498" s="188" cm="1">
        <f t="array" aca="1" ref="DP498" ca="1">IFERROR(INDEX(Forecast_Capex_Input!BQ$12:BQ$286,$X498)
*(INDEX(Forecast_Capex_Input!$H$12:$H$286,$X498)=Repex),0)
*$DM498</f>
        <v>0</v>
      </c>
      <c r="DQ498" s="188" cm="1">
        <f t="array" aca="1" ref="DQ498" ca="1">IFERROR(INDEX(Forecast_Capex_Input!BR$12:BR$286,$X498)
*(INDEX(Forecast_Capex_Input!$H$12:$H$286,$X498)=Repex),0)
*$DM498</f>
        <v>0</v>
      </c>
      <c r="DR498" s="188" cm="1">
        <f t="array" aca="1" ref="DR498" ca="1">IFERROR(INDEX(Forecast_Capex_Input!BS$12:BS$286,$X498)
*(INDEX(Forecast_Capex_Input!$H$12:$H$286,$X498)=Repex),0)
*$DM498</f>
        <v>0</v>
      </c>
      <c r="DS498" s="165"/>
      <c r="DT498" s="188" t="b" cm="1">
        <f t="array" aca="1" ref="DT498" ca="1">OR($G498=Forecast_Capex_Input!$BU$8:$BU$10)</f>
        <v>0</v>
      </c>
      <c r="DU498" s="188" cm="1">
        <f t="array" aca="1" ref="DU498" ca="1">IFERROR(INDEX(Forecast_Capex_Input!BV$12:BV$286,$X498)
*(INDEX(Forecast_Capex_Input!$H$12:$H$286,$X498)=Repex),0)
*$DT498</f>
        <v>0</v>
      </c>
      <c r="DV498" s="188" cm="1">
        <f t="array" aca="1" ref="DV498" ca="1">IFERROR(INDEX(Forecast_Capex_Input!BW$12:BW$286,$X498)
*(INDEX(Forecast_Capex_Input!$H$12:$H$286,$X498)=Repex),0)
*$DT498</f>
        <v>0</v>
      </c>
      <c r="DW498" s="188" cm="1">
        <f t="array" aca="1" ref="DW498" ca="1">IFERROR(INDEX(Forecast_Capex_Input!BX$12:BX$286,$X498)
*(INDEX(Forecast_Capex_Input!$H$12:$H$286,$X498)=Repex),0)
*$DT498</f>
        <v>0</v>
      </c>
      <c r="DX498" s="188" cm="1">
        <f t="array" aca="1" ref="DX498" ca="1">IFERROR(INDEX(Forecast_Capex_Input!BY$12:BY$286,$X498)
*(INDEX(Forecast_Capex_Input!$H$12:$H$286,$X498)=Repex),0)
*$DT498</f>
        <v>0</v>
      </c>
      <c r="DY498" s="188" cm="1">
        <f t="array" aca="1" ref="DY498" ca="1">IFERROR(INDEX(Forecast_Capex_Input!BZ$12:BZ$286,$X498)
*(INDEX(Forecast_Capex_Input!$H$12:$H$286,$X498)=Repex),0)
*$DT498</f>
        <v>0</v>
      </c>
      <c r="DZ498" s="188" cm="1">
        <f t="array" aca="1" ref="DZ498" ca="1">IFERROR(INDEX(Forecast_Capex_Input!CA$12:CA$286,$X498)
*(INDEX(Forecast_Capex_Input!$H$12:$H$286,$X498)=Repex),0)
*$DT498</f>
        <v>0</v>
      </c>
      <c r="EA498" s="188" cm="1">
        <f t="array" aca="1" ref="EA498" ca="1">IFERROR(INDEX(Forecast_Capex_Input!CB$12:CB$286,$X498)
*(INDEX(Forecast_Capex_Input!$H$12:$H$286,$X498)=Repex),0)
*$DT498</f>
        <v>0</v>
      </c>
      <c r="EB498" s="188" cm="1">
        <f t="array" aca="1" ref="EB498" ca="1">IFERROR(INDEX(Forecast_Capex_Input!CC$12:CC$286,$X498)
*(INDEX(Forecast_Capex_Input!$H$12:$H$286,$X498)=Repex),0)
*$DT498</f>
        <v>0</v>
      </c>
      <c r="EC498" s="165"/>
      <c r="ED498" s="226" t="str">
        <f t="shared" si="347"/>
        <v>N/A</v>
      </c>
      <c r="EE498" s="174" t="s">
        <v>15</v>
      </c>
    </row>
    <row r="499" spans="3:135" x14ac:dyDescent="0.2">
      <c r="C499" s="174">
        <f t="shared" si="348"/>
        <v>489</v>
      </c>
      <c r="D499" s="167" t="str" cm="1">
        <f t="array" ref="D499">IFERROR(INDEX(Forecast_Capex_Input!$D$12:$D$286,$X499),NA)</f>
        <v>Orange 2020 Audit Recommended Cap Works - reviewed and prioritised</v>
      </c>
      <c r="E499" s="172" t="b" cm="1">
        <f t="array" ref="E499">IF($X499=NA,NA,INDEX(Forecast_Capex_Input!$E$12:$E$286,$X499))</f>
        <v>1</v>
      </c>
      <c r="F499" s="167" t="str" cm="1">
        <f t="array" aca="1" ref="F499" ca="1">IFERROR(INDEX(General!$E$25:$E$26,$Y499),NA)</f>
        <v>Labour</v>
      </c>
      <c r="G499" s="167" t="str" cm="1">
        <f t="array" aca="1" ref="G499" ca="1">IFERROR(INDEX(Forecast_Capex_Input!$AI$11:$BB$11,$AA499),NA)</f>
        <v xml:space="preserve">Buildings </v>
      </c>
      <c r="H499" s="189" cm="1">
        <f t="array" aca="1" ref="H499" ca="1">IFERROR(INDEX(Forecast_Capex_Input!$AI$12:$BB$286,$X499,$AA499),NA)</f>
        <v>1</v>
      </c>
      <c r="I499" s="199" t="str" cm="1">
        <f t="array" ref="I499">IFERROR(INDEX(Forecast_Capex_Input!$F$12:$F$286,$X499),NA)</f>
        <v>Non-network - Other</v>
      </c>
      <c r="J499" s="199" t="str" cm="1">
        <f t="array" ref="J499">IFERROR(INDEX(Forecast_Capex_Input!G$12:G$286,$X499),NA)</f>
        <v>Property</v>
      </c>
      <c r="K499" s="199" t="str" cm="1">
        <f t="array" ref="K499">IFERROR(INDEX(Forecast_Capex_Input!H$12:H$286,$X499),NA)</f>
        <v>Fleet &amp; Property</v>
      </c>
      <c r="L499" s="199" t="str" cm="1">
        <f t="array" ref="L499">IFERROR(INDEX(Forecast_Capex_Input!I$12:I$286,$X499),NA)</f>
        <v>N/A</v>
      </c>
      <c r="M499" s="199" t="str" cm="1">
        <f t="array" ref="M499">IFERROR(INDEX(Forecast_Capex_Input!J$12:J$286,$X499),NA)</f>
        <v>Orange Depot</v>
      </c>
      <c r="N499" s="199" t="str" cm="1">
        <f t="array" ref="N499">IFERROR(INDEX(Forecast_Capex_Input!K$12:K$286,$X499),NA)</f>
        <v>N/A</v>
      </c>
      <c r="O499" s="199" t="str" cm="1">
        <f t="array" ref="O499">IFERROR(INDEX(Forecast_Capex_Input!L$12:L$286,$X499),NA)</f>
        <v>N/A</v>
      </c>
      <c r="P499" s="199" t="str" cm="1">
        <f t="array" ref="P499">IFERROR(INDEX(Forecast_Capex_Input!M$12:M$286,$X499),NA)</f>
        <v>N/A</v>
      </c>
      <c r="Q499" s="172" t="str" cm="1">
        <f t="array" ref="Q499">IFERROR(INDEX(Forecast_Capex_Input!N$12:N$286,$X499),NA)</f>
        <v>No</v>
      </c>
      <c r="R499" s="265" cm="1">
        <f t="array" ref="R499">IFERROR(INDEX(Forecast_Capex_Input!O$12:O$286,$X499),0)</f>
        <v>0</v>
      </c>
      <c r="S499" s="172" t="str" cm="1">
        <f t="array" ref="S499">IFERROR(INDEX(Forecast_Capex_Input!P$12:P$286,$X499),0)</f>
        <v>Safety security &amp; reliability</v>
      </c>
      <c r="T499" s="199" t="str" cm="1">
        <f t="array" aca="1" ref="T499" ca="1">IFERROR(INDEX(General!$K$84:$K$103,$AA499),NA)</f>
        <v xml:space="preserve">Buildings </v>
      </c>
      <c r="U499" s="188" cm="1">
        <f t="array" aca="1" ref="U499" ca="1">IFERROR(
IF($F499=General!$E$25,INDEX(Forecast_Capex_Input!S$12:S$286,$X499),
INDEX(Forecast_Capex_Input!T$12:T$286,$X499)),0)</f>
        <v>7.4999999999999997E-2</v>
      </c>
      <c r="V499" s="222" t="b">
        <f>IFERROR(INDEX(Overheads!$T$19:$T$26,MATCH($I499,Overheads!$E$19:$E$26,0)),FALSE)</f>
        <v>0</v>
      </c>
      <c r="W499" s="165"/>
      <c r="X499" s="174">
        <f>IFERROR(
IF(MATCH($C499,Forecast_Capex_Input!$CI$12:$CI$286,1)+1&gt;MAX(Forecast_Capex_Input!$C$12:$C$286),NA,
MATCH($C499,Forecast_Capex_Input!$CI$12:$CI$286,1)+1),1)</f>
        <v>190</v>
      </c>
      <c r="Y499" s="174" cm="1">
        <f t="array" aca="1" ref="Y499" ca="1">IFERROR(
IF(X498&lt;&gt;X499,1,
IF(COUNTIF(OFFSET(Y498,0,0,-INDEX(Forecast_Capex_Input!$CG$12:$CG$286,$X499)),Y498)=INDEX(Forecast_Capex_Input!$CG$12:$CG$286,$X499),Y498+1,Y498)),NA)</f>
        <v>1</v>
      </c>
      <c r="Z499" s="174" cm="1">
        <f t="array" ref="Z499">IFERROR($C499-IF($X499=1,1,INDEX(Forecast_Capex_Input!$CI$12:$CI$286,$X499-1))+1,NA)</f>
        <v>1</v>
      </c>
      <c r="AA499" s="174" cm="1">
        <f t="array" aca="1" ref="AA499" ca="1">IFERROR(IF(Y499=1,
INDEX(Forecast_Capex_Input!$AI$10:$BB$10,SMALL(IF(INDEX(Forecast_Capex_Input!$AI$12:$BB$286,$X499,0)&gt;0,COLUMN(Forecast_Capex_Input!$AI$10:$BB$10)-COLUMN(Forecast_Capex_Input!$AI$12)+1),ROWS(OFFSET(AA498,0,0,-$Z499)))),
OFFSET(AA498,-INDEX(Forecast_Capex_Input!$CG$12:$CG$286,$X499)+1,0)),NA)</f>
        <v>19</v>
      </c>
      <c r="AB499" s="174">
        <f t="shared" ca="1" si="317"/>
        <v>1</v>
      </c>
      <c r="AC499" s="222" t="b">
        <f t="shared" si="349"/>
        <v>0</v>
      </c>
      <c r="AD499" s="220" t="b">
        <v>0</v>
      </c>
      <c r="AE499" s="222" t="b">
        <f t="shared" si="318"/>
        <v>1</v>
      </c>
      <c r="AF499" s="165"/>
      <c r="AG499" s="215">
        <v>8.8523202985905033E-3</v>
      </c>
      <c r="AH499" s="215">
        <v>1.5417791186711792E-2</v>
      </c>
      <c r="AI499" s="215">
        <v>6.196624209013353E-3</v>
      </c>
      <c r="AJ499" s="215">
        <v>3.2901123776428037E-2</v>
      </c>
      <c r="AK499" s="215">
        <v>8.5793737560506289E-2</v>
      </c>
      <c r="AL499" s="155">
        <v>0.14916159703124998</v>
      </c>
      <c r="AM499" s="165"/>
      <c r="AN499" s="215" cm="1">
        <f t="array" aca="1" ref="AN499" ca="1">IFERROR(INDEX(General!O$33:O$34,$AB499)
*AG499,0)</f>
        <v>8.8379677257134255E-3</v>
      </c>
      <c r="AO499" s="215" cm="1">
        <f t="array" aca="1" ref="AO499" ca="1">IFERROR(INDEX(General!P$33:P$34,$AB499)
*AH499,0)</f>
        <v>1.5510521844990081E-2</v>
      </c>
      <c r="AP499" s="215" cm="1">
        <f t="array" aca="1" ref="AP499" ca="1">IFERROR(INDEX(General!Q$33:Q$34,$AB499)
*AI499,0)</f>
        <v>6.2900229092816527E-3</v>
      </c>
      <c r="AQ499" s="215" cm="1">
        <f t="array" aca="1" ref="AQ499" ca="1">IFERROR(INDEX(General!R$33:R$34,$AB499)
*AJ499,0)</f>
        <v>3.367203287661754E-2</v>
      </c>
      <c r="AR499" s="215" cm="1">
        <f t="array" aca="1" ref="AR499" ca="1">IFERROR(INDEX(General!S$33:S$34,$AB499)
*AK499,0)</f>
        <v>8.8344066505160454E-2</v>
      </c>
      <c r="AS499" s="155">
        <f t="shared" ca="1" si="350"/>
        <v>0.15265461186176316</v>
      </c>
      <c r="AT499" s="165"/>
      <c r="AU499" s="215">
        <f ca="1">IF($AE499=FALSE,AN499*Overheads!$R$24*$V499,
IFERROR(Overheads!$O$49*$V499*AN499,0)
+IFERROR(Overheads!Q$59*$V499*(AN499/Overheads!Q$68),0))</f>
        <v>0</v>
      </c>
      <c r="AV499" s="215">
        <f ca="1">IF($AE499=FALSE,AO499*Overheads!$R$24*$V499,
IFERROR(Overheads!$O$49*$V499*AO499,0)
+IFERROR(Overheads!R$59*$V499*(AO499/Overheads!R$68),0))</f>
        <v>0</v>
      </c>
      <c r="AW499" s="215">
        <f ca="1">IF($AE499=FALSE,AP499*Overheads!$R$24*$V499,
IFERROR(Overheads!$O$49*$V499*AP499,0)
+IFERROR(Overheads!S$59*$V499*(AP499/Overheads!S$68),0))</f>
        <v>0</v>
      </c>
      <c r="AX499" s="215">
        <f ca="1">IF($AE499=FALSE,AQ499*Overheads!$R$24*$V499,
IFERROR(Overheads!$O$49*$V499*AQ499,0)
+IFERROR(Overheads!T$59*$V499*(AQ499/Overheads!T$68),0))</f>
        <v>0</v>
      </c>
      <c r="AY499" s="215">
        <f ca="1">IF($AE499=FALSE,AR499*Overheads!$R$24*$V499,
IFERROR(Overheads!$O$49*$V499*AR499,0)
+IFERROR(Overheads!U$59*$V499*(AR499/Overheads!U$68),0))</f>
        <v>0</v>
      </c>
      <c r="AZ499" s="155">
        <f t="shared" ca="1" si="351"/>
        <v>0</v>
      </c>
      <c r="BA499" s="165"/>
      <c r="BB499" s="215">
        <f ca="1">IF($AE499=FALSE,AN499*Overheads!$S$25,
IFERROR(Overheads!$O$50*AN499,0)
+IFERROR(Overheads!Q$60*(AN499/Overheads!Q$66),0))</f>
        <v>1.6614326744158128E-4</v>
      </c>
      <c r="BC499" s="215">
        <f ca="1">IF($AE499=FALSE,AO499*Overheads!$S$25,
IFERROR(Overheads!$O$50*AO499,0)
+IFERROR(Overheads!R$60*(AO499/Overheads!R$66),0))</f>
        <v>2.6170285991738702E-4</v>
      </c>
      <c r="BD499" s="215">
        <f ca="1">IF($AE499=FALSE,AP499*Overheads!$S$25,
IFERROR(Overheads!$O$50*AP499,0)
+IFERROR(Overheads!S$60*(AP499/Overheads!S$66),0))</f>
        <v>1.1544478165716619E-4</v>
      </c>
      <c r="BE499" s="215">
        <f ca="1">IF($AE499=FALSE,AQ499*Overheads!$S$25,
IFERROR(Overheads!$O$50*AQ499,0)
+IFERROR(Overheads!T$60*(AQ499/Overheads!T$66),0))</f>
        <v>6.8255911496457042E-4</v>
      </c>
      <c r="BF499" s="215">
        <f ca="1">IF($AE499=FALSE,AR499*Overheads!$S$25,
IFERROR(Overheads!$O$50*AR499,0)
+IFERROR(Overheads!U$60*(AR499/Overheads!U$66),0))</f>
        <v>1.5817516157013601E-3</v>
      </c>
      <c r="BG499" s="155">
        <f t="shared" ca="1" si="352"/>
        <v>2.807601639682065E-3</v>
      </c>
      <c r="BH499" s="165"/>
      <c r="BI499" s="215">
        <f t="shared" ca="1" si="353"/>
        <v>9.0041109931550071E-3</v>
      </c>
      <c r="BJ499" s="215">
        <f t="shared" ca="1" si="319"/>
        <v>1.5772224704907467E-2</v>
      </c>
      <c r="BK499" s="215">
        <f t="shared" ca="1" si="320"/>
        <v>6.4054676909388189E-3</v>
      </c>
      <c r="BL499" s="215">
        <f t="shared" ca="1" si="321"/>
        <v>3.4354591991582112E-2</v>
      </c>
      <c r="BM499" s="215">
        <f t="shared" ca="1" si="322"/>
        <v>8.9925818120861811E-2</v>
      </c>
      <c r="BN499" s="155">
        <f t="shared" ca="1" si="354"/>
        <v>0.15546221350144521</v>
      </c>
      <c r="BO499" s="165"/>
      <c r="BP499" s="187" cm="1">
        <f t="array" ref="BP499">IFERROR(IF($X499=$X498,BP498,INDEX(Forecast_Capex_Input!AC$12:AC$286,$X499)),0)</f>
        <v>0.2</v>
      </c>
      <c r="BQ499" s="187" cm="1">
        <f t="array" ref="BQ499">IFERROR(IF($X499=$X498,BQ498,INDEX(Forecast_Capex_Input!AD$12:AD$286,$X499)),0)</f>
        <v>0.2</v>
      </c>
      <c r="BR499" s="187" cm="1">
        <f t="array" ref="BR499">IFERROR(IF($X499=$X498,BR498,INDEX(Forecast_Capex_Input!AE$12:AE$286,$X499)),0)</f>
        <v>0.2</v>
      </c>
      <c r="BS499" s="187" cm="1">
        <f t="array" ref="BS499">IFERROR(IF($X499=$X498,BS498,INDEX(Forecast_Capex_Input!AF$12:AF$286,$X499)),0)</f>
        <v>0.2</v>
      </c>
      <c r="BT499" s="187" cm="1">
        <f t="array" ref="BT499">IFERROR(IF($X499=$X498,BT498,INDEX(Forecast_Capex_Input!AG$12:AG$286,$X499)),0)</f>
        <v>0.2</v>
      </c>
      <c r="BU499" s="165"/>
      <c r="BV499" s="215">
        <f t="shared" si="323"/>
        <v>2.9832319406249998E-2</v>
      </c>
      <c r="BW499" s="215">
        <f t="shared" si="324"/>
        <v>2.9832319406249998E-2</v>
      </c>
      <c r="BX499" s="215">
        <f t="shared" si="325"/>
        <v>2.9832319406249998E-2</v>
      </c>
      <c r="BY499" s="215">
        <f t="shared" si="326"/>
        <v>2.9832319406249998E-2</v>
      </c>
      <c r="BZ499" s="215">
        <f t="shared" si="327"/>
        <v>2.9832319406249998E-2</v>
      </c>
      <c r="CA499" s="155">
        <f t="shared" si="355"/>
        <v>0.14916159703124998</v>
      </c>
      <c r="CB499" s="165"/>
      <c r="CC499" s="215">
        <f t="shared" ca="1" si="328"/>
        <v>3.0530922372352633E-2</v>
      </c>
      <c r="CD499" s="215">
        <f t="shared" ca="1" si="329"/>
        <v>3.0530922372352633E-2</v>
      </c>
      <c r="CE499" s="215">
        <f t="shared" ca="1" si="330"/>
        <v>3.0530922372352633E-2</v>
      </c>
      <c r="CF499" s="215">
        <f t="shared" ca="1" si="331"/>
        <v>3.0530922372352633E-2</v>
      </c>
      <c r="CG499" s="215">
        <f t="shared" ca="1" si="332"/>
        <v>3.0530922372352633E-2</v>
      </c>
      <c r="CH499" s="155">
        <f t="shared" ca="1" si="356"/>
        <v>0.15265461186176316</v>
      </c>
      <c r="CI499" s="165"/>
      <c r="CJ499" s="215">
        <f t="shared" ca="1" si="333"/>
        <v>0</v>
      </c>
      <c r="CK499" s="215">
        <f t="shared" ca="1" si="334"/>
        <v>0</v>
      </c>
      <c r="CL499" s="215">
        <f t="shared" ca="1" si="335"/>
        <v>0</v>
      </c>
      <c r="CM499" s="215">
        <f t="shared" ca="1" si="336"/>
        <v>0</v>
      </c>
      <c r="CN499" s="215">
        <f t="shared" ca="1" si="337"/>
        <v>0</v>
      </c>
      <c r="CO499" s="155">
        <f t="shared" ca="1" si="357"/>
        <v>0</v>
      </c>
      <c r="CP499" s="165"/>
      <c r="CQ499" s="223">
        <f t="shared" ca="1" si="338"/>
        <v>5.6152032793641297E-4</v>
      </c>
      <c r="CR499" s="223">
        <f t="shared" ca="1" si="339"/>
        <v>5.6152032793641297E-4</v>
      </c>
      <c r="CS499" s="223">
        <f t="shared" ca="1" si="340"/>
        <v>5.6152032793641297E-4</v>
      </c>
      <c r="CT499" s="223">
        <f t="shared" ca="1" si="341"/>
        <v>5.6152032793641297E-4</v>
      </c>
      <c r="CU499" s="223">
        <f t="shared" ca="1" si="342"/>
        <v>5.6152032793641297E-4</v>
      </c>
      <c r="CV499" s="155">
        <f t="shared" ca="1" si="358"/>
        <v>2.807601639682065E-3</v>
      </c>
      <c r="CW499" s="165"/>
      <c r="CX499" s="215">
        <f t="shared" ca="1" si="359"/>
        <v>3.1092442700289047E-2</v>
      </c>
      <c r="CY499" s="215">
        <f t="shared" ca="1" si="343"/>
        <v>3.1092442700289047E-2</v>
      </c>
      <c r="CZ499" s="215">
        <f t="shared" ca="1" si="344"/>
        <v>3.1092442700289047E-2</v>
      </c>
      <c r="DA499" s="215">
        <f t="shared" ca="1" si="345"/>
        <v>3.1092442700289047E-2</v>
      </c>
      <c r="DB499" s="215">
        <f t="shared" ca="1" si="346"/>
        <v>3.1092442700289047E-2</v>
      </c>
      <c r="DC499" s="155">
        <f t="shared" ca="1" si="360"/>
        <v>0.15546221350144523</v>
      </c>
      <c r="DD499" s="165"/>
      <c r="DE499" s="188" t="b" cm="1">
        <f t="array" aca="1" ref="DE499" ca="1">OR($G499=Forecast_Capex_Input!$BF$8:$BF$10)</f>
        <v>0</v>
      </c>
      <c r="DF499" s="188" cm="1">
        <f t="array" aca="1" ref="DF499" ca="1">IFERROR(INDEX(Forecast_Capex_Input!BG$12:BG$286,$X499)
*(INDEX(Forecast_Capex_Input!$H$12:$H$286,$X499)=Repex),0)
*$DE499</f>
        <v>0</v>
      </c>
      <c r="DG499" s="188" cm="1">
        <f t="array" aca="1" ref="DG499" ca="1">IFERROR(INDEX(Forecast_Capex_Input!BH$12:BH$286,$X499)
*(INDEX(Forecast_Capex_Input!$H$12:$H$286,$X499)=Repex),0)
*$DE499</f>
        <v>0</v>
      </c>
      <c r="DH499" s="188" cm="1">
        <f t="array" aca="1" ref="DH499" ca="1">IFERROR(INDEX(Forecast_Capex_Input!BI$12:BI$286,$X499)
*(INDEX(Forecast_Capex_Input!$H$12:$H$286,$X499)=Repex),0)
*$DE499</f>
        <v>0</v>
      </c>
      <c r="DI499" s="188" cm="1">
        <f t="array" aca="1" ref="DI499" ca="1">IFERROR(INDEX(Forecast_Capex_Input!BJ$12:BJ$286,$X499)
*(INDEX(Forecast_Capex_Input!$H$12:$H$286,$X499)=Repex),0)
*$DE499</f>
        <v>0</v>
      </c>
      <c r="DJ499" s="188" cm="1">
        <f t="array" aca="1" ref="DJ499" ca="1">IFERROR(INDEX(Forecast_Capex_Input!BK$12:BK$286,$X499)
*(INDEX(Forecast_Capex_Input!$H$12:$H$286,$X499)=Repex),0)
*$DE499</f>
        <v>0</v>
      </c>
      <c r="DK499" s="188" cm="1">
        <f t="array" aca="1" ref="DK499" ca="1">IFERROR(INDEX(Forecast_Capex_Input!BL$12:BL$286,$X499)
*(INDEX(Forecast_Capex_Input!$H$12:$H$286,$X499)=Repex),0)
*$DE499</f>
        <v>0</v>
      </c>
      <c r="DL499" s="165"/>
      <c r="DM499" s="188" t="b" cm="1">
        <f t="array" aca="1" ref="DM499" ca="1">OR($G499=Forecast_Capex_Input!$BN$8:$BN$9)</f>
        <v>0</v>
      </c>
      <c r="DN499" s="188" cm="1">
        <f t="array" aca="1" ref="DN499" ca="1">IFERROR(INDEX(Forecast_Capex_Input!BO$12:BO$286,$X499)
*(INDEX(Forecast_Capex_Input!$H$12:$H$286,$X499)=Repex),0)
*$DM499</f>
        <v>0</v>
      </c>
      <c r="DO499" s="188" cm="1">
        <f t="array" aca="1" ref="DO499" ca="1">IFERROR(INDEX(Forecast_Capex_Input!BP$12:BP$286,$X499)
*(INDEX(Forecast_Capex_Input!$H$12:$H$286,$X499)=Repex),0)
*$DM499</f>
        <v>0</v>
      </c>
      <c r="DP499" s="188" cm="1">
        <f t="array" aca="1" ref="DP499" ca="1">IFERROR(INDEX(Forecast_Capex_Input!BQ$12:BQ$286,$X499)
*(INDEX(Forecast_Capex_Input!$H$12:$H$286,$X499)=Repex),0)
*$DM499</f>
        <v>0</v>
      </c>
      <c r="DQ499" s="188" cm="1">
        <f t="array" aca="1" ref="DQ499" ca="1">IFERROR(INDEX(Forecast_Capex_Input!BR$12:BR$286,$X499)
*(INDEX(Forecast_Capex_Input!$H$12:$H$286,$X499)=Repex),0)
*$DM499</f>
        <v>0</v>
      </c>
      <c r="DR499" s="188" cm="1">
        <f t="array" aca="1" ref="DR499" ca="1">IFERROR(INDEX(Forecast_Capex_Input!BS$12:BS$286,$X499)
*(INDEX(Forecast_Capex_Input!$H$12:$H$286,$X499)=Repex),0)
*$DM499</f>
        <v>0</v>
      </c>
      <c r="DS499" s="165"/>
      <c r="DT499" s="188" t="b" cm="1">
        <f t="array" aca="1" ref="DT499" ca="1">OR($G499=Forecast_Capex_Input!$BU$8:$BU$10)</f>
        <v>0</v>
      </c>
      <c r="DU499" s="188" cm="1">
        <f t="array" aca="1" ref="DU499" ca="1">IFERROR(INDEX(Forecast_Capex_Input!BV$12:BV$286,$X499)
*(INDEX(Forecast_Capex_Input!$H$12:$H$286,$X499)=Repex),0)
*$DT499</f>
        <v>0</v>
      </c>
      <c r="DV499" s="188" cm="1">
        <f t="array" aca="1" ref="DV499" ca="1">IFERROR(INDEX(Forecast_Capex_Input!BW$12:BW$286,$X499)
*(INDEX(Forecast_Capex_Input!$H$12:$H$286,$X499)=Repex),0)
*$DT499</f>
        <v>0</v>
      </c>
      <c r="DW499" s="188" cm="1">
        <f t="array" aca="1" ref="DW499" ca="1">IFERROR(INDEX(Forecast_Capex_Input!BX$12:BX$286,$X499)
*(INDEX(Forecast_Capex_Input!$H$12:$H$286,$X499)=Repex),0)
*$DT499</f>
        <v>0</v>
      </c>
      <c r="DX499" s="188" cm="1">
        <f t="array" aca="1" ref="DX499" ca="1">IFERROR(INDEX(Forecast_Capex_Input!BY$12:BY$286,$X499)
*(INDEX(Forecast_Capex_Input!$H$12:$H$286,$X499)=Repex),0)
*$DT499</f>
        <v>0</v>
      </c>
      <c r="DY499" s="188" cm="1">
        <f t="array" aca="1" ref="DY499" ca="1">IFERROR(INDEX(Forecast_Capex_Input!BZ$12:BZ$286,$X499)
*(INDEX(Forecast_Capex_Input!$H$12:$H$286,$X499)=Repex),0)
*$DT499</f>
        <v>0</v>
      </c>
      <c r="DZ499" s="188" cm="1">
        <f t="array" aca="1" ref="DZ499" ca="1">IFERROR(INDEX(Forecast_Capex_Input!CA$12:CA$286,$X499)
*(INDEX(Forecast_Capex_Input!$H$12:$H$286,$X499)=Repex),0)
*$DT499</f>
        <v>0</v>
      </c>
      <c r="EA499" s="188" cm="1">
        <f t="array" aca="1" ref="EA499" ca="1">IFERROR(INDEX(Forecast_Capex_Input!CB$12:CB$286,$X499)
*(INDEX(Forecast_Capex_Input!$H$12:$H$286,$X499)=Repex),0)
*$DT499</f>
        <v>0</v>
      </c>
      <c r="EB499" s="188" cm="1">
        <f t="array" aca="1" ref="EB499" ca="1">IFERROR(INDEX(Forecast_Capex_Input!CC$12:CC$286,$X499)
*(INDEX(Forecast_Capex_Input!$H$12:$H$286,$X499)=Repex),0)
*$DT499</f>
        <v>0</v>
      </c>
      <c r="EC499" s="165"/>
      <c r="ED499" s="226" t="str">
        <f t="shared" si="347"/>
        <v>N/A</v>
      </c>
      <c r="EE499" s="174" t="s">
        <v>15</v>
      </c>
    </row>
    <row r="500" spans="3:135" x14ac:dyDescent="0.2">
      <c r="C500" s="174">
        <f t="shared" si="348"/>
        <v>490</v>
      </c>
      <c r="D500" s="167" t="str" cm="1">
        <f t="array" ref="D500">IFERROR(INDEX(Forecast_Capex_Input!$D$12:$D$286,$X500),NA)</f>
        <v>Orange 2020 Audit Recommended Cap Works - reviewed and prioritised</v>
      </c>
      <c r="E500" s="172" t="b" cm="1">
        <f t="array" ref="E500">IF($X500=NA,NA,INDEX(Forecast_Capex_Input!$E$12:$E$286,$X500))</f>
        <v>1</v>
      </c>
      <c r="F500" s="167" t="str" cm="1">
        <f t="array" aca="1" ref="F500" ca="1">IFERROR(INDEX(General!$E$25:$E$26,$Y500),NA)</f>
        <v>Non-Labour</v>
      </c>
      <c r="G500" s="167" t="str" cm="1">
        <f t="array" aca="1" ref="G500" ca="1">IFERROR(INDEX(Forecast_Capex_Input!$AI$11:$BB$11,$AA500),NA)</f>
        <v xml:space="preserve">Buildings </v>
      </c>
      <c r="H500" s="189" cm="1">
        <f t="array" aca="1" ref="H500" ca="1">IFERROR(INDEX(Forecast_Capex_Input!$AI$12:$BB$286,$X500,$AA500),NA)</f>
        <v>1</v>
      </c>
      <c r="I500" s="199" t="str" cm="1">
        <f t="array" ref="I500">IFERROR(INDEX(Forecast_Capex_Input!$F$12:$F$286,$X500),NA)</f>
        <v>Non-network - Other</v>
      </c>
      <c r="J500" s="199" t="str" cm="1">
        <f t="array" ref="J500">IFERROR(INDEX(Forecast_Capex_Input!G$12:G$286,$X500),NA)</f>
        <v>Property</v>
      </c>
      <c r="K500" s="199" t="str" cm="1">
        <f t="array" ref="K500">IFERROR(INDEX(Forecast_Capex_Input!H$12:H$286,$X500),NA)</f>
        <v>Fleet &amp; Property</v>
      </c>
      <c r="L500" s="199" t="str" cm="1">
        <f t="array" ref="L500">IFERROR(INDEX(Forecast_Capex_Input!I$12:I$286,$X500),NA)</f>
        <v>N/A</v>
      </c>
      <c r="M500" s="199" t="str" cm="1">
        <f t="array" ref="M500">IFERROR(INDEX(Forecast_Capex_Input!J$12:J$286,$X500),NA)</f>
        <v>Orange Depot</v>
      </c>
      <c r="N500" s="199" t="str" cm="1">
        <f t="array" ref="N500">IFERROR(INDEX(Forecast_Capex_Input!K$12:K$286,$X500),NA)</f>
        <v>N/A</v>
      </c>
      <c r="O500" s="199" t="str" cm="1">
        <f t="array" ref="O500">IFERROR(INDEX(Forecast_Capex_Input!L$12:L$286,$X500),NA)</f>
        <v>N/A</v>
      </c>
      <c r="P500" s="199" t="str" cm="1">
        <f t="array" ref="P500">IFERROR(INDEX(Forecast_Capex_Input!M$12:M$286,$X500),NA)</f>
        <v>N/A</v>
      </c>
      <c r="Q500" s="172" t="str" cm="1">
        <f t="array" ref="Q500">IFERROR(INDEX(Forecast_Capex_Input!N$12:N$286,$X500),NA)</f>
        <v>No</v>
      </c>
      <c r="R500" s="265" cm="1">
        <f t="array" ref="R500">IFERROR(INDEX(Forecast_Capex_Input!O$12:O$286,$X500),0)</f>
        <v>0</v>
      </c>
      <c r="S500" s="172" t="str" cm="1">
        <f t="array" ref="S500">IFERROR(INDEX(Forecast_Capex_Input!P$12:P$286,$X500),0)</f>
        <v>Safety security &amp; reliability</v>
      </c>
      <c r="T500" s="199" t="str" cm="1">
        <f t="array" aca="1" ref="T500" ca="1">IFERROR(INDEX(General!$K$84:$K$103,$AA500),NA)</f>
        <v xml:space="preserve">Buildings </v>
      </c>
      <c r="U500" s="188" cm="1">
        <f t="array" aca="1" ref="U500" ca="1">IFERROR(
IF($F500=General!$E$25,INDEX(Forecast_Capex_Input!S$12:S$286,$X500),
INDEX(Forecast_Capex_Input!T$12:T$286,$X500)),0)</f>
        <v>0.92500000000000004</v>
      </c>
      <c r="V500" s="222" t="b">
        <f>IFERROR(INDEX(Overheads!$T$19:$T$26,MATCH($I500,Overheads!$E$19:$E$26,0)),FALSE)</f>
        <v>0</v>
      </c>
      <c r="W500" s="165"/>
      <c r="X500" s="174">
        <f>IFERROR(
IF(MATCH($C500,Forecast_Capex_Input!$CI$12:$CI$286,1)+1&gt;MAX(Forecast_Capex_Input!$C$12:$C$286),NA,
MATCH($C500,Forecast_Capex_Input!$CI$12:$CI$286,1)+1),1)</f>
        <v>190</v>
      </c>
      <c r="Y500" s="174" cm="1">
        <f t="array" aca="1" ref="Y500" ca="1">IFERROR(
IF(X499&lt;&gt;X500,1,
IF(COUNTIF(OFFSET(Y499,0,0,-INDEX(Forecast_Capex_Input!$CG$12:$CG$286,$X500)),Y499)=INDEX(Forecast_Capex_Input!$CG$12:$CG$286,$X500),Y499+1,Y499)),NA)</f>
        <v>2</v>
      </c>
      <c r="Z500" s="174" cm="1">
        <f t="array" ref="Z500">IFERROR($C500-IF($X500=1,1,INDEX(Forecast_Capex_Input!$CI$12:$CI$286,$X500-1))+1,NA)</f>
        <v>2</v>
      </c>
      <c r="AA500" s="174" cm="1">
        <f t="array" aca="1" ref="AA500" ca="1">IFERROR(IF(Y500=1,
INDEX(Forecast_Capex_Input!$AI$10:$BB$10,SMALL(IF(INDEX(Forecast_Capex_Input!$AI$12:$BB$286,$X500,0)&gt;0,COLUMN(Forecast_Capex_Input!$AI$10:$BB$10)-COLUMN(Forecast_Capex_Input!$AI$12)+1),ROWS(OFFSET(AA499,0,0,-$Z500)))),
OFFSET(AA499,-INDEX(Forecast_Capex_Input!$CG$12:$CG$286,$X500)+1,0)),NA)</f>
        <v>19</v>
      </c>
      <c r="AB500" s="174">
        <f t="shared" ca="1" si="317"/>
        <v>2</v>
      </c>
      <c r="AC500" s="222" t="b">
        <f t="shared" si="349"/>
        <v>0</v>
      </c>
      <c r="AD500" s="220" t="b">
        <v>0</v>
      </c>
      <c r="AE500" s="222" t="b">
        <f t="shared" si="318"/>
        <v>1</v>
      </c>
      <c r="AF500" s="165"/>
      <c r="AG500" s="215">
        <v>0.10917861701594955</v>
      </c>
      <c r="AH500" s="215">
        <v>0.19015275796944547</v>
      </c>
      <c r="AI500" s="215">
        <v>7.642503191116469E-2</v>
      </c>
      <c r="AJ500" s="215">
        <v>0.40578052657594577</v>
      </c>
      <c r="AK500" s="215">
        <v>1.0581227632462442</v>
      </c>
      <c r="AL500" s="155">
        <v>1.8396596967187497</v>
      </c>
      <c r="AM500" s="165"/>
      <c r="AN500" s="215" cm="1">
        <f t="array" aca="1" ref="AN500" ca="1">IFERROR(INDEX(General!O$33:O$34,$AB500)
*AG500,0)</f>
        <v>0.10917861701594955</v>
      </c>
      <c r="AO500" s="215" cm="1">
        <f t="array" aca="1" ref="AO500" ca="1">IFERROR(INDEX(General!P$33:P$34,$AB500)
*AH500,0)</f>
        <v>0.19015275796944547</v>
      </c>
      <c r="AP500" s="215" cm="1">
        <f t="array" aca="1" ref="AP500" ca="1">IFERROR(INDEX(General!Q$33:Q$34,$AB500)
*AI500,0)</f>
        <v>7.642503191116469E-2</v>
      </c>
      <c r="AQ500" s="215" cm="1">
        <f t="array" aca="1" ref="AQ500" ca="1">IFERROR(INDEX(General!R$33:R$34,$AB500)
*AJ500,0)</f>
        <v>0.40578052657594577</v>
      </c>
      <c r="AR500" s="215" cm="1">
        <f t="array" aca="1" ref="AR500" ca="1">IFERROR(INDEX(General!S$33:S$34,$AB500)
*AK500,0)</f>
        <v>1.0581227632462442</v>
      </c>
      <c r="AS500" s="155">
        <f t="shared" ca="1" si="350"/>
        <v>1.8396596967187497</v>
      </c>
      <c r="AT500" s="165"/>
      <c r="AU500" s="215">
        <f ca="1">IF($AE500=FALSE,AN500*Overheads!$R$24*$V500,
IFERROR(Overheads!$O$49*$V500*AN500,0)
+IFERROR(Overheads!Q$59*$V500*(AN500/Overheads!Q$68),0))</f>
        <v>0</v>
      </c>
      <c r="AV500" s="215">
        <f ca="1">IF($AE500=FALSE,AO500*Overheads!$R$24*$V500,
IFERROR(Overheads!$O$49*$V500*AO500,0)
+IFERROR(Overheads!R$59*$V500*(AO500/Overheads!R$68),0))</f>
        <v>0</v>
      </c>
      <c r="AW500" s="215">
        <f ca="1">IF($AE500=FALSE,AP500*Overheads!$R$24*$V500,
IFERROR(Overheads!$O$49*$V500*AP500,0)
+IFERROR(Overheads!S$59*$V500*(AP500/Overheads!S$68),0))</f>
        <v>0</v>
      </c>
      <c r="AX500" s="215">
        <f ca="1">IF($AE500=FALSE,AQ500*Overheads!$R$24*$V500,
IFERROR(Overheads!$O$49*$V500*AQ500,0)
+IFERROR(Overheads!T$59*$V500*(AQ500/Overheads!T$68),0))</f>
        <v>0</v>
      </c>
      <c r="AY500" s="215">
        <f ca="1">IF($AE500=FALSE,AR500*Overheads!$R$24*$V500,
IFERROR(Overheads!$O$49*$V500*AR500,0)
+IFERROR(Overheads!U$59*$V500*(AR500/Overheads!U$68),0))</f>
        <v>0</v>
      </c>
      <c r="AZ500" s="155">
        <f t="shared" ca="1" si="351"/>
        <v>0</v>
      </c>
      <c r="BA500" s="165"/>
      <c r="BB500" s="215">
        <f ca="1">IF($AE500=FALSE,AN500*Overheads!$S$25,
IFERROR(Overheads!$O$50*AN500,0)
+IFERROR(Overheads!Q$60*(AN500/Overheads!Q$66),0))</f>
        <v>2.0524279708566857E-3</v>
      </c>
      <c r="BC500" s="215">
        <f ca="1">IF($AE500=FALSE,AO500*Overheads!$S$25,
IFERROR(Overheads!$O$50*AO500,0)
+IFERROR(Overheads!R$60*(AO500/Overheads!R$66),0))</f>
        <v>3.2083717800801314E-3</v>
      </c>
      <c r="BD500" s="215">
        <f ca="1">IF($AE500=FALSE,AP500*Overheads!$S$25,
IFERROR(Overheads!$O$50*AP500,0)
+IFERROR(Overheads!S$60*(AP500/Overheads!S$66),0))</f>
        <v>1.402677104578936E-3</v>
      </c>
      <c r="BE500" s="215">
        <f ca="1">IF($AE500=FALSE,AQ500*Overheads!$S$25,
IFERROR(Overheads!$O$50*AQ500,0)
+IFERROR(Overheads!T$60*(AQ500/Overheads!T$66),0))</f>
        <v>8.2254967528814452E-3</v>
      </c>
      <c r="BF500" s="215">
        <f ca="1">IF($AE500=FALSE,AR500*Overheads!$S$25,
IFERROR(Overheads!$O$50*AR500,0)
+IFERROR(Overheads!U$60*(AR500/Overheads!U$66),0))</f>
        <v>1.8945102445305357E-2</v>
      </c>
      <c r="BG500" s="155">
        <f t="shared" ca="1" si="352"/>
        <v>3.3834076053702554E-2</v>
      </c>
      <c r="BH500" s="165"/>
      <c r="BI500" s="215">
        <f t="shared" ca="1" si="353"/>
        <v>0.11123104498680624</v>
      </c>
      <c r="BJ500" s="215">
        <f t="shared" ca="1" si="319"/>
        <v>0.1933611297495256</v>
      </c>
      <c r="BK500" s="215">
        <f t="shared" ca="1" si="320"/>
        <v>7.7827709015743624E-2</v>
      </c>
      <c r="BL500" s="215">
        <f t="shared" ca="1" si="321"/>
        <v>0.41400602332882719</v>
      </c>
      <c r="BM500" s="215">
        <f t="shared" ca="1" si="322"/>
        <v>1.0770678656915496</v>
      </c>
      <c r="BN500" s="155">
        <f t="shared" ca="1" si="354"/>
        <v>1.8734937727724521</v>
      </c>
      <c r="BO500" s="165"/>
      <c r="BP500" s="187" cm="1">
        <f t="array" ref="BP500">IFERROR(IF($X500=$X499,BP499,INDEX(Forecast_Capex_Input!AC$12:AC$286,$X500)),0)</f>
        <v>0.2</v>
      </c>
      <c r="BQ500" s="187" cm="1">
        <f t="array" ref="BQ500">IFERROR(IF($X500=$X499,BQ499,INDEX(Forecast_Capex_Input!AD$12:AD$286,$X500)),0)</f>
        <v>0.2</v>
      </c>
      <c r="BR500" s="187" cm="1">
        <f t="array" ref="BR500">IFERROR(IF($X500=$X499,BR499,INDEX(Forecast_Capex_Input!AE$12:AE$286,$X500)),0)</f>
        <v>0.2</v>
      </c>
      <c r="BS500" s="187" cm="1">
        <f t="array" ref="BS500">IFERROR(IF($X500=$X499,BS499,INDEX(Forecast_Capex_Input!AF$12:AF$286,$X500)),0)</f>
        <v>0.2</v>
      </c>
      <c r="BT500" s="187" cm="1">
        <f t="array" ref="BT500">IFERROR(IF($X500=$X499,BT499,INDEX(Forecast_Capex_Input!AG$12:AG$286,$X500)),0)</f>
        <v>0.2</v>
      </c>
      <c r="BU500" s="165"/>
      <c r="BV500" s="215">
        <f t="shared" si="323"/>
        <v>0.36793193934374996</v>
      </c>
      <c r="BW500" s="215">
        <f t="shared" si="324"/>
        <v>0.36793193934374996</v>
      </c>
      <c r="BX500" s="215">
        <f t="shared" si="325"/>
        <v>0.36793193934374996</v>
      </c>
      <c r="BY500" s="215">
        <f t="shared" si="326"/>
        <v>0.36793193934374996</v>
      </c>
      <c r="BZ500" s="215">
        <f t="shared" si="327"/>
        <v>0.36793193934374996</v>
      </c>
      <c r="CA500" s="155">
        <f t="shared" si="355"/>
        <v>1.8396596967187497</v>
      </c>
      <c r="CB500" s="165"/>
      <c r="CC500" s="215">
        <f t="shared" ca="1" si="328"/>
        <v>0.36793193934374996</v>
      </c>
      <c r="CD500" s="215">
        <f t="shared" ca="1" si="329"/>
        <v>0.36793193934374996</v>
      </c>
      <c r="CE500" s="215">
        <f t="shared" ca="1" si="330"/>
        <v>0.36793193934374996</v>
      </c>
      <c r="CF500" s="215">
        <f t="shared" ca="1" si="331"/>
        <v>0.36793193934374996</v>
      </c>
      <c r="CG500" s="215">
        <f t="shared" ca="1" si="332"/>
        <v>0.36793193934374996</v>
      </c>
      <c r="CH500" s="155">
        <f t="shared" ca="1" si="356"/>
        <v>1.8396596967187497</v>
      </c>
      <c r="CI500" s="165"/>
      <c r="CJ500" s="215">
        <f t="shared" ca="1" si="333"/>
        <v>0</v>
      </c>
      <c r="CK500" s="215">
        <f t="shared" ca="1" si="334"/>
        <v>0</v>
      </c>
      <c r="CL500" s="215">
        <f t="shared" ca="1" si="335"/>
        <v>0</v>
      </c>
      <c r="CM500" s="215">
        <f t="shared" ca="1" si="336"/>
        <v>0</v>
      </c>
      <c r="CN500" s="215">
        <f t="shared" ca="1" si="337"/>
        <v>0</v>
      </c>
      <c r="CO500" s="155">
        <f t="shared" ca="1" si="357"/>
        <v>0</v>
      </c>
      <c r="CP500" s="165"/>
      <c r="CQ500" s="223">
        <f t="shared" ca="1" si="338"/>
        <v>6.7668152107405108E-3</v>
      </c>
      <c r="CR500" s="223">
        <f t="shared" ca="1" si="339"/>
        <v>6.7668152107405108E-3</v>
      </c>
      <c r="CS500" s="223">
        <f t="shared" ca="1" si="340"/>
        <v>6.7668152107405108E-3</v>
      </c>
      <c r="CT500" s="223">
        <f t="shared" ca="1" si="341"/>
        <v>6.7668152107405108E-3</v>
      </c>
      <c r="CU500" s="223">
        <f t="shared" ca="1" si="342"/>
        <v>6.7668152107405108E-3</v>
      </c>
      <c r="CV500" s="155">
        <f t="shared" ca="1" si="358"/>
        <v>3.3834076053702554E-2</v>
      </c>
      <c r="CW500" s="165"/>
      <c r="CX500" s="215">
        <f t="shared" ca="1" si="359"/>
        <v>0.37469875455449048</v>
      </c>
      <c r="CY500" s="215">
        <f t="shared" ca="1" si="343"/>
        <v>0.37469875455449048</v>
      </c>
      <c r="CZ500" s="215">
        <f t="shared" ca="1" si="344"/>
        <v>0.37469875455449048</v>
      </c>
      <c r="DA500" s="215">
        <f t="shared" ca="1" si="345"/>
        <v>0.37469875455449048</v>
      </c>
      <c r="DB500" s="215">
        <f t="shared" ca="1" si="346"/>
        <v>0.37469875455449048</v>
      </c>
      <c r="DC500" s="155">
        <f t="shared" ca="1" si="360"/>
        <v>1.8734937727724523</v>
      </c>
      <c r="DD500" s="165"/>
      <c r="DE500" s="188" t="b" cm="1">
        <f t="array" aca="1" ref="DE500" ca="1">OR($G500=Forecast_Capex_Input!$BF$8:$BF$10)</f>
        <v>0</v>
      </c>
      <c r="DF500" s="188" cm="1">
        <f t="array" aca="1" ref="DF500" ca="1">IFERROR(INDEX(Forecast_Capex_Input!BG$12:BG$286,$X500)
*(INDEX(Forecast_Capex_Input!$H$12:$H$286,$X500)=Repex),0)
*$DE500</f>
        <v>0</v>
      </c>
      <c r="DG500" s="188" cm="1">
        <f t="array" aca="1" ref="DG500" ca="1">IFERROR(INDEX(Forecast_Capex_Input!BH$12:BH$286,$X500)
*(INDEX(Forecast_Capex_Input!$H$12:$H$286,$X500)=Repex),0)
*$DE500</f>
        <v>0</v>
      </c>
      <c r="DH500" s="188" cm="1">
        <f t="array" aca="1" ref="DH500" ca="1">IFERROR(INDEX(Forecast_Capex_Input!BI$12:BI$286,$X500)
*(INDEX(Forecast_Capex_Input!$H$12:$H$286,$X500)=Repex),0)
*$DE500</f>
        <v>0</v>
      </c>
      <c r="DI500" s="188" cm="1">
        <f t="array" aca="1" ref="DI500" ca="1">IFERROR(INDEX(Forecast_Capex_Input!BJ$12:BJ$286,$X500)
*(INDEX(Forecast_Capex_Input!$H$12:$H$286,$X500)=Repex),0)
*$DE500</f>
        <v>0</v>
      </c>
      <c r="DJ500" s="188" cm="1">
        <f t="array" aca="1" ref="DJ500" ca="1">IFERROR(INDEX(Forecast_Capex_Input!BK$12:BK$286,$X500)
*(INDEX(Forecast_Capex_Input!$H$12:$H$286,$X500)=Repex),0)
*$DE500</f>
        <v>0</v>
      </c>
      <c r="DK500" s="188" cm="1">
        <f t="array" aca="1" ref="DK500" ca="1">IFERROR(INDEX(Forecast_Capex_Input!BL$12:BL$286,$X500)
*(INDEX(Forecast_Capex_Input!$H$12:$H$286,$X500)=Repex),0)
*$DE500</f>
        <v>0</v>
      </c>
      <c r="DL500" s="165"/>
      <c r="DM500" s="188" t="b" cm="1">
        <f t="array" aca="1" ref="DM500" ca="1">OR($G500=Forecast_Capex_Input!$BN$8:$BN$9)</f>
        <v>0</v>
      </c>
      <c r="DN500" s="188" cm="1">
        <f t="array" aca="1" ref="DN500" ca="1">IFERROR(INDEX(Forecast_Capex_Input!BO$12:BO$286,$X500)
*(INDEX(Forecast_Capex_Input!$H$12:$H$286,$X500)=Repex),0)
*$DM500</f>
        <v>0</v>
      </c>
      <c r="DO500" s="188" cm="1">
        <f t="array" aca="1" ref="DO500" ca="1">IFERROR(INDEX(Forecast_Capex_Input!BP$12:BP$286,$X500)
*(INDEX(Forecast_Capex_Input!$H$12:$H$286,$X500)=Repex),0)
*$DM500</f>
        <v>0</v>
      </c>
      <c r="DP500" s="188" cm="1">
        <f t="array" aca="1" ref="DP500" ca="1">IFERROR(INDEX(Forecast_Capex_Input!BQ$12:BQ$286,$X500)
*(INDEX(Forecast_Capex_Input!$H$12:$H$286,$X500)=Repex),0)
*$DM500</f>
        <v>0</v>
      </c>
      <c r="DQ500" s="188" cm="1">
        <f t="array" aca="1" ref="DQ500" ca="1">IFERROR(INDEX(Forecast_Capex_Input!BR$12:BR$286,$X500)
*(INDEX(Forecast_Capex_Input!$H$12:$H$286,$X500)=Repex),0)
*$DM500</f>
        <v>0</v>
      </c>
      <c r="DR500" s="188" cm="1">
        <f t="array" aca="1" ref="DR500" ca="1">IFERROR(INDEX(Forecast_Capex_Input!BS$12:BS$286,$X500)
*(INDEX(Forecast_Capex_Input!$H$12:$H$286,$X500)=Repex),0)
*$DM500</f>
        <v>0</v>
      </c>
      <c r="DS500" s="165"/>
      <c r="DT500" s="188" t="b" cm="1">
        <f t="array" aca="1" ref="DT500" ca="1">OR($G500=Forecast_Capex_Input!$BU$8:$BU$10)</f>
        <v>0</v>
      </c>
      <c r="DU500" s="188" cm="1">
        <f t="array" aca="1" ref="DU500" ca="1">IFERROR(INDEX(Forecast_Capex_Input!BV$12:BV$286,$X500)
*(INDEX(Forecast_Capex_Input!$H$12:$H$286,$X500)=Repex),0)
*$DT500</f>
        <v>0</v>
      </c>
      <c r="DV500" s="188" cm="1">
        <f t="array" aca="1" ref="DV500" ca="1">IFERROR(INDEX(Forecast_Capex_Input!BW$12:BW$286,$X500)
*(INDEX(Forecast_Capex_Input!$H$12:$H$286,$X500)=Repex),0)
*$DT500</f>
        <v>0</v>
      </c>
      <c r="DW500" s="188" cm="1">
        <f t="array" aca="1" ref="DW500" ca="1">IFERROR(INDEX(Forecast_Capex_Input!BX$12:BX$286,$X500)
*(INDEX(Forecast_Capex_Input!$H$12:$H$286,$X500)=Repex),0)
*$DT500</f>
        <v>0</v>
      </c>
      <c r="DX500" s="188" cm="1">
        <f t="array" aca="1" ref="DX500" ca="1">IFERROR(INDEX(Forecast_Capex_Input!BY$12:BY$286,$X500)
*(INDEX(Forecast_Capex_Input!$H$12:$H$286,$X500)=Repex),0)
*$DT500</f>
        <v>0</v>
      </c>
      <c r="DY500" s="188" cm="1">
        <f t="array" aca="1" ref="DY500" ca="1">IFERROR(INDEX(Forecast_Capex_Input!BZ$12:BZ$286,$X500)
*(INDEX(Forecast_Capex_Input!$H$12:$H$286,$X500)=Repex),0)
*$DT500</f>
        <v>0</v>
      </c>
      <c r="DZ500" s="188" cm="1">
        <f t="array" aca="1" ref="DZ500" ca="1">IFERROR(INDEX(Forecast_Capex_Input!CA$12:CA$286,$X500)
*(INDEX(Forecast_Capex_Input!$H$12:$H$286,$X500)=Repex),0)
*$DT500</f>
        <v>0</v>
      </c>
      <c r="EA500" s="188" cm="1">
        <f t="array" aca="1" ref="EA500" ca="1">IFERROR(INDEX(Forecast_Capex_Input!CB$12:CB$286,$X500)
*(INDEX(Forecast_Capex_Input!$H$12:$H$286,$X500)=Repex),0)
*$DT500</f>
        <v>0</v>
      </c>
      <c r="EB500" s="188" cm="1">
        <f t="array" aca="1" ref="EB500" ca="1">IFERROR(INDEX(Forecast_Capex_Input!CC$12:CC$286,$X500)
*(INDEX(Forecast_Capex_Input!$H$12:$H$286,$X500)=Repex),0)
*$DT500</f>
        <v>0</v>
      </c>
      <c r="EC500" s="165"/>
      <c r="ED500" s="226" t="str">
        <f t="shared" si="347"/>
        <v>N/A</v>
      </c>
      <c r="EE500" s="174" t="s">
        <v>15</v>
      </c>
    </row>
    <row r="501" spans="3:135" x14ac:dyDescent="0.2">
      <c r="C501" s="174">
        <f t="shared" si="348"/>
        <v>491</v>
      </c>
      <c r="D501" s="167" t="str" cm="1">
        <f t="array" ref="D501">IFERROR(INDEX(Forecast_Capex_Input!$D$12:$D$286,$X501),NA)</f>
        <v>Tamworth  2020 Audit Recommended Cap Works - reviewed and prioritised</v>
      </c>
      <c r="E501" s="172" t="b" cm="1">
        <f t="array" ref="E501">IF($X501=NA,NA,INDEX(Forecast_Capex_Input!$E$12:$E$286,$X501))</f>
        <v>1</v>
      </c>
      <c r="F501" s="167" t="str" cm="1">
        <f t="array" aca="1" ref="F501" ca="1">IFERROR(INDEX(General!$E$25:$E$26,$Y501),NA)</f>
        <v>Labour</v>
      </c>
      <c r="G501" s="167" t="str" cm="1">
        <f t="array" aca="1" ref="G501" ca="1">IFERROR(INDEX(Forecast_Capex_Input!$AI$11:$BB$11,$AA501),NA)</f>
        <v xml:space="preserve">Buildings </v>
      </c>
      <c r="H501" s="189" cm="1">
        <f t="array" aca="1" ref="H501" ca="1">IFERROR(INDEX(Forecast_Capex_Input!$AI$12:$BB$286,$X501,$AA501),NA)</f>
        <v>1</v>
      </c>
      <c r="I501" s="199" t="str" cm="1">
        <f t="array" ref="I501">IFERROR(INDEX(Forecast_Capex_Input!$F$12:$F$286,$X501),NA)</f>
        <v>Non-network - Other</v>
      </c>
      <c r="J501" s="199" t="str" cm="1">
        <f t="array" ref="J501">IFERROR(INDEX(Forecast_Capex_Input!G$12:G$286,$X501),NA)</f>
        <v>Property</v>
      </c>
      <c r="K501" s="199" t="str" cm="1">
        <f t="array" ref="K501">IFERROR(INDEX(Forecast_Capex_Input!H$12:H$286,$X501),NA)</f>
        <v>Fleet &amp; Property</v>
      </c>
      <c r="L501" s="199" t="str" cm="1">
        <f t="array" ref="L501">IFERROR(INDEX(Forecast_Capex_Input!I$12:I$286,$X501),NA)</f>
        <v>N/A</v>
      </c>
      <c r="M501" s="199" t="str" cm="1">
        <f t="array" ref="M501">IFERROR(INDEX(Forecast_Capex_Input!J$12:J$286,$X501),NA)</f>
        <v>Tamworth Depot</v>
      </c>
      <c r="N501" s="199" t="str" cm="1">
        <f t="array" ref="N501">IFERROR(INDEX(Forecast_Capex_Input!K$12:K$286,$X501),NA)</f>
        <v>N/A</v>
      </c>
      <c r="O501" s="199" t="str" cm="1">
        <f t="array" ref="O501">IFERROR(INDEX(Forecast_Capex_Input!L$12:L$286,$X501),NA)</f>
        <v>N/A</v>
      </c>
      <c r="P501" s="199" t="str" cm="1">
        <f t="array" ref="P501">IFERROR(INDEX(Forecast_Capex_Input!M$12:M$286,$X501),NA)</f>
        <v>N/A</v>
      </c>
      <c r="Q501" s="172" t="str" cm="1">
        <f t="array" ref="Q501">IFERROR(INDEX(Forecast_Capex_Input!N$12:N$286,$X501),NA)</f>
        <v>No</v>
      </c>
      <c r="R501" s="265" cm="1">
        <f t="array" ref="R501">IFERROR(INDEX(Forecast_Capex_Input!O$12:O$286,$X501),0)</f>
        <v>0</v>
      </c>
      <c r="S501" s="172" t="str" cm="1">
        <f t="array" ref="S501">IFERROR(INDEX(Forecast_Capex_Input!P$12:P$286,$X501),0)</f>
        <v>Safety security &amp; reliability</v>
      </c>
      <c r="T501" s="199" t="str" cm="1">
        <f t="array" aca="1" ref="T501" ca="1">IFERROR(INDEX(General!$K$84:$K$103,$AA501),NA)</f>
        <v xml:space="preserve">Buildings </v>
      </c>
      <c r="U501" s="188" cm="1">
        <f t="array" aca="1" ref="U501" ca="1">IFERROR(
IF($F501=General!$E$25,INDEX(Forecast_Capex_Input!S$12:S$286,$X501),
INDEX(Forecast_Capex_Input!T$12:T$286,$X501)),0)</f>
        <v>7.4999999999999997E-2</v>
      </c>
      <c r="V501" s="222" t="b">
        <f>IFERROR(INDEX(Overheads!$T$19:$T$26,MATCH($I501,Overheads!$E$19:$E$26,0)),FALSE)</f>
        <v>0</v>
      </c>
      <c r="W501" s="165"/>
      <c r="X501" s="174">
        <f>IFERROR(
IF(MATCH($C501,Forecast_Capex_Input!$CI$12:$CI$286,1)+1&gt;MAX(Forecast_Capex_Input!$C$12:$C$286),NA,
MATCH($C501,Forecast_Capex_Input!$CI$12:$CI$286,1)+1),1)</f>
        <v>191</v>
      </c>
      <c r="Y501" s="174" cm="1">
        <f t="array" aca="1" ref="Y501" ca="1">IFERROR(
IF(X500&lt;&gt;X501,1,
IF(COUNTIF(OFFSET(Y500,0,0,-INDEX(Forecast_Capex_Input!$CG$12:$CG$286,$X501)),Y500)=INDEX(Forecast_Capex_Input!$CG$12:$CG$286,$X501),Y500+1,Y500)),NA)</f>
        <v>1</v>
      </c>
      <c r="Z501" s="174" cm="1">
        <f t="array" ref="Z501">IFERROR($C501-IF($X501=1,1,INDEX(Forecast_Capex_Input!$CI$12:$CI$286,$X501-1))+1,NA)</f>
        <v>1</v>
      </c>
      <c r="AA501" s="174" cm="1">
        <f t="array" aca="1" ref="AA501" ca="1">IFERROR(IF(Y501=1,
INDEX(Forecast_Capex_Input!$AI$10:$BB$10,SMALL(IF(INDEX(Forecast_Capex_Input!$AI$12:$BB$286,$X501,0)&gt;0,COLUMN(Forecast_Capex_Input!$AI$10:$BB$10)-COLUMN(Forecast_Capex_Input!$AI$12)+1),ROWS(OFFSET(AA500,0,0,-$Z501)))),
OFFSET(AA500,-INDEX(Forecast_Capex_Input!$CG$12:$CG$286,$X501)+1,0)),NA)</f>
        <v>19</v>
      </c>
      <c r="AB501" s="174">
        <f t="shared" ca="1" si="317"/>
        <v>1</v>
      </c>
      <c r="AC501" s="222" t="b">
        <f t="shared" si="349"/>
        <v>0</v>
      </c>
      <c r="AD501" s="220" t="b">
        <v>0</v>
      </c>
      <c r="AE501" s="222" t="b">
        <f t="shared" si="318"/>
        <v>1</v>
      </c>
      <c r="AF501" s="165"/>
      <c r="AG501" s="215">
        <v>1.1059366986535368E-3</v>
      </c>
      <c r="AH501" s="215">
        <v>1.6367863140072346E-2</v>
      </c>
      <c r="AI501" s="215">
        <v>1.4745822648713825E-3</v>
      </c>
      <c r="AJ501" s="215">
        <v>1.4008531516278133E-3</v>
      </c>
      <c r="AK501" s="215">
        <v>2.5805189635249195E-3</v>
      </c>
      <c r="AL501" s="155">
        <v>2.2929754218749997E-2</v>
      </c>
      <c r="AM501" s="165"/>
      <c r="AN501" s="215" cm="1">
        <f t="array" aca="1" ref="AN501" ca="1">IFERROR(INDEX(General!O$33:O$34,$AB501)
*AG501,0)</f>
        <v>1.1041436052577423E-3</v>
      </c>
      <c r="AO501" s="215" cm="1">
        <f t="array" aca="1" ref="AO501" ca="1">IFERROR(INDEX(General!P$33:P$34,$AB501)
*AH501,0)</f>
        <v>1.6466308027878063E-2</v>
      </c>
      <c r="AP501" s="215" cm="1">
        <f t="array" aca="1" ref="AP501" ca="1">IFERROR(INDEX(General!Q$33:Q$34,$AB501)
*AI501,0)</f>
        <v>1.4968079255427761E-3</v>
      </c>
      <c r="AQ501" s="215" cm="1">
        <f t="array" aca="1" ref="AQ501" ca="1">IFERROR(INDEX(General!R$33:R$34,$AB501)
*AJ501,0)</f>
        <v>1.4336766639782559E-3</v>
      </c>
      <c r="AR501" s="215" cm="1">
        <f t="array" aca="1" ref="AR501" ca="1">IFERROR(INDEX(General!S$33:S$34,$AB501)
*AK501,0)</f>
        <v>2.6572282011923564E-3</v>
      </c>
      <c r="AS501" s="155">
        <f t="shared" ca="1" si="350"/>
        <v>2.3158164423849194E-2</v>
      </c>
      <c r="AT501" s="165"/>
      <c r="AU501" s="215">
        <f ca="1">IF($AE501=FALSE,AN501*Overheads!$R$24*$V501,
IFERROR(Overheads!$O$49*$V501*AN501,0)
+IFERROR(Overheads!Q$59*$V501*(AN501/Overheads!Q$68),0))</f>
        <v>0</v>
      </c>
      <c r="AV501" s="215">
        <f ca="1">IF($AE501=FALSE,AO501*Overheads!$R$24*$V501,
IFERROR(Overheads!$O$49*$V501*AO501,0)
+IFERROR(Overheads!R$59*$V501*(AO501/Overheads!R$68),0))</f>
        <v>0</v>
      </c>
      <c r="AW501" s="215">
        <f ca="1">IF($AE501=FALSE,AP501*Overheads!$R$24*$V501,
IFERROR(Overheads!$O$49*$V501*AP501,0)
+IFERROR(Overheads!S$59*$V501*(AP501/Overheads!S$68),0))</f>
        <v>0</v>
      </c>
      <c r="AX501" s="215">
        <f ca="1">IF($AE501=FALSE,AQ501*Overheads!$R$24*$V501,
IFERROR(Overheads!$O$49*$V501*AQ501,0)
+IFERROR(Overheads!T$59*$V501*(AQ501/Overheads!T$68),0))</f>
        <v>0</v>
      </c>
      <c r="AY501" s="215">
        <f ca="1">IF($AE501=FALSE,AR501*Overheads!$R$24*$V501,
IFERROR(Overheads!$O$49*$V501*AR501,0)
+IFERROR(Overheads!U$59*$V501*(AR501/Overheads!U$68),0))</f>
        <v>0</v>
      </c>
      <c r="AZ501" s="155">
        <f t="shared" ca="1" si="351"/>
        <v>0</v>
      </c>
      <c r="BA501" s="165"/>
      <c r="BB501" s="215">
        <f ca="1">IF($AE501=FALSE,AN501*Overheads!$S$25,
IFERROR(Overheads!$O$50*AN501,0)
+IFERROR(Overheads!Q$60*(AN501/Overheads!Q$66),0))</f>
        <v>2.0756584771013129E-5</v>
      </c>
      <c r="BC501" s="215">
        <f ca="1">IF($AE501=FALSE,AO501*Overheads!$S$25,
IFERROR(Overheads!$O$50*AO501,0)
+IFERROR(Overheads!R$60*(AO501/Overheads!R$66),0))</f>
        <v>2.77829459656009E-4</v>
      </c>
      <c r="BD501" s="215">
        <f ca="1">IF($AE501=FALSE,AP501*Overheads!$S$25,
IFERROR(Overheads!$O$50*AP501,0)
+IFERROR(Overheads!S$60*(AP501/Overheads!S$66),0))</f>
        <v>2.7471865625801983E-5</v>
      </c>
      <c r="BE501" s="215">
        <f ca="1">IF($AE501=FALSE,AQ501*Overheads!$S$25,
IFERROR(Overheads!$O$50*AQ501,0)
+IFERROR(Overheads!T$60*(AQ501/Overheads!T$66),0))</f>
        <v>2.9061775940171757E-5</v>
      </c>
      <c r="BF501" s="215">
        <f ca="1">IF($AE501=FALSE,AR501*Overheads!$S$25,
IFERROR(Overheads!$O$50*AR501,0)
+IFERROR(Overheads!U$60*(AR501/Overheads!U$66),0))</f>
        <v>4.75762002678212E-5</v>
      </c>
      <c r="BG501" s="155">
        <f t="shared" ca="1" si="352"/>
        <v>4.0269588626081702E-4</v>
      </c>
      <c r="BH501" s="165"/>
      <c r="BI501" s="215">
        <f t="shared" ca="1" si="353"/>
        <v>1.1249001900287554E-3</v>
      </c>
      <c r="BJ501" s="215">
        <f t="shared" ca="1" si="319"/>
        <v>1.6744137487534071E-2</v>
      </c>
      <c r="BK501" s="215">
        <f t="shared" ca="1" si="320"/>
        <v>1.524279791168578E-3</v>
      </c>
      <c r="BL501" s="215">
        <f t="shared" ca="1" si="321"/>
        <v>1.4627384399184277E-3</v>
      </c>
      <c r="BM501" s="215">
        <f t="shared" ca="1" si="322"/>
        <v>2.7048044014601775E-3</v>
      </c>
      <c r="BN501" s="155">
        <f t="shared" ca="1" si="354"/>
        <v>2.356086031011001E-2</v>
      </c>
      <c r="BO501" s="165"/>
      <c r="BP501" s="187" cm="1">
        <f t="array" ref="BP501">IFERROR(IF($X501=$X500,BP500,INDEX(Forecast_Capex_Input!AC$12:AC$286,$X501)),0)</f>
        <v>0.2</v>
      </c>
      <c r="BQ501" s="187" cm="1">
        <f t="array" ref="BQ501">IFERROR(IF($X501=$X500,BQ500,INDEX(Forecast_Capex_Input!AD$12:AD$286,$X501)),0)</f>
        <v>0.2</v>
      </c>
      <c r="BR501" s="187" cm="1">
        <f t="array" ref="BR501">IFERROR(IF($X501=$X500,BR500,INDEX(Forecast_Capex_Input!AE$12:AE$286,$X501)),0)</f>
        <v>0.2</v>
      </c>
      <c r="BS501" s="187" cm="1">
        <f t="array" ref="BS501">IFERROR(IF($X501=$X500,BS500,INDEX(Forecast_Capex_Input!AF$12:AF$286,$X501)),0)</f>
        <v>0.2</v>
      </c>
      <c r="BT501" s="187" cm="1">
        <f t="array" ref="BT501">IFERROR(IF($X501=$X500,BT500,INDEX(Forecast_Capex_Input!AG$12:AG$286,$X501)),0)</f>
        <v>0.2</v>
      </c>
      <c r="BU501" s="165"/>
      <c r="BV501" s="215">
        <f t="shared" si="323"/>
        <v>4.5859508437499997E-3</v>
      </c>
      <c r="BW501" s="215">
        <f t="shared" si="324"/>
        <v>4.5859508437499997E-3</v>
      </c>
      <c r="BX501" s="215">
        <f t="shared" si="325"/>
        <v>4.5859508437499997E-3</v>
      </c>
      <c r="BY501" s="215">
        <f t="shared" si="326"/>
        <v>4.5859508437499997E-3</v>
      </c>
      <c r="BZ501" s="215">
        <f t="shared" si="327"/>
        <v>4.5859508437499997E-3</v>
      </c>
      <c r="CA501" s="155">
        <f t="shared" si="355"/>
        <v>2.2929754218749997E-2</v>
      </c>
      <c r="CB501" s="165"/>
      <c r="CC501" s="215">
        <f t="shared" ca="1" si="328"/>
        <v>4.6316328847698391E-3</v>
      </c>
      <c r="CD501" s="215">
        <f t="shared" ca="1" si="329"/>
        <v>4.6316328847698391E-3</v>
      </c>
      <c r="CE501" s="215">
        <f t="shared" ca="1" si="330"/>
        <v>4.6316328847698391E-3</v>
      </c>
      <c r="CF501" s="215">
        <f t="shared" ca="1" si="331"/>
        <v>4.6316328847698391E-3</v>
      </c>
      <c r="CG501" s="215">
        <f t="shared" ca="1" si="332"/>
        <v>4.6316328847698391E-3</v>
      </c>
      <c r="CH501" s="155">
        <f t="shared" ca="1" si="356"/>
        <v>2.3158164423849194E-2</v>
      </c>
      <c r="CI501" s="165"/>
      <c r="CJ501" s="215">
        <f t="shared" ca="1" si="333"/>
        <v>0</v>
      </c>
      <c r="CK501" s="215">
        <f t="shared" ca="1" si="334"/>
        <v>0</v>
      </c>
      <c r="CL501" s="215">
        <f t="shared" ca="1" si="335"/>
        <v>0</v>
      </c>
      <c r="CM501" s="215">
        <f t="shared" ca="1" si="336"/>
        <v>0</v>
      </c>
      <c r="CN501" s="215">
        <f t="shared" ca="1" si="337"/>
        <v>0</v>
      </c>
      <c r="CO501" s="155">
        <f t="shared" ca="1" si="357"/>
        <v>0</v>
      </c>
      <c r="CP501" s="165"/>
      <c r="CQ501" s="223">
        <f t="shared" ca="1" si="338"/>
        <v>8.0539177252163409E-5</v>
      </c>
      <c r="CR501" s="223">
        <f t="shared" ca="1" si="339"/>
        <v>8.0539177252163409E-5</v>
      </c>
      <c r="CS501" s="223">
        <f t="shared" ca="1" si="340"/>
        <v>8.0539177252163409E-5</v>
      </c>
      <c r="CT501" s="223">
        <f t="shared" ca="1" si="341"/>
        <v>8.0539177252163409E-5</v>
      </c>
      <c r="CU501" s="223">
        <f t="shared" ca="1" si="342"/>
        <v>8.0539177252163409E-5</v>
      </c>
      <c r="CV501" s="155">
        <f t="shared" ca="1" si="358"/>
        <v>4.0269588626081702E-4</v>
      </c>
      <c r="CW501" s="165"/>
      <c r="CX501" s="215">
        <f t="shared" ca="1" si="359"/>
        <v>4.7121720620220027E-3</v>
      </c>
      <c r="CY501" s="215">
        <f t="shared" ca="1" si="343"/>
        <v>4.7121720620220027E-3</v>
      </c>
      <c r="CZ501" s="215">
        <f t="shared" ca="1" si="344"/>
        <v>4.7121720620220027E-3</v>
      </c>
      <c r="DA501" s="215">
        <f t="shared" ca="1" si="345"/>
        <v>4.7121720620220027E-3</v>
      </c>
      <c r="DB501" s="215">
        <f t="shared" ca="1" si="346"/>
        <v>4.7121720620220027E-3</v>
      </c>
      <c r="DC501" s="155">
        <f t="shared" ca="1" si="360"/>
        <v>2.3560860310110013E-2</v>
      </c>
      <c r="DD501" s="165"/>
      <c r="DE501" s="188" t="b" cm="1">
        <f t="array" aca="1" ref="DE501" ca="1">OR($G501=Forecast_Capex_Input!$BF$8:$BF$10)</f>
        <v>0</v>
      </c>
      <c r="DF501" s="188" cm="1">
        <f t="array" aca="1" ref="DF501" ca="1">IFERROR(INDEX(Forecast_Capex_Input!BG$12:BG$286,$X501)
*(INDEX(Forecast_Capex_Input!$H$12:$H$286,$X501)=Repex),0)
*$DE501</f>
        <v>0</v>
      </c>
      <c r="DG501" s="188" cm="1">
        <f t="array" aca="1" ref="DG501" ca="1">IFERROR(INDEX(Forecast_Capex_Input!BH$12:BH$286,$X501)
*(INDEX(Forecast_Capex_Input!$H$12:$H$286,$X501)=Repex),0)
*$DE501</f>
        <v>0</v>
      </c>
      <c r="DH501" s="188" cm="1">
        <f t="array" aca="1" ref="DH501" ca="1">IFERROR(INDEX(Forecast_Capex_Input!BI$12:BI$286,$X501)
*(INDEX(Forecast_Capex_Input!$H$12:$H$286,$X501)=Repex),0)
*$DE501</f>
        <v>0</v>
      </c>
      <c r="DI501" s="188" cm="1">
        <f t="array" aca="1" ref="DI501" ca="1">IFERROR(INDEX(Forecast_Capex_Input!BJ$12:BJ$286,$X501)
*(INDEX(Forecast_Capex_Input!$H$12:$H$286,$X501)=Repex),0)
*$DE501</f>
        <v>0</v>
      </c>
      <c r="DJ501" s="188" cm="1">
        <f t="array" aca="1" ref="DJ501" ca="1">IFERROR(INDEX(Forecast_Capex_Input!BK$12:BK$286,$X501)
*(INDEX(Forecast_Capex_Input!$H$12:$H$286,$X501)=Repex),0)
*$DE501</f>
        <v>0</v>
      </c>
      <c r="DK501" s="188" cm="1">
        <f t="array" aca="1" ref="DK501" ca="1">IFERROR(INDEX(Forecast_Capex_Input!BL$12:BL$286,$X501)
*(INDEX(Forecast_Capex_Input!$H$12:$H$286,$X501)=Repex),0)
*$DE501</f>
        <v>0</v>
      </c>
      <c r="DL501" s="165"/>
      <c r="DM501" s="188" t="b" cm="1">
        <f t="array" aca="1" ref="DM501" ca="1">OR($G501=Forecast_Capex_Input!$BN$8:$BN$9)</f>
        <v>0</v>
      </c>
      <c r="DN501" s="188" cm="1">
        <f t="array" aca="1" ref="DN501" ca="1">IFERROR(INDEX(Forecast_Capex_Input!BO$12:BO$286,$X501)
*(INDEX(Forecast_Capex_Input!$H$12:$H$286,$X501)=Repex),0)
*$DM501</f>
        <v>0</v>
      </c>
      <c r="DO501" s="188" cm="1">
        <f t="array" aca="1" ref="DO501" ca="1">IFERROR(INDEX(Forecast_Capex_Input!BP$12:BP$286,$X501)
*(INDEX(Forecast_Capex_Input!$H$12:$H$286,$X501)=Repex),0)
*$DM501</f>
        <v>0</v>
      </c>
      <c r="DP501" s="188" cm="1">
        <f t="array" aca="1" ref="DP501" ca="1">IFERROR(INDEX(Forecast_Capex_Input!BQ$12:BQ$286,$X501)
*(INDEX(Forecast_Capex_Input!$H$12:$H$286,$X501)=Repex),0)
*$DM501</f>
        <v>0</v>
      </c>
      <c r="DQ501" s="188" cm="1">
        <f t="array" aca="1" ref="DQ501" ca="1">IFERROR(INDEX(Forecast_Capex_Input!BR$12:BR$286,$X501)
*(INDEX(Forecast_Capex_Input!$H$12:$H$286,$X501)=Repex),0)
*$DM501</f>
        <v>0</v>
      </c>
      <c r="DR501" s="188" cm="1">
        <f t="array" aca="1" ref="DR501" ca="1">IFERROR(INDEX(Forecast_Capex_Input!BS$12:BS$286,$X501)
*(INDEX(Forecast_Capex_Input!$H$12:$H$286,$X501)=Repex),0)
*$DM501</f>
        <v>0</v>
      </c>
      <c r="DS501" s="165"/>
      <c r="DT501" s="188" t="b" cm="1">
        <f t="array" aca="1" ref="DT501" ca="1">OR($G501=Forecast_Capex_Input!$BU$8:$BU$10)</f>
        <v>0</v>
      </c>
      <c r="DU501" s="188" cm="1">
        <f t="array" aca="1" ref="DU501" ca="1">IFERROR(INDEX(Forecast_Capex_Input!BV$12:BV$286,$X501)
*(INDEX(Forecast_Capex_Input!$H$12:$H$286,$X501)=Repex),0)
*$DT501</f>
        <v>0</v>
      </c>
      <c r="DV501" s="188" cm="1">
        <f t="array" aca="1" ref="DV501" ca="1">IFERROR(INDEX(Forecast_Capex_Input!BW$12:BW$286,$X501)
*(INDEX(Forecast_Capex_Input!$H$12:$H$286,$X501)=Repex),0)
*$DT501</f>
        <v>0</v>
      </c>
      <c r="DW501" s="188" cm="1">
        <f t="array" aca="1" ref="DW501" ca="1">IFERROR(INDEX(Forecast_Capex_Input!BX$12:BX$286,$X501)
*(INDEX(Forecast_Capex_Input!$H$12:$H$286,$X501)=Repex),0)
*$DT501</f>
        <v>0</v>
      </c>
      <c r="DX501" s="188" cm="1">
        <f t="array" aca="1" ref="DX501" ca="1">IFERROR(INDEX(Forecast_Capex_Input!BY$12:BY$286,$X501)
*(INDEX(Forecast_Capex_Input!$H$12:$H$286,$X501)=Repex),0)
*$DT501</f>
        <v>0</v>
      </c>
      <c r="DY501" s="188" cm="1">
        <f t="array" aca="1" ref="DY501" ca="1">IFERROR(INDEX(Forecast_Capex_Input!BZ$12:BZ$286,$X501)
*(INDEX(Forecast_Capex_Input!$H$12:$H$286,$X501)=Repex),0)
*$DT501</f>
        <v>0</v>
      </c>
      <c r="DZ501" s="188" cm="1">
        <f t="array" aca="1" ref="DZ501" ca="1">IFERROR(INDEX(Forecast_Capex_Input!CA$12:CA$286,$X501)
*(INDEX(Forecast_Capex_Input!$H$12:$H$286,$X501)=Repex),0)
*$DT501</f>
        <v>0</v>
      </c>
      <c r="EA501" s="188" cm="1">
        <f t="array" aca="1" ref="EA501" ca="1">IFERROR(INDEX(Forecast_Capex_Input!CB$12:CB$286,$X501)
*(INDEX(Forecast_Capex_Input!$H$12:$H$286,$X501)=Repex),0)
*$DT501</f>
        <v>0</v>
      </c>
      <c r="EB501" s="188" cm="1">
        <f t="array" aca="1" ref="EB501" ca="1">IFERROR(INDEX(Forecast_Capex_Input!CC$12:CC$286,$X501)
*(INDEX(Forecast_Capex_Input!$H$12:$H$286,$X501)=Repex),0)
*$DT501</f>
        <v>0</v>
      </c>
      <c r="EC501" s="165"/>
      <c r="ED501" s="226" t="str">
        <f t="shared" si="347"/>
        <v>N/A</v>
      </c>
      <c r="EE501" s="174" t="s">
        <v>15</v>
      </c>
    </row>
    <row r="502" spans="3:135" x14ac:dyDescent="0.2">
      <c r="C502" s="174">
        <f t="shared" si="348"/>
        <v>492</v>
      </c>
      <c r="D502" s="167" t="str" cm="1">
        <f t="array" ref="D502">IFERROR(INDEX(Forecast_Capex_Input!$D$12:$D$286,$X502),NA)</f>
        <v>Tamworth  2020 Audit Recommended Cap Works - reviewed and prioritised</v>
      </c>
      <c r="E502" s="172" t="b" cm="1">
        <f t="array" ref="E502">IF($X502=NA,NA,INDEX(Forecast_Capex_Input!$E$12:$E$286,$X502))</f>
        <v>1</v>
      </c>
      <c r="F502" s="167" t="str" cm="1">
        <f t="array" aca="1" ref="F502" ca="1">IFERROR(INDEX(General!$E$25:$E$26,$Y502),NA)</f>
        <v>Non-Labour</v>
      </c>
      <c r="G502" s="167" t="str" cm="1">
        <f t="array" aca="1" ref="G502" ca="1">IFERROR(INDEX(Forecast_Capex_Input!$AI$11:$BB$11,$AA502),NA)</f>
        <v xml:space="preserve">Buildings </v>
      </c>
      <c r="H502" s="189" cm="1">
        <f t="array" aca="1" ref="H502" ca="1">IFERROR(INDEX(Forecast_Capex_Input!$AI$12:$BB$286,$X502,$AA502),NA)</f>
        <v>1</v>
      </c>
      <c r="I502" s="199" t="str" cm="1">
        <f t="array" ref="I502">IFERROR(INDEX(Forecast_Capex_Input!$F$12:$F$286,$X502),NA)</f>
        <v>Non-network - Other</v>
      </c>
      <c r="J502" s="199" t="str" cm="1">
        <f t="array" ref="J502">IFERROR(INDEX(Forecast_Capex_Input!G$12:G$286,$X502),NA)</f>
        <v>Property</v>
      </c>
      <c r="K502" s="199" t="str" cm="1">
        <f t="array" ref="K502">IFERROR(INDEX(Forecast_Capex_Input!H$12:H$286,$X502),NA)</f>
        <v>Fleet &amp; Property</v>
      </c>
      <c r="L502" s="199" t="str" cm="1">
        <f t="array" ref="L502">IFERROR(INDEX(Forecast_Capex_Input!I$12:I$286,$X502),NA)</f>
        <v>N/A</v>
      </c>
      <c r="M502" s="199" t="str" cm="1">
        <f t="array" ref="M502">IFERROR(INDEX(Forecast_Capex_Input!J$12:J$286,$X502),NA)</f>
        <v>Tamworth Depot</v>
      </c>
      <c r="N502" s="199" t="str" cm="1">
        <f t="array" ref="N502">IFERROR(INDEX(Forecast_Capex_Input!K$12:K$286,$X502),NA)</f>
        <v>N/A</v>
      </c>
      <c r="O502" s="199" t="str" cm="1">
        <f t="array" ref="O502">IFERROR(INDEX(Forecast_Capex_Input!L$12:L$286,$X502),NA)</f>
        <v>N/A</v>
      </c>
      <c r="P502" s="199" t="str" cm="1">
        <f t="array" ref="P502">IFERROR(INDEX(Forecast_Capex_Input!M$12:M$286,$X502),NA)</f>
        <v>N/A</v>
      </c>
      <c r="Q502" s="172" t="str" cm="1">
        <f t="array" ref="Q502">IFERROR(INDEX(Forecast_Capex_Input!N$12:N$286,$X502),NA)</f>
        <v>No</v>
      </c>
      <c r="R502" s="265" cm="1">
        <f t="array" ref="R502">IFERROR(INDEX(Forecast_Capex_Input!O$12:O$286,$X502),0)</f>
        <v>0</v>
      </c>
      <c r="S502" s="172" t="str" cm="1">
        <f t="array" ref="S502">IFERROR(INDEX(Forecast_Capex_Input!P$12:P$286,$X502),0)</f>
        <v>Safety security &amp; reliability</v>
      </c>
      <c r="T502" s="199" t="str" cm="1">
        <f t="array" aca="1" ref="T502" ca="1">IFERROR(INDEX(General!$K$84:$K$103,$AA502),NA)</f>
        <v xml:space="preserve">Buildings </v>
      </c>
      <c r="U502" s="188" cm="1">
        <f t="array" aca="1" ref="U502" ca="1">IFERROR(
IF($F502=General!$E$25,INDEX(Forecast_Capex_Input!S$12:S$286,$X502),
INDEX(Forecast_Capex_Input!T$12:T$286,$X502)),0)</f>
        <v>0.92500000000000004</v>
      </c>
      <c r="V502" s="222" t="b">
        <f>IFERROR(INDEX(Overheads!$T$19:$T$26,MATCH($I502,Overheads!$E$19:$E$26,0)),FALSE)</f>
        <v>0</v>
      </c>
      <c r="W502" s="165"/>
      <c r="X502" s="174">
        <f>IFERROR(
IF(MATCH($C502,Forecast_Capex_Input!$CI$12:$CI$286,1)+1&gt;MAX(Forecast_Capex_Input!$C$12:$C$286),NA,
MATCH($C502,Forecast_Capex_Input!$CI$12:$CI$286,1)+1),1)</f>
        <v>191</v>
      </c>
      <c r="Y502" s="174" cm="1">
        <f t="array" aca="1" ref="Y502" ca="1">IFERROR(
IF(X501&lt;&gt;X502,1,
IF(COUNTIF(OFFSET(Y501,0,0,-INDEX(Forecast_Capex_Input!$CG$12:$CG$286,$X502)),Y501)=INDEX(Forecast_Capex_Input!$CG$12:$CG$286,$X502),Y501+1,Y501)),NA)</f>
        <v>2</v>
      </c>
      <c r="Z502" s="174" cm="1">
        <f t="array" ref="Z502">IFERROR($C502-IF($X502=1,1,INDEX(Forecast_Capex_Input!$CI$12:$CI$286,$X502-1))+1,NA)</f>
        <v>2</v>
      </c>
      <c r="AA502" s="174" cm="1">
        <f t="array" aca="1" ref="AA502" ca="1">IFERROR(IF(Y502=1,
INDEX(Forecast_Capex_Input!$AI$10:$BB$10,SMALL(IF(INDEX(Forecast_Capex_Input!$AI$12:$BB$286,$X502,0)&gt;0,COLUMN(Forecast_Capex_Input!$AI$10:$BB$10)-COLUMN(Forecast_Capex_Input!$AI$12)+1),ROWS(OFFSET(AA501,0,0,-$Z502)))),
OFFSET(AA501,-INDEX(Forecast_Capex_Input!$CG$12:$CG$286,$X502)+1,0)),NA)</f>
        <v>19</v>
      </c>
      <c r="AB502" s="174">
        <f t="shared" ca="1" si="317"/>
        <v>2</v>
      </c>
      <c r="AC502" s="222" t="b">
        <f t="shared" si="349"/>
        <v>0</v>
      </c>
      <c r="AD502" s="220" t="b">
        <v>0</v>
      </c>
      <c r="AE502" s="222" t="b">
        <f t="shared" si="318"/>
        <v>1</v>
      </c>
      <c r="AF502" s="165"/>
      <c r="AG502" s="215">
        <v>1.3639885950060288E-2</v>
      </c>
      <c r="AH502" s="215">
        <v>0.20187031206089229</v>
      </c>
      <c r="AI502" s="215">
        <v>1.8186514600080389E-2</v>
      </c>
      <c r="AJ502" s="215">
        <v>1.7277188870076364E-2</v>
      </c>
      <c r="AK502" s="215">
        <v>3.1826400550140674E-2</v>
      </c>
      <c r="AL502" s="155">
        <v>0.28280030203125001</v>
      </c>
      <c r="AM502" s="165"/>
      <c r="AN502" s="215" cm="1">
        <f t="array" aca="1" ref="AN502" ca="1">IFERROR(INDEX(General!O$33:O$34,$AB502)
*AG502,0)</f>
        <v>1.3639885950060288E-2</v>
      </c>
      <c r="AO502" s="215" cm="1">
        <f t="array" aca="1" ref="AO502" ca="1">IFERROR(INDEX(General!P$33:P$34,$AB502)
*AH502,0)</f>
        <v>0.20187031206089229</v>
      </c>
      <c r="AP502" s="215" cm="1">
        <f t="array" aca="1" ref="AP502" ca="1">IFERROR(INDEX(General!Q$33:Q$34,$AB502)
*AI502,0)</f>
        <v>1.8186514600080389E-2</v>
      </c>
      <c r="AQ502" s="215" cm="1">
        <f t="array" aca="1" ref="AQ502" ca="1">IFERROR(INDEX(General!R$33:R$34,$AB502)
*AJ502,0)</f>
        <v>1.7277188870076364E-2</v>
      </c>
      <c r="AR502" s="215" cm="1">
        <f t="array" aca="1" ref="AR502" ca="1">IFERROR(INDEX(General!S$33:S$34,$AB502)
*AK502,0)</f>
        <v>3.1826400550140674E-2</v>
      </c>
      <c r="AS502" s="155">
        <f t="shared" ca="1" si="350"/>
        <v>0.28280030203125001</v>
      </c>
      <c r="AT502" s="165"/>
      <c r="AU502" s="215">
        <f ca="1">IF($AE502=FALSE,AN502*Overheads!$R$24*$V502,
IFERROR(Overheads!$O$49*$V502*AN502,0)
+IFERROR(Overheads!Q$59*$V502*(AN502/Overheads!Q$68),0))</f>
        <v>0</v>
      </c>
      <c r="AV502" s="215">
        <f ca="1">IF($AE502=FALSE,AO502*Overheads!$R$24*$V502,
IFERROR(Overheads!$O$49*$V502*AO502,0)
+IFERROR(Overheads!R$59*$V502*(AO502/Overheads!R$68),0))</f>
        <v>0</v>
      </c>
      <c r="AW502" s="215">
        <f ca="1">IF($AE502=FALSE,AP502*Overheads!$R$24*$V502,
IFERROR(Overheads!$O$49*$V502*AP502,0)
+IFERROR(Overheads!S$59*$V502*(AP502/Overheads!S$68),0))</f>
        <v>0</v>
      </c>
      <c r="AX502" s="215">
        <f ca="1">IF($AE502=FALSE,AQ502*Overheads!$R$24*$V502,
IFERROR(Overheads!$O$49*$V502*AQ502,0)
+IFERROR(Overheads!T$59*$V502*(AQ502/Overheads!T$68),0))</f>
        <v>0</v>
      </c>
      <c r="AY502" s="215">
        <f ca="1">IF($AE502=FALSE,AR502*Overheads!$R$24*$V502,
IFERROR(Overheads!$O$49*$V502*AR502,0)
+IFERROR(Overheads!U$59*$V502*(AR502/Overheads!U$68),0))</f>
        <v>0</v>
      </c>
      <c r="AZ502" s="155">
        <f t="shared" ca="1" si="351"/>
        <v>0</v>
      </c>
      <c r="BA502" s="165"/>
      <c r="BB502" s="215">
        <f ca="1">IF($AE502=FALSE,AN502*Overheads!$S$25,
IFERROR(Overheads!$O$50*AN502,0)
+IFERROR(Overheads!Q$60*(AN502/Overheads!Q$66),0))</f>
        <v>2.5641361109299612E-4</v>
      </c>
      <c r="BC502" s="215">
        <f ca="1">IF($AE502=FALSE,AO502*Overheads!$S$25,
IFERROR(Overheads!$O$50*AO502,0)
+IFERROR(Overheads!R$60*(AO502/Overheads!R$66),0))</f>
        <v>3.4060774051786705E-3</v>
      </c>
      <c r="BD502" s="215">
        <f ca="1">IF($AE502=FALSE,AP502*Overheads!$S$25,
IFERROR(Overheads!$O$50*AP502,0)
+IFERROR(Overheads!S$60*(AP502/Overheads!S$66),0))</f>
        <v>3.3378864232959073E-4</v>
      </c>
      <c r="BE502" s="215">
        <f ca="1">IF($AE502=FALSE,AQ502*Overheads!$S$25,
IFERROR(Overheads!$O$50*AQ502,0)
+IFERROR(Overheads!T$60*(AQ502/Overheads!T$66),0))</f>
        <v>3.5022247654147758E-4</v>
      </c>
      <c r="BF502" s="215">
        <f ca="1">IF($AE502=FALSE,AR502*Overheads!$S$25,
IFERROR(Overheads!$O$50*AR502,0)
+IFERROR(Overheads!U$60*(AR502/Overheads!U$66),0))</f>
        <v>5.6983408715064149E-4</v>
      </c>
      <c r="BG502" s="155">
        <f t="shared" ca="1" si="352"/>
        <v>4.9163362222933759E-3</v>
      </c>
      <c r="BH502" s="165"/>
      <c r="BI502" s="215">
        <f t="shared" ca="1" si="353"/>
        <v>1.3896299561153284E-2</v>
      </c>
      <c r="BJ502" s="215">
        <f t="shared" ca="1" si="319"/>
        <v>0.20527638946607096</v>
      </c>
      <c r="BK502" s="215">
        <f t="shared" ca="1" si="320"/>
        <v>1.8520303242409979E-2</v>
      </c>
      <c r="BL502" s="215">
        <f t="shared" ca="1" si="321"/>
        <v>1.7627411346617841E-2</v>
      </c>
      <c r="BM502" s="215">
        <f t="shared" ca="1" si="322"/>
        <v>3.2396234637291313E-2</v>
      </c>
      <c r="BN502" s="155">
        <f t="shared" ca="1" si="354"/>
        <v>0.28771663825354338</v>
      </c>
      <c r="BO502" s="165"/>
      <c r="BP502" s="187" cm="1">
        <f t="array" ref="BP502">IFERROR(IF($X502=$X501,BP501,INDEX(Forecast_Capex_Input!AC$12:AC$286,$X502)),0)</f>
        <v>0.2</v>
      </c>
      <c r="BQ502" s="187" cm="1">
        <f t="array" ref="BQ502">IFERROR(IF($X502=$X501,BQ501,INDEX(Forecast_Capex_Input!AD$12:AD$286,$X502)),0)</f>
        <v>0.2</v>
      </c>
      <c r="BR502" s="187" cm="1">
        <f t="array" ref="BR502">IFERROR(IF($X502=$X501,BR501,INDEX(Forecast_Capex_Input!AE$12:AE$286,$X502)),0)</f>
        <v>0.2</v>
      </c>
      <c r="BS502" s="187" cm="1">
        <f t="array" ref="BS502">IFERROR(IF($X502=$X501,BS501,INDEX(Forecast_Capex_Input!AF$12:AF$286,$X502)),0)</f>
        <v>0.2</v>
      </c>
      <c r="BT502" s="187" cm="1">
        <f t="array" ref="BT502">IFERROR(IF($X502=$X501,BT501,INDEX(Forecast_Capex_Input!AG$12:AG$286,$X502)),0)</f>
        <v>0.2</v>
      </c>
      <c r="BU502" s="165"/>
      <c r="BV502" s="215">
        <f t="shared" si="323"/>
        <v>5.6560060406250001E-2</v>
      </c>
      <c r="BW502" s="215">
        <f t="shared" si="324"/>
        <v>5.6560060406250001E-2</v>
      </c>
      <c r="BX502" s="215">
        <f t="shared" si="325"/>
        <v>5.6560060406250001E-2</v>
      </c>
      <c r="BY502" s="215">
        <f t="shared" si="326"/>
        <v>5.6560060406250001E-2</v>
      </c>
      <c r="BZ502" s="215">
        <f t="shared" si="327"/>
        <v>5.6560060406250001E-2</v>
      </c>
      <c r="CA502" s="155">
        <f t="shared" si="355"/>
        <v>0.28280030203125001</v>
      </c>
      <c r="CB502" s="165"/>
      <c r="CC502" s="215">
        <f t="shared" ca="1" si="328"/>
        <v>5.6560060406250001E-2</v>
      </c>
      <c r="CD502" s="215">
        <f t="shared" ca="1" si="329"/>
        <v>5.6560060406250001E-2</v>
      </c>
      <c r="CE502" s="215">
        <f t="shared" ca="1" si="330"/>
        <v>5.6560060406250001E-2</v>
      </c>
      <c r="CF502" s="215">
        <f t="shared" ca="1" si="331"/>
        <v>5.6560060406250001E-2</v>
      </c>
      <c r="CG502" s="215">
        <f t="shared" ca="1" si="332"/>
        <v>5.6560060406250001E-2</v>
      </c>
      <c r="CH502" s="155">
        <f t="shared" ca="1" si="356"/>
        <v>0.28280030203125001</v>
      </c>
      <c r="CI502" s="165"/>
      <c r="CJ502" s="215">
        <f t="shared" ca="1" si="333"/>
        <v>0</v>
      </c>
      <c r="CK502" s="215">
        <f t="shared" ca="1" si="334"/>
        <v>0</v>
      </c>
      <c r="CL502" s="215">
        <f t="shared" ca="1" si="335"/>
        <v>0</v>
      </c>
      <c r="CM502" s="215">
        <f t="shared" ca="1" si="336"/>
        <v>0</v>
      </c>
      <c r="CN502" s="215">
        <f t="shared" ca="1" si="337"/>
        <v>0</v>
      </c>
      <c r="CO502" s="155">
        <f t="shared" ca="1" si="357"/>
        <v>0</v>
      </c>
      <c r="CP502" s="165"/>
      <c r="CQ502" s="223">
        <f t="shared" ca="1" si="338"/>
        <v>9.8326724445867522E-4</v>
      </c>
      <c r="CR502" s="223">
        <f t="shared" ca="1" si="339"/>
        <v>9.8326724445867522E-4</v>
      </c>
      <c r="CS502" s="223">
        <f t="shared" ca="1" si="340"/>
        <v>9.8326724445867522E-4</v>
      </c>
      <c r="CT502" s="223">
        <f t="shared" ca="1" si="341"/>
        <v>9.8326724445867522E-4</v>
      </c>
      <c r="CU502" s="223">
        <f t="shared" ca="1" si="342"/>
        <v>9.8326724445867522E-4</v>
      </c>
      <c r="CV502" s="155">
        <f t="shared" ca="1" si="358"/>
        <v>4.9163362222933759E-3</v>
      </c>
      <c r="CW502" s="165"/>
      <c r="CX502" s="215">
        <f t="shared" ca="1" si="359"/>
        <v>5.754332765070868E-2</v>
      </c>
      <c r="CY502" s="215">
        <f t="shared" ca="1" si="343"/>
        <v>5.754332765070868E-2</v>
      </c>
      <c r="CZ502" s="215">
        <f t="shared" ca="1" si="344"/>
        <v>5.754332765070868E-2</v>
      </c>
      <c r="DA502" s="215">
        <f t="shared" ca="1" si="345"/>
        <v>5.754332765070868E-2</v>
      </c>
      <c r="DB502" s="215">
        <f t="shared" ca="1" si="346"/>
        <v>5.754332765070868E-2</v>
      </c>
      <c r="DC502" s="155">
        <f t="shared" ca="1" si="360"/>
        <v>0.28771663825354338</v>
      </c>
      <c r="DD502" s="165"/>
      <c r="DE502" s="188" t="b" cm="1">
        <f t="array" aca="1" ref="DE502" ca="1">OR($G502=Forecast_Capex_Input!$BF$8:$BF$10)</f>
        <v>0</v>
      </c>
      <c r="DF502" s="188" cm="1">
        <f t="array" aca="1" ref="DF502" ca="1">IFERROR(INDEX(Forecast_Capex_Input!BG$12:BG$286,$X502)
*(INDEX(Forecast_Capex_Input!$H$12:$H$286,$X502)=Repex),0)
*$DE502</f>
        <v>0</v>
      </c>
      <c r="DG502" s="188" cm="1">
        <f t="array" aca="1" ref="DG502" ca="1">IFERROR(INDEX(Forecast_Capex_Input!BH$12:BH$286,$X502)
*(INDEX(Forecast_Capex_Input!$H$12:$H$286,$X502)=Repex),0)
*$DE502</f>
        <v>0</v>
      </c>
      <c r="DH502" s="188" cm="1">
        <f t="array" aca="1" ref="DH502" ca="1">IFERROR(INDEX(Forecast_Capex_Input!BI$12:BI$286,$X502)
*(INDEX(Forecast_Capex_Input!$H$12:$H$286,$X502)=Repex),0)
*$DE502</f>
        <v>0</v>
      </c>
      <c r="DI502" s="188" cm="1">
        <f t="array" aca="1" ref="DI502" ca="1">IFERROR(INDEX(Forecast_Capex_Input!BJ$12:BJ$286,$X502)
*(INDEX(Forecast_Capex_Input!$H$12:$H$286,$X502)=Repex),0)
*$DE502</f>
        <v>0</v>
      </c>
      <c r="DJ502" s="188" cm="1">
        <f t="array" aca="1" ref="DJ502" ca="1">IFERROR(INDEX(Forecast_Capex_Input!BK$12:BK$286,$X502)
*(INDEX(Forecast_Capex_Input!$H$12:$H$286,$X502)=Repex),0)
*$DE502</f>
        <v>0</v>
      </c>
      <c r="DK502" s="188" cm="1">
        <f t="array" aca="1" ref="DK502" ca="1">IFERROR(INDEX(Forecast_Capex_Input!BL$12:BL$286,$X502)
*(INDEX(Forecast_Capex_Input!$H$12:$H$286,$X502)=Repex),0)
*$DE502</f>
        <v>0</v>
      </c>
      <c r="DL502" s="165"/>
      <c r="DM502" s="188" t="b" cm="1">
        <f t="array" aca="1" ref="DM502" ca="1">OR($G502=Forecast_Capex_Input!$BN$8:$BN$9)</f>
        <v>0</v>
      </c>
      <c r="DN502" s="188" cm="1">
        <f t="array" aca="1" ref="DN502" ca="1">IFERROR(INDEX(Forecast_Capex_Input!BO$12:BO$286,$X502)
*(INDEX(Forecast_Capex_Input!$H$12:$H$286,$X502)=Repex),0)
*$DM502</f>
        <v>0</v>
      </c>
      <c r="DO502" s="188" cm="1">
        <f t="array" aca="1" ref="DO502" ca="1">IFERROR(INDEX(Forecast_Capex_Input!BP$12:BP$286,$X502)
*(INDEX(Forecast_Capex_Input!$H$12:$H$286,$X502)=Repex),0)
*$DM502</f>
        <v>0</v>
      </c>
      <c r="DP502" s="188" cm="1">
        <f t="array" aca="1" ref="DP502" ca="1">IFERROR(INDEX(Forecast_Capex_Input!BQ$12:BQ$286,$X502)
*(INDEX(Forecast_Capex_Input!$H$12:$H$286,$X502)=Repex),0)
*$DM502</f>
        <v>0</v>
      </c>
      <c r="DQ502" s="188" cm="1">
        <f t="array" aca="1" ref="DQ502" ca="1">IFERROR(INDEX(Forecast_Capex_Input!BR$12:BR$286,$X502)
*(INDEX(Forecast_Capex_Input!$H$12:$H$286,$X502)=Repex),0)
*$DM502</f>
        <v>0</v>
      </c>
      <c r="DR502" s="188" cm="1">
        <f t="array" aca="1" ref="DR502" ca="1">IFERROR(INDEX(Forecast_Capex_Input!BS$12:BS$286,$X502)
*(INDEX(Forecast_Capex_Input!$H$12:$H$286,$X502)=Repex),0)
*$DM502</f>
        <v>0</v>
      </c>
      <c r="DS502" s="165"/>
      <c r="DT502" s="188" t="b" cm="1">
        <f t="array" aca="1" ref="DT502" ca="1">OR($G502=Forecast_Capex_Input!$BU$8:$BU$10)</f>
        <v>0</v>
      </c>
      <c r="DU502" s="188" cm="1">
        <f t="array" aca="1" ref="DU502" ca="1">IFERROR(INDEX(Forecast_Capex_Input!BV$12:BV$286,$X502)
*(INDEX(Forecast_Capex_Input!$H$12:$H$286,$X502)=Repex),0)
*$DT502</f>
        <v>0</v>
      </c>
      <c r="DV502" s="188" cm="1">
        <f t="array" aca="1" ref="DV502" ca="1">IFERROR(INDEX(Forecast_Capex_Input!BW$12:BW$286,$X502)
*(INDEX(Forecast_Capex_Input!$H$12:$H$286,$X502)=Repex),0)
*$DT502</f>
        <v>0</v>
      </c>
      <c r="DW502" s="188" cm="1">
        <f t="array" aca="1" ref="DW502" ca="1">IFERROR(INDEX(Forecast_Capex_Input!BX$12:BX$286,$X502)
*(INDEX(Forecast_Capex_Input!$H$12:$H$286,$X502)=Repex),0)
*$DT502</f>
        <v>0</v>
      </c>
      <c r="DX502" s="188" cm="1">
        <f t="array" aca="1" ref="DX502" ca="1">IFERROR(INDEX(Forecast_Capex_Input!BY$12:BY$286,$X502)
*(INDEX(Forecast_Capex_Input!$H$12:$H$286,$X502)=Repex),0)
*$DT502</f>
        <v>0</v>
      </c>
      <c r="DY502" s="188" cm="1">
        <f t="array" aca="1" ref="DY502" ca="1">IFERROR(INDEX(Forecast_Capex_Input!BZ$12:BZ$286,$X502)
*(INDEX(Forecast_Capex_Input!$H$12:$H$286,$X502)=Repex),0)
*$DT502</f>
        <v>0</v>
      </c>
      <c r="DZ502" s="188" cm="1">
        <f t="array" aca="1" ref="DZ502" ca="1">IFERROR(INDEX(Forecast_Capex_Input!CA$12:CA$286,$X502)
*(INDEX(Forecast_Capex_Input!$H$12:$H$286,$X502)=Repex),0)
*$DT502</f>
        <v>0</v>
      </c>
      <c r="EA502" s="188" cm="1">
        <f t="array" aca="1" ref="EA502" ca="1">IFERROR(INDEX(Forecast_Capex_Input!CB$12:CB$286,$X502)
*(INDEX(Forecast_Capex_Input!$H$12:$H$286,$X502)=Repex),0)
*$DT502</f>
        <v>0</v>
      </c>
      <c r="EB502" s="188" cm="1">
        <f t="array" aca="1" ref="EB502" ca="1">IFERROR(INDEX(Forecast_Capex_Input!CC$12:CC$286,$X502)
*(INDEX(Forecast_Capex_Input!$H$12:$H$286,$X502)=Repex),0)
*$DT502</f>
        <v>0</v>
      </c>
      <c r="EC502" s="165"/>
      <c r="ED502" s="226" t="str">
        <f t="shared" si="347"/>
        <v>N/A</v>
      </c>
      <c r="EE502" s="174" t="s">
        <v>15</v>
      </c>
    </row>
    <row r="503" spans="3:135" x14ac:dyDescent="0.2">
      <c r="C503" s="174">
        <f t="shared" si="348"/>
        <v>493</v>
      </c>
      <c r="D503" s="167" t="str" cm="1">
        <f t="array" ref="D503">IFERROR(INDEX(Forecast_Capex_Input!$D$12:$D$286,$X503),NA)</f>
        <v>Yass 2020 Audit Recommended Cap Works - reviewed and prioritised</v>
      </c>
      <c r="E503" s="172" t="b" cm="1">
        <f t="array" ref="E503">IF($X503=NA,NA,INDEX(Forecast_Capex_Input!$E$12:$E$286,$X503))</f>
        <v>1</v>
      </c>
      <c r="F503" s="167" t="str" cm="1">
        <f t="array" aca="1" ref="F503" ca="1">IFERROR(INDEX(General!$E$25:$E$26,$Y503),NA)</f>
        <v>Labour</v>
      </c>
      <c r="G503" s="167" t="str" cm="1">
        <f t="array" aca="1" ref="G503" ca="1">IFERROR(INDEX(Forecast_Capex_Input!$AI$11:$BB$11,$AA503),NA)</f>
        <v xml:space="preserve">Buildings </v>
      </c>
      <c r="H503" s="189" cm="1">
        <f t="array" aca="1" ref="H503" ca="1">IFERROR(INDEX(Forecast_Capex_Input!$AI$12:$BB$286,$X503,$AA503),NA)</f>
        <v>1</v>
      </c>
      <c r="I503" s="199" t="str" cm="1">
        <f t="array" ref="I503">IFERROR(INDEX(Forecast_Capex_Input!$F$12:$F$286,$X503),NA)</f>
        <v>Non-network - Other</v>
      </c>
      <c r="J503" s="199" t="str" cm="1">
        <f t="array" ref="J503">IFERROR(INDEX(Forecast_Capex_Input!G$12:G$286,$X503),NA)</f>
        <v>Property</v>
      </c>
      <c r="K503" s="199" t="str" cm="1">
        <f t="array" ref="K503">IFERROR(INDEX(Forecast_Capex_Input!H$12:H$286,$X503),NA)</f>
        <v>Fleet &amp; Property</v>
      </c>
      <c r="L503" s="199" t="str" cm="1">
        <f t="array" ref="L503">IFERROR(INDEX(Forecast_Capex_Input!I$12:I$286,$X503),NA)</f>
        <v>N/A</v>
      </c>
      <c r="M503" s="199" t="str" cm="1">
        <f t="array" ref="M503">IFERROR(INDEX(Forecast_Capex_Input!J$12:J$286,$X503),NA)</f>
        <v>Yass Depot</v>
      </c>
      <c r="N503" s="199" t="str" cm="1">
        <f t="array" ref="N503">IFERROR(INDEX(Forecast_Capex_Input!K$12:K$286,$X503),NA)</f>
        <v>N/A</v>
      </c>
      <c r="O503" s="199" t="str" cm="1">
        <f t="array" ref="O503">IFERROR(INDEX(Forecast_Capex_Input!L$12:L$286,$X503),NA)</f>
        <v>N/A</v>
      </c>
      <c r="P503" s="199" t="str" cm="1">
        <f t="array" ref="P503">IFERROR(INDEX(Forecast_Capex_Input!M$12:M$286,$X503),NA)</f>
        <v>N/A</v>
      </c>
      <c r="Q503" s="172" t="str" cm="1">
        <f t="array" ref="Q503">IFERROR(INDEX(Forecast_Capex_Input!N$12:N$286,$X503),NA)</f>
        <v>No</v>
      </c>
      <c r="R503" s="265" cm="1">
        <f t="array" ref="R503">IFERROR(INDEX(Forecast_Capex_Input!O$12:O$286,$X503),0)</f>
        <v>0</v>
      </c>
      <c r="S503" s="172" t="str" cm="1">
        <f t="array" ref="S503">IFERROR(INDEX(Forecast_Capex_Input!P$12:P$286,$X503),0)</f>
        <v>Safety security &amp; reliability</v>
      </c>
      <c r="T503" s="199" t="str" cm="1">
        <f t="array" aca="1" ref="T503" ca="1">IFERROR(INDEX(General!$K$84:$K$103,$AA503),NA)</f>
        <v xml:space="preserve">Buildings </v>
      </c>
      <c r="U503" s="188" cm="1">
        <f t="array" aca="1" ref="U503" ca="1">IFERROR(
IF($F503=General!$E$25,INDEX(Forecast_Capex_Input!S$12:S$286,$X503),
INDEX(Forecast_Capex_Input!T$12:T$286,$X503)),0)</f>
        <v>7.4999999999999997E-2</v>
      </c>
      <c r="V503" s="222" t="b">
        <f>IFERROR(INDEX(Overheads!$T$19:$T$26,MATCH($I503,Overheads!$E$19:$E$26,0)),FALSE)</f>
        <v>0</v>
      </c>
      <c r="W503" s="165"/>
      <c r="X503" s="174">
        <f>IFERROR(
IF(MATCH($C503,Forecast_Capex_Input!$CI$12:$CI$286,1)+1&gt;MAX(Forecast_Capex_Input!$C$12:$C$286),NA,
MATCH($C503,Forecast_Capex_Input!$CI$12:$CI$286,1)+1),1)</f>
        <v>192</v>
      </c>
      <c r="Y503" s="174" cm="1">
        <f t="array" aca="1" ref="Y503" ca="1">IFERROR(
IF(X502&lt;&gt;X503,1,
IF(COUNTIF(OFFSET(Y502,0,0,-INDEX(Forecast_Capex_Input!$CG$12:$CG$286,$X503)),Y502)=INDEX(Forecast_Capex_Input!$CG$12:$CG$286,$X503),Y502+1,Y502)),NA)</f>
        <v>1</v>
      </c>
      <c r="Z503" s="174" cm="1">
        <f t="array" ref="Z503">IFERROR($C503-IF($X503=1,1,INDEX(Forecast_Capex_Input!$CI$12:$CI$286,$X503-1))+1,NA)</f>
        <v>1</v>
      </c>
      <c r="AA503" s="174" cm="1">
        <f t="array" aca="1" ref="AA503" ca="1">IFERROR(IF(Y503=1,
INDEX(Forecast_Capex_Input!$AI$10:$BB$10,SMALL(IF(INDEX(Forecast_Capex_Input!$AI$12:$BB$286,$X503,0)&gt;0,COLUMN(Forecast_Capex_Input!$AI$10:$BB$10)-COLUMN(Forecast_Capex_Input!$AI$12)+1),ROWS(OFFSET(AA502,0,0,-$Z503)))),
OFFSET(AA502,-INDEX(Forecast_Capex_Input!$CG$12:$CG$286,$X503)+1,0)),NA)</f>
        <v>19</v>
      </c>
      <c r="AB503" s="174">
        <f t="shared" ca="1" si="317"/>
        <v>1</v>
      </c>
      <c r="AC503" s="222" t="b">
        <f t="shared" si="349"/>
        <v>0</v>
      </c>
      <c r="AD503" s="220" t="b">
        <v>0</v>
      </c>
      <c r="AE503" s="222" t="b">
        <f t="shared" si="318"/>
        <v>1</v>
      </c>
      <c r="AF503" s="165"/>
      <c r="AG503" s="215">
        <v>5.0673658487678359E-2</v>
      </c>
      <c r="AH503" s="215">
        <v>3.5626458587407053E-2</v>
      </c>
      <c r="AI503" s="215">
        <v>1.8440195956214829E-2</v>
      </c>
      <c r="AJ503" s="215">
        <v>7.317069755426045E-2</v>
      </c>
      <c r="AK503" s="215">
        <v>5.605819570689308E-3</v>
      </c>
      <c r="AL503" s="155">
        <v>0.18351683015625</v>
      </c>
      <c r="AM503" s="165"/>
      <c r="AN503" s="215" cm="1">
        <f t="array" aca="1" ref="AN503" ca="1">IFERROR(INDEX(General!O$33:O$34,$AB503)
*AG503,0)</f>
        <v>5.0591499533657193E-2</v>
      </c>
      <c r="AO503" s="215" cm="1">
        <f t="array" aca="1" ref="AO503" ca="1">IFERROR(INDEX(General!P$33:P$34,$AB503)
*AH503,0)</f>
        <v>3.5840734738700489E-2</v>
      </c>
      <c r="AP503" s="215" cm="1">
        <f t="array" aca="1" ref="AP503" ca="1">IFERROR(INDEX(General!Q$33:Q$34,$AB503)
*AI503,0)</f>
        <v>1.871813605342099E-2</v>
      </c>
      <c r="AQ503" s="215" cm="1">
        <f t="array" aca="1" ref="AQ503" ca="1">IFERROR(INDEX(General!R$33:R$34,$AB503)
*AJ503,0)</f>
        <v>7.4885166549152546E-2</v>
      </c>
      <c r="AR503" s="215" cm="1">
        <f t="array" aca="1" ref="AR503" ca="1">IFERROR(INDEX(General!S$33:S$34,$AB503)
*AK503,0)</f>
        <v>5.7724597511518384E-3</v>
      </c>
      <c r="AS503" s="155">
        <f t="shared" ca="1" si="350"/>
        <v>0.18580799662608308</v>
      </c>
      <c r="AT503" s="165"/>
      <c r="AU503" s="215">
        <f ca="1">IF($AE503=FALSE,AN503*Overheads!$R$24*$V503,
IFERROR(Overheads!$O$49*$V503*AN503,0)
+IFERROR(Overheads!Q$59*$V503*(AN503/Overheads!Q$68),0))</f>
        <v>0</v>
      </c>
      <c r="AV503" s="215">
        <f ca="1">IF($AE503=FALSE,AO503*Overheads!$R$24*$V503,
IFERROR(Overheads!$O$49*$V503*AO503,0)
+IFERROR(Overheads!R$59*$V503*(AO503/Overheads!R$68),0))</f>
        <v>0</v>
      </c>
      <c r="AW503" s="215">
        <f ca="1">IF($AE503=FALSE,AP503*Overheads!$R$24*$V503,
IFERROR(Overheads!$O$49*$V503*AP503,0)
+IFERROR(Overheads!S$59*$V503*(AP503/Overheads!S$68),0))</f>
        <v>0</v>
      </c>
      <c r="AX503" s="215">
        <f ca="1">IF($AE503=FALSE,AQ503*Overheads!$R$24*$V503,
IFERROR(Overheads!$O$49*$V503*AQ503,0)
+IFERROR(Overheads!T$59*$V503*(AQ503/Overheads!T$68),0))</f>
        <v>0</v>
      </c>
      <c r="AY503" s="215">
        <f ca="1">IF($AE503=FALSE,AR503*Overheads!$R$24*$V503,
IFERROR(Overheads!$O$49*$V503*AR503,0)
+IFERROR(Overheads!U$59*$V503*(AR503/Overheads!U$68),0))</f>
        <v>0</v>
      </c>
      <c r="AZ503" s="155">
        <f t="shared" ca="1" si="351"/>
        <v>0</v>
      </c>
      <c r="BA503" s="165"/>
      <c r="BB503" s="215">
        <f ca="1">IF($AE503=FALSE,AN503*Overheads!$S$25,
IFERROR(Overheads!$O$50*AN503,0)
+IFERROR(Overheads!Q$60*(AN503/Overheads!Q$66),0))</f>
        <v>9.5105993800317164E-4</v>
      </c>
      <c r="BC503" s="215">
        <f ca="1">IF($AE503=FALSE,AO503*Overheads!$S$25,
IFERROR(Overheads!$O$50*AO503,0)
+IFERROR(Overheads!R$60*(AO503/Overheads!R$66),0))</f>
        <v>6.0472644804584639E-4</v>
      </c>
      <c r="BD503" s="215">
        <f ca="1">IF($AE503=FALSE,AP503*Overheads!$S$25,
IFERROR(Overheads!$O$50*AP503,0)
+IFERROR(Overheads!S$60*(AP503/Overheads!S$66),0))</f>
        <v>3.4354582819207916E-4</v>
      </c>
      <c r="BE503" s="215">
        <f ca="1">IF($AE503=FALSE,AQ503*Overheads!$S$25,
IFERROR(Overheads!$O$50*AQ503,0)
+IFERROR(Overheads!T$60*(AQ503/Overheads!T$66),0))</f>
        <v>1.5179823918281504E-3</v>
      </c>
      <c r="BF503" s="215">
        <f ca="1">IF($AE503=FALSE,AR503*Overheads!$S$25,
IFERROR(Overheads!$O$50*AR503,0)
+IFERROR(Overheads!U$60*(AR503/Overheads!U$66),0))</f>
        <v>1.0335269700792124E-4</v>
      </c>
      <c r="BG503" s="155">
        <f t="shared" ca="1" si="352"/>
        <v>3.5206673030771687E-3</v>
      </c>
      <c r="BH503" s="165"/>
      <c r="BI503" s="215">
        <f t="shared" ca="1" si="353"/>
        <v>5.1542559471660365E-2</v>
      </c>
      <c r="BJ503" s="215">
        <f t="shared" ca="1" si="319"/>
        <v>3.6445461186746332E-2</v>
      </c>
      <c r="BK503" s="215">
        <f t="shared" ca="1" si="320"/>
        <v>1.9061681881613068E-2</v>
      </c>
      <c r="BL503" s="215">
        <f t="shared" ca="1" si="321"/>
        <v>7.64031489409807E-2</v>
      </c>
      <c r="BM503" s="215">
        <f t="shared" ca="1" si="322"/>
        <v>5.8758124481597595E-3</v>
      </c>
      <c r="BN503" s="155">
        <f t="shared" ca="1" si="354"/>
        <v>0.18932866392916023</v>
      </c>
      <c r="BO503" s="165"/>
      <c r="BP503" s="187" cm="1">
        <f t="array" ref="BP503">IFERROR(IF($X503=$X502,BP502,INDEX(Forecast_Capex_Input!AC$12:AC$286,$X503)),0)</f>
        <v>0.2</v>
      </c>
      <c r="BQ503" s="187" cm="1">
        <f t="array" ref="BQ503">IFERROR(IF($X503=$X502,BQ502,INDEX(Forecast_Capex_Input!AD$12:AD$286,$X503)),0)</f>
        <v>0.2</v>
      </c>
      <c r="BR503" s="187" cm="1">
        <f t="array" ref="BR503">IFERROR(IF($X503=$X502,BR502,INDEX(Forecast_Capex_Input!AE$12:AE$286,$X503)),0)</f>
        <v>0.2</v>
      </c>
      <c r="BS503" s="187" cm="1">
        <f t="array" ref="BS503">IFERROR(IF($X503=$X502,BS502,INDEX(Forecast_Capex_Input!AF$12:AF$286,$X503)),0)</f>
        <v>0.2</v>
      </c>
      <c r="BT503" s="187" cm="1">
        <f t="array" ref="BT503">IFERROR(IF($X503=$X502,BT502,INDEX(Forecast_Capex_Input!AG$12:AG$286,$X503)),0)</f>
        <v>0.2</v>
      </c>
      <c r="BU503" s="165"/>
      <c r="BV503" s="215">
        <f t="shared" si="323"/>
        <v>3.6703366031250004E-2</v>
      </c>
      <c r="BW503" s="215">
        <f t="shared" si="324"/>
        <v>3.6703366031250004E-2</v>
      </c>
      <c r="BX503" s="215">
        <f t="shared" si="325"/>
        <v>3.6703366031250004E-2</v>
      </c>
      <c r="BY503" s="215">
        <f t="shared" si="326"/>
        <v>3.6703366031250004E-2</v>
      </c>
      <c r="BZ503" s="215">
        <f t="shared" si="327"/>
        <v>3.6703366031250004E-2</v>
      </c>
      <c r="CA503" s="155">
        <f t="shared" si="355"/>
        <v>0.18351683015625003</v>
      </c>
      <c r="CB503" s="165"/>
      <c r="CC503" s="215">
        <f t="shared" ca="1" si="328"/>
        <v>3.7161599325216614E-2</v>
      </c>
      <c r="CD503" s="215">
        <f t="shared" ca="1" si="329"/>
        <v>3.7161599325216614E-2</v>
      </c>
      <c r="CE503" s="215">
        <f t="shared" ca="1" si="330"/>
        <v>3.7161599325216614E-2</v>
      </c>
      <c r="CF503" s="215">
        <f t="shared" ca="1" si="331"/>
        <v>3.7161599325216614E-2</v>
      </c>
      <c r="CG503" s="215">
        <f t="shared" ca="1" si="332"/>
        <v>3.7161599325216614E-2</v>
      </c>
      <c r="CH503" s="155">
        <f t="shared" ca="1" si="356"/>
        <v>0.18580799662608308</v>
      </c>
      <c r="CI503" s="165"/>
      <c r="CJ503" s="215">
        <f t="shared" ca="1" si="333"/>
        <v>0</v>
      </c>
      <c r="CK503" s="215">
        <f t="shared" ca="1" si="334"/>
        <v>0</v>
      </c>
      <c r="CL503" s="215">
        <f t="shared" ca="1" si="335"/>
        <v>0</v>
      </c>
      <c r="CM503" s="215">
        <f t="shared" ca="1" si="336"/>
        <v>0</v>
      </c>
      <c r="CN503" s="215">
        <f t="shared" ca="1" si="337"/>
        <v>0</v>
      </c>
      <c r="CO503" s="155">
        <f t="shared" ca="1" si="357"/>
        <v>0</v>
      </c>
      <c r="CP503" s="165"/>
      <c r="CQ503" s="223">
        <f t="shared" ca="1" si="338"/>
        <v>7.0413346061543383E-4</v>
      </c>
      <c r="CR503" s="223">
        <f t="shared" ca="1" si="339"/>
        <v>7.0413346061543383E-4</v>
      </c>
      <c r="CS503" s="223">
        <f t="shared" ca="1" si="340"/>
        <v>7.0413346061543383E-4</v>
      </c>
      <c r="CT503" s="223">
        <f t="shared" ca="1" si="341"/>
        <v>7.0413346061543383E-4</v>
      </c>
      <c r="CU503" s="223">
        <f t="shared" ca="1" si="342"/>
        <v>7.0413346061543383E-4</v>
      </c>
      <c r="CV503" s="155">
        <f t="shared" ca="1" si="358"/>
        <v>3.5206673030771692E-3</v>
      </c>
      <c r="CW503" s="165"/>
      <c r="CX503" s="215">
        <f t="shared" ca="1" si="359"/>
        <v>3.7865732785832051E-2</v>
      </c>
      <c r="CY503" s="215">
        <f t="shared" ca="1" si="343"/>
        <v>3.7865732785832051E-2</v>
      </c>
      <c r="CZ503" s="215">
        <f t="shared" ca="1" si="344"/>
        <v>3.7865732785832051E-2</v>
      </c>
      <c r="DA503" s="215">
        <f t="shared" ca="1" si="345"/>
        <v>3.7865732785832051E-2</v>
      </c>
      <c r="DB503" s="215">
        <f t="shared" ca="1" si="346"/>
        <v>3.7865732785832051E-2</v>
      </c>
      <c r="DC503" s="155">
        <f t="shared" ca="1" si="360"/>
        <v>0.18932866392916026</v>
      </c>
      <c r="DD503" s="165"/>
      <c r="DE503" s="188" t="b" cm="1">
        <f t="array" aca="1" ref="DE503" ca="1">OR($G503=Forecast_Capex_Input!$BF$8:$BF$10)</f>
        <v>0</v>
      </c>
      <c r="DF503" s="188" cm="1">
        <f t="array" aca="1" ref="DF503" ca="1">IFERROR(INDEX(Forecast_Capex_Input!BG$12:BG$286,$X503)
*(INDEX(Forecast_Capex_Input!$H$12:$H$286,$X503)=Repex),0)
*$DE503</f>
        <v>0</v>
      </c>
      <c r="DG503" s="188" cm="1">
        <f t="array" aca="1" ref="DG503" ca="1">IFERROR(INDEX(Forecast_Capex_Input!BH$12:BH$286,$X503)
*(INDEX(Forecast_Capex_Input!$H$12:$H$286,$X503)=Repex),0)
*$DE503</f>
        <v>0</v>
      </c>
      <c r="DH503" s="188" cm="1">
        <f t="array" aca="1" ref="DH503" ca="1">IFERROR(INDEX(Forecast_Capex_Input!BI$12:BI$286,$X503)
*(INDEX(Forecast_Capex_Input!$H$12:$H$286,$X503)=Repex),0)
*$DE503</f>
        <v>0</v>
      </c>
      <c r="DI503" s="188" cm="1">
        <f t="array" aca="1" ref="DI503" ca="1">IFERROR(INDEX(Forecast_Capex_Input!BJ$12:BJ$286,$X503)
*(INDEX(Forecast_Capex_Input!$H$12:$H$286,$X503)=Repex),0)
*$DE503</f>
        <v>0</v>
      </c>
      <c r="DJ503" s="188" cm="1">
        <f t="array" aca="1" ref="DJ503" ca="1">IFERROR(INDEX(Forecast_Capex_Input!BK$12:BK$286,$X503)
*(INDEX(Forecast_Capex_Input!$H$12:$H$286,$X503)=Repex),0)
*$DE503</f>
        <v>0</v>
      </c>
      <c r="DK503" s="188" cm="1">
        <f t="array" aca="1" ref="DK503" ca="1">IFERROR(INDEX(Forecast_Capex_Input!BL$12:BL$286,$X503)
*(INDEX(Forecast_Capex_Input!$H$12:$H$286,$X503)=Repex),0)
*$DE503</f>
        <v>0</v>
      </c>
      <c r="DL503" s="165"/>
      <c r="DM503" s="188" t="b" cm="1">
        <f t="array" aca="1" ref="DM503" ca="1">OR($G503=Forecast_Capex_Input!$BN$8:$BN$9)</f>
        <v>0</v>
      </c>
      <c r="DN503" s="188" cm="1">
        <f t="array" aca="1" ref="DN503" ca="1">IFERROR(INDEX(Forecast_Capex_Input!BO$12:BO$286,$X503)
*(INDEX(Forecast_Capex_Input!$H$12:$H$286,$X503)=Repex),0)
*$DM503</f>
        <v>0</v>
      </c>
      <c r="DO503" s="188" cm="1">
        <f t="array" aca="1" ref="DO503" ca="1">IFERROR(INDEX(Forecast_Capex_Input!BP$12:BP$286,$X503)
*(INDEX(Forecast_Capex_Input!$H$12:$H$286,$X503)=Repex),0)
*$DM503</f>
        <v>0</v>
      </c>
      <c r="DP503" s="188" cm="1">
        <f t="array" aca="1" ref="DP503" ca="1">IFERROR(INDEX(Forecast_Capex_Input!BQ$12:BQ$286,$X503)
*(INDEX(Forecast_Capex_Input!$H$12:$H$286,$X503)=Repex),0)
*$DM503</f>
        <v>0</v>
      </c>
      <c r="DQ503" s="188" cm="1">
        <f t="array" aca="1" ref="DQ503" ca="1">IFERROR(INDEX(Forecast_Capex_Input!BR$12:BR$286,$X503)
*(INDEX(Forecast_Capex_Input!$H$12:$H$286,$X503)=Repex),0)
*$DM503</f>
        <v>0</v>
      </c>
      <c r="DR503" s="188" cm="1">
        <f t="array" aca="1" ref="DR503" ca="1">IFERROR(INDEX(Forecast_Capex_Input!BS$12:BS$286,$X503)
*(INDEX(Forecast_Capex_Input!$H$12:$H$286,$X503)=Repex),0)
*$DM503</f>
        <v>0</v>
      </c>
      <c r="DS503" s="165"/>
      <c r="DT503" s="188" t="b" cm="1">
        <f t="array" aca="1" ref="DT503" ca="1">OR($G503=Forecast_Capex_Input!$BU$8:$BU$10)</f>
        <v>0</v>
      </c>
      <c r="DU503" s="188" cm="1">
        <f t="array" aca="1" ref="DU503" ca="1">IFERROR(INDEX(Forecast_Capex_Input!BV$12:BV$286,$X503)
*(INDEX(Forecast_Capex_Input!$H$12:$H$286,$X503)=Repex),0)
*$DT503</f>
        <v>0</v>
      </c>
      <c r="DV503" s="188" cm="1">
        <f t="array" aca="1" ref="DV503" ca="1">IFERROR(INDEX(Forecast_Capex_Input!BW$12:BW$286,$X503)
*(INDEX(Forecast_Capex_Input!$H$12:$H$286,$X503)=Repex),0)
*$DT503</f>
        <v>0</v>
      </c>
      <c r="DW503" s="188" cm="1">
        <f t="array" aca="1" ref="DW503" ca="1">IFERROR(INDEX(Forecast_Capex_Input!BX$12:BX$286,$X503)
*(INDEX(Forecast_Capex_Input!$H$12:$H$286,$X503)=Repex),0)
*$DT503</f>
        <v>0</v>
      </c>
      <c r="DX503" s="188" cm="1">
        <f t="array" aca="1" ref="DX503" ca="1">IFERROR(INDEX(Forecast_Capex_Input!BY$12:BY$286,$X503)
*(INDEX(Forecast_Capex_Input!$H$12:$H$286,$X503)=Repex),0)
*$DT503</f>
        <v>0</v>
      </c>
      <c r="DY503" s="188" cm="1">
        <f t="array" aca="1" ref="DY503" ca="1">IFERROR(INDEX(Forecast_Capex_Input!BZ$12:BZ$286,$X503)
*(INDEX(Forecast_Capex_Input!$H$12:$H$286,$X503)=Repex),0)
*$DT503</f>
        <v>0</v>
      </c>
      <c r="DZ503" s="188" cm="1">
        <f t="array" aca="1" ref="DZ503" ca="1">IFERROR(INDEX(Forecast_Capex_Input!CA$12:CA$286,$X503)
*(INDEX(Forecast_Capex_Input!$H$12:$H$286,$X503)=Repex),0)
*$DT503</f>
        <v>0</v>
      </c>
      <c r="EA503" s="188" cm="1">
        <f t="array" aca="1" ref="EA503" ca="1">IFERROR(INDEX(Forecast_Capex_Input!CB$12:CB$286,$X503)
*(INDEX(Forecast_Capex_Input!$H$12:$H$286,$X503)=Repex),0)
*$DT503</f>
        <v>0</v>
      </c>
      <c r="EB503" s="188" cm="1">
        <f t="array" aca="1" ref="EB503" ca="1">IFERROR(INDEX(Forecast_Capex_Input!CC$12:CC$286,$X503)
*(INDEX(Forecast_Capex_Input!$H$12:$H$286,$X503)=Repex),0)
*$DT503</f>
        <v>0</v>
      </c>
      <c r="EC503" s="165"/>
      <c r="ED503" s="226" t="str">
        <f t="shared" si="347"/>
        <v>N/A</v>
      </c>
      <c r="EE503" s="174" t="s">
        <v>15</v>
      </c>
    </row>
    <row r="504" spans="3:135" x14ac:dyDescent="0.2">
      <c r="C504" s="174">
        <f t="shared" si="348"/>
        <v>494</v>
      </c>
      <c r="D504" s="167" t="str" cm="1">
        <f t="array" ref="D504">IFERROR(INDEX(Forecast_Capex_Input!$D$12:$D$286,$X504),NA)</f>
        <v>Yass 2020 Audit Recommended Cap Works - reviewed and prioritised</v>
      </c>
      <c r="E504" s="172" t="b" cm="1">
        <f t="array" ref="E504">IF($X504=NA,NA,INDEX(Forecast_Capex_Input!$E$12:$E$286,$X504))</f>
        <v>1</v>
      </c>
      <c r="F504" s="167" t="str" cm="1">
        <f t="array" aca="1" ref="F504" ca="1">IFERROR(INDEX(General!$E$25:$E$26,$Y504),NA)</f>
        <v>Non-Labour</v>
      </c>
      <c r="G504" s="167" t="str" cm="1">
        <f t="array" aca="1" ref="G504" ca="1">IFERROR(INDEX(Forecast_Capex_Input!$AI$11:$BB$11,$AA504),NA)</f>
        <v xml:space="preserve">Buildings </v>
      </c>
      <c r="H504" s="189" cm="1">
        <f t="array" aca="1" ref="H504" ca="1">IFERROR(INDEX(Forecast_Capex_Input!$AI$12:$BB$286,$X504,$AA504),NA)</f>
        <v>1</v>
      </c>
      <c r="I504" s="199" t="str" cm="1">
        <f t="array" ref="I504">IFERROR(INDEX(Forecast_Capex_Input!$F$12:$F$286,$X504),NA)</f>
        <v>Non-network - Other</v>
      </c>
      <c r="J504" s="199" t="str" cm="1">
        <f t="array" ref="J504">IFERROR(INDEX(Forecast_Capex_Input!G$12:G$286,$X504),NA)</f>
        <v>Property</v>
      </c>
      <c r="K504" s="199" t="str" cm="1">
        <f t="array" ref="K504">IFERROR(INDEX(Forecast_Capex_Input!H$12:H$286,$X504),NA)</f>
        <v>Fleet &amp; Property</v>
      </c>
      <c r="L504" s="199" t="str" cm="1">
        <f t="array" ref="L504">IFERROR(INDEX(Forecast_Capex_Input!I$12:I$286,$X504),NA)</f>
        <v>N/A</v>
      </c>
      <c r="M504" s="199" t="str" cm="1">
        <f t="array" ref="M504">IFERROR(INDEX(Forecast_Capex_Input!J$12:J$286,$X504),NA)</f>
        <v>Yass Depot</v>
      </c>
      <c r="N504" s="199" t="str" cm="1">
        <f t="array" ref="N504">IFERROR(INDEX(Forecast_Capex_Input!K$12:K$286,$X504),NA)</f>
        <v>N/A</v>
      </c>
      <c r="O504" s="199" t="str" cm="1">
        <f t="array" ref="O504">IFERROR(INDEX(Forecast_Capex_Input!L$12:L$286,$X504),NA)</f>
        <v>N/A</v>
      </c>
      <c r="P504" s="199" t="str" cm="1">
        <f t="array" ref="P504">IFERROR(INDEX(Forecast_Capex_Input!M$12:M$286,$X504),NA)</f>
        <v>N/A</v>
      </c>
      <c r="Q504" s="172" t="str" cm="1">
        <f t="array" ref="Q504">IFERROR(INDEX(Forecast_Capex_Input!N$12:N$286,$X504),NA)</f>
        <v>No</v>
      </c>
      <c r="R504" s="265" cm="1">
        <f t="array" ref="R504">IFERROR(INDEX(Forecast_Capex_Input!O$12:O$286,$X504),0)</f>
        <v>0</v>
      </c>
      <c r="S504" s="172" t="str" cm="1">
        <f t="array" ref="S504">IFERROR(INDEX(Forecast_Capex_Input!P$12:P$286,$X504),0)</f>
        <v>Safety security &amp; reliability</v>
      </c>
      <c r="T504" s="199" t="str" cm="1">
        <f t="array" aca="1" ref="T504" ca="1">IFERROR(INDEX(General!$K$84:$K$103,$AA504),NA)</f>
        <v xml:space="preserve">Buildings </v>
      </c>
      <c r="U504" s="188" cm="1">
        <f t="array" aca="1" ref="U504" ca="1">IFERROR(
IF($F504=General!$E$25,INDEX(Forecast_Capex_Input!S$12:S$286,$X504),
INDEX(Forecast_Capex_Input!T$12:T$286,$X504)),0)</f>
        <v>0.92500000000000004</v>
      </c>
      <c r="V504" s="222" t="b">
        <f>IFERROR(INDEX(Overheads!$T$19:$T$26,MATCH($I504,Overheads!$E$19:$E$26,0)),FALSE)</f>
        <v>0</v>
      </c>
      <c r="W504" s="165"/>
      <c r="X504" s="174">
        <f>IFERROR(
IF(MATCH($C504,Forecast_Capex_Input!$CI$12:$CI$286,1)+1&gt;MAX(Forecast_Capex_Input!$C$12:$C$286),NA,
MATCH($C504,Forecast_Capex_Input!$CI$12:$CI$286,1)+1),1)</f>
        <v>192</v>
      </c>
      <c r="Y504" s="174" cm="1">
        <f t="array" aca="1" ref="Y504" ca="1">IFERROR(
IF(X503&lt;&gt;X504,1,
IF(COUNTIF(OFFSET(Y503,0,0,-INDEX(Forecast_Capex_Input!$CG$12:$CG$286,$X504)),Y503)=INDEX(Forecast_Capex_Input!$CG$12:$CG$286,$X504),Y503+1,Y503)),NA)</f>
        <v>2</v>
      </c>
      <c r="Z504" s="174" cm="1">
        <f t="array" ref="Z504">IFERROR($C504-IF($X504=1,1,INDEX(Forecast_Capex_Input!$CI$12:$CI$286,$X504-1))+1,NA)</f>
        <v>2</v>
      </c>
      <c r="AA504" s="174" cm="1">
        <f t="array" aca="1" ref="AA504" ca="1">IFERROR(IF(Y504=1,
INDEX(Forecast_Capex_Input!$AI$10:$BB$10,SMALL(IF(INDEX(Forecast_Capex_Input!$AI$12:$BB$286,$X504,0)&gt;0,COLUMN(Forecast_Capex_Input!$AI$10:$BB$10)-COLUMN(Forecast_Capex_Input!$AI$12)+1),ROWS(OFFSET(AA503,0,0,-$Z504)))),
OFFSET(AA503,-INDEX(Forecast_Capex_Input!$CG$12:$CG$286,$X504)+1,0)),NA)</f>
        <v>19</v>
      </c>
      <c r="AB504" s="174">
        <f t="shared" ca="1" si="317"/>
        <v>2</v>
      </c>
      <c r="AC504" s="222" t="b">
        <f t="shared" si="349"/>
        <v>0</v>
      </c>
      <c r="AD504" s="220" t="b">
        <v>0</v>
      </c>
      <c r="AE504" s="222" t="b">
        <f t="shared" si="318"/>
        <v>1</v>
      </c>
      <c r="AF504" s="165"/>
      <c r="AG504" s="215">
        <v>0.62497512134803324</v>
      </c>
      <c r="AH504" s="215">
        <v>0.439392989244687</v>
      </c>
      <c r="AI504" s="215">
        <v>0.22742908345998292</v>
      </c>
      <c r="AJ504" s="215">
        <v>0.90243860316921221</v>
      </c>
      <c r="AK504" s="215">
        <v>6.9138441371834794E-2</v>
      </c>
      <c r="AL504" s="155">
        <v>2.2633742385937499</v>
      </c>
      <c r="AM504" s="165"/>
      <c r="AN504" s="215" cm="1">
        <f t="array" aca="1" ref="AN504" ca="1">IFERROR(INDEX(General!O$33:O$34,$AB504)
*AG504,0)</f>
        <v>0.62497512134803324</v>
      </c>
      <c r="AO504" s="215" cm="1">
        <f t="array" aca="1" ref="AO504" ca="1">IFERROR(INDEX(General!P$33:P$34,$AB504)
*AH504,0)</f>
        <v>0.439392989244687</v>
      </c>
      <c r="AP504" s="215" cm="1">
        <f t="array" aca="1" ref="AP504" ca="1">IFERROR(INDEX(General!Q$33:Q$34,$AB504)
*AI504,0)</f>
        <v>0.22742908345998292</v>
      </c>
      <c r="AQ504" s="215" cm="1">
        <f t="array" aca="1" ref="AQ504" ca="1">IFERROR(INDEX(General!R$33:R$34,$AB504)
*AJ504,0)</f>
        <v>0.90243860316921221</v>
      </c>
      <c r="AR504" s="215" cm="1">
        <f t="array" aca="1" ref="AR504" ca="1">IFERROR(INDEX(General!S$33:S$34,$AB504)
*AK504,0)</f>
        <v>6.9138441371834794E-2</v>
      </c>
      <c r="AS504" s="155">
        <f t="shared" ca="1" si="350"/>
        <v>2.2633742385937499</v>
      </c>
      <c r="AT504" s="165"/>
      <c r="AU504" s="215">
        <f ca="1">IF($AE504=FALSE,AN504*Overheads!$R$24*$V504,
IFERROR(Overheads!$O$49*$V504*AN504,0)
+IFERROR(Overheads!Q$59*$V504*(AN504/Overheads!Q$68),0))</f>
        <v>0</v>
      </c>
      <c r="AV504" s="215">
        <f ca="1">IF($AE504=FALSE,AO504*Overheads!$R$24*$V504,
IFERROR(Overheads!$O$49*$V504*AO504,0)
+IFERROR(Overheads!R$59*$V504*(AO504/Overheads!R$68),0))</f>
        <v>0</v>
      </c>
      <c r="AW504" s="215">
        <f ca="1">IF($AE504=FALSE,AP504*Overheads!$R$24*$V504,
IFERROR(Overheads!$O$49*$V504*AP504,0)
+IFERROR(Overheads!S$59*$V504*(AP504/Overheads!S$68),0))</f>
        <v>0</v>
      </c>
      <c r="AX504" s="215">
        <f ca="1">IF($AE504=FALSE,AQ504*Overheads!$R$24*$V504,
IFERROR(Overheads!$O$49*$V504*AQ504,0)
+IFERROR(Overheads!T$59*$V504*(AQ504/Overheads!T$68),0))</f>
        <v>0</v>
      </c>
      <c r="AY504" s="215">
        <f ca="1">IF($AE504=FALSE,AR504*Overheads!$R$24*$V504,
IFERROR(Overheads!$O$49*$V504*AR504,0)
+IFERROR(Overheads!U$59*$V504*(AR504/Overheads!U$68),0))</f>
        <v>0</v>
      </c>
      <c r="AZ504" s="155">
        <f t="shared" ca="1" si="351"/>
        <v>0</v>
      </c>
      <c r="BA504" s="165"/>
      <c r="BB504" s="215">
        <f ca="1">IF($AE504=FALSE,AN504*Overheads!$S$25,
IFERROR(Overheads!$O$50*AN504,0)
+IFERROR(Overheads!Q$60*(AN504/Overheads!Q$66),0))</f>
        <v>1.1748787951370248E-2</v>
      </c>
      <c r="BC504" s="215">
        <f ca="1">IF($AE504=FALSE,AO504*Overheads!$S$25,
IFERROR(Overheads!$O$50*AO504,0)
+IFERROR(Overheads!R$60*(AO504/Overheads!R$66),0))</f>
        <v>7.4137029728710462E-3</v>
      </c>
      <c r="BD504" s="215">
        <f ca="1">IF($AE504=FALSE,AP504*Overheads!$S$25,
IFERROR(Overheads!$O$50*AP504,0)
+IFERROR(Overheads!S$60*(AP504/Overheads!S$66),0))</f>
        <v>4.1741502791323923E-3</v>
      </c>
      <c r="BE504" s="215">
        <f ca="1">IF($AE504=FALSE,AQ504*Overheads!$S$25,
IFERROR(Overheads!$O$50*AQ504,0)
+IFERROR(Overheads!T$60*(AQ504/Overheads!T$66),0))</f>
        <v>1.8293154338085107E-2</v>
      </c>
      <c r="BF504" s="215">
        <f ca="1">IF($AE504=FALSE,AR504*Overheads!$S$25,
IFERROR(Overheads!$O$50*AR504,0)
+IFERROR(Overheads!U$60*(AR504/Overheads!U$66),0))</f>
        <v>1.2378855272706449E-3</v>
      </c>
      <c r="BG504" s="155">
        <f t="shared" ca="1" si="352"/>
        <v>4.2867681068729437E-2</v>
      </c>
      <c r="BH504" s="165"/>
      <c r="BI504" s="215">
        <f t="shared" ca="1" si="353"/>
        <v>0.63672390929940348</v>
      </c>
      <c r="BJ504" s="215">
        <f t="shared" ca="1" si="319"/>
        <v>0.44680669221755803</v>
      </c>
      <c r="BK504" s="215">
        <f t="shared" ca="1" si="320"/>
        <v>0.23160323373911532</v>
      </c>
      <c r="BL504" s="215">
        <f t="shared" ca="1" si="321"/>
        <v>0.9207317575072973</v>
      </c>
      <c r="BM504" s="215">
        <f t="shared" ca="1" si="322"/>
        <v>7.0376326899105446E-2</v>
      </c>
      <c r="BN504" s="155">
        <f t="shared" ca="1" si="354"/>
        <v>2.3062419196624795</v>
      </c>
      <c r="BO504" s="165"/>
      <c r="BP504" s="187" cm="1">
        <f t="array" ref="BP504">IFERROR(IF($X504=$X503,BP503,INDEX(Forecast_Capex_Input!AC$12:AC$286,$X504)),0)</f>
        <v>0.2</v>
      </c>
      <c r="BQ504" s="187" cm="1">
        <f t="array" ref="BQ504">IFERROR(IF($X504=$X503,BQ503,INDEX(Forecast_Capex_Input!AD$12:AD$286,$X504)),0)</f>
        <v>0.2</v>
      </c>
      <c r="BR504" s="187" cm="1">
        <f t="array" ref="BR504">IFERROR(IF($X504=$X503,BR503,INDEX(Forecast_Capex_Input!AE$12:AE$286,$X504)),0)</f>
        <v>0.2</v>
      </c>
      <c r="BS504" s="187" cm="1">
        <f t="array" ref="BS504">IFERROR(IF($X504=$X503,BS503,INDEX(Forecast_Capex_Input!AF$12:AF$286,$X504)),0)</f>
        <v>0.2</v>
      </c>
      <c r="BT504" s="187" cm="1">
        <f t="array" ref="BT504">IFERROR(IF($X504=$X503,BT503,INDEX(Forecast_Capex_Input!AG$12:AG$286,$X504)),0)</f>
        <v>0.2</v>
      </c>
      <c r="BU504" s="165"/>
      <c r="BV504" s="215">
        <f t="shared" si="323"/>
        <v>0.45267484771875</v>
      </c>
      <c r="BW504" s="215">
        <f t="shared" si="324"/>
        <v>0.45267484771875</v>
      </c>
      <c r="BX504" s="215">
        <f t="shared" si="325"/>
        <v>0.45267484771875</v>
      </c>
      <c r="BY504" s="215">
        <f t="shared" si="326"/>
        <v>0.45267484771875</v>
      </c>
      <c r="BZ504" s="215">
        <f t="shared" si="327"/>
        <v>0.45267484771875</v>
      </c>
      <c r="CA504" s="155">
        <f t="shared" si="355"/>
        <v>2.2633742385937499</v>
      </c>
      <c r="CB504" s="165"/>
      <c r="CC504" s="215">
        <f t="shared" ca="1" si="328"/>
        <v>0.45267484771875</v>
      </c>
      <c r="CD504" s="215">
        <f t="shared" ca="1" si="329"/>
        <v>0.45267484771875</v>
      </c>
      <c r="CE504" s="215">
        <f t="shared" ca="1" si="330"/>
        <v>0.45267484771875</v>
      </c>
      <c r="CF504" s="215">
        <f t="shared" ca="1" si="331"/>
        <v>0.45267484771875</v>
      </c>
      <c r="CG504" s="215">
        <f t="shared" ca="1" si="332"/>
        <v>0.45267484771875</v>
      </c>
      <c r="CH504" s="155">
        <f t="shared" ca="1" si="356"/>
        <v>2.2633742385937499</v>
      </c>
      <c r="CI504" s="165"/>
      <c r="CJ504" s="215">
        <f t="shared" ca="1" si="333"/>
        <v>0</v>
      </c>
      <c r="CK504" s="215">
        <f t="shared" ca="1" si="334"/>
        <v>0</v>
      </c>
      <c r="CL504" s="215">
        <f t="shared" ca="1" si="335"/>
        <v>0</v>
      </c>
      <c r="CM504" s="215">
        <f t="shared" ca="1" si="336"/>
        <v>0</v>
      </c>
      <c r="CN504" s="215">
        <f t="shared" ca="1" si="337"/>
        <v>0</v>
      </c>
      <c r="CO504" s="155">
        <f t="shared" ca="1" si="357"/>
        <v>0</v>
      </c>
      <c r="CP504" s="165"/>
      <c r="CQ504" s="223">
        <f t="shared" ca="1" si="338"/>
        <v>8.573536213745887E-3</v>
      </c>
      <c r="CR504" s="223">
        <f t="shared" ca="1" si="339"/>
        <v>8.573536213745887E-3</v>
      </c>
      <c r="CS504" s="223">
        <f t="shared" ca="1" si="340"/>
        <v>8.573536213745887E-3</v>
      </c>
      <c r="CT504" s="223">
        <f t="shared" ca="1" si="341"/>
        <v>8.573536213745887E-3</v>
      </c>
      <c r="CU504" s="223">
        <f t="shared" ca="1" si="342"/>
        <v>8.573536213745887E-3</v>
      </c>
      <c r="CV504" s="155">
        <f t="shared" ca="1" si="358"/>
        <v>4.2867681068729437E-2</v>
      </c>
      <c r="CW504" s="165"/>
      <c r="CX504" s="215">
        <f t="shared" ca="1" si="359"/>
        <v>0.4612483839324959</v>
      </c>
      <c r="CY504" s="215">
        <f t="shared" ca="1" si="343"/>
        <v>0.4612483839324959</v>
      </c>
      <c r="CZ504" s="215">
        <f t="shared" ca="1" si="344"/>
        <v>0.4612483839324959</v>
      </c>
      <c r="DA504" s="215">
        <f t="shared" ca="1" si="345"/>
        <v>0.4612483839324959</v>
      </c>
      <c r="DB504" s="215">
        <f t="shared" ca="1" si="346"/>
        <v>0.4612483839324959</v>
      </c>
      <c r="DC504" s="155">
        <f t="shared" ca="1" si="360"/>
        <v>2.3062419196624795</v>
      </c>
      <c r="DD504" s="165"/>
      <c r="DE504" s="188" t="b" cm="1">
        <f t="array" aca="1" ref="DE504" ca="1">OR($G504=Forecast_Capex_Input!$BF$8:$BF$10)</f>
        <v>0</v>
      </c>
      <c r="DF504" s="188" cm="1">
        <f t="array" aca="1" ref="DF504" ca="1">IFERROR(INDEX(Forecast_Capex_Input!BG$12:BG$286,$X504)
*(INDEX(Forecast_Capex_Input!$H$12:$H$286,$X504)=Repex),0)
*$DE504</f>
        <v>0</v>
      </c>
      <c r="DG504" s="188" cm="1">
        <f t="array" aca="1" ref="DG504" ca="1">IFERROR(INDEX(Forecast_Capex_Input!BH$12:BH$286,$X504)
*(INDEX(Forecast_Capex_Input!$H$12:$H$286,$X504)=Repex),0)
*$DE504</f>
        <v>0</v>
      </c>
      <c r="DH504" s="188" cm="1">
        <f t="array" aca="1" ref="DH504" ca="1">IFERROR(INDEX(Forecast_Capex_Input!BI$12:BI$286,$X504)
*(INDEX(Forecast_Capex_Input!$H$12:$H$286,$X504)=Repex),0)
*$DE504</f>
        <v>0</v>
      </c>
      <c r="DI504" s="188" cm="1">
        <f t="array" aca="1" ref="DI504" ca="1">IFERROR(INDEX(Forecast_Capex_Input!BJ$12:BJ$286,$X504)
*(INDEX(Forecast_Capex_Input!$H$12:$H$286,$X504)=Repex),0)
*$DE504</f>
        <v>0</v>
      </c>
      <c r="DJ504" s="188" cm="1">
        <f t="array" aca="1" ref="DJ504" ca="1">IFERROR(INDEX(Forecast_Capex_Input!BK$12:BK$286,$X504)
*(INDEX(Forecast_Capex_Input!$H$12:$H$286,$X504)=Repex),0)
*$DE504</f>
        <v>0</v>
      </c>
      <c r="DK504" s="188" cm="1">
        <f t="array" aca="1" ref="DK504" ca="1">IFERROR(INDEX(Forecast_Capex_Input!BL$12:BL$286,$X504)
*(INDEX(Forecast_Capex_Input!$H$12:$H$286,$X504)=Repex),0)
*$DE504</f>
        <v>0</v>
      </c>
      <c r="DL504" s="165"/>
      <c r="DM504" s="188" t="b" cm="1">
        <f t="array" aca="1" ref="DM504" ca="1">OR($G504=Forecast_Capex_Input!$BN$8:$BN$9)</f>
        <v>0</v>
      </c>
      <c r="DN504" s="188" cm="1">
        <f t="array" aca="1" ref="DN504" ca="1">IFERROR(INDEX(Forecast_Capex_Input!BO$12:BO$286,$X504)
*(INDEX(Forecast_Capex_Input!$H$12:$H$286,$X504)=Repex),0)
*$DM504</f>
        <v>0</v>
      </c>
      <c r="DO504" s="188" cm="1">
        <f t="array" aca="1" ref="DO504" ca="1">IFERROR(INDEX(Forecast_Capex_Input!BP$12:BP$286,$X504)
*(INDEX(Forecast_Capex_Input!$H$12:$H$286,$X504)=Repex),0)
*$DM504</f>
        <v>0</v>
      </c>
      <c r="DP504" s="188" cm="1">
        <f t="array" aca="1" ref="DP504" ca="1">IFERROR(INDEX(Forecast_Capex_Input!BQ$12:BQ$286,$X504)
*(INDEX(Forecast_Capex_Input!$H$12:$H$286,$X504)=Repex),0)
*$DM504</f>
        <v>0</v>
      </c>
      <c r="DQ504" s="188" cm="1">
        <f t="array" aca="1" ref="DQ504" ca="1">IFERROR(INDEX(Forecast_Capex_Input!BR$12:BR$286,$X504)
*(INDEX(Forecast_Capex_Input!$H$12:$H$286,$X504)=Repex),0)
*$DM504</f>
        <v>0</v>
      </c>
      <c r="DR504" s="188" cm="1">
        <f t="array" aca="1" ref="DR504" ca="1">IFERROR(INDEX(Forecast_Capex_Input!BS$12:BS$286,$X504)
*(INDEX(Forecast_Capex_Input!$H$12:$H$286,$X504)=Repex),0)
*$DM504</f>
        <v>0</v>
      </c>
      <c r="DS504" s="165"/>
      <c r="DT504" s="188" t="b" cm="1">
        <f t="array" aca="1" ref="DT504" ca="1">OR($G504=Forecast_Capex_Input!$BU$8:$BU$10)</f>
        <v>0</v>
      </c>
      <c r="DU504" s="188" cm="1">
        <f t="array" aca="1" ref="DU504" ca="1">IFERROR(INDEX(Forecast_Capex_Input!BV$12:BV$286,$X504)
*(INDEX(Forecast_Capex_Input!$H$12:$H$286,$X504)=Repex),0)
*$DT504</f>
        <v>0</v>
      </c>
      <c r="DV504" s="188" cm="1">
        <f t="array" aca="1" ref="DV504" ca="1">IFERROR(INDEX(Forecast_Capex_Input!BW$12:BW$286,$X504)
*(INDEX(Forecast_Capex_Input!$H$12:$H$286,$X504)=Repex),0)
*$DT504</f>
        <v>0</v>
      </c>
      <c r="DW504" s="188" cm="1">
        <f t="array" aca="1" ref="DW504" ca="1">IFERROR(INDEX(Forecast_Capex_Input!BX$12:BX$286,$X504)
*(INDEX(Forecast_Capex_Input!$H$12:$H$286,$X504)=Repex),0)
*$DT504</f>
        <v>0</v>
      </c>
      <c r="DX504" s="188" cm="1">
        <f t="array" aca="1" ref="DX504" ca="1">IFERROR(INDEX(Forecast_Capex_Input!BY$12:BY$286,$X504)
*(INDEX(Forecast_Capex_Input!$H$12:$H$286,$X504)=Repex),0)
*$DT504</f>
        <v>0</v>
      </c>
      <c r="DY504" s="188" cm="1">
        <f t="array" aca="1" ref="DY504" ca="1">IFERROR(INDEX(Forecast_Capex_Input!BZ$12:BZ$286,$X504)
*(INDEX(Forecast_Capex_Input!$H$12:$H$286,$X504)=Repex),0)
*$DT504</f>
        <v>0</v>
      </c>
      <c r="DZ504" s="188" cm="1">
        <f t="array" aca="1" ref="DZ504" ca="1">IFERROR(INDEX(Forecast_Capex_Input!CA$12:CA$286,$X504)
*(INDEX(Forecast_Capex_Input!$H$12:$H$286,$X504)=Repex),0)
*$DT504</f>
        <v>0</v>
      </c>
      <c r="EA504" s="188" cm="1">
        <f t="array" aca="1" ref="EA504" ca="1">IFERROR(INDEX(Forecast_Capex_Input!CB$12:CB$286,$X504)
*(INDEX(Forecast_Capex_Input!$H$12:$H$286,$X504)=Repex),0)
*$DT504</f>
        <v>0</v>
      </c>
      <c r="EB504" s="188" cm="1">
        <f t="array" aca="1" ref="EB504" ca="1">IFERROR(INDEX(Forecast_Capex_Input!CC$12:CC$286,$X504)
*(INDEX(Forecast_Capex_Input!$H$12:$H$286,$X504)=Repex),0)
*$DT504</f>
        <v>0</v>
      </c>
      <c r="EC504" s="165"/>
      <c r="ED504" s="226" t="str">
        <f t="shared" si="347"/>
        <v>N/A</v>
      </c>
      <c r="EE504" s="174" t="s">
        <v>15</v>
      </c>
    </row>
    <row r="505" spans="3:135" x14ac:dyDescent="0.2">
      <c r="C505" s="174">
        <f t="shared" si="348"/>
        <v>495</v>
      </c>
      <c r="D505" s="167" t="str" cm="1">
        <f t="array" ref="D505">IFERROR(INDEX(Forecast_Capex_Input!$D$12:$D$286,$X505),NA)</f>
        <v>Wagga 2020 Audit Recommended Cap Works - reviewed and prioritised</v>
      </c>
      <c r="E505" s="172" t="b" cm="1">
        <f t="array" ref="E505">IF($X505=NA,NA,INDEX(Forecast_Capex_Input!$E$12:$E$286,$X505))</f>
        <v>1</v>
      </c>
      <c r="F505" s="167" t="str" cm="1">
        <f t="array" aca="1" ref="F505" ca="1">IFERROR(INDEX(General!$E$25:$E$26,$Y505),NA)</f>
        <v>Labour</v>
      </c>
      <c r="G505" s="167" t="str" cm="1">
        <f t="array" aca="1" ref="G505" ca="1">IFERROR(INDEX(Forecast_Capex_Input!$AI$11:$BB$11,$AA505),NA)</f>
        <v xml:space="preserve">Buildings </v>
      </c>
      <c r="H505" s="189" cm="1">
        <f t="array" aca="1" ref="H505" ca="1">IFERROR(INDEX(Forecast_Capex_Input!$AI$12:$BB$286,$X505,$AA505),NA)</f>
        <v>1</v>
      </c>
      <c r="I505" s="199" t="str" cm="1">
        <f t="array" ref="I505">IFERROR(INDEX(Forecast_Capex_Input!$F$12:$F$286,$X505),NA)</f>
        <v>Non-network - Other</v>
      </c>
      <c r="J505" s="199" t="str" cm="1">
        <f t="array" ref="J505">IFERROR(INDEX(Forecast_Capex_Input!G$12:G$286,$X505),NA)</f>
        <v>Property</v>
      </c>
      <c r="K505" s="199" t="str" cm="1">
        <f t="array" ref="K505">IFERROR(INDEX(Forecast_Capex_Input!H$12:H$286,$X505),NA)</f>
        <v>Fleet &amp; Property</v>
      </c>
      <c r="L505" s="199" t="str" cm="1">
        <f t="array" ref="L505">IFERROR(INDEX(Forecast_Capex_Input!I$12:I$286,$X505),NA)</f>
        <v>N/A</v>
      </c>
      <c r="M505" s="199" t="str" cm="1">
        <f t="array" ref="M505">IFERROR(INDEX(Forecast_Capex_Input!J$12:J$286,$X505),NA)</f>
        <v>Wagga Depot</v>
      </c>
      <c r="N505" s="199" t="str" cm="1">
        <f t="array" ref="N505">IFERROR(INDEX(Forecast_Capex_Input!K$12:K$286,$X505),NA)</f>
        <v>N/A</v>
      </c>
      <c r="O505" s="199" t="str" cm="1">
        <f t="array" ref="O505">IFERROR(INDEX(Forecast_Capex_Input!L$12:L$286,$X505),NA)</f>
        <v>N/A</v>
      </c>
      <c r="P505" s="199" t="str" cm="1">
        <f t="array" ref="P505">IFERROR(INDEX(Forecast_Capex_Input!M$12:M$286,$X505),NA)</f>
        <v>N/A</v>
      </c>
      <c r="Q505" s="172" t="str" cm="1">
        <f t="array" ref="Q505">IFERROR(INDEX(Forecast_Capex_Input!N$12:N$286,$X505),NA)</f>
        <v>No</v>
      </c>
      <c r="R505" s="265" cm="1">
        <f t="array" ref="R505">IFERROR(INDEX(Forecast_Capex_Input!O$12:O$286,$X505),0)</f>
        <v>0</v>
      </c>
      <c r="S505" s="172" t="str" cm="1">
        <f t="array" ref="S505">IFERROR(INDEX(Forecast_Capex_Input!P$12:P$286,$X505),0)</f>
        <v>Safety security &amp; reliability</v>
      </c>
      <c r="T505" s="199" t="str" cm="1">
        <f t="array" aca="1" ref="T505" ca="1">IFERROR(INDEX(General!$K$84:$K$103,$AA505),NA)</f>
        <v xml:space="preserve">Buildings </v>
      </c>
      <c r="U505" s="188" cm="1">
        <f t="array" aca="1" ref="U505" ca="1">IFERROR(
IF($F505=General!$E$25,INDEX(Forecast_Capex_Input!S$12:S$286,$X505),
INDEX(Forecast_Capex_Input!T$12:T$286,$X505)),0)</f>
        <v>7.4999999999999997E-2</v>
      </c>
      <c r="V505" s="222" t="b">
        <f>IFERROR(INDEX(Overheads!$T$19:$T$26,MATCH($I505,Overheads!$E$19:$E$26,0)),FALSE)</f>
        <v>0</v>
      </c>
      <c r="W505" s="165"/>
      <c r="X505" s="174">
        <f>IFERROR(
IF(MATCH($C505,Forecast_Capex_Input!$CI$12:$CI$286,1)+1&gt;MAX(Forecast_Capex_Input!$C$12:$C$286),NA,
MATCH($C505,Forecast_Capex_Input!$CI$12:$CI$286,1)+1),1)</f>
        <v>193</v>
      </c>
      <c r="Y505" s="174" cm="1">
        <f t="array" aca="1" ref="Y505" ca="1">IFERROR(
IF(X504&lt;&gt;X505,1,
IF(COUNTIF(OFFSET(Y504,0,0,-INDEX(Forecast_Capex_Input!$CG$12:$CG$286,$X505)),Y504)=INDEX(Forecast_Capex_Input!$CG$12:$CG$286,$X505),Y504+1,Y504)),NA)</f>
        <v>1</v>
      </c>
      <c r="Z505" s="174" cm="1">
        <f t="array" ref="Z505">IFERROR($C505-IF($X505=1,1,INDEX(Forecast_Capex_Input!$CI$12:$CI$286,$X505-1))+1,NA)</f>
        <v>1</v>
      </c>
      <c r="AA505" s="174" cm="1">
        <f t="array" aca="1" ref="AA505" ca="1">IFERROR(IF(Y505=1,
INDEX(Forecast_Capex_Input!$AI$10:$BB$10,SMALL(IF(INDEX(Forecast_Capex_Input!$AI$12:$BB$286,$X505,0)&gt;0,COLUMN(Forecast_Capex_Input!$AI$10:$BB$10)-COLUMN(Forecast_Capex_Input!$AI$12)+1),ROWS(OFFSET(AA504,0,0,-$Z505)))),
OFFSET(AA504,-INDEX(Forecast_Capex_Input!$CG$12:$CG$286,$X505)+1,0)),NA)</f>
        <v>19</v>
      </c>
      <c r="AB505" s="174">
        <f t="shared" ca="1" si="317"/>
        <v>1</v>
      </c>
      <c r="AC505" s="222" t="b">
        <f t="shared" si="349"/>
        <v>0</v>
      </c>
      <c r="AD505" s="220" t="b">
        <v>0</v>
      </c>
      <c r="AE505" s="222" t="b">
        <f t="shared" si="318"/>
        <v>1</v>
      </c>
      <c r="AF505" s="165"/>
      <c r="AG505" s="215">
        <v>2.6087582457809139E-2</v>
      </c>
      <c r="AH505" s="215">
        <v>2.5520461100030676E-2</v>
      </c>
      <c r="AI505" s="215">
        <v>0.15517858152213101</v>
      </c>
      <c r="AJ505" s="215">
        <v>2.4244438045029147E-2</v>
      </c>
      <c r="AK505" s="215">
        <v>0</v>
      </c>
      <c r="AL505" s="155">
        <v>0.23103106312499999</v>
      </c>
      <c r="AM505" s="165"/>
      <c r="AN505" s="215" cm="1">
        <f t="array" aca="1" ref="AN505" ca="1">IFERROR(INDEX(General!O$33:O$34,$AB505)
*AG505,0)</f>
        <v>2.6045285758663255E-2</v>
      </c>
      <c r="AO505" s="215" cm="1">
        <f t="array" aca="1" ref="AO505" ca="1">IFERROR(INDEX(General!P$33:P$34,$AB505)
*AH505,0)</f>
        <v>2.5673954497931337E-2</v>
      </c>
      <c r="AP505" s="215" cm="1">
        <f t="array" aca="1" ref="AP505" ca="1">IFERROR(INDEX(General!Q$33:Q$34,$AB505)
*AI505,0)</f>
        <v>0.15751751274254677</v>
      </c>
      <c r="AQ505" s="215" cm="1">
        <f t="array" aca="1" ref="AQ505" ca="1">IFERROR(INDEX(General!R$33:R$34,$AB505)
*AJ505,0)</f>
        <v>2.481251158698166E-2</v>
      </c>
      <c r="AR505" s="215" cm="1">
        <f t="array" aca="1" ref="AR505" ca="1">IFERROR(INDEX(General!S$33:S$34,$AB505)
*AK505,0)</f>
        <v>0</v>
      </c>
      <c r="AS505" s="155">
        <f t="shared" ca="1" si="350"/>
        <v>0.23404926458612302</v>
      </c>
      <c r="AT505" s="165"/>
      <c r="AU505" s="215">
        <f ca="1">IF($AE505=FALSE,AN505*Overheads!$R$24*$V505,
IFERROR(Overheads!$O$49*$V505*AN505,0)
+IFERROR(Overheads!Q$59*$V505*(AN505/Overheads!Q$68),0))</f>
        <v>0</v>
      </c>
      <c r="AV505" s="215">
        <f ca="1">IF($AE505=FALSE,AO505*Overheads!$R$24*$V505,
IFERROR(Overheads!$O$49*$V505*AO505,0)
+IFERROR(Overheads!R$59*$V505*(AO505/Overheads!R$68),0))</f>
        <v>0</v>
      </c>
      <c r="AW505" s="215">
        <f ca="1">IF($AE505=FALSE,AP505*Overheads!$R$24*$V505,
IFERROR(Overheads!$O$49*$V505*AP505,0)
+IFERROR(Overheads!S$59*$V505*(AP505/Overheads!S$68),0))</f>
        <v>0</v>
      </c>
      <c r="AX505" s="215">
        <f ca="1">IF($AE505=FALSE,AQ505*Overheads!$R$24*$V505,
IFERROR(Overheads!$O$49*$V505*AQ505,0)
+IFERROR(Overheads!T$59*$V505*(AQ505/Overheads!T$68),0))</f>
        <v>0</v>
      </c>
      <c r="AY505" s="215">
        <f ca="1">IF($AE505=FALSE,AR505*Overheads!$R$24*$V505,
IFERROR(Overheads!$O$49*$V505*AR505,0)
+IFERROR(Overheads!U$59*$V505*(AR505/Overheads!U$68),0))</f>
        <v>0</v>
      </c>
      <c r="AZ505" s="155">
        <f t="shared" ca="1" si="351"/>
        <v>0</v>
      </c>
      <c r="BA505" s="165"/>
      <c r="BB505" s="215">
        <f ca="1">IF($AE505=FALSE,AN505*Overheads!$S$25,
IFERROR(Overheads!$O$50*AN505,0)
+IFERROR(Overheads!Q$60*(AN505/Overheads!Q$66),0))</f>
        <v>4.8962035296917653E-4</v>
      </c>
      <c r="BC505" s="215">
        <f ca="1">IF($AE505=FALSE,AO505*Overheads!$S$25,
IFERROR(Overheads!$O$50*AO505,0)
+IFERROR(Overheads!R$60*(AO505/Overheads!R$66),0))</f>
        <v>4.3318641272329094E-4</v>
      </c>
      <c r="BD505" s="215">
        <f ca="1">IF($AE505=FALSE,AP505*Overheads!$S$25,
IFERROR(Overheads!$O$50*AP505,0)
+IFERROR(Overheads!S$60*(AP505/Overheads!S$66),0))</f>
        <v>2.8910188608231887E-3</v>
      </c>
      <c r="BE505" s="215">
        <f ca="1">IF($AE505=FALSE,AQ505*Overheads!$S$25,
IFERROR(Overheads!$O$50*AQ505,0)
+IFERROR(Overheads!T$60*(AQ505/Overheads!T$66),0))</f>
        <v>5.0296951214427613E-4</v>
      </c>
      <c r="BF505" s="215">
        <f ca="1">IF($AE505=FALSE,AR505*Overheads!$S$25,
IFERROR(Overheads!$O$50*AR505,0)
+IFERROR(Overheads!U$60*(AR505/Overheads!U$66),0))</f>
        <v>0</v>
      </c>
      <c r="BG505" s="155">
        <f t="shared" ca="1" si="352"/>
        <v>4.3167951386599325E-3</v>
      </c>
      <c r="BH505" s="165"/>
      <c r="BI505" s="215">
        <f t="shared" ca="1" si="353"/>
        <v>2.6534906111632433E-2</v>
      </c>
      <c r="BJ505" s="215">
        <f t="shared" ca="1" si="319"/>
        <v>2.6107140910654629E-2</v>
      </c>
      <c r="BK505" s="215">
        <f t="shared" ca="1" si="320"/>
        <v>0.16040853160336996</v>
      </c>
      <c r="BL505" s="215">
        <f t="shared" ca="1" si="321"/>
        <v>2.5315481099125937E-2</v>
      </c>
      <c r="BM505" s="215">
        <f t="shared" ca="1" si="322"/>
        <v>0</v>
      </c>
      <c r="BN505" s="155">
        <f t="shared" ca="1" si="354"/>
        <v>0.23836605972478295</v>
      </c>
      <c r="BO505" s="165"/>
      <c r="BP505" s="187" cm="1">
        <f t="array" ref="BP505">IFERROR(IF($X505=$X504,BP504,INDEX(Forecast_Capex_Input!AC$12:AC$286,$X505)),0)</f>
        <v>0.2</v>
      </c>
      <c r="BQ505" s="187" cm="1">
        <f t="array" ref="BQ505">IFERROR(IF($X505=$X504,BQ504,INDEX(Forecast_Capex_Input!AD$12:AD$286,$X505)),0)</f>
        <v>0.2</v>
      </c>
      <c r="BR505" s="187" cm="1">
        <f t="array" ref="BR505">IFERROR(IF($X505=$X504,BR504,INDEX(Forecast_Capex_Input!AE$12:AE$286,$X505)),0)</f>
        <v>0.2</v>
      </c>
      <c r="BS505" s="187" cm="1">
        <f t="array" ref="BS505">IFERROR(IF($X505=$X504,BS504,INDEX(Forecast_Capex_Input!AF$12:AF$286,$X505)),0)</f>
        <v>0.2</v>
      </c>
      <c r="BT505" s="187" cm="1">
        <f t="array" ref="BT505">IFERROR(IF($X505=$X504,BT504,INDEX(Forecast_Capex_Input!AG$12:AG$286,$X505)),0)</f>
        <v>0.2</v>
      </c>
      <c r="BU505" s="165"/>
      <c r="BV505" s="215">
        <f t="shared" si="323"/>
        <v>4.6206212625E-2</v>
      </c>
      <c r="BW505" s="215">
        <f t="shared" si="324"/>
        <v>4.6206212625E-2</v>
      </c>
      <c r="BX505" s="215">
        <f t="shared" si="325"/>
        <v>4.6206212625E-2</v>
      </c>
      <c r="BY505" s="215">
        <f t="shared" si="326"/>
        <v>4.6206212625E-2</v>
      </c>
      <c r="BZ505" s="215">
        <f t="shared" si="327"/>
        <v>4.6206212625E-2</v>
      </c>
      <c r="CA505" s="155">
        <f t="shared" si="355"/>
        <v>0.23103106312499999</v>
      </c>
      <c r="CB505" s="165"/>
      <c r="CC505" s="215">
        <f t="shared" ca="1" si="328"/>
        <v>4.6809852917224608E-2</v>
      </c>
      <c r="CD505" s="215">
        <f t="shared" ca="1" si="329"/>
        <v>4.6809852917224608E-2</v>
      </c>
      <c r="CE505" s="215">
        <f t="shared" ca="1" si="330"/>
        <v>4.6809852917224608E-2</v>
      </c>
      <c r="CF505" s="215">
        <f t="shared" ca="1" si="331"/>
        <v>4.6809852917224608E-2</v>
      </c>
      <c r="CG505" s="215">
        <f t="shared" ca="1" si="332"/>
        <v>4.6809852917224608E-2</v>
      </c>
      <c r="CH505" s="155">
        <f t="shared" ca="1" si="356"/>
        <v>0.23404926458612305</v>
      </c>
      <c r="CI505" s="165"/>
      <c r="CJ505" s="215">
        <f t="shared" ca="1" si="333"/>
        <v>0</v>
      </c>
      <c r="CK505" s="215">
        <f t="shared" ca="1" si="334"/>
        <v>0</v>
      </c>
      <c r="CL505" s="215">
        <f t="shared" ca="1" si="335"/>
        <v>0</v>
      </c>
      <c r="CM505" s="215">
        <f t="shared" ca="1" si="336"/>
        <v>0</v>
      </c>
      <c r="CN505" s="215">
        <f t="shared" ca="1" si="337"/>
        <v>0</v>
      </c>
      <c r="CO505" s="155">
        <f t="shared" ca="1" si="357"/>
        <v>0</v>
      </c>
      <c r="CP505" s="165"/>
      <c r="CQ505" s="223">
        <f t="shared" ca="1" si="338"/>
        <v>8.6335902773198659E-4</v>
      </c>
      <c r="CR505" s="223">
        <f t="shared" ca="1" si="339"/>
        <v>8.6335902773198659E-4</v>
      </c>
      <c r="CS505" s="223">
        <f t="shared" ca="1" si="340"/>
        <v>8.6335902773198659E-4</v>
      </c>
      <c r="CT505" s="223">
        <f t="shared" ca="1" si="341"/>
        <v>8.6335902773198659E-4</v>
      </c>
      <c r="CU505" s="223">
        <f t="shared" ca="1" si="342"/>
        <v>8.6335902773198659E-4</v>
      </c>
      <c r="CV505" s="155">
        <f t="shared" ca="1" si="358"/>
        <v>4.3167951386599325E-3</v>
      </c>
      <c r="CW505" s="165"/>
      <c r="CX505" s="215">
        <f t="shared" ca="1" si="359"/>
        <v>4.7673211944956592E-2</v>
      </c>
      <c r="CY505" s="215">
        <f t="shared" ca="1" si="343"/>
        <v>4.7673211944956592E-2</v>
      </c>
      <c r="CZ505" s="215">
        <f t="shared" ca="1" si="344"/>
        <v>4.7673211944956592E-2</v>
      </c>
      <c r="DA505" s="215">
        <f t="shared" ca="1" si="345"/>
        <v>4.7673211944956592E-2</v>
      </c>
      <c r="DB505" s="215">
        <f t="shared" ca="1" si="346"/>
        <v>4.7673211944956592E-2</v>
      </c>
      <c r="DC505" s="155">
        <f t="shared" ca="1" si="360"/>
        <v>0.23836605972478297</v>
      </c>
      <c r="DD505" s="165"/>
      <c r="DE505" s="188" t="b" cm="1">
        <f t="array" aca="1" ref="DE505" ca="1">OR($G505=Forecast_Capex_Input!$BF$8:$BF$10)</f>
        <v>0</v>
      </c>
      <c r="DF505" s="188" cm="1">
        <f t="array" aca="1" ref="DF505" ca="1">IFERROR(INDEX(Forecast_Capex_Input!BG$12:BG$286,$X505)
*(INDEX(Forecast_Capex_Input!$H$12:$H$286,$X505)=Repex),0)
*$DE505</f>
        <v>0</v>
      </c>
      <c r="DG505" s="188" cm="1">
        <f t="array" aca="1" ref="DG505" ca="1">IFERROR(INDEX(Forecast_Capex_Input!BH$12:BH$286,$X505)
*(INDEX(Forecast_Capex_Input!$H$12:$H$286,$X505)=Repex),0)
*$DE505</f>
        <v>0</v>
      </c>
      <c r="DH505" s="188" cm="1">
        <f t="array" aca="1" ref="DH505" ca="1">IFERROR(INDEX(Forecast_Capex_Input!BI$12:BI$286,$X505)
*(INDEX(Forecast_Capex_Input!$H$12:$H$286,$X505)=Repex),0)
*$DE505</f>
        <v>0</v>
      </c>
      <c r="DI505" s="188" cm="1">
        <f t="array" aca="1" ref="DI505" ca="1">IFERROR(INDEX(Forecast_Capex_Input!BJ$12:BJ$286,$X505)
*(INDEX(Forecast_Capex_Input!$H$12:$H$286,$X505)=Repex),0)
*$DE505</f>
        <v>0</v>
      </c>
      <c r="DJ505" s="188" cm="1">
        <f t="array" aca="1" ref="DJ505" ca="1">IFERROR(INDEX(Forecast_Capex_Input!BK$12:BK$286,$X505)
*(INDEX(Forecast_Capex_Input!$H$12:$H$286,$X505)=Repex),0)
*$DE505</f>
        <v>0</v>
      </c>
      <c r="DK505" s="188" cm="1">
        <f t="array" aca="1" ref="DK505" ca="1">IFERROR(INDEX(Forecast_Capex_Input!BL$12:BL$286,$X505)
*(INDEX(Forecast_Capex_Input!$H$12:$H$286,$X505)=Repex),0)
*$DE505</f>
        <v>0</v>
      </c>
      <c r="DL505" s="165"/>
      <c r="DM505" s="188" t="b" cm="1">
        <f t="array" aca="1" ref="DM505" ca="1">OR($G505=Forecast_Capex_Input!$BN$8:$BN$9)</f>
        <v>0</v>
      </c>
      <c r="DN505" s="188" cm="1">
        <f t="array" aca="1" ref="DN505" ca="1">IFERROR(INDEX(Forecast_Capex_Input!BO$12:BO$286,$X505)
*(INDEX(Forecast_Capex_Input!$H$12:$H$286,$X505)=Repex),0)
*$DM505</f>
        <v>0</v>
      </c>
      <c r="DO505" s="188" cm="1">
        <f t="array" aca="1" ref="DO505" ca="1">IFERROR(INDEX(Forecast_Capex_Input!BP$12:BP$286,$X505)
*(INDEX(Forecast_Capex_Input!$H$12:$H$286,$X505)=Repex),0)
*$DM505</f>
        <v>0</v>
      </c>
      <c r="DP505" s="188" cm="1">
        <f t="array" aca="1" ref="DP505" ca="1">IFERROR(INDEX(Forecast_Capex_Input!BQ$12:BQ$286,$X505)
*(INDEX(Forecast_Capex_Input!$H$12:$H$286,$X505)=Repex),0)
*$DM505</f>
        <v>0</v>
      </c>
      <c r="DQ505" s="188" cm="1">
        <f t="array" aca="1" ref="DQ505" ca="1">IFERROR(INDEX(Forecast_Capex_Input!BR$12:BR$286,$X505)
*(INDEX(Forecast_Capex_Input!$H$12:$H$286,$X505)=Repex),0)
*$DM505</f>
        <v>0</v>
      </c>
      <c r="DR505" s="188" cm="1">
        <f t="array" aca="1" ref="DR505" ca="1">IFERROR(INDEX(Forecast_Capex_Input!BS$12:BS$286,$X505)
*(INDEX(Forecast_Capex_Input!$H$12:$H$286,$X505)=Repex),0)
*$DM505</f>
        <v>0</v>
      </c>
      <c r="DS505" s="165"/>
      <c r="DT505" s="188" t="b" cm="1">
        <f t="array" aca="1" ref="DT505" ca="1">OR($G505=Forecast_Capex_Input!$BU$8:$BU$10)</f>
        <v>0</v>
      </c>
      <c r="DU505" s="188" cm="1">
        <f t="array" aca="1" ref="DU505" ca="1">IFERROR(INDEX(Forecast_Capex_Input!BV$12:BV$286,$X505)
*(INDEX(Forecast_Capex_Input!$H$12:$H$286,$X505)=Repex),0)
*$DT505</f>
        <v>0</v>
      </c>
      <c r="DV505" s="188" cm="1">
        <f t="array" aca="1" ref="DV505" ca="1">IFERROR(INDEX(Forecast_Capex_Input!BW$12:BW$286,$X505)
*(INDEX(Forecast_Capex_Input!$H$12:$H$286,$X505)=Repex),0)
*$DT505</f>
        <v>0</v>
      </c>
      <c r="DW505" s="188" cm="1">
        <f t="array" aca="1" ref="DW505" ca="1">IFERROR(INDEX(Forecast_Capex_Input!BX$12:BX$286,$X505)
*(INDEX(Forecast_Capex_Input!$H$12:$H$286,$X505)=Repex),0)
*$DT505</f>
        <v>0</v>
      </c>
      <c r="DX505" s="188" cm="1">
        <f t="array" aca="1" ref="DX505" ca="1">IFERROR(INDEX(Forecast_Capex_Input!BY$12:BY$286,$X505)
*(INDEX(Forecast_Capex_Input!$H$12:$H$286,$X505)=Repex),0)
*$DT505</f>
        <v>0</v>
      </c>
      <c r="DY505" s="188" cm="1">
        <f t="array" aca="1" ref="DY505" ca="1">IFERROR(INDEX(Forecast_Capex_Input!BZ$12:BZ$286,$X505)
*(INDEX(Forecast_Capex_Input!$H$12:$H$286,$X505)=Repex),0)
*$DT505</f>
        <v>0</v>
      </c>
      <c r="DZ505" s="188" cm="1">
        <f t="array" aca="1" ref="DZ505" ca="1">IFERROR(INDEX(Forecast_Capex_Input!CA$12:CA$286,$X505)
*(INDEX(Forecast_Capex_Input!$H$12:$H$286,$X505)=Repex),0)
*$DT505</f>
        <v>0</v>
      </c>
      <c r="EA505" s="188" cm="1">
        <f t="array" aca="1" ref="EA505" ca="1">IFERROR(INDEX(Forecast_Capex_Input!CB$12:CB$286,$X505)
*(INDEX(Forecast_Capex_Input!$H$12:$H$286,$X505)=Repex),0)
*$DT505</f>
        <v>0</v>
      </c>
      <c r="EB505" s="188" cm="1">
        <f t="array" aca="1" ref="EB505" ca="1">IFERROR(INDEX(Forecast_Capex_Input!CC$12:CC$286,$X505)
*(INDEX(Forecast_Capex_Input!$H$12:$H$286,$X505)=Repex),0)
*$DT505</f>
        <v>0</v>
      </c>
      <c r="EC505" s="165"/>
      <c r="ED505" s="226" t="str">
        <f t="shared" si="347"/>
        <v>N/A</v>
      </c>
      <c r="EE505" s="174" t="s">
        <v>15</v>
      </c>
    </row>
    <row r="506" spans="3:135" x14ac:dyDescent="0.2">
      <c r="C506" s="174">
        <f t="shared" si="348"/>
        <v>496</v>
      </c>
      <c r="D506" s="167" t="str" cm="1">
        <f t="array" ref="D506">IFERROR(INDEX(Forecast_Capex_Input!$D$12:$D$286,$X506),NA)</f>
        <v>Wagga 2020 Audit Recommended Cap Works - reviewed and prioritised</v>
      </c>
      <c r="E506" s="172" t="b" cm="1">
        <f t="array" ref="E506">IF($X506=NA,NA,INDEX(Forecast_Capex_Input!$E$12:$E$286,$X506))</f>
        <v>1</v>
      </c>
      <c r="F506" s="167" t="str" cm="1">
        <f t="array" aca="1" ref="F506" ca="1">IFERROR(INDEX(General!$E$25:$E$26,$Y506),NA)</f>
        <v>Non-Labour</v>
      </c>
      <c r="G506" s="167" t="str" cm="1">
        <f t="array" aca="1" ref="G506" ca="1">IFERROR(INDEX(Forecast_Capex_Input!$AI$11:$BB$11,$AA506),NA)</f>
        <v xml:space="preserve">Buildings </v>
      </c>
      <c r="H506" s="189" cm="1">
        <f t="array" aca="1" ref="H506" ca="1">IFERROR(INDEX(Forecast_Capex_Input!$AI$12:$BB$286,$X506,$AA506),NA)</f>
        <v>1</v>
      </c>
      <c r="I506" s="199" t="str" cm="1">
        <f t="array" ref="I506">IFERROR(INDEX(Forecast_Capex_Input!$F$12:$F$286,$X506),NA)</f>
        <v>Non-network - Other</v>
      </c>
      <c r="J506" s="199" t="str" cm="1">
        <f t="array" ref="J506">IFERROR(INDEX(Forecast_Capex_Input!G$12:G$286,$X506),NA)</f>
        <v>Property</v>
      </c>
      <c r="K506" s="199" t="str" cm="1">
        <f t="array" ref="K506">IFERROR(INDEX(Forecast_Capex_Input!H$12:H$286,$X506),NA)</f>
        <v>Fleet &amp; Property</v>
      </c>
      <c r="L506" s="199" t="str" cm="1">
        <f t="array" ref="L506">IFERROR(INDEX(Forecast_Capex_Input!I$12:I$286,$X506),NA)</f>
        <v>N/A</v>
      </c>
      <c r="M506" s="199" t="str" cm="1">
        <f t="array" ref="M506">IFERROR(INDEX(Forecast_Capex_Input!J$12:J$286,$X506),NA)</f>
        <v>Wagga Depot</v>
      </c>
      <c r="N506" s="199" t="str" cm="1">
        <f t="array" ref="N506">IFERROR(INDEX(Forecast_Capex_Input!K$12:K$286,$X506),NA)</f>
        <v>N/A</v>
      </c>
      <c r="O506" s="199" t="str" cm="1">
        <f t="array" ref="O506">IFERROR(INDEX(Forecast_Capex_Input!L$12:L$286,$X506),NA)</f>
        <v>N/A</v>
      </c>
      <c r="P506" s="199" t="str" cm="1">
        <f t="array" ref="P506">IFERROR(INDEX(Forecast_Capex_Input!M$12:M$286,$X506),NA)</f>
        <v>N/A</v>
      </c>
      <c r="Q506" s="172" t="str" cm="1">
        <f t="array" ref="Q506">IFERROR(INDEX(Forecast_Capex_Input!N$12:N$286,$X506),NA)</f>
        <v>No</v>
      </c>
      <c r="R506" s="265" cm="1">
        <f t="array" ref="R506">IFERROR(INDEX(Forecast_Capex_Input!O$12:O$286,$X506),0)</f>
        <v>0</v>
      </c>
      <c r="S506" s="172" t="str" cm="1">
        <f t="array" ref="S506">IFERROR(INDEX(Forecast_Capex_Input!P$12:P$286,$X506),0)</f>
        <v>Safety security &amp; reliability</v>
      </c>
      <c r="T506" s="199" t="str" cm="1">
        <f t="array" aca="1" ref="T506" ca="1">IFERROR(INDEX(General!$K$84:$K$103,$AA506),NA)</f>
        <v xml:space="preserve">Buildings </v>
      </c>
      <c r="U506" s="188" cm="1">
        <f t="array" aca="1" ref="U506" ca="1">IFERROR(
IF($F506=General!$E$25,INDEX(Forecast_Capex_Input!S$12:S$286,$X506),
INDEX(Forecast_Capex_Input!T$12:T$286,$X506)),0)</f>
        <v>0.92500000000000004</v>
      </c>
      <c r="V506" s="222" t="b">
        <f>IFERROR(INDEX(Overheads!$T$19:$T$26,MATCH($I506,Overheads!$E$19:$E$26,0)),FALSE)</f>
        <v>0</v>
      </c>
      <c r="W506" s="165"/>
      <c r="X506" s="174">
        <f>IFERROR(
IF(MATCH($C506,Forecast_Capex_Input!$CI$12:$CI$286,1)+1&gt;MAX(Forecast_Capex_Input!$C$12:$C$286),NA,
MATCH($C506,Forecast_Capex_Input!$CI$12:$CI$286,1)+1),1)</f>
        <v>193</v>
      </c>
      <c r="Y506" s="174" cm="1">
        <f t="array" aca="1" ref="Y506" ca="1">IFERROR(
IF(X505&lt;&gt;X506,1,
IF(COUNTIF(OFFSET(Y505,0,0,-INDEX(Forecast_Capex_Input!$CG$12:$CG$286,$X506)),Y505)=INDEX(Forecast_Capex_Input!$CG$12:$CG$286,$X506),Y505+1,Y505)),NA)</f>
        <v>2</v>
      </c>
      <c r="Z506" s="174" cm="1">
        <f t="array" ref="Z506">IFERROR($C506-IF($X506=1,1,INDEX(Forecast_Capex_Input!$CI$12:$CI$286,$X506-1))+1,NA)</f>
        <v>2</v>
      </c>
      <c r="AA506" s="174" cm="1">
        <f t="array" aca="1" ref="AA506" ca="1">IFERROR(IF(Y506=1,
INDEX(Forecast_Capex_Input!$AI$10:$BB$10,SMALL(IF(INDEX(Forecast_Capex_Input!$AI$12:$BB$286,$X506,0)&gt;0,COLUMN(Forecast_Capex_Input!$AI$10:$BB$10)-COLUMN(Forecast_Capex_Input!$AI$12)+1),ROWS(OFFSET(AA505,0,0,-$Z506)))),
OFFSET(AA505,-INDEX(Forecast_Capex_Input!$CG$12:$CG$286,$X506)+1,0)),NA)</f>
        <v>19</v>
      </c>
      <c r="AB506" s="174">
        <f t="shared" ca="1" si="317"/>
        <v>2</v>
      </c>
      <c r="AC506" s="222" t="b">
        <f t="shared" si="349"/>
        <v>0</v>
      </c>
      <c r="AD506" s="220" t="b">
        <v>0</v>
      </c>
      <c r="AE506" s="222" t="b">
        <f t="shared" si="318"/>
        <v>1</v>
      </c>
      <c r="AF506" s="165"/>
      <c r="AG506" s="215">
        <v>0.32174685031297945</v>
      </c>
      <c r="AH506" s="215">
        <v>0.31475235356704506</v>
      </c>
      <c r="AI506" s="215">
        <v>1.9138691721062826</v>
      </c>
      <c r="AJ506" s="215">
        <v>0.29901473588869282</v>
      </c>
      <c r="AK506" s="215">
        <v>0</v>
      </c>
      <c r="AL506" s="155">
        <v>2.8493831118749999</v>
      </c>
      <c r="AM506" s="165"/>
      <c r="AN506" s="215" cm="1">
        <f t="array" aca="1" ref="AN506" ca="1">IFERROR(INDEX(General!O$33:O$34,$AB506)
*AG506,0)</f>
        <v>0.32174685031297945</v>
      </c>
      <c r="AO506" s="215" cm="1">
        <f t="array" aca="1" ref="AO506" ca="1">IFERROR(INDEX(General!P$33:P$34,$AB506)
*AH506,0)</f>
        <v>0.31475235356704506</v>
      </c>
      <c r="AP506" s="215" cm="1">
        <f t="array" aca="1" ref="AP506" ca="1">IFERROR(INDEX(General!Q$33:Q$34,$AB506)
*AI506,0)</f>
        <v>1.9138691721062826</v>
      </c>
      <c r="AQ506" s="215" cm="1">
        <f t="array" aca="1" ref="AQ506" ca="1">IFERROR(INDEX(General!R$33:R$34,$AB506)
*AJ506,0)</f>
        <v>0.29901473588869282</v>
      </c>
      <c r="AR506" s="215" cm="1">
        <f t="array" aca="1" ref="AR506" ca="1">IFERROR(INDEX(General!S$33:S$34,$AB506)
*AK506,0)</f>
        <v>0</v>
      </c>
      <c r="AS506" s="155">
        <f t="shared" ca="1" si="350"/>
        <v>2.8493831118749999</v>
      </c>
      <c r="AT506" s="165"/>
      <c r="AU506" s="215">
        <f ca="1">IF($AE506=FALSE,AN506*Overheads!$R$24*$V506,
IFERROR(Overheads!$O$49*$V506*AN506,0)
+IFERROR(Overheads!Q$59*$V506*(AN506/Overheads!Q$68),0))</f>
        <v>0</v>
      </c>
      <c r="AV506" s="215">
        <f ca="1">IF($AE506=FALSE,AO506*Overheads!$R$24*$V506,
IFERROR(Overheads!$O$49*$V506*AO506,0)
+IFERROR(Overheads!R$59*$V506*(AO506/Overheads!R$68),0))</f>
        <v>0</v>
      </c>
      <c r="AW506" s="215">
        <f ca="1">IF($AE506=FALSE,AP506*Overheads!$R$24*$V506,
IFERROR(Overheads!$O$49*$V506*AP506,0)
+IFERROR(Overheads!S$59*$V506*(AP506/Overheads!S$68),0))</f>
        <v>0</v>
      </c>
      <c r="AX506" s="215">
        <f ca="1">IF($AE506=FALSE,AQ506*Overheads!$R$24*$V506,
IFERROR(Overheads!$O$49*$V506*AQ506,0)
+IFERROR(Overheads!T$59*$V506*(AQ506/Overheads!T$68),0))</f>
        <v>0</v>
      </c>
      <c r="AY506" s="215">
        <f ca="1">IF($AE506=FALSE,AR506*Overheads!$R$24*$V506,
IFERROR(Overheads!$O$49*$V506*AR506,0)
+IFERROR(Overheads!U$59*$V506*(AR506/Overheads!U$68),0))</f>
        <v>0</v>
      </c>
      <c r="AZ506" s="155">
        <f t="shared" ca="1" si="351"/>
        <v>0</v>
      </c>
      <c r="BA506" s="165"/>
      <c r="BB506" s="215">
        <f ca="1">IF($AE506=FALSE,AN506*Overheads!$S$25,
IFERROR(Overheads!$O$50*AN506,0)
+IFERROR(Overheads!Q$60*(AN506/Overheads!Q$66),0))</f>
        <v>6.0484575933117748E-3</v>
      </c>
      <c r="BC506" s="215">
        <f ca="1">IF($AE506=FALSE,AO506*Overheads!$S$25,
IFERROR(Overheads!$O$50*AO506,0)
+IFERROR(Overheads!R$60*(AO506/Overheads!R$66),0))</f>
        <v>5.3106911500099144E-3</v>
      </c>
      <c r="BD506" s="215">
        <f ca="1">IF($AE506=FALSE,AP506*Overheads!$S$25,
IFERROR(Overheads!$O$50*AP506,0)
+IFERROR(Overheads!S$60*(AP506/Overheads!S$66),0))</f>
        <v>3.5126455321515544E-2</v>
      </c>
      <c r="BE506" s="215">
        <f ca="1">IF($AE506=FALSE,AQ506*Overheads!$S$25,
IFERROR(Overheads!$O$50*AQ506,0)
+IFERROR(Overheads!T$60*(AQ506/Overheads!T$66),0))</f>
        <v>6.0612685381190128E-3</v>
      </c>
      <c r="BF506" s="215">
        <f ca="1">IF($AE506=FALSE,AR506*Overheads!$S$25,
IFERROR(Overheads!$O$50*AR506,0)
+IFERROR(Overheads!U$60*(AR506/Overheads!U$66),0))</f>
        <v>0</v>
      </c>
      <c r="BG506" s="155">
        <f t="shared" ca="1" si="352"/>
        <v>5.2546872602956249E-2</v>
      </c>
      <c r="BH506" s="165"/>
      <c r="BI506" s="215">
        <f t="shared" ca="1" si="353"/>
        <v>0.32779530790629124</v>
      </c>
      <c r="BJ506" s="215">
        <f t="shared" ca="1" si="319"/>
        <v>0.32006304471705499</v>
      </c>
      <c r="BK506" s="215">
        <f t="shared" ca="1" si="320"/>
        <v>1.9489956274277982</v>
      </c>
      <c r="BL506" s="215">
        <f t="shared" ca="1" si="321"/>
        <v>0.30507600442681182</v>
      </c>
      <c r="BM506" s="215">
        <f t="shared" ca="1" si="322"/>
        <v>0</v>
      </c>
      <c r="BN506" s="155">
        <f t="shared" ca="1" si="354"/>
        <v>2.9019299844779565</v>
      </c>
      <c r="BO506" s="165"/>
      <c r="BP506" s="187" cm="1">
        <f t="array" ref="BP506">IFERROR(IF($X506=$X505,BP505,INDEX(Forecast_Capex_Input!AC$12:AC$286,$X506)),0)</f>
        <v>0.2</v>
      </c>
      <c r="BQ506" s="187" cm="1">
        <f t="array" ref="BQ506">IFERROR(IF($X506=$X505,BQ505,INDEX(Forecast_Capex_Input!AD$12:AD$286,$X506)),0)</f>
        <v>0.2</v>
      </c>
      <c r="BR506" s="187" cm="1">
        <f t="array" ref="BR506">IFERROR(IF($X506=$X505,BR505,INDEX(Forecast_Capex_Input!AE$12:AE$286,$X506)),0)</f>
        <v>0.2</v>
      </c>
      <c r="BS506" s="187" cm="1">
        <f t="array" ref="BS506">IFERROR(IF($X506=$X505,BS505,INDEX(Forecast_Capex_Input!AF$12:AF$286,$X506)),0)</f>
        <v>0.2</v>
      </c>
      <c r="BT506" s="187" cm="1">
        <f t="array" ref="BT506">IFERROR(IF($X506=$X505,BT505,INDEX(Forecast_Capex_Input!AG$12:AG$286,$X506)),0)</f>
        <v>0.2</v>
      </c>
      <c r="BU506" s="165"/>
      <c r="BV506" s="215">
        <f t="shared" si="323"/>
        <v>0.56987662237500003</v>
      </c>
      <c r="BW506" s="215">
        <f t="shared" si="324"/>
        <v>0.56987662237500003</v>
      </c>
      <c r="BX506" s="215">
        <f t="shared" si="325"/>
        <v>0.56987662237500003</v>
      </c>
      <c r="BY506" s="215">
        <f t="shared" si="326"/>
        <v>0.56987662237500003</v>
      </c>
      <c r="BZ506" s="215">
        <f t="shared" si="327"/>
        <v>0.56987662237500003</v>
      </c>
      <c r="CA506" s="155">
        <f t="shared" si="355"/>
        <v>2.8493831118750004</v>
      </c>
      <c r="CB506" s="165"/>
      <c r="CC506" s="215">
        <f t="shared" ca="1" si="328"/>
        <v>0.56987662237500003</v>
      </c>
      <c r="CD506" s="215">
        <f t="shared" ca="1" si="329"/>
        <v>0.56987662237500003</v>
      </c>
      <c r="CE506" s="215">
        <f t="shared" ca="1" si="330"/>
        <v>0.56987662237500003</v>
      </c>
      <c r="CF506" s="215">
        <f t="shared" ca="1" si="331"/>
        <v>0.56987662237500003</v>
      </c>
      <c r="CG506" s="215">
        <f t="shared" ca="1" si="332"/>
        <v>0.56987662237500003</v>
      </c>
      <c r="CH506" s="155">
        <f t="shared" ca="1" si="356"/>
        <v>2.8493831118750004</v>
      </c>
      <c r="CI506" s="165"/>
      <c r="CJ506" s="215">
        <f t="shared" ca="1" si="333"/>
        <v>0</v>
      </c>
      <c r="CK506" s="215">
        <f t="shared" ca="1" si="334"/>
        <v>0</v>
      </c>
      <c r="CL506" s="215">
        <f t="shared" ca="1" si="335"/>
        <v>0</v>
      </c>
      <c r="CM506" s="215">
        <f t="shared" ca="1" si="336"/>
        <v>0</v>
      </c>
      <c r="CN506" s="215">
        <f t="shared" ca="1" si="337"/>
        <v>0</v>
      </c>
      <c r="CO506" s="155">
        <f t="shared" ca="1" si="357"/>
        <v>0</v>
      </c>
      <c r="CP506" s="165"/>
      <c r="CQ506" s="223">
        <f t="shared" ca="1" si="338"/>
        <v>1.0509374520591251E-2</v>
      </c>
      <c r="CR506" s="223">
        <f t="shared" ca="1" si="339"/>
        <v>1.0509374520591251E-2</v>
      </c>
      <c r="CS506" s="223">
        <f t="shared" ca="1" si="340"/>
        <v>1.0509374520591251E-2</v>
      </c>
      <c r="CT506" s="223">
        <f t="shared" ca="1" si="341"/>
        <v>1.0509374520591251E-2</v>
      </c>
      <c r="CU506" s="223">
        <f t="shared" ca="1" si="342"/>
        <v>1.0509374520591251E-2</v>
      </c>
      <c r="CV506" s="155">
        <f t="shared" ca="1" si="358"/>
        <v>5.2546872602956256E-2</v>
      </c>
      <c r="CW506" s="165"/>
      <c r="CX506" s="215">
        <f t="shared" ca="1" si="359"/>
        <v>0.58038599689559123</v>
      </c>
      <c r="CY506" s="215">
        <f t="shared" ca="1" si="343"/>
        <v>0.58038599689559123</v>
      </c>
      <c r="CZ506" s="215">
        <f t="shared" ca="1" si="344"/>
        <v>0.58038599689559123</v>
      </c>
      <c r="DA506" s="215">
        <f t="shared" ca="1" si="345"/>
        <v>0.58038599689559123</v>
      </c>
      <c r="DB506" s="215">
        <f t="shared" ca="1" si="346"/>
        <v>0.58038599689559123</v>
      </c>
      <c r="DC506" s="155">
        <f t="shared" ca="1" si="360"/>
        <v>2.901929984477956</v>
      </c>
      <c r="DD506" s="165"/>
      <c r="DE506" s="188" t="b" cm="1">
        <f t="array" aca="1" ref="DE506" ca="1">OR($G506=Forecast_Capex_Input!$BF$8:$BF$10)</f>
        <v>0</v>
      </c>
      <c r="DF506" s="188" cm="1">
        <f t="array" aca="1" ref="DF506" ca="1">IFERROR(INDEX(Forecast_Capex_Input!BG$12:BG$286,$X506)
*(INDEX(Forecast_Capex_Input!$H$12:$H$286,$X506)=Repex),0)
*$DE506</f>
        <v>0</v>
      </c>
      <c r="DG506" s="188" cm="1">
        <f t="array" aca="1" ref="DG506" ca="1">IFERROR(INDEX(Forecast_Capex_Input!BH$12:BH$286,$X506)
*(INDEX(Forecast_Capex_Input!$H$12:$H$286,$X506)=Repex),0)
*$DE506</f>
        <v>0</v>
      </c>
      <c r="DH506" s="188" cm="1">
        <f t="array" aca="1" ref="DH506" ca="1">IFERROR(INDEX(Forecast_Capex_Input!BI$12:BI$286,$X506)
*(INDEX(Forecast_Capex_Input!$H$12:$H$286,$X506)=Repex),0)
*$DE506</f>
        <v>0</v>
      </c>
      <c r="DI506" s="188" cm="1">
        <f t="array" aca="1" ref="DI506" ca="1">IFERROR(INDEX(Forecast_Capex_Input!BJ$12:BJ$286,$X506)
*(INDEX(Forecast_Capex_Input!$H$12:$H$286,$X506)=Repex),0)
*$DE506</f>
        <v>0</v>
      </c>
      <c r="DJ506" s="188" cm="1">
        <f t="array" aca="1" ref="DJ506" ca="1">IFERROR(INDEX(Forecast_Capex_Input!BK$12:BK$286,$X506)
*(INDEX(Forecast_Capex_Input!$H$12:$H$286,$X506)=Repex),0)
*$DE506</f>
        <v>0</v>
      </c>
      <c r="DK506" s="188" cm="1">
        <f t="array" aca="1" ref="DK506" ca="1">IFERROR(INDEX(Forecast_Capex_Input!BL$12:BL$286,$X506)
*(INDEX(Forecast_Capex_Input!$H$12:$H$286,$X506)=Repex),0)
*$DE506</f>
        <v>0</v>
      </c>
      <c r="DL506" s="165"/>
      <c r="DM506" s="188" t="b" cm="1">
        <f t="array" aca="1" ref="DM506" ca="1">OR($G506=Forecast_Capex_Input!$BN$8:$BN$9)</f>
        <v>0</v>
      </c>
      <c r="DN506" s="188" cm="1">
        <f t="array" aca="1" ref="DN506" ca="1">IFERROR(INDEX(Forecast_Capex_Input!BO$12:BO$286,$X506)
*(INDEX(Forecast_Capex_Input!$H$12:$H$286,$X506)=Repex),0)
*$DM506</f>
        <v>0</v>
      </c>
      <c r="DO506" s="188" cm="1">
        <f t="array" aca="1" ref="DO506" ca="1">IFERROR(INDEX(Forecast_Capex_Input!BP$12:BP$286,$X506)
*(INDEX(Forecast_Capex_Input!$H$12:$H$286,$X506)=Repex),0)
*$DM506</f>
        <v>0</v>
      </c>
      <c r="DP506" s="188" cm="1">
        <f t="array" aca="1" ref="DP506" ca="1">IFERROR(INDEX(Forecast_Capex_Input!BQ$12:BQ$286,$X506)
*(INDEX(Forecast_Capex_Input!$H$12:$H$286,$X506)=Repex),0)
*$DM506</f>
        <v>0</v>
      </c>
      <c r="DQ506" s="188" cm="1">
        <f t="array" aca="1" ref="DQ506" ca="1">IFERROR(INDEX(Forecast_Capex_Input!BR$12:BR$286,$X506)
*(INDEX(Forecast_Capex_Input!$H$12:$H$286,$X506)=Repex),0)
*$DM506</f>
        <v>0</v>
      </c>
      <c r="DR506" s="188" cm="1">
        <f t="array" aca="1" ref="DR506" ca="1">IFERROR(INDEX(Forecast_Capex_Input!BS$12:BS$286,$X506)
*(INDEX(Forecast_Capex_Input!$H$12:$H$286,$X506)=Repex),0)
*$DM506</f>
        <v>0</v>
      </c>
      <c r="DS506" s="165"/>
      <c r="DT506" s="188" t="b" cm="1">
        <f t="array" aca="1" ref="DT506" ca="1">OR($G506=Forecast_Capex_Input!$BU$8:$BU$10)</f>
        <v>0</v>
      </c>
      <c r="DU506" s="188" cm="1">
        <f t="array" aca="1" ref="DU506" ca="1">IFERROR(INDEX(Forecast_Capex_Input!BV$12:BV$286,$X506)
*(INDEX(Forecast_Capex_Input!$H$12:$H$286,$X506)=Repex),0)
*$DT506</f>
        <v>0</v>
      </c>
      <c r="DV506" s="188" cm="1">
        <f t="array" aca="1" ref="DV506" ca="1">IFERROR(INDEX(Forecast_Capex_Input!BW$12:BW$286,$X506)
*(INDEX(Forecast_Capex_Input!$H$12:$H$286,$X506)=Repex),0)
*$DT506</f>
        <v>0</v>
      </c>
      <c r="DW506" s="188" cm="1">
        <f t="array" aca="1" ref="DW506" ca="1">IFERROR(INDEX(Forecast_Capex_Input!BX$12:BX$286,$X506)
*(INDEX(Forecast_Capex_Input!$H$12:$H$286,$X506)=Repex),0)
*$DT506</f>
        <v>0</v>
      </c>
      <c r="DX506" s="188" cm="1">
        <f t="array" aca="1" ref="DX506" ca="1">IFERROR(INDEX(Forecast_Capex_Input!BY$12:BY$286,$X506)
*(INDEX(Forecast_Capex_Input!$H$12:$H$286,$X506)=Repex),0)
*$DT506</f>
        <v>0</v>
      </c>
      <c r="DY506" s="188" cm="1">
        <f t="array" aca="1" ref="DY506" ca="1">IFERROR(INDEX(Forecast_Capex_Input!BZ$12:BZ$286,$X506)
*(INDEX(Forecast_Capex_Input!$H$12:$H$286,$X506)=Repex),0)
*$DT506</f>
        <v>0</v>
      </c>
      <c r="DZ506" s="188" cm="1">
        <f t="array" aca="1" ref="DZ506" ca="1">IFERROR(INDEX(Forecast_Capex_Input!CA$12:CA$286,$X506)
*(INDEX(Forecast_Capex_Input!$H$12:$H$286,$X506)=Repex),0)
*$DT506</f>
        <v>0</v>
      </c>
      <c r="EA506" s="188" cm="1">
        <f t="array" aca="1" ref="EA506" ca="1">IFERROR(INDEX(Forecast_Capex_Input!CB$12:CB$286,$X506)
*(INDEX(Forecast_Capex_Input!$H$12:$H$286,$X506)=Repex),0)
*$DT506</f>
        <v>0</v>
      </c>
      <c r="EB506" s="188" cm="1">
        <f t="array" aca="1" ref="EB506" ca="1">IFERROR(INDEX(Forecast_Capex_Input!CC$12:CC$286,$X506)
*(INDEX(Forecast_Capex_Input!$H$12:$H$286,$X506)=Repex),0)
*$DT506</f>
        <v>0</v>
      </c>
      <c r="EC506" s="165"/>
      <c r="ED506" s="226" t="str">
        <f t="shared" si="347"/>
        <v>N/A</v>
      </c>
      <c r="EE506" s="174" t="s">
        <v>15</v>
      </c>
    </row>
    <row r="507" spans="3:135" x14ac:dyDescent="0.2">
      <c r="C507" s="174">
        <f t="shared" si="348"/>
        <v>497</v>
      </c>
      <c r="D507" s="167" t="str" cm="1">
        <f t="array" ref="D507">IFERROR(INDEX(Forecast_Capex_Input!$D$12:$D$286,$X507),NA)</f>
        <v>N/A</v>
      </c>
      <c r="E507" s="172" t="str" cm="1">
        <f t="array" ref="E507">IF($X507=NA,NA,INDEX(Forecast_Capex_Input!$E$12:$E$286,$X507))</f>
        <v>N/A</v>
      </c>
      <c r="F507" s="167" t="str" cm="1">
        <f t="array" aca="1" ref="F507" ca="1">IFERROR(INDEX(General!$E$25:$E$26,$Y507),NA)</f>
        <v>Labour</v>
      </c>
      <c r="G507" s="167" t="str" cm="1">
        <f t="array" aca="1" ref="G507" ca="1">IFERROR(INDEX(Forecast_Capex_Input!$AI$11:$BB$11,$AA507),NA)</f>
        <v>N/A</v>
      </c>
      <c r="H507" s="189" t="str" cm="1">
        <f t="array" aca="1" ref="H507" ca="1">IFERROR(INDEX(Forecast_Capex_Input!$AI$12:$BB$286,$X507,$AA507),NA)</f>
        <v>N/A</v>
      </c>
      <c r="I507" s="199" t="str" cm="1">
        <f t="array" ref="I507">IFERROR(INDEX(Forecast_Capex_Input!$F$12:$F$286,$X507),NA)</f>
        <v>N/A</v>
      </c>
      <c r="J507" s="199" t="str" cm="1">
        <f t="array" ref="J507">IFERROR(INDEX(Forecast_Capex_Input!G$12:G$286,$X507),NA)</f>
        <v>N/A</v>
      </c>
      <c r="K507" s="199" t="str" cm="1">
        <f t="array" ref="K507">IFERROR(INDEX(Forecast_Capex_Input!H$12:H$286,$X507),NA)</f>
        <v>N/A</v>
      </c>
      <c r="L507" s="199" t="str" cm="1">
        <f t="array" ref="L507">IFERROR(INDEX(Forecast_Capex_Input!I$12:I$286,$X507),NA)</f>
        <v>N/A</v>
      </c>
      <c r="M507" s="199" t="str" cm="1">
        <f t="array" ref="M507">IFERROR(INDEX(Forecast_Capex_Input!J$12:J$286,$X507),NA)</f>
        <v>N/A</v>
      </c>
      <c r="N507" s="199" t="str" cm="1">
        <f t="array" ref="N507">IFERROR(INDEX(Forecast_Capex_Input!K$12:K$286,$X507),NA)</f>
        <v>N/A</v>
      </c>
      <c r="O507" s="199" t="str" cm="1">
        <f t="array" ref="O507">IFERROR(INDEX(Forecast_Capex_Input!L$12:L$286,$X507),NA)</f>
        <v>N/A</v>
      </c>
      <c r="P507" s="199" t="str" cm="1">
        <f t="array" ref="P507">IFERROR(INDEX(Forecast_Capex_Input!M$12:M$286,$X507),NA)</f>
        <v>N/A</v>
      </c>
      <c r="Q507" s="172" t="str" cm="1">
        <f t="array" ref="Q507">IFERROR(INDEX(Forecast_Capex_Input!N$12:N$286,$X507),NA)</f>
        <v>N/A</v>
      </c>
      <c r="R507" s="265" cm="1">
        <f t="array" ref="R507">IFERROR(INDEX(Forecast_Capex_Input!O$12:O$286,$X507),0)</f>
        <v>0</v>
      </c>
      <c r="S507" s="172" cm="1">
        <f t="array" ref="S507">IFERROR(INDEX(Forecast_Capex_Input!P$12:P$286,$X507),0)</f>
        <v>0</v>
      </c>
      <c r="T507" s="199" t="str" cm="1">
        <f t="array" aca="1" ref="T507" ca="1">IFERROR(INDEX(General!$K$84:$K$103,$AA507),NA)</f>
        <v>N/A</v>
      </c>
      <c r="U507" s="188" cm="1">
        <f t="array" aca="1" ref="U507" ca="1">IFERROR(
IF($F507=General!$E$25,INDEX(Forecast_Capex_Input!S$12:S$286,$X507),
INDEX(Forecast_Capex_Input!T$12:T$286,$X507)),0)</f>
        <v>0</v>
      </c>
      <c r="V507" s="222" t="b">
        <f>IFERROR(INDEX(Overheads!$T$19:$T$26,MATCH($I507,Overheads!$E$19:$E$26,0)),FALSE)</f>
        <v>0</v>
      </c>
      <c r="W507" s="165"/>
      <c r="X507" s="174" t="str">
        <f>IFERROR(
IF(MATCH($C507,Forecast_Capex_Input!$CI$12:$CI$286,1)+1&gt;MAX(Forecast_Capex_Input!$C$12:$C$286),NA,
MATCH($C507,Forecast_Capex_Input!$CI$12:$CI$286,1)+1),1)</f>
        <v>N/A</v>
      </c>
      <c r="Y507" s="174" cm="1">
        <f t="array" aca="1" ref="Y507" ca="1">IFERROR(
IF(X506&lt;&gt;X507,1,
IF(COUNTIF(OFFSET(Y506,0,0,-INDEX(Forecast_Capex_Input!$CG$12:$CG$286,$X507)),Y506)=INDEX(Forecast_Capex_Input!$CG$12:$CG$286,$X507),Y506+1,Y506)),NA)</f>
        <v>1</v>
      </c>
      <c r="Z507" s="174" t="str" cm="1">
        <f t="array" ref="Z507">IFERROR($C507-IF($X507=1,1,INDEX(Forecast_Capex_Input!$CI$12:$CI$286,$X507-1))+1,NA)</f>
        <v>N/A</v>
      </c>
      <c r="AA507" s="174" t="str" cm="1">
        <f t="array" aca="1" ref="AA507" ca="1">IFERROR(IF(Y507=1,
INDEX(Forecast_Capex_Input!$AI$10:$BB$10,SMALL(IF(INDEX(Forecast_Capex_Input!$AI$12:$BB$286,$X507,0)&gt;0,COLUMN(Forecast_Capex_Input!$AI$10:$BB$10)-COLUMN(Forecast_Capex_Input!$AI$12)+1),ROWS(OFFSET(AA506,0,0,-$Z507)))),
OFFSET(AA506,-INDEX(Forecast_Capex_Input!$CG$12:$CG$286,$X507)+1,0)),NA)</f>
        <v>N/A</v>
      </c>
      <c r="AB507" s="174">
        <f t="shared" ca="1" si="317"/>
        <v>1</v>
      </c>
      <c r="AC507" s="222" t="b">
        <f t="shared" si="349"/>
        <v>0</v>
      </c>
      <c r="AD507" s="220" t="b">
        <v>0</v>
      </c>
      <c r="AE507" s="222" t="b">
        <f t="shared" si="318"/>
        <v>1</v>
      </c>
      <c r="AF507" s="165"/>
      <c r="AG507" s="215">
        <v>0</v>
      </c>
      <c r="AH507" s="215">
        <v>0</v>
      </c>
      <c r="AI507" s="215">
        <v>0</v>
      </c>
      <c r="AJ507" s="215">
        <v>0</v>
      </c>
      <c r="AK507" s="215">
        <v>0</v>
      </c>
      <c r="AL507" s="155">
        <v>0</v>
      </c>
      <c r="AM507" s="165"/>
      <c r="AN507" s="215" cm="1">
        <f t="array" aca="1" ref="AN507" ca="1">IFERROR(INDEX(General!O$33:O$34,$AB507)
*AG507,0)</f>
        <v>0</v>
      </c>
      <c r="AO507" s="215" cm="1">
        <f t="array" aca="1" ref="AO507" ca="1">IFERROR(INDEX(General!P$33:P$34,$AB507)
*AH507,0)</f>
        <v>0</v>
      </c>
      <c r="AP507" s="215" cm="1">
        <f t="array" aca="1" ref="AP507" ca="1">IFERROR(INDEX(General!Q$33:Q$34,$AB507)
*AI507,0)</f>
        <v>0</v>
      </c>
      <c r="AQ507" s="215" cm="1">
        <f t="array" aca="1" ref="AQ507" ca="1">IFERROR(INDEX(General!R$33:R$34,$AB507)
*AJ507,0)</f>
        <v>0</v>
      </c>
      <c r="AR507" s="215" cm="1">
        <f t="array" aca="1" ref="AR507" ca="1">IFERROR(INDEX(General!S$33:S$34,$AB507)
*AK507,0)</f>
        <v>0</v>
      </c>
      <c r="AS507" s="155">
        <f t="shared" ca="1" si="350"/>
        <v>0</v>
      </c>
      <c r="AT507" s="165"/>
      <c r="AU507" s="215">
        <f ca="1">IF($AE507=FALSE,AN507*Overheads!$R$24*$V507,
IFERROR(Overheads!$O$49*$V507*AN507,0)
+IFERROR(Overheads!Q$59*$V507*(AN507/Overheads!Q$68),0))</f>
        <v>0</v>
      </c>
      <c r="AV507" s="215">
        <f ca="1">IF($AE507=FALSE,AO507*Overheads!$R$24*$V507,
IFERROR(Overheads!$O$49*$V507*AO507,0)
+IFERROR(Overheads!R$59*$V507*(AO507/Overheads!R$68),0))</f>
        <v>0</v>
      </c>
      <c r="AW507" s="215">
        <f ca="1">IF($AE507=FALSE,AP507*Overheads!$R$24*$V507,
IFERROR(Overheads!$O$49*$V507*AP507,0)
+IFERROR(Overheads!S$59*$V507*(AP507/Overheads!S$68),0))</f>
        <v>0</v>
      </c>
      <c r="AX507" s="215">
        <f ca="1">IF($AE507=FALSE,AQ507*Overheads!$R$24*$V507,
IFERROR(Overheads!$O$49*$V507*AQ507,0)
+IFERROR(Overheads!T$59*$V507*(AQ507/Overheads!T$68),0))</f>
        <v>0</v>
      </c>
      <c r="AY507" s="215">
        <f ca="1">IF($AE507=FALSE,AR507*Overheads!$R$24*$V507,
IFERROR(Overheads!$O$49*$V507*AR507,0)
+IFERROR(Overheads!U$59*$V507*(AR507/Overheads!U$68),0))</f>
        <v>0</v>
      </c>
      <c r="AZ507" s="155">
        <f t="shared" ca="1" si="351"/>
        <v>0</v>
      </c>
      <c r="BA507" s="165"/>
      <c r="BB507" s="215">
        <f ca="1">IF($AE507=FALSE,AN507*Overheads!$S$25,
IFERROR(Overheads!$O$50*AN507,0)
+IFERROR(Overheads!Q$60*(AN507/Overheads!Q$66),0))</f>
        <v>0</v>
      </c>
      <c r="BC507" s="215">
        <f ca="1">IF($AE507=FALSE,AO507*Overheads!$S$25,
IFERROR(Overheads!$O$50*AO507,0)
+IFERROR(Overheads!R$60*(AO507/Overheads!R$66),0))</f>
        <v>0</v>
      </c>
      <c r="BD507" s="215">
        <f ca="1">IF($AE507=FALSE,AP507*Overheads!$S$25,
IFERROR(Overheads!$O$50*AP507,0)
+IFERROR(Overheads!S$60*(AP507/Overheads!S$66),0))</f>
        <v>0</v>
      </c>
      <c r="BE507" s="215">
        <f ca="1">IF($AE507=FALSE,AQ507*Overheads!$S$25,
IFERROR(Overheads!$O$50*AQ507,0)
+IFERROR(Overheads!T$60*(AQ507/Overheads!T$66),0))</f>
        <v>0</v>
      </c>
      <c r="BF507" s="215">
        <f ca="1">IF($AE507=FALSE,AR507*Overheads!$S$25,
IFERROR(Overheads!$O$50*AR507,0)
+IFERROR(Overheads!U$60*(AR507/Overheads!U$66),0))</f>
        <v>0</v>
      </c>
      <c r="BG507" s="155">
        <f t="shared" ca="1" si="352"/>
        <v>0</v>
      </c>
      <c r="BH507" s="165"/>
      <c r="BI507" s="215">
        <f t="shared" ca="1" si="353"/>
        <v>0</v>
      </c>
      <c r="BJ507" s="215">
        <f t="shared" ca="1" si="319"/>
        <v>0</v>
      </c>
      <c r="BK507" s="215">
        <f t="shared" ca="1" si="320"/>
        <v>0</v>
      </c>
      <c r="BL507" s="215">
        <f t="shared" ca="1" si="321"/>
        <v>0</v>
      </c>
      <c r="BM507" s="215">
        <f t="shared" ca="1" si="322"/>
        <v>0</v>
      </c>
      <c r="BN507" s="155">
        <f t="shared" ca="1" si="354"/>
        <v>0</v>
      </c>
      <c r="BO507" s="165"/>
      <c r="BP507" s="187" cm="1">
        <f t="array" ref="BP507">IFERROR(IF($X507=$X506,BP506,INDEX(Forecast_Capex_Input!AC$12:AC$286,$X507)),0)</f>
        <v>0</v>
      </c>
      <c r="BQ507" s="187" cm="1">
        <f t="array" ref="BQ507">IFERROR(IF($X507=$X506,BQ506,INDEX(Forecast_Capex_Input!AD$12:AD$286,$X507)),0)</f>
        <v>0</v>
      </c>
      <c r="BR507" s="187" cm="1">
        <f t="array" ref="BR507">IFERROR(IF($X507=$X506,BR506,INDEX(Forecast_Capex_Input!AE$12:AE$286,$X507)),0)</f>
        <v>0</v>
      </c>
      <c r="BS507" s="187" cm="1">
        <f t="array" ref="BS507">IFERROR(IF($X507=$X506,BS506,INDEX(Forecast_Capex_Input!AF$12:AF$286,$X507)),0)</f>
        <v>0</v>
      </c>
      <c r="BT507" s="187" cm="1">
        <f t="array" ref="BT507">IFERROR(IF($X507=$X506,BT506,INDEX(Forecast_Capex_Input!AG$12:AG$286,$X507)),0)</f>
        <v>0</v>
      </c>
      <c r="BU507" s="165"/>
      <c r="BV507" s="215">
        <f t="shared" si="323"/>
        <v>0</v>
      </c>
      <c r="BW507" s="215">
        <f t="shared" si="324"/>
        <v>0</v>
      </c>
      <c r="BX507" s="215">
        <f t="shared" si="325"/>
        <v>0</v>
      </c>
      <c r="BY507" s="215">
        <f t="shared" si="326"/>
        <v>0</v>
      </c>
      <c r="BZ507" s="215">
        <f t="shared" si="327"/>
        <v>0</v>
      </c>
      <c r="CA507" s="155">
        <f t="shared" si="355"/>
        <v>0</v>
      </c>
      <c r="CB507" s="165"/>
      <c r="CC507" s="215">
        <f t="shared" si="328"/>
        <v>0</v>
      </c>
      <c r="CD507" s="215">
        <f t="shared" si="329"/>
        <v>0</v>
      </c>
      <c r="CE507" s="215">
        <f t="shared" si="330"/>
        <v>0</v>
      </c>
      <c r="CF507" s="215">
        <f t="shared" si="331"/>
        <v>0</v>
      </c>
      <c r="CG507" s="215">
        <f t="shared" si="332"/>
        <v>0</v>
      </c>
      <c r="CH507" s="155">
        <f t="shared" si="356"/>
        <v>0</v>
      </c>
      <c r="CI507" s="165"/>
      <c r="CJ507" s="215">
        <f t="shared" si="333"/>
        <v>0</v>
      </c>
      <c r="CK507" s="215">
        <f t="shared" si="334"/>
        <v>0</v>
      </c>
      <c r="CL507" s="215">
        <f t="shared" si="335"/>
        <v>0</v>
      </c>
      <c r="CM507" s="215">
        <f t="shared" si="336"/>
        <v>0</v>
      </c>
      <c r="CN507" s="215">
        <f t="shared" si="337"/>
        <v>0</v>
      </c>
      <c r="CO507" s="155">
        <f t="shared" si="357"/>
        <v>0</v>
      </c>
      <c r="CP507" s="165"/>
      <c r="CQ507" s="223">
        <f t="shared" si="338"/>
        <v>0</v>
      </c>
      <c r="CR507" s="223">
        <f t="shared" si="339"/>
        <v>0</v>
      </c>
      <c r="CS507" s="223">
        <f t="shared" si="340"/>
        <v>0</v>
      </c>
      <c r="CT507" s="223">
        <f t="shared" si="341"/>
        <v>0</v>
      </c>
      <c r="CU507" s="223">
        <f t="shared" si="342"/>
        <v>0</v>
      </c>
      <c r="CV507" s="155">
        <f t="shared" si="358"/>
        <v>0</v>
      </c>
      <c r="CW507" s="165"/>
      <c r="CX507" s="215">
        <f t="shared" si="359"/>
        <v>0</v>
      </c>
      <c r="CY507" s="215">
        <f t="shared" si="343"/>
        <v>0</v>
      </c>
      <c r="CZ507" s="215">
        <f t="shared" si="344"/>
        <v>0</v>
      </c>
      <c r="DA507" s="215">
        <f t="shared" si="345"/>
        <v>0</v>
      </c>
      <c r="DB507" s="215">
        <f t="shared" si="346"/>
        <v>0</v>
      </c>
      <c r="DC507" s="155">
        <f t="shared" si="360"/>
        <v>0</v>
      </c>
      <c r="DD507" s="165"/>
      <c r="DE507" s="188" t="b" cm="1">
        <f t="array" aca="1" ref="DE507" ca="1">OR($G507=Forecast_Capex_Input!$BF$8:$BF$10)</f>
        <v>0</v>
      </c>
      <c r="DF507" s="188" cm="1">
        <f t="array" aca="1" ref="DF507" ca="1">IFERROR(INDEX(Forecast_Capex_Input!BG$12:BG$286,$X507)
*(INDEX(Forecast_Capex_Input!$H$12:$H$286,$X507)=Repex),0)
*$DE507</f>
        <v>0</v>
      </c>
      <c r="DG507" s="188" cm="1">
        <f t="array" aca="1" ref="DG507" ca="1">IFERROR(INDEX(Forecast_Capex_Input!BH$12:BH$286,$X507)
*(INDEX(Forecast_Capex_Input!$H$12:$H$286,$X507)=Repex),0)
*$DE507</f>
        <v>0</v>
      </c>
      <c r="DH507" s="188" cm="1">
        <f t="array" aca="1" ref="DH507" ca="1">IFERROR(INDEX(Forecast_Capex_Input!BI$12:BI$286,$X507)
*(INDEX(Forecast_Capex_Input!$H$12:$H$286,$X507)=Repex),0)
*$DE507</f>
        <v>0</v>
      </c>
      <c r="DI507" s="188" cm="1">
        <f t="array" aca="1" ref="DI507" ca="1">IFERROR(INDEX(Forecast_Capex_Input!BJ$12:BJ$286,$X507)
*(INDEX(Forecast_Capex_Input!$H$12:$H$286,$X507)=Repex),0)
*$DE507</f>
        <v>0</v>
      </c>
      <c r="DJ507" s="188" cm="1">
        <f t="array" aca="1" ref="DJ507" ca="1">IFERROR(INDEX(Forecast_Capex_Input!BK$12:BK$286,$X507)
*(INDEX(Forecast_Capex_Input!$H$12:$H$286,$X507)=Repex),0)
*$DE507</f>
        <v>0</v>
      </c>
      <c r="DK507" s="188" cm="1">
        <f t="array" aca="1" ref="DK507" ca="1">IFERROR(INDEX(Forecast_Capex_Input!BL$12:BL$286,$X507)
*(INDEX(Forecast_Capex_Input!$H$12:$H$286,$X507)=Repex),0)
*$DE507</f>
        <v>0</v>
      </c>
      <c r="DL507" s="165"/>
      <c r="DM507" s="188" t="b" cm="1">
        <f t="array" aca="1" ref="DM507" ca="1">OR($G507=Forecast_Capex_Input!$BN$8:$BN$9)</f>
        <v>0</v>
      </c>
      <c r="DN507" s="188" cm="1">
        <f t="array" aca="1" ref="DN507" ca="1">IFERROR(INDEX(Forecast_Capex_Input!BO$12:BO$286,$X507)
*(INDEX(Forecast_Capex_Input!$H$12:$H$286,$X507)=Repex),0)
*$DM507</f>
        <v>0</v>
      </c>
      <c r="DO507" s="188" cm="1">
        <f t="array" aca="1" ref="DO507" ca="1">IFERROR(INDEX(Forecast_Capex_Input!BP$12:BP$286,$X507)
*(INDEX(Forecast_Capex_Input!$H$12:$H$286,$X507)=Repex),0)
*$DM507</f>
        <v>0</v>
      </c>
      <c r="DP507" s="188" cm="1">
        <f t="array" aca="1" ref="DP507" ca="1">IFERROR(INDEX(Forecast_Capex_Input!BQ$12:BQ$286,$X507)
*(INDEX(Forecast_Capex_Input!$H$12:$H$286,$X507)=Repex),0)
*$DM507</f>
        <v>0</v>
      </c>
      <c r="DQ507" s="188" cm="1">
        <f t="array" aca="1" ref="DQ507" ca="1">IFERROR(INDEX(Forecast_Capex_Input!BR$12:BR$286,$X507)
*(INDEX(Forecast_Capex_Input!$H$12:$H$286,$X507)=Repex),0)
*$DM507</f>
        <v>0</v>
      </c>
      <c r="DR507" s="188" cm="1">
        <f t="array" aca="1" ref="DR507" ca="1">IFERROR(INDEX(Forecast_Capex_Input!BS$12:BS$286,$X507)
*(INDEX(Forecast_Capex_Input!$H$12:$H$286,$X507)=Repex),0)
*$DM507</f>
        <v>0</v>
      </c>
      <c r="DS507" s="165"/>
      <c r="DT507" s="188" t="b" cm="1">
        <f t="array" aca="1" ref="DT507" ca="1">OR($G507=Forecast_Capex_Input!$BU$8:$BU$10)</f>
        <v>0</v>
      </c>
      <c r="DU507" s="188" cm="1">
        <f t="array" aca="1" ref="DU507" ca="1">IFERROR(INDEX(Forecast_Capex_Input!BV$12:BV$286,$X507)
*(INDEX(Forecast_Capex_Input!$H$12:$H$286,$X507)=Repex),0)
*$DT507</f>
        <v>0</v>
      </c>
      <c r="DV507" s="188" cm="1">
        <f t="array" aca="1" ref="DV507" ca="1">IFERROR(INDEX(Forecast_Capex_Input!BW$12:BW$286,$X507)
*(INDEX(Forecast_Capex_Input!$H$12:$H$286,$X507)=Repex),0)
*$DT507</f>
        <v>0</v>
      </c>
      <c r="DW507" s="188" cm="1">
        <f t="array" aca="1" ref="DW507" ca="1">IFERROR(INDEX(Forecast_Capex_Input!BX$12:BX$286,$X507)
*(INDEX(Forecast_Capex_Input!$H$12:$H$286,$X507)=Repex),0)
*$DT507</f>
        <v>0</v>
      </c>
      <c r="DX507" s="188" cm="1">
        <f t="array" aca="1" ref="DX507" ca="1">IFERROR(INDEX(Forecast_Capex_Input!BY$12:BY$286,$X507)
*(INDEX(Forecast_Capex_Input!$H$12:$H$286,$X507)=Repex),0)
*$DT507</f>
        <v>0</v>
      </c>
      <c r="DY507" s="188" cm="1">
        <f t="array" aca="1" ref="DY507" ca="1">IFERROR(INDEX(Forecast_Capex_Input!BZ$12:BZ$286,$X507)
*(INDEX(Forecast_Capex_Input!$H$12:$H$286,$X507)=Repex),0)
*$DT507</f>
        <v>0</v>
      </c>
      <c r="DZ507" s="188" cm="1">
        <f t="array" aca="1" ref="DZ507" ca="1">IFERROR(INDEX(Forecast_Capex_Input!CA$12:CA$286,$X507)
*(INDEX(Forecast_Capex_Input!$H$12:$H$286,$X507)=Repex),0)
*$DT507</f>
        <v>0</v>
      </c>
      <c r="EA507" s="188" cm="1">
        <f t="array" aca="1" ref="EA507" ca="1">IFERROR(INDEX(Forecast_Capex_Input!CB$12:CB$286,$X507)
*(INDEX(Forecast_Capex_Input!$H$12:$H$286,$X507)=Repex),0)
*$DT507</f>
        <v>0</v>
      </c>
      <c r="EB507" s="188" cm="1">
        <f t="array" aca="1" ref="EB507" ca="1">IFERROR(INDEX(Forecast_Capex_Input!CC$12:CC$286,$X507)
*(INDEX(Forecast_Capex_Input!$H$12:$H$286,$X507)=Repex),0)
*$DT507</f>
        <v>0</v>
      </c>
      <c r="EC507" s="165"/>
      <c r="ED507" s="226" t="str">
        <f t="shared" si="347"/>
        <v>N/A</v>
      </c>
      <c r="EE507" s="174" t="s">
        <v>15</v>
      </c>
    </row>
    <row r="508" spans="3:135" x14ac:dyDescent="0.2">
      <c r="C508" s="174">
        <f t="shared" si="348"/>
        <v>498</v>
      </c>
      <c r="D508" s="167" t="str" cm="1">
        <f t="array" ref="D508">IFERROR(INDEX(Forecast_Capex_Input!$D$12:$D$286,$X508),NA)</f>
        <v>N/A</v>
      </c>
      <c r="E508" s="172" t="str" cm="1">
        <f t="array" ref="E508">IF($X508=NA,NA,INDEX(Forecast_Capex_Input!$E$12:$E$286,$X508))</f>
        <v>N/A</v>
      </c>
      <c r="F508" s="167" t="str" cm="1">
        <f t="array" aca="1" ref="F508" ca="1">IFERROR(INDEX(General!$E$25:$E$26,$Y508),NA)</f>
        <v>N/A</v>
      </c>
      <c r="G508" s="167" t="str" cm="1">
        <f t="array" aca="1" ref="G508" ca="1">IFERROR(INDEX(Forecast_Capex_Input!$AI$11:$BB$11,$AA508),NA)</f>
        <v>N/A</v>
      </c>
      <c r="H508" s="189" t="str" cm="1">
        <f t="array" aca="1" ref="H508" ca="1">IFERROR(INDEX(Forecast_Capex_Input!$AI$12:$BB$286,$X508,$AA508),NA)</f>
        <v>N/A</v>
      </c>
      <c r="I508" s="199" t="str" cm="1">
        <f t="array" ref="I508">IFERROR(INDEX(Forecast_Capex_Input!$F$12:$F$286,$X508),NA)</f>
        <v>N/A</v>
      </c>
      <c r="J508" s="199" t="str" cm="1">
        <f t="array" ref="J508">IFERROR(INDEX(Forecast_Capex_Input!G$12:G$286,$X508),NA)</f>
        <v>N/A</v>
      </c>
      <c r="K508" s="199" t="str" cm="1">
        <f t="array" ref="K508">IFERROR(INDEX(Forecast_Capex_Input!H$12:H$286,$X508),NA)</f>
        <v>N/A</v>
      </c>
      <c r="L508" s="199" t="str" cm="1">
        <f t="array" ref="L508">IFERROR(INDEX(Forecast_Capex_Input!I$12:I$286,$X508),NA)</f>
        <v>N/A</v>
      </c>
      <c r="M508" s="199" t="str" cm="1">
        <f t="array" ref="M508">IFERROR(INDEX(Forecast_Capex_Input!J$12:J$286,$X508),NA)</f>
        <v>N/A</v>
      </c>
      <c r="N508" s="199" t="str" cm="1">
        <f t="array" ref="N508">IFERROR(INDEX(Forecast_Capex_Input!K$12:K$286,$X508),NA)</f>
        <v>N/A</v>
      </c>
      <c r="O508" s="199" t="str" cm="1">
        <f t="array" ref="O508">IFERROR(INDEX(Forecast_Capex_Input!L$12:L$286,$X508),NA)</f>
        <v>N/A</v>
      </c>
      <c r="P508" s="199" t="str" cm="1">
        <f t="array" ref="P508">IFERROR(INDEX(Forecast_Capex_Input!M$12:M$286,$X508),NA)</f>
        <v>N/A</v>
      </c>
      <c r="Q508" s="172" t="str" cm="1">
        <f t="array" ref="Q508">IFERROR(INDEX(Forecast_Capex_Input!N$12:N$286,$X508),NA)</f>
        <v>N/A</v>
      </c>
      <c r="R508" s="265" cm="1">
        <f t="array" ref="R508">IFERROR(INDEX(Forecast_Capex_Input!O$12:O$286,$X508),0)</f>
        <v>0</v>
      </c>
      <c r="S508" s="172" cm="1">
        <f t="array" ref="S508">IFERROR(INDEX(Forecast_Capex_Input!P$12:P$286,$X508),0)</f>
        <v>0</v>
      </c>
      <c r="T508" s="199" t="str" cm="1">
        <f t="array" aca="1" ref="T508" ca="1">IFERROR(INDEX(General!$K$84:$K$103,$AA508),NA)</f>
        <v>N/A</v>
      </c>
      <c r="U508" s="188" cm="1">
        <f t="array" aca="1" ref="U508" ca="1">IFERROR(
IF($F508=General!$E$25,INDEX(Forecast_Capex_Input!S$12:S$286,$X508),
INDEX(Forecast_Capex_Input!T$12:T$286,$X508)),0)</f>
        <v>0</v>
      </c>
      <c r="V508" s="222" t="b">
        <f>IFERROR(INDEX(Overheads!$T$19:$T$26,MATCH($I508,Overheads!$E$19:$E$26,0)),FALSE)</f>
        <v>0</v>
      </c>
      <c r="W508" s="165"/>
      <c r="X508" s="174" t="str">
        <f>IFERROR(
IF(MATCH($C508,Forecast_Capex_Input!$CI$12:$CI$286,1)+1&gt;MAX(Forecast_Capex_Input!$C$12:$C$286),NA,
MATCH($C508,Forecast_Capex_Input!$CI$12:$CI$286,1)+1),1)</f>
        <v>N/A</v>
      </c>
      <c r="Y508" s="174" t="str" cm="1">
        <f t="array" aca="1" ref="Y508" ca="1">IFERROR(
IF(X507&lt;&gt;X508,1,
IF(COUNTIF(OFFSET(Y507,0,0,-INDEX(Forecast_Capex_Input!$CG$12:$CG$286,$X508)),Y507)=INDEX(Forecast_Capex_Input!$CG$12:$CG$286,$X508),Y507+1,Y507)),NA)</f>
        <v>N/A</v>
      </c>
      <c r="Z508" s="174" t="str" cm="1">
        <f t="array" ref="Z508">IFERROR($C508-IF($X508=1,1,INDEX(Forecast_Capex_Input!$CI$12:$CI$286,$X508-1))+1,NA)</f>
        <v>N/A</v>
      </c>
      <c r="AA508" s="174" t="str" cm="1">
        <f t="array" aca="1" ref="AA508" ca="1">IFERROR(IF(Y508=1,
INDEX(Forecast_Capex_Input!$AI$10:$BB$10,SMALL(IF(INDEX(Forecast_Capex_Input!$AI$12:$BB$286,$X508,0)&gt;0,COLUMN(Forecast_Capex_Input!$AI$10:$BB$10)-COLUMN(Forecast_Capex_Input!$AI$12)+1),ROWS(OFFSET(AA507,0,0,-$Z508)))),
OFFSET(AA507,-INDEX(Forecast_Capex_Input!$CG$12:$CG$286,$X508)+1,0)),NA)</f>
        <v>N/A</v>
      </c>
      <c r="AB508" s="174" t="str">
        <f t="shared" ca="1" si="317"/>
        <v>N/A</v>
      </c>
      <c r="AC508" s="222" t="b">
        <f t="shared" si="349"/>
        <v>0</v>
      </c>
      <c r="AD508" s="220" t="b">
        <v>0</v>
      </c>
      <c r="AE508" s="222" t="b">
        <f t="shared" si="318"/>
        <v>1</v>
      </c>
      <c r="AF508" s="165"/>
      <c r="AG508" s="215">
        <v>0</v>
      </c>
      <c r="AH508" s="215">
        <v>0</v>
      </c>
      <c r="AI508" s="215">
        <v>0</v>
      </c>
      <c r="AJ508" s="215">
        <v>0</v>
      </c>
      <c r="AK508" s="215">
        <v>0</v>
      </c>
      <c r="AL508" s="155">
        <v>0</v>
      </c>
      <c r="AM508" s="165"/>
      <c r="AN508" s="215" cm="1">
        <f t="array" aca="1" ref="AN508" ca="1">IFERROR(INDEX(General!O$33:O$34,$AB508)
*AG508,0)</f>
        <v>0</v>
      </c>
      <c r="AO508" s="215" cm="1">
        <f t="array" aca="1" ref="AO508" ca="1">IFERROR(INDEX(General!P$33:P$34,$AB508)
*AH508,0)</f>
        <v>0</v>
      </c>
      <c r="AP508" s="215" cm="1">
        <f t="array" aca="1" ref="AP508" ca="1">IFERROR(INDEX(General!Q$33:Q$34,$AB508)
*AI508,0)</f>
        <v>0</v>
      </c>
      <c r="AQ508" s="215" cm="1">
        <f t="array" aca="1" ref="AQ508" ca="1">IFERROR(INDEX(General!R$33:R$34,$AB508)
*AJ508,0)</f>
        <v>0</v>
      </c>
      <c r="AR508" s="215" cm="1">
        <f t="array" aca="1" ref="AR508" ca="1">IFERROR(INDEX(General!S$33:S$34,$AB508)
*AK508,0)</f>
        <v>0</v>
      </c>
      <c r="AS508" s="155">
        <f t="shared" ca="1" si="350"/>
        <v>0</v>
      </c>
      <c r="AT508" s="165"/>
      <c r="AU508" s="215">
        <f ca="1">IF($AE508=FALSE,AN508*Overheads!$R$24*$V508,
IFERROR(Overheads!$O$49*$V508*AN508,0)
+IFERROR(Overheads!Q$59*$V508*(AN508/Overheads!Q$68),0))</f>
        <v>0</v>
      </c>
      <c r="AV508" s="215">
        <f ca="1">IF($AE508=FALSE,AO508*Overheads!$R$24*$V508,
IFERROR(Overheads!$O$49*$V508*AO508,0)
+IFERROR(Overheads!R$59*$V508*(AO508/Overheads!R$68),0))</f>
        <v>0</v>
      </c>
      <c r="AW508" s="215">
        <f ca="1">IF($AE508=FALSE,AP508*Overheads!$R$24*$V508,
IFERROR(Overheads!$O$49*$V508*AP508,0)
+IFERROR(Overheads!S$59*$V508*(AP508/Overheads!S$68),0))</f>
        <v>0</v>
      </c>
      <c r="AX508" s="215">
        <f ca="1">IF($AE508=FALSE,AQ508*Overheads!$R$24*$V508,
IFERROR(Overheads!$O$49*$V508*AQ508,0)
+IFERROR(Overheads!T$59*$V508*(AQ508/Overheads!T$68),0))</f>
        <v>0</v>
      </c>
      <c r="AY508" s="215">
        <f ca="1">IF($AE508=FALSE,AR508*Overheads!$R$24*$V508,
IFERROR(Overheads!$O$49*$V508*AR508,0)
+IFERROR(Overheads!U$59*$V508*(AR508/Overheads!U$68),0))</f>
        <v>0</v>
      </c>
      <c r="AZ508" s="155">
        <f t="shared" ca="1" si="351"/>
        <v>0</v>
      </c>
      <c r="BA508" s="165"/>
      <c r="BB508" s="215">
        <f ca="1">IF($AE508=FALSE,AN508*Overheads!$S$25,
IFERROR(Overheads!$O$50*AN508,0)
+IFERROR(Overheads!Q$60*(AN508/Overheads!Q$66),0))</f>
        <v>0</v>
      </c>
      <c r="BC508" s="215">
        <f ca="1">IF($AE508=FALSE,AO508*Overheads!$S$25,
IFERROR(Overheads!$O$50*AO508,0)
+IFERROR(Overheads!R$60*(AO508/Overheads!R$66),0))</f>
        <v>0</v>
      </c>
      <c r="BD508" s="215">
        <f ca="1">IF($AE508=FALSE,AP508*Overheads!$S$25,
IFERROR(Overheads!$O$50*AP508,0)
+IFERROR(Overheads!S$60*(AP508/Overheads!S$66),0))</f>
        <v>0</v>
      </c>
      <c r="BE508" s="215">
        <f ca="1">IF($AE508=FALSE,AQ508*Overheads!$S$25,
IFERROR(Overheads!$O$50*AQ508,0)
+IFERROR(Overheads!T$60*(AQ508/Overheads!T$66),0))</f>
        <v>0</v>
      </c>
      <c r="BF508" s="215">
        <f ca="1">IF($AE508=FALSE,AR508*Overheads!$S$25,
IFERROR(Overheads!$O$50*AR508,0)
+IFERROR(Overheads!U$60*(AR508/Overheads!U$66),0))</f>
        <v>0</v>
      </c>
      <c r="BG508" s="155">
        <f t="shared" ca="1" si="352"/>
        <v>0</v>
      </c>
      <c r="BH508" s="165"/>
      <c r="BI508" s="215">
        <f t="shared" ca="1" si="353"/>
        <v>0</v>
      </c>
      <c r="BJ508" s="215">
        <f t="shared" ca="1" si="319"/>
        <v>0</v>
      </c>
      <c r="BK508" s="215">
        <f t="shared" ca="1" si="320"/>
        <v>0</v>
      </c>
      <c r="BL508" s="215">
        <f t="shared" ca="1" si="321"/>
        <v>0</v>
      </c>
      <c r="BM508" s="215">
        <f t="shared" ca="1" si="322"/>
        <v>0</v>
      </c>
      <c r="BN508" s="155">
        <f t="shared" ca="1" si="354"/>
        <v>0</v>
      </c>
      <c r="BO508" s="165"/>
      <c r="BP508" s="187" cm="1">
        <f t="array" ref="BP508">IFERROR(IF($X508=$X507,BP507,INDEX(Forecast_Capex_Input!AC$12:AC$286,$X508)),0)</f>
        <v>0</v>
      </c>
      <c r="BQ508" s="187" cm="1">
        <f t="array" ref="BQ508">IFERROR(IF($X508=$X507,BQ507,INDEX(Forecast_Capex_Input!AD$12:AD$286,$X508)),0)</f>
        <v>0</v>
      </c>
      <c r="BR508" s="187" cm="1">
        <f t="array" ref="BR508">IFERROR(IF($X508=$X507,BR507,INDEX(Forecast_Capex_Input!AE$12:AE$286,$X508)),0)</f>
        <v>0</v>
      </c>
      <c r="BS508" s="187" cm="1">
        <f t="array" ref="BS508">IFERROR(IF($X508=$X507,BS507,INDEX(Forecast_Capex_Input!AF$12:AF$286,$X508)),0)</f>
        <v>0</v>
      </c>
      <c r="BT508" s="187" cm="1">
        <f t="array" ref="BT508">IFERROR(IF($X508=$X507,BT507,INDEX(Forecast_Capex_Input!AG$12:AG$286,$X508)),0)</f>
        <v>0</v>
      </c>
      <c r="BU508" s="165"/>
      <c r="BV508" s="215">
        <f t="shared" si="323"/>
        <v>0</v>
      </c>
      <c r="BW508" s="215">
        <f t="shared" si="324"/>
        <v>0</v>
      </c>
      <c r="BX508" s="215">
        <f t="shared" si="325"/>
        <v>0</v>
      </c>
      <c r="BY508" s="215">
        <f t="shared" si="326"/>
        <v>0</v>
      </c>
      <c r="BZ508" s="215">
        <f t="shared" si="327"/>
        <v>0</v>
      </c>
      <c r="CA508" s="155">
        <f t="shared" si="355"/>
        <v>0</v>
      </c>
      <c r="CB508" s="165"/>
      <c r="CC508" s="215">
        <f t="shared" si="328"/>
        <v>0</v>
      </c>
      <c r="CD508" s="215">
        <f t="shared" si="329"/>
        <v>0</v>
      </c>
      <c r="CE508" s="215">
        <f t="shared" si="330"/>
        <v>0</v>
      </c>
      <c r="CF508" s="215">
        <f t="shared" si="331"/>
        <v>0</v>
      </c>
      <c r="CG508" s="215">
        <f t="shared" si="332"/>
        <v>0</v>
      </c>
      <c r="CH508" s="155">
        <f t="shared" si="356"/>
        <v>0</v>
      </c>
      <c r="CI508" s="165"/>
      <c r="CJ508" s="215">
        <f t="shared" si="333"/>
        <v>0</v>
      </c>
      <c r="CK508" s="215">
        <f t="shared" si="334"/>
        <v>0</v>
      </c>
      <c r="CL508" s="215">
        <f t="shared" si="335"/>
        <v>0</v>
      </c>
      <c r="CM508" s="215">
        <f t="shared" si="336"/>
        <v>0</v>
      </c>
      <c r="CN508" s="215">
        <f t="shared" si="337"/>
        <v>0</v>
      </c>
      <c r="CO508" s="155">
        <f t="shared" si="357"/>
        <v>0</v>
      </c>
      <c r="CP508" s="165"/>
      <c r="CQ508" s="223">
        <f t="shared" si="338"/>
        <v>0</v>
      </c>
      <c r="CR508" s="223">
        <f t="shared" si="339"/>
        <v>0</v>
      </c>
      <c r="CS508" s="223">
        <f t="shared" si="340"/>
        <v>0</v>
      </c>
      <c r="CT508" s="223">
        <f t="shared" si="341"/>
        <v>0</v>
      </c>
      <c r="CU508" s="223">
        <f t="shared" si="342"/>
        <v>0</v>
      </c>
      <c r="CV508" s="155">
        <f t="shared" si="358"/>
        <v>0</v>
      </c>
      <c r="CW508" s="165"/>
      <c r="CX508" s="215">
        <f t="shared" si="359"/>
        <v>0</v>
      </c>
      <c r="CY508" s="215">
        <f t="shared" si="343"/>
        <v>0</v>
      </c>
      <c r="CZ508" s="215">
        <f t="shared" si="344"/>
        <v>0</v>
      </c>
      <c r="DA508" s="215">
        <f t="shared" si="345"/>
        <v>0</v>
      </c>
      <c r="DB508" s="215">
        <f t="shared" si="346"/>
        <v>0</v>
      </c>
      <c r="DC508" s="155">
        <f t="shared" si="360"/>
        <v>0</v>
      </c>
      <c r="DD508" s="165"/>
      <c r="DE508" s="188" t="b" cm="1">
        <f t="array" aca="1" ref="DE508" ca="1">OR($G508=Forecast_Capex_Input!$BF$8:$BF$10)</f>
        <v>0</v>
      </c>
      <c r="DF508" s="188" cm="1">
        <f t="array" aca="1" ref="DF508" ca="1">IFERROR(INDEX(Forecast_Capex_Input!BG$12:BG$286,$X508)
*(INDEX(Forecast_Capex_Input!$H$12:$H$286,$X508)=Repex),0)
*$DE508</f>
        <v>0</v>
      </c>
      <c r="DG508" s="188" cm="1">
        <f t="array" aca="1" ref="DG508" ca="1">IFERROR(INDEX(Forecast_Capex_Input!BH$12:BH$286,$X508)
*(INDEX(Forecast_Capex_Input!$H$12:$H$286,$X508)=Repex),0)
*$DE508</f>
        <v>0</v>
      </c>
      <c r="DH508" s="188" cm="1">
        <f t="array" aca="1" ref="DH508" ca="1">IFERROR(INDEX(Forecast_Capex_Input!BI$12:BI$286,$X508)
*(INDEX(Forecast_Capex_Input!$H$12:$H$286,$X508)=Repex),0)
*$DE508</f>
        <v>0</v>
      </c>
      <c r="DI508" s="188" cm="1">
        <f t="array" aca="1" ref="DI508" ca="1">IFERROR(INDEX(Forecast_Capex_Input!BJ$12:BJ$286,$X508)
*(INDEX(Forecast_Capex_Input!$H$12:$H$286,$X508)=Repex),0)
*$DE508</f>
        <v>0</v>
      </c>
      <c r="DJ508" s="188" cm="1">
        <f t="array" aca="1" ref="DJ508" ca="1">IFERROR(INDEX(Forecast_Capex_Input!BK$12:BK$286,$X508)
*(INDEX(Forecast_Capex_Input!$H$12:$H$286,$X508)=Repex),0)
*$DE508</f>
        <v>0</v>
      </c>
      <c r="DK508" s="188" cm="1">
        <f t="array" aca="1" ref="DK508" ca="1">IFERROR(INDEX(Forecast_Capex_Input!BL$12:BL$286,$X508)
*(INDEX(Forecast_Capex_Input!$H$12:$H$286,$X508)=Repex),0)
*$DE508</f>
        <v>0</v>
      </c>
      <c r="DL508" s="165"/>
      <c r="DM508" s="188" t="b" cm="1">
        <f t="array" aca="1" ref="DM508" ca="1">OR($G508=Forecast_Capex_Input!$BN$8:$BN$9)</f>
        <v>0</v>
      </c>
      <c r="DN508" s="188" cm="1">
        <f t="array" aca="1" ref="DN508" ca="1">IFERROR(INDEX(Forecast_Capex_Input!BO$12:BO$286,$X508)
*(INDEX(Forecast_Capex_Input!$H$12:$H$286,$X508)=Repex),0)
*$DM508</f>
        <v>0</v>
      </c>
      <c r="DO508" s="188" cm="1">
        <f t="array" aca="1" ref="DO508" ca="1">IFERROR(INDEX(Forecast_Capex_Input!BP$12:BP$286,$X508)
*(INDEX(Forecast_Capex_Input!$H$12:$H$286,$X508)=Repex),0)
*$DM508</f>
        <v>0</v>
      </c>
      <c r="DP508" s="188" cm="1">
        <f t="array" aca="1" ref="DP508" ca="1">IFERROR(INDEX(Forecast_Capex_Input!BQ$12:BQ$286,$X508)
*(INDEX(Forecast_Capex_Input!$H$12:$H$286,$X508)=Repex),0)
*$DM508</f>
        <v>0</v>
      </c>
      <c r="DQ508" s="188" cm="1">
        <f t="array" aca="1" ref="DQ508" ca="1">IFERROR(INDEX(Forecast_Capex_Input!BR$12:BR$286,$X508)
*(INDEX(Forecast_Capex_Input!$H$12:$H$286,$X508)=Repex),0)
*$DM508</f>
        <v>0</v>
      </c>
      <c r="DR508" s="188" cm="1">
        <f t="array" aca="1" ref="DR508" ca="1">IFERROR(INDEX(Forecast_Capex_Input!BS$12:BS$286,$X508)
*(INDEX(Forecast_Capex_Input!$H$12:$H$286,$X508)=Repex),0)
*$DM508</f>
        <v>0</v>
      </c>
      <c r="DS508" s="165"/>
      <c r="DT508" s="188" t="b" cm="1">
        <f t="array" aca="1" ref="DT508" ca="1">OR($G508=Forecast_Capex_Input!$BU$8:$BU$10)</f>
        <v>0</v>
      </c>
      <c r="DU508" s="188" cm="1">
        <f t="array" aca="1" ref="DU508" ca="1">IFERROR(INDEX(Forecast_Capex_Input!BV$12:BV$286,$X508)
*(INDEX(Forecast_Capex_Input!$H$12:$H$286,$X508)=Repex),0)
*$DT508</f>
        <v>0</v>
      </c>
      <c r="DV508" s="188" cm="1">
        <f t="array" aca="1" ref="DV508" ca="1">IFERROR(INDEX(Forecast_Capex_Input!BW$12:BW$286,$X508)
*(INDEX(Forecast_Capex_Input!$H$12:$H$286,$X508)=Repex),0)
*$DT508</f>
        <v>0</v>
      </c>
      <c r="DW508" s="188" cm="1">
        <f t="array" aca="1" ref="DW508" ca="1">IFERROR(INDEX(Forecast_Capex_Input!BX$12:BX$286,$X508)
*(INDEX(Forecast_Capex_Input!$H$12:$H$286,$X508)=Repex),0)
*$DT508</f>
        <v>0</v>
      </c>
      <c r="DX508" s="188" cm="1">
        <f t="array" aca="1" ref="DX508" ca="1">IFERROR(INDEX(Forecast_Capex_Input!BY$12:BY$286,$X508)
*(INDEX(Forecast_Capex_Input!$H$12:$H$286,$X508)=Repex),0)
*$DT508</f>
        <v>0</v>
      </c>
      <c r="DY508" s="188" cm="1">
        <f t="array" aca="1" ref="DY508" ca="1">IFERROR(INDEX(Forecast_Capex_Input!BZ$12:BZ$286,$X508)
*(INDEX(Forecast_Capex_Input!$H$12:$H$286,$X508)=Repex),0)
*$DT508</f>
        <v>0</v>
      </c>
      <c r="DZ508" s="188" cm="1">
        <f t="array" aca="1" ref="DZ508" ca="1">IFERROR(INDEX(Forecast_Capex_Input!CA$12:CA$286,$X508)
*(INDEX(Forecast_Capex_Input!$H$12:$H$286,$X508)=Repex),0)
*$DT508</f>
        <v>0</v>
      </c>
      <c r="EA508" s="188" cm="1">
        <f t="array" aca="1" ref="EA508" ca="1">IFERROR(INDEX(Forecast_Capex_Input!CB$12:CB$286,$X508)
*(INDEX(Forecast_Capex_Input!$H$12:$H$286,$X508)=Repex),0)
*$DT508</f>
        <v>0</v>
      </c>
      <c r="EB508" s="188" cm="1">
        <f t="array" aca="1" ref="EB508" ca="1">IFERROR(INDEX(Forecast_Capex_Input!CC$12:CC$286,$X508)
*(INDEX(Forecast_Capex_Input!$H$12:$H$286,$X508)=Repex),0)
*$DT508</f>
        <v>0</v>
      </c>
      <c r="EC508" s="165"/>
      <c r="ED508" s="226" t="str">
        <f t="shared" si="347"/>
        <v>N/A</v>
      </c>
      <c r="EE508" s="174" t="s">
        <v>15</v>
      </c>
    </row>
    <row r="509" spans="3:135" x14ac:dyDescent="0.2">
      <c r="C509" s="174">
        <f t="shared" si="348"/>
        <v>499</v>
      </c>
      <c r="D509" s="167" t="str" cm="1">
        <f t="array" ref="D509">IFERROR(INDEX(Forecast_Capex_Input!$D$12:$D$286,$X509),NA)</f>
        <v>N/A</v>
      </c>
      <c r="E509" s="172" t="str" cm="1">
        <f t="array" ref="E509">IF($X509=NA,NA,INDEX(Forecast_Capex_Input!$E$12:$E$286,$X509))</f>
        <v>N/A</v>
      </c>
      <c r="F509" s="167" t="str" cm="1">
        <f t="array" aca="1" ref="F509" ca="1">IFERROR(INDEX(General!$E$25:$E$26,$Y509),NA)</f>
        <v>N/A</v>
      </c>
      <c r="G509" s="167" t="str" cm="1">
        <f t="array" aca="1" ref="G509" ca="1">IFERROR(INDEX(Forecast_Capex_Input!$AI$11:$BB$11,$AA509),NA)</f>
        <v>N/A</v>
      </c>
      <c r="H509" s="189" t="str" cm="1">
        <f t="array" aca="1" ref="H509" ca="1">IFERROR(INDEX(Forecast_Capex_Input!$AI$12:$BB$286,$X509,$AA509),NA)</f>
        <v>N/A</v>
      </c>
      <c r="I509" s="199" t="str" cm="1">
        <f t="array" ref="I509">IFERROR(INDEX(Forecast_Capex_Input!$F$12:$F$286,$X509),NA)</f>
        <v>N/A</v>
      </c>
      <c r="J509" s="199" t="str" cm="1">
        <f t="array" ref="J509">IFERROR(INDEX(Forecast_Capex_Input!G$12:G$286,$X509),NA)</f>
        <v>N/A</v>
      </c>
      <c r="K509" s="199" t="str" cm="1">
        <f t="array" ref="K509">IFERROR(INDEX(Forecast_Capex_Input!H$12:H$286,$X509),NA)</f>
        <v>N/A</v>
      </c>
      <c r="L509" s="199" t="str" cm="1">
        <f t="array" ref="L509">IFERROR(INDEX(Forecast_Capex_Input!I$12:I$286,$X509),NA)</f>
        <v>N/A</v>
      </c>
      <c r="M509" s="199" t="str" cm="1">
        <f t="array" ref="M509">IFERROR(INDEX(Forecast_Capex_Input!J$12:J$286,$X509),NA)</f>
        <v>N/A</v>
      </c>
      <c r="N509" s="199" t="str" cm="1">
        <f t="array" ref="N509">IFERROR(INDEX(Forecast_Capex_Input!K$12:K$286,$X509),NA)</f>
        <v>N/A</v>
      </c>
      <c r="O509" s="199" t="str" cm="1">
        <f t="array" ref="O509">IFERROR(INDEX(Forecast_Capex_Input!L$12:L$286,$X509),NA)</f>
        <v>N/A</v>
      </c>
      <c r="P509" s="199" t="str" cm="1">
        <f t="array" ref="P509">IFERROR(INDEX(Forecast_Capex_Input!M$12:M$286,$X509),NA)</f>
        <v>N/A</v>
      </c>
      <c r="Q509" s="172" t="str" cm="1">
        <f t="array" ref="Q509">IFERROR(INDEX(Forecast_Capex_Input!N$12:N$286,$X509),NA)</f>
        <v>N/A</v>
      </c>
      <c r="R509" s="265" cm="1">
        <f t="array" ref="R509">IFERROR(INDEX(Forecast_Capex_Input!O$12:O$286,$X509),0)</f>
        <v>0</v>
      </c>
      <c r="S509" s="172" cm="1">
        <f t="array" ref="S509">IFERROR(INDEX(Forecast_Capex_Input!P$12:P$286,$X509),0)</f>
        <v>0</v>
      </c>
      <c r="T509" s="199" t="str" cm="1">
        <f t="array" aca="1" ref="T509" ca="1">IFERROR(INDEX(General!$K$84:$K$103,$AA509),NA)</f>
        <v>N/A</v>
      </c>
      <c r="U509" s="188" cm="1">
        <f t="array" aca="1" ref="U509" ca="1">IFERROR(
IF($F509=General!$E$25,INDEX(Forecast_Capex_Input!S$12:S$286,$X509),
INDEX(Forecast_Capex_Input!T$12:T$286,$X509)),0)</f>
        <v>0</v>
      </c>
      <c r="V509" s="222" t="b">
        <f>IFERROR(INDEX(Overheads!$T$19:$T$26,MATCH($I509,Overheads!$E$19:$E$26,0)),FALSE)</f>
        <v>0</v>
      </c>
      <c r="W509" s="165"/>
      <c r="X509" s="174" t="str">
        <f>IFERROR(
IF(MATCH($C509,Forecast_Capex_Input!$CI$12:$CI$286,1)+1&gt;MAX(Forecast_Capex_Input!$C$12:$C$286),NA,
MATCH($C509,Forecast_Capex_Input!$CI$12:$CI$286,1)+1),1)</f>
        <v>N/A</v>
      </c>
      <c r="Y509" s="174" t="str" cm="1">
        <f t="array" aca="1" ref="Y509" ca="1">IFERROR(
IF(X508&lt;&gt;X509,1,
IF(COUNTIF(OFFSET(Y508,0,0,-INDEX(Forecast_Capex_Input!$CG$12:$CG$286,$X509)),Y508)=INDEX(Forecast_Capex_Input!$CG$12:$CG$286,$X509),Y508+1,Y508)),NA)</f>
        <v>N/A</v>
      </c>
      <c r="Z509" s="174" t="str" cm="1">
        <f t="array" ref="Z509">IFERROR($C509-IF($X509=1,1,INDEX(Forecast_Capex_Input!$CI$12:$CI$286,$X509-1))+1,NA)</f>
        <v>N/A</v>
      </c>
      <c r="AA509" s="174" t="str" cm="1">
        <f t="array" aca="1" ref="AA509" ca="1">IFERROR(IF(Y509=1,
INDEX(Forecast_Capex_Input!$AI$10:$BB$10,SMALL(IF(INDEX(Forecast_Capex_Input!$AI$12:$BB$286,$X509,0)&gt;0,COLUMN(Forecast_Capex_Input!$AI$10:$BB$10)-COLUMN(Forecast_Capex_Input!$AI$12)+1),ROWS(OFFSET(AA508,0,0,-$Z509)))),
OFFSET(AA508,-INDEX(Forecast_Capex_Input!$CG$12:$CG$286,$X509)+1,0)),NA)</f>
        <v>N/A</v>
      </c>
      <c r="AB509" s="174" t="str">
        <f t="shared" ca="1" si="317"/>
        <v>N/A</v>
      </c>
      <c r="AC509" s="222" t="b">
        <f t="shared" si="349"/>
        <v>0</v>
      </c>
      <c r="AD509" s="220" t="b">
        <v>0</v>
      </c>
      <c r="AE509" s="222" t="b">
        <f t="shared" si="318"/>
        <v>1</v>
      </c>
      <c r="AF509" s="165"/>
      <c r="AG509" s="215">
        <v>0</v>
      </c>
      <c r="AH509" s="215">
        <v>0</v>
      </c>
      <c r="AI509" s="215">
        <v>0</v>
      </c>
      <c r="AJ509" s="215">
        <v>0</v>
      </c>
      <c r="AK509" s="215">
        <v>0</v>
      </c>
      <c r="AL509" s="155">
        <v>0</v>
      </c>
      <c r="AM509" s="165"/>
      <c r="AN509" s="215" cm="1">
        <f t="array" aca="1" ref="AN509" ca="1">IFERROR(INDEX(General!O$33:O$34,$AB509)
*AG509,0)</f>
        <v>0</v>
      </c>
      <c r="AO509" s="215" cm="1">
        <f t="array" aca="1" ref="AO509" ca="1">IFERROR(INDEX(General!P$33:P$34,$AB509)
*AH509,0)</f>
        <v>0</v>
      </c>
      <c r="AP509" s="215" cm="1">
        <f t="array" aca="1" ref="AP509" ca="1">IFERROR(INDEX(General!Q$33:Q$34,$AB509)
*AI509,0)</f>
        <v>0</v>
      </c>
      <c r="AQ509" s="215" cm="1">
        <f t="array" aca="1" ref="AQ509" ca="1">IFERROR(INDEX(General!R$33:R$34,$AB509)
*AJ509,0)</f>
        <v>0</v>
      </c>
      <c r="AR509" s="215" cm="1">
        <f t="array" aca="1" ref="AR509" ca="1">IFERROR(INDEX(General!S$33:S$34,$AB509)
*AK509,0)</f>
        <v>0</v>
      </c>
      <c r="AS509" s="155">
        <f t="shared" ca="1" si="350"/>
        <v>0</v>
      </c>
      <c r="AT509" s="165"/>
      <c r="AU509" s="215">
        <f ca="1">IF($AE509=FALSE,AN509*Overheads!$R$24*$V509,
IFERROR(Overheads!$O$49*$V509*AN509,0)
+IFERROR(Overheads!Q$59*$V509*(AN509/Overheads!Q$68),0))</f>
        <v>0</v>
      </c>
      <c r="AV509" s="215">
        <f ca="1">IF($AE509=FALSE,AO509*Overheads!$R$24*$V509,
IFERROR(Overheads!$O$49*$V509*AO509,0)
+IFERROR(Overheads!R$59*$V509*(AO509/Overheads!R$68),0))</f>
        <v>0</v>
      </c>
      <c r="AW509" s="215">
        <f ca="1">IF($AE509=FALSE,AP509*Overheads!$R$24*$V509,
IFERROR(Overheads!$O$49*$V509*AP509,0)
+IFERROR(Overheads!S$59*$V509*(AP509/Overheads!S$68),0))</f>
        <v>0</v>
      </c>
      <c r="AX509" s="215">
        <f ca="1">IF($AE509=FALSE,AQ509*Overheads!$R$24*$V509,
IFERROR(Overheads!$O$49*$V509*AQ509,0)
+IFERROR(Overheads!T$59*$V509*(AQ509/Overheads!T$68),0))</f>
        <v>0</v>
      </c>
      <c r="AY509" s="215">
        <f ca="1">IF($AE509=FALSE,AR509*Overheads!$R$24*$V509,
IFERROR(Overheads!$O$49*$V509*AR509,0)
+IFERROR(Overheads!U$59*$V509*(AR509/Overheads!U$68),0))</f>
        <v>0</v>
      </c>
      <c r="AZ509" s="155">
        <f t="shared" ca="1" si="351"/>
        <v>0</v>
      </c>
      <c r="BA509" s="165"/>
      <c r="BB509" s="215">
        <f ca="1">IF($AE509=FALSE,AN509*Overheads!$S$25,
IFERROR(Overheads!$O$50*AN509,0)
+IFERROR(Overheads!Q$60*(AN509/Overheads!Q$66),0))</f>
        <v>0</v>
      </c>
      <c r="BC509" s="215">
        <f ca="1">IF($AE509=FALSE,AO509*Overheads!$S$25,
IFERROR(Overheads!$O$50*AO509,0)
+IFERROR(Overheads!R$60*(AO509/Overheads!R$66),0))</f>
        <v>0</v>
      </c>
      <c r="BD509" s="215">
        <f ca="1">IF($AE509=FALSE,AP509*Overheads!$S$25,
IFERROR(Overheads!$O$50*AP509,0)
+IFERROR(Overheads!S$60*(AP509/Overheads!S$66),0))</f>
        <v>0</v>
      </c>
      <c r="BE509" s="215">
        <f ca="1">IF($AE509=FALSE,AQ509*Overheads!$S$25,
IFERROR(Overheads!$O$50*AQ509,0)
+IFERROR(Overheads!T$60*(AQ509/Overheads!T$66),0))</f>
        <v>0</v>
      </c>
      <c r="BF509" s="215">
        <f ca="1">IF($AE509=FALSE,AR509*Overheads!$S$25,
IFERROR(Overheads!$O$50*AR509,0)
+IFERROR(Overheads!U$60*(AR509/Overheads!U$66),0))</f>
        <v>0</v>
      </c>
      <c r="BG509" s="155">
        <f t="shared" ca="1" si="352"/>
        <v>0</v>
      </c>
      <c r="BH509" s="165"/>
      <c r="BI509" s="215">
        <f t="shared" ca="1" si="353"/>
        <v>0</v>
      </c>
      <c r="BJ509" s="215">
        <f t="shared" ca="1" si="319"/>
        <v>0</v>
      </c>
      <c r="BK509" s="215">
        <f t="shared" ca="1" si="320"/>
        <v>0</v>
      </c>
      <c r="BL509" s="215">
        <f t="shared" ca="1" si="321"/>
        <v>0</v>
      </c>
      <c r="BM509" s="215">
        <f t="shared" ca="1" si="322"/>
        <v>0</v>
      </c>
      <c r="BN509" s="155">
        <f t="shared" ca="1" si="354"/>
        <v>0</v>
      </c>
      <c r="BO509" s="165"/>
      <c r="BP509" s="187" cm="1">
        <f t="array" ref="BP509">IFERROR(IF($X509=$X508,BP508,INDEX(Forecast_Capex_Input!AC$12:AC$286,$X509)),0)</f>
        <v>0</v>
      </c>
      <c r="BQ509" s="187" cm="1">
        <f t="array" ref="BQ509">IFERROR(IF($X509=$X508,BQ508,INDEX(Forecast_Capex_Input!AD$12:AD$286,$X509)),0)</f>
        <v>0</v>
      </c>
      <c r="BR509" s="187" cm="1">
        <f t="array" ref="BR509">IFERROR(IF($X509=$X508,BR508,INDEX(Forecast_Capex_Input!AE$12:AE$286,$X509)),0)</f>
        <v>0</v>
      </c>
      <c r="BS509" s="187" cm="1">
        <f t="array" ref="BS509">IFERROR(IF($X509=$X508,BS508,INDEX(Forecast_Capex_Input!AF$12:AF$286,$X509)),0)</f>
        <v>0</v>
      </c>
      <c r="BT509" s="187" cm="1">
        <f t="array" ref="BT509">IFERROR(IF($X509=$X508,BT508,INDEX(Forecast_Capex_Input!AG$12:AG$286,$X509)),0)</f>
        <v>0</v>
      </c>
      <c r="BU509" s="165"/>
      <c r="BV509" s="215">
        <f t="shared" si="323"/>
        <v>0</v>
      </c>
      <c r="BW509" s="215">
        <f t="shared" si="324"/>
        <v>0</v>
      </c>
      <c r="BX509" s="215">
        <f t="shared" si="325"/>
        <v>0</v>
      </c>
      <c r="BY509" s="215">
        <f t="shared" si="326"/>
        <v>0</v>
      </c>
      <c r="BZ509" s="215">
        <f t="shared" si="327"/>
        <v>0</v>
      </c>
      <c r="CA509" s="155">
        <f t="shared" si="355"/>
        <v>0</v>
      </c>
      <c r="CB509" s="165"/>
      <c r="CC509" s="215">
        <f t="shared" si="328"/>
        <v>0</v>
      </c>
      <c r="CD509" s="215">
        <f t="shared" si="329"/>
        <v>0</v>
      </c>
      <c r="CE509" s="215">
        <f t="shared" si="330"/>
        <v>0</v>
      </c>
      <c r="CF509" s="215">
        <f t="shared" si="331"/>
        <v>0</v>
      </c>
      <c r="CG509" s="215">
        <f t="shared" si="332"/>
        <v>0</v>
      </c>
      <c r="CH509" s="155">
        <f t="shared" si="356"/>
        <v>0</v>
      </c>
      <c r="CI509" s="165"/>
      <c r="CJ509" s="215">
        <f t="shared" si="333"/>
        <v>0</v>
      </c>
      <c r="CK509" s="215">
        <f t="shared" si="334"/>
        <v>0</v>
      </c>
      <c r="CL509" s="215">
        <f t="shared" si="335"/>
        <v>0</v>
      </c>
      <c r="CM509" s="215">
        <f t="shared" si="336"/>
        <v>0</v>
      </c>
      <c r="CN509" s="215">
        <f t="shared" si="337"/>
        <v>0</v>
      </c>
      <c r="CO509" s="155">
        <f t="shared" si="357"/>
        <v>0</v>
      </c>
      <c r="CP509" s="165"/>
      <c r="CQ509" s="223">
        <f t="shared" si="338"/>
        <v>0</v>
      </c>
      <c r="CR509" s="223">
        <f t="shared" si="339"/>
        <v>0</v>
      </c>
      <c r="CS509" s="223">
        <f t="shared" si="340"/>
        <v>0</v>
      </c>
      <c r="CT509" s="223">
        <f t="shared" si="341"/>
        <v>0</v>
      </c>
      <c r="CU509" s="223">
        <f t="shared" si="342"/>
        <v>0</v>
      </c>
      <c r="CV509" s="155">
        <f t="shared" si="358"/>
        <v>0</v>
      </c>
      <c r="CW509" s="165"/>
      <c r="CX509" s="215">
        <f t="shared" si="359"/>
        <v>0</v>
      </c>
      <c r="CY509" s="215">
        <f t="shared" si="343"/>
        <v>0</v>
      </c>
      <c r="CZ509" s="215">
        <f t="shared" si="344"/>
        <v>0</v>
      </c>
      <c r="DA509" s="215">
        <f t="shared" si="345"/>
        <v>0</v>
      </c>
      <c r="DB509" s="215">
        <f t="shared" si="346"/>
        <v>0</v>
      </c>
      <c r="DC509" s="155">
        <f t="shared" si="360"/>
        <v>0</v>
      </c>
      <c r="DD509" s="165"/>
      <c r="DE509" s="188" t="b" cm="1">
        <f t="array" aca="1" ref="DE509" ca="1">OR($G509=Forecast_Capex_Input!$BF$8:$BF$10)</f>
        <v>0</v>
      </c>
      <c r="DF509" s="188" cm="1">
        <f t="array" aca="1" ref="DF509" ca="1">IFERROR(INDEX(Forecast_Capex_Input!BG$12:BG$286,$X509)
*(INDEX(Forecast_Capex_Input!$H$12:$H$286,$X509)=Repex),0)
*$DE509</f>
        <v>0</v>
      </c>
      <c r="DG509" s="188" cm="1">
        <f t="array" aca="1" ref="DG509" ca="1">IFERROR(INDEX(Forecast_Capex_Input!BH$12:BH$286,$X509)
*(INDEX(Forecast_Capex_Input!$H$12:$H$286,$X509)=Repex),0)
*$DE509</f>
        <v>0</v>
      </c>
      <c r="DH509" s="188" cm="1">
        <f t="array" aca="1" ref="DH509" ca="1">IFERROR(INDEX(Forecast_Capex_Input!BI$12:BI$286,$X509)
*(INDEX(Forecast_Capex_Input!$H$12:$H$286,$X509)=Repex),0)
*$DE509</f>
        <v>0</v>
      </c>
      <c r="DI509" s="188" cm="1">
        <f t="array" aca="1" ref="DI509" ca="1">IFERROR(INDEX(Forecast_Capex_Input!BJ$12:BJ$286,$X509)
*(INDEX(Forecast_Capex_Input!$H$12:$H$286,$X509)=Repex),0)
*$DE509</f>
        <v>0</v>
      </c>
      <c r="DJ509" s="188" cm="1">
        <f t="array" aca="1" ref="DJ509" ca="1">IFERROR(INDEX(Forecast_Capex_Input!BK$12:BK$286,$X509)
*(INDEX(Forecast_Capex_Input!$H$12:$H$286,$X509)=Repex),0)
*$DE509</f>
        <v>0</v>
      </c>
      <c r="DK509" s="188" cm="1">
        <f t="array" aca="1" ref="DK509" ca="1">IFERROR(INDEX(Forecast_Capex_Input!BL$12:BL$286,$X509)
*(INDEX(Forecast_Capex_Input!$H$12:$H$286,$X509)=Repex),0)
*$DE509</f>
        <v>0</v>
      </c>
      <c r="DL509" s="165"/>
      <c r="DM509" s="188" t="b" cm="1">
        <f t="array" aca="1" ref="DM509" ca="1">OR($G509=Forecast_Capex_Input!$BN$8:$BN$9)</f>
        <v>0</v>
      </c>
      <c r="DN509" s="188" cm="1">
        <f t="array" aca="1" ref="DN509" ca="1">IFERROR(INDEX(Forecast_Capex_Input!BO$12:BO$286,$X509)
*(INDEX(Forecast_Capex_Input!$H$12:$H$286,$X509)=Repex),0)
*$DM509</f>
        <v>0</v>
      </c>
      <c r="DO509" s="188" cm="1">
        <f t="array" aca="1" ref="DO509" ca="1">IFERROR(INDEX(Forecast_Capex_Input!BP$12:BP$286,$X509)
*(INDEX(Forecast_Capex_Input!$H$12:$H$286,$X509)=Repex),0)
*$DM509</f>
        <v>0</v>
      </c>
      <c r="DP509" s="188" cm="1">
        <f t="array" aca="1" ref="DP509" ca="1">IFERROR(INDEX(Forecast_Capex_Input!BQ$12:BQ$286,$X509)
*(INDEX(Forecast_Capex_Input!$H$12:$H$286,$X509)=Repex),0)
*$DM509</f>
        <v>0</v>
      </c>
      <c r="DQ509" s="188" cm="1">
        <f t="array" aca="1" ref="DQ509" ca="1">IFERROR(INDEX(Forecast_Capex_Input!BR$12:BR$286,$X509)
*(INDEX(Forecast_Capex_Input!$H$12:$H$286,$X509)=Repex),0)
*$DM509</f>
        <v>0</v>
      </c>
      <c r="DR509" s="188" cm="1">
        <f t="array" aca="1" ref="DR509" ca="1">IFERROR(INDEX(Forecast_Capex_Input!BS$12:BS$286,$X509)
*(INDEX(Forecast_Capex_Input!$H$12:$H$286,$X509)=Repex),0)
*$DM509</f>
        <v>0</v>
      </c>
      <c r="DS509" s="165"/>
      <c r="DT509" s="188" t="b" cm="1">
        <f t="array" aca="1" ref="DT509" ca="1">OR($G509=Forecast_Capex_Input!$BU$8:$BU$10)</f>
        <v>0</v>
      </c>
      <c r="DU509" s="188" cm="1">
        <f t="array" aca="1" ref="DU509" ca="1">IFERROR(INDEX(Forecast_Capex_Input!BV$12:BV$286,$X509)
*(INDEX(Forecast_Capex_Input!$H$12:$H$286,$X509)=Repex),0)
*$DT509</f>
        <v>0</v>
      </c>
      <c r="DV509" s="188" cm="1">
        <f t="array" aca="1" ref="DV509" ca="1">IFERROR(INDEX(Forecast_Capex_Input!BW$12:BW$286,$X509)
*(INDEX(Forecast_Capex_Input!$H$12:$H$286,$X509)=Repex),0)
*$DT509</f>
        <v>0</v>
      </c>
      <c r="DW509" s="188" cm="1">
        <f t="array" aca="1" ref="DW509" ca="1">IFERROR(INDEX(Forecast_Capex_Input!BX$12:BX$286,$X509)
*(INDEX(Forecast_Capex_Input!$H$12:$H$286,$X509)=Repex),0)
*$DT509</f>
        <v>0</v>
      </c>
      <c r="DX509" s="188" cm="1">
        <f t="array" aca="1" ref="DX509" ca="1">IFERROR(INDEX(Forecast_Capex_Input!BY$12:BY$286,$X509)
*(INDEX(Forecast_Capex_Input!$H$12:$H$286,$X509)=Repex),0)
*$DT509</f>
        <v>0</v>
      </c>
      <c r="DY509" s="188" cm="1">
        <f t="array" aca="1" ref="DY509" ca="1">IFERROR(INDEX(Forecast_Capex_Input!BZ$12:BZ$286,$X509)
*(INDEX(Forecast_Capex_Input!$H$12:$H$286,$X509)=Repex),0)
*$DT509</f>
        <v>0</v>
      </c>
      <c r="DZ509" s="188" cm="1">
        <f t="array" aca="1" ref="DZ509" ca="1">IFERROR(INDEX(Forecast_Capex_Input!CA$12:CA$286,$X509)
*(INDEX(Forecast_Capex_Input!$H$12:$H$286,$X509)=Repex),0)
*$DT509</f>
        <v>0</v>
      </c>
      <c r="EA509" s="188" cm="1">
        <f t="array" aca="1" ref="EA509" ca="1">IFERROR(INDEX(Forecast_Capex_Input!CB$12:CB$286,$X509)
*(INDEX(Forecast_Capex_Input!$H$12:$H$286,$X509)=Repex),0)
*$DT509</f>
        <v>0</v>
      </c>
      <c r="EB509" s="188" cm="1">
        <f t="array" aca="1" ref="EB509" ca="1">IFERROR(INDEX(Forecast_Capex_Input!CC$12:CC$286,$X509)
*(INDEX(Forecast_Capex_Input!$H$12:$H$286,$X509)=Repex),0)
*$DT509</f>
        <v>0</v>
      </c>
      <c r="EC509" s="165"/>
      <c r="ED509" s="226" t="str">
        <f t="shared" si="347"/>
        <v>N/A</v>
      </c>
      <c r="EE509" s="174" t="s">
        <v>15</v>
      </c>
    </row>
    <row r="510" spans="3:135" x14ac:dyDescent="0.2">
      <c r="C510" s="174">
        <f t="shared" si="348"/>
        <v>500</v>
      </c>
      <c r="D510" s="167" t="str" cm="1">
        <f t="array" ref="D510">IFERROR(INDEX(Forecast_Capex_Input!$D$12:$D$286,$X510),NA)</f>
        <v>N/A</v>
      </c>
      <c r="E510" s="172" t="str" cm="1">
        <f t="array" ref="E510">IF($X510=NA,NA,INDEX(Forecast_Capex_Input!$E$12:$E$286,$X510))</f>
        <v>N/A</v>
      </c>
      <c r="F510" s="167" t="str" cm="1">
        <f t="array" aca="1" ref="F510" ca="1">IFERROR(INDEX(General!$E$25:$E$26,$Y510),NA)</f>
        <v>N/A</v>
      </c>
      <c r="G510" s="167" t="str" cm="1">
        <f t="array" aca="1" ref="G510" ca="1">IFERROR(INDEX(Forecast_Capex_Input!$AI$11:$BB$11,$AA510),NA)</f>
        <v>N/A</v>
      </c>
      <c r="H510" s="189" t="str" cm="1">
        <f t="array" aca="1" ref="H510" ca="1">IFERROR(INDEX(Forecast_Capex_Input!$AI$12:$BB$286,$X510,$AA510),NA)</f>
        <v>N/A</v>
      </c>
      <c r="I510" s="199" t="str" cm="1">
        <f t="array" ref="I510">IFERROR(INDEX(Forecast_Capex_Input!$F$12:$F$286,$X510),NA)</f>
        <v>N/A</v>
      </c>
      <c r="J510" s="199" t="str" cm="1">
        <f t="array" ref="J510">IFERROR(INDEX(Forecast_Capex_Input!G$12:G$286,$X510),NA)</f>
        <v>N/A</v>
      </c>
      <c r="K510" s="199" t="str" cm="1">
        <f t="array" ref="K510">IFERROR(INDEX(Forecast_Capex_Input!H$12:H$286,$X510),NA)</f>
        <v>N/A</v>
      </c>
      <c r="L510" s="199" t="str" cm="1">
        <f t="array" ref="L510">IFERROR(INDEX(Forecast_Capex_Input!I$12:I$286,$X510),NA)</f>
        <v>N/A</v>
      </c>
      <c r="M510" s="199" t="str" cm="1">
        <f t="array" ref="M510">IFERROR(INDEX(Forecast_Capex_Input!J$12:J$286,$X510),NA)</f>
        <v>N/A</v>
      </c>
      <c r="N510" s="199" t="str" cm="1">
        <f t="array" ref="N510">IFERROR(INDEX(Forecast_Capex_Input!K$12:K$286,$X510),NA)</f>
        <v>N/A</v>
      </c>
      <c r="O510" s="199" t="str" cm="1">
        <f t="array" ref="O510">IFERROR(INDEX(Forecast_Capex_Input!L$12:L$286,$X510),NA)</f>
        <v>N/A</v>
      </c>
      <c r="P510" s="199" t="str" cm="1">
        <f t="array" ref="P510">IFERROR(INDEX(Forecast_Capex_Input!M$12:M$286,$X510),NA)</f>
        <v>N/A</v>
      </c>
      <c r="Q510" s="172" t="str" cm="1">
        <f t="array" ref="Q510">IFERROR(INDEX(Forecast_Capex_Input!N$12:N$286,$X510),NA)</f>
        <v>N/A</v>
      </c>
      <c r="R510" s="265" cm="1">
        <f t="array" ref="R510">IFERROR(INDEX(Forecast_Capex_Input!O$12:O$286,$X510),0)</f>
        <v>0</v>
      </c>
      <c r="S510" s="172" cm="1">
        <f t="array" ref="S510">IFERROR(INDEX(Forecast_Capex_Input!P$12:P$286,$X510),0)</f>
        <v>0</v>
      </c>
      <c r="T510" s="199" t="str" cm="1">
        <f t="array" aca="1" ref="T510" ca="1">IFERROR(INDEX(General!$K$84:$K$103,$AA510),NA)</f>
        <v>N/A</v>
      </c>
      <c r="U510" s="188" cm="1">
        <f t="array" aca="1" ref="U510" ca="1">IFERROR(
IF($F510=General!$E$25,INDEX(Forecast_Capex_Input!S$12:S$286,$X510),
INDEX(Forecast_Capex_Input!T$12:T$286,$X510)),0)</f>
        <v>0</v>
      </c>
      <c r="V510" s="222" t="b">
        <f>IFERROR(INDEX(Overheads!$T$19:$T$26,MATCH($I510,Overheads!$E$19:$E$26,0)),FALSE)</f>
        <v>0</v>
      </c>
      <c r="W510" s="165"/>
      <c r="X510" s="174" t="str">
        <f>IFERROR(
IF(MATCH($C510,Forecast_Capex_Input!$CI$12:$CI$286,1)+1&gt;MAX(Forecast_Capex_Input!$C$12:$C$286),NA,
MATCH($C510,Forecast_Capex_Input!$CI$12:$CI$286,1)+1),1)</f>
        <v>N/A</v>
      </c>
      <c r="Y510" s="174" t="str" cm="1">
        <f t="array" aca="1" ref="Y510" ca="1">IFERROR(
IF(X509&lt;&gt;X510,1,
IF(COUNTIF(OFFSET(Y509,0,0,-INDEX(Forecast_Capex_Input!$CG$12:$CG$286,$X510)),Y509)=INDEX(Forecast_Capex_Input!$CG$12:$CG$286,$X510),Y509+1,Y509)),NA)</f>
        <v>N/A</v>
      </c>
      <c r="Z510" s="174" t="str" cm="1">
        <f t="array" ref="Z510">IFERROR($C510-IF($X510=1,1,INDEX(Forecast_Capex_Input!$CI$12:$CI$286,$X510-1))+1,NA)</f>
        <v>N/A</v>
      </c>
      <c r="AA510" s="174" t="str" cm="1">
        <f t="array" aca="1" ref="AA510" ca="1">IFERROR(IF(Y510=1,
INDEX(Forecast_Capex_Input!$AI$10:$BB$10,SMALL(IF(INDEX(Forecast_Capex_Input!$AI$12:$BB$286,$X510,0)&gt;0,COLUMN(Forecast_Capex_Input!$AI$10:$BB$10)-COLUMN(Forecast_Capex_Input!$AI$12)+1),ROWS(OFFSET(AA509,0,0,-$Z510)))),
OFFSET(AA509,-INDEX(Forecast_Capex_Input!$CG$12:$CG$286,$X510)+1,0)),NA)</f>
        <v>N/A</v>
      </c>
      <c r="AB510" s="174" t="str">
        <f t="shared" ca="1" si="317"/>
        <v>N/A</v>
      </c>
      <c r="AC510" s="222" t="b">
        <f t="shared" si="349"/>
        <v>0</v>
      </c>
      <c r="AD510" s="220" t="b">
        <v>0</v>
      </c>
      <c r="AE510" s="222" t="b">
        <f t="shared" si="318"/>
        <v>1</v>
      </c>
      <c r="AF510" s="165"/>
      <c r="AG510" s="215">
        <v>0</v>
      </c>
      <c r="AH510" s="215">
        <v>0</v>
      </c>
      <c r="AI510" s="215">
        <v>0</v>
      </c>
      <c r="AJ510" s="215">
        <v>0</v>
      </c>
      <c r="AK510" s="215">
        <v>0</v>
      </c>
      <c r="AL510" s="155">
        <v>0</v>
      </c>
      <c r="AM510" s="165"/>
      <c r="AN510" s="215" cm="1">
        <f t="array" aca="1" ref="AN510" ca="1">IFERROR(INDEX(General!O$33:O$34,$AB510)
*AG510,0)</f>
        <v>0</v>
      </c>
      <c r="AO510" s="215" cm="1">
        <f t="array" aca="1" ref="AO510" ca="1">IFERROR(INDEX(General!P$33:P$34,$AB510)
*AH510,0)</f>
        <v>0</v>
      </c>
      <c r="AP510" s="215" cm="1">
        <f t="array" aca="1" ref="AP510" ca="1">IFERROR(INDEX(General!Q$33:Q$34,$AB510)
*AI510,0)</f>
        <v>0</v>
      </c>
      <c r="AQ510" s="215" cm="1">
        <f t="array" aca="1" ref="AQ510" ca="1">IFERROR(INDEX(General!R$33:R$34,$AB510)
*AJ510,0)</f>
        <v>0</v>
      </c>
      <c r="AR510" s="215" cm="1">
        <f t="array" aca="1" ref="AR510" ca="1">IFERROR(INDEX(General!S$33:S$34,$AB510)
*AK510,0)</f>
        <v>0</v>
      </c>
      <c r="AS510" s="155">
        <f t="shared" ca="1" si="350"/>
        <v>0</v>
      </c>
      <c r="AT510" s="165"/>
      <c r="AU510" s="215">
        <f ca="1">IF($AE510=FALSE,AN510*Overheads!$R$24*$V510,
IFERROR(Overheads!$O$49*$V510*AN510,0)
+IFERROR(Overheads!Q$59*$V510*(AN510/Overheads!Q$68),0))</f>
        <v>0</v>
      </c>
      <c r="AV510" s="215">
        <f ca="1">IF($AE510=FALSE,AO510*Overheads!$R$24*$V510,
IFERROR(Overheads!$O$49*$V510*AO510,0)
+IFERROR(Overheads!R$59*$V510*(AO510/Overheads!R$68),0))</f>
        <v>0</v>
      </c>
      <c r="AW510" s="215">
        <f ca="1">IF($AE510=FALSE,AP510*Overheads!$R$24*$V510,
IFERROR(Overheads!$O$49*$V510*AP510,0)
+IFERROR(Overheads!S$59*$V510*(AP510/Overheads!S$68),0))</f>
        <v>0</v>
      </c>
      <c r="AX510" s="215">
        <f ca="1">IF($AE510=FALSE,AQ510*Overheads!$R$24*$V510,
IFERROR(Overheads!$O$49*$V510*AQ510,0)
+IFERROR(Overheads!T$59*$V510*(AQ510/Overheads!T$68),0))</f>
        <v>0</v>
      </c>
      <c r="AY510" s="215">
        <f ca="1">IF($AE510=FALSE,AR510*Overheads!$R$24*$V510,
IFERROR(Overheads!$O$49*$V510*AR510,0)
+IFERROR(Overheads!U$59*$V510*(AR510/Overheads!U$68),0))</f>
        <v>0</v>
      </c>
      <c r="AZ510" s="155">
        <f t="shared" ca="1" si="351"/>
        <v>0</v>
      </c>
      <c r="BA510" s="165"/>
      <c r="BB510" s="215">
        <f ca="1">IF($AE510=FALSE,AN510*Overheads!$S$25,
IFERROR(Overheads!$O$50*AN510,0)
+IFERROR(Overheads!Q$60*(AN510/Overheads!Q$66),0))</f>
        <v>0</v>
      </c>
      <c r="BC510" s="215">
        <f ca="1">IF($AE510=FALSE,AO510*Overheads!$S$25,
IFERROR(Overheads!$O$50*AO510,0)
+IFERROR(Overheads!R$60*(AO510/Overheads!R$66),0))</f>
        <v>0</v>
      </c>
      <c r="BD510" s="215">
        <f ca="1">IF($AE510=FALSE,AP510*Overheads!$S$25,
IFERROR(Overheads!$O$50*AP510,0)
+IFERROR(Overheads!S$60*(AP510/Overheads!S$66),0))</f>
        <v>0</v>
      </c>
      <c r="BE510" s="215">
        <f ca="1">IF($AE510=FALSE,AQ510*Overheads!$S$25,
IFERROR(Overheads!$O$50*AQ510,0)
+IFERROR(Overheads!T$60*(AQ510/Overheads!T$66),0))</f>
        <v>0</v>
      </c>
      <c r="BF510" s="215">
        <f ca="1">IF($AE510=FALSE,AR510*Overheads!$S$25,
IFERROR(Overheads!$O$50*AR510,0)
+IFERROR(Overheads!U$60*(AR510/Overheads!U$66),0))</f>
        <v>0</v>
      </c>
      <c r="BG510" s="155">
        <f t="shared" ca="1" si="352"/>
        <v>0</v>
      </c>
      <c r="BH510" s="165"/>
      <c r="BI510" s="215">
        <f t="shared" ca="1" si="353"/>
        <v>0</v>
      </c>
      <c r="BJ510" s="215">
        <f t="shared" ca="1" si="319"/>
        <v>0</v>
      </c>
      <c r="BK510" s="215">
        <f t="shared" ca="1" si="320"/>
        <v>0</v>
      </c>
      <c r="BL510" s="215">
        <f t="shared" ca="1" si="321"/>
        <v>0</v>
      </c>
      <c r="BM510" s="215">
        <f t="shared" ca="1" si="322"/>
        <v>0</v>
      </c>
      <c r="BN510" s="155">
        <f t="shared" ca="1" si="354"/>
        <v>0</v>
      </c>
      <c r="BO510" s="165"/>
      <c r="BP510" s="187" cm="1">
        <f t="array" ref="BP510">IFERROR(IF($X510=$X509,BP509,INDEX(Forecast_Capex_Input!AC$12:AC$286,$X510)),0)</f>
        <v>0</v>
      </c>
      <c r="BQ510" s="187" cm="1">
        <f t="array" ref="BQ510">IFERROR(IF($X510=$X509,BQ509,INDEX(Forecast_Capex_Input!AD$12:AD$286,$X510)),0)</f>
        <v>0</v>
      </c>
      <c r="BR510" s="187" cm="1">
        <f t="array" ref="BR510">IFERROR(IF($X510=$X509,BR509,INDEX(Forecast_Capex_Input!AE$12:AE$286,$X510)),0)</f>
        <v>0</v>
      </c>
      <c r="BS510" s="187" cm="1">
        <f t="array" ref="BS510">IFERROR(IF($X510=$X509,BS509,INDEX(Forecast_Capex_Input!AF$12:AF$286,$X510)),0)</f>
        <v>0</v>
      </c>
      <c r="BT510" s="187" cm="1">
        <f t="array" ref="BT510">IFERROR(IF($X510=$X509,BT509,INDEX(Forecast_Capex_Input!AG$12:AG$286,$X510)),0)</f>
        <v>0</v>
      </c>
      <c r="BU510" s="165"/>
      <c r="BV510" s="215">
        <f t="shared" si="323"/>
        <v>0</v>
      </c>
      <c r="BW510" s="215">
        <f t="shared" si="324"/>
        <v>0</v>
      </c>
      <c r="BX510" s="215">
        <f t="shared" si="325"/>
        <v>0</v>
      </c>
      <c r="BY510" s="215">
        <f t="shared" si="326"/>
        <v>0</v>
      </c>
      <c r="BZ510" s="215">
        <f t="shared" si="327"/>
        <v>0</v>
      </c>
      <c r="CA510" s="155">
        <f t="shared" si="355"/>
        <v>0</v>
      </c>
      <c r="CB510" s="165"/>
      <c r="CC510" s="215">
        <f t="shared" si="328"/>
        <v>0</v>
      </c>
      <c r="CD510" s="215">
        <f t="shared" si="329"/>
        <v>0</v>
      </c>
      <c r="CE510" s="215">
        <f t="shared" si="330"/>
        <v>0</v>
      </c>
      <c r="CF510" s="215">
        <f t="shared" si="331"/>
        <v>0</v>
      </c>
      <c r="CG510" s="215">
        <f t="shared" si="332"/>
        <v>0</v>
      </c>
      <c r="CH510" s="155">
        <f t="shared" si="356"/>
        <v>0</v>
      </c>
      <c r="CI510" s="165"/>
      <c r="CJ510" s="215">
        <f t="shared" si="333"/>
        <v>0</v>
      </c>
      <c r="CK510" s="215">
        <f t="shared" si="334"/>
        <v>0</v>
      </c>
      <c r="CL510" s="215">
        <f t="shared" si="335"/>
        <v>0</v>
      </c>
      <c r="CM510" s="215">
        <f t="shared" si="336"/>
        <v>0</v>
      </c>
      <c r="CN510" s="215">
        <f t="shared" si="337"/>
        <v>0</v>
      </c>
      <c r="CO510" s="155">
        <f t="shared" si="357"/>
        <v>0</v>
      </c>
      <c r="CP510" s="165"/>
      <c r="CQ510" s="223">
        <f t="shared" si="338"/>
        <v>0</v>
      </c>
      <c r="CR510" s="223">
        <f t="shared" si="339"/>
        <v>0</v>
      </c>
      <c r="CS510" s="223">
        <f t="shared" si="340"/>
        <v>0</v>
      </c>
      <c r="CT510" s="223">
        <f t="shared" si="341"/>
        <v>0</v>
      </c>
      <c r="CU510" s="223">
        <f t="shared" si="342"/>
        <v>0</v>
      </c>
      <c r="CV510" s="155">
        <f t="shared" si="358"/>
        <v>0</v>
      </c>
      <c r="CW510" s="165"/>
      <c r="CX510" s="215">
        <f t="shared" si="359"/>
        <v>0</v>
      </c>
      <c r="CY510" s="215">
        <f t="shared" si="343"/>
        <v>0</v>
      </c>
      <c r="CZ510" s="215">
        <f t="shared" si="344"/>
        <v>0</v>
      </c>
      <c r="DA510" s="215">
        <f t="shared" si="345"/>
        <v>0</v>
      </c>
      <c r="DB510" s="215">
        <f t="shared" si="346"/>
        <v>0</v>
      </c>
      <c r="DC510" s="155">
        <f t="shared" si="360"/>
        <v>0</v>
      </c>
      <c r="DD510" s="165"/>
      <c r="DE510" s="188" t="b" cm="1">
        <f t="array" aca="1" ref="DE510" ca="1">OR($G510=Forecast_Capex_Input!$BF$8:$BF$10)</f>
        <v>0</v>
      </c>
      <c r="DF510" s="188" cm="1">
        <f t="array" aca="1" ref="DF510" ca="1">IFERROR(INDEX(Forecast_Capex_Input!BG$12:BG$286,$X510)
*(INDEX(Forecast_Capex_Input!$H$12:$H$286,$X510)=Repex),0)
*$DE510</f>
        <v>0</v>
      </c>
      <c r="DG510" s="188" cm="1">
        <f t="array" aca="1" ref="DG510" ca="1">IFERROR(INDEX(Forecast_Capex_Input!BH$12:BH$286,$X510)
*(INDEX(Forecast_Capex_Input!$H$12:$H$286,$X510)=Repex),0)
*$DE510</f>
        <v>0</v>
      </c>
      <c r="DH510" s="188" cm="1">
        <f t="array" aca="1" ref="DH510" ca="1">IFERROR(INDEX(Forecast_Capex_Input!BI$12:BI$286,$X510)
*(INDEX(Forecast_Capex_Input!$H$12:$H$286,$X510)=Repex),0)
*$DE510</f>
        <v>0</v>
      </c>
      <c r="DI510" s="188" cm="1">
        <f t="array" aca="1" ref="DI510" ca="1">IFERROR(INDEX(Forecast_Capex_Input!BJ$12:BJ$286,$X510)
*(INDEX(Forecast_Capex_Input!$H$12:$H$286,$X510)=Repex),0)
*$DE510</f>
        <v>0</v>
      </c>
      <c r="DJ510" s="188" cm="1">
        <f t="array" aca="1" ref="DJ510" ca="1">IFERROR(INDEX(Forecast_Capex_Input!BK$12:BK$286,$X510)
*(INDEX(Forecast_Capex_Input!$H$12:$H$286,$X510)=Repex),0)
*$DE510</f>
        <v>0</v>
      </c>
      <c r="DK510" s="188" cm="1">
        <f t="array" aca="1" ref="DK510" ca="1">IFERROR(INDEX(Forecast_Capex_Input!BL$12:BL$286,$X510)
*(INDEX(Forecast_Capex_Input!$H$12:$H$286,$X510)=Repex),0)
*$DE510</f>
        <v>0</v>
      </c>
      <c r="DL510" s="165"/>
      <c r="DM510" s="188" t="b" cm="1">
        <f t="array" aca="1" ref="DM510" ca="1">OR($G510=Forecast_Capex_Input!$BN$8:$BN$9)</f>
        <v>0</v>
      </c>
      <c r="DN510" s="188" cm="1">
        <f t="array" aca="1" ref="DN510" ca="1">IFERROR(INDEX(Forecast_Capex_Input!BO$12:BO$286,$X510)
*(INDEX(Forecast_Capex_Input!$H$12:$H$286,$X510)=Repex),0)
*$DM510</f>
        <v>0</v>
      </c>
      <c r="DO510" s="188" cm="1">
        <f t="array" aca="1" ref="DO510" ca="1">IFERROR(INDEX(Forecast_Capex_Input!BP$12:BP$286,$X510)
*(INDEX(Forecast_Capex_Input!$H$12:$H$286,$X510)=Repex),0)
*$DM510</f>
        <v>0</v>
      </c>
      <c r="DP510" s="188" cm="1">
        <f t="array" aca="1" ref="DP510" ca="1">IFERROR(INDEX(Forecast_Capex_Input!BQ$12:BQ$286,$X510)
*(INDEX(Forecast_Capex_Input!$H$12:$H$286,$X510)=Repex),0)
*$DM510</f>
        <v>0</v>
      </c>
      <c r="DQ510" s="188" cm="1">
        <f t="array" aca="1" ref="DQ510" ca="1">IFERROR(INDEX(Forecast_Capex_Input!BR$12:BR$286,$X510)
*(INDEX(Forecast_Capex_Input!$H$12:$H$286,$X510)=Repex),0)
*$DM510</f>
        <v>0</v>
      </c>
      <c r="DR510" s="188" cm="1">
        <f t="array" aca="1" ref="DR510" ca="1">IFERROR(INDEX(Forecast_Capex_Input!BS$12:BS$286,$X510)
*(INDEX(Forecast_Capex_Input!$H$12:$H$286,$X510)=Repex),0)
*$DM510</f>
        <v>0</v>
      </c>
      <c r="DS510" s="165"/>
      <c r="DT510" s="188" t="b" cm="1">
        <f t="array" aca="1" ref="DT510" ca="1">OR($G510=Forecast_Capex_Input!$BU$8:$BU$10)</f>
        <v>0</v>
      </c>
      <c r="DU510" s="188" cm="1">
        <f t="array" aca="1" ref="DU510" ca="1">IFERROR(INDEX(Forecast_Capex_Input!BV$12:BV$286,$X510)
*(INDEX(Forecast_Capex_Input!$H$12:$H$286,$X510)=Repex),0)
*$DT510</f>
        <v>0</v>
      </c>
      <c r="DV510" s="188" cm="1">
        <f t="array" aca="1" ref="DV510" ca="1">IFERROR(INDEX(Forecast_Capex_Input!BW$12:BW$286,$X510)
*(INDEX(Forecast_Capex_Input!$H$12:$H$286,$X510)=Repex),0)
*$DT510</f>
        <v>0</v>
      </c>
      <c r="DW510" s="188" cm="1">
        <f t="array" aca="1" ref="DW510" ca="1">IFERROR(INDEX(Forecast_Capex_Input!BX$12:BX$286,$X510)
*(INDEX(Forecast_Capex_Input!$H$12:$H$286,$X510)=Repex),0)
*$DT510</f>
        <v>0</v>
      </c>
      <c r="DX510" s="188" cm="1">
        <f t="array" aca="1" ref="DX510" ca="1">IFERROR(INDEX(Forecast_Capex_Input!BY$12:BY$286,$X510)
*(INDEX(Forecast_Capex_Input!$H$12:$H$286,$X510)=Repex),0)
*$DT510</f>
        <v>0</v>
      </c>
      <c r="DY510" s="188" cm="1">
        <f t="array" aca="1" ref="DY510" ca="1">IFERROR(INDEX(Forecast_Capex_Input!BZ$12:BZ$286,$X510)
*(INDEX(Forecast_Capex_Input!$H$12:$H$286,$X510)=Repex),0)
*$DT510</f>
        <v>0</v>
      </c>
      <c r="DZ510" s="188" cm="1">
        <f t="array" aca="1" ref="DZ510" ca="1">IFERROR(INDEX(Forecast_Capex_Input!CA$12:CA$286,$X510)
*(INDEX(Forecast_Capex_Input!$H$12:$H$286,$X510)=Repex),0)
*$DT510</f>
        <v>0</v>
      </c>
      <c r="EA510" s="188" cm="1">
        <f t="array" aca="1" ref="EA510" ca="1">IFERROR(INDEX(Forecast_Capex_Input!CB$12:CB$286,$X510)
*(INDEX(Forecast_Capex_Input!$H$12:$H$286,$X510)=Repex),0)
*$DT510</f>
        <v>0</v>
      </c>
      <c r="EB510" s="188" cm="1">
        <f t="array" aca="1" ref="EB510" ca="1">IFERROR(INDEX(Forecast_Capex_Input!CC$12:CC$286,$X510)
*(INDEX(Forecast_Capex_Input!$H$12:$H$286,$X510)=Repex),0)
*$DT510</f>
        <v>0</v>
      </c>
      <c r="EC510" s="165"/>
      <c r="ED510" s="226" t="str">
        <f t="shared" si="347"/>
        <v>N/A</v>
      </c>
      <c r="EE510" s="174" t="s">
        <v>15</v>
      </c>
    </row>
    <row r="511" spans="3:135" x14ac:dyDescent="0.2">
      <c r="C511" s="174">
        <f t="shared" si="348"/>
        <v>501</v>
      </c>
      <c r="D511" s="167" t="str" cm="1">
        <f t="array" ref="D511">IFERROR(INDEX(Forecast_Capex_Input!$D$12:$D$286,$X511),NA)</f>
        <v>N/A</v>
      </c>
      <c r="E511" s="172" t="str" cm="1">
        <f t="array" ref="E511">IF($X511=NA,NA,INDEX(Forecast_Capex_Input!$E$12:$E$286,$X511))</f>
        <v>N/A</v>
      </c>
      <c r="F511" s="167" t="str" cm="1">
        <f t="array" aca="1" ref="F511" ca="1">IFERROR(INDEX(General!$E$25:$E$26,$Y511),NA)</f>
        <v>N/A</v>
      </c>
      <c r="G511" s="167" t="str" cm="1">
        <f t="array" aca="1" ref="G511" ca="1">IFERROR(INDEX(Forecast_Capex_Input!$AI$11:$BB$11,$AA511),NA)</f>
        <v>N/A</v>
      </c>
      <c r="H511" s="189" t="str" cm="1">
        <f t="array" aca="1" ref="H511" ca="1">IFERROR(INDEX(Forecast_Capex_Input!$AI$12:$BB$286,$X511,$AA511),NA)</f>
        <v>N/A</v>
      </c>
      <c r="I511" s="199" t="str" cm="1">
        <f t="array" ref="I511">IFERROR(INDEX(Forecast_Capex_Input!$F$12:$F$286,$X511),NA)</f>
        <v>N/A</v>
      </c>
      <c r="J511" s="199" t="str" cm="1">
        <f t="array" ref="J511">IFERROR(INDEX(Forecast_Capex_Input!G$12:G$286,$X511),NA)</f>
        <v>N/A</v>
      </c>
      <c r="K511" s="199" t="str" cm="1">
        <f t="array" ref="K511">IFERROR(INDEX(Forecast_Capex_Input!H$12:H$286,$X511),NA)</f>
        <v>N/A</v>
      </c>
      <c r="L511" s="199" t="str" cm="1">
        <f t="array" ref="L511">IFERROR(INDEX(Forecast_Capex_Input!I$12:I$286,$X511),NA)</f>
        <v>N/A</v>
      </c>
      <c r="M511" s="199" t="str" cm="1">
        <f t="array" ref="M511">IFERROR(INDEX(Forecast_Capex_Input!J$12:J$286,$X511),NA)</f>
        <v>N/A</v>
      </c>
      <c r="N511" s="199" t="str" cm="1">
        <f t="array" ref="N511">IFERROR(INDEX(Forecast_Capex_Input!K$12:K$286,$X511),NA)</f>
        <v>N/A</v>
      </c>
      <c r="O511" s="199" t="str" cm="1">
        <f t="array" ref="O511">IFERROR(INDEX(Forecast_Capex_Input!L$12:L$286,$X511),NA)</f>
        <v>N/A</v>
      </c>
      <c r="P511" s="199" t="str" cm="1">
        <f t="array" ref="P511">IFERROR(INDEX(Forecast_Capex_Input!M$12:M$286,$X511),NA)</f>
        <v>N/A</v>
      </c>
      <c r="Q511" s="172" t="str" cm="1">
        <f t="array" ref="Q511">IFERROR(INDEX(Forecast_Capex_Input!N$12:N$286,$X511),NA)</f>
        <v>N/A</v>
      </c>
      <c r="R511" s="265" cm="1">
        <f t="array" ref="R511">IFERROR(INDEX(Forecast_Capex_Input!O$12:O$286,$X511),0)</f>
        <v>0</v>
      </c>
      <c r="S511" s="172" cm="1">
        <f t="array" ref="S511">IFERROR(INDEX(Forecast_Capex_Input!P$12:P$286,$X511),0)</f>
        <v>0</v>
      </c>
      <c r="T511" s="199" t="str" cm="1">
        <f t="array" aca="1" ref="T511" ca="1">IFERROR(INDEX(General!$K$84:$K$103,$AA511),NA)</f>
        <v>N/A</v>
      </c>
      <c r="U511" s="188" cm="1">
        <f t="array" aca="1" ref="U511" ca="1">IFERROR(
IF($F511=General!$E$25,INDEX(Forecast_Capex_Input!S$12:S$286,$X511),
INDEX(Forecast_Capex_Input!T$12:T$286,$X511)),0)</f>
        <v>0</v>
      </c>
      <c r="V511" s="222" t="b">
        <f>IFERROR(INDEX(Overheads!$T$19:$T$26,MATCH($I511,Overheads!$E$19:$E$26,0)),FALSE)</f>
        <v>0</v>
      </c>
      <c r="W511" s="165"/>
      <c r="X511" s="174" t="str">
        <f>IFERROR(
IF(MATCH($C511,Forecast_Capex_Input!$CI$12:$CI$286,1)+1&gt;MAX(Forecast_Capex_Input!$C$12:$C$286),NA,
MATCH($C511,Forecast_Capex_Input!$CI$12:$CI$286,1)+1),1)</f>
        <v>N/A</v>
      </c>
      <c r="Y511" s="174" t="str" cm="1">
        <f t="array" aca="1" ref="Y511" ca="1">IFERROR(
IF(X510&lt;&gt;X511,1,
IF(COUNTIF(OFFSET(Y510,0,0,-INDEX(Forecast_Capex_Input!$CG$12:$CG$286,$X511)),Y510)=INDEX(Forecast_Capex_Input!$CG$12:$CG$286,$X511),Y510+1,Y510)),NA)</f>
        <v>N/A</v>
      </c>
      <c r="Z511" s="174" t="str" cm="1">
        <f t="array" ref="Z511">IFERROR($C511-IF($X511=1,1,INDEX(Forecast_Capex_Input!$CI$12:$CI$286,$X511-1))+1,NA)</f>
        <v>N/A</v>
      </c>
      <c r="AA511" s="174" t="str" cm="1">
        <f t="array" aca="1" ref="AA511" ca="1">IFERROR(IF(Y511=1,
INDEX(Forecast_Capex_Input!$AI$10:$BB$10,SMALL(IF(INDEX(Forecast_Capex_Input!$AI$12:$BB$286,$X511,0)&gt;0,COLUMN(Forecast_Capex_Input!$AI$10:$BB$10)-COLUMN(Forecast_Capex_Input!$AI$12)+1),ROWS(OFFSET(AA510,0,0,-$Z511)))),
OFFSET(AA510,-INDEX(Forecast_Capex_Input!$CG$12:$CG$286,$X511)+1,0)),NA)</f>
        <v>N/A</v>
      </c>
      <c r="AB511" s="174" t="str">
        <f t="shared" ca="1" si="317"/>
        <v>N/A</v>
      </c>
      <c r="AC511" s="222" t="b">
        <f t="shared" si="349"/>
        <v>0</v>
      </c>
      <c r="AD511" s="220" t="b">
        <v>0</v>
      </c>
      <c r="AE511" s="222" t="b">
        <f t="shared" si="318"/>
        <v>1</v>
      </c>
      <c r="AF511" s="165"/>
      <c r="AG511" s="215">
        <v>0</v>
      </c>
      <c r="AH511" s="215">
        <v>0</v>
      </c>
      <c r="AI511" s="215">
        <v>0</v>
      </c>
      <c r="AJ511" s="215">
        <v>0</v>
      </c>
      <c r="AK511" s="215">
        <v>0</v>
      </c>
      <c r="AL511" s="155">
        <v>0</v>
      </c>
      <c r="AM511" s="165"/>
      <c r="AN511" s="215" cm="1">
        <f t="array" aca="1" ref="AN511" ca="1">IFERROR(INDEX(General!O$33:O$34,$AB511)
*AG511,0)</f>
        <v>0</v>
      </c>
      <c r="AO511" s="215" cm="1">
        <f t="array" aca="1" ref="AO511" ca="1">IFERROR(INDEX(General!P$33:P$34,$AB511)
*AH511,0)</f>
        <v>0</v>
      </c>
      <c r="AP511" s="215" cm="1">
        <f t="array" aca="1" ref="AP511" ca="1">IFERROR(INDEX(General!Q$33:Q$34,$AB511)
*AI511,0)</f>
        <v>0</v>
      </c>
      <c r="AQ511" s="215" cm="1">
        <f t="array" aca="1" ref="AQ511" ca="1">IFERROR(INDEX(General!R$33:R$34,$AB511)
*AJ511,0)</f>
        <v>0</v>
      </c>
      <c r="AR511" s="215" cm="1">
        <f t="array" aca="1" ref="AR511" ca="1">IFERROR(INDEX(General!S$33:S$34,$AB511)
*AK511,0)</f>
        <v>0</v>
      </c>
      <c r="AS511" s="155">
        <f t="shared" ca="1" si="350"/>
        <v>0</v>
      </c>
      <c r="AT511" s="165"/>
      <c r="AU511" s="215">
        <f ca="1">IF($AE511=FALSE,AN511*Overheads!$R$24*$V511,
IFERROR(Overheads!$O$49*$V511*AN511,0)
+IFERROR(Overheads!Q$59*$V511*(AN511/Overheads!Q$68),0))</f>
        <v>0</v>
      </c>
      <c r="AV511" s="215">
        <f ca="1">IF($AE511=FALSE,AO511*Overheads!$R$24*$V511,
IFERROR(Overheads!$O$49*$V511*AO511,0)
+IFERROR(Overheads!R$59*$V511*(AO511/Overheads!R$68),0))</f>
        <v>0</v>
      </c>
      <c r="AW511" s="215">
        <f ca="1">IF($AE511=FALSE,AP511*Overheads!$R$24*$V511,
IFERROR(Overheads!$O$49*$V511*AP511,0)
+IFERROR(Overheads!S$59*$V511*(AP511/Overheads!S$68),0))</f>
        <v>0</v>
      </c>
      <c r="AX511" s="215">
        <f ca="1">IF($AE511=FALSE,AQ511*Overheads!$R$24*$V511,
IFERROR(Overheads!$O$49*$V511*AQ511,0)
+IFERROR(Overheads!T$59*$V511*(AQ511/Overheads!T$68),0))</f>
        <v>0</v>
      </c>
      <c r="AY511" s="215">
        <f ca="1">IF($AE511=FALSE,AR511*Overheads!$R$24*$V511,
IFERROR(Overheads!$O$49*$V511*AR511,0)
+IFERROR(Overheads!U$59*$V511*(AR511/Overheads!U$68),0))</f>
        <v>0</v>
      </c>
      <c r="AZ511" s="155">
        <f t="shared" ca="1" si="351"/>
        <v>0</v>
      </c>
      <c r="BA511" s="165"/>
      <c r="BB511" s="215">
        <f ca="1">IF($AE511=FALSE,AN511*Overheads!$S$25,
IFERROR(Overheads!$O$50*AN511,0)
+IFERROR(Overheads!Q$60*(AN511/Overheads!Q$66),0))</f>
        <v>0</v>
      </c>
      <c r="BC511" s="215">
        <f ca="1">IF($AE511=FALSE,AO511*Overheads!$S$25,
IFERROR(Overheads!$O$50*AO511,0)
+IFERROR(Overheads!R$60*(AO511/Overheads!R$66),0))</f>
        <v>0</v>
      </c>
      <c r="BD511" s="215">
        <f ca="1">IF($AE511=FALSE,AP511*Overheads!$S$25,
IFERROR(Overheads!$O$50*AP511,0)
+IFERROR(Overheads!S$60*(AP511/Overheads!S$66),0))</f>
        <v>0</v>
      </c>
      <c r="BE511" s="215">
        <f ca="1">IF($AE511=FALSE,AQ511*Overheads!$S$25,
IFERROR(Overheads!$O$50*AQ511,0)
+IFERROR(Overheads!T$60*(AQ511/Overheads!T$66),0))</f>
        <v>0</v>
      </c>
      <c r="BF511" s="215">
        <f ca="1">IF($AE511=FALSE,AR511*Overheads!$S$25,
IFERROR(Overheads!$O$50*AR511,0)
+IFERROR(Overheads!U$60*(AR511/Overheads!U$66),0))</f>
        <v>0</v>
      </c>
      <c r="BG511" s="155">
        <f t="shared" ca="1" si="352"/>
        <v>0</v>
      </c>
      <c r="BH511" s="165"/>
      <c r="BI511" s="215">
        <f t="shared" ca="1" si="353"/>
        <v>0</v>
      </c>
      <c r="BJ511" s="215">
        <f t="shared" ca="1" si="319"/>
        <v>0</v>
      </c>
      <c r="BK511" s="215">
        <f t="shared" ca="1" si="320"/>
        <v>0</v>
      </c>
      <c r="BL511" s="215">
        <f t="shared" ca="1" si="321"/>
        <v>0</v>
      </c>
      <c r="BM511" s="215">
        <f t="shared" ca="1" si="322"/>
        <v>0</v>
      </c>
      <c r="BN511" s="155">
        <f t="shared" ca="1" si="354"/>
        <v>0</v>
      </c>
      <c r="BO511" s="165"/>
      <c r="BP511" s="187" cm="1">
        <f t="array" ref="BP511">IFERROR(IF($X511=$X510,BP510,INDEX(Forecast_Capex_Input!AC$12:AC$286,$X511)),0)</f>
        <v>0</v>
      </c>
      <c r="BQ511" s="187" cm="1">
        <f t="array" ref="BQ511">IFERROR(IF($X511=$X510,BQ510,INDEX(Forecast_Capex_Input!AD$12:AD$286,$X511)),0)</f>
        <v>0</v>
      </c>
      <c r="BR511" s="187" cm="1">
        <f t="array" ref="BR511">IFERROR(IF($X511=$X510,BR510,INDEX(Forecast_Capex_Input!AE$12:AE$286,$X511)),0)</f>
        <v>0</v>
      </c>
      <c r="BS511" s="187" cm="1">
        <f t="array" ref="BS511">IFERROR(IF($X511=$X510,BS510,INDEX(Forecast_Capex_Input!AF$12:AF$286,$X511)),0)</f>
        <v>0</v>
      </c>
      <c r="BT511" s="187" cm="1">
        <f t="array" ref="BT511">IFERROR(IF($X511=$X510,BT510,INDEX(Forecast_Capex_Input!AG$12:AG$286,$X511)),0)</f>
        <v>0</v>
      </c>
      <c r="BU511" s="165"/>
      <c r="BV511" s="215">
        <f t="shared" si="323"/>
        <v>0</v>
      </c>
      <c r="BW511" s="215">
        <f t="shared" si="324"/>
        <v>0</v>
      </c>
      <c r="BX511" s="215">
        <f t="shared" si="325"/>
        <v>0</v>
      </c>
      <c r="BY511" s="215">
        <f t="shared" si="326"/>
        <v>0</v>
      </c>
      <c r="BZ511" s="215">
        <f t="shared" si="327"/>
        <v>0</v>
      </c>
      <c r="CA511" s="155">
        <f t="shared" si="355"/>
        <v>0</v>
      </c>
      <c r="CB511" s="165"/>
      <c r="CC511" s="215">
        <f t="shared" si="328"/>
        <v>0</v>
      </c>
      <c r="CD511" s="215">
        <f t="shared" si="329"/>
        <v>0</v>
      </c>
      <c r="CE511" s="215">
        <f t="shared" si="330"/>
        <v>0</v>
      </c>
      <c r="CF511" s="215">
        <f t="shared" si="331"/>
        <v>0</v>
      </c>
      <c r="CG511" s="215">
        <f t="shared" si="332"/>
        <v>0</v>
      </c>
      <c r="CH511" s="155">
        <f t="shared" si="356"/>
        <v>0</v>
      </c>
      <c r="CI511" s="165"/>
      <c r="CJ511" s="215">
        <f t="shared" si="333"/>
        <v>0</v>
      </c>
      <c r="CK511" s="215">
        <f t="shared" si="334"/>
        <v>0</v>
      </c>
      <c r="CL511" s="215">
        <f t="shared" si="335"/>
        <v>0</v>
      </c>
      <c r="CM511" s="215">
        <f t="shared" si="336"/>
        <v>0</v>
      </c>
      <c r="CN511" s="215">
        <f t="shared" si="337"/>
        <v>0</v>
      </c>
      <c r="CO511" s="155">
        <f t="shared" si="357"/>
        <v>0</v>
      </c>
      <c r="CP511" s="165"/>
      <c r="CQ511" s="223">
        <f t="shared" si="338"/>
        <v>0</v>
      </c>
      <c r="CR511" s="223">
        <f t="shared" si="339"/>
        <v>0</v>
      </c>
      <c r="CS511" s="223">
        <f t="shared" si="340"/>
        <v>0</v>
      </c>
      <c r="CT511" s="223">
        <f t="shared" si="341"/>
        <v>0</v>
      </c>
      <c r="CU511" s="223">
        <f t="shared" si="342"/>
        <v>0</v>
      </c>
      <c r="CV511" s="155">
        <f t="shared" si="358"/>
        <v>0</v>
      </c>
      <c r="CW511" s="165"/>
      <c r="CX511" s="215">
        <f t="shared" si="359"/>
        <v>0</v>
      </c>
      <c r="CY511" s="215">
        <f t="shared" si="343"/>
        <v>0</v>
      </c>
      <c r="CZ511" s="215">
        <f t="shared" si="344"/>
        <v>0</v>
      </c>
      <c r="DA511" s="215">
        <f t="shared" si="345"/>
        <v>0</v>
      </c>
      <c r="DB511" s="215">
        <f t="shared" si="346"/>
        <v>0</v>
      </c>
      <c r="DC511" s="155">
        <f t="shared" si="360"/>
        <v>0</v>
      </c>
      <c r="DD511" s="165"/>
      <c r="DE511" s="188" t="b" cm="1">
        <f t="array" aca="1" ref="DE511" ca="1">OR($G511=Forecast_Capex_Input!$BF$8:$BF$10)</f>
        <v>0</v>
      </c>
      <c r="DF511" s="188" cm="1">
        <f t="array" aca="1" ref="DF511" ca="1">IFERROR(INDEX(Forecast_Capex_Input!BG$12:BG$286,$X511)
*(INDEX(Forecast_Capex_Input!$H$12:$H$286,$X511)=Repex),0)
*$DE511</f>
        <v>0</v>
      </c>
      <c r="DG511" s="188" cm="1">
        <f t="array" aca="1" ref="DG511" ca="1">IFERROR(INDEX(Forecast_Capex_Input!BH$12:BH$286,$X511)
*(INDEX(Forecast_Capex_Input!$H$12:$H$286,$X511)=Repex),0)
*$DE511</f>
        <v>0</v>
      </c>
      <c r="DH511" s="188" cm="1">
        <f t="array" aca="1" ref="DH511" ca="1">IFERROR(INDEX(Forecast_Capex_Input!BI$12:BI$286,$X511)
*(INDEX(Forecast_Capex_Input!$H$12:$H$286,$X511)=Repex),0)
*$DE511</f>
        <v>0</v>
      </c>
      <c r="DI511" s="188" cm="1">
        <f t="array" aca="1" ref="DI511" ca="1">IFERROR(INDEX(Forecast_Capex_Input!BJ$12:BJ$286,$X511)
*(INDEX(Forecast_Capex_Input!$H$12:$H$286,$X511)=Repex),0)
*$DE511</f>
        <v>0</v>
      </c>
      <c r="DJ511" s="188" cm="1">
        <f t="array" aca="1" ref="DJ511" ca="1">IFERROR(INDEX(Forecast_Capex_Input!BK$12:BK$286,$X511)
*(INDEX(Forecast_Capex_Input!$H$12:$H$286,$X511)=Repex),0)
*$DE511</f>
        <v>0</v>
      </c>
      <c r="DK511" s="188" cm="1">
        <f t="array" aca="1" ref="DK511" ca="1">IFERROR(INDEX(Forecast_Capex_Input!BL$12:BL$286,$X511)
*(INDEX(Forecast_Capex_Input!$H$12:$H$286,$X511)=Repex),0)
*$DE511</f>
        <v>0</v>
      </c>
      <c r="DL511" s="165"/>
      <c r="DM511" s="188" t="b" cm="1">
        <f t="array" aca="1" ref="DM511" ca="1">OR($G511=Forecast_Capex_Input!$BN$8:$BN$9)</f>
        <v>0</v>
      </c>
      <c r="DN511" s="188" cm="1">
        <f t="array" aca="1" ref="DN511" ca="1">IFERROR(INDEX(Forecast_Capex_Input!BO$12:BO$286,$X511)
*(INDEX(Forecast_Capex_Input!$H$12:$H$286,$X511)=Repex),0)
*$DM511</f>
        <v>0</v>
      </c>
      <c r="DO511" s="188" cm="1">
        <f t="array" aca="1" ref="DO511" ca="1">IFERROR(INDEX(Forecast_Capex_Input!BP$12:BP$286,$X511)
*(INDEX(Forecast_Capex_Input!$H$12:$H$286,$X511)=Repex),0)
*$DM511</f>
        <v>0</v>
      </c>
      <c r="DP511" s="188" cm="1">
        <f t="array" aca="1" ref="DP511" ca="1">IFERROR(INDEX(Forecast_Capex_Input!BQ$12:BQ$286,$X511)
*(INDEX(Forecast_Capex_Input!$H$12:$H$286,$X511)=Repex),0)
*$DM511</f>
        <v>0</v>
      </c>
      <c r="DQ511" s="188" cm="1">
        <f t="array" aca="1" ref="DQ511" ca="1">IFERROR(INDEX(Forecast_Capex_Input!BR$12:BR$286,$X511)
*(INDEX(Forecast_Capex_Input!$H$12:$H$286,$X511)=Repex),0)
*$DM511</f>
        <v>0</v>
      </c>
      <c r="DR511" s="188" cm="1">
        <f t="array" aca="1" ref="DR511" ca="1">IFERROR(INDEX(Forecast_Capex_Input!BS$12:BS$286,$X511)
*(INDEX(Forecast_Capex_Input!$H$12:$H$286,$X511)=Repex),0)
*$DM511</f>
        <v>0</v>
      </c>
      <c r="DS511" s="165"/>
      <c r="DT511" s="188" t="b" cm="1">
        <f t="array" aca="1" ref="DT511" ca="1">OR($G511=Forecast_Capex_Input!$BU$8:$BU$10)</f>
        <v>0</v>
      </c>
      <c r="DU511" s="188" cm="1">
        <f t="array" aca="1" ref="DU511" ca="1">IFERROR(INDEX(Forecast_Capex_Input!BV$12:BV$286,$X511)
*(INDEX(Forecast_Capex_Input!$H$12:$H$286,$X511)=Repex),0)
*$DT511</f>
        <v>0</v>
      </c>
      <c r="DV511" s="188" cm="1">
        <f t="array" aca="1" ref="DV511" ca="1">IFERROR(INDEX(Forecast_Capex_Input!BW$12:BW$286,$X511)
*(INDEX(Forecast_Capex_Input!$H$12:$H$286,$X511)=Repex),0)
*$DT511</f>
        <v>0</v>
      </c>
      <c r="DW511" s="188" cm="1">
        <f t="array" aca="1" ref="DW511" ca="1">IFERROR(INDEX(Forecast_Capex_Input!BX$12:BX$286,$X511)
*(INDEX(Forecast_Capex_Input!$H$12:$H$286,$X511)=Repex),0)
*$DT511</f>
        <v>0</v>
      </c>
      <c r="DX511" s="188" cm="1">
        <f t="array" aca="1" ref="DX511" ca="1">IFERROR(INDEX(Forecast_Capex_Input!BY$12:BY$286,$X511)
*(INDEX(Forecast_Capex_Input!$H$12:$H$286,$X511)=Repex),0)
*$DT511</f>
        <v>0</v>
      </c>
      <c r="DY511" s="188" cm="1">
        <f t="array" aca="1" ref="DY511" ca="1">IFERROR(INDEX(Forecast_Capex_Input!BZ$12:BZ$286,$X511)
*(INDEX(Forecast_Capex_Input!$H$12:$H$286,$X511)=Repex),0)
*$DT511</f>
        <v>0</v>
      </c>
      <c r="DZ511" s="188" cm="1">
        <f t="array" aca="1" ref="DZ511" ca="1">IFERROR(INDEX(Forecast_Capex_Input!CA$12:CA$286,$X511)
*(INDEX(Forecast_Capex_Input!$H$12:$H$286,$X511)=Repex),0)
*$DT511</f>
        <v>0</v>
      </c>
      <c r="EA511" s="188" cm="1">
        <f t="array" aca="1" ref="EA511" ca="1">IFERROR(INDEX(Forecast_Capex_Input!CB$12:CB$286,$X511)
*(INDEX(Forecast_Capex_Input!$H$12:$H$286,$X511)=Repex),0)
*$DT511</f>
        <v>0</v>
      </c>
      <c r="EB511" s="188" cm="1">
        <f t="array" aca="1" ref="EB511" ca="1">IFERROR(INDEX(Forecast_Capex_Input!CC$12:CC$286,$X511)
*(INDEX(Forecast_Capex_Input!$H$12:$H$286,$X511)=Repex),0)
*$DT511</f>
        <v>0</v>
      </c>
      <c r="EC511" s="165"/>
      <c r="ED511" s="226" t="str">
        <f t="shared" si="347"/>
        <v>N/A</v>
      </c>
      <c r="EE511" s="174" t="s">
        <v>15</v>
      </c>
    </row>
    <row r="512" spans="3:135" x14ac:dyDescent="0.2">
      <c r="C512" s="174">
        <f t="shared" si="348"/>
        <v>502</v>
      </c>
      <c r="D512" s="167" t="str" cm="1">
        <f t="array" ref="D512">IFERROR(INDEX(Forecast_Capex_Input!$D$12:$D$286,$X512),NA)</f>
        <v>N/A</v>
      </c>
      <c r="E512" s="172" t="str" cm="1">
        <f t="array" ref="E512">IF($X512=NA,NA,INDEX(Forecast_Capex_Input!$E$12:$E$286,$X512))</f>
        <v>N/A</v>
      </c>
      <c r="F512" s="167" t="str" cm="1">
        <f t="array" aca="1" ref="F512" ca="1">IFERROR(INDEX(General!$E$25:$E$26,$Y512),NA)</f>
        <v>N/A</v>
      </c>
      <c r="G512" s="167" t="str" cm="1">
        <f t="array" aca="1" ref="G512" ca="1">IFERROR(INDEX(Forecast_Capex_Input!$AI$11:$BB$11,$AA512),NA)</f>
        <v>N/A</v>
      </c>
      <c r="H512" s="189" t="str" cm="1">
        <f t="array" aca="1" ref="H512" ca="1">IFERROR(INDEX(Forecast_Capex_Input!$AI$12:$BB$286,$X512,$AA512),NA)</f>
        <v>N/A</v>
      </c>
      <c r="I512" s="199" t="str" cm="1">
        <f t="array" ref="I512">IFERROR(INDEX(Forecast_Capex_Input!$F$12:$F$286,$X512),NA)</f>
        <v>N/A</v>
      </c>
      <c r="J512" s="199" t="str" cm="1">
        <f t="array" ref="J512">IFERROR(INDEX(Forecast_Capex_Input!G$12:G$286,$X512),NA)</f>
        <v>N/A</v>
      </c>
      <c r="K512" s="199" t="str" cm="1">
        <f t="array" ref="K512">IFERROR(INDEX(Forecast_Capex_Input!H$12:H$286,$X512),NA)</f>
        <v>N/A</v>
      </c>
      <c r="L512" s="199" t="str" cm="1">
        <f t="array" ref="L512">IFERROR(INDEX(Forecast_Capex_Input!I$12:I$286,$X512),NA)</f>
        <v>N/A</v>
      </c>
      <c r="M512" s="199" t="str" cm="1">
        <f t="array" ref="M512">IFERROR(INDEX(Forecast_Capex_Input!J$12:J$286,$X512),NA)</f>
        <v>N/A</v>
      </c>
      <c r="N512" s="199" t="str" cm="1">
        <f t="array" ref="N512">IFERROR(INDEX(Forecast_Capex_Input!K$12:K$286,$X512),NA)</f>
        <v>N/A</v>
      </c>
      <c r="O512" s="199" t="str" cm="1">
        <f t="array" ref="O512">IFERROR(INDEX(Forecast_Capex_Input!L$12:L$286,$X512),NA)</f>
        <v>N/A</v>
      </c>
      <c r="P512" s="199" t="str" cm="1">
        <f t="array" ref="P512">IFERROR(INDEX(Forecast_Capex_Input!M$12:M$286,$X512),NA)</f>
        <v>N/A</v>
      </c>
      <c r="Q512" s="172" t="str" cm="1">
        <f t="array" ref="Q512">IFERROR(INDEX(Forecast_Capex_Input!N$12:N$286,$X512),NA)</f>
        <v>N/A</v>
      </c>
      <c r="R512" s="265" cm="1">
        <f t="array" ref="R512">IFERROR(INDEX(Forecast_Capex_Input!O$12:O$286,$X512),0)</f>
        <v>0</v>
      </c>
      <c r="S512" s="172" cm="1">
        <f t="array" ref="S512">IFERROR(INDEX(Forecast_Capex_Input!P$12:P$286,$X512),0)</f>
        <v>0</v>
      </c>
      <c r="T512" s="199" t="str" cm="1">
        <f t="array" aca="1" ref="T512" ca="1">IFERROR(INDEX(General!$K$84:$K$103,$AA512),NA)</f>
        <v>N/A</v>
      </c>
      <c r="U512" s="188" cm="1">
        <f t="array" aca="1" ref="U512" ca="1">IFERROR(
IF($F512=General!$E$25,INDEX(Forecast_Capex_Input!S$12:S$286,$X512),
INDEX(Forecast_Capex_Input!T$12:T$286,$X512)),0)</f>
        <v>0</v>
      </c>
      <c r="V512" s="222" t="b">
        <f>IFERROR(INDEX(Overheads!$T$19:$T$26,MATCH($I512,Overheads!$E$19:$E$26,0)),FALSE)</f>
        <v>0</v>
      </c>
      <c r="W512" s="165"/>
      <c r="X512" s="174" t="str">
        <f>IFERROR(
IF(MATCH($C512,Forecast_Capex_Input!$CI$12:$CI$286,1)+1&gt;MAX(Forecast_Capex_Input!$C$12:$C$286),NA,
MATCH($C512,Forecast_Capex_Input!$CI$12:$CI$286,1)+1),1)</f>
        <v>N/A</v>
      </c>
      <c r="Y512" s="174" t="str" cm="1">
        <f t="array" aca="1" ref="Y512" ca="1">IFERROR(
IF(X511&lt;&gt;X512,1,
IF(COUNTIF(OFFSET(Y511,0,0,-INDEX(Forecast_Capex_Input!$CG$12:$CG$286,$X512)),Y511)=INDEX(Forecast_Capex_Input!$CG$12:$CG$286,$X512),Y511+1,Y511)),NA)</f>
        <v>N/A</v>
      </c>
      <c r="Z512" s="174" t="str" cm="1">
        <f t="array" ref="Z512">IFERROR($C512-IF($X512=1,1,INDEX(Forecast_Capex_Input!$CI$12:$CI$286,$X512-1))+1,NA)</f>
        <v>N/A</v>
      </c>
      <c r="AA512" s="174" t="str" cm="1">
        <f t="array" aca="1" ref="AA512" ca="1">IFERROR(IF(Y512=1,
INDEX(Forecast_Capex_Input!$AI$10:$BB$10,SMALL(IF(INDEX(Forecast_Capex_Input!$AI$12:$BB$286,$X512,0)&gt;0,COLUMN(Forecast_Capex_Input!$AI$10:$BB$10)-COLUMN(Forecast_Capex_Input!$AI$12)+1),ROWS(OFFSET(AA511,0,0,-$Z512)))),
OFFSET(AA511,-INDEX(Forecast_Capex_Input!$CG$12:$CG$286,$X512)+1,0)),NA)</f>
        <v>N/A</v>
      </c>
      <c r="AB512" s="174" t="str">
        <f t="shared" ca="1" si="317"/>
        <v>N/A</v>
      </c>
      <c r="AC512" s="222" t="b">
        <f t="shared" si="349"/>
        <v>0</v>
      </c>
      <c r="AD512" s="220" t="b">
        <v>0</v>
      </c>
      <c r="AE512" s="222" t="b">
        <f t="shared" si="318"/>
        <v>1</v>
      </c>
      <c r="AF512" s="165"/>
      <c r="AG512" s="215">
        <v>0</v>
      </c>
      <c r="AH512" s="215">
        <v>0</v>
      </c>
      <c r="AI512" s="215">
        <v>0</v>
      </c>
      <c r="AJ512" s="215">
        <v>0</v>
      </c>
      <c r="AK512" s="215">
        <v>0</v>
      </c>
      <c r="AL512" s="155">
        <v>0</v>
      </c>
      <c r="AM512" s="165"/>
      <c r="AN512" s="215" cm="1">
        <f t="array" aca="1" ref="AN512" ca="1">IFERROR(INDEX(General!O$33:O$34,$AB512)
*AG512,0)</f>
        <v>0</v>
      </c>
      <c r="AO512" s="215" cm="1">
        <f t="array" aca="1" ref="AO512" ca="1">IFERROR(INDEX(General!P$33:P$34,$AB512)
*AH512,0)</f>
        <v>0</v>
      </c>
      <c r="AP512" s="215" cm="1">
        <f t="array" aca="1" ref="AP512" ca="1">IFERROR(INDEX(General!Q$33:Q$34,$AB512)
*AI512,0)</f>
        <v>0</v>
      </c>
      <c r="AQ512" s="215" cm="1">
        <f t="array" aca="1" ref="AQ512" ca="1">IFERROR(INDEX(General!R$33:R$34,$AB512)
*AJ512,0)</f>
        <v>0</v>
      </c>
      <c r="AR512" s="215" cm="1">
        <f t="array" aca="1" ref="AR512" ca="1">IFERROR(INDEX(General!S$33:S$34,$AB512)
*AK512,0)</f>
        <v>0</v>
      </c>
      <c r="AS512" s="155">
        <f t="shared" ca="1" si="350"/>
        <v>0</v>
      </c>
      <c r="AT512" s="165"/>
      <c r="AU512" s="215">
        <f ca="1">IF($AE512=FALSE,AN512*Overheads!$R$24*$V512,
IFERROR(Overheads!$O$49*$V512*AN512,0)
+IFERROR(Overheads!Q$59*$V512*(AN512/Overheads!Q$68),0))</f>
        <v>0</v>
      </c>
      <c r="AV512" s="215">
        <f ca="1">IF($AE512=FALSE,AO512*Overheads!$R$24*$V512,
IFERROR(Overheads!$O$49*$V512*AO512,0)
+IFERROR(Overheads!R$59*$V512*(AO512/Overheads!R$68),0))</f>
        <v>0</v>
      </c>
      <c r="AW512" s="215">
        <f ca="1">IF($AE512=FALSE,AP512*Overheads!$R$24*$V512,
IFERROR(Overheads!$O$49*$V512*AP512,0)
+IFERROR(Overheads!S$59*$V512*(AP512/Overheads!S$68),0))</f>
        <v>0</v>
      </c>
      <c r="AX512" s="215">
        <f ca="1">IF($AE512=FALSE,AQ512*Overheads!$R$24*$V512,
IFERROR(Overheads!$O$49*$V512*AQ512,0)
+IFERROR(Overheads!T$59*$V512*(AQ512/Overheads!T$68),0))</f>
        <v>0</v>
      </c>
      <c r="AY512" s="215">
        <f ca="1">IF($AE512=FALSE,AR512*Overheads!$R$24*$V512,
IFERROR(Overheads!$O$49*$V512*AR512,0)
+IFERROR(Overheads!U$59*$V512*(AR512/Overheads!U$68),0))</f>
        <v>0</v>
      </c>
      <c r="AZ512" s="155">
        <f t="shared" ca="1" si="351"/>
        <v>0</v>
      </c>
      <c r="BA512" s="165"/>
      <c r="BB512" s="215">
        <f ca="1">IF($AE512=FALSE,AN512*Overheads!$S$25,
IFERROR(Overheads!$O$50*AN512,0)
+IFERROR(Overheads!Q$60*(AN512/Overheads!Q$66),0))</f>
        <v>0</v>
      </c>
      <c r="BC512" s="215">
        <f ca="1">IF($AE512=FALSE,AO512*Overheads!$S$25,
IFERROR(Overheads!$O$50*AO512,0)
+IFERROR(Overheads!R$60*(AO512/Overheads!R$66),0))</f>
        <v>0</v>
      </c>
      <c r="BD512" s="215">
        <f ca="1">IF($AE512=FALSE,AP512*Overheads!$S$25,
IFERROR(Overheads!$O$50*AP512,0)
+IFERROR(Overheads!S$60*(AP512/Overheads!S$66),0))</f>
        <v>0</v>
      </c>
      <c r="BE512" s="215">
        <f ca="1">IF($AE512=FALSE,AQ512*Overheads!$S$25,
IFERROR(Overheads!$O$50*AQ512,0)
+IFERROR(Overheads!T$60*(AQ512/Overheads!T$66),0))</f>
        <v>0</v>
      </c>
      <c r="BF512" s="215">
        <f ca="1">IF($AE512=FALSE,AR512*Overheads!$S$25,
IFERROR(Overheads!$O$50*AR512,0)
+IFERROR(Overheads!U$60*(AR512/Overheads!U$66),0))</f>
        <v>0</v>
      </c>
      <c r="BG512" s="155">
        <f t="shared" ca="1" si="352"/>
        <v>0</v>
      </c>
      <c r="BH512" s="165"/>
      <c r="BI512" s="215">
        <f t="shared" ca="1" si="353"/>
        <v>0</v>
      </c>
      <c r="BJ512" s="215">
        <f t="shared" ca="1" si="319"/>
        <v>0</v>
      </c>
      <c r="BK512" s="215">
        <f t="shared" ca="1" si="320"/>
        <v>0</v>
      </c>
      <c r="BL512" s="215">
        <f t="shared" ca="1" si="321"/>
        <v>0</v>
      </c>
      <c r="BM512" s="215">
        <f t="shared" ca="1" si="322"/>
        <v>0</v>
      </c>
      <c r="BN512" s="155">
        <f t="shared" ca="1" si="354"/>
        <v>0</v>
      </c>
      <c r="BO512" s="165"/>
      <c r="BP512" s="187" cm="1">
        <f t="array" ref="BP512">IFERROR(IF($X512=$X511,BP511,INDEX(Forecast_Capex_Input!AC$12:AC$286,$X512)),0)</f>
        <v>0</v>
      </c>
      <c r="BQ512" s="187" cm="1">
        <f t="array" ref="BQ512">IFERROR(IF($X512=$X511,BQ511,INDEX(Forecast_Capex_Input!AD$12:AD$286,$X512)),0)</f>
        <v>0</v>
      </c>
      <c r="BR512" s="187" cm="1">
        <f t="array" ref="BR512">IFERROR(IF($X512=$X511,BR511,INDEX(Forecast_Capex_Input!AE$12:AE$286,$X512)),0)</f>
        <v>0</v>
      </c>
      <c r="BS512" s="187" cm="1">
        <f t="array" ref="BS512">IFERROR(IF($X512=$X511,BS511,INDEX(Forecast_Capex_Input!AF$12:AF$286,$X512)),0)</f>
        <v>0</v>
      </c>
      <c r="BT512" s="187" cm="1">
        <f t="array" ref="BT512">IFERROR(IF($X512=$X511,BT511,INDEX(Forecast_Capex_Input!AG$12:AG$286,$X512)),0)</f>
        <v>0</v>
      </c>
      <c r="BU512" s="165"/>
      <c r="BV512" s="215">
        <f t="shared" si="323"/>
        <v>0</v>
      </c>
      <c r="BW512" s="215">
        <f t="shared" si="324"/>
        <v>0</v>
      </c>
      <c r="BX512" s="215">
        <f t="shared" si="325"/>
        <v>0</v>
      </c>
      <c r="BY512" s="215">
        <f t="shared" si="326"/>
        <v>0</v>
      </c>
      <c r="BZ512" s="215">
        <f t="shared" si="327"/>
        <v>0</v>
      </c>
      <c r="CA512" s="155">
        <f t="shared" si="355"/>
        <v>0</v>
      </c>
      <c r="CB512" s="165"/>
      <c r="CC512" s="215">
        <f t="shared" si="328"/>
        <v>0</v>
      </c>
      <c r="CD512" s="215">
        <f t="shared" si="329"/>
        <v>0</v>
      </c>
      <c r="CE512" s="215">
        <f t="shared" si="330"/>
        <v>0</v>
      </c>
      <c r="CF512" s="215">
        <f t="shared" si="331"/>
        <v>0</v>
      </c>
      <c r="CG512" s="215">
        <f t="shared" si="332"/>
        <v>0</v>
      </c>
      <c r="CH512" s="155">
        <f t="shared" si="356"/>
        <v>0</v>
      </c>
      <c r="CI512" s="165"/>
      <c r="CJ512" s="215">
        <f t="shared" si="333"/>
        <v>0</v>
      </c>
      <c r="CK512" s="215">
        <f t="shared" si="334"/>
        <v>0</v>
      </c>
      <c r="CL512" s="215">
        <f t="shared" si="335"/>
        <v>0</v>
      </c>
      <c r="CM512" s="215">
        <f t="shared" si="336"/>
        <v>0</v>
      </c>
      <c r="CN512" s="215">
        <f t="shared" si="337"/>
        <v>0</v>
      </c>
      <c r="CO512" s="155">
        <f t="shared" si="357"/>
        <v>0</v>
      </c>
      <c r="CP512" s="165"/>
      <c r="CQ512" s="223">
        <f t="shared" si="338"/>
        <v>0</v>
      </c>
      <c r="CR512" s="223">
        <f t="shared" si="339"/>
        <v>0</v>
      </c>
      <c r="CS512" s="223">
        <f t="shared" si="340"/>
        <v>0</v>
      </c>
      <c r="CT512" s="223">
        <f t="shared" si="341"/>
        <v>0</v>
      </c>
      <c r="CU512" s="223">
        <f t="shared" si="342"/>
        <v>0</v>
      </c>
      <c r="CV512" s="155">
        <f t="shared" si="358"/>
        <v>0</v>
      </c>
      <c r="CW512" s="165"/>
      <c r="CX512" s="215">
        <f t="shared" si="359"/>
        <v>0</v>
      </c>
      <c r="CY512" s="215">
        <f t="shared" si="343"/>
        <v>0</v>
      </c>
      <c r="CZ512" s="215">
        <f t="shared" si="344"/>
        <v>0</v>
      </c>
      <c r="DA512" s="215">
        <f t="shared" si="345"/>
        <v>0</v>
      </c>
      <c r="DB512" s="215">
        <f t="shared" si="346"/>
        <v>0</v>
      </c>
      <c r="DC512" s="155">
        <f t="shared" si="360"/>
        <v>0</v>
      </c>
      <c r="DD512" s="165"/>
      <c r="DE512" s="188" t="b" cm="1">
        <f t="array" aca="1" ref="DE512" ca="1">OR($G512=Forecast_Capex_Input!$BF$8:$BF$10)</f>
        <v>0</v>
      </c>
      <c r="DF512" s="188" cm="1">
        <f t="array" aca="1" ref="DF512" ca="1">IFERROR(INDEX(Forecast_Capex_Input!BG$12:BG$286,$X512)
*(INDEX(Forecast_Capex_Input!$H$12:$H$286,$X512)=Repex),0)
*$DE512</f>
        <v>0</v>
      </c>
      <c r="DG512" s="188" cm="1">
        <f t="array" aca="1" ref="DG512" ca="1">IFERROR(INDEX(Forecast_Capex_Input!BH$12:BH$286,$X512)
*(INDEX(Forecast_Capex_Input!$H$12:$H$286,$X512)=Repex),0)
*$DE512</f>
        <v>0</v>
      </c>
      <c r="DH512" s="188" cm="1">
        <f t="array" aca="1" ref="DH512" ca="1">IFERROR(INDEX(Forecast_Capex_Input!BI$12:BI$286,$X512)
*(INDEX(Forecast_Capex_Input!$H$12:$H$286,$X512)=Repex),0)
*$DE512</f>
        <v>0</v>
      </c>
      <c r="DI512" s="188" cm="1">
        <f t="array" aca="1" ref="DI512" ca="1">IFERROR(INDEX(Forecast_Capex_Input!BJ$12:BJ$286,$X512)
*(INDEX(Forecast_Capex_Input!$H$12:$H$286,$X512)=Repex),0)
*$DE512</f>
        <v>0</v>
      </c>
      <c r="DJ512" s="188" cm="1">
        <f t="array" aca="1" ref="DJ512" ca="1">IFERROR(INDEX(Forecast_Capex_Input!BK$12:BK$286,$X512)
*(INDEX(Forecast_Capex_Input!$H$12:$H$286,$X512)=Repex),0)
*$DE512</f>
        <v>0</v>
      </c>
      <c r="DK512" s="188" cm="1">
        <f t="array" aca="1" ref="DK512" ca="1">IFERROR(INDEX(Forecast_Capex_Input!BL$12:BL$286,$X512)
*(INDEX(Forecast_Capex_Input!$H$12:$H$286,$X512)=Repex),0)
*$DE512</f>
        <v>0</v>
      </c>
      <c r="DL512" s="165"/>
      <c r="DM512" s="188" t="b" cm="1">
        <f t="array" aca="1" ref="DM512" ca="1">OR($G512=Forecast_Capex_Input!$BN$8:$BN$9)</f>
        <v>0</v>
      </c>
      <c r="DN512" s="188" cm="1">
        <f t="array" aca="1" ref="DN512" ca="1">IFERROR(INDEX(Forecast_Capex_Input!BO$12:BO$286,$X512)
*(INDEX(Forecast_Capex_Input!$H$12:$H$286,$X512)=Repex),0)
*$DM512</f>
        <v>0</v>
      </c>
      <c r="DO512" s="188" cm="1">
        <f t="array" aca="1" ref="DO512" ca="1">IFERROR(INDEX(Forecast_Capex_Input!BP$12:BP$286,$X512)
*(INDEX(Forecast_Capex_Input!$H$12:$H$286,$X512)=Repex),0)
*$DM512</f>
        <v>0</v>
      </c>
      <c r="DP512" s="188" cm="1">
        <f t="array" aca="1" ref="DP512" ca="1">IFERROR(INDEX(Forecast_Capex_Input!BQ$12:BQ$286,$X512)
*(INDEX(Forecast_Capex_Input!$H$12:$H$286,$X512)=Repex),0)
*$DM512</f>
        <v>0</v>
      </c>
      <c r="DQ512" s="188" cm="1">
        <f t="array" aca="1" ref="DQ512" ca="1">IFERROR(INDEX(Forecast_Capex_Input!BR$12:BR$286,$X512)
*(INDEX(Forecast_Capex_Input!$H$12:$H$286,$X512)=Repex),0)
*$DM512</f>
        <v>0</v>
      </c>
      <c r="DR512" s="188" cm="1">
        <f t="array" aca="1" ref="DR512" ca="1">IFERROR(INDEX(Forecast_Capex_Input!BS$12:BS$286,$X512)
*(INDEX(Forecast_Capex_Input!$H$12:$H$286,$X512)=Repex),0)
*$DM512</f>
        <v>0</v>
      </c>
      <c r="DS512" s="165"/>
      <c r="DT512" s="188" t="b" cm="1">
        <f t="array" aca="1" ref="DT512" ca="1">OR($G512=Forecast_Capex_Input!$BU$8:$BU$10)</f>
        <v>0</v>
      </c>
      <c r="DU512" s="188" cm="1">
        <f t="array" aca="1" ref="DU512" ca="1">IFERROR(INDEX(Forecast_Capex_Input!BV$12:BV$286,$X512)
*(INDEX(Forecast_Capex_Input!$H$12:$H$286,$X512)=Repex),0)
*$DT512</f>
        <v>0</v>
      </c>
      <c r="DV512" s="188" cm="1">
        <f t="array" aca="1" ref="DV512" ca="1">IFERROR(INDEX(Forecast_Capex_Input!BW$12:BW$286,$X512)
*(INDEX(Forecast_Capex_Input!$H$12:$H$286,$X512)=Repex),0)
*$DT512</f>
        <v>0</v>
      </c>
      <c r="DW512" s="188" cm="1">
        <f t="array" aca="1" ref="DW512" ca="1">IFERROR(INDEX(Forecast_Capex_Input!BX$12:BX$286,$X512)
*(INDEX(Forecast_Capex_Input!$H$12:$H$286,$X512)=Repex),0)
*$DT512</f>
        <v>0</v>
      </c>
      <c r="DX512" s="188" cm="1">
        <f t="array" aca="1" ref="DX512" ca="1">IFERROR(INDEX(Forecast_Capex_Input!BY$12:BY$286,$X512)
*(INDEX(Forecast_Capex_Input!$H$12:$H$286,$X512)=Repex),0)
*$DT512</f>
        <v>0</v>
      </c>
      <c r="DY512" s="188" cm="1">
        <f t="array" aca="1" ref="DY512" ca="1">IFERROR(INDEX(Forecast_Capex_Input!BZ$12:BZ$286,$X512)
*(INDEX(Forecast_Capex_Input!$H$12:$H$286,$X512)=Repex),0)
*$DT512</f>
        <v>0</v>
      </c>
      <c r="DZ512" s="188" cm="1">
        <f t="array" aca="1" ref="DZ512" ca="1">IFERROR(INDEX(Forecast_Capex_Input!CA$12:CA$286,$X512)
*(INDEX(Forecast_Capex_Input!$H$12:$H$286,$X512)=Repex),0)
*$DT512</f>
        <v>0</v>
      </c>
      <c r="EA512" s="188" cm="1">
        <f t="array" aca="1" ref="EA512" ca="1">IFERROR(INDEX(Forecast_Capex_Input!CB$12:CB$286,$X512)
*(INDEX(Forecast_Capex_Input!$H$12:$H$286,$X512)=Repex),0)
*$DT512</f>
        <v>0</v>
      </c>
      <c r="EB512" s="188" cm="1">
        <f t="array" aca="1" ref="EB512" ca="1">IFERROR(INDEX(Forecast_Capex_Input!CC$12:CC$286,$X512)
*(INDEX(Forecast_Capex_Input!$H$12:$H$286,$X512)=Repex),0)
*$DT512</f>
        <v>0</v>
      </c>
      <c r="EC512" s="165"/>
      <c r="ED512" s="226" t="str">
        <f t="shared" si="347"/>
        <v>N/A</v>
      </c>
      <c r="EE512" s="174" t="s">
        <v>15</v>
      </c>
    </row>
    <row r="513" spans="3:135" x14ac:dyDescent="0.2">
      <c r="C513" s="174">
        <f t="shared" si="348"/>
        <v>503</v>
      </c>
      <c r="D513" s="167" t="str" cm="1">
        <f t="array" ref="D513">IFERROR(INDEX(Forecast_Capex_Input!$D$12:$D$286,$X513),NA)</f>
        <v>N/A</v>
      </c>
      <c r="E513" s="172" t="str" cm="1">
        <f t="array" ref="E513">IF($X513=NA,NA,INDEX(Forecast_Capex_Input!$E$12:$E$286,$X513))</f>
        <v>N/A</v>
      </c>
      <c r="F513" s="167" t="str" cm="1">
        <f t="array" aca="1" ref="F513" ca="1">IFERROR(INDEX(General!$E$25:$E$26,$Y513),NA)</f>
        <v>N/A</v>
      </c>
      <c r="G513" s="167" t="str" cm="1">
        <f t="array" aca="1" ref="G513" ca="1">IFERROR(INDEX(Forecast_Capex_Input!$AI$11:$BB$11,$AA513),NA)</f>
        <v>N/A</v>
      </c>
      <c r="H513" s="189" t="str" cm="1">
        <f t="array" aca="1" ref="H513" ca="1">IFERROR(INDEX(Forecast_Capex_Input!$AI$12:$BB$286,$X513,$AA513),NA)</f>
        <v>N/A</v>
      </c>
      <c r="I513" s="199" t="str" cm="1">
        <f t="array" ref="I513">IFERROR(INDEX(Forecast_Capex_Input!$F$12:$F$286,$X513),NA)</f>
        <v>N/A</v>
      </c>
      <c r="J513" s="199" t="str" cm="1">
        <f t="array" ref="J513">IFERROR(INDEX(Forecast_Capex_Input!G$12:G$286,$X513),NA)</f>
        <v>N/A</v>
      </c>
      <c r="K513" s="199" t="str" cm="1">
        <f t="array" ref="K513">IFERROR(INDEX(Forecast_Capex_Input!H$12:H$286,$X513),NA)</f>
        <v>N/A</v>
      </c>
      <c r="L513" s="199" t="str" cm="1">
        <f t="array" ref="L513">IFERROR(INDEX(Forecast_Capex_Input!I$12:I$286,$X513),NA)</f>
        <v>N/A</v>
      </c>
      <c r="M513" s="199" t="str" cm="1">
        <f t="array" ref="M513">IFERROR(INDEX(Forecast_Capex_Input!J$12:J$286,$X513),NA)</f>
        <v>N/A</v>
      </c>
      <c r="N513" s="199" t="str" cm="1">
        <f t="array" ref="N513">IFERROR(INDEX(Forecast_Capex_Input!K$12:K$286,$X513),NA)</f>
        <v>N/A</v>
      </c>
      <c r="O513" s="199" t="str" cm="1">
        <f t="array" ref="O513">IFERROR(INDEX(Forecast_Capex_Input!L$12:L$286,$X513),NA)</f>
        <v>N/A</v>
      </c>
      <c r="P513" s="199" t="str" cm="1">
        <f t="array" ref="P513">IFERROR(INDEX(Forecast_Capex_Input!M$12:M$286,$X513),NA)</f>
        <v>N/A</v>
      </c>
      <c r="Q513" s="172" t="str" cm="1">
        <f t="array" ref="Q513">IFERROR(INDEX(Forecast_Capex_Input!N$12:N$286,$X513),NA)</f>
        <v>N/A</v>
      </c>
      <c r="R513" s="265" cm="1">
        <f t="array" ref="R513">IFERROR(INDEX(Forecast_Capex_Input!O$12:O$286,$X513),0)</f>
        <v>0</v>
      </c>
      <c r="S513" s="172" cm="1">
        <f t="array" ref="S513">IFERROR(INDEX(Forecast_Capex_Input!P$12:P$286,$X513),0)</f>
        <v>0</v>
      </c>
      <c r="T513" s="199" t="str" cm="1">
        <f t="array" aca="1" ref="T513" ca="1">IFERROR(INDEX(General!$K$84:$K$103,$AA513),NA)</f>
        <v>N/A</v>
      </c>
      <c r="U513" s="188" cm="1">
        <f t="array" aca="1" ref="U513" ca="1">IFERROR(
IF($F513=General!$E$25,INDEX(Forecast_Capex_Input!S$12:S$286,$X513),
INDEX(Forecast_Capex_Input!T$12:T$286,$X513)),0)</f>
        <v>0</v>
      </c>
      <c r="V513" s="222" t="b">
        <f>IFERROR(INDEX(Overheads!$T$19:$T$26,MATCH($I513,Overheads!$E$19:$E$26,0)),FALSE)</f>
        <v>0</v>
      </c>
      <c r="W513" s="165"/>
      <c r="X513" s="174" t="str">
        <f>IFERROR(
IF(MATCH($C513,Forecast_Capex_Input!$CI$12:$CI$286,1)+1&gt;MAX(Forecast_Capex_Input!$C$12:$C$286),NA,
MATCH($C513,Forecast_Capex_Input!$CI$12:$CI$286,1)+1),1)</f>
        <v>N/A</v>
      </c>
      <c r="Y513" s="174" t="str" cm="1">
        <f t="array" aca="1" ref="Y513" ca="1">IFERROR(
IF(X512&lt;&gt;X513,1,
IF(COUNTIF(OFFSET(Y512,0,0,-INDEX(Forecast_Capex_Input!$CG$12:$CG$286,$X513)),Y512)=INDEX(Forecast_Capex_Input!$CG$12:$CG$286,$X513),Y512+1,Y512)),NA)</f>
        <v>N/A</v>
      </c>
      <c r="Z513" s="174" t="str" cm="1">
        <f t="array" ref="Z513">IFERROR($C513-IF($X513=1,1,INDEX(Forecast_Capex_Input!$CI$12:$CI$286,$X513-1))+1,NA)</f>
        <v>N/A</v>
      </c>
      <c r="AA513" s="174" t="str" cm="1">
        <f t="array" aca="1" ref="AA513" ca="1">IFERROR(IF(Y513=1,
INDEX(Forecast_Capex_Input!$AI$10:$BB$10,SMALL(IF(INDEX(Forecast_Capex_Input!$AI$12:$BB$286,$X513,0)&gt;0,COLUMN(Forecast_Capex_Input!$AI$10:$BB$10)-COLUMN(Forecast_Capex_Input!$AI$12)+1),ROWS(OFFSET(AA512,0,0,-$Z513)))),
OFFSET(AA512,-INDEX(Forecast_Capex_Input!$CG$12:$CG$286,$X513)+1,0)),NA)</f>
        <v>N/A</v>
      </c>
      <c r="AB513" s="174" t="str">
        <f t="shared" ca="1" si="317"/>
        <v>N/A</v>
      </c>
      <c r="AC513" s="222" t="b">
        <f t="shared" si="349"/>
        <v>0</v>
      </c>
      <c r="AD513" s="220" t="b">
        <v>0</v>
      </c>
      <c r="AE513" s="222" t="b">
        <f t="shared" si="318"/>
        <v>1</v>
      </c>
      <c r="AF513" s="165"/>
      <c r="AG513" s="215">
        <v>0</v>
      </c>
      <c r="AH513" s="215">
        <v>0</v>
      </c>
      <c r="AI513" s="215">
        <v>0</v>
      </c>
      <c r="AJ513" s="215">
        <v>0</v>
      </c>
      <c r="AK513" s="215">
        <v>0</v>
      </c>
      <c r="AL513" s="155">
        <v>0</v>
      </c>
      <c r="AM513" s="165"/>
      <c r="AN513" s="215" cm="1">
        <f t="array" aca="1" ref="AN513" ca="1">IFERROR(INDEX(General!O$33:O$34,$AB513)
*AG513,0)</f>
        <v>0</v>
      </c>
      <c r="AO513" s="215" cm="1">
        <f t="array" aca="1" ref="AO513" ca="1">IFERROR(INDEX(General!P$33:P$34,$AB513)
*AH513,0)</f>
        <v>0</v>
      </c>
      <c r="AP513" s="215" cm="1">
        <f t="array" aca="1" ref="AP513" ca="1">IFERROR(INDEX(General!Q$33:Q$34,$AB513)
*AI513,0)</f>
        <v>0</v>
      </c>
      <c r="AQ513" s="215" cm="1">
        <f t="array" aca="1" ref="AQ513" ca="1">IFERROR(INDEX(General!R$33:R$34,$AB513)
*AJ513,0)</f>
        <v>0</v>
      </c>
      <c r="AR513" s="215" cm="1">
        <f t="array" aca="1" ref="AR513" ca="1">IFERROR(INDEX(General!S$33:S$34,$AB513)
*AK513,0)</f>
        <v>0</v>
      </c>
      <c r="AS513" s="155">
        <f t="shared" ca="1" si="350"/>
        <v>0</v>
      </c>
      <c r="AT513" s="165"/>
      <c r="AU513" s="215">
        <f ca="1">IF($AE513=FALSE,AN513*Overheads!$R$24*$V513,
IFERROR(Overheads!$O$49*$V513*AN513,0)
+IFERROR(Overheads!Q$59*$V513*(AN513/Overheads!Q$68),0))</f>
        <v>0</v>
      </c>
      <c r="AV513" s="215">
        <f ca="1">IF($AE513=FALSE,AO513*Overheads!$R$24*$V513,
IFERROR(Overheads!$O$49*$V513*AO513,0)
+IFERROR(Overheads!R$59*$V513*(AO513/Overheads!R$68),0))</f>
        <v>0</v>
      </c>
      <c r="AW513" s="215">
        <f ca="1">IF($AE513=FALSE,AP513*Overheads!$R$24*$V513,
IFERROR(Overheads!$O$49*$V513*AP513,0)
+IFERROR(Overheads!S$59*$V513*(AP513/Overheads!S$68),0))</f>
        <v>0</v>
      </c>
      <c r="AX513" s="215">
        <f ca="1">IF($AE513=FALSE,AQ513*Overheads!$R$24*$V513,
IFERROR(Overheads!$O$49*$V513*AQ513,0)
+IFERROR(Overheads!T$59*$V513*(AQ513/Overheads!T$68),0))</f>
        <v>0</v>
      </c>
      <c r="AY513" s="215">
        <f ca="1">IF($AE513=FALSE,AR513*Overheads!$R$24*$V513,
IFERROR(Overheads!$O$49*$V513*AR513,0)
+IFERROR(Overheads!U$59*$V513*(AR513/Overheads!U$68),0))</f>
        <v>0</v>
      </c>
      <c r="AZ513" s="155">
        <f t="shared" ca="1" si="351"/>
        <v>0</v>
      </c>
      <c r="BA513" s="165"/>
      <c r="BB513" s="215">
        <f ca="1">IF($AE513=FALSE,AN513*Overheads!$S$25,
IFERROR(Overheads!$O$50*AN513,0)
+IFERROR(Overheads!Q$60*(AN513/Overheads!Q$66),0))</f>
        <v>0</v>
      </c>
      <c r="BC513" s="215">
        <f ca="1">IF($AE513=FALSE,AO513*Overheads!$S$25,
IFERROR(Overheads!$O$50*AO513,0)
+IFERROR(Overheads!R$60*(AO513/Overheads!R$66),0))</f>
        <v>0</v>
      </c>
      <c r="BD513" s="215">
        <f ca="1">IF($AE513=FALSE,AP513*Overheads!$S$25,
IFERROR(Overheads!$O$50*AP513,0)
+IFERROR(Overheads!S$60*(AP513/Overheads!S$66),0))</f>
        <v>0</v>
      </c>
      <c r="BE513" s="215">
        <f ca="1">IF($AE513=FALSE,AQ513*Overheads!$S$25,
IFERROR(Overheads!$O$50*AQ513,0)
+IFERROR(Overheads!T$60*(AQ513/Overheads!T$66),0))</f>
        <v>0</v>
      </c>
      <c r="BF513" s="215">
        <f ca="1">IF($AE513=FALSE,AR513*Overheads!$S$25,
IFERROR(Overheads!$O$50*AR513,0)
+IFERROR(Overheads!U$60*(AR513/Overheads!U$66),0))</f>
        <v>0</v>
      </c>
      <c r="BG513" s="155">
        <f t="shared" ca="1" si="352"/>
        <v>0</v>
      </c>
      <c r="BH513" s="165"/>
      <c r="BI513" s="215">
        <f t="shared" ca="1" si="353"/>
        <v>0</v>
      </c>
      <c r="BJ513" s="215">
        <f t="shared" ca="1" si="319"/>
        <v>0</v>
      </c>
      <c r="BK513" s="215">
        <f t="shared" ca="1" si="320"/>
        <v>0</v>
      </c>
      <c r="BL513" s="215">
        <f t="shared" ca="1" si="321"/>
        <v>0</v>
      </c>
      <c r="BM513" s="215">
        <f t="shared" ca="1" si="322"/>
        <v>0</v>
      </c>
      <c r="BN513" s="155">
        <f t="shared" ca="1" si="354"/>
        <v>0</v>
      </c>
      <c r="BO513" s="165"/>
      <c r="BP513" s="187" cm="1">
        <f t="array" ref="BP513">IFERROR(IF($X513=$X512,BP512,INDEX(Forecast_Capex_Input!AC$12:AC$286,$X513)),0)</f>
        <v>0</v>
      </c>
      <c r="BQ513" s="187" cm="1">
        <f t="array" ref="BQ513">IFERROR(IF($X513=$X512,BQ512,INDEX(Forecast_Capex_Input!AD$12:AD$286,$X513)),0)</f>
        <v>0</v>
      </c>
      <c r="BR513" s="187" cm="1">
        <f t="array" ref="BR513">IFERROR(IF($X513=$X512,BR512,INDEX(Forecast_Capex_Input!AE$12:AE$286,$X513)),0)</f>
        <v>0</v>
      </c>
      <c r="BS513" s="187" cm="1">
        <f t="array" ref="BS513">IFERROR(IF($X513=$X512,BS512,INDEX(Forecast_Capex_Input!AF$12:AF$286,$X513)),0)</f>
        <v>0</v>
      </c>
      <c r="BT513" s="187" cm="1">
        <f t="array" ref="BT513">IFERROR(IF($X513=$X512,BT512,INDEX(Forecast_Capex_Input!AG$12:AG$286,$X513)),0)</f>
        <v>0</v>
      </c>
      <c r="BU513" s="165"/>
      <c r="BV513" s="215">
        <f t="shared" si="323"/>
        <v>0</v>
      </c>
      <c r="BW513" s="215">
        <f t="shared" si="324"/>
        <v>0</v>
      </c>
      <c r="BX513" s="215">
        <f t="shared" si="325"/>
        <v>0</v>
      </c>
      <c r="BY513" s="215">
        <f t="shared" si="326"/>
        <v>0</v>
      </c>
      <c r="BZ513" s="215">
        <f t="shared" si="327"/>
        <v>0</v>
      </c>
      <c r="CA513" s="155">
        <f t="shared" si="355"/>
        <v>0</v>
      </c>
      <c r="CB513" s="165"/>
      <c r="CC513" s="215">
        <f t="shared" si="328"/>
        <v>0</v>
      </c>
      <c r="CD513" s="215">
        <f t="shared" si="329"/>
        <v>0</v>
      </c>
      <c r="CE513" s="215">
        <f t="shared" si="330"/>
        <v>0</v>
      </c>
      <c r="CF513" s="215">
        <f t="shared" si="331"/>
        <v>0</v>
      </c>
      <c r="CG513" s="215">
        <f t="shared" si="332"/>
        <v>0</v>
      </c>
      <c r="CH513" s="155">
        <f t="shared" si="356"/>
        <v>0</v>
      </c>
      <c r="CI513" s="165"/>
      <c r="CJ513" s="215">
        <f t="shared" si="333"/>
        <v>0</v>
      </c>
      <c r="CK513" s="215">
        <f t="shared" si="334"/>
        <v>0</v>
      </c>
      <c r="CL513" s="215">
        <f t="shared" si="335"/>
        <v>0</v>
      </c>
      <c r="CM513" s="215">
        <f t="shared" si="336"/>
        <v>0</v>
      </c>
      <c r="CN513" s="215">
        <f t="shared" si="337"/>
        <v>0</v>
      </c>
      <c r="CO513" s="155">
        <f t="shared" si="357"/>
        <v>0</v>
      </c>
      <c r="CP513" s="165"/>
      <c r="CQ513" s="223">
        <f t="shared" si="338"/>
        <v>0</v>
      </c>
      <c r="CR513" s="223">
        <f t="shared" si="339"/>
        <v>0</v>
      </c>
      <c r="CS513" s="223">
        <f t="shared" si="340"/>
        <v>0</v>
      </c>
      <c r="CT513" s="223">
        <f t="shared" si="341"/>
        <v>0</v>
      </c>
      <c r="CU513" s="223">
        <f t="shared" si="342"/>
        <v>0</v>
      </c>
      <c r="CV513" s="155">
        <f t="shared" si="358"/>
        <v>0</v>
      </c>
      <c r="CW513" s="165"/>
      <c r="CX513" s="215">
        <f t="shared" si="359"/>
        <v>0</v>
      </c>
      <c r="CY513" s="215">
        <f t="shared" si="343"/>
        <v>0</v>
      </c>
      <c r="CZ513" s="215">
        <f t="shared" si="344"/>
        <v>0</v>
      </c>
      <c r="DA513" s="215">
        <f t="shared" si="345"/>
        <v>0</v>
      </c>
      <c r="DB513" s="215">
        <f t="shared" si="346"/>
        <v>0</v>
      </c>
      <c r="DC513" s="155">
        <f t="shared" si="360"/>
        <v>0</v>
      </c>
      <c r="DD513" s="165"/>
      <c r="DE513" s="188" t="b" cm="1">
        <f t="array" aca="1" ref="DE513" ca="1">OR($G513=Forecast_Capex_Input!$BF$8:$BF$10)</f>
        <v>0</v>
      </c>
      <c r="DF513" s="188" cm="1">
        <f t="array" aca="1" ref="DF513" ca="1">IFERROR(INDEX(Forecast_Capex_Input!BG$12:BG$286,$X513)
*(INDEX(Forecast_Capex_Input!$H$12:$H$286,$X513)=Repex),0)
*$DE513</f>
        <v>0</v>
      </c>
      <c r="DG513" s="188" cm="1">
        <f t="array" aca="1" ref="DG513" ca="1">IFERROR(INDEX(Forecast_Capex_Input!BH$12:BH$286,$X513)
*(INDEX(Forecast_Capex_Input!$H$12:$H$286,$X513)=Repex),0)
*$DE513</f>
        <v>0</v>
      </c>
      <c r="DH513" s="188" cm="1">
        <f t="array" aca="1" ref="DH513" ca="1">IFERROR(INDEX(Forecast_Capex_Input!BI$12:BI$286,$X513)
*(INDEX(Forecast_Capex_Input!$H$12:$H$286,$X513)=Repex),0)
*$DE513</f>
        <v>0</v>
      </c>
      <c r="DI513" s="188" cm="1">
        <f t="array" aca="1" ref="DI513" ca="1">IFERROR(INDEX(Forecast_Capex_Input!BJ$12:BJ$286,$X513)
*(INDEX(Forecast_Capex_Input!$H$12:$H$286,$X513)=Repex),0)
*$DE513</f>
        <v>0</v>
      </c>
      <c r="DJ513" s="188" cm="1">
        <f t="array" aca="1" ref="DJ513" ca="1">IFERROR(INDEX(Forecast_Capex_Input!BK$12:BK$286,$X513)
*(INDEX(Forecast_Capex_Input!$H$12:$H$286,$X513)=Repex),0)
*$DE513</f>
        <v>0</v>
      </c>
      <c r="DK513" s="188" cm="1">
        <f t="array" aca="1" ref="DK513" ca="1">IFERROR(INDEX(Forecast_Capex_Input!BL$12:BL$286,$X513)
*(INDEX(Forecast_Capex_Input!$H$12:$H$286,$X513)=Repex),0)
*$DE513</f>
        <v>0</v>
      </c>
      <c r="DL513" s="165"/>
      <c r="DM513" s="188" t="b" cm="1">
        <f t="array" aca="1" ref="DM513" ca="1">OR($G513=Forecast_Capex_Input!$BN$8:$BN$9)</f>
        <v>0</v>
      </c>
      <c r="DN513" s="188" cm="1">
        <f t="array" aca="1" ref="DN513" ca="1">IFERROR(INDEX(Forecast_Capex_Input!BO$12:BO$286,$X513)
*(INDEX(Forecast_Capex_Input!$H$12:$H$286,$X513)=Repex),0)
*$DM513</f>
        <v>0</v>
      </c>
      <c r="DO513" s="188" cm="1">
        <f t="array" aca="1" ref="DO513" ca="1">IFERROR(INDEX(Forecast_Capex_Input!BP$12:BP$286,$X513)
*(INDEX(Forecast_Capex_Input!$H$12:$H$286,$X513)=Repex),0)
*$DM513</f>
        <v>0</v>
      </c>
      <c r="DP513" s="188" cm="1">
        <f t="array" aca="1" ref="DP513" ca="1">IFERROR(INDEX(Forecast_Capex_Input!BQ$12:BQ$286,$X513)
*(INDEX(Forecast_Capex_Input!$H$12:$H$286,$X513)=Repex),0)
*$DM513</f>
        <v>0</v>
      </c>
      <c r="DQ513" s="188" cm="1">
        <f t="array" aca="1" ref="DQ513" ca="1">IFERROR(INDEX(Forecast_Capex_Input!BR$12:BR$286,$X513)
*(INDEX(Forecast_Capex_Input!$H$12:$H$286,$X513)=Repex),0)
*$DM513</f>
        <v>0</v>
      </c>
      <c r="DR513" s="188" cm="1">
        <f t="array" aca="1" ref="DR513" ca="1">IFERROR(INDEX(Forecast_Capex_Input!BS$12:BS$286,$X513)
*(INDEX(Forecast_Capex_Input!$H$12:$H$286,$X513)=Repex),0)
*$DM513</f>
        <v>0</v>
      </c>
      <c r="DS513" s="165"/>
      <c r="DT513" s="188" t="b" cm="1">
        <f t="array" aca="1" ref="DT513" ca="1">OR($G513=Forecast_Capex_Input!$BU$8:$BU$10)</f>
        <v>0</v>
      </c>
      <c r="DU513" s="188" cm="1">
        <f t="array" aca="1" ref="DU513" ca="1">IFERROR(INDEX(Forecast_Capex_Input!BV$12:BV$286,$X513)
*(INDEX(Forecast_Capex_Input!$H$12:$H$286,$X513)=Repex),0)
*$DT513</f>
        <v>0</v>
      </c>
      <c r="DV513" s="188" cm="1">
        <f t="array" aca="1" ref="DV513" ca="1">IFERROR(INDEX(Forecast_Capex_Input!BW$12:BW$286,$X513)
*(INDEX(Forecast_Capex_Input!$H$12:$H$286,$X513)=Repex),0)
*$DT513</f>
        <v>0</v>
      </c>
      <c r="DW513" s="188" cm="1">
        <f t="array" aca="1" ref="DW513" ca="1">IFERROR(INDEX(Forecast_Capex_Input!BX$12:BX$286,$X513)
*(INDEX(Forecast_Capex_Input!$H$12:$H$286,$X513)=Repex),0)
*$DT513</f>
        <v>0</v>
      </c>
      <c r="DX513" s="188" cm="1">
        <f t="array" aca="1" ref="DX513" ca="1">IFERROR(INDEX(Forecast_Capex_Input!BY$12:BY$286,$X513)
*(INDEX(Forecast_Capex_Input!$H$12:$H$286,$X513)=Repex),0)
*$DT513</f>
        <v>0</v>
      </c>
      <c r="DY513" s="188" cm="1">
        <f t="array" aca="1" ref="DY513" ca="1">IFERROR(INDEX(Forecast_Capex_Input!BZ$12:BZ$286,$X513)
*(INDEX(Forecast_Capex_Input!$H$12:$H$286,$X513)=Repex),0)
*$DT513</f>
        <v>0</v>
      </c>
      <c r="DZ513" s="188" cm="1">
        <f t="array" aca="1" ref="DZ513" ca="1">IFERROR(INDEX(Forecast_Capex_Input!CA$12:CA$286,$X513)
*(INDEX(Forecast_Capex_Input!$H$12:$H$286,$X513)=Repex),0)
*$DT513</f>
        <v>0</v>
      </c>
      <c r="EA513" s="188" cm="1">
        <f t="array" aca="1" ref="EA513" ca="1">IFERROR(INDEX(Forecast_Capex_Input!CB$12:CB$286,$X513)
*(INDEX(Forecast_Capex_Input!$H$12:$H$286,$X513)=Repex),0)
*$DT513</f>
        <v>0</v>
      </c>
      <c r="EB513" s="188" cm="1">
        <f t="array" aca="1" ref="EB513" ca="1">IFERROR(INDEX(Forecast_Capex_Input!CC$12:CC$286,$X513)
*(INDEX(Forecast_Capex_Input!$H$12:$H$286,$X513)=Repex),0)
*$DT513</f>
        <v>0</v>
      </c>
      <c r="EC513" s="165"/>
      <c r="ED513" s="226" t="str">
        <f t="shared" si="347"/>
        <v>N/A</v>
      </c>
      <c r="EE513" s="174" t="s">
        <v>15</v>
      </c>
    </row>
    <row r="514" spans="3:135" x14ac:dyDescent="0.2">
      <c r="C514" s="174">
        <f t="shared" si="348"/>
        <v>504</v>
      </c>
      <c r="D514" s="167" t="str" cm="1">
        <f t="array" ref="D514">IFERROR(INDEX(Forecast_Capex_Input!$D$12:$D$286,$X514),NA)</f>
        <v>N/A</v>
      </c>
      <c r="E514" s="172" t="str" cm="1">
        <f t="array" ref="E514">IF($X514=NA,NA,INDEX(Forecast_Capex_Input!$E$12:$E$286,$X514))</f>
        <v>N/A</v>
      </c>
      <c r="F514" s="167" t="str" cm="1">
        <f t="array" aca="1" ref="F514" ca="1">IFERROR(INDEX(General!$E$25:$E$26,$Y514),NA)</f>
        <v>N/A</v>
      </c>
      <c r="G514" s="167" t="str" cm="1">
        <f t="array" aca="1" ref="G514" ca="1">IFERROR(INDEX(Forecast_Capex_Input!$AI$11:$BB$11,$AA514),NA)</f>
        <v>N/A</v>
      </c>
      <c r="H514" s="189" t="str" cm="1">
        <f t="array" aca="1" ref="H514" ca="1">IFERROR(INDEX(Forecast_Capex_Input!$AI$12:$BB$286,$X514,$AA514),NA)</f>
        <v>N/A</v>
      </c>
      <c r="I514" s="199" t="str" cm="1">
        <f t="array" ref="I514">IFERROR(INDEX(Forecast_Capex_Input!$F$12:$F$286,$X514),NA)</f>
        <v>N/A</v>
      </c>
      <c r="J514" s="199" t="str" cm="1">
        <f t="array" ref="J514">IFERROR(INDEX(Forecast_Capex_Input!G$12:G$286,$X514),NA)</f>
        <v>N/A</v>
      </c>
      <c r="K514" s="199" t="str" cm="1">
        <f t="array" ref="K514">IFERROR(INDEX(Forecast_Capex_Input!H$12:H$286,$X514),NA)</f>
        <v>N/A</v>
      </c>
      <c r="L514" s="199" t="str" cm="1">
        <f t="array" ref="L514">IFERROR(INDEX(Forecast_Capex_Input!I$12:I$286,$X514),NA)</f>
        <v>N/A</v>
      </c>
      <c r="M514" s="199" t="str" cm="1">
        <f t="array" ref="M514">IFERROR(INDEX(Forecast_Capex_Input!J$12:J$286,$X514),NA)</f>
        <v>N/A</v>
      </c>
      <c r="N514" s="199" t="str" cm="1">
        <f t="array" ref="N514">IFERROR(INDEX(Forecast_Capex_Input!K$12:K$286,$X514),NA)</f>
        <v>N/A</v>
      </c>
      <c r="O514" s="199" t="str" cm="1">
        <f t="array" ref="O514">IFERROR(INDEX(Forecast_Capex_Input!L$12:L$286,$X514),NA)</f>
        <v>N/A</v>
      </c>
      <c r="P514" s="199" t="str" cm="1">
        <f t="array" ref="P514">IFERROR(INDEX(Forecast_Capex_Input!M$12:M$286,$X514),NA)</f>
        <v>N/A</v>
      </c>
      <c r="Q514" s="172" t="str" cm="1">
        <f t="array" ref="Q514">IFERROR(INDEX(Forecast_Capex_Input!N$12:N$286,$X514),NA)</f>
        <v>N/A</v>
      </c>
      <c r="R514" s="265" cm="1">
        <f t="array" ref="R514">IFERROR(INDEX(Forecast_Capex_Input!O$12:O$286,$X514),0)</f>
        <v>0</v>
      </c>
      <c r="S514" s="172" cm="1">
        <f t="array" ref="S514">IFERROR(INDEX(Forecast_Capex_Input!P$12:P$286,$X514),0)</f>
        <v>0</v>
      </c>
      <c r="T514" s="199" t="str" cm="1">
        <f t="array" aca="1" ref="T514" ca="1">IFERROR(INDEX(General!$K$84:$K$103,$AA514),NA)</f>
        <v>N/A</v>
      </c>
      <c r="U514" s="188" cm="1">
        <f t="array" aca="1" ref="U514" ca="1">IFERROR(
IF($F514=General!$E$25,INDEX(Forecast_Capex_Input!S$12:S$286,$X514),
INDEX(Forecast_Capex_Input!T$12:T$286,$X514)),0)</f>
        <v>0</v>
      </c>
      <c r="V514" s="222" t="b">
        <f>IFERROR(INDEX(Overheads!$T$19:$T$26,MATCH($I514,Overheads!$E$19:$E$26,0)),FALSE)</f>
        <v>0</v>
      </c>
      <c r="W514" s="165"/>
      <c r="X514" s="174" t="str">
        <f>IFERROR(
IF(MATCH($C514,Forecast_Capex_Input!$CI$12:$CI$286,1)+1&gt;MAX(Forecast_Capex_Input!$C$12:$C$286),NA,
MATCH($C514,Forecast_Capex_Input!$CI$12:$CI$286,1)+1),1)</f>
        <v>N/A</v>
      </c>
      <c r="Y514" s="174" t="str" cm="1">
        <f t="array" aca="1" ref="Y514" ca="1">IFERROR(
IF(X513&lt;&gt;X514,1,
IF(COUNTIF(OFFSET(Y513,0,0,-INDEX(Forecast_Capex_Input!$CG$12:$CG$286,$X514)),Y513)=INDEX(Forecast_Capex_Input!$CG$12:$CG$286,$X514),Y513+1,Y513)),NA)</f>
        <v>N/A</v>
      </c>
      <c r="Z514" s="174" t="str" cm="1">
        <f t="array" ref="Z514">IFERROR($C514-IF($X514=1,1,INDEX(Forecast_Capex_Input!$CI$12:$CI$286,$X514-1))+1,NA)</f>
        <v>N/A</v>
      </c>
      <c r="AA514" s="174" t="str" cm="1">
        <f t="array" aca="1" ref="AA514" ca="1">IFERROR(IF(Y514=1,
INDEX(Forecast_Capex_Input!$AI$10:$BB$10,SMALL(IF(INDEX(Forecast_Capex_Input!$AI$12:$BB$286,$X514,0)&gt;0,COLUMN(Forecast_Capex_Input!$AI$10:$BB$10)-COLUMN(Forecast_Capex_Input!$AI$12)+1),ROWS(OFFSET(AA513,0,0,-$Z514)))),
OFFSET(AA513,-INDEX(Forecast_Capex_Input!$CG$12:$CG$286,$X514)+1,0)),NA)</f>
        <v>N/A</v>
      </c>
      <c r="AB514" s="174" t="str">
        <f t="shared" ca="1" si="317"/>
        <v>N/A</v>
      </c>
      <c r="AC514" s="222" t="b">
        <f t="shared" si="349"/>
        <v>0</v>
      </c>
      <c r="AD514" s="220" t="b">
        <v>0</v>
      </c>
      <c r="AE514" s="222" t="b">
        <f t="shared" si="318"/>
        <v>1</v>
      </c>
      <c r="AF514" s="165"/>
      <c r="AG514" s="215">
        <v>0</v>
      </c>
      <c r="AH514" s="215">
        <v>0</v>
      </c>
      <c r="AI514" s="215">
        <v>0</v>
      </c>
      <c r="AJ514" s="215">
        <v>0</v>
      </c>
      <c r="AK514" s="215">
        <v>0</v>
      </c>
      <c r="AL514" s="155">
        <v>0</v>
      </c>
      <c r="AM514" s="165"/>
      <c r="AN514" s="215" cm="1">
        <f t="array" aca="1" ref="AN514" ca="1">IFERROR(INDEX(General!O$33:O$34,$AB514)
*AG514,0)</f>
        <v>0</v>
      </c>
      <c r="AO514" s="215" cm="1">
        <f t="array" aca="1" ref="AO514" ca="1">IFERROR(INDEX(General!P$33:P$34,$AB514)
*AH514,0)</f>
        <v>0</v>
      </c>
      <c r="AP514" s="215" cm="1">
        <f t="array" aca="1" ref="AP514" ca="1">IFERROR(INDEX(General!Q$33:Q$34,$AB514)
*AI514,0)</f>
        <v>0</v>
      </c>
      <c r="AQ514" s="215" cm="1">
        <f t="array" aca="1" ref="AQ514" ca="1">IFERROR(INDEX(General!R$33:R$34,$AB514)
*AJ514,0)</f>
        <v>0</v>
      </c>
      <c r="AR514" s="215" cm="1">
        <f t="array" aca="1" ref="AR514" ca="1">IFERROR(INDEX(General!S$33:S$34,$AB514)
*AK514,0)</f>
        <v>0</v>
      </c>
      <c r="AS514" s="155">
        <f t="shared" ca="1" si="350"/>
        <v>0</v>
      </c>
      <c r="AT514" s="165"/>
      <c r="AU514" s="215">
        <f ca="1">IF($AE514=FALSE,AN514*Overheads!$R$24*$V514,
IFERROR(Overheads!$O$49*$V514*AN514,0)
+IFERROR(Overheads!Q$59*$V514*(AN514/Overheads!Q$68),0))</f>
        <v>0</v>
      </c>
      <c r="AV514" s="215">
        <f ca="1">IF($AE514=FALSE,AO514*Overheads!$R$24*$V514,
IFERROR(Overheads!$O$49*$V514*AO514,0)
+IFERROR(Overheads!R$59*$V514*(AO514/Overheads!R$68),0))</f>
        <v>0</v>
      </c>
      <c r="AW514" s="215">
        <f ca="1">IF($AE514=FALSE,AP514*Overheads!$R$24*$V514,
IFERROR(Overheads!$O$49*$V514*AP514,0)
+IFERROR(Overheads!S$59*$V514*(AP514/Overheads!S$68),0))</f>
        <v>0</v>
      </c>
      <c r="AX514" s="215">
        <f ca="1">IF($AE514=FALSE,AQ514*Overheads!$R$24*$V514,
IFERROR(Overheads!$O$49*$V514*AQ514,0)
+IFERROR(Overheads!T$59*$V514*(AQ514/Overheads!T$68),0))</f>
        <v>0</v>
      </c>
      <c r="AY514" s="215">
        <f ca="1">IF($AE514=FALSE,AR514*Overheads!$R$24*$V514,
IFERROR(Overheads!$O$49*$V514*AR514,0)
+IFERROR(Overheads!U$59*$V514*(AR514/Overheads!U$68),0))</f>
        <v>0</v>
      </c>
      <c r="AZ514" s="155">
        <f t="shared" ca="1" si="351"/>
        <v>0</v>
      </c>
      <c r="BA514" s="165"/>
      <c r="BB514" s="215">
        <f ca="1">IF($AE514=FALSE,AN514*Overheads!$S$25,
IFERROR(Overheads!$O$50*AN514,0)
+IFERROR(Overheads!Q$60*(AN514/Overheads!Q$66),0))</f>
        <v>0</v>
      </c>
      <c r="BC514" s="215">
        <f ca="1">IF($AE514=FALSE,AO514*Overheads!$S$25,
IFERROR(Overheads!$O$50*AO514,0)
+IFERROR(Overheads!R$60*(AO514/Overheads!R$66),0))</f>
        <v>0</v>
      </c>
      <c r="BD514" s="215">
        <f ca="1">IF($AE514=FALSE,AP514*Overheads!$S$25,
IFERROR(Overheads!$O$50*AP514,0)
+IFERROR(Overheads!S$60*(AP514/Overheads!S$66),0))</f>
        <v>0</v>
      </c>
      <c r="BE514" s="215">
        <f ca="1">IF($AE514=FALSE,AQ514*Overheads!$S$25,
IFERROR(Overheads!$O$50*AQ514,0)
+IFERROR(Overheads!T$60*(AQ514/Overheads!T$66),0))</f>
        <v>0</v>
      </c>
      <c r="BF514" s="215">
        <f ca="1">IF($AE514=FALSE,AR514*Overheads!$S$25,
IFERROR(Overheads!$O$50*AR514,0)
+IFERROR(Overheads!U$60*(AR514/Overheads!U$66),0))</f>
        <v>0</v>
      </c>
      <c r="BG514" s="155">
        <f t="shared" ca="1" si="352"/>
        <v>0</v>
      </c>
      <c r="BH514" s="165"/>
      <c r="BI514" s="215">
        <f t="shared" ca="1" si="353"/>
        <v>0</v>
      </c>
      <c r="BJ514" s="215">
        <f t="shared" ca="1" si="319"/>
        <v>0</v>
      </c>
      <c r="BK514" s="215">
        <f t="shared" ca="1" si="320"/>
        <v>0</v>
      </c>
      <c r="BL514" s="215">
        <f t="shared" ca="1" si="321"/>
        <v>0</v>
      </c>
      <c r="BM514" s="215">
        <f t="shared" ca="1" si="322"/>
        <v>0</v>
      </c>
      <c r="BN514" s="155">
        <f t="shared" ca="1" si="354"/>
        <v>0</v>
      </c>
      <c r="BO514" s="165"/>
      <c r="BP514" s="187" cm="1">
        <f t="array" ref="BP514">IFERROR(IF($X514=$X513,BP513,INDEX(Forecast_Capex_Input!AC$12:AC$286,$X514)),0)</f>
        <v>0</v>
      </c>
      <c r="BQ514" s="187" cm="1">
        <f t="array" ref="BQ514">IFERROR(IF($X514=$X513,BQ513,INDEX(Forecast_Capex_Input!AD$12:AD$286,$X514)),0)</f>
        <v>0</v>
      </c>
      <c r="BR514" s="187" cm="1">
        <f t="array" ref="BR514">IFERROR(IF($X514=$X513,BR513,INDEX(Forecast_Capex_Input!AE$12:AE$286,$X514)),0)</f>
        <v>0</v>
      </c>
      <c r="BS514" s="187" cm="1">
        <f t="array" ref="BS514">IFERROR(IF($X514=$X513,BS513,INDEX(Forecast_Capex_Input!AF$12:AF$286,$X514)),0)</f>
        <v>0</v>
      </c>
      <c r="BT514" s="187" cm="1">
        <f t="array" ref="BT514">IFERROR(IF($X514=$X513,BT513,INDEX(Forecast_Capex_Input!AG$12:AG$286,$X514)),0)</f>
        <v>0</v>
      </c>
      <c r="BU514" s="165"/>
      <c r="BV514" s="215">
        <f t="shared" si="323"/>
        <v>0</v>
      </c>
      <c r="BW514" s="215">
        <f t="shared" si="324"/>
        <v>0</v>
      </c>
      <c r="BX514" s="215">
        <f t="shared" si="325"/>
        <v>0</v>
      </c>
      <c r="BY514" s="215">
        <f t="shared" si="326"/>
        <v>0</v>
      </c>
      <c r="BZ514" s="215">
        <f t="shared" si="327"/>
        <v>0</v>
      </c>
      <c r="CA514" s="155">
        <f t="shared" si="355"/>
        <v>0</v>
      </c>
      <c r="CB514" s="165"/>
      <c r="CC514" s="215">
        <f t="shared" si="328"/>
        <v>0</v>
      </c>
      <c r="CD514" s="215">
        <f t="shared" si="329"/>
        <v>0</v>
      </c>
      <c r="CE514" s="215">
        <f t="shared" si="330"/>
        <v>0</v>
      </c>
      <c r="CF514" s="215">
        <f t="shared" si="331"/>
        <v>0</v>
      </c>
      <c r="CG514" s="215">
        <f t="shared" si="332"/>
        <v>0</v>
      </c>
      <c r="CH514" s="155">
        <f t="shared" si="356"/>
        <v>0</v>
      </c>
      <c r="CI514" s="165"/>
      <c r="CJ514" s="215">
        <f t="shared" si="333"/>
        <v>0</v>
      </c>
      <c r="CK514" s="215">
        <f t="shared" si="334"/>
        <v>0</v>
      </c>
      <c r="CL514" s="215">
        <f t="shared" si="335"/>
        <v>0</v>
      </c>
      <c r="CM514" s="215">
        <f t="shared" si="336"/>
        <v>0</v>
      </c>
      <c r="CN514" s="215">
        <f t="shared" si="337"/>
        <v>0</v>
      </c>
      <c r="CO514" s="155">
        <f t="shared" si="357"/>
        <v>0</v>
      </c>
      <c r="CP514" s="165"/>
      <c r="CQ514" s="223">
        <f t="shared" si="338"/>
        <v>0</v>
      </c>
      <c r="CR514" s="223">
        <f t="shared" si="339"/>
        <v>0</v>
      </c>
      <c r="CS514" s="223">
        <f t="shared" si="340"/>
        <v>0</v>
      </c>
      <c r="CT514" s="223">
        <f t="shared" si="341"/>
        <v>0</v>
      </c>
      <c r="CU514" s="223">
        <f t="shared" si="342"/>
        <v>0</v>
      </c>
      <c r="CV514" s="155">
        <f t="shared" si="358"/>
        <v>0</v>
      </c>
      <c r="CW514" s="165"/>
      <c r="CX514" s="215">
        <f t="shared" si="359"/>
        <v>0</v>
      </c>
      <c r="CY514" s="215">
        <f t="shared" si="343"/>
        <v>0</v>
      </c>
      <c r="CZ514" s="215">
        <f t="shared" si="344"/>
        <v>0</v>
      </c>
      <c r="DA514" s="215">
        <f t="shared" si="345"/>
        <v>0</v>
      </c>
      <c r="DB514" s="215">
        <f t="shared" si="346"/>
        <v>0</v>
      </c>
      <c r="DC514" s="155">
        <f t="shared" si="360"/>
        <v>0</v>
      </c>
      <c r="DD514" s="165"/>
      <c r="DE514" s="188" t="b" cm="1">
        <f t="array" aca="1" ref="DE514" ca="1">OR($G514=Forecast_Capex_Input!$BF$8:$BF$10)</f>
        <v>0</v>
      </c>
      <c r="DF514" s="188" cm="1">
        <f t="array" aca="1" ref="DF514" ca="1">IFERROR(INDEX(Forecast_Capex_Input!BG$12:BG$286,$X514)
*(INDEX(Forecast_Capex_Input!$H$12:$H$286,$X514)=Repex),0)
*$DE514</f>
        <v>0</v>
      </c>
      <c r="DG514" s="188" cm="1">
        <f t="array" aca="1" ref="DG514" ca="1">IFERROR(INDEX(Forecast_Capex_Input!BH$12:BH$286,$X514)
*(INDEX(Forecast_Capex_Input!$H$12:$H$286,$X514)=Repex),0)
*$DE514</f>
        <v>0</v>
      </c>
      <c r="DH514" s="188" cm="1">
        <f t="array" aca="1" ref="DH514" ca="1">IFERROR(INDEX(Forecast_Capex_Input!BI$12:BI$286,$X514)
*(INDEX(Forecast_Capex_Input!$H$12:$H$286,$X514)=Repex),0)
*$DE514</f>
        <v>0</v>
      </c>
      <c r="DI514" s="188" cm="1">
        <f t="array" aca="1" ref="DI514" ca="1">IFERROR(INDEX(Forecast_Capex_Input!BJ$12:BJ$286,$X514)
*(INDEX(Forecast_Capex_Input!$H$12:$H$286,$X514)=Repex),0)
*$DE514</f>
        <v>0</v>
      </c>
      <c r="DJ514" s="188" cm="1">
        <f t="array" aca="1" ref="DJ514" ca="1">IFERROR(INDEX(Forecast_Capex_Input!BK$12:BK$286,$X514)
*(INDEX(Forecast_Capex_Input!$H$12:$H$286,$X514)=Repex),0)
*$DE514</f>
        <v>0</v>
      </c>
      <c r="DK514" s="188" cm="1">
        <f t="array" aca="1" ref="DK514" ca="1">IFERROR(INDEX(Forecast_Capex_Input!BL$12:BL$286,$X514)
*(INDEX(Forecast_Capex_Input!$H$12:$H$286,$X514)=Repex),0)
*$DE514</f>
        <v>0</v>
      </c>
      <c r="DL514" s="165"/>
      <c r="DM514" s="188" t="b" cm="1">
        <f t="array" aca="1" ref="DM514" ca="1">OR($G514=Forecast_Capex_Input!$BN$8:$BN$9)</f>
        <v>0</v>
      </c>
      <c r="DN514" s="188" cm="1">
        <f t="array" aca="1" ref="DN514" ca="1">IFERROR(INDEX(Forecast_Capex_Input!BO$12:BO$286,$X514)
*(INDEX(Forecast_Capex_Input!$H$12:$H$286,$X514)=Repex),0)
*$DM514</f>
        <v>0</v>
      </c>
      <c r="DO514" s="188" cm="1">
        <f t="array" aca="1" ref="DO514" ca="1">IFERROR(INDEX(Forecast_Capex_Input!BP$12:BP$286,$X514)
*(INDEX(Forecast_Capex_Input!$H$12:$H$286,$X514)=Repex),0)
*$DM514</f>
        <v>0</v>
      </c>
      <c r="DP514" s="188" cm="1">
        <f t="array" aca="1" ref="DP514" ca="1">IFERROR(INDEX(Forecast_Capex_Input!BQ$12:BQ$286,$X514)
*(INDEX(Forecast_Capex_Input!$H$12:$H$286,$X514)=Repex),0)
*$DM514</f>
        <v>0</v>
      </c>
      <c r="DQ514" s="188" cm="1">
        <f t="array" aca="1" ref="DQ514" ca="1">IFERROR(INDEX(Forecast_Capex_Input!BR$12:BR$286,$X514)
*(INDEX(Forecast_Capex_Input!$H$12:$H$286,$X514)=Repex),0)
*$DM514</f>
        <v>0</v>
      </c>
      <c r="DR514" s="188" cm="1">
        <f t="array" aca="1" ref="DR514" ca="1">IFERROR(INDEX(Forecast_Capex_Input!BS$12:BS$286,$X514)
*(INDEX(Forecast_Capex_Input!$H$12:$H$286,$X514)=Repex),0)
*$DM514</f>
        <v>0</v>
      </c>
      <c r="DS514" s="165"/>
      <c r="DT514" s="188" t="b" cm="1">
        <f t="array" aca="1" ref="DT514" ca="1">OR($G514=Forecast_Capex_Input!$BU$8:$BU$10)</f>
        <v>0</v>
      </c>
      <c r="DU514" s="188" cm="1">
        <f t="array" aca="1" ref="DU514" ca="1">IFERROR(INDEX(Forecast_Capex_Input!BV$12:BV$286,$X514)
*(INDEX(Forecast_Capex_Input!$H$12:$H$286,$X514)=Repex),0)
*$DT514</f>
        <v>0</v>
      </c>
      <c r="DV514" s="188" cm="1">
        <f t="array" aca="1" ref="DV514" ca="1">IFERROR(INDEX(Forecast_Capex_Input!BW$12:BW$286,$X514)
*(INDEX(Forecast_Capex_Input!$H$12:$H$286,$X514)=Repex),0)
*$DT514</f>
        <v>0</v>
      </c>
      <c r="DW514" s="188" cm="1">
        <f t="array" aca="1" ref="DW514" ca="1">IFERROR(INDEX(Forecast_Capex_Input!BX$12:BX$286,$X514)
*(INDEX(Forecast_Capex_Input!$H$12:$H$286,$X514)=Repex),0)
*$DT514</f>
        <v>0</v>
      </c>
      <c r="DX514" s="188" cm="1">
        <f t="array" aca="1" ref="DX514" ca="1">IFERROR(INDEX(Forecast_Capex_Input!BY$12:BY$286,$X514)
*(INDEX(Forecast_Capex_Input!$H$12:$H$286,$X514)=Repex),0)
*$DT514</f>
        <v>0</v>
      </c>
      <c r="DY514" s="188" cm="1">
        <f t="array" aca="1" ref="DY514" ca="1">IFERROR(INDEX(Forecast_Capex_Input!BZ$12:BZ$286,$X514)
*(INDEX(Forecast_Capex_Input!$H$12:$H$286,$X514)=Repex),0)
*$DT514</f>
        <v>0</v>
      </c>
      <c r="DZ514" s="188" cm="1">
        <f t="array" aca="1" ref="DZ514" ca="1">IFERROR(INDEX(Forecast_Capex_Input!CA$12:CA$286,$X514)
*(INDEX(Forecast_Capex_Input!$H$12:$H$286,$X514)=Repex),0)
*$DT514</f>
        <v>0</v>
      </c>
      <c r="EA514" s="188" cm="1">
        <f t="array" aca="1" ref="EA514" ca="1">IFERROR(INDEX(Forecast_Capex_Input!CB$12:CB$286,$X514)
*(INDEX(Forecast_Capex_Input!$H$12:$H$286,$X514)=Repex),0)
*$DT514</f>
        <v>0</v>
      </c>
      <c r="EB514" s="188" cm="1">
        <f t="array" aca="1" ref="EB514" ca="1">IFERROR(INDEX(Forecast_Capex_Input!CC$12:CC$286,$X514)
*(INDEX(Forecast_Capex_Input!$H$12:$H$286,$X514)=Repex),0)
*$DT514</f>
        <v>0</v>
      </c>
      <c r="EC514" s="165"/>
      <c r="ED514" s="226" t="str">
        <f t="shared" si="347"/>
        <v>N/A</v>
      </c>
      <c r="EE514" s="174" t="s">
        <v>15</v>
      </c>
    </row>
    <row r="515" spans="3:135" x14ac:dyDescent="0.2">
      <c r="C515" s="174">
        <f t="shared" si="348"/>
        <v>505</v>
      </c>
      <c r="D515" s="167" t="str" cm="1">
        <f t="array" ref="D515">IFERROR(INDEX(Forecast_Capex_Input!$D$12:$D$286,$X515),NA)</f>
        <v>N/A</v>
      </c>
      <c r="E515" s="172" t="str" cm="1">
        <f t="array" ref="E515">IF($X515=NA,NA,INDEX(Forecast_Capex_Input!$E$12:$E$286,$X515))</f>
        <v>N/A</v>
      </c>
      <c r="F515" s="167" t="str" cm="1">
        <f t="array" aca="1" ref="F515" ca="1">IFERROR(INDEX(General!$E$25:$E$26,$Y515),NA)</f>
        <v>N/A</v>
      </c>
      <c r="G515" s="167" t="str" cm="1">
        <f t="array" aca="1" ref="G515" ca="1">IFERROR(INDEX(Forecast_Capex_Input!$AI$11:$BB$11,$AA515),NA)</f>
        <v>N/A</v>
      </c>
      <c r="H515" s="189" t="str" cm="1">
        <f t="array" aca="1" ref="H515" ca="1">IFERROR(INDEX(Forecast_Capex_Input!$AI$12:$BB$286,$X515,$AA515),NA)</f>
        <v>N/A</v>
      </c>
      <c r="I515" s="199" t="str" cm="1">
        <f t="array" ref="I515">IFERROR(INDEX(Forecast_Capex_Input!$F$12:$F$286,$X515),NA)</f>
        <v>N/A</v>
      </c>
      <c r="J515" s="199" t="str" cm="1">
        <f t="array" ref="J515">IFERROR(INDEX(Forecast_Capex_Input!G$12:G$286,$X515),NA)</f>
        <v>N/A</v>
      </c>
      <c r="K515" s="199" t="str" cm="1">
        <f t="array" ref="K515">IFERROR(INDEX(Forecast_Capex_Input!H$12:H$286,$X515),NA)</f>
        <v>N/A</v>
      </c>
      <c r="L515" s="199" t="str" cm="1">
        <f t="array" ref="L515">IFERROR(INDEX(Forecast_Capex_Input!I$12:I$286,$X515),NA)</f>
        <v>N/A</v>
      </c>
      <c r="M515" s="199" t="str" cm="1">
        <f t="array" ref="M515">IFERROR(INDEX(Forecast_Capex_Input!J$12:J$286,$X515),NA)</f>
        <v>N/A</v>
      </c>
      <c r="N515" s="199" t="str" cm="1">
        <f t="array" ref="N515">IFERROR(INDEX(Forecast_Capex_Input!K$12:K$286,$X515),NA)</f>
        <v>N/A</v>
      </c>
      <c r="O515" s="199" t="str" cm="1">
        <f t="array" ref="O515">IFERROR(INDEX(Forecast_Capex_Input!L$12:L$286,$X515),NA)</f>
        <v>N/A</v>
      </c>
      <c r="P515" s="199" t="str" cm="1">
        <f t="array" ref="P515">IFERROR(INDEX(Forecast_Capex_Input!M$12:M$286,$X515),NA)</f>
        <v>N/A</v>
      </c>
      <c r="Q515" s="172" t="str" cm="1">
        <f t="array" ref="Q515">IFERROR(INDEX(Forecast_Capex_Input!N$12:N$286,$X515),NA)</f>
        <v>N/A</v>
      </c>
      <c r="R515" s="265" cm="1">
        <f t="array" ref="R515">IFERROR(INDEX(Forecast_Capex_Input!O$12:O$286,$X515),0)</f>
        <v>0</v>
      </c>
      <c r="S515" s="172" cm="1">
        <f t="array" ref="S515">IFERROR(INDEX(Forecast_Capex_Input!P$12:P$286,$X515),0)</f>
        <v>0</v>
      </c>
      <c r="T515" s="199" t="str" cm="1">
        <f t="array" aca="1" ref="T515" ca="1">IFERROR(INDEX(General!$K$84:$K$103,$AA515),NA)</f>
        <v>N/A</v>
      </c>
      <c r="U515" s="188" cm="1">
        <f t="array" aca="1" ref="U515" ca="1">IFERROR(
IF($F515=General!$E$25,INDEX(Forecast_Capex_Input!S$12:S$286,$X515),
INDEX(Forecast_Capex_Input!T$12:T$286,$X515)),0)</f>
        <v>0</v>
      </c>
      <c r="V515" s="222" t="b">
        <f>IFERROR(INDEX(Overheads!$T$19:$T$26,MATCH($I515,Overheads!$E$19:$E$26,0)),FALSE)</f>
        <v>0</v>
      </c>
      <c r="W515" s="165"/>
      <c r="X515" s="174" t="str">
        <f>IFERROR(
IF(MATCH($C515,Forecast_Capex_Input!$CI$12:$CI$286,1)+1&gt;MAX(Forecast_Capex_Input!$C$12:$C$286),NA,
MATCH($C515,Forecast_Capex_Input!$CI$12:$CI$286,1)+1),1)</f>
        <v>N/A</v>
      </c>
      <c r="Y515" s="174" t="str" cm="1">
        <f t="array" aca="1" ref="Y515" ca="1">IFERROR(
IF(X514&lt;&gt;X515,1,
IF(COUNTIF(OFFSET(Y514,0,0,-INDEX(Forecast_Capex_Input!$CG$12:$CG$286,$X515)),Y514)=INDEX(Forecast_Capex_Input!$CG$12:$CG$286,$X515),Y514+1,Y514)),NA)</f>
        <v>N/A</v>
      </c>
      <c r="Z515" s="174" t="str" cm="1">
        <f t="array" ref="Z515">IFERROR($C515-IF($X515=1,1,INDEX(Forecast_Capex_Input!$CI$12:$CI$286,$X515-1))+1,NA)</f>
        <v>N/A</v>
      </c>
      <c r="AA515" s="174" t="str" cm="1">
        <f t="array" aca="1" ref="AA515" ca="1">IFERROR(IF(Y515=1,
INDEX(Forecast_Capex_Input!$AI$10:$BB$10,SMALL(IF(INDEX(Forecast_Capex_Input!$AI$12:$BB$286,$X515,0)&gt;0,COLUMN(Forecast_Capex_Input!$AI$10:$BB$10)-COLUMN(Forecast_Capex_Input!$AI$12)+1),ROWS(OFFSET(AA514,0,0,-$Z515)))),
OFFSET(AA514,-INDEX(Forecast_Capex_Input!$CG$12:$CG$286,$X515)+1,0)),NA)</f>
        <v>N/A</v>
      </c>
      <c r="AB515" s="174" t="str">
        <f t="shared" ca="1" si="317"/>
        <v>N/A</v>
      </c>
      <c r="AC515" s="222" t="b">
        <f t="shared" si="349"/>
        <v>0</v>
      </c>
      <c r="AD515" s="220" t="b">
        <v>0</v>
      </c>
      <c r="AE515" s="222" t="b">
        <f t="shared" si="318"/>
        <v>1</v>
      </c>
      <c r="AF515" s="165"/>
      <c r="AG515" s="215">
        <v>0</v>
      </c>
      <c r="AH515" s="215">
        <v>0</v>
      </c>
      <c r="AI515" s="215">
        <v>0</v>
      </c>
      <c r="AJ515" s="215">
        <v>0</v>
      </c>
      <c r="AK515" s="215">
        <v>0</v>
      </c>
      <c r="AL515" s="155">
        <v>0</v>
      </c>
      <c r="AM515" s="165"/>
      <c r="AN515" s="215" cm="1">
        <f t="array" aca="1" ref="AN515" ca="1">IFERROR(INDEX(General!O$33:O$34,$AB515)
*AG515,0)</f>
        <v>0</v>
      </c>
      <c r="AO515" s="215" cm="1">
        <f t="array" aca="1" ref="AO515" ca="1">IFERROR(INDEX(General!P$33:P$34,$AB515)
*AH515,0)</f>
        <v>0</v>
      </c>
      <c r="AP515" s="215" cm="1">
        <f t="array" aca="1" ref="AP515" ca="1">IFERROR(INDEX(General!Q$33:Q$34,$AB515)
*AI515,0)</f>
        <v>0</v>
      </c>
      <c r="AQ515" s="215" cm="1">
        <f t="array" aca="1" ref="AQ515" ca="1">IFERROR(INDEX(General!R$33:R$34,$AB515)
*AJ515,0)</f>
        <v>0</v>
      </c>
      <c r="AR515" s="215" cm="1">
        <f t="array" aca="1" ref="AR515" ca="1">IFERROR(INDEX(General!S$33:S$34,$AB515)
*AK515,0)</f>
        <v>0</v>
      </c>
      <c r="AS515" s="155">
        <f t="shared" ca="1" si="350"/>
        <v>0</v>
      </c>
      <c r="AT515" s="165"/>
      <c r="AU515" s="215">
        <f ca="1">IF($AE515=FALSE,AN515*Overheads!$R$24*$V515,
IFERROR(Overheads!$O$49*$V515*AN515,0)
+IFERROR(Overheads!Q$59*$V515*(AN515/Overheads!Q$68),0))</f>
        <v>0</v>
      </c>
      <c r="AV515" s="215">
        <f ca="1">IF($AE515=FALSE,AO515*Overheads!$R$24*$V515,
IFERROR(Overheads!$O$49*$V515*AO515,0)
+IFERROR(Overheads!R$59*$V515*(AO515/Overheads!R$68),0))</f>
        <v>0</v>
      </c>
      <c r="AW515" s="215">
        <f ca="1">IF($AE515=FALSE,AP515*Overheads!$R$24*$V515,
IFERROR(Overheads!$O$49*$V515*AP515,0)
+IFERROR(Overheads!S$59*$V515*(AP515/Overheads!S$68),0))</f>
        <v>0</v>
      </c>
      <c r="AX515" s="215">
        <f ca="1">IF($AE515=FALSE,AQ515*Overheads!$R$24*$V515,
IFERROR(Overheads!$O$49*$V515*AQ515,0)
+IFERROR(Overheads!T$59*$V515*(AQ515/Overheads!T$68),0))</f>
        <v>0</v>
      </c>
      <c r="AY515" s="215">
        <f ca="1">IF($AE515=FALSE,AR515*Overheads!$R$24*$V515,
IFERROR(Overheads!$O$49*$V515*AR515,0)
+IFERROR(Overheads!U$59*$V515*(AR515/Overheads!U$68),0))</f>
        <v>0</v>
      </c>
      <c r="AZ515" s="155">
        <f t="shared" ca="1" si="351"/>
        <v>0</v>
      </c>
      <c r="BA515" s="165"/>
      <c r="BB515" s="215">
        <f ca="1">IF($AE515=FALSE,AN515*Overheads!$S$25,
IFERROR(Overheads!$O$50*AN515,0)
+IFERROR(Overheads!Q$60*(AN515/Overheads!Q$66),0))</f>
        <v>0</v>
      </c>
      <c r="BC515" s="215">
        <f ca="1">IF($AE515=FALSE,AO515*Overheads!$S$25,
IFERROR(Overheads!$O$50*AO515,0)
+IFERROR(Overheads!R$60*(AO515/Overheads!R$66),0))</f>
        <v>0</v>
      </c>
      <c r="BD515" s="215">
        <f ca="1">IF($AE515=FALSE,AP515*Overheads!$S$25,
IFERROR(Overheads!$O$50*AP515,0)
+IFERROR(Overheads!S$60*(AP515/Overheads!S$66),0))</f>
        <v>0</v>
      </c>
      <c r="BE515" s="215">
        <f ca="1">IF($AE515=FALSE,AQ515*Overheads!$S$25,
IFERROR(Overheads!$O$50*AQ515,0)
+IFERROR(Overheads!T$60*(AQ515/Overheads!T$66),0))</f>
        <v>0</v>
      </c>
      <c r="BF515" s="215">
        <f ca="1">IF($AE515=FALSE,AR515*Overheads!$S$25,
IFERROR(Overheads!$O$50*AR515,0)
+IFERROR(Overheads!U$60*(AR515/Overheads!U$66),0))</f>
        <v>0</v>
      </c>
      <c r="BG515" s="155">
        <f t="shared" ca="1" si="352"/>
        <v>0</v>
      </c>
      <c r="BH515" s="165"/>
      <c r="BI515" s="215">
        <f t="shared" ca="1" si="353"/>
        <v>0</v>
      </c>
      <c r="BJ515" s="215">
        <f t="shared" ca="1" si="319"/>
        <v>0</v>
      </c>
      <c r="BK515" s="215">
        <f t="shared" ca="1" si="320"/>
        <v>0</v>
      </c>
      <c r="BL515" s="215">
        <f t="shared" ca="1" si="321"/>
        <v>0</v>
      </c>
      <c r="BM515" s="215">
        <f t="shared" ca="1" si="322"/>
        <v>0</v>
      </c>
      <c r="BN515" s="155">
        <f t="shared" ca="1" si="354"/>
        <v>0</v>
      </c>
      <c r="BO515" s="165"/>
      <c r="BP515" s="187" cm="1">
        <f t="array" ref="BP515">IFERROR(IF($X515=$X514,BP514,INDEX(Forecast_Capex_Input!AC$12:AC$286,$X515)),0)</f>
        <v>0</v>
      </c>
      <c r="BQ515" s="187" cm="1">
        <f t="array" ref="BQ515">IFERROR(IF($X515=$X514,BQ514,INDEX(Forecast_Capex_Input!AD$12:AD$286,$X515)),0)</f>
        <v>0</v>
      </c>
      <c r="BR515" s="187" cm="1">
        <f t="array" ref="BR515">IFERROR(IF($X515=$X514,BR514,INDEX(Forecast_Capex_Input!AE$12:AE$286,$X515)),0)</f>
        <v>0</v>
      </c>
      <c r="BS515" s="187" cm="1">
        <f t="array" ref="BS515">IFERROR(IF($X515=$X514,BS514,INDEX(Forecast_Capex_Input!AF$12:AF$286,$X515)),0)</f>
        <v>0</v>
      </c>
      <c r="BT515" s="187" cm="1">
        <f t="array" ref="BT515">IFERROR(IF($X515=$X514,BT514,INDEX(Forecast_Capex_Input!AG$12:AG$286,$X515)),0)</f>
        <v>0</v>
      </c>
      <c r="BU515" s="165"/>
      <c r="BV515" s="215">
        <f t="shared" si="323"/>
        <v>0</v>
      </c>
      <c r="BW515" s="215">
        <f t="shared" si="324"/>
        <v>0</v>
      </c>
      <c r="BX515" s="215">
        <f t="shared" si="325"/>
        <v>0</v>
      </c>
      <c r="BY515" s="215">
        <f t="shared" si="326"/>
        <v>0</v>
      </c>
      <c r="BZ515" s="215">
        <f t="shared" si="327"/>
        <v>0</v>
      </c>
      <c r="CA515" s="155">
        <f t="shared" si="355"/>
        <v>0</v>
      </c>
      <c r="CB515" s="165"/>
      <c r="CC515" s="215">
        <f t="shared" si="328"/>
        <v>0</v>
      </c>
      <c r="CD515" s="215">
        <f t="shared" si="329"/>
        <v>0</v>
      </c>
      <c r="CE515" s="215">
        <f t="shared" si="330"/>
        <v>0</v>
      </c>
      <c r="CF515" s="215">
        <f t="shared" si="331"/>
        <v>0</v>
      </c>
      <c r="CG515" s="215">
        <f t="shared" si="332"/>
        <v>0</v>
      </c>
      <c r="CH515" s="155">
        <f t="shared" si="356"/>
        <v>0</v>
      </c>
      <c r="CI515" s="165"/>
      <c r="CJ515" s="215">
        <f t="shared" si="333"/>
        <v>0</v>
      </c>
      <c r="CK515" s="215">
        <f t="shared" si="334"/>
        <v>0</v>
      </c>
      <c r="CL515" s="215">
        <f t="shared" si="335"/>
        <v>0</v>
      </c>
      <c r="CM515" s="215">
        <f t="shared" si="336"/>
        <v>0</v>
      </c>
      <c r="CN515" s="215">
        <f t="shared" si="337"/>
        <v>0</v>
      </c>
      <c r="CO515" s="155">
        <f t="shared" si="357"/>
        <v>0</v>
      </c>
      <c r="CP515" s="165"/>
      <c r="CQ515" s="223">
        <f t="shared" si="338"/>
        <v>0</v>
      </c>
      <c r="CR515" s="223">
        <f t="shared" si="339"/>
        <v>0</v>
      </c>
      <c r="CS515" s="223">
        <f t="shared" si="340"/>
        <v>0</v>
      </c>
      <c r="CT515" s="223">
        <f t="shared" si="341"/>
        <v>0</v>
      </c>
      <c r="CU515" s="223">
        <f t="shared" si="342"/>
        <v>0</v>
      </c>
      <c r="CV515" s="155">
        <f t="shared" si="358"/>
        <v>0</v>
      </c>
      <c r="CW515" s="165"/>
      <c r="CX515" s="215">
        <f t="shared" si="359"/>
        <v>0</v>
      </c>
      <c r="CY515" s="215">
        <f t="shared" si="343"/>
        <v>0</v>
      </c>
      <c r="CZ515" s="215">
        <f t="shared" si="344"/>
        <v>0</v>
      </c>
      <c r="DA515" s="215">
        <f t="shared" si="345"/>
        <v>0</v>
      </c>
      <c r="DB515" s="215">
        <f t="shared" si="346"/>
        <v>0</v>
      </c>
      <c r="DC515" s="155">
        <f t="shared" si="360"/>
        <v>0</v>
      </c>
      <c r="DD515" s="165"/>
      <c r="DE515" s="188" t="b" cm="1">
        <f t="array" aca="1" ref="DE515" ca="1">OR($G515=Forecast_Capex_Input!$BF$8:$BF$10)</f>
        <v>0</v>
      </c>
      <c r="DF515" s="188" cm="1">
        <f t="array" aca="1" ref="DF515" ca="1">IFERROR(INDEX(Forecast_Capex_Input!BG$12:BG$286,$X515)
*(INDEX(Forecast_Capex_Input!$H$12:$H$286,$X515)=Repex),0)
*$DE515</f>
        <v>0</v>
      </c>
      <c r="DG515" s="188" cm="1">
        <f t="array" aca="1" ref="DG515" ca="1">IFERROR(INDEX(Forecast_Capex_Input!BH$12:BH$286,$X515)
*(INDEX(Forecast_Capex_Input!$H$12:$H$286,$X515)=Repex),0)
*$DE515</f>
        <v>0</v>
      </c>
      <c r="DH515" s="188" cm="1">
        <f t="array" aca="1" ref="DH515" ca="1">IFERROR(INDEX(Forecast_Capex_Input!BI$12:BI$286,$X515)
*(INDEX(Forecast_Capex_Input!$H$12:$H$286,$X515)=Repex),0)
*$DE515</f>
        <v>0</v>
      </c>
      <c r="DI515" s="188" cm="1">
        <f t="array" aca="1" ref="DI515" ca="1">IFERROR(INDEX(Forecast_Capex_Input!BJ$12:BJ$286,$X515)
*(INDEX(Forecast_Capex_Input!$H$12:$H$286,$X515)=Repex),0)
*$DE515</f>
        <v>0</v>
      </c>
      <c r="DJ515" s="188" cm="1">
        <f t="array" aca="1" ref="DJ515" ca="1">IFERROR(INDEX(Forecast_Capex_Input!BK$12:BK$286,$X515)
*(INDEX(Forecast_Capex_Input!$H$12:$H$286,$X515)=Repex),0)
*$DE515</f>
        <v>0</v>
      </c>
      <c r="DK515" s="188" cm="1">
        <f t="array" aca="1" ref="DK515" ca="1">IFERROR(INDEX(Forecast_Capex_Input!BL$12:BL$286,$X515)
*(INDEX(Forecast_Capex_Input!$H$12:$H$286,$X515)=Repex),0)
*$DE515</f>
        <v>0</v>
      </c>
      <c r="DL515" s="165"/>
      <c r="DM515" s="188" t="b" cm="1">
        <f t="array" aca="1" ref="DM515" ca="1">OR($G515=Forecast_Capex_Input!$BN$8:$BN$9)</f>
        <v>0</v>
      </c>
      <c r="DN515" s="188" cm="1">
        <f t="array" aca="1" ref="DN515" ca="1">IFERROR(INDEX(Forecast_Capex_Input!BO$12:BO$286,$X515)
*(INDEX(Forecast_Capex_Input!$H$12:$H$286,$X515)=Repex),0)
*$DM515</f>
        <v>0</v>
      </c>
      <c r="DO515" s="188" cm="1">
        <f t="array" aca="1" ref="DO515" ca="1">IFERROR(INDEX(Forecast_Capex_Input!BP$12:BP$286,$X515)
*(INDEX(Forecast_Capex_Input!$H$12:$H$286,$X515)=Repex),0)
*$DM515</f>
        <v>0</v>
      </c>
      <c r="DP515" s="188" cm="1">
        <f t="array" aca="1" ref="DP515" ca="1">IFERROR(INDEX(Forecast_Capex_Input!BQ$12:BQ$286,$X515)
*(INDEX(Forecast_Capex_Input!$H$12:$H$286,$X515)=Repex),0)
*$DM515</f>
        <v>0</v>
      </c>
      <c r="DQ515" s="188" cm="1">
        <f t="array" aca="1" ref="DQ515" ca="1">IFERROR(INDEX(Forecast_Capex_Input!BR$12:BR$286,$X515)
*(INDEX(Forecast_Capex_Input!$H$12:$H$286,$X515)=Repex),0)
*$DM515</f>
        <v>0</v>
      </c>
      <c r="DR515" s="188" cm="1">
        <f t="array" aca="1" ref="DR515" ca="1">IFERROR(INDEX(Forecast_Capex_Input!BS$12:BS$286,$X515)
*(INDEX(Forecast_Capex_Input!$H$12:$H$286,$X515)=Repex),0)
*$DM515</f>
        <v>0</v>
      </c>
      <c r="DS515" s="165"/>
      <c r="DT515" s="188" t="b" cm="1">
        <f t="array" aca="1" ref="DT515" ca="1">OR($G515=Forecast_Capex_Input!$BU$8:$BU$10)</f>
        <v>0</v>
      </c>
      <c r="DU515" s="188" cm="1">
        <f t="array" aca="1" ref="DU515" ca="1">IFERROR(INDEX(Forecast_Capex_Input!BV$12:BV$286,$X515)
*(INDEX(Forecast_Capex_Input!$H$12:$H$286,$X515)=Repex),0)
*$DT515</f>
        <v>0</v>
      </c>
      <c r="DV515" s="188" cm="1">
        <f t="array" aca="1" ref="DV515" ca="1">IFERROR(INDEX(Forecast_Capex_Input!BW$12:BW$286,$X515)
*(INDEX(Forecast_Capex_Input!$H$12:$H$286,$X515)=Repex),0)
*$DT515</f>
        <v>0</v>
      </c>
      <c r="DW515" s="188" cm="1">
        <f t="array" aca="1" ref="DW515" ca="1">IFERROR(INDEX(Forecast_Capex_Input!BX$12:BX$286,$X515)
*(INDEX(Forecast_Capex_Input!$H$12:$H$286,$X515)=Repex),0)
*$DT515</f>
        <v>0</v>
      </c>
      <c r="DX515" s="188" cm="1">
        <f t="array" aca="1" ref="DX515" ca="1">IFERROR(INDEX(Forecast_Capex_Input!BY$12:BY$286,$X515)
*(INDEX(Forecast_Capex_Input!$H$12:$H$286,$X515)=Repex),0)
*$DT515</f>
        <v>0</v>
      </c>
      <c r="DY515" s="188" cm="1">
        <f t="array" aca="1" ref="DY515" ca="1">IFERROR(INDEX(Forecast_Capex_Input!BZ$12:BZ$286,$X515)
*(INDEX(Forecast_Capex_Input!$H$12:$H$286,$X515)=Repex),0)
*$DT515</f>
        <v>0</v>
      </c>
      <c r="DZ515" s="188" cm="1">
        <f t="array" aca="1" ref="DZ515" ca="1">IFERROR(INDEX(Forecast_Capex_Input!CA$12:CA$286,$X515)
*(INDEX(Forecast_Capex_Input!$H$12:$H$286,$X515)=Repex),0)
*$DT515</f>
        <v>0</v>
      </c>
      <c r="EA515" s="188" cm="1">
        <f t="array" aca="1" ref="EA515" ca="1">IFERROR(INDEX(Forecast_Capex_Input!CB$12:CB$286,$X515)
*(INDEX(Forecast_Capex_Input!$H$12:$H$286,$X515)=Repex),0)
*$DT515</f>
        <v>0</v>
      </c>
      <c r="EB515" s="188" cm="1">
        <f t="array" aca="1" ref="EB515" ca="1">IFERROR(INDEX(Forecast_Capex_Input!CC$12:CC$286,$X515)
*(INDEX(Forecast_Capex_Input!$H$12:$H$286,$X515)=Repex),0)
*$DT515</f>
        <v>0</v>
      </c>
      <c r="EC515" s="165"/>
      <c r="ED515" s="226" t="str">
        <f t="shared" si="347"/>
        <v>N/A</v>
      </c>
      <c r="EE515" s="174" t="s">
        <v>15</v>
      </c>
    </row>
    <row r="516" spans="3:135" x14ac:dyDescent="0.2">
      <c r="C516" s="174">
        <f t="shared" si="348"/>
        <v>506</v>
      </c>
      <c r="D516" s="167" t="str" cm="1">
        <f t="array" ref="D516">IFERROR(INDEX(Forecast_Capex_Input!$D$12:$D$286,$X516),NA)</f>
        <v>N/A</v>
      </c>
      <c r="E516" s="172" t="str" cm="1">
        <f t="array" ref="E516">IF($X516=NA,NA,INDEX(Forecast_Capex_Input!$E$12:$E$286,$X516))</f>
        <v>N/A</v>
      </c>
      <c r="F516" s="167" t="str" cm="1">
        <f t="array" aca="1" ref="F516" ca="1">IFERROR(INDEX(General!$E$25:$E$26,$Y516),NA)</f>
        <v>N/A</v>
      </c>
      <c r="G516" s="167" t="str" cm="1">
        <f t="array" aca="1" ref="G516" ca="1">IFERROR(INDEX(Forecast_Capex_Input!$AI$11:$BB$11,$AA516),NA)</f>
        <v>N/A</v>
      </c>
      <c r="H516" s="189" t="str" cm="1">
        <f t="array" aca="1" ref="H516" ca="1">IFERROR(INDEX(Forecast_Capex_Input!$AI$12:$BB$286,$X516,$AA516),NA)</f>
        <v>N/A</v>
      </c>
      <c r="I516" s="199" t="str" cm="1">
        <f t="array" ref="I516">IFERROR(INDEX(Forecast_Capex_Input!$F$12:$F$286,$X516),NA)</f>
        <v>N/A</v>
      </c>
      <c r="J516" s="199" t="str" cm="1">
        <f t="array" ref="J516">IFERROR(INDEX(Forecast_Capex_Input!G$12:G$286,$X516),NA)</f>
        <v>N/A</v>
      </c>
      <c r="K516" s="199" t="str" cm="1">
        <f t="array" ref="K516">IFERROR(INDEX(Forecast_Capex_Input!H$12:H$286,$X516),NA)</f>
        <v>N/A</v>
      </c>
      <c r="L516" s="199" t="str" cm="1">
        <f t="array" ref="L516">IFERROR(INDEX(Forecast_Capex_Input!I$12:I$286,$X516),NA)</f>
        <v>N/A</v>
      </c>
      <c r="M516" s="199" t="str" cm="1">
        <f t="array" ref="M516">IFERROR(INDEX(Forecast_Capex_Input!J$12:J$286,$X516),NA)</f>
        <v>N/A</v>
      </c>
      <c r="N516" s="199" t="str" cm="1">
        <f t="array" ref="N516">IFERROR(INDEX(Forecast_Capex_Input!K$12:K$286,$X516),NA)</f>
        <v>N/A</v>
      </c>
      <c r="O516" s="199" t="str" cm="1">
        <f t="array" ref="O516">IFERROR(INDEX(Forecast_Capex_Input!L$12:L$286,$X516),NA)</f>
        <v>N/A</v>
      </c>
      <c r="P516" s="199" t="str" cm="1">
        <f t="array" ref="P516">IFERROR(INDEX(Forecast_Capex_Input!M$12:M$286,$X516),NA)</f>
        <v>N/A</v>
      </c>
      <c r="Q516" s="172" t="str" cm="1">
        <f t="array" ref="Q516">IFERROR(INDEX(Forecast_Capex_Input!N$12:N$286,$X516),NA)</f>
        <v>N/A</v>
      </c>
      <c r="R516" s="265" cm="1">
        <f t="array" ref="R516">IFERROR(INDEX(Forecast_Capex_Input!O$12:O$286,$X516),0)</f>
        <v>0</v>
      </c>
      <c r="S516" s="172" cm="1">
        <f t="array" ref="S516">IFERROR(INDEX(Forecast_Capex_Input!P$12:P$286,$X516),0)</f>
        <v>0</v>
      </c>
      <c r="T516" s="199" t="str" cm="1">
        <f t="array" aca="1" ref="T516" ca="1">IFERROR(INDEX(General!$K$84:$K$103,$AA516),NA)</f>
        <v>N/A</v>
      </c>
      <c r="U516" s="188" cm="1">
        <f t="array" aca="1" ref="U516" ca="1">IFERROR(
IF($F516=General!$E$25,INDEX(Forecast_Capex_Input!S$12:S$286,$X516),
INDEX(Forecast_Capex_Input!T$12:T$286,$X516)),0)</f>
        <v>0</v>
      </c>
      <c r="V516" s="222" t="b">
        <f>IFERROR(INDEX(Overheads!$T$19:$T$26,MATCH($I516,Overheads!$E$19:$E$26,0)),FALSE)</f>
        <v>0</v>
      </c>
      <c r="W516" s="165"/>
      <c r="X516" s="174" t="str">
        <f>IFERROR(
IF(MATCH($C516,Forecast_Capex_Input!$CI$12:$CI$286,1)+1&gt;MAX(Forecast_Capex_Input!$C$12:$C$286),NA,
MATCH($C516,Forecast_Capex_Input!$CI$12:$CI$286,1)+1),1)</f>
        <v>N/A</v>
      </c>
      <c r="Y516" s="174" t="str" cm="1">
        <f t="array" aca="1" ref="Y516" ca="1">IFERROR(
IF(X515&lt;&gt;X516,1,
IF(COUNTIF(OFFSET(Y515,0,0,-INDEX(Forecast_Capex_Input!$CG$12:$CG$286,$X516)),Y515)=INDEX(Forecast_Capex_Input!$CG$12:$CG$286,$X516),Y515+1,Y515)),NA)</f>
        <v>N/A</v>
      </c>
      <c r="Z516" s="174" t="str" cm="1">
        <f t="array" ref="Z516">IFERROR($C516-IF($X516=1,1,INDEX(Forecast_Capex_Input!$CI$12:$CI$286,$X516-1))+1,NA)</f>
        <v>N/A</v>
      </c>
      <c r="AA516" s="174" t="str" cm="1">
        <f t="array" aca="1" ref="AA516" ca="1">IFERROR(IF(Y516=1,
INDEX(Forecast_Capex_Input!$AI$10:$BB$10,SMALL(IF(INDEX(Forecast_Capex_Input!$AI$12:$BB$286,$X516,0)&gt;0,COLUMN(Forecast_Capex_Input!$AI$10:$BB$10)-COLUMN(Forecast_Capex_Input!$AI$12)+1),ROWS(OFFSET(AA515,0,0,-$Z516)))),
OFFSET(AA515,-INDEX(Forecast_Capex_Input!$CG$12:$CG$286,$X516)+1,0)),NA)</f>
        <v>N/A</v>
      </c>
      <c r="AB516" s="174" t="str">
        <f t="shared" ca="1" si="317"/>
        <v>N/A</v>
      </c>
      <c r="AC516" s="222" t="b">
        <f t="shared" si="349"/>
        <v>0</v>
      </c>
      <c r="AD516" s="220" t="b">
        <v>0</v>
      </c>
      <c r="AE516" s="222" t="b">
        <f t="shared" si="318"/>
        <v>1</v>
      </c>
      <c r="AF516" s="165"/>
      <c r="AG516" s="215">
        <v>0</v>
      </c>
      <c r="AH516" s="215">
        <v>0</v>
      </c>
      <c r="AI516" s="215">
        <v>0</v>
      </c>
      <c r="AJ516" s="215">
        <v>0</v>
      </c>
      <c r="AK516" s="215">
        <v>0</v>
      </c>
      <c r="AL516" s="155">
        <v>0</v>
      </c>
      <c r="AM516" s="165"/>
      <c r="AN516" s="215" cm="1">
        <f t="array" aca="1" ref="AN516" ca="1">IFERROR(INDEX(General!O$33:O$34,$AB516)
*AG516,0)</f>
        <v>0</v>
      </c>
      <c r="AO516" s="215" cm="1">
        <f t="array" aca="1" ref="AO516" ca="1">IFERROR(INDEX(General!P$33:P$34,$AB516)
*AH516,0)</f>
        <v>0</v>
      </c>
      <c r="AP516" s="215" cm="1">
        <f t="array" aca="1" ref="AP516" ca="1">IFERROR(INDEX(General!Q$33:Q$34,$AB516)
*AI516,0)</f>
        <v>0</v>
      </c>
      <c r="AQ516" s="215" cm="1">
        <f t="array" aca="1" ref="AQ516" ca="1">IFERROR(INDEX(General!R$33:R$34,$AB516)
*AJ516,0)</f>
        <v>0</v>
      </c>
      <c r="AR516" s="215" cm="1">
        <f t="array" aca="1" ref="AR516" ca="1">IFERROR(INDEX(General!S$33:S$34,$AB516)
*AK516,0)</f>
        <v>0</v>
      </c>
      <c r="AS516" s="155">
        <f t="shared" ca="1" si="350"/>
        <v>0</v>
      </c>
      <c r="AT516" s="165"/>
      <c r="AU516" s="215">
        <f ca="1">IF($AE516=FALSE,AN516*Overheads!$R$24*$V516,
IFERROR(Overheads!$O$49*$V516*AN516,0)
+IFERROR(Overheads!Q$59*$V516*(AN516/Overheads!Q$68),0))</f>
        <v>0</v>
      </c>
      <c r="AV516" s="215">
        <f ca="1">IF($AE516=FALSE,AO516*Overheads!$R$24*$V516,
IFERROR(Overheads!$O$49*$V516*AO516,0)
+IFERROR(Overheads!R$59*$V516*(AO516/Overheads!R$68),0))</f>
        <v>0</v>
      </c>
      <c r="AW516" s="215">
        <f ca="1">IF($AE516=FALSE,AP516*Overheads!$R$24*$V516,
IFERROR(Overheads!$O$49*$V516*AP516,0)
+IFERROR(Overheads!S$59*$V516*(AP516/Overheads!S$68),0))</f>
        <v>0</v>
      </c>
      <c r="AX516" s="215">
        <f ca="1">IF($AE516=FALSE,AQ516*Overheads!$R$24*$V516,
IFERROR(Overheads!$O$49*$V516*AQ516,0)
+IFERROR(Overheads!T$59*$V516*(AQ516/Overheads!T$68),0))</f>
        <v>0</v>
      </c>
      <c r="AY516" s="215">
        <f ca="1">IF($AE516=FALSE,AR516*Overheads!$R$24*$V516,
IFERROR(Overheads!$O$49*$V516*AR516,0)
+IFERROR(Overheads!U$59*$V516*(AR516/Overheads!U$68),0))</f>
        <v>0</v>
      </c>
      <c r="AZ516" s="155">
        <f t="shared" ca="1" si="351"/>
        <v>0</v>
      </c>
      <c r="BA516" s="165"/>
      <c r="BB516" s="215">
        <f ca="1">IF($AE516=FALSE,AN516*Overheads!$S$25,
IFERROR(Overheads!$O$50*AN516,0)
+IFERROR(Overheads!Q$60*(AN516/Overheads!Q$66),0))</f>
        <v>0</v>
      </c>
      <c r="BC516" s="215">
        <f ca="1">IF($AE516=FALSE,AO516*Overheads!$S$25,
IFERROR(Overheads!$O$50*AO516,0)
+IFERROR(Overheads!R$60*(AO516/Overheads!R$66),0))</f>
        <v>0</v>
      </c>
      <c r="BD516" s="215">
        <f ca="1">IF($AE516=FALSE,AP516*Overheads!$S$25,
IFERROR(Overheads!$O$50*AP516,0)
+IFERROR(Overheads!S$60*(AP516/Overheads!S$66),0))</f>
        <v>0</v>
      </c>
      <c r="BE516" s="215">
        <f ca="1">IF($AE516=FALSE,AQ516*Overheads!$S$25,
IFERROR(Overheads!$O$50*AQ516,0)
+IFERROR(Overheads!T$60*(AQ516/Overheads!T$66),0))</f>
        <v>0</v>
      </c>
      <c r="BF516" s="215">
        <f ca="1">IF($AE516=FALSE,AR516*Overheads!$S$25,
IFERROR(Overheads!$O$50*AR516,0)
+IFERROR(Overheads!U$60*(AR516/Overheads!U$66),0))</f>
        <v>0</v>
      </c>
      <c r="BG516" s="155">
        <f t="shared" ca="1" si="352"/>
        <v>0</v>
      </c>
      <c r="BH516" s="165"/>
      <c r="BI516" s="215">
        <f t="shared" ca="1" si="353"/>
        <v>0</v>
      </c>
      <c r="BJ516" s="215">
        <f t="shared" ca="1" si="319"/>
        <v>0</v>
      </c>
      <c r="BK516" s="215">
        <f t="shared" ca="1" si="320"/>
        <v>0</v>
      </c>
      <c r="BL516" s="215">
        <f t="shared" ca="1" si="321"/>
        <v>0</v>
      </c>
      <c r="BM516" s="215">
        <f t="shared" ca="1" si="322"/>
        <v>0</v>
      </c>
      <c r="BN516" s="155">
        <f t="shared" ca="1" si="354"/>
        <v>0</v>
      </c>
      <c r="BO516" s="165"/>
      <c r="BP516" s="187" cm="1">
        <f t="array" ref="BP516">IFERROR(IF($X516=$X515,BP515,INDEX(Forecast_Capex_Input!AC$12:AC$286,$X516)),0)</f>
        <v>0</v>
      </c>
      <c r="BQ516" s="187" cm="1">
        <f t="array" ref="BQ516">IFERROR(IF($X516=$X515,BQ515,INDEX(Forecast_Capex_Input!AD$12:AD$286,$X516)),0)</f>
        <v>0</v>
      </c>
      <c r="BR516" s="187" cm="1">
        <f t="array" ref="BR516">IFERROR(IF($X516=$X515,BR515,INDEX(Forecast_Capex_Input!AE$12:AE$286,$X516)),0)</f>
        <v>0</v>
      </c>
      <c r="BS516" s="187" cm="1">
        <f t="array" ref="BS516">IFERROR(IF($X516=$X515,BS515,INDEX(Forecast_Capex_Input!AF$12:AF$286,$X516)),0)</f>
        <v>0</v>
      </c>
      <c r="BT516" s="187" cm="1">
        <f t="array" ref="BT516">IFERROR(IF($X516=$X515,BT515,INDEX(Forecast_Capex_Input!AG$12:AG$286,$X516)),0)</f>
        <v>0</v>
      </c>
      <c r="BU516" s="165"/>
      <c r="BV516" s="215">
        <f t="shared" si="323"/>
        <v>0</v>
      </c>
      <c r="BW516" s="215">
        <f t="shared" si="324"/>
        <v>0</v>
      </c>
      <c r="BX516" s="215">
        <f t="shared" si="325"/>
        <v>0</v>
      </c>
      <c r="BY516" s="215">
        <f t="shared" si="326"/>
        <v>0</v>
      </c>
      <c r="BZ516" s="215">
        <f t="shared" si="327"/>
        <v>0</v>
      </c>
      <c r="CA516" s="155">
        <f t="shared" si="355"/>
        <v>0</v>
      </c>
      <c r="CB516" s="165"/>
      <c r="CC516" s="215">
        <f t="shared" si="328"/>
        <v>0</v>
      </c>
      <c r="CD516" s="215">
        <f t="shared" si="329"/>
        <v>0</v>
      </c>
      <c r="CE516" s="215">
        <f t="shared" si="330"/>
        <v>0</v>
      </c>
      <c r="CF516" s="215">
        <f t="shared" si="331"/>
        <v>0</v>
      </c>
      <c r="CG516" s="215">
        <f t="shared" si="332"/>
        <v>0</v>
      </c>
      <c r="CH516" s="155">
        <f t="shared" si="356"/>
        <v>0</v>
      </c>
      <c r="CI516" s="165"/>
      <c r="CJ516" s="215">
        <f t="shared" si="333"/>
        <v>0</v>
      </c>
      <c r="CK516" s="215">
        <f t="shared" si="334"/>
        <v>0</v>
      </c>
      <c r="CL516" s="215">
        <f t="shared" si="335"/>
        <v>0</v>
      </c>
      <c r="CM516" s="215">
        <f t="shared" si="336"/>
        <v>0</v>
      </c>
      <c r="CN516" s="215">
        <f t="shared" si="337"/>
        <v>0</v>
      </c>
      <c r="CO516" s="155">
        <f t="shared" si="357"/>
        <v>0</v>
      </c>
      <c r="CP516" s="165"/>
      <c r="CQ516" s="223">
        <f t="shared" si="338"/>
        <v>0</v>
      </c>
      <c r="CR516" s="223">
        <f t="shared" si="339"/>
        <v>0</v>
      </c>
      <c r="CS516" s="223">
        <f t="shared" si="340"/>
        <v>0</v>
      </c>
      <c r="CT516" s="223">
        <f t="shared" si="341"/>
        <v>0</v>
      </c>
      <c r="CU516" s="223">
        <f t="shared" si="342"/>
        <v>0</v>
      </c>
      <c r="CV516" s="155">
        <f t="shared" si="358"/>
        <v>0</v>
      </c>
      <c r="CW516" s="165"/>
      <c r="CX516" s="215">
        <f t="shared" si="359"/>
        <v>0</v>
      </c>
      <c r="CY516" s="215">
        <f t="shared" si="343"/>
        <v>0</v>
      </c>
      <c r="CZ516" s="215">
        <f t="shared" si="344"/>
        <v>0</v>
      </c>
      <c r="DA516" s="215">
        <f t="shared" si="345"/>
        <v>0</v>
      </c>
      <c r="DB516" s="215">
        <f t="shared" si="346"/>
        <v>0</v>
      </c>
      <c r="DC516" s="155">
        <f t="shared" si="360"/>
        <v>0</v>
      </c>
      <c r="DD516" s="165"/>
      <c r="DE516" s="188" t="b" cm="1">
        <f t="array" aca="1" ref="DE516" ca="1">OR($G516=Forecast_Capex_Input!$BF$8:$BF$10)</f>
        <v>0</v>
      </c>
      <c r="DF516" s="188" cm="1">
        <f t="array" aca="1" ref="DF516" ca="1">IFERROR(INDEX(Forecast_Capex_Input!BG$12:BG$286,$X516)
*(INDEX(Forecast_Capex_Input!$H$12:$H$286,$X516)=Repex),0)
*$DE516</f>
        <v>0</v>
      </c>
      <c r="DG516" s="188" cm="1">
        <f t="array" aca="1" ref="DG516" ca="1">IFERROR(INDEX(Forecast_Capex_Input!BH$12:BH$286,$X516)
*(INDEX(Forecast_Capex_Input!$H$12:$H$286,$X516)=Repex),0)
*$DE516</f>
        <v>0</v>
      </c>
      <c r="DH516" s="188" cm="1">
        <f t="array" aca="1" ref="DH516" ca="1">IFERROR(INDEX(Forecast_Capex_Input!BI$12:BI$286,$X516)
*(INDEX(Forecast_Capex_Input!$H$12:$H$286,$X516)=Repex),0)
*$DE516</f>
        <v>0</v>
      </c>
      <c r="DI516" s="188" cm="1">
        <f t="array" aca="1" ref="DI516" ca="1">IFERROR(INDEX(Forecast_Capex_Input!BJ$12:BJ$286,$X516)
*(INDEX(Forecast_Capex_Input!$H$12:$H$286,$X516)=Repex),0)
*$DE516</f>
        <v>0</v>
      </c>
      <c r="DJ516" s="188" cm="1">
        <f t="array" aca="1" ref="DJ516" ca="1">IFERROR(INDEX(Forecast_Capex_Input!BK$12:BK$286,$X516)
*(INDEX(Forecast_Capex_Input!$H$12:$H$286,$X516)=Repex),0)
*$DE516</f>
        <v>0</v>
      </c>
      <c r="DK516" s="188" cm="1">
        <f t="array" aca="1" ref="DK516" ca="1">IFERROR(INDEX(Forecast_Capex_Input!BL$12:BL$286,$X516)
*(INDEX(Forecast_Capex_Input!$H$12:$H$286,$X516)=Repex),0)
*$DE516</f>
        <v>0</v>
      </c>
      <c r="DL516" s="165"/>
      <c r="DM516" s="188" t="b" cm="1">
        <f t="array" aca="1" ref="DM516" ca="1">OR($G516=Forecast_Capex_Input!$BN$8:$BN$9)</f>
        <v>0</v>
      </c>
      <c r="DN516" s="188" cm="1">
        <f t="array" aca="1" ref="DN516" ca="1">IFERROR(INDEX(Forecast_Capex_Input!BO$12:BO$286,$X516)
*(INDEX(Forecast_Capex_Input!$H$12:$H$286,$X516)=Repex),0)
*$DM516</f>
        <v>0</v>
      </c>
      <c r="DO516" s="188" cm="1">
        <f t="array" aca="1" ref="DO516" ca="1">IFERROR(INDEX(Forecast_Capex_Input!BP$12:BP$286,$X516)
*(INDEX(Forecast_Capex_Input!$H$12:$H$286,$X516)=Repex),0)
*$DM516</f>
        <v>0</v>
      </c>
      <c r="DP516" s="188" cm="1">
        <f t="array" aca="1" ref="DP516" ca="1">IFERROR(INDEX(Forecast_Capex_Input!BQ$12:BQ$286,$X516)
*(INDEX(Forecast_Capex_Input!$H$12:$H$286,$X516)=Repex),0)
*$DM516</f>
        <v>0</v>
      </c>
      <c r="DQ516" s="188" cm="1">
        <f t="array" aca="1" ref="DQ516" ca="1">IFERROR(INDEX(Forecast_Capex_Input!BR$12:BR$286,$X516)
*(INDEX(Forecast_Capex_Input!$H$12:$H$286,$X516)=Repex),0)
*$DM516</f>
        <v>0</v>
      </c>
      <c r="DR516" s="188" cm="1">
        <f t="array" aca="1" ref="DR516" ca="1">IFERROR(INDEX(Forecast_Capex_Input!BS$12:BS$286,$X516)
*(INDEX(Forecast_Capex_Input!$H$12:$H$286,$X516)=Repex),0)
*$DM516</f>
        <v>0</v>
      </c>
      <c r="DS516" s="165"/>
      <c r="DT516" s="188" t="b" cm="1">
        <f t="array" aca="1" ref="DT516" ca="1">OR($G516=Forecast_Capex_Input!$BU$8:$BU$10)</f>
        <v>0</v>
      </c>
      <c r="DU516" s="188" cm="1">
        <f t="array" aca="1" ref="DU516" ca="1">IFERROR(INDEX(Forecast_Capex_Input!BV$12:BV$286,$X516)
*(INDEX(Forecast_Capex_Input!$H$12:$H$286,$X516)=Repex),0)
*$DT516</f>
        <v>0</v>
      </c>
      <c r="DV516" s="188" cm="1">
        <f t="array" aca="1" ref="DV516" ca="1">IFERROR(INDEX(Forecast_Capex_Input!BW$12:BW$286,$X516)
*(INDEX(Forecast_Capex_Input!$H$12:$H$286,$X516)=Repex),0)
*$DT516</f>
        <v>0</v>
      </c>
      <c r="DW516" s="188" cm="1">
        <f t="array" aca="1" ref="DW516" ca="1">IFERROR(INDEX(Forecast_Capex_Input!BX$12:BX$286,$X516)
*(INDEX(Forecast_Capex_Input!$H$12:$H$286,$X516)=Repex),0)
*$DT516</f>
        <v>0</v>
      </c>
      <c r="DX516" s="188" cm="1">
        <f t="array" aca="1" ref="DX516" ca="1">IFERROR(INDEX(Forecast_Capex_Input!BY$12:BY$286,$X516)
*(INDEX(Forecast_Capex_Input!$H$12:$H$286,$X516)=Repex),0)
*$DT516</f>
        <v>0</v>
      </c>
      <c r="DY516" s="188" cm="1">
        <f t="array" aca="1" ref="DY516" ca="1">IFERROR(INDEX(Forecast_Capex_Input!BZ$12:BZ$286,$X516)
*(INDEX(Forecast_Capex_Input!$H$12:$H$286,$X516)=Repex),0)
*$DT516</f>
        <v>0</v>
      </c>
      <c r="DZ516" s="188" cm="1">
        <f t="array" aca="1" ref="DZ516" ca="1">IFERROR(INDEX(Forecast_Capex_Input!CA$12:CA$286,$X516)
*(INDEX(Forecast_Capex_Input!$H$12:$H$286,$X516)=Repex),0)
*$DT516</f>
        <v>0</v>
      </c>
      <c r="EA516" s="188" cm="1">
        <f t="array" aca="1" ref="EA516" ca="1">IFERROR(INDEX(Forecast_Capex_Input!CB$12:CB$286,$X516)
*(INDEX(Forecast_Capex_Input!$H$12:$H$286,$X516)=Repex),0)
*$DT516</f>
        <v>0</v>
      </c>
      <c r="EB516" s="188" cm="1">
        <f t="array" aca="1" ref="EB516" ca="1">IFERROR(INDEX(Forecast_Capex_Input!CC$12:CC$286,$X516)
*(INDEX(Forecast_Capex_Input!$H$12:$H$286,$X516)=Repex),0)
*$DT516</f>
        <v>0</v>
      </c>
      <c r="EC516" s="165"/>
      <c r="ED516" s="226" t="str">
        <f t="shared" si="347"/>
        <v>N/A</v>
      </c>
      <c r="EE516" s="174" t="s">
        <v>15</v>
      </c>
    </row>
    <row r="517" spans="3:135" x14ac:dyDescent="0.2">
      <c r="C517" s="174">
        <f t="shared" si="348"/>
        <v>507</v>
      </c>
      <c r="D517" s="167" t="str" cm="1">
        <f t="array" ref="D517">IFERROR(INDEX(Forecast_Capex_Input!$D$12:$D$286,$X517),NA)</f>
        <v>N/A</v>
      </c>
      <c r="E517" s="172" t="str" cm="1">
        <f t="array" ref="E517">IF($X517=NA,NA,INDEX(Forecast_Capex_Input!$E$12:$E$286,$X517))</f>
        <v>N/A</v>
      </c>
      <c r="F517" s="167" t="str" cm="1">
        <f t="array" aca="1" ref="F517" ca="1">IFERROR(INDEX(General!$E$25:$E$26,$Y517),NA)</f>
        <v>N/A</v>
      </c>
      <c r="G517" s="167" t="str" cm="1">
        <f t="array" aca="1" ref="G517" ca="1">IFERROR(INDEX(Forecast_Capex_Input!$AI$11:$BB$11,$AA517),NA)</f>
        <v>N/A</v>
      </c>
      <c r="H517" s="189" t="str" cm="1">
        <f t="array" aca="1" ref="H517" ca="1">IFERROR(INDEX(Forecast_Capex_Input!$AI$12:$BB$286,$X517,$AA517),NA)</f>
        <v>N/A</v>
      </c>
      <c r="I517" s="199" t="str" cm="1">
        <f t="array" ref="I517">IFERROR(INDEX(Forecast_Capex_Input!$F$12:$F$286,$X517),NA)</f>
        <v>N/A</v>
      </c>
      <c r="J517" s="199" t="str" cm="1">
        <f t="array" ref="J517">IFERROR(INDEX(Forecast_Capex_Input!G$12:G$286,$X517),NA)</f>
        <v>N/A</v>
      </c>
      <c r="K517" s="199" t="str" cm="1">
        <f t="array" ref="K517">IFERROR(INDEX(Forecast_Capex_Input!H$12:H$286,$X517),NA)</f>
        <v>N/A</v>
      </c>
      <c r="L517" s="199" t="str" cm="1">
        <f t="array" ref="L517">IFERROR(INDEX(Forecast_Capex_Input!I$12:I$286,$X517),NA)</f>
        <v>N/A</v>
      </c>
      <c r="M517" s="199" t="str" cm="1">
        <f t="array" ref="M517">IFERROR(INDEX(Forecast_Capex_Input!J$12:J$286,$X517),NA)</f>
        <v>N/A</v>
      </c>
      <c r="N517" s="199" t="str" cm="1">
        <f t="array" ref="N517">IFERROR(INDEX(Forecast_Capex_Input!K$12:K$286,$X517),NA)</f>
        <v>N/A</v>
      </c>
      <c r="O517" s="199" t="str" cm="1">
        <f t="array" ref="O517">IFERROR(INDEX(Forecast_Capex_Input!L$12:L$286,$X517),NA)</f>
        <v>N/A</v>
      </c>
      <c r="P517" s="199" t="str" cm="1">
        <f t="array" ref="P517">IFERROR(INDEX(Forecast_Capex_Input!M$12:M$286,$X517),NA)</f>
        <v>N/A</v>
      </c>
      <c r="Q517" s="172" t="str" cm="1">
        <f t="array" ref="Q517">IFERROR(INDEX(Forecast_Capex_Input!N$12:N$286,$X517),NA)</f>
        <v>N/A</v>
      </c>
      <c r="R517" s="265" cm="1">
        <f t="array" ref="R517">IFERROR(INDEX(Forecast_Capex_Input!O$12:O$286,$X517),0)</f>
        <v>0</v>
      </c>
      <c r="S517" s="172" cm="1">
        <f t="array" ref="S517">IFERROR(INDEX(Forecast_Capex_Input!P$12:P$286,$X517),0)</f>
        <v>0</v>
      </c>
      <c r="T517" s="199" t="str" cm="1">
        <f t="array" aca="1" ref="T517" ca="1">IFERROR(INDEX(General!$K$84:$K$103,$AA517),NA)</f>
        <v>N/A</v>
      </c>
      <c r="U517" s="188" cm="1">
        <f t="array" aca="1" ref="U517" ca="1">IFERROR(
IF($F517=General!$E$25,INDEX(Forecast_Capex_Input!S$12:S$286,$X517),
INDEX(Forecast_Capex_Input!T$12:T$286,$X517)),0)</f>
        <v>0</v>
      </c>
      <c r="V517" s="222" t="b">
        <f>IFERROR(INDEX(Overheads!$T$19:$T$26,MATCH($I517,Overheads!$E$19:$E$26,0)),FALSE)</f>
        <v>0</v>
      </c>
      <c r="W517" s="165"/>
      <c r="X517" s="174" t="str">
        <f>IFERROR(
IF(MATCH($C517,Forecast_Capex_Input!$CI$12:$CI$286,1)+1&gt;MAX(Forecast_Capex_Input!$C$12:$C$286),NA,
MATCH($C517,Forecast_Capex_Input!$CI$12:$CI$286,1)+1),1)</f>
        <v>N/A</v>
      </c>
      <c r="Y517" s="174" t="str" cm="1">
        <f t="array" aca="1" ref="Y517" ca="1">IFERROR(
IF(X516&lt;&gt;X517,1,
IF(COUNTIF(OFFSET(Y516,0,0,-INDEX(Forecast_Capex_Input!$CG$12:$CG$286,$X517)),Y516)=INDEX(Forecast_Capex_Input!$CG$12:$CG$286,$X517),Y516+1,Y516)),NA)</f>
        <v>N/A</v>
      </c>
      <c r="Z517" s="174" t="str" cm="1">
        <f t="array" ref="Z517">IFERROR($C517-IF($X517=1,1,INDEX(Forecast_Capex_Input!$CI$12:$CI$286,$X517-1))+1,NA)</f>
        <v>N/A</v>
      </c>
      <c r="AA517" s="174" t="str" cm="1">
        <f t="array" aca="1" ref="AA517" ca="1">IFERROR(IF(Y517=1,
INDEX(Forecast_Capex_Input!$AI$10:$BB$10,SMALL(IF(INDEX(Forecast_Capex_Input!$AI$12:$BB$286,$X517,0)&gt;0,COLUMN(Forecast_Capex_Input!$AI$10:$BB$10)-COLUMN(Forecast_Capex_Input!$AI$12)+1),ROWS(OFFSET(AA516,0,0,-$Z517)))),
OFFSET(AA516,-INDEX(Forecast_Capex_Input!$CG$12:$CG$286,$X517)+1,0)),NA)</f>
        <v>N/A</v>
      </c>
      <c r="AB517" s="174" t="str">
        <f t="shared" ca="1" si="317"/>
        <v>N/A</v>
      </c>
      <c r="AC517" s="222" t="b">
        <f t="shared" si="349"/>
        <v>0</v>
      </c>
      <c r="AD517" s="220" t="b">
        <v>0</v>
      </c>
      <c r="AE517" s="222" t="b">
        <f t="shared" si="318"/>
        <v>1</v>
      </c>
      <c r="AF517" s="165"/>
      <c r="AG517" s="215">
        <v>0</v>
      </c>
      <c r="AH517" s="215">
        <v>0</v>
      </c>
      <c r="AI517" s="215">
        <v>0</v>
      </c>
      <c r="AJ517" s="215">
        <v>0</v>
      </c>
      <c r="AK517" s="215">
        <v>0</v>
      </c>
      <c r="AL517" s="155">
        <v>0</v>
      </c>
      <c r="AM517" s="165"/>
      <c r="AN517" s="215" cm="1">
        <f t="array" aca="1" ref="AN517" ca="1">IFERROR(INDEX(General!O$33:O$34,$AB517)
*AG517,0)</f>
        <v>0</v>
      </c>
      <c r="AO517" s="215" cm="1">
        <f t="array" aca="1" ref="AO517" ca="1">IFERROR(INDEX(General!P$33:P$34,$AB517)
*AH517,0)</f>
        <v>0</v>
      </c>
      <c r="AP517" s="215" cm="1">
        <f t="array" aca="1" ref="AP517" ca="1">IFERROR(INDEX(General!Q$33:Q$34,$AB517)
*AI517,0)</f>
        <v>0</v>
      </c>
      <c r="AQ517" s="215" cm="1">
        <f t="array" aca="1" ref="AQ517" ca="1">IFERROR(INDEX(General!R$33:R$34,$AB517)
*AJ517,0)</f>
        <v>0</v>
      </c>
      <c r="AR517" s="215" cm="1">
        <f t="array" aca="1" ref="AR517" ca="1">IFERROR(INDEX(General!S$33:S$34,$AB517)
*AK517,0)</f>
        <v>0</v>
      </c>
      <c r="AS517" s="155">
        <f t="shared" ca="1" si="350"/>
        <v>0</v>
      </c>
      <c r="AT517" s="165"/>
      <c r="AU517" s="215">
        <f ca="1">IF($AE517=FALSE,AN517*Overheads!$R$24*$V517,
IFERROR(Overheads!$O$49*$V517*AN517,0)
+IFERROR(Overheads!Q$59*$V517*(AN517/Overheads!Q$68),0))</f>
        <v>0</v>
      </c>
      <c r="AV517" s="215">
        <f ca="1">IF($AE517=FALSE,AO517*Overheads!$R$24*$V517,
IFERROR(Overheads!$O$49*$V517*AO517,0)
+IFERROR(Overheads!R$59*$V517*(AO517/Overheads!R$68),0))</f>
        <v>0</v>
      </c>
      <c r="AW517" s="215">
        <f ca="1">IF($AE517=FALSE,AP517*Overheads!$R$24*$V517,
IFERROR(Overheads!$O$49*$V517*AP517,0)
+IFERROR(Overheads!S$59*$V517*(AP517/Overheads!S$68),0))</f>
        <v>0</v>
      </c>
      <c r="AX517" s="215">
        <f ca="1">IF($AE517=FALSE,AQ517*Overheads!$R$24*$V517,
IFERROR(Overheads!$O$49*$V517*AQ517,0)
+IFERROR(Overheads!T$59*$V517*(AQ517/Overheads!T$68),0))</f>
        <v>0</v>
      </c>
      <c r="AY517" s="215">
        <f ca="1">IF($AE517=FALSE,AR517*Overheads!$R$24*$V517,
IFERROR(Overheads!$O$49*$V517*AR517,0)
+IFERROR(Overheads!U$59*$V517*(AR517/Overheads!U$68),0))</f>
        <v>0</v>
      </c>
      <c r="AZ517" s="155">
        <f t="shared" ca="1" si="351"/>
        <v>0</v>
      </c>
      <c r="BA517" s="165"/>
      <c r="BB517" s="215">
        <f ca="1">IF($AE517=FALSE,AN517*Overheads!$S$25,
IFERROR(Overheads!$O$50*AN517,0)
+IFERROR(Overheads!Q$60*(AN517/Overheads!Q$66),0))</f>
        <v>0</v>
      </c>
      <c r="BC517" s="215">
        <f ca="1">IF($AE517=FALSE,AO517*Overheads!$S$25,
IFERROR(Overheads!$O$50*AO517,0)
+IFERROR(Overheads!R$60*(AO517/Overheads!R$66),0))</f>
        <v>0</v>
      </c>
      <c r="BD517" s="215">
        <f ca="1">IF($AE517=FALSE,AP517*Overheads!$S$25,
IFERROR(Overheads!$O$50*AP517,0)
+IFERROR(Overheads!S$60*(AP517/Overheads!S$66),0))</f>
        <v>0</v>
      </c>
      <c r="BE517" s="215">
        <f ca="1">IF($AE517=FALSE,AQ517*Overheads!$S$25,
IFERROR(Overheads!$O$50*AQ517,0)
+IFERROR(Overheads!T$60*(AQ517/Overheads!T$66),0))</f>
        <v>0</v>
      </c>
      <c r="BF517" s="215">
        <f ca="1">IF($AE517=FALSE,AR517*Overheads!$S$25,
IFERROR(Overheads!$O$50*AR517,0)
+IFERROR(Overheads!U$60*(AR517/Overheads!U$66),0))</f>
        <v>0</v>
      </c>
      <c r="BG517" s="155">
        <f t="shared" ca="1" si="352"/>
        <v>0</v>
      </c>
      <c r="BH517" s="165"/>
      <c r="BI517" s="215">
        <f t="shared" ca="1" si="353"/>
        <v>0</v>
      </c>
      <c r="BJ517" s="215">
        <f t="shared" ca="1" si="319"/>
        <v>0</v>
      </c>
      <c r="BK517" s="215">
        <f t="shared" ca="1" si="320"/>
        <v>0</v>
      </c>
      <c r="BL517" s="215">
        <f t="shared" ca="1" si="321"/>
        <v>0</v>
      </c>
      <c r="BM517" s="215">
        <f t="shared" ca="1" si="322"/>
        <v>0</v>
      </c>
      <c r="BN517" s="155">
        <f t="shared" ca="1" si="354"/>
        <v>0</v>
      </c>
      <c r="BO517" s="165"/>
      <c r="BP517" s="187" cm="1">
        <f t="array" ref="BP517">IFERROR(IF($X517=$X516,BP516,INDEX(Forecast_Capex_Input!AC$12:AC$286,$X517)),0)</f>
        <v>0</v>
      </c>
      <c r="BQ517" s="187" cm="1">
        <f t="array" ref="BQ517">IFERROR(IF($X517=$X516,BQ516,INDEX(Forecast_Capex_Input!AD$12:AD$286,$X517)),0)</f>
        <v>0</v>
      </c>
      <c r="BR517" s="187" cm="1">
        <f t="array" ref="BR517">IFERROR(IF($X517=$X516,BR516,INDEX(Forecast_Capex_Input!AE$12:AE$286,$X517)),0)</f>
        <v>0</v>
      </c>
      <c r="BS517" s="187" cm="1">
        <f t="array" ref="BS517">IFERROR(IF($X517=$X516,BS516,INDEX(Forecast_Capex_Input!AF$12:AF$286,$X517)),0)</f>
        <v>0</v>
      </c>
      <c r="BT517" s="187" cm="1">
        <f t="array" ref="BT517">IFERROR(IF($X517=$X516,BT516,INDEX(Forecast_Capex_Input!AG$12:AG$286,$X517)),0)</f>
        <v>0</v>
      </c>
      <c r="BU517" s="165"/>
      <c r="BV517" s="215">
        <f t="shared" si="323"/>
        <v>0</v>
      </c>
      <c r="BW517" s="215">
        <f t="shared" si="324"/>
        <v>0</v>
      </c>
      <c r="BX517" s="215">
        <f t="shared" si="325"/>
        <v>0</v>
      </c>
      <c r="BY517" s="215">
        <f t="shared" si="326"/>
        <v>0</v>
      </c>
      <c r="BZ517" s="215">
        <f t="shared" si="327"/>
        <v>0</v>
      </c>
      <c r="CA517" s="155">
        <f t="shared" si="355"/>
        <v>0</v>
      </c>
      <c r="CB517" s="165"/>
      <c r="CC517" s="215">
        <f t="shared" si="328"/>
        <v>0</v>
      </c>
      <c r="CD517" s="215">
        <f t="shared" si="329"/>
        <v>0</v>
      </c>
      <c r="CE517" s="215">
        <f t="shared" si="330"/>
        <v>0</v>
      </c>
      <c r="CF517" s="215">
        <f t="shared" si="331"/>
        <v>0</v>
      </c>
      <c r="CG517" s="215">
        <f t="shared" si="332"/>
        <v>0</v>
      </c>
      <c r="CH517" s="155">
        <f t="shared" si="356"/>
        <v>0</v>
      </c>
      <c r="CI517" s="165"/>
      <c r="CJ517" s="215">
        <f t="shared" si="333"/>
        <v>0</v>
      </c>
      <c r="CK517" s="215">
        <f t="shared" si="334"/>
        <v>0</v>
      </c>
      <c r="CL517" s="215">
        <f t="shared" si="335"/>
        <v>0</v>
      </c>
      <c r="CM517" s="215">
        <f t="shared" si="336"/>
        <v>0</v>
      </c>
      <c r="CN517" s="215">
        <f t="shared" si="337"/>
        <v>0</v>
      </c>
      <c r="CO517" s="155">
        <f t="shared" si="357"/>
        <v>0</v>
      </c>
      <c r="CP517" s="165"/>
      <c r="CQ517" s="223">
        <f t="shared" si="338"/>
        <v>0</v>
      </c>
      <c r="CR517" s="223">
        <f t="shared" si="339"/>
        <v>0</v>
      </c>
      <c r="CS517" s="223">
        <f t="shared" si="340"/>
        <v>0</v>
      </c>
      <c r="CT517" s="223">
        <f t="shared" si="341"/>
        <v>0</v>
      </c>
      <c r="CU517" s="223">
        <f t="shared" si="342"/>
        <v>0</v>
      </c>
      <c r="CV517" s="155">
        <f t="shared" si="358"/>
        <v>0</v>
      </c>
      <c r="CW517" s="165"/>
      <c r="CX517" s="215">
        <f t="shared" si="359"/>
        <v>0</v>
      </c>
      <c r="CY517" s="215">
        <f t="shared" si="343"/>
        <v>0</v>
      </c>
      <c r="CZ517" s="215">
        <f t="shared" si="344"/>
        <v>0</v>
      </c>
      <c r="DA517" s="215">
        <f t="shared" si="345"/>
        <v>0</v>
      </c>
      <c r="DB517" s="215">
        <f t="shared" si="346"/>
        <v>0</v>
      </c>
      <c r="DC517" s="155">
        <f t="shared" si="360"/>
        <v>0</v>
      </c>
      <c r="DD517" s="165"/>
      <c r="DE517" s="188" t="b" cm="1">
        <f t="array" aca="1" ref="DE517" ca="1">OR($G517=Forecast_Capex_Input!$BF$8:$BF$10)</f>
        <v>0</v>
      </c>
      <c r="DF517" s="188" cm="1">
        <f t="array" aca="1" ref="DF517" ca="1">IFERROR(INDEX(Forecast_Capex_Input!BG$12:BG$286,$X517)
*(INDEX(Forecast_Capex_Input!$H$12:$H$286,$X517)=Repex),0)
*$DE517</f>
        <v>0</v>
      </c>
      <c r="DG517" s="188" cm="1">
        <f t="array" aca="1" ref="DG517" ca="1">IFERROR(INDEX(Forecast_Capex_Input!BH$12:BH$286,$X517)
*(INDEX(Forecast_Capex_Input!$H$12:$H$286,$X517)=Repex),0)
*$DE517</f>
        <v>0</v>
      </c>
      <c r="DH517" s="188" cm="1">
        <f t="array" aca="1" ref="DH517" ca="1">IFERROR(INDEX(Forecast_Capex_Input!BI$12:BI$286,$X517)
*(INDEX(Forecast_Capex_Input!$H$12:$H$286,$X517)=Repex),0)
*$DE517</f>
        <v>0</v>
      </c>
      <c r="DI517" s="188" cm="1">
        <f t="array" aca="1" ref="DI517" ca="1">IFERROR(INDEX(Forecast_Capex_Input!BJ$12:BJ$286,$X517)
*(INDEX(Forecast_Capex_Input!$H$12:$H$286,$X517)=Repex),0)
*$DE517</f>
        <v>0</v>
      </c>
      <c r="DJ517" s="188" cm="1">
        <f t="array" aca="1" ref="DJ517" ca="1">IFERROR(INDEX(Forecast_Capex_Input!BK$12:BK$286,$X517)
*(INDEX(Forecast_Capex_Input!$H$12:$H$286,$X517)=Repex),0)
*$DE517</f>
        <v>0</v>
      </c>
      <c r="DK517" s="188" cm="1">
        <f t="array" aca="1" ref="DK517" ca="1">IFERROR(INDEX(Forecast_Capex_Input!BL$12:BL$286,$X517)
*(INDEX(Forecast_Capex_Input!$H$12:$H$286,$X517)=Repex),0)
*$DE517</f>
        <v>0</v>
      </c>
      <c r="DL517" s="165"/>
      <c r="DM517" s="188" t="b" cm="1">
        <f t="array" aca="1" ref="DM517" ca="1">OR($G517=Forecast_Capex_Input!$BN$8:$BN$9)</f>
        <v>0</v>
      </c>
      <c r="DN517" s="188" cm="1">
        <f t="array" aca="1" ref="DN517" ca="1">IFERROR(INDEX(Forecast_Capex_Input!BO$12:BO$286,$X517)
*(INDEX(Forecast_Capex_Input!$H$12:$H$286,$X517)=Repex),0)
*$DM517</f>
        <v>0</v>
      </c>
      <c r="DO517" s="188" cm="1">
        <f t="array" aca="1" ref="DO517" ca="1">IFERROR(INDEX(Forecast_Capex_Input!BP$12:BP$286,$X517)
*(INDEX(Forecast_Capex_Input!$H$12:$H$286,$X517)=Repex),0)
*$DM517</f>
        <v>0</v>
      </c>
      <c r="DP517" s="188" cm="1">
        <f t="array" aca="1" ref="DP517" ca="1">IFERROR(INDEX(Forecast_Capex_Input!BQ$12:BQ$286,$X517)
*(INDEX(Forecast_Capex_Input!$H$12:$H$286,$X517)=Repex),0)
*$DM517</f>
        <v>0</v>
      </c>
      <c r="DQ517" s="188" cm="1">
        <f t="array" aca="1" ref="DQ517" ca="1">IFERROR(INDEX(Forecast_Capex_Input!BR$12:BR$286,$X517)
*(INDEX(Forecast_Capex_Input!$H$12:$H$286,$X517)=Repex),0)
*$DM517</f>
        <v>0</v>
      </c>
      <c r="DR517" s="188" cm="1">
        <f t="array" aca="1" ref="DR517" ca="1">IFERROR(INDEX(Forecast_Capex_Input!BS$12:BS$286,$X517)
*(INDEX(Forecast_Capex_Input!$H$12:$H$286,$X517)=Repex),0)
*$DM517</f>
        <v>0</v>
      </c>
      <c r="DS517" s="165"/>
      <c r="DT517" s="188" t="b" cm="1">
        <f t="array" aca="1" ref="DT517" ca="1">OR($G517=Forecast_Capex_Input!$BU$8:$BU$10)</f>
        <v>0</v>
      </c>
      <c r="DU517" s="188" cm="1">
        <f t="array" aca="1" ref="DU517" ca="1">IFERROR(INDEX(Forecast_Capex_Input!BV$12:BV$286,$X517)
*(INDEX(Forecast_Capex_Input!$H$12:$H$286,$X517)=Repex),0)
*$DT517</f>
        <v>0</v>
      </c>
      <c r="DV517" s="188" cm="1">
        <f t="array" aca="1" ref="DV517" ca="1">IFERROR(INDEX(Forecast_Capex_Input!BW$12:BW$286,$X517)
*(INDEX(Forecast_Capex_Input!$H$12:$H$286,$X517)=Repex),0)
*$DT517</f>
        <v>0</v>
      </c>
      <c r="DW517" s="188" cm="1">
        <f t="array" aca="1" ref="DW517" ca="1">IFERROR(INDEX(Forecast_Capex_Input!BX$12:BX$286,$X517)
*(INDEX(Forecast_Capex_Input!$H$12:$H$286,$X517)=Repex),0)
*$DT517</f>
        <v>0</v>
      </c>
      <c r="DX517" s="188" cm="1">
        <f t="array" aca="1" ref="DX517" ca="1">IFERROR(INDEX(Forecast_Capex_Input!BY$12:BY$286,$X517)
*(INDEX(Forecast_Capex_Input!$H$12:$H$286,$X517)=Repex),0)
*$DT517</f>
        <v>0</v>
      </c>
      <c r="DY517" s="188" cm="1">
        <f t="array" aca="1" ref="DY517" ca="1">IFERROR(INDEX(Forecast_Capex_Input!BZ$12:BZ$286,$X517)
*(INDEX(Forecast_Capex_Input!$H$12:$H$286,$X517)=Repex),0)
*$DT517</f>
        <v>0</v>
      </c>
      <c r="DZ517" s="188" cm="1">
        <f t="array" aca="1" ref="DZ517" ca="1">IFERROR(INDEX(Forecast_Capex_Input!CA$12:CA$286,$X517)
*(INDEX(Forecast_Capex_Input!$H$12:$H$286,$X517)=Repex),0)
*$DT517</f>
        <v>0</v>
      </c>
      <c r="EA517" s="188" cm="1">
        <f t="array" aca="1" ref="EA517" ca="1">IFERROR(INDEX(Forecast_Capex_Input!CB$12:CB$286,$X517)
*(INDEX(Forecast_Capex_Input!$H$12:$H$286,$X517)=Repex),0)
*$DT517</f>
        <v>0</v>
      </c>
      <c r="EB517" s="188" cm="1">
        <f t="array" aca="1" ref="EB517" ca="1">IFERROR(INDEX(Forecast_Capex_Input!CC$12:CC$286,$X517)
*(INDEX(Forecast_Capex_Input!$H$12:$H$286,$X517)=Repex),0)
*$DT517</f>
        <v>0</v>
      </c>
      <c r="EC517" s="165"/>
      <c r="ED517" s="226" t="str">
        <f t="shared" si="347"/>
        <v>N/A</v>
      </c>
      <c r="EE517" s="174" t="s">
        <v>15</v>
      </c>
    </row>
    <row r="518" spans="3:135" x14ac:dyDescent="0.2">
      <c r="C518" s="174">
        <f t="shared" si="348"/>
        <v>508</v>
      </c>
      <c r="D518" s="167" t="str" cm="1">
        <f t="array" ref="D518">IFERROR(INDEX(Forecast_Capex_Input!$D$12:$D$286,$X518),NA)</f>
        <v>N/A</v>
      </c>
      <c r="E518" s="172" t="str" cm="1">
        <f t="array" ref="E518">IF($X518=NA,NA,INDEX(Forecast_Capex_Input!$E$12:$E$286,$X518))</f>
        <v>N/A</v>
      </c>
      <c r="F518" s="167" t="str" cm="1">
        <f t="array" aca="1" ref="F518" ca="1">IFERROR(INDEX(General!$E$25:$E$26,$Y518),NA)</f>
        <v>N/A</v>
      </c>
      <c r="G518" s="167" t="str" cm="1">
        <f t="array" aca="1" ref="G518" ca="1">IFERROR(INDEX(Forecast_Capex_Input!$AI$11:$BB$11,$AA518),NA)</f>
        <v>N/A</v>
      </c>
      <c r="H518" s="189" t="str" cm="1">
        <f t="array" aca="1" ref="H518" ca="1">IFERROR(INDEX(Forecast_Capex_Input!$AI$12:$BB$286,$X518,$AA518),NA)</f>
        <v>N/A</v>
      </c>
      <c r="I518" s="199" t="str" cm="1">
        <f t="array" ref="I518">IFERROR(INDEX(Forecast_Capex_Input!$F$12:$F$286,$X518),NA)</f>
        <v>N/A</v>
      </c>
      <c r="J518" s="199" t="str" cm="1">
        <f t="array" ref="J518">IFERROR(INDEX(Forecast_Capex_Input!G$12:G$286,$X518),NA)</f>
        <v>N/A</v>
      </c>
      <c r="K518" s="199" t="str" cm="1">
        <f t="array" ref="K518">IFERROR(INDEX(Forecast_Capex_Input!H$12:H$286,$X518),NA)</f>
        <v>N/A</v>
      </c>
      <c r="L518" s="199" t="str" cm="1">
        <f t="array" ref="L518">IFERROR(INDEX(Forecast_Capex_Input!I$12:I$286,$X518),NA)</f>
        <v>N/A</v>
      </c>
      <c r="M518" s="199" t="str" cm="1">
        <f t="array" ref="M518">IFERROR(INDEX(Forecast_Capex_Input!J$12:J$286,$X518),NA)</f>
        <v>N/A</v>
      </c>
      <c r="N518" s="199" t="str" cm="1">
        <f t="array" ref="N518">IFERROR(INDEX(Forecast_Capex_Input!K$12:K$286,$X518),NA)</f>
        <v>N/A</v>
      </c>
      <c r="O518" s="199" t="str" cm="1">
        <f t="array" ref="O518">IFERROR(INDEX(Forecast_Capex_Input!L$12:L$286,$X518),NA)</f>
        <v>N/A</v>
      </c>
      <c r="P518" s="199" t="str" cm="1">
        <f t="array" ref="P518">IFERROR(INDEX(Forecast_Capex_Input!M$12:M$286,$X518),NA)</f>
        <v>N/A</v>
      </c>
      <c r="Q518" s="172" t="str" cm="1">
        <f t="array" ref="Q518">IFERROR(INDEX(Forecast_Capex_Input!N$12:N$286,$X518),NA)</f>
        <v>N/A</v>
      </c>
      <c r="R518" s="265" cm="1">
        <f t="array" ref="R518">IFERROR(INDEX(Forecast_Capex_Input!O$12:O$286,$X518),0)</f>
        <v>0</v>
      </c>
      <c r="S518" s="172" cm="1">
        <f t="array" ref="S518">IFERROR(INDEX(Forecast_Capex_Input!P$12:P$286,$X518),0)</f>
        <v>0</v>
      </c>
      <c r="T518" s="199" t="str" cm="1">
        <f t="array" aca="1" ref="T518" ca="1">IFERROR(INDEX(General!$K$84:$K$103,$AA518),NA)</f>
        <v>N/A</v>
      </c>
      <c r="U518" s="188" cm="1">
        <f t="array" aca="1" ref="U518" ca="1">IFERROR(
IF($F518=General!$E$25,INDEX(Forecast_Capex_Input!S$12:S$286,$X518),
INDEX(Forecast_Capex_Input!T$12:T$286,$X518)),0)</f>
        <v>0</v>
      </c>
      <c r="V518" s="222" t="b">
        <f>IFERROR(INDEX(Overheads!$T$19:$T$26,MATCH($I518,Overheads!$E$19:$E$26,0)),FALSE)</f>
        <v>0</v>
      </c>
      <c r="W518" s="165"/>
      <c r="X518" s="174" t="str">
        <f>IFERROR(
IF(MATCH($C518,Forecast_Capex_Input!$CI$12:$CI$286,1)+1&gt;MAX(Forecast_Capex_Input!$C$12:$C$286),NA,
MATCH($C518,Forecast_Capex_Input!$CI$12:$CI$286,1)+1),1)</f>
        <v>N/A</v>
      </c>
      <c r="Y518" s="174" t="str" cm="1">
        <f t="array" aca="1" ref="Y518" ca="1">IFERROR(
IF(X517&lt;&gt;X518,1,
IF(COUNTIF(OFFSET(Y517,0,0,-INDEX(Forecast_Capex_Input!$CG$12:$CG$286,$X518)),Y517)=INDEX(Forecast_Capex_Input!$CG$12:$CG$286,$X518),Y517+1,Y517)),NA)</f>
        <v>N/A</v>
      </c>
      <c r="Z518" s="174" t="str" cm="1">
        <f t="array" ref="Z518">IFERROR($C518-IF($X518=1,1,INDEX(Forecast_Capex_Input!$CI$12:$CI$286,$X518-1))+1,NA)</f>
        <v>N/A</v>
      </c>
      <c r="AA518" s="174" t="str" cm="1">
        <f t="array" aca="1" ref="AA518" ca="1">IFERROR(IF(Y518=1,
INDEX(Forecast_Capex_Input!$AI$10:$BB$10,SMALL(IF(INDEX(Forecast_Capex_Input!$AI$12:$BB$286,$X518,0)&gt;0,COLUMN(Forecast_Capex_Input!$AI$10:$BB$10)-COLUMN(Forecast_Capex_Input!$AI$12)+1),ROWS(OFFSET(AA517,0,0,-$Z518)))),
OFFSET(AA517,-INDEX(Forecast_Capex_Input!$CG$12:$CG$286,$X518)+1,0)),NA)</f>
        <v>N/A</v>
      </c>
      <c r="AB518" s="174" t="str">
        <f t="shared" ca="1" si="317"/>
        <v>N/A</v>
      </c>
      <c r="AC518" s="222" t="b">
        <f t="shared" si="349"/>
        <v>0</v>
      </c>
      <c r="AD518" s="220" t="b">
        <v>0</v>
      </c>
      <c r="AE518" s="222" t="b">
        <f t="shared" si="318"/>
        <v>1</v>
      </c>
      <c r="AF518" s="165"/>
      <c r="AG518" s="215">
        <v>0</v>
      </c>
      <c r="AH518" s="215">
        <v>0</v>
      </c>
      <c r="AI518" s="215">
        <v>0</v>
      </c>
      <c r="AJ518" s="215">
        <v>0</v>
      </c>
      <c r="AK518" s="215">
        <v>0</v>
      </c>
      <c r="AL518" s="155">
        <v>0</v>
      </c>
      <c r="AM518" s="165"/>
      <c r="AN518" s="215" cm="1">
        <f t="array" aca="1" ref="AN518" ca="1">IFERROR(INDEX(General!O$33:O$34,$AB518)
*AG518,0)</f>
        <v>0</v>
      </c>
      <c r="AO518" s="215" cm="1">
        <f t="array" aca="1" ref="AO518" ca="1">IFERROR(INDEX(General!P$33:P$34,$AB518)
*AH518,0)</f>
        <v>0</v>
      </c>
      <c r="AP518" s="215" cm="1">
        <f t="array" aca="1" ref="AP518" ca="1">IFERROR(INDEX(General!Q$33:Q$34,$AB518)
*AI518,0)</f>
        <v>0</v>
      </c>
      <c r="AQ518" s="215" cm="1">
        <f t="array" aca="1" ref="AQ518" ca="1">IFERROR(INDEX(General!R$33:R$34,$AB518)
*AJ518,0)</f>
        <v>0</v>
      </c>
      <c r="AR518" s="215" cm="1">
        <f t="array" aca="1" ref="AR518" ca="1">IFERROR(INDEX(General!S$33:S$34,$AB518)
*AK518,0)</f>
        <v>0</v>
      </c>
      <c r="AS518" s="155">
        <f t="shared" ca="1" si="350"/>
        <v>0</v>
      </c>
      <c r="AT518" s="165"/>
      <c r="AU518" s="215">
        <f ca="1">IF($AE518=FALSE,AN518*Overheads!$R$24*$V518,
IFERROR(Overheads!$O$49*$V518*AN518,0)
+IFERROR(Overheads!Q$59*$V518*(AN518/Overheads!Q$68),0))</f>
        <v>0</v>
      </c>
      <c r="AV518" s="215">
        <f ca="1">IF($AE518=FALSE,AO518*Overheads!$R$24*$V518,
IFERROR(Overheads!$O$49*$V518*AO518,0)
+IFERROR(Overheads!R$59*$V518*(AO518/Overheads!R$68),0))</f>
        <v>0</v>
      </c>
      <c r="AW518" s="215">
        <f ca="1">IF($AE518=FALSE,AP518*Overheads!$R$24*$V518,
IFERROR(Overheads!$O$49*$V518*AP518,0)
+IFERROR(Overheads!S$59*$V518*(AP518/Overheads!S$68),0))</f>
        <v>0</v>
      </c>
      <c r="AX518" s="215">
        <f ca="1">IF($AE518=FALSE,AQ518*Overheads!$R$24*$V518,
IFERROR(Overheads!$O$49*$V518*AQ518,0)
+IFERROR(Overheads!T$59*$V518*(AQ518/Overheads!T$68),0))</f>
        <v>0</v>
      </c>
      <c r="AY518" s="215">
        <f ca="1">IF($AE518=FALSE,AR518*Overheads!$R$24*$V518,
IFERROR(Overheads!$O$49*$V518*AR518,0)
+IFERROR(Overheads!U$59*$V518*(AR518/Overheads!U$68),0))</f>
        <v>0</v>
      </c>
      <c r="AZ518" s="155">
        <f t="shared" ca="1" si="351"/>
        <v>0</v>
      </c>
      <c r="BA518" s="165"/>
      <c r="BB518" s="215">
        <f ca="1">IF($AE518=FALSE,AN518*Overheads!$S$25,
IFERROR(Overheads!$O$50*AN518,0)
+IFERROR(Overheads!Q$60*(AN518/Overheads!Q$66),0))</f>
        <v>0</v>
      </c>
      <c r="BC518" s="215">
        <f ca="1">IF($AE518=FALSE,AO518*Overheads!$S$25,
IFERROR(Overheads!$O$50*AO518,0)
+IFERROR(Overheads!R$60*(AO518/Overheads!R$66),0))</f>
        <v>0</v>
      </c>
      <c r="BD518" s="215">
        <f ca="1">IF($AE518=FALSE,AP518*Overheads!$S$25,
IFERROR(Overheads!$O$50*AP518,0)
+IFERROR(Overheads!S$60*(AP518/Overheads!S$66),0))</f>
        <v>0</v>
      </c>
      <c r="BE518" s="215">
        <f ca="1">IF($AE518=FALSE,AQ518*Overheads!$S$25,
IFERROR(Overheads!$O$50*AQ518,0)
+IFERROR(Overheads!T$60*(AQ518/Overheads!T$66),0))</f>
        <v>0</v>
      </c>
      <c r="BF518" s="215">
        <f ca="1">IF($AE518=FALSE,AR518*Overheads!$S$25,
IFERROR(Overheads!$O$50*AR518,0)
+IFERROR(Overheads!U$60*(AR518/Overheads!U$66),0))</f>
        <v>0</v>
      </c>
      <c r="BG518" s="155">
        <f t="shared" ca="1" si="352"/>
        <v>0</v>
      </c>
      <c r="BH518" s="165"/>
      <c r="BI518" s="215">
        <f t="shared" ca="1" si="353"/>
        <v>0</v>
      </c>
      <c r="BJ518" s="215">
        <f t="shared" ca="1" si="319"/>
        <v>0</v>
      </c>
      <c r="BK518" s="215">
        <f t="shared" ca="1" si="320"/>
        <v>0</v>
      </c>
      <c r="BL518" s="215">
        <f t="shared" ca="1" si="321"/>
        <v>0</v>
      </c>
      <c r="BM518" s="215">
        <f t="shared" ca="1" si="322"/>
        <v>0</v>
      </c>
      <c r="BN518" s="155">
        <f t="shared" ca="1" si="354"/>
        <v>0</v>
      </c>
      <c r="BO518" s="165"/>
      <c r="BP518" s="187" cm="1">
        <f t="array" ref="BP518">IFERROR(IF($X518=$X517,BP517,INDEX(Forecast_Capex_Input!AC$12:AC$286,$X518)),0)</f>
        <v>0</v>
      </c>
      <c r="BQ518" s="187" cm="1">
        <f t="array" ref="BQ518">IFERROR(IF($X518=$X517,BQ517,INDEX(Forecast_Capex_Input!AD$12:AD$286,$X518)),0)</f>
        <v>0</v>
      </c>
      <c r="BR518" s="187" cm="1">
        <f t="array" ref="BR518">IFERROR(IF($X518=$X517,BR517,INDEX(Forecast_Capex_Input!AE$12:AE$286,$X518)),0)</f>
        <v>0</v>
      </c>
      <c r="BS518" s="187" cm="1">
        <f t="array" ref="BS518">IFERROR(IF($X518=$X517,BS517,INDEX(Forecast_Capex_Input!AF$12:AF$286,$X518)),0)</f>
        <v>0</v>
      </c>
      <c r="BT518" s="187" cm="1">
        <f t="array" ref="BT518">IFERROR(IF($X518=$X517,BT517,INDEX(Forecast_Capex_Input!AG$12:AG$286,$X518)),0)</f>
        <v>0</v>
      </c>
      <c r="BU518" s="165"/>
      <c r="BV518" s="215">
        <f t="shared" si="323"/>
        <v>0</v>
      </c>
      <c r="BW518" s="215">
        <f t="shared" si="324"/>
        <v>0</v>
      </c>
      <c r="BX518" s="215">
        <f t="shared" si="325"/>
        <v>0</v>
      </c>
      <c r="BY518" s="215">
        <f t="shared" si="326"/>
        <v>0</v>
      </c>
      <c r="BZ518" s="215">
        <f t="shared" si="327"/>
        <v>0</v>
      </c>
      <c r="CA518" s="155">
        <f t="shared" si="355"/>
        <v>0</v>
      </c>
      <c r="CB518" s="165"/>
      <c r="CC518" s="215">
        <f t="shared" si="328"/>
        <v>0</v>
      </c>
      <c r="CD518" s="215">
        <f t="shared" si="329"/>
        <v>0</v>
      </c>
      <c r="CE518" s="215">
        <f t="shared" si="330"/>
        <v>0</v>
      </c>
      <c r="CF518" s="215">
        <f t="shared" si="331"/>
        <v>0</v>
      </c>
      <c r="CG518" s="215">
        <f t="shared" si="332"/>
        <v>0</v>
      </c>
      <c r="CH518" s="155">
        <f t="shared" si="356"/>
        <v>0</v>
      </c>
      <c r="CI518" s="165"/>
      <c r="CJ518" s="215">
        <f t="shared" si="333"/>
        <v>0</v>
      </c>
      <c r="CK518" s="215">
        <f t="shared" si="334"/>
        <v>0</v>
      </c>
      <c r="CL518" s="215">
        <f t="shared" si="335"/>
        <v>0</v>
      </c>
      <c r="CM518" s="215">
        <f t="shared" si="336"/>
        <v>0</v>
      </c>
      <c r="CN518" s="215">
        <f t="shared" si="337"/>
        <v>0</v>
      </c>
      <c r="CO518" s="155">
        <f t="shared" si="357"/>
        <v>0</v>
      </c>
      <c r="CP518" s="165"/>
      <c r="CQ518" s="223">
        <f t="shared" si="338"/>
        <v>0</v>
      </c>
      <c r="CR518" s="223">
        <f t="shared" si="339"/>
        <v>0</v>
      </c>
      <c r="CS518" s="223">
        <f t="shared" si="340"/>
        <v>0</v>
      </c>
      <c r="CT518" s="223">
        <f t="shared" si="341"/>
        <v>0</v>
      </c>
      <c r="CU518" s="223">
        <f t="shared" si="342"/>
        <v>0</v>
      </c>
      <c r="CV518" s="155">
        <f t="shared" si="358"/>
        <v>0</v>
      </c>
      <c r="CW518" s="165"/>
      <c r="CX518" s="215">
        <f t="shared" si="359"/>
        <v>0</v>
      </c>
      <c r="CY518" s="215">
        <f t="shared" si="343"/>
        <v>0</v>
      </c>
      <c r="CZ518" s="215">
        <f t="shared" si="344"/>
        <v>0</v>
      </c>
      <c r="DA518" s="215">
        <f t="shared" si="345"/>
        <v>0</v>
      </c>
      <c r="DB518" s="215">
        <f t="shared" si="346"/>
        <v>0</v>
      </c>
      <c r="DC518" s="155">
        <f t="shared" si="360"/>
        <v>0</v>
      </c>
      <c r="DD518" s="165"/>
      <c r="DE518" s="188" t="b" cm="1">
        <f t="array" aca="1" ref="DE518" ca="1">OR($G518=Forecast_Capex_Input!$BF$8:$BF$10)</f>
        <v>0</v>
      </c>
      <c r="DF518" s="188" cm="1">
        <f t="array" aca="1" ref="DF518" ca="1">IFERROR(INDEX(Forecast_Capex_Input!BG$12:BG$286,$X518)
*(INDEX(Forecast_Capex_Input!$H$12:$H$286,$X518)=Repex),0)
*$DE518</f>
        <v>0</v>
      </c>
      <c r="DG518" s="188" cm="1">
        <f t="array" aca="1" ref="DG518" ca="1">IFERROR(INDEX(Forecast_Capex_Input!BH$12:BH$286,$X518)
*(INDEX(Forecast_Capex_Input!$H$12:$H$286,$X518)=Repex),0)
*$DE518</f>
        <v>0</v>
      </c>
      <c r="DH518" s="188" cm="1">
        <f t="array" aca="1" ref="DH518" ca="1">IFERROR(INDEX(Forecast_Capex_Input!BI$12:BI$286,$X518)
*(INDEX(Forecast_Capex_Input!$H$12:$H$286,$X518)=Repex),0)
*$DE518</f>
        <v>0</v>
      </c>
      <c r="DI518" s="188" cm="1">
        <f t="array" aca="1" ref="DI518" ca="1">IFERROR(INDEX(Forecast_Capex_Input!BJ$12:BJ$286,$X518)
*(INDEX(Forecast_Capex_Input!$H$12:$H$286,$X518)=Repex),0)
*$DE518</f>
        <v>0</v>
      </c>
      <c r="DJ518" s="188" cm="1">
        <f t="array" aca="1" ref="DJ518" ca="1">IFERROR(INDEX(Forecast_Capex_Input!BK$12:BK$286,$X518)
*(INDEX(Forecast_Capex_Input!$H$12:$H$286,$X518)=Repex),0)
*$DE518</f>
        <v>0</v>
      </c>
      <c r="DK518" s="188" cm="1">
        <f t="array" aca="1" ref="DK518" ca="1">IFERROR(INDEX(Forecast_Capex_Input!BL$12:BL$286,$X518)
*(INDEX(Forecast_Capex_Input!$H$12:$H$286,$X518)=Repex),0)
*$DE518</f>
        <v>0</v>
      </c>
      <c r="DL518" s="165"/>
      <c r="DM518" s="188" t="b" cm="1">
        <f t="array" aca="1" ref="DM518" ca="1">OR($G518=Forecast_Capex_Input!$BN$8:$BN$9)</f>
        <v>0</v>
      </c>
      <c r="DN518" s="188" cm="1">
        <f t="array" aca="1" ref="DN518" ca="1">IFERROR(INDEX(Forecast_Capex_Input!BO$12:BO$286,$X518)
*(INDEX(Forecast_Capex_Input!$H$12:$H$286,$X518)=Repex),0)
*$DM518</f>
        <v>0</v>
      </c>
      <c r="DO518" s="188" cm="1">
        <f t="array" aca="1" ref="DO518" ca="1">IFERROR(INDEX(Forecast_Capex_Input!BP$12:BP$286,$X518)
*(INDEX(Forecast_Capex_Input!$H$12:$H$286,$X518)=Repex),0)
*$DM518</f>
        <v>0</v>
      </c>
      <c r="DP518" s="188" cm="1">
        <f t="array" aca="1" ref="DP518" ca="1">IFERROR(INDEX(Forecast_Capex_Input!BQ$12:BQ$286,$X518)
*(INDEX(Forecast_Capex_Input!$H$12:$H$286,$X518)=Repex),0)
*$DM518</f>
        <v>0</v>
      </c>
      <c r="DQ518" s="188" cm="1">
        <f t="array" aca="1" ref="DQ518" ca="1">IFERROR(INDEX(Forecast_Capex_Input!BR$12:BR$286,$X518)
*(INDEX(Forecast_Capex_Input!$H$12:$H$286,$X518)=Repex),0)
*$DM518</f>
        <v>0</v>
      </c>
      <c r="DR518" s="188" cm="1">
        <f t="array" aca="1" ref="DR518" ca="1">IFERROR(INDEX(Forecast_Capex_Input!BS$12:BS$286,$X518)
*(INDEX(Forecast_Capex_Input!$H$12:$H$286,$X518)=Repex),0)
*$DM518</f>
        <v>0</v>
      </c>
      <c r="DS518" s="165"/>
      <c r="DT518" s="188" t="b" cm="1">
        <f t="array" aca="1" ref="DT518" ca="1">OR($G518=Forecast_Capex_Input!$BU$8:$BU$10)</f>
        <v>0</v>
      </c>
      <c r="DU518" s="188" cm="1">
        <f t="array" aca="1" ref="DU518" ca="1">IFERROR(INDEX(Forecast_Capex_Input!BV$12:BV$286,$X518)
*(INDEX(Forecast_Capex_Input!$H$12:$H$286,$X518)=Repex),0)
*$DT518</f>
        <v>0</v>
      </c>
      <c r="DV518" s="188" cm="1">
        <f t="array" aca="1" ref="DV518" ca="1">IFERROR(INDEX(Forecast_Capex_Input!BW$12:BW$286,$X518)
*(INDEX(Forecast_Capex_Input!$H$12:$H$286,$X518)=Repex),0)
*$DT518</f>
        <v>0</v>
      </c>
      <c r="DW518" s="188" cm="1">
        <f t="array" aca="1" ref="DW518" ca="1">IFERROR(INDEX(Forecast_Capex_Input!BX$12:BX$286,$X518)
*(INDEX(Forecast_Capex_Input!$H$12:$H$286,$X518)=Repex),0)
*$DT518</f>
        <v>0</v>
      </c>
      <c r="DX518" s="188" cm="1">
        <f t="array" aca="1" ref="DX518" ca="1">IFERROR(INDEX(Forecast_Capex_Input!BY$12:BY$286,$X518)
*(INDEX(Forecast_Capex_Input!$H$12:$H$286,$X518)=Repex),0)
*$DT518</f>
        <v>0</v>
      </c>
      <c r="DY518" s="188" cm="1">
        <f t="array" aca="1" ref="DY518" ca="1">IFERROR(INDEX(Forecast_Capex_Input!BZ$12:BZ$286,$X518)
*(INDEX(Forecast_Capex_Input!$H$12:$H$286,$X518)=Repex),0)
*$DT518</f>
        <v>0</v>
      </c>
      <c r="DZ518" s="188" cm="1">
        <f t="array" aca="1" ref="DZ518" ca="1">IFERROR(INDEX(Forecast_Capex_Input!CA$12:CA$286,$X518)
*(INDEX(Forecast_Capex_Input!$H$12:$H$286,$X518)=Repex),0)
*$DT518</f>
        <v>0</v>
      </c>
      <c r="EA518" s="188" cm="1">
        <f t="array" aca="1" ref="EA518" ca="1">IFERROR(INDEX(Forecast_Capex_Input!CB$12:CB$286,$X518)
*(INDEX(Forecast_Capex_Input!$H$12:$H$286,$X518)=Repex),0)
*$DT518</f>
        <v>0</v>
      </c>
      <c r="EB518" s="188" cm="1">
        <f t="array" aca="1" ref="EB518" ca="1">IFERROR(INDEX(Forecast_Capex_Input!CC$12:CC$286,$X518)
*(INDEX(Forecast_Capex_Input!$H$12:$H$286,$X518)=Repex),0)
*$DT518</f>
        <v>0</v>
      </c>
      <c r="EC518" s="165"/>
      <c r="ED518" s="226" t="str">
        <f t="shared" si="347"/>
        <v>N/A</v>
      </c>
      <c r="EE518" s="174" t="s">
        <v>15</v>
      </c>
    </row>
    <row r="519" spans="3:135" x14ac:dyDescent="0.2">
      <c r="C519" s="174">
        <f t="shared" si="348"/>
        <v>509</v>
      </c>
      <c r="D519" s="167" t="str" cm="1">
        <f t="array" ref="D519">IFERROR(INDEX(Forecast_Capex_Input!$D$12:$D$286,$X519),NA)</f>
        <v>N/A</v>
      </c>
      <c r="E519" s="172" t="str" cm="1">
        <f t="array" ref="E519">IF($X519=NA,NA,INDEX(Forecast_Capex_Input!$E$12:$E$286,$X519))</f>
        <v>N/A</v>
      </c>
      <c r="F519" s="167" t="str" cm="1">
        <f t="array" aca="1" ref="F519" ca="1">IFERROR(INDEX(General!$E$25:$E$26,$Y519),NA)</f>
        <v>N/A</v>
      </c>
      <c r="G519" s="167" t="str" cm="1">
        <f t="array" aca="1" ref="G519" ca="1">IFERROR(INDEX(Forecast_Capex_Input!$AI$11:$BB$11,$AA519),NA)</f>
        <v>N/A</v>
      </c>
      <c r="H519" s="189" t="str" cm="1">
        <f t="array" aca="1" ref="H519" ca="1">IFERROR(INDEX(Forecast_Capex_Input!$AI$12:$BB$286,$X519,$AA519),NA)</f>
        <v>N/A</v>
      </c>
      <c r="I519" s="199" t="str" cm="1">
        <f t="array" ref="I519">IFERROR(INDEX(Forecast_Capex_Input!$F$12:$F$286,$X519),NA)</f>
        <v>N/A</v>
      </c>
      <c r="J519" s="199" t="str" cm="1">
        <f t="array" ref="J519">IFERROR(INDEX(Forecast_Capex_Input!G$12:G$286,$X519),NA)</f>
        <v>N/A</v>
      </c>
      <c r="K519" s="199" t="str" cm="1">
        <f t="array" ref="K519">IFERROR(INDEX(Forecast_Capex_Input!H$12:H$286,$X519),NA)</f>
        <v>N/A</v>
      </c>
      <c r="L519" s="199" t="str" cm="1">
        <f t="array" ref="L519">IFERROR(INDEX(Forecast_Capex_Input!I$12:I$286,$X519),NA)</f>
        <v>N/A</v>
      </c>
      <c r="M519" s="199" t="str" cm="1">
        <f t="array" ref="M519">IFERROR(INDEX(Forecast_Capex_Input!J$12:J$286,$X519),NA)</f>
        <v>N/A</v>
      </c>
      <c r="N519" s="199" t="str" cm="1">
        <f t="array" ref="N519">IFERROR(INDEX(Forecast_Capex_Input!K$12:K$286,$X519),NA)</f>
        <v>N/A</v>
      </c>
      <c r="O519" s="199" t="str" cm="1">
        <f t="array" ref="O519">IFERROR(INDEX(Forecast_Capex_Input!L$12:L$286,$X519),NA)</f>
        <v>N/A</v>
      </c>
      <c r="P519" s="199" t="str" cm="1">
        <f t="array" ref="P519">IFERROR(INDEX(Forecast_Capex_Input!M$12:M$286,$X519),NA)</f>
        <v>N/A</v>
      </c>
      <c r="Q519" s="172" t="str" cm="1">
        <f t="array" ref="Q519">IFERROR(INDEX(Forecast_Capex_Input!N$12:N$286,$X519),NA)</f>
        <v>N/A</v>
      </c>
      <c r="R519" s="265" cm="1">
        <f t="array" ref="R519">IFERROR(INDEX(Forecast_Capex_Input!O$12:O$286,$X519),0)</f>
        <v>0</v>
      </c>
      <c r="S519" s="172" cm="1">
        <f t="array" ref="S519">IFERROR(INDEX(Forecast_Capex_Input!P$12:P$286,$X519),0)</f>
        <v>0</v>
      </c>
      <c r="T519" s="199" t="str" cm="1">
        <f t="array" aca="1" ref="T519" ca="1">IFERROR(INDEX(General!$K$84:$K$103,$AA519),NA)</f>
        <v>N/A</v>
      </c>
      <c r="U519" s="188" cm="1">
        <f t="array" aca="1" ref="U519" ca="1">IFERROR(
IF($F519=General!$E$25,INDEX(Forecast_Capex_Input!S$12:S$286,$X519),
INDEX(Forecast_Capex_Input!T$12:T$286,$X519)),0)</f>
        <v>0</v>
      </c>
      <c r="V519" s="222" t="b">
        <f>IFERROR(INDEX(Overheads!$T$19:$T$26,MATCH($I519,Overheads!$E$19:$E$26,0)),FALSE)</f>
        <v>0</v>
      </c>
      <c r="W519" s="165"/>
      <c r="X519" s="174" t="str">
        <f>IFERROR(
IF(MATCH($C519,Forecast_Capex_Input!$CI$12:$CI$286,1)+1&gt;MAX(Forecast_Capex_Input!$C$12:$C$286),NA,
MATCH($C519,Forecast_Capex_Input!$CI$12:$CI$286,1)+1),1)</f>
        <v>N/A</v>
      </c>
      <c r="Y519" s="174" t="str" cm="1">
        <f t="array" aca="1" ref="Y519" ca="1">IFERROR(
IF(X518&lt;&gt;X519,1,
IF(COUNTIF(OFFSET(Y518,0,0,-INDEX(Forecast_Capex_Input!$CG$12:$CG$286,$X519)),Y518)=INDEX(Forecast_Capex_Input!$CG$12:$CG$286,$X519),Y518+1,Y518)),NA)</f>
        <v>N/A</v>
      </c>
      <c r="Z519" s="174" t="str" cm="1">
        <f t="array" ref="Z519">IFERROR($C519-IF($X519=1,1,INDEX(Forecast_Capex_Input!$CI$12:$CI$286,$X519-1))+1,NA)</f>
        <v>N/A</v>
      </c>
      <c r="AA519" s="174" t="str" cm="1">
        <f t="array" aca="1" ref="AA519" ca="1">IFERROR(IF(Y519=1,
INDEX(Forecast_Capex_Input!$AI$10:$BB$10,SMALL(IF(INDEX(Forecast_Capex_Input!$AI$12:$BB$286,$X519,0)&gt;0,COLUMN(Forecast_Capex_Input!$AI$10:$BB$10)-COLUMN(Forecast_Capex_Input!$AI$12)+1),ROWS(OFFSET(AA518,0,0,-$Z519)))),
OFFSET(AA518,-INDEX(Forecast_Capex_Input!$CG$12:$CG$286,$X519)+1,0)),NA)</f>
        <v>N/A</v>
      </c>
      <c r="AB519" s="174" t="str">
        <f t="shared" ca="1" si="317"/>
        <v>N/A</v>
      </c>
      <c r="AC519" s="222" t="b">
        <f t="shared" si="349"/>
        <v>0</v>
      </c>
      <c r="AD519" s="220" t="b">
        <v>0</v>
      </c>
      <c r="AE519" s="222" t="b">
        <f t="shared" si="318"/>
        <v>1</v>
      </c>
      <c r="AF519" s="165"/>
      <c r="AG519" s="215">
        <v>0</v>
      </c>
      <c r="AH519" s="215">
        <v>0</v>
      </c>
      <c r="AI519" s="215">
        <v>0</v>
      </c>
      <c r="AJ519" s="215">
        <v>0</v>
      </c>
      <c r="AK519" s="215">
        <v>0</v>
      </c>
      <c r="AL519" s="155">
        <v>0</v>
      </c>
      <c r="AM519" s="165"/>
      <c r="AN519" s="215" cm="1">
        <f t="array" aca="1" ref="AN519" ca="1">IFERROR(INDEX(General!O$33:O$34,$AB519)
*AG519,0)</f>
        <v>0</v>
      </c>
      <c r="AO519" s="215" cm="1">
        <f t="array" aca="1" ref="AO519" ca="1">IFERROR(INDEX(General!P$33:P$34,$AB519)
*AH519,0)</f>
        <v>0</v>
      </c>
      <c r="AP519" s="215" cm="1">
        <f t="array" aca="1" ref="AP519" ca="1">IFERROR(INDEX(General!Q$33:Q$34,$AB519)
*AI519,0)</f>
        <v>0</v>
      </c>
      <c r="AQ519" s="215" cm="1">
        <f t="array" aca="1" ref="AQ519" ca="1">IFERROR(INDEX(General!R$33:R$34,$AB519)
*AJ519,0)</f>
        <v>0</v>
      </c>
      <c r="AR519" s="215" cm="1">
        <f t="array" aca="1" ref="AR519" ca="1">IFERROR(INDEX(General!S$33:S$34,$AB519)
*AK519,0)</f>
        <v>0</v>
      </c>
      <c r="AS519" s="155">
        <f t="shared" ca="1" si="350"/>
        <v>0</v>
      </c>
      <c r="AT519" s="165"/>
      <c r="AU519" s="215">
        <f ca="1">IF($AE519=FALSE,AN519*Overheads!$R$24*$V519,
IFERROR(Overheads!$O$49*$V519*AN519,0)
+IFERROR(Overheads!Q$59*$V519*(AN519/Overheads!Q$68),0))</f>
        <v>0</v>
      </c>
      <c r="AV519" s="215">
        <f ca="1">IF($AE519=FALSE,AO519*Overheads!$R$24*$V519,
IFERROR(Overheads!$O$49*$V519*AO519,0)
+IFERROR(Overheads!R$59*$V519*(AO519/Overheads!R$68),0))</f>
        <v>0</v>
      </c>
      <c r="AW519" s="215">
        <f ca="1">IF($AE519=FALSE,AP519*Overheads!$R$24*$V519,
IFERROR(Overheads!$O$49*$V519*AP519,0)
+IFERROR(Overheads!S$59*$V519*(AP519/Overheads!S$68),0))</f>
        <v>0</v>
      </c>
      <c r="AX519" s="215">
        <f ca="1">IF($AE519=FALSE,AQ519*Overheads!$R$24*$V519,
IFERROR(Overheads!$O$49*$V519*AQ519,0)
+IFERROR(Overheads!T$59*$V519*(AQ519/Overheads!T$68),0))</f>
        <v>0</v>
      </c>
      <c r="AY519" s="215">
        <f ca="1">IF($AE519=FALSE,AR519*Overheads!$R$24*$V519,
IFERROR(Overheads!$O$49*$V519*AR519,0)
+IFERROR(Overheads!U$59*$V519*(AR519/Overheads!U$68),0))</f>
        <v>0</v>
      </c>
      <c r="AZ519" s="155">
        <f t="shared" ca="1" si="351"/>
        <v>0</v>
      </c>
      <c r="BA519" s="165"/>
      <c r="BB519" s="215">
        <f ca="1">IF($AE519=FALSE,AN519*Overheads!$S$25,
IFERROR(Overheads!$O$50*AN519,0)
+IFERROR(Overheads!Q$60*(AN519/Overheads!Q$66),0))</f>
        <v>0</v>
      </c>
      <c r="BC519" s="215">
        <f ca="1">IF($AE519=FALSE,AO519*Overheads!$S$25,
IFERROR(Overheads!$O$50*AO519,0)
+IFERROR(Overheads!R$60*(AO519/Overheads!R$66),0))</f>
        <v>0</v>
      </c>
      <c r="BD519" s="215">
        <f ca="1">IF($AE519=FALSE,AP519*Overheads!$S$25,
IFERROR(Overheads!$O$50*AP519,0)
+IFERROR(Overheads!S$60*(AP519/Overheads!S$66),0))</f>
        <v>0</v>
      </c>
      <c r="BE519" s="215">
        <f ca="1">IF($AE519=FALSE,AQ519*Overheads!$S$25,
IFERROR(Overheads!$O$50*AQ519,0)
+IFERROR(Overheads!T$60*(AQ519/Overheads!T$66),0))</f>
        <v>0</v>
      </c>
      <c r="BF519" s="215">
        <f ca="1">IF($AE519=FALSE,AR519*Overheads!$S$25,
IFERROR(Overheads!$O$50*AR519,0)
+IFERROR(Overheads!U$60*(AR519/Overheads!U$66),0))</f>
        <v>0</v>
      </c>
      <c r="BG519" s="155">
        <f t="shared" ca="1" si="352"/>
        <v>0</v>
      </c>
      <c r="BH519" s="165"/>
      <c r="BI519" s="215">
        <f t="shared" ca="1" si="353"/>
        <v>0</v>
      </c>
      <c r="BJ519" s="215">
        <f t="shared" ca="1" si="319"/>
        <v>0</v>
      </c>
      <c r="BK519" s="215">
        <f t="shared" ca="1" si="320"/>
        <v>0</v>
      </c>
      <c r="BL519" s="215">
        <f t="shared" ca="1" si="321"/>
        <v>0</v>
      </c>
      <c r="BM519" s="215">
        <f t="shared" ca="1" si="322"/>
        <v>0</v>
      </c>
      <c r="BN519" s="155">
        <f t="shared" ca="1" si="354"/>
        <v>0</v>
      </c>
      <c r="BO519" s="165"/>
      <c r="BP519" s="187" cm="1">
        <f t="array" ref="BP519">IFERROR(IF($X519=$X518,BP518,INDEX(Forecast_Capex_Input!AC$12:AC$286,$X519)),0)</f>
        <v>0</v>
      </c>
      <c r="BQ519" s="187" cm="1">
        <f t="array" ref="BQ519">IFERROR(IF($X519=$X518,BQ518,INDEX(Forecast_Capex_Input!AD$12:AD$286,$X519)),0)</f>
        <v>0</v>
      </c>
      <c r="BR519" s="187" cm="1">
        <f t="array" ref="BR519">IFERROR(IF($X519=$X518,BR518,INDEX(Forecast_Capex_Input!AE$12:AE$286,$X519)),0)</f>
        <v>0</v>
      </c>
      <c r="BS519" s="187" cm="1">
        <f t="array" ref="BS519">IFERROR(IF($X519=$X518,BS518,INDEX(Forecast_Capex_Input!AF$12:AF$286,$X519)),0)</f>
        <v>0</v>
      </c>
      <c r="BT519" s="187" cm="1">
        <f t="array" ref="BT519">IFERROR(IF($X519=$X518,BT518,INDEX(Forecast_Capex_Input!AG$12:AG$286,$X519)),0)</f>
        <v>0</v>
      </c>
      <c r="BU519" s="165"/>
      <c r="BV519" s="215">
        <f t="shared" si="323"/>
        <v>0</v>
      </c>
      <c r="BW519" s="215">
        <f t="shared" si="324"/>
        <v>0</v>
      </c>
      <c r="BX519" s="215">
        <f t="shared" si="325"/>
        <v>0</v>
      </c>
      <c r="BY519" s="215">
        <f t="shared" si="326"/>
        <v>0</v>
      </c>
      <c r="BZ519" s="215">
        <f t="shared" si="327"/>
        <v>0</v>
      </c>
      <c r="CA519" s="155">
        <f t="shared" si="355"/>
        <v>0</v>
      </c>
      <c r="CB519" s="165"/>
      <c r="CC519" s="215">
        <f t="shared" si="328"/>
        <v>0</v>
      </c>
      <c r="CD519" s="215">
        <f t="shared" si="329"/>
        <v>0</v>
      </c>
      <c r="CE519" s="215">
        <f t="shared" si="330"/>
        <v>0</v>
      </c>
      <c r="CF519" s="215">
        <f t="shared" si="331"/>
        <v>0</v>
      </c>
      <c r="CG519" s="215">
        <f t="shared" si="332"/>
        <v>0</v>
      </c>
      <c r="CH519" s="155">
        <f t="shared" si="356"/>
        <v>0</v>
      </c>
      <c r="CI519" s="165"/>
      <c r="CJ519" s="215">
        <f t="shared" si="333"/>
        <v>0</v>
      </c>
      <c r="CK519" s="215">
        <f t="shared" si="334"/>
        <v>0</v>
      </c>
      <c r="CL519" s="215">
        <f t="shared" si="335"/>
        <v>0</v>
      </c>
      <c r="CM519" s="215">
        <f t="shared" si="336"/>
        <v>0</v>
      </c>
      <c r="CN519" s="215">
        <f t="shared" si="337"/>
        <v>0</v>
      </c>
      <c r="CO519" s="155">
        <f t="shared" si="357"/>
        <v>0</v>
      </c>
      <c r="CP519" s="165"/>
      <c r="CQ519" s="223">
        <f t="shared" si="338"/>
        <v>0</v>
      </c>
      <c r="CR519" s="223">
        <f t="shared" si="339"/>
        <v>0</v>
      </c>
      <c r="CS519" s="223">
        <f t="shared" si="340"/>
        <v>0</v>
      </c>
      <c r="CT519" s="223">
        <f t="shared" si="341"/>
        <v>0</v>
      </c>
      <c r="CU519" s="223">
        <f t="shared" si="342"/>
        <v>0</v>
      </c>
      <c r="CV519" s="155">
        <f t="shared" si="358"/>
        <v>0</v>
      </c>
      <c r="CW519" s="165"/>
      <c r="CX519" s="215">
        <f t="shared" si="359"/>
        <v>0</v>
      </c>
      <c r="CY519" s="215">
        <f t="shared" si="343"/>
        <v>0</v>
      </c>
      <c r="CZ519" s="215">
        <f t="shared" si="344"/>
        <v>0</v>
      </c>
      <c r="DA519" s="215">
        <f t="shared" si="345"/>
        <v>0</v>
      </c>
      <c r="DB519" s="215">
        <f t="shared" si="346"/>
        <v>0</v>
      </c>
      <c r="DC519" s="155">
        <f t="shared" si="360"/>
        <v>0</v>
      </c>
      <c r="DD519" s="165"/>
      <c r="DE519" s="188" t="b" cm="1">
        <f t="array" aca="1" ref="DE519" ca="1">OR($G519=Forecast_Capex_Input!$BF$8:$BF$10)</f>
        <v>0</v>
      </c>
      <c r="DF519" s="188" cm="1">
        <f t="array" aca="1" ref="DF519" ca="1">IFERROR(INDEX(Forecast_Capex_Input!BG$12:BG$286,$X519)
*(INDEX(Forecast_Capex_Input!$H$12:$H$286,$X519)=Repex),0)
*$DE519</f>
        <v>0</v>
      </c>
      <c r="DG519" s="188" cm="1">
        <f t="array" aca="1" ref="DG519" ca="1">IFERROR(INDEX(Forecast_Capex_Input!BH$12:BH$286,$X519)
*(INDEX(Forecast_Capex_Input!$H$12:$H$286,$X519)=Repex),0)
*$DE519</f>
        <v>0</v>
      </c>
      <c r="DH519" s="188" cm="1">
        <f t="array" aca="1" ref="DH519" ca="1">IFERROR(INDEX(Forecast_Capex_Input!BI$12:BI$286,$X519)
*(INDEX(Forecast_Capex_Input!$H$12:$H$286,$X519)=Repex),0)
*$DE519</f>
        <v>0</v>
      </c>
      <c r="DI519" s="188" cm="1">
        <f t="array" aca="1" ref="DI519" ca="1">IFERROR(INDEX(Forecast_Capex_Input!BJ$12:BJ$286,$X519)
*(INDEX(Forecast_Capex_Input!$H$12:$H$286,$X519)=Repex),0)
*$DE519</f>
        <v>0</v>
      </c>
      <c r="DJ519" s="188" cm="1">
        <f t="array" aca="1" ref="DJ519" ca="1">IFERROR(INDEX(Forecast_Capex_Input!BK$12:BK$286,$X519)
*(INDEX(Forecast_Capex_Input!$H$12:$H$286,$X519)=Repex),0)
*$DE519</f>
        <v>0</v>
      </c>
      <c r="DK519" s="188" cm="1">
        <f t="array" aca="1" ref="DK519" ca="1">IFERROR(INDEX(Forecast_Capex_Input!BL$12:BL$286,$X519)
*(INDEX(Forecast_Capex_Input!$H$12:$H$286,$X519)=Repex),0)
*$DE519</f>
        <v>0</v>
      </c>
      <c r="DL519" s="165"/>
      <c r="DM519" s="188" t="b" cm="1">
        <f t="array" aca="1" ref="DM519" ca="1">OR($G519=Forecast_Capex_Input!$BN$8:$BN$9)</f>
        <v>0</v>
      </c>
      <c r="DN519" s="188" cm="1">
        <f t="array" aca="1" ref="DN519" ca="1">IFERROR(INDEX(Forecast_Capex_Input!BO$12:BO$286,$X519)
*(INDEX(Forecast_Capex_Input!$H$12:$H$286,$X519)=Repex),0)
*$DM519</f>
        <v>0</v>
      </c>
      <c r="DO519" s="188" cm="1">
        <f t="array" aca="1" ref="DO519" ca="1">IFERROR(INDEX(Forecast_Capex_Input!BP$12:BP$286,$X519)
*(INDEX(Forecast_Capex_Input!$H$12:$H$286,$X519)=Repex),0)
*$DM519</f>
        <v>0</v>
      </c>
      <c r="DP519" s="188" cm="1">
        <f t="array" aca="1" ref="DP519" ca="1">IFERROR(INDEX(Forecast_Capex_Input!BQ$12:BQ$286,$X519)
*(INDEX(Forecast_Capex_Input!$H$12:$H$286,$X519)=Repex),0)
*$DM519</f>
        <v>0</v>
      </c>
      <c r="DQ519" s="188" cm="1">
        <f t="array" aca="1" ref="DQ519" ca="1">IFERROR(INDEX(Forecast_Capex_Input!BR$12:BR$286,$X519)
*(INDEX(Forecast_Capex_Input!$H$12:$H$286,$X519)=Repex),0)
*$DM519</f>
        <v>0</v>
      </c>
      <c r="DR519" s="188" cm="1">
        <f t="array" aca="1" ref="DR519" ca="1">IFERROR(INDEX(Forecast_Capex_Input!BS$12:BS$286,$X519)
*(INDEX(Forecast_Capex_Input!$H$12:$H$286,$X519)=Repex),0)
*$DM519</f>
        <v>0</v>
      </c>
      <c r="DS519" s="165"/>
      <c r="DT519" s="188" t="b" cm="1">
        <f t="array" aca="1" ref="DT519" ca="1">OR($G519=Forecast_Capex_Input!$BU$8:$BU$10)</f>
        <v>0</v>
      </c>
      <c r="DU519" s="188" cm="1">
        <f t="array" aca="1" ref="DU519" ca="1">IFERROR(INDEX(Forecast_Capex_Input!BV$12:BV$286,$X519)
*(INDEX(Forecast_Capex_Input!$H$12:$H$286,$X519)=Repex),0)
*$DT519</f>
        <v>0</v>
      </c>
      <c r="DV519" s="188" cm="1">
        <f t="array" aca="1" ref="DV519" ca="1">IFERROR(INDEX(Forecast_Capex_Input!BW$12:BW$286,$X519)
*(INDEX(Forecast_Capex_Input!$H$12:$H$286,$X519)=Repex),0)
*$DT519</f>
        <v>0</v>
      </c>
      <c r="DW519" s="188" cm="1">
        <f t="array" aca="1" ref="DW519" ca="1">IFERROR(INDEX(Forecast_Capex_Input!BX$12:BX$286,$X519)
*(INDEX(Forecast_Capex_Input!$H$12:$H$286,$X519)=Repex),0)
*$DT519</f>
        <v>0</v>
      </c>
      <c r="DX519" s="188" cm="1">
        <f t="array" aca="1" ref="DX519" ca="1">IFERROR(INDEX(Forecast_Capex_Input!BY$12:BY$286,$X519)
*(INDEX(Forecast_Capex_Input!$H$12:$H$286,$X519)=Repex),0)
*$DT519</f>
        <v>0</v>
      </c>
      <c r="DY519" s="188" cm="1">
        <f t="array" aca="1" ref="DY519" ca="1">IFERROR(INDEX(Forecast_Capex_Input!BZ$12:BZ$286,$X519)
*(INDEX(Forecast_Capex_Input!$H$12:$H$286,$X519)=Repex),0)
*$DT519</f>
        <v>0</v>
      </c>
      <c r="DZ519" s="188" cm="1">
        <f t="array" aca="1" ref="DZ519" ca="1">IFERROR(INDEX(Forecast_Capex_Input!CA$12:CA$286,$X519)
*(INDEX(Forecast_Capex_Input!$H$12:$H$286,$X519)=Repex),0)
*$DT519</f>
        <v>0</v>
      </c>
      <c r="EA519" s="188" cm="1">
        <f t="array" aca="1" ref="EA519" ca="1">IFERROR(INDEX(Forecast_Capex_Input!CB$12:CB$286,$X519)
*(INDEX(Forecast_Capex_Input!$H$12:$H$286,$X519)=Repex),0)
*$DT519</f>
        <v>0</v>
      </c>
      <c r="EB519" s="188" cm="1">
        <f t="array" aca="1" ref="EB519" ca="1">IFERROR(INDEX(Forecast_Capex_Input!CC$12:CC$286,$X519)
*(INDEX(Forecast_Capex_Input!$H$12:$H$286,$X519)=Repex),0)
*$DT519</f>
        <v>0</v>
      </c>
      <c r="EC519" s="165"/>
      <c r="ED519" s="226" t="str">
        <f t="shared" si="347"/>
        <v>N/A</v>
      </c>
      <c r="EE519" s="174" t="s">
        <v>15</v>
      </c>
    </row>
    <row r="520" spans="3:135" x14ac:dyDescent="0.2">
      <c r="C520" s="174">
        <f t="shared" si="348"/>
        <v>510</v>
      </c>
      <c r="D520" s="167" t="str" cm="1">
        <f t="array" ref="D520">IFERROR(INDEX(Forecast_Capex_Input!$D$12:$D$286,$X520),NA)</f>
        <v>N/A</v>
      </c>
      <c r="E520" s="172" t="str" cm="1">
        <f t="array" ref="E520">IF($X520=NA,NA,INDEX(Forecast_Capex_Input!$E$12:$E$286,$X520))</f>
        <v>N/A</v>
      </c>
      <c r="F520" s="167" t="str" cm="1">
        <f t="array" aca="1" ref="F520" ca="1">IFERROR(INDEX(General!$E$25:$E$26,$Y520),NA)</f>
        <v>N/A</v>
      </c>
      <c r="G520" s="167" t="str" cm="1">
        <f t="array" aca="1" ref="G520" ca="1">IFERROR(INDEX(Forecast_Capex_Input!$AI$11:$BB$11,$AA520),NA)</f>
        <v>N/A</v>
      </c>
      <c r="H520" s="189" t="str" cm="1">
        <f t="array" aca="1" ref="H520" ca="1">IFERROR(INDEX(Forecast_Capex_Input!$AI$12:$BB$286,$X520,$AA520),NA)</f>
        <v>N/A</v>
      </c>
      <c r="I520" s="199" t="str" cm="1">
        <f t="array" ref="I520">IFERROR(INDEX(Forecast_Capex_Input!$F$12:$F$286,$X520),NA)</f>
        <v>N/A</v>
      </c>
      <c r="J520" s="199" t="str" cm="1">
        <f t="array" ref="J520">IFERROR(INDEX(Forecast_Capex_Input!G$12:G$286,$X520),NA)</f>
        <v>N/A</v>
      </c>
      <c r="K520" s="199" t="str" cm="1">
        <f t="array" ref="K520">IFERROR(INDEX(Forecast_Capex_Input!H$12:H$286,$X520),NA)</f>
        <v>N/A</v>
      </c>
      <c r="L520" s="199" t="str" cm="1">
        <f t="array" ref="L520">IFERROR(INDEX(Forecast_Capex_Input!I$12:I$286,$X520),NA)</f>
        <v>N/A</v>
      </c>
      <c r="M520" s="199" t="str" cm="1">
        <f t="array" ref="M520">IFERROR(INDEX(Forecast_Capex_Input!J$12:J$286,$X520),NA)</f>
        <v>N/A</v>
      </c>
      <c r="N520" s="199" t="str" cm="1">
        <f t="array" ref="N520">IFERROR(INDEX(Forecast_Capex_Input!K$12:K$286,$X520),NA)</f>
        <v>N/A</v>
      </c>
      <c r="O520" s="199" t="str" cm="1">
        <f t="array" ref="O520">IFERROR(INDEX(Forecast_Capex_Input!L$12:L$286,$X520),NA)</f>
        <v>N/A</v>
      </c>
      <c r="P520" s="199" t="str" cm="1">
        <f t="array" ref="P520">IFERROR(INDEX(Forecast_Capex_Input!M$12:M$286,$X520),NA)</f>
        <v>N/A</v>
      </c>
      <c r="Q520" s="172" t="str" cm="1">
        <f t="array" ref="Q520">IFERROR(INDEX(Forecast_Capex_Input!N$12:N$286,$X520),NA)</f>
        <v>N/A</v>
      </c>
      <c r="R520" s="265" cm="1">
        <f t="array" ref="R520">IFERROR(INDEX(Forecast_Capex_Input!O$12:O$286,$X520),0)</f>
        <v>0</v>
      </c>
      <c r="S520" s="172" cm="1">
        <f t="array" ref="S520">IFERROR(INDEX(Forecast_Capex_Input!P$12:P$286,$X520),0)</f>
        <v>0</v>
      </c>
      <c r="T520" s="199" t="str" cm="1">
        <f t="array" aca="1" ref="T520" ca="1">IFERROR(INDEX(General!$K$84:$K$103,$AA520),NA)</f>
        <v>N/A</v>
      </c>
      <c r="U520" s="188" cm="1">
        <f t="array" aca="1" ref="U520" ca="1">IFERROR(
IF($F520=General!$E$25,INDEX(Forecast_Capex_Input!S$12:S$286,$X520),
INDEX(Forecast_Capex_Input!T$12:T$286,$X520)),0)</f>
        <v>0</v>
      </c>
      <c r="V520" s="222" t="b">
        <f>IFERROR(INDEX(Overheads!$T$19:$T$26,MATCH($I520,Overheads!$E$19:$E$26,0)),FALSE)</f>
        <v>0</v>
      </c>
      <c r="W520" s="165"/>
      <c r="X520" s="174" t="str">
        <f>IFERROR(
IF(MATCH($C520,Forecast_Capex_Input!$CI$12:$CI$286,1)+1&gt;MAX(Forecast_Capex_Input!$C$12:$C$286),NA,
MATCH($C520,Forecast_Capex_Input!$CI$12:$CI$286,1)+1),1)</f>
        <v>N/A</v>
      </c>
      <c r="Y520" s="174" t="str" cm="1">
        <f t="array" aca="1" ref="Y520" ca="1">IFERROR(
IF(X519&lt;&gt;X520,1,
IF(COUNTIF(OFFSET(Y519,0,0,-INDEX(Forecast_Capex_Input!$CG$12:$CG$286,$X520)),Y519)=INDEX(Forecast_Capex_Input!$CG$12:$CG$286,$X520),Y519+1,Y519)),NA)</f>
        <v>N/A</v>
      </c>
      <c r="Z520" s="174" t="str" cm="1">
        <f t="array" ref="Z520">IFERROR($C520-IF($X520=1,1,INDEX(Forecast_Capex_Input!$CI$12:$CI$286,$X520-1))+1,NA)</f>
        <v>N/A</v>
      </c>
      <c r="AA520" s="174" t="str" cm="1">
        <f t="array" aca="1" ref="AA520" ca="1">IFERROR(IF(Y520=1,
INDEX(Forecast_Capex_Input!$AI$10:$BB$10,SMALL(IF(INDEX(Forecast_Capex_Input!$AI$12:$BB$286,$X520,0)&gt;0,COLUMN(Forecast_Capex_Input!$AI$10:$BB$10)-COLUMN(Forecast_Capex_Input!$AI$12)+1),ROWS(OFFSET(AA519,0,0,-$Z520)))),
OFFSET(AA519,-INDEX(Forecast_Capex_Input!$CG$12:$CG$286,$X520)+1,0)),NA)</f>
        <v>N/A</v>
      </c>
      <c r="AB520" s="174" t="str">
        <f t="shared" ca="1" si="317"/>
        <v>N/A</v>
      </c>
      <c r="AC520" s="222" t="b">
        <f t="shared" si="349"/>
        <v>0</v>
      </c>
      <c r="AD520" s="220" t="b">
        <v>0</v>
      </c>
      <c r="AE520" s="222" t="b">
        <f t="shared" si="318"/>
        <v>1</v>
      </c>
      <c r="AF520" s="165"/>
      <c r="AG520" s="215">
        <v>0</v>
      </c>
      <c r="AH520" s="215">
        <v>0</v>
      </c>
      <c r="AI520" s="215">
        <v>0</v>
      </c>
      <c r="AJ520" s="215">
        <v>0</v>
      </c>
      <c r="AK520" s="215">
        <v>0</v>
      </c>
      <c r="AL520" s="155">
        <v>0</v>
      </c>
      <c r="AM520" s="165"/>
      <c r="AN520" s="215" cm="1">
        <f t="array" aca="1" ref="AN520" ca="1">IFERROR(INDEX(General!O$33:O$34,$AB520)
*AG520,0)</f>
        <v>0</v>
      </c>
      <c r="AO520" s="215" cm="1">
        <f t="array" aca="1" ref="AO520" ca="1">IFERROR(INDEX(General!P$33:P$34,$AB520)
*AH520,0)</f>
        <v>0</v>
      </c>
      <c r="AP520" s="215" cm="1">
        <f t="array" aca="1" ref="AP520" ca="1">IFERROR(INDEX(General!Q$33:Q$34,$AB520)
*AI520,0)</f>
        <v>0</v>
      </c>
      <c r="AQ520" s="215" cm="1">
        <f t="array" aca="1" ref="AQ520" ca="1">IFERROR(INDEX(General!R$33:R$34,$AB520)
*AJ520,0)</f>
        <v>0</v>
      </c>
      <c r="AR520" s="215" cm="1">
        <f t="array" aca="1" ref="AR520" ca="1">IFERROR(INDEX(General!S$33:S$34,$AB520)
*AK520,0)</f>
        <v>0</v>
      </c>
      <c r="AS520" s="155">
        <f t="shared" ca="1" si="350"/>
        <v>0</v>
      </c>
      <c r="AT520" s="165"/>
      <c r="AU520" s="215">
        <f ca="1">IF($AE520=FALSE,AN520*Overheads!$R$24*$V520,
IFERROR(Overheads!$O$49*$V520*AN520,0)
+IFERROR(Overheads!Q$59*$V520*(AN520/Overheads!Q$68),0))</f>
        <v>0</v>
      </c>
      <c r="AV520" s="215">
        <f ca="1">IF($AE520=FALSE,AO520*Overheads!$R$24*$V520,
IFERROR(Overheads!$O$49*$V520*AO520,0)
+IFERROR(Overheads!R$59*$V520*(AO520/Overheads!R$68),0))</f>
        <v>0</v>
      </c>
      <c r="AW520" s="215">
        <f ca="1">IF($AE520=FALSE,AP520*Overheads!$R$24*$V520,
IFERROR(Overheads!$O$49*$V520*AP520,0)
+IFERROR(Overheads!S$59*$V520*(AP520/Overheads!S$68),0))</f>
        <v>0</v>
      </c>
      <c r="AX520" s="215">
        <f ca="1">IF($AE520=FALSE,AQ520*Overheads!$R$24*$V520,
IFERROR(Overheads!$O$49*$V520*AQ520,0)
+IFERROR(Overheads!T$59*$V520*(AQ520/Overheads!T$68),0))</f>
        <v>0</v>
      </c>
      <c r="AY520" s="215">
        <f ca="1">IF($AE520=FALSE,AR520*Overheads!$R$24*$V520,
IFERROR(Overheads!$O$49*$V520*AR520,0)
+IFERROR(Overheads!U$59*$V520*(AR520/Overheads!U$68),0))</f>
        <v>0</v>
      </c>
      <c r="AZ520" s="155">
        <f t="shared" ca="1" si="351"/>
        <v>0</v>
      </c>
      <c r="BA520" s="165"/>
      <c r="BB520" s="215">
        <f ca="1">IF($AE520=FALSE,AN520*Overheads!$S$25,
IFERROR(Overheads!$O$50*AN520,0)
+IFERROR(Overheads!Q$60*(AN520/Overheads!Q$66),0))</f>
        <v>0</v>
      </c>
      <c r="BC520" s="215">
        <f ca="1">IF($AE520=FALSE,AO520*Overheads!$S$25,
IFERROR(Overheads!$O$50*AO520,0)
+IFERROR(Overheads!R$60*(AO520/Overheads!R$66),0))</f>
        <v>0</v>
      </c>
      <c r="BD520" s="215">
        <f ca="1">IF($AE520=FALSE,AP520*Overheads!$S$25,
IFERROR(Overheads!$O$50*AP520,0)
+IFERROR(Overheads!S$60*(AP520/Overheads!S$66),0))</f>
        <v>0</v>
      </c>
      <c r="BE520" s="215">
        <f ca="1">IF($AE520=FALSE,AQ520*Overheads!$S$25,
IFERROR(Overheads!$O$50*AQ520,0)
+IFERROR(Overheads!T$60*(AQ520/Overheads!T$66),0))</f>
        <v>0</v>
      </c>
      <c r="BF520" s="215">
        <f ca="1">IF($AE520=FALSE,AR520*Overheads!$S$25,
IFERROR(Overheads!$O$50*AR520,0)
+IFERROR(Overheads!U$60*(AR520/Overheads!U$66),0))</f>
        <v>0</v>
      </c>
      <c r="BG520" s="155">
        <f t="shared" ca="1" si="352"/>
        <v>0</v>
      </c>
      <c r="BH520" s="165"/>
      <c r="BI520" s="215">
        <f t="shared" ca="1" si="353"/>
        <v>0</v>
      </c>
      <c r="BJ520" s="215">
        <f t="shared" ca="1" si="319"/>
        <v>0</v>
      </c>
      <c r="BK520" s="215">
        <f t="shared" ca="1" si="320"/>
        <v>0</v>
      </c>
      <c r="BL520" s="215">
        <f t="shared" ca="1" si="321"/>
        <v>0</v>
      </c>
      <c r="BM520" s="215">
        <f t="shared" ca="1" si="322"/>
        <v>0</v>
      </c>
      <c r="BN520" s="155">
        <f t="shared" ca="1" si="354"/>
        <v>0</v>
      </c>
      <c r="BO520" s="165"/>
      <c r="BP520" s="187" cm="1">
        <f t="array" ref="BP520">IFERROR(IF($X520=$X519,BP519,INDEX(Forecast_Capex_Input!AC$12:AC$286,$X520)),0)</f>
        <v>0</v>
      </c>
      <c r="BQ520" s="187" cm="1">
        <f t="array" ref="BQ520">IFERROR(IF($X520=$X519,BQ519,INDEX(Forecast_Capex_Input!AD$12:AD$286,$X520)),0)</f>
        <v>0</v>
      </c>
      <c r="BR520" s="187" cm="1">
        <f t="array" ref="BR520">IFERROR(IF($X520=$X519,BR519,INDEX(Forecast_Capex_Input!AE$12:AE$286,$X520)),0)</f>
        <v>0</v>
      </c>
      <c r="BS520" s="187" cm="1">
        <f t="array" ref="BS520">IFERROR(IF($X520=$X519,BS519,INDEX(Forecast_Capex_Input!AF$12:AF$286,$X520)),0)</f>
        <v>0</v>
      </c>
      <c r="BT520" s="187" cm="1">
        <f t="array" ref="BT520">IFERROR(IF($X520=$X519,BT519,INDEX(Forecast_Capex_Input!AG$12:AG$286,$X520)),0)</f>
        <v>0</v>
      </c>
      <c r="BU520" s="165"/>
      <c r="BV520" s="215">
        <f t="shared" si="323"/>
        <v>0</v>
      </c>
      <c r="BW520" s="215">
        <f t="shared" si="324"/>
        <v>0</v>
      </c>
      <c r="BX520" s="215">
        <f t="shared" si="325"/>
        <v>0</v>
      </c>
      <c r="BY520" s="215">
        <f t="shared" si="326"/>
        <v>0</v>
      </c>
      <c r="BZ520" s="215">
        <f t="shared" si="327"/>
        <v>0</v>
      </c>
      <c r="CA520" s="155">
        <f t="shared" si="355"/>
        <v>0</v>
      </c>
      <c r="CB520" s="165"/>
      <c r="CC520" s="215">
        <f t="shared" si="328"/>
        <v>0</v>
      </c>
      <c r="CD520" s="215">
        <f t="shared" si="329"/>
        <v>0</v>
      </c>
      <c r="CE520" s="215">
        <f t="shared" si="330"/>
        <v>0</v>
      </c>
      <c r="CF520" s="215">
        <f t="shared" si="331"/>
        <v>0</v>
      </c>
      <c r="CG520" s="215">
        <f t="shared" si="332"/>
        <v>0</v>
      </c>
      <c r="CH520" s="155">
        <f t="shared" si="356"/>
        <v>0</v>
      </c>
      <c r="CI520" s="165"/>
      <c r="CJ520" s="215">
        <f t="shared" si="333"/>
        <v>0</v>
      </c>
      <c r="CK520" s="215">
        <f t="shared" si="334"/>
        <v>0</v>
      </c>
      <c r="CL520" s="215">
        <f t="shared" si="335"/>
        <v>0</v>
      </c>
      <c r="CM520" s="215">
        <f t="shared" si="336"/>
        <v>0</v>
      </c>
      <c r="CN520" s="215">
        <f t="shared" si="337"/>
        <v>0</v>
      </c>
      <c r="CO520" s="155">
        <f t="shared" si="357"/>
        <v>0</v>
      </c>
      <c r="CP520" s="165"/>
      <c r="CQ520" s="223">
        <f t="shared" si="338"/>
        <v>0</v>
      </c>
      <c r="CR520" s="223">
        <f t="shared" si="339"/>
        <v>0</v>
      </c>
      <c r="CS520" s="223">
        <f t="shared" si="340"/>
        <v>0</v>
      </c>
      <c r="CT520" s="223">
        <f t="shared" si="341"/>
        <v>0</v>
      </c>
      <c r="CU520" s="223">
        <f t="shared" si="342"/>
        <v>0</v>
      </c>
      <c r="CV520" s="155">
        <f t="shared" si="358"/>
        <v>0</v>
      </c>
      <c r="CW520" s="165"/>
      <c r="CX520" s="215">
        <f t="shared" si="359"/>
        <v>0</v>
      </c>
      <c r="CY520" s="215">
        <f t="shared" si="343"/>
        <v>0</v>
      </c>
      <c r="CZ520" s="215">
        <f t="shared" si="344"/>
        <v>0</v>
      </c>
      <c r="DA520" s="215">
        <f t="shared" si="345"/>
        <v>0</v>
      </c>
      <c r="DB520" s="215">
        <f t="shared" si="346"/>
        <v>0</v>
      </c>
      <c r="DC520" s="155">
        <f t="shared" si="360"/>
        <v>0</v>
      </c>
      <c r="DD520" s="165"/>
      <c r="DE520" s="188" t="b" cm="1">
        <f t="array" aca="1" ref="DE520" ca="1">OR($G520=Forecast_Capex_Input!$BF$8:$BF$10)</f>
        <v>0</v>
      </c>
      <c r="DF520" s="188" cm="1">
        <f t="array" aca="1" ref="DF520" ca="1">IFERROR(INDEX(Forecast_Capex_Input!BG$12:BG$286,$X520)
*(INDEX(Forecast_Capex_Input!$H$12:$H$286,$X520)=Repex),0)
*$DE520</f>
        <v>0</v>
      </c>
      <c r="DG520" s="188" cm="1">
        <f t="array" aca="1" ref="DG520" ca="1">IFERROR(INDEX(Forecast_Capex_Input!BH$12:BH$286,$X520)
*(INDEX(Forecast_Capex_Input!$H$12:$H$286,$X520)=Repex),0)
*$DE520</f>
        <v>0</v>
      </c>
      <c r="DH520" s="188" cm="1">
        <f t="array" aca="1" ref="DH520" ca="1">IFERROR(INDEX(Forecast_Capex_Input!BI$12:BI$286,$X520)
*(INDEX(Forecast_Capex_Input!$H$12:$H$286,$X520)=Repex),0)
*$DE520</f>
        <v>0</v>
      </c>
      <c r="DI520" s="188" cm="1">
        <f t="array" aca="1" ref="DI520" ca="1">IFERROR(INDEX(Forecast_Capex_Input!BJ$12:BJ$286,$X520)
*(INDEX(Forecast_Capex_Input!$H$12:$H$286,$X520)=Repex),0)
*$DE520</f>
        <v>0</v>
      </c>
      <c r="DJ520" s="188" cm="1">
        <f t="array" aca="1" ref="DJ520" ca="1">IFERROR(INDEX(Forecast_Capex_Input!BK$12:BK$286,$X520)
*(INDEX(Forecast_Capex_Input!$H$12:$H$286,$X520)=Repex),0)
*$DE520</f>
        <v>0</v>
      </c>
      <c r="DK520" s="188" cm="1">
        <f t="array" aca="1" ref="DK520" ca="1">IFERROR(INDEX(Forecast_Capex_Input!BL$12:BL$286,$X520)
*(INDEX(Forecast_Capex_Input!$H$12:$H$286,$X520)=Repex),0)
*$DE520</f>
        <v>0</v>
      </c>
      <c r="DL520" s="165"/>
      <c r="DM520" s="188" t="b" cm="1">
        <f t="array" aca="1" ref="DM520" ca="1">OR($G520=Forecast_Capex_Input!$BN$8:$BN$9)</f>
        <v>0</v>
      </c>
      <c r="DN520" s="188" cm="1">
        <f t="array" aca="1" ref="DN520" ca="1">IFERROR(INDEX(Forecast_Capex_Input!BO$12:BO$286,$X520)
*(INDEX(Forecast_Capex_Input!$H$12:$H$286,$X520)=Repex),0)
*$DM520</f>
        <v>0</v>
      </c>
      <c r="DO520" s="188" cm="1">
        <f t="array" aca="1" ref="DO520" ca="1">IFERROR(INDEX(Forecast_Capex_Input!BP$12:BP$286,$X520)
*(INDEX(Forecast_Capex_Input!$H$12:$H$286,$X520)=Repex),0)
*$DM520</f>
        <v>0</v>
      </c>
      <c r="DP520" s="188" cm="1">
        <f t="array" aca="1" ref="DP520" ca="1">IFERROR(INDEX(Forecast_Capex_Input!BQ$12:BQ$286,$X520)
*(INDEX(Forecast_Capex_Input!$H$12:$H$286,$X520)=Repex),0)
*$DM520</f>
        <v>0</v>
      </c>
      <c r="DQ520" s="188" cm="1">
        <f t="array" aca="1" ref="DQ520" ca="1">IFERROR(INDEX(Forecast_Capex_Input!BR$12:BR$286,$X520)
*(INDEX(Forecast_Capex_Input!$H$12:$H$286,$X520)=Repex),0)
*$DM520</f>
        <v>0</v>
      </c>
      <c r="DR520" s="188" cm="1">
        <f t="array" aca="1" ref="DR520" ca="1">IFERROR(INDEX(Forecast_Capex_Input!BS$12:BS$286,$X520)
*(INDEX(Forecast_Capex_Input!$H$12:$H$286,$X520)=Repex),0)
*$DM520</f>
        <v>0</v>
      </c>
      <c r="DS520" s="165"/>
      <c r="DT520" s="188" t="b" cm="1">
        <f t="array" aca="1" ref="DT520" ca="1">OR($G520=Forecast_Capex_Input!$BU$8:$BU$10)</f>
        <v>0</v>
      </c>
      <c r="DU520" s="188" cm="1">
        <f t="array" aca="1" ref="DU520" ca="1">IFERROR(INDEX(Forecast_Capex_Input!BV$12:BV$286,$X520)
*(INDEX(Forecast_Capex_Input!$H$12:$H$286,$X520)=Repex),0)
*$DT520</f>
        <v>0</v>
      </c>
      <c r="DV520" s="188" cm="1">
        <f t="array" aca="1" ref="DV520" ca="1">IFERROR(INDEX(Forecast_Capex_Input!BW$12:BW$286,$X520)
*(INDEX(Forecast_Capex_Input!$H$12:$H$286,$X520)=Repex),0)
*$DT520</f>
        <v>0</v>
      </c>
      <c r="DW520" s="188" cm="1">
        <f t="array" aca="1" ref="DW520" ca="1">IFERROR(INDEX(Forecast_Capex_Input!BX$12:BX$286,$X520)
*(INDEX(Forecast_Capex_Input!$H$12:$H$286,$X520)=Repex),0)
*$DT520</f>
        <v>0</v>
      </c>
      <c r="DX520" s="188" cm="1">
        <f t="array" aca="1" ref="DX520" ca="1">IFERROR(INDEX(Forecast_Capex_Input!BY$12:BY$286,$X520)
*(INDEX(Forecast_Capex_Input!$H$12:$H$286,$X520)=Repex),0)
*$DT520</f>
        <v>0</v>
      </c>
      <c r="DY520" s="188" cm="1">
        <f t="array" aca="1" ref="DY520" ca="1">IFERROR(INDEX(Forecast_Capex_Input!BZ$12:BZ$286,$X520)
*(INDEX(Forecast_Capex_Input!$H$12:$H$286,$X520)=Repex),0)
*$DT520</f>
        <v>0</v>
      </c>
      <c r="DZ520" s="188" cm="1">
        <f t="array" aca="1" ref="DZ520" ca="1">IFERROR(INDEX(Forecast_Capex_Input!CA$12:CA$286,$X520)
*(INDEX(Forecast_Capex_Input!$H$12:$H$286,$X520)=Repex),0)
*$DT520</f>
        <v>0</v>
      </c>
      <c r="EA520" s="188" cm="1">
        <f t="array" aca="1" ref="EA520" ca="1">IFERROR(INDEX(Forecast_Capex_Input!CB$12:CB$286,$X520)
*(INDEX(Forecast_Capex_Input!$H$12:$H$286,$X520)=Repex),0)
*$DT520</f>
        <v>0</v>
      </c>
      <c r="EB520" s="188" cm="1">
        <f t="array" aca="1" ref="EB520" ca="1">IFERROR(INDEX(Forecast_Capex_Input!CC$12:CC$286,$X520)
*(INDEX(Forecast_Capex_Input!$H$12:$H$286,$X520)=Repex),0)
*$DT520</f>
        <v>0</v>
      </c>
      <c r="EC520" s="165"/>
      <c r="ED520" s="226" t="str">
        <f t="shared" si="347"/>
        <v>N/A</v>
      </c>
      <c r="EE520" s="174" t="s">
        <v>15</v>
      </c>
    </row>
    <row r="521" spans="3:135" x14ac:dyDescent="0.2">
      <c r="C521" s="174">
        <f t="shared" si="348"/>
        <v>511</v>
      </c>
      <c r="D521" s="167" t="str" cm="1">
        <f t="array" ref="D521">IFERROR(INDEX(Forecast_Capex_Input!$D$12:$D$286,$X521),NA)</f>
        <v>N/A</v>
      </c>
      <c r="E521" s="172" t="str" cm="1">
        <f t="array" ref="E521">IF($X521=NA,NA,INDEX(Forecast_Capex_Input!$E$12:$E$286,$X521))</f>
        <v>N/A</v>
      </c>
      <c r="F521" s="167" t="str" cm="1">
        <f t="array" aca="1" ref="F521" ca="1">IFERROR(INDEX(General!$E$25:$E$26,$Y521),NA)</f>
        <v>N/A</v>
      </c>
      <c r="G521" s="167" t="str" cm="1">
        <f t="array" aca="1" ref="G521" ca="1">IFERROR(INDEX(Forecast_Capex_Input!$AI$11:$BB$11,$AA521),NA)</f>
        <v>N/A</v>
      </c>
      <c r="H521" s="189" t="str" cm="1">
        <f t="array" aca="1" ref="H521" ca="1">IFERROR(INDEX(Forecast_Capex_Input!$AI$12:$BB$286,$X521,$AA521),NA)</f>
        <v>N/A</v>
      </c>
      <c r="I521" s="199" t="str" cm="1">
        <f t="array" ref="I521">IFERROR(INDEX(Forecast_Capex_Input!$F$12:$F$286,$X521),NA)</f>
        <v>N/A</v>
      </c>
      <c r="J521" s="199" t="str" cm="1">
        <f t="array" ref="J521">IFERROR(INDEX(Forecast_Capex_Input!G$12:G$286,$X521),NA)</f>
        <v>N/A</v>
      </c>
      <c r="K521" s="199" t="str" cm="1">
        <f t="array" ref="K521">IFERROR(INDEX(Forecast_Capex_Input!H$12:H$286,$X521),NA)</f>
        <v>N/A</v>
      </c>
      <c r="L521" s="199" t="str" cm="1">
        <f t="array" ref="L521">IFERROR(INDEX(Forecast_Capex_Input!I$12:I$286,$X521),NA)</f>
        <v>N/A</v>
      </c>
      <c r="M521" s="199" t="str" cm="1">
        <f t="array" ref="M521">IFERROR(INDEX(Forecast_Capex_Input!J$12:J$286,$X521),NA)</f>
        <v>N/A</v>
      </c>
      <c r="N521" s="199" t="str" cm="1">
        <f t="array" ref="N521">IFERROR(INDEX(Forecast_Capex_Input!K$12:K$286,$X521),NA)</f>
        <v>N/A</v>
      </c>
      <c r="O521" s="199" t="str" cm="1">
        <f t="array" ref="O521">IFERROR(INDEX(Forecast_Capex_Input!L$12:L$286,$X521),NA)</f>
        <v>N/A</v>
      </c>
      <c r="P521" s="199" t="str" cm="1">
        <f t="array" ref="P521">IFERROR(INDEX(Forecast_Capex_Input!M$12:M$286,$X521),NA)</f>
        <v>N/A</v>
      </c>
      <c r="Q521" s="172" t="str" cm="1">
        <f t="array" ref="Q521">IFERROR(INDEX(Forecast_Capex_Input!N$12:N$286,$X521),NA)</f>
        <v>N/A</v>
      </c>
      <c r="R521" s="265" cm="1">
        <f t="array" ref="R521">IFERROR(INDEX(Forecast_Capex_Input!O$12:O$286,$X521),0)</f>
        <v>0</v>
      </c>
      <c r="S521" s="172" cm="1">
        <f t="array" ref="S521">IFERROR(INDEX(Forecast_Capex_Input!P$12:P$286,$X521),0)</f>
        <v>0</v>
      </c>
      <c r="T521" s="199" t="str" cm="1">
        <f t="array" aca="1" ref="T521" ca="1">IFERROR(INDEX(General!$K$84:$K$103,$AA521),NA)</f>
        <v>N/A</v>
      </c>
      <c r="U521" s="188" cm="1">
        <f t="array" aca="1" ref="U521" ca="1">IFERROR(
IF($F521=General!$E$25,INDEX(Forecast_Capex_Input!S$12:S$286,$X521),
INDEX(Forecast_Capex_Input!T$12:T$286,$X521)),0)</f>
        <v>0</v>
      </c>
      <c r="V521" s="222" t="b">
        <f>IFERROR(INDEX(Overheads!$T$19:$T$26,MATCH($I521,Overheads!$E$19:$E$26,0)),FALSE)</f>
        <v>0</v>
      </c>
      <c r="W521" s="165"/>
      <c r="X521" s="174" t="str">
        <f>IFERROR(
IF(MATCH($C521,Forecast_Capex_Input!$CI$12:$CI$286,1)+1&gt;MAX(Forecast_Capex_Input!$C$12:$C$286),NA,
MATCH($C521,Forecast_Capex_Input!$CI$12:$CI$286,1)+1),1)</f>
        <v>N/A</v>
      </c>
      <c r="Y521" s="174" t="str" cm="1">
        <f t="array" aca="1" ref="Y521" ca="1">IFERROR(
IF(X520&lt;&gt;X521,1,
IF(COUNTIF(OFFSET(Y520,0,0,-INDEX(Forecast_Capex_Input!$CG$12:$CG$286,$X521)),Y520)=INDEX(Forecast_Capex_Input!$CG$12:$CG$286,$X521),Y520+1,Y520)),NA)</f>
        <v>N/A</v>
      </c>
      <c r="Z521" s="174" t="str" cm="1">
        <f t="array" ref="Z521">IFERROR($C521-IF($X521=1,1,INDEX(Forecast_Capex_Input!$CI$12:$CI$286,$X521-1))+1,NA)</f>
        <v>N/A</v>
      </c>
      <c r="AA521" s="174" t="str" cm="1">
        <f t="array" aca="1" ref="AA521" ca="1">IFERROR(IF(Y521=1,
INDEX(Forecast_Capex_Input!$AI$10:$BB$10,SMALL(IF(INDEX(Forecast_Capex_Input!$AI$12:$BB$286,$X521,0)&gt;0,COLUMN(Forecast_Capex_Input!$AI$10:$BB$10)-COLUMN(Forecast_Capex_Input!$AI$12)+1),ROWS(OFFSET(AA520,0,0,-$Z521)))),
OFFSET(AA520,-INDEX(Forecast_Capex_Input!$CG$12:$CG$286,$X521)+1,0)),NA)</f>
        <v>N/A</v>
      </c>
      <c r="AB521" s="174" t="str">
        <f t="shared" ca="1" si="317"/>
        <v>N/A</v>
      </c>
      <c r="AC521" s="222" t="b">
        <f t="shared" si="349"/>
        <v>0</v>
      </c>
      <c r="AD521" s="220" t="b">
        <v>0</v>
      </c>
      <c r="AE521" s="222" t="b">
        <f t="shared" si="318"/>
        <v>1</v>
      </c>
      <c r="AF521" s="165"/>
      <c r="AG521" s="215">
        <v>0</v>
      </c>
      <c r="AH521" s="215">
        <v>0</v>
      </c>
      <c r="AI521" s="215">
        <v>0</v>
      </c>
      <c r="AJ521" s="215">
        <v>0</v>
      </c>
      <c r="AK521" s="215">
        <v>0</v>
      </c>
      <c r="AL521" s="155">
        <v>0</v>
      </c>
      <c r="AM521" s="165"/>
      <c r="AN521" s="215" cm="1">
        <f t="array" aca="1" ref="AN521" ca="1">IFERROR(INDEX(General!O$33:O$34,$AB521)
*AG521,0)</f>
        <v>0</v>
      </c>
      <c r="AO521" s="215" cm="1">
        <f t="array" aca="1" ref="AO521" ca="1">IFERROR(INDEX(General!P$33:P$34,$AB521)
*AH521,0)</f>
        <v>0</v>
      </c>
      <c r="AP521" s="215" cm="1">
        <f t="array" aca="1" ref="AP521" ca="1">IFERROR(INDEX(General!Q$33:Q$34,$AB521)
*AI521,0)</f>
        <v>0</v>
      </c>
      <c r="AQ521" s="215" cm="1">
        <f t="array" aca="1" ref="AQ521" ca="1">IFERROR(INDEX(General!R$33:R$34,$AB521)
*AJ521,0)</f>
        <v>0</v>
      </c>
      <c r="AR521" s="215" cm="1">
        <f t="array" aca="1" ref="AR521" ca="1">IFERROR(INDEX(General!S$33:S$34,$AB521)
*AK521,0)</f>
        <v>0</v>
      </c>
      <c r="AS521" s="155">
        <f t="shared" ca="1" si="350"/>
        <v>0</v>
      </c>
      <c r="AT521" s="165"/>
      <c r="AU521" s="215">
        <f ca="1">IF($AE521=FALSE,AN521*Overheads!$R$24*$V521,
IFERROR(Overheads!$O$49*$V521*AN521,0)
+IFERROR(Overheads!Q$59*$V521*(AN521/Overheads!Q$68),0))</f>
        <v>0</v>
      </c>
      <c r="AV521" s="215">
        <f ca="1">IF($AE521=FALSE,AO521*Overheads!$R$24*$V521,
IFERROR(Overheads!$O$49*$V521*AO521,0)
+IFERROR(Overheads!R$59*$V521*(AO521/Overheads!R$68),0))</f>
        <v>0</v>
      </c>
      <c r="AW521" s="215">
        <f ca="1">IF($AE521=FALSE,AP521*Overheads!$R$24*$V521,
IFERROR(Overheads!$O$49*$V521*AP521,0)
+IFERROR(Overheads!S$59*$V521*(AP521/Overheads!S$68),0))</f>
        <v>0</v>
      </c>
      <c r="AX521" s="215">
        <f ca="1">IF($AE521=FALSE,AQ521*Overheads!$R$24*$V521,
IFERROR(Overheads!$O$49*$V521*AQ521,0)
+IFERROR(Overheads!T$59*$V521*(AQ521/Overheads!T$68),0))</f>
        <v>0</v>
      </c>
      <c r="AY521" s="215">
        <f ca="1">IF($AE521=FALSE,AR521*Overheads!$R$24*$V521,
IFERROR(Overheads!$O$49*$V521*AR521,0)
+IFERROR(Overheads!U$59*$V521*(AR521/Overheads!U$68),0))</f>
        <v>0</v>
      </c>
      <c r="AZ521" s="155">
        <f t="shared" ca="1" si="351"/>
        <v>0</v>
      </c>
      <c r="BA521" s="165"/>
      <c r="BB521" s="215">
        <f ca="1">IF($AE521=FALSE,AN521*Overheads!$S$25,
IFERROR(Overheads!$O$50*AN521,0)
+IFERROR(Overheads!Q$60*(AN521/Overheads!Q$66),0))</f>
        <v>0</v>
      </c>
      <c r="BC521" s="215">
        <f ca="1">IF($AE521=FALSE,AO521*Overheads!$S$25,
IFERROR(Overheads!$O$50*AO521,0)
+IFERROR(Overheads!R$60*(AO521/Overheads!R$66),0))</f>
        <v>0</v>
      </c>
      <c r="BD521" s="215">
        <f ca="1">IF($AE521=FALSE,AP521*Overheads!$S$25,
IFERROR(Overheads!$O$50*AP521,0)
+IFERROR(Overheads!S$60*(AP521/Overheads!S$66),0))</f>
        <v>0</v>
      </c>
      <c r="BE521" s="215">
        <f ca="1">IF($AE521=FALSE,AQ521*Overheads!$S$25,
IFERROR(Overheads!$O$50*AQ521,0)
+IFERROR(Overheads!T$60*(AQ521/Overheads!T$66),0))</f>
        <v>0</v>
      </c>
      <c r="BF521" s="215">
        <f ca="1">IF($AE521=FALSE,AR521*Overheads!$S$25,
IFERROR(Overheads!$O$50*AR521,0)
+IFERROR(Overheads!U$60*(AR521/Overheads!U$66),0))</f>
        <v>0</v>
      </c>
      <c r="BG521" s="155">
        <f t="shared" ca="1" si="352"/>
        <v>0</v>
      </c>
      <c r="BH521" s="165"/>
      <c r="BI521" s="215">
        <f t="shared" ca="1" si="353"/>
        <v>0</v>
      </c>
      <c r="BJ521" s="215">
        <f t="shared" ca="1" si="319"/>
        <v>0</v>
      </c>
      <c r="BK521" s="215">
        <f t="shared" ca="1" si="320"/>
        <v>0</v>
      </c>
      <c r="BL521" s="215">
        <f t="shared" ca="1" si="321"/>
        <v>0</v>
      </c>
      <c r="BM521" s="215">
        <f t="shared" ca="1" si="322"/>
        <v>0</v>
      </c>
      <c r="BN521" s="155">
        <f t="shared" ca="1" si="354"/>
        <v>0</v>
      </c>
      <c r="BO521" s="165"/>
      <c r="BP521" s="187" cm="1">
        <f t="array" ref="BP521">IFERROR(IF($X521=$X520,BP520,INDEX(Forecast_Capex_Input!AC$12:AC$286,$X521)),0)</f>
        <v>0</v>
      </c>
      <c r="BQ521" s="187" cm="1">
        <f t="array" ref="BQ521">IFERROR(IF($X521=$X520,BQ520,INDEX(Forecast_Capex_Input!AD$12:AD$286,$X521)),0)</f>
        <v>0</v>
      </c>
      <c r="BR521" s="187" cm="1">
        <f t="array" ref="BR521">IFERROR(IF($X521=$X520,BR520,INDEX(Forecast_Capex_Input!AE$12:AE$286,$X521)),0)</f>
        <v>0</v>
      </c>
      <c r="BS521" s="187" cm="1">
        <f t="array" ref="BS521">IFERROR(IF($X521=$X520,BS520,INDEX(Forecast_Capex_Input!AF$12:AF$286,$X521)),0)</f>
        <v>0</v>
      </c>
      <c r="BT521" s="187" cm="1">
        <f t="array" ref="BT521">IFERROR(IF($X521=$X520,BT520,INDEX(Forecast_Capex_Input!AG$12:AG$286,$X521)),0)</f>
        <v>0</v>
      </c>
      <c r="BU521" s="165"/>
      <c r="BV521" s="215">
        <f t="shared" si="323"/>
        <v>0</v>
      </c>
      <c r="BW521" s="215">
        <f t="shared" si="324"/>
        <v>0</v>
      </c>
      <c r="BX521" s="215">
        <f t="shared" si="325"/>
        <v>0</v>
      </c>
      <c r="BY521" s="215">
        <f t="shared" si="326"/>
        <v>0</v>
      </c>
      <c r="BZ521" s="215">
        <f t="shared" si="327"/>
        <v>0</v>
      </c>
      <c r="CA521" s="155">
        <f t="shared" si="355"/>
        <v>0</v>
      </c>
      <c r="CB521" s="165"/>
      <c r="CC521" s="215">
        <f t="shared" si="328"/>
        <v>0</v>
      </c>
      <c r="CD521" s="215">
        <f t="shared" si="329"/>
        <v>0</v>
      </c>
      <c r="CE521" s="215">
        <f t="shared" si="330"/>
        <v>0</v>
      </c>
      <c r="CF521" s="215">
        <f t="shared" si="331"/>
        <v>0</v>
      </c>
      <c r="CG521" s="215">
        <f t="shared" si="332"/>
        <v>0</v>
      </c>
      <c r="CH521" s="155">
        <f t="shared" si="356"/>
        <v>0</v>
      </c>
      <c r="CI521" s="165"/>
      <c r="CJ521" s="215">
        <f t="shared" si="333"/>
        <v>0</v>
      </c>
      <c r="CK521" s="215">
        <f t="shared" si="334"/>
        <v>0</v>
      </c>
      <c r="CL521" s="215">
        <f t="shared" si="335"/>
        <v>0</v>
      </c>
      <c r="CM521" s="215">
        <f t="shared" si="336"/>
        <v>0</v>
      </c>
      <c r="CN521" s="215">
        <f t="shared" si="337"/>
        <v>0</v>
      </c>
      <c r="CO521" s="155">
        <f t="shared" si="357"/>
        <v>0</v>
      </c>
      <c r="CP521" s="165"/>
      <c r="CQ521" s="223">
        <f t="shared" si="338"/>
        <v>0</v>
      </c>
      <c r="CR521" s="223">
        <f t="shared" si="339"/>
        <v>0</v>
      </c>
      <c r="CS521" s="223">
        <f t="shared" si="340"/>
        <v>0</v>
      </c>
      <c r="CT521" s="223">
        <f t="shared" si="341"/>
        <v>0</v>
      </c>
      <c r="CU521" s="223">
        <f t="shared" si="342"/>
        <v>0</v>
      </c>
      <c r="CV521" s="155">
        <f t="shared" si="358"/>
        <v>0</v>
      </c>
      <c r="CW521" s="165"/>
      <c r="CX521" s="215">
        <f t="shared" si="359"/>
        <v>0</v>
      </c>
      <c r="CY521" s="215">
        <f t="shared" si="343"/>
        <v>0</v>
      </c>
      <c r="CZ521" s="215">
        <f t="shared" si="344"/>
        <v>0</v>
      </c>
      <c r="DA521" s="215">
        <f t="shared" si="345"/>
        <v>0</v>
      </c>
      <c r="DB521" s="215">
        <f t="shared" si="346"/>
        <v>0</v>
      </c>
      <c r="DC521" s="155">
        <f t="shared" si="360"/>
        <v>0</v>
      </c>
      <c r="DD521" s="165"/>
      <c r="DE521" s="188" t="b" cm="1">
        <f t="array" aca="1" ref="DE521" ca="1">OR($G521=Forecast_Capex_Input!$BF$8:$BF$10)</f>
        <v>0</v>
      </c>
      <c r="DF521" s="188" cm="1">
        <f t="array" aca="1" ref="DF521" ca="1">IFERROR(INDEX(Forecast_Capex_Input!BG$12:BG$286,$X521)
*(INDEX(Forecast_Capex_Input!$H$12:$H$286,$X521)=Repex),0)
*$DE521</f>
        <v>0</v>
      </c>
      <c r="DG521" s="188" cm="1">
        <f t="array" aca="1" ref="DG521" ca="1">IFERROR(INDEX(Forecast_Capex_Input!BH$12:BH$286,$X521)
*(INDEX(Forecast_Capex_Input!$H$12:$H$286,$X521)=Repex),0)
*$DE521</f>
        <v>0</v>
      </c>
      <c r="DH521" s="188" cm="1">
        <f t="array" aca="1" ref="DH521" ca="1">IFERROR(INDEX(Forecast_Capex_Input!BI$12:BI$286,$X521)
*(INDEX(Forecast_Capex_Input!$H$12:$H$286,$X521)=Repex),0)
*$DE521</f>
        <v>0</v>
      </c>
      <c r="DI521" s="188" cm="1">
        <f t="array" aca="1" ref="DI521" ca="1">IFERROR(INDEX(Forecast_Capex_Input!BJ$12:BJ$286,$X521)
*(INDEX(Forecast_Capex_Input!$H$12:$H$286,$X521)=Repex),0)
*$DE521</f>
        <v>0</v>
      </c>
      <c r="DJ521" s="188" cm="1">
        <f t="array" aca="1" ref="DJ521" ca="1">IFERROR(INDEX(Forecast_Capex_Input!BK$12:BK$286,$X521)
*(INDEX(Forecast_Capex_Input!$H$12:$H$286,$X521)=Repex),0)
*$DE521</f>
        <v>0</v>
      </c>
      <c r="DK521" s="188" cm="1">
        <f t="array" aca="1" ref="DK521" ca="1">IFERROR(INDEX(Forecast_Capex_Input!BL$12:BL$286,$X521)
*(INDEX(Forecast_Capex_Input!$H$12:$H$286,$X521)=Repex),0)
*$DE521</f>
        <v>0</v>
      </c>
      <c r="DL521" s="165"/>
      <c r="DM521" s="188" t="b" cm="1">
        <f t="array" aca="1" ref="DM521" ca="1">OR($G521=Forecast_Capex_Input!$BN$8:$BN$9)</f>
        <v>0</v>
      </c>
      <c r="DN521" s="188" cm="1">
        <f t="array" aca="1" ref="DN521" ca="1">IFERROR(INDEX(Forecast_Capex_Input!BO$12:BO$286,$X521)
*(INDEX(Forecast_Capex_Input!$H$12:$H$286,$X521)=Repex),0)
*$DM521</f>
        <v>0</v>
      </c>
      <c r="DO521" s="188" cm="1">
        <f t="array" aca="1" ref="DO521" ca="1">IFERROR(INDEX(Forecast_Capex_Input!BP$12:BP$286,$X521)
*(INDEX(Forecast_Capex_Input!$H$12:$H$286,$X521)=Repex),0)
*$DM521</f>
        <v>0</v>
      </c>
      <c r="DP521" s="188" cm="1">
        <f t="array" aca="1" ref="DP521" ca="1">IFERROR(INDEX(Forecast_Capex_Input!BQ$12:BQ$286,$X521)
*(INDEX(Forecast_Capex_Input!$H$12:$H$286,$X521)=Repex),0)
*$DM521</f>
        <v>0</v>
      </c>
      <c r="DQ521" s="188" cm="1">
        <f t="array" aca="1" ref="DQ521" ca="1">IFERROR(INDEX(Forecast_Capex_Input!BR$12:BR$286,$X521)
*(INDEX(Forecast_Capex_Input!$H$12:$H$286,$X521)=Repex),0)
*$DM521</f>
        <v>0</v>
      </c>
      <c r="DR521" s="188" cm="1">
        <f t="array" aca="1" ref="DR521" ca="1">IFERROR(INDEX(Forecast_Capex_Input!BS$12:BS$286,$X521)
*(INDEX(Forecast_Capex_Input!$H$12:$H$286,$X521)=Repex),0)
*$DM521</f>
        <v>0</v>
      </c>
      <c r="DS521" s="165"/>
      <c r="DT521" s="188" t="b" cm="1">
        <f t="array" aca="1" ref="DT521" ca="1">OR($G521=Forecast_Capex_Input!$BU$8:$BU$10)</f>
        <v>0</v>
      </c>
      <c r="DU521" s="188" cm="1">
        <f t="array" aca="1" ref="DU521" ca="1">IFERROR(INDEX(Forecast_Capex_Input!BV$12:BV$286,$X521)
*(INDEX(Forecast_Capex_Input!$H$12:$H$286,$X521)=Repex),0)
*$DT521</f>
        <v>0</v>
      </c>
      <c r="DV521" s="188" cm="1">
        <f t="array" aca="1" ref="DV521" ca="1">IFERROR(INDEX(Forecast_Capex_Input!BW$12:BW$286,$X521)
*(INDEX(Forecast_Capex_Input!$H$12:$H$286,$X521)=Repex),0)
*$DT521</f>
        <v>0</v>
      </c>
      <c r="DW521" s="188" cm="1">
        <f t="array" aca="1" ref="DW521" ca="1">IFERROR(INDEX(Forecast_Capex_Input!BX$12:BX$286,$X521)
*(INDEX(Forecast_Capex_Input!$H$12:$H$286,$X521)=Repex),0)
*$DT521</f>
        <v>0</v>
      </c>
      <c r="DX521" s="188" cm="1">
        <f t="array" aca="1" ref="DX521" ca="1">IFERROR(INDEX(Forecast_Capex_Input!BY$12:BY$286,$X521)
*(INDEX(Forecast_Capex_Input!$H$12:$H$286,$X521)=Repex),0)
*$DT521</f>
        <v>0</v>
      </c>
      <c r="DY521" s="188" cm="1">
        <f t="array" aca="1" ref="DY521" ca="1">IFERROR(INDEX(Forecast_Capex_Input!BZ$12:BZ$286,$X521)
*(INDEX(Forecast_Capex_Input!$H$12:$H$286,$X521)=Repex),0)
*$DT521</f>
        <v>0</v>
      </c>
      <c r="DZ521" s="188" cm="1">
        <f t="array" aca="1" ref="DZ521" ca="1">IFERROR(INDEX(Forecast_Capex_Input!CA$12:CA$286,$X521)
*(INDEX(Forecast_Capex_Input!$H$12:$H$286,$X521)=Repex),0)
*$DT521</f>
        <v>0</v>
      </c>
      <c r="EA521" s="188" cm="1">
        <f t="array" aca="1" ref="EA521" ca="1">IFERROR(INDEX(Forecast_Capex_Input!CB$12:CB$286,$X521)
*(INDEX(Forecast_Capex_Input!$H$12:$H$286,$X521)=Repex),0)
*$DT521</f>
        <v>0</v>
      </c>
      <c r="EB521" s="188" cm="1">
        <f t="array" aca="1" ref="EB521" ca="1">IFERROR(INDEX(Forecast_Capex_Input!CC$12:CC$286,$X521)
*(INDEX(Forecast_Capex_Input!$H$12:$H$286,$X521)=Repex),0)
*$DT521</f>
        <v>0</v>
      </c>
      <c r="EC521" s="165"/>
      <c r="ED521" s="226" t="str">
        <f t="shared" si="347"/>
        <v>N/A</v>
      </c>
      <c r="EE521" s="174" t="s">
        <v>15</v>
      </c>
    </row>
    <row r="522" spans="3:135" x14ac:dyDescent="0.2">
      <c r="C522" s="174">
        <f t="shared" si="348"/>
        <v>512</v>
      </c>
      <c r="D522" s="167" t="str" cm="1">
        <f t="array" ref="D522">IFERROR(INDEX(Forecast_Capex_Input!$D$12:$D$286,$X522),NA)</f>
        <v>N/A</v>
      </c>
      <c r="E522" s="172" t="str" cm="1">
        <f t="array" ref="E522">IF($X522=NA,NA,INDEX(Forecast_Capex_Input!$E$12:$E$286,$X522))</f>
        <v>N/A</v>
      </c>
      <c r="F522" s="167" t="str" cm="1">
        <f t="array" aca="1" ref="F522" ca="1">IFERROR(INDEX(General!$E$25:$E$26,$Y522),NA)</f>
        <v>N/A</v>
      </c>
      <c r="G522" s="167" t="str" cm="1">
        <f t="array" aca="1" ref="G522" ca="1">IFERROR(INDEX(Forecast_Capex_Input!$AI$11:$BB$11,$AA522),NA)</f>
        <v>N/A</v>
      </c>
      <c r="H522" s="189" t="str" cm="1">
        <f t="array" aca="1" ref="H522" ca="1">IFERROR(INDEX(Forecast_Capex_Input!$AI$12:$BB$286,$X522,$AA522),NA)</f>
        <v>N/A</v>
      </c>
      <c r="I522" s="199" t="str" cm="1">
        <f t="array" ref="I522">IFERROR(INDEX(Forecast_Capex_Input!$F$12:$F$286,$X522),NA)</f>
        <v>N/A</v>
      </c>
      <c r="J522" s="199" t="str" cm="1">
        <f t="array" ref="J522">IFERROR(INDEX(Forecast_Capex_Input!G$12:G$286,$X522),NA)</f>
        <v>N/A</v>
      </c>
      <c r="K522" s="199" t="str" cm="1">
        <f t="array" ref="K522">IFERROR(INDEX(Forecast_Capex_Input!H$12:H$286,$X522),NA)</f>
        <v>N/A</v>
      </c>
      <c r="L522" s="199" t="str" cm="1">
        <f t="array" ref="L522">IFERROR(INDEX(Forecast_Capex_Input!I$12:I$286,$X522),NA)</f>
        <v>N/A</v>
      </c>
      <c r="M522" s="199" t="str" cm="1">
        <f t="array" ref="M522">IFERROR(INDEX(Forecast_Capex_Input!J$12:J$286,$X522),NA)</f>
        <v>N/A</v>
      </c>
      <c r="N522" s="199" t="str" cm="1">
        <f t="array" ref="N522">IFERROR(INDEX(Forecast_Capex_Input!K$12:K$286,$X522),NA)</f>
        <v>N/A</v>
      </c>
      <c r="O522" s="199" t="str" cm="1">
        <f t="array" ref="O522">IFERROR(INDEX(Forecast_Capex_Input!L$12:L$286,$X522),NA)</f>
        <v>N/A</v>
      </c>
      <c r="P522" s="199" t="str" cm="1">
        <f t="array" ref="P522">IFERROR(INDEX(Forecast_Capex_Input!M$12:M$286,$X522),NA)</f>
        <v>N/A</v>
      </c>
      <c r="Q522" s="172" t="str" cm="1">
        <f t="array" ref="Q522">IFERROR(INDEX(Forecast_Capex_Input!N$12:N$286,$X522),NA)</f>
        <v>N/A</v>
      </c>
      <c r="R522" s="265" cm="1">
        <f t="array" ref="R522">IFERROR(INDEX(Forecast_Capex_Input!O$12:O$286,$X522),0)</f>
        <v>0</v>
      </c>
      <c r="S522" s="172" cm="1">
        <f t="array" ref="S522">IFERROR(INDEX(Forecast_Capex_Input!P$12:P$286,$X522),0)</f>
        <v>0</v>
      </c>
      <c r="T522" s="199" t="str" cm="1">
        <f t="array" aca="1" ref="T522" ca="1">IFERROR(INDEX(General!$K$84:$K$103,$AA522),NA)</f>
        <v>N/A</v>
      </c>
      <c r="U522" s="188" cm="1">
        <f t="array" aca="1" ref="U522" ca="1">IFERROR(
IF($F522=General!$E$25,INDEX(Forecast_Capex_Input!S$12:S$286,$X522),
INDEX(Forecast_Capex_Input!T$12:T$286,$X522)),0)</f>
        <v>0</v>
      </c>
      <c r="V522" s="222" t="b">
        <f>IFERROR(INDEX(Overheads!$T$19:$T$26,MATCH($I522,Overheads!$E$19:$E$26,0)),FALSE)</f>
        <v>0</v>
      </c>
      <c r="W522" s="165"/>
      <c r="X522" s="174" t="str">
        <f>IFERROR(
IF(MATCH($C522,Forecast_Capex_Input!$CI$12:$CI$286,1)+1&gt;MAX(Forecast_Capex_Input!$C$12:$C$286),NA,
MATCH($C522,Forecast_Capex_Input!$CI$12:$CI$286,1)+1),1)</f>
        <v>N/A</v>
      </c>
      <c r="Y522" s="174" t="str" cm="1">
        <f t="array" aca="1" ref="Y522" ca="1">IFERROR(
IF(X521&lt;&gt;X522,1,
IF(COUNTIF(OFFSET(Y521,0,0,-INDEX(Forecast_Capex_Input!$CG$12:$CG$286,$X522)),Y521)=INDEX(Forecast_Capex_Input!$CG$12:$CG$286,$X522),Y521+1,Y521)),NA)</f>
        <v>N/A</v>
      </c>
      <c r="Z522" s="174" t="str" cm="1">
        <f t="array" ref="Z522">IFERROR($C522-IF($X522=1,1,INDEX(Forecast_Capex_Input!$CI$12:$CI$286,$X522-1))+1,NA)</f>
        <v>N/A</v>
      </c>
      <c r="AA522" s="174" t="str" cm="1">
        <f t="array" aca="1" ref="AA522" ca="1">IFERROR(IF(Y522=1,
INDEX(Forecast_Capex_Input!$AI$10:$BB$10,SMALL(IF(INDEX(Forecast_Capex_Input!$AI$12:$BB$286,$X522,0)&gt;0,COLUMN(Forecast_Capex_Input!$AI$10:$BB$10)-COLUMN(Forecast_Capex_Input!$AI$12)+1),ROWS(OFFSET(AA521,0,0,-$Z522)))),
OFFSET(AA521,-INDEX(Forecast_Capex_Input!$CG$12:$CG$286,$X522)+1,0)),NA)</f>
        <v>N/A</v>
      </c>
      <c r="AB522" s="174" t="str">
        <f t="shared" ca="1" si="317"/>
        <v>N/A</v>
      </c>
      <c r="AC522" s="222" t="b">
        <f t="shared" si="349"/>
        <v>0</v>
      </c>
      <c r="AD522" s="220" t="b">
        <v>0</v>
      </c>
      <c r="AE522" s="222" t="b">
        <f t="shared" si="318"/>
        <v>1</v>
      </c>
      <c r="AF522" s="165"/>
      <c r="AG522" s="215">
        <v>0</v>
      </c>
      <c r="AH522" s="215">
        <v>0</v>
      </c>
      <c r="AI522" s="215">
        <v>0</v>
      </c>
      <c r="AJ522" s="215">
        <v>0</v>
      </c>
      <c r="AK522" s="215">
        <v>0</v>
      </c>
      <c r="AL522" s="155">
        <v>0</v>
      </c>
      <c r="AM522" s="165"/>
      <c r="AN522" s="215" cm="1">
        <f t="array" aca="1" ref="AN522" ca="1">IFERROR(INDEX(General!O$33:O$34,$AB522)
*AG522,0)</f>
        <v>0</v>
      </c>
      <c r="AO522" s="215" cm="1">
        <f t="array" aca="1" ref="AO522" ca="1">IFERROR(INDEX(General!P$33:P$34,$AB522)
*AH522,0)</f>
        <v>0</v>
      </c>
      <c r="AP522" s="215" cm="1">
        <f t="array" aca="1" ref="AP522" ca="1">IFERROR(INDEX(General!Q$33:Q$34,$AB522)
*AI522,0)</f>
        <v>0</v>
      </c>
      <c r="AQ522" s="215" cm="1">
        <f t="array" aca="1" ref="AQ522" ca="1">IFERROR(INDEX(General!R$33:R$34,$AB522)
*AJ522,0)</f>
        <v>0</v>
      </c>
      <c r="AR522" s="215" cm="1">
        <f t="array" aca="1" ref="AR522" ca="1">IFERROR(INDEX(General!S$33:S$34,$AB522)
*AK522,0)</f>
        <v>0</v>
      </c>
      <c r="AS522" s="155">
        <f t="shared" ca="1" si="350"/>
        <v>0</v>
      </c>
      <c r="AT522" s="165"/>
      <c r="AU522" s="215">
        <f ca="1">IF($AE522=FALSE,AN522*Overheads!$R$24*$V522,
IFERROR(Overheads!$O$49*$V522*AN522,0)
+IFERROR(Overheads!Q$59*$V522*(AN522/Overheads!Q$68),0))</f>
        <v>0</v>
      </c>
      <c r="AV522" s="215">
        <f ca="1">IF($AE522=FALSE,AO522*Overheads!$R$24*$V522,
IFERROR(Overheads!$O$49*$V522*AO522,0)
+IFERROR(Overheads!R$59*$V522*(AO522/Overheads!R$68),0))</f>
        <v>0</v>
      </c>
      <c r="AW522" s="215">
        <f ca="1">IF($AE522=FALSE,AP522*Overheads!$R$24*$V522,
IFERROR(Overheads!$O$49*$V522*AP522,0)
+IFERROR(Overheads!S$59*$V522*(AP522/Overheads!S$68),0))</f>
        <v>0</v>
      </c>
      <c r="AX522" s="215">
        <f ca="1">IF($AE522=FALSE,AQ522*Overheads!$R$24*$V522,
IFERROR(Overheads!$O$49*$V522*AQ522,0)
+IFERROR(Overheads!T$59*$V522*(AQ522/Overheads!T$68),0))</f>
        <v>0</v>
      </c>
      <c r="AY522" s="215">
        <f ca="1">IF($AE522=FALSE,AR522*Overheads!$R$24*$V522,
IFERROR(Overheads!$O$49*$V522*AR522,0)
+IFERROR(Overheads!U$59*$V522*(AR522/Overheads!U$68),0))</f>
        <v>0</v>
      </c>
      <c r="AZ522" s="155">
        <f t="shared" ca="1" si="351"/>
        <v>0</v>
      </c>
      <c r="BA522" s="165"/>
      <c r="BB522" s="215">
        <f ca="1">IF($AE522=FALSE,AN522*Overheads!$S$25,
IFERROR(Overheads!$O$50*AN522,0)
+IFERROR(Overheads!Q$60*(AN522/Overheads!Q$66),0))</f>
        <v>0</v>
      </c>
      <c r="BC522" s="215">
        <f ca="1">IF($AE522=FALSE,AO522*Overheads!$S$25,
IFERROR(Overheads!$O$50*AO522,0)
+IFERROR(Overheads!R$60*(AO522/Overheads!R$66),0))</f>
        <v>0</v>
      </c>
      <c r="BD522" s="215">
        <f ca="1">IF($AE522=FALSE,AP522*Overheads!$S$25,
IFERROR(Overheads!$O$50*AP522,0)
+IFERROR(Overheads!S$60*(AP522/Overheads!S$66),0))</f>
        <v>0</v>
      </c>
      <c r="BE522" s="215">
        <f ca="1">IF($AE522=FALSE,AQ522*Overheads!$S$25,
IFERROR(Overheads!$O$50*AQ522,0)
+IFERROR(Overheads!T$60*(AQ522/Overheads!T$66),0))</f>
        <v>0</v>
      </c>
      <c r="BF522" s="215">
        <f ca="1">IF($AE522=FALSE,AR522*Overheads!$S$25,
IFERROR(Overheads!$O$50*AR522,0)
+IFERROR(Overheads!U$60*(AR522/Overheads!U$66),0))</f>
        <v>0</v>
      </c>
      <c r="BG522" s="155">
        <f t="shared" ca="1" si="352"/>
        <v>0</v>
      </c>
      <c r="BH522" s="165"/>
      <c r="BI522" s="215">
        <f t="shared" ca="1" si="353"/>
        <v>0</v>
      </c>
      <c r="BJ522" s="215">
        <f t="shared" ca="1" si="319"/>
        <v>0</v>
      </c>
      <c r="BK522" s="215">
        <f t="shared" ca="1" si="320"/>
        <v>0</v>
      </c>
      <c r="BL522" s="215">
        <f t="shared" ca="1" si="321"/>
        <v>0</v>
      </c>
      <c r="BM522" s="215">
        <f t="shared" ca="1" si="322"/>
        <v>0</v>
      </c>
      <c r="BN522" s="155">
        <f t="shared" ca="1" si="354"/>
        <v>0</v>
      </c>
      <c r="BO522" s="165"/>
      <c r="BP522" s="187" cm="1">
        <f t="array" ref="BP522">IFERROR(IF($X522=$X521,BP521,INDEX(Forecast_Capex_Input!AC$12:AC$286,$X522)),0)</f>
        <v>0</v>
      </c>
      <c r="BQ522" s="187" cm="1">
        <f t="array" ref="BQ522">IFERROR(IF($X522=$X521,BQ521,INDEX(Forecast_Capex_Input!AD$12:AD$286,$X522)),0)</f>
        <v>0</v>
      </c>
      <c r="BR522" s="187" cm="1">
        <f t="array" ref="BR522">IFERROR(IF($X522=$X521,BR521,INDEX(Forecast_Capex_Input!AE$12:AE$286,$X522)),0)</f>
        <v>0</v>
      </c>
      <c r="BS522" s="187" cm="1">
        <f t="array" ref="BS522">IFERROR(IF($X522=$X521,BS521,INDEX(Forecast_Capex_Input!AF$12:AF$286,$X522)),0)</f>
        <v>0</v>
      </c>
      <c r="BT522" s="187" cm="1">
        <f t="array" ref="BT522">IFERROR(IF($X522=$X521,BT521,INDEX(Forecast_Capex_Input!AG$12:AG$286,$X522)),0)</f>
        <v>0</v>
      </c>
      <c r="BU522" s="165"/>
      <c r="BV522" s="215">
        <f t="shared" si="323"/>
        <v>0</v>
      </c>
      <c r="BW522" s="215">
        <f t="shared" si="324"/>
        <v>0</v>
      </c>
      <c r="BX522" s="215">
        <f t="shared" si="325"/>
        <v>0</v>
      </c>
      <c r="BY522" s="215">
        <f t="shared" si="326"/>
        <v>0</v>
      </c>
      <c r="BZ522" s="215">
        <f t="shared" si="327"/>
        <v>0</v>
      </c>
      <c r="CA522" s="155">
        <f t="shared" si="355"/>
        <v>0</v>
      </c>
      <c r="CB522" s="165"/>
      <c r="CC522" s="215">
        <f t="shared" si="328"/>
        <v>0</v>
      </c>
      <c r="CD522" s="215">
        <f t="shared" si="329"/>
        <v>0</v>
      </c>
      <c r="CE522" s="215">
        <f t="shared" si="330"/>
        <v>0</v>
      </c>
      <c r="CF522" s="215">
        <f t="shared" si="331"/>
        <v>0</v>
      </c>
      <c r="CG522" s="215">
        <f t="shared" si="332"/>
        <v>0</v>
      </c>
      <c r="CH522" s="155">
        <f t="shared" si="356"/>
        <v>0</v>
      </c>
      <c r="CI522" s="165"/>
      <c r="CJ522" s="215">
        <f t="shared" si="333"/>
        <v>0</v>
      </c>
      <c r="CK522" s="215">
        <f t="shared" si="334"/>
        <v>0</v>
      </c>
      <c r="CL522" s="215">
        <f t="shared" si="335"/>
        <v>0</v>
      </c>
      <c r="CM522" s="215">
        <f t="shared" si="336"/>
        <v>0</v>
      </c>
      <c r="CN522" s="215">
        <f t="shared" si="337"/>
        <v>0</v>
      </c>
      <c r="CO522" s="155">
        <f t="shared" si="357"/>
        <v>0</v>
      </c>
      <c r="CP522" s="165"/>
      <c r="CQ522" s="223">
        <f t="shared" si="338"/>
        <v>0</v>
      </c>
      <c r="CR522" s="223">
        <f t="shared" si="339"/>
        <v>0</v>
      </c>
      <c r="CS522" s="223">
        <f t="shared" si="340"/>
        <v>0</v>
      </c>
      <c r="CT522" s="223">
        <f t="shared" si="341"/>
        <v>0</v>
      </c>
      <c r="CU522" s="223">
        <f t="shared" si="342"/>
        <v>0</v>
      </c>
      <c r="CV522" s="155">
        <f t="shared" si="358"/>
        <v>0</v>
      </c>
      <c r="CW522" s="165"/>
      <c r="CX522" s="215">
        <f t="shared" si="359"/>
        <v>0</v>
      </c>
      <c r="CY522" s="215">
        <f t="shared" si="343"/>
        <v>0</v>
      </c>
      <c r="CZ522" s="215">
        <f t="shared" si="344"/>
        <v>0</v>
      </c>
      <c r="DA522" s="215">
        <f t="shared" si="345"/>
        <v>0</v>
      </c>
      <c r="DB522" s="215">
        <f t="shared" si="346"/>
        <v>0</v>
      </c>
      <c r="DC522" s="155">
        <f t="shared" si="360"/>
        <v>0</v>
      </c>
      <c r="DD522" s="165"/>
      <c r="DE522" s="188" t="b" cm="1">
        <f t="array" aca="1" ref="DE522" ca="1">OR($G522=Forecast_Capex_Input!$BF$8:$BF$10)</f>
        <v>0</v>
      </c>
      <c r="DF522" s="188" cm="1">
        <f t="array" aca="1" ref="DF522" ca="1">IFERROR(INDEX(Forecast_Capex_Input!BG$12:BG$286,$X522)
*(INDEX(Forecast_Capex_Input!$H$12:$H$286,$X522)=Repex),0)
*$DE522</f>
        <v>0</v>
      </c>
      <c r="DG522" s="188" cm="1">
        <f t="array" aca="1" ref="DG522" ca="1">IFERROR(INDEX(Forecast_Capex_Input!BH$12:BH$286,$X522)
*(INDEX(Forecast_Capex_Input!$H$12:$H$286,$X522)=Repex),0)
*$DE522</f>
        <v>0</v>
      </c>
      <c r="DH522" s="188" cm="1">
        <f t="array" aca="1" ref="DH522" ca="1">IFERROR(INDEX(Forecast_Capex_Input!BI$12:BI$286,$X522)
*(INDEX(Forecast_Capex_Input!$H$12:$H$286,$X522)=Repex),0)
*$DE522</f>
        <v>0</v>
      </c>
      <c r="DI522" s="188" cm="1">
        <f t="array" aca="1" ref="DI522" ca="1">IFERROR(INDEX(Forecast_Capex_Input!BJ$12:BJ$286,$X522)
*(INDEX(Forecast_Capex_Input!$H$12:$H$286,$X522)=Repex),0)
*$DE522</f>
        <v>0</v>
      </c>
      <c r="DJ522" s="188" cm="1">
        <f t="array" aca="1" ref="DJ522" ca="1">IFERROR(INDEX(Forecast_Capex_Input!BK$12:BK$286,$X522)
*(INDEX(Forecast_Capex_Input!$H$12:$H$286,$X522)=Repex),0)
*$DE522</f>
        <v>0</v>
      </c>
      <c r="DK522" s="188" cm="1">
        <f t="array" aca="1" ref="DK522" ca="1">IFERROR(INDEX(Forecast_Capex_Input!BL$12:BL$286,$X522)
*(INDEX(Forecast_Capex_Input!$H$12:$H$286,$X522)=Repex),0)
*$DE522</f>
        <v>0</v>
      </c>
      <c r="DL522" s="165"/>
      <c r="DM522" s="188" t="b" cm="1">
        <f t="array" aca="1" ref="DM522" ca="1">OR($G522=Forecast_Capex_Input!$BN$8:$BN$9)</f>
        <v>0</v>
      </c>
      <c r="DN522" s="188" cm="1">
        <f t="array" aca="1" ref="DN522" ca="1">IFERROR(INDEX(Forecast_Capex_Input!BO$12:BO$286,$X522)
*(INDEX(Forecast_Capex_Input!$H$12:$H$286,$X522)=Repex),0)
*$DM522</f>
        <v>0</v>
      </c>
      <c r="DO522" s="188" cm="1">
        <f t="array" aca="1" ref="DO522" ca="1">IFERROR(INDEX(Forecast_Capex_Input!BP$12:BP$286,$X522)
*(INDEX(Forecast_Capex_Input!$H$12:$H$286,$X522)=Repex),0)
*$DM522</f>
        <v>0</v>
      </c>
      <c r="DP522" s="188" cm="1">
        <f t="array" aca="1" ref="DP522" ca="1">IFERROR(INDEX(Forecast_Capex_Input!BQ$12:BQ$286,$X522)
*(INDEX(Forecast_Capex_Input!$H$12:$H$286,$X522)=Repex),0)
*$DM522</f>
        <v>0</v>
      </c>
      <c r="DQ522" s="188" cm="1">
        <f t="array" aca="1" ref="DQ522" ca="1">IFERROR(INDEX(Forecast_Capex_Input!BR$12:BR$286,$X522)
*(INDEX(Forecast_Capex_Input!$H$12:$H$286,$X522)=Repex),0)
*$DM522</f>
        <v>0</v>
      </c>
      <c r="DR522" s="188" cm="1">
        <f t="array" aca="1" ref="DR522" ca="1">IFERROR(INDEX(Forecast_Capex_Input!BS$12:BS$286,$X522)
*(INDEX(Forecast_Capex_Input!$H$12:$H$286,$X522)=Repex),0)
*$DM522</f>
        <v>0</v>
      </c>
      <c r="DS522" s="165"/>
      <c r="DT522" s="188" t="b" cm="1">
        <f t="array" aca="1" ref="DT522" ca="1">OR($G522=Forecast_Capex_Input!$BU$8:$BU$10)</f>
        <v>0</v>
      </c>
      <c r="DU522" s="188" cm="1">
        <f t="array" aca="1" ref="DU522" ca="1">IFERROR(INDEX(Forecast_Capex_Input!BV$12:BV$286,$X522)
*(INDEX(Forecast_Capex_Input!$H$12:$H$286,$X522)=Repex),0)
*$DT522</f>
        <v>0</v>
      </c>
      <c r="DV522" s="188" cm="1">
        <f t="array" aca="1" ref="DV522" ca="1">IFERROR(INDEX(Forecast_Capex_Input!BW$12:BW$286,$X522)
*(INDEX(Forecast_Capex_Input!$H$12:$H$286,$X522)=Repex),0)
*$DT522</f>
        <v>0</v>
      </c>
      <c r="DW522" s="188" cm="1">
        <f t="array" aca="1" ref="DW522" ca="1">IFERROR(INDEX(Forecast_Capex_Input!BX$12:BX$286,$X522)
*(INDEX(Forecast_Capex_Input!$H$12:$H$286,$X522)=Repex),0)
*$DT522</f>
        <v>0</v>
      </c>
      <c r="DX522" s="188" cm="1">
        <f t="array" aca="1" ref="DX522" ca="1">IFERROR(INDEX(Forecast_Capex_Input!BY$12:BY$286,$X522)
*(INDEX(Forecast_Capex_Input!$H$12:$H$286,$X522)=Repex),0)
*$DT522</f>
        <v>0</v>
      </c>
      <c r="DY522" s="188" cm="1">
        <f t="array" aca="1" ref="DY522" ca="1">IFERROR(INDEX(Forecast_Capex_Input!BZ$12:BZ$286,$X522)
*(INDEX(Forecast_Capex_Input!$H$12:$H$286,$X522)=Repex),0)
*$DT522</f>
        <v>0</v>
      </c>
      <c r="DZ522" s="188" cm="1">
        <f t="array" aca="1" ref="DZ522" ca="1">IFERROR(INDEX(Forecast_Capex_Input!CA$12:CA$286,$X522)
*(INDEX(Forecast_Capex_Input!$H$12:$H$286,$X522)=Repex),0)
*$DT522</f>
        <v>0</v>
      </c>
      <c r="EA522" s="188" cm="1">
        <f t="array" aca="1" ref="EA522" ca="1">IFERROR(INDEX(Forecast_Capex_Input!CB$12:CB$286,$X522)
*(INDEX(Forecast_Capex_Input!$H$12:$H$286,$X522)=Repex),0)
*$DT522</f>
        <v>0</v>
      </c>
      <c r="EB522" s="188" cm="1">
        <f t="array" aca="1" ref="EB522" ca="1">IFERROR(INDEX(Forecast_Capex_Input!CC$12:CC$286,$X522)
*(INDEX(Forecast_Capex_Input!$H$12:$H$286,$X522)=Repex),0)
*$DT522</f>
        <v>0</v>
      </c>
      <c r="EC522" s="165"/>
      <c r="ED522" s="226" t="str">
        <f t="shared" si="347"/>
        <v>N/A</v>
      </c>
      <c r="EE522" s="174" t="s">
        <v>15</v>
      </c>
    </row>
    <row r="523" spans="3:135" x14ac:dyDescent="0.2">
      <c r="C523" s="174">
        <f t="shared" si="348"/>
        <v>513</v>
      </c>
      <c r="D523" s="167" t="str" cm="1">
        <f t="array" ref="D523">IFERROR(INDEX(Forecast_Capex_Input!$D$12:$D$286,$X523),NA)</f>
        <v>N/A</v>
      </c>
      <c r="E523" s="172" t="str" cm="1">
        <f t="array" ref="E523">IF($X523=NA,NA,INDEX(Forecast_Capex_Input!$E$12:$E$286,$X523))</f>
        <v>N/A</v>
      </c>
      <c r="F523" s="167" t="str" cm="1">
        <f t="array" aca="1" ref="F523" ca="1">IFERROR(INDEX(General!$E$25:$E$26,$Y523),NA)</f>
        <v>N/A</v>
      </c>
      <c r="G523" s="167" t="str" cm="1">
        <f t="array" aca="1" ref="G523" ca="1">IFERROR(INDEX(Forecast_Capex_Input!$AI$11:$BB$11,$AA523),NA)</f>
        <v>N/A</v>
      </c>
      <c r="H523" s="189" t="str" cm="1">
        <f t="array" aca="1" ref="H523" ca="1">IFERROR(INDEX(Forecast_Capex_Input!$AI$12:$BB$286,$X523,$AA523),NA)</f>
        <v>N/A</v>
      </c>
      <c r="I523" s="199" t="str" cm="1">
        <f t="array" ref="I523">IFERROR(INDEX(Forecast_Capex_Input!$F$12:$F$286,$X523),NA)</f>
        <v>N/A</v>
      </c>
      <c r="J523" s="199" t="str" cm="1">
        <f t="array" ref="J523">IFERROR(INDEX(Forecast_Capex_Input!G$12:G$286,$X523),NA)</f>
        <v>N/A</v>
      </c>
      <c r="K523" s="199" t="str" cm="1">
        <f t="array" ref="K523">IFERROR(INDEX(Forecast_Capex_Input!H$12:H$286,$X523),NA)</f>
        <v>N/A</v>
      </c>
      <c r="L523" s="199" t="str" cm="1">
        <f t="array" ref="L523">IFERROR(INDEX(Forecast_Capex_Input!I$12:I$286,$X523),NA)</f>
        <v>N/A</v>
      </c>
      <c r="M523" s="199" t="str" cm="1">
        <f t="array" ref="M523">IFERROR(INDEX(Forecast_Capex_Input!J$12:J$286,$X523),NA)</f>
        <v>N/A</v>
      </c>
      <c r="N523" s="199" t="str" cm="1">
        <f t="array" ref="N523">IFERROR(INDEX(Forecast_Capex_Input!K$12:K$286,$X523),NA)</f>
        <v>N/A</v>
      </c>
      <c r="O523" s="199" t="str" cm="1">
        <f t="array" ref="O523">IFERROR(INDEX(Forecast_Capex_Input!L$12:L$286,$X523),NA)</f>
        <v>N/A</v>
      </c>
      <c r="P523" s="199" t="str" cm="1">
        <f t="array" ref="P523">IFERROR(INDEX(Forecast_Capex_Input!M$12:M$286,$X523),NA)</f>
        <v>N/A</v>
      </c>
      <c r="Q523" s="172" t="str" cm="1">
        <f t="array" ref="Q523">IFERROR(INDEX(Forecast_Capex_Input!N$12:N$286,$X523),NA)</f>
        <v>N/A</v>
      </c>
      <c r="R523" s="265" cm="1">
        <f t="array" ref="R523">IFERROR(INDEX(Forecast_Capex_Input!O$12:O$286,$X523),0)</f>
        <v>0</v>
      </c>
      <c r="S523" s="172" cm="1">
        <f t="array" ref="S523">IFERROR(INDEX(Forecast_Capex_Input!P$12:P$286,$X523),0)</f>
        <v>0</v>
      </c>
      <c r="T523" s="199" t="str" cm="1">
        <f t="array" aca="1" ref="T523" ca="1">IFERROR(INDEX(General!$K$84:$K$103,$AA523),NA)</f>
        <v>N/A</v>
      </c>
      <c r="U523" s="188" cm="1">
        <f t="array" aca="1" ref="U523" ca="1">IFERROR(
IF($F523=General!$E$25,INDEX(Forecast_Capex_Input!S$12:S$286,$X523),
INDEX(Forecast_Capex_Input!T$12:T$286,$X523)),0)</f>
        <v>0</v>
      </c>
      <c r="V523" s="222" t="b">
        <f>IFERROR(INDEX(Overheads!$T$19:$T$26,MATCH($I523,Overheads!$E$19:$E$26,0)),FALSE)</f>
        <v>0</v>
      </c>
      <c r="W523" s="165"/>
      <c r="X523" s="174" t="str">
        <f>IFERROR(
IF(MATCH($C523,Forecast_Capex_Input!$CI$12:$CI$286,1)+1&gt;MAX(Forecast_Capex_Input!$C$12:$C$286),NA,
MATCH($C523,Forecast_Capex_Input!$CI$12:$CI$286,1)+1),1)</f>
        <v>N/A</v>
      </c>
      <c r="Y523" s="174" t="str" cm="1">
        <f t="array" aca="1" ref="Y523" ca="1">IFERROR(
IF(X522&lt;&gt;X523,1,
IF(COUNTIF(OFFSET(Y522,0,0,-INDEX(Forecast_Capex_Input!$CG$12:$CG$286,$X523)),Y522)=INDEX(Forecast_Capex_Input!$CG$12:$CG$286,$X523),Y522+1,Y522)),NA)</f>
        <v>N/A</v>
      </c>
      <c r="Z523" s="174" t="str" cm="1">
        <f t="array" ref="Z523">IFERROR($C523-IF($X523=1,1,INDEX(Forecast_Capex_Input!$CI$12:$CI$286,$X523-1))+1,NA)</f>
        <v>N/A</v>
      </c>
      <c r="AA523" s="174" t="str" cm="1">
        <f t="array" aca="1" ref="AA523" ca="1">IFERROR(IF(Y523=1,
INDEX(Forecast_Capex_Input!$AI$10:$BB$10,SMALL(IF(INDEX(Forecast_Capex_Input!$AI$12:$BB$286,$X523,0)&gt;0,COLUMN(Forecast_Capex_Input!$AI$10:$BB$10)-COLUMN(Forecast_Capex_Input!$AI$12)+1),ROWS(OFFSET(AA522,0,0,-$Z523)))),
OFFSET(AA522,-INDEX(Forecast_Capex_Input!$CG$12:$CG$286,$X523)+1,0)),NA)</f>
        <v>N/A</v>
      </c>
      <c r="AB523" s="174" t="str">
        <f t="shared" ref="AB523:AB586" ca="1" si="361">IFERROR(
MATCH($F523,Esc_Category_List,0),NA)</f>
        <v>N/A</v>
      </c>
      <c r="AC523" s="222" t="b">
        <f t="shared" si="349"/>
        <v>0</v>
      </c>
      <c r="AD523" s="220" t="b">
        <v>0</v>
      </c>
      <c r="AE523" s="222" t="b">
        <f t="shared" ref="AE523:AE586" si="362">AND(NOT(AND(AC523,NOT(Inc_NCIPAP))),
NOT(AND(AD523,NOT(Inc_CP))))</f>
        <v>1</v>
      </c>
      <c r="AF523" s="165"/>
      <c r="AG523" s="215">
        <v>0</v>
      </c>
      <c r="AH523" s="215">
        <v>0</v>
      </c>
      <c r="AI523" s="215">
        <v>0</v>
      </c>
      <c r="AJ523" s="215">
        <v>0</v>
      </c>
      <c r="AK523" s="215">
        <v>0</v>
      </c>
      <c r="AL523" s="155">
        <v>0</v>
      </c>
      <c r="AM523" s="165"/>
      <c r="AN523" s="215" cm="1">
        <f t="array" aca="1" ref="AN523" ca="1">IFERROR(INDEX(General!O$33:O$34,$AB523)
*AG523,0)</f>
        <v>0</v>
      </c>
      <c r="AO523" s="215" cm="1">
        <f t="array" aca="1" ref="AO523" ca="1">IFERROR(INDEX(General!P$33:P$34,$AB523)
*AH523,0)</f>
        <v>0</v>
      </c>
      <c r="AP523" s="215" cm="1">
        <f t="array" aca="1" ref="AP523" ca="1">IFERROR(INDEX(General!Q$33:Q$34,$AB523)
*AI523,0)</f>
        <v>0</v>
      </c>
      <c r="AQ523" s="215" cm="1">
        <f t="array" aca="1" ref="AQ523" ca="1">IFERROR(INDEX(General!R$33:R$34,$AB523)
*AJ523,0)</f>
        <v>0</v>
      </c>
      <c r="AR523" s="215" cm="1">
        <f t="array" aca="1" ref="AR523" ca="1">IFERROR(INDEX(General!S$33:S$34,$AB523)
*AK523,0)</f>
        <v>0</v>
      </c>
      <c r="AS523" s="155">
        <f t="shared" ca="1" si="350"/>
        <v>0</v>
      </c>
      <c r="AT523" s="165"/>
      <c r="AU523" s="215">
        <f ca="1">IF($AE523=FALSE,AN523*Overheads!$R$24*$V523,
IFERROR(Overheads!$O$49*$V523*AN523,0)
+IFERROR(Overheads!Q$59*$V523*(AN523/Overheads!Q$68),0))</f>
        <v>0</v>
      </c>
      <c r="AV523" s="215">
        <f ca="1">IF($AE523=FALSE,AO523*Overheads!$R$24*$V523,
IFERROR(Overheads!$O$49*$V523*AO523,0)
+IFERROR(Overheads!R$59*$V523*(AO523/Overheads!R$68),0))</f>
        <v>0</v>
      </c>
      <c r="AW523" s="215">
        <f ca="1">IF($AE523=FALSE,AP523*Overheads!$R$24*$V523,
IFERROR(Overheads!$O$49*$V523*AP523,0)
+IFERROR(Overheads!S$59*$V523*(AP523/Overheads!S$68),0))</f>
        <v>0</v>
      </c>
      <c r="AX523" s="215">
        <f ca="1">IF($AE523=FALSE,AQ523*Overheads!$R$24*$V523,
IFERROR(Overheads!$O$49*$V523*AQ523,0)
+IFERROR(Overheads!T$59*$V523*(AQ523/Overheads!T$68),0))</f>
        <v>0</v>
      </c>
      <c r="AY523" s="215">
        <f ca="1">IF($AE523=FALSE,AR523*Overheads!$R$24*$V523,
IFERROR(Overheads!$O$49*$V523*AR523,0)
+IFERROR(Overheads!U$59*$V523*(AR523/Overheads!U$68),0))</f>
        <v>0</v>
      </c>
      <c r="AZ523" s="155">
        <f t="shared" ca="1" si="351"/>
        <v>0</v>
      </c>
      <c r="BA523" s="165"/>
      <c r="BB523" s="215">
        <f ca="1">IF($AE523=FALSE,AN523*Overheads!$S$25,
IFERROR(Overheads!$O$50*AN523,0)
+IFERROR(Overheads!Q$60*(AN523/Overheads!Q$66),0))</f>
        <v>0</v>
      </c>
      <c r="BC523" s="215">
        <f ca="1">IF($AE523=FALSE,AO523*Overheads!$S$25,
IFERROR(Overheads!$O$50*AO523,0)
+IFERROR(Overheads!R$60*(AO523/Overheads!R$66),0))</f>
        <v>0</v>
      </c>
      <c r="BD523" s="215">
        <f ca="1">IF($AE523=FALSE,AP523*Overheads!$S$25,
IFERROR(Overheads!$O$50*AP523,0)
+IFERROR(Overheads!S$60*(AP523/Overheads!S$66),0))</f>
        <v>0</v>
      </c>
      <c r="BE523" s="215">
        <f ca="1">IF($AE523=FALSE,AQ523*Overheads!$S$25,
IFERROR(Overheads!$O$50*AQ523,0)
+IFERROR(Overheads!T$60*(AQ523/Overheads!T$66),0))</f>
        <v>0</v>
      </c>
      <c r="BF523" s="215">
        <f ca="1">IF($AE523=FALSE,AR523*Overheads!$S$25,
IFERROR(Overheads!$O$50*AR523,0)
+IFERROR(Overheads!U$60*(AR523/Overheads!U$66),0))</f>
        <v>0</v>
      </c>
      <c r="BG523" s="155">
        <f t="shared" ca="1" si="352"/>
        <v>0</v>
      </c>
      <c r="BH523" s="165"/>
      <c r="BI523" s="215">
        <f t="shared" ca="1" si="353"/>
        <v>0</v>
      </c>
      <c r="BJ523" s="215">
        <f t="shared" ref="BJ523:BJ586" ca="1" si="363">SUM(AO523,AV523,BC523)</f>
        <v>0</v>
      </c>
      <c r="BK523" s="215">
        <f t="shared" ref="BK523:BK586" ca="1" si="364">SUM(AP523,AW523,BD523)</f>
        <v>0</v>
      </c>
      <c r="BL523" s="215">
        <f t="shared" ref="BL523:BL586" ca="1" si="365">SUM(AQ523,AX523,BE523)</f>
        <v>0</v>
      </c>
      <c r="BM523" s="215">
        <f t="shared" ref="BM523:BM586" ca="1" si="366">SUM(AR523,AY523,BF523)</f>
        <v>0</v>
      </c>
      <c r="BN523" s="155">
        <f t="shared" ca="1" si="354"/>
        <v>0</v>
      </c>
      <c r="BO523" s="165"/>
      <c r="BP523" s="187" cm="1">
        <f t="array" ref="BP523">IFERROR(IF($X523=$X522,BP522,INDEX(Forecast_Capex_Input!AC$12:AC$286,$X523)),0)</f>
        <v>0</v>
      </c>
      <c r="BQ523" s="187" cm="1">
        <f t="array" ref="BQ523">IFERROR(IF($X523=$X522,BQ522,INDEX(Forecast_Capex_Input!AD$12:AD$286,$X523)),0)</f>
        <v>0</v>
      </c>
      <c r="BR523" s="187" cm="1">
        <f t="array" ref="BR523">IFERROR(IF($X523=$X522,BR522,INDEX(Forecast_Capex_Input!AE$12:AE$286,$X523)),0)</f>
        <v>0</v>
      </c>
      <c r="BS523" s="187" cm="1">
        <f t="array" ref="BS523">IFERROR(IF($X523=$X522,BS522,INDEX(Forecast_Capex_Input!AF$12:AF$286,$X523)),0)</f>
        <v>0</v>
      </c>
      <c r="BT523" s="187" cm="1">
        <f t="array" ref="BT523">IFERROR(IF($X523=$X522,BT522,INDEX(Forecast_Capex_Input!AG$12:AG$286,$X523)),0)</f>
        <v>0</v>
      </c>
      <c r="BU523" s="165"/>
      <c r="BV523" s="215">
        <f t="shared" ref="BV523:BV586" si="367">IFERROR(IF($E523,SUM($AG523:$AK523)*BP523,AG523),0)</f>
        <v>0</v>
      </c>
      <c r="BW523" s="215">
        <f t="shared" ref="BW523:BW586" si="368">IFERROR(IF($E523,SUM($AG523:$AK523)*BQ523,AH523),0)</f>
        <v>0</v>
      </c>
      <c r="BX523" s="215">
        <f t="shared" ref="BX523:BX586" si="369">IFERROR(IF($E523,SUM($AG523:$AK523)*BR523,AI523),0)</f>
        <v>0</v>
      </c>
      <c r="BY523" s="215">
        <f t="shared" ref="BY523:BY586" si="370">IFERROR(IF($E523,SUM($AG523:$AK523)*BS523,AJ523),0)</f>
        <v>0</v>
      </c>
      <c r="BZ523" s="215">
        <f t="shared" ref="BZ523:BZ586" si="371">IFERROR(IF($E523,SUM($AG523:$AK523)*BT523,AK523),0)</f>
        <v>0</v>
      </c>
      <c r="CA523" s="155">
        <f t="shared" si="355"/>
        <v>0</v>
      </c>
      <c r="CB523" s="165"/>
      <c r="CC523" s="215">
        <f t="shared" ref="CC523:CC586" si="372">IFERROR(IF($E523,SUM($AN523:$AR523)*BP523,AN523),0)</f>
        <v>0</v>
      </c>
      <c r="CD523" s="215">
        <f t="shared" ref="CD523:CD586" si="373">IFERROR(IF($E523,SUM($AN523:$AR523)*BQ523,AO523),0)</f>
        <v>0</v>
      </c>
      <c r="CE523" s="215">
        <f t="shared" ref="CE523:CE586" si="374">IFERROR(IF($E523,SUM($AN523:$AR523)*BR523,AP523),0)</f>
        <v>0</v>
      </c>
      <c r="CF523" s="215">
        <f t="shared" ref="CF523:CF586" si="375">IFERROR(IF($E523,SUM($AN523:$AR523)*BS523,AQ523),0)</f>
        <v>0</v>
      </c>
      <c r="CG523" s="215">
        <f t="shared" ref="CG523:CG586" si="376">IFERROR(IF($E523,SUM($AN523:$AR523)*BT523,AR523),0)</f>
        <v>0</v>
      </c>
      <c r="CH523" s="155">
        <f t="shared" si="356"/>
        <v>0</v>
      </c>
      <c r="CI523" s="165"/>
      <c r="CJ523" s="215">
        <f t="shared" ref="CJ523:CJ586" si="377">IFERROR(IF($E523,SUM($AU523:$AY523)*BP523,AU523),0)</f>
        <v>0</v>
      </c>
      <c r="CK523" s="215">
        <f t="shared" ref="CK523:CK586" si="378">IFERROR(IF($E523,SUM($AU523:$AY523)*BQ523,AV523),0)</f>
        <v>0</v>
      </c>
      <c r="CL523" s="215">
        <f t="shared" ref="CL523:CL586" si="379">IFERROR(IF($E523,SUM($AU523:$AY523)*BR523,AW523),0)</f>
        <v>0</v>
      </c>
      <c r="CM523" s="215">
        <f t="shared" ref="CM523:CM586" si="380">IFERROR(IF($E523,SUM($AU523:$AY523)*BS523,AX523),0)</f>
        <v>0</v>
      </c>
      <c r="CN523" s="215">
        <f t="shared" ref="CN523:CN586" si="381">IFERROR(IF($E523,SUM($AU523:$AY523)*BT523,AY523),0)</f>
        <v>0</v>
      </c>
      <c r="CO523" s="155">
        <f t="shared" si="357"/>
        <v>0</v>
      </c>
      <c r="CP523" s="165"/>
      <c r="CQ523" s="223">
        <f t="shared" ref="CQ523:CQ586" si="382">IFERROR(IF($E523,SUM($BB523:$BF523)*BP523,BB523),0)</f>
        <v>0</v>
      </c>
      <c r="CR523" s="223">
        <f t="shared" ref="CR523:CR586" si="383">IFERROR(IF($E523,SUM($BB523:$BF523)*BQ523,BC523),0)</f>
        <v>0</v>
      </c>
      <c r="CS523" s="223">
        <f t="shared" ref="CS523:CS586" si="384">IFERROR(IF($E523,SUM($BB523:$BF523)*BR523,BD523),0)</f>
        <v>0</v>
      </c>
      <c r="CT523" s="223">
        <f t="shared" ref="CT523:CT586" si="385">IFERROR(IF($E523,SUM($BB523:$BF523)*BS523,BE523),0)</f>
        <v>0</v>
      </c>
      <c r="CU523" s="223">
        <f t="shared" ref="CU523:CU586" si="386">IFERROR(IF($E523,SUM($BB523:$BF523)*BT523,BF523),0)</f>
        <v>0</v>
      </c>
      <c r="CV523" s="155">
        <f t="shared" si="358"/>
        <v>0</v>
      </c>
      <c r="CW523" s="165"/>
      <c r="CX523" s="215">
        <f t="shared" si="359"/>
        <v>0</v>
      </c>
      <c r="CY523" s="215">
        <f t="shared" ref="CY523:CY586" si="387">SUM(CD523,CK523,CR523)</f>
        <v>0</v>
      </c>
      <c r="CZ523" s="215">
        <f t="shared" ref="CZ523:CZ586" si="388">SUM(CE523,CL523,CS523)</f>
        <v>0</v>
      </c>
      <c r="DA523" s="215">
        <f t="shared" ref="DA523:DA586" si="389">SUM(CF523,CM523,CT523)</f>
        <v>0</v>
      </c>
      <c r="DB523" s="215">
        <f t="shared" ref="DB523:DB586" si="390">SUM(CG523,CN523,CU523)</f>
        <v>0</v>
      </c>
      <c r="DC523" s="155">
        <f t="shared" si="360"/>
        <v>0</v>
      </c>
      <c r="DD523" s="165"/>
      <c r="DE523" s="188" t="b" cm="1">
        <f t="array" aca="1" ref="DE523" ca="1">OR($G523=Forecast_Capex_Input!$BF$8:$BF$10)</f>
        <v>0</v>
      </c>
      <c r="DF523" s="188" cm="1">
        <f t="array" aca="1" ref="DF523" ca="1">IFERROR(INDEX(Forecast_Capex_Input!BG$12:BG$286,$X523)
*(INDEX(Forecast_Capex_Input!$H$12:$H$286,$X523)=Repex),0)
*$DE523</f>
        <v>0</v>
      </c>
      <c r="DG523" s="188" cm="1">
        <f t="array" aca="1" ref="DG523" ca="1">IFERROR(INDEX(Forecast_Capex_Input!BH$12:BH$286,$X523)
*(INDEX(Forecast_Capex_Input!$H$12:$H$286,$X523)=Repex),0)
*$DE523</f>
        <v>0</v>
      </c>
      <c r="DH523" s="188" cm="1">
        <f t="array" aca="1" ref="DH523" ca="1">IFERROR(INDEX(Forecast_Capex_Input!BI$12:BI$286,$X523)
*(INDEX(Forecast_Capex_Input!$H$12:$H$286,$X523)=Repex),0)
*$DE523</f>
        <v>0</v>
      </c>
      <c r="DI523" s="188" cm="1">
        <f t="array" aca="1" ref="DI523" ca="1">IFERROR(INDEX(Forecast_Capex_Input!BJ$12:BJ$286,$X523)
*(INDEX(Forecast_Capex_Input!$H$12:$H$286,$X523)=Repex),0)
*$DE523</f>
        <v>0</v>
      </c>
      <c r="DJ523" s="188" cm="1">
        <f t="array" aca="1" ref="DJ523" ca="1">IFERROR(INDEX(Forecast_Capex_Input!BK$12:BK$286,$X523)
*(INDEX(Forecast_Capex_Input!$H$12:$H$286,$X523)=Repex),0)
*$DE523</f>
        <v>0</v>
      </c>
      <c r="DK523" s="188" cm="1">
        <f t="array" aca="1" ref="DK523" ca="1">IFERROR(INDEX(Forecast_Capex_Input!BL$12:BL$286,$X523)
*(INDEX(Forecast_Capex_Input!$H$12:$H$286,$X523)=Repex),0)
*$DE523</f>
        <v>0</v>
      </c>
      <c r="DL523" s="165"/>
      <c r="DM523" s="188" t="b" cm="1">
        <f t="array" aca="1" ref="DM523" ca="1">OR($G523=Forecast_Capex_Input!$BN$8:$BN$9)</f>
        <v>0</v>
      </c>
      <c r="DN523" s="188" cm="1">
        <f t="array" aca="1" ref="DN523" ca="1">IFERROR(INDEX(Forecast_Capex_Input!BO$12:BO$286,$X523)
*(INDEX(Forecast_Capex_Input!$H$12:$H$286,$X523)=Repex),0)
*$DM523</f>
        <v>0</v>
      </c>
      <c r="DO523" s="188" cm="1">
        <f t="array" aca="1" ref="DO523" ca="1">IFERROR(INDEX(Forecast_Capex_Input!BP$12:BP$286,$X523)
*(INDEX(Forecast_Capex_Input!$H$12:$H$286,$X523)=Repex),0)
*$DM523</f>
        <v>0</v>
      </c>
      <c r="DP523" s="188" cm="1">
        <f t="array" aca="1" ref="DP523" ca="1">IFERROR(INDEX(Forecast_Capex_Input!BQ$12:BQ$286,$X523)
*(INDEX(Forecast_Capex_Input!$H$12:$H$286,$X523)=Repex),0)
*$DM523</f>
        <v>0</v>
      </c>
      <c r="DQ523" s="188" cm="1">
        <f t="array" aca="1" ref="DQ523" ca="1">IFERROR(INDEX(Forecast_Capex_Input!BR$12:BR$286,$X523)
*(INDEX(Forecast_Capex_Input!$H$12:$H$286,$X523)=Repex),0)
*$DM523</f>
        <v>0</v>
      </c>
      <c r="DR523" s="188" cm="1">
        <f t="array" aca="1" ref="DR523" ca="1">IFERROR(INDEX(Forecast_Capex_Input!BS$12:BS$286,$X523)
*(INDEX(Forecast_Capex_Input!$H$12:$H$286,$X523)=Repex),0)
*$DM523</f>
        <v>0</v>
      </c>
      <c r="DS523" s="165"/>
      <c r="DT523" s="188" t="b" cm="1">
        <f t="array" aca="1" ref="DT523" ca="1">OR($G523=Forecast_Capex_Input!$BU$8:$BU$10)</f>
        <v>0</v>
      </c>
      <c r="DU523" s="188" cm="1">
        <f t="array" aca="1" ref="DU523" ca="1">IFERROR(INDEX(Forecast_Capex_Input!BV$12:BV$286,$X523)
*(INDEX(Forecast_Capex_Input!$H$12:$H$286,$X523)=Repex),0)
*$DT523</f>
        <v>0</v>
      </c>
      <c r="DV523" s="188" cm="1">
        <f t="array" aca="1" ref="DV523" ca="1">IFERROR(INDEX(Forecast_Capex_Input!BW$12:BW$286,$X523)
*(INDEX(Forecast_Capex_Input!$H$12:$H$286,$X523)=Repex),0)
*$DT523</f>
        <v>0</v>
      </c>
      <c r="DW523" s="188" cm="1">
        <f t="array" aca="1" ref="DW523" ca="1">IFERROR(INDEX(Forecast_Capex_Input!BX$12:BX$286,$X523)
*(INDEX(Forecast_Capex_Input!$H$12:$H$286,$X523)=Repex),0)
*$DT523</f>
        <v>0</v>
      </c>
      <c r="DX523" s="188" cm="1">
        <f t="array" aca="1" ref="DX523" ca="1">IFERROR(INDEX(Forecast_Capex_Input!BY$12:BY$286,$X523)
*(INDEX(Forecast_Capex_Input!$H$12:$H$286,$X523)=Repex),0)
*$DT523</f>
        <v>0</v>
      </c>
      <c r="DY523" s="188" cm="1">
        <f t="array" aca="1" ref="DY523" ca="1">IFERROR(INDEX(Forecast_Capex_Input!BZ$12:BZ$286,$X523)
*(INDEX(Forecast_Capex_Input!$H$12:$H$286,$X523)=Repex),0)
*$DT523</f>
        <v>0</v>
      </c>
      <c r="DZ523" s="188" cm="1">
        <f t="array" aca="1" ref="DZ523" ca="1">IFERROR(INDEX(Forecast_Capex_Input!CA$12:CA$286,$X523)
*(INDEX(Forecast_Capex_Input!$H$12:$H$286,$X523)=Repex),0)
*$DT523</f>
        <v>0</v>
      </c>
      <c r="EA523" s="188" cm="1">
        <f t="array" aca="1" ref="EA523" ca="1">IFERROR(INDEX(Forecast_Capex_Input!CB$12:CB$286,$X523)
*(INDEX(Forecast_Capex_Input!$H$12:$H$286,$X523)=Repex),0)
*$DT523</f>
        <v>0</v>
      </c>
      <c r="EB523" s="188" cm="1">
        <f t="array" aca="1" ref="EB523" ca="1">IFERROR(INDEX(Forecast_Capex_Input!CC$12:CC$286,$X523)
*(INDEX(Forecast_Capex_Input!$H$12:$H$286,$X523)=Repex),0)
*$DT523</f>
        <v>0</v>
      </c>
      <c r="EC523" s="165"/>
      <c r="ED523" s="226" t="str">
        <f t="shared" ref="ED523:ED586" si="391">IF(AND($AE523,$K523=Augex),
$AS523,NA)</f>
        <v>N/A</v>
      </c>
      <c r="EE523" s="174" t="s">
        <v>15</v>
      </c>
    </row>
    <row r="524" spans="3:135" x14ac:dyDescent="0.2">
      <c r="C524" s="174">
        <f t="shared" ref="C524:C587" si="392">IF(ISNUMBER(C523),C523+1,1)</f>
        <v>514</v>
      </c>
      <c r="D524" s="167" t="str" cm="1">
        <f t="array" ref="D524">IFERROR(INDEX(Forecast_Capex_Input!$D$12:$D$286,$X524),NA)</f>
        <v>N/A</v>
      </c>
      <c r="E524" s="172" t="str" cm="1">
        <f t="array" ref="E524">IF($X524=NA,NA,INDEX(Forecast_Capex_Input!$E$12:$E$286,$X524))</f>
        <v>N/A</v>
      </c>
      <c r="F524" s="167" t="str" cm="1">
        <f t="array" aca="1" ref="F524" ca="1">IFERROR(INDEX(General!$E$25:$E$26,$Y524),NA)</f>
        <v>N/A</v>
      </c>
      <c r="G524" s="167" t="str" cm="1">
        <f t="array" aca="1" ref="G524" ca="1">IFERROR(INDEX(Forecast_Capex_Input!$AI$11:$BB$11,$AA524),NA)</f>
        <v>N/A</v>
      </c>
      <c r="H524" s="189" t="str" cm="1">
        <f t="array" aca="1" ref="H524" ca="1">IFERROR(INDEX(Forecast_Capex_Input!$AI$12:$BB$286,$X524,$AA524),NA)</f>
        <v>N/A</v>
      </c>
      <c r="I524" s="199" t="str" cm="1">
        <f t="array" ref="I524">IFERROR(INDEX(Forecast_Capex_Input!$F$12:$F$286,$X524),NA)</f>
        <v>N/A</v>
      </c>
      <c r="J524" s="199" t="str" cm="1">
        <f t="array" ref="J524">IFERROR(INDEX(Forecast_Capex_Input!G$12:G$286,$X524),NA)</f>
        <v>N/A</v>
      </c>
      <c r="K524" s="199" t="str" cm="1">
        <f t="array" ref="K524">IFERROR(INDEX(Forecast_Capex_Input!H$12:H$286,$X524),NA)</f>
        <v>N/A</v>
      </c>
      <c r="L524" s="199" t="str" cm="1">
        <f t="array" ref="L524">IFERROR(INDEX(Forecast_Capex_Input!I$12:I$286,$X524),NA)</f>
        <v>N/A</v>
      </c>
      <c r="M524" s="199" t="str" cm="1">
        <f t="array" ref="M524">IFERROR(INDEX(Forecast_Capex_Input!J$12:J$286,$X524),NA)</f>
        <v>N/A</v>
      </c>
      <c r="N524" s="199" t="str" cm="1">
        <f t="array" ref="N524">IFERROR(INDEX(Forecast_Capex_Input!K$12:K$286,$X524),NA)</f>
        <v>N/A</v>
      </c>
      <c r="O524" s="199" t="str" cm="1">
        <f t="array" ref="O524">IFERROR(INDEX(Forecast_Capex_Input!L$12:L$286,$X524),NA)</f>
        <v>N/A</v>
      </c>
      <c r="P524" s="199" t="str" cm="1">
        <f t="array" ref="P524">IFERROR(INDEX(Forecast_Capex_Input!M$12:M$286,$X524),NA)</f>
        <v>N/A</v>
      </c>
      <c r="Q524" s="172" t="str" cm="1">
        <f t="array" ref="Q524">IFERROR(INDEX(Forecast_Capex_Input!N$12:N$286,$X524),NA)</f>
        <v>N/A</v>
      </c>
      <c r="R524" s="265" cm="1">
        <f t="array" ref="R524">IFERROR(INDEX(Forecast_Capex_Input!O$12:O$286,$X524),0)</f>
        <v>0</v>
      </c>
      <c r="S524" s="172" cm="1">
        <f t="array" ref="S524">IFERROR(INDEX(Forecast_Capex_Input!P$12:P$286,$X524),0)</f>
        <v>0</v>
      </c>
      <c r="T524" s="199" t="str" cm="1">
        <f t="array" aca="1" ref="T524" ca="1">IFERROR(INDEX(General!$K$84:$K$103,$AA524),NA)</f>
        <v>N/A</v>
      </c>
      <c r="U524" s="188" cm="1">
        <f t="array" aca="1" ref="U524" ca="1">IFERROR(
IF($F524=General!$E$25,INDEX(Forecast_Capex_Input!S$12:S$286,$X524),
INDEX(Forecast_Capex_Input!T$12:T$286,$X524)),0)</f>
        <v>0</v>
      </c>
      <c r="V524" s="222" t="b">
        <f>IFERROR(INDEX(Overheads!$T$19:$T$26,MATCH($I524,Overheads!$E$19:$E$26,0)),FALSE)</f>
        <v>0</v>
      </c>
      <c r="W524" s="165"/>
      <c r="X524" s="174" t="str">
        <f>IFERROR(
IF(MATCH($C524,Forecast_Capex_Input!$CI$12:$CI$286,1)+1&gt;MAX(Forecast_Capex_Input!$C$12:$C$286),NA,
MATCH($C524,Forecast_Capex_Input!$CI$12:$CI$286,1)+1),1)</f>
        <v>N/A</v>
      </c>
      <c r="Y524" s="174" t="str" cm="1">
        <f t="array" aca="1" ref="Y524" ca="1">IFERROR(
IF(X523&lt;&gt;X524,1,
IF(COUNTIF(OFFSET(Y523,0,0,-INDEX(Forecast_Capex_Input!$CG$12:$CG$286,$X524)),Y523)=INDEX(Forecast_Capex_Input!$CG$12:$CG$286,$X524),Y523+1,Y523)),NA)</f>
        <v>N/A</v>
      </c>
      <c r="Z524" s="174" t="str" cm="1">
        <f t="array" ref="Z524">IFERROR($C524-IF($X524=1,1,INDEX(Forecast_Capex_Input!$CI$12:$CI$286,$X524-1))+1,NA)</f>
        <v>N/A</v>
      </c>
      <c r="AA524" s="174" t="str" cm="1">
        <f t="array" aca="1" ref="AA524" ca="1">IFERROR(IF(Y524=1,
INDEX(Forecast_Capex_Input!$AI$10:$BB$10,SMALL(IF(INDEX(Forecast_Capex_Input!$AI$12:$BB$286,$X524,0)&gt;0,COLUMN(Forecast_Capex_Input!$AI$10:$BB$10)-COLUMN(Forecast_Capex_Input!$AI$12)+1),ROWS(OFFSET(AA523,0,0,-$Z524)))),
OFFSET(AA523,-INDEX(Forecast_Capex_Input!$CG$12:$CG$286,$X524)+1,0)),NA)</f>
        <v>N/A</v>
      </c>
      <c r="AB524" s="174" t="str">
        <f t="shared" ca="1" si="361"/>
        <v>N/A</v>
      </c>
      <c r="AC524" s="222" t="b">
        <f t="shared" ref="AC524:AC587" si="393">$K524=AC$6</f>
        <v>0</v>
      </c>
      <c r="AD524" s="220" t="b">
        <v>0</v>
      </c>
      <c r="AE524" s="222" t="b">
        <f t="shared" si="362"/>
        <v>1</v>
      </c>
      <c r="AF524" s="165"/>
      <c r="AG524" s="215">
        <v>0</v>
      </c>
      <c r="AH524" s="215">
        <v>0</v>
      </c>
      <c r="AI524" s="215">
        <v>0</v>
      </c>
      <c r="AJ524" s="215">
        <v>0</v>
      </c>
      <c r="AK524" s="215">
        <v>0</v>
      </c>
      <c r="AL524" s="155">
        <v>0</v>
      </c>
      <c r="AM524" s="165"/>
      <c r="AN524" s="215" cm="1">
        <f t="array" aca="1" ref="AN524" ca="1">IFERROR(INDEX(General!O$33:O$34,$AB524)
*AG524,0)</f>
        <v>0</v>
      </c>
      <c r="AO524" s="215" cm="1">
        <f t="array" aca="1" ref="AO524" ca="1">IFERROR(INDEX(General!P$33:P$34,$AB524)
*AH524,0)</f>
        <v>0</v>
      </c>
      <c r="AP524" s="215" cm="1">
        <f t="array" aca="1" ref="AP524" ca="1">IFERROR(INDEX(General!Q$33:Q$34,$AB524)
*AI524,0)</f>
        <v>0</v>
      </c>
      <c r="AQ524" s="215" cm="1">
        <f t="array" aca="1" ref="AQ524" ca="1">IFERROR(INDEX(General!R$33:R$34,$AB524)
*AJ524,0)</f>
        <v>0</v>
      </c>
      <c r="AR524" s="215" cm="1">
        <f t="array" aca="1" ref="AR524" ca="1">IFERROR(INDEX(General!S$33:S$34,$AB524)
*AK524,0)</f>
        <v>0</v>
      </c>
      <c r="AS524" s="155">
        <f t="shared" ref="AS524:AS587" ca="1" si="394">SUM(AN524:AR524)</f>
        <v>0</v>
      </c>
      <c r="AT524" s="165"/>
      <c r="AU524" s="215">
        <f ca="1">IF($AE524=FALSE,AN524*Overheads!$R$24*$V524,
IFERROR(Overheads!$O$49*$V524*AN524,0)
+IFERROR(Overheads!Q$59*$V524*(AN524/Overheads!Q$68),0))</f>
        <v>0</v>
      </c>
      <c r="AV524" s="215">
        <f ca="1">IF($AE524=FALSE,AO524*Overheads!$R$24*$V524,
IFERROR(Overheads!$O$49*$V524*AO524,0)
+IFERROR(Overheads!R$59*$V524*(AO524/Overheads!R$68),0))</f>
        <v>0</v>
      </c>
      <c r="AW524" s="215">
        <f ca="1">IF($AE524=FALSE,AP524*Overheads!$R$24*$V524,
IFERROR(Overheads!$O$49*$V524*AP524,0)
+IFERROR(Overheads!S$59*$V524*(AP524/Overheads!S$68),0))</f>
        <v>0</v>
      </c>
      <c r="AX524" s="215">
        <f ca="1">IF($AE524=FALSE,AQ524*Overheads!$R$24*$V524,
IFERROR(Overheads!$O$49*$V524*AQ524,0)
+IFERROR(Overheads!T$59*$V524*(AQ524/Overheads!T$68),0))</f>
        <v>0</v>
      </c>
      <c r="AY524" s="215">
        <f ca="1">IF($AE524=FALSE,AR524*Overheads!$R$24*$V524,
IFERROR(Overheads!$O$49*$V524*AR524,0)
+IFERROR(Overheads!U$59*$V524*(AR524/Overheads!U$68),0))</f>
        <v>0</v>
      </c>
      <c r="AZ524" s="155">
        <f t="shared" ref="AZ524:AZ587" ca="1" si="395">SUM(AU524:AY524)</f>
        <v>0</v>
      </c>
      <c r="BA524" s="165"/>
      <c r="BB524" s="215">
        <f ca="1">IF($AE524=FALSE,AN524*Overheads!$S$25,
IFERROR(Overheads!$O$50*AN524,0)
+IFERROR(Overheads!Q$60*(AN524/Overheads!Q$66),0))</f>
        <v>0</v>
      </c>
      <c r="BC524" s="215">
        <f ca="1">IF($AE524=FALSE,AO524*Overheads!$S$25,
IFERROR(Overheads!$O$50*AO524,0)
+IFERROR(Overheads!R$60*(AO524/Overheads!R$66),0))</f>
        <v>0</v>
      </c>
      <c r="BD524" s="215">
        <f ca="1">IF($AE524=FALSE,AP524*Overheads!$S$25,
IFERROR(Overheads!$O$50*AP524,0)
+IFERROR(Overheads!S$60*(AP524/Overheads!S$66),0))</f>
        <v>0</v>
      </c>
      <c r="BE524" s="215">
        <f ca="1">IF($AE524=FALSE,AQ524*Overheads!$S$25,
IFERROR(Overheads!$O$50*AQ524,0)
+IFERROR(Overheads!T$60*(AQ524/Overheads!T$66),0))</f>
        <v>0</v>
      </c>
      <c r="BF524" s="215">
        <f ca="1">IF($AE524=FALSE,AR524*Overheads!$S$25,
IFERROR(Overheads!$O$50*AR524,0)
+IFERROR(Overheads!U$60*(AR524/Overheads!U$66),0))</f>
        <v>0</v>
      </c>
      <c r="BG524" s="155">
        <f t="shared" ref="BG524:BG587" ca="1" si="396">SUM(BB524:BF524)</f>
        <v>0</v>
      </c>
      <c r="BH524" s="165"/>
      <c r="BI524" s="215">
        <f t="shared" ref="BI524:BI587" ca="1" si="397">SUM(AN524,AU524,BB524)</f>
        <v>0</v>
      </c>
      <c r="BJ524" s="215">
        <f t="shared" ca="1" si="363"/>
        <v>0</v>
      </c>
      <c r="BK524" s="215">
        <f t="shared" ca="1" si="364"/>
        <v>0</v>
      </c>
      <c r="BL524" s="215">
        <f t="shared" ca="1" si="365"/>
        <v>0</v>
      </c>
      <c r="BM524" s="215">
        <f t="shared" ca="1" si="366"/>
        <v>0</v>
      </c>
      <c r="BN524" s="155">
        <f t="shared" ref="BN524:BN587" ca="1" si="398">SUM(BI524:BM524)</f>
        <v>0</v>
      </c>
      <c r="BO524" s="165"/>
      <c r="BP524" s="187" cm="1">
        <f t="array" ref="BP524">IFERROR(IF($X524=$X523,BP523,INDEX(Forecast_Capex_Input!AC$12:AC$286,$X524)),0)</f>
        <v>0</v>
      </c>
      <c r="BQ524" s="187" cm="1">
        <f t="array" ref="BQ524">IFERROR(IF($X524=$X523,BQ523,INDEX(Forecast_Capex_Input!AD$12:AD$286,$X524)),0)</f>
        <v>0</v>
      </c>
      <c r="BR524" s="187" cm="1">
        <f t="array" ref="BR524">IFERROR(IF($X524=$X523,BR523,INDEX(Forecast_Capex_Input!AE$12:AE$286,$X524)),0)</f>
        <v>0</v>
      </c>
      <c r="BS524" s="187" cm="1">
        <f t="array" ref="BS524">IFERROR(IF($X524=$X523,BS523,INDEX(Forecast_Capex_Input!AF$12:AF$286,$X524)),0)</f>
        <v>0</v>
      </c>
      <c r="BT524" s="187" cm="1">
        <f t="array" ref="BT524">IFERROR(IF($X524=$X523,BT523,INDEX(Forecast_Capex_Input!AG$12:AG$286,$X524)),0)</f>
        <v>0</v>
      </c>
      <c r="BU524" s="165"/>
      <c r="BV524" s="215">
        <f t="shared" si="367"/>
        <v>0</v>
      </c>
      <c r="BW524" s="215">
        <f t="shared" si="368"/>
        <v>0</v>
      </c>
      <c r="BX524" s="215">
        <f t="shared" si="369"/>
        <v>0</v>
      </c>
      <c r="BY524" s="215">
        <f t="shared" si="370"/>
        <v>0</v>
      </c>
      <c r="BZ524" s="215">
        <f t="shared" si="371"/>
        <v>0</v>
      </c>
      <c r="CA524" s="155">
        <f t="shared" ref="CA524:CA587" si="399">SUM(BV524:BZ524)</f>
        <v>0</v>
      </c>
      <c r="CB524" s="165"/>
      <c r="CC524" s="215">
        <f t="shared" si="372"/>
        <v>0</v>
      </c>
      <c r="CD524" s="215">
        <f t="shared" si="373"/>
        <v>0</v>
      </c>
      <c r="CE524" s="215">
        <f t="shared" si="374"/>
        <v>0</v>
      </c>
      <c r="CF524" s="215">
        <f t="shared" si="375"/>
        <v>0</v>
      </c>
      <c r="CG524" s="215">
        <f t="shared" si="376"/>
        <v>0</v>
      </c>
      <c r="CH524" s="155">
        <f t="shared" ref="CH524:CH587" si="400">SUM(CC524:CG524)</f>
        <v>0</v>
      </c>
      <c r="CI524" s="165"/>
      <c r="CJ524" s="215">
        <f t="shared" si="377"/>
        <v>0</v>
      </c>
      <c r="CK524" s="215">
        <f t="shared" si="378"/>
        <v>0</v>
      </c>
      <c r="CL524" s="215">
        <f t="shared" si="379"/>
        <v>0</v>
      </c>
      <c r="CM524" s="215">
        <f t="shared" si="380"/>
        <v>0</v>
      </c>
      <c r="CN524" s="215">
        <f t="shared" si="381"/>
        <v>0</v>
      </c>
      <c r="CO524" s="155">
        <f t="shared" ref="CO524:CO587" si="401">SUM(CJ524:CN524)</f>
        <v>0</v>
      </c>
      <c r="CP524" s="165"/>
      <c r="CQ524" s="223">
        <f t="shared" si="382"/>
        <v>0</v>
      </c>
      <c r="CR524" s="223">
        <f t="shared" si="383"/>
        <v>0</v>
      </c>
      <c r="CS524" s="223">
        <f t="shared" si="384"/>
        <v>0</v>
      </c>
      <c r="CT524" s="223">
        <f t="shared" si="385"/>
        <v>0</v>
      </c>
      <c r="CU524" s="223">
        <f t="shared" si="386"/>
        <v>0</v>
      </c>
      <c r="CV524" s="155">
        <f t="shared" ref="CV524:CV587" si="402">SUM(CQ524:CU524)</f>
        <v>0</v>
      </c>
      <c r="CW524" s="165"/>
      <c r="CX524" s="215">
        <f t="shared" ref="CX524:CX587" si="403">SUM(CC524,CJ524,CQ524)</f>
        <v>0</v>
      </c>
      <c r="CY524" s="215">
        <f t="shared" si="387"/>
        <v>0</v>
      </c>
      <c r="CZ524" s="215">
        <f t="shared" si="388"/>
        <v>0</v>
      </c>
      <c r="DA524" s="215">
        <f t="shared" si="389"/>
        <v>0</v>
      </c>
      <c r="DB524" s="215">
        <f t="shared" si="390"/>
        <v>0</v>
      </c>
      <c r="DC524" s="155">
        <f t="shared" ref="DC524:DC587" si="404">SUM(CX524:DB524)</f>
        <v>0</v>
      </c>
      <c r="DD524" s="165"/>
      <c r="DE524" s="188" t="b" cm="1">
        <f t="array" aca="1" ref="DE524" ca="1">OR($G524=Forecast_Capex_Input!$BF$8:$BF$10)</f>
        <v>0</v>
      </c>
      <c r="DF524" s="188" cm="1">
        <f t="array" aca="1" ref="DF524" ca="1">IFERROR(INDEX(Forecast_Capex_Input!BG$12:BG$286,$X524)
*(INDEX(Forecast_Capex_Input!$H$12:$H$286,$X524)=Repex),0)
*$DE524</f>
        <v>0</v>
      </c>
      <c r="DG524" s="188" cm="1">
        <f t="array" aca="1" ref="DG524" ca="1">IFERROR(INDEX(Forecast_Capex_Input!BH$12:BH$286,$X524)
*(INDEX(Forecast_Capex_Input!$H$12:$H$286,$X524)=Repex),0)
*$DE524</f>
        <v>0</v>
      </c>
      <c r="DH524" s="188" cm="1">
        <f t="array" aca="1" ref="DH524" ca="1">IFERROR(INDEX(Forecast_Capex_Input!BI$12:BI$286,$X524)
*(INDEX(Forecast_Capex_Input!$H$12:$H$286,$X524)=Repex),0)
*$DE524</f>
        <v>0</v>
      </c>
      <c r="DI524" s="188" cm="1">
        <f t="array" aca="1" ref="DI524" ca="1">IFERROR(INDEX(Forecast_Capex_Input!BJ$12:BJ$286,$X524)
*(INDEX(Forecast_Capex_Input!$H$12:$H$286,$X524)=Repex),0)
*$DE524</f>
        <v>0</v>
      </c>
      <c r="DJ524" s="188" cm="1">
        <f t="array" aca="1" ref="DJ524" ca="1">IFERROR(INDEX(Forecast_Capex_Input!BK$12:BK$286,$X524)
*(INDEX(Forecast_Capex_Input!$H$12:$H$286,$X524)=Repex),0)
*$DE524</f>
        <v>0</v>
      </c>
      <c r="DK524" s="188" cm="1">
        <f t="array" aca="1" ref="DK524" ca="1">IFERROR(INDEX(Forecast_Capex_Input!BL$12:BL$286,$X524)
*(INDEX(Forecast_Capex_Input!$H$12:$H$286,$X524)=Repex),0)
*$DE524</f>
        <v>0</v>
      </c>
      <c r="DL524" s="165"/>
      <c r="DM524" s="188" t="b" cm="1">
        <f t="array" aca="1" ref="DM524" ca="1">OR($G524=Forecast_Capex_Input!$BN$8:$BN$9)</f>
        <v>0</v>
      </c>
      <c r="DN524" s="188" cm="1">
        <f t="array" aca="1" ref="DN524" ca="1">IFERROR(INDEX(Forecast_Capex_Input!BO$12:BO$286,$X524)
*(INDEX(Forecast_Capex_Input!$H$12:$H$286,$X524)=Repex),0)
*$DM524</f>
        <v>0</v>
      </c>
      <c r="DO524" s="188" cm="1">
        <f t="array" aca="1" ref="DO524" ca="1">IFERROR(INDEX(Forecast_Capex_Input!BP$12:BP$286,$X524)
*(INDEX(Forecast_Capex_Input!$H$12:$H$286,$X524)=Repex),0)
*$DM524</f>
        <v>0</v>
      </c>
      <c r="DP524" s="188" cm="1">
        <f t="array" aca="1" ref="DP524" ca="1">IFERROR(INDEX(Forecast_Capex_Input!BQ$12:BQ$286,$X524)
*(INDEX(Forecast_Capex_Input!$H$12:$H$286,$X524)=Repex),0)
*$DM524</f>
        <v>0</v>
      </c>
      <c r="DQ524" s="188" cm="1">
        <f t="array" aca="1" ref="DQ524" ca="1">IFERROR(INDEX(Forecast_Capex_Input!BR$12:BR$286,$X524)
*(INDEX(Forecast_Capex_Input!$H$12:$H$286,$X524)=Repex),0)
*$DM524</f>
        <v>0</v>
      </c>
      <c r="DR524" s="188" cm="1">
        <f t="array" aca="1" ref="DR524" ca="1">IFERROR(INDEX(Forecast_Capex_Input!BS$12:BS$286,$X524)
*(INDEX(Forecast_Capex_Input!$H$12:$H$286,$X524)=Repex),0)
*$DM524</f>
        <v>0</v>
      </c>
      <c r="DS524" s="165"/>
      <c r="DT524" s="188" t="b" cm="1">
        <f t="array" aca="1" ref="DT524" ca="1">OR($G524=Forecast_Capex_Input!$BU$8:$BU$10)</f>
        <v>0</v>
      </c>
      <c r="DU524" s="188" cm="1">
        <f t="array" aca="1" ref="DU524" ca="1">IFERROR(INDEX(Forecast_Capex_Input!BV$12:BV$286,$X524)
*(INDEX(Forecast_Capex_Input!$H$12:$H$286,$X524)=Repex),0)
*$DT524</f>
        <v>0</v>
      </c>
      <c r="DV524" s="188" cm="1">
        <f t="array" aca="1" ref="DV524" ca="1">IFERROR(INDEX(Forecast_Capex_Input!BW$12:BW$286,$X524)
*(INDEX(Forecast_Capex_Input!$H$12:$H$286,$X524)=Repex),0)
*$DT524</f>
        <v>0</v>
      </c>
      <c r="DW524" s="188" cm="1">
        <f t="array" aca="1" ref="DW524" ca="1">IFERROR(INDEX(Forecast_Capex_Input!BX$12:BX$286,$X524)
*(INDEX(Forecast_Capex_Input!$H$12:$H$286,$X524)=Repex),0)
*$DT524</f>
        <v>0</v>
      </c>
      <c r="DX524" s="188" cm="1">
        <f t="array" aca="1" ref="DX524" ca="1">IFERROR(INDEX(Forecast_Capex_Input!BY$12:BY$286,$X524)
*(INDEX(Forecast_Capex_Input!$H$12:$H$286,$X524)=Repex),0)
*$DT524</f>
        <v>0</v>
      </c>
      <c r="DY524" s="188" cm="1">
        <f t="array" aca="1" ref="DY524" ca="1">IFERROR(INDEX(Forecast_Capex_Input!BZ$12:BZ$286,$X524)
*(INDEX(Forecast_Capex_Input!$H$12:$H$286,$X524)=Repex),0)
*$DT524</f>
        <v>0</v>
      </c>
      <c r="DZ524" s="188" cm="1">
        <f t="array" aca="1" ref="DZ524" ca="1">IFERROR(INDEX(Forecast_Capex_Input!CA$12:CA$286,$X524)
*(INDEX(Forecast_Capex_Input!$H$12:$H$286,$X524)=Repex),0)
*$DT524</f>
        <v>0</v>
      </c>
      <c r="EA524" s="188" cm="1">
        <f t="array" aca="1" ref="EA524" ca="1">IFERROR(INDEX(Forecast_Capex_Input!CB$12:CB$286,$X524)
*(INDEX(Forecast_Capex_Input!$H$12:$H$286,$X524)=Repex),0)
*$DT524</f>
        <v>0</v>
      </c>
      <c r="EB524" s="188" cm="1">
        <f t="array" aca="1" ref="EB524" ca="1">IFERROR(INDEX(Forecast_Capex_Input!CC$12:CC$286,$X524)
*(INDEX(Forecast_Capex_Input!$H$12:$H$286,$X524)=Repex),0)
*$DT524</f>
        <v>0</v>
      </c>
      <c r="EC524" s="165"/>
      <c r="ED524" s="226" t="str">
        <f t="shared" si="391"/>
        <v>N/A</v>
      </c>
      <c r="EE524" s="174" t="s">
        <v>15</v>
      </c>
    </row>
    <row r="525" spans="3:135" x14ac:dyDescent="0.2">
      <c r="C525" s="174">
        <f t="shared" si="392"/>
        <v>515</v>
      </c>
      <c r="D525" s="167" t="str" cm="1">
        <f t="array" ref="D525">IFERROR(INDEX(Forecast_Capex_Input!$D$12:$D$286,$X525),NA)</f>
        <v>N/A</v>
      </c>
      <c r="E525" s="172" t="str" cm="1">
        <f t="array" ref="E525">IF($X525=NA,NA,INDEX(Forecast_Capex_Input!$E$12:$E$286,$X525))</f>
        <v>N/A</v>
      </c>
      <c r="F525" s="167" t="str" cm="1">
        <f t="array" aca="1" ref="F525" ca="1">IFERROR(INDEX(General!$E$25:$E$26,$Y525),NA)</f>
        <v>N/A</v>
      </c>
      <c r="G525" s="167" t="str" cm="1">
        <f t="array" aca="1" ref="G525" ca="1">IFERROR(INDEX(Forecast_Capex_Input!$AI$11:$BB$11,$AA525),NA)</f>
        <v>N/A</v>
      </c>
      <c r="H525" s="189" t="str" cm="1">
        <f t="array" aca="1" ref="H525" ca="1">IFERROR(INDEX(Forecast_Capex_Input!$AI$12:$BB$286,$X525,$AA525),NA)</f>
        <v>N/A</v>
      </c>
      <c r="I525" s="199" t="str" cm="1">
        <f t="array" ref="I525">IFERROR(INDEX(Forecast_Capex_Input!$F$12:$F$286,$X525),NA)</f>
        <v>N/A</v>
      </c>
      <c r="J525" s="199" t="str" cm="1">
        <f t="array" ref="J525">IFERROR(INDEX(Forecast_Capex_Input!G$12:G$286,$X525),NA)</f>
        <v>N/A</v>
      </c>
      <c r="K525" s="199" t="str" cm="1">
        <f t="array" ref="K525">IFERROR(INDEX(Forecast_Capex_Input!H$12:H$286,$X525),NA)</f>
        <v>N/A</v>
      </c>
      <c r="L525" s="199" t="str" cm="1">
        <f t="array" ref="L525">IFERROR(INDEX(Forecast_Capex_Input!I$12:I$286,$X525),NA)</f>
        <v>N/A</v>
      </c>
      <c r="M525" s="199" t="str" cm="1">
        <f t="array" ref="M525">IFERROR(INDEX(Forecast_Capex_Input!J$12:J$286,$X525),NA)</f>
        <v>N/A</v>
      </c>
      <c r="N525" s="199" t="str" cm="1">
        <f t="array" ref="N525">IFERROR(INDEX(Forecast_Capex_Input!K$12:K$286,$X525),NA)</f>
        <v>N/A</v>
      </c>
      <c r="O525" s="199" t="str" cm="1">
        <f t="array" ref="O525">IFERROR(INDEX(Forecast_Capex_Input!L$12:L$286,$X525),NA)</f>
        <v>N/A</v>
      </c>
      <c r="P525" s="199" t="str" cm="1">
        <f t="array" ref="P525">IFERROR(INDEX(Forecast_Capex_Input!M$12:M$286,$X525),NA)</f>
        <v>N/A</v>
      </c>
      <c r="Q525" s="172" t="str" cm="1">
        <f t="array" ref="Q525">IFERROR(INDEX(Forecast_Capex_Input!N$12:N$286,$X525),NA)</f>
        <v>N/A</v>
      </c>
      <c r="R525" s="265" cm="1">
        <f t="array" ref="R525">IFERROR(INDEX(Forecast_Capex_Input!O$12:O$286,$X525),0)</f>
        <v>0</v>
      </c>
      <c r="S525" s="172" cm="1">
        <f t="array" ref="S525">IFERROR(INDEX(Forecast_Capex_Input!P$12:P$286,$X525),0)</f>
        <v>0</v>
      </c>
      <c r="T525" s="199" t="str" cm="1">
        <f t="array" aca="1" ref="T525" ca="1">IFERROR(INDEX(General!$K$84:$K$103,$AA525),NA)</f>
        <v>N/A</v>
      </c>
      <c r="U525" s="188" cm="1">
        <f t="array" aca="1" ref="U525" ca="1">IFERROR(
IF($F525=General!$E$25,INDEX(Forecast_Capex_Input!S$12:S$286,$X525),
INDEX(Forecast_Capex_Input!T$12:T$286,$X525)),0)</f>
        <v>0</v>
      </c>
      <c r="V525" s="222" t="b">
        <f>IFERROR(INDEX(Overheads!$T$19:$T$26,MATCH($I525,Overheads!$E$19:$E$26,0)),FALSE)</f>
        <v>0</v>
      </c>
      <c r="W525" s="165"/>
      <c r="X525" s="174" t="str">
        <f>IFERROR(
IF(MATCH($C525,Forecast_Capex_Input!$CI$12:$CI$286,1)+1&gt;MAX(Forecast_Capex_Input!$C$12:$C$286),NA,
MATCH($C525,Forecast_Capex_Input!$CI$12:$CI$286,1)+1),1)</f>
        <v>N/A</v>
      </c>
      <c r="Y525" s="174" t="str" cm="1">
        <f t="array" aca="1" ref="Y525" ca="1">IFERROR(
IF(X524&lt;&gt;X525,1,
IF(COUNTIF(OFFSET(Y524,0,0,-INDEX(Forecast_Capex_Input!$CG$12:$CG$286,$X525)),Y524)=INDEX(Forecast_Capex_Input!$CG$12:$CG$286,$X525),Y524+1,Y524)),NA)</f>
        <v>N/A</v>
      </c>
      <c r="Z525" s="174" t="str" cm="1">
        <f t="array" ref="Z525">IFERROR($C525-IF($X525=1,1,INDEX(Forecast_Capex_Input!$CI$12:$CI$286,$X525-1))+1,NA)</f>
        <v>N/A</v>
      </c>
      <c r="AA525" s="174" t="str" cm="1">
        <f t="array" aca="1" ref="AA525" ca="1">IFERROR(IF(Y525=1,
INDEX(Forecast_Capex_Input!$AI$10:$BB$10,SMALL(IF(INDEX(Forecast_Capex_Input!$AI$12:$BB$286,$X525,0)&gt;0,COLUMN(Forecast_Capex_Input!$AI$10:$BB$10)-COLUMN(Forecast_Capex_Input!$AI$12)+1),ROWS(OFFSET(AA524,0,0,-$Z525)))),
OFFSET(AA524,-INDEX(Forecast_Capex_Input!$CG$12:$CG$286,$X525)+1,0)),NA)</f>
        <v>N/A</v>
      </c>
      <c r="AB525" s="174" t="str">
        <f t="shared" ca="1" si="361"/>
        <v>N/A</v>
      </c>
      <c r="AC525" s="222" t="b">
        <f t="shared" si="393"/>
        <v>0</v>
      </c>
      <c r="AD525" s="220" t="b">
        <v>0</v>
      </c>
      <c r="AE525" s="222" t="b">
        <f t="shared" si="362"/>
        <v>1</v>
      </c>
      <c r="AF525" s="165"/>
      <c r="AG525" s="215">
        <v>0</v>
      </c>
      <c r="AH525" s="215">
        <v>0</v>
      </c>
      <c r="AI525" s="215">
        <v>0</v>
      </c>
      <c r="AJ525" s="215">
        <v>0</v>
      </c>
      <c r="AK525" s="215">
        <v>0</v>
      </c>
      <c r="AL525" s="155">
        <v>0</v>
      </c>
      <c r="AM525" s="165"/>
      <c r="AN525" s="215" cm="1">
        <f t="array" aca="1" ref="AN525" ca="1">IFERROR(INDEX(General!O$33:O$34,$AB525)
*AG525,0)</f>
        <v>0</v>
      </c>
      <c r="AO525" s="215" cm="1">
        <f t="array" aca="1" ref="AO525" ca="1">IFERROR(INDEX(General!P$33:P$34,$AB525)
*AH525,0)</f>
        <v>0</v>
      </c>
      <c r="AP525" s="215" cm="1">
        <f t="array" aca="1" ref="AP525" ca="1">IFERROR(INDEX(General!Q$33:Q$34,$AB525)
*AI525,0)</f>
        <v>0</v>
      </c>
      <c r="AQ525" s="215" cm="1">
        <f t="array" aca="1" ref="AQ525" ca="1">IFERROR(INDEX(General!R$33:R$34,$AB525)
*AJ525,0)</f>
        <v>0</v>
      </c>
      <c r="AR525" s="215" cm="1">
        <f t="array" aca="1" ref="AR525" ca="1">IFERROR(INDEX(General!S$33:S$34,$AB525)
*AK525,0)</f>
        <v>0</v>
      </c>
      <c r="AS525" s="155">
        <f t="shared" ca="1" si="394"/>
        <v>0</v>
      </c>
      <c r="AT525" s="165"/>
      <c r="AU525" s="215">
        <f ca="1">IF($AE525=FALSE,AN525*Overheads!$R$24*$V525,
IFERROR(Overheads!$O$49*$V525*AN525,0)
+IFERROR(Overheads!Q$59*$V525*(AN525/Overheads!Q$68),0))</f>
        <v>0</v>
      </c>
      <c r="AV525" s="215">
        <f ca="1">IF($AE525=FALSE,AO525*Overheads!$R$24*$V525,
IFERROR(Overheads!$O$49*$V525*AO525,0)
+IFERROR(Overheads!R$59*$V525*(AO525/Overheads!R$68),0))</f>
        <v>0</v>
      </c>
      <c r="AW525" s="215">
        <f ca="1">IF($AE525=FALSE,AP525*Overheads!$R$24*$V525,
IFERROR(Overheads!$O$49*$V525*AP525,0)
+IFERROR(Overheads!S$59*$V525*(AP525/Overheads!S$68),0))</f>
        <v>0</v>
      </c>
      <c r="AX525" s="215">
        <f ca="1">IF($AE525=FALSE,AQ525*Overheads!$R$24*$V525,
IFERROR(Overheads!$O$49*$V525*AQ525,0)
+IFERROR(Overheads!T$59*$V525*(AQ525/Overheads!T$68),0))</f>
        <v>0</v>
      </c>
      <c r="AY525" s="215">
        <f ca="1">IF($AE525=FALSE,AR525*Overheads!$R$24*$V525,
IFERROR(Overheads!$O$49*$V525*AR525,0)
+IFERROR(Overheads!U$59*$V525*(AR525/Overheads!U$68),0))</f>
        <v>0</v>
      </c>
      <c r="AZ525" s="155">
        <f t="shared" ca="1" si="395"/>
        <v>0</v>
      </c>
      <c r="BA525" s="165"/>
      <c r="BB525" s="215">
        <f ca="1">IF($AE525=FALSE,AN525*Overheads!$S$25,
IFERROR(Overheads!$O$50*AN525,0)
+IFERROR(Overheads!Q$60*(AN525/Overheads!Q$66),0))</f>
        <v>0</v>
      </c>
      <c r="BC525" s="215">
        <f ca="1">IF($AE525=FALSE,AO525*Overheads!$S$25,
IFERROR(Overheads!$O$50*AO525,0)
+IFERROR(Overheads!R$60*(AO525/Overheads!R$66),0))</f>
        <v>0</v>
      </c>
      <c r="BD525" s="215">
        <f ca="1">IF($AE525=FALSE,AP525*Overheads!$S$25,
IFERROR(Overheads!$O$50*AP525,0)
+IFERROR(Overheads!S$60*(AP525/Overheads!S$66),0))</f>
        <v>0</v>
      </c>
      <c r="BE525" s="215">
        <f ca="1">IF($AE525=FALSE,AQ525*Overheads!$S$25,
IFERROR(Overheads!$O$50*AQ525,0)
+IFERROR(Overheads!T$60*(AQ525/Overheads!T$66),0))</f>
        <v>0</v>
      </c>
      <c r="BF525" s="215">
        <f ca="1">IF($AE525=FALSE,AR525*Overheads!$S$25,
IFERROR(Overheads!$O$50*AR525,0)
+IFERROR(Overheads!U$60*(AR525/Overheads!U$66),0))</f>
        <v>0</v>
      </c>
      <c r="BG525" s="155">
        <f t="shared" ca="1" si="396"/>
        <v>0</v>
      </c>
      <c r="BH525" s="165"/>
      <c r="BI525" s="215">
        <f t="shared" ca="1" si="397"/>
        <v>0</v>
      </c>
      <c r="BJ525" s="215">
        <f t="shared" ca="1" si="363"/>
        <v>0</v>
      </c>
      <c r="BK525" s="215">
        <f t="shared" ca="1" si="364"/>
        <v>0</v>
      </c>
      <c r="BL525" s="215">
        <f t="shared" ca="1" si="365"/>
        <v>0</v>
      </c>
      <c r="BM525" s="215">
        <f t="shared" ca="1" si="366"/>
        <v>0</v>
      </c>
      <c r="BN525" s="155">
        <f t="shared" ca="1" si="398"/>
        <v>0</v>
      </c>
      <c r="BO525" s="165"/>
      <c r="BP525" s="187" cm="1">
        <f t="array" ref="BP525">IFERROR(IF($X525=$X524,BP524,INDEX(Forecast_Capex_Input!AC$12:AC$286,$X525)),0)</f>
        <v>0</v>
      </c>
      <c r="BQ525" s="187" cm="1">
        <f t="array" ref="BQ525">IFERROR(IF($X525=$X524,BQ524,INDEX(Forecast_Capex_Input!AD$12:AD$286,$X525)),0)</f>
        <v>0</v>
      </c>
      <c r="BR525" s="187" cm="1">
        <f t="array" ref="BR525">IFERROR(IF($X525=$X524,BR524,INDEX(Forecast_Capex_Input!AE$12:AE$286,$X525)),0)</f>
        <v>0</v>
      </c>
      <c r="BS525" s="187" cm="1">
        <f t="array" ref="BS525">IFERROR(IF($X525=$X524,BS524,INDEX(Forecast_Capex_Input!AF$12:AF$286,$X525)),0)</f>
        <v>0</v>
      </c>
      <c r="BT525" s="187" cm="1">
        <f t="array" ref="BT525">IFERROR(IF($X525=$X524,BT524,INDEX(Forecast_Capex_Input!AG$12:AG$286,$X525)),0)</f>
        <v>0</v>
      </c>
      <c r="BU525" s="165"/>
      <c r="BV525" s="215">
        <f t="shared" si="367"/>
        <v>0</v>
      </c>
      <c r="BW525" s="215">
        <f t="shared" si="368"/>
        <v>0</v>
      </c>
      <c r="BX525" s="215">
        <f t="shared" si="369"/>
        <v>0</v>
      </c>
      <c r="BY525" s="215">
        <f t="shared" si="370"/>
        <v>0</v>
      </c>
      <c r="BZ525" s="215">
        <f t="shared" si="371"/>
        <v>0</v>
      </c>
      <c r="CA525" s="155">
        <f t="shared" si="399"/>
        <v>0</v>
      </c>
      <c r="CB525" s="165"/>
      <c r="CC525" s="215">
        <f t="shared" si="372"/>
        <v>0</v>
      </c>
      <c r="CD525" s="215">
        <f t="shared" si="373"/>
        <v>0</v>
      </c>
      <c r="CE525" s="215">
        <f t="shared" si="374"/>
        <v>0</v>
      </c>
      <c r="CF525" s="215">
        <f t="shared" si="375"/>
        <v>0</v>
      </c>
      <c r="CG525" s="215">
        <f t="shared" si="376"/>
        <v>0</v>
      </c>
      <c r="CH525" s="155">
        <f t="shared" si="400"/>
        <v>0</v>
      </c>
      <c r="CI525" s="165"/>
      <c r="CJ525" s="215">
        <f t="shared" si="377"/>
        <v>0</v>
      </c>
      <c r="CK525" s="215">
        <f t="shared" si="378"/>
        <v>0</v>
      </c>
      <c r="CL525" s="215">
        <f t="shared" si="379"/>
        <v>0</v>
      </c>
      <c r="CM525" s="215">
        <f t="shared" si="380"/>
        <v>0</v>
      </c>
      <c r="CN525" s="215">
        <f t="shared" si="381"/>
        <v>0</v>
      </c>
      <c r="CO525" s="155">
        <f t="shared" si="401"/>
        <v>0</v>
      </c>
      <c r="CP525" s="165"/>
      <c r="CQ525" s="223">
        <f t="shared" si="382"/>
        <v>0</v>
      </c>
      <c r="CR525" s="223">
        <f t="shared" si="383"/>
        <v>0</v>
      </c>
      <c r="CS525" s="223">
        <f t="shared" si="384"/>
        <v>0</v>
      </c>
      <c r="CT525" s="223">
        <f t="shared" si="385"/>
        <v>0</v>
      </c>
      <c r="CU525" s="223">
        <f t="shared" si="386"/>
        <v>0</v>
      </c>
      <c r="CV525" s="155">
        <f t="shared" si="402"/>
        <v>0</v>
      </c>
      <c r="CW525" s="165"/>
      <c r="CX525" s="215">
        <f t="shared" si="403"/>
        <v>0</v>
      </c>
      <c r="CY525" s="215">
        <f t="shared" si="387"/>
        <v>0</v>
      </c>
      <c r="CZ525" s="215">
        <f t="shared" si="388"/>
        <v>0</v>
      </c>
      <c r="DA525" s="215">
        <f t="shared" si="389"/>
        <v>0</v>
      </c>
      <c r="DB525" s="215">
        <f t="shared" si="390"/>
        <v>0</v>
      </c>
      <c r="DC525" s="155">
        <f t="shared" si="404"/>
        <v>0</v>
      </c>
      <c r="DD525" s="165"/>
      <c r="DE525" s="188" t="b" cm="1">
        <f t="array" aca="1" ref="DE525" ca="1">OR($G525=Forecast_Capex_Input!$BF$8:$BF$10)</f>
        <v>0</v>
      </c>
      <c r="DF525" s="188" cm="1">
        <f t="array" aca="1" ref="DF525" ca="1">IFERROR(INDEX(Forecast_Capex_Input!BG$12:BG$286,$X525)
*(INDEX(Forecast_Capex_Input!$H$12:$H$286,$X525)=Repex),0)
*$DE525</f>
        <v>0</v>
      </c>
      <c r="DG525" s="188" cm="1">
        <f t="array" aca="1" ref="DG525" ca="1">IFERROR(INDEX(Forecast_Capex_Input!BH$12:BH$286,$X525)
*(INDEX(Forecast_Capex_Input!$H$12:$H$286,$X525)=Repex),0)
*$DE525</f>
        <v>0</v>
      </c>
      <c r="DH525" s="188" cm="1">
        <f t="array" aca="1" ref="DH525" ca="1">IFERROR(INDEX(Forecast_Capex_Input!BI$12:BI$286,$X525)
*(INDEX(Forecast_Capex_Input!$H$12:$H$286,$X525)=Repex),0)
*$DE525</f>
        <v>0</v>
      </c>
      <c r="DI525" s="188" cm="1">
        <f t="array" aca="1" ref="DI525" ca="1">IFERROR(INDEX(Forecast_Capex_Input!BJ$12:BJ$286,$X525)
*(INDEX(Forecast_Capex_Input!$H$12:$H$286,$X525)=Repex),0)
*$DE525</f>
        <v>0</v>
      </c>
      <c r="DJ525" s="188" cm="1">
        <f t="array" aca="1" ref="DJ525" ca="1">IFERROR(INDEX(Forecast_Capex_Input!BK$12:BK$286,$X525)
*(INDEX(Forecast_Capex_Input!$H$12:$H$286,$X525)=Repex),0)
*$DE525</f>
        <v>0</v>
      </c>
      <c r="DK525" s="188" cm="1">
        <f t="array" aca="1" ref="DK525" ca="1">IFERROR(INDEX(Forecast_Capex_Input!BL$12:BL$286,$X525)
*(INDEX(Forecast_Capex_Input!$H$12:$H$286,$X525)=Repex),0)
*$DE525</f>
        <v>0</v>
      </c>
      <c r="DL525" s="165"/>
      <c r="DM525" s="188" t="b" cm="1">
        <f t="array" aca="1" ref="DM525" ca="1">OR($G525=Forecast_Capex_Input!$BN$8:$BN$9)</f>
        <v>0</v>
      </c>
      <c r="DN525" s="188" cm="1">
        <f t="array" aca="1" ref="DN525" ca="1">IFERROR(INDEX(Forecast_Capex_Input!BO$12:BO$286,$X525)
*(INDEX(Forecast_Capex_Input!$H$12:$H$286,$X525)=Repex),0)
*$DM525</f>
        <v>0</v>
      </c>
      <c r="DO525" s="188" cm="1">
        <f t="array" aca="1" ref="DO525" ca="1">IFERROR(INDEX(Forecast_Capex_Input!BP$12:BP$286,$X525)
*(INDEX(Forecast_Capex_Input!$H$12:$H$286,$X525)=Repex),0)
*$DM525</f>
        <v>0</v>
      </c>
      <c r="DP525" s="188" cm="1">
        <f t="array" aca="1" ref="DP525" ca="1">IFERROR(INDEX(Forecast_Capex_Input!BQ$12:BQ$286,$X525)
*(INDEX(Forecast_Capex_Input!$H$12:$H$286,$X525)=Repex),0)
*$DM525</f>
        <v>0</v>
      </c>
      <c r="DQ525" s="188" cm="1">
        <f t="array" aca="1" ref="DQ525" ca="1">IFERROR(INDEX(Forecast_Capex_Input!BR$12:BR$286,$X525)
*(INDEX(Forecast_Capex_Input!$H$12:$H$286,$X525)=Repex),0)
*$DM525</f>
        <v>0</v>
      </c>
      <c r="DR525" s="188" cm="1">
        <f t="array" aca="1" ref="DR525" ca="1">IFERROR(INDEX(Forecast_Capex_Input!BS$12:BS$286,$X525)
*(INDEX(Forecast_Capex_Input!$H$12:$H$286,$X525)=Repex),0)
*$DM525</f>
        <v>0</v>
      </c>
      <c r="DS525" s="165"/>
      <c r="DT525" s="188" t="b" cm="1">
        <f t="array" aca="1" ref="DT525" ca="1">OR($G525=Forecast_Capex_Input!$BU$8:$BU$10)</f>
        <v>0</v>
      </c>
      <c r="DU525" s="188" cm="1">
        <f t="array" aca="1" ref="DU525" ca="1">IFERROR(INDEX(Forecast_Capex_Input!BV$12:BV$286,$X525)
*(INDEX(Forecast_Capex_Input!$H$12:$H$286,$X525)=Repex),0)
*$DT525</f>
        <v>0</v>
      </c>
      <c r="DV525" s="188" cm="1">
        <f t="array" aca="1" ref="DV525" ca="1">IFERROR(INDEX(Forecast_Capex_Input!BW$12:BW$286,$X525)
*(INDEX(Forecast_Capex_Input!$H$12:$H$286,$X525)=Repex),0)
*$DT525</f>
        <v>0</v>
      </c>
      <c r="DW525" s="188" cm="1">
        <f t="array" aca="1" ref="DW525" ca="1">IFERROR(INDEX(Forecast_Capex_Input!BX$12:BX$286,$X525)
*(INDEX(Forecast_Capex_Input!$H$12:$H$286,$X525)=Repex),0)
*$DT525</f>
        <v>0</v>
      </c>
      <c r="DX525" s="188" cm="1">
        <f t="array" aca="1" ref="DX525" ca="1">IFERROR(INDEX(Forecast_Capex_Input!BY$12:BY$286,$X525)
*(INDEX(Forecast_Capex_Input!$H$12:$H$286,$X525)=Repex),0)
*$DT525</f>
        <v>0</v>
      </c>
      <c r="DY525" s="188" cm="1">
        <f t="array" aca="1" ref="DY525" ca="1">IFERROR(INDEX(Forecast_Capex_Input!BZ$12:BZ$286,$X525)
*(INDEX(Forecast_Capex_Input!$H$12:$H$286,$X525)=Repex),0)
*$DT525</f>
        <v>0</v>
      </c>
      <c r="DZ525" s="188" cm="1">
        <f t="array" aca="1" ref="DZ525" ca="1">IFERROR(INDEX(Forecast_Capex_Input!CA$12:CA$286,$X525)
*(INDEX(Forecast_Capex_Input!$H$12:$H$286,$X525)=Repex),0)
*$DT525</f>
        <v>0</v>
      </c>
      <c r="EA525" s="188" cm="1">
        <f t="array" aca="1" ref="EA525" ca="1">IFERROR(INDEX(Forecast_Capex_Input!CB$12:CB$286,$X525)
*(INDEX(Forecast_Capex_Input!$H$12:$H$286,$X525)=Repex),0)
*$DT525</f>
        <v>0</v>
      </c>
      <c r="EB525" s="188" cm="1">
        <f t="array" aca="1" ref="EB525" ca="1">IFERROR(INDEX(Forecast_Capex_Input!CC$12:CC$286,$X525)
*(INDEX(Forecast_Capex_Input!$H$12:$H$286,$X525)=Repex),0)
*$DT525</f>
        <v>0</v>
      </c>
      <c r="EC525" s="165"/>
      <c r="ED525" s="226" t="str">
        <f t="shared" si="391"/>
        <v>N/A</v>
      </c>
      <c r="EE525" s="174" t="s">
        <v>15</v>
      </c>
    </row>
    <row r="526" spans="3:135" x14ac:dyDescent="0.2">
      <c r="C526" s="174">
        <f t="shared" si="392"/>
        <v>516</v>
      </c>
      <c r="D526" s="167" t="str" cm="1">
        <f t="array" ref="D526">IFERROR(INDEX(Forecast_Capex_Input!$D$12:$D$286,$X526),NA)</f>
        <v>N/A</v>
      </c>
      <c r="E526" s="172" t="str" cm="1">
        <f t="array" ref="E526">IF($X526=NA,NA,INDEX(Forecast_Capex_Input!$E$12:$E$286,$X526))</f>
        <v>N/A</v>
      </c>
      <c r="F526" s="167" t="str" cm="1">
        <f t="array" aca="1" ref="F526" ca="1">IFERROR(INDEX(General!$E$25:$E$26,$Y526),NA)</f>
        <v>N/A</v>
      </c>
      <c r="G526" s="167" t="str" cm="1">
        <f t="array" aca="1" ref="G526" ca="1">IFERROR(INDEX(Forecast_Capex_Input!$AI$11:$BB$11,$AA526),NA)</f>
        <v>N/A</v>
      </c>
      <c r="H526" s="189" t="str" cm="1">
        <f t="array" aca="1" ref="H526" ca="1">IFERROR(INDEX(Forecast_Capex_Input!$AI$12:$BB$286,$X526,$AA526),NA)</f>
        <v>N/A</v>
      </c>
      <c r="I526" s="199" t="str" cm="1">
        <f t="array" ref="I526">IFERROR(INDEX(Forecast_Capex_Input!$F$12:$F$286,$X526),NA)</f>
        <v>N/A</v>
      </c>
      <c r="J526" s="199" t="str" cm="1">
        <f t="array" ref="J526">IFERROR(INDEX(Forecast_Capex_Input!G$12:G$286,$X526),NA)</f>
        <v>N/A</v>
      </c>
      <c r="K526" s="199" t="str" cm="1">
        <f t="array" ref="K526">IFERROR(INDEX(Forecast_Capex_Input!H$12:H$286,$X526),NA)</f>
        <v>N/A</v>
      </c>
      <c r="L526" s="199" t="str" cm="1">
        <f t="array" ref="L526">IFERROR(INDEX(Forecast_Capex_Input!I$12:I$286,$X526),NA)</f>
        <v>N/A</v>
      </c>
      <c r="M526" s="199" t="str" cm="1">
        <f t="array" ref="M526">IFERROR(INDEX(Forecast_Capex_Input!J$12:J$286,$X526),NA)</f>
        <v>N/A</v>
      </c>
      <c r="N526" s="199" t="str" cm="1">
        <f t="array" ref="N526">IFERROR(INDEX(Forecast_Capex_Input!K$12:K$286,$X526),NA)</f>
        <v>N/A</v>
      </c>
      <c r="O526" s="199" t="str" cm="1">
        <f t="array" ref="O526">IFERROR(INDEX(Forecast_Capex_Input!L$12:L$286,$X526),NA)</f>
        <v>N/A</v>
      </c>
      <c r="P526" s="199" t="str" cm="1">
        <f t="array" ref="P526">IFERROR(INDEX(Forecast_Capex_Input!M$12:M$286,$X526),NA)</f>
        <v>N/A</v>
      </c>
      <c r="Q526" s="172" t="str" cm="1">
        <f t="array" ref="Q526">IFERROR(INDEX(Forecast_Capex_Input!N$12:N$286,$X526),NA)</f>
        <v>N/A</v>
      </c>
      <c r="R526" s="265" cm="1">
        <f t="array" ref="R526">IFERROR(INDEX(Forecast_Capex_Input!O$12:O$286,$X526),0)</f>
        <v>0</v>
      </c>
      <c r="S526" s="172" cm="1">
        <f t="array" ref="S526">IFERROR(INDEX(Forecast_Capex_Input!P$12:P$286,$X526),0)</f>
        <v>0</v>
      </c>
      <c r="T526" s="199" t="str" cm="1">
        <f t="array" aca="1" ref="T526" ca="1">IFERROR(INDEX(General!$K$84:$K$103,$AA526),NA)</f>
        <v>N/A</v>
      </c>
      <c r="U526" s="188" cm="1">
        <f t="array" aca="1" ref="U526" ca="1">IFERROR(
IF($F526=General!$E$25,INDEX(Forecast_Capex_Input!S$12:S$286,$X526),
INDEX(Forecast_Capex_Input!T$12:T$286,$X526)),0)</f>
        <v>0</v>
      </c>
      <c r="V526" s="222" t="b">
        <f>IFERROR(INDEX(Overheads!$T$19:$T$26,MATCH($I526,Overheads!$E$19:$E$26,0)),FALSE)</f>
        <v>0</v>
      </c>
      <c r="W526" s="165"/>
      <c r="X526" s="174" t="str">
        <f>IFERROR(
IF(MATCH($C526,Forecast_Capex_Input!$CI$12:$CI$286,1)+1&gt;MAX(Forecast_Capex_Input!$C$12:$C$286),NA,
MATCH($C526,Forecast_Capex_Input!$CI$12:$CI$286,1)+1),1)</f>
        <v>N/A</v>
      </c>
      <c r="Y526" s="174" t="str" cm="1">
        <f t="array" aca="1" ref="Y526" ca="1">IFERROR(
IF(X525&lt;&gt;X526,1,
IF(COUNTIF(OFFSET(Y525,0,0,-INDEX(Forecast_Capex_Input!$CG$12:$CG$286,$X526)),Y525)=INDEX(Forecast_Capex_Input!$CG$12:$CG$286,$X526),Y525+1,Y525)),NA)</f>
        <v>N/A</v>
      </c>
      <c r="Z526" s="174" t="str" cm="1">
        <f t="array" ref="Z526">IFERROR($C526-IF($X526=1,1,INDEX(Forecast_Capex_Input!$CI$12:$CI$286,$X526-1))+1,NA)</f>
        <v>N/A</v>
      </c>
      <c r="AA526" s="174" t="str" cm="1">
        <f t="array" aca="1" ref="AA526" ca="1">IFERROR(IF(Y526=1,
INDEX(Forecast_Capex_Input!$AI$10:$BB$10,SMALL(IF(INDEX(Forecast_Capex_Input!$AI$12:$BB$286,$X526,0)&gt;0,COLUMN(Forecast_Capex_Input!$AI$10:$BB$10)-COLUMN(Forecast_Capex_Input!$AI$12)+1),ROWS(OFFSET(AA525,0,0,-$Z526)))),
OFFSET(AA525,-INDEX(Forecast_Capex_Input!$CG$12:$CG$286,$X526)+1,0)),NA)</f>
        <v>N/A</v>
      </c>
      <c r="AB526" s="174" t="str">
        <f t="shared" ca="1" si="361"/>
        <v>N/A</v>
      </c>
      <c r="AC526" s="222" t="b">
        <f t="shared" si="393"/>
        <v>0</v>
      </c>
      <c r="AD526" s="220" t="b">
        <v>0</v>
      </c>
      <c r="AE526" s="222" t="b">
        <f t="shared" si="362"/>
        <v>1</v>
      </c>
      <c r="AF526" s="165"/>
      <c r="AG526" s="215">
        <v>0</v>
      </c>
      <c r="AH526" s="215">
        <v>0</v>
      </c>
      <c r="AI526" s="215">
        <v>0</v>
      </c>
      <c r="AJ526" s="215">
        <v>0</v>
      </c>
      <c r="AK526" s="215">
        <v>0</v>
      </c>
      <c r="AL526" s="155">
        <v>0</v>
      </c>
      <c r="AM526" s="165"/>
      <c r="AN526" s="215" cm="1">
        <f t="array" aca="1" ref="AN526" ca="1">IFERROR(INDEX(General!O$33:O$34,$AB526)
*AG526,0)</f>
        <v>0</v>
      </c>
      <c r="AO526" s="215" cm="1">
        <f t="array" aca="1" ref="AO526" ca="1">IFERROR(INDEX(General!P$33:P$34,$AB526)
*AH526,0)</f>
        <v>0</v>
      </c>
      <c r="AP526" s="215" cm="1">
        <f t="array" aca="1" ref="AP526" ca="1">IFERROR(INDEX(General!Q$33:Q$34,$AB526)
*AI526,0)</f>
        <v>0</v>
      </c>
      <c r="AQ526" s="215" cm="1">
        <f t="array" aca="1" ref="AQ526" ca="1">IFERROR(INDEX(General!R$33:R$34,$AB526)
*AJ526,0)</f>
        <v>0</v>
      </c>
      <c r="AR526" s="215" cm="1">
        <f t="array" aca="1" ref="AR526" ca="1">IFERROR(INDEX(General!S$33:S$34,$AB526)
*AK526,0)</f>
        <v>0</v>
      </c>
      <c r="AS526" s="155">
        <f t="shared" ca="1" si="394"/>
        <v>0</v>
      </c>
      <c r="AT526" s="165"/>
      <c r="AU526" s="215">
        <f ca="1">IF($AE526=FALSE,AN526*Overheads!$R$24*$V526,
IFERROR(Overheads!$O$49*$V526*AN526,0)
+IFERROR(Overheads!Q$59*$V526*(AN526/Overheads!Q$68),0))</f>
        <v>0</v>
      </c>
      <c r="AV526" s="215">
        <f ca="1">IF($AE526=FALSE,AO526*Overheads!$R$24*$V526,
IFERROR(Overheads!$O$49*$V526*AO526,0)
+IFERROR(Overheads!R$59*$V526*(AO526/Overheads!R$68),0))</f>
        <v>0</v>
      </c>
      <c r="AW526" s="215">
        <f ca="1">IF($AE526=FALSE,AP526*Overheads!$R$24*$V526,
IFERROR(Overheads!$O$49*$V526*AP526,0)
+IFERROR(Overheads!S$59*$V526*(AP526/Overheads!S$68),0))</f>
        <v>0</v>
      </c>
      <c r="AX526" s="215">
        <f ca="1">IF($AE526=FALSE,AQ526*Overheads!$R$24*$V526,
IFERROR(Overheads!$O$49*$V526*AQ526,0)
+IFERROR(Overheads!T$59*$V526*(AQ526/Overheads!T$68),0))</f>
        <v>0</v>
      </c>
      <c r="AY526" s="215">
        <f ca="1">IF($AE526=FALSE,AR526*Overheads!$R$24*$V526,
IFERROR(Overheads!$O$49*$V526*AR526,0)
+IFERROR(Overheads!U$59*$V526*(AR526/Overheads!U$68),0))</f>
        <v>0</v>
      </c>
      <c r="AZ526" s="155">
        <f t="shared" ca="1" si="395"/>
        <v>0</v>
      </c>
      <c r="BA526" s="165"/>
      <c r="BB526" s="215">
        <f ca="1">IF($AE526=FALSE,AN526*Overheads!$S$25,
IFERROR(Overheads!$O$50*AN526,0)
+IFERROR(Overheads!Q$60*(AN526/Overheads!Q$66),0))</f>
        <v>0</v>
      </c>
      <c r="BC526" s="215">
        <f ca="1">IF($AE526=FALSE,AO526*Overheads!$S$25,
IFERROR(Overheads!$O$50*AO526,0)
+IFERROR(Overheads!R$60*(AO526/Overheads!R$66),0))</f>
        <v>0</v>
      </c>
      <c r="BD526" s="215">
        <f ca="1">IF($AE526=FALSE,AP526*Overheads!$S$25,
IFERROR(Overheads!$O$50*AP526,0)
+IFERROR(Overheads!S$60*(AP526/Overheads!S$66),0))</f>
        <v>0</v>
      </c>
      <c r="BE526" s="215">
        <f ca="1">IF($AE526=FALSE,AQ526*Overheads!$S$25,
IFERROR(Overheads!$O$50*AQ526,0)
+IFERROR(Overheads!T$60*(AQ526/Overheads!T$66),0))</f>
        <v>0</v>
      </c>
      <c r="BF526" s="215">
        <f ca="1">IF($AE526=FALSE,AR526*Overheads!$S$25,
IFERROR(Overheads!$O$50*AR526,0)
+IFERROR(Overheads!U$60*(AR526/Overheads!U$66),0))</f>
        <v>0</v>
      </c>
      <c r="BG526" s="155">
        <f t="shared" ca="1" si="396"/>
        <v>0</v>
      </c>
      <c r="BH526" s="165"/>
      <c r="BI526" s="215">
        <f t="shared" ca="1" si="397"/>
        <v>0</v>
      </c>
      <c r="BJ526" s="215">
        <f t="shared" ca="1" si="363"/>
        <v>0</v>
      </c>
      <c r="BK526" s="215">
        <f t="shared" ca="1" si="364"/>
        <v>0</v>
      </c>
      <c r="BL526" s="215">
        <f t="shared" ca="1" si="365"/>
        <v>0</v>
      </c>
      <c r="BM526" s="215">
        <f t="shared" ca="1" si="366"/>
        <v>0</v>
      </c>
      <c r="BN526" s="155">
        <f t="shared" ca="1" si="398"/>
        <v>0</v>
      </c>
      <c r="BO526" s="165"/>
      <c r="BP526" s="187" cm="1">
        <f t="array" ref="BP526">IFERROR(IF($X526=$X525,BP525,INDEX(Forecast_Capex_Input!AC$12:AC$286,$X526)),0)</f>
        <v>0</v>
      </c>
      <c r="BQ526" s="187" cm="1">
        <f t="array" ref="BQ526">IFERROR(IF($X526=$X525,BQ525,INDEX(Forecast_Capex_Input!AD$12:AD$286,$X526)),0)</f>
        <v>0</v>
      </c>
      <c r="BR526" s="187" cm="1">
        <f t="array" ref="BR526">IFERROR(IF($X526=$X525,BR525,INDEX(Forecast_Capex_Input!AE$12:AE$286,$X526)),0)</f>
        <v>0</v>
      </c>
      <c r="BS526" s="187" cm="1">
        <f t="array" ref="BS526">IFERROR(IF($X526=$X525,BS525,INDEX(Forecast_Capex_Input!AF$12:AF$286,$X526)),0)</f>
        <v>0</v>
      </c>
      <c r="BT526" s="187" cm="1">
        <f t="array" ref="BT526">IFERROR(IF($X526=$X525,BT525,INDEX(Forecast_Capex_Input!AG$12:AG$286,$X526)),0)</f>
        <v>0</v>
      </c>
      <c r="BU526" s="165"/>
      <c r="BV526" s="215">
        <f t="shared" si="367"/>
        <v>0</v>
      </c>
      <c r="BW526" s="215">
        <f t="shared" si="368"/>
        <v>0</v>
      </c>
      <c r="BX526" s="215">
        <f t="shared" si="369"/>
        <v>0</v>
      </c>
      <c r="BY526" s="215">
        <f t="shared" si="370"/>
        <v>0</v>
      </c>
      <c r="BZ526" s="215">
        <f t="shared" si="371"/>
        <v>0</v>
      </c>
      <c r="CA526" s="155">
        <f t="shared" si="399"/>
        <v>0</v>
      </c>
      <c r="CB526" s="165"/>
      <c r="CC526" s="215">
        <f t="shared" si="372"/>
        <v>0</v>
      </c>
      <c r="CD526" s="215">
        <f t="shared" si="373"/>
        <v>0</v>
      </c>
      <c r="CE526" s="215">
        <f t="shared" si="374"/>
        <v>0</v>
      </c>
      <c r="CF526" s="215">
        <f t="shared" si="375"/>
        <v>0</v>
      </c>
      <c r="CG526" s="215">
        <f t="shared" si="376"/>
        <v>0</v>
      </c>
      <c r="CH526" s="155">
        <f t="shared" si="400"/>
        <v>0</v>
      </c>
      <c r="CI526" s="165"/>
      <c r="CJ526" s="215">
        <f t="shared" si="377"/>
        <v>0</v>
      </c>
      <c r="CK526" s="215">
        <f t="shared" si="378"/>
        <v>0</v>
      </c>
      <c r="CL526" s="215">
        <f t="shared" si="379"/>
        <v>0</v>
      </c>
      <c r="CM526" s="215">
        <f t="shared" si="380"/>
        <v>0</v>
      </c>
      <c r="CN526" s="215">
        <f t="shared" si="381"/>
        <v>0</v>
      </c>
      <c r="CO526" s="155">
        <f t="shared" si="401"/>
        <v>0</v>
      </c>
      <c r="CP526" s="165"/>
      <c r="CQ526" s="223">
        <f t="shared" si="382"/>
        <v>0</v>
      </c>
      <c r="CR526" s="223">
        <f t="shared" si="383"/>
        <v>0</v>
      </c>
      <c r="CS526" s="223">
        <f t="shared" si="384"/>
        <v>0</v>
      </c>
      <c r="CT526" s="223">
        <f t="shared" si="385"/>
        <v>0</v>
      </c>
      <c r="CU526" s="223">
        <f t="shared" si="386"/>
        <v>0</v>
      </c>
      <c r="CV526" s="155">
        <f t="shared" si="402"/>
        <v>0</v>
      </c>
      <c r="CW526" s="165"/>
      <c r="CX526" s="215">
        <f t="shared" si="403"/>
        <v>0</v>
      </c>
      <c r="CY526" s="215">
        <f t="shared" si="387"/>
        <v>0</v>
      </c>
      <c r="CZ526" s="215">
        <f t="shared" si="388"/>
        <v>0</v>
      </c>
      <c r="DA526" s="215">
        <f t="shared" si="389"/>
        <v>0</v>
      </c>
      <c r="DB526" s="215">
        <f t="shared" si="390"/>
        <v>0</v>
      </c>
      <c r="DC526" s="155">
        <f t="shared" si="404"/>
        <v>0</v>
      </c>
      <c r="DD526" s="165"/>
      <c r="DE526" s="188" t="b" cm="1">
        <f t="array" aca="1" ref="DE526" ca="1">OR($G526=Forecast_Capex_Input!$BF$8:$BF$10)</f>
        <v>0</v>
      </c>
      <c r="DF526" s="188" cm="1">
        <f t="array" aca="1" ref="DF526" ca="1">IFERROR(INDEX(Forecast_Capex_Input!BG$12:BG$286,$X526)
*(INDEX(Forecast_Capex_Input!$H$12:$H$286,$X526)=Repex),0)
*$DE526</f>
        <v>0</v>
      </c>
      <c r="DG526" s="188" cm="1">
        <f t="array" aca="1" ref="DG526" ca="1">IFERROR(INDEX(Forecast_Capex_Input!BH$12:BH$286,$X526)
*(INDEX(Forecast_Capex_Input!$H$12:$H$286,$X526)=Repex),0)
*$DE526</f>
        <v>0</v>
      </c>
      <c r="DH526" s="188" cm="1">
        <f t="array" aca="1" ref="DH526" ca="1">IFERROR(INDEX(Forecast_Capex_Input!BI$12:BI$286,$X526)
*(INDEX(Forecast_Capex_Input!$H$12:$H$286,$X526)=Repex),0)
*$DE526</f>
        <v>0</v>
      </c>
      <c r="DI526" s="188" cm="1">
        <f t="array" aca="1" ref="DI526" ca="1">IFERROR(INDEX(Forecast_Capex_Input!BJ$12:BJ$286,$X526)
*(INDEX(Forecast_Capex_Input!$H$12:$H$286,$X526)=Repex),0)
*$DE526</f>
        <v>0</v>
      </c>
      <c r="DJ526" s="188" cm="1">
        <f t="array" aca="1" ref="DJ526" ca="1">IFERROR(INDEX(Forecast_Capex_Input!BK$12:BK$286,$X526)
*(INDEX(Forecast_Capex_Input!$H$12:$H$286,$X526)=Repex),0)
*$DE526</f>
        <v>0</v>
      </c>
      <c r="DK526" s="188" cm="1">
        <f t="array" aca="1" ref="DK526" ca="1">IFERROR(INDEX(Forecast_Capex_Input!BL$12:BL$286,$X526)
*(INDEX(Forecast_Capex_Input!$H$12:$H$286,$X526)=Repex),0)
*$DE526</f>
        <v>0</v>
      </c>
      <c r="DL526" s="165"/>
      <c r="DM526" s="188" t="b" cm="1">
        <f t="array" aca="1" ref="DM526" ca="1">OR($G526=Forecast_Capex_Input!$BN$8:$BN$9)</f>
        <v>0</v>
      </c>
      <c r="DN526" s="188" cm="1">
        <f t="array" aca="1" ref="DN526" ca="1">IFERROR(INDEX(Forecast_Capex_Input!BO$12:BO$286,$X526)
*(INDEX(Forecast_Capex_Input!$H$12:$H$286,$X526)=Repex),0)
*$DM526</f>
        <v>0</v>
      </c>
      <c r="DO526" s="188" cm="1">
        <f t="array" aca="1" ref="DO526" ca="1">IFERROR(INDEX(Forecast_Capex_Input!BP$12:BP$286,$X526)
*(INDEX(Forecast_Capex_Input!$H$12:$H$286,$X526)=Repex),0)
*$DM526</f>
        <v>0</v>
      </c>
      <c r="DP526" s="188" cm="1">
        <f t="array" aca="1" ref="DP526" ca="1">IFERROR(INDEX(Forecast_Capex_Input!BQ$12:BQ$286,$X526)
*(INDEX(Forecast_Capex_Input!$H$12:$H$286,$X526)=Repex),0)
*$DM526</f>
        <v>0</v>
      </c>
      <c r="DQ526" s="188" cm="1">
        <f t="array" aca="1" ref="DQ526" ca="1">IFERROR(INDEX(Forecast_Capex_Input!BR$12:BR$286,$X526)
*(INDEX(Forecast_Capex_Input!$H$12:$H$286,$X526)=Repex),0)
*$DM526</f>
        <v>0</v>
      </c>
      <c r="DR526" s="188" cm="1">
        <f t="array" aca="1" ref="DR526" ca="1">IFERROR(INDEX(Forecast_Capex_Input!BS$12:BS$286,$X526)
*(INDEX(Forecast_Capex_Input!$H$12:$H$286,$X526)=Repex),0)
*$DM526</f>
        <v>0</v>
      </c>
      <c r="DS526" s="165"/>
      <c r="DT526" s="188" t="b" cm="1">
        <f t="array" aca="1" ref="DT526" ca="1">OR($G526=Forecast_Capex_Input!$BU$8:$BU$10)</f>
        <v>0</v>
      </c>
      <c r="DU526" s="188" cm="1">
        <f t="array" aca="1" ref="DU526" ca="1">IFERROR(INDEX(Forecast_Capex_Input!BV$12:BV$286,$X526)
*(INDEX(Forecast_Capex_Input!$H$12:$H$286,$X526)=Repex),0)
*$DT526</f>
        <v>0</v>
      </c>
      <c r="DV526" s="188" cm="1">
        <f t="array" aca="1" ref="DV526" ca="1">IFERROR(INDEX(Forecast_Capex_Input!BW$12:BW$286,$X526)
*(INDEX(Forecast_Capex_Input!$H$12:$H$286,$X526)=Repex),0)
*$DT526</f>
        <v>0</v>
      </c>
      <c r="DW526" s="188" cm="1">
        <f t="array" aca="1" ref="DW526" ca="1">IFERROR(INDEX(Forecast_Capex_Input!BX$12:BX$286,$X526)
*(INDEX(Forecast_Capex_Input!$H$12:$H$286,$X526)=Repex),0)
*$DT526</f>
        <v>0</v>
      </c>
      <c r="DX526" s="188" cm="1">
        <f t="array" aca="1" ref="DX526" ca="1">IFERROR(INDEX(Forecast_Capex_Input!BY$12:BY$286,$X526)
*(INDEX(Forecast_Capex_Input!$H$12:$H$286,$X526)=Repex),0)
*$DT526</f>
        <v>0</v>
      </c>
      <c r="DY526" s="188" cm="1">
        <f t="array" aca="1" ref="DY526" ca="1">IFERROR(INDEX(Forecast_Capex_Input!BZ$12:BZ$286,$X526)
*(INDEX(Forecast_Capex_Input!$H$12:$H$286,$X526)=Repex),0)
*$DT526</f>
        <v>0</v>
      </c>
      <c r="DZ526" s="188" cm="1">
        <f t="array" aca="1" ref="DZ526" ca="1">IFERROR(INDEX(Forecast_Capex_Input!CA$12:CA$286,$X526)
*(INDEX(Forecast_Capex_Input!$H$12:$H$286,$X526)=Repex),0)
*$DT526</f>
        <v>0</v>
      </c>
      <c r="EA526" s="188" cm="1">
        <f t="array" aca="1" ref="EA526" ca="1">IFERROR(INDEX(Forecast_Capex_Input!CB$12:CB$286,$X526)
*(INDEX(Forecast_Capex_Input!$H$12:$H$286,$X526)=Repex),0)
*$DT526</f>
        <v>0</v>
      </c>
      <c r="EB526" s="188" cm="1">
        <f t="array" aca="1" ref="EB526" ca="1">IFERROR(INDEX(Forecast_Capex_Input!CC$12:CC$286,$X526)
*(INDEX(Forecast_Capex_Input!$H$12:$H$286,$X526)=Repex),0)
*$DT526</f>
        <v>0</v>
      </c>
      <c r="EC526" s="165"/>
      <c r="ED526" s="226" t="str">
        <f t="shared" si="391"/>
        <v>N/A</v>
      </c>
      <c r="EE526" s="174" t="s">
        <v>15</v>
      </c>
    </row>
    <row r="527" spans="3:135" x14ac:dyDescent="0.2">
      <c r="C527" s="174">
        <f t="shared" si="392"/>
        <v>517</v>
      </c>
      <c r="D527" s="167" t="str" cm="1">
        <f t="array" ref="D527">IFERROR(INDEX(Forecast_Capex_Input!$D$12:$D$286,$X527),NA)</f>
        <v>N/A</v>
      </c>
      <c r="E527" s="172" t="str" cm="1">
        <f t="array" ref="E527">IF($X527=NA,NA,INDEX(Forecast_Capex_Input!$E$12:$E$286,$X527))</f>
        <v>N/A</v>
      </c>
      <c r="F527" s="167" t="str" cm="1">
        <f t="array" aca="1" ref="F527" ca="1">IFERROR(INDEX(General!$E$25:$E$26,$Y527),NA)</f>
        <v>N/A</v>
      </c>
      <c r="G527" s="167" t="str" cm="1">
        <f t="array" aca="1" ref="G527" ca="1">IFERROR(INDEX(Forecast_Capex_Input!$AI$11:$BB$11,$AA527),NA)</f>
        <v>N/A</v>
      </c>
      <c r="H527" s="189" t="str" cm="1">
        <f t="array" aca="1" ref="H527" ca="1">IFERROR(INDEX(Forecast_Capex_Input!$AI$12:$BB$286,$X527,$AA527),NA)</f>
        <v>N/A</v>
      </c>
      <c r="I527" s="199" t="str" cm="1">
        <f t="array" ref="I527">IFERROR(INDEX(Forecast_Capex_Input!$F$12:$F$286,$X527),NA)</f>
        <v>N/A</v>
      </c>
      <c r="J527" s="199" t="str" cm="1">
        <f t="array" ref="J527">IFERROR(INDEX(Forecast_Capex_Input!G$12:G$286,$X527),NA)</f>
        <v>N/A</v>
      </c>
      <c r="K527" s="199" t="str" cm="1">
        <f t="array" ref="K527">IFERROR(INDEX(Forecast_Capex_Input!H$12:H$286,$X527),NA)</f>
        <v>N/A</v>
      </c>
      <c r="L527" s="199" t="str" cm="1">
        <f t="array" ref="L527">IFERROR(INDEX(Forecast_Capex_Input!I$12:I$286,$X527),NA)</f>
        <v>N/A</v>
      </c>
      <c r="M527" s="199" t="str" cm="1">
        <f t="array" ref="M527">IFERROR(INDEX(Forecast_Capex_Input!J$12:J$286,$X527),NA)</f>
        <v>N/A</v>
      </c>
      <c r="N527" s="199" t="str" cm="1">
        <f t="array" ref="N527">IFERROR(INDEX(Forecast_Capex_Input!K$12:K$286,$X527),NA)</f>
        <v>N/A</v>
      </c>
      <c r="O527" s="199" t="str" cm="1">
        <f t="array" ref="O527">IFERROR(INDEX(Forecast_Capex_Input!L$12:L$286,$X527),NA)</f>
        <v>N/A</v>
      </c>
      <c r="P527" s="199" t="str" cm="1">
        <f t="array" ref="P527">IFERROR(INDEX(Forecast_Capex_Input!M$12:M$286,$X527),NA)</f>
        <v>N/A</v>
      </c>
      <c r="Q527" s="172" t="str" cm="1">
        <f t="array" ref="Q527">IFERROR(INDEX(Forecast_Capex_Input!N$12:N$286,$X527),NA)</f>
        <v>N/A</v>
      </c>
      <c r="R527" s="265" cm="1">
        <f t="array" ref="R527">IFERROR(INDEX(Forecast_Capex_Input!O$12:O$286,$X527),0)</f>
        <v>0</v>
      </c>
      <c r="S527" s="172" cm="1">
        <f t="array" ref="S527">IFERROR(INDEX(Forecast_Capex_Input!P$12:P$286,$X527),0)</f>
        <v>0</v>
      </c>
      <c r="T527" s="199" t="str" cm="1">
        <f t="array" aca="1" ref="T527" ca="1">IFERROR(INDEX(General!$K$84:$K$103,$AA527),NA)</f>
        <v>N/A</v>
      </c>
      <c r="U527" s="188" cm="1">
        <f t="array" aca="1" ref="U527" ca="1">IFERROR(
IF($F527=General!$E$25,INDEX(Forecast_Capex_Input!S$12:S$286,$X527),
INDEX(Forecast_Capex_Input!T$12:T$286,$X527)),0)</f>
        <v>0</v>
      </c>
      <c r="V527" s="222" t="b">
        <f>IFERROR(INDEX(Overheads!$T$19:$T$26,MATCH($I527,Overheads!$E$19:$E$26,0)),FALSE)</f>
        <v>0</v>
      </c>
      <c r="W527" s="165"/>
      <c r="X527" s="174" t="str">
        <f>IFERROR(
IF(MATCH($C527,Forecast_Capex_Input!$CI$12:$CI$286,1)+1&gt;MAX(Forecast_Capex_Input!$C$12:$C$286),NA,
MATCH($C527,Forecast_Capex_Input!$CI$12:$CI$286,1)+1),1)</f>
        <v>N/A</v>
      </c>
      <c r="Y527" s="174" t="str" cm="1">
        <f t="array" aca="1" ref="Y527" ca="1">IFERROR(
IF(X526&lt;&gt;X527,1,
IF(COUNTIF(OFFSET(Y526,0,0,-INDEX(Forecast_Capex_Input!$CG$12:$CG$286,$X527)),Y526)=INDEX(Forecast_Capex_Input!$CG$12:$CG$286,$X527),Y526+1,Y526)),NA)</f>
        <v>N/A</v>
      </c>
      <c r="Z527" s="174" t="str" cm="1">
        <f t="array" ref="Z527">IFERROR($C527-IF($X527=1,1,INDEX(Forecast_Capex_Input!$CI$12:$CI$286,$X527-1))+1,NA)</f>
        <v>N/A</v>
      </c>
      <c r="AA527" s="174" t="str" cm="1">
        <f t="array" aca="1" ref="AA527" ca="1">IFERROR(IF(Y527=1,
INDEX(Forecast_Capex_Input!$AI$10:$BB$10,SMALL(IF(INDEX(Forecast_Capex_Input!$AI$12:$BB$286,$X527,0)&gt;0,COLUMN(Forecast_Capex_Input!$AI$10:$BB$10)-COLUMN(Forecast_Capex_Input!$AI$12)+1),ROWS(OFFSET(AA526,0,0,-$Z527)))),
OFFSET(AA526,-INDEX(Forecast_Capex_Input!$CG$12:$CG$286,$X527)+1,0)),NA)</f>
        <v>N/A</v>
      </c>
      <c r="AB527" s="174" t="str">
        <f t="shared" ca="1" si="361"/>
        <v>N/A</v>
      </c>
      <c r="AC527" s="222" t="b">
        <f t="shared" si="393"/>
        <v>0</v>
      </c>
      <c r="AD527" s="220" t="b">
        <v>0</v>
      </c>
      <c r="AE527" s="222" t="b">
        <f t="shared" si="362"/>
        <v>1</v>
      </c>
      <c r="AF527" s="165"/>
      <c r="AG527" s="215">
        <v>0</v>
      </c>
      <c r="AH527" s="215">
        <v>0</v>
      </c>
      <c r="AI527" s="215">
        <v>0</v>
      </c>
      <c r="AJ527" s="215">
        <v>0</v>
      </c>
      <c r="AK527" s="215">
        <v>0</v>
      </c>
      <c r="AL527" s="155">
        <v>0</v>
      </c>
      <c r="AM527" s="165"/>
      <c r="AN527" s="215" cm="1">
        <f t="array" aca="1" ref="AN527" ca="1">IFERROR(INDEX(General!O$33:O$34,$AB527)
*AG527,0)</f>
        <v>0</v>
      </c>
      <c r="AO527" s="215" cm="1">
        <f t="array" aca="1" ref="AO527" ca="1">IFERROR(INDEX(General!P$33:P$34,$AB527)
*AH527,0)</f>
        <v>0</v>
      </c>
      <c r="AP527" s="215" cm="1">
        <f t="array" aca="1" ref="AP527" ca="1">IFERROR(INDEX(General!Q$33:Q$34,$AB527)
*AI527,0)</f>
        <v>0</v>
      </c>
      <c r="AQ527" s="215" cm="1">
        <f t="array" aca="1" ref="AQ527" ca="1">IFERROR(INDEX(General!R$33:R$34,$AB527)
*AJ527,0)</f>
        <v>0</v>
      </c>
      <c r="AR527" s="215" cm="1">
        <f t="array" aca="1" ref="AR527" ca="1">IFERROR(INDEX(General!S$33:S$34,$AB527)
*AK527,0)</f>
        <v>0</v>
      </c>
      <c r="AS527" s="155">
        <f t="shared" ca="1" si="394"/>
        <v>0</v>
      </c>
      <c r="AT527" s="165"/>
      <c r="AU527" s="215">
        <f ca="1">IF($AE527=FALSE,AN527*Overheads!$R$24*$V527,
IFERROR(Overheads!$O$49*$V527*AN527,0)
+IFERROR(Overheads!Q$59*$V527*(AN527/Overheads!Q$68),0))</f>
        <v>0</v>
      </c>
      <c r="AV527" s="215">
        <f ca="1">IF($AE527=FALSE,AO527*Overheads!$R$24*$V527,
IFERROR(Overheads!$O$49*$V527*AO527,0)
+IFERROR(Overheads!R$59*$V527*(AO527/Overheads!R$68),0))</f>
        <v>0</v>
      </c>
      <c r="AW527" s="215">
        <f ca="1">IF($AE527=FALSE,AP527*Overheads!$R$24*$V527,
IFERROR(Overheads!$O$49*$V527*AP527,0)
+IFERROR(Overheads!S$59*$V527*(AP527/Overheads!S$68),0))</f>
        <v>0</v>
      </c>
      <c r="AX527" s="215">
        <f ca="1">IF($AE527=FALSE,AQ527*Overheads!$R$24*$V527,
IFERROR(Overheads!$O$49*$V527*AQ527,0)
+IFERROR(Overheads!T$59*$V527*(AQ527/Overheads!T$68),0))</f>
        <v>0</v>
      </c>
      <c r="AY527" s="215">
        <f ca="1">IF($AE527=FALSE,AR527*Overheads!$R$24*$V527,
IFERROR(Overheads!$O$49*$V527*AR527,0)
+IFERROR(Overheads!U$59*$V527*(AR527/Overheads!U$68),0))</f>
        <v>0</v>
      </c>
      <c r="AZ527" s="155">
        <f t="shared" ca="1" si="395"/>
        <v>0</v>
      </c>
      <c r="BA527" s="165"/>
      <c r="BB527" s="215">
        <f ca="1">IF($AE527=FALSE,AN527*Overheads!$S$25,
IFERROR(Overheads!$O$50*AN527,0)
+IFERROR(Overheads!Q$60*(AN527/Overheads!Q$66),0))</f>
        <v>0</v>
      </c>
      <c r="BC527" s="215">
        <f ca="1">IF($AE527=FALSE,AO527*Overheads!$S$25,
IFERROR(Overheads!$O$50*AO527,0)
+IFERROR(Overheads!R$60*(AO527/Overheads!R$66),0))</f>
        <v>0</v>
      </c>
      <c r="BD527" s="215">
        <f ca="1">IF($AE527=FALSE,AP527*Overheads!$S$25,
IFERROR(Overheads!$O$50*AP527,0)
+IFERROR(Overheads!S$60*(AP527/Overheads!S$66),0))</f>
        <v>0</v>
      </c>
      <c r="BE527" s="215">
        <f ca="1">IF($AE527=FALSE,AQ527*Overheads!$S$25,
IFERROR(Overheads!$O$50*AQ527,0)
+IFERROR(Overheads!T$60*(AQ527/Overheads!T$66),0))</f>
        <v>0</v>
      </c>
      <c r="BF527" s="215">
        <f ca="1">IF($AE527=FALSE,AR527*Overheads!$S$25,
IFERROR(Overheads!$O$50*AR527,0)
+IFERROR(Overheads!U$60*(AR527/Overheads!U$66),0))</f>
        <v>0</v>
      </c>
      <c r="BG527" s="155">
        <f t="shared" ca="1" si="396"/>
        <v>0</v>
      </c>
      <c r="BH527" s="165"/>
      <c r="BI527" s="215">
        <f t="shared" ca="1" si="397"/>
        <v>0</v>
      </c>
      <c r="BJ527" s="215">
        <f t="shared" ca="1" si="363"/>
        <v>0</v>
      </c>
      <c r="BK527" s="215">
        <f t="shared" ca="1" si="364"/>
        <v>0</v>
      </c>
      <c r="BL527" s="215">
        <f t="shared" ca="1" si="365"/>
        <v>0</v>
      </c>
      <c r="BM527" s="215">
        <f t="shared" ca="1" si="366"/>
        <v>0</v>
      </c>
      <c r="BN527" s="155">
        <f t="shared" ca="1" si="398"/>
        <v>0</v>
      </c>
      <c r="BO527" s="165"/>
      <c r="BP527" s="187" cm="1">
        <f t="array" ref="BP527">IFERROR(IF($X527=$X526,BP526,INDEX(Forecast_Capex_Input!AC$12:AC$286,$X527)),0)</f>
        <v>0</v>
      </c>
      <c r="BQ527" s="187" cm="1">
        <f t="array" ref="BQ527">IFERROR(IF($X527=$X526,BQ526,INDEX(Forecast_Capex_Input!AD$12:AD$286,$X527)),0)</f>
        <v>0</v>
      </c>
      <c r="BR527" s="187" cm="1">
        <f t="array" ref="BR527">IFERROR(IF($X527=$X526,BR526,INDEX(Forecast_Capex_Input!AE$12:AE$286,$X527)),0)</f>
        <v>0</v>
      </c>
      <c r="BS527" s="187" cm="1">
        <f t="array" ref="BS527">IFERROR(IF($X527=$X526,BS526,INDEX(Forecast_Capex_Input!AF$12:AF$286,$X527)),0)</f>
        <v>0</v>
      </c>
      <c r="BT527" s="187" cm="1">
        <f t="array" ref="BT527">IFERROR(IF($X527=$X526,BT526,INDEX(Forecast_Capex_Input!AG$12:AG$286,$X527)),0)</f>
        <v>0</v>
      </c>
      <c r="BU527" s="165"/>
      <c r="BV527" s="215">
        <f t="shared" si="367"/>
        <v>0</v>
      </c>
      <c r="BW527" s="215">
        <f t="shared" si="368"/>
        <v>0</v>
      </c>
      <c r="BX527" s="215">
        <f t="shared" si="369"/>
        <v>0</v>
      </c>
      <c r="BY527" s="215">
        <f t="shared" si="370"/>
        <v>0</v>
      </c>
      <c r="BZ527" s="215">
        <f t="shared" si="371"/>
        <v>0</v>
      </c>
      <c r="CA527" s="155">
        <f t="shared" si="399"/>
        <v>0</v>
      </c>
      <c r="CB527" s="165"/>
      <c r="CC527" s="215">
        <f t="shared" si="372"/>
        <v>0</v>
      </c>
      <c r="CD527" s="215">
        <f t="shared" si="373"/>
        <v>0</v>
      </c>
      <c r="CE527" s="215">
        <f t="shared" si="374"/>
        <v>0</v>
      </c>
      <c r="CF527" s="215">
        <f t="shared" si="375"/>
        <v>0</v>
      </c>
      <c r="CG527" s="215">
        <f t="shared" si="376"/>
        <v>0</v>
      </c>
      <c r="CH527" s="155">
        <f t="shared" si="400"/>
        <v>0</v>
      </c>
      <c r="CI527" s="165"/>
      <c r="CJ527" s="215">
        <f t="shared" si="377"/>
        <v>0</v>
      </c>
      <c r="CK527" s="215">
        <f t="shared" si="378"/>
        <v>0</v>
      </c>
      <c r="CL527" s="215">
        <f t="shared" si="379"/>
        <v>0</v>
      </c>
      <c r="CM527" s="215">
        <f t="shared" si="380"/>
        <v>0</v>
      </c>
      <c r="CN527" s="215">
        <f t="shared" si="381"/>
        <v>0</v>
      </c>
      <c r="CO527" s="155">
        <f t="shared" si="401"/>
        <v>0</v>
      </c>
      <c r="CP527" s="165"/>
      <c r="CQ527" s="223">
        <f t="shared" si="382"/>
        <v>0</v>
      </c>
      <c r="CR527" s="223">
        <f t="shared" si="383"/>
        <v>0</v>
      </c>
      <c r="CS527" s="223">
        <f t="shared" si="384"/>
        <v>0</v>
      </c>
      <c r="CT527" s="223">
        <f t="shared" si="385"/>
        <v>0</v>
      </c>
      <c r="CU527" s="223">
        <f t="shared" si="386"/>
        <v>0</v>
      </c>
      <c r="CV527" s="155">
        <f t="shared" si="402"/>
        <v>0</v>
      </c>
      <c r="CW527" s="165"/>
      <c r="CX527" s="215">
        <f t="shared" si="403"/>
        <v>0</v>
      </c>
      <c r="CY527" s="215">
        <f t="shared" si="387"/>
        <v>0</v>
      </c>
      <c r="CZ527" s="215">
        <f t="shared" si="388"/>
        <v>0</v>
      </c>
      <c r="DA527" s="215">
        <f t="shared" si="389"/>
        <v>0</v>
      </c>
      <c r="DB527" s="215">
        <f t="shared" si="390"/>
        <v>0</v>
      </c>
      <c r="DC527" s="155">
        <f t="shared" si="404"/>
        <v>0</v>
      </c>
      <c r="DD527" s="165"/>
      <c r="DE527" s="188" t="b" cm="1">
        <f t="array" aca="1" ref="DE527" ca="1">OR($G527=Forecast_Capex_Input!$BF$8:$BF$10)</f>
        <v>0</v>
      </c>
      <c r="DF527" s="188" cm="1">
        <f t="array" aca="1" ref="DF527" ca="1">IFERROR(INDEX(Forecast_Capex_Input!BG$12:BG$286,$X527)
*(INDEX(Forecast_Capex_Input!$H$12:$H$286,$X527)=Repex),0)
*$DE527</f>
        <v>0</v>
      </c>
      <c r="DG527" s="188" cm="1">
        <f t="array" aca="1" ref="DG527" ca="1">IFERROR(INDEX(Forecast_Capex_Input!BH$12:BH$286,$X527)
*(INDEX(Forecast_Capex_Input!$H$12:$H$286,$X527)=Repex),0)
*$DE527</f>
        <v>0</v>
      </c>
      <c r="DH527" s="188" cm="1">
        <f t="array" aca="1" ref="DH527" ca="1">IFERROR(INDEX(Forecast_Capex_Input!BI$12:BI$286,$X527)
*(INDEX(Forecast_Capex_Input!$H$12:$H$286,$X527)=Repex),0)
*$DE527</f>
        <v>0</v>
      </c>
      <c r="DI527" s="188" cm="1">
        <f t="array" aca="1" ref="DI527" ca="1">IFERROR(INDEX(Forecast_Capex_Input!BJ$12:BJ$286,$X527)
*(INDEX(Forecast_Capex_Input!$H$12:$H$286,$X527)=Repex),0)
*$DE527</f>
        <v>0</v>
      </c>
      <c r="DJ527" s="188" cm="1">
        <f t="array" aca="1" ref="DJ527" ca="1">IFERROR(INDEX(Forecast_Capex_Input!BK$12:BK$286,$X527)
*(INDEX(Forecast_Capex_Input!$H$12:$H$286,$X527)=Repex),0)
*$DE527</f>
        <v>0</v>
      </c>
      <c r="DK527" s="188" cm="1">
        <f t="array" aca="1" ref="DK527" ca="1">IFERROR(INDEX(Forecast_Capex_Input!BL$12:BL$286,$X527)
*(INDEX(Forecast_Capex_Input!$H$12:$H$286,$X527)=Repex),0)
*$DE527</f>
        <v>0</v>
      </c>
      <c r="DL527" s="165"/>
      <c r="DM527" s="188" t="b" cm="1">
        <f t="array" aca="1" ref="DM527" ca="1">OR($G527=Forecast_Capex_Input!$BN$8:$BN$9)</f>
        <v>0</v>
      </c>
      <c r="DN527" s="188" cm="1">
        <f t="array" aca="1" ref="DN527" ca="1">IFERROR(INDEX(Forecast_Capex_Input!BO$12:BO$286,$X527)
*(INDEX(Forecast_Capex_Input!$H$12:$H$286,$X527)=Repex),0)
*$DM527</f>
        <v>0</v>
      </c>
      <c r="DO527" s="188" cm="1">
        <f t="array" aca="1" ref="DO527" ca="1">IFERROR(INDEX(Forecast_Capex_Input!BP$12:BP$286,$X527)
*(INDEX(Forecast_Capex_Input!$H$12:$H$286,$X527)=Repex),0)
*$DM527</f>
        <v>0</v>
      </c>
      <c r="DP527" s="188" cm="1">
        <f t="array" aca="1" ref="DP527" ca="1">IFERROR(INDEX(Forecast_Capex_Input!BQ$12:BQ$286,$X527)
*(INDEX(Forecast_Capex_Input!$H$12:$H$286,$X527)=Repex),0)
*$DM527</f>
        <v>0</v>
      </c>
      <c r="DQ527" s="188" cm="1">
        <f t="array" aca="1" ref="DQ527" ca="1">IFERROR(INDEX(Forecast_Capex_Input!BR$12:BR$286,$X527)
*(INDEX(Forecast_Capex_Input!$H$12:$H$286,$X527)=Repex),0)
*$DM527</f>
        <v>0</v>
      </c>
      <c r="DR527" s="188" cm="1">
        <f t="array" aca="1" ref="DR527" ca="1">IFERROR(INDEX(Forecast_Capex_Input!BS$12:BS$286,$X527)
*(INDEX(Forecast_Capex_Input!$H$12:$H$286,$X527)=Repex),0)
*$DM527</f>
        <v>0</v>
      </c>
      <c r="DS527" s="165"/>
      <c r="DT527" s="188" t="b" cm="1">
        <f t="array" aca="1" ref="DT527" ca="1">OR($G527=Forecast_Capex_Input!$BU$8:$BU$10)</f>
        <v>0</v>
      </c>
      <c r="DU527" s="188" cm="1">
        <f t="array" aca="1" ref="DU527" ca="1">IFERROR(INDEX(Forecast_Capex_Input!BV$12:BV$286,$X527)
*(INDEX(Forecast_Capex_Input!$H$12:$H$286,$X527)=Repex),0)
*$DT527</f>
        <v>0</v>
      </c>
      <c r="DV527" s="188" cm="1">
        <f t="array" aca="1" ref="DV527" ca="1">IFERROR(INDEX(Forecast_Capex_Input!BW$12:BW$286,$X527)
*(INDEX(Forecast_Capex_Input!$H$12:$H$286,$X527)=Repex),0)
*$DT527</f>
        <v>0</v>
      </c>
      <c r="DW527" s="188" cm="1">
        <f t="array" aca="1" ref="DW527" ca="1">IFERROR(INDEX(Forecast_Capex_Input!BX$12:BX$286,$X527)
*(INDEX(Forecast_Capex_Input!$H$12:$H$286,$X527)=Repex),0)
*$DT527</f>
        <v>0</v>
      </c>
      <c r="DX527" s="188" cm="1">
        <f t="array" aca="1" ref="DX527" ca="1">IFERROR(INDEX(Forecast_Capex_Input!BY$12:BY$286,$X527)
*(INDEX(Forecast_Capex_Input!$H$12:$H$286,$X527)=Repex),0)
*$DT527</f>
        <v>0</v>
      </c>
      <c r="DY527" s="188" cm="1">
        <f t="array" aca="1" ref="DY527" ca="1">IFERROR(INDEX(Forecast_Capex_Input!BZ$12:BZ$286,$X527)
*(INDEX(Forecast_Capex_Input!$H$12:$H$286,$X527)=Repex),0)
*$DT527</f>
        <v>0</v>
      </c>
      <c r="DZ527" s="188" cm="1">
        <f t="array" aca="1" ref="DZ527" ca="1">IFERROR(INDEX(Forecast_Capex_Input!CA$12:CA$286,$X527)
*(INDEX(Forecast_Capex_Input!$H$12:$H$286,$X527)=Repex),0)
*$DT527</f>
        <v>0</v>
      </c>
      <c r="EA527" s="188" cm="1">
        <f t="array" aca="1" ref="EA527" ca="1">IFERROR(INDEX(Forecast_Capex_Input!CB$12:CB$286,$X527)
*(INDEX(Forecast_Capex_Input!$H$12:$H$286,$X527)=Repex),0)
*$DT527</f>
        <v>0</v>
      </c>
      <c r="EB527" s="188" cm="1">
        <f t="array" aca="1" ref="EB527" ca="1">IFERROR(INDEX(Forecast_Capex_Input!CC$12:CC$286,$X527)
*(INDEX(Forecast_Capex_Input!$H$12:$H$286,$X527)=Repex),0)
*$DT527</f>
        <v>0</v>
      </c>
      <c r="EC527" s="165"/>
      <c r="ED527" s="226" t="str">
        <f t="shared" si="391"/>
        <v>N/A</v>
      </c>
      <c r="EE527" s="174" t="s">
        <v>15</v>
      </c>
    </row>
    <row r="528" spans="3:135" x14ac:dyDescent="0.2">
      <c r="C528" s="174">
        <f t="shared" si="392"/>
        <v>518</v>
      </c>
      <c r="D528" s="167" t="str" cm="1">
        <f t="array" ref="D528">IFERROR(INDEX(Forecast_Capex_Input!$D$12:$D$286,$X528),NA)</f>
        <v>N/A</v>
      </c>
      <c r="E528" s="172" t="str" cm="1">
        <f t="array" ref="E528">IF($X528=NA,NA,INDEX(Forecast_Capex_Input!$E$12:$E$286,$X528))</f>
        <v>N/A</v>
      </c>
      <c r="F528" s="167" t="str" cm="1">
        <f t="array" aca="1" ref="F528" ca="1">IFERROR(INDEX(General!$E$25:$E$26,$Y528),NA)</f>
        <v>N/A</v>
      </c>
      <c r="G528" s="167" t="str" cm="1">
        <f t="array" aca="1" ref="G528" ca="1">IFERROR(INDEX(Forecast_Capex_Input!$AI$11:$BB$11,$AA528),NA)</f>
        <v>N/A</v>
      </c>
      <c r="H528" s="189" t="str" cm="1">
        <f t="array" aca="1" ref="H528" ca="1">IFERROR(INDEX(Forecast_Capex_Input!$AI$12:$BB$286,$X528,$AA528),NA)</f>
        <v>N/A</v>
      </c>
      <c r="I528" s="199" t="str" cm="1">
        <f t="array" ref="I528">IFERROR(INDEX(Forecast_Capex_Input!$F$12:$F$286,$X528),NA)</f>
        <v>N/A</v>
      </c>
      <c r="J528" s="199" t="str" cm="1">
        <f t="array" ref="J528">IFERROR(INDEX(Forecast_Capex_Input!G$12:G$286,$X528),NA)</f>
        <v>N/A</v>
      </c>
      <c r="K528" s="199" t="str" cm="1">
        <f t="array" ref="K528">IFERROR(INDEX(Forecast_Capex_Input!H$12:H$286,$X528),NA)</f>
        <v>N/A</v>
      </c>
      <c r="L528" s="199" t="str" cm="1">
        <f t="array" ref="L528">IFERROR(INDEX(Forecast_Capex_Input!I$12:I$286,$X528),NA)</f>
        <v>N/A</v>
      </c>
      <c r="M528" s="199" t="str" cm="1">
        <f t="array" ref="M528">IFERROR(INDEX(Forecast_Capex_Input!J$12:J$286,$X528),NA)</f>
        <v>N/A</v>
      </c>
      <c r="N528" s="199" t="str" cm="1">
        <f t="array" ref="N528">IFERROR(INDEX(Forecast_Capex_Input!K$12:K$286,$X528),NA)</f>
        <v>N/A</v>
      </c>
      <c r="O528" s="199" t="str" cm="1">
        <f t="array" ref="O528">IFERROR(INDEX(Forecast_Capex_Input!L$12:L$286,$X528),NA)</f>
        <v>N/A</v>
      </c>
      <c r="P528" s="199" t="str" cm="1">
        <f t="array" ref="P528">IFERROR(INDEX(Forecast_Capex_Input!M$12:M$286,$X528),NA)</f>
        <v>N/A</v>
      </c>
      <c r="Q528" s="172" t="str" cm="1">
        <f t="array" ref="Q528">IFERROR(INDEX(Forecast_Capex_Input!N$12:N$286,$X528),NA)</f>
        <v>N/A</v>
      </c>
      <c r="R528" s="265" cm="1">
        <f t="array" ref="R528">IFERROR(INDEX(Forecast_Capex_Input!O$12:O$286,$X528),0)</f>
        <v>0</v>
      </c>
      <c r="S528" s="172" cm="1">
        <f t="array" ref="S528">IFERROR(INDEX(Forecast_Capex_Input!P$12:P$286,$X528),0)</f>
        <v>0</v>
      </c>
      <c r="T528" s="199" t="str" cm="1">
        <f t="array" aca="1" ref="T528" ca="1">IFERROR(INDEX(General!$K$84:$K$103,$AA528),NA)</f>
        <v>N/A</v>
      </c>
      <c r="U528" s="188" cm="1">
        <f t="array" aca="1" ref="U528" ca="1">IFERROR(
IF($F528=General!$E$25,INDEX(Forecast_Capex_Input!S$12:S$286,$X528),
INDEX(Forecast_Capex_Input!T$12:T$286,$X528)),0)</f>
        <v>0</v>
      </c>
      <c r="V528" s="222" t="b">
        <f>IFERROR(INDEX(Overheads!$T$19:$T$26,MATCH($I528,Overheads!$E$19:$E$26,0)),FALSE)</f>
        <v>0</v>
      </c>
      <c r="W528" s="165"/>
      <c r="X528" s="174" t="str">
        <f>IFERROR(
IF(MATCH($C528,Forecast_Capex_Input!$CI$12:$CI$286,1)+1&gt;MAX(Forecast_Capex_Input!$C$12:$C$286),NA,
MATCH($C528,Forecast_Capex_Input!$CI$12:$CI$286,1)+1),1)</f>
        <v>N/A</v>
      </c>
      <c r="Y528" s="174" t="str" cm="1">
        <f t="array" aca="1" ref="Y528" ca="1">IFERROR(
IF(X527&lt;&gt;X528,1,
IF(COUNTIF(OFFSET(Y527,0,0,-INDEX(Forecast_Capex_Input!$CG$12:$CG$286,$X528)),Y527)=INDEX(Forecast_Capex_Input!$CG$12:$CG$286,$X528),Y527+1,Y527)),NA)</f>
        <v>N/A</v>
      </c>
      <c r="Z528" s="174" t="str" cm="1">
        <f t="array" ref="Z528">IFERROR($C528-IF($X528=1,1,INDEX(Forecast_Capex_Input!$CI$12:$CI$286,$X528-1))+1,NA)</f>
        <v>N/A</v>
      </c>
      <c r="AA528" s="174" t="str" cm="1">
        <f t="array" aca="1" ref="AA528" ca="1">IFERROR(IF(Y528=1,
INDEX(Forecast_Capex_Input!$AI$10:$BB$10,SMALL(IF(INDEX(Forecast_Capex_Input!$AI$12:$BB$286,$X528,0)&gt;0,COLUMN(Forecast_Capex_Input!$AI$10:$BB$10)-COLUMN(Forecast_Capex_Input!$AI$12)+1),ROWS(OFFSET(AA527,0,0,-$Z528)))),
OFFSET(AA527,-INDEX(Forecast_Capex_Input!$CG$12:$CG$286,$X528)+1,0)),NA)</f>
        <v>N/A</v>
      </c>
      <c r="AB528" s="174" t="str">
        <f t="shared" ca="1" si="361"/>
        <v>N/A</v>
      </c>
      <c r="AC528" s="222" t="b">
        <f t="shared" si="393"/>
        <v>0</v>
      </c>
      <c r="AD528" s="220" t="b">
        <v>0</v>
      </c>
      <c r="AE528" s="222" t="b">
        <f t="shared" si="362"/>
        <v>1</v>
      </c>
      <c r="AF528" s="165"/>
      <c r="AG528" s="215">
        <v>0</v>
      </c>
      <c r="AH528" s="215">
        <v>0</v>
      </c>
      <c r="AI528" s="215">
        <v>0</v>
      </c>
      <c r="AJ528" s="215">
        <v>0</v>
      </c>
      <c r="AK528" s="215">
        <v>0</v>
      </c>
      <c r="AL528" s="155">
        <v>0</v>
      </c>
      <c r="AM528" s="165"/>
      <c r="AN528" s="215" cm="1">
        <f t="array" aca="1" ref="AN528" ca="1">IFERROR(INDEX(General!O$33:O$34,$AB528)
*AG528,0)</f>
        <v>0</v>
      </c>
      <c r="AO528" s="215" cm="1">
        <f t="array" aca="1" ref="AO528" ca="1">IFERROR(INDEX(General!P$33:P$34,$AB528)
*AH528,0)</f>
        <v>0</v>
      </c>
      <c r="AP528" s="215" cm="1">
        <f t="array" aca="1" ref="AP528" ca="1">IFERROR(INDEX(General!Q$33:Q$34,$AB528)
*AI528,0)</f>
        <v>0</v>
      </c>
      <c r="AQ528" s="215" cm="1">
        <f t="array" aca="1" ref="AQ528" ca="1">IFERROR(INDEX(General!R$33:R$34,$AB528)
*AJ528,0)</f>
        <v>0</v>
      </c>
      <c r="AR528" s="215" cm="1">
        <f t="array" aca="1" ref="AR528" ca="1">IFERROR(INDEX(General!S$33:S$34,$AB528)
*AK528,0)</f>
        <v>0</v>
      </c>
      <c r="AS528" s="155">
        <f t="shared" ca="1" si="394"/>
        <v>0</v>
      </c>
      <c r="AT528" s="165"/>
      <c r="AU528" s="215">
        <f ca="1">IF($AE528=FALSE,AN528*Overheads!$R$24*$V528,
IFERROR(Overheads!$O$49*$V528*AN528,0)
+IFERROR(Overheads!Q$59*$V528*(AN528/Overheads!Q$68),0))</f>
        <v>0</v>
      </c>
      <c r="AV528" s="215">
        <f ca="1">IF($AE528=FALSE,AO528*Overheads!$R$24*$V528,
IFERROR(Overheads!$O$49*$V528*AO528,0)
+IFERROR(Overheads!R$59*$V528*(AO528/Overheads!R$68),0))</f>
        <v>0</v>
      </c>
      <c r="AW528" s="215">
        <f ca="1">IF($AE528=FALSE,AP528*Overheads!$R$24*$V528,
IFERROR(Overheads!$O$49*$V528*AP528,0)
+IFERROR(Overheads!S$59*$V528*(AP528/Overheads!S$68),0))</f>
        <v>0</v>
      </c>
      <c r="AX528" s="215">
        <f ca="1">IF($AE528=FALSE,AQ528*Overheads!$R$24*$V528,
IFERROR(Overheads!$O$49*$V528*AQ528,0)
+IFERROR(Overheads!T$59*$V528*(AQ528/Overheads!T$68),0))</f>
        <v>0</v>
      </c>
      <c r="AY528" s="215">
        <f ca="1">IF($AE528=FALSE,AR528*Overheads!$R$24*$V528,
IFERROR(Overheads!$O$49*$V528*AR528,0)
+IFERROR(Overheads!U$59*$V528*(AR528/Overheads!U$68),0))</f>
        <v>0</v>
      </c>
      <c r="AZ528" s="155">
        <f t="shared" ca="1" si="395"/>
        <v>0</v>
      </c>
      <c r="BA528" s="165"/>
      <c r="BB528" s="215">
        <f ca="1">IF($AE528=FALSE,AN528*Overheads!$S$25,
IFERROR(Overheads!$O$50*AN528,0)
+IFERROR(Overheads!Q$60*(AN528/Overheads!Q$66),0))</f>
        <v>0</v>
      </c>
      <c r="BC528" s="215">
        <f ca="1">IF($AE528=FALSE,AO528*Overheads!$S$25,
IFERROR(Overheads!$O$50*AO528,0)
+IFERROR(Overheads!R$60*(AO528/Overheads!R$66),0))</f>
        <v>0</v>
      </c>
      <c r="BD528" s="215">
        <f ca="1">IF($AE528=FALSE,AP528*Overheads!$S$25,
IFERROR(Overheads!$O$50*AP528,0)
+IFERROR(Overheads!S$60*(AP528/Overheads!S$66),0))</f>
        <v>0</v>
      </c>
      <c r="BE528" s="215">
        <f ca="1">IF($AE528=FALSE,AQ528*Overheads!$S$25,
IFERROR(Overheads!$O$50*AQ528,0)
+IFERROR(Overheads!T$60*(AQ528/Overheads!T$66),0))</f>
        <v>0</v>
      </c>
      <c r="BF528" s="215">
        <f ca="1">IF($AE528=FALSE,AR528*Overheads!$S$25,
IFERROR(Overheads!$O$50*AR528,0)
+IFERROR(Overheads!U$60*(AR528/Overheads!U$66),0))</f>
        <v>0</v>
      </c>
      <c r="BG528" s="155">
        <f t="shared" ca="1" si="396"/>
        <v>0</v>
      </c>
      <c r="BH528" s="165"/>
      <c r="BI528" s="215">
        <f t="shared" ca="1" si="397"/>
        <v>0</v>
      </c>
      <c r="BJ528" s="215">
        <f t="shared" ca="1" si="363"/>
        <v>0</v>
      </c>
      <c r="BK528" s="215">
        <f t="shared" ca="1" si="364"/>
        <v>0</v>
      </c>
      <c r="BL528" s="215">
        <f t="shared" ca="1" si="365"/>
        <v>0</v>
      </c>
      <c r="BM528" s="215">
        <f t="shared" ca="1" si="366"/>
        <v>0</v>
      </c>
      <c r="BN528" s="155">
        <f t="shared" ca="1" si="398"/>
        <v>0</v>
      </c>
      <c r="BO528" s="165"/>
      <c r="BP528" s="187" cm="1">
        <f t="array" ref="BP528">IFERROR(IF($X528=$X527,BP527,INDEX(Forecast_Capex_Input!AC$12:AC$286,$X528)),0)</f>
        <v>0</v>
      </c>
      <c r="BQ528" s="187" cm="1">
        <f t="array" ref="BQ528">IFERROR(IF($X528=$X527,BQ527,INDEX(Forecast_Capex_Input!AD$12:AD$286,$X528)),0)</f>
        <v>0</v>
      </c>
      <c r="BR528" s="187" cm="1">
        <f t="array" ref="BR528">IFERROR(IF($X528=$X527,BR527,INDEX(Forecast_Capex_Input!AE$12:AE$286,$X528)),0)</f>
        <v>0</v>
      </c>
      <c r="BS528" s="187" cm="1">
        <f t="array" ref="BS528">IFERROR(IF($X528=$X527,BS527,INDEX(Forecast_Capex_Input!AF$12:AF$286,$X528)),0)</f>
        <v>0</v>
      </c>
      <c r="BT528" s="187" cm="1">
        <f t="array" ref="BT528">IFERROR(IF($X528=$X527,BT527,INDEX(Forecast_Capex_Input!AG$12:AG$286,$X528)),0)</f>
        <v>0</v>
      </c>
      <c r="BU528" s="165"/>
      <c r="BV528" s="215">
        <f t="shared" si="367"/>
        <v>0</v>
      </c>
      <c r="BW528" s="215">
        <f t="shared" si="368"/>
        <v>0</v>
      </c>
      <c r="BX528" s="215">
        <f t="shared" si="369"/>
        <v>0</v>
      </c>
      <c r="BY528" s="215">
        <f t="shared" si="370"/>
        <v>0</v>
      </c>
      <c r="BZ528" s="215">
        <f t="shared" si="371"/>
        <v>0</v>
      </c>
      <c r="CA528" s="155">
        <f t="shared" si="399"/>
        <v>0</v>
      </c>
      <c r="CB528" s="165"/>
      <c r="CC528" s="215">
        <f t="shared" si="372"/>
        <v>0</v>
      </c>
      <c r="CD528" s="215">
        <f t="shared" si="373"/>
        <v>0</v>
      </c>
      <c r="CE528" s="215">
        <f t="shared" si="374"/>
        <v>0</v>
      </c>
      <c r="CF528" s="215">
        <f t="shared" si="375"/>
        <v>0</v>
      </c>
      <c r="CG528" s="215">
        <f t="shared" si="376"/>
        <v>0</v>
      </c>
      <c r="CH528" s="155">
        <f t="shared" si="400"/>
        <v>0</v>
      </c>
      <c r="CI528" s="165"/>
      <c r="CJ528" s="215">
        <f t="shared" si="377"/>
        <v>0</v>
      </c>
      <c r="CK528" s="215">
        <f t="shared" si="378"/>
        <v>0</v>
      </c>
      <c r="CL528" s="215">
        <f t="shared" si="379"/>
        <v>0</v>
      </c>
      <c r="CM528" s="215">
        <f t="shared" si="380"/>
        <v>0</v>
      </c>
      <c r="CN528" s="215">
        <f t="shared" si="381"/>
        <v>0</v>
      </c>
      <c r="CO528" s="155">
        <f t="shared" si="401"/>
        <v>0</v>
      </c>
      <c r="CP528" s="165"/>
      <c r="CQ528" s="223">
        <f t="shared" si="382"/>
        <v>0</v>
      </c>
      <c r="CR528" s="223">
        <f t="shared" si="383"/>
        <v>0</v>
      </c>
      <c r="CS528" s="223">
        <f t="shared" si="384"/>
        <v>0</v>
      </c>
      <c r="CT528" s="223">
        <f t="shared" si="385"/>
        <v>0</v>
      </c>
      <c r="CU528" s="223">
        <f t="shared" si="386"/>
        <v>0</v>
      </c>
      <c r="CV528" s="155">
        <f t="shared" si="402"/>
        <v>0</v>
      </c>
      <c r="CW528" s="165"/>
      <c r="CX528" s="215">
        <f t="shared" si="403"/>
        <v>0</v>
      </c>
      <c r="CY528" s="215">
        <f t="shared" si="387"/>
        <v>0</v>
      </c>
      <c r="CZ528" s="215">
        <f t="shared" si="388"/>
        <v>0</v>
      </c>
      <c r="DA528" s="215">
        <f t="shared" si="389"/>
        <v>0</v>
      </c>
      <c r="DB528" s="215">
        <f t="shared" si="390"/>
        <v>0</v>
      </c>
      <c r="DC528" s="155">
        <f t="shared" si="404"/>
        <v>0</v>
      </c>
      <c r="DD528" s="165"/>
      <c r="DE528" s="188" t="b" cm="1">
        <f t="array" aca="1" ref="DE528" ca="1">OR($G528=Forecast_Capex_Input!$BF$8:$BF$10)</f>
        <v>0</v>
      </c>
      <c r="DF528" s="188" cm="1">
        <f t="array" aca="1" ref="DF528" ca="1">IFERROR(INDEX(Forecast_Capex_Input!BG$12:BG$286,$X528)
*(INDEX(Forecast_Capex_Input!$H$12:$H$286,$X528)=Repex),0)
*$DE528</f>
        <v>0</v>
      </c>
      <c r="DG528" s="188" cm="1">
        <f t="array" aca="1" ref="DG528" ca="1">IFERROR(INDEX(Forecast_Capex_Input!BH$12:BH$286,$X528)
*(INDEX(Forecast_Capex_Input!$H$12:$H$286,$X528)=Repex),0)
*$DE528</f>
        <v>0</v>
      </c>
      <c r="DH528" s="188" cm="1">
        <f t="array" aca="1" ref="DH528" ca="1">IFERROR(INDEX(Forecast_Capex_Input!BI$12:BI$286,$X528)
*(INDEX(Forecast_Capex_Input!$H$12:$H$286,$X528)=Repex),0)
*$DE528</f>
        <v>0</v>
      </c>
      <c r="DI528" s="188" cm="1">
        <f t="array" aca="1" ref="DI528" ca="1">IFERROR(INDEX(Forecast_Capex_Input!BJ$12:BJ$286,$X528)
*(INDEX(Forecast_Capex_Input!$H$12:$H$286,$X528)=Repex),0)
*$DE528</f>
        <v>0</v>
      </c>
      <c r="DJ528" s="188" cm="1">
        <f t="array" aca="1" ref="DJ528" ca="1">IFERROR(INDEX(Forecast_Capex_Input!BK$12:BK$286,$X528)
*(INDEX(Forecast_Capex_Input!$H$12:$H$286,$X528)=Repex),0)
*$DE528</f>
        <v>0</v>
      </c>
      <c r="DK528" s="188" cm="1">
        <f t="array" aca="1" ref="DK528" ca="1">IFERROR(INDEX(Forecast_Capex_Input!BL$12:BL$286,$X528)
*(INDEX(Forecast_Capex_Input!$H$12:$H$286,$X528)=Repex),0)
*$DE528</f>
        <v>0</v>
      </c>
      <c r="DL528" s="165"/>
      <c r="DM528" s="188" t="b" cm="1">
        <f t="array" aca="1" ref="DM528" ca="1">OR($G528=Forecast_Capex_Input!$BN$8:$BN$9)</f>
        <v>0</v>
      </c>
      <c r="DN528" s="188" cm="1">
        <f t="array" aca="1" ref="DN528" ca="1">IFERROR(INDEX(Forecast_Capex_Input!BO$12:BO$286,$X528)
*(INDEX(Forecast_Capex_Input!$H$12:$H$286,$X528)=Repex),0)
*$DM528</f>
        <v>0</v>
      </c>
      <c r="DO528" s="188" cm="1">
        <f t="array" aca="1" ref="DO528" ca="1">IFERROR(INDEX(Forecast_Capex_Input!BP$12:BP$286,$X528)
*(INDEX(Forecast_Capex_Input!$H$12:$H$286,$X528)=Repex),0)
*$DM528</f>
        <v>0</v>
      </c>
      <c r="DP528" s="188" cm="1">
        <f t="array" aca="1" ref="DP528" ca="1">IFERROR(INDEX(Forecast_Capex_Input!BQ$12:BQ$286,$X528)
*(INDEX(Forecast_Capex_Input!$H$12:$H$286,$X528)=Repex),0)
*$DM528</f>
        <v>0</v>
      </c>
      <c r="DQ528" s="188" cm="1">
        <f t="array" aca="1" ref="DQ528" ca="1">IFERROR(INDEX(Forecast_Capex_Input!BR$12:BR$286,$X528)
*(INDEX(Forecast_Capex_Input!$H$12:$H$286,$X528)=Repex),0)
*$DM528</f>
        <v>0</v>
      </c>
      <c r="DR528" s="188" cm="1">
        <f t="array" aca="1" ref="DR528" ca="1">IFERROR(INDEX(Forecast_Capex_Input!BS$12:BS$286,$X528)
*(INDEX(Forecast_Capex_Input!$H$12:$H$286,$X528)=Repex),0)
*$DM528</f>
        <v>0</v>
      </c>
      <c r="DS528" s="165"/>
      <c r="DT528" s="188" t="b" cm="1">
        <f t="array" aca="1" ref="DT528" ca="1">OR($G528=Forecast_Capex_Input!$BU$8:$BU$10)</f>
        <v>0</v>
      </c>
      <c r="DU528" s="188" cm="1">
        <f t="array" aca="1" ref="DU528" ca="1">IFERROR(INDEX(Forecast_Capex_Input!BV$12:BV$286,$X528)
*(INDEX(Forecast_Capex_Input!$H$12:$H$286,$X528)=Repex),0)
*$DT528</f>
        <v>0</v>
      </c>
      <c r="DV528" s="188" cm="1">
        <f t="array" aca="1" ref="DV528" ca="1">IFERROR(INDEX(Forecast_Capex_Input!BW$12:BW$286,$X528)
*(INDEX(Forecast_Capex_Input!$H$12:$H$286,$X528)=Repex),0)
*$DT528</f>
        <v>0</v>
      </c>
      <c r="DW528" s="188" cm="1">
        <f t="array" aca="1" ref="DW528" ca="1">IFERROR(INDEX(Forecast_Capex_Input!BX$12:BX$286,$X528)
*(INDEX(Forecast_Capex_Input!$H$12:$H$286,$X528)=Repex),0)
*$DT528</f>
        <v>0</v>
      </c>
      <c r="DX528" s="188" cm="1">
        <f t="array" aca="1" ref="DX528" ca="1">IFERROR(INDEX(Forecast_Capex_Input!BY$12:BY$286,$X528)
*(INDEX(Forecast_Capex_Input!$H$12:$H$286,$X528)=Repex),0)
*$DT528</f>
        <v>0</v>
      </c>
      <c r="DY528" s="188" cm="1">
        <f t="array" aca="1" ref="DY528" ca="1">IFERROR(INDEX(Forecast_Capex_Input!BZ$12:BZ$286,$X528)
*(INDEX(Forecast_Capex_Input!$H$12:$H$286,$X528)=Repex),0)
*$DT528</f>
        <v>0</v>
      </c>
      <c r="DZ528" s="188" cm="1">
        <f t="array" aca="1" ref="DZ528" ca="1">IFERROR(INDEX(Forecast_Capex_Input!CA$12:CA$286,$X528)
*(INDEX(Forecast_Capex_Input!$H$12:$H$286,$X528)=Repex),0)
*$DT528</f>
        <v>0</v>
      </c>
      <c r="EA528" s="188" cm="1">
        <f t="array" aca="1" ref="EA528" ca="1">IFERROR(INDEX(Forecast_Capex_Input!CB$12:CB$286,$X528)
*(INDEX(Forecast_Capex_Input!$H$12:$H$286,$X528)=Repex),0)
*$DT528</f>
        <v>0</v>
      </c>
      <c r="EB528" s="188" cm="1">
        <f t="array" aca="1" ref="EB528" ca="1">IFERROR(INDEX(Forecast_Capex_Input!CC$12:CC$286,$X528)
*(INDEX(Forecast_Capex_Input!$H$12:$H$286,$X528)=Repex),0)
*$DT528</f>
        <v>0</v>
      </c>
      <c r="EC528" s="165"/>
      <c r="ED528" s="226" t="str">
        <f t="shared" si="391"/>
        <v>N/A</v>
      </c>
      <c r="EE528" s="174" t="s">
        <v>15</v>
      </c>
    </row>
    <row r="529" spans="3:135" x14ac:dyDescent="0.2">
      <c r="C529" s="174">
        <f t="shared" si="392"/>
        <v>519</v>
      </c>
      <c r="D529" s="167" t="str" cm="1">
        <f t="array" ref="D529">IFERROR(INDEX(Forecast_Capex_Input!$D$12:$D$286,$X529),NA)</f>
        <v>N/A</v>
      </c>
      <c r="E529" s="172" t="str" cm="1">
        <f t="array" ref="E529">IF($X529=NA,NA,INDEX(Forecast_Capex_Input!$E$12:$E$286,$X529))</f>
        <v>N/A</v>
      </c>
      <c r="F529" s="167" t="str" cm="1">
        <f t="array" aca="1" ref="F529" ca="1">IFERROR(INDEX(General!$E$25:$E$26,$Y529),NA)</f>
        <v>N/A</v>
      </c>
      <c r="G529" s="167" t="str" cm="1">
        <f t="array" aca="1" ref="G529" ca="1">IFERROR(INDEX(Forecast_Capex_Input!$AI$11:$BB$11,$AA529),NA)</f>
        <v>N/A</v>
      </c>
      <c r="H529" s="189" t="str" cm="1">
        <f t="array" aca="1" ref="H529" ca="1">IFERROR(INDEX(Forecast_Capex_Input!$AI$12:$BB$286,$X529,$AA529),NA)</f>
        <v>N/A</v>
      </c>
      <c r="I529" s="199" t="str" cm="1">
        <f t="array" ref="I529">IFERROR(INDEX(Forecast_Capex_Input!$F$12:$F$286,$X529),NA)</f>
        <v>N/A</v>
      </c>
      <c r="J529" s="199" t="str" cm="1">
        <f t="array" ref="J529">IFERROR(INDEX(Forecast_Capex_Input!G$12:G$286,$X529),NA)</f>
        <v>N/A</v>
      </c>
      <c r="K529" s="199" t="str" cm="1">
        <f t="array" ref="K529">IFERROR(INDEX(Forecast_Capex_Input!H$12:H$286,$X529),NA)</f>
        <v>N/A</v>
      </c>
      <c r="L529" s="199" t="str" cm="1">
        <f t="array" ref="L529">IFERROR(INDEX(Forecast_Capex_Input!I$12:I$286,$X529),NA)</f>
        <v>N/A</v>
      </c>
      <c r="M529" s="199" t="str" cm="1">
        <f t="array" ref="M529">IFERROR(INDEX(Forecast_Capex_Input!J$12:J$286,$X529),NA)</f>
        <v>N/A</v>
      </c>
      <c r="N529" s="199" t="str" cm="1">
        <f t="array" ref="N529">IFERROR(INDEX(Forecast_Capex_Input!K$12:K$286,$X529),NA)</f>
        <v>N/A</v>
      </c>
      <c r="O529" s="199" t="str" cm="1">
        <f t="array" ref="O529">IFERROR(INDEX(Forecast_Capex_Input!L$12:L$286,$X529),NA)</f>
        <v>N/A</v>
      </c>
      <c r="P529" s="199" t="str" cm="1">
        <f t="array" ref="P529">IFERROR(INDEX(Forecast_Capex_Input!M$12:M$286,$X529),NA)</f>
        <v>N/A</v>
      </c>
      <c r="Q529" s="172" t="str" cm="1">
        <f t="array" ref="Q529">IFERROR(INDEX(Forecast_Capex_Input!N$12:N$286,$X529),NA)</f>
        <v>N/A</v>
      </c>
      <c r="R529" s="265" cm="1">
        <f t="array" ref="R529">IFERROR(INDEX(Forecast_Capex_Input!O$12:O$286,$X529),0)</f>
        <v>0</v>
      </c>
      <c r="S529" s="172" cm="1">
        <f t="array" ref="S529">IFERROR(INDEX(Forecast_Capex_Input!P$12:P$286,$X529),0)</f>
        <v>0</v>
      </c>
      <c r="T529" s="199" t="str" cm="1">
        <f t="array" aca="1" ref="T529" ca="1">IFERROR(INDEX(General!$K$84:$K$103,$AA529),NA)</f>
        <v>N/A</v>
      </c>
      <c r="U529" s="188" cm="1">
        <f t="array" aca="1" ref="U529" ca="1">IFERROR(
IF($F529=General!$E$25,INDEX(Forecast_Capex_Input!S$12:S$286,$X529),
INDEX(Forecast_Capex_Input!T$12:T$286,$X529)),0)</f>
        <v>0</v>
      </c>
      <c r="V529" s="222" t="b">
        <f>IFERROR(INDEX(Overheads!$T$19:$T$26,MATCH($I529,Overheads!$E$19:$E$26,0)),FALSE)</f>
        <v>0</v>
      </c>
      <c r="W529" s="165"/>
      <c r="X529" s="174" t="str">
        <f>IFERROR(
IF(MATCH($C529,Forecast_Capex_Input!$CI$12:$CI$286,1)+1&gt;MAX(Forecast_Capex_Input!$C$12:$C$286),NA,
MATCH($C529,Forecast_Capex_Input!$CI$12:$CI$286,1)+1),1)</f>
        <v>N/A</v>
      </c>
      <c r="Y529" s="174" t="str" cm="1">
        <f t="array" aca="1" ref="Y529" ca="1">IFERROR(
IF(X528&lt;&gt;X529,1,
IF(COUNTIF(OFFSET(Y528,0,0,-INDEX(Forecast_Capex_Input!$CG$12:$CG$286,$X529)),Y528)=INDEX(Forecast_Capex_Input!$CG$12:$CG$286,$X529),Y528+1,Y528)),NA)</f>
        <v>N/A</v>
      </c>
      <c r="Z529" s="174" t="str" cm="1">
        <f t="array" ref="Z529">IFERROR($C529-IF($X529=1,1,INDEX(Forecast_Capex_Input!$CI$12:$CI$286,$X529-1))+1,NA)</f>
        <v>N/A</v>
      </c>
      <c r="AA529" s="174" t="str" cm="1">
        <f t="array" aca="1" ref="AA529" ca="1">IFERROR(IF(Y529=1,
INDEX(Forecast_Capex_Input!$AI$10:$BB$10,SMALL(IF(INDEX(Forecast_Capex_Input!$AI$12:$BB$286,$X529,0)&gt;0,COLUMN(Forecast_Capex_Input!$AI$10:$BB$10)-COLUMN(Forecast_Capex_Input!$AI$12)+1),ROWS(OFFSET(AA528,0,0,-$Z529)))),
OFFSET(AA528,-INDEX(Forecast_Capex_Input!$CG$12:$CG$286,$X529)+1,0)),NA)</f>
        <v>N/A</v>
      </c>
      <c r="AB529" s="174" t="str">
        <f t="shared" ca="1" si="361"/>
        <v>N/A</v>
      </c>
      <c r="AC529" s="222" t="b">
        <f t="shared" si="393"/>
        <v>0</v>
      </c>
      <c r="AD529" s="220" t="b">
        <v>0</v>
      </c>
      <c r="AE529" s="222" t="b">
        <f t="shared" si="362"/>
        <v>1</v>
      </c>
      <c r="AF529" s="165"/>
      <c r="AG529" s="215">
        <v>0</v>
      </c>
      <c r="AH529" s="215">
        <v>0</v>
      </c>
      <c r="AI529" s="215">
        <v>0</v>
      </c>
      <c r="AJ529" s="215">
        <v>0</v>
      </c>
      <c r="AK529" s="215">
        <v>0</v>
      </c>
      <c r="AL529" s="155">
        <v>0</v>
      </c>
      <c r="AM529" s="165"/>
      <c r="AN529" s="215" cm="1">
        <f t="array" aca="1" ref="AN529" ca="1">IFERROR(INDEX(General!O$33:O$34,$AB529)
*AG529,0)</f>
        <v>0</v>
      </c>
      <c r="AO529" s="215" cm="1">
        <f t="array" aca="1" ref="AO529" ca="1">IFERROR(INDEX(General!P$33:P$34,$AB529)
*AH529,0)</f>
        <v>0</v>
      </c>
      <c r="AP529" s="215" cm="1">
        <f t="array" aca="1" ref="AP529" ca="1">IFERROR(INDEX(General!Q$33:Q$34,$AB529)
*AI529,0)</f>
        <v>0</v>
      </c>
      <c r="AQ529" s="215" cm="1">
        <f t="array" aca="1" ref="AQ529" ca="1">IFERROR(INDEX(General!R$33:R$34,$AB529)
*AJ529,0)</f>
        <v>0</v>
      </c>
      <c r="AR529" s="215" cm="1">
        <f t="array" aca="1" ref="AR529" ca="1">IFERROR(INDEX(General!S$33:S$34,$AB529)
*AK529,0)</f>
        <v>0</v>
      </c>
      <c r="AS529" s="155">
        <f t="shared" ca="1" si="394"/>
        <v>0</v>
      </c>
      <c r="AT529" s="165"/>
      <c r="AU529" s="215">
        <f ca="1">IF($AE529=FALSE,AN529*Overheads!$R$24*$V529,
IFERROR(Overheads!$O$49*$V529*AN529,0)
+IFERROR(Overheads!Q$59*$V529*(AN529/Overheads!Q$68),0))</f>
        <v>0</v>
      </c>
      <c r="AV529" s="215">
        <f ca="1">IF($AE529=FALSE,AO529*Overheads!$R$24*$V529,
IFERROR(Overheads!$O$49*$V529*AO529,0)
+IFERROR(Overheads!R$59*$V529*(AO529/Overheads!R$68),0))</f>
        <v>0</v>
      </c>
      <c r="AW529" s="215">
        <f ca="1">IF($AE529=FALSE,AP529*Overheads!$R$24*$V529,
IFERROR(Overheads!$O$49*$V529*AP529,0)
+IFERROR(Overheads!S$59*$V529*(AP529/Overheads!S$68),0))</f>
        <v>0</v>
      </c>
      <c r="AX529" s="215">
        <f ca="1">IF($AE529=FALSE,AQ529*Overheads!$R$24*$V529,
IFERROR(Overheads!$O$49*$V529*AQ529,0)
+IFERROR(Overheads!T$59*$V529*(AQ529/Overheads!T$68),0))</f>
        <v>0</v>
      </c>
      <c r="AY529" s="215">
        <f ca="1">IF($AE529=FALSE,AR529*Overheads!$R$24*$V529,
IFERROR(Overheads!$O$49*$V529*AR529,0)
+IFERROR(Overheads!U$59*$V529*(AR529/Overheads!U$68),0))</f>
        <v>0</v>
      </c>
      <c r="AZ529" s="155">
        <f t="shared" ca="1" si="395"/>
        <v>0</v>
      </c>
      <c r="BA529" s="165"/>
      <c r="BB529" s="215">
        <f ca="1">IF($AE529=FALSE,AN529*Overheads!$S$25,
IFERROR(Overheads!$O$50*AN529,0)
+IFERROR(Overheads!Q$60*(AN529/Overheads!Q$66),0))</f>
        <v>0</v>
      </c>
      <c r="BC529" s="215">
        <f ca="1">IF($AE529=FALSE,AO529*Overheads!$S$25,
IFERROR(Overheads!$O$50*AO529,0)
+IFERROR(Overheads!R$60*(AO529/Overheads!R$66),0))</f>
        <v>0</v>
      </c>
      <c r="BD529" s="215">
        <f ca="1">IF($AE529=FALSE,AP529*Overheads!$S$25,
IFERROR(Overheads!$O$50*AP529,0)
+IFERROR(Overheads!S$60*(AP529/Overheads!S$66),0))</f>
        <v>0</v>
      </c>
      <c r="BE529" s="215">
        <f ca="1">IF($AE529=FALSE,AQ529*Overheads!$S$25,
IFERROR(Overheads!$O$50*AQ529,0)
+IFERROR(Overheads!T$60*(AQ529/Overheads!T$66),0))</f>
        <v>0</v>
      </c>
      <c r="BF529" s="215">
        <f ca="1">IF($AE529=FALSE,AR529*Overheads!$S$25,
IFERROR(Overheads!$O$50*AR529,0)
+IFERROR(Overheads!U$60*(AR529/Overheads!U$66),0))</f>
        <v>0</v>
      </c>
      <c r="BG529" s="155">
        <f t="shared" ca="1" si="396"/>
        <v>0</v>
      </c>
      <c r="BH529" s="165"/>
      <c r="BI529" s="215">
        <f t="shared" ca="1" si="397"/>
        <v>0</v>
      </c>
      <c r="BJ529" s="215">
        <f t="shared" ca="1" si="363"/>
        <v>0</v>
      </c>
      <c r="BK529" s="215">
        <f t="shared" ca="1" si="364"/>
        <v>0</v>
      </c>
      <c r="BL529" s="215">
        <f t="shared" ca="1" si="365"/>
        <v>0</v>
      </c>
      <c r="BM529" s="215">
        <f t="shared" ca="1" si="366"/>
        <v>0</v>
      </c>
      <c r="BN529" s="155">
        <f t="shared" ca="1" si="398"/>
        <v>0</v>
      </c>
      <c r="BO529" s="165"/>
      <c r="BP529" s="187" cm="1">
        <f t="array" ref="BP529">IFERROR(IF($X529=$X528,BP528,INDEX(Forecast_Capex_Input!AC$12:AC$286,$X529)),0)</f>
        <v>0</v>
      </c>
      <c r="BQ529" s="187" cm="1">
        <f t="array" ref="BQ529">IFERROR(IF($X529=$X528,BQ528,INDEX(Forecast_Capex_Input!AD$12:AD$286,$X529)),0)</f>
        <v>0</v>
      </c>
      <c r="BR529" s="187" cm="1">
        <f t="array" ref="BR529">IFERROR(IF($X529=$X528,BR528,INDEX(Forecast_Capex_Input!AE$12:AE$286,$X529)),0)</f>
        <v>0</v>
      </c>
      <c r="BS529" s="187" cm="1">
        <f t="array" ref="BS529">IFERROR(IF($X529=$X528,BS528,INDEX(Forecast_Capex_Input!AF$12:AF$286,$X529)),0)</f>
        <v>0</v>
      </c>
      <c r="BT529" s="187" cm="1">
        <f t="array" ref="BT529">IFERROR(IF($X529=$X528,BT528,INDEX(Forecast_Capex_Input!AG$12:AG$286,$X529)),0)</f>
        <v>0</v>
      </c>
      <c r="BU529" s="165"/>
      <c r="BV529" s="215">
        <f t="shared" si="367"/>
        <v>0</v>
      </c>
      <c r="BW529" s="215">
        <f t="shared" si="368"/>
        <v>0</v>
      </c>
      <c r="BX529" s="215">
        <f t="shared" si="369"/>
        <v>0</v>
      </c>
      <c r="BY529" s="215">
        <f t="shared" si="370"/>
        <v>0</v>
      </c>
      <c r="BZ529" s="215">
        <f t="shared" si="371"/>
        <v>0</v>
      </c>
      <c r="CA529" s="155">
        <f t="shared" si="399"/>
        <v>0</v>
      </c>
      <c r="CB529" s="165"/>
      <c r="CC529" s="215">
        <f t="shared" si="372"/>
        <v>0</v>
      </c>
      <c r="CD529" s="215">
        <f t="shared" si="373"/>
        <v>0</v>
      </c>
      <c r="CE529" s="215">
        <f t="shared" si="374"/>
        <v>0</v>
      </c>
      <c r="CF529" s="215">
        <f t="shared" si="375"/>
        <v>0</v>
      </c>
      <c r="CG529" s="215">
        <f t="shared" si="376"/>
        <v>0</v>
      </c>
      <c r="CH529" s="155">
        <f t="shared" si="400"/>
        <v>0</v>
      </c>
      <c r="CI529" s="165"/>
      <c r="CJ529" s="215">
        <f t="shared" si="377"/>
        <v>0</v>
      </c>
      <c r="CK529" s="215">
        <f t="shared" si="378"/>
        <v>0</v>
      </c>
      <c r="CL529" s="215">
        <f t="shared" si="379"/>
        <v>0</v>
      </c>
      <c r="CM529" s="215">
        <f t="shared" si="380"/>
        <v>0</v>
      </c>
      <c r="CN529" s="215">
        <f t="shared" si="381"/>
        <v>0</v>
      </c>
      <c r="CO529" s="155">
        <f t="shared" si="401"/>
        <v>0</v>
      </c>
      <c r="CP529" s="165"/>
      <c r="CQ529" s="223">
        <f t="shared" si="382"/>
        <v>0</v>
      </c>
      <c r="CR529" s="223">
        <f t="shared" si="383"/>
        <v>0</v>
      </c>
      <c r="CS529" s="223">
        <f t="shared" si="384"/>
        <v>0</v>
      </c>
      <c r="CT529" s="223">
        <f t="shared" si="385"/>
        <v>0</v>
      </c>
      <c r="CU529" s="223">
        <f t="shared" si="386"/>
        <v>0</v>
      </c>
      <c r="CV529" s="155">
        <f t="shared" si="402"/>
        <v>0</v>
      </c>
      <c r="CW529" s="165"/>
      <c r="CX529" s="215">
        <f t="shared" si="403"/>
        <v>0</v>
      </c>
      <c r="CY529" s="215">
        <f t="shared" si="387"/>
        <v>0</v>
      </c>
      <c r="CZ529" s="215">
        <f t="shared" si="388"/>
        <v>0</v>
      </c>
      <c r="DA529" s="215">
        <f t="shared" si="389"/>
        <v>0</v>
      </c>
      <c r="DB529" s="215">
        <f t="shared" si="390"/>
        <v>0</v>
      </c>
      <c r="DC529" s="155">
        <f t="shared" si="404"/>
        <v>0</v>
      </c>
      <c r="DD529" s="165"/>
      <c r="DE529" s="188" t="b" cm="1">
        <f t="array" aca="1" ref="DE529" ca="1">OR($G529=Forecast_Capex_Input!$BF$8:$BF$10)</f>
        <v>0</v>
      </c>
      <c r="DF529" s="188" cm="1">
        <f t="array" aca="1" ref="DF529" ca="1">IFERROR(INDEX(Forecast_Capex_Input!BG$12:BG$286,$X529)
*(INDEX(Forecast_Capex_Input!$H$12:$H$286,$X529)=Repex),0)
*$DE529</f>
        <v>0</v>
      </c>
      <c r="DG529" s="188" cm="1">
        <f t="array" aca="1" ref="DG529" ca="1">IFERROR(INDEX(Forecast_Capex_Input!BH$12:BH$286,$X529)
*(INDEX(Forecast_Capex_Input!$H$12:$H$286,$X529)=Repex),0)
*$DE529</f>
        <v>0</v>
      </c>
      <c r="DH529" s="188" cm="1">
        <f t="array" aca="1" ref="DH529" ca="1">IFERROR(INDEX(Forecast_Capex_Input!BI$12:BI$286,$X529)
*(INDEX(Forecast_Capex_Input!$H$12:$H$286,$X529)=Repex),0)
*$DE529</f>
        <v>0</v>
      </c>
      <c r="DI529" s="188" cm="1">
        <f t="array" aca="1" ref="DI529" ca="1">IFERROR(INDEX(Forecast_Capex_Input!BJ$12:BJ$286,$X529)
*(INDEX(Forecast_Capex_Input!$H$12:$H$286,$X529)=Repex),0)
*$DE529</f>
        <v>0</v>
      </c>
      <c r="DJ529" s="188" cm="1">
        <f t="array" aca="1" ref="DJ529" ca="1">IFERROR(INDEX(Forecast_Capex_Input!BK$12:BK$286,$X529)
*(INDEX(Forecast_Capex_Input!$H$12:$H$286,$X529)=Repex),0)
*$DE529</f>
        <v>0</v>
      </c>
      <c r="DK529" s="188" cm="1">
        <f t="array" aca="1" ref="DK529" ca="1">IFERROR(INDEX(Forecast_Capex_Input!BL$12:BL$286,$X529)
*(INDEX(Forecast_Capex_Input!$H$12:$H$286,$X529)=Repex),0)
*$DE529</f>
        <v>0</v>
      </c>
      <c r="DL529" s="165"/>
      <c r="DM529" s="188" t="b" cm="1">
        <f t="array" aca="1" ref="DM529" ca="1">OR($G529=Forecast_Capex_Input!$BN$8:$BN$9)</f>
        <v>0</v>
      </c>
      <c r="DN529" s="188" cm="1">
        <f t="array" aca="1" ref="DN529" ca="1">IFERROR(INDEX(Forecast_Capex_Input!BO$12:BO$286,$X529)
*(INDEX(Forecast_Capex_Input!$H$12:$H$286,$X529)=Repex),0)
*$DM529</f>
        <v>0</v>
      </c>
      <c r="DO529" s="188" cm="1">
        <f t="array" aca="1" ref="DO529" ca="1">IFERROR(INDEX(Forecast_Capex_Input!BP$12:BP$286,$X529)
*(INDEX(Forecast_Capex_Input!$H$12:$H$286,$X529)=Repex),0)
*$DM529</f>
        <v>0</v>
      </c>
      <c r="DP529" s="188" cm="1">
        <f t="array" aca="1" ref="DP529" ca="1">IFERROR(INDEX(Forecast_Capex_Input!BQ$12:BQ$286,$X529)
*(INDEX(Forecast_Capex_Input!$H$12:$H$286,$X529)=Repex),0)
*$DM529</f>
        <v>0</v>
      </c>
      <c r="DQ529" s="188" cm="1">
        <f t="array" aca="1" ref="DQ529" ca="1">IFERROR(INDEX(Forecast_Capex_Input!BR$12:BR$286,$X529)
*(INDEX(Forecast_Capex_Input!$H$12:$H$286,$X529)=Repex),0)
*$DM529</f>
        <v>0</v>
      </c>
      <c r="DR529" s="188" cm="1">
        <f t="array" aca="1" ref="DR529" ca="1">IFERROR(INDEX(Forecast_Capex_Input!BS$12:BS$286,$X529)
*(INDEX(Forecast_Capex_Input!$H$12:$H$286,$X529)=Repex),0)
*$DM529</f>
        <v>0</v>
      </c>
      <c r="DS529" s="165"/>
      <c r="DT529" s="188" t="b" cm="1">
        <f t="array" aca="1" ref="DT529" ca="1">OR($G529=Forecast_Capex_Input!$BU$8:$BU$10)</f>
        <v>0</v>
      </c>
      <c r="DU529" s="188" cm="1">
        <f t="array" aca="1" ref="DU529" ca="1">IFERROR(INDEX(Forecast_Capex_Input!BV$12:BV$286,$X529)
*(INDEX(Forecast_Capex_Input!$H$12:$H$286,$X529)=Repex),0)
*$DT529</f>
        <v>0</v>
      </c>
      <c r="DV529" s="188" cm="1">
        <f t="array" aca="1" ref="DV529" ca="1">IFERROR(INDEX(Forecast_Capex_Input!BW$12:BW$286,$X529)
*(INDEX(Forecast_Capex_Input!$H$12:$H$286,$X529)=Repex),0)
*$DT529</f>
        <v>0</v>
      </c>
      <c r="DW529" s="188" cm="1">
        <f t="array" aca="1" ref="DW529" ca="1">IFERROR(INDEX(Forecast_Capex_Input!BX$12:BX$286,$X529)
*(INDEX(Forecast_Capex_Input!$H$12:$H$286,$X529)=Repex),0)
*$DT529</f>
        <v>0</v>
      </c>
      <c r="DX529" s="188" cm="1">
        <f t="array" aca="1" ref="DX529" ca="1">IFERROR(INDEX(Forecast_Capex_Input!BY$12:BY$286,$X529)
*(INDEX(Forecast_Capex_Input!$H$12:$H$286,$X529)=Repex),0)
*$DT529</f>
        <v>0</v>
      </c>
      <c r="DY529" s="188" cm="1">
        <f t="array" aca="1" ref="DY529" ca="1">IFERROR(INDEX(Forecast_Capex_Input!BZ$12:BZ$286,$X529)
*(INDEX(Forecast_Capex_Input!$H$12:$H$286,$X529)=Repex),0)
*$DT529</f>
        <v>0</v>
      </c>
      <c r="DZ529" s="188" cm="1">
        <f t="array" aca="1" ref="DZ529" ca="1">IFERROR(INDEX(Forecast_Capex_Input!CA$12:CA$286,$X529)
*(INDEX(Forecast_Capex_Input!$H$12:$H$286,$X529)=Repex),0)
*$DT529</f>
        <v>0</v>
      </c>
      <c r="EA529" s="188" cm="1">
        <f t="array" aca="1" ref="EA529" ca="1">IFERROR(INDEX(Forecast_Capex_Input!CB$12:CB$286,$X529)
*(INDEX(Forecast_Capex_Input!$H$12:$H$286,$X529)=Repex),0)
*$DT529</f>
        <v>0</v>
      </c>
      <c r="EB529" s="188" cm="1">
        <f t="array" aca="1" ref="EB529" ca="1">IFERROR(INDEX(Forecast_Capex_Input!CC$12:CC$286,$X529)
*(INDEX(Forecast_Capex_Input!$H$12:$H$286,$X529)=Repex),0)
*$DT529</f>
        <v>0</v>
      </c>
      <c r="EC529" s="165"/>
      <c r="ED529" s="226" t="str">
        <f t="shared" si="391"/>
        <v>N/A</v>
      </c>
      <c r="EE529" s="174" t="s">
        <v>15</v>
      </c>
    </row>
    <row r="530" spans="3:135" x14ac:dyDescent="0.2">
      <c r="C530" s="174">
        <f t="shared" si="392"/>
        <v>520</v>
      </c>
      <c r="D530" s="167" t="str" cm="1">
        <f t="array" ref="D530">IFERROR(INDEX(Forecast_Capex_Input!$D$12:$D$286,$X530),NA)</f>
        <v>N/A</v>
      </c>
      <c r="E530" s="172" t="str" cm="1">
        <f t="array" ref="E530">IF($X530=NA,NA,INDEX(Forecast_Capex_Input!$E$12:$E$286,$X530))</f>
        <v>N/A</v>
      </c>
      <c r="F530" s="167" t="str" cm="1">
        <f t="array" aca="1" ref="F530" ca="1">IFERROR(INDEX(General!$E$25:$E$26,$Y530),NA)</f>
        <v>N/A</v>
      </c>
      <c r="G530" s="167" t="str" cm="1">
        <f t="array" aca="1" ref="G530" ca="1">IFERROR(INDEX(Forecast_Capex_Input!$AI$11:$BB$11,$AA530),NA)</f>
        <v>N/A</v>
      </c>
      <c r="H530" s="189" t="str" cm="1">
        <f t="array" aca="1" ref="H530" ca="1">IFERROR(INDEX(Forecast_Capex_Input!$AI$12:$BB$286,$X530,$AA530),NA)</f>
        <v>N/A</v>
      </c>
      <c r="I530" s="199" t="str" cm="1">
        <f t="array" ref="I530">IFERROR(INDEX(Forecast_Capex_Input!$F$12:$F$286,$X530),NA)</f>
        <v>N/A</v>
      </c>
      <c r="J530" s="199" t="str" cm="1">
        <f t="array" ref="J530">IFERROR(INDEX(Forecast_Capex_Input!G$12:G$286,$X530),NA)</f>
        <v>N/A</v>
      </c>
      <c r="K530" s="199" t="str" cm="1">
        <f t="array" ref="K530">IFERROR(INDEX(Forecast_Capex_Input!H$12:H$286,$X530),NA)</f>
        <v>N/A</v>
      </c>
      <c r="L530" s="199" t="str" cm="1">
        <f t="array" ref="L530">IFERROR(INDEX(Forecast_Capex_Input!I$12:I$286,$X530),NA)</f>
        <v>N/A</v>
      </c>
      <c r="M530" s="199" t="str" cm="1">
        <f t="array" ref="M530">IFERROR(INDEX(Forecast_Capex_Input!J$12:J$286,$X530),NA)</f>
        <v>N/A</v>
      </c>
      <c r="N530" s="199" t="str" cm="1">
        <f t="array" ref="N530">IFERROR(INDEX(Forecast_Capex_Input!K$12:K$286,$X530),NA)</f>
        <v>N/A</v>
      </c>
      <c r="O530" s="199" t="str" cm="1">
        <f t="array" ref="O530">IFERROR(INDEX(Forecast_Capex_Input!L$12:L$286,$X530),NA)</f>
        <v>N/A</v>
      </c>
      <c r="P530" s="199" t="str" cm="1">
        <f t="array" ref="P530">IFERROR(INDEX(Forecast_Capex_Input!M$12:M$286,$X530),NA)</f>
        <v>N/A</v>
      </c>
      <c r="Q530" s="172" t="str" cm="1">
        <f t="array" ref="Q530">IFERROR(INDEX(Forecast_Capex_Input!N$12:N$286,$X530),NA)</f>
        <v>N/A</v>
      </c>
      <c r="R530" s="265" cm="1">
        <f t="array" ref="R530">IFERROR(INDEX(Forecast_Capex_Input!O$12:O$286,$X530),0)</f>
        <v>0</v>
      </c>
      <c r="S530" s="172" cm="1">
        <f t="array" ref="S530">IFERROR(INDEX(Forecast_Capex_Input!P$12:P$286,$X530),0)</f>
        <v>0</v>
      </c>
      <c r="T530" s="199" t="str" cm="1">
        <f t="array" aca="1" ref="T530" ca="1">IFERROR(INDEX(General!$K$84:$K$103,$AA530),NA)</f>
        <v>N/A</v>
      </c>
      <c r="U530" s="188" cm="1">
        <f t="array" aca="1" ref="U530" ca="1">IFERROR(
IF($F530=General!$E$25,INDEX(Forecast_Capex_Input!S$12:S$286,$X530),
INDEX(Forecast_Capex_Input!T$12:T$286,$X530)),0)</f>
        <v>0</v>
      </c>
      <c r="V530" s="222" t="b">
        <f>IFERROR(INDEX(Overheads!$T$19:$T$26,MATCH($I530,Overheads!$E$19:$E$26,0)),FALSE)</f>
        <v>0</v>
      </c>
      <c r="W530" s="165"/>
      <c r="X530" s="174" t="str">
        <f>IFERROR(
IF(MATCH($C530,Forecast_Capex_Input!$CI$12:$CI$286,1)+1&gt;MAX(Forecast_Capex_Input!$C$12:$C$286),NA,
MATCH($C530,Forecast_Capex_Input!$CI$12:$CI$286,1)+1),1)</f>
        <v>N/A</v>
      </c>
      <c r="Y530" s="174" t="str" cm="1">
        <f t="array" aca="1" ref="Y530" ca="1">IFERROR(
IF(X529&lt;&gt;X530,1,
IF(COUNTIF(OFFSET(Y529,0,0,-INDEX(Forecast_Capex_Input!$CG$12:$CG$286,$X530)),Y529)=INDEX(Forecast_Capex_Input!$CG$12:$CG$286,$X530),Y529+1,Y529)),NA)</f>
        <v>N/A</v>
      </c>
      <c r="Z530" s="174" t="str" cm="1">
        <f t="array" ref="Z530">IFERROR($C530-IF($X530=1,1,INDEX(Forecast_Capex_Input!$CI$12:$CI$286,$X530-1))+1,NA)</f>
        <v>N/A</v>
      </c>
      <c r="AA530" s="174" t="str" cm="1">
        <f t="array" aca="1" ref="AA530" ca="1">IFERROR(IF(Y530=1,
INDEX(Forecast_Capex_Input!$AI$10:$BB$10,SMALL(IF(INDEX(Forecast_Capex_Input!$AI$12:$BB$286,$X530,0)&gt;0,COLUMN(Forecast_Capex_Input!$AI$10:$BB$10)-COLUMN(Forecast_Capex_Input!$AI$12)+1),ROWS(OFFSET(AA529,0,0,-$Z530)))),
OFFSET(AA529,-INDEX(Forecast_Capex_Input!$CG$12:$CG$286,$X530)+1,0)),NA)</f>
        <v>N/A</v>
      </c>
      <c r="AB530" s="174" t="str">
        <f t="shared" ca="1" si="361"/>
        <v>N/A</v>
      </c>
      <c r="AC530" s="222" t="b">
        <f t="shared" si="393"/>
        <v>0</v>
      </c>
      <c r="AD530" s="220" t="b">
        <v>0</v>
      </c>
      <c r="AE530" s="222" t="b">
        <f t="shared" si="362"/>
        <v>1</v>
      </c>
      <c r="AF530" s="165"/>
      <c r="AG530" s="215">
        <v>0</v>
      </c>
      <c r="AH530" s="215">
        <v>0</v>
      </c>
      <c r="AI530" s="215">
        <v>0</v>
      </c>
      <c r="AJ530" s="215">
        <v>0</v>
      </c>
      <c r="AK530" s="215">
        <v>0</v>
      </c>
      <c r="AL530" s="155">
        <v>0</v>
      </c>
      <c r="AM530" s="165"/>
      <c r="AN530" s="215" cm="1">
        <f t="array" aca="1" ref="AN530" ca="1">IFERROR(INDEX(General!O$33:O$34,$AB530)
*AG530,0)</f>
        <v>0</v>
      </c>
      <c r="AO530" s="215" cm="1">
        <f t="array" aca="1" ref="AO530" ca="1">IFERROR(INDEX(General!P$33:P$34,$AB530)
*AH530,0)</f>
        <v>0</v>
      </c>
      <c r="AP530" s="215" cm="1">
        <f t="array" aca="1" ref="AP530" ca="1">IFERROR(INDEX(General!Q$33:Q$34,$AB530)
*AI530,0)</f>
        <v>0</v>
      </c>
      <c r="AQ530" s="215" cm="1">
        <f t="array" aca="1" ref="AQ530" ca="1">IFERROR(INDEX(General!R$33:R$34,$AB530)
*AJ530,0)</f>
        <v>0</v>
      </c>
      <c r="AR530" s="215" cm="1">
        <f t="array" aca="1" ref="AR530" ca="1">IFERROR(INDEX(General!S$33:S$34,$AB530)
*AK530,0)</f>
        <v>0</v>
      </c>
      <c r="AS530" s="155">
        <f t="shared" ca="1" si="394"/>
        <v>0</v>
      </c>
      <c r="AT530" s="165"/>
      <c r="AU530" s="215">
        <f ca="1">IF($AE530=FALSE,AN530*Overheads!$R$24*$V530,
IFERROR(Overheads!$O$49*$V530*AN530,0)
+IFERROR(Overheads!Q$59*$V530*(AN530/Overheads!Q$68),0))</f>
        <v>0</v>
      </c>
      <c r="AV530" s="215">
        <f ca="1">IF($AE530=FALSE,AO530*Overheads!$R$24*$V530,
IFERROR(Overheads!$O$49*$V530*AO530,0)
+IFERROR(Overheads!R$59*$V530*(AO530/Overheads!R$68),0))</f>
        <v>0</v>
      </c>
      <c r="AW530" s="215">
        <f ca="1">IF($AE530=FALSE,AP530*Overheads!$R$24*$V530,
IFERROR(Overheads!$O$49*$V530*AP530,0)
+IFERROR(Overheads!S$59*$V530*(AP530/Overheads!S$68),0))</f>
        <v>0</v>
      </c>
      <c r="AX530" s="215">
        <f ca="1">IF($AE530=FALSE,AQ530*Overheads!$R$24*$V530,
IFERROR(Overheads!$O$49*$V530*AQ530,0)
+IFERROR(Overheads!T$59*$V530*(AQ530/Overheads!T$68),0))</f>
        <v>0</v>
      </c>
      <c r="AY530" s="215">
        <f ca="1">IF($AE530=FALSE,AR530*Overheads!$R$24*$V530,
IFERROR(Overheads!$O$49*$V530*AR530,0)
+IFERROR(Overheads!U$59*$V530*(AR530/Overheads!U$68),0))</f>
        <v>0</v>
      </c>
      <c r="AZ530" s="155">
        <f t="shared" ca="1" si="395"/>
        <v>0</v>
      </c>
      <c r="BA530" s="165"/>
      <c r="BB530" s="215">
        <f ca="1">IF($AE530=FALSE,AN530*Overheads!$S$25,
IFERROR(Overheads!$O$50*AN530,0)
+IFERROR(Overheads!Q$60*(AN530/Overheads!Q$66),0))</f>
        <v>0</v>
      </c>
      <c r="BC530" s="215">
        <f ca="1">IF($AE530=FALSE,AO530*Overheads!$S$25,
IFERROR(Overheads!$O$50*AO530,0)
+IFERROR(Overheads!R$60*(AO530/Overheads!R$66),0))</f>
        <v>0</v>
      </c>
      <c r="BD530" s="215">
        <f ca="1">IF($AE530=FALSE,AP530*Overheads!$S$25,
IFERROR(Overheads!$O$50*AP530,0)
+IFERROR(Overheads!S$60*(AP530/Overheads!S$66),0))</f>
        <v>0</v>
      </c>
      <c r="BE530" s="215">
        <f ca="1">IF($AE530=FALSE,AQ530*Overheads!$S$25,
IFERROR(Overheads!$O$50*AQ530,0)
+IFERROR(Overheads!T$60*(AQ530/Overheads!T$66),0))</f>
        <v>0</v>
      </c>
      <c r="BF530" s="215">
        <f ca="1">IF($AE530=FALSE,AR530*Overheads!$S$25,
IFERROR(Overheads!$O$50*AR530,0)
+IFERROR(Overheads!U$60*(AR530/Overheads!U$66),0))</f>
        <v>0</v>
      </c>
      <c r="BG530" s="155">
        <f t="shared" ca="1" si="396"/>
        <v>0</v>
      </c>
      <c r="BH530" s="165"/>
      <c r="BI530" s="215">
        <f t="shared" ca="1" si="397"/>
        <v>0</v>
      </c>
      <c r="BJ530" s="215">
        <f t="shared" ca="1" si="363"/>
        <v>0</v>
      </c>
      <c r="BK530" s="215">
        <f t="shared" ca="1" si="364"/>
        <v>0</v>
      </c>
      <c r="BL530" s="215">
        <f t="shared" ca="1" si="365"/>
        <v>0</v>
      </c>
      <c r="BM530" s="215">
        <f t="shared" ca="1" si="366"/>
        <v>0</v>
      </c>
      <c r="BN530" s="155">
        <f t="shared" ca="1" si="398"/>
        <v>0</v>
      </c>
      <c r="BO530" s="165"/>
      <c r="BP530" s="187" cm="1">
        <f t="array" ref="BP530">IFERROR(IF($X530=$X529,BP529,INDEX(Forecast_Capex_Input!AC$12:AC$286,$X530)),0)</f>
        <v>0</v>
      </c>
      <c r="BQ530" s="187" cm="1">
        <f t="array" ref="BQ530">IFERROR(IF($X530=$X529,BQ529,INDEX(Forecast_Capex_Input!AD$12:AD$286,$X530)),0)</f>
        <v>0</v>
      </c>
      <c r="BR530" s="187" cm="1">
        <f t="array" ref="BR530">IFERROR(IF($X530=$X529,BR529,INDEX(Forecast_Capex_Input!AE$12:AE$286,$X530)),0)</f>
        <v>0</v>
      </c>
      <c r="BS530" s="187" cm="1">
        <f t="array" ref="BS530">IFERROR(IF($X530=$X529,BS529,INDEX(Forecast_Capex_Input!AF$12:AF$286,$X530)),0)</f>
        <v>0</v>
      </c>
      <c r="BT530" s="187" cm="1">
        <f t="array" ref="BT530">IFERROR(IF($X530=$X529,BT529,INDEX(Forecast_Capex_Input!AG$12:AG$286,$X530)),0)</f>
        <v>0</v>
      </c>
      <c r="BU530" s="165"/>
      <c r="BV530" s="215">
        <f t="shared" si="367"/>
        <v>0</v>
      </c>
      <c r="BW530" s="215">
        <f t="shared" si="368"/>
        <v>0</v>
      </c>
      <c r="BX530" s="215">
        <f t="shared" si="369"/>
        <v>0</v>
      </c>
      <c r="BY530" s="215">
        <f t="shared" si="370"/>
        <v>0</v>
      </c>
      <c r="BZ530" s="215">
        <f t="shared" si="371"/>
        <v>0</v>
      </c>
      <c r="CA530" s="155">
        <f t="shared" si="399"/>
        <v>0</v>
      </c>
      <c r="CB530" s="165"/>
      <c r="CC530" s="215">
        <f t="shared" si="372"/>
        <v>0</v>
      </c>
      <c r="CD530" s="215">
        <f t="shared" si="373"/>
        <v>0</v>
      </c>
      <c r="CE530" s="215">
        <f t="shared" si="374"/>
        <v>0</v>
      </c>
      <c r="CF530" s="215">
        <f t="shared" si="375"/>
        <v>0</v>
      </c>
      <c r="CG530" s="215">
        <f t="shared" si="376"/>
        <v>0</v>
      </c>
      <c r="CH530" s="155">
        <f t="shared" si="400"/>
        <v>0</v>
      </c>
      <c r="CI530" s="165"/>
      <c r="CJ530" s="215">
        <f t="shared" si="377"/>
        <v>0</v>
      </c>
      <c r="CK530" s="215">
        <f t="shared" si="378"/>
        <v>0</v>
      </c>
      <c r="CL530" s="215">
        <f t="shared" si="379"/>
        <v>0</v>
      </c>
      <c r="CM530" s="215">
        <f t="shared" si="380"/>
        <v>0</v>
      </c>
      <c r="CN530" s="215">
        <f t="shared" si="381"/>
        <v>0</v>
      </c>
      <c r="CO530" s="155">
        <f t="shared" si="401"/>
        <v>0</v>
      </c>
      <c r="CP530" s="165"/>
      <c r="CQ530" s="223">
        <f t="shared" si="382"/>
        <v>0</v>
      </c>
      <c r="CR530" s="223">
        <f t="shared" si="383"/>
        <v>0</v>
      </c>
      <c r="CS530" s="223">
        <f t="shared" si="384"/>
        <v>0</v>
      </c>
      <c r="CT530" s="223">
        <f t="shared" si="385"/>
        <v>0</v>
      </c>
      <c r="CU530" s="223">
        <f t="shared" si="386"/>
        <v>0</v>
      </c>
      <c r="CV530" s="155">
        <f t="shared" si="402"/>
        <v>0</v>
      </c>
      <c r="CW530" s="165"/>
      <c r="CX530" s="215">
        <f t="shared" si="403"/>
        <v>0</v>
      </c>
      <c r="CY530" s="215">
        <f t="shared" si="387"/>
        <v>0</v>
      </c>
      <c r="CZ530" s="215">
        <f t="shared" si="388"/>
        <v>0</v>
      </c>
      <c r="DA530" s="215">
        <f t="shared" si="389"/>
        <v>0</v>
      </c>
      <c r="DB530" s="215">
        <f t="shared" si="390"/>
        <v>0</v>
      </c>
      <c r="DC530" s="155">
        <f t="shared" si="404"/>
        <v>0</v>
      </c>
      <c r="DD530" s="165"/>
      <c r="DE530" s="188" t="b" cm="1">
        <f t="array" aca="1" ref="DE530" ca="1">OR($G530=Forecast_Capex_Input!$BF$8:$BF$10)</f>
        <v>0</v>
      </c>
      <c r="DF530" s="188" cm="1">
        <f t="array" aca="1" ref="DF530" ca="1">IFERROR(INDEX(Forecast_Capex_Input!BG$12:BG$286,$X530)
*(INDEX(Forecast_Capex_Input!$H$12:$H$286,$X530)=Repex),0)
*$DE530</f>
        <v>0</v>
      </c>
      <c r="DG530" s="188" cm="1">
        <f t="array" aca="1" ref="DG530" ca="1">IFERROR(INDEX(Forecast_Capex_Input!BH$12:BH$286,$X530)
*(INDEX(Forecast_Capex_Input!$H$12:$H$286,$X530)=Repex),0)
*$DE530</f>
        <v>0</v>
      </c>
      <c r="DH530" s="188" cm="1">
        <f t="array" aca="1" ref="DH530" ca="1">IFERROR(INDEX(Forecast_Capex_Input!BI$12:BI$286,$X530)
*(INDEX(Forecast_Capex_Input!$H$12:$H$286,$X530)=Repex),0)
*$DE530</f>
        <v>0</v>
      </c>
      <c r="DI530" s="188" cm="1">
        <f t="array" aca="1" ref="DI530" ca="1">IFERROR(INDEX(Forecast_Capex_Input!BJ$12:BJ$286,$X530)
*(INDEX(Forecast_Capex_Input!$H$12:$H$286,$X530)=Repex),0)
*$DE530</f>
        <v>0</v>
      </c>
      <c r="DJ530" s="188" cm="1">
        <f t="array" aca="1" ref="DJ530" ca="1">IFERROR(INDEX(Forecast_Capex_Input!BK$12:BK$286,$X530)
*(INDEX(Forecast_Capex_Input!$H$12:$H$286,$X530)=Repex),0)
*$DE530</f>
        <v>0</v>
      </c>
      <c r="DK530" s="188" cm="1">
        <f t="array" aca="1" ref="DK530" ca="1">IFERROR(INDEX(Forecast_Capex_Input!BL$12:BL$286,$X530)
*(INDEX(Forecast_Capex_Input!$H$12:$H$286,$X530)=Repex),0)
*$DE530</f>
        <v>0</v>
      </c>
      <c r="DL530" s="165"/>
      <c r="DM530" s="188" t="b" cm="1">
        <f t="array" aca="1" ref="DM530" ca="1">OR($G530=Forecast_Capex_Input!$BN$8:$BN$9)</f>
        <v>0</v>
      </c>
      <c r="DN530" s="188" cm="1">
        <f t="array" aca="1" ref="DN530" ca="1">IFERROR(INDEX(Forecast_Capex_Input!BO$12:BO$286,$X530)
*(INDEX(Forecast_Capex_Input!$H$12:$H$286,$X530)=Repex),0)
*$DM530</f>
        <v>0</v>
      </c>
      <c r="DO530" s="188" cm="1">
        <f t="array" aca="1" ref="DO530" ca="1">IFERROR(INDEX(Forecast_Capex_Input!BP$12:BP$286,$X530)
*(INDEX(Forecast_Capex_Input!$H$12:$H$286,$X530)=Repex),0)
*$DM530</f>
        <v>0</v>
      </c>
      <c r="DP530" s="188" cm="1">
        <f t="array" aca="1" ref="DP530" ca="1">IFERROR(INDEX(Forecast_Capex_Input!BQ$12:BQ$286,$X530)
*(INDEX(Forecast_Capex_Input!$H$12:$H$286,$X530)=Repex),0)
*$DM530</f>
        <v>0</v>
      </c>
      <c r="DQ530" s="188" cm="1">
        <f t="array" aca="1" ref="DQ530" ca="1">IFERROR(INDEX(Forecast_Capex_Input!BR$12:BR$286,$X530)
*(INDEX(Forecast_Capex_Input!$H$12:$H$286,$X530)=Repex),0)
*$DM530</f>
        <v>0</v>
      </c>
      <c r="DR530" s="188" cm="1">
        <f t="array" aca="1" ref="DR530" ca="1">IFERROR(INDEX(Forecast_Capex_Input!BS$12:BS$286,$X530)
*(INDEX(Forecast_Capex_Input!$H$12:$H$286,$X530)=Repex),0)
*$DM530</f>
        <v>0</v>
      </c>
      <c r="DS530" s="165"/>
      <c r="DT530" s="188" t="b" cm="1">
        <f t="array" aca="1" ref="DT530" ca="1">OR($G530=Forecast_Capex_Input!$BU$8:$BU$10)</f>
        <v>0</v>
      </c>
      <c r="DU530" s="188" cm="1">
        <f t="array" aca="1" ref="DU530" ca="1">IFERROR(INDEX(Forecast_Capex_Input!BV$12:BV$286,$X530)
*(INDEX(Forecast_Capex_Input!$H$12:$H$286,$X530)=Repex),0)
*$DT530</f>
        <v>0</v>
      </c>
      <c r="DV530" s="188" cm="1">
        <f t="array" aca="1" ref="DV530" ca="1">IFERROR(INDEX(Forecast_Capex_Input!BW$12:BW$286,$X530)
*(INDEX(Forecast_Capex_Input!$H$12:$H$286,$X530)=Repex),0)
*$DT530</f>
        <v>0</v>
      </c>
      <c r="DW530" s="188" cm="1">
        <f t="array" aca="1" ref="DW530" ca="1">IFERROR(INDEX(Forecast_Capex_Input!BX$12:BX$286,$X530)
*(INDEX(Forecast_Capex_Input!$H$12:$H$286,$X530)=Repex),0)
*$DT530</f>
        <v>0</v>
      </c>
      <c r="DX530" s="188" cm="1">
        <f t="array" aca="1" ref="DX530" ca="1">IFERROR(INDEX(Forecast_Capex_Input!BY$12:BY$286,$X530)
*(INDEX(Forecast_Capex_Input!$H$12:$H$286,$X530)=Repex),0)
*$DT530</f>
        <v>0</v>
      </c>
      <c r="DY530" s="188" cm="1">
        <f t="array" aca="1" ref="DY530" ca="1">IFERROR(INDEX(Forecast_Capex_Input!BZ$12:BZ$286,$X530)
*(INDEX(Forecast_Capex_Input!$H$12:$H$286,$X530)=Repex),0)
*$DT530</f>
        <v>0</v>
      </c>
      <c r="DZ530" s="188" cm="1">
        <f t="array" aca="1" ref="DZ530" ca="1">IFERROR(INDEX(Forecast_Capex_Input!CA$12:CA$286,$X530)
*(INDEX(Forecast_Capex_Input!$H$12:$H$286,$X530)=Repex),0)
*$DT530</f>
        <v>0</v>
      </c>
      <c r="EA530" s="188" cm="1">
        <f t="array" aca="1" ref="EA530" ca="1">IFERROR(INDEX(Forecast_Capex_Input!CB$12:CB$286,$X530)
*(INDEX(Forecast_Capex_Input!$H$12:$H$286,$X530)=Repex),0)
*$DT530</f>
        <v>0</v>
      </c>
      <c r="EB530" s="188" cm="1">
        <f t="array" aca="1" ref="EB530" ca="1">IFERROR(INDEX(Forecast_Capex_Input!CC$12:CC$286,$X530)
*(INDEX(Forecast_Capex_Input!$H$12:$H$286,$X530)=Repex),0)
*$DT530</f>
        <v>0</v>
      </c>
      <c r="EC530" s="165"/>
      <c r="ED530" s="226" t="str">
        <f t="shared" si="391"/>
        <v>N/A</v>
      </c>
      <c r="EE530" s="174" t="s">
        <v>15</v>
      </c>
    </row>
    <row r="531" spans="3:135" x14ac:dyDescent="0.2">
      <c r="C531" s="174">
        <f t="shared" si="392"/>
        <v>521</v>
      </c>
      <c r="D531" s="167" t="str" cm="1">
        <f t="array" ref="D531">IFERROR(INDEX(Forecast_Capex_Input!$D$12:$D$286,$X531),NA)</f>
        <v>N/A</v>
      </c>
      <c r="E531" s="172" t="str" cm="1">
        <f t="array" ref="E531">IF($X531=NA,NA,INDEX(Forecast_Capex_Input!$E$12:$E$286,$X531))</f>
        <v>N/A</v>
      </c>
      <c r="F531" s="167" t="str" cm="1">
        <f t="array" aca="1" ref="F531" ca="1">IFERROR(INDEX(General!$E$25:$E$26,$Y531),NA)</f>
        <v>N/A</v>
      </c>
      <c r="G531" s="167" t="str" cm="1">
        <f t="array" aca="1" ref="G531" ca="1">IFERROR(INDEX(Forecast_Capex_Input!$AI$11:$BB$11,$AA531),NA)</f>
        <v>N/A</v>
      </c>
      <c r="H531" s="189" t="str" cm="1">
        <f t="array" aca="1" ref="H531" ca="1">IFERROR(INDEX(Forecast_Capex_Input!$AI$12:$BB$286,$X531,$AA531),NA)</f>
        <v>N/A</v>
      </c>
      <c r="I531" s="199" t="str" cm="1">
        <f t="array" ref="I531">IFERROR(INDEX(Forecast_Capex_Input!$F$12:$F$286,$X531),NA)</f>
        <v>N/A</v>
      </c>
      <c r="J531" s="199" t="str" cm="1">
        <f t="array" ref="J531">IFERROR(INDEX(Forecast_Capex_Input!G$12:G$286,$X531),NA)</f>
        <v>N/A</v>
      </c>
      <c r="K531" s="199" t="str" cm="1">
        <f t="array" ref="K531">IFERROR(INDEX(Forecast_Capex_Input!H$12:H$286,$X531),NA)</f>
        <v>N/A</v>
      </c>
      <c r="L531" s="199" t="str" cm="1">
        <f t="array" ref="L531">IFERROR(INDEX(Forecast_Capex_Input!I$12:I$286,$X531),NA)</f>
        <v>N/A</v>
      </c>
      <c r="M531" s="199" t="str" cm="1">
        <f t="array" ref="M531">IFERROR(INDEX(Forecast_Capex_Input!J$12:J$286,$X531),NA)</f>
        <v>N/A</v>
      </c>
      <c r="N531" s="199" t="str" cm="1">
        <f t="array" ref="N531">IFERROR(INDEX(Forecast_Capex_Input!K$12:K$286,$X531),NA)</f>
        <v>N/A</v>
      </c>
      <c r="O531" s="199" t="str" cm="1">
        <f t="array" ref="O531">IFERROR(INDEX(Forecast_Capex_Input!L$12:L$286,$X531),NA)</f>
        <v>N/A</v>
      </c>
      <c r="P531" s="199" t="str" cm="1">
        <f t="array" ref="P531">IFERROR(INDEX(Forecast_Capex_Input!M$12:M$286,$X531),NA)</f>
        <v>N/A</v>
      </c>
      <c r="Q531" s="172" t="str" cm="1">
        <f t="array" ref="Q531">IFERROR(INDEX(Forecast_Capex_Input!N$12:N$286,$X531),NA)</f>
        <v>N/A</v>
      </c>
      <c r="R531" s="265" cm="1">
        <f t="array" ref="R531">IFERROR(INDEX(Forecast_Capex_Input!O$12:O$286,$X531),0)</f>
        <v>0</v>
      </c>
      <c r="S531" s="172" cm="1">
        <f t="array" ref="S531">IFERROR(INDEX(Forecast_Capex_Input!P$12:P$286,$X531),0)</f>
        <v>0</v>
      </c>
      <c r="T531" s="199" t="str" cm="1">
        <f t="array" aca="1" ref="T531" ca="1">IFERROR(INDEX(General!$K$84:$K$103,$AA531),NA)</f>
        <v>N/A</v>
      </c>
      <c r="U531" s="188" cm="1">
        <f t="array" aca="1" ref="U531" ca="1">IFERROR(
IF($F531=General!$E$25,INDEX(Forecast_Capex_Input!S$12:S$286,$X531),
INDEX(Forecast_Capex_Input!T$12:T$286,$X531)),0)</f>
        <v>0</v>
      </c>
      <c r="V531" s="222" t="b">
        <f>IFERROR(INDEX(Overheads!$T$19:$T$26,MATCH($I531,Overheads!$E$19:$E$26,0)),FALSE)</f>
        <v>0</v>
      </c>
      <c r="W531" s="165"/>
      <c r="X531" s="174" t="str">
        <f>IFERROR(
IF(MATCH($C531,Forecast_Capex_Input!$CI$12:$CI$286,1)+1&gt;MAX(Forecast_Capex_Input!$C$12:$C$286),NA,
MATCH($C531,Forecast_Capex_Input!$CI$12:$CI$286,1)+1),1)</f>
        <v>N/A</v>
      </c>
      <c r="Y531" s="174" t="str" cm="1">
        <f t="array" aca="1" ref="Y531" ca="1">IFERROR(
IF(X530&lt;&gt;X531,1,
IF(COUNTIF(OFFSET(Y530,0,0,-INDEX(Forecast_Capex_Input!$CG$12:$CG$286,$X531)),Y530)=INDEX(Forecast_Capex_Input!$CG$12:$CG$286,$X531),Y530+1,Y530)),NA)</f>
        <v>N/A</v>
      </c>
      <c r="Z531" s="174" t="str" cm="1">
        <f t="array" ref="Z531">IFERROR($C531-IF($X531=1,1,INDEX(Forecast_Capex_Input!$CI$12:$CI$286,$X531-1))+1,NA)</f>
        <v>N/A</v>
      </c>
      <c r="AA531" s="174" t="str" cm="1">
        <f t="array" aca="1" ref="AA531" ca="1">IFERROR(IF(Y531=1,
INDEX(Forecast_Capex_Input!$AI$10:$BB$10,SMALL(IF(INDEX(Forecast_Capex_Input!$AI$12:$BB$286,$X531,0)&gt;0,COLUMN(Forecast_Capex_Input!$AI$10:$BB$10)-COLUMN(Forecast_Capex_Input!$AI$12)+1),ROWS(OFFSET(AA530,0,0,-$Z531)))),
OFFSET(AA530,-INDEX(Forecast_Capex_Input!$CG$12:$CG$286,$X531)+1,0)),NA)</f>
        <v>N/A</v>
      </c>
      <c r="AB531" s="174" t="str">
        <f t="shared" ca="1" si="361"/>
        <v>N/A</v>
      </c>
      <c r="AC531" s="222" t="b">
        <f t="shared" si="393"/>
        <v>0</v>
      </c>
      <c r="AD531" s="220" t="b">
        <v>0</v>
      </c>
      <c r="AE531" s="222" t="b">
        <f t="shared" si="362"/>
        <v>1</v>
      </c>
      <c r="AF531" s="165"/>
      <c r="AG531" s="215">
        <v>0</v>
      </c>
      <c r="AH531" s="215">
        <v>0</v>
      </c>
      <c r="AI531" s="215">
        <v>0</v>
      </c>
      <c r="AJ531" s="215">
        <v>0</v>
      </c>
      <c r="AK531" s="215">
        <v>0</v>
      </c>
      <c r="AL531" s="155">
        <v>0</v>
      </c>
      <c r="AM531" s="165"/>
      <c r="AN531" s="215" cm="1">
        <f t="array" aca="1" ref="AN531" ca="1">IFERROR(INDEX(General!O$33:O$34,$AB531)
*AG531,0)</f>
        <v>0</v>
      </c>
      <c r="AO531" s="215" cm="1">
        <f t="array" aca="1" ref="AO531" ca="1">IFERROR(INDEX(General!P$33:P$34,$AB531)
*AH531,0)</f>
        <v>0</v>
      </c>
      <c r="AP531" s="215" cm="1">
        <f t="array" aca="1" ref="AP531" ca="1">IFERROR(INDEX(General!Q$33:Q$34,$AB531)
*AI531,0)</f>
        <v>0</v>
      </c>
      <c r="AQ531" s="215" cm="1">
        <f t="array" aca="1" ref="AQ531" ca="1">IFERROR(INDEX(General!R$33:R$34,$AB531)
*AJ531,0)</f>
        <v>0</v>
      </c>
      <c r="AR531" s="215" cm="1">
        <f t="array" aca="1" ref="AR531" ca="1">IFERROR(INDEX(General!S$33:S$34,$AB531)
*AK531,0)</f>
        <v>0</v>
      </c>
      <c r="AS531" s="155">
        <f t="shared" ca="1" si="394"/>
        <v>0</v>
      </c>
      <c r="AT531" s="165"/>
      <c r="AU531" s="215">
        <f ca="1">IF($AE531=FALSE,AN531*Overheads!$R$24*$V531,
IFERROR(Overheads!$O$49*$V531*AN531,0)
+IFERROR(Overheads!Q$59*$V531*(AN531/Overheads!Q$68),0))</f>
        <v>0</v>
      </c>
      <c r="AV531" s="215">
        <f ca="1">IF($AE531=FALSE,AO531*Overheads!$R$24*$V531,
IFERROR(Overheads!$O$49*$V531*AO531,0)
+IFERROR(Overheads!R$59*$V531*(AO531/Overheads!R$68),0))</f>
        <v>0</v>
      </c>
      <c r="AW531" s="215">
        <f ca="1">IF($AE531=FALSE,AP531*Overheads!$R$24*$V531,
IFERROR(Overheads!$O$49*$V531*AP531,0)
+IFERROR(Overheads!S$59*$V531*(AP531/Overheads!S$68),0))</f>
        <v>0</v>
      </c>
      <c r="AX531" s="215">
        <f ca="1">IF($AE531=FALSE,AQ531*Overheads!$R$24*$V531,
IFERROR(Overheads!$O$49*$V531*AQ531,0)
+IFERROR(Overheads!T$59*$V531*(AQ531/Overheads!T$68),0))</f>
        <v>0</v>
      </c>
      <c r="AY531" s="215">
        <f ca="1">IF($AE531=FALSE,AR531*Overheads!$R$24*$V531,
IFERROR(Overheads!$O$49*$V531*AR531,0)
+IFERROR(Overheads!U$59*$V531*(AR531/Overheads!U$68),0))</f>
        <v>0</v>
      </c>
      <c r="AZ531" s="155">
        <f t="shared" ca="1" si="395"/>
        <v>0</v>
      </c>
      <c r="BA531" s="165"/>
      <c r="BB531" s="215">
        <f ca="1">IF($AE531=FALSE,AN531*Overheads!$S$25,
IFERROR(Overheads!$O$50*AN531,0)
+IFERROR(Overheads!Q$60*(AN531/Overheads!Q$66),0))</f>
        <v>0</v>
      </c>
      <c r="BC531" s="215">
        <f ca="1">IF($AE531=FALSE,AO531*Overheads!$S$25,
IFERROR(Overheads!$O$50*AO531,0)
+IFERROR(Overheads!R$60*(AO531/Overheads!R$66),0))</f>
        <v>0</v>
      </c>
      <c r="BD531" s="215">
        <f ca="1">IF($AE531=FALSE,AP531*Overheads!$S$25,
IFERROR(Overheads!$O$50*AP531,0)
+IFERROR(Overheads!S$60*(AP531/Overheads!S$66),0))</f>
        <v>0</v>
      </c>
      <c r="BE531" s="215">
        <f ca="1">IF($AE531=FALSE,AQ531*Overheads!$S$25,
IFERROR(Overheads!$O$50*AQ531,0)
+IFERROR(Overheads!T$60*(AQ531/Overheads!T$66),0))</f>
        <v>0</v>
      </c>
      <c r="BF531" s="215">
        <f ca="1">IF($AE531=FALSE,AR531*Overheads!$S$25,
IFERROR(Overheads!$O$50*AR531,0)
+IFERROR(Overheads!U$60*(AR531/Overheads!U$66),0))</f>
        <v>0</v>
      </c>
      <c r="BG531" s="155">
        <f t="shared" ca="1" si="396"/>
        <v>0</v>
      </c>
      <c r="BH531" s="165"/>
      <c r="BI531" s="215">
        <f t="shared" ca="1" si="397"/>
        <v>0</v>
      </c>
      <c r="BJ531" s="215">
        <f t="shared" ca="1" si="363"/>
        <v>0</v>
      </c>
      <c r="BK531" s="215">
        <f t="shared" ca="1" si="364"/>
        <v>0</v>
      </c>
      <c r="BL531" s="215">
        <f t="shared" ca="1" si="365"/>
        <v>0</v>
      </c>
      <c r="BM531" s="215">
        <f t="shared" ca="1" si="366"/>
        <v>0</v>
      </c>
      <c r="BN531" s="155">
        <f t="shared" ca="1" si="398"/>
        <v>0</v>
      </c>
      <c r="BO531" s="165"/>
      <c r="BP531" s="187" cm="1">
        <f t="array" ref="BP531">IFERROR(IF($X531=$X530,BP530,INDEX(Forecast_Capex_Input!AC$12:AC$286,$X531)),0)</f>
        <v>0</v>
      </c>
      <c r="BQ531" s="187" cm="1">
        <f t="array" ref="BQ531">IFERROR(IF($X531=$X530,BQ530,INDEX(Forecast_Capex_Input!AD$12:AD$286,$X531)),0)</f>
        <v>0</v>
      </c>
      <c r="BR531" s="187" cm="1">
        <f t="array" ref="BR531">IFERROR(IF($X531=$X530,BR530,INDEX(Forecast_Capex_Input!AE$12:AE$286,$X531)),0)</f>
        <v>0</v>
      </c>
      <c r="BS531" s="187" cm="1">
        <f t="array" ref="BS531">IFERROR(IF($X531=$X530,BS530,INDEX(Forecast_Capex_Input!AF$12:AF$286,$X531)),0)</f>
        <v>0</v>
      </c>
      <c r="BT531" s="187" cm="1">
        <f t="array" ref="BT531">IFERROR(IF($X531=$X530,BT530,INDEX(Forecast_Capex_Input!AG$12:AG$286,$X531)),0)</f>
        <v>0</v>
      </c>
      <c r="BU531" s="165"/>
      <c r="BV531" s="215">
        <f t="shared" si="367"/>
        <v>0</v>
      </c>
      <c r="BW531" s="215">
        <f t="shared" si="368"/>
        <v>0</v>
      </c>
      <c r="BX531" s="215">
        <f t="shared" si="369"/>
        <v>0</v>
      </c>
      <c r="BY531" s="215">
        <f t="shared" si="370"/>
        <v>0</v>
      </c>
      <c r="BZ531" s="215">
        <f t="shared" si="371"/>
        <v>0</v>
      </c>
      <c r="CA531" s="155">
        <f t="shared" si="399"/>
        <v>0</v>
      </c>
      <c r="CB531" s="165"/>
      <c r="CC531" s="215">
        <f t="shared" si="372"/>
        <v>0</v>
      </c>
      <c r="CD531" s="215">
        <f t="shared" si="373"/>
        <v>0</v>
      </c>
      <c r="CE531" s="215">
        <f t="shared" si="374"/>
        <v>0</v>
      </c>
      <c r="CF531" s="215">
        <f t="shared" si="375"/>
        <v>0</v>
      </c>
      <c r="CG531" s="215">
        <f t="shared" si="376"/>
        <v>0</v>
      </c>
      <c r="CH531" s="155">
        <f t="shared" si="400"/>
        <v>0</v>
      </c>
      <c r="CI531" s="165"/>
      <c r="CJ531" s="215">
        <f t="shared" si="377"/>
        <v>0</v>
      </c>
      <c r="CK531" s="215">
        <f t="shared" si="378"/>
        <v>0</v>
      </c>
      <c r="CL531" s="215">
        <f t="shared" si="379"/>
        <v>0</v>
      </c>
      <c r="CM531" s="215">
        <f t="shared" si="380"/>
        <v>0</v>
      </c>
      <c r="CN531" s="215">
        <f t="shared" si="381"/>
        <v>0</v>
      </c>
      <c r="CO531" s="155">
        <f t="shared" si="401"/>
        <v>0</v>
      </c>
      <c r="CP531" s="165"/>
      <c r="CQ531" s="223">
        <f t="shared" si="382"/>
        <v>0</v>
      </c>
      <c r="CR531" s="223">
        <f t="shared" si="383"/>
        <v>0</v>
      </c>
      <c r="CS531" s="223">
        <f t="shared" si="384"/>
        <v>0</v>
      </c>
      <c r="CT531" s="223">
        <f t="shared" si="385"/>
        <v>0</v>
      </c>
      <c r="CU531" s="223">
        <f t="shared" si="386"/>
        <v>0</v>
      </c>
      <c r="CV531" s="155">
        <f t="shared" si="402"/>
        <v>0</v>
      </c>
      <c r="CW531" s="165"/>
      <c r="CX531" s="215">
        <f t="shared" si="403"/>
        <v>0</v>
      </c>
      <c r="CY531" s="215">
        <f t="shared" si="387"/>
        <v>0</v>
      </c>
      <c r="CZ531" s="215">
        <f t="shared" si="388"/>
        <v>0</v>
      </c>
      <c r="DA531" s="215">
        <f t="shared" si="389"/>
        <v>0</v>
      </c>
      <c r="DB531" s="215">
        <f t="shared" si="390"/>
        <v>0</v>
      </c>
      <c r="DC531" s="155">
        <f t="shared" si="404"/>
        <v>0</v>
      </c>
      <c r="DD531" s="165"/>
      <c r="DE531" s="188" t="b" cm="1">
        <f t="array" aca="1" ref="DE531" ca="1">OR($G531=Forecast_Capex_Input!$BF$8:$BF$10)</f>
        <v>0</v>
      </c>
      <c r="DF531" s="188" cm="1">
        <f t="array" aca="1" ref="DF531" ca="1">IFERROR(INDEX(Forecast_Capex_Input!BG$12:BG$286,$X531)
*(INDEX(Forecast_Capex_Input!$H$12:$H$286,$X531)=Repex),0)
*$DE531</f>
        <v>0</v>
      </c>
      <c r="DG531" s="188" cm="1">
        <f t="array" aca="1" ref="DG531" ca="1">IFERROR(INDEX(Forecast_Capex_Input!BH$12:BH$286,$X531)
*(INDEX(Forecast_Capex_Input!$H$12:$H$286,$X531)=Repex),0)
*$DE531</f>
        <v>0</v>
      </c>
      <c r="DH531" s="188" cm="1">
        <f t="array" aca="1" ref="DH531" ca="1">IFERROR(INDEX(Forecast_Capex_Input!BI$12:BI$286,$X531)
*(INDEX(Forecast_Capex_Input!$H$12:$H$286,$X531)=Repex),0)
*$DE531</f>
        <v>0</v>
      </c>
      <c r="DI531" s="188" cm="1">
        <f t="array" aca="1" ref="DI531" ca="1">IFERROR(INDEX(Forecast_Capex_Input!BJ$12:BJ$286,$X531)
*(INDEX(Forecast_Capex_Input!$H$12:$H$286,$X531)=Repex),0)
*$DE531</f>
        <v>0</v>
      </c>
      <c r="DJ531" s="188" cm="1">
        <f t="array" aca="1" ref="DJ531" ca="1">IFERROR(INDEX(Forecast_Capex_Input!BK$12:BK$286,$X531)
*(INDEX(Forecast_Capex_Input!$H$12:$H$286,$X531)=Repex),0)
*$DE531</f>
        <v>0</v>
      </c>
      <c r="DK531" s="188" cm="1">
        <f t="array" aca="1" ref="DK531" ca="1">IFERROR(INDEX(Forecast_Capex_Input!BL$12:BL$286,$X531)
*(INDEX(Forecast_Capex_Input!$H$12:$H$286,$X531)=Repex),0)
*$DE531</f>
        <v>0</v>
      </c>
      <c r="DL531" s="165"/>
      <c r="DM531" s="188" t="b" cm="1">
        <f t="array" aca="1" ref="DM531" ca="1">OR($G531=Forecast_Capex_Input!$BN$8:$BN$9)</f>
        <v>0</v>
      </c>
      <c r="DN531" s="188" cm="1">
        <f t="array" aca="1" ref="DN531" ca="1">IFERROR(INDEX(Forecast_Capex_Input!BO$12:BO$286,$X531)
*(INDEX(Forecast_Capex_Input!$H$12:$H$286,$X531)=Repex),0)
*$DM531</f>
        <v>0</v>
      </c>
      <c r="DO531" s="188" cm="1">
        <f t="array" aca="1" ref="DO531" ca="1">IFERROR(INDEX(Forecast_Capex_Input!BP$12:BP$286,$X531)
*(INDEX(Forecast_Capex_Input!$H$12:$H$286,$X531)=Repex),0)
*$DM531</f>
        <v>0</v>
      </c>
      <c r="DP531" s="188" cm="1">
        <f t="array" aca="1" ref="DP531" ca="1">IFERROR(INDEX(Forecast_Capex_Input!BQ$12:BQ$286,$X531)
*(INDEX(Forecast_Capex_Input!$H$12:$H$286,$X531)=Repex),0)
*$DM531</f>
        <v>0</v>
      </c>
      <c r="DQ531" s="188" cm="1">
        <f t="array" aca="1" ref="DQ531" ca="1">IFERROR(INDEX(Forecast_Capex_Input!BR$12:BR$286,$X531)
*(INDEX(Forecast_Capex_Input!$H$12:$H$286,$X531)=Repex),0)
*$DM531</f>
        <v>0</v>
      </c>
      <c r="DR531" s="188" cm="1">
        <f t="array" aca="1" ref="DR531" ca="1">IFERROR(INDEX(Forecast_Capex_Input!BS$12:BS$286,$X531)
*(INDEX(Forecast_Capex_Input!$H$12:$H$286,$X531)=Repex),0)
*$DM531</f>
        <v>0</v>
      </c>
      <c r="DS531" s="165"/>
      <c r="DT531" s="188" t="b" cm="1">
        <f t="array" aca="1" ref="DT531" ca="1">OR($G531=Forecast_Capex_Input!$BU$8:$BU$10)</f>
        <v>0</v>
      </c>
      <c r="DU531" s="188" cm="1">
        <f t="array" aca="1" ref="DU531" ca="1">IFERROR(INDEX(Forecast_Capex_Input!BV$12:BV$286,$X531)
*(INDEX(Forecast_Capex_Input!$H$12:$H$286,$X531)=Repex),0)
*$DT531</f>
        <v>0</v>
      </c>
      <c r="DV531" s="188" cm="1">
        <f t="array" aca="1" ref="DV531" ca="1">IFERROR(INDEX(Forecast_Capex_Input!BW$12:BW$286,$X531)
*(INDEX(Forecast_Capex_Input!$H$12:$H$286,$X531)=Repex),0)
*$DT531</f>
        <v>0</v>
      </c>
      <c r="DW531" s="188" cm="1">
        <f t="array" aca="1" ref="DW531" ca="1">IFERROR(INDEX(Forecast_Capex_Input!BX$12:BX$286,$X531)
*(INDEX(Forecast_Capex_Input!$H$12:$H$286,$X531)=Repex),0)
*$DT531</f>
        <v>0</v>
      </c>
      <c r="DX531" s="188" cm="1">
        <f t="array" aca="1" ref="DX531" ca="1">IFERROR(INDEX(Forecast_Capex_Input!BY$12:BY$286,$X531)
*(INDEX(Forecast_Capex_Input!$H$12:$H$286,$X531)=Repex),0)
*$DT531</f>
        <v>0</v>
      </c>
      <c r="DY531" s="188" cm="1">
        <f t="array" aca="1" ref="DY531" ca="1">IFERROR(INDEX(Forecast_Capex_Input!BZ$12:BZ$286,$X531)
*(INDEX(Forecast_Capex_Input!$H$12:$H$286,$X531)=Repex),0)
*$DT531</f>
        <v>0</v>
      </c>
      <c r="DZ531" s="188" cm="1">
        <f t="array" aca="1" ref="DZ531" ca="1">IFERROR(INDEX(Forecast_Capex_Input!CA$12:CA$286,$X531)
*(INDEX(Forecast_Capex_Input!$H$12:$H$286,$X531)=Repex),0)
*$DT531</f>
        <v>0</v>
      </c>
      <c r="EA531" s="188" cm="1">
        <f t="array" aca="1" ref="EA531" ca="1">IFERROR(INDEX(Forecast_Capex_Input!CB$12:CB$286,$X531)
*(INDEX(Forecast_Capex_Input!$H$12:$H$286,$X531)=Repex),0)
*$DT531</f>
        <v>0</v>
      </c>
      <c r="EB531" s="188" cm="1">
        <f t="array" aca="1" ref="EB531" ca="1">IFERROR(INDEX(Forecast_Capex_Input!CC$12:CC$286,$X531)
*(INDEX(Forecast_Capex_Input!$H$12:$H$286,$X531)=Repex),0)
*$DT531</f>
        <v>0</v>
      </c>
      <c r="EC531" s="165"/>
      <c r="ED531" s="226" t="str">
        <f t="shared" si="391"/>
        <v>N/A</v>
      </c>
      <c r="EE531" s="174" t="s">
        <v>15</v>
      </c>
    </row>
    <row r="532" spans="3:135" x14ac:dyDescent="0.2">
      <c r="C532" s="174">
        <f t="shared" si="392"/>
        <v>522</v>
      </c>
      <c r="D532" s="167" t="str" cm="1">
        <f t="array" ref="D532">IFERROR(INDEX(Forecast_Capex_Input!$D$12:$D$286,$X532),NA)</f>
        <v>N/A</v>
      </c>
      <c r="E532" s="172" t="str" cm="1">
        <f t="array" ref="E532">IF($X532=NA,NA,INDEX(Forecast_Capex_Input!$E$12:$E$286,$X532))</f>
        <v>N/A</v>
      </c>
      <c r="F532" s="167" t="str" cm="1">
        <f t="array" aca="1" ref="F532" ca="1">IFERROR(INDEX(General!$E$25:$E$26,$Y532),NA)</f>
        <v>N/A</v>
      </c>
      <c r="G532" s="167" t="str" cm="1">
        <f t="array" aca="1" ref="G532" ca="1">IFERROR(INDEX(Forecast_Capex_Input!$AI$11:$BB$11,$AA532),NA)</f>
        <v>N/A</v>
      </c>
      <c r="H532" s="189" t="str" cm="1">
        <f t="array" aca="1" ref="H532" ca="1">IFERROR(INDEX(Forecast_Capex_Input!$AI$12:$BB$286,$X532,$AA532),NA)</f>
        <v>N/A</v>
      </c>
      <c r="I532" s="199" t="str" cm="1">
        <f t="array" ref="I532">IFERROR(INDEX(Forecast_Capex_Input!$F$12:$F$286,$X532),NA)</f>
        <v>N/A</v>
      </c>
      <c r="J532" s="199" t="str" cm="1">
        <f t="array" ref="J532">IFERROR(INDEX(Forecast_Capex_Input!G$12:G$286,$X532),NA)</f>
        <v>N/A</v>
      </c>
      <c r="K532" s="199" t="str" cm="1">
        <f t="array" ref="K532">IFERROR(INDEX(Forecast_Capex_Input!H$12:H$286,$X532),NA)</f>
        <v>N/A</v>
      </c>
      <c r="L532" s="199" t="str" cm="1">
        <f t="array" ref="L532">IFERROR(INDEX(Forecast_Capex_Input!I$12:I$286,$X532),NA)</f>
        <v>N/A</v>
      </c>
      <c r="M532" s="199" t="str" cm="1">
        <f t="array" ref="M532">IFERROR(INDEX(Forecast_Capex_Input!J$12:J$286,$X532),NA)</f>
        <v>N/A</v>
      </c>
      <c r="N532" s="199" t="str" cm="1">
        <f t="array" ref="N532">IFERROR(INDEX(Forecast_Capex_Input!K$12:K$286,$X532),NA)</f>
        <v>N/A</v>
      </c>
      <c r="O532" s="199" t="str" cm="1">
        <f t="array" ref="O532">IFERROR(INDEX(Forecast_Capex_Input!L$12:L$286,$X532),NA)</f>
        <v>N/A</v>
      </c>
      <c r="P532" s="199" t="str" cm="1">
        <f t="array" ref="P532">IFERROR(INDEX(Forecast_Capex_Input!M$12:M$286,$X532),NA)</f>
        <v>N/A</v>
      </c>
      <c r="Q532" s="172" t="str" cm="1">
        <f t="array" ref="Q532">IFERROR(INDEX(Forecast_Capex_Input!N$12:N$286,$X532),NA)</f>
        <v>N/A</v>
      </c>
      <c r="R532" s="265" cm="1">
        <f t="array" ref="R532">IFERROR(INDEX(Forecast_Capex_Input!O$12:O$286,$X532),0)</f>
        <v>0</v>
      </c>
      <c r="S532" s="172" cm="1">
        <f t="array" ref="S532">IFERROR(INDEX(Forecast_Capex_Input!P$12:P$286,$X532),0)</f>
        <v>0</v>
      </c>
      <c r="T532" s="199" t="str" cm="1">
        <f t="array" aca="1" ref="T532" ca="1">IFERROR(INDEX(General!$K$84:$K$103,$AA532),NA)</f>
        <v>N/A</v>
      </c>
      <c r="U532" s="188" cm="1">
        <f t="array" aca="1" ref="U532" ca="1">IFERROR(
IF($F532=General!$E$25,INDEX(Forecast_Capex_Input!S$12:S$286,$X532),
INDEX(Forecast_Capex_Input!T$12:T$286,$X532)),0)</f>
        <v>0</v>
      </c>
      <c r="V532" s="222" t="b">
        <f>IFERROR(INDEX(Overheads!$T$19:$T$26,MATCH($I532,Overheads!$E$19:$E$26,0)),FALSE)</f>
        <v>0</v>
      </c>
      <c r="W532" s="165"/>
      <c r="X532" s="174" t="str">
        <f>IFERROR(
IF(MATCH($C532,Forecast_Capex_Input!$CI$12:$CI$286,1)+1&gt;MAX(Forecast_Capex_Input!$C$12:$C$286),NA,
MATCH($C532,Forecast_Capex_Input!$CI$12:$CI$286,1)+1),1)</f>
        <v>N/A</v>
      </c>
      <c r="Y532" s="174" t="str" cm="1">
        <f t="array" aca="1" ref="Y532" ca="1">IFERROR(
IF(X531&lt;&gt;X532,1,
IF(COUNTIF(OFFSET(Y531,0,0,-INDEX(Forecast_Capex_Input!$CG$12:$CG$286,$X532)),Y531)=INDEX(Forecast_Capex_Input!$CG$12:$CG$286,$X532),Y531+1,Y531)),NA)</f>
        <v>N/A</v>
      </c>
      <c r="Z532" s="174" t="str" cm="1">
        <f t="array" ref="Z532">IFERROR($C532-IF($X532=1,1,INDEX(Forecast_Capex_Input!$CI$12:$CI$286,$X532-1))+1,NA)</f>
        <v>N/A</v>
      </c>
      <c r="AA532" s="174" t="str" cm="1">
        <f t="array" aca="1" ref="AA532" ca="1">IFERROR(IF(Y532=1,
INDEX(Forecast_Capex_Input!$AI$10:$BB$10,SMALL(IF(INDEX(Forecast_Capex_Input!$AI$12:$BB$286,$X532,0)&gt;0,COLUMN(Forecast_Capex_Input!$AI$10:$BB$10)-COLUMN(Forecast_Capex_Input!$AI$12)+1),ROWS(OFFSET(AA531,0,0,-$Z532)))),
OFFSET(AA531,-INDEX(Forecast_Capex_Input!$CG$12:$CG$286,$X532)+1,0)),NA)</f>
        <v>N/A</v>
      </c>
      <c r="AB532" s="174" t="str">
        <f t="shared" ca="1" si="361"/>
        <v>N/A</v>
      </c>
      <c r="AC532" s="222" t="b">
        <f t="shared" si="393"/>
        <v>0</v>
      </c>
      <c r="AD532" s="220" t="b">
        <v>0</v>
      </c>
      <c r="AE532" s="222" t="b">
        <f t="shared" si="362"/>
        <v>1</v>
      </c>
      <c r="AF532" s="165"/>
      <c r="AG532" s="215">
        <v>0</v>
      </c>
      <c r="AH532" s="215">
        <v>0</v>
      </c>
      <c r="AI532" s="215">
        <v>0</v>
      </c>
      <c r="AJ532" s="215">
        <v>0</v>
      </c>
      <c r="AK532" s="215">
        <v>0</v>
      </c>
      <c r="AL532" s="155">
        <v>0</v>
      </c>
      <c r="AM532" s="165"/>
      <c r="AN532" s="215" cm="1">
        <f t="array" aca="1" ref="AN532" ca="1">IFERROR(INDEX(General!O$33:O$34,$AB532)
*AG532,0)</f>
        <v>0</v>
      </c>
      <c r="AO532" s="215" cm="1">
        <f t="array" aca="1" ref="AO532" ca="1">IFERROR(INDEX(General!P$33:P$34,$AB532)
*AH532,0)</f>
        <v>0</v>
      </c>
      <c r="AP532" s="215" cm="1">
        <f t="array" aca="1" ref="AP532" ca="1">IFERROR(INDEX(General!Q$33:Q$34,$AB532)
*AI532,0)</f>
        <v>0</v>
      </c>
      <c r="AQ532" s="215" cm="1">
        <f t="array" aca="1" ref="AQ532" ca="1">IFERROR(INDEX(General!R$33:R$34,$AB532)
*AJ532,0)</f>
        <v>0</v>
      </c>
      <c r="AR532" s="215" cm="1">
        <f t="array" aca="1" ref="AR532" ca="1">IFERROR(INDEX(General!S$33:S$34,$AB532)
*AK532,0)</f>
        <v>0</v>
      </c>
      <c r="AS532" s="155">
        <f t="shared" ca="1" si="394"/>
        <v>0</v>
      </c>
      <c r="AT532" s="165"/>
      <c r="AU532" s="215">
        <f ca="1">IF($AE532=FALSE,AN532*Overheads!$R$24*$V532,
IFERROR(Overheads!$O$49*$V532*AN532,0)
+IFERROR(Overheads!Q$59*$V532*(AN532/Overheads!Q$68),0))</f>
        <v>0</v>
      </c>
      <c r="AV532" s="215">
        <f ca="1">IF($AE532=FALSE,AO532*Overheads!$R$24*$V532,
IFERROR(Overheads!$O$49*$V532*AO532,0)
+IFERROR(Overheads!R$59*$V532*(AO532/Overheads!R$68),0))</f>
        <v>0</v>
      </c>
      <c r="AW532" s="215">
        <f ca="1">IF($AE532=FALSE,AP532*Overheads!$R$24*$V532,
IFERROR(Overheads!$O$49*$V532*AP532,0)
+IFERROR(Overheads!S$59*$V532*(AP532/Overheads!S$68),0))</f>
        <v>0</v>
      </c>
      <c r="AX532" s="215">
        <f ca="1">IF($AE532=FALSE,AQ532*Overheads!$R$24*$V532,
IFERROR(Overheads!$O$49*$V532*AQ532,0)
+IFERROR(Overheads!T$59*$V532*(AQ532/Overheads!T$68),0))</f>
        <v>0</v>
      </c>
      <c r="AY532" s="215">
        <f ca="1">IF($AE532=FALSE,AR532*Overheads!$R$24*$V532,
IFERROR(Overheads!$O$49*$V532*AR532,0)
+IFERROR(Overheads!U$59*$V532*(AR532/Overheads!U$68),0))</f>
        <v>0</v>
      </c>
      <c r="AZ532" s="155">
        <f t="shared" ca="1" si="395"/>
        <v>0</v>
      </c>
      <c r="BA532" s="165"/>
      <c r="BB532" s="215">
        <f ca="1">IF($AE532=FALSE,AN532*Overheads!$S$25,
IFERROR(Overheads!$O$50*AN532,0)
+IFERROR(Overheads!Q$60*(AN532/Overheads!Q$66),0))</f>
        <v>0</v>
      </c>
      <c r="BC532" s="215">
        <f ca="1">IF($AE532=FALSE,AO532*Overheads!$S$25,
IFERROR(Overheads!$O$50*AO532,0)
+IFERROR(Overheads!R$60*(AO532/Overheads!R$66),0))</f>
        <v>0</v>
      </c>
      <c r="BD532" s="215">
        <f ca="1">IF($AE532=FALSE,AP532*Overheads!$S$25,
IFERROR(Overheads!$O$50*AP532,0)
+IFERROR(Overheads!S$60*(AP532/Overheads!S$66),0))</f>
        <v>0</v>
      </c>
      <c r="BE532" s="215">
        <f ca="1">IF($AE532=FALSE,AQ532*Overheads!$S$25,
IFERROR(Overheads!$O$50*AQ532,0)
+IFERROR(Overheads!T$60*(AQ532/Overheads!T$66),0))</f>
        <v>0</v>
      </c>
      <c r="BF532" s="215">
        <f ca="1">IF($AE532=FALSE,AR532*Overheads!$S$25,
IFERROR(Overheads!$O$50*AR532,0)
+IFERROR(Overheads!U$60*(AR532/Overheads!U$66),0))</f>
        <v>0</v>
      </c>
      <c r="BG532" s="155">
        <f t="shared" ca="1" si="396"/>
        <v>0</v>
      </c>
      <c r="BH532" s="165"/>
      <c r="BI532" s="215">
        <f t="shared" ca="1" si="397"/>
        <v>0</v>
      </c>
      <c r="BJ532" s="215">
        <f t="shared" ca="1" si="363"/>
        <v>0</v>
      </c>
      <c r="BK532" s="215">
        <f t="shared" ca="1" si="364"/>
        <v>0</v>
      </c>
      <c r="BL532" s="215">
        <f t="shared" ca="1" si="365"/>
        <v>0</v>
      </c>
      <c r="BM532" s="215">
        <f t="shared" ca="1" si="366"/>
        <v>0</v>
      </c>
      <c r="BN532" s="155">
        <f t="shared" ca="1" si="398"/>
        <v>0</v>
      </c>
      <c r="BO532" s="165"/>
      <c r="BP532" s="187" cm="1">
        <f t="array" ref="BP532">IFERROR(IF($X532=$X531,BP531,INDEX(Forecast_Capex_Input!AC$12:AC$286,$X532)),0)</f>
        <v>0</v>
      </c>
      <c r="BQ532" s="187" cm="1">
        <f t="array" ref="BQ532">IFERROR(IF($X532=$X531,BQ531,INDEX(Forecast_Capex_Input!AD$12:AD$286,$X532)),0)</f>
        <v>0</v>
      </c>
      <c r="BR532" s="187" cm="1">
        <f t="array" ref="BR532">IFERROR(IF($X532=$X531,BR531,INDEX(Forecast_Capex_Input!AE$12:AE$286,$X532)),0)</f>
        <v>0</v>
      </c>
      <c r="BS532" s="187" cm="1">
        <f t="array" ref="BS532">IFERROR(IF($X532=$X531,BS531,INDEX(Forecast_Capex_Input!AF$12:AF$286,$X532)),0)</f>
        <v>0</v>
      </c>
      <c r="BT532" s="187" cm="1">
        <f t="array" ref="BT532">IFERROR(IF($X532=$X531,BT531,INDEX(Forecast_Capex_Input!AG$12:AG$286,$X532)),0)</f>
        <v>0</v>
      </c>
      <c r="BU532" s="165"/>
      <c r="BV532" s="215">
        <f t="shared" si="367"/>
        <v>0</v>
      </c>
      <c r="BW532" s="215">
        <f t="shared" si="368"/>
        <v>0</v>
      </c>
      <c r="BX532" s="215">
        <f t="shared" si="369"/>
        <v>0</v>
      </c>
      <c r="BY532" s="215">
        <f t="shared" si="370"/>
        <v>0</v>
      </c>
      <c r="BZ532" s="215">
        <f t="shared" si="371"/>
        <v>0</v>
      </c>
      <c r="CA532" s="155">
        <f t="shared" si="399"/>
        <v>0</v>
      </c>
      <c r="CB532" s="165"/>
      <c r="CC532" s="215">
        <f t="shared" si="372"/>
        <v>0</v>
      </c>
      <c r="CD532" s="215">
        <f t="shared" si="373"/>
        <v>0</v>
      </c>
      <c r="CE532" s="215">
        <f t="shared" si="374"/>
        <v>0</v>
      </c>
      <c r="CF532" s="215">
        <f t="shared" si="375"/>
        <v>0</v>
      </c>
      <c r="CG532" s="215">
        <f t="shared" si="376"/>
        <v>0</v>
      </c>
      <c r="CH532" s="155">
        <f t="shared" si="400"/>
        <v>0</v>
      </c>
      <c r="CI532" s="165"/>
      <c r="CJ532" s="215">
        <f t="shared" si="377"/>
        <v>0</v>
      </c>
      <c r="CK532" s="215">
        <f t="shared" si="378"/>
        <v>0</v>
      </c>
      <c r="CL532" s="215">
        <f t="shared" si="379"/>
        <v>0</v>
      </c>
      <c r="CM532" s="215">
        <f t="shared" si="380"/>
        <v>0</v>
      </c>
      <c r="CN532" s="215">
        <f t="shared" si="381"/>
        <v>0</v>
      </c>
      <c r="CO532" s="155">
        <f t="shared" si="401"/>
        <v>0</v>
      </c>
      <c r="CP532" s="165"/>
      <c r="CQ532" s="223">
        <f t="shared" si="382"/>
        <v>0</v>
      </c>
      <c r="CR532" s="223">
        <f t="shared" si="383"/>
        <v>0</v>
      </c>
      <c r="CS532" s="223">
        <f t="shared" si="384"/>
        <v>0</v>
      </c>
      <c r="CT532" s="223">
        <f t="shared" si="385"/>
        <v>0</v>
      </c>
      <c r="CU532" s="223">
        <f t="shared" si="386"/>
        <v>0</v>
      </c>
      <c r="CV532" s="155">
        <f t="shared" si="402"/>
        <v>0</v>
      </c>
      <c r="CW532" s="165"/>
      <c r="CX532" s="215">
        <f t="shared" si="403"/>
        <v>0</v>
      </c>
      <c r="CY532" s="215">
        <f t="shared" si="387"/>
        <v>0</v>
      </c>
      <c r="CZ532" s="215">
        <f t="shared" si="388"/>
        <v>0</v>
      </c>
      <c r="DA532" s="215">
        <f t="shared" si="389"/>
        <v>0</v>
      </c>
      <c r="DB532" s="215">
        <f t="shared" si="390"/>
        <v>0</v>
      </c>
      <c r="DC532" s="155">
        <f t="shared" si="404"/>
        <v>0</v>
      </c>
      <c r="DD532" s="165"/>
      <c r="DE532" s="188" t="b" cm="1">
        <f t="array" aca="1" ref="DE532" ca="1">OR($G532=Forecast_Capex_Input!$BF$8:$BF$10)</f>
        <v>0</v>
      </c>
      <c r="DF532" s="188" cm="1">
        <f t="array" aca="1" ref="DF532" ca="1">IFERROR(INDEX(Forecast_Capex_Input!BG$12:BG$286,$X532)
*(INDEX(Forecast_Capex_Input!$H$12:$H$286,$X532)=Repex),0)
*$DE532</f>
        <v>0</v>
      </c>
      <c r="DG532" s="188" cm="1">
        <f t="array" aca="1" ref="DG532" ca="1">IFERROR(INDEX(Forecast_Capex_Input!BH$12:BH$286,$X532)
*(INDEX(Forecast_Capex_Input!$H$12:$H$286,$X532)=Repex),0)
*$DE532</f>
        <v>0</v>
      </c>
      <c r="DH532" s="188" cm="1">
        <f t="array" aca="1" ref="DH532" ca="1">IFERROR(INDEX(Forecast_Capex_Input!BI$12:BI$286,$X532)
*(INDEX(Forecast_Capex_Input!$H$12:$H$286,$X532)=Repex),0)
*$DE532</f>
        <v>0</v>
      </c>
      <c r="DI532" s="188" cm="1">
        <f t="array" aca="1" ref="DI532" ca="1">IFERROR(INDEX(Forecast_Capex_Input!BJ$12:BJ$286,$X532)
*(INDEX(Forecast_Capex_Input!$H$12:$H$286,$X532)=Repex),0)
*$DE532</f>
        <v>0</v>
      </c>
      <c r="DJ532" s="188" cm="1">
        <f t="array" aca="1" ref="DJ532" ca="1">IFERROR(INDEX(Forecast_Capex_Input!BK$12:BK$286,$X532)
*(INDEX(Forecast_Capex_Input!$H$12:$H$286,$X532)=Repex),0)
*$DE532</f>
        <v>0</v>
      </c>
      <c r="DK532" s="188" cm="1">
        <f t="array" aca="1" ref="DK532" ca="1">IFERROR(INDEX(Forecast_Capex_Input!BL$12:BL$286,$X532)
*(INDEX(Forecast_Capex_Input!$H$12:$H$286,$X532)=Repex),0)
*$DE532</f>
        <v>0</v>
      </c>
      <c r="DL532" s="165"/>
      <c r="DM532" s="188" t="b" cm="1">
        <f t="array" aca="1" ref="DM532" ca="1">OR($G532=Forecast_Capex_Input!$BN$8:$BN$9)</f>
        <v>0</v>
      </c>
      <c r="DN532" s="188" cm="1">
        <f t="array" aca="1" ref="DN532" ca="1">IFERROR(INDEX(Forecast_Capex_Input!BO$12:BO$286,$X532)
*(INDEX(Forecast_Capex_Input!$H$12:$H$286,$X532)=Repex),0)
*$DM532</f>
        <v>0</v>
      </c>
      <c r="DO532" s="188" cm="1">
        <f t="array" aca="1" ref="DO532" ca="1">IFERROR(INDEX(Forecast_Capex_Input!BP$12:BP$286,$X532)
*(INDEX(Forecast_Capex_Input!$H$12:$H$286,$X532)=Repex),0)
*$DM532</f>
        <v>0</v>
      </c>
      <c r="DP532" s="188" cm="1">
        <f t="array" aca="1" ref="DP532" ca="1">IFERROR(INDEX(Forecast_Capex_Input!BQ$12:BQ$286,$X532)
*(INDEX(Forecast_Capex_Input!$H$12:$H$286,$X532)=Repex),0)
*$DM532</f>
        <v>0</v>
      </c>
      <c r="DQ532" s="188" cm="1">
        <f t="array" aca="1" ref="DQ532" ca="1">IFERROR(INDEX(Forecast_Capex_Input!BR$12:BR$286,$X532)
*(INDEX(Forecast_Capex_Input!$H$12:$H$286,$X532)=Repex),0)
*$DM532</f>
        <v>0</v>
      </c>
      <c r="DR532" s="188" cm="1">
        <f t="array" aca="1" ref="DR532" ca="1">IFERROR(INDEX(Forecast_Capex_Input!BS$12:BS$286,$X532)
*(INDEX(Forecast_Capex_Input!$H$12:$H$286,$X532)=Repex),0)
*$DM532</f>
        <v>0</v>
      </c>
      <c r="DS532" s="165"/>
      <c r="DT532" s="188" t="b" cm="1">
        <f t="array" aca="1" ref="DT532" ca="1">OR($G532=Forecast_Capex_Input!$BU$8:$BU$10)</f>
        <v>0</v>
      </c>
      <c r="DU532" s="188" cm="1">
        <f t="array" aca="1" ref="DU532" ca="1">IFERROR(INDEX(Forecast_Capex_Input!BV$12:BV$286,$X532)
*(INDEX(Forecast_Capex_Input!$H$12:$H$286,$X532)=Repex),0)
*$DT532</f>
        <v>0</v>
      </c>
      <c r="DV532" s="188" cm="1">
        <f t="array" aca="1" ref="DV532" ca="1">IFERROR(INDEX(Forecast_Capex_Input!BW$12:BW$286,$X532)
*(INDEX(Forecast_Capex_Input!$H$12:$H$286,$X532)=Repex),0)
*$DT532</f>
        <v>0</v>
      </c>
      <c r="DW532" s="188" cm="1">
        <f t="array" aca="1" ref="DW532" ca="1">IFERROR(INDEX(Forecast_Capex_Input!BX$12:BX$286,$X532)
*(INDEX(Forecast_Capex_Input!$H$12:$H$286,$X532)=Repex),0)
*$DT532</f>
        <v>0</v>
      </c>
      <c r="DX532" s="188" cm="1">
        <f t="array" aca="1" ref="DX532" ca="1">IFERROR(INDEX(Forecast_Capex_Input!BY$12:BY$286,$X532)
*(INDEX(Forecast_Capex_Input!$H$12:$H$286,$X532)=Repex),0)
*$DT532</f>
        <v>0</v>
      </c>
      <c r="DY532" s="188" cm="1">
        <f t="array" aca="1" ref="DY532" ca="1">IFERROR(INDEX(Forecast_Capex_Input!BZ$12:BZ$286,$X532)
*(INDEX(Forecast_Capex_Input!$H$12:$H$286,$X532)=Repex),0)
*$DT532</f>
        <v>0</v>
      </c>
      <c r="DZ532" s="188" cm="1">
        <f t="array" aca="1" ref="DZ532" ca="1">IFERROR(INDEX(Forecast_Capex_Input!CA$12:CA$286,$X532)
*(INDEX(Forecast_Capex_Input!$H$12:$H$286,$X532)=Repex),0)
*$DT532</f>
        <v>0</v>
      </c>
      <c r="EA532" s="188" cm="1">
        <f t="array" aca="1" ref="EA532" ca="1">IFERROR(INDEX(Forecast_Capex_Input!CB$12:CB$286,$X532)
*(INDEX(Forecast_Capex_Input!$H$12:$H$286,$X532)=Repex),0)
*$DT532</f>
        <v>0</v>
      </c>
      <c r="EB532" s="188" cm="1">
        <f t="array" aca="1" ref="EB532" ca="1">IFERROR(INDEX(Forecast_Capex_Input!CC$12:CC$286,$X532)
*(INDEX(Forecast_Capex_Input!$H$12:$H$286,$X532)=Repex),0)
*$DT532</f>
        <v>0</v>
      </c>
      <c r="EC532" s="165"/>
      <c r="ED532" s="226" t="str">
        <f t="shared" si="391"/>
        <v>N/A</v>
      </c>
      <c r="EE532" s="174" t="s">
        <v>15</v>
      </c>
    </row>
    <row r="533" spans="3:135" x14ac:dyDescent="0.2">
      <c r="C533" s="174">
        <f t="shared" si="392"/>
        <v>523</v>
      </c>
      <c r="D533" s="167" t="str" cm="1">
        <f t="array" ref="D533">IFERROR(INDEX(Forecast_Capex_Input!$D$12:$D$286,$X533),NA)</f>
        <v>N/A</v>
      </c>
      <c r="E533" s="172" t="str" cm="1">
        <f t="array" ref="E533">IF($X533=NA,NA,INDEX(Forecast_Capex_Input!$E$12:$E$286,$X533))</f>
        <v>N/A</v>
      </c>
      <c r="F533" s="167" t="str" cm="1">
        <f t="array" aca="1" ref="F533" ca="1">IFERROR(INDEX(General!$E$25:$E$26,$Y533),NA)</f>
        <v>N/A</v>
      </c>
      <c r="G533" s="167" t="str" cm="1">
        <f t="array" aca="1" ref="G533" ca="1">IFERROR(INDEX(Forecast_Capex_Input!$AI$11:$BB$11,$AA533),NA)</f>
        <v>N/A</v>
      </c>
      <c r="H533" s="189" t="str" cm="1">
        <f t="array" aca="1" ref="H533" ca="1">IFERROR(INDEX(Forecast_Capex_Input!$AI$12:$BB$286,$X533,$AA533),NA)</f>
        <v>N/A</v>
      </c>
      <c r="I533" s="199" t="str" cm="1">
        <f t="array" ref="I533">IFERROR(INDEX(Forecast_Capex_Input!$F$12:$F$286,$X533),NA)</f>
        <v>N/A</v>
      </c>
      <c r="J533" s="199" t="str" cm="1">
        <f t="array" ref="J533">IFERROR(INDEX(Forecast_Capex_Input!G$12:G$286,$X533),NA)</f>
        <v>N/A</v>
      </c>
      <c r="K533" s="199" t="str" cm="1">
        <f t="array" ref="K533">IFERROR(INDEX(Forecast_Capex_Input!H$12:H$286,$X533),NA)</f>
        <v>N/A</v>
      </c>
      <c r="L533" s="199" t="str" cm="1">
        <f t="array" ref="L533">IFERROR(INDEX(Forecast_Capex_Input!I$12:I$286,$X533),NA)</f>
        <v>N/A</v>
      </c>
      <c r="M533" s="199" t="str" cm="1">
        <f t="array" ref="M533">IFERROR(INDEX(Forecast_Capex_Input!J$12:J$286,$X533),NA)</f>
        <v>N/A</v>
      </c>
      <c r="N533" s="199" t="str" cm="1">
        <f t="array" ref="N533">IFERROR(INDEX(Forecast_Capex_Input!K$12:K$286,$X533),NA)</f>
        <v>N/A</v>
      </c>
      <c r="O533" s="199" t="str" cm="1">
        <f t="array" ref="O533">IFERROR(INDEX(Forecast_Capex_Input!L$12:L$286,$X533),NA)</f>
        <v>N/A</v>
      </c>
      <c r="P533" s="199" t="str" cm="1">
        <f t="array" ref="P533">IFERROR(INDEX(Forecast_Capex_Input!M$12:M$286,$X533),NA)</f>
        <v>N/A</v>
      </c>
      <c r="Q533" s="172" t="str" cm="1">
        <f t="array" ref="Q533">IFERROR(INDEX(Forecast_Capex_Input!N$12:N$286,$X533),NA)</f>
        <v>N/A</v>
      </c>
      <c r="R533" s="265" cm="1">
        <f t="array" ref="R533">IFERROR(INDEX(Forecast_Capex_Input!O$12:O$286,$X533),0)</f>
        <v>0</v>
      </c>
      <c r="S533" s="172" cm="1">
        <f t="array" ref="S533">IFERROR(INDEX(Forecast_Capex_Input!P$12:P$286,$X533),0)</f>
        <v>0</v>
      </c>
      <c r="T533" s="199" t="str" cm="1">
        <f t="array" aca="1" ref="T533" ca="1">IFERROR(INDEX(General!$K$84:$K$103,$AA533),NA)</f>
        <v>N/A</v>
      </c>
      <c r="U533" s="188" cm="1">
        <f t="array" aca="1" ref="U533" ca="1">IFERROR(
IF($F533=General!$E$25,INDEX(Forecast_Capex_Input!S$12:S$286,$X533),
INDEX(Forecast_Capex_Input!T$12:T$286,$X533)),0)</f>
        <v>0</v>
      </c>
      <c r="V533" s="222" t="b">
        <f>IFERROR(INDEX(Overheads!$T$19:$T$26,MATCH($I533,Overheads!$E$19:$E$26,0)),FALSE)</f>
        <v>0</v>
      </c>
      <c r="W533" s="165"/>
      <c r="X533" s="174" t="str">
        <f>IFERROR(
IF(MATCH($C533,Forecast_Capex_Input!$CI$12:$CI$286,1)+1&gt;MAX(Forecast_Capex_Input!$C$12:$C$286),NA,
MATCH($C533,Forecast_Capex_Input!$CI$12:$CI$286,1)+1),1)</f>
        <v>N/A</v>
      </c>
      <c r="Y533" s="174" t="str" cm="1">
        <f t="array" aca="1" ref="Y533" ca="1">IFERROR(
IF(X532&lt;&gt;X533,1,
IF(COUNTIF(OFFSET(Y532,0,0,-INDEX(Forecast_Capex_Input!$CG$12:$CG$286,$X533)),Y532)=INDEX(Forecast_Capex_Input!$CG$12:$CG$286,$X533),Y532+1,Y532)),NA)</f>
        <v>N/A</v>
      </c>
      <c r="Z533" s="174" t="str" cm="1">
        <f t="array" ref="Z533">IFERROR($C533-IF($X533=1,1,INDEX(Forecast_Capex_Input!$CI$12:$CI$286,$X533-1))+1,NA)</f>
        <v>N/A</v>
      </c>
      <c r="AA533" s="174" t="str" cm="1">
        <f t="array" aca="1" ref="AA533" ca="1">IFERROR(IF(Y533=1,
INDEX(Forecast_Capex_Input!$AI$10:$BB$10,SMALL(IF(INDEX(Forecast_Capex_Input!$AI$12:$BB$286,$X533,0)&gt;0,COLUMN(Forecast_Capex_Input!$AI$10:$BB$10)-COLUMN(Forecast_Capex_Input!$AI$12)+1),ROWS(OFFSET(AA532,0,0,-$Z533)))),
OFFSET(AA532,-INDEX(Forecast_Capex_Input!$CG$12:$CG$286,$X533)+1,0)),NA)</f>
        <v>N/A</v>
      </c>
      <c r="AB533" s="174" t="str">
        <f t="shared" ca="1" si="361"/>
        <v>N/A</v>
      </c>
      <c r="AC533" s="222" t="b">
        <f t="shared" si="393"/>
        <v>0</v>
      </c>
      <c r="AD533" s="220" t="b">
        <v>0</v>
      </c>
      <c r="AE533" s="222" t="b">
        <f t="shared" si="362"/>
        <v>1</v>
      </c>
      <c r="AF533" s="165"/>
      <c r="AG533" s="215">
        <v>0</v>
      </c>
      <c r="AH533" s="215">
        <v>0</v>
      </c>
      <c r="AI533" s="215">
        <v>0</v>
      </c>
      <c r="AJ533" s="215">
        <v>0</v>
      </c>
      <c r="AK533" s="215">
        <v>0</v>
      </c>
      <c r="AL533" s="155">
        <v>0</v>
      </c>
      <c r="AM533" s="165"/>
      <c r="AN533" s="215" cm="1">
        <f t="array" aca="1" ref="AN533" ca="1">IFERROR(INDEX(General!O$33:O$34,$AB533)
*AG533,0)</f>
        <v>0</v>
      </c>
      <c r="AO533" s="215" cm="1">
        <f t="array" aca="1" ref="AO533" ca="1">IFERROR(INDEX(General!P$33:P$34,$AB533)
*AH533,0)</f>
        <v>0</v>
      </c>
      <c r="AP533" s="215" cm="1">
        <f t="array" aca="1" ref="AP533" ca="1">IFERROR(INDEX(General!Q$33:Q$34,$AB533)
*AI533,0)</f>
        <v>0</v>
      </c>
      <c r="AQ533" s="215" cm="1">
        <f t="array" aca="1" ref="AQ533" ca="1">IFERROR(INDEX(General!R$33:R$34,$AB533)
*AJ533,0)</f>
        <v>0</v>
      </c>
      <c r="AR533" s="215" cm="1">
        <f t="array" aca="1" ref="AR533" ca="1">IFERROR(INDEX(General!S$33:S$34,$AB533)
*AK533,0)</f>
        <v>0</v>
      </c>
      <c r="AS533" s="155">
        <f t="shared" ca="1" si="394"/>
        <v>0</v>
      </c>
      <c r="AT533" s="165"/>
      <c r="AU533" s="215">
        <f ca="1">IF($AE533=FALSE,AN533*Overheads!$R$24*$V533,
IFERROR(Overheads!$O$49*$V533*AN533,0)
+IFERROR(Overheads!Q$59*$V533*(AN533/Overheads!Q$68),0))</f>
        <v>0</v>
      </c>
      <c r="AV533" s="215">
        <f ca="1">IF($AE533=FALSE,AO533*Overheads!$R$24*$V533,
IFERROR(Overheads!$O$49*$V533*AO533,0)
+IFERROR(Overheads!R$59*$V533*(AO533/Overheads!R$68),0))</f>
        <v>0</v>
      </c>
      <c r="AW533" s="215">
        <f ca="1">IF($AE533=FALSE,AP533*Overheads!$R$24*$V533,
IFERROR(Overheads!$O$49*$V533*AP533,0)
+IFERROR(Overheads!S$59*$V533*(AP533/Overheads!S$68),0))</f>
        <v>0</v>
      </c>
      <c r="AX533" s="215">
        <f ca="1">IF($AE533=FALSE,AQ533*Overheads!$R$24*$V533,
IFERROR(Overheads!$O$49*$V533*AQ533,0)
+IFERROR(Overheads!T$59*$V533*(AQ533/Overheads!T$68),0))</f>
        <v>0</v>
      </c>
      <c r="AY533" s="215">
        <f ca="1">IF($AE533=FALSE,AR533*Overheads!$R$24*$V533,
IFERROR(Overheads!$O$49*$V533*AR533,0)
+IFERROR(Overheads!U$59*$V533*(AR533/Overheads!U$68),0))</f>
        <v>0</v>
      </c>
      <c r="AZ533" s="155">
        <f t="shared" ca="1" si="395"/>
        <v>0</v>
      </c>
      <c r="BA533" s="165"/>
      <c r="BB533" s="215">
        <f ca="1">IF($AE533=FALSE,AN533*Overheads!$S$25,
IFERROR(Overheads!$O$50*AN533,0)
+IFERROR(Overheads!Q$60*(AN533/Overheads!Q$66),0))</f>
        <v>0</v>
      </c>
      <c r="BC533" s="215">
        <f ca="1">IF($AE533=FALSE,AO533*Overheads!$S$25,
IFERROR(Overheads!$O$50*AO533,0)
+IFERROR(Overheads!R$60*(AO533/Overheads!R$66),0))</f>
        <v>0</v>
      </c>
      <c r="BD533" s="215">
        <f ca="1">IF($AE533=FALSE,AP533*Overheads!$S$25,
IFERROR(Overheads!$O$50*AP533,0)
+IFERROR(Overheads!S$60*(AP533/Overheads!S$66),0))</f>
        <v>0</v>
      </c>
      <c r="BE533" s="215">
        <f ca="1">IF($AE533=FALSE,AQ533*Overheads!$S$25,
IFERROR(Overheads!$O$50*AQ533,0)
+IFERROR(Overheads!T$60*(AQ533/Overheads!T$66),0))</f>
        <v>0</v>
      </c>
      <c r="BF533" s="215">
        <f ca="1">IF($AE533=FALSE,AR533*Overheads!$S$25,
IFERROR(Overheads!$O$50*AR533,0)
+IFERROR(Overheads!U$60*(AR533/Overheads!U$66),0))</f>
        <v>0</v>
      </c>
      <c r="BG533" s="155">
        <f t="shared" ca="1" si="396"/>
        <v>0</v>
      </c>
      <c r="BH533" s="165"/>
      <c r="BI533" s="215">
        <f t="shared" ca="1" si="397"/>
        <v>0</v>
      </c>
      <c r="BJ533" s="215">
        <f t="shared" ca="1" si="363"/>
        <v>0</v>
      </c>
      <c r="BK533" s="215">
        <f t="shared" ca="1" si="364"/>
        <v>0</v>
      </c>
      <c r="BL533" s="215">
        <f t="shared" ca="1" si="365"/>
        <v>0</v>
      </c>
      <c r="BM533" s="215">
        <f t="shared" ca="1" si="366"/>
        <v>0</v>
      </c>
      <c r="BN533" s="155">
        <f t="shared" ca="1" si="398"/>
        <v>0</v>
      </c>
      <c r="BO533" s="165"/>
      <c r="BP533" s="187" cm="1">
        <f t="array" ref="BP533">IFERROR(IF($X533=$X532,BP532,INDEX(Forecast_Capex_Input!AC$12:AC$286,$X533)),0)</f>
        <v>0</v>
      </c>
      <c r="BQ533" s="187" cm="1">
        <f t="array" ref="BQ533">IFERROR(IF($X533=$X532,BQ532,INDEX(Forecast_Capex_Input!AD$12:AD$286,$X533)),0)</f>
        <v>0</v>
      </c>
      <c r="BR533" s="187" cm="1">
        <f t="array" ref="BR533">IFERROR(IF($X533=$X532,BR532,INDEX(Forecast_Capex_Input!AE$12:AE$286,$X533)),0)</f>
        <v>0</v>
      </c>
      <c r="BS533" s="187" cm="1">
        <f t="array" ref="BS533">IFERROR(IF($X533=$X532,BS532,INDEX(Forecast_Capex_Input!AF$12:AF$286,$X533)),0)</f>
        <v>0</v>
      </c>
      <c r="BT533" s="187" cm="1">
        <f t="array" ref="BT533">IFERROR(IF($X533=$X532,BT532,INDEX(Forecast_Capex_Input!AG$12:AG$286,$X533)),0)</f>
        <v>0</v>
      </c>
      <c r="BU533" s="165"/>
      <c r="BV533" s="215">
        <f t="shared" si="367"/>
        <v>0</v>
      </c>
      <c r="BW533" s="215">
        <f t="shared" si="368"/>
        <v>0</v>
      </c>
      <c r="BX533" s="215">
        <f t="shared" si="369"/>
        <v>0</v>
      </c>
      <c r="BY533" s="215">
        <f t="shared" si="370"/>
        <v>0</v>
      </c>
      <c r="BZ533" s="215">
        <f t="shared" si="371"/>
        <v>0</v>
      </c>
      <c r="CA533" s="155">
        <f t="shared" si="399"/>
        <v>0</v>
      </c>
      <c r="CB533" s="165"/>
      <c r="CC533" s="215">
        <f t="shared" si="372"/>
        <v>0</v>
      </c>
      <c r="CD533" s="215">
        <f t="shared" si="373"/>
        <v>0</v>
      </c>
      <c r="CE533" s="215">
        <f t="shared" si="374"/>
        <v>0</v>
      </c>
      <c r="CF533" s="215">
        <f t="shared" si="375"/>
        <v>0</v>
      </c>
      <c r="CG533" s="215">
        <f t="shared" si="376"/>
        <v>0</v>
      </c>
      <c r="CH533" s="155">
        <f t="shared" si="400"/>
        <v>0</v>
      </c>
      <c r="CI533" s="165"/>
      <c r="CJ533" s="215">
        <f t="shared" si="377"/>
        <v>0</v>
      </c>
      <c r="CK533" s="215">
        <f t="shared" si="378"/>
        <v>0</v>
      </c>
      <c r="CL533" s="215">
        <f t="shared" si="379"/>
        <v>0</v>
      </c>
      <c r="CM533" s="215">
        <f t="shared" si="380"/>
        <v>0</v>
      </c>
      <c r="CN533" s="215">
        <f t="shared" si="381"/>
        <v>0</v>
      </c>
      <c r="CO533" s="155">
        <f t="shared" si="401"/>
        <v>0</v>
      </c>
      <c r="CP533" s="165"/>
      <c r="CQ533" s="223">
        <f t="shared" si="382"/>
        <v>0</v>
      </c>
      <c r="CR533" s="223">
        <f t="shared" si="383"/>
        <v>0</v>
      </c>
      <c r="CS533" s="223">
        <f t="shared" si="384"/>
        <v>0</v>
      </c>
      <c r="CT533" s="223">
        <f t="shared" si="385"/>
        <v>0</v>
      </c>
      <c r="CU533" s="223">
        <f t="shared" si="386"/>
        <v>0</v>
      </c>
      <c r="CV533" s="155">
        <f t="shared" si="402"/>
        <v>0</v>
      </c>
      <c r="CW533" s="165"/>
      <c r="CX533" s="215">
        <f t="shared" si="403"/>
        <v>0</v>
      </c>
      <c r="CY533" s="215">
        <f t="shared" si="387"/>
        <v>0</v>
      </c>
      <c r="CZ533" s="215">
        <f t="shared" si="388"/>
        <v>0</v>
      </c>
      <c r="DA533" s="215">
        <f t="shared" si="389"/>
        <v>0</v>
      </c>
      <c r="DB533" s="215">
        <f t="shared" si="390"/>
        <v>0</v>
      </c>
      <c r="DC533" s="155">
        <f t="shared" si="404"/>
        <v>0</v>
      </c>
      <c r="DD533" s="165"/>
      <c r="DE533" s="188" t="b" cm="1">
        <f t="array" aca="1" ref="DE533" ca="1">OR($G533=Forecast_Capex_Input!$BF$8:$BF$10)</f>
        <v>0</v>
      </c>
      <c r="DF533" s="188" cm="1">
        <f t="array" aca="1" ref="DF533" ca="1">IFERROR(INDEX(Forecast_Capex_Input!BG$12:BG$286,$X533)
*(INDEX(Forecast_Capex_Input!$H$12:$H$286,$X533)=Repex),0)
*$DE533</f>
        <v>0</v>
      </c>
      <c r="DG533" s="188" cm="1">
        <f t="array" aca="1" ref="DG533" ca="1">IFERROR(INDEX(Forecast_Capex_Input!BH$12:BH$286,$X533)
*(INDEX(Forecast_Capex_Input!$H$12:$H$286,$X533)=Repex),0)
*$DE533</f>
        <v>0</v>
      </c>
      <c r="DH533" s="188" cm="1">
        <f t="array" aca="1" ref="DH533" ca="1">IFERROR(INDEX(Forecast_Capex_Input!BI$12:BI$286,$X533)
*(INDEX(Forecast_Capex_Input!$H$12:$H$286,$X533)=Repex),0)
*$DE533</f>
        <v>0</v>
      </c>
      <c r="DI533" s="188" cm="1">
        <f t="array" aca="1" ref="DI533" ca="1">IFERROR(INDEX(Forecast_Capex_Input!BJ$12:BJ$286,$X533)
*(INDEX(Forecast_Capex_Input!$H$12:$H$286,$X533)=Repex),0)
*$DE533</f>
        <v>0</v>
      </c>
      <c r="DJ533" s="188" cm="1">
        <f t="array" aca="1" ref="DJ533" ca="1">IFERROR(INDEX(Forecast_Capex_Input!BK$12:BK$286,$X533)
*(INDEX(Forecast_Capex_Input!$H$12:$H$286,$X533)=Repex),0)
*$DE533</f>
        <v>0</v>
      </c>
      <c r="DK533" s="188" cm="1">
        <f t="array" aca="1" ref="DK533" ca="1">IFERROR(INDEX(Forecast_Capex_Input!BL$12:BL$286,$X533)
*(INDEX(Forecast_Capex_Input!$H$12:$H$286,$X533)=Repex),0)
*$DE533</f>
        <v>0</v>
      </c>
      <c r="DL533" s="165"/>
      <c r="DM533" s="188" t="b" cm="1">
        <f t="array" aca="1" ref="DM533" ca="1">OR($G533=Forecast_Capex_Input!$BN$8:$BN$9)</f>
        <v>0</v>
      </c>
      <c r="DN533" s="188" cm="1">
        <f t="array" aca="1" ref="DN533" ca="1">IFERROR(INDEX(Forecast_Capex_Input!BO$12:BO$286,$X533)
*(INDEX(Forecast_Capex_Input!$H$12:$H$286,$X533)=Repex),0)
*$DM533</f>
        <v>0</v>
      </c>
      <c r="DO533" s="188" cm="1">
        <f t="array" aca="1" ref="DO533" ca="1">IFERROR(INDEX(Forecast_Capex_Input!BP$12:BP$286,$X533)
*(INDEX(Forecast_Capex_Input!$H$12:$H$286,$X533)=Repex),0)
*$DM533</f>
        <v>0</v>
      </c>
      <c r="DP533" s="188" cm="1">
        <f t="array" aca="1" ref="DP533" ca="1">IFERROR(INDEX(Forecast_Capex_Input!BQ$12:BQ$286,$X533)
*(INDEX(Forecast_Capex_Input!$H$12:$H$286,$X533)=Repex),0)
*$DM533</f>
        <v>0</v>
      </c>
      <c r="DQ533" s="188" cm="1">
        <f t="array" aca="1" ref="DQ533" ca="1">IFERROR(INDEX(Forecast_Capex_Input!BR$12:BR$286,$X533)
*(INDEX(Forecast_Capex_Input!$H$12:$H$286,$X533)=Repex),0)
*$DM533</f>
        <v>0</v>
      </c>
      <c r="DR533" s="188" cm="1">
        <f t="array" aca="1" ref="DR533" ca="1">IFERROR(INDEX(Forecast_Capex_Input!BS$12:BS$286,$X533)
*(INDEX(Forecast_Capex_Input!$H$12:$H$286,$X533)=Repex),0)
*$DM533</f>
        <v>0</v>
      </c>
      <c r="DS533" s="165"/>
      <c r="DT533" s="188" t="b" cm="1">
        <f t="array" aca="1" ref="DT533" ca="1">OR($G533=Forecast_Capex_Input!$BU$8:$BU$10)</f>
        <v>0</v>
      </c>
      <c r="DU533" s="188" cm="1">
        <f t="array" aca="1" ref="DU533" ca="1">IFERROR(INDEX(Forecast_Capex_Input!BV$12:BV$286,$X533)
*(INDEX(Forecast_Capex_Input!$H$12:$H$286,$X533)=Repex),0)
*$DT533</f>
        <v>0</v>
      </c>
      <c r="DV533" s="188" cm="1">
        <f t="array" aca="1" ref="DV533" ca="1">IFERROR(INDEX(Forecast_Capex_Input!BW$12:BW$286,$X533)
*(INDEX(Forecast_Capex_Input!$H$12:$H$286,$X533)=Repex),0)
*$DT533</f>
        <v>0</v>
      </c>
      <c r="DW533" s="188" cm="1">
        <f t="array" aca="1" ref="DW533" ca="1">IFERROR(INDEX(Forecast_Capex_Input!BX$12:BX$286,$X533)
*(INDEX(Forecast_Capex_Input!$H$12:$H$286,$X533)=Repex),0)
*$DT533</f>
        <v>0</v>
      </c>
      <c r="DX533" s="188" cm="1">
        <f t="array" aca="1" ref="DX533" ca="1">IFERROR(INDEX(Forecast_Capex_Input!BY$12:BY$286,$X533)
*(INDEX(Forecast_Capex_Input!$H$12:$H$286,$X533)=Repex),0)
*$DT533</f>
        <v>0</v>
      </c>
      <c r="DY533" s="188" cm="1">
        <f t="array" aca="1" ref="DY533" ca="1">IFERROR(INDEX(Forecast_Capex_Input!BZ$12:BZ$286,$X533)
*(INDEX(Forecast_Capex_Input!$H$12:$H$286,$X533)=Repex),0)
*$DT533</f>
        <v>0</v>
      </c>
      <c r="DZ533" s="188" cm="1">
        <f t="array" aca="1" ref="DZ533" ca="1">IFERROR(INDEX(Forecast_Capex_Input!CA$12:CA$286,$X533)
*(INDEX(Forecast_Capex_Input!$H$12:$H$286,$X533)=Repex),0)
*$DT533</f>
        <v>0</v>
      </c>
      <c r="EA533" s="188" cm="1">
        <f t="array" aca="1" ref="EA533" ca="1">IFERROR(INDEX(Forecast_Capex_Input!CB$12:CB$286,$X533)
*(INDEX(Forecast_Capex_Input!$H$12:$H$286,$X533)=Repex),0)
*$DT533</f>
        <v>0</v>
      </c>
      <c r="EB533" s="188" cm="1">
        <f t="array" aca="1" ref="EB533" ca="1">IFERROR(INDEX(Forecast_Capex_Input!CC$12:CC$286,$X533)
*(INDEX(Forecast_Capex_Input!$H$12:$H$286,$X533)=Repex),0)
*$DT533</f>
        <v>0</v>
      </c>
      <c r="EC533" s="165"/>
      <c r="ED533" s="226" t="str">
        <f t="shared" si="391"/>
        <v>N/A</v>
      </c>
      <c r="EE533" s="174" t="s">
        <v>15</v>
      </c>
    </row>
    <row r="534" spans="3:135" x14ac:dyDescent="0.2">
      <c r="C534" s="174">
        <f t="shared" si="392"/>
        <v>524</v>
      </c>
      <c r="D534" s="167" t="str" cm="1">
        <f t="array" ref="D534">IFERROR(INDEX(Forecast_Capex_Input!$D$12:$D$286,$X534),NA)</f>
        <v>N/A</v>
      </c>
      <c r="E534" s="172" t="str" cm="1">
        <f t="array" ref="E534">IF($X534=NA,NA,INDEX(Forecast_Capex_Input!$E$12:$E$286,$X534))</f>
        <v>N/A</v>
      </c>
      <c r="F534" s="167" t="str" cm="1">
        <f t="array" aca="1" ref="F534" ca="1">IFERROR(INDEX(General!$E$25:$E$26,$Y534),NA)</f>
        <v>N/A</v>
      </c>
      <c r="G534" s="167" t="str" cm="1">
        <f t="array" aca="1" ref="G534" ca="1">IFERROR(INDEX(Forecast_Capex_Input!$AI$11:$BB$11,$AA534),NA)</f>
        <v>N/A</v>
      </c>
      <c r="H534" s="189" t="str" cm="1">
        <f t="array" aca="1" ref="H534" ca="1">IFERROR(INDEX(Forecast_Capex_Input!$AI$12:$BB$286,$X534,$AA534),NA)</f>
        <v>N/A</v>
      </c>
      <c r="I534" s="199" t="str" cm="1">
        <f t="array" ref="I534">IFERROR(INDEX(Forecast_Capex_Input!$F$12:$F$286,$X534),NA)</f>
        <v>N/A</v>
      </c>
      <c r="J534" s="199" t="str" cm="1">
        <f t="array" ref="J534">IFERROR(INDEX(Forecast_Capex_Input!G$12:G$286,$X534),NA)</f>
        <v>N/A</v>
      </c>
      <c r="K534" s="199" t="str" cm="1">
        <f t="array" ref="K534">IFERROR(INDEX(Forecast_Capex_Input!H$12:H$286,$X534),NA)</f>
        <v>N/A</v>
      </c>
      <c r="L534" s="199" t="str" cm="1">
        <f t="array" ref="L534">IFERROR(INDEX(Forecast_Capex_Input!I$12:I$286,$X534),NA)</f>
        <v>N/A</v>
      </c>
      <c r="M534" s="199" t="str" cm="1">
        <f t="array" ref="M534">IFERROR(INDEX(Forecast_Capex_Input!J$12:J$286,$X534),NA)</f>
        <v>N/A</v>
      </c>
      <c r="N534" s="199" t="str" cm="1">
        <f t="array" ref="N534">IFERROR(INDEX(Forecast_Capex_Input!K$12:K$286,$X534),NA)</f>
        <v>N/A</v>
      </c>
      <c r="O534" s="199" t="str" cm="1">
        <f t="array" ref="O534">IFERROR(INDEX(Forecast_Capex_Input!L$12:L$286,$X534),NA)</f>
        <v>N/A</v>
      </c>
      <c r="P534" s="199" t="str" cm="1">
        <f t="array" ref="P534">IFERROR(INDEX(Forecast_Capex_Input!M$12:M$286,$X534),NA)</f>
        <v>N/A</v>
      </c>
      <c r="Q534" s="172" t="str" cm="1">
        <f t="array" ref="Q534">IFERROR(INDEX(Forecast_Capex_Input!N$12:N$286,$X534),NA)</f>
        <v>N/A</v>
      </c>
      <c r="R534" s="265" cm="1">
        <f t="array" ref="R534">IFERROR(INDEX(Forecast_Capex_Input!O$12:O$286,$X534),0)</f>
        <v>0</v>
      </c>
      <c r="S534" s="172" cm="1">
        <f t="array" ref="S534">IFERROR(INDEX(Forecast_Capex_Input!P$12:P$286,$X534),0)</f>
        <v>0</v>
      </c>
      <c r="T534" s="199" t="str" cm="1">
        <f t="array" aca="1" ref="T534" ca="1">IFERROR(INDEX(General!$K$84:$K$103,$AA534),NA)</f>
        <v>N/A</v>
      </c>
      <c r="U534" s="188" cm="1">
        <f t="array" aca="1" ref="U534" ca="1">IFERROR(
IF($F534=General!$E$25,INDEX(Forecast_Capex_Input!S$12:S$286,$X534),
INDEX(Forecast_Capex_Input!T$12:T$286,$X534)),0)</f>
        <v>0</v>
      </c>
      <c r="V534" s="222" t="b">
        <f>IFERROR(INDEX(Overheads!$T$19:$T$26,MATCH($I534,Overheads!$E$19:$E$26,0)),FALSE)</f>
        <v>0</v>
      </c>
      <c r="W534" s="165"/>
      <c r="X534" s="174" t="str">
        <f>IFERROR(
IF(MATCH($C534,Forecast_Capex_Input!$CI$12:$CI$286,1)+1&gt;MAX(Forecast_Capex_Input!$C$12:$C$286),NA,
MATCH($C534,Forecast_Capex_Input!$CI$12:$CI$286,1)+1),1)</f>
        <v>N/A</v>
      </c>
      <c r="Y534" s="174" t="str" cm="1">
        <f t="array" aca="1" ref="Y534" ca="1">IFERROR(
IF(X533&lt;&gt;X534,1,
IF(COUNTIF(OFFSET(Y533,0,0,-INDEX(Forecast_Capex_Input!$CG$12:$CG$286,$X534)),Y533)=INDEX(Forecast_Capex_Input!$CG$12:$CG$286,$X534),Y533+1,Y533)),NA)</f>
        <v>N/A</v>
      </c>
      <c r="Z534" s="174" t="str" cm="1">
        <f t="array" ref="Z534">IFERROR($C534-IF($X534=1,1,INDEX(Forecast_Capex_Input!$CI$12:$CI$286,$X534-1))+1,NA)</f>
        <v>N/A</v>
      </c>
      <c r="AA534" s="174" t="str" cm="1">
        <f t="array" aca="1" ref="AA534" ca="1">IFERROR(IF(Y534=1,
INDEX(Forecast_Capex_Input!$AI$10:$BB$10,SMALL(IF(INDEX(Forecast_Capex_Input!$AI$12:$BB$286,$X534,0)&gt;0,COLUMN(Forecast_Capex_Input!$AI$10:$BB$10)-COLUMN(Forecast_Capex_Input!$AI$12)+1),ROWS(OFFSET(AA533,0,0,-$Z534)))),
OFFSET(AA533,-INDEX(Forecast_Capex_Input!$CG$12:$CG$286,$X534)+1,0)),NA)</f>
        <v>N/A</v>
      </c>
      <c r="AB534" s="174" t="str">
        <f t="shared" ca="1" si="361"/>
        <v>N/A</v>
      </c>
      <c r="AC534" s="222" t="b">
        <f t="shared" si="393"/>
        <v>0</v>
      </c>
      <c r="AD534" s="220" t="b">
        <v>0</v>
      </c>
      <c r="AE534" s="222" t="b">
        <f t="shared" si="362"/>
        <v>1</v>
      </c>
      <c r="AF534" s="165"/>
      <c r="AG534" s="215">
        <v>0</v>
      </c>
      <c r="AH534" s="215">
        <v>0</v>
      </c>
      <c r="AI534" s="215">
        <v>0</v>
      </c>
      <c r="AJ534" s="215">
        <v>0</v>
      </c>
      <c r="AK534" s="215">
        <v>0</v>
      </c>
      <c r="AL534" s="155">
        <v>0</v>
      </c>
      <c r="AM534" s="165"/>
      <c r="AN534" s="215" cm="1">
        <f t="array" aca="1" ref="AN534" ca="1">IFERROR(INDEX(General!O$33:O$34,$AB534)
*AG534,0)</f>
        <v>0</v>
      </c>
      <c r="AO534" s="215" cm="1">
        <f t="array" aca="1" ref="AO534" ca="1">IFERROR(INDEX(General!P$33:P$34,$AB534)
*AH534,0)</f>
        <v>0</v>
      </c>
      <c r="AP534" s="215" cm="1">
        <f t="array" aca="1" ref="AP534" ca="1">IFERROR(INDEX(General!Q$33:Q$34,$AB534)
*AI534,0)</f>
        <v>0</v>
      </c>
      <c r="AQ534" s="215" cm="1">
        <f t="array" aca="1" ref="AQ534" ca="1">IFERROR(INDEX(General!R$33:R$34,$AB534)
*AJ534,0)</f>
        <v>0</v>
      </c>
      <c r="AR534" s="215" cm="1">
        <f t="array" aca="1" ref="AR534" ca="1">IFERROR(INDEX(General!S$33:S$34,$AB534)
*AK534,0)</f>
        <v>0</v>
      </c>
      <c r="AS534" s="155">
        <f t="shared" ca="1" si="394"/>
        <v>0</v>
      </c>
      <c r="AT534" s="165"/>
      <c r="AU534" s="215">
        <f ca="1">IF($AE534=FALSE,AN534*Overheads!$R$24*$V534,
IFERROR(Overheads!$O$49*$V534*AN534,0)
+IFERROR(Overheads!Q$59*$V534*(AN534/Overheads!Q$68),0))</f>
        <v>0</v>
      </c>
      <c r="AV534" s="215">
        <f ca="1">IF($AE534=FALSE,AO534*Overheads!$R$24*$V534,
IFERROR(Overheads!$O$49*$V534*AO534,0)
+IFERROR(Overheads!R$59*$V534*(AO534/Overheads!R$68),0))</f>
        <v>0</v>
      </c>
      <c r="AW534" s="215">
        <f ca="1">IF($AE534=FALSE,AP534*Overheads!$R$24*$V534,
IFERROR(Overheads!$O$49*$V534*AP534,0)
+IFERROR(Overheads!S$59*$V534*(AP534/Overheads!S$68),0))</f>
        <v>0</v>
      </c>
      <c r="AX534" s="215">
        <f ca="1">IF($AE534=FALSE,AQ534*Overheads!$R$24*$V534,
IFERROR(Overheads!$O$49*$V534*AQ534,0)
+IFERROR(Overheads!T$59*$V534*(AQ534/Overheads!T$68),0))</f>
        <v>0</v>
      </c>
      <c r="AY534" s="215">
        <f ca="1">IF($AE534=FALSE,AR534*Overheads!$R$24*$V534,
IFERROR(Overheads!$O$49*$V534*AR534,0)
+IFERROR(Overheads!U$59*$V534*(AR534/Overheads!U$68),0))</f>
        <v>0</v>
      </c>
      <c r="AZ534" s="155">
        <f t="shared" ca="1" si="395"/>
        <v>0</v>
      </c>
      <c r="BA534" s="165"/>
      <c r="BB534" s="215">
        <f ca="1">IF($AE534=FALSE,AN534*Overheads!$S$25,
IFERROR(Overheads!$O$50*AN534,0)
+IFERROR(Overheads!Q$60*(AN534/Overheads!Q$66),0))</f>
        <v>0</v>
      </c>
      <c r="BC534" s="215">
        <f ca="1">IF($AE534=FALSE,AO534*Overheads!$S$25,
IFERROR(Overheads!$O$50*AO534,0)
+IFERROR(Overheads!R$60*(AO534/Overheads!R$66),0))</f>
        <v>0</v>
      </c>
      <c r="BD534" s="215">
        <f ca="1">IF($AE534=FALSE,AP534*Overheads!$S$25,
IFERROR(Overheads!$O$50*AP534,0)
+IFERROR(Overheads!S$60*(AP534/Overheads!S$66),0))</f>
        <v>0</v>
      </c>
      <c r="BE534" s="215">
        <f ca="1">IF($AE534=FALSE,AQ534*Overheads!$S$25,
IFERROR(Overheads!$O$50*AQ534,0)
+IFERROR(Overheads!T$60*(AQ534/Overheads!T$66),0))</f>
        <v>0</v>
      </c>
      <c r="BF534" s="215">
        <f ca="1">IF($AE534=FALSE,AR534*Overheads!$S$25,
IFERROR(Overheads!$O$50*AR534,0)
+IFERROR(Overheads!U$60*(AR534/Overheads!U$66),0))</f>
        <v>0</v>
      </c>
      <c r="BG534" s="155">
        <f t="shared" ca="1" si="396"/>
        <v>0</v>
      </c>
      <c r="BH534" s="165"/>
      <c r="BI534" s="215">
        <f t="shared" ca="1" si="397"/>
        <v>0</v>
      </c>
      <c r="BJ534" s="215">
        <f t="shared" ca="1" si="363"/>
        <v>0</v>
      </c>
      <c r="BK534" s="215">
        <f t="shared" ca="1" si="364"/>
        <v>0</v>
      </c>
      <c r="BL534" s="215">
        <f t="shared" ca="1" si="365"/>
        <v>0</v>
      </c>
      <c r="BM534" s="215">
        <f t="shared" ca="1" si="366"/>
        <v>0</v>
      </c>
      <c r="BN534" s="155">
        <f t="shared" ca="1" si="398"/>
        <v>0</v>
      </c>
      <c r="BO534" s="165"/>
      <c r="BP534" s="187" cm="1">
        <f t="array" ref="BP534">IFERROR(IF($X534=$X533,BP533,INDEX(Forecast_Capex_Input!AC$12:AC$286,$X534)),0)</f>
        <v>0</v>
      </c>
      <c r="BQ534" s="187" cm="1">
        <f t="array" ref="BQ534">IFERROR(IF($X534=$X533,BQ533,INDEX(Forecast_Capex_Input!AD$12:AD$286,$X534)),0)</f>
        <v>0</v>
      </c>
      <c r="BR534" s="187" cm="1">
        <f t="array" ref="BR534">IFERROR(IF($X534=$X533,BR533,INDEX(Forecast_Capex_Input!AE$12:AE$286,$X534)),0)</f>
        <v>0</v>
      </c>
      <c r="BS534" s="187" cm="1">
        <f t="array" ref="BS534">IFERROR(IF($X534=$X533,BS533,INDEX(Forecast_Capex_Input!AF$12:AF$286,$X534)),0)</f>
        <v>0</v>
      </c>
      <c r="BT534" s="187" cm="1">
        <f t="array" ref="BT534">IFERROR(IF($X534=$X533,BT533,INDEX(Forecast_Capex_Input!AG$12:AG$286,$X534)),0)</f>
        <v>0</v>
      </c>
      <c r="BU534" s="165"/>
      <c r="BV534" s="215">
        <f t="shared" si="367"/>
        <v>0</v>
      </c>
      <c r="BW534" s="215">
        <f t="shared" si="368"/>
        <v>0</v>
      </c>
      <c r="BX534" s="215">
        <f t="shared" si="369"/>
        <v>0</v>
      </c>
      <c r="BY534" s="215">
        <f t="shared" si="370"/>
        <v>0</v>
      </c>
      <c r="BZ534" s="215">
        <f t="shared" si="371"/>
        <v>0</v>
      </c>
      <c r="CA534" s="155">
        <f t="shared" si="399"/>
        <v>0</v>
      </c>
      <c r="CB534" s="165"/>
      <c r="CC534" s="215">
        <f t="shared" si="372"/>
        <v>0</v>
      </c>
      <c r="CD534" s="215">
        <f t="shared" si="373"/>
        <v>0</v>
      </c>
      <c r="CE534" s="215">
        <f t="shared" si="374"/>
        <v>0</v>
      </c>
      <c r="CF534" s="215">
        <f t="shared" si="375"/>
        <v>0</v>
      </c>
      <c r="CG534" s="215">
        <f t="shared" si="376"/>
        <v>0</v>
      </c>
      <c r="CH534" s="155">
        <f t="shared" si="400"/>
        <v>0</v>
      </c>
      <c r="CI534" s="165"/>
      <c r="CJ534" s="215">
        <f t="shared" si="377"/>
        <v>0</v>
      </c>
      <c r="CK534" s="215">
        <f t="shared" si="378"/>
        <v>0</v>
      </c>
      <c r="CL534" s="215">
        <f t="shared" si="379"/>
        <v>0</v>
      </c>
      <c r="CM534" s="215">
        <f t="shared" si="380"/>
        <v>0</v>
      </c>
      <c r="CN534" s="215">
        <f t="shared" si="381"/>
        <v>0</v>
      </c>
      <c r="CO534" s="155">
        <f t="shared" si="401"/>
        <v>0</v>
      </c>
      <c r="CP534" s="165"/>
      <c r="CQ534" s="223">
        <f t="shared" si="382"/>
        <v>0</v>
      </c>
      <c r="CR534" s="223">
        <f t="shared" si="383"/>
        <v>0</v>
      </c>
      <c r="CS534" s="223">
        <f t="shared" si="384"/>
        <v>0</v>
      </c>
      <c r="CT534" s="223">
        <f t="shared" si="385"/>
        <v>0</v>
      </c>
      <c r="CU534" s="223">
        <f t="shared" si="386"/>
        <v>0</v>
      </c>
      <c r="CV534" s="155">
        <f t="shared" si="402"/>
        <v>0</v>
      </c>
      <c r="CW534" s="165"/>
      <c r="CX534" s="215">
        <f t="shared" si="403"/>
        <v>0</v>
      </c>
      <c r="CY534" s="215">
        <f t="shared" si="387"/>
        <v>0</v>
      </c>
      <c r="CZ534" s="215">
        <f t="shared" si="388"/>
        <v>0</v>
      </c>
      <c r="DA534" s="215">
        <f t="shared" si="389"/>
        <v>0</v>
      </c>
      <c r="DB534" s="215">
        <f t="shared" si="390"/>
        <v>0</v>
      </c>
      <c r="DC534" s="155">
        <f t="shared" si="404"/>
        <v>0</v>
      </c>
      <c r="DD534" s="165"/>
      <c r="DE534" s="188" t="b" cm="1">
        <f t="array" aca="1" ref="DE534" ca="1">OR($G534=Forecast_Capex_Input!$BF$8:$BF$10)</f>
        <v>0</v>
      </c>
      <c r="DF534" s="188" cm="1">
        <f t="array" aca="1" ref="DF534" ca="1">IFERROR(INDEX(Forecast_Capex_Input!BG$12:BG$286,$X534)
*(INDEX(Forecast_Capex_Input!$H$12:$H$286,$X534)=Repex),0)
*$DE534</f>
        <v>0</v>
      </c>
      <c r="DG534" s="188" cm="1">
        <f t="array" aca="1" ref="DG534" ca="1">IFERROR(INDEX(Forecast_Capex_Input!BH$12:BH$286,$X534)
*(INDEX(Forecast_Capex_Input!$H$12:$H$286,$X534)=Repex),0)
*$DE534</f>
        <v>0</v>
      </c>
      <c r="DH534" s="188" cm="1">
        <f t="array" aca="1" ref="DH534" ca="1">IFERROR(INDEX(Forecast_Capex_Input!BI$12:BI$286,$X534)
*(INDEX(Forecast_Capex_Input!$H$12:$H$286,$X534)=Repex),0)
*$DE534</f>
        <v>0</v>
      </c>
      <c r="DI534" s="188" cm="1">
        <f t="array" aca="1" ref="DI534" ca="1">IFERROR(INDEX(Forecast_Capex_Input!BJ$12:BJ$286,$X534)
*(INDEX(Forecast_Capex_Input!$H$12:$H$286,$X534)=Repex),0)
*$DE534</f>
        <v>0</v>
      </c>
      <c r="DJ534" s="188" cm="1">
        <f t="array" aca="1" ref="DJ534" ca="1">IFERROR(INDEX(Forecast_Capex_Input!BK$12:BK$286,$X534)
*(INDEX(Forecast_Capex_Input!$H$12:$H$286,$X534)=Repex),0)
*$DE534</f>
        <v>0</v>
      </c>
      <c r="DK534" s="188" cm="1">
        <f t="array" aca="1" ref="DK534" ca="1">IFERROR(INDEX(Forecast_Capex_Input!BL$12:BL$286,$X534)
*(INDEX(Forecast_Capex_Input!$H$12:$H$286,$X534)=Repex),0)
*$DE534</f>
        <v>0</v>
      </c>
      <c r="DL534" s="165"/>
      <c r="DM534" s="188" t="b" cm="1">
        <f t="array" aca="1" ref="DM534" ca="1">OR($G534=Forecast_Capex_Input!$BN$8:$BN$9)</f>
        <v>0</v>
      </c>
      <c r="DN534" s="188" cm="1">
        <f t="array" aca="1" ref="DN534" ca="1">IFERROR(INDEX(Forecast_Capex_Input!BO$12:BO$286,$X534)
*(INDEX(Forecast_Capex_Input!$H$12:$H$286,$X534)=Repex),0)
*$DM534</f>
        <v>0</v>
      </c>
      <c r="DO534" s="188" cm="1">
        <f t="array" aca="1" ref="DO534" ca="1">IFERROR(INDEX(Forecast_Capex_Input!BP$12:BP$286,$X534)
*(INDEX(Forecast_Capex_Input!$H$12:$H$286,$X534)=Repex),0)
*$DM534</f>
        <v>0</v>
      </c>
      <c r="DP534" s="188" cm="1">
        <f t="array" aca="1" ref="DP534" ca="1">IFERROR(INDEX(Forecast_Capex_Input!BQ$12:BQ$286,$X534)
*(INDEX(Forecast_Capex_Input!$H$12:$H$286,$X534)=Repex),0)
*$DM534</f>
        <v>0</v>
      </c>
      <c r="DQ534" s="188" cm="1">
        <f t="array" aca="1" ref="DQ534" ca="1">IFERROR(INDEX(Forecast_Capex_Input!BR$12:BR$286,$X534)
*(INDEX(Forecast_Capex_Input!$H$12:$H$286,$X534)=Repex),0)
*$DM534</f>
        <v>0</v>
      </c>
      <c r="DR534" s="188" cm="1">
        <f t="array" aca="1" ref="DR534" ca="1">IFERROR(INDEX(Forecast_Capex_Input!BS$12:BS$286,$X534)
*(INDEX(Forecast_Capex_Input!$H$12:$H$286,$X534)=Repex),0)
*$DM534</f>
        <v>0</v>
      </c>
      <c r="DS534" s="165"/>
      <c r="DT534" s="188" t="b" cm="1">
        <f t="array" aca="1" ref="DT534" ca="1">OR($G534=Forecast_Capex_Input!$BU$8:$BU$10)</f>
        <v>0</v>
      </c>
      <c r="DU534" s="188" cm="1">
        <f t="array" aca="1" ref="DU534" ca="1">IFERROR(INDEX(Forecast_Capex_Input!BV$12:BV$286,$X534)
*(INDEX(Forecast_Capex_Input!$H$12:$H$286,$X534)=Repex),0)
*$DT534</f>
        <v>0</v>
      </c>
      <c r="DV534" s="188" cm="1">
        <f t="array" aca="1" ref="DV534" ca="1">IFERROR(INDEX(Forecast_Capex_Input!BW$12:BW$286,$X534)
*(INDEX(Forecast_Capex_Input!$H$12:$H$286,$X534)=Repex),0)
*$DT534</f>
        <v>0</v>
      </c>
      <c r="DW534" s="188" cm="1">
        <f t="array" aca="1" ref="DW534" ca="1">IFERROR(INDEX(Forecast_Capex_Input!BX$12:BX$286,$X534)
*(INDEX(Forecast_Capex_Input!$H$12:$H$286,$X534)=Repex),0)
*$DT534</f>
        <v>0</v>
      </c>
      <c r="DX534" s="188" cm="1">
        <f t="array" aca="1" ref="DX534" ca="1">IFERROR(INDEX(Forecast_Capex_Input!BY$12:BY$286,$X534)
*(INDEX(Forecast_Capex_Input!$H$12:$H$286,$X534)=Repex),0)
*$DT534</f>
        <v>0</v>
      </c>
      <c r="DY534" s="188" cm="1">
        <f t="array" aca="1" ref="DY534" ca="1">IFERROR(INDEX(Forecast_Capex_Input!BZ$12:BZ$286,$X534)
*(INDEX(Forecast_Capex_Input!$H$12:$H$286,$X534)=Repex),0)
*$DT534</f>
        <v>0</v>
      </c>
      <c r="DZ534" s="188" cm="1">
        <f t="array" aca="1" ref="DZ534" ca="1">IFERROR(INDEX(Forecast_Capex_Input!CA$12:CA$286,$X534)
*(INDEX(Forecast_Capex_Input!$H$12:$H$286,$X534)=Repex),0)
*$DT534</f>
        <v>0</v>
      </c>
      <c r="EA534" s="188" cm="1">
        <f t="array" aca="1" ref="EA534" ca="1">IFERROR(INDEX(Forecast_Capex_Input!CB$12:CB$286,$X534)
*(INDEX(Forecast_Capex_Input!$H$12:$H$286,$X534)=Repex),0)
*$DT534</f>
        <v>0</v>
      </c>
      <c r="EB534" s="188" cm="1">
        <f t="array" aca="1" ref="EB534" ca="1">IFERROR(INDEX(Forecast_Capex_Input!CC$12:CC$286,$X534)
*(INDEX(Forecast_Capex_Input!$H$12:$H$286,$X534)=Repex),0)
*$DT534</f>
        <v>0</v>
      </c>
      <c r="EC534" s="165"/>
      <c r="ED534" s="226" t="str">
        <f t="shared" si="391"/>
        <v>N/A</v>
      </c>
      <c r="EE534" s="174" t="s">
        <v>15</v>
      </c>
    </row>
    <row r="535" spans="3:135" x14ac:dyDescent="0.2">
      <c r="C535" s="174">
        <f t="shared" si="392"/>
        <v>525</v>
      </c>
      <c r="D535" s="167" t="str" cm="1">
        <f t="array" ref="D535">IFERROR(INDEX(Forecast_Capex_Input!$D$12:$D$286,$X535),NA)</f>
        <v>N/A</v>
      </c>
      <c r="E535" s="172" t="str" cm="1">
        <f t="array" ref="E535">IF($X535=NA,NA,INDEX(Forecast_Capex_Input!$E$12:$E$286,$X535))</f>
        <v>N/A</v>
      </c>
      <c r="F535" s="167" t="str" cm="1">
        <f t="array" aca="1" ref="F535" ca="1">IFERROR(INDEX(General!$E$25:$E$26,$Y535),NA)</f>
        <v>N/A</v>
      </c>
      <c r="G535" s="167" t="str" cm="1">
        <f t="array" aca="1" ref="G535" ca="1">IFERROR(INDEX(Forecast_Capex_Input!$AI$11:$BB$11,$AA535),NA)</f>
        <v>N/A</v>
      </c>
      <c r="H535" s="189" t="str" cm="1">
        <f t="array" aca="1" ref="H535" ca="1">IFERROR(INDEX(Forecast_Capex_Input!$AI$12:$BB$286,$X535,$AA535),NA)</f>
        <v>N/A</v>
      </c>
      <c r="I535" s="199" t="str" cm="1">
        <f t="array" ref="I535">IFERROR(INDEX(Forecast_Capex_Input!$F$12:$F$286,$X535),NA)</f>
        <v>N/A</v>
      </c>
      <c r="J535" s="199" t="str" cm="1">
        <f t="array" ref="J535">IFERROR(INDEX(Forecast_Capex_Input!G$12:G$286,$X535),NA)</f>
        <v>N/A</v>
      </c>
      <c r="K535" s="199" t="str" cm="1">
        <f t="array" ref="K535">IFERROR(INDEX(Forecast_Capex_Input!H$12:H$286,$X535),NA)</f>
        <v>N/A</v>
      </c>
      <c r="L535" s="199" t="str" cm="1">
        <f t="array" ref="L535">IFERROR(INDEX(Forecast_Capex_Input!I$12:I$286,$X535),NA)</f>
        <v>N/A</v>
      </c>
      <c r="M535" s="199" t="str" cm="1">
        <f t="array" ref="M535">IFERROR(INDEX(Forecast_Capex_Input!J$12:J$286,$X535),NA)</f>
        <v>N/A</v>
      </c>
      <c r="N535" s="199" t="str" cm="1">
        <f t="array" ref="N535">IFERROR(INDEX(Forecast_Capex_Input!K$12:K$286,$X535),NA)</f>
        <v>N/A</v>
      </c>
      <c r="O535" s="199" t="str" cm="1">
        <f t="array" ref="O535">IFERROR(INDEX(Forecast_Capex_Input!L$12:L$286,$X535),NA)</f>
        <v>N/A</v>
      </c>
      <c r="P535" s="199" t="str" cm="1">
        <f t="array" ref="P535">IFERROR(INDEX(Forecast_Capex_Input!M$12:M$286,$X535),NA)</f>
        <v>N/A</v>
      </c>
      <c r="Q535" s="172" t="str" cm="1">
        <f t="array" ref="Q535">IFERROR(INDEX(Forecast_Capex_Input!N$12:N$286,$X535),NA)</f>
        <v>N/A</v>
      </c>
      <c r="R535" s="265" cm="1">
        <f t="array" ref="R535">IFERROR(INDEX(Forecast_Capex_Input!O$12:O$286,$X535),0)</f>
        <v>0</v>
      </c>
      <c r="S535" s="172" cm="1">
        <f t="array" ref="S535">IFERROR(INDEX(Forecast_Capex_Input!P$12:P$286,$X535),0)</f>
        <v>0</v>
      </c>
      <c r="T535" s="199" t="str" cm="1">
        <f t="array" aca="1" ref="T535" ca="1">IFERROR(INDEX(General!$K$84:$K$103,$AA535),NA)</f>
        <v>N/A</v>
      </c>
      <c r="U535" s="188" cm="1">
        <f t="array" aca="1" ref="U535" ca="1">IFERROR(
IF($F535=General!$E$25,INDEX(Forecast_Capex_Input!S$12:S$286,$X535),
INDEX(Forecast_Capex_Input!T$12:T$286,$X535)),0)</f>
        <v>0</v>
      </c>
      <c r="V535" s="222" t="b">
        <f>IFERROR(INDEX(Overheads!$T$19:$T$26,MATCH($I535,Overheads!$E$19:$E$26,0)),FALSE)</f>
        <v>0</v>
      </c>
      <c r="W535" s="165"/>
      <c r="X535" s="174" t="str">
        <f>IFERROR(
IF(MATCH($C535,Forecast_Capex_Input!$CI$12:$CI$286,1)+1&gt;MAX(Forecast_Capex_Input!$C$12:$C$286),NA,
MATCH($C535,Forecast_Capex_Input!$CI$12:$CI$286,1)+1),1)</f>
        <v>N/A</v>
      </c>
      <c r="Y535" s="174" t="str" cm="1">
        <f t="array" aca="1" ref="Y535" ca="1">IFERROR(
IF(X534&lt;&gt;X535,1,
IF(COUNTIF(OFFSET(Y534,0,0,-INDEX(Forecast_Capex_Input!$CG$12:$CG$286,$X535)),Y534)=INDEX(Forecast_Capex_Input!$CG$12:$CG$286,$X535),Y534+1,Y534)),NA)</f>
        <v>N/A</v>
      </c>
      <c r="Z535" s="174" t="str" cm="1">
        <f t="array" ref="Z535">IFERROR($C535-IF($X535=1,1,INDEX(Forecast_Capex_Input!$CI$12:$CI$286,$X535-1))+1,NA)</f>
        <v>N/A</v>
      </c>
      <c r="AA535" s="174" t="str" cm="1">
        <f t="array" aca="1" ref="AA535" ca="1">IFERROR(IF(Y535=1,
INDEX(Forecast_Capex_Input!$AI$10:$BB$10,SMALL(IF(INDEX(Forecast_Capex_Input!$AI$12:$BB$286,$X535,0)&gt;0,COLUMN(Forecast_Capex_Input!$AI$10:$BB$10)-COLUMN(Forecast_Capex_Input!$AI$12)+1),ROWS(OFFSET(AA534,0,0,-$Z535)))),
OFFSET(AA534,-INDEX(Forecast_Capex_Input!$CG$12:$CG$286,$X535)+1,0)),NA)</f>
        <v>N/A</v>
      </c>
      <c r="AB535" s="174" t="str">
        <f t="shared" ca="1" si="361"/>
        <v>N/A</v>
      </c>
      <c r="AC535" s="222" t="b">
        <f t="shared" si="393"/>
        <v>0</v>
      </c>
      <c r="AD535" s="220" t="b">
        <v>0</v>
      </c>
      <c r="AE535" s="222" t="b">
        <f t="shared" si="362"/>
        <v>1</v>
      </c>
      <c r="AF535" s="165"/>
      <c r="AG535" s="215">
        <v>0</v>
      </c>
      <c r="AH535" s="215">
        <v>0</v>
      </c>
      <c r="AI535" s="215">
        <v>0</v>
      </c>
      <c r="AJ535" s="215">
        <v>0</v>
      </c>
      <c r="AK535" s="215">
        <v>0</v>
      </c>
      <c r="AL535" s="155">
        <v>0</v>
      </c>
      <c r="AM535" s="165"/>
      <c r="AN535" s="215" cm="1">
        <f t="array" aca="1" ref="AN535" ca="1">IFERROR(INDEX(General!O$33:O$34,$AB535)
*AG535,0)</f>
        <v>0</v>
      </c>
      <c r="AO535" s="215" cm="1">
        <f t="array" aca="1" ref="AO535" ca="1">IFERROR(INDEX(General!P$33:P$34,$AB535)
*AH535,0)</f>
        <v>0</v>
      </c>
      <c r="AP535" s="215" cm="1">
        <f t="array" aca="1" ref="AP535" ca="1">IFERROR(INDEX(General!Q$33:Q$34,$AB535)
*AI535,0)</f>
        <v>0</v>
      </c>
      <c r="AQ535" s="215" cm="1">
        <f t="array" aca="1" ref="AQ535" ca="1">IFERROR(INDEX(General!R$33:R$34,$AB535)
*AJ535,0)</f>
        <v>0</v>
      </c>
      <c r="AR535" s="215" cm="1">
        <f t="array" aca="1" ref="AR535" ca="1">IFERROR(INDEX(General!S$33:S$34,$AB535)
*AK535,0)</f>
        <v>0</v>
      </c>
      <c r="AS535" s="155">
        <f t="shared" ca="1" si="394"/>
        <v>0</v>
      </c>
      <c r="AT535" s="165"/>
      <c r="AU535" s="215">
        <f ca="1">IF($AE535=FALSE,AN535*Overheads!$R$24*$V535,
IFERROR(Overheads!$O$49*$V535*AN535,0)
+IFERROR(Overheads!Q$59*$V535*(AN535/Overheads!Q$68),0))</f>
        <v>0</v>
      </c>
      <c r="AV535" s="215">
        <f ca="1">IF($AE535=FALSE,AO535*Overheads!$R$24*$V535,
IFERROR(Overheads!$O$49*$V535*AO535,0)
+IFERROR(Overheads!R$59*$V535*(AO535/Overheads!R$68),0))</f>
        <v>0</v>
      </c>
      <c r="AW535" s="215">
        <f ca="1">IF($AE535=FALSE,AP535*Overheads!$R$24*$V535,
IFERROR(Overheads!$O$49*$V535*AP535,0)
+IFERROR(Overheads!S$59*$V535*(AP535/Overheads!S$68),0))</f>
        <v>0</v>
      </c>
      <c r="AX535" s="215">
        <f ca="1">IF($AE535=FALSE,AQ535*Overheads!$R$24*$V535,
IFERROR(Overheads!$O$49*$V535*AQ535,0)
+IFERROR(Overheads!T$59*$V535*(AQ535/Overheads!T$68),0))</f>
        <v>0</v>
      </c>
      <c r="AY535" s="215">
        <f ca="1">IF($AE535=FALSE,AR535*Overheads!$R$24*$V535,
IFERROR(Overheads!$O$49*$V535*AR535,0)
+IFERROR(Overheads!U$59*$V535*(AR535/Overheads!U$68),0))</f>
        <v>0</v>
      </c>
      <c r="AZ535" s="155">
        <f t="shared" ca="1" si="395"/>
        <v>0</v>
      </c>
      <c r="BA535" s="165"/>
      <c r="BB535" s="215">
        <f ca="1">IF($AE535=FALSE,AN535*Overheads!$S$25,
IFERROR(Overheads!$O$50*AN535,0)
+IFERROR(Overheads!Q$60*(AN535/Overheads!Q$66),0))</f>
        <v>0</v>
      </c>
      <c r="BC535" s="215">
        <f ca="1">IF($AE535=FALSE,AO535*Overheads!$S$25,
IFERROR(Overheads!$O$50*AO535,0)
+IFERROR(Overheads!R$60*(AO535/Overheads!R$66),0))</f>
        <v>0</v>
      </c>
      <c r="BD535" s="215">
        <f ca="1">IF($AE535=FALSE,AP535*Overheads!$S$25,
IFERROR(Overheads!$O$50*AP535,0)
+IFERROR(Overheads!S$60*(AP535/Overheads!S$66),0))</f>
        <v>0</v>
      </c>
      <c r="BE535" s="215">
        <f ca="1">IF($AE535=FALSE,AQ535*Overheads!$S$25,
IFERROR(Overheads!$O$50*AQ535,0)
+IFERROR(Overheads!T$60*(AQ535/Overheads!T$66),0))</f>
        <v>0</v>
      </c>
      <c r="BF535" s="215">
        <f ca="1">IF($AE535=FALSE,AR535*Overheads!$S$25,
IFERROR(Overheads!$O$50*AR535,0)
+IFERROR(Overheads!U$60*(AR535/Overheads!U$66),0))</f>
        <v>0</v>
      </c>
      <c r="BG535" s="155">
        <f t="shared" ca="1" si="396"/>
        <v>0</v>
      </c>
      <c r="BH535" s="165"/>
      <c r="BI535" s="215">
        <f t="shared" ca="1" si="397"/>
        <v>0</v>
      </c>
      <c r="BJ535" s="215">
        <f t="shared" ca="1" si="363"/>
        <v>0</v>
      </c>
      <c r="BK535" s="215">
        <f t="shared" ca="1" si="364"/>
        <v>0</v>
      </c>
      <c r="BL535" s="215">
        <f t="shared" ca="1" si="365"/>
        <v>0</v>
      </c>
      <c r="BM535" s="215">
        <f t="shared" ca="1" si="366"/>
        <v>0</v>
      </c>
      <c r="BN535" s="155">
        <f t="shared" ca="1" si="398"/>
        <v>0</v>
      </c>
      <c r="BO535" s="165"/>
      <c r="BP535" s="187" cm="1">
        <f t="array" ref="BP535">IFERROR(IF($X535=$X534,BP534,INDEX(Forecast_Capex_Input!AC$12:AC$286,$X535)),0)</f>
        <v>0</v>
      </c>
      <c r="BQ535" s="187" cm="1">
        <f t="array" ref="BQ535">IFERROR(IF($X535=$X534,BQ534,INDEX(Forecast_Capex_Input!AD$12:AD$286,$X535)),0)</f>
        <v>0</v>
      </c>
      <c r="BR535" s="187" cm="1">
        <f t="array" ref="BR535">IFERROR(IF($X535=$X534,BR534,INDEX(Forecast_Capex_Input!AE$12:AE$286,$X535)),0)</f>
        <v>0</v>
      </c>
      <c r="BS535" s="187" cm="1">
        <f t="array" ref="BS535">IFERROR(IF($X535=$X534,BS534,INDEX(Forecast_Capex_Input!AF$12:AF$286,$X535)),0)</f>
        <v>0</v>
      </c>
      <c r="BT535" s="187" cm="1">
        <f t="array" ref="BT535">IFERROR(IF($X535=$X534,BT534,INDEX(Forecast_Capex_Input!AG$12:AG$286,$X535)),0)</f>
        <v>0</v>
      </c>
      <c r="BU535" s="165"/>
      <c r="BV535" s="215">
        <f t="shared" si="367"/>
        <v>0</v>
      </c>
      <c r="BW535" s="215">
        <f t="shared" si="368"/>
        <v>0</v>
      </c>
      <c r="BX535" s="215">
        <f t="shared" si="369"/>
        <v>0</v>
      </c>
      <c r="BY535" s="215">
        <f t="shared" si="370"/>
        <v>0</v>
      </c>
      <c r="BZ535" s="215">
        <f t="shared" si="371"/>
        <v>0</v>
      </c>
      <c r="CA535" s="155">
        <f t="shared" si="399"/>
        <v>0</v>
      </c>
      <c r="CB535" s="165"/>
      <c r="CC535" s="215">
        <f t="shared" si="372"/>
        <v>0</v>
      </c>
      <c r="CD535" s="215">
        <f t="shared" si="373"/>
        <v>0</v>
      </c>
      <c r="CE535" s="215">
        <f t="shared" si="374"/>
        <v>0</v>
      </c>
      <c r="CF535" s="215">
        <f t="shared" si="375"/>
        <v>0</v>
      </c>
      <c r="CG535" s="215">
        <f t="shared" si="376"/>
        <v>0</v>
      </c>
      <c r="CH535" s="155">
        <f t="shared" si="400"/>
        <v>0</v>
      </c>
      <c r="CI535" s="165"/>
      <c r="CJ535" s="215">
        <f t="shared" si="377"/>
        <v>0</v>
      </c>
      <c r="CK535" s="215">
        <f t="shared" si="378"/>
        <v>0</v>
      </c>
      <c r="CL535" s="215">
        <f t="shared" si="379"/>
        <v>0</v>
      </c>
      <c r="CM535" s="215">
        <f t="shared" si="380"/>
        <v>0</v>
      </c>
      <c r="CN535" s="215">
        <f t="shared" si="381"/>
        <v>0</v>
      </c>
      <c r="CO535" s="155">
        <f t="shared" si="401"/>
        <v>0</v>
      </c>
      <c r="CP535" s="165"/>
      <c r="CQ535" s="223">
        <f t="shared" si="382"/>
        <v>0</v>
      </c>
      <c r="CR535" s="223">
        <f t="shared" si="383"/>
        <v>0</v>
      </c>
      <c r="CS535" s="223">
        <f t="shared" si="384"/>
        <v>0</v>
      </c>
      <c r="CT535" s="223">
        <f t="shared" si="385"/>
        <v>0</v>
      </c>
      <c r="CU535" s="223">
        <f t="shared" si="386"/>
        <v>0</v>
      </c>
      <c r="CV535" s="155">
        <f t="shared" si="402"/>
        <v>0</v>
      </c>
      <c r="CW535" s="165"/>
      <c r="CX535" s="215">
        <f t="shared" si="403"/>
        <v>0</v>
      </c>
      <c r="CY535" s="215">
        <f t="shared" si="387"/>
        <v>0</v>
      </c>
      <c r="CZ535" s="215">
        <f t="shared" si="388"/>
        <v>0</v>
      </c>
      <c r="DA535" s="215">
        <f t="shared" si="389"/>
        <v>0</v>
      </c>
      <c r="DB535" s="215">
        <f t="shared" si="390"/>
        <v>0</v>
      </c>
      <c r="DC535" s="155">
        <f t="shared" si="404"/>
        <v>0</v>
      </c>
      <c r="DD535" s="165"/>
      <c r="DE535" s="188" t="b" cm="1">
        <f t="array" aca="1" ref="DE535" ca="1">OR($G535=Forecast_Capex_Input!$BF$8:$BF$10)</f>
        <v>0</v>
      </c>
      <c r="DF535" s="188" cm="1">
        <f t="array" aca="1" ref="DF535" ca="1">IFERROR(INDEX(Forecast_Capex_Input!BG$12:BG$286,$X535)
*(INDEX(Forecast_Capex_Input!$H$12:$H$286,$X535)=Repex),0)
*$DE535</f>
        <v>0</v>
      </c>
      <c r="DG535" s="188" cm="1">
        <f t="array" aca="1" ref="DG535" ca="1">IFERROR(INDEX(Forecast_Capex_Input!BH$12:BH$286,$X535)
*(INDEX(Forecast_Capex_Input!$H$12:$H$286,$X535)=Repex),0)
*$DE535</f>
        <v>0</v>
      </c>
      <c r="DH535" s="188" cm="1">
        <f t="array" aca="1" ref="DH535" ca="1">IFERROR(INDEX(Forecast_Capex_Input!BI$12:BI$286,$X535)
*(INDEX(Forecast_Capex_Input!$H$12:$H$286,$X535)=Repex),0)
*$DE535</f>
        <v>0</v>
      </c>
      <c r="DI535" s="188" cm="1">
        <f t="array" aca="1" ref="DI535" ca="1">IFERROR(INDEX(Forecast_Capex_Input!BJ$12:BJ$286,$X535)
*(INDEX(Forecast_Capex_Input!$H$12:$H$286,$X535)=Repex),0)
*$DE535</f>
        <v>0</v>
      </c>
      <c r="DJ535" s="188" cm="1">
        <f t="array" aca="1" ref="DJ535" ca="1">IFERROR(INDEX(Forecast_Capex_Input!BK$12:BK$286,$X535)
*(INDEX(Forecast_Capex_Input!$H$12:$H$286,$X535)=Repex),0)
*$DE535</f>
        <v>0</v>
      </c>
      <c r="DK535" s="188" cm="1">
        <f t="array" aca="1" ref="DK535" ca="1">IFERROR(INDEX(Forecast_Capex_Input!BL$12:BL$286,$X535)
*(INDEX(Forecast_Capex_Input!$H$12:$H$286,$X535)=Repex),0)
*$DE535</f>
        <v>0</v>
      </c>
      <c r="DL535" s="165"/>
      <c r="DM535" s="188" t="b" cm="1">
        <f t="array" aca="1" ref="DM535" ca="1">OR($G535=Forecast_Capex_Input!$BN$8:$BN$9)</f>
        <v>0</v>
      </c>
      <c r="DN535" s="188" cm="1">
        <f t="array" aca="1" ref="DN535" ca="1">IFERROR(INDEX(Forecast_Capex_Input!BO$12:BO$286,$X535)
*(INDEX(Forecast_Capex_Input!$H$12:$H$286,$X535)=Repex),0)
*$DM535</f>
        <v>0</v>
      </c>
      <c r="DO535" s="188" cm="1">
        <f t="array" aca="1" ref="DO535" ca="1">IFERROR(INDEX(Forecast_Capex_Input!BP$12:BP$286,$X535)
*(INDEX(Forecast_Capex_Input!$H$12:$H$286,$X535)=Repex),0)
*$DM535</f>
        <v>0</v>
      </c>
      <c r="DP535" s="188" cm="1">
        <f t="array" aca="1" ref="DP535" ca="1">IFERROR(INDEX(Forecast_Capex_Input!BQ$12:BQ$286,$X535)
*(INDEX(Forecast_Capex_Input!$H$12:$H$286,$X535)=Repex),0)
*$DM535</f>
        <v>0</v>
      </c>
      <c r="DQ535" s="188" cm="1">
        <f t="array" aca="1" ref="DQ535" ca="1">IFERROR(INDEX(Forecast_Capex_Input!BR$12:BR$286,$X535)
*(INDEX(Forecast_Capex_Input!$H$12:$H$286,$X535)=Repex),0)
*$DM535</f>
        <v>0</v>
      </c>
      <c r="DR535" s="188" cm="1">
        <f t="array" aca="1" ref="DR535" ca="1">IFERROR(INDEX(Forecast_Capex_Input!BS$12:BS$286,$X535)
*(INDEX(Forecast_Capex_Input!$H$12:$H$286,$X535)=Repex),0)
*$DM535</f>
        <v>0</v>
      </c>
      <c r="DS535" s="165"/>
      <c r="DT535" s="188" t="b" cm="1">
        <f t="array" aca="1" ref="DT535" ca="1">OR($G535=Forecast_Capex_Input!$BU$8:$BU$10)</f>
        <v>0</v>
      </c>
      <c r="DU535" s="188" cm="1">
        <f t="array" aca="1" ref="DU535" ca="1">IFERROR(INDEX(Forecast_Capex_Input!BV$12:BV$286,$X535)
*(INDEX(Forecast_Capex_Input!$H$12:$H$286,$X535)=Repex),0)
*$DT535</f>
        <v>0</v>
      </c>
      <c r="DV535" s="188" cm="1">
        <f t="array" aca="1" ref="DV535" ca="1">IFERROR(INDEX(Forecast_Capex_Input!BW$12:BW$286,$X535)
*(INDEX(Forecast_Capex_Input!$H$12:$H$286,$X535)=Repex),0)
*$DT535</f>
        <v>0</v>
      </c>
      <c r="DW535" s="188" cm="1">
        <f t="array" aca="1" ref="DW535" ca="1">IFERROR(INDEX(Forecast_Capex_Input!BX$12:BX$286,$X535)
*(INDEX(Forecast_Capex_Input!$H$12:$H$286,$X535)=Repex),0)
*$DT535</f>
        <v>0</v>
      </c>
      <c r="DX535" s="188" cm="1">
        <f t="array" aca="1" ref="DX535" ca="1">IFERROR(INDEX(Forecast_Capex_Input!BY$12:BY$286,$X535)
*(INDEX(Forecast_Capex_Input!$H$12:$H$286,$X535)=Repex),0)
*$DT535</f>
        <v>0</v>
      </c>
      <c r="DY535" s="188" cm="1">
        <f t="array" aca="1" ref="DY535" ca="1">IFERROR(INDEX(Forecast_Capex_Input!BZ$12:BZ$286,$X535)
*(INDEX(Forecast_Capex_Input!$H$12:$H$286,$X535)=Repex),0)
*$DT535</f>
        <v>0</v>
      </c>
      <c r="DZ535" s="188" cm="1">
        <f t="array" aca="1" ref="DZ535" ca="1">IFERROR(INDEX(Forecast_Capex_Input!CA$12:CA$286,$X535)
*(INDEX(Forecast_Capex_Input!$H$12:$H$286,$X535)=Repex),0)
*$DT535</f>
        <v>0</v>
      </c>
      <c r="EA535" s="188" cm="1">
        <f t="array" aca="1" ref="EA535" ca="1">IFERROR(INDEX(Forecast_Capex_Input!CB$12:CB$286,$X535)
*(INDEX(Forecast_Capex_Input!$H$12:$H$286,$X535)=Repex),0)
*$DT535</f>
        <v>0</v>
      </c>
      <c r="EB535" s="188" cm="1">
        <f t="array" aca="1" ref="EB535" ca="1">IFERROR(INDEX(Forecast_Capex_Input!CC$12:CC$286,$X535)
*(INDEX(Forecast_Capex_Input!$H$12:$H$286,$X535)=Repex),0)
*$DT535</f>
        <v>0</v>
      </c>
      <c r="EC535" s="165"/>
      <c r="ED535" s="226" t="str">
        <f t="shared" si="391"/>
        <v>N/A</v>
      </c>
      <c r="EE535" s="174" t="s">
        <v>15</v>
      </c>
    </row>
    <row r="536" spans="3:135" x14ac:dyDescent="0.2">
      <c r="C536" s="174">
        <f t="shared" si="392"/>
        <v>526</v>
      </c>
      <c r="D536" s="167" t="str" cm="1">
        <f t="array" ref="D536">IFERROR(INDEX(Forecast_Capex_Input!$D$12:$D$286,$X536),NA)</f>
        <v>N/A</v>
      </c>
      <c r="E536" s="172" t="str" cm="1">
        <f t="array" ref="E536">IF($X536=NA,NA,INDEX(Forecast_Capex_Input!$E$12:$E$286,$X536))</f>
        <v>N/A</v>
      </c>
      <c r="F536" s="167" t="str" cm="1">
        <f t="array" aca="1" ref="F536" ca="1">IFERROR(INDEX(General!$E$25:$E$26,$Y536),NA)</f>
        <v>N/A</v>
      </c>
      <c r="G536" s="167" t="str" cm="1">
        <f t="array" aca="1" ref="G536" ca="1">IFERROR(INDEX(Forecast_Capex_Input!$AI$11:$BB$11,$AA536),NA)</f>
        <v>N/A</v>
      </c>
      <c r="H536" s="189" t="str" cm="1">
        <f t="array" aca="1" ref="H536" ca="1">IFERROR(INDEX(Forecast_Capex_Input!$AI$12:$BB$286,$X536,$AA536),NA)</f>
        <v>N/A</v>
      </c>
      <c r="I536" s="199" t="str" cm="1">
        <f t="array" ref="I536">IFERROR(INDEX(Forecast_Capex_Input!$F$12:$F$286,$X536),NA)</f>
        <v>N/A</v>
      </c>
      <c r="J536" s="199" t="str" cm="1">
        <f t="array" ref="J536">IFERROR(INDEX(Forecast_Capex_Input!G$12:G$286,$X536),NA)</f>
        <v>N/A</v>
      </c>
      <c r="K536" s="199" t="str" cm="1">
        <f t="array" ref="K536">IFERROR(INDEX(Forecast_Capex_Input!H$12:H$286,$X536),NA)</f>
        <v>N/A</v>
      </c>
      <c r="L536" s="199" t="str" cm="1">
        <f t="array" ref="L536">IFERROR(INDEX(Forecast_Capex_Input!I$12:I$286,$X536),NA)</f>
        <v>N/A</v>
      </c>
      <c r="M536" s="199" t="str" cm="1">
        <f t="array" ref="M536">IFERROR(INDEX(Forecast_Capex_Input!J$12:J$286,$X536),NA)</f>
        <v>N/A</v>
      </c>
      <c r="N536" s="199" t="str" cm="1">
        <f t="array" ref="N536">IFERROR(INDEX(Forecast_Capex_Input!K$12:K$286,$X536),NA)</f>
        <v>N/A</v>
      </c>
      <c r="O536" s="199" t="str" cm="1">
        <f t="array" ref="O536">IFERROR(INDEX(Forecast_Capex_Input!L$12:L$286,$X536),NA)</f>
        <v>N/A</v>
      </c>
      <c r="P536" s="199" t="str" cm="1">
        <f t="array" ref="P536">IFERROR(INDEX(Forecast_Capex_Input!M$12:M$286,$X536),NA)</f>
        <v>N/A</v>
      </c>
      <c r="Q536" s="172" t="str" cm="1">
        <f t="array" ref="Q536">IFERROR(INDEX(Forecast_Capex_Input!N$12:N$286,$X536),NA)</f>
        <v>N/A</v>
      </c>
      <c r="R536" s="265" cm="1">
        <f t="array" ref="R536">IFERROR(INDEX(Forecast_Capex_Input!O$12:O$286,$X536),0)</f>
        <v>0</v>
      </c>
      <c r="S536" s="172" cm="1">
        <f t="array" ref="S536">IFERROR(INDEX(Forecast_Capex_Input!P$12:P$286,$X536),0)</f>
        <v>0</v>
      </c>
      <c r="T536" s="199" t="str" cm="1">
        <f t="array" aca="1" ref="T536" ca="1">IFERROR(INDEX(General!$K$84:$K$103,$AA536),NA)</f>
        <v>N/A</v>
      </c>
      <c r="U536" s="188" cm="1">
        <f t="array" aca="1" ref="U536" ca="1">IFERROR(
IF($F536=General!$E$25,INDEX(Forecast_Capex_Input!S$12:S$286,$X536),
INDEX(Forecast_Capex_Input!T$12:T$286,$X536)),0)</f>
        <v>0</v>
      </c>
      <c r="V536" s="222" t="b">
        <f>IFERROR(INDEX(Overheads!$T$19:$T$26,MATCH($I536,Overheads!$E$19:$E$26,0)),FALSE)</f>
        <v>0</v>
      </c>
      <c r="W536" s="165"/>
      <c r="X536" s="174" t="str">
        <f>IFERROR(
IF(MATCH($C536,Forecast_Capex_Input!$CI$12:$CI$286,1)+1&gt;MAX(Forecast_Capex_Input!$C$12:$C$286),NA,
MATCH($C536,Forecast_Capex_Input!$CI$12:$CI$286,1)+1),1)</f>
        <v>N/A</v>
      </c>
      <c r="Y536" s="174" t="str" cm="1">
        <f t="array" aca="1" ref="Y536" ca="1">IFERROR(
IF(X535&lt;&gt;X536,1,
IF(COUNTIF(OFFSET(Y535,0,0,-INDEX(Forecast_Capex_Input!$CG$12:$CG$286,$X536)),Y535)=INDEX(Forecast_Capex_Input!$CG$12:$CG$286,$X536),Y535+1,Y535)),NA)</f>
        <v>N/A</v>
      </c>
      <c r="Z536" s="174" t="str" cm="1">
        <f t="array" ref="Z536">IFERROR($C536-IF($X536=1,1,INDEX(Forecast_Capex_Input!$CI$12:$CI$286,$X536-1))+1,NA)</f>
        <v>N/A</v>
      </c>
      <c r="AA536" s="174" t="str" cm="1">
        <f t="array" aca="1" ref="AA536" ca="1">IFERROR(IF(Y536=1,
INDEX(Forecast_Capex_Input!$AI$10:$BB$10,SMALL(IF(INDEX(Forecast_Capex_Input!$AI$12:$BB$286,$X536,0)&gt;0,COLUMN(Forecast_Capex_Input!$AI$10:$BB$10)-COLUMN(Forecast_Capex_Input!$AI$12)+1),ROWS(OFFSET(AA535,0,0,-$Z536)))),
OFFSET(AA535,-INDEX(Forecast_Capex_Input!$CG$12:$CG$286,$X536)+1,0)),NA)</f>
        <v>N/A</v>
      </c>
      <c r="AB536" s="174" t="str">
        <f t="shared" ca="1" si="361"/>
        <v>N/A</v>
      </c>
      <c r="AC536" s="222" t="b">
        <f t="shared" si="393"/>
        <v>0</v>
      </c>
      <c r="AD536" s="220" t="b">
        <v>0</v>
      </c>
      <c r="AE536" s="222" t="b">
        <f t="shared" si="362"/>
        <v>1</v>
      </c>
      <c r="AF536" s="165"/>
      <c r="AG536" s="215">
        <v>0</v>
      </c>
      <c r="AH536" s="215">
        <v>0</v>
      </c>
      <c r="AI536" s="215">
        <v>0</v>
      </c>
      <c r="AJ536" s="215">
        <v>0</v>
      </c>
      <c r="AK536" s="215">
        <v>0</v>
      </c>
      <c r="AL536" s="155">
        <v>0</v>
      </c>
      <c r="AM536" s="165"/>
      <c r="AN536" s="215" cm="1">
        <f t="array" aca="1" ref="AN536" ca="1">IFERROR(INDEX(General!O$33:O$34,$AB536)
*AG536,0)</f>
        <v>0</v>
      </c>
      <c r="AO536" s="215" cm="1">
        <f t="array" aca="1" ref="AO536" ca="1">IFERROR(INDEX(General!P$33:P$34,$AB536)
*AH536,0)</f>
        <v>0</v>
      </c>
      <c r="AP536" s="215" cm="1">
        <f t="array" aca="1" ref="AP536" ca="1">IFERROR(INDEX(General!Q$33:Q$34,$AB536)
*AI536,0)</f>
        <v>0</v>
      </c>
      <c r="AQ536" s="215" cm="1">
        <f t="array" aca="1" ref="AQ536" ca="1">IFERROR(INDEX(General!R$33:R$34,$AB536)
*AJ536,0)</f>
        <v>0</v>
      </c>
      <c r="AR536" s="215" cm="1">
        <f t="array" aca="1" ref="AR536" ca="1">IFERROR(INDEX(General!S$33:S$34,$AB536)
*AK536,0)</f>
        <v>0</v>
      </c>
      <c r="AS536" s="155">
        <f t="shared" ca="1" si="394"/>
        <v>0</v>
      </c>
      <c r="AT536" s="165"/>
      <c r="AU536" s="215">
        <f ca="1">IF($AE536=FALSE,AN536*Overheads!$R$24*$V536,
IFERROR(Overheads!$O$49*$V536*AN536,0)
+IFERROR(Overheads!Q$59*$V536*(AN536/Overheads!Q$68),0))</f>
        <v>0</v>
      </c>
      <c r="AV536" s="215">
        <f ca="1">IF($AE536=FALSE,AO536*Overheads!$R$24*$V536,
IFERROR(Overheads!$O$49*$V536*AO536,0)
+IFERROR(Overheads!R$59*$V536*(AO536/Overheads!R$68),0))</f>
        <v>0</v>
      </c>
      <c r="AW536" s="215">
        <f ca="1">IF($AE536=FALSE,AP536*Overheads!$R$24*$V536,
IFERROR(Overheads!$O$49*$V536*AP536,0)
+IFERROR(Overheads!S$59*$V536*(AP536/Overheads!S$68),0))</f>
        <v>0</v>
      </c>
      <c r="AX536" s="215">
        <f ca="1">IF($AE536=FALSE,AQ536*Overheads!$R$24*$V536,
IFERROR(Overheads!$O$49*$V536*AQ536,0)
+IFERROR(Overheads!T$59*$V536*(AQ536/Overheads!T$68),0))</f>
        <v>0</v>
      </c>
      <c r="AY536" s="215">
        <f ca="1">IF($AE536=FALSE,AR536*Overheads!$R$24*$V536,
IFERROR(Overheads!$O$49*$V536*AR536,0)
+IFERROR(Overheads!U$59*$V536*(AR536/Overheads!U$68),0))</f>
        <v>0</v>
      </c>
      <c r="AZ536" s="155">
        <f t="shared" ca="1" si="395"/>
        <v>0</v>
      </c>
      <c r="BA536" s="165"/>
      <c r="BB536" s="215">
        <f ca="1">IF($AE536=FALSE,AN536*Overheads!$S$25,
IFERROR(Overheads!$O$50*AN536,0)
+IFERROR(Overheads!Q$60*(AN536/Overheads!Q$66),0))</f>
        <v>0</v>
      </c>
      <c r="BC536" s="215">
        <f ca="1">IF($AE536=FALSE,AO536*Overheads!$S$25,
IFERROR(Overheads!$O$50*AO536,0)
+IFERROR(Overheads!R$60*(AO536/Overheads!R$66),0))</f>
        <v>0</v>
      </c>
      <c r="BD536" s="215">
        <f ca="1">IF($AE536=FALSE,AP536*Overheads!$S$25,
IFERROR(Overheads!$O$50*AP536,0)
+IFERROR(Overheads!S$60*(AP536/Overheads!S$66),0))</f>
        <v>0</v>
      </c>
      <c r="BE536" s="215">
        <f ca="1">IF($AE536=FALSE,AQ536*Overheads!$S$25,
IFERROR(Overheads!$O$50*AQ536,0)
+IFERROR(Overheads!T$60*(AQ536/Overheads!T$66),0))</f>
        <v>0</v>
      </c>
      <c r="BF536" s="215">
        <f ca="1">IF($AE536=FALSE,AR536*Overheads!$S$25,
IFERROR(Overheads!$O$50*AR536,0)
+IFERROR(Overheads!U$60*(AR536/Overheads!U$66),0))</f>
        <v>0</v>
      </c>
      <c r="BG536" s="155">
        <f t="shared" ca="1" si="396"/>
        <v>0</v>
      </c>
      <c r="BH536" s="165"/>
      <c r="BI536" s="215">
        <f t="shared" ca="1" si="397"/>
        <v>0</v>
      </c>
      <c r="BJ536" s="215">
        <f t="shared" ca="1" si="363"/>
        <v>0</v>
      </c>
      <c r="BK536" s="215">
        <f t="shared" ca="1" si="364"/>
        <v>0</v>
      </c>
      <c r="BL536" s="215">
        <f t="shared" ca="1" si="365"/>
        <v>0</v>
      </c>
      <c r="BM536" s="215">
        <f t="shared" ca="1" si="366"/>
        <v>0</v>
      </c>
      <c r="BN536" s="155">
        <f t="shared" ca="1" si="398"/>
        <v>0</v>
      </c>
      <c r="BO536" s="165"/>
      <c r="BP536" s="187" cm="1">
        <f t="array" ref="BP536">IFERROR(IF($X536=$X535,BP535,INDEX(Forecast_Capex_Input!AC$12:AC$286,$X536)),0)</f>
        <v>0</v>
      </c>
      <c r="BQ536" s="187" cm="1">
        <f t="array" ref="BQ536">IFERROR(IF($X536=$X535,BQ535,INDEX(Forecast_Capex_Input!AD$12:AD$286,$X536)),0)</f>
        <v>0</v>
      </c>
      <c r="BR536" s="187" cm="1">
        <f t="array" ref="BR536">IFERROR(IF($X536=$X535,BR535,INDEX(Forecast_Capex_Input!AE$12:AE$286,$X536)),0)</f>
        <v>0</v>
      </c>
      <c r="BS536" s="187" cm="1">
        <f t="array" ref="BS536">IFERROR(IF($X536=$X535,BS535,INDEX(Forecast_Capex_Input!AF$12:AF$286,$X536)),0)</f>
        <v>0</v>
      </c>
      <c r="BT536" s="187" cm="1">
        <f t="array" ref="BT536">IFERROR(IF($X536=$X535,BT535,INDEX(Forecast_Capex_Input!AG$12:AG$286,$X536)),0)</f>
        <v>0</v>
      </c>
      <c r="BU536" s="165"/>
      <c r="BV536" s="215">
        <f t="shared" si="367"/>
        <v>0</v>
      </c>
      <c r="BW536" s="215">
        <f t="shared" si="368"/>
        <v>0</v>
      </c>
      <c r="BX536" s="215">
        <f t="shared" si="369"/>
        <v>0</v>
      </c>
      <c r="BY536" s="215">
        <f t="shared" si="370"/>
        <v>0</v>
      </c>
      <c r="BZ536" s="215">
        <f t="shared" si="371"/>
        <v>0</v>
      </c>
      <c r="CA536" s="155">
        <f t="shared" si="399"/>
        <v>0</v>
      </c>
      <c r="CB536" s="165"/>
      <c r="CC536" s="215">
        <f t="shared" si="372"/>
        <v>0</v>
      </c>
      <c r="CD536" s="215">
        <f t="shared" si="373"/>
        <v>0</v>
      </c>
      <c r="CE536" s="215">
        <f t="shared" si="374"/>
        <v>0</v>
      </c>
      <c r="CF536" s="215">
        <f t="shared" si="375"/>
        <v>0</v>
      </c>
      <c r="CG536" s="215">
        <f t="shared" si="376"/>
        <v>0</v>
      </c>
      <c r="CH536" s="155">
        <f t="shared" si="400"/>
        <v>0</v>
      </c>
      <c r="CI536" s="165"/>
      <c r="CJ536" s="215">
        <f t="shared" si="377"/>
        <v>0</v>
      </c>
      <c r="CK536" s="215">
        <f t="shared" si="378"/>
        <v>0</v>
      </c>
      <c r="CL536" s="215">
        <f t="shared" si="379"/>
        <v>0</v>
      </c>
      <c r="CM536" s="215">
        <f t="shared" si="380"/>
        <v>0</v>
      </c>
      <c r="CN536" s="215">
        <f t="shared" si="381"/>
        <v>0</v>
      </c>
      <c r="CO536" s="155">
        <f t="shared" si="401"/>
        <v>0</v>
      </c>
      <c r="CP536" s="165"/>
      <c r="CQ536" s="223">
        <f t="shared" si="382"/>
        <v>0</v>
      </c>
      <c r="CR536" s="223">
        <f t="shared" si="383"/>
        <v>0</v>
      </c>
      <c r="CS536" s="223">
        <f t="shared" si="384"/>
        <v>0</v>
      </c>
      <c r="CT536" s="223">
        <f t="shared" si="385"/>
        <v>0</v>
      </c>
      <c r="CU536" s="223">
        <f t="shared" si="386"/>
        <v>0</v>
      </c>
      <c r="CV536" s="155">
        <f t="shared" si="402"/>
        <v>0</v>
      </c>
      <c r="CW536" s="165"/>
      <c r="CX536" s="215">
        <f t="shared" si="403"/>
        <v>0</v>
      </c>
      <c r="CY536" s="215">
        <f t="shared" si="387"/>
        <v>0</v>
      </c>
      <c r="CZ536" s="215">
        <f t="shared" si="388"/>
        <v>0</v>
      </c>
      <c r="DA536" s="215">
        <f t="shared" si="389"/>
        <v>0</v>
      </c>
      <c r="DB536" s="215">
        <f t="shared" si="390"/>
        <v>0</v>
      </c>
      <c r="DC536" s="155">
        <f t="shared" si="404"/>
        <v>0</v>
      </c>
      <c r="DD536" s="165"/>
      <c r="DE536" s="188" t="b" cm="1">
        <f t="array" aca="1" ref="DE536" ca="1">OR($G536=Forecast_Capex_Input!$BF$8:$BF$10)</f>
        <v>0</v>
      </c>
      <c r="DF536" s="188" cm="1">
        <f t="array" aca="1" ref="DF536" ca="1">IFERROR(INDEX(Forecast_Capex_Input!BG$12:BG$286,$X536)
*(INDEX(Forecast_Capex_Input!$H$12:$H$286,$X536)=Repex),0)
*$DE536</f>
        <v>0</v>
      </c>
      <c r="DG536" s="188" cm="1">
        <f t="array" aca="1" ref="DG536" ca="1">IFERROR(INDEX(Forecast_Capex_Input!BH$12:BH$286,$X536)
*(INDEX(Forecast_Capex_Input!$H$12:$H$286,$X536)=Repex),0)
*$DE536</f>
        <v>0</v>
      </c>
      <c r="DH536" s="188" cm="1">
        <f t="array" aca="1" ref="DH536" ca="1">IFERROR(INDEX(Forecast_Capex_Input!BI$12:BI$286,$X536)
*(INDEX(Forecast_Capex_Input!$H$12:$H$286,$X536)=Repex),0)
*$DE536</f>
        <v>0</v>
      </c>
      <c r="DI536" s="188" cm="1">
        <f t="array" aca="1" ref="DI536" ca="1">IFERROR(INDEX(Forecast_Capex_Input!BJ$12:BJ$286,$X536)
*(INDEX(Forecast_Capex_Input!$H$12:$H$286,$X536)=Repex),0)
*$DE536</f>
        <v>0</v>
      </c>
      <c r="DJ536" s="188" cm="1">
        <f t="array" aca="1" ref="DJ536" ca="1">IFERROR(INDEX(Forecast_Capex_Input!BK$12:BK$286,$X536)
*(INDEX(Forecast_Capex_Input!$H$12:$H$286,$X536)=Repex),0)
*$DE536</f>
        <v>0</v>
      </c>
      <c r="DK536" s="188" cm="1">
        <f t="array" aca="1" ref="DK536" ca="1">IFERROR(INDEX(Forecast_Capex_Input!BL$12:BL$286,$X536)
*(INDEX(Forecast_Capex_Input!$H$12:$H$286,$X536)=Repex),0)
*$DE536</f>
        <v>0</v>
      </c>
      <c r="DL536" s="165"/>
      <c r="DM536" s="188" t="b" cm="1">
        <f t="array" aca="1" ref="DM536" ca="1">OR($G536=Forecast_Capex_Input!$BN$8:$BN$9)</f>
        <v>0</v>
      </c>
      <c r="DN536" s="188" cm="1">
        <f t="array" aca="1" ref="DN536" ca="1">IFERROR(INDEX(Forecast_Capex_Input!BO$12:BO$286,$X536)
*(INDEX(Forecast_Capex_Input!$H$12:$H$286,$X536)=Repex),0)
*$DM536</f>
        <v>0</v>
      </c>
      <c r="DO536" s="188" cm="1">
        <f t="array" aca="1" ref="DO536" ca="1">IFERROR(INDEX(Forecast_Capex_Input!BP$12:BP$286,$X536)
*(INDEX(Forecast_Capex_Input!$H$12:$H$286,$X536)=Repex),0)
*$DM536</f>
        <v>0</v>
      </c>
      <c r="DP536" s="188" cm="1">
        <f t="array" aca="1" ref="DP536" ca="1">IFERROR(INDEX(Forecast_Capex_Input!BQ$12:BQ$286,$X536)
*(INDEX(Forecast_Capex_Input!$H$12:$H$286,$X536)=Repex),0)
*$DM536</f>
        <v>0</v>
      </c>
      <c r="DQ536" s="188" cm="1">
        <f t="array" aca="1" ref="DQ536" ca="1">IFERROR(INDEX(Forecast_Capex_Input!BR$12:BR$286,$X536)
*(INDEX(Forecast_Capex_Input!$H$12:$H$286,$X536)=Repex),0)
*$DM536</f>
        <v>0</v>
      </c>
      <c r="DR536" s="188" cm="1">
        <f t="array" aca="1" ref="DR536" ca="1">IFERROR(INDEX(Forecast_Capex_Input!BS$12:BS$286,$X536)
*(INDEX(Forecast_Capex_Input!$H$12:$H$286,$X536)=Repex),0)
*$DM536</f>
        <v>0</v>
      </c>
      <c r="DS536" s="165"/>
      <c r="DT536" s="188" t="b" cm="1">
        <f t="array" aca="1" ref="DT536" ca="1">OR($G536=Forecast_Capex_Input!$BU$8:$BU$10)</f>
        <v>0</v>
      </c>
      <c r="DU536" s="188" cm="1">
        <f t="array" aca="1" ref="DU536" ca="1">IFERROR(INDEX(Forecast_Capex_Input!BV$12:BV$286,$X536)
*(INDEX(Forecast_Capex_Input!$H$12:$H$286,$X536)=Repex),0)
*$DT536</f>
        <v>0</v>
      </c>
      <c r="DV536" s="188" cm="1">
        <f t="array" aca="1" ref="DV536" ca="1">IFERROR(INDEX(Forecast_Capex_Input!BW$12:BW$286,$X536)
*(INDEX(Forecast_Capex_Input!$H$12:$H$286,$X536)=Repex),0)
*$DT536</f>
        <v>0</v>
      </c>
      <c r="DW536" s="188" cm="1">
        <f t="array" aca="1" ref="DW536" ca="1">IFERROR(INDEX(Forecast_Capex_Input!BX$12:BX$286,$X536)
*(INDEX(Forecast_Capex_Input!$H$12:$H$286,$X536)=Repex),0)
*$DT536</f>
        <v>0</v>
      </c>
      <c r="DX536" s="188" cm="1">
        <f t="array" aca="1" ref="DX536" ca="1">IFERROR(INDEX(Forecast_Capex_Input!BY$12:BY$286,$X536)
*(INDEX(Forecast_Capex_Input!$H$12:$H$286,$X536)=Repex),0)
*$DT536</f>
        <v>0</v>
      </c>
      <c r="DY536" s="188" cm="1">
        <f t="array" aca="1" ref="DY536" ca="1">IFERROR(INDEX(Forecast_Capex_Input!BZ$12:BZ$286,$X536)
*(INDEX(Forecast_Capex_Input!$H$12:$H$286,$X536)=Repex),0)
*$DT536</f>
        <v>0</v>
      </c>
      <c r="DZ536" s="188" cm="1">
        <f t="array" aca="1" ref="DZ536" ca="1">IFERROR(INDEX(Forecast_Capex_Input!CA$12:CA$286,$X536)
*(INDEX(Forecast_Capex_Input!$H$12:$H$286,$X536)=Repex),0)
*$DT536</f>
        <v>0</v>
      </c>
      <c r="EA536" s="188" cm="1">
        <f t="array" aca="1" ref="EA536" ca="1">IFERROR(INDEX(Forecast_Capex_Input!CB$12:CB$286,$X536)
*(INDEX(Forecast_Capex_Input!$H$12:$H$286,$X536)=Repex),0)
*$DT536</f>
        <v>0</v>
      </c>
      <c r="EB536" s="188" cm="1">
        <f t="array" aca="1" ref="EB536" ca="1">IFERROR(INDEX(Forecast_Capex_Input!CC$12:CC$286,$X536)
*(INDEX(Forecast_Capex_Input!$H$12:$H$286,$X536)=Repex),0)
*$DT536</f>
        <v>0</v>
      </c>
      <c r="EC536" s="165"/>
      <c r="ED536" s="226" t="str">
        <f t="shared" si="391"/>
        <v>N/A</v>
      </c>
      <c r="EE536" s="174" t="s">
        <v>15</v>
      </c>
    </row>
    <row r="537" spans="3:135" x14ac:dyDescent="0.2">
      <c r="C537" s="174">
        <f t="shared" si="392"/>
        <v>527</v>
      </c>
      <c r="D537" s="167" t="str" cm="1">
        <f t="array" ref="D537">IFERROR(INDEX(Forecast_Capex_Input!$D$12:$D$286,$X537),NA)</f>
        <v>N/A</v>
      </c>
      <c r="E537" s="172" t="str" cm="1">
        <f t="array" ref="E537">IF($X537=NA,NA,INDEX(Forecast_Capex_Input!$E$12:$E$286,$X537))</f>
        <v>N/A</v>
      </c>
      <c r="F537" s="167" t="str" cm="1">
        <f t="array" aca="1" ref="F537" ca="1">IFERROR(INDEX(General!$E$25:$E$26,$Y537),NA)</f>
        <v>N/A</v>
      </c>
      <c r="G537" s="167" t="str" cm="1">
        <f t="array" aca="1" ref="G537" ca="1">IFERROR(INDEX(Forecast_Capex_Input!$AI$11:$BB$11,$AA537),NA)</f>
        <v>N/A</v>
      </c>
      <c r="H537" s="189" t="str" cm="1">
        <f t="array" aca="1" ref="H537" ca="1">IFERROR(INDEX(Forecast_Capex_Input!$AI$12:$BB$286,$X537,$AA537),NA)</f>
        <v>N/A</v>
      </c>
      <c r="I537" s="199" t="str" cm="1">
        <f t="array" ref="I537">IFERROR(INDEX(Forecast_Capex_Input!$F$12:$F$286,$X537),NA)</f>
        <v>N/A</v>
      </c>
      <c r="J537" s="199" t="str" cm="1">
        <f t="array" ref="J537">IFERROR(INDEX(Forecast_Capex_Input!G$12:G$286,$X537),NA)</f>
        <v>N/A</v>
      </c>
      <c r="K537" s="199" t="str" cm="1">
        <f t="array" ref="K537">IFERROR(INDEX(Forecast_Capex_Input!H$12:H$286,$X537),NA)</f>
        <v>N/A</v>
      </c>
      <c r="L537" s="199" t="str" cm="1">
        <f t="array" ref="L537">IFERROR(INDEX(Forecast_Capex_Input!I$12:I$286,$X537),NA)</f>
        <v>N/A</v>
      </c>
      <c r="M537" s="199" t="str" cm="1">
        <f t="array" ref="M537">IFERROR(INDEX(Forecast_Capex_Input!J$12:J$286,$X537),NA)</f>
        <v>N/A</v>
      </c>
      <c r="N537" s="199" t="str" cm="1">
        <f t="array" ref="N537">IFERROR(INDEX(Forecast_Capex_Input!K$12:K$286,$X537),NA)</f>
        <v>N/A</v>
      </c>
      <c r="O537" s="199" t="str" cm="1">
        <f t="array" ref="O537">IFERROR(INDEX(Forecast_Capex_Input!L$12:L$286,$X537),NA)</f>
        <v>N/A</v>
      </c>
      <c r="P537" s="199" t="str" cm="1">
        <f t="array" ref="P537">IFERROR(INDEX(Forecast_Capex_Input!M$12:M$286,$X537),NA)</f>
        <v>N/A</v>
      </c>
      <c r="Q537" s="172" t="str" cm="1">
        <f t="array" ref="Q537">IFERROR(INDEX(Forecast_Capex_Input!N$12:N$286,$X537),NA)</f>
        <v>N/A</v>
      </c>
      <c r="R537" s="265" cm="1">
        <f t="array" ref="R537">IFERROR(INDEX(Forecast_Capex_Input!O$12:O$286,$X537),0)</f>
        <v>0</v>
      </c>
      <c r="S537" s="172" cm="1">
        <f t="array" ref="S537">IFERROR(INDEX(Forecast_Capex_Input!P$12:P$286,$X537),0)</f>
        <v>0</v>
      </c>
      <c r="T537" s="199" t="str" cm="1">
        <f t="array" aca="1" ref="T537" ca="1">IFERROR(INDEX(General!$K$84:$K$103,$AA537),NA)</f>
        <v>N/A</v>
      </c>
      <c r="U537" s="188" cm="1">
        <f t="array" aca="1" ref="U537" ca="1">IFERROR(
IF($F537=General!$E$25,INDEX(Forecast_Capex_Input!S$12:S$286,$X537),
INDEX(Forecast_Capex_Input!T$12:T$286,$X537)),0)</f>
        <v>0</v>
      </c>
      <c r="V537" s="222" t="b">
        <f>IFERROR(INDEX(Overheads!$T$19:$T$26,MATCH($I537,Overheads!$E$19:$E$26,0)),FALSE)</f>
        <v>0</v>
      </c>
      <c r="W537" s="165"/>
      <c r="X537" s="174" t="str">
        <f>IFERROR(
IF(MATCH($C537,Forecast_Capex_Input!$CI$12:$CI$286,1)+1&gt;MAX(Forecast_Capex_Input!$C$12:$C$286),NA,
MATCH($C537,Forecast_Capex_Input!$CI$12:$CI$286,1)+1),1)</f>
        <v>N/A</v>
      </c>
      <c r="Y537" s="174" t="str" cm="1">
        <f t="array" aca="1" ref="Y537" ca="1">IFERROR(
IF(X536&lt;&gt;X537,1,
IF(COUNTIF(OFFSET(Y536,0,0,-INDEX(Forecast_Capex_Input!$CG$12:$CG$286,$X537)),Y536)=INDEX(Forecast_Capex_Input!$CG$12:$CG$286,$X537),Y536+1,Y536)),NA)</f>
        <v>N/A</v>
      </c>
      <c r="Z537" s="174" t="str" cm="1">
        <f t="array" ref="Z537">IFERROR($C537-IF($X537=1,1,INDEX(Forecast_Capex_Input!$CI$12:$CI$286,$X537-1))+1,NA)</f>
        <v>N/A</v>
      </c>
      <c r="AA537" s="174" t="str" cm="1">
        <f t="array" aca="1" ref="AA537" ca="1">IFERROR(IF(Y537=1,
INDEX(Forecast_Capex_Input!$AI$10:$BB$10,SMALL(IF(INDEX(Forecast_Capex_Input!$AI$12:$BB$286,$X537,0)&gt;0,COLUMN(Forecast_Capex_Input!$AI$10:$BB$10)-COLUMN(Forecast_Capex_Input!$AI$12)+1),ROWS(OFFSET(AA536,0,0,-$Z537)))),
OFFSET(AA536,-INDEX(Forecast_Capex_Input!$CG$12:$CG$286,$X537)+1,0)),NA)</f>
        <v>N/A</v>
      </c>
      <c r="AB537" s="174" t="str">
        <f t="shared" ca="1" si="361"/>
        <v>N/A</v>
      </c>
      <c r="AC537" s="222" t="b">
        <f t="shared" si="393"/>
        <v>0</v>
      </c>
      <c r="AD537" s="220" t="b">
        <v>0</v>
      </c>
      <c r="AE537" s="222" t="b">
        <f t="shared" si="362"/>
        <v>1</v>
      </c>
      <c r="AF537" s="165"/>
      <c r="AG537" s="215">
        <v>0</v>
      </c>
      <c r="AH537" s="215">
        <v>0</v>
      </c>
      <c r="AI537" s="215">
        <v>0</v>
      </c>
      <c r="AJ537" s="215">
        <v>0</v>
      </c>
      <c r="AK537" s="215">
        <v>0</v>
      </c>
      <c r="AL537" s="155">
        <v>0</v>
      </c>
      <c r="AM537" s="165"/>
      <c r="AN537" s="215" cm="1">
        <f t="array" aca="1" ref="AN537" ca="1">IFERROR(INDEX(General!O$33:O$34,$AB537)
*AG537,0)</f>
        <v>0</v>
      </c>
      <c r="AO537" s="215" cm="1">
        <f t="array" aca="1" ref="AO537" ca="1">IFERROR(INDEX(General!P$33:P$34,$AB537)
*AH537,0)</f>
        <v>0</v>
      </c>
      <c r="AP537" s="215" cm="1">
        <f t="array" aca="1" ref="AP537" ca="1">IFERROR(INDEX(General!Q$33:Q$34,$AB537)
*AI537,0)</f>
        <v>0</v>
      </c>
      <c r="AQ537" s="215" cm="1">
        <f t="array" aca="1" ref="AQ537" ca="1">IFERROR(INDEX(General!R$33:R$34,$AB537)
*AJ537,0)</f>
        <v>0</v>
      </c>
      <c r="AR537" s="215" cm="1">
        <f t="array" aca="1" ref="AR537" ca="1">IFERROR(INDEX(General!S$33:S$34,$AB537)
*AK537,0)</f>
        <v>0</v>
      </c>
      <c r="AS537" s="155">
        <f t="shared" ca="1" si="394"/>
        <v>0</v>
      </c>
      <c r="AT537" s="165"/>
      <c r="AU537" s="215">
        <f ca="1">IF($AE537=FALSE,AN537*Overheads!$R$24*$V537,
IFERROR(Overheads!$O$49*$V537*AN537,0)
+IFERROR(Overheads!Q$59*$V537*(AN537/Overheads!Q$68),0))</f>
        <v>0</v>
      </c>
      <c r="AV537" s="215">
        <f ca="1">IF($AE537=FALSE,AO537*Overheads!$R$24*$V537,
IFERROR(Overheads!$O$49*$V537*AO537,0)
+IFERROR(Overheads!R$59*$V537*(AO537/Overheads!R$68),0))</f>
        <v>0</v>
      </c>
      <c r="AW537" s="215">
        <f ca="1">IF($AE537=FALSE,AP537*Overheads!$R$24*$V537,
IFERROR(Overheads!$O$49*$V537*AP537,0)
+IFERROR(Overheads!S$59*$V537*(AP537/Overheads!S$68),0))</f>
        <v>0</v>
      </c>
      <c r="AX537" s="215">
        <f ca="1">IF($AE537=FALSE,AQ537*Overheads!$R$24*$V537,
IFERROR(Overheads!$O$49*$V537*AQ537,0)
+IFERROR(Overheads!T$59*$V537*(AQ537/Overheads!T$68),0))</f>
        <v>0</v>
      </c>
      <c r="AY537" s="215">
        <f ca="1">IF($AE537=FALSE,AR537*Overheads!$R$24*$V537,
IFERROR(Overheads!$O$49*$V537*AR537,0)
+IFERROR(Overheads!U$59*$V537*(AR537/Overheads!U$68),0))</f>
        <v>0</v>
      </c>
      <c r="AZ537" s="155">
        <f t="shared" ca="1" si="395"/>
        <v>0</v>
      </c>
      <c r="BA537" s="165"/>
      <c r="BB537" s="215">
        <f ca="1">IF($AE537=FALSE,AN537*Overheads!$S$25,
IFERROR(Overheads!$O$50*AN537,0)
+IFERROR(Overheads!Q$60*(AN537/Overheads!Q$66),0))</f>
        <v>0</v>
      </c>
      <c r="BC537" s="215">
        <f ca="1">IF($AE537=FALSE,AO537*Overheads!$S$25,
IFERROR(Overheads!$O$50*AO537,0)
+IFERROR(Overheads!R$60*(AO537/Overheads!R$66),0))</f>
        <v>0</v>
      </c>
      <c r="BD537" s="215">
        <f ca="1">IF($AE537=FALSE,AP537*Overheads!$S$25,
IFERROR(Overheads!$O$50*AP537,0)
+IFERROR(Overheads!S$60*(AP537/Overheads!S$66),0))</f>
        <v>0</v>
      </c>
      <c r="BE537" s="215">
        <f ca="1">IF($AE537=FALSE,AQ537*Overheads!$S$25,
IFERROR(Overheads!$O$50*AQ537,0)
+IFERROR(Overheads!T$60*(AQ537/Overheads!T$66),0))</f>
        <v>0</v>
      </c>
      <c r="BF537" s="215">
        <f ca="1">IF($AE537=FALSE,AR537*Overheads!$S$25,
IFERROR(Overheads!$O$50*AR537,0)
+IFERROR(Overheads!U$60*(AR537/Overheads!U$66),0))</f>
        <v>0</v>
      </c>
      <c r="BG537" s="155">
        <f t="shared" ca="1" si="396"/>
        <v>0</v>
      </c>
      <c r="BH537" s="165"/>
      <c r="BI537" s="215">
        <f t="shared" ca="1" si="397"/>
        <v>0</v>
      </c>
      <c r="BJ537" s="215">
        <f t="shared" ca="1" si="363"/>
        <v>0</v>
      </c>
      <c r="BK537" s="215">
        <f t="shared" ca="1" si="364"/>
        <v>0</v>
      </c>
      <c r="BL537" s="215">
        <f t="shared" ca="1" si="365"/>
        <v>0</v>
      </c>
      <c r="BM537" s="215">
        <f t="shared" ca="1" si="366"/>
        <v>0</v>
      </c>
      <c r="BN537" s="155">
        <f t="shared" ca="1" si="398"/>
        <v>0</v>
      </c>
      <c r="BO537" s="165"/>
      <c r="BP537" s="187" cm="1">
        <f t="array" ref="BP537">IFERROR(IF($X537=$X536,BP536,INDEX(Forecast_Capex_Input!AC$12:AC$286,$X537)),0)</f>
        <v>0</v>
      </c>
      <c r="BQ537" s="187" cm="1">
        <f t="array" ref="BQ537">IFERROR(IF($X537=$X536,BQ536,INDEX(Forecast_Capex_Input!AD$12:AD$286,$X537)),0)</f>
        <v>0</v>
      </c>
      <c r="BR537" s="187" cm="1">
        <f t="array" ref="BR537">IFERROR(IF($X537=$X536,BR536,INDEX(Forecast_Capex_Input!AE$12:AE$286,$X537)),0)</f>
        <v>0</v>
      </c>
      <c r="BS537" s="187" cm="1">
        <f t="array" ref="BS537">IFERROR(IF($X537=$X536,BS536,INDEX(Forecast_Capex_Input!AF$12:AF$286,$X537)),0)</f>
        <v>0</v>
      </c>
      <c r="BT537" s="187" cm="1">
        <f t="array" ref="BT537">IFERROR(IF($X537=$X536,BT536,INDEX(Forecast_Capex_Input!AG$12:AG$286,$X537)),0)</f>
        <v>0</v>
      </c>
      <c r="BU537" s="165"/>
      <c r="BV537" s="215">
        <f t="shared" si="367"/>
        <v>0</v>
      </c>
      <c r="BW537" s="215">
        <f t="shared" si="368"/>
        <v>0</v>
      </c>
      <c r="BX537" s="215">
        <f t="shared" si="369"/>
        <v>0</v>
      </c>
      <c r="BY537" s="215">
        <f t="shared" si="370"/>
        <v>0</v>
      </c>
      <c r="BZ537" s="215">
        <f t="shared" si="371"/>
        <v>0</v>
      </c>
      <c r="CA537" s="155">
        <f t="shared" si="399"/>
        <v>0</v>
      </c>
      <c r="CB537" s="165"/>
      <c r="CC537" s="215">
        <f t="shared" si="372"/>
        <v>0</v>
      </c>
      <c r="CD537" s="215">
        <f t="shared" si="373"/>
        <v>0</v>
      </c>
      <c r="CE537" s="215">
        <f t="shared" si="374"/>
        <v>0</v>
      </c>
      <c r="CF537" s="215">
        <f t="shared" si="375"/>
        <v>0</v>
      </c>
      <c r="CG537" s="215">
        <f t="shared" si="376"/>
        <v>0</v>
      </c>
      <c r="CH537" s="155">
        <f t="shared" si="400"/>
        <v>0</v>
      </c>
      <c r="CI537" s="165"/>
      <c r="CJ537" s="215">
        <f t="shared" si="377"/>
        <v>0</v>
      </c>
      <c r="CK537" s="215">
        <f t="shared" si="378"/>
        <v>0</v>
      </c>
      <c r="CL537" s="215">
        <f t="shared" si="379"/>
        <v>0</v>
      </c>
      <c r="CM537" s="215">
        <f t="shared" si="380"/>
        <v>0</v>
      </c>
      <c r="CN537" s="215">
        <f t="shared" si="381"/>
        <v>0</v>
      </c>
      <c r="CO537" s="155">
        <f t="shared" si="401"/>
        <v>0</v>
      </c>
      <c r="CP537" s="165"/>
      <c r="CQ537" s="223">
        <f t="shared" si="382"/>
        <v>0</v>
      </c>
      <c r="CR537" s="223">
        <f t="shared" si="383"/>
        <v>0</v>
      </c>
      <c r="CS537" s="223">
        <f t="shared" si="384"/>
        <v>0</v>
      </c>
      <c r="CT537" s="223">
        <f t="shared" si="385"/>
        <v>0</v>
      </c>
      <c r="CU537" s="223">
        <f t="shared" si="386"/>
        <v>0</v>
      </c>
      <c r="CV537" s="155">
        <f t="shared" si="402"/>
        <v>0</v>
      </c>
      <c r="CW537" s="165"/>
      <c r="CX537" s="215">
        <f t="shared" si="403"/>
        <v>0</v>
      </c>
      <c r="CY537" s="215">
        <f t="shared" si="387"/>
        <v>0</v>
      </c>
      <c r="CZ537" s="215">
        <f t="shared" si="388"/>
        <v>0</v>
      </c>
      <c r="DA537" s="215">
        <f t="shared" si="389"/>
        <v>0</v>
      </c>
      <c r="DB537" s="215">
        <f t="shared" si="390"/>
        <v>0</v>
      </c>
      <c r="DC537" s="155">
        <f t="shared" si="404"/>
        <v>0</v>
      </c>
      <c r="DD537" s="165"/>
      <c r="DE537" s="188" t="b" cm="1">
        <f t="array" aca="1" ref="DE537" ca="1">OR($G537=Forecast_Capex_Input!$BF$8:$BF$10)</f>
        <v>0</v>
      </c>
      <c r="DF537" s="188" cm="1">
        <f t="array" aca="1" ref="DF537" ca="1">IFERROR(INDEX(Forecast_Capex_Input!BG$12:BG$286,$X537)
*(INDEX(Forecast_Capex_Input!$H$12:$H$286,$X537)=Repex),0)
*$DE537</f>
        <v>0</v>
      </c>
      <c r="DG537" s="188" cm="1">
        <f t="array" aca="1" ref="DG537" ca="1">IFERROR(INDEX(Forecast_Capex_Input!BH$12:BH$286,$X537)
*(INDEX(Forecast_Capex_Input!$H$12:$H$286,$X537)=Repex),0)
*$DE537</f>
        <v>0</v>
      </c>
      <c r="DH537" s="188" cm="1">
        <f t="array" aca="1" ref="DH537" ca="1">IFERROR(INDEX(Forecast_Capex_Input!BI$12:BI$286,$X537)
*(INDEX(Forecast_Capex_Input!$H$12:$H$286,$X537)=Repex),0)
*$DE537</f>
        <v>0</v>
      </c>
      <c r="DI537" s="188" cm="1">
        <f t="array" aca="1" ref="DI537" ca="1">IFERROR(INDEX(Forecast_Capex_Input!BJ$12:BJ$286,$X537)
*(INDEX(Forecast_Capex_Input!$H$12:$H$286,$X537)=Repex),0)
*$DE537</f>
        <v>0</v>
      </c>
      <c r="DJ537" s="188" cm="1">
        <f t="array" aca="1" ref="DJ537" ca="1">IFERROR(INDEX(Forecast_Capex_Input!BK$12:BK$286,$X537)
*(INDEX(Forecast_Capex_Input!$H$12:$H$286,$X537)=Repex),0)
*$DE537</f>
        <v>0</v>
      </c>
      <c r="DK537" s="188" cm="1">
        <f t="array" aca="1" ref="DK537" ca="1">IFERROR(INDEX(Forecast_Capex_Input!BL$12:BL$286,$X537)
*(INDEX(Forecast_Capex_Input!$H$12:$H$286,$X537)=Repex),0)
*$DE537</f>
        <v>0</v>
      </c>
      <c r="DL537" s="165"/>
      <c r="DM537" s="188" t="b" cm="1">
        <f t="array" aca="1" ref="DM537" ca="1">OR($G537=Forecast_Capex_Input!$BN$8:$BN$9)</f>
        <v>0</v>
      </c>
      <c r="DN537" s="188" cm="1">
        <f t="array" aca="1" ref="DN537" ca="1">IFERROR(INDEX(Forecast_Capex_Input!BO$12:BO$286,$X537)
*(INDEX(Forecast_Capex_Input!$H$12:$H$286,$X537)=Repex),0)
*$DM537</f>
        <v>0</v>
      </c>
      <c r="DO537" s="188" cm="1">
        <f t="array" aca="1" ref="DO537" ca="1">IFERROR(INDEX(Forecast_Capex_Input!BP$12:BP$286,$X537)
*(INDEX(Forecast_Capex_Input!$H$12:$H$286,$X537)=Repex),0)
*$DM537</f>
        <v>0</v>
      </c>
      <c r="DP537" s="188" cm="1">
        <f t="array" aca="1" ref="DP537" ca="1">IFERROR(INDEX(Forecast_Capex_Input!BQ$12:BQ$286,$X537)
*(INDEX(Forecast_Capex_Input!$H$12:$H$286,$X537)=Repex),0)
*$DM537</f>
        <v>0</v>
      </c>
      <c r="DQ537" s="188" cm="1">
        <f t="array" aca="1" ref="DQ537" ca="1">IFERROR(INDEX(Forecast_Capex_Input!BR$12:BR$286,$X537)
*(INDEX(Forecast_Capex_Input!$H$12:$H$286,$X537)=Repex),0)
*$DM537</f>
        <v>0</v>
      </c>
      <c r="DR537" s="188" cm="1">
        <f t="array" aca="1" ref="DR537" ca="1">IFERROR(INDEX(Forecast_Capex_Input!BS$12:BS$286,$X537)
*(INDEX(Forecast_Capex_Input!$H$12:$H$286,$X537)=Repex),0)
*$DM537</f>
        <v>0</v>
      </c>
      <c r="DS537" s="165"/>
      <c r="DT537" s="188" t="b" cm="1">
        <f t="array" aca="1" ref="DT537" ca="1">OR($G537=Forecast_Capex_Input!$BU$8:$BU$10)</f>
        <v>0</v>
      </c>
      <c r="DU537" s="188" cm="1">
        <f t="array" aca="1" ref="DU537" ca="1">IFERROR(INDEX(Forecast_Capex_Input!BV$12:BV$286,$X537)
*(INDEX(Forecast_Capex_Input!$H$12:$H$286,$X537)=Repex),0)
*$DT537</f>
        <v>0</v>
      </c>
      <c r="DV537" s="188" cm="1">
        <f t="array" aca="1" ref="DV537" ca="1">IFERROR(INDEX(Forecast_Capex_Input!BW$12:BW$286,$X537)
*(INDEX(Forecast_Capex_Input!$H$12:$H$286,$X537)=Repex),0)
*$DT537</f>
        <v>0</v>
      </c>
      <c r="DW537" s="188" cm="1">
        <f t="array" aca="1" ref="DW537" ca="1">IFERROR(INDEX(Forecast_Capex_Input!BX$12:BX$286,$X537)
*(INDEX(Forecast_Capex_Input!$H$12:$H$286,$X537)=Repex),0)
*$DT537</f>
        <v>0</v>
      </c>
      <c r="DX537" s="188" cm="1">
        <f t="array" aca="1" ref="DX537" ca="1">IFERROR(INDEX(Forecast_Capex_Input!BY$12:BY$286,$X537)
*(INDEX(Forecast_Capex_Input!$H$12:$H$286,$X537)=Repex),0)
*$DT537</f>
        <v>0</v>
      </c>
      <c r="DY537" s="188" cm="1">
        <f t="array" aca="1" ref="DY537" ca="1">IFERROR(INDEX(Forecast_Capex_Input!BZ$12:BZ$286,$X537)
*(INDEX(Forecast_Capex_Input!$H$12:$H$286,$X537)=Repex),0)
*$DT537</f>
        <v>0</v>
      </c>
      <c r="DZ537" s="188" cm="1">
        <f t="array" aca="1" ref="DZ537" ca="1">IFERROR(INDEX(Forecast_Capex_Input!CA$12:CA$286,$X537)
*(INDEX(Forecast_Capex_Input!$H$12:$H$286,$X537)=Repex),0)
*$DT537</f>
        <v>0</v>
      </c>
      <c r="EA537" s="188" cm="1">
        <f t="array" aca="1" ref="EA537" ca="1">IFERROR(INDEX(Forecast_Capex_Input!CB$12:CB$286,$X537)
*(INDEX(Forecast_Capex_Input!$H$12:$H$286,$X537)=Repex),0)
*$DT537</f>
        <v>0</v>
      </c>
      <c r="EB537" s="188" cm="1">
        <f t="array" aca="1" ref="EB537" ca="1">IFERROR(INDEX(Forecast_Capex_Input!CC$12:CC$286,$X537)
*(INDEX(Forecast_Capex_Input!$H$12:$H$286,$X537)=Repex),0)
*$DT537</f>
        <v>0</v>
      </c>
      <c r="EC537" s="165"/>
      <c r="ED537" s="226" t="str">
        <f t="shared" si="391"/>
        <v>N/A</v>
      </c>
      <c r="EE537" s="174" t="s">
        <v>15</v>
      </c>
    </row>
    <row r="538" spans="3:135" x14ac:dyDescent="0.2">
      <c r="C538" s="174">
        <f t="shared" si="392"/>
        <v>528</v>
      </c>
      <c r="D538" s="167" t="str" cm="1">
        <f t="array" ref="D538">IFERROR(INDEX(Forecast_Capex_Input!$D$12:$D$286,$X538),NA)</f>
        <v>N/A</v>
      </c>
      <c r="E538" s="172" t="str" cm="1">
        <f t="array" ref="E538">IF($X538=NA,NA,INDEX(Forecast_Capex_Input!$E$12:$E$286,$X538))</f>
        <v>N/A</v>
      </c>
      <c r="F538" s="167" t="str" cm="1">
        <f t="array" aca="1" ref="F538" ca="1">IFERROR(INDEX(General!$E$25:$E$26,$Y538),NA)</f>
        <v>N/A</v>
      </c>
      <c r="G538" s="167" t="str" cm="1">
        <f t="array" aca="1" ref="G538" ca="1">IFERROR(INDEX(Forecast_Capex_Input!$AI$11:$BB$11,$AA538),NA)</f>
        <v>N/A</v>
      </c>
      <c r="H538" s="189" t="str" cm="1">
        <f t="array" aca="1" ref="H538" ca="1">IFERROR(INDEX(Forecast_Capex_Input!$AI$12:$BB$286,$X538,$AA538),NA)</f>
        <v>N/A</v>
      </c>
      <c r="I538" s="199" t="str" cm="1">
        <f t="array" ref="I538">IFERROR(INDEX(Forecast_Capex_Input!$F$12:$F$286,$X538),NA)</f>
        <v>N/A</v>
      </c>
      <c r="J538" s="199" t="str" cm="1">
        <f t="array" ref="J538">IFERROR(INDEX(Forecast_Capex_Input!G$12:G$286,$X538),NA)</f>
        <v>N/A</v>
      </c>
      <c r="K538" s="199" t="str" cm="1">
        <f t="array" ref="K538">IFERROR(INDEX(Forecast_Capex_Input!H$12:H$286,$X538),NA)</f>
        <v>N/A</v>
      </c>
      <c r="L538" s="199" t="str" cm="1">
        <f t="array" ref="L538">IFERROR(INDEX(Forecast_Capex_Input!I$12:I$286,$X538),NA)</f>
        <v>N/A</v>
      </c>
      <c r="M538" s="199" t="str" cm="1">
        <f t="array" ref="M538">IFERROR(INDEX(Forecast_Capex_Input!J$12:J$286,$X538),NA)</f>
        <v>N/A</v>
      </c>
      <c r="N538" s="199" t="str" cm="1">
        <f t="array" ref="N538">IFERROR(INDEX(Forecast_Capex_Input!K$12:K$286,$X538),NA)</f>
        <v>N/A</v>
      </c>
      <c r="O538" s="199" t="str" cm="1">
        <f t="array" ref="O538">IFERROR(INDEX(Forecast_Capex_Input!L$12:L$286,$X538),NA)</f>
        <v>N/A</v>
      </c>
      <c r="P538" s="199" t="str" cm="1">
        <f t="array" ref="P538">IFERROR(INDEX(Forecast_Capex_Input!M$12:M$286,$X538),NA)</f>
        <v>N/A</v>
      </c>
      <c r="Q538" s="172" t="str" cm="1">
        <f t="array" ref="Q538">IFERROR(INDEX(Forecast_Capex_Input!N$12:N$286,$X538),NA)</f>
        <v>N/A</v>
      </c>
      <c r="R538" s="265" cm="1">
        <f t="array" ref="R538">IFERROR(INDEX(Forecast_Capex_Input!O$12:O$286,$X538),0)</f>
        <v>0</v>
      </c>
      <c r="S538" s="172" cm="1">
        <f t="array" ref="S538">IFERROR(INDEX(Forecast_Capex_Input!P$12:P$286,$X538),0)</f>
        <v>0</v>
      </c>
      <c r="T538" s="199" t="str" cm="1">
        <f t="array" aca="1" ref="T538" ca="1">IFERROR(INDEX(General!$K$84:$K$103,$AA538),NA)</f>
        <v>N/A</v>
      </c>
      <c r="U538" s="188" cm="1">
        <f t="array" aca="1" ref="U538" ca="1">IFERROR(
IF($F538=General!$E$25,INDEX(Forecast_Capex_Input!S$12:S$286,$X538),
INDEX(Forecast_Capex_Input!T$12:T$286,$X538)),0)</f>
        <v>0</v>
      </c>
      <c r="V538" s="222" t="b">
        <f>IFERROR(INDEX(Overheads!$T$19:$T$26,MATCH($I538,Overheads!$E$19:$E$26,0)),FALSE)</f>
        <v>0</v>
      </c>
      <c r="W538" s="165"/>
      <c r="X538" s="174" t="str">
        <f>IFERROR(
IF(MATCH($C538,Forecast_Capex_Input!$CI$12:$CI$286,1)+1&gt;MAX(Forecast_Capex_Input!$C$12:$C$286),NA,
MATCH($C538,Forecast_Capex_Input!$CI$12:$CI$286,1)+1),1)</f>
        <v>N/A</v>
      </c>
      <c r="Y538" s="174" t="str" cm="1">
        <f t="array" aca="1" ref="Y538" ca="1">IFERROR(
IF(X537&lt;&gt;X538,1,
IF(COUNTIF(OFFSET(Y537,0,0,-INDEX(Forecast_Capex_Input!$CG$12:$CG$286,$X538)),Y537)=INDEX(Forecast_Capex_Input!$CG$12:$CG$286,$X538),Y537+1,Y537)),NA)</f>
        <v>N/A</v>
      </c>
      <c r="Z538" s="174" t="str" cm="1">
        <f t="array" ref="Z538">IFERROR($C538-IF($X538=1,1,INDEX(Forecast_Capex_Input!$CI$12:$CI$286,$X538-1))+1,NA)</f>
        <v>N/A</v>
      </c>
      <c r="AA538" s="174" t="str" cm="1">
        <f t="array" aca="1" ref="AA538" ca="1">IFERROR(IF(Y538=1,
INDEX(Forecast_Capex_Input!$AI$10:$BB$10,SMALL(IF(INDEX(Forecast_Capex_Input!$AI$12:$BB$286,$X538,0)&gt;0,COLUMN(Forecast_Capex_Input!$AI$10:$BB$10)-COLUMN(Forecast_Capex_Input!$AI$12)+1),ROWS(OFFSET(AA537,0,0,-$Z538)))),
OFFSET(AA537,-INDEX(Forecast_Capex_Input!$CG$12:$CG$286,$X538)+1,0)),NA)</f>
        <v>N/A</v>
      </c>
      <c r="AB538" s="174" t="str">
        <f t="shared" ca="1" si="361"/>
        <v>N/A</v>
      </c>
      <c r="AC538" s="222" t="b">
        <f t="shared" si="393"/>
        <v>0</v>
      </c>
      <c r="AD538" s="220" t="b">
        <v>0</v>
      </c>
      <c r="AE538" s="222" t="b">
        <f t="shared" si="362"/>
        <v>1</v>
      </c>
      <c r="AF538" s="165"/>
      <c r="AG538" s="215">
        <v>0</v>
      </c>
      <c r="AH538" s="215">
        <v>0</v>
      </c>
      <c r="AI538" s="215">
        <v>0</v>
      </c>
      <c r="AJ538" s="215">
        <v>0</v>
      </c>
      <c r="AK538" s="215">
        <v>0</v>
      </c>
      <c r="AL538" s="155">
        <v>0</v>
      </c>
      <c r="AM538" s="165"/>
      <c r="AN538" s="215" cm="1">
        <f t="array" aca="1" ref="AN538" ca="1">IFERROR(INDEX(General!O$33:O$34,$AB538)
*AG538,0)</f>
        <v>0</v>
      </c>
      <c r="AO538" s="215" cm="1">
        <f t="array" aca="1" ref="AO538" ca="1">IFERROR(INDEX(General!P$33:P$34,$AB538)
*AH538,0)</f>
        <v>0</v>
      </c>
      <c r="AP538" s="215" cm="1">
        <f t="array" aca="1" ref="AP538" ca="1">IFERROR(INDEX(General!Q$33:Q$34,$AB538)
*AI538,0)</f>
        <v>0</v>
      </c>
      <c r="AQ538" s="215" cm="1">
        <f t="array" aca="1" ref="AQ538" ca="1">IFERROR(INDEX(General!R$33:R$34,$AB538)
*AJ538,0)</f>
        <v>0</v>
      </c>
      <c r="AR538" s="215" cm="1">
        <f t="array" aca="1" ref="AR538" ca="1">IFERROR(INDEX(General!S$33:S$34,$AB538)
*AK538,0)</f>
        <v>0</v>
      </c>
      <c r="AS538" s="155">
        <f t="shared" ca="1" si="394"/>
        <v>0</v>
      </c>
      <c r="AT538" s="165"/>
      <c r="AU538" s="215">
        <f ca="1">IF($AE538=FALSE,AN538*Overheads!$R$24*$V538,
IFERROR(Overheads!$O$49*$V538*AN538,0)
+IFERROR(Overheads!Q$59*$V538*(AN538/Overheads!Q$68),0))</f>
        <v>0</v>
      </c>
      <c r="AV538" s="215">
        <f ca="1">IF($AE538=FALSE,AO538*Overheads!$R$24*$V538,
IFERROR(Overheads!$O$49*$V538*AO538,0)
+IFERROR(Overheads!R$59*$V538*(AO538/Overheads!R$68),0))</f>
        <v>0</v>
      </c>
      <c r="AW538" s="215">
        <f ca="1">IF($AE538=FALSE,AP538*Overheads!$R$24*$V538,
IFERROR(Overheads!$O$49*$V538*AP538,0)
+IFERROR(Overheads!S$59*$V538*(AP538/Overheads!S$68),0))</f>
        <v>0</v>
      </c>
      <c r="AX538" s="215">
        <f ca="1">IF($AE538=FALSE,AQ538*Overheads!$R$24*$V538,
IFERROR(Overheads!$O$49*$V538*AQ538,0)
+IFERROR(Overheads!T$59*$V538*(AQ538/Overheads!T$68),0))</f>
        <v>0</v>
      </c>
      <c r="AY538" s="215">
        <f ca="1">IF($AE538=FALSE,AR538*Overheads!$R$24*$V538,
IFERROR(Overheads!$O$49*$V538*AR538,0)
+IFERROR(Overheads!U$59*$V538*(AR538/Overheads!U$68),0))</f>
        <v>0</v>
      </c>
      <c r="AZ538" s="155">
        <f t="shared" ca="1" si="395"/>
        <v>0</v>
      </c>
      <c r="BA538" s="165"/>
      <c r="BB538" s="215">
        <f ca="1">IF($AE538=FALSE,AN538*Overheads!$S$25,
IFERROR(Overheads!$O$50*AN538,0)
+IFERROR(Overheads!Q$60*(AN538/Overheads!Q$66),0))</f>
        <v>0</v>
      </c>
      <c r="BC538" s="215">
        <f ca="1">IF($AE538=FALSE,AO538*Overheads!$S$25,
IFERROR(Overheads!$O$50*AO538,0)
+IFERROR(Overheads!R$60*(AO538/Overheads!R$66),0))</f>
        <v>0</v>
      </c>
      <c r="BD538" s="215">
        <f ca="1">IF($AE538=FALSE,AP538*Overheads!$S$25,
IFERROR(Overheads!$O$50*AP538,0)
+IFERROR(Overheads!S$60*(AP538/Overheads!S$66),0))</f>
        <v>0</v>
      </c>
      <c r="BE538" s="215">
        <f ca="1">IF($AE538=FALSE,AQ538*Overheads!$S$25,
IFERROR(Overheads!$O$50*AQ538,0)
+IFERROR(Overheads!T$60*(AQ538/Overheads!T$66),0))</f>
        <v>0</v>
      </c>
      <c r="BF538" s="215">
        <f ca="1">IF($AE538=FALSE,AR538*Overheads!$S$25,
IFERROR(Overheads!$O$50*AR538,0)
+IFERROR(Overheads!U$60*(AR538/Overheads!U$66),0))</f>
        <v>0</v>
      </c>
      <c r="BG538" s="155">
        <f t="shared" ca="1" si="396"/>
        <v>0</v>
      </c>
      <c r="BH538" s="165"/>
      <c r="BI538" s="215">
        <f t="shared" ca="1" si="397"/>
        <v>0</v>
      </c>
      <c r="BJ538" s="215">
        <f t="shared" ca="1" si="363"/>
        <v>0</v>
      </c>
      <c r="BK538" s="215">
        <f t="shared" ca="1" si="364"/>
        <v>0</v>
      </c>
      <c r="BL538" s="215">
        <f t="shared" ca="1" si="365"/>
        <v>0</v>
      </c>
      <c r="BM538" s="215">
        <f t="shared" ca="1" si="366"/>
        <v>0</v>
      </c>
      <c r="BN538" s="155">
        <f t="shared" ca="1" si="398"/>
        <v>0</v>
      </c>
      <c r="BO538" s="165"/>
      <c r="BP538" s="187" cm="1">
        <f t="array" ref="BP538">IFERROR(IF($X538=$X537,BP537,INDEX(Forecast_Capex_Input!AC$12:AC$286,$X538)),0)</f>
        <v>0</v>
      </c>
      <c r="BQ538" s="187" cm="1">
        <f t="array" ref="BQ538">IFERROR(IF($X538=$X537,BQ537,INDEX(Forecast_Capex_Input!AD$12:AD$286,$X538)),0)</f>
        <v>0</v>
      </c>
      <c r="BR538" s="187" cm="1">
        <f t="array" ref="BR538">IFERROR(IF($X538=$X537,BR537,INDEX(Forecast_Capex_Input!AE$12:AE$286,$X538)),0)</f>
        <v>0</v>
      </c>
      <c r="BS538" s="187" cm="1">
        <f t="array" ref="BS538">IFERROR(IF($X538=$X537,BS537,INDEX(Forecast_Capex_Input!AF$12:AF$286,$X538)),0)</f>
        <v>0</v>
      </c>
      <c r="BT538" s="187" cm="1">
        <f t="array" ref="BT538">IFERROR(IF($X538=$X537,BT537,INDEX(Forecast_Capex_Input!AG$12:AG$286,$X538)),0)</f>
        <v>0</v>
      </c>
      <c r="BU538" s="165"/>
      <c r="BV538" s="215">
        <f t="shared" si="367"/>
        <v>0</v>
      </c>
      <c r="BW538" s="215">
        <f t="shared" si="368"/>
        <v>0</v>
      </c>
      <c r="BX538" s="215">
        <f t="shared" si="369"/>
        <v>0</v>
      </c>
      <c r="BY538" s="215">
        <f t="shared" si="370"/>
        <v>0</v>
      </c>
      <c r="BZ538" s="215">
        <f t="shared" si="371"/>
        <v>0</v>
      </c>
      <c r="CA538" s="155">
        <f t="shared" si="399"/>
        <v>0</v>
      </c>
      <c r="CB538" s="165"/>
      <c r="CC538" s="215">
        <f t="shared" si="372"/>
        <v>0</v>
      </c>
      <c r="CD538" s="215">
        <f t="shared" si="373"/>
        <v>0</v>
      </c>
      <c r="CE538" s="215">
        <f t="shared" si="374"/>
        <v>0</v>
      </c>
      <c r="CF538" s="215">
        <f t="shared" si="375"/>
        <v>0</v>
      </c>
      <c r="CG538" s="215">
        <f t="shared" si="376"/>
        <v>0</v>
      </c>
      <c r="CH538" s="155">
        <f t="shared" si="400"/>
        <v>0</v>
      </c>
      <c r="CI538" s="165"/>
      <c r="CJ538" s="215">
        <f t="shared" si="377"/>
        <v>0</v>
      </c>
      <c r="CK538" s="215">
        <f t="shared" si="378"/>
        <v>0</v>
      </c>
      <c r="CL538" s="215">
        <f t="shared" si="379"/>
        <v>0</v>
      </c>
      <c r="CM538" s="215">
        <f t="shared" si="380"/>
        <v>0</v>
      </c>
      <c r="CN538" s="215">
        <f t="shared" si="381"/>
        <v>0</v>
      </c>
      <c r="CO538" s="155">
        <f t="shared" si="401"/>
        <v>0</v>
      </c>
      <c r="CP538" s="165"/>
      <c r="CQ538" s="223">
        <f t="shared" si="382"/>
        <v>0</v>
      </c>
      <c r="CR538" s="223">
        <f t="shared" si="383"/>
        <v>0</v>
      </c>
      <c r="CS538" s="223">
        <f t="shared" si="384"/>
        <v>0</v>
      </c>
      <c r="CT538" s="223">
        <f t="shared" si="385"/>
        <v>0</v>
      </c>
      <c r="CU538" s="223">
        <f t="shared" si="386"/>
        <v>0</v>
      </c>
      <c r="CV538" s="155">
        <f t="shared" si="402"/>
        <v>0</v>
      </c>
      <c r="CW538" s="165"/>
      <c r="CX538" s="215">
        <f t="shared" si="403"/>
        <v>0</v>
      </c>
      <c r="CY538" s="215">
        <f t="shared" si="387"/>
        <v>0</v>
      </c>
      <c r="CZ538" s="215">
        <f t="shared" si="388"/>
        <v>0</v>
      </c>
      <c r="DA538" s="215">
        <f t="shared" si="389"/>
        <v>0</v>
      </c>
      <c r="DB538" s="215">
        <f t="shared" si="390"/>
        <v>0</v>
      </c>
      <c r="DC538" s="155">
        <f t="shared" si="404"/>
        <v>0</v>
      </c>
      <c r="DD538" s="165"/>
      <c r="DE538" s="188" t="b" cm="1">
        <f t="array" aca="1" ref="DE538" ca="1">OR($G538=Forecast_Capex_Input!$BF$8:$BF$10)</f>
        <v>0</v>
      </c>
      <c r="DF538" s="188" cm="1">
        <f t="array" aca="1" ref="DF538" ca="1">IFERROR(INDEX(Forecast_Capex_Input!BG$12:BG$286,$X538)
*(INDEX(Forecast_Capex_Input!$H$12:$H$286,$X538)=Repex),0)
*$DE538</f>
        <v>0</v>
      </c>
      <c r="DG538" s="188" cm="1">
        <f t="array" aca="1" ref="DG538" ca="1">IFERROR(INDEX(Forecast_Capex_Input!BH$12:BH$286,$X538)
*(INDEX(Forecast_Capex_Input!$H$12:$H$286,$X538)=Repex),0)
*$DE538</f>
        <v>0</v>
      </c>
      <c r="DH538" s="188" cm="1">
        <f t="array" aca="1" ref="DH538" ca="1">IFERROR(INDEX(Forecast_Capex_Input!BI$12:BI$286,$X538)
*(INDEX(Forecast_Capex_Input!$H$12:$H$286,$X538)=Repex),0)
*$DE538</f>
        <v>0</v>
      </c>
      <c r="DI538" s="188" cm="1">
        <f t="array" aca="1" ref="DI538" ca="1">IFERROR(INDEX(Forecast_Capex_Input!BJ$12:BJ$286,$X538)
*(INDEX(Forecast_Capex_Input!$H$12:$H$286,$X538)=Repex),0)
*$DE538</f>
        <v>0</v>
      </c>
      <c r="DJ538" s="188" cm="1">
        <f t="array" aca="1" ref="DJ538" ca="1">IFERROR(INDEX(Forecast_Capex_Input!BK$12:BK$286,$X538)
*(INDEX(Forecast_Capex_Input!$H$12:$H$286,$X538)=Repex),0)
*$DE538</f>
        <v>0</v>
      </c>
      <c r="DK538" s="188" cm="1">
        <f t="array" aca="1" ref="DK538" ca="1">IFERROR(INDEX(Forecast_Capex_Input!BL$12:BL$286,$X538)
*(INDEX(Forecast_Capex_Input!$H$12:$H$286,$X538)=Repex),0)
*$DE538</f>
        <v>0</v>
      </c>
      <c r="DL538" s="165"/>
      <c r="DM538" s="188" t="b" cm="1">
        <f t="array" aca="1" ref="DM538" ca="1">OR($G538=Forecast_Capex_Input!$BN$8:$BN$9)</f>
        <v>0</v>
      </c>
      <c r="DN538" s="188" cm="1">
        <f t="array" aca="1" ref="DN538" ca="1">IFERROR(INDEX(Forecast_Capex_Input!BO$12:BO$286,$X538)
*(INDEX(Forecast_Capex_Input!$H$12:$H$286,$X538)=Repex),0)
*$DM538</f>
        <v>0</v>
      </c>
      <c r="DO538" s="188" cm="1">
        <f t="array" aca="1" ref="DO538" ca="1">IFERROR(INDEX(Forecast_Capex_Input!BP$12:BP$286,$X538)
*(INDEX(Forecast_Capex_Input!$H$12:$H$286,$X538)=Repex),0)
*$DM538</f>
        <v>0</v>
      </c>
      <c r="DP538" s="188" cm="1">
        <f t="array" aca="1" ref="DP538" ca="1">IFERROR(INDEX(Forecast_Capex_Input!BQ$12:BQ$286,$X538)
*(INDEX(Forecast_Capex_Input!$H$12:$H$286,$X538)=Repex),0)
*$DM538</f>
        <v>0</v>
      </c>
      <c r="DQ538" s="188" cm="1">
        <f t="array" aca="1" ref="DQ538" ca="1">IFERROR(INDEX(Forecast_Capex_Input!BR$12:BR$286,$X538)
*(INDEX(Forecast_Capex_Input!$H$12:$H$286,$X538)=Repex),0)
*$DM538</f>
        <v>0</v>
      </c>
      <c r="DR538" s="188" cm="1">
        <f t="array" aca="1" ref="DR538" ca="1">IFERROR(INDEX(Forecast_Capex_Input!BS$12:BS$286,$X538)
*(INDEX(Forecast_Capex_Input!$H$12:$H$286,$X538)=Repex),0)
*$DM538</f>
        <v>0</v>
      </c>
      <c r="DS538" s="165"/>
      <c r="DT538" s="188" t="b" cm="1">
        <f t="array" aca="1" ref="DT538" ca="1">OR($G538=Forecast_Capex_Input!$BU$8:$BU$10)</f>
        <v>0</v>
      </c>
      <c r="DU538" s="188" cm="1">
        <f t="array" aca="1" ref="DU538" ca="1">IFERROR(INDEX(Forecast_Capex_Input!BV$12:BV$286,$X538)
*(INDEX(Forecast_Capex_Input!$H$12:$H$286,$X538)=Repex),0)
*$DT538</f>
        <v>0</v>
      </c>
      <c r="DV538" s="188" cm="1">
        <f t="array" aca="1" ref="DV538" ca="1">IFERROR(INDEX(Forecast_Capex_Input!BW$12:BW$286,$X538)
*(INDEX(Forecast_Capex_Input!$H$12:$H$286,$X538)=Repex),0)
*$DT538</f>
        <v>0</v>
      </c>
      <c r="DW538" s="188" cm="1">
        <f t="array" aca="1" ref="DW538" ca="1">IFERROR(INDEX(Forecast_Capex_Input!BX$12:BX$286,$X538)
*(INDEX(Forecast_Capex_Input!$H$12:$H$286,$X538)=Repex),0)
*$DT538</f>
        <v>0</v>
      </c>
      <c r="DX538" s="188" cm="1">
        <f t="array" aca="1" ref="DX538" ca="1">IFERROR(INDEX(Forecast_Capex_Input!BY$12:BY$286,$X538)
*(INDEX(Forecast_Capex_Input!$H$12:$H$286,$X538)=Repex),0)
*$DT538</f>
        <v>0</v>
      </c>
      <c r="DY538" s="188" cm="1">
        <f t="array" aca="1" ref="DY538" ca="1">IFERROR(INDEX(Forecast_Capex_Input!BZ$12:BZ$286,$X538)
*(INDEX(Forecast_Capex_Input!$H$12:$H$286,$X538)=Repex),0)
*$DT538</f>
        <v>0</v>
      </c>
      <c r="DZ538" s="188" cm="1">
        <f t="array" aca="1" ref="DZ538" ca="1">IFERROR(INDEX(Forecast_Capex_Input!CA$12:CA$286,$X538)
*(INDEX(Forecast_Capex_Input!$H$12:$H$286,$X538)=Repex),0)
*$DT538</f>
        <v>0</v>
      </c>
      <c r="EA538" s="188" cm="1">
        <f t="array" aca="1" ref="EA538" ca="1">IFERROR(INDEX(Forecast_Capex_Input!CB$12:CB$286,$X538)
*(INDEX(Forecast_Capex_Input!$H$12:$H$286,$X538)=Repex),0)
*$DT538</f>
        <v>0</v>
      </c>
      <c r="EB538" s="188" cm="1">
        <f t="array" aca="1" ref="EB538" ca="1">IFERROR(INDEX(Forecast_Capex_Input!CC$12:CC$286,$X538)
*(INDEX(Forecast_Capex_Input!$H$12:$H$286,$X538)=Repex),0)
*$DT538</f>
        <v>0</v>
      </c>
      <c r="EC538" s="165"/>
      <c r="ED538" s="226" t="str">
        <f t="shared" si="391"/>
        <v>N/A</v>
      </c>
      <c r="EE538" s="174" t="s">
        <v>15</v>
      </c>
    </row>
    <row r="539" spans="3:135" x14ac:dyDescent="0.2">
      <c r="C539" s="174">
        <f t="shared" si="392"/>
        <v>529</v>
      </c>
      <c r="D539" s="167" t="str" cm="1">
        <f t="array" ref="D539">IFERROR(INDEX(Forecast_Capex_Input!$D$12:$D$286,$X539),NA)</f>
        <v>N/A</v>
      </c>
      <c r="E539" s="172" t="str" cm="1">
        <f t="array" ref="E539">IF($X539=NA,NA,INDEX(Forecast_Capex_Input!$E$12:$E$286,$X539))</f>
        <v>N/A</v>
      </c>
      <c r="F539" s="167" t="str" cm="1">
        <f t="array" aca="1" ref="F539" ca="1">IFERROR(INDEX(General!$E$25:$E$26,$Y539),NA)</f>
        <v>N/A</v>
      </c>
      <c r="G539" s="167" t="str" cm="1">
        <f t="array" aca="1" ref="G539" ca="1">IFERROR(INDEX(Forecast_Capex_Input!$AI$11:$BB$11,$AA539),NA)</f>
        <v>N/A</v>
      </c>
      <c r="H539" s="189" t="str" cm="1">
        <f t="array" aca="1" ref="H539" ca="1">IFERROR(INDEX(Forecast_Capex_Input!$AI$12:$BB$286,$X539,$AA539),NA)</f>
        <v>N/A</v>
      </c>
      <c r="I539" s="199" t="str" cm="1">
        <f t="array" ref="I539">IFERROR(INDEX(Forecast_Capex_Input!$F$12:$F$286,$X539),NA)</f>
        <v>N/A</v>
      </c>
      <c r="J539" s="199" t="str" cm="1">
        <f t="array" ref="J539">IFERROR(INDEX(Forecast_Capex_Input!G$12:G$286,$X539),NA)</f>
        <v>N/A</v>
      </c>
      <c r="K539" s="199" t="str" cm="1">
        <f t="array" ref="K539">IFERROR(INDEX(Forecast_Capex_Input!H$12:H$286,$X539),NA)</f>
        <v>N/A</v>
      </c>
      <c r="L539" s="199" t="str" cm="1">
        <f t="array" ref="L539">IFERROR(INDEX(Forecast_Capex_Input!I$12:I$286,$X539),NA)</f>
        <v>N/A</v>
      </c>
      <c r="M539" s="199" t="str" cm="1">
        <f t="array" ref="M539">IFERROR(INDEX(Forecast_Capex_Input!J$12:J$286,$X539),NA)</f>
        <v>N/A</v>
      </c>
      <c r="N539" s="199" t="str" cm="1">
        <f t="array" ref="N539">IFERROR(INDEX(Forecast_Capex_Input!K$12:K$286,$X539),NA)</f>
        <v>N/A</v>
      </c>
      <c r="O539" s="199" t="str" cm="1">
        <f t="array" ref="O539">IFERROR(INDEX(Forecast_Capex_Input!L$12:L$286,$X539),NA)</f>
        <v>N/A</v>
      </c>
      <c r="P539" s="199" t="str" cm="1">
        <f t="array" ref="P539">IFERROR(INDEX(Forecast_Capex_Input!M$12:M$286,$X539),NA)</f>
        <v>N/A</v>
      </c>
      <c r="Q539" s="172" t="str" cm="1">
        <f t="array" ref="Q539">IFERROR(INDEX(Forecast_Capex_Input!N$12:N$286,$X539),NA)</f>
        <v>N/A</v>
      </c>
      <c r="R539" s="265" cm="1">
        <f t="array" ref="R539">IFERROR(INDEX(Forecast_Capex_Input!O$12:O$286,$X539),0)</f>
        <v>0</v>
      </c>
      <c r="S539" s="172" cm="1">
        <f t="array" ref="S539">IFERROR(INDEX(Forecast_Capex_Input!P$12:P$286,$X539),0)</f>
        <v>0</v>
      </c>
      <c r="T539" s="199" t="str" cm="1">
        <f t="array" aca="1" ref="T539" ca="1">IFERROR(INDEX(General!$K$84:$K$103,$AA539),NA)</f>
        <v>N/A</v>
      </c>
      <c r="U539" s="188" cm="1">
        <f t="array" aca="1" ref="U539" ca="1">IFERROR(
IF($F539=General!$E$25,INDEX(Forecast_Capex_Input!S$12:S$286,$X539),
INDEX(Forecast_Capex_Input!T$12:T$286,$X539)),0)</f>
        <v>0</v>
      </c>
      <c r="V539" s="222" t="b">
        <f>IFERROR(INDEX(Overheads!$T$19:$T$26,MATCH($I539,Overheads!$E$19:$E$26,0)),FALSE)</f>
        <v>0</v>
      </c>
      <c r="W539" s="165"/>
      <c r="X539" s="174" t="str">
        <f>IFERROR(
IF(MATCH($C539,Forecast_Capex_Input!$CI$12:$CI$286,1)+1&gt;MAX(Forecast_Capex_Input!$C$12:$C$286),NA,
MATCH($C539,Forecast_Capex_Input!$CI$12:$CI$286,1)+1),1)</f>
        <v>N/A</v>
      </c>
      <c r="Y539" s="174" t="str" cm="1">
        <f t="array" aca="1" ref="Y539" ca="1">IFERROR(
IF(X538&lt;&gt;X539,1,
IF(COUNTIF(OFFSET(Y538,0,0,-INDEX(Forecast_Capex_Input!$CG$12:$CG$286,$X539)),Y538)=INDEX(Forecast_Capex_Input!$CG$12:$CG$286,$X539),Y538+1,Y538)),NA)</f>
        <v>N/A</v>
      </c>
      <c r="Z539" s="174" t="str" cm="1">
        <f t="array" ref="Z539">IFERROR($C539-IF($X539=1,1,INDEX(Forecast_Capex_Input!$CI$12:$CI$286,$X539-1))+1,NA)</f>
        <v>N/A</v>
      </c>
      <c r="AA539" s="174" t="str" cm="1">
        <f t="array" aca="1" ref="AA539" ca="1">IFERROR(IF(Y539=1,
INDEX(Forecast_Capex_Input!$AI$10:$BB$10,SMALL(IF(INDEX(Forecast_Capex_Input!$AI$12:$BB$286,$X539,0)&gt;0,COLUMN(Forecast_Capex_Input!$AI$10:$BB$10)-COLUMN(Forecast_Capex_Input!$AI$12)+1),ROWS(OFFSET(AA538,0,0,-$Z539)))),
OFFSET(AA538,-INDEX(Forecast_Capex_Input!$CG$12:$CG$286,$X539)+1,0)),NA)</f>
        <v>N/A</v>
      </c>
      <c r="AB539" s="174" t="str">
        <f t="shared" ca="1" si="361"/>
        <v>N/A</v>
      </c>
      <c r="AC539" s="222" t="b">
        <f t="shared" si="393"/>
        <v>0</v>
      </c>
      <c r="AD539" s="220" t="b">
        <v>0</v>
      </c>
      <c r="AE539" s="222" t="b">
        <f t="shared" si="362"/>
        <v>1</v>
      </c>
      <c r="AF539" s="165"/>
      <c r="AG539" s="215">
        <v>0</v>
      </c>
      <c r="AH539" s="215">
        <v>0</v>
      </c>
      <c r="AI539" s="215">
        <v>0</v>
      </c>
      <c r="AJ539" s="215">
        <v>0</v>
      </c>
      <c r="AK539" s="215">
        <v>0</v>
      </c>
      <c r="AL539" s="155">
        <v>0</v>
      </c>
      <c r="AM539" s="165"/>
      <c r="AN539" s="215" cm="1">
        <f t="array" aca="1" ref="AN539" ca="1">IFERROR(INDEX(General!O$33:O$34,$AB539)
*AG539,0)</f>
        <v>0</v>
      </c>
      <c r="AO539" s="215" cm="1">
        <f t="array" aca="1" ref="AO539" ca="1">IFERROR(INDEX(General!P$33:P$34,$AB539)
*AH539,0)</f>
        <v>0</v>
      </c>
      <c r="AP539" s="215" cm="1">
        <f t="array" aca="1" ref="AP539" ca="1">IFERROR(INDEX(General!Q$33:Q$34,$AB539)
*AI539,0)</f>
        <v>0</v>
      </c>
      <c r="AQ539" s="215" cm="1">
        <f t="array" aca="1" ref="AQ539" ca="1">IFERROR(INDEX(General!R$33:R$34,$AB539)
*AJ539,0)</f>
        <v>0</v>
      </c>
      <c r="AR539" s="215" cm="1">
        <f t="array" aca="1" ref="AR539" ca="1">IFERROR(INDEX(General!S$33:S$34,$AB539)
*AK539,0)</f>
        <v>0</v>
      </c>
      <c r="AS539" s="155">
        <f t="shared" ca="1" si="394"/>
        <v>0</v>
      </c>
      <c r="AT539" s="165"/>
      <c r="AU539" s="215">
        <f ca="1">IF($AE539=FALSE,AN539*Overheads!$R$24*$V539,
IFERROR(Overheads!$O$49*$V539*AN539,0)
+IFERROR(Overheads!Q$59*$V539*(AN539/Overheads!Q$68),0))</f>
        <v>0</v>
      </c>
      <c r="AV539" s="215">
        <f ca="1">IF($AE539=FALSE,AO539*Overheads!$R$24*$V539,
IFERROR(Overheads!$O$49*$V539*AO539,0)
+IFERROR(Overheads!R$59*$V539*(AO539/Overheads!R$68),0))</f>
        <v>0</v>
      </c>
      <c r="AW539" s="215">
        <f ca="1">IF($AE539=FALSE,AP539*Overheads!$R$24*$V539,
IFERROR(Overheads!$O$49*$V539*AP539,0)
+IFERROR(Overheads!S$59*$V539*(AP539/Overheads!S$68),0))</f>
        <v>0</v>
      </c>
      <c r="AX539" s="215">
        <f ca="1">IF($AE539=FALSE,AQ539*Overheads!$R$24*$V539,
IFERROR(Overheads!$O$49*$V539*AQ539,0)
+IFERROR(Overheads!T$59*$V539*(AQ539/Overheads!T$68),0))</f>
        <v>0</v>
      </c>
      <c r="AY539" s="215">
        <f ca="1">IF($AE539=FALSE,AR539*Overheads!$R$24*$V539,
IFERROR(Overheads!$O$49*$V539*AR539,0)
+IFERROR(Overheads!U$59*$V539*(AR539/Overheads!U$68),0))</f>
        <v>0</v>
      </c>
      <c r="AZ539" s="155">
        <f t="shared" ca="1" si="395"/>
        <v>0</v>
      </c>
      <c r="BA539" s="165"/>
      <c r="BB539" s="215">
        <f ca="1">IF($AE539=FALSE,AN539*Overheads!$S$25,
IFERROR(Overheads!$O$50*AN539,0)
+IFERROR(Overheads!Q$60*(AN539/Overheads!Q$66),0))</f>
        <v>0</v>
      </c>
      <c r="BC539" s="215">
        <f ca="1">IF($AE539=FALSE,AO539*Overheads!$S$25,
IFERROR(Overheads!$O$50*AO539,0)
+IFERROR(Overheads!R$60*(AO539/Overheads!R$66),0))</f>
        <v>0</v>
      </c>
      <c r="BD539" s="215">
        <f ca="1">IF($AE539=FALSE,AP539*Overheads!$S$25,
IFERROR(Overheads!$O$50*AP539,0)
+IFERROR(Overheads!S$60*(AP539/Overheads!S$66),0))</f>
        <v>0</v>
      </c>
      <c r="BE539" s="215">
        <f ca="1">IF($AE539=FALSE,AQ539*Overheads!$S$25,
IFERROR(Overheads!$O$50*AQ539,0)
+IFERROR(Overheads!T$60*(AQ539/Overheads!T$66),0))</f>
        <v>0</v>
      </c>
      <c r="BF539" s="215">
        <f ca="1">IF($AE539=FALSE,AR539*Overheads!$S$25,
IFERROR(Overheads!$O$50*AR539,0)
+IFERROR(Overheads!U$60*(AR539/Overheads!U$66),0))</f>
        <v>0</v>
      </c>
      <c r="BG539" s="155">
        <f t="shared" ca="1" si="396"/>
        <v>0</v>
      </c>
      <c r="BH539" s="165"/>
      <c r="BI539" s="215">
        <f t="shared" ca="1" si="397"/>
        <v>0</v>
      </c>
      <c r="BJ539" s="215">
        <f t="shared" ca="1" si="363"/>
        <v>0</v>
      </c>
      <c r="BK539" s="215">
        <f t="shared" ca="1" si="364"/>
        <v>0</v>
      </c>
      <c r="BL539" s="215">
        <f t="shared" ca="1" si="365"/>
        <v>0</v>
      </c>
      <c r="BM539" s="215">
        <f t="shared" ca="1" si="366"/>
        <v>0</v>
      </c>
      <c r="BN539" s="155">
        <f t="shared" ca="1" si="398"/>
        <v>0</v>
      </c>
      <c r="BO539" s="165"/>
      <c r="BP539" s="187" cm="1">
        <f t="array" ref="BP539">IFERROR(IF($X539=$X538,BP538,INDEX(Forecast_Capex_Input!AC$12:AC$286,$X539)),0)</f>
        <v>0</v>
      </c>
      <c r="BQ539" s="187" cm="1">
        <f t="array" ref="BQ539">IFERROR(IF($X539=$X538,BQ538,INDEX(Forecast_Capex_Input!AD$12:AD$286,$X539)),0)</f>
        <v>0</v>
      </c>
      <c r="BR539" s="187" cm="1">
        <f t="array" ref="BR539">IFERROR(IF($X539=$X538,BR538,INDEX(Forecast_Capex_Input!AE$12:AE$286,$X539)),0)</f>
        <v>0</v>
      </c>
      <c r="BS539" s="187" cm="1">
        <f t="array" ref="BS539">IFERROR(IF($X539=$X538,BS538,INDEX(Forecast_Capex_Input!AF$12:AF$286,$X539)),0)</f>
        <v>0</v>
      </c>
      <c r="BT539" s="187" cm="1">
        <f t="array" ref="BT539">IFERROR(IF($X539=$X538,BT538,INDEX(Forecast_Capex_Input!AG$12:AG$286,$X539)),0)</f>
        <v>0</v>
      </c>
      <c r="BU539" s="165"/>
      <c r="BV539" s="215">
        <f t="shared" si="367"/>
        <v>0</v>
      </c>
      <c r="BW539" s="215">
        <f t="shared" si="368"/>
        <v>0</v>
      </c>
      <c r="BX539" s="215">
        <f t="shared" si="369"/>
        <v>0</v>
      </c>
      <c r="BY539" s="215">
        <f t="shared" si="370"/>
        <v>0</v>
      </c>
      <c r="BZ539" s="215">
        <f t="shared" si="371"/>
        <v>0</v>
      </c>
      <c r="CA539" s="155">
        <f t="shared" si="399"/>
        <v>0</v>
      </c>
      <c r="CB539" s="165"/>
      <c r="CC539" s="215">
        <f t="shared" si="372"/>
        <v>0</v>
      </c>
      <c r="CD539" s="215">
        <f t="shared" si="373"/>
        <v>0</v>
      </c>
      <c r="CE539" s="215">
        <f t="shared" si="374"/>
        <v>0</v>
      </c>
      <c r="CF539" s="215">
        <f t="shared" si="375"/>
        <v>0</v>
      </c>
      <c r="CG539" s="215">
        <f t="shared" si="376"/>
        <v>0</v>
      </c>
      <c r="CH539" s="155">
        <f t="shared" si="400"/>
        <v>0</v>
      </c>
      <c r="CI539" s="165"/>
      <c r="CJ539" s="215">
        <f t="shared" si="377"/>
        <v>0</v>
      </c>
      <c r="CK539" s="215">
        <f t="shared" si="378"/>
        <v>0</v>
      </c>
      <c r="CL539" s="215">
        <f t="shared" si="379"/>
        <v>0</v>
      </c>
      <c r="CM539" s="215">
        <f t="shared" si="380"/>
        <v>0</v>
      </c>
      <c r="CN539" s="215">
        <f t="shared" si="381"/>
        <v>0</v>
      </c>
      <c r="CO539" s="155">
        <f t="shared" si="401"/>
        <v>0</v>
      </c>
      <c r="CP539" s="165"/>
      <c r="CQ539" s="223">
        <f t="shared" si="382"/>
        <v>0</v>
      </c>
      <c r="CR539" s="223">
        <f t="shared" si="383"/>
        <v>0</v>
      </c>
      <c r="CS539" s="223">
        <f t="shared" si="384"/>
        <v>0</v>
      </c>
      <c r="CT539" s="223">
        <f t="shared" si="385"/>
        <v>0</v>
      </c>
      <c r="CU539" s="223">
        <f t="shared" si="386"/>
        <v>0</v>
      </c>
      <c r="CV539" s="155">
        <f t="shared" si="402"/>
        <v>0</v>
      </c>
      <c r="CW539" s="165"/>
      <c r="CX539" s="215">
        <f t="shared" si="403"/>
        <v>0</v>
      </c>
      <c r="CY539" s="215">
        <f t="shared" si="387"/>
        <v>0</v>
      </c>
      <c r="CZ539" s="215">
        <f t="shared" si="388"/>
        <v>0</v>
      </c>
      <c r="DA539" s="215">
        <f t="shared" si="389"/>
        <v>0</v>
      </c>
      <c r="DB539" s="215">
        <f t="shared" si="390"/>
        <v>0</v>
      </c>
      <c r="DC539" s="155">
        <f t="shared" si="404"/>
        <v>0</v>
      </c>
      <c r="DD539" s="165"/>
      <c r="DE539" s="188" t="b" cm="1">
        <f t="array" aca="1" ref="DE539" ca="1">OR($G539=Forecast_Capex_Input!$BF$8:$BF$10)</f>
        <v>0</v>
      </c>
      <c r="DF539" s="188" cm="1">
        <f t="array" aca="1" ref="DF539" ca="1">IFERROR(INDEX(Forecast_Capex_Input!BG$12:BG$286,$X539)
*(INDEX(Forecast_Capex_Input!$H$12:$H$286,$X539)=Repex),0)
*$DE539</f>
        <v>0</v>
      </c>
      <c r="DG539" s="188" cm="1">
        <f t="array" aca="1" ref="DG539" ca="1">IFERROR(INDEX(Forecast_Capex_Input!BH$12:BH$286,$X539)
*(INDEX(Forecast_Capex_Input!$H$12:$H$286,$X539)=Repex),0)
*$DE539</f>
        <v>0</v>
      </c>
      <c r="DH539" s="188" cm="1">
        <f t="array" aca="1" ref="DH539" ca="1">IFERROR(INDEX(Forecast_Capex_Input!BI$12:BI$286,$X539)
*(INDEX(Forecast_Capex_Input!$H$12:$H$286,$X539)=Repex),0)
*$DE539</f>
        <v>0</v>
      </c>
      <c r="DI539" s="188" cm="1">
        <f t="array" aca="1" ref="DI539" ca="1">IFERROR(INDEX(Forecast_Capex_Input!BJ$12:BJ$286,$X539)
*(INDEX(Forecast_Capex_Input!$H$12:$H$286,$X539)=Repex),0)
*$DE539</f>
        <v>0</v>
      </c>
      <c r="DJ539" s="188" cm="1">
        <f t="array" aca="1" ref="DJ539" ca="1">IFERROR(INDEX(Forecast_Capex_Input!BK$12:BK$286,$X539)
*(INDEX(Forecast_Capex_Input!$H$12:$H$286,$X539)=Repex),0)
*$DE539</f>
        <v>0</v>
      </c>
      <c r="DK539" s="188" cm="1">
        <f t="array" aca="1" ref="DK539" ca="1">IFERROR(INDEX(Forecast_Capex_Input!BL$12:BL$286,$X539)
*(INDEX(Forecast_Capex_Input!$H$12:$H$286,$X539)=Repex),0)
*$DE539</f>
        <v>0</v>
      </c>
      <c r="DL539" s="165"/>
      <c r="DM539" s="188" t="b" cm="1">
        <f t="array" aca="1" ref="DM539" ca="1">OR($G539=Forecast_Capex_Input!$BN$8:$BN$9)</f>
        <v>0</v>
      </c>
      <c r="DN539" s="188" cm="1">
        <f t="array" aca="1" ref="DN539" ca="1">IFERROR(INDEX(Forecast_Capex_Input!BO$12:BO$286,$X539)
*(INDEX(Forecast_Capex_Input!$H$12:$H$286,$X539)=Repex),0)
*$DM539</f>
        <v>0</v>
      </c>
      <c r="DO539" s="188" cm="1">
        <f t="array" aca="1" ref="DO539" ca="1">IFERROR(INDEX(Forecast_Capex_Input!BP$12:BP$286,$X539)
*(INDEX(Forecast_Capex_Input!$H$12:$H$286,$X539)=Repex),0)
*$DM539</f>
        <v>0</v>
      </c>
      <c r="DP539" s="188" cm="1">
        <f t="array" aca="1" ref="DP539" ca="1">IFERROR(INDEX(Forecast_Capex_Input!BQ$12:BQ$286,$X539)
*(INDEX(Forecast_Capex_Input!$H$12:$H$286,$X539)=Repex),0)
*$DM539</f>
        <v>0</v>
      </c>
      <c r="DQ539" s="188" cm="1">
        <f t="array" aca="1" ref="DQ539" ca="1">IFERROR(INDEX(Forecast_Capex_Input!BR$12:BR$286,$X539)
*(INDEX(Forecast_Capex_Input!$H$12:$H$286,$X539)=Repex),0)
*$DM539</f>
        <v>0</v>
      </c>
      <c r="DR539" s="188" cm="1">
        <f t="array" aca="1" ref="DR539" ca="1">IFERROR(INDEX(Forecast_Capex_Input!BS$12:BS$286,$X539)
*(INDEX(Forecast_Capex_Input!$H$12:$H$286,$X539)=Repex),0)
*$DM539</f>
        <v>0</v>
      </c>
      <c r="DS539" s="165"/>
      <c r="DT539" s="188" t="b" cm="1">
        <f t="array" aca="1" ref="DT539" ca="1">OR($G539=Forecast_Capex_Input!$BU$8:$BU$10)</f>
        <v>0</v>
      </c>
      <c r="DU539" s="188" cm="1">
        <f t="array" aca="1" ref="DU539" ca="1">IFERROR(INDEX(Forecast_Capex_Input!BV$12:BV$286,$X539)
*(INDEX(Forecast_Capex_Input!$H$12:$H$286,$X539)=Repex),0)
*$DT539</f>
        <v>0</v>
      </c>
      <c r="DV539" s="188" cm="1">
        <f t="array" aca="1" ref="DV539" ca="1">IFERROR(INDEX(Forecast_Capex_Input!BW$12:BW$286,$X539)
*(INDEX(Forecast_Capex_Input!$H$12:$H$286,$X539)=Repex),0)
*$DT539</f>
        <v>0</v>
      </c>
      <c r="DW539" s="188" cm="1">
        <f t="array" aca="1" ref="DW539" ca="1">IFERROR(INDEX(Forecast_Capex_Input!BX$12:BX$286,$X539)
*(INDEX(Forecast_Capex_Input!$H$12:$H$286,$X539)=Repex),0)
*$DT539</f>
        <v>0</v>
      </c>
      <c r="DX539" s="188" cm="1">
        <f t="array" aca="1" ref="DX539" ca="1">IFERROR(INDEX(Forecast_Capex_Input!BY$12:BY$286,$X539)
*(INDEX(Forecast_Capex_Input!$H$12:$H$286,$X539)=Repex),0)
*$DT539</f>
        <v>0</v>
      </c>
      <c r="DY539" s="188" cm="1">
        <f t="array" aca="1" ref="DY539" ca="1">IFERROR(INDEX(Forecast_Capex_Input!BZ$12:BZ$286,$X539)
*(INDEX(Forecast_Capex_Input!$H$12:$H$286,$X539)=Repex),0)
*$DT539</f>
        <v>0</v>
      </c>
      <c r="DZ539" s="188" cm="1">
        <f t="array" aca="1" ref="DZ539" ca="1">IFERROR(INDEX(Forecast_Capex_Input!CA$12:CA$286,$X539)
*(INDEX(Forecast_Capex_Input!$H$12:$H$286,$X539)=Repex),0)
*$DT539</f>
        <v>0</v>
      </c>
      <c r="EA539" s="188" cm="1">
        <f t="array" aca="1" ref="EA539" ca="1">IFERROR(INDEX(Forecast_Capex_Input!CB$12:CB$286,$X539)
*(INDEX(Forecast_Capex_Input!$H$12:$H$286,$X539)=Repex),0)
*$DT539</f>
        <v>0</v>
      </c>
      <c r="EB539" s="188" cm="1">
        <f t="array" aca="1" ref="EB539" ca="1">IFERROR(INDEX(Forecast_Capex_Input!CC$12:CC$286,$X539)
*(INDEX(Forecast_Capex_Input!$H$12:$H$286,$X539)=Repex),0)
*$DT539</f>
        <v>0</v>
      </c>
      <c r="EC539" s="165"/>
      <c r="ED539" s="226" t="str">
        <f t="shared" si="391"/>
        <v>N/A</v>
      </c>
      <c r="EE539" s="174" t="s">
        <v>15</v>
      </c>
    </row>
    <row r="540" spans="3:135" x14ac:dyDescent="0.2">
      <c r="C540" s="174">
        <f t="shared" si="392"/>
        <v>530</v>
      </c>
      <c r="D540" s="167" t="str" cm="1">
        <f t="array" ref="D540">IFERROR(INDEX(Forecast_Capex_Input!$D$12:$D$286,$X540),NA)</f>
        <v>N/A</v>
      </c>
      <c r="E540" s="172" t="str" cm="1">
        <f t="array" ref="E540">IF($X540=NA,NA,INDEX(Forecast_Capex_Input!$E$12:$E$286,$X540))</f>
        <v>N/A</v>
      </c>
      <c r="F540" s="167" t="str" cm="1">
        <f t="array" aca="1" ref="F540" ca="1">IFERROR(INDEX(General!$E$25:$E$26,$Y540),NA)</f>
        <v>N/A</v>
      </c>
      <c r="G540" s="167" t="str" cm="1">
        <f t="array" aca="1" ref="G540" ca="1">IFERROR(INDEX(Forecast_Capex_Input!$AI$11:$BB$11,$AA540),NA)</f>
        <v>N/A</v>
      </c>
      <c r="H540" s="189" t="str" cm="1">
        <f t="array" aca="1" ref="H540" ca="1">IFERROR(INDEX(Forecast_Capex_Input!$AI$12:$BB$286,$X540,$AA540),NA)</f>
        <v>N/A</v>
      </c>
      <c r="I540" s="199" t="str" cm="1">
        <f t="array" ref="I540">IFERROR(INDEX(Forecast_Capex_Input!$F$12:$F$286,$X540),NA)</f>
        <v>N/A</v>
      </c>
      <c r="J540" s="199" t="str" cm="1">
        <f t="array" ref="J540">IFERROR(INDEX(Forecast_Capex_Input!G$12:G$286,$X540),NA)</f>
        <v>N/A</v>
      </c>
      <c r="K540" s="199" t="str" cm="1">
        <f t="array" ref="K540">IFERROR(INDEX(Forecast_Capex_Input!H$12:H$286,$X540),NA)</f>
        <v>N/A</v>
      </c>
      <c r="L540" s="199" t="str" cm="1">
        <f t="array" ref="L540">IFERROR(INDEX(Forecast_Capex_Input!I$12:I$286,$X540),NA)</f>
        <v>N/A</v>
      </c>
      <c r="M540" s="199" t="str" cm="1">
        <f t="array" ref="M540">IFERROR(INDEX(Forecast_Capex_Input!J$12:J$286,$X540),NA)</f>
        <v>N/A</v>
      </c>
      <c r="N540" s="199" t="str" cm="1">
        <f t="array" ref="N540">IFERROR(INDEX(Forecast_Capex_Input!K$12:K$286,$X540),NA)</f>
        <v>N/A</v>
      </c>
      <c r="O540" s="199" t="str" cm="1">
        <f t="array" ref="O540">IFERROR(INDEX(Forecast_Capex_Input!L$12:L$286,$X540),NA)</f>
        <v>N/A</v>
      </c>
      <c r="P540" s="199" t="str" cm="1">
        <f t="array" ref="P540">IFERROR(INDEX(Forecast_Capex_Input!M$12:M$286,$X540),NA)</f>
        <v>N/A</v>
      </c>
      <c r="Q540" s="172" t="str" cm="1">
        <f t="array" ref="Q540">IFERROR(INDEX(Forecast_Capex_Input!N$12:N$286,$X540),NA)</f>
        <v>N/A</v>
      </c>
      <c r="R540" s="265" cm="1">
        <f t="array" ref="R540">IFERROR(INDEX(Forecast_Capex_Input!O$12:O$286,$X540),0)</f>
        <v>0</v>
      </c>
      <c r="S540" s="172" cm="1">
        <f t="array" ref="S540">IFERROR(INDEX(Forecast_Capex_Input!P$12:P$286,$X540),0)</f>
        <v>0</v>
      </c>
      <c r="T540" s="199" t="str" cm="1">
        <f t="array" aca="1" ref="T540" ca="1">IFERROR(INDEX(General!$K$84:$K$103,$AA540),NA)</f>
        <v>N/A</v>
      </c>
      <c r="U540" s="188" cm="1">
        <f t="array" aca="1" ref="U540" ca="1">IFERROR(
IF($F540=General!$E$25,INDEX(Forecast_Capex_Input!S$12:S$286,$X540),
INDEX(Forecast_Capex_Input!T$12:T$286,$X540)),0)</f>
        <v>0</v>
      </c>
      <c r="V540" s="222" t="b">
        <f>IFERROR(INDEX(Overheads!$T$19:$T$26,MATCH($I540,Overheads!$E$19:$E$26,0)),FALSE)</f>
        <v>0</v>
      </c>
      <c r="W540" s="165"/>
      <c r="X540" s="174" t="str">
        <f>IFERROR(
IF(MATCH($C540,Forecast_Capex_Input!$CI$12:$CI$286,1)+1&gt;MAX(Forecast_Capex_Input!$C$12:$C$286),NA,
MATCH($C540,Forecast_Capex_Input!$CI$12:$CI$286,1)+1),1)</f>
        <v>N/A</v>
      </c>
      <c r="Y540" s="174" t="str" cm="1">
        <f t="array" aca="1" ref="Y540" ca="1">IFERROR(
IF(X539&lt;&gt;X540,1,
IF(COUNTIF(OFFSET(Y539,0,0,-INDEX(Forecast_Capex_Input!$CG$12:$CG$286,$X540)),Y539)=INDEX(Forecast_Capex_Input!$CG$12:$CG$286,$X540),Y539+1,Y539)),NA)</f>
        <v>N/A</v>
      </c>
      <c r="Z540" s="174" t="str" cm="1">
        <f t="array" ref="Z540">IFERROR($C540-IF($X540=1,1,INDEX(Forecast_Capex_Input!$CI$12:$CI$286,$X540-1))+1,NA)</f>
        <v>N/A</v>
      </c>
      <c r="AA540" s="174" t="str" cm="1">
        <f t="array" aca="1" ref="AA540" ca="1">IFERROR(IF(Y540=1,
INDEX(Forecast_Capex_Input!$AI$10:$BB$10,SMALL(IF(INDEX(Forecast_Capex_Input!$AI$12:$BB$286,$X540,0)&gt;0,COLUMN(Forecast_Capex_Input!$AI$10:$BB$10)-COLUMN(Forecast_Capex_Input!$AI$12)+1),ROWS(OFFSET(AA539,0,0,-$Z540)))),
OFFSET(AA539,-INDEX(Forecast_Capex_Input!$CG$12:$CG$286,$X540)+1,0)),NA)</f>
        <v>N/A</v>
      </c>
      <c r="AB540" s="174" t="str">
        <f t="shared" ca="1" si="361"/>
        <v>N/A</v>
      </c>
      <c r="AC540" s="222" t="b">
        <f t="shared" si="393"/>
        <v>0</v>
      </c>
      <c r="AD540" s="220" t="b">
        <v>0</v>
      </c>
      <c r="AE540" s="222" t="b">
        <f t="shared" si="362"/>
        <v>1</v>
      </c>
      <c r="AF540" s="165"/>
      <c r="AG540" s="215">
        <v>0</v>
      </c>
      <c r="AH540" s="215">
        <v>0</v>
      </c>
      <c r="AI540" s="215">
        <v>0</v>
      </c>
      <c r="AJ540" s="215">
        <v>0</v>
      </c>
      <c r="AK540" s="215">
        <v>0</v>
      </c>
      <c r="AL540" s="155">
        <v>0</v>
      </c>
      <c r="AM540" s="165"/>
      <c r="AN540" s="215" cm="1">
        <f t="array" aca="1" ref="AN540" ca="1">IFERROR(INDEX(General!O$33:O$34,$AB540)
*AG540,0)</f>
        <v>0</v>
      </c>
      <c r="AO540" s="215" cm="1">
        <f t="array" aca="1" ref="AO540" ca="1">IFERROR(INDEX(General!P$33:P$34,$AB540)
*AH540,0)</f>
        <v>0</v>
      </c>
      <c r="AP540" s="215" cm="1">
        <f t="array" aca="1" ref="AP540" ca="1">IFERROR(INDEX(General!Q$33:Q$34,$AB540)
*AI540,0)</f>
        <v>0</v>
      </c>
      <c r="AQ540" s="215" cm="1">
        <f t="array" aca="1" ref="AQ540" ca="1">IFERROR(INDEX(General!R$33:R$34,$AB540)
*AJ540,0)</f>
        <v>0</v>
      </c>
      <c r="AR540" s="215" cm="1">
        <f t="array" aca="1" ref="AR540" ca="1">IFERROR(INDEX(General!S$33:S$34,$AB540)
*AK540,0)</f>
        <v>0</v>
      </c>
      <c r="AS540" s="155">
        <f t="shared" ca="1" si="394"/>
        <v>0</v>
      </c>
      <c r="AT540" s="165"/>
      <c r="AU540" s="215">
        <f ca="1">IF($AE540=FALSE,AN540*Overheads!$R$24*$V540,
IFERROR(Overheads!$O$49*$V540*AN540,0)
+IFERROR(Overheads!Q$59*$V540*(AN540/Overheads!Q$68),0))</f>
        <v>0</v>
      </c>
      <c r="AV540" s="215">
        <f ca="1">IF($AE540=FALSE,AO540*Overheads!$R$24*$V540,
IFERROR(Overheads!$O$49*$V540*AO540,0)
+IFERROR(Overheads!R$59*$V540*(AO540/Overheads!R$68),0))</f>
        <v>0</v>
      </c>
      <c r="AW540" s="215">
        <f ca="1">IF($AE540=FALSE,AP540*Overheads!$R$24*$V540,
IFERROR(Overheads!$O$49*$V540*AP540,0)
+IFERROR(Overheads!S$59*$V540*(AP540/Overheads!S$68),0))</f>
        <v>0</v>
      </c>
      <c r="AX540" s="215">
        <f ca="1">IF($AE540=FALSE,AQ540*Overheads!$R$24*$V540,
IFERROR(Overheads!$O$49*$V540*AQ540,0)
+IFERROR(Overheads!T$59*$V540*(AQ540/Overheads!T$68),0))</f>
        <v>0</v>
      </c>
      <c r="AY540" s="215">
        <f ca="1">IF($AE540=FALSE,AR540*Overheads!$R$24*$V540,
IFERROR(Overheads!$O$49*$V540*AR540,0)
+IFERROR(Overheads!U$59*$V540*(AR540/Overheads!U$68),0))</f>
        <v>0</v>
      </c>
      <c r="AZ540" s="155">
        <f t="shared" ca="1" si="395"/>
        <v>0</v>
      </c>
      <c r="BA540" s="165"/>
      <c r="BB540" s="215">
        <f ca="1">IF($AE540=FALSE,AN540*Overheads!$S$25,
IFERROR(Overheads!$O$50*AN540,0)
+IFERROR(Overheads!Q$60*(AN540/Overheads!Q$66),0))</f>
        <v>0</v>
      </c>
      <c r="BC540" s="215">
        <f ca="1">IF($AE540=FALSE,AO540*Overheads!$S$25,
IFERROR(Overheads!$O$50*AO540,0)
+IFERROR(Overheads!R$60*(AO540/Overheads!R$66),0))</f>
        <v>0</v>
      </c>
      <c r="BD540" s="215">
        <f ca="1">IF($AE540=FALSE,AP540*Overheads!$S$25,
IFERROR(Overheads!$O$50*AP540,0)
+IFERROR(Overheads!S$60*(AP540/Overheads!S$66),0))</f>
        <v>0</v>
      </c>
      <c r="BE540" s="215">
        <f ca="1">IF($AE540=FALSE,AQ540*Overheads!$S$25,
IFERROR(Overheads!$O$50*AQ540,0)
+IFERROR(Overheads!T$60*(AQ540/Overheads!T$66),0))</f>
        <v>0</v>
      </c>
      <c r="BF540" s="215">
        <f ca="1">IF($AE540=FALSE,AR540*Overheads!$S$25,
IFERROR(Overheads!$O$50*AR540,0)
+IFERROR(Overheads!U$60*(AR540/Overheads!U$66),0))</f>
        <v>0</v>
      </c>
      <c r="BG540" s="155">
        <f t="shared" ca="1" si="396"/>
        <v>0</v>
      </c>
      <c r="BH540" s="165"/>
      <c r="BI540" s="215">
        <f t="shared" ca="1" si="397"/>
        <v>0</v>
      </c>
      <c r="BJ540" s="215">
        <f t="shared" ca="1" si="363"/>
        <v>0</v>
      </c>
      <c r="BK540" s="215">
        <f t="shared" ca="1" si="364"/>
        <v>0</v>
      </c>
      <c r="BL540" s="215">
        <f t="shared" ca="1" si="365"/>
        <v>0</v>
      </c>
      <c r="BM540" s="215">
        <f t="shared" ca="1" si="366"/>
        <v>0</v>
      </c>
      <c r="BN540" s="155">
        <f t="shared" ca="1" si="398"/>
        <v>0</v>
      </c>
      <c r="BO540" s="165"/>
      <c r="BP540" s="187" cm="1">
        <f t="array" ref="BP540">IFERROR(IF($X540=$X539,BP539,INDEX(Forecast_Capex_Input!AC$12:AC$286,$X540)),0)</f>
        <v>0</v>
      </c>
      <c r="BQ540" s="187" cm="1">
        <f t="array" ref="BQ540">IFERROR(IF($X540=$X539,BQ539,INDEX(Forecast_Capex_Input!AD$12:AD$286,$X540)),0)</f>
        <v>0</v>
      </c>
      <c r="BR540" s="187" cm="1">
        <f t="array" ref="BR540">IFERROR(IF($X540=$X539,BR539,INDEX(Forecast_Capex_Input!AE$12:AE$286,$X540)),0)</f>
        <v>0</v>
      </c>
      <c r="BS540" s="187" cm="1">
        <f t="array" ref="BS540">IFERROR(IF($X540=$X539,BS539,INDEX(Forecast_Capex_Input!AF$12:AF$286,$X540)),0)</f>
        <v>0</v>
      </c>
      <c r="BT540" s="187" cm="1">
        <f t="array" ref="BT540">IFERROR(IF($X540=$X539,BT539,INDEX(Forecast_Capex_Input!AG$12:AG$286,$X540)),0)</f>
        <v>0</v>
      </c>
      <c r="BU540" s="165"/>
      <c r="BV540" s="215">
        <f t="shared" si="367"/>
        <v>0</v>
      </c>
      <c r="BW540" s="215">
        <f t="shared" si="368"/>
        <v>0</v>
      </c>
      <c r="BX540" s="215">
        <f t="shared" si="369"/>
        <v>0</v>
      </c>
      <c r="BY540" s="215">
        <f t="shared" si="370"/>
        <v>0</v>
      </c>
      <c r="BZ540" s="215">
        <f t="shared" si="371"/>
        <v>0</v>
      </c>
      <c r="CA540" s="155">
        <f t="shared" si="399"/>
        <v>0</v>
      </c>
      <c r="CB540" s="165"/>
      <c r="CC540" s="215">
        <f t="shared" si="372"/>
        <v>0</v>
      </c>
      <c r="CD540" s="215">
        <f t="shared" si="373"/>
        <v>0</v>
      </c>
      <c r="CE540" s="215">
        <f t="shared" si="374"/>
        <v>0</v>
      </c>
      <c r="CF540" s="215">
        <f t="shared" si="375"/>
        <v>0</v>
      </c>
      <c r="CG540" s="215">
        <f t="shared" si="376"/>
        <v>0</v>
      </c>
      <c r="CH540" s="155">
        <f t="shared" si="400"/>
        <v>0</v>
      </c>
      <c r="CI540" s="165"/>
      <c r="CJ540" s="215">
        <f t="shared" si="377"/>
        <v>0</v>
      </c>
      <c r="CK540" s="215">
        <f t="shared" si="378"/>
        <v>0</v>
      </c>
      <c r="CL540" s="215">
        <f t="shared" si="379"/>
        <v>0</v>
      </c>
      <c r="CM540" s="215">
        <f t="shared" si="380"/>
        <v>0</v>
      </c>
      <c r="CN540" s="215">
        <f t="shared" si="381"/>
        <v>0</v>
      </c>
      <c r="CO540" s="155">
        <f t="shared" si="401"/>
        <v>0</v>
      </c>
      <c r="CP540" s="165"/>
      <c r="CQ540" s="223">
        <f t="shared" si="382"/>
        <v>0</v>
      </c>
      <c r="CR540" s="223">
        <f t="shared" si="383"/>
        <v>0</v>
      </c>
      <c r="CS540" s="223">
        <f t="shared" si="384"/>
        <v>0</v>
      </c>
      <c r="CT540" s="223">
        <f t="shared" si="385"/>
        <v>0</v>
      </c>
      <c r="CU540" s="223">
        <f t="shared" si="386"/>
        <v>0</v>
      </c>
      <c r="CV540" s="155">
        <f t="shared" si="402"/>
        <v>0</v>
      </c>
      <c r="CW540" s="165"/>
      <c r="CX540" s="215">
        <f t="shared" si="403"/>
        <v>0</v>
      </c>
      <c r="CY540" s="215">
        <f t="shared" si="387"/>
        <v>0</v>
      </c>
      <c r="CZ540" s="215">
        <f t="shared" si="388"/>
        <v>0</v>
      </c>
      <c r="DA540" s="215">
        <f t="shared" si="389"/>
        <v>0</v>
      </c>
      <c r="DB540" s="215">
        <f t="shared" si="390"/>
        <v>0</v>
      </c>
      <c r="DC540" s="155">
        <f t="shared" si="404"/>
        <v>0</v>
      </c>
      <c r="DD540" s="165"/>
      <c r="DE540" s="188" t="b" cm="1">
        <f t="array" aca="1" ref="DE540" ca="1">OR($G540=Forecast_Capex_Input!$BF$8:$BF$10)</f>
        <v>0</v>
      </c>
      <c r="DF540" s="188" cm="1">
        <f t="array" aca="1" ref="DF540" ca="1">IFERROR(INDEX(Forecast_Capex_Input!BG$12:BG$286,$X540)
*(INDEX(Forecast_Capex_Input!$H$12:$H$286,$X540)=Repex),0)
*$DE540</f>
        <v>0</v>
      </c>
      <c r="DG540" s="188" cm="1">
        <f t="array" aca="1" ref="DG540" ca="1">IFERROR(INDEX(Forecast_Capex_Input!BH$12:BH$286,$X540)
*(INDEX(Forecast_Capex_Input!$H$12:$H$286,$X540)=Repex),0)
*$DE540</f>
        <v>0</v>
      </c>
      <c r="DH540" s="188" cm="1">
        <f t="array" aca="1" ref="DH540" ca="1">IFERROR(INDEX(Forecast_Capex_Input!BI$12:BI$286,$X540)
*(INDEX(Forecast_Capex_Input!$H$12:$H$286,$X540)=Repex),0)
*$DE540</f>
        <v>0</v>
      </c>
      <c r="DI540" s="188" cm="1">
        <f t="array" aca="1" ref="DI540" ca="1">IFERROR(INDEX(Forecast_Capex_Input!BJ$12:BJ$286,$X540)
*(INDEX(Forecast_Capex_Input!$H$12:$H$286,$X540)=Repex),0)
*$DE540</f>
        <v>0</v>
      </c>
      <c r="DJ540" s="188" cm="1">
        <f t="array" aca="1" ref="DJ540" ca="1">IFERROR(INDEX(Forecast_Capex_Input!BK$12:BK$286,$X540)
*(INDEX(Forecast_Capex_Input!$H$12:$H$286,$X540)=Repex),0)
*$DE540</f>
        <v>0</v>
      </c>
      <c r="DK540" s="188" cm="1">
        <f t="array" aca="1" ref="DK540" ca="1">IFERROR(INDEX(Forecast_Capex_Input!BL$12:BL$286,$X540)
*(INDEX(Forecast_Capex_Input!$H$12:$H$286,$X540)=Repex),0)
*$DE540</f>
        <v>0</v>
      </c>
      <c r="DL540" s="165"/>
      <c r="DM540" s="188" t="b" cm="1">
        <f t="array" aca="1" ref="DM540" ca="1">OR($G540=Forecast_Capex_Input!$BN$8:$BN$9)</f>
        <v>0</v>
      </c>
      <c r="DN540" s="188" cm="1">
        <f t="array" aca="1" ref="DN540" ca="1">IFERROR(INDEX(Forecast_Capex_Input!BO$12:BO$286,$X540)
*(INDEX(Forecast_Capex_Input!$H$12:$H$286,$X540)=Repex),0)
*$DM540</f>
        <v>0</v>
      </c>
      <c r="DO540" s="188" cm="1">
        <f t="array" aca="1" ref="DO540" ca="1">IFERROR(INDEX(Forecast_Capex_Input!BP$12:BP$286,$X540)
*(INDEX(Forecast_Capex_Input!$H$12:$H$286,$X540)=Repex),0)
*$DM540</f>
        <v>0</v>
      </c>
      <c r="DP540" s="188" cm="1">
        <f t="array" aca="1" ref="DP540" ca="1">IFERROR(INDEX(Forecast_Capex_Input!BQ$12:BQ$286,$X540)
*(INDEX(Forecast_Capex_Input!$H$12:$H$286,$X540)=Repex),0)
*$DM540</f>
        <v>0</v>
      </c>
      <c r="DQ540" s="188" cm="1">
        <f t="array" aca="1" ref="DQ540" ca="1">IFERROR(INDEX(Forecast_Capex_Input!BR$12:BR$286,$X540)
*(INDEX(Forecast_Capex_Input!$H$12:$H$286,$X540)=Repex),0)
*$DM540</f>
        <v>0</v>
      </c>
      <c r="DR540" s="188" cm="1">
        <f t="array" aca="1" ref="DR540" ca="1">IFERROR(INDEX(Forecast_Capex_Input!BS$12:BS$286,$X540)
*(INDEX(Forecast_Capex_Input!$H$12:$H$286,$X540)=Repex),0)
*$DM540</f>
        <v>0</v>
      </c>
      <c r="DS540" s="165"/>
      <c r="DT540" s="188" t="b" cm="1">
        <f t="array" aca="1" ref="DT540" ca="1">OR($G540=Forecast_Capex_Input!$BU$8:$BU$10)</f>
        <v>0</v>
      </c>
      <c r="DU540" s="188" cm="1">
        <f t="array" aca="1" ref="DU540" ca="1">IFERROR(INDEX(Forecast_Capex_Input!BV$12:BV$286,$X540)
*(INDEX(Forecast_Capex_Input!$H$12:$H$286,$X540)=Repex),0)
*$DT540</f>
        <v>0</v>
      </c>
      <c r="DV540" s="188" cm="1">
        <f t="array" aca="1" ref="DV540" ca="1">IFERROR(INDEX(Forecast_Capex_Input!BW$12:BW$286,$X540)
*(INDEX(Forecast_Capex_Input!$H$12:$H$286,$X540)=Repex),0)
*$DT540</f>
        <v>0</v>
      </c>
      <c r="DW540" s="188" cm="1">
        <f t="array" aca="1" ref="DW540" ca="1">IFERROR(INDEX(Forecast_Capex_Input!BX$12:BX$286,$X540)
*(INDEX(Forecast_Capex_Input!$H$12:$H$286,$X540)=Repex),0)
*$DT540</f>
        <v>0</v>
      </c>
      <c r="DX540" s="188" cm="1">
        <f t="array" aca="1" ref="DX540" ca="1">IFERROR(INDEX(Forecast_Capex_Input!BY$12:BY$286,$X540)
*(INDEX(Forecast_Capex_Input!$H$12:$H$286,$X540)=Repex),0)
*$DT540</f>
        <v>0</v>
      </c>
      <c r="DY540" s="188" cm="1">
        <f t="array" aca="1" ref="DY540" ca="1">IFERROR(INDEX(Forecast_Capex_Input!BZ$12:BZ$286,$X540)
*(INDEX(Forecast_Capex_Input!$H$12:$H$286,$X540)=Repex),0)
*$DT540</f>
        <v>0</v>
      </c>
      <c r="DZ540" s="188" cm="1">
        <f t="array" aca="1" ref="DZ540" ca="1">IFERROR(INDEX(Forecast_Capex_Input!CA$12:CA$286,$X540)
*(INDEX(Forecast_Capex_Input!$H$12:$H$286,$X540)=Repex),0)
*$DT540</f>
        <v>0</v>
      </c>
      <c r="EA540" s="188" cm="1">
        <f t="array" aca="1" ref="EA540" ca="1">IFERROR(INDEX(Forecast_Capex_Input!CB$12:CB$286,$X540)
*(INDEX(Forecast_Capex_Input!$H$12:$H$286,$X540)=Repex),0)
*$DT540</f>
        <v>0</v>
      </c>
      <c r="EB540" s="188" cm="1">
        <f t="array" aca="1" ref="EB540" ca="1">IFERROR(INDEX(Forecast_Capex_Input!CC$12:CC$286,$X540)
*(INDEX(Forecast_Capex_Input!$H$12:$H$286,$X540)=Repex),0)
*$DT540</f>
        <v>0</v>
      </c>
      <c r="EC540" s="165"/>
      <c r="ED540" s="226" t="str">
        <f t="shared" si="391"/>
        <v>N/A</v>
      </c>
      <c r="EE540" s="174" t="s">
        <v>15</v>
      </c>
    </row>
    <row r="541" spans="3:135" x14ac:dyDescent="0.2">
      <c r="C541" s="174">
        <f t="shared" si="392"/>
        <v>531</v>
      </c>
      <c r="D541" s="167" t="str" cm="1">
        <f t="array" ref="D541">IFERROR(INDEX(Forecast_Capex_Input!$D$12:$D$286,$X541),NA)</f>
        <v>N/A</v>
      </c>
      <c r="E541" s="172" t="str" cm="1">
        <f t="array" ref="E541">IF($X541=NA,NA,INDEX(Forecast_Capex_Input!$E$12:$E$286,$X541))</f>
        <v>N/A</v>
      </c>
      <c r="F541" s="167" t="str" cm="1">
        <f t="array" aca="1" ref="F541" ca="1">IFERROR(INDEX(General!$E$25:$E$26,$Y541),NA)</f>
        <v>N/A</v>
      </c>
      <c r="G541" s="167" t="str" cm="1">
        <f t="array" aca="1" ref="G541" ca="1">IFERROR(INDEX(Forecast_Capex_Input!$AI$11:$BB$11,$AA541),NA)</f>
        <v>N/A</v>
      </c>
      <c r="H541" s="189" t="str" cm="1">
        <f t="array" aca="1" ref="H541" ca="1">IFERROR(INDEX(Forecast_Capex_Input!$AI$12:$BB$286,$X541,$AA541),NA)</f>
        <v>N/A</v>
      </c>
      <c r="I541" s="199" t="str" cm="1">
        <f t="array" ref="I541">IFERROR(INDEX(Forecast_Capex_Input!$F$12:$F$286,$X541),NA)</f>
        <v>N/A</v>
      </c>
      <c r="J541" s="199" t="str" cm="1">
        <f t="array" ref="J541">IFERROR(INDEX(Forecast_Capex_Input!G$12:G$286,$X541),NA)</f>
        <v>N/A</v>
      </c>
      <c r="K541" s="199" t="str" cm="1">
        <f t="array" ref="K541">IFERROR(INDEX(Forecast_Capex_Input!H$12:H$286,$X541),NA)</f>
        <v>N/A</v>
      </c>
      <c r="L541" s="199" t="str" cm="1">
        <f t="array" ref="L541">IFERROR(INDEX(Forecast_Capex_Input!I$12:I$286,$X541),NA)</f>
        <v>N/A</v>
      </c>
      <c r="M541" s="199" t="str" cm="1">
        <f t="array" ref="M541">IFERROR(INDEX(Forecast_Capex_Input!J$12:J$286,$X541),NA)</f>
        <v>N/A</v>
      </c>
      <c r="N541" s="199" t="str" cm="1">
        <f t="array" ref="N541">IFERROR(INDEX(Forecast_Capex_Input!K$12:K$286,$X541),NA)</f>
        <v>N/A</v>
      </c>
      <c r="O541" s="199" t="str" cm="1">
        <f t="array" ref="O541">IFERROR(INDEX(Forecast_Capex_Input!L$12:L$286,$X541),NA)</f>
        <v>N/A</v>
      </c>
      <c r="P541" s="199" t="str" cm="1">
        <f t="array" ref="P541">IFERROR(INDEX(Forecast_Capex_Input!M$12:M$286,$X541),NA)</f>
        <v>N/A</v>
      </c>
      <c r="Q541" s="172" t="str" cm="1">
        <f t="array" ref="Q541">IFERROR(INDEX(Forecast_Capex_Input!N$12:N$286,$X541),NA)</f>
        <v>N/A</v>
      </c>
      <c r="R541" s="265" cm="1">
        <f t="array" ref="R541">IFERROR(INDEX(Forecast_Capex_Input!O$12:O$286,$X541),0)</f>
        <v>0</v>
      </c>
      <c r="S541" s="172" cm="1">
        <f t="array" ref="S541">IFERROR(INDEX(Forecast_Capex_Input!P$12:P$286,$X541),0)</f>
        <v>0</v>
      </c>
      <c r="T541" s="199" t="str" cm="1">
        <f t="array" aca="1" ref="T541" ca="1">IFERROR(INDEX(General!$K$84:$K$103,$AA541),NA)</f>
        <v>N/A</v>
      </c>
      <c r="U541" s="188" cm="1">
        <f t="array" aca="1" ref="U541" ca="1">IFERROR(
IF($F541=General!$E$25,INDEX(Forecast_Capex_Input!S$12:S$286,$X541),
INDEX(Forecast_Capex_Input!T$12:T$286,$X541)),0)</f>
        <v>0</v>
      </c>
      <c r="V541" s="222" t="b">
        <f>IFERROR(INDEX(Overheads!$T$19:$T$26,MATCH($I541,Overheads!$E$19:$E$26,0)),FALSE)</f>
        <v>0</v>
      </c>
      <c r="W541" s="165"/>
      <c r="X541" s="174" t="str">
        <f>IFERROR(
IF(MATCH($C541,Forecast_Capex_Input!$CI$12:$CI$286,1)+1&gt;MAX(Forecast_Capex_Input!$C$12:$C$286),NA,
MATCH($C541,Forecast_Capex_Input!$CI$12:$CI$286,1)+1),1)</f>
        <v>N/A</v>
      </c>
      <c r="Y541" s="174" t="str" cm="1">
        <f t="array" aca="1" ref="Y541" ca="1">IFERROR(
IF(X540&lt;&gt;X541,1,
IF(COUNTIF(OFFSET(Y540,0,0,-INDEX(Forecast_Capex_Input!$CG$12:$CG$286,$X541)),Y540)=INDEX(Forecast_Capex_Input!$CG$12:$CG$286,$X541),Y540+1,Y540)),NA)</f>
        <v>N/A</v>
      </c>
      <c r="Z541" s="174" t="str" cm="1">
        <f t="array" ref="Z541">IFERROR($C541-IF($X541=1,1,INDEX(Forecast_Capex_Input!$CI$12:$CI$286,$X541-1))+1,NA)</f>
        <v>N/A</v>
      </c>
      <c r="AA541" s="174" t="str" cm="1">
        <f t="array" aca="1" ref="AA541" ca="1">IFERROR(IF(Y541=1,
INDEX(Forecast_Capex_Input!$AI$10:$BB$10,SMALL(IF(INDEX(Forecast_Capex_Input!$AI$12:$BB$286,$X541,0)&gt;0,COLUMN(Forecast_Capex_Input!$AI$10:$BB$10)-COLUMN(Forecast_Capex_Input!$AI$12)+1),ROWS(OFFSET(AA540,0,0,-$Z541)))),
OFFSET(AA540,-INDEX(Forecast_Capex_Input!$CG$12:$CG$286,$X541)+1,0)),NA)</f>
        <v>N/A</v>
      </c>
      <c r="AB541" s="174" t="str">
        <f t="shared" ca="1" si="361"/>
        <v>N/A</v>
      </c>
      <c r="AC541" s="222" t="b">
        <f t="shared" si="393"/>
        <v>0</v>
      </c>
      <c r="AD541" s="220" t="b">
        <v>0</v>
      </c>
      <c r="AE541" s="222" t="b">
        <f t="shared" si="362"/>
        <v>1</v>
      </c>
      <c r="AF541" s="165"/>
      <c r="AG541" s="215">
        <v>0</v>
      </c>
      <c r="AH541" s="215">
        <v>0</v>
      </c>
      <c r="AI541" s="215">
        <v>0</v>
      </c>
      <c r="AJ541" s="215">
        <v>0</v>
      </c>
      <c r="AK541" s="215">
        <v>0</v>
      </c>
      <c r="AL541" s="155">
        <v>0</v>
      </c>
      <c r="AM541" s="165"/>
      <c r="AN541" s="215" cm="1">
        <f t="array" aca="1" ref="AN541" ca="1">IFERROR(INDEX(General!O$33:O$34,$AB541)
*AG541,0)</f>
        <v>0</v>
      </c>
      <c r="AO541" s="215" cm="1">
        <f t="array" aca="1" ref="AO541" ca="1">IFERROR(INDEX(General!P$33:P$34,$AB541)
*AH541,0)</f>
        <v>0</v>
      </c>
      <c r="AP541" s="215" cm="1">
        <f t="array" aca="1" ref="AP541" ca="1">IFERROR(INDEX(General!Q$33:Q$34,$AB541)
*AI541,0)</f>
        <v>0</v>
      </c>
      <c r="AQ541" s="215" cm="1">
        <f t="array" aca="1" ref="AQ541" ca="1">IFERROR(INDEX(General!R$33:R$34,$AB541)
*AJ541,0)</f>
        <v>0</v>
      </c>
      <c r="AR541" s="215" cm="1">
        <f t="array" aca="1" ref="AR541" ca="1">IFERROR(INDEX(General!S$33:S$34,$AB541)
*AK541,0)</f>
        <v>0</v>
      </c>
      <c r="AS541" s="155">
        <f t="shared" ca="1" si="394"/>
        <v>0</v>
      </c>
      <c r="AT541" s="165"/>
      <c r="AU541" s="215">
        <f ca="1">IF($AE541=FALSE,AN541*Overheads!$R$24*$V541,
IFERROR(Overheads!$O$49*$V541*AN541,0)
+IFERROR(Overheads!Q$59*$V541*(AN541/Overheads!Q$68),0))</f>
        <v>0</v>
      </c>
      <c r="AV541" s="215">
        <f ca="1">IF($AE541=FALSE,AO541*Overheads!$R$24*$V541,
IFERROR(Overheads!$O$49*$V541*AO541,0)
+IFERROR(Overheads!R$59*$V541*(AO541/Overheads!R$68),0))</f>
        <v>0</v>
      </c>
      <c r="AW541" s="215">
        <f ca="1">IF($AE541=FALSE,AP541*Overheads!$R$24*$V541,
IFERROR(Overheads!$O$49*$V541*AP541,0)
+IFERROR(Overheads!S$59*$V541*(AP541/Overheads!S$68),0))</f>
        <v>0</v>
      </c>
      <c r="AX541" s="215">
        <f ca="1">IF($AE541=FALSE,AQ541*Overheads!$R$24*$V541,
IFERROR(Overheads!$O$49*$V541*AQ541,0)
+IFERROR(Overheads!T$59*$V541*(AQ541/Overheads!T$68),0))</f>
        <v>0</v>
      </c>
      <c r="AY541" s="215">
        <f ca="1">IF($AE541=FALSE,AR541*Overheads!$R$24*$V541,
IFERROR(Overheads!$O$49*$V541*AR541,0)
+IFERROR(Overheads!U$59*$V541*(AR541/Overheads!U$68),0))</f>
        <v>0</v>
      </c>
      <c r="AZ541" s="155">
        <f t="shared" ca="1" si="395"/>
        <v>0</v>
      </c>
      <c r="BA541" s="165"/>
      <c r="BB541" s="215">
        <f ca="1">IF($AE541=FALSE,AN541*Overheads!$S$25,
IFERROR(Overheads!$O$50*AN541,0)
+IFERROR(Overheads!Q$60*(AN541/Overheads!Q$66),0))</f>
        <v>0</v>
      </c>
      <c r="BC541" s="215">
        <f ca="1">IF($AE541=FALSE,AO541*Overheads!$S$25,
IFERROR(Overheads!$O$50*AO541,0)
+IFERROR(Overheads!R$60*(AO541/Overheads!R$66),0))</f>
        <v>0</v>
      </c>
      <c r="BD541" s="215">
        <f ca="1">IF($AE541=FALSE,AP541*Overheads!$S$25,
IFERROR(Overheads!$O$50*AP541,0)
+IFERROR(Overheads!S$60*(AP541/Overheads!S$66),0))</f>
        <v>0</v>
      </c>
      <c r="BE541" s="215">
        <f ca="1">IF($AE541=FALSE,AQ541*Overheads!$S$25,
IFERROR(Overheads!$O$50*AQ541,0)
+IFERROR(Overheads!T$60*(AQ541/Overheads!T$66),0))</f>
        <v>0</v>
      </c>
      <c r="BF541" s="215">
        <f ca="1">IF($AE541=FALSE,AR541*Overheads!$S$25,
IFERROR(Overheads!$O$50*AR541,0)
+IFERROR(Overheads!U$60*(AR541/Overheads!U$66),0))</f>
        <v>0</v>
      </c>
      <c r="BG541" s="155">
        <f t="shared" ca="1" si="396"/>
        <v>0</v>
      </c>
      <c r="BH541" s="165"/>
      <c r="BI541" s="215">
        <f t="shared" ca="1" si="397"/>
        <v>0</v>
      </c>
      <c r="BJ541" s="215">
        <f t="shared" ca="1" si="363"/>
        <v>0</v>
      </c>
      <c r="BK541" s="215">
        <f t="shared" ca="1" si="364"/>
        <v>0</v>
      </c>
      <c r="BL541" s="215">
        <f t="shared" ca="1" si="365"/>
        <v>0</v>
      </c>
      <c r="BM541" s="215">
        <f t="shared" ca="1" si="366"/>
        <v>0</v>
      </c>
      <c r="BN541" s="155">
        <f t="shared" ca="1" si="398"/>
        <v>0</v>
      </c>
      <c r="BO541" s="165"/>
      <c r="BP541" s="187" cm="1">
        <f t="array" ref="BP541">IFERROR(IF($X541=$X540,BP540,INDEX(Forecast_Capex_Input!AC$12:AC$286,$X541)),0)</f>
        <v>0</v>
      </c>
      <c r="BQ541" s="187" cm="1">
        <f t="array" ref="BQ541">IFERROR(IF($X541=$X540,BQ540,INDEX(Forecast_Capex_Input!AD$12:AD$286,$X541)),0)</f>
        <v>0</v>
      </c>
      <c r="BR541" s="187" cm="1">
        <f t="array" ref="BR541">IFERROR(IF($X541=$X540,BR540,INDEX(Forecast_Capex_Input!AE$12:AE$286,$X541)),0)</f>
        <v>0</v>
      </c>
      <c r="BS541" s="187" cm="1">
        <f t="array" ref="BS541">IFERROR(IF($X541=$X540,BS540,INDEX(Forecast_Capex_Input!AF$12:AF$286,$X541)),0)</f>
        <v>0</v>
      </c>
      <c r="BT541" s="187" cm="1">
        <f t="array" ref="BT541">IFERROR(IF($X541=$X540,BT540,INDEX(Forecast_Capex_Input!AG$12:AG$286,$X541)),0)</f>
        <v>0</v>
      </c>
      <c r="BU541" s="165"/>
      <c r="BV541" s="215">
        <f t="shared" si="367"/>
        <v>0</v>
      </c>
      <c r="BW541" s="215">
        <f t="shared" si="368"/>
        <v>0</v>
      </c>
      <c r="BX541" s="215">
        <f t="shared" si="369"/>
        <v>0</v>
      </c>
      <c r="BY541" s="215">
        <f t="shared" si="370"/>
        <v>0</v>
      </c>
      <c r="BZ541" s="215">
        <f t="shared" si="371"/>
        <v>0</v>
      </c>
      <c r="CA541" s="155">
        <f t="shared" si="399"/>
        <v>0</v>
      </c>
      <c r="CB541" s="165"/>
      <c r="CC541" s="215">
        <f t="shared" si="372"/>
        <v>0</v>
      </c>
      <c r="CD541" s="215">
        <f t="shared" si="373"/>
        <v>0</v>
      </c>
      <c r="CE541" s="215">
        <f t="shared" si="374"/>
        <v>0</v>
      </c>
      <c r="CF541" s="215">
        <f t="shared" si="375"/>
        <v>0</v>
      </c>
      <c r="CG541" s="215">
        <f t="shared" si="376"/>
        <v>0</v>
      </c>
      <c r="CH541" s="155">
        <f t="shared" si="400"/>
        <v>0</v>
      </c>
      <c r="CI541" s="165"/>
      <c r="CJ541" s="215">
        <f t="shared" si="377"/>
        <v>0</v>
      </c>
      <c r="CK541" s="215">
        <f t="shared" si="378"/>
        <v>0</v>
      </c>
      <c r="CL541" s="215">
        <f t="shared" si="379"/>
        <v>0</v>
      </c>
      <c r="CM541" s="215">
        <f t="shared" si="380"/>
        <v>0</v>
      </c>
      <c r="CN541" s="215">
        <f t="shared" si="381"/>
        <v>0</v>
      </c>
      <c r="CO541" s="155">
        <f t="shared" si="401"/>
        <v>0</v>
      </c>
      <c r="CP541" s="165"/>
      <c r="CQ541" s="223">
        <f t="shared" si="382"/>
        <v>0</v>
      </c>
      <c r="CR541" s="223">
        <f t="shared" si="383"/>
        <v>0</v>
      </c>
      <c r="CS541" s="223">
        <f t="shared" si="384"/>
        <v>0</v>
      </c>
      <c r="CT541" s="223">
        <f t="shared" si="385"/>
        <v>0</v>
      </c>
      <c r="CU541" s="223">
        <f t="shared" si="386"/>
        <v>0</v>
      </c>
      <c r="CV541" s="155">
        <f t="shared" si="402"/>
        <v>0</v>
      </c>
      <c r="CW541" s="165"/>
      <c r="CX541" s="215">
        <f t="shared" si="403"/>
        <v>0</v>
      </c>
      <c r="CY541" s="215">
        <f t="shared" si="387"/>
        <v>0</v>
      </c>
      <c r="CZ541" s="215">
        <f t="shared" si="388"/>
        <v>0</v>
      </c>
      <c r="DA541" s="215">
        <f t="shared" si="389"/>
        <v>0</v>
      </c>
      <c r="DB541" s="215">
        <f t="shared" si="390"/>
        <v>0</v>
      </c>
      <c r="DC541" s="155">
        <f t="shared" si="404"/>
        <v>0</v>
      </c>
      <c r="DD541" s="165"/>
      <c r="DE541" s="188" t="b" cm="1">
        <f t="array" aca="1" ref="DE541" ca="1">OR($G541=Forecast_Capex_Input!$BF$8:$BF$10)</f>
        <v>0</v>
      </c>
      <c r="DF541" s="188" cm="1">
        <f t="array" aca="1" ref="DF541" ca="1">IFERROR(INDEX(Forecast_Capex_Input!BG$12:BG$286,$X541)
*(INDEX(Forecast_Capex_Input!$H$12:$H$286,$X541)=Repex),0)
*$DE541</f>
        <v>0</v>
      </c>
      <c r="DG541" s="188" cm="1">
        <f t="array" aca="1" ref="DG541" ca="1">IFERROR(INDEX(Forecast_Capex_Input!BH$12:BH$286,$X541)
*(INDEX(Forecast_Capex_Input!$H$12:$H$286,$X541)=Repex),0)
*$DE541</f>
        <v>0</v>
      </c>
      <c r="DH541" s="188" cm="1">
        <f t="array" aca="1" ref="DH541" ca="1">IFERROR(INDEX(Forecast_Capex_Input!BI$12:BI$286,$X541)
*(INDEX(Forecast_Capex_Input!$H$12:$H$286,$X541)=Repex),0)
*$DE541</f>
        <v>0</v>
      </c>
      <c r="DI541" s="188" cm="1">
        <f t="array" aca="1" ref="DI541" ca="1">IFERROR(INDEX(Forecast_Capex_Input!BJ$12:BJ$286,$X541)
*(INDEX(Forecast_Capex_Input!$H$12:$H$286,$X541)=Repex),0)
*$DE541</f>
        <v>0</v>
      </c>
      <c r="DJ541" s="188" cm="1">
        <f t="array" aca="1" ref="DJ541" ca="1">IFERROR(INDEX(Forecast_Capex_Input!BK$12:BK$286,$X541)
*(INDEX(Forecast_Capex_Input!$H$12:$H$286,$X541)=Repex),0)
*$DE541</f>
        <v>0</v>
      </c>
      <c r="DK541" s="188" cm="1">
        <f t="array" aca="1" ref="DK541" ca="1">IFERROR(INDEX(Forecast_Capex_Input!BL$12:BL$286,$X541)
*(INDEX(Forecast_Capex_Input!$H$12:$H$286,$X541)=Repex),0)
*$DE541</f>
        <v>0</v>
      </c>
      <c r="DL541" s="165"/>
      <c r="DM541" s="188" t="b" cm="1">
        <f t="array" aca="1" ref="DM541" ca="1">OR($G541=Forecast_Capex_Input!$BN$8:$BN$9)</f>
        <v>0</v>
      </c>
      <c r="DN541" s="188" cm="1">
        <f t="array" aca="1" ref="DN541" ca="1">IFERROR(INDEX(Forecast_Capex_Input!BO$12:BO$286,$X541)
*(INDEX(Forecast_Capex_Input!$H$12:$H$286,$X541)=Repex),0)
*$DM541</f>
        <v>0</v>
      </c>
      <c r="DO541" s="188" cm="1">
        <f t="array" aca="1" ref="DO541" ca="1">IFERROR(INDEX(Forecast_Capex_Input!BP$12:BP$286,$X541)
*(INDEX(Forecast_Capex_Input!$H$12:$H$286,$X541)=Repex),0)
*$DM541</f>
        <v>0</v>
      </c>
      <c r="DP541" s="188" cm="1">
        <f t="array" aca="1" ref="DP541" ca="1">IFERROR(INDEX(Forecast_Capex_Input!BQ$12:BQ$286,$X541)
*(INDEX(Forecast_Capex_Input!$H$12:$H$286,$X541)=Repex),0)
*$DM541</f>
        <v>0</v>
      </c>
      <c r="DQ541" s="188" cm="1">
        <f t="array" aca="1" ref="DQ541" ca="1">IFERROR(INDEX(Forecast_Capex_Input!BR$12:BR$286,$X541)
*(INDEX(Forecast_Capex_Input!$H$12:$H$286,$X541)=Repex),0)
*$DM541</f>
        <v>0</v>
      </c>
      <c r="DR541" s="188" cm="1">
        <f t="array" aca="1" ref="DR541" ca="1">IFERROR(INDEX(Forecast_Capex_Input!BS$12:BS$286,$X541)
*(INDEX(Forecast_Capex_Input!$H$12:$H$286,$X541)=Repex),0)
*$DM541</f>
        <v>0</v>
      </c>
      <c r="DS541" s="165"/>
      <c r="DT541" s="188" t="b" cm="1">
        <f t="array" aca="1" ref="DT541" ca="1">OR($G541=Forecast_Capex_Input!$BU$8:$BU$10)</f>
        <v>0</v>
      </c>
      <c r="DU541" s="188" cm="1">
        <f t="array" aca="1" ref="DU541" ca="1">IFERROR(INDEX(Forecast_Capex_Input!BV$12:BV$286,$X541)
*(INDEX(Forecast_Capex_Input!$H$12:$H$286,$X541)=Repex),0)
*$DT541</f>
        <v>0</v>
      </c>
      <c r="DV541" s="188" cm="1">
        <f t="array" aca="1" ref="DV541" ca="1">IFERROR(INDEX(Forecast_Capex_Input!BW$12:BW$286,$X541)
*(INDEX(Forecast_Capex_Input!$H$12:$H$286,$X541)=Repex),0)
*$DT541</f>
        <v>0</v>
      </c>
      <c r="DW541" s="188" cm="1">
        <f t="array" aca="1" ref="DW541" ca="1">IFERROR(INDEX(Forecast_Capex_Input!BX$12:BX$286,$X541)
*(INDEX(Forecast_Capex_Input!$H$12:$H$286,$X541)=Repex),0)
*$DT541</f>
        <v>0</v>
      </c>
      <c r="DX541" s="188" cm="1">
        <f t="array" aca="1" ref="DX541" ca="1">IFERROR(INDEX(Forecast_Capex_Input!BY$12:BY$286,$X541)
*(INDEX(Forecast_Capex_Input!$H$12:$H$286,$X541)=Repex),0)
*$DT541</f>
        <v>0</v>
      </c>
      <c r="DY541" s="188" cm="1">
        <f t="array" aca="1" ref="DY541" ca="1">IFERROR(INDEX(Forecast_Capex_Input!BZ$12:BZ$286,$X541)
*(INDEX(Forecast_Capex_Input!$H$12:$H$286,$X541)=Repex),0)
*$DT541</f>
        <v>0</v>
      </c>
      <c r="DZ541" s="188" cm="1">
        <f t="array" aca="1" ref="DZ541" ca="1">IFERROR(INDEX(Forecast_Capex_Input!CA$12:CA$286,$X541)
*(INDEX(Forecast_Capex_Input!$H$12:$H$286,$X541)=Repex),0)
*$DT541</f>
        <v>0</v>
      </c>
      <c r="EA541" s="188" cm="1">
        <f t="array" aca="1" ref="EA541" ca="1">IFERROR(INDEX(Forecast_Capex_Input!CB$12:CB$286,$X541)
*(INDEX(Forecast_Capex_Input!$H$12:$H$286,$X541)=Repex),0)
*$DT541</f>
        <v>0</v>
      </c>
      <c r="EB541" s="188" cm="1">
        <f t="array" aca="1" ref="EB541" ca="1">IFERROR(INDEX(Forecast_Capex_Input!CC$12:CC$286,$X541)
*(INDEX(Forecast_Capex_Input!$H$12:$H$286,$X541)=Repex),0)
*$DT541</f>
        <v>0</v>
      </c>
      <c r="EC541" s="165"/>
      <c r="ED541" s="226" t="str">
        <f t="shared" si="391"/>
        <v>N/A</v>
      </c>
      <c r="EE541" s="174" t="s">
        <v>15</v>
      </c>
    </row>
    <row r="542" spans="3:135" x14ac:dyDescent="0.2">
      <c r="C542" s="174">
        <f t="shared" si="392"/>
        <v>532</v>
      </c>
      <c r="D542" s="167" t="str" cm="1">
        <f t="array" ref="D542">IFERROR(INDEX(Forecast_Capex_Input!$D$12:$D$286,$X542),NA)</f>
        <v>N/A</v>
      </c>
      <c r="E542" s="172" t="str" cm="1">
        <f t="array" ref="E542">IF($X542=NA,NA,INDEX(Forecast_Capex_Input!$E$12:$E$286,$X542))</f>
        <v>N/A</v>
      </c>
      <c r="F542" s="167" t="str" cm="1">
        <f t="array" aca="1" ref="F542" ca="1">IFERROR(INDEX(General!$E$25:$E$26,$Y542),NA)</f>
        <v>N/A</v>
      </c>
      <c r="G542" s="167" t="str" cm="1">
        <f t="array" aca="1" ref="G542" ca="1">IFERROR(INDEX(Forecast_Capex_Input!$AI$11:$BB$11,$AA542),NA)</f>
        <v>N/A</v>
      </c>
      <c r="H542" s="189" t="str" cm="1">
        <f t="array" aca="1" ref="H542" ca="1">IFERROR(INDEX(Forecast_Capex_Input!$AI$12:$BB$286,$X542,$AA542),NA)</f>
        <v>N/A</v>
      </c>
      <c r="I542" s="199" t="str" cm="1">
        <f t="array" ref="I542">IFERROR(INDEX(Forecast_Capex_Input!$F$12:$F$286,$X542),NA)</f>
        <v>N/A</v>
      </c>
      <c r="J542" s="199" t="str" cm="1">
        <f t="array" ref="J542">IFERROR(INDEX(Forecast_Capex_Input!G$12:G$286,$X542),NA)</f>
        <v>N/A</v>
      </c>
      <c r="K542" s="199" t="str" cm="1">
        <f t="array" ref="K542">IFERROR(INDEX(Forecast_Capex_Input!H$12:H$286,$X542),NA)</f>
        <v>N/A</v>
      </c>
      <c r="L542" s="199" t="str" cm="1">
        <f t="array" ref="L542">IFERROR(INDEX(Forecast_Capex_Input!I$12:I$286,$X542),NA)</f>
        <v>N/A</v>
      </c>
      <c r="M542" s="199" t="str" cm="1">
        <f t="array" ref="M542">IFERROR(INDEX(Forecast_Capex_Input!J$12:J$286,$X542),NA)</f>
        <v>N/A</v>
      </c>
      <c r="N542" s="199" t="str" cm="1">
        <f t="array" ref="N542">IFERROR(INDEX(Forecast_Capex_Input!K$12:K$286,$X542),NA)</f>
        <v>N/A</v>
      </c>
      <c r="O542" s="199" t="str" cm="1">
        <f t="array" ref="O542">IFERROR(INDEX(Forecast_Capex_Input!L$12:L$286,$X542),NA)</f>
        <v>N/A</v>
      </c>
      <c r="P542" s="199" t="str" cm="1">
        <f t="array" ref="P542">IFERROR(INDEX(Forecast_Capex_Input!M$12:M$286,$X542),NA)</f>
        <v>N/A</v>
      </c>
      <c r="Q542" s="172" t="str" cm="1">
        <f t="array" ref="Q542">IFERROR(INDEX(Forecast_Capex_Input!N$12:N$286,$X542),NA)</f>
        <v>N/A</v>
      </c>
      <c r="R542" s="265" cm="1">
        <f t="array" ref="R542">IFERROR(INDEX(Forecast_Capex_Input!O$12:O$286,$X542),0)</f>
        <v>0</v>
      </c>
      <c r="S542" s="172" cm="1">
        <f t="array" ref="S542">IFERROR(INDEX(Forecast_Capex_Input!P$12:P$286,$X542),0)</f>
        <v>0</v>
      </c>
      <c r="T542" s="199" t="str" cm="1">
        <f t="array" aca="1" ref="T542" ca="1">IFERROR(INDEX(General!$K$84:$K$103,$AA542),NA)</f>
        <v>N/A</v>
      </c>
      <c r="U542" s="188" cm="1">
        <f t="array" aca="1" ref="U542" ca="1">IFERROR(
IF($F542=General!$E$25,INDEX(Forecast_Capex_Input!S$12:S$286,$X542),
INDEX(Forecast_Capex_Input!T$12:T$286,$X542)),0)</f>
        <v>0</v>
      </c>
      <c r="V542" s="222" t="b">
        <f>IFERROR(INDEX(Overheads!$T$19:$T$26,MATCH($I542,Overheads!$E$19:$E$26,0)),FALSE)</f>
        <v>0</v>
      </c>
      <c r="W542" s="165"/>
      <c r="X542" s="174" t="str">
        <f>IFERROR(
IF(MATCH($C542,Forecast_Capex_Input!$CI$12:$CI$286,1)+1&gt;MAX(Forecast_Capex_Input!$C$12:$C$286),NA,
MATCH($C542,Forecast_Capex_Input!$CI$12:$CI$286,1)+1),1)</f>
        <v>N/A</v>
      </c>
      <c r="Y542" s="174" t="str" cm="1">
        <f t="array" aca="1" ref="Y542" ca="1">IFERROR(
IF(X541&lt;&gt;X542,1,
IF(COUNTIF(OFFSET(Y541,0,0,-INDEX(Forecast_Capex_Input!$CG$12:$CG$286,$X542)),Y541)=INDEX(Forecast_Capex_Input!$CG$12:$CG$286,$X542),Y541+1,Y541)),NA)</f>
        <v>N/A</v>
      </c>
      <c r="Z542" s="174" t="str" cm="1">
        <f t="array" ref="Z542">IFERROR($C542-IF($X542=1,1,INDEX(Forecast_Capex_Input!$CI$12:$CI$286,$X542-1))+1,NA)</f>
        <v>N/A</v>
      </c>
      <c r="AA542" s="174" t="str" cm="1">
        <f t="array" aca="1" ref="AA542" ca="1">IFERROR(IF(Y542=1,
INDEX(Forecast_Capex_Input!$AI$10:$BB$10,SMALL(IF(INDEX(Forecast_Capex_Input!$AI$12:$BB$286,$X542,0)&gt;0,COLUMN(Forecast_Capex_Input!$AI$10:$BB$10)-COLUMN(Forecast_Capex_Input!$AI$12)+1),ROWS(OFFSET(AA541,0,0,-$Z542)))),
OFFSET(AA541,-INDEX(Forecast_Capex_Input!$CG$12:$CG$286,$X542)+1,0)),NA)</f>
        <v>N/A</v>
      </c>
      <c r="AB542" s="174" t="str">
        <f t="shared" ca="1" si="361"/>
        <v>N/A</v>
      </c>
      <c r="AC542" s="222" t="b">
        <f t="shared" si="393"/>
        <v>0</v>
      </c>
      <c r="AD542" s="220" t="b">
        <v>0</v>
      </c>
      <c r="AE542" s="222" t="b">
        <f t="shared" si="362"/>
        <v>1</v>
      </c>
      <c r="AF542" s="165"/>
      <c r="AG542" s="215">
        <v>0</v>
      </c>
      <c r="AH542" s="215">
        <v>0</v>
      </c>
      <c r="AI542" s="215">
        <v>0</v>
      </c>
      <c r="AJ542" s="215">
        <v>0</v>
      </c>
      <c r="AK542" s="215">
        <v>0</v>
      </c>
      <c r="AL542" s="155">
        <v>0</v>
      </c>
      <c r="AM542" s="165"/>
      <c r="AN542" s="215" cm="1">
        <f t="array" aca="1" ref="AN542" ca="1">IFERROR(INDEX(General!O$33:O$34,$AB542)
*AG542,0)</f>
        <v>0</v>
      </c>
      <c r="AO542" s="215" cm="1">
        <f t="array" aca="1" ref="AO542" ca="1">IFERROR(INDEX(General!P$33:P$34,$AB542)
*AH542,0)</f>
        <v>0</v>
      </c>
      <c r="AP542" s="215" cm="1">
        <f t="array" aca="1" ref="AP542" ca="1">IFERROR(INDEX(General!Q$33:Q$34,$AB542)
*AI542,0)</f>
        <v>0</v>
      </c>
      <c r="AQ542" s="215" cm="1">
        <f t="array" aca="1" ref="AQ542" ca="1">IFERROR(INDEX(General!R$33:R$34,$AB542)
*AJ542,0)</f>
        <v>0</v>
      </c>
      <c r="AR542" s="215" cm="1">
        <f t="array" aca="1" ref="AR542" ca="1">IFERROR(INDEX(General!S$33:S$34,$AB542)
*AK542,0)</f>
        <v>0</v>
      </c>
      <c r="AS542" s="155">
        <f t="shared" ca="1" si="394"/>
        <v>0</v>
      </c>
      <c r="AT542" s="165"/>
      <c r="AU542" s="215">
        <f ca="1">IF($AE542=FALSE,AN542*Overheads!$R$24*$V542,
IFERROR(Overheads!$O$49*$V542*AN542,0)
+IFERROR(Overheads!Q$59*$V542*(AN542/Overheads!Q$68),0))</f>
        <v>0</v>
      </c>
      <c r="AV542" s="215">
        <f ca="1">IF($AE542=FALSE,AO542*Overheads!$R$24*$V542,
IFERROR(Overheads!$O$49*$V542*AO542,0)
+IFERROR(Overheads!R$59*$V542*(AO542/Overheads!R$68),0))</f>
        <v>0</v>
      </c>
      <c r="AW542" s="215">
        <f ca="1">IF($AE542=FALSE,AP542*Overheads!$R$24*$V542,
IFERROR(Overheads!$O$49*$V542*AP542,0)
+IFERROR(Overheads!S$59*$V542*(AP542/Overheads!S$68),0))</f>
        <v>0</v>
      </c>
      <c r="AX542" s="215">
        <f ca="1">IF($AE542=FALSE,AQ542*Overheads!$R$24*$V542,
IFERROR(Overheads!$O$49*$V542*AQ542,0)
+IFERROR(Overheads!T$59*$V542*(AQ542/Overheads!T$68),0))</f>
        <v>0</v>
      </c>
      <c r="AY542" s="215">
        <f ca="1">IF($AE542=FALSE,AR542*Overheads!$R$24*$V542,
IFERROR(Overheads!$O$49*$V542*AR542,0)
+IFERROR(Overheads!U$59*$V542*(AR542/Overheads!U$68),0))</f>
        <v>0</v>
      </c>
      <c r="AZ542" s="155">
        <f t="shared" ca="1" si="395"/>
        <v>0</v>
      </c>
      <c r="BA542" s="165"/>
      <c r="BB542" s="215">
        <f ca="1">IF($AE542=FALSE,AN542*Overheads!$S$25,
IFERROR(Overheads!$O$50*AN542,0)
+IFERROR(Overheads!Q$60*(AN542/Overheads!Q$66),0))</f>
        <v>0</v>
      </c>
      <c r="BC542" s="215">
        <f ca="1">IF($AE542=FALSE,AO542*Overheads!$S$25,
IFERROR(Overheads!$O$50*AO542,0)
+IFERROR(Overheads!R$60*(AO542/Overheads!R$66),0))</f>
        <v>0</v>
      </c>
      <c r="BD542" s="215">
        <f ca="1">IF($AE542=FALSE,AP542*Overheads!$S$25,
IFERROR(Overheads!$O$50*AP542,0)
+IFERROR(Overheads!S$60*(AP542/Overheads!S$66),0))</f>
        <v>0</v>
      </c>
      <c r="BE542" s="215">
        <f ca="1">IF($AE542=FALSE,AQ542*Overheads!$S$25,
IFERROR(Overheads!$O$50*AQ542,0)
+IFERROR(Overheads!T$60*(AQ542/Overheads!T$66),0))</f>
        <v>0</v>
      </c>
      <c r="BF542" s="215">
        <f ca="1">IF($AE542=FALSE,AR542*Overheads!$S$25,
IFERROR(Overheads!$O$50*AR542,0)
+IFERROR(Overheads!U$60*(AR542/Overheads!U$66),0))</f>
        <v>0</v>
      </c>
      <c r="BG542" s="155">
        <f t="shared" ca="1" si="396"/>
        <v>0</v>
      </c>
      <c r="BH542" s="165"/>
      <c r="BI542" s="215">
        <f t="shared" ca="1" si="397"/>
        <v>0</v>
      </c>
      <c r="BJ542" s="215">
        <f t="shared" ca="1" si="363"/>
        <v>0</v>
      </c>
      <c r="BK542" s="215">
        <f t="shared" ca="1" si="364"/>
        <v>0</v>
      </c>
      <c r="BL542" s="215">
        <f t="shared" ca="1" si="365"/>
        <v>0</v>
      </c>
      <c r="BM542" s="215">
        <f t="shared" ca="1" si="366"/>
        <v>0</v>
      </c>
      <c r="BN542" s="155">
        <f t="shared" ca="1" si="398"/>
        <v>0</v>
      </c>
      <c r="BO542" s="165"/>
      <c r="BP542" s="187" cm="1">
        <f t="array" ref="BP542">IFERROR(IF($X542=$X541,BP541,INDEX(Forecast_Capex_Input!AC$12:AC$286,$X542)),0)</f>
        <v>0</v>
      </c>
      <c r="BQ542" s="187" cm="1">
        <f t="array" ref="BQ542">IFERROR(IF($X542=$X541,BQ541,INDEX(Forecast_Capex_Input!AD$12:AD$286,$X542)),0)</f>
        <v>0</v>
      </c>
      <c r="BR542" s="187" cm="1">
        <f t="array" ref="BR542">IFERROR(IF($X542=$X541,BR541,INDEX(Forecast_Capex_Input!AE$12:AE$286,$X542)),0)</f>
        <v>0</v>
      </c>
      <c r="BS542" s="187" cm="1">
        <f t="array" ref="BS542">IFERROR(IF($X542=$X541,BS541,INDEX(Forecast_Capex_Input!AF$12:AF$286,$X542)),0)</f>
        <v>0</v>
      </c>
      <c r="BT542" s="187" cm="1">
        <f t="array" ref="BT542">IFERROR(IF($X542=$X541,BT541,INDEX(Forecast_Capex_Input!AG$12:AG$286,$X542)),0)</f>
        <v>0</v>
      </c>
      <c r="BU542" s="165"/>
      <c r="BV542" s="215">
        <f t="shared" si="367"/>
        <v>0</v>
      </c>
      <c r="BW542" s="215">
        <f t="shared" si="368"/>
        <v>0</v>
      </c>
      <c r="BX542" s="215">
        <f t="shared" si="369"/>
        <v>0</v>
      </c>
      <c r="BY542" s="215">
        <f t="shared" si="370"/>
        <v>0</v>
      </c>
      <c r="BZ542" s="215">
        <f t="shared" si="371"/>
        <v>0</v>
      </c>
      <c r="CA542" s="155">
        <f t="shared" si="399"/>
        <v>0</v>
      </c>
      <c r="CB542" s="165"/>
      <c r="CC542" s="215">
        <f t="shared" si="372"/>
        <v>0</v>
      </c>
      <c r="CD542" s="215">
        <f t="shared" si="373"/>
        <v>0</v>
      </c>
      <c r="CE542" s="215">
        <f t="shared" si="374"/>
        <v>0</v>
      </c>
      <c r="CF542" s="215">
        <f t="shared" si="375"/>
        <v>0</v>
      </c>
      <c r="CG542" s="215">
        <f t="shared" si="376"/>
        <v>0</v>
      </c>
      <c r="CH542" s="155">
        <f t="shared" si="400"/>
        <v>0</v>
      </c>
      <c r="CI542" s="165"/>
      <c r="CJ542" s="215">
        <f t="shared" si="377"/>
        <v>0</v>
      </c>
      <c r="CK542" s="215">
        <f t="shared" si="378"/>
        <v>0</v>
      </c>
      <c r="CL542" s="215">
        <f t="shared" si="379"/>
        <v>0</v>
      </c>
      <c r="CM542" s="215">
        <f t="shared" si="380"/>
        <v>0</v>
      </c>
      <c r="CN542" s="215">
        <f t="shared" si="381"/>
        <v>0</v>
      </c>
      <c r="CO542" s="155">
        <f t="shared" si="401"/>
        <v>0</v>
      </c>
      <c r="CP542" s="165"/>
      <c r="CQ542" s="223">
        <f t="shared" si="382"/>
        <v>0</v>
      </c>
      <c r="CR542" s="223">
        <f t="shared" si="383"/>
        <v>0</v>
      </c>
      <c r="CS542" s="223">
        <f t="shared" si="384"/>
        <v>0</v>
      </c>
      <c r="CT542" s="223">
        <f t="shared" si="385"/>
        <v>0</v>
      </c>
      <c r="CU542" s="223">
        <f t="shared" si="386"/>
        <v>0</v>
      </c>
      <c r="CV542" s="155">
        <f t="shared" si="402"/>
        <v>0</v>
      </c>
      <c r="CW542" s="165"/>
      <c r="CX542" s="215">
        <f t="shared" si="403"/>
        <v>0</v>
      </c>
      <c r="CY542" s="215">
        <f t="shared" si="387"/>
        <v>0</v>
      </c>
      <c r="CZ542" s="215">
        <f t="shared" si="388"/>
        <v>0</v>
      </c>
      <c r="DA542" s="215">
        <f t="shared" si="389"/>
        <v>0</v>
      </c>
      <c r="DB542" s="215">
        <f t="shared" si="390"/>
        <v>0</v>
      </c>
      <c r="DC542" s="155">
        <f t="shared" si="404"/>
        <v>0</v>
      </c>
      <c r="DD542" s="165"/>
      <c r="DE542" s="188" t="b" cm="1">
        <f t="array" aca="1" ref="DE542" ca="1">OR($G542=Forecast_Capex_Input!$BF$8:$BF$10)</f>
        <v>0</v>
      </c>
      <c r="DF542" s="188" cm="1">
        <f t="array" aca="1" ref="DF542" ca="1">IFERROR(INDEX(Forecast_Capex_Input!BG$12:BG$286,$X542)
*(INDEX(Forecast_Capex_Input!$H$12:$H$286,$X542)=Repex),0)
*$DE542</f>
        <v>0</v>
      </c>
      <c r="DG542" s="188" cm="1">
        <f t="array" aca="1" ref="DG542" ca="1">IFERROR(INDEX(Forecast_Capex_Input!BH$12:BH$286,$X542)
*(INDEX(Forecast_Capex_Input!$H$12:$H$286,$X542)=Repex),0)
*$DE542</f>
        <v>0</v>
      </c>
      <c r="DH542" s="188" cm="1">
        <f t="array" aca="1" ref="DH542" ca="1">IFERROR(INDEX(Forecast_Capex_Input!BI$12:BI$286,$X542)
*(INDEX(Forecast_Capex_Input!$H$12:$H$286,$X542)=Repex),0)
*$DE542</f>
        <v>0</v>
      </c>
      <c r="DI542" s="188" cm="1">
        <f t="array" aca="1" ref="DI542" ca="1">IFERROR(INDEX(Forecast_Capex_Input!BJ$12:BJ$286,$X542)
*(INDEX(Forecast_Capex_Input!$H$12:$H$286,$X542)=Repex),0)
*$DE542</f>
        <v>0</v>
      </c>
      <c r="DJ542" s="188" cm="1">
        <f t="array" aca="1" ref="DJ542" ca="1">IFERROR(INDEX(Forecast_Capex_Input!BK$12:BK$286,$X542)
*(INDEX(Forecast_Capex_Input!$H$12:$H$286,$X542)=Repex),0)
*$DE542</f>
        <v>0</v>
      </c>
      <c r="DK542" s="188" cm="1">
        <f t="array" aca="1" ref="DK542" ca="1">IFERROR(INDEX(Forecast_Capex_Input!BL$12:BL$286,$X542)
*(INDEX(Forecast_Capex_Input!$H$12:$H$286,$X542)=Repex),0)
*$DE542</f>
        <v>0</v>
      </c>
      <c r="DL542" s="165"/>
      <c r="DM542" s="188" t="b" cm="1">
        <f t="array" aca="1" ref="DM542" ca="1">OR($G542=Forecast_Capex_Input!$BN$8:$BN$9)</f>
        <v>0</v>
      </c>
      <c r="DN542" s="188" cm="1">
        <f t="array" aca="1" ref="DN542" ca="1">IFERROR(INDEX(Forecast_Capex_Input!BO$12:BO$286,$X542)
*(INDEX(Forecast_Capex_Input!$H$12:$H$286,$X542)=Repex),0)
*$DM542</f>
        <v>0</v>
      </c>
      <c r="DO542" s="188" cm="1">
        <f t="array" aca="1" ref="DO542" ca="1">IFERROR(INDEX(Forecast_Capex_Input!BP$12:BP$286,$X542)
*(INDEX(Forecast_Capex_Input!$H$12:$H$286,$X542)=Repex),0)
*$DM542</f>
        <v>0</v>
      </c>
      <c r="DP542" s="188" cm="1">
        <f t="array" aca="1" ref="DP542" ca="1">IFERROR(INDEX(Forecast_Capex_Input!BQ$12:BQ$286,$X542)
*(INDEX(Forecast_Capex_Input!$H$12:$H$286,$X542)=Repex),0)
*$DM542</f>
        <v>0</v>
      </c>
      <c r="DQ542" s="188" cm="1">
        <f t="array" aca="1" ref="DQ542" ca="1">IFERROR(INDEX(Forecast_Capex_Input!BR$12:BR$286,$X542)
*(INDEX(Forecast_Capex_Input!$H$12:$H$286,$X542)=Repex),0)
*$DM542</f>
        <v>0</v>
      </c>
      <c r="DR542" s="188" cm="1">
        <f t="array" aca="1" ref="DR542" ca="1">IFERROR(INDEX(Forecast_Capex_Input!BS$12:BS$286,$X542)
*(INDEX(Forecast_Capex_Input!$H$12:$H$286,$X542)=Repex),0)
*$DM542</f>
        <v>0</v>
      </c>
      <c r="DS542" s="165"/>
      <c r="DT542" s="188" t="b" cm="1">
        <f t="array" aca="1" ref="DT542" ca="1">OR($G542=Forecast_Capex_Input!$BU$8:$BU$10)</f>
        <v>0</v>
      </c>
      <c r="DU542" s="188" cm="1">
        <f t="array" aca="1" ref="DU542" ca="1">IFERROR(INDEX(Forecast_Capex_Input!BV$12:BV$286,$X542)
*(INDEX(Forecast_Capex_Input!$H$12:$H$286,$X542)=Repex),0)
*$DT542</f>
        <v>0</v>
      </c>
      <c r="DV542" s="188" cm="1">
        <f t="array" aca="1" ref="DV542" ca="1">IFERROR(INDEX(Forecast_Capex_Input!BW$12:BW$286,$X542)
*(INDEX(Forecast_Capex_Input!$H$12:$H$286,$X542)=Repex),0)
*$DT542</f>
        <v>0</v>
      </c>
      <c r="DW542" s="188" cm="1">
        <f t="array" aca="1" ref="DW542" ca="1">IFERROR(INDEX(Forecast_Capex_Input!BX$12:BX$286,$X542)
*(INDEX(Forecast_Capex_Input!$H$12:$H$286,$X542)=Repex),0)
*$DT542</f>
        <v>0</v>
      </c>
      <c r="DX542" s="188" cm="1">
        <f t="array" aca="1" ref="DX542" ca="1">IFERROR(INDEX(Forecast_Capex_Input!BY$12:BY$286,$X542)
*(INDEX(Forecast_Capex_Input!$H$12:$H$286,$X542)=Repex),0)
*$DT542</f>
        <v>0</v>
      </c>
      <c r="DY542" s="188" cm="1">
        <f t="array" aca="1" ref="DY542" ca="1">IFERROR(INDEX(Forecast_Capex_Input!BZ$12:BZ$286,$X542)
*(INDEX(Forecast_Capex_Input!$H$12:$H$286,$X542)=Repex),0)
*$DT542</f>
        <v>0</v>
      </c>
      <c r="DZ542" s="188" cm="1">
        <f t="array" aca="1" ref="DZ542" ca="1">IFERROR(INDEX(Forecast_Capex_Input!CA$12:CA$286,$X542)
*(INDEX(Forecast_Capex_Input!$H$12:$H$286,$X542)=Repex),0)
*$DT542</f>
        <v>0</v>
      </c>
      <c r="EA542" s="188" cm="1">
        <f t="array" aca="1" ref="EA542" ca="1">IFERROR(INDEX(Forecast_Capex_Input!CB$12:CB$286,$X542)
*(INDEX(Forecast_Capex_Input!$H$12:$H$286,$X542)=Repex),0)
*$DT542</f>
        <v>0</v>
      </c>
      <c r="EB542" s="188" cm="1">
        <f t="array" aca="1" ref="EB542" ca="1">IFERROR(INDEX(Forecast_Capex_Input!CC$12:CC$286,$X542)
*(INDEX(Forecast_Capex_Input!$H$12:$H$286,$X542)=Repex),0)
*$DT542</f>
        <v>0</v>
      </c>
      <c r="EC542" s="165"/>
      <c r="ED542" s="226" t="str">
        <f t="shared" si="391"/>
        <v>N/A</v>
      </c>
      <c r="EE542" s="174" t="s">
        <v>15</v>
      </c>
    </row>
    <row r="543" spans="3:135" x14ac:dyDescent="0.2">
      <c r="C543" s="174">
        <f t="shared" si="392"/>
        <v>533</v>
      </c>
      <c r="D543" s="167" t="str" cm="1">
        <f t="array" ref="D543">IFERROR(INDEX(Forecast_Capex_Input!$D$12:$D$286,$X543),NA)</f>
        <v>N/A</v>
      </c>
      <c r="E543" s="172" t="str" cm="1">
        <f t="array" ref="E543">IF($X543=NA,NA,INDEX(Forecast_Capex_Input!$E$12:$E$286,$X543))</f>
        <v>N/A</v>
      </c>
      <c r="F543" s="167" t="str" cm="1">
        <f t="array" aca="1" ref="F543" ca="1">IFERROR(INDEX(General!$E$25:$E$26,$Y543),NA)</f>
        <v>N/A</v>
      </c>
      <c r="G543" s="167" t="str" cm="1">
        <f t="array" aca="1" ref="G543" ca="1">IFERROR(INDEX(Forecast_Capex_Input!$AI$11:$BB$11,$AA543),NA)</f>
        <v>N/A</v>
      </c>
      <c r="H543" s="189" t="str" cm="1">
        <f t="array" aca="1" ref="H543" ca="1">IFERROR(INDEX(Forecast_Capex_Input!$AI$12:$BB$286,$X543,$AA543),NA)</f>
        <v>N/A</v>
      </c>
      <c r="I543" s="199" t="str" cm="1">
        <f t="array" ref="I543">IFERROR(INDEX(Forecast_Capex_Input!$F$12:$F$286,$X543),NA)</f>
        <v>N/A</v>
      </c>
      <c r="J543" s="199" t="str" cm="1">
        <f t="array" ref="J543">IFERROR(INDEX(Forecast_Capex_Input!G$12:G$286,$X543),NA)</f>
        <v>N/A</v>
      </c>
      <c r="K543" s="199" t="str" cm="1">
        <f t="array" ref="K543">IFERROR(INDEX(Forecast_Capex_Input!H$12:H$286,$X543),NA)</f>
        <v>N/A</v>
      </c>
      <c r="L543" s="199" t="str" cm="1">
        <f t="array" ref="L543">IFERROR(INDEX(Forecast_Capex_Input!I$12:I$286,$X543),NA)</f>
        <v>N/A</v>
      </c>
      <c r="M543" s="199" t="str" cm="1">
        <f t="array" ref="M543">IFERROR(INDEX(Forecast_Capex_Input!J$12:J$286,$X543),NA)</f>
        <v>N/A</v>
      </c>
      <c r="N543" s="199" t="str" cm="1">
        <f t="array" ref="N543">IFERROR(INDEX(Forecast_Capex_Input!K$12:K$286,$X543),NA)</f>
        <v>N/A</v>
      </c>
      <c r="O543" s="199" t="str" cm="1">
        <f t="array" ref="O543">IFERROR(INDEX(Forecast_Capex_Input!L$12:L$286,$X543),NA)</f>
        <v>N/A</v>
      </c>
      <c r="P543" s="199" t="str" cm="1">
        <f t="array" ref="P543">IFERROR(INDEX(Forecast_Capex_Input!M$12:M$286,$X543),NA)</f>
        <v>N/A</v>
      </c>
      <c r="Q543" s="172" t="str" cm="1">
        <f t="array" ref="Q543">IFERROR(INDEX(Forecast_Capex_Input!N$12:N$286,$X543),NA)</f>
        <v>N/A</v>
      </c>
      <c r="R543" s="265" cm="1">
        <f t="array" ref="R543">IFERROR(INDEX(Forecast_Capex_Input!O$12:O$286,$X543),0)</f>
        <v>0</v>
      </c>
      <c r="S543" s="172" cm="1">
        <f t="array" ref="S543">IFERROR(INDEX(Forecast_Capex_Input!P$12:P$286,$X543),0)</f>
        <v>0</v>
      </c>
      <c r="T543" s="199" t="str" cm="1">
        <f t="array" aca="1" ref="T543" ca="1">IFERROR(INDEX(General!$K$84:$K$103,$AA543),NA)</f>
        <v>N/A</v>
      </c>
      <c r="U543" s="188" cm="1">
        <f t="array" aca="1" ref="U543" ca="1">IFERROR(
IF($F543=General!$E$25,INDEX(Forecast_Capex_Input!S$12:S$286,$X543),
INDEX(Forecast_Capex_Input!T$12:T$286,$X543)),0)</f>
        <v>0</v>
      </c>
      <c r="V543" s="222" t="b">
        <f>IFERROR(INDEX(Overheads!$T$19:$T$26,MATCH($I543,Overheads!$E$19:$E$26,0)),FALSE)</f>
        <v>0</v>
      </c>
      <c r="W543" s="165"/>
      <c r="X543" s="174" t="str">
        <f>IFERROR(
IF(MATCH($C543,Forecast_Capex_Input!$CI$12:$CI$286,1)+1&gt;MAX(Forecast_Capex_Input!$C$12:$C$286),NA,
MATCH($C543,Forecast_Capex_Input!$CI$12:$CI$286,1)+1),1)</f>
        <v>N/A</v>
      </c>
      <c r="Y543" s="174" t="str" cm="1">
        <f t="array" aca="1" ref="Y543" ca="1">IFERROR(
IF(X542&lt;&gt;X543,1,
IF(COUNTIF(OFFSET(Y542,0,0,-INDEX(Forecast_Capex_Input!$CG$12:$CG$286,$X543)),Y542)=INDEX(Forecast_Capex_Input!$CG$12:$CG$286,$X543),Y542+1,Y542)),NA)</f>
        <v>N/A</v>
      </c>
      <c r="Z543" s="174" t="str" cm="1">
        <f t="array" ref="Z543">IFERROR($C543-IF($X543=1,1,INDEX(Forecast_Capex_Input!$CI$12:$CI$286,$X543-1))+1,NA)</f>
        <v>N/A</v>
      </c>
      <c r="AA543" s="174" t="str" cm="1">
        <f t="array" aca="1" ref="AA543" ca="1">IFERROR(IF(Y543=1,
INDEX(Forecast_Capex_Input!$AI$10:$BB$10,SMALL(IF(INDEX(Forecast_Capex_Input!$AI$12:$BB$286,$X543,0)&gt;0,COLUMN(Forecast_Capex_Input!$AI$10:$BB$10)-COLUMN(Forecast_Capex_Input!$AI$12)+1),ROWS(OFFSET(AA542,0,0,-$Z543)))),
OFFSET(AA542,-INDEX(Forecast_Capex_Input!$CG$12:$CG$286,$X543)+1,0)),NA)</f>
        <v>N/A</v>
      </c>
      <c r="AB543" s="174" t="str">
        <f t="shared" ca="1" si="361"/>
        <v>N/A</v>
      </c>
      <c r="AC543" s="222" t="b">
        <f t="shared" si="393"/>
        <v>0</v>
      </c>
      <c r="AD543" s="220" t="b">
        <v>0</v>
      </c>
      <c r="AE543" s="222" t="b">
        <f t="shared" si="362"/>
        <v>1</v>
      </c>
      <c r="AF543" s="165"/>
      <c r="AG543" s="215">
        <v>0</v>
      </c>
      <c r="AH543" s="215">
        <v>0</v>
      </c>
      <c r="AI543" s="215">
        <v>0</v>
      </c>
      <c r="AJ543" s="215">
        <v>0</v>
      </c>
      <c r="AK543" s="215">
        <v>0</v>
      </c>
      <c r="AL543" s="155">
        <v>0</v>
      </c>
      <c r="AM543" s="165"/>
      <c r="AN543" s="215" cm="1">
        <f t="array" aca="1" ref="AN543" ca="1">IFERROR(INDEX(General!O$33:O$34,$AB543)
*AG543,0)</f>
        <v>0</v>
      </c>
      <c r="AO543" s="215" cm="1">
        <f t="array" aca="1" ref="AO543" ca="1">IFERROR(INDEX(General!P$33:P$34,$AB543)
*AH543,0)</f>
        <v>0</v>
      </c>
      <c r="AP543" s="215" cm="1">
        <f t="array" aca="1" ref="AP543" ca="1">IFERROR(INDEX(General!Q$33:Q$34,$AB543)
*AI543,0)</f>
        <v>0</v>
      </c>
      <c r="AQ543" s="215" cm="1">
        <f t="array" aca="1" ref="AQ543" ca="1">IFERROR(INDEX(General!R$33:R$34,$AB543)
*AJ543,0)</f>
        <v>0</v>
      </c>
      <c r="AR543" s="215" cm="1">
        <f t="array" aca="1" ref="AR543" ca="1">IFERROR(INDEX(General!S$33:S$34,$AB543)
*AK543,0)</f>
        <v>0</v>
      </c>
      <c r="AS543" s="155">
        <f t="shared" ca="1" si="394"/>
        <v>0</v>
      </c>
      <c r="AT543" s="165"/>
      <c r="AU543" s="215">
        <f ca="1">IF($AE543=FALSE,AN543*Overheads!$R$24*$V543,
IFERROR(Overheads!$O$49*$V543*AN543,0)
+IFERROR(Overheads!Q$59*$V543*(AN543/Overheads!Q$68),0))</f>
        <v>0</v>
      </c>
      <c r="AV543" s="215">
        <f ca="1">IF($AE543=FALSE,AO543*Overheads!$R$24*$V543,
IFERROR(Overheads!$O$49*$V543*AO543,0)
+IFERROR(Overheads!R$59*$V543*(AO543/Overheads!R$68),0))</f>
        <v>0</v>
      </c>
      <c r="AW543" s="215">
        <f ca="1">IF($AE543=FALSE,AP543*Overheads!$R$24*$V543,
IFERROR(Overheads!$O$49*$V543*AP543,0)
+IFERROR(Overheads!S$59*$V543*(AP543/Overheads!S$68),0))</f>
        <v>0</v>
      </c>
      <c r="AX543" s="215">
        <f ca="1">IF($AE543=FALSE,AQ543*Overheads!$R$24*$V543,
IFERROR(Overheads!$O$49*$V543*AQ543,0)
+IFERROR(Overheads!T$59*$V543*(AQ543/Overheads!T$68),0))</f>
        <v>0</v>
      </c>
      <c r="AY543" s="215">
        <f ca="1">IF($AE543=FALSE,AR543*Overheads!$R$24*$V543,
IFERROR(Overheads!$O$49*$V543*AR543,0)
+IFERROR(Overheads!U$59*$V543*(AR543/Overheads!U$68),0))</f>
        <v>0</v>
      </c>
      <c r="AZ543" s="155">
        <f t="shared" ca="1" si="395"/>
        <v>0</v>
      </c>
      <c r="BA543" s="165"/>
      <c r="BB543" s="215">
        <f ca="1">IF($AE543=FALSE,AN543*Overheads!$S$25,
IFERROR(Overheads!$O$50*AN543,0)
+IFERROR(Overheads!Q$60*(AN543/Overheads!Q$66),0))</f>
        <v>0</v>
      </c>
      <c r="BC543" s="215">
        <f ca="1">IF($AE543=FALSE,AO543*Overheads!$S$25,
IFERROR(Overheads!$O$50*AO543,0)
+IFERROR(Overheads!R$60*(AO543/Overheads!R$66),0))</f>
        <v>0</v>
      </c>
      <c r="BD543" s="215">
        <f ca="1">IF($AE543=FALSE,AP543*Overheads!$S$25,
IFERROR(Overheads!$O$50*AP543,0)
+IFERROR(Overheads!S$60*(AP543/Overheads!S$66),0))</f>
        <v>0</v>
      </c>
      <c r="BE543" s="215">
        <f ca="1">IF($AE543=FALSE,AQ543*Overheads!$S$25,
IFERROR(Overheads!$O$50*AQ543,0)
+IFERROR(Overheads!T$60*(AQ543/Overheads!T$66),0))</f>
        <v>0</v>
      </c>
      <c r="BF543" s="215">
        <f ca="1">IF($AE543=FALSE,AR543*Overheads!$S$25,
IFERROR(Overheads!$O$50*AR543,0)
+IFERROR(Overheads!U$60*(AR543/Overheads!U$66),0))</f>
        <v>0</v>
      </c>
      <c r="BG543" s="155">
        <f t="shared" ca="1" si="396"/>
        <v>0</v>
      </c>
      <c r="BH543" s="165"/>
      <c r="BI543" s="215">
        <f t="shared" ca="1" si="397"/>
        <v>0</v>
      </c>
      <c r="BJ543" s="215">
        <f t="shared" ca="1" si="363"/>
        <v>0</v>
      </c>
      <c r="BK543" s="215">
        <f t="shared" ca="1" si="364"/>
        <v>0</v>
      </c>
      <c r="BL543" s="215">
        <f t="shared" ca="1" si="365"/>
        <v>0</v>
      </c>
      <c r="BM543" s="215">
        <f t="shared" ca="1" si="366"/>
        <v>0</v>
      </c>
      <c r="BN543" s="155">
        <f t="shared" ca="1" si="398"/>
        <v>0</v>
      </c>
      <c r="BO543" s="165"/>
      <c r="BP543" s="187" cm="1">
        <f t="array" ref="BP543">IFERROR(IF($X543=$X542,BP542,INDEX(Forecast_Capex_Input!AC$12:AC$286,$X543)),0)</f>
        <v>0</v>
      </c>
      <c r="BQ543" s="187" cm="1">
        <f t="array" ref="BQ543">IFERROR(IF($X543=$X542,BQ542,INDEX(Forecast_Capex_Input!AD$12:AD$286,$X543)),0)</f>
        <v>0</v>
      </c>
      <c r="BR543" s="187" cm="1">
        <f t="array" ref="BR543">IFERROR(IF($X543=$X542,BR542,INDEX(Forecast_Capex_Input!AE$12:AE$286,$X543)),0)</f>
        <v>0</v>
      </c>
      <c r="BS543" s="187" cm="1">
        <f t="array" ref="BS543">IFERROR(IF($X543=$X542,BS542,INDEX(Forecast_Capex_Input!AF$12:AF$286,$X543)),0)</f>
        <v>0</v>
      </c>
      <c r="BT543" s="187" cm="1">
        <f t="array" ref="BT543">IFERROR(IF($X543=$X542,BT542,INDEX(Forecast_Capex_Input!AG$12:AG$286,$X543)),0)</f>
        <v>0</v>
      </c>
      <c r="BU543" s="165"/>
      <c r="BV543" s="215">
        <f t="shared" si="367"/>
        <v>0</v>
      </c>
      <c r="BW543" s="215">
        <f t="shared" si="368"/>
        <v>0</v>
      </c>
      <c r="BX543" s="215">
        <f t="shared" si="369"/>
        <v>0</v>
      </c>
      <c r="BY543" s="215">
        <f t="shared" si="370"/>
        <v>0</v>
      </c>
      <c r="BZ543" s="215">
        <f t="shared" si="371"/>
        <v>0</v>
      </c>
      <c r="CA543" s="155">
        <f t="shared" si="399"/>
        <v>0</v>
      </c>
      <c r="CB543" s="165"/>
      <c r="CC543" s="215">
        <f t="shared" si="372"/>
        <v>0</v>
      </c>
      <c r="CD543" s="215">
        <f t="shared" si="373"/>
        <v>0</v>
      </c>
      <c r="CE543" s="215">
        <f t="shared" si="374"/>
        <v>0</v>
      </c>
      <c r="CF543" s="215">
        <f t="shared" si="375"/>
        <v>0</v>
      </c>
      <c r="CG543" s="215">
        <f t="shared" si="376"/>
        <v>0</v>
      </c>
      <c r="CH543" s="155">
        <f t="shared" si="400"/>
        <v>0</v>
      </c>
      <c r="CI543" s="165"/>
      <c r="CJ543" s="215">
        <f t="shared" si="377"/>
        <v>0</v>
      </c>
      <c r="CK543" s="215">
        <f t="shared" si="378"/>
        <v>0</v>
      </c>
      <c r="CL543" s="215">
        <f t="shared" si="379"/>
        <v>0</v>
      </c>
      <c r="CM543" s="215">
        <f t="shared" si="380"/>
        <v>0</v>
      </c>
      <c r="CN543" s="215">
        <f t="shared" si="381"/>
        <v>0</v>
      </c>
      <c r="CO543" s="155">
        <f t="shared" si="401"/>
        <v>0</v>
      </c>
      <c r="CP543" s="165"/>
      <c r="CQ543" s="223">
        <f t="shared" si="382"/>
        <v>0</v>
      </c>
      <c r="CR543" s="223">
        <f t="shared" si="383"/>
        <v>0</v>
      </c>
      <c r="CS543" s="223">
        <f t="shared" si="384"/>
        <v>0</v>
      </c>
      <c r="CT543" s="223">
        <f t="shared" si="385"/>
        <v>0</v>
      </c>
      <c r="CU543" s="223">
        <f t="shared" si="386"/>
        <v>0</v>
      </c>
      <c r="CV543" s="155">
        <f t="shared" si="402"/>
        <v>0</v>
      </c>
      <c r="CW543" s="165"/>
      <c r="CX543" s="215">
        <f t="shared" si="403"/>
        <v>0</v>
      </c>
      <c r="CY543" s="215">
        <f t="shared" si="387"/>
        <v>0</v>
      </c>
      <c r="CZ543" s="215">
        <f t="shared" si="388"/>
        <v>0</v>
      </c>
      <c r="DA543" s="215">
        <f t="shared" si="389"/>
        <v>0</v>
      </c>
      <c r="DB543" s="215">
        <f t="shared" si="390"/>
        <v>0</v>
      </c>
      <c r="DC543" s="155">
        <f t="shared" si="404"/>
        <v>0</v>
      </c>
      <c r="DD543" s="165"/>
      <c r="DE543" s="188" t="b" cm="1">
        <f t="array" aca="1" ref="DE543" ca="1">OR($G543=Forecast_Capex_Input!$BF$8:$BF$10)</f>
        <v>0</v>
      </c>
      <c r="DF543" s="188" cm="1">
        <f t="array" aca="1" ref="DF543" ca="1">IFERROR(INDEX(Forecast_Capex_Input!BG$12:BG$286,$X543)
*(INDEX(Forecast_Capex_Input!$H$12:$H$286,$X543)=Repex),0)
*$DE543</f>
        <v>0</v>
      </c>
      <c r="DG543" s="188" cm="1">
        <f t="array" aca="1" ref="DG543" ca="1">IFERROR(INDEX(Forecast_Capex_Input!BH$12:BH$286,$X543)
*(INDEX(Forecast_Capex_Input!$H$12:$H$286,$X543)=Repex),0)
*$DE543</f>
        <v>0</v>
      </c>
      <c r="DH543" s="188" cm="1">
        <f t="array" aca="1" ref="DH543" ca="1">IFERROR(INDEX(Forecast_Capex_Input!BI$12:BI$286,$X543)
*(INDEX(Forecast_Capex_Input!$H$12:$H$286,$X543)=Repex),0)
*$DE543</f>
        <v>0</v>
      </c>
      <c r="DI543" s="188" cm="1">
        <f t="array" aca="1" ref="DI543" ca="1">IFERROR(INDEX(Forecast_Capex_Input!BJ$12:BJ$286,$X543)
*(INDEX(Forecast_Capex_Input!$H$12:$H$286,$X543)=Repex),0)
*$DE543</f>
        <v>0</v>
      </c>
      <c r="DJ543" s="188" cm="1">
        <f t="array" aca="1" ref="DJ543" ca="1">IFERROR(INDEX(Forecast_Capex_Input!BK$12:BK$286,$X543)
*(INDEX(Forecast_Capex_Input!$H$12:$H$286,$X543)=Repex),0)
*$DE543</f>
        <v>0</v>
      </c>
      <c r="DK543" s="188" cm="1">
        <f t="array" aca="1" ref="DK543" ca="1">IFERROR(INDEX(Forecast_Capex_Input!BL$12:BL$286,$X543)
*(INDEX(Forecast_Capex_Input!$H$12:$H$286,$X543)=Repex),0)
*$DE543</f>
        <v>0</v>
      </c>
      <c r="DL543" s="165"/>
      <c r="DM543" s="188" t="b" cm="1">
        <f t="array" aca="1" ref="DM543" ca="1">OR($G543=Forecast_Capex_Input!$BN$8:$BN$9)</f>
        <v>0</v>
      </c>
      <c r="DN543" s="188" cm="1">
        <f t="array" aca="1" ref="DN543" ca="1">IFERROR(INDEX(Forecast_Capex_Input!BO$12:BO$286,$X543)
*(INDEX(Forecast_Capex_Input!$H$12:$H$286,$X543)=Repex),0)
*$DM543</f>
        <v>0</v>
      </c>
      <c r="DO543" s="188" cm="1">
        <f t="array" aca="1" ref="DO543" ca="1">IFERROR(INDEX(Forecast_Capex_Input!BP$12:BP$286,$X543)
*(INDEX(Forecast_Capex_Input!$H$12:$H$286,$X543)=Repex),0)
*$DM543</f>
        <v>0</v>
      </c>
      <c r="DP543" s="188" cm="1">
        <f t="array" aca="1" ref="DP543" ca="1">IFERROR(INDEX(Forecast_Capex_Input!BQ$12:BQ$286,$X543)
*(INDEX(Forecast_Capex_Input!$H$12:$H$286,$X543)=Repex),0)
*$DM543</f>
        <v>0</v>
      </c>
      <c r="DQ543" s="188" cm="1">
        <f t="array" aca="1" ref="DQ543" ca="1">IFERROR(INDEX(Forecast_Capex_Input!BR$12:BR$286,$X543)
*(INDEX(Forecast_Capex_Input!$H$12:$H$286,$X543)=Repex),0)
*$DM543</f>
        <v>0</v>
      </c>
      <c r="DR543" s="188" cm="1">
        <f t="array" aca="1" ref="DR543" ca="1">IFERROR(INDEX(Forecast_Capex_Input!BS$12:BS$286,$X543)
*(INDEX(Forecast_Capex_Input!$H$12:$H$286,$X543)=Repex),0)
*$DM543</f>
        <v>0</v>
      </c>
      <c r="DS543" s="165"/>
      <c r="DT543" s="188" t="b" cm="1">
        <f t="array" aca="1" ref="DT543" ca="1">OR($G543=Forecast_Capex_Input!$BU$8:$BU$10)</f>
        <v>0</v>
      </c>
      <c r="DU543" s="188" cm="1">
        <f t="array" aca="1" ref="DU543" ca="1">IFERROR(INDEX(Forecast_Capex_Input!BV$12:BV$286,$X543)
*(INDEX(Forecast_Capex_Input!$H$12:$H$286,$X543)=Repex),0)
*$DT543</f>
        <v>0</v>
      </c>
      <c r="DV543" s="188" cm="1">
        <f t="array" aca="1" ref="DV543" ca="1">IFERROR(INDEX(Forecast_Capex_Input!BW$12:BW$286,$X543)
*(INDEX(Forecast_Capex_Input!$H$12:$H$286,$X543)=Repex),0)
*$DT543</f>
        <v>0</v>
      </c>
      <c r="DW543" s="188" cm="1">
        <f t="array" aca="1" ref="DW543" ca="1">IFERROR(INDEX(Forecast_Capex_Input!BX$12:BX$286,$X543)
*(INDEX(Forecast_Capex_Input!$H$12:$H$286,$X543)=Repex),0)
*$DT543</f>
        <v>0</v>
      </c>
      <c r="DX543" s="188" cm="1">
        <f t="array" aca="1" ref="DX543" ca="1">IFERROR(INDEX(Forecast_Capex_Input!BY$12:BY$286,$X543)
*(INDEX(Forecast_Capex_Input!$H$12:$H$286,$X543)=Repex),0)
*$DT543</f>
        <v>0</v>
      </c>
      <c r="DY543" s="188" cm="1">
        <f t="array" aca="1" ref="DY543" ca="1">IFERROR(INDEX(Forecast_Capex_Input!BZ$12:BZ$286,$X543)
*(INDEX(Forecast_Capex_Input!$H$12:$H$286,$X543)=Repex),0)
*$DT543</f>
        <v>0</v>
      </c>
      <c r="DZ543" s="188" cm="1">
        <f t="array" aca="1" ref="DZ543" ca="1">IFERROR(INDEX(Forecast_Capex_Input!CA$12:CA$286,$X543)
*(INDEX(Forecast_Capex_Input!$H$12:$H$286,$X543)=Repex),0)
*$DT543</f>
        <v>0</v>
      </c>
      <c r="EA543" s="188" cm="1">
        <f t="array" aca="1" ref="EA543" ca="1">IFERROR(INDEX(Forecast_Capex_Input!CB$12:CB$286,$X543)
*(INDEX(Forecast_Capex_Input!$H$12:$H$286,$X543)=Repex),0)
*$DT543</f>
        <v>0</v>
      </c>
      <c r="EB543" s="188" cm="1">
        <f t="array" aca="1" ref="EB543" ca="1">IFERROR(INDEX(Forecast_Capex_Input!CC$12:CC$286,$X543)
*(INDEX(Forecast_Capex_Input!$H$12:$H$286,$X543)=Repex),0)
*$DT543</f>
        <v>0</v>
      </c>
      <c r="EC543" s="165"/>
      <c r="ED543" s="226" t="str">
        <f t="shared" si="391"/>
        <v>N/A</v>
      </c>
      <c r="EE543" s="174" t="s">
        <v>15</v>
      </c>
    </row>
    <row r="544" spans="3:135" x14ac:dyDescent="0.2">
      <c r="C544" s="174">
        <f t="shared" si="392"/>
        <v>534</v>
      </c>
      <c r="D544" s="167" t="str" cm="1">
        <f t="array" ref="D544">IFERROR(INDEX(Forecast_Capex_Input!$D$12:$D$286,$X544),NA)</f>
        <v>N/A</v>
      </c>
      <c r="E544" s="172" t="str" cm="1">
        <f t="array" ref="E544">IF($X544=NA,NA,INDEX(Forecast_Capex_Input!$E$12:$E$286,$X544))</f>
        <v>N/A</v>
      </c>
      <c r="F544" s="167" t="str" cm="1">
        <f t="array" aca="1" ref="F544" ca="1">IFERROR(INDEX(General!$E$25:$E$26,$Y544),NA)</f>
        <v>N/A</v>
      </c>
      <c r="G544" s="167" t="str" cm="1">
        <f t="array" aca="1" ref="G544" ca="1">IFERROR(INDEX(Forecast_Capex_Input!$AI$11:$BB$11,$AA544),NA)</f>
        <v>N/A</v>
      </c>
      <c r="H544" s="189" t="str" cm="1">
        <f t="array" aca="1" ref="H544" ca="1">IFERROR(INDEX(Forecast_Capex_Input!$AI$12:$BB$286,$X544,$AA544),NA)</f>
        <v>N/A</v>
      </c>
      <c r="I544" s="199" t="str" cm="1">
        <f t="array" ref="I544">IFERROR(INDEX(Forecast_Capex_Input!$F$12:$F$286,$X544),NA)</f>
        <v>N/A</v>
      </c>
      <c r="J544" s="199" t="str" cm="1">
        <f t="array" ref="J544">IFERROR(INDEX(Forecast_Capex_Input!G$12:G$286,$X544),NA)</f>
        <v>N/A</v>
      </c>
      <c r="K544" s="199" t="str" cm="1">
        <f t="array" ref="K544">IFERROR(INDEX(Forecast_Capex_Input!H$12:H$286,$X544),NA)</f>
        <v>N/A</v>
      </c>
      <c r="L544" s="199" t="str" cm="1">
        <f t="array" ref="L544">IFERROR(INDEX(Forecast_Capex_Input!I$12:I$286,$X544),NA)</f>
        <v>N/A</v>
      </c>
      <c r="M544" s="199" t="str" cm="1">
        <f t="array" ref="M544">IFERROR(INDEX(Forecast_Capex_Input!J$12:J$286,$X544),NA)</f>
        <v>N/A</v>
      </c>
      <c r="N544" s="199" t="str" cm="1">
        <f t="array" ref="N544">IFERROR(INDEX(Forecast_Capex_Input!K$12:K$286,$X544),NA)</f>
        <v>N/A</v>
      </c>
      <c r="O544" s="199" t="str" cm="1">
        <f t="array" ref="O544">IFERROR(INDEX(Forecast_Capex_Input!L$12:L$286,$X544),NA)</f>
        <v>N/A</v>
      </c>
      <c r="P544" s="199" t="str" cm="1">
        <f t="array" ref="P544">IFERROR(INDEX(Forecast_Capex_Input!M$12:M$286,$X544),NA)</f>
        <v>N/A</v>
      </c>
      <c r="Q544" s="172" t="str" cm="1">
        <f t="array" ref="Q544">IFERROR(INDEX(Forecast_Capex_Input!N$12:N$286,$X544),NA)</f>
        <v>N/A</v>
      </c>
      <c r="R544" s="265" cm="1">
        <f t="array" ref="R544">IFERROR(INDEX(Forecast_Capex_Input!O$12:O$286,$X544),0)</f>
        <v>0</v>
      </c>
      <c r="S544" s="172" cm="1">
        <f t="array" ref="S544">IFERROR(INDEX(Forecast_Capex_Input!P$12:P$286,$X544),0)</f>
        <v>0</v>
      </c>
      <c r="T544" s="199" t="str" cm="1">
        <f t="array" aca="1" ref="T544" ca="1">IFERROR(INDEX(General!$K$84:$K$103,$AA544),NA)</f>
        <v>N/A</v>
      </c>
      <c r="U544" s="188" cm="1">
        <f t="array" aca="1" ref="U544" ca="1">IFERROR(
IF($F544=General!$E$25,INDEX(Forecast_Capex_Input!S$12:S$286,$X544),
INDEX(Forecast_Capex_Input!T$12:T$286,$X544)),0)</f>
        <v>0</v>
      </c>
      <c r="V544" s="222" t="b">
        <f>IFERROR(INDEX(Overheads!$T$19:$T$26,MATCH($I544,Overheads!$E$19:$E$26,0)),FALSE)</f>
        <v>0</v>
      </c>
      <c r="W544" s="165"/>
      <c r="X544" s="174" t="str">
        <f>IFERROR(
IF(MATCH($C544,Forecast_Capex_Input!$CI$12:$CI$286,1)+1&gt;MAX(Forecast_Capex_Input!$C$12:$C$286),NA,
MATCH($C544,Forecast_Capex_Input!$CI$12:$CI$286,1)+1),1)</f>
        <v>N/A</v>
      </c>
      <c r="Y544" s="174" t="str" cm="1">
        <f t="array" aca="1" ref="Y544" ca="1">IFERROR(
IF(X543&lt;&gt;X544,1,
IF(COUNTIF(OFFSET(Y543,0,0,-INDEX(Forecast_Capex_Input!$CG$12:$CG$286,$X544)),Y543)=INDEX(Forecast_Capex_Input!$CG$12:$CG$286,$X544),Y543+1,Y543)),NA)</f>
        <v>N/A</v>
      </c>
      <c r="Z544" s="174" t="str" cm="1">
        <f t="array" ref="Z544">IFERROR($C544-IF($X544=1,1,INDEX(Forecast_Capex_Input!$CI$12:$CI$286,$X544-1))+1,NA)</f>
        <v>N/A</v>
      </c>
      <c r="AA544" s="174" t="str" cm="1">
        <f t="array" aca="1" ref="AA544" ca="1">IFERROR(IF(Y544=1,
INDEX(Forecast_Capex_Input!$AI$10:$BB$10,SMALL(IF(INDEX(Forecast_Capex_Input!$AI$12:$BB$286,$X544,0)&gt;0,COLUMN(Forecast_Capex_Input!$AI$10:$BB$10)-COLUMN(Forecast_Capex_Input!$AI$12)+1),ROWS(OFFSET(AA543,0,0,-$Z544)))),
OFFSET(AA543,-INDEX(Forecast_Capex_Input!$CG$12:$CG$286,$X544)+1,0)),NA)</f>
        <v>N/A</v>
      </c>
      <c r="AB544" s="174" t="str">
        <f t="shared" ca="1" si="361"/>
        <v>N/A</v>
      </c>
      <c r="AC544" s="222" t="b">
        <f t="shared" si="393"/>
        <v>0</v>
      </c>
      <c r="AD544" s="220" t="b">
        <v>0</v>
      </c>
      <c r="AE544" s="222" t="b">
        <f t="shared" si="362"/>
        <v>1</v>
      </c>
      <c r="AF544" s="165"/>
      <c r="AG544" s="215">
        <v>0</v>
      </c>
      <c r="AH544" s="215">
        <v>0</v>
      </c>
      <c r="AI544" s="215">
        <v>0</v>
      </c>
      <c r="AJ544" s="215">
        <v>0</v>
      </c>
      <c r="AK544" s="215">
        <v>0</v>
      </c>
      <c r="AL544" s="155">
        <v>0</v>
      </c>
      <c r="AM544" s="165"/>
      <c r="AN544" s="215" cm="1">
        <f t="array" aca="1" ref="AN544" ca="1">IFERROR(INDEX(General!O$33:O$34,$AB544)
*AG544,0)</f>
        <v>0</v>
      </c>
      <c r="AO544" s="215" cm="1">
        <f t="array" aca="1" ref="AO544" ca="1">IFERROR(INDEX(General!P$33:P$34,$AB544)
*AH544,0)</f>
        <v>0</v>
      </c>
      <c r="AP544" s="215" cm="1">
        <f t="array" aca="1" ref="AP544" ca="1">IFERROR(INDEX(General!Q$33:Q$34,$AB544)
*AI544,0)</f>
        <v>0</v>
      </c>
      <c r="AQ544" s="215" cm="1">
        <f t="array" aca="1" ref="AQ544" ca="1">IFERROR(INDEX(General!R$33:R$34,$AB544)
*AJ544,0)</f>
        <v>0</v>
      </c>
      <c r="AR544" s="215" cm="1">
        <f t="array" aca="1" ref="AR544" ca="1">IFERROR(INDEX(General!S$33:S$34,$AB544)
*AK544,0)</f>
        <v>0</v>
      </c>
      <c r="AS544" s="155">
        <f t="shared" ca="1" si="394"/>
        <v>0</v>
      </c>
      <c r="AT544" s="165"/>
      <c r="AU544" s="215">
        <f ca="1">IF($AE544=FALSE,AN544*Overheads!$R$24*$V544,
IFERROR(Overheads!$O$49*$V544*AN544,0)
+IFERROR(Overheads!Q$59*$V544*(AN544/Overheads!Q$68),0))</f>
        <v>0</v>
      </c>
      <c r="AV544" s="215">
        <f ca="1">IF($AE544=FALSE,AO544*Overheads!$R$24*$V544,
IFERROR(Overheads!$O$49*$V544*AO544,0)
+IFERROR(Overheads!R$59*$V544*(AO544/Overheads!R$68),0))</f>
        <v>0</v>
      </c>
      <c r="AW544" s="215">
        <f ca="1">IF($AE544=FALSE,AP544*Overheads!$R$24*$V544,
IFERROR(Overheads!$O$49*$V544*AP544,0)
+IFERROR(Overheads!S$59*$V544*(AP544/Overheads!S$68),0))</f>
        <v>0</v>
      </c>
      <c r="AX544" s="215">
        <f ca="1">IF($AE544=FALSE,AQ544*Overheads!$R$24*$V544,
IFERROR(Overheads!$O$49*$V544*AQ544,0)
+IFERROR(Overheads!T$59*$V544*(AQ544/Overheads!T$68),0))</f>
        <v>0</v>
      </c>
      <c r="AY544" s="215">
        <f ca="1">IF($AE544=FALSE,AR544*Overheads!$R$24*$V544,
IFERROR(Overheads!$O$49*$V544*AR544,0)
+IFERROR(Overheads!U$59*$V544*(AR544/Overheads!U$68),0))</f>
        <v>0</v>
      </c>
      <c r="AZ544" s="155">
        <f t="shared" ca="1" si="395"/>
        <v>0</v>
      </c>
      <c r="BA544" s="165"/>
      <c r="BB544" s="215">
        <f ca="1">IF($AE544=FALSE,AN544*Overheads!$S$25,
IFERROR(Overheads!$O$50*AN544,0)
+IFERROR(Overheads!Q$60*(AN544/Overheads!Q$66),0))</f>
        <v>0</v>
      </c>
      <c r="BC544" s="215">
        <f ca="1">IF($AE544=FALSE,AO544*Overheads!$S$25,
IFERROR(Overheads!$O$50*AO544,0)
+IFERROR(Overheads!R$60*(AO544/Overheads!R$66),0))</f>
        <v>0</v>
      </c>
      <c r="BD544" s="215">
        <f ca="1">IF($AE544=FALSE,AP544*Overheads!$S$25,
IFERROR(Overheads!$O$50*AP544,0)
+IFERROR(Overheads!S$60*(AP544/Overheads!S$66),0))</f>
        <v>0</v>
      </c>
      <c r="BE544" s="215">
        <f ca="1">IF($AE544=FALSE,AQ544*Overheads!$S$25,
IFERROR(Overheads!$O$50*AQ544,0)
+IFERROR(Overheads!T$60*(AQ544/Overheads!T$66),0))</f>
        <v>0</v>
      </c>
      <c r="BF544" s="215">
        <f ca="1">IF($AE544=FALSE,AR544*Overheads!$S$25,
IFERROR(Overheads!$O$50*AR544,0)
+IFERROR(Overheads!U$60*(AR544/Overheads!U$66),0))</f>
        <v>0</v>
      </c>
      <c r="BG544" s="155">
        <f t="shared" ca="1" si="396"/>
        <v>0</v>
      </c>
      <c r="BH544" s="165"/>
      <c r="BI544" s="215">
        <f t="shared" ca="1" si="397"/>
        <v>0</v>
      </c>
      <c r="BJ544" s="215">
        <f t="shared" ca="1" si="363"/>
        <v>0</v>
      </c>
      <c r="BK544" s="215">
        <f t="shared" ca="1" si="364"/>
        <v>0</v>
      </c>
      <c r="BL544" s="215">
        <f t="shared" ca="1" si="365"/>
        <v>0</v>
      </c>
      <c r="BM544" s="215">
        <f t="shared" ca="1" si="366"/>
        <v>0</v>
      </c>
      <c r="BN544" s="155">
        <f t="shared" ca="1" si="398"/>
        <v>0</v>
      </c>
      <c r="BO544" s="165"/>
      <c r="BP544" s="187" cm="1">
        <f t="array" ref="BP544">IFERROR(IF($X544=$X543,BP543,INDEX(Forecast_Capex_Input!AC$12:AC$286,$X544)),0)</f>
        <v>0</v>
      </c>
      <c r="BQ544" s="187" cm="1">
        <f t="array" ref="BQ544">IFERROR(IF($X544=$X543,BQ543,INDEX(Forecast_Capex_Input!AD$12:AD$286,$X544)),0)</f>
        <v>0</v>
      </c>
      <c r="BR544" s="187" cm="1">
        <f t="array" ref="BR544">IFERROR(IF($X544=$X543,BR543,INDEX(Forecast_Capex_Input!AE$12:AE$286,$X544)),0)</f>
        <v>0</v>
      </c>
      <c r="BS544" s="187" cm="1">
        <f t="array" ref="BS544">IFERROR(IF($X544=$X543,BS543,INDEX(Forecast_Capex_Input!AF$12:AF$286,$X544)),0)</f>
        <v>0</v>
      </c>
      <c r="BT544" s="187" cm="1">
        <f t="array" ref="BT544">IFERROR(IF($X544=$X543,BT543,INDEX(Forecast_Capex_Input!AG$12:AG$286,$X544)),0)</f>
        <v>0</v>
      </c>
      <c r="BU544" s="165"/>
      <c r="BV544" s="215">
        <f t="shared" si="367"/>
        <v>0</v>
      </c>
      <c r="BW544" s="215">
        <f t="shared" si="368"/>
        <v>0</v>
      </c>
      <c r="BX544" s="215">
        <f t="shared" si="369"/>
        <v>0</v>
      </c>
      <c r="BY544" s="215">
        <f t="shared" si="370"/>
        <v>0</v>
      </c>
      <c r="BZ544" s="215">
        <f t="shared" si="371"/>
        <v>0</v>
      </c>
      <c r="CA544" s="155">
        <f t="shared" si="399"/>
        <v>0</v>
      </c>
      <c r="CB544" s="165"/>
      <c r="CC544" s="215">
        <f t="shared" si="372"/>
        <v>0</v>
      </c>
      <c r="CD544" s="215">
        <f t="shared" si="373"/>
        <v>0</v>
      </c>
      <c r="CE544" s="215">
        <f t="shared" si="374"/>
        <v>0</v>
      </c>
      <c r="CF544" s="215">
        <f t="shared" si="375"/>
        <v>0</v>
      </c>
      <c r="CG544" s="215">
        <f t="shared" si="376"/>
        <v>0</v>
      </c>
      <c r="CH544" s="155">
        <f t="shared" si="400"/>
        <v>0</v>
      </c>
      <c r="CI544" s="165"/>
      <c r="CJ544" s="215">
        <f t="shared" si="377"/>
        <v>0</v>
      </c>
      <c r="CK544" s="215">
        <f t="shared" si="378"/>
        <v>0</v>
      </c>
      <c r="CL544" s="215">
        <f t="shared" si="379"/>
        <v>0</v>
      </c>
      <c r="CM544" s="215">
        <f t="shared" si="380"/>
        <v>0</v>
      </c>
      <c r="CN544" s="215">
        <f t="shared" si="381"/>
        <v>0</v>
      </c>
      <c r="CO544" s="155">
        <f t="shared" si="401"/>
        <v>0</v>
      </c>
      <c r="CP544" s="165"/>
      <c r="CQ544" s="223">
        <f t="shared" si="382"/>
        <v>0</v>
      </c>
      <c r="CR544" s="223">
        <f t="shared" si="383"/>
        <v>0</v>
      </c>
      <c r="CS544" s="223">
        <f t="shared" si="384"/>
        <v>0</v>
      </c>
      <c r="CT544" s="223">
        <f t="shared" si="385"/>
        <v>0</v>
      </c>
      <c r="CU544" s="223">
        <f t="shared" si="386"/>
        <v>0</v>
      </c>
      <c r="CV544" s="155">
        <f t="shared" si="402"/>
        <v>0</v>
      </c>
      <c r="CW544" s="165"/>
      <c r="CX544" s="215">
        <f t="shared" si="403"/>
        <v>0</v>
      </c>
      <c r="CY544" s="215">
        <f t="shared" si="387"/>
        <v>0</v>
      </c>
      <c r="CZ544" s="215">
        <f t="shared" si="388"/>
        <v>0</v>
      </c>
      <c r="DA544" s="215">
        <f t="shared" si="389"/>
        <v>0</v>
      </c>
      <c r="DB544" s="215">
        <f t="shared" si="390"/>
        <v>0</v>
      </c>
      <c r="DC544" s="155">
        <f t="shared" si="404"/>
        <v>0</v>
      </c>
      <c r="DD544" s="165"/>
      <c r="DE544" s="188" t="b" cm="1">
        <f t="array" aca="1" ref="DE544" ca="1">OR($G544=Forecast_Capex_Input!$BF$8:$BF$10)</f>
        <v>0</v>
      </c>
      <c r="DF544" s="188" cm="1">
        <f t="array" aca="1" ref="DF544" ca="1">IFERROR(INDEX(Forecast_Capex_Input!BG$12:BG$286,$X544)
*(INDEX(Forecast_Capex_Input!$H$12:$H$286,$X544)=Repex),0)
*$DE544</f>
        <v>0</v>
      </c>
      <c r="DG544" s="188" cm="1">
        <f t="array" aca="1" ref="DG544" ca="1">IFERROR(INDEX(Forecast_Capex_Input!BH$12:BH$286,$X544)
*(INDEX(Forecast_Capex_Input!$H$12:$H$286,$X544)=Repex),0)
*$DE544</f>
        <v>0</v>
      </c>
      <c r="DH544" s="188" cm="1">
        <f t="array" aca="1" ref="DH544" ca="1">IFERROR(INDEX(Forecast_Capex_Input!BI$12:BI$286,$X544)
*(INDEX(Forecast_Capex_Input!$H$12:$H$286,$X544)=Repex),0)
*$DE544</f>
        <v>0</v>
      </c>
      <c r="DI544" s="188" cm="1">
        <f t="array" aca="1" ref="DI544" ca="1">IFERROR(INDEX(Forecast_Capex_Input!BJ$12:BJ$286,$X544)
*(INDEX(Forecast_Capex_Input!$H$12:$H$286,$X544)=Repex),0)
*$DE544</f>
        <v>0</v>
      </c>
      <c r="DJ544" s="188" cm="1">
        <f t="array" aca="1" ref="DJ544" ca="1">IFERROR(INDEX(Forecast_Capex_Input!BK$12:BK$286,$X544)
*(INDEX(Forecast_Capex_Input!$H$12:$H$286,$X544)=Repex),0)
*$DE544</f>
        <v>0</v>
      </c>
      <c r="DK544" s="188" cm="1">
        <f t="array" aca="1" ref="DK544" ca="1">IFERROR(INDEX(Forecast_Capex_Input!BL$12:BL$286,$X544)
*(INDEX(Forecast_Capex_Input!$H$12:$H$286,$X544)=Repex),0)
*$DE544</f>
        <v>0</v>
      </c>
      <c r="DL544" s="165"/>
      <c r="DM544" s="188" t="b" cm="1">
        <f t="array" aca="1" ref="DM544" ca="1">OR($G544=Forecast_Capex_Input!$BN$8:$BN$9)</f>
        <v>0</v>
      </c>
      <c r="DN544" s="188" cm="1">
        <f t="array" aca="1" ref="DN544" ca="1">IFERROR(INDEX(Forecast_Capex_Input!BO$12:BO$286,$X544)
*(INDEX(Forecast_Capex_Input!$H$12:$H$286,$X544)=Repex),0)
*$DM544</f>
        <v>0</v>
      </c>
      <c r="DO544" s="188" cm="1">
        <f t="array" aca="1" ref="DO544" ca="1">IFERROR(INDEX(Forecast_Capex_Input!BP$12:BP$286,$X544)
*(INDEX(Forecast_Capex_Input!$H$12:$H$286,$X544)=Repex),0)
*$DM544</f>
        <v>0</v>
      </c>
      <c r="DP544" s="188" cm="1">
        <f t="array" aca="1" ref="DP544" ca="1">IFERROR(INDEX(Forecast_Capex_Input!BQ$12:BQ$286,$X544)
*(INDEX(Forecast_Capex_Input!$H$12:$H$286,$X544)=Repex),0)
*$DM544</f>
        <v>0</v>
      </c>
      <c r="DQ544" s="188" cm="1">
        <f t="array" aca="1" ref="DQ544" ca="1">IFERROR(INDEX(Forecast_Capex_Input!BR$12:BR$286,$X544)
*(INDEX(Forecast_Capex_Input!$H$12:$H$286,$X544)=Repex),0)
*$DM544</f>
        <v>0</v>
      </c>
      <c r="DR544" s="188" cm="1">
        <f t="array" aca="1" ref="DR544" ca="1">IFERROR(INDEX(Forecast_Capex_Input!BS$12:BS$286,$X544)
*(INDEX(Forecast_Capex_Input!$H$12:$H$286,$X544)=Repex),0)
*$DM544</f>
        <v>0</v>
      </c>
      <c r="DS544" s="165"/>
      <c r="DT544" s="188" t="b" cm="1">
        <f t="array" aca="1" ref="DT544" ca="1">OR($G544=Forecast_Capex_Input!$BU$8:$BU$10)</f>
        <v>0</v>
      </c>
      <c r="DU544" s="188" cm="1">
        <f t="array" aca="1" ref="DU544" ca="1">IFERROR(INDEX(Forecast_Capex_Input!BV$12:BV$286,$X544)
*(INDEX(Forecast_Capex_Input!$H$12:$H$286,$X544)=Repex),0)
*$DT544</f>
        <v>0</v>
      </c>
      <c r="DV544" s="188" cm="1">
        <f t="array" aca="1" ref="DV544" ca="1">IFERROR(INDEX(Forecast_Capex_Input!BW$12:BW$286,$X544)
*(INDEX(Forecast_Capex_Input!$H$12:$H$286,$X544)=Repex),0)
*$DT544</f>
        <v>0</v>
      </c>
      <c r="DW544" s="188" cm="1">
        <f t="array" aca="1" ref="DW544" ca="1">IFERROR(INDEX(Forecast_Capex_Input!BX$12:BX$286,$X544)
*(INDEX(Forecast_Capex_Input!$H$12:$H$286,$X544)=Repex),0)
*$DT544</f>
        <v>0</v>
      </c>
      <c r="DX544" s="188" cm="1">
        <f t="array" aca="1" ref="DX544" ca="1">IFERROR(INDEX(Forecast_Capex_Input!BY$12:BY$286,$X544)
*(INDEX(Forecast_Capex_Input!$H$12:$H$286,$X544)=Repex),0)
*$DT544</f>
        <v>0</v>
      </c>
      <c r="DY544" s="188" cm="1">
        <f t="array" aca="1" ref="DY544" ca="1">IFERROR(INDEX(Forecast_Capex_Input!BZ$12:BZ$286,$X544)
*(INDEX(Forecast_Capex_Input!$H$12:$H$286,$X544)=Repex),0)
*$DT544</f>
        <v>0</v>
      </c>
      <c r="DZ544" s="188" cm="1">
        <f t="array" aca="1" ref="DZ544" ca="1">IFERROR(INDEX(Forecast_Capex_Input!CA$12:CA$286,$X544)
*(INDEX(Forecast_Capex_Input!$H$12:$H$286,$X544)=Repex),0)
*$DT544</f>
        <v>0</v>
      </c>
      <c r="EA544" s="188" cm="1">
        <f t="array" aca="1" ref="EA544" ca="1">IFERROR(INDEX(Forecast_Capex_Input!CB$12:CB$286,$X544)
*(INDEX(Forecast_Capex_Input!$H$12:$H$286,$X544)=Repex),0)
*$DT544</f>
        <v>0</v>
      </c>
      <c r="EB544" s="188" cm="1">
        <f t="array" aca="1" ref="EB544" ca="1">IFERROR(INDEX(Forecast_Capex_Input!CC$12:CC$286,$X544)
*(INDEX(Forecast_Capex_Input!$H$12:$H$286,$X544)=Repex),0)
*$DT544</f>
        <v>0</v>
      </c>
      <c r="EC544" s="165"/>
      <c r="ED544" s="226" t="str">
        <f t="shared" si="391"/>
        <v>N/A</v>
      </c>
      <c r="EE544" s="174" t="s">
        <v>15</v>
      </c>
    </row>
    <row r="545" spans="3:135" x14ac:dyDescent="0.2">
      <c r="C545" s="174">
        <f t="shared" si="392"/>
        <v>535</v>
      </c>
      <c r="D545" s="167" t="str" cm="1">
        <f t="array" ref="D545">IFERROR(INDEX(Forecast_Capex_Input!$D$12:$D$286,$X545),NA)</f>
        <v>N/A</v>
      </c>
      <c r="E545" s="172" t="str" cm="1">
        <f t="array" ref="E545">IF($X545=NA,NA,INDEX(Forecast_Capex_Input!$E$12:$E$286,$X545))</f>
        <v>N/A</v>
      </c>
      <c r="F545" s="167" t="str" cm="1">
        <f t="array" aca="1" ref="F545" ca="1">IFERROR(INDEX(General!$E$25:$E$26,$Y545),NA)</f>
        <v>N/A</v>
      </c>
      <c r="G545" s="167" t="str" cm="1">
        <f t="array" aca="1" ref="G545" ca="1">IFERROR(INDEX(Forecast_Capex_Input!$AI$11:$BB$11,$AA545),NA)</f>
        <v>N/A</v>
      </c>
      <c r="H545" s="189" t="str" cm="1">
        <f t="array" aca="1" ref="H545" ca="1">IFERROR(INDEX(Forecast_Capex_Input!$AI$12:$BB$286,$X545,$AA545),NA)</f>
        <v>N/A</v>
      </c>
      <c r="I545" s="199" t="str" cm="1">
        <f t="array" ref="I545">IFERROR(INDEX(Forecast_Capex_Input!$F$12:$F$286,$X545),NA)</f>
        <v>N/A</v>
      </c>
      <c r="J545" s="199" t="str" cm="1">
        <f t="array" ref="J545">IFERROR(INDEX(Forecast_Capex_Input!G$12:G$286,$X545),NA)</f>
        <v>N/A</v>
      </c>
      <c r="K545" s="199" t="str" cm="1">
        <f t="array" ref="K545">IFERROR(INDEX(Forecast_Capex_Input!H$12:H$286,$X545),NA)</f>
        <v>N/A</v>
      </c>
      <c r="L545" s="199" t="str" cm="1">
        <f t="array" ref="L545">IFERROR(INDEX(Forecast_Capex_Input!I$12:I$286,$X545),NA)</f>
        <v>N/A</v>
      </c>
      <c r="M545" s="199" t="str" cm="1">
        <f t="array" ref="M545">IFERROR(INDEX(Forecast_Capex_Input!J$12:J$286,$X545),NA)</f>
        <v>N/A</v>
      </c>
      <c r="N545" s="199" t="str" cm="1">
        <f t="array" ref="N545">IFERROR(INDEX(Forecast_Capex_Input!K$12:K$286,$X545),NA)</f>
        <v>N/A</v>
      </c>
      <c r="O545" s="199" t="str" cm="1">
        <f t="array" ref="O545">IFERROR(INDEX(Forecast_Capex_Input!L$12:L$286,$X545),NA)</f>
        <v>N/A</v>
      </c>
      <c r="P545" s="199" t="str" cm="1">
        <f t="array" ref="P545">IFERROR(INDEX(Forecast_Capex_Input!M$12:M$286,$X545),NA)</f>
        <v>N/A</v>
      </c>
      <c r="Q545" s="172" t="str" cm="1">
        <f t="array" ref="Q545">IFERROR(INDEX(Forecast_Capex_Input!N$12:N$286,$X545),NA)</f>
        <v>N/A</v>
      </c>
      <c r="R545" s="265" cm="1">
        <f t="array" ref="R545">IFERROR(INDEX(Forecast_Capex_Input!O$12:O$286,$X545),0)</f>
        <v>0</v>
      </c>
      <c r="S545" s="172" cm="1">
        <f t="array" ref="S545">IFERROR(INDEX(Forecast_Capex_Input!P$12:P$286,$X545),0)</f>
        <v>0</v>
      </c>
      <c r="T545" s="199" t="str" cm="1">
        <f t="array" aca="1" ref="T545" ca="1">IFERROR(INDEX(General!$K$84:$K$103,$AA545),NA)</f>
        <v>N/A</v>
      </c>
      <c r="U545" s="188" cm="1">
        <f t="array" aca="1" ref="U545" ca="1">IFERROR(
IF($F545=General!$E$25,INDEX(Forecast_Capex_Input!S$12:S$286,$X545),
INDEX(Forecast_Capex_Input!T$12:T$286,$X545)),0)</f>
        <v>0</v>
      </c>
      <c r="V545" s="222" t="b">
        <f>IFERROR(INDEX(Overheads!$T$19:$T$26,MATCH($I545,Overheads!$E$19:$E$26,0)),FALSE)</f>
        <v>0</v>
      </c>
      <c r="W545" s="165"/>
      <c r="X545" s="174" t="str">
        <f>IFERROR(
IF(MATCH($C545,Forecast_Capex_Input!$CI$12:$CI$286,1)+1&gt;MAX(Forecast_Capex_Input!$C$12:$C$286),NA,
MATCH($C545,Forecast_Capex_Input!$CI$12:$CI$286,1)+1),1)</f>
        <v>N/A</v>
      </c>
      <c r="Y545" s="174" t="str" cm="1">
        <f t="array" aca="1" ref="Y545" ca="1">IFERROR(
IF(X544&lt;&gt;X545,1,
IF(COUNTIF(OFFSET(Y544,0,0,-INDEX(Forecast_Capex_Input!$CG$12:$CG$286,$X545)),Y544)=INDEX(Forecast_Capex_Input!$CG$12:$CG$286,$X545),Y544+1,Y544)),NA)</f>
        <v>N/A</v>
      </c>
      <c r="Z545" s="174" t="str" cm="1">
        <f t="array" ref="Z545">IFERROR($C545-IF($X545=1,1,INDEX(Forecast_Capex_Input!$CI$12:$CI$286,$X545-1))+1,NA)</f>
        <v>N/A</v>
      </c>
      <c r="AA545" s="174" t="str" cm="1">
        <f t="array" aca="1" ref="AA545" ca="1">IFERROR(IF(Y545=1,
INDEX(Forecast_Capex_Input!$AI$10:$BB$10,SMALL(IF(INDEX(Forecast_Capex_Input!$AI$12:$BB$286,$X545,0)&gt;0,COLUMN(Forecast_Capex_Input!$AI$10:$BB$10)-COLUMN(Forecast_Capex_Input!$AI$12)+1),ROWS(OFFSET(AA544,0,0,-$Z545)))),
OFFSET(AA544,-INDEX(Forecast_Capex_Input!$CG$12:$CG$286,$X545)+1,0)),NA)</f>
        <v>N/A</v>
      </c>
      <c r="AB545" s="174" t="str">
        <f t="shared" ca="1" si="361"/>
        <v>N/A</v>
      </c>
      <c r="AC545" s="222" t="b">
        <f t="shared" si="393"/>
        <v>0</v>
      </c>
      <c r="AD545" s="220" t="b">
        <v>0</v>
      </c>
      <c r="AE545" s="222" t="b">
        <f t="shared" si="362"/>
        <v>1</v>
      </c>
      <c r="AF545" s="165"/>
      <c r="AG545" s="215">
        <v>0</v>
      </c>
      <c r="AH545" s="215">
        <v>0</v>
      </c>
      <c r="AI545" s="215">
        <v>0</v>
      </c>
      <c r="AJ545" s="215">
        <v>0</v>
      </c>
      <c r="AK545" s="215">
        <v>0</v>
      </c>
      <c r="AL545" s="155">
        <v>0</v>
      </c>
      <c r="AM545" s="165"/>
      <c r="AN545" s="215" cm="1">
        <f t="array" aca="1" ref="AN545" ca="1">IFERROR(INDEX(General!O$33:O$34,$AB545)
*AG545,0)</f>
        <v>0</v>
      </c>
      <c r="AO545" s="215" cm="1">
        <f t="array" aca="1" ref="AO545" ca="1">IFERROR(INDEX(General!P$33:P$34,$AB545)
*AH545,0)</f>
        <v>0</v>
      </c>
      <c r="AP545" s="215" cm="1">
        <f t="array" aca="1" ref="AP545" ca="1">IFERROR(INDEX(General!Q$33:Q$34,$AB545)
*AI545,0)</f>
        <v>0</v>
      </c>
      <c r="AQ545" s="215" cm="1">
        <f t="array" aca="1" ref="AQ545" ca="1">IFERROR(INDEX(General!R$33:R$34,$AB545)
*AJ545,0)</f>
        <v>0</v>
      </c>
      <c r="AR545" s="215" cm="1">
        <f t="array" aca="1" ref="AR545" ca="1">IFERROR(INDEX(General!S$33:S$34,$AB545)
*AK545,0)</f>
        <v>0</v>
      </c>
      <c r="AS545" s="155">
        <f t="shared" ca="1" si="394"/>
        <v>0</v>
      </c>
      <c r="AT545" s="165"/>
      <c r="AU545" s="215">
        <f ca="1">IF($AE545=FALSE,AN545*Overheads!$R$24*$V545,
IFERROR(Overheads!$O$49*$V545*AN545,0)
+IFERROR(Overheads!Q$59*$V545*(AN545/Overheads!Q$68),0))</f>
        <v>0</v>
      </c>
      <c r="AV545" s="215">
        <f ca="1">IF($AE545=FALSE,AO545*Overheads!$R$24*$V545,
IFERROR(Overheads!$O$49*$V545*AO545,0)
+IFERROR(Overheads!R$59*$V545*(AO545/Overheads!R$68),0))</f>
        <v>0</v>
      </c>
      <c r="AW545" s="215">
        <f ca="1">IF($AE545=FALSE,AP545*Overheads!$R$24*$V545,
IFERROR(Overheads!$O$49*$V545*AP545,0)
+IFERROR(Overheads!S$59*$V545*(AP545/Overheads!S$68),0))</f>
        <v>0</v>
      </c>
      <c r="AX545" s="215">
        <f ca="1">IF($AE545=FALSE,AQ545*Overheads!$R$24*$V545,
IFERROR(Overheads!$O$49*$V545*AQ545,0)
+IFERROR(Overheads!T$59*$V545*(AQ545/Overheads!T$68),0))</f>
        <v>0</v>
      </c>
      <c r="AY545" s="215">
        <f ca="1">IF($AE545=FALSE,AR545*Overheads!$R$24*$V545,
IFERROR(Overheads!$O$49*$V545*AR545,0)
+IFERROR(Overheads!U$59*$V545*(AR545/Overheads!U$68),0))</f>
        <v>0</v>
      </c>
      <c r="AZ545" s="155">
        <f t="shared" ca="1" si="395"/>
        <v>0</v>
      </c>
      <c r="BA545" s="165"/>
      <c r="BB545" s="215">
        <f ca="1">IF($AE545=FALSE,AN545*Overheads!$S$25,
IFERROR(Overheads!$O$50*AN545,0)
+IFERROR(Overheads!Q$60*(AN545/Overheads!Q$66),0))</f>
        <v>0</v>
      </c>
      <c r="BC545" s="215">
        <f ca="1">IF($AE545=FALSE,AO545*Overheads!$S$25,
IFERROR(Overheads!$O$50*AO545,0)
+IFERROR(Overheads!R$60*(AO545/Overheads!R$66),0))</f>
        <v>0</v>
      </c>
      <c r="BD545" s="215">
        <f ca="1">IF($AE545=FALSE,AP545*Overheads!$S$25,
IFERROR(Overheads!$O$50*AP545,0)
+IFERROR(Overheads!S$60*(AP545/Overheads!S$66),0))</f>
        <v>0</v>
      </c>
      <c r="BE545" s="215">
        <f ca="1">IF($AE545=FALSE,AQ545*Overheads!$S$25,
IFERROR(Overheads!$O$50*AQ545,0)
+IFERROR(Overheads!T$60*(AQ545/Overheads!T$66),0))</f>
        <v>0</v>
      </c>
      <c r="BF545" s="215">
        <f ca="1">IF($AE545=FALSE,AR545*Overheads!$S$25,
IFERROR(Overheads!$O$50*AR545,0)
+IFERROR(Overheads!U$60*(AR545/Overheads!U$66),0))</f>
        <v>0</v>
      </c>
      <c r="BG545" s="155">
        <f t="shared" ca="1" si="396"/>
        <v>0</v>
      </c>
      <c r="BH545" s="165"/>
      <c r="BI545" s="215">
        <f t="shared" ca="1" si="397"/>
        <v>0</v>
      </c>
      <c r="BJ545" s="215">
        <f t="shared" ca="1" si="363"/>
        <v>0</v>
      </c>
      <c r="BK545" s="215">
        <f t="shared" ca="1" si="364"/>
        <v>0</v>
      </c>
      <c r="BL545" s="215">
        <f t="shared" ca="1" si="365"/>
        <v>0</v>
      </c>
      <c r="BM545" s="215">
        <f t="shared" ca="1" si="366"/>
        <v>0</v>
      </c>
      <c r="BN545" s="155">
        <f t="shared" ca="1" si="398"/>
        <v>0</v>
      </c>
      <c r="BO545" s="165"/>
      <c r="BP545" s="187" cm="1">
        <f t="array" ref="BP545">IFERROR(IF($X545=$X544,BP544,INDEX(Forecast_Capex_Input!AC$12:AC$286,$X545)),0)</f>
        <v>0</v>
      </c>
      <c r="BQ545" s="187" cm="1">
        <f t="array" ref="BQ545">IFERROR(IF($X545=$X544,BQ544,INDEX(Forecast_Capex_Input!AD$12:AD$286,$X545)),0)</f>
        <v>0</v>
      </c>
      <c r="BR545" s="187" cm="1">
        <f t="array" ref="BR545">IFERROR(IF($X545=$X544,BR544,INDEX(Forecast_Capex_Input!AE$12:AE$286,$X545)),0)</f>
        <v>0</v>
      </c>
      <c r="BS545" s="187" cm="1">
        <f t="array" ref="BS545">IFERROR(IF($X545=$X544,BS544,INDEX(Forecast_Capex_Input!AF$12:AF$286,$X545)),0)</f>
        <v>0</v>
      </c>
      <c r="BT545" s="187" cm="1">
        <f t="array" ref="BT545">IFERROR(IF($X545=$X544,BT544,INDEX(Forecast_Capex_Input!AG$12:AG$286,$X545)),0)</f>
        <v>0</v>
      </c>
      <c r="BU545" s="165"/>
      <c r="BV545" s="215">
        <f t="shared" si="367"/>
        <v>0</v>
      </c>
      <c r="BW545" s="215">
        <f t="shared" si="368"/>
        <v>0</v>
      </c>
      <c r="BX545" s="215">
        <f t="shared" si="369"/>
        <v>0</v>
      </c>
      <c r="BY545" s="215">
        <f t="shared" si="370"/>
        <v>0</v>
      </c>
      <c r="BZ545" s="215">
        <f t="shared" si="371"/>
        <v>0</v>
      </c>
      <c r="CA545" s="155">
        <f t="shared" si="399"/>
        <v>0</v>
      </c>
      <c r="CB545" s="165"/>
      <c r="CC545" s="215">
        <f t="shared" si="372"/>
        <v>0</v>
      </c>
      <c r="CD545" s="215">
        <f t="shared" si="373"/>
        <v>0</v>
      </c>
      <c r="CE545" s="215">
        <f t="shared" si="374"/>
        <v>0</v>
      </c>
      <c r="CF545" s="215">
        <f t="shared" si="375"/>
        <v>0</v>
      </c>
      <c r="CG545" s="215">
        <f t="shared" si="376"/>
        <v>0</v>
      </c>
      <c r="CH545" s="155">
        <f t="shared" si="400"/>
        <v>0</v>
      </c>
      <c r="CI545" s="165"/>
      <c r="CJ545" s="215">
        <f t="shared" si="377"/>
        <v>0</v>
      </c>
      <c r="CK545" s="215">
        <f t="shared" si="378"/>
        <v>0</v>
      </c>
      <c r="CL545" s="215">
        <f t="shared" si="379"/>
        <v>0</v>
      </c>
      <c r="CM545" s="215">
        <f t="shared" si="380"/>
        <v>0</v>
      </c>
      <c r="CN545" s="215">
        <f t="shared" si="381"/>
        <v>0</v>
      </c>
      <c r="CO545" s="155">
        <f t="shared" si="401"/>
        <v>0</v>
      </c>
      <c r="CP545" s="165"/>
      <c r="CQ545" s="223">
        <f t="shared" si="382"/>
        <v>0</v>
      </c>
      <c r="CR545" s="223">
        <f t="shared" si="383"/>
        <v>0</v>
      </c>
      <c r="CS545" s="223">
        <f t="shared" si="384"/>
        <v>0</v>
      </c>
      <c r="CT545" s="223">
        <f t="shared" si="385"/>
        <v>0</v>
      </c>
      <c r="CU545" s="223">
        <f t="shared" si="386"/>
        <v>0</v>
      </c>
      <c r="CV545" s="155">
        <f t="shared" si="402"/>
        <v>0</v>
      </c>
      <c r="CW545" s="165"/>
      <c r="CX545" s="215">
        <f t="shared" si="403"/>
        <v>0</v>
      </c>
      <c r="CY545" s="215">
        <f t="shared" si="387"/>
        <v>0</v>
      </c>
      <c r="CZ545" s="215">
        <f t="shared" si="388"/>
        <v>0</v>
      </c>
      <c r="DA545" s="215">
        <f t="shared" si="389"/>
        <v>0</v>
      </c>
      <c r="DB545" s="215">
        <f t="shared" si="390"/>
        <v>0</v>
      </c>
      <c r="DC545" s="155">
        <f t="shared" si="404"/>
        <v>0</v>
      </c>
      <c r="DD545" s="165"/>
      <c r="DE545" s="188" t="b" cm="1">
        <f t="array" aca="1" ref="DE545" ca="1">OR($G545=Forecast_Capex_Input!$BF$8:$BF$10)</f>
        <v>0</v>
      </c>
      <c r="DF545" s="188" cm="1">
        <f t="array" aca="1" ref="DF545" ca="1">IFERROR(INDEX(Forecast_Capex_Input!BG$12:BG$286,$X545)
*(INDEX(Forecast_Capex_Input!$H$12:$H$286,$X545)=Repex),0)
*$DE545</f>
        <v>0</v>
      </c>
      <c r="DG545" s="188" cm="1">
        <f t="array" aca="1" ref="DG545" ca="1">IFERROR(INDEX(Forecast_Capex_Input!BH$12:BH$286,$X545)
*(INDEX(Forecast_Capex_Input!$H$12:$H$286,$X545)=Repex),0)
*$DE545</f>
        <v>0</v>
      </c>
      <c r="DH545" s="188" cm="1">
        <f t="array" aca="1" ref="DH545" ca="1">IFERROR(INDEX(Forecast_Capex_Input!BI$12:BI$286,$X545)
*(INDEX(Forecast_Capex_Input!$H$12:$H$286,$X545)=Repex),0)
*$DE545</f>
        <v>0</v>
      </c>
      <c r="DI545" s="188" cm="1">
        <f t="array" aca="1" ref="DI545" ca="1">IFERROR(INDEX(Forecast_Capex_Input!BJ$12:BJ$286,$X545)
*(INDEX(Forecast_Capex_Input!$H$12:$H$286,$X545)=Repex),0)
*$DE545</f>
        <v>0</v>
      </c>
      <c r="DJ545" s="188" cm="1">
        <f t="array" aca="1" ref="DJ545" ca="1">IFERROR(INDEX(Forecast_Capex_Input!BK$12:BK$286,$X545)
*(INDEX(Forecast_Capex_Input!$H$12:$H$286,$X545)=Repex),0)
*$DE545</f>
        <v>0</v>
      </c>
      <c r="DK545" s="188" cm="1">
        <f t="array" aca="1" ref="DK545" ca="1">IFERROR(INDEX(Forecast_Capex_Input!BL$12:BL$286,$X545)
*(INDEX(Forecast_Capex_Input!$H$12:$H$286,$X545)=Repex),0)
*$DE545</f>
        <v>0</v>
      </c>
      <c r="DL545" s="165"/>
      <c r="DM545" s="188" t="b" cm="1">
        <f t="array" aca="1" ref="DM545" ca="1">OR($G545=Forecast_Capex_Input!$BN$8:$BN$9)</f>
        <v>0</v>
      </c>
      <c r="DN545" s="188" cm="1">
        <f t="array" aca="1" ref="DN545" ca="1">IFERROR(INDEX(Forecast_Capex_Input!BO$12:BO$286,$X545)
*(INDEX(Forecast_Capex_Input!$H$12:$H$286,$X545)=Repex),0)
*$DM545</f>
        <v>0</v>
      </c>
      <c r="DO545" s="188" cm="1">
        <f t="array" aca="1" ref="DO545" ca="1">IFERROR(INDEX(Forecast_Capex_Input!BP$12:BP$286,$X545)
*(INDEX(Forecast_Capex_Input!$H$12:$H$286,$X545)=Repex),0)
*$DM545</f>
        <v>0</v>
      </c>
      <c r="DP545" s="188" cm="1">
        <f t="array" aca="1" ref="DP545" ca="1">IFERROR(INDEX(Forecast_Capex_Input!BQ$12:BQ$286,$X545)
*(INDEX(Forecast_Capex_Input!$H$12:$H$286,$X545)=Repex),0)
*$DM545</f>
        <v>0</v>
      </c>
      <c r="DQ545" s="188" cm="1">
        <f t="array" aca="1" ref="DQ545" ca="1">IFERROR(INDEX(Forecast_Capex_Input!BR$12:BR$286,$X545)
*(INDEX(Forecast_Capex_Input!$H$12:$H$286,$X545)=Repex),0)
*$DM545</f>
        <v>0</v>
      </c>
      <c r="DR545" s="188" cm="1">
        <f t="array" aca="1" ref="DR545" ca="1">IFERROR(INDEX(Forecast_Capex_Input!BS$12:BS$286,$X545)
*(INDEX(Forecast_Capex_Input!$H$12:$H$286,$X545)=Repex),0)
*$DM545</f>
        <v>0</v>
      </c>
      <c r="DS545" s="165"/>
      <c r="DT545" s="188" t="b" cm="1">
        <f t="array" aca="1" ref="DT545" ca="1">OR($G545=Forecast_Capex_Input!$BU$8:$BU$10)</f>
        <v>0</v>
      </c>
      <c r="DU545" s="188" cm="1">
        <f t="array" aca="1" ref="DU545" ca="1">IFERROR(INDEX(Forecast_Capex_Input!BV$12:BV$286,$X545)
*(INDEX(Forecast_Capex_Input!$H$12:$H$286,$X545)=Repex),0)
*$DT545</f>
        <v>0</v>
      </c>
      <c r="DV545" s="188" cm="1">
        <f t="array" aca="1" ref="DV545" ca="1">IFERROR(INDEX(Forecast_Capex_Input!BW$12:BW$286,$X545)
*(INDEX(Forecast_Capex_Input!$H$12:$H$286,$X545)=Repex),0)
*$DT545</f>
        <v>0</v>
      </c>
      <c r="DW545" s="188" cm="1">
        <f t="array" aca="1" ref="DW545" ca="1">IFERROR(INDEX(Forecast_Capex_Input!BX$12:BX$286,$X545)
*(INDEX(Forecast_Capex_Input!$H$12:$H$286,$X545)=Repex),0)
*$DT545</f>
        <v>0</v>
      </c>
      <c r="DX545" s="188" cm="1">
        <f t="array" aca="1" ref="DX545" ca="1">IFERROR(INDEX(Forecast_Capex_Input!BY$12:BY$286,$X545)
*(INDEX(Forecast_Capex_Input!$H$12:$H$286,$X545)=Repex),0)
*$DT545</f>
        <v>0</v>
      </c>
      <c r="DY545" s="188" cm="1">
        <f t="array" aca="1" ref="DY545" ca="1">IFERROR(INDEX(Forecast_Capex_Input!BZ$12:BZ$286,$X545)
*(INDEX(Forecast_Capex_Input!$H$12:$H$286,$X545)=Repex),0)
*$DT545</f>
        <v>0</v>
      </c>
      <c r="DZ545" s="188" cm="1">
        <f t="array" aca="1" ref="DZ545" ca="1">IFERROR(INDEX(Forecast_Capex_Input!CA$12:CA$286,$X545)
*(INDEX(Forecast_Capex_Input!$H$12:$H$286,$X545)=Repex),0)
*$DT545</f>
        <v>0</v>
      </c>
      <c r="EA545" s="188" cm="1">
        <f t="array" aca="1" ref="EA545" ca="1">IFERROR(INDEX(Forecast_Capex_Input!CB$12:CB$286,$X545)
*(INDEX(Forecast_Capex_Input!$H$12:$H$286,$X545)=Repex),0)
*$DT545</f>
        <v>0</v>
      </c>
      <c r="EB545" s="188" cm="1">
        <f t="array" aca="1" ref="EB545" ca="1">IFERROR(INDEX(Forecast_Capex_Input!CC$12:CC$286,$X545)
*(INDEX(Forecast_Capex_Input!$H$12:$H$286,$X545)=Repex),0)
*$DT545</f>
        <v>0</v>
      </c>
      <c r="EC545" s="165"/>
      <c r="ED545" s="226" t="str">
        <f t="shared" si="391"/>
        <v>N/A</v>
      </c>
      <c r="EE545" s="174" t="s">
        <v>15</v>
      </c>
    </row>
    <row r="546" spans="3:135" x14ac:dyDescent="0.2">
      <c r="C546" s="174">
        <f t="shared" si="392"/>
        <v>536</v>
      </c>
      <c r="D546" s="167" t="str" cm="1">
        <f t="array" ref="D546">IFERROR(INDEX(Forecast_Capex_Input!$D$12:$D$286,$X546),NA)</f>
        <v>N/A</v>
      </c>
      <c r="E546" s="172" t="str" cm="1">
        <f t="array" ref="E546">IF($X546=NA,NA,INDEX(Forecast_Capex_Input!$E$12:$E$286,$X546))</f>
        <v>N/A</v>
      </c>
      <c r="F546" s="167" t="str" cm="1">
        <f t="array" aca="1" ref="F546" ca="1">IFERROR(INDEX(General!$E$25:$E$26,$Y546),NA)</f>
        <v>N/A</v>
      </c>
      <c r="G546" s="167" t="str" cm="1">
        <f t="array" aca="1" ref="G546" ca="1">IFERROR(INDEX(Forecast_Capex_Input!$AI$11:$BB$11,$AA546),NA)</f>
        <v>N/A</v>
      </c>
      <c r="H546" s="189" t="str" cm="1">
        <f t="array" aca="1" ref="H546" ca="1">IFERROR(INDEX(Forecast_Capex_Input!$AI$12:$BB$286,$X546,$AA546),NA)</f>
        <v>N/A</v>
      </c>
      <c r="I546" s="199" t="str" cm="1">
        <f t="array" ref="I546">IFERROR(INDEX(Forecast_Capex_Input!$F$12:$F$286,$X546),NA)</f>
        <v>N/A</v>
      </c>
      <c r="J546" s="199" t="str" cm="1">
        <f t="array" ref="J546">IFERROR(INDEX(Forecast_Capex_Input!G$12:G$286,$X546),NA)</f>
        <v>N/A</v>
      </c>
      <c r="K546" s="199" t="str" cm="1">
        <f t="array" ref="K546">IFERROR(INDEX(Forecast_Capex_Input!H$12:H$286,$X546),NA)</f>
        <v>N/A</v>
      </c>
      <c r="L546" s="199" t="str" cm="1">
        <f t="array" ref="L546">IFERROR(INDEX(Forecast_Capex_Input!I$12:I$286,$X546),NA)</f>
        <v>N/A</v>
      </c>
      <c r="M546" s="199" t="str" cm="1">
        <f t="array" ref="M546">IFERROR(INDEX(Forecast_Capex_Input!J$12:J$286,$X546),NA)</f>
        <v>N/A</v>
      </c>
      <c r="N546" s="199" t="str" cm="1">
        <f t="array" ref="N546">IFERROR(INDEX(Forecast_Capex_Input!K$12:K$286,$X546),NA)</f>
        <v>N/A</v>
      </c>
      <c r="O546" s="199" t="str" cm="1">
        <f t="array" ref="O546">IFERROR(INDEX(Forecast_Capex_Input!L$12:L$286,$X546),NA)</f>
        <v>N/A</v>
      </c>
      <c r="P546" s="199" t="str" cm="1">
        <f t="array" ref="P546">IFERROR(INDEX(Forecast_Capex_Input!M$12:M$286,$X546),NA)</f>
        <v>N/A</v>
      </c>
      <c r="Q546" s="172" t="str" cm="1">
        <f t="array" ref="Q546">IFERROR(INDEX(Forecast_Capex_Input!N$12:N$286,$X546),NA)</f>
        <v>N/A</v>
      </c>
      <c r="R546" s="265" cm="1">
        <f t="array" ref="R546">IFERROR(INDEX(Forecast_Capex_Input!O$12:O$286,$X546),0)</f>
        <v>0</v>
      </c>
      <c r="S546" s="172" cm="1">
        <f t="array" ref="S546">IFERROR(INDEX(Forecast_Capex_Input!P$12:P$286,$X546),0)</f>
        <v>0</v>
      </c>
      <c r="T546" s="199" t="str" cm="1">
        <f t="array" aca="1" ref="T546" ca="1">IFERROR(INDEX(General!$K$84:$K$103,$AA546),NA)</f>
        <v>N/A</v>
      </c>
      <c r="U546" s="188" cm="1">
        <f t="array" aca="1" ref="U546" ca="1">IFERROR(
IF($F546=General!$E$25,INDEX(Forecast_Capex_Input!S$12:S$286,$X546),
INDEX(Forecast_Capex_Input!T$12:T$286,$X546)),0)</f>
        <v>0</v>
      </c>
      <c r="V546" s="222" t="b">
        <f>IFERROR(INDEX(Overheads!$T$19:$T$26,MATCH($I546,Overheads!$E$19:$E$26,0)),FALSE)</f>
        <v>0</v>
      </c>
      <c r="W546" s="165"/>
      <c r="X546" s="174" t="str">
        <f>IFERROR(
IF(MATCH($C546,Forecast_Capex_Input!$CI$12:$CI$286,1)+1&gt;MAX(Forecast_Capex_Input!$C$12:$C$286),NA,
MATCH($C546,Forecast_Capex_Input!$CI$12:$CI$286,1)+1),1)</f>
        <v>N/A</v>
      </c>
      <c r="Y546" s="174" t="str" cm="1">
        <f t="array" aca="1" ref="Y546" ca="1">IFERROR(
IF(X545&lt;&gt;X546,1,
IF(COUNTIF(OFFSET(Y545,0,0,-INDEX(Forecast_Capex_Input!$CG$12:$CG$286,$X546)),Y545)=INDEX(Forecast_Capex_Input!$CG$12:$CG$286,$X546),Y545+1,Y545)),NA)</f>
        <v>N/A</v>
      </c>
      <c r="Z546" s="174" t="str" cm="1">
        <f t="array" ref="Z546">IFERROR($C546-IF($X546=1,1,INDEX(Forecast_Capex_Input!$CI$12:$CI$286,$X546-1))+1,NA)</f>
        <v>N/A</v>
      </c>
      <c r="AA546" s="174" t="str" cm="1">
        <f t="array" aca="1" ref="AA546" ca="1">IFERROR(IF(Y546=1,
INDEX(Forecast_Capex_Input!$AI$10:$BB$10,SMALL(IF(INDEX(Forecast_Capex_Input!$AI$12:$BB$286,$X546,0)&gt;0,COLUMN(Forecast_Capex_Input!$AI$10:$BB$10)-COLUMN(Forecast_Capex_Input!$AI$12)+1),ROWS(OFFSET(AA545,0,0,-$Z546)))),
OFFSET(AA545,-INDEX(Forecast_Capex_Input!$CG$12:$CG$286,$X546)+1,0)),NA)</f>
        <v>N/A</v>
      </c>
      <c r="AB546" s="174" t="str">
        <f t="shared" ca="1" si="361"/>
        <v>N/A</v>
      </c>
      <c r="AC546" s="222" t="b">
        <f t="shared" si="393"/>
        <v>0</v>
      </c>
      <c r="AD546" s="220" t="b">
        <v>0</v>
      </c>
      <c r="AE546" s="222" t="b">
        <f t="shared" si="362"/>
        <v>1</v>
      </c>
      <c r="AF546" s="165"/>
      <c r="AG546" s="215">
        <v>0</v>
      </c>
      <c r="AH546" s="215">
        <v>0</v>
      </c>
      <c r="AI546" s="215">
        <v>0</v>
      </c>
      <c r="AJ546" s="215">
        <v>0</v>
      </c>
      <c r="AK546" s="215">
        <v>0</v>
      </c>
      <c r="AL546" s="155">
        <v>0</v>
      </c>
      <c r="AM546" s="165"/>
      <c r="AN546" s="215" cm="1">
        <f t="array" aca="1" ref="AN546" ca="1">IFERROR(INDEX(General!O$33:O$34,$AB546)
*AG546,0)</f>
        <v>0</v>
      </c>
      <c r="AO546" s="215" cm="1">
        <f t="array" aca="1" ref="AO546" ca="1">IFERROR(INDEX(General!P$33:P$34,$AB546)
*AH546,0)</f>
        <v>0</v>
      </c>
      <c r="AP546" s="215" cm="1">
        <f t="array" aca="1" ref="AP546" ca="1">IFERROR(INDEX(General!Q$33:Q$34,$AB546)
*AI546,0)</f>
        <v>0</v>
      </c>
      <c r="AQ546" s="215" cm="1">
        <f t="array" aca="1" ref="AQ546" ca="1">IFERROR(INDEX(General!R$33:R$34,$AB546)
*AJ546,0)</f>
        <v>0</v>
      </c>
      <c r="AR546" s="215" cm="1">
        <f t="array" aca="1" ref="AR546" ca="1">IFERROR(INDEX(General!S$33:S$34,$AB546)
*AK546,0)</f>
        <v>0</v>
      </c>
      <c r="AS546" s="155">
        <f t="shared" ca="1" si="394"/>
        <v>0</v>
      </c>
      <c r="AT546" s="165"/>
      <c r="AU546" s="215">
        <f ca="1">IF($AE546=FALSE,AN546*Overheads!$R$24*$V546,
IFERROR(Overheads!$O$49*$V546*AN546,0)
+IFERROR(Overheads!Q$59*$V546*(AN546/Overheads!Q$68),0))</f>
        <v>0</v>
      </c>
      <c r="AV546" s="215">
        <f ca="1">IF($AE546=FALSE,AO546*Overheads!$R$24*$V546,
IFERROR(Overheads!$O$49*$V546*AO546,0)
+IFERROR(Overheads!R$59*$V546*(AO546/Overheads!R$68),0))</f>
        <v>0</v>
      </c>
      <c r="AW546" s="215">
        <f ca="1">IF($AE546=FALSE,AP546*Overheads!$R$24*$V546,
IFERROR(Overheads!$O$49*$V546*AP546,0)
+IFERROR(Overheads!S$59*$V546*(AP546/Overheads!S$68),0))</f>
        <v>0</v>
      </c>
      <c r="AX546" s="215">
        <f ca="1">IF($AE546=FALSE,AQ546*Overheads!$R$24*$V546,
IFERROR(Overheads!$O$49*$V546*AQ546,0)
+IFERROR(Overheads!T$59*$V546*(AQ546/Overheads!T$68),0))</f>
        <v>0</v>
      </c>
      <c r="AY546" s="215">
        <f ca="1">IF($AE546=FALSE,AR546*Overheads!$R$24*$V546,
IFERROR(Overheads!$O$49*$V546*AR546,0)
+IFERROR(Overheads!U$59*$V546*(AR546/Overheads!U$68),0))</f>
        <v>0</v>
      </c>
      <c r="AZ546" s="155">
        <f t="shared" ca="1" si="395"/>
        <v>0</v>
      </c>
      <c r="BA546" s="165"/>
      <c r="BB546" s="215">
        <f ca="1">IF($AE546=FALSE,AN546*Overheads!$S$25,
IFERROR(Overheads!$O$50*AN546,0)
+IFERROR(Overheads!Q$60*(AN546/Overheads!Q$66),0))</f>
        <v>0</v>
      </c>
      <c r="BC546" s="215">
        <f ca="1">IF($AE546=FALSE,AO546*Overheads!$S$25,
IFERROR(Overheads!$O$50*AO546,0)
+IFERROR(Overheads!R$60*(AO546/Overheads!R$66),0))</f>
        <v>0</v>
      </c>
      <c r="BD546" s="215">
        <f ca="1">IF($AE546=FALSE,AP546*Overheads!$S$25,
IFERROR(Overheads!$O$50*AP546,0)
+IFERROR(Overheads!S$60*(AP546/Overheads!S$66),0))</f>
        <v>0</v>
      </c>
      <c r="BE546" s="215">
        <f ca="1">IF($AE546=FALSE,AQ546*Overheads!$S$25,
IFERROR(Overheads!$O$50*AQ546,0)
+IFERROR(Overheads!T$60*(AQ546/Overheads!T$66),0))</f>
        <v>0</v>
      </c>
      <c r="BF546" s="215">
        <f ca="1">IF($AE546=FALSE,AR546*Overheads!$S$25,
IFERROR(Overheads!$O$50*AR546,0)
+IFERROR(Overheads!U$60*(AR546/Overheads!U$66),0))</f>
        <v>0</v>
      </c>
      <c r="BG546" s="155">
        <f t="shared" ca="1" si="396"/>
        <v>0</v>
      </c>
      <c r="BH546" s="165"/>
      <c r="BI546" s="215">
        <f t="shared" ca="1" si="397"/>
        <v>0</v>
      </c>
      <c r="BJ546" s="215">
        <f t="shared" ca="1" si="363"/>
        <v>0</v>
      </c>
      <c r="BK546" s="215">
        <f t="shared" ca="1" si="364"/>
        <v>0</v>
      </c>
      <c r="BL546" s="215">
        <f t="shared" ca="1" si="365"/>
        <v>0</v>
      </c>
      <c r="BM546" s="215">
        <f t="shared" ca="1" si="366"/>
        <v>0</v>
      </c>
      <c r="BN546" s="155">
        <f t="shared" ca="1" si="398"/>
        <v>0</v>
      </c>
      <c r="BO546" s="165"/>
      <c r="BP546" s="187" cm="1">
        <f t="array" ref="BP546">IFERROR(IF($X546=$X545,BP545,INDEX(Forecast_Capex_Input!AC$12:AC$286,$X546)),0)</f>
        <v>0</v>
      </c>
      <c r="BQ546" s="187" cm="1">
        <f t="array" ref="BQ546">IFERROR(IF($X546=$X545,BQ545,INDEX(Forecast_Capex_Input!AD$12:AD$286,$X546)),0)</f>
        <v>0</v>
      </c>
      <c r="BR546" s="187" cm="1">
        <f t="array" ref="BR546">IFERROR(IF($X546=$X545,BR545,INDEX(Forecast_Capex_Input!AE$12:AE$286,$X546)),0)</f>
        <v>0</v>
      </c>
      <c r="BS546" s="187" cm="1">
        <f t="array" ref="BS546">IFERROR(IF($X546=$X545,BS545,INDEX(Forecast_Capex_Input!AF$12:AF$286,$X546)),0)</f>
        <v>0</v>
      </c>
      <c r="BT546" s="187" cm="1">
        <f t="array" ref="BT546">IFERROR(IF($X546=$X545,BT545,INDEX(Forecast_Capex_Input!AG$12:AG$286,$X546)),0)</f>
        <v>0</v>
      </c>
      <c r="BU546" s="165"/>
      <c r="BV546" s="215">
        <f t="shared" si="367"/>
        <v>0</v>
      </c>
      <c r="BW546" s="215">
        <f t="shared" si="368"/>
        <v>0</v>
      </c>
      <c r="BX546" s="215">
        <f t="shared" si="369"/>
        <v>0</v>
      </c>
      <c r="BY546" s="215">
        <f t="shared" si="370"/>
        <v>0</v>
      </c>
      <c r="BZ546" s="215">
        <f t="shared" si="371"/>
        <v>0</v>
      </c>
      <c r="CA546" s="155">
        <f t="shared" si="399"/>
        <v>0</v>
      </c>
      <c r="CB546" s="165"/>
      <c r="CC546" s="215">
        <f t="shared" si="372"/>
        <v>0</v>
      </c>
      <c r="CD546" s="215">
        <f t="shared" si="373"/>
        <v>0</v>
      </c>
      <c r="CE546" s="215">
        <f t="shared" si="374"/>
        <v>0</v>
      </c>
      <c r="CF546" s="215">
        <f t="shared" si="375"/>
        <v>0</v>
      </c>
      <c r="CG546" s="215">
        <f t="shared" si="376"/>
        <v>0</v>
      </c>
      <c r="CH546" s="155">
        <f t="shared" si="400"/>
        <v>0</v>
      </c>
      <c r="CI546" s="165"/>
      <c r="CJ546" s="215">
        <f t="shared" si="377"/>
        <v>0</v>
      </c>
      <c r="CK546" s="215">
        <f t="shared" si="378"/>
        <v>0</v>
      </c>
      <c r="CL546" s="215">
        <f t="shared" si="379"/>
        <v>0</v>
      </c>
      <c r="CM546" s="215">
        <f t="shared" si="380"/>
        <v>0</v>
      </c>
      <c r="CN546" s="215">
        <f t="shared" si="381"/>
        <v>0</v>
      </c>
      <c r="CO546" s="155">
        <f t="shared" si="401"/>
        <v>0</v>
      </c>
      <c r="CP546" s="165"/>
      <c r="CQ546" s="223">
        <f t="shared" si="382"/>
        <v>0</v>
      </c>
      <c r="CR546" s="223">
        <f t="shared" si="383"/>
        <v>0</v>
      </c>
      <c r="CS546" s="223">
        <f t="shared" si="384"/>
        <v>0</v>
      </c>
      <c r="CT546" s="223">
        <f t="shared" si="385"/>
        <v>0</v>
      </c>
      <c r="CU546" s="223">
        <f t="shared" si="386"/>
        <v>0</v>
      </c>
      <c r="CV546" s="155">
        <f t="shared" si="402"/>
        <v>0</v>
      </c>
      <c r="CW546" s="165"/>
      <c r="CX546" s="215">
        <f t="shared" si="403"/>
        <v>0</v>
      </c>
      <c r="CY546" s="215">
        <f t="shared" si="387"/>
        <v>0</v>
      </c>
      <c r="CZ546" s="215">
        <f t="shared" si="388"/>
        <v>0</v>
      </c>
      <c r="DA546" s="215">
        <f t="shared" si="389"/>
        <v>0</v>
      </c>
      <c r="DB546" s="215">
        <f t="shared" si="390"/>
        <v>0</v>
      </c>
      <c r="DC546" s="155">
        <f t="shared" si="404"/>
        <v>0</v>
      </c>
      <c r="DD546" s="165"/>
      <c r="DE546" s="188" t="b" cm="1">
        <f t="array" aca="1" ref="DE546" ca="1">OR($G546=Forecast_Capex_Input!$BF$8:$BF$10)</f>
        <v>0</v>
      </c>
      <c r="DF546" s="188" cm="1">
        <f t="array" aca="1" ref="DF546" ca="1">IFERROR(INDEX(Forecast_Capex_Input!BG$12:BG$286,$X546)
*(INDEX(Forecast_Capex_Input!$H$12:$H$286,$X546)=Repex),0)
*$DE546</f>
        <v>0</v>
      </c>
      <c r="DG546" s="188" cm="1">
        <f t="array" aca="1" ref="DG546" ca="1">IFERROR(INDEX(Forecast_Capex_Input!BH$12:BH$286,$X546)
*(INDEX(Forecast_Capex_Input!$H$12:$H$286,$X546)=Repex),0)
*$DE546</f>
        <v>0</v>
      </c>
      <c r="DH546" s="188" cm="1">
        <f t="array" aca="1" ref="DH546" ca="1">IFERROR(INDEX(Forecast_Capex_Input!BI$12:BI$286,$X546)
*(INDEX(Forecast_Capex_Input!$H$12:$H$286,$X546)=Repex),0)
*$DE546</f>
        <v>0</v>
      </c>
      <c r="DI546" s="188" cm="1">
        <f t="array" aca="1" ref="DI546" ca="1">IFERROR(INDEX(Forecast_Capex_Input!BJ$12:BJ$286,$X546)
*(INDEX(Forecast_Capex_Input!$H$12:$H$286,$X546)=Repex),0)
*$DE546</f>
        <v>0</v>
      </c>
      <c r="DJ546" s="188" cm="1">
        <f t="array" aca="1" ref="DJ546" ca="1">IFERROR(INDEX(Forecast_Capex_Input!BK$12:BK$286,$X546)
*(INDEX(Forecast_Capex_Input!$H$12:$H$286,$X546)=Repex),0)
*$DE546</f>
        <v>0</v>
      </c>
      <c r="DK546" s="188" cm="1">
        <f t="array" aca="1" ref="DK546" ca="1">IFERROR(INDEX(Forecast_Capex_Input!BL$12:BL$286,$X546)
*(INDEX(Forecast_Capex_Input!$H$12:$H$286,$X546)=Repex),0)
*$DE546</f>
        <v>0</v>
      </c>
      <c r="DL546" s="165"/>
      <c r="DM546" s="188" t="b" cm="1">
        <f t="array" aca="1" ref="DM546" ca="1">OR($G546=Forecast_Capex_Input!$BN$8:$BN$9)</f>
        <v>0</v>
      </c>
      <c r="DN546" s="188" cm="1">
        <f t="array" aca="1" ref="DN546" ca="1">IFERROR(INDEX(Forecast_Capex_Input!BO$12:BO$286,$X546)
*(INDEX(Forecast_Capex_Input!$H$12:$H$286,$X546)=Repex),0)
*$DM546</f>
        <v>0</v>
      </c>
      <c r="DO546" s="188" cm="1">
        <f t="array" aca="1" ref="DO546" ca="1">IFERROR(INDEX(Forecast_Capex_Input!BP$12:BP$286,$X546)
*(INDEX(Forecast_Capex_Input!$H$12:$H$286,$X546)=Repex),0)
*$DM546</f>
        <v>0</v>
      </c>
      <c r="DP546" s="188" cm="1">
        <f t="array" aca="1" ref="DP546" ca="1">IFERROR(INDEX(Forecast_Capex_Input!BQ$12:BQ$286,$X546)
*(INDEX(Forecast_Capex_Input!$H$12:$H$286,$X546)=Repex),0)
*$DM546</f>
        <v>0</v>
      </c>
      <c r="DQ546" s="188" cm="1">
        <f t="array" aca="1" ref="DQ546" ca="1">IFERROR(INDEX(Forecast_Capex_Input!BR$12:BR$286,$X546)
*(INDEX(Forecast_Capex_Input!$H$12:$H$286,$X546)=Repex),0)
*$DM546</f>
        <v>0</v>
      </c>
      <c r="DR546" s="188" cm="1">
        <f t="array" aca="1" ref="DR546" ca="1">IFERROR(INDEX(Forecast_Capex_Input!BS$12:BS$286,$X546)
*(INDEX(Forecast_Capex_Input!$H$12:$H$286,$X546)=Repex),0)
*$DM546</f>
        <v>0</v>
      </c>
      <c r="DS546" s="165"/>
      <c r="DT546" s="188" t="b" cm="1">
        <f t="array" aca="1" ref="DT546" ca="1">OR($G546=Forecast_Capex_Input!$BU$8:$BU$10)</f>
        <v>0</v>
      </c>
      <c r="DU546" s="188" cm="1">
        <f t="array" aca="1" ref="DU546" ca="1">IFERROR(INDEX(Forecast_Capex_Input!BV$12:BV$286,$X546)
*(INDEX(Forecast_Capex_Input!$H$12:$H$286,$X546)=Repex),0)
*$DT546</f>
        <v>0</v>
      </c>
      <c r="DV546" s="188" cm="1">
        <f t="array" aca="1" ref="DV546" ca="1">IFERROR(INDEX(Forecast_Capex_Input!BW$12:BW$286,$X546)
*(INDEX(Forecast_Capex_Input!$H$12:$H$286,$X546)=Repex),0)
*$DT546</f>
        <v>0</v>
      </c>
      <c r="DW546" s="188" cm="1">
        <f t="array" aca="1" ref="DW546" ca="1">IFERROR(INDEX(Forecast_Capex_Input!BX$12:BX$286,$X546)
*(INDEX(Forecast_Capex_Input!$H$12:$H$286,$X546)=Repex),0)
*$DT546</f>
        <v>0</v>
      </c>
      <c r="DX546" s="188" cm="1">
        <f t="array" aca="1" ref="DX546" ca="1">IFERROR(INDEX(Forecast_Capex_Input!BY$12:BY$286,$X546)
*(INDEX(Forecast_Capex_Input!$H$12:$H$286,$X546)=Repex),0)
*$DT546</f>
        <v>0</v>
      </c>
      <c r="DY546" s="188" cm="1">
        <f t="array" aca="1" ref="DY546" ca="1">IFERROR(INDEX(Forecast_Capex_Input!BZ$12:BZ$286,$X546)
*(INDEX(Forecast_Capex_Input!$H$12:$H$286,$X546)=Repex),0)
*$DT546</f>
        <v>0</v>
      </c>
      <c r="DZ546" s="188" cm="1">
        <f t="array" aca="1" ref="DZ546" ca="1">IFERROR(INDEX(Forecast_Capex_Input!CA$12:CA$286,$X546)
*(INDEX(Forecast_Capex_Input!$H$12:$H$286,$X546)=Repex),0)
*$DT546</f>
        <v>0</v>
      </c>
      <c r="EA546" s="188" cm="1">
        <f t="array" aca="1" ref="EA546" ca="1">IFERROR(INDEX(Forecast_Capex_Input!CB$12:CB$286,$X546)
*(INDEX(Forecast_Capex_Input!$H$12:$H$286,$X546)=Repex),0)
*$DT546</f>
        <v>0</v>
      </c>
      <c r="EB546" s="188" cm="1">
        <f t="array" aca="1" ref="EB546" ca="1">IFERROR(INDEX(Forecast_Capex_Input!CC$12:CC$286,$X546)
*(INDEX(Forecast_Capex_Input!$H$12:$H$286,$X546)=Repex),0)
*$DT546</f>
        <v>0</v>
      </c>
      <c r="EC546" s="165"/>
      <c r="ED546" s="226" t="str">
        <f t="shared" si="391"/>
        <v>N/A</v>
      </c>
      <c r="EE546" s="174" t="s">
        <v>15</v>
      </c>
    </row>
    <row r="547" spans="3:135" x14ac:dyDescent="0.2">
      <c r="C547" s="174">
        <f t="shared" si="392"/>
        <v>537</v>
      </c>
      <c r="D547" s="167" t="str" cm="1">
        <f t="array" ref="D547">IFERROR(INDEX(Forecast_Capex_Input!$D$12:$D$286,$X547),NA)</f>
        <v>N/A</v>
      </c>
      <c r="E547" s="172" t="str" cm="1">
        <f t="array" ref="E547">IF($X547=NA,NA,INDEX(Forecast_Capex_Input!$E$12:$E$286,$X547))</f>
        <v>N/A</v>
      </c>
      <c r="F547" s="167" t="str" cm="1">
        <f t="array" aca="1" ref="F547" ca="1">IFERROR(INDEX(General!$E$25:$E$26,$Y547),NA)</f>
        <v>N/A</v>
      </c>
      <c r="G547" s="167" t="str" cm="1">
        <f t="array" aca="1" ref="G547" ca="1">IFERROR(INDEX(Forecast_Capex_Input!$AI$11:$BB$11,$AA547),NA)</f>
        <v>N/A</v>
      </c>
      <c r="H547" s="189" t="str" cm="1">
        <f t="array" aca="1" ref="H547" ca="1">IFERROR(INDEX(Forecast_Capex_Input!$AI$12:$BB$286,$X547,$AA547),NA)</f>
        <v>N/A</v>
      </c>
      <c r="I547" s="199" t="str" cm="1">
        <f t="array" ref="I547">IFERROR(INDEX(Forecast_Capex_Input!$F$12:$F$286,$X547),NA)</f>
        <v>N/A</v>
      </c>
      <c r="J547" s="199" t="str" cm="1">
        <f t="array" ref="J547">IFERROR(INDEX(Forecast_Capex_Input!G$12:G$286,$X547),NA)</f>
        <v>N/A</v>
      </c>
      <c r="K547" s="199" t="str" cm="1">
        <f t="array" ref="K547">IFERROR(INDEX(Forecast_Capex_Input!H$12:H$286,$X547),NA)</f>
        <v>N/A</v>
      </c>
      <c r="L547" s="199" t="str" cm="1">
        <f t="array" ref="L547">IFERROR(INDEX(Forecast_Capex_Input!I$12:I$286,$X547),NA)</f>
        <v>N/A</v>
      </c>
      <c r="M547" s="199" t="str" cm="1">
        <f t="array" ref="M547">IFERROR(INDEX(Forecast_Capex_Input!J$12:J$286,$X547),NA)</f>
        <v>N/A</v>
      </c>
      <c r="N547" s="199" t="str" cm="1">
        <f t="array" ref="N547">IFERROR(INDEX(Forecast_Capex_Input!K$12:K$286,$X547),NA)</f>
        <v>N/A</v>
      </c>
      <c r="O547" s="199" t="str" cm="1">
        <f t="array" ref="O547">IFERROR(INDEX(Forecast_Capex_Input!L$12:L$286,$X547),NA)</f>
        <v>N/A</v>
      </c>
      <c r="P547" s="199" t="str" cm="1">
        <f t="array" ref="P547">IFERROR(INDEX(Forecast_Capex_Input!M$12:M$286,$X547),NA)</f>
        <v>N/A</v>
      </c>
      <c r="Q547" s="172" t="str" cm="1">
        <f t="array" ref="Q547">IFERROR(INDEX(Forecast_Capex_Input!N$12:N$286,$X547),NA)</f>
        <v>N/A</v>
      </c>
      <c r="R547" s="265" cm="1">
        <f t="array" ref="R547">IFERROR(INDEX(Forecast_Capex_Input!O$12:O$286,$X547),0)</f>
        <v>0</v>
      </c>
      <c r="S547" s="172" cm="1">
        <f t="array" ref="S547">IFERROR(INDEX(Forecast_Capex_Input!P$12:P$286,$X547),0)</f>
        <v>0</v>
      </c>
      <c r="T547" s="199" t="str" cm="1">
        <f t="array" aca="1" ref="T547" ca="1">IFERROR(INDEX(General!$K$84:$K$103,$AA547),NA)</f>
        <v>N/A</v>
      </c>
      <c r="U547" s="188" cm="1">
        <f t="array" aca="1" ref="U547" ca="1">IFERROR(
IF($F547=General!$E$25,INDEX(Forecast_Capex_Input!S$12:S$286,$X547),
INDEX(Forecast_Capex_Input!T$12:T$286,$X547)),0)</f>
        <v>0</v>
      </c>
      <c r="V547" s="222" t="b">
        <f>IFERROR(INDEX(Overheads!$T$19:$T$26,MATCH($I547,Overheads!$E$19:$E$26,0)),FALSE)</f>
        <v>0</v>
      </c>
      <c r="W547" s="165"/>
      <c r="X547" s="174" t="str">
        <f>IFERROR(
IF(MATCH($C547,Forecast_Capex_Input!$CI$12:$CI$286,1)+1&gt;MAX(Forecast_Capex_Input!$C$12:$C$286),NA,
MATCH($C547,Forecast_Capex_Input!$CI$12:$CI$286,1)+1),1)</f>
        <v>N/A</v>
      </c>
      <c r="Y547" s="174" t="str" cm="1">
        <f t="array" aca="1" ref="Y547" ca="1">IFERROR(
IF(X546&lt;&gt;X547,1,
IF(COUNTIF(OFFSET(Y546,0,0,-INDEX(Forecast_Capex_Input!$CG$12:$CG$286,$X547)),Y546)=INDEX(Forecast_Capex_Input!$CG$12:$CG$286,$X547),Y546+1,Y546)),NA)</f>
        <v>N/A</v>
      </c>
      <c r="Z547" s="174" t="str" cm="1">
        <f t="array" ref="Z547">IFERROR($C547-IF($X547=1,1,INDEX(Forecast_Capex_Input!$CI$12:$CI$286,$X547-1))+1,NA)</f>
        <v>N/A</v>
      </c>
      <c r="AA547" s="174" t="str" cm="1">
        <f t="array" aca="1" ref="AA547" ca="1">IFERROR(IF(Y547=1,
INDEX(Forecast_Capex_Input!$AI$10:$BB$10,SMALL(IF(INDEX(Forecast_Capex_Input!$AI$12:$BB$286,$X547,0)&gt;0,COLUMN(Forecast_Capex_Input!$AI$10:$BB$10)-COLUMN(Forecast_Capex_Input!$AI$12)+1),ROWS(OFFSET(AA546,0,0,-$Z547)))),
OFFSET(AA546,-INDEX(Forecast_Capex_Input!$CG$12:$CG$286,$X547)+1,0)),NA)</f>
        <v>N/A</v>
      </c>
      <c r="AB547" s="174" t="str">
        <f t="shared" ca="1" si="361"/>
        <v>N/A</v>
      </c>
      <c r="AC547" s="222" t="b">
        <f t="shared" si="393"/>
        <v>0</v>
      </c>
      <c r="AD547" s="220" t="b">
        <v>0</v>
      </c>
      <c r="AE547" s="222" t="b">
        <f t="shared" si="362"/>
        <v>1</v>
      </c>
      <c r="AF547" s="165"/>
      <c r="AG547" s="215">
        <v>0</v>
      </c>
      <c r="AH547" s="215">
        <v>0</v>
      </c>
      <c r="AI547" s="215">
        <v>0</v>
      </c>
      <c r="AJ547" s="215">
        <v>0</v>
      </c>
      <c r="AK547" s="215">
        <v>0</v>
      </c>
      <c r="AL547" s="155">
        <v>0</v>
      </c>
      <c r="AM547" s="165"/>
      <c r="AN547" s="215" cm="1">
        <f t="array" aca="1" ref="AN547" ca="1">IFERROR(INDEX(General!O$33:O$34,$AB547)
*AG547,0)</f>
        <v>0</v>
      </c>
      <c r="AO547" s="215" cm="1">
        <f t="array" aca="1" ref="AO547" ca="1">IFERROR(INDEX(General!P$33:P$34,$AB547)
*AH547,0)</f>
        <v>0</v>
      </c>
      <c r="AP547" s="215" cm="1">
        <f t="array" aca="1" ref="AP547" ca="1">IFERROR(INDEX(General!Q$33:Q$34,$AB547)
*AI547,0)</f>
        <v>0</v>
      </c>
      <c r="AQ547" s="215" cm="1">
        <f t="array" aca="1" ref="AQ547" ca="1">IFERROR(INDEX(General!R$33:R$34,$AB547)
*AJ547,0)</f>
        <v>0</v>
      </c>
      <c r="AR547" s="215" cm="1">
        <f t="array" aca="1" ref="AR547" ca="1">IFERROR(INDEX(General!S$33:S$34,$AB547)
*AK547,0)</f>
        <v>0</v>
      </c>
      <c r="AS547" s="155">
        <f t="shared" ca="1" si="394"/>
        <v>0</v>
      </c>
      <c r="AT547" s="165"/>
      <c r="AU547" s="215">
        <f ca="1">IF($AE547=FALSE,AN547*Overheads!$R$24*$V547,
IFERROR(Overheads!$O$49*$V547*AN547,0)
+IFERROR(Overheads!Q$59*$V547*(AN547/Overheads!Q$68),0))</f>
        <v>0</v>
      </c>
      <c r="AV547" s="215">
        <f ca="1">IF($AE547=FALSE,AO547*Overheads!$R$24*$V547,
IFERROR(Overheads!$O$49*$V547*AO547,0)
+IFERROR(Overheads!R$59*$V547*(AO547/Overheads!R$68),0))</f>
        <v>0</v>
      </c>
      <c r="AW547" s="215">
        <f ca="1">IF($AE547=FALSE,AP547*Overheads!$R$24*$V547,
IFERROR(Overheads!$O$49*$V547*AP547,0)
+IFERROR(Overheads!S$59*$V547*(AP547/Overheads!S$68),0))</f>
        <v>0</v>
      </c>
      <c r="AX547" s="215">
        <f ca="1">IF($AE547=FALSE,AQ547*Overheads!$R$24*$V547,
IFERROR(Overheads!$O$49*$V547*AQ547,0)
+IFERROR(Overheads!T$59*$V547*(AQ547/Overheads!T$68),0))</f>
        <v>0</v>
      </c>
      <c r="AY547" s="215">
        <f ca="1">IF($AE547=FALSE,AR547*Overheads!$R$24*$V547,
IFERROR(Overheads!$O$49*$V547*AR547,0)
+IFERROR(Overheads!U$59*$V547*(AR547/Overheads!U$68),0))</f>
        <v>0</v>
      </c>
      <c r="AZ547" s="155">
        <f t="shared" ca="1" si="395"/>
        <v>0</v>
      </c>
      <c r="BA547" s="165"/>
      <c r="BB547" s="215">
        <f ca="1">IF($AE547=FALSE,AN547*Overheads!$S$25,
IFERROR(Overheads!$O$50*AN547,0)
+IFERROR(Overheads!Q$60*(AN547/Overheads!Q$66),0))</f>
        <v>0</v>
      </c>
      <c r="BC547" s="215">
        <f ca="1">IF($AE547=FALSE,AO547*Overheads!$S$25,
IFERROR(Overheads!$O$50*AO547,0)
+IFERROR(Overheads!R$60*(AO547/Overheads!R$66),0))</f>
        <v>0</v>
      </c>
      <c r="BD547" s="215">
        <f ca="1">IF($AE547=FALSE,AP547*Overheads!$S$25,
IFERROR(Overheads!$O$50*AP547,0)
+IFERROR(Overheads!S$60*(AP547/Overheads!S$66),0))</f>
        <v>0</v>
      </c>
      <c r="BE547" s="215">
        <f ca="1">IF($AE547=FALSE,AQ547*Overheads!$S$25,
IFERROR(Overheads!$O$50*AQ547,0)
+IFERROR(Overheads!T$60*(AQ547/Overheads!T$66),0))</f>
        <v>0</v>
      </c>
      <c r="BF547" s="215">
        <f ca="1">IF($AE547=FALSE,AR547*Overheads!$S$25,
IFERROR(Overheads!$O$50*AR547,0)
+IFERROR(Overheads!U$60*(AR547/Overheads!U$66),0))</f>
        <v>0</v>
      </c>
      <c r="BG547" s="155">
        <f t="shared" ca="1" si="396"/>
        <v>0</v>
      </c>
      <c r="BH547" s="165"/>
      <c r="BI547" s="215">
        <f t="shared" ca="1" si="397"/>
        <v>0</v>
      </c>
      <c r="BJ547" s="215">
        <f t="shared" ca="1" si="363"/>
        <v>0</v>
      </c>
      <c r="BK547" s="215">
        <f t="shared" ca="1" si="364"/>
        <v>0</v>
      </c>
      <c r="BL547" s="215">
        <f t="shared" ca="1" si="365"/>
        <v>0</v>
      </c>
      <c r="BM547" s="215">
        <f t="shared" ca="1" si="366"/>
        <v>0</v>
      </c>
      <c r="BN547" s="155">
        <f t="shared" ca="1" si="398"/>
        <v>0</v>
      </c>
      <c r="BO547" s="165"/>
      <c r="BP547" s="187" cm="1">
        <f t="array" ref="BP547">IFERROR(IF($X547=$X546,BP546,INDEX(Forecast_Capex_Input!AC$12:AC$286,$X547)),0)</f>
        <v>0</v>
      </c>
      <c r="BQ547" s="187" cm="1">
        <f t="array" ref="BQ547">IFERROR(IF($X547=$X546,BQ546,INDEX(Forecast_Capex_Input!AD$12:AD$286,$X547)),0)</f>
        <v>0</v>
      </c>
      <c r="BR547" s="187" cm="1">
        <f t="array" ref="BR547">IFERROR(IF($X547=$X546,BR546,INDEX(Forecast_Capex_Input!AE$12:AE$286,$X547)),0)</f>
        <v>0</v>
      </c>
      <c r="BS547" s="187" cm="1">
        <f t="array" ref="BS547">IFERROR(IF($X547=$X546,BS546,INDEX(Forecast_Capex_Input!AF$12:AF$286,$X547)),0)</f>
        <v>0</v>
      </c>
      <c r="BT547" s="187" cm="1">
        <f t="array" ref="BT547">IFERROR(IF($X547=$X546,BT546,INDEX(Forecast_Capex_Input!AG$12:AG$286,$X547)),0)</f>
        <v>0</v>
      </c>
      <c r="BU547" s="165"/>
      <c r="BV547" s="215">
        <f t="shared" si="367"/>
        <v>0</v>
      </c>
      <c r="BW547" s="215">
        <f t="shared" si="368"/>
        <v>0</v>
      </c>
      <c r="BX547" s="215">
        <f t="shared" si="369"/>
        <v>0</v>
      </c>
      <c r="BY547" s="215">
        <f t="shared" si="370"/>
        <v>0</v>
      </c>
      <c r="BZ547" s="215">
        <f t="shared" si="371"/>
        <v>0</v>
      </c>
      <c r="CA547" s="155">
        <f t="shared" si="399"/>
        <v>0</v>
      </c>
      <c r="CB547" s="165"/>
      <c r="CC547" s="215">
        <f t="shared" si="372"/>
        <v>0</v>
      </c>
      <c r="CD547" s="215">
        <f t="shared" si="373"/>
        <v>0</v>
      </c>
      <c r="CE547" s="215">
        <f t="shared" si="374"/>
        <v>0</v>
      </c>
      <c r="CF547" s="215">
        <f t="shared" si="375"/>
        <v>0</v>
      </c>
      <c r="CG547" s="215">
        <f t="shared" si="376"/>
        <v>0</v>
      </c>
      <c r="CH547" s="155">
        <f t="shared" si="400"/>
        <v>0</v>
      </c>
      <c r="CI547" s="165"/>
      <c r="CJ547" s="215">
        <f t="shared" si="377"/>
        <v>0</v>
      </c>
      <c r="CK547" s="215">
        <f t="shared" si="378"/>
        <v>0</v>
      </c>
      <c r="CL547" s="215">
        <f t="shared" si="379"/>
        <v>0</v>
      </c>
      <c r="CM547" s="215">
        <f t="shared" si="380"/>
        <v>0</v>
      </c>
      <c r="CN547" s="215">
        <f t="shared" si="381"/>
        <v>0</v>
      </c>
      <c r="CO547" s="155">
        <f t="shared" si="401"/>
        <v>0</v>
      </c>
      <c r="CP547" s="165"/>
      <c r="CQ547" s="223">
        <f t="shared" si="382"/>
        <v>0</v>
      </c>
      <c r="CR547" s="223">
        <f t="shared" si="383"/>
        <v>0</v>
      </c>
      <c r="CS547" s="223">
        <f t="shared" si="384"/>
        <v>0</v>
      </c>
      <c r="CT547" s="223">
        <f t="shared" si="385"/>
        <v>0</v>
      </c>
      <c r="CU547" s="223">
        <f t="shared" si="386"/>
        <v>0</v>
      </c>
      <c r="CV547" s="155">
        <f t="shared" si="402"/>
        <v>0</v>
      </c>
      <c r="CW547" s="165"/>
      <c r="CX547" s="215">
        <f t="shared" si="403"/>
        <v>0</v>
      </c>
      <c r="CY547" s="215">
        <f t="shared" si="387"/>
        <v>0</v>
      </c>
      <c r="CZ547" s="215">
        <f t="shared" si="388"/>
        <v>0</v>
      </c>
      <c r="DA547" s="215">
        <f t="shared" si="389"/>
        <v>0</v>
      </c>
      <c r="DB547" s="215">
        <f t="shared" si="390"/>
        <v>0</v>
      </c>
      <c r="DC547" s="155">
        <f t="shared" si="404"/>
        <v>0</v>
      </c>
      <c r="DD547" s="165"/>
      <c r="DE547" s="188" t="b" cm="1">
        <f t="array" aca="1" ref="DE547" ca="1">OR($G547=Forecast_Capex_Input!$BF$8:$BF$10)</f>
        <v>0</v>
      </c>
      <c r="DF547" s="188" cm="1">
        <f t="array" aca="1" ref="DF547" ca="1">IFERROR(INDEX(Forecast_Capex_Input!BG$12:BG$286,$X547)
*(INDEX(Forecast_Capex_Input!$H$12:$H$286,$X547)=Repex),0)
*$DE547</f>
        <v>0</v>
      </c>
      <c r="DG547" s="188" cm="1">
        <f t="array" aca="1" ref="DG547" ca="1">IFERROR(INDEX(Forecast_Capex_Input!BH$12:BH$286,$X547)
*(INDEX(Forecast_Capex_Input!$H$12:$H$286,$X547)=Repex),0)
*$DE547</f>
        <v>0</v>
      </c>
      <c r="DH547" s="188" cm="1">
        <f t="array" aca="1" ref="DH547" ca="1">IFERROR(INDEX(Forecast_Capex_Input!BI$12:BI$286,$X547)
*(INDEX(Forecast_Capex_Input!$H$12:$H$286,$X547)=Repex),0)
*$DE547</f>
        <v>0</v>
      </c>
      <c r="DI547" s="188" cm="1">
        <f t="array" aca="1" ref="DI547" ca="1">IFERROR(INDEX(Forecast_Capex_Input!BJ$12:BJ$286,$X547)
*(INDEX(Forecast_Capex_Input!$H$12:$H$286,$X547)=Repex),0)
*$DE547</f>
        <v>0</v>
      </c>
      <c r="DJ547" s="188" cm="1">
        <f t="array" aca="1" ref="DJ547" ca="1">IFERROR(INDEX(Forecast_Capex_Input!BK$12:BK$286,$X547)
*(INDEX(Forecast_Capex_Input!$H$12:$H$286,$X547)=Repex),0)
*$DE547</f>
        <v>0</v>
      </c>
      <c r="DK547" s="188" cm="1">
        <f t="array" aca="1" ref="DK547" ca="1">IFERROR(INDEX(Forecast_Capex_Input!BL$12:BL$286,$X547)
*(INDEX(Forecast_Capex_Input!$H$12:$H$286,$X547)=Repex),0)
*$DE547</f>
        <v>0</v>
      </c>
      <c r="DL547" s="165"/>
      <c r="DM547" s="188" t="b" cm="1">
        <f t="array" aca="1" ref="DM547" ca="1">OR($G547=Forecast_Capex_Input!$BN$8:$BN$9)</f>
        <v>0</v>
      </c>
      <c r="DN547" s="188" cm="1">
        <f t="array" aca="1" ref="DN547" ca="1">IFERROR(INDEX(Forecast_Capex_Input!BO$12:BO$286,$X547)
*(INDEX(Forecast_Capex_Input!$H$12:$H$286,$X547)=Repex),0)
*$DM547</f>
        <v>0</v>
      </c>
      <c r="DO547" s="188" cm="1">
        <f t="array" aca="1" ref="DO547" ca="1">IFERROR(INDEX(Forecast_Capex_Input!BP$12:BP$286,$X547)
*(INDEX(Forecast_Capex_Input!$H$12:$H$286,$X547)=Repex),0)
*$DM547</f>
        <v>0</v>
      </c>
      <c r="DP547" s="188" cm="1">
        <f t="array" aca="1" ref="DP547" ca="1">IFERROR(INDEX(Forecast_Capex_Input!BQ$12:BQ$286,$X547)
*(INDEX(Forecast_Capex_Input!$H$12:$H$286,$X547)=Repex),0)
*$DM547</f>
        <v>0</v>
      </c>
      <c r="DQ547" s="188" cm="1">
        <f t="array" aca="1" ref="DQ547" ca="1">IFERROR(INDEX(Forecast_Capex_Input!BR$12:BR$286,$X547)
*(INDEX(Forecast_Capex_Input!$H$12:$H$286,$X547)=Repex),0)
*$DM547</f>
        <v>0</v>
      </c>
      <c r="DR547" s="188" cm="1">
        <f t="array" aca="1" ref="DR547" ca="1">IFERROR(INDEX(Forecast_Capex_Input!BS$12:BS$286,$X547)
*(INDEX(Forecast_Capex_Input!$H$12:$H$286,$X547)=Repex),0)
*$DM547</f>
        <v>0</v>
      </c>
      <c r="DS547" s="165"/>
      <c r="DT547" s="188" t="b" cm="1">
        <f t="array" aca="1" ref="DT547" ca="1">OR($G547=Forecast_Capex_Input!$BU$8:$BU$10)</f>
        <v>0</v>
      </c>
      <c r="DU547" s="188" cm="1">
        <f t="array" aca="1" ref="DU547" ca="1">IFERROR(INDEX(Forecast_Capex_Input!BV$12:BV$286,$X547)
*(INDEX(Forecast_Capex_Input!$H$12:$H$286,$X547)=Repex),0)
*$DT547</f>
        <v>0</v>
      </c>
      <c r="DV547" s="188" cm="1">
        <f t="array" aca="1" ref="DV547" ca="1">IFERROR(INDEX(Forecast_Capex_Input!BW$12:BW$286,$X547)
*(INDEX(Forecast_Capex_Input!$H$12:$H$286,$X547)=Repex),0)
*$DT547</f>
        <v>0</v>
      </c>
      <c r="DW547" s="188" cm="1">
        <f t="array" aca="1" ref="DW547" ca="1">IFERROR(INDEX(Forecast_Capex_Input!BX$12:BX$286,$X547)
*(INDEX(Forecast_Capex_Input!$H$12:$H$286,$X547)=Repex),0)
*$DT547</f>
        <v>0</v>
      </c>
      <c r="DX547" s="188" cm="1">
        <f t="array" aca="1" ref="DX547" ca="1">IFERROR(INDEX(Forecast_Capex_Input!BY$12:BY$286,$X547)
*(INDEX(Forecast_Capex_Input!$H$12:$H$286,$X547)=Repex),0)
*$DT547</f>
        <v>0</v>
      </c>
      <c r="DY547" s="188" cm="1">
        <f t="array" aca="1" ref="DY547" ca="1">IFERROR(INDEX(Forecast_Capex_Input!BZ$12:BZ$286,$X547)
*(INDEX(Forecast_Capex_Input!$H$12:$H$286,$X547)=Repex),0)
*$DT547</f>
        <v>0</v>
      </c>
      <c r="DZ547" s="188" cm="1">
        <f t="array" aca="1" ref="DZ547" ca="1">IFERROR(INDEX(Forecast_Capex_Input!CA$12:CA$286,$X547)
*(INDEX(Forecast_Capex_Input!$H$12:$H$286,$X547)=Repex),0)
*$DT547</f>
        <v>0</v>
      </c>
      <c r="EA547" s="188" cm="1">
        <f t="array" aca="1" ref="EA547" ca="1">IFERROR(INDEX(Forecast_Capex_Input!CB$12:CB$286,$X547)
*(INDEX(Forecast_Capex_Input!$H$12:$H$286,$X547)=Repex),0)
*$DT547</f>
        <v>0</v>
      </c>
      <c r="EB547" s="188" cm="1">
        <f t="array" aca="1" ref="EB547" ca="1">IFERROR(INDEX(Forecast_Capex_Input!CC$12:CC$286,$X547)
*(INDEX(Forecast_Capex_Input!$H$12:$H$286,$X547)=Repex),0)
*$DT547</f>
        <v>0</v>
      </c>
      <c r="EC547" s="165"/>
      <c r="ED547" s="226" t="str">
        <f t="shared" si="391"/>
        <v>N/A</v>
      </c>
      <c r="EE547" s="174" t="s">
        <v>15</v>
      </c>
    </row>
    <row r="548" spans="3:135" x14ac:dyDescent="0.2">
      <c r="C548" s="174">
        <f t="shared" si="392"/>
        <v>538</v>
      </c>
      <c r="D548" s="167" t="str" cm="1">
        <f t="array" ref="D548">IFERROR(INDEX(Forecast_Capex_Input!$D$12:$D$286,$X548),NA)</f>
        <v>N/A</v>
      </c>
      <c r="E548" s="172" t="str" cm="1">
        <f t="array" ref="E548">IF($X548=NA,NA,INDEX(Forecast_Capex_Input!$E$12:$E$286,$X548))</f>
        <v>N/A</v>
      </c>
      <c r="F548" s="167" t="str" cm="1">
        <f t="array" aca="1" ref="F548" ca="1">IFERROR(INDEX(General!$E$25:$E$26,$Y548),NA)</f>
        <v>N/A</v>
      </c>
      <c r="G548" s="167" t="str" cm="1">
        <f t="array" aca="1" ref="G548" ca="1">IFERROR(INDEX(Forecast_Capex_Input!$AI$11:$BB$11,$AA548),NA)</f>
        <v>N/A</v>
      </c>
      <c r="H548" s="189" t="str" cm="1">
        <f t="array" aca="1" ref="H548" ca="1">IFERROR(INDEX(Forecast_Capex_Input!$AI$12:$BB$286,$X548,$AA548),NA)</f>
        <v>N/A</v>
      </c>
      <c r="I548" s="199" t="str" cm="1">
        <f t="array" ref="I548">IFERROR(INDEX(Forecast_Capex_Input!$F$12:$F$286,$X548),NA)</f>
        <v>N/A</v>
      </c>
      <c r="J548" s="199" t="str" cm="1">
        <f t="array" ref="J548">IFERROR(INDEX(Forecast_Capex_Input!G$12:G$286,$X548),NA)</f>
        <v>N/A</v>
      </c>
      <c r="K548" s="199" t="str" cm="1">
        <f t="array" ref="K548">IFERROR(INDEX(Forecast_Capex_Input!H$12:H$286,$X548),NA)</f>
        <v>N/A</v>
      </c>
      <c r="L548" s="199" t="str" cm="1">
        <f t="array" ref="L548">IFERROR(INDEX(Forecast_Capex_Input!I$12:I$286,$X548),NA)</f>
        <v>N/A</v>
      </c>
      <c r="M548" s="199" t="str" cm="1">
        <f t="array" ref="M548">IFERROR(INDEX(Forecast_Capex_Input!J$12:J$286,$X548),NA)</f>
        <v>N/A</v>
      </c>
      <c r="N548" s="199" t="str" cm="1">
        <f t="array" ref="N548">IFERROR(INDEX(Forecast_Capex_Input!K$12:K$286,$X548),NA)</f>
        <v>N/A</v>
      </c>
      <c r="O548" s="199" t="str" cm="1">
        <f t="array" ref="O548">IFERROR(INDEX(Forecast_Capex_Input!L$12:L$286,$X548),NA)</f>
        <v>N/A</v>
      </c>
      <c r="P548" s="199" t="str" cm="1">
        <f t="array" ref="P548">IFERROR(INDEX(Forecast_Capex_Input!M$12:M$286,$X548),NA)</f>
        <v>N/A</v>
      </c>
      <c r="Q548" s="172" t="str" cm="1">
        <f t="array" ref="Q548">IFERROR(INDEX(Forecast_Capex_Input!N$12:N$286,$X548),NA)</f>
        <v>N/A</v>
      </c>
      <c r="R548" s="265" cm="1">
        <f t="array" ref="R548">IFERROR(INDEX(Forecast_Capex_Input!O$12:O$286,$X548),0)</f>
        <v>0</v>
      </c>
      <c r="S548" s="172" cm="1">
        <f t="array" ref="S548">IFERROR(INDEX(Forecast_Capex_Input!P$12:P$286,$X548),0)</f>
        <v>0</v>
      </c>
      <c r="T548" s="199" t="str" cm="1">
        <f t="array" aca="1" ref="T548" ca="1">IFERROR(INDEX(General!$K$84:$K$103,$AA548),NA)</f>
        <v>N/A</v>
      </c>
      <c r="U548" s="188" cm="1">
        <f t="array" aca="1" ref="U548" ca="1">IFERROR(
IF($F548=General!$E$25,INDEX(Forecast_Capex_Input!S$12:S$286,$X548),
INDEX(Forecast_Capex_Input!T$12:T$286,$X548)),0)</f>
        <v>0</v>
      </c>
      <c r="V548" s="222" t="b">
        <f>IFERROR(INDEX(Overheads!$T$19:$T$26,MATCH($I548,Overheads!$E$19:$E$26,0)),FALSE)</f>
        <v>0</v>
      </c>
      <c r="W548" s="165"/>
      <c r="X548" s="174" t="str">
        <f>IFERROR(
IF(MATCH($C548,Forecast_Capex_Input!$CI$12:$CI$286,1)+1&gt;MAX(Forecast_Capex_Input!$C$12:$C$286),NA,
MATCH($C548,Forecast_Capex_Input!$CI$12:$CI$286,1)+1),1)</f>
        <v>N/A</v>
      </c>
      <c r="Y548" s="174" t="str" cm="1">
        <f t="array" aca="1" ref="Y548" ca="1">IFERROR(
IF(X547&lt;&gt;X548,1,
IF(COUNTIF(OFFSET(Y547,0,0,-INDEX(Forecast_Capex_Input!$CG$12:$CG$286,$X548)),Y547)=INDEX(Forecast_Capex_Input!$CG$12:$CG$286,$X548),Y547+1,Y547)),NA)</f>
        <v>N/A</v>
      </c>
      <c r="Z548" s="174" t="str" cm="1">
        <f t="array" ref="Z548">IFERROR($C548-IF($X548=1,1,INDEX(Forecast_Capex_Input!$CI$12:$CI$286,$X548-1))+1,NA)</f>
        <v>N/A</v>
      </c>
      <c r="AA548" s="174" t="str" cm="1">
        <f t="array" aca="1" ref="AA548" ca="1">IFERROR(IF(Y548=1,
INDEX(Forecast_Capex_Input!$AI$10:$BB$10,SMALL(IF(INDEX(Forecast_Capex_Input!$AI$12:$BB$286,$X548,0)&gt;0,COLUMN(Forecast_Capex_Input!$AI$10:$BB$10)-COLUMN(Forecast_Capex_Input!$AI$12)+1),ROWS(OFFSET(AA547,0,0,-$Z548)))),
OFFSET(AA547,-INDEX(Forecast_Capex_Input!$CG$12:$CG$286,$X548)+1,0)),NA)</f>
        <v>N/A</v>
      </c>
      <c r="AB548" s="174" t="str">
        <f t="shared" ca="1" si="361"/>
        <v>N/A</v>
      </c>
      <c r="AC548" s="222" t="b">
        <f t="shared" si="393"/>
        <v>0</v>
      </c>
      <c r="AD548" s="220" t="b">
        <v>0</v>
      </c>
      <c r="AE548" s="222" t="b">
        <f t="shared" si="362"/>
        <v>1</v>
      </c>
      <c r="AF548" s="165"/>
      <c r="AG548" s="215">
        <v>0</v>
      </c>
      <c r="AH548" s="215">
        <v>0</v>
      </c>
      <c r="AI548" s="215">
        <v>0</v>
      </c>
      <c r="AJ548" s="215">
        <v>0</v>
      </c>
      <c r="AK548" s="215">
        <v>0</v>
      </c>
      <c r="AL548" s="155">
        <v>0</v>
      </c>
      <c r="AM548" s="165"/>
      <c r="AN548" s="215" cm="1">
        <f t="array" aca="1" ref="AN548" ca="1">IFERROR(INDEX(General!O$33:O$34,$AB548)
*AG548,0)</f>
        <v>0</v>
      </c>
      <c r="AO548" s="215" cm="1">
        <f t="array" aca="1" ref="AO548" ca="1">IFERROR(INDEX(General!P$33:P$34,$AB548)
*AH548,0)</f>
        <v>0</v>
      </c>
      <c r="AP548" s="215" cm="1">
        <f t="array" aca="1" ref="AP548" ca="1">IFERROR(INDEX(General!Q$33:Q$34,$AB548)
*AI548,0)</f>
        <v>0</v>
      </c>
      <c r="AQ548" s="215" cm="1">
        <f t="array" aca="1" ref="AQ548" ca="1">IFERROR(INDEX(General!R$33:R$34,$AB548)
*AJ548,0)</f>
        <v>0</v>
      </c>
      <c r="AR548" s="215" cm="1">
        <f t="array" aca="1" ref="AR548" ca="1">IFERROR(INDEX(General!S$33:S$34,$AB548)
*AK548,0)</f>
        <v>0</v>
      </c>
      <c r="AS548" s="155">
        <f t="shared" ca="1" si="394"/>
        <v>0</v>
      </c>
      <c r="AT548" s="165"/>
      <c r="AU548" s="215">
        <f ca="1">IF($AE548=FALSE,AN548*Overheads!$R$24*$V548,
IFERROR(Overheads!$O$49*$V548*AN548,0)
+IFERROR(Overheads!Q$59*$V548*(AN548/Overheads!Q$68),0))</f>
        <v>0</v>
      </c>
      <c r="AV548" s="215">
        <f ca="1">IF($AE548=FALSE,AO548*Overheads!$R$24*$V548,
IFERROR(Overheads!$O$49*$V548*AO548,0)
+IFERROR(Overheads!R$59*$V548*(AO548/Overheads!R$68),0))</f>
        <v>0</v>
      </c>
      <c r="AW548" s="215">
        <f ca="1">IF($AE548=FALSE,AP548*Overheads!$R$24*$V548,
IFERROR(Overheads!$O$49*$V548*AP548,0)
+IFERROR(Overheads!S$59*$V548*(AP548/Overheads!S$68),0))</f>
        <v>0</v>
      </c>
      <c r="AX548" s="215">
        <f ca="1">IF($AE548=FALSE,AQ548*Overheads!$R$24*$V548,
IFERROR(Overheads!$O$49*$V548*AQ548,0)
+IFERROR(Overheads!T$59*$V548*(AQ548/Overheads!T$68),0))</f>
        <v>0</v>
      </c>
      <c r="AY548" s="215">
        <f ca="1">IF($AE548=FALSE,AR548*Overheads!$R$24*$V548,
IFERROR(Overheads!$O$49*$V548*AR548,0)
+IFERROR(Overheads!U$59*$V548*(AR548/Overheads!U$68),0))</f>
        <v>0</v>
      </c>
      <c r="AZ548" s="155">
        <f t="shared" ca="1" si="395"/>
        <v>0</v>
      </c>
      <c r="BA548" s="165"/>
      <c r="BB548" s="215">
        <f ca="1">IF($AE548=FALSE,AN548*Overheads!$S$25,
IFERROR(Overheads!$O$50*AN548,0)
+IFERROR(Overheads!Q$60*(AN548/Overheads!Q$66),0))</f>
        <v>0</v>
      </c>
      <c r="BC548" s="215">
        <f ca="1">IF($AE548=FALSE,AO548*Overheads!$S$25,
IFERROR(Overheads!$O$50*AO548,0)
+IFERROR(Overheads!R$60*(AO548/Overheads!R$66),0))</f>
        <v>0</v>
      </c>
      <c r="BD548" s="215">
        <f ca="1">IF($AE548=FALSE,AP548*Overheads!$S$25,
IFERROR(Overheads!$O$50*AP548,0)
+IFERROR(Overheads!S$60*(AP548/Overheads!S$66),0))</f>
        <v>0</v>
      </c>
      <c r="BE548" s="215">
        <f ca="1">IF($AE548=FALSE,AQ548*Overheads!$S$25,
IFERROR(Overheads!$O$50*AQ548,0)
+IFERROR(Overheads!T$60*(AQ548/Overheads!T$66),0))</f>
        <v>0</v>
      </c>
      <c r="BF548" s="215">
        <f ca="1">IF($AE548=FALSE,AR548*Overheads!$S$25,
IFERROR(Overheads!$O$50*AR548,0)
+IFERROR(Overheads!U$60*(AR548/Overheads!U$66),0))</f>
        <v>0</v>
      </c>
      <c r="BG548" s="155">
        <f t="shared" ca="1" si="396"/>
        <v>0</v>
      </c>
      <c r="BH548" s="165"/>
      <c r="BI548" s="215">
        <f t="shared" ca="1" si="397"/>
        <v>0</v>
      </c>
      <c r="BJ548" s="215">
        <f t="shared" ca="1" si="363"/>
        <v>0</v>
      </c>
      <c r="BK548" s="215">
        <f t="shared" ca="1" si="364"/>
        <v>0</v>
      </c>
      <c r="BL548" s="215">
        <f t="shared" ca="1" si="365"/>
        <v>0</v>
      </c>
      <c r="BM548" s="215">
        <f t="shared" ca="1" si="366"/>
        <v>0</v>
      </c>
      <c r="BN548" s="155">
        <f t="shared" ca="1" si="398"/>
        <v>0</v>
      </c>
      <c r="BO548" s="165"/>
      <c r="BP548" s="187" cm="1">
        <f t="array" ref="BP548">IFERROR(IF($X548=$X547,BP547,INDEX(Forecast_Capex_Input!AC$12:AC$286,$X548)),0)</f>
        <v>0</v>
      </c>
      <c r="BQ548" s="187" cm="1">
        <f t="array" ref="BQ548">IFERROR(IF($X548=$X547,BQ547,INDEX(Forecast_Capex_Input!AD$12:AD$286,$X548)),0)</f>
        <v>0</v>
      </c>
      <c r="BR548" s="187" cm="1">
        <f t="array" ref="BR548">IFERROR(IF($X548=$X547,BR547,INDEX(Forecast_Capex_Input!AE$12:AE$286,$X548)),0)</f>
        <v>0</v>
      </c>
      <c r="BS548" s="187" cm="1">
        <f t="array" ref="BS548">IFERROR(IF($X548=$X547,BS547,INDEX(Forecast_Capex_Input!AF$12:AF$286,$X548)),0)</f>
        <v>0</v>
      </c>
      <c r="BT548" s="187" cm="1">
        <f t="array" ref="BT548">IFERROR(IF($X548=$X547,BT547,INDEX(Forecast_Capex_Input!AG$12:AG$286,$X548)),0)</f>
        <v>0</v>
      </c>
      <c r="BU548" s="165"/>
      <c r="BV548" s="215">
        <f t="shared" si="367"/>
        <v>0</v>
      </c>
      <c r="BW548" s="215">
        <f t="shared" si="368"/>
        <v>0</v>
      </c>
      <c r="BX548" s="215">
        <f t="shared" si="369"/>
        <v>0</v>
      </c>
      <c r="BY548" s="215">
        <f t="shared" si="370"/>
        <v>0</v>
      </c>
      <c r="BZ548" s="215">
        <f t="shared" si="371"/>
        <v>0</v>
      </c>
      <c r="CA548" s="155">
        <f t="shared" si="399"/>
        <v>0</v>
      </c>
      <c r="CB548" s="165"/>
      <c r="CC548" s="215">
        <f t="shared" si="372"/>
        <v>0</v>
      </c>
      <c r="CD548" s="215">
        <f t="shared" si="373"/>
        <v>0</v>
      </c>
      <c r="CE548" s="215">
        <f t="shared" si="374"/>
        <v>0</v>
      </c>
      <c r="CF548" s="215">
        <f t="shared" si="375"/>
        <v>0</v>
      </c>
      <c r="CG548" s="215">
        <f t="shared" si="376"/>
        <v>0</v>
      </c>
      <c r="CH548" s="155">
        <f t="shared" si="400"/>
        <v>0</v>
      </c>
      <c r="CI548" s="165"/>
      <c r="CJ548" s="215">
        <f t="shared" si="377"/>
        <v>0</v>
      </c>
      <c r="CK548" s="215">
        <f t="shared" si="378"/>
        <v>0</v>
      </c>
      <c r="CL548" s="215">
        <f t="shared" si="379"/>
        <v>0</v>
      </c>
      <c r="CM548" s="215">
        <f t="shared" si="380"/>
        <v>0</v>
      </c>
      <c r="CN548" s="215">
        <f t="shared" si="381"/>
        <v>0</v>
      </c>
      <c r="CO548" s="155">
        <f t="shared" si="401"/>
        <v>0</v>
      </c>
      <c r="CP548" s="165"/>
      <c r="CQ548" s="223">
        <f t="shared" si="382"/>
        <v>0</v>
      </c>
      <c r="CR548" s="223">
        <f t="shared" si="383"/>
        <v>0</v>
      </c>
      <c r="CS548" s="223">
        <f t="shared" si="384"/>
        <v>0</v>
      </c>
      <c r="CT548" s="223">
        <f t="shared" si="385"/>
        <v>0</v>
      </c>
      <c r="CU548" s="223">
        <f t="shared" si="386"/>
        <v>0</v>
      </c>
      <c r="CV548" s="155">
        <f t="shared" si="402"/>
        <v>0</v>
      </c>
      <c r="CW548" s="165"/>
      <c r="CX548" s="215">
        <f t="shared" si="403"/>
        <v>0</v>
      </c>
      <c r="CY548" s="215">
        <f t="shared" si="387"/>
        <v>0</v>
      </c>
      <c r="CZ548" s="215">
        <f t="shared" si="388"/>
        <v>0</v>
      </c>
      <c r="DA548" s="215">
        <f t="shared" si="389"/>
        <v>0</v>
      </c>
      <c r="DB548" s="215">
        <f t="shared" si="390"/>
        <v>0</v>
      </c>
      <c r="DC548" s="155">
        <f t="shared" si="404"/>
        <v>0</v>
      </c>
      <c r="DD548" s="165"/>
      <c r="DE548" s="188" t="b" cm="1">
        <f t="array" aca="1" ref="DE548" ca="1">OR($G548=Forecast_Capex_Input!$BF$8:$BF$10)</f>
        <v>0</v>
      </c>
      <c r="DF548" s="188" cm="1">
        <f t="array" aca="1" ref="DF548" ca="1">IFERROR(INDEX(Forecast_Capex_Input!BG$12:BG$286,$X548)
*(INDEX(Forecast_Capex_Input!$H$12:$H$286,$X548)=Repex),0)
*$DE548</f>
        <v>0</v>
      </c>
      <c r="DG548" s="188" cm="1">
        <f t="array" aca="1" ref="DG548" ca="1">IFERROR(INDEX(Forecast_Capex_Input!BH$12:BH$286,$X548)
*(INDEX(Forecast_Capex_Input!$H$12:$H$286,$X548)=Repex),0)
*$DE548</f>
        <v>0</v>
      </c>
      <c r="DH548" s="188" cm="1">
        <f t="array" aca="1" ref="DH548" ca="1">IFERROR(INDEX(Forecast_Capex_Input!BI$12:BI$286,$X548)
*(INDEX(Forecast_Capex_Input!$H$12:$H$286,$X548)=Repex),0)
*$DE548</f>
        <v>0</v>
      </c>
      <c r="DI548" s="188" cm="1">
        <f t="array" aca="1" ref="DI548" ca="1">IFERROR(INDEX(Forecast_Capex_Input!BJ$12:BJ$286,$X548)
*(INDEX(Forecast_Capex_Input!$H$12:$H$286,$X548)=Repex),0)
*$DE548</f>
        <v>0</v>
      </c>
      <c r="DJ548" s="188" cm="1">
        <f t="array" aca="1" ref="DJ548" ca="1">IFERROR(INDEX(Forecast_Capex_Input!BK$12:BK$286,$X548)
*(INDEX(Forecast_Capex_Input!$H$12:$H$286,$X548)=Repex),0)
*$DE548</f>
        <v>0</v>
      </c>
      <c r="DK548" s="188" cm="1">
        <f t="array" aca="1" ref="DK548" ca="1">IFERROR(INDEX(Forecast_Capex_Input!BL$12:BL$286,$X548)
*(INDEX(Forecast_Capex_Input!$H$12:$H$286,$X548)=Repex),0)
*$DE548</f>
        <v>0</v>
      </c>
      <c r="DL548" s="165"/>
      <c r="DM548" s="188" t="b" cm="1">
        <f t="array" aca="1" ref="DM548" ca="1">OR($G548=Forecast_Capex_Input!$BN$8:$BN$9)</f>
        <v>0</v>
      </c>
      <c r="DN548" s="188" cm="1">
        <f t="array" aca="1" ref="DN548" ca="1">IFERROR(INDEX(Forecast_Capex_Input!BO$12:BO$286,$X548)
*(INDEX(Forecast_Capex_Input!$H$12:$H$286,$X548)=Repex),0)
*$DM548</f>
        <v>0</v>
      </c>
      <c r="DO548" s="188" cm="1">
        <f t="array" aca="1" ref="DO548" ca="1">IFERROR(INDEX(Forecast_Capex_Input!BP$12:BP$286,$X548)
*(INDEX(Forecast_Capex_Input!$H$12:$H$286,$X548)=Repex),0)
*$DM548</f>
        <v>0</v>
      </c>
      <c r="DP548" s="188" cm="1">
        <f t="array" aca="1" ref="DP548" ca="1">IFERROR(INDEX(Forecast_Capex_Input!BQ$12:BQ$286,$X548)
*(INDEX(Forecast_Capex_Input!$H$12:$H$286,$X548)=Repex),0)
*$DM548</f>
        <v>0</v>
      </c>
      <c r="DQ548" s="188" cm="1">
        <f t="array" aca="1" ref="DQ548" ca="1">IFERROR(INDEX(Forecast_Capex_Input!BR$12:BR$286,$X548)
*(INDEX(Forecast_Capex_Input!$H$12:$H$286,$X548)=Repex),0)
*$DM548</f>
        <v>0</v>
      </c>
      <c r="DR548" s="188" cm="1">
        <f t="array" aca="1" ref="DR548" ca="1">IFERROR(INDEX(Forecast_Capex_Input!BS$12:BS$286,$X548)
*(INDEX(Forecast_Capex_Input!$H$12:$H$286,$X548)=Repex),0)
*$DM548</f>
        <v>0</v>
      </c>
      <c r="DS548" s="165"/>
      <c r="DT548" s="188" t="b" cm="1">
        <f t="array" aca="1" ref="DT548" ca="1">OR($G548=Forecast_Capex_Input!$BU$8:$BU$10)</f>
        <v>0</v>
      </c>
      <c r="DU548" s="188" cm="1">
        <f t="array" aca="1" ref="DU548" ca="1">IFERROR(INDEX(Forecast_Capex_Input!BV$12:BV$286,$X548)
*(INDEX(Forecast_Capex_Input!$H$12:$H$286,$X548)=Repex),0)
*$DT548</f>
        <v>0</v>
      </c>
      <c r="DV548" s="188" cm="1">
        <f t="array" aca="1" ref="DV548" ca="1">IFERROR(INDEX(Forecast_Capex_Input!BW$12:BW$286,$X548)
*(INDEX(Forecast_Capex_Input!$H$12:$H$286,$X548)=Repex),0)
*$DT548</f>
        <v>0</v>
      </c>
      <c r="DW548" s="188" cm="1">
        <f t="array" aca="1" ref="DW548" ca="1">IFERROR(INDEX(Forecast_Capex_Input!BX$12:BX$286,$X548)
*(INDEX(Forecast_Capex_Input!$H$12:$H$286,$X548)=Repex),0)
*$DT548</f>
        <v>0</v>
      </c>
      <c r="DX548" s="188" cm="1">
        <f t="array" aca="1" ref="DX548" ca="1">IFERROR(INDEX(Forecast_Capex_Input!BY$12:BY$286,$X548)
*(INDEX(Forecast_Capex_Input!$H$12:$H$286,$X548)=Repex),0)
*$DT548</f>
        <v>0</v>
      </c>
      <c r="DY548" s="188" cm="1">
        <f t="array" aca="1" ref="DY548" ca="1">IFERROR(INDEX(Forecast_Capex_Input!BZ$12:BZ$286,$X548)
*(INDEX(Forecast_Capex_Input!$H$12:$H$286,$X548)=Repex),0)
*$DT548</f>
        <v>0</v>
      </c>
      <c r="DZ548" s="188" cm="1">
        <f t="array" aca="1" ref="DZ548" ca="1">IFERROR(INDEX(Forecast_Capex_Input!CA$12:CA$286,$X548)
*(INDEX(Forecast_Capex_Input!$H$12:$H$286,$X548)=Repex),0)
*$DT548</f>
        <v>0</v>
      </c>
      <c r="EA548" s="188" cm="1">
        <f t="array" aca="1" ref="EA548" ca="1">IFERROR(INDEX(Forecast_Capex_Input!CB$12:CB$286,$X548)
*(INDEX(Forecast_Capex_Input!$H$12:$H$286,$X548)=Repex),0)
*$DT548</f>
        <v>0</v>
      </c>
      <c r="EB548" s="188" cm="1">
        <f t="array" aca="1" ref="EB548" ca="1">IFERROR(INDEX(Forecast_Capex_Input!CC$12:CC$286,$X548)
*(INDEX(Forecast_Capex_Input!$H$12:$H$286,$X548)=Repex),0)
*$DT548</f>
        <v>0</v>
      </c>
      <c r="EC548" s="165"/>
      <c r="ED548" s="226" t="str">
        <f t="shared" si="391"/>
        <v>N/A</v>
      </c>
      <c r="EE548" s="174" t="s">
        <v>15</v>
      </c>
    </row>
    <row r="549" spans="3:135" x14ac:dyDescent="0.2">
      <c r="C549" s="174">
        <f t="shared" si="392"/>
        <v>539</v>
      </c>
      <c r="D549" s="167" t="str" cm="1">
        <f t="array" ref="D549">IFERROR(INDEX(Forecast_Capex_Input!$D$12:$D$286,$X549),NA)</f>
        <v>N/A</v>
      </c>
      <c r="E549" s="172" t="str" cm="1">
        <f t="array" ref="E549">IF($X549=NA,NA,INDEX(Forecast_Capex_Input!$E$12:$E$286,$X549))</f>
        <v>N/A</v>
      </c>
      <c r="F549" s="167" t="str" cm="1">
        <f t="array" aca="1" ref="F549" ca="1">IFERROR(INDEX(General!$E$25:$E$26,$Y549),NA)</f>
        <v>N/A</v>
      </c>
      <c r="G549" s="167" t="str" cm="1">
        <f t="array" aca="1" ref="G549" ca="1">IFERROR(INDEX(Forecast_Capex_Input!$AI$11:$BB$11,$AA549),NA)</f>
        <v>N/A</v>
      </c>
      <c r="H549" s="189" t="str" cm="1">
        <f t="array" aca="1" ref="H549" ca="1">IFERROR(INDEX(Forecast_Capex_Input!$AI$12:$BB$286,$X549,$AA549),NA)</f>
        <v>N/A</v>
      </c>
      <c r="I549" s="199" t="str" cm="1">
        <f t="array" ref="I549">IFERROR(INDEX(Forecast_Capex_Input!$F$12:$F$286,$X549),NA)</f>
        <v>N/A</v>
      </c>
      <c r="J549" s="199" t="str" cm="1">
        <f t="array" ref="J549">IFERROR(INDEX(Forecast_Capex_Input!G$12:G$286,$X549),NA)</f>
        <v>N/A</v>
      </c>
      <c r="K549" s="199" t="str" cm="1">
        <f t="array" ref="K549">IFERROR(INDEX(Forecast_Capex_Input!H$12:H$286,$X549),NA)</f>
        <v>N/A</v>
      </c>
      <c r="L549" s="199" t="str" cm="1">
        <f t="array" ref="L549">IFERROR(INDEX(Forecast_Capex_Input!I$12:I$286,$X549),NA)</f>
        <v>N/A</v>
      </c>
      <c r="M549" s="199" t="str" cm="1">
        <f t="array" ref="M549">IFERROR(INDEX(Forecast_Capex_Input!J$12:J$286,$X549),NA)</f>
        <v>N/A</v>
      </c>
      <c r="N549" s="199" t="str" cm="1">
        <f t="array" ref="N549">IFERROR(INDEX(Forecast_Capex_Input!K$12:K$286,$X549),NA)</f>
        <v>N/A</v>
      </c>
      <c r="O549" s="199" t="str" cm="1">
        <f t="array" ref="O549">IFERROR(INDEX(Forecast_Capex_Input!L$12:L$286,$X549),NA)</f>
        <v>N/A</v>
      </c>
      <c r="P549" s="199" t="str" cm="1">
        <f t="array" ref="P549">IFERROR(INDEX(Forecast_Capex_Input!M$12:M$286,$X549),NA)</f>
        <v>N/A</v>
      </c>
      <c r="Q549" s="172" t="str" cm="1">
        <f t="array" ref="Q549">IFERROR(INDEX(Forecast_Capex_Input!N$12:N$286,$X549),NA)</f>
        <v>N/A</v>
      </c>
      <c r="R549" s="265" cm="1">
        <f t="array" ref="R549">IFERROR(INDEX(Forecast_Capex_Input!O$12:O$286,$X549),0)</f>
        <v>0</v>
      </c>
      <c r="S549" s="172" cm="1">
        <f t="array" ref="S549">IFERROR(INDEX(Forecast_Capex_Input!P$12:P$286,$X549),0)</f>
        <v>0</v>
      </c>
      <c r="T549" s="199" t="str" cm="1">
        <f t="array" aca="1" ref="T549" ca="1">IFERROR(INDEX(General!$K$84:$K$103,$AA549),NA)</f>
        <v>N/A</v>
      </c>
      <c r="U549" s="188" cm="1">
        <f t="array" aca="1" ref="U549" ca="1">IFERROR(
IF($F549=General!$E$25,INDEX(Forecast_Capex_Input!S$12:S$286,$X549),
INDEX(Forecast_Capex_Input!T$12:T$286,$X549)),0)</f>
        <v>0</v>
      </c>
      <c r="V549" s="222" t="b">
        <f>IFERROR(INDEX(Overheads!$T$19:$T$26,MATCH($I549,Overheads!$E$19:$E$26,0)),FALSE)</f>
        <v>0</v>
      </c>
      <c r="W549" s="165"/>
      <c r="X549" s="174" t="str">
        <f>IFERROR(
IF(MATCH($C549,Forecast_Capex_Input!$CI$12:$CI$286,1)+1&gt;MAX(Forecast_Capex_Input!$C$12:$C$286),NA,
MATCH($C549,Forecast_Capex_Input!$CI$12:$CI$286,1)+1),1)</f>
        <v>N/A</v>
      </c>
      <c r="Y549" s="174" t="str" cm="1">
        <f t="array" aca="1" ref="Y549" ca="1">IFERROR(
IF(X548&lt;&gt;X549,1,
IF(COUNTIF(OFFSET(Y548,0,0,-INDEX(Forecast_Capex_Input!$CG$12:$CG$286,$X549)),Y548)=INDEX(Forecast_Capex_Input!$CG$12:$CG$286,$X549),Y548+1,Y548)),NA)</f>
        <v>N/A</v>
      </c>
      <c r="Z549" s="174" t="str" cm="1">
        <f t="array" ref="Z549">IFERROR($C549-IF($X549=1,1,INDEX(Forecast_Capex_Input!$CI$12:$CI$286,$X549-1))+1,NA)</f>
        <v>N/A</v>
      </c>
      <c r="AA549" s="174" t="str" cm="1">
        <f t="array" aca="1" ref="AA549" ca="1">IFERROR(IF(Y549=1,
INDEX(Forecast_Capex_Input!$AI$10:$BB$10,SMALL(IF(INDEX(Forecast_Capex_Input!$AI$12:$BB$286,$X549,0)&gt;0,COLUMN(Forecast_Capex_Input!$AI$10:$BB$10)-COLUMN(Forecast_Capex_Input!$AI$12)+1),ROWS(OFFSET(AA548,0,0,-$Z549)))),
OFFSET(AA548,-INDEX(Forecast_Capex_Input!$CG$12:$CG$286,$X549)+1,0)),NA)</f>
        <v>N/A</v>
      </c>
      <c r="AB549" s="174" t="str">
        <f t="shared" ca="1" si="361"/>
        <v>N/A</v>
      </c>
      <c r="AC549" s="222" t="b">
        <f t="shared" si="393"/>
        <v>0</v>
      </c>
      <c r="AD549" s="220" t="b">
        <v>0</v>
      </c>
      <c r="AE549" s="222" t="b">
        <f t="shared" si="362"/>
        <v>1</v>
      </c>
      <c r="AF549" s="165"/>
      <c r="AG549" s="215">
        <v>0</v>
      </c>
      <c r="AH549" s="215">
        <v>0</v>
      </c>
      <c r="AI549" s="215">
        <v>0</v>
      </c>
      <c r="AJ549" s="215">
        <v>0</v>
      </c>
      <c r="AK549" s="215">
        <v>0</v>
      </c>
      <c r="AL549" s="155">
        <v>0</v>
      </c>
      <c r="AM549" s="165"/>
      <c r="AN549" s="215" cm="1">
        <f t="array" aca="1" ref="AN549" ca="1">IFERROR(INDEX(General!O$33:O$34,$AB549)
*AG549,0)</f>
        <v>0</v>
      </c>
      <c r="AO549" s="215" cm="1">
        <f t="array" aca="1" ref="AO549" ca="1">IFERROR(INDEX(General!P$33:P$34,$AB549)
*AH549,0)</f>
        <v>0</v>
      </c>
      <c r="AP549" s="215" cm="1">
        <f t="array" aca="1" ref="AP549" ca="1">IFERROR(INDEX(General!Q$33:Q$34,$AB549)
*AI549,0)</f>
        <v>0</v>
      </c>
      <c r="AQ549" s="215" cm="1">
        <f t="array" aca="1" ref="AQ549" ca="1">IFERROR(INDEX(General!R$33:R$34,$AB549)
*AJ549,0)</f>
        <v>0</v>
      </c>
      <c r="AR549" s="215" cm="1">
        <f t="array" aca="1" ref="AR549" ca="1">IFERROR(INDEX(General!S$33:S$34,$AB549)
*AK549,0)</f>
        <v>0</v>
      </c>
      <c r="AS549" s="155">
        <f t="shared" ca="1" si="394"/>
        <v>0</v>
      </c>
      <c r="AT549" s="165"/>
      <c r="AU549" s="215">
        <f ca="1">IF($AE549=FALSE,AN549*Overheads!$R$24*$V549,
IFERROR(Overheads!$O$49*$V549*AN549,0)
+IFERROR(Overheads!Q$59*$V549*(AN549/Overheads!Q$68),0))</f>
        <v>0</v>
      </c>
      <c r="AV549" s="215">
        <f ca="1">IF($AE549=FALSE,AO549*Overheads!$R$24*$V549,
IFERROR(Overheads!$O$49*$V549*AO549,0)
+IFERROR(Overheads!R$59*$V549*(AO549/Overheads!R$68),0))</f>
        <v>0</v>
      </c>
      <c r="AW549" s="215">
        <f ca="1">IF($AE549=FALSE,AP549*Overheads!$R$24*$V549,
IFERROR(Overheads!$O$49*$V549*AP549,0)
+IFERROR(Overheads!S$59*$V549*(AP549/Overheads!S$68),0))</f>
        <v>0</v>
      </c>
      <c r="AX549" s="215">
        <f ca="1">IF($AE549=FALSE,AQ549*Overheads!$R$24*$V549,
IFERROR(Overheads!$O$49*$V549*AQ549,0)
+IFERROR(Overheads!T$59*$V549*(AQ549/Overheads!T$68),0))</f>
        <v>0</v>
      </c>
      <c r="AY549" s="215">
        <f ca="1">IF($AE549=FALSE,AR549*Overheads!$R$24*$V549,
IFERROR(Overheads!$O$49*$V549*AR549,0)
+IFERROR(Overheads!U$59*$V549*(AR549/Overheads!U$68),0))</f>
        <v>0</v>
      </c>
      <c r="AZ549" s="155">
        <f t="shared" ca="1" si="395"/>
        <v>0</v>
      </c>
      <c r="BA549" s="165"/>
      <c r="BB549" s="215">
        <f ca="1">IF($AE549=FALSE,AN549*Overheads!$S$25,
IFERROR(Overheads!$O$50*AN549,0)
+IFERROR(Overheads!Q$60*(AN549/Overheads!Q$66),0))</f>
        <v>0</v>
      </c>
      <c r="BC549" s="215">
        <f ca="1">IF($AE549=FALSE,AO549*Overheads!$S$25,
IFERROR(Overheads!$O$50*AO549,0)
+IFERROR(Overheads!R$60*(AO549/Overheads!R$66),0))</f>
        <v>0</v>
      </c>
      <c r="BD549" s="215">
        <f ca="1">IF($AE549=FALSE,AP549*Overheads!$S$25,
IFERROR(Overheads!$O$50*AP549,0)
+IFERROR(Overheads!S$60*(AP549/Overheads!S$66),0))</f>
        <v>0</v>
      </c>
      <c r="BE549" s="215">
        <f ca="1">IF($AE549=FALSE,AQ549*Overheads!$S$25,
IFERROR(Overheads!$O$50*AQ549,0)
+IFERROR(Overheads!T$60*(AQ549/Overheads!T$66),0))</f>
        <v>0</v>
      </c>
      <c r="BF549" s="215">
        <f ca="1">IF($AE549=FALSE,AR549*Overheads!$S$25,
IFERROR(Overheads!$O$50*AR549,0)
+IFERROR(Overheads!U$60*(AR549/Overheads!U$66),0))</f>
        <v>0</v>
      </c>
      <c r="BG549" s="155">
        <f t="shared" ca="1" si="396"/>
        <v>0</v>
      </c>
      <c r="BH549" s="165"/>
      <c r="BI549" s="215">
        <f t="shared" ca="1" si="397"/>
        <v>0</v>
      </c>
      <c r="BJ549" s="215">
        <f t="shared" ca="1" si="363"/>
        <v>0</v>
      </c>
      <c r="BK549" s="215">
        <f t="shared" ca="1" si="364"/>
        <v>0</v>
      </c>
      <c r="BL549" s="215">
        <f t="shared" ca="1" si="365"/>
        <v>0</v>
      </c>
      <c r="BM549" s="215">
        <f t="shared" ca="1" si="366"/>
        <v>0</v>
      </c>
      <c r="BN549" s="155">
        <f t="shared" ca="1" si="398"/>
        <v>0</v>
      </c>
      <c r="BO549" s="165"/>
      <c r="BP549" s="187" cm="1">
        <f t="array" ref="BP549">IFERROR(IF($X549=$X548,BP548,INDEX(Forecast_Capex_Input!AC$12:AC$286,$X549)),0)</f>
        <v>0</v>
      </c>
      <c r="BQ549" s="187" cm="1">
        <f t="array" ref="BQ549">IFERROR(IF($X549=$X548,BQ548,INDEX(Forecast_Capex_Input!AD$12:AD$286,$X549)),0)</f>
        <v>0</v>
      </c>
      <c r="BR549" s="187" cm="1">
        <f t="array" ref="BR549">IFERROR(IF($X549=$X548,BR548,INDEX(Forecast_Capex_Input!AE$12:AE$286,$X549)),0)</f>
        <v>0</v>
      </c>
      <c r="BS549" s="187" cm="1">
        <f t="array" ref="BS549">IFERROR(IF($X549=$X548,BS548,INDEX(Forecast_Capex_Input!AF$12:AF$286,$X549)),0)</f>
        <v>0</v>
      </c>
      <c r="BT549" s="187" cm="1">
        <f t="array" ref="BT549">IFERROR(IF($X549=$X548,BT548,INDEX(Forecast_Capex_Input!AG$12:AG$286,$X549)),0)</f>
        <v>0</v>
      </c>
      <c r="BU549" s="165"/>
      <c r="BV549" s="215">
        <f t="shared" si="367"/>
        <v>0</v>
      </c>
      <c r="BW549" s="215">
        <f t="shared" si="368"/>
        <v>0</v>
      </c>
      <c r="BX549" s="215">
        <f t="shared" si="369"/>
        <v>0</v>
      </c>
      <c r="BY549" s="215">
        <f t="shared" si="370"/>
        <v>0</v>
      </c>
      <c r="BZ549" s="215">
        <f t="shared" si="371"/>
        <v>0</v>
      </c>
      <c r="CA549" s="155">
        <f t="shared" si="399"/>
        <v>0</v>
      </c>
      <c r="CB549" s="165"/>
      <c r="CC549" s="215">
        <f t="shared" si="372"/>
        <v>0</v>
      </c>
      <c r="CD549" s="215">
        <f t="shared" si="373"/>
        <v>0</v>
      </c>
      <c r="CE549" s="215">
        <f t="shared" si="374"/>
        <v>0</v>
      </c>
      <c r="CF549" s="215">
        <f t="shared" si="375"/>
        <v>0</v>
      </c>
      <c r="CG549" s="215">
        <f t="shared" si="376"/>
        <v>0</v>
      </c>
      <c r="CH549" s="155">
        <f t="shared" si="400"/>
        <v>0</v>
      </c>
      <c r="CI549" s="165"/>
      <c r="CJ549" s="215">
        <f t="shared" si="377"/>
        <v>0</v>
      </c>
      <c r="CK549" s="215">
        <f t="shared" si="378"/>
        <v>0</v>
      </c>
      <c r="CL549" s="215">
        <f t="shared" si="379"/>
        <v>0</v>
      </c>
      <c r="CM549" s="215">
        <f t="shared" si="380"/>
        <v>0</v>
      </c>
      <c r="CN549" s="215">
        <f t="shared" si="381"/>
        <v>0</v>
      </c>
      <c r="CO549" s="155">
        <f t="shared" si="401"/>
        <v>0</v>
      </c>
      <c r="CP549" s="165"/>
      <c r="CQ549" s="223">
        <f t="shared" si="382"/>
        <v>0</v>
      </c>
      <c r="CR549" s="223">
        <f t="shared" si="383"/>
        <v>0</v>
      </c>
      <c r="CS549" s="223">
        <f t="shared" si="384"/>
        <v>0</v>
      </c>
      <c r="CT549" s="223">
        <f t="shared" si="385"/>
        <v>0</v>
      </c>
      <c r="CU549" s="223">
        <f t="shared" si="386"/>
        <v>0</v>
      </c>
      <c r="CV549" s="155">
        <f t="shared" si="402"/>
        <v>0</v>
      </c>
      <c r="CW549" s="165"/>
      <c r="CX549" s="215">
        <f t="shared" si="403"/>
        <v>0</v>
      </c>
      <c r="CY549" s="215">
        <f t="shared" si="387"/>
        <v>0</v>
      </c>
      <c r="CZ549" s="215">
        <f t="shared" si="388"/>
        <v>0</v>
      </c>
      <c r="DA549" s="215">
        <f t="shared" si="389"/>
        <v>0</v>
      </c>
      <c r="DB549" s="215">
        <f t="shared" si="390"/>
        <v>0</v>
      </c>
      <c r="DC549" s="155">
        <f t="shared" si="404"/>
        <v>0</v>
      </c>
      <c r="DD549" s="165"/>
      <c r="DE549" s="188" t="b" cm="1">
        <f t="array" aca="1" ref="DE549" ca="1">OR($G549=Forecast_Capex_Input!$BF$8:$BF$10)</f>
        <v>0</v>
      </c>
      <c r="DF549" s="188" cm="1">
        <f t="array" aca="1" ref="DF549" ca="1">IFERROR(INDEX(Forecast_Capex_Input!BG$12:BG$286,$X549)
*(INDEX(Forecast_Capex_Input!$H$12:$H$286,$X549)=Repex),0)
*$DE549</f>
        <v>0</v>
      </c>
      <c r="DG549" s="188" cm="1">
        <f t="array" aca="1" ref="DG549" ca="1">IFERROR(INDEX(Forecast_Capex_Input!BH$12:BH$286,$X549)
*(INDEX(Forecast_Capex_Input!$H$12:$H$286,$X549)=Repex),0)
*$DE549</f>
        <v>0</v>
      </c>
      <c r="DH549" s="188" cm="1">
        <f t="array" aca="1" ref="DH549" ca="1">IFERROR(INDEX(Forecast_Capex_Input!BI$12:BI$286,$X549)
*(INDEX(Forecast_Capex_Input!$H$12:$H$286,$X549)=Repex),0)
*$DE549</f>
        <v>0</v>
      </c>
      <c r="DI549" s="188" cm="1">
        <f t="array" aca="1" ref="DI549" ca="1">IFERROR(INDEX(Forecast_Capex_Input!BJ$12:BJ$286,$X549)
*(INDEX(Forecast_Capex_Input!$H$12:$H$286,$X549)=Repex),0)
*$DE549</f>
        <v>0</v>
      </c>
      <c r="DJ549" s="188" cm="1">
        <f t="array" aca="1" ref="DJ549" ca="1">IFERROR(INDEX(Forecast_Capex_Input!BK$12:BK$286,$X549)
*(INDEX(Forecast_Capex_Input!$H$12:$H$286,$X549)=Repex),0)
*$DE549</f>
        <v>0</v>
      </c>
      <c r="DK549" s="188" cm="1">
        <f t="array" aca="1" ref="DK549" ca="1">IFERROR(INDEX(Forecast_Capex_Input!BL$12:BL$286,$X549)
*(INDEX(Forecast_Capex_Input!$H$12:$H$286,$X549)=Repex),0)
*$DE549</f>
        <v>0</v>
      </c>
      <c r="DL549" s="165"/>
      <c r="DM549" s="188" t="b" cm="1">
        <f t="array" aca="1" ref="DM549" ca="1">OR($G549=Forecast_Capex_Input!$BN$8:$BN$9)</f>
        <v>0</v>
      </c>
      <c r="DN549" s="188" cm="1">
        <f t="array" aca="1" ref="DN549" ca="1">IFERROR(INDEX(Forecast_Capex_Input!BO$12:BO$286,$X549)
*(INDEX(Forecast_Capex_Input!$H$12:$H$286,$X549)=Repex),0)
*$DM549</f>
        <v>0</v>
      </c>
      <c r="DO549" s="188" cm="1">
        <f t="array" aca="1" ref="DO549" ca="1">IFERROR(INDEX(Forecast_Capex_Input!BP$12:BP$286,$X549)
*(INDEX(Forecast_Capex_Input!$H$12:$H$286,$X549)=Repex),0)
*$DM549</f>
        <v>0</v>
      </c>
      <c r="DP549" s="188" cm="1">
        <f t="array" aca="1" ref="DP549" ca="1">IFERROR(INDEX(Forecast_Capex_Input!BQ$12:BQ$286,$X549)
*(INDEX(Forecast_Capex_Input!$H$12:$H$286,$X549)=Repex),0)
*$DM549</f>
        <v>0</v>
      </c>
      <c r="DQ549" s="188" cm="1">
        <f t="array" aca="1" ref="DQ549" ca="1">IFERROR(INDEX(Forecast_Capex_Input!BR$12:BR$286,$X549)
*(INDEX(Forecast_Capex_Input!$H$12:$H$286,$X549)=Repex),0)
*$DM549</f>
        <v>0</v>
      </c>
      <c r="DR549" s="188" cm="1">
        <f t="array" aca="1" ref="DR549" ca="1">IFERROR(INDEX(Forecast_Capex_Input!BS$12:BS$286,$X549)
*(INDEX(Forecast_Capex_Input!$H$12:$H$286,$X549)=Repex),0)
*$DM549</f>
        <v>0</v>
      </c>
      <c r="DS549" s="165"/>
      <c r="DT549" s="188" t="b" cm="1">
        <f t="array" aca="1" ref="DT549" ca="1">OR($G549=Forecast_Capex_Input!$BU$8:$BU$10)</f>
        <v>0</v>
      </c>
      <c r="DU549" s="188" cm="1">
        <f t="array" aca="1" ref="DU549" ca="1">IFERROR(INDEX(Forecast_Capex_Input!BV$12:BV$286,$X549)
*(INDEX(Forecast_Capex_Input!$H$12:$H$286,$X549)=Repex),0)
*$DT549</f>
        <v>0</v>
      </c>
      <c r="DV549" s="188" cm="1">
        <f t="array" aca="1" ref="DV549" ca="1">IFERROR(INDEX(Forecast_Capex_Input!BW$12:BW$286,$X549)
*(INDEX(Forecast_Capex_Input!$H$12:$H$286,$X549)=Repex),0)
*$DT549</f>
        <v>0</v>
      </c>
      <c r="DW549" s="188" cm="1">
        <f t="array" aca="1" ref="DW549" ca="1">IFERROR(INDEX(Forecast_Capex_Input!BX$12:BX$286,$X549)
*(INDEX(Forecast_Capex_Input!$H$12:$H$286,$X549)=Repex),0)
*$DT549</f>
        <v>0</v>
      </c>
      <c r="DX549" s="188" cm="1">
        <f t="array" aca="1" ref="DX549" ca="1">IFERROR(INDEX(Forecast_Capex_Input!BY$12:BY$286,$X549)
*(INDEX(Forecast_Capex_Input!$H$12:$H$286,$X549)=Repex),0)
*$DT549</f>
        <v>0</v>
      </c>
      <c r="DY549" s="188" cm="1">
        <f t="array" aca="1" ref="DY549" ca="1">IFERROR(INDEX(Forecast_Capex_Input!BZ$12:BZ$286,$X549)
*(INDEX(Forecast_Capex_Input!$H$12:$H$286,$X549)=Repex),0)
*$DT549</f>
        <v>0</v>
      </c>
      <c r="DZ549" s="188" cm="1">
        <f t="array" aca="1" ref="DZ549" ca="1">IFERROR(INDEX(Forecast_Capex_Input!CA$12:CA$286,$X549)
*(INDEX(Forecast_Capex_Input!$H$12:$H$286,$X549)=Repex),0)
*$DT549</f>
        <v>0</v>
      </c>
      <c r="EA549" s="188" cm="1">
        <f t="array" aca="1" ref="EA549" ca="1">IFERROR(INDEX(Forecast_Capex_Input!CB$12:CB$286,$X549)
*(INDEX(Forecast_Capex_Input!$H$12:$H$286,$X549)=Repex),0)
*$DT549</f>
        <v>0</v>
      </c>
      <c r="EB549" s="188" cm="1">
        <f t="array" aca="1" ref="EB549" ca="1">IFERROR(INDEX(Forecast_Capex_Input!CC$12:CC$286,$X549)
*(INDEX(Forecast_Capex_Input!$H$12:$H$286,$X549)=Repex),0)
*$DT549</f>
        <v>0</v>
      </c>
      <c r="EC549" s="165"/>
      <c r="ED549" s="226" t="str">
        <f t="shared" si="391"/>
        <v>N/A</v>
      </c>
      <c r="EE549" s="174" t="s">
        <v>15</v>
      </c>
    </row>
    <row r="550" spans="3:135" x14ac:dyDescent="0.2">
      <c r="C550" s="174">
        <f t="shared" si="392"/>
        <v>540</v>
      </c>
      <c r="D550" s="167" t="str" cm="1">
        <f t="array" ref="D550">IFERROR(INDEX(Forecast_Capex_Input!$D$12:$D$286,$X550),NA)</f>
        <v>N/A</v>
      </c>
      <c r="E550" s="172" t="str" cm="1">
        <f t="array" ref="E550">IF($X550=NA,NA,INDEX(Forecast_Capex_Input!$E$12:$E$286,$X550))</f>
        <v>N/A</v>
      </c>
      <c r="F550" s="167" t="str" cm="1">
        <f t="array" aca="1" ref="F550" ca="1">IFERROR(INDEX(General!$E$25:$E$26,$Y550),NA)</f>
        <v>N/A</v>
      </c>
      <c r="G550" s="167" t="str" cm="1">
        <f t="array" aca="1" ref="G550" ca="1">IFERROR(INDEX(Forecast_Capex_Input!$AI$11:$BB$11,$AA550),NA)</f>
        <v>N/A</v>
      </c>
      <c r="H550" s="189" t="str" cm="1">
        <f t="array" aca="1" ref="H550" ca="1">IFERROR(INDEX(Forecast_Capex_Input!$AI$12:$BB$286,$X550,$AA550),NA)</f>
        <v>N/A</v>
      </c>
      <c r="I550" s="199" t="str" cm="1">
        <f t="array" ref="I550">IFERROR(INDEX(Forecast_Capex_Input!$F$12:$F$286,$X550),NA)</f>
        <v>N/A</v>
      </c>
      <c r="J550" s="199" t="str" cm="1">
        <f t="array" ref="J550">IFERROR(INDEX(Forecast_Capex_Input!G$12:G$286,$X550),NA)</f>
        <v>N/A</v>
      </c>
      <c r="K550" s="199" t="str" cm="1">
        <f t="array" ref="K550">IFERROR(INDEX(Forecast_Capex_Input!H$12:H$286,$X550),NA)</f>
        <v>N/A</v>
      </c>
      <c r="L550" s="199" t="str" cm="1">
        <f t="array" ref="L550">IFERROR(INDEX(Forecast_Capex_Input!I$12:I$286,$X550),NA)</f>
        <v>N/A</v>
      </c>
      <c r="M550" s="199" t="str" cm="1">
        <f t="array" ref="M550">IFERROR(INDEX(Forecast_Capex_Input!J$12:J$286,$X550),NA)</f>
        <v>N/A</v>
      </c>
      <c r="N550" s="199" t="str" cm="1">
        <f t="array" ref="N550">IFERROR(INDEX(Forecast_Capex_Input!K$12:K$286,$X550),NA)</f>
        <v>N/A</v>
      </c>
      <c r="O550" s="199" t="str" cm="1">
        <f t="array" ref="O550">IFERROR(INDEX(Forecast_Capex_Input!L$12:L$286,$X550),NA)</f>
        <v>N/A</v>
      </c>
      <c r="P550" s="199" t="str" cm="1">
        <f t="array" ref="P550">IFERROR(INDEX(Forecast_Capex_Input!M$12:M$286,$X550),NA)</f>
        <v>N/A</v>
      </c>
      <c r="Q550" s="172" t="str" cm="1">
        <f t="array" ref="Q550">IFERROR(INDEX(Forecast_Capex_Input!N$12:N$286,$X550),NA)</f>
        <v>N/A</v>
      </c>
      <c r="R550" s="265" cm="1">
        <f t="array" ref="R550">IFERROR(INDEX(Forecast_Capex_Input!O$12:O$286,$X550),0)</f>
        <v>0</v>
      </c>
      <c r="S550" s="172" cm="1">
        <f t="array" ref="S550">IFERROR(INDEX(Forecast_Capex_Input!P$12:P$286,$X550),0)</f>
        <v>0</v>
      </c>
      <c r="T550" s="199" t="str" cm="1">
        <f t="array" aca="1" ref="T550" ca="1">IFERROR(INDEX(General!$K$84:$K$103,$AA550),NA)</f>
        <v>N/A</v>
      </c>
      <c r="U550" s="188" cm="1">
        <f t="array" aca="1" ref="U550" ca="1">IFERROR(
IF($F550=General!$E$25,INDEX(Forecast_Capex_Input!S$12:S$286,$X550),
INDEX(Forecast_Capex_Input!T$12:T$286,$X550)),0)</f>
        <v>0</v>
      </c>
      <c r="V550" s="222" t="b">
        <f>IFERROR(INDEX(Overheads!$T$19:$T$26,MATCH($I550,Overheads!$E$19:$E$26,0)),FALSE)</f>
        <v>0</v>
      </c>
      <c r="W550" s="165"/>
      <c r="X550" s="174" t="str">
        <f>IFERROR(
IF(MATCH($C550,Forecast_Capex_Input!$CI$12:$CI$286,1)+1&gt;MAX(Forecast_Capex_Input!$C$12:$C$286),NA,
MATCH($C550,Forecast_Capex_Input!$CI$12:$CI$286,1)+1),1)</f>
        <v>N/A</v>
      </c>
      <c r="Y550" s="174" t="str" cm="1">
        <f t="array" aca="1" ref="Y550" ca="1">IFERROR(
IF(X549&lt;&gt;X550,1,
IF(COUNTIF(OFFSET(Y549,0,0,-INDEX(Forecast_Capex_Input!$CG$12:$CG$286,$X550)),Y549)=INDEX(Forecast_Capex_Input!$CG$12:$CG$286,$X550),Y549+1,Y549)),NA)</f>
        <v>N/A</v>
      </c>
      <c r="Z550" s="174" t="str" cm="1">
        <f t="array" ref="Z550">IFERROR($C550-IF($X550=1,1,INDEX(Forecast_Capex_Input!$CI$12:$CI$286,$X550-1))+1,NA)</f>
        <v>N/A</v>
      </c>
      <c r="AA550" s="174" t="str" cm="1">
        <f t="array" aca="1" ref="AA550" ca="1">IFERROR(IF(Y550=1,
INDEX(Forecast_Capex_Input!$AI$10:$BB$10,SMALL(IF(INDEX(Forecast_Capex_Input!$AI$12:$BB$286,$X550,0)&gt;0,COLUMN(Forecast_Capex_Input!$AI$10:$BB$10)-COLUMN(Forecast_Capex_Input!$AI$12)+1),ROWS(OFFSET(AA549,0,0,-$Z550)))),
OFFSET(AA549,-INDEX(Forecast_Capex_Input!$CG$12:$CG$286,$X550)+1,0)),NA)</f>
        <v>N/A</v>
      </c>
      <c r="AB550" s="174" t="str">
        <f t="shared" ca="1" si="361"/>
        <v>N/A</v>
      </c>
      <c r="AC550" s="222" t="b">
        <f t="shared" si="393"/>
        <v>0</v>
      </c>
      <c r="AD550" s="220" t="b">
        <v>0</v>
      </c>
      <c r="AE550" s="222" t="b">
        <f t="shared" si="362"/>
        <v>1</v>
      </c>
      <c r="AF550" s="165"/>
      <c r="AG550" s="215">
        <v>0</v>
      </c>
      <c r="AH550" s="215">
        <v>0</v>
      </c>
      <c r="AI550" s="215">
        <v>0</v>
      </c>
      <c r="AJ550" s="215">
        <v>0</v>
      </c>
      <c r="AK550" s="215">
        <v>0</v>
      </c>
      <c r="AL550" s="155">
        <v>0</v>
      </c>
      <c r="AM550" s="165"/>
      <c r="AN550" s="215" cm="1">
        <f t="array" aca="1" ref="AN550" ca="1">IFERROR(INDEX(General!O$33:O$34,$AB550)
*AG550,0)</f>
        <v>0</v>
      </c>
      <c r="AO550" s="215" cm="1">
        <f t="array" aca="1" ref="AO550" ca="1">IFERROR(INDEX(General!P$33:P$34,$AB550)
*AH550,0)</f>
        <v>0</v>
      </c>
      <c r="AP550" s="215" cm="1">
        <f t="array" aca="1" ref="AP550" ca="1">IFERROR(INDEX(General!Q$33:Q$34,$AB550)
*AI550,0)</f>
        <v>0</v>
      </c>
      <c r="AQ550" s="215" cm="1">
        <f t="array" aca="1" ref="AQ550" ca="1">IFERROR(INDEX(General!R$33:R$34,$AB550)
*AJ550,0)</f>
        <v>0</v>
      </c>
      <c r="AR550" s="215" cm="1">
        <f t="array" aca="1" ref="AR550" ca="1">IFERROR(INDEX(General!S$33:S$34,$AB550)
*AK550,0)</f>
        <v>0</v>
      </c>
      <c r="AS550" s="155">
        <f t="shared" ca="1" si="394"/>
        <v>0</v>
      </c>
      <c r="AT550" s="165"/>
      <c r="AU550" s="215">
        <f ca="1">IF($AE550=FALSE,AN550*Overheads!$R$24*$V550,
IFERROR(Overheads!$O$49*$V550*AN550,0)
+IFERROR(Overheads!Q$59*$V550*(AN550/Overheads!Q$68),0))</f>
        <v>0</v>
      </c>
      <c r="AV550" s="215">
        <f ca="1">IF($AE550=FALSE,AO550*Overheads!$R$24*$V550,
IFERROR(Overheads!$O$49*$V550*AO550,0)
+IFERROR(Overheads!R$59*$V550*(AO550/Overheads!R$68),0))</f>
        <v>0</v>
      </c>
      <c r="AW550" s="215">
        <f ca="1">IF($AE550=FALSE,AP550*Overheads!$R$24*$V550,
IFERROR(Overheads!$O$49*$V550*AP550,0)
+IFERROR(Overheads!S$59*$V550*(AP550/Overheads!S$68),0))</f>
        <v>0</v>
      </c>
      <c r="AX550" s="215">
        <f ca="1">IF($AE550=FALSE,AQ550*Overheads!$R$24*$V550,
IFERROR(Overheads!$O$49*$V550*AQ550,0)
+IFERROR(Overheads!T$59*$V550*(AQ550/Overheads!T$68),0))</f>
        <v>0</v>
      </c>
      <c r="AY550" s="215">
        <f ca="1">IF($AE550=FALSE,AR550*Overheads!$R$24*$V550,
IFERROR(Overheads!$O$49*$V550*AR550,0)
+IFERROR(Overheads!U$59*$V550*(AR550/Overheads!U$68),0))</f>
        <v>0</v>
      </c>
      <c r="AZ550" s="155">
        <f t="shared" ca="1" si="395"/>
        <v>0</v>
      </c>
      <c r="BA550" s="165"/>
      <c r="BB550" s="215">
        <f ca="1">IF($AE550=FALSE,AN550*Overheads!$S$25,
IFERROR(Overheads!$O$50*AN550,0)
+IFERROR(Overheads!Q$60*(AN550/Overheads!Q$66),0))</f>
        <v>0</v>
      </c>
      <c r="BC550" s="215">
        <f ca="1">IF($AE550=FALSE,AO550*Overheads!$S$25,
IFERROR(Overheads!$O$50*AO550,0)
+IFERROR(Overheads!R$60*(AO550/Overheads!R$66),0))</f>
        <v>0</v>
      </c>
      <c r="BD550" s="215">
        <f ca="1">IF($AE550=FALSE,AP550*Overheads!$S$25,
IFERROR(Overheads!$O$50*AP550,0)
+IFERROR(Overheads!S$60*(AP550/Overheads!S$66),0))</f>
        <v>0</v>
      </c>
      <c r="BE550" s="215">
        <f ca="1">IF($AE550=FALSE,AQ550*Overheads!$S$25,
IFERROR(Overheads!$O$50*AQ550,0)
+IFERROR(Overheads!T$60*(AQ550/Overheads!T$66),0))</f>
        <v>0</v>
      </c>
      <c r="BF550" s="215">
        <f ca="1">IF($AE550=FALSE,AR550*Overheads!$S$25,
IFERROR(Overheads!$O$50*AR550,0)
+IFERROR(Overheads!U$60*(AR550/Overheads!U$66),0))</f>
        <v>0</v>
      </c>
      <c r="BG550" s="155">
        <f t="shared" ca="1" si="396"/>
        <v>0</v>
      </c>
      <c r="BH550" s="165"/>
      <c r="BI550" s="215">
        <f t="shared" ca="1" si="397"/>
        <v>0</v>
      </c>
      <c r="BJ550" s="215">
        <f t="shared" ca="1" si="363"/>
        <v>0</v>
      </c>
      <c r="BK550" s="215">
        <f t="shared" ca="1" si="364"/>
        <v>0</v>
      </c>
      <c r="BL550" s="215">
        <f t="shared" ca="1" si="365"/>
        <v>0</v>
      </c>
      <c r="BM550" s="215">
        <f t="shared" ca="1" si="366"/>
        <v>0</v>
      </c>
      <c r="BN550" s="155">
        <f t="shared" ca="1" si="398"/>
        <v>0</v>
      </c>
      <c r="BO550" s="165"/>
      <c r="BP550" s="187" cm="1">
        <f t="array" ref="BP550">IFERROR(IF($X550=$X549,BP549,INDEX(Forecast_Capex_Input!AC$12:AC$286,$X550)),0)</f>
        <v>0</v>
      </c>
      <c r="BQ550" s="187" cm="1">
        <f t="array" ref="BQ550">IFERROR(IF($X550=$X549,BQ549,INDEX(Forecast_Capex_Input!AD$12:AD$286,$X550)),0)</f>
        <v>0</v>
      </c>
      <c r="BR550" s="187" cm="1">
        <f t="array" ref="BR550">IFERROR(IF($X550=$X549,BR549,INDEX(Forecast_Capex_Input!AE$12:AE$286,$X550)),0)</f>
        <v>0</v>
      </c>
      <c r="BS550" s="187" cm="1">
        <f t="array" ref="BS550">IFERROR(IF($X550=$X549,BS549,INDEX(Forecast_Capex_Input!AF$12:AF$286,$X550)),0)</f>
        <v>0</v>
      </c>
      <c r="BT550" s="187" cm="1">
        <f t="array" ref="BT550">IFERROR(IF($X550=$X549,BT549,INDEX(Forecast_Capex_Input!AG$12:AG$286,$X550)),0)</f>
        <v>0</v>
      </c>
      <c r="BU550" s="165"/>
      <c r="BV550" s="215">
        <f t="shared" si="367"/>
        <v>0</v>
      </c>
      <c r="BW550" s="215">
        <f t="shared" si="368"/>
        <v>0</v>
      </c>
      <c r="BX550" s="215">
        <f t="shared" si="369"/>
        <v>0</v>
      </c>
      <c r="BY550" s="215">
        <f t="shared" si="370"/>
        <v>0</v>
      </c>
      <c r="BZ550" s="215">
        <f t="shared" si="371"/>
        <v>0</v>
      </c>
      <c r="CA550" s="155">
        <f t="shared" si="399"/>
        <v>0</v>
      </c>
      <c r="CB550" s="165"/>
      <c r="CC550" s="215">
        <f t="shared" si="372"/>
        <v>0</v>
      </c>
      <c r="CD550" s="215">
        <f t="shared" si="373"/>
        <v>0</v>
      </c>
      <c r="CE550" s="215">
        <f t="shared" si="374"/>
        <v>0</v>
      </c>
      <c r="CF550" s="215">
        <f t="shared" si="375"/>
        <v>0</v>
      </c>
      <c r="CG550" s="215">
        <f t="shared" si="376"/>
        <v>0</v>
      </c>
      <c r="CH550" s="155">
        <f t="shared" si="400"/>
        <v>0</v>
      </c>
      <c r="CI550" s="165"/>
      <c r="CJ550" s="215">
        <f t="shared" si="377"/>
        <v>0</v>
      </c>
      <c r="CK550" s="215">
        <f t="shared" si="378"/>
        <v>0</v>
      </c>
      <c r="CL550" s="215">
        <f t="shared" si="379"/>
        <v>0</v>
      </c>
      <c r="CM550" s="215">
        <f t="shared" si="380"/>
        <v>0</v>
      </c>
      <c r="CN550" s="215">
        <f t="shared" si="381"/>
        <v>0</v>
      </c>
      <c r="CO550" s="155">
        <f t="shared" si="401"/>
        <v>0</v>
      </c>
      <c r="CP550" s="165"/>
      <c r="CQ550" s="223">
        <f t="shared" si="382"/>
        <v>0</v>
      </c>
      <c r="CR550" s="223">
        <f t="shared" si="383"/>
        <v>0</v>
      </c>
      <c r="CS550" s="223">
        <f t="shared" si="384"/>
        <v>0</v>
      </c>
      <c r="CT550" s="223">
        <f t="shared" si="385"/>
        <v>0</v>
      </c>
      <c r="CU550" s="223">
        <f t="shared" si="386"/>
        <v>0</v>
      </c>
      <c r="CV550" s="155">
        <f t="shared" si="402"/>
        <v>0</v>
      </c>
      <c r="CW550" s="165"/>
      <c r="CX550" s="215">
        <f t="shared" si="403"/>
        <v>0</v>
      </c>
      <c r="CY550" s="215">
        <f t="shared" si="387"/>
        <v>0</v>
      </c>
      <c r="CZ550" s="215">
        <f t="shared" si="388"/>
        <v>0</v>
      </c>
      <c r="DA550" s="215">
        <f t="shared" si="389"/>
        <v>0</v>
      </c>
      <c r="DB550" s="215">
        <f t="shared" si="390"/>
        <v>0</v>
      </c>
      <c r="DC550" s="155">
        <f t="shared" si="404"/>
        <v>0</v>
      </c>
      <c r="DD550" s="165"/>
      <c r="DE550" s="188" t="b" cm="1">
        <f t="array" aca="1" ref="DE550" ca="1">OR($G550=Forecast_Capex_Input!$BF$8:$BF$10)</f>
        <v>0</v>
      </c>
      <c r="DF550" s="188" cm="1">
        <f t="array" aca="1" ref="DF550" ca="1">IFERROR(INDEX(Forecast_Capex_Input!BG$12:BG$286,$X550)
*(INDEX(Forecast_Capex_Input!$H$12:$H$286,$X550)=Repex),0)
*$DE550</f>
        <v>0</v>
      </c>
      <c r="DG550" s="188" cm="1">
        <f t="array" aca="1" ref="DG550" ca="1">IFERROR(INDEX(Forecast_Capex_Input!BH$12:BH$286,$X550)
*(INDEX(Forecast_Capex_Input!$H$12:$H$286,$X550)=Repex),0)
*$DE550</f>
        <v>0</v>
      </c>
      <c r="DH550" s="188" cm="1">
        <f t="array" aca="1" ref="DH550" ca="1">IFERROR(INDEX(Forecast_Capex_Input!BI$12:BI$286,$X550)
*(INDEX(Forecast_Capex_Input!$H$12:$H$286,$X550)=Repex),0)
*$DE550</f>
        <v>0</v>
      </c>
      <c r="DI550" s="188" cm="1">
        <f t="array" aca="1" ref="DI550" ca="1">IFERROR(INDEX(Forecast_Capex_Input!BJ$12:BJ$286,$X550)
*(INDEX(Forecast_Capex_Input!$H$12:$H$286,$X550)=Repex),0)
*$DE550</f>
        <v>0</v>
      </c>
      <c r="DJ550" s="188" cm="1">
        <f t="array" aca="1" ref="DJ550" ca="1">IFERROR(INDEX(Forecast_Capex_Input!BK$12:BK$286,$X550)
*(INDEX(Forecast_Capex_Input!$H$12:$H$286,$X550)=Repex),0)
*$DE550</f>
        <v>0</v>
      </c>
      <c r="DK550" s="188" cm="1">
        <f t="array" aca="1" ref="DK550" ca="1">IFERROR(INDEX(Forecast_Capex_Input!BL$12:BL$286,$X550)
*(INDEX(Forecast_Capex_Input!$H$12:$H$286,$X550)=Repex),0)
*$DE550</f>
        <v>0</v>
      </c>
      <c r="DL550" s="165"/>
      <c r="DM550" s="188" t="b" cm="1">
        <f t="array" aca="1" ref="DM550" ca="1">OR($G550=Forecast_Capex_Input!$BN$8:$BN$9)</f>
        <v>0</v>
      </c>
      <c r="DN550" s="188" cm="1">
        <f t="array" aca="1" ref="DN550" ca="1">IFERROR(INDEX(Forecast_Capex_Input!BO$12:BO$286,$X550)
*(INDEX(Forecast_Capex_Input!$H$12:$H$286,$X550)=Repex),0)
*$DM550</f>
        <v>0</v>
      </c>
      <c r="DO550" s="188" cm="1">
        <f t="array" aca="1" ref="DO550" ca="1">IFERROR(INDEX(Forecast_Capex_Input!BP$12:BP$286,$X550)
*(INDEX(Forecast_Capex_Input!$H$12:$H$286,$X550)=Repex),0)
*$DM550</f>
        <v>0</v>
      </c>
      <c r="DP550" s="188" cm="1">
        <f t="array" aca="1" ref="DP550" ca="1">IFERROR(INDEX(Forecast_Capex_Input!BQ$12:BQ$286,$X550)
*(INDEX(Forecast_Capex_Input!$H$12:$H$286,$X550)=Repex),0)
*$DM550</f>
        <v>0</v>
      </c>
      <c r="DQ550" s="188" cm="1">
        <f t="array" aca="1" ref="DQ550" ca="1">IFERROR(INDEX(Forecast_Capex_Input!BR$12:BR$286,$X550)
*(INDEX(Forecast_Capex_Input!$H$12:$H$286,$X550)=Repex),0)
*$DM550</f>
        <v>0</v>
      </c>
      <c r="DR550" s="188" cm="1">
        <f t="array" aca="1" ref="DR550" ca="1">IFERROR(INDEX(Forecast_Capex_Input!BS$12:BS$286,$X550)
*(INDEX(Forecast_Capex_Input!$H$12:$H$286,$X550)=Repex),0)
*$DM550</f>
        <v>0</v>
      </c>
      <c r="DS550" s="165"/>
      <c r="DT550" s="188" t="b" cm="1">
        <f t="array" aca="1" ref="DT550" ca="1">OR($G550=Forecast_Capex_Input!$BU$8:$BU$10)</f>
        <v>0</v>
      </c>
      <c r="DU550" s="188" cm="1">
        <f t="array" aca="1" ref="DU550" ca="1">IFERROR(INDEX(Forecast_Capex_Input!BV$12:BV$286,$X550)
*(INDEX(Forecast_Capex_Input!$H$12:$H$286,$X550)=Repex),0)
*$DT550</f>
        <v>0</v>
      </c>
      <c r="DV550" s="188" cm="1">
        <f t="array" aca="1" ref="DV550" ca="1">IFERROR(INDEX(Forecast_Capex_Input!BW$12:BW$286,$X550)
*(INDEX(Forecast_Capex_Input!$H$12:$H$286,$X550)=Repex),0)
*$DT550</f>
        <v>0</v>
      </c>
      <c r="DW550" s="188" cm="1">
        <f t="array" aca="1" ref="DW550" ca="1">IFERROR(INDEX(Forecast_Capex_Input!BX$12:BX$286,$X550)
*(INDEX(Forecast_Capex_Input!$H$12:$H$286,$X550)=Repex),0)
*$DT550</f>
        <v>0</v>
      </c>
      <c r="DX550" s="188" cm="1">
        <f t="array" aca="1" ref="DX550" ca="1">IFERROR(INDEX(Forecast_Capex_Input!BY$12:BY$286,$X550)
*(INDEX(Forecast_Capex_Input!$H$12:$H$286,$X550)=Repex),0)
*$DT550</f>
        <v>0</v>
      </c>
      <c r="DY550" s="188" cm="1">
        <f t="array" aca="1" ref="DY550" ca="1">IFERROR(INDEX(Forecast_Capex_Input!BZ$12:BZ$286,$X550)
*(INDEX(Forecast_Capex_Input!$H$12:$H$286,$X550)=Repex),0)
*$DT550</f>
        <v>0</v>
      </c>
      <c r="DZ550" s="188" cm="1">
        <f t="array" aca="1" ref="DZ550" ca="1">IFERROR(INDEX(Forecast_Capex_Input!CA$12:CA$286,$X550)
*(INDEX(Forecast_Capex_Input!$H$12:$H$286,$X550)=Repex),0)
*$DT550</f>
        <v>0</v>
      </c>
      <c r="EA550" s="188" cm="1">
        <f t="array" aca="1" ref="EA550" ca="1">IFERROR(INDEX(Forecast_Capex_Input!CB$12:CB$286,$X550)
*(INDEX(Forecast_Capex_Input!$H$12:$H$286,$X550)=Repex),0)
*$DT550</f>
        <v>0</v>
      </c>
      <c r="EB550" s="188" cm="1">
        <f t="array" aca="1" ref="EB550" ca="1">IFERROR(INDEX(Forecast_Capex_Input!CC$12:CC$286,$X550)
*(INDEX(Forecast_Capex_Input!$H$12:$H$286,$X550)=Repex),0)
*$DT550</f>
        <v>0</v>
      </c>
      <c r="EC550" s="165"/>
      <c r="ED550" s="226" t="str">
        <f t="shared" si="391"/>
        <v>N/A</v>
      </c>
      <c r="EE550" s="174" t="s">
        <v>15</v>
      </c>
    </row>
    <row r="551" spans="3:135" x14ac:dyDescent="0.2">
      <c r="C551" s="174">
        <f t="shared" si="392"/>
        <v>541</v>
      </c>
      <c r="D551" s="167" t="str" cm="1">
        <f t="array" ref="D551">IFERROR(INDEX(Forecast_Capex_Input!$D$12:$D$286,$X551),NA)</f>
        <v>N/A</v>
      </c>
      <c r="E551" s="172" t="str" cm="1">
        <f t="array" ref="E551">IF($X551=NA,NA,INDEX(Forecast_Capex_Input!$E$12:$E$286,$X551))</f>
        <v>N/A</v>
      </c>
      <c r="F551" s="167" t="str" cm="1">
        <f t="array" aca="1" ref="F551" ca="1">IFERROR(INDEX(General!$E$25:$E$26,$Y551),NA)</f>
        <v>N/A</v>
      </c>
      <c r="G551" s="167" t="str" cm="1">
        <f t="array" aca="1" ref="G551" ca="1">IFERROR(INDEX(Forecast_Capex_Input!$AI$11:$BB$11,$AA551),NA)</f>
        <v>N/A</v>
      </c>
      <c r="H551" s="189" t="str" cm="1">
        <f t="array" aca="1" ref="H551" ca="1">IFERROR(INDEX(Forecast_Capex_Input!$AI$12:$BB$286,$X551,$AA551),NA)</f>
        <v>N/A</v>
      </c>
      <c r="I551" s="199" t="str" cm="1">
        <f t="array" ref="I551">IFERROR(INDEX(Forecast_Capex_Input!$F$12:$F$286,$X551),NA)</f>
        <v>N/A</v>
      </c>
      <c r="J551" s="199" t="str" cm="1">
        <f t="array" ref="J551">IFERROR(INDEX(Forecast_Capex_Input!G$12:G$286,$X551),NA)</f>
        <v>N/A</v>
      </c>
      <c r="K551" s="199" t="str" cm="1">
        <f t="array" ref="K551">IFERROR(INDEX(Forecast_Capex_Input!H$12:H$286,$X551),NA)</f>
        <v>N/A</v>
      </c>
      <c r="L551" s="199" t="str" cm="1">
        <f t="array" ref="L551">IFERROR(INDEX(Forecast_Capex_Input!I$12:I$286,$X551),NA)</f>
        <v>N/A</v>
      </c>
      <c r="M551" s="199" t="str" cm="1">
        <f t="array" ref="M551">IFERROR(INDEX(Forecast_Capex_Input!J$12:J$286,$X551),NA)</f>
        <v>N/A</v>
      </c>
      <c r="N551" s="199" t="str" cm="1">
        <f t="array" ref="N551">IFERROR(INDEX(Forecast_Capex_Input!K$12:K$286,$X551),NA)</f>
        <v>N/A</v>
      </c>
      <c r="O551" s="199" t="str" cm="1">
        <f t="array" ref="O551">IFERROR(INDEX(Forecast_Capex_Input!L$12:L$286,$X551),NA)</f>
        <v>N/A</v>
      </c>
      <c r="P551" s="199" t="str" cm="1">
        <f t="array" ref="P551">IFERROR(INDEX(Forecast_Capex_Input!M$12:M$286,$X551),NA)</f>
        <v>N/A</v>
      </c>
      <c r="Q551" s="172" t="str" cm="1">
        <f t="array" ref="Q551">IFERROR(INDEX(Forecast_Capex_Input!N$12:N$286,$X551),NA)</f>
        <v>N/A</v>
      </c>
      <c r="R551" s="265" cm="1">
        <f t="array" ref="R551">IFERROR(INDEX(Forecast_Capex_Input!O$12:O$286,$X551),0)</f>
        <v>0</v>
      </c>
      <c r="S551" s="172" cm="1">
        <f t="array" ref="S551">IFERROR(INDEX(Forecast_Capex_Input!P$12:P$286,$X551),0)</f>
        <v>0</v>
      </c>
      <c r="T551" s="199" t="str" cm="1">
        <f t="array" aca="1" ref="T551" ca="1">IFERROR(INDEX(General!$K$84:$K$103,$AA551),NA)</f>
        <v>N/A</v>
      </c>
      <c r="U551" s="188" cm="1">
        <f t="array" aca="1" ref="U551" ca="1">IFERROR(
IF($F551=General!$E$25,INDEX(Forecast_Capex_Input!S$12:S$286,$X551),
INDEX(Forecast_Capex_Input!T$12:T$286,$X551)),0)</f>
        <v>0</v>
      </c>
      <c r="V551" s="222" t="b">
        <f>IFERROR(INDEX(Overheads!$T$19:$T$26,MATCH($I551,Overheads!$E$19:$E$26,0)),FALSE)</f>
        <v>0</v>
      </c>
      <c r="W551" s="165"/>
      <c r="X551" s="174" t="str">
        <f>IFERROR(
IF(MATCH($C551,Forecast_Capex_Input!$CI$12:$CI$286,1)+1&gt;MAX(Forecast_Capex_Input!$C$12:$C$286),NA,
MATCH($C551,Forecast_Capex_Input!$CI$12:$CI$286,1)+1),1)</f>
        <v>N/A</v>
      </c>
      <c r="Y551" s="174" t="str" cm="1">
        <f t="array" aca="1" ref="Y551" ca="1">IFERROR(
IF(X550&lt;&gt;X551,1,
IF(COUNTIF(OFFSET(Y550,0,0,-INDEX(Forecast_Capex_Input!$CG$12:$CG$286,$X551)),Y550)=INDEX(Forecast_Capex_Input!$CG$12:$CG$286,$X551),Y550+1,Y550)),NA)</f>
        <v>N/A</v>
      </c>
      <c r="Z551" s="174" t="str" cm="1">
        <f t="array" ref="Z551">IFERROR($C551-IF($X551=1,1,INDEX(Forecast_Capex_Input!$CI$12:$CI$286,$X551-1))+1,NA)</f>
        <v>N/A</v>
      </c>
      <c r="AA551" s="174" t="str" cm="1">
        <f t="array" aca="1" ref="AA551" ca="1">IFERROR(IF(Y551=1,
INDEX(Forecast_Capex_Input!$AI$10:$BB$10,SMALL(IF(INDEX(Forecast_Capex_Input!$AI$12:$BB$286,$X551,0)&gt;0,COLUMN(Forecast_Capex_Input!$AI$10:$BB$10)-COLUMN(Forecast_Capex_Input!$AI$12)+1),ROWS(OFFSET(AA550,0,0,-$Z551)))),
OFFSET(AA550,-INDEX(Forecast_Capex_Input!$CG$12:$CG$286,$X551)+1,0)),NA)</f>
        <v>N/A</v>
      </c>
      <c r="AB551" s="174" t="str">
        <f t="shared" ca="1" si="361"/>
        <v>N/A</v>
      </c>
      <c r="AC551" s="222" t="b">
        <f t="shared" si="393"/>
        <v>0</v>
      </c>
      <c r="AD551" s="220" t="b">
        <v>0</v>
      </c>
      <c r="AE551" s="222" t="b">
        <f t="shared" si="362"/>
        <v>1</v>
      </c>
      <c r="AF551" s="165"/>
      <c r="AG551" s="215">
        <v>0</v>
      </c>
      <c r="AH551" s="215">
        <v>0</v>
      </c>
      <c r="AI551" s="215">
        <v>0</v>
      </c>
      <c r="AJ551" s="215">
        <v>0</v>
      </c>
      <c r="AK551" s="215">
        <v>0</v>
      </c>
      <c r="AL551" s="155">
        <v>0</v>
      </c>
      <c r="AM551" s="165"/>
      <c r="AN551" s="215" cm="1">
        <f t="array" aca="1" ref="AN551" ca="1">IFERROR(INDEX(General!O$33:O$34,$AB551)
*AG551,0)</f>
        <v>0</v>
      </c>
      <c r="AO551" s="215" cm="1">
        <f t="array" aca="1" ref="AO551" ca="1">IFERROR(INDEX(General!P$33:P$34,$AB551)
*AH551,0)</f>
        <v>0</v>
      </c>
      <c r="AP551" s="215" cm="1">
        <f t="array" aca="1" ref="AP551" ca="1">IFERROR(INDEX(General!Q$33:Q$34,$AB551)
*AI551,0)</f>
        <v>0</v>
      </c>
      <c r="AQ551" s="215" cm="1">
        <f t="array" aca="1" ref="AQ551" ca="1">IFERROR(INDEX(General!R$33:R$34,$AB551)
*AJ551,0)</f>
        <v>0</v>
      </c>
      <c r="AR551" s="215" cm="1">
        <f t="array" aca="1" ref="AR551" ca="1">IFERROR(INDEX(General!S$33:S$34,$AB551)
*AK551,0)</f>
        <v>0</v>
      </c>
      <c r="AS551" s="155">
        <f t="shared" ca="1" si="394"/>
        <v>0</v>
      </c>
      <c r="AT551" s="165"/>
      <c r="AU551" s="215">
        <f ca="1">IF($AE551=FALSE,AN551*Overheads!$R$24*$V551,
IFERROR(Overheads!$O$49*$V551*AN551,0)
+IFERROR(Overheads!Q$59*$V551*(AN551/Overheads!Q$68),0))</f>
        <v>0</v>
      </c>
      <c r="AV551" s="215">
        <f ca="1">IF($AE551=FALSE,AO551*Overheads!$R$24*$V551,
IFERROR(Overheads!$O$49*$V551*AO551,0)
+IFERROR(Overheads!R$59*$V551*(AO551/Overheads!R$68),0))</f>
        <v>0</v>
      </c>
      <c r="AW551" s="215">
        <f ca="1">IF($AE551=FALSE,AP551*Overheads!$R$24*$V551,
IFERROR(Overheads!$O$49*$V551*AP551,0)
+IFERROR(Overheads!S$59*$V551*(AP551/Overheads!S$68),0))</f>
        <v>0</v>
      </c>
      <c r="AX551" s="215">
        <f ca="1">IF($AE551=FALSE,AQ551*Overheads!$R$24*$V551,
IFERROR(Overheads!$O$49*$V551*AQ551,0)
+IFERROR(Overheads!T$59*$V551*(AQ551/Overheads!T$68),0))</f>
        <v>0</v>
      </c>
      <c r="AY551" s="215">
        <f ca="1">IF($AE551=FALSE,AR551*Overheads!$R$24*$V551,
IFERROR(Overheads!$O$49*$V551*AR551,0)
+IFERROR(Overheads!U$59*$V551*(AR551/Overheads!U$68),0))</f>
        <v>0</v>
      </c>
      <c r="AZ551" s="155">
        <f t="shared" ca="1" si="395"/>
        <v>0</v>
      </c>
      <c r="BA551" s="165"/>
      <c r="BB551" s="215">
        <f ca="1">IF($AE551=FALSE,AN551*Overheads!$S$25,
IFERROR(Overheads!$O$50*AN551,0)
+IFERROR(Overheads!Q$60*(AN551/Overheads!Q$66),0))</f>
        <v>0</v>
      </c>
      <c r="BC551" s="215">
        <f ca="1">IF($AE551=FALSE,AO551*Overheads!$S$25,
IFERROR(Overheads!$O$50*AO551,0)
+IFERROR(Overheads!R$60*(AO551/Overheads!R$66),0))</f>
        <v>0</v>
      </c>
      <c r="BD551" s="215">
        <f ca="1">IF($AE551=FALSE,AP551*Overheads!$S$25,
IFERROR(Overheads!$O$50*AP551,0)
+IFERROR(Overheads!S$60*(AP551/Overheads!S$66),0))</f>
        <v>0</v>
      </c>
      <c r="BE551" s="215">
        <f ca="1">IF($AE551=FALSE,AQ551*Overheads!$S$25,
IFERROR(Overheads!$O$50*AQ551,0)
+IFERROR(Overheads!T$60*(AQ551/Overheads!T$66),0))</f>
        <v>0</v>
      </c>
      <c r="BF551" s="215">
        <f ca="1">IF($AE551=FALSE,AR551*Overheads!$S$25,
IFERROR(Overheads!$O$50*AR551,0)
+IFERROR(Overheads!U$60*(AR551/Overheads!U$66),0))</f>
        <v>0</v>
      </c>
      <c r="BG551" s="155">
        <f t="shared" ca="1" si="396"/>
        <v>0</v>
      </c>
      <c r="BH551" s="165"/>
      <c r="BI551" s="215">
        <f t="shared" ca="1" si="397"/>
        <v>0</v>
      </c>
      <c r="BJ551" s="215">
        <f t="shared" ca="1" si="363"/>
        <v>0</v>
      </c>
      <c r="BK551" s="215">
        <f t="shared" ca="1" si="364"/>
        <v>0</v>
      </c>
      <c r="BL551" s="215">
        <f t="shared" ca="1" si="365"/>
        <v>0</v>
      </c>
      <c r="BM551" s="215">
        <f t="shared" ca="1" si="366"/>
        <v>0</v>
      </c>
      <c r="BN551" s="155">
        <f t="shared" ca="1" si="398"/>
        <v>0</v>
      </c>
      <c r="BO551" s="165"/>
      <c r="BP551" s="187" cm="1">
        <f t="array" ref="BP551">IFERROR(IF($X551=$X550,BP550,INDEX(Forecast_Capex_Input!AC$12:AC$286,$X551)),0)</f>
        <v>0</v>
      </c>
      <c r="BQ551" s="187" cm="1">
        <f t="array" ref="BQ551">IFERROR(IF($X551=$X550,BQ550,INDEX(Forecast_Capex_Input!AD$12:AD$286,$X551)),0)</f>
        <v>0</v>
      </c>
      <c r="BR551" s="187" cm="1">
        <f t="array" ref="BR551">IFERROR(IF($X551=$X550,BR550,INDEX(Forecast_Capex_Input!AE$12:AE$286,$X551)),0)</f>
        <v>0</v>
      </c>
      <c r="BS551" s="187" cm="1">
        <f t="array" ref="BS551">IFERROR(IF($X551=$X550,BS550,INDEX(Forecast_Capex_Input!AF$12:AF$286,$X551)),0)</f>
        <v>0</v>
      </c>
      <c r="BT551" s="187" cm="1">
        <f t="array" ref="BT551">IFERROR(IF($X551=$X550,BT550,INDEX(Forecast_Capex_Input!AG$12:AG$286,$X551)),0)</f>
        <v>0</v>
      </c>
      <c r="BU551" s="165"/>
      <c r="BV551" s="215">
        <f t="shared" si="367"/>
        <v>0</v>
      </c>
      <c r="BW551" s="215">
        <f t="shared" si="368"/>
        <v>0</v>
      </c>
      <c r="BX551" s="215">
        <f t="shared" si="369"/>
        <v>0</v>
      </c>
      <c r="BY551" s="215">
        <f t="shared" si="370"/>
        <v>0</v>
      </c>
      <c r="BZ551" s="215">
        <f t="shared" si="371"/>
        <v>0</v>
      </c>
      <c r="CA551" s="155">
        <f t="shared" si="399"/>
        <v>0</v>
      </c>
      <c r="CB551" s="165"/>
      <c r="CC551" s="215">
        <f t="shared" si="372"/>
        <v>0</v>
      </c>
      <c r="CD551" s="215">
        <f t="shared" si="373"/>
        <v>0</v>
      </c>
      <c r="CE551" s="215">
        <f t="shared" si="374"/>
        <v>0</v>
      </c>
      <c r="CF551" s="215">
        <f t="shared" si="375"/>
        <v>0</v>
      </c>
      <c r="CG551" s="215">
        <f t="shared" si="376"/>
        <v>0</v>
      </c>
      <c r="CH551" s="155">
        <f t="shared" si="400"/>
        <v>0</v>
      </c>
      <c r="CI551" s="165"/>
      <c r="CJ551" s="215">
        <f t="shared" si="377"/>
        <v>0</v>
      </c>
      <c r="CK551" s="215">
        <f t="shared" si="378"/>
        <v>0</v>
      </c>
      <c r="CL551" s="215">
        <f t="shared" si="379"/>
        <v>0</v>
      </c>
      <c r="CM551" s="215">
        <f t="shared" si="380"/>
        <v>0</v>
      </c>
      <c r="CN551" s="215">
        <f t="shared" si="381"/>
        <v>0</v>
      </c>
      <c r="CO551" s="155">
        <f t="shared" si="401"/>
        <v>0</v>
      </c>
      <c r="CP551" s="165"/>
      <c r="CQ551" s="223">
        <f t="shared" si="382"/>
        <v>0</v>
      </c>
      <c r="CR551" s="223">
        <f t="shared" si="383"/>
        <v>0</v>
      </c>
      <c r="CS551" s="223">
        <f t="shared" si="384"/>
        <v>0</v>
      </c>
      <c r="CT551" s="223">
        <f t="shared" si="385"/>
        <v>0</v>
      </c>
      <c r="CU551" s="223">
        <f t="shared" si="386"/>
        <v>0</v>
      </c>
      <c r="CV551" s="155">
        <f t="shared" si="402"/>
        <v>0</v>
      </c>
      <c r="CW551" s="165"/>
      <c r="CX551" s="215">
        <f t="shared" si="403"/>
        <v>0</v>
      </c>
      <c r="CY551" s="215">
        <f t="shared" si="387"/>
        <v>0</v>
      </c>
      <c r="CZ551" s="215">
        <f t="shared" si="388"/>
        <v>0</v>
      </c>
      <c r="DA551" s="215">
        <f t="shared" si="389"/>
        <v>0</v>
      </c>
      <c r="DB551" s="215">
        <f t="shared" si="390"/>
        <v>0</v>
      </c>
      <c r="DC551" s="155">
        <f t="shared" si="404"/>
        <v>0</v>
      </c>
      <c r="DD551" s="165"/>
      <c r="DE551" s="188" t="b" cm="1">
        <f t="array" aca="1" ref="DE551" ca="1">OR($G551=Forecast_Capex_Input!$BF$8:$BF$10)</f>
        <v>0</v>
      </c>
      <c r="DF551" s="188" cm="1">
        <f t="array" aca="1" ref="DF551" ca="1">IFERROR(INDEX(Forecast_Capex_Input!BG$12:BG$286,$X551)
*(INDEX(Forecast_Capex_Input!$H$12:$H$286,$X551)=Repex),0)
*$DE551</f>
        <v>0</v>
      </c>
      <c r="DG551" s="188" cm="1">
        <f t="array" aca="1" ref="DG551" ca="1">IFERROR(INDEX(Forecast_Capex_Input!BH$12:BH$286,$X551)
*(INDEX(Forecast_Capex_Input!$H$12:$H$286,$X551)=Repex),0)
*$DE551</f>
        <v>0</v>
      </c>
      <c r="DH551" s="188" cm="1">
        <f t="array" aca="1" ref="DH551" ca="1">IFERROR(INDEX(Forecast_Capex_Input!BI$12:BI$286,$X551)
*(INDEX(Forecast_Capex_Input!$H$12:$H$286,$X551)=Repex),0)
*$DE551</f>
        <v>0</v>
      </c>
      <c r="DI551" s="188" cm="1">
        <f t="array" aca="1" ref="DI551" ca="1">IFERROR(INDEX(Forecast_Capex_Input!BJ$12:BJ$286,$X551)
*(INDEX(Forecast_Capex_Input!$H$12:$H$286,$X551)=Repex),0)
*$DE551</f>
        <v>0</v>
      </c>
      <c r="DJ551" s="188" cm="1">
        <f t="array" aca="1" ref="DJ551" ca="1">IFERROR(INDEX(Forecast_Capex_Input!BK$12:BK$286,$X551)
*(INDEX(Forecast_Capex_Input!$H$12:$H$286,$X551)=Repex),0)
*$DE551</f>
        <v>0</v>
      </c>
      <c r="DK551" s="188" cm="1">
        <f t="array" aca="1" ref="DK551" ca="1">IFERROR(INDEX(Forecast_Capex_Input!BL$12:BL$286,$X551)
*(INDEX(Forecast_Capex_Input!$H$12:$H$286,$X551)=Repex),0)
*$DE551</f>
        <v>0</v>
      </c>
      <c r="DL551" s="165"/>
      <c r="DM551" s="188" t="b" cm="1">
        <f t="array" aca="1" ref="DM551" ca="1">OR($G551=Forecast_Capex_Input!$BN$8:$BN$9)</f>
        <v>0</v>
      </c>
      <c r="DN551" s="188" cm="1">
        <f t="array" aca="1" ref="DN551" ca="1">IFERROR(INDEX(Forecast_Capex_Input!BO$12:BO$286,$X551)
*(INDEX(Forecast_Capex_Input!$H$12:$H$286,$X551)=Repex),0)
*$DM551</f>
        <v>0</v>
      </c>
      <c r="DO551" s="188" cm="1">
        <f t="array" aca="1" ref="DO551" ca="1">IFERROR(INDEX(Forecast_Capex_Input!BP$12:BP$286,$X551)
*(INDEX(Forecast_Capex_Input!$H$12:$H$286,$X551)=Repex),0)
*$DM551</f>
        <v>0</v>
      </c>
      <c r="DP551" s="188" cm="1">
        <f t="array" aca="1" ref="DP551" ca="1">IFERROR(INDEX(Forecast_Capex_Input!BQ$12:BQ$286,$X551)
*(INDEX(Forecast_Capex_Input!$H$12:$H$286,$X551)=Repex),0)
*$DM551</f>
        <v>0</v>
      </c>
      <c r="DQ551" s="188" cm="1">
        <f t="array" aca="1" ref="DQ551" ca="1">IFERROR(INDEX(Forecast_Capex_Input!BR$12:BR$286,$X551)
*(INDEX(Forecast_Capex_Input!$H$12:$H$286,$X551)=Repex),0)
*$DM551</f>
        <v>0</v>
      </c>
      <c r="DR551" s="188" cm="1">
        <f t="array" aca="1" ref="DR551" ca="1">IFERROR(INDEX(Forecast_Capex_Input!BS$12:BS$286,$X551)
*(INDEX(Forecast_Capex_Input!$H$12:$H$286,$X551)=Repex),0)
*$DM551</f>
        <v>0</v>
      </c>
      <c r="DS551" s="165"/>
      <c r="DT551" s="188" t="b" cm="1">
        <f t="array" aca="1" ref="DT551" ca="1">OR($G551=Forecast_Capex_Input!$BU$8:$BU$10)</f>
        <v>0</v>
      </c>
      <c r="DU551" s="188" cm="1">
        <f t="array" aca="1" ref="DU551" ca="1">IFERROR(INDEX(Forecast_Capex_Input!BV$12:BV$286,$X551)
*(INDEX(Forecast_Capex_Input!$H$12:$H$286,$X551)=Repex),0)
*$DT551</f>
        <v>0</v>
      </c>
      <c r="DV551" s="188" cm="1">
        <f t="array" aca="1" ref="DV551" ca="1">IFERROR(INDEX(Forecast_Capex_Input!BW$12:BW$286,$X551)
*(INDEX(Forecast_Capex_Input!$H$12:$H$286,$X551)=Repex),0)
*$DT551</f>
        <v>0</v>
      </c>
      <c r="DW551" s="188" cm="1">
        <f t="array" aca="1" ref="DW551" ca="1">IFERROR(INDEX(Forecast_Capex_Input!BX$12:BX$286,$X551)
*(INDEX(Forecast_Capex_Input!$H$12:$H$286,$X551)=Repex),0)
*$DT551</f>
        <v>0</v>
      </c>
      <c r="DX551" s="188" cm="1">
        <f t="array" aca="1" ref="DX551" ca="1">IFERROR(INDEX(Forecast_Capex_Input!BY$12:BY$286,$X551)
*(INDEX(Forecast_Capex_Input!$H$12:$H$286,$X551)=Repex),0)
*$DT551</f>
        <v>0</v>
      </c>
      <c r="DY551" s="188" cm="1">
        <f t="array" aca="1" ref="DY551" ca="1">IFERROR(INDEX(Forecast_Capex_Input!BZ$12:BZ$286,$X551)
*(INDEX(Forecast_Capex_Input!$H$12:$H$286,$X551)=Repex),0)
*$DT551</f>
        <v>0</v>
      </c>
      <c r="DZ551" s="188" cm="1">
        <f t="array" aca="1" ref="DZ551" ca="1">IFERROR(INDEX(Forecast_Capex_Input!CA$12:CA$286,$X551)
*(INDEX(Forecast_Capex_Input!$H$12:$H$286,$X551)=Repex),0)
*$DT551</f>
        <v>0</v>
      </c>
      <c r="EA551" s="188" cm="1">
        <f t="array" aca="1" ref="EA551" ca="1">IFERROR(INDEX(Forecast_Capex_Input!CB$12:CB$286,$X551)
*(INDEX(Forecast_Capex_Input!$H$12:$H$286,$X551)=Repex),0)
*$DT551</f>
        <v>0</v>
      </c>
      <c r="EB551" s="188" cm="1">
        <f t="array" aca="1" ref="EB551" ca="1">IFERROR(INDEX(Forecast_Capex_Input!CC$12:CC$286,$X551)
*(INDEX(Forecast_Capex_Input!$H$12:$H$286,$X551)=Repex),0)
*$DT551</f>
        <v>0</v>
      </c>
      <c r="EC551" s="165"/>
      <c r="ED551" s="226" t="str">
        <f t="shared" si="391"/>
        <v>N/A</v>
      </c>
      <c r="EE551" s="174" t="s">
        <v>15</v>
      </c>
    </row>
    <row r="552" spans="3:135" x14ac:dyDescent="0.2">
      <c r="C552" s="174">
        <f t="shared" si="392"/>
        <v>542</v>
      </c>
      <c r="D552" s="167" t="str" cm="1">
        <f t="array" ref="D552">IFERROR(INDEX(Forecast_Capex_Input!$D$12:$D$286,$X552),NA)</f>
        <v>N/A</v>
      </c>
      <c r="E552" s="172" t="str" cm="1">
        <f t="array" ref="E552">IF($X552=NA,NA,INDEX(Forecast_Capex_Input!$E$12:$E$286,$X552))</f>
        <v>N/A</v>
      </c>
      <c r="F552" s="167" t="str" cm="1">
        <f t="array" aca="1" ref="F552" ca="1">IFERROR(INDEX(General!$E$25:$E$26,$Y552),NA)</f>
        <v>N/A</v>
      </c>
      <c r="G552" s="167" t="str" cm="1">
        <f t="array" aca="1" ref="G552" ca="1">IFERROR(INDEX(Forecast_Capex_Input!$AI$11:$BB$11,$AA552),NA)</f>
        <v>N/A</v>
      </c>
      <c r="H552" s="189" t="str" cm="1">
        <f t="array" aca="1" ref="H552" ca="1">IFERROR(INDEX(Forecast_Capex_Input!$AI$12:$BB$286,$X552,$AA552),NA)</f>
        <v>N/A</v>
      </c>
      <c r="I552" s="199" t="str" cm="1">
        <f t="array" ref="I552">IFERROR(INDEX(Forecast_Capex_Input!$F$12:$F$286,$X552),NA)</f>
        <v>N/A</v>
      </c>
      <c r="J552" s="199" t="str" cm="1">
        <f t="array" ref="J552">IFERROR(INDEX(Forecast_Capex_Input!G$12:G$286,$X552),NA)</f>
        <v>N/A</v>
      </c>
      <c r="K552" s="199" t="str" cm="1">
        <f t="array" ref="K552">IFERROR(INDEX(Forecast_Capex_Input!H$12:H$286,$X552),NA)</f>
        <v>N/A</v>
      </c>
      <c r="L552" s="199" t="str" cm="1">
        <f t="array" ref="L552">IFERROR(INDEX(Forecast_Capex_Input!I$12:I$286,$X552),NA)</f>
        <v>N/A</v>
      </c>
      <c r="M552" s="199" t="str" cm="1">
        <f t="array" ref="M552">IFERROR(INDEX(Forecast_Capex_Input!J$12:J$286,$X552),NA)</f>
        <v>N/A</v>
      </c>
      <c r="N552" s="199" t="str" cm="1">
        <f t="array" ref="N552">IFERROR(INDEX(Forecast_Capex_Input!K$12:K$286,$X552),NA)</f>
        <v>N/A</v>
      </c>
      <c r="O552" s="199" t="str" cm="1">
        <f t="array" ref="O552">IFERROR(INDEX(Forecast_Capex_Input!L$12:L$286,$X552),NA)</f>
        <v>N/A</v>
      </c>
      <c r="P552" s="199" t="str" cm="1">
        <f t="array" ref="P552">IFERROR(INDEX(Forecast_Capex_Input!M$12:M$286,$X552),NA)</f>
        <v>N/A</v>
      </c>
      <c r="Q552" s="172" t="str" cm="1">
        <f t="array" ref="Q552">IFERROR(INDEX(Forecast_Capex_Input!N$12:N$286,$X552),NA)</f>
        <v>N/A</v>
      </c>
      <c r="R552" s="265" cm="1">
        <f t="array" ref="R552">IFERROR(INDEX(Forecast_Capex_Input!O$12:O$286,$X552),0)</f>
        <v>0</v>
      </c>
      <c r="S552" s="172" cm="1">
        <f t="array" ref="S552">IFERROR(INDEX(Forecast_Capex_Input!P$12:P$286,$X552),0)</f>
        <v>0</v>
      </c>
      <c r="T552" s="199" t="str" cm="1">
        <f t="array" aca="1" ref="T552" ca="1">IFERROR(INDEX(General!$K$84:$K$103,$AA552),NA)</f>
        <v>N/A</v>
      </c>
      <c r="U552" s="188" cm="1">
        <f t="array" aca="1" ref="U552" ca="1">IFERROR(
IF($F552=General!$E$25,INDEX(Forecast_Capex_Input!S$12:S$286,$X552),
INDEX(Forecast_Capex_Input!T$12:T$286,$X552)),0)</f>
        <v>0</v>
      </c>
      <c r="V552" s="222" t="b">
        <f>IFERROR(INDEX(Overheads!$T$19:$T$26,MATCH($I552,Overheads!$E$19:$E$26,0)),FALSE)</f>
        <v>0</v>
      </c>
      <c r="W552" s="165"/>
      <c r="X552" s="174" t="str">
        <f>IFERROR(
IF(MATCH($C552,Forecast_Capex_Input!$CI$12:$CI$286,1)+1&gt;MAX(Forecast_Capex_Input!$C$12:$C$286),NA,
MATCH($C552,Forecast_Capex_Input!$CI$12:$CI$286,1)+1),1)</f>
        <v>N/A</v>
      </c>
      <c r="Y552" s="174" t="str" cm="1">
        <f t="array" aca="1" ref="Y552" ca="1">IFERROR(
IF(X551&lt;&gt;X552,1,
IF(COUNTIF(OFFSET(Y551,0,0,-INDEX(Forecast_Capex_Input!$CG$12:$CG$286,$X552)),Y551)=INDEX(Forecast_Capex_Input!$CG$12:$CG$286,$X552),Y551+1,Y551)),NA)</f>
        <v>N/A</v>
      </c>
      <c r="Z552" s="174" t="str" cm="1">
        <f t="array" ref="Z552">IFERROR($C552-IF($X552=1,1,INDEX(Forecast_Capex_Input!$CI$12:$CI$286,$X552-1))+1,NA)</f>
        <v>N/A</v>
      </c>
      <c r="AA552" s="174" t="str" cm="1">
        <f t="array" aca="1" ref="AA552" ca="1">IFERROR(IF(Y552=1,
INDEX(Forecast_Capex_Input!$AI$10:$BB$10,SMALL(IF(INDEX(Forecast_Capex_Input!$AI$12:$BB$286,$X552,0)&gt;0,COLUMN(Forecast_Capex_Input!$AI$10:$BB$10)-COLUMN(Forecast_Capex_Input!$AI$12)+1),ROWS(OFFSET(AA551,0,0,-$Z552)))),
OFFSET(AA551,-INDEX(Forecast_Capex_Input!$CG$12:$CG$286,$X552)+1,0)),NA)</f>
        <v>N/A</v>
      </c>
      <c r="AB552" s="174" t="str">
        <f t="shared" ca="1" si="361"/>
        <v>N/A</v>
      </c>
      <c r="AC552" s="222" t="b">
        <f t="shared" si="393"/>
        <v>0</v>
      </c>
      <c r="AD552" s="220" t="b">
        <v>0</v>
      </c>
      <c r="AE552" s="222" t="b">
        <f t="shared" si="362"/>
        <v>1</v>
      </c>
      <c r="AF552" s="165"/>
      <c r="AG552" s="215">
        <v>0</v>
      </c>
      <c r="AH552" s="215">
        <v>0</v>
      </c>
      <c r="AI552" s="215">
        <v>0</v>
      </c>
      <c r="AJ552" s="215">
        <v>0</v>
      </c>
      <c r="AK552" s="215">
        <v>0</v>
      </c>
      <c r="AL552" s="155">
        <v>0</v>
      </c>
      <c r="AM552" s="165"/>
      <c r="AN552" s="215" cm="1">
        <f t="array" aca="1" ref="AN552" ca="1">IFERROR(INDEX(General!O$33:O$34,$AB552)
*AG552,0)</f>
        <v>0</v>
      </c>
      <c r="AO552" s="215" cm="1">
        <f t="array" aca="1" ref="AO552" ca="1">IFERROR(INDEX(General!P$33:P$34,$AB552)
*AH552,0)</f>
        <v>0</v>
      </c>
      <c r="AP552" s="215" cm="1">
        <f t="array" aca="1" ref="AP552" ca="1">IFERROR(INDEX(General!Q$33:Q$34,$AB552)
*AI552,0)</f>
        <v>0</v>
      </c>
      <c r="AQ552" s="215" cm="1">
        <f t="array" aca="1" ref="AQ552" ca="1">IFERROR(INDEX(General!R$33:R$34,$AB552)
*AJ552,0)</f>
        <v>0</v>
      </c>
      <c r="AR552" s="215" cm="1">
        <f t="array" aca="1" ref="AR552" ca="1">IFERROR(INDEX(General!S$33:S$34,$AB552)
*AK552,0)</f>
        <v>0</v>
      </c>
      <c r="AS552" s="155">
        <f t="shared" ca="1" si="394"/>
        <v>0</v>
      </c>
      <c r="AT552" s="165"/>
      <c r="AU552" s="215">
        <f ca="1">IF($AE552=FALSE,AN552*Overheads!$R$24*$V552,
IFERROR(Overheads!$O$49*$V552*AN552,0)
+IFERROR(Overheads!Q$59*$V552*(AN552/Overheads!Q$68),0))</f>
        <v>0</v>
      </c>
      <c r="AV552" s="215">
        <f ca="1">IF($AE552=FALSE,AO552*Overheads!$R$24*$V552,
IFERROR(Overheads!$O$49*$V552*AO552,0)
+IFERROR(Overheads!R$59*$V552*(AO552/Overheads!R$68),0))</f>
        <v>0</v>
      </c>
      <c r="AW552" s="215">
        <f ca="1">IF($AE552=FALSE,AP552*Overheads!$R$24*$V552,
IFERROR(Overheads!$O$49*$V552*AP552,0)
+IFERROR(Overheads!S$59*$V552*(AP552/Overheads!S$68),0))</f>
        <v>0</v>
      </c>
      <c r="AX552" s="215">
        <f ca="1">IF($AE552=FALSE,AQ552*Overheads!$R$24*$V552,
IFERROR(Overheads!$O$49*$V552*AQ552,0)
+IFERROR(Overheads!T$59*$V552*(AQ552/Overheads!T$68),0))</f>
        <v>0</v>
      </c>
      <c r="AY552" s="215">
        <f ca="1">IF($AE552=FALSE,AR552*Overheads!$R$24*$V552,
IFERROR(Overheads!$O$49*$V552*AR552,0)
+IFERROR(Overheads!U$59*$V552*(AR552/Overheads!U$68),0))</f>
        <v>0</v>
      </c>
      <c r="AZ552" s="155">
        <f t="shared" ca="1" si="395"/>
        <v>0</v>
      </c>
      <c r="BA552" s="165"/>
      <c r="BB552" s="215">
        <f ca="1">IF($AE552=FALSE,AN552*Overheads!$S$25,
IFERROR(Overheads!$O$50*AN552,0)
+IFERROR(Overheads!Q$60*(AN552/Overheads!Q$66),0))</f>
        <v>0</v>
      </c>
      <c r="BC552" s="215">
        <f ca="1">IF($AE552=FALSE,AO552*Overheads!$S$25,
IFERROR(Overheads!$O$50*AO552,0)
+IFERROR(Overheads!R$60*(AO552/Overheads!R$66),0))</f>
        <v>0</v>
      </c>
      <c r="BD552" s="215">
        <f ca="1">IF($AE552=FALSE,AP552*Overheads!$S$25,
IFERROR(Overheads!$O$50*AP552,0)
+IFERROR(Overheads!S$60*(AP552/Overheads!S$66),0))</f>
        <v>0</v>
      </c>
      <c r="BE552" s="215">
        <f ca="1">IF($AE552=FALSE,AQ552*Overheads!$S$25,
IFERROR(Overheads!$O$50*AQ552,0)
+IFERROR(Overheads!T$60*(AQ552/Overheads!T$66),0))</f>
        <v>0</v>
      </c>
      <c r="BF552" s="215">
        <f ca="1">IF($AE552=FALSE,AR552*Overheads!$S$25,
IFERROR(Overheads!$O$50*AR552,0)
+IFERROR(Overheads!U$60*(AR552/Overheads!U$66),0))</f>
        <v>0</v>
      </c>
      <c r="BG552" s="155">
        <f t="shared" ca="1" si="396"/>
        <v>0</v>
      </c>
      <c r="BH552" s="165"/>
      <c r="BI552" s="215">
        <f t="shared" ca="1" si="397"/>
        <v>0</v>
      </c>
      <c r="BJ552" s="215">
        <f t="shared" ca="1" si="363"/>
        <v>0</v>
      </c>
      <c r="BK552" s="215">
        <f t="shared" ca="1" si="364"/>
        <v>0</v>
      </c>
      <c r="BL552" s="215">
        <f t="shared" ca="1" si="365"/>
        <v>0</v>
      </c>
      <c r="BM552" s="215">
        <f t="shared" ca="1" si="366"/>
        <v>0</v>
      </c>
      <c r="BN552" s="155">
        <f t="shared" ca="1" si="398"/>
        <v>0</v>
      </c>
      <c r="BO552" s="165"/>
      <c r="BP552" s="187" cm="1">
        <f t="array" ref="BP552">IFERROR(IF($X552=$X551,BP551,INDEX(Forecast_Capex_Input!AC$12:AC$286,$X552)),0)</f>
        <v>0</v>
      </c>
      <c r="BQ552" s="187" cm="1">
        <f t="array" ref="BQ552">IFERROR(IF($X552=$X551,BQ551,INDEX(Forecast_Capex_Input!AD$12:AD$286,$X552)),0)</f>
        <v>0</v>
      </c>
      <c r="BR552" s="187" cm="1">
        <f t="array" ref="BR552">IFERROR(IF($X552=$X551,BR551,INDEX(Forecast_Capex_Input!AE$12:AE$286,$X552)),0)</f>
        <v>0</v>
      </c>
      <c r="BS552" s="187" cm="1">
        <f t="array" ref="BS552">IFERROR(IF($X552=$X551,BS551,INDEX(Forecast_Capex_Input!AF$12:AF$286,$X552)),0)</f>
        <v>0</v>
      </c>
      <c r="BT552" s="187" cm="1">
        <f t="array" ref="BT552">IFERROR(IF($X552=$X551,BT551,INDEX(Forecast_Capex_Input!AG$12:AG$286,$X552)),0)</f>
        <v>0</v>
      </c>
      <c r="BU552" s="165"/>
      <c r="BV552" s="215">
        <f t="shared" si="367"/>
        <v>0</v>
      </c>
      <c r="BW552" s="215">
        <f t="shared" si="368"/>
        <v>0</v>
      </c>
      <c r="BX552" s="215">
        <f t="shared" si="369"/>
        <v>0</v>
      </c>
      <c r="BY552" s="215">
        <f t="shared" si="370"/>
        <v>0</v>
      </c>
      <c r="BZ552" s="215">
        <f t="shared" si="371"/>
        <v>0</v>
      </c>
      <c r="CA552" s="155">
        <f t="shared" si="399"/>
        <v>0</v>
      </c>
      <c r="CB552" s="165"/>
      <c r="CC552" s="215">
        <f t="shared" si="372"/>
        <v>0</v>
      </c>
      <c r="CD552" s="215">
        <f t="shared" si="373"/>
        <v>0</v>
      </c>
      <c r="CE552" s="215">
        <f t="shared" si="374"/>
        <v>0</v>
      </c>
      <c r="CF552" s="215">
        <f t="shared" si="375"/>
        <v>0</v>
      </c>
      <c r="CG552" s="215">
        <f t="shared" si="376"/>
        <v>0</v>
      </c>
      <c r="CH552" s="155">
        <f t="shared" si="400"/>
        <v>0</v>
      </c>
      <c r="CI552" s="165"/>
      <c r="CJ552" s="215">
        <f t="shared" si="377"/>
        <v>0</v>
      </c>
      <c r="CK552" s="215">
        <f t="shared" si="378"/>
        <v>0</v>
      </c>
      <c r="CL552" s="215">
        <f t="shared" si="379"/>
        <v>0</v>
      </c>
      <c r="CM552" s="215">
        <f t="shared" si="380"/>
        <v>0</v>
      </c>
      <c r="CN552" s="215">
        <f t="shared" si="381"/>
        <v>0</v>
      </c>
      <c r="CO552" s="155">
        <f t="shared" si="401"/>
        <v>0</v>
      </c>
      <c r="CP552" s="165"/>
      <c r="CQ552" s="223">
        <f t="shared" si="382"/>
        <v>0</v>
      </c>
      <c r="CR552" s="223">
        <f t="shared" si="383"/>
        <v>0</v>
      </c>
      <c r="CS552" s="223">
        <f t="shared" si="384"/>
        <v>0</v>
      </c>
      <c r="CT552" s="223">
        <f t="shared" si="385"/>
        <v>0</v>
      </c>
      <c r="CU552" s="223">
        <f t="shared" si="386"/>
        <v>0</v>
      </c>
      <c r="CV552" s="155">
        <f t="shared" si="402"/>
        <v>0</v>
      </c>
      <c r="CW552" s="165"/>
      <c r="CX552" s="215">
        <f t="shared" si="403"/>
        <v>0</v>
      </c>
      <c r="CY552" s="215">
        <f t="shared" si="387"/>
        <v>0</v>
      </c>
      <c r="CZ552" s="215">
        <f t="shared" si="388"/>
        <v>0</v>
      </c>
      <c r="DA552" s="215">
        <f t="shared" si="389"/>
        <v>0</v>
      </c>
      <c r="DB552" s="215">
        <f t="shared" si="390"/>
        <v>0</v>
      </c>
      <c r="DC552" s="155">
        <f t="shared" si="404"/>
        <v>0</v>
      </c>
      <c r="DD552" s="165"/>
      <c r="DE552" s="188" t="b" cm="1">
        <f t="array" aca="1" ref="DE552" ca="1">OR($G552=Forecast_Capex_Input!$BF$8:$BF$10)</f>
        <v>0</v>
      </c>
      <c r="DF552" s="188" cm="1">
        <f t="array" aca="1" ref="DF552" ca="1">IFERROR(INDEX(Forecast_Capex_Input!BG$12:BG$286,$X552)
*(INDEX(Forecast_Capex_Input!$H$12:$H$286,$X552)=Repex),0)
*$DE552</f>
        <v>0</v>
      </c>
      <c r="DG552" s="188" cm="1">
        <f t="array" aca="1" ref="DG552" ca="1">IFERROR(INDEX(Forecast_Capex_Input!BH$12:BH$286,$X552)
*(INDEX(Forecast_Capex_Input!$H$12:$H$286,$X552)=Repex),0)
*$DE552</f>
        <v>0</v>
      </c>
      <c r="DH552" s="188" cm="1">
        <f t="array" aca="1" ref="DH552" ca="1">IFERROR(INDEX(Forecast_Capex_Input!BI$12:BI$286,$X552)
*(INDEX(Forecast_Capex_Input!$H$12:$H$286,$X552)=Repex),0)
*$DE552</f>
        <v>0</v>
      </c>
      <c r="DI552" s="188" cm="1">
        <f t="array" aca="1" ref="DI552" ca="1">IFERROR(INDEX(Forecast_Capex_Input!BJ$12:BJ$286,$X552)
*(INDEX(Forecast_Capex_Input!$H$12:$H$286,$X552)=Repex),0)
*$DE552</f>
        <v>0</v>
      </c>
      <c r="DJ552" s="188" cm="1">
        <f t="array" aca="1" ref="DJ552" ca="1">IFERROR(INDEX(Forecast_Capex_Input!BK$12:BK$286,$X552)
*(INDEX(Forecast_Capex_Input!$H$12:$H$286,$X552)=Repex),0)
*$DE552</f>
        <v>0</v>
      </c>
      <c r="DK552" s="188" cm="1">
        <f t="array" aca="1" ref="DK552" ca="1">IFERROR(INDEX(Forecast_Capex_Input!BL$12:BL$286,$X552)
*(INDEX(Forecast_Capex_Input!$H$12:$H$286,$X552)=Repex),0)
*$DE552</f>
        <v>0</v>
      </c>
      <c r="DL552" s="165"/>
      <c r="DM552" s="188" t="b" cm="1">
        <f t="array" aca="1" ref="DM552" ca="1">OR($G552=Forecast_Capex_Input!$BN$8:$BN$9)</f>
        <v>0</v>
      </c>
      <c r="DN552" s="188" cm="1">
        <f t="array" aca="1" ref="DN552" ca="1">IFERROR(INDEX(Forecast_Capex_Input!BO$12:BO$286,$X552)
*(INDEX(Forecast_Capex_Input!$H$12:$H$286,$X552)=Repex),0)
*$DM552</f>
        <v>0</v>
      </c>
      <c r="DO552" s="188" cm="1">
        <f t="array" aca="1" ref="DO552" ca="1">IFERROR(INDEX(Forecast_Capex_Input!BP$12:BP$286,$X552)
*(INDEX(Forecast_Capex_Input!$H$12:$H$286,$X552)=Repex),0)
*$DM552</f>
        <v>0</v>
      </c>
      <c r="DP552" s="188" cm="1">
        <f t="array" aca="1" ref="DP552" ca="1">IFERROR(INDEX(Forecast_Capex_Input!BQ$12:BQ$286,$X552)
*(INDEX(Forecast_Capex_Input!$H$12:$H$286,$X552)=Repex),0)
*$DM552</f>
        <v>0</v>
      </c>
      <c r="DQ552" s="188" cm="1">
        <f t="array" aca="1" ref="DQ552" ca="1">IFERROR(INDEX(Forecast_Capex_Input!BR$12:BR$286,$X552)
*(INDEX(Forecast_Capex_Input!$H$12:$H$286,$X552)=Repex),0)
*$DM552</f>
        <v>0</v>
      </c>
      <c r="DR552" s="188" cm="1">
        <f t="array" aca="1" ref="DR552" ca="1">IFERROR(INDEX(Forecast_Capex_Input!BS$12:BS$286,$X552)
*(INDEX(Forecast_Capex_Input!$H$12:$H$286,$X552)=Repex),0)
*$DM552</f>
        <v>0</v>
      </c>
      <c r="DS552" s="165"/>
      <c r="DT552" s="188" t="b" cm="1">
        <f t="array" aca="1" ref="DT552" ca="1">OR($G552=Forecast_Capex_Input!$BU$8:$BU$10)</f>
        <v>0</v>
      </c>
      <c r="DU552" s="188" cm="1">
        <f t="array" aca="1" ref="DU552" ca="1">IFERROR(INDEX(Forecast_Capex_Input!BV$12:BV$286,$X552)
*(INDEX(Forecast_Capex_Input!$H$12:$H$286,$X552)=Repex),0)
*$DT552</f>
        <v>0</v>
      </c>
      <c r="DV552" s="188" cm="1">
        <f t="array" aca="1" ref="DV552" ca="1">IFERROR(INDEX(Forecast_Capex_Input!BW$12:BW$286,$X552)
*(INDEX(Forecast_Capex_Input!$H$12:$H$286,$X552)=Repex),0)
*$DT552</f>
        <v>0</v>
      </c>
      <c r="DW552" s="188" cm="1">
        <f t="array" aca="1" ref="DW552" ca="1">IFERROR(INDEX(Forecast_Capex_Input!BX$12:BX$286,$X552)
*(INDEX(Forecast_Capex_Input!$H$12:$H$286,$X552)=Repex),0)
*$DT552</f>
        <v>0</v>
      </c>
      <c r="DX552" s="188" cm="1">
        <f t="array" aca="1" ref="DX552" ca="1">IFERROR(INDEX(Forecast_Capex_Input!BY$12:BY$286,$X552)
*(INDEX(Forecast_Capex_Input!$H$12:$H$286,$X552)=Repex),0)
*$DT552</f>
        <v>0</v>
      </c>
      <c r="DY552" s="188" cm="1">
        <f t="array" aca="1" ref="DY552" ca="1">IFERROR(INDEX(Forecast_Capex_Input!BZ$12:BZ$286,$X552)
*(INDEX(Forecast_Capex_Input!$H$12:$H$286,$X552)=Repex),0)
*$DT552</f>
        <v>0</v>
      </c>
      <c r="DZ552" s="188" cm="1">
        <f t="array" aca="1" ref="DZ552" ca="1">IFERROR(INDEX(Forecast_Capex_Input!CA$12:CA$286,$X552)
*(INDEX(Forecast_Capex_Input!$H$12:$H$286,$X552)=Repex),0)
*$DT552</f>
        <v>0</v>
      </c>
      <c r="EA552" s="188" cm="1">
        <f t="array" aca="1" ref="EA552" ca="1">IFERROR(INDEX(Forecast_Capex_Input!CB$12:CB$286,$X552)
*(INDEX(Forecast_Capex_Input!$H$12:$H$286,$X552)=Repex),0)
*$DT552</f>
        <v>0</v>
      </c>
      <c r="EB552" s="188" cm="1">
        <f t="array" aca="1" ref="EB552" ca="1">IFERROR(INDEX(Forecast_Capex_Input!CC$12:CC$286,$X552)
*(INDEX(Forecast_Capex_Input!$H$12:$H$286,$X552)=Repex),0)
*$DT552</f>
        <v>0</v>
      </c>
      <c r="EC552" s="165"/>
      <c r="ED552" s="226" t="str">
        <f t="shared" si="391"/>
        <v>N/A</v>
      </c>
      <c r="EE552" s="174" t="s">
        <v>15</v>
      </c>
    </row>
    <row r="553" spans="3:135" x14ac:dyDescent="0.2">
      <c r="C553" s="174">
        <f t="shared" si="392"/>
        <v>543</v>
      </c>
      <c r="D553" s="167" t="str" cm="1">
        <f t="array" ref="D553">IFERROR(INDEX(Forecast_Capex_Input!$D$12:$D$286,$X553),NA)</f>
        <v>N/A</v>
      </c>
      <c r="E553" s="172" t="str" cm="1">
        <f t="array" ref="E553">IF($X553=NA,NA,INDEX(Forecast_Capex_Input!$E$12:$E$286,$X553))</f>
        <v>N/A</v>
      </c>
      <c r="F553" s="167" t="str" cm="1">
        <f t="array" aca="1" ref="F553" ca="1">IFERROR(INDEX(General!$E$25:$E$26,$Y553),NA)</f>
        <v>N/A</v>
      </c>
      <c r="G553" s="167" t="str" cm="1">
        <f t="array" aca="1" ref="G553" ca="1">IFERROR(INDEX(Forecast_Capex_Input!$AI$11:$BB$11,$AA553),NA)</f>
        <v>N/A</v>
      </c>
      <c r="H553" s="189" t="str" cm="1">
        <f t="array" aca="1" ref="H553" ca="1">IFERROR(INDEX(Forecast_Capex_Input!$AI$12:$BB$286,$X553,$AA553),NA)</f>
        <v>N/A</v>
      </c>
      <c r="I553" s="199" t="str" cm="1">
        <f t="array" ref="I553">IFERROR(INDEX(Forecast_Capex_Input!$F$12:$F$286,$X553),NA)</f>
        <v>N/A</v>
      </c>
      <c r="J553" s="199" t="str" cm="1">
        <f t="array" ref="J553">IFERROR(INDEX(Forecast_Capex_Input!G$12:G$286,$X553),NA)</f>
        <v>N/A</v>
      </c>
      <c r="K553" s="199" t="str" cm="1">
        <f t="array" ref="K553">IFERROR(INDEX(Forecast_Capex_Input!H$12:H$286,$X553),NA)</f>
        <v>N/A</v>
      </c>
      <c r="L553" s="199" t="str" cm="1">
        <f t="array" ref="L553">IFERROR(INDEX(Forecast_Capex_Input!I$12:I$286,$X553),NA)</f>
        <v>N/A</v>
      </c>
      <c r="M553" s="199" t="str" cm="1">
        <f t="array" ref="M553">IFERROR(INDEX(Forecast_Capex_Input!J$12:J$286,$X553),NA)</f>
        <v>N/A</v>
      </c>
      <c r="N553" s="199" t="str" cm="1">
        <f t="array" ref="N553">IFERROR(INDEX(Forecast_Capex_Input!K$12:K$286,$X553),NA)</f>
        <v>N/A</v>
      </c>
      <c r="O553" s="199" t="str" cm="1">
        <f t="array" ref="O553">IFERROR(INDEX(Forecast_Capex_Input!L$12:L$286,$X553),NA)</f>
        <v>N/A</v>
      </c>
      <c r="P553" s="199" t="str" cm="1">
        <f t="array" ref="P553">IFERROR(INDEX(Forecast_Capex_Input!M$12:M$286,$X553),NA)</f>
        <v>N/A</v>
      </c>
      <c r="Q553" s="172" t="str" cm="1">
        <f t="array" ref="Q553">IFERROR(INDEX(Forecast_Capex_Input!N$12:N$286,$X553),NA)</f>
        <v>N/A</v>
      </c>
      <c r="R553" s="265" cm="1">
        <f t="array" ref="R553">IFERROR(INDEX(Forecast_Capex_Input!O$12:O$286,$X553),0)</f>
        <v>0</v>
      </c>
      <c r="S553" s="172" cm="1">
        <f t="array" ref="S553">IFERROR(INDEX(Forecast_Capex_Input!P$12:P$286,$X553),0)</f>
        <v>0</v>
      </c>
      <c r="T553" s="199" t="str" cm="1">
        <f t="array" aca="1" ref="T553" ca="1">IFERROR(INDEX(General!$K$84:$K$103,$AA553),NA)</f>
        <v>N/A</v>
      </c>
      <c r="U553" s="188" cm="1">
        <f t="array" aca="1" ref="U553" ca="1">IFERROR(
IF($F553=General!$E$25,INDEX(Forecast_Capex_Input!S$12:S$286,$X553),
INDEX(Forecast_Capex_Input!T$12:T$286,$X553)),0)</f>
        <v>0</v>
      </c>
      <c r="V553" s="222" t="b">
        <f>IFERROR(INDEX(Overheads!$T$19:$T$26,MATCH($I553,Overheads!$E$19:$E$26,0)),FALSE)</f>
        <v>0</v>
      </c>
      <c r="W553" s="165"/>
      <c r="X553" s="174" t="str">
        <f>IFERROR(
IF(MATCH($C553,Forecast_Capex_Input!$CI$12:$CI$286,1)+1&gt;MAX(Forecast_Capex_Input!$C$12:$C$286),NA,
MATCH($C553,Forecast_Capex_Input!$CI$12:$CI$286,1)+1),1)</f>
        <v>N/A</v>
      </c>
      <c r="Y553" s="174" t="str" cm="1">
        <f t="array" aca="1" ref="Y553" ca="1">IFERROR(
IF(X552&lt;&gt;X553,1,
IF(COUNTIF(OFFSET(Y552,0,0,-INDEX(Forecast_Capex_Input!$CG$12:$CG$286,$X553)),Y552)=INDEX(Forecast_Capex_Input!$CG$12:$CG$286,$X553),Y552+1,Y552)),NA)</f>
        <v>N/A</v>
      </c>
      <c r="Z553" s="174" t="str" cm="1">
        <f t="array" ref="Z553">IFERROR($C553-IF($X553=1,1,INDEX(Forecast_Capex_Input!$CI$12:$CI$286,$X553-1))+1,NA)</f>
        <v>N/A</v>
      </c>
      <c r="AA553" s="174" t="str" cm="1">
        <f t="array" aca="1" ref="AA553" ca="1">IFERROR(IF(Y553=1,
INDEX(Forecast_Capex_Input!$AI$10:$BB$10,SMALL(IF(INDEX(Forecast_Capex_Input!$AI$12:$BB$286,$X553,0)&gt;0,COLUMN(Forecast_Capex_Input!$AI$10:$BB$10)-COLUMN(Forecast_Capex_Input!$AI$12)+1),ROWS(OFFSET(AA552,0,0,-$Z553)))),
OFFSET(AA552,-INDEX(Forecast_Capex_Input!$CG$12:$CG$286,$X553)+1,0)),NA)</f>
        <v>N/A</v>
      </c>
      <c r="AB553" s="174" t="str">
        <f t="shared" ca="1" si="361"/>
        <v>N/A</v>
      </c>
      <c r="AC553" s="222" t="b">
        <f t="shared" si="393"/>
        <v>0</v>
      </c>
      <c r="AD553" s="220" t="b">
        <v>0</v>
      </c>
      <c r="AE553" s="222" t="b">
        <f t="shared" si="362"/>
        <v>1</v>
      </c>
      <c r="AF553" s="165"/>
      <c r="AG553" s="215">
        <v>0</v>
      </c>
      <c r="AH553" s="215">
        <v>0</v>
      </c>
      <c r="AI553" s="215">
        <v>0</v>
      </c>
      <c r="AJ553" s="215">
        <v>0</v>
      </c>
      <c r="AK553" s="215">
        <v>0</v>
      </c>
      <c r="AL553" s="155">
        <v>0</v>
      </c>
      <c r="AM553" s="165"/>
      <c r="AN553" s="215" cm="1">
        <f t="array" aca="1" ref="AN553" ca="1">IFERROR(INDEX(General!O$33:O$34,$AB553)
*AG553,0)</f>
        <v>0</v>
      </c>
      <c r="AO553" s="215" cm="1">
        <f t="array" aca="1" ref="AO553" ca="1">IFERROR(INDEX(General!P$33:P$34,$AB553)
*AH553,0)</f>
        <v>0</v>
      </c>
      <c r="AP553" s="215" cm="1">
        <f t="array" aca="1" ref="AP553" ca="1">IFERROR(INDEX(General!Q$33:Q$34,$AB553)
*AI553,0)</f>
        <v>0</v>
      </c>
      <c r="AQ553" s="215" cm="1">
        <f t="array" aca="1" ref="AQ553" ca="1">IFERROR(INDEX(General!R$33:R$34,$AB553)
*AJ553,0)</f>
        <v>0</v>
      </c>
      <c r="AR553" s="215" cm="1">
        <f t="array" aca="1" ref="AR553" ca="1">IFERROR(INDEX(General!S$33:S$34,$AB553)
*AK553,0)</f>
        <v>0</v>
      </c>
      <c r="AS553" s="155">
        <f t="shared" ca="1" si="394"/>
        <v>0</v>
      </c>
      <c r="AT553" s="165"/>
      <c r="AU553" s="215">
        <f ca="1">IF($AE553=FALSE,AN553*Overheads!$R$24*$V553,
IFERROR(Overheads!$O$49*$V553*AN553,0)
+IFERROR(Overheads!Q$59*$V553*(AN553/Overheads!Q$68),0))</f>
        <v>0</v>
      </c>
      <c r="AV553" s="215">
        <f ca="1">IF($AE553=FALSE,AO553*Overheads!$R$24*$V553,
IFERROR(Overheads!$O$49*$V553*AO553,0)
+IFERROR(Overheads!R$59*$V553*(AO553/Overheads!R$68),0))</f>
        <v>0</v>
      </c>
      <c r="AW553" s="215">
        <f ca="1">IF($AE553=FALSE,AP553*Overheads!$R$24*$V553,
IFERROR(Overheads!$O$49*$V553*AP553,0)
+IFERROR(Overheads!S$59*$V553*(AP553/Overheads!S$68),0))</f>
        <v>0</v>
      </c>
      <c r="AX553" s="215">
        <f ca="1">IF($AE553=FALSE,AQ553*Overheads!$R$24*$V553,
IFERROR(Overheads!$O$49*$V553*AQ553,0)
+IFERROR(Overheads!T$59*$V553*(AQ553/Overheads!T$68),0))</f>
        <v>0</v>
      </c>
      <c r="AY553" s="215">
        <f ca="1">IF($AE553=FALSE,AR553*Overheads!$R$24*$V553,
IFERROR(Overheads!$O$49*$V553*AR553,0)
+IFERROR(Overheads!U$59*$V553*(AR553/Overheads!U$68),0))</f>
        <v>0</v>
      </c>
      <c r="AZ553" s="155">
        <f t="shared" ca="1" si="395"/>
        <v>0</v>
      </c>
      <c r="BA553" s="165"/>
      <c r="BB553" s="215">
        <f ca="1">IF($AE553=FALSE,AN553*Overheads!$S$25,
IFERROR(Overheads!$O$50*AN553,0)
+IFERROR(Overheads!Q$60*(AN553/Overheads!Q$66),0))</f>
        <v>0</v>
      </c>
      <c r="BC553" s="215">
        <f ca="1">IF($AE553=FALSE,AO553*Overheads!$S$25,
IFERROR(Overheads!$O$50*AO553,0)
+IFERROR(Overheads!R$60*(AO553/Overheads!R$66),0))</f>
        <v>0</v>
      </c>
      <c r="BD553" s="215">
        <f ca="1">IF($AE553=FALSE,AP553*Overheads!$S$25,
IFERROR(Overheads!$O$50*AP553,0)
+IFERROR(Overheads!S$60*(AP553/Overheads!S$66),0))</f>
        <v>0</v>
      </c>
      <c r="BE553" s="215">
        <f ca="1">IF($AE553=FALSE,AQ553*Overheads!$S$25,
IFERROR(Overheads!$O$50*AQ553,0)
+IFERROR(Overheads!T$60*(AQ553/Overheads!T$66),0))</f>
        <v>0</v>
      </c>
      <c r="BF553" s="215">
        <f ca="1">IF($AE553=FALSE,AR553*Overheads!$S$25,
IFERROR(Overheads!$O$50*AR553,0)
+IFERROR(Overheads!U$60*(AR553/Overheads!U$66),0))</f>
        <v>0</v>
      </c>
      <c r="BG553" s="155">
        <f t="shared" ca="1" si="396"/>
        <v>0</v>
      </c>
      <c r="BH553" s="165"/>
      <c r="BI553" s="215">
        <f t="shared" ca="1" si="397"/>
        <v>0</v>
      </c>
      <c r="BJ553" s="215">
        <f t="shared" ca="1" si="363"/>
        <v>0</v>
      </c>
      <c r="BK553" s="215">
        <f t="shared" ca="1" si="364"/>
        <v>0</v>
      </c>
      <c r="BL553" s="215">
        <f t="shared" ca="1" si="365"/>
        <v>0</v>
      </c>
      <c r="BM553" s="215">
        <f t="shared" ca="1" si="366"/>
        <v>0</v>
      </c>
      <c r="BN553" s="155">
        <f t="shared" ca="1" si="398"/>
        <v>0</v>
      </c>
      <c r="BO553" s="165"/>
      <c r="BP553" s="187" cm="1">
        <f t="array" ref="BP553">IFERROR(IF($X553=$X552,BP552,INDEX(Forecast_Capex_Input!AC$12:AC$286,$X553)),0)</f>
        <v>0</v>
      </c>
      <c r="BQ553" s="187" cm="1">
        <f t="array" ref="BQ553">IFERROR(IF($X553=$X552,BQ552,INDEX(Forecast_Capex_Input!AD$12:AD$286,$X553)),0)</f>
        <v>0</v>
      </c>
      <c r="BR553" s="187" cm="1">
        <f t="array" ref="BR553">IFERROR(IF($X553=$X552,BR552,INDEX(Forecast_Capex_Input!AE$12:AE$286,$X553)),0)</f>
        <v>0</v>
      </c>
      <c r="BS553" s="187" cm="1">
        <f t="array" ref="BS553">IFERROR(IF($X553=$X552,BS552,INDEX(Forecast_Capex_Input!AF$12:AF$286,$X553)),0)</f>
        <v>0</v>
      </c>
      <c r="BT553" s="187" cm="1">
        <f t="array" ref="BT553">IFERROR(IF($X553=$X552,BT552,INDEX(Forecast_Capex_Input!AG$12:AG$286,$X553)),0)</f>
        <v>0</v>
      </c>
      <c r="BU553" s="165"/>
      <c r="BV553" s="215">
        <f t="shared" si="367"/>
        <v>0</v>
      </c>
      <c r="BW553" s="215">
        <f t="shared" si="368"/>
        <v>0</v>
      </c>
      <c r="BX553" s="215">
        <f t="shared" si="369"/>
        <v>0</v>
      </c>
      <c r="BY553" s="215">
        <f t="shared" si="370"/>
        <v>0</v>
      </c>
      <c r="BZ553" s="215">
        <f t="shared" si="371"/>
        <v>0</v>
      </c>
      <c r="CA553" s="155">
        <f t="shared" si="399"/>
        <v>0</v>
      </c>
      <c r="CB553" s="165"/>
      <c r="CC553" s="215">
        <f t="shared" si="372"/>
        <v>0</v>
      </c>
      <c r="CD553" s="215">
        <f t="shared" si="373"/>
        <v>0</v>
      </c>
      <c r="CE553" s="215">
        <f t="shared" si="374"/>
        <v>0</v>
      </c>
      <c r="CF553" s="215">
        <f t="shared" si="375"/>
        <v>0</v>
      </c>
      <c r="CG553" s="215">
        <f t="shared" si="376"/>
        <v>0</v>
      </c>
      <c r="CH553" s="155">
        <f t="shared" si="400"/>
        <v>0</v>
      </c>
      <c r="CI553" s="165"/>
      <c r="CJ553" s="215">
        <f t="shared" si="377"/>
        <v>0</v>
      </c>
      <c r="CK553" s="215">
        <f t="shared" si="378"/>
        <v>0</v>
      </c>
      <c r="CL553" s="215">
        <f t="shared" si="379"/>
        <v>0</v>
      </c>
      <c r="CM553" s="215">
        <f t="shared" si="380"/>
        <v>0</v>
      </c>
      <c r="CN553" s="215">
        <f t="shared" si="381"/>
        <v>0</v>
      </c>
      <c r="CO553" s="155">
        <f t="shared" si="401"/>
        <v>0</v>
      </c>
      <c r="CP553" s="165"/>
      <c r="CQ553" s="223">
        <f t="shared" si="382"/>
        <v>0</v>
      </c>
      <c r="CR553" s="223">
        <f t="shared" si="383"/>
        <v>0</v>
      </c>
      <c r="CS553" s="223">
        <f t="shared" si="384"/>
        <v>0</v>
      </c>
      <c r="CT553" s="223">
        <f t="shared" si="385"/>
        <v>0</v>
      </c>
      <c r="CU553" s="223">
        <f t="shared" si="386"/>
        <v>0</v>
      </c>
      <c r="CV553" s="155">
        <f t="shared" si="402"/>
        <v>0</v>
      </c>
      <c r="CW553" s="165"/>
      <c r="CX553" s="215">
        <f t="shared" si="403"/>
        <v>0</v>
      </c>
      <c r="CY553" s="215">
        <f t="shared" si="387"/>
        <v>0</v>
      </c>
      <c r="CZ553" s="215">
        <f t="shared" si="388"/>
        <v>0</v>
      </c>
      <c r="DA553" s="215">
        <f t="shared" si="389"/>
        <v>0</v>
      </c>
      <c r="DB553" s="215">
        <f t="shared" si="390"/>
        <v>0</v>
      </c>
      <c r="DC553" s="155">
        <f t="shared" si="404"/>
        <v>0</v>
      </c>
      <c r="DD553" s="165"/>
      <c r="DE553" s="188" t="b" cm="1">
        <f t="array" aca="1" ref="DE553" ca="1">OR($G553=Forecast_Capex_Input!$BF$8:$BF$10)</f>
        <v>0</v>
      </c>
      <c r="DF553" s="188" cm="1">
        <f t="array" aca="1" ref="DF553" ca="1">IFERROR(INDEX(Forecast_Capex_Input!BG$12:BG$286,$X553)
*(INDEX(Forecast_Capex_Input!$H$12:$H$286,$X553)=Repex),0)
*$DE553</f>
        <v>0</v>
      </c>
      <c r="DG553" s="188" cm="1">
        <f t="array" aca="1" ref="DG553" ca="1">IFERROR(INDEX(Forecast_Capex_Input!BH$12:BH$286,$X553)
*(INDEX(Forecast_Capex_Input!$H$12:$H$286,$X553)=Repex),0)
*$DE553</f>
        <v>0</v>
      </c>
      <c r="DH553" s="188" cm="1">
        <f t="array" aca="1" ref="DH553" ca="1">IFERROR(INDEX(Forecast_Capex_Input!BI$12:BI$286,$X553)
*(INDEX(Forecast_Capex_Input!$H$12:$H$286,$X553)=Repex),0)
*$DE553</f>
        <v>0</v>
      </c>
      <c r="DI553" s="188" cm="1">
        <f t="array" aca="1" ref="DI553" ca="1">IFERROR(INDEX(Forecast_Capex_Input!BJ$12:BJ$286,$X553)
*(INDEX(Forecast_Capex_Input!$H$12:$H$286,$X553)=Repex),0)
*$DE553</f>
        <v>0</v>
      </c>
      <c r="DJ553" s="188" cm="1">
        <f t="array" aca="1" ref="DJ553" ca="1">IFERROR(INDEX(Forecast_Capex_Input!BK$12:BK$286,$X553)
*(INDEX(Forecast_Capex_Input!$H$12:$H$286,$X553)=Repex),0)
*$DE553</f>
        <v>0</v>
      </c>
      <c r="DK553" s="188" cm="1">
        <f t="array" aca="1" ref="DK553" ca="1">IFERROR(INDEX(Forecast_Capex_Input!BL$12:BL$286,$X553)
*(INDEX(Forecast_Capex_Input!$H$12:$H$286,$X553)=Repex),0)
*$DE553</f>
        <v>0</v>
      </c>
      <c r="DL553" s="165"/>
      <c r="DM553" s="188" t="b" cm="1">
        <f t="array" aca="1" ref="DM553" ca="1">OR($G553=Forecast_Capex_Input!$BN$8:$BN$9)</f>
        <v>0</v>
      </c>
      <c r="DN553" s="188" cm="1">
        <f t="array" aca="1" ref="DN553" ca="1">IFERROR(INDEX(Forecast_Capex_Input!BO$12:BO$286,$X553)
*(INDEX(Forecast_Capex_Input!$H$12:$H$286,$X553)=Repex),0)
*$DM553</f>
        <v>0</v>
      </c>
      <c r="DO553" s="188" cm="1">
        <f t="array" aca="1" ref="DO553" ca="1">IFERROR(INDEX(Forecast_Capex_Input!BP$12:BP$286,$X553)
*(INDEX(Forecast_Capex_Input!$H$12:$H$286,$X553)=Repex),0)
*$DM553</f>
        <v>0</v>
      </c>
      <c r="DP553" s="188" cm="1">
        <f t="array" aca="1" ref="DP553" ca="1">IFERROR(INDEX(Forecast_Capex_Input!BQ$12:BQ$286,$X553)
*(INDEX(Forecast_Capex_Input!$H$12:$H$286,$X553)=Repex),0)
*$DM553</f>
        <v>0</v>
      </c>
      <c r="DQ553" s="188" cm="1">
        <f t="array" aca="1" ref="DQ553" ca="1">IFERROR(INDEX(Forecast_Capex_Input!BR$12:BR$286,$X553)
*(INDEX(Forecast_Capex_Input!$H$12:$H$286,$X553)=Repex),0)
*$DM553</f>
        <v>0</v>
      </c>
      <c r="DR553" s="188" cm="1">
        <f t="array" aca="1" ref="DR553" ca="1">IFERROR(INDEX(Forecast_Capex_Input!BS$12:BS$286,$X553)
*(INDEX(Forecast_Capex_Input!$H$12:$H$286,$X553)=Repex),0)
*$DM553</f>
        <v>0</v>
      </c>
      <c r="DS553" s="165"/>
      <c r="DT553" s="188" t="b" cm="1">
        <f t="array" aca="1" ref="DT553" ca="1">OR($G553=Forecast_Capex_Input!$BU$8:$BU$10)</f>
        <v>0</v>
      </c>
      <c r="DU553" s="188" cm="1">
        <f t="array" aca="1" ref="DU553" ca="1">IFERROR(INDEX(Forecast_Capex_Input!BV$12:BV$286,$X553)
*(INDEX(Forecast_Capex_Input!$H$12:$H$286,$X553)=Repex),0)
*$DT553</f>
        <v>0</v>
      </c>
      <c r="DV553" s="188" cm="1">
        <f t="array" aca="1" ref="DV553" ca="1">IFERROR(INDEX(Forecast_Capex_Input!BW$12:BW$286,$X553)
*(INDEX(Forecast_Capex_Input!$H$12:$H$286,$X553)=Repex),0)
*$DT553</f>
        <v>0</v>
      </c>
      <c r="DW553" s="188" cm="1">
        <f t="array" aca="1" ref="DW553" ca="1">IFERROR(INDEX(Forecast_Capex_Input!BX$12:BX$286,$X553)
*(INDEX(Forecast_Capex_Input!$H$12:$H$286,$X553)=Repex),0)
*$DT553</f>
        <v>0</v>
      </c>
      <c r="DX553" s="188" cm="1">
        <f t="array" aca="1" ref="DX553" ca="1">IFERROR(INDEX(Forecast_Capex_Input!BY$12:BY$286,$X553)
*(INDEX(Forecast_Capex_Input!$H$12:$H$286,$X553)=Repex),0)
*$DT553</f>
        <v>0</v>
      </c>
      <c r="DY553" s="188" cm="1">
        <f t="array" aca="1" ref="DY553" ca="1">IFERROR(INDEX(Forecast_Capex_Input!BZ$12:BZ$286,$X553)
*(INDEX(Forecast_Capex_Input!$H$12:$H$286,$X553)=Repex),0)
*$DT553</f>
        <v>0</v>
      </c>
      <c r="DZ553" s="188" cm="1">
        <f t="array" aca="1" ref="DZ553" ca="1">IFERROR(INDEX(Forecast_Capex_Input!CA$12:CA$286,$X553)
*(INDEX(Forecast_Capex_Input!$H$12:$H$286,$X553)=Repex),0)
*$DT553</f>
        <v>0</v>
      </c>
      <c r="EA553" s="188" cm="1">
        <f t="array" aca="1" ref="EA553" ca="1">IFERROR(INDEX(Forecast_Capex_Input!CB$12:CB$286,$X553)
*(INDEX(Forecast_Capex_Input!$H$12:$H$286,$X553)=Repex),0)
*$DT553</f>
        <v>0</v>
      </c>
      <c r="EB553" s="188" cm="1">
        <f t="array" aca="1" ref="EB553" ca="1">IFERROR(INDEX(Forecast_Capex_Input!CC$12:CC$286,$X553)
*(INDEX(Forecast_Capex_Input!$H$12:$H$286,$X553)=Repex),0)
*$DT553</f>
        <v>0</v>
      </c>
      <c r="EC553" s="165"/>
      <c r="ED553" s="226" t="str">
        <f t="shared" si="391"/>
        <v>N/A</v>
      </c>
      <c r="EE553" s="174" t="s">
        <v>15</v>
      </c>
    </row>
    <row r="554" spans="3:135" x14ac:dyDescent="0.2">
      <c r="C554" s="174">
        <f t="shared" si="392"/>
        <v>544</v>
      </c>
      <c r="D554" s="167" t="str" cm="1">
        <f t="array" ref="D554">IFERROR(INDEX(Forecast_Capex_Input!$D$12:$D$286,$X554),NA)</f>
        <v>N/A</v>
      </c>
      <c r="E554" s="172" t="str" cm="1">
        <f t="array" ref="E554">IF($X554=NA,NA,INDEX(Forecast_Capex_Input!$E$12:$E$286,$X554))</f>
        <v>N/A</v>
      </c>
      <c r="F554" s="167" t="str" cm="1">
        <f t="array" aca="1" ref="F554" ca="1">IFERROR(INDEX(General!$E$25:$E$26,$Y554),NA)</f>
        <v>N/A</v>
      </c>
      <c r="G554" s="167" t="str" cm="1">
        <f t="array" aca="1" ref="G554" ca="1">IFERROR(INDEX(Forecast_Capex_Input!$AI$11:$BB$11,$AA554),NA)</f>
        <v>N/A</v>
      </c>
      <c r="H554" s="189" t="str" cm="1">
        <f t="array" aca="1" ref="H554" ca="1">IFERROR(INDEX(Forecast_Capex_Input!$AI$12:$BB$286,$X554,$AA554),NA)</f>
        <v>N/A</v>
      </c>
      <c r="I554" s="199" t="str" cm="1">
        <f t="array" ref="I554">IFERROR(INDEX(Forecast_Capex_Input!$F$12:$F$286,$X554),NA)</f>
        <v>N/A</v>
      </c>
      <c r="J554" s="199" t="str" cm="1">
        <f t="array" ref="J554">IFERROR(INDEX(Forecast_Capex_Input!G$12:G$286,$X554),NA)</f>
        <v>N/A</v>
      </c>
      <c r="K554" s="199" t="str" cm="1">
        <f t="array" ref="K554">IFERROR(INDEX(Forecast_Capex_Input!H$12:H$286,$X554),NA)</f>
        <v>N/A</v>
      </c>
      <c r="L554" s="199" t="str" cm="1">
        <f t="array" ref="L554">IFERROR(INDEX(Forecast_Capex_Input!I$12:I$286,$X554),NA)</f>
        <v>N/A</v>
      </c>
      <c r="M554" s="199" t="str" cm="1">
        <f t="array" ref="M554">IFERROR(INDEX(Forecast_Capex_Input!J$12:J$286,$X554),NA)</f>
        <v>N/A</v>
      </c>
      <c r="N554" s="199" t="str" cm="1">
        <f t="array" ref="N554">IFERROR(INDEX(Forecast_Capex_Input!K$12:K$286,$X554),NA)</f>
        <v>N/A</v>
      </c>
      <c r="O554" s="199" t="str" cm="1">
        <f t="array" ref="O554">IFERROR(INDEX(Forecast_Capex_Input!L$12:L$286,$X554),NA)</f>
        <v>N/A</v>
      </c>
      <c r="P554" s="199" t="str" cm="1">
        <f t="array" ref="P554">IFERROR(INDEX(Forecast_Capex_Input!M$12:M$286,$X554),NA)</f>
        <v>N/A</v>
      </c>
      <c r="Q554" s="172" t="str" cm="1">
        <f t="array" ref="Q554">IFERROR(INDEX(Forecast_Capex_Input!N$12:N$286,$X554),NA)</f>
        <v>N/A</v>
      </c>
      <c r="R554" s="265" cm="1">
        <f t="array" ref="R554">IFERROR(INDEX(Forecast_Capex_Input!O$12:O$286,$X554),0)</f>
        <v>0</v>
      </c>
      <c r="S554" s="172" cm="1">
        <f t="array" ref="S554">IFERROR(INDEX(Forecast_Capex_Input!P$12:P$286,$X554),0)</f>
        <v>0</v>
      </c>
      <c r="T554" s="199" t="str" cm="1">
        <f t="array" aca="1" ref="T554" ca="1">IFERROR(INDEX(General!$K$84:$K$103,$AA554),NA)</f>
        <v>N/A</v>
      </c>
      <c r="U554" s="188" cm="1">
        <f t="array" aca="1" ref="U554" ca="1">IFERROR(
IF($F554=General!$E$25,INDEX(Forecast_Capex_Input!S$12:S$286,$X554),
INDEX(Forecast_Capex_Input!T$12:T$286,$X554)),0)</f>
        <v>0</v>
      </c>
      <c r="V554" s="222" t="b">
        <f>IFERROR(INDEX(Overheads!$T$19:$T$26,MATCH($I554,Overheads!$E$19:$E$26,0)),FALSE)</f>
        <v>0</v>
      </c>
      <c r="W554" s="165"/>
      <c r="X554" s="174" t="str">
        <f>IFERROR(
IF(MATCH($C554,Forecast_Capex_Input!$CI$12:$CI$286,1)+1&gt;MAX(Forecast_Capex_Input!$C$12:$C$286),NA,
MATCH($C554,Forecast_Capex_Input!$CI$12:$CI$286,1)+1),1)</f>
        <v>N/A</v>
      </c>
      <c r="Y554" s="174" t="str" cm="1">
        <f t="array" aca="1" ref="Y554" ca="1">IFERROR(
IF(X553&lt;&gt;X554,1,
IF(COUNTIF(OFFSET(Y553,0,0,-INDEX(Forecast_Capex_Input!$CG$12:$CG$286,$X554)),Y553)=INDEX(Forecast_Capex_Input!$CG$12:$CG$286,$X554),Y553+1,Y553)),NA)</f>
        <v>N/A</v>
      </c>
      <c r="Z554" s="174" t="str" cm="1">
        <f t="array" ref="Z554">IFERROR($C554-IF($X554=1,1,INDEX(Forecast_Capex_Input!$CI$12:$CI$286,$X554-1))+1,NA)</f>
        <v>N/A</v>
      </c>
      <c r="AA554" s="174" t="str" cm="1">
        <f t="array" aca="1" ref="AA554" ca="1">IFERROR(IF(Y554=1,
INDEX(Forecast_Capex_Input!$AI$10:$BB$10,SMALL(IF(INDEX(Forecast_Capex_Input!$AI$12:$BB$286,$X554,0)&gt;0,COLUMN(Forecast_Capex_Input!$AI$10:$BB$10)-COLUMN(Forecast_Capex_Input!$AI$12)+1),ROWS(OFFSET(AA553,0,0,-$Z554)))),
OFFSET(AA553,-INDEX(Forecast_Capex_Input!$CG$12:$CG$286,$X554)+1,0)),NA)</f>
        <v>N/A</v>
      </c>
      <c r="AB554" s="174" t="str">
        <f t="shared" ca="1" si="361"/>
        <v>N/A</v>
      </c>
      <c r="AC554" s="222" t="b">
        <f t="shared" si="393"/>
        <v>0</v>
      </c>
      <c r="AD554" s="220" t="b">
        <v>0</v>
      </c>
      <c r="AE554" s="222" t="b">
        <f t="shared" si="362"/>
        <v>1</v>
      </c>
      <c r="AF554" s="165"/>
      <c r="AG554" s="215">
        <v>0</v>
      </c>
      <c r="AH554" s="215">
        <v>0</v>
      </c>
      <c r="AI554" s="215">
        <v>0</v>
      </c>
      <c r="AJ554" s="215">
        <v>0</v>
      </c>
      <c r="AK554" s="215">
        <v>0</v>
      </c>
      <c r="AL554" s="155">
        <v>0</v>
      </c>
      <c r="AM554" s="165"/>
      <c r="AN554" s="215" cm="1">
        <f t="array" aca="1" ref="AN554" ca="1">IFERROR(INDEX(General!O$33:O$34,$AB554)
*AG554,0)</f>
        <v>0</v>
      </c>
      <c r="AO554" s="215" cm="1">
        <f t="array" aca="1" ref="AO554" ca="1">IFERROR(INDEX(General!P$33:P$34,$AB554)
*AH554,0)</f>
        <v>0</v>
      </c>
      <c r="AP554" s="215" cm="1">
        <f t="array" aca="1" ref="AP554" ca="1">IFERROR(INDEX(General!Q$33:Q$34,$AB554)
*AI554,0)</f>
        <v>0</v>
      </c>
      <c r="AQ554" s="215" cm="1">
        <f t="array" aca="1" ref="AQ554" ca="1">IFERROR(INDEX(General!R$33:R$34,$AB554)
*AJ554,0)</f>
        <v>0</v>
      </c>
      <c r="AR554" s="215" cm="1">
        <f t="array" aca="1" ref="AR554" ca="1">IFERROR(INDEX(General!S$33:S$34,$AB554)
*AK554,0)</f>
        <v>0</v>
      </c>
      <c r="AS554" s="155">
        <f t="shared" ca="1" si="394"/>
        <v>0</v>
      </c>
      <c r="AT554" s="165"/>
      <c r="AU554" s="215">
        <f ca="1">IF($AE554=FALSE,AN554*Overheads!$R$24*$V554,
IFERROR(Overheads!$O$49*$V554*AN554,0)
+IFERROR(Overheads!Q$59*$V554*(AN554/Overheads!Q$68),0))</f>
        <v>0</v>
      </c>
      <c r="AV554" s="215">
        <f ca="1">IF($AE554=FALSE,AO554*Overheads!$R$24*$V554,
IFERROR(Overheads!$O$49*$V554*AO554,0)
+IFERROR(Overheads!R$59*$V554*(AO554/Overheads!R$68),0))</f>
        <v>0</v>
      </c>
      <c r="AW554" s="215">
        <f ca="1">IF($AE554=FALSE,AP554*Overheads!$R$24*$V554,
IFERROR(Overheads!$O$49*$V554*AP554,0)
+IFERROR(Overheads!S$59*$V554*(AP554/Overheads!S$68),0))</f>
        <v>0</v>
      </c>
      <c r="AX554" s="215">
        <f ca="1">IF($AE554=FALSE,AQ554*Overheads!$R$24*$V554,
IFERROR(Overheads!$O$49*$V554*AQ554,0)
+IFERROR(Overheads!T$59*$V554*(AQ554/Overheads!T$68),0))</f>
        <v>0</v>
      </c>
      <c r="AY554" s="215">
        <f ca="1">IF($AE554=FALSE,AR554*Overheads!$R$24*$V554,
IFERROR(Overheads!$O$49*$V554*AR554,0)
+IFERROR(Overheads!U$59*$V554*(AR554/Overheads!U$68),0))</f>
        <v>0</v>
      </c>
      <c r="AZ554" s="155">
        <f t="shared" ca="1" si="395"/>
        <v>0</v>
      </c>
      <c r="BA554" s="165"/>
      <c r="BB554" s="215">
        <f ca="1">IF($AE554=FALSE,AN554*Overheads!$S$25,
IFERROR(Overheads!$O$50*AN554,0)
+IFERROR(Overheads!Q$60*(AN554/Overheads!Q$66),0))</f>
        <v>0</v>
      </c>
      <c r="BC554" s="215">
        <f ca="1">IF($AE554=FALSE,AO554*Overheads!$S$25,
IFERROR(Overheads!$O$50*AO554,0)
+IFERROR(Overheads!R$60*(AO554/Overheads!R$66),0))</f>
        <v>0</v>
      </c>
      <c r="BD554" s="215">
        <f ca="1">IF($AE554=FALSE,AP554*Overheads!$S$25,
IFERROR(Overheads!$O$50*AP554,0)
+IFERROR(Overheads!S$60*(AP554/Overheads!S$66),0))</f>
        <v>0</v>
      </c>
      <c r="BE554" s="215">
        <f ca="1">IF($AE554=FALSE,AQ554*Overheads!$S$25,
IFERROR(Overheads!$O$50*AQ554,0)
+IFERROR(Overheads!T$60*(AQ554/Overheads!T$66),0))</f>
        <v>0</v>
      </c>
      <c r="BF554" s="215">
        <f ca="1">IF($AE554=FALSE,AR554*Overheads!$S$25,
IFERROR(Overheads!$O$50*AR554,0)
+IFERROR(Overheads!U$60*(AR554/Overheads!U$66),0))</f>
        <v>0</v>
      </c>
      <c r="BG554" s="155">
        <f t="shared" ca="1" si="396"/>
        <v>0</v>
      </c>
      <c r="BH554" s="165"/>
      <c r="BI554" s="215">
        <f t="shared" ca="1" si="397"/>
        <v>0</v>
      </c>
      <c r="BJ554" s="215">
        <f t="shared" ca="1" si="363"/>
        <v>0</v>
      </c>
      <c r="BK554" s="215">
        <f t="shared" ca="1" si="364"/>
        <v>0</v>
      </c>
      <c r="BL554" s="215">
        <f t="shared" ca="1" si="365"/>
        <v>0</v>
      </c>
      <c r="BM554" s="215">
        <f t="shared" ca="1" si="366"/>
        <v>0</v>
      </c>
      <c r="BN554" s="155">
        <f t="shared" ca="1" si="398"/>
        <v>0</v>
      </c>
      <c r="BO554" s="165"/>
      <c r="BP554" s="187" cm="1">
        <f t="array" ref="BP554">IFERROR(IF($X554=$X553,BP553,INDEX(Forecast_Capex_Input!AC$12:AC$286,$X554)),0)</f>
        <v>0</v>
      </c>
      <c r="BQ554" s="187" cm="1">
        <f t="array" ref="BQ554">IFERROR(IF($X554=$X553,BQ553,INDEX(Forecast_Capex_Input!AD$12:AD$286,$X554)),0)</f>
        <v>0</v>
      </c>
      <c r="BR554" s="187" cm="1">
        <f t="array" ref="BR554">IFERROR(IF($X554=$X553,BR553,INDEX(Forecast_Capex_Input!AE$12:AE$286,$X554)),0)</f>
        <v>0</v>
      </c>
      <c r="BS554" s="187" cm="1">
        <f t="array" ref="BS554">IFERROR(IF($X554=$X553,BS553,INDEX(Forecast_Capex_Input!AF$12:AF$286,$X554)),0)</f>
        <v>0</v>
      </c>
      <c r="BT554" s="187" cm="1">
        <f t="array" ref="BT554">IFERROR(IF($X554=$X553,BT553,INDEX(Forecast_Capex_Input!AG$12:AG$286,$X554)),0)</f>
        <v>0</v>
      </c>
      <c r="BU554" s="165"/>
      <c r="BV554" s="215">
        <f t="shared" si="367"/>
        <v>0</v>
      </c>
      <c r="BW554" s="215">
        <f t="shared" si="368"/>
        <v>0</v>
      </c>
      <c r="BX554" s="215">
        <f t="shared" si="369"/>
        <v>0</v>
      </c>
      <c r="BY554" s="215">
        <f t="shared" si="370"/>
        <v>0</v>
      </c>
      <c r="BZ554" s="215">
        <f t="shared" si="371"/>
        <v>0</v>
      </c>
      <c r="CA554" s="155">
        <f t="shared" si="399"/>
        <v>0</v>
      </c>
      <c r="CB554" s="165"/>
      <c r="CC554" s="215">
        <f t="shared" si="372"/>
        <v>0</v>
      </c>
      <c r="CD554" s="215">
        <f t="shared" si="373"/>
        <v>0</v>
      </c>
      <c r="CE554" s="215">
        <f t="shared" si="374"/>
        <v>0</v>
      </c>
      <c r="CF554" s="215">
        <f t="shared" si="375"/>
        <v>0</v>
      </c>
      <c r="CG554" s="215">
        <f t="shared" si="376"/>
        <v>0</v>
      </c>
      <c r="CH554" s="155">
        <f t="shared" si="400"/>
        <v>0</v>
      </c>
      <c r="CI554" s="165"/>
      <c r="CJ554" s="215">
        <f t="shared" si="377"/>
        <v>0</v>
      </c>
      <c r="CK554" s="215">
        <f t="shared" si="378"/>
        <v>0</v>
      </c>
      <c r="CL554" s="215">
        <f t="shared" si="379"/>
        <v>0</v>
      </c>
      <c r="CM554" s="215">
        <f t="shared" si="380"/>
        <v>0</v>
      </c>
      <c r="CN554" s="215">
        <f t="shared" si="381"/>
        <v>0</v>
      </c>
      <c r="CO554" s="155">
        <f t="shared" si="401"/>
        <v>0</v>
      </c>
      <c r="CP554" s="165"/>
      <c r="CQ554" s="223">
        <f t="shared" si="382"/>
        <v>0</v>
      </c>
      <c r="CR554" s="223">
        <f t="shared" si="383"/>
        <v>0</v>
      </c>
      <c r="CS554" s="223">
        <f t="shared" si="384"/>
        <v>0</v>
      </c>
      <c r="CT554" s="223">
        <f t="shared" si="385"/>
        <v>0</v>
      </c>
      <c r="CU554" s="223">
        <f t="shared" si="386"/>
        <v>0</v>
      </c>
      <c r="CV554" s="155">
        <f t="shared" si="402"/>
        <v>0</v>
      </c>
      <c r="CW554" s="165"/>
      <c r="CX554" s="215">
        <f t="shared" si="403"/>
        <v>0</v>
      </c>
      <c r="CY554" s="215">
        <f t="shared" si="387"/>
        <v>0</v>
      </c>
      <c r="CZ554" s="215">
        <f t="shared" si="388"/>
        <v>0</v>
      </c>
      <c r="DA554" s="215">
        <f t="shared" si="389"/>
        <v>0</v>
      </c>
      <c r="DB554" s="215">
        <f t="shared" si="390"/>
        <v>0</v>
      </c>
      <c r="DC554" s="155">
        <f t="shared" si="404"/>
        <v>0</v>
      </c>
      <c r="DD554" s="165"/>
      <c r="DE554" s="188" t="b" cm="1">
        <f t="array" aca="1" ref="DE554" ca="1">OR($G554=Forecast_Capex_Input!$BF$8:$BF$10)</f>
        <v>0</v>
      </c>
      <c r="DF554" s="188" cm="1">
        <f t="array" aca="1" ref="DF554" ca="1">IFERROR(INDEX(Forecast_Capex_Input!BG$12:BG$286,$X554)
*(INDEX(Forecast_Capex_Input!$H$12:$H$286,$X554)=Repex),0)
*$DE554</f>
        <v>0</v>
      </c>
      <c r="DG554" s="188" cm="1">
        <f t="array" aca="1" ref="DG554" ca="1">IFERROR(INDEX(Forecast_Capex_Input!BH$12:BH$286,$X554)
*(INDEX(Forecast_Capex_Input!$H$12:$H$286,$X554)=Repex),0)
*$DE554</f>
        <v>0</v>
      </c>
      <c r="DH554" s="188" cm="1">
        <f t="array" aca="1" ref="DH554" ca="1">IFERROR(INDEX(Forecast_Capex_Input!BI$12:BI$286,$X554)
*(INDEX(Forecast_Capex_Input!$H$12:$H$286,$X554)=Repex),0)
*$DE554</f>
        <v>0</v>
      </c>
      <c r="DI554" s="188" cm="1">
        <f t="array" aca="1" ref="DI554" ca="1">IFERROR(INDEX(Forecast_Capex_Input!BJ$12:BJ$286,$X554)
*(INDEX(Forecast_Capex_Input!$H$12:$H$286,$X554)=Repex),0)
*$DE554</f>
        <v>0</v>
      </c>
      <c r="DJ554" s="188" cm="1">
        <f t="array" aca="1" ref="DJ554" ca="1">IFERROR(INDEX(Forecast_Capex_Input!BK$12:BK$286,$X554)
*(INDEX(Forecast_Capex_Input!$H$12:$H$286,$X554)=Repex),0)
*$DE554</f>
        <v>0</v>
      </c>
      <c r="DK554" s="188" cm="1">
        <f t="array" aca="1" ref="DK554" ca="1">IFERROR(INDEX(Forecast_Capex_Input!BL$12:BL$286,$X554)
*(INDEX(Forecast_Capex_Input!$H$12:$H$286,$X554)=Repex),0)
*$DE554</f>
        <v>0</v>
      </c>
      <c r="DL554" s="165"/>
      <c r="DM554" s="188" t="b" cm="1">
        <f t="array" aca="1" ref="DM554" ca="1">OR($G554=Forecast_Capex_Input!$BN$8:$BN$9)</f>
        <v>0</v>
      </c>
      <c r="DN554" s="188" cm="1">
        <f t="array" aca="1" ref="DN554" ca="1">IFERROR(INDEX(Forecast_Capex_Input!BO$12:BO$286,$X554)
*(INDEX(Forecast_Capex_Input!$H$12:$H$286,$X554)=Repex),0)
*$DM554</f>
        <v>0</v>
      </c>
      <c r="DO554" s="188" cm="1">
        <f t="array" aca="1" ref="DO554" ca="1">IFERROR(INDEX(Forecast_Capex_Input!BP$12:BP$286,$X554)
*(INDEX(Forecast_Capex_Input!$H$12:$H$286,$X554)=Repex),0)
*$DM554</f>
        <v>0</v>
      </c>
      <c r="DP554" s="188" cm="1">
        <f t="array" aca="1" ref="DP554" ca="1">IFERROR(INDEX(Forecast_Capex_Input!BQ$12:BQ$286,$X554)
*(INDEX(Forecast_Capex_Input!$H$12:$H$286,$X554)=Repex),0)
*$DM554</f>
        <v>0</v>
      </c>
      <c r="DQ554" s="188" cm="1">
        <f t="array" aca="1" ref="DQ554" ca="1">IFERROR(INDEX(Forecast_Capex_Input!BR$12:BR$286,$X554)
*(INDEX(Forecast_Capex_Input!$H$12:$H$286,$X554)=Repex),0)
*$DM554</f>
        <v>0</v>
      </c>
      <c r="DR554" s="188" cm="1">
        <f t="array" aca="1" ref="DR554" ca="1">IFERROR(INDEX(Forecast_Capex_Input!BS$12:BS$286,$X554)
*(INDEX(Forecast_Capex_Input!$H$12:$H$286,$X554)=Repex),0)
*$DM554</f>
        <v>0</v>
      </c>
      <c r="DS554" s="165"/>
      <c r="DT554" s="188" t="b" cm="1">
        <f t="array" aca="1" ref="DT554" ca="1">OR($G554=Forecast_Capex_Input!$BU$8:$BU$10)</f>
        <v>0</v>
      </c>
      <c r="DU554" s="188" cm="1">
        <f t="array" aca="1" ref="DU554" ca="1">IFERROR(INDEX(Forecast_Capex_Input!BV$12:BV$286,$X554)
*(INDEX(Forecast_Capex_Input!$H$12:$H$286,$X554)=Repex),0)
*$DT554</f>
        <v>0</v>
      </c>
      <c r="DV554" s="188" cm="1">
        <f t="array" aca="1" ref="DV554" ca="1">IFERROR(INDEX(Forecast_Capex_Input!BW$12:BW$286,$X554)
*(INDEX(Forecast_Capex_Input!$H$12:$H$286,$X554)=Repex),0)
*$DT554</f>
        <v>0</v>
      </c>
      <c r="DW554" s="188" cm="1">
        <f t="array" aca="1" ref="DW554" ca="1">IFERROR(INDEX(Forecast_Capex_Input!BX$12:BX$286,$X554)
*(INDEX(Forecast_Capex_Input!$H$12:$H$286,$X554)=Repex),0)
*$DT554</f>
        <v>0</v>
      </c>
      <c r="DX554" s="188" cm="1">
        <f t="array" aca="1" ref="DX554" ca="1">IFERROR(INDEX(Forecast_Capex_Input!BY$12:BY$286,$X554)
*(INDEX(Forecast_Capex_Input!$H$12:$H$286,$X554)=Repex),0)
*$DT554</f>
        <v>0</v>
      </c>
      <c r="DY554" s="188" cm="1">
        <f t="array" aca="1" ref="DY554" ca="1">IFERROR(INDEX(Forecast_Capex_Input!BZ$12:BZ$286,$X554)
*(INDEX(Forecast_Capex_Input!$H$12:$H$286,$X554)=Repex),0)
*$DT554</f>
        <v>0</v>
      </c>
      <c r="DZ554" s="188" cm="1">
        <f t="array" aca="1" ref="DZ554" ca="1">IFERROR(INDEX(Forecast_Capex_Input!CA$12:CA$286,$X554)
*(INDEX(Forecast_Capex_Input!$H$12:$H$286,$X554)=Repex),0)
*$DT554</f>
        <v>0</v>
      </c>
      <c r="EA554" s="188" cm="1">
        <f t="array" aca="1" ref="EA554" ca="1">IFERROR(INDEX(Forecast_Capex_Input!CB$12:CB$286,$X554)
*(INDEX(Forecast_Capex_Input!$H$12:$H$286,$X554)=Repex),0)
*$DT554</f>
        <v>0</v>
      </c>
      <c r="EB554" s="188" cm="1">
        <f t="array" aca="1" ref="EB554" ca="1">IFERROR(INDEX(Forecast_Capex_Input!CC$12:CC$286,$X554)
*(INDEX(Forecast_Capex_Input!$H$12:$H$286,$X554)=Repex),0)
*$DT554</f>
        <v>0</v>
      </c>
      <c r="EC554" s="165"/>
      <c r="ED554" s="226" t="str">
        <f t="shared" si="391"/>
        <v>N/A</v>
      </c>
      <c r="EE554" s="174" t="s">
        <v>15</v>
      </c>
    </row>
    <row r="555" spans="3:135" x14ac:dyDescent="0.2">
      <c r="C555" s="174">
        <f t="shared" si="392"/>
        <v>545</v>
      </c>
      <c r="D555" s="167" t="str" cm="1">
        <f t="array" ref="D555">IFERROR(INDEX(Forecast_Capex_Input!$D$12:$D$286,$X555),NA)</f>
        <v>N/A</v>
      </c>
      <c r="E555" s="172" t="str" cm="1">
        <f t="array" ref="E555">IF($X555=NA,NA,INDEX(Forecast_Capex_Input!$E$12:$E$286,$X555))</f>
        <v>N/A</v>
      </c>
      <c r="F555" s="167" t="str" cm="1">
        <f t="array" aca="1" ref="F555" ca="1">IFERROR(INDEX(General!$E$25:$E$26,$Y555),NA)</f>
        <v>N/A</v>
      </c>
      <c r="G555" s="167" t="str" cm="1">
        <f t="array" aca="1" ref="G555" ca="1">IFERROR(INDEX(Forecast_Capex_Input!$AI$11:$BB$11,$AA555),NA)</f>
        <v>N/A</v>
      </c>
      <c r="H555" s="189" t="str" cm="1">
        <f t="array" aca="1" ref="H555" ca="1">IFERROR(INDEX(Forecast_Capex_Input!$AI$12:$BB$286,$X555,$AA555),NA)</f>
        <v>N/A</v>
      </c>
      <c r="I555" s="199" t="str" cm="1">
        <f t="array" ref="I555">IFERROR(INDEX(Forecast_Capex_Input!$F$12:$F$286,$X555),NA)</f>
        <v>N/A</v>
      </c>
      <c r="J555" s="199" t="str" cm="1">
        <f t="array" ref="J555">IFERROR(INDEX(Forecast_Capex_Input!G$12:G$286,$X555),NA)</f>
        <v>N/A</v>
      </c>
      <c r="K555" s="199" t="str" cm="1">
        <f t="array" ref="K555">IFERROR(INDEX(Forecast_Capex_Input!H$12:H$286,$X555),NA)</f>
        <v>N/A</v>
      </c>
      <c r="L555" s="199" t="str" cm="1">
        <f t="array" ref="L555">IFERROR(INDEX(Forecast_Capex_Input!I$12:I$286,$X555),NA)</f>
        <v>N/A</v>
      </c>
      <c r="M555" s="199" t="str" cm="1">
        <f t="array" ref="M555">IFERROR(INDEX(Forecast_Capex_Input!J$12:J$286,$X555),NA)</f>
        <v>N/A</v>
      </c>
      <c r="N555" s="199" t="str" cm="1">
        <f t="array" ref="N555">IFERROR(INDEX(Forecast_Capex_Input!K$12:K$286,$X555),NA)</f>
        <v>N/A</v>
      </c>
      <c r="O555" s="199" t="str" cm="1">
        <f t="array" ref="O555">IFERROR(INDEX(Forecast_Capex_Input!L$12:L$286,$X555),NA)</f>
        <v>N/A</v>
      </c>
      <c r="P555" s="199" t="str" cm="1">
        <f t="array" ref="P555">IFERROR(INDEX(Forecast_Capex_Input!M$12:M$286,$X555),NA)</f>
        <v>N/A</v>
      </c>
      <c r="Q555" s="172" t="str" cm="1">
        <f t="array" ref="Q555">IFERROR(INDEX(Forecast_Capex_Input!N$12:N$286,$X555),NA)</f>
        <v>N/A</v>
      </c>
      <c r="R555" s="265" cm="1">
        <f t="array" ref="R555">IFERROR(INDEX(Forecast_Capex_Input!O$12:O$286,$X555),0)</f>
        <v>0</v>
      </c>
      <c r="S555" s="172" cm="1">
        <f t="array" ref="S555">IFERROR(INDEX(Forecast_Capex_Input!P$12:P$286,$X555),0)</f>
        <v>0</v>
      </c>
      <c r="T555" s="199" t="str" cm="1">
        <f t="array" aca="1" ref="T555" ca="1">IFERROR(INDEX(General!$K$84:$K$103,$AA555),NA)</f>
        <v>N/A</v>
      </c>
      <c r="U555" s="188" cm="1">
        <f t="array" aca="1" ref="U555" ca="1">IFERROR(
IF($F555=General!$E$25,INDEX(Forecast_Capex_Input!S$12:S$286,$X555),
INDEX(Forecast_Capex_Input!T$12:T$286,$X555)),0)</f>
        <v>0</v>
      </c>
      <c r="V555" s="222" t="b">
        <f>IFERROR(INDEX(Overheads!$T$19:$T$26,MATCH($I555,Overheads!$E$19:$E$26,0)),FALSE)</f>
        <v>0</v>
      </c>
      <c r="W555" s="165"/>
      <c r="X555" s="174" t="str">
        <f>IFERROR(
IF(MATCH($C555,Forecast_Capex_Input!$CI$12:$CI$286,1)+1&gt;MAX(Forecast_Capex_Input!$C$12:$C$286),NA,
MATCH($C555,Forecast_Capex_Input!$CI$12:$CI$286,1)+1),1)</f>
        <v>N/A</v>
      </c>
      <c r="Y555" s="174" t="str" cm="1">
        <f t="array" aca="1" ref="Y555" ca="1">IFERROR(
IF(X554&lt;&gt;X555,1,
IF(COUNTIF(OFFSET(Y554,0,0,-INDEX(Forecast_Capex_Input!$CG$12:$CG$286,$X555)),Y554)=INDEX(Forecast_Capex_Input!$CG$12:$CG$286,$X555),Y554+1,Y554)),NA)</f>
        <v>N/A</v>
      </c>
      <c r="Z555" s="174" t="str" cm="1">
        <f t="array" ref="Z555">IFERROR($C555-IF($X555=1,1,INDEX(Forecast_Capex_Input!$CI$12:$CI$286,$X555-1))+1,NA)</f>
        <v>N/A</v>
      </c>
      <c r="AA555" s="174" t="str" cm="1">
        <f t="array" aca="1" ref="AA555" ca="1">IFERROR(IF(Y555=1,
INDEX(Forecast_Capex_Input!$AI$10:$BB$10,SMALL(IF(INDEX(Forecast_Capex_Input!$AI$12:$BB$286,$X555,0)&gt;0,COLUMN(Forecast_Capex_Input!$AI$10:$BB$10)-COLUMN(Forecast_Capex_Input!$AI$12)+1),ROWS(OFFSET(AA554,0,0,-$Z555)))),
OFFSET(AA554,-INDEX(Forecast_Capex_Input!$CG$12:$CG$286,$X555)+1,0)),NA)</f>
        <v>N/A</v>
      </c>
      <c r="AB555" s="174" t="str">
        <f t="shared" ca="1" si="361"/>
        <v>N/A</v>
      </c>
      <c r="AC555" s="222" t="b">
        <f t="shared" si="393"/>
        <v>0</v>
      </c>
      <c r="AD555" s="220" t="b">
        <v>0</v>
      </c>
      <c r="AE555" s="222" t="b">
        <f t="shared" si="362"/>
        <v>1</v>
      </c>
      <c r="AF555" s="165"/>
      <c r="AG555" s="215">
        <v>0</v>
      </c>
      <c r="AH555" s="215">
        <v>0</v>
      </c>
      <c r="AI555" s="215">
        <v>0</v>
      </c>
      <c r="AJ555" s="215">
        <v>0</v>
      </c>
      <c r="AK555" s="215">
        <v>0</v>
      </c>
      <c r="AL555" s="155">
        <v>0</v>
      </c>
      <c r="AM555" s="165"/>
      <c r="AN555" s="215" cm="1">
        <f t="array" aca="1" ref="AN555" ca="1">IFERROR(INDEX(General!O$33:O$34,$AB555)
*AG555,0)</f>
        <v>0</v>
      </c>
      <c r="AO555" s="215" cm="1">
        <f t="array" aca="1" ref="AO555" ca="1">IFERROR(INDEX(General!P$33:P$34,$AB555)
*AH555,0)</f>
        <v>0</v>
      </c>
      <c r="AP555" s="215" cm="1">
        <f t="array" aca="1" ref="AP555" ca="1">IFERROR(INDEX(General!Q$33:Q$34,$AB555)
*AI555,0)</f>
        <v>0</v>
      </c>
      <c r="AQ555" s="215" cm="1">
        <f t="array" aca="1" ref="AQ555" ca="1">IFERROR(INDEX(General!R$33:R$34,$AB555)
*AJ555,0)</f>
        <v>0</v>
      </c>
      <c r="AR555" s="215" cm="1">
        <f t="array" aca="1" ref="AR555" ca="1">IFERROR(INDEX(General!S$33:S$34,$AB555)
*AK555,0)</f>
        <v>0</v>
      </c>
      <c r="AS555" s="155">
        <f t="shared" ca="1" si="394"/>
        <v>0</v>
      </c>
      <c r="AT555" s="165"/>
      <c r="AU555" s="215">
        <f ca="1">IF($AE555=FALSE,AN555*Overheads!$R$24*$V555,
IFERROR(Overheads!$O$49*$V555*AN555,0)
+IFERROR(Overheads!Q$59*$V555*(AN555/Overheads!Q$68),0))</f>
        <v>0</v>
      </c>
      <c r="AV555" s="215">
        <f ca="1">IF($AE555=FALSE,AO555*Overheads!$R$24*$V555,
IFERROR(Overheads!$O$49*$V555*AO555,0)
+IFERROR(Overheads!R$59*$V555*(AO555/Overheads!R$68),0))</f>
        <v>0</v>
      </c>
      <c r="AW555" s="215">
        <f ca="1">IF($AE555=FALSE,AP555*Overheads!$R$24*$V555,
IFERROR(Overheads!$O$49*$V555*AP555,0)
+IFERROR(Overheads!S$59*$V555*(AP555/Overheads!S$68),0))</f>
        <v>0</v>
      </c>
      <c r="AX555" s="215">
        <f ca="1">IF($AE555=FALSE,AQ555*Overheads!$R$24*$V555,
IFERROR(Overheads!$O$49*$V555*AQ555,0)
+IFERROR(Overheads!T$59*$V555*(AQ555/Overheads!T$68),0))</f>
        <v>0</v>
      </c>
      <c r="AY555" s="215">
        <f ca="1">IF($AE555=FALSE,AR555*Overheads!$R$24*$V555,
IFERROR(Overheads!$O$49*$V555*AR555,0)
+IFERROR(Overheads!U$59*$V555*(AR555/Overheads!U$68),0))</f>
        <v>0</v>
      </c>
      <c r="AZ555" s="155">
        <f t="shared" ca="1" si="395"/>
        <v>0</v>
      </c>
      <c r="BA555" s="165"/>
      <c r="BB555" s="215">
        <f ca="1">IF($AE555=FALSE,AN555*Overheads!$S$25,
IFERROR(Overheads!$O$50*AN555,0)
+IFERROR(Overheads!Q$60*(AN555/Overheads!Q$66),0))</f>
        <v>0</v>
      </c>
      <c r="BC555" s="215">
        <f ca="1">IF($AE555=FALSE,AO555*Overheads!$S$25,
IFERROR(Overheads!$O$50*AO555,0)
+IFERROR(Overheads!R$60*(AO555/Overheads!R$66),0))</f>
        <v>0</v>
      </c>
      <c r="BD555" s="215">
        <f ca="1">IF($AE555=FALSE,AP555*Overheads!$S$25,
IFERROR(Overheads!$O$50*AP555,0)
+IFERROR(Overheads!S$60*(AP555/Overheads!S$66),0))</f>
        <v>0</v>
      </c>
      <c r="BE555" s="215">
        <f ca="1">IF($AE555=FALSE,AQ555*Overheads!$S$25,
IFERROR(Overheads!$O$50*AQ555,0)
+IFERROR(Overheads!T$60*(AQ555/Overheads!T$66),0))</f>
        <v>0</v>
      </c>
      <c r="BF555" s="215">
        <f ca="1">IF($AE555=FALSE,AR555*Overheads!$S$25,
IFERROR(Overheads!$O$50*AR555,0)
+IFERROR(Overheads!U$60*(AR555/Overheads!U$66),0))</f>
        <v>0</v>
      </c>
      <c r="BG555" s="155">
        <f t="shared" ca="1" si="396"/>
        <v>0</v>
      </c>
      <c r="BH555" s="165"/>
      <c r="BI555" s="215">
        <f t="shared" ca="1" si="397"/>
        <v>0</v>
      </c>
      <c r="BJ555" s="215">
        <f t="shared" ca="1" si="363"/>
        <v>0</v>
      </c>
      <c r="BK555" s="215">
        <f t="shared" ca="1" si="364"/>
        <v>0</v>
      </c>
      <c r="BL555" s="215">
        <f t="shared" ca="1" si="365"/>
        <v>0</v>
      </c>
      <c r="BM555" s="215">
        <f t="shared" ca="1" si="366"/>
        <v>0</v>
      </c>
      <c r="BN555" s="155">
        <f t="shared" ca="1" si="398"/>
        <v>0</v>
      </c>
      <c r="BO555" s="165"/>
      <c r="BP555" s="187" cm="1">
        <f t="array" ref="BP555">IFERROR(IF($X555=$X554,BP554,INDEX(Forecast_Capex_Input!AC$12:AC$286,$X555)),0)</f>
        <v>0</v>
      </c>
      <c r="BQ555" s="187" cm="1">
        <f t="array" ref="BQ555">IFERROR(IF($X555=$X554,BQ554,INDEX(Forecast_Capex_Input!AD$12:AD$286,$X555)),0)</f>
        <v>0</v>
      </c>
      <c r="BR555" s="187" cm="1">
        <f t="array" ref="BR555">IFERROR(IF($X555=$X554,BR554,INDEX(Forecast_Capex_Input!AE$12:AE$286,$X555)),0)</f>
        <v>0</v>
      </c>
      <c r="BS555" s="187" cm="1">
        <f t="array" ref="BS555">IFERROR(IF($X555=$X554,BS554,INDEX(Forecast_Capex_Input!AF$12:AF$286,$X555)),0)</f>
        <v>0</v>
      </c>
      <c r="BT555" s="187" cm="1">
        <f t="array" ref="BT555">IFERROR(IF($X555=$X554,BT554,INDEX(Forecast_Capex_Input!AG$12:AG$286,$X555)),0)</f>
        <v>0</v>
      </c>
      <c r="BU555" s="165"/>
      <c r="BV555" s="215">
        <f t="shared" si="367"/>
        <v>0</v>
      </c>
      <c r="BW555" s="215">
        <f t="shared" si="368"/>
        <v>0</v>
      </c>
      <c r="BX555" s="215">
        <f t="shared" si="369"/>
        <v>0</v>
      </c>
      <c r="BY555" s="215">
        <f t="shared" si="370"/>
        <v>0</v>
      </c>
      <c r="BZ555" s="215">
        <f t="shared" si="371"/>
        <v>0</v>
      </c>
      <c r="CA555" s="155">
        <f t="shared" si="399"/>
        <v>0</v>
      </c>
      <c r="CB555" s="165"/>
      <c r="CC555" s="215">
        <f t="shared" si="372"/>
        <v>0</v>
      </c>
      <c r="CD555" s="215">
        <f t="shared" si="373"/>
        <v>0</v>
      </c>
      <c r="CE555" s="215">
        <f t="shared" si="374"/>
        <v>0</v>
      </c>
      <c r="CF555" s="215">
        <f t="shared" si="375"/>
        <v>0</v>
      </c>
      <c r="CG555" s="215">
        <f t="shared" si="376"/>
        <v>0</v>
      </c>
      <c r="CH555" s="155">
        <f t="shared" si="400"/>
        <v>0</v>
      </c>
      <c r="CI555" s="165"/>
      <c r="CJ555" s="215">
        <f t="shared" si="377"/>
        <v>0</v>
      </c>
      <c r="CK555" s="215">
        <f t="shared" si="378"/>
        <v>0</v>
      </c>
      <c r="CL555" s="215">
        <f t="shared" si="379"/>
        <v>0</v>
      </c>
      <c r="CM555" s="215">
        <f t="shared" si="380"/>
        <v>0</v>
      </c>
      <c r="CN555" s="215">
        <f t="shared" si="381"/>
        <v>0</v>
      </c>
      <c r="CO555" s="155">
        <f t="shared" si="401"/>
        <v>0</v>
      </c>
      <c r="CP555" s="165"/>
      <c r="CQ555" s="223">
        <f t="shared" si="382"/>
        <v>0</v>
      </c>
      <c r="CR555" s="223">
        <f t="shared" si="383"/>
        <v>0</v>
      </c>
      <c r="CS555" s="223">
        <f t="shared" si="384"/>
        <v>0</v>
      </c>
      <c r="CT555" s="223">
        <f t="shared" si="385"/>
        <v>0</v>
      </c>
      <c r="CU555" s="223">
        <f t="shared" si="386"/>
        <v>0</v>
      </c>
      <c r="CV555" s="155">
        <f t="shared" si="402"/>
        <v>0</v>
      </c>
      <c r="CW555" s="165"/>
      <c r="CX555" s="215">
        <f t="shared" si="403"/>
        <v>0</v>
      </c>
      <c r="CY555" s="215">
        <f t="shared" si="387"/>
        <v>0</v>
      </c>
      <c r="CZ555" s="215">
        <f t="shared" si="388"/>
        <v>0</v>
      </c>
      <c r="DA555" s="215">
        <f t="shared" si="389"/>
        <v>0</v>
      </c>
      <c r="DB555" s="215">
        <f t="shared" si="390"/>
        <v>0</v>
      </c>
      <c r="DC555" s="155">
        <f t="shared" si="404"/>
        <v>0</v>
      </c>
      <c r="DD555" s="165"/>
      <c r="DE555" s="188" t="b" cm="1">
        <f t="array" aca="1" ref="DE555" ca="1">OR($G555=Forecast_Capex_Input!$BF$8:$BF$10)</f>
        <v>0</v>
      </c>
      <c r="DF555" s="188" cm="1">
        <f t="array" aca="1" ref="DF555" ca="1">IFERROR(INDEX(Forecast_Capex_Input!BG$12:BG$286,$X555)
*(INDEX(Forecast_Capex_Input!$H$12:$H$286,$X555)=Repex),0)
*$DE555</f>
        <v>0</v>
      </c>
      <c r="DG555" s="188" cm="1">
        <f t="array" aca="1" ref="DG555" ca="1">IFERROR(INDEX(Forecast_Capex_Input!BH$12:BH$286,$X555)
*(INDEX(Forecast_Capex_Input!$H$12:$H$286,$X555)=Repex),0)
*$DE555</f>
        <v>0</v>
      </c>
      <c r="DH555" s="188" cm="1">
        <f t="array" aca="1" ref="DH555" ca="1">IFERROR(INDEX(Forecast_Capex_Input!BI$12:BI$286,$X555)
*(INDEX(Forecast_Capex_Input!$H$12:$H$286,$X555)=Repex),0)
*$DE555</f>
        <v>0</v>
      </c>
      <c r="DI555" s="188" cm="1">
        <f t="array" aca="1" ref="DI555" ca="1">IFERROR(INDEX(Forecast_Capex_Input!BJ$12:BJ$286,$X555)
*(INDEX(Forecast_Capex_Input!$H$12:$H$286,$X555)=Repex),0)
*$DE555</f>
        <v>0</v>
      </c>
      <c r="DJ555" s="188" cm="1">
        <f t="array" aca="1" ref="DJ555" ca="1">IFERROR(INDEX(Forecast_Capex_Input!BK$12:BK$286,$X555)
*(INDEX(Forecast_Capex_Input!$H$12:$H$286,$X555)=Repex),0)
*$DE555</f>
        <v>0</v>
      </c>
      <c r="DK555" s="188" cm="1">
        <f t="array" aca="1" ref="DK555" ca="1">IFERROR(INDEX(Forecast_Capex_Input!BL$12:BL$286,$X555)
*(INDEX(Forecast_Capex_Input!$H$12:$H$286,$X555)=Repex),0)
*$DE555</f>
        <v>0</v>
      </c>
      <c r="DL555" s="165"/>
      <c r="DM555" s="188" t="b" cm="1">
        <f t="array" aca="1" ref="DM555" ca="1">OR($G555=Forecast_Capex_Input!$BN$8:$BN$9)</f>
        <v>0</v>
      </c>
      <c r="DN555" s="188" cm="1">
        <f t="array" aca="1" ref="DN555" ca="1">IFERROR(INDEX(Forecast_Capex_Input!BO$12:BO$286,$X555)
*(INDEX(Forecast_Capex_Input!$H$12:$H$286,$X555)=Repex),0)
*$DM555</f>
        <v>0</v>
      </c>
      <c r="DO555" s="188" cm="1">
        <f t="array" aca="1" ref="DO555" ca="1">IFERROR(INDEX(Forecast_Capex_Input!BP$12:BP$286,$X555)
*(INDEX(Forecast_Capex_Input!$H$12:$H$286,$X555)=Repex),0)
*$DM555</f>
        <v>0</v>
      </c>
      <c r="DP555" s="188" cm="1">
        <f t="array" aca="1" ref="DP555" ca="1">IFERROR(INDEX(Forecast_Capex_Input!BQ$12:BQ$286,$X555)
*(INDEX(Forecast_Capex_Input!$H$12:$H$286,$X555)=Repex),0)
*$DM555</f>
        <v>0</v>
      </c>
      <c r="DQ555" s="188" cm="1">
        <f t="array" aca="1" ref="DQ555" ca="1">IFERROR(INDEX(Forecast_Capex_Input!BR$12:BR$286,$X555)
*(INDEX(Forecast_Capex_Input!$H$12:$H$286,$X555)=Repex),0)
*$DM555</f>
        <v>0</v>
      </c>
      <c r="DR555" s="188" cm="1">
        <f t="array" aca="1" ref="DR555" ca="1">IFERROR(INDEX(Forecast_Capex_Input!BS$12:BS$286,$X555)
*(INDEX(Forecast_Capex_Input!$H$12:$H$286,$X555)=Repex),0)
*$DM555</f>
        <v>0</v>
      </c>
      <c r="DS555" s="165"/>
      <c r="DT555" s="188" t="b" cm="1">
        <f t="array" aca="1" ref="DT555" ca="1">OR($G555=Forecast_Capex_Input!$BU$8:$BU$10)</f>
        <v>0</v>
      </c>
      <c r="DU555" s="188" cm="1">
        <f t="array" aca="1" ref="DU555" ca="1">IFERROR(INDEX(Forecast_Capex_Input!BV$12:BV$286,$X555)
*(INDEX(Forecast_Capex_Input!$H$12:$H$286,$X555)=Repex),0)
*$DT555</f>
        <v>0</v>
      </c>
      <c r="DV555" s="188" cm="1">
        <f t="array" aca="1" ref="DV555" ca="1">IFERROR(INDEX(Forecast_Capex_Input!BW$12:BW$286,$X555)
*(INDEX(Forecast_Capex_Input!$H$12:$H$286,$X555)=Repex),0)
*$DT555</f>
        <v>0</v>
      </c>
      <c r="DW555" s="188" cm="1">
        <f t="array" aca="1" ref="DW555" ca="1">IFERROR(INDEX(Forecast_Capex_Input!BX$12:BX$286,$X555)
*(INDEX(Forecast_Capex_Input!$H$12:$H$286,$X555)=Repex),0)
*$DT555</f>
        <v>0</v>
      </c>
      <c r="DX555" s="188" cm="1">
        <f t="array" aca="1" ref="DX555" ca="1">IFERROR(INDEX(Forecast_Capex_Input!BY$12:BY$286,$X555)
*(INDEX(Forecast_Capex_Input!$H$12:$H$286,$X555)=Repex),0)
*$DT555</f>
        <v>0</v>
      </c>
      <c r="DY555" s="188" cm="1">
        <f t="array" aca="1" ref="DY555" ca="1">IFERROR(INDEX(Forecast_Capex_Input!BZ$12:BZ$286,$X555)
*(INDEX(Forecast_Capex_Input!$H$12:$H$286,$X555)=Repex),0)
*$DT555</f>
        <v>0</v>
      </c>
      <c r="DZ555" s="188" cm="1">
        <f t="array" aca="1" ref="DZ555" ca="1">IFERROR(INDEX(Forecast_Capex_Input!CA$12:CA$286,$X555)
*(INDEX(Forecast_Capex_Input!$H$12:$H$286,$X555)=Repex),0)
*$DT555</f>
        <v>0</v>
      </c>
      <c r="EA555" s="188" cm="1">
        <f t="array" aca="1" ref="EA555" ca="1">IFERROR(INDEX(Forecast_Capex_Input!CB$12:CB$286,$X555)
*(INDEX(Forecast_Capex_Input!$H$12:$H$286,$X555)=Repex),0)
*$DT555</f>
        <v>0</v>
      </c>
      <c r="EB555" s="188" cm="1">
        <f t="array" aca="1" ref="EB555" ca="1">IFERROR(INDEX(Forecast_Capex_Input!CC$12:CC$286,$X555)
*(INDEX(Forecast_Capex_Input!$H$12:$H$286,$X555)=Repex),0)
*$DT555</f>
        <v>0</v>
      </c>
      <c r="EC555" s="165"/>
      <c r="ED555" s="226" t="str">
        <f t="shared" si="391"/>
        <v>N/A</v>
      </c>
      <c r="EE555" s="174" t="s">
        <v>15</v>
      </c>
    </row>
    <row r="556" spans="3:135" x14ac:dyDescent="0.2">
      <c r="C556" s="174">
        <f t="shared" si="392"/>
        <v>546</v>
      </c>
      <c r="D556" s="167" t="str" cm="1">
        <f t="array" ref="D556">IFERROR(INDEX(Forecast_Capex_Input!$D$12:$D$286,$X556),NA)</f>
        <v>N/A</v>
      </c>
      <c r="E556" s="172" t="str" cm="1">
        <f t="array" ref="E556">IF($X556=NA,NA,INDEX(Forecast_Capex_Input!$E$12:$E$286,$X556))</f>
        <v>N/A</v>
      </c>
      <c r="F556" s="167" t="str" cm="1">
        <f t="array" aca="1" ref="F556" ca="1">IFERROR(INDEX(General!$E$25:$E$26,$Y556),NA)</f>
        <v>N/A</v>
      </c>
      <c r="G556" s="167" t="str" cm="1">
        <f t="array" aca="1" ref="G556" ca="1">IFERROR(INDEX(Forecast_Capex_Input!$AI$11:$BB$11,$AA556),NA)</f>
        <v>N/A</v>
      </c>
      <c r="H556" s="189" t="str" cm="1">
        <f t="array" aca="1" ref="H556" ca="1">IFERROR(INDEX(Forecast_Capex_Input!$AI$12:$BB$286,$X556,$AA556),NA)</f>
        <v>N/A</v>
      </c>
      <c r="I556" s="199" t="str" cm="1">
        <f t="array" ref="I556">IFERROR(INDEX(Forecast_Capex_Input!$F$12:$F$286,$X556),NA)</f>
        <v>N/A</v>
      </c>
      <c r="J556" s="199" t="str" cm="1">
        <f t="array" ref="J556">IFERROR(INDEX(Forecast_Capex_Input!G$12:G$286,$X556),NA)</f>
        <v>N/A</v>
      </c>
      <c r="K556" s="199" t="str" cm="1">
        <f t="array" ref="K556">IFERROR(INDEX(Forecast_Capex_Input!H$12:H$286,$X556),NA)</f>
        <v>N/A</v>
      </c>
      <c r="L556" s="199" t="str" cm="1">
        <f t="array" ref="L556">IFERROR(INDEX(Forecast_Capex_Input!I$12:I$286,$X556),NA)</f>
        <v>N/A</v>
      </c>
      <c r="M556" s="199" t="str" cm="1">
        <f t="array" ref="M556">IFERROR(INDEX(Forecast_Capex_Input!J$12:J$286,$X556),NA)</f>
        <v>N/A</v>
      </c>
      <c r="N556" s="199" t="str" cm="1">
        <f t="array" ref="N556">IFERROR(INDEX(Forecast_Capex_Input!K$12:K$286,$X556),NA)</f>
        <v>N/A</v>
      </c>
      <c r="O556" s="199" t="str" cm="1">
        <f t="array" ref="O556">IFERROR(INDEX(Forecast_Capex_Input!L$12:L$286,$X556),NA)</f>
        <v>N/A</v>
      </c>
      <c r="P556" s="199" t="str" cm="1">
        <f t="array" ref="P556">IFERROR(INDEX(Forecast_Capex_Input!M$12:M$286,$X556),NA)</f>
        <v>N/A</v>
      </c>
      <c r="Q556" s="172" t="str" cm="1">
        <f t="array" ref="Q556">IFERROR(INDEX(Forecast_Capex_Input!N$12:N$286,$X556),NA)</f>
        <v>N/A</v>
      </c>
      <c r="R556" s="265" cm="1">
        <f t="array" ref="R556">IFERROR(INDEX(Forecast_Capex_Input!O$12:O$286,$X556),0)</f>
        <v>0</v>
      </c>
      <c r="S556" s="172" cm="1">
        <f t="array" ref="S556">IFERROR(INDEX(Forecast_Capex_Input!P$12:P$286,$X556),0)</f>
        <v>0</v>
      </c>
      <c r="T556" s="199" t="str" cm="1">
        <f t="array" aca="1" ref="T556" ca="1">IFERROR(INDEX(General!$K$84:$K$103,$AA556),NA)</f>
        <v>N/A</v>
      </c>
      <c r="U556" s="188" cm="1">
        <f t="array" aca="1" ref="U556" ca="1">IFERROR(
IF($F556=General!$E$25,INDEX(Forecast_Capex_Input!S$12:S$286,$X556),
INDEX(Forecast_Capex_Input!T$12:T$286,$X556)),0)</f>
        <v>0</v>
      </c>
      <c r="V556" s="222" t="b">
        <f>IFERROR(INDEX(Overheads!$T$19:$T$26,MATCH($I556,Overheads!$E$19:$E$26,0)),FALSE)</f>
        <v>0</v>
      </c>
      <c r="W556" s="165"/>
      <c r="X556" s="174" t="str">
        <f>IFERROR(
IF(MATCH($C556,Forecast_Capex_Input!$CI$12:$CI$286,1)+1&gt;MAX(Forecast_Capex_Input!$C$12:$C$286),NA,
MATCH($C556,Forecast_Capex_Input!$CI$12:$CI$286,1)+1),1)</f>
        <v>N/A</v>
      </c>
      <c r="Y556" s="174" t="str" cm="1">
        <f t="array" aca="1" ref="Y556" ca="1">IFERROR(
IF(X555&lt;&gt;X556,1,
IF(COUNTIF(OFFSET(Y555,0,0,-INDEX(Forecast_Capex_Input!$CG$12:$CG$286,$X556)),Y555)=INDEX(Forecast_Capex_Input!$CG$12:$CG$286,$X556),Y555+1,Y555)),NA)</f>
        <v>N/A</v>
      </c>
      <c r="Z556" s="174" t="str" cm="1">
        <f t="array" ref="Z556">IFERROR($C556-IF($X556=1,1,INDEX(Forecast_Capex_Input!$CI$12:$CI$286,$X556-1))+1,NA)</f>
        <v>N/A</v>
      </c>
      <c r="AA556" s="174" t="str" cm="1">
        <f t="array" aca="1" ref="AA556" ca="1">IFERROR(IF(Y556=1,
INDEX(Forecast_Capex_Input!$AI$10:$BB$10,SMALL(IF(INDEX(Forecast_Capex_Input!$AI$12:$BB$286,$X556,0)&gt;0,COLUMN(Forecast_Capex_Input!$AI$10:$BB$10)-COLUMN(Forecast_Capex_Input!$AI$12)+1),ROWS(OFFSET(AA555,0,0,-$Z556)))),
OFFSET(AA555,-INDEX(Forecast_Capex_Input!$CG$12:$CG$286,$X556)+1,0)),NA)</f>
        <v>N/A</v>
      </c>
      <c r="AB556" s="174" t="str">
        <f t="shared" ca="1" si="361"/>
        <v>N/A</v>
      </c>
      <c r="AC556" s="222" t="b">
        <f t="shared" si="393"/>
        <v>0</v>
      </c>
      <c r="AD556" s="220" t="b">
        <v>0</v>
      </c>
      <c r="AE556" s="222" t="b">
        <f t="shared" si="362"/>
        <v>1</v>
      </c>
      <c r="AF556" s="165"/>
      <c r="AG556" s="215">
        <v>0</v>
      </c>
      <c r="AH556" s="215">
        <v>0</v>
      </c>
      <c r="AI556" s="215">
        <v>0</v>
      </c>
      <c r="AJ556" s="215">
        <v>0</v>
      </c>
      <c r="AK556" s="215">
        <v>0</v>
      </c>
      <c r="AL556" s="155">
        <v>0</v>
      </c>
      <c r="AM556" s="165"/>
      <c r="AN556" s="215" cm="1">
        <f t="array" aca="1" ref="AN556" ca="1">IFERROR(INDEX(General!O$33:O$34,$AB556)
*AG556,0)</f>
        <v>0</v>
      </c>
      <c r="AO556" s="215" cm="1">
        <f t="array" aca="1" ref="AO556" ca="1">IFERROR(INDEX(General!P$33:P$34,$AB556)
*AH556,0)</f>
        <v>0</v>
      </c>
      <c r="AP556" s="215" cm="1">
        <f t="array" aca="1" ref="AP556" ca="1">IFERROR(INDEX(General!Q$33:Q$34,$AB556)
*AI556,0)</f>
        <v>0</v>
      </c>
      <c r="AQ556" s="215" cm="1">
        <f t="array" aca="1" ref="AQ556" ca="1">IFERROR(INDEX(General!R$33:R$34,$AB556)
*AJ556,0)</f>
        <v>0</v>
      </c>
      <c r="AR556" s="215" cm="1">
        <f t="array" aca="1" ref="AR556" ca="1">IFERROR(INDEX(General!S$33:S$34,$AB556)
*AK556,0)</f>
        <v>0</v>
      </c>
      <c r="AS556" s="155">
        <f t="shared" ca="1" si="394"/>
        <v>0</v>
      </c>
      <c r="AT556" s="165"/>
      <c r="AU556" s="215">
        <f ca="1">IF($AE556=FALSE,AN556*Overheads!$R$24*$V556,
IFERROR(Overheads!$O$49*$V556*AN556,0)
+IFERROR(Overheads!Q$59*$V556*(AN556/Overheads!Q$68),0))</f>
        <v>0</v>
      </c>
      <c r="AV556" s="215">
        <f ca="1">IF($AE556=FALSE,AO556*Overheads!$R$24*$V556,
IFERROR(Overheads!$O$49*$V556*AO556,0)
+IFERROR(Overheads!R$59*$V556*(AO556/Overheads!R$68),0))</f>
        <v>0</v>
      </c>
      <c r="AW556" s="215">
        <f ca="1">IF($AE556=FALSE,AP556*Overheads!$R$24*$V556,
IFERROR(Overheads!$O$49*$V556*AP556,0)
+IFERROR(Overheads!S$59*$V556*(AP556/Overheads!S$68),0))</f>
        <v>0</v>
      </c>
      <c r="AX556" s="215">
        <f ca="1">IF($AE556=FALSE,AQ556*Overheads!$R$24*$V556,
IFERROR(Overheads!$O$49*$V556*AQ556,0)
+IFERROR(Overheads!T$59*$V556*(AQ556/Overheads!T$68),0))</f>
        <v>0</v>
      </c>
      <c r="AY556" s="215">
        <f ca="1">IF($AE556=FALSE,AR556*Overheads!$R$24*$V556,
IFERROR(Overheads!$O$49*$V556*AR556,0)
+IFERROR(Overheads!U$59*$V556*(AR556/Overheads!U$68),0))</f>
        <v>0</v>
      </c>
      <c r="AZ556" s="155">
        <f t="shared" ca="1" si="395"/>
        <v>0</v>
      </c>
      <c r="BA556" s="165"/>
      <c r="BB556" s="215">
        <f ca="1">IF($AE556=FALSE,AN556*Overheads!$S$25,
IFERROR(Overheads!$O$50*AN556,0)
+IFERROR(Overheads!Q$60*(AN556/Overheads!Q$66),0))</f>
        <v>0</v>
      </c>
      <c r="BC556" s="215">
        <f ca="1">IF($AE556=FALSE,AO556*Overheads!$S$25,
IFERROR(Overheads!$O$50*AO556,0)
+IFERROR(Overheads!R$60*(AO556/Overheads!R$66),0))</f>
        <v>0</v>
      </c>
      <c r="BD556" s="215">
        <f ca="1">IF($AE556=FALSE,AP556*Overheads!$S$25,
IFERROR(Overheads!$O$50*AP556,0)
+IFERROR(Overheads!S$60*(AP556/Overheads!S$66),0))</f>
        <v>0</v>
      </c>
      <c r="BE556" s="215">
        <f ca="1">IF($AE556=FALSE,AQ556*Overheads!$S$25,
IFERROR(Overheads!$O$50*AQ556,0)
+IFERROR(Overheads!T$60*(AQ556/Overheads!T$66),0))</f>
        <v>0</v>
      </c>
      <c r="BF556" s="215">
        <f ca="1">IF($AE556=FALSE,AR556*Overheads!$S$25,
IFERROR(Overheads!$O$50*AR556,0)
+IFERROR(Overheads!U$60*(AR556/Overheads!U$66),0))</f>
        <v>0</v>
      </c>
      <c r="BG556" s="155">
        <f t="shared" ca="1" si="396"/>
        <v>0</v>
      </c>
      <c r="BH556" s="165"/>
      <c r="BI556" s="215">
        <f t="shared" ca="1" si="397"/>
        <v>0</v>
      </c>
      <c r="BJ556" s="215">
        <f t="shared" ca="1" si="363"/>
        <v>0</v>
      </c>
      <c r="BK556" s="215">
        <f t="shared" ca="1" si="364"/>
        <v>0</v>
      </c>
      <c r="BL556" s="215">
        <f t="shared" ca="1" si="365"/>
        <v>0</v>
      </c>
      <c r="BM556" s="215">
        <f t="shared" ca="1" si="366"/>
        <v>0</v>
      </c>
      <c r="BN556" s="155">
        <f t="shared" ca="1" si="398"/>
        <v>0</v>
      </c>
      <c r="BO556" s="165"/>
      <c r="BP556" s="187" cm="1">
        <f t="array" ref="BP556">IFERROR(IF($X556=$X555,BP555,INDEX(Forecast_Capex_Input!AC$12:AC$286,$X556)),0)</f>
        <v>0</v>
      </c>
      <c r="BQ556" s="187" cm="1">
        <f t="array" ref="BQ556">IFERROR(IF($X556=$X555,BQ555,INDEX(Forecast_Capex_Input!AD$12:AD$286,$X556)),0)</f>
        <v>0</v>
      </c>
      <c r="BR556" s="187" cm="1">
        <f t="array" ref="BR556">IFERROR(IF($X556=$X555,BR555,INDEX(Forecast_Capex_Input!AE$12:AE$286,$X556)),0)</f>
        <v>0</v>
      </c>
      <c r="BS556" s="187" cm="1">
        <f t="array" ref="BS556">IFERROR(IF($X556=$X555,BS555,INDEX(Forecast_Capex_Input!AF$12:AF$286,$X556)),0)</f>
        <v>0</v>
      </c>
      <c r="BT556" s="187" cm="1">
        <f t="array" ref="BT556">IFERROR(IF($X556=$X555,BT555,INDEX(Forecast_Capex_Input!AG$12:AG$286,$X556)),0)</f>
        <v>0</v>
      </c>
      <c r="BU556" s="165"/>
      <c r="BV556" s="215">
        <f t="shared" si="367"/>
        <v>0</v>
      </c>
      <c r="BW556" s="215">
        <f t="shared" si="368"/>
        <v>0</v>
      </c>
      <c r="BX556" s="215">
        <f t="shared" si="369"/>
        <v>0</v>
      </c>
      <c r="BY556" s="215">
        <f t="shared" si="370"/>
        <v>0</v>
      </c>
      <c r="BZ556" s="215">
        <f t="shared" si="371"/>
        <v>0</v>
      </c>
      <c r="CA556" s="155">
        <f t="shared" si="399"/>
        <v>0</v>
      </c>
      <c r="CB556" s="165"/>
      <c r="CC556" s="215">
        <f t="shared" si="372"/>
        <v>0</v>
      </c>
      <c r="CD556" s="215">
        <f t="shared" si="373"/>
        <v>0</v>
      </c>
      <c r="CE556" s="215">
        <f t="shared" si="374"/>
        <v>0</v>
      </c>
      <c r="CF556" s="215">
        <f t="shared" si="375"/>
        <v>0</v>
      </c>
      <c r="CG556" s="215">
        <f t="shared" si="376"/>
        <v>0</v>
      </c>
      <c r="CH556" s="155">
        <f t="shared" si="400"/>
        <v>0</v>
      </c>
      <c r="CI556" s="165"/>
      <c r="CJ556" s="215">
        <f t="shared" si="377"/>
        <v>0</v>
      </c>
      <c r="CK556" s="215">
        <f t="shared" si="378"/>
        <v>0</v>
      </c>
      <c r="CL556" s="215">
        <f t="shared" si="379"/>
        <v>0</v>
      </c>
      <c r="CM556" s="215">
        <f t="shared" si="380"/>
        <v>0</v>
      </c>
      <c r="CN556" s="215">
        <f t="shared" si="381"/>
        <v>0</v>
      </c>
      <c r="CO556" s="155">
        <f t="shared" si="401"/>
        <v>0</v>
      </c>
      <c r="CP556" s="165"/>
      <c r="CQ556" s="223">
        <f t="shared" si="382"/>
        <v>0</v>
      </c>
      <c r="CR556" s="223">
        <f t="shared" si="383"/>
        <v>0</v>
      </c>
      <c r="CS556" s="223">
        <f t="shared" si="384"/>
        <v>0</v>
      </c>
      <c r="CT556" s="223">
        <f t="shared" si="385"/>
        <v>0</v>
      </c>
      <c r="CU556" s="223">
        <f t="shared" si="386"/>
        <v>0</v>
      </c>
      <c r="CV556" s="155">
        <f t="shared" si="402"/>
        <v>0</v>
      </c>
      <c r="CW556" s="165"/>
      <c r="CX556" s="215">
        <f t="shared" si="403"/>
        <v>0</v>
      </c>
      <c r="CY556" s="215">
        <f t="shared" si="387"/>
        <v>0</v>
      </c>
      <c r="CZ556" s="215">
        <f t="shared" si="388"/>
        <v>0</v>
      </c>
      <c r="DA556" s="215">
        <f t="shared" si="389"/>
        <v>0</v>
      </c>
      <c r="DB556" s="215">
        <f t="shared" si="390"/>
        <v>0</v>
      </c>
      <c r="DC556" s="155">
        <f t="shared" si="404"/>
        <v>0</v>
      </c>
      <c r="DD556" s="165"/>
      <c r="DE556" s="188" t="b" cm="1">
        <f t="array" aca="1" ref="DE556" ca="1">OR($G556=Forecast_Capex_Input!$BF$8:$BF$10)</f>
        <v>0</v>
      </c>
      <c r="DF556" s="188" cm="1">
        <f t="array" aca="1" ref="DF556" ca="1">IFERROR(INDEX(Forecast_Capex_Input!BG$12:BG$286,$X556)
*(INDEX(Forecast_Capex_Input!$H$12:$H$286,$X556)=Repex),0)
*$DE556</f>
        <v>0</v>
      </c>
      <c r="DG556" s="188" cm="1">
        <f t="array" aca="1" ref="DG556" ca="1">IFERROR(INDEX(Forecast_Capex_Input!BH$12:BH$286,$X556)
*(INDEX(Forecast_Capex_Input!$H$12:$H$286,$X556)=Repex),0)
*$DE556</f>
        <v>0</v>
      </c>
      <c r="DH556" s="188" cm="1">
        <f t="array" aca="1" ref="DH556" ca="1">IFERROR(INDEX(Forecast_Capex_Input!BI$12:BI$286,$X556)
*(INDEX(Forecast_Capex_Input!$H$12:$H$286,$X556)=Repex),0)
*$DE556</f>
        <v>0</v>
      </c>
      <c r="DI556" s="188" cm="1">
        <f t="array" aca="1" ref="DI556" ca="1">IFERROR(INDEX(Forecast_Capex_Input!BJ$12:BJ$286,$X556)
*(INDEX(Forecast_Capex_Input!$H$12:$H$286,$X556)=Repex),0)
*$DE556</f>
        <v>0</v>
      </c>
      <c r="DJ556" s="188" cm="1">
        <f t="array" aca="1" ref="DJ556" ca="1">IFERROR(INDEX(Forecast_Capex_Input!BK$12:BK$286,$X556)
*(INDEX(Forecast_Capex_Input!$H$12:$H$286,$X556)=Repex),0)
*$DE556</f>
        <v>0</v>
      </c>
      <c r="DK556" s="188" cm="1">
        <f t="array" aca="1" ref="DK556" ca="1">IFERROR(INDEX(Forecast_Capex_Input!BL$12:BL$286,$X556)
*(INDEX(Forecast_Capex_Input!$H$12:$H$286,$X556)=Repex),0)
*$DE556</f>
        <v>0</v>
      </c>
      <c r="DL556" s="165"/>
      <c r="DM556" s="188" t="b" cm="1">
        <f t="array" aca="1" ref="DM556" ca="1">OR($G556=Forecast_Capex_Input!$BN$8:$BN$9)</f>
        <v>0</v>
      </c>
      <c r="DN556" s="188" cm="1">
        <f t="array" aca="1" ref="DN556" ca="1">IFERROR(INDEX(Forecast_Capex_Input!BO$12:BO$286,$X556)
*(INDEX(Forecast_Capex_Input!$H$12:$H$286,$X556)=Repex),0)
*$DM556</f>
        <v>0</v>
      </c>
      <c r="DO556" s="188" cm="1">
        <f t="array" aca="1" ref="DO556" ca="1">IFERROR(INDEX(Forecast_Capex_Input!BP$12:BP$286,$X556)
*(INDEX(Forecast_Capex_Input!$H$12:$H$286,$X556)=Repex),0)
*$DM556</f>
        <v>0</v>
      </c>
      <c r="DP556" s="188" cm="1">
        <f t="array" aca="1" ref="DP556" ca="1">IFERROR(INDEX(Forecast_Capex_Input!BQ$12:BQ$286,$X556)
*(INDEX(Forecast_Capex_Input!$H$12:$H$286,$X556)=Repex),0)
*$DM556</f>
        <v>0</v>
      </c>
      <c r="DQ556" s="188" cm="1">
        <f t="array" aca="1" ref="DQ556" ca="1">IFERROR(INDEX(Forecast_Capex_Input!BR$12:BR$286,$X556)
*(INDEX(Forecast_Capex_Input!$H$12:$H$286,$X556)=Repex),0)
*$DM556</f>
        <v>0</v>
      </c>
      <c r="DR556" s="188" cm="1">
        <f t="array" aca="1" ref="DR556" ca="1">IFERROR(INDEX(Forecast_Capex_Input!BS$12:BS$286,$X556)
*(INDEX(Forecast_Capex_Input!$H$12:$H$286,$X556)=Repex),0)
*$DM556</f>
        <v>0</v>
      </c>
      <c r="DS556" s="165"/>
      <c r="DT556" s="188" t="b" cm="1">
        <f t="array" aca="1" ref="DT556" ca="1">OR($G556=Forecast_Capex_Input!$BU$8:$BU$10)</f>
        <v>0</v>
      </c>
      <c r="DU556" s="188" cm="1">
        <f t="array" aca="1" ref="DU556" ca="1">IFERROR(INDEX(Forecast_Capex_Input!BV$12:BV$286,$X556)
*(INDEX(Forecast_Capex_Input!$H$12:$H$286,$X556)=Repex),0)
*$DT556</f>
        <v>0</v>
      </c>
      <c r="DV556" s="188" cm="1">
        <f t="array" aca="1" ref="DV556" ca="1">IFERROR(INDEX(Forecast_Capex_Input!BW$12:BW$286,$X556)
*(INDEX(Forecast_Capex_Input!$H$12:$H$286,$X556)=Repex),0)
*$DT556</f>
        <v>0</v>
      </c>
      <c r="DW556" s="188" cm="1">
        <f t="array" aca="1" ref="DW556" ca="1">IFERROR(INDEX(Forecast_Capex_Input!BX$12:BX$286,$X556)
*(INDEX(Forecast_Capex_Input!$H$12:$H$286,$X556)=Repex),0)
*$DT556</f>
        <v>0</v>
      </c>
      <c r="DX556" s="188" cm="1">
        <f t="array" aca="1" ref="DX556" ca="1">IFERROR(INDEX(Forecast_Capex_Input!BY$12:BY$286,$X556)
*(INDEX(Forecast_Capex_Input!$H$12:$H$286,$X556)=Repex),0)
*$DT556</f>
        <v>0</v>
      </c>
      <c r="DY556" s="188" cm="1">
        <f t="array" aca="1" ref="DY556" ca="1">IFERROR(INDEX(Forecast_Capex_Input!BZ$12:BZ$286,$X556)
*(INDEX(Forecast_Capex_Input!$H$12:$H$286,$X556)=Repex),0)
*$DT556</f>
        <v>0</v>
      </c>
      <c r="DZ556" s="188" cm="1">
        <f t="array" aca="1" ref="DZ556" ca="1">IFERROR(INDEX(Forecast_Capex_Input!CA$12:CA$286,$X556)
*(INDEX(Forecast_Capex_Input!$H$12:$H$286,$X556)=Repex),0)
*$DT556</f>
        <v>0</v>
      </c>
      <c r="EA556" s="188" cm="1">
        <f t="array" aca="1" ref="EA556" ca="1">IFERROR(INDEX(Forecast_Capex_Input!CB$12:CB$286,$X556)
*(INDEX(Forecast_Capex_Input!$H$12:$H$286,$X556)=Repex),0)
*$DT556</f>
        <v>0</v>
      </c>
      <c r="EB556" s="188" cm="1">
        <f t="array" aca="1" ref="EB556" ca="1">IFERROR(INDEX(Forecast_Capex_Input!CC$12:CC$286,$X556)
*(INDEX(Forecast_Capex_Input!$H$12:$H$286,$X556)=Repex),0)
*$DT556</f>
        <v>0</v>
      </c>
      <c r="EC556" s="165"/>
      <c r="ED556" s="226" t="str">
        <f t="shared" si="391"/>
        <v>N/A</v>
      </c>
      <c r="EE556" s="174" t="s">
        <v>15</v>
      </c>
    </row>
    <row r="557" spans="3:135" x14ac:dyDescent="0.2">
      <c r="C557" s="174">
        <f t="shared" si="392"/>
        <v>547</v>
      </c>
      <c r="D557" s="167" t="str" cm="1">
        <f t="array" ref="D557">IFERROR(INDEX(Forecast_Capex_Input!$D$12:$D$286,$X557),NA)</f>
        <v>N/A</v>
      </c>
      <c r="E557" s="172" t="str" cm="1">
        <f t="array" ref="E557">IF($X557=NA,NA,INDEX(Forecast_Capex_Input!$E$12:$E$286,$X557))</f>
        <v>N/A</v>
      </c>
      <c r="F557" s="167" t="str" cm="1">
        <f t="array" aca="1" ref="F557" ca="1">IFERROR(INDEX(General!$E$25:$E$26,$Y557),NA)</f>
        <v>N/A</v>
      </c>
      <c r="G557" s="167" t="str" cm="1">
        <f t="array" aca="1" ref="G557" ca="1">IFERROR(INDEX(Forecast_Capex_Input!$AI$11:$BB$11,$AA557),NA)</f>
        <v>N/A</v>
      </c>
      <c r="H557" s="189" t="str" cm="1">
        <f t="array" aca="1" ref="H557" ca="1">IFERROR(INDEX(Forecast_Capex_Input!$AI$12:$BB$286,$X557,$AA557),NA)</f>
        <v>N/A</v>
      </c>
      <c r="I557" s="199" t="str" cm="1">
        <f t="array" ref="I557">IFERROR(INDEX(Forecast_Capex_Input!$F$12:$F$286,$X557),NA)</f>
        <v>N/A</v>
      </c>
      <c r="J557" s="199" t="str" cm="1">
        <f t="array" ref="J557">IFERROR(INDEX(Forecast_Capex_Input!G$12:G$286,$X557),NA)</f>
        <v>N/A</v>
      </c>
      <c r="K557" s="199" t="str" cm="1">
        <f t="array" ref="K557">IFERROR(INDEX(Forecast_Capex_Input!H$12:H$286,$X557),NA)</f>
        <v>N/A</v>
      </c>
      <c r="L557" s="199" t="str" cm="1">
        <f t="array" ref="L557">IFERROR(INDEX(Forecast_Capex_Input!I$12:I$286,$X557),NA)</f>
        <v>N/A</v>
      </c>
      <c r="M557" s="199" t="str" cm="1">
        <f t="array" ref="M557">IFERROR(INDEX(Forecast_Capex_Input!J$12:J$286,$X557),NA)</f>
        <v>N/A</v>
      </c>
      <c r="N557" s="199" t="str" cm="1">
        <f t="array" ref="N557">IFERROR(INDEX(Forecast_Capex_Input!K$12:K$286,$X557),NA)</f>
        <v>N/A</v>
      </c>
      <c r="O557" s="199" t="str" cm="1">
        <f t="array" ref="O557">IFERROR(INDEX(Forecast_Capex_Input!L$12:L$286,$X557),NA)</f>
        <v>N/A</v>
      </c>
      <c r="P557" s="199" t="str" cm="1">
        <f t="array" ref="P557">IFERROR(INDEX(Forecast_Capex_Input!M$12:M$286,$X557),NA)</f>
        <v>N/A</v>
      </c>
      <c r="Q557" s="172" t="str" cm="1">
        <f t="array" ref="Q557">IFERROR(INDEX(Forecast_Capex_Input!N$12:N$286,$X557),NA)</f>
        <v>N/A</v>
      </c>
      <c r="R557" s="265" cm="1">
        <f t="array" ref="R557">IFERROR(INDEX(Forecast_Capex_Input!O$12:O$286,$X557),0)</f>
        <v>0</v>
      </c>
      <c r="S557" s="172" cm="1">
        <f t="array" ref="S557">IFERROR(INDEX(Forecast_Capex_Input!P$12:P$286,$X557),0)</f>
        <v>0</v>
      </c>
      <c r="T557" s="199" t="str" cm="1">
        <f t="array" aca="1" ref="T557" ca="1">IFERROR(INDEX(General!$K$84:$K$103,$AA557),NA)</f>
        <v>N/A</v>
      </c>
      <c r="U557" s="188" cm="1">
        <f t="array" aca="1" ref="U557" ca="1">IFERROR(
IF($F557=General!$E$25,INDEX(Forecast_Capex_Input!S$12:S$286,$X557),
INDEX(Forecast_Capex_Input!T$12:T$286,$X557)),0)</f>
        <v>0</v>
      </c>
      <c r="V557" s="222" t="b">
        <f>IFERROR(INDEX(Overheads!$T$19:$T$26,MATCH($I557,Overheads!$E$19:$E$26,0)),FALSE)</f>
        <v>0</v>
      </c>
      <c r="W557" s="165"/>
      <c r="X557" s="174" t="str">
        <f>IFERROR(
IF(MATCH($C557,Forecast_Capex_Input!$CI$12:$CI$286,1)+1&gt;MAX(Forecast_Capex_Input!$C$12:$C$286),NA,
MATCH($C557,Forecast_Capex_Input!$CI$12:$CI$286,1)+1),1)</f>
        <v>N/A</v>
      </c>
      <c r="Y557" s="174" t="str" cm="1">
        <f t="array" aca="1" ref="Y557" ca="1">IFERROR(
IF(X556&lt;&gt;X557,1,
IF(COUNTIF(OFFSET(Y556,0,0,-INDEX(Forecast_Capex_Input!$CG$12:$CG$286,$X557)),Y556)=INDEX(Forecast_Capex_Input!$CG$12:$CG$286,$X557),Y556+1,Y556)),NA)</f>
        <v>N/A</v>
      </c>
      <c r="Z557" s="174" t="str" cm="1">
        <f t="array" ref="Z557">IFERROR($C557-IF($X557=1,1,INDEX(Forecast_Capex_Input!$CI$12:$CI$286,$X557-1))+1,NA)</f>
        <v>N/A</v>
      </c>
      <c r="AA557" s="174" t="str" cm="1">
        <f t="array" aca="1" ref="AA557" ca="1">IFERROR(IF(Y557=1,
INDEX(Forecast_Capex_Input!$AI$10:$BB$10,SMALL(IF(INDEX(Forecast_Capex_Input!$AI$12:$BB$286,$X557,0)&gt;0,COLUMN(Forecast_Capex_Input!$AI$10:$BB$10)-COLUMN(Forecast_Capex_Input!$AI$12)+1),ROWS(OFFSET(AA556,0,0,-$Z557)))),
OFFSET(AA556,-INDEX(Forecast_Capex_Input!$CG$12:$CG$286,$X557)+1,0)),NA)</f>
        <v>N/A</v>
      </c>
      <c r="AB557" s="174" t="str">
        <f t="shared" ca="1" si="361"/>
        <v>N/A</v>
      </c>
      <c r="AC557" s="222" t="b">
        <f t="shared" si="393"/>
        <v>0</v>
      </c>
      <c r="AD557" s="220" t="b">
        <v>0</v>
      </c>
      <c r="AE557" s="222" t="b">
        <f t="shared" si="362"/>
        <v>1</v>
      </c>
      <c r="AF557" s="165"/>
      <c r="AG557" s="215">
        <v>0</v>
      </c>
      <c r="AH557" s="215">
        <v>0</v>
      </c>
      <c r="AI557" s="215">
        <v>0</v>
      </c>
      <c r="AJ557" s="215">
        <v>0</v>
      </c>
      <c r="AK557" s="215">
        <v>0</v>
      </c>
      <c r="AL557" s="155">
        <v>0</v>
      </c>
      <c r="AM557" s="165"/>
      <c r="AN557" s="215" cm="1">
        <f t="array" aca="1" ref="AN557" ca="1">IFERROR(INDEX(General!O$33:O$34,$AB557)
*AG557,0)</f>
        <v>0</v>
      </c>
      <c r="AO557" s="215" cm="1">
        <f t="array" aca="1" ref="AO557" ca="1">IFERROR(INDEX(General!P$33:P$34,$AB557)
*AH557,0)</f>
        <v>0</v>
      </c>
      <c r="AP557" s="215" cm="1">
        <f t="array" aca="1" ref="AP557" ca="1">IFERROR(INDEX(General!Q$33:Q$34,$AB557)
*AI557,0)</f>
        <v>0</v>
      </c>
      <c r="AQ557" s="215" cm="1">
        <f t="array" aca="1" ref="AQ557" ca="1">IFERROR(INDEX(General!R$33:R$34,$AB557)
*AJ557,0)</f>
        <v>0</v>
      </c>
      <c r="AR557" s="215" cm="1">
        <f t="array" aca="1" ref="AR557" ca="1">IFERROR(INDEX(General!S$33:S$34,$AB557)
*AK557,0)</f>
        <v>0</v>
      </c>
      <c r="AS557" s="155">
        <f t="shared" ca="1" si="394"/>
        <v>0</v>
      </c>
      <c r="AT557" s="165"/>
      <c r="AU557" s="215">
        <f ca="1">IF($AE557=FALSE,AN557*Overheads!$R$24*$V557,
IFERROR(Overheads!$O$49*$V557*AN557,0)
+IFERROR(Overheads!Q$59*$V557*(AN557/Overheads!Q$68),0))</f>
        <v>0</v>
      </c>
      <c r="AV557" s="215">
        <f ca="1">IF($AE557=FALSE,AO557*Overheads!$R$24*$V557,
IFERROR(Overheads!$O$49*$V557*AO557,0)
+IFERROR(Overheads!R$59*$V557*(AO557/Overheads!R$68),0))</f>
        <v>0</v>
      </c>
      <c r="AW557" s="215">
        <f ca="1">IF($AE557=FALSE,AP557*Overheads!$R$24*$V557,
IFERROR(Overheads!$O$49*$V557*AP557,0)
+IFERROR(Overheads!S$59*$V557*(AP557/Overheads!S$68),0))</f>
        <v>0</v>
      </c>
      <c r="AX557" s="215">
        <f ca="1">IF($AE557=FALSE,AQ557*Overheads!$R$24*$V557,
IFERROR(Overheads!$O$49*$V557*AQ557,0)
+IFERROR(Overheads!T$59*$V557*(AQ557/Overheads!T$68),0))</f>
        <v>0</v>
      </c>
      <c r="AY557" s="215">
        <f ca="1">IF($AE557=FALSE,AR557*Overheads!$R$24*$V557,
IFERROR(Overheads!$O$49*$V557*AR557,0)
+IFERROR(Overheads!U$59*$V557*(AR557/Overheads!U$68),0))</f>
        <v>0</v>
      </c>
      <c r="AZ557" s="155">
        <f t="shared" ca="1" si="395"/>
        <v>0</v>
      </c>
      <c r="BA557" s="165"/>
      <c r="BB557" s="215">
        <f ca="1">IF($AE557=FALSE,AN557*Overheads!$S$25,
IFERROR(Overheads!$O$50*AN557,0)
+IFERROR(Overheads!Q$60*(AN557/Overheads!Q$66),0))</f>
        <v>0</v>
      </c>
      <c r="BC557" s="215">
        <f ca="1">IF($AE557=FALSE,AO557*Overheads!$S$25,
IFERROR(Overheads!$O$50*AO557,0)
+IFERROR(Overheads!R$60*(AO557/Overheads!R$66),0))</f>
        <v>0</v>
      </c>
      <c r="BD557" s="215">
        <f ca="1">IF($AE557=FALSE,AP557*Overheads!$S$25,
IFERROR(Overheads!$O$50*AP557,0)
+IFERROR(Overheads!S$60*(AP557/Overheads!S$66),0))</f>
        <v>0</v>
      </c>
      <c r="BE557" s="215">
        <f ca="1">IF($AE557=FALSE,AQ557*Overheads!$S$25,
IFERROR(Overheads!$O$50*AQ557,0)
+IFERROR(Overheads!T$60*(AQ557/Overheads!T$66),0))</f>
        <v>0</v>
      </c>
      <c r="BF557" s="215">
        <f ca="1">IF($AE557=FALSE,AR557*Overheads!$S$25,
IFERROR(Overheads!$O$50*AR557,0)
+IFERROR(Overheads!U$60*(AR557/Overheads!U$66),0))</f>
        <v>0</v>
      </c>
      <c r="BG557" s="155">
        <f t="shared" ca="1" si="396"/>
        <v>0</v>
      </c>
      <c r="BH557" s="165"/>
      <c r="BI557" s="215">
        <f t="shared" ca="1" si="397"/>
        <v>0</v>
      </c>
      <c r="BJ557" s="215">
        <f t="shared" ca="1" si="363"/>
        <v>0</v>
      </c>
      <c r="BK557" s="215">
        <f t="shared" ca="1" si="364"/>
        <v>0</v>
      </c>
      <c r="BL557" s="215">
        <f t="shared" ca="1" si="365"/>
        <v>0</v>
      </c>
      <c r="BM557" s="215">
        <f t="shared" ca="1" si="366"/>
        <v>0</v>
      </c>
      <c r="BN557" s="155">
        <f t="shared" ca="1" si="398"/>
        <v>0</v>
      </c>
      <c r="BO557" s="165"/>
      <c r="BP557" s="187" cm="1">
        <f t="array" ref="BP557">IFERROR(IF($X557=$X556,BP556,INDEX(Forecast_Capex_Input!AC$12:AC$286,$X557)),0)</f>
        <v>0</v>
      </c>
      <c r="BQ557" s="187" cm="1">
        <f t="array" ref="BQ557">IFERROR(IF($X557=$X556,BQ556,INDEX(Forecast_Capex_Input!AD$12:AD$286,$X557)),0)</f>
        <v>0</v>
      </c>
      <c r="BR557" s="187" cm="1">
        <f t="array" ref="BR557">IFERROR(IF($X557=$X556,BR556,INDEX(Forecast_Capex_Input!AE$12:AE$286,$X557)),0)</f>
        <v>0</v>
      </c>
      <c r="BS557" s="187" cm="1">
        <f t="array" ref="BS557">IFERROR(IF($X557=$X556,BS556,INDEX(Forecast_Capex_Input!AF$12:AF$286,$X557)),0)</f>
        <v>0</v>
      </c>
      <c r="BT557" s="187" cm="1">
        <f t="array" ref="BT557">IFERROR(IF($X557=$X556,BT556,INDEX(Forecast_Capex_Input!AG$12:AG$286,$X557)),0)</f>
        <v>0</v>
      </c>
      <c r="BU557" s="165"/>
      <c r="BV557" s="215">
        <f t="shared" si="367"/>
        <v>0</v>
      </c>
      <c r="BW557" s="215">
        <f t="shared" si="368"/>
        <v>0</v>
      </c>
      <c r="BX557" s="215">
        <f t="shared" si="369"/>
        <v>0</v>
      </c>
      <c r="BY557" s="215">
        <f t="shared" si="370"/>
        <v>0</v>
      </c>
      <c r="BZ557" s="215">
        <f t="shared" si="371"/>
        <v>0</v>
      </c>
      <c r="CA557" s="155">
        <f t="shared" si="399"/>
        <v>0</v>
      </c>
      <c r="CB557" s="165"/>
      <c r="CC557" s="215">
        <f t="shared" si="372"/>
        <v>0</v>
      </c>
      <c r="CD557" s="215">
        <f t="shared" si="373"/>
        <v>0</v>
      </c>
      <c r="CE557" s="215">
        <f t="shared" si="374"/>
        <v>0</v>
      </c>
      <c r="CF557" s="215">
        <f t="shared" si="375"/>
        <v>0</v>
      </c>
      <c r="CG557" s="215">
        <f t="shared" si="376"/>
        <v>0</v>
      </c>
      <c r="CH557" s="155">
        <f t="shared" si="400"/>
        <v>0</v>
      </c>
      <c r="CI557" s="165"/>
      <c r="CJ557" s="215">
        <f t="shared" si="377"/>
        <v>0</v>
      </c>
      <c r="CK557" s="215">
        <f t="shared" si="378"/>
        <v>0</v>
      </c>
      <c r="CL557" s="215">
        <f t="shared" si="379"/>
        <v>0</v>
      </c>
      <c r="CM557" s="215">
        <f t="shared" si="380"/>
        <v>0</v>
      </c>
      <c r="CN557" s="215">
        <f t="shared" si="381"/>
        <v>0</v>
      </c>
      <c r="CO557" s="155">
        <f t="shared" si="401"/>
        <v>0</v>
      </c>
      <c r="CP557" s="165"/>
      <c r="CQ557" s="223">
        <f t="shared" si="382"/>
        <v>0</v>
      </c>
      <c r="CR557" s="223">
        <f t="shared" si="383"/>
        <v>0</v>
      </c>
      <c r="CS557" s="223">
        <f t="shared" si="384"/>
        <v>0</v>
      </c>
      <c r="CT557" s="223">
        <f t="shared" si="385"/>
        <v>0</v>
      </c>
      <c r="CU557" s="223">
        <f t="shared" si="386"/>
        <v>0</v>
      </c>
      <c r="CV557" s="155">
        <f t="shared" si="402"/>
        <v>0</v>
      </c>
      <c r="CW557" s="165"/>
      <c r="CX557" s="215">
        <f t="shared" si="403"/>
        <v>0</v>
      </c>
      <c r="CY557" s="215">
        <f t="shared" si="387"/>
        <v>0</v>
      </c>
      <c r="CZ557" s="215">
        <f t="shared" si="388"/>
        <v>0</v>
      </c>
      <c r="DA557" s="215">
        <f t="shared" si="389"/>
        <v>0</v>
      </c>
      <c r="DB557" s="215">
        <f t="shared" si="390"/>
        <v>0</v>
      </c>
      <c r="DC557" s="155">
        <f t="shared" si="404"/>
        <v>0</v>
      </c>
      <c r="DD557" s="165"/>
      <c r="DE557" s="188" t="b" cm="1">
        <f t="array" aca="1" ref="DE557" ca="1">OR($G557=Forecast_Capex_Input!$BF$8:$BF$10)</f>
        <v>0</v>
      </c>
      <c r="DF557" s="188" cm="1">
        <f t="array" aca="1" ref="DF557" ca="1">IFERROR(INDEX(Forecast_Capex_Input!BG$12:BG$286,$X557)
*(INDEX(Forecast_Capex_Input!$H$12:$H$286,$X557)=Repex),0)
*$DE557</f>
        <v>0</v>
      </c>
      <c r="DG557" s="188" cm="1">
        <f t="array" aca="1" ref="DG557" ca="1">IFERROR(INDEX(Forecast_Capex_Input!BH$12:BH$286,$X557)
*(INDEX(Forecast_Capex_Input!$H$12:$H$286,$X557)=Repex),0)
*$DE557</f>
        <v>0</v>
      </c>
      <c r="DH557" s="188" cm="1">
        <f t="array" aca="1" ref="DH557" ca="1">IFERROR(INDEX(Forecast_Capex_Input!BI$12:BI$286,$X557)
*(INDEX(Forecast_Capex_Input!$H$12:$H$286,$X557)=Repex),0)
*$DE557</f>
        <v>0</v>
      </c>
      <c r="DI557" s="188" cm="1">
        <f t="array" aca="1" ref="DI557" ca="1">IFERROR(INDEX(Forecast_Capex_Input!BJ$12:BJ$286,$X557)
*(INDEX(Forecast_Capex_Input!$H$12:$H$286,$X557)=Repex),0)
*$DE557</f>
        <v>0</v>
      </c>
      <c r="DJ557" s="188" cm="1">
        <f t="array" aca="1" ref="DJ557" ca="1">IFERROR(INDEX(Forecast_Capex_Input!BK$12:BK$286,$X557)
*(INDEX(Forecast_Capex_Input!$H$12:$H$286,$X557)=Repex),0)
*$DE557</f>
        <v>0</v>
      </c>
      <c r="DK557" s="188" cm="1">
        <f t="array" aca="1" ref="DK557" ca="1">IFERROR(INDEX(Forecast_Capex_Input!BL$12:BL$286,$X557)
*(INDEX(Forecast_Capex_Input!$H$12:$H$286,$X557)=Repex),0)
*$DE557</f>
        <v>0</v>
      </c>
      <c r="DL557" s="165"/>
      <c r="DM557" s="188" t="b" cm="1">
        <f t="array" aca="1" ref="DM557" ca="1">OR($G557=Forecast_Capex_Input!$BN$8:$BN$9)</f>
        <v>0</v>
      </c>
      <c r="DN557" s="188" cm="1">
        <f t="array" aca="1" ref="DN557" ca="1">IFERROR(INDEX(Forecast_Capex_Input!BO$12:BO$286,$X557)
*(INDEX(Forecast_Capex_Input!$H$12:$H$286,$X557)=Repex),0)
*$DM557</f>
        <v>0</v>
      </c>
      <c r="DO557" s="188" cm="1">
        <f t="array" aca="1" ref="DO557" ca="1">IFERROR(INDEX(Forecast_Capex_Input!BP$12:BP$286,$X557)
*(INDEX(Forecast_Capex_Input!$H$12:$H$286,$X557)=Repex),0)
*$DM557</f>
        <v>0</v>
      </c>
      <c r="DP557" s="188" cm="1">
        <f t="array" aca="1" ref="DP557" ca="1">IFERROR(INDEX(Forecast_Capex_Input!BQ$12:BQ$286,$X557)
*(INDEX(Forecast_Capex_Input!$H$12:$H$286,$X557)=Repex),0)
*$DM557</f>
        <v>0</v>
      </c>
      <c r="DQ557" s="188" cm="1">
        <f t="array" aca="1" ref="DQ557" ca="1">IFERROR(INDEX(Forecast_Capex_Input!BR$12:BR$286,$X557)
*(INDEX(Forecast_Capex_Input!$H$12:$H$286,$X557)=Repex),0)
*$DM557</f>
        <v>0</v>
      </c>
      <c r="DR557" s="188" cm="1">
        <f t="array" aca="1" ref="DR557" ca="1">IFERROR(INDEX(Forecast_Capex_Input!BS$12:BS$286,$X557)
*(INDEX(Forecast_Capex_Input!$H$12:$H$286,$X557)=Repex),0)
*$DM557</f>
        <v>0</v>
      </c>
      <c r="DS557" s="165"/>
      <c r="DT557" s="188" t="b" cm="1">
        <f t="array" aca="1" ref="DT557" ca="1">OR($G557=Forecast_Capex_Input!$BU$8:$BU$10)</f>
        <v>0</v>
      </c>
      <c r="DU557" s="188" cm="1">
        <f t="array" aca="1" ref="DU557" ca="1">IFERROR(INDEX(Forecast_Capex_Input!BV$12:BV$286,$X557)
*(INDEX(Forecast_Capex_Input!$H$12:$H$286,$X557)=Repex),0)
*$DT557</f>
        <v>0</v>
      </c>
      <c r="DV557" s="188" cm="1">
        <f t="array" aca="1" ref="DV557" ca="1">IFERROR(INDEX(Forecast_Capex_Input!BW$12:BW$286,$X557)
*(INDEX(Forecast_Capex_Input!$H$12:$H$286,$X557)=Repex),0)
*$DT557</f>
        <v>0</v>
      </c>
      <c r="DW557" s="188" cm="1">
        <f t="array" aca="1" ref="DW557" ca="1">IFERROR(INDEX(Forecast_Capex_Input!BX$12:BX$286,$X557)
*(INDEX(Forecast_Capex_Input!$H$12:$H$286,$X557)=Repex),0)
*$DT557</f>
        <v>0</v>
      </c>
      <c r="DX557" s="188" cm="1">
        <f t="array" aca="1" ref="DX557" ca="1">IFERROR(INDEX(Forecast_Capex_Input!BY$12:BY$286,$X557)
*(INDEX(Forecast_Capex_Input!$H$12:$H$286,$X557)=Repex),0)
*$DT557</f>
        <v>0</v>
      </c>
      <c r="DY557" s="188" cm="1">
        <f t="array" aca="1" ref="DY557" ca="1">IFERROR(INDEX(Forecast_Capex_Input!BZ$12:BZ$286,$X557)
*(INDEX(Forecast_Capex_Input!$H$12:$H$286,$X557)=Repex),0)
*$DT557</f>
        <v>0</v>
      </c>
      <c r="DZ557" s="188" cm="1">
        <f t="array" aca="1" ref="DZ557" ca="1">IFERROR(INDEX(Forecast_Capex_Input!CA$12:CA$286,$X557)
*(INDEX(Forecast_Capex_Input!$H$12:$H$286,$X557)=Repex),0)
*$DT557</f>
        <v>0</v>
      </c>
      <c r="EA557" s="188" cm="1">
        <f t="array" aca="1" ref="EA557" ca="1">IFERROR(INDEX(Forecast_Capex_Input!CB$12:CB$286,$X557)
*(INDEX(Forecast_Capex_Input!$H$12:$H$286,$X557)=Repex),0)
*$DT557</f>
        <v>0</v>
      </c>
      <c r="EB557" s="188" cm="1">
        <f t="array" aca="1" ref="EB557" ca="1">IFERROR(INDEX(Forecast_Capex_Input!CC$12:CC$286,$X557)
*(INDEX(Forecast_Capex_Input!$H$12:$H$286,$X557)=Repex),0)
*$DT557</f>
        <v>0</v>
      </c>
      <c r="EC557" s="165"/>
      <c r="ED557" s="226" t="str">
        <f t="shared" si="391"/>
        <v>N/A</v>
      </c>
      <c r="EE557" s="174" t="s">
        <v>15</v>
      </c>
    </row>
    <row r="558" spans="3:135" x14ac:dyDescent="0.2">
      <c r="C558" s="174">
        <f t="shared" si="392"/>
        <v>548</v>
      </c>
      <c r="D558" s="167" t="str" cm="1">
        <f t="array" ref="D558">IFERROR(INDEX(Forecast_Capex_Input!$D$12:$D$286,$X558),NA)</f>
        <v>N/A</v>
      </c>
      <c r="E558" s="172" t="str" cm="1">
        <f t="array" ref="E558">IF($X558=NA,NA,INDEX(Forecast_Capex_Input!$E$12:$E$286,$X558))</f>
        <v>N/A</v>
      </c>
      <c r="F558" s="167" t="str" cm="1">
        <f t="array" aca="1" ref="F558" ca="1">IFERROR(INDEX(General!$E$25:$E$26,$Y558),NA)</f>
        <v>N/A</v>
      </c>
      <c r="G558" s="167" t="str" cm="1">
        <f t="array" aca="1" ref="G558" ca="1">IFERROR(INDEX(Forecast_Capex_Input!$AI$11:$BB$11,$AA558),NA)</f>
        <v>N/A</v>
      </c>
      <c r="H558" s="189" t="str" cm="1">
        <f t="array" aca="1" ref="H558" ca="1">IFERROR(INDEX(Forecast_Capex_Input!$AI$12:$BB$286,$X558,$AA558),NA)</f>
        <v>N/A</v>
      </c>
      <c r="I558" s="199" t="str" cm="1">
        <f t="array" ref="I558">IFERROR(INDEX(Forecast_Capex_Input!$F$12:$F$286,$X558),NA)</f>
        <v>N/A</v>
      </c>
      <c r="J558" s="199" t="str" cm="1">
        <f t="array" ref="J558">IFERROR(INDEX(Forecast_Capex_Input!G$12:G$286,$X558),NA)</f>
        <v>N/A</v>
      </c>
      <c r="K558" s="199" t="str" cm="1">
        <f t="array" ref="K558">IFERROR(INDEX(Forecast_Capex_Input!H$12:H$286,$X558),NA)</f>
        <v>N/A</v>
      </c>
      <c r="L558" s="199" t="str" cm="1">
        <f t="array" ref="L558">IFERROR(INDEX(Forecast_Capex_Input!I$12:I$286,$X558),NA)</f>
        <v>N/A</v>
      </c>
      <c r="M558" s="199" t="str" cm="1">
        <f t="array" ref="M558">IFERROR(INDEX(Forecast_Capex_Input!J$12:J$286,$X558),NA)</f>
        <v>N/A</v>
      </c>
      <c r="N558" s="199" t="str" cm="1">
        <f t="array" ref="N558">IFERROR(INDEX(Forecast_Capex_Input!K$12:K$286,$X558),NA)</f>
        <v>N/A</v>
      </c>
      <c r="O558" s="199" t="str" cm="1">
        <f t="array" ref="O558">IFERROR(INDEX(Forecast_Capex_Input!L$12:L$286,$X558),NA)</f>
        <v>N/A</v>
      </c>
      <c r="P558" s="199" t="str" cm="1">
        <f t="array" ref="P558">IFERROR(INDEX(Forecast_Capex_Input!M$12:M$286,$X558),NA)</f>
        <v>N/A</v>
      </c>
      <c r="Q558" s="172" t="str" cm="1">
        <f t="array" ref="Q558">IFERROR(INDEX(Forecast_Capex_Input!N$12:N$286,$X558),NA)</f>
        <v>N/A</v>
      </c>
      <c r="R558" s="265" cm="1">
        <f t="array" ref="R558">IFERROR(INDEX(Forecast_Capex_Input!O$12:O$286,$X558),0)</f>
        <v>0</v>
      </c>
      <c r="S558" s="172" cm="1">
        <f t="array" ref="S558">IFERROR(INDEX(Forecast_Capex_Input!P$12:P$286,$X558),0)</f>
        <v>0</v>
      </c>
      <c r="T558" s="199" t="str" cm="1">
        <f t="array" aca="1" ref="T558" ca="1">IFERROR(INDEX(General!$K$84:$K$103,$AA558),NA)</f>
        <v>N/A</v>
      </c>
      <c r="U558" s="188" cm="1">
        <f t="array" aca="1" ref="U558" ca="1">IFERROR(
IF($F558=General!$E$25,INDEX(Forecast_Capex_Input!S$12:S$286,$X558),
INDEX(Forecast_Capex_Input!T$12:T$286,$X558)),0)</f>
        <v>0</v>
      </c>
      <c r="V558" s="222" t="b">
        <f>IFERROR(INDEX(Overheads!$T$19:$T$26,MATCH($I558,Overheads!$E$19:$E$26,0)),FALSE)</f>
        <v>0</v>
      </c>
      <c r="W558" s="165"/>
      <c r="X558" s="174" t="str">
        <f>IFERROR(
IF(MATCH($C558,Forecast_Capex_Input!$CI$12:$CI$286,1)+1&gt;MAX(Forecast_Capex_Input!$C$12:$C$286),NA,
MATCH($C558,Forecast_Capex_Input!$CI$12:$CI$286,1)+1),1)</f>
        <v>N/A</v>
      </c>
      <c r="Y558" s="174" t="str" cm="1">
        <f t="array" aca="1" ref="Y558" ca="1">IFERROR(
IF(X557&lt;&gt;X558,1,
IF(COUNTIF(OFFSET(Y557,0,0,-INDEX(Forecast_Capex_Input!$CG$12:$CG$286,$X558)),Y557)=INDEX(Forecast_Capex_Input!$CG$12:$CG$286,$X558),Y557+1,Y557)),NA)</f>
        <v>N/A</v>
      </c>
      <c r="Z558" s="174" t="str" cm="1">
        <f t="array" ref="Z558">IFERROR($C558-IF($X558=1,1,INDEX(Forecast_Capex_Input!$CI$12:$CI$286,$X558-1))+1,NA)</f>
        <v>N/A</v>
      </c>
      <c r="AA558" s="174" t="str" cm="1">
        <f t="array" aca="1" ref="AA558" ca="1">IFERROR(IF(Y558=1,
INDEX(Forecast_Capex_Input!$AI$10:$BB$10,SMALL(IF(INDEX(Forecast_Capex_Input!$AI$12:$BB$286,$X558,0)&gt;0,COLUMN(Forecast_Capex_Input!$AI$10:$BB$10)-COLUMN(Forecast_Capex_Input!$AI$12)+1),ROWS(OFFSET(AA557,0,0,-$Z558)))),
OFFSET(AA557,-INDEX(Forecast_Capex_Input!$CG$12:$CG$286,$X558)+1,0)),NA)</f>
        <v>N/A</v>
      </c>
      <c r="AB558" s="174" t="str">
        <f t="shared" ca="1" si="361"/>
        <v>N/A</v>
      </c>
      <c r="AC558" s="222" t="b">
        <f t="shared" si="393"/>
        <v>0</v>
      </c>
      <c r="AD558" s="220" t="b">
        <v>0</v>
      </c>
      <c r="AE558" s="222" t="b">
        <f t="shared" si="362"/>
        <v>1</v>
      </c>
      <c r="AF558" s="165"/>
      <c r="AG558" s="215">
        <v>0</v>
      </c>
      <c r="AH558" s="215">
        <v>0</v>
      </c>
      <c r="AI558" s="215">
        <v>0</v>
      </c>
      <c r="AJ558" s="215">
        <v>0</v>
      </c>
      <c r="AK558" s="215">
        <v>0</v>
      </c>
      <c r="AL558" s="155">
        <v>0</v>
      </c>
      <c r="AM558" s="165"/>
      <c r="AN558" s="215" cm="1">
        <f t="array" aca="1" ref="AN558" ca="1">IFERROR(INDEX(General!O$33:O$34,$AB558)
*AG558,0)</f>
        <v>0</v>
      </c>
      <c r="AO558" s="215" cm="1">
        <f t="array" aca="1" ref="AO558" ca="1">IFERROR(INDEX(General!P$33:P$34,$AB558)
*AH558,0)</f>
        <v>0</v>
      </c>
      <c r="AP558" s="215" cm="1">
        <f t="array" aca="1" ref="AP558" ca="1">IFERROR(INDEX(General!Q$33:Q$34,$AB558)
*AI558,0)</f>
        <v>0</v>
      </c>
      <c r="AQ558" s="215" cm="1">
        <f t="array" aca="1" ref="AQ558" ca="1">IFERROR(INDEX(General!R$33:R$34,$AB558)
*AJ558,0)</f>
        <v>0</v>
      </c>
      <c r="AR558" s="215" cm="1">
        <f t="array" aca="1" ref="AR558" ca="1">IFERROR(INDEX(General!S$33:S$34,$AB558)
*AK558,0)</f>
        <v>0</v>
      </c>
      <c r="AS558" s="155">
        <f t="shared" ca="1" si="394"/>
        <v>0</v>
      </c>
      <c r="AT558" s="165"/>
      <c r="AU558" s="215">
        <f ca="1">IF($AE558=FALSE,AN558*Overheads!$R$24*$V558,
IFERROR(Overheads!$O$49*$V558*AN558,0)
+IFERROR(Overheads!Q$59*$V558*(AN558/Overheads!Q$68),0))</f>
        <v>0</v>
      </c>
      <c r="AV558" s="215">
        <f ca="1">IF($AE558=FALSE,AO558*Overheads!$R$24*$V558,
IFERROR(Overheads!$O$49*$V558*AO558,0)
+IFERROR(Overheads!R$59*$V558*(AO558/Overheads!R$68),0))</f>
        <v>0</v>
      </c>
      <c r="AW558" s="215">
        <f ca="1">IF($AE558=FALSE,AP558*Overheads!$R$24*$V558,
IFERROR(Overheads!$O$49*$V558*AP558,0)
+IFERROR(Overheads!S$59*$V558*(AP558/Overheads!S$68),0))</f>
        <v>0</v>
      </c>
      <c r="AX558" s="215">
        <f ca="1">IF($AE558=FALSE,AQ558*Overheads!$R$24*$V558,
IFERROR(Overheads!$O$49*$V558*AQ558,0)
+IFERROR(Overheads!T$59*$V558*(AQ558/Overheads!T$68),0))</f>
        <v>0</v>
      </c>
      <c r="AY558" s="215">
        <f ca="1">IF($AE558=FALSE,AR558*Overheads!$R$24*$V558,
IFERROR(Overheads!$O$49*$V558*AR558,0)
+IFERROR(Overheads!U$59*$V558*(AR558/Overheads!U$68),0))</f>
        <v>0</v>
      </c>
      <c r="AZ558" s="155">
        <f t="shared" ca="1" si="395"/>
        <v>0</v>
      </c>
      <c r="BA558" s="165"/>
      <c r="BB558" s="215">
        <f ca="1">IF($AE558=FALSE,AN558*Overheads!$S$25,
IFERROR(Overheads!$O$50*AN558,0)
+IFERROR(Overheads!Q$60*(AN558/Overheads!Q$66),0))</f>
        <v>0</v>
      </c>
      <c r="BC558" s="215">
        <f ca="1">IF($AE558=FALSE,AO558*Overheads!$S$25,
IFERROR(Overheads!$O$50*AO558,0)
+IFERROR(Overheads!R$60*(AO558/Overheads!R$66),0))</f>
        <v>0</v>
      </c>
      <c r="BD558" s="215">
        <f ca="1">IF($AE558=FALSE,AP558*Overheads!$S$25,
IFERROR(Overheads!$O$50*AP558,0)
+IFERROR(Overheads!S$60*(AP558/Overheads!S$66),0))</f>
        <v>0</v>
      </c>
      <c r="BE558" s="215">
        <f ca="1">IF($AE558=FALSE,AQ558*Overheads!$S$25,
IFERROR(Overheads!$O$50*AQ558,0)
+IFERROR(Overheads!T$60*(AQ558/Overheads!T$66),0))</f>
        <v>0</v>
      </c>
      <c r="BF558" s="215">
        <f ca="1">IF($AE558=FALSE,AR558*Overheads!$S$25,
IFERROR(Overheads!$O$50*AR558,0)
+IFERROR(Overheads!U$60*(AR558/Overheads!U$66),0))</f>
        <v>0</v>
      </c>
      <c r="BG558" s="155">
        <f t="shared" ca="1" si="396"/>
        <v>0</v>
      </c>
      <c r="BH558" s="165"/>
      <c r="BI558" s="215">
        <f t="shared" ca="1" si="397"/>
        <v>0</v>
      </c>
      <c r="BJ558" s="215">
        <f t="shared" ca="1" si="363"/>
        <v>0</v>
      </c>
      <c r="BK558" s="215">
        <f t="shared" ca="1" si="364"/>
        <v>0</v>
      </c>
      <c r="BL558" s="215">
        <f t="shared" ca="1" si="365"/>
        <v>0</v>
      </c>
      <c r="BM558" s="215">
        <f t="shared" ca="1" si="366"/>
        <v>0</v>
      </c>
      <c r="BN558" s="155">
        <f t="shared" ca="1" si="398"/>
        <v>0</v>
      </c>
      <c r="BO558" s="165"/>
      <c r="BP558" s="187" cm="1">
        <f t="array" ref="BP558">IFERROR(IF($X558=$X557,BP557,INDEX(Forecast_Capex_Input!AC$12:AC$286,$X558)),0)</f>
        <v>0</v>
      </c>
      <c r="BQ558" s="187" cm="1">
        <f t="array" ref="BQ558">IFERROR(IF($X558=$X557,BQ557,INDEX(Forecast_Capex_Input!AD$12:AD$286,$X558)),0)</f>
        <v>0</v>
      </c>
      <c r="BR558" s="187" cm="1">
        <f t="array" ref="BR558">IFERROR(IF($X558=$X557,BR557,INDEX(Forecast_Capex_Input!AE$12:AE$286,$X558)),0)</f>
        <v>0</v>
      </c>
      <c r="BS558" s="187" cm="1">
        <f t="array" ref="BS558">IFERROR(IF($X558=$X557,BS557,INDEX(Forecast_Capex_Input!AF$12:AF$286,$X558)),0)</f>
        <v>0</v>
      </c>
      <c r="BT558" s="187" cm="1">
        <f t="array" ref="BT558">IFERROR(IF($X558=$X557,BT557,INDEX(Forecast_Capex_Input!AG$12:AG$286,$X558)),0)</f>
        <v>0</v>
      </c>
      <c r="BU558" s="165"/>
      <c r="BV558" s="215">
        <f t="shared" si="367"/>
        <v>0</v>
      </c>
      <c r="BW558" s="215">
        <f t="shared" si="368"/>
        <v>0</v>
      </c>
      <c r="BX558" s="215">
        <f t="shared" si="369"/>
        <v>0</v>
      </c>
      <c r="BY558" s="215">
        <f t="shared" si="370"/>
        <v>0</v>
      </c>
      <c r="BZ558" s="215">
        <f t="shared" si="371"/>
        <v>0</v>
      </c>
      <c r="CA558" s="155">
        <f t="shared" si="399"/>
        <v>0</v>
      </c>
      <c r="CB558" s="165"/>
      <c r="CC558" s="215">
        <f t="shared" si="372"/>
        <v>0</v>
      </c>
      <c r="CD558" s="215">
        <f t="shared" si="373"/>
        <v>0</v>
      </c>
      <c r="CE558" s="215">
        <f t="shared" si="374"/>
        <v>0</v>
      </c>
      <c r="CF558" s="215">
        <f t="shared" si="375"/>
        <v>0</v>
      </c>
      <c r="CG558" s="215">
        <f t="shared" si="376"/>
        <v>0</v>
      </c>
      <c r="CH558" s="155">
        <f t="shared" si="400"/>
        <v>0</v>
      </c>
      <c r="CI558" s="165"/>
      <c r="CJ558" s="215">
        <f t="shared" si="377"/>
        <v>0</v>
      </c>
      <c r="CK558" s="215">
        <f t="shared" si="378"/>
        <v>0</v>
      </c>
      <c r="CL558" s="215">
        <f t="shared" si="379"/>
        <v>0</v>
      </c>
      <c r="CM558" s="215">
        <f t="shared" si="380"/>
        <v>0</v>
      </c>
      <c r="CN558" s="215">
        <f t="shared" si="381"/>
        <v>0</v>
      </c>
      <c r="CO558" s="155">
        <f t="shared" si="401"/>
        <v>0</v>
      </c>
      <c r="CP558" s="165"/>
      <c r="CQ558" s="223">
        <f t="shared" si="382"/>
        <v>0</v>
      </c>
      <c r="CR558" s="223">
        <f t="shared" si="383"/>
        <v>0</v>
      </c>
      <c r="CS558" s="223">
        <f t="shared" si="384"/>
        <v>0</v>
      </c>
      <c r="CT558" s="223">
        <f t="shared" si="385"/>
        <v>0</v>
      </c>
      <c r="CU558" s="223">
        <f t="shared" si="386"/>
        <v>0</v>
      </c>
      <c r="CV558" s="155">
        <f t="shared" si="402"/>
        <v>0</v>
      </c>
      <c r="CW558" s="165"/>
      <c r="CX558" s="215">
        <f t="shared" si="403"/>
        <v>0</v>
      </c>
      <c r="CY558" s="215">
        <f t="shared" si="387"/>
        <v>0</v>
      </c>
      <c r="CZ558" s="215">
        <f t="shared" si="388"/>
        <v>0</v>
      </c>
      <c r="DA558" s="215">
        <f t="shared" si="389"/>
        <v>0</v>
      </c>
      <c r="DB558" s="215">
        <f t="shared" si="390"/>
        <v>0</v>
      </c>
      <c r="DC558" s="155">
        <f t="shared" si="404"/>
        <v>0</v>
      </c>
      <c r="DD558" s="165"/>
      <c r="DE558" s="188" t="b" cm="1">
        <f t="array" aca="1" ref="DE558" ca="1">OR($G558=Forecast_Capex_Input!$BF$8:$BF$10)</f>
        <v>0</v>
      </c>
      <c r="DF558" s="188" cm="1">
        <f t="array" aca="1" ref="DF558" ca="1">IFERROR(INDEX(Forecast_Capex_Input!BG$12:BG$286,$X558)
*(INDEX(Forecast_Capex_Input!$H$12:$H$286,$X558)=Repex),0)
*$DE558</f>
        <v>0</v>
      </c>
      <c r="DG558" s="188" cm="1">
        <f t="array" aca="1" ref="DG558" ca="1">IFERROR(INDEX(Forecast_Capex_Input!BH$12:BH$286,$X558)
*(INDEX(Forecast_Capex_Input!$H$12:$H$286,$X558)=Repex),0)
*$DE558</f>
        <v>0</v>
      </c>
      <c r="DH558" s="188" cm="1">
        <f t="array" aca="1" ref="DH558" ca="1">IFERROR(INDEX(Forecast_Capex_Input!BI$12:BI$286,$X558)
*(INDEX(Forecast_Capex_Input!$H$12:$H$286,$X558)=Repex),0)
*$DE558</f>
        <v>0</v>
      </c>
      <c r="DI558" s="188" cm="1">
        <f t="array" aca="1" ref="DI558" ca="1">IFERROR(INDEX(Forecast_Capex_Input!BJ$12:BJ$286,$X558)
*(INDEX(Forecast_Capex_Input!$H$12:$H$286,$X558)=Repex),0)
*$DE558</f>
        <v>0</v>
      </c>
      <c r="DJ558" s="188" cm="1">
        <f t="array" aca="1" ref="DJ558" ca="1">IFERROR(INDEX(Forecast_Capex_Input!BK$12:BK$286,$X558)
*(INDEX(Forecast_Capex_Input!$H$12:$H$286,$X558)=Repex),0)
*$DE558</f>
        <v>0</v>
      </c>
      <c r="DK558" s="188" cm="1">
        <f t="array" aca="1" ref="DK558" ca="1">IFERROR(INDEX(Forecast_Capex_Input!BL$12:BL$286,$X558)
*(INDEX(Forecast_Capex_Input!$H$12:$H$286,$X558)=Repex),0)
*$DE558</f>
        <v>0</v>
      </c>
      <c r="DL558" s="165"/>
      <c r="DM558" s="188" t="b" cm="1">
        <f t="array" aca="1" ref="DM558" ca="1">OR($G558=Forecast_Capex_Input!$BN$8:$BN$9)</f>
        <v>0</v>
      </c>
      <c r="DN558" s="188" cm="1">
        <f t="array" aca="1" ref="DN558" ca="1">IFERROR(INDEX(Forecast_Capex_Input!BO$12:BO$286,$X558)
*(INDEX(Forecast_Capex_Input!$H$12:$H$286,$X558)=Repex),0)
*$DM558</f>
        <v>0</v>
      </c>
      <c r="DO558" s="188" cm="1">
        <f t="array" aca="1" ref="DO558" ca="1">IFERROR(INDEX(Forecast_Capex_Input!BP$12:BP$286,$X558)
*(INDEX(Forecast_Capex_Input!$H$12:$H$286,$X558)=Repex),0)
*$DM558</f>
        <v>0</v>
      </c>
      <c r="DP558" s="188" cm="1">
        <f t="array" aca="1" ref="DP558" ca="1">IFERROR(INDEX(Forecast_Capex_Input!BQ$12:BQ$286,$X558)
*(INDEX(Forecast_Capex_Input!$H$12:$H$286,$X558)=Repex),0)
*$DM558</f>
        <v>0</v>
      </c>
      <c r="DQ558" s="188" cm="1">
        <f t="array" aca="1" ref="DQ558" ca="1">IFERROR(INDEX(Forecast_Capex_Input!BR$12:BR$286,$X558)
*(INDEX(Forecast_Capex_Input!$H$12:$H$286,$X558)=Repex),0)
*$DM558</f>
        <v>0</v>
      </c>
      <c r="DR558" s="188" cm="1">
        <f t="array" aca="1" ref="DR558" ca="1">IFERROR(INDEX(Forecast_Capex_Input!BS$12:BS$286,$X558)
*(INDEX(Forecast_Capex_Input!$H$12:$H$286,$X558)=Repex),0)
*$DM558</f>
        <v>0</v>
      </c>
      <c r="DS558" s="165"/>
      <c r="DT558" s="188" t="b" cm="1">
        <f t="array" aca="1" ref="DT558" ca="1">OR($G558=Forecast_Capex_Input!$BU$8:$BU$10)</f>
        <v>0</v>
      </c>
      <c r="DU558" s="188" cm="1">
        <f t="array" aca="1" ref="DU558" ca="1">IFERROR(INDEX(Forecast_Capex_Input!BV$12:BV$286,$X558)
*(INDEX(Forecast_Capex_Input!$H$12:$H$286,$X558)=Repex),0)
*$DT558</f>
        <v>0</v>
      </c>
      <c r="DV558" s="188" cm="1">
        <f t="array" aca="1" ref="DV558" ca="1">IFERROR(INDEX(Forecast_Capex_Input!BW$12:BW$286,$X558)
*(INDEX(Forecast_Capex_Input!$H$12:$H$286,$X558)=Repex),0)
*$DT558</f>
        <v>0</v>
      </c>
      <c r="DW558" s="188" cm="1">
        <f t="array" aca="1" ref="DW558" ca="1">IFERROR(INDEX(Forecast_Capex_Input!BX$12:BX$286,$X558)
*(INDEX(Forecast_Capex_Input!$H$12:$H$286,$X558)=Repex),0)
*$DT558</f>
        <v>0</v>
      </c>
      <c r="DX558" s="188" cm="1">
        <f t="array" aca="1" ref="DX558" ca="1">IFERROR(INDEX(Forecast_Capex_Input!BY$12:BY$286,$X558)
*(INDEX(Forecast_Capex_Input!$H$12:$H$286,$X558)=Repex),0)
*$DT558</f>
        <v>0</v>
      </c>
      <c r="DY558" s="188" cm="1">
        <f t="array" aca="1" ref="DY558" ca="1">IFERROR(INDEX(Forecast_Capex_Input!BZ$12:BZ$286,$X558)
*(INDEX(Forecast_Capex_Input!$H$12:$H$286,$X558)=Repex),0)
*$DT558</f>
        <v>0</v>
      </c>
      <c r="DZ558" s="188" cm="1">
        <f t="array" aca="1" ref="DZ558" ca="1">IFERROR(INDEX(Forecast_Capex_Input!CA$12:CA$286,$X558)
*(INDEX(Forecast_Capex_Input!$H$12:$H$286,$X558)=Repex),0)
*$DT558</f>
        <v>0</v>
      </c>
      <c r="EA558" s="188" cm="1">
        <f t="array" aca="1" ref="EA558" ca="1">IFERROR(INDEX(Forecast_Capex_Input!CB$12:CB$286,$X558)
*(INDEX(Forecast_Capex_Input!$H$12:$H$286,$X558)=Repex),0)
*$DT558</f>
        <v>0</v>
      </c>
      <c r="EB558" s="188" cm="1">
        <f t="array" aca="1" ref="EB558" ca="1">IFERROR(INDEX(Forecast_Capex_Input!CC$12:CC$286,$X558)
*(INDEX(Forecast_Capex_Input!$H$12:$H$286,$X558)=Repex),0)
*$DT558</f>
        <v>0</v>
      </c>
      <c r="EC558" s="165"/>
      <c r="ED558" s="226" t="str">
        <f t="shared" si="391"/>
        <v>N/A</v>
      </c>
      <c r="EE558" s="174" t="s">
        <v>15</v>
      </c>
    </row>
    <row r="559" spans="3:135" x14ac:dyDescent="0.2">
      <c r="C559" s="174">
        <f t="shared" si="392"/>
        <v>549</v>
      </c>
      <c r="D559" s="167" t="str" cm="1">
        <f t="array" ref="D559">IFERROR(INDEX(Forecast_Capex_Input!$D$12:$D$286,$X559),NA)</f>
        <v>N/A</v>
      </c>
      <c r="E559" s="172" t="str" cm="1">
        <f t="array" ref="E559">IF($X559=NA,NA,INDEX(Forecast_Capex_Input!$E$12:$E$286,$X559))</f>
        <v>N/A</v>
      </c>
      <c r="F559" s="167" t="str" cm="1">
        <f t="array" aca="1" ref="F559" ca="1">IFERROR(INDEX(General!$E$25:$E$26,$Y559),NA)</f>
        <v>N/A</v>
      </c>
      <c r="G559" s="167" t="str" cm="1">
        <f t="array" aca="1" ref="G559" ca="1">IFERROR(INDEX(Forecast_Capex_Input!$AI$11:$BB$11,$AA559),NA)</f>
        <v>N/A</v>
      </c>
      <c r="H559" s="189" t="str" cm="1">
        <f t="array" aca="1" ref="H559" ca="1">IFERROR(INDEX(Forecast_Capex_Input!$AI$12:$BB$286,$X559,$AA559),NA)</f>
        <v>N/A</v>
      </c>
      <c r="I559" s="199" t="str" cm="1">
        <f t="array" ref="I559">IFERROR(INDEX(Forecast_Capex_Input!$F$12:$F$286,$X559),NA)</f>
        <v>N/A</v>
      </c>
      <c r="J559" s="199" t="str" cm="1">
        <f t="array" ref="J559">IFERROR(INDEX(Forecast_Capex_Input!G$12:G$286,$X559),NA)</f>
        <v>N/A</v>
      </c>
      <c r="K559" s="199" t="str" cm="1">
        <f t="array" ref="K559">IFERROR(INDEX(Forecast_Capex_Input!H$12:H$286,$X559),NA)</f>
        <v>N/A</v>
      </c>
      <c r="L559" s="199" t="str" cm="1">
        <f t="array" ref="L559">IFERROR(INDEX(Forecast_Capex_Input!I$12:I$286,$X559),NA)</f>
        <v>N/A</v>
      </c>
      <c r="M559" s="199" t="str" cm="1">
        <f t="array" ref="M559">IFERROR(INDEX(Forecast_Capex_Input!J$12:J$286,$X559),NA)</f>
        <v>N/A</v>
      </c>
      <c r="N559" s="199" t="str" cm="1">
        <f t="array" ref="N559">IFERROR(INDEX(Forecast_Capex_Input!K$12:K$286,$X559),NA)</f>
        <v>N/A</v>
      </c>
      <c r="O559" s="199" t="str" cm="1">
        <f t="array" ref="O559">IFERROR(INDEX(Forecast_Capex_Input!L$12:L$286,$X559),NA)</f>
        <v>N/A</v>
      </c>
      <c r="P559" s="199" t="str" cm="1">
        <f t="array" ref="P559">IFERROR(INDEX(Forecast_Capex_Input!M$12:M$286,$X559),NA)</f>
        <v>N/A</v>
      </c>
      <c r="Q559" s="172" t="str" cm="1">
        <f t="array" ref="Q559">IFERROR(INDEX(Forecast_Capex_Input!N$12:N$286,$X559),NA)</f>
        <v>N/A</v>
      </c>
      <c r="R559" s="265" cm="1">
        <f t="array" ref="R559">IFERROR(INDEX(Forecast_Capex_Input!O$12:O$286,$X559),0)</f>
        <v>0</v>
      </c>
      <c r="S559" s="172" cm="1">
        <f t="array" ref="S559">IFERROR(INDEX(Forecast_Capex_Input!P$12:P$286,$X559),0)</f>
        <v>0</v>
      </c>
      <c r="T559" s="199" t="str" cm="1">
        <f t="array" aca="1" ref="T559" ca="1">IFERROR(INDEX(General!$K$84:$K$103,$AA559),NA)</f>
        <v>N/A</v>
      </c>
      <c r="U559" s="188" cm="1">
        <f t="array" aca="1" ref="U559" ca="1">IFERROR(
IF($F559=General!$E$25,INDEX(Forecast_Capex_Input!S$12:S$286,$X559),
INDEX(Forecast_Capex_Input!T$12:T$286,$X559)),0)</f>
        <v>0</v>
      </c>
      <c r="V559" s="222" t="b">
        <f>IFERROR(INDEX(Overheads!$T$19:$T$26,MATCH($I559,Overheads!$E$19:$E$26,0)),FALSE)</f>
        <v>0</v>
      </c>
      <c r="W559" s="165"/>
      <c r="X559" s="174" t="str">
        <f>IFERROR(
IF(MATCH($C559,Forecast_Capex_Input!$CI$12:$CI$286,1)+1&gt;MAX(Forecast_Capex_Input!$C$12:$C$286),NA,
MATCH($C559,Forecast_Capex_Input!$CI$12:$CI$286,1)+1),1)</f>
        <v>N/A</v>
      </c>
      <c r="Y559" s="174" t="str" cm="1">
        <f t="array" aca="1" ref="Y559" ca="1">IFERROR(
IF(X558&lt;&gt;X559,1,
IF(COUNTIF(OFFSET(Y558,0,0,-INDEX(Forecast_Capex_Input!$CG$12:$CG$286,$X559)),Y558)=INDEX(Forecast_Capex_Input!$CG$12:$CG$286,$X559),Y558+1,Y558)),NA)</f>
        <v>N/A</v>
      </c>
      <c r="Z559" s="174" t="str" cm="1">
        <f t="array" ref="Z559">IFERROR($C559-IF($X559=1,1,INDEX(Forecast_Capex_Input!$CI$12:$CI$286,$X559-1))+1,NA)</f>
        <v>N/A</v>
      </c>
      <c r="AA559" s="174" t="str" cm="1">
        <f t="array" aca="1" ref="AA559" ca="1">IFERROR(IF(Y559=1,
INDEX(Forecast_Capex_Input!$AI$10:$BB$10,SMALL(IF(INDEX(Forecast_Capex_Input!$AI$12:$BB$286,$X559,0)&gt;0,COLUMN(Forecast_Capex_Input!$AI$10:$BB$10)-COLUMN(Forecast_Capex_Input!$AI$12)+1),ROWS(OFFSET(AA558,0,0,-$Z559)))),
OFFSET(AA558,-INDEX(Forecast_Capex_Input!$CG$12:$CG$286,$X559)+1,0)),NA)</f>
        <v>N/A</v>
      </c>
      <c r="AB559" s="174" t="str">
        <f t="shared" ca="1" si="361"/>
        <v>N/A</v>
      </c>
      <c r="AC559" s="222" t="b">
        <f t="shared" si="393"/>
        <v>0</v>
      </c>
      <c r="AD559" s="220" t="b">
        <v>0</v>
      </c>
      <c r="AE559" s="222" t="b">
        <f t="shared" si="362"/>
        <v>1</v>
      </c>
      <c r="AF559" s="165"/>
      <c r="AG559" s="215">
        <v>0</v>
      </c>
      <c r="AH559" s="215">
        <v>0</v>
      </c>
      <c r="AI559" s="215">
        <v>0</v>
      </c>
      <c r="AJ559" s="215">
        <v>0</v>
      </c>
      <c r="AK559" s="215">
        <v>0</v>
      </c>
      <c r="AL559" s="155">
        <v>0</v>
      </c>
      <c r="AM559" s="165"/>
      <c r="AN559" s="215" cm="1">
        <f t="array" aca="1" ref="AN559" ca="1">IFERROR(INDEX(General!O$33:O$34,$AB559)
*AG559,0)</f>
        <v>0</v>
      </c>
      <c r="AO559" s="215" cm="1">
        <f t="array" aca="1" ref="AO559" ca="1">IFERROR(INDEX(General!P$33:P$34,$AB559)
*AH559,0)</f>
        <v>0</v>
      </c>
      <c r="AP559" s="215" cm="1">
        <f t="array" aca="1" ref="AP559" ca="1">IFERROR(INDEX(General!Q$33:Q$34,$AB559)
*AI559,0)</f>
        <v>0</v>
      </c>
      <c r="AQ559" s="215" cm="1">
        <f t="array" aca="1" ref="AQ559" ca="1">IFERROR(INDEX(General!R$33:R$34,$AB559)
*AJ559,0)</f>
        <v>0</v>
      </c>
      <c r="AR559" s="215" cm="1">
        <f t="array" aca="1" ref="AR559" ca="1">IFERROR(INDEX(General!S$33:S$34,$AB559)
*AK559,0)</f>
        <v>0</v>
      </c>
      <c r="AS559" s="155">
        <f t="shared" ca="1" si="394"/>
        <v>0</v>
      </c>
      <c r="AT559" s="165"/>
      <c r="AU559" s="215">
        <f ca="1">IF($AE559=FALSE,AN559*Overheads!$R$24*$V559,
IFERROR(Overheads!$O$49*$V559*AN559,0)
+IFERROR(Overheads!Q$59*$V559*(AN559/Overheads!Q$68),0))</f>
        <v>0</v>
      </c>
      <c r="AV559" s="215">
        <f ca="1">IF($AE559=FALSE,AO559*Overheads!$R$24*$V559,
IFERROR(Overheads!$O$49*$V559*AO559,0)
+IFERROR(Overheads!R$59*$V559*(AO559/Overheads!R$68),0))</f>
        <v>0</v>
      </c>
      <c r="AW559" s="215">
        <f ca="1">IF($AE559=FALSE,AP559*Overheads!$R$24*$V559,
IFERROR(Overheads!$O$49*$V559*AP559,0)
+IFERROR(Overheads!S$59*$V559*(AP559/Overheads!S$68),0))</f>
        <v>0</v>
      </c>
      <c r="AX559" s="215">
        <f ca="1">IF($AE559=FALSE,AQ559*Overheads!$R$24*$V559,
IFERROR(Overheads!$O$49*$V559*AQ559,0)
+IFERROR(Overheads!T$59*$V559*(AQ559/Overheads!T$68),0))</f>
        <v>0</v>
      </c>
      <c r="AY559" s="215">
        <f ca="1">IF($AE559=FALSE,AR559*Overheads!$R$24*$V559,
IFERROR(Overheads!$O$49*$V559*AR559,0)
+IFERROR(Overheads!U$59*$V559*(AR559/Overheads!U$68),0))</f>
        <v>0</v>
      </c>
      <c r="AZ559" s="155">
        <f t="shared" ca="1" si="395"/>
        <v>0</v>
      </c>
      <c r="BA559" s="165"/>
      <c r="BB559" s="215">
        <f ca="1">IF($AE559=FALSE,AN559*Overheads!$S$25,
IFERROR(Overheads!$O$50*AN559,0)
+IFERROR(Overheads!Q$60*(AN559/Overheads!Q$66),0))</f>
        <v>0</v>
      </c>
      <c r="BC559" s="215">
        <f ca="1">IF($AE559=FALSE,AO559*Overheads!$S$25,
IFERROR(Overheads!$O$50*AO559,0)
+IFERROR(Overheads!R$60*(AO559/Overheads!R$66),0))</f>
        <v>0</v>
      </c>
      <c r="BD559" s="215">
        <f ca="1">IF($AE559=FALSE,AP559*Overheads!$S$25,
IFERROR(Overheads!$O$50*AP559,0)
+IFERROR(Overheads!S$60*(AP559/Overheads!S$66),0))</f>
        <v>0</v>
      </c>
      <c r="BE559" s="215">
        <f ca="1">IF($AE559=FALSE,AQ559*Overheads!$S$25,
IFERROR(Overheads!$O$50*AQ559,0)
+IFERROR(Overheads!T$60*(AQ559/Overheads!T$66),0))</f>
        <v>0</v>
      </c>
      <c r="BF559" s="215">
        <f ca="1">IF($AE559=FALSE,AR559*Overheads!$S$25,
IFERROR(Overheads!$O$50*AR559,0)
+IFERROR(Overheads!U$60*(AR559/Overheads!U$66),0))</f>
        <v>0</v>
      </c>
      <c r="BG559" s="155">
        <f t="shared" ca="1" si="396"/>
        <v>0</v>
      </c>
      <c r="BH559" s="165"/>
      <c r="BI559" s="215">
        <f t="shared" ca="1" si="397"/>
        <v>0</v>
      </c>
      <c r="BJ559" s="215">
        <f t="shared" ca="1" si="363"/>
        <v>0</v>
      </c>
      <c r="BK559" s="215">
        <f t="shared" ca="1" si="364"/>
        <v>0</v>
      </c>
      <c r="BL559" s="215">
        <f t="shared" ca="1" si="365"/>
        <v>0</v>
      </c>
      <c r="BM559" s="215">
        <f t="shared" ca="1" si="366"/>
        <v>0</v>
      </c>
      <c r="BN559" s="155">
        <f t="shared" ca="1" si="398"/>
        <v>0</v>
      </c>
      <c r="BO559" s="165"/>
      <c r="BP559" s="187" cm="1">
        <f t="array" ref="BP559">IFERROR(IF($X559=$X558,BP558,INDEX(Forecast_Capex_Input!AC$12:AC$286,$X559)),0)</f>
        <v>0</v>
      </c>
      <c r="BQ559" s="187" cm="1">
        <f t="array" ref="BQ559">IFERROR(IF($X559=$X558,BQ558,INDEX(Forecast_Capex_Input!AD$12:AD$286,$X559)),0)</f>
        <v>0</v>
      </c>
      <c r="BR559" s="187" cm="1">
        <f t="array" ref="BR559">IFERROR(IF($X559=$X558,BR558,INDEX(Forecast_Capex_Input!AE$12:AE$286,$X559)),0)</f>
        <v>0</v>
      </c>
      <c r="BS559" s="187" cm="1">
        <f t="array" ref="BS559">IFERROR(IF($X559=$X558,BS558,INDEX(Forecast_Capex_Input!AF$12:AF$286,$X559)),0)</f>
        <v>0</v>
      </c>
      <c r="BT559" s="187" cm="1">
        <f t="array" ref="BT559">IFERROR(IF($X559=$X558,BT558,INDEX(Forecast_Capex_Input!AG$12:AG$286,$X559)),0)</f>
        <v>0</v>
      </c>
      <c r="BU559" s="165"/>
      <c r="BV559" s="215">
        <f t="shared" si="367"/>
        <v>0</v>
      </c>
      <c r="BW559" s="215">
        <f t="shared" si="368"/>
        <v>0</v>
      </c>
      <c r="BX559" s="215">
        <f t="shared" si="369"/>
        <v>0</v>
      </c>
      <c r="BY559" s="215">
        <f t="shared" si="370"/>
        <v>0</v>
      </c>
      <c r="BZ559" s="215">
        <f t="shared" si="371"/>
        <v>0</v>
      </c>
      <c r="CA559" s="155">
        <f t="shared" si="399"/>
        <v>0</v>
      </c>
      <c r="CB559" s="165"/>
      <c r="CC559" s="215">
        <f t="shared" si="372"/>
        <v>0</v>
      </c>
      <c r="CD559" s="215">
        <f t="shared" si="373"/>
        <v>0</v>
      </c>
      <c r="CE559" s="215">
        <f t="shared" si="374"/>
        <v>0</v>
      </c>
      <c r="CF559" s="215">
        <f t="shared" si="375"/>
        <v>0</v>
      </c>
      <c r="CG559" s="215">
        <f t="shared" si="376"/>
        <v>0</v>
      </c>
      <c r="CH559" s="155">
        <f t="shared" si="400"/>
        <v>0</v>
      </c>
      <c r="CI559" s="165"/>
      <c r="CJ559" s="215">
        <f t="shared" si="377"/>
        <v>0</v>
      </c>
      <c r="CK559" s="215">
        <f t="shared" si="378"/>
        <v>0</v>
      </c>
      <c r="CL559" s="215">
        <f t="shared" si="379"/>
        <v>0</v>
      </c>
      <c r="CM559" s="215">
        <f t="shared" si="380"/>
        <v>0</v>
      </c>
      <c r="CN559" s="215">
        <f t="shared" si="381"/>
        <v>0</v>
      </c>
      <c r="CO559" s="155">
        <f t="shared" si="401"/>
        <v>0</v>
      </c>
      <c r="CP559" s="165"/>
      <c r="CQ559" s="223">
        <f t="shared" si="382"/>
        <v>0</v>
      </c>
      <c r="CR559" s="223">
        <f t="shared" si="383"/>
        <v>0</v>
      </c>
      <c r="CS559" s="223">
        <f t="shared" si="384"/>
        <v>0</v>
      </c>
      <c r="CT559" s="223">
        <f t="shared" si="385"/>
        <v>0</v>
      </c>
      <c r="CU559" s="223">
        <f t="shared" si="386"/>
        <v>0</v>
      </c>
      <c r="CV559" s="155">
        <f t="shared" si="402"/>
        <v>0</v>
      </c>
      <c r="CW559" s="165"/>
      <c r="CX559" s="215">
        <f t="shared" si="403"/>
        <v>0</v>
      </c>
      <c r="CY559" s="215">
        <f t="shared" si="387"/>
        <v>0</v>
      </c>
      <c r="CZ559" s="215">
        <f t="shared" si="388"/>
        <v>0</v>
      </c>
      <c r="DA559" s="215">
        <f t="shared" si="389"/>
        <v>0</v>
      </c>
      <c r="DB559" s="215">
        <f t="shared" si="390"/>
        <v>0</v>
      </c>
      <c r="DC559" s="155">
        <f t="shared" si="404"/>
        <v>0</v>
      </c>
      <c r="DD559" s="165"/>
      <c r="DE559" s="188" t="b" cm="1">
        <f t="array" aca="1" ref="DE559" ca="1">OR($G559=Forecast_Capex_Input!$BF$8:$BF$10)</f>
        <v>0</v>
      </c>
      <c r="DF559" s="188" cm="1">
        <f t="array" aca="1" ref="DF559" ca="1">IFERROR(INDEX(Forecast_Capex_Input!BG$12:BG$286,$X559)
*(INDEX(Forecast_Capex_Input!$H$12:$H$286,$X559)=Repex),0)
*$DE559</f>
        <v>0</v>
      </c>
      <c r="DG559" s="188" cm="1">
        <f t="array" aca="1" ref="DG559" ca="1">IFERROR(INDEX(Forecast_Capex_Input!BH$12:BH$286,$X559)
*(INDEX(Forecast_Capex_Input!$H$12:$H$286,$X559)=Repex),0)
*$DE559</f>
        <v>0</v>
      </c>
      <c r="DH559" s="188" cm="1">
        <f t="array" aca="1" ref="DH559" ca="1">IFERROR(INDEX(Forecast_Capex_Input!BI$12:BI$286,$X559)
*(INDEX(Forecast_Capex_Input!$H$12:$H$286,$X559)=Repex),0)
*$DE559</f>
        <v>0</v>
      </c>
      <c r="DI559" s="188" cm="1">
        <f t="array" aca="1" ref="DI559" ca="1">IFERROR(INDEX(Forecast_Capex_Input!BJ$12:BJ$286,$X559)
*(INDEX(Forecast_Capex_Input!$H$12:$H$286,$X559)=Repex),0)
*$DE559</f>
        <v>0</v>
      </c>
      <c r="DJ559" s="188" cm="1">
        <f t="array" aca="1" ref="DJ559" ca="1">IFERROR(INDEX(Forecast_Capex_Input!BK$12:BK$286,$X559)
*(INDEX(Forecast_Capex_Input!$H$12:$H$286,$X559)=Repex),0)
*$DE559</f>
        <v>0</v>
      </c>
      <c r="DK559" s="188" cm="1">
        <f t="array" aca="1" ref="DK559" ca="1">IFERROR(INDEX(Forecast_Capex_Input!BL$12:BL$286,$X559)
*(INDEX(Forecast_Capex_Input!$H$12:$H$286,$X559)=Repex),0)
*$DE559</f>
        <v>0</v>
      </c>
      <c r="DL559" s="165"/>
      <c r="DM559" s="188" t="b" cm="1">
        <f t="array" aca="1" ref="DM559" ca="1">OR($G559=Forecast_Capex_Input!$BN$8:$BN$9)</f>
        <v>0</v>
      </c>
      <c r="DN559" s="188" cm="1">
        <f t="array" aca="1" ref="DN559" ca="1">IFERROR(INDEX(Forecast_Capex_Input!BO$12:BO$286,$X559)
*(INDEX(Forecast_Capex_Input!$H$12:$H$286,$X559)=Repex),0)
*$DM559</f>
        <v>0</v>
      </c>
      <c r="DO559" s="188" cm="1">
        <f t="array" aca="1" ref="DO559" ca="1">IFERROR(INDEX(Forecast_Capex_Input!BP$12:BP$286,$X559)
*(INDEX(Forecast_Capex_Input!$H$12:$H$286,$X559)=Repex),0)
*$DM559</f>
        <v>0</v>
      </c>
      <c r="DP559" s="188" cm="1">
        <f t="array" aca="1" ref="DP559" ca="1">IFERROR(INDEX(Forecast_Capex_Input!BQ$12:BQ$286,$X559)
*(INDEX(Forecast_Capex_Input!$H$12:$H$286,$X559)=Repex),0)
*$DM559</f>
        <v>0</v>
      </c>
      <c r="DQ559" s="188" cm="1">
        <f t="array" aca="1" ref="DQ559" ca="1">IFERROR(INDEX(Forecast_Capex_Input!BR$12:BR$286,$X559)
*(INDEX(Forecast_Capex_Input!$H$12:$H$286,$X559)=Repex),0)
*$DM559</f>
        <v>0</v>
      </c>
      <c r="DR559" s="188" cm="1">
        <f t="array" aca="1" ref="DR559" ca="1">IFERROR(INDEX(Forecast_Capex_Input!BS$12:BS$286,$X559)
*(INDEX(Forecast_Capex_Input!$H$12:$H$286,$X559)=Repex),0)
*$DM559</f>
        <v>0</v>
      </c>
      <c r="DS559" s="165"/>
      <c r="DT559" s="188" t="b" cm="1">
        <f t="array" aca="1" ref="DT559" ca="1">OR($G559=Forecast_Capex_Input!$BU$8:$BU$10)</f>
        <v>0</v>
      </c>
      <c r="DU559" s="188" cm="1">
        <f t="array" aca="1" ref="DU559" ca="1">IFERROR(INDEX(Forecast_Capex_Input!BV$12:BV$286,$X559)
*(INDEX(Forecast_Capex_Input!$H$12:$H$286,$X559)=Repex),0)
*$DT559</f>
        <v>0</v>
      </c>
      <c r="DV559" s="188" cm="1">
        <f t="array" aca="1" ref="DV559" ca="1">IFERROR(INDEX(Forecast_Capex_Input!BW$12:BW$286,$X559)
*(INDEX(Forecast_Capex_Input!$H$12:$H$286,$X559)=Repex),0)
*$DT559</f>
        <v>0</v>
      </c>
      <c r="DW559" s="188" cm="1">
        <f t="array" aca="1" ref="DW559" ca="1">IFERROR(INDEX(Forecast_Capex_Input!BX$12:BX$286,$X559)
*(INDEX(Forecast_Capex_Input!$H$12:$H$286,$X559)=Repex),0)
*$DT559</f>
        <v>0</v>
      </c>
      <c r="DX559" s="188" cm="1">
        <f t="array" aca="1" ref="DX559" ca="1">IFERROR(INDEX(Forecast_Capex_Input!BY$12:BY$286,$X559)
*(INDEX(Forecast_Capex_Input!$H$12:$H$286,$X559)=Repex),0)
*$DT559</f>
        <v>0</v>
      </c>
      <c r="DY559" s="188" cm="1">
        <f t="array" aca="1" ref="DY559" ca="1">IFERROR(INDEX(Forecast_Capex_Input!BZ$12:BZ$286,$X559)
*(INDEX(Forecast_Capex_Input!$H$12:$H$286,$X559)=Repex),0)
*$DT559</f>
        <v>0</v>
      </c>
      <c r="DZ559" s="188" cm="1">
        <f t="array" aca="1" ref="DZ559" ca="1">IFERROR(INDEX(Forecast_Capex_Input!CA$12:CA$286,$X559)
*(INDEX(Forecast_Capex_Input!$H$12:$H$286,$X559)=Repex),0)
*$DT559</f>
        <v>0</v>
      </c>
      <c r="EA559" s="188" cm="1">
        <f t="array" aca="1" ref="EA559" ca="1">IFERROR(INDEX(Forecast_Capex_Input!CB$12:CB$286,$X559)
*(INDEX(Forecast_Capex_Input!$H$12:$H$286,$X559)=Repex),0)
*$DT559</f>
        <v>0</v>
      </c>
      <c r="EB559" s="188" cm="1">
        <f t="array" aca="1" ref="EB559" ca="1">IFERROR(INDEX(Forecast_Capex_Input!CC$12:CC$286,$X559)
*(INDEX(Forecast_Capex_Input!$H$12:$H$286,$X559)=Repex),0)
*$DT559</f>
        <v>0</v>
      </c>
      <c r="EC559" s="165"/>
      <c r="ED559" s="226" t="str">
        <f t="shared" si="391"/>
        <v>N/A</v>
      </c>
      <c r="EE559" s="174" t="s">
        <v>15</v>
      </c>
    </row>
    <row r="560" spans="3:135" x14ac:dyDescent="0.2">
      <c r="C560" s="174">
        <f t="shared" si="392"/>
        <v>550</v>
      </c>
      <c r="D560" s="167" t="str" cm="1">
        <f t="array" ref="D560">IFERROR(INDEX(Forecast_Capex_Input!$D$12:$D$286,$X560),NA)</f>
        <v>N/A</v>
      </c>
      <c r="E560" s="172" t="str" cm="1">
        <f t="array" ref="E560">IF($X560=NA,NA,INDEX(Forecast_Capex_Input!$E$12:$E$286,$X560))</f>
        <v>N/A</v>
      </c>
      <c r="F560" s="167" t="str" cm="1">
        <f t="array" aca="1" ref="F560" ca="1">IFERROR(INDEX(General!$E$25:$E$26,$Y560),NA)</f>
        <v>N/A</v>
      </c>
      <c r="G560" s="167" t="str" cm="1">
        <f t="array" aca="1" ref="G560" ca="1">IFERROR(INDEX(Forecast_Capex_Input!$AI$11:$BB$11,$AA560),NA)</f>
        <v>N/A</v>
      </c>
      <c r="H560" s="189" t="str" cm="1">
        <f t="array" aca="1" ref="H560" ca="1">IFERROR(INDEX(Forecast_Capex_Input!$AI$12:$BB$286,$X560,$AA560),NA)</f>
        <v>N/A</v>
      </c>
      <c r="I560" s="199" t="str" cm="1">
        <f t="array" ref="I560">IFERROR(INDEX(Forecast_Capex_Input!$F$12:$F$286,$X560),NA)</f>
        <v>N/A</v>
      </c>
      <c r="J560" s="199" t="str" cm="1">
        <f t="array" ref="J560">IFERROR(INDEX(Forecast_Capex_Input!G$12:G$286,$X560),NA)</f>
        <v>N/A</v>
      </c>
      <c r="K560" s="199" t="str" cm="1">
        <f t="array" ref="K560">IFERROR(INDEX(Forecast_Capex_Input!H$12:H$286,$X560),NA)</f>
        <v>N/A</v>
      </c>
      <c r="L560" s="199" t="str" cm="1">
        <f t="array" ref="L560">IFERROR(INDEX(Forecast_Capex_Input!I$12:I$286,$X560),NA)</f>
        <v>N/A</v>
      </c>
      <c r="M560" s="199" t="str" cm="1">
        <f t="array" ref="M560">IFERROR(INDEX(Forecast_Capex_Input!J$12:J$286,$X560),NA)</f>
        <v>N/A</v>
      </c>
      <c r="N560" s="199" t="str" cm="1">
        <f t="array" ref="N560">IFERROR(INDEX(Forecast_Capex_Input!K$12:K$286,$X560),NA)</f>
        <v>N/A</v>
      </c>
      <c r="O560" s="199" t="str" cm="1">
        <f t="array" ref="O560">IFERROR(INDEX(Forecast_Capex_Input!L$12:L$286,$X560),NA)</f>
        <v>N/A</v>
      </c>
      <c r="P560" s="199" t="str" cm="1">
        <f t="array" ref="P560">IFERROR(INDEX(Forecast_Capex_Input!M$12:M$286,$X560),NA)</f>
        <v>N/A</v>
      </c>
      <c r="Q560" s="172" t="str" cm="1">
        <f t="array" ref="Q560">IFERROR(INDEX(Forecast_Capex_Input!N$12:N$286,$X560),NA)</f>
        <v>N/A</v>
      </c>
      <c r="R560" s="265" cm="1">
        <f t="array" ref="R560">IFERROR(INDEX(Forecast_Capex_Input!O$12:O$286,$X560),0)</f>
        <v>0</v>
      </c>
      <c r="S560" s="172" cm="1">
        <f t="array" ref="S560">IFERROR(INDEX(Forecast_Capex_Input!P$12:P$286,$X560),0)</f>
        <v>0</v>
      </c>
      <c r="T560" s="199" t="str" cm="1">
        <f t="array" aca="1" ref="T560" ca="1">IFERROR(INDEX(General!$K$84:$K$103,$AA560),NA)</f>
        <v>N/A</v>
      </c>
      <c r="U560" s="188" cm="1">
        <f t="array" aca="1" ref="U560" ca="1">IFERROR(
IF($F560=General!$E$25,INDEX(Forecast_Capex_Input!S$12:S$286,$X560),
INDEX(Forecast_Capex_Input!T$12:T$286,$X560)),0)</f>
        <v>0</v>
      </c>
      <c r="V560" s="222" t="b">
        <f>IFERROR(INDEX(Overheads!$T$19:$T$26,MATCH($I560,Overheads!$E$19:$E$26,0)),FALSE)</f>
        <v>0</v>
      </c>
      <c r="W560" s="165"/>
      <c r="X560" s="174" t="str">
        <f>IFERROR(
IF(MATCH($C560,Forecast_Capex_Input!$CI$12:$CI$286,1)+1&gt;MAX(Forecast_Capex_Input!$C$12:$C$286),NA,
MATCH($C560,Forecast_Capex_Input!$CI$12:$CI$286,1)+1),1)</f>
        <v>N/A</v>
      </c>
      <c r="Y560" s="174" t="str" cm="1">
        <f t="array" aca="1" ref="Y560" ca="1">IFERROR(
IF(X559&lt;&gt;X560,1,
IF(COUNTIF(OFFSET(Y559,0,0,-INDEX(Forecast_Capex_Input!$CG$12:$CG$286,$X560)),Y559)=INDEX(Forecast_Capex_Input!$CG$12:$CG$286,$X560),Y559+1,Y559)),NA)</f>
        <v>N/A</v>
      </c>
      <c r="Z560" s="174" t="str" cm="1">
        <f t="array" ref="Z560">IFERROR($C560-IF($X560=1,1,INDEX(Forecast_Capex_Input!$CI$12:$CI$286,$X560-1))+1,NA)</f>
        <v>N/A</v>
      </c>
      <c r="AA560" s="174" t="str" cm="1">
        <f t="array" aca="1" ref="AA560" ca="1">IFERROR(IF(Y560=1,
INDEX(Forecast_Capex_Input!$AI$10:$BB$10,SMALL(IF(INDEX(Forecast_Capex_Input!$AI$12:$BB$286,$X560,0)&gt;0,COLUMN(Forecast_Capex_Input!$AI$10:$BB$10)-COLUMN(Forecast_Capex_Input!$AI$12)+1),ROWS(OFFSET(AA559,0,0,-$Z560)))),
OFFSET(AA559,-INDEX(Forecast_Capex_Input!$CG$12:$CG$286,$X560)+1,0)),NA)</f>
        <v>N/A</v>
      </c>
      <c r="AB560" s="174" t="str">
        <f t="shared" ca="1" si="361"/>
        <v>N/A</v>
      </c>
      <c r="AC560" s="222" t="b">
        <f t="shared" si="393"/>
        <v>0</v>
      </c>
      <c r="AD560" s="220" t="b">
        <v>0</v>
      </c>
      <c r="AE560" s="222" t="b">
        <f t="shared" si="362"/>
        <v>1</v>
      </c>
      <c r="AF560" s="165"/>
      <c r="AG560" s="215">
        <v>0</v>
      </c>
      <c r="AH560" s="215">
        <v>0</v>
      </c>
      <c r="AI560" s="215">
        <v>0</v>
      </c>
      <c r="AJ560" s="215">
        <v>0</v>
      </c>
      <c r="AK560" s="215">
        <v>0</v>
      </c>
      <c r="AL560" s="155">
        <v>0</v>
      </c>
      <c r="AM560" s="165"/>
      <c r="AN560" s="215" cm="1">
        <f t="array" aca="1" ref="AN560" ca="1">IFERROR(INDEX(General!O$33:O$34,$AB560)
*AG560,0)</f>
        <v>0</v>
      </c>
      <c r="AO560" s="215" cm="1">
        <f t="array" aca="1" ref="AO560" ca="1">IFERROR(INDEX(General!P$33:P$34,$AB560)
*AH560,0)</f>
        <v>0</v>
      </c>
      <c r="AP560" s="215" cm="1">
        <f t="array" aca="1" ref="AP560" ca="1">IFERROR(INDEX(General!Q$33:Q$34,$AB560)
*AI560,0)</f>
        <v>0</v>
      </c>
      <c r="AQ560" s="215" cm="1">
        <f t="array" aca="1" ref="AQ560" ca="1">IFERROR(INDEX(General!R$33:R$34,$AB560)
*AJ560,0)</f>
        <v>0</v>
      </c>
      <c r="AR560" s="215" cm="1">
        <f t="array" aca="1" ref="AR560" ca="1">IFERROR(INDEX(General!S$33:S$34,$AB560)
*AK560,0)</f>
        <v>0</v>
      </c>
      <c r="AS560" s="155">
        <f t="shared" ca="1" si="394"/>
        <v>0</v>
      </c>
      <c r="AT560" s="165"/>
      <c r="AU560" s="215">
        <f ca="1">IF($AE560=FALSE,AN560*Overheads!$R$24*$V560,
IFERROR(Overheads!$O$49*$V560*AN560,0)
+IFERROR(Overheads!Q$59*$V560*(AN560/Overheads!Q$68),0))</f>
        <v>0</v>
      </c>
      <c r="AV560" s="215">
        <f ca="1">IF($AE560=FALSE,AO560*Overheads!$R$24*$V560,
IFERROR(Overheads!$O$49*$V560*AO560,0)
+IFERROR(Overheads!R$59*$V560*(AO560/Overheads!R$68),0))</f>
        <v>0</v>
      </c>
      <c r="AW560" s="215">
        <f ca="1">IF($AE560=FALSE,AP560*Overheads!$R$24*$V560,
IFERROR(Overheads!$O$49*$V560*AP560,0)
+IFERROR(Overheads!S$59*$V560*(AP560/Overheads!S$68),0))</f>
        <v>0</v>
      </c>
      <c r="AX560" s="215">
        <f ca="1">IF($AE560=FALSE,AQ560*Overheads!$R$24*$V560,
IFERROR(Overheads!$O$49*$V560*AQ560,0)
+IFERROR(Overheads!T$59*$V560*(AQ560/Overheads!T$68),0))</f>
        <v>0</v>
      </c>
      <c r="AY560" s="215">
        <f ca="1">IF($AE560=FALSE,AR560*Overheads!$R$24*$V560,
IFERROR(Overheads!$O$49*$V560*AR560,0)
+IFERROR(Overheads!U$59*$V560*(AR560/Overheads!U$68),0))</f>
        <v>0</v>
      </c>
      <c r="AZ560" s="155">
        <f t="shared" ca="1" si="395"/>
        <v>0</v>
      </c>
      <c r="BA560" s="165"/>
      <c r="BB560" s="215">
        <f ca="1">IF($AE560=FALSE,AN560*Overheads!$S$25,
IFERROR(Overheads!$O$50*AN560,0)
+IFERROR(Overheads!Q$60*(AN560/Overheads!Q$66),0))</f>
        <v>0</v>
      </c>
      <c r="BC560" s="215">
        <f ca="1">IF($AE560=FALSE,AO560*Overheads!$S$25,
IFERROR(Overheads!$O$50*AO560,0)
+IFERROR(Overheads!R$60*(AO560/Overheads!R$66),0))</f>
        <v>0</v>
      </c>
      <c r="BD560" s="215">
        <f ca="1">IF($AE560=FALSE,AP560*Overheads!$S$25,
IFERROR(Overheads!$O$50*AP560,0)
+IFERROR(Overheads!S$60*(AP560/Overheads!S$66),0))</f>
        <v>0</v>
      </c>
      <c r="BE560" s="215">
        <f ca="1">IF($AE560=FALSE,AQ560*Overheads!$S$25,
IFERROR(Overheads!$O$50*AQ560,0)
+IFERROR(Overheads!T$60*(AQ560/Overheads!T$66),0))</f>
        <v>0</v>
      </c>
      <c r="BF560" s="215">
        <f ca="1">IF($AE560=FALSE,AR560*Overheads!$S$25,
IFERROR(Overheads!$O$50*AR560,0)
+IFERROR(Overheads!U$60*(AR560/Overheads!U$66),0))</f>
        <v>0</v>
      </c>
      <c r="BG560" s="155">
        <f t="shared" ca="1" si="396"/>
        <v>0</v>
      </c>
      <c r="BH560" s="165"/>
      <c r="BI560" s="215">
        <f t="shared" ca="1" si="397"/>
        <v>0</v>
      </c>
      <c r="BJ560" s="215">
        <f t="shared" ca="1" si="363"/>
        <v>0</v>
      </c>
      <c r="BK560" s="215">
        <f t="shared" ca="1" si="364"/>
        <v>0</v>
      </c>
      <c r="BL560" s="215">
        <f t="shared" ca="1" si="365"/>
        <v>0</v>
      </c>
      <c r="BM560" s="215">
        <f t="shared" ca="1" si="366"/>
        <v>0</v>
      </c>
      <c r="BN560" s="155">
        <f t="shared" ca="1" si="398"/>
        <v>0</v>
      </c>
      <c r="BO560" s="165"/>
      <c r="BP560" s="187" cm="1">
        <f t="array" ref="BP560">IFERROR(IF($X560=$X559,BP559,INDEX(Forecast_Capex_Input!AC$12:AC$286,$X560)),0)</f>
        <v>0</v>
      </c>
      <c r="BQ560" s="187" cm="1">
        <f t="array" ref="BQ560">IFERROR(IF($X560=$X559,BQ559,INDEX(Forecast_Capex_Input!AD$12:AD$286,$X560)),0)</f>
        <v>0</v>
      </c>
      <c r="BR560" s="187" cm="1">
        <f t="array" ref="BR560">IFERROR(IF($X560=$X559,BR559,INDEX(Forecast_Capex_Input!AE$12:AE$286,$X560)),0)</f>
        <v>0</v>
      </c>
      <c r="BS560" s="187" cm="1">
        <f t="array" ref="BS560">IFERROR(IF($X560=$X559,BS559,INDEX(Forecast_Capex_Input!AF$12:AF$286,$X560)),0)</f>
        <v>0</v>
      </c>
      <c r="BT560" s="187" cm="1">
        <f t="array" ref="BT560">IFERROR(IF($X560=$X559,BT559,INDEX(Forecast_Capex_Input!AG$12:AG$286,$X560)),0)</f>
        <v>0</v>
      </c>
      <c r="BU560" s="165"/>
      <c r="BV560" s="215">
        <f t="shared" si="367"/>
        <v>0</v>
      </c>
      <c r="BW560" s="215">
        <f t="shared" si="368"/>
        <v>0</v>
      </c>
      <c r="BX560" s="215">
        <f t="shared" si="369"/>
        <v>0</v>
      </c>
      <c r="BY560" s="215">
        <f t="shared" si="370"/>
        <v>0</v>
      </c>
      <c r="BZ560" s="215">
        <f t="shared" si="371"/>
        <v>0</v>
      </c>
      <c r="CA560" s="155">
        <f t="shared" si="399"/>
        <v>0</v>
      </c>
      <c r="CB560" s="165"/>
      <c r="CC560" s="215">
        <f t="shared" si="372"/>
        <v>0</v>
      </c>
      <c r="CD560" s="215">
        <f t="shared" si="373"/>
        <v>0</v>
      </c>
      <c r="CE560" s="215">
        <f t="shared" si="374"/>
        <v>0</v>
      </c>
      <c r="CF560" s="215">
        <f t="shared" si="375"/>
        <v>0</v>
      </c>
      <c r="CG560" s="215">
        <f t="shared" si="376"/>
        <v>0</v>
      </c>
      <c r="CH560" s="155">
        <f t="shared" si="400"/>
        <v>0</v>
      </c>
      <c r="CI560" s="165"/>
      <c r="CJ560" s="215">
        <f t="shared" si="377"/>
        <v>0</v>
      </c>
      <c r="CK560" s="215">
        <f t="shared" si="378"/>
        <v>0</v>
      </c>
      <c r="CL560" s="215">
        <f t="shared" si="379"/>
        <v>0</v>
      </c>
      <c r="CM560" s="215">
        <f t="shared" si="380"/>
        <v>0</v>
      </c>
      <c r="CN560" s="215">
        <f t="shared" si="381"/>
        <v>0</v>
      </c>
      <c r="CO560" s="155">
        <f t="shared" si="401"/>
        <v>0</v>
      </c>
      <c r="CP560" s="165"/>
      <c r="CQ560" s="223">
        <f t="shared" si="382"/>
        <v>0</v>
      </c>
      <c r="CR560" s="223">
        <f t="shared" si="383"/>
        <v>0</v>
      </c>
      <c r="CS560" s="223">
        <f t="shared" si="384"/>
        <v>0</v>
      </c>
      <c r="CT560" s="223">
        <f t="shared" si="385"/>
        <v>0</v>
      </c>
      <c r="CU560" s="223">
        <f t="shared" si="386"/>
        <v>0</v>
      </c>
      <c r="CV560" s="155">
        <f t="shared" si="402"/>
        <v>0</v>
      </c>
      <c r="CW560" s="165"/>
      <c r="CX560" s="215">
        <f t="shared" si="403"/>
        <v>0</v>
      </c>
      <c r="CY560" s="215">
        <f t="shared" si="387"/>
        <v>0</v>
      </c>
      <c r="CZ560" s="215">
        <f t="shared" si="388"/>
        <v>0</v>
      </c>
      <c r="DA560" s="215">
        <f t="shared" si="389"/>
        <v>0</v>
      </c>
      <c r="DB560" s="215">
        <f t="shared" si="390"/>
        <v>0</v>
      </c>
      <c r="DC560" s="155">
        <f t="shared" si="404"/>
        <v>0</v>
      </c>
      <c r="DD560" s="165"/>
      <c r="DE560" s="188" t="b" cm="1">
        <f t="array" aca="1" ref="DE560" ca="1">OR($G560=Forecast_Capex_Input!$BF$8:$BF$10)</f>
        <v>0</v>
      </c>
      <c r="DF560" s="188" cm="1">
        <f t="array" aca="1" ref="DF560" ca="1">IFERROR(INDEX(Forecast_Capex_Input!BG$12:BG$286,$X560)
*(INDEX(Forecast_Capex_Input!$H$12:$H$286,$X560)=Repex),0)
*$DE560</f>
        <v>0</v>
      </c>
      <c r="DG560" s="188" cm="1">
        <f t="array" aca="1" ref="DG560" ca="1">IFERROR(INDEX(Forecast_Capex_Input!BH$12:BH$286,$X560)
*(INDEX(Forecast_Capex_Input!$H$12:$H$286,$X560)=Repex),0)
*$DE560</f>
        <v>0</v>
      </c>
      <c r="DH560" s="188" cm="1">
        <f t="array" aca="1" ref="DH560" ca="1">IFERROR(INDEX(Forecast_Capex_Input!BI$12:BI$286,$X560)
*(INDEX(Forecast_Capex_Input!$H$12:$H$286,$X560)=Repex),0)
*$DE560</f>
        <v>0</v>
      </c>
      <c r="DI560" s="188" cm="1">
        <f t="array" aca="1" ref="DI560" ca="1">IFERROR(INDEX(Forecast_Capex_Input!BJ$12:BJ$286,$X560)
*(INDEX(Forecast_Capex_Input!$H$12:$H$286,$X560)=Repex),0)
*$DE560</f>
        <v>0</v>
      </c>
      <c r="DJ560" s="188" cm="1">
        <f t="array" aca="1" ref="DJ560" ca="1">IFERROR(INDEX(Forecast_Capex_Input!BK$12:BK$286,$X560)
*(INDEX(Forecast_Capex_Input!$H$12:$H$286,$X560)=Repex),0)
*$DE560</f>
        <v>0</v>
      </c>
      <c r="DK560" s="188" cm="1">
        <f t="array" aca="1" ref="DK560" ca="1">IFERROR(INDEX(Forecast_Capex_Input!BL$12:BL$286,$X560)
*(INDEX(Forecast_Capex_Input!$H$12:$H$286,$X560)=Repex),0)
*$DE560</f>
        <v>0</v>
      </c>
      <c r="DL560" s="165"/>
      <c r="DM560" s="188" t="b" cm="1">
        <f t="array" aca="1" ref="DM560" ca="1">OR($G560=Forecast_Capex_Input!$BN$8:$BN$9)</f>
        <v>0</v>
      </c>
      <c r="DN560" s="188" cm="1">
        <f t="array" aca="1" ref="DN560" ca="1">IFERROR(INDEX(Forecast_Capex_Input!BO$12:BO$286,$X560)
*(INDEX(Forecast_Capex_Input!$H$12:$H$286,$X560)=Repex),0)
*$DM560</f>
        <v>0</v>
      </c>
      <c r="DO560" s="188" cm="1">
        <f t="array" aca="1" ref="DO560" ca="1">IFERROR(INDEX(Forecast_Capex_Input!BP$12:BP$286,$X560)
*(INDEX(Forecast_Capex_Input!$H$12:$H$286,$X560)=Repex),0)
*$DM560</f>
        <v>0</v>
      </c>
      <c r="DP560" s="188" cm="1">
        <f t="array" aca="1" ref="DP560" ca="1">IFERROR(INDEX(Forecast_Capex_Input!BQ$12:BQ$286,$X560)
*(INDEX(Forecast_Capex_Input!$H$12:$H$286,$X560)=Repex),0)
*$DM560</f>
        <v>0</v>
      </c>
      <c r="DQ560" s="188" cm="1">
        <f t="array" aca="1" ref="DQ560" ca="1">IFERROR(INDEX(Forecast_Capex_Input!BR$12:BR$286,$X560)
*(INDEX(Forecast_Capex_Input!$H$12:$H$286,$X560)=Repex),0)
*$DM560</f>
        <v>0</v>
      </c>
      <c r="DR560" s="188" cm="1">
        <f t="array" aca="1" ref="DR560" ca="1">IFERROR(INDEX(Forecast_Capex_Input!BS$12:BS$286,$X560)
*(INDEX(Forecast_Capex_Input!$H$12:$H$286,$X560)=Repex),0)
*$DM560</f>
        <v>0</v>
      </c>
      <c r="DS560" s="165"/>
      <c r="DT560" s="188" t="b" cm="1">
        <f t="array" aca="1" ref="DT560" ca="1">OR($G560=Forecast_Capex_Input!$BU$8:$BU$10)</f>
        <v>0</v>
      </c>
      <c r="DU560" s="188" cm="1">
        <f t="array" aca="1" ref="DU560" ca="1">IFERROR(INDEX(Forecast_Capex_Input!BV$12:BV$286,$X560)
*(INDEX(Forecast_Capex_Input!$H$12:$H$286,$X560)=Repex),0)
*$DT560</f>
        <v>0</v>
      </c>
      <c r="DV560" s="188" cm="1">
        <f t="array" aca="1" ref="DV560" ca="1">IFERROR(INDEX(Forecast_Capex_Input!BW$12:BW$286,$X560)
*(INDEX(Forecast_Capex_Input!$H$12:$H$286,$X560)=Repex),0)
*$DT560</f>
        <v>0</v>
      </c>
      <c r="DW560" s="188" cm="1">
        <f t="array" aca="1" ref="DW560" ca="1">IFERROR(INDEX(Forecast_Capex_Input!BX$12:BX$286,$X560)
*(INDEX(Forecast_Capex_Input!$H$12:$H$286,$X560)=Repex),0)
*$DT560</f>
        <v>0</v>
      </c>
      <c r="DX560" s="188" cm="1">
        <f t="array" aca="1" ref="DX560" ca="1">IFERROR(INDEX(Forecast_Capex_Input!BY$12:BY$286,$X560)
*(INDEX(Forecast_Capex_Input!$H$12:$H$286,$X560)=Repex),0)
*$DT560</f>
        <v>0</v>
      </c>
      <c r="DY560" s="188" cm="1">
        <f t="array" aca="1" ref="DY560" ca="1">IFERROR(INDEX(Forecast_Capex_Input!BZ$12:BZ$286,$X560)
*(INDEX(Forecast_Capex_Input!$H$12:$H$286,$X560)=Repex),0)
*$DT560</f>
        <v>0</v>
      </c>
      <c r="DZ560" s="188" cm="1">
        <f t="array" aca="1" ref="DZ560" ca="1">IFERROR(INDEX(Forecast_Capex_Input!CA$12:CA$286,$X560)
*(INDEX(Forecast_Capex_Input!$H$12:$H$286,$X560)=Repex),0)
*$DT560</f>
        <v>0</v>
      </c>
      <c r="EA560" s="188" cm="1">
        <f t="array" aca="1" ref="EA560" ca="1">IFERROR(INDEX(Forecast_Capex_Input!CB$12:CB$286,$X560)
*(INDEX(Forecast_Capex_Input!$H$12:$H$286,$X560)=Repex),0)
*$DT560</f>
        <v>0</v>
      </c>
      <c r="EB560" s="188" cm="1">
        <f t="array" aca="1" ref="EB560" ca="1">IFERROR(INDEX(Forecast_Capex_Input!CC$12:CC$286,$X560)
*(INDEX(Forecast_Capex_Input!$H$12:$H$286,$X560)=Repex),0)
*$DT560</f>
        <v>0</v>
      </c>
      <c r="EC560" s="165"/>
      <c r="ED560" s="226" t="str">
        <f t="shared" si="391"/>
        <v>N/A</v>
      </c>
      <c r="EE560" s="174" t="s">
        <v>15</v>
      </c>
    </row>
    <row r="561" spans="3:135" x14ac:dyDescent="0.2">
      <c r="C561" s="174">
        <f t="shared" si="392"/>
        <v>551</v>
      </c>
      <c r="D561" s="167" t="str" cm="1">
        <f t="array" ref="D561">IFERROR(INDEX(Forecast_Capex_Input!$D$12:$D$286,$X561),NA)</f>
        <v>N/A</v>
      </c>
      <c r="E561" s="172" t="str" cm="1">
        <f t="array" ref="E561">IF($X561=NA,NA,INDEX(Forecast_Capex_Input!$E$12:$E$286,$X561))</f>
        <v>N/A</v>
      </c>
      <c r="F561" s="167" t="str" cm="1">
        <f t="array" aca="1" ref="F561" ca="1">IFERROR(INDEX(General!$E$25:$E$26,$Y561),NA)</f>
        <v>N/A</v>
      </c>
      <c r="G561" s="167" t="str" cm="1">
        <f t="array" aca="1" ref="G561" ca="1">IFERROR(INDEX(Forecast_Capex_Input!$AI$11:$BB$11,$AA561),NA)</f>
        <v>N/A</v>
      </c>
      <c r="H561" s="189" t="str" cm="1">
        <f t="array" aca="1" ref="H561" ca="1">IFERROR(INDEX(Forecast_Capex_Input!$AI$12:$BB$286,$X561,$AA561),NA)</f>
        <v>N/A</v>
      </c>
      <c r="I561" s="199" t="str" cm="1">
        <f t="array" ref="I561">IFERROR(INDEX(Forecast_Capex_Input!$F$12:$F$286,$X561),NA)</f>
        <v>N/A</v>
      </c>
      <c r="J561" s="199" t="str" cm="1">
        <f t="array" ref="J561">IFERROR(INDEX(Forecast_Capex_Input!G$12:G$286,$X561),NA)</f>
        <v>N/A</v>
      </c>
      <c r="K561" s="199" t="str" cm="1">
        <f t="array" ref="K561">IFERROR(INDEX(Forecast_Capex_Input!H$12:H$286,$X561),NA)</f>
        <v>N/A</v>
      </c>
      <c r="L561" s="199" t="str" cm="1">
        <f t="array" ref="L561">IFERROR(INDEX(Forecast_Capex_Input!I$12:I$286,$X561),NA)</f>
        <v>N/A</v>
      </c>
      <c r="M561" s="199" t="str" cm="1">
        <f t="array" ref="M561">IFERROR(INDEX(Forecast_Capex_Input!J$12:J$286,$X561),NA)</f>
        <v>N/A</v>
      </c>
      <c r="N561" s="199" t="str" cm="1">
        <f t="array" ref="N561">IFERROR(INDEX(Forecast_Capex_Input!K$12:K$286,$X561),NA)</f>
        <v>N/A</v>
      </c>
      <c r="O561" s="199" t="str" cm="1">
        <f t="array" ref="O561">IFERROR(INDEX(Forecast_Capex_Input!L$12:L$286,$X561),NA)</f>
        <v>N/A</v>
      </c>
      <c r="P561" s="199" t="str" cm="1">
        <f t="array" ref="P561">IFERROR(INDEX(Forecast_Capex_Input!M$12:M$286,$X561),NA)</f>
        <v>N/A</v>
      </c>
      <c r="Q561" s="172" t="str" cm="1">
        <f t="array" ref="Q561">IFERROR(INDEX(Forecast_Capex_Input!N$12:N$286,$X561),NA)</f>
        <v>N/A</v>
      </c>
      <c r="R561" s="265" cm="1">
        <f t="array" ref="R561">IFERROR(INDEX(Forecast_Capex_Input!O$12:O$286,$X561),0)</f>
        <v>0</v>
      </c>
      <c r="S561" s="172" cm="1">
        <f t="array" ref="S561">IFERROR(INDEX(Forecast_Capex_Input!P$12:P$286,$X561),0)</f>
        <v>0</v>
      </c>
      <c r="T561" s="199" t="str" cm="1">
        <f t="array" aca="1" ref="T561" ca="1">IFERROR(INDEX(General!$K$84:$K$103,$AA561),NA)</f>
        <v>N/A</v>
      </c>
      <c r="U561" s="188" cm="1">
        <f t="array" aca="1" ref="U561" ca="1">IFERROR(
IF($F561=General!$E$25,INDEX(Forecast_Capex_Input!S$12:S$286,$X561),
INDEX(Forecast_Capex_Input!T$12:T$286,$X561)),0)</f>
        <v>0</v>
      </c>
      <c r="V561" s="222" t="b">
        <f>IFERROR(INDEX(Overheads!$T$19:$T$26,MATCH($I561,Overheads!$E$19:$E$26,0)),FALSE)</f>
        <v>0</v>
      </c>
      <c r="W561" s="165"/>
      <c r="X561" s="174" t="str">
        <f>IFERROR(
IF(MATCH($C561,Forecast_Capex_Input!$CI$12:$CI$286,1)+1&gt;MAX(Forecast_Capex_Input!$C$12:$C$286),NA,
MATCH($C561,Forecast_Capex_Input!$CI$12:$CI$286,1)+1),1)</f>
        <v>N/A</v>
      </c>
      <c r="Y561" s="174" t="str" cm="1">
        <f t="array" aca="1" ref="Y561" ca="1">IFERROR(
IF(X560&lt;&gt;X561,1,
IF(COUNTIF(OFFSET(Y560,0,0,-INDEX(Forecast_Capex_Input!$CG$12:$CG$286,$X561)),Y560)=INDEX(Forecast_Capex_Input!$CG$12:$CG$286,$X561),Y560+1,Y560)),NA)</f>
        <v>N/A</v>
      </c>
      <c r="Z561" s="174" t="str" cm="1">
        <f t="array" ref="Z561">IFERROR($C561-IF($X561=1,1,INDEX(Forecast_Capex_Input!$CI$12:$CI$286,$X561-1))+1,NA)</f>
        <v>N/A</v>
      </c>
      <c r="AA561" s="174" t="str" cm="1">
        <f t="array" aca="1" ref="AA561" ca="1">IFERROR(IF(Y561=1,
INDEX(Forecast_Capex_Input!$AI$10:$BB$10,SMALL(IF(INDEX(Forecast_Capex_Input!$AI$12:$BB$286,$X561,0)&gt;0,COLUMN(Forecast_Capex_Input!$AI$10:$BB$10)-COLUMN(Forecast_Capex_Input!$AI$12)+1),ROWS(OFFSET(AA560,0,0,-$Z561)))),
OFFSET(AA560,-INDEX(Forecast_Capex_Input!$CG$12:$CG$286,$X561)+1,0)),NA)</f>
        <v>N/A</v>
      </c>
      <c r="AB561" s="174" t="str">
        <f t="shared" ca="1" si="361"/>
        <v>N/A</v>
      </c>
      <c r="AC561" s="222" t="b">
        <f t="shared" si="393"/>
        <v>0</v>
      </c>
      <c r="AD561" s="220" t="b">
        <v>0</v>
      </c>
      <c r="AE561" s="222" t="b">
        <f t="shared" si="362"/>
        <v>1</v>
      </c>
      <c r="AF561" s="165"/>
      <c r="AG561" s="215">
        <v>0</v>
      </c>
      <c r="AH561" s="215">
        <v>0</v>
      </c>
      <c r="AI561" s="215">
        <v>0</v>
      </c>
      <c r="AJ561" s="215">
        <v>0</v>
      </c>
      <c r="AK561" s="215">
        <v>0</v>
      </c>
      <c r="AL561" s="155">
        <v>0</v>
      </c>
      <c r="AM561" s="165"/>
      <c r="AN561" s="215" cm="1">
        <f t="array" aca="1" ref="AN561" ca="1">IFERROR(INDEX(General!O$33:O$34,$AB561)
*AG561,0)</f>
        <v>0</v>
      </c>
      <c r="AO561" s="215" cm="1">
        <f t="array" aca="1" ref="AO561" ca="1">IFERROR(INDEX(General!P$33:P$34,$AB561)
*AH561,0)</f>
        <v>0</v>
      </c>
      <c r="AP561" s="215" cm="1">
        <f t="array" aca="1" ref="AP561" ca="1">IFERROR(INDEX(General!Q$33:Q$34,$AB561)
*AI561,0)</f>
        <v>0</v>
      </c>
      <c r="AQ561" s="215" cm="1">
        <f t="array" aca="1" ref="AQ561" ca="1">IFERROR(INDEX(General!R$33:R$34,$AB561)
*AJ561,0)</f>
        <v>0</v>
      </c>
      <c r="AR561" s="215" cm="1">
        <f t="array" aca="1" ref="AR561" ca="1">IFERROR(INDEX(General!S$33:S$34,$AB561)
*AK561,0)</f>
        <v>0</v>
      </c>
      <c r="AS561" s="155">
        <f t="shared" ca="1" si="394"/>
        <v>0</v>
      </c>
      <c r="AT561" s="165"/>
      <c r="AU561" s="215">
        <f ca="1">IF($AE561=FALSE,AN561*Overheads!$R$24*$V561,
IFERROR(Overheads!$O$49*$V561*AN561,0)
+IFERROR(Overheads!Q$59*$V561*(AN561/Overheads!Q$68),0))</f>
        <v>0</v>
      </c>
      <c r="AV561" s="215">
        <f ca="1">IF($AE561=FALSE,AO561*Overheads!$R$24*$V561,
IFERROR(Overheads!$O$49*$V561*AO561,0)
+IFERROR(Overheads!R$59*$V561*(AO561/Overheads!R$68),0))</f>
        <v>0</v>
      </c>
      <c r="AW561" s="215">
        <f ca="1">IF($AE561=FALSE,AP561*Overheads!$R$24*$V561,
IFERROR(Overheads!$O$49*$V561*AP561,0)
+IFERROR(Overheads!S$59*$V561*(AP561/Overheads!S$68),0))</f>
        <v>0</v>
      </c>
      <c r="AX561" s="215">
        <f ca="1">IF($AE561=FALSE,AQ561*Overheads!$R$24*$V561,
IFERROR(Overheads!$O$49*$V561*AQ561,0)
+IFERROR(Overheads!T$59*$V561*(AQ561/Overheads!T$68),0))</f>
        <v>0</v>
      </c>
      <c r="AY561" s="215">
        <f ca="1">IF($AE561=FALSE,AR561*Overheads!$R$24*$V561,
IFERROR(Overheads!$O$49*$V561*AR561,0)
+IFERROR(Overheads!U$59*$V561*(AR561/Overheads!U$68),0))</f>
        <v>0</v>
      </c>
      <c r="AZ561" s="155">
        <f t="shared" ca="1" si="395"/>
        <v>0</v>
      </c>
      <c r="BA561" s="165"/>
      <c r="BB561" s="215">
        <f ca="1">IF($AE561=FALSE,AN561*Overheads!$S$25,
IFERROR(Overheads!$O$50*AN561,0)
+IFERROR(Overheads!Q$60*(AN561/Overheads!Q$66),0))</f>
        <v>0</v>
      </c>
      <c r="BC561" s="215">
        <f ca="1">IF($AE561=FALSE,AO561*Overheads!$S$25,
IFERROR(Overheads!$O$50*AO561,0)
+IFERROR(Overheads!R$60*(AO561/Overheads!R$66),0))</f>
        <v>0</v>
      </c>
      <c r="BD561" s="215">
        <f ca="1">IF($AE561=FALSE,AP561*Overheads!$S$25,
IFERROR(Overheads!$O$50*AP561,0)
+IFERROR(Overheads!S$60*(AP561/Overheads!S$66),0))</f>
        <v>0</v>
      </c>
      <c r="BE561" s="215">
        <f ca="1">IF($AE561=FALSE,AQ561*Overheads!$S$25,
IFERROR(Overheads!$O$50*AQ561,0)
+IFERROR(Overheads!T$60*(AQ561/Overheads!T$66),0))</f>
        <v>0</v>
      </c>
      <c r="BF561" s="215">
        <f ca="1">IF($AE561=FALSE,AR561*Overheads!$S$25,
IFERROR(Overheads!$O$50*AR561,0)
+IFERROR(Overheads!U$60*(AR561/Overheads!U$66),0))</f>
        <v>0</v>
      </c>
      <c r="BG561" s="155">
        <f t="shared" ca="1" si="396"/>
        <v>0</v>
      </c>
      <c r="BH561" s="165"/>
      <c r="BI561" s="215">
        <f t="shared" ca="1" si="397"/>
        <v>0</v>
      </c>
      <c r="BJ561" s="215">
        <f t="shared" ca="1" si="363"/>
        <v>0</v>
      </c>
      <c r="BK561" s="215">
        <f t="shared" ca="1" si="364"/>
        <v>0</v>
      </c>
      <c r="BL561" s="215">
        <f t="shared" ca="1" si="365"/>
        <v>0</v>
      </c>
      <c r="BM561" s="215">
        <f t="shared" ca="1" si="366"/>
        <v>0</v>
      </c>
      <c r="BN561" s="155">
        <f t="shared" ca="1" si="398"/>
        <v>0</v>
      </c>
      <c r="BO561" s="165"/>
      <c r="BP561" s="187" cm="1">
        <f t="array" ref="BP561">IFERROR(IF($X561=$X560,BP560,INDEX(Forecast_Capex_Input!AC$12:AC$286,$X561)),0)</f>
        <v>0</v>
      </c>
      <c r="BQ561" s="187" cm="1">
        <f t="array" ref="BQ561">IFERROR(IF($X561=$X560,BQ560,INDEX(Forecast_Capex_Input!AD$12:AD$286,$X561)),0)</f>
        <v>0</v>
      </c>
      <c r="BR561" s="187" cm="1">
        <f t="array" ref="BR561">IFERROR(IF($X561=$X560,BR560,INDEX(Forecast_Capex_Input!AE$12:AE$286,$X561)),0)</f>
        <v>0</v>
      </c>
      <c r="BS561" s="187" cm="1">
        <f t="array" ref="BS561">IFERROR(IF($X561=$X560,BS560,INDEX(Forecast_Capex_Input!AF$12:AF$286,$X561)),0)</f>
        <v>0</v>
      </c>
      <c r="BT561" s="187" cm="1">
        <f t="array" ref="BT561">IFERROR(IF($X561=$X560,BT560,INDEX(Forecast_Capex_Input!AG$12:AG$286,$X561)),0)</f>
        <v>0</v>
      </c>
      <c r="BU561" s="165"/>
      <c r="BV561" s="215">
        <f t="shared" si="367"/>
        <v>0</v>
      </c>
      <c r="BW561" s="215">
        <f t="shared" si="368"/>
        <v>0</v>
      </c>
      <c r="BX561" s="215">
        <f t="shared" si="369"/>
        <v>0</v>
      </c>
      <c r="BY561" s="215">
        <f t="shared" si="370"/>
        <v>0</v>
      </c>
      <c r="BZ561" s="215">
        <f t="shared" si="371"/>
        <v>0</v>
      </c>
      <c r="CA561" s="155">
        <f t="shared" si="399"/>
        <v>0</v>
      </c>
      <c r="CB561" s="165"/>
      <c r="CC561" s="215">
        <f t="shared" si="372"/>
        <v>0</v>
      </c>
      <c r="CD561" s="215">
        <f t="shared" si="373"/>
        <v>0</v>
      </c>
      <c r="CE561" s="215">
        <f t="shared" si="374"/>
        <v>0</v>
      </c>
      <c r="CF561" s="215">
        <f t="shared" si="375"/>
        <v>0</v>
      </c>
      <c r="CG561" s="215">
        <f t="shared" si="376"/>
        <v>0</v>
      </c>
      <c r="CH561" s="155">
        <f t="shared" si="400"/>
        <v>0</v>
      </c>
      <c r="CI561" s="165"/>
      <c r="CJ561" s="215">
        <f t="shared" si="377"/>
        <v>0</v>
      </c>
      <c r="CK561" s="215">
        <f t="shared" si="378"/>
        <v>0</v>
      </c>
      <c r="CL561" s="215">
        <f t="shared" si="379"/>
        <v>0</v>
      </c>
      <c r="CM561" s="215">
        <f t="shared" si="380"/>
        <v>0</v>
      </c>
      <c r="CN561" s="215">
        <f t="shared" si="381"/>
        <v>0</v>
      </c>
      <c r="CO561" s="155">
        <f t="shared" si="401"/>
        <v>0</v>
      </c>
      <c r="CP561" s="165"/>
      <c r="CQ561" s="223">
        <f t="shared" si="382"/>
        <v>0</v>
      </c>
      <c r="CR561" s="223">
        <f t="shared" si="383"/>
        <v>0</v>
      </c>
      <c r="CS561" s="223">
        <f t="shared" si="384"/>
        <v>0</v>
      </c>
      <c r="CT561" s="223">
        <f t="shared" si="385"/>
        <v>0</v>
      </c>
      <c r="CU561" s="223">
        <f t="shared" si="386"/>
        <v>0</v>
      </c>
      <c r="CV561" s="155">
        <f t="shared" si="402"/>
        <v>0</v>
      </c>
      <c r="CW561" s="165"/>
      <c r="CX561" s="215">
        <f t="shared" si="403"/>
        <v>0</v>
      </c>
      <c r="CY561" s="215">
        <f t="shared" si="387"/>
        <v>0</v>
      </c>
      <c r="CZ561" s="215">
        <f t="shared" si="388"/>
        <v>0</v>
      </c>
      <c r="DA561" s="215">
        <f t="shared" si="389"/>
        <v>0</v>
      </c>
      <c r="DB561" s="215">
        <f t="shared" si="390"/>
        <v>0</v>
      </c>
      <c r="DC561" s="155">
        <f t="shared" si="404"/>
        <v>0</v>
      </c>
      <c r="DD561" s="165"/>
      <c r="DE561" s="188" t="b" cm="1">
        <f t="array" aca="1" ref="DE561" ca="1">OR($G561=Forecast_Capex_Input!$BF$8:$BF$10)</f>
        <v>0</v>
      </c>
      <c r="DF561" s="188" cm="1">
        <f t="array" aca="1" ref="DF561" ca="1">IFERROR(INDEX(Forecast_Capex_Input!BG$12:BG$286,$X561)
*(INDEX(Forecast_Capex_Input!$H$12:$H$286,$X561)=Repex),0)
*$DE561</f>
        <v>0</v>
      </c>
      <c r="DG561" s="188" cm="1">
        <f t="array" aca="1" ref="DG561" ca="1">IFERROR(INDEX(Forecast_Capex_Input!BH$12:BH$286,$X561)
*(INDEX(Forecast_Capex_Input!$H$12:$H$286,$X561)=Repex),0)
*$DE561</f>
        <v>0</v>
      </c>
      <c r="DH561" s="188" cm="1">
        <f t="array" aca="1" ref="DH561" ca="1">IFERROR(INDEX(Forecast_Capex_Input!BI$12:BI$286,$X561)
*(INDEX(Forecast_Capex_Input!$H$12:$H$286,$X561)=Repex),0)
*$DE561</f>
        <v>0</v>
      </c>
      <c r="DI561" s="188" cm="1">
        <f t="array" aca="1" ref="DI561" ca="1">IFERROR(INDEX(Forecast_Capex_Input!BJ$12:BJ$286,$X561)
*(INDEX(Forecast_Capex_Input!$H$12:$H$286,$X561)=Repex),0)
*$DE561</f>
        <v>0</v>
      </c>
      <c r="DJ561" s="188" cm="1">
        <f t="array" aca="1" ref="DJ561" ca="1">IFERROR(INDEX(Forecast_Capex_Input!BK$12:BK$286,$X561)
*(INDEX(Forecast_Capex_Input!$H$12:$H$286,$X561)=Repex),0)
*$DE561</f>
        <v>0</v>
      </c>
      <c r="DK561" s="188" cm="1">
        <f t="array" aca="1" ref="DK561" ca="1">IFERROR(INDEX(Forecast_Capex_Input!BL$12:BL$286,$X561)
*(INDEX(Forecast_Capex_Input!$H$12:$H$286,$X561)=Repex),0)
*$DE561</f>
        <v>0</v>
      </c>
      <c r="DL561" s="165"/>
      <c r="DM561" s="188" t="b" cm="1">
        <f t="array" aca="1" ref="DM561" ca="1">OR($G561=Forecast_Capex_Input!$BN$8:$BN$9)</f>
        <v>0</v>
      </c>
      <c r="DN561" s="188" cm="1">
        <f t="array" aca="1" ref="DN561" ca="1">IFERROR(INDEX(Forecast_Capex_Input!BO$12:BO$286,$X561)
*(INDEX(Forecast_Capex_Input!$H$12:$H$286,$X561)=Repex),0)
*$DM561</f>
        <v>0</v>
      </c>
      <c r="DO561" s="188" cm="1">
        <f t="array" aca="1" ref="DO561" ca="1">IFERROR(INDEX(Forecast_Capex_Input!BP$12:BP$286,$X561)
*(INDEX(Forecast_Capex_Input!$H$12:$H$286,$X561)=Repex),0)
*$DM561</f>
        <v>0</v>
      </c>
      <c r="DP561" s="188" cm="1">
        <f t="array" aca="1" ref="DP561" ca="1">IFERROR(INDEX(Forecast_Capex_Input!BQ$12:BQ$286,$X561)
*(INDEX(Forecast_Capex_Input!$H$12:$H$286,$X561)=Repex),0)
*$DM561</f>
        <v>0</v>
      </c>
      <c r="DQ561" s="188" cm="1">
        <f t="array" aca="1" ref="DQ561" ca="1">IFERROR(INDEX(Forecast_Capex_Input!BR$12:BR$286,$X561)
*(INDEX(Forecast_Capex_Input!$H$12:$H$286,$X561)=Repex),0)
*$DM561</f>
        <v>0</v>
      </c>
      <c r="DR561" s="188" cm="1">
        <f t="array" aca="1" ref="DR561" ca="1">IFERROR(INDEX(Forecast_Capex_Input!BS$12:BS$286,$X561)
*(INDEX(Forecast_Capex_Input!$H$12:$H$286,$X561)=Repex),0)
*$DM561</f>
        <v>0</v>
      </c>
      <c r="DS561" s="165"/>
      <c r="DT561" s="188" t="b" cm="1">
        <f t="array" aca="1" ref="DT561" ca="1">OR($G561=Forecast_Capex_Input!$BU$8:$BU$10)</f>
        <v>0</v>
      </c>
      <c r="DU561" s="188" cm="1">
        <f t="array" aca="1" ref="DU561" ca="1">IFERROR(INDEX(Forecast_Capex_Input!BV$12:BV$286,$X561)
*(INDEX(Forecast_Capex_Input!$H$12:$H$286,$X561)=Repex),0)
*$DT561</f>
        <v>0</v>
      </c>
      <c r="DV561" s="188" cm="1">
        <f t="array" aca="1" ref="DV561" ca="1">IFERROR(INDEX(Forecast_Capex_Input!BW$12:BW$286,$X561)
*(INDEX(Forecast_Capex_Input!$H$12:$H$286,$X561)=Repex),0)
*$DT561</f>
        <v>0</v>
      </c>
      <c r="DW561" s="188" cm="1">
        <f t="array" aca="1" ref="DW561" ca="1">IFERROR(INDEX(Forecast_Capex_Input!BX$12:BX$286,$X561)
*(INDEX(Forecast_Capex_Input!$H$12:$H$286,$X561)=Repex),0)
*$DT561</f>
        <v>0</v>
      </c>
      <c r="DX561" s="188" cm="1">
        <f t="array" aca="1" ref="DX561" ca="1">IFERROR(INDEX(Forecast_Capex_Input!BY$12:BY$286,$X561)
*(INDEX(Forecast_Capex_Input!$H$12:$H$286,$X561)=Repex),0)
*$DT561</f>
        <v>0</v>
      </c>
      <c r="DY561" s="188" cm="1">
        <f t="array" aca="1" ref="DY561" ca="1">IFERROR(INDEX(Forecast_Capex_Input!BZ$12:BZ$286,$X561)
*(INDEX(Forecast_Capex_Input!$H$12:$H$286,$X561)=Repex),0)
*$DT561</f>
        <v>0</v>
      </c>
      <c r="DZ561" s="188" cm="1">
        <f t="array" aca="1" ref="DZ561" ca="1">IFERROR(INDEX(Forecast_Capex_Input!CA$12:CA$286,$X561)
*(INDEX(Forecast_Capex_Input!$H$12:$H$286,$X561)=Repex),0)
*$DT561</f>
        <v>0</v>
      </c>
      <c r="EA561" s="188" cm="1">
        <f t="array" aca="1" ref="EA561" ca="1">IFERROR(INDEX(Forecast_Capex_Input!CB$12:CB$286,$X561)
*(INDEX(Forecast_Capex_Input!$H$12:$H$286,$X561)=Repex),0)
*$DT561</f>
        <v>0</v>
      </c>
      <c r="EB561" s="188" cm="1">
        <f t="array" aca="1" ref="EB561" ca="1">IFERROR(INDEX(Forecast_Capex_Input!CC$12:CC$286,$X561)
*(INDEX(Forecast_Capex_Input!$H$12:$H$286,$X561)=Repex),0)
*$DT561</f>
        <v>0</v>
      </c>
      <c r="EC561" s="165"/>
      <c r="ED561" s="226" t="str">
        <f t="shared" si="391"/>
        <v>N/A</v>
      </c>
      <c r="EE561" s="174" t="s">
        <v>15</v>
      </c>
    </row>
    <row r="562" spans="3:135" x14ac:dyDescent="0.2">
      <c r="C562" s="174">
        <f t="shared" si="392"/>
        <v>552</v>
      </c>
      <c r="D562" s="167" t="str" cm="1">
        <f t="array" ref="D562">IFERROR(INDEX(Forecast_Capex_Input!$D$12:$D$286,$X562),NA)</f>
        <v>N/A</v>
      </c>
      <c r="E562" s="172" t="str" cm="1">
        <f t="array" ref="E562">IF($X562=NA,NA,INDEX(Forecast_Capex_Input!$E$12:$E$286,$X562))</f>
        <v>N/A</v>
      </c>
      <c r="F562" s="167" t="str" cm="1">
        <f t="array" aca="1" ref="F562" ca="1">IFERROR(INDEX(General!$E$25:$E$26,$Y562),NA)</f>
        <v>N/A</v>
      </c>
      <c r="G562" s="167" t="str" cm="1">
        <f t="array" aca="1" ref="G562" ca="1">IFERROR(INDEX(Forecast_Capex_Input!$AI$11:$BB$11,$AA562),NA)</f>
        <v>N/A</v>
      </c>
      <c r="H562" s="189" t="str" cm="1">
        <f t="array" aca="1" ref="H562" ca="1">IFERROR(INDEX(Forecast_Capex_Input!$AI$12:$BB$286,$X562,$AA562),NA)</f>
        <v>N/A</v>
      </c>
      <c r="I562" s="199" t="str" cm="1">
        <f t="array" ref="I562">IFERROR(INDEX(Forecast_Capex_Input!$F$12:$F$286,$X562),NA)</f>
        <v>N/A</v>
      </c>
      <c r="J562" s="199" t="str" cm="1">
        <f t="array" ref="J562">IFERROR(INDEX(Forecast_Capex_Input!G$12:G$286,$X562),NA)</f>
        <v>N/A</v>
      </c>
      <c r="K562" s="199" t="str" cm="1">
        <f t="array" ref="K562">IFERROR(INDEX(Forecast_Capex_Input!H$12:H$286,$X562),NA)</f>
        <v>N/A</v>
      </c>
      <c r="L562" s="199" t="str" cm="1">
        <f t="array" ref="L562">IFERROR(INDEX(Forecast_Capex_Input!I$12:I$286,$X562),NA)</f>
        <v>N/A</v>
      </c>
      <c r="M562" s="199" t="str" cm="1">
        <f t="array" ref="M562">IFERROR(INDEX(Forecast_Capex_Input!J$12:J$286,$X562),NA)</f>
        <v>N/A</v>
      </c>
      <c r="N562" s="199" t="str" cm="1">
        <f t="array" ref="N562">IFERROR(INDEX(Forecast_Capex_Input!K$12:K$286,$X562),NA)</f>
        <v>N/A</v>
      </c>
      <c r="O562" s="199" t="str" cm="1">
        <f t="array" ref="O562">IFERROR(INDEX(Forecast_Capex_Input!L$12:L$286,$X562),NA)</f>
        <v>N/A</v>
      </c>
      <c r="P562" s="199" t="str" cm="1">
        <f t="array" ref="P562">IFERROR(INDEX(Forecast_Capex_Input!M$12:M$286,$X562),NA)</f>
        <v>N/A</v>
      </c>
      <c r="Q562" s="172" t="str" cm="1">
        <f t="array" ref="Q562">IFERROR(INDEX(Forecast_Capex_Input!N$12:N$286,$X562),NA)</f>
        <v>N/A</v>
      </c>
      <c r="R562" s="265" cm="1">
        <f t="array" ref="R562">IFERROR(INDEX(Forecast_Capex_Input!O$12:O$286,$X562),0)</f>
        <v>0</v>
      </c>
      <c r="S562" s="172" cm="1">
        <f t="array" ref="S562">IFERROR(INDEX(Forecast_Capex_Input!P$12:P$286,$X562),0)</f>
        <v>0</v>
      </c>
      <c r="T562" s="199" t="str" cm="1">
        <f t="array" aca="1" ref="T562" ca="1">IFERROR(INDEX(General!$K$84:$K$103,$AA562),NA)</f>
        <v>N/A</v>
      </c>
      <c r="U562" s="188" cm="1">
        <f t="array" aca="1" ref="U562" ca="1">IFERROR(
IF($F562=General!$E$25,INDEX(Forecast_Capex_Input!S$12:S$286,$X562),
INDEX(Forecast_Capex_Input!T$12:T$286,$X562)),0)</f>
        <v>0</v>
      </c>
      <c r="V562" s="222" t="b">
        <f>IFERROR(INDEX(Overheads!$T$19:$T$26,MATCH($I562,Overheads!$E$19:$E$26,0)),FALSE)</f>
        <v>0</v>
      </c>
      <c r="W562" s="165"/>
      <c r="X562" s="174" t="str">
        <f>IFERROR(
IF(MATCH($C562,Forecast_Capex_Input!$CI$12:$CI$286,1)+1&gt;MAX(Forecast_Capex_Input!$C$12:$C$286),NA,
MATCH($C562,Forecast_Capex_Input!$CI$12:$CI$286,1)+1),1)</f>
        <v>N/A</v>
      </c>
      <c r="Y562" s="174" t="str" cm="1">
        <f t="array" aca="1" ref="Y562" ca="1">IFERROR(
IF(X561&lt;&gt;X562,1,
IF(COUNTIF(OFFSET(Y561,0,0,-INDEX(Forecast_Capex_Input!$CG$12:$CG$286,$X562)),Y561)=INDEX(Forecast_Capex_Input!$CG$12:$CG$286,$X562),Y561+1,Y561)),NA)</f>
        <v>N/A</v>
      </c>
      <c r="Z562" s="174" t="str" cm="1">
        <f t="array" ref="Z562">IFERROR($C562-IF($X562=1,1,INDEX(Forecast_Capex_Input!$CI$12:$CI$286,$X562-1))+1,NA)</f>
        <v>N/A</v>
      </c>
      <c r="AA562" s="174" t="str" cm="1">
        <f t="array" aca="1" ref="AA562" ca="1">IFERROR(IF(Y562=1,
INDEX(Forecast_Capex_Input!$AI$10:$BB$10,SMALL(IF(INDEX(Forecast_Capex_Input!$AI$12:$BB$286,$X562,0)&gt;0,COLUMN(Forecast_Capex_Input!$AI$10:$BB$10)-COLUMN(Forecast_Capex_Input!$AI$12)+1),ROWS(OFFSET(AA561,0,0,-$Z562)))),
OFFSET(AA561,-INDEX(Forecast_Capex_Input!$CG$12:$CG$286,$X562)+1,0)),NA)</f>
        <v>N/A</v>
      </c>
      <c r="AB562" s="174" t="str">
        <f t="shared" ca="1" si="361"/>
        <v>N/A</v>
      </c>
      <c r="AC562" s="222" t="b">
        <f t="shared" si="393"/>
        <v>0</v>
      </c>
      <c r="AD562" s="220" t="b">
        <v>0</v>
      </c>
      <c r="AE562" s="222" t="b">
        <f t="shared" si="362"/>
        <v>1</v>
      </c>
      <c r="AF562" s="165"/>
      <c r="AG562" s="215">
        <v>0</v>
      </c>
      <c r="AH562" s="215">
        <v>0</v>
      </c>
      <c r="AI562" s="215">
        <v>0</v>
      </c>
      <c r="AJ562" s="215">
        <v>0</v>
      </c>
      <c r="AK562" s="215">
        <v>0</v>
      </c>
      <c r="AL562" s="155">
        <v>0</v>
      </c>
      <c r="AM562" s="165"/>
      <c r="AN562" s="215" cm="1">
        <f t="array" aca="1" ref="AN562" ca="1">IFERROR(INDEX(General!O$33:O$34,$AB562)
*AG562,0)</f>
        <v>0</v>
      </c>
      <c r="AO562" s="215" cm="1">
        <f t="array" aca="1" ref="AO562" ca="1">IFERROR(INDEX(General!P$33:P$34,$AB562)
*AH562,0)</f>
        <v>0</v>
      </c>
      <c r="AP562" s="215" cm="1">
        <f t="array" aca="1" ref="AP562" ca="1">IFERROR(INDEX(General!Q$33:Q$34,$AB562)
*AI562,0)</f>
        <v>0</v>
      </c>
      <c r="AQ562" s="215" cm="1">
        <f t="array" aca="1" ref="AQ562" ca="1">IFERROR(INDEX(General!R$33:R$34,$AB562)
*AJ562,0)</f>
        <v>0</v>
      </c>
      <c r="AR562" s="215" cm="1">
        <f t="array" aca="1" ref="AR562" ca="1">IFERROR(INDEX(General!S$33:S$34,$AB562)
*AK562,0)</f>
        <v>0</v>
      </c>
      <c r="AS562" s="155">
        <f t="shared" ca="1" si="394"/>
        <v>0</v>
      </c>
      <c r="AT562" s="165"/>
      <c r="AU562" s="215">
        <f ca="1">IF($AE562=FALSE,AN562*Overheads!$R$24*$V562,
IFERROR(Overheads!$O$49*$V562*AN562,0)
+IFERROR(Overheads!Q$59*$V562*(AN562/Overheads!Q$68),0))</f>
        <v>0</v>
      </c>
      <c r="AV562" s="215">
        <f ca="1">IF($AE562=FALSE,AO562*Overheads!$R$24*$V562,
IFERROR(Overheads!$O$49*$V562*AO562,0)
+IFERROR(Overheads!R$59*$V562*(AO562/Overheads!R$68),0))</f>
        <v>0</v>
      </c>
      <c r="AW562" s="215">
        <f ca="1">IF($AE562=FALSE,AP562*Overheads!$R$24*$V562,
IFERROR(Overheads!$O$49*$V562*AP562,0)
+IFERROR(Overheads!S$59*$V562*(AP562/Overheads!S$68),0))</f>
        <v>0</v>
      </c>
      <c r="AX562" s="215">
        <f ca="1">IF($AE562=FALSE,AQ562*Overheads!$R$24*$V562,
IFERROR(Overheads!$O$49*$V562*AQ562,0)
+IFERROR(Overheads!T$59*$V562*(AQ562/Overheads!T$68),0))</f>
        <v>0</v>
      </c>
      <c r="AY562" s="215">
        <f ca="1">IF($AE562=FALSE,AR562*Overheads!$R$24*$V562,
IFERROR(Overheads!$O$49*$V562*AR562,0)
+IFERROR(Overheads!U$59*$V562*(AR562/Overheads!U$68),0))</f>
        <v>0</v>
      </c>
      <c r="AZ562" s="155">
        <f t="shared" ca="1" si="395"/>
        <v>0</v>
      </c>
      <c r="BA562" s="165"/>
      <c r="BB562" s="215">
        <f ca="1">IF($AE562=FALSE,AN562*Overheads!$S$25,
IFERROR(Overheads!$O$50*AN562,0)
+IFERROR(Overheads!Q$60*(AN562/Overheads!Q$66),0))</f>
        <v>0</v>
      </c>
      <c r="BC562" s="215">
        <f ca="1">IF($AE562=FALSE,AO562*Overheads!$S$25,
IFERROR(Overheads!$O$50*AO562,0)
+IFERROR(Overheads!R$60*(AO562/Overheads!R$66),0))</f>
        <v>0</v>
      </c>
      <c r="BD562" s="215">
        <f ca="1">IF($AE562=FALSE,AP562*Overheads!$S$25,
IFERROR(Overheads!$O$50*AP562,0)
+IFERROR(Overheads!S$60*(AP562/Overheads!S$66),0))</f>
        <v>0</v>
      </c>
      <c r="BE562" s="215">
        <f ca="1">IF($AE562=FALSE,AQ562*Overheads!$S$25,
IFERROR(Overheads!$O$50*AQ562,0)
+IFERROR(Overheads!T$60*(AQ562/Overheads!T$66),0))</f>
        <v>0</v>
      </c>
      <c r="BF562" s="215">
        <f ca="1">IF($AE562=FALSE,AR562*Overheads!$S$25,
IFERROR(Overheads!$O$50*AR562,0)
+IFERROR(Overheads!U$60*(AR562/Overheads!U$66),0))</f>
        <v>0</v>
      </c>
      <c r="BG562" s="155">
        <f t="shared" ca="1" si="396"/>
        <v>0</v>
      </c>
      <c r="BH562" s="165"/>
      <c r="BI562" s="215">
        <f t="shared" ca="1" si="397"/>
        <v>0</v>
      </c>
      <c r="BJ562" s="215">
        <f t="shared" ca="1" si="363"/>
        <v>0</v>
      </c>
      <c r="BK562" s="215">
        <f t="shared" ca="1" si="364"/>
        <v>0</v>
      </c>
      <c r="BL562" s="215">
        <f t="shared" ca="1" si="365"/>
        <v>0</v>
      </c>
      <c r="BM562" s="215">
        <f t="shared" ca="1" si="366"/>
        <v>0</v>
      </c>
      <c r="BN562" s="155">
        <f t="shared" ca="1" si="398"/>
        <v>0</v>
      </c>
      <c r="BO562" s="165"/>
      <c r="BP562" s="187" cm="1">
        <f t="array" ref="BP562">IFERROR(IF($X562=$X561,BP561,INDEX(Forecast_Capex_Input!AC$12:AC$286,$X562)),0)</f>
        <v>0</v>
      </c>
      <c r="BQ562" s="187" cm="1">
        <f t="array" ref="BQ562">IFERROR(IF($X562=$X561,BQ561,INDEX(Forecast_Capex_Input!AD$12:AD$286,$X562)),0)</f>
        <v>0</v>
      </c>
      <c r="BR562" s="187" cm="1">
        <f t="array" ref="BR562">IFERROR(IF($X562=$X561,BR561,INDEX(Forecast_Capex_Input!AE$12:AE$286,$X562)),0)</f>
        <v>0</v>
      </c>
      <c r="BS562" s="187" cm="1">
        <f t="array" ref="BS562">IFERROR(IF($X562=$X561,BS561,INDEX(Forecast_Capex_Input!AF$12:AF$286,$X562)),0)</f>
        <v>0</v>
      </c>
      <c r="BT562" s="187" cm="1">
        <f t="array" ref="BT562">IFERROR(IF($X562=$X561,BT561,INDEX(Forecast_Capex_Input!AG$12:AG$286,$X562)),0)</f>
        <v>0</v>
      </c>
      <c r="BU562" s="165"/>
      <c r="BV562" s="215">
        <f t="shared" si="367"/>
        <v>0</v>
      </c>
      <c r="BW562" s="215">
        <f t="shared" si="368"/>
        <v>0</v>
      </c>
      <c r="BX562" s="215">
        <f t="shared" si="369"/>
        <v>0</v>
      </c>
      <c r="BY562" s="215">
        <f t="shared" si="370"/>
        <v>0</v>
      </c>
      <c r="BZ562" s="215">
        <f t="shared" si="371"/>
        <v>0</v>
      </c>
      <c r="CA562" s="155">
        <f t="shared" si="399"/>
        <v>0</v>
      </c>
      <c r="CB562" s="165"/>
      <c r="CC562" s="215">
        <f t="shared" si="372"/>
        <v>0</v>
      </c>
      <c r="CD562" s="215">
        <f t="shared" si="373"/>
        <v>0</v>
      </c>
      <c r="CE562" s="215">
        <f t="shared" si="374"/>
        <v>0</v>
      </c>
      <c r="CF562" s="215">
        <f t="shared" si="375"/>
        <v>0</v>
      </c>
      <c r="CG562" s="215">
        <f t="shared" si="376"/>
        <v>0</v>
      </c>
      <c r="CH562" s="155">
        <f t="shared" si="400"/>
        <v>0</v>
      </c>
      <c r="CI562" s="165"/>
      <c r="CJ562" s="215">
        <f t="shared" si="377"/>
        <v>0</v>
      </c>
      <c r="CK562" s="215">
        <f t="shared" si="378"/>
        <v>0</v>
      </c>
      <c r="CL562" s="215">
        <f t="shared" si="379"/>
        <v>0</v>
      </c>
      <c r="CM562" s="215">
        <f t="shared" si="380"/>
        <v>0</v>
      </c>
      <c r="CN562" s="215">
        <f t="shared" si="381"/>
        <v>0</v>
      </c>
      <c r="CO562" s="155">
        <f t="shared" si="401"/>
        <v>0</v>
      </c>
      <c r="CP562" s="165"/>
      <c r="CQ562" s="223">
        <f t="shared" si="382"/>
        <v>0</v>
      </c>
      <c r="CR562" s="223">
        <f t="shared" si="383"/>
        <v>0</v>
      </c>
      <c r="CS562" s="223">
        <f t="shared" si="384"/>
        <v>0</v>
      </c>
      <c r="CT562" s="223">
        <f t="shared" si="385"/>
        <v>0</v>
      </c>
      <c r="CU562" s="223">
        <f t="shared" si="386"/>
        <v>0</v>
      </c>
      <c r="CV562" s="155">
        <f t="shared" si="402"/>
        <v>0</v>
      </c>
      <c r="CW562" s="165"/>
      <c r="CX562" s="215">
        <f t="shared" si="403"/>
        <v>0</v>
      </c>
      <c r="CY562" s="215">
        <f t="shared" si="387"/>
        <v>0</v>
      </c>
      <c r="CZ562" s="215">
        <f t="shared" si="388"/>
        <v>0</v>
      </c>
      <c r="DA562" s="215">
        <f t="shared" si="389"/>
        <v>0</v>
      </c>
      <c r="DB562" s="215">
        <f t="shared" si="390"/>
        <v>0</v>
      </c>
      <c r="DC562" s="155">
        <f t="shared" si="404"/>
        <v>0</v>
      </c>
      <c r="DD562" s="165"/>
      <c r="DE562" s="188" t="b" cm="1">
        <f t="array" aca="1" ref="DE562" ca="1">OR($G562=Forecast_Capex_Input!$BF$8:$BF$10)</f>
        <v>0</v>
      </c>
      <c r="DF562" s="188" cm="1">
        <f t="array" aca="1" ref="DF562" ca="1">IFERROR(INDEX(Forecast_Capex_Input!BG$12:BG$286,$X562)
*(INDEX(Forecast_Capex_Input!$H$12:$H$286,$X562)=Repex),0)
*$DE562</f>
        <v>0</v>
      </c>
      <c r="DG562" s="188" cm="1">
        <f t="array" aca="1" ref="DG562" ca="1">IFERROR(INDEX(Forecast_Capex_Input!BH$12:BH$286,$X562)
*(INDEX(Forecast_Capex_Input!$H$12:$H$286,$X562)=Repex),0)
*$DE562</f>
        <v>0</v>
      </c>
      <c r="DH562" s="188" cm="1">
        <f t="array" aca="1" ref="DH562" ca="1">IFERROR(INDEX(Forecast_Capex_Input!BI$12:BI$286,$X562)
*(INDEX(Forecast_Capex_Input!$H$12:$H$286,$X562)=Repex),0)
*$DE562</f>
        <v>0</v>
      </c>
      <c r="DI562" s="188" cm="1">
        <f t="array" aca="1" ref="DI562" ca="1">IFERROR(INDEX(Forecast_Capex_Input!BJ$12:BJ$286,$X562)
*(INDEX(Forecast_Capex_Input!$H$12:$H$286,$X562)=Repex),0)
*$DE562</f>
        <v>0</v>
      </c>
      <c r="DJ562" s="188" cm="1">
        <f t="array" aca="1" ref="DJ562" ca="1">IFERROR(INDEX(Forecast_Capex_Input!BK$12:BK$286,$X562)
*(INDEX(Forecast_Capex_Input!$H$12:$H$286,$X562)=Repex),0)
*$DE562</f>
        <v>0</v>
      </c>
      <c r="DK562" s="188" cm="1">
        <f t="array" aca="1" ref="DK562" ca="1">IFERROR(INDEX(Forecast_Capex_Input!BL$12:BL$286,$X562)
*(INDEX(Forecast_Capex_Input!$H$12:$H$286,$X562)=Repex),0)
*$DE562</f>
        <v>0</v>
      </c>
      <c r="DL562" s="165"/>
      <c r="DM562" s="188" t="b" cm="1">
        <f t="array" aca="1" ref="DM562" ca="1">OR($G562=Forecast_Capex_Input!$BN$8:$BN$9)</f>
        <v>0</v>
      </c>
      <c r="DN562" s="188" cm="1">
        <f t="array" aca="1" ref="DN562" ca="1">IFERROR(INDEX(Forecast_Capex_Input!BO$12:BO$286,$X562)
*(INDEX(Forecast_Capex_Input!$H$12:$H$286,$X562)=Repex),0)
*$DM562</f>
        <v>0</v>
      </c>
      <c r="DO562" s="188" cm="1">
        <f t="array" aca="1" ref="DO562" ca="1">IFERROR(INDEX(Forecast_Capex_Input!BP$12:BP$286,$X562)
*(INDEX(Forecast_Capex_Input!$H$12:$H$286,$X562)=Repex),0)
*$DM562</f>
        <v>0</v>
      </c>
      <c r="DP562" s="188" cm="1">
        <f t="array" aca="1" ref="DP562" ca="1">IFERROR(INDEX(Forecast_Capex_Input!BQ$12:BQ$286,$X562)
*(INDEX(Forecast_Capex_Input!$H$12:$H$286,$X562)=Repex),0)
*$DM562</f>
        <v>0</v>
      </c>
      <c r="DQ562" s="188" cm="1">
        <f t="array" aca="1" ref="DQ562" ca="1">IFERROR(INDEX(Forecast_Capex_Input!BR$12:BR$286,$X562)
*(INDEX(Forecast_Capex_Input!$H$12:$H$286,$X562)=Repex),0)
*$DM562</f>
        <v>0</v>
      </c>
      <c r="DR562" s="188" cm="1">
        <f t="array" aca="1" ref="DR562" ca="1">IFERROR(INDEX(Forecast_Capex_Input!BS$12:BS$286,$X562)
*(INDEX(Forecast_Capex_Input!$H$12:$H$286,$X562)=Repex),0)
*$DM562</f>
        <v>0</v>
      </c>
      <c r="DS562" s="165"/>
      <c r="DT562" s="188" t="b" cm="1">
        <f t="array" aca="1" ref="DT562" ca="1">OR($G562=Forecast_Capex_Input!$BU$8:$BU$10)</f>
        <v>0</v>
      </c>
      <c r="DU562" s="188" cm="1">
        <f t="array" aca="1" ref="DU562" ca="1">IFERROR(INDEX(Forecast_Capex_Input!BV$12:BV$286,$X562)
*(INDEX(Forecast_Capex_Input!$H$12:$H$286,$X562)=Repex),0)
*$DT562</f>
        <v>0</v>
      </c>
      <c r="DV562" s="188" cm="1">
        <f t="array" aca="1" ref="DV562" ca="1">IFERROR(INDEX(Forecast_Capex_Input!BW$12:BW$286,$X562)
*(INDEX(Forecast_Capex_Input!$H$12:$H$286,$X562)=Repex),0)
*$DT562</f>
        <v>0</v>
      </c>
      <c r="DW562" s="188" cm="1">
        <f t="array" aca="1" ref="DW562" ca="1">IFERROR(INDEX(Forecast_Capex_Input!BX$12:BX$286,$X562)
*(INDEX(Forecast_Capex_Input!$H$12:$H$286,$X562)=Repex),0)
*$DT562</f>
        <v>0</v>
      </c>
      <c r="DX562" s="188" cm="1">
        <f t="array" aca="1" ref="DX562" ca="1">IFERROR(INDEX(Forecast_Capex_Input!BY$12:BY$286,$X562)
*(INDEX(Forecast_Capex_Input!$H$12:$H$286,$X562)=Repex),0)
*$DT562</f>
        <v>0</v>
      </c>
      <c r="DY562" s="188" cm="1">
        <f t="array" aca="1" ref="DY562" ca="1">IFERROR(INDEX(Forecast_Capex_Input!BZ$12:BZ$286,$X562)
*(INDEX(Forecast_Capex_Input!$H$12:$H$286,$X562)=Repex),0)
*$DT562</f>
        <v>0</v>
      </c>
      <c r="DZ562" s="188" cm="1">
        <f t="array" aca="1" ref="DZ562" ca="1">IFERROR(INDEX(Forecast_Capex_Input!CA$12:CA$286,$X562)
*(INDEX(Forecast_Capex_Input!$H$12:$H$286,$X562)=Repex),0)
*$DT562</f>
        <v>0</v>
      </c>
      <c r="EA562" s="188" cm="1">
        <f t="array" aca="1" ref="EA562" ca="1">IFERROR(INDEX(Forecast_Capex_Input!CB$12:CB$286,$X562)
*(INDEX(Forecast_Capex_Input!$H$12:$H$286,$X562)=Repex),0)
*$DT562</f>
        <v>0</v>
      </c>
      <c r="EB562" s="188" cm="1">
        <f t="array" aca="1" ref="EB562" ca="1">IFERROR(INDEX(Forecast_Capex_Input!CC$12:CC$286,$X562)
*(INDEX(Forecast_Capex_Input!$H$12:$H$286,$X562)=Repex),0)
*$DT562</f>
        <v>0</v>
      </c>
      <c r="EC562" s="165"/>
      <c r="ED562" s="226" t="str">
        <f t="shared" si="391"/>
        <v>N/A</v>
      </c>
      <c r="EE562" s="174" t="s">
        <v>15</v>
      </c>
    </row>
    <row r="563" spans="3:135" x14ac:dyDescent="0.2">
      <c r="C563" s="174">
        <f t="shared" si="392"/>
        <v>553</v>
      </c>
      <c r="D563" s="167" t="str" cm="1">
        <f t="array" ref="D563">IFERROR(INDEX(Forecast_Capex_Input!$D$12:$D$286,$X563),NA)</f>
        <v>N/A</v>
      </c>
      <c r="E563" s="172" t="str" cm="1">
        <f t="array" ref="E563">IF($X563=NA,NA,INDEX(Forecast_Capex_Input!$E$12:$E$286,$X563))</f>
        <v>N/A</v>
      </c>
      <c r="F563" s="167" t="str" cm="1">
        <f t="array" aca="1" ref="F563" ca="1">IFERROR(INDEX(General!$E$25:$E$26,$Y563),NA)</f>
        <v>N/A</v>
      </c>
      <c r="G563" s="167" t="str" cm="1">
        <f t="array" aca="1" ref="G563" ca="1">IFERROR(INDEX(Forecast_Capex_Input!$AI$11:$BB$11,$AA563),NA)</f>
        <v>N/A</v>
      </c>
      <c r="H563" s="189" t="str" cm="1">
        <f t="array" aca="1" ref="H563" ca="1">IFERROR(INDEX(Forecast_Capex_Input!$AI$12:$BB$286,$X563,$AA563),NA)</f>
        <v>N/A</v>
      </c>
      <c r="I563" s="199" t="str" cm="1">
        <f t="array" ref="I563">IFERROR(INDEX(Forecast_Capex_Input!$F$12:$F$286,$X563),NA)</f>
        <v>N/A</v>
      </c>
      <c r="J563" s="199" t="str" cm="1">
        <f t="array" ref="J563">IFERROR(INDEX(Forecast_Capex_Input!G$12:G$286,$X563),NA)</f>
        <v>N/A</v>
      </c>
      <c r="K563" s="199" t="str" cm="1">
        <f t="array" ref="K563">IFERROR(INDEX(Forecast_Capex_Input!H$12:H$286,$X563),NA)</f>
        <v>N/A</v>
      </c>
      <c r="L563" s="199" t="str" cm="1">
        <f t="array" ref="L563">IFERROR(INDEX(Forecast_Capex_Input!I$12:I$286,$X563),NA)</f>
        <v>N/A</v>
      </c>
      <c r="M563" s="199" t="str" cm="1">
        <f t="array" ref="M563">IFERROR(INDEX(Forecast_Capex_Input!J$12:J$286,$X563),NA)</f>
        <v>N/A</v>
      </c>
      <c r="N563" s="199" t="str" cm="1">
        <f t="array" ref="N563">IFERROR(INDEX(Forecast_Capex_Input!K$12:K$286,$X563),NA)</f>
        <v>N/A</v>
      </c>
      <c r="O563" s="199" t="str" cm="1">
        <f t="array" ref="O563">IFERROR(INDEX(Forecast_Capex_Input!L$12:L$286,$X563),NA)</f>
        <v>N/A</v>
      </c>
      <c r="P563" s="199" t="str" cm="1">
        <f t="array" ref="P563">IFERROR(INDEX(Forecast_Capex_Input!M$12:M$286,$X563),NA)</f>
        <v>N/A</v>
      </c>
      <c r="Q563" s="172" t="str" cm="1">
        <f t="array" ref="Q563">IFERROR(INDEX(Forecast_Capex_Input!N$12:N$286,$X563),NA)</f>
        <v>N/A</v>
      </c>
      <c r="R563" s="265" cm="1">
        <f t="array" ref="R563">IFERROR(INDEX(Forecast_Capex_Input!O$12:O$286,$X563),0)</f>
        <v>0</v>
      </c>
      <c r="S563" s="172" cm="1">
        <f t="array" ref="S563">IFERROR(INDEX(Forecast_Capex_Input!P$12:P$286,$X563),0)</f>
        <v>0</v>
      </c>
      <c r="T563" s="199" t="str" cm="1">
        <f t="array" aca="1" ref="T563" ca="1">IFERROR(INDEX(General!$K$84:$K$103,$AA563),NA)</f>
        <v>N/A</v>
      </c>
      <c r="U563" s="188" cm="1">
        <f t="array" aca="1" ref="U563" ca="1">IFERROR(
IF($F563=General!$E$25,INDEX(Forecast_Capex_Input!S$12:S$286,$X563),
INDEX(Forecast_Capex_Input!T$12:T$286,$X563)),0)</f>
        <v>0</v>
      </c>
      <c r="V563" s="222" t="b">
        <f>IFERROR(INDEX(Overheads!$T$19:$T$26,MATCH($I563,Overheads!$E$19:$E$26,0)),FALSE)</f>
        <v>0</v>
      </c>
      <c r="W563" s="165"/>
      <c r="X563" s="174" t="str">
        <f>IFERROR(
IF(MATCH($C563,Forecast_Capex_Input!$CI$12:$CI$286,1)+1&gt;MAX(Forecast_Capex_Input!$C$12:$C$286),NA,
MATCH($C563,Forecast_Capex_Input!$CI$12:$CI$286,1)+1),1)</f>
        <v>N/A</v>
      </c>
      <c r="Y563" s="174" t="str" cm="1">
        <f t="array" aca="1" ref="Y563" ca="1">IFERROR(
IF(X562&lt;&gt;X563,1,
IF(COUNTIF(OFFSET(Y562,0,0,-INDEX(Forecast_Capex_Input!$CG$12:$CG$286,$X563)),Y562)=INDEX(Forecast_Capex_Input!$CG$12:$CG$286,$X563),Y562+1,Y562)),NA)</f>
        <v>N/A</v>
      </c>
      <c r="Z563" s="174" t="str" cm="1">
        <f t="array" ref="Z563">IFERROR($C563-IF($X563=1,1,INDEX(Forecast_Capex_Input!$CI$12:$CI$286,$X563-1))+1,NA)</f>
        <v>N/A</v>
      </c>
      <c r="AA563" s="174" t="str" cm="1">
        <f t="array" aca="1" ref="AA563" ca="1">IFERROR(IF(Y563=1,
INDEX(Forecast_Capex_Input!$AI$10:$BB$10,SMALL(IF(INDEX(Forecast_Capex_Input!$AI$12:$BB$286,$X563,0)&gt;0,COLUMN(Forecast_Capex_Input!$AI$10:$BB$10)-COLUMN(Forecast_Capex_Input!$AI$12)+1),ROWS(OFFSET(AA562,0,0,-$Z563)))),
OFFSET(AA562,-INDEX(Forecast_Capex_Input!$CG$12:$CG$286,$X563)+1,0)),NA)</f>
        <v>N/A</v>
      </c>
      <c r="AB563" s="174" t="str">
        <f t="shared" ca="1" si="361"/>
        <v>N/A</v>
      </c>
      <c r="AC563" s="222" t="b">
        <f t="shared" si="393"/>
        <v>0</v>
      </c>
      <c r="AD563" s="220" t="b">
        <v>0</v>
      </c>
      <c r="AE563" s="222" t="b">
        <f t="shared" si="362"/>
        <v>1</v>
      </c>
      <c r="AF563" s="165"/>
      <c r="AG563" s="215">
        <v>0</v>
      </c>
      <c r="AH563" s="215">
        <v>0</v>
      </c>
      <c r="AI563" s="215">
        <v>0</v>
      </c>
      <c r="AJ563" s="215">
        <v>0</v>
      </c>
      <c r="AK563" s="215">
        <v>0</v>
      </c>
      <c r="AL563" s="155">
        <v>0</v>
      </c>
      <c r="AM563" s="165"/>
      <c r="AN563" s="215" cm="1">
        <f t="array" aca="1" ref="AN563" ca="1">IFERROR(INDEX(General!O$33:O$34,$AB563)
*AG563,0)</f>
        <v>0</v>
      </c>
      <c r="AO563" s="215" cm="1">
        <f t="array" aca="1" ref="AO563" ca="1">IFERROR(INDEX(General!P$33:P$34,$AB563)
*AH563,0)</f>
        <v>0</v>
      </c>
      <c r="AP563" s="215" cm="1">
        <f t="array" aca="1" ref="AP563" ca="1">IFERROR(INDEX(General!Q$33:Q$34,$AB563)
*AI563,0)</f>
        <v>0</v>
      </c>
      <c r="AQ563" s="215" cm="1">
        <f t="array" aca="1" ref="AQ563" ca="1">IFERROR(INDEX(General!R$33:R$34,$AB563)
*AJ563,0)</f>
        <v>0</v>
      </c>
      <c r="AR563" s="215" cm="1">
        <f t="array" aca="1" ref="AR563" ca="1">IFERROR(INDEX(General!S$33:S$34,$AB563)
*AK563,0)</f>
        <v>0</v>
      </c>
      <c r="AS563" s="155">
        <f t="shared" ca="1" si="394"/>
        <v>0</v>
      </c>
      <c r="AT563" s="165"/>
      <c r="AU563" s="215">
        <f ca="1">IF($AE563=FALSE,AN563*Overheads!$R$24*$V563,
IFERROR(Overheads!$O$49*$V563*AN563,0)
+IFERROR(Overheads!Q$59*$V563*(AN563/Overheads!Q$68),0))</f>
        <v>0</v>
      </c>
      <c r="AV563" s="215">
        <f ca="1">IF($AE563=FALSE,AO563*Overheads!$R$24*$V563,
IFERROR(Overheads!$O$49*$V563*AO563,0)
+IFERROR(Overheads!R$59*$V563*(AO563/Overheads!R$68),0))</f>
        <v>0</v>
      </c>
      <c r="AW563" s="215">
        <f ca="1">IF($AE563=FALSE,AP563*Overheads!$R$24*$V563,
IFERROR(Overheads!$O$49*$V563*AP563,0)
+IFERROR(Overheads!S$59*$V563*(AP563/Overheads!S$68),0))</f>
        <v>0</v>
      </c>
      <c r="AX563" s="215">
        <f ca="1">IF($AE563=FALSE,AQ563*Overheads!$R$24*$V563,
IFERROR(Overheads!$O$49*$V563*AQ563,0)
+IFERROR(Overheads!T$59*$V563*(AQ563/Overheads!T$68),0))</f>
        <v>0</v>
      </c>
      <c r="AY563" s="215">
        <f ca="1">IF($AE563=FALSE,AR563*Overheads!$R$24*$V563,
IFERROR(Overheads!$O$49*$V563*AR563,0)
+IFERROR(Overheads!U$59*$V563*(AR563/Overheads!U$68),0))</f>
        <v>0</v>
      </c>
      <c r="AZ563" s="155">
        <f t="shared" ca="1" si="395"/>
        <v>0</v>
      </c>
      <c r="BA563" s="165"/>
      <c r="BB563" s="215">
        <f ca="1">IF($AE563=FALSE,AN563*Overheads!$S$25,
IFERROR(Overheads!$O$50*AN563,0)
+IFERROR(Overheads!Q$60*(AN563/Overheads!Q$66),0))</f>
        <v>0</v>
      </c>
      <c r="BC563" s="215">
        <f ca="1">IF($AE563=FALSE,AO563*Overheads!$S$25,
IFERROR(Overheads!$O$50*AO563,0)
+IFERROR(Overheads!R$60*(AO563/Overheads!R$66),0))</f>
        <v>0</v>
      </c>
      <c r="BD563" s="215">
        <f ca="1">IF($AE563=FALSE,AP563*Overheads!$S$25,
IFERROR(Overheads!$O$50*AP563,0)
+IFERROR(Overheads!S$60*(AP563/Overheads!S$66),0))</f>
        <v>0</v>
      </c>
      <c r="BE563" s="215">
        <f ca="1">IF($AE563=FALSE,AQ563*Overheads!$S$25,
IFERROR(Overheads!$O$50*AQ563,0)
+IFERROR(Overheads!T$60*(AQ563/Overheads!T$66),0))</f>
        <v>0</v>
      </c>
      <c r="BF563" s="215">
        <f ca="1">IF($AE563=FALSE,AR563*Overheads!$S$25,
IFERROR(Overheads!$O$50*AR563,0)
+IFERROR(Overheads!U$60*(AR563/Overheads!U$66),0))</f>
        <v>0</v>
      </c>
      <c r="BG563" s="155">
        <f t="shared" ca="1" si="396"/>
        <v>0</v>
      </c>
      <c r="BH563" s="165"/>
      <c r="BI563" s="215">
        <f t="shared" ca="1" si="397"/>
        <v>0</v>
      </c>
      <c r="BJ563" s="215">
        <f t="shared" ca="1" si="363"/>
        <v>0</v>
      </c>
      <c r="BK563" s="215">
        <f t="shared" ca="1" si="364"/>
        <v>0</v>
      </c>
      <c r="BL563" s="215">
        <f t="shared" ca="1" si="365"/>
        <v>0</v>
      </c>
      <c r="BM563" s="215">
        <f t="shared" ca="1" si="366"/>
        <v>0</v>
      </c>
      <c r="BN563" s="155">
        <f t="shared" ca="1" si="398"/>
        <v>0</v>
      </c>
      <c r="BO563" s="165"/>
      <c r="BP563" s="187" cm="1">
        <f t="array" ref="BP563">IFERROR(IF($X563=$X562,BP562,INDEX(Forecast_Capex_Input!AC$12:AC$286,$X563)),0)</f>
        <v>0</v>
      </c>
      <c r="BQ563" s="187" cm="1">
        <f t="array" ref="BQ563">IFERROR(IF($X563=$X562,BQ562,INDEX(Forecast_Capex_Input!AD$12:AD$286,$X563)),0)</f>
        <v>0</v>
      </c>
      <c r="BR563" s="187" cm="1">
        <f t="array" ref="BR563">IFERROR(IF($X563=$X562,BR562,INDEX(Forecast_Capex_Input!AE$12:AE$286,$X563)),0)</f>
        <v>0</v>
      </c>
      <c r="BS563" s="187" cm="1">
        <f t="array" ref="BS563">IFERROR(IF($X563=$X562,BS562,INDEX(Forecast_Capex_Input!AF$12:AF$286,$X563)),0)</f>
        <v>0</v>
      </c>
      <c r="BT563" s="187" cm="1">
        <f t="array" ref="BT563">IFERROR(IF($X563=$X562,BT562,INDEX(Forecast_Capex_Input!AG$12:AG$286,$X563)),0)</f>
        <v>0</v>
      </c>
      <c r="BU563" s="165"/>
      <c r="BV563" s="215">
        <f t="shared" si="367"/>
        <v>0</v>
      </c>
      <c r="BW563" s="215">
        <f t="shared" si="368"/>
        <v>0</v>
      </c>
      <c r="BX563" s="215">
        <f t="shared" si="369"/>
        <v>0</v>
      </c>
      <c r="BY563" s="215">
        <f t="shared" si="370"/>
        <v>0</v>
      </c>
      <c r="BZ563" s="215">
        <f t="shared" si="371"/>
        <v>0</v>
      </c>
      <c r="CA563" s="155">
        <f t="shared" si="399"/>
        <v>0</v>
      </c>
      <c r="CB563" s="165"/>
      <c r="CC563" s="215">
        <f t="shared" si="372"/>
        <v>0</v>
      </c>
      <c r="CD563" s="215">
        <f t="shared" si="373"/>
        <v>0</v>
      </c>
      <c r="CE563" s="215">
        <f t="shared" si="374"/>
        <v>0</v>
      </c>
      <c r="CF563" s="215">
        <f t="shared" si="375"/>
        <v>0</v>
      </c>
      <c r="CG563" s="215">
        <f t="shared" si="376"/>
        <v>0</v>
      </c>
      <c r="CH563" s="155">
        <f t="shared" si="400"/>
        <v>0</v>
      </c>
      <c r="CI563" s="165"/>
      <c r="CJ563" s="215">
        <f t="shared" si="377"/>
        <v>0</v>
      </c>
      <c r="CK563" s="215">
        <f t="shared" si="378"/>
        <v>0</v>
      </c>
      <c r="CL563" s="215">
        <f t="shared" si="379"/>
        <v>0</v>
      </c>
      <c r="CM563" s="215">
        <f t="shared" si="380"/>
        <v>0</v>
      </c>
      <c r="CN563" s="215">
        <f t="shared" si="381"/>
        <v>0</v>
      </c>
      <c r="CO563" s="155">
        <f t="shared" si="401"/>
        <v>0</v>
      </c>
      <c r="CP563" s="165"/>
      <c r="CQ563" s="223">
        <f t="shared" si="382"/>
        <v>0</v>
      </c>
      <c r="CR563" s="223">
        <f t="shared" si="383"/>
        <v>0</v>
      </c>
      <c r="CS563" s="223">
        <f t="shared" si="384"/>
        <v>0</v>
      </c>
      <c r="CT563" s="223">
        <f t="shared" si="385"/>
        <v>0</v>
      </c>
      <c r="CU563" s="223">
        <f t="shared" si="386"/>
        <v>0</v>
      </c>
      <c r="CV563" s="155">
        <f t="shared" si="402"/>
        <v>0</v>
      </c>
      <c r="CW563" s="165"/>
      <c r="CX563" s="215">
        <f t="shared" si="403"/>
        <v>0</v>
      </c>
      <c r="CY563" s="215">
        <f t="shared" si="387"/>
        <v>0</v>
      </c>
      <c r="CZ563" s="215">
        <f t="shared" si="388"/>
        <v>0</v>
      </c>
      <c r="DA563" s="215">
        <f t="shared" si="389"/>
        <v>0</v>
      </c>
      <c r="DB563" s="215">
        <f t="shared" si="390"/>
        <v>0</v>
      </c>
      <c r="DC563" s="155">
        <f t="shared" si="404"/>
        <v>0</v>
      </c>
      <c r="DD563" s="165"/>
      <c r="DE563" s="188" t="b" cm="1">
        <f t="array" aca="1" ref="DE563" ca="1">OR($G563=Forecast_Capex_Input!$BF$8:$BF$10)</f>
        <v>0</v>
      </c>
      <c r="DF563" s="188" cm="1">
        <f t="array" aca="1" ref="DF563" ca="1">IFERROR(INDEX(Forecast_Capex_Input!BG$12:BG$286,$X563)
*(INDEX(Forecast_Capex_Input!$H$12:$H$286,$X563)=Repex),0)
*$DE563</f>
        <v>0</v>
      </c>
      <c r="DG563" s="188" cm="1">
        <f t="array" aca="1" ref="DG563" ca="1">IFERROR(INDEX(Forecast_Capex_Input!BH$12:BH$286,$X563)
*(INDEX(Forecast_Capex_Input!$H$12:$H$286,$X563)=Repex),0)
*$DE563</f>
        <v>0</v>
      </c>
      <c r="DH563" s="188" cm="1">
        <f t="array" aca="1" ref="DH563" ca="1">IFERROR(INDEX(Forecast_Capex_Input!BI$12:BI$286,$X563)
*(INDEX(Forecast_Capex_Input!$H$12:$H$286,$X563)=Repex),0)
*$DE563</f>
        <v>0</v>
      </c>
      <c r="DI563" s="188" cm="1">
        <f t="array" aca="1" ref="DI563" ca="1">IFERROR(INDEX(Forecast_Capex_Input!BJ$12:BJ$286,$X563)
*(INDEX(Forecast_Capex_Input!$H$12:$H$286,$X563)=Repex),0)
*$DE563</f>
        <v>0</v>
      </c>
      <c r="DJ563" s="188" cm="1">
        <f t="array" aca="1" ref="DJ563" ca="1">IFERROR(INDEX(Forecast_Capex_Input!BK$12:BK$286,$X563)
*(INDEX(Forecast_Capex_Input!$H$12:$H$286,$X563)=Repex),0)
*$DE563</f>
        <v>0</v>
      </c>
      <c r="DK563" s="188" cm="1">
        <f t="array" aca="1" ref="DK563" ca="1">IFERROR(INDEX(Forecast_Capex_Input!BL$12:BL$286,$X563)
*(INDEX(Forecast_Capex_Input!$H$12:$H$286,$X563)=Repex),0)
*$DE563</f>
        <v>0</v>
      </c>
      <c r="DL563" s="165"/>
      <c r="DM563" s="188" t="b" cm="1">
        <f t="array" aca="1" ref="DM563" ca="1">OR($G563=Forecast_Capex_Input!$BN$8:$BN$9)</f>
        <v>0</v>
      </c>
      <c r="DN563" s="188" cm="1">
        <f t="array" aca="1" ref="DN563" ca="1">IFERROR(INDEX(Forecast_Capex_Input!BO$12:BO$286,$X563)
*(INDEX(Forecast_Capex_Input!$H$12:$H$286,$X563)=Repex),0)
*$DM563</f>
        <v>0</v>
      </c>
      <c r="DO563" s="188" cm="1">
        <f t="array" aca="1" ref="DO563" ca="1">IFERROR(INDEX(Forecast_Capex_Input!BP$12:BP$286,$X563)
*(INDEX(Forecast_Capex_Input!$H$12:$H$286,$X563)=Repex),0)
*$DM563</f>
        <v>0</v>
      </c>
      <c r="DP563" s="188" cm="1">
        <f t="array" aca="1" ref="DP563" ca="1">IFERROR(INDEX(Forecast_Capex_Input!BQ$12:BQ$286,$X563)
*(INDEX(Forecast_Capex_Input!$H$12:$H$286,$X563)=Repex),0)
*$DM563</f>
        <v>0</v>
      </c>
      <c r="DQ563" s="188" cm="1">
        <f t="array" aca="1" ref="DQ563" ca="1">IFERROR(INDEX(Forecast_Capex_Input!BR$12:BR$286,$X563)
*(INDEX(Forecast_Capex_Input!$H$12:$H$286,$X563)=Repex),0)
*$DM563</f>
        <v>0</v>
      </c>
      <c r="DR563" s="188" cm="1">
        <f t="array" aca="1" ref="DR563" ca="1">IFERROR(INDEX(Forecast_Capex_Input!BS$12:BS$286,$X563)
*(INDEX(Forecast_Capex_Input!$H$12:$H$286,$X563)=Repex),0)
*$DM563</f>
        <v>0</v>
      </c>
      <c r="DS563" s="165"/>
      <c r="DT563" s="188" t="b" cm="1">
        <f t="array" aca="1" ref="DT563" ca="1">OR($G563=Forecast_Capex_Input!$BU$8:$BU$10)</f>
        <v>0</v>
      </c>
      <c r="DU563" s="188" cm="1">
        <f t="array" aca="1" ref="DU563" ca="1">IFERROR(INDEX(Forecast_Capex_Input!BV$12:BV$286,$X563)
*(INDEX(Forecast_Capex_Input!$H$12:$H$286,$X563)=Repex),0)
*$DT563</f>
        <v>0</v>
      </c>
      <c r="DV563" s="188" cm="1">
        <f t="array" aca="1" ref="DV563" ca="1">IFERROR(INDEX(Forecast_Capex_Input!BW$12:BW$286,$X563)
*(INDEX(Forecast_Capex_Input!$H$12:$H$286,$X563)=Repex),0)
*$DT563</f>
        <v>0</v>
      </c>
      <c r="DW563" s="188" cm="1">
        <f t="array" aca="1" ref="DW563" ca="1">IFERROR(INDEX(Forecast_Capex_Input!BX$12:BX$286,$X563)
*(INDEX(Forecast_Capex_Input!$H$12:$H$286,$X563)=Repex),0)
*$DT563</f>
        <v>0</v>
      </c>
      <c r="DX563" s="188" cm="1">
        <f t="array" aca="1" ref="DX563" ca="1">IFERROR(INDEX(Forecast_Capex_Input!BY$12:BY$286,$X563)
*(INDEX(Forecast_Capex_Input!$H$12:$H$286,$X563)=Repex),0)
*$DT563</f>
        <v>0</v>
      </c>
      <c r="DY563" s="188" cm="1">
        <f t="array" aca="1" ref="DY563" ca="1">IFERROR(INDEX(Forecast_Capex_Input!BZ$12:BZ$286,$X563)
*(INDEX(Forecast_Capex_Input!$H$12:$H$286,$X563)=Repex),0)
*$DT563</f>
        <v>0</v>
      </c>
      <c r="DZ563" s="188" cm="1">
        <f t="array" aca="1" ref="DZ563" ca="1">IFERROR(INDEX(Forecast_Capex_Input!CA$12:CA$286,$X563)
*(INDEX(Forecast_Capex_Input!$H$12:$H$286,$X563)=Repex),0)
*$DT563</f>
        <v>0</v>
      </c>
      <c r="EA563" s="188" cm="1">
        <f t="array" aca="1" ref="EA563" ca="1">IFERROR(INDEX(Forecast_Capex_Input!CB$12:CB$286,$X563)
*(INDEX(Forecast_Capex_Input!$H$12:$H$286,$X563)=Repex),0)
*$DT563</f>
        <v>0</v>
      </c>
      <c r="EB563" s="188" cm="1">
        <f t="array" aca="1" ref="EB563" ca="1">IFERROR(INDEX(Forecast_Capex_Input!CC$12:CC$286,$X563)
*(INDEX(Forecast_Capex_Input!$H$12:$H$286,$X563)=Repex),0)
*$DT563</f>
        <v>0</v>
      </c>
      <c r="EC563" s="165"/>
      <c r="ED563" s="226" t="str">
        <f t="shared" si="391"/>
        <v>N/A</v>
      </c>
      <c r="EE563" s="174" t="s">
        <v>15</v>
      </c>
    </row>
    <row r="564" spans="3:135" x14ac:dyDescent="0.2">
      <c r="C564" s="174">
        <f t="shared" si="392"/>
        <v>554</v>
      </c>
      <c r="D564" s="167" t="str" cm="1">
        <f t="array" ref="D564">IFERROR(INDEX(Forecast_Capex_Input!$D$12:$D$286,$X564),NA)</f>
        <v>N/A</v>
      </c>
      <c r="E564" s="172" t="str" cm="1">
        <f t="array" ref="E564">IF($X564=NA,NA,INDEX(Forecast_Capex_Input!$E$12:$E$286,$X564))</f>
        <v>N/A</v>
      </c>
      <c r="F564" s="167" t="str" cm="1">
        <f t="array" aca="1" ref="F564" ca="1">IFERROR(INDEX(General!$E$25:$E$26,$Y564),NA)</f>
        <v>N/A</v>
      </c>
      <c r="G564" s="167" t="str" cm="1">
        <f t="array" aca="1" ref="G564" ca="1">IFERROR(INDEX(Forecast_Capex_Input!$AI$11:$BB$11,$AA564),NA)</f>
        <v>N/A</v>
      </c>
      <c r="H564" s="189" t="str" cm="1">
        <f t="array" aca="1" ref="H564" ca="1">IFERROR(INDEX(Forecast_Capex_Input!$AI$12:$BB$286,$X564,$AA564),NA)</f>
        <v>N/A</v>
      </c>
      <c r="I564" s="199" t="str" cm="1">
        <f t="array" ref="I564">IFERROR(INDEX(Forecast_Capex_Input!$F$12:$F$286,$X564),NA)</f>
        <v>N/A</v>
      </c>
      <c r="J564" s="199" t="str" cm="1">
        <f t="array" ref="J564">IFERROR(INDEX(Forecast_Capex_Input!G$12:G$286,$X564),NA)</f>
        <v>N/A</v>
      </c>
      <c r="K564" s="199" t="str" cm="1">
        <f t="array" ref="K564">IFERROR(INDEX(Forecast_Capex_Input!H$12:H$286,$X564),NA)</f>
        <v>N/A</v>
      </c>
      <c r="L564" s="199" t="str" cm="1">
        <f t="array" ref="L564">IFERROR(INDEX(Forecast_Capex_Input!I$12:I$286,$X564),NA)</f>
        <v>N/A</v>
      </c>
      <c r="M564" s="199" t="str" cm="1">
        <f t="array" ref="M564">IFERROR(INDEX(Forecast_Capex_Input!J$12:J$286,$X564),NA)</f>
        <v>N/A</v>
      </c>
      <c r="N564" s="199" t="str" cm="1">
        <f t="array" ref="N564">IFERROR(INDEX(Forecast_Capex_Input!K$12:K$286,$X564),NA)</f>
        <v>N/A</v>
      </c>
      <c r="O564" s="199" t="str" cm="1">
        <f t="array" ref="O564">IFERROR(INDEX(Forecast_Capex_Input!L$12:L$286,$X564),NA)</f>
        <v>N/A</v>
      </c>
      <c r="P564" s="199" t="str" cm="1">
        <f t="array" ref="P564">IFERROR(INDEX(Forecast_Capex_Input!M$12:M$286,$X564),NA)</f>
        <v>N/A</v>
      </c>
      <c r="Q564" s="172" t="str" cm="1">
        <f t="array" ref="Q564">IFERROR(INDEX(Forecast_Capex_Input!N$12:N$286,$X564),NA)</f>
        <v>N/A</v>
      </c>
      <c r="R564" s="265" cm="1">
        <f t="array" ref="R564">IFERROR(INDEX(Forecast_Capex_Input!O$12:O$286,$X564),0)</f>
        <v>0</v>
      </c>
      <c r="S564" s="172" cm="1">
        <f t="array" ref="S564">IFERROR(INDEX(Forecast_Capex_Input!P$12:P$286,$X564),0)</f>
        <v>0</v>
      </c>
      <c r="T564" s="199" t="str" cm="1">
        <f t="array" aca="1" ref="T564" ca="1">IFERROR(INDEX(General!$K$84:$K$103,$AA564),NA)</f>
        <v>N/A</v>
      </c>
      <c r="U564" s="188" cm="1">
        <f t="array" aca="1" ref="U564" ca="1">IFERROR(
IF($F564=General!$E$25,INDEX(Forecast_Capex_Input!S$12:S$286,$X564),
INDEX(Forecast_Capex_Input!T$12:T$286,$X564)),0)</f>
        <v>0</v>
      </c>
      <c r="V564" s="222" t="b">
        <f>IFERROR(INDEX(Overheads!$T$19:$T$26,MATCH($I564,Overheads!$E$19:$E$26,0)),FALSE)</f>
        <v>0</v>
      </c>
      <c r="W564" s="165"/>
      <c r="X564" s="174" t="str">
        <f>IFERROR(
IF(MATCH($C564,Forecast_Capex_Input!$CI$12:$CI$286,1)+1&gt;MAX(Forecast_Capex_Input!$C$12:$C$286),NA,
MATCH($C564,Forecast_Capex_Input!$CI$12:$CI$286,1)+1),1)</f>
        <v>N/A</v>
      </c>
      <c r="Y564" s="174" t="str" cm="1">
        <f t="array" aca="1" ref="Y564" ca="1">IFERROR(
IF(X563&lt;&gt;X564,1,
IF(COUNTIF(OFFSET(Y563,0,0,-INDEX(Forecast_Capex_Input!$CG$12:$CG$286,$X564)),Y563)=INDEX(Forecast_Capex_Input!$CG$12:$CG$286,$X564),Y563+1,Y563)),NA)</f>
        <v>N/A</v>
      </c>
      <c r="Z564" s="174" t="str" cm="1">
        <f t="array" ref="Z564">IFERROR($C564-IF($X564=1,1,INDEX(Forecast_Capex_Input!$CI$12:$CI$286,$X564-1))+1,NA)</f>
        <v>N/A</v>
      </c>
      <c r="AA564" s="174" t="str" cm="1">
        <f t="array" aca="1" ref="AA564" ca="1">IFERROR(IF(Y564=1,
INDEX(Forecast_Capex_Input!$AI$10:$BB$10,SMALL(IF(INDEX(Forecast_Capex_Input!$AI$12:$BB$286,$X564,0)&gt;0,COLUMN(Forecast_Capex_Input!$AI$10:$BB$10)-COLUMN(Forecast_Capex_Input!$AI$12)+1),ROWS(OFFSET(AA563,0,0,-$Z564)))),
OFFSET(AA563,-INDEX(Forecast_Capex_Input!$CG$12:$CG$286,$X564)+1,0)),NA)</f>
        <v>N/A</v>
      </c>
      <c r="AB564" s="174" t="str">
        <f t="shared" ca="1" si="361"/>
        <v>N/A</v>
      </c>
      <c r="AC564" s="222" t="b">
        <f t="shared" si="393"/>
        <v>0</v>
      </c>
      <c r="AD564" s="220" t="b">
        <v>0</v>
      </c>
      <c r="AE564" s="222" t="b">
        <f t="shared" si="362"/>
        <v>1</v>
      </c>
      <c r="AF564" s="165"/>
      <c r="AG564" s="215">
        <v>0</v>
      </c>
      <c r="AH564" s="215">
        <v>0</v>
      </c>
      <c r="AI564" s="215">
        <v>0</v>
      </c>
      <c r="AJ564" s="215">
        <v>0</v>
      </c>
      <c r="AK564" s="215">
        <v>0</v>
      </c>
      <c r="AL564" s="155">
        <v>0</v>
      </c>
      <c r="AM564" s="165"/>
      <c r="AN564" s="215" cm="1">
        <f t="array" aca="1" ref="AN564" ca="1">IFERROR(INDEX(General!O$33:O$34,$AB564)
*AG564,0)</f>
        <v>0</v>
      </c>
      <c r="AO564" s="215" cm="1">
        <f t="array" aca="1" ref="AO564" ca="1">IFERROR(INDEX(General!P$33:P$34,$AB564)
*AH564,0)</f>
        <v>0</v>
      </c>
      <c r="AP564" s="215" cm="1">
        <f t="array" aca="1" ref="AP564" ca="1">IFERROR(INDEX(General!Q$33:Q$34,$AB564)
*AI564,0)</f>
        <v>0</v>
      </c>
      <c r="AQ564" s="215" cm="1">
        <f t="array" aca="1" ref="AQ564" ca="1">IFERROR(INDEX(General!R$33:R$34,$AB564)
*AJ564,0)</f>
        <v>0</v>
      </c>
      <c r="AR564" s="215" cm="1">
        <f t="array" aca="1" ref="AR564" ca="1">IFERROR(INDEX(General!S$33:S$34,$AB564)
*AK564,0)</f>
        <v>0</v>
      </c>
      <c r="AS564" s="155">
        <f t="shared" ca="1" si="394"/>
        <v>0</v>
      </c>
      <c r="AT564" s="165"/>
      <c r="AU564" s="215">
        <f ca="1">IF($AE564=FALSE,AN564*Overheads!$R$24*$V564,
IFERROR(Overheads!$O$49*$V564*AN564,0)
+IFERROR(Overheads!Q$59*$V564*(AN564/Overheads!Q$68),0))</f>
        <v>0</v>
      </c>
      <c r="AV564" s="215">
        <f ca="1">IF($AE564=FALSE,AO564*Overheads!$R$24*$V564,
IFERROR(Overheads!$O$49*$V564*AO564,0)
+IFERROR(Overheads!R$59*$V564*(AO564/Overheads!R$68),0))</f>
        <v>0</v>
      </c>
      <c r="AW564" s="215">
        <f ca="1">IF($AE564=FALSE,AP564*Overheads!$R$24*$V564,
IFERROR(Overheads!$O$49*$V564*AP564,0)
+IFERROR(Overheads!S$59*$V564*(AP564/Overheads!S$68),0))</f>
        <v>0</v>
      </c>
      <c r="AX564" s="215">
        <f ca="1">IF($AE564=FALSE,AQ564*Overheads!$R$24*$V564,
IFERROR(Overheads!$O$49*$V564*AQ564,0)
+IFERROR(Overheads!T$59*$V564*(AQ564/Overheads!T$68),0))</f>
        <v>0</v>
      </c>
      <c r="AY564" s="215">
        <f ca="1">IF($AE564=FALSE,AR564*Overheads!$R$24*$V564,
IFERROR(Overheads!$O$49*$V564*AR564,0)
+IFERROR(Overheads!U$59*$V564*(AR564/Overheads!U$68),0))</f>
        <v>0</v>
      </c>
      <c r="AZ564" s="155">
        <f t="shared" ca="1" si="395"/>
        <v>0</v>
      </c>
      <c r="BA564" s="165"/>
      <c r="BB564" s="215">
        <f ca="1">IF($AE564=FALSE,AN564*Overheads!$S$25,
IFERROR(Overheads!$O$50*AN564,0)
+IFERROR(Overheads!Q$60*(AN564/Overheads!Q$66),0))</f>
        <v>0</v>
      </c>
      <c r="BC564" s="215">
        <f ca="1">IF($AE564=FALSE,AO564*Overheads!$S$25,
IFERROR(Overheads!$O$50*AO564,0)
+IFERROR(Overheads!R$60*(AO564/Overheads!R$66),0))</f>
        <v>0</v>
      </c>
      <c r="BD564" s="215">
        <f ca="1">IF($AE564=FALSE,AP564*Overheads!$S$25,
IFERROR(Overheads!$O$50*AP564,0)
+IFERROR(Overheads!S$60*(AP564/Overheads!S$66),0))</f>
        <v>0</v>
      </c>
      <c r="BE564" s="215">
        <f ca="1">IF($AE564=FALSE,AQ564*Overheads!$S$25,
IFERROR(Overheads!$O$50*AQ564,0)
+IFERROR(Overheads!T$60*(AQ564/Overheads!T$66),0))</f>
        <v>0</v>
      </c>
      <c r="BF564" s="215">
        <f ca="1">IF($AE564=FALSE,AR564*Overheads!$S$25,
IFERROR(Overheads!$O$50*AR564,0)
+IFERROR(Overheads!U$60*(AR564/Overheads!U$66),0))</f>
        <v>0</v>
      </c>
      <c r="BG564" s="155">
        <f t="shared" ca="1" si="396"/>
        <v>0</v>
      </c>
      <c r="BH564" s="165"/>
      <c r="BI564" s="215">
        <f t="shared" ca="1" si="397"/>
        <v>0</v>
      </c>
      <c r="BJ564" s="215">
        <f t="shared" ca="1" si="363"/>
        <v>0</v>
      </c>
      <c r="BK564" s="215">
        <f t="shared" ca="1" si="364"/>
        <v>0</v>
      </c>
      <c r="BL564" s="215">
        <f t="shared" ca="1" si="365"/>
        <v>0</v>
      </c>
      <c r="BM564" s="215">
        <f t="shared" ca="1" si="366"/>
        <v>0</v>
      </c>
      <c r="BN564" s="155">
        <f t="shared" ca="1" si="398"/>
        <v>0</v>
      </c>
      <c r="BO564" s="165"/>
      <c r="BP564" s="187" cm="1">
        <f t="array" ref="BP564">IFERROR(IF($X564=$X563,BP563,INDEX(Forecast_Capex_Input!AC$12:AC$286,$X564)),0)</f>
        <v>0</v>
      </c>
      <c r="BQ564" s="187" cm="1">
        <f t="array" ref="BQ564">IFERROR(IF($X564=$X563,BQ563,INDEX(Forecast_Capex_Input!AD$12:AD$286,$X564)),0)</f>
        <v>0</v>
      </c>
      <c r="BR564" s="187" cm="1">
        <f t="array" ref="BR564">IFERROR(IF($X564=$X563,BR563,INDEX(Forecast_Capex_Input!AE$12:AE$286,$X564)),0)</f>
        <v>0</v>
      </c>
      <c r="BS564" s="187" cm="1">
        <f t="array" ref="BS564">IFERROR(IF($X564=$X563,BS563,INDEX(Forecast_Capex_Input!AF$12:AF$286,$X564)),0)</f>
        <v>0</v>
      </c>
      <c r="BT564" s="187" cm="1">
        <f t="array" ref="BT564">IFERROR(IF($X564=$X563,BT563,INDEX(Forecast_Capex_Input!AG$12:AG$286,$X564)),0)</f>
        <v>0</v>
      </c>
      <c r="BU564" s="165"/>
      <c r="BV564" s="215">
        <f t="shared" si="367"/>
        <v>0</v>
      </c>
      <c r="BW564" s="215">
        <f t="shared" si="368"/>
        <v>0</v>
      </c>
      <c r="BX564" s="215">
        <f t="shared" si="369"/>
        <v>0</v>
      </c>
      <c r="BY564" s="215">
        <f t="shared" si="370"/>
        <v>0</v>
      </c>
      <c r="BZ564" s="215">
        <f t="shared" si="371"/>
        <v>0</v>
      </c>
      <c r="CA564" s="155">
        <f t="shared" si="399"/>
        <v>0</v>
      </c>
      <c r="CB564" s="165"/>
      <c r="CC564" s="215">
        <f t="shared" si="372"/>
        <v>0</v>
      </c>
      <c r="CD564" s="215">
        <f t="shared" si="373"/>
        <v>0</v>
      </c>
      <c r="CE564" s="215">
        <f t="shared" si="374"/>
        <v>0</v>
      </c>
      <c r="CF564" s="215">
        <f t="shared" si="375"/>
        <v>0</v>
      </c>
      <c r="CG564" s="215">
        <f t="shared" si="376"/>
        <v>0</v>
      </c>
      <c r="CH564" s="155">
        <f t="shared" si="400"/>
        <v>0</v>
      </c>
      <c r="CI564" s="165"/>
      <c r="CJ564" s="215">
        <f t="shared" si="377"/>
        <v>0</v>
      </c>
      <c r="CK564" s="215">
        <f t="shared" si="378"/>
        <v>0</v>
      </c>
      <c r="CL564" s="215">
        <f t="shared" si="379"/>
        <v>0</v>
      </c>
      <c r="CM564" s="215">
        <f t="shared" si="380"/>
        <v>0</v>
      </c>
      <c r="CN564" s="215">
        <f t="shared" si="381"/>
        <v>0</v>
      </c>
      <c r="CO564" s="155">
        <f t="shared" si="401"/>
        <v>0</v>
      </c>
      <c r="CP564" s="165"/>
      <c r="CQ564" s="223">
        <f t="shared" si="382"/>
        <v>0</v>
      </c>
      <c r="CR564" s="223">
        <f t="shared" si="383"/>
        <v>0</v>
      </c>
      <c r="CS564" s="223">
        <f t="shared" si="384"/>
        <v>0</v>
      </c>
      <c r="CT564" s="223">
        <f t="shared" si="385"/>
        <v>0</v>
      </c>
      <c r="CU564" s="223">
        <f t="shared" si="386"/>
        <v>0</v>
      </c>
      <c r="CV564" s="155">
        <f t="shared" si="402"/>
        <v>0</v>
      </c>
      <c r="CW564" s="165"/>
      <c r="CX564" s="215">
        <f t="shared" si="403"/>
        <v>0</v>
      </c>
      <c r="CY564" s="215">
        <f t="shared" si="387"/>
        <v>0</v>
      </c>
      <c r="CZ564" s="215">
        <f t="shared" si="388"/>
        <v>0</v>
      </c>
      <c r="DA564" s="215">
        <f t="shared" si="389"/>
        <v>0</v>
      </c>
      <c r="DB564" s="215">
        <f t="shared" si="390"/>
        <v>0</v>
      </c>
      <c r="DC564" s="155">
        <f t="shared" si="404"/>
        <v>0</v>
      </c>
      <c r="DD564" s="165"/>
      <c r="DE564" s="188" t="b" cm="1">
        <f t="array" aca="1" ref="DE564" ca="1">OR($G564=Forecast_Capex_Input!$BF$8:$BF$10)</f>
        <v>0</v>
      </c>
      <c r="DF564" s="188" cm="1">
        <f t="array" aca="1" ref="DF564" ca="1">IFERROR(INDEX(Forecast_Capex_Input!BG$12:BG$286,$X564)
*(INDEX(Forecast_Capex_Input!$H$12:$H$286,$X564)=Repex),0)
*$DE564</f>
        <v>0</v>
      </c>
      <c r="DG564" s="188" cm="1">
        <f t="array" aca="1" ref="DG564" ca="1">IFERROR(INDEX(Forecast_Capex_Input!BH$12:BH$286,$X564)
*(INDEX(Forecast_Capex_Input!$H$12:$H$286,$X564)=Repex),0)
*$DE564</f>
        <v>0</v>
      </c>
      <c r="DH564" s="188" cm="1">
        <f t="array" aca="1" ref="DH564" ca="1">IFERROR(INDEX(Forecast_Capex_Input!BI$12:BI$286,$X564)
*(INDEX(Forecast_Capex_Input!$H$12:$H$286,$X564)=Repex),0)
*$DE564</f>
        <v>0</v>
      </c>
      <c r="DI564" s="188" cm="1">
        <f t="array" aca="1" ref="DI564" ca="1">IFERROR(INDEX(Forecast_Capex_Input!BJ$12:BJ$286,$X564)
*(INDEX(Forecast_Capex_Input!$H$12:$H$286,$X564)=Repex),0)
*$DE564</f>
        <v>0</v>
      </c>
      <c r="DJ564" s="188" cm="1">
        <f t="array" aca="1" ref="DJ564" ca="1">IFERROR(INDEX(Forecast_Capex_Input!BK$12:BK$286,$X564)
*(INDEX(Forecast_Capex_Input!$H$12:$H$286,$X564)=Repex),0)
*$DE564</f>
        <v>0</v>
      </c>
      <c r="DK564" s="188" cm="1">
        <f t="array" aca="1" ref="DK564" ca="1">IFERROR(INDEX(Forecast_Capex_Input!BL$12:BL$286,$X564)
*(INDEX(Forecast_Capex_Input!$H$12:$H$286,$X564)=Repex),0)
*$DE564</f>
        <v>0</v>
      </c>
      <c r="DL564" s="165"/>
      <c r="DM564" s="188" t="b" cm="1">
        <f t="array" aca="1" ref="DM564" ca="1">OR($G564=Forecast_Capex_Input!$BN$8:$BN$9)</f>
        <v>0</v>
      </c>
      <c r="DN564" s="188" cm="1">
        <f t="array" aca="1" ref="DN564" ca="1">IFERROR(INDEX(Forecast_Capex_Input!BO$12:BO$286,$X564)
*(INDEX(Forecast_Capex_Input!$H$12:$H$286,$X564)=Repex),0)
*$DM564</f>
        <v>0</v>
      </c>
      <c r="DO564" s="188" cm="1">
        <f t="array" aca="1" ref="DO564" ca="1">IFERROR(INDEX(Forecast_Capex_Input!BP$12:BP$286,$X564)
*(INDEX(Forecast_Capex_Input!$H$12:$H$286,$X564)=Repex),0)
*$DM564</f>
        <v>0</v>
      </c>
      <c r="DP564" s="188" cm="1">
        <f t="array" aca="1" ref="DP564" ca="1">IFERROR(INDEX(Forecast_Capex_Input!BQ$12:BQ$286,$X564)
*(INDEX(Forecast_Capex_Input!$H$12:$H$286,$X564)=Repex),0)
*$DM564</f>
        <v>0</v>
      </c>
      <c r="DQ564" s="188" cm="1">
        <f t="array" aca="1" ref="DQ564" ca="1">IFERROR(INDEX(Forecast_Capex_Input!BR$12:BR$286,$X564)
*(INDEX(Forecast_Capex_Input!$H$12:$H$286,$X564)=Repex),0)
*$DM564</f>
        <v>0</v>
      </c>
      <c r="DR564" s="188" cm="1">
        <f t="array" aca="1" ref="DR564" ca="1">IFERROR(INDEX(Forecast_Capex_Input!BS$12:BS$286,$X564)
*(INDEX(Forecast_Capex_Input!$H$12:$H$286,$X564)=Repex),0)
*$DM564</f>
        <v>0</v>
      </c>
      <c r="DS564" s="165"/>
      <c r="DT564" s="188" t="b" cm="1">
        <f t="array" aca="1" ref="DT564" ca="1">OR($G564=Forecast_Capex_Input!$BU$8:$BU$10)</f>
        <v>0</v>
      </c>
      <c r="DU564" s="188" cm="1">
        <f t="array" aca="1" ref="DU564" ca="1">IFERROR(INDEX(Forecast_Capex_Input!BV$12:BV$286,$X564)
*(INDEX(Forecast_Capex_Input!$H$12:$H$286,$X564)=Repex),0)
*$DT564</f>
        <v>0</v>
      </c>
      <c r="DV564" s="188" cm="1">
        <f t="array" aca="1" ref="DV564" ca="1">IFERROR(INDEX(Forecast_Capex_Input!BW$12:BW$286,$X564)
*(INDEX(Forecast_Capex_Input!$H$12:$H$286,$X564)=Repex),0)
*$DT564</f>
        <v>0</v>
      </c>
      <c r="DW564" s="188" cm="1">
        <f t="array" aca="1" ref="DW564" ca="1">IFERROR(INDEX(Forecast_Capex_Input!BX$12:BX$286,$X564)
*(INDEX(Forecast_Capex_Input!$H$12:$H$286,$X564)=Repex),0)
*$DT564</f>
        <v>0</v>
      </c>
      <c r="DX564" s="188" cm="1">
        <f t="array" aca="1" ref="DX564" ca="1">IFERROR(INDEX(Forecast_Capex_Input!BY$12:BY$286,$X564)
*(INDEX(Forecast_Capex_Input!$H$12:$H$286,$X564)=Repex),0)
*$DT564</f>
        <v>0</v>
      </c>
      <c r="DY564" s="188" cm="1">
        <f t="array" aca="1" ref="DY564" ca="1">IFERROR(INDEX(Forecast_Capex_Input!BZ$12:BZ$286,$X564)
*(INDEX(Forecast_Capex_Input!$H$12:$H$286,$X564)=Repex),0)
*$DT564</f>
        <v>0</v>
      </c>
      <c r="DZ564" s="188" cm="1">
        <f t="array" aca="1" ref="DZ564" ca="1">IFERROR(INDEX(Forecast_Capex_Input!CA$12:CA$286,$X564)
*(INDEX(Forecast_Capex_Input!$H$12:$H$286,$X564)=Repex),0)
*$DT564</f>
        <v>0</v>
      </c>
      <c r="EA564" s="188" cm="1">
        <f t="array" aca="1" ref="EA564" ca="1">IFERROR(INDEX(Forecast_Capex_Input!CB$12:CB$286,$X564)
*(INDEX(Forecast_Capex_Input!$H$12:$H$286,$X564)=Repex),0)
*$DT564</f>
        <v>0</v>
      </c>
      <c r="EB564" s="188" cm="1">
        <f t="array" aca="1" ref="EB564" ca="1">IFERROR(INDEX(Forecast_Capex_Input!CC$12:CC$286,$X564)
*(INDEX(Forecast_Capex_Input!$H$12:$H$286,$X564)=Repex),0)
*$DT564</f>
        <v>0</v>
      </c>
      <c r="EC564" s="165"/>
      <c r="ED564" s="226" t="str">
        <f t="shared" si="391"/>
        <v>N/A</v>
      </c>
      <c r="EE564" s="174" t="s">
        <v>15</v>
      </c>
    </row>
    <row r="565" spans="3:135" x14ac:dyDescent="0.2">
      <c r="C565" s="174">
        <f t="shared" si="392"/>
        <v>555</v>
      </c>
      <c r="D565" s="167" t="str" cm="1">
        <f t="array" ref="D565">IFERROR(INDEX(Forecast_Capex_Input!$D$12:$D$286,$X565),NA)</f>
        <v>N/A</v>
      </c>
      <c r="E565" s="172" t="str" cm="1">
        <f t="array" ref="E565">IF($X565=NA,NA,INDEX(Forecast_Capex_Input!$E$12:$E$286,$X565))</f>
        <v>N/A</v>
      </c>
      <c r="F565" s="167" t="str" cm="1">
        <f t="array" aca="1" ref="F565" ca="1">IFERROR(INDEX(General!$E$25:$E$26,$Y565),NA)</f>
        <v>N/A</v>
      </c>
      <c r="G565" s="167" t="str" cm="1">
        <f t="array" aca="1" ref="G565" ca="1">IFERROR(INDEX(Forecast_Capex_Input!$AI$11:$BB$11,$AA565),NA)</f>
        <v>N/A</v>
      </c>
      <c r="H565" s="189" t="str" cm="1">
        <f t="array" aca="1" ref="H565" ca="1">IFERROR(INDEX(Forecast_Capex_Input!$AI$12:$BB$286,$X565,$AA565),NA)</f>
        <v>N/A</v>
      </c>
      <c r="I565" s="199" t="str" cm="1">
        <f t="array" ref="I565">IFERROR(INDEX(Forecast_Capex_Input!$F$12:$F$286,$X565),NA)</f>
        <v>N/A</v>
      </c>
      <c r="J565" s="199" t="str" cm="1">
        <f t="array" ref="J565">IFERROR(INDEX(Forecast_Capex_Input!G$12:G$286,$X565),NA)</f>
        <v>N/A</v>
      </c>
      <c r="K565" s="199" t="str" cm="1">
        <f t="array" ref="K565">IFERROR(INDEX(Forecast_Capex_Input!H$12:H$286,$X565),NA)</f>
        <v>N/A</v>
      </c>
      <c r="L565" s="199" t="str" cm="1">
        <f t="array" ref="L565">IFERROR(INDEX(Forecast_Capex_Input!I$12:I$286,$X565),NA)</f>
        <v>N/A</v>
      </c>
      <c r="M565" s="199" t="str" cm="1">
        <f t="array" ref="M565">IFERROR(INDEX(Forecast_Capex_Input!J$12:J$286,$X565),NA)</f>
        <v>N/A</v>
      </c>
      <c r="N565" s="199" t="str" cm="1">
        <f t="array" ref="N565">IFERROR(INDEX(Forecast_Capex_Input!K$12:K$286,$X565),NA)</f>
        <v>N/A</v>
      </c>
      <c r="O565" s="199" t="str" cm="1">
        <f t="array" ref="O565">IFERROR(INDEX(Forecast_Capex_Input!L$12:L$286,$X565),NA)</f>
        <v>N/A</v>
      </c>
      <c r="P565" s="199" t="str" cm="1">
        <f t="array" ref="P565">IFERROR(INDEX(Forecast_Capex_Input!M$12:M$286,$X565),NA)</f>
        <v>N/A</v>
      </c>
      <c r="Q565" s="172" t="str" cm="1">
        <f t="array" ref="Q565">IFERROR(INDEX(Forecast_Capex_Input!N$12:N$286,$X565),NA)</f>
        <v>N/A</v>
      </c>
      <c r="R565" s="265" cm="1">
        <f t="array" ref="R565">IFERROR(INDEX(Forecast_Capex_Input!O$12:O$286,$X565),0)</f>
        <v>0</v>
      </c>
      <c r="S565" s="172" cm="1">
        <f t="array" ref="S565">IFERROR(INDEX(Forecast_Capex_Input!P$12:P$286,$X565),0)</f>
        <v>0</v>
      </c>
      <c r="T565" s="199" t="str" cm="1">
        <f t="array" aca="1" ref="T565" ca="1">IFERROR(INDEX(General!$K$84:$K$103,$AA565),NA)</f>
        <v>N/A</v>
      </c>
      <c r="U565" s="188" cm="1">
        <f t="array" aca="1" ref="U565" ca="1">IFERROR(
IF($F565=General!$E$25,INDEX(Forecast_Capex_Input!S$12:S$286,$X565),
INDEX(Forecast_Capex_Input!T$12:T$286,$X565)),0)</f>
        <v>0</v>
      </c>
      <c r="V565" s="222" t="b">
        <f>IFERROR(INDEX(Overheads!$T$19:$T$26,MATCH($I565,Overheads!$E$19:$E$26,0)),FALSE)</f>
        <v>0</v>
      </c>
      <c r="W565" s="165"/>
      <c r="X565" s="174" t="str">
        <f>IFERROR(
IF(MATCH($C565,Forecast_Capex_Input!$CI$12:$CI$286,1)+1&gt;MAX(Forecast_Capex_Input!$C$12:$C$286),NA,
MATCH($C565,Forecast_Capex_Input!$CI$12:$CI$286,1)+1),1)</f>
        <v>N/A</v>
      </c>
      <c r="Y565" s="174" t="str" cm="1">
        <f t="array" aca="1" ref="Y565" ca="1">IFERROR(
IF(X564&lt;&gt;X565,1,
IF(COUNTIF(OFFSET(Y564,0,0,-INDEX(Forecast_Capex_Input!$CG$12:$CG$286,$X565)),Y564)=INDEX(Forecast_Capex_Input!$CG$12:$CG$286,$X565),Y564+1,Y564)),NA)</f>
        <v>N/A</v>
      </c>
      <c r="Z565" s="174" t="str" cm="1">
        <f t="array" ref="Z565">IFERROR($C565-IF($X565=1,1,INDEX(Forecast_Capex_Input!$CI$12:$CI$286,$X565-1))+1,NA)</f>
        <v>N/A</v>
      </c>
      <c r="AA565" s="174" t="str" cm="1">
        <f t="array" aca="1" ref="AA565" ca="1">IFERROR(IF(Y565=1,
INDEX(Forecast_Capex_Input!$AI$10:$BB$10,SMALL(IF(INDEX(Forecast_Capex_Input!$AI$12:$BB$286,$X565,0)&gt;0,COLUMN(Forecast_Capex_Input!$AI$10:$BB$10)-COLUMN(Forecast_Capex_Input!$AI$12)+1),ROWS(OFFSET(AA564,0,0,-$Z565)))),
OFFSET(AA564,-INDEX(Forecast_Capex_Input!$CG$12:$CG$286,$X565)+1,0)),NA)</f>
        <v>N/A</v>
      </c>
      <c r="AB565" s="174" t="str">
        <f t="shared" ca="1" si="361"/>
        <v>N/A</v>
      </c>
      <c r="AC565" s="222" t="b">
        <f t="shared" si="393"/>
        <v>0</v>
      </c>
      <c r="AD565" s="220" t="b">
        <v>0</v>
      </c>
      <c r="AE565" s="222" t="b">
        <f t="shared" si="362"/>
        <v>1</v>
      </c>
      <c r="AF565" s="165"/>
      <c r="AG565" s="215">
        <v>0</v>
      </c>
      <c r="AH565" s="215">
        <v>0</v>
      </c>
      <c r="AI565" s="215">
        <v>0</v>
      </c>
      <c r="AJ565" s="215">
        <v>0</v>
      </c>
      <c r="AK565" s="215">
        <v>0</v>
      </c>
      <c r="AL565" s="155">
        <v>0</v>
      </c>
      <c r="AM565" s="165"/>
      <c r="AN565" s="215" cm="1">
        <f t="array" aca="1" ref="AN565" ca="1">IFERROR(INDEX(General!O$33:O$34,$AB565)
*AG565,0)</f>
        <v>0</v>
      </c>
      <c r="AO565" s="215" cm="1">
        <f t="array" aca="1" ref="AO565" ca="1">IFERROR(INDEX(General!P$33:P$34,$AB565)
*AH565,0)</f>
        <v>0</v>
      </c>
      <c r="AP565" s="215" cm="1">
        <f t="array" aca="1" ref="AP565" ca="1">IFERROR(INDEX(General!Q$33:Q$34,$AB565)
*AI565,0)</f>
        <v>0</v>
      </c>
      <c r="AQ565" s="215" cm="1">
        <f t="array" aca="1" ref="AQ565" ca="1">IFERROR(INDEX(General!R$33:R$34,$AB565)
*AJ565,0)</f>
        <v>0</v>
      </c>
      <c r="AR565" s="215" cm="1">
        <f t="array" aca="1" ref="AR565" ca="1">IFERROR(INDEX(General!S$33:S$34,$AB565)
*AK565,0)</f>
        <v>0</v>
      </c>
      <c r="AS565" s="155">
        <f t="shared" ca="1" si="394"/>
        <v>0</v>
      </c>
      <c r="AT565" s="165"/>
      <c r="AU565" s="215">
        <f ca="1">IF($AE565=FALSE,AN565*Overheads!$R$24*$V565,
IFERROR(Overheads!$O$49*$V565*AN565,0)
+IFERROR(Overheads!Q$59*$V565*(AN565/Overheads!Q$68),0))</f>
        <v>0</v>
      </c>
      <c r="AV565" s="215">
        <f ca="1">IF($AE565=FALSE,AO565*Overheads!$R$24*$V565,
IFERROR(Overheads!$O$49*$V565*AO565,0)
+IFERROR(Overheads!R$59*$V565*(AO565/Overheads!R$68),0))</f>
        <v>0</v>
      </c>
      <c r="AW565" s="215">
        <f ca="1">IF($AE565=FALSE,AP565*Overheads!$R$24*$V565,
IFERROR(Overheads!$O$49*$V565*AP565,0)
+IFERROR(Overheads!S$59*$V565*(AP565/Overheads!S$68),0))</f>
        <v>0</v>
      </c>
      <c r="AX565" s="215">
        <f ca="1">IF($AE565=FALSE,AQ565*Overheads!$R$24*$V565,
IFERROR(Overheads!$O$49*$V565*AQ565,0)
+IFERROR(Overheads!T$59*$V565*(AQ565/Overheads!T$68),0))</f>
        <v>0</v>
      </c>
      <c r="AY565" s="215">
        <f ca="1">IF($AE565=FALSE,AR565*Overheads!$R$24*$V565,
IFERROR(Overheads!$O$49*$V565*AR565,0)
+IFERROR(Overheads!U$59*$V565*(AR565/Overheads!U$68),0))</f>
        <v>0</v>
      </c>
      <c r="AZ565" s="155">
        <f t="shared" ca="1" si="395"/>
        <v>0</v>
      </c>
      <c r="BA565" s="165"/>
      <c r="BB565" s="215">
        <f ca="1">IF($AE565=FALSE,AN565*Overheads!$S$25,
IFERROR(Overheads!$O$50*AN565,0)
+IFERROR(Overheads!Q$60*(AN565/Overheads!Q$66),0))</f>
        <v>0</v>
      </c>
      <c r="BC565" s="215">
        <f ca="1">IF($AE565=FALSE,AO565*Overheads!$S$25,
IFERROR(Overheads!$O$50*AO565,0)
+IFERROR(Overheads!R$60*(AO565/Overheads!R$66),0))</f>
        <v>0</v>
      </c>
      <c r="BD565" s="215">
        <f ca="1">IF($AE565=FALSE,AP565*Overheads!$S$25,
IFERROR(Overheads!$O$50*AP565,0)
+IFERROR(Overheads!S$60*(AP565/Overheads!S$66),0))</f>
        <v>0</v>
      </c>
      <c r="BE565" s="215">
        <f ca="1">IF($AE565=FALSE,AQ565*Overheads!$S$25,
IFERROR(Overheads!$O$50*AQ565,0)
+IFERROR(Overheads!T$60*(AQ565/Overheads!T$66),0))</f>
        <v>0</v>
      </c>
      <c r="BF565" s="215">
        <f ca="1">IF($AE565=FALSE,AR565*Overheads!$S$25,
IFERROR(Overheads!$O$50*AR565,0)
+IFERROR(Overheads!U$60*(AR565/Overheads!U$66),0))</f>
        <v>0</v>
      </c>
      <c r="BG565" s="155">
        <f t="shared" ca="1" si="396"/>
        <v>0</v>
      </c>
      <c r="BH565" s="165"/>
      <c r="BI565" s="215">
        <f t="shared" ca="1" si="397"/>
        <v>0</v>
      </c>
      <c r="BJ565" s="215">
        <f t="shared" ca="1" si="363"/>
        <v>0</v>
      </c>
      <c r="BK565" s="215">
        <f t="shared" ca="1" si="364"/>
        <v>0</v>
      </c>
      <c r="BL565" s="215">
        <f t="shared" ca="1" si="365"/>
        <v>0</v>
      </c>
      <c r="BM565" s="215">
        <f t="shared" ca="1" si="366"/>
        <v>0</v>
      </c>
      <c r="BN565" s="155">
        <f t="shared" ca="1" si="398"/>
        <v>0</v>
      </c>
      <c r="BO565" s="165"/>
      <c r="BP565" s="187" cm="1">
        <f t="array" ref="BP565">IFERROR(IF($X565=$X564,BP564,INDEX(Forecast_Capex_Input!AC$12:AC$286,$X565)),0)</f>
        <v>0</v>
      </c>
      <c r="BQ565" s="187" cm="1">
        <f t="array" ref="BQ565">IFERROR(IF($X565=$X564,BQ564,INDEX(Forecast_Capex_Input!AD$12:AD$286,$X565)),0)</f>
        <v>0</v>
      </c>
      <c r="BR565" s="187" cm="1">
        <f t="array" ref="BR565">IFERROR(IF($X565=$X564,BR564,INDEX(Forecast_Capex_Input!AE$12:AE$286,$X565)),0)</f>
        <v>0</v>
      </c>
      <c r="BS565" s="187" cm="1">
        <f t="array" ref="BS565">IFERROR(IF($X565=$X564,BS564,INDEX(Forecast_Capex_Input!AF$12:AF$286,$X565)),0)</f>
        <v>0</v>
      </c>
      <c r="BT565" s="187" cm="1">
        <f t="array" ref="BT565">IFERROR(IF($X565=$X564,BT564,INDEX(Forecast_Capex_Input!AG$12:AG$286,$X565)),0)</f>
        <v>0</v>
      </c>
      <c r="BU565" s="165"/>
      <c r="BV565" s="215">
        <f t="shared" si="367"/>
        <v>0</v>
      </c>
      <c r="BW565" s="215">
        <f t="shared" si="368"/>
        <v>0</v>
      </c>
      <c r="BX565" s="215">
        <f t="shared" si="369"/>
        <v>0</v>
      </c>
      <c r="BY565" s="215">
        <f t="shared" si="370"/>
        <v>0</v>
      </c>
      <c r="BZ565" s="215">
        <f t="shared" si="371"/>
        <v>0</v>
      </c>
      <c r="CA565" s="155">
        <f t="shared" si="399"/>
        <v>0</v>
      </c>
      <c r="CB565" s="165"/>
      <c r="CC565" s="215">
        <f t="shared" si="372"/>
        <v>0</v>
      </c>
      <c r="CD565" s="215">
        <f t="shared" si="373"/>
        <v>0</v>
      </c>
      <c r="CE565" s="215">
        <f t="shared" si="374"/>
        <v>0</v>
      </c>
      <c r="CF565" s="215">
        <f t="shared" si="375"/>
        <v>0</v>
      </c>
      <c r="CG565" s="215">
        <f t="shared" si="376"/>
        <v>0</v>
      </c>
      <c r="CH565" s="155">
        <f t="shared" si="400"/>
        <v>0</v>
      </c>
      <c r="CI565" s="165"/>
      <c r="CJ565" s="215">
        <f t="shared" si="377"/>
        <v>0</v>
      </c>
      <c r="CK565" s="215">
        <f t="shared" si="378"/>
        <v>0</v>
      </c>
      <c r="CL565" s="215">
        <f t="shared" si="379"/>
        <v>0</v>
      </c>
      <c r="CM565" s="215">
        <f t="shared" si="380"/>
        <v>0</v>
      </c>
      <c r="CN565" s="215">
        <f t="shared" si="381"/>
        <v>0</v>
      </c>
      <c r="CO565" s="155">
        <f t="shared" si="401"/>
        <v>0</v>
      </c>
      <c r="CP565" s="165"/>
      <c r="CQ565" s="223">
        <f t="shared" si="382"/>
        <v>0</v>
      </c>
      <c r="CR565" s="223">
        <f t="shared" si="383"/>
        <v>0</v>
      </c>
      <c r="CS565" s="223">
        <f t="shared" si="384"/>
        <v>0</v>
      </c>
      <c r="CT565" s="223">
        <f t="shared" si="385"/>
        <v>0</v>
      </c>
      <c r="CU565" s="223">
        <f t="shared" si="386"/>
        <v>0</v>
      </c>
      <c r="CV565" s="155">
        <f t="shared" si="402"/>
        <v>0</v>
      </c>
      <c r="CW565" s="165"/>
      <c r="CX565" s="215">
        <f t="shared" si="403"/>
        <v>0</v>
      </c>
      <c r="CY565" s="215">
        <f t="shared" si="387"/>
        <v>0</v>
      </c>
      <c r="CZ565" s="215">
        <f t="shared" si="388"/>
        <v>0</v>
      </c>
      <c r="DA565" s="215">
        <f t="shared" si="389"/>
        <v>0</v>
      </c>
      <c r="DB565" s="215">
        <f t="shared" si="390"/>
        <v>0</v>
      </c>
      <c r="DC565" s="155">
        <f t="shared" si="404"/>
        <v>0</v>
      </c>
      <c r="DD565" s="165"/>
      <c r="DE565" s="188" t="b" cm="1">
        <f t="array" aca="1" ref="DE565" ca="1">OR($G565=Forecast_Capex_Input!$BF$8:$BF$10)</f>
        <v>0</v>
      </c>
      <c r="DF565" s="188" cm="1">
        <f t="array" aca="1" ref="DF565" ca="1">IFERROR(INDEX(Forecast_Capex_Input!BG$12:BG$286,$X565)
*(INDEX(Forecast_Capex_Input!$H$12:$H$286,$X565)=Repex),0)
*$DE565</f>
        <v>0</v>
      </c>
      <c r="DG565" s="188" cm="1">
        <f t="array" aca="1" ref="DG565" ca="1">IFERROR(INDEX(Forecast_Capex_Input!BH$12:BH$286,$X565)
*(INDEX(Forecast_Capex_Input!$H$12:$H$286,$X565)=Repex),0)
*$DE565</f>
        <v>0</v>
      </c>
      <c r="DH565" s="188" cm="1">
        <f t="array" aca="1" ref="DH565" ca="1">IFERROR(INDEX(Forecast_Capex_Input!BI$12:BI$286,$X565)
*(INDEX(Forecast_Capex_Input!$H$12:$H$286,$X565)=Repex),0)
*$DE565</f>
        <v>0</v>
      </c>
      <c r="DI565" s="188" cm="1">
        <f t="array" aca="1" ref="DI565" ca="1">IFERROR(INDEX(Forecast_Capex_Input!BJ$12:BJ$286,$X565)
*(INDEX(Forecast_Capex_Input!$H$12:$H$286,$X565)=Repex),0)
*$DE565</f>
        <v>0</v>
      </c>
      <c r="DJ565" s="188" cm="1">
        <f t="array" aca="1" ref="DJ565" ca="1">IFERROR(INDEX(Forecast_Capex_Input!BK$12:BK$286,$X565)
*(INDEX(Forecast_Capex_Input!$H$12:$H$286,$X565)=Repex),0)
*$DE565</f>
        <v>0</v>
      </c>
      <c r="DK565" s="188" cm="1">
        <f t="array" aca="1" ref="DK565" ca="1">IFERROR(INDEX(Forecast_Capex_Input!BL$12:BL$286,$X565)
*(INDEX(Forecast_Capex_Input!$H$12:$H$286,$X565)=Repex),0)
*$DE565</f>
        <v>0</v>
      </c>
      <c r="DL565" s="165"/>
      <c r="DM565" s="188" t="b" cm="1">
        <f t="array" aca="1" ref="DM565" ca="1">OR($G565=Forecast_Capex_Input!$BN$8:$BN$9)</f>
        <v>0</v>
      </c>
      <c r="DN565" s="188" cm="1">
        <f t="array" aca="1" ref="DN565" ca="1">IFERROR(INDEX(Forecast_Capex_Input!BO$12:BO$286,$X565)
*(INDEX(Forecast_Capex_Input!$H$12:$H$286,$X565)=Repex),0)
*$DM565</f>
        <v>0</v>
      </c>
      <c r="DO565" s="188" cm="1">
        <f t="array" aca="1" ref="DO565" ca="1">IFERROR(INDEX(Forecast_Capex_Input!BP$12:BP$286,$X565)
*(INDEX(Forecast_Capex_Input!$H$12:$H$286,$X565)=Repex),0)
*$DM565</f>
        <v>0</v>
      </c>
      <c r="DP565" s="188" cm="1">
        <f t="array" aca="1" ref="DP565" ca="1">IFERROR(INDEX(Forecast_Capex_Input!BQ$12:BQ$286,$X565)
*(INDEX(Forecast_Capex_Input!$H$12:$H$286,$X565)=Repex),0)
*$DM565</f>
        <v>0</v>
      </c>
      <c r="DQ565" s="188" cm="1">
        <f t="array" aca="1" ref="DQ565" ca="1">IFERROR(INDEX(Forecast_Capex_Input!BR$12:BR$286,$X565)
*(INDEX(Forecast_Capex_Input!$H$12:$H$286,$X565)=Repex),0)
*$DM565</f>
        <v>0</v>
      </c>
      <c r="DR565" s="188" cm="1">
        <f t="array" aca="1" ref="DR565" ca="1">IFERROR(INDEX(Forecast_Capex_Input!BS$12:BS$286,$X565)
*(INDEX(Forecast_Capex_Input!$H$12:$H$286,$X565)=Repex),0)
*$DM565</f>
        <v>0</v>
      </c>
      <c r="DS565" s="165"/>
      <c r="DT565" s="188" t="b" cm="1">
        <f t="array" aca="1" ref="DT565" ca="1">OR($G565=Forecast_Capex_Input!$BU$8:$BU$10)</f>
        <v>0</v>
      </c>
      <c r="DU565" s="188" cm="1">
        <f t="array" aca="1" ref="DU565" ca="1">IFERROR(INDEX(Forecast_Capex_Input!BV$12:BV$286,$X565)
*(INDEX(Forecast_Capex_Input!$H$12:$H$286,$X565)=Repex),0)
*$DT565</f>
        <v>0</v>
      </c>
      <c r="DV565" s="188" cm="1">
        <f t="array" aca="1" ref="DV565" ca="1">IFERROR(INDEX(Forecast_Capex_Input!BW$12:BW$286,$X565)
*(INDEX(Forecast_Capex_Input!$H$12:$H$286,$X565)=Repex),0)
*$DT565</f>
        <v>0</v>
      </c>
      <c r="DW565" s="188" cm="1">
        <f t="array" aca="1" ref="DW565" ca="1">IFERROR(INDEX(Forecast_Capex_Input!BX$12:BX$286,$X565)
*(INDEX(Forecast_Capex_Input!$H$12:$H$286,$X565)=Repex),0)
*$DT565</f>
        <v>0</v>
      </c>
      <c r="DX565" s="188" cm="1">
        <f t="array" aca="1" ref="DX565" ca="1">IFERROR(INDEX(Forecast_Capex_Input!BY$12:BY$286,$X565)
*(INDEX(Forecast_Capex_Input!$H$12:$H$286,$X565)=Repex),0)
*$DT565</f>
        <v>0</v>
      </c>
      <c r="DY565" s="188" cm="1">
        <f t="array" aca="1" ref="DY565" ca="1">IFERROR(INDEX(Forecast_Capex_Input!BZ$12:BZ$286,$X565)
*(INDEX(Forecast_Capex_Input!$H$12:$H$286,$X565)=Repex),0)
*$DT565</f>
        <v>0</v>
      </c>
      <c r="DZ565" s="188" cm="1">
        <f t="array" aca="1" ref="DZ565" ca="1">IFERROR(INDEX(Forecast_Capex_Input!CA$12:CA$286,$X565)
*(INDEX(Forecast_Capex_Input!$H$12:$H$286,$X565)=Repex),0)
*$DT565</f>
        <v>0</v>
      </c>
      <c r="EA565" s="188" cm="1">
        <f t="array" aca="1" ref="EA565" ca="1">IFERROR(INDEX(Forecast_Capex_Input!CB$12:CB$286,$X565)
*(INDEX(Forecast_Capex_Input!$H$12:$H$286,$X565)=Repex),0)
*$DT565</f>
        <v>0</v>
      </c>
      <c r="EB565" s="188" cm="1">
        <f t="array" aca="1" ref="EB565" ca="1">IFERROR(INDEX(Forecast_Capex_Input!CC$12:CC$286,$X565)
*(INDEX(Forecast_Capex_Input!$H$12:$H$286,$X565)=Repex),0)
*$DT565</f>
        <v>0</v>
      </c>
      <c r="EC565" s="165"/>
      <c r="ED565" s="226" t="str">
        <f t="shared" si="391"/>
        <v>N/A</v>
      </c>
      <c r="EE565" s="174" t="s">
        <v>15</v>
      </c>
    </row>
    <row r="566" spans="3:135" x14ac:dyDescent="0.2">
      <c r="C566" s="174">
        <f t="shared" si="392"/>
        <v>556</v>
      </c>
      <c r="D566" s="167" t="str" cm="1">
        <f t="array" ref="D566">IFERROR(INDEX(Forecast_Capex_Input!$D$12:$D$286,$X566),NA)</f>
        <v>N/A</v>
      </c>
      <c r="E566" s="172" t="str" cm="1">
        <f t="array" ref="E566">IF($X566=NA,NA,INDEX(Forecast_Capex_Input!$E$12:$E$286,$X566))</f>
        <v>N/A</v>
      </c>
      <c r="F566" s="167" t="str" cm="1">
        <f t="array" aca="1" ref="F566" ca="1">IFERROR(INDEX(General!$E$25:$E$26,$Y566),NA)</f>
        <v>N/A</v>
      </c>
      <c r="G566" s="167" t="str" cm="1">
        <f t="array" aca="1" ref="G566" ca="1">IFERROR(INDEX(Forecast_Capex_Input!$AI$11:$BB$11,$AA566),NA)</f>
        <v>N/A</v>
      </c>
      <c r="H566" s="189" t="str" cm="1">
        <f t="array" aca="1" ref="H566" ca="1">IFERROR(INDEX(Forecast_Capex_Input!$AI$12:$BB$286,$X566,$AA566),NA)</f>
        <v>N/A</v>
      </c>
      <c r="I566" s="199" t="str" cm="1">
        <f t="array" ref="I566">IFERROR(INDEX(Forecast_Capex_Input!$F$12:$F$286,$X566),NA)</f>
        <v>N/A</v>
      </c>
      <c r="J566" s="199" t="str" cm="1">
        <f t="array" ref="J566">IFERROR(INDEX(Forecast_Capex_Input!G$12:G$286,$X566),NA)</f>
        <v>N/A</v>
      </c>
      <c r="K566" s="199" t="str" cm="1">
        <f t="array" ref="K566">IFERROR(INDEX(Forecast_Capex_Input!H$12:H$286,$X566),NA)</f>
        <v>N/A</v>
      </c>
      <c r="L566" s="199" t="str" cm="1">
        <f t="array" ref="L566">IFERROR(INDEX(Forecast_Capex_Input!I$12:I$286,$X566),NA)</f>
        <v>N/A</v>
      </c>
      <c r="M566" s="199" t="str" cm="1">
        <f t="array" ref="M566">IFERROR(INDEX(Forecast_Capex_Input!J$12:J$286,$X566),NA)</f>
        <v>N/A</v>
      </c>
      <c r="N566" s="199" t="str" cm="1">
        <f t="array" ref="N566">IFERROR(INDEX(Forecast_Capex_Input!K$12:K$286,$X566),NA)</f>
        <v>N/A</v>
      </c>
      <c r="O566" s="199" t="str" cm="1">
        <f t="array" ref="O566">IFERROR(INDEX(Forecast_Capex_Input!L$12:L$286,$X566),NA)</f>
        <v>N/A</v>
      </c>
      <c r="P566" s="199" t="str" cm="1">
        <f t="array" ref="P566">IFERROR(INDEX(Forecast_Capex_Input!M$12:M$286,$X566),NA)</f>
        <v>N/A</v>
      </c>
      <c r="Q566" s="172" t="str" cm="1">
        <f t="array" ref="Q566">IFERROR(INDEX(Forecast_Capex_Input!N$12:N$286,$X566),NA)</f>
        <v>N/A</v>
      </c>
      <c r="R566" s="265" cm="1">
        <f t="array" ref="R566">IFERROR(INDEX(Forecast_Capex_Input!O$12:O$286,$X566),0)</f>
        <v>0</v>
      </c>
      <c r="S566" s="172" cm="1">
        <f t="array" ref="S566">IFERROR(INDEX(Forecast_Capex_Input!P$12:P$286,$X566),0)</f>
        <v>0</v>
      </c>
      <c r="T566" s="199" t="str" cm="1">
        <f t="array" aca="1" ref="T566" ca="1">IFERROR(INDEX(General!$K$84:$K$103,$AA566),NA)</f>
        <v>N/A</v>
      </c>
      <c r="U566" s="188" cm="1">
        <f t="array" aca="1" ref="U566" ca="1">IFERROR(
IF($F566=General!$E$25,INDEX(Forecast_Capex_Input!S$12:S$286,$X566),
INDEX(Forecast_Capex_Input!T$12:T$286,$X566)),0)</f>
        <v>0</v>
      </c>
      <c r="V566" s="222" t="b">
        <f>IFERROR(INDEX(Overheads!$T$19:$T$26,MATCH($I566,Overheads!$E$19:$E$26,0)),FALSE)</f>
        <v>0</v>
      </c>
      <c r="W566" s="165"/>
      <c r="X566" s="174" t="str">
        <f>IFERROR(
IF(MATCH($C566,Forecast_Capex_Input!$CI$12:$CI$286,1)+1&gt;MAX(Forecast_Capex_Input!$C$12:$C$286),NA,
MATCH($C566,Forecast_Capex_Input!$CI$12:$CI$286,1)+1),1)</f>
        <v>N/A</v>
      </c>
      <c r="Y566" s="174" t="str" cm="1">
        <f t="array" aca="1" ref="Y566" ca="1">IFERROR(
IF(X565&lt;&gt;X566,1,
IF(COUNTIF(OFFSET(Y565,0,0,-INDEX(Forecast_Capex_Input!$CG$12:$CG$286,$X566)),Y565)=INDEX(Forecast_Capex_Input!$CG$12:$CG$286,$X566),Y565+1,Y565)),NA)</f>
        <v>N/A</v>
      </c>
      <c r="Z566" s="174" t="str" cm="1">
        <f t="array" ref="Z566">IFERROR($C566-IF($X566=1,1,INDEX(Forecast_Capex_Input!$CI$12:$CI$286,$X566-1))+1,NA)</f>
        <v>N/A</v>
      </c>
      <c r="AA566" s="174" t="str" cm="1">
        <f t="array" aca="1" ref="AA566" ca="1">IFERROR(IF(Y566=1,
INDEX(Forecast_Capex_Input!$AI$10:$BB$10,SMALL(IF(INDEX(Forecast_Capex_Input!$AI$12:$BB$286,$X566,0)&gt;0,COLUMN(Forecast_Capex_Input!$AI$10:$BB$10)-COLUMN(Forecast_Capex_Input!$AI$12)+1),ROWS(OFFSET(AA565,0,0,-$Z566)))),
OFFSET(AA565,-INDEX(Forecast_Capex_Input!$CG$12:$CG$286,$X566)+1,0)),NA)</f>
        <v>N/A</v>
      </c>
      <c r="AB566" s="174" t="str">
        <f t="shared" ca="1" si="361"/>
        <v>N/A</v>
      </c>
      <c r="AC566" s="222" t="b">
        <f t="shared" si="393"/>
        <v>0</v>
      </c>
      <c r="AD566" s="220" t="b">
        <v>0</v>
      </c>
      <c r="AE566" s="222" t="b">
        <f t="shared" si="362"/>
        <v>1</v>
      </c>
      <c r="AF566" s="165"/>
      <c r="AG566" s="215">
        <v>0</v>
      </c>
      <c r="AH566" s="215">
        <v>0</v>
      </c>
      <c r="AI566" s="215">
        <v>0</v>
      </c>
      <c r="AJ566" s="215">
        <v>0</v>
      </c>
      <c r="AK566" s="215">
        <v>0</v>
      </c>
      <c r="AL566" s="155">
        <v>0</v>
      </c>
      <c r="AM566" s="165"/>
      <c r="AN566" s="215" cm="1">
        <f t="array" aca="1" ref="AN566" ca="1">IFERROR(INDEX(General!O$33:O$34,$AB566)
*AG566,0)</f>
        <v>0</v>
      </c>
      <c r="AO566" s="215" cm="1">
        <f t="array" aca="1" ref="AO566" ca="1">IFERROR(INDEX(General!P$33:P$34,$AB566)
*AH566,0)</f>
        <v>0</v>
      </c>
      <c r="AP566" s="215" cm="1">
        <f t="array" aca="1" ref="AP566" ca="1">IFERROR(INDEX(General!Q$33:Q$34,$AB566)
*AI566,0)</f>
        <v>0</v>
      </c>
      <c r="AQ566" s="215" cm="1">
        <f t="array" aca="1" ref="AQ566" ca="1">IFERROR(INDEX(General!R$33:R$34,$AB566)
*AJ566,0)</f>
        <v>0</v>
      </c>
      <c r="AR566" s="215" cm="1">
        <f t="array" aca="1" ref="AR566" ca="1">IFERROR(INDEX(General!S$33:S$34,$AB566)
*AK566,0)</f>
        <v>0</v>
      </c>
      <c r="AS566" s="155">
        <f t="shared" ca="1" si="394"/>
        <v>0</v>
      </c>
      <c r="AT566" s="165"/>
      <c r="AU566" s="215">
        <f ca="1">IF($AE566=FALSE,AN566*Overheads!$R$24*$V566,
IFERROR(Overheads!$O$49*$V566*AN566,0)
+IFERROR(Overheads!Q$59*$V566*(AN566/Overheads!Q$68),0))</f>
        <v>0</v>
      </c>
      <c r="AV566" s="215">
        <f ca="1">IF($AE566=FALSE,AO566*Overheads!$R$24*$V566,
IFERROR(Overheads!$O$49*$V566*AO566,0)
+IFERROR(Overheads!R$59*$V566*(AO566/Overheads!R$68),0))</f>
        <v>0</v>
      </c>
      <c r="AW566" s="215">
        <f ca="1">IF($AE566=FALSE,AP566*Overheads!$R$24*$V566,
IFERROR(Overheads!$O$49*$V566*AP566,0)
+IFERROR(Overheads!S$59*$V566*(AP566/Overheads!S$68),0))</f>
        <v>0</v>
      </c>
      <c r="AX566" s="215">
        <f ca="1">IF($AE566=FALSE,AQ566*Overheads!$R$24*$V566,
IFERROR(Overheads!$O$49*$V566*AQ566,0)
+IFERROR(Overheads!T$59*$V566*(AQ566/Overheads!T$68),0))</f>
        <v>0</v>
      </c>
      <c r="AY566" s="215">
        <f ca="1">IF($AE566=FALSE,AR566*Overheads!$R$24*$V566,
IFERROR(Overheads!$O$49*$V566*AR566,0)
+IFERROR(Overheads!U$59*$V566*(AR566/Overheads!U$68),0))</f>
        <v>0</v>
      </c>
      <c r="AZ566" s="155">
        <f t="shared" ca="1" si="395"/>
        <v>0</v>
      </c>
      <c r="BA566" s="165"/>
      <c r="BB566" s="215">
        <f ca="1">IF($AE566=FALSE,AN566*Overheads!$S$25,
IFERROR(Overheads!$O$50*AN566,0)
+IFERROR(Overheads!Q$60*(AN566/Overheads!Q$66),0))</f>
        <v>0</v>
      </c>
      <c r="BC566" s="215">
        <f ca="1">IF($AE566=FALSE,AO566*Overheads!$S$25,
IFERROR(Overheads!$O$50*AO566,0)
+IFERROR(Overheads!R$60*(AO566/Overheads!R$66),0))</f>
        <v>0</v>
      </c>
      <c r="BD566" s="215">
        <f ca="1">IF($AE566=FALSE,AP566*Overheads!$S$25,
IFERROR(Overheads!$O$50*AP566,0)
+IFERROR(Overheads!S$60*(AP566/Overheads!S$66),0))</f>
        <v>0</v>
      </c>
      <c r="BE566" s="215">
        <f ca="1">IF($AE566=FALSE,AQ566*Overheads!$S$25,
IFERROR(Overheads!$O$50*AQ566,0)
+IFERROR(Overheads!T$60*(AQ566/Overheads!T$66),0))</f>
        <v>0</v>
      </c>
      <c r="BF566" s="215">
        <f ca="1">IF($AE566=FALSE,AR566*Overheads!$S$25,
IFERROR(Overheads!$O$50*AR566,0)
+IFERROR(Overheads!U$60*(AR566/Overheads!U$66),0))</f>
        <v>0</v>
      </c>
      <c r="BG566" s="155">
        <f t="shared" ca="1" si="396"/>
        <v>0</v>
      </c>
      <c r="BH566" s="165"/>
      <c r="BI566" s="215">
        <f t="shared" ca="1" si="397"/>
        <v>0</v>
      </c>
      <c r="BJ566" s="215">
        <f t="shared" ca="1" si="363"/>
        <v>0</v>
      </c>
      <c r="BK566" s="215">
        <f t="shared" ca="1" si="364"/>
        <v>0</v>
      </c>
      <c r="BL566" s="215">
        <f t="shared" ca="1" si="365"/>
        <v>0</v>
      </c>
      <c r="BM566" s="215">
        <f t="shared" ca="1" si="366"/>
        <v>0</v>
      </c>
      <c r="BN566" s="155">
        <f t="shared" ca="1" si="398"/>
        <v>0</v>
      </c>
      <c r="BO566" s="165"/>
      <c r="BP566" s="187" cm="1">
        <f t="array" ref="BP566">IFERROR(IF($X566=$X565,BP565,INDEX(Forecast_Capex_Input!AC$12:AC$286,$X566)),0)</f>
        <v>0</v>
      </c>
      <c r="BQ566" s="187" cm="1">
        <f t="array" ref="BQ566">IFERROR(IF($X566=$X565,BQ565,INDEX(Forecast_Capex_Input!AD$12:AD$286,$X566)),0)</f>
        <v>0</v>
      </c>
      <c r="BR566" s="187" cm="1">
        <f t="array" ref="BR566">IFERROR(IF($X566=$X565,BR565,INDEX(Forecast_Capex_Input!AE$12:AE$286,$X566)),0)</f>
        <v>0</v>
      </c>
      <c r="BS566" s="187" cm="1">
        <f t="array" ref="BS566">IFERROR(IF($X566=$X565,BS565,INDEX(Forecast_Capex_Input!AF$12:AF$286,$X566)),0)</f>
        <v>0</v>
      </c>
      <c r="BT566" s="187" cm="1">
        <f t="array" ref="BT566">IFERROR(IF($X566=$X565,BT565,INDEX(Forecast_Capex_Input!AG$12:AG$286,$X566)),0)</f>
        <v>0</v>
      </c>
      <c r="BU566" s="165"/>
      <c r="BV566" s="215">
        <f t="shared" si="367"/>
        <v>0</v>
      </c>
      <c r="BW566" s="215">
        <f t="shared" si="368"/>
        <v>0</v>
      </c>
      <c r="BX566" s="215">
        <f t="shared" si="369"/>
        <v>0</v>
      </c>
      <c r="BY566" s="215">
        <f t="shared" si="370"/>
        <v>0</v>
      </c>
      <c r="BZ566" s="215">
        <f t="shared" si="371"/>
        <v>0</v>
      </c>
      <c r="CA566" s="155">
        <f t="shared" si="399"/>
        <v>0</v>
      </c>
      <c r="CB566" s="165"/>
      <c r="CC566" s="215">
        <f t="shared" si="372"/>
        <v>0</v>
      </c>
      <c r="CD566" s="215">
        <f t="shared" si="373"/>
        <v>0</v>
      </c>
      <c r="CE566" s="215">
        <f t="shared" si="374"/>
        <v>0</v>
      </c>
      <c r="CF566" s="215">
        <f t="shared" si="375"/>
        <v>0</v>
      </c>
      <c r="CG566" s="215">
        <f t="shared" si="376"/>
        <v>0</v>
      </c>
      <c r="CH566" s="155">
        <f t="shared" si="400"/>
        <v>0</v>
      </c>
      <c r="CI566" s="165"/>
      <c r="CJ566" s="215">
        <f t="shared" si="377"/>
        <v>0</v>
      </c>
      <c r="CK566" s="215">
        <f t="shared" si="378"/>
        <v>0</v>
      </c>
      <c r="CL566" s="215">
        <f t="shared" si="379"/>
        <v>0</v>
      </c>
      <c r="CM566" s="215">
        <f t="shared" si="380"/>
        <v>0</v>
      </c>
      <c r="CN566" s="215">
        <f t="shared" si="381"/>
        <v>0</v>
      </c>
      <c r="CO566" s="155">
        <f t="shared" si="401"/>
        <v>0</v>
      </c>
      <c r="CP566" s="165"/>
      <c r="CQ566" s="223">
        <f t="shared" si="382"/>
        <v>0</v>
      </c>
      <c r="CR566" s="223">
        <f t="shared" si="383"/>
        <v>0</v>
      </c>
      <c r="CS566" s="223">
        <f t="shared" si="384"/>
        <v>0</v>
      </c>
      <c r="CT566" s="223">
        <f t="shared" si="385"/>
        <v>0</v>
      </c>
      <c r="CU566" s="223">
        <f t="shared" si="386"/>
        <v>0</v>
      </c>
      <c r="CV566" s="155">
        <f t="shared" si="402"/>
        <v>0</v>
      </c>
      <c r="CW566" s="165"/>
      <c r="CX566" s="215">
        <f t="shared" si="403"/>
        <v>0</v>
      </c>
      <c r="CY566" s="215">
        <f t="shared" si="387"/>
        <v>0</v>
      </c>
      <c r="CZ566" s="215">
        <f t="shared" si="388"/>
        <v>0</v>
      </c>
      <c r="DA566" s="215">
        <f t="shared" si="389"/>
        <v>0</v>
      </c>
      <c r="DB566" s="215">
        <f t="shared" si="390"/>
        <v>0</v>
      </c>
      <c r="DC566" s="155">
        <f t="shared" si="404"/>
        <v>0</v>
      </c>
      <c r="DD566" s="165"/>
      <c r="DE566" s="188" t="b" cm="1">
        <f t="array" aca="1" ref="DE566" ca="1">OR($G566=Forecast_Capex_Input!$BF$8:$BF$10)</f>
        <v>0</v>
      </c>
      <c r="DF566" s="188" cm="1">
        <f t="array" aca="1" ref="DF566" ca="1">IFERROR(INDEX(Forecast_Capex_Input!BG$12:BG$286,$X566)
*(INDEX(Forecast_Capex_Input!$H$12:$H$286,$X566)=Repex),0)
*$DE566</f>
        <v>0</v>
      </c>
      <c r="DG566" s="188" cm="1">
        <f t="array" aca="1" ref="DG566" ca="1">IFERROR(INDEX(Forecast_Capex_Input!BH$12:BH$286,$X566)
*(INDEX(Forecast_Capex_Input!$H$12:$H$286,$X566)=Repex),0)
*$DE566</f>
        <v>0</v>
      </c>
      <c r="DH566" s="188" cm="1">
        <f t="array" aca="1" ref="DH566" ca="1">IFERROR(INDEX(Forecast_Capex_Input!BI$12:BI$286,$X566)
*(INDEX(Forecast_Capex_Input!$H$12:$H$286,$X566)=Repex),0)
*$DE566</f>
        <v>0</v>
      </c>
      <c r="DI566" s="188" cm="1">
        <f t="array" aca="1" ref="DI566" ca="1">IFERROR(INDEX(Forecast_Capex_Input!BJ$12:BJ$286,$X566)
*(INDEX(Forecast_Capex_Input!$H$12:$H$286,$X566)=Repex),0)
*$DE566</f>
        <v>0</v>
      </c>
      <c r="DJ566" s="188" cm="1">
        <f t="array" aca="1" ref="DJ566" ca="1">IFERROR(INDEX(Forecast_Capex_Input!BK$12:BK$286,$X566)
*(INDEX(Forecast_Capex_Input!$H$12:$H$286,$X566)=Repex),0)
*$DE566</f>
        <v>0</v>
      </c>
      <c r="DK566" s="188" cm="1">
        <f t="array" aca="1" ref="DK566" ca="1">IFERROR(INDEX(Forecast_Capex_Input!BL$12:BL$286,$X566)
*(INDEX(Forecast_Capex_Input!$H$12:$H$286,$X566)=Repex),0)
*$DE566</f>
        <v>0</v>
      </c>
      <c r="DL566" s="165"/>
      <c r="DM566" s="188" t="b" cm="1">
        <f t="array" aca="1" ref="DM566" ca="1">OR($G566=Forecast_Capex_Input!$BN$8:$BN$9)</f>
        <v>0</v>
      </c>
      <c r="DN566" s="188" cm="1">
        <f t="array" aca="1" ref="DN566" ca="1">IFERROR(INDEX(Forecast_Capex_Input!BO$12:BO$286,$X566)
*(INDEX(Forecast_Capex_Input!$H$12:$H$286,$X566)=Repex),0)
*$DM566</f>
        <v>0</v>
      </c>
      <c r="DO566" s="188" cm="1">
        <f t="array" aca="1" ref="DO566" ca="1">IFERROR(INDEX(Forecast_Capex_Input!BP$12:BP$286,$X566)
*(INDEX(Forecast_Capex_Input!$H$12:$H$286,$X566)=Repex),0)
*$DM566</f>
        <v>0</v>
      </c>
      <c r="DP566" s="188" cm="1">
        <f t="array" aca="1" ref="DP566" ca="1">IFERROR(INDEX(Forecast_Capex_Input!BQ$12:BQ$286,$X566)
*(INDEX(Forecast_Capex_Input!$H$12:$H$286,$X566)=Repex),0)
*$DM566</f>
        <v>0</v>
      </c>
      <c r="DQ566" s="188" cm="1">
        <f t="array" aca="1" ref="DQ566" ca="1">IFERROR(INDEX(Forecast_Capex_Input!BR$12:BR$286,$X566)
*(INDEX(Forecast_Capex_Input!$H$12:$H$286,$X566)=Repex),0)
*$DM566</f>
        <v>0</v>
      </c>
      <c r="DR566" s="188" cm="1">
        <f t="array" aca="1" ref="DR566" ca="1">IFERROR(INDEX(Forecast_Capex_Input!BS$12:BS$286,$X566)
*(INDEX(Forecast_Capex_Input!$H$12:$H$286,$X566)=Repex),0)
*$DM566</f>
        <v>0</v>
      </c>
      <c r="DS566" s="165"/>
      <c r="DT566" s="188" t="b" cm="1">
        <f t="array" aca="1" ref="DT566" ca="1">OR($G566=Forecast_Capex_Input!$BU$8:$BU$10)</f>
        <v>0</v>
      </c>
      <c r="DU566" s="188" cm="1">
        <f t="array" aca="1" ref="DU566" ca="1">IFERROR(INDEX(Forecast_Capex_Input!BV$12:BV$286,$X566)
*(INDEX(Forecast_Capex_Input!$H$12:$H$286,$X566)=Repex),0)
*$DT566</f>
        <v>0</v>
      </c>
      <c r="DV566" s="188" cm="1">
        <f t="array" aca="1" ref="DV566" ca="1">IFERROR(INDEX(Forecast_Capex_Input!BW$12:BW$286,$X566)
*(INDEX(Forecast_Capex_Input!$H$12:$H$286,$X566)=Repex),0)
*$DT566</f>
        <v>0</v>
      </c>
      <c r="DW566" s="188" cm="1">
        <f t="array" aca="1" ref="DW566" ca="1">IFERROR(INDEX(Forecast_Capex_Input!BX$12:BX$286,$X566)
*(INDEX(Forecast_Capex_Input!$H$12:$H$286,$X566)=Repex),0)
*$DT566</f>
        <v>0</v>
      </c>
      <c r="DX566" s="188" cm="1">
        <f t="array" aca="1" ref="DX566" ca="1">IFERROR(INDEX(Forecast_Capex_Input!BY$12:BY$286,$X566)
*(INDEX(Forecast_Capex_Input!$H$12:$H$286,$X566)=Repex),0)
*$DT566</f>
        <v>0</v>
      </c>
      <c r="DY566" s="188" cm="1">
        <f t="array" aca="1" ref="DY566" ca="1">IFERROR(INDEX(Forecast_Capex_Input!BZ$12:BZ$286,$X566)
*(INDEX(Forecast_Capex_Input!$H$12:$H$286,$X566)=Repex),0)
*$DT566</f>
        <v>0</v>
      </c>
      <c r="DZ566" s="188" cm="1">
        <f t="array" aca="1" ref="DZ566" ca="1">IFERROR(INDEX(Forecast_Capex_Input!CA$12:CA$286,$X566)
*(INDEX(Forecast_Capex_Input!$H$12:$H$286,$X566)=Repex),0)
*$DT566</f>
        <v>0</v>
      </c>
      <c r="EA566" s="188" cm="1">
        <f t="array" aca="1" ref="EA566" ca="1">IFERROR(INDEX(Forecast_Capex_Input!CB$12:CB$286,$X566)
*(INDEX(Forecast_Capex_Input!$H$12:$H$286,$X566)=Repex),0)
*$DT566</f>
        <v>0</v>
      </c>
      <c r="EB566" s="188" cm="1">
        <f t="array" aca="1" ref="EB566" ca="1">IFERROR(INDEX(Forecast_Capex_Input!CC$12:CC$286,$X566)
*(INDEX(Forecast_Capex_Input!$H$12:$H$286,$X566)=Repex),0)
*$DT566</f>
        <v>0</v>
      </c>
      <c r="EC566" s="165"/>
      <c r="ED566" s="226" t="str">
        <f t="shared" si="391"/>
        <v>N/A</v>
      </c>
      <c r="EE566" s="174" t="s">
        <v>15</v>
      </c>
    </row>
    <row r="567" spans="3:135" x14ac:dyDescent="0.2">
      <c r="C567" s="174">
        <f t="shared" si="392"/>
        <v>557</v>
      </c>
      <c r="D567" s="167" t="str" cm="1">
        <f t="array" ref="D567">IFERROR(INDEX(Forecast_Capex_Input!$D$12:$D$286,$X567),NA)</f>
        <v>N/A</v>
      </c>
      <c r="E567" s="172" t="str" cm="1">
        <f t="array" ref="E567">IF($X567=NA,NA,INDEX(Forecast_Capex_Input!$E$12:$E$286,$X567))</f>
        <v>N/A</v>
      </c>
      <c r="F567" s="167" t="str" cm="1">
        <f t="array" aca="1" ref="F567" ca="1">IFERROR(INDEX(General!$E$25:$E$26,$Y567),NA)</f>
        <v>N/A</v>
      </c>
      <c r="G567" s="167" t="str" cm="1">
        <f t="array" aca="1" ref="G567" ca="1">IFERROR(INDEX(Forecast_Capex_Input!$AI$11:$BB$11,$AA567),NA)</f>
        <v>N/A</v>
      </c>
      <c r="H567" s="189" t="str" cm="1">
        <f t="array" aca="1" ref="H567" ca="1">IFERROR(INDEX(Forecast_Capex_Input!$AI$12:$BB$286,$X567,$AA567),NA)</f>
        <v>N/A</v>
      </c>
      <c r="I567" s="199" t="str" cm="1">
        <f t="array" ref="I567">IFERROR(INDEX(Forecast_Capex_Input!$F$12:$F$286,$X567),NA)</f>
        <v>N/A</v>
      </c>
      <c r="J567" s="199" t="str" cm="1">
        <f t="array" ref="J567">IFERROR(INDEX(Forecast_Capex_Input!G$12:G$286,$X567),NA)</f>
        <v>N/A</v>
      </c>
      <c r="K567" s="199" t="str" cm="1">
        <f t="array" ref="K567">IFERROR(INDEX(Forecast_Capex_Input!H$12:H$286,$X567),NA)</f>
        <v>N/A</v>
      </c>
      <c r="L567" s="199" t="str" cm="1">
        <f t="array" ref="L567">IFERROR(INDEX(Forecast_Capex_Input!I$12:I$286,$X567),NA)</f>
        <v>N/A</v>
      </c>
      <c r="M567" s="199" t="str" cm="1">
        <f t="array" ref="M567">IFERROR(INDEX(Forecast_Capex_Input!J$12:J$286,$X567),NA)</f>
        <v>N/A</v>
      </c>
      <c r="N567" s="199" t="str" cm="1">
        <f t="array" ref="N567">IFERROR(INDEX(Forecast_Capex_Input!K$12:K$286,$X567),NA)</f>
        <v>N/A</v>
      </c>
      <c r="O567" s="199" t="str" cm="1">
        <f t="array" ref="O567">IFERROR(INDEX(Forecast_Capex_Input!L$12:L$286,$X567),NA)</f>
        <v>N/A</v>
      </c>
      <c r="P567" s="199" t="str" cm="1">
        <f t="array" ref="P567">IFERROR(INDEX(Forecast_Capex_Input!M$12:M$286,$X567),NA)</f>
        <v>N/A</v>
      </c>
      <c r="Q567" s="172" t="str" cm="1">
        <f t="array" ref="Q567">IFERROR(INDEX(Forecast_Capex_Input!N$12:N$286,$X567),NA)</f>
        <v>N/A</v>
      </c>
      <c r="R567" s="265" cm="1">
        <f t="array" ref="R567">IFERROR(INDEX(Forecast_Capex_Input!O$12:O$286,$X567),0)</f>
        <v>0</v>
      </c>
      <c r="S567" s="172" cm="1">
        <f t="array" ref="S567">IFERROR(INDEX(Forecast_Capex_Input!P$12:P$286,$X567),0)</f>
        <v>0</v>
      </c>
      <c r="T567" s="199" t="str" cm="1">
        <f t="array" aca="1" ref="T567" ca="1">IFERROR(INDEX(General!$K$84:$K$103,$AA567),NA)</f>
        <v>N/A</v>
      </c>
      <c r="U567" s="188" cm="1">
        <f t="array" aca="1" ref="U567" ca="1">IFERROR(
IF($F567=General!$E$25,INDEX(Forecast_Capex_Input!S$12:S$286,$X567),
INDEX(Forecast_Capex_Input!T$12:T$286,$X567)),0)</f>
        <v>0</v>
      </c>
      <c r="V567" s="222" t="b">
        <f>IFERROR(INDEX(Overheads!$T$19:$T$26,MATCH($I567,Overheads!$E$19:$E$26,0)),FALSE)</f>
        <v>0</v>
      </c>
      <c r="W567" s="165"/>
      <c r="X567" s="174" t="str">
        <f>IFERROR(
IF(MATCH($C567,Forecast_Capex_Input!$CI$12:$CI$286,1)+1&gt;MAX(Forecast_Capex_Input!$C$12:$C$286),NA,
MATCH($C567,Forecast_Capex_Input!$CI$12:$CI$286,1)+1),1)</f>
        <v>N/A</v>
      </c>
      <c r="Y567" s="174" t="str" cm="1">
        <f t="array" aca="1" ref="Y567" ca="1">IFERROR(
IF(X566&lt;&gt;X567,1,
IF(COUNTIF(OFFSET(Y566,0,0,-INDEX(Forecast_Capex_Input!$CG$12:$CG$286,$X567)),Y566)=INDEX(Forecast_Capex_Input!$CG$12:$CG$286,$X567),Y566+1,Y566)),NA)</f>
        <v>N/A</v>
      </c>
      <c r="Z567" s="174" t="str" cm="1">
        <f t="array" ref="Z567">IFERROR($C567-IF($X567=1,1,INDEX(Forecast_Capex_Input!$CI$12:$CI$286,$X567-1))+1,NA)</f>
        <v>N/A</v>
      </c>
      <c r="AA567" s="174" t="str" cm="1">
        <f t="array" aca="1" ref="AA567" ca="1">IFERROR(IF(Y567=1,
INDEX(Forecast_Capex_Input!$AI$10:$BB$10,SMALL(IF(INDEX(Forecast_Capex_Input!$AI$12:$BB$286,$X567,0)&gt;0,COLUMN(Forecast_Capex_Input!$AI$10:$BB$10)-COLUMN(Forecast_Capex_Input!$AI$12)+1),ROWS(OFFSET(AA566,0,0,-$Z567)))),
OFFSET(AA566,-INDEX(Forecast_Capex_Input!$CG$12:$CG$286,$X567)+1,0)),NA)</f>
        <v>N/A</v>
      </c>
      <c r="AB567" s="174" t="str">
        <f t="shared" ca="1" si="361"/>
        <v>N/A</v>
      </c>
      <c r="AC567" s="222" t="b">
        <f t="shared" si="393"/>
        <v>0</v>
      </c>
      <c r="AD567" s="220" t="b">
        <v>0</v>
      </c>
      <c r="AE567" s="222" t="b">
        <f t="shared" si="362"/>
        <v>1</v>
      </c>
      <c r="AF567" s="165"/>
      <c r="AG567" s="215">
        <v>0</v>
      </c>
      <c r="AH567" s="215">
        <v>0</v>
      </c>
      <c r="AI567" s="215">
        <v>0</v>
      </c>
      <c r="AJ567" s="215">
        <v>0</v>
      </c>
      <c r="AK567" s="215">
        <v>0</v>
      </c>
      <c r="AL567" s="155">
        <v>0</v>
      </c>
      <c r="AM567" s="165"/>
      <c r="AN567" s="215" cm="1">
        <f t="array" aca="1" ref="AN567" ca="1">IFERROR(INDEX(General!O$33:O$34,$AB567)
*AG567,0)</f>
        <v>0</v>
      </c>
      <c r="AO567" s="215" cm="1">
        <f t="array" aca="1" ref="AO567" ca="1">IFERROR(INDEX(General!P$33:P$34,$AB567)
*AH567,0)</f>
        <v>0</v>
      </c>
      <c r="AP567" s="215" cm="1">
        <f t="array" aca="1" ref="AP567" ca="1">IFERROR(INDEX(General!Q$33:Q$34,$AB567)
*AI567,0)</f>
        <v>0</v>
      </c>
      <c r="AQ567" s="215" cm="1">
        <f t="array" aca="1" ref="AQ567" ca="1">IFERROR(INDEX(General!R$33:R$34,$AB567)
*AJ567,0)</f>
        <v>0</v>
      </c>
      <c r="AR567" s="215" cm="1">
        <f t="array" aca="1" ref="AR567" ca="1">IFERROR(INDEX(General!S$33:S$34,$AB567)
*AK567,0)</f>
        <v>0</v>
      </c>
      <c r="AS567" s="155">
        <f t="shared" ca="1" si="394"/>
        <v>0</v>
      </c>
      <c r="AT567" s="165"/>
      <c r="AU567" s="215">
        <f ca="1">IF($AE567=FALSE,AN567*Overheads!$R$24*$V567,
IFERROR(Overheads!$O$49*$V567*AN567,0)
+IFERROR(Overheads!Q$59*$V567*(AN567/Overheads!Q$68),0))</f>
        <v>0</v>
      </c>
      <c r="AV567" s="215">
        <f ca="1">IF($AE567=FALSE,AO567*Overheads!$R$24*$V567,
IFERROR(Overheads!$O$49*$V567*AO567,0)
+IFERROR(Overheads!R$59*$V567*(AO567/Overheads!R$68),0))</f>
        <v>0</v>
      </c>
      <c r="AW567" s="215">
        <f ca="1">IF($AE567=FALSE,AP567*Overheads!$R$24*$V567,
IFERROR(Overheads!$O$49*$V567*AP567,0)
+IFERROR(Overheads!S$59*$V567*(AP567/Overheads!S$68),0))</f>
        <v>0</v>
      </c>
      <c r="AX567" s="215">
        <f ca="1">IF($AE567=FALSE,AQ567*Overheads!$R$24*$V567,
IFERROR(Overheads!$O$49*$V567*AQ567,0)
+IFERROR(Overheads!T$59*$V567*(AQ567/Overheads!T$68),0))</f>
        <v>0</v>
      </c>
      <c r="AY567" s="215">
        <f ca="1">IF($AE567=FALSE,AR567*Overheads!$R$24*$V567,
IFERROR(Overheads!$O$49*$V567*AR567,0)
+IFERROR(Overheads!U$59*$V567*(AR567/Overheads!U$68),0))</f>
        <v>0</v>
      </c>
      <c r="AZ567" s="155">
        <f t="shared" ca="1" si="395"/>
        <v>0</v>
      </c>
      <c r="BA567" s="165"/>
      <c r="BB567" s="215">
        <f ca="1">IF($AE567=FALSE,AN567*Overheads!$S$25,
IFERROR(Overheads!$O$50*AN567,0)
+IFERROR(Overheads!Q$60*(AN567/Overheads!Q$66),0))</f>
        <v>0</v>
      </c>
      <c r="BC567" s="215">
        <f ca="1">IF($AE567=FALSE,AO567*Overheads!$S$25,
IFERROR(Overheads!$O$50*AO567,0)
+IFERROR(Overheads!R$60*(AO567/Overheads!R$66),0))</f>
        <v>0</v>
      </c>
      <c r="BD567" s="215">
        <f ca="1">IF($AE567=FALSE,AP567*Overheads!$S$25,
IFERROR(Overheads!$O$50*AP567,0)
+IFERROR(Overheads!S$60*(AP567/Overheads!S$66),0))</f>
        <v>0</v>
      </c>
      <c r="BE567" s="215">
        <f ca="1">IF($AE567=FALSE,AQ567*Overheads!$S$25,
IFERROR(Overheads!$O$50*AQ567,0)
+IFERROR(Overheads!T$60*(AQ567/Overheads!T$66),0))</f>
        <v>0</v>
      </c>
      <c r="BF567" s="215">
        <f ca="1">IF($AE567=FALSE,AR567*Overheads!$S$25,
IFERROR(Overheads!$O$50*AR567,0)
+IFERROR(Overheads!U$60*(AR567/Overheads!U$66),0))</f>
        <v>0</v>
      </c>
      <c r="BG567" s="155">
        <f t="shared" ca="1" si="396"/>
        <v>0</v>
      </c>
      <c r="BH567" s="165"/>
      <c r="BI567" s="215">
        <f t="shared" ca="1" si="397"/>
        <v>0</v>
      </c>
      <c r="BJ567" s="215">
        <f t="shared" ca="1" si="363"/>
        <v>0</v>
      </c>
      <c r="BK567" s="215">
        <f t="shared" ca="1" si="364"/>
        <v>0</v>
      </c>
      <c r="BL567" s="215">
        <f t="shared" ca="1" si="365"/>
        <v>0</v>
      </c>
      <c r="BM567" s="215">
        <f t="shared" ca="1" si="366"/>
        <v>0</v>
      </c>
      <c r="BN567" s="155">
        <f t="shared" ca="1" si="398"/>
        <v>0</v>
      </c>
      <c r="BO567" s="165"/>
      <c r="BP567" s="187" cm="1">
        <f t="array" ref="BP567">IFERROR(IF($X567=$X566,BP566,INDEX(Forecast_Capex_Input!AC$12:AC$286,$X567)),0)</f>
        <v>0</v>
      </c>
      <c r="BQ567" s="187" cm="1">
        <f t="array" ref="BQ567">IFERROR(IF($X567=$X566,BQ566,INDEX(Forecast_Capex_Input!AD$12:AD$286,$X567)),0)</f>
        <v>0</v>
      </c>
      <c r="BR567" s="187" cm="1">
        <f t="array" ref="BR567">IFERROR(IF($X567=$X566,BR566,INDEX(Forecast_Capex_Input!AE$12:AE$286,$X567)),0)</f>
        <v>0</v>
      </c>
      <c r="BS567" s="187" cm="1">
        <f t="array" ref="BS567">IFERROR(IF($X567=$X566,BS566,INDEX(Forecast_Capex_Input!AF$12:AF$286,$X567)),0)</f>
        <v>0</v>
      </c>
      <c r="BT567" s="187" cm="1">
        <f t="array" ref="BT567">IFERROR(IF($X567=$X566,BT566,INDEX(Forecast_Capex_Input!AG$12:AG$286,$X567)),0)</f>
        <v>0</v>
      </c>
      <c r="BU567" s="165"/>
      <c r="BV567" s="215">
        <f t="shared" si="367"/>
        <v>0</v>
      </c>
      <c r="BW567" s="215">
        <f t="shared" si="368"/>
        <v>0</v>
      </c>
      <c r="BX567" s="215">
        <f t="shared" si="369"/>
        <v>0</v>
      </c>
      <c r="BY567" s="215">
        <f t="shared" si="370"/>
        <v>0</v>
      </c>
      <c r="BZ567" s="215">
        <f t="shared" si="371"/>
        <v>0</v>
      </c>
      <c r="CA567" s="155">
        <f t="shared" si="399"/>
        <v>0</v>
      </c>
      <c r="CB567" s="165"/>
      <c r="CC567" s="215">
        <f t="shared" si="372"/>
        <v>0</v>
      </c>
      <c r="CD567" s="215">
        <f t="shared" si="373"/>
        <v>0</v>
      </c>
      <c r="CE567" s="215">
        <f t="shared" si="374"/>
        <v>0</v>
      </c>
      <c r="CF567" s="215">
        <f t="shared" si="375"/>
        <v>0</v>
      </c>
      <c r="CG567" s="215">
        <f t="shared" si="376"/>
        <v>0</v>
      </c>
      <c r="CH567" s="155">
        <f t="shared" si="400"/>
        <v>0</v>
      </c>
      <c r="CI567" s="165"/>
      <c r="CJ567" s="215">
        <f t="shared" si="377"/>
        <v>0</v>
      </c>
      <c r="CK567" s="215">
        <f t="shared" si="378"/>
        <v>0</v>
      </c>
      <c r="CL567" s="215">
        <f t="shared" si="379"/>
        <v>0</v>
      </c>
      <c r="CM567" s="215">
        <f t="shared" si="380"/>
        <v>0</v>
      </c>
      <c r="CN567" s="215">
        <f t="shared" si="381"/>
        <v>0</v>
      </c>
      <c r="CO567" s="155">
        <f t="shared" si="401"/>
        <v>0</v>
      </c>
      <c r="CP567" s="165"/>
      <c r="CQ567" s="223">
        <f t="shared" si="382"/>
        <v>0</v>
      </c>
      <c r="CR567" s="223">
        <f t="shared" si="383"/>
        <v>0</v>
      </c>
      <c r="CS567" s="223">
        <f t="shared" si="384"/>
        <v>0</v>
      </c>
      <c r="CT567" s="223">
        <f t="shared" si="385"/>
        <v>0</v>
      </c>
      <c r="CU567" s="223">
        <f t="shared" si="386"/>
        <v>0</v>
      </c>
      <c r="CV567" s="155">
        <f t="shared" si="402"/>
        <v>0</v>
      </c>
      <c r="CW567" s="165"/>
      <c r="CX567" s="215">
        <f t="shared" si="403"/>
        <v>0</v>
      </c>
      <c r="CY567" s="215">
        <f t="shared" si="387"/>
        <v>0</v>
      </c>
      <c r="CZ567" s="215">
        <f t="shared" si="388"/>
        <v>0</v>
      </c>
      <c r="DA567" s="215">
        <f t="shared" si="389"/>
        <v>0</v>
      </c>
      <c r="DB567" s="215">
        <f t="shared" si="390"/>
        <v>0</v>
      </c>
      <c r="DC567" s="155">
        <f t="shared" si="404"/>
        <v>0</v>
      </c>
      <c r="DD567" s="165"/>
      <c r="DE567" s="188" t="b" cm="1">
        <f t="array" aca="1" ref="DE567" ca="1">OR($G567=Forecast_Capex_Input!$BF$8:$BF$10)</f>
        <v>0</v>
      </c>
      <c r="DF567" s="188" cm="1">
        <f t="array" aca="1" ref="DF567" ca="1">IFERROR(INDEX(Forecast_Capex_Input!BG$12:BG$286,$X567)
*(INDEX(Forecast_Capex_Input!$H$12:$H$286,$X567)=Repex),0)
*$DE567</f>
        <v>0</v>
      </c>
      <c r="DG567" s="188" cm="1">
        <f t="array" aca="1" ref="DG567" ca="1">IFERROR(INDEX(Forecast_Capex_Input!BH$12:BH$286,$X567)
*(INDEX(Forecast_Capex_Input!$H$12:$H$286,$X567)=Repex),0)
*$DE567</f>
        <v>0</v>
      </c>
      <c r="DH567" s="188" cm="1">
        <f t="array" aca="1" ref="DH567" ca="1">IFERROR(INDEX(Forecast_Capex_Input!BI$12:BI$286,$X567)
*(INDEX(Forecast_Capex_Input!$H$12:$H$286,$X567)=Repex),0)
*$DE567</f>
        <v>0</v>
      </c>
      <c r="DI567" s="188" cm="1">
        <f t="array" aca="1" ref="DI567" ca="1">IFERROR(INDEX(Forecast_Capex_Input!BJ$12:BJ$286,$X567)
*(INDEX(Forecast_Capex_Input!$H$12:$H$286,$X567)=Repex),0)
*$DE567</f>
        <v>0</v>
      </c>
      <c r="DJ567" s="188" cm="1">
        <f t="array" aca="1" ref="DJ567" ca="1">IFERROR(INDEX(Forecast_Capex_Input!BK$12:BK$286,$X567)
*(INDEX(Forecast_Capex_Input!$H$12:$H$286,$X567)=Repex),0)
*$DE567</f>
        <v>0</v>
      </c>
      <c r="DK567" s="188" cm="1">
        <f t="array" aca="1" ref="DK567" ca="1">IFERROR(INDEX(Forecast_Capex_Input!BL$12:BL$286,$X567)
*(INDEX(Forecast_Capex_Input!$H$12:$H$286,$X567)=Repex),0)
*$DE567</f>
        <v>0</v>
      </c>
      <c r="DL567" s="165"/>
      <c r="DM567" s="188" t="b" cm="1">
        <f t="array" aca="1" ref="DM567" ca="1">OR($G567=Forecast_Capex_Input!$BN$8:$BN$9)</f>
        <v>0</v>
      </c>
      <c r="DN567" s="188" cm="1">
        <f t="array" aca="1" ref="DN567" ca="1">IFERROR(INDEX(Forecast_Capex_Input!BO$12:BO$286,$X567)
*(INDEX(Forecast_Capex_Input!$H$12:$H$286,$X567)=Repex),0)
*$DM567</f>
        <v>0</v>
      </c>
      <c r="DO567" s="188" cm="1">
        <f t="array" aca="1" ref="DO567" ca="1">IFERROR(INDEX(Forecast_Capex_Input!BP$12:BP$286,$X567)
*(INDEX(Forecast_Capex_Input!$H$12:$H$286,$X567)=Repex),0)
*$DM567</f>
        <v>0</v>
      </c>
      <c r="DP567" s="188" cm="1">
        <f t="array" aca="1" ref="DP567" ca="1">IFERROR(INDEX(Forecast_Capex_Input!BQ$12:BQ$286,$X567)
*(INDEX(Forecast_Capex_Input!$H$12:$H$286,$X567)=Repex),0)
*$DM567</f>
        <v>0</v>
      </c>
      <c r="DQ567" s="188" cm="1">
        <f t="array" aca="1" ref="DQ567" ca="1">IFERROR(INDEX(Forecast_Capex_Input!BR$12:BR$286,$X567)
*(INDEX(Forecast_Capex_Input!$H$12:$H$286,$X567)=Repex),0)
*$DM567</f>
        <v>0</v>
      </c>
      <c r="DR567" s="188" cm="1">
        <f t="array" aca="1" ref="DR567" ca="1">IFERROR(INDEX(Forecast_Capex_Input!BS$12:BS$286,$X567)
*(INDEX(Forecast_Capex_Input!$H$12:$H$286,$X567)=Repex),0)
*$DM567</f>
        <v>0</v>
      </c>
      <c r="DS567" s="165"/>
      <c r="DT567" s="188" t="b" cm="1">
        <f t="array" aca="1" ref="DT567" ca="1">OR($G567=Forecast_Capex_Input!$BU$8:$BU$10)</f>
        <v>0</v>
      </c>
      <c r="DU567" s="188" cm="1">
        <f t="array" aca="1" ref="DU567" ca="1">IFERROR(INDEX(Forecast_Capex_Input!BV$12:BV$286,$X567)
*(INDEX(Forecast_Capex_Input!$H$12:$H$286,$X567)=Repex),0)
*$DT567</f>
        <v>0</v>
      </c>
      <c r="DV567" s="188" cm="1">
        <f t="array" aca="1" ref="DV567" ca="1">IFERROR(INDEX(Forecast_Capex_Input!BW$12:BW$286,$X567)
*(INDEX(Forecast_Capex_Input!$H$12:$H$286,$X567)=Repex),0)
*$DT567</f>
        <v>0</v>
      </c>
      <c r="DW567" s="188" cm="1">
        <f t="array" aca="1" ref="DW567" ca="1">IFERROR(INDEX(Forecast_Capex_Input!BX$12:BX$286,$X567)
*(INDEX(Forecast_Capex_Input!$H$12:$H$286,$X567)=Repex),0)
*$DT567</f>
        <v>0</v>
      </c>
      <c r="DX567" s="188" cm="1">
        <f t="array" aca="1" ref="DX567" ca="1">IFERROR(INDEX(Forecast_Capex_Input!BY$12:BY$286,$X567)
*(INDEX(Forecast_Capex_Input!$H$12:$H$286,$X567)=Repex),0)
*$DT567</f>
        <v>0</v>
      </c>
      <c r="DY567" s="188" cm="1">
        <f t="array" aca="1" ref="DY567" ca="1">IFERROR(INDEX(Forecast_Capex_Input!BZ$12:BZ$286,$X567)
*(INDEX(Forecast_Capex_Input!$H$12:$H$286,$X567)=Repex),0)
*$DT567</f>
        <v>0</v>
      </c>
      <c r="DZ567" s="188" cm="1">
        <f t="array" aca="1" ref="DZ567" ca="1">IFERROR(INDEX(Forecast_Capex_Input!CA$12:CA$286,$X567)
*(INDEX(Forecast_Capex_Input!$H$12:$H$286,$X567)=Repex),0)
*$DT567</f>
        <v>0</v>
      </c>
      <c r="EA567" s="188" cm="1">
        <f t="array" aca="1" ref="EA567" ca="1">IFERROR(INDEX(Forecast_Capex_Input!CB$12:CB$286,$X567)
*(INDEX(Forecast_Capex_Input!$H$12:$H$286,$X567)=Repex),0)
*$DT567</f>
        <v>0</v>
      </c>
      <c r="EB567" s="188" cm="1">
        <f t="array" aca="1" ref="EB567" ca="1">IFERROR(INDEX(Forecast_Capex_Input!CC$12:CC$286,$X567)
*(INDEX(Forecast_Capex_Input!$H$12:$H$286,$X567)=Repex),0)
*$DT567</f>
        <v>0</v>
      </c>
      <c r="EC567" s="165"/>
      <c r="ED567" s="226" t="str">
        <f t="shared" si="391"/>
        <v>N/A</v>
      </c>
      <c r="EE567" s="174" t="s">
        <v>15</v>
      </c>
    </row>
    <row r="568" spans="3:135" x14ac:dyDescent="0.2">
      <c r="C568" s="174">
        <f t="shared" si="392"/>
        <v>558</v>
      </c>
      <c r="D568" s="167" t="str" cm="1">
        <f t="array" ref="D568">IFERROR(INDEX(Forecast_Capex_Input!$D$12:$D$286,$X568),NA)</f>
        <v>N/A</v>
      </c>
      <c r="E568" s="172" t="str" cm="1">
        <f t="array" ref="E568">IF($X568=NA,NA,INDEX(Forecast_Capex_Input!$E$12:$E$286,$X568))</f>
        <v>N/A</v>
      </c>
      <c r="F568" s="167" t="str" cm="1">
        <f t="array" aca="1" ref="F568" ca="1">IFERROR(INDEX(General!$E$25:$E$26,$Y568),NA)</f>
        <v>N/A</v>
      </c>
      <c r="G568" s="167" t="str" cm="1">
        <f t="array" aca="1" ref="G568" ca="1">IFERROR(INDEX(Forecast_Capex_Input!$AI$11:$BB$11,$AA568),NA)</f>
        <v>N/A</v>
      </c>
      <c r="H568" s="189" t="str" cm="1">
        <f t="array" aca="1" ref="H568" ca="1">IFERROR(INDEX(Forecast_Capex_Input!$AI$12:$BB$286,$X568,$AA568),NA)</f>
        <v>N/A</v>
      </c>
      <c r="I568" s="199" t="str" cm="1">
        <f t="array" ref="I568">IFERROR(INDEX(Forecast_Capex_Input!$F$12:$F$286,$X568),NA)</f>
        <v>N/A</v>
      </c>
      <c r="J568" s="199" t="str" cm="1">
        <f t="array" ref="J568">IFERROR(INDEX(Forecast_Capex_Input!G$12:G$286,$X568),NA)</f>
        <v>N/A</v>
      </c>
      <c r="K568" s="199" t="str" cm="1">
        <f t="array" ref="K568">IFERROR(INDEX(Forecast_Capex_Input!H$12:H$286,$X568),NA)</f>
        <v>N/A</v>
      </c>
      <c r="L568" s="199" t="str" cm="1">
        <f t="array" ref="L568">IFERROR(INDEX(Forecast_Capex_Input!I$12:I$286,$X568),NA)</f>
        <v>N/A</v>
      </c>
      <c r="M568" s="199" t="str" cm="1">
        <f t="array" ref="M568">IFERROR(INDEX(Forecast_Capex_Input!J$12:J$286,$X568),NA)</f>
        <v>N/A</v>
      </c>
      <c r="N568" s="199" t="str" cm="1">
        <f t="array" ref="N568">IFERROR(INDEX(Forecast_Capex_Input!K$12:K$286,$X568),NA)</f>
        <v>N/A</v>
      </c>
      <c r="O568" s="199" t="str" cm="1">
        <f t="array" ref="O568">IFERROR(INDEX(Forecast_Capex_Input!L$12:L$286,$X568),NA)</f>
        <v>N/A</v>
      </c>
      <c r="P568" s="199" t="str" cm="1">
        <f t="array" ref="P568">IFERROR(INDEX(Forecast_Capex_Input!M$12:M$286,$X568),NA)</f>
        <v>N/A</v>
      </c>
      <c r="Q568" s="172" t="str" cm="1">
        <f t="array" ref="Q568">IFERROR(INDEX(Forecast_Capex_Input!N$12:N$286,$X568),NA)</f>
        <v>N/A</v>
      </c>
      <c r="R568" s="265" cm="1">
        <f t="array" ref="R568">IFERROR(INDEX(Forecast_Capex_Input!O$12:O$286,$X568),0)</f>
        <v>0</v>
      </c>
      <c r="S568" s="172" cm="1">
        <f t="array" ref="S568">IFERROR(INDEX(Forecast_Capex_Input!P$12:P$286,$X568),0)</f>
        <v>0</v>
      </c>
      <c r="T568" s="199" t="str" cm="1">
        <f t="array" aca="1" ref="T568" ca="1">IFERROR(INDEX(General!$K$84:$K$103,$AA568),NA)</f>
        <v>N/A</v>
      </c>
      <c r="U568" s="188" cm="1">
        <f t="array" aca="1" ref="U568" ca="1">IFERROR(
IF($F568=General!$E$25,INDEX(Forecast_Capex_Input!S$12:S$286,$X568),
INDEX(Forecast_Capex_Input!T$12:T$286,$X568)),0)</f>
        <v>0</v>
      </c>
      <c r="V568" s="222" t="b">
        <f>IFERROR(INDEX(Overheads!$T$19:$T$26,MATCH($I568,Overheads!$E$19:$E$26,0)),FALSE)</f>
        <v>0</v>
      </c>
      <c r="W568" s="165"/>
      <c r="X568" s="174" t="str">
        <f>IFERROR(
IF(MATCH($C568,Forecast_Capex_Input!$CI$12:$CI$286,1)+1&gt;MAX(Forecast_Capex_Input!$C$12:$C$286),NA,
MATCH($C568,Forecast_Capex_Input!$CI$12:$CI$286,1)+1),1)</f>
        <v>N/A</v>
      </c>
      <c r="Y568" s="174" t="str" cm="1">
        <f t="array" aca="1" ref="Y568" ca="1">IFERROR(
IF(X567&lt;&gt;X568,1,
IF(COUNTIF(OFFSET(Y567,0,0,-INDEX(Forecast_Capex_Input!$CG$12:$CG$286,$X568)),Y567)=INDEX(Forecast_Capex_Input!$CG$12:$CG$286,$X568),Y567+1,Y567)),NA)</f>
        <v>N/A</v>
      </c>
      <c r="Z568" s="174" t="str" cm="1">
        <f t="array" ref="Z568">IFERROR($C568-IF($X568=1,1,INDEX(Forecast_Capex_Input!$CI$12:$CI$286,$X568-1))+1,NA)</f>
        <v>N/A</v>
      </c>
      <c r="AA568" s="174" t="str" cm="1">
        <f t="array" aca="1" ref="AA568" ca="1">IFERROR(IF(Y568=1,
INDEX(Forecast_Capex_Input!$AI$10:$BB$10,SMALL(IF(INDEX(Forecast_Capex_Input!$AI$12:$BB$286,$X568,0)&gt;0,COLUMN(Forecast_Capex_Input!$AI$10:$BB$10)-COLUMN(Forecast_Capex_Input!$AI$12)+1),ROWS(OFFSET(AA567,0,0,-$Z568)))),
OFFSET(AA567,-INDEX(Forecast_Capex_Input!$CG$12:$CG$286,$X568)+1,0)),NA)</f>
        <v>N/A</v>
      </c>
      <c r="AB568" s="174" t="str">
        <f t="shared" ca="1" si="361"/>
        <v>N/A</v>
      </c>
      <c r="AC568" s="222" t="b">
        <f t="shared" si="393"/>
        <v>0</v>
      </c>
      <c r="AD568" s="220" t="b">
        <v>0</v>
      </c>
      <c r="AE568" s="222" t="b">
        <f t="shared" si="362"/>
        <v>1</v>
      </c>
      <c r="AF568" s="165"/>
      <c r="AG568" s="215">
        <v>0</v>
      </c>
      <c r="AH568" s="215">
        <v>0</v>
      </c>
      <c r="AI568" s="215">
        <v>0</v>
      </c>
      <c r="AJ568" s="215">
        <v>0</v>
      </c>
      <c r="AK568" s="215">
        <v>0</v>
      </c>
      <c r="AL568" s="155">
        <v>0</v>
      </c>
      <c r="AM568" s="165"/>
      <c r="AN568" s="215" cm="1">
        <f t="array" aca="1" ref="AN568" ca="1">IFERROR(INDEX(General!O$33:O$34,$AB568)
*AG568,0)</f>
        <v>0</v>
      </c>
      <c r="AO568" s="215" cm="1">
        <f t="array" aca="1" ref="AO568" ca="1">IFERROR(INDEX(General!P$33:P$34,$AB568)
*AH568,0)</f>
        <v>0</v>
      </c>
      <c r="AP568" s="215" cm="1">
        <f t="array" aca="1" ref="AP568" ca="1">IFERROR(INDEX(General!Q$33:Q$34,$AB568)
*AI568,0)</f>
        <v>0</v>
      </c>
      <c r="AQ568" s="215" cm="1">
        <f t="array" aca="1" ref="AQ568" ca="1">IFERROR(INDEX(General!R$33:R$34,$AB568)
*AJ568,0)</f>
        <v>0</v>
      </c>
      <c r="AR568" s="215" cm="1">
        <f t="array" aca="1" ref="AR568" ca="1">IFERROR(INDEX(General!S$33:S$34,$AB568)
*AK568,0)</f>
        <v>0</v>
      </c>
      <c r="AS568" s="155">
        <f t="shared" ca="1" si="394"/>
        <v>0</v>
      </c>
      <c r="AT568" s="165"/>
      <c r="AU568" s="215">
        <f ca="1">IF($AE568=FALSE,AN568*Overheads!$R$24*$V568,
IFERROR(Overheads!$O$49*$V568*AN568,0)
+IFERROR(Overheads!Q$59*$V568*(AN568/Overheads!Q$68),0))</f>
        <v>0</v>
      </c>
      <c r="AV568" s="215">
        <f ca="1">IF($AE568=FALSE,AO568*Overheads!$R$24*$V568,
IFERROR(Overheads!$O$49*$V568*AO568,0)
+IFERROR(Overheads!R$59*$V568*(AO568/Overheads!R$68),0))</f>
        <v>0</v>
      </c>
      <c r="AW568" s="215">
        <f ca="1">IF($AE568=FALSE,AP568*Overheads!$R$24*$V568,
IFERROR(Overheads!$O$49*$V568*AP568,0)
+IFERROR(Overheads!S$59*$V568*(AP568/Overheads!S$68),0))</f>
        <v>0</v>
      </c>
      <c r="AX568" s="215">
        <f ca="1">IF($AE568=FALSE,AQ568*Overheads!$R$24*$V568,
IFERROR(Overheads!$O$49*$V568*AQ568,0)
+IFERROR(Overheads!T$59*$V568*(AQ568/Overheads!T$68),0))</f>
        <v>0</v>
      </c>
      <c r="AY568" s="215">
        <f ca="1">IF($AE568=FALSE,AR568*Overheads!$R$24*$V568,
IFERROR(Overheads!$O$49*$V568*AR568,0)
+IFERROR(Overheads!U$59*$V568*(AR568/Overheads!U$68),0))</f>
        <v>0</v>
      </c>
      <c r="AZ568" s="155">
        <f t="shared" ca="1" si="395"/>
        <v>0</v>
      </c>
      <c r="BA568" s="165"/>
      <c r="BB568" s="215">
        <f ca="1">IF($AE568=FALSE,AN568*Overheads!$S$25,
IFERROR(Overheads!$O$50*AN568,0)
+IFERROR(Overheads!Q$60*(AN568/Overheads!Q$66),0))</f>
        <v>0</v>
      </c>
      <c r="BC568" s="215">
        <f ca="1">IF($AE568=FALSE,AO568*Overheads!$S$25,
IFERROR(Overheads!$O$50*AO568,0)
+IFERROR(Overheads!R$60*(AO568/Overheads!R$66),0))</f>
        <v>0</v>
      </c>
      <c r="BD568" s="215">
        <f ca="1">IF($AE568=FALSE,AP568*Overheads!$S$25,
IFERROR(Overheads!$O$50*AP568,0)
+IFERROR(Overheads!S$60*(AP568/Overheads!S$66),0))</f>
        <v>0</v>
      </c>
      <c r="BE568" s="215">
        <f ca="1">IF($AE568=FALSE,AQ568*Overheads!$S$25,
IFERROR(Overheads!$O$50*AQ568,0)
+IFERROR(Overheads!T$60*(AQ568/Overheads!T$66),0))</f>
        <v>0</v>
      </c>
      <c r="BF568" s="215">
        <f ca="1">IF($AE568=FALSE,AR568*Overheads!$S$25,
IFERROR(Overheads!$O$50*AR568,0)
+IFERROR(Overheads!U$60*(AR568/Overheads!U$66),0))</f>
        <v>0</v>
      </c>
      <c r="BG568" s="155">
        <f t="shared" ca="1" si="396"/>
        <v>0</v>
      </c>
      <c r="BH568" s="165"/>
      <c r="BI568" s="215">
        <f t="shared" ca="1" si="397"/>
        <v>0</v>
      </c>
      <c r="BJ568" s="215">
        <f t="shared" ca="1" si="363"/>
        <v>0</v>
      </c>
      <c r="BK568" s="215">
        <f t="shared" ca="1" si="364"/>
        <v>0</v>
      </c>
      <c r="BL568" s="215">
        <f t="shared" ca="1" si="365"/>
        <v>0</v>
      </c>
      <c r="BM568" s="215">
        <f t="shared" ca="1" si="366"/>
        <v>0</v>
      </c>
      <c r="BN568" s="155">
        <f t="shared" ca="1" si="398"/>
        <v>0</v>
      </c>
      <c r="BO568" s="165"/>
      <c r="BP568" s="187" cm="1">
        <f t="array" ref="BP568">IFERROR(IF($X568=$X567,BP567,INDEX(Forecast_Capex_Input!AC$12:AC$286,$X568)),0)</f>
        <v>0</v>
      </c>
      <c r="BQ568" s="187" cm="1">
        <f t="array" ref="BQ568">IFERROR(IF($X568=$X567,BQ567,INDEX(Forecast_Capex_Input!AD$12:AD$286,$X568)),0)</f>
        <v>0</v>
      </c>
      <c r="BR568" s="187" cm="1">
        <f t="array" ref="BR568">IFERROR(IF($X568=$X567,BR567,INDEX(Forecast_Capex_Input!AE$12:AE$286,$X568)),0)</f>
        <v>0</v>
      </c>
      <c r="BS568" s="187" cm="1">
        <f t="array" ref="BS568">IFERROR(IF($X568=$X567,BS567,INDEX(Forecast_Capex_Input!AF$12:AF$286,$X568)),0)</f>
        <v>0</v>
      </c>
      <c r="BT568" s="187" cm="1">
        <f t="array" ref="BT568">IFERROR(IF($X568=$X567,BT567,INDEX(Forecast_Capex_Input!AG$12:AG$286,$X568)),0)</f>
        <v>0</v>
      </c>
      <c r="BU568" s="165"/>
      <c r="BV568" s="215">
        <f t="shared" si="367"/>
        <v>0</v>
      </c>
      <c r="BW568" s="215">
        <f t="shared" si="368"/>
        <v>0</v>
      </c>
      <c r="BX568" s="215">
        <f t="shared" si="369"/>
        <v>0</v>
      </c>
      <c r="BY568" s="215">
        <f t="shared" si="370"/>
        <v>0</v>
      </c>
      <c r="BZ568" s="215">
        <f t="shared" si="371"/>
        <v>0</v>
      </c>
      <c r="CA568" s="155">
        <f t="shared" si="399"/>
        <v>0</v>
      </c>
      <c r="CB568" s="165"/>
      <c r="CC568" s="215">
        <f t="shared" si="372"/>
        <v>0</v>
      </c>
      <c r="CD568" s="215">
        <f t="shared" si="373"/>
        <v>0</v>
      </c>
      <c r="CE568" s="215">
        <f t="shared" si="374"/>
        <v>0</v>
      </c>
      <c r="CF568" s="215">
        <f t="shared" si="375"/>
        <v>0</v>
      </c>
      <c r="CG568" s="215">
        <f t="shared" si="376"/>
        <v>0</v>
      </c>
      <c r="CH568" s="155">
        <f t="shared" si="400"/>
        <v>0</v>
      </c>
      <c r="CI568" s="165"/>
      <c r="CJ568" s="215">
        <f t="shared" si="377"/>
        <v>0</v>
      </c>
      <c r="CK568" s="215">
        <f t="shared" si="378"/>
        <v>0</v>
      </c>
      <c r="CL568" s="215">
        <f t="shared" si="379"/>
        <v>0</v>
      </c>
      <c r="CM568" s="215">
        <f t="shared" si="380"/>
        <v>0</v>
      </c>
      <c r="CN568" s="215">
        <f t="shared" si="381"/>
        <v>0</v>
      </c>
      <c r="CO568" s="155">
        <f t="shared" si="401"/>
        <v>0</v>
      </c>
      <c r="CP568" s="165"/>
      <c r="CQ568" s="223">
        <f t="shared" si="382"/>
        <v>0</v>
      </c>
      <c r="CR568" s="223">
        <f t="shared" si="383"/>
        <v>0</v>
      </c>
      <c r="CS568" s="223">
        <f t="shared" si="384"/>
        <v>0</v>
      </c>
      <c r="CT568" s="223">
        <f t="shared" si="385"/>
        <v>0</v>
      </c>
      <c r="CU568" s="223">
        <f t="shared" si="386"/>
        <v>0</v>
      </c>
      <c r="CV568" s="155">
        <f t="shared" si="402"/>
        <v>0</v>
      </c>
      <c r="CW568" s="165"/>
      <c r="CX568" s="215">
        <f t="shared" si="403"/>
        <v>0</v>
      </c>
      <c r="CY568" s="215">
        <f t="shared" si="387"/>
        <v>0</v>
      </c>
      <c r="CZ568" s="215">
        <f t="shared" si="388"/>
        <v>0</v>
      </c>
      <c r="DA568" s="215">
        <f t="shared" si="389"/>
        <v>0</v>
      </c>
      <c r="DB568" s="215">
        <f t="shared" si="390"/>
        <v>0</v>
      </c>
      <c r="DC568" s="155">
        <f t="shared" si="404"/>
        <v>0</v>
      </c>
      <c r="DD568" s="165"/>
      <c r="DE568" s="188" t="b" cm="1">
        <f t="array" aca="1" ref="DE568" ca="1">OR($G568=Forecast_Capex_Input!$BF$8:$BF$10)</f>
        <v>0</v>
      </c>
      <c r="DF568" s="188" cm="1">
        <f t="array" aca="1" ref="DF568" ca="1">IFERROR(INDEX(Forecast_Capex_Input!BG$12:BG$286,$X568)
*(INDEX(Forecast_Capex_Input!$H$12:$H$286,$X568)=Repex),0)
*$DE568</f>
        <v>0</v>
      </c>
      <c r="DG568" s="188" cm="1">
        <f t="array" aca="1" ref="DG568" ca="1">IFERROR(INDEX(Forecast_Capex_Input!BH$12:BH$286,$X568)
*(INDEX(Forecast_Capex_Input!$H$12:$H$286,$X568)=Repex),0)
*$DE568</f>
        <v>0</v>
      </c>
      <c r="DH568" s="188" cm="1">
        <f t="array" aca="1" ref="DH568" ca="1">IFERROR(INDEX(Forecast_Capex_Input!BI$12:BI$286,$X568)
*(INDEX(Forecast_Capex_Input!$H$12:$H$286,$X568)=Repex),0)
*$DE568</f>
        <v>0</v>
      </c>
      <c r="DI568" s="188" cm="1">
        <f t="array" aca="1" ref="DI568" ca="1">IFERROR(INDEX(Forecast_Capex_Input!BJ$12:BJ$286,$X568)
*(INDEX(Forecast_Capex_Input!$H$12:$H$286,$X568)=Repex),0)
*$DE568</f>
        <v>0</v>
      </c>
      <c r="DJ568" s="188" cm="1">
        <f t="array" aca="1" ref="DJ568" ca="1">IFERROR(INDEX(Forecast_Capex_Input!BK$12:BK$286,$X568)
*(INDEX(Forecast_Capex_Input!$H$12:$H$286,$X568)=Repex),0)
*$DE568</f>
        <v>0</v>
      </c>
      <c r="DK568" s="188" cm="1">
        <f t="array" aca="1" ref="DK568" ca="1">IFERROR(INDEX(Forecast_Capex_Input!BL$12:BL$286,$X568)
*(INDEX(Forecast_Capex_Input!$H$12:$H$286,$X568)=Repex),0)
*$DE568</f>
        <v>0</v>
      </c>
      <c r="DL568" s="165"/>
      <c r="DM568" s="188" t="b" cm="1">
        <f t="array" aca="1" ref="DM568" ca="1">OR($G568=Forecast_Capex_Input!$BN$8:$BN$9)</f>
        <v>0</v>
      </c>
      <c r="DN568" s="188" cm="1">
        <f t="array" aca="1" ref="DN568" ca="1">IFERROR(INDEX(Forecast_Capex_Input!BO$12:BO$286,$X568)
*(INDEX(Forecast_Capex_Input!$H$12:$H$286,$X568)=Repex),0)
*$DM568</f>
        <v>0</v>
      </c>
      <c r="DO568" s="188" cm="1">
        <f t="array" aca="1" ref="DO568" ca="1">IFERROR(INDEX(Forecast_Capex_Input!BP$12:BP$286,$X568)
*(INDEX(Forecast_Capex_Input!$H$12:$H$286,$X568)=Repex),0)
*$DM568</f>
        <v>0</v>
      </c>
      <c r="DP568" s="188" cm="1">
        <f t="array" aca="1" ref="DP568" ca="1">IFERROR(INDEX(Forecast_Capex_Input!BQ$12:BQ$286,$X568)
*(INDEX(Forecast_Capex_Input!$H$12:$H$286,$X568)=Repex),0)
*$DM568</f>
        <v>0</v>
      </c>
      <c r="DQ568" s="188" cm="1">
        <f t="array" aca="1" ref="DQ568" ca="1">IFERROR(INDEX(Forecast_Capex_Input!BR$12:BR$286,$X568)
*(INDEX(Forecast_Capex_Input!$H$12:$H$286,$X568)=Repex),0)
*$DM568</f>
        <v>0</v>
      </c>
      <c r="DR568" s="188" cm="1">
        <f t="array" aca="1" ref="DR568" ca="1">IFERROR(INDEX(Forecast_Capex_Input!BS$12:BS$286,$X568)
*(INDEX(Forecast_Capex_Input!$H$12:$H$286,$X568)=Repex),0)
*$DM568</f>
        <v>0</v>
      </c>
      <c r="DS568" s="165"/>
      <c r="DT568" s="188" t="b" cm="1">
        <f t="array" aca="1" ref="DT568" ca="1">OR($G568=Forecast_Capex_Input!$BU$8:$BU$10)</f>
        <v>0</v>
      </c>
      <c r="DU568" s="188" cm="1">
        <f t="array" aca="1" ref="DU568" ca="1">IFERROR(INDEX(Forecast_Capex_Input!BV$12:BV$286,$X568)
*(INDEX(Forecast_Capex_Input!$H$12:$H$286,$X568)=Repex),0)
*$DT568</f>
        <v>0</v>
      </c>
      <c r="DV568" s="188" cm="1">
        <f t="array" aca="1" ref="DV568" ca="1">IFERROR(INDEX(Forecast_Capex_Input!BW$12:BW$286,$X568)
*(INDEX(Forecast_Capex_Input!$H$12:$H$286,$X568)=Repex),0)
*$DT568</f>
        <v>0</v>
      </c>
      <c r="DW568" s="188" cm="1">
        <f t="array" aca="1" ref="DW568" ca="1">IFERROR(INDEX(Forecast_Capex_Input!BX$12:BX$286,$X568)
*(INDEX(Forecast_Capex_Input!$H$12:$H$286,$X568)=Repex),0)
*$DT568</f>
        <v>0</v>
      </c>
      <c r="DX568" s="188" cm="1">
        <f t="array" aca="1" ref="DX568" ca="1">IFERROR(INDEX(Forecast_Capex_Input!BY$12:BY$286,$X568)
*(INDEX(Forecast_Capex_Input!$H$12:$H$286,$X568)=Repex),0)
*$DT568</f>
        <v>0</v>
      </c>
      <c r="DY568" s="188" cm="1">
        <f t="array" aca="1" ref="DY568" ca="1">IFERROR(INDEX(Forecast_Capex_Input!BZ$12:BZ$286,$X568)
*(INDEX(Forecast_Capex_Input!$H$12:$H$286,$X568)=Repex),0)
*$DT568</f>
        <v>0</v>
      </c>
      <c r="DZ568" s="188" cm="1">
        <f t="array" aca="1" ref="DZ568" ca="1">IFERROR(INDEX(Forecast_Capex_Input!CA$12:CA$286,$X568)
*(INDEX(Forecast_Capex_Input!$H$12:$H$286,$X568)=Repex),0)
*$DT568</f>
        <v>0</v>
      </c>
      <c r="EA568" s="188" cm="1">
        <f t="array" aca="1" ref="EA568" ca="1">IFERROR(INDEX(Forecast_Capex_Input!CB$12:CB$286,$X568)
*(INDEX(Forecast_Capex_Input!$H$12:$H$286,$X568)=Repex),0)
*$DT568</f>
        <v>0</v>
      </c>
      <c r="EB568" s="188" cm="1">
        <f t="array" aca="1" ref="EB568" ca="1">IFERROR(INDEX(Forecast_Capex_Input!CC$12:CC$286,$X568)
*(INDEX(Forecast_Capex_Input!$H$12:$H$286,$X568)=Repex),0)
*$DT568</f>
        <v>0</v>
      </c>
      <c r="EC568" s="165"/>
      <c r="ED568" s="226" t="str">
        <f t="shared" si="391"/>
        <v>N/A</v>
      </c>
      <c r="EE568" s="174" t="s">
        <v>15</v>
      </c>
    </row>
    <row r="569" spans="3:135" x14ac:dyDescent="0.2">
      <c r="C569" s="174">
        <f t="shared" si="392"/>
        <v>559</v>
      </c>
      <c r="D569" s="167" t="str" cm="1">
        <f t="array" ref="D569">IFERROR(INDEX(Forecast_Capex_Input!$D$12:$D$286,$X569),NA)</f>
        <v>N/A</v>
      </c>
      <c r="E569" s="172" t="str" cm="1">
        <f t="array" ref="E569">IF($X569=NA,NA,INDEX(Forecast_Capex_Input!$E$12:$E$286,$X569))</f>
        <v>N/A</v>
      </c>
      <c r="F569" s="167" t="str" cm="1">
        <f t="array" aca="1" ref="F569" ca="1">IFERROR(INDEX(General!$E$25:$E$26,$Y569),NA)</f>
        <v>N/A</v>
      </c>
      <c r="G569" s="167" t="str" cm="1">
        <f t="array" aca="1" ref="G569" ca="1">IFERROR(INDEX(Forecast_Capex_Input!$AI$11:$BB$11,$AA569),NA)</f>
        <v>N/A</v>
      </c>
      <c r="H569" s="189" t="str" cm="1">
        <f t="array" aca="1" ref="H569" ca="1">IFERROR(INDEX(Forecast_Capex_Input!$AI$12:$BB$286,$X569,$AA569),NA)</f>
        <v>N/A</v>
      </c>
      <c r="I569" s="199" t="str" cm="1">
        <f t="array" ref="I569">IFERROR(INDEX(Forecast_Capex_Input!$F$12:$F$286,$X569),NA)</f>
        <v>N/A</v>
      </c>
      <c r="J569" s="199" t="str" cm="1">
        <f t="array" ref="J569">IFERROR(INDEX(Forecast_Capex_Input!G$12:G$286,$X569),NA)</f>
        <v>N/A</v>
      </c>
      <c r="K569" s="199" t="str" cm="1">
        <f t="array" ref="K569">IFERROR(INDEX(Forecast_Capex_Input!H$12:H$286,$X569),NA)</f>
        <v>N/A</v>
      </c>
      <c r="L569" s="199" t="str" cm="1">
        <f t="array" ref="L569">IFERROR(INDEX(Forecast_Capex_Input!I$12:I$286,$X569),NA)</f>
        <v>N/A</v>
      </c>
      <c r="M569" s="199" t="str" cm="1">
        <f t="array" ref="M569">IFERROR(INDEX(Forecast_Capex_Input!J$12:J$286,$X569),NA)</f>
        <v>N/A</v>
      </c>
      <c r="N569" s="199" t="str" cm="1">
        <f t="array" ref="N569">IFERROR(INDEX(Forecast_Capex_Input!K$12:K$286,$X569),NA)</f>
        <v>N/A</v>
      </c>
      <c r="O569" s="199" t="str" cm="1">
        <f t="array" ref="O569">IFERROR(INDEX(Forecast_Capex_Input!L$12:L$286,$X569),NA)</f>
        <v>N/A</v>
      </c>
      <c r="P569" s="199" t="str" cm="1">
        <f t="array" ref="P569">IFERROR(INDEX(Forecast_Capex_Input!M$12:M$286,$X569),NA)</f>
        <v>N/A</v>
      </c>
      <c r="Q569" s="172" t="str" cm="1">
        <f t="array" ref="Q569">IFERROR(INDEX(Forecast_Capex_Input!N$12:N$286,$X569),NA)</f>
        <v>N/A</v>
      </c>
      <c r="R569" s="265" cm="1">
        <f t="array" ref="R569">IFERROR(INDEX(Forecast_Capex_Input!O$12:O$286,$X569),0)</f>
        <v>0</v>
      </c>
      <c r="S569" s="172" cm="1">
        <f t="array" ref="S569">IFERROR(INDEX(Forecast_Capex_Input!P$12:P$286,$X569),0)</f>
        <v>0</v>
      </c>
      <c r="T569" s="199" t="str" cm="1">
        <f t="array" aca="1" ref="T569" ca="1">IFERROR(INDEX(General!$K$84:$K$103,$AA569),NA)</f>
        <v>N/A</v>
      </c>
      <c r="U569" s="188" cm="1">
        <f t="array" aca="1" ref="U569" ca="1">IFERROR(
IF($F569=General!$E$25,INDEX(Forecast_Capex_Input!S$12:S$286,$X569),
INDEX(Forecast_Capex_Input!T$12:T$286,$X569)),0)</f>
        <v>0</v>
      </c>
      <c r="V569" s="222" t="b">
        <f>IFERROR(INDEX(Overheads!$T$19:$T$26,MATCH($I569,Overheads!$E$19:$E$26,0)),FALSE)</f>
        <v>0</v>
      </c>
      <c r="W569" s="165"/>
      <c r="X569" s="174" t="str">
        <f>IFERROR(
IF(MATCH($C569,Forecast_Capex_Input!$CI$12:$CI$286,1)+1&gt;MAX(Forecast_Capex_Input!$C$12:$C$286),NA,
MATCH($C569,Forecast_Capex_Input!$CI$12:$CI$286,1)+1),1)</f>
        <v>N/A</v>
      </c>
      <c r="Y569" s="174" t="str" cm="1">
        <f t="array" aca="1" ref="Y569" ca="1">IFERROR(
IF(X568&lt;&gt;X569,1,
IF(COUNTIF(OFFSET(Y568,0,0,-INDEX(Forecast_Capex_Input!$CG$12:$CG$286,$X569)),Y568)=INDEX(Forecast_Capex_Input!$CG$12:$CG$286,$X569),Y568+1,Y568)),NA)</f>
        <v>N/A</v>
      </c>
      <c r="Z569" s="174" t="str" cm="1">
        <f t="array" ref="Z569">IFERROR($C569-IF($X569=1,1,INDEX(Forecast_Capex_Input!$CI$12:$CI$286,$X569-1))+1,NA)</f>
        <v>N/A</v>
      </c>
      <c r="AA569" s="174" t="str" cm="1">
        <f t="array" aca="1" ref="AA569" ca="1">IFERROR(IF(Y569=1,
INDEX(Forecast_Capex_Input!$AI$10:$BB$10,SMALL(IF(INDEX(Forecast_Capex_Input!$AI$12:$BB$286,$X569,0)&gt;0,COLUMN(Forecast_Capex_Input!$AI$10:$BB$10)-COLUMN(Forecast_Capex_Input!$AI$12)+1),ROWS(OFFSET(AA568,0,0,-$Z569)))),
OFFSET(AA568,-INDEX(Forecast_Capex_Input!$CG$12:$CG$286,$X569)+1,0)),NA)</f>
        <v>N/A</v>
      </c>
      <c r="AB569" s="174" t="str">
        <f t="shared" ca="1" si="361"/>
        <v>N/A</v>
      </c>
      <c r="AC569" s="222" t="b">
        <f t="shared" si="393"/>
        <v>0</v>
      </c>
      <c r="AD569" s="220" t="b">
        <v>0</v>
      </c>
      <c r="AE569" s="222" t="b">
        <f t="shared" si="362"/>
        <v>1</v>
      </c>
      <c r="AF569" s="165"/>
      <c r="AG569" s="215">
        <v>0</v>
      </c>
      <c r="AH569" s="215">
        <v>0</v>
      </c>
      <c r="AI569" s="215">
        <v>0</v>
      </c>
      <c r="AJ569" s="215">
        <v>0</v>
      </c>
      <c r="AK569" s="215">
        <v>0</v>
      </c>
      <c r="AL569" s="155">
        <v>0</v>
      </c>
      <c r="AM569" s="165"/>
      <c r="AN569" s="215" cm="1">
        <f t="array" aca="1" ref="AN569" ca="1">IFERROR(INDEX(General!O$33:O$34,$AB569)
*AG569,0)</f>
        <v>0</v>
      </c>
      <c r="AO569" s="215" cm="1">
        <f t="array" aca="1" ref="AO569" ca="1">IFERROR(INDEX(General!P$33:P$34,$AB569)
*AH569,0)</f>
        <v>0</v>
      </c>
      <c r="AP569" s="215" cm="1">
        <f t="array" aca="1" ref="AP569" ca="1">IFERROR(INDEX(General!Q$33:Q$34,$AB569)
*AI569,0)</f>
        <v>0</v>
      </c>
      <c r="AQ569" s="215" cm="1">
        <f t="array" aca="1" ref="AQ569" ca="1">IFERROR(INDEX(General!R$33:R$34,$AB569)
*AJ569,0)</f>
        <v>0</v>
      </c>
      <c r="AR569" s="215" cm="1">
        <f t="array" aca="1" ref="AR569" ca="1">IFERROR(INDEX(General!S$33:S$34,$AB569)
*AK569,0)</f>
        <v>0</v>
      </c>
      <c r="AS569" s="155">
        <f t="shared" ca="1" si="394"/>
        <v>0</v>
      </c>
      <c r="AT569" s="165"/>
      <c r="AU569" s="215">
        <f ca="1">IF($AE569=FALSE,AN569*Overheads!$R$24*$V569,
IFERROR(Overheads!$O$49*$V569*AN569,0)
+IFERROR(Overheads!Q$59*$V569*(AN569/Overheads!Q$68),0))</f>
        <v>0</v>
      </c>
      <c r="AV569" s="215">
        <f ca="1">IF($AE569=FALSE,AO569*Overheads!$R$24*$V569,
IFERROR(Overheads!$O$49*$V569*AO569,0)
+IFERROR(Overheads!R$59*$V569*(AO569/Overheads!R$68),0))</f>
        <v>0</v>
      </c>
      <c r="AW569" s="215">
        <f ca="1">IF($AE569=FALSE,AP569*Overheads!$R$24*$V569,
IFERROR(Overheads!$O$49*$V569*AP569,0)
+IFERROR(Overheads!S$59*$V569*(AP569/Overheads!S$68),0))</f>
        <v>0</v>
      </c>
      <c r="AX569" s="215">
        <f ca="1">IF($AE569=FALSE,AQ569*Overheads!$R$24*$V569,
IFERROR(Overheads!$O$49*$V569*AQ569,0)
+IFERROR(Overheads!T$59*$V569*(AQ569/Overheads!T$68),0))</f>
        <v>0</v>
      </c>
      <c r="AY569" s="215">
        <f ca="1">IF($AE569=FALSE,AR569*Overheads!$R$24*$V569,
IFERROR(Overheads!$O$49*$V569*AR569,0)
+IFERROR(Overheads!U$59*$V569*(AR569/Overheads!U$68),0))</f>
        <v>0</v>
      </c>
      <c r="AZ569" s="155">
        <f t="shared" ca="1" si="395"/>
        <v>0</v>
      </c>
      <c r="BA569" s="165"/>
      <c r="BB569" s="215">
        <f ca="1">IF($AE569=FALSE,AN569*Overheads!$S$25,
IFERROR(Overheads!$O$50*AN569,0)
+IFERROR(Overheads!Q$60*(AN569/Overheads!Q$66),0))</f>
        <v>0</v>
      </c>
      <c r="BC569" s="215">
        <f ca="1">IF($AE569=FALSE,AO569*Overheads!$S$25,
IFERROR(Overheads!$O$50*AO569,0)
+IFERROR(Overheads!R$60*(AO569/Overheads!R$66),0))</f>
        <v>0</v>
      </c>
      <c r="BD569" s="215">
        <f ca="1">IF($AE569=FALSE,AP569*Overheads!$S$25,
IFERROR(Overheads!$O$50*AP569,0)
+IFERROR(Overheads!S$60*(AP569/Overheads!S$66),0))</f>
        <v>0</v>
      </c>
      <c r="BE569" s="215">
        <f ca="1">IF($AE569=FALSE,AQ569*Overheads!$S$25,
IFERROR(Overheads!$O$50*AQ569,0)
+IFERROR(Overheads!T$60*(AQ569/Overheads!T$66),0))</f>
        <v>0</v>
      </c>
      <c r="BF569" s="215">
        <f ca="1">IF($AE569=FALSE,AR569*Overheads!$S$25,
IFERROR(Overheads!$O$50*AR569,0)
+IFERROR(Overheads!U$60*(AR569/Overheads!U$66),0))</f>
        <v>0</v>
      </c>
      <c r="BG569" s="155">
        <f t="shared" ca="1" si="396"/>
        <v>0</v>
      </c>
      <c r="BH569" s="165"/>
      <c r="BI569" s="215">
        <f t="shared" ca="1" si="397"/>
        <v>0</v>
      </c>
      <c r="BJ569" s="215">
        <f t="shared" ca="1" si="363"/>
        <v>0</v>
      </c>
      <c r="BK569" s="215">
        <f t="shared" ca="1" si="364"/>
        <v>0</v>
      </c>
      <c r="BL569" s="215">
        <f t="shared" ca="1" si="365"/>
        <v>0</v>
      </c>
      <c r="BM569" s="215">
        <f t="shared" ca="1" si="366"/>
        <v>0</v>
      </c>
      <c r="BN569" s="155">
        <f t="shared" ca="1" si="398"/>
        <v>0</v>
      </c>
      <c r="BO569" s="165"/>
      <c r="BP569" s="187" cm="1">
        <f t="array" ref="BP569">IFERROR(IF($X569=$X568,BP568,INDEX(Forecast_Capex_Input!AC$12:AC$286,$X569)),0)</f>
        <v>0</v>
      </c>
      <c r="BQ569" s="187" cm="1">
        <f t="array" ref="BQ569">IFERROR(IF($X569=$X568,BQ568,INDEX(Forecast_Capex_Input!AD$12:AD$286,$X569)),0)</f>
        <v>0</v>
      </c>
      <c r="BR569" s="187" cm="1">
        <f t="array" ref="BR569">IFERROR(IF($X569=$X568,BR568,INDEX(Forecast_Capex_Input!AE$12:AE$286,$X569)),0)</f>
        <v>0</v>
      </c>
      <c r="BS569" s="187" cm="1">
        <f t="array" ref="BS569">IFERROR(IF($X569=$X568,BS568,INDEX(Forecast_Capex_Input!AF$12:AF$286,$X569)),0)</f>
        <v>0</v>
      </c>
      <c r="BT569" s="187" cm="1">
        <f t="array" ref="BT569">IFERROR(IF($X569=$X568,BT568,INDEX(Forecast_Capex_Input!AG$12:AG$286,$X569)),0)</f>
        <v>0</v>
      </c>
      <c r="BU569" s="165"/>
      <c r="BV569" s="215">
        <f t="shared" si="367"/>
        <v>0</v>
      </c>
      <c r="BW569" s="215">
        <f t="shared" si="368"/>
        <v>0</v>
      </c>
      <c r="BX569" s="215">
        <f t="shared" si="369"/>
        <v>0</v>
      </c>
      <c r="BY569" s="215">
        <f t="shared" si="370"/>
        <v>0</v>
      </c>
      <c r="BZ569" s="215">
        <f t="shared" si="371"/>
        <v>0</v>
      </c>
      <c r="CA569" s="155">
        <f t="shared" si="399"/>
        <v>0</v>
      </c>
      <c r="CB569" s="165"/>
      <c r="CC569" s="215">
        <f t="shared" si="372"/>
        <v>0</v>
      </c>
      <c r="CD569" s="215">
        <f t="shared" si="373"/>
        <v>0</v>
      </c>
      <c r="CE569" s="215">
        <f t="shared" si="374"/>
        <v>0</v>
      </c>
      <c r="CF569" s="215">
        <f t="shared" si="375"/>
        <v>0</v>
      </c>
      <c r="CG569" s="215">
        <f t="shared" si="376"/>
        <v>0</v>
      </c>
      <c r="CH569" s="155">
        <f t="shared" si="400"/>
        <v>0</v>
      </c>
      <c r="CI569" s="165"/>
      <c r="CJ569" s="215">
        <f t="shared" si="377"/>
        <v>0</v>
      </c>
      <c r="CK569" s="215">
        <f t="shared" si="378"/>
        <v>0</v>
      </c>
      <c r="CL569" s="215">
        <f t="shared" si="379"/>
        <v>0</v>
      </c>
      <c r="CM569" s="215">
        <f t="shared" si="380"/>
        <v>0</v>
      </c>
      <c r="CN569" s="215">
        <f t="shared" si="381"/>
        <v>0</v>
      </c>
      <c r="CO569" s="155">
        <f t="shared" si="401"/>
        <v>0</v>
      </c>
      <c r="CP569" s="165"/>
      <c r="CQ569" s="223">
        <f t="shared" si="382"/>
        <v>0</v>
      </c>
      <c r="CR569" s="223">
        <f t="shared" si="383"/>
        <v>0</v>
      </c>
      <c r="CS569" s="223">
        <f t="shared" si="384"/>
        <v>0</v>
      </c>
      <c r="CT569" s="223">
        <f t="shared" si="385"/>
        <v>0</v>
      </c>
      <c r="CU569" s="223">
        <f t="shared" si="386"/>
        <v>0</v>
      </c>
      <c r="CV569" s="155">
        <f t="shared" si="402"/>
        <v>0</v>
      </c>
      <c r="CW569" s="165"/>
      <c r="CX569" s="215">
        <f t="shared" si="403"/>
        <v>0</v>
      </c>
      <c r="CY569" s="215">
        <f t="shared" si="387"/>
        <v>0</v>
      </c>
      <c r="CZ569" s="215">
        <f t="shared" si="388"/>
        <v>0</v>
      </c>
      <c r="DA569" s="215">
        <f t="shared" si="389"/>
        <v>0</v>
      </c>
      <c r="DB569" s="215">
        <f t="shared" si="390"/>
        <v>0</v>
      </c>
      <c r="DC569" s="155">
        <f t="shared" si="404"/>
        <v>0</v>
      </c>
      <c r="DD569" s="165"/>
      <c r="DE569" s="188" t="b" cm="1">
        <f t="array" aca="1" ref="DE569" ca="1">OR($G569=Forecast_Capex_Input!$BF$8:$BF$10)</f>
        <v>0</v>
      </c>
      <c r="DF569" s="188" cm="1">
        <f t="array" aca="1" ref="DF569" ca="1">IFERROR(INDEX(Forecast_Capex_Input!BG$12:BG$286,$X569)
*(INDEX(Forecast_Capex_Input!$H$12:$H$286,$X569)=Repex),0)
*$DE569</f>
        <v>0</v>
      </c>
      <c r="DG569" s="188" cm="1">
        <f t="array" aca="1" ref="DG569" ca="1">IFERROR(INDEX(Forecast_Capex_Input!BH$12:BH$286,$X569)
*(INDEX(Forecast_Capex_Input!$H$12:$H$286,$X569)=Repex),0)
*$DE569</f>
        <v>0</v>
      </c>
      <c r="DH569" s="188" cm="1">
        <f t="array" aca="1" ref="DH569" ca="1">IFERROR(INDEX(Forecast_Capex_Input!BI$12:BI$286,$X569)
*(INDEX(Forecast_Capex_Input!$H$12:$H$286,$X569)=Repex),0)
*$DE569</f>
        <v>0</v>
      </c>
      <c r="DI569" s="188" cm="1">
        <f t="array" aca="1" ref="DI569" ca="1">IFERROR(INDEX(Forecast_Capex_Input!BJ$12:BJ$286,$X569)
*(INDEX(Forecast_Capex_Input!$H$12:$H$286,$X569)=Repex),0)
*$DE569</f>
        <v>0</v>
      </c>
      <c r="DJ569" s="188" cm="1">
        <f t="array" aca="1" ref="DJ569" ca="1">IFERROR(INDEX(Forecast_Capex_Input!BK$12:BK$286,$X569)
*(INDEX(Forecast_Capex_Input!$H$12:$H$286,$X569)=Repex),0)
*$DE569</f>
        <v>0</v>
      </c>
      <c r="DK569" s="188" cm="1">
        <f t="array" aca="1" ref="DK569" ca="1">IFERROR(INDEX(Forecast_Capex_Input!BL$12:BL$286,$X569)
*(INDEX(Forecast_Capex_Input!$H$12:$H$286,$X569)=Repex),0)
*$DE569</f>
        <v>0</v>
      </c>
      <c r="DL569" s="165"/>
      <c r="DM569" s="188" t="b" cm="1">
        <f t="array" aca="1" ref="DM569" ca="1">OR($G569=Forecast_Capex_Input!$BN$8:$BN$9)</f>
        <v>0</v>
      </c>
      <c r="DN569" s="188" cm="1">
        <f t="array" aca="1" ref="DN569" ca="1">IFERROR(INDEX(Forecast_Capex_Input!BO$12:BO$286,$X569)
*(INDEX(Forecast_Capex_Input!$H$12:$H$286,$X569)=Repex),0)
*$DM569</f>
        <v>0</v>
      </c>
      <c r="DO569" s="188" cm="1">
        <f t="array" aca="1" ref="DO569" ca="1">IFERROR(INDEX(Forecast_Capex_Input!BP$12:BP$286,$X569)
*(INDEX(Forecast_Capex_Input!$H$12:$H$286,$X569)=Repex),0)
*$DM569</f>
        <v>0</v>
      </c>
      <c r="DP569" s="188" cm="1">
        <f t="array" aca="1" ref="DP569" ca="1">IFERROR(INDEX(Forecast_Capex_Input!BQ$12:BQ$286,$X569)
*(INDEX(Forecast_Capex_Input!$H$12:$H$286,$X569)=Repex),0)
*$DM569</f>
        <v>0</v>
      </c>
      <c r="DQ569" s="188" cm="1">
        <f t="array" aca="1" ref="DQ569" ca="1">IFERROR(INDEX(Forecast_Capex_Input!BR$12:BR$286,$X569)
*(INDEX(Forecast_Capex_Input!$H$12:$H$286,$X569)=Repex),0)
*$DM569</f>
        <v>0</v>
      </c>
      <c r="DR569" s="188" cm="1">
        <f t="array" aca="1" ref="DR569" ca="1">IFERROR(INDEX(Forecast_Capex_Input!BS$12:BS$286,$X569)
*(INDEX(Forecast_Capex_Input!$H$12:$H$286,$X569)=Repex),0)
*$DM569</f>
        <v>0</v>
      </c>
      <c r="DS569" s="165"/>
      <c r="DT569" s="188" t="b" cm="1">
        <f t="array" aca="1" ref="DT569" ca="1">OR($G569=Forecast_Capex_Input!$BU$8:$BU$10)</f>
        <v>0</v>
      </c>
      <c r="DU569" s="188" cm="1">
        <f t="array" aca="1" ref="DU569" ca="1">IFERROR(INDEX(Forecast_Capex_Input!BV$12:BV$286,$X569)
*(INDEX(Forecast_Capex_Input!$H$12:$H$286,$X569)=Repex),0)
*$DT569</f>
        <v>0</v>
      </c>
      <c r="DV569" s="188" cm="1">
        <f t="array" aca="1" ref="DV569" ca="1">IFERROR(INDEX(Forecast_Capex_Input!BW$12:BW$286,$X569)
*(INDEX(Forecast_Capex_Input!$H$12:$H$286,$X569)=Repex),0)
*$DT569</f>
        <v>0</v>
      </c>
      <c r="DW569" s="188" cm="1">
        <f t="array" aca="1" ref="DW569" ca="1">IFERROR(INDEX(Forecast_Capex_Input!BX$12:BX$286,$X569)
*(INDEX(Forecast_Capex_Input!$H$12:$H$286,$X569)=Repex),0)
*$DT569</f>
        <v>0</v>
      </c>
      <c r="DX569" s="188" cm="1">
        <f t="array" aca="1" ref="DX569" ca="1">IFERROR(INDEX(Forecast_Capex_Input!BY$12:BY$286,$X569)
*(INDEX(Forecast_Capex_Input!$H$12:$H$286,$X569)=Repex),0)
*$DT569</f>
        <v>0</v>
      </c>
      <c r="DY569" s="188" cm="1">
        <f t="array" aca="1" ref="DY569" ca="1">IFERROR(INDEX(Forecast_Capex_Input!BZ$12:BZ$286,$X569)
*(INDEX(Forecast_Capex_Input!$H$12:$H$286,$X569)=Repex),0)
*$DT569</f>
        <v>0</v>
      </c>
      <c r="DZ569" s="188" cm="1">
        <f t="array" aca="1" ref="DZ569" ca="1">IFERROR(INDEX(Forecast_Capex_Input!CA$12:CA$286,$X569)
*(INDEX(Forecast_Capex_Input!$H$12:$H$286,$X569)=Repex),0)
*$DT569</f>
        <v>0</v>
      </c>
      <c r="EA569" s="188" cm="1">
        <f t="array" aca="1" ref="EA569" ca="1">IFERROR(INDEX(Forecast_Capex_Input!CB$12:CB$286,$X569)
*(INDEX(Forecast_Capex_Input!$H$12:$H$286,$X569)=Repex),0)
*$DT569</f>
        <v>0</v>
      </c>
      <c r="EB569" s="188" cm="1">
        <f t="array" aca="1" ref="EB569" ca="1">IFERROR(INDEX(Forecast_Capex_Input!CC$12:CC$286,$X569)
*(INDEX(Forecast_Capex_Input!$H$12:$H$286,$X569)=Repex),0)
*$DT569</f>
        <v>0</v>
      </c>
      <c r="EC569" s="165"/>
      <c r="ED569" s="226" t="str">
        <f t="shared" si="391"/>
        <v>N/A</v>
      </c>
      <c r="EE569" s="174" t="s">
        <v>15</v>
      </c>
    </row>
    <row r="570" spans="3:135" x14ac:dyDescent="0.2">
      <c r="C570" s="174">
        <f t="shared" si="392"/>
        <v>560</v>
      </c>
      <c r="D570" s="167" t="str" cm="1">
        <f t="array" ref="D570">IFERROR(INDEX(Forecast_Capex_Input!$D$12:$D$286,$X570),NA)</f>
        <v>N/A</v>
      </c>
      <c r="E570" s="172" t="str" cm="1">
        <f t="array" ref="E570">IF($X570=NA,NA,INDEX(Forecast_Capex_Input!$E$12:$E$286,$X570))</f>
        <v>N/A</v>
      </c>
      <c r="F570" s="167" t="str" cm="1">
        <f t="array" aca="1" ref="F570" ca="1">IFERROR(INDEX(General!$E$25:$E$26,$Y570),NA)</f>
        <v>N/A</v>
      </c>
      <c r="G570" s="167" t="str" cm="1">
        <f t="array" aca="1" ref="G570" ca="1">IFERROR(INDEX(Forecast_Capex_Input!$AI$11:$BB$11,$AA570),NA)</f>
        <v>N/A</v>
      </c>
      <c r="H570" s="189" t="str" cm="1">
        <f t="array" aca="1" ref="H570" ca="1">IFERROR(INDEX(Forecast_Capex_Input!$AI$12:$BB$286,$X570,$AA570),NA)</f>
        <v>N/A</v>
      </c>
      <c r="I570" s="199" t="str" cm="1">
        <f t="array" ref="I570">IFERROR(INDEX(Forecast_Capex_Input!$F$12:$F$286,$X570),NA)</f>
        <v>N/A</v>
      </c>
      <c r="J570" s="199" t="str" cm="1">
        <f t="array" ref="J570">IFERROR(INDEX(Forecast_Capex_Input!G$12:G$286,$X570),NA)</f>
        <v>N/A</v>
      </c>
      <c r="K570" s="199" t="str" cm="1">
        <f t="array" ref="K570">IFERROR(INDEX(Forecast_Capex_Input!H$12:H$286,$X570),NA)</f>
        <v>N/A</v>
      </c>
      <c r="L570" s="199" t="str" cm="1">
        <f t="array" ref="L570">IFERROR(INDEX(Forecast_Capex_Input!I$12:I$286,$X570),NA)</f>
        <v>N/A</v>
      </c>
      <c r="M570" s="199" t="str" cm="1">
        <f t="array" ref="M570">IFERROR(INDEX(Forecast_Capex_Input!J$12:J$286,$X570),NA)</f>
        <v>N/A</v>
      </c>
      <c r="N570" s="199" t="str" cm="1">
        <f t="array" ref="N570">IFERROR(INDEX(Forecast_Capex_Input!K$12:K$286,$X570),NA)</f>
        <v>N/A</v>
      </c>
      <c r="O570" s="199" t="str" cm="1">
        <f t="array" ref="O570">IFERROR(INDEX(Forecast_Capex_Input!L$12:L$286,$X570),NA)</f>
        <v>N/A</v>
      </c>
      <c r="P570" s="199" t="str" cm="1">
        <f t="array" ref="P570">IFERROR(INDEX(Forecast_Capex_Input!M$12:M$286,$X570),NA)</f>
        <v>N/A</v>
      </c>
      <c r="Q570" s="172" t="str" cm="1">
        <f t="array" ref="Q570">IFERROR(INDEX(Forecast_Capex_Input!N$12:N$286,$X570),NA)</f>
        <v>N/A</v>
      </c>
      <c r="R570" s="265" cm="1">
        <f t="array" ref="R570">IFERROR(INDEX(Forecast_Capex_Input!O$12:O$286,$X570),0)</f>
        <v>0</v>
      </c>
      <c r="S570" s="172" cm="1">
        <f t="array" ref="S570">IFERROR(INDEX(Forecast_Capex_Input!P$12:P$286,$X570),0)</f>
        <v>0</v>
      </c>
      <c r="T570" s="199" t="str" cm="1">
        <f t="array" aca="1" ref="T570" ca="1">IFERROR(INDEX(General!$K$84:$K$103,$AA570),NA)</f>
        <v>N/A</v>
      </c>
      <c r="U570" s="188" cm="1">
        <f t="array" aca="1" ref="U570" ca="1">IFERROR(
IF($F570=General!$E$25,INDEX(Forecast_Capex_Input!S$12:S$286,$X570),
INDEX(Forecast_Capex_Input!T$12:T$286,$X570)),0)</f>
        <v>0</v>
      </c>
      <c r="V570" s="222" t="b">
        <f>IFERROR(INDEX(Overheads!$T$19:$T$26,MATCH($I570,Overheads!$E$19:$E$26,0)),FALSE)</f>
        <v>0</v>
      </c>
      <c r="W570" s="165"/>
      <c r="X570" s="174" t="str">
        <f>IFERROR(
IF(MATCH($C570,Forecast_Capex_Input!$CI$12:$CI$286,1)+1&gt;MAX(Forecast_Capex_Input!$C$12:$C$286),NA,
MATCH($C570,Forecast_Capex_Input!$CI$12:$CI$286,1)+1),1)</f>
        <v>N/A</v>
      </c>
      <c r="Y570" s="174" t="str" cm="1">
        <f t="array" aca="1" ref="Y570" ca="1">IFERROR(
IF(X569&lt;&gt;X570,1,
IF(COUNTIF(OFFSET(Y569,0,0,-INDEX(Forecast_Capex_Input!$CG$12:$CG$286,$X570)),Y569)=INDEX(Forecast_Capex_Input!$CG$12:$CG$286,$X570),Y569+1,Y569)),NA)</f>
        <v>N/A</v>
      </c>
      <c r="Z570" s="174" t="str" cm="1">
        <f t="array" ref="Z570">IFERROR($C570-IF($X570=1,1,INDEX(Forecast_Capex_Input!$CI$12:$CI$286,$X570-1))+1,NA)</f>
        <v>N/A</v>
      </c>
      <c r="AA570" s="174" t="str" cm="1">
        <f t="array" aca="1" ref="AA570" ca="1">IFERROR(IF(Y570=1,
INDEX(Forecast_Capex_Input!$AI$10:$BB$10,SMALL(IF(INDEX(Forecast_Capex_Input!$AI$12:$BB$286,$X570,0)&gt;0,COLUMN(Forecast_Capex_Input!$AI$10:$BB$10)-COLUMN(Forecast_Capex_Input!$AI$12)+1),ROWS(OFFSET(AA569,0,0,-$Z570)))),
OFFSET(AA569,-INDEX(Forecast_Capex_Input!$CG$12:$CG$286,$X570)+1,0)),NA)</f>
        <v>N/A</v>
      </c>
      <c r="AB570" s="174" t="str">
        <f t="shared" ca="1" si="361"/>
        <v>N/A</v>
      </c>
      <c r="AC570" s="222" t="b">
        <f t="shared" si="393"/>
        <v>0</v>
      </c>
      <c r="AD570" s="220" t="b">
        <v>0</v>
      </c>
      <c r="AE570" s="222" t="b">
        <f t="shared" si="362"/>
        <v>1</v>
      </c>
      <c r="AF570" s="165"/>
      <c r="AG570" s="215">
        <v>0</v>
      </c>
      <c r="AH570" s="215">
        <v>0</v>
      </c>
      <c r="AI570" s="215">
        <v>0</v>
      </c>
      <c r="AJ570" s="215">
        <v>0</v>
      </c>
      <c r="AK570" s="215">
        <v>0</v>
      </c>
      <c r="AL570" s="155">
        <v>0</v>
      </c>
      <c r="AM570" s="165"/>
      <c r="AN570" s="215" cm="1">
        <f t="array" aca="1" ref="AN570" ca="1">IFERROR(INDEX(General!O$33:O$34,$AB570)
*AG570,0)</f>
        <v>0</v>
      </c>
      <c r="AO570" s="215" cm="1">
        <f t="array" aca="1" ref="AO570" ca="1">IFERROR(INDEX(General!P$33:P$34,$AB570)
*AH570,0)</f>
        <v>0</v>
      </c>
      <c r="AP570" s="215" cm="1">
        <f t="array" aca="1" ref="AP570" ca="1">IFERROR(INDEX(General!Q$33:Q$34,$AB570)
*AI570,0)</f>
        <v>0</v>
      </c>
      <c r="AQ570" s="215" cm="1">
        <f t="array" aca="1" ref="AQ570" ca="1">IFERROR(INDEX(General!R$33:R$34,$AB570)
*AJ570,0)</f>
        <v>0</v>
      </c>
      <c r="AR570" s="215" cm="1">
        <f t="array" aca="1" ref="AR570" ca="1">IFERROR(INDEX(General!S$33:S$34,$AB570)
*AK570,0)</f>
        <v>0</v>
      </c>
      <c r="AS570" s="155">
        <f t="shared" ca="1" si="394"/>
        <v>0</v>
      </c>
      <c r="AT570" s="165"/>
      <c r="AU570" s="215">
        <f ca="1">IF($AE570=FALSE,AN570*Overheads!$R$24*$V570,
IFERROR(Overheads!$O$49*$V570*AN570,0)
+IFERROR(Overheads!Q$59*$V570*(AN570/Overheads!Q$68),0))</f>
        <v>0</v>
      </c>
      <c r="AV570" s="215">
        <f ca="1">IF($AE570=FALSE,AO570*Overheads!$R$24*$V570,
IFERROR(Overheads!$O$49*$V570*AO570,0)
+IFERROR(Overheads!R$59*$V570*(AO570/Overheads!R$68),0))</f>
        <v>0</v>
      </c>
      <c r="AW570" s="215">
        <f ca="1">IF($AE570=FALSE,AP570*Overheads!$R$24*$V570,
IFERROR(Overheads!$O$49*$V570*AP570,0)
+IFERROR(Overheads!S$59*$V570*(AP570/Overheads!S$68),0))</f>
        <v>0</v>
      </c>
      <c r="AX570" s="215">
        <f ca="1">IF($AE570=FALSE,AQ570*Overheads!$R$24*$V570,
IFERROR(Overheads!$O$49*$V570*AQ570,0)
+IFERROR(Overheads!T$59*$V570*(AQ570/Overheads!T$68),0))</f>
        <v>0</v>
      </c>
      <c r="AY570" s="215">
        <f ca="1">IF($AE570=FALSE,AR570*Overheads!$R$24*$V570,
IFERROR(Overheads!$O$49*$V570*AR570,0)
+IFERROR(Overheads!U$59*$V570*(AR570/Overheads!U$68),0))</f>
        <v>0</v>
      </c>
      <c r="AZ570" s="155">
        <f t="shared" ca="1" si="395"/>
        <v>0</v>
      </c>
      <c r="BA570" s="165"/>
      <c r="BB570" s="215">
        <f ca="1">IF($AE570=FALSE,AN570*Overheads!$S$25,
IFERROR(Overheads!$O$50*AN570,0)
+IFERROR(Overheads!Q$60*(AN570/Overheads!Q$66),0))</f>
        <v>0</v>
      </c>
      <c r="BC570" s="215">
        <f ca="1">IF($AE570=FALSE,AO570*Overheads!$S$25,
IFERROR(Overheads!$O$50*AO570,0)
+IFERROR(Overheads!R$60*(AO570/Overheads!R$66),0))</f>
        <v>0</v>
      </c>
      <c r="BD570" s="215">
        <f ca="1">IF($AE570=FALSE,AP570*Overheads!$S$25,
IFERROR(Overheads!$O$50*AP570,0)
+IFERROR(Overheads!S$60*(AP570/Overheads!S$66),0))</f>
        <v>0</v>
      </c>
      <c r="BE570" s="215">
        <f ca="1">IF($AE570=FALSE,AQ570*Overheads!$S$25,
IFERROR(Overheads!$O$50*AQ570,0)
+IFERROR(Overheads!T$60*(AQ570/Overheads!T$66),0))</f>
        <v>0</v>
      </c>
      <c r="BF570" s="215">
        <f ca="1">IF($AE570=FALSE,AR570*Overheads!$S$25,
IFERROR(Overheads!$O$50*AR570,0)
+IFERROR(Overheads!U$60*(AR570/Overheads!U$66),0))</f>
        <v>0</v>
      </c>
      <c r="BG570" s="155">
        <f t="shared" ca="1" si="396"/>
        <v>0</v>
      </c>
      <c r="BH570" s="165"/>
      <c r="BI570" s="215">
        <f t="shared" ca="1" si="397"/>
        <v>0</v>
      </c>
      <c r="BJ570" s="215">
        <f t="shared" ca="1" si="363"/>
        <v>0</v>
      </c>
      <c r="BK570" s="215">
        <f t="shared" ca="1" si="364"/>
        <v>0</v>
      </c>
      <c r="BL570" s="215">
        <f t="shared" ca="1" si="365"/>
        <v>0</v>
      </c>
      <c r="BM570" s="215">
        <f t="shared" ca="1" si="366"/>
        <v>0</v>
      </c>
      <c r="BN570" s="155">
        <f t="shared" ca="1" si="398"/>
        <v>0</v>
      </c>
      <c r="BO570" s="165"/>
      <c r="BP570" s="187" cm="1">
        <f t="array" ref="BP570">IFERROR(IF($X570=$X569,BP569,INDEX(Forecast_Capex_Input!AC$12:AC$286,$X570)),0)</f>
        <v>0</v>
      </c>
      <c r="BQ570" s="187" cm="1">
        <f t="array" ref="BQ570">IFERROR(IF($X570=$X569,BQ569,INDEX(Forecast_Capex_Input!AD$12:AD$286,$X570)),0)</f>
        <v>0</v>
      </c>
      <c r="BR570" s="187" cm="1">
        <f t="array" ref="BR570">IFERROR(IF($X570=$X569,BR569,INDEX(Forecast_Capex_Input!AE$12:AE$286,$X570)),0)</f>
        <v>0</v>
      </c>
      <c r="BS570" s="187" cm="1">
        <f t="array" ref="BS570">IFERROR(IF($X570=$X569,BS569,INDEX(Forecast_Capex_Input!AF$12:AF$286,$X570)),0)</f>
        <v>0</v>
      </c>
      <c r="BT570" s="187" cm="1">
        <f t="array" ref="BT570">IFERROR(IF($X570=$X569,BT569,INDEX(Forecast_Capex_Input!AG$12:AG$286,$X570)),0)</f>
        <v>0</v>
      </c>
      <c r="BU570" s="165"/>
      <c r="BV570" s="215">
        <f t="shared" si="367"/>
        <v>0</v>
      </c>
      <c r="BW570" s="215">
        <f t="shared" si="368"/>
        <v>0</v>
      </c>
      <c r="BX570" s="215">
        <f t="shared" si="369"/>
        <v>0</v>
      </c>
      <c r="BY570" s="215">
        <f t="shared" si="370"/>
        <v>0</v>
      </c>
      <c r="BZ570" s="215">
        <f t="shared" si="371"/>
        <v>0</v>
      </c>
      <c r="CA570" s="155">
        <f t="shared" si="399"/>
        <v>0</v>
      </c>
      <c r="CB570" s="165"/>
      <c r="CC570" s="215">
        <f t="shared" si="372"/>
        <v>0</v>
      </c>
      <c r="CD570" s="215">
        <f t="shared" si="373"/>
        <v>0</v>
      </c>
      <c r="CE570" s="215">
        <f t="shared" si="374"/>
        <v>0</v>
      </c>
      <c r="CF570" s="215">
        <f t="shared" si="375"/>
        <v>0</v>
      </c>
      <c r="CG570" s="215">
        <f t="shared" si="376"/>
        <v>0</v>
      </c>
      <c r="CH570" s="155">
        <f t="shared" si="400"/>
        <v>0</v>
      </c>
      <c r="CI570" s="165"/>
      <c r="CJ570" s="215">
        <f t="shared" si="377"/>
        <v>0</v>
      </c>
      <c r="CK570" s="215">
        <f t="shared" si="378"/>
        <v>0</v>
      </c>
      <c r="CL570" s="215">
        <f t="shared" si="379"/>
        <v>0</v>
      </c>
      <c r="CM570" s="215">
        <f t="shared" si="380"/>
        <v>0</v>
      </c>
      <c r="CN570" s="215">
        <f t="shared" si="381"/>
        <v>0</v>
      </c>
      <c r="CO570" s="155">
        <f t="shared" si="401"/>
        <v>0</v>
      </c>
      <c r="CP570" s="165"/>
      <c r="CQ570" s="223">
        <f t="shared" si="382"/>
        <v>0</v>
      </c>
      <c r="CR570" s="223">
        <f t="shared" si="383"/>
        <v>0</v>
      </c>
      <c r="CS570" s="223">
        <f t="shared" si="384"/>
        <v>0</v>
      </c>
      <c r="CT570" s="223">
        <f t="shared" si="385"/>
        <v>0</v>
      </c>
      <c r="CU570" s="223">
        <f t="shared" si="386"/>
        <v>0</v>
      </c>
      <c r="CV570" s="155">
        <f t="shared" si="402"/>
        <v>0</v>
      </c>
      <c r="CW570" s="165"/>
      <c r="CX570" s="215">
        <f t="shared" si="403"/>
        <v>0</v>
      </c>
      <c r="CY570" s="215">
        <f t="shared" si="387"/>
        <v>0</v>
      </c>
      <c r="CZ570" s="215">
        <f t="shared" si="388"/>
        <v>0</v>
      </c>
      <c r="DA570" s="215">
        <f t="shared" si="389"/>
        <v>0</v>
      </c>
      <c r="DB570" s="215">
        <f t="shared" si="390"/>
        <v>0</v>
      </c>
      <c r="DC570" s="155">
        <f t="shared" si="404"/>
        <v>0</v>
      </c>
      <c r="DD570" s="165"/>
      <c r="DE570" s="188" t="b" cm="1">
        <f t="array" aca="1" ref="DE570" ca="1">OR($G570=Forecast_Capex_Input!$BF$8:$BF$10)</f>
        <v>0</v>
      </c>
      <c r="DF570" s="188" cm="1">
        <f t="array" aca="1" ref="DF570" ca="1">IFERROR(INDEX(Forecast_Capex_Input!BG$12:BG$286,$X570)
*(INDEX(Forecast_Capex_Input!$H$12:$H$286,$X570)=Repex),0)
*$DE570</f>
        <v>0</v>
      </c>
      <c r="DG570" s="188" cm="1">
        <f t="array" aca="1" ref="DG570" ca="1">IFERROR(INDEX(Forecast_Capex_Input!BH$12:BH$286,$X570)
*(INDEX(Forecast_Capex_Input!$H$12:$H$286,$X570)=Repex),0)
*$DE570</f>
        <v>0</v>
      </c>
      <c r="DH570" s="188" cm="1">
        <f t="array" aca="1" ref="DH570" ca="1">IFERROR(INDEX(Forecast_Capex_Input!BI$12:BI$286,$X570)
*(INDEX(Forecast_Capex_Input!$H$12:$H$286,$X570)=Repex),0)
*$DE570</f>
        <v>0</v>
      </c>
      <c r="DI570" s="188" cm="1">
        <f t="array" aca="1" ref="DI570" ca="1">IFERROR(INDEX(Forecast_Capex_Input!BJ$12:BJ$286,$X570)
*(INDEX(Forecast_Capex_Input!$H$12:$H$286,$X570)=Repex),0)
*$DE570</f>
        <v>0</v>
      </c>
      <c r="DJ570" s="188" cm="1">
        <f t="array" aca="1" ref="DJ570" ca="1">IFERROR(INDEX(Forecast_Capex_Input!BK$12:BK$286,$X570)
*(INDEX(Forecast_Capex_Input!$H$12:$H$286,$X570)=Repex),0)
*$DE570</f>
        <v>0</v>
      </c>
      <c r="DK570" s="188" cm="1">
        <f t="array" aca="1" ref="DK570" ca="1">IFERROR(INDEX(Forecast_Capex_Input!BL$12:BL$286,$X570)
*(INDEX(Forecast_Capex_Input!$H$12:$H$286,$X570)=Repex),0)
*$DE570</f>
        <v>0</v>
      </c>
      <c r="DL570" s="165"/>
      <c r="DM570" s="188" t="b" cm="1">
        <f t="array" aca="1" ref="DM570" ca="1">OR($G570=Forecast_Capex_Input!$BN$8:$BN$9)</f>
        <v>0</v>
      </c>
      <c r="DN570" s="188" cm="1">
        <f t="array" aca="1" ref="DN570" ca="1">IFERROR(INDEX(Forecast_Capex_Input!BO$12:BO$286,$X570)
*(INDEX(Forecast_Capex_Input!$H$12:$H$286,$X570)=Repex),0)
*$DM570</f>
        <v>0</v>
      </c>
      <c r="DO570" s="188" cm="1">
        <f t="array" aca="1" ref="DO570" ca="1">IFERROR(INDEX(Forecast_Capex_Input!BP$12:BP$286,$X570)
*(INDEX(Forecast_Capex_Input!$H$12:$H$286,$X570)=Repex),0)
*$DM570</f>
        <v>0</v>
      </c>
      <c r="DP570" s="188" cm="1">
        <f t="array" aca="1" ref="DP570" ca="1">IFERROR(INDEX(Forecast_Capex_Input!BQ$12:BQ$286,$X570)
*(INDEX(Forecast_Capex_Input!$H$12:$H$286,$X570)=Repex),0)
*$DM570</f>
        <v>0</v>
      </c>
      <c r="DQ570" s="188" cm="1">
        <f t="array" aca="1" ref="DQ570" ca="1">IFERROR(INDEX(Forecast_Capex_Input!BR$12:BR$286,$X570)
*(INDEX(Forecast_Capex_Input!$H$12:$H$286,$X570)=Repex),0)
*$DM570</f>
        <v>0</v>
      </c>
      <c r="DR570" s="188" cm="1">
        <f t="array" aca="1" ref="DR570" ca="1">IFERROR(INDEX(Forecast_Capex_Input!BS$12:BS$286,$X570)
*(INDEX(Forecast_Capex_Input!$H$12:$H$286,$X570)=Repex),0)
*$DM570</f>
        <v>0</v>
      </c>
      <c r="DS570" s="165"/>
      <c r="DT570" s="188" t="b" cm="1">
        <f t="array" aca="1" ref="DT570" ca="1">OR($G570=Forecast_Capex_Input!$BU$8:$BU$10)</f>
        <v>0</v>
      </c>
      <c r="DU570" s="188" cm="1">
        <f t="array" aca="1" ref="DU570" ca="1">IFERROR(INDEX(Forecast_Capex_Input!BV$12:BV$286,$X570)
*(INDEX(Forecast_Capex_Input!$H$12:$H$286,$X570)=Repex),0)
*$DT570</f>
        <v>0</v>
      </c>
      <c r="DV570" s="188" cm="1">
        <f t="array" aca="1" ref="DV570" ca="1">IFERROR(INDEX(Forecast_Capex_Input!BW$12:BW$286,$X570)
*(INDEX(Forecast_Capex_Input!$H$12:$H$286,$X570)=Repex),0)
*$DT570</f>
        <v>0</v>
      </c>
      <c r="DW570" s="188" cm="1">
        <f t="array" aca="1" ref="DW570" ca="1">IFERROR(INDEX(Forecast_Capex_Input!BX$12:BX$286,$X570)
*(INDEX(Forecast_Capex_Input!$H$12:$H$286,$X570)=Repex),0)
*$DT570</f>
        <v>0</v>
      </c>
      <c r="DX570" s="188" cm="1">
        <f t="array" aca="1" ref="DX570" ca="1">IFERROR(INDEX(Forecast_Capex_Input!BY$12:BY$286,$X570)
*(INDEX(Forecast_Capex_Input!$H$12:$H$286,$X570)=Repex),0)
*$DT570</f>
        <v>0</v>
      </c>
      <c r="DY570" s="188" cm="1">
        <f t="array" aca="1" ref="DY570" ca="1">IFERROR(INDEX(Forecast_Capex_Input!BZ$12:BZ$286,$X570)
*(INDEX(Forecast_Capex_Input!$H$12:$H$286,$X570)=Repex),0)
*$DT570</f>
        <v>0</v>
      </c>
      <c r="DZ570" s="188" cm="1">
        <f t="array" aca="1" ref="DZ570" ca="1">IFERROR(INDEX(Forecast_Capex_Input!CA$12:CA$286,$X570)
*(INDEX(Forecast_Capex_Input!$H$12:$H$286,$X570)=Repex),0)
*$DT570</f>
        <v>0</v>
      </c>
      <c r="EA570" s="188" cm="1">
        <f t="array" aca="1" ref="EA570" ca="1">IFERROR(INDEX(Forecast_Capex_Input!CB$12:CB$286,$X570)
*(INDEX(Forecast_Capex_Input!$H$12:$H$286,$X570)=Repex),0)
*$DT570</f>
        <v>0</v>
      </c>
      <c r="EB570" s="188" cm="1">
        <f t="array" aca="1" ref="EB570" ca="1">IFERROR(INDEX(Forecast_Capex_Input!CC$12:CC$286,$X570)
*(INDEX(Forecast_Capex_Input!$H$12:$H$286,$X570)=Repex),0)
*$DT570</f>
        <v>0</v>
      </c>
      <c r="EC570" s="165"/>
      <c r="ED570" s="226" t="str">
        <f t="shared" si="391"/>
        <v>N/A</v>
      </c>
      <c r="EE570" s="174" t="s">
        <v>15</v>
      </c>
    </row>
    <row r="571" spans="3:135" x14ac:dyDescent="0.2">
      <c r="C571" s="174">
        <f t="shared" si="392"/>
        <v>561</v>
      </c>
      <c r="D571" s="167" t="str" cm="1">
        <f t="array" ref="D571">IFERROR(INDEX(Forecast_Capex_Input!$D$12:$D$286,$X571),NA)</f>
        <v>N/A</v>
      </c>
      <c r="E571" s="172" t="str" cm="1">
        <f t="array" ref="E571">IF($X571=NA,NA,INDEX(Forecast_Capex_Input!$E$12:$E$286,$X571))</f>
        <v>N/A</v>
      </c>
      <c r="F571" s="167" t="str" cm="1">
        <f t="array" aca="1" ref="F571" ca="1">IFERROR(INDEX(General!$E$25:$E$26,$Y571),NA)</f>
        <v>N/A</v>
      </c>
      <c r="G571" s="167" t="str" cm="1">
        <f t="array" aca="1" ref="G571" ca="1">IFERROR(INDEX(Forecast_Capex_Input!$AI$11:$BB$11,$AA571),NA)</f>
        <v>N/A</v>
      </c>
      <c r="H571" s="189" t="str" cm="1">
        <f t="array" aca="1" ref="H571" ca="1">IFERROR(INDEX(Forecast_Capex_Input!$AI$12:$BB$286,$X571,$AA571),NA)</f>
        <v>N/A</v>
      </c>
      <c r="I571" s="199" t="str" cm="1">
        <f t="array" ref="I571">IFERROR(INDEX(Forecast_Capex_Input!$F$12:$F$286,$X571),NA)</f>
        <v>N/A</v>
      </c>
      <c r="J571" s="199" t="str" cm="1">
        <f t="array" ref="J571">IFERROR(INDEX(Forecast_Capex_Input!G$12:G$286,$X571),NA)</f>
        <v>N/A</v>
      </c>
      <c r="K571" s="199" t="str" cm="1">
        <f t="array" ref="K571">IFERROR(INDEX(Forecast_Capex_Input!H$12:H$286,$X571),NA)</f>
        <v>N/A</v>
      </c>
      <c r="L571" s="199" t="str" cm="1">
        <f t="array" ref="L571">IFERROR(INDEX(Forecast_Capex_Input!I$12:I$286,$X571),NA)</f>
        <v>N/A</v>
      </c>
      <c r="M571" s="199" t="str" cm="1">
        <f t="array" ref="M571">IFERROR(INDEX(Forecast_Capex_Input!J$12:J$286,$X571),NA)</f>
        <v>N/A</v>
      </c>
      <c r="N571" s="199" t="str" cm="1">
        <f t="array" ref="N571">IFERROR(INDEX(Forecast_Capex_Input!K$12:K$286,$X571),NA)</f>
        <v>N/A</v>
      </c>
      <c r="O571" s="199" t="str" cm="1">
        <f t="array" ref="O571">IFERROR(INDEX(Forecast_Capex_Input!L$12:L$286,$X571),NA)</f>
        <v>N/A</v>
      </c>
      <c r="P571" s="199" t="str" cm="1">
        <f t="array" ref="P571">IFERROR(INDEX(Forecast_Capex_Input!M$12:M$286,$X571),NA)</f>
        <v>N/A</v>
      </c>
      <c r="Q571" s="172" t="str" cm="1">
        <f t="array" ref="Q571">IFERROR(INDEX(Forecast_Capex_Input!N$12:N$286,$X571),NA)</f>
        <v>N/A</v>
      </c>
      <c r="R571" s="265" cm="1">
        <f t="array" ref="R571">IFERROR(INDEX(Forecast_Capex_Input!O$12:O$286,$X571),0)</f>
        <v>0</v>
      </c>
      <c r="S571" s="172" cm="1">
        <f t="array" ref="S571">IFERROR(INDEX(Forecast_Capex_Input!P$12:P$286,$X571),0)</f>
        <v>0</v>
      </c>
      <c r="T571" s="199" t="str" cm="1">
        <f t="array" aca="1" ref="T571" ca="1">IFERROR(INDEX(General!$K$84:$K$103,$AA571),NA)</f>
        <v>N/A</v>
      </c>
      <c r="U571" s="188" cm="1">
        <f t="array" aca="1" ref="U571" ca="1">IFERROR(
IF($F571=General!$E$25,INDEX(Forecast_Capex_Input!S$12:S$286,$X571),
INDEX(Forecast_Capex_Input!T$12:T$286,$X571)),0)</f>
        <v>0</v>
      </c>
      <c r="V571" s="222" t="b">
        <f>IFERROR(INDEX(Overheads!$T$19:$T$26,MATCH($I571,Overheads!$E$19:$E$26,0)),FALSE)</f>
        <v>0</v>
      </c>
      <c r="W571" s="165"/>
      <c r="X571" s="174" t="str">
        <f>IFERROR(
IF(MATCH($C571,Forecast_Capex_Input!$CI$12:$CI$286,1)+1&gt;MAX(Forecast_Capex_Input!$C$12:$C$286),NA,
MATCH($C571,Forecast_Capex_Input!$CI$12:$CI$286,1)+1),1)</f>
        <v>N/A</v>
      </c>
      <c r="Y571" s="174" t="str" cm="1">
        <f t="array" aca="1" ref="Y571" ca="1">IFERROR(
IF(X570&lt;&gt;X571,1,
IF(COUNTIF(OFFSET(Y570,0,0,-INDEX(Forecast_Capex_Input!$CG$12:$CG$286,$X571)),Y570)=INDEX(Forecast_Capex_Input!$CG$12:$CG$286,$X571),Y570+1,Y570)),NA)</f>
        <v>N/A</v>
      </c>
      <c r="Z571" s="174" t="str" cm="1">
        <f t="array" ref="Z571">IFERROR($C571-IF($X571=1,1,INDEX(Forecast_Capex_Input!$CI$12:$CI$286,$X571-1))+1,NA)</f>
        <v>N/A</v>
      </c>
      <c r="AA571" s="174" t="str" cm="1">
        <f t="array" aca="1" ref="AA571" ca="1">IFERROR(IF(Y571=1,
INDEX(Forecast_Capex_Input!$AI$10:$BB$10,SMALL(IF(INDEX(Forecast_Capex_Input!$AI$12:$BB$286,$X571,0)&gt;0,COLUMN(Forecast_Capex_Input!$AI$10:$BB$10)-COLUMN(Forecast_Capex_Input!$AI$12)+1),ROWS(OFFSET(AA570,0,0,-$Z571)))),
OFFSET(AA570,-INDEX(Forecast_Capex_Input!$CG$12:$CG$286,$X571)+1,0)),NA)</f>
        <v>N/A</v>
      </c>
      <c r="AB571" s="174" t="str">
        <f t="shared" ca="1" si="361"/>
        <v>N/A</v>
      </c>
      <c r="AC571" s="222" t="b">
        <f t="shared" si="393"/>
        <v>0</v>
      </c>
      <c r="AD571" s="220" t="b">
        <v>0</v>
      </c>
      <c r="AE571" s="222" t="b">
        <f t="shared" si="362"/>
        <v>1</v>
      </c>
      <c r="AF571" s="165"/>
      <c r="AG571" s="215">
        <v>0</v>
      </c>
      <c r="AH571" s="215">
        <v>0</v>
      </c>
      <c r="AI571" s="215">
        <v>0</v>
      </c>
      <c r="AJ571" s="215">
        <v>0</v>
      </c>
      <c r="AK571" s="215">
        <v>0</v>
      </c>
      <c r="AL571" s="155">
        <v>0</v>
      </c>
      <c r="AM571" s="165"/>
      <c r="AN571" s="215" cm="1">
        <f t="array" aca="1" ref="AN571" ca="1">IFERROR(INDEX(General!O$33:O$34,$AB571)
*AG571,0)</f>
        <v>0</v>
      </c>
      <c r="AO571" s="215" cm="1">
        <f t="array" aca="1" ref="AO571" ca="1">IFERROR(INDEX(General!P$33:P$34,$AB571)
*AH571,0)</f>
        <v>0</v>
      </c>
      <c r="AP571" s="215" cm="1">
        <f t="array" aca="1" ref="AP571" ca="1">IFERROR(INDEX(General!Q$33:Q$34,$AB571)
*AI571,0)</f>
        <v>0</v>
      </c>
      <c r="AQ571" s="215" cm="1">
        <f t="array" aca="1" ref="AQ571" ca="1">IFERROR(INDEX(General!R$33:R$34,$AB571)
*AJ571,0)</f>
        <v>0</v>
      </c>
      <c r="AR571" s="215" cm="1">
        <f t="array" aca="1" ref="AR571" ca="1">IFERROR(INDEX(General!S$33:S$34,$AB571)
*AK571,0)</f>
        <v>0</v>
      </c>
      <c r="AS571" s="155">
        <f t="shared" ca="1" si="394"/>
        <v>0</v>
      </c>
      <c r="AT571" s="165"/>
      <c r="AU571" s="215">
        <f ca="1">IF($AE571=FALSE,AN571*Overheads!$R$24*$V571,
IFERROR(Overheads!$O$49*$V571*AN571,0)
+IFERROR(Overheads!Q$59*$V571*(AN571/Overheads!Q$68),0))</f>
        <v>0</v>
      </c>
      <c r="AV571" s="215">
        <f ca="1">IF($AE571=FALSE,AO571*Overheads!$R$24*$V571,
IFERROR(Overheads!$O$49*$V571*AO571,0)
+IFERROR(Overheads!R$59*$V571*(AO571/Overheads!R$68),0))</f>
        <v>0</v>
      </c>
      <c r="AW571" s="215">
        <f ca="1">IF($AE571=FALSE,AP571*Overheads!$R$24*$V571,
IFERROR(Overheads!$O$49*$V571*AP571,0)
+IFERROR(Overheads!S$59*$V571*(AP571/Overheads!S$68),0))</f>
        <v>0</v>
      </c>
      <c r="AX571" s="215">
        <f ca="1">IF($AE571=FALSE,AQ571*Overheads!$R$24*$V571,
IFERROR(Overheads!$O$49*$V571*AQ571,0)
+IFERROR(Overheads!T$59*$V571*(AQ571/Overheads!T$68),0))</f>
        <v>0</v>
      </c>
      <c r="AY571" s="215">
        <f ca="1">IF($AE571=FALSE,AR571*Overheads!$R$24*$V571,
IFERROR(Overheads!$O$49*$V571*AR571,0)
+IFERROR(Overheads!U$59*$V571*(AR571/Overheads!U$68),0))</f>
        <v>0</v>
      </c>
      <c r="AZ571" s="155">
        <f t="shared" ca="1" si="395"/>
        <v>0</v>
      </c>
      <c r="BA571" s="165"/>
      <c r="BB571" s="215">
        <f ca="1">IF($AE571=FALSE,AN571*Overheads!$S$25,
IFERROR(Overheads!$O$50*AN571,0)
+IFERROR(Overheads!Q$60*(AN571/Overheads!Q$66),0))</f>
        <v>0</v>
      </c>
      <c r="BC571" s="215">
        <f ca="1">IF($AE571=FALSE,AO571*Overheads!$S$25,
IFERROR(Overheads!$O$50*AO571,0)
+IFERROR(Overheads!R$60*(AO571/Overheads!R$66),0))</f>
        <v>0</v>
      </c>
      <c r="BD571" s="215">
        <f ca="1">IF($AE571=FALSE,AP571*Overheads!$S$25,
IFERROR(Overheads!$O$50*AP571,0)
+IFERROR(Overheads!S$60*(AP571/Overheads!S$66),0))</f>
        <v>0</v>
      </c>
      <c r="BE571" s="215">
        <f ca="1">IF($AE571=FALSE,AQ571*Overheads!$S$25,
IFERROR(Overheads!$O$50*AQ571,0)
+IFERROR(Overheads!T$60*(AQ571/Overheads!T$66),0))</f>
        <v>0</v>
      </c>
      <c r="BF571" s="215">
        <f ca="1">IF($AE571=FALSE,AR571*Overheads!$S$25,
IFERROR(Overheads!$O$50*AR571,0)
+IFERROR(Overheads!U$60*(AR571/Overheads!U$66),0))</f>
        <v>0</v>
      </c>
      <c r="BG571" s="155">
        <f t="shared" ca="1" si="396"/>
        <v>0</v>
      </c>
      <c r="BH571" s="165"/>
      <c r="BI571" s="215">
        <f t="shared" ca="1" si="397"/>
        <v>0</v>
      </c>
      <c r="BJ571" s="215">
        <f t="shared" ca="1" si="363"/>
        <v>0</v>
      </c>
      <c r="BK571" s="215">
        <f t="shared" ca="1" si="364"/>
        <v>0</v>
      </c>
      <c r="BL571" s="215">
        <f t="shared" ca="1" si="365"/>
        <v>0</v>
      </c>
      <c r="BM571" s="215">
        <f t="shared" ca="1" si="366"/>
        <v>0</v>
      </c>
      <c r="BN571" s="155">
        <f t="shared" ca="1" si="398"/>
        <v>0</v>
      </c>
      <c r="BO571" s="165"/>
      <c r="BP571" s="187" cm="1">
        <f t="array" ref="BP571">IFERROR(IF($X571=$X570,BP570,INDEX(Forecast_Capex_Input!AC$12:AC$286,$X571)),0)</f>
        <v>0</v>
      </c>
      <c r="BQ571" s="187" cm="1">
        <f t="array" ref="BQ571">IFERROR(IF($X571=$X570,BQ570,INDEX(Forecast_Capex_Input!AD$12:AD$286,$X571)),0)</f>
        <v>0</v>
      </c>
      <c r="BR571" s="187" cm="1">
        <f t="array" ref="BR571">IFERROR(IF($X571=$X570,BR570,INDEX(Forecast_Capex_Input!AE$12:AE$286,$X571)),0)</f>
        <v>0</v>
      </c>
      <c r="BS571" s="187" cm="1">
        <f t="array" ref="BS571">IFERROR(IF($X571=$X570,BS570,INDEX(Forecast_Capex_Input!AF$12:AF$286,$X571)),0)</f>
        <v>0</v>
      </c>
      <c r="BT571" s="187" cm="1">
        <f t="array" ref="BT571">IFERROR(IF($X571=$X570,BT570,INDEX(Forecast_Capex_Input!AG$12:AG$286,$X571)),0)</f>
        <v>0</v>
      </c>
      <c r="BU571" s="165"/>
      <c r="BV571" s="215">
        <f t="shared" si="367"/>
        <v>0</v>
      </c>
      <c r="BW571" s="215">
        <f t="shared" si="368"/>
        <v>0</v>
      </c>
      <c r="BX571" s="215">
        <f t="shared" si="369"/>
        <v>0</v>
      </c>
      <c r="BY571" s="215">
        <f t="shared" si="370"/>
        <v>0</v>
      </c>
      <c r="BZ571" s="215">
        <f t="shared" si="371"/>
        <v>0</v>
      </c>
      <c r="CA571" s="155">
        <f t="shared" si="399"/>
        <v>0</v>
      </c>
      <c r="CB571" s="165"/>
      <c r="CC571" s="215">
        <f t="shared" si="372"/>
        <v>0</v>
      </c>
      <c r="CD571" s="215">
        <f t="shared" si="373"/>
        <v>0</v>
      </c>
      <c r="CE571" s="215">
        <f t="shared" si="374"/>
        <v>0</v>
      </c>
      <c r="CF571" s="215">
        <f t="shared" si="375"/>
        <v>0</v>
      </c>
      <c r="CG571" s="215">
        <f t="shared" si="376"/>
        <v>0</v>
      </c>
      <c r="CH571" s="155">
        <f t="shared" si="400"/>
        <v>0</v>
      </c>
      <c r="CI571" s="165"/>
      <c r="CJ571" s="215">
        <f t="shared" si="377"/>
        <v>0</v>
      </c>
      <c r="CK571" s="215">
        <f t="shared" si="378"/>
        <v>0</v>
      </c>
      <c r="CL571" s="215">
        <f t="shared" si="379"/>
        <v>0</v>
      </c>
      <c r="CM571" s="215">
        <f t="shared" si="380"/>
        <v>0</v>
      </c>
      <c r="CN571" s="215">
        <f t="shared" si="381"/>
        <v>0</v>
      </c>
      <c r="CO571" s="155">
        <f t="shared" si="401"/>
        <v>0</v>
      </c>
      <c r="CP571" s="165"/>
      <c r="CQ571" s="223">
        <f t="shared" si="382"/>
        <v>0</v>
      </c>
      <c r="CR571" s="223">
        <f t="shared" si="383"/>
        <v>0</v>
      </c>
      <c r="CS571" s="223">
        <f t="shared" si="384"/>
        <v>0</v>
      </c>
      <c r="CT571" s="223">
        <f t="shared" si="385"/>
        <v>0</v>
      </c>
      <c r="CU571" s="223">
        <f t="shared" si="386"/>
        <v>0</v>
      </c>
      <c r="CV571" s="155">
        <f t="shared" si="402"/>
        <v>0</v>
      </c>
      <c r="CW571" s="165"/>
      <c r="CX571" s="215">
        <f t="shared" si="403"/>
        <v>0</v>
      </c>
      <c r="CY571" s="215">
        <f t="shared" si="387"/>
        <v>0</v>
      </c>
      <c r="CZ571" s="215">
        <f t="shared" si="388"/>
        <v>0</v>
      </c>
      <c r="DA571" s="215">
        <f t="shared" si="389"/>
        <v>0</v>
      </c>
      <c r="DB571" s="215">
        <f t="shared" si="390"/>
        <v>0</v>
      </c>
      <c r="DC571" s="155">
        <f t="shared" si="404"/>
        <v>0</v>
      </c>
      <c r="DD571" s="165"/>
      <c r="DE571" s="188" t="b" cm="1">
        <f t="array" aca="1" ref="DE571" ca="1">OR($G571=Forecast_Capex_Input!$BF$8:$BF$10)</f>
        <v>0</v>
      </c>
      <c r="DF571" s="188" cm="1">
        <f t="array" aca="1" ref="DF571" ca="1">IFERROR(INDEX(Forecast_Capex_Input!BG$12:BG$286,$X571)
*(INDEX(Forecast_Capex_Input!$H$12:$H$286,$X571)=Repex),0)
*$DE571</f>
        <v>0</v>
      </c>
      <c r="DG571" s="188" cm="1">
        <f t="array" aca="1" ref="DG571" ca="1">IFERROR(INDEX(Forecast_Capex_Input!BH$12:BH$286,$X571)
*(INDEX(Forecast_Capex_Input!$H$12:$H$286,$X571)=Repex),0)
*$DE571</f>
        <v>0</v>
      </c>
      <c r="DH571" s="188" cm="1">
        <f t="array" aca="1" ref="DH571" ca="1">IFERROR(INDEX(Forecast_Capex_Input!BI$12:BI$286,$X571)
*(INDEX(Forecast_Capex_Input!$H$12:$H$286,$X571)=Repex),0)
*$DE571</f>
        <v>0</v>
      </c>
      <c r="DI571" s="188" cm="1">
        <f t="array" aca="1" ref="DI571" ca="1">IFERROR(INDEX(Forecast_Capex_Input!BJ$12:BJ$286,$X571)
*(INDEX(Forecast_Capex_Input!$H$12:$H$286,$X571)=Repex),0)
*$DE571</f>
        <v>0</v>
      </c>
      <c r="DJ571" s="188" cm="1">
        <f t="array" aca="1" ref="DJ571" ca="1">IFERROR(INDEX(Forecast_Capex_Input!BK$12:BK$286,$X571)
*(INDEX(Forecast_Capex_Input!$H$12:$H$286,$X571)=Repex),0)
*$DE571</f>
        <v>0</v>
      </c>
      <c r="DK571" s="188" cm="1">
        <f t="array" aca="1" ref="DK571" ca="1">IFERROR(INDEX(Forecast_Capex_Input!BL$12:BL$286,$X571)
*(INDEX(Forecast_Capex_Input!$H$12:$H$286,$X571)=Repex),0)
*$DE571</f>
        <v>0</v>
      </c>
      <c r="DL571" s="165"/>
      <c r="DM571" s="188" t="b" cm="1">
        <f t="array" aca="1" ref="DM571" ca="1">OR($G571=Forecast_Capex_Input!$BN$8:$BN$9)</f>
        <v>0</v>
      </c>
      <c r="DN571" s="188" cm="1">
        <f t="array" aca="1" ref="DN571" ca="1">IFERROR(INDEX(Forecast_Capex_Input!BO$12:BO$286,$X571)
*(INDEX(Forecast_Capex_Input!$H$12:$H$286,$X571)=Repex),0)
*$DM571</f>
        <v>0</v>
      </c>
      <c r="DO571" s="188" cm="1">
        <f t="array" aca="1" ref="DO571" ca="1">IFERROR(INDEX(Forecast_Capex_Input!BP$12:BP$286,$X571)
*(INDEX(Forecast_Capex_Input!$H$12:$H$286,$X571)=Repex),0)
*$DM571</f>
        <v>0</v>
      </c>
      <c r="DP571" s="188" cm="1">
        <f t="array" aca="1" ref="DP571" ca="1">IFERROR(INDEX(Forecast_Capex_Input!BQ$12:BQ$286,$X571)
*(INDEX(Forecast_Capex_Input!$H$12:$H$286,$X571)=Repex),0)
*$DM571</f>
        <v>0</v>
      </c>
      <c r="DQ571" s="188" cm="1">
        <f t="array" aca="1" ref="DQ571" ca="1">IFERROR(INDEX(Forecast_Capex_Input!BR$12:BR$286,$X571)
*(INDEX(Forecast_Capex_Input!$H$12:$H$286,$X571)=Repex),0)
*$DM571</f>
        <v>0</v>
      </c>
      <c r="DR571" s="188" cm="1">
        <f t="array" aca="1" ref="DR571" ca="1">IFERROR(INDEX(Forecast_Capex_Input!BS$12:BS$286,$X571)
*(INDEX(Forecast_Capex_Input!$H$12:$H$286,$X571)=Repex),0)
*$DM571</f>
        <v>0</v>
      </c>
      <c r="DS571" s="165"/>
      <c r="DT571" s="188" t="b" cm="1">
        <f t="array" aca="1" ref="DT571" ca="1">OR($G571=Forecast_Capex_Input!$BU$8:$BU$10)</f>
        <v>0</v>
      </c>
      <c r="DU571" s="188" cm="1">
        <f t="array" aca="1" ref="DU571" ca="1">IFERROR(INDEX(Forecast_Capex_Input!BV$12:BV$286,$X571)
*(INDEX(Forecast_Capex_Input!$H$12:$H$286,$X571)=Repex),0)
*$DT571</f>
        <v>0</v>
      </c>
      <c r="DV571" s="188" cm="1">
        <f t="array" aca="1" ref="DV571" ca="1">IFERROR(INDEX(Forecast_Capex_Input!BW$12:BW$286,$X571)
*(INDEX(Forecast_Capex_Input!$H$12:$H$286,$X571)=Repex),0)
*$DT571</f>
        <v>0</v>
      </c>
      <c r="DW571" s="188" cm="1">
        <f t="array" aca="1" ref="DW571" ca="1">IFERROR(INDEX(Forecast_Capex_Input!BX$12:BX$286,$X571)
*(INDEX(Forecast_Capex_Input!$H$12:$H$286,$X571)=Repex),0)
*$DT571</f>
        <v>0</v>
      </c>
      <c r="DX571" s="188" cm="1">
        <f t="array" aca="1" ref="DX571" ca="1">IFERROR(INDEX(Forecast_Capex_Input!BY$12:BY$286,$X571)
*(INDEX(Forecast_Capex_Input!$H$12:$H$286,$X571)=Repex),0)
*$DT571</f>
        <v>0</v>
      </c>
      <c r="DY571" s="188" cm="1">
        <f t="array" aca="1" ref="DY571" ca="1">IFERROR(INDEX(Forecast_Capex_Input!BZ$12:BZ$286,$X571)
*(INDEX(Forecast_Capex_Input!$H$12:$H$286,$X571)=Repex),0)
*$DT571</f>
        <v>0</v>
      </c>
      <c r="DZ571" s="188" cm="1">
        <f t="array" aca="1" ref="DZ571" ca="1">IFERROR(INDEX(Forecast_Capex_Input!CA$12:CA$286,$X571)
*(INDEX(Forecast_Capex_Input!$H$12:$H$286,$X571)=Repex),0)
*$DT571</f>
        <v>0</v>
      </c>
      <c r="EA571" s="188" cm="1">
        <f t="array" aca="1" ref="EA571" ca="1">IFERROR(INDEX(Forecast_Capex_Input!CB$12:CB$286,$X571)
*(INDEX(Forecast_Capex_Input!$H$12:$H$286,$X571)=Repex),0)
*$DT571</f>
        <v>0</v>
      </c>
      <c r="EB571" s="188" cm="1">
        <f t="array" aca="1" ref="EB571" ca="1">IFERROR(INDEX(Forecast_Capex_Input!CC$12:CC$286,$X571)
*(INDEX(Forecast_Capex_Input!$H$12:$H$286,$X571)=Repex),0)
*$DT571</f>
        <v>0</v>
      </c>
      <c r="EC571" s="165"/>
      <c r="ED571" s="226" t="str">
        <f t="shared" si="391"/>
        <v>N/A</v>
      </c>
      <c r="EE571" s="174" t="s">
        <v>15</v>
      </c>
    </row>
    <row r="572" spans="3:135" x14ac:dyDescent="0.2">
      <c r="C572" s="174">
        <f t="shared" si="392"/>
        <v>562</v>
      </c>
      <c r="D572" s="167" t="str" cm="1">
        <f t="array" ref="D572">IFERROR(INDEX(Forecast_Capex_Input!$D$12:$D$286,$X572),NA)</f>
        <v>N/A</v>
      </c>
      <c r="E572" s="172" t="str" cm="1">
        <f t="array" ref="E572">IF($X572=NA,NA,INDEX(Forecast_Capex_Input!$E$12:$E$286,$X572))</f>
        <v>N/A</v>
      </c>
      <c r="F572" s="167" t="str" cm="1">
        <f t="array" aca="1" ref="F572" ca="1">IFERROR(INDEX(General!$E$25:$E$26,$Y572),NA)</f>
        <v>N/A</v>
      </c>
      <c r="G572" s="167" t="str" cm="1">
        <f t="array" aca="1" ref="G572" ca="1">IFERROR(INDEX(Forecast_Capex_Input!$AI$11:$BB$11,$AA572),NA)</f>
        <v>N/A</v>
      </c>
      <c r="H572" s="189" t="str" cm="1">
        <f t="array" aca="1" ref="H572" ca="1">IFERROR(INDEX(Forecast_Capex_Input!$AI$12:$BB$286,$X572,$AA572),NA)</f>
        <v>N/A</v>
      </c>
      <c r="I572" s="199" t="str" cm="1">
        <f t="array" ref="I572">IFERROR(INDEX(Forecast_Capex_Input!$F$12:$F$286,$X572),NA)</f>
        <v>N/A</v>
      </c>
      <c r="J572" s="199" t="str" cm="1">
        <f t="array" ref="J572">IFERROR(INDEX(Forecast_Capex_Input!G$12:G$286,$X572),NA)</f>
        <v>N/A</v>
      </c>
      <c r="K572" s="199" t="str" cm="1">
        <f t="array" ref="K572">IFERROR(INDEX(Forecast_Capex_Input!H$12:H$286,$X572),NA)</f>
        <v>N/A</v>
      </c>
      <c r="L572" s="199" t="str" cm="1">
        <f t="array" ref="L572">IFERROR(INDEX(Forecast_Capex_Input!I$12:I$286,$X572),NA)</f>
        <v>N/A</v>
      </c>
      <c r="M572" s="199" t="str" cm="1">
        <f t="array" ref="M572">IFERROR(INDEX(Forecast_Capex_Input!J$12:J$286,$X572),NA)</f>
        <v>N/A</v>
      </c>
      <c r="N572" s="199" t="str" cm="1">
        <f t="array" ref="N572">IFERROR(INDEX(Forecast_Capex_Input!K$12:K$286,$X572),NA)</f>
        <v>N/A</v>
      </c>
      <c r="O572" s="199" t="str" cm="1">
        <f t="array" ref="O572">IFERROR(INDEX(Forecast_Capex_Input!L$12:L$286,$X572),NA)</f>
        <v>N/A</v>
      </c>
      <c r="P572" s="199" t="str" cm="1">
        <f t="array" ref="P572">IFERROR(INDEX(Forecast_Capex_Input!M$12:M$286,$X572),NA)</f>
        <v>N/A</v>
      </c>
      <c r="Q572" s="172" t="str" cm="1">
        <f t="array" ref="Q572">IFERROR(INDEX(Forecast_Capex_Input!N$12:N$286,$X572),NA)</f>
        <v>N/A</v>
      </c>
      <c r="R572" s="265" cm="1">
        <f t="array" ref="R572">IFERROR(INDEX(Forecast_Capex_Input!O$12:O$286,$X572),0)</f>
        <v>0</v>
      </c>
      <c r="S572" s="172" cm="1">
        <f t="array" ref="S572">IFERROR(INDEX(Forecast_Capex_Input!P$12:P$286,$X572),0)</f>
        <v>0</v>
      </c>
      <c r="T572" s="199" t="str" cm="1">
        <f t="array" aca="1" ref="T572" ca="1">IFERROR(INDEX(General!$K$84:$K$103,$AA572),NA)</f>
        <v>N/A</v>
      </c>
      <c r="U572" s="188" cm="1">
        <f t="array" aca="1" ref="U572" ca="1">IFERROR(
IF($F572=General!$E$25,INDEX(Forecast_Capex_Input!S$12:S$286,$X572),
INDEX(Forecast_Capex_Input!T$12:T$286,$X572)),0)</f>
        <v>0</v>
      </c>
      <c r="V572" s="222" t="b">
        <f>IFERROR(INDEX(Overheads!$T$19:$T$26,MATCH($I572,Overheads!$E$19:$E$26,0)),FALSE)</f>
        <v>0</v>
      </c>
      <c r="W572" s="165"/>
      <c r="X572" s="174" t="str">
        <f>IFERROR(
IF(MATCH($C572,Forecast_Capex_Input!$CI$12:$CI$286,1)+1&gt;MAX(Forecast_Capex_Input!$C$12:$C$286),NA,
MATCH($C572,Forecast_Capex_Input!$CI$12:$CI$286,1)+1),1)</f>
        <v>N/A</v>
      </c>
      <c r="Y572" s="174" t="str" cm="1">
        <f t="array" aca="1" ref="Y572" ca="1">IFERROR(
IF(X571&lt;&gt;X572,1,
IF(COUNTIF(OFFSET(Y571,0,0,-INDEX(Forecast_Capex_Input!$CG$12:$CG$286,$X572)),Y571)=INDEX(Forecast_Capex_Input!$CG$12:$CG$286,$X572),Y571+1,Y571)),NA)</f>
        <v>N/A</v>
      </c>
      <c r="Z572" s="174" t="str" cm="1">
        <f t="array" ref="Z572">IFERROR($C572-IF($X572=1,1,INDEX(Forecast_Capex_Input!$CI$12:$CI$286,$X572-1))+1,NA)</f>
        <v>N/A</v>
      </c>
      <c r="AA572" s="174" t="str" cm="1">
        <f t="array" aca="1" ref="AA572" ca="1">IFERROR(IF(Y572=1,
INDEX(Forecast_Capex_Input!$AI$10:$BB$10,SMALL(IF(INDEX(Forecast_Capex_Input!$AI$12:$BB$286,$X572,0)&gt;0,COLUMN(Forecast_Capex_Input!$AI$10:$BB$10)-COLUMN(Forecast_Capex_Input!$AI$12)+1),ROWS(OFFSET(AA571,0,0,-$Z572)))),
OFFSET(AA571,-INDEX(Forecast_Capex_Input!$CG$12:$CG$286,$X572)+1,0)),NA)</f>
        <v>N/A</v>
      </c>
      <c r="AB572" s="174" t="str">
        <f t="shared" ca="1" si="361"/>
        <v>N/A</v>
      </c>
      <c r="AC572" s="222" t="b">
        <f t="shared" si="393"/>
        <v>0</v>
      </c>
      <c r="AD572" s="220" t="b">
        <v>0</v>
      </c>
      <c r="AE572" s="222" t="b">
        <f t="shared" si="362"/>
        <v>1</v>
      </c>
      <c r="AF572" s="165"/>
      <c r="AG572" s="215">
        <v>0</v>
      </c>
      <c r="AH572" s="215">
        <v>0</v>
      </c>
      <c r="AI572" s="215">
        <v>0</v>
      </c>
      <c r="AJ572" s="215">
        <v>0</v>
      </c>
      <c r="AK572" s="215">
        <v>0</v>
      </c>
      <c r="AL572" s="155">
        <v>0</v>
      </c>
      <c r="AM572" s="165"/>
      <c r="AN572" s="215" cm="1">
        <f t="array" aca="1" ref="AN572" ca="1">IFERROR(INDEX(General!O$33:O$34,$AB572)
*AG572,0)</f>
        <v>0</v>
      </c>
      <c r="AO572" s="215" cm="1">
        <f t="array" aca="1" ref="AO572" ca="1">IFERROR(INDEX(General!P$33:P$34,$AB572)
*AH572,0)</f>
        <v>0</v>
      </c>
      <c r="AP572" s="215" cm="1">
        <f t="array" aca="1" ref="AP572" ca="1">IFERROR(INDEX(General!Q$33:Q$34,$AB572)
*AI572,0)</f>
        <v>0</v>
      </c>
      <c r="AQ572" s="215" cm="1">
        <f t="array" aca="1" ref="AQ572" ca="1">IFERROR(INDEX(General!R$33:R$34,$AB572)
*AJ572,0)</f>
        <v>0</v>
      </c>
      <c r="AR572" s="215" cm="1">
        <f t="array" aca="1" ref="AR572" ca="1">IFERROR(INDEX(General!S$33:S$34,$AB572)
*AK572,0)</f>
        <v>0</v>
      </c>
      <c r="AS572" s="155">
        <f t="shared" ca="1" si="394"/>
        <v>0</v>
      </c>
      <c r="AT572" s="165"/>
      <c r="AU572" s="215">
        <f ca="1">IF($AE572=FALSE,AN572*Overheads!$R$24*$V572,
IFERROR(Overheads!$O$49*$V572*AN572,0)
+IFERROR(Overheads!Q$59*$V572*(AN572/Overheads!Q$68),0))</f>
        <v>0</v>
      </c>
      <c r="AV572" s="215">
        <f ca="1">IF($AE572=FALSE,AO572*Overheads!$R$24*$V572,
IFERROR(Overheads!$O$49*$V572*AO572,0)
+IFERROR(Overheads!R$59*$V572*(AO572/Overheads!R$68),0))</f>
        <v>0</v>
      </c>
      <c r="AW572" s="215">
        <f ca="1">IF($AE572=FALSE,AP572*Overheads!$R$24*$V572,
IFERROR(Overheads!$O$49*$V572*AP572,0)
+IFERROR(Overheads!S$59*$V572*(AP572/Overheads!S$68),0))</f>
        <v>0</v>
      </c>
      <c r="AX572" s="215">
        <f ca="1">IF($AE572=FALSE,AQ572*Overheads!$R$24*$V572,
IFERROR(Overheads!$O$49*$V572*AQ572,0)
+IFERROR(Overheads!T$59*$V572*(AQ572/Overheads!T$68),0))</f>
        <v>0</v>
      </c>
      <c r="AY572" s="215">
        <f ca="1">IF($AE572=FALSE,AR572*Overheads!$R$24*$V572,
IFERROR(Overheads!$O$49*$V572*AR572,0)
+IFERROR(Overheads!U$59*$V572*(AR572/Overheads!U$68),0))</f>
        <v>0</v>
      </c>
      <c r="AZ572" s="155">
        <f t="shared" ca="1" si="395"/>
        <v>0</v>
      </c>
      <c r="BA572" s="165"/>
      <c r="BB572" s="215">
        <f ca="1">IF($AE572=FALSE,AN572*Overheads!$S$25,
IFERROR(Overheads!$O$50*AN572,0)
+IFERROR(Overheads!Q$60*(AN572/Overheads!Q$66),0))</f>
        <v>0</v>
      </c>
      <c r="BC572" s="215">
        <f ca="1">IF($AE572=FALSE,AO572*Overheads!$S$25,
IFERROR(Overheads!$O$50*AO572,0)
+IFERROR(Overheads!R$60*(AO572/Overheads!R$66),0))</f>
        <v>0</v>
      </c>
      <c r="BD572" s="215">
        <f ca="1">IF($AE572=FALSE,AP572*Overheads!$S$25,
IFERROR(Overheads!$O$50*AP572,0)
+IFERROR(Overheads!S$60*(AP572/Overheads!S$66),0))</f>
        <v>0</v>
      </c>
      <c r="BE572" s="215">
        <f ca="1">IF($AE572=FALSE,AQ572*Overheads!$S$25,
IFERROR(Overheads!$O$50*AQ572,0)
+IFERROR(Overheads!T$60*(AQ572/Overheads!T$66),0))</f>
        <v>0</v>
      </c>
      <c r="BF572" s="215">
        <f ca="1">IF($AE572=FALSE,AR572*Overheads!$S$25,
IFERROR(Overheads!$O$50*AR572,0)
+IFERROR(Overheads!U$60*(AR572/Overheads!U$66),0))</f>
        <v>0</v>
      </c>
      <c r="BG572" s="155">
        <f t="shared" ca="1" si="396"/>
        <v>0</v>
      </c>
      <c r="BH572" s="165"/>
      <c r="BI572" s="215">
        <f t="shared" ca="1" si="397"/>
        <v>0</v>
      </c>
      <c r="BJ572" s="215">
        <f t="shared" ca="1" si="363"/>
        <v>0</v>
      </c>
      <c r="BK572" s="215">
        <f t="shared" ca="1" si="364"/>
        <v>0</v>
      </c>
      <c r="BL572" s="215">
        <f t="shared" ca="1" si="365"/>
        <v>0</v>
      </c>
      <c r="BM572" s="215">
        <f t="shared" ca="1" si="366"/>
        <v>0</v>
      </c>
      <c r="BN572" s="155">
        <f t="shared" ca="1" si="398"/>
        <v>0</v>
      </c>
      <c r="BO572" s="165"/>
      <c r="BP572" s="187" cm="1">
        <f t="array" ref="BP572">IFERROR(IF($X572=$X571,BP571,INDEX(Forecast_Capex_Input!AC$12:AC$286,$X572)),0)</f>
        <v>0</v>
      </c>
      <c r="BQ572" s="187" cm="1">
        <f t="array" ref="BQ572">IFERROR(IF($X572=$X571,BQ571,INDEX(Forecast_Capex_Input!AD$12:AD$286,$X572)),0)</f>
        <v>0</v>
      </c>
      <c r="BR572" s="187" cm="1">
        <f t="array" ref="BR572">IFERROR(IF($X572=$X571,BR571,INDEX(Forecast_Capex_Input!AE$12:AE$286,$X572)),0)</f>
        <v>0</v>
      </c>
      <c r="BS572" s="187" cm="1">
        <f t="array" ref="BS572">IFERROR(IF($X572=$X571,BS571,INDEX(Forecast_Capex_Input!AF$12:AF$286,$X572)),0)</f>
        <v>0</v>
      </c>
      <c r="BT572" s="187" cm="1">
        <f t="array" ref="BT572">IFERROR(IF($X572=$X571,BT571,INDEX(Forecast_Capex_Input!AG$12:AG$286,$X572)),0)</f>
        <v>0</v>
      </c>
      <c r="BU572" s="165"/>
      <c r="BV572" s="215">
        <f t="shared" si="367"/>
        <v>0</v>
      </c>
      <c r="BW572" s="215">
        <f t="shared" si="368"/>
        <v>0</v>
      </c>
      <c r="BX572" s="215">
        <f t="shared" si="369"/>
        <v>0</v>
      </c>
      <c r="BY572" s="215">
        <f t="shared" si="370"/>
        <v>0</v>
      </c>
      <c r="BZ572" s="215">
        <f t="shared" si="371"/>
        <v>0</v>
      </c>
      <c r="CA572" s="155">
        <f t="shared" si="399"/>
        <v>0</v>
      </c>
      <c r="CB572" s="165"/>
      <c r="CC572" s="215">
        <f t="shared" si="372"/>
        <v>0</v>
      </c>
      <c r="CD572" s="215">
        <f t="shared" si="373"/>
        <v>0</v>
      </c>
      <c r="CE572" s="215">
        <f t="shared" si="374"/>
        <v>0</v>
      </c>
      <c r="CF572" s="215">
        <f t="shared" si="375"/>
        <v>0</v>
      </c>
      <c r="CG572" s="215">
        <f t="shared" si="376"/>
        <v>0</v>
      </c>
      <c r="CH572" s="155">
        <f t="shared" si="400"/>
        <v>0</v>
      </c>
      <c r="CI572" s="165"/>
      <c r="CJ572" s="215">
        <f t="shared" si="377"/>
        <v>0</v>
      </c>
      <c r="CK572" s="215">
        <f t="shared" si="378"/>
        <v>0</v>
      </c>
      <c r="CL572" s="215">
        <f t="shared" si="379"/>
        <v>0</v>
      </c>
      <c r="CM572" s="215">
        <f t="shared" si="380"/>
        <v>0</v>
      </c>
      <c r="CN572" s="215">
        <f t="shared" si="381"/>
        <v>0</v>
      </c>
      <c r="CO572" s="155">
        <f t="shared" si="401"/>
        <v>0</v>
      </c>
      <c r="CP572" s="165"/>
      <c r="CQ572" s="223">
        <f t="shared" si="382"/>
        <v>0</v>
      </c>
      <c r="CR572" s="223">
        <f t="shared" si="383"/>
        <v>0</v>
      </c>
      <c r="CS572" s="223">
        <f t="shared" si="384"/>
        <v>0</v>
      </c>
      <c r="CT572" s="223">
        <f t="shared" si="385"/>
        <v>0</v>
      </c>
      <c r="CU572" s="223">
        <f t="shared" si="386"/>
        <v>0</v>
      </c>
      <c r="CV572" s="155">
        <f t="shared" si="402"/>
        <v>0</v>
      </c>
      <c r="CW572" s="165"/>
      <c r="CX572" s="215">
        <f t="shared" si="403"/>
        <v>0</v>
      </c>
      <c r="CY572" s="215">
        <f t="shared" si="387"/>
        <v>0</v>
      </c>
      <c r="CZ572" s="215">
        <f t="shared" si="388"/>
        <v>0</v>
      </c>
      <c r="DA572" s="215">
        <f t="shared" si="389"/>
        <v>0</v>
      </c>
      <c r="DB572" s="215">
        <f t="shared" si="390"/>
        <v>0</v>
      </c>
      <c r="DC572" s="155">
        <f t="shared" si="404"/>
        <v>0</v>
      </c>
      <c r="DD572" s="165"/>
      <c r="DE572" s="188" t="b" cm="1">
        <f t="array" aca="1" ref="DE572" ca="1">OR($G572=Forecast_Capex_Input!$BF$8:$BF$10)</f>
        <v>0</v>
      </c>
      <c r="DF572" s="188" cm="1">
        <f t="array" aca="1" ref="DF572" ca="1">IFERROR(INDEX(Forecast_Capex_Input!BG$12:BG$286,$X572)
*(INDEX(Forecast_Capex_Input!$H$12:$H$286,$X572)=Repex),0)
*$DE572</f>
        <v>0</v>
      </c>
      <c r="DG572" s="188" cm="1">
        <f t="array" aca="1" ref="DG572" ca="1">IFERROR(INDEX(Forecast_Capex_Input!BH$12:BH$286,$X572)
*(INDEX(Forecast_Capex_Input!$H$12:$H$286,$X572)=Repex),0)
*$DE572</f>
        <v>0</v>
      </c>
      <c r="DH572" s="188" cm="1">
        <f t="array" aca="1" ref="DH572" ca="1">IFERROR(INDEX(Forecast_Capex_Input!BI$12:BI$286,$X572)
*(INDEX(Forecast_Capex_Input!$H$12:$H$286,$X572)=Repex),0)
*$DE572</f>
        <v>0</v>
      </c>
      <c r="DI572" s="188" cm="1">
        <f t="array" aca="1" ref="DI572" ca="1">IFERROR(INDEX(Forecast_Capex_Input!BJ$12:BJ$286,$X572)
*(INDEX(Forecast_Capex_Input!$H$12:$H$286,$X572)=Repex),0)
*$DE572</f>
        <v>0</v>
      </c>
      <c r="DJ572" s="188" cm="1">
        <f t="array" aca="1" ref="DJ572" ca="1">IFERROR(INDEX(Forecast_Capex_Input!BK$12:BK$286,$X572)
*(INDEX(Forecast_Capex_Input!$H$12:$H$286,$X572)=Repex),0)
*$DE572</f>
        <v>0</v>
      </c>
      <c r="DK572" s="188" cm="1">
        <f t="array" aca="1" ref="DK572" ca="1">IFERROR(INDEX(Forecast_Capex_Input!BL$12:BL$286,$X572)
*(INDEX(Forecast_Capex_Input!$H$12:$H$286,$X572)=Repex),0)
*$DE572</f>
        <v>0</v>
      </c>
      <c r="DL572" s="165"/>
      <c r="DM572" s="188" t="b" cm="1">
        <f t="array" aca="1" ref="DM572" ca="1">OR($G572=Forecast_Capex_Input!$BN$8:$BN$9)</f>
        <v>0</v>
      </c>
      <c r="DN572" s="188" cm="1">
        <f t="array" aca="1" ref="DN572" ca="1">IFERROR(INDEX(Forecast_Capex_Input!BO$12:BO$286,$X572)
*(INDEX(Forecast_Capex_Input!$H$12:$H$286,$X572)=Repex),0)
*$DM572</f>
        <v>0</v>
      </c>
      <c r="DO572" s="188" cm="1">
        <f t="array" aca="1" ref="DO572" ca="1">IFERROR(INDEX(Forecast_Capex_Input!BP$12:BP$286,$X572)
*(INDEX(Forecast_Capex_Input!$H$12:$H$286,$X572)=Repex),0)
*$DM572</f>
        <v>0</v>
      </c>
      <c r="DP572" s="188" cm="1">
        <f t="array" aca="1" ref="DP572" ca="1">IFERROR(INDEX(Forecast_Capex_Input!BQ$12:BQ$286,$X572)
*(INDEX(Forecast_Capex_Input!$H$12:$H$286,$X572)=Repex),0)
*$DM572</f>
        <v>0</v>
      </c>
      <c r="DQ572" s="188" cm="1">
        <f t="array" aca="1" ref="DQ572" ca="1">IFERROR(INDEX(Forecast_Capex_Input!BR$12:BR$286,$X572)
*(INDEX(Forecast_Capex_Input!$H$12:$H$286,$X572)=Repex),0)
*$DM572</f>
        <v>0</v>
      </c>
      <c r="DR572" s="188" cm="1">
        <f t="array" aca="1" ref="DR572" ca="1">IFERROR(INDEX(Forecast_Capex_Input!BS$12:BS$286,$X572)
*(INDEX(Forecast_Capex_Input!$H$12:$H$286,$X572)=Repex),0)
*$DM572</f>
        <v>0</v>
      </c>
      <c r="DS572" s="165"/>
      <c r="DT572" s="188" t="b" cm="1">
        <f t="array" aca="1" ref="DT572" ca="1">OR($G572=Forecast_Capex_Input!$BU$8:$BU$10)</f>
        <v>0</v>
      </c>
      <c r="DU572" s="188" cm="1">
        <f t="array" aca="1" ref="DU572" ca="1">IFERROR(INDEX(Forecast_Capex_Input!BV$12:BV$286,$X572)
*(INDEX(Forecast_Capex_Input!$H$12:$H$286,$X572)=Repex),0)
*$DT572</f>
        <v>0</v>
      </c>
      <c r="DV572" s="188" cm="1">
        <f t="array" aca="1" ref="DV572" ca="1">IFERROR(INDEX(Forecast_Capex_Input!BW$12:BW$286,$X572)
*(INDEX(Forecast_Capex_Input!$H$12:$H$286,$X572)=Repex),0)
*$DT572</f>
        <v>0</v>
      </c>
      <c r="DW572" s="188" cm="1">
        <f t="array" aca="1" ref="DW572" ca="1">IFERROR(INDEX(Forecast_Capex_Input!BX$12:BX$286,$X572)
*(INDEX(Forecast_Capex_Input!$H$12:$H$286,$X572)=Repex),0)
*$DT572</f>
        <v>0</v>
      </c>
      <c r="DX572" s="188" cm="1">
        <f t="array" aca="1" ref="DX572" ca="1">IFERROR(INDEX(Forecast_Capex_Input!BY$12:BY$286,$X572)
*(INDEX(Forecast_Capex_Input!$H$12:$H$286,$X572)=Repex),0)
*$DT572</f>
        <v>0</v>
      </c>
      <c r="DY572" s="188" cm="1">
        <f t="array" aca="1" ref="DY572" ca="1">IFERROR(INDEX(Forecast_Capex_Input!BZ$12:BZ$286,$X572)
*(INDEX(Forecast_Capex_Input!$H$12:$H$286,$X572)=Repex),0)
*$DT572</f>
        <v>0</v>
      </c>
      <c r="DZ572" s="188" cm="1">
        <f t="array" aca="1" ref="DZ572" ca="1">IFERROR(INDEX(Forecast_Capex_Input!CA$12:CA$286,$X572)
*(INDEX(Forecast_Capex_Input!$H$12:$H$286,$X572)=Repex),0)
*$DT572</f>
        <v>0</v>
      </c>
      <c r="EA572" s="188" cm="1">
        <f t="array" aca="1" ref="EA572" ca="1">IFERROR(INDEX(Forecast_Capex_Input!CB$12:CB$286,$X572)
*(INDEX(Forecast_Capex_Input!$H$12:$H$286,$X572)=Repex),0)
*$DT572</f>
        <v>0</v>
      </c>
      <c r="EB572" s="188" cm="1">
        <f t="array" aca="1" ref="EB572" ca="1">IFERROR(INDEX(Forecast_Capex_Input!CC$12:CC$286,$X572)
*(INDEX(Forecast_Capex_Input!$H$12:$H$286,$X572)=Repex),0)
*$DT572</f>
        <v>0</v>
      </c>
      <c r="EC572" s="165"/>
      <c r="ED572" s="226" t="str">
        <f t="shared" si="391"/>
        <v>N/A</v>
      </c>
      <c r="EE572" s="174" t="s">
        <v>15</v>
      </c>
    </row>
    <row r="573" spans="3:135" x14ac:dyDescent="0.2">
      <c r="C573" s="174">
        <f t="shared" si="392"/>
        <v>563</v>
      </c>
      <c r="D573" s="167" t="str" cm="1">
        <f t="array" ref="D573">IFERROR(INDEX(Forecast_Capex_Input!$D$12:$D$286,$X573),NA)</f>
        <v>N/A</v>
      </c>
      <c r="E573" s="172" t="str" cm="1">
        <f t="array" ref="E573">IF($X573=NA,NA,INDEX(Forecast_Capex_Input!$E$12:$E$286,$X573))</f>
        <v>N/A</v>
      </c>
      <c r="F573" s="167" t="str" cm="1">
        <f t="array" aca="1" ref="F573" ca="1">IFERROR(INDEX(General!$E$25:$E$26,$Y573),NA)</f>
        <v>N/A</v>
      </c>
      <c r="G573" s="167" t="str" cm="1">
        <f t="array" aca="1" ref="G573" ca="1">IFERROR(INDEX(Forecast_Capex_Input!$AI$11:$BB$11,$AA573),NA)</f>
        <v>N/A</v>
      </c>
      <c r="H573" s="189" t="str" cm="1">
        <f t="array" aca="1" ref="H573" ca="1">IFERROR(INDEX(Forecast_Capex_Input!$AI$12:$BB$286,$X573,$AA573),NA)</f>
        <v>N/A</v>
      </c>
      <c r="I573" s="199" t="str" cm="1">
        <f t="array" ref="I573">IFERROR(INDEX(Forecast_Capex_Input!$F$12:$F$286,$X573),NA)</f>
        <v>N/A</v>
      </c>
      <c r="J573" s="199" t="str" cm="1">
        <f t="array" ref="J573">IFERROR(INDEX(Forecast_Capex_Input!G$12:G$286,$X573),NA)</f>
        <v>N/A</v>
      </c>
      <c r="K573" s="199" t="str" cm="1">
        <f t="array" ref="K573">IFERROR(INDEX(Forecast_Capex_Input!H$12:H$286,$X573),NA)</f>
        <v>N/A</v>
      </c>
      <c r="L573" s="199" t="str" cm="1">
        <f t="array" ref="L573">IFERROR(INDEX(Forecast_Capex_Input!I$12:I$286,$X573),NA)</f>
        <v>N/A</v>
      </c>
      <c r="M573" s="199" t="str" cm="1">
        <f t="array" ref="M573">IFERROR(INDEX(Forecast_Capex_Input!J$12:J$286,$X573),NA)</f>
        <v>N/A</v>
      </c>
      <c r="N573" s="199" t="str" cm="1">
        <f t="array" ref="N573">IFERROR(INDEX(Forecast_Capex_Input!K$12:K$286,$X573),NA)</f>
        <v>N/A</v>
      </c>
      <c r="O573" s="199" t="str" cm="1">
        <f t="array" ref="O573">IFERROR(INDEX(Forecast_Capex_Input!L$12:L$286,$X573),NA)</f>
        <v>N/A</v>
      </c>
      <c r="P573" s="199" t="str" cm="1">
        <f t="array" ref="P573">IFERROR(INDEX(Forecast_Capex_Input!M$12:M$286,$X573),NA)</f>
        <v>N/A</v>
      </c>
      <c r="Q573" s="172" t="str" cm="1">
        <f t="array" ref="Q573">IFERROR(INDEX(Forecast_Capex_Input!N$12:N$286,$X573),NA)</f>
        <v>N/A</v>
      </c>
      <c r="R573" s="265" cm="1">
        <f t="array" ref="R573">IFERROR(INDEX(Forecast_Capex_Input!O$12:O$286,$X573),0)</f>
        <v>0</v>
      </c>
      <c r="S573" s="172" cm="1">
        <f t="array" ref="S573">IFERROR(INDEX(Forecast_Capex_Input!P$12:P$286,$X573),0)</f>
        <v>0</v>
      </c>
      <c r="T573" s="199" t="str" cm="1">
        <f t="array" aca="1" ref="T573" ca="1">IFERROR(INDEX(General!$K$84:$K$103,$AA573),NA)</f>
        <v>N/A</v>
      </c>
      <c r="U573" s="188" cm="1">
        <f t="array" aca="1" ref="U573" ca="1">IFERROR(
IF($F573=General!$E$25,INDEX(Forecast_Capex_Input!S$12:S$286,$X573),
INDEX(Forecast_Capex_Input!T$12:T$286,$X573)),0)</f>
        <v>0</v>
      </c>
      <c r="V573" s="222" t="b">
        <f>IFERROR(INDEX(Overheads!$T$19:$T$26,MATCH($I573,Overheads!$E$19:$E$26,0)),FALSE)</f>
        <v>0</v>
      </c>
      <c r="W573" s="165"/>
      <c r="X573" s="174" t="str">
        <f>IFERROR(
IF(MATCH($C573,Forecast_Capex_Input!$CI$12:$CI$286,1)+1&gt;MAX(Forecast_Capex_Input!$C$12:$C$286),NA,
MATCH($C573,Forecast_Capex_Input!$CI$12:$CI$286,1)+1),1)</f>
        <v>N/A</v>
      </c>
      <c r="Y573" s="174" t="str" cm="1">
        <f t="array" aca="1" ref="Y573" ca="1">IFERROR(
IF(X572&lt;&gt;X573,1,
IF(COUNTIF(OFFSET(Y572,0,0,-INDEX(Forecast_Capex_Input!$CG$12:$CG$286,$X573)),Y572)=INDEX(Forecast_Capex_Input!$CG$12:$CG$286,$X573),Y572+1,Y572)),NA)</f>
        <v>N/A</v>
      </c>
      <c r="Z573" s="174" t="str" cm="1">
        <f t="array" ref="Z573">IFERROR($C573-IF($X573=1,1,INDEX(Forecast_Capex_Input!$CI$12:$CI$286,$X573-1))+1,NA)</f>
        <v>N/A</v>
      </c>
      <c r="AA573" s="174" t="str" cm="1">
        <f t="array" aca="1" ref="AA573" ca="1">IFERROR(IF(Y573=1,
INDEX(Forecast_Capex_Input!$AI$10:$BB$10,SMALL(IF(INDEX(Forecast_Capex_Input!$AI$12:$BB$286,$X573,0)&gt;0,COLUMN(Forecast_Capex_Input!$AI$10:$BB$10)-COLUMN(Forecast_Capex_Input!$AI$12)+1),ROWS(OFFSET(AA572,0,0,-$Z573)))),
OFFSET(AA572,-INDEX(Forecast_Capex_Input!$CG$12:$CG$286,$X573)+1,0)),NA)</f>
        <v>N/A</v>
      </c>
      <c r="AB573" s="174" t="str">
        <f t="shared" ca="1" si="361"/>
        <v>N/A</v>
      </c>
      <c r="AC573" s="222" t="b">
        <f t="shared" si="393"/>
        <v>0</v>
      </c>
      <c r="AD573" s="220" t="b">
        <v>0</v>
      </c>
      <c r="AE573" s="222" t="b">
        <f t="shared" si="362"/>
        <v>1</v>
      </c>
      <c r="AF573" s="165"/>
      <c r="AG573" s="215">
        <v>0</v>
      </c>
      <c r="AH573" s="215">
        <v>0</v>
      </c>
      <c r="AI573" s="215">
        <v>0</v>
      </c>
      <c r="AJ573" s="215">
        <v>0</v>
      </c>
      <c r="AK573" s="215">
        <v>0</v>
      </c>
      <c r="AL573" s="155">
        <v>0</v>
      </c>
      <c r="AM573" s="165"/>
      <c r="AN573" s="215" cm="1">
        <f t="array" aca="1" ref="AN573" ca="1">IFERROR(INDEX(General!O$33:O$34,$AB573)
*AG573,0)</f>
        <v>0</v>
      </c>
      <c r="AO573" s="215" cm="1">
        <f t="array" aca="1" ref="AO573" ca="1">IFERROR(INDEX(General!P$33:P$34,$AB573)
*AH573,0)</f>
        <v>0</v>
      </c>
      <c r="AP573" s="215" cm="1">
        <f t="array" aca="1" ref="AP573" ca="1">IFERROR(INDEX(General!Q$33:Q$34,$AB573)
*AI573,0)</f>
        <v>0</v>
      </c>
      <c r="AQ573" s="215" cm="1">
        <f t="array" aca="1" ref="AQ573" ca="1">IFERROR(INDEX(General!R$33:R$34,$AB573)
*AJ573,0)</f>
        <v>0</v>
      </c>
      <c r="AR573" s="215" cm="1">
        <f t="array" aca="1" ref="AR573" ca="1">IFERROR(INDEX(General!S$33:S$34,$AB573)
*AK573,0)</f>
        <v>0</v>
      </c>
      <c r="AS573" s="155">
        <f t="shared" ca="1" si="394"/>
        <v>0</v>
      </c>
      <c r="AT573" s="165"/>
      <c r="AU573" s="215">
        <f ca="1">IF($AE573=FALSE,AN573*Overheads!$R$24*$V573,
IFERROR(Overheads!$O$49*$V573*AN573,0)
+IFERROR(Overheads!Q$59*$V573*(AN573/Overheads!Q$68),0))</f>
        <v>0</v>
      </c>
      <c r="AV573" s="215">
        <f ca="1">IF($AE573=FALSE,AO573*Overheads!$R$24*$V573,
IFERROR(Overheads!$O$49*$V573*AO573,0)
+IFERROR(Overheads!R$59*$V573*(AO573/Overheads!R$68),0))</f>
        <v>0</v>
      </c>
      <c r="AW573" s="215">
        <f ca="1">IF($AE573=FALSE,AP573*Overheads!$R$24*$V573,
IFERROR(Overheads!$O$49*$V573*AP573,0)
+IFERROR(Overheads!S$59*$V573*(AP573/Overheads!S$68),0))</f>
        <v>0</v>
      </c>
      <c r="AX573" s="215">
        <f ca="1">IF($AE573=FALSE,AQ573*Overheads!$R$24*$V573,
IFERROR(Overheads!$O$49*$V573*AQ573,0)
+IFERROR(Overheads!T$59*$V573*(AQ573/Overheads!T$68),0))</f>
        <v>0</v>
      </c>
      <c r="AY573" s="215">
        <f ca="1">IF($AE573=FALSE,AR573*Overheads!$R$24*$V573,
IFERROR(Overheads!$O$49*$V573*AR573,0)
+IFERROR(Overheads!U$59*$V573*(AR573/Overheads!U$68),0))</f>
        <v>0</v>
      </c>
      <c r="AZ573" s="155">
        <f t="shared" ca="1" si="395"/>
        <v>0</v>
      </c>
      <c r="BA573" s="165"/>
      <c r="BB573" s="215">
        <f ca="1">IF($AE573=FALSE,AN573*Overheads!$S$25,
IFERROR(Overheads!$O$50*AN573,0)
+IFERROR(Overheads!Q$60*(AN573/Overheads!Q$66),0))</f>
        <v>0</v>
      </c>
      <c r="BC573" s="215">
        <f ca="1">IF($AE573=FALSE,AO573*Overheads!$S$25,
IFERROR(Overheads!$O$50*AO573,0)
+IFERROR(Overheads!R$60*(AO573/Overheads!R$66),0))</f>
        <v>0</v>
      </c>
      <c r="BD573" s="215">
        <f ca="1">IF($AE573=FALSE,AP573*Overheads!$S$25,
IFERROR(Overheads!$O$50*AP573,0)
+IFERROR(Overheads!S$60*(AP573/Overheads!S$66),0))</f>
        <v>0</v>
      </c>
      <c r="BE573" s="215">
        <f ca="1">IF($AE573=FALSE,AQ573*Overheads!$S$25,
IFERROR(Overheads!$O$50*AQ573,0)
+IFERROR(Overheads!T$60*(AQ573/Overheads!T$66),0))</f>
        <v>0</v>
      </c>
      <c r="BF573" s="215">
        <f ca="1">IF($AE573=FALSE,AR573*Overheads!$S$25,
IFERROR(Overheads!$O$50*AR573,0)
+IFERROR(Overheads!U$60*(AR573/Overheads!U$66),0))</f>
        <v>0</v>
      </c>
      <c r="BG573" s="155">
        <f t="shared" ca="1" si="396"/>
        <v>0</v>
      </c>
      <c r="BH573" s="165"/>
      <c r="BI573" s="215">
        <f t="shared" ca="1" si="397"/>
        <v>0</v>
      </c>
      <c r="BJ573" s="215">
        <f t="shared" ca="1" si="363"/>
        <v>0</v>
      </c>
      <c r="BK573" s="215">
        <f t="shared" ca="1" si="364"/>
        <v>0</v>
      </c>
      <c r="BL573" s="215">
        <f t="shared" ca="1" si="365"/>
        <v>0</v>
      </c>
      <c r="BM573" s="215">
        <f t="shared" ca="1" si="366"/>
        <v>0</v>
      </c>
      <c r="BN573" s="155">
        <f t="shared" ca="1" si="398"/>
        <v>0</v>
      </c>
      <c r="BO573" s="165"/>
      <c r="BP573" s="187" cm="1">
        <f t="array" ref="BP573">IFERROR(IF($X573=$X572,BP572,INDEX(Forecast_Capex_Input!AC$12:AC$286,$X573)),0)</f>
        <v>0</v>
      </c>
      <c r="BQ573" s="187" cm="1">
        <f t="array" ref="BQ573">IFERROR(IF($X573=$X572,BQ572,INDEX(Forecast_Capex_Input!AD$12:AD$286,$X573)),0)</f>
        <v>0</v>
      </c>
      <c r="BR573" s="187" cm="1">
        <f t="array" ref="BR573">IFERROR(IF($X573=$X572,BR572,INDEX(Forecast_Capex_Input!AE$12:AE$286,$X573)),0)</f>
        <v>0</v>
      </c>
      <c r="BS573" s="187" cm="1">
        <f t="array" ref="BS573">IFERROR(IF($X573=$X572,BS572,INDEX(Forecast_Capex_Input!AF$12:AF$286,$X573)),0)</f>
        <v>0</v>
      </c>
      <c r="BT573" s="187" cm="1">
        <f t="array" ref="BT573">IFERROR(IF($X573=$X572,BT572,INDEX(Forecast_Capex_Input!AG$12:AG$286,$X573)),0)</f>
        <v>0</v>
      </c>
      <c r="BU573" s="165"/>
      <c r="BV573" s="215">
        <f t="shared" si="367"/>
        <v>0</v>
      </c>
      <c r="BW573" s="215">
        <f t="shared" si="368"/>
        <v>0</v>
      </c>
      <c r="BX573" s="215">
        <f t="shared" si="369"/>
        <v>0</v>
      </c>
      <c r="BY573" s="215">
        <f t="shared" si="370"/>
        <v>0</v>
      </c>
      <c r="BZ573" s="215">
        <f t="shared" si="371"/>
        <v>0</v>
      </c>
      <c r="CA573" s="155">
        <f t="shared" si="399"/>
        <v>0</v>
      </c>
      <c r="CB573" s="165"/>
      <c r="CC573" s="215">
        <f t="shared" si="372"/>
        <v>0</v>
      </c>
      <c r="CD573" s="215">
        <f t="shared" si="373"/>
        <v>0</v>
      </c>
      <c r="CE573" s="215">
        <f t="shared" si="374"/>
        <v>0</v>
      </c>
      <c r="CF573" s="215">
        <f t="shared" si="375"/>
        <v>0</v>
      </c>
      <c r="CG573" s="215">
        <f t="shared" si="376"/>
        <v>0</v>
      </c>
      <c r="CH573" s="155">
        <f t="shared" si="400"/>
        <v>0</v>
      </c>
      <c r="CI573" s="165"/>
      <c r="CJ573" s="215">
        <f t="shared" si="377"/>
        <v>0</v>
      </c>
      <c r="CK573" s="215">
        <f t="shared" si="378"/>
        <v>0</v>
      </c>
      <c r="CL573" s="215">
        <f t="shared" si="379"/>
        <v>0</v>
      </c>
      <c r="CM573" s="215">
        <f t="shared" si="380"/>
        <v>0</v>
      </c>
      <c r="CN573" s="215">
        <f t="shared" si="381"/>
        <v>0</v>
      </c>
      <c r="CO573" s="155">
        <f t="shared" si="401"/>
        <v>0</v>
      </c>
      <c r="CP573" s="165"/>
      <c r="CQ573" s="223">
        <f t="shared" si="382"/>
        <v>0</v>
      </c>
      <c r="CR573" s="223">
        <f t="shared" si="383"/>
        <v>0</v>
      </c>
      <c r="CS573" s="223">
        <f t="shared" si="384"/>
        <v>0</v>
      </c>
      <c r="CT573" s="223">
        <f t="shared" si="385"/>
        <v>0</v>
      </c>
      <c r="CU573" s="223">
        <f t="shared" si="386"/>
        <v>0</v>
      </c>
      <c r="CV573" s="155">
        <f t="shared" si="402"/>
        <v>0</v>
      </c>
      <c r="CW573" s="165"/>
      <c r="CX573" s="215">
        <f t="shared" si="403"/>
        <v>0</v>
      </c>
      <c r="CY573" s="215">
        <f t="shared" si="387"/>
        <v>0</v>
      </c>
      <c r="CZ573" s="215">
        <f t="shared" si="388"/>
        <v>0</v>
      </c>
      <c r="DA573" s="215">
        <f t="shared" si="389"/>
        <v>0</v>
      </c>
      <c r="DB573" s="215">
        <f t="shared" si="390"/>
        <v>0</v>
      </c>
      <c r="DC573" s="155">
        <f t="shared" si="404"/>
        <v>0</v>
      </c>
      <c r="DD573" s="165"/>
      <c r="DE573" s="188" t="b" cm="1">
        <f t="array" aca="1" ref="DE573" ca="1">OR($G573=Forecast_Capex_Input!$BF$8:$BF$10)</f>
        <v>0</v>
      </c>
      <c r="DF573" s="188" cm="1">
        <f t="array" aca="1" ref="DF573" ca="1">IFERROR(INDEX(Forecast_Capex_Input!BG$12:BG$286,$X573)
*(INDEX(Forecast_Capex_Input!$H$12:$H$286,$X573)=Repex),0)
*$DE573</f>
        <v>0</v>
      </c>
      <c r="DG573" s="188" cm="1">
        <f t="array" aca="1" ref="DG573" ca="1">IFERROR(INDEX(Forecast_Capex_Input!BH$12:BH$286,$X573)
*(INDEX(Forecast_Capex_Input!$H$12:$H$286,$X573)=Repex),0)
*$DE573</f>
        <v>0</v>
      </c>
      <c r="DH573" s="188" cm="1">
        <f t="array" aca="1" ref="DH573" ca="1">IFERROR(INDEX(Forecast_Capex_Input!BI$12:BI$286,$X573)
*(INDEX(Forecast_Capex_Input!$H$12:$H$286,$X573)=Repex),0)
*$DE573</f>
        <v>0</v>
      </c>
      <c r="DI573" s="188" cm="1">
        <f t="array" aca="1" ref="DI573" ca="1">IFERROR(INDEX(Forecast_Capex_Input!BJ$12:BJ$286,$X573)
*(INDEX(Forecast_Capex_Input!$H$12:$H$286,$X573)=Repex),0)
*$DE573</f>
        <v>0</v>
      </c>
      <c r="DJ573" s="188" cm="1">
        <f t="array" aca="1" ref="DJ573" ca="1">IFERROR(INDEX(Forecast_Capex_Input!BK$12:BK$286,$X573)
*(INDEX(Forecast_Capex_Input!$H$12:$H$286,$X573)=Repex),0)
*$DE573</f>
        <v>0</v>
      </c>
      <c r="DK573" s="188" cm="1">
        <f t="array" aca="1" ref="DK573" ca="1">IFERROR(INDEX(Forecast_Capex_Input!BL$12:BL$286,$X573)
*(INDEX(Forecast_Capex_Input!$H$12:$H$286,$X573)=Repex),0)
*$DE573</f>
        <v>0</v>
      </c>
      <c r="DL573" s="165"/>
      <c r="DM573" s="188" t="b" cm="1">
        <f t="array" aca="1" ref="DM573" ca="1">OR($G573=Forecast_Capex_Input!$BN$8:$BN$9)</f>
        <v>0</v>
      </c>
      <c r="DN573" s="188" cm="1">
        <f t="array" aca="1" ref="DN573" ca="1">IFERROR(INDEX(Forecast_Capex_Input!BO$12:BO$286,$X573)
*(INDEX(Forecast_Capex_Input!$H$12:$H$286,$X573)=Repex),0)
*$DM573</f>
        <v>0</v>
      </c>
      <c r="DO573" s="188" cm="1">
        <f t="array" aca="1" ref="DO573" ca="1">IFERROR(INDEX(Forecast_Capex_Input!BP$12:BP$286,$X573)
*(INDEX(Forecast_Capex_Input!$H$12:$H$286,$X573)=Repex),0)
*$DM573</f>
        <v>0</v>
      </c>
      <c r="DP573" s="188" cm="1">
        <f t="array" aca="1" ref="DP573" ca="1">IFERROR(INDEX(Forecast_Capex_Input!BQ$12:BQ$286,$X573)
*(INDEX(Forecast_Capex_Input!$H$12:$H$286,$X573)=Repex),0)
*$DM573</f>
        <v>0</v>
      </c>
      <c r="DQ573" s="188" cm="1">
        <f t="array" aca="1" ref="DQ573" ca="1">IFERROR(INDEX(Forecast_Capex_Input!BR$12:BR$286,$X573)
*(INDEX(Forecast_Capex_Input!$H$12:$H$286,$X573)=Repex),0)
*$DM573</f>
        <v>0</v>
      </c>
      <c r="DR573" s="188" cm="1">
        <f t="array" aca="1" ref="DR573" ca="1">IFERROR(INDEX(Forecast_Capex_Input!BS$12:BS$286,$X573)
*(INDEX(Forecast_Capex_Input!$H$12:$H$286,$X573)=Repex),0)
*$DM573</f>
        <v>0</v>
      </c>
      <c r="DS573" s="165"/>
      <c r="DT573" s="188" t="b" cm="1">
        <f t="array" aca="1" ref="DT573" ca="1">OR($G573=Forecast_Capex_Input!$BU$8:$BU$10)</f>
        <v>0</v>
      </c>
      <c r="DU573" s="188" cm="1">
        <f t="array" aca="1" ref="DU573" ca="1">IFERROR(INDEX(Forecast_Capex_Input!BV$12:BV$286,$X573)
*(INDEX(Forecast_Capex_Input!$H$12:$H$286,$X573)=Repex),0)
*$DT573</f>
        <v>0</v>
      </c>
      <c r="DV573" s="188" cm="1">
        <f t="array" aca="1" ref="DV573" ca="1">IFERROR(INDEX(Forecast_Capex_Input!BW$12:BW$286,$X573)
*(INDEX(Forecast_Capex_Input!$H$12:$H$286,$X573)=Repex),0)
*$DT573</f>
        <v>0</v>
      </c>
      <c r="DW573" s="188" cm="1">
        <f t="array" aca="1" ref="DW573" ca="1">IFERROR(INDEX(Forecast_Capex_Input!BX$12:BX$286,$X573)
*(INDEX(Forecast_Capex_Input!$H$12:$H$286,$X573)=Repex),0)
*$DT573</f>
        <v>0</v>
      </c>
      <c r="DX573" s="188" cm="1">
        <f t="array" aca="1" ref="DX573" ca="1">IFERROR(INDEX(Forecast_Capex_Input!BY$12:BY$286,$X573)
*(INDEX(Forecast_Capex_Input!$H$12:$H$286,$X573)=Repex),0)
*$DT573</f>
        <v>0</v>
      </c>
      <c r="DY573" s="188" cm="1">
        <f t="array" aca="1" ref="DY573" ca="1">IFERROR(INDEX(Forecast_Capex_Input!BZ$12:BZ$286,$X573)
*(INDEX(Forecast_Capex_Input!$H$12:$H$286,$X573)=Repex),0)
*$DT573</f>
        <v>0</v>
      </c>
      <c r="DZ573" s="188" cm="1">
        <f t="array" aca="1" ref="DZ573" ca="1">IFERROR(INDEX(Forecast_Capex_Input!CA$12:CA$286,$X573)
*(INDEX(Forecast_Capex_Input!$H$12:$H$286,$X573)=Repex),0)
*$DT573</f>
        <v>0</v>
      </c>
      <c r="EA573" s="188" cm="1">
        <f t="array" aca="1" ref="EA573" ca="1">IFERROR(INDEX(Forecast_Capex_Input!CB$12:CB$286,$X573)
*(INDEX(Forecast_Capex_Input!$H$12:$H$286,$X573)=Repex),0)
*$DT573</f>
        <v>0</v>
      </c>
      <c r="EB573" s="188" cm="1">
        <f t="array" aca="1" ref="EB573" ca="1">IFERROR(INDEX(Forecast_Capex_Input!CC$12:CC$286,$X573)
*(INDEX(Forecast_Capex_Input!$H$12:$H$286,$X573)=Repex),0)
*$DT573</f>
        <v>0</v>
      </c>
      <c r="EC573" s="165"/>
      <c r="ED573" s="226" t="str">
        <f t="shared" si="391"/>
        <v>N/A</v>
      </c>
      <c r="EE573" s="174" t="s">
        <v>15</v>
      </c>
    </row>
    <row r="574" spans="3:135" x14ac:dyDescent="0.2">
      <c r="C574" s="174">
        <f t="shared" si="392"/>
        <v>564</v>
      </c>
      <c r="D574" s="167" t="str" cm="1">
        <f t="array" ref="D574">IFERROR(INDEX(Forecast_Capex_Input!$D$12:$D$286,$X574),NA)</f>
        <v>N/A</v>
      </c>
      <c r="E574" s="172" t="str" cm="1">
        <f t="array" ref="E574">IF($X574=NA,NA,INDEX(Forecast_Capex_Input!$E$12:$E$286,$X574))</f>
        <v>N/A</v>
      </c>
      <c r="F574" s="167" t="str" cm="1">
        <f t="array" aca="1" ref="F574" ca="1">IFERROR(INDEX(General!$E$25:$E$26,$Y574),NA)</f>
        <v>N/A</v>
      </c>
      <c r="G574" s="167" t="str" cm="1">
        <f t="array" aca="1" ref="G574" ca="1">IFERROR(INDEX(Forecast_Capex_Input!$AI$11:$BB$11,$AA574),NA)</f>
        <v>N/A</v>
      </c>
      <c r="H574" s="189" t="str" cm="1">
        <f t="array" aca="1" ref="H574" ca="1">IFERROR(INDEX(Forecast_Capex_Input!$AI$12:$BB$286,$X574,$AA574),NA)</f>
        <v>N/A</v>
      </c>
      <c r="I574" s="199" t="str" cm="1">
        <f t="array" ref="I574">IFERROR(INDEX(Forecast_Capex_Input!$F$12:$F$286,$X574),NA)</f>
        <v>N/A</v>
      </c>
      <c r="J574" s="199" t="str" cm="1">
        <f t="array" ref="J574">IFERROR(INDEX(Forecast_Capex_Input!G$12:G$286,$X574),NA)</f>
        <v>N/A</v>
      </c>
      <c r="K574" s="199" t="str" cm="1">
        <f t="array" ref="K574">IFERROR(INDEX(Forecast_Capex_Input!H$12:H$286,$X574),NA)</f>
        <v>N/A</v>
      </c>
      <c r="L574" s="199" t="str" cm="1">
        <f t="array" ref="L574">IFERROR(INDEX(Forecast_Capex_Input!I$12:I$286,$X574),NA)</f>
        <v>N/A</v>
      </c>
      <c r="M574" s="199" t="str" cm="1">
        <f t="array" ref="M574">IFERROR(INDEX(Forecast_Capex_Input!J$12:J$286,$X574),NA)</f>
        <v>N/A</v>
      </c>
      <c r="N574" s="199" t="str" cm="1">
        <f t="array" ref="N574">IFERROR(INDEX(Forecast_Capex_Input!K$12:K$286,$X574),NA)</f>
        <v>N/A</v>
      </c>
      <c r="O574" s="199" t="str" cm="1">
        <f t="array" ref="O574">IFERROR(INDEX(Forecast_Capex_Input!L$12:L$286,$X574),NA)</f>
        <v>N/A</v>
      </c>
      <c r="P574" s="199" t="str" cm="1">
        <f t="array" ref="P574">IFERROR(INDEX(Forecast_Capex_Input!M$12:M$286,$X574),NA)</f>
        <v>N/A</v>
      </c>
      <c r="Q574" s="172" t="str" cm="1">
        <f t="array" ref="Q574">IFERROR(INDEX(Forecast_Capex_Input!N$12:N$286,$X574),NA)</f>
        <v>N/A</v>
      </c>
      <c r="R574" s="265" cm="1">
        <f t="array" ref="R574">IFERROR(INDEX(Forecast_Capex_Input!O$12:O$286,$X574),0)</f>
        <v>0</v>
      </c>
      <c r="S574" s="172" cm="1">
        <f t="array" ref="S574">IFERROR(INDEX(Forecast_Capex_Input!P$12:P$286,$X574),0)</f>
        <v>0</v>
      </c>
      <c r="T574" s="199" t="str" cm="1">
        <f t="array" aca="1" ref="T574" ca="1">IFERROR(INDEX(General!$K$84:$K$103,$AA574),NA)</f>
        <v>N/A</v>
      </c>
      <c r="U574" s="188" cm="1">
        <f t="array" aca="1" ref="U574" ca="1">IFERROR(
IF($F574=General!$E$25,INDEX(Forecast_Capex_Input!S$12:S$286,$X574),
INDEX(Forecast_Capex_Input!T$12:T$286,$X574)),0)</f>
        <v>0</v>
      </c>
      <c r="V574" s="222" t="b">
        <f>IFERROR(INDEX(Overheads!$T$19:$T$26,MATCH($I574,Overheads!$E$19:$E$26,0)),FALSE)</f>
        <v>0</v>
      </c>
      <c r="W574" s="165"/>
      <c r="X574" s="174" t="str">
        <f>IFERROR(
IF(MATCH($C574,Forecast_Capex_Input!$CI$12:$CI$286,1)+1&gt;MAX(Forecast_Capex_Input!$C$12:$C$286),NA,
MATCH($C574,Forecast_Capex_Input!$CI$12:$CI$286,1)+1),1)</f>
        <v>N/A</v>
      </c>
      <c r="Y574" s="174" t="str" cm="1">
        <f t="array" aca="1" ref="Y574" ca="1">IFERROR(
IF(X573&lt;&gt;X574,1,
IF(COUNTIF(OFFSET(Y573,0,0,-INDEX(Forecast_Capex_Input!$CG$12:$CG$286,$X574)),Y573)=INDEX(Forecast_Capex_Input!$CG$12:$CG$286,$X574),Y573+1,Y573)),NA)</f>
        <v>N/A</v>
      </c>
      <c r="Z574" s="174" t="str" cm="1">
        <f t="array" ref="Z574">IFERROR($C574-IF($X574=1,1,INDEX(Forecast_Capex_Input!$CI$12:$CI$286,$X574-1))+1,NA)</f>
        <v>N/A</v>
      </c>
      <c r="AA574" s="174" t="str" cm="1">
        <f t="array" aca="1" ref="AA574" ca="1">IFERROR(IF(Y574=1,
INDEX(Forecast_Capex_Input!$AI$10:$BB$10,SMALL(IF(INDEX(Forecast_Capex_Input!$AI$12:$BB$286,$X574,0)&gt;0,COLUMN(Forecast_Capex_Input!$AI$10:$BB$10)-COLUMN(Forecast_Capex_Input!$AI$12)+1),ROWS(OFFSET(AA573,0,0,-$Z574)))),
OFFSET(AA573,-INDEX(Forecast_Capex_Input!$CG$12:$CG$286,$X574)+1,0)),NA)</f>
        <v>N/A</v>
      </c>
      <c r="AB574" s="174" t="str">
        <f t="shared" ca="1" si="361"/>
        <v>N/A</v>
      </c>
      <c r="AC574" s="222" t="b">
        <f t="shared" si="393"/>
        <v>0</v>
      </c>
      <c r="AD574" s="220" t="b">
        <v>0</v>
      </c>
      <c r="AE574" s="222" t="b">
        <f t="shared" si="362"/>
        <v>1</v>
      </c>
      <c r="AF574" s="165"/>
      <c r="AG574" s="215">
        <v>0</v>
      </c>
      <c r="AH574" s="215">
        <v>0</v>
      </c>
      <c r="AI574" s="215">
        <v>0</v>
      </c>
      <c r="AJ574" s="215">
        <v>0</v>
      </c>
      <c r="AK574" s="215">
        <v>0</v>
      </c>
      <c r="AL574" s="155">
        <v>0</v>
      </c>
      <c r="AM574" s="165"/>
      <c r="AN574" s="215" cm="1">
        <f t="array" aca="1" ref="AN574" ca="1">IFERROR(INDEX(General!O$33:O$34,$AB574)
*AG574,0)</f>
        <v>0</v>
      </c>
      <c r="AO574" s="215" cm="1">
        <f t="array" aca="1" ref="AO574" ca="1">IFERROR(INDEX(General!P$33:P$34,$AB574)
*AH574,0)</f>
        <v>0</v>
      </c>
      <c r="AP574" s="215" cm="1">
        <f t="array" aca="1" ref="AP574" ca="1">IFERROR(INDEX(General!Q$33:Q$34,$AB574)
*AI574,0)</f>
        <v>0</v>
      </c>
      <c r="AQ574" s="215" cm="1">
        <f t="array" aca="1" ref="AQ574" ca="1">IFERROR(INDEX(General!R$33:R$34,$AB574)
*AJ574,0)</f>
        <v>0</v>
      </c>
      <c r="AR574" s="215" cm="1">
        <f t="array" aca="1" ref="AR574" ca="1">IFERROR(INDEX(General!S$33:S$34,$AB574)
*AK574,0)</f>
        <v>0</v>
      </c>
      <c r="AS574" s="155">
        <f t="shared" ca="1" si="394"/>
        <v>0</v>
      </c>
      <c r="AT574" s="165"/>
      <c r="AU574" s="215">
        <f ca="1">IF($AE574=FALSE,AN574*Overheads!$R$24*$V574,
IFERROR(Overheads!$O$49*$V574*AN574,0)
+IFERROR(Overheads!Q$59*$V574*(AN574/Overheads!Q$68),0))</f>
        <v>0</v>
      </c>
      <c r="AV574" s="215">
        <f ca="1">IF($AE574=FALSE,AO574*Overheads!$R$24*$V574,
IFERROR(Overheads!$O$49*$V574*AO574,0)
+IFERROR(Overheads!R$59*$V574*(AO574/Overheads!R$68),0))</f>
        <v>0</v>
      </c>
      <c r="AW574" s="215">
        <f ca="1">IF($AE574=FALSE,AP574*Overheads!$R$24*$V574,
IFERROR(Overheads!$O$49*$V574*AP574,0)
+IFERROR(Overheads!S$59*$V574*(AP574/Overheads!S$68),0))</f>
        <v>0</v>
      </c>
      <c r="AX574" s="215">
        <f ca="1">IF($AE574=FALSE,AQ574*Overheads!$R$24*$V574,
IFERROR(Overheads!$O$49*$V574*AQ574,0)
+IFERROR(Overheads!T$59*$V574*(AQ574/Overheads!T$68),0))</f>
        <v>0</v>
      </c>
      <c r="AY574" s="215">
        <f ca="1">IF($AE574=FALSE,AR574*Overheads!$R$24*$V574,
IFERROR(Overheads!$O$49*$V574*AR574,0)
+IFERROR(Overheads!U$59*$V574*(AR574/Overheads!U$68),0))</f>
        <v>0</v>
      </c>
      <c r="AZ574" s="155">
        <f t="shared" ca="1" si="395"/>
        <v>0</v>
      </c>
      <c r="BA574" s="165"/>
      <c r="BB574" s="215">
        <f ca="1">IF($AE574=FALSE,AN574*Overheads!$S$25,
IFERROR(Overheads!$O$50*AN574,0)
+IFERROR(Overheads!Q$60*(AN574/Overheads!Q$66),0))</f>
        <v>0</v>
      </c>
      <c r="BC574" s="215">
        <f ca="1">IF($AE574=FALSE,AO574*Overheads!$S$25,
IFERROR(Overheads!$O$50*AO574,0)
+IFERROR(Overheads!R$60*(AO574/Overheads!R$66),0))</f>
        <v>0</v>
      </c>
      <c r="BD574" s="215">
        <f ca="1">IF($AE574=FALSE,AP574*Overheads!$S$25,
IFERROR(Overheads!$O$50*AP574,0)
+IFERROR(Overheads!S$60*(AP574/Overheads!S$66),0))</f>
        <v>0</v>
      </c>
      <c r="BE574" s="215">
        <f ca="1">IF($AE574=FALSE,AQ574*Overheads!$S$25,
IFERROR(Overheads!$O$50*AQ574,0)
+IFERROR(Overheads!T$60*(AQ574/Overheads!T$66),0))</f>
        <v>0</v>
      </c>
      <c r="BF574" s="215">
        <f ca="1">IF($AE574=FALSE,AR574*Overheads!$S$25,
IFERROR(Overheads!$O$50*AR574,0)
+IFERROR(Overheads!U$60*(AR574/Overheads!U$66),0))</f>
        <v>0</v>
      </c>
      <c r="BG574" s="155">
        <f t="shared" ca="1" si="396"/>
        <v>0</v>
      </c>
      <c r="BH574" s="165"/>
      <c r="BI574" s="215">
        <f t="shared" ca="1" si="397"/>
        <v>0</v>
      </c>
      <c r="BJ574" s="215">
        <f t="shared" ca="1" si="363"/>
        <v>0</v>
      </c>
      <c r="BK574" s="215">
        <f t="shared" ca="1" si="364"/>
        <v>0</v>
      </c>
      <c r="BL574" s="215">
        <f t="shared" ca="1" si="365"/>
        <v>0</v>
      </c>
      <c r="BM574" s="215">
        <f t="shared" ca="1" si="366"/>
        <v>0</v>
      </c>
      <c r="BN574" s="155">
        <f t="shared" ca="1" si="398"/>
        <v>0</v>
      </c>
      <c r="BO574" s="165"/>
      <c r="BP574" s="187" cm="1">
        <f t="array" ref="BP574">IFERROR(IF($X574=$X573,BP573,INDEX(Forecast_Capex_Input!AC$12:AC$286,$X574)),0)</f>
        <v>0</v>
      </c>
      <c r="BQ574" s="187" cm="1">
        <f t="array" ref="BQ574">IFERROR(IF($X574=$X573,BQ573,INDEX(Forecast_Capex_Input!AD$12:AD$286,$X574)),0)</f>
        <v>0</v>
      </c>
      <c r="BR574" s="187" cm="1">
        <f t="array" ref="BR574">IFERROR(IF($X574=$X573,BR573,INDEX(Forecast_Capex_Input!AE$12:AE$286,$X574)),0)</f>
        <v>0</v>
      </c>
      <c r="BS574" s="187" cm="1">
        <f t="array" ref="BS574">IFERROR(IF($X574=$X573,BS573,INDEX(Forecast_Capex_Input!AF$12:AF$286,$X574)),0)</f>
        <v>0</v>
      </c>
      <c r="BT574" s="187" cm="1">
        <f t="array" ref="BT574">IFERROR(IF($X574=$X573,BT573,INDEX(Forecast_Capex_Input!AG$12:AG$286,$X574)),0)</f>
        <v>0</v>
      </c>
      <c r="BU574" s="165"/>
      <c r="BV574" s="215">
        <f t="shared" si="367"/>
        <v>0</v>
      </c>
      <c r="BW574" s="215">
        <f t="shared" si="368"/>
        <v>0</v>
      </c>
      <c r="BX574" s="215">
        <f t="shared" si="369"/>
        <v>0</v>
      </c>
      <c r="BY574" s="215">
        <f t="shared" si="370"/>
        <v>0</v>
      </c>
      <c r="BZ574" s="215">
        <f t="shared" si="371"/>
        <v>0</v>
      </c>
      <c r="CA574" s="155">
        <f t="shared" si="399"/>
        <v>0</v>
      </c>
      <c r="CB574" s="165"/>
      <c r="CC574" s="215">
        <f t="shared" si="372"/>
        <v>0</v>
      </c>
      <c r="CD574" s="215">
        <f t="shared" si="373"/>
        <v>0</v>
      </c>
      <c r="CE574" s="215">
        <f t="shared" si="374"/>
        <v>0</v>
      </c>
      <c r="CF574" s="215">
        <f t="shared" si="375"/>
        <v>0</v>
      </c>
      <c r="CG574" s="215">
        <f t="shared" si="376"/>
        <v>0</v>
      </c>
      <c r="CH574" s="155">
        <f t="shared" si="400"/>
        <v>0</v>
      </c>
      <c r="CI574" s="165"/>
      <c r="CJ574" s="215">
        <f t="shared" si="377"/>
        <v>0</v>
      </c>
      <c r="CK574" s="215">
        <f t="shared" si="378"/>
        <v>0</v>
      </c>
      <c r="CL574" s="215">
        <f t="shared" si="379"/>
        <v>0</v>
      </c>
      <c r="CM574" s="215">
        <f t="shared" si="380"/>
        <v>0</v>
      </c>
      <c r="CN574" s="215">
        <f t="shared" si="381"/>
        <v>0</v>
      </c>
      <c r="CO574" s="155">
        <f t="shared" si="401"/>
        <v>0</v>
      </c>
      <c r="CP574" s="165"/>
      <c r="CQ574" s="223">
        <f t="shared" si="382"/>
        <v>0</v>
      </c>
      <c r="CR574" s="223">
        <f t="shared" si="383"/>
        <v>0</v>
      </c>
      <c r="CS574" s="223">
        <f t="shared" si="384"/>
        <v>0</v>
      </c>
      <c r="CT574" s="223">
        <f t="shared" si="385"/>
        <v>0</v>
      </c>
      <c r="CU574" s="223">
        <f t="shared" si="386"/>
        <v>0</v>
      </c>
      <c r="CV574" s="155">
        <f t="shared" si="402"/>
        <v>0</v>
      </c>
      <c r="CW574" s="165"/>
      <c r="CX574" s="215">
        <f t="shared" si="403"/>
        <v>0</v>
      </c>
      <c r="CY574" s="215">
        <f t="shared" si="387"/>
        <v>0</v>
      </c>
      <c r="CZ574" s="215">
        <f t="shared" si="388"/>
        <v>0</v>
      </c>
      <c r="DA574" s="215">
        <f t="shared" si="389"/>
        <v>0</v>
      </c>
      <c r="DB574" s="215">
        <f t="shared" si="390"/>
        <v>0</v>
      </c>
      <c r="DC574" s="155">
        <f t="shared" si="404"/>
        <v>0</v>
      </c>
      <c r="DD574" s="165"/>
      <c r="DE574" s="188" t="b" cm="1">
        <f t="array" aca="1" ref="DE574" ca="1">OR($G574=Forecast_Capex_Input!$BF$8:$BF$10)</f>
        <v>0</v>
      </c>
      <c r="DF574" s="188" cm="1">
        <f t="array" aca="1" ref="DF574" ca="1">IFERROR(INDEX(Forecast_Capex_Input!BG$12:BG$286,$X574)
*(INDEX(Forecast_Capex_Input!$H$12:$H$286,$X574)=Repex),0)
*$DE574</f>
        <v>0</v>
      </c>
      <c r="DG574" s="188" cm="1">
        <f t="array" aca="1" ref="DG574" ca="1">IFERROR(INDEX(Forecast_Capex_Input!BH$12:BH$286,$X574)
*(INDEX(Forecast_Capex_Input!$H$12:$H$286,$X574)=Repex),0)
*$DE574</f>
        <v>0</v>
      </c>
      <c r="DH574" s="188" cm="1">
        <f t="array" aca="1" ref="DH574" ca="1">IFERROR(INDEX(Forecast_Capex_Input!BI$12:BI$286,$X574)
*(INDEX(Forecast_Capex_Input!$H$12:$H$286,$X574)=Repex),0)
*$DE574</f>
        <v>0</v>
      </c>
      <c r="DI574" s="188" cm="1">
        <f t="array" aca="1" ref="DI574" ca="1">IFERROR(INDEX(Forecast_Capex_Input!BJ$12:BJ$286,$X574)
*(INDEX(Forecast_Capex_Input!$H$12:$H$286,$X574)=Repex),0)
*$DE574</f>
        <v>0</v>
      </c>
      <c r="DJ574" s="188" cm="1">
        <f t="array" aca="1" ref="DJ574" ca="1">IFERROR(INDEX(Forecast_Capex_Input!BK$12:BK$286,$X574)
*(INDEX(Forecast_Capex_Input!$H$12:$H$286,$X574)=Repex),0)
*$DE574</f>
        <v>0</v>
      </c>
      <c r="DK574" s="188" cm="1">
        <f t="array" aca="1" ref="DK574" ca="1">IFERROR(INDEX(Forecast_Capex_Input!BL$12:BL$286,$X574)
*(INDEX(Forecast_Capex_Input!$H$12:$H$286,$X574)=Repex),0)
*$DE574</f>
        <v>0</v>
      </c>
      <c r="DL574" s="165"/>
      <c r="DM574" s="188" t="b" cm="1">
        <f t="array" aca="1" ref="DM574" ca="1">OR($G574=Forecast_Capex_Input!$BN$8:$BN$9)</f>
        <v>0</v>
      </c>
      <c r="DN574" s="188" cm="1">
        <f t="array" aca="1" ref="DN574" ca="1">IFERROR(INDEX(Forecast_Capex_Input!BO$12:BO$286,$X574)
*(INDEX(Forecast_Capex_Input!$H$12:$H$286,$X574)=Repex),0)
*$DM574</f>
        <v>0</v>
      </c>
      <c r="DO574" s="188" cm="1">
        <f t="array" aca="1" ref="DO574" ca="1">IFERROR(INDEX(Forecast_Capex_Input!BP$12:BP$286,$X574)
*(INDEX(Forecast_Capex_Input!$H$12:$H$286,$X574)=Repex),0)
*$DM574</f>
        <v>0</v>
      </c>
      <c r="DP574" s="188" cm="1">
        <f t="array" aca="1" ref="DP574" ca="1">IFERROR(INDEX(Forecast_Capex_Input!BQ$12:BQ$286,$X574)
*(INDEX(Forecast_Capex_Input!$H$12:$H$286,$X574)=Repex),0)
*$DM574</f>
        <v>0</v>
      </c>
      <c r="DQ574" s="188" cm="1">
        <f t="array" aca="1" ref="DQ574" ca="1">IFERROR(INDEX(Forecast_Capex_Input!BR$12:BR$286,$X574)
*(INDEX(Forecast_Capex_Input!$H$12:$H$286,$X574)=Repex),0)
*$DM574</f>
        <v>0</v>
      </c>
      <c r="DR574" s="188" cm="1">
        <f t="array" aca="1" ref="DR574" ca="1">IFERROR(INDEX(Forecast_Capex_Input!BS$12:BS$286,$X574)
*(INDEX(Forecast_Capex_Input!$H$12:$H$286,$X574)=Repex),0)
*$DM574</f>
        <v>0</v>
      </c>
      <c r="DS574" s="165"/>
      <c r="DT574" s="188" t="b" cm="1">
        <f t="array" aca="1" ref="DT574" ca="1">OR($G574=Forecast_Capex_Input!$BU$8:$BU$10)</f>
        <v>0</v>
      </c>
      <c r="DU574" s="188" cm="1">
        <f t="array" aca="1" ref="DU574" ca="1">IFERROR(INDEX(Forecast_Capex_Input!BV$12:BV$286,$X574)
*(INDEX(Forecast_Capex_Input!$H$12:$H$286,$X574)=Repex),0)
*$DT574</f>
        <v>0</v>
      </c>
      <c r="DV574" s="188" cm="1">
        <f t="array" aca="1" ref="DV574" ca="1">IFERROR(INDEX(Forecast_Capex_Input!BW$12:BW$286,$X574)
*(INDEX(Forecast_Capex_Input!$H$12:$H$286,$X574)=Repex),0)
*$DT574</f>
        <v>0</v>
      </c>
      <c r="DW574" s="188" cm="1">
        <f t="array" aca="1" ref="DW574" ca="1">IFERROR(INDEX(Forecast_Capex_Input!BX$12:BX$286,$X574)
*(INDEX(Forecast_Capex_Input!$H$12:$H$286,$X574)=Repex),0)
*$DT574</f>
        <v>0</v>
      </c>
      <c r="DX574" s="188" cm="1">
        <f t="array" aca="1" ref="DX574" ca="1">IFERROR(INDEX(Forecast_Capex_Input!BY$12:BY$286,$X574)
*(INDEX(Forecast_Capex_Input!$H$12:$H$286,$X574)=Repex),0)
*$DT574</f>
        <v>0</v>
      </c>
      <c r="DY574" s="188" cm="1">
        <f t="array" aca="1" ref="DY574" ca="1">IFERROR(INDEX(Forecast_Capex_Input!BZ$12:BZ$286,$X574)
*(INDEX(Forecast_Capex_Input!$H$12:$H$286,$X574)=Repex),0)
*$DT574</f>
        <v>0</v>
      </c>
      <c r="DZ574" s="188" cm="1">
        <f t="array" aca="1" ref="DZ574" ca="1">IFERROR(INDEX(Forecast_Capex_Input!CA$12:CA$286,$X574)
*(INDEX(Forecast_Capex_Input!$H$12:$H$286,$X574)=Repex),0)
*$DT574</f>
        <v>0</v>
      </c>
      <c r="EA574" s="188" cm="1">
        <f t="array" aca="1" ref="EA574" ca="1">IFERROR(INDEX(Forecast_Capex_Input!CB$12:CB$286,$X574)
*(INDEX(Forecast_Capex_Input!$H$12:$H$286,$X574)=Repex),0)
*$DT574</f>
        <v>0</v>
      </c>
      <c r="EB574" s="188" cm="1">
        <f t="array" aca="1" ref="EB574" ca="1">IFERROR(INDEX(Forecast_Capex_Input!CC$12:CC$286,$X574)
*(INDEX(Forecast_Capex_Input!$H$12:$H$286,$X574)=Repex),0)
*$DT574</f>
        <v>0</v>
      </c>
      <c r="EC574" s="165"/>
      <c r="ED574" s="226" t="str">
        <f t="shared" si="391"/>
        <v>N/A</v>
      </c>
      <c r="EE574" s="174" t="s">
        <v>15</v>
      </c>
    </row>
    <row r="575" spans="3:135" x14ac:dyDescent="0.2">
      <c r="C575" s="174">
        <f t="shared" si="392"/>
        <v>565</v>
      </c>
      <c r="D575" s="167" t="str" cm="1">
        <f t="array" ref="D575">IFERROR(INDEX(Forecast_Capex_Input!$D$12:$D$286,$X575),NA)</f>
        <v>N/A</v>
      </c>
      <c r="E575" s="172" t="str" cm="1">
        <f t="array" ref="E575">IF($X575=NA,NA,INDEX(Forecast_Capex_Input!$E$12:$E$286,$X575))</f>
        <v>N/A</v>
      </c>
      <c r="F575" s="167" t="str" cm="1">
        <f t="array" aca="1" ref="F575" ca="1">IFERROR(INDEX(General!$E$25:$E$26,$Y575),NA)</f>
        <v>N/A</v>
      </c>
      <c r="G575" s="167" t="str" cm="1">
        <f t="array" aca="1" ref="G575" ca="1">IFERROR(INDEX(Forecast_Capex_Input!$AI$11:$BB$11,$AA575),NA)</f>
        <v>N/A</v>
      </c>
      <c r="H575" s="189" t="str" cm="1">
        <f t="array" aca="1" ref="H575" ca="1">IFERROR(INDEX(Forecast_Capex_Input!$AI$12:$BB$286,$X575,$AA575),NA)</f>
        <v>N/A</v>
      </c>
      <c r="I575" s="199" t="str" cm="1">
        <f t="array" ref="I575">IFERROR(INDEX(Forecast_Capex_Input!$F$12:$F$286,$X575),NA)</f>
        <v>N/A</v>
      </c>
      <c r="J575" s="199" t="str" cm="1">
        <f t="array" ref="J575">IFERROR(INDEX(Forecast_Capex_Input!G$12:G$286,$X575),NA)</f>
        <v>N/A</v>
      </c>
      <c r="K575" s="199" t="str" cm="1">
        <f t="array" ref="K575">IFERROR(INDEX(Forecast_Capex_Input!H$12:H$286,$X575),NA)</f>
        <v>N/A</v>
      </c>
      <c r="L575" s="199" t="str" cm="1">
        <f t="array" ref="L575">IFERROR(INDEX(Forecast_Capex_Input!I$12:I$286,$X575),NA)</f>
        <v>N/A</v>
      </c>
      <c r="M575" s="199" t="str" cm="1">
        <f t="array" ref="M575">IFERROR(INDEX(Forecast_Capex_Input!J$12:J$286,$X575),NA)</f>
        <v>N/A</v>
      </c>
      <c r="N575" s="199" t="str" cm="1">
        <f t="array" ref="N575">IFERROR(INDEX(Forecast_Capex_Input!K$12:K$286,$X575),NA)</f>
        <v>N/A</v>
      </c>
      <c r="O575" s="199" t="str" cm="1">
        <f t="array" ref="O575">IFERROR(INDEX(Forecast_Capex_Input!L$12:L$286,$X575),NA)</f>
        <v>N/A</v>
      </c>
      <c r="P575" s="199" t="str" cm="1">
        <f t="array" ref="P575">IFERROR(INDEX(Forecast_Capex_Input!M$12:M$286,$X575),NA)</f>
        <v>N/A</v>
      </c>
      <c r="Q575" s="172" t="str" cm="1">
        <f t="array" ref="Q575">IFERROR(INDEX(Forecast_Capex_Input!N$12:N$286,$X575),NA)</f>
        <v>N/A</v>
      </c>
      <c r="R575" s="265" cm="1">
        <f t="array" ref="R575">IFERROR(INDEX(Forecast_Capex_Input!O$12:O$286,$X575),0)</f>
        <v>0</v>
      </c>
      <c r="S575" s="172" cm="1">
        <f t="array" ref="S575">IFERROR(INDEX(Forecast_Capex_Input!P$12:P$286,$X575),0)</f>
        <v>0</v>
      </c>
      <c r="T575" s="199" t="str" cm="1">
        <f t="array" aca="1" ref="T575" ca="1">IFERROR(INDEX(General!$K$84:$K$103,$AA575),NA)</f>
        <v>N/A</v>
      </c>
      <c r="U575" s="188" cm="1">
        <f t="array" aca="1" ref="U575" ca="1">IFERROR(
IF($F575=General!$E$25,INDEX(Forecast_Capex_Input!S$12:S$286,$X575),
INDEX(Forecast_Capex_Input!T$12:T$286,$X575)),0)</f>
        <v>0</v>
      </c>
      <c r="V575" s="222" t="b">
        <f>IFERROR(INDEX(Overheads!$T$19:$T$26,MATCH($I575,Overheads!$E$19:$E$26,0)),FALSE)</f>
        <v>0</v>
      </c>
      <c r="W575" s="165"/>
      <c r="X575" s="174" t="str">
        <f>IFERROR(
IF(MATCH($C575,Forecast_Capex_Input!$CI$12:$CI$286,1)+1&gt;MAX(Forecast_Capex_Input!$C$12:$C$286),NA,
MATCH($C575,Forecast_Capex_Input!$CI$12:$CI$286,1)+1),1)</f>
        <v>N/A</v>
      </c>
      <c r="Y575" s="174" t="str" cm="1">
        <f t="array" aca="1" ref="Y575" ca="1">IFERROR(
IF(X574&lt;&gt;X575,1,
IF(COUNTIF(OFFSET(Y574,0,0,-INDEX(Forecast_Capex_Input!$CG$12:$CG$286,$X575)),Y574)=INDEX(Forecast_Capex_Input!$CG$12:$CG$286,$X575),Y574+1,Y574)),NA)</f>
        <v>N/A</v>
      </c>
      <c r="Z575" s="174" t="str" cm="1">
        <f t="array" ref="Z575">IFERROR($C575-IF($X575=1,1,INDEX(Forecast_Capex_Input!$CI$12:$CI$286,$X575-1))+1,NA)</f>
        <v>N/A</v>
      </c>
      <c r="AA575" s="174" t="str" cm="1">
        <f t="array" aca="1" ref="AA575" ca="1">IFERROR(IF(Y575=1,
INDEX(Forecast_Capex_Input!$AI$10:$BB$10,SMALL(IF(INDEX(Forecast_Capex_Input!$AI$12:$BB$286,$X575,0)&gt;0,COLUMN(Forecast_Capex_Input!$AI$10:$BB$10)-COLUMN(Forecast_Capex_Input!$AI$12)+1),ROWS(OFFSET(AA574,0,0,-$Z575)))),
OFFSET(AA574,-INDEX(Forecast_Capex_Input!$CG$12:$CG$286,$X575)+1,0)),NA)</f>
        <v>N/A</v>
      </c>
      <c r="AB575" s="174" t="str">
        <f t="shared" ca="1" si="361"/>
        <v>N/A</v>
      </c>
      <c r="AC575" s="222" t="b">
        <f t="shared" si="393"/>
        <v>0</v>
      </c>
      <c r="AD575" s="220" t="b">
        <v>0</v>
      </c>
      <c r="AE575" s="222" t="b">
        <f t="shared" si="362"/>
        <v>1</v>
      </c>
      <c r="AF575" s="165"/>
      <c r="AG575" s="215">
        <v>0</v>
      </c>
      <c r="AH575" s="215">
        <v>0</v>
      </c>
      <c r="AI575" s="215">
        <v>0</v>
      </c>
      <c r="AJ575" s="215">
        <v>0</v>
      </c>
      <c r="AK575" s="215">
        <v>0</v>
      </c>
      <c r="AL575" s="155">
        <v>0</v>
      </c>
      <c r="AM575" s="165"/>
      <c r="AN575" s="215" cm="1">
        <f t="array" aca="1" ref="AN575" ca="1">IFERROR(INDEX(General!O$33:O$34,$AB575)
*AG575,0)</f>
        <v>0</v>
      </c>
      <c r="AO575" s="215" cm="1">
        <f t="array" aca="1" ref="AO575" ca="1">IFERROR(INDEX(General!P$33:P$34,$AB575)
*AH575,0)</f>
        <v>0</v>
      </c>
      <c r="AP575" s="215" cm="1">
        <f t="array" aca="1" ref="AP575" ca="1">IFERROR(INDEX(General!Q$33:Q$34,$AB575)
*AI575,0)</f>
        <v>0</v>
      </c>
      <c r="AQ575" s="215" cm="1">
        <f t="array" aca="1" ref="AQ575" ca="1">IFERROR(INDEX(General!R$33:R$34,$AB575)
*AJ575,0)</f>
        <v>0</v>
      </c>
      <c r="AR575" s="215" cm="1">
        <f t="array" aca="1" ref="AR575" ca="1">IFERROR(INDEX(General!S$33:S$34,$AB575)
*AK575,0)</f>
        <v>0</v>
      </c>
      <c r="AS575" s="155">
        <f t="shared" ca="1" si="394"/>
        <v>0</v>
      </c>
      <c r="AT575" s="165"/>
      <c r="AU575" s="215">
        <f ca="1">IF($AE575=FALSE,AN575*Overheads!$R$24*$V575,
IFERROR(Overheads!$O$49*$V575*AN575,0)
+IFERROR(Overheads!Q$59*$V575*(AN575/Overheads!Q$68),0))</f>
        <v>0</v>
      </c>
      <c r="AV575" s="215">
        <f ca="1">IF($AE575=FALSE,AO575*Overheads!$R$24*$V575,
IFERROR(Overheads!$O$49*$V575*AO575,0)
+IFERROR(Overheads!R$59*$V575*(AO575/Overheads!R$68),0))</f>
        <v>0</v>
      </c>
      <c r="AW575" s="215">
        <f ca="1">IF($AE575=FALSE,AP575*Overheads!$R$24*$V575,
IFERROR(Overheads!$O$49*$V575*AP575,0)
+IFERROR(Overheads!S$59*$V575*(AP575/Overheads!S$68),0))</f>
        <v>0</v>
      </c>
      <c r="AX575" s="215">
        <f ca="1">IF($AE575=FALSE,AQ575*Overheads!$R$24*$V575,
IFERROR(Overheads!$O$49*$V575*AQ575,0)
+IFERROR(Overheads!T$59*$V575*(AQ575/Overheads!T$68),0))</f>
        <v>0</v>
      </c>
      <c r="AY575" s="215">
        <f ca="1">IF($AE575=FALSE,AR575*Overheads!$R$24*$V575,
IFERROR(Overheads!$O$49*$V575*AR575,0)
+IFERROR(Overheads!U$59*$V575*(AR575/Overheads!U$68),0))</f>
        <v>0</v>
      </c>
      <c r="AZ575" s="155">
        <f t="shared" ca="1" si="395"/>
        <v>0</v>
      </c>
      <c r="BA575" s="165"/>
      <c r="BB575" s="215">
        <f ca="1">IF($AE575=FALSE,AN575*Overheads!$S$25,
IFERROR(Overheads!$O$50*AN575,0)
+IFERROR(Overheads!Q$60*(AN575/Overheads!Q$66),0))</f>
        <v>0</v>
      </c>
      <c r="BC575" s="215">
        <f ca="1">IF($AE575=FALSE,AO575*Overheads!$S$25,
IFERROR(Overheads!$O$50*AO575,0)
+IFERROR(Overheads!R$60*(AO575/Overheads!R$66),0))</f>
        <v>0</v>
      </c>
      <c r="BD575" s="215">
        <f ca="1">IF($AE575=FALSE,AP575*Overheads!$S$25,
IFERROR(Overheads!$O$50*AP575,0)
+IFERROR(Overheads!S$60*(AP575/Overheads!S$66),0))</f>
        <v>0</v>
      </c>
      <c r="BE575" s="215">
        <f ca="1">IF($AE575=FALSE,AQ575*Overheads!$S$25,
IFERROR(Overheads!$O$50*AQ575,0)
+IFERROR(Overheads!T$60*(AQ575/Overheads!T$66),0))</f>
        <v>0</v>
      </c>
      <c r="BF575" s="215">
        <f ca="1">IF($AE575=FALSE,AR575*Overheads!$S$25,
IFERROR(Overheads!$O$50*AR575,0)
+IFERROR(Overheads!U$60*(AR575/Overheads!U$66),0))</f>
        <v>0</v>
      </c>
      <c r="BG575" s="155">
        <f t="shared" ca="1" si="396"/>
        <v>0</v>
      </c>
      <c r="BH575" s="165"/>
      <c r="BI575" s="215">
        <f t="shared" ca="1" si="397"/>
        <v>0</v>
      </c>
      <c r="BJ575" s="215">
        <f t="shared" ca="1" si="363"/>
        <v>0</v>
      </c>
      <c r="BK575" s="215">
        <f t="shared" ca="1" si="364"/>
        <v>0</v>
      </c>
      <c r="BL575" s="215">
        <f t="shared" ca="1" si="365"/>
        <v>0</v>
      </c>
      <c r="BM575" s="215">
        <f t="shared" ca="1" si="366"/>
        <v>0</v>
      </c>
      <c r="BN575" s="155">
        <f t="shared" ca="1" si="398"/>
        <v>0</v>
      </c>
      <c r="BO575" s="165"/>
      <c r="BP575" s="187" cm="1">
        <f t="array" ref="BP575">IFERROR(IF($X575=$X574,BP574,INDEX(Forecast_Capex_Input!AC$12:AC$286,$X575)),0)</f>
        <v>0</v>
      </c>
      <c r="BQ575" s="187" cm="1">
        <f t="array" ref="BQ575">IFERROR(IF($X575=$X574,BQ574,INDEX(Forecast_Capex_Input!AD$12:AD$286,$X575)),0)</f>
        <v>0</v>
      </c>
      <c r="BR575" s="187" cm="1">
        <f t="array" ref="BR575">IFERROR(IF($X575=$X574,BR574,INDEX(Forecast_Capex_Input!AE$12:AE$286,$X575)),0)</f>
        <v>0</v>
      </c>
      <c r="BS575" s="187" cm="1">
        <f t="array" ref="BS575">IFERROR(IF($X575=$X574,BS574,INDEX(Forecast_Capex_Input!AF$12:AF$286,$X575)),0)</f>
        <v>0</v>
      </c>
      <c r="BT575" s="187" cm="1">
        <f t="array" ref="BT575">IFERROR(IF($X575=$X574,BT574,INDEX(Forecast_Capex_Input!AG$12:AG$286,$X575)),0)</f>
        <v>0</v>
      </c>
      <c r="BU575" s="165"/>
      <c r="BV575" s="215">
        <f t="shared" si="367"/>
        <v>0</v>
      </c>
      <c r="BW575" s="215">
        <f t="shared" si="368"/>
        <v>0</v>
      </c>
      <c r="BX575" s="215">
        <f t="shared" si="369"/>
        <v>0</v>
      </c>
      <c r="BY575" s="215">
        <f t="shared" si="370"/>
        <v>0</v>
      </c>
      <c r="BZ575" s="215">
        <f t="shared" si="371"/>
        <v>0</v>
      </c>
      <c r="CA575" s="155">
        <f t="shared" si="399"/>
        <v>0</v>
      </c>
      <c r="CB575" s="165"/>
      <c r="CC575" s="215">
        <f t="shared" si="372"/>
        <v>0</v>
      </c>
      <c r="CD575" s="215">
        <f t="shared" si="373"/>
        <v>0</v>
      </c>
      <c r="CE575" s="215">
        <f t="shared" si="374"/>
        <v>0</v>
      </c>
      <c r="CF575" s="215">
        <f t="shared" si="375"/>
        <v>0</v>
      </c>
      <c r="CG575" s="215">
        <f t="shared" si="376"/>
        <v>0</v>
      </c>
      <c r="CH575" s="155">
        <f t="shared" si="400"/>
        <v>0</v>
      </c>
      <c r="CI575" s="165"/>
      <c r="CJ575" s="215">
        <f t="shared" si="377"/>
        <v>0</v>
      </c>
      <c r="CK575" s="215">
        <f t="shared" si="378"/>
        <v>0</v>
      </c>
      <c r="CL575" s="215">
        <f t="shared" si="379"/>
        <v>0</v>
      </c>
      <c r="CM575" s="215">
        <f t="shared" si="380"/>
        <v>0</v>
      </c>
      <c r="CN575" s="215">
        <f t="shared" si="381"/>
        <v>0</v>
      </c>
      <c r="CO575" s="155">
        <f t="shared" si="401"/>
        <v>0</v>
      </c>
      <c r="CP575" s="165"/>
      <c r="CQ575" s="223">
        <f t="shared" si="382"/>
        <v>0</v>
      </c>
      <c r="CR575" s="223">
        <f t="shared" si="383"/>
        <v>0</v>
      </c>
      <c r="CS575" s="223">
        <f t="shared" si="384"/>
        <v>0</v>
      </c>
      <c r="CT575" s="223">
        <f t="shared" si="385"/>
        <v>0</v>
      </c>
      <c r="CU575" s="223">
        <f t="shared" si="386"/>
        <v>0</v>
      </c>
      <c r="CV575" s="155">
        <f t="shared" si="402"/>
        <v>0</v>
      </c>
      <c r="CW575" s="165"/>
      <c r="CX575" s="215">
        <f t="shared" si="403"/>
        <v>0</v>
      </c>
      <c r="CY575" s="215">
        <f t="shared" si="387"/>
        <v>0</v>
      </c>
      <c r="CZ575" s="215">
        <f t="shared" si="388"/>
        <v>0</v>
      </c>
      <c r="DA575" s="215">
        <f t="shared" si="389"/>
        <v>0</v>
      </c>
      <c r="DB575" s="215">
        <f t="shared" si="390"/>
        <v>0</v>
      </c>
      <c r="DC575" s="155">
        <f t="shared" si="404"/>
        <v>0</v>
      </c>
      <c r="DD575" s="165"/>
      <c r="DE575" s="188" t="b" cm="1">
        <f t="array" aca="1" ref="DE575" ca="1">OR($G575=Forecast_Capex_Input!$BF$8:$BF$10)</f>
        <v>0</v>
      </c>
      <c r="DF575" s="188" cm="1">
        <f t="array" aca="1" ref="DF575" ca="1">IFERROR(INDEX(Forecast_Capex_Input!BG$12:BG$286,$X575)
*(INDEX(Forecast_Capex_Input!$H$12:$H$286,$X575)=Repex),0)
*$DE575</f>
        <v>0</v>
      </c>
      <c r="DG575" s="188" cm="1">
        <f t="array" aca="1" ref="DG575" ca="1">IFERROR(INDEX(Forecast_Capex_Input!BH$12:BH$286,$X575)
*(INDEX(Forecast_Capex_Input!$H$12:$H$286,$X575)=Repex),0)
*$DE575</f>
        <v>0</v>
      </c>
      <c r="DH575" s="188" cm="1">
        <f t="array" aca="1" ref="DH575" ca="1">IFERROR(INDEX(Forecast_Capex_Input!BI$12:BI$286,$X575)
*(INDEX(Forecast_Capex_Input!$H$12:$H$286,$X575)=Repex),0)
*$DE575</f>
        <v>0</v>
      </c>
      <c r="DI575" s="188" cm="1">
        <f t="array" aca="1" ref="DI575" ca="1">IFERROR(INDEX(Forecast_Capex_Input!BJ$12:BJ$286,$X575)
*(INDEX(Forecast_Capex_Input!$H$12:$H$286,$X575)=Repex),0)
*$DE575</f>
        <v>0</v>
      </c>
      <c r="DJ575" s="188" cm="1">
        <f t="array" aca="1" ref="DJ575" ca="1">IFERROR(INDEX(Forecast_Capex_Input!BK$12:BK$286,$X575)
*(INDEX(Forecast_Capex_Input!$H$12:$H$286,$X575)=Repex),0)
*$DE575</f>
        <v>0</v>
      </c>
      <c r="DK575" s="188" cm="1">
        <f t="array" aca="1" ref="DK575" ca="1">IFERROR(INDEX(Forecast_Capex_Input!BL$12:BL$286,$X575)
*(INDEX(Forecast_Capex_Input!$H$12:$H$286,$X575)=Repex),0)
*$DE575</f>
        <v>0</v>
      </c>
      <c r="DL575" s="165"/>
      <c r="DM575" s="188" t="b" cm="1">
        <f t="array" aca="1" ref="DM575" ca="1">OR($G575=Forecast_Capex_Input!$BN$8:$BN$9)</f>
        <v>0</v>
      </c>
      <c r="DN575" s="188" cm="1">
        <f t="array" aca="1" ref="DN575" ca="1">IFERROR(INDEX(Forecast_Capex_Input!BO$12:BO$286,$X575)
*(INDEX(Forecast_Capex_Input!$H$12:$H$286,$X575)=Repex),0)
*$DM575</f>
        <v>0</v>
      </c>
      <c r="DO575" s="188" cm="1">
        <f t="array" aca="1" ref="DO575" ca="1">IFERROR(INDEX(Forecast_Capex_Input!BP$12:BP$286,$X575)
*(INDEX(Forecast_Capex_Input!$H$12:$H$286,$X575)=Repex),0)
*$DM575</f>
        <v>0</v>
      </c>
      <c r="DP575" s="188" cm="1">
        <f t="array" aca="1" ref="DP575" ca="1">IFERROR(INDEX(Forecast_Capex_Input!BQ$12:BQ$286,$X575)
*(INDEX(Forecast_Capex_Input!$H$12:$H$286,$X575)=Repex),0)
*$DM575</f>
        <v>0</v>
      </c>
      <c r="DQ575" s="188" cm="1">
        <f t="array" aca="1" ref="DQ575" ca="1">IFERROR(INDEX(Forecast_Capex_Input!BR$12:BR$286,$X575)
*(INDEX(Forecast_Capex_Input!$H$12:$H$286,$X575)=Repex),0)
*$DM575</f>
        <v>0</v>
      </c>
      <c r="DR575" s="188" cm="1">
        <f t="array" aca="1" ref="DR575" ca="1">IFERROR(INDEX(Forecast_Capex_Input!BS$12:BS$286,$X575)
*(INDEX(Forecast_Capex_Input!$H$12:$H$286,$X575)=Repex),0)
*$DM575</f>
        <v>0</v>
      </c>
      <c r="DS575" s="165"/>
      <c r="DT575" s="188" t="b" cm="1">
        <f t="array" aca="1" ref="DT575" ca="1">OR($G575=Forecast_Capex_Input!$BU$8:$BU$10)</f>
        <v>0</v>
      </c>
      <c r="DU575" s="188" cm="1">
        <f t="array" aca="1" ref="DU575" ca="1">IFERROR(INDEX(Forecast_Capex_Input!BV$12:BV$286,$X575)
*(INDEX(Forecast_Capex_Input!$H$12:$H$286,$X575)=Repex),0)
*$DT575</f>
        <v>0</v>
      </c>
      <c r="DV575" s="188" cm="1">
        <f t="array" aca="1" ref="DV575" ca="1">IFERROR(INDEX(Forecast_Capex_Input!BW$12:BW$286,$X575)
*(INDEX(Forecast_Capex_Input!$H$12:$H$286,$X575)=Repex),0)
*$DT575</f>
        <v>0</v>
      </c>
      <c r="DW575" s="188" cm="1">
        <f t="array" aca="1" ref="DW575" ca="1">IFERROR(INDEX(Forecast_Capex_Input!BX$12:BX$286,$X575)
*(INDEX(Forecast_Capex_Input!$H$12:$H$286,$X575)=Repex),0)
*$DT575</f>
        <v>0</v>
      </c>
      <c r="DX575" s="188" cm="1">
        <f t="array" aca="1" ref="DX575" ca="1">IFERROR(INDEX(Forecast_Capex_Input!BY$12:BY$286,$X575)
*(INDEX(Forecast_Capex_Input!$H$12:$H$286,$X575)=Repex),0)
*$DT575</f>
        <v>0</v>
      </c>
      <c r="DY575" s="188" cm="1">
        <f t="array" aca="1" ref="DY575" ca="1">IFERROR(INDEX(Forecast_Capex_Input!BZ$12:BZ$286,$X575)
*(INDEX(Forecast_Capex_Input!$H$12:$H$286,$X575)=Repex),0)
*$DT575</f>
        <v>0</v>
      </c>
      <c r="DZ575" s="188" cm="1">
        <f t="array" aca="1" ref="DZ575" ca="1">IFERROR(INDEX(Forecast_Capex_Input!CA$12:CA$286,$X575)
*(INDEX(Forecast_Capex_Input!$H$12:$H$286,$X575)=Repex),0)
*$DT575</f>
        <v>0</v>
      </c>
      <c r="EA575" s="188" cm="1">
        <f t="array" aca="1" ref="EA575" ca="1">IFERROR(INDEX(Forecast_Capex_Input!CB$12:CB$286,$X575)
*(INDEX(Forecast_Capex_Input!$H$12:$H$286,$X575)=Repex),0)
*$DT575</f>
        <v>0</v>
      </c>
      <c r="EB575" s="188" cm="1">
        <f t="array" aca="1" ref="EB575" ca="1">IFERROR(INDEX(Forecast_Capex_Input!CC$12:CC$286,$X575)
*(INDEX(Forecast_Capex_Input!$H$12:$H$286,$X575)=Repex),0)
*$DT575</f>
        <v>0</v>
      </c>
      <c r="EC575" s="165"/>
      <c r="ED575" s="226" t="str">
        <f t="shared" si="391"/>
        <v>N/A</v>
      </c>
      <c r="EE575" s="174" t="s">
        <v>15</v>
      </c>
    </row>
    <row r="576" spans="3:135" x14ac:dyDescent="0.2">
      <c r="C576" s="174">
        <f t="shared" si="392"/>
        <v>566</v>
      </c>
      <c r="D576" s="167" t="str" cm="1">
        <f t="array" ref="D576">IFERROR(INDEX(Forecast_Capex_Input!$D$12:$D$286,$X576),NA)</f>
        <v>N/A</v>
      </c>
      <c r="E576" s="172" t="str" cm="1">
        <f t="array" ref="E576">IF($X576=NA,NA,INDEX(Forecast_Capex_Input!$E$12:$E$286,$X576))</f>
        <v>N/A</v>
      </c>
      <c r="F576" s="167" t="str" cm="1">
        <f t="array" aca="1" ref="F576" ca="1">IFERROR(INDEX(General!$E$25:$E$26,$Y576),NA)</f>
        <v>N/A</v>
      </c>
      <c r="G576" s="167" t="str" cm="1">
        <f t="array" aca="1" ref="G576" ca="1">IFERROR(INDEX(Forecast_Capex_Input!$AI$11:$BB$11,$AA576),NA)</f>
        <v>N/A</v>
      </c>
      <c r="H576" s="189" t="str" cm="1">
        <f t="array" aca="1" ref="H576" ca="1">IFERROR(INDEX(Forecast_Capex_Input!$AI$12:$BB$286,$X576,$AA576),NA)</f>
        <v>N/A</v>
      </c>
      <c r="I576" s="199" t="str" cm="1">
        <f t="array" ref="I576">IFERROR(INDEX(Forecast_Capex_Input!$F$12:$F$286,$X576),NA)</f>
        <v>N/A</v>
      </c>
      <c r="J576" s="199" t="str" cm="1">
        <f t="array" ref="J576">IFERROR(INDEX(Forecast_Capex_Input!G$12:G$286,$X576),NA)</f>
        <v>N/A</v>
      </c>
      <c r="K576" s="199" t="str" cm="1">
        <f t="array" ref="K576">IFERROR(INDEX(Forecast_Capex_Input!H$12:H$286,$X576),NA)</f>
        <v>N/A</v>
      </c>
      <c r="L576" s="199" t="str" cm="1">
        <f t="array" ref="L576">IFERROR(INDEX(Forecast_Capex_Input!I$12:I$286,$X576),NA)</f>
        <v>N/A</v>
      </c>
      <c r="M576" s="199" t="str" cm="1">
        <f t="array" ref="M576">IFERROR(INDEX(Forecast_Capex_Input!J$12:J$286,$X576),NA)</f>
        <v>N/A</v>
      </c>
      <c r="N576" s="199" t="str" cm="1">
        <f t="array" ref="N576">IFERROR(INDEX(Forecast_Capex_Input!K$12:K$286,$X576),NA)</f>
        <v>N/A</v>
      </c>
      <c r="O576" s="199" t="str" cm="1">
        <f t="array" ref="O576">IFERROR(INDEX(Forecast_Capex_Input!L$12:L$286,$X576),NA)</f>
        <v>N/A</v>
      </c>
      <c r="P576" s="199" t="str" cm="1">
        <f t="array" ref="P576">IFERROR(INDEX(Forecast_Capex_Input!M$12:M$286,$X576),NA)</f>
        <v>N/A</v>
      </c>
      <c r="Q576" s="172" t="str" cm="1">
        <f t="array" ref="Q576">IFERROR(INDEX(Forecast_Capex_Input!N$12:N$286,$X576),NA)</f>
        <v>N/A</v>
      </c>
      <c r="R576" s="265" cm="1">
        <f t="array" ref="R576">IFERROR(INDEX(Forecast_Capex_Input!O$12:O$286,$X576),0)</f>
        <v>0</v>
      </c>
      <c r="S576" s="172" cm="1">
        <f t="array" ref="S576">IFERROR(INDEX(Forecast_Capex_Input!P$12:P$286,$X576),0)</f>
        <v>0</v>
      </c>
      <c r="T576" s="199" t="str" cm="1">
        <f t="array" aca="1" ref="T576" ca="1">IFERROR(INDEX(General!$K$84:$K$103,$AA576),NA)</f>
        <v>N/A</v>
      </c>
      <c r="U576" s="188" cm="1">
        <f t="array" aca="1" ref="U576" ca="1">IFERROR(
IF($F576=General!$E$25,INDEX(Forecast_Capex_Input!S$12:S$286,$X576),
INDEX(Forecast_Capex_Input!T$12:T$286,$X576)),0)</f>
        <v>0</v>
      </c>
      <c r="V576" s="222" t="b">
        <f>IFERROR(INDEX(Overheads!$T$19:$T$26,MATCH($I576,Overheads!$E$19:$E$26,0)),FALSE)</f>
        <v>0</v>
      </c>
      <c r="W576" s="165"/>
      <c r="X576" s="174" t="str">
        <f>IFERROR(
IF(MATCH($C576,Forecast_Capex_Input!$CI$12:$CI$286,1)+1&gt;MAX(Forecast_Capex_Input!$C$12:$C$286),NA,
MATCH($C576,Forecast_Capex_Input!$CI$12:$CI$286,1)+1),1)</f>
        <v>N/A</v>
      </c>
      <c r="Y576" s="174" t="str" cm="1">
        <f t="array" aca="1" ref="Y576" ca="1">IFERROR(
IF(X575&lt;&gt;X576,1,
IF(COUNTIF(OFFSET(Y575,0,0,-INDEX(Forecast_Capex_Input!$CG$12:$CG$286,$X576)),Y575)=INDEX(Forecast_Capex_Input!$CG$12:$CG$286,$X576),Y575+1,Y575)),NA)</f>
        <v>N/A</v>
      </c>
      <c r="Z576" s="174" t="str" cm="1">
        <f t="array" ref="Z576">IFERROR($C576-IF($X576=1,1,INDEX(Forecast_Capex_Input!$CI$12:$CI$286,$X576-1))+1,NA)</f>
        <v>N/A</v>
      </c>
      <c r="AA576" s="174" t="str" cm="1">
        <f t="array" aca="1" ref="AA576" ca="1">IFERROR(IF(Y576=1,
INDEX(Forecast_Capex_Input!$AI$10:$BB$10,SMALL(IF(INDEX(Forecast_Capex_Input!$AI$12:$BB$286,$X576,0)&gt;0,COLUMN(Forecast_Capex_Input!$AI$10:$BB$10)-COLUMN(Forecast_Capex_Input!$AI$12)+1),ROWS(OFFSET(AA575,0,0,-$Z576)))),
OFFSET(AA575,-INDEX(Forecast_Capex_Input!$CG$12:$CG$286,$X576)+1,0)),NA)</f>
        <v>N/A</v>
      </c>
      <c r="AB576" s="174" t="str">
        <f t="shared" ca="1" si="361"/>
        <v>N/A</v>
      </c>
      <c r="AC576" s="222" t="b">
        <f t="shared" si="393"/>
        <v>0</v>
      </c>
      <c r="AD576" s="220" t="b">
        <v>0</v>
      </c>
      <c r="AE576" s="222" t="b">
        <f t="shared" si="362"/>
        <v>1</v>
      </c>
      <c r="AF576" s="165"/>
      <c r="AG576" s="215">
        <v>0</v>
      </c>
      <c r="AH576" s="215">
        <v>0</v>
      </c>
      <c r="AI576" s="215">
        <v>0</v>
      </c>
      <c r="AJ576" s="215">
        <v>0</v>
      </c>
      <c r="AK576" s="215">
        <v>0</v>
      </c>
      <c r="AL576" s="155">
        <v>0</v>
      </c>
      <c r="AM576" s="165"/>
      <c r="AN576" s="215" cm="1">
        <f t="array" aca="1" ref="AN576" ca="1">IFERROR(INDEX(General!O$33:O$34,$AB576)
*AG576,0)</f>
        <v>0</v>
      </c>
      <c r="AO576" s="215" cm="1">
        <f t="array" aca="1" ref="AO576" ca="1">IFERROR(INDEX(General!P$33:P$34,$AB576)
*AH576,0)</f>
        <v>0</v>
      </c>
      <c r="AP576" s="215" cm="1">
        <f t="array" aca="1" ref="AP576" ca="1">IFERROR(INDEX(General!Q$33:Q$34,$AB576)
*AI576,0)</f>
        <v>0</v>
      </c>
      <c r="AQ576" s="215" cm="1">
        <f t="array" aca="1" ref="AQ576" ca="1">IFERROR(INDEX(General!R$33:R$34,$AB576)
*AJ576,0)</f>
        <v>0</v>
      </c>
      <c r="AR576" s="215" cm="1">
        <f t="array" aca="1" ref="AR576" ca="1">IFERROR(INDEX(General!S$33:S$34,$AB576)
*AK576,0)</f>
        <v>0</v>
      </c>
      <c r="AS576" s="155">
        <f t="shared" ca="1" si="394"/>
        <v>0</v>
      </c>
      <c r="AT576" s="165"/>
      <c r="AU576" s="215">
        <f ca="1">IF($AE576=FALSE,AN576*Overheads!$R$24*$V576,
IFERROR(Overheads!$O$49*$V576*AN576,0)
+IFERROR(Overheads!Q$59*$V576*(AN576/Overheads!Q$68),0))</f>
        <v>0</v>
      </c>
      <c r="AV576" s="215">
        <f ca="1">IF($AE576=FALSE,AO576*Overheads!$R$24*$V576,
IFERROR(Overheads!$O$49*$V576*AO576,0)
+IFERROR(Overheads!R$59*$V576*(AO576/Overheads!R$68),0))</f>
        <v>0</v>
      </c>
      <c r="AW576" s="215">
        <f ca="1">IF($AE576=FALSE,AP576*Overheads!$R$24*$V576,
IFERROR(Overheads!$O$49*$V576*AP576,0)
+IFERROR(Overheads!S$59*$V576*(AP576/Overheads!S$68),0))</f>
        <v>0</v>
      </c>
      <c r="AX576" s="215">
        <f ca="1">IF($AE576=FALSE,AQ576*Overheads!$R$24*$V576,
IFERROR(Overheads!$O$49*$V576*AQ576,0)
+IFERROR(Overheads!T$59*$V576*(AQ576/Overheads!T$68),0))</f>
        <v>0</v>
      </c>
      <c r="AY576" s="215">
        <f ca="1">IF($AE576=FALSE,AR576*Overheads!$R$24*$V576,
IFERROR(Overheads!$O$49*$V576*AR576,0)
+IFERROR(Overheads!U$59*$V576*(AR576/Overheads!U$68),0))</f>
        <v>0</v>
      </c>
      <c r="AZ576" s="155">
        <f t="shared" ca="1" si="395"/>
        <v>0</v>
      </c>
      <c r="BA576" s="165"/>
      <c r="BB576" s="215">
        <f ca="1">IF($AE576=FALSE,AN576*Overheads!$S$25,
IFERROR(Overheads!$O$50*AN576,0)
+IFERROR(Overheads!Q$60*(AN576/Overheads!Q$66),0))</f>
        <v>0</v>
      </c>
      <c r="BC576" s="215">
        <f ca="1">IF($AE576=FALSE,AO576*Overheads!$S$25,
IFERROR(Overheads!$O$50*AO576,0)
+IFERROR(Overheads!R$60*(AO576/Overheads!R$66),0))</f>
        <v>0</v>
      </c>
      <c r="BD576" s="215">
        <f ca="1">IF($AE576=FALSE,AP576*Overheads!$S$25,
IFERROR(Overheads!$O$50*AP576,0)
+IFERROR(Overheads!S$60*(AP576/Overheads!S$66),0))</f>
        <v>0</v>
      </c>
      <c r="BE576" s="215">
        <f ca="1">IF($AE576=FALSE,AQ576*Overheads!$S$25,
IFERROR(Overheads!$O$50*AQ576,0)
+IFERROR(Overheads!T$60*(AQ576/Overheads!T$66),0))</f>
        <v>0</v>
      </c>
      <c r="BF576" s="215">
        <f ca="1">IF($AE576=FALSE,AR576*Overheads!$S$25,
IFERROR(Overheads!$O$50*AR576,0)
+IFERROR(Overheads!U$60*(AR576/Overheads!U$66),0))</f>
        <v>0</v>
      </c>
      <c r="BG576" s="155">
        <f t="shared" ca="1" si="396"/>
        <v>0</v>
      </c>
      <c r="BH576" s="165"/>
      <c r="BI576" s="215">
        <f t="shared" ca="1" si="397"/>
        <v>0</v>
      </c>
      <c r="BJ576" s="215">
        <f t="shared" ca="1" si="363"/>
        <v>0</v>
      </c>
      <c r="BK576" s="215">
        <f t="shared" ca="1" si="364"/>
        <v>0</v>
      </c>
      <c r="BL576" s="215">
        <f t="shared" ca="1" si="365"/>
        <v>0</v>
      </c>
      <c r="BM576" s="215">
        <f t="shared" ca="1" si="366"/>
        <v>0</v>
      </c>
      <c r="BN576" s="155">
        <f t="shared" ca="1" si="398"/>
        <v>0</v>
      </c>
      <c r="BO576" s="165"/>
      <c r="BP576" s="187" cm="1">
        <f t="array" ref="BP576">IFERROR(IF($X576=$X575,BP575,INDEX(Forecast_Capex_Input!AC$12:AC$286,$X576)),0)</f>
        <v>0</v>
      </c>
      <c r="BQ576" s="187" cm="1">
        <f t="array" ref="BQ576">IFERROR(IF($X576=$X575,BQ575,INDEX(Forecast_Capex_Input!AD$12:AD$286,$X576)),0)</f>
        <v>0</v>
      </c>
      <c r="BR576" s="187" cm="1">
        <f t="array" ref="BR576">IFERROR(IF($X576=$X575,BR575,INDEX(Forecast_Capex_Input!AE$12:AE$286,$X576)),0)</f>
        <v>0</v>
      </c>
      <c r="BS576" s="187" cm="1">
        <f t="array" ref="BS576">IFERROR(IF($X576=$X575,BS575,INDEX(Forecast_Capex_Input!AF$12:AF$286,$X576)),0)</f>
        <v>0</v>
      </c>
      <c r="BT576" s="187" cm="1">
        <f t="array" ref="BT576">IFERROR(IF($X576=$X575,BT575,INDEX(Forecast_Capex_Input!AG$12:AG$286,$X576)),0)</f>
        <v>0</v>
      </c>
      <c r="BU576" s="165"/>
      <c r="BV576" s="215">
        <f t="shared" si="367"/>
        <v>0</v>
      </c>
      <c r="BW576" s="215">
        <f t="shared" si="368"/>
        <v>0</v>
      </c>
      <c r="BX576" s="215">
        <f t="shared" si="369"/>
        <v>0</v>
      </c>
      <c r="BY576" s="215">
        <f t="shared" si="370"/>
        <v>0</v>
      </c>
      <c r="BZ576" s="215">
        <f t="shared" si="371"/>
        <v>0</v>
      </c>
      <c r="CA576" s="155">
        <f t="shared" si="399"/>
        <v>0</v>
      </c>
      <c r="CB576" s="165"/>
      <c r="CC576" s="215">
        <f t="shared" si="372"/>
        <v>0</v>
      </c>
      <c r="CD576" s="215">
        <f t="shared" si="373"/>
        <v>0</v>
      </c>
      <c r="CE576" s="215">
        <f t="shared" si="374"/>
        <v>0</v>
      </c>
      <c r="CF576" s="215">
        <f t="shared" si="375"/>
        <v>0</v>
      </c>
      <c r="CG576" s="215">
        <f t="shared" si="376"/>
        <v>0</v>
      </c>
      <c r="CH576" s="155">
        <f t="shared" si="400"/>
        <v>0</v>
      </c>
      <c r="CI576" s="165"/>
      <c r="CJ576" s="215">
        <f t="shared" si="377"/>
        <v>0</v>
      </c>
      <c r="CK576" s="215">
        <f t="shared" si="378"/>
        <v>0</v>
      </c>
      <c r="CL576" s="215">
        <f t="shared" si="379"/>
        <v>0</v>
      </c>
      <c r="CM576" s="215">
        <f t="shared" si="380"/>
        <v>0</v>
      </c>
      <c r="CN576" s="215">
        <f t="shared" si="381"/>
        <v>0</v>
      </c>
      <c r="CO576" s="155">
        <f t="shared" si="401"/>
        <v>0</v>
      </c>
      <c r="CP576" s="165"/>
      <c r="CQ576" s="223">
        <f t="shared" si="382"/>
        <v>0</v>
      </c>
      <c r="CR576" s="223">
        <f t="shared" si="383"/>
        <v>0</v>
      </c>
      <c r="CS576" s="223">
        <f t="shared" si="384"/>
        <v>0</v>
      </c>
      <c r="CT576" s="223">
        <f t="shared" si="385"/>
        <v>0</v>
      </c>
      <c r="CU576" s="223">
        <f t="shared" si="386"/>
        <v>0</v>
      </c>
      <c r="CV576" s="155">
        <f t="shared" si="402"/>
        <v>0</v>
      </c>
      <c r="CW576" s="165"/>
      <c r="CX576" s="215">
        <f t="shared" si="403"/>
        <v>0</v>
      </c>
      <c r="CY576" s="215">
        <f t="shared" si="387"/>
        <v>0</v>
      </c>
      <c r="CZ576" s="215">
        <f t="shared" si="388"/>
        <v>0</v>
      </c>
      <c r="DA576" s="215">
        <f t="shared" si="389"/>
        <v>0</v>
      </c>
      <c r="DB576" s="215">
        <f t="shared" si="390"/>
        <v>0</v>
      </c>
      <c r="DC576" s="155">
        <f t="shared" si="404"/>
        <v>0</v>
      </c>
      <c r="DD576" s="165"/>
      <c r="DE576" s="188" t="b" cm="1">
        <f t="array" aca="1" ref="DE576" ca="1">OR($G576=Forecast_Capex_Input!$BF$8:$BF$10)</f>
        <v>0</v>
      </c>
      <c r="DF576" s="188" cm="1">
        <f t="array" aca="1" ref="DF576" ca="1">IFERROR(INDEX(Forecast_Capex_Input!BG$12:BG$286,$X576)
*(INDEX(Forecast_Capex_Input!$H$12:$H$286,$X576)=Repex),0)
*$DE576</f>
        <v>0</v>
      </c>
      <c r="DG576" s="188" cm="1">
        <f t="array" aca="1" ref="DG576" ca="1">IFERROR(INDEX(Forecast_Capex_Input!BH$12:BH$286,$X576)
*(INDEX(Forecast_Capex_Input!$H$12:$H$286,$X576)=Repex),0)
*$DE576</f>
        <v>0</v>
      </c>
      <c r="DH576" s="188" cm="1">
        <f t="array" aca="1" ref="DH576" ca="1">IFERROR(INDEX(Forecast_Capex_Input!BI$12:BI$286,$X576)
*(INDEX(Forecast_Capex_Input!$H$12:$H$286,$X576)=Repex),0)
*$DE576</f>
        <v>0</v>
      </c>
      <c r="DI576" s="188" cm="1">
        <f t="array" aca="1" ref="DI576" ca="1">IFERROR(INDEX(Forecast_Capex_Input!BJ$12:BJ$286,$X576)
*(INDEX(Forecast_Capex_Input!$H$12:$H$286,$X576)=Repex),0)
*$DE576</f>
        <v>0</v>
      </c>
      <c r="DJ576" s="188" cm="1">
        <f t="array" aca="1" ref="DJ576" ca="1">IFERROR(INDEX(Forecast_Capex_Input!BK$12:BK$286,$X576)
*(INDEX(Forecast_Capex_Input!$H$12:$H$286,$X576)=Repex),0)
*$DE576</f>
        <v>0</v>
      </c>
      <c r="DK576" s="188" cm="1">
        <f t="array" aca="1" ref="DK576" ca="1">IFERROR(INDEX(Forecast_Capex_Input!BL$12:BL$286,$X576)
*(INDEX(Forecast_Capex_Input!$H$12:$H$286,$X576)=Repex),0)
*$DE576</f>
        <v>0</v>
      </c>
      <c r="DL576" s="165"/>
      <c r="DM576" s="188" t="b" cm="1">
        <f t="array" aca="1" ref="DM576" ca="1">OR($G576=Forecast_Capex_Input!$BN$8:$BN$9)</f>
        <v>0</v>
      </c>
      <c r="DN576" s="188" cm="1">
        <f t="array" aca="1" ref="DN576" ca="1">IFERROR(INDEX(Forecast_Capex_Input!BO$12:BO$286,$X576)
*(INDEX(Forecast_Capex_Input!$H$12:$H$286,$X576)=Repex),0)
*$DM576</f>
        <v>0</v>
      </c>
      <c r="DO576" s="188" cm="1">
        <f t="array" aca="1" ref="DO576" ca="1">IFERROR(INDEX(Forecast_Capex_Input!BP$12:BP$286,$X576)
*(INDEX(Forecast_Capex_Input!$H$12:$H$286,$X576)=Repex),0)
*$DM576</f>
        <v>0</v>
      </c>
      <c r="DP576" s="188" cm="1">
        <f t="array" aca="1" ref="DP576" ca="1">IFERROR(INDEX(Forecast_Capex_Input!BQ$12:BQ$286,$X576)
*(INDEX(Forecast_Capex_Input!$H$12:$H$286,$X576)=Repex),0)
*$DM576</f>
        <v>0</v>
      </c>
      <c r="DQ576" s="188" cm="1">
        <f t="array" aca="1" ref="DQ576" ca="1">IFERROR(INDEX(Forecast_Capex_Input!BR$12:BR$286,$X576)
*(INDEX(Forecast_Capex_Input!$H$12:$H$286,$X576)=Repex),0)
*$DM576</f>
        <v>0</v>
      </c>
      <c r="DR576" s="188" cm="1">
        <f t="array" aca="1" ref="DR576" ca="1">IFERROR(INDEX(Forecast_Capex_Input!BS$12:BS$286,$X576)
*(INDEX(Forecast_Capex_Input!$H$12:$H$286,$X576)=Repex),0)
*$DM576</f>
        <v>0</v>
      </c>
      <c r="DS576" s="165"/>
      <c r="DT576" s="188" t="b" cm="1">
        <f t="array" aca="1" ref="DT576" ca="1">OR($G576=Forecast_Capex_Input!$BU$8:$BU$10)</f>
        <v>0</v>
      </c>
      <c r="DU576" s="188" cm="1">
        <f t="array" aca="1" ref="DU576" ca="1">IFERROR(INDEX(Forecast_Capex_Input!BV$12:BV$286,$X576)
*(INDEX(Forecast_Capex_Input!$H$12:$H$286,$X576)=Repex),0)
*$DT576</f>
        <v>0</v>
      </c>
      <c r="DV576" s="188" cm="1">
        <f t="array" aca="1" ref="DV576" ca="1">IFERROR(INDEX(Forecast_Capex_Input!BW$12:BW$286,$X576)
*(INDEX(Forecast_Capex_Input!$H$12:$H$286,$X576)=Repex),0)
*$DT576</f>
        <v>0</v>
      </c>
      <c r="DW576" s="188" cm="1">
        <f t="array" aca="1" ref="DW576" ca="1">IFERROR(INDEX(Forecast_Capex_Input!BX$12:BX$286,$X576)
*(INDEX(Forecast_Capex_Input!$H$12:$H$286,$X576)=Repex),0)
*$DT576</f>
        <v>0</v>
      </c>
      <c r="DX576" s="188" cm="1">
        <f t="array" aca="1" ref="DX576" ca="1">IFERROR(INDEX(Forecast_Capex_Input!BY$12:BY$286,$X576)
*(INDEX(Forecast_Capex_Input!$H$12:$H$286,$X576)=Repex),0)
*$DT576</f>
        <v>0</v>
      </c>
      <c r="DY576" s="188" cm="1">
        <f t="array" aca="1" ref="DY576" ca="1">IFERROR(INDEX(Forecast_Capex_Input!BZ$12:BZ$286,$X576)
*(INDEX(Forecast_Capex_Input!$H$12:$H$286,$X576)=Repex),0)
*$DT576</f>
        <v>0</v>
      </c>
      <c r="DZ576" s="188" cm="1">
        <f t="array" aca="1" ref="DZ576" ca="1">IFERROR(INDEX(Forecast_Capex_Input!CA$12:CA$286,$X576)
*(INDEX(Forecast_Capex_Input!$H$12:$H$286,$X576)=Repex),0)
*$DT576</f>
        <v>0</v>
      </c>
      <c r="EA576" s="188" cm="1">
        <f t="array" aca="1" ref="EA576" ca="1">IFERROR(INDEX(Forecast_Capex_Input!CB$12:CB$286,$X576)
*(INDEX(Forecast_Capex_Input!$H$12:$H$286,$X576)=Repex),0)
*$DT576</f>
        <v>0</v>
      </c>
      <c r="EB576" s="188" cm="1">
        <f t="array" aca="1" ref="EB576" ca="1">IFERROR(INDEX(Forecast_Capex_Input!CC$12:CC$286,$X576)
*(INDEX(Forecast_Capex_Input!$H$12:$H$286,$X576)=Repex),0)
*$DT576</f>
        <v>0</v>
      </c>
      <c r="EC576" s="165"/>
      <c r="ED576" s="226" t="str">
        <f t="shared" si="391"/>
        <v>N/A</v>
      </c>
      <c r="EE576" s="174" t="s">
        <v>15</v>
      </c>
    </row>
    <row r="577" spans="3:135" x14ac:dyDescent="0.2">
      <c r="C577" s="174">
        <f t="shared" si="392"/>
        <v>567</v>
      </c>
      <c r="D577" s="167" t="str" cm="1">
        <f t="array" ref="D577">IFERROR(INDEX(Forecast_Capex_Input!$D$12:$D$286,$X577),NA)</f>
        <v>N/A</v>
      </c>
      <c r="E577" s="172" t="str" cm="1">
        <f t="array" ref="E577">IF($X577=NA,NA,INDEX(Forecast_Capex_Input!$E$12:$E$286,$X577))</f>
        <v>N/A</v>
      </c>
      <c r="F577" s="167" t="str" cm="1">
        <f t="array" aca="1" ref="F577" ca="1">IFERROR(INDEX(General!$E$25:$E$26,$Y577),NA)</f>
        <v>N/A</v>
      </c>
      <c r="G577" s="167" t="str" cm="1">
        <f t="array" aca="1" ref="G577" ca="1">IFERROR(INDEX(Forecast_Capex_Input!$AI$11:$BB$11,$AA577),NA)</f>
        <v>N/A</v>
      </c>
      <c r="H577" s="189" t="str" cm="1">
        <f t="array" aca="1" ref="H577" ca="1">IFERROR(INDEX(Forecast_Capex_Input!$AI$12:$BB$286,$X577,$AA577),NA)</f>
        <v>N/A</v>
      </c>
      <c r="I577" s="199" t="str" cm="1">
        <f t="array" ref="I577">IFERROR(INDEX(Forecast_Capex_Input!$F$12:$F$286,$X577),NA)</f>
        <v>N/A</v>
      </c>
      <c r="J577" s="199" t="str" cm="1">
        <f t="array" ref="J577">IFERROR(INDEX(Forecast_Capex_Input!G$12:G$286,$X577),NA)</f>
        <v>N/A</v>
      </c>
      <c r="K577" s="199" t="str" cm="1">
        <f t="array" ref="K577">IFERROR(INDEX(Forecast_Capex_Input!H$12:H$286,$X577),NA)</f>
        <v>N/A</v>
      </c>
      <c r="L577" s="199" t="str" cm="1">
        <f t="array" ref="L577">IFERROR(INDEX(Forecast_Capex_Input!I$12:I$286,$X577),NA)</f>
        <v>N/A</v>
      </c>
      <c r="M577" s="199" t="str" cm="1">
        <f t="array" ref="M577">IFERROR(INDEX(Forecast_Capex_Input!J$12:J$286,$X577),NA)</f>
        <v>N/A</v>
      </c>
      <c r="N577" s="199" t="str" cm="1">
        <f t="array" ref="N577">IFERROR(INDEX(Forecast_Capex_Input!K$12:K$286,$X577),NA)</f>
        <v>N/A</v>
      </c>
      <c r="O577" s="199" t="str" cm="1">
        <f t="array" ref="O577">IFERROR(INDEX(Forecast_Capex_Input!L$12:L$286,$X577),NA)</f>
        <v>N/A</v>
      </c>
      <c r="P577" s="199" t="str" cm="1">
        <f t="array" ref="P577">IFERROR(INDEX(Forecast_Capex_Input!M$12:M$286,$X577),NA)</f>
        <v>N/A</v>
      </c>
      <c r="Q577" s="172" t="str" cm="1">
        <f t="array" ref="Q577">IFERROR(INDEX(Forecast_Capex_Input!N$12:N$286,$X577),NA)</f>
        <v>N/A</v>
      </c>
      <c r="R577" s="265" cm="1">
        <f t="array" ref="R577">IFERROR(INDEX(Forecast_Capex_Input!O$12:O$286,$X577),0)</f>
        <v>0</v>
      </c>
      <c r="S577" s="172" cm="1">
        <f t="array" ref="S577">IFERROR(INDEX(Forecast_Capex_Input!P$12:P$286,$X577),0)</f>
        <v>0</v>
      </c>
      <c r="T577" s="199" t="str" cm="1">
        <f t="array" aca="1" ref="T577" ca="1">IFERROR(INDEX(General!$K$84:$K$103,$AA577),NA)</f>
        <v>N/A</v>
      </c>
      <c r="U577" s="188" cm="1">
        <f t="array" aca="1" ref="U577" ca="1">IFERROR(
IF($F577=General!$E$25,INDEX(Forecast_Capex_Input!S$12:S$286,$X577),
INDEX(Forecast_Capex_Input!T$12:T$286,$X577)),0)</f>
        <v>0</v>
      </c>
      <c r="V577" s="222" t="b">
        <f>IFERROR(INDEX(Overheads!$T$19:$T$26,MATCH($I577,Overheads!$E$19:$E$26,0)),FALSE)</f>
        <v>0</v>
      </c>
      <c r="W577" s="165"/>
      <c r="X577" s="174" t="str">
        <f>IFERROR(
IF(MATCH($C577,Forecast_Capex_Input!$CI$12:$CI$286,1)+1&gt;MAX(Forecast_Capex_Input!$C$12:$C$286),NA,
MATCH($C577,Forecast_Capex_Input!$CI$12:$CI$286,1)+1),1)</f>
        <v>N/A</v>
      </c>
      <c r="Y577" s="174" t="str" cm="1">
        <f t="array" aca="1" ref="Y577" ca="1">IFERROR(
IF(X576&lt;&gt;X577,1,
IF(COUNTIF(OFFSET(Y576,0,0,-INDEX(Forecast_Capex_Input!$CG$12:$CG$286,$X577)),Y576)=INDEX(Forecast_Capex_Input!$CG$12:$CG$286,$X577),Y576+1,Y576)),NA)</f>
        <v>N/A</v>
      </c>
      <c r="Z577" s="174" t="str" cm="1">
        <f t="array" ref="Z577">IFERROR($C577-IF($X577=1,1,INDEX(Forecast_Capex_Input!$CI$12:$CI$286,$X577-1))+1,NA)</f>
        <v>N/A</v>
      </c>
      <c r="AA577" s="174" t="str" cm="1">
        <f t="array" aca="1" ref="AA577" ca="1">IFERROR(IF(Y577=1,
INDEX(Forecast_Capex_Input!$AI$10:$BB$10,SMALL(IF(INDEX(Forecast_Capex_Input!$AI$12:$BB$286,$X577,0)&gt;0,COLUMN(Forecast_Capex_Input!$AI$10:$BB$10)-COLUMN(Forecast_Capex_Input!$AI$12)+1),ROWS(OFFSET(AA576,0,0,-$Z577)))),
OFFSET(AA576,-INDEX(Forecast_Capex_Input!$CG$12:$CG$286,$X577)+1,0)),NA)</f>
        <v>N/A</v>
      </c>
      <c r="AB577" s="174" t="str">
        <f t="shared" ca="1" si="361"/>
        <v>N/A</v>
      </c>
      <c r="AC577" s="222" t="b">
        <f t="shared" si="393"/>
        <v>0</v>
      </c>
      <c r="AD577" s="220" t="b">
        <v>0</v>
      </c>
      <c r="AE577" s="222" t="b">
        <f t="shared" si="362"/>
        <v>1</v>
      </c>
      <c r="AF577" s="165"/>
      <c r="AG577" s="215">
        <v>0</v>
      </c>
      <c r="AH577" s="215">
        <v>0</v>
      </c>
      <c r="AI577" s="215">
        <v>0</v>
      </c>
      <c r="AJ577" s="215">
        <v>0</v>
      </c>
      <c r="AK577" s="215">
        <v>0</v>
      </c>
      <c r="AL577" s="155">
        <v>0</v>
      </c>
      <c r="AM577" s="165"/>
      <c r="AN577" s="215" cm="1">
        <f t="array" aca="1" ref="AN577" ca="1">IFERROR(INDEX(General!O$33:O$34,$AB577)
*AG577,0)</f>
        <v>0</v>
      </c>
      <c r="AO577" s="215" cm="1">
        <f t="array" aca="1" ref="AO577" ca="1">IFERROR(INDEX(General!P$33:P$34,$AB577)
*AH577,0)</f>
        <v>0</v>
      </c>
      <c r="AP577" s="215" cm="1">
        <f t="array" aca="1" ref="AP577" ca="1">IFERROR(INDEX(General!Q$33:Q$34,$AB577)
*AI577,0)</f>
        <v>0</v>
      </c>
      <c r="AQ577" s="215" cm="1">
        <f t="array" aca="1" ref="AQ577" ca="1">IFERROR(INDEX(General!R$33:R$34,$AB577)
*AJ577,0)</f>
        <v>0</v>
      </c>
      <c r="AR577" s="215" cm="1">
        <f t="array" aca="1" ref="AR577" ca="1">IFERROR(INDEX(General!S$33:S$34,$AB577)
*AK577,0)</f>
        <v>0</v>
      </c>
      <c r="AS577" s="155">
        <f t="shared" ca="1" si="394"/>
        <v>0</v>
      </c>
      <c r="AT577" s="165"/>
      <c r="AU577" s="215">
        <f ca="1">IF($AE577=FALSE,AN577*Overheads!$R$24*$V577,
IFERROR(Overheads!$O$49*$V577*AN577,0)
+IFERROR(Overheads!Q$59*$V577*(AN577/Overheads!Q$68),0))</f>
        <v>0</v>
      </c>
      <c r="AV577" s="215">
        <f ca="1">IF($AE577=FALSE,AO577*Overheads!$R$24*$V577,
IFERROR(Overheads!$O$49*$V577*AO577,0)
+IFERROR(Overheads!R$59*$V577*(AO577/Overheads!R$68),0))</f>
        <v>0</v>
      </c>
      <c r="AW577" s="215">
        <f ca="1">IF($AE577=FALSE,AP577*Overheads!$R$24*$V577,
IFERROR(Overheads!$O$49*$V577*AP577,0)
+IFERROR(Overheads!S$59*$V577*(AP577/Overheads!S$68),0))</f>
        <v>0</v>
      </c>
      <c r="AX577" s="215">
        <f ca="1">IF($AE577=FALSE,AQ577*Overheads!$R$24*$V577,
IFERROR(Overheads!$O$49*$V577*AQ577,0)
+IFERROR(Overheads!T$59*$V577*(AQ577/Overheads!T$68),0))</f>
        <v>0</v>
      </c>
      <c r="AY577" s="215">
        <f ca="1">IF($AE577=FALSE,AR577*Overheads!$R$24*$V577,
IFERROR(Overheads!$O$49*$V577*AR577,0)
+IFERROR(Overheads!U$59*$V577*(AR577/Overheads!U$68),0))</f>
        <v>0</v>
      </c>
      <c r="AZ577" s="155">
        <f t="shared" ca="1" si="395"/>
        <v>0</v>
      </c>
      <c r="BA577" s="165"/>
      <c r="BB577" s="215">
        <f ca="1">IF($AE577=FALSE,AN577*Overheads!$S$25,
IFERROR(Overheads!$O$50*AN577,0)
+IFERROR(Overheads!Q$60*(AN577/Overheads!Q$66),0))</f>
        <v>0</v>
      </c>
      <c r="BC577" s="215">
        <f ca="1">IF($AE577=FALSE,AO577*Overheads!$S$25,
IFERROR(Overheads!$O$50*AO577,0)
+IFERROR(Overheads!R$60*(AO577/Overheads!R$66),0))</f>
        <v>0</v>
      </c>
      <c r="BD577" s="215">
        <f ca="1">IF($AE577=FALSE,AP577*Overheads!$S$25,
IFERROR(Overheads!$O$50*AP577,0)
+IFERROR(Overheads!S$60*(AP577/Overheads!S$66),0))</f>
        <v>0</v>
      </c>
      <c r="BE577" s="215">
        <f ca="1">IF($AE577=FALSE,AQ577*Overheads!$S$25,
IFERROR(Overheads!$O$50*AQ577,0)
+IFERROR(Overheads!T$60*(AQ577/Overheads!T$66),0))</f>
        <v>0</v>
      </c>
      <c r="BF577" s="215">
        <f ca="1">IF($AE577=FALSE,AR577*Overheads!$S$25,
IFERROR(Overheads!$O$50*AR577,0)
+IFERROR(Overheads!U$60*(AR577/Overheads!U$66),0))</f>
        <v>0</v>
      </c>
      <c r="BG577" s="155">
        <f t="shared" ca="1" si="396"/>
        <v>0</v>
      </c>
      <c r="BH577" s="165"/>
      <c r="BI577" s="215">
        <f t="shared" ca="1" si="397"/>
        <v>0</v>
      </c>
      <c r="BJ577" s="215">
        <f t="shared" ca="1" si="363"/>
        <v>0</v>
      </c>
      <c r="BK577" s="215">
        <f t="shared" ca="1" si="364"/>
        <v>0</v>
      </c>
      <c r="BL577" s="215">
        <f t="shared" ca="1" si="365"/>
        <v>0</v>
      </c>
      <c r="BM577" s="215">
        <f t="shared" ca="1" si="366"/>
        <v>0</v>
      </c>
      <c r="BN577" s="155">
        <f t="shared" ca="1" si="398"/>
        <v>0</v>
      </c>
      <c r="BO577" s="165"/>
      <c r="BP577" s="187" cm="1">
        <f t="array" ref="BP577">IFERROR(IF($X577=$X576,BP576,INDEX(Forecast_Capex_Input!AC$12:AC$286,$X577)),0)</f>
        <v>0</v>
      </c>
      <c r="BQ577" s="187" cm="1">
        <f t="array" ref="BQ577">IFERROR(IF($X577=$X576,BQ576,INDEX(Forecast_Capex_Input!AD$12:AD$286,$X577)),0)</f>
        <v>0</v>
      </c>
      <c r="BR577" s="187" cm="1">
        <f t="array" ref="BR577">IFERROR(IF($X577=$X576,BR576,INDEX(Forecast_Capex_Input!AE$12:AE$286,$X577)),0)</f>
        <v>0</v>
      </c>
      <c r="BS577" s="187" cm="1">
        <f t="array" ref="BS577">IFERROR(IF($X577=$X576,BS576,INDEX(Forecast_Capex_Input!AF$12:AF$286,$X577)),0)</f>
        <v>0</v>
      </c>
      <c r="BT577" s="187" cm="1">
        <f t="array" ref="BT577">IFERROR(IF($X577=$X576,BT576,INDEX(Forecast_Capex_Input!AG$12:AG$286,$X577)),0)</f>
        <v>0</v>
      </c>
      <c r="BU577" s="165"/>
      <c r="BV577" s="215">
        <f t="shared" si="367"/>
        <v>0</v>
      </c>
      <c r="BW577" s="215">
        <f t="shared" si="368"/>
        <v>0</v>
      </c>
      <c r="BX577" s="215">
        <f t="shared" si="369"/>
        <v>0</v>
      </c>
      <c r="BY577" s="215">
        <f t="shared" si="370"/>
        <v>0</v>
      </c>
      <c r="BZ577" s="215">
        <f t="shared" si="371"/>
        <v>0</v>
      </c>
      <c r="CA577" s="155">
        <f t="shared" si="399"/>
        <v>0</v>
      </c>
      <c r="CB577" s="165"/>
      <c r="CC577" s="215">
        <f t="shared" si="372"/>
        <v>0</v>
      </c>
      <c r="CD577" s="215">
        <f t="shared" si="373"/>
        <v>0</v>
      </c>
      <c r="CE577" s="215">
        <f t="shared" si="374"/>
        <v>0</v>
      </c>
      <c r="CF577" s="215">
        <f t="shared" si="375"/>
        <v>0</v>
      </c>
      <c r="CG577" s="215">
        <f t="shared" si="376"/>
        <v>0</v>
      </c>
      <c r="CH577" s="155">
        <f t="shared" si="400"/>
        <v>0</v>
      </c>
      <c r="CI577" s="165"/>
      <c r="CJ577" s="215">
        <f t="shared" si="377"/>
        <v>0</v>
      </c>
      <c r="CK577" s="215">
        <f t="shared" si="378"/>
        <v>0</v>
      </c>
      <c r="CL577" s="215">
        <f t="shared" si="379"/>
        <v>0</v>
      </c>
      <c r="CM577" s="215">
        <f t="shared" si="380"/>
        <v>0</v>
      </c>
      <c r="CN577" s="215">
        <f t="shared" si="381"/>
        <v>0</v>
      </c>
      <c r="CO577" s="155">
        <f t="shared" si="401"/>
        <v>0</v>
      </c>
      <c r="CP577" s="165"/>
      <c r="CQ577" s="223">
        <f t="shared" si="382"/>
        <v>0</v>
      </c>
      <c r="CR577" s="223">
        <f t="shared" si="383"/>
        <v>0</v>
      </c>
      <c r="CS577" s="223">
        <f t="shared" si="384"/>
        <v>0</v>
      </c>
      <c r="CT577" s="223">
        <f t="shared" si="385"/>
        <v>0</v>
      </c>
      <c r="CU577" s="223">
        <f t="shared" si="386"/>
        <v>0</v>
      </c>
      <c r="CV577" s="155">
        <f t="shared" si="402"/>
        <v>0</v>
      </c>
      <c r="CW577" s="165"/>
      <c r="CX577" s="215">
        <f t="shared" si="403"/>
        <v>0</v>
      </c>
      <c r="CY577" s="215">
        <f t="shared" si="387"/>
        <v>0</v>
      </c>
      <c r="CZ577" s="215">
        <f t="shared" si="388"/>
        <v>0</v>
      </c>
      <c r="DA577" s="215">
        <f t="shared" si="389"/>
        <v>0</v>
      </c>
      <c r="DB577" s="215">
        <f t="shared" si="390"/>
        <v>0</v>
      </c>
      <c r="DC577" s="155">
        <f t="shared" si="404"/>
        <v>0</v>
      </c>
      <c r="DD577" s="165"/>
      <c r="DE577" s="188" t="b" cm="1">
        <f t="array" aca="1" ref="DE577" ca="1">OR($G577=Forecast_Capex_Input!$BF$8:$BF$10)</f>
        <v>0</v>
      </c>
      <c r="DF577" s="188" cm="1">
        <f t="array" aca="1" ref="DF577" ca="1">IFERROR(INDEX(Forecast_Capex_Input!BG$12:BG$286,$X577)
*(INDEX(Forecast_Capex_Input!$H$12:$H$286,$X577)=Repex),0)
*$DE577</f>
        <v>0</v>
      </c>
      <c r="DG577" s="188" cm="1">
        <f t="array" aca="1" ref="DG577" ca="1">IFERROR(INDEX(Forecast_Capex_Input!BH$12:BH$286,$X577)
*(INDEX(Forecast_Capex_Input!$H$12:$H$286,$X577)=Repex),0)
*$DE577</f>
        <v>0</v>
      </c>
      <c r="DH577" s="188" cm="1">
        <f t="array" aca="1" ref="DH577" ca="1">IFERROR(INDEX(Forecast_Capex_Input!BI$12:BI$286,$X577)
*(INDEX(Forecast_Capex_Input!$H$12:$H$286,$X577)=Repex),0)
*$DE577</f>
        <v>0</v>
      </c>
      <c r="DI577" s="188" cm="1">
        <f t="array" aca="1" ref="DI577" ca="1">IFERROR(INDEX(Forecast_Capex_Input!BJ$12:BJ$286,$X577)
*(INDEX(Forecast_Capex_Input!$H$12:$H$286,$X577)=Repex),0)
*$DE577</f>
        <v>0</v>
      </c>
      <c r="DJ577" s="188" cm="1">
        <f t="array" aca="1" ref="DJ577" ca="1">IFERROR(INDEX(Forecast_Capex_Input!BK$12:BK$286,$X577)
*(INDEX(Forecast_Capex_Input!$H$12:$H$286,$X577)=Repex),0)
*$DE577</f>
        <v>0</v>
      </c>
      <c r="DK577" s="188" cm="1">
        <f t="array" aca="1" ref="DK577" ca="1">IFERROR(INDEX(Forecast_Capex_Input!BL$12:BL$286,$X577)
*(INDEX(Forecast_Capex_Input!$H$12:$H$286,$X577)=Repex),0)
*$DE577</f>
        <v>0</v>
      </c>
      <c r="DL577" s="165"/>
      <c r="DM577" s="188" t="b" cm="1">
        <f t="array" aca="1" ref="DM577" ca="1">OR($G577=Forecast_Capex_Input!$BN$8:$BN$9)</f>
        <v>0</v>
      </c>
      <c r="DN577" s="188" cm="1">
        <f t="array" aca="1" ref="DN577" ca="1">IFERROR(INDEX(Forecast_Capex_Input!BO$12:BO$286,$X577)
*(INDEX(Forecast_Capex_Input!$H$12:$H$286,$X577)=Repex),0)
*$DM577</f>
        <v>0</v>
      </c>
      <c r="DO577" s="188" cm="1">
        <f t="array" aca="1" ref="DO577" ca="1">IFERROR(INDEX(Forecast_Capex_Input!BP$12:BP$286,$X577)
*(INDEX(Forecast_Capex_Input!$H$12:$H$286,$X577)=Repex),0)
*$DM577</f>
        <v>0</v>
      </c>
      <c r="DP577" s="188" cm="1">
        <f t="array" aca="1" ref="DP577" ca="1">IFERROR(INDEX(Forecast_Capex_Input!BQ$12:BQ$286,$X577)
*(INDEX(Forecast_Capex_Input!$H$12:$H$286,$X577)=Repex),0)
*$DM577</f>
        <v>0</v>
      </c>
      <c r="DQ577" s="188" cm="1">
        <f t="array" aca="1" ref="DQ577" ca="1">IFERROR(INDEX(Forecast_Capex_Input!BR$12:BR$286,$X577)
*(INDEX(Forecast_Capex_Input!$H$12:$H$286,$X577)=Repex),0)
*$DM577</f>
        <v>0</v>
      </c>
      <c r="DR577" s="188" cm="1">
        <f t="array" aca="1" ref="DR577" ca="1">IFERROR(INDEX(Forecast_Capex_Input!BS$12:BS$286,$X577)
*(INDEX(Forecast_Capex_Input!$H$12:$H$286,$X577)=Repex),0)
*$DM577</f>
        <v>0</v>
      </c>
      <c r="DS577" s="165"/>
      <c r="DT577" s="188" t="b" cm="1">
        <f t="array" aca="1" ref="DT577" ca="1">OR($G577=Forecast_Capex_Input!$BU$8:$BU$10)</f>
        <v>0</v>
      </c>
      <c r="DU577" s="188" cm="1">
        <f t="array" aca="1" ref="DU577" ca="1">IFERROR(INDEX(Forecast_Capex_Input!BV$12:BV$286,$X577)
*(INDEX(Forecast_Capex_Input!$H$12:$H$286,$X577)=Repex),0)
*$DT577</f>
        <v>0</v>
      </c>
      <c r="DV577" s="188" cm="1">
        <f t="array" aca="1" ref="DV577" ca="1">IFERROR(INDEX(Forecast_Capex_Input!BW$12:BW$286,$X577)
*(INDEX(Forecast_Capex_Input!$H$12:$H$286,$X577)=Repex),0)
*$DT577</f>
        <v>0</v>
      </c>
      <c r="DW577" s="188" cm="1">
        <f t="array" aca="1" ref="DW577" ca="1">IFERROR(INDEX(Forecast_Capex_Input!BX$12:BX$286,$X577)
*(INDEX(Forecast_Capex_Input!$H$12:$H$286,$X577)=Repex),0)
*$DT577</f>
        <v>0</v>
      </c>
      <c r="DX577" s="188" cm="1">
        <f t="array" aca="1" ref="DX577" ca="1">IFERROR(INDEX(Forecast_Capex_Input!BY$12:BY$286,$X577)
*(INDEX(Forecast_Capex_Input!$H$12:$H$286,$X577)=Repex),0)
*$DT577</f>
        <v>0</v>
      </c>
      <c r="DY577" s="188" cm="1">
        <f t="array" aca="1" ref="DY577" ca="1">IFERROR(INDEX(Forecast_Capex_Input!BZ$12:BZ$286,$X577)
*(INDEX(Forecast_Capex_Input!$H$12:$H$286,$X577)=Repex),0)
*$DT577</f>
        <v>0</v>
      </c>
      <c r="DZ577" s="188" cm="1">
        <f t="array" aca="1" ref="DZ577" ca="1">IFERROR(INDEX(Forecast_Capex_Input!CA$12:CA$286,$X577)
*(INDEX(Forecast_Capex_Input!$H$12:$H$286,$X577)=Repex),0)
*$DT577</f>
        <v>0</v>
      </c>
      <c r="EA577" s="188" cm="1">
        <f t="array" aca="1" ref="EA577" ca="1">IFERROR(INDEX(Forecast_Capex_Input!CB$12:CB$286,$X577)
*(INDEX(Forecast_Capex_Input!$H$12:$H$286,$X577)=Repex),0)
*$DT577</f>
        <v>0</v>
      </c>
      <c r="EB577" s="188" cm="1">
        <f t="array" aca="1" ref="EB577" ca="1">IFERROR(INDEX(Forecast_Capex_Input!CC$12:CC$286,$X577)
*(INDEX(Forecast_Capex_Input!$H$12:$H$286,$X577)=Repex),0)
*$DT577</f>
        <v>0</v>
      </c>
      <c r="EC577" s="165"/>
      <c r="ED577" s="226" t="str">
        <f t="shared" si="391"/>
        <v>N/A</v>
      </c>
      <c r="EE577" s="174" t="s">
        <v>15</v>
      </c>
    </row>
    <row r="578" spans="3:135" x14ac:dyDescent="0.2">
      <c r="C578" s="174">
        <f t="shared" si="392"/>
        <v>568</v>
      </c>
      <c r="D578" s="167" t="str" cm="1">
        <f t="array" ref="D578">IFERROR(INDEX(Forecast_Capex_Input!$D$12:$D$286,$X578),NA)</f>
        <v>N/A</v>
      </c>
      <c r="E578" s="172" t="str" cm="1">
        <f t="array" ref="E578">IF($X578=NA,NA,INDEX(Forecast_Capex_Input!$E$12:$E$286,$X578))</f>
        <v>N/A</v>
      </c>
      <c r="F578" s="167" t="str" cm="1">
        <f t="array" aca="1" ref="F578" ca="1">IFERROR(INDEX(General!$E$25:$E$26,$Y578),NA)</f>
        <v>N/A</v>
      </c>
      <c r="G578" s="167" t="str" cm="1">
        <f t="array" aca="1" ref="G578" ca="1">IFERROR(INDEX(Forecast_Capex_Input!$AI$11:$BB$11,$AA578),NA)</f>
        <v>N/A</v>
      </c>
      <c r="H578" s="189" t="str" cm="1">
        <f t="array" aca="1" ref="H578" ca="1">IFERROR(INDEX(Forecast_Capex_Input!$AI$12:$BB$286,$X578,$AA578),NA)</f>
        <v>N/A</v>
      </c>
      <c r="I578" s="199" t="str" cm="1">
        <f t="array" ref="I578">IFERROR(INDEX(Forecast_Capex_Input!$F$12:$F$286,$X578),NA)</f>
        <v>N/A</v>
      </c>
      <c r="J578" s="199" t="str" cm="1">
        <f t="array" ref="J578">IFERROR(INDEX(Forecast_Capex_Input!G$12:G$286,$X578),NA)</f>
        <v>N/A</v>
      </c>
      <c r="K578" s="199" t="str" cm="1">
        <f t="array" ref="K578">IFERROR(INDEX(Forecast_Capex_Input!H$12:H$286,$X578),NA)</f>
        <v>N/A</v>
      </c>
      <c r="L578" s="199" t="str" cm="1">
        <f t="array" ref="L578">IFERROR(INDEX(Forecast_Capex_Input!I$12:I$286,$X578),NA)</f>
        <v>N/A</v>
      </c>
      <c r="M578" s="199" t="str" cm="1">
        <f t="array" ref="M578">IFERROR(INDEX(Forecast_Capex_Input!J$12:J$286,$X578),NA)</f>
        <v>N/A</v>
      </c>
      <c r="N578" s="199" t="str" cm="1">
        <f t="array" ref="N578">IFERROR(INDEX(Forecast_Capex_Input!K$12:K$286,$X578),NA)</f>
        <v>N/A</v>
      </c>
      <c r="O578" s="199" t="str" cm="1">
        <f t="array" ref="O578">IFERROR(INDEX(Forecast_Capex_Input!L$12:L$286,$X578),NA)</f>
        <v>N/A</v>
      </c>
      <c r="P578" s="199" t="str" cm="1">
        <f t="array" ref="P578">IFERROR(INDEX(Forecast_Capex_Input!M$12:M$286,$X578),NA)</f>
        <v>N/A</v>
      </c>
      <c r="Q578" s="172" t="str" cm="1">
        <f t="array" ref="Q578">IFERROR(INDEX(Forecast_Capex_Input!N$12:N$286,$X578),NA)</f>
        <v>N/A</v>
      </c>
      <c r="R578" s="265" cm="1">
        <f t="array" ref="R578">IFERROR(INDEX(Forecast_Capex_Input!O$12:O$286,$X578),0)</f>
        <v>0</v>
      </c>
      <c r="S578" s="172" cm="1">
        <f t="array" ref="S578">IFERROR(INDEX(Forecast_Capex_Input!P$12:P$286,$X578),0)</f>
        <v>0</v>
      </c>
      <c r="T578" s="199" t="str" cm="1">
        <f t="array" aca="1" ref="T578" ca="1">IFERROR(INDEX(General!$K$84:$K$103,$AA578),NA)</f>
        <v>N/A</v>
      </c>
      <c r="U578" s="188" cm="1">
        <f t="array" aca="1" ref="U578" ca="1">IFERROR(
IF($F578=General!$E$25,INDEX(Forecast_Capex_Input!S$12:S$286,$X578),
INDEX(Forecast_Capex_Input!T$12:T$286,$X578)),0)</f>
        <v>0</v>
      </c>
      <c r="V578" s="222" t="b">
        <f>IFERROR(INDEX(Overheads!$T$19:$T$26,MATCH($I578,Overheads!$E$19:$E$26,0)),FALSE)</f>
        <v>0</v>
      </c>
      <c r="W578" s="165"/>
      <c r="X578" s="174" t="str">
        <f>IFERROR(
IF(MATCH($C578,Forecast_Capex_Input!$CI$12:$CI$286,1)+1&gt;MAX(Forecast_Capex_Input!$C$12:$C$286),NA,
MATCH($C578,Forecast_Capex_Input!$CI$12:$CI$286,1)+1),1)</f>
        <v>N/A</v>
      </c>
      <c r="Y578" s="174" t="str" cm="1">
        <f t="array" aca="1" ref="Y578" ca="1">IFERROR(
IF(X577&lt;&gt;X578,1,
IF(COUNTIF(OFFSET(Y577,0,0,-INDEX(Forecast_Capex_Input!$CG$12:$CG$286,$X578)),Y577)=INDEX(Forecast_Capex_Input!$CG$12:$CG$286,$X578),Y577+1,Y577)),NA)</f>
        <v>N/A</v>
      </c>
      <c r="Z578" s="174" t="str" cm="1">
        <f t="array" ref="Z578">IFERROR($C578-IF($X578=1,1,INDEX(Forecast_Capex_Input!$CI$12:$CI$286,$X578-1))+1,NA)</f>
        <v>N/A</v>
      </c>
      <c r="AA578" s="174" t="str" cm="1">
        <f t="array" aca="1" ref="AA578" ca="1">IFERROR(IF(Y578=1,
INDEX(Forecast_Capex_Input!$AI$10:$BB$10,SMALL(IF(INDEX(Forecast_Capex_Input!$AI$12:$BB$286,$X578,0)&gt;0,COLUMN(Forecast_Capex_Input!$AI$10:$BB$10)-COLUMN(Forecast_Capex_Input!$AI$12)+1),ROWS(OFFSET(AA577,0,0,-$Z578)))),
OFFSET(AA577,-INDEX(Forecast_Capex_Input!$CG$12:$CG$286,$X578)+1,0)),NA)</f>
        <v>N/A</v>
      </c>
      <c r="AB578" s="174" t="str">
        <f t="shared" ca="1" si="361"/>
        <v>N/A</v>
      </c>
      <c r="AC578" s="222" t="b">
        <f t="shared" si="393"/>
        <v>0</v>
      </c>
      <c r="AD578" s="220" t="b">
        <v>0</v>
      </c>
      <c r="AE578" s="222" t="b">
        <f t="shared" si="362"/>
        <v>1</v>
      </c>
      <c r="AF578" s="165"/>
      <c r="AG578" s="215">
        <v>0</v>
      </c>
      <c r="AH578" s="215">
        <v>0</v>
      </c>
      <c r="AI578" s="215">
        <v>0</v>
      </c>
      <c r="AJ578" s="215">
        <v>0</v>
      </c>
      <c r="AK578" s="215">
        <v>0</v>
      </c>
      <c r="AL578" s="155">
        <v>0</v>
      </c>
      <c r="AM578" s="165"/>
      <c r="AN578" s="215" cm="1">
        <f t="array" aca="1" ref="AN578" ca="1">IFERROR(INDEX(General!O$33:O$34,$AB578)
*AG578,0)</f>
        <v>0</v>
      </c>
      <c r="AO578" s="215" cm="1">
        <f t="array" aca="1" ref="AO578" ca="1">IFERROR(INDEX(General!P$33:P$34,$AB578)
*AH578,0)</f>
        <v>0</v>
      </c>
      <c r="AP578" s="215" cm="1">
        <f t="array" aca="1" ref="AP578" ca="1">IFERROR(INDEX(General!Q$33:Q$34,$AB578)
*AI578,0)</f>
        <v>0</v>
      </c>
      <c r="AQ578" s="215" cm="1">
        <f t="array" aca="1" ref="AQ578" ca="1">IFERROR(INDEX(General!R$33:R$34,$AB578)
*AJ578,0)</f>
        <v>0</v>
      </c>
      <c r="AR578" s="215" cm="1">
        <f t="array" aca="1" ref="AR578" ca="1">IFERROR(INDEX(General!S$33:S$34,$AB578)
*AK578,0)</f>
        <v>0</v>
      </c>
      <c r="AS578" s="155">
        <f t="shared" ca="1" si="394"/>
        <v>0</v>
      </c>
      <c r="AT578" s="165"/>
      <c r="AU578" s="215">
        <f ca="1">IF($AE578=FALSE,AN578*Overheads!$R$24*$V578,
IFERROR(Overheads!$O$49*$V578*AN578,0)
+IFERROR(Overheads!Q$59*$V578*(AN578/Overheads!Q$68),0))</f>
        <v>0</v>
      </c>
      <c r="AV578" s="215">
        <f ca="1">IF($AE578=FALSE,AO578*Overheads!$R$24*$V578,
IFERROR(Overheads!$O$49*$V578*AO578,0)
+IFERROR(Overheads!R$59*$V578*(AO578/Overheads!R$68),0))</f>
        <v>0</v>
      </c>
      <c r="AW578" s="215">
        <f ca="1">IF($AE578=FALSE,AP578*Overheads!$R$24*$V578,
IFERROR(Overheads!$O$49*$V578*AP578,0)
+IFERROR(Overheads!S$59*$V578*(AP578/Overheads!S$68),0))</f>
        <v>0</v>
      </c>
      <c r="AX578" s="215">
        <f ca="1">IF($AE578=FALSE,AQ578*Overheads!$R$24*$V578,
IFERROR(Overheads!$O$49*$V578*AQ578,0)
+IFERROR(Overheads!T$59*$V578*(AQ578/Overheads!T$68),0))</f>
        <v>0</v>
      </c>
      <c r="AY578" s="215">
        <f ca="1">IF($AE578=FALSE,AR578*Overheads!$R$24*$V578,
IFERROR(Overheads!$O$49*$V578*AR578,0)
+IFERROR(Overheads!U$59*$V578*(AR578/Overheads!U$68),0))</f>
        <v>0</v>
      </c>
      <c r="AZ578" s="155">
        <f t="shared" ca="1" si="395"/>
        <v>0</v>
      </c>
      <c r="BA578" s="165"/>
      <c r="BB578" s="215">
        <f ca="1">IF($AE578=FALSE,AN578*Overheads!$S$25,
IFERROR(Overheads!$O$50*AN578,0)
+IFERROR(Overheads!Q$60*(AN578/Overheads!Q$66),0))</f>
        <v>0</v>
      </c>
      <c r="BC578" s="215">
        <f ca="1">IF($AE578=FALSE,AO578*Overheads!$S$25,
IFERROR(Overheads!$O$50*AO578,0)
+IFERROR(Overheads!R$60*(AO578/Overheads!R$66),0))</f>
        <v>0</v>
      </c>
      <c r="BD578" s="215">
        <f ca="1">IF($AE578=FALSE,AP578*Overheads!$S$25,
IFERROR(Overheads!$O$50*AP578,0)
+IFERROR(Overheads!S$60*(AP578/Overheads!S$66),0))</f>
        <v>0</v>
      </c>
      <c r="BE578" s="215">
        <f ca="1">IF($AE578=FALSE,AQ578*Overheads!$S$25,
IFERROR(Overheads!$O$50*AQ578,0)
+IFERROR(Overheads!T$60*(AQ578/Overheads!T$66),0))</f>
        <v>0</v>
      </c>
      <c r="BF578" s="215">
        <f ca="1">IF($AE578=FALSE,AR578*Overheads!$S$25,
IFERROR(Overheads!$O$50*AR578,0)
+IFERROR(Overheads!U$60*(AR578/Overheads!U$66),0))</f>
        <v>0</v>
      </c>
      <c r="BG578" s="155">
        <f t="shared" ca="1" si="396"/>
        <v>0</v>
      </c>
      <c r="BH578" s="165"/>
      <c r="BI578" s="215">
        <f t="shared" ca="1" si="397"/>
        <v>0</v>
      </c>
      <c r="BJ578" s="215">
        <f t="shared" ca="1" si="363"/>
        <v>0</v>
      </c>
      <c r="BK578" s="215">
        <f t="shared" ca="1" si="364"/>
        <v>0</v>
      </c>
      <c r="BL578" s="215">
        <f t="shared" ca="1" si="365"/>
        <v>0</v>
      </c>
      <c r="BM578" s="215">
        <f t="shared" ca="1" si="366"/>
        <v>0</v>
      </c>
      <c r="BN578" s="155">
        <f t="shared" ca="1" si="398"/>
        <v>0</v>
      </c>
      <c r="BO578" s="165"/>
      <c r="BP578" s="187" cm="1">
        <f t="array" ref="BP578">IFERROR(IF($X578=$X577,BP577,INDEX(Forecast_Capex_Input!AC$12:AC$286,$X578)),0)</f>
        <v>0</v>
      </c>
      <c r="BQ578" s="187" cm="1">
        <f t="array" ref="BQ578">IFERROR(IF($X578=$X577,BQ577,INDEX(Forecast_Capex_Input!AD$12:AD$286,$X578)),0)</f>
        <v>0</v>
      </c>
      <c r="BR578" s="187" cm="1">
        <f t="array" ref="BR578">IFERROR(IF($X578=$X577,BR577,INDEX(Forecast_Capex_Input!AE$12:AE$286,$X578)),0)</f>
        <v>0</v>
      </c>
      <c r="BS578" s="187" cm="1">
        <f t="array" ref="BS578">IFERROR(IF($X578=$X577,BS577,INDEX(Forecast_Capex_Input!AF$12:AF$286,$X578)),0)</f>
        <v>0</v>
      </c>
      <c r="BT578" s="187" cm="1">
        <f t="array" ref="BT578">IFERROR(IF($X578=$X577,BT577,INDEX(Forecast_Capex_Input!AG$12:AG$286,$X578)),0)</f>
        <v>0</v>
      </c>
      <c r="BU578" s="165"/>
      <c r="BV578" s="215">
        <f t="shared" si="367"/>
        <v>0</v>
      </c>
      <c r="BW578" s="215">
        <f t="shared" si="368"/>
        <v>0</v>
      </c>
      <c r="BX578" s="215">
        <f t="shared" si="369"/>
        <v>0</v>
      </c>
      <c r="BY578" s="215">
        <f t="shared" si="370"/>
        <v>0</v>
      </c>
      <c r="BZ578" s="215">
        <f t="shared" si="371"/>
        <v>0</v>
      </c>
      <c r="CA578" s="155">
        <f t="shared" si="399"/>
        <v>0</v>
      </c>
      <c r="CB578" s="165"/>
      <c r="CC578" s="215">
        <f t="shared" si="372"/>
        <v>0</v>
      </c>
      <c r="CD578" s="215">
        <f t="shared" si="373"/>
        <v>0</v>
      </c>
      <c r="CE578" s="215">
        <f t="shared" si="374"/>
        <v>0</v>
      </c>
      <c r="CF578" s="215">
        <f t="shared" si="375"/>
        <v>0</v>
      </c>
      <c r="CG578" s="215">
        <f t="shared" si="376"/>
        <v>0</v>
      </c>
      <c r="CH578" s="155">
        <f t="shared" si="400"/>
        <v>0</v>
      </c>
      <c r="CI578" s="165"/>
      <c r="CJ578" s="215">
        <f t="shared" si="377"/>
        <v>0</v>
      </c>
      <c r="CK578" s="215">
        <f t="shared" si="378"/>
        <v>0</v>
      </c>
      <c r="CL578" s="215">
        <f t="shared" si="379"/>
        <v>0</v>
      </c>
      <c r="CM578" s="215">
        <f t="shared" si="380"/>
        <v>0</v>
      </c>
      <c r="CN578" s="215">
        <f t="shared" si="381"/>
        <v>0</v>
      </c>
      <c r="CO578" s="155">
        <f t="shared" si="401"/>
        <v>0</v>
      </c>
      <c r="CP578" s="165"/>
      <c r="CQ578" s="223">
        <f t="shared" si="382"/>
        <v>0</v>
      </c>
      <c r="CR578" s="223">
        <f t="shared" si="383"/>
        <v>0</v>
      </c>
      <c r="CS578" s="223">
        <f t="shared" si="384"/>
        <v>0</v>
      </c>
      <c r="CT578" s="223">
        <f t="shared" si="385"/>
        <v>0</v>
      </c>
      <c r="CU578" s="223">
        <f t="shared" si="386"/>
        <v>0</v>
      </c>
      <c r="CV578" s="155">
        <f t="shared" si="402"/>
        <v>0</v>
      </c>
      <c r="CW578" s="165"/>
      <c r="CX578" s="215">
        <f t="shared" si="403"/>
        <v>0</v>
      </c>
      <c r="CY578" s="215">
        <f t="shared" si="387"/>
        <v>0</v>
      </c>
      <c r="CZ578" s="215">
        <f t="shared" si="388"/>
        <v>0</v>
      </c>
      <c r="DA578" s="215">
        <f t="shared" si="389"/>
        <v>0</v>
      </c>
      <c r="DB578" s="215">
        <f t="shared" si="390"/>
        <v>0</v>
      </c>
      <c r="DC578" s="155">
        <f t="shared" si="404"/>
        <v>0</v>
      </c>
      <c r="DD578" s="165"/>
      <c r="DE578" s="188" t="b" cm="1">
        <f t="array" aca="1" ref="DE578" ca="1">OR($G578=Forecast_Capex_Input!$BF$8:$BF$10)</f>
        <v>0</v>
      </c>
      <c r="DF578" s="188" cm="1">
        <f t="array" aca="1" ref="DF578" ca="1">IFERROR(INDEX(Forecast_Capex_Input!BG$12:BG$286,$X578)
*(INDEX(Forecast_Capex_Input!$H$12:$H$286,$X578)=Repex),0)
*$DE578</f>
        <v>0</v>
      </c>
      <c r="DG578" s="188" cm="1">
        <f t="array" aca="1" ref="DG578" ca="1">IFERROR(INDEX(Forecast_Capex_Input!BH$12:BH$286,$X578)
*(INDEX(Forecast_Capex_Input!$H$12:$H$286,$X578)=Repex),0)
*$DE578</f>
        <v>0</v>
      </c>
      <c r="DH578" s="188" cm="1">
        <f t="array" aca="1" ref="DH578" ca="1">IFERROR(INDEX(Forecast_Capex_Input!BI$12:BI$286,$X578)
*(INDEX(Forecast_Capex_Input!$H$12:$H$286,$X578)=Repex),0)
*$DE578</f>
        <v>0</v>
      </c>
      <c r="DI578" s="188" cm="1">
        <f t="array" aca="1" ref="DI578" ca="1">IFERROR(INDEX(Forecast_Capex_Input!BJ$12:BJ$286,$X578)
*(INDEX(Forecast_Capex_Input!$H$12:$H$286,$X578)=Repex),0)
*$DE578</f>
        <v>0</v>
      </c>
      <c r="DJ578" s="188" cm="1">
        <f t="array" aca="1" ref="DJ578" ca="1">IFERROR(INDEX(Forecast_Capex_Input!BK$12:BK$286,$X578)
*(INDEX(Forecast_Capex_Input!$H$12:$H$286,$X578)=Repex),0)
*$DE578</f>
        <v>0</v>
      </c>
      <c r="DK578" s="188" cm="1">
        <f t="array" aca="1" ref="DK578" ca="1">IFERROR(INDEX(Forecast_Capex_Input!BL$12:BL$286,$X578)
*(INDEX(Forecast_Capex_Input!$H$12:$H$286,$X578)=Repex),0)
*$DE578</f>
        <v>0</v>
      </c>
      <c r="DL578" s="165"/>
      <c r="DM578" s="188" t="b" cm="1">
        <f t="array" aca="1" ref="DM578" ca="1">OR($G578=Forecast_Capex_Input!$BN$8:$BN$9)</f>
        <v>0</v>
      </c>
      <c r="DN578" s="188" cm="1">
        <f t="array" aca="1" ref="DN578" ca="1">IFERROR(INDEX(Forecast_Capex_Input!BO$12:BO$286,$X578)
*(INDEX(Forecast_Capex_Input!$H$12:$H$286,$X578)=Repex),0)
*$DM578</f>
        <v>0</v>
      </c>
      <c r="DO578" s="188" cm="1">
        <f t="array" aca="1" ref="DO578" ca="1">IFERROR(INDEX(Forecast_Capex_Input!BP$12:BP$286,$X578)
*(INDEX(Forecast_Capex_Input!$H$12:$H$286,$X578)=Repex),0)
*$DM578</f>
        <v>0</v>
      </c>
      <c r="DP578" s="188" cm="1">
        <f t="array" aca="1" ref="DP578" ca="1">IFERROR(INDEX(Forecast_Capex_Input!BQ$12:BQ$286,$X578)
*(INDEX(Forecast_Capex_Input!$H$12:$H$286,$X578)=Repex),0)
*$DM578</f>
        <v>0</v>
      </c>
      <c r="DQ578" s="188" cm="1">
        <f t="array" aca="1" ref="DQ578" ca="1">IFERROR(INDEX(Forecast_Capex_Input!BR$12:BR$286,$X578)
*(INDEX(Forecast_Capex_Input!$H$12:$H$286,$X578)=Repex),0)
*$DM578</f>
        <v>0</v>
      </c>
      <c r="DR578" s="188" cm="1">
        <f t="array" aca="1" ref="DR578" ca="1">IFERROR(INDEX(Forecast_Capex_Input!BS$12:BS$286,$X578)
*(INDEX(Forecast_Capex_Input!$H$12:$H$286,$X578)=Repex),0)
*$DM578</f>
        <v>0</v>
      </c>
      <c r="DS578" s="165"/>
      <c r="DT578" s="188" t="b" cm="1">
        <f t="array" aca="1" ref="DT578" ca="1">OR($G578=Forecast_Capex_Input!$BU$8:$BU$10)</f>
        <v>0</v>
      </c>
      <c r="DU578" s="188" cm="1">
        <f t="array" aca="1" ref="DU578" ca="1">IFERROR(INDEX(Forecast_Capex_Input!BV$12:BV$286,$X578)
*(INDEX(Forecast_Capex_Input!$H$12:$H$286,$X578)=Repex),0)
*$DT578</f>
        <v>0</v>
      </c>
      <c r="DV578" s="188" cm="1">
        <f t="array" aca="1" ref="DV578" ca="1">IFERROR(INDEX(Forecast_Capex_Input!BW$12:BW$286,$X578)
*(INDEX(Forecast_Capex_Input!$H$12:$H$286,$X578)=Repex),0)
*$DT578</f>
        <v>0</v>
      </c>
      <c r="DW578" s="188" cm="1">
        <f t="array" aca="1" ref="DW578" ca="1">IFERROR(INDEX(Forecast_Capex_Input!BX$12:BX$286,$X578)
*(INDEX(Forecast_Capex_Input!$H$12:$H$286,$X578)=Repex),0)
*$DT578</f>
        <v>0</v>
      </c>
      <c r="DX578" s="188" cm="1">
        <f t="array" aca="1" ref="DX578" ca="1">IFERROR(INDEX(Forecast_Capex_Input!BY$12:BY$286,$X578)
*(INDEX(Forecast_Capex_Input!$H$12:$H$286,$X578)=Repex),0)
*$DT578</f>
        <v>0</v>
      </c>
      <c r="DY578" s="188" cm="1">
        <f t="array" aca="1" ref="DY578" ca="1">IFERROR(INDEX(Forecast_Capex_Input!BZ$12:BZ$286,$X578)
*(INDEX(Forecast_Capex_Input!$H$12:$H$286,$X578)=Repex),0)
*$DT578</f>
        <v>0</v>
      </c>
      <c r="DZ578" s="188" cm="1">
        <f t="array" aca="1" ref="DZ578" ca="1">IFERROR(INDEX(Forecast_Capex_Input!CA$12:CA$286,$X578)
*(INDEX(Forecast_Capex_Input!$H$12:$H$286,$X578)=Repex),0)
*$DT578</f>
        <v>0</v>
      </c>
      <c r="EA578" s="188" cm="1">
        <f t="array" aca="1" ref="EA578" ca="1">IFERROR(INDEX(Forecast_Capex_Input!CB$12:CB$286,$X578)
*(INDEX(Forecast_Capex_Input!$H$12:$H$286,$X578)=Repex),0)
*$DT578</f>
        <v>0</v>
      </c>
      <c r="EB578" s="188" cm="1">
        <f t="array" aca="1" ref="EB578" ca="1">IFERROR(INDEX(Forecast_Capex_Input!CC$12:CC$286,$X578)
*(INDEX(Forecast_Capex_Input!$H$12:$H$286,$X578)=Repex),0)
*$DT578</f>
        <v>0</v>
      </c>
      <c r="EC578" s="165"/>
      <c r="ED578" s="226" t="str">
        <f t="shared" si="391"/>
        <v>N/A</v>
      </c>
      <c r="EE578" s="174" t="s">
        <v>15</v>
      </c>
    </row>
    <row r="579" spans="3:135" x14ac:dyDescent="0.2">
      <c r="C579" s="174">
        <f t="shared" si="392"/>
        <v>569</v>
      </c>
      <c r="D579" s="167" t="str" cm="1">
        <f t="array" ref="D579">IFERROR(INDEX(Forecast_Capex_Input!$D$12:$D$286,$X579),NA)</f>
        <v>N/A</v>
      </c>
      <c r="E579" s="172" t="str" cm="1">
        <f t="array" ref="E579">IF($X579=NA,NA,INDEX(Forecast_Capex_Input!$E$12:$E$286,$X579))</f>
        <v>N/A</v>
      </c>
      <c r="F579" s="167" t="str" cm="1">
        <f t="array" aca="1" ref="F579" ca="1">IFERROR(INDEX(General!$E$25:$E$26,$Y579),NA)</f>
        <v>N/A</v>
      </c>
      <c r="G579" s="167" t="str" cm="1">
        <f t="array" aca="1" ref="G579" ca="1">IFERROR(INDEX(Forecast_Capex_Input!$AI$11:$BB$11,$AA579),NA)</f>
        <v>N/A</v>
      </c>
      <c r="H579" s="189" t="str" cm="1">
        <f t="array" aca="1" ref="H579" ca="1">IFERROR(INDEX(Forecast_Capex_Input!$AI$12:$BB$286,$X579,$AA579),NA)</f>
        <v>N/A</v>
      </c>
      <c r="I579" s="199" t="str" cm="1">
        <f t="array" ref="I579">IFERROR(INDEX(Forecast_Capex_Input!$F$12:$F$286,$X579),NA)</f>
        <v>N/A</v>
      </c>
      <c r="J579" s="199" t="str" cm="1">
        <f t="array" ref="J579">IFERROR(INDEX(Forecast_Capex_Input!G$12:G$286,$X579),NA)</f>
        <v>N/A</v>
      </c>
      <c r="K579" s="199" t="str" cm="1">
        <f t="array" ref="K579">IFERROR(INDEX(Forecast_Capex_Input!H$12:H$286,$X579),NA)</f>
        <v>N/A</v>
      </c>
      <c r="L579" s="199" t="str" cm="1">
        <f t="array" ref="L579">IFERROR(INDEX(Forecast_Capex_Input!I$12:I$286,$X579),NA)</f>
        <v>N/A</v>
      </c>
      <c r="M579" s="199" t="str" cm="1">
        <f t="array" ref="M579">IFERROR(INDEX(Forecast_Capex_Input!J$12:J$286,$X579),NA)</f>
        <v>N/A</v>
      </c>
      <c r="N579" s="199" t="str" cm="1">
        <f t="array" ref="N579">IFERROR(INDEX(Forecast_Capex_Input!K$12:K$286,$X579),NA)</f>
        <v>N/A</v>
      </c>
      <c r="O579" s="199" t="str" cm="1">
        <f t="array" ref="O579">IFERROR(INDEX(Forecast_Capex_Input!L$12:L$286,$X579),NA)</f>
        <v>N/A</v>
      </c>
      <c r="P579" s="199" t="str" cm="1">
        <f t="array" ref="P579">IFERROR(INDEX(Forecast_Capex_Input!M$12:M$286,$X579),NA)</f>
        <v>N/A</v>
      </c>
      <c r="Q579" s="172" t="str" cm="1">
        <f t="array" ref="Q579">IFERROR(INDEX(Forecast_Capex_Input!N$12:N$286,$X579),NA)</f>
        <v>N/A</v>
      </c>
      <c r="R579" s="265" cm="1">
        <f t="array" ref="R579">IFERROR(INDEX(Forecast_Capex_Input!O$12:O$286,$X579),0)</f>
        <v>0</v>
      </c>
      <c r="S579" s="172" cm="1">
        <f t="array" ref="S579">IFERROR(INDEX(Forecast_Capex_Input!P$12:P$286,$X579),0)</f>
        <v>0</v>
      </c>
      <c r="T579" s="199" t="str" cm="1">
        <f t="array" aca="1" ref="T579" ca="1">IFERROR(INDEX(General!$K$84:$K$103,$AA579),NA)</f>
        <v>N/A</v>
      </c>
      <c r="U579" s="188" cm="1">
        <f t="array" aca="1" ref="U579" ca="1">IFERROR(
IF($F579=General!$E$25,INDEX(Forecast_Capex_Input!S$12:S$286,$X579),
INDEX(Forecast_Capex_Input!T$12:T$286,$X579)),0)</f>
        <v>0</v>
      </c>
      <c r="V579" s="222" t="b">
        <f>IFERROR(INDEX(Overheads!$T$19:$T$26,MATCH($I579,Overheads!$E$19:$E$26,0)),FALSE)</f>
        <v>0</v>
      </c>
      <c r="W579" s="165"/>
      <c r="X579" s="174" t="str">
        <f>IFERROR(
IF(MATCH($C579,Forecast_Capex_Input!$CI$12:$CI$286,1)+1&gt;MAX(Forecast_Capex_Input!$C$12:$C$286),NA,
MATCH($C579,Forecast_Capex_Input!$CI$12:$CI$286,1)+1),1)</f>
        <v>N/A</v>
      </c>
      <c r="Y579" s="174" t="str" cm="1">
        <f t="array" aca="1" ref="Y579" ca="1">IFERROR(
IF(X578&lt;&gt;X579,1,
IF(COUNTIF(OFFSET(Y578,0,0,-INDEX(Forecast_Capex_Input!$CG$12:$CG$286,$X579)),Y578)=INDEX(Forecast_Capex_Input!$CG$12:$CG$286,$X579),Y578+1,Y578)),NA)</f>
        <v>N/A</v>
      </c>
      <c r="Z579" s="174" t="str" cm="1">
        <f t="array" ref="Z579">IFERROR($C579-IF($X579=1,1,INDEX(Forecast_Capex_Input!$CI$12:$CI$286,$X579-1))+1,NA)</f>
        <v>N/A</v>
      </c>
      <c r="AA579" s="174" t="str" cm="1">
        <f t="array" aca="1" ref="AA579" ca="1">IFERROR(IF(Y579=1,
INDEX(Forecast_Capex_Input!$AI$10:$BB$10,SMALL(IF(INDEX(Forecast_Capex_Input!$AI$12:$BB$286,$X579,0)&gt;0,COLUMN(Forecast_Capex_Input!$AI$10:$BB$10)-COLUMN(Forecast_Capex_Input!$AI$12)+1),ROWS(OFFSET(AA578,0,0,-$Z579)))),
OFFSET(AA578,-INDEX(Forecast_Capex_Input!$CG$12:$CG$286,$X579)+1,0)),NA)</f>
        <v>N/A</v>
      </c>
      <c r="AB579" s="174" t="str">
        <f t="shared" ca="1" si="361"/>
        <v>N/A</v>
      </c>
      <c r="AC579" s="222" t="b">
        <f t="shared" si="393"/>
        <v>0</v>
      </c>
      <c r="AD579" s="220" t="b">
        <v>0</v>
      </c>
      <c r="AE579" s="222" t="b">
        <f t="shared" si="362"/>
        <v>1</v>
      </c>
      <c r="AF579" s="165"/>
      <c r="AG579" s="215">
        <v>0</v>
      </c>
      <c r="AH579" s="215">
        <v>0</v>
      </c>
      <c r="AI579" s="215">
        <v>0</v>
      </c>
      <c r="AJ579" s="215">
        <v>0</v>
      </c>
      <c r="AK579" s="215">
        <v>0</v>
      </c>
      <c r="AL579" s="155">
        <v>0</v>
      </c>
      <c r="AM579" s="165"/>
      <c r="AN579" s="215" cm="1">
        <f t="array" aca="1" ref="AN579" ca="1">IFERROR(INDEX(General!O$33:O$34,$AB579)
*AG579,0)</f>
        <v>0</v>
      </c>
      <c r="AO579" s="215" cm="1">
        <f t="array" aca="1" ref="AO579" ca="1">IFERROR(INDEX(General!P$33:P$34,$AB579)
*AH579,0)</f>
        <v>0</v>
      </c>
      <c r="AP579" s="215" cm="1">
        <f t="array" aca="1" ref="AP579" ca="1">IFERROR(INDEX(General!Q$33:Q$34,$AB579)
*AI579,0)</f>
        <v>0</v>
      </c>
      <c r="AQ579" s="215" cm="1">
        <f t="array" aca="1" ref="AQ579" ca="1">IFERROR(INDEX(General!R$33:R$34,$AB579)
*AJ579,0)</f>
        <v>0</v>
      </c>
      <c r="AR579" s="215" cm="1">
        <f t="array" aca="1" ref="AR579" ca="1">IFERROR(INDEX(General!S$33:S$34,$AB579)
*AK579,0)</f>
        <v>0</v>
      </c>
      <c r="AS579" s="155">
        <f t="shared" ca="1" si="394"/>
        <v>0</v>
      </c>
      <c r="AT579" s="165"/>
      <c r="AU579" s="215">
        <f ca="1">IF($AE579=FALSE,AN579*Overheads!$R$24*$V579,
IFERROR(Overheads!$O$49*$V579*AN579,0)
+IFERROR(Overheads!Q$59*$V579*(AN579/Overheads!Q$68),0))</f>
        <v>0</v>
      </c>
      <c r="AV579" s="215">
        <f ca="1">IF($AE579=FALSE,AO579*Overheads!$R$24*$V579,
IFERROR(Overheads!$O$49*$V579*AO579,0)
+IFERROR(Overheads!R$59*$V579*(AO579/Overheads!R$68),0))</f>
        <v>0</v>
      </c>
      <c r="AW579" s="215">
        <f ca="1">IF($AE579=FALSE,AP579*Overheads!$R$24*$V579,
IFERROR(Overheads!$O$49*$V579*AP579,0)
+IFERROR(Overheads!S$59*$V579*(AP579/Overheads!S$68),0))</f>
        <v>0</v>
      </c>
      <c r="AX579" s="215">
        <f ca="1">IF($AE579=FALSE,AQ579*Overheads!$R$24*$V579,
IFERROR(Overheads!$O$49*$V579*AQ579,0)
+IFERROR(Overheads!T$59*$V579*(AQ579/Overheads!T$68),0))</f>
        <v>0</v>
      </c>
      <c r="AY579" s="215">
        <f ca="1">IF($AE579=FALSE,AR579*Overheads!$R$24*$V579,
IFERROR(Overheads!$O$49*$V579*AR579,0)
+IFERROR(Overheads!U$59*$V579*(AR579/Overheads!U$68),0))</f>
        <v>0</v>
      </c>
      <c r="AZ579" s="155">
        <f t="shared" ca="1" si="395"/>
        <v>0</v>
      </c>
      <c r="BA579" s="165"/>
      <c r="BB579" s="215">
        <f ca="1">IF($AE579=FALSE,AN579*Overheads!$S$25,
IFERROR(Overheads!$O$50*AN579,0)
+IFERROR(Overheads!Q$60*(AN579/Overheads!Q$66),0))</f>
        <v>0</v>
      </c>
      <c r="BC579" s="215">
        <f ca="1">IF($AE579=FALSE,AO579*Overheads!$S$25,
IFERROR(Overheads!$O$50*AO579,0)
+IFERROR(Overheads!R$60*(AO579/Overheads!R$66),0))</f>
        <v>0</v>
      </c>
      <c r="BD579" s="215">
        <f ca="1">IF($AE579=FALSE,AP579*Overheads!$S$25,
IFERROR(Overheads!$O$50*AP579,0)
+IFERROR(Overheads!S$60*(AP579/Overheads!S$66),0))</f>
        <v>0</v>
      </c>
      <c r="BE579" s="215">
        <f ca="1">IF($AE579=FALSE,AQ579*Overheads!$S$25,
IFERROR(Overheads!$O$50*AQ579,0)
+IFERROR(Overheads!T$60*(AQ579/Overheads!T$66),0))</f>
        <v>0</v>
      </c>
      <c r="BF579" s="215">
        <f ca="1">IF($AE579=FALSE,AR579*Overheads!$S$25,
IFERROR(Overheads!$O$50*AR579,0)
+IFERROR(Overheads!U$60*(AR579/Overheads!U$66),0))</f>
        <v>0</v>
      </c>
      <c r="BG579" s="155">
        <f t="shared" ca="1" si="396"/>
        <v>0</v>
      </c>
      <c r="BH579" s="165"/>
      <c r="BI579" s="215">
        <f t="shared" ca="1" si="397"/>
        <v>0</v>
      </c>
      <c r="BJ579" s="215">
        <f t="shared" ca="1" si="363"/>
        <v>0</v>
      </c>
      <c r="BK579" s="215">
        <f t="shared" ca="1" si="364"/>
        <v>0</v>
      </c>
      <c r="BL579" s="215">
        <f t="shared" ca="1" si="365"/>
        <v>0</v>
      </c>
      <c r="BM579" s="215">
        <f t="shared" ca="1" si="366"/>
        <v>0</v>
      </c>
      <c r="BN579" s="155">
        <f t="shared" ca="1" si="398"/>
        <v>0</v>
      </c>
      <c r="BO579" s="165"/>
      <c r="BP579" s="187" cm="1">
        <f t="array" ref="BP579">IFERROR(IF($X579=$X578,BP578,INDEX(Forecast_Capex_Input!AC$12:AC$286,$X579)),0)</f>
        <v>0</v>
      </c>
      <c r="BQ579" s="187" cm="1">
        <f t="array" ref="BQ579">IFERROR(IF($X579=$X578,BQ578,INDEX(Forecast_Capex_Input!AD$12:AD$286,$X579)),0)</f>
        <v>0</v>
      </c>
      <c r="BR579" s="187" cm="1">
        <f t="array" ref="BR579">IFERROR(IF($X579=$X578,BR578,INDEX(Forecast_Capex_Input!AE$12:AE$286,$X579)),0)</f>
        <v>0</v>
      </c>
      <c r="BS579" s="187" cm="1">
        <f t="array" ref="BS579">IFERROR(IF($X579=$X578,BS578,INDEX(Forecast_Capex_Input!AF$12:AF$286,$X579)),0)</f>
        <v>0</v>
      </c>
      <c r="BT579" s="187" cm="1">
        <f t="array" ref="BT579">IFERROR(IF($X579=$X578,BT578,INDEX(Forecast_Capex_Input!AG$12:AG$286,$X579)),0)</f>
        <v>0</v>
      </c>
      <c r="BU579" s="165"/>
      <c r="BV579" s="215">
        <f t="shared" si="367"/>
        <v>0</v>
      </c>
      <c r="BW579" s="215">
        <f t="shared" si="368"/>
        <v>0</v>
      </c>
      <c r="BX579" s="215">
        <f t="shared" si="369"/>
        <v>0</v>
      </c>
      <c r="BY579" s="215">
        <f t="shared" si="370"/>
        <v>0</v>
      </c>
      <c r="BZ579" s="215">
        <f t="shared" si="371"/>
        <v>0</v>
      </c>
      <c r="CA579" s="155">
        <f t="shared" si="399"/>
        <v>0</v>
      </c>
      <c r="CB579" s="165"/>
      <c r="CC579" s="215">
        <f t="shared" si="372"/>
        <v>0</v>
      </c>
      <c r="CD579" s="215">
        <f t="shared" si="373"/>
        <v>0</v>
      </c>
      <c r="CE579" s="215">
        <f t="shared" si="374"/>
        <v>0</v>
      </c>
      <c r="CF579" s="215">
        <f t="shared" si="375"/>
        <v>0</v>
      </c>
      <c r="CG579" s="215">
        <f t="shared" si="376"/>
        <v>0</v>
      </c>
      <c r="CH579" s="155">
        <f t="shared" si="400"/>
        <v>0</v>
      </c>
      <c r="CI579" s="165"/>
      <c r="CJ579" s="215">
        <f t="shared" si="377"/>
        <v>0</v>
      </c>
      <c r="CK579" s="215">
        <f t="shared" si="378"/>
        <v>0</v>
      </c>
      <c r="CL579" s="215">
        <f t="shared" si="379"/>
        <v>0</v>
      </c>
      <c r="CM579" s="215">
        <f t="shared" si="380"/>
        <v>0</v>
      </c>
      <c r="CN579" s="215">
        <f t="shared" si="381"/>
        <v>0</v>
      </c>
      <c r="CO579" s="155">
        <f t="shared" si="401"/>
        <v>0</v>
      </c>
      <c r="CP579" s="165"/>
      <c r="CQ579" s="223">
        <f t="shared" si="382"/>
        <v>0</v>
      </c>
      <c r="CR579" s="223">
        <f t="shared" si="383"/>
        <v>0</v>
      </c>
      <c r="CS579" s="223">
        <f t="shared" si="384"/>
        <v>0</v>
      </c>
      <c r="CT579" s="223">
        <f t="shared" si="385"/>
        <v>0</v>
      </c>
      <c r="CU579" s="223">
        <f t="shared" si="386"/>
        <v>0</v>
      </c>
      <c r="CV579" s="155">
        <f t="shared" si="402"/>
        <v>0</v>
      </c>
      <c r="CW579" s="165"/>
      <c r="CX579" s="215">
        <f t="shared" si="403"/>
        <v>0</v>
      </c>
      <c r="CY579" s="215">
        <f t="shared" si="387"/>
        <v>0</v>
      </c>
      <c r="CZ579" s="215">
        <f t="shared" si="388"/>
        <v>0</v>
      </c>
      <c r="DA579" s="215">
        <f t="shared" si="389"/>
        <v>0</v>
      </c>
      <c r="DB579" s="215">
        <f t="shared" si="390"/>
        <v>0</v>
      </c>
      <c r="DC579" s="155">
        <f t="shared" si="404"/>
        <v>0</v>
      </c>
      <c r="DD579" s="165"/>
      <c r="DE579" s="188" t="b" cm="1">
        <f t="array" aca="1" ref="DE579" ca="1">OR($G579=Forecast_Capex_Input!$BF$8:$BF$10)</f>
        <v>0</v>
      </c>
      <c r="DF579" s="188" cm="1">
        <f t="array" aca="1" ref="DF579" ca="1">IFERROR(INDEX(Forecast_Capex_Input!BG$12:BG$286,$X579)
*(INDEX(Forecast_Capex_Input!$H$12:$H$286,$X579)=Repex),0)
*$DE579</f>
        <v>0</v>
      </c>
      <c r="DG579" s="188" cm="1">
        <f t="array" aca="1" ref="DG579" ca="1">IFERROR(INDEX(Forecast_Capex_Input!BH$12:BH$286,$X579)
*(INDEX(Forecast_Capex_Input!$H$12:$H$286,$X579)=Repex),0)
*$DE579</f>
        <v>0</v>
      </c>
      <c r="DH579" s="188" cm="1">
        <f t="array" aca="1" ref="DH579" ca="1">IFERROR(INDEX(Forecast_Capex_Input!BI$12:BI$286,$X579)
*(INDEX(Forecast_Capex_Input!$H$12:$H$286,$X579)=Repex),0)
*$DE579</f>
        <v>0</v>
      </c>
      <c r="DI579" s="188" cm="1">
        <f t="array" aca="1" ref="DI579" ca="1">IFERROR(INDEX(Forecast_Capex_Input!BJ$12:BJ$286,$X579)
*(INDEX(Forecast_Capex_Input!$H$12:$H$286,$X579)=Repex),0)
*$DE579</f>
        <v>0</v>
      </c>
      <c r="DJ579" s="188" cm="1">
        <f t="array" aca="1" ref="DJ579" ca="1">IFERROR(INDEX(Forecast_Capex_Input!BK$12:BK$286,$X579)
*(INDEX(Forecast_Capex_Input!$H$12:$H$286,$X579)=Repex),0)
*$DE579</f>
        <v>0</v>
      </c>
      <c r="DK579" s="188" cm="1">
        <f t="array" aca="1" ref="DK579" ca="1">IFERROR(INDEX(Forecast_Capex_Input!BL$12:BL$286,$X579)
*(INDEX(Forecast_Capex_Input!$H$12:$H$286,$X579)=Repex),0)
*$DE579</f>
        <v>0</v>
      </c>
      <c r="DL579" s="165"/>
      <c r="DM579" s="188" t="b" cm="1">
        <f t="array" aca="1" ref="DM579" ca="1">OR($G579=Forecast_Capex_Input!$BN$8:$BN$9)</f>
        <v>0</v>
      </c>
      <c r="DN579" s="188" cm="1">
        <f t="array" aca="1" ref="DN579" ca="1">IFERROR(INDEX(Forecast_Capex_Input!BO$12:BO$286,$X579)
*(INDEX(Forecast_Capex_Input!$H$12:$H$286,$X579)=Repex),0)
*$DM579</f>
        <v>0</v>
      </c>
      <c r="DO579" s="188" cm="1">
        <f t="array" aca="1" ref="DO579" ca="1">IFERROR(INDEX(Forecast_Capex_Input!BP$12:BP$286,$X579)
*(INDEX(Forecast_Capex_Input!$H$12:$H$286,$X579)=Repex),0)
*$DM579</f>
        <v>0</v>
      </c>
      <c r="DP579" s="188" cm="1">
        <f t="array" aca="1" ref="DP579" ca="1">IFERROR(INDEX(Forecast_Capex_Input!BQ$12:BQ$286,$X579)
*(INDEX(Forecast_Capex_Input!$H$12:$H$286,$X579)=Repex),0)
*$DM579</f>
        <v>0</v>
      </c>
      <c r="DQ579" s="188" cm="1">
        <f t="array" aca="1" ref="DQ579" ca="1">IFERROR(INDEX(Forecast_Capex_Input!BR$12:BR$286,$X579)
*(INDEX(Forecast_Capex_Input!$H$12:$H$286,$X579)=Repex),0)
*$DM579</f>
        <v>0</v>
      </c>
      <c r="DR579" s="188" cm="1">
        <f t="array" aca="1" ref="DR579" ca="1">IFERROR(INDEX(Forecast_Capex_Input!BS$12:BS$286,$X579)
*(INDEX(Forecast_Capex_Input!$H$12:$H$286,$X579)=Repex),0)
*$DM579</f>
        <v>0</v>
      </c>
      <c r="DS579" s="165"/>
      <c r="DT579" s="188" t="b" cm="1">
        <f t="array" aca="1" ref="DT579" ca="1">OR($G579=Forecast_Capex_Input!$BU$8:$BU$10)</f>
        <v>0</v>
      </c>
      <c r="DU579" s="188" cm="1">
        <f t="array" aca="1" ref="DU579" ca="1">IFERROR(INDEX(Forecast_Capex_Input!BV$12:BV$286,$X579)
*(INDEX(Forecast_Capex_Input!$H$12:$H$286,$X579)=Repex),0)
*$DT579</f>
        <v>0</v>
      </c>
      <c r="DV579" s="188" cm="1">
        <f t="array" aca="1" ref="DV579" ca="1">IFERROR(INDEX(Forecast_Capex_Input!BW$12:BW$286,$X579)
*(INDEX(Forecast_Capex_Input!$H$12:$H$286,$X579)=Repex),0)
*$DT579</f>
        <v>0</v>
      </c>
      <c r="DW579" s="188" cm="1">
        <f t="array" aca="1" ref="DW579" ca="1">IFERROR(INDEX(Forecast_Capex_Input!BX$12:BX$286,$X579)
*(INDEX(Forecast_Capex_Input!$H$12:$H$286,$X579)=Repex),0)
*$DT579</f>
        <v>0</v>
      </c>
      <c r="DX579" s="188" cm="1">
        <f t="array" aca="1" ref="DX579" ca="1">IFERROR(INDEX(Forecast_Capex_Input!BY$12:BY$286,$X579)
*(INDEX(Forecast_Capex_Input!$H$12:$H$286,$X579)=Repex),0)
*$DT579</f>
        <v>0</v>
      </c>
      <c r="DY579" s="188" cm="1">
        <f t="array" aca="1" ref="DY579" ca="1">IFERROR(INDEX(Forecast_Capex_Input!BZ$12:BZ$286,$X579)
*(INDEX(Forecast_Capex_Input!$H$12:$H$286,$X579)=Repex),0)
*$DT579</f>
        <v>0</v>
      </c>
      <c r="DZ579" s="188" cm="1">
        <f t="array" aca="1" ref="DZ579" ca="1">IFERROR(INDEX(Forecast_Capex_Input!CA$12:CA$286,$X579)
*(INDEX(Forecast_Capex_Input!$H$12:$H$286,$X579)=Repex),0)
*$DT579</f>
        <v>0</v>
      </c>
      <c r="EA579" s="188" cm="1">
        <f t="array" aca="1" ref="EA579" ca="1">IFERROR(INDEX(Forecast_Capex_Input!CB$12:CB$286,$X579)
*(INDEX(Forecast_Capex_Input!$H$12:$H$286,$X579)=Repex),0)
*$DT579</f>
        <v>0</v>
      </c>
      <c r="EB579" s="188" cm="1">
        <f t="array" aca="1" ref="EB579" ca="1">IFERROR(INDEX(Forecast_Capex_Input!CC$12:CC$286,$X579)
*(INDEX(Forecast_Capex_Input!$H$12:$H$286,$X579)=Repex),0)
*$DT579</f>
        <v>0</v>
      </c>
      <c r="EC579" s="165"/>
      <c r="ED579" s="226" t="str">
        <f t="shared" si="391"/>
        <v>N/A</v>
      </c>
      <c r="EE579" s="174" t="s">
        <v>15</v>
      </c>
    </row>
    <row r="580" spans="3:135" x14ac:dyDescent="0.2">
      <c r="C580" s="174">
        <f t="shared" si="392"/>
        <v>570</v>
      </c>
      <c r="D580" s="167" t="str" cm="1">
        <f t="array" ref="D580">IFERROR(INDEX(Forecast_Capex_Input!$D$12:$D$286,$X580),NA)</f>
        <v>N/A</v>
      </c>
      <c r="E580" s="172" t="str" cm="1">
        <f t="array" ref="E580">IF($X580=NA,NA,INDEX(Forecast_Capex_Input!$E$12:$E$286,$X580))</f>
        <v>N/A</v>
      </c>
      <c r="F580" s="167" t="str" cm="1">
        <f t="array" aca="1" ref="F580" ca="1">IFERROR(INDEX(General!$E$25:$E$26,$Y580),NA)</f>
        <v>N/A</v>
      </c>
      <c r="G580" s="167" t="str" cm="1">
        <f t="array" aca="1" ref="G580" ca="1">IFERROR(INDEX(Forecast_Capex_Input!$AI$11:$BB$11,$AA580),NA)</f>
        <v>N/A</v>
      </c>
      <c r="H580" s="189" t="str" cm="1">
        <f t="array" aca="1" ref="H580" ca="1">IFERROR(INDEX(Forecast_Capex_Input!$AI$12:$BB$286,$X580,$AA580),NA)</f>
        <v>N/A</v>
      </c>
      <c r="I580" s="199" t="str" cm="1">
        <f t="array" ref="I580">IFERROR(INDEX(Forecast_Capex_Input!$F$12:$F$286,$X580),NA)</f>
        <v>N/A</v>
      </c>
      <c r="J580" s="199" t="str" cm="1">
        <f t="array" ref="J580">IFERROR(INDEX(Forecast_Capex_Input!G$12:G$286,$X580),NA)</f>
        <v>N/A</v>
      </c>
      <c r="K580" s="199" t="str" cm="1">
        <f t="array" ref="K580">IFERROR(INDEX(Forecast_Capex_Input!H$12:H$286,$X580),NA)</f>
        <v>N/A</v>
      </c>
      <c r="L580" s="199" t="str" cm="1">
        <f t="array" ref="L580">IFERROR(INDEX(Forecast_Capex_Input!I$12:I$286,$X580),NA)</f>
        <v>N/A</v>
      </c>
      <c r="M580" s="199" t="str" cm="1">
        <f t="array" ref="M580">IFERROR(INDEX(Forecast_Capex_Input!J$12:J$286,$X580),NA)</f>
        <v>N/A</v>
      </c>
      <c r="N580" s="199" t="str" cm="1">
        <f t="array" ref="N580">IFERROR(INDEX(Forecast_Capex_Input!K$12:K$286,$X580),NA)</f>
        <v>N/A</v>
      </c>
      <c r="O580" s="199" t="str" cm="1">
        <f t="array" ref="O580">IFERROR(INDEX(Forecast_Capex_Input!L$12:L$286,$X580),NA)</f>
        <v>N/A</v>
      </c>
      <c r="P580" s="199" t="str" cm="1">
        <f t="array" ref="P580">IFERROR(INDEX(Forecast_Capex_Input!M$12:M$286,$X580),NA)</f>
        <v>N/A</v>
      </c>
      <c r="Q580" s="172" t="str" cm="1">
        <f t="array" ref="Q580">IFERROR(INDEX(Forecast_Capex_Input!N$12:N$286,$X580),NA)</f>
        <v>N/A</v>
      </c>
      <c r="R580" s="265" cm="1">
        <f t="array" ref="R580">IFERROR(INDEX(Forecast_Capex_Input!O$12:O$286,$X580),0)</f>
        <v>0</v>
      </c>
      <c r="S580" s="172" cm="1">
        <f t="array" ref="S580">IFERROR(INDEX(Forecast_Capex_Input!P$12:P$286,$X580),0)</f>
        <v>0</v>
      </c>
      <c r="T580" s="199" t="str" cm="1">
        <f t="array" aca="1" ref="T580" ca="1">IFERROR(INDEX(General!$K$84:$K$103,$AA580),NA)</f>
        <v>N/A</v>
      </c>
      <c r="U580" s="188" cm="1">
        <f t="array" aca="1" ref="U580" ca="1">IFERROR(
IF($F580=General!$E$25,INDEX(Forecast_Capex_Input!S$12:S$286,$X580),
INDEX(Forecast_Capex_Input!T$12:T$286,$X580)),0)</f>
        <v>0</v>
      </c>
      <c r="V580" s="222" t="b">
        <f>IFERROR(INDEX(Overheads!$T$19:$T$26,MATCH($I580,Overheads!$E$19:$E$26,0)),FALSE)</f>
        <v>0</v>
      </c>
      <c r="W580" s="165"/>
      <c r="X580" s="174" t="str">
        <f>IFERROR(
IF(MATCH($C580,Forecast_Capex_Input!$CI$12:$CI$286,1)+1&gt;MAX(Forecast_Capex_Input!$C$12:$C$286),NA,
MATCH($C580,Forecast_Capex_Input!$CI$12:$CI$286,1)+1),1)</f>
        <v>N/A</v>
      </c>
      <c r="Y580" s="174" t="str" cm="1">
        <f t="array" aca="1" ref="Y580" ca="1">IFERROR(
IF(X579&lt;&gt;X580,1,
IF(COUNTIF(OFFSET(Y579,0,0,-INDEX(Forecast_Capex_Input!$CG$12:$CG$286,$X580)),Y579)=INDEX(Forecast_Capex_Input!$CG$12:$CG$286,$X580),Y579+1,Y579)),NA)</f>
        <v>N/A</v>
      </c>
      <c r="Z580" s="174" t="str" cm="1">
        <f t="array" ref="Z580">IFERROR($C580-IF($X580=1,1,INDEX(Forecast_Capex_Input!$CI$12:$CI$286,$X580-1))+1,NA)</f>
        <v>N/A</v>
      </c>
      <c r="AA580" s="174" t="str" cm="1">
        <f t="array" aca="1" ref="AA580" ca="1">IFERROR(IF(Y580=1,
INDEX(Forecast_Capex_Input!$AI$10:$BB$10,SMALL(IF(INDEX(Forecast_Capex_Input!$AI$12:$BB$286,$X580,0)&gt;0,COLUMN(Forecast_Capex_Input!$AI$10:$BB$10)-COLUMN(Forecast_Capex_Input!$AI$12)+1),ROWS(OFFSET(AA579,0,0,-$Z580)))),
OFFSET(AA579,-INDEX(Forecast_Capex_Input!$CG$12:$CG$286,$X580)+1,0)),NA)</f>
        <v>N/A</v>
      </c>
      <c r="AB580" s="174" t="str">
        <f t="shared" ca="1" si="361"/>
        <v>N/A</v>
      </c>
      <c r="AC580" s="222" t="b">
        <f t="shared" si="393"/>
        <v>0</v>
      </c>
      <c r="AD580" s="220" t="b">
        <v>0</v>
      </c>
      <c r="AE580" s="222" t="b">
        <f t="shared" si="362"/>
        <v>1</v>
      </c>
      <c r="AF580" s="165"/>
      <c r="AG580" s="215">
        <v>0</v>
      </c>
      <c r="AH580" s="215">
        <v>0</v>
      </c>
      <c r="AI580" s="215">
        <v>0</v>
      </c>
      <c r="AJ580" s="215">
        <v>0</v>
      </c>
      <c r="AK580" s="215">
        <v>0</v>
      </c>
      <c r="AL580" s="155">
        <v>0</v>
      </c>
      <c r="AM580" s="165"/>
      <c r="AN580" s="215" cm="1">
        <f t="array" aca="1" ref="AN580" ca="1">IFERROR(INDEX(General!O$33:O$34,$AB580)
*AG580,0)</f>
        <v>0</v>
      </c>
      <c r="AO580" s="215" cm="1">
        <f t="array" aca="1" ref="AO580" ca="1">IFERROR(INDEX(General!P$33:P$34,$AB580)
*AH580,0)</f>
        <v>0</v>
      </c>
      <c r="AP580" s="215" cm="1">
        <f t="array" aca="1" ref="AP580" ca="1">IFERROR(INDEX(General!Q$33:Q$34,$AB580)
*AI580,0)</f>
        <v>0</v>
      </c>
      <c r="AQ580" s="215" cm="1">
        <f t="array" aca="1" ref="AQ580" ca="1">IFERROR(INDEX(General!R$33:R$34,$AB580)
*AJ580,0)</f>
        <v>0</v>
      </c>
      <c r="AR580" s="215" cm="1">
        <f t="array" aca="1" ref="AR580" ca="1">IFERROR(INDEX(General!S$33:S$34,$AB580)
*AK580,0)</f>
        <v>0</v>
      </c>
      <c r="AS580" s="155">
        <f t="shared" ca="1" si="394"/>
        <v>0</v>
      </c>
      <c r="AT580" s="165"/>
      <c r="AU580" s="215">
        <f ca="1">IF($AE580=FALSE,AN580*Overheads!$R$24*$V580,
IFERROR(Overheads!$O$49*$V580*AN580,0)
+IFERROR(Overheads!Q$59*$V580*(AN580/Overheads!Q$68),0))</f>
        <v>0</v>
      </c>
      <c r="AV580" s="215">
        <f ca="1">IF($AE580=FALSE,AO580*Overheads!$R$24*$V580,
IFERROR(Overheads!$O$49*$V580*AO580,0)
+IFERROR(Overheads!R$59*$V580*(AO580/Overheads!R$68),0))</f>
        <v>0</v>
      </c>
      <c r="AW580" s="215">
        <f ca="1">IF($AE580=FALSE,AP580*Overheads!$R$24*$V580,
IFERROR(Overheads!$O$49*$V580*AP580,0)
+IFERROR(Overheads!S$59*$V580*(AP580/Overheads!S$68),0))</f>
        <v>0</v>
      </c>
      <c r="AX580" s="215">
        <f ca="1">IF($AE580=FALSE,AQ580*Overheads!$R$24*$V580,
IFERROR(Overheads!$O$49*$V580*AQ580,0)
+IFERROR(Overheads!T$59*$V580*(AQ580/Overheads!T$68),0))</f>
        <v>0</v>
      </c>
      <c r="AY580" s="215">
        <f ca="1">IF($AE580=FALSE,AR580*Overheads!$R$24*$V580,
IFERROR(Overheads!$O$49*$V580*AR580,0)
+IFERROR(Overheads!U$59*$V580*(AR580/Overheads!U$68),0))</f>
        <v>0</v>
      </c>
      <c r="AZ580" s="155">
        <f t="shared" ca="1" si="395"/>
        <v>0</v>
      </c>
      <c r="BA580" s="165"/>
      <c r="BB580" s="215">
        <f ca="1">IF($AE580=FALSE,AN580*Overheads!$S$25,
IFERROR(Overheads!$O$50*AN580,0)
+IFERROR(Overheads!Q$60*(AN580/Overheads!Q$66),0))</f>
        <v>0</v>
      </c>
      <c r="BC580" s="215">
        <f ca="1">IF($AE580=FALSE,AO580*Overheads!$S$25,
IFERROR(Overheads!$O$50*AO580,0)
+IFERROR(Overheads!R$60*(AO580/Overheads!R$66),0))</f>
        <v>0</v>
      </c>
      <c r="BD580" s="215">
        <f ca="1">IF($AE580=FALSE,AP580*Overheads!$S$25,
IFERROR(Overheads!$O$50*AP580,0)
+IFERROR(Overheads!S$60*(AP580/Overheads!S$66),0))</f>
        <v>0</v>
      </c>
      <c r="BE580" s="215">
        <f ca="1">IF($AE580=FALSE,AQ580*Overheads!$S$25,
IFERROR(Overheads!$O$50*AQ580,0)
+IFERROR(Overheads!T$60*(AQ580/Overheads!T$66),0))</f>
        <v>0</v>
      </c>
      <c r="BF580" s="215">
        <f ca="1">IF($AE580=FALSE,AR580*Overheads!$S$25,
IFERROR(Overheads!$O$50*AR580,0)
+IFERROR(Overheads!U$60*(AR580/Overheads!U$66),0))</f>
        <v>0</v>
      </c>
      <c r="BG580" s="155">
        <f t="shared" ca="1" si="396"/>
        <v>0</v>
      </c>
      <c r="BH580" s="165"/>
      <c r="BI580" s="215">
        <f t="shared" ca="1" si="397"/>
        <v>0</v>
      </c>
      <c r="BJ580" s="215">
        <f t="shared" ca="1" si="363"/>
        <v>0</v>
      </c>
      <c r="BK580" s="215">
        <f t="shared" ca="1" si="364"/>
        <v>0</v>
      </c>
      <c r="BL580" s="215">
        <f t="shared" ca="1" si="365"/>
        <v>0</v>
      </c>
      <c r="BM580" s="215">
        <f t="shared" ca="1" si="366"/>
        <v>0</v>
      </c>
      <c r="BN580" s="155">
        <f t="shared" ca="1" si="398"/>
        <v>0</v>
      </c>
      <c r="BO580" s="165"/>
      <c r="BP580" s="187" cm="1">
        <f t="array" ref="BP580">IFERROR(IF($X580=$X579,BP579,INDEX(Forecast_Capex_Input!AC$12:AC$286,$X580)),0)</f>
        <v>0</v>
      </c>
      <c r="BQ580" s="187" cm="1">
        <f t="array" ref="BQ580">IFERROR(IF($X580=$X579,BQ579,INDEX(Forecast_Capex_Input!AD$12:AD$286,$X580)),0)</f>
        <v>0</v>
      </c>
      <c r="BR580" s="187" cm="1">
        <f t="array" ref="BR580">IFERROR(IF($X580=$X579,BR579,INDEX(Forecast_Capex_Input!AE$12:AE$286,$X580)),0)</f>
        <v>0</v>
      </c>
      <c r="BS580" s="187" cm="1">
        <f t="array" ref="BS580">IFERROR(IF($X580=$X579,BS579,INDEX(Forecast_Capex_Input!AF$12:AF$286,$X580)),0)</f>
        <v>0</v>
      </c>
      <c r="BT580" s="187" cm="1">
        <f t="array" ref="BT580">IFERROR(IF($X580=$X579,BT579,INDEX(Forecast_Capex_Input!AG$12:AG$286,$X580)),0)</f>
        <v>0</v>
      </c>
      <c r="BU580" s="165"/>
      <c r="BV580" s="215">
        <f t="shared" si="367"/>
        <v>0</v>
      </c>
      <c r="BW580" s="215">
        <f t="shared" si="368"/>
        <v>0</v>
      </c>
      <c r="BX580" s="215">
        <f t="shared" si="369"/>
        <v>0</v>
      </c>
      <c r="BY580" s="215">
        <f t="shared" si="370"/>
        <v>0</v>
      </c>
      <c r="BZ580" s="215">
        <f t="shared" si="371"/>
        <v>0</v>
      </c>
      <c r="CA580" s="155">
        <f t="shared" si="399"/>
        <v>0</v>
      </c>
      <c r="CB580" s="165"/>
      <c r="CC580" s="215">
        <f t="shared" si="372"/>
        <v>0</v>
      </c>
      <c r="CD580" s="215">
        <f t="shared" si="373"/>
        <v>0</v>
      </c>
      <c r="CE580" s="215">
        <f t="shared" si="374"/>
        <v>0</v>
      </c>
      <c r="CF580" s="215">
        <f t="shared" si="375"/>
        <v>0</v>
      </c>
      <c r="CG580" s="215">
        <f t="shared" si="376"/>
        <v>0</v>
      </c>
      <c r="CH580" s="155">
        <f t="shared" si="400"/>
        <v>0</v>
      </c>
      <c r="CI580" s="165"/>
      <c r="CJ580" s="215">
        <f t="shared" si="377"/>
        <v>0</v>
      </c>
      <c r="CK580" s="215">
        <f t="shared" si="378"/>
        <v>0</v>
      </c>
      <c r="CL580" s="215">
        <f t="shared" si="379"/>
        <v>0</v>
      </c>
      <c r="CM580" s="215">
        <f t="shared" si="380"/>
        <v>0</v>
      </c>
      <c r="CN580" s="215">
        <f t="shared" si="381"/>
        <v>0</v>
      </c>
      <c r="CO580" s="155">
        <f t="shared" si="401"/>
        <v>0</v>
      </c>
      <c r="CP580" s="165"/>
      <c r="CQ580" s="223">
        <f t="shared" si="382"/>
        <v>0</v>
      </c>
      <c r="CR580" s="223">
        <f t="shared" si="383"/>
        <v>0</v>
      </c>
      <c r="CS580" s="223">
        <f t="shared" si="384"/>
        <v>0</v>
      </c>
      <c r="CT580" s="223">
        <f t="shared" si="385"/>
        <v>0</v>
      </c>
      <c r="CU580" s="223">
        <f t="shared" si="386"/>
        <v>0</v>
      </c>
      <c r="CV580" s="155">
        <f t="shared" si="402"/>
        <v>0</v>
      </c>
      <c r="CW580" s="165"/>
      <c r="CX580" s="215">
        <f t="shared" si="403"/>
        <v>0</v>
      </c>
      <c r="CY580" s="215">
        <f t="shared" si="387"/>
        <v>0</v>
      </c>
      <c r="CZ580" s="215">
        <f t="shared" si="388"/>
        <v>0</v>
      </c>
      <c r="DA580" s="215">
        <f t="shared" si="389"/>
        <v>0</v>
      </c>
      <c r="DB580" s="215">
        <f t="shared" si="390"/>
        <v>0</v>
      </c>
      <c r="DC580" s="155">
        <f t="shared" si="404"/>
        <v>0</v>
      </c>
      <c r="DD580" s="165"/>
      <c r="DE580" s="188" t="b" cm="1">
        <f t="array" aca="1" ref="DE580" ca="1">OR($G580=Forecast_Capex_Input!$BF$8:$BF$10)</f>
        <v>0</v>
      </c>
      <c r="DF580" s="188" cm="1">
        <f t="array" aca="1" ref="DF580" ca="1">IFERROR(INDEX(Forecast_Capex_Input!BG$12:BG$286,$X580)
*(INDEX(Forecast_Capex_Input!$H$12:$H$286,$X580)=Repex),0)
*$DE580</f>
        <v>0</v>
      </c>
      <c r="DG580" s="188" cm="1">
        <f t="array" aca="1" ref="DG580" ca="1">IFERROR(INDEX(Forecast_Capex_Input!BH$12:BH$286,$X580)
*(INDEX(Forecast_Capex_Input!$H$12:$H$286,$X580)=Repex),0)
*$DE580</f>
        <v>0</v>
      </c>
      <c r="DH580" s="188" cm="1">
        <f t="array" aca="1" ref="DH580" ca="1">IFERROR(INDEX(Forecast_Capex_Input!BI$12:BI$286,$X580)
*(INDEX(Forecast_Capex_Input!$H$12:$H$286,$X580)=Repex),0)
*$DE580</f>
        <v>0</v>
      </c>
      <c r="DI580" s="188" cm="1">
        <f t="array" aca="1" ref="DI580" ca="1">IFERROR(INDEX(Forecast_Capex_Input!BJ$12:BJ$286,$X580)
*(INDEX(Forecast_Capex_Input!$H$12:$H$286,$X580)=Repex),0)
*$DE580</f>
        <v>0</v>
      </c>
      <c r="DJ580" s="188" cm="1">
        <f t="array" aca="1" ref="DJ580" ca="1">IFERROR(INDEX(Forecast_Capex_Input!BK$12:BK$286,$X580)
*(INDEX(Forecast_Capex_Input!$H$12:$H$286,$X580)=Repex),0)
*$DE580</f>
        <v>0</v>
      </c>
      <c r="DK580" s="188" cm="1">
        <f t="array" aca="1" ref="DK580" ca="1">IFERROR(INDEX(Forecast_Capex_Input!BL$12:BL$286,$X580)
*(INDEX(Forecast_Capex_Input!$H$12:$H$286,$X580)=Repex),0)
*$DE580</f>
        <v>0</v>
      </c>
      <c r="DL580" s="165"/>
      <c r="DM580" s="188" t="b" cm="1">
        <f t="array" aca="1" ref="DM580" ca="1">OR($G580=Forecast_Capex_Input!$BN$8:$BN$9)</f>
        <v>0</v>
      </c>
      <c r="DN580" s="188" cm="1">
        <f t="array" aca="1" ref="DN580" ca="1">IFERROR(INDEX(Forecast_Capex_Input!BO$12:BO$286,$X580)
*(INDEX(Forecast_Capex_Input!$H$12:$H$286,$X580)=Repex),0)
*$DM580</f>
        <v>0</v>
      </c>
      <c r="DO580" s="188" cm="1">
        <f t="array" aca="1" ref="DO580" ca="1">IFERROR(INDEX(Forecast_Capex_Input!BP$12:BP$286,$X580)
*(INDEX(Forecast_Capex_Input!$H$12:$H$286,$X580)=Repex),0)
*$DM580</f>
        <v>0</v>
      </c>
      <c r="DP580" s="188" cm="1">
        <f t="array" aca="1" ref="DP580" ca="1">IFERROR(INDEX(Forecast_Capex_Input!BQ$12:BQ$286,$X580)
*(INDEX(Forecast_Capex_Input!$H$12:$H$286,$X580)=Repex),0)
*$DM580</f>
        <v>0</v>
      </c>
      <c r="DQ580" s="188" cm="1">
        <f t="array" aca="1" ref="DQ580" ca="1">IFERROR(INDEX(Forecast_Capex_Input!BR$12:BR$286,$X580)
*(INDEX(Forecast_Capex_Input!$H$12:$H$286,$X580)=Repex),0)
*$DM580</f>
        <v>0</v>
      </c>
      <c r="DR580" s="188" cm="1">
        <f t="array" aca="1" ref="DR580" ca="1">IFERROR(INDEX(Forecast_Capex_Input!BS$12:BS$286,$X580)
*(INDEX(Forecast_Capex_Input!$H$12:$H$286,$X580)=Repex),0)
*$DM580</f>
        <v>0</v>
      </c>
      <c r="DS580" s="165"/>
      <c r="DT580" s="188" t="b" cm="1">
        <f t="array" aca="1" ref="DT580" ca="1">OR($G580=Forecast_Capex_Input!$BU$8:$BU$10)</f>
        <v>0</v>
      </c>
      <c r="DU580" s="188" cm="1">
        <f t="array" aca="1" ref="DU580" ca="1">IFERROR(INDEX(Forecast_Capex_Input!BV$12:BV$286,$X580)
*(INDEX(Forecast_Capex_Input!$H$12:$H$286,$X580)=Repex),0)
*$DT580</f>
        <v>0</v>
      </c>
      <c r="DV580" s="188" cm="1">
        <f t="array" aca="1" ref="DV580" ca="1">IFERROR(INDEX(Forecast_Capex_Input!BW$12:BW$286,$X580)
*(INDEX(Forecast_Capex_Input!$H$12:$H$286,$X580)=Repex),0)
*$DT580</f>
        <v>0</v>
      </c>
      <c r="DW580" s="188" cm="1">
        <f t="array" aca="1" ref="DW580" ca="1">IFERROR(INDEX(Forecast_Capex_Input!BX$12:BX$286,$X580)
*(INDEX(Forecast_Capex_Input!$H$12:$H$286,$X580)=Repex),0)
*$DT580</f>
        <v>0</v>
      </c>
      <c r="DX580" s="188" cm="1">
        <f t="array" aca="1" ref="DX580" ca="1">IFERROR(INDEX(Forecast_Capex_Input!BY$12:BY$286,$X580)
*(INDEX(Forecast_Capex_Input!$H$12:$H$286,$X580)=Repex),0)
*$DT580</f>
        <v>0</v>
      </c>
      <c r="DY580" s="188" cm="1">
        <f t="array" aca="1" ref="DY580" ca="1">IFERROR(INDEX(Forecast_Capex_Input!BZ$12:BZ$286,$X580)
*(INDEX(Forecast_Capex_Input!$H$12:$H$286,$X580)=Repex),0)
*$DT580</f>
        <v>0</v>
      </c>
      <c r="DZ580" s="188" cm="1">
        <f t="array" aca="1" ref="DZ580" ca="1">IFERROR(INDEX(Forecast_Capex_Input!CA$12:CA$286,$X580)
*(INDEX(Forecast_Capex_Input!$H$12:$H$286,$X580)=Repex),0)
*$DT580</f>
        <v>0</v>
      </c>
      <c r="EA580" s="188" cm="1">
        <f t="array" aca="1" ref="EA580" ca="1">IFERROR(INDEX(Forecast_Capex_Input!CB$12:CB$286,$X580)
*(INDEX(Forecast_Capex_Input!$H$12:$H$286,$X580)=Repex),0)
*$DT580</f>
        <v>0</v>
      </c>
      <c r="EB580" s="188" cm="1">
        <f t="array" aca="1" ref="EB580" ca="1">IFERROR(INDEX(Forecast_Capex_Input!CC$12:CC$286,$X580)
*(INDEX(Forecast_Capex_Input!$H$12:$H$286,$X580)=Repex),0)
*$DT580</f>
        <v>0</v>
      </c>
      <c r="EC580" s="165"/>
      <c r="ED580" s="226" t="str">
        <f t="shared" si="391"/>
        <v>N/A</v>
      </c>
      <c r="EE580" s="174" t="s">
        <v>15</v>
      </c>
    </row>
    <row r="581" spans="3:135" x14ac:dyDescent="0.2">
      <c r="C581" s="174">
        <f t="shared" si="392"/>
        <v>571</v>
      </c>
      <c r="D581" s="167" t="str" cm="1">
        <f t="array" ref="D581">IFERROR(INDEX(Forecast_Capex_Input!$D$12:$D$286,$X581),NA)</f>
        <v>N/A</v>
      </c>
      <c r="E581" s="172" t="str" cm="1">
        <f t="array" ref="E581">IF($X581=NA,NA,INDEX(Forecast_Capex_Input!$E$12:$E$286,$X581))</f>
        <v>N/A</v>
      </c>
      <c r="F581" s="167" t="str" cm="1">
        <f t="array" aca="1" ref="F581" ca="1">IFERROR(INDEX(General!$E$25:$E$26,$Y581),NA)</f>
        <v>N/A</v>
      </c>
      <c r="G581" s="167" t="str" cm="1">
        <f t="array" aca="1" ref="G581" ca="1">IFERROR(INDEX(Forecast_Capex_Input!$AI$11:$BB$11,$AA581),NA)</f>
        <v>N/A</v>
      </c>
      <c r="H581" s="189" t="str" cm="1">
        <f t="array" aca="1" ref="H581" ca="1">IFERROR(INDEX(Forecast_Capex_Input!$AI$12:$BB$286,$X581,$AA581),NA)</f>
        <v>N/A</v>
      </c>
      <c r="I581" s="199" t="str" cm="1">
        <f t="array" ref="I581">IFERROR(INDEX(Forecast_Capex_Input!$F$12:$F$286,$X581),NA)</f>
        <v>N/A</v>
      </c>
      <c r="J581" s="199" t="str" cm="1">
        <f t="array" ref="J581">IFERROR(INDEX(Forecast_Capex_Input!G$12:G$286,$X581),NA)</f>
        <v>N/A</v>
      </c>
      <c r="K581" s="199" t="str" cm="1">
        <f t="array" ref="K581">IFERROR(INDEX(Forecast_Capex_Input!H$12:H$286,$X581),NA)</f>
        <v>N/A</v>
      </c>
      <c r="L581" s="199" t="str" cm="1">
        <f t="array" ref="L581">IFERROR(INDEX(Forecast_Capex_Input!I$12:I$286,$X581),NA)</f>
        <v>N/A</v>
      </c>
      <c r="M581" s="199" t="str" cm="1">
        <f t="array" ref="M581">IFERROR(INDEX(Forecast_Capex_Input!J$12:J$286,$X581),NA)</f>
        <v>N/A</v>
      </c>
      <c r="N581" s="199" t="str" cm="1">
        <f t="array" ref="N581">IFERROR(INDEX(Forecast_Capex_Input!K$12:K$286,$X581),NA)</f>
        <v>N/A</v>
      </c>
      <c r="O581" s="199" t="str" cm="1">
        <f t="array" ref="O581">IFERROR(INDEX(Forecast_Capex_Input!L$12:L$286,$X581),NA)</f>
        <v>N/A</v>
      </c>
      <c r="P581" s="199" t="str" cm="1">
        <f t="array" ref="P581">IFERROR(INDEX(Forecast_Capex_Input!M$12:M$286,$X581),NA)</f>
        <v>N/A</v>
      </c>
      <c r="Q581" s="172" t="str" cm="1">
        <f t="array" ref="Q581">IFERROR(INDEX(Forecast_Capex_Input!N$12:N$286,$X581),NA)</f>
        <v>N/A</v>
      </c>
      <c r="R581" s="265" cm="1">
        <f t="array" ref="R581">IFERROR(INDEX(Forecast_Capex_Input!O$12:O$286,$X581),0)</f>
        <v>0</v>
      </c>
      <c r="S581" s="172" cm="1">
        <f t="array" ref="S581">IFERROR(INDEX(Forecast_Capex_Input!P$12:P$286,$X581),0)</f>
        <v>0</v>
      </c>
      <c r="T581" s="199" t="str" cm="1">
        <f t="array" aca="1" ref="T581" ca="1">IFERROR(INDEX(General!$K$84:$K$103,$AA581),NA)</f>
        <v>N/A</v>
      </c>
      <c r="U581" s="188" cm="1">
        <f t="array" aca="1" ref="U581" ca="1">IFERROR(
IF($F581=General!$E$25,INDEX(Forecast_Capex_Input!S$12:S$286,$X581),
INDEX(Forecast_Capex_Input!T$12:T$286,$X581)),0)</f>
        <v>0</v>
      </c>
      <c r="V581" s="222" t="b">
        <f>IFERROR(INDEX(Overheads!$T$19:$T$26,MATCH($I581,Overheads!$E$19:$E$26,0)),FALSE)</f>
        <v>0</v>
      </c>
      <c r="W581" s="165"/>
      <c r="X581" s="174" t="str">
        <f>IFERROR(
IF(MATCH($C581,Forecast_Capex_Input!$CI$12:$CI$286,1)+1&gt;MAX(Forecast_Capex_Input!$C$12:$C$286),NA,
MATCH($C581,Forecast_Capex_Input!$CI$12:$CI$286,1)+1),1)</f>
        <v>N/A</v>
      </c>
      <c r="Y581" s="174" t="str" cm="1">
        <f t="array" aca="1" ref="Y581" ca="1">IFERROR(
IF(X580&lt;&gt;X581,1,
IF(COUNTIF(OFFSET(Y580,0,0,-INDEX(Forecast_Capex_Input!$CG$12:$CG$286,$X581)),Y580)=INDEX(Forecast_Capex_Input!$CG$12:$CG$286,$X581),Y580+1,Y580)),NA)</f>
        <v>N/A</v>
      </c>
      <c r="Z581" s="174" t="str" cm="1">
        <f t="array" ref="Z581">IFERROR($C581-IF($X581=1,1,INDEX(Forecast_Capex_Input!$CI$12:$CI$286,$X581-1))+1,NA)</f>
        <v>N/A</v>
      </c>
      <c r="AA581" s="174" t="str" cm="1">
        <f t="array" aca="1" ref="AA581" ca="1">IFERROR(IF(Y581=1,
INDEX(Forecast_Capex_Input!$AI$10:$BB$10,SMALL(IF(INDEX(Forecast_Capex_Input!$AI$12:$BB$286,$X581,0)&gt;0,COLUMN(Forecast_Capex_Input!$AI$10:$BB$10)-COLUMN(Forecast_Capex_Input!$AI$12)+1),ROWS(OFFSET(AA580,0,0,-$Z581)))),
OFFSET(AA580,-INDEX(Forecast_Capex_Input!$CG$12:$CG$286,$X581)+1,0)),NA)</f>
        <v>N/A</v>
      </c>
      <c r="AB581" s="174" t="str">
        <f t="shared" ca="1" si="361"/>
        <v>N/A</v>
      </c>
      <c r="AC581" s="222" t="b">
        <f t="shared" si="393"/>
        <v>0</v>
      </c>
      <c r="AD581" s="220" t="b">
        <v>0</v>
      </c>
      <c r="AE581" s="222" t="b">
        <f t="shared" si="362"/>
        <v>1</v>
      </c>
      <c r="AF581" s="165"/>
      <c r="AG581" s="215">
        <v>0</v>
      </c>
      <c r="AH581" s="215">
        <v>0</v>
      </c>
      <c r="AI581" s="215">
        <v>0</v>
      </c>
      <c r="AJ581" s="215">
        <v>0</v>
      </c>
      <c r="AK581" s="215">
        <v>0</v>
      </c>
      <c r="AL581" s="155">
        <v>0</v>
      </c>
      <c r="AM581" s="165"/>
      <c r="AN581" s="215" cm="1">
        <f t="array" aca="1" ref="AN581" ca="1">IFERROR(INDEX(General!O$33:O$34,$AB581)
*AG581,0)</f>
        <v>0</v>
      </c>
      <c r="AO581" s="215" cm="1">
        <f t="array" aca="1" ref="AO581" ca="1">IFERROR(INDEX(General!P$33:P$34,$AB581)
*AH581,0)</f>
        <v>0</v>
      </c>
      <c r="AP581" s="215" cm="1">
        <f t="array" aca="1" ref="AP581" ca="1">IFERROR(INDEX(General!Q$33:Q$34,$AB581)
*AI581,0)</f>
        <v>0</v>
      </c>
      <c r="AQ581" s="215" cm="1">
        <f t="array" aca="1" ref="AQ581" ca="1">IFERROR(INDEX(General!R$33:R$34,$AB581)
*AJ581,0)</f>
        <v>0</v>
      </c>
      <c r="AR581" s="215" cm="1">
        <f t="array" aca="1" ref="AR581" ca="1">IFERROR(INDEX(General!S$33:S$34,$AB581)
*AK581,0)</f>
        <v>0</v>
      </c>
      <c r="AS581" s="155">
        <f t="shared" ca="1" si="394"/>
        <v>0</v>
      </c>
      <c r="AT581" s="165"/>
      <c r="AU581" s="215">
        <f ca="1">IF($AE581=FALSE,AN581*Overheads!$R$24*$V581,
IFERROR(Overheads!$O$49*$V581*AN581,0)
+IFERROR(Overheads!Q$59*$V581*(AN581/Overheads!Q$68),0))</f>
        <v>0</v>
      </c>
      <c r="AV581" s="215">
        <f ca="1">IF($AE581=FALSE,AO581*Overheads!$R$24*$V581,
IFERROR(Overheads!$O$49*$V581*AO581,0)
+IFERROR(Overheads!R$59*$V581*(AO581/Overheads!R$68),0))</f>
        <v>0</v>
      </c>
      <c r="AW581" s="215">
        <f ca="1">IF($AE581=FALSE,AP581*Overheads!$R$24*$V581,
IFERROR(Overheads!$O$49*$V581*AP581,0)
+IFERROR(Overheads!S$59*$V581*(AP581/Overheads!S$68),0))</f>
        <v>0</v>
      </c>
      <c r="AX581" s="215">
        <f ca="1">IF($AE581=FALSE,AQ581*Overheads!$R$24*$V581,
IFERROR(Overheads!$O$49*$V581*AQ581,0)
+IFERROR(Overheads!T$59*$V581*(AQ581/Overheads!T$68),0))</f>
        <v>0</v>
      </c>
      <c r="AY581" s="215">
        <f ca="1">IF($AE581=FALSE,AR581*Overheads!$R$24*$V581,
IFERROR(Overheads!$O$49*$V581*AR581,0)
+IFERROR(Overheads!U$59*$V581*(AR581/Overheads!U$68),0))</f>
        <v>0</v>
      </c>
      <c r="AZ581" s="155">
        <f t="shared" ca="1" si="395"/>
        <v>0</v>
      </c>
      <c r="BA581" s="165"/>
      <c r="BB581" s="215">
        <f ca="1">IF($AE581=FALSE,AN581*Overheads!$S$25,
IFERROR(Overheads!$O$50*AN581,0)
+IFERROR(Overheads!Q$60*(AN581/Overheads!Q$66),0))</f>
        <v>0</v>
      </c>
      <c r="BC581" s="215">
        <f ca="1">IF($AE581=FALSE,AO581*Overheads!$S$25,
IFERROR(Overheads!$O$50*AO581,0)
+IFERROR(Overheads!R$60*(AO581/Overheads!R$66),0))</f>
        <v>0</v>
      </c>
      <c r="BD581" s="215">
        <f ca="1">IF($AE581=FALSE,AP581*Overheads!$S$25,
IFERROR(Overheads!$O$50*AP581,0)
+IFERROR(Overheads!S$60*(AP581/Overheads!S$66),0))</f>
        <v>0</v>
      </c>
      <c r="BE581" s="215">
        <f ca="1">IF($AE581=FALSE,AQ581*Overheads!$S$25,
IFERROR(Overheads!$O$50*AQ581,0)
+IFERROR(Overheads!T$60*(AQ581/Overheads!T$66),0))</f>
        <v>0</v>
      </c>
      <c r="BF581" s="215">
        <f ca="1">IF($AE581=FALSE,AR581*Overheads!$S$25,
IFERROR(Overheads!$O$50*AR581,0)
+IFERROR(Overheads!U$60*(AR581/Overheads!U$66),0))</f>
        <v>0</v>
      </c>
      <c r="BG581" s="155">
        <f t="shared" ca="1" si="396"/>
        <v>0</v>
      </c>
      <c r="BH581" s="165"/>
      <c r="BI581" s="215">
        <f t="shared" ca="1" si="397"/>
        <v>0</v>
      </c>
      <c r="BJ581" s="215">
        <f t="shared" ca="1" si="363"/>
        <v>0</v>
      </c>
      <c r="BK581" s="215">
        <f t="shared" ca="1" si="364"/>
        <v>0</v>
      </c>
      <c r="BL581" s="215">
        <f t="shared" ca="1" si="365"/>
        <v>0</v>
      </c>
      <c r="BM581" s="215">
        <f t="shared" ca="1" si="366"/>
        <v>0</v>
      </c>
      <c r="BN581" s="155">
        <f t="shared" ca="1" si="398"/>
        <v>0</v>
      </c>
      <c r="BO581" s="165"/>
      <c r="BP581" s="187" cm="1">
        <f t="array" ref="BP581">IFERROR(IF($X581=$X580,BP580,INDEX(Forecast_Capex_Input!AC$12:AC$286,$X581)),0)</f>
        <v>0</v>
      </c>
      <c r="BQ581" s="187" cm="1">
        <f t="array" ref="BQ581">IFERROR(IF($X581=$X580,BQ580,INDEX(Forecast_Capex_Input!AD$12:AD$286,$X581)),0)</f>
        <v>0</v>
      </c>
      <c r="BR581" s="187" cm="1">
        <f t="array" ref="BR581">IFERROR(IF($X581=$X580,BR580,INDEX(Forecast_Capex_Input!AE$12:AE$286,$X581)),0)</f>
        <v>0</v>
      </c>
      <c r="BS581" s="187" cm="1">
        <f t="array" ref="BS581">IFERROR(IF($X581=$X580,BS580,INDEX(Forecast_Capex_Input!AF$12:AF$286,$X581)),0)</f>
        <v>0</v>
      </c>
      <c r="BT581" s="187" cm="1">
        <f t="array" ref="BT581">IFERROR(IF($X581=$X580,BT580,INDEX(Forecast_Capex_Input!AG$12:AG$286,$X581)),0)</f>
        <v>0</v>
      </c>
      <c r="BU581" s="165"/>
      <c r="BV581" s="215">
        <f t="shared" si="367"/>
        <v>0</v>
      </c>
      <c r="BW581" s="215">
        <f t="shared" si="368"/>
        <v>0</v>
      </c>
      <c r="BX581" s="215">
        <f t="shared" si="369"/>
        <v>0</v>
      </c>
      <c r="BY581" s="215">
        <f t="shared" si="370"/>
        <v>0</v>
      </c>
      <c r="BZ581" s="215">
        <f t="shared" si="371"/>
        <v>0</v>
      </c>
      <c r="CA581" s="155">
        <f t="shared" si="399"/>
        <v>0</v>
      </c>
      <c r="CB581" s="165"/>
      <c r="CC581" s="215">
        <f t="shared" si="372"/>
        <v>0</v>
      </c>
      <c r="CD581" s="215">
        <f t="shared" si="373"/>
        <v>0</v>
      </c>
      <c r="CE581" s="215">
        <f t="shared" si="374"/>
        <v>0</v>
      </c>
      <c r="CF581" s="215">
        <f t="shared" si="375"/>
        <v>0</v>
      </c>
      <c r="CG581" s="215">
        <f t="shared" si="376"/>
        <v>0</v>
      </c>
      <c r="CH581" s="155">
        <f t="shared" si="400"/>
        <v>0</v>
      </c>
      <c r="CI581" s="165"/>
      <c r="CJ581" s="215">
        <f t="shared" si="377"/>
        <v>0</v>
      </c>
      <c r="CK581" s="215">
        <f t="shared" si="378"/>
        <v>0</v>
      </c>
      <c r="CL581" s="215">
        <f t="shared" si="379"/>
        <v>0</v>
      </c>
      <c r="CM581" s="215">
        <f t="shared" si="380"/>
        <v>0</v>
      </c>
      <c r="CN581" s="215">
        <f t="shared" si="381"/>
        <v>0</v>
      </c>
      <c r="CO581" s="155">
        <f t="shared" si="401"/>
        <v>0</v>
      </c>
      <c r="CP581" s="165"/>
      <c r="CQ581" s="223">
        <f t="shared" si="382"/>
        <v>0</v>
      </c>
      <c r="CR581" s="223">
        <f t="shared" si="383"/>
        <v>0</v>
      </c>
      <c r="CS581" s="223">
        <f t="shared" si="384"/>
        <v>0</v>
      </c>
      <c r="CT581" s="223">
        <f t="shared" si="385"/>
        <v>0</v>
      </c>
      <c r="CU581" s="223">
        <f t="shared" si="386"/>
        <v>0</v>
      </c>
      <c r="CV581" s="155">
        <f t="shared" si="402"/>
        <v>0</v>
      </c>
      <c r="CW581" s="165"/>
      <c r="CX581" s="215">
        <f t="shared" si="403"/>
        <v>0</v>
      </c>
      <c r="CY581" s="215">
        <f t="shared" si="387"/>
        <v>0</v>
      </c>
      <c r="CZ581" s="215">
        <f t="shared" si="388"/>
        <v>0</v>
      </c>
      <c r="DA581" s="215">
        <f t="shared" si="389"/>
        <v>0</v>
      </c>
      <c r="DB581" s="215">
        <f t="shared" si="390"/>
        <v>0</v>
      </c>
      <c r="DC581" s="155">
        <f t="shared" si="404"/>
        <v>0</v>
      </c>
      <c r="DD581" s="165"/>
      <c r="DE581" s="188" t="b" cm="1">
        <f t="array" aca="1" ref="DE581" ca="1">OR($G581=Forecast_Capex_Input!$BF$8:$BF$10)</f>
        <v>0</v>
      </c>
      <c r="DF581" s="188" cm="1">
        <f t="array" aca="1" ref="DF581" ca="1">IFERROR(INDEX(Forecast_Capex_Input!BG$12:BG$286,$X581)
*(INDEX(Forecast_Capex_Input!$H$12:$H$286,$X581)=Repex),0)
*$DE581</f>
        <v>0</v>
      </c>
      <c r="DG581" s="188" cm="1">
        <f t="array" aca="1" ref="DG581" ca="1">IFERROR(INDEX(Forecast_Capex_Input!BH$12:BH$286,$X581)
*(INDEX(Forecast_Capex_Input!$H$12:$H$286,$X581)=Repex),0)
*$DE581</f>
        <v>0</v>
      </c>
      <c r="DH581" s="188" cm="1">
        <f t="array" aca="1" ref="DH581" ca="1">IFERROR(INDEX(Forecast_Capex_Input!BI$12:BI$286,$X581)
*(INDEX(Forecast_Capex_Input!$H$12:$H$286,$X581)=Repex),0)
*$DE581</f>
        <v>0</v>
      </c>
      <c r="DI581" s="188" cm="1">
        <f t="array" aca="1" ref="DI581" ca="1">IFERROR(INDEX(Forecast_Capex_Input!BJ$12:BJ$286,$X581)
*(INDEX(Forecast_Capex_Input!$H$12:$H$286,$X581)=Repex),0)
*$DE581</f>
        <v>0</v>
      </c>
      <c r="DJ581" s="188" cm="1">
        <f t="array" aca="1" ref="DJ581" ca="1">IFERROR(INDEX(Forecast_Capex_Input!BK$12:BK$286,$X581)
*(INDEX(Forecast_Capex_Input!$H$12:$H$286,$X581)=Repex),0)
*$DE581</f>
        <v>0</v>
      </c>
      <c r="DK581" s="188" cm="1">
        <f t="array" aca="1" ref="DK581" ca="1">IFERROR(INDEX(Forecast_Capex_Input!BL$12:BL$286,$X581)
*(INDEX(Forecast_Capex_Input!$H$12:$H$286,$X581)=Repex),0)
*$DE581</f>
        <v>0</v>
      </c>
      <c r="DL581" s="165"/>
      <c r="DM581" s="188" t="b" cm="1">
        <f t="array" aca="1" ref="DM581" ca="1">OR($G581=Forecast_Capex_Input!$BN$8:$BN$9)</f>
        <v>0</v>
      </c>
      <c r="DN581" s="188" cm="1">
        <f t="array" aca="1" ref="DN581" ca="1">IFERROR(INDEX(Forecast_Capex_Input!BO$12:BO$286,$X581)
*(INDEX(Forecast_Capex_Input!$H$12:$H$286,$X581)=Repex),0)
*$DM581</f>
        <v>0</v>
      </c>
      <c r="DO581" s="188" cm="1">
        <f t="array" aca="1" ref="DO581" ca="1">IFERROR(INDEX(Forecast_Capex_Input!BP$12:BP$286,$X581)
*(INDEX(Forecast_Capex_Input!$H$12:$H$286,$X581)=Repex),0)
*$DM581</f>
        <v>0</v>
      </c>
      <c r="DP581" s="188" cm="1">
        <f t="array" aca="1" ref="DP581" ca="1">IFERROR(INDEX(Forecast_Capex_Input!BQ$12:BQ$286,$X581)
*(INDEX(Forecast_Capex_Input!$H$12:$H$286,$X581)=Repex),0)
*$DM581</f>
        <v>0</v>
      </c>
      <c r="DQ581" s="188" cm="1">
        <f t="array" aca="1" ref="DQ581" ca="1">IFERROR(INDEX(Forecast_Capex_Input!BR$12:BR$286,$X581)
*(INDEX(Forecast_Capex_Input!$H$12:$H$286,$X581)=Repex),0)
*$DM581</f>
        <v>0</v>
      </c>
      <c r="DR581" s="188" cm="1">
        <f t="array" aca="1" ref="DR581" ca="1">IFERROR(INDEX(Forecast_Capex_Input!BS$12:BS$286,$X581)
*(INDEX(Forecast_Capex_Input!$H$12:$H$286,$X581)=Repex),0)
*$DM581</f>
        <v>0</v>
      </c>
      <c r="DS581" s="165"/>
      <c r="DT581" s="188" t="b" cm="1">
        <f t="array" aca="1" ref="DT581" ca="1">OR($G581=Forecast_Capex_Input!$BU$8:$BU$10)</f>
        <v>0</v>
      </c>
      <c r="DU581" s="188" cm="1">
        <f t="array" aca="1" ref="DU581" ca="1">IFERROR(INDEX(Forecast_Capex_Input!BV$12:BV$286,$X581)
*(INDEX(Forecast_Capex_Input!$H$12:$H$286,$X581)=Repex),0)
*$DT581</f>
        <v>0</v>
      </c>
      <c r="DV581" s="188" cm="1">
        <f t="array" aca="1" ref="DV581" ca="1">IFERROR(INDEX(Forecast_Capex_Input!BW$12:BW$286,$X581)
*(INDEX(Forecast_Capex_Input!$H$12:$H$286,$X581)=Repex),0)
*$DT581</f>
        <v>0</v>
      </c>
      <c r="DW581" s="188" cm="1">
        <f t="array" aca="1" ref="DW581" ca="1">IFERROR(INDEX(Forecast_Capex_Input!BX$12:BX$286,$X581)
*(INDEX(Forecast_Capex_Input!$H$12:$H$286,$X581)=Repex),0)
*$DT581</f>
        <v>0</v>
      </c>
      <c r="DX581" s="188" cm="1">
        <f t="array" aca="1" ref="DX581" ca="1">IFERROR(INDEX(Forecast_Capex_Input!BY$12:BY$286,$X581)
*(INDEX(Forecast_Capex_Input!$H$12:$H$286,$X581)=Repex),0)
*$DT581</f>
        <v>0</v>
      </c>
      <c r="DY581" s="188" cm="1">
        <f t="array" aca="1" ref="DY581" ca="1">IFERROR(INDEX(Forecast_Capex_Input!BZ$12:BZ$286,$X581)
*(INDEX(Forecast_Capex_Input!$H$12:$H$286,$X581)=Repex),0)
*$DT581</f>
        <v>0</v>
      </c>
      <c r="DZ581" s="188" cm="1">
        <f t="array" aca="1" ref="DZ581" ca="1">IFERROR(INDEX(Forecast_Capex_Input!CA$12:CA$286,$X581)
*(INDEX(Forecast_Capex_Input!$H$12:$H$286,$X581)=Repex),0)
*$DT581</f>
        <v>0</v>
      </c>
      <c r="EA581" s="188" cm="1">
        <f t="array" aca="1" ref="EA581" ca="1">IFERROR(INDEX(Forecast_Capex_Input!CB$12:CB$286,$X581)
*(INDEX(Forecast_Capex_Input!$H$12:$H$286,$X581)=Repex),0)
*$DT581</f>
        <v>0</v>
      </c>
      <c r="EB581" s="188" cm="1">
        <f t="array" aca="1" ref="EB581" ca="1">IFERROR(INDEX(Forecast_Capex_Input!CC$12:CC$286,$X581)
*(INDEX(Forecast_Capex_Input!$H$12:$H$286,$X581)=Repex),0)
*$DT581</f>
        <v>0</v>
      </c>
      <c r="EC581" s="165"/>
      <c r="ED581" s="226" t="str">
        <f t="shared" si="391"/>
        <v>N/A</v>
      </c>
      <c r="EE581" s="174" t="s">
        <v>15</v>
      </c>
    </row>
    <row r="582" spans="3:135" x14ac:dyDescent="0.2">
      <c r="C582" s="174">
        <f t="shared" si="392"/>
        <v>572</v>
      </c>
      <c r="D582" s="167" t="str" cm="1">
        <f t="array" ref="D582">IFERROR(INDEX(Forecast_Capex_Input!$D$12:$D$286,$X582),NA)</f>
        <v>N/A</v>
      </c>
      <c r="E582" s="172" t="str" cm="1">
        <f t="array" ref="E582">IF($X582=NA,NA,INDEX(Forecast_Capex_Input!$E$12:$E$286,$X582))</f>
        <v>N/A</v>
      </c>
      <c r="F582" s="167" t="str" cm="1">
        <f t="array" aca="1" ref="F582" ca="1">IFERROR(INDEX(General!$E$25:$E$26,$Y582),NA)</f>
        <v>N/A</v>
      </c>
      <c r="G582" s="167" t="str" cm="1">
        <f t="array" aca="1" ref="G582" ca="1">IFERROR(INDEX(Forecast_Capex_Input!$AI$11:$BB$11,$AA582),NA)</f>
        <v>N/A</v>
      </c>
      <c r="H582" s="189" t="str" cm="1">
        <f t="array" aca="1" ref="H582" ca="1">IFERROR(INDEX(Forecast_Capex_Input!$AI$12:$BB$286,$X582,$AA582),NA)</f>
        <v>N/A</v>
      </c>
      <c r="I582" s="199" t="str" cm="1">
        <f t="array" ref="I582">IFERROR(INDEX(Forecast_Capex_Input!$F$12:$F$286,$X582),NA)</f>
        <v>N/A</v>
      </c>
      <c r="J582" s="199" t="str" cm="1">
        <f t="array" ref="J582">IFERROR(INDEX(Forecast_Capex_Input!G$12:G$286,$X582),NA)</f>
        <v>N/A</v>
      </c>
      <c r="K582" s="199" t="str" cm="1">
        <f t="array" ref="K582">IFERROR(INDEX(Forecast_Capex_Input!H$12:H$286,$X582),NA)</f>
        <v>N/A</v>
      </c>
      <c r="L582" s="199" t="str" cm="1">
        <f t="array" ref="L582">IFERROR(INDEX(Forecast_Capex_Input!I$12:I$286,$X582),NA)</f>
        <v>N/A</v>
      </c>
      <c r="M582" s="199" t="str" cm="1">
        <f t="array" ref="M582">IFERROR(INDEX(Forecast_Capex_Input!J$12:J$286,$X582),NA)</f>
        <v>N/A</v>
      </c>
      <c r="N582" s="199" t="str" cm="1">
        <f t="array" ref="N582">IFERROR(INDEX(Forecast_Capex_Input!K$12:K$286,$X582),NA)</f>
        <v>N/A</v>
      </c>
      <c r="O582" s="199" t="str" cm="1">
        <f t="array" ref="O582">IFERROR(INDEX(Forecast_Capex_Input!L$12:L$286,$X582),NA)</f>
        <v>N/A</v>
      </c>
      <c r="P582" s="199" t="str" cm="1">
        <f t="array" ref="P582">IFERROR(INDEX(Forecast_Capex_Input!M$12:M$286,$X582),NA)</f>
        <v>N/A</v>
      </c>
      <c r="Q582" s="172" t="str" cm="1">
        <f t="array" ref="Q582">IFERROR(INDEX(Forecast_Capex_Input!N$12:N$286,$X582),NA)</f>
        <v>N/A</v>
      </c>
      <c r="R582" s="265" cm="1">
        <f t="array" ref="R582">IFERROR(INDEX(Forecast_Capex_Input!O$12:O$286,$X582),0)</f>
        <v>0</v>
      </c>
      <c r="S582" s="172" cm="1">
        <f t="array" ref="S582">IFERROR(INDEX(Forecast_Capex_Input!P$12:P$286,$X582),0)</f>
        <v>0</v>
      </c>
      <c r="T582" s="199" t="str" cm="1">
        <f t="array" aca="1" ref="T582" ca="1">IFERROR(INDEX(General!$K$84:$K$103,$AA582),NA)</f>
        <v>N/A</v>
      </c>
      <c r="U582" s="188" cm="1">
        <f t="array" aca="1" ref="U582" ca="1">IFERROR(
IF($F582=General!$E$25,INDEX(Forecast_Capex_Input!S$12:S$286,$X582),
INDEX(Forecast_Capex_Input!T$12:T$286,$X582)),0)</f>
        <v>0</v>
      </c>
      <c r="V582" s="222" t="b">
        <f>IFERROR(INDEX(Overheads!$T$19:$T$26,MATCH($I582,Overheads!$E$19:$E$26,0)),FALSE)</f>
        <v>0</v>
      </c>
      <c r="W582" s="165"/>
      <c r="X582" s="174" t="str">
        <f>IFERROR(
IF(MATCH($C582,Forecast_Capex_Input!$CI$12:$CI$286,1)+1&gt;MAX(Forecast_Capex_Input!$C$12:$C$286),NA,
MATCH($C582,Forecast_Capex_Input!$CI$12:$CI$286,1)+1),1)</f>
        <v>N/A</v>
      </c>
      <c r="Y582" s="174" t="str" cm="1">
        <f t="array" aca="1" ref="Y582" ca="1">IFERROR(
IF(X581&lt;&gt;X582,1,
IF(COUNTIF(OFFSET(Y581,0,0,-INDEX(Forecast_Capex_Input!$CG$12:$CG$286,$X582)),Y581)=INDEX(Forecast_Capex_Input!$CG$12:$CG$286,$X582),Y581+1,Y581)),NA)</f>
        <v>N/A</v>
      </c>
      <c r="Z582" s="174" t="str" cm="1">
        <f t="array" ref="Z582">IFERROR($C582-IF($X582=1,1,INDEX(Forecast_Capex_Input!$CI$12:$CI$286,$X582-1))+1,NA)</f>
        <v>N/A</v>
      </c>
      <c r="AA582" s="174" t="str" cm="1">
        <f t="array" aca="1" ref="AA582" ca="1">IFERROR(IF(Y582=1,
INDEX(Forecast_Capex_Input!$AI$10:$BB$10,SMALL(IF(INDEX(Forecast_Capex_Input!$AI$12:$BB$286,$X582,0)&gt;0,COLUMN(Forecast_Capex_Input!$AI$10:$BB$10)-COLUMN(Forecast_Capex_Input!$AI$12)+1),ROWS(OFFSET(AA581,0,0,-$Z582)))),
OFFSET(AA581,-INDEX(Forecast_Capex_Input!$CG$12:$CG$286,$X582)+1,0)),NA)</f>
        <v>N/A</v>
      </c>
      <c r="AB582" s="174" t="str">
        <f t="shared" ca="1" si="361"/>
        <v>N/A</v>
      </c>
      <c r="AC582" s="222" t="b">
        <f t="shared" si="393"/>
        <v>0</v>
      </c>
      <c r="AD582" s="220" t="b">
        <v>0</v>
      </c>
      <c r="AE582" s="222" t="b">
        <f t="shared" si="362"/>
        <v>1</v>
      </c>
      <c r="AF582" s="165"/>
      <c r="AG582" s="215">
        <v>0</v>
      </c>
      <c r="AH582" s="215">
        <v>0</v>
      </c>
      <c r="AI582" s="215">
        <v>0</v>
      </c>
      <c r="AJ582" s="215">
        <v>0</v>
      </c>
      <c r="AK582" s="215">
        <v>0</v>
      </c>
      <c r="AL582" s="155">
        <v>0</v>
      </c>
      <c r="AM582" s="165"/>
      <c r="AN582" s="215" cm="1">
        <f t="array" aca="1" ref="AN582" ca="1">IFERROR(INDEX(General!O$33:O$34,$AB582)
*AG582,0)</f>
        <v>0</v>
      </c>
      <c r="AO582" s="215" cm="1">
        <f t="array" aca="1" ref="AO582" ca="1">IFERROR(INDEX(General!P$33:P$34,$AB582)
*AH582,0)</f>
        <v>0</v>
      </c>
      <c r="AP582" s="215" cm="1">
        <f t="array" aca="1" ref="AP582" ca="1">IFERROR(INDEX(General!Q$33:Q$34,$AB582)
*AI582,0)</f>
        <v>0</v>
      </c>
      <c r="AQ582" s="215" cm="1">
        <f t="array" aca="1" ref="AQ582" ca="1">IFERROR(INDEX(General!R$33:R$34,$AB582)
*AJ582,0)</f>
        <v>0</v>
      </c>
      <c r="AR582" s="215" cm="1">
        <f t="array" aca="1" ref="AR582" ca="1">IFERROR(INDEX(General!S$33:S$34,$AB582)
*AK582,0)</f>
        <v>0</v>
      </c>
      <c r="AS582" s="155">
        <f t="shared" ca="1" si="394"/>
        <v>0</v>
      </c>
      <c r="AT582" s="165"/>
      <c r="AU582" s="215">
        <f ca="1">IF($AE582=FALSE,AN582*Overheads!$R$24*$V582,
IFERROR(Overheads!$O$49*$V582*AN582,0)
+IFERROR(Overheads!Q$59*$V582*(AN582/Overheads!Q$68),0))</f>
        <v>0</v>
      </c>
      <c r="AV582" s="215">
        <f ca="1">IF($AE582=FALSE,AO582*Overheads!$R$24*$V582,
IFERROR(Overheads!$O$49*$V582*AO582,0)
+IFERROR(Overheads!R$59*$V582*(AO582/Overheads!R$68),0))</f>
        <v>0</v>
      </c>
      <c r="AW582" s="215">
        <f ca="1">IF($AE582=FALSE,AP582*Overheads!$R$24*$V582,
IFERROR(Overheads!$O$49*$V582*AP582,0)
+IFERROR(Overheads!S$59*$V582*(AP582/Overheads!S$68),0))</f>
        <v>0</v>
      </c>
      <c r="AX582" s="215">
        <f ca="1">IF($AE582=FALSE,AQ582*Overheads!$R$24*$V582,
IFERROR(Overheads!$O$49*$V582*AQ582,0)
+IFERROR(Overheads!T$59*$V582*(AQ582/Overheads!T$68),0))</f>
        <v>0</v>
      </c>
      <c r="AY582" s="215">
        <f ca="1">IF($AE582=FALSE,AR582*Overheads!$R$24*$V582,
IFERROR(Overheads!$O$49*$V582*AR582,0)
+IFERROR(Overheads!U$59*$V582*(AR582/Overheads!U$68),0))</f>
        <v>0</v>
      </c>
      <c r="AZ582" s="155">
        <f t="shared" ca="1" si="395"/>
        <v>0</v>
      </c>
      <c r="BA582" s="165"/>
      <c r="BB582" s="215">
        <f ca="1">IF($AE582=FALSE,AN582*Overheads!$S$25,
IFERROR(Overheads!$O$50*AN582,0)
+IFERROR(Overheads!Q$60*(AN582/Overheads!Q$66),0))</f>
        <v>0</v>
      </c>
      <c r="BC582" s="215">
        <f ca="1">IF($AE582=FALSE,AO582*Overheads!$S$25,
IFERROR(Overheads!$O$50*AO582,0)
+IFERROR(Overheads!R$60*(AO582/Overheads!R$66),0))</f>
        <v>0</v>
      </c>
      <c r="BD582" s="215">
        <f ca="1">IF($AE582=FALSE,AP582*Overheads!$S$25,
IFERROR(Overheads!$O$50*AP582,0)
+IFERROR(Overheads!S$60*(AP582/Overheads!S$66),0))</f>
        <v>0</v>
      </c>
      <c r="BE582" s="215">
        <f ca="1">IF($AE582=FALSE,AQ582*Overheads!$S$25,
IFERROR(Overheads!$O$50*AQ582,0)
+IFERROR(Overheads!T$60*(AQ582/Overheads!T$66),0))</f>
        <v>0</v>
      </c>
      <c r="BF582" s="215">
        <f ca="1">IF($AE582=FALSE,AR582*Overheads!$S$25,
IFERROR(Overheads!$O$50*AR582,0)
+IFERROR(Overheads!U$60*(AR582/Overheads!U$66),0))</f>
        <v>0</v>
      </c>
      <c r="BG582" s="155">
        <f t="shared" ca="1" si="396"/>
        <v>0</v>
      </c>
      <c r="BH582" s="165"/>
      <c r="BI582" s="215">
        <f t="shared" ca="1" si="397"/>
        <v>0</v>
      </c>
      <c r="BJ582" s="215">
        <f t="shared" ca="1" si="363"/>
        <v>0</v>
      </c>
      <c r="BK582" s="215">
        <f t="shared" ca="1" si="364"/>
        <v>0</v>
      </c>
      <c r="BL582" s="215">
        <f t="shared" ca="1" si="365"/>
        <v>0</v>
      </c>
      <c r="BM582" s="215">
        <f t="shared" ca="1" si="366"/>
        <v>0</v>
      </c>
      <c r="BN582" s="155">
        <f t="shared" ca="1" si="398"/>
        <v>0</v>
      </c>
      <c r="BO582" s="165"/>
      <c r="BP582" s="187" cm="1">
        <f t="array" ref="BP582">IFERROR(IF($X582=$X581,BP581,INDEX(Forecast_Capex_Input!AC$12:AC$286,$X582)),0)</f>
        <v>0</v>
      </c>
      <c r="BQ582" s="187" cm="1">
        <f t="array" ref="BQ582">IFERROR(IF($X582=$X581,BQ581,INDEX(Forecast_Capex_Input!AD$12:AD$286,$X582)),0)</f>
        <v>0</v>
      </c>
      <c r="BR582" s="187" cm="1">
        <f t="array" ref="BR582">IFERROR(IF($X582=$X581,BR581,INDEX(Forecast_Capex_Input!AE$12:AE$286,$X582)),0)</f>
        <v>0</v>
      </c>
      <c r="BS582" s="187" cm="1">
        <f t="array" ref="BS582">IFERROR(IF($X582=$X581,BS581,INDEX(Forecast_Capex_Input!AF$12:AF$286,$X582)),0)</f>
        <v>0</v>
      </c>
      <c r="BT582" s="187" cm="1">
        <f t="array" ref="BT582">IFERROR(IF($X582=$X581,BT581,INDEX(Forecast_Capex_Input!AG$12:AG$286,$X582)),0)</f>
        <v>0</v>
      </c>
      <c r="BU582" s="165"/>
      <c r="BV582" s="215">
        <f t="shared" si="367"/>
        <v>0</v>
      </c>
      <c r="BW582" s="215">
        <f t="shared" si="368"/>
        <v>0</v>
      </c>
      <c r="BX582" s="215">
        <f t="shared" si="369"/>
        <v>0</v>
      </c>
      <c r="BY582" s="215">
        <f t="shared" si="370"/>
        <v>0</v>
      </c>
      <c r="BZ582" s="215">
        <f t="shared" si="371"/>
        <v>0</v>
      </c>
      <c r="CA582" s="155">
        <f t="shared" si="399"/>
        <v>0</v>
      </c>
      <c r="CB582" s="165"/>
      <c r="CC582" s="215">
        <f t="shared" si="372"/>
        <v>0</v>
      </c>
      <c r="CD582" s="215">
        <f t="shared" si="373"/>
        <v>0</v>
      </c>
      <c r="CE582" s="215">
        <f t="shared" si="374"/>
        <v>0</v>
      </c>
      <c r="CF582" s="215">
        <f t="shared" si="375"/>
        <v>0</v>
      </c>
      <c r="CG582" s="215">
        <f t="shared" si="376"/>
        <v>0</v>
      </c>
      <c r="CH582" s="155">
        <f t="shared" si="400"/>
        <v>0</v>
      </c>
      <c r="CI582" s="165"/>
      <c r="CJ582" s="215">
        <f t="shared" si="377"/>
        <v>0</v>
      </c>
      <c r="CK582" s="215">
        <f t="shared" si="378"/>
        <v>0</v>
      </c>
      <c r="CL582" s="215">
        <f t="shared" si="379"/>
        <v>0</v>
      </c>
      <c r="CM582" s="215">
        <f t="shared" si="380"/>
        <v>0</v>
      </c>
      <c r="CN582" s="215">
        <f t="shared" si="381"/>
        <v>0</v>
      </c>
      <c r="CO582" s="155">
        <f t="shared" si="401"/>
        <v>0</v>
      </c>
      <c r="CP582" s="165"/>
      <c r="CQ582" s="223">
        <f t="shared" si="382"/>
        <v>0</v>
      </c>
      <c r="CR582" s="223">
        <f t="shared" si="383"/>
        <v>0</v>
      </c>
      <c r="CS582" s="223">
        <f t="shared" si="384"/>
        <v>0</v>
      </c>
      <c r="CT582" s="223">
        <f t="shared" si="385"/>
        <v>0</v>
      </c>
      <c r="CU582" s="223">
        <f t="shared" si="386"/>
        <v>0</v>
      </c>
      <c r="CV582" s="155">
        <f t="shared" si="402"/>
        <v>0</v>
      </c>
      <c r="CW582" s="165"/>
      <c r="CX582" s="215">
        <f t="shared" si="403"/>
        <v>0</v>
      </c>
      <c r="CY582" s="215">
        <f t="shared" si="387"/>
        <v>0</v>
      </c>
      <c r="CZ582" s="215">
        <f t="shared" si="388"/>
        <v>0</v>
      </c>
      <c r="DA582" s="215">
        <f t="shared" si="389"/>
        <v>0</v>
      </c>
      <c r="DB582" s="215">
        <f t="shared" si="390"/>
        <v>0</v>
      </c>
      <c r="DC582" s="155">
        <f t="shared" si="404"/>
        <v>0</v>
      </c>
      <c r="DD582" s="165"/>
      <c r="DE582" s="188" t="b" cm="1">
        <f t="array" aca="1" ref="DE582" ca="1">OR($G582=Forecast_Capex_Input!$BF$8:$BF$10)</f>
        <v>0</v>
      </c>
      <c r="DF582" s="188" cm="1">
        <f t="array" aca="1" ref="DF582" ca="1">IFERROR(INDEX(Forecast_Capex_Input!BG$12:BG$286,$X582)
*(INDEX(Forecast_Capex_Input!$H$12:$H$286,$X582)=Repex),0)
*$DE582</f>
        <v>0</v>
      </c>
      <c r="DG582" s="188" cm="1">
        <f t="array" aca="1" ref="DG582" ca="1">IFERROR(INDEX(Forecast_Capex_Input!BH$12:BH$286,$X582)
*(INDEX(Forecast_Capex_Input!$H$12:$H$286,$X582)=Repex),0)
*$DE582</f>
        <v>0</v>
      </c>
      <c r="DH582" s="188" cm="1">
        <f t="array" aca="1" ref="DH582" ca="1">IFERROR(INDEX(Forecast_Capex_Input!BI$12:BI$286,$X582)
*(INDEX(Forecast_Capex_Input!$H$12:$H$286,$X582)=Repex),0)
*$DE582</f>
        <v>0</v>
      </c>
      <c r="DI582" s="188" cm="1">
        <f t="array" aca="1" ref="DI582" ca="1">IFERROR(INDEX(Forecast_Capex_Input!BJ$12:BJ$286,$X582)
*(INDEX(Forecast_Capex_Input!$H$12:$H$286,$X582)=Repex),0)
*$DE582</f>
        <v>0</v>
      </c>
      <c r="DJ582" s="188" cm="1">
        <f t="array" aca="1" ref="DJ582" ca="1">IFERROR(INDEX(Forecast_Capex_Input!BK$12:BK$286,$X582)
*(INDEX(Forecast_Capex_Input!$H$12:$H$286,$X582)=Repex),0)
*$DE582</f>
        <v>0</v>
      </c>
      <c r="DK582" s="188" cm="1">
        <f t="array" aca="1" ref="DK582" ca="1">IFERROR(INDEX(Forecast_Capex_Input!BL$12:BL$286,$X582)
*(INDEX(Forecast_Capex_Input!$H$12:$H$286,$X582)=Repex),0)
*$DE582</f>
        <v>0</v>
      </c>
      <c r="DL582" s="165"/>
      <c r="DM582" s="188" t="b" cm="1">
        <f t="array" aca="1" ref="DM582" ca="1">OR($G582=Forecast_Capex_Input!$BN$8:$BN$9)</f>
        <v>0</v>
      </c>
      <c r="DN582" s="188" cm="1">
        <f t="array" aca="1" ref="DN582" ca="1">IFERROR(INDEX(Forecast_Capex_Input!BO$12:BO$286,$X582)
*(INDEX(Forecast_Capex_Input!$H$12:$H$286,$X582)=Repex),0)
*$DM582</f>
        <v>0</v>
      </c>
      <c r="DO582" s="188" cm="1">
        <f t="array" aca="1" ref="DO582" ca="1">IFERROR(INDEX(Forecast_Capex_Input!BP$12:BP$286,$X582)
*(INDEX(Forecast_Capex_Input!$H$12:$H$286,$X582)=Repex),0)
*$DM582</f>
        <v>0</v>
      </c>
      <c r="DP582" s="188" cm="1">
        <f t="array" aca="1" ref="DP582" ca="1">IFERROR(INDEX(Forecast_Capex_Input!BQ$12:BQ$286,$X582)
*(INDEX(Forecast_Capex_Input!$H$12:$H$286,$X582)=Repex),0)
*$DM582</f>
        <v>0</v>
      </c>
      <c r="DQ582" s="188" cm="1">
        <f t="array" aca="1" ref="DQ582" ca="1">IFERROR(INDEX(Forecast_Capex_Input!BR$12:BR$286,$X582)
*(INDEX(Forecast_Capex_Input!$H$12:$H$286,$X582)=Repex),0)
*$DM582</f>
        <v>0</v>
      </c>
      <c r="DR582" s="188" cm="1">
        <f t="array" aca="1" ref="DR582" ca="1">IFERROR(INDEX(Forecast_Capex_Input!BS$12:BS$286,$X582)
*(INDEX(Forecast_Capex_Input!$H$12:$H$286,$X582)=Repex),0)
*$DM582</f>
        <v>0</v>
      </c>
      <c r="DS582" s="165"/>
      <c r="DT582" s="188" t="b" cm="1">
        <f t="array" aca="1" ref="DT582" ca="1">OR($G582=Forecast_Capex_Input!$BU$8:$BU$10)</f>
        <v>0</v>
      </c>
      <c r="DU582" s="188" cm="1">
        <f t="array" aca="1" ref="DU582" ca="1">IFERROR(INDEX(Forecast_Capex_Input!BV$12:BV$286,$X582)
*(INDEX(Forecast_Capex_Input!$H$12:$H$286,$X582)=Repex),0)
*$DT582</f>
        <v>0</v>
      </c>
      <c r="DV582" s="188" cm="1">
        <f t="array" aca="1" ref="DV582" ca="1">IFERROR(INDEX(Forecast_Capex_Input!BW$12:BW$286,$X582)
*(INDEX(Forecast_Capex_Input!$H$12:$H$286,$X582)=Repex),0)
*$DT582</f>
        <v>0</v>
      </c>
      <c r="DW582" s="188" cm="1">
        <f t="array" aca="1" ref="DW582" ca="1">IFERROR(INDEX(Forecast_Capex_Input!BX$12:BX$286,$X582)
*(INDEX(Forecast_Capex_Input!$H$12:$H$286,$X582)=Repex),0)
*$DT582</f>
        <v>0</v>
      </c>
      <c r="DX582" s="188" cm="1">
        <f t="array" aca="1" ref="DX582" ca="1">IFERROR(INDEX(Forecast_Capex_Input!BY$12:BY$286,$X582)
*(INDEX(Forecast_Capex_Input!$H$12:$H$286,$X582)=Repex),0)
*$DT582</f>
        <v>0</v>
      </c>
      <c r="DY582" s="188" cm="1">
        <f t="array" aca="1" ref="DY582" ca="1">IFERROR(INDEX(Forecast_Capex_Input!BZ$12:BZ$286,$X582)
*(INDEX(Forecast_Capex_Input!$H$12:$H$286,$X582)=Repex),0)
*$DT582</f>
        <v>0</v>
      </c>
      <c r="DZ582" s="188" cm="1">
        <f t="array" aca="1" ref="DZ582" ca="1">IFERROR(INDEX(Forecast_Capex_Input!CA$12:CA$286,$X582)
*(INDEX(Forecast_Capex_Input!$H$12:$H$286,$X582)=Repex),0)
*$DT582</f>
        <v>0</v>
      </c>
      <c r="EA582" s="188" cm="1">
        <f t="array" aca="1" ref="EA582" ca="1">IFERROR(INDEX(Forecast_Capex_Input!CB$12:CB$286,$X582)
*(INDEX(Forecast_Capex_Input!$H$12:$H$286,$X582)=Repex),0)
*$DT582</f>
        <v>0</v>
      </c>
      <c r="EB582" s="188" cm="1">
        <f t="array" aca="1" ref="EB582" ca="1">IFERROR(INDEX(Forecast_Capex_Input!CC$12:CC$286,$X582)
*(INDEX(Forecast_Capex_Input!$H$12:$H$286,$X582)=Repex),0)
*$DT582</f>
        <v>0</v>
      </c>
      <c r="EC582" s="165"/>
      <c r="ED582" s="226" t="str">
        <f t="shared" si="391"/>
        <v>N/A</v>
      </c>
      <c r="EE582" s="174" t="s">
        <v>15</v>
      </c>
    </row>
    <row r="583" spans="3:135" x14ac:dyDescent="0.2">
      <c r="C583" s="174">
        <f t="shared" si="392"/>
        <v>573</v>
      </c>
      <c r="D583" s="167" t="str" cm="1">
        <f t="array" ref="D583">IFERROR(INDEX(Forecast_Capex_Input!$D$12:$D$286,$X583),NA)</f>
        <v>N/A</v>
      </c>
      <c r="E583" s="172" t="str" cm="1">
        <f t="array" ref="E583">IF($X583=NA,NA,INDEX(Forecast_Capex_Input!$E$12:$E$286,$X583))</f>
        <v>N/A</v>
      </c>
      <c r="F583" s="167" t="str" cm="1">
        <f t="array" aca="1" ref="F583" ca="1">IFERROR(INDEX(General!$E$25:$E$26,$Y583),NA)</f>
        <v>N/A</v>
      </c>
      <c r="G583" s="167" t="str" cm="1">
        <f t="array" aca="1" ref="G583" ca="1">IFERROR(INDEX(Forecast_Capex_Input!$AI$11:$BB$11,$AA583),NA)</f>
        <v>N/A</v>
      </c>
      <c r="H583" s="189" t="str" cm="1">
        <f t="array" aca="1" ref="H583" ca="1">IFERROR(INDEX(Forecast_Capex_Input!$AI$12:$BB$286,$X583,$AA583),NA)</f>
        <v>N/A</v>
      </c>
      <c r="I583" s="199" t="str" cm="1">
        <f t="array" ref="I583">IFERROR(INDEX(Forecast_Capex_Input!$F$12:$F$286,$X583),NA)</f>
        <v>N/A</v>
      </c>
      <c r="J583" s="199" t="str" cm="1">
        <f t="array" ref="J583">IFERROR(INDEX(Forecast_Capex_Input!G$12:G$286,$X583),NA)</f>
        <v>N/A</v>
      </c>
      <c r="K583" s="199" t="str" cm="1">
        <f t="array" ref="K583">IFERROR(INDEX(Forecast_Capex_Input!H$12:H$286,$X583),NA)</f>
        <v>N/A</v>
      </c>
      <c r="L583" s="199" t="str" cm="1">
        <f t="array" ref="L583">IFERROR(INDEX(Forecast_Capex_Input!I$12:I$286,$X583),NA)</f>
        <v>N/A</v>
      </c>
      <c r="M583" s="199" t="str" cm="1">
        <f t="array" ref="M583">IFERROR(INDEX(Forecast_Capex_Input!J$12:J$286,$X583),NA)</f>
        <v>N/A</v>
      </c>
      <c r="N583" s="199" t="str" cm="1">
        <f t="array" ref="N583">IFERROR(INDEX(Forecast_Capex_Input!K$12:K$286,$X583),NA)</f>
        <v>N/A</v>
      </c>
      <c r="O583" s="199" t="str" cm="1">
        <f t="array" ref="O583">IFERROR(INDEX(Forecast_Capex_Input!L$12:L$286,$X583),NA)</f>
        <v>N/A</v>
      </c>
      <c r="P583" s="199" t="str" cm="1">
        <f t="array" ref="P583">IFERROR(INDEX(Forecast_Capex_Input!M$12:M$286,$X583),NA)</f>
        <v>N/A</v>
      </c>
      <c r="Q583" s="172" t="str" cm="1">
        <f t="array" ref="Q583">IFERROR(INDEX(Forecast_Capex_Input!N$12:N$286,$X583),NA)</f>
        <v>N/A</v>
      </c>
      <c r="R583" s="265" cm="1">
        <f t="array" ref="R583">IFERROR(INDEX(Forecast_Capex_Input!O$12:O$286,$X583),0)</f>
        <v>0</v>
      </c>
      <c r="S583" s="172" cm="1">
        <f t="array" ref="S583">IFERROR(INDEX(Forecast_Capex_Input!P$12:P$286,$X583),0)</f>
        <v>0</v>
      </c>
      <c r="T583" s="199" t="str" cm="1">
        <f t="array" aca="1" ref="T583" ca="1">IFERROR(INDEX(General!$K$84:$K$103,$AA583),NA)</f>
        <v>N/A</v>
      </c>
      <c r="U583" s="188" cm="1">
        <f t="array" aca="1" ref="U583" ca="1">IFERROR(
IF($F583=General!$E$25,INDEX(Forecast_Capex_Input!S$12:S$286,$X583),
INDEX(Forecast_Capex_Input!T$12:T$286,$X583)),0)</f>
        <v>0</v>
      </c>
      <c r="V583" s="222" t="b">
        <f>IFERROR(INDEX(Overheads!$T$19:$T$26,MATCH($I583,Overheads!$E$19:$E$26,0)),FALSE)</f>
        <v>0</v>
      </c>
      <c r="W583" s="165"/>
      <c r="X583" s="174" t="str">
        <f>IFERROR(
IF(MATCH($C583,Forecast_Capex_Input!$CI$12:$CI$286,1)+1&gt;MAX(Forecast_Capex_Input!$C$12:$C$286),NA,
MATCH($C583,Forecast_Capex_Input!$CI$12:$CI$286,1)+1),1)</f>
        <v>N/A</v>
      </c>
      <c r="Y583" s="174" t="str" cm="1">
        <f t="array" aca="1" ref="Y583" ca="1">IFERROR(
IF(X582&lt;&gt;X583,1,
IF(COUNTIF(OFFSET(Y582,0,0,-INDEX(Forecast_Capex_Input!$CG$12:$CG$286,$X583)),Y582)=INDEX(Forecast_Capex_Input!$CG$12:$CG$286,$X583),Y582+1,Y582)),NA)</f>
        <v>N/A</v>
      </c>
      <c r="Z583" s="174" t="str" cm="1">
        <f t="array" ref="Z583">IFERROR($C583-IF($X583=1,1,INDEX(Forecast_Capex_Input!$CI$12:$CI$286,$X583-1))+1,NA)</f>
        <v>N/A</v>
      </c>
      <c r="AA583" s="174" t="str" cm="1">
        <f t="array" aca="1" ref="AA583" ca="1">IFERROR(IF(Y583=1,
INDEX(Forecast_Capex_Input!$AI$10:$BB$10,SMALL(IF(INDEX(Forecast_Capex_Input!$AI$12:$BB$286,$X583,0)&gt;0,COLUMN(Forecast_Capex_Input!$AI$10:$BB$10)-COLUMN(Forecast_Capex_Input!$AI$12)+1),ROWS(OFFSET(AA582,0,0,-$Z583)))),
OFFSET(AA582,-INDEX(Forecast_Capex_Input!$CG$12:$CG$286,$X583)+1,0)),NA)</f>
        <v>N/A</v>
      </c>
      <c r="AB583" s="174" t="str">
        <f t="shared" ca="1" si="361"/>
        <v>N/A</v>
      </c>
      <c r="AC583" s="222" t="b">
        <f t="shared" si="393"/>
        <v>0</v>
      </c>
      <c r="AD583" s="220" t="b">
        <v>0</v>
      </c>
      <c r="AE583" s="222" t="b">
        <f t="shared" si="362"/>
        <v>1</v>
      </c>
      <c r="AF583" s="165"/>
      <c r="AG583" s="215">
        <v>0</v>
      </c>
      <c r="AH583" s="215">
        <v>0</v>
      </c>
      <c r="AI583" s="215">
        <v>0</v>
      </c>
      <c r="AJ583" s="215">
        <v>0</v>
      </c>
      <c r="AK583" s="215">
        <v>0</v>
      </c>
      <c r="AL583" s="155">
        <v>0</v>
      </c>
      <c r="AM583" s="165"/>
      <c r="AN583" s="215" cm="1">
        <f t="array" aca="1" ref="AN583" ca="1">IFERROR(INDEX(General!O$33:O$34,$AB583)
*AG583,0)</f>
        <v>0</v>
      </c>
      <c r="AO583" s="215" cm="1">
        <f t="array" aca="1" ref="AO583" ca="1">IFERROR(INDEX(General!P$33:P$34,$AB583)
*AH583,0)</f>
        <v>0</v>
      </c>
      <c r="AP583" s="215" cm="1">
        <f t="array" aca="1" ref="AP583" ca="1">IFERROR(INDEX(General!Q$33:Q$34,$AB583)
*AI583,0)</f>
        <v>0</v>
      </c>
      <c r="AQ583" s="215" cm="1">
        <f t="array" aca="1" ref="AQ583" ca="1">IFERROR(INDEX(General!R$33:R$34,$AB583)
*AJ583,0)</f>
        <v>0</v>
      </c>
      <c r="AR583" s="215" cm="1">
        <f t="array" aca="1" ref="AR583" ca="1">IFERROR(INDEX(General!S$33:S$34,$AB583)
*AK583,0)</f>
        <v>0</v>
      </c>
      <c r="AS583" s="155">
        <f t="shared" ca="1" si="394"/>
        <v>0</v>
      </c>
      <c r="AT583" s="165"/>
      <c r="AU583" s="215">
        <f ca="1">IF($AE583=FALSE,AN583*Overheads!$R$24*$V583,
IFERROR(Overheads!$O$49*$V583*AN583,0)
+IFERROR(Overheads!Q$59*$V583*(AN583/Overheads!Q$68),0))</f>
        <v>0</v>
      </c>
      <c r="AV583" s="215">
        <f ca="1">IF($AE583=FALSE,AO583*Overheads!$R$24*$V583,
IFERROR(Overheads!$O$49*$V583*AO583,0)
+IFERROR(Overheads!R$59*$V583*(AO583/Overheads!R$68),0))</f>
        <v>0</v>
      </c>
      <c r="AW583" s="215">
        <f ca="1">IF($AE583=FALSE,AP583*Overheads!$R$24*$V583,
IFERROR(Overheads!$O$49*$V583*AP583,0)
+IFERROR(Overheads!S$59*$V583*(AP583/Overheads!S$68),0))</f>
        <v>0</v>
      </c>
      <c r="AX583" s="215">
        <f ca="1">IF($AE583=FALSE,AQ583*Overheads!$R$24*$V583,
IFERROR(Overheads!$O$49*$V583*AQ583,0)
+IFERROR(Overheads!T$59*$V583*(AQ583/Overheads!T$68),0))</f>
        <v>0</v>
      </c>
      <c r="AY583" s="215">
        <f ca="1">IF($AE583=FALSE,AR583*Overheads!$R$24*$V583,
IFERROR(Overheads!$O$49*$V583*AR583,0)
+IFERROR(Overheads!U$59*$V583*(AR583/Overheads!U$68),0))</f>
        <v>0</v>
      </c>
      <c r="AZ583" s="155">
        <f t="shared" ca="1" si="395"/>
        <v>0</v>
      </c>
      <c r="BA583" s="165"/>
      <c r="BB583" s="215">
        <f ca="1">IF($AE583=FALSE,AN583*Overheads!$S$25,
IFERROR(Overheads!$O$50*AN583,0)
+IFERROR(Overheads!Q$60*(AN583/Overheads!Q$66),0))</f>
        <v>0</v>
      </c>
      <c r="BC583" s="215">
        <f ca="1">IF($AE583=FALSE,AO583*Overheads!$S$25,
IFERROR(Overheads!$O$50*AO583,0)
+IFERROR(Overheads!R$60*(AO583/Overheads!R$66),0))</f>
        <v>0</v>
      </c>
      <c r="BD583" s="215">
        <f ca="1">IF($AE583=FALSE,AP583*Overheads!$S$25,
IFERROR(Overheads!$O$50*AP583,0)
+IFERROR(Overheads!S$60*(AP583/Overheads!S$66),0))</f>
        <v>0</v>
      </c>
      <c r="BE583" s="215">
        <f ca="1">IF($AE583=FALSE,AQ583*Overheads!$S$25,
IFERROR(Overheads!$O$50*AQ583,0)
+IFERROR(Overheads!T$60*(AQ583/Overheads!T$66),0))</f>
        <v>0</v>
      </c>
      <c r="BF583" s="215">
        <f ca="1">IF($AE583=FALSE,AR583*Overheads!$S$25,
IFERROR(Overheads!$O$50*AR583,0)
+IFERROR(Overheads!U$60*(AR583/Overheads!U$66),0))</f>
        <v>0</v>
      </c>
      <c r="BG583" s="155">
        <f t="shared" ca="1" si="396"/>
        <v>0</v>
      </c>
      <c r="BH583" s="165"/>
      <c r="BI583" s="215">
        <f t="shared" ca="1" si="397"/>
        <v>0</v>
      </c>
      <c r="BJ583" s="215">
        <f t="shared" ca="1" si="363"/>
        <v>0</v>
      </c>
      <c r="BK583" s="215">
        <f t="shared" ca="1" si="364"/>
        <v>0</v>
      </c>
      <c r="BL583" s="215">
        <f t="shared" ca="1" si="365"/>
        <v>0</v>
      </c>
      <c r="BM583" s="215">
        <f t="shared" ca="1" si="366"/>
        <v>0</v>
      </c>
      <c r="BN583" s="155">
        <f t="shared" ca="1" si="398"/>
        <v>0</v>
      </c>
      <c r="BO583" s="165"/>
      <c r="BP583" s="187" cm="1">
        <f t="array" ref="BP583">IFERROR(IF($X583=$X582,BP582,INDEX(Forecast_Capex_Input!AC$12:AC$286,$X583)),0)</f>
        <v>0</v>
      </c>
      <c r="BQ583" s="187" cm="1">
        <f t="array" ref="BQ583">IFERROR(IF($X583=$X582,BQ582,INDEX(Forecast_Capex_Input!AD$12:AD$286,$X583)),0)</f>
        <v>0</v>
      </c>
      <c r="BR583" s="187" cm="1">
        <f t="array" ref="BR583">IFERROR(IF($X583=$X582,BR582,INDEX(Forecast_Capex_Input!AE$12:AE$286,$X583)),0)</f>
        <v>0</v>
      </c>
      <c r="BS583" s="187" cm="1">
        <f t="array" ref="BS583">IFERROR(IF($X583=$X582,BS582,INDEX(Forecast_Capex_Input!AF$12:AF$286,$X583)),0)</f>
        <v>0</v>
      </c>
      <c r="BT583" s="187" cm="1">
        <f t="array" ref="BT583">IFERROR(IF($X583=$X582,BT582,INDEX(Forecast_Capex_Input!AG$12:AG$286,$X583)),0)</f>
        <v>0</v>
      </c>
      <c r="BU583" s="165"/>
      <c r="BV583" s="215">
        <f t="shared" si="367"/>
        <v>0</v>
      </c>
      <c r="BW583" s="215">
        <f t="shared" si="368"/>
        <v>0</v>
      </c>
      <c r="BX583" s="215">
        <f t="shared" si="369"/>
        <v>0</v>
      </c>
      <c r="BY583" s="215">
        <f t="shared" si="370"/>
        <v>0</v>
      </c>
      <c r="BZ583" s="215">
        <f t="shared" si="371"/>
        <v>0</v>
      </c>
      <c r="CA583" s="155">
        <f t="shared" si="399"/>
        <v>0</v>
      </c>
      <c r="CB583" s="165"/>
      <c r="CC583" s="215">
        <f t="shared" si="372"/>
        <v>0</v>
      </c>
      <c r="CD583" s="215">
        <f t="shared" si="373"/>
        <v>0</v>
      </c>
      <c r="CE583" s="215">
        <f t="shared" si="374"/>
        <v>0</v>
      </c>
      <c r="CF583" s="215">
        <f t="shared" si="375"/>
        <v>0</v>
      </c>
      <c r="CG583" s="215">
        <f t="shared" si="376"/>
        <v>0</v>
      </c>
      <c r="CH583" s="155">
        <f t="shared" si="400"/>
        <v>0</v>
      </c>
      <c r="CI583" s="165"/>
      <c r="CJ583" s="215">
        <f t="shared" si="377"/>
        <v>0</v>
      </c>
      <c r="CK583" s="215">
        <f t="shared" si="378"/>
        <v>0</v>
      </c>
      <c r="CL583" s="215">
        <f t="shared" si="379"/>
        <v>0</v>
      </c>
      <c r="CM583" s="215">
        <f t="shared" si="380"/>
        <v>0</v>
      </c>
      <c r="CN583" s="215">
        <f t="shared" si="381"/>
        <v>0</v>
      </c>
      <c r="CO583" s="155">
        <f t="shared" si="401"/>
        <v>0</v>
      </c>
      <c r="CP583" s="165"/>
      <c r="CQ583" s="223">
        <f t="shared" si="382"/>
        <v>0</v>
      </c>
      <c r="CR583" s="223">
        <f t="shared" si="383"/>
        <v>0</v>
      </c>
      <c r="CS583" s="223">
        <f t="shared" si="384"/>
        <v>0</v>
      </c>
      <c r="CT583" s="223">
        <f t="shared" si="385"/>
        <v>0</v>
      </c>
      <c r="CU583" s="223">
        <f t="shared" si="386"/>
        <v>0</v>
      </c>
      <c r="CV583" s="155">
        <f t="shared" si="402"/>
        <v>0</v>
      </c>
      <c r="CW583" s="165"/>
      <c r="CX583" s="215">
        <f t="shared" si="403"/>
        <v>0</v>
      </c>
      <c r="CY583" s="215">
        <f t="shared" si="387"/>
        <v>0</v>
      </c>
      <c r="CZ583" s="215">
        <f t="shared" si="388"/>
        <v>0</v>
      </c>
      <c r="DA583" s="215">
        <f t="shared" si="389"/>
        <v>0</v>
      </c>
      <c r="DB583" s="215">
        <f t="shared" si="390"/>
        <v>0</v>
      </c>
      <c r="DC583" s="155">
        <f t="shared" si="404"/>
        <v>0</v>
      </c>
      <c r="DD583" s="165"/>
      <c r="DE583" s="188" t="b" cm="1">
        <f t="array" aca="1" ref="DE583" ca="1">OR($G583=Forecast_Capex_Input!$BF$8:$BF$10)</f>
        <v>0</v>
      </c>
      <c r="DF583" s="188" cm="1">
        <f t="array" aca="1" ref="DF583" ca="1">IFERROR(INDEX(Forecast_Capex_Input!BG$12:BG$286,$X583)
*(INDEX(Forecast_Capex_Input!$H$12:$H$286,$X583)=Repex),0)
*$DE583</f>
        <v>0</v>
      </c>
      <c r="DG583" s="188" cm="1">
        <f t="array" aca="1" ref="DG583" ca="1">IFERROR(INDEX(Forecast_Capex_Input!BH$12:BH$286,$X583)
*(INDEX(Forecast_Capex_Input!$H$12:$H$286,$X583)=Repex),0)
*$DE583</f>
        <v>0</v>
      </c>
      <c r="DH583" s="188" cm="1">
        <f t="array" aca="1" ref="DH583" ca="1">IFERROR(INDEX(Forecast_Capex_Input!BI$12:BI$286,$X583)
*(INDEX(Forecast_Capex_Input!$H$12:$H$286,$X583)=Repex),0)
*$DE583</f>
        <v>0</v>
      </c>
      <c r="DI583" s="188" cm="1">
        <f t="array" aca="1" ref="DI583" ca="1">IFERROR(INDEX(Forecast_Capex_Input!BJ$12:BJ$286,$X583)
*(INDEX(Forecast_Capex_Input!$H$12:$H$286,$X583)=Repex),0)
*$DE583</f>
        <v>0</v>
      </c>
      <c r="DJ583" s="188" cm="1">
        <f t="array" aca="1" ref="DJ583" ca="1">IFERROR(INDEX(Forecast_Capex_Input!BK$12:BK$286,$X583)
*(INDEX(Forecast_Capex_Input!$H$12:$H$286,$X583)=Repex),0)
*$DE583</f>
        <v>0</v>
      </c>
      <c r="DK583" s="188" cm="1">
        <f t="array" aca="1" ref="DK583" ca="1">IFERROR(INDEX(Forecast_Capex_Input!BL$12:BL$286,$X583)
*(INDEX(Forecast_Capex_Input!$H$12:$H$286,$X583)=Repex),0)
*$DE583</f>
        <v>0</v>
      </c>
      <c r="DL583" s="165"/>
      <c r="DM583" s="188" t="b" cm="1">
        <f t="array" aca="1" ref="DM583" ca="1">OR($G583=Forecast_Capex_Input!$BN$8:$BN$9)</f>
        <v>0</v>
      </c>
      <c r="DN583" s="188" cm="1">
        <f t="array" aca="1" ref="DN583" ca="1">IFERROR(INDEX(Forecast_Capex_Input!BO$12:BO$286,$X583)
*(INDEX(Forecast_Capex_Input!$H$12:$H$286,$X583)=Repex),0)
*$DM583</f>
        <v>0</v>
      </c>
      <c r="DO583" s="188" cm="1">
        <f t="array" aca="1" ref="DO583" ca="1">IFERROR(INDEX(Forecast_Capex_Input!BP$12:BP$286,$X583)
*(INDEX(Forecast_Capex_Input!$H$12:$H$286,$X583)=Repex),0)
*$DM583</f>
        <v>0</v>
      </c>
      <c r="DP583" s="188" cm="1">
        <f t="array" aca="1" ref="DP583" ca="1">IFERROR(INDEX(Forecast_Capex_Input!BQ$12:BQ$286,$X583)
*(INDEX(Forecast_Capex_Input!$H$12:$H$286,$X583)=Repex),0)
*$DM583</f>
        <v>0</v>
      </c>
      <c r="DQ583" s="188" cm="1">
        <f t="array" aca="1" ref="DQ583" ca="1">IFERROR(INDEX(Forecast_Capex_Input!BR$12:BR$286,$X583)
*(INDEX(Forecast_Capex_Input!$H$12:$H$286,$X583)=Repex),0)
*$DM583</f>
        <v>0</v>
      </c>
      <c r="DR583" s="188" cm="1">
        <f t="array" aca="1" ref="DR583" ca="1">IFERROR(INDEX(Forecast_Capex_Input!BS$12:BS$286,$X583)
*(INDEX(Forecast_Capex_Input!$H$12:$H$286,$X583)=Repex),0)
*$DM583</f>
        <v>0</v>
      </c>
      <c r="DS583" s="165"/>
      <c r="DT583" s="188" t="b" cm="1">
        <f t="array" aca="1" ref="DT583" ca="1">OR($G583=Forecast_Capex_Input!$BU$8:$BU$10)</f>
        <v>0</v>
      </c>
      <c r="DU583" s="188" cm="1">
        <f t="array" aca="1" ref="DU583" ca="1">IFERROR(INDEX(Forecast_Capex_Input!BV$12:BV$286,$X583)
*(INDEX(Forecast_Capex_Input!$H$12:$H$286,$X583)=Repex),0)
*$DT583</f>
        <v>0</v>
      </c>
      <c r="DV583" s="188" cm="1">
        <f t="array" aca="1" ref="DV583" ca="1">IFERROR(INDEX(Forecast_Capex_Input!BW$12:BW$286,$X583)
*(INDEX(Forecast_Capex_Input!$H$12:$H$286,$X583)=Repex),0)
*$DT583</f>
        <v>0</v>
      </c>
      <c r="DW583" s="188" cm="1">
        <f t="array" aca="1" ref="DW583" ca="1">IFERROR(INDEX(Forecast_Capex_Input!BX$12:BX$286,$X583)
*(INDEX(Forecast_Capex_Input!$H$12:$H$286,$X583)=Repex),0)
*$DT583</f>
        <v>0</v>
      </c>
      <c r="DX583" s="188" cm="1">
        <f t="array" aca="1" ref="DX583" ca="1">IFERROR(INDEX(Forecast_Capex_Input!BY$12:BY$286,$X583)
*(INDEX(Forecast_Capex_Input!$H$12:$H$286,$X583)=Repex),0)
*$DT583</f>
        <v>0</v>
      </c>
      <c r="DY583" s="188" cm="1">
        <f t="array" aca="1" ref="DY583" ca="1">IFERROR(INDEX(Forecast_Capex_Input!BZ$12:BZ$286,$X583)
*(INDEX(Forecast_Capex_Input!$H$12:$H$286,$X583)=Repex),0)
*$DT583</f>
        <v>0</v>
      </c>
      <c r="DZ583" s="188" cm="1">
        <f t="array" aca="1" ref="DZ583" ca="1">IFERROR(INDEX(Forecast_Capex_Input!CA$12:CA$286,$X583)
*(INDEX(Forecast_Capex_Input!$H$12:$H$286,$X583)=Repex),0)
*$DT583</f>
        <v>0</v>
      </c>
      <c r="EA583" s="188" cm="1">
        <f t="array" aca="1" ref="EA583" ca="1">IFERROR(INDEX(Forecast_Capex_Input!CB$12:CB$286,$X583)
*(INDEX(Forecast_Capex_Input!$H$12:$H$286,$X583)=Repex),0)
*$DT583</f>
        <v>0</v>
      </c>
      <c r="EB583" s="188" cm="1">
        <f t="array" aca="1" ref="EB583" ca="1">IFERROR(INDEX(Forecast_Capex_Input!CC$12:CC$286,$X583)
*(INDEX(Forecast_Capex_Input!$H$12:$H$286,$X583)=Repex),0)
*$DT583</f>
        <v>0</v>
      </c>
      <c r="EC583" s="165"/>
      <c r="ED583" s="226" t="str">
        <f t="shared" si="391"/>
        <v>N/A</v>
      </c>
      <c r="EE583" s="174" t="s">
        <v>15</v>
      </c>
    </row>
    <row r="584" spans="3:135" x14ac:dyDescent="0.2">
      <c r="C584" s="174">
        <f t="shared" si="392"/>
        <v>574</v>
      </c>
      <c r="D584" s="167" t="str" cm="1">
        <f t="array" ref="D584">IFERROR(INDEX(Forecast_Capex_Input!$D$12:$D$286,$X584),NA)</f>
        <v>N/A</v>
      </c>
      <c r="E584" s="172" t="str" cm="1">
        <f t="array" ref="E584">IF($X584=NA,NA,INDEX(Forecast_Capex_Input!$E$12:$E$286,$X584))</f>
        <v>N/A</v>
      </c>
      <c r="F584" s="167" t="str" cm="1">
        <f t="array" aca="1" ref="F584" ca="1">IFERROR(INDEX(General!$E$25:$E$26,$Y584),NA)</f>
        <v>N/A</v>
      </c>
      <c r="G584" s="167" t="str" cm="1">
        <f t="array" aca="1" ref="G584" ca="1">IFERROR(INDEX(Forecast_Capex_Input!$AI$11:$BB$11,$AA584),NA)</f>
        <v>N/A</v>
      </c>
      <c r="H584" s="189" t="str" cm="1">
        <f t="array" aca="1" ref="H584" ca="1">IFERROR(INDEX(Forecast_Capex_Input!$AI$12:$BB$286,$X584,$AA584),NA)</f>
        <v>N/A</v>
      </c>
      <c r="I584" s="199" t="str" cm="1">
        <f t="array" ref="I584">IFERROR(INDEX(Forecast_Capex_Input!$F$12:$F$286,$X584),NA)</f>
        <v>N/A</v>
      </c>
      <c r="J584" s="199" t="str" cm="1">
        <f t="array" ref="J584">IFERROR(INDEX(Forecast_Capex_Input!G$12:G$286,$X584),NA)</f>
        <v>N/A</v>
      </c>
      <c r="K584" s="199" t="str" cm="1">
        <f t="array" ref="K584">IFERROR(INDEX(Forecast_Capex_Input!H$12:H$286,$X584),NA)</f>
        <v>N/A</v>
      </c>
      <c r="L584" s="199" t="str" cm="1">
        <f t="array" ref="L584">IFERROR(INDEX(Forecast_Capex_Input!I$12:I$286,$X584),NA)</f>
        <v>N/A</v>
      </c>
      <c r="M584" s="199" t="str" cm="1">
        <f t="array" ref="M584">IFERROR(INDEX(Forecast_Capex_Input!J$12:J$286,$X584),NA)</f>
        <v>N/A</v>
      </c>
      <c r="N584" s="199" t="str" cm="1">
        <f t="array" ref="N584">IFERROR(INDEX(Forecast_Capex_Input!K$12:K$286,$X584),NA)</f>
        <v>N/A</v>
      </c>
      <c r="O584" s="199" t="str" cm="1">
        <f t="array" ref="O584">IFERROR(INDEX(Forecast_Capex_Input!L$12:L$286,$X584),NA)</f>
        <v>N/A</v>
      </c>
      <c r="P584" s="199" t="str" cm="1">
        <f t="array" ref="P584">IFERROR(INDEX(Forecast_Capex_Input!M$12:M$286,$X584),NA)</f>
        <v>N/A</v>
      </c>
      <c r="Q584" s="172" t="str" cm="1">
        <f t="array" ref="Q584">IFERROR(INDEX(Forecast_Capex_Input!N$12:N$286,$X584),NA)</f>
        <v>N/A</v>
      </c>
      <c r="R584" s="265" cm="1">
        <f t="array" ref="R584">IFERROR(INDEX(Forecast_Capex_Input!O$12:O$286,$X584),0)</f>
        <v>0</v>
      </c>
      <c r="S584" s="172" cm="1">
        <f t="array" ref="S584">IFERROR(INDEX(Forecast_Capex_Input!P$12:P$286,$X584),0)</f>
        <v>0</v>
      </c>
      <c r="T584" s="199" t="str" cm="1">
        <f t="array" aca="1" ref="T584" ca="1">IFERROR(INDEX(General!$K$84:$K$103,$AA584),NA)</f>
        <v>N/A</v>
      </c>
      <c r="U584" s="188" cm="1">
        <f t="array" aca="1" ref="U584" ca="1">IFERROR(
IF($F584=General!$E$25,INDEX(Forecast_Capex_Input!S$12:S$286,$X584),
INDEX(Forecast_Capex_Input!T$12:T$286,$X584)),0)</f>
        <v>0</v>
      </c>
      <c r="V584" s="222" t="b">
        <f>IFERROR(INDEX(Overheads!$T$19:$T$26,MATCH($I584,Overheads!$E$19:$E$26,0)),FALSE)</f>
        <v>0</v>
      </c>
      <c r="W584" s="165"/>
      <c r="X584" s="174" t="str">
        <f>IFERROR(
IF(MATCH($C584,Forecast_Capex_Input!$CI$12:$CI$286,1)+1&gt;MAX(Forecast_Capex_Input!$C$12:$C$286),NA,
MATCH($C584,Forecast_Capex_Input!$CI$12:$CI$286,1)+1),1)</f>
        <v>N/A</v>
      </c>
      <c r="Y584" s="174" t="str" cm="1">
        <f t="array" aca="1" ref="Y584" ca="1">IFERROR(
IF(X583&lt;&gt;X584,1,
IF(COUNTIF(OFFSET(Y583,0,0,-INDEX(Forecast_Capex_Input!$CG$12:$CG$286,$X584)),Y583)=INDEX(Forecast_Capex_Input!$CG$12:$CG$286,$X584),Y583+1,Y583)),NA)</f>
        <v>N/A</v>
      </c>
      <c r="Z584" s="174" t="str" cm="1">
        <f t="array" ref="Z584">IFERROR($C584-IF($X584=1,1,INDEX(Forecast_Capex_Input!$CI$12:$CI$286,$X584-1))+1,NA)</f>
        <v>N/A</v>
      </c>
      <c r="AA584" s="174" t="str" cm="1">
        <f t="array" aca="1" ref="AA584" ca="1">IFERROR(IF(Y584=1,
INDEX(Forecast_Capex_Input!$AI$10:$BB$10,SMALL(IF(INDEX(Forecast_Capex_Input!$AI$12:$BB$286,$X584,0)&gt;0,COLUMN(Forecast_Capex_Input!$AI$10:$BB$10)-COLUMN(Forecast_Capex_Input!$AI$12)+1),ROWS(OFFSET(AA583,0,0,-$Z584)))),
OFFSET(AA583,-INDEX(Forecast_Capex_Input!$CG$12:$CG$286,$X584)+1,0)),NA)</f>
        <v>N/A</v>
      </c>
      <c r="AB584" s="174" t="str">
        <f t="shared" ca="1" si="361"/>
        <v>N/A</v>
      </c>
      <c r="AC584" s="222" t="b">
        <f t="shared" si="393"/>
        <v>0</v>
      </c>
      <c r="AD584" s="220" t="b">
        <v>0</v>
      </c>
      <c r="AE584" s="222" t="b">
        <f t="shared" si="362"/>
        <v>1</v>
      </c>
      <c r="AF584" s="165"/>
      <c r="AG584" s="215">
        <v>0</v>
      </c>
      <c r="AH584" s="215">
        <v>0</v>
      </c>
      <c r="AI584" s="215">
        <v>0</v>
      </c>
      <c r="AJ584" s="215">
        <v>0</v>
      </c>
      <c r="AK584" s="215">
        <v>0</v>
      </c>
      <c r="AL584" s="155">
        <v>0</v>
      </c>
      <c r="AM584" s="165"/>
      <c r="AN584" s="215" cm="1">
        <f t="array" aca="1" ref="AN584" ca="1">IFERROR(INDEX(General!O$33:O$34,$AB584)
*AG584,0)</f>
        <v>0</v>
      </c>
      <c r="AO584" s="215" cm="1">
        <f t="array" aca="1" ref="AO584" ca="1">IFERROR(INDEX(General!P$33:P$34,$AB584)
*AH584,0)</f>
        <v>0</v>
      </c>
      <c r="AP584" s="215" cm="1">
        <f t="array" aca="1" ref="AP584" ca="1">IFERROR(INDEX(General!Q$33:Q$34,$AB584)
*AI584,0)</f>
        <v>0</v>
      </c>
      <c r="AQ584" s="215" cm="1">
        <f t="array" aca="1" ref="AQ584" ca="1">IFERROR(INDEX(General!R$33:R$34,$AB584)
*AJ584,0)</f>
        <v>0</v>
      </c>
      <c r="AR584" s="215" cm="1">
        <f t="array" aca="1" ref="AR584" ca="1">IFERROR(INDEX(General!S$33:S$34,$AB584)
*AK584,0)</f>
        <v>0</v>
      </c>
      <c r="AS584" s="155">
        <f t="shared" ca="1" si="394"/>
        <v>0</v>
      </c>
      <c r="AT584" s="165"/>
      <c r="AU584" s="215">
        <f ca="1">IF($AE584=FALSE,AN584*Overheads!$R$24*$V584,
IFERROR(Overheads!$O$49*$V584*AN584,0)
+IFERROR(Overheads!Q$59*$V584*(AN584/Overheads!Q$68),0))</f>
        <v>0</v>
      </c>
      <c r="AV584" s="215">
        <f ca="1">IF($AE584=FALSE,AO584*Overheads!$R$24*$V584,
IFERROR(Overheads!$O$49*$V584*AO584,0)
+IFERROR(Overheads!R$59*$V584*(AO584/Overheads!R$68),0))</f>
        <v>0</v>
      </c>
      <c r="AW584" s="215">
        <f ca="1">IF($AE584=FALSE,AP584*Overheads!$R$24*$V584,
IFERROR(Overheads!$O$49*$V584*AP584,0)
+IFERROR(Overheads!S$59*$V584*(AP584/Overheads!S$68),0))</f>
        <v>0</v>
      </c>
      <c r="AX584" s="215">
        <f ca="1">IF($AE584=FALSE,AQ584*Overheads!$R$24*$V584,
IFERROR(Overheads!$O$49*$V584*AQ584,0)
+IFERROR(Overheads!T$59*$V584*(AQ584/Overheads!T$68),0))</f>
        <v>0</v>
      </c>
      <c r="AY584" s="215">
        <f ca="1">IF($AE584=FALSE,AR584*Overheads!$R$24*$V584,
IFERROR(Overheads!$O$49*$V584*AR584,0)
+IFERROR(Overheads!U$59*$V584*(AR584/Overheads!U$68),0))</f>
        <v>0</v>
      </c>
      <c r="AZ584" s="155">
        <f t="shared" ca="1" si="395"/>
        <v>0</v>
      </c>
      <c r="BA584" s="165"/>
      <c r="BB584" s="215">
        <f ca="1">IF($AE584=FALSE,AN584*Overheads!$S$25,
IFERROR(Overheads!$O$50*AN584,0)
+IFERROR(Overheads!Q$60*(AN584/Overheads!Q$66),0))</f>
        <v>0</v>
      </c>
      <c r="BC584" s="215">
        <f ca="1">IF($AE584=FALSE,AO584*Overheads!$S$25,
IFERROR(Overheads!$O$50*AO584,0)
+IFERROR(Overheads!R$60*(AO584/Overheads!R$66),0))</f>
        <v>0</v>
      </c>
      <c r="BD584" s="215">
        <f ca="1">IF($AE584=FALSE,AP584*Overheads!$S$25,
IFERROR(Overheads!$O$50*AP584,0)
+IFERROR(Overheads!S$60*(AP584/Overheads!S$66),0))</f>
        <v>0</v>
      </c>
      <c r="BE584" s="215">
        <f ca="1">IF($AE584=FALSE,AQ584*Overheads!$S$25,
IFERROR(Overheads!$O$50*AQ584,0)
+IFERROR(Overheads!T$60*(AQ584/Overheads!T$66),0))</f>
        <v>0</v>
      </c>
      <c r="BF584" s="215">
        <f ca="1">IF($AE584=FALSE,AR584*Overheads!$S$25,
IFERROR(Overheads!$O$50*AR584,0)
+IFERROR(Overheads!U$60*(AR584/Overheads!U$66),0))</f>
        <v>0</v>
      </c>
      <c r="BG584" s="155">
        <f t="shared" ca="1" si="396"/>
        <v>0</v>
      </c>
      <c r="BH584" s="165"/>
      <c r="BI584" s="215">
        <f t="shared" ca="1" si="397"/>
        <v>0</v>
      </c>
      <c r="BJ584" s="215">
        <f t="shared" ca="1" si="363"/>
        <v>0</v>
      </c>
      <c r="BK584" s="215">
        <f t="shared" ca="1" si="364"/>
        <v>0</v>
      </c>
      <c r="BL584" s="215">
        <f t="shared" ca="1" si="365"/>
        <v>0</v>
      </c>
      <c r="BM584" s="215">
        <f t="shared" ca="1" si="366"/>
        <v>0</v>
      </c>
      <c r="BN584" s="155">
        <f t="shared" ca="1" si="398"/>
        <v>0</v>
      </c>
      <c r="BO584" s="165"/>
      <c r="BP584" s="187" cm="1">
        <f t="array" ref="BP584">IFERROR(IF($X584=$X583,BP583,INDEX(Forecast_Capex_Input!AC$12:AC$286,$X584)),0)</f>
        <v>0</v>
      </c>
      <c r="BQ584" s="187" cm="1">
        <f t="array" ref="BQ584">IFERROR(IF($X584=$X583,BQ583,INDEX(Forecast_Capex_Input!AD$12:AD$286,$X584)),0)</f>
        <v>0</v>
      </c>
      <c r="BR584" s="187" cm="1">
        <f t="array" ref="BR584">IFERROR(IF($X584=$X583,BR583,INDEX(Forecast_Capex_Input!AE$12:AE$286,$X584)),0)</f>
        <v>0</v>
      </c>
      <c r="BS584" s="187" cm="1">
        <f t="array" ref="BS584">IFERROR(IF($X584=$X583,BS583,INDEX(Forecast_Capex_Input!AF$12:AF$286,$X584)),0)</f>
        <v>0</v>
      </c>
      <c r="BT584" s="187" cm="1">
        <f t="array" ref="BT584">IFERROR(IF($X584=$X583,BT583,INDEX(Forecast_Capex_Input!AG$12:AG$286,$X584)),0)</f>
        <v>0</v>
      </c>
      <c r="BU584" s="165"/>
      <c r="BV584" s="215">
        <f t="shared" si="367"/>
        <v>0</v>
      </c>
      <c r="BW584" s="215">
        <f t="shared" si="368"/>
        <v>0</v>
      </c>
      <c r="BX584" s="215">
        <f t="shared" si="369"/>
        <v>0</v>
      </c>
      <c r="BY584" s="215">
        <f t="shared" si="370"/>
        <v>0</v>
      </c>
      <c r="BZ584" s="215">
        <f t="shared" si="371"/>
        <v>0</v>
      </c>
      <c r="CA584" s="155">
        <f t="shared" si="399"/>
        <v>0</v>
      </c>
      <c r="CB584" s="165"/>
      <c r="CC584" s="215">
        <f t="shared" si="372"/>
        <v>0</v>
      </c>
      <c r="CD584" s="215">
        <f t="shared" si="373"/>
        <v>0</v>
      </c>
      <c r="CE584" s="215">
        <f t="shared" si="374"/>
        <v>0</v>
      </c>
      <c r="CF584" s="215">
        <f t="shared" si="375"/>
        <v>0</v>
      </c>
      <c r="CG584" s="215">
        <f t="shared" si="376"/>
        <v>0</v>
      </c>
      <c r="CH584" s="155">
        <f t="shared" si="400"/>
        <v>0</v>
      </c>
      <c r="CI584" s="165"/>
      <c r="CJ584" s="215">
        <f t="shared" si="377"/>
        <v>0</v>
      </c>
      <c r="CK584" s="215">
        <f t="shared" si="378"/>
        <v>0</v>
      </c>
      <c r="CL584" s="215">
        <f t="shared" si="379"/>
        <v>0</v>
      </c>
      <c r="CM584" s="215">
        <f t="shared" si="380"/>
        <v>0</v>
      </c>
      <c r="CN584" s="215">
        <f t="shared" si="381"/>
        <v>0</v>
      </c>
      <c r="CO584" s="155">
        <f t="shared" si="401"/>
        <v>0</v>
      </c>
      <c r="CP584" s="165"/>
      <c r="CQ584" s="223">
        <f t="shared" si="382"/>
        <v>0</v>
      </c>
      <c r="CR584" s="223">
        <f t="shared" si="383"/>
        <v>0</v>
      </c>
      <c r="CS584" s="223">
        <f t="shared" si="384"/>
        <v>0</v>
      </c>
      <c r="CT584" s="223">
        <f t="shared" si="385"/>
        <v>0</v>
      </c>
      <c r="CU584" s="223">
        <f t="shared" si="386"/>
        <v>0</v>
      </c>
      <c r="CV584" s="155">
        <f t="shared" si="402"/>
        <v>0</v>
      </c>
      <c r="CW584" s="165"/>
      <c r="CX584" s="215">
        <f t="shared" si="403"/>
        <v>0</v>
      </c>
      <c r="CY584" s="215">
        <f t="shared" si="387"/>
        <v>0</v>
      </c>
      <c r="CZ584" s="215">
        <f t="shared" si="388"/>
        <v>0</v>
      </c>
      <c r="DA584" s="215">
        <f t="shared" si="389"/>
        <v>0</v>
      </c>
      <c r="DB584" s="215">
        <f t="shared" si="390"/>
        <v>0</v>
      </c>
      <c r="DC584" s="155">
        <f t="shared" si="404"/>
        <v>0</v>
      </c>
      <c r="DD584" s="165"/>
      <c r="DE584" s="188" t="b" cm="1">
        <f t="array" aca="1" ref="DE584" ca="1">OR($G584=Forecast_Capex_Input!$BF$8:$BF$10)</f>
        <v>0</v>
      </c>
      <c r="DF584" s="188" cm="1">
        <f t="array" aca="1" ref="DF584" ca="1">IFERROR(INDEX(Forecast_Capex_Input!BG$12:BG$286,$X584)
*(INDEX(Forecast_Capex_Input!$H$12:$H$286,$X584)=Repex),0)
*$DE584</f>
        <v>0</v>
      </c>
      <c r="DG584" s="188" cm="1">
        <f t="array" aca="1" ref="DG584" ca="1">IFERROR(INDEX(Forecast_Capex_Input!BH$12:BH$286,$X584)
*(INDEX(Forecast_Capex_Input!$H$12:$H$286,$X584)=Repex),0)
*$DE584</f>
        <v>0</v>
      </c>
      <c r="DH584" s="188" cm="1">
        <f t="array" aca="1" ref="DH584" ca="1">IFERROR(INDEX(Forecast_Capex_Input!BI$12:BI$286,$X584)
*(INDEX(Forecast_Capex_Input!$H$12:$H$286,$X584)=Repex),0)
*$DE584</f>
        <v>0</v>
      </c>
      <c r="DI584" s="188" cm="1">
        <f t="array" aca="1" ref="DI584" ca="1">IFERROR(INDEX(Forecast_Capex_Input!BJ$12:BJ$286,$X584)
*(INDEX(Forecast_Capex_Input!$H$12:$H$286,$X584)=Repex),0)
*$DE584</f>
        <v>0</v>
      </c>
      <c r="DJ584" s="188" cm="1">
        <f t="array" aca="1" ref="DJ584" ca="1">IFERROR(INDEX(Forecast_Capex_Input!BK$12:BK$286,$X584)
*(INDEX(Forecast_Capex_Input!$H$12:$H$286,$X584)=Repex),0)
*$DE584</f>
        <v>0</v>
      </c>
      <c r="DK584" s="188" cm="1">
        <f t="array" aca="1" ref="DK584" ca="1">IFERROR(INDEX(Forecast_Capex_Input!BL$12:BL$286,$X584)
*(INDEX(Forecast_Capex_Input!$H$12:$H$286,$X584)=Repex),0)
*$DE584</f>
        <v>0</v>
      </c>
      <c r="DL584" s="165"/>
      <c r="DM584" s="188" t="b" cm="1">
        <f t="array" aca="1" ref="DM584" ca="1">OR($G584=Forecast_Capex_Input!$BN$8:$BN$9)</f>
        <v>0</v>
      </c>
      <c r="DN584" s="188" cm="1">
        <f t="array" aca="1" ref="DN584" ca="1">IFERROR(INDEX(Forecast_Capex_Input!BO$12:BO$286,$X584)
*(INDEX(Forecast_Capex_Input!$H$12:$H$286,$X584)=Repex),0)
*$DM584</f>
        <v>0</v>
      </c>
      <c r="DO584" s="188" cm="1">
        <f t="array" aca="1" ref="DO584" ca="1">IFERROR(INDEX(Forecast_Capex_Input!BP$12:BP$286,$X584)
*(INDEX(Forecast_Capex_Input!$H$12:$H$286,$X584)=Repex),0)
*$DM584</f>
        <v>0</v>
      </c>
      <c r="DP584" s="188" cm="1">
        <f t="array" aca="1" ref="DP584" ca="1">IFERROR(INDEX(Forecast_Capex_Input!BQ$12:BQ$286,$X584)
*(INDEX(Forecast_Capex_Input!$H$12:$H$286,$X584)=Repex),0)
*$DM584</f>
        <v>0</v>
      </c>
      <c r="DQ584" s="188" cm="1">
        <f t="array" aca="1" ref="DQ584" ca="1">IFERROR(INDEX(Forecast_Capex_Input!BR$12:BR$286,$X584)
*(INDEX(Forecast_Capex_Input!$H$12:$H$286,$X584)=Repex),0)
*$DM584</f>
        <v>0</v>
      </c>
      <c r="DR584" s="188" cm="1">
        <f t="array" aca="1" ref="DR584" ca="1">IFERROR(INDEX(Forecast_Capex_Input!BS$12:BS$286,$X584)
*(INDEX(Forecast_Capex_Input!$H$12:$H$286,$X584)=Repex),0)
*$DM584</f>
        <v>0</v>
      </c>
      <c r="DS584" s="165"/>
      <c r="DT584" s="188" t="b" cm="1">
        <f t="array" aca="1" ref="DT584" ca="1">OR($G584=Forecast_Capex_Input!$BU$8:$BU$10)</f>
        <v>0</v>
      </c>
      <c r="DU584" s="188" cm="1">
        <f t="array" aca="1" ref="DU584" ca="1">IFERROR(INDEX(Forecast_Capex_Input!BV$12:BV$286,$X584)
*(INDEX(Forecast_Capex_Input!$H$12:$H$286,$X584)=Repex),0)
*$DT584</f>
        <v>0</v>
      </c>
      <c r="DV584" s="188" cm="1">
        <f t="array" aca="1" ref="DV584" ca="1">IFERROR(INDEX(Forecast_Capex_Input!BW$12:BW$286,$X584)
*(INDEX(Forecast_Capex_Input!$H$12:$H$286,$X584)=Repex),0)
*$DT584</f>
        <v>0</v>
      </c>
      <c r="DW584" s="188" cm="1">
        <f t="array" aca="1" ref="DW584" ca="1">IFERROR(INDEX(Forecast_Capex_Input!BX$12:BX$286,$X584)
*(INDEX(Forecast_Capex_Input!$H$12:$H$286,$X584)=Repex),0)
*$DT584</f>
        <v>0</v>
      </c>
      <c r="DX584" s="188" cm="1">
        <f t="array" aca="1" ref="DX584" ca="1">IFERROR(INDEX(Forecast_Capex_Input!BY$12:BY$286,$X584)
*(INDEX(Forecast_Capex_Input!$H$12:$H$286,$X584)=Repex),0)
*$DT584</f>
        <v>0</v>
      </c>
      <c r="DY584" s="188" cm="1">
        <f t="array" aca="1" ref="DY584" ca="1">IFERROR(INDEX(Forecast_Capex_Input!BZ$12:BZ$286,$X584)
*(INDEX(Forecast_Capex_Input!$H$12:$H$286,$X584)=Repex),0)
*$DT584</f>
        <v>0</v>
      </c>
      <c r="DZ584" s="188" cm="1">
        <f t="array" aca="1" ref="DZ584" ca="1">IFERROR(INDEX(Forecast_Capex_Input!CA$12:CA$286,$X584)
*(INDEX(Forecast_Capex_Input!$H$12:$H$286,$X584)=Repex),0)
*$DT584</f>
        <v>0</v>
      </c>
      <c r="EA584" s="188" cm="1">
        <f t="array" aca="1" ref="EA584" ca="1">IFERROR(INDEX(Forecast_Capex_Input!CB$12:CB$286,$X584)
*(INDEX(Forecast_Capex_Input!$H$12:$H$286,$X584)=Repex),0)
*$DT584</f>
        <v>0</v>
      </c>
      <c r="EB584" s="188" cm="1">
        <f t="array" aca="1" ref="EB584" ca="1">IFERROR(INDEX(Forecast_Capex_Input!CC$12:CC$286,$X584)
*(INDEX(Forecast_Capex_Input!$H$12:$H$286,$X584)=Repex),0)
*$DT584</f>
        <v>0</v>
      </c>
      <c r="EC584" s="165"/>
      <c r="ED584" s="226" t="str">
        <f t="shared" si="391"/>
        <v>N/A</v>
      </c>
      <c r="EE584" s="174" t="s">
        <v>15</v>
      </c>
    </row>
    <row r="585" spans="3:135" x14ac:dyDescent="0.2">
      <c r="C585" s="174">
        <f t="shared" si="392"/>
        <v>575</v>
      </c>
      <c r="D585" s="167" t="str" cm="1">
        <f t="array" ref="D585">IFERROR(INDEX(Forecast_Capex_Input!$D$12:$D$286,$X585),NA)</f>
        <v>N/A</v>
      </c>
      <c r="E585" s="172" t="str" cm="1">
        <f t="array" ref="E585">IF($X585=NA,NA,INDEX(Forecast_Capex_Input!$E$12:$E$286,$X585))</f>
        <v>N/A</v>
      </c>
      <c r="F585" s="167" t="str" cm="1">
        <f t="array" aca="1" ref="F585" ca="1">IFERROR(INDEX(General!$E$25:$E$26,$Y585),NA)</f>
        <v>N/A</v>
      </c>
      <c r="G585" s="167" t="str" cm="1">
        <f t="array" aca="1" ref="G585" ca="1">IFERROR(INDEX(Forecast_Capex_Input!$AI$11:$BB$11,$AA585),NA)</f>
        <v>N/A</v>
      </c>
      <c r="H585" s="189" t="str" cm="1">
        <f t="array" aca="1" ref="H585" ca="1">IFERROR(INDEX(Forecast_Capex_Input!$AI$12:$BB$286,$X585,$AA585),NA)</f>
        <v>N/A</v>
      </c>
      <c r="I585" s="199" t="str" cm="1">
        <f t="array" ref="I585">IFERROR(INDEX(Forecast_Capex_Input!$F$12:$F$286,$X585),NA)</f>
        <v>N/A</v>
      </c>
      <c r="J585" s="199" t="str" cm="1">
        <f t="array" ref="J585">IFERROR(INDEX(Forecast_Capex_Input!G$12:G$286,$X585),NA)</f>
        <v>N/A</v>
      </c>
      <c r="K585" s="199" t="str" cm="1">
        <f t="array" ref="K585">IFERROR(INDEX(Forecast_Capex_Input!H$12:H$286,$X585),NA)</f>
        <v>N/A</v>
      </c>
      <c r="L585" s="199" t="str" cm="1">
        <f t="array" ref="L585">IFERROR(INDEX(Forecast_Capex_Input!I$12:I$286,$X585),NA)</f>
        <v>N/A</v>
      </c>
      <c r="M585" s="199" t="str" cm="1">
        <f t="array" ref="M585">IFERROR(INDEX(Forecast_Capex_Input!J$12:J$286,$X585),NA)</f>
        <v>N/A</v>
      </c>
      <c r="N585" s="199" t="str" cm="1">
        <f t="array" ref="N585">IFERROR(INDEX(Forecast_Capex_Input!K$12:K$286,$X585),NA)</f>
        <v>N/A</v>
      </c>
      <c r="O585" s="199" t="str" cm="1">
        <f t="array" ref="O585">IFERROR(INDEX(Forecast_Capex_Input!L$12:L$286,$X585),NA)</f>
        <v>N/A</v>
      </c>
      <c r="P585" s="199" t="str" cm="1">
        <f t="array" ref="P585">IFERROR(INDEX(Forecast_Capex_Input!M$12:M$286,$X585),NA)</f>
        <v>N/A</v>
      </c>
      <c r="Q585" s="172" t="str" cm="1">
        <f t="array" ref="Q585">IFERROR(INDEX(Forecast_Capex_Input!N$12:N$286,$X585),NA)</f>
        <v>N/A</v>
      </c>
      <c r="R585" s="265" cm="1">
        <f t="array" ref="R585">IFERROR(INDEX(Forecast_Capex_Input!O$12:O$286,$X585),0)</f>
        <v>0</v>
      </c>
      <c r="S585" s="172" cm="1">
        <f t="array" ref="S585">IFERROR(INDEX(Forecast_Capex_Input!P$12:P$286,$X585),0)</f>
        <v>0</v>
      </c>
      <c r="T585" s="199" t="str" cm="1">
        <f t="array" aca="1" ref="T585" ca="1">IFERROR(INDEX(General!$K$84:$K$103,$AA585),NA)</f>
        <v>N/A</v>
      </c>
      <c r="U585" s="188" cm="1">
        <f t="array" aca="1" ref="U585" ca="1">IFERROR(
IF($F585=General!$E$25,INDEX(Forecast_Capex_Input!S$12:S$286,$X585),
INDEX(Forecast_Capex_Input!T$12:T$286,$X585)),0)</f>
        <v>0</v>
      </c>
      <c r="V585" s="222" t="b">
        <f>IFERROR(INDEX(Overheads!$T$19:$T$26,MATCH($I585,Overheads!$E$19:$E$26,0)),FALSE)</f>
        <v>0</v>
      </c>
      <c r="W585" s="165"/>
      <c r="X585" s="174" t="str">
        <f>IFERROR(
IF(MATCH($C585,Forecast_Capex_Input!$CI$12:$CI$286,1)+1&gt;MAX(Forecast_Capex_Input!$C$12:$C$286),NA,
MATCH($C585,Forecast_Capex_Input!$CI$12:$CI$286,1)+1),1)</f>
        <v>N/A</v>
      </c>
      <c r="Y585" s="174" t="str" cm="1">
        <f t="array" aca="1" ref="Y585" ca="1">IFERROR(
IF(X584&lt;&gt;X585,1,
IF(COUNTIF(OFFSET(Y584,0,0,-INDEX(Forecast_Capex_Input!$CG$12:$CG$286,$X585)),Y584)=INDEX(Forecast_Capex_Input!$CG$12:$CG$286,$X585),Y584+1,Y584)),NA)</f>
        <v>N/A</v>
      </c>
      <c r="Z585" s="174" t="str" cm="1">
        <f t="array" ref="Z585">IFERROR($C585-IF($X585=1,1,INDEX(Forecast_Capex_Input!$CI$12:$CI$286,$X585-1))+1,NA)</f>
        <v>N/A</v>
      </c>
      <c r="AA585" s="174" t="str" cm="1">
        <f t="array" aca="1" ref="AA585" ca="1">IFERROR(IF(Y585=1,
INDEX(Forecast_Capex_Input!$AI$10:$BB$10,SMALL(IF(INDEX(Forecast_Capex_Input!$AI$12:$BB$286,$X585,0)&gt;0,COLUMN(Forecast_Capex_Input!$AI$10:$BB$10)-COLUMN(Forecast_Capex_Input!$AI$12)+1),ROWS(OFFSET(AA584,0,0,-$Z585)))),
OFFSET(AA584,-INDEX(Forecast_Capex_Input!$CG$12:$CG$286,$X585)+1,0)),NA)</f>
        <v>N/A</v>
      </c>
      <c r="AB585" s="174" t="str">
        <f t="shared" ca="1" si="361"/>
        <v>N/A</v>
      </c>
      <c r="AC585" s="222" t="b">
        <f t="shared" si="393"/>
        <v>0</v>
      </c>
      <c r="AD585" s="220" t="b">
        <v>0</v>
      </c>
      <c r="AE585" s="222" t="b">
        <f t="shared" si="362"/>
        <v>1</v>
      </c>
      <c r="AF585" s="165"/>
      <c r="AG585" s="215">
        <v>0</v>
      </c>
      <c r="AH585" s="215">
        <v>0</v>
      </c>
      <c r="AI585" s="215">
        <v>0</v>
      </c>
      <c r="AJ585" s="215">
        <v>0</v>
      </c>
      <c r="AK585" s="215">
        <v>0</v>
      </c>
      <c r="AL585" s="155">
        <v>0</v>
      </c>
      <c r="AM585" s="165"/>
      <c r="AN585" s="215" cm="1">
        <f t="array" aca="1" ref="AN585" ca="1">IFERROR(INDEX(General!O$33:O$34,$AB585)
*AG585,0)</f>
        <v>0</v>
      </c>
      <c r="AO585" s="215" cm="1">
        <f t="array" aca="1" ref="AO585" ca="1">IFERROR(INDEX(General!P$33:P$34,$AB585)
*AH585,0)</f>
        <v>0</v>
      </c>
      <c r="AP585" s="215" cm="1">
        <f t="array" aca="1" ref="AP585" ca="1">IFERROR(INDEX(General!Q$33:Q$34,$AB585)
*AI585,0)</f>
        <v>0</v>
      </c>
      <c r="AQ585" s="215" cm="1">
        <f t="array" aca="1" ref="AQ585" ca="1">IFERROR(INDEX(General!R$33:R$34,$AB585)
*AJ585,0)</f>
        <v>0</v>
      </c>
      <c r="AR585" s="215" cm="1">
        <f t="array" aca="1" ref="AR585" ca="1">IFERROR(INDEX(General!S$33:S$34,$AB585)
*AK585,0)</f>
        <v>0</v>
      </c>
      <c r="AS585" s="155">
        <f t="shared" ca="1" si="394"/>
        <v>0</v>
      </c>
      <c r="AT585" s="165"/>
      <c r="AU585" s="215">
        <f ca="1">IF($AE585=FALSE,AN585*Overheads!$R$24*$V585,
IFERROR(Overheads!$O$49*$V585*AN585,0)
+IFERROR(Overheads!Q$59*$V585*(AN585/Overheads!Q$68),0))</f>
        <v>0</v>
      </c>
      <c r="AV585" s="215">
        <f ca="1">IF($AE585=FALSE,AO585*Overheads!$R$24*$V585,
IFERROR(Overheads!$O$49*$V585*AO585,0)
+IFERROR(Overheads!R$59*$V585*(AO585/Overheads!R$68),0))</f>
        <v>0</v>
      </c>
      <c r="AW585" s="215">
        <f ca="1">IF($AE585=FALSE,AP585*Overheads!$R$24*$V585,
IFERROR(Overheads!$O$49*$V585*AP585,0)
+IFERROR(Overheads!S$59*$V585*(AP585/Overheads!S$68),0))</f>
        <v>0</v>
      </c>
      <c r="AX585" s="215">
        <f ca="1">IF($AE585=FALSE,AQ585*Overheads!$R$24*$V585,
IFERROR(Overheads!$O$49*$V585*AQ585,0)
+IFERROR(Overheads!T$59*$V585*(AQ585/Overheads!T$68),0))</f>
        <v>0</v>
      </c>
      <c r="AY585" s="215">
        <f ca="1">IF($AE585=FALSE,AR585*Overheads!$R$24*$V585,
IFERROR(Overheads!$O$49*$V585*AR585,0)
+IFERROR(Overheads!U$59*$V585*(AR585/Overheads!U$68),0))</f>
        <v>0</v>
      </c>
      <c r="AZ585" s="155">
        <f t="shared" ca="1" si="395"/>
        <v>0</v>
      </c>
      <c r="BA585" s="165"/>
      <c r="BB585" s="215">
        <f ca="1">IF($AE585=FALSE,AN585*Overheads!$S$25,
IFERROR(Overheads!$O$50*AN585,0)
+IFERROR(Overheads!Q$60*(AN585/Overheads!Q$66),0))</f>
        <v>0</v>
      </c>
      <c r="BC585" s="215">
        <f ca="1">IF($AE585=FALSE,AO585*Overheads!$S$25,
IFERROR(Overheads!$O$50*AO585,0)
+IFERROR(Overheads!R$60*(AO585/Overheads!R$66),0))</f>
        <v>0</v>
      </c>
      <c r="BD585" s="215">
        <f ca="1">IF($AE585=FALSE,AP585*Overheads!$S$25,
IFERROR(Overheads!$O$50*AP585,0)
+IFERROR(Overheads!S$60*(AP585/Overheads!S$66),0))</f>
        <v>0</v>
      </c>
      <c r="BE585" s="215">
        <f ca="1">IF($AE585=FALSE,AQ585*Overheads!$S$25,
IFERROR(Overheads!$O$50*AQ585,0)
+IFERROR(Overheads!T$60*(AQ585/Overheads!T$66),0))</f>
        <v>0</v>
      </c>
      <c r="BF585" s="215">
        <f ca="1">IF($AE585=FALSE,AR585*Overheads!$S$25,
IFERROR(Overheads!$O$50*AR585,0)
+IFERROR(Overheads!U$60*(AR585/Overheads!U$66),0))</f>
        <v>0</v>
      </c>
      <c r="BG585" s="155">
        <f t="shared" ca="1" si="396"/>
        <v>0</v>
      </c>
      <c r="BH585" s="165"/>
      <c r="BI585" s="215">
        <f t="shared" ca="1" si="397"/>
        <v>0</v>
      </c>
      <c r="BJ585" s="215">
        <f t="shared" ca="1" si="363"/>
        <v>0</v>
      </c>
      <c r="BK585" s="215">
        <f t="shared" ca="1" si="364"/>
        <v>0</v>
      </c>
      <c r="BL585" s="215">
        <f t="shared" ca="1" si="365"/>
        <v>0</v>
      </c>
      <c r="BM585" s="215">
        <f t="shared" ca="1" si="366"/>
        <v>0</v>
      </c>
      <c r="BN585" s="155">
        <f t="shared" ca="1" si="398"/>
        <v>0</v>
      </c>
      <c r="BO585" s="165"/>
      <c r="BP585" s="187" cm="1">
        <f t="array" ref="BP585">IFERROR(IF($X585=$X584,BP584,INDEX(Forecast_Capex_Input!AC$12:AC$286,$X585)),0)</f>
        <v>0</v>
      </c>
      <c r="BQ585" s="187" cm="1">
        <f t="array" ref="BQ585">IFERROR(IF($X585=$X584,BQ584,INDEX(Forecast_Capex_Input!AD$12:AD$286,$X585)),0)</f>
        <v>0</v>
      </c>
      <c r="BR585" s="187" cm="1">
        <f t="array" ref="BR585">IFERROR(IF($X585=$X584,BR584,INDEX(Forecast_Capex_Input!AE$12:AE$286,$X585)),0)</f>
        <v>0</v>
      </c>
      <c r="BS585" s="187" cm="1">
        <f t="array" ref="BS585">IFERROR(IF($X585=$X584,BS584,INDEX(Forecast_Capex_Input!AF$12:AF$286,$X585)),0)</f>
        <v>0</v>
      </c>
      <c r="BT585" s="187" cm="1">
        <f t="array" ref="BT585">IFERROR(IF($X585=$X584,BT584,INDEX(Forecast_Capex_Input!AG$12:AG$286,$X585)),0)</f>
        <v>0</v>
      </c>
      <c r="BU585" s="165"/>
      <c r="BV585" s="215">
        <f t="shared" si="367"/>
        <v>0</v>
      </c>
      <c r="BW585" s="215">
        <f t="shared" si="368"/>
        <v>0</v>
      </c>
      <c r="BX585" s="215">
        <f t="shared" si="369"/>
        <v>0</v>
      </c>
      <c r="BY585" s="215">
        <f t="shared" si="370"/>
        <v>0</v>
      </c>
      <c r="BZ585" s="215">
        <f t="shared" si="371"/>
        <v>0</v>
      </c>
      <c r="CA585" s="155">
        <f t="shared" si="399"/>
        <v>0</v>
      </c>
      <c r="CB585" s="165"/>
      <c r="CC585" s="215">
        <f t="shared" si="372"/>
        <v>0</v>
      </c>
      <c r="CD585" s="215">
        <f t="shared" si="373"/>
        <v>0</v>
      </c>
      <c r="CE585" s="215">
        <f t="shared" si="374"/>
        <v>0</v>
      </c>
      <c r="CF585" s="215">
        <f t="shared" si="375"/>
        <v>0</v>
      </c>
      <c r="CG585" s="215">
        <f t="shared" si="376"/>
        <v>0</v>
      </c>
      <c r="CH585" s="155">
        <f t="shared" si="400"/>
        <v>0</v>
      </c>
      <c r="CI585" s="165"/>
      <c r="CJ585" s="215">
        <f t="shared" si="377"/>
        <v>0</v>
      </c>
      <c r="CK585" s="215">
        <f t="shared" si="378"/>
        <v>0</v>
      </c>
      <c r="CL585" s="215">
        <f t="shared" si="379"/>
        <v>0</v>
      </c>
      <c r="CM585" s="215">
        <f t="shared" si="380"/>
        <v>0</v>
      </c>
      <c r="CN585" s="215">
        <f t="shared" si="381"/>
        <v>0</v>
      </c>
      <c r="CO585" s="155">
        <f t="shared" si="401"/>
        <v>0</v>
      </c>
      <c r="CP585" s="165"/>
      <c r="CQ585" s="223">
        <f t="shared" si="382"/>
        <v>0</v>
      </c>
      <c r="CR585" s="223">
        <f t="shared" si="383"/>
        <v>0</v>
      </c>
      <c r="CS585" s="223">
        <f t="shared" si="384"/>
        <v>0</v>
      </c>
      <c r="CT585" s="223">
        <f t="shared" si="385"/>
        <v>0</v>
      </c>
      <c r="CU585" s="223">
        <f t="shared" si="386"/>
        <v>0</v>
      </c>
      <c r="CV585" s="155">
        <f t="shared" si="402"/>
        <v>0</v>
      </c>
      <c r="CW585" s="165"/>
      <c r="CX585" s="215">
        <f t="shared" si="403"/>
        <v>0</v>
      </c>
      <c r="CY585" s="215">
        <f t="shared" si="387"/>
        <v>0</v>
      </c>
      <c r="CZ585" s="215">
        <f t="shared" si="388"/>
        <v>0</v>
      </c>
      <c r="DA585" s="215">
        <f t="shared" si="389"/>
        <v>0</v>
      </c>
      <c r="DB585" s="215">
        <f t="shared" si="390"/>
        <v>0</v>
      </c>
      <c r="DC585" s="155">
        <f t="shared" si="404"/>
        <v>0</v>
      </c>
      <c r="DD585" s="165"/>
      <c r="DE585" s="188" t="b" cm="1">
        <f t="array" aca="1" ref="DE585" ca="1">OR($G585=Forecast_Capex_Input!$BF$8:$BF$10)</f>
        <v>0</v>
      </c>
      <c r="DF585" s="188" cm="1">
        <f t="array" aca="1" ref="DF585" ca="1">IFERROR(INDEX(Forecast_Capex_Input!BG$12:BG$286,$X585)
*(INDEX(Forecast_Capex_Input!$H$12:$H$286,$X585)=Repex),0)
*$DE585</f>
        <v>0</v>
      </c>
      <c r="DG585" s="188" cm="1">
        <f t="array" aca="1" ref="DG585" ca="1">IFERROR(INDEX(Forecast_Capex_Input!BH$12:BH$286,$X585)
*(INDEX(Forecast_Capex_Input!$H$12:$H$286,$X585)=Repex),0)
*$DE585</f>
        <v>0</v>
      </c>
      <c r="DH585" s="188" cm="1">
        <f t="array" aca="1" ref="DH585" ca="1">IFERROR(INDEX(Forecast_Capex_Input!BI$12:BI$286,$X585)
*(INDEX(Forecast_Capex_Input!$H$12:$H$286,$X585)=Repex),0)
*$DE585</f>
        <v>0</v>
      </c>
      <c r="DI585" s="188" cm="1">
        <f t="array" aca="1" ref="DI585" ca="1">IFERROR(INDEX(Forecast_Capex_Input!BJ$12:BJ$286,$X585)
*(INDEX(Forecast_Capex_Input!$H$12:$H$286,$X585)=Repex),0)
*$DE585</f>
        <v>0</v>
      </c>
      <c r="DJ585" s="188" cm="1">
        <f t="array" aca="1" ref="DJ585" ca="1">IFERROR(INDEX(Forecast_Capex_Input!BK$12:BK$286,$X585)
*(INDEX(Forecast_Capex_Input!$H$12:$H$286,$X585)=Repex),0)
*$DE585</f>
        <v>0</v>
      </c>
      <c r="DK585" s="188" cm="1">
        <f t="array" aca="1" ref="DK585" ca="1">IFERROR(INDEX(Forecast_Capex_Input!BL$12:BL$286,$X585)
*(INDEX(Forecast_Capex_Input!$H$12:$H$286,$X585)=Repex),0)
*$DE585</f>
        <v>0</v>
      </c>
      <c r="DL585" s="165"/>
      <c r="DM585" s="188" t="b" cm="1">
        <f t="array" aca="1" ref="DM585" ca="1">OR($G585=Forecast_Capex_Input!$BN$8:$BN$9)</f>
        <v>0</v>
      </c>
      <c r="DN585" s="188" cm="1">
        <f t="array" aca="1" ref="DN585" ca="1">IFERROR(INDEX(Forecast_Capex_Input!BO$12:BO$286,$X585)
*(INDEX(Forecast_Capex_Input!$H$12:$H$286,$X585)=Repex),0)
*$DM585</f>
        <v>0</v>
      </c>
      <c r="DO585" s="188" cm="1">
        <f t="array" aca="1" ref="DO585" ca="1">IFERROR(INDEX(Forecast_Capex_Input!BP$12:BP$286,$X585)
*(INDEX(Forecast_Capex_Input!$H$12:$H$286,$X585)=Repex),0)
*$DM585</f>
        <v>0</v>
      </c>
      <c r="DP585" s="188" cm="1">
        <f t="array" aca="1" ref="DP585" ca="1">IFERROR(INDEX(Forecast_Capex_Input!BQ$12:BQ$286,$X585)
*(INDEX(Forecast_Capex_Input!$H$12:$H$286,$X585)=Repex),0)
*$DM585</f>
        <v>0</v>
      </c>
      <c r="DQ585" s="188" cm="1">
        <f t="array" aca="1" ref="DQ585" ca="1">IFERROR(INDEX(Forecast_Capex_Input!BR$12:BR$286,$X585)
*(INDEX(Forecast_Capex_Input!$H$12:$H$286,$X585)=Repex),0)
*$DM585</f>
        <v>0</v>
      </c>
      <c r="DR585" s="188" cm="1">
        <f t="array" aca="1" ref="DR585" ca="1">IFERROR(INDEX(Forecast_Capex_Input!BS$12:BS$286,$X585)
*(INDEX(Forecast_Capex_Input!$H$12:$H$286,$X585)=Repex),0)
*$DM585</f>
        <v>0</v>
      </c>
      <c r="DS585" s="165"/>
      <c r="DT585" s="188" t="b" cm="1">
        <f t="array" aca="1" ref="DT585" ca="1">OR($G585=Forecast_Capex_Input!$BU$8:$BU$10)</f>
        <v>0</v>
      </c>
      <c r="DU585" s="188" cm="1">
        <f t="array" aca="1" ref="DU585" ca="1">IFERROR(INDEX(Forecast_Capex_Input!BV$12:BV$286,$X585)
*(INDEX(Forecast_Capex_Input!$H$12:$H$286,$X585)=Repex),0)
*$DT585</f>
        <v>0</v>
      </c>
      <c r="DV585" s="188" cm="1">
        <f t="array" aca="1" ref="DV585" ca="1">IFERROR(INDEX(Forecast_Capex_Input!BW$12:BW$286,$X585)
*(INDEX(Forecast_Capex_Input!$H$12:$H$286,$X585)=Repex),0)
*$DT585</f>
        <v>0</v>
      </c>
      <c r="DW585" s="188" cm="1">
        <f t="array" aca="1" ref="DW585" ca="1">IFERROR(INDEX(Forecast_Capex_Input!BX$12:BX$286,$X585)
*(INDEX(Forecast_Capex_Input!$H$12:$H$286,$X585)=Repex),0)
*$DT585</f>
        <v>0</v>
      </c>
      <c r="DX585" s="188" cm="1">
        <f t="array" aca="1" ref="DX585" ca="1">IFERROR(INDEX(Forecast_Capex_Input!BY$12:BY$286,$X585)
*(INDEX(Forecast_Capex_Input!$H$12:$H$286,$X585)=Repex),0)
*$DT585</f>
        <v>0</v>
      </c>
      <c r="DY585" s="188" cm="1">
        <f t="array" aca="1" ref="DY585" ca="1">IFERROR(INDEX(Forecast_Capex_Input!BZ$12:BZ$286,$X585)
*(INDEX(Forecast_Capex_Input!$H$12:$H$286,$X585)=Repex),0)
*$DT585</f>
        <v>0</v>
      </c>
      <c r="DZ585" s="188" cm="1">
        <f t="array" aca="1" ref="DZ585" ca="1">IFERROR(INDEX(Forecast_Capex_Input!CA$12:CA$286,$X585)
*(INDEX(Forecast_Capex_Input!$H$12:$H$286,$X585)=Repex),0)
*$DT585</f>
        <v>0</v>
      </c>
      <c r="EA585" s="188" cm="1">
        <f t="array" aca="1" ref="EA585" ca="1">IFERROR(INDEX(Forecast_Capex_Input!CB$12:CB$286,$X585)
*(INDEX(Forecast_Capex_Input!$H$12:$H$286,$X585)=Repex),0)
*$DT585</f>
        <v>0</v>
      </c>
      <c r="EB585" s="188" cm="1">
        <f t="array" aca="1" ref="EB585" ca="1">IFERROR(INDEX(Forecast_Capex_Input!CC$12:CC$286,$X585)
*(INDEX(Forecast_Capex_Input!$H$12:$H$286,$X585)=Repex),0)
*$DT585</f>
        <v>0</v>
      </c>
      <c r="EC585" s="165"/>
      <c r="ED585" s="226" t="str">
        <f t="shared" si="391"/>
        <v>N/A</v>
      </c>
      <c r="EE585" s="174" t="s">
        <v>15</v>
      </c>
    </row>
    <row r="586" spans="3:135" x14ac:dyDescent="0.2">
      <c r="C586" s="174">
        <f t="shared" si="392"/>
        <v>576</v>
      </c>
      <c r="D586" s="167" t="str" cm="1">
        <f t="array" ref="D586">IFERROR(INDEX(Forecast_Capex_Input!$D$12:$D$286,$X586),NA)</f>
        <v>N/A</v>
      </c>
      <c r="E586" s="172" t="str" cm="1">
        <f t="array" ref="E586">IF($X586=NA,NA,INDEX(Forecast_Capex_Input!$E$12:$E$286,$X586))</f>
        <v>N/A</v>
      </c>
      <c r="F586" s="167" t="str" cm="1">
        <f t="array" aca="1" ref="F586" ca="1">IFERROR(INDEX(General!$E$25:$E$26,$Y586),NA)</f>
        <v>N/A</v>
      </c>
      <c r="G586" s="167" t="str" cm="1">
        <f t="array" aca="1" ref="G586" ca="1">IFERROR(INDEX(Forecast_Capex_Input!$AI$11:$BB$11,$AA586),NA)</f>
        <v>N/A</v>
      </c>
      <c r="H586" s="189" t="str" cm="1">
        <f t="array" aca="1" ref="H586" ca="1">IFERROR(INDEX(Forecast_Capex_Input!$AI$12:$BB$286,$X586,$AA586),NA)</f>
        <v>N/A</v>
      </c>
      <c r="I586" s="199" t="str" cm="1">
        <f t="array" ref="I586">IFERROR(INDEX(Forecast_Capex_Input!$F$12:$F$286,$X586),NA)</f>
        <v>N/A</v>
      </c>
      <c r="J586" s="199" t="str" cm="1">
        <f t="array" ref="J586">IFERROR(INDEX(Forecast_Capex_Input!G$12:G$286,$X586),NA)</f>
        <v>N/A</v>
      </c>
      <c r="K586" s="199" t="str" cm="1">
        <f t="array" ref="K586">IFERROR(INDEX(Forecast_Capex_Input!H$12:H$286,$X586),NA)</f>
        <v>N/A</v>
      </c>
      <c r="L586" s="199" t="str" cm="1">
        <f t="array" ref="L586">IFERROR(INDEX(Forecast_Capex_Input!I$12:I$286,$X586),NA)</f>
        <v>N/A</v>
      </c>
      <c r="M586" s="199" t="str" cm="1">
        <f t="array" ref="M586">IFERROR(INDEX(Forecast_Capex_Input!J$12:J$286,$X586),NA)</f>
        <v>N/A</v>
      </c>
      <c r="N586" s="199" t="str" cm="1">
        <f t="array" ref="N586">IFERROR(INDEX(Forecast_Capex_Input!K$12:K$286,$X586),NA)</f>
        <v>N/A</v>
      </c>
      <c r="O586" s="199" t="str" cm="1">
        <f t="array" ref="O586">IFERROR(INDEX(Forecast_Capex_Input!L$12:L$286,$X586),NA)</f>
        <v>N/A</v>
      </c>
      <c r="P586" s="199" t="str" cm="1">
        <f t="array" ref="P586">IFERROR(INDEX(Forecast_Capex_Input!M$12:M$286,$X586),NA)</f>
        <v>N/A</v>
      </c>
      <c r="Q586" s="172" t="str" cm="1">
        <f t="array" ref="Q586">IFERROR(INDEX(Forecast_Capex_Input!N$12:N$286,$X586),NA)</f>
        <v>N/A</v>
      </c>
      <c r="R586" s="265" cm="1">
        <f t="array" ref="R586">IFERROR(INDEX(Forecast_Capex_Input!O$12:O$286,$X586),0)</f>
        <v>0</v>
      </c>
      <c r="S586" s="172" cm="1">
        <f t="array" ref="S586">IFERROR(INDEX(Forecast_Capex_Input!P$12:P$286,$X586),0)</f>
        <v>0</v>
      </c>
      <c r="T586" s="199" t="str" cm="1">
        <f t="array" aca="1" ref="T586" ca="1">IFERROR(INDEX(General!$K$84:$K$103,$AA586),NA)</f>
        <v>N/A</v>
      </c>
      <c r="U586" s="188" cm="1">
        <f t="array" aca="1" ref="U586" ca="1">IFERROR(
IF($F586=General!$E$25,INDEX(Forecast_Capex_Input!S$12:S$286,$X586),
INDEX(Forecast_Capex_Input!T$12:T$286,$X586)),0)</f>
        <v>0</v>
      </c>
      <c r="V586" s="222" t="b">
        <f>IFERROR(INDEX(Overheads!$T$19:$T$26,MATCH($I586,Overheads!$E$19:$E$26,0)),FALSE)</f>
        <v>0</v>
      </c>
      <c r="W586" s="165"/>
      <c r="X586" s="174" t="str">
        <f>IFERROR(
IF(MATCH($C586,Forecast_Capex_Input!$CI$12:$CI$286,1)+1&gt;MAX(Forecast_Capex_Input!$C$12:$C$286),NA,
MATCH($C586,Forecast_Capex_Input!$CI$12:$CI$286,1)+1),1)</f>
        <v>N/A</v>
      </c>
      <c r="Y586" s="174" t="str" cm="1">
        <f t="array" aca="1" ref="Y586" ca="1">IFERROR(
IF(X585&lt;&gt;X586,1,
IF(COUNTIF(OFFSET(Y585,0,0,-INDEX(Forecast_Capex_Input!$CG$12:$CG$286,$X586)),Y585)=INDEX(Forecast_Capex_Input!$CG$12:$CG$286,$X586),Y585+1,Y585)),NA)</f>
        <v>N/A</v>
      </c>
      <c r="Z586" s="174" t="str" cm="1">
        <f t="array" ref="Z586">IFERROR($C586-IF($X586=1,1,INDEX(Forecast_Capex_Input!$CI$12:$CI$286,$X586-1))+1,NA)</f>
        <v>N/A</v>
      </c>
      <c r="AA586" s="174" t="str" cm="1">
        <f t="array" aca="1" ref="AA586" ca="1">IFERROR(IF(Y586=1,
INDEX(Forecast_Capex_Input!$AI$10:$BB$10,SMALL(IF(INDEX(Forecast_Capex_Input!$AI$12:$BB$286,$X586,0)&gt;0,COLUMN(Forecast_Capex_Input!$AI$10:$BB$10)-COLUMN(Forecast_Capex_Input!$AI$12)+1),ROWS(OFFSET(AA585,0,0,-$Z586)))),
OFFSET(AA585,-INDEX(Forecast_Capex_Input!$CG$12:$CG$286,$X586)+1,0)),NA)</f>
        <v>N/A</v>
      </c>
      <c r="AB586" s="174" t="str">
        <f t="shared" ca="1" si="361"/>
        <v>N/A</v>
      </c>
      <c r="AC586" s="222" t="b">
        <f t="shared" si="393"/>
        <v>0</v>
      </c>
      <c r="AD586" s="220" t="b">
        <v>0</v>
      </c>
      <c r="AE586" s="222" t="b">
        <f t="shared" si="362"/>
        <v>1</v>
      </c>
      <c r="AF586" s="165"/>
      <c r="AG586" s="215">
        <v>0</v>
      </c>
      <c r="AH586" s="215">
        <v>0</v>
      </c>
      <c r="AI586" s="215">
        <v>0</v>
      </c>
      <c r="AJ586" s="215">
        <v>0</v>
      </c>
      <c r="AK586" s="215">
        <v>0</v>
      </c>
      <c r="AL586" s="155">
        <v>0</v>
      </c>
      <c r="AM586" s="165"/>
      <c r="AN586" s="215" cm="1">
        <f t="array" aca="1" ref="AN586" ca="1">IFERROR(INDEX(General!O$33:O$34,$AB586)
*AG586,0)</f>
        <v>0</v>
      </c>
      <c r="AO586" s="215" cm="1">
        <f t="array" aca="1" ref="AO586" ca="1">IFERROR(INDEX(General!P$33:P$34,$AB586)
*AH586,0)</f>
        <v>0</v>
      </c>
      <c r="AP586" s="215" cm="1">
        <f t="array" aca="1" ref="AP586" ca="1">IFERROR(INDEX(General!Q$33:Q$34,$AB586)
*AI586,0)</f>
        <v>0</v>
      </c>
      <c r="AQ586" s="215" cm="1">
        <f t="array" aca="1" ref="AQ586" ca="1">IFERROR(INDEX(General!R$33:R$34,$AB586)
*AJ586,0)</f>
        <v>0</v>
      </c>
      <c r="AR586" s="215" cm="1">
        <f t="array" aca="1" ref="AR586" ca="1">IFERROR(INDEX(General!S$33:S$34,$AB586)
*AK586,0)</f>
        <v>0</v>
      </c>
      <c r="AS586" s="155">
        <f t="shared" ca="1" si="394"/>
        <v>0</v>
      </c>
      <c r="AT586" s="165"/>
      <c r="AU586" s="215">
        <f ca="1">IF($AE586=FALSE,AN586*Overheads!$R$24*$V586,
IFERROR(Overheads!$O$49*$V586*AN586,0)
+IFERROR(Overheads!Q$59*$V586*(AN586/Overheads!Q$68),0))</f>
        <v>0</v>
      </c>
      <c r="AV586" s="215">
        <f ca="1">IF($AE586=FALSE,AO586*Overheads!$R$24*$V586,
IFERROR(Overheads!$O$49*$V586*AO586,0)
+IFERROR(Overheads!R$59*$V586*(AO586/Overheads!R$68),0))</f>
        <v>0</v>
      </c>
      <c r="AW586" s="215">
        <f ca="1">IF($AE586=FALSE,AP586*Overheads!$R$24*$V586,
IFERROR(Overheads!$O$49*$V586*AP586,0)
+IFERROR(Overheads!S$59*$V586*(AP586/Overheads!S$68),0))</f>
        <v>0</v>
      </c>
      <c r="AX586" s="215">
        <f ca="1">IF($AE586=FALSE,AQ586*Overheads!$R$24*$V586,
IFERROR(Overheads!$O$49*$V586*AQ586,0)
+IFERROR(Overheads!T$59*$V586*(AQ586/Overheads!T$68),0))</f>
        <v>0</v>
      </c>
      <c r="AY586" s="215">
        <f ca="1">IF($AE586=FALSE,AR586*Overheads!$R$24*$V586,
IFERROR(Overheads!$O$49*$V586*AR586,0)
+IFERROR(Overheads!U$59*$V586*(AR586/Overheads!U$68),0))</f>
        <v>0</v>
      </c>
      <c r="AZ586" s="155">
        <f t="shared" ca="1" si="395"/>
        <v>0</v>
      </c>
      <c r="BA586" s="165"/>
      <c r="BB586" s="215">
        <f ca="1">IF($AE586=FALSE,AN586*Overheads!$S$25,
IFERROR(Overheads!$O$50*AN586,0)
+IFERROR(Overheads!Q$60*(AN586/Overheads!Q$66),0))</f>
        <v>0</v>
      </c>
      <c r="BC586" s="215">
        <f ca="1">IF($AE586=FALSE,AO586*Overheads!$S$25,
IFERROR(Overheads!$O$50*AO586,0)
+IFERROR(Overheads!R$60*(AO586/Overheads!R$66),0))</f>
        <v>0</v>
      </c>
      <c r="BD586" s="215">
        <f ca="1">IF($AE586=FALSE,AP586*Overheads!$S$25,
IFERROR(Overheads!$O$50*AP586,0)
+IFERROR(Overheads!S$60*(AP586/Overheads!S$66),0))</f>
        <v>0</v>
      </c>
      <c r="BE586" s="215">
        <f ca="1">IF($AE586=FALSE,AQ586*Overheads!$S$25,
IFERROR(Overheads!$O$50*AQ586,0)
+IFERROR(Overheads!T$60*(AQ586/Overheads!T$66),0))</f>
        <v>0</v>
      </c>
      <c r="BF586" s="215">
        <f ca="1">IF($AE586=FALSE,AR586*Overheads!$S$25,
IFERROR(Overheads!$O$50*AR586,0)
+IFERROR(Overheads!U$60*(AR586/Overheads!U$66),0))</f>
        <v>0</v>
      </c>
      <c r="BG586" s="155">
        <f t="shared" ca="1" si="396"/>
        <v>0</v>
      </c>
      <c r="BH586" s="165"/>
      <c r="BI586" s="215">
        <f t="shared" ca="1" si="397"/>
        <v>0</v>
      </c>
      <c r="BJ586" s="215">
        <f t="shared" ca="1" si="363"/>
        <v>0</v>
      </c>
      <c r="BK586" s="215">
        <f t="shared" ca="1" si="364"/>
        <v>0</v>
      </c>
      <c r="BL586" s="215">
        <f t="shared" ca="1" si="365"/>
        <v>0</v>
      </c>
      <c r="BM586" s="215">
        <f t="shared" ca="1" si="366"/>
        <v>0</v>
      </c>
      <c r="BN586" s="155">
        <f t="shared" ca="1" si="398"/>
        <v>0</v>
      </c>
      <c r="BO586" s="165"/>
      <c r="BP586" s="187" cm="1">
        <f t="array" ref="BP586">IFERROR(IF($X586=$X585,BP585,INDEX(Forecast_Capex_Input!AC$12:AC$286,$X586)),0)</f>
        <v>0</v>
      </c>
      <c r="BQ586" s="187" cm="1">
        <f t="array" ref="BQ586">IFERROR(IF($X586=$X585,BQ585,INDEX(Forecast_Capex_Input!AD$12:AD$286,$X586)),0)</f>
        <v>0</v>
      </c>
      <c r="BR586" s="187" cm="1">
        <f t="array" ref="BR586">IFERROR(IF($X586=$X585,BR585,INDEX(Forecast_Capex_Input!AE$12:AE$286,$X586)),0)</f>
        <v>0</v>
      </c>
      <c r="BS586" s="187" cm="1">
        <f t="array" ref="BS586">IFERROR(IF($X586=$X585,BS585,INDEX(Forecast_Capex_Input!AF$12:AF$286,$X586)),0)</f>
        <v>0</v>
      </c>
      <c r="BT586" s="187" cm="1">
        <f t="array" ref="BT586">IFERROR(IF($X586=$X585,BT585,INDEX(Forecast_Capex_Input!AG$12:AG$286,$X586)),0)</f>
        <v>0</v>
      </c>
      <c r="BU586" s="165"/>
      <c r="BV586" s="215">
        <f t="shared" si="367"/>
        <v>0</v>
      </c>
      <c r="BW586" s="215">
        <f t="shared" si="368"/>
        <v>0</v>
      </c>
      <c r="BX586" s="215">
        <f t="shared" si="369"/>
        <v>0</v>
      </c>
      <c r="BY586" s="215">
        <f t="shared" si="370"/>
        <v>0</v>
      </c>
      <c r="BZ586" s="215">
        <f t="shared" si="371"/>
        <v>0</v>
      </c>
      <c r="CA586" s="155">
        <f t="shared" si="399"/>
        <v>0</v>
      </c>
      <c r="CB586" s="165"/>
      <c r="CC586" s="215">
        <f t="shared" si="372"/>
        <v>0</v>
      </c>
      <c r="CD586" s="215">
        <f t="shared" si="373"/>
        <v>0</v>
      </c>
      <c r="CE586" s="215">
        <f t="shared" si="374"/>
        <v>0</v>
      </c>
      <c r="CF586" s="215">
        <f t="shared" si="375"/>
        <v>0</v>
      </c>
      <c r="CG586" s="215">
        <f t="shared" si="376"/>
        <v>0</v>
      </c>
      <c r="CH586" s="155">
        <f t="shared" si="400"/>
        <v>0</v>
      </c>
      <c r="CI586" s="165"/>
      <c r="CJ586" s="215">
        <f t="shared" si="377"/>
        <v>0</v>
      </c>
      <c r="CK586" s="215">
        <f t="shared" si="378"/>
        <v>0</v>
      </c>
      <c r="CL586" s="215">
        <f t="shared" si="379"/>
        <v>0</v>
      </c>
      <c r="CM586" s="215">
        <f t="shared" si="380"/>
        <v>0</v>
      </c>
      <c r="CN586" s="215">
        <f t="shared" si="381"/>
        <v>0</v>
      </c>
      <c r="CO586" s="155">
        <f t="shared" si="401"/>
        <v>0</v>
      </c>
      <c r="CP586" s="165"/>
      <c r="CQ586" s="223">
        <f t="shared" si="382"/>
        <v>0</v>
      </c>
      <c r="CR586" s="223">
        <f t="shared" si="383"/>
        <v>0</v>
      </c>
      <c r="CS586" s="223">
        <f t="shared" si="384"/>
        <v>0</v>
      </c>
      <c r="CT586" s="223">
        <f t="shared" si="385"/>
        <v>0</v>
      </c>
      <c r="CU586" s="223">
        <f t="shared" si="386"/>
        <v>0</v>
      </c>
      <c r="CV586" s="155">
        <f t="shared" si="402"/>
        <v>0</v>
      </c>
      <c r="CW586" s="165"/>
      <c r="CX586" s="215">
        <f t="shared" si="403"/>
        <v>0</v>
      </c>
      <c r="CY586" s="215">
        <f t="shared" si="387"/>
        <v>0</v>
      </c>
      <c r="CZ586" s="215">
        <f t="shared" si="388"/>
        <v>0</v>
      </c>
      <c r="DA586" s="215">
        <f t="shared" si="389"/>
        <v>0</v>
      </c>
      <c r="DB586" s="215">
        <f t="shared" si="390"/>
        <v>0</v>
      </c>
      <c r="DC586" s="155">
        <f t="shared" si="404"/>
        <v>0</v>
      </c>
      <c r="DD586" s="165"/>
      <c r="DE586" s="188" t="b" cm="1">
        <f t="array" aca="1" ref="DE586" ca="1">OR($G586=Forecast_Capex_Input!$BF$8:$BF$10)</f>
        <v>0</v>
      </c>
      <c r="DF586" s="188" cm="1">
        <f t="array" aca="1" ref="DF586" ca="1">IFERROR(INDEX(Forecast_Capex_Input!BG$12:BG$286,$X586)
*(INDEX(Forecast_Capex_Input!$H$12:$H$286,$X586)=Repex),0)
*$DE586</f>
        <v>0</v>
      </c>
      <c r="DG586" s="188" cm="1">
        <f t="array" aca="1" ref="DG586" ca="1">IFERROR(INDEX(Forecast_Capex_Input!BH$12:BH$286,$X586)
*(INDEX(Forecast_Capex_Input!$H$12:$H$286,$X586)=Repex),0)
*$DE586</f>
        <v>0</v>
      </c>
      <c r="DH586" s="188" cm="1">
        <f t="array" aca="1" ref="DH586" ca="1">IFERROR(INDEX(Forecast_Capex_Input!BI$12:BI$286,$X586)
*(INDEX(Forecast_Capex_Input!$H$12:$H$286,$X586)=Repex),0)
*$DE586</f>
        <v>0</v>
      </c>
      <c r="DI586" s="188" cm="1">
        <f t="array" aca="1" ref="DI586" ca="1">IFERROR(INDEX(Forecast_Capex_Input!BJ$12:BJ$286,$X586)
*(INDEX(Forecast_Capex_Input!$H$12:$H$286,$X586)=Repex),0)
*$DE586</f>
        <v>0</v>
      </c>
      <c r="DJ586" s="188" cm="1">
        <f t="array" aca="1" ref="DJ586" ca="1">IFERROR(INDEX(Forecast_Capex_Input!BK$12:BK$286,$X586)
*(INDEX(Forecast_Capex_Input!$H$12:$H$286,$X586)=Repex),0)
*$DE586</f>
        <v>0</v>
      </c>
      <c r="DK586" s="188" cm="1">
        <f t="array" aca="1" ref="DK586" ca="1">IFERROR(INDEX(Forecast_Capex_Input!BL$12:BL$286,$X586)
*(INDEX(Forecast_Capex_Input!$H$12:$H$286,$X586)=Repex),0)
*$DE586</f>
        <v>0</v>
      </c>
      <c r="DL586" s="165"/>
      <c r="DM586" s="188" t="b" cm="1">
        <f t="array" aca="1" ref="DM586" ca="1">OR($G586=Forecast_Capex_Input!$BN$8:$BN$9)</f>
        <v>0</v>
      </c>
      <c r="DN586" s="188" cm="1">
        <f t="array" aca="1" ref="DN586" ca="1">IFERROR(INDEX(Forecast_Capex_Input!BO$12:BO$286,$X586)
*(INDEX(Forecast_Capex_Input!$H$12:$H$286,$X586)=Repex),0)
*$DM586</f>
        <v>0</v>
      </c>
      <c r="DO586" s="188" cm="1">
        <f t="array" aca="1" ref="DO586" ca="1">IFERROR(INDEX(Forecast_Capex_Input!BP$12:BP$286,$X586)
*(INDEX(Forecast_Capex_Input!$H$12:$H$286,$X586)=Repex),0)
*$DM586</f>
        <v>0</v>
      </c>
      <c r="DP586" s="188" cm="1">
        <f t="array" aca="1" ref="DP586" ca="1">IFERROR(INDEX(Forecast_Capex_Input!BQ$12:BQ$286,$X586)
*(INDEX(Forecast_Capex_Input!$H$12:$H$286,$X586)=Repex),0)
*$DM586</f>
        <v>0</v>
      </c>
      <c r="DQ586" s="188" cm="1">
        <f t="array" aca="1" ref="DQ586" ca="1">IFERROR(INDEX(Forecast_Capex_Input!BR$12:BR$286,$X586)
*(INDEX(Forecast_Capex_Input!$H$12:$H$286,$X586)=Repex),0)
*$DM586</f>
        <v>0</v>
      </c>
      <c r="DR586" s="188" cm="1">
        <f t="array" aca="1" ref="DR586" ca="1">IFERROR(INDEX(Forecast_Capex_Input!BS$12:BS$286,$X586)
*(INDEX(Forecast_Capex_Input!$H$12:$H$286,$X586)=Repex),0)
*$DM586</f>
        <v>0</v>
      </c>
      <c r="DS586" s="165"/>
      <c r="DT586" s="188" t="b" cm="1">
        <f t="array" aca="1" ref="DT586" ca="1">OR($G586=Forecast_Capex_Input!$BU$8:$BU$10)</f>
        <v>0</v>
      </c>
      <c r="DU586" s="188" cm="1">
        <f t="array" aca="1" ref="DU586" ca="1">IFERROR(INDEX(Forecast_Capex_Input!BV$12:BV$286,$X586)
*(INDEX(Forecast_Capex_Input!$H$12:$H$286,$X586)=Repex),0)
*$DT586</f>
        <v>0</v>
      </c>
      <c r="DV586" s="188" cm="1">
        <f t="array" aca="1" ref="DV586" ca="1">IFERROR(INDEX(Forecast_Capex_Input!BW$12:BW$286,$X586)
*(INDEX(Forecast_Capex_Input!$H$12:$H$286,$X586)=Repex),0)
*$DT586</f>
        <v>0</v>
      </c>
      <c r="DW586" s="188" cm="1">
        <f t="array" aca="1" ref="DW586" ca="1">IFERROR(INDEX(Forecast_Capex_Input!BX$12:BX$286,$X586)
*(INDEX(Forecast_Capex_Input!$H$12:$H$286,$X586)=Repex),0)
*$DT586</f>
        <v>0</v>
      </c>
      <c r="DX586" s="188" cm="1">
        <f t="array" aca="1" ref="DX586" ca="1">IFERROR(INDEX(Forecast_Capex_Input!BY$12:BY$286,$X586)
*(INDEX(Forecast_Capex_Input!$H$12:$H$286,$X586)=Repex),0)
*$DT586</f>
        <v>0</v>
      </c>
      <c r="DY586" s="188" cm="1">
        <f t="array" aca="1" ref="DY586" ca="1">IFERROR(INDEX(Forecast_Capex_Input!BZ$12:BZ$286,$X586)
*(INDEX(Forecast_Capex_Input!$H$12:$H$286,$X586)=Repex),0)
*$DT586</f>
        <v>0</v>
      </c>
      <c r="DZ586" s="188" cm="1">
        <f t="array" aca="1" ref="DZ586" ca="1">IFERROR(INDEX(Forecast_Capex_Input!CA$12:CA$286,$X586)
*(INDEX(Forecast_Capex_Input!$H$12:$H$286,$X586)=Repex),0)
*$DT586</f>
        <v>0</v>
      </c>
      <c r="EA586" s="188" cm="1">
        <f t="array" aca="1" ref="EA586" ca="1">IFERROR(INDEX(Forecast_Capex_Input!CB$12:CB$286,$X586)
*(INDEX(Forecast_Capex_Input!$H$12:$H$286,$X586)=Repex),0)
*$DT586</f>
        <v>0</v>
      </c>
      <c r="EB586" s="188" cm="1">
        <f t="array" aca="1" ref="EB586" ca="1">IFERROR(INDEX(Forecast_Capex_Input!CC$12:CC$286,$X586)
*(INDEX(Forecast_Capex_Input!$H$12:$H$286,$X586)=Repex),0)
*$DT586</f>
        <v>0</v>
      </c>
      <c r="EC586" s="165"/>
      <c r="ED586" s="226" t="str">
        <f t="shared" si="391"/>
        <v>N/A</v>
      </c>
      <c r="EE586" s="174" t="s">
        <v>15</v>
      </c>
    </row>
    <row r="587" spans="3:135" x14ac:dyDescent="0.2">
      <c r="C587" s="174">
        <f t="shared" si="392"/>
        <v>577</v>
      </c>
      <c r="D587" s="167" t="str" cm="1">
        <f t="array" ref="D587">IFERROR(INDEX(Forecast_Capex_Input!$D$12:$D$286,$X587),NA)</f>
        <v>N/A</v>
      </c>
      <c r="E587" s="172" t="str" cm="1">
        <f t="array" ref="E587">IF($X587=NA,NA,INDEX(Forecast_Capex_Input!$E$12:$E$286,$X587))</f>
        <v>N/A</v>
      </c>
      <c r="F587" s="167" t="str" cm="1">
        <f t="array" aca="1" ref="F587" ca="1">IFERROR(INDEX(General!$E$25:$E$26,$Y587),NA)</f>
        <v>N/A</v>
      </c>
      <c r="G587" s="167" t="str" cm="1">
        <f t="array" aca="1" ref="G587" ca="1">IFERROR(INDEX(Forecast_Capex_Input!$AI$11:$BB$11,$AA587),NA)</f>
        <v>N/A</v>
      </c>
      <c r="H587" s="189" t="str" cm="1">
        <f t="array" aca="1" ref="H587" ca="1">IFERROR(INDEX(Forecast_Capex_Input!$AI$12:$BB$286,$X587,$AA587),NA)</f>
        <v>N/A</v>
      </c>
      <c r="I587" s="199" t="str" cm="1">
        <f t="array" ref="I587">IFERROR(INDEX(Forecast_Capex_Input!$F$12:$F$286,$X587),NA)</f>
        <v>N/A</v>
      </c>
      <c r="J587" s="199" t="str" cm="1">
        <f t="array" ref="J587">IFERROR(INDEX(Forecast_Capex_Input!G$12:G$286,$X587),NA)</f>
        <v>N/A</v>
      </c>
      <c r="K587" s="199" t="str" cm="1">
        <f t="array" ref="K587">IFERROR(INDEX(Forecast_Capex_Input!H$12:H$286,$X587),NA)</f>
        <v>N/A</v>
      </c>
      <c r="L587" s="199" t="str" cm="1">
        <f t="array" ref="L587">IFERROR(INDEX(Forecast_Capex_Input!I$12:I$286,$X587),NA)</f>
        <v>N/A</v>
      </c>
      <c r="M587" s="199" t="str" cm="1">
        <f t="array" ref="M587">IFERROR(INDEX(Forecast_Capex_Input!J$12:J$286,$X587),NA)</f>
        <v>N/A</v>
      </c>
      <c r="N587" s="199" t="str" cm="1">
        <f t="array" ref="N587">IFERROR(INDEX(Forecast_Capex_Input!K$12:K$286,$X587),NA)</f>
        <v>N/A</v>
      </c>
      <c r="O587" s="199" t="str" cm="1">
        <f t="array" ref="O587">IFERROR(INDEX(Forecast_Capex_Input!L$12:L$286,$X587),NA)</f>
        <v>N/A</v>
      </c>
      <c r="P587" s="199" t="str" cm="1">
        <f t="array" ref="P587">IFERROR(INDEX(Forecast_Capex_Input!M$12:M$286,$X587),NA)</f>
        <v>N/A</v>
      </c>
      <c r="Q587" s="172" t="str" cm="1">
        <f t="array" ref="Q587">IFERROR(INDEX(Forecast_Capex_Input!N$12:N$286,$X587),NA)</f>
        <v>N/A</v>
      </c>
      <c r="R587" s="265" cm="1">
        <f t="array" ref="R587">IFERROR(INDEX(Forecast_Capex_Input!O$12:O$286,$X587),0)</f>
        <v>0</v>
      </c>
      <c r="S587" s="172" cm="1">
        <f t="array" ref="S587">IFERROR(INDEX(Forecast_Capex_Input!P$12:P$286,$X587),0)</f>
        <v>0</v>
      </c>
      <c r="T587" s="199" t="str" cm="1">
        <f t="array" aca="1" ref="T587" ca="1">IFERROR(INDEX(General!$K$84:$K$103,$AA587),NA)</f>
        <v>N/A</v>
      </c>
      <c r="U587" s="188" cm="1">
        <f t="array" aca="1" ref="U587" ca="1">IFERROR(
IF($F587=General!$E$25,INDEX(Forecast_Capex_Input!S$12:S$286,$X587),
INDEX(Forecast_Capex_Input!T$12:T$286,$X587)),0)</f>
        <v>0</v>
      </c>
      <c r="V587" s="222" t="b">
        <f>IFERROR(INDEX(Overheads!$T$19:$T$26,MATCH($I587,Overheads!$E$19:$E$26,0)),FALSE)</f>
        <v>0</v>
      </c>
      <c r="W587" s="165"/>
      <c r="X587" s="174" t="str">
        <f>IFERROR(
IF(MATCH($C587,Forecast_Capex_Input!$CI$12:$CI$286,1)+1&gt;MAX(Forecast_Capex_Input!$C$12:$C$286),NA,
MATCH($C587,Forecast_Capex_Input!$CI$12:$CI$286,1)+1),1)</f>
        <v>N/A</v>
      </c>
      <c r="Y587" s="174" t="str" cm="1">
        <f t="array" aca="1" ref="Y587" ca="1">IFERROR(
IF(X586&lt;&gt;X587,1,
IF(COUNTIF(OFFSET(Y586,0,0,-INDEX(Forecast_Capex_Input!$CG$12:$CG$286,$X587)),Y586)=INDEX(Forecast_Capex_Input!$CG$12:$CG$286,$X587),Y586+1,Y586)),NA)</f>
        <v>N/A</v>
      </c>
      <c r="Z587" s="174" t="str" cm="1">
        <f t="array" ref="Z587">IFERROR($C587-IF($X587=1,1,INDEX(Forecast_Capex_Input!$CI$12:$CI$286,$X587-1))+1,NA)</f>
        <v>N/A</v>
      </c>
      <c r="AA587" s="174" t="str" cm="1">
        <f t="array" aca="1" ref="AA587" ca="1">IFERROR(IF(Y587=1,
INDEX(Forecast_Capex_Input!$AI$10:$BB$10,SMALL(IF(INDEX(Forecast_Capex_Input!$AI$12:$BB$286,$X587,0)&gt;0,COLUMN(Forecast_Capex_Input!$AI$10:$BB$10)-COLUMN(Forecast_Capex_Input!$AI$12)+1),ROWS(OFFSET(AA586,0,0,-$Z587)))),
OFFSET(AA586,-INDEX(Forecast_Capex_Input!$CG$12:$CG$286,$X587)+1,0)),NA)</f>
        <v>N/A</v>
      </c>
      <c r="AB587" s="174" t="str">
        <f t="shared" ref="AB587:AB650" ca="1" si="405">IFERROR(
MATCH($F587,Esc_Category_List,0),NA)</f>
        <v>N/A</v>
      </c>
      <c r="AC587" s="222" t="b">
        <f t="shared" si="393"/>
        <v>0</v>
      </c>
      <c r="AD587" s="220" t="b">
        <v>0</v>
      </c>
      <c r="AE587" s="222" t="b">
        <f t="shared" ref="AE587:AE650" si="406">AND(NOT(AND(AC587,NOT(Inc_NCIPAP))),
NOT(AND(AD587,NOT(Inc_CP))))</f>
        <v>1</v>
      </c>
      <c r="AF587" s="165"/>
      <c r="AG587" s="215">
        <v>0</v>
      </c>
      <c r="AH587" s="215">
        <v>0</v>
      </c>
      <c r="AI587" s="215">
        <v>0</v>
      </c>
      <c r="AJ587" s="215">
        <v>0</v>
      </c>
      <c r="AK587" s="215">
        <v>0</v>
      </c>
      <c r="AL587" s="155">
        <v>0</v>
      </c>
      <c r="AM587" s="165"/>
      <c r="AN587" s="215" cm="1">
        <f t="array" aca="1" ref="AN587" ca="1">IFERROR(INDEX(General!O$33:O$34,$AB587)
*AG587,0)</f>
        <v>0</v>
      </c>
      <c r="AO587" s="215" cm="1">
        <f t="array" aca="1" ref="AO587" ca="1">IFERROR(INDEX(General!P$33:P$34,$AB587)
*AH587,0)</f>
        <v>0</v>
      </c>
      <c r="AP587" s="215" cm="1">
        <f t="array" aca="1" ref="AP587" ca="1">IFERROR(INDEX(General!Q$33:Q$34,$AB587)
*AI587,0)</f>
        <v>0</v>
      </c>
      <c r="AQ587" s="215" cm="1">
        <f t="array" aca="1" ref="AQ587" ca="1">IFERROR(INDEX(General!R$33:R$34,$AB587)
*AJ587,0)</f>
        <v>0</v>
      </c>
      <c r="AR587" s="215" cm="1">
        <f t="array" aca="1" ref="AR587" ca="1">IFERROR(INDEX(General!S$33:S$34,$AB587)
*AK587,0)</f>
        <v>0</v>
      </c>
      <c r="AS587" s="155">
        <f t="shared" ca="1" si="394"/>
        <v>0</v>
      </c>
      <c r="AT587" s="165"/>
      <c r="AU587" s="215">
        <f ca="1">IF($AE587=FALSE,AN587*Overheads!$R$24*$V587,
IFERROR(Overheads!$O$49*$V587*AN587,0)
+IFERROR(Overheads!Q$59*$V587*(AN587/Overheads!Q$68),0))</f>
        <v>0</v>
      </c>
      <c r="AV587" s="215">
        <f ca="1">IF($AE587=FALSE,AO587*Overheads!$R$24*$V587,
IFERROR(Overheads!$O$49*$V587*AO587,0)
+IFERROR(Overheads!R$59*$V587*(AO587/Overheads!R$68),0))</f>
        <v>0</v>
      </c>
      <c r="AW587" s="215">
        <f ca="1">IF($AE587=FALSE,AP587*Overheads!$R$24*$V587,
IFERROR(Overheads!$O$49*$V587*AP587,0)
+IFERROR(Overheads!S$59*$V587*(AP587/Overheads!S$68),0))</f>
        <v>0</v>
      </c>
      <c r="AX587" s="215">
        <f ca="1">IF($AE587=FALSE,AQ587*Overheads!$R$24*$V587,
IFERROR(Overheads!$O$49*$V587*AQ587,0)
+IFERROR(Overheads!T$59*$V587*(AQ587/Overheads!T$68),0))</f>
        <v>0</v>
      </c>
      <c r="AY587" s="215">
        <f ca="1">IF($AE587=FALSE,AR587*Overheads!$R$24*$V587,
IFERROR(Overheads!$O$49*$V587*AR587,0)
+IFERROR(Overheads!U$59*$V587*(AR587/Overheads!U$68),0))</f>
        <v>0</v>
      </c>
      <c r="AZ587" s="155">
        <f t="shared" ca="1" si="395"/>
        <v>0</v>
      </c>
      <c r="BA587" s="165"/>
      <c r="BB587" s="215">
        <f ca="1">IF($AE587=FALSE,AN587*Overheads!$S$25,
IFERROR(Overheads!$O$50*AN587,0)
+IFERROR(Overheads!Q$60*(AN587/Overheads!Q$66),0))</f>
        <v>0</v>
      </c>
      <c r="BC587" s="215">
        <f ca="1">IF($AE587=FALSE,AO587*Overheads!$S$25,
IFERROR(Overheads!$O$50*AO587,0)
+IFERROR(Overheads!R$60*(AO587/Overheads!R$66),0))</f>
        <v>0</v>
      </c>
      <c r="BD587" s="215">
        <f ca="1">IF($AE587=FALSE,AP587*Overheads!$S$25,
IFERROR(Overheads!$O$50*AP587,0)
+IFERROR(Overheads!S$60*(AP587/Overheads!S$66),0))</f>
        <v>0</v>
      </c>
      <c r="BE587" s="215">
        <f ca="1">IF($AE587=FALSE,AQ587*Overheads!$S$25,
IFERROR(Overheads!$O$50*AQ587,0)
+IFERROR(Overheads!T$60*(AQ587/Overheads!T$66),0))</f>
        <v>0</v>
      </c>
      <c r="BF587" s="215">
        <f ca="1">IF($AE587=FALSE,AR587*Overheads!$S$25,
IFERROR(Overheads!$O$50*AR587,0)
+IFERROR(Overheads!U$60*(AR587/Overheads!U$66),0))</f>
        <v>0</v>
      </c>
      <c r="BG587" s="155">
        <f t="shared" ca="1" si="396"/>
        <v>0</v>
      </c>
      <c r="BH587" s="165"/>
      <c r="BI587" s="215">
        <f t="shared" ca="1" si="397"/>
        <v>0</v>
      </c>
      <c r="BJ587" s="215">
        <f t="shared" ref="BJ587:BJ650" ca="1" si="407">SUM(AO587,AV587,BC587)</f>
        <v>0</v>
      </c>
      <c r="BK587" s="215">
        <f t="shared" ref="BK587:BK650" ca="1" si="408">SUM(AP587,AW587,BD587)</f>
        <v>0</v>
      </c>
      <c r="BL587" s="215">
        <f t="shared" ref="BL587:BL650" ca="1" si="409">SUM(AQ587,AX587,BE587)</f>
        <v>0</v>
      </c>
      <c r="BM587" s="215">
        <f t="shared" ref="BM587:BM650" ca="1" si="410">SUM(AR587,AY587,BF587)</f>
        <v>0</v>
      </c>
      <c r="BN587" s="155">
        <f t="shared" ca="1" si="398"/>
        <v>0</v>
      </c>
      <c r="BO587" s="165"/>
      <c r="BP587" s="187" cm="1">
        <f t="array" ref="BP587">IFERROR(IF($X587=$X586,BP586,INDEX(Forecast_Capex_Input!AC$12:AC$286,$X587)),0)</f>
        <v>0</v>
      </c>
      <c r="BQ587" s="187" cm="1">
        <f t="array" ref="BQ587">IFERROR(IF($X587=$X586,BQ586,INDEX(Forecast_Capex_Input!AD$12:AD$286,$X587)),0)</f>
        <v>0</v>
      </c>
      <c r="BR587" s="187" cm="1">
        <f t="array" ref="BR587">IFERROR(IF($X587=$X586,BR586,INDEX(Forecast_Capex_Input!AE$12:AE$286,$X587)),0)</f>
        <v>0</v>
      </c>
      <c r="BS587" s="187" cm="1">
        <f t="array" ref="BS587">IFERROR(IF($X587=$X586,BS586,INDEX(Forecast_Capex_Input!AF$12:AF$286,$X587)),0)</f>
        <v>0</v>
      </c>
      <c r="BT587" s="187" cm="1">
        <f t="array" ref="BT587">IFERROR(IF($X587=$X586,BT586,INDEX(Forecast_Capex_Input!AG$12:AG$286,$X587)),0)</f>
        <v>0</v>
      </c>
      <c r="BU587" s="165"/>
      <c r="BV587" s="215">
        <f t="shared" ref="BV587:BV650" si="411">IFERROR(IF($E587,SUM($AG587:$AK587)*BP587,AG587),0)</f>
        <v>0</v>
      </c>
      <c r="BW587" s="215">
        <f t="shared" ref="BW587:BW650" si="412">IFERROR(IF($E587,SUM($AG587:$AK587)*BQ587,AH587),0)</f>
        <v>0</v>
      </c>
      <c r="BX587" s="215">
        <f t="shared" ref="BX587:BX650" si="413">IFERROR(IF($E587,SUM($AG587:$AK587)*BR587,AI587),0)</f>
        <v>0</v>
      </c>
      <c r="BY587" s="215">
        <f t="shared" ref="BY587:BY650" si="414">IFERROR(IF($E587,SUM($AG587:$AK587)*BS587,AJ587),0)</f>
        <v>0</v>
      </c>
      <c r="BZ587" s="215">
        <f t="shared" ref="BZ587:BZ650" si="415">IFERROR(IF($E587,SUM($AG587:$AK587)*BT587,AK587),0)</f>
        <v>0</v>
      </c>
      <c r="CA587" s="155">
        <f t="shared" si="399"/>
        <v>0</v>
      </c>
      <c r="CB587" s="165"/>
      <c r="CC587" s="215">
        <f t="shared" ref="CC587:CC650" si="416">IFERROR(IF($E587,SUM($AN587:$AR587)*BP587,AN587),0)</f>
        <v>0</v>
      </c>
      <c r="CD587" s="215">
        <f t="shared" ref="CD587:CD650" si="417">IFERROR(IF($E587,SUM($AN587:$AR587)*BQ587,AO587),0)</f>
        <v>0</v>
      </c>
      <c r="CE587" s="215">
        <f t="shared" ref="CE587:CE650" si="418">IFERROR(IF($E587,SUM($AN587:$AR587)*BR587,AP587),0)</f>
        <v>0</v>
      </c>
      <c r="CF587" s="215">
        <f t="shared" ref="CF587:CF650" si="419">IFERROR(IF($E587,SUM($AN587:$AR587)*BS587,AQ587),0)</f>
        <v>0</v>
      </c>
      <c r="CG587" s="215">
        <f t="shared" ref="CG587:CG650" si="420">IFERROR(IF($E587,SUM($AN587:$AR587)*BT587,AR587),0)</f>
        <v>0</v>
      </c>
      <c r="CH587" s="155">
        <f t="shared" si="400"/>
        <v>0</v>
      </c>
      <c r="CI587" s="165"/>
      <c r="CJ587" s="215">
        <f t="shared" ref="CJ587:CJ650" si="421">IFERROR(IF($E587,SUM($AU587:$AY587)*BP587,AU587),0)</f>
        <v>0</v>
      </c>
      <c r="CK587" s="215">
        <f t="shared" ref="CK587:CK650" si="422">IFERROR(IF($E587,SUM($AU587:$AY587)*BQ587,AV587),0)</f>
        <v>0</v>
      </c>
      <c r="CL587" s="215">
        <f t="shared" ref="CL587:CL650" si="423">IFERROR(IF($E587,SUM($AU587:$AY587)*BR587,AW587),0)</f>
        <v>0</v>
      </c>
      <c r="CM587" s="215">
        <f t="shared" ref="CM587:CM650" si="424">IFERROR(IF($E587,SUM($AU587:$AY587)*BS587,AX587),0)</f>
        <v>0</v>
      </c>
      <c r="CN587" s="215">
        <f t="shared" ref="CN587:CN650" si="425">IFERROR(IF($E587,SUM($AU587:$AY587)*BT587,AY587),0)</f>
        <v>0</v>
      </c>
      <c r="CO587" s="155">
        <f t="shared" si="401"/>
        <v>0</v>
      </c>
      <c r="CP587" s="165"/>
      <c r="CQ587" s="223">
        <f t="shared" ref="CQ587:CQ650" si="426">IFERROR(IF($E587,SUM($BB587:$BF587)*BP587,BB587),0)</f>
        <v>0</v>
      </c>
      <c r="CR587" s="223">
        <f t="shared" ref="CR587:CR650" si="427">IFERROR(IF($E587,SUM($BB587:$BF587)*BQ587,BC587),0)</f>
        <v>0</v>
      </c>
      <c r="CS587" s="223">
        <f t="shared" ref="CS587:CS650" si="428">IFERROR(IF($E587,SUM($BB587:$BF587)*BR587,BD587),0)</f>
        <v>0</v>
      </c>
      <c r="CT587" s="223">
        <f t="shared" ref="CT587:CT650" si="429">IFERROR(IF($E587,SUM($BB587:$BF587)*BS587,BE587),0)</f>
        <v>0</v>
      </c>
      <c r="CU587" s="223">
        <f t="shared" ref="CU587:CU650" si="430">IFERROR(IF($E587,SUM($BB587:$BF587)*BT587,BF587),0)</f>
        <v>0</v>
      </c>
      <c r="CV587" s="155">
        <f t="shared" si="402"/>
        <v>0</v>
      </c>
      <c r="CW587" s="165"/>
      <c r="CX587" s="215">
        <f t="shared" si="403"/>
        <v>0</v>
      </c>
      <c r="CY587" s="215">
        <f t="shared" ref="CY587:CY650" si="431">SUM(CD587,CK587,CR587)</f>
        <v>0</v>
      </c>
      <c r="CZ587" s="215">
        <f t="shared" ref="CZ587:CZ650" si="432">SUM(CE587,CL587,CS587)</f>
        <v>0</v>
      </c>
      <c r="DA587" s="215">
        <f t="shared" ref="DA587:DA650" si="433">SUM(CF587,CM587,CT587)</f>
        <v>0</v>
      </c>
      <c r="DB587" s="215">
        <f t="shared" ref="DB587:DB650" si="434">SUM(CG587,CN587,CU587)</f>
        <v>0</v>
      </c>
      <c r="DC587" s="155">
        <f t="shared" si="404"/>
        <v>0</v>
      </c>
      <c r="DD587" s="165"/>
      <c r="DE587" s="188" t="b" cm="1">
        <f t="array" aca="1" ref="DE587" ca="1">OR($G587=Forecast_Capex_Input!$BF$8:$BF$10)</f>
        <v>0</v>
      </c>
      <c r="DF587" s="188" cm="1">
        <f t="array" aca="1" ref="DF587" ca="1">IFERROR(INDEX(Forecast_Capex_Input!BG$12:BG$286,$X587)
*(INDEX(Forecast_Capex_Input!$H$12:$H$286,$X587)=Repex),0)
*$DE587</f>
        <v>0</v>
      </c>
      <c r="DG587" s="188" cm="1">
        <f t="array" aca="1" ref="DG587" ca="1">IFERROR(INDEX(Forecast_Capex_Input!BH$12:BH$286,$X587)
*(INDEX(Forecast_Capex_Input!$H$12:$H$286,$X587)=Repex),0)
*$DE587</f>
        <v>0</v>
      </c>
      <c r="DH587" s="188" cm="1">
        <f t="array" aca="1" ref="DH587" ca="1">IFERROR(INDEX(Forecast_Capex_Input!BI$12:BI$286,$X587)
*(INDEX(Forecast_Capex_Input!$H$12:$H$286,$X587)=Repex),0)
*$DE587</f>
        <v>0</v>
      </c>
      <c r="DI587" s="188" cm="1">
        <f t="array" aca="1" ref="DI587" ca="1">IFERROR(INDEX(Forecast_Capex_Input!BJ$12:BJ$286,$X587)
*(INDEX(Forecast_Capex_Input!$H$12:$H$286,$X587)=Repex),0)
*$DE587</f>
        <v>0</v>
      </c>
      <c r="DJ587" s="188" cm="1">
        <f t="array" aca="1" ref="DJ587" ca="1">IFERROR(INDEX(Forecast_Capex_Input!BK$12:BK$286,$X587)
*(INDEX(Forecast_Capex_Input!$H$12:$H$286,$X587)=Repex),0)
*$DE587</f>
        <v>0</v>
      </c>
      <c r="DK587" s="188" cm="1">
        <f t="array" aca="1" ref="DK587" ca="1">IFERROR(INDEX(Forecast_Capex_Input!BL$12:BL$286,$X587)
*(INDEX(Forecast_Capex_Input!$H$12:$H$286,$X587)=Repex),0)
*$DE587</f>
        <v>0</v>
      </c>
      <c r="DL587" s="165"/>
      <c r="DM587" s="188" t="b" cm="1">
        <f t="array" aca="1" ref="DM587" ca="1">OR($G587=Forecast_Capex_Input!$BN$8:$BN$9)</f>
        <v>0</v>
      </c>
      <c r="DN587" s="188" cm="1">
        <f t="array" aca="1" ref="DN587" ca="1">IFERROR(INDEX(Forecast_Capex_Input!BO$12:BO$286,$X587)
*(INDEX(Forecast_Capex_Input!$H$12:$H$286,$X587)=Repex),0)
*$DM587</f>
        <v>0</v>
      </c>
      <c r="DO587" s="188" cm="1">
        <f t="array" aca="1" ref="DO587" ca="1">IFERROR(INDEX(Forecast_Capex_Input!BP$12:BP$286,$X587)
*(INDEX(Forecast_Capex_Input!$H$12:$H$286,$X587)=Repex),0)
*$DM587</f>
        <v>0</v>
      </c>
      <c r="DP587" s="188" cm="1">
        <f t="array" aca="1" ref="DP587" ca="1">IFERROR(INDEX(Forecast_Capex_Input!BQ$12:BQ$286,$X587)
*(INDEX(Forecast_Capex_Input!$H$12:$H$286,$X587)=Repex),0)
*$DM587</f>
        <v>0</v>
      </c>
      <c r="DQ587" s="188" cm="1">
        <f t="array" aca="1" ref="DQ587" ca="1">IFERROR(INDEX(Forecast_Capex_Input!BR$12:BR$286,$X587)
*(INDEX(Forecast_Capex_Input!$H$12:$H$286,$X587)=Repex),0)
*$DM587</f>
        <v>0</v>
      </c>
      <c r="DR587" s="188" cm="1">
        <f t="array" aca="1" ref="DR587" ca="1">IFERROR(INDEX(Forecast_Capex_Input!BS$12:BS$286,$X587)
*(INDEX(Forecast_Capex_Input!$H$12:$H$286,$X587)=Repex),0)
*$DM587</f>
        <v>0</v>
      </c>
      <c r="DS587" s="165"/>
      <c r="DT587" s="188" t="b" cm="1">
        <f t="array" aca="1" ref="DT587" ca="1">OR($G587=Forecast_Capex_Input!$BU$8:$BU$10)</f>
        <v>0</v>
      </c>
      <c r="DU587" s="188" cm="1">
        <f t="array" aca="1" ref="DU587" ca="1">IFERROR(INDEX(Forecast_Capex_Input!BV$12:BV$286,$X587)
*(INDEX(Forecast_Capex_Input!$H$12:$H$286,$X587)=Repex),0)
*$DT587</f>
        <v>0</v>
      </c>
      <c r="DV587" s="188" cm="1">
        <f t="array" aca="1" ref="DV587" ca="1">IFERROR(INDEX(Forecast_Capex_Input!BW$12:BW$286,$X587)
*(INDEX(Forecast_Capex_Input!$H$12:$H$286,$X587)=Repex),0)
*$DT587</f>
        <v>0</v>
      </c>
      <c r="DW587" s="188" cm="1">
        <f t="array" aca="1" ref="DW587" ca="1">IFERROR(INDEX(Forecast_Capex_Input!BX$12:BX$286,$X587)
*(INDEX(Forecast_Capex_Input!$H$12:$H$286,$X587)=Repex),0)
*$DT587</f>
        <v>0</v>
      </c>
      <c r="DX587" s="188" cm="1">
        <f t="array" aca="1" ref="DX587" ca="1">IFERROR(INDEX(Forecast_Capex_Input!BY$12:BY$286,$X587)
*(INDEX(Forecast_Capex_Input!$H$12:$H$286,$X587)=Repex),0)
*$DT587</f>
        <v>0</v>
      </c>
      <c r="DY587" s="188" cm="1">
        <f t="array" aca="1" ref="DY587" ca="1">IFERROR(INDEX(Forecast_Capex_Input!BZ$12:BZ$286,$X587)
*(INDEX(Forecast_Capex_Input!$H$12:$H$286,$X587)=Repex),0)
*$DT587</f>
        <v>0</v>
      </c>
      <c r="DZ587" s="188" cm="1">
        <f t="array" aca="1" ref="DZ587" ca="1">IFERROR(INDEX(Forecast_Capex_Input!CA$12:CA$286,$X587)
*(INDEX(Forecast_Capex_Input!$H$12:$H$286,$X587)=Repex),0)
*$DT587</f>
        <v>0</v>
      </c>
      <c r="EA587" s="188" cm="1">
        <f t="array" aca="1" ref="EA587" ca="1">IFERROR(INDEX(Forecast_Capex_Input!CB$12:CB$286,$X587)
*(INDEX(Forecast_Capex_Input!$H$12:$H$286,$X587)=Repex),0)
*$DT587</f>
        <v>0</v>
      </c>
      <c r="EB587" s="188" cm="1">
        <f t="array" aca="1" ref="EB587" ca="1">IFERROR(INDEX(Forecast_Capex_Input!CC$12:CC$286,$X587)
*(INDEX(Forecast_Capex_Input!$H$12:$H$286,$X587)=Repex),0)
*$DT587</f>
        <v>0</v>
      </c>
      <c r="EC587" s="165"/>
      <c r="ED587" s="226" t="str">
        <f t="shared" ref="ED587:ED650" si="435">IF(AND($AE587,$K587=Augex),
$AS587,NA)</f>
        <v>N/A</v>
      </c>
      <c r="EE587" s="174" t="s">
        <v>15</v>
      </c>
    </row>
    <row r="588" spans="3:135" x14ac:dyDescent="0.2">
      <c r="C588" s="174">
        <f t="shared" ref="C588:C651" si="436">IF(ISNUMBER(C587),C587+1,1)</f>
        <v>578</v>
      </c>
      <c r="D588" s="167" t="str" cm="1">
        <f t="array" ref="D588">IFERROR(INDEX(Forecast_Capex_Input!$D$12:$D$286,$X588),NA)</f>
        <v>N/A</v>
      </c>
      <c r="E588" s="172" t="str" cm="1">
        <f t="array" ref="E588">IF($X588=NA,NA,INDEX(Forecast_Capex_Input!$E$12:$E$286,$X588))</f>
        <v>N/A</v>
      </c>
      <c r="F588" s="167" t="str" cm="1">
        <f t="array" aca="1" ref="F588" ca="1">IFERROR(INDEX(General!$E$25:$E$26,$Y588),NA)</f>
        <v>N/A</v>
      </c>
      <c r="G588" s="167" t="str" cm="1">
        <f t="array" aca="1" ref="G588" ca="1">IFERROR(INDEX(Forecast_Capex_Input!$AI$11:$BB$11,$AA588),NA)</f>
        <v>N/A</v>
      </c>
      <c r="H588" s="189" t="str" cm="1">
        <f t="array" aca="1" ref="H588" ca="1">IFERROR(INDEX(Forecast_Capex_Input!$AI$12:$BB$286,$X588,$AA588),NA)</f>
        <v>N/A</v>
      </c>
      <c r="I588" s="199" t="str" cm="1">
        <f t="array" ref="I588">IFERROR(INDEX(Forecast_Capex_Input!$F$12:$F$286,$X588),NA)</f>
        <v>N/A</v>
      </c>
      <c r="J588" s="199" t="str" cm="1">
        <f t="array" ref="J588">IFERROR(INDEX(Forecast_Capex_Input!G$12:G$286,$X588),NA)</f>
        <v>N/A</v>
      </c>
      <c r="K588" s="199" t="str" cm="1">
        <f t="array" ref="K588">IFERROR(INDEX(Forecast_Capex_Input!H$12:H$286,$X588),NA)</f>
        <v>N/A</v>
      </c>
      <c r="L588" s="199" t="str" cm="1">
        <f t="array" ref="L588">IFERROR(INDEX(Forecast_Capex_Input!I$12:I$286,$X588),NA)</f>
        <v>N/A</v>
      </c>
      <c r="M588" s="199" t="str" cm="1">
        <f t="array" ref="M588">IFERROR(INDEX(Forecast_Capex_Input!J$12:J$286,$X588),NA)</f>
        <v>N/A</v>
      </c>
      <c r="N588" s="199" t="str" cm="1">
        <f t="array" ref="N588">IFERROR(INDEX(Forecast_Capex_Input!K$12:K$286,$X588),NA)</f>
        <v>N/A</v>
      </c>
      <c r="O588" s="199" t="str" cm="1">
        <f t="array" ref="O588">IFERROR(INDEX(Forecast_Capex_Input!L$12:L$286,$X588),NA)</f>
        <v>N/A</v>
      </c>
      <c r="P588" s="199" t="str" cm="1">
        <f t="array" ref="P588">IFERROR(INDEX(Forecast_Capex_Input!M$12:M$286,$X588),NA)</f>
        <v>N/A</v>
      </c>
      <c r="Q588" s="172" t="str" cm="1">
        <f t="array" ref="Q588">IFERROR(INDEX(Forecast_Capex_Input!N$12:N$286,$X588),NA)</f>
        <v>N/A</v>
      </c>
      <c r="R588" s="265" cm="1">
        <f t="array" ref="R588">IFERROR(INDEX(Forecast_Capex_Input!O$12:O$286,$X588),0)</f>
        <v>0</v>
      </c>
      <c r="S588" s="172" cm="1">
        <f t="array" ref="S588">IFERROR(INDEX(Forecast_Capex_Input!P$12:P$286,$X588),0)</f>
        <v>0</v>
      </c>
      <c r="T588" s="199" t="str" cm="1">
        <f t="array" aca="1" ref="T588" ca="1">IFERROR(INDEX(General!$K$84:$K$103,$AA588),NA)</f>
        <v>N/A</v>
      </c>
      <c r="U588" s="188" cm="1">
        <f t="array" aca="1" ref="U588" ca="1">IFERROR(
IF($F588=General!$E$25,INDEX(Forecast_Capex_Input!S$12:S$286,$X588),
INDEX(Forecast_Capex_Input!T$12:T$286,$X588)),0)</f>
        <v>0</v>
      </c>
      <c r="V588" s="222" t="b">
        <f>IFERROR(INDEX(Overheads!$T$19:$T$26,MATCH($I588,Overheads!$E$19:$E$26,0)),FALSE)</f>
        <v>0</v>
      </c>
      <c r="W588" s="165"/>
      <c r="X588" s="174" t="str">
        <f>IFERROR(
IF(MATCH($C588,Forecast_Capex_Input!$CI$12:$CI$286,1)+1&gt;MAX(Forecast_Capex_Input!$C$12:$C$286),NA,
MATCH($C588,Forecast_Capex_Input!$CI$12:$CI$286,1)+1),1)</f>
        <v>N/A</v>
      </c>
      <c r="Y588" s="174" t="str" cm="1">
        <f t="array" aca="1" ref="Y588" ca="1">IFERROR(
IF(X587&lt;&gt;X588,1,
IF(COUNTIF(OFFSET(Y587,0,0,-INDEX(Forecast_Capex_Input!$CG$12:$CG$286,$X588)),Y587)=INDEX(Forecast_Capex_Input!$CG$12:$CG$286,$X588),Y587+1,Y587)),NA)</f>
        <v>N/A</v>
      </c>
      <c r="Z588" s="174" t="str" cm="1">
        <f t="array" ref="Z588">IFERROR($C588-IF($X588=1,1,INDEX(Forecast_Capex_Input!$CI$12:$CI$286,$X588-1))+1,NA)</f>
        <v>N/A</v>
      </c>
      <c r="AA588" s="174" t="str" cm="1">
        <f t="array" aca="1" ref="AA588" ca="1">IFERROR(IF(Y588=1,
INDEX(Forecast_Capex_Input!$AI$10:$BB$10,SMALL(IF(INDEX(Forecast_Capex_Input!$AI$12:$BB$286,$X588,0)&gt;0,COLUMN(Forecast_Capex_Input!$AI$10:$BB$10)-COLUMN(Forecast_Capex_Input!$AI$12)+1),ROWS(OFFSET(AA587,0,0,-$Z588)))),
OFFSET(AA587,-INDEX(Forecast_Capex_Input!$CG$12:$CG$286,$X588)+1,0)),NA)</f>
        <v>N/A</v>
      </c>
      <c r="AB588" s="174" t="str">
        <f t="shared" ca="1" si="405"/>
        <v>N/A</v>
      </c>
      <c r="AC588" s="222" t="b">
        <f t="shared" ref="AC588:AC651" si="437">$K588=AC$6</f>
        <v>0</v>
      </c>
      <c r="AD588" s="220" t="b">
        <v>0</v>
      </c>
      <c r="AE588" s="222" t="b">
        <f t="shared" si="406"/>
        <v>1</v>
      </c>
      <c r="AF588" s="165"/>
      <c r="AG588" s="215">
        <v>0</v>
      </c>
      <c r="AH588" s="215">
        <v>0</v>
      </c>
      <c r="AI588" s="215">
        <v>0</v>
      </c>
      <c r="AJ588" s="215">
        <v>0</v>
      </c>
      <c r="AK588" s="215">
        <v>0</v>
      </c>
      <c r="AL588" s="155">
        <v>0</v>
      </c>
      <c r="AM588" s="165"/>
      <c r="AN588" s="215" cm="1">
        <f t="array" aca="1" ref="AN588" ca="1">IFERROR(INDEX(General!O$33:O$34,$AB588)
*AG588,0)</f>
        <v>0</v>
      </c>
      <c r="AO588" s="215" cm="1">
        <f t="array" aca="1" ref="AO588" ca="1">IFERROR(INDEX(General!P$33:P$34,$AB588)
*AH588,0)</f>
        <v>0</v>
      </c>
      <c r="AP588" s="215" cm="1">
        <f t="array" aca="1" ref="AP588" ca="1">IFERROR(INDEX(General!Q$33:Q$34,$AB588)
*AI588,0)</f>
        <v>0</v>
      </c>
      <c r="AQ588" s="215" cm="1">
        <f t="array" aca="1" ref="AQ588" ca="1">IFERROR(INDEX(General!R$33:R$34,$AB588)
*AJ588,0)</f>
        <v>0</v>
      </c>
      <c r="AR588" s="215" cm="1">
        <f t="array" aca="1" ref="AR588" ca="1">IFERROR(INDEX(General!S$33:S$34,$AB588)
*AK588,0)</f>
        <v>0</v>
      </c>
      <c r="AS588" s="155">
        <f t="shared" ref="AS588:AS651" ca="1" si="438">SUM(AN588:AR588)</f>
        <v>0</v>
      </c>
      <c r="AT588" s="165"/>
      <c r="AU588" s="215">
        <f ca="1">IF($AE588=FALSE,AN588*Overheads!$R$24*$V588,
IFERROR(Overheads!$O$49*$V588*AN588,0)
+IFERROR(Overheads!Q$59*$V588*(AN588/Overheads!Q$68),0))</f>
        <v>0</v>
      </c>
      <c r="AV588" s="215">
        <f ca="1">IF($AE588=FALSE,AO588*Overheads!$R$24*$V588,
IFERROR(Overheads!$O$49*$V588*AO588,0)
+IFERROR(Overheads!R$59*$V588*(AO588/Overheads!R$68),0))</f>
        <v>0</v>
      </c>
      <c r="AW588" s="215">
        <f ca="1">IF($AE588=FALSE,AP588*Overheads!$R$24*$V588,
IFERROR(Overheads!$O$49*$V588*AP588,0)
+IFERROR(Overheads!S$59*$V588*(AP588/Overheads!S$68),0))</f>
        <v>0</v>
      </c>
      <c r="AX588" s="215">
        <f ca="1">IF($AE588=FALSE,AQ588*Overheads!$R$24*$V588,
IFERROR(Overheads!$O$49*$V588*AQ588,0)
+IFERROR(Overheads!T$59*$V588*(AQ588/Overheads!T$68),0))</f>
        <v>0</v>
      </c>
      <c r="AY588" s="215">
        <f ca="1">IF($AE588=FALSE,AR588*Overheads!$R$24*$V588,
IFERROR(Overheads!$O$49*$V588*AR588,0)
+IFERROR(Overheads!U$59*$V588*(AR588/Overheads!U$68),0))</f>
        <v>0</v>
      </c>
      <c r="AZ588" s="155">
        <f t="shared" ref="AZ588:AZ651" ca="1" si="439">SUM(AU588:AY588)</f>
        <v>0</v>
      </c>
      <c r="BA588" s="165"/>
      <c r="BB588" s="215">
        <f ca="1">IF($AE588=FALSE,AN588*Overheads!$S$25,
IFERROR(Overheads!$O$50*AN588,0)
+IFERROR(Overheads!Q$60*(AN588/Overheads!Q$66),0))</f>
        <v>0</v>
      </c>
      <c r="BC588" s="215">
        <f ca="1">IF($AE588=FALSE,AO588*Overheads!$S$25,
IFERROR(Overheads!$O$50*AO588,0)
+IFERROR(Overheads!R$60*(AO588/Overheads!R$66),0))</f>
        <v>0</v>
      </c>
      <c r="BD588" s="215">
        <f ca="1">IF($AE588=FALSE,AP588*Overheads!$S$25,
IFERROR(Overheads!$O$50*AP588,0)
+IFERROR(Overheads!S$60*(AP588/Overheads!S$66),0))</f>
        <v>0</v>
      </c>
      <c r="BE588" s="215">
        <f ca="1">IF($AE588=FALSE,AQ588*Overheads!$S$25,
IFERROR(Overheads!$O$50*AQ588,0)
+IFERROR(Overheads!T$60*(AQ588/Overheads!T$66),0))</f>
        <v>0</v>
      </c>
      <c r="BF588" s="215">
        <f ca="1">IF($AE588=FALSE,AR588*Overheads!$S$25,
IFERROR(Overheads!$O$50*AR588,0)
+IFERROR(Overheads!U$60*(AR588/Overheads!U$66),0))</f>
        <v>0</v>
      </c>
      <c r="BG588" s="155">
        <f t="shared" ref="BG588:BG651" ca="1" si="440">SUM(BB588:BF588)</f>
        <v>0</v>
      </c>
      <c r="BH588" s="165"/>
      <c r="BI588" s="215">
        <f t="shared" ref="BI588:BI651" ca="1" si="441">SUM(AN588,AU588,BB588)</f>
        <v>0</v>
      </c>
      <c r="BJ588" s="215">
        <f t="shared" ca="1" si="407"/>
        <v>0</v>
      </c>
      <c r="BK588" s="215">
        <f t="shared" ca="1" si="408"/>
        <v>0</v>
      </c>
      <c r="BL588" s="215">
        <f t="shared" ca="1" si="409"/>
        <v>0</v>
      </c>
      <c r="BM588" s="215">
        <f t="shared" ca="1" si="410"/>
        <v>0</v>
      </c>
      <c r="BN588" s="155">
        <f t="shared" ref="BN588:BN651" ca="1" si="442">SUM(BI588:BM588)</f>
        <v>0</v>
      </c>
      <c r="BO588" s="165"/>
      <c r="BP588" s="187" cm="1">
        <f t="array" ref="BP588">IFERROR(IF($X588=$X587,BP587,INDEX(Forecast_Capex_Input!AC$12:AC$286,$X588)),0)</f>
        <v>0</v>
      </c>
      <c r="BQ588" s="187" cm="1">
        <f t="array" ref="BQ588">IFERROR(IF($X588=$X587,BQ587,INDEX(Forecast_Capex_Input!AD$12:AD$286,$X588)),0)</f>
        <v>0</v>
      </c>
      <c r="BR588" s="187" cm="1">
        <f t="array" ref="BR588">IFERROR(IF($X588=$X587,BR587,INDEX(Forecast_Capex_Input!AE$12:AE$286,$X588)),0)</f>
        <v>0</v>
      </c>
      <c r="BS588" s="187" cm="1">
        <f t="array" ref="BS588">IFERROR(IF($X588=$X587,BS587,INDEX(Forecast_Capex_Input!AF$12:AF$286,$X588)),0)</f>
        <v>0</v>
      </c>
      <c r="BT588" s="187" cm="1">
        <f t="array" ref="BT588">IFERROR(IF($X588=$X587,BT587,INDEX(Forecast_Capex_Input!AG$12:AG$286,$X588)),0)</f>
        <v>0</v>
      </c>
      <c r="BU588" s="165"/>
      <c r="BV588" s="215">
        <f t="shared" si="411"/>
        <v>0</v>
      </c>
      <c r="BW588" s="215">
        <f t="shared" si="412"/>
        <v>0</v>
      </c>
      <c r="BX588" s="215">
        <f t="shared" si="413"/>
        <v>0</v>
      </c>
      <c r="BY588" s="215">
        <f t="shared" si="414"/>
        <v>0</v>
      </c>
      <c r="BZ588" s="215">
        <f t="shared" si="415"/>
        <v>0</v>
      </c>
      <c r="CA588" s="155">
        <f t="shared" ref="CA588:CA651" si="443">SUM(BV588:BZ588)</f>
        <v>0</v>
      </c>
      <c r="CB588" s="165"/>
      <c r="CC588" s="215">
        <f t="shared" si="416"/>
        <v>0</v>
      </c>
      <c r="CD588" s="215">
        <f t="shared" si="417"/>
        <v>0</v>
      </c>
      <c r="CE588" s="215">
        <f t="shared" si="418"/>
        <v>0</v>
      </c>
      <c r="CF588" s="215">
        <f t="shared" si="419"/>
        <v>0</v>
      </c>
      <c r="CG588" s="215">
        <f t="shared" si="420"/>
        <v>0</v>
      </c>
      <c r="CH588" s="155">
        <f t="shared" ref="CH588:CH651" si="444">SUM(CC588:CG588)</f>
        <v>0</v>
      </c>
      <c r="CI588" s="165"/>
      <c r="CJ588" s="215">
        <f t="shared" si="421"/>
        <v>0</v>
      </c>
      <c r="CK588" s="215">
        <f t="shared" si="422"/>
        <v>0</v>
      </c>
      <c r="CL588" s="215">
        <f t="shared" si="423"/>
        <v>0</v>
      </c>
      <c r="CM588" s="215">
        <f t="shared" si="424"/>
        <v>0</v>
      </c>
      <c r="CN588" s="215">
        <f t="shared" si="425"/>
        <v>0</v>
      </c>
      <c r="CO588" s="155">
        <f t="shared" ref="CO588:CO651" si="445">SUM(CJ588:CN588)</f>
        <v>0</v>
      </c>
      <c r="CP588" s="165"/>
      <c r="CQ588" s="223">
        <f t="shared" si="426"/>
        <v>0</v>
      </c>
      <c r="CR588" s="223">
        <f t="shared" si="427"/>
        <v>0</v>
      </c>
      <c r="CS588" s="223">
        <f t="shared" si="428"/>
        <v>0</v>
      </c>
      <c r="CT588" s="223">
        <f t="shared" si="429"/>
        <v>0</v>
      </c>
      <c r="CU588" s="223">
        <f t="shared" si="430"/>
        <v>0</v>
      </c>
      <c r="CV588" s="155">
        <f t="shared" ref="CV588:CV651" si="446">SUM(CQ588:CU588)</f>
        <v>0</v>
      </c>
      <c r="CW588" s="165"/>
      <c r="CX588" s="215">
        <f t="shared" ref="CX588:CX651" si="447">SUM(CC588,CJ588,CQ588)</f>
        <v>0</v>
      </c>
      <c r="CY588" s="215">
        <f t="shared" si="431"/>
        <v>0</v>
      </c>
      <c r="CZ588" s="215">
        <f t="shared" si="432"/>
        <v>0</v>
      </c>
      <c r="DA588" s="215">
        <f t="shared" si="433"/>
        <v>0</v>
      </c>
      <c r="DB588" s="215">
        <f t="shared" si="434"/>
        <v>0</v>
      </c>
      <c r="DC588" s="155">
        <f t="shared" ref="DC588:DC651" si="448">SUM(CX588:DB588)</f>
        <v>0</v>
      </c>
      <c r="DD588" s="165"/>
      <c r="DE588" s="188" t="b" cm="1">
        <f t="array" aca="1" ref="DE588" ca="1">OR($G588=Forecast_Capex_Input!$BF$8:$BF$10)</f>
        <v>0</v>
      </c>
      <c r="DF588" s="188" cm="1">
        <f t="array" aca="1" ref="DF588" ca="1">IFERROR(INDEX(Forecast_Capex_Input!BG$12:BG$286,$X588)
*(INDEX(Forecast_Capex_Input!$H$12:$H$286,$X588)=Repex),0)
*$DE588</f>
        <v>0</v>
      </c>
      <c r="DG588" s="188" cm="1">
        <f t="array" aca="1" ref="DG588" ca="1">IFERROR(INDEX(Forecast_Capex_Input!BH$12:BH$286,$X588)
*(INDEX(Forecast_Capex_Input!$H$12:$H$286,$X588)=Repex),0)
*$DE588</f>
        <v>0</v>
      </c>
      <c r="DH588" s="188" cm="1">
        <f t="array" aca="1" ref="DH588" ca="1">IFERROR(INDEX(Forecast_Capex_Input!BI$12:BI$286,$X588)
*(INDEX(Forecast_Capex_Input!$H$12:$H$286,$X588)=Repex),0)
*$DE588</f>
        <v>0</v>
      </c>
      <c r="DI588" s="188" cm="1">
        <f t="array" aca="1" ref="DI588" ca="1">IFERROR(INDEX(Forecast_Capex_Input!BJ$12:BJ$286,$X588)
*(INDEX(Forecast_Capex_Input!$H$12:$H$286,$X588)=Repex),0)
*$DE588</f>
        <v>0</v>
      </c>
      <c r="DJ588" s="188" cm="1">
        <f t="array" aca="1" ref="DJ588" ca="1">IFERROR(INDEX(Forecast_Capex_Input!BK$12:BK$286,$X588)
*(INDEX(Forecast_Capex_Input!$H$12:$H$286,$X588)=Repex),0)
*$DE588</f>
        <v>0</v>
      </c>
      <c r="DK588" s="188" cm="1">
        <f t="array" aca="1" ref="DK588" ca="1">IFERROR(INDEX(Forecast_Capex_Input!BL$12:BL$286,$X588)
*(INDEX(Forecast_Capex_Input!$H$12:$H$286,$X588)=Repex),0)
*$DE588</f>
        <v>0</v>
      </c>
      <c r="DL588" s="165"/>
      <c r="DM588" s="188" t="b" cm="1">
        <f t="array" aca="1" ref="DM588" ca="1">OR($G588=Forecast_Capex_Input!$BN$8:$BN$9)</f>
        <v>0</v>
      </c>
      <c r="DN588" s="188" cm="1">
        <f t="array" aca="1" ref="DN588" ca="1">IFERROR(INDEX(Forecast_Capex_Input!BO$12:BO$286,$X588)
*(INDEX(Forecast_Capex_Input!$H$12:$H$286,$X588)=Repex),0)
*$DM588</f>
        <v>0</v>
      </c>
      <c r="DO588" s="188" cm="1">
        <f t="array" aca="1" ref="DO588" ca="1">IFERROR(INDEX(Forecast_Capex_Input!BP$12:BP$286,$X588)
*(INDEX(Forecast_Capex_Input!$H$12:$H$286,$X588)=Repex),0)
*$DM588</f>
        <v>0</v>
      </c>
      <c r="DP588" s="188" cm="1">
        <f t="array" aca="1" ref="DP588" ca="1">IFERROR(INDEX(Forecast_Capex_Input!BQ$12:BQ$286,$X588)
*(INDEX(Forecast_Capex_Input!$H$12:$H$286,$X588)=Repex),0)
*$DM588</f>
        <v>0</v>
      </c>
      <c r="DQ588" s="188" cm="1">
        <f t="array" aca="1" ref="DQ588" ca="1">IFERROR(INDEX(Forecast_Capex_Input!BR$12:BR$286,$X588)
*(INDEX(Forecast_Capex_Input!$H$12:$H$286,$X588)=Repex),0)
*$DM588</f>
        <v>0</v>
      </c>
      <c r="DR588" s="188" cm="1">
        <f t="array" aca="1" ref="DR588" ca="1">IFERROR(INDEX(Forecast_Capex_Input!BS$12:BS$286,$X588)
*(INDEX(Forecast_Capex_Input!$H$12:$H$286,$X588)=Repex),0)
*$DM588</f>
        <v>0</v>
      </c>
      <c r="DS588" s="165"/>
      <c r="DT588" s="188" t="b" cm="1">
        <f t="array" aca="1" ref="DT588" ca="1">OR($G588=Forecast_Capex_Input!$BU$8:$BU$10)</f>
        <v>0</v>
      </c>
      <c r="DU588" s="188" cm="1">
        <f t="array" aca="1" ref="DU588" ca="1">IFERROR(INDEX(Forecast_Capex_Input!BV$12:BV$286,$X588)
*(INDEX(Forecast_Capex_Input!$H$12:$H$286,$X588)=Repex),0)
*$DT588</f>
        <v>0</v>
      </c>
      <c r="DV588" s="188" cm="1">
        <f t="array" aca="1" ref="DV588" ca="1">IFERROR(INDEX(Forecast_Capex_Input!BW$12:BW$286,$X588)
*(INDEX(Forecast_Capex_Input!$H$12:$H$286,$X588)=Repex),0)
*$DT588</f>
        <v>0</v>
      </c>
      <c r="DW588" s="188" cm="1">
        <f t="array" aca="1" ref="DW588" ca="1">IFERROR(INDEX(Forecast_Capex_Input!BX$12:BX$286,$X588)
*(INDEX(Forecast_Capex_Input!$H$12:$H$286,$X588)=Repex),0)
*$DT588</f>
        <v>0</v>
      </c>
      <c r="DX588" s="188" cm="1">
        <f t="array" aca="1" ref="DX588" ca="1">IFERROR(INDEX(Forecast_Capex_Input!BY$12:BY$286,$X588)
*(INDEX(Forecast_Capex_Input!$H$12:$H$286,$X588)=Repex),0)
*$DT588</f>
        <v>0</v>
      </c>
      <c r="DY588" s="188" cm="1">
        <f t="array" aca="1" ref="DY588" ca="1">IFERROR(INDEX(Forecast_Capex_Input!BZ$12:BZ$286,$X588)
*(INDEX(Forecast_Capex_Input!$H$12:$H$286,$X588)=Repex),0)
*$DT588</f>
        <v>0</v>
      </c>
      <c r="DZ588" s="188" cm="1">
        <f t="array" aca="1" ref="DZ588" ca="1">IFERROR(INDEX(Forecast_Capex_Input!CA$12:CA$286,$X588)
*(INDEX(Forecast_Capex_Input!$H$12:$H$286,$X588)=Repex),0)
*$DT588</f>
        <v>0</v>
      </c>
      <c r="EA588" s="188" cm="1">
        <f t="array" aca="1" ref="EA588" ca="1">IFERROR(INDEX(Forecast_Capex_Input!CB$12:CB$286,$X588)
*(INDEX(Forecast_Capex_Input!$H$12:$H$286,$X588)=Repex),0)
*$DT588</f>
        <v>0</v>
      </c>
      <c r="EB588" s="188" cm="1">
        <f t="array" aca="1" ref="EB588" ca="1">IFERROR(INDEX(Forecast_Capex_Input!CC$12:CC$286,$X588)
*(INDEX(Forecast_Capex_Input!$H$12:$H$286,$X588)=Repex),0)
*$DT588</f>
        <v>0</v>
      </c>
      <c r="EC588" s="165"/>
      <c r="ED588" s="226" t="str">
        <f t="shared" si="435"/>
        <v>N/A</v>
      </c>
      <c r="EE588" s="174" t="s">
        <v>15</v>
      </c>
    </row>
    <row r="589" spans="3:135" x14ac:dyDescent="0.2">
      <c r="C589" s="174">
        <f t="shared" si="436"/>
        <v>579</v>
      </c>
      <c r="D589" s="167" t="str" cm="1">
        <f t="array" ref="D589">IFERROR(INDEX(Forecast_Capex_Input!$D$12:$D$286,$X589),NA)</f>
        <v>N/A</v>
      </c>
      <c r="E589" s="172" t="str" cm="1">
        <f t="array" ref="E589">IF($X589=NA,NA,INDEX(Forecast_Capex_Input!$E$12:$E$286,$X589))</f>
        <v>N/A</v>
      </c>
      <c r="F589" s="167" t="str" cm="1">
        <f t="array" aca="1" ref="F589" ca="1">IFERROR(INDEX(General!$E$25:$E$26,$Y589),NA)</f>
        <v>N/A</v>
      </c>
      <c r="G589" s="167" t="str" cm="1">
        <f t="array" aca="1" ref="G589" ca="1">IFERROR(INDEX(Forecast_Capex_Input!$AI$11:$BB$11,$AA589),NA)</f>
        <v>N/A</v>
      </c>
      <c r="H589" s="189" t="str" cm="1">
        <f t="array" aca="1" ref="H589" ca="1">IFERROR(INDEX(Forecast_Capex_Input!$AI$12:$BB$286,$X589,$AA589),NA)</f>
        <v>N/A</v>
      </c>
      <c r="I589" s="199" t="str" cm="1">
        <f t="array" ref="I589">IFERROR(INDEX(Forecast_Capex_Input!$F$12:$F$286,$X589),NA)</f>
        <v>N/A</v>
      </c>
      <c r="J589" s="199" t="str" cm="1">
        <f t="array" ref="J589">IFERROR(INDEX(Forecast_Capex_Input!G$12:G$286,$X589),NA)</f>
        <v>N/A</v>
      </c>
      <c r="K589" s="199" t="str" cm="1">
        <f t="array" ref="K589">IFERROR(INDEX(Forecast_Capex_Input!H$12:H$286,$X589),NA)</f>
        <v>N/A</v>
      </c>
      <c r="L589" s="199" t="str" cm="1">
        <f t="array" ref="L589">IFERROR(INDEX(Forecast_Capex_Input!I$12:I$286,$X589),NA)</f>
        <v>N/A</v>
      </c>
      <c r="M589" s="199" t="str" cm="1">
        <f t="array" ref="M589">IFERROR(INDEX(Forecast_Capex_Input!J$12:J$286,$X589),NA)</f>
        <v>N/A</v>
      </c>
      <c r="N589" s="199" t="str" cm="1">
        <f t="array" ref="N589">IFERROR(INDEX(Forecast_Capex_Input!K$12:K$286,$X589),NA)</f>
        <v>N/A</v>
      </c>
      <c r="O589" s="199" t="str" cm="1">
        <f t="array" ref="O589">IFERROR(INDEX(Forecast_Capex_Input!L$12:L$286,$X589),NA)</f>
        <v>N/A</v>
      </c>
      <c r="P589" s="199" t="str" cm="1">
        <f t="array" ref="P589">IFERROR(INDEX(Forecast_Capex_Input!M$12:M$286,$X589),NA)</f>
        <v>N/A</v>
      </c>
      <c r="Q589" s="172" t="str" cm="1">
        <f t="array" ref="Q589">IFERROR(INDEX(Forecast_Capex_Input!N$12:N$286,$X589),NA)</f>
        <v>N/A</v>
      </c>
      <c r="R589" s="265" cm="1">
        <f t="array" ref="R589">IFERROR(INDEX(Forecast_Capex_Input!O$12:O$286,$X589),0)</f>
        <v>0</v>
      </c>
      <c r="S589" s="172" cm="1">
        <f t="array" ref="S589">IFERROR(INDEX(Forecast_Capex_Input!P$12:P$286,$X589),0)</f>
        <v>0</v>
      </c>
      <c r="T589" s="199" t="str" cm="1">
        <f t="array" aca="1" ref="T589" ca="1">IFERROR(INDEX(General!$K$84:$K$103,$AA589),NA)</f>
        <v>N/A</v>
      </c>
      <c r="U589" s="188" cm="1">
        <f t="array" aca="1" ref="U589" ca="1">IFERROR(
IF($F589=General!$E$25,INDEX(Forecast_Capex_Input!S$12:S$286,$X589),
INDEX(Forecast_Capex_Input!T$12:T$286,$X589)),0)</f>
        <v>0</v>
      </c>
      <c r="V589" s="222" t="b">
        <f>IFERROR(INDEX(Overheads!$T$19:$T$26,MATCH($I589,Overheads!$E$19:$E$26,0)),FALSE)</f>
        <v>0</v>
      </c>
      <c r="W589" s="165"/>
      <c r="X589" s="174" t="str">
        <f>IFERROR(
IF(MATCH($C589,Forecast_Capex_Input!$CI$12:$CI$286,1)+1&gt;MAX(Forecast_Capex_Input!$C$12:$C$286),NA,
MATCH($C589,Forecast_Capex_Input!$CI$12:$CI$286,1)+1),1)</f>
        <v>N/A</v>
      </c>
      <c r="Y589" s="174" t="str" cm="1">
        <f t="array" aca="1" ref="Y589" ca="1">IFERROR(
IF(X588&lt;&gt;X589,1,
IF(COUNTIF(OFFSET(Y588,0,0,-INDEX(Forecast_Capex_Input!$CG$12:$CG$286,$X589)),Y588)=INDEX(Forecast_Capex_Input!$CG$12:$CG$286,$X589),Y588+1,Y588)),NA)</f>
        <v>N/A</v>
      </c>
      <c r="Z589" s="174" t="str" cm="1">
        <f t="array" ref="Z589">IFERROR($C589-IF($X589=1,1,INDEX(Forecast_Capex_Input!$CI$12:$CI$286,$X589-1))+1,NA)</f>
        <v>N/A</v>
      </c>
      <c r="AA589" s="174" t="str" cm="1">
        <f t="array" aca="1" ref="AA589" ca="1">IFERROR(IF(Y589=1,
INDEX(Forecast_Capex_Input!$AI$10:$BB$10,SMALL(IF(INDEX(Forecast_Capex_Input!$AI$12:$BB$286,$X589,0)&gt;0,COLUMN(Forecast_Capex_Input!$AI$10:$BB$10)-COLUMN(Forecast_Capex_Input!$AI$12)+1),ROWS(OFFSET(AA588,0,0,-$Z589)))),
OFFSET(AA588,-INDEX(Forecast_Capex_Input!$CG$12:$CG$286,$X589)+1,0)),NA)</f>
        <v>N/A</v>
      </c>
      <c r="AB589" s="174" t="str">
        <f t="shared" ca="1" si="405"/>
        <v>N/A</v>
      </c>
      <c r="AC589" s="222" t="b">
        <f t="shared" si="437"/>
        <v>0</v>
      </c>
      <c r="AD589" s="220" t="b">
        <v>0</v>
      </c>
      <c r="AE589" s="222" t="b">
        <f t="shared" si="406"/>
        <v>1</v>
      </c>
      <c r="AF589" s="165"/>
      <c r="AG589" s="215">
        <v>0</v>
      </c>
      <c r="AH589" s="215">
        <v>0</v>
      </c>
      <c r="AI589" s="215">
        <v>0</v>
      </c>
      <c r="AJ589" s="215">
        <v>0</v>
      </c>
      <c r="AK589" s="215">
        <v>0</v>
      </c>
      <c r="AL589" s="155">
        <v>0</v>
      </c>
      <c r="AM589" s="165"/>
      <c r="AN589" s="215" cm="1">
        <f t="array" aca="1" ref="AN589" ca="1">IFERROR(INDEX(General!O$33:O$34,$AB589)
*AG589,0)</f>
        <v>0</v>
      </c>
      <c r="AO589" s="215" cm="1">
        <f t="array" aca="1" ref="AO589" ca="1">IFERROR(INDEX(General!P$33:P$34,$AB589)
*AH589,0)</f>
        <v>0</v>
      </c>
      <c r="AP589" s="215" cm="1">
        <f t="array" aca="1" ref="AP589" ca="1">IFERROR(INDEX(General!Q$33:Q$34,$AB589)
*AI589,0)</f>
        <v>0</v>
      </c>
      <c r="AQ589" s="215" cm="1">
        <f t="array" aca="1" ref="AQ589" ca="1">IFERROR(INDEX(General!R$33:R$34,$AB589)
*AJ589,0)</f>
        <v>0</v>
      </c>
      <c r="AR589" s="215" cm="1">
        <f t="array" aca="1" ref="AR589" ca="1">IFERROR(INDEX(General!S$33:S$34,$AB589)
*AK589,0)</f>
        <v>0</v>
      </c>
      <c r="AS589" s="155">
        <f t="shared" ca="1" si="438"/>
        <v>0</v>
      </c>
      <c r="AT589" s="165"/>
      <c r="AU589" s="215">
        <f ca="1">IF($AE589=FALSE,AN589*Overheads!$R$24*$V589,
IFERROR(Overheads!$O$49*$V589*AN589,0)
+IFERROR(Overheads!Q$59*$V589*(AN589/Overheads!Q$68),0))</f>
        <v>0</v>
      </c>
      <c r="AV589" s="215">
        <f ca="1">IF($AE589=FALSE,AO589*Overheads!$R$24*$V589,
IFERROR(Overheads!$O$49*$V589*AO589,0)
+IFERROR(Overheads!R$59*$V589*(AO589/Overheads!R$68),0))</f>
        <v>0</v>
      </c>
      <c r="AW589" s="215">
        <f ca="1">IF($AE589=FALSE,AP589*Overheads!$R$24*$V589,
IFERROR(Overheads!$O$49*$V589*AP589,0)
+IFERROR(Overheads!S$59*$V589*(AP589/Overheads!S$68),0))</f>
        <v>0</v>
      </c>
      <c r="AX589" s="215">
        <f ca="1">IF($AE589=FALSE,AQ589*Overheads!$R$24*$V589,
IFERROR(Overheads!$O$49*$V589*AQ589,0)
+IFERROR(Overheads!T$59*$V589*(AQ589/Overheads!T$68),0))</f>
        <v>0</v>
      </c>
      <c r="AY589" s="215">
        <f ca="1">IF($AE589=FALSE,AR589*Overheads!$R$24*$V589,
IFERROR(Overheads!$O$49*$V589*AR589,0)
+IFERROR(Overheads!U$59*$V589*(AR589/Overheads!U$68),0))</f>
        <v>0</v>
      </c>
      <c r="AZ589" s="155">
        <f t="shared" ca="1" si="439"/>
        <v>0</v>
      </c>
      <c r="BA589" s="165"/>
      <c r="BB589" s="215">
        <f ca="1">IF($AE589=FALSE,AN589*Overheads!$S$25,
IFERROR(Overheads!$O$50*AN589,0)
+IFERROR(Overheads!Q$60*(AN589/Overheads!Q$66),0))</f>
        <v>0</v>
      </c>
      <c r="BC589" s="215">
        <f ca="1">IF($AE589=FALSE,AO589*Overheads!$S$25,
IFERROR(Overheads!$O$50*AO589,0)
+IFERROR(Overheads!R$60*(AO589/Overheads!R$66),0))</f>
        <v>0</v>
      </c>
      <c r="BD589" s="215">
        <f ca="1">IF($AE589=FALSE,AP589*Overheads!$S$25,
IFERROR(Overheads!$O$50*AP589,0)
+IFERROR(Overheads!S$60*(AP589/Overheads!S$66),0))</f>
        <v>0</v>
      </c>
      <c r="BE589" s="215">
        <f ca="1">IF($AE589=FALSE,AQ589*Overheads!$S$25,
IFERROR(Overheads!$O$50*AQ589,0)
+IFERROR(Overheads!T$60*(AQ589/Overheads!T$66),0))</f>
        <v>0</v>
      </c>
      <c r="BF589" s="215">
        <f ca="1">IF($AE589=FALSE,AR589*Overheads!$S$25,
IFERROR(Overheads!$O$50*AR589,0)
+IFERROR(Overheads!U$60*(AR589/Overheads!U$66),0))</f>
        <v>0</v>
      </c>
      <c r="BG589" s="155">
        <f t="shared" ca="1" si="440"/>
        <v>0</v>
      </c>
      <c r="BH589" s="165"/>
      <c r="BI589" s="215">
        <f t="shared" ca="1" si="441"/>
        <v>0</v>
      </c>
      <c r="BJ589" s="215">
        <f t="shared" ca="1" si="407"/>
        <v>0</v>
      </c>
      <c r="BK589" s="215">
        <f t="shared" ca="1" si="408"/>
        <v>0</v>
      </c>
      <c r="BL589" s="215">
        <f t="shared" ca="1" si="409"/>
        <v>0</v>
      </c>
      <c r="BM589" s="215">
        <f t="shared" ca="1" si="410"/>
        <v>0</v>
      </c>
      <c r="BN589" s="155">
        <f t="shared" ca="1" si="442"/>
        <v>0</v>
      </c>
      <c r="BO589" s="165"/>
      <c r="BP589" s="187" cm="1">
        <f t="array" ref="BP589">IFERROR(IF($X589=$X588,BP588,INDEX(Forecast_Capex_Input!AC$12:AC$286,$X589)),0)</f>
        <v>0</v>
      </c>
      <c r="BQ589" s="187" cm="1">
        <f t="array" ref="BQ589">IFERROR(IF($X589=$X588,BQ588,INDEX(Forecast_Capex_Input!AD$12:AD$286,$X589)),0)</f>
        <v>0</v>
      </c>
      <c r="BR589" s="187" cm="1">
        <f t="array" ref="BR589">IFERROR(IF($X589=$X588,BR588,INDEX(Forecast_Capex_Input!AE$12:AE$286,$X589)),0)</f>
        <v>0</v>
      </c>
      <c r="BS589" s="187" cm="1">
        <f t="array" ref="BS589">IFERROR(IF($X589=$X588,BS588,INDEX(Forecast_Capex_Input!AF$12:AF$286,$X589)),0)</f>
        <v>0</v>
      </c>
      <c r="BT589" s="187" cm="1">
        <f t="array" ref="BT589">IFERROR(IF($X589=$X588,BT588,INDEX(Forecast_Capex_Input!AG$12:AG$286,$X589)),0)</f>
        <v>0</v>
      </c>
      <c r="BU589" s="165"/>
      <c r="BV589" s="215">
        <f t="shared" si="411"/>
        <v>0</v>
      </c>
      <c r="BW589" s="215">
        <f t="shared" si="412"/>
        <v>0</v>
      </c>
      <c r="BX589" s="215">
        <f t="shared" si="413"/>
        <v>0</v>
      </c>
      <c r="BY589" s="215">
        <f t="shared" si="414"/>
        <v>0</v>
      </c>
      <c r="BZ589" s="215">
        <f t="shared" si="415"/>
        <v>0</v>
      </c>
      <c r="CA589" s="155">
        <f t="shared" si="443"/>
        <v>0</v>
      </c>
      <c r="CB589" s="165"/>
      <c r="CC589" s="215">
        <f t="shared" si="416"/>
        <v>0</v>
      </c>
      <c r="CD589" s="215">
        <f t="shared" si="417"/>
        <v>0</v>
      </c>
      <c r="CE589" s="215">
        <f t="shared" si="418"/>
        <v>0</v>
      </c>
      <c r="CF589" s="215">
        <f t="shared" si="419"/>
        <v>0</v>
      </c>
      <c r="CG589" s="215">
        <f t="shared" si="420"/>
        <v>0</v>
      </c>
      <c r="CH589" s="155">
        <f t="shared" si="444"/>
        <v>0</v>
      </c>
      <c r="CI589" s="165"/>
      <c r="CJ589" s="215">
        <f t="shared" si="421"/>
        <v>0</v>
      </c>
      <c r="CK589" s="215">
        <f t="shared" si="422"/>
        <v>0</v>
      </c>
      <c r="CL589" s="215">
        <f t="shared" si="423"/>
        <v>0</v>
      </c>
      <c r="CM589" s="215">
        <f t="shared" si="424"/>
        <v>0</v>
      </c>
      <c r="CN589" s="215">
        <f t="shared" si="425"/>
        <v>0</v>
      </c>
      <c r="CO589" s="155">
        <f t="shared" si="445"/>
        <v>0</v>
      </c>
      <c r="CP589" s="165"/>
      <c r="CQ589" s="223">
        <f t="shared" si="426"/>
        <v>0</v>
      </c>
      <c r="CR589" s="223">
        <f t="shared" si="427"/>
        <v>0</v>
      </c>
      <c r="CS589" s="223">
        <f t="shared" si="428"/>
        <v>0</v>
      </c>
      <c r="CT589" s="223">
        <f t="shared" si="429"/>
        <v>0</v>
      </c>
      <c r="CU589" s="223">
        <f t="shared" si="430"/>
        <v>0</v>
      </c>
      <c r="CV589" s="155">
        <f t="shared" si="446"/>
        <v>0</v>
      </c>
      <c r="CW589" s="165"/>
      <c r="CX589" s="215">
        <f t="shared" si="447"/>
        <v>0</v>
      </c>
      <c r="CY589" s="215">
        <f t="shared" si="431"/>
        <v>0</v>
      </c>
      <c r="CZ589" s="215">
        <f t="shared" si="432"/>
        <v>0</v>
      </c>
      <c r="DA589" s="215">
        <f t="shared" si="433"/>
        <v>0</v>
      </c>
      <c r="DB589" s="215">
        <f t="shared" si="434"/>
        <v>0</v>
      </c>
      <c r="DC589" s="155">
        <f t="shared" si="448"/>
        <v>0</v>
      </c>
      <c r="DD589" s="165"/>
      <c r="DE589" s="188" t="b" cm="1">
        <f t="array" aca="1" ref="DE589" ca="1">OR($G589=Forecast_Capex_Input!$BF$8:$BF$10)</f>
        <v>0</v>
      </c>
      <c r="DF589" s="188" cm="1">
        <f t="array" aca="1" ref="DF589" ca="1">IFERROR(INDEX(Forecast_Capex_Input!BG$12:BG$286,$X589)
*(INDEX(Forecast_Capex_Input!$H$12:$H$286,$X589)=Repex),0)
*$DE589</f>
        <v>0</v>
      </c>
      <c r="DG589" s="188" cm="1">
        <f t="array" aca="1" ref="DG589" ca="1">IFERROR(INDEX(Forecast_Capex_Input!BH$12:BH$286,$X589)
*(INDEX(Forecast_Capex_Input!$H$12:$H$286,$X589)=Repex),0)
*$DE589</f>
        <v>0</v>
      </c>
      <c r="DH589" s="188" cm="1">
        <f t="array" aca="1" ref="DH589" ca="1">IFERROR(INDEX(Forecast_Capex_Input!BI$12:BI$286,$X589)
*(INDEX(Forecast_Capex_Input!$H$12:$H$286,$X589)=Repex),0)
*$DE589</f>
        <v>0</v>
      </c>
      <c r="DI589" s="188" cm="1">
        <f t="array" aca="1" ref="DI589" ca="1">IFERROR(INDEX(Forecast_Capex_Input!BJ$12:BJ$286,$X589)
*(INDEX(Forecast_Capex_Input!$H$12:$H$286,$X589)=Repex),0)
*$DE589</f>
        <v>0</v>
      </c>
      <c r="DJ589" s="188" cm="1">
        <f t="array" aca="1" ref="DJ589" ca="1">IFERROR(INDEX(Forecast_Capex_Input!BK$12:BK$286,$X589)
*(INDEX(Forecast_Capex_Input!$H$12:$H$286,$X589)=Repex),0)
*$DE589</f>
        <v>0</v>
      </c>
      <c r="DK589" s="188" cm="1">
        <f t="array" aca="1" ref="DK589" ca="1">IFERROR(INDEX(Forecast_Capex_Input!BL$12:BL$286,$X589)
*(INDEX(Forecast_Capex_Input!$H$12:$H$286,$X589)=Repex),0)
*$DE589</f>
        <v>0</v>
      </c>
      <c r="DL589" s="165"/>
      <c r="DM589" s="188" t="b" cm="1">
        <f t="array" aca="1" ref="DM589" ca="1">OR($G589=Forecast_Capex_Input!$BN$8:$BN$9)</f>
        <v>0</v>
      </c>
      <c r="DN589" s="188" cm="1">
        <f t="array" aca="1" ref="DN589" ca="1">IFERROR(INDEX(Forecast_Capex_Input!BO$12:BO$286,$X589)
*(INDEX(Forecast_Capex_Input!$H$12:$H$286,$X589)=Repex),0)
*$DM589</f>
        <v>0</v>
      </c>
      <c r="DO589" s="188" cm="1">
        <f t="array" aca="1" ref="DO589" ca="1">IFERROR(INDEX(Forecast_Capex_Input!BP$12:BP$286,$X589)
*(INDEX(Forecast_Capex_Input!$H$12:$H$286,$X589)=Repex),0)
*$DM589</f>
        <v>0</v>
      </c>
      <c r="DP589" s="188" cm="1">
        <f t="array" aca="1" ref="DP589" ca="1">IFERROR(INDEX(Forecast_Capex_Input!BQ$12:BQ$286,$X589)
*(INDEX(Forecast_Capex_Input!$H$12:$H$286,$X589)=Repex),0)
*$DM589</f>
        <v>0</v>
      </c>
      <c r="DQ589" s="188" cm="1">
        <f t="array" aca="1" ref="DQ589" ca="1">IFERROR(INDEX(Forecast_Capex_Input!BR$12:BR$286,$X589)
*(INDEX(Forecast_Capex_Input!$H$12:$H$286,$X589)=Repex),0)
*$DM589</f>
        <v>0</v>
      </c>
      <c r="DR589" s="188" cm="1">
        <f t="array" aca="1" ref="DR589" ca="1">IFERROR(INDEX(Forecast_Capex_Input!BS$12:BS$286,$X589)
*(INDEX(Forecast_Capex_Input!$H$12:$H$286,$X589)=Repex),0)
*$DM589</f>
        <v>0</v>
      </c>
      <c r="DS589" s="165"/>
      <c r="DT589" s="188" t="b" cm="1">
        <f t="array" aca="1" ref="DT589" ca="1">OR($G589=Forecast_Capex_Input!$BU$8:$BU$10)</f>
        <v>0</v>
      </c>
      <c r="DU589" s="188" cm="1">
        <f t="array" aca="1" ref="DU589" ca="1">IFERROR(INDEX(Forecast_Capex_Input!BV$12:BV$286,$X589)
*(INDEX(Forecast_Capex_Input!$H$12:$H$286,$X589)=Repex),0)
*$DT589</f>
        <v>0</v>
      </c>
      <c r="DV589" s="188" cm="1">
        <f t="array" aca="1" ref="DV589" ca="1">IFERROR(INDEX(Forecast_Capex_Input!BW$12:BW$286,$X589)
*(INDEX(Forecast_Capex_Input!$H$12:$H$286,$X589)=Repex),0)
*$DT589</f>
        <v>0</v>
      </c>
      <c r="DW589" s="188" cm="1">
        <f t="array" aca="1" ref="DW589" ca="1">IFERROR(INDEX(Forecast_Capex_Input!BX$12:BX$286,$X589)
*(INDEX(Forecast_Capex_Input!$H$12:$H$286,$X589)=Repex),0)
*$DT589</f>
        <v>0</v>
      </c>
      <c r="DX589" s="188" cm="1">
        <f t="array" aca="1" ref="DX589" ca="1">IFERROR(INDEX(Forecast_Capex_Input!BY$12:BY$286,$X589)
*(INDEX(Forecast_Capex_Input!$H$12:$H$286,$X589)=Repex),0)
*$DT589</f>
        <v>0</v>
      </c>
      <c r="DY589" s="188" cm="1">
        <f t="array" aca="1" ref="DY589" ca="1">IFERROR(INDEX(Forecast_Capex_Input!BZ$12:BZ$286,$X589)
*(INDEX(Forecast_Capex_Input!$H$12:$H$286,$X589)=Repex),0)
*$DT589</f>
        <v>0</v>
      </c>
      <c r="DZ589" s="188" cm="1">
        <f t="array" aca="1" ref="DZ589" ca="1">IFERROR(INDEX(Forecast_Capex_Input!CA$12:CA$286,$X589)
*(INDEX(Forecast_Capex_Input!$H$12:$H$286,$X589)=Repex),0)
*$DT589</f>
        <v>0</v>
      </c>
      <c r="EA589" s="188" cm="1">
        <f t="array" aca="1" ref="EA589" ca="1">IFERROR(INDEX(Forecast_Capex_Input!CB$12:CB$286,$X589)
*(INDEX(Forecast_Capex_Input!$H$12:$H$286,$X589)=Repex),0)
*$DT589</f>
        <v>0</v>
      </c>
      <c r="EB589" s="188" cm="1">
        <f t="array" aca="1" ref="EB589" ca="1">IFERROR(INDEX(Forecast_Capex_Input!CC$12:CC$286,$X589)
*(INDEX(Forecast_Capex_Input!$H$12:$H$286,$X589)=Repex),0)
*$DT589</f>
        <v>0</v>
      </c>
      <c r="EC589" s="165"/>
      <c r="ED589" s="226" t="str">
        <f t="shared" si="435"/>
        <v>N/A</v>
      </c>
      <c r="EE589" s="174" t="s">
        <v>15</v>
      </c>
    </row>
    <row r="590" spans="3:135" x14ac:dyDescent="0.2">
      <c r="C590" s="174">
        <f t="shared" si="436"/>
        <v>580</v>
      </c>
      <c r="D590" s="167" t="str" cm="1">
        <f t="array" ref="D590">IFERROR(INDEX(Forecast_Capex_Input!$D$12:$D$286,$X590),NA)</f>
        <v>N/A</v>
      </c>
      <c r="E590" s="172" t="str" cm="1">
        <f t="array" ref="E590">IF($X590=NA,NA,INDEX(Forecast_Capex_Input!$E$12:$E$286,$X590))</f>
        <v>N/A</v>
      </c>
      <c r="F590" s="167" t="str" cm="1">
        <f t="array" aca="1" ref="F590" ca="1">IFERROR(INDEX(General!$E$25:$E$26,$Y590),NA)</f>
        <v>N/A</v>
      </c>
      <c r="G590" s="167" t="str" cm="1">
        <f t="array" aca="1" ref="G590" ca="1">IFERROR(INDEX(Forecast_Capex_Input!$AI$11:$BB$11,$AA590),NA)</f>
        <v>N/A</v>
      </c>
      <c r="H590" s="189" t="str" cm="1">
        <f t="array" aca="1" ref="H590" ca="1">IFERROR(INDEX(Forecast_Capex_Input!$AI$12:$BB$286,$X590,$AA590),NA)</f>
        <v>N/A</v>
      </c>
      <c r="I590" s="199" t="str" cm="1">
        <f t="array" ref="I590">IFERROR(INDEX(Forecast_Capex_Input!$F$12:$F$286,$X590),NA)</f>
        <v>N/A</v>
      </c>
      <c r="J590" s="199" t="str" cm="1">
        <f t="array" ref="J590">IFERROR(INDEX(Forecast_Capex_Input!G$12:G$286,$X590),NA)</f>
        <v>N/A</v>
      </c>
      <c r="K590" s="199" t="str" cm="1">
        <f t="array" ref="K590">IFERROR(INDEX(Forecast_Capex_Input!H$12:H$286,$X590),NA)</f>
        <v>N/A</v>
      </c>
      <c r="L590" s="199" t="str" cm="1">
        <f t="array" ref="L590">IFERROR(INDEX(Forecast_Capex_Input!I$12:I$286,$X590),NA)</f>
        <v>N/A</v>
      </c>
      <c r="M590" s="199" t="str" cm="1">
        <f t="array" ref="M590">IFERROR(INDEX(Forecast_Capex_Input!J$12:J$286,$X590),NA)</f>
        <v>N/A</v>
      </c>
      <c r="N590" s="199" t="str" cm="1">
        <f t="array" ref="N590">IFERROR(INDEX(Forecast_Capex_Input!K$12:K$286,$X590),NA)</f>
        <v>N/A</v>
      </c>
      <c r="O590" s="199" t="str" cm="1">
        <f t="array" ref="O590">IFERROR(INDEX(Forecast_Capex_Input!L$12:L$286,$X590),NA)</f>
        <v>N/A</v>
      </c>
      <c r="P590" s="199" t="str" cm="1">
        <f t="array" ref="P590">IFERROR(INDEX(Forecast_Capex_Input!M$12:M$286,$X590),NA)</f>
        <v>N/A</v>
      </c>
      <c r="Q590" s="172" t="str" cm="1">
        <f t="array" ref="Q590">IFERROR(INDEX(Forecast_Capex_Input!N$12:N$286,$X590),NA)</f>
        <v>N/A</v>
      </c>
      <c r="R590" s="265" cm="1">
        <f t="array" ref="R590">IFERROR(INDEX(Forecast_Capex_Input!O$12:O$286,$X590),0)</f>
        <v>0</v>
      </c>
      <c r="S590" s="172" cm="1">
        <f t="array" ref="S590">IFERROR(INDEX(Forecast_Capex_Input!P$12:P$286,$X590),0)</f>
        <v>0</v>
      </c>
      <c r="T590" s="199" t="str" cm="1">
        <f t="array" aca="1" ref="T590" ca="1">IFERROR(INDEX(General!$K$84:$K$103,$AA590),NA)</f>
        <v>N/A</v>
      </c>
      <c r="U590" s="188" cm="1">
        <f t="array" aca="1" ref="U590" ca="1">IFERROR(
IF($F590=General!$E$25,INDEX(Forecast_Capex_Input!S$12:S$286,$X590),
INDEX(Forecast_Capex_Input!T$12:T$286,$X590)),0)</f>
        <v>0</v>
      </c>
      <c r="V590" s="222" t="b">
        <f>IFERROR(INDEX(Overheads!$T$19:$T$26,MATCH($I590,Overheads!$E$19:$E$26,0)),FALSE)</f>
        <v>0</v>
      </c>
      <c r="W590" s="165"/>
      <c r="X590" s="174" t="str">
        <f>IFERROR(
IF(MATCH($C590,Forecast_Capex_Input!$CI$12:$CI$286,1)+1&gt;MAX(Forecast_Capex_Input!$C$12:$C$286),NA,
MATCH($C590,Forecast_Capex_Input!$CI$12:$CI$286,1)+1),1)</f>
        <v>N/A</v>
      </c>
      <c r="Y590" s="174" t="str" cm="1">
        <f t="array" aca="1" ref="Y590" ca="1">IFERROR(
IF(X589&lt;&gt;X590,1,
IF(COUNTIF(OFFSET(Y589,0,0,-INDEX(Forecast_Capex_Input!$CG$12:$CG$286,$X590)),Y589)=INDEX(Forecast_Capex_Input!$CG$12:$CG$286,$X590),Y589+1,Y589)),NA)</f>
        <v>N/A</v>
      </c>
      <c r="Z590" s="174" t="str" cm="1">
        <f t="array" ref="Z590">IFERROR($C590-IF($X590=1,1,INDEX(Forecast_Capex_Input!$CI$12:$CI$286,$X590-1))+1,NA)</f>
        <v>N/A</v>
      </c>
      <c r="AA590" s="174" t="str" cm="1">
        <f t="array" aca="1" ref="AA590" ca="1">IFERROR(IF(Y590=1,
INDEX(Forecast_Capex_Input!$AI$10:$BB$10,SMALL(IF(INDEX(Forecast_Capex_Input!$AI$12:$BB$286,$X590,0)&gt;0,COLUMN(Forecast_Capex_Input!$AI$10:$BB$10)-COLUMN(Forecast_Capex_Input!$AI$12)+1),ROWS(OFFSET(AA589,0,0,-$Z590)))),
OFFSET(AA589,-INDEX(Forecast_Capex_Input!$CG$12:$CG$286,$X590)+1,0)),NA)</f>
        <v>N/A</v>
      </c>
      <c r="AB590" s="174" t="str">
        <f t="shared" ca="1" si="405"/>
        <v>N/A</v>
      </c>
      <c r="AC590" s="222" t="b">
        <f t="shared" si="437"/>
        <v>0</v>
      </c>
      <c r="AD590" s="220" t="b">
        <v>0</v>
      </c>
      <c r="AE590" s="222" t="b">
        <f t="shared" si="406"/>
        <v>1</v>
      </c>
      <c r="AF590" s="165"/>
      <c r="AG590" s="215">
        <v>0</v>
      </c>
      <c r="AH590" s="215">
        <v>0</v>
      </c>
      <c r="AI590" s="215">
        <v>0</v>
      </c>
      <c r="AJ590" s="215">
        <v>0</v>
      </c>
      <c r="AK590" s="215">
        <v>0</v>
      </c>
      <c r="AL590" s="155">
        <v>0</v>
      </c>
      <c r="AM590" s="165"/>
      <c r="AN590" s="215" cm="1">
        <f t="array" aca="1" ref="AN590" ca="1">IFERROR(INDEX(General!O$33:O$34,$AB590)
*AG590,0)</f>
        <v>0</v>
      </c>
      <c r="AO590" s="215" cm="1">
        <f t="array" aca="1" ref="AO590" ca="1">IFERROR(INDEX(General!P$33:P$34,$AB590)
*AH590,0)</f>
        <v>0</v>
      </c>
      <c r="AP590" s="215" cm="1">
        <f t="array" aca="1" ref="AP590" ca="1">IFERROR(INDEX(General!Q$33:Q$34,$AB590)
*AI590,0)</f>
        <v>0</v>
      </c>
      <c r="AQ590" s="215" cm="1">
        <f t="array" aca="1" ref="AQ590" ca="1">IFERROR(INDEX(General!R$33:R$34,$AB590)
*AJ590,0)</f>
        <v>0</v>
      </c>
      <c r="AR590" s="215" cm="1">
        <f t="array" aca="1" ref="AR590" ca="1">IFERROR(INDEX(General!S$33:S$34,$AB590)
*AK590,0)</f>
        <v>0</v>
      </c>
      <c r="AS590" s="155">
        <f t="shared" ca="1" si="438"/>
        <v>0</v>
      </c>
      <c r="AT590" s="165"/>
      <c r="AU590" s="215">
        <f ca="1">IF($AE590=FALSE,AN590*Overheads!$R$24*$V590,
IFERROR(Overheads!$O$49*$V590*AN590,0)
+IFERROR(Overheads!Q$59*$V590*(AN590/Overheads!Q$68),0))</f>
        <v>0</v>
      </c>
      <c r="AV590" s="215">
        <f ca="1">IF($AE590=FALSE,AO590*Overheads!$R$24*$V590,
IFERROR(Overheads!$O$49*$V590*AO590,0)
+IFERROR(Overheads!R$59*$V590*(AO590/Overheads!R$68),0))</f>
        <v>0</v>
      </c>
      <c r="AW590" s="215">
        <f ca="1">IF($AE590=FALSE,AP590*Overheads!$R$24*$V590,
IFERROR(Overheads!$O$49*$V590*AP590,0)
+IFERROR(Overheads!S$59*$V590*(AP590/Overheads!S$68),0))</f>
        <v>0</v>
      </c>
      <c r="AX590" s="215">
        <f ca="1">IF($AE590=FALSE,AQ590*Overheads!$R$24*$V590,
IFERROR(Overheads!$O$49*$V590*AQ590,0)
+IFERROR(Overheads!T$59*$V590*(AQ590/Overheads!T$68),0))</f>
        <v>0</v>
      </c>
      <c r="AY590" s="215">
        <f ca="1">IF($AE590=FALSE,AR590*Overheads!$R$24*$V590,
IFERROR(Overheads!$O$49*$V590*AR590,0)
+IFERROR(Overheads!U$59*$V590*(AR590/Overheads!U$68),0))</f>
        <v>0</v>
      </c>
      <c r="AZ590" s="155">
        <f t="shared" ca="1" si="439"/>
        <v>0</v>
      </c>
      <c r="BA590" s="165"/>
      <c r="BB590" s="215">
        <f ca="1">IF($AE590=FALSE,AN590*Overheads!$S$25,
IFERROR(Overheads!$O$50*AN590,0)
+IFERROR(Overheads!Q$60*(AN590/Overheads!Q$66),0))</f>
        <v>0</v>
      </c>
      <c r="BC590" s="215">
        <f ca="1">IF($AE590=FALSE,AO590*Overheads!$S$25,
IFERROR(Overheads!$O$50*AO590,0)
+IFERROR(Overheads!R$60*(AO590/Overheads!R$66),0))</f>
        <v>0</v>
      </c>
      <c r="BD590" s="215">
        <f ca="1">IF($AE590=FALSE,AP590*Overheads!$S$25,
IFERROR(Overheads!$O$50*AP590,0)
+IFERROR(Overheads!S$60*(AP590/Overheads!S$66),0))</f>
        <v>0</v>
      </c>
      <c r="BE590" s="215">
        <f ca="1">IF($AE590=FALSE,AQ590*Overheads!$S$25,
IFERROR(Overheads!$O$50*AQ590,0)
+IFERROR(Overheads!T$60*(AQ590/Overheads!T$66),0))</f>
        <v>0</v>
      </c>
      <c r="BF590" s="215">
        <f ca="1">IF($AE590=FALSE,AR590*Overheads!$S$25,
IFERROR(Overheads!$O$50*AR590,0)
+IFERROR(Overheads!U$60*(AR590/Overheads!U$66),0))</f>
        <v>0</v>
      </c>
      <c r="BG590" s="155">
        <f t="shared" ca="1" si="440"/>
        <v>0</v>
      </c>
      <c r="BH590" s="165"/>
      <c r="BI590" s="215">
        <f t="shared" ca="1" si="441"/>
        <v>0</v>
      </c>
      <c r="BJ590" s="215">
        <f t="shared" ca="1" si="407"/>
        <v>0</v>
      </c>
      <c r="BK590" s="215">
        <f t="shared" ca="1" si="408"/>
        <v>0</v>
      </c>
      <c r="BL590" s="215">
        <f t="shared" ca="1" si="409"/>
        <v>0</v>
      </c>
      <c r="BM590" s="215">
        <f t="shared" ca="1" si="410"/>
        <v>0</v>
      </c>
      <c r="BN590" s="155">
        <f t="shared" ca="1" si="442"/>
        <v>0</v>
      </c>
      <c r="BO590" s="165"/>
      <c r="BP590" s="187" cm="1">
        <f t="array" ref="BP590">IFERROR(IF($X590=$X589,BP589,INDEX(Forecast_Capex_Input!AC$12:AC$286,$X590)),0)</f>
        <v>0</v>
      </c>
      <c r="BQ590" s="187" cm="1">
        <f t="array" ref="BQ590">IFERROR(IF($X590=$X589,BQ589,INDEX(Forecast_Capex_Input!AD$12:AD$286,$X590)),0)</f>
        <v>0</v>
      </c>
      <c r="BR590" s="187" cm="1">
        <f t="array" ref="BR590">IFERROR(IF($X590=$X589,BR589,INDEX(Forecast_Capex_Input!AE$12:AE$286,$X590)),0)</f>
        <v>0</v>
      </c>
      <c r="BS590" s="187" cm="1">
        <f t="array" ref="BS590">IFERROR(IF($X590=$X589,BS589,INDEX(Forecast_Capex_Input!AF$12:AF$286,$X590)),0)</f>
        <v>0</v>
      </c>
      <c r="BT590" s="187" cm="1">
        <f t="array" ref="BT590">IFERROR(IF($X590=$X589,BT589,INDEX(Forecast_Capex_Input!AG$12:AG$286,$X590)),0)</f>
        <v>0</v>
      </c>
      <c r="BU590" s="165"/>
      <c r="BV590" s="215">
        <f t="shared" si="411"/>
        <v>0</v>
      </c>
      <c r="BW590" s="215">
        <f t="shared" si="412"/>
        <v>0</v>
      </c>
      <c r="BX590" s="215">
        <f t="shared" si="413"/>
        <v>0</v>
      </c>
      <c r="BY590" s="215">
        <f t="shared" si="414"/>
        <v>0</v>
      </c>
      <c r="BZ590" s="215">
        <f t="shared" si="415"/>
        <v>0</v>
      </c>
      <c r="CA590" s="155">
        <f t="shared" si="443"/>
        <v>0</v>
      </c>
      <c r="CB590" s="165"/>
      <c r="CC590" s="215">
        <f t="shared" si="416"/>
        <v>0</v>
      </c>
      <c r="CD590" s="215">
        <f t="shared" si="417"/>
        <v>0</v>
      </c>
      <c r="CE590" s="215">
        <f t="shared" si="418"/>
        <v>0</v>
      </c>
      <c r="CF590" s="215">
        <f t="shared" si="419"/>
        <v>0</v>
      </c>
      <c r="CG590" s="215">
        <f t="shared" si="420"/>
        <v>0</v>
      </c>
      <c r="CH590" s="155">
        <f t="shared" si="444"/>
        <v>0</v>
      </c>
      <c r="CI590" s="165"/>
      <c r="CJ590" s="215">
        <f t="shared" si="421"/>
        <v>0</v>
      </c>
      <c r="CK590" s="215">
        <f t="shared" si="422"/>
        <v>0</v>
      </c>
      <c r="CL590" s="215">
        <f t="shared" si="423"/>
        <v>0</v>
      </c>
      <c r="CM590" s="215">
        <f t="shared" si="424"/>
        <v>0</v>
      </c>
      <c r="CN590" s="215">
        <f t="shared" si="425"/>
        <v>0</v>
      </c>
      <c r="CO590" s="155">
        <f t="shared" si="445"/>
        <v>0</v>
      </c>
      <c r="CP590" s="165"/>
      <c r="CQ590" s="223">
        <f t="shared" si="426"/>
        <v>0</v>
      </c>
      <c r="CR590" s="223">
        <f t="shared" si="427"/>
        <v>0</v>
      </c>
      <c r="CS590" s="223">
        <f t="shared" si="428"/>
        <v>0</v>
      </c>
      <c r="CT590" s="223">
        <f t="shared" si="429"/>
        <v>0</v>
      </c>
      <c r="CU590" s="223">
        <f t="shared" si="430"/>
        <v>0</v>
      </c>
      <c r="CV590" s="155">
        <f t="shared" si="446"/>
        <v>0</v>
      </c>
      <c r="CW590" s="165"/>
      <c r="CX590" s="215">
        <f t="shared" si="447"/>
        <v>0</v>
      </c>
      <c r="CY590" s="215">
        <f t="shared" si="431"/>
        <v>0</v>
      </c>
      <c r="CZ590" s="215">
        <f t="shared" si="432"/>
        <v>0</v>
      </c>
      <c r="DA590" s="215">
        <f t="shared" si="433"/>
        <v>0</v>
      </c>
      <c r="DB590" s="215">
        <f t="shared" si="434"/>
        <v>0</v>
      </c>
      <c r="DC590" s="155">
        <f t="shared" si="448"/>
        <v>0</v>
      </c>
      <c r="DD590" s="165"/>
      <c r="DE590" s="188" t="b" cm="1">
        <f t="array" aca="1" ref="DE590" ca="1">OR($G590=Forecast_Capex_Input!$BF$8:$BF$10)</f>
        <v>0</v>
      </c>
      <c r="DF590" s="188" cm="1">
        <f t="array" aca="1" ref="DF590" ca="1">IFERROR(INDEX(Forecast_Capex_Input!BG$12:BG$286,$X590)
*(INDEX(Forecast_Capex_Input!$H$12:$H$286,$X590)=Repex),0)
*$DE590</f>
        <v>0</v>
      </c>
      <c r="DG590" s="188" cm="1">
        <f t="array" aca="1" ref="DG590" ca="1">IFERROR(INDEX(Forecast_Capex_Input!BH$12:BH$286,$X590)
*(INDEX(Forecast_Capex_Input!$H$12:$H$286,$X590)=Repex),0)
*$DE590</f>
        <v>0</v>
      </c>
      <c r="DH590" s="188" cm="1">
        <f t="array" aca="1" ref="DH590" ca="1">IFERROR(INDEX(Forecast_Capex_Input!BI$12:BI$286,$X590)
*(INDEX(Forecast_Capex_Input!$H$12:$H$286,$X590)=Repex),0)
*$DE590</f>
        <v>0</v>
      </c>
      <c r="DI590" s="188" cm="1">
        <f t="array" aca="1" ref="DI590" ca="1">IFERROR(INDEX(Forecast_Capex_Input!BJ$12:BJ$286,$X590)
*(INDEX(Forecast_Capex_Input!$H$12:$H$286,$X590)=Repex),0)
*$DE590</f>
        <v>0</v>
      </c>
      <c r="DJ590" s="188" cm="1">
        <f t="array" aca="1" ref="DJ590" ca="1">IFERROR(INDEX(Forecast_Capex_Input!BK$12:BK$286,$X590)
*(INDEX(Forecast_Capex_Input!$H$12:$H$286,$X590)=Repex),0)
*$DE590</f>
        <v>0</v>
      </c>
      <c r="DK590" s="188" cm="1">
        <f t="array" aca="1" ref="DK590" ca="1">IFERROR(INDEX(Forecast_Capex_Input!BL$12:BL$286,$X590)
*(INDEX(Forecast_Capex_Input!$H$12:$H$286,$X590)=Repex),0)
*$DE590</f>
        <v>0</v>
      </c>
      <c r="DL590" s="165"/>
      <c r="DM590" s="188" t="b" cm="1">
        <f t="array" aca="1" ref="DM590" ca="1">OR($G590=Forecast_Capex_Input!$BN$8:$BN$9)</f>
        <v>0</v>
      </c>
      <c r="DN590" s="188" cm="1">
        <f t="array" aca="1" ref="DN590" ca="1">IFERROR(INDEX(Forecast_Capex_Input!BO$12:BO$286,$X590)
*(INDEX(Forecast_Capex_Input!$H$12:$H$286,$X590)=Repex),0)
*$DM590</f>
        <v>0</v>
      </c>
      <c r="DO590" s="188" cm="1">
        <f t="array" aca="1" ref="DO590" ca="1">IFERROR(INDEX(Forecast_Capex_Input!BP$12:BP$286,$X590)
*(INDEX(Forecast_Capex_Input!$H$12:$H$286,$X590)=Repex),0)
*$DM590</f>
        <v>0</v>
      </c>
      <c r="DP590" s="188" cm="1">
        <f t="array" aca="1" ref="DP590" ca="1">IFERROR(INDEX(Forecast_Capex_Input!BQ$12:BQ$286,$X590)
*(INDEX(Forecast_Capex_Input!$H$12:$H$286,$X590)=Repex),0)
*$DM590</f>
        <v>0</v>
      </c>
      <c r="DQ590" s="188" cm="1">
        <f t="array" aca="1" ref="DQ590" ca="1">IFERROR(INDEX(Forecast_Capex_Input!BR$12:BR$286,$X590)
*(INDEX(Forecast_Capex_Input!$H$12:$H$286,$X590)=Repex),0)
*$DM590</f>
        <v>0</v>
      </c>
      <c r="DR590" s="188" cm="1">
        <f t="array" aca="1" ref="DR590" ca="1">IFERROR(INDEX(Forecast_Capex_Input!BS$12:BS$286,$X590)
*(INDEX(Forecast_Capex_Input!$H$12:$H$286,$X590)=Repex),0)
*$DM590</f>
        <v>0</v>
      </c>
      <c r="DS590" s="165"/>
      <c r="DT590" s="188" t="b" cm="1">
        <f t="array" aca="1" ref="DT590" ca="1">OR($G590=Forecast_Capex_Input!$BU$8:$BU$10)</f>
        <v>0</v>
      </c>
      <c r="DU590" s="188" cm="1">
        <f t="array" aca="1" ref="DU590" ca="1">IFERROR(INDEX(Forecast_Capex_Input!BV$12:BV$286,$X590)
*(INDEX(Forecast_Capex_Input!$H$12:$H$286,$X590)=Repex),0)
*$DT590</f>
        <v>0</v>
      </c>
      <c r="DV590" s="188" cm="1">
        <f t="array" aca="1" ref="DV590" ca="1">IFERROR(INDEX(Forecast_Capex_Input!BW$12:BW$286,$X590)
*(INDEX(Forecast_Capex_Input!$H$12:$H$286,$X590)=Repex),0)
*$DT590</f>
        <v>0</v>
      </c>
      <c r="DW590" s="188" cm="1">
        <f t="array" aca="1" ref="DW590" ca="1">IFERROR(INDEX(Forecast_Capex_Input!BX$12:BX$286,$X590)
*(INDEX(Forecast_Capex_Input!$H$12:$H$286,$X590)=Repex),0)
*$DT590</f>
        <v>0</v>
      </c>
      <c r="DX590" s="188" cm="1">
        <f t="array" aca="1" ref="DX590" ca="1">IFERROR(INDEX(Forecast_Capex_Input!BY$12:BY$286,$X590)
*(INDEX(Forecast_Capex_Input!$H$12:$H$286,$X590)=Repex),0)
*$DT590</f>
        <v>0</v>
      </c>
      <c r="DY590" s="188" cm="1">
        <f t="array" aca="1" ref="DY590" ca="1">IFERROR(INDEX(Forecast_Capex_Input!BZ$12:BZ$286,$X590)
*(INDEX(Forecast_Capex_Input!$H$12:$H$286,$X590)=Repex),0)
*$DT590</f>
        <v>0</v>
      </c>
      <c r="DZ590" s="188" cm="1">
        <f t="array" aca="1" ref="DZ590" ca="1">IFERROR(INDEX(Forecast_Capex_Input!CA$12:CA$286,$X590)
*(INDEX(Forecast_Capex_Input!$H$12:$H$286,$X590)=Repex),0)
*$DT590</f>
        <v>0</v>
      </c>
      <c r="EA590" s="188" cm="1">
        <f t="array" aca="1" ref="EA590" ca="1">IFERROR(INDEX(Forecast_Capex_Input!CB$12:CB$286,$X590)
*(INDEX(Forecast_Capex_Input!$H$12:$H$286,$X590)=Repex),0)
*$DT590</f>
        <v>0</v>
      </c>
      <c r="EB590" s="188" cm="1">
        <f t="array" aca="1" ref="EB590" ca="1">IFERROR(INDEX(Forecast_Capex_Input!CC$12:CC$286,$X590)
*(INDEX(Forecast_Capex_Input!$H$12:$H$286,$X590)=Repex),0)
*$DT590</f>
        <v>0</v>
      </c>
      <c r="EC590" s="165"/>
      <c r="ED590" s="226" t="str">
        <f t="shared" si="435"/>
        <v>N/A</v>
      </c>
      <c r="EE590" s="174" t="s">
        <v>15</v>
      </c>
    </row>
    <row r="591" spans="3:135" x14ac:dyDescent="0.2">
      <c r="C591" s="174">
        <f t="shared" si="436"/>
        <v>581</v>
      </c>
      <c r="D591" s="167" t="str" cm="1">
        <f t="array" ref="D591">IFERROR(INDEX(Forecast_Capex_Input!$D$12:$D$286,$X591),NA)</f>
        <v>N/A</v>
      </c>
      <c r="E591" s="172" t="str" cm="1">
        <f t="array" ref="E591">IF($X591=NA,NA,INDEX(Forecast_Capex_Input!$E$12:$E$286,$X591))</f>
        <v>N/A</v>
      </c>
      <c r="F591" s="167" t="str" cm="1">
        <f t="array" aca="1" ref="F591" ca="1">IFERROR(INDEX(General!$E$25:$E$26,$Y591),NA)</f>
        <v>N/A</v>
      </c>
      <c r="G591" s="167" t="str" cm="1">
        <f t="array" aca="1" ref="G591" ca="1">IFERROR(INDEX(Forecast_Capex_Input!$AI$11:$BB$11,$AA591),NA)</f>
        <v>N/A</v>
      </c>
      <c r="H591" s="189" t="str" cm="1">
        <f t="array" aca="1" ref="H591" ca="1">IFERROR(INDEX(Forecast_Capex_Input!$AI$12:$BB$286,$X591,$AA591),NA)</f>
        <v>N/A</v>
      </c>
      <c r="I591" s="199" t="str" cm="1">
        <f t="array" ref="I591">IFERROR(INDEX(Forecast_Capex_Input!$F$12:$F$286,$X591),NA)</f>
        <v>N/A</v>
      </c>
      <c r="J591" s="199" t="str" cm="1">
        <f t="array" ref="J591">IFERROR(INDEX(Forecast_Capex_Input!G$12:G$286,$X591),NA)</f>
        <v>N/A</v>
      </c>
      <c r="K591" s="199" t="str" cm="1">
        <f t="array" ref="K591">IFERROR(INDEX(Forecast_Capex_Input!H$12:H$286,$X591),NA)</f>
        <v>N/A</v>
      </c>
      <c r="L591" s="199" t="str" cm="1">
        <f t="array" ref="L591">IFERROR(INDEX(Forecast_Capex_Input!I$12:I$286,$X591),NA)</f>
        <v>N/A</v>
      </c>
      <c r="M591" s="199" t="str" cm="1">
        <f t="array" ref="M591">IFERROR(INDEX(Forecast_Capex_Input!J$12:J$286,$X591),NA)</f>
        <v>N/A</v>
      </c>
      <c r="N591" s="199" t="str" cm="1">
        <f t="array" ref="N591">IFERROR(INDEX(Forecast_Capex_Input!K$12:K$286,$X591),NA)</f>
        <v>N/A</v>
      </c>
      <c r="O591" s="199" t="str" cm="1">
        <f t="array" ref="O591">IFERROR(INDEX(Forecast_Capex_Input!L$12:L$286,$X591),NA)</f>
        <v>N/A</v>
      </c>
      <c r="P591" s="199" t="str" cm="1">
        <f t="array" ref="P591">IFERROR(INDEX(Forecast_Capex_Input!M$12:M$286,$X591),NA)</f>
        <v>N/A</v>
      </c>
      <c r="Q591" s="172" t="str" cm="1">
        <f t="array" ref="Q591">IFERROR(INDEX(Forecast_Capex_Input!N$12:N$286,$X591),NA)</f>
        <v>N/A</v>
      </c>
      <c r="R591" s="265" cm="1">
        <f t="array" ref="R591">IFERROR(INDEX(Forecast_Capex_Input!O$12:O$286,$X591),0)</f>
        <v>0</v>
      </c>
      <c r="S591" s="172" cm="1">
        <f t="array" ref="S591">IFERROR(INDEX(Forecast_Capex_Input!P$12:P$286,$X591),0)</f>
        <v>0</v>
      </c>
      <c r="T591" s="199" t="str" cm="1">
        <f t="array" aca="1" ref="T591" ca="1">IFERROR(INDEX(General!$K$84:$K$103,$AA591),NA)</f>
        <v>N/A</v>
      </c>
      <c r="U591" s="188" cm="1">
        <f t="array" aca="1" ref="U591" ca="1">IFERROR(
IF($F591=General!$E$25,INDEX(Forecast_Capex_Input!S$12:S$286,$X591),
INDEX(Forecast_Capex_Input!T$12:T$286,$X591)),0)</f>
        <v>0</v>
      </c>
      <c r="V591" s="222" t="b">
        <f>IFERROR(INDEX(Overheads!$T$19:$T$26,MATCH($I591,Overheads!$E$19:$E$26,0)),FALSE)</f>
        <v>0</v>
      </c>
      <c r="W591" s="165"/>
      <c r="X591" s="174" t="str">
        <f>IFERROR(
IF(MATCH($C591,Forecast_Capex_Input!$CI$12:$CI$286,1)+1&gt;MAX(Forecast_Capex_Input!$C$12:$C$286),NA,
MATCH($C591,Forecast_Capex_Input!$CI$12:$CI$286,1)+1),1)</f>
        <v>N/A</v>
      </c>
      <c r="Y591" s="174" t="str" cm="1">
        <f t="array" aca="1" ref="Y591" ca="1">IFERROR(
IF(X590&lt;&gt;X591,1,
IF(COUNTIF(OFFSET(Y590,0,0,-INDEX(Forecast_Capex_Input!$CG$12:$CG$286,$X591)),Y590)=INDEX(Forecast_Capex_Input!$CG$12:$CG$286,$X591),Y590+1,Y590)),NA)</f>
        <v>N/A</v>
      </c>
      <c r="Z591" s="174" t="str" cm="1">
        <f t="array" ref="Z591">IFERROR($C591-IF($X591=1,1,INDEX(Forecast_Capex_Input!$CI$12:$CI$286,$X591-1))+1,NA)</f>
        <v>N/A</v>
      </c>
      <c r="AA591" s="174" t="str" cm="1">
        <f t="array" aca="1" ref="AA591" ca="1">IFERROR(IF(Y591=1,
INDEX(Forecast_Capex_Input!$AI$10:$BB$10,SMALL(IF(INDEX(Forecast_Capex_Input!$AI$12:$BB$286,$X591,0)&gt;0,COLUMN(Forecast_Capex_Input!$AI$10:$BB$10)-COLUMN(Forecast_Capex_Input!$AI$12)+1),ROWS(OFFSET(AA590,0,0,-$Z591)))),
OFFSET(AA590,-INDEX(Forecast_Capex_Input!$CG$12:$CG$286,$X591)+1,0)),NA)</f>
        <v>N/A</v>
      </c>
      <c r="AB591" s="174" t="str">
        <f t="shared" ca="1" si="405"/>
        <v>N/A</v>
      </c>
      <c r="AC591" s="222" t="b">
        <f t="shared" si="437"/>
        <v>0</v>
      </c>
      <c r="AD591" s="220" t="b">
        <v>0</v>
      </c>
      <c r="AE591" s="222" t="b">
        <f t="shared" si="406"/>
        <v>1</v>
      </c>
      <c r="AF591" s="165"/>
      <c r="AG591" s="215">
        <v>0</v>
      </c>
      <c r="AH591" s="215">
        <v>0</v>
      </c>
      <c r="AI591" s="215">
        <v>0</v>
      </c>
      <c r="AJ591" s="215">
        <v>0</v>
      </c>
      <c r="AK591" s="215">
        <v>0</v>
      </c>
      <c r="AL591" s="155">
        <v>0</v>
      </c>
      <c r="AM591" s="165"/>
      <c r="AN591" s="215" cm="1">
        <f t="array" aca="1" ref="AN591" ca="1">IFERROR(INDEX(General!O$33:O$34,$AB591)
*AG591,0)</f>
        <v>0</v>
      </c>
      <c r="AO591" s="215" cm="1">
        <f t="array" aca="1" ref="AO591" ca="1">IFERROR(INDEX(General!P$33:P$34,$AB591)
*AH591,0)</f>
        <v>0</v>
      </c>
      <c r="AP591" s="215" cm="1">
        <f t="array" aca="1" ref="AP591" ca="1">IFERROR(INDEX(General!Q$33:Q$34,$AB591)
*AI591,0)</f>
        <v>0</v>
      </c>
      <c r="AQ591" s="215" cm="1">
        <f t="array" aca="1" ref="AQ591" ca="1">IFERROR(INDEX(General!R$33:R$34,$AB591)
*AJ591,0)</f>
        <v>0</v>
      </c>
      <c r="AR591" s="215" cm="1">
        <f t="array" aca="1" ref="AR591" ca="1">IFERROR(INDEX(General!S$33:S$34,$AB591)
*AK591,0)</f>
        <v>0</v>
      </c>
      <c r="AS591" s="155">
        <f t="shared" ca="1" si="438"/>
        <v>0</v>
      </c>
      <c r="AT591" s="165"/>
      <c r="AU591" s="215">
        <f ca="1">IF($AE591=FALSE,AN591*Overheads!$R$24*$V591,
IFERROR(Overheads!$O$49*$V591*AN591,0)
+IFERROR(Overheads!Q$59*$V591*(AN591/Overheads!Q$68),0))</f>
        <v>0</v>
      </c>
      <c r="AV591" s="215">
        <f ca="1">IF($AE591=FALSE,AO591*Overheads!$R$24*$V591,
IFERROR(Overheads!$O$49*$V591*AO591,0)
+IFERROR(Overheads!R$59*$V591*(AO591/Overheads!R$68),0))</f>
        <v>0</v>
      </c>
      <c r="AW591" s="215">
        <f ca="1">IF($AE591=FALSE,AP591*Overheads!$R$24*$V591,
IFERROR(Overheads!$O$49*$V591*AP591,0)
+IFERROR(Overheads!S$59*$V591*(AP591/Overheads!S$68),0))</f>
        <v>0</v>
      </c>
      <c r="AX591" s="215">
        <f ca="1">IF($AE591=FALSE,AQ591*Overheads!$R$24*$V591,
IFERROR(Overheads!$O$49*$V591*AQ591,0)
+IFERROR(Overheads!T$59*$V591*(AQ591/Overheads!T$68),0))</f>
        <v>0</v>
      </c>
      <c r="AY591" s="215">
        <f ca="1">IF($AE591=FALSE,AR591*Overheads!$R$24*$V591,
IFERROR(Overheads!$O$49*$V591*AR591,0)
+IFERROR(Overheads!U$59*$V591*(AR591/Overheads!U$68),0))</f>
        <v>0</v>
      </c>
      <c r="AZ591" s="155">
        <f t="shared" ca="1" si="439"/>
        <v>0</v>
      </c>
      <c r="BA591" s="165"/>
      <c r="BB591" s="215">
        <f ca="1">IF($AE591=FALSE,AN591*Overheads!$S$25,
IFERROR(Overheads!$O$50*AN591,0)
+IFERROR(Overheads!Q$60*(AN591/Overheads!Q$66),0))</f>
        <v>0</v>
      </c>
      <c r="BC591" s="215">
        <f ca="1">IF($AE591=FALSE,AO591*Overheads!$S$25,
IFERROR(Overheads!$O$50*AO591,0)
+IFERROR(Overheads!R$60*(AO591/Overheads!R$66),0))</f>
        <v>0</v>
      </c>
      <c r="BD591" s="215">
        <f ca="1">IF($AE591=FALSE,AP591*Overheads!$S$25,
IFERROR(Overheads!$O$50*AP591,0)
+IFERROR(Overheads!S$60*(AP591/Overheads!S$66),0))</f>
        <v>0</v>
      </c>
      <c r="BE591" s="215">
        <f ca="1">IF($AE591=FALSE,AQ591*Overheads!$S$25,
IFERROR(Overheads!$O$50*AQ591,0)
+IFERROR(Overheads!T$60*(AQ591/Overheads!T$66),0))</f>
        <v>0</v>
      </c>
      <c r="BF591" s="215">
        <f ca="1">IF($AE591=FALSE,AR591*Overheads!$S$25,
IFERROR(Overheads!$O$50*AR591,0)
+IFERROR(Overheads!U$60*(AR591/Overheads!U$66),0))</f>
        <v>0</v>
      </c>
      <c r="BG591" s="155">
        <f t="shared" ca="1" si="440"/>
        <v>0</v>
      </c>
      <c r="BH591" s="165"/>
      <c r="BI591" s="215">
        <f t="shared" ca="1" si="441"/>
        <v>0</v>
      </c>
      <c r="BJ591" s="215">
        <f t="shared" ca="1" si="407"/>
        <v>0</v>
      </c>
      <c r="BK591" s="215">
        <f t="shared" ca="1" si="408"/>
        <v>0</v>
      </c>
      <c r="BL591" s="215">
        <f t="shared" ca="1" si="409"/>
        <v>0</v>
      </c>
      <c r="BM591" s="215">
        <f t="shared" ca="1" si="410"/>
        <v>0</v>
      </c>
      <c r="BN591" s="155">
        <f t="shared" ca="1" si="442"/>
        <v>0</v>
      </c>
      <c r="BO591" s="165"/>
      <c r="BP591" s="187" cm="1">
        <f t="array" ref="BP591">IFERROR(IF($X591=$X590,BP590,INDEX(Forecast_Capex_Input!AC$12:AC$286,$X591)),0)</f>
        <v>0</v>
      </c>
      <c r="BQ591" s="187" cm="1">
        <f t="array" ref="BQ591">IFERROR(IF($X591=$X590,BQ590,INDEX(Forecast_Capex_Input!AD$12:AD$286,$X591)),0)</f>
        <v>0</v>
      </c>
      <c r="BR591" s="187" cm="1">
        <f t="array" ref="BR591">IFERROR(IF($X591=$X590,BR590,INDEX(Forecast_Capex_Input!AE$12:AE$286,$X591)),0)</f>
        <v>0</v>
      </c>
      <c r="BS591" s="187" cm="1">
        <f t="array" ref="BS591">IFERROR(IF($X591=$X590,BS590,INDEX(Forecast_Capex_Input!AF$12:AF$286,$X591)),0)</f>
        <v>0</v>
      </c>
      <c r="BT591" s="187" cm="1">
        <f t="array" ref="BT591">IFERROR(IF($X591=$X590,BT590,INDEX(Forecast_Capex_Input!AG$12:AG$286,$X591)),0)</f>
        <v>0</v>
      </c>
      <c r="BU591" s="165"/>
      <c r="BV591" s="215">
        <f t="shared" si="411"/>
        <v>0</v>
      </c>
      <c r="BW591" s="215">
        <f t="shared" si="412"/>
        <v>0</v>
      </c>
      <c r="BX591" s="215">
        <f t="shared" si="413"/>
        <v>0</v>
      </c>
      <c r="BY591" s="215">
        <f t="shared" si="414"/>
        <v>0</v>
      </c>
      <c r="BZ591" s="215">
        <f t="shared" si="415"/>
        <v>0</v>
      </c>
      <c r="CA591" s="155">
        <f t="shared" si="443"/>
        <v>0</v>
      </c>
      <c r="CB591" s="165"/>
      <c r="CC591" s="215">
        <f t="shared" si="416"/>
        <v>0</v>
      </c>
      <c r="CD591" s="215">
        <f t="shared" si="417"/>
        <v>0</v>
      </c>
      <c r="CE591" s="215">
        <f t="shared" si="418"/>
        <v>0</v>
      </c>
      <c r="CF591" s="215">
        <f t="shared" si="419"/>
        <v>0</v>
      </c>
      <c r="CG591" s="215">
        <f t="shared" si="420"/>
        <v>0</v>
      </c>
      <c r="CH591" s="155">
        <f t="shared" si="444"/>
        <v>0</v>
      </c>
      <c r="CI591" s="165"/>
      <c r="CJ591" s="215">
        <f t="shared" si="421"/>
        <v>0</v>
      </c>
      <c r="CK591" s="215">
        <f t="shared" si="422"/>
        <v>0</v>
      </c>
      <c r="CL591" s="215">
        <f t="shared" si="423"/>
        <v>0</v>
      </c>
      <c r="CM591" s="215">
        <f t="shared" si="424"/>
        <v>0</v>
      </c>
      <c r="CN591" s="215">
        <f t="shared" si="425"/>
        <v>0</v>
      </c>
      <c r="CO591" s="155">
        <f t="shared" si="445"/>
        <v>0</v>
      </c>
      <c r="CP591" s="165"/>
      <c r="CQ591" s="223">
        <f t="shared" si="426"/>
        <v>0</v>
      </c>
      <c r="CR591" s="223">
        <f t="shared" si="427"/>
        <v>0</v>
      </c>
      <c r="CS591" s="223">
        <f t="shared" si="428"/>
        <v>0</v>
      </c>
      <c r="CT591" s="223">
        <f t="shared" si="429"/>
        <v>0</v>
      </c>
      <c r="CU591" s="223">
        <f t="shared" si="430"/>
        <v>0</v>
      </c>
      <c r="CV591" s="155">
        <f t="shared" si="446"/>
        <v>0</v>
      </c>
      <c r="CW591" s="165"/>
      <c r="CX591" s="215">
        <f t="shared" si="447"/>
        <v>0</v>
      </c>
      <c r="CY591" s="215">
        <f t="shared" si="431"/>
        <v>0</v>
      </c>
      <c r="CZ591" s="215">
        <f t="shared" si="432"/>
        <v>0</v>
      </c>
      <c r="DA591" s="215">
        <f t="shared" si="433"/>
        <v>0</v>
      </c>
      <c r="DB591" s="215">
        <f t="shared" si="434"/>
        <v>0</v>
      </c>
      <c r="DC591" s="155">
        <f t="shared" si="448"/>
        <v>0</v>
      </c>
      <c r="DD591" s="165"/>
      <c r="DE591" s="188" t="b" cm="1">
        <f t="array" aca="1" ref="DE591" ca="1">OR($G591=Forecast_Capex_Input!$BF$8:$BF$10)</f>
        <v>0</v>
      </c>
      <c r="DF591" s="188" cm="1">
        <f t="array" aca="1" ref="DF591" ca="1">IFERROR(INDEX(Forecast_Capex_Input!BG$12:BG$286,$X591)
*(INDEX(Forecast_Capex_Input!$H$12:$H$286,$X591)=Repex),0)
*$DE591</f>
        <v>0</v>
      </c>
      <c r="DG591" s="188" cm="1">
        <f t="array" aca="1" ref="DG591" ca="1">IFERROR(INDEX(Forecast_Capex_Input!BH$12:BH$286,$X591)
*(INDEX(Forecast_Capex_Input!$H$12:$H$286,$X591)=Repex),0)
*$DE591</f>
        <v>0</v>
      </c>
      <c r="DH591" s="188" cm="1">
        <f t="array" aca="1" ref="DH591" ca="1">IFERROR(INDEX(Forecast_Capex_Input!BI$12:BI$286,$X591)
*(INDEX(Forecast_Capex_Input!$H$12:$H$286,$X591)=Repex),0)
*$DE591</f>
        <v>0</v>
      </c>
      <c r="DI591" s="188" cm="1">
        <f t="array" aca="1" ref="DI591" ca="1">IFERROR(INDEX(Forecast_Capex_Input!BJ$12:BJ$286,$X591)
*(INDEX(Forecast_Capex_Input!$H$12:$H$286,$X591)=Repex),0)
*$DE591</f>
        <v>0</v>
      </c>
      <c r="DJ591" s="188" cm="1">
        <f t="array" aca="1" ref="DJ591" ca="1">IFERROR(INDEX(Forecast_Capex_Input!BK$12:BK$286,$X591)
*(INDEX(Forecast_Capex_Input!$H$12:$H$286,$X591)=Repex),0)
*$DE591</f>
        <v>0</v>
      </c>
      <c r="DK591" s="188" cm="1">
        <f t="array" aca="1" ref="DK591" ca="1">IFERROR(INDEX(Forecast_Capex_Input!BL$12:BL$286,$X591)
*(INDEX(Forecast_Capex_Input!$H$12:$H$286,$X591)=Repex),0)
*$DE591</f>
        <v>0</v>
      </c>
      <c r="DL591" s="165"/>
      <c r="DM591" s="188" t="b" cm="1">
        <f t="array" aca="1" ref="DM591" ca="1">OR($G591=Forecast_Capex_Input!$BN$8:$BN$9)</f>
        <v>0</v>
      </c>
      <c r="DN591" s="188" cm="1">
        <f t="array" aca="1" ref="DN591" ca="1">IFERROR(INDEX(Forecast_Capex_Input!BO$12:BO$286,$X591)
*(INDEX(Forecast_Capex_Input!$H$12:$H$286,$X591)=Repex),0)
*$DM591</f>
        <v>0</v>
      </c>
      <c r="DO591" s="188" cm="1">
        <f t="array" aca="1" ref="DO591" ca="1">IFERROR(INDEX(Forecast_Capex_Input!BP$12:BP$286,$X591)
*(INDEX(Forecast_Capex_Input!$H$12:$H$286,$X591)=Repex),0)
*$DM591</f>
        <v>0</v>
      </c>
      <c r="DP591" s="188" cm="1">
        <f t="array" aca="1" ref="DP591" ca="1">IFERROR(INDEX(Forecast_Capex_Input!BQ$12:BQ$286,$X591)
*(INDEX(Forecast_Capex_Input!$H$12:$H$286,$X591)=Repex),0)
*$DM591</f>
        <v>0</v>
      </c>
      <c r="DQ591" s="188" cm="1">
        <f t="array" aca="1" ref="DQ591" ca="1">IFERROR(INDEX(Forecast_Capex_Input!BR$12:BR$286,$X591)
*(INDEX(Forecast_Capex_Input!$H$12:$H$286,$X591)=Repex),0)
*$DM591</f>
        <v>0</v>
      </c>
      <c r="DR591" s="188" cm="1">
        <f t="array" aca="1" ref="DR591" ca="1">IFERROR(INDEX(Forecast_Capex_Input!BS$12:BS$286,$X591)
*(INDEX(Forecast_Capex_Input!$H$12:$H$286,$X591)=Repex),0)
*$DM591</f>
        <v>0</v>
      </c>
      <c r="DS591" s="165"/>
      <c r="DT591" s="188" t="b" cm="1">
        <f t="array" aca="1" ref="DT591" ca="1">OR($G591=Forecast_Capex_Input!$BU$8:$BU$10)</f>
        <v>0</v>
      </c>
      <c r="DU591" s="188" cm="1">
        <f t="array" aca="1" ref="DU591" ca="1">IFERROR(INDEX(Forecast_Capex_Input!BV$12:BV$286,$X591)
*(INDEX(Forecast_Capex_Input!$H$12:$H$286,$X591)=Repex),0)
*$DT591</f>
        <v>0</v>
      </c>
      <c r="DV591" s="188" cm="1">
        <f t="array" aca="1" ref="DV591" ca="1">IFERROR(INDEX(Forecast_Capex_Input!BW$12:BW$286,$X591)
*(INDEX(Forecast_Capex_Input!$H$12:$H$286,$X591)=Repex),0)
*$DT591</f>
        <v>0</v>
      </c>
      <c r="DW591" s="188" cm="1">
        <f t="array" aca="1" ref="DW591" ca="1">IFERROR(INDEX(Forecast_Capex_Input!BX$12:BX$286,$X591)
*(INDEX(Forecast_Capex_Input!$H$12:$H$286,$X591)=Repex),0)
*$DT591</f>
        <v>0</v>
      </c>
      <c r="DX591" s="188" cm="1">
        <f t="array" aca="1" ref="DX591" ca="1">IFERROR(INDEX(Forecast_Capex_Input!BY$12:BY$286,$X591)
*(INDEX(Forecast_Capex_Input!$H$12:$H$286,$X591)=Repex),0)
*$DT591</f>
        <v>0</v>
      </c>
      <c r="DY591" s="188" cm="1">
        <f t="array" aca="1" ref="DY591" ca="1">IFERROR(INDEX(Forecast_Capex_Input!BZ$12:BZ$286,$X591)
*(INDEX(Forecast_Capex_Input!$H$12:$H$286,$X591)=Repex),0)
*$DT591</f>
        <v>0</v>
      </c>
      <c r="DZ591" s="188" cm="1">
        <f t="array" aca="1" ref="DZ591" ca="1">IFERROR(INDEX(Forecast_Capex_Input!CA$12:CA$286,$X591)
*(INDEX(Forecast_Capex_Input!$H$12:$H$286,$X591)=Repex),0)
*$DT591</f>
        <v>0</v>
      </c>
      <c r="EA591" s="188" cm="1">
        <f t="array" aca="1" ref="EA591" ca="1">IFERROR(INDEX(Forecast_Capex_Input!CB$12:CB$286,$X591)
*(INDEX(Forecast_Capex_Input!$H$12:$H$286,$X591)=Repex),0)
*$DT591</f>
        <v>0</v>
      </c>
      <c r="EB591" s="188" cm="1">
        <f t="array" aca="1" ref="EB591" ca="1">IFERROR(INDEX(Forecast_Capex_Input!CC$12:CC$286,$X591)
*(INDEX(Forecast_Capex_Input!$H$12:$H$286,$X591)=Repex),0)
*$DT591</f>
        <v>0</v>
      </c>
      <c r="EC591" s="165"/>
      <c r="ED591" s="226" t="str">
        <f t="shared" si="435"/>
        <v>N/A</v>
      </c>
      <c r="EE591" s="174" t="s">
        <v>15</v>
      </c>
    </row>
    <row r="592" spans="3:135" x14ac:dyDescent="0.2">
      <c r="C592" s="174">
        <f t="shared" si="436"/>
        <v>582</v>
      </c>
      <c r="D592" s="167" t="str" cm="1">
        <f t="array" ref="D592">IFERROR(INDEX(Forecast_Capex_Input!$D$12:$D$286,$X592),NA)</f>
        <v>N/A</v>
      </c>
      <c r="E592" s="172" t="str" cm="1">
        <f t="array" ref="E592">IF($X592=NA,NA,INDEX(Forecast_Capex_Input!$E$12:$E$286,$X592))</f>
        <v>N/A</v>
      </c>
      <c r="F592" s="167" t="str" cm="1">
        <f t="array" aca="1" ref="F592" ca="1">IFERROR(INDEX(General!$E$25:$E$26,$Y592),NA)</f>
        <v>N/A</v>
      </c>
      <c r="G592" s="167" t="str" cm="1">
        <f t="array" aca="1" ref="G592" ca="1">IFERROR(INDEX(Forecast_Capex_Input!$AI$11:$BB$11,$AA592),NA)</f>
        <v>N/A</v>
      </c>
      <c r="H592" s="189" t="str" cm="1">
        <f t="array" aca="1" ref="H592" ca="1">IFERROR(INDEX(Forecast_Capex_Input!$AI$12:$BB$286,$X592,$AA592),NA)</f>
        <v>N/A</v>
      </c>
      <c r="I592" s="199" t="str" cm="1">
        <f t="array" ref="I592">IFERROR(INDEX(Forecast_Capex_Input!$F$12:$F$286,$X592),NA)</f>
        <v>N/A</v>
      </c>
      <c r="J592" s="199" t="str" cm="1">
        <f t="array" ref="J592">IFERROR(INDEX(Forecast_Capex_Input!G$12:G$286,$X592),NA)</f>
        <v>N/A</v>
      </c>
      <c r="K592" s="199" t="str" cm="1">
        <f t="array" ref="K592">IFERROR(INDEX(Forecast_Capex_Input!H$12:H$286,$X592),NA)</f>
        <v>N/A</v>
      </c>
      <c r="L592" s="199" t="str" cm="1">
        <f t="array" ref="L592">IFERROR(INDEX(Forecast_Capex_Input!I$12:I$286,$X592),NA)</f>
        <v>N/A</v>
      </c>
      <c r="M592" s="199" t="str" cm="1">
        <f t="array" ref="M592">IFERROR(INDEX(Forecast_Capex_Input!J$12:J$286,$X592),NA)</f>
        <v>N/A</v>
      </c>
      <c r="N592" s="199" t="str" cm="1">
        <f t="array" ref="N592">IFERROR(INDEX(Forecast_Capex_Input!K$12:K$286,$X592),NA)</f>
        <v>N/A</v>
      </c>
      <c r="O592" s="199" t="str" cm="1">
        <f t="array" ref="O592">IFERROR(INDEX(Forecast_Capex_Input!L$12:L$286,$X592),NA)</f>
        <v>N/A</v>
      </c>
      <c r="P592" s="199" t="str" cm="1">
        <f t="array" ref="P592">IFERROR(INDEX(Forecast_Capex_Input!M$12:M$286,$X592),NA)</f>
        <v>N/A</v>
      </c>
      <c r="Q592" s="172" t="str" cm="1">
        <f t="array" ref="Q592">IFERROR(INDEX(Forecast_Capex_Input!N$12:N$286,$X592),NA)</f>
        <v>N/A</v>
      </c>
      <c r="R592" s="265" cm="1">
        <f t="array" ref="R592">IFERROR(INDEX(Forecast_Capex_Input!O$12:O$286,$X592),0)</f>
        <v>0</v>
      </c>
      <c r="S592" s="172" cm="1">
        <f t="array" ref="S592">IFERROR(INDEX(Forecast_Capex_Input!P$12:P$286,$X592),0)</f>
        <v>0</v>
      </c>
      <c r="T592" s="199" t="str" cm="1">
        <f t="array" aca="1" ref="T592" ca="1">IFERROR(INDEX(General!$K$84:$K$103,$AA592),NA)</f>
        <v>N/A</v>
      </c>
      <c r="U592" s="188" cm="1">
        <f t="array" aca="1" ref="U592" ca="1">IFERROR(
IF($F592=General!$E$25,INDEX(Forecast_Capex_Input!S$12:S$286,$X592),
INDEX(Forecast_Capex_Input!T$12:T$286,$X592)),0)</f>
        <v>0</v>
      </c>
      <c r="V592" s="222" t="b">
        <f>IFERROR(INDEX(Overheads!$T$19:$T$26,MATCH($I592,Overheads!$E$19:$E$26,0)),FALSE)</f>
        <v>0</v>
      </c>
      <c r="W592" s="165"/>
      <c r="X592" s="174" t="str">
        <f>IFERROR(
IF(MATCH($C592,Forecast_Capex_Input!$CI$12:$CI$286,1)+1&gt;MAX(Forecast_Capex_Input!$C$12:$C$286),NA,
MATCH($C592,Forecast_Capex_Input!$CI$12:$CI$286,1)+1),1)</f>
        <v>N/A</v>
      </c>
      <c r="Y592" s="174" t="str" cm="1">
        <f t="array" aca="1" ref="Y592" ca="1">IFERROR(
IF(X591&lt;&gt;X592,1,
IF(COUNTIF(OFFSET(Y591,0,0,-INDEX(Forecast_Capex_Input!$CG$12:$CG$286,$X592)),Y591)=INDEX(Forecast_Capex_Input!$CG$12:$CG$286,$X592),Y591+1,Y591)),NA)</f>
        <v>N/A</v>
      </c>
      <c r="Z592" s="174" t="str" cm="1">
        <f t="array" ref="Z592">IFERROR($C592-IF($X592=1,1,INDEX(Forecast_Capex_Input!$CI$12:$CI$286,$X592-1))+1,NA)</f>
        <v>N/A</v>
      </c>
      <c r="AA592" s="174" t="str" cm="1">
        <f t="array" aca="1" ref="AA592" ca="1">IFERROR(IF(Y592=1,
INDEX(Forecast_Capex_Input!$AI$10:$BB$10,SMALL(IF(INDEX(Forecast_Capex_Input!$AI$12:$BB$286,$X592,0)&gt;0,COLUMN(Forecast_Capex_Input!$AI$10:$BB$10)-COLUMN(Forecast_Capex_Input!$AI$12)+1),ROWS(OFFSET(AA591,0,0,-$Z592)))),
OFFSET(AA591,-INDEX(Forecast_Capex_Input!$CG$12:$CG$286,$X592)+1,0)),NA)</f>
        <v>N/A</v>
      </c>
      <c r="AB592" s="174" t="str">
        <f t="shared" ca="1" si="405"/>
        <v>N/A</v>
      </c>
      <c r="AC592" s="222" t="b">
        <f t="shared" si="437"/>
        <v>0</v>
      </c>
      <c r="AD592" s="220" t="b">
        <v>0</v>
      </c>
      <c r="AE592" s="222" t="b">
        <f t="shared" si="406"/>
        <v>1</v>
      </c>
      <c r="AF592" s="165"/>
      <c r="AG592" s="215">
        <v>0</v>
      </c>
      <c r="AH592" s="215">
        <v>0</v>
      </c>
      <c r="AI592" s="215">
        <v>0</v>
      </c>
      <c r="AJ592" s="215">
        <v>0</v>
      </c>
      <c r="AK592" s="215">
        <v>0</v>
      </c>
      <c r="AL592" s="155">
        <v>0</v>
      </c>
      <c r="AM592" s="165"/>
      <c r="AN592" s="215" cm="1">
        <f t="array" aca="1" ref="AN592" ca="1">IFERROR(INDEX(General!O$33:O$34,$AB592)
*AG592,0)</f>
        <v>0</v>
      </c>
      <c r="AO592" s="215" cm="1">
        <f t="array" aca="1" ref="AO592" ca="1">IFERROR(INDEX(General!P$33:P$34,$AB592)
*AH592,0)</f>
        <v>0</v>
      </c>
      <c r="AP592" s="215" cm="1">
        <f t="array" aca="1" ref="AP592" ca="1">IFERROR(INDEX(General!Q$33:Q$34,$AB592)
*AI592,0)</f>
        <v>0</v>
      </c>
      <c r="AQ592" s="215" cm="1">
        <f t="array" aca="1" ref="AQ592" ca="1">IFERROR(INDEX(General!R$33:R$34,$AB592)
*AJ592,0)</f>
        <v>0</v>
      </c>
      <c r="AR592" s="215" cm="1">
        <f t="array" aca="1" ref="AR592" ca="1">IFERROR(INDEX(General!S$33:S$34,$AB592)
*AK592,0)</f>
        <v>0</v>
      </c>
      <c r="AS592" s="155">
        <f t="shared" ca="1" si="438"/>
        <v>0</v>
      </c>
      <c r="AT592" s="165"/>
      <c r="AU592" s="215">
        <f ca="1">IF($AE592=FALSE,AN592*Overheads!$R$24*$V592,
IFERROR(Overheads!$O$49*$V592*AN592,0)
+IFERROR(Overheads!Q$59*$V592*(AN592/Overheads!Q$68),0))</f>
        <v>0</v>
      </c>
      <c r="AV592" s="215">
        <f ca="1">IF($AE592=FALSE,AO592*Overheads!$R$24*$V592,
IFERROR(Overheads!$O$49*$V592*AO592,0)
+IFERROR(Overheads!R$59*$V592*(AO592/Overheads!R$68),0))</f>
        <v>0</v>
      </c>
      <c r="AW592" s="215">
        <f ca="1">IF($AE592=FALSE,AP592*Overheads!$R$24*$V592,
IFERROR(Overheads!$O$49*$V592*AP592,0)
+IFERROR(Overheads!S$59*$V592*(AP592/Overheads!S$68),0))</f>
        <v>0</v>
      </c>
      <c r="AX592" s="215">
        <f ca="1">IF($AE592=FALSE,AQ592*Overheads!$R$24*$V592,
IFERROR(Overheads!$O$49*$V592*AQ592,0)
+IFERROR(Overheads!T$59*$V592*(AQ592/Overheads!T$68),0))</f>
        <v>0</v>
      </c>
      <c r="AY592" s="215">
        <f ca="1">IF($AE592=FALSE,AR592*Overheads!$R$24*$V592,
IFERROR(Overheads!$O$49*$V592*AR592,0)
+IFERROR(Overheads!U$59*$V592*(AR592/Overheads!U$68),0))</f>
        <v>0</v>
      </c>
      <c r="AZ592" s="155">
        <f t="shared" ca="1" si="439"/>
        <v>0</v>
      </c>
      <c r="BA592" s="165"/>
      <c r="BB592" s="215">
        <f ca="1">IF($AE592=FALSE,AN592*Overheads!$S$25,
IFERROR(Overheads!$O$50*AN592,0)
+IFERROR(Overheads!Q$60*(AN592/Overheads!Q$66),0))</f>
        <v>0</v>
      </c>
      <c r="BC592" s="215">
        <f ca="1">IF($AE592=FALSE,AO592*Overheads!$S$25,
IFERROR(Overheads!$O$50*AO592,0)
+IFERROR(Overheads!R$60*(AO592/Overheads!R$66),0))</f>
        <v>0</v>
      </c>
      <c r="BD592" s="215">
        <f ca="1">IF($AE592=FALSE,AP592*Overheads!$S$25,
IFERROR(Overheads!$O$50*AP592,0)
+IFERROR(Overheads!S$60*(AP592/Overheads!S$66),0))</f>
        <v>0</v>
      </c>
      <c r="BE592" s="215">
        <f ca="1">IF($AE592=FALSE,AQ592*Overheads!$S$25,
IFERROR(Overheads!$O$50*AQ592,0)
+IFERROR(Overheads!T$60*(AQ592/Overheads!T$66),0))</f>
        <v>0</v>
      </c>
      <c r="BF592" s="215">
        <f ca="1">IF($AE592=FALSE,AR592*Overheads!$S$25,
IFERROR(Overheads!$O$50*AR592,0)
+IFERROR(Overheads!U$60*(AR592/Overheads!U$66),0))</f>
        <v>0</v>
      </c>
      <c r="BG592" s="155">
        <f t="shared" ca="1" si="440"/>
        <v>0</v>
      </c>
      <c r="BH592" s="165"/>
      <c r="BI592" s="215">
        <f t="shared" ca="1" si="441"/>
        <v>0</v>
      </c>
      <c r="BJ592" s="215">
        <f t="shared" ca="1" si="407"/>
        <v>0</v>
      </c>
      <c r="BK592" s="215">
        <f t="shared" ca="1" si="408"/>
        <v>0</v>
      </c>
      <c r="BL592" s="215">
        <f t="shared" ca="1" si="409"/>
        <v>0</v>
      </c>
      <c r="BM592" s="215">
        <f t="shared" ca="1" si="410"/>
        <v>0</v>
      </c>
      <c r="BN592" s="155">
        <f t="shared" ca="1" si="442"/>
        <v>0</v>
      </c>
      <c r="BO592" s="165"/>
      <c r="BP592" s="187" cm="1">
        <f t="array" ref="BP592">IFERROR(IF($X592=$X591,BP591,INDEX(Forecast_Capex_Input!AC$12:AC$286,$X592)),0)</f>
        <v>0</v>
      </c>
      <c r="BQ592" s="187" cm="1">
        <f t="array" ref="BQ592">IFERROR(IF($X592=$X591,BQ591,INDEX(Forecast_Capex_Input!AD$12:AD$286,$X592)),0)</f>
        <v>0</v>
      </c>
      <c r="BR592" s="187" cm="1">
        <f t="array" ref="BR592">IFERROR(IF($X592=$X591,BR591,INDEX(Forecast_Capex_Input!AE$12:AE$286,$X592)),0)</f>
        <v>0</v>
      </c>
      <c r="BS592" s="187" cm="1">
        <f t="array" ref="BS592">IFERROR(IF($X592=$X591,BS591,INDEX(Forecast_Capex_Input!AF$12:AF$286,$X592)),0)</f>
        <v>0</v>
      </c>
      <c r="BT592" s="187" cm="1">
        <f t="array" ref="BT592">IFERROR(IF($X592=$X591,BT591,INDEX(Forecast_Capex_Input!AG$12:AG$286,$X592)),0)</f>
        <v>0</v>
      </c>
      <c r="BU592" s="165"/>
      <c r="BV592" s="215">
        <f t="shared" si="411"/>
        <v>0</v>
      </c>
      <c r="BW592" s="215">
        <f t="shared" si="412"/>
        <v>0</v>
      </c>
      <c r="BX592" s="215">
        <f t="shared" si="413"/>
        <v>0</v>
      </c>
      <c r="BY592" s="215">
        <f t="shared" si="414"/>
        <v>0</v>
      </c>
      <c r="BZ592" s="215">
        <f t="shared" si="415"/>
        <v>0</v>
      </c>
      <c r="CA592" s="155">
        <f t="shared" si="443"/>
        <v>0</v>
      </c>
      <c r="CB592" s="165"/>
      <c r="CC592" s="215">
        <f t="shared" si="416"/>
        <v>0</v>
      </c>
      <c r="CD592" s="215">
        <f t="shared" si="417"/>
        <v>0</v>
      </c>
      <c r="CE592" s="215">
        <f t="shared" si="418"/>
        <v>0</v>
      </c>
      <c r="CF592" s="215">
        <f t="shared" si="419"/>
        <v>0</v>
      </c>
      <c r="CG592" s="215">
        <f t="shared" si="420"/>
        <v>0</v>
      </c>
      <c r="CH592" s="155">
        <f t="shared" si="444"/>
        <v>0</v>
      </c>
      <c r="CI592" s="165"/>
      <c r="CJ592" s="215">
        <f t="shared" si="421"/>
        <v>0</v>
      </c>
      <c r="CK592" s="215">
        <f t="shared" si="422"/>
        <v>0</v>
      </c>
      <c r="CL592" s="215">
        <f t="shared" si="423"/>
        <v>0</v>
      </c>
      <c r="CM592" s="215">
        <f t="shared" si="424"/>
        <v>0</v>
      </c>
      <c r="CN592" s="215">
        <f t="shared" si="425"/>
        <v>0</v>
      </c>
      <c r="CO592" s="155">
        <f t="shared" si="445"/>
        <v>0</v>
      </c>
      <c r="CP592" s="165"/>
      <c r="CQ592" s="223">
        <f t="shared" si="426"/>
        <v>0</v>
      </c>
      <c r="CR592" s="223">
        <f t="shared" si="427"/>
        <v>0</v>
      </c>
      <c r="CS592" s="223">
        <f t="shared" si="428"/>
        <v>0</v>
      </c>
      <c r="CT592" s="223">
        <f t="shared" si="429"/>
        <v>0</v>
      </c>
      <c r="CU592" s="223">
        <f t="shared" si="430"/>
        <v>0</v>
      </c>
      <c r="CV592" s="155">
        <f t="shared" si="446"/>
        <v>0</v>
      </c>
      <c r="CW592" s="165"/>
      <c r="CX592" s="215">
        <f t="shared" si="447"/>
        <v>0</v>
      </c>
      <c r="CY592" s="215">
        <f t="shared" si="431"/>
        <v>0</v>
      </c>
      <c r="CZ592" s="215">
        <f t="shared" si="432"/>
        <v>0</v>
      </c>
      <c r="DA592" s="215">
        <f t="shared" si="433"/>
        <v>0</v>
      </c>
      <c r="DB592" s="215">
        <f t="shared" si="434"/>
        <v>0</v>
      </c>
      <c r="DC592" s="155">
        <f t="shared" si="448"/>
        <v>0</v>
      </c>
      <c r="DD592" s="165"/>
      <c r="DE592" s="188" t="b" cm="1">
        <f t="array" aca="1" ref="DE592" ca="1">OR($G592=Forecast_Capex_Input!$BF$8:$BF$10)</f>
        <v>0</v>
      </c>
      <c r="DF592" s="188" cm="1">
        <f t="array" aca="1" ref="DF592" ca="1">IFERROR(INDEX(Forecast_Capex_Input!BG$12:BG$286,$X592)
*(INDEX(Forecast_Capex_Input!$H$12:$H$286,$X592)=Repex),0)
*$DE592</f>
        <v>0</v>
      </c>
      <c r="DG592" s="188" cm="1">
        <f t="array" aca="1" ref="DG592" ca="1">IFERROR(INDEX(Forecast_Capex_Input!BH$12:BH$286,$X592)
*(INDEX(Forecast_Capex_Input!$H$12:$H$286,$X592)=Repex),0)
*$DE592</f>
        <v>0</v>
      </c>
      <c r="DH592" s="188" cm="1">
        <f t="array" aca="1" ref="DH592" ca="1">IFERROR(INDEX(Forecast_Capex_Input!BI$12:BI$286,$X592)
*(INDEX(Forecast_Capex_Input!$H$12:$H$286,$X592)=Repex),0)
*$DE592</f>
        <v>0</v>
      </c>
      <c r="DI592" s="188" cm="1">
        <f t="array" aca="1" ref="DI592" ca="1">IFERROR(INDEX(Forecast_Capex_Input!BJ$12:BJ$286,$X592)
*(INDEX(Forecast_Capex_Input!$H$12:$H$286,$X592)=Repex),0)
*$DE592</f>
        <v>0</v>
      </c>
      <c r="DJ592" s="188" cm="1">
        <f t="array" aca="1" ref="DJ592" ca="1">IFERROR(INDEX(Forecast_Capex_Input!BK$12:BK$286,$X592)
*(INDEX(Forecast_Capex_Input!$H$12:$H$286,$X592)=Repex),0)
*$DE592</f>
        <v>0</v>
      </c>
      <c r="DK592" s="188" cm="1">
        <f t="array" aca="1" ref="DK592" ca="1">IFERROR(INDEX(Forecast_Capex_Input!BL$12:BL$286,$X592)
*(INDEX(Forecast_Capex_Input!$H$12:$H$286,$X592)=Repex),0)
*$DE592</f>
        <v>0</v>
      </c>
      <c r="DL592" s="165"/>
      <c r="DM592" s="188" t="b" cm="1">
        <f t="array" aca="1" ref="DM592" ca="1">OR($G592=Forecast_Capex_Input!$BN$8:$BN$9)</f>
        <v>0</v>
      </c>
      <c r="DN592" s="188" cm="1">
        <f t="array" aca="1" ref="DN592" ca="1">IFERROR(INDEX(Forecast_Capex_Input!BO$12:BO$286,$X592)
*(INDEX(Forecast_Capex_Input!$H$12:$H$286,$X592)=Repex),0)
*$DM592</f>
        <v>0</v>
      </c>
      <c r="DO592" s="188" cm="1">
        <f t="array" aca="1" ref="DO592" ca="1">IFERROR(INDEX(Forecast_Capex_Input!BP$12:BP$286,$X592)
*(INDEX(Forecast_Capex_Input!$H$12:$H$286,$X592)=Repex),0)
*$DM592</f>
        <v>0</v>
      </c>
      <c r="DP592" s="188" cm="1">
        <f t="array" aca="1" ref="DP592" ca="1">IFERROR(INDEX(Forecast_Capex_Input!BQ$12:BQ$286,$X592)
*(INDEX(Forecast_Capex_Input!$H$12:$H$286,$X592)=Repex),0)
*$DM592</f>
        <v>0</v>
      </c>
      <c r="DQ592" s="188" cm="1">
        <f t="array" aca="1" ref="DQ592" ca="1">IFERROR(INDEX(Forecast_Capex_Input!BR$12:BR$286,$X592)
*(INDEX(Forecast_Capex_Input!$H$12:$H$286,$X592)=Repex),0)
*$DM592</f>
        <v>0</v>
      </c>
      <c r="DR592" s="188" cm="1">
        <f t="array" aca="1" ref="DR592" ca="1">IFERROR(INDEX(Forecast_Capex_Input!BS$12:BS$286,$X592)
*(INDEX(Forecast_Capex_Input!$H$12:$H$286,$X592)=Repex),0)
*$DM592</f>
        <v>0</v>
      </c>
      <c r="DS592" s="165"/>
      <c r="DT592" s="188" t="b" cm="1">
        <f t="array" aca="1" ref="DT592" ca="1">OR($G592=Forecast_Capex_Input!$BU$8:$BU$10)</f>
        <v>0</v>
      </c>
      <c r="DU592" s="188" cm="1">
        <f t="array" aca="1" ref="DU592" ca="1">IFERROR(INDEX(Forecast_Capex_Input!BV$12:BV$286,$X592)
*(INDEX(Forecast_Capex_Input!$H$12:$H$286,$X592)=Repex),0)
*$DT592</f>
        <v>0</v>
      </c>
      <c r="DV592" s="188" cm="1">
        <f t="array" aca="1" ref="DV592" ca="1">IFERROR(INDEX(Forecast_Capex_Input!BW$12:BW$286,$X592)
*(INDEX(Forecast_Capex_Input!$H$12:$H$286,$X592)=Repex),0)
*$DT592</f>
        <v>0</v>
      </c>
      <c r="DW592" s="188" cm="1">
        <f t="array" aca="1" ref="DW592" ca="1">IFERROR(INDEX(Forecast_Capex_Input!BX$12:BX$286,$X592)
*(INDEX(Forecast_Capex_Input!$H$12:$H$286,$X592)=Repex),0)
*$DT592</f>
        <v>0</v>
      </c>
      <c r="DX592" s="188" cm="1">
        <f t="array" aca="1" ref="DX592" ca="1">IFERROR(INDEX(Forecast_Capex_Input!BY$12:BY$286,$X592)
*(INDEX(Forecast_Capex_Input!$H$12:$H$286,$X592)=Repex),0)
*$DT592</f>
        <v>0</v>
      </c>
      <c r="DY592" s="188" cm="1">
        <f t="array" aca="1" ref="DY592" ca="1">IFERROR(INDEX(Forecast_Capex_Input!BZ$12:BZ$286,$X592)
*(INDEX(Forecast_Capex_Input!$H$12:$H$286,$X592)=Repex),0)
*$DT592</f>
        <v>0</v>
      </c>
      <c r="DZ592" s="188" cm="1">
        <f t="array" aca="1" ref="DZ592" ca="1">IFERROR(INDEX(Forecast_Capex_Input!CA$12:CA$286,$X592)
*(INDEX(Forecast_Capex_Input!$H$12:$H$286,$X592)=Repex),0)
*$DT592</f>
        <v>0</v>
      </c>
      <c r="EA592" s="188" cm="1">
        <f t="array" aca="1" ref="EA592" ca="1">IFERROR(INDEX(Forecast_Capex_Input!CB$12:CB$286,$X592)
*(INDEX(Forecast_Capex_Input!$H$12:$H$286,$X592)=Repex),0)
*$DT592</f>
        <v>0</v>
      </c>
      <c r="EB592" s="188" cm="1">
        <f t="array" aca="1" ref="EB592" ca="1">IFERROR(INDEX(Forecast_Capex_Input!CC$12:CC$286,$X592)
*(INDEX(Forecast_Capex_Input!$H$12:$H$286,$X592)=Repex),0)
*$DT592</f>
        <v>0</v>
      </c>
      <c r="EC592" s="165"/>
      <c r="ED592" s="226" t="str">
        <f t="shared" si="435"/>
        <v>N/A</v>
      </c>
      <c r="EE592" s="174" t="s">
        <v>15</v>
      </c>
    </row>
    <row r="593" spans="3:135" x14ac:dyDescent="0.2">
      <c r="C593" s="174">
        <f t="shared" si="436"/>
        <v>583</v>
      </c>
      <c r="D593" s="167" t="str" cm="1">
        <f t="array" ref="D593">IFERROR(INDEX(Forecast_Capex_Input!$D$12:$D$286,$X593),NA)</f>
        <v>N/A</v>
      </c>
      <c r="E593" s="172" t="str" cm="1">
        <f t="array" ref="E593">IF($X593=NA,NA,INDEX(Forecast_Capex_Input!$E$12:$E$286,$X593))</f>
        <v>N/A</v>
      </c>
      <c r="F593" s="167" t="str" cm="1">
        <f t="array" aca="1" ref="F593" ca="1">IFERROR(INDEX(General!$E$25:$E$26,$Y593),NA)</f>
        <v>N/A</v>
      </c>
      <c r="G593" s="167" t="str" cm="1">
        <f t="array" aca="1" ref="G593" ca="1">IFERROR(INDEX(Forecast_Capex_Input!$AI$11:$BB$11,$AA593),NA)</f>
        <v>N/A</v>
      </c>
      <c r="H593" s="189" t="str" cm="1">
        <f t="array" aca="1" ref="H593" ca="1">IFERROR(INDEX(Forecast_Capex_Input!$AI$12:$BB$286,$X593,$AA593),NA)</f>
        <v>N/A</v>
      </c>
      <c r="I593" s="199" t="str" cm="1">
        <f t="array" ref="I593">IFERROR(INDEX(Forecast_Capex_Input!$F$12:$F$286,$X593),NA)</f>
        <v>N/A</v>
      </c>
      <c r="J593" s="199" t="str" cm="1">
        <f t="array" ref="J593">IFERROR(INDEX(Forecast_Capex_Input!G$12:G$286,$X593),NA)</f>
        <v>N/A</v>
      </c>
      <c r="K593" s="199" t="str" cm="1">
        <f t="array" ref="K593">IFERROR(INDEX(Forecast_Capex_Input!H$12:H$286,$X593),NA)</f>
        <v>N/A</v>
      </c>
      <c r="L593" s="199" t="str" cm="1">
        <f t="array" ref="L593">IFERROR(INDEX(Forecast_Capex_Input!I$12:I$286,$X593),NA)</f>
        <v>N/A</v>
      </c>
      <c r="M593" s="199" t="str" cm="1">
        <f t="array" ref="M593">IFERROR(INDEX(Forecast_Capex_Input!J$12:J$286,$X593),NA)</f>
        <v>N/A</v>
      </c>
      <c r="N593" s="199" t="str" cm="1">
        <f t="array" ref="N593">IFERROR(INDEX(Forecast_Capex_Input!K$12:K$286,$X593),NA)</f>
        <v>N/A</v>
      </c>
      <c r="O593" s="199" t="str" cm="1">
        <f t="array" ref="O593">IFERROR(INDEX(Forecast_Capex_Input!L$12:L$286,$X593),NA)</f>
        <v>N/A</v>
      </c>
      <c r="P593" s="199" t="str" cm="1">
        <f t="array" ref="P593">IFERROR(INDEX(Forecast_Capex_Input!M$12:M$286,$X593),NA)</f>
        <v>N/A</v>
      </c>
      <c r="Q593" s="172" t="str" cm="1">
        <f t="array" ref="Q593">IFERROR(INDEX(Forecast_Capex_Input!N$12:N$286,$X593),NA)</f>
        <v>N/A</v>
      </c>
      <c r="R593" s="265" cm="1">
        <f t="array" ref="R593">IFERROR(INDEX(Forecast_Capex_Input!O$12:O$286,$X593),0)</f>
        <v>0</v>
      </c>
      <c r="S593" s="172" cm="1">
        <f t="array" ref="S593">IFERROR(INDEX(Forecast_Capex_Input!P$12:P$286,$X593),0)</f>
        <v>0</v>
      </c>
      <c r="T593" s="199" t="str" cm="1">
        <f t="array" aca="1" ref="T593" ca="1">IFERROR(INDEX(General!$K$84:$K$103,$AA593),NA)</f>
        <v>N/A</v>
      </c>
      <c r="U593" s="188" cm="1">
        <f t="array" aca="1" ref="U593" ca="1">IFERROR(
IF($F593=General!$E$25,INDEX(Forecast_Capex_Input!S$12:S$286,$X593),
INDEX(Forecast_Capex_Input!T$12:T$286,$X593)),0)</f>
        <v>0</v>
      </c>
      <c r="V593" s="222" t="b">
        <f>IFERROR(INDEX(Overheads!$T$19:$T$26,MATCH($I593,Overheads!$E$19:$E$26,0)),FALSE)</f>
        <v>0</v>
      </c>
      <c r="W593" s="165"/>
      <c r="X593" s="174" t="str">
        <f>IFERROR(
IF(MATCH($C593,Forecast_Capex_Input!$CI$12:$CI$286,1)+1&gt;MAX(Forecast_Capex_Input!$C$12:$C$286),NA,
MATCH($C593,Forecast_Capex_Input!$CI$12:$CI$286,1)+1),1)</f>
        <v>N/A</v>
      </c>
      <c r="Y593" s="174" t="str" cm="1">
        <f t="array" aca="1" ref="Y593" ca="1">IFERROR(
IF(X592&lt;&gt;X593,1,
IF(COUNTIF(OFFSET(Y592,0,0,-INDEX(Forecast_Capex_Input!$CG$12:$CG$286,$X593)),Y592)=INDEX(Forecast_Capex_Input!$CG$12:$CG$286,$X593),Y592+1,Y592)),NA)</f>
        <v>N/A</v>
      </c>
      <c r="Z593" s="174" t="str" cm="1">
        <f t="array" ref="Z593">IFERROR($C593-IF($X593=1,1,INDEX(Forecast_Capex_Input!$CI$12:$CI$286,$X593-1))+1,NA)</f>
        <v>N/A</v>
      </c>
      <c r="AA593" s="174" t="str" cm="1">
        <f t="array" aca="1" ref="AA593" ca="1">IFERROR(IF(Y593=1,
INDEX(Forecast_Capex_Input!$AI$10:$BB$10,SMALL(IF(INDEX(Forecast_Capex_Input!$AI$12:$BB$286,$X593,0)&gt;0,COLUMN(Forecast_Capex_Input!$AI$10:$BB$10)-COLUMN(Forecast_Capex_Input!$AI$12)+1),ROWS(OFFSET(AA592,0,0,-$Z593)))),
OFFSET(AA592,-INDEX(Forecast_Capex_Input!$CG$12:$CG$286,$X593)+1,0)),NA)</f>
        <v>N/A</v>
      </c>
      <c r="AB593" s="174" t="str">
        <f t="shared" ca="1" si="405"/>
        <v>N/A</v>
      </c>
      <c r="AC593" s="222" t="b">
        <f t="shared" si="437"/>
        <v>0</v>
      </c>
      <c r="AD593" s="220" t="b">
        <v>0</v>
      </c>
      <c r="AE593" s="222" t="b">
        <f t="shared" si="406"/>
        <v>1</v>
      </c>
      <c r="AF593" s="165"/>
      <c r="AG593" s="215">
        <v>0</v>
      </c>
      <c r="AH593" s="215">
        <v>0</v>
      </c>
      <c r="AI593" s="215">
        <v>0</v>
      </c>
      <c r="AJ593" s="215">
        <v>0</v>
      </c>
      <c r="AK593" s="215">
        <v>0</v>
      </c>
      <c r="AL593" s="155">
        <v>0</v>
      </c>
      <c r="AM593" s="165"/>
      <c r="AN593" s="215" cm="1">
        <f t="array" aca="1" ref="AN593" ca="1">IFERROR(INDEX(General!O$33:O$34,$AB593)
*AG593,0)</f>
        <v>0</v>
      </c>
      <c r="AO593" s="215" cm="1">
        <f t="array" aca="1" ref="AO593" ca="1">IFERROR(INDEX(General!P$33:P$34,$AB593)
*AH593,0)</f>
        <v>0</v>
      </c>
      <c r="AP593" s="215" cm="1">
        <f t="array" aca="1" ref="AP593" ca="1">IFERROR(INDEX(General!Q$33:Q$34,$AB593)
*AI593,0)</f>
        <v>0</v>
      </c>
      <c r="AQ593" s="215" cm="1">
        <f t="array" aca="1" ref="AQ593" ca="1">IFERROR(INDEX(General!R$33:R$34,$AB593)
*AJ593,0)</f>
        <v>0</v>
      </c>
      <c r="AR593" s="215" cm="1">
        <f t="array" aca="1" ref="AR593" ca="1">IFERROR(INDEX(General!S$33:S$34,$AB593)
*AK593,0)</f>
        <v>0</v>
      </c>
      <c r="AS593" s="155">
        <f t="shared" ca="1" si="438"/>
        <v>0</v>
      </c>
      <c r="AT593" s="165"/>
      <c r="AU593" s="215">
        <f ca="1">IF($AE593=FALSE,AN593*Overheads!$R$24*$V593,
IFERROR(Overheads!$O$49*$V593*AN593,0)
+IFERROR(Overheads!Q$59*$V593*(AN593/Overheads!Q$68),0))</f>
        <v>0</v>
      </c>
      <c r="AV593" s="215">
        <f ca="1">IF($AE593=FALSE,AO593*Overheads!$R$24*$V593,
IFERROR(Overheads!$O$49*$V593*AO593,0)
+IFERROR(Overheads!R$59*$V593*(AO593/Overheads!R$68),0))</f>
        <v>0</v>
      </c>
      <c r="AW593" s="215">
        <f ca="1">IF($AE593=FALSE,AP593*Overheads!$R$24*$V593,
IFERROR(Overheads!$O$49*$V593*AP593,0)
+IFERROR(Overheads!S$59*$V593*(AP593/Overheads!S$68),0))</f>
        <v>0</v>
      </c>
      <c r="AX593" s="215">
        <f ca="1">IF($AE593=FALSE,AQ593*Overheads!$R$24*$V593,
IFERROR(Overheads!$O$49*$V593*AQ593,0)
+IFERROR(Overheads!T$59*$V593*(AQ593/Overheads!T$68),0))</f>
        <v>0</v>
      </c>
      <c r="AY593" s="215">
        <f ca="1">IF($AE593=FALSE,AR593*Overheads!$R$24*$V593,
IFERROR(Overheads!$O$49*$V593*AR593,0)
+IFERROR(Overheads!U$59*$V593*(AR593/Overheads!U$68),0))</f>
        <v>0</v>
      </c>
      <c r="AZ593" s="155">
        <f t="shared" ca="1" si="439"/>
        <v>0</v>
      </c>
      <c r="BA593" s="165"/>
      <c r="BB593" s="215">
        <f ca="1">IF($AE593=FALSE,AN593*Overheads!$S$25,
IFERROR(Overheads!$O$50*AN593,0)
+IFERROR(Overheads!Q$60*(AN593/Overheads!Q$66),0))</f>
        <v>0</v>
      </c>
      <c r="BC593" s="215">
        <f ca="1">IF($AE593=FALSE,AO593*Overheads!$S$25,
IFERROR(Overheads!$O$50*AO593,0)
+IFERROR(Overheads!R$60*(AO593/Overheads!R$66),0))</f>
        <v>0</v>
      </c>
      <c r="BD593" s="215">
        <f ca="1">IF($AE593=FALSE,AP593*Overheads!$S$25,
IFERROR(Overheads!$O$50*AP593,0)
+IFERROR(Overheads!S$60*(AP593/Overheads!S$66),0))</f>
        <v>0</v>
      </c>
      <c r="BE593" s="215">
        <f ca="1">IF($AE593=FALSE,AQ593*Overheads!$S$25,
IFERROR(Overheads!$O$50*AQ593,0)
+IFERROR(Overheads!T$60*(AQ593/Overheads!T$66),0))</f>
        <v>0</v>
      </c>
      <c r="BF593" s="215">
        <f ca="1">IF($AE593=FALSE,AR593*Overheads!$S$25,
IFERROR(Overheads!$O$50*AR593,0)
+IFERROR(Overheads!U$60*(AR593/Overheads!U$66),0))</f>
        <v>0</v>
      </c>
      <c r="BG593" s="155">
        <f t="shared" ca="1" si="440"/>
        <v>0</v>
      </c>
      <c r="BH593" s="165"/>
      <c r="BI593" s="215">
        <f t="shared" ca="1" si="441"/>
        <v>0</v>
      </c>
      <c r="BJ593" s="215">
        <f t="shared" ca="1" si="407"/>
        <v>0</v>
      </c>
      <c r="BK593" s="215">
        <f t="shared" ca="1" si="408"/>
        <v>0</v>
      </c>
      <c r="BL593" s="215">
        <f t="shared" ca="1" si="409"/>
        <v>0</v>
      </c>
      <c r="BM593" s="215">
        <f t="shared" ca="1" si="410"/>
        <v>0</v>
      </c>
      <c r="BN593" s="155">
        <f t="shared" ca="1" si="442"/>
        <v>0</v>
      </c>
      <c r="BO593" s="165"/>
      <c r="BP593" s="187" cm="1">
        <f t="array" ref="BP593">IFERROR(IF($X593=$X592,BP592,INDEX(Forecast_Capex_Input!AC$12:AC$286,$X593)),0)</f>
        <v>0</v>
      </c>
      <c r="BQ593" s="187" cm="1">
        <f t="array" ref="BQ593">IFERROR(IF($X593=$X592,BQ592,INDEX(Forecast_Capex_Input!AD$12:AD$286,$X593)),0)</f>
        <v>0</v>
      </c>
      <c r="BR593" s="187" cm="1">
        <f t="array" ref="BR593">IFERROR(IF($X593=$X592,BR592,INDEX(Forecast_Capex_Input!AE$12:AE$286,$X593)),0)</f>
        <v>0</v>
      </c>
      <c r="BS593" s="187" cm="1">
        <f t="array" ref="BS593">IFERROR(IF($X593=$X592,BS592,INDEX(Forecast_Capex_Input!AF$12:AF$286,$X593)),0)</f>
        <v>0</v>
      </c>
      <c r="BT593" s="187" cm="1">
        <f t="array" ref="BT593">IFERROR(IF($X593=$X592,BT592,INDEX(Forecast_Capex_Input!AG$12:AG$286,$X593)),0)</f>
        <v>0</v>
      </c>
      <c r="BU593" s="165"/>
      <c r="BV593" s="215">
        <f t="shared" si="411"/>
        <v>0</v>
      </c>
      <c r="BW593" s="215">
        <f t="shared" si="412"/>
        <v>0</v>
      </c>
      <c r="BX593" s="215">
        <f t="shared" si="413"/>
        <v>0</v>
      </c>
      <c r="BY593" s="215">
        <f t="shared" si="414"/>
        <v>0</v>
      </c>
      <c r="BZ593" s="215">
        <f t="shared" si="415"/>
        <v>0</v>
      </c>
      <c r="CA593" s="155">
        <f t="shared" si="443"/>
        <v>0</v>
      </c>
      <c r="CB593" s="165"/>
      <c r="CC593" s="215">
        <f t="shared" si="416"/>
        <v>0</v>
      </c>
      <c r="CD593" s="215">
        <f t="shared" si="417"/>
        <v>0</v>
      </c>
      <c r="CE593" s="215">
        <f t="shared" si="418"/>
        <v>0</v>
      </c>
      <c r="CF593" s="215">
        <f t="shared" si="419"/>
        <v>0</v>
      </c>
      <c r="CG593" s="215">
        <f t="shared" si="420"/>
        <v>0</v>
      </c>
      <c r="CH593" s="155">
        <f t="shared" si="444"/>
        <v>0</v>
      </c>
      <c r="CI593" s="165"/>
      <c r="CJ593" s="215">
        <f t="shared" si="421"/>
        <v>0</v>
      </c>
      <c r="CK593" s="215">
        <f t="shared" si="422"/>
        <v>0</v>
      </c>
      <c r="CL593" s="215">
        <f t="shared" si="423"/>
        <v>0</v>
      </c>
      <c r="CM593" s="215">
        <f t="shared" si="424"/>
        <v>0</v>
      </c>
      <c r="CN593" s="215">
        <f t="shared" si="425"/>
        <v>0</v>
      </c>
      <c r="CO593" s="155">
        <f t="shared" si="445"/>
        <v>0</v>
      </c>
      <c r="CP593" s="165"/>
      <c r="CQ593" s="223">
        <f t="shared" si="426"/>
        <v>0</v>
      </c>
      <c r="CR593" s="223">
        <f t="shared" si="427"/>
        <v>0</v>
      </c>
      <c r="CS593" s="223">
        <f t="shared" si="428"/>
        <v>0</v>
      </c>
      <c r="CT593" s="223">
        <f t="shared" si="429"/>
        <v>0</v>
      </c>
      <c r="CU593" s="223">
        <f t="shared" si="430"/>
        <v>0</v>
      </c>
      <c r="CV593" s="155">
        <f t="shared" si="446"/>
        <v>0</v>
      </c>
      <c r="CW593" s="165"/>
      <c r="CX593" s="215">
        <f t="shared" si="447"/>
        <v>0</v>
      </c>
      <c r="CY593" s="215">
        <f t="shared" si="431"/>
        <v>0</v>
      </c>
      <c r="CZ593" s="215">
        <f t="shared" si="432"/>
        <v>0</v>
      </c>
      <c r="DA593" s="215">
        <f t="shared" si="433"/>
        <v>0</v>
      </c>
      <c r="DB593" s="215">
        <f t="shared" si="434"/>
        <v>0</v>
      </c>
      <c r="DC593" s="155">
        <f t="shared" si="448"/>
        <v>0</v>
      </c>
      <c r="DD593" s="165"/>
      <c r="DE593" s="188" t="b" cm="1">
        <f t="array" aca="1" ref="DE593" ca="1">OR($G593=Forecast_Capex_Input!$BF$8:$BF$10)</f>
        <v>0</v>
      </c>
      <c r="DF593" s="188" cm="1">
        <f t="array" aca="1" ref="DF593" ca="1">IFERROR(INDEX(Forecast_Capex_Input!BG$12:BG$286,$X593)
*(INDEX(Forecast_Capex_Input!$H$12:$H$286,$X593)=Repex),0)
*$DE593</f>
        <v>0</v>
      </c>
      <c r="DG593" s="188" cm="1">
        <f t="array" aca="1" ref="DG593" ca="1">IFERROR(INDEX(Forecast_Capex_Input!BH$12:BH$286,$X593)
*(INDEX(Forecast_Capex_Input!$H$12:$H$286,$X593)=Repex),0)
*$DE593</f>
        <v>0</v>
      </c>
      <c r="DH593" s="188" cm="1">
        <f t="array" aca="1" ref="DH593" ca="1">IFERROR(INDEX(Forecast_Capex_Input!BI$12:BI$286,$X593)
*(INDEX(Forecast_Capex_Input!$H$12:$H$286,$X593)=Repex),0)
*$DE593</f>
        <v>0</v>
      </c>
      <c r="DI593" s="188" cm="1">
        <f t="array" aca="1" ref="DI593" ca="1">IFERROR(INDEX(Forecast_Capex_Input!BJ$12:BJ$286,$X593)
*(INDEX(Forecast_Capex_Input!$H$12:$H$286,$X593)=Repex),0)
*$DE593</f>
        <v>0</v>
      </c>
      <c r="DJ593" s="188" cm="1">
        <f t="array" aca="1" ref="DJ593" ca="1">IFERROR(INDEX(Forecast_Capex_Input!BK$12:BK$286,$X593)
*(INDEX(Forecast_Capex_Input!$H$12:$H$286,$X593)=Repex),0)
*$DE593</f>
        <v>0</v>
      </c>
      <c r="DK593" s="188" cm="1">
        <f t="array" aca="1" ref="DK593" ca="1">IFERROR(INDEX(Forecast_Capex_Input!BL$12:BL$286,$X593)
*(INDEX(Forecast_Capex_Input!$H$12:$H$286,$X593)=Repex),0)
*$DE593</f>
        <v>0</v>
      </c>
      <c r="DL593" s="165"/>
      <c r="DM593" s="188" t="b" cm="1">
        <f t="array" aca="1" ref="DM593" ca="1">OR($G593=Forecast_Capex_Input!$BN$8:$BN$9)</f>
        <v>0</v>
      </c>
      <c r="DN593" s="188" cm="1">
        <f t="array" aca="1" ref="DN593" ca="1">IFERROR(INDEX(Forecast_Capex_Input!BO$12:BO$286,$X593)
*(INDEX(Forecast_Capex_Input!$H$12:$H$286,$X593)=Repex),0)
*$DM593</f>
        <v>0</v>
      </c>
      <c r="DO593" s="188" cm="1">
        <f t="array" aca="1" ref="DO593" ca="1">IFERROR(INDEX(Forecast_Capex_Input!BP$12:BP$286,$X593)
*(INDEX(Forecast_Capex_Input!$H$12:$H$286,$X593)=Repex),0)
*$DM593</f>
        <v>0</v>
      </c>
      <c r="DP593" s="188" cm="1">
        <f t="array" aca="1" ref="DP593" ca="1">IFERROR(INDEX(Forecast_Capex_Input!BQ$12:BQ$286,$X593)
*(INDEX(Forecast_Capex_Input!$H$12:$H$286,$X593)=Repex),0)
*$DM593</f>
        <v>0</v>
      </c>
      <c r="DQ593" s="188" cm="1">
        <f t="array" aca="1" ref="DQ593" ca="1">IFERROR(INDEX(Forecast_Capex_Input!BR$12:BR$286,$X593)
*(INDEX(Forecast_Capex_Input!$H$12:$H$286,$X593)=Repex),0)
*$DM593</f>
        <v>0</v>
      </c>
      <c r="DR593" s="188" cm="1">
        <f t="array" aca="1" ref="DR593" ca="1">IFERROR(INDEX(Forecast_Capex_Input!BS$12:BS$286,$X593)
*(INDEX(Forecast_Capex_Input!$H$12:$H$286,$X593)=Repex),0)
*$DM593</f>
        <v>0</v>
      </c>
      <c r="DS593" s="165"/>
      <c r="DT593" s="188" t="b" cm="1">
        <f t="array" aca="1" ref="DT593" ca="1">OR($G593=Forecast_Capex_Input!$BU$8:$BU$10)</f>
        <v>0</v>
      </c>
      <c r="DU593" s="188" cm="1">
        <f t="array" aca="1" ref="DU593" ca="1">IFERROR(INDEX(Forecast_Capex_Input!BV$12:BV$286,$X593)
*(INDEX(Forecast_Capex_Input!$H$12:$H$286,$X593)=Repex),0)
*$DT593</f>
        <v>0</v>
      </c>
      <c r="DV593" s="188" cm="1">
        <f t="array" aca="1" ref="DV593" ca="1">IFERROR(INDEX(Forecast_Capex_Input!BW$12:BW$286,$X593)
*(INDEX(Forecast_Capex_Input!$H$12:$H$286,$X593)=Repex),0)
*$DT593</f>
        <v>0</v>
      </c>
      <c r="DW593" s="188" cm="1">
        <f t="array" aca="1" ref="DW593" ca="1">IFERROR(INDEX(Forecast_Capex_Input!BX$12:BX$286,$X593)
*(INDEX(Forecast_Capex_Input!$H$12:$H$286,$X593)=Repex),0)
*$DT593</f>
        <v>0</v>
      </c>
      <c r="DX593" s="188" cm="1">
        <f t="array" aca="1" ref="DX593" ca="1">IFERROR(INDEX(Forecast_Capex_Input!BY$12:BY$286,$X593)
*(INDEX(Forecast_Capex_Input!$H$12:$H$286,$X593)=Repex),0)
*$DT593</f>
        <v>0</v>
      </c>
      <c r="DY593" s="188" cm="1">
        <f t="array" aca="1" ref="DY593" ca="1">IFERROR(INDEX(Forecast_Capex_Input!BZ$12:BZ$286,$X593)
*(INDEX(Forecast_Capex_Input!$H$12:$H$286,$X593)=Repex),0)
*$DT593</f>
        <v>0</v>
      </c>
      <c r="DZ593" s="188" cm="1">
        <f t="array" aca="1" ref="DZ593" ca="1">IFERROR(INDEX(Forecast_Capex_Input!CA$12:CA$286,$X593)
*(INDEX(Forecast_Capex_Input!$H$12:$H$286,$X593)=Repex),0)
*$DT593</f>
        <v>0</v>
      </c>
      <c r="EA593" s="188" cm="1">
        <f t="array" aca="1" ref="EA593" ca="1">IFERROR(INDEX(Forecast_Capex_Input!CB$12:CB$286,$X593)
*(INDEX(Forecast_Capex_Input!$H$12:$H$286,$X593)=Repex),0)
*$DT593</f>
        <v>0</v>
      </c>
      <c r="EB593" s="188" cm="1">
        <f t="array" aca="1" ref="EB593" ca="1">IFERROR(INDEX(Forecast_Capex_Input!CC$12:CC$286,$X593)
*(INDEX(Forecast_Capex_Input!$H$12:$H$286,$X593)=Repex),0)
*$DT593</f>
        <v>0</v>
      </c>
      <c r="EC593" s="165"/>
      <c r="ED593" s="226" t="str">
        <f t="shared" si="435"/>
        <v>N/A</v>
      </c>
      <c r="EE593" s="174" t="s">
        <v>15</v>
      </c>
    </row>
    <row r="594" spans="3:135" x14ac:dyDescent="0.2">
      <c r="C594" s="174">
        <f t="shared" si="436"/>
        <v>584</v>
      </c>
      <c r="D594" s="167" t="str" cm="1">
        <f t="array" ref="D594">IFERROR(INDEX(Forecast_Capex_Input!$D$12:$D$286,$X594),NA)</f>
        <v>N/A</v>
      </c>
      <c r="E594" s="172" t="str" cm="1">
        <f t="array" ref="E594">IF($X594=NA,NA,INDEX(Forecast_Capex_Input!$E$12:$E$286,$X594))</f>
        <v>N/A</v>
      </c>
      <c r="F594" s="167" t="str" cm="1">
        <f t="array" aca="1" ref="F594" ca="1">IFERROR(INDEX(General!$E$25:$E$26,$Y594),NA)</f>
        <v>N/A</v>
      </c>
      <c r="G594" s="167" t="str" cm="1">
        <f t="array" aca="1" ref="G594" ca="1">IFERROR(INDEX(Forecast_Capex_Input!$AI$11:$BB$11,$AA594),NA)</f>
        <v>N/A</v>
      </c>
      <c r="H594" s="189" t="str" cm="1">
        <f t="array" aca="1" ref="H594" ca="1">IFERROR(INDEX(Forecast_Capex_Input!$AI$12:$BB$286,$X594,$AA594),NA)</f>
        <v>N/A</v>
      </c>
      <c r="I594" s="199" t="str" cm="1">
        <f t="array" ref="I594">IFERROR(INDEX(Forecast_Capex_Input!$F$12:$F$286,$X594),NA)</f>
        <v>N/A</v>
      </c>
      <c r="J594" s="199" t="str" cm="1">
        <f t="array" ref="J594">IFERROR(INDEX(Forecast_Capex_Input!G$12:G$286,$X594),NA)</f>
        <v>N/A</v>
      </c>
      <c r="K594" s="199" t="str" cm="1">
        <f t="array" ref="K594">IFERROR(INDEX(Forecast_Capex_Input!H$12:H$286,$X594),NA)</f>
        <v>N/A</v>
      </c>
      <c r="L594" s="199" t="str" cm="1">
        <f t="array" ref="L594">IFERROR(INDEX(Forecast_Capex_Input!I$12:I$286,$X594),NA)</f>
        <v>N/A</v>
      </c>
      <c r="M594" s="199" t="str" cm="1">
        <f t="array" ref="M594">IFERROR(INDEX(Forecast_Capex_Input!J$12:J$286,$X594),NA)</f>
        <v>N/A</v>
      </c>
      <c r="N594" s="199" t="str" cm="1">
        <f t="array" ref="N594">IFERROR(INDEX(Forecast_Capex_Input!K$12:K$286,$X594),NA)</f>
        <v>N/A</v>
      </c>
      <c r="O594" s="199" t="str" cm="1">
        <f t="array" ref="O594">IFERROR(INDEX(Forecast_Capex_Input!L$12:L$286,$X594),NA)</f>
        <v>N/A</v>
      </c>
      <c r="P594" s="199" t="str" cm="1">
        <f t="array" ref="P594">IFERROR(INDEX(Forecast_Capex_Input!M$12:M$286,$X594),NA)</f>
        <v>N/A</v>
      </c>
      <c r="Q594" s="172" t="str" cm="1">
        <f t="array" ref="Q594">IFERROR(INDEX(Forecast_Capex_Input!N$12:N$286,$X594),NA)</f>
        <v>N/A</v>
      </c>
      <c r="R594" s="265" cm="1">
        <f t="array" ref="R594">IFERROR(INDEX(Forecast_Capex_Input!O$12:O$286,$X594),0)</f>
        <v>0</v>
      </c>
      <c r="S594" s="172" cm="1">
        <f t="array" ref="S594">IFERROR(INDEX(Forecast_Capex_Input!P$12:P$286,$X594),0)</f>
        <v>0</v>
      </c>
      <c r="T594" s="199" t="str" cm="1">
        <f t="array" aca="1" ref="T594" ca="1">IFERROR(INDEX(General!$K$84:$K$103,$AA594),NA)</f>
        <v>N/A</v>
      </c>
      <c r="U594" s="188" cm="1">
        <f t="array" aca="1" ref="U594" ca="1">IFERROR(
IF($F594=General!$E$25,INDEX(Forecast_Capex_Input!S$12:S$286,$X594),
INDEX(Forecast_Capex_Input!T$12:T$286,$X594)),0)</f>
        <v>0</v>
      </c>
      <c r="V594" s="222" t="b">
        <f>IFERROR(INDEX(Overheads!$T$19:$T$26,MATCH($I594,Overheads!$E$19:$E$26,0)),FALSE)</f>
        <v>0</v>
      </c>
      <c r="W594" s="165"/>
      <c r="X594" s="174" t="str">
        <f>IFERROR(
IF(MATCH($C594,Forecast_Capex_Input!$CI$12:$CI$286,1)+1&gt;MAX(Forecast_Capex_Input!$C$12:$C$286),NA,
MATCH($C594,Forecast_Capex_Input!$CI$12:$CI$286,1)+1),1)</f>
        <v>N/A</v>
      </c>
      <c r="Y594" s="174" t="str" cm="1">
        <f t="array" aca="1" ref="Y594" ca="1">IFERROR(
IF(X593&lt;&gt;X594,1,
IF(COUNTIF(OFFSET(Y593,0,0,-INDEX(Forecast_Capex_Input!$CG$12:$CG$286,$X594)),Y593)=INDEX(Forecast_Capex_Input!$CG$12:$CG$286,$X594),Y593+1,Y593)),NA)</f>
        <v>N/A</v>
      </c>
      <c r="Z594" s="174" t="str" cm="1">
        <f t="array" ref="Z594">IFERROR($C594-IF($X594=1,1,INDEX(Forecast_Capex_Input!$CI$12:$CI$286,$X594-1))+1,NA)</f>
        <v>N/A</v>
      </c>
      <c r="AA594" s="174" t="str" cm="1">
        <f t="array" aca="1" ref="AA594" ca="1">IFERROR(IF(Y594=1,
INDEX(Forecast_Capex_Input!$AI$10:$BB$10,SMALL(IF(INDEX(Forecast_Capex_Input!$AI$12:$BB$286,$X594,0)&gt;0,COLUMN(Forecast_Capex_Input!$AI$10:$BB$10)-COLUMN(Forecast_Capex_Input!$AI$12)+1),ROWS(OFFSET(AA593,0,0,-$Z594)))),
OFFSET(AA593,-INDEX(Forecast_Capex_Input!$CG$12:$CG$286,$X594)+1,0)),NA)</f>
        <v>N/A</v>
      </c>
      <c r="AB594" s="174" t="str">
        <f t="shared" ca="1" si="405"/>
        <v>N/A</v>
      </c>
      <c r="AC594" s="222" t="b">
        <f t="shared" si="437"/>
        <v>0</v>
      </c>
      <c r="AD594" s="220" t="b">
        <v>0</v>
      </c>
      <c r="AE594" s="222" t="b">
        <f t="shared" si="406"/>
        <v>1</v>
      </c>
      <c r="AF594" s="165"/>
      <c r="AG594" s="215">
        <v>0</v>
      </c>
      <c r="AH594" s="215">
        <v>0</v>
      </c>
      <c r="AI594" s="215">
        <v>0</v>
      </c>
      <c r="AJ594" s="215">
        <v>0</v>
      </c>
      <c r="AK594" s="215">
        <v>0</v>
      </c>
      <c r="AL594" s="155">
        <v>0</v>
      </c>
      <c r="AM594" s="165"/>
      <c r="AN594" s="215" cm="1">
        <f t="array" aca="1" ref="AN594" ca="1">IFERROR(INDEX(General!O$33:O$34,$AB594)
*AG594,0)</f>
        <v>0</v>
      </c>
      <c r="AO594" s="215" cm="1">
        <f t="array" aca="1" ref="AO594" ca="1">IFERROR(INDEX(General!P$33:P$34,$AB594)
*AH594,0)</f>
        <v>0</v>
      </c>
      <c r="AP594" s="215" cm="1">
        <f t="array" aca="1" ref="AP594" ca="1">IFERROR(INDEX(General!Q$33:Q$34,$AB594)
*AI594,0)</f>
        <v>0</v>
      </c>
      <c r="AQ594" s="215" cm="1">
        <f t="array" aca="1" ref="AQ594" ca="1">IFERROR(INDEX(General!R$33:R$34,$AB594)
*AJ594,0)</f>
        <v>0</v>
      </c>
      <c r="AR594" s="215" cm="1">
        <f t="array" aca="1" ref="AR594" ca="1">IFERROR(INDEX(General!S$33:S$34,$AB594)
*AK594,0)</f>
        <v>0</v>
      </c>
      <c r="AS594" s="155">
        <f t="shared" ca="1" si="438"/>
        <v>0</v>
      </c>
      <c r="AT594" s="165"/>
      <c r="AU594" s="215">
        <f ca="1">IF($AE594=FALSE,AN594*Overheads!$R$24*$V594,
IFERROR(Overheads!$O$49*$V594*AN594,0)
+IFERROR(Overheads!Q$59*$V594*(AN594/Overheads!Q$68),0))</f>
        <v>0</v>
      </c>
      <c r="AV594" s="215">
        <f ca="1">IF($AE594=FALSE,AO594*Overheads!$R$24*$V594,
IFERROR(Overheads!$O$49*$V594*AO594,0)
+IFERROR(Overheads!R$59*$V594*(AO594/Overheads!R$68),0))</f>
        <v>0</v>
      </c>
      <c r="AW594" s="215">
        <f ca="1">IF($AE594=FALSE,AP594*Overheads!$R$24*$V594,
IFERROR(Overheads!$O$49*$V594*AP594,0)
+IFERROR(Overheads!S$59*$V594*(AP594/Overheads!S$68),0))</f>
        <v>0</v>
      </c>
      <c r="AX594" s="215">
        <f ca="1">IF($AE594=FALSE,AQ594*Overheads!$R$24*$V594,
IFERROR(Overheads!$O$49*$V594*AQ594,0)
+IFERROR(Overheads!T$59*$V594*(AQ594/Overheads!T$68),0))</f>
        <v>0</v>
      </c>
      <c r="AY594" s="215">
        <f ca="1">IF($AE594=FALSE,AR594*Overheads!$R$24*$V594,
IFERROR(Overheads!$O$49*$V594*AR594,0)
+IFERROR(Overheads!U$59*$V594*(AR594/Overheads!U$68),0))</f>
        <v>0</v>
      </c>
      <c r="AZ594" s="155">
        <f t="shared" ca="1" si="439"/>
        <v>0</v>
      </c>
      <c r="BA594" s="165"/>
      <c r="BB594" s="215">
        <f ca="1">IF($AE594=FALSE,AN594*Overheads!$S$25,
IFERROR(Overheads!$O$50*AN594,0)
+IFERROR(Overheads!Q$60*(AN594/Overheads!Q$66),0))</f>
        <v>0</v>
      </c>
      <c r="BC594" s="215">
        <f ca="1">IF($AE594=FALSE,AO594*Overheads!$S$25,
IFERROR(Overheads!$O$50*AO594,0)
+IFERROR(Overheads!R$60*(AO594/Overheads!R$66),0))</f>
        <v>0</v>
      </c>
      <c r="BD594" s="215">
        <f ca="1">IF($AE594=FALSE,AP594*Overheads!$S$25,
IFERROR(Overheads!$O$50*AP594,0)
+IFERROR(Overheads!S$60*(AP594/Overheads!S$66),0))</f>
        <v>0</v>
      </c>
      <c r="BE594" s="215">
        <f ca="1">IF($AE594=FALSE,AQ594*Overheads!$S$25,
IFERROR(Overheads!$O$50*AQ594,0)
+IFERROR(Overheads!T$60*(AQ594/Overheads!T$66),0))</f>
        <v>0</v>
      </c>
      <c r="BF594" s="215">
        <f ca="1">IF($AE594=FALSE,AR594*Overheads!$S$25,
IFERROR(Overheads!$O$50*AR594,0)
+IFERROR(Overheads!U$60*(AR594/Overheads!U$66),0))</f>
        <v>0</v>
      </c>
      <c r="BG594" s="155">
        <f t="shared" ca="1" si="440"/>
        <v>0</v>
      </c>
      <c r="BH594" s="165"/>
      <c r="BI594" s="215">
        <f t="shared" ca="1" si="441"/>
        <v>0</v>
      </c>
      <c r="BJ594" s="215">
        <f t="shared" ca="1" si="407"/>
        <v>0</v>
      </c>
      <c r="BK594" s="215">
        <f t="shared" ca="1" si="408"/>
        <v>0</v>
      </c>
      <c r="BL594" s="215">
        <f t="shared" ca="1" si="409"/>
        <v>0</v>
      </c>
      <c r="BM594" s="215">
        <f t="shared" ca="1" si="410"/>
        <v>0</v>
      </c>
      <c r="BN594" s="155">
        <f t="shared" ca="1" si="442"/>
        <v>0</v>
      </c>
      <c r="BO594" s="165"/>
      <c r="BP594" s="187" cm="1">
        <f t="array" ref="BP594">IFERROR(IF($X594=$X593,BP593,INDEX(Forecast_Capex_Input!AC$12:AC$286,$X594)),0)</f>
        <v>0</v>
      </c>
      <c r="BQ594" s="187" cm="1">
        <f t="array" ref="BQ594">IFERROR(IF($X594=$X593,BQ593,INDEX(Forecast_Capex_Input!AD$12:AD$286,$X594)),0)</f>
        <v>0</v>
      </c>
      <c r="BR594" s="187" cm="1">
        <f t="array" ref="BR594">IFERROR(IF($X594=$X593,BR593,INDEX(Forecast_Capex_Input!AE$12:AE$286,$X594)),0)</f>
        <v>0</v>
      </c>
      <c r="BS594" s="187" cm="1">
        <f t="array" ref="BS594">IFERROR(IF($X594=$X593,BS593,INDEX(Forecast_Capex_Input!AF$12:AF$286,$X594)),0)</f>
        <v>0</v>
      </c>
      <c r="BT594" s="187" cm="1">
        <f t="array" ref="BT594">IFERROR(IF($X594=$X593,BT593,INDEX(Forecast_Capex_Input!AG$12:AG$286,$X594)),0)</f>
        <v>0</v>
      </c>
      <c r="BU594" s="165"/>
      <c r="BV594" s="215">
        <f t="shared" si="411"/>
        <v>0</v>
      </c>
      <c r="BW594" s="215">
        <f t="shared" si="412"/>
        <v>0</v>
      </c>
      <c r="BX594" s="215">
        <f t="shared" si="413"/>
        <v>0</v>
      </c>
      <c r="BY594" s="215">
        <f t="shared" si="414"/>
        <v>0</v>
      </c>
      <c r="BZ594" s="215">
        <f t="shared" si="415"/>
        <v>0</v>
      </c>
      <c r="CA594" s="155">
        <f t="shared" si="443"/>
        <v>0</v>
      </c>
      <c r="CB594" s="165"/>
      <c r="CC594" s="215">
        <f t="shared" si="416"/>
        <v>0</v>
      </c>
      <c r="CD594" s="215">
        <f t="shared" si="417"/>
        <v>0</v>
      </c>
      <c r="CE594" s="215">
        <f t="shared" si="418"/>
        <v>0</v>
      </c>
      <c r="CF594" s="215">
        <f t="shared" si="419"/>
        <v>0</v>
      </c>
      <c r="CG594" s="215">
        <f t="shared" si="420"/>
        <v>0</v>
      </c>
      <c r="CH594" s="155">
        <f t="shared" si="444"/>
        <v>0</v>
      </c>
      <c r="CI594" s="165"/>
      <c r="CJ594" s="215">
        <f t="shared" si="421"/>
        <v>0</v>
      </c>
      <c r="CK594" s="215">
        <f t="shared" si="422"/>
        <v>0</v>
      </c>
      <c r="CL594" s="215">
        <f t="shared" si="423"/>
        <v>0</v>
      </c>
      <c r="CM594" s="215">
        <f t="shared" si="424"/>
        <v>0</v>
      </c>
      <c r="CN594" s="215">
        <f t="shared" si="425"/>
        <v>0</v>
      </c>
      <c r="CO594" s="155">
        <f t="shared" si="445"/>
        <v>0</v>
      </c>
      <c r="CP594" s="165"/>
      <c r="CQ594" s="223">
        <f t="shared" si="426"/>
        <v>0</v>
      </c>
      <c r="CR594" s="223">
        <f t="shared" si="427"/>
        <v>0</v>
      </c>
      <c r="CS594" s="223">
        <f t="shared" si="428"/>
        <v>0</v>
      </c>
      <c r="CT594" s="223">
        <f t="shared" si="429"/>
        <v>0</v>
      </c>
      <c r="CU594" s="223">
        <f t="shared" si="430"/>
        <v>0</v>
      </c>
      <c r="CV594" s="155">
        <f t="shared" si="446"/>
        <v>0</v>
      </c>
      <c r="CW594" s="165"/>
      <c r="CX594" s="215">
        <f t="shared" si="447"/>
        <v>0</v>
      </c>
      <c r="CY594" s="215">
        <f t="shared" si="431"/>
        <v>0</v>
      </c>
      <c r="CZ594" s="215">
        <f t="shared" si="432"/>
        <v>0</v>
      </c>
      <c r="DA594" s="215">
        <f t="shared" si="433"/>
        <v>0</v>
      </c>
      <c r="DB594" s="215">
        <f t="shared" si="434"/>
        <v>0</v>
      </c>
      <c r="DC594" s="155">
        <f t="shared" si="448"/>
        <v>0</v>
      </c>
      <c r="DD594" s="165"/>
      <c r="DE594" s="188" t="b" cm="1">
        <f t="array" aca="1" ref="DE594" ca="1">OR($G594=Forecast_Capex_Input!$BF$8:$BF$10)</f>
        <v>0</v>
      </c>
      <c r="DF594" s="188" cm="1">
        <f t="array" aca="1" ref="DF594" ca="1">IFERROR(INDEX(Forecast_Capex_Input!BG$12:BG$286,$X594)
*(INDEX(Forecast_Capex_Input!$H$12:$H$286,$X594)=Repex),0)
*$DE594</f>
        <v>0</v>
      </c>
      <c r="DG594" s="188" cm="1">
        <f t="array" aca="1" ref="DG594" ca="1">IFERROR(INDEX(Forecast_Capex_Input!BH$12:BH$286,$X594)
*(INDEX(Forecast_Capex_Input!$H$12:$H$286,$X594)=Repex),0)
*$DE594</f>
        <v>0</v>
      </c>
      <c r="DH594" s="188" cm="1">
        <f t="array" aca="1" ref="DH594" ca="1">IFERROR(INDEX(Forecast_Capex_Input!BI$12:BI$286,$X594)
*(INDEX(Forecast_Capex_Input!$H$12:$H$286,$X594)=Repex),0)
*$DE594</f>
        <v>0</v>
      </c>
      <c r="DI594" s="188" cm="1">
        <f t="array" aca="1" ref="DI594" ca="1">IFERROR(INDEX(Forecast_Capex_Input!BJ$12:BJ$286,$X594)
*(INDEX(Forecast_Capex_Input!$H$12:$H$286,$X594)=Repex),0)
*$DE594</f>
        <v>0</v>
      </c>
      <c r="DJ594" s="188" cm="1">
        <f t="array" aca="1" ref="DJ594" ca="1">IFERROR(INDEX(Forecast_Capex_Input!BK$12:BK$286,$X594)
*(INDEX(Forecast_Capex_Input!$H$12:$H$286,$X594)=Repex),0)
*$DE594</f>
        <v>0</v>
      </c>
      <c r="DK594" s="188" cm="1">
        <f t="array" aca="1" ref="DK594" ca="1">IFERROR(INDEX(Forecast_Capex_Input!BL$12:BL$286,$X594)
*(INDEX(Forecast_Capex_Input!$H$12:$H$286,$X594)=Repex),0)
*$DE594</f>
        <v>0</v>
      </c>
      <c r="DL594" s="165"/>
      <c r="DM594" s="188" t="b" cm="1">
        <f t="array" aca="1" ref="DM594" ca="1">OR($G594=Forecast_Capex_Input!$BN$8:$BN$9)</f>
        <v>0</v>
      </c>
      <c r="DN594" s="188" cm="1">
        <f t="array" aca="1" ref="DN594" ca="1">IFERROR(INDEX(Forecast_Capex_Input!BO$12:BO$286,$X594)
*(INDEX(Forecast_Capex_Input!$H$12:$H$286,$X594)=Repex),0)
*$DM594</f>
        <v>0</v>
      </c>
      <c r="DO594" s="188" cm="1">
        <f t="array" aca="1" ref="DO594" ca="1">IFERROR(INDEX(Forecast_Capex_Input!BP$12:BP$286,$X594)
*(INDEX(Forecast_Capex_Input!$H$12:$H$286,$X594)=Repex),0)
*$DM594</f>
        <v>0</v>
      </c>
      <c r="DP594" s="188" cm="1">
        <f t="array" aca="1" ref="DP594" ca="1">IFERROR(INDEX(Forecast_Capex_Input!BQ$12:BQ$286,$X594)
*(INDEX(Forecast_Capex_Input!$H$12:$H$286,$X594)=Repex),0)
*$DM594</f>
        <v>0</v>
      </c>
      <c r="DQ594" s="188" cm="1">
        <f t="array" aca="1" ref="DQ594" ca="1">IFERROR(INDEX(Forecast_Capex_Input!BR$12:BR$286,$X594)
*(INDEX(Forecast_Capex_Input!$H$12:$H$286,$X594)=Repex),0)
*$DM594</f>
        <v>0</v>
      </c>
      <c r="DR594" s="188" cm="1">
        <f t="array" aca="1" ref="DR594" ca="1">IFERROR(INDEX(Forecast_Capex_Input!BS$12:BS$286,$X594)
*(INDEX(Forecast_Capex_Input!$H$12:$H$286,$X594)=Repex),0)
*$DM594</f>
        <v>0</v>
      </c>
      <c r="DS594" s="165"/>
      <c r="DT594" s="188" t="b" cm="1">
        <f t="array" aca="1" ref="DT594" ca="1">OR($G594=Forecast_Capex_Input!$BU$8:$BU$10)</f>
        <v>0</v>
      </c>
      <c r="DU594" s="188" cm="1">
        <f t="array" aca="1" ref="DU594" ca="1">IFERROR(INDEX(Forecast_Capex_Input!BV$12:BV$286,$X594)
*(INDEX(Forecast_Capex_Input!$H$12:$H$286,$X594)=Repex),0)
*$DT594</f>
        <v>0</v>
      </c>
      <c r="DV594" s="188" cm="1">
        <f t="array" aca="1" ref="DV594" ca="1">IFERROR(INDEX(Forecast_Capex_Input!BW$12:BW$286,$X594)
*(INDEX(Forecast_Capex_Input!$H$12:$H$286,$X594)=Repex),0)
*$DT594</f>
        <v>0</v>
      </c>
      <c r="DW594" s="188" cm="1">
        <f t="array" aca="1" ref="DW594" ca="1">IFERROR(INDEX(Forecast_Capex_Input!BX$12:BX$286,$X594)
*(INDEX(Forecast_Capex_Input!$H$12:$H$286,$X594)=Repex),0)
*$DT594</f>
        <v>0</v>
      </c>
      <c r="DX594" s="188" cm="1">
        <f t="array" aca="1" ref="DX594" ca="1">IFERROR(INDEX(Forecast_Capex_Input!BY$12:BY$286,$X594)
*(INDEX(Forecast_Capex_Input!$H$12:$H$286,$X594)=Repex),0)
*$DT594</f>
        <v>0</v>
      </c>
      <c r="DY594" s="188" cm="1">
        <f t="array" aca="1" ref="DY594" ca="1">IFERROR(INDEX(Forecast_Capex_Input!BZ$12:BZ$286,$X594)
*(INDEX(Forecast_Capex_Input!$H$12:$H$286,$X594)=Repex),0)
*$DT594</f>
        <v>0</v>
      </c>
      <c r="DZ594" s="188" cm="1">
        <f t="array" aca="1" ref="DZ594" ca="1">IFERROR(INDEX(Forecast_Capex_Input!CA$12:CA$286,$X594)
*(INDEX(Forecast_Capex_Input!$H$12:$H$286,$X594)=Repex),0)
*$DT594</f>
        <v>0</v>
      </c>
      <c r="EA594" s="188" cm="1">
        <f t="array" aca="1" ref="EA594" ca="1">IFERROR(INDEX(Forecast_Capex_Input!CB$12:CB$286,$X594)
*(INDEX(Forecast_Capex_Input!$H$12:$H$286,$X594)=Repex),0)
*$DT594</f>
        <v>0</v>
      </c>
      <c r="EB594" s="188" cm="1">
        <f t="array" aca="1" ref="EB594" ca="1">IFERROR(INDEX(Forecast_Capex_Input!CC$12:CC$286,$X594)
*(INDEX(Forecast_Capex_Input!$H$12:$H$286,$X594)=Repex),0)
*$DT594</f>
        <v>0</v>
      </c>
      <c r="EC594" s="165"/>
      <c r="ED594" s="226" t="str">
        <f t="shared" si="435"/>
        <v>N/A</v>
      </c>
      <c r="EE594" s="174" t="s">
        <v>15</v>
      </c>
    </row>
    <row r="595" spans="3:135" x14ac:dyDescent="0.2">
      <c r="C595" s="174">
        <f t="shared" si="436"/>
        <v>585</v>
      </c>
      <c r="D595" s="167" t="str" cm="1">
        <f t="array" ref="D595">IFERROR(INDEX(Forecast_Capex_Input!$D$12:$D$286,$X595),NA)</f>
        <v>N/A</v>
      </c>
      <c r="E595" s="172" t="str" cm="1">
        <f t="array" ref="E595">IF($X595=NA,NA,INDEX(Forecast_Capex_Input!$E$12:$E$286,$X595))</f>
        <v>N/A</v>
      </c>
      <c r="F595" s="167" t="str" cm="1">
        <f t="array" aca="1" ref="F595" ca="1">IFERROR(INDEX(General!$E$25:$E$26,$Y595),NA)</f>
        <v>N/A</v>
      </c>
      <c r="G595" s="167" t="str" cm="1">
        <f t="array" aca="1" ref="G595" ca="1">IFERROR(INDEX(Forecast_Capex_Input!$AI$11:$BB$11,$AA595),NA)</f>
        <v>N/A</v>
      </c>
      <c r="H595" s="189" t="str" cm="1">
        <f t="array" aca="1" ref="H595" ca="1">IFERROR(INDEX(Forecast_Capex_Input!$AI$12:$BB$286,$X595,$AA595),NA)</f>
        <v>N/A</v>
      </c>
      <c r="I595" s="199" t="str" cm="1">
        <f t="array" ref="I595">IFERROR(INDEX(Forecast_Capex_Input!$F$12:$F$286,$X595),NA)</f>
        <v>N/A</v>
      </c>
      <c r="J595" s="199" t="str" cm="1">
        <f t="array" ref="J595">IFERROR(INDEX(Forecast_Capex_Input!G$12:G$286,$X595),NA)</f>
        <v>N/A</v>
      </c>
      <c r="K595" s="199" t="str" cm="1">
        <f t="array" ref="K595">IFERROR(INDEX(Forecast_Capex_Input!H$12:H$286,$X595),NA)</f>
        <v>N/A</v>
      </c>
      <c r="L595" s="199" t="str" cm="1">
        <f t="array" ref="L595">IFERROR(INDEX(Forecast_Capex_Input!I$12:I$286,$X595),NA)</f>
        <v>N/A</v>
      </c>
      <c r="M595" s="199" t="str" cm="1">
        <f t="array" ref="M595">IFERROR(INDEX(Forecast_Capex_Input!J$12:J$286,$X595),NA)</f>
        <v>N/A</v>
      </c>
      <c r="N595" s="199" t="str" cm="1">
        <f t="array" ref="N595">IFERROR(INDEX(Forecast_Capex_Input!K$12:K$286,$X595),NA)</f>
        <v>N/A</v>
      </c>
      <c r="O595" s="199" t="str" cm="1">
        <f t="array" ref="O595">IFERROR(INDEX(Forecast_Capex_Input!L$12:L$286,$X595),NA)</f>
        <v>N/A</v>
      </c>
      <c r="P595" s="199" t="str" cm="1">
        <f t="array" ref="P595">IFERROR(INDEX(Forecast_Capex_Input!M$12:M$286,$X595),NA)</f>
        <v>N/A</v>
      </c>
      <c r="Q595" s="172" t="str" cm="1">
        <f t="array" ref="Q595">IFERROR(INDEX(Forecast_Capex_Input!N$12:N$286,$X595),NA)</f>
        <v>N/A</v>
      </c>
      <c r="R595" s="265" cm="1">
        <f t="array" ref="R595">IFERROR(INDEX(Forecast_Capex_Input!O$12:O$286,$X595),0)</f>
        <v>0</v>
      </c>
      <c r="S595" s="172" cm="1">
        <f t="array" ref="S595">IFERROR(INDEX(Forecast_Capex_Input!P$12:P$286,$X595),0)</f>
        <v>0</v>
      </c>
      <c r="T595" s="199" t="str" cm="1">
        <f t="array" aca="1" ref="T595" ca="1">IFERROR(INDEX(General!$K$84:$K$103,$AA595),NA)</f>
        <v>N/A</v>
      </c>
      <c r="U595" s="188" cm="1">
        <f t="array" aca="1" ref="U595" ca="1">IFERROR(
IF($F595=General!$E$25,INDEX(Forecast_Capex_Input!S$12:S$286,$X595),
INDEX(Forecast_Capex_Input!T$12:T$286,$X595)),0)</f>
        <v>0</v>
      </c>
      <c r="V595" s="222" t="b">
        <f>IFERROR(INDEX(Overheads!$T$19:$T$26,MATCH($I595,Overheads!$E$19:$E$26,0)),FALSE)</f>
        <v>0</v>
      </c>
      <c r="W595" s="165"/>
      <c r="X595" s="174" t="str">
        <f>IFERROR(
IF(MATCH($C595,Forecast_Capex_Input!$CI$12:$CI$286,1)+1&gt;MAX(Forecast_Capex_Input!$C$12:$C$286),NA,
MATCH($C595,Forecast_Capex_Input!$CI$12:$CI$286,1)+1),1)</f>
        <v>N/A</v>
      </c>
      <c r="Y595" s="174" t="str" cm="1">
        <f t="array" aca="1" ref="Y595" ca="1">IFERROR(
IF(X594&lt;&gt;X595,1,
IF(COUNTIF(OFFSET(Y594,0,0,-INDEX(Forecast_Capex_Input!$CG$12:$CG$286,$X595)),Y594)=INDEX(Forecast_Capex_Input!$CG$12:$CG$286,$X595),Y594+1,Y594)),NA)</f>
        <v>N/A</v>
      </c>
      <c r="Z595" s="174" t="str" cm="1">
        <f t="array" ref="Z595">IFERROR($C595-IF($X595=1,1,INDEX(Forecast_Capex_Input!$CI$12:$CI$286,$X595-1))+1,NA)</f>
        <v>N/A</v>
      </c>
      <c r="AA595" s="174" t="str" cm="1">
        <f t="array" aca="1" ref="AA595" ca="1">IFERROR(IF(Y595=1,
INDEX(Forecast_Capex_Input!$AI$10:$BB$10,SMALL(IF(INDEX(Forecast_Capex_Input!$AI$12:$BB$286,$X595,0)&gt;0,COLUMN(Forecast_Capex_Input!$AI$10:$BB$10)-COLUMN(Forecast_Capex_Input!$AI$12)+1),ROWS(OFFSET(AA594,0,0,-$Z595)))),
OFFSET(AA594,-INDEX(Forecast_Capex_Input!$CG$12:$CG$286,$X595)+1,0)),NA)</f>
        <v>N/A</v>
      </c>
      <c r="AB595" s="174" t="str">
        <f t="shared" ca="1" si="405"/>
        <v>N/A</v>
      </c>
      <c r="AC595" s="222" t="b">
        <f t="shared" si="437"/>
        <v>0</v>
      </c>
      <c r="AD595" s="220" t="b">
        <v>0</v>
      </c>
      <c r="AE595" s="222" t="b">
        <f t="shared" si="406"/>
        <v>1</v>
      </c>
      <c r="AF595" s="165"/>
      <c r="AG595" s="215">
        <v>0</v>
      </c>
      <c r="AH595" s="215">
        <v>0</v>
      </c>
      <c r="AI595" s="215">
        <v>0</v>
      </c>
      <c r="AJ595" s="215">
        <v>0</v>
      </c>
      <c r="AK595" s="215">
        <v>0</v>
      </c>
      <c r="AL595" s="155">
        <v>0</v>
      </c>
      <c r="AM595" s="165"/>
      <c r="AN595" s="215" cm="1">
        <f t="array" aca="1" ref="AN595" ca="1">IFERROR(INDEX(General!O$33:O$34,$AB595)
*AG595,0)</f>
        <v>0</v>
      </c>
      <c r="AO595" s="215" cm="1">
        <f t="array" aca="1" ref="AO595" ca="1">IFERROR(INDEX(General!P$33:P$34,$AB595)
*AH595,0)</f>
        <v>0</v>
      </c>
      <c r="AP595" s="215" cm="1">
        <f t="array" aca="1" ref="AP595" ca="1">IFERROR(INDEX(General!Q$33:Q$34,$AB595)
*AI595,0)</f>
        <v>0</v>
      </c>
      <c r="AQ595" s="215" cm="1">
        <f t="array" aca="1" ref="AQ595" ca="1">IFERROR(INDEX(General!R$33:R$34,$AB595)
*AJ595,0)</f>
        <v>0</v>
      </c>
      <c r="AR595" s="215" cm="1">
        <f t="array" aca="1" ref="AR595" ca="1">IFERROR(INDEX(General!S$33:S$34,$AB595)
*AK595,0)</f>
        <v>0</v>
      </c>
      <c r="AS595" s="155">
        <f t="shared" ca="1" si="438"/>
        <v>0</v>
      </c>
      <c r="AT595" s="165"/>
      <c r="AU595" s="215">
        <f ca="1">IF($AE595=FALSE,AN595*Overheads!$R$24*$V595,
IFERROR(Overheads!$O$49*$V595*AN595,0)
+IFERROR(Overheads!Q$59*$V595*(AN595/Overheads!Q$68),0))</f>
        <v>0</v>
      </c>
      <c r="AV595" s="215">
        <f ca="1">IF($AE595=FALSE,AO595*Overheads!$R$24*$V595,
IFERROR(Overheads!$O$49*$V595*AO595,0)
+IFERROR(Overheads!R$59*$V595*(AO595/Overheads!R$68),0))</f>
        <v>0</v>
      </c>
      <c r="AW595" s="215">
        <f ca="1">IF($AE595=FALSE,AP595*Overheads!$R$24*$V595,
IFERROR(Overheads!$O$49*$V595*AP595,0)
+IFERROR(Overheads!S$59*$V595*(AP595/Overheads!S$68),0))</f>
        <v>0</v>
      </c>
      <c r="AX595" s="215">
        <f ca="1">IF($AE595=FALSE,AQ595*Overheads!$R$24*$V595,
IFERROR(Overheads!$O$49*$V595*AQ595,0)
+IFERROR(Overheads!T$59*$V595*(AQ595/Overheads!T$68),0))</f>
        <v>0</v>
      </c>
      <c r="AY595" s="215">
        <f ca="1">IF($AE595=FALSE,AR595*Overheads!$R$24*$V595,
IFERROR(Overheads!$O$49*$V595*AR595,0)
+IFERROR(Overheads!U$59*$V595*(AR595/Overheads!U$68),0))</f>
        <v>0</v>
      </c>
      <c r="AZ595" s="155">
        <f t="shared" ca="1" si="439"/>
        <v>0</v>
      </c>
      <c r="BA595" s="165"/>
      <c r="BB595" s="215">
        <f ca="1">IF($AE595=FALSE,AN595*Overheads!$S$25,
IFERROR(Overheads!$O$50*AN595,0)
+IFERROR(Overheads!Q$60*(AN595/Overheads!Q$66),0))</f>
        <v>0</v>
      </c>
      <c r="BC595" s="215">
        <f ca="1">IF($AE595=FALSE,AO595*Overheads!$S$25,
IFERROR(Overheads!$O$50*AO595,0)
+IFERROR(Overheads!R$60*(AO595/Overheads!R$66),0))</f>
        <v>0</v>
      </c>
      <c r="BD595" s="215">
        <f ca="1">IF($AE595=FALSE,AP595*Overheads!$S$25,
IFERROR(Overheads!$O$50*AP595,0)
+IFERROR(Overheads!S$60*(AP595/Overheads!S$66),0))</f>
        <v>0</v>
      </c>
      <c r="BE595" s="215">
        <f ca="1">IF($AE595=FALSE,AQ595*Overheads!$S$25,
IFERROR(Overheads!$O$50*AQ595,0)
+IFERROR(Overheads!T$60*(AQ595/Overheads!T$66),0))</f>
        <v>0</v>
      </c>
      <c r="BF595" s="215">
        <f ca="1">IF($AE595=FALSE,AR595*Overheads!$S$25,
IFERROR(Overheads!$O$50*AR595,0)
+IFERROR(Overheads!U$60*(AR595/Overheads!U$66),0))</f>
        <v>0</v>
      </c>
      <c r="BG595" s="155">
        <f t="shared" ca="1" si="440"/>
        <v>0</v>
      </c>
      <c r="BH595" s="165"/>
      <c r="BI595" s="215">
        <f t="shared" ca="1" si="441"/>
        <v>0</v>
      </c>
      <c r="BJ595" s="215">
        <f t="shared" ca="1" si="407"/>
        <v>0</v>
      </c>
      <c r="BK595" s="215">
        <f t="shared" ca="1" si="408"/>
        <v>0</v>
      </c>
      <c r="BL595" s="215">
        <f t="shared" ca="1" si="409"/>
        <v>0</v>
      </c>
      <c r="BM595" s="215">
        <f t="shared" ca="1" si="410"/>
        <v>0</v>
      </c>
      <c r="BN595" s="155">
        <f t="shared" ca="1" si="442"/>
        <v>0</v>
      </c>
      <c r="BO595" s="165"/>
      <c r="BP595" s="187" cm="1">
        <f t="array" ref="BP595">IFERROR(IF($X595=$X594,BP594,INDEX(Forecast_Capex_Input!AC$12:AC$286,$X595)),0)</f>
        <v>0</v>
      </c>
      <c r="BQ595" s="187" cm="1">
        <f t="array" ref="BQ595">IFERROR(IF($X595=$X594,BQ594,INDEX(Forecast_Capex_Input!AD$12:AD$286,$X595)),0)</f>
        <v>0</v>
      </c>
      <c r="BR595" s="187" cm="1">
        <f t="array" ref="BR595">IFERROR(IF($X595=$X594,BR594,INDEX(Forecast_Capex_Input!AE$12:AE$286,$X595)),0)</f>
        <v>0</v>
      </c>
      <c r="BS595" s="187" cm="1">
        <f t="array" ref="BS595">IFERROR(IF($X595=$X594,BS594,INDEX(Forecast_Capex_Input!AF$12:AF$286,$X595)),0)</f>
        <v>0</v>
      </c>
      <c r="BT595" s="187" cm="1">
        <f t="array" ref="BT595">IFERROR(IF($X595=$X594,BT594,INDEX(Forecast_Capex_Input!AG$12:AG$286,$X595)),0)</f>
        <v>0</v>
      </c>
      <c r="BU595" s="165"/>
      <c r="BV595" s="215">
        <f t="shared" si="411"/>
        <v>0</v>
      </c>
      <c r="BW595" s="215">
        <f t="shared" si="412"/>
        <v>0</v>
      </c>
      <c r="BX595" s="215">
        <f t="shared" si="413"/>
        <v>0</v>
      </c>
      <c r="BY595" s="215">
        <f t="shared" si="414"/>
        <v>0</v>
      </c>
      <c r="BZ595" s="215">
        <f t="shared" si="415"/>
        <v>0</v>
      </c>
      <c r="CA595" s="155">
        <f t="shared" si="443"/>
        <v>0</v>
      </c>
      <c r="CB595" s="165"/>
      <c r="CC595" s="215">
        <f t="shared" si="416"/>
        <v>0</v>
      </c>
      <c r="CD595" s="215">
        <f t="shared" si="417"/>
        <v>0</v>
      </c>
      <c r="CE595" s="215">
        <f t="shared" si="418"/>
        <v>0</v>
      </c>
      <c r="CF595" s="215">
        <f t="shared" si="419"/>
        <v>0</v>
      </c>
      <c r="CG595" s="215">
        <f t="shared" si="420"/>
        <v>0</v>
      </c>
      <c r="CH595" s="155">
        <f t="shared" si="444"/>
        <v>0</v>
      </c>
      <c r="CI595" s="165"/>
      <c r="CJ595" s="215">
        <f t="shared" si="421"/>
        <v>0</v>
      </c>
      <c r="CK595" s="215">
        <f t="shared" si="422"/>
        <v>0</v>
      </c>
      <c r="CL595" s="215">
        <f t="shared" si="423"/>
        <v>0</v>
      </c>
      <c r="CM595" s="215">
        <f t="shared" si="424"/>
        <v>0</v>
      </c>
      <c r="CN595" s="215">
        <f t="shared" si="425"/>
        <v>0</v>
      </c>
      <c r="CO595" s="155">
        <f t="shared" si="445"/>
        <v>0</v>
      </c>
      <c r="CP595" s="165"/>
      <c r="CQ595" s="223">
        <f t="shared" si="426"/>
        <v>0</v>
      </c>
      <c r="CR595" s="223">
        <f t="shared" si="427"/>
        <v>0</v>
      </c>
      <c r="CS595" s="223">
        <f t="shared" si="428"/>
        <v>0</v>
      </c>
      <c r="CT595" s="223">
        <f t="shared" si="429"/>
        <v>0</v>
      </c>
      <c r="CU595" s="223">
        <f t="shared" si="430"/>
        <v>0</v>
      </c>
      <c r="CV595" s="155">
        <f t="shared" si="446"/>
        <v>0</v>
      </c>
      <c r="CW595" s="165"/>
      <c r="CX595" s="215">
        <f t="shared" si="447"/>
        <v>0</v>
      </c>
      <c r="CY595" s="215">
        <f t="shared" si="431"/>
        <v>0</v>
      </c>
      <c r="CZ595" s="215">
        <f t="shared" si="432"/>
        <v>0</v>
      </c>
      <c r="DA595" s="215">
        <f t="shared" si="433"/>
        <v>0</v>
      </c>
      <c r="DB595" s="215">
        <f t="shared" si="434"/>
        <v>0</v>
      </c>
      <c r="DC595" s="155">
        <f t="shared" si="448"/>
        <v>0</v>
      </c>
      <c r="DD595" s="165"/>
      <c r="DE595" s="188" t="b" cm="1">
        <f t="array" aca="1" ref="DE595" ca="1">OR($G595=Forecast_Capex_Input!$BF$8:$BF$10)</f>
        <v>0</v>
      </c>
      <c r="DF595" s="188" cm="1">
        <f t="array" aca="1" ref="DF595" ca="1">IFERROR(INDEX(Forecast_Capex_Input!BG$12:BG$286,$X595)
*(INDEX(Forecast_Capex_Input!$H$12:$H$286,$X595)=Repex),0)
*$DE595</f>
        <v>0</v>
      </c>
      <c r="DG595" s="188" cm="1">
        <f t="array" aca="1" ref="DG595" ca="1">IFERROR(INDEX(Forecast_Capex_Input!BH$12:BH$286,$X595)
*(INDEX(Forecast_Capex_Input!$H$12:$H$286,$X595)=Repex),0)
*$DE595</f>
        <v>0</v>
      </c>
      <c r="DH595" s="188" cm="1">
        <f t="array" aca="1" ref="DH595" ca="1">IFERROR(INDEX(Forecast_Capex_Input!BI$12:BI$286,$X595)
*(INDEX(Forecast_Capex_Input!$H$12:$H$286,$X595)=Repex),0)
*$DE595</f>
        <v>0</v>
      </c>
      <c r="DI595" s="188" cm="1">
        <f t="array" aca="1" ref="DI595" ca="1">IFERROR(INDEX(Forecast_Capex_Input!BJ$12:BJ$286,$X595)
*(INDEX(Forecast_Capex_Input!$H$12:$H$286,$X595)=Repex),0)
*$DE595</f>
        <v>0</v>
      </c>
      <c r="DJ595" s="188" cm="1">
        <f t="array" aca="1" ref="DJ595" ca="1">IFERROR(INDEX(Forecast_Capex_Input!BK$12:BK$286,$X595)
*(INDEX(Forecast_Capex_Input!$H$12:$H$286,$X595)=Repex),0)
*$DE595</f>
        <v>0</v>
      </c>
      <c r="DK595" s="188" cm="1">
        <f t="array" aca="1" ref="DK595" ca="1">IFERROR(INDEX(Forecast_Capex_Input!BL$12:BL$286,$X595)
*(INDEX(Forecast_Capex_Input!$H$12:$H$286,$X595)=Repex),0)
*$DE595</f>
        <v>0</v>
      </c>
      <c r="DL595" s="165"/>
      <c r="DM595" s="188" t="b" cm="1">
        <f t="array" aca="1" ref="DM595" ca="1">OR($G595=Forecast_Capex_Input!$BN$8:$BN$9)</f>
        <v>0</v>
      </c>
      <c r="DN595" s="188" cm="1">
        <f t="array" aca="1" ref="DN595" ca="1">IFERROR(INDEX(Forecast_Capex_Input!BO$12:BO$286,$X595)
*(INDEX(Forecast_Capex_Input!$H$12:$H$286,$X595)=Repex),0)
*$DM595</f>
        <v>0</v>
      </c>
      <c r="DO595" s="188" cm="1">
        <f t="array" aca="1" ref="DO595" ca="1">IFERROR(INDEX(Forecast_Capex_Input!BP$12:BP$286,$X595)
*(INDEX(Forecast_Capex_Input!$H$12:$H$286,$X595)=Repex),0)
*$DM595</f>
        <v>0</v>
      </c>
      <c r="DP595" s="188" cm="1">
        <f t="array" aca="1" ref="DP595" ca="1">IFERROR(INDEX(Forecast_Capex_Input!BQ$12:BQ$286,$X595)
*(INDEX(Forecast_Capex_Input!$H$12:$H$286,$X595)=Repex),0)
*$DM595</f>
        <v>0</v>
      </c>
      <c r="DQ595" s="188" cm="1">
        <f t="array" aca="1" ref="DQ595" ca="1">IFERROR(INDEX(Forecast_Capex_Input!BR$12:BR$286,$X595)
*(INDEX(Forecast_Capex_Input!$H$12:$H$286,$X595)=Repex),0)
*$DM595</f>
        <v>0</v>
      </c>
      <c r="DR595" s="188" cm="1">
        <f t="array" aca="1" ref="DR595" ca="1">IFERROR(INDEX(Forecast_Capex_Input!BS$12:BS$286,$X595)
*(INDEX(Forecast_Capex_Input!$H$12:$H$286,$X595)=Repex),0)
*$DM595</f>
        <v>0</v>
      </c>
      <c r="DS595" s="165"/>
      <c r="DT595" s="188" t="b" cm="1">
        <f t="array" aca="1" ref="DT595" ca="1">OR($G595=Forecast_Capex_Input!$BU$8:$BU$10)</f>
        <v>0</v>
      </c>
      <c r="DU595" s="188" cm="1">
        <f t="array" aca="1" ref="DU595" ca="1">IFERROR(INDEX(Forecast_Capex_Input!BV$12:BV$286,$X595)
*(INDEX(Forecast_Capex_Input!$H$12:$H$286,$X595)=Repex),0)
*$DT595</f>
        <v>0</v>
      </c>
      <c r="DV595" s="188" cm="1">
        <f t="array" aca="1" ref="DV595" ca="1">IFERROR(INDEX(Forecast_Capex_Input!BW$12:BW$286,$X595)
*(INDEX(Forecast_Capex_Input!$H$12:$H$286,$X595)=Repex),0)
*$DT595</f>
        <v>0</v>
      </c>
      <c r="DW595" s="188" cm="1">
        <f t="array" aca="1" ref="DW595" ca="1">IFERROR(INDEX(Forecast_Capex_Input!BX$12:BX$286,$X595)
*(INDEX(Forecast_Capex_Input!$H$12:$H$286,$X595)=Repex),0)
*$DT595</f>
        <v>0</v>
      </c>
      <c r="DX595" s="188" cm="1">
        <f t="array" aca="1" ref="DX595" ca="1">IFERROR(INDEX(Forecast_Capex_Input!BY$12:BY$286,$X595)
*(INDEX(Forecast_Capex_Input!$H$12:$H$286,$X595)=Repex),0)
*$DT595</f>
        <v>0</v>
      </c>
      <c r="DY595" s="188" cm="1">
        <f t="array" aca="1" ref="DY595" ca="1">IFERROR(INDEX(Forecast_Capex_Input!BZ$12:BZ$286,$X595)
*(INDEX(Forecast_Capex_Input!$H$12:$H$286,$X595)=Repex),0)
*$DT595</f>
        <v>0</v>
      </c>
      <c r="DZ595" s="188" cm="1">
        <f t="array" aca="1" ref="DZ595" ca="1">IFERROR(INDEX(Forecast_Capex_Input!CA$12:CA$286,$X595)
*(INDEX(Forecast_Capex_Input!$H$12:$H$286,$X595)=Repex),0)
*$DT595</f>
        <v>0</v>
      </c>
      <c r="EA595" s="188" cm="1">
        <f t="array" aca="1" ref="EA595" ca="1">IFERROR(INDEX(Forecast_Capex_Input!CB$12:CB$286,$X595)
*(INDEX(Forecast_Capex_Input!$H$12:$H$286,$X595)=Repex),0)
*$DT595</f>
        <v>0</v>
      </c>
      <c r="EB595" s="188" cm="1">
        <f t="array" aca="1" ref="EB595" ca="1">IFERROR(INDEX(Forecast_Capex_Input!CC$12:CC$286,$X595)
*(INDEX(Forecast_Capex_Input!$H$12:$H$286,$X595)=Repex),0)
*$DT595</f>
        <v>0</v>
      </c>
      <c r="EC595" s="165"/>
      <c r="ED595" s="226" t="str">
        <f t="shared" si="435"/>
        <v>N/A</v>
      </c>
      <c r="EE595" s="174" t="s">
        <v>15</v>
      </c>
    </row>
    <row r="596" spans="3:135" x14ac:dyDescent="0.2">
      <c r="C596" s="174">
        <f t="shared" si="436"/>
        <v>586</v>
      </c>
      <c r="D596" s="167" t="str" cm="1">
        <f t="array" ref="D596">IFERROR(INDEX(Forecast_Capex_Input!$D$12:$D$286,$X596),NA)</f>
        <v>N/A</v>
      </c>
      <c r="E596" s="172" t="str" cm="1">
        <f t="array" ref="E596">IF($X596=NA,NA,INDEX(Forecast_Capex_Input!$E$12:$E$286,$X596))</f>
        <v>N/A</v>
      </c>
      <c r="F596" s="167" t="str" cm="1">
        <f t="array" aca="1" ref="F596" ca="1">IFERROR(INDEX(General!$E$25:$E$26,$Y596),NA)</f>
        <v>N/A</v>
      </c>
      <c r="G596" s="167" t="str" cm="1">
        <f t="array" aca="1" ref="G596" ca="1">IFERROR(INDEX(Forecast_Capex_Input!$AI$11:$BB$11,$AA596),NA)</f>
        <v>N/A</v>
      </c>
      <c r="H596" s="189" t="str" cm="1">
        <f t="array" aca="1" ref="H596" ca="1">IFERROR(INDEX(Forecast_Capex_Input!$AI$12:$BB$286,$X596,$AA596),NA)</f>
        <v>N/A</v>
      </c>
      <c r="I596" s="199" t="str" cm="1">
        <f t="array" ref="I596">IFERROR(INDEX(Forecast_Capex_Input!$F$12:$F$286,$X596),NA)</f>
        <v>N/A</v>
      </c>
      <c r="J596" s="199" t="str" cm="1">
        <f t="array" ref="J596">IFERROR(INDEX(Forecast_Capex_Input!G$12:G$286,$X596),NA)</f>
        <v>N/A</v>
      </c>
      <c r="K596" s="199" t="str" cm="1">
        <f t="array" ref="K596">IFERROR(INDEX(Forecast_Capex_Input!H$12:H$286,$X596),NA)</f>
        <v>N/A</v>
      </c>
      <c r="L596" s="199" t="str" cm="1">
        <f t="array" ref="L596">IFERROR(INDEX(Forecast_Capex_Input!I$12:I$286,$X596),NA)</f>
        <v>N/A</v>
      </c>
      <c r="M596" s="199" t="str" cm="1">
        <f t="array" ref="M596">IFERROR(INDEX(Forecast_Capex_Input!J$12:J$286,$X596),NA)</f>
        <v>N/A</v>
      </c>
      <c r="N596" s="199" t="str" cm="1">
        <f t="array" ref="N596">IFERROR(INDEX(Forecast_Capex_Input!K$12:K$286,$X596),NA)</f>
        <v>N/A</v>
      </c>
      <c r="O596" s="199" t="str" cm="1">
        <f t="array" ref="O596">IFERROR(INDEX(Forecast_Capex_Input!L$12:L$286,$X596),NA)</f>
        <v>N/A</v>
      </c>
      <c r="P596" s="199" t="str" cm="1">
        <f t="array" ref="P596">IFERROR(INDEX(Forecast_Capex_Input!M$12:M$286,$X596),NA)</f>
        <v>N/A</v>
      </c>
      <c r="Q596" s="172" t="str" cm="1">
        <f t="array" ref="Q596">IFERROR(INDEX(Forecast_Capex_Input!N$12:N$286,$X596),NA)</f>
        <v>N/A</v>
      </c>
      <c r="R596" s="265" cm="1">
        <f t="array" ref="R596">IFERROR(INDEX(Forecast_Capex_Input!O$12:O$286,$X596),0)</f>
        <v>0</v>
      </c>
      <c r="S596" s="172" cm="1">
        <f t="array" ref="S596">IFERROR(INDEX(Forecast_Capex_Input!P$12:P$286,$X596),0)</f>
        <v>0</v>
      </c>
      <c r="T596" s="199" t="str" cm="1">
        <f t="array" aca="1" ref="T596" ca="1">IFERROR(INDEX(General!$K$84:$K$103,$AA596),NA)</f>
        <v>N/A</v>
      </c>
      <c r="U596" s="188" cm="1">
        <f t="array" aca="1" ref="U596" ca="1">IFERROR(
IF($F596=General!$E$25,INDEX(Forecast_Capex_Input!S$12:S$286,$X596),
INDEX(Forecast_Capex_Input!T$12:T$286,$X596)),0)</f>
        <v>0</v>
      </c>
      <c r="V596" s="222" t="b">
        <f>IFERROR(INDEX(Overheads!$T$19:$T$26,MATCH($I596,Overheads!$E$19:$E$26,0)),FALSE)</f>
        <v>0</v>
      </c>
      <c r="W596" s="165"/>
      <c r="X596" s="174" t="str">
        <f>IFERROR(
IF(MATCH($C596,Forecast_Capex_Input!$CI$12:$CI$286,1)+1&gt;MAX(Forecast_Capex_Input!$C$12:$C$286),NA,
MATCH($C596,Forecast_Capex_Input!$CI$12:$CI$286,1)+1),1)</f>
        <v>N/A</v>
      </c>
      <c r="Y596" s="174" t="str" cm="1">
        <f t="array" aca="1" ref="Y596" ca="1">IFERROR(
IF(X595&lt;&gt;X596,1,
IF(COUNTIF(OFFSET(Y595,0,0,-INDEX(Forecast_Capex_Input!$CG$12:$CG$286,$X596)),Y595)=INDEX(Forecast_Capex_Input!$CG$12:$CG$286,$X596),Y595+1,Y595)),NA)</f>
        <v>N/A</v>
      </c>
      <c r="Z596" s="174" t="str" cm="1">
        <f t="array" ref="Z596">IFERROR($C596-IF($X596=1,1,INDEX(Forecast_Capex_Input!$CI$12:$CI$286,$X596-1))+1,NA)</f>
        <v>N/A</v>
      </c>
      <c r="AA596" s="174" t="str" cm="1">
        <f t="array" aca="1" ref="AA596" ca="1">IFERROR(IF(Y596=1,
INDEX(Forecast_Capex_Input!$AI$10:$BB$10,SMALL(IF(INDEX(Forecast_Capex_Input!$AI$12:$BB$286,$X596,0)&gt;0,COLUMN(Forecast_Capex_Input!$AI$10:$BB$10)-COLUMN(Forecast_Capex_Input!$AI$12)+1),ROWS(OFFSET(AA595,0,0,-$Z596)))),
OFFSET(AA595,-INDEX(Forecast_Capex_Input!$CG$12:$CG$286,$X596)+1,0)),NA)</f>
        <v>N/A</v>
      </c>
      <c r="AB596" s="174" t="str">
        <f t="shared" ca="1" si="405"/>
        <v>N/A</v>
      </c>
      <c r="AC596" s="222" t="b">
        <f t="shared" si="437"/>
        <v>0</v>
      </c>
      <c r="AD596" s="220" t="b">
        <v>0</v>
      </c>
      <c r="AE596" s="222" t="b">
        <f t="shared" si="406"/>
        <v>1</v>
      </c>
      <c r="AF596" s="165"/>
      <c r="AG596" s="215">
        <v>0</v>
      </c>
      <c r="AH596" s="215">
        <v>0</v>
      </c>
      <c r="AI596" s="215">
        <v>0</v>
      </c>
      <c r="AJ596" s="215">
        <v>0</v>
      </c>
      <c r="AK596" s="215">
        <v>0</v>
      </c>
      <c r="AL596" s="155">
        <v>0</v>
      </c>
      <c r="AM596" s="165"/>
      <c r="AN596" s="215" cm="1">
        <f t="array" aca="1" ref="AN596" ca="1">IFERROR(INDEX(General!O$33:O$34,$AB596)
*AG596,0)</f>
        <v>0</v>
      </c>
      <c r="AO596" s="215" cm="1">
        <f t="array" aca="1" ref="AO596" ca="1">IFERROR(INDEX(General!P$33:P$34,$AB596)
*AH596,0)</f>
        <v>0</v>
      </c>
      <c r="AP596" s="215" cm="1">
        <f t="array" aca="1" ref="AP596" ca="1">IFERROR(INDEX(General!Q$33:Q$34,$AB596)
*AI596,0)</f>
        <v>0</v>
      </c>
      <c r="AQ596" s="215" cm="1">
        <f t="array" aca="1" ref="AQ596" ca="1">IFERROR(INDEX(General!R$33:R$34,$AB596)
*AJ596,0)</f>
        <v>0</v>
      </c>
      <c r="AR596" s="215" cm="1">
        <f t="array" aca="1" ref="AR596" ca="1">IFERROR(INDEX(General!S$33:S$34,$AB596)
*AK596,0)</f>
        <v>0</v>
      </c>
      <c r="AS596" s="155">
        <f t="shared" ca="1" si="438"/>
        <v>0</v>
      </c>
      <c r="AT596" s="165"/>
      <c r="AU596" s="215">
        <f ca="1">IF($AE596=FALSE,AN596*Overheads!$R$24*$V596,
IFERROR(Overheads!$O$49*$V596*AN596,0)
+IFERROR(Overheads!Q$59*$V596*(AN596/Overheads!Q$68),0))</f>
        <v>0</v>
      </c>
      <c r="AV596" s="215">
        <f ca="1">IF($AE596=FALSE,AO596*Overheads!$R$24*$V596,
IFERROR(Overheads!$O$49*$V596*AO596,0)
+IFERROR(Overheads!R$59*$V596*(AO596/Overheads!R$68),0))</f>
        <v>0</v>
      </c>
      <c r="AW596" s="215">
        <f ca="1">IF($AE596=FALSE,AP596*Overheads!$R$24*$V596,
IFERROR(Overheads!$O$49*$V596*AP596,0)
+IFERROR(Overheads!S$59*$V596*(AP596/Overheads!S$68),0))</f>
        <v>0</v>
      </c>
      <c r="AX596" s="215">
        <f ca="1">IF($AE596=FALSE,AQ596*Overheads!$R$24*$V596,
IFERROR(Overheads!$O$49*$V596*AQ596,0)
+IFERROR(Overheads!T$59*$V596*(AQ596/Overheads!T$68),0))</f>
        <v>0</v>
      </c>
      <c r="AY596" s="215">
        <f ca="1">IF($AE596=FALSE,AR596*Overheads!$R$24*$V596,
IFERROR(Overheads!$O$49*$V596*AR596,0)
+IFERROR(Overheads!U$59*$V596*(AR596/Overheads!U$68),0))</f>
        <v>0</v>
      </c>
      <c r="AZ596" s="155">
        <f t="shared" ca="1" si="439"/>
        <v>0</v>
      </c>
      <c r="BA596" s="165"/>
      <c r="BB596" s="215">
        <f ca="1">IF($AE596=FALSE,AN596*Overheads!$S$25,
IFERROR(Overheads!$O$50*AN596,0)
+IFERROR(Overheads!Q$60*(AN596/Overheads!Q$66),0))</f>
        <v>0</v>
      </c>
      <c r="BC596" s="215">
        <f ca="1">IF($AE596=FALSE,AO596*Overheads!$S$25,
IFERROR(Overheads!$O$50*AO596,0)
+IFERROR(Overheads!R$60*(AO596/Overheads!R$66),0))</f>
        <v>0</v>
      </c>
      <c r="BD596" s="215">
        <f ca="1">IF($AE596=FALSE,AP596*Overheads!$S$25,
IFERROR(Overheads!$O$50*AP596,0)
+IFERROR(Overheads!S$60*(AP596/Overheads!S$66),0))</f>
        <v>0</v>
      </c>
      <c r="BE596" s="215">
        <f ca="1">IF($AE596=FALSE,AQ596*Overheads!$S$25,
IFERROR(Overheads!$O$50*AQ596,0)
+IFERROR(Overheads!T$60*(AQ596/Overheads!T$66),0))</f>
        <v>0</v>
      </c>
      <c r="BF596" s="215">
        <f ca="1">IF($AE596=FALSE,AR596*Overheads!$S$25,
IFERROR(Overheads!$O$50*AR596,0)
+IFERROR(Overheads!U$60*(AR596/Overheads!U$66),0))</f>
        <v>0</v>
      </c>
      <c r="BG596" s="155">
        <f t="shared" ca="1" si="440"/>
        <v>0</v>
      </c>
      <c r="BH596" s="165"/>
      <c r="BI596" s="215">
        <f t="shared" ca="1" si="441"/>
        <v>0</v>
      </c>
      <c r="BJ596" s="215">
        <f t="shared" ca="1" si="407"/>
        <v>0</v>
      </c>
      <c r="BK596" s="215">
        <f t="shared" ca="1" si="408"/>
        <v>0</v>
      </c>
      <c r="BL596" s="215">
        <f t="shared" ca="1" si="409"/>
        <v>0</v>
      </c>
      <c r="BM596" s="215">
        <f t="shared" ca="1" si="410"/>
        <v>0</v>
      </c>
      <c r="BN596" s="155">
        <f t="shared" ca="1" si="442"/>
        <v>0</v>
      </c>
      <c r="BO596" s="165"/>
      <c r="BP596" s="187" cm="1">
        <f t="array" ref="BP596">IFERROR(IF($X596=$X595,BP595,INDEX(Forecast_Capex_Input!AC$12:AC$286,$X596)),0)</f>
        <v>0</v>
      </c>
      <c r="BQ596" s="187" cm="1">
        <f t="array" ref="BQ596">IFERROR(IF($X596=$X595,BQ595,INDEX(Forecast_Capex_Input!AD$12:AD$286,$X596)),0)</f>
        <v>0</v>
      </c>
      <c r="BR596" s="187" cm="1">
        <f t="array" ref="BR596">IFERROR(IF($X596=$X595,BR595,INDEX(Forecast_Capex_Input!AE$12:AE$286,$X596)),0)</f>
        <v>0</v>
      </c>
      <c r="BS596" s="187" cm="1">
        <f t="array" ref="BS596">IFERROR(IF($X596=$X595,BS595,INDEX(Forecast_Capex_Input!AF$12:AF$286,$X596)),0)</f>
        <v>0</v>
      </c>
      <c r="BT596" s="187" cm="1">
        <f t="array" ref="BT596">IFERROR(IF($X596=$X595,BT595,INDEX(Forecast_Capex_Input!AG$12:AG$286,$X596)),0)</f>
        <v>0</v>
      </c>
      <c r="BU596" s="165"/>
      <c r="BV596" s="215">
        <f t="shared" si="411"/>
        <v>0</v>
      </c>
      <c r="BW596" s="215">
        <f t="shared" si="412"/>
        <v>0</v>
      </c>
      <c r="BX596" s="215">
        <f t="shared" si="413"/>
        <v>0</v>
      </c>
      <c r="BY596" s="215">
        <f t="shared" si="414"/>
        <v>0</v>
      </c>
      <c r="BZ596" s="215">
        <f t="shared" si="415"/>
        <v>0</v>
      </c>
      <c r="CA596" s="155">
        <f t="shared" si="443"/>
        <v>0</v>
      </c>
      <c r="CB596" s="165"/>
      <c r="CC596" s="215">
        <f t="shared" si="416"/>
        <v>0</v>
      </c>
      <c r="CD596" s="215">
        <f t="shared" si="417"/>
        <v>0</v>
      </c>
      <c r="CE596" s="215">
        <f t="shared" si="418"/>
        <v>0</v>
      </c>
      <c r="CF596" s="215">
        <f t="shared" si="419"/>
        <v>0</v>
      </c>
      <c r="CG596" s="215">
        <f t="shared" si="420"/>
        <v>0</v>
      </c>
      <c r="CH596" s="155">
        <f t="shared" si="444"/>
        <v>0</v>
      </c>
      <c r="CI596" s="165"/>
      <c r="CJ596" s="215">
        <f t="shared" si="421"/>
        <v>0</v>
      </c>
      <c r="CK596" s="215">
        <f t="shared" si="422"/>
        <v>0</v>
      </c>
      <c r="CL596" s="215">
        <f t="shared" si="423"/>
        <v>0</v>
      </c>
      <c r="CM596" s="215">
        <f t="shared" si="424"/>
        <v>0</v>
      </c>
      <c r="CN596" s="215">
        <f t="shared" si="425"/>
        <v>0</v>
      </c>
      <c r="CO596" s="155">
        <f t="shared" si="445"/>
        <v>0</v>
      </c>
      <c r="CP596" s="165"/>
      <c r="CQ596" s="223">
        <f t="shared" si="426"/>
        <v>0</v>
      </c>
      <c r="CR596" s="223">
        <f t="shared" si="427"/>
        <v>0</v>
      </c>
      <c r="CS596" s="223">
        <f t="shared" si="428"/>
        <v>0</v>
      </c>
      <c r="CT596" s="223">
        <f t="shared" si="429"/>
        <v>0</v>
      </c>
      <c r="CU596" s="223">
        <f t="shared" si="430"/>
        <v>0</v>
      </c>
      <c r="CV596" s="155">
        <f t="shared" si="446"/>
        <v>0</v>
      </c>
      <c r="CW596" s="165"/>
      <c r="CX596" s="215">
        <f t="shared" si="447"/>
        <v>0</v>
      </c>
      <c r="CY596" s="215">
        <f t="shared" si="431"/>
        <v>0</v>
      </c>
      <c r="CZ596" s="215">
        <f t="shared" si="432"/>
        <v>0</v>
      </c>
      <c r="DA596" s="215">
        <f t="shared" si="433"/>
        <v>0</v>
      </c>
      <c r="DB596" s="215">
        <f t="shared" si="434"/>
        <v>0</v>
      </c>
      <c r="DC596" s="155">
        <f t="shared" si="448"/>
        <v>0</v>
      </c>
      <c r="DD596" s="165"/>
      <c r="DE596" s="188" t="b" cm="1">
        <f t="array" aca="1" ref="DE596" ca="1">OR($G596=Forecast_Capex_Input!$BF$8:$BF$10)</f>
        <v>0</v>
      </c>
      <c r="DF596" s="188" cm="1">
        <f t="array" aca="1" ref="DF596" ca="1">IFERROR(INDEX(Forecast_Capex_Input!BG$12:BG$286,$X596)
*(INDEX(Forecast_Capex_Input!$H$12:$H$286,$X596)=Repex),0)
*$DE596</f>
        <v>0</v>
      </c>
      <c r="DG596" s="188" cm="1">
        <f t="array" aca="1" ref="DG596" ca="1">IFERROR(INDEX(Forecast_Capex_Input!BH$12:BH$286,$X596)
*(INDEX(Forecast_Capex_Input!$H$12:$H$286,$X596)=Repex),0)
*$DE596</f>
        <v>0</v>
      </c>
      <c r="DH596" s="188" cm="1">
        <f t="array" aca="1" ref="DH596" ca="1">IFERROR(INDEX(Forecast_Capex_Input!BI$12:BI$286,$X596)
*(INDEX(Forecast_Capex_Input!$H$12:$H$286,$X596)=Repex),0)
*$DE596</f>
        <v>0</v>
      </c>
      <c r="DI596" s="188" cm="1">
        <f t="array" aca="1" ref="DI596" ca="1">IFERROR(INDEX(Forecast_Capex_Input!BJ$12:BJ$286,$X596)
*(INDEX(Forecast_Capex_Input!$H$12:$H$286,$X596)=Repex),0)
*$DE596</f>
        <v>0</v>
      </c>
      <c r="DJ596" s="188" cm="1">
        <f t="array" aca="1" ref="DJ596" ca="1">IFERROR(INDEX(Forecast_Capex_Input!BK$12:BK$286,$X596)
*(INDEX(Forecast_Capex_Input!$H$12:$H$286,$X596)=Repex),0)
*$DE596</f>
        <v>0</v>
      </c>
      <c r="DK596" s="188" cm="1">
        <f t="array" aca="1" ref="DK596" ca="1">IFERROR(INDEX(Forecast_Capex_Input!BL$12:BL$286,$X596)
*(INDEX(Forecast_Capex_Input!$H$12:$H$286,$X596)=Repex),0)
*$DE596</f>
        <v>0</v>
      </c>
      <c r="DL596" s="165"/>
      <c r="DM596" s="188" t="b" cm="1">
        <f t="array" aca="1" ref="DM596" ca="1">OR($G596=Forecast_Capex_Input!$BN$8:$BN$9)</f>
        <v>0</v>
      </c>
      <c r="DN596" s="188" cm="1">
        <f t="array" aca="1" ref="DN596" ca="1">IFERROR(INDEX(Forecast_Capex_Input!BO$12:BO$286,$X596)
*(INDEX(Forecast_Capex_Input!$H$12:$H$286,$X596)=Repex),0)
*$DM596</f>
        <v>0</v>
      </c>
      <c r="DO596" s="188" cm="1">
        <f t="array" aca="1" ref="DO596" ca="1">IFERROR(INDEX(Forecast_Capex_Input!BP$12:BP$286,$X596)
*(INDEX(Forecast_Capex_Input!$H$12:$H$286,$X596)=Repex),0)
*$DM596</f>
        <v>0</v>
      </c>
      <c r="DP596" s="188" cm="1">
        <f t="array" aca="1" ref="DP596" ca="1">IFERROR(INDEX(Forecast_Capex_Input!BQ$12:BQ$286,$X596)
*(INDEX(Forecast_Capex_Input!$H$12:$H$286,$X596)=Repex),0)
*$DM596</f>
        <v>0</v>
      </c>
      <c r="DQ596" s="188" cm="1">
        <f t="array" aca="1" ref="DQ596" ca="1">IFERROR(INDEX(Forecast_Capex_Input!BR$12:BR$286,$X596)
*(INDEX(Forecast_Capex_Input!$H$12:$H$286,$X596)=Repex),0)
*$DM596</f>
        <v>0</v>
      </c>
      <c r="DR596" s="188" cm="1">
        <f t="array" aca="1" ref="DR596" ca="1">IFERROR(INDEX(Forecast_Capex_Input!BS$12:BS$286,$X596)
*(INDEX(Forecast_Capex_Input!$H$12:$H$286,$X596)=Repex),0)
*$DM596</f>
        <v>0</v>
      </c>
      <c r="DS596" s="165"/>
      <c r="DT596" s="188" t="b" cm="1">
        <f t="array" aca="1" ref="DT596" ca="1">OR($G596=Forecast_Capex_Input!$BU$8:$BU$10)</f>
        <v>0</v>
      </c>
      <c r="DU596" s="188" cm="1">
        <f t="array" aca="1" ref="DU596" ca="1">IFERROR(INDEX(Forecast_Capex_Input!BV$12:BV$286,$X596)
*(INDEX(Forecast_Capex_Input!$H$12:$H$286,$X596)=Repex),0)
*$DT596</f>
        <v>0</v>
      </c>
      <c r="DV596" s="188" cm="1">
        <f t="array" aca="1" ref="DV596" ca="1">IFERROR(INDEX(Forecast_Capex_Input!BW$12:BW$286,$X596)
*(INDEX(Forecast_Capex_Input!$H$12:$H$286,$X596)=Repex),0)
*$DT596</f>
        <v>0</v>
      </c>
      <c r="DW596" s="188" cm="1">
        <f t="array" aca="1" ref="DW596" ca="1">IFERROR(INDEX(Forecast_Capex_Input!BX$12:BX$286,$X596)
*(INDEX(Forecast_Capex_Input!$H$12:$H$286,$X596)=Repex),0)
*$DT596</f>
        <v>0</v>
      </c>
      <c r="DX596" s="188" cm="1">
        <f t="array" aca="1" ref="DX596" ca="1">IFERROR(INDEX(Forecast_Capex_Input!BY$12:BY$286,$X596)
*(INDEX(Forecast_Capex_Input!$H$12:$H$286,$X596)=Repex),0)
*$DT596</f>
        <v>0</v>
      </c>
      <c r="DY596" s="188" cm="1">
        <f t="array" aca="1" ref="DY596" ca="1">IFERROR(INDEX(Forecast_Capex_Input!BZ$12:BZ$286,$X596)
*(INDEX(Forecast_Capex_Input!$H$12:$H$286,$X596)=Repex),0)
*$DT596</f>
        <v>0</v>
      </c>
      <c r="DZ596" s="188" cm="1">
        <f t="array" aca="1" ref="DZ596" ca="1">IFERROR(INDEX(Forecast_Capex_Input!CA$12:CA$286,$X596)
*(INDEX(Forecast_Capex_Input!$H$12:$H$286,$X596)=Repex),0)
*$DT596</f>
        <v>0</v>
      </c>
      <c r="EA596" s="188" cm="1">
        <f t="array" aca="1" ref="EA596" ca="1">IFERROR(INDEX(Forecast_Capex_Input!CB$12:CB$286,$X596)
*(INDEX(Forecast_Capex_Input!$H$12:$H$286,$X596)=Repex),0)
*$DT596</f>
        <v>0</v>
      </c>
      <c r="EB596" s="188" cm="1">
        <f t="array" aca="1" ref="EB596" ca="1">IFERROR(INDEX(Forecast_Capex_Input!CC$12:CC$286,$X596)
*(INDEX(Forecast_Capex_Input!$H$12:$H$286,$X596)=Repex),0)
*$DT596</f>
        <v>0</v>
      </c>
      <c r="EC596" s="165"/>
      <c r="ED596" s="226" t="str">
        <f t="shared" si="435"/>
        <v>N/A</v>
      </c>
      <c r="EE596" s="174" t="s">
        <v>15</v>
      </c>
    </row>
    <row r="597" spans="3:135" x14ac:dyDescent="0.2">
      <c r="C597" s="174">
        <f t="shared" si="436"/>
        <v>587</v>
      </c>
      <c r="D597" s="167" t="str" cm="1">
        <f t="array" ref="D597">IFERROR(INDEX(Forecast_Capex_Input!$D$12:$D$286,$X597),NA)</f>
        <v>N/A</v>
      </c>
      <c r="E597" s="172" t="str" cm="1">
        <f t="array" ref="E597">IF($X597=NA,NA,INDEX(Forecast_Capex_Input!$E$12:$E$286,$X597))</f>
        <v>N/A</v>
      </c>
      <c r="F597" s="167" t="str" cm="1">
        <f t="array" aca="1" ref="F597" ca="1">IFERROR(INDEX(General!$E$25:$E$26,$Y597),NA)</f>
        <v>N/A</v>
      </c>
      <c r="G597" s="167" t="str" cm="1">
        <f t="array" aca="1" ref="G597" ca="1">IFERROR(INDEX(Forecast_Capex_Input!$AI$11:$BB$11,$AA597),NA)</f>
        <v>N/A</v>
      </c>
      <c r="H597" s="189" t="str" cm="1">
        <f t="array" aca="1" ref="H597" ca="1">IFERROR(INDEX(Forecast_Capex_Input!$AI$12:$BB$286,$X597,$AA597),NA)</f>
        <v>N/A</v>
      </c>
      <c r="I597" s="199" t="str" cm="1">
        <f t="array" ref="I597">IFERROR(INDEX(Forecast_Capex_Input!$F$12:$F$286,$X597),NA)</f>
        <v>N/A</v>
      </c>
      <c r="J597" s="199" t="str" cm="1">
        <f t="array" ref="J597">IFERROR(INDEX(Forecast_Capex_Input!G$12:G$286,$X597),NA)</f>
        <v>N/A</v>
      </c>
      <c r="K597" s="199" t="str" cm="1">
        <f t="array" ref="K597">IFERROR(INDEX(Forecast_Capex_Input!H$12:H$286,$X597),NA)</f>
        <v>N/A</v>
      </c>
      <c r="L597" s="199" t="str" cm="1">
        <f t="array" ref="L597">IFERROR(INDEX(Forecast_Capex_Input!I$12:I$286,$X597),NA)</f>
        <v>N/A</v>
      </c>
      <c r="M597" s="199" t="str" cm="1">
        <f t="array" ref="M597">IFERROR(INDEX(Forecast_Capex_Input!J$12:J$286,$X597),NA)</f>
        <v>N/A</v>
      </c>
      <c r="N597" s="199" t="str" cm="1">
        <f t="array" ref="N597">IFERROR(INDEX(Forecast_Capex_Input!K$12:K$286,$X597),NA)</f>
        <v>N/A</v>
      </c>
      <c r="O597" s="199" t="str" cm="1">
        <f t="array" ref="O597">IFERROR(INDEX(Forecast_Capex_Input!L$12:L$286,$X597),NA)</f>
        <v>N/A</v>
      </c>
      <c r="P597" s="199" t="str" cm="1">
        <f t="array" ref="P597">IFERROR(INDEX(Forecast_Capex_Input!M$12:M$286,$X597),NA)</f>
        <v>N/A</v>
      </c>
      <c r="Q597" s="172" t="str" cm="1">
        <f t="array" ref="Q597">IFERROR(INDEX(Forecast_Capex_Input!N$12:N$286,$X597),NA)</f>
        <v>N/A</v>
      </c>
      <c r="R597" s="265" cm="1">
        <f t="array" ref="R597">IFERROR(INDEX(Forecast_Capex_Input!O$12:O$286,$X597),0)</f>
        <v>0</v>
      </c>
      <c r="S597" s="172" cm="1">
        <f t="array" ref="S597">IFERROR(INDEX(Forecast_Capex_Input!P$12:P$286,$X597),0)</f>
        <v>0</v>
      </c>
      <c r="T597" s="199" t="str" cm="1">
        <f t="array" aca="1" ref="T597" ca="1">IFERROR(INDEX(General!$K$84:$K$103,$AA597),NA)</f>
        <v>N/A</v>
      </c>
      <c r="U597" s="188" cm="1">
        <f t="array" aca="1" ref="U597" ca="1">IFERROR(
IF($F597=General!$E$25,INDEX(Forecast_Capex_Input!S$12:S$286,$X597),
INDEX(Forecast_Capex_Input!T$12:T$286,$X597)),0)</f>
        <v>0</v>
      </c>
      <c r="V597" s="222" t="b">
        <f>IFERROR(INDEX(Overheads!$T$19:$T$26,MATCH($I597,Overheads!$E$19:$E$26,0)),FALSE)</f>
        <v>0</v>
      </c>
      <c r="W597" s="165"/>
      <c r="X597" s="174" t="str">
        <f>IFERROR(
IF(MATCH($C597,Forecast_Capex_Input!$CI$12:$CI$286,1)+1&gt;MAX(Forecast_Capex_Input!$C$12:$C$286),NA,
MATCH($C597,Forecast_Capex_Input!$CI$12:$CI$286,1)+1),1)</f>
        <v>N/A</v>
      </c>
      <c r="Y597" s="174" t="str" cm="1">
        <f t="array" aca="1" ref="Y597" ca="1">IFERROR(
IF(X596&lt;&gt;X597,1,
IF(COUNTIF(OFFSET(Y596,0,0,-INDEX(Forecast_Capex_Input!$CG$12:$CG$286,$X597)),Y596)=INDEX(Forecast_Capex_Input!$CG$12:$CG$286,$X597),Y596+1,Y596)),NA)</f>
        <v>N/A</v>
      </c>
      <c r="Z597" s="174" t="str" cm="1">
        <f t="array" ref="Z597">IFERROR($C597-IF($X597=1,1,INDEX(Forecast_Capex_Input!$CI$12:$CI$286,$X597-1))+1,NA)</f>
        <v>N/A</v>
      </c>
      <c r="AA597" s="174" t="str" cm="1">
        <f t="array" aca="1" ref="AA597" ca="1">IFERROR(IF(Y597=1,
INDEX(Forecast_Capex_Input!$AI$10:$BB$10,SMALL(IF(INDEX(Forecast_Capex_Input!$AI$12:$BB$286,$X597,0)&gt;0,COLUMN(Forecast_Capex_Input!$AI$10:$BB$10)-COLUMN(Forecast_Capex_Input!$AI$12)+1),ROWS(OFFSET(AA596,0,0,-$Z597)))),
OFFSET(AA596,-INDEX(Forecast_Capex_Input!$CG$12:$CG$286,$X597)+1,0)),NA)</f>
        <v>N/A</v>
      </c>
      <c r="AB597" s="174" t="str">
        <f t="shared" ca="1" si="405"/>
        <v>N/A</v>
      </c>
      <c r="AC597" s="222" t="b">
        <f t="shared" si="437"/>
        <v>0</v>
      </c>
      <c r="AD597" s="220" t="b">
        <v>0</v>
      </c>
      <c r="AE597" s="222" t="b">
        <f t="shared" si="406"/>
        <v>1</v>
      </c>
      <c r="AF597" s="165"/>
      <c r="AG597" s="215">
        <v>0</v>
      </c>
      <c r="AH597" s="215">
        <v>0</v>
      </c>
      <c r="AI597" s="215">
        <v>0</v>
      </c>
      <c r="AJ597" s="215">
        <v>0</v>
      </c>
      <c r="AK597" s="215">
        <v>0</v>
      </c>
      <c r="AL597" s="155">
        <v>0</v>
      </c>
      <c r="AM597" s="165"/>
      <c r="AN597" s="215" cm="1">
        <f t="array" aca="1" ref="AN597" ca="1">IFERROR(INDEX(General!O$33:O$34,$AB597)
*AG597,0)</f>
        <v>0</v>
      </c>
      <c r="AO597" s="215" cm="1">
        <f t="array" aca="1" ref="AO597" ca="1">IFERROR(INDEX(General!P$33:P$34,$AB597)
*AH597,0)</f>
        <v>0</v>
      </c>
      <c r="AP597" s="215" cm="1">
        <f t="array" aca="1" ref="AP597" ca="1">IFERROR(INDEX(General!Q$33:Q$34,$AB597)
*AI597,0)</f>
        <v>0</v>
      </c>
      <c r="AQ597" s="215" cm="1">
        <f t="array" aca="1" ref="AQ597" ca="1">IFERROR(INDEX(General!R$33:R$34,$AB597)
*AJ597,0)</f>
        <v>0</v>
      </c>
      <c r="AR597" s="215" cm="1">
        <f t="array" aca="1" ref="AR597" ca="1">IFERROR(INDEX(General!S$33:S$34,$AB597)
*AK597,0)</f>
        <v>0</v>
      </c>
      <c r="AS597" s="155">
        <f t="shared" ca="1" si="438"/>
        <v>0</v>
      </c>
      <c r="AT597" s="165"/>
      <c r="AU597" s="215">
        <f ca="1">IF($AE597=FALSE,AN597*Overheads!$R$24*$V597,
IFERROR(Overheads!$O$49*$V597*AN597,0)
+IFERROR(Overheads!Q$59*$V597*(AN597/Overheads!Q$68),0))</f>
        <v>0</v>
      </c>
      <c r="AV597" s="215">
        <f ca="1">IF($AE597=FALSE,AO597*Overheads!$R$24*$V597,
IFERROR(Overheads!$O$49*$V597*AO597,0)
+IFERROR(Overheads!R$59*$V597*(AO597/Overheads!R$68),0))</f>
        <v>0</v>
      </c>
      <c r="AW597" s="215">
        <f ca="1">IF($AE597=FALSE,AP597*Overheads!$R$24*$V597,
IFERROR(Overheads!$O$49*$V597*AP597,0)
+IFERROR(Overheads!S$59*$V597*(AP597/Overheads!S$68),0))</f>
        <v>0</v>
      </c>
      <c r="AX597" s="215">
        <f ca="1">IF($AE597=FALSE,AQ597*Overheads!$R$24*$V597,
IFERROR(Overheads!$O$49*$V597*AQ597,0)
+IFERROR(Overheads!T$59*$V597*(AQ597/Overheads!T$68),0))</f>
        <v>0</v>
      </c>
      <c r="AY597" s="215">
        <f ca="1">IF($AE597=FALSE,AR597*Overheads!$R$24*$V597,
IFERROR(Overheads!$O$49*$V597*AR597,0)
+IFERROR(Overheads!U$59*$V597*(AR597/Overheads!U$68),0))</f>
        <v>0</v>
      </c>
      <c r="AZ597" s="155">
        <f t="shared" ca="1" si="439"/>
        <v>0</v>
      </c>
      <c r="BA597" s="165"/>
      <c r="BB597" s="215">
        <f ca="1">IF($AE597=FALSE,AN597*Overheads!$S$25,
IFERROR(Overheads!$O$50*AN597,0)
+IFERROR(Overheads!Q$60*(AN597/Overheads!Q$66),0))</f>
        <v>0</v>
      </c>
      <c r="BC597" s="215">
        <f ca="1">IF($AE597=FALSE,AO597*Overheads!$S$25,
IFERROR(Overheads!$O$50*AO597,0)
+IFERROR(Overheads!R$60*(AO597/Overheads!R$66),0))</f>
        <v>0</v>
      </c>
      <c r="BD597" s="215">
        <f ca="1">IF($AE597=FALSE,AP597*Overheads!$S$25,
IFERROR(Overheads!$O$50*AP597,0)
+IFERROR(Overheads!S$60*(AP597/Overheads!S$66),0))</f>
        <v>0</v>
      </c>
      <c r="BE597" s="215">
        <f ca="1">IF($AE597=FALSE,AQ597*Overheads!$S$25,
IFERROR(Overheads!$O$50*AQ597,0)
+IFERROR(Overheads!T$60*(AQ597/Overheads!T$66),0))</f>
        <v>0</v>
      </c>
      <c r="BF597" s="215">
        <f ca="1">IF($AE597=FALSE,AR597*Overheads!$S$25,
IFERROR(Overheads!$O$50*AR597,0)
+IFERROR(Overheads!U$60*(AR597/Overheads!U$66),0))</f>
        <v>0</v>
      </c>
      <c r="BG597" s="155">
        <f t="shared" ca="1" si="440"/>
        <v>0</v>
      </c>
      <c r="BH597" s="165"/>
      <c r="BI597" s="215">
        <f t="shared" ca="1" si="441"/>
        <v>0</v>
      </c>
      <c r="BJ597" s="215">
        <f t="shared" ca="1" si="407"/>
        <v>0</v>
      </c>
      <c r="BK597" s="215">
        <f t="shared" ca="1" si="408"/>
        <v>0</v>
      </c>
      <c r="BL597" s="215">
        <f t="shared" ca="1" si="409"/>
        <v>0</v>
      </c>
      <c r="BM597" s="215">
        <f t="shared" ca="1" si="410"/>
        <v>0</v>
      </c>
      <c r="BN597" s="155">
        <f t="shared" ca="1" si="442"/>
        <v>0</v>
      </c>
      <c r="BO597" s="165"/>
      <c r="BP597" s="187" cm="1">
        <f t="array" ref="BP597">IFERROR(IF($X597=$X596,BP596,INDEX(Forecast_Capex_Input!AC$12:AC$286,$X597)),0)</f>
        <v>0</v>
      </c>
      <c r="BQ597" s="187" cm="1">
        <f t="array" ref="BQ597">IFERROR(IF($X597=$X596,BQ596,INDEX(Forecast_Capex_Input!AD$12:AD$286,$X597)),0)</f>
        <v>0</v>
      </c>
      <c r="BR597" s="187" cm="1">
        <f t="array" ref="BR597">IFERROR(IF($X597=$X596,BR596,INDEX(Forecast_Capex_Input!AE$12:AE$286,$X597)),0)</f>
        <v>0</v>
      </c>
      <c r="BS597" s="187" cm="1">
        <f t="array" ref="BS597">IFERROR(IF($X597=$X596,BS596,INDEX(Forecast_Capex_Input!AF$12:AF$286,$X597)),0)</f>
        <v>0</v>
      </c>
      <c r="BT597" s="187" cm="1">
        <f t="array" ref="BT597">IFERROR(IF($X597=$X596,BT596,INDEX(Forecast_Capex_Input!AG$12:AG$286,$X597)),0)</f>
        <v>0</v>
      </c>
      <c r="BU597" s="165"/>
      <c r="BV597" s="215">
        <f t="shared" si="411"/>
        <v>0</v>
      </c>
      <c r="BW597" s="215">
        <f t="shared" si="412"/>
        <v>0</v>
      </c>
      <c r="BX597" s="215">
        <f t="shared" si="413"/>
        <v>0</v>
      </c>
      <c r="BY597" s="215">
        <f t="shared" si="414"/>
        <v>0</v>
      </c>
      <c r="BZ597" s="215">
        <f t="shared" si="415"/>
        <v>0</v>
      </c>
      <c r="CA597" s="155">
        <f t="shared" si="443"/>
        <v>0</v>
      </c>
      <c r="CB597" s="165"/>
      <c r="CC597" s="215">
        <f t="shared" si="416"/>
        <v>0</v>
      </c>
      <c r="CD597" s="215">
        <f t="shared" si="417"/>
        <v>0</v>
      </c>
      <c r="CE597" s="215">
        <f t="shared" si="418"/>
        <v>0</v>
      </c>
      <c r="CF597" s="215">
        <f t="shared" si="419"/>
        <v>0</v>
      </c>
      <c r="CG597" s="215">
        <f t="shared" si="420"/>
        <v>0</v>
      </c>
      <c r="CH597" s="155">
        <f t="shared" si="444"/>
        <v>0</v>
      </c>
      <c r="CI597" s="165"/>
      <c r="CJ597" s="215">
        <f t="shared" si="421"/>
        <v>0</v>
      </c>
      <c r="CK597" s="215">
        <f t="shared" si="422"/>
        <v>0</v>
      </c>
      <c r="CL597" s="215">
        <f t="shared" si="423"/>
        <v>0</v>
      </c>
      <c r="CM597" s="215">
        <f t="shared" si="424"/>
        <v>0</v>
      </c>
      <c r="CN597" s="215">
        <f t="shared" si="425"/>
        <v>0</v>
      </c>
      <c r="CO597" s="155">
        <f t="shared" si="445"/>
        <v>0</v>
      </c>
      <c r="CP597" s="165"/>
      <c r="CQ597" s="223">
        <f t="shared" si="426"/>
        <v>0</v>
      </c>
      <c r="CR597" s="223">
        <f t="shared" si="427"/>
        <v>0</v>
      </c>
      <c r="CS597" s="223">
        <f t="shared" si="428"/>
        <v>0</v>
      </c>
      <c r="CT597" s="223">
        <f t="shared" si="429"/>
        <v>0</v>
      </c>
      <c r="CU597" s="223">
        <f t="shared" si="430"/>
        <v>0</v>
      </c>
      <c r="CV597" s="155">
        <f t="shared" si="446"/>
        <v>0</v>
      </c>
      <c r="CW597" s="165"/>
      <c r="CX597" s="215">
        <f t="shared" si="447"/>
        <v>0</v>
      </c>
      <c r="CY597" s="215">
        <f t="shared" si="431"/>
        <v>0</v>
      </c>
      <c r="CZ597" s="215">
        <f t="shared" si="432"/>
        <v>0</v>
      </c>
      <c r="DA597" s="215">
        <f t="shared" si="433"/>
        <v>0</v>
      </c>
      <c r="DB597" s="215">
        <f t="shared" si="434"/>
        <v>0</v>
      </c>
      <c r="DC597" s="155">
        <f t="shared" si="448"/>
        <v>0</v>
      </c>
      <c r="DD597" s="165"/>
      <c r="DE597" s="188" t="b" cm="1">
        <f t="array" aca="1" ref="DE597" ca="1">OR($G597=Forecast_Capex_Input!$BF$8:$BF$10)</f>
        <v>0</v>
      </c>
      <c r="DF597" s="188" cm="1">
        <f t="array" aca="1" ref="DF597" ca="1">IFERROR(INDEX(Forecast_Capex_Input!BG$12:BG$286,$X597)
*(INDEX(Forecast_Capex_Input!$H$12:$H$286,$X597)=Repex),0)
*$DE597</f>
        <v>0</v>
      </c>
      <c r="DG597" s="188" cm="1">
        <f t="array" aca="1" ref="DG597" ca="1">IFERROR(INDEX(Forecast_Capex_Input!BH$12:BH$286,$X597)
*(INDEX(Forecast_Capex_Input!$H$12:$H$286,$X597)=Repex),0)
*$DE597</f>
        <v>0</v>
      </c>
      <c r="DH597" s="188" cm="1">
        <f t="array" aca="1" ref="DH597" ca="1">IFERROR(INDEX(Forecast_Capex_Input!BI$12:BI$286,$X597)
*(INDEX(Forecast_Capex_Input!$H$12:$H$286,$X597)=Repex),0)
*$DE597</f>
        <v>0</v>
      </c>
      <c r="DI597" s="188" cm="1">
        <f t="array" aca="1" ref="DI597" ca="1">IFERROR(INDEX(Forecast_Capex_Input!BJ$12:BJ$286,$X597)
*(INDEX(Forecast_Capex_Input!$H$12:$H$286,$X597)=Repex),0)
*$DE597</f>
        <v>0</v>
      </c>
      <c r="DJ597" s="188" cm="1">
        <f t="array" aca="1" ref="DJ597" ca="1">IFERROR(INDEX(Forecast_Capex_Input!BK$12:BK$286,$X597)
*(INDEX(Forecast_Capex_Input!$H$12:$H$286,$X597)=Repex),0)
*$DE597</f>
        <v>0</v>
      </c>
      <c r="DK597" s="188" cm="1">
        <f t="array" aca="1" ref="DK597" ca="1">IFERROR(INDEX(Forecast_Capex_Input!BL$12:BL$286,$X597)
*(INDEX(Forecast_Capex_Input!$H$12:$H$286,$X597)=Repex),0)
*$DE597</f>
        <v>0</v>
      </c>
      <c r="DL597" s="165"/>
      <c r="DM597" s="188" t="b" cm="1">
        <f t="array" aca="1" ref="DM597" ca="1">OR($G597=Forecast_Capex_Input!$BN$8:$BN$9)</f>
        <v>0</v>
      </c>
      <c r="DN597" s="188" cm="1">
        <f t="array" aca="1" ref="DN597" ca="1">IFERROR(INDEX(Forecast_Capex_Input!BO$12:BO$286,$X597)
*(INDEX(Forecast_Capex_Input!$H$12:$H$286,$X597)=Repex),0)
*$DM597</f>
        <v>0</v>
      </c>
      <c r="DO597" s="188" cm="1">
        <f t="array" aca="1" ref="DO597" ca="1">IFERROR(INDEX(Forecast_Capex_Input!BP$12:BP$286,$X597)
*(INDEX(Forecast_Capex_Input!$H$12:$H$286,$X597)=Repex),0)
*$DM597</f>
        <v>0</v>
      </c>
      <c r="DP597" s="188" cm="1">
        <f t="array" aca="1" ref="DP597" ca="1">IFERROR(INDEX(Forecast_Capex_Input!BQ$12:BQ$286,$X597)
*(INDEX(Forecast_Capex_Input!$H$12:$H$286,$X597)=Repex),0)
*$DM597</f>
        <v>0</v>
      </c>
      <c r="DQ597" s="188" cm="1">
        <f t="array" aca="1" ref="DQ597" ca="1">IFERROR(INDEX(Forecast_Capex_Input!BR$12:BR$286,$X597)
*(INDEX(Forecast_Capex_Input!$H$12:$H$286,$X597)=Repex),0)
*$DM597</f>
        <v>0</v>
      </c>
      <c r="DR597" s="188" cm="1">
        <f t="array" aca="1" ref="DR597" ca="1">IFERROR(INDEX(Forecast_Capex_Input!BS$12:BS$286,$X597)
*(INDEX(Forecast_Capex_Input!$H$12:$H$286,$X597)=Repex),0)
*$DM597</f>
        <v>0</v>
      </c>
      <c r="DS597" s="165"/>
      <c r="DT597" s="188" t="b" cm="1">
        <f t="array" aca="1" ref="DT597" ca="1">OR($G597=Forecast_Capex_Input!$BU$8:$BU$10)</f>
        <v>0</v>
      </c>
      <c r="DU597" s="188" cm="1">
        <f t="array" aca="1" ref="DU597" ca="1">IFERROR(INDEX(Forecast_Capex_Input!BV$12:BV$286,$X597)
*(INDEX(Forecast_Capex_Input!$H$12:$H$286,$X597)=Repex),0)
*$DT597</f>
        <v>0</v>
      </c>
      <c r="DV597" s="188" cm="1">
        <f t="array" aca="1" ref="DV597" ca="1">IFERROR(INDEX(Forecast_Capex_Input!BW$12:BW$286,$X597)
*(INDEX(Forecast_Capex_Input!$H$12:$H$286,$X597)=Repex),0)
*$DT597</f>
        <v>0</v>
      </c>
      <c r="DW597" s="188" cm="1">
        <f t="array" aca="1" ref="DW597" ca="1">IFERROR(INDEX(Forecast_Capex_Input!BX$12:BX$286,$X597)
*(INDEX(Forecast_Capex_Input!$H$12:$H$286,$X597)=Repex),0)
*$DT597</f>
        <v>0</v>
      </c>
      <c r="DX597" s="188" cm="1">
        <f t="array" aca="1" ref="DX597" ca="1">IFERROR(INDEX(Forecast_Capex_Input!BY$12:BY$286,$X597)
*(INDEX(Forecast_Capex_Input!$H$12:$H$286,$X597)=Repex),0)
*$DT597</f>
        <v>0</v>
      </c>
      <c r="DY597" s="188" cm="1">
        <f t="array" aca="1" ref="DY597" ca="1">IFERROR(INDEX(Forecast_Capex_Input!BZ$12:BZ$286,$X597)
*(INDEX(Forecast_Capex_Input!$H$12:$H$286,$X597)=Repex),0)
*$DT597</f>
        <v>0</v>
      </c>
      <c r="DZ597" s="188" cm="1">
        <f t="array" aca="1" ref="DZ597" ca="1">IFERROR(INDEX(Forecast_Capex_Input!CA$12:CA$286,$X597)
*(INDEX(Forecast_Capex_Input!$H$12:$H$286,$X597)=Repex),0)
*$DT597</f>
        <v>0</v>
      </c>
      <c r="EA597" s="188" cm="1">
        <f t="array" aca="1" ref="EA597" ca="1">IFERROR(INDEX(Forecast_Capex_Input!CB$12:CB$286,$X597)
*(INDEX(Forecast_Capex_Input!$H$12:$H$286,$X597)=Repex),0)
*$DT597</f>
        <v>0</v>
      </c>
      <c r="EB597" s="188" cm="1">
        <f t="array" aca="1" ref="EB597" ca="1">IFERROR(INDEX(Forecast_Capex_Input!CC$12:CC$286,$X597)
*(INDEX(Forecast_Capex_Input!$H$12:$H$286,$X597)=Repex),0)
*$DT597</f>
        <v>0</v>
      </c>
      <c r="EC597" s="165"/>
      <c r="ED597" s="226" t="str">
        <f t="shared" si="435"/>
        <v>N/A</v>
      </c>
      <c r="EE597" s="174" t="s">
        <v>15</v>
      </c>
    </row>
    <row r="598" spans="3:135" x14ac:dyDescent="0.2">
      <c r="C598" s="174">
        <f t="shared" si="436"/>
        <v>588</v>
      </c>
      <c r="D598" s="167" t="str" cm="1">
        <f t="array" ref="D598">IFERROR(INDEX(Forecast_Capex_Input!$D$12:$D$286,$X598),NA)</f>
        <v>N/A</v>
      </c>
      <c r="E598" s="172" t="str" cm="1">
        <f t="array" ref="E598">IF($X598=NA,NA,INDEX(Forecast_Capex_Input!$E$12:$E$286,$X598))</f>
        <v>N/A</v>
      </c>
      <c r="F598" s="167" t="str" cm="1">
        <f t="array" aca="1" ref="F598" ca="1">IFERROR(INDEX(General!$E$25:$E$26,$Y598),NA)</f>
        <v>N/A</v>
      </c>
      <c r="G598" s="167" t="str" cm="1">
        <f t="array" aca="1" ref="G598" ca="1">IFERROR(INDEX(Forecast_Capex_Input!$AI$11:$BB$11,$AA598),NA)</f>
        <v>N/A</v>
      </c>
      <c r="H598" s="189" t="str" cm="1">
        <f t="array" aca="1" ref="H598" ca="1">IFERROR(INDEX(Forecast_Capex_Input!$AI$12:$BB$286,$X598,$AA598),NA)</f>
        <v>N/A</v>
      </c>
      <c r="I598" s="199" t="str" cm="1">
        <f t="array" ref="I598">IFERROR(INDEX(Forecast_Capex_Input!$F$12:$F$286,$X598),NA)</f>
        <v>N/A</v>
      </c>
      <c r="J598" s="199" t="str" cm="1">
        <f t="array" ref="J598">IFERROR(INDEX(Forecast_Capex_Input!G$12:G$286,$X598),NA)</f>
        <v>N/A</v>
      </c>
      <c r="K598" s="199" t="str" cm="1">
        <f t="array" ref="K598">IFERROR(INDEX(Forecast_Capex_Input!H$12:H$286,$X598),NA)</f>
        <v>N/A</v>
      </c>
      <c r="L598" s="199" t="str" cm="1">
        <f t="array" ref="L598">IFERROR(INDEX(Forecast_Capex_Input!I$12:I$286,$X598),NA)</f>
        <v>N/A</v>
      </c>
      <c r="M598" s="199" t="str" cm="1">
        <f t="array" ref="M598">IFERROR(INDEX(Forecast_Capex_Input!J$12:J$286,$X598),NA)</f>
        <v>N/A</v>
      </c>
      <c r="N598" s="199" t="str" cm="1">
        <f t="array" ref="N598">IFERROR(INDEX(Forecast_Capex_Input!K$12:K$286,$X598),NA)</f>
        <v>N/A</v>
      </c>
      <c r="O598" s="199" t="str" cm="1">
        <f t="array" ref="O598">IFERROR(INDEX(Forecast_Capex_Input!L$12:L$286,$X598),NA)</f>
        <v>N/A</v>
      </c>
      <c r="P598" s="199" t="str" cm="1">
        <f t="array" ref="P598">IFERROR(INDEX(Forecast_Capex_Input!M$12:M$286,$X598),NA)</f>
        <v>N/A</v>
      </c>
      <c r="Q598" s="172" t="str" cm="1">
        <f t="array" ref="Q598">IFERROR(INDEX(Forecast_Capex_Input!N$12:N$286,$X598),NA)</f>
        <v>N/A</v>
      </c>
      <c r="R598" s="265" cm="1">
        <f t="array" ref="R598">IFERROR(INDEX(Forecast_Capex_Input!O$12:O$286,$X598),0)</f>
        <v>0</v>
      </c>
      <c r="S598" s="172" cm="1">
        <f t="array" ref="S598">IFERROR(INDEX(Forecast_Capex_Input!P$12:P$286,$X598),0)</f>
        <v>0</v>
      </c>
      <c r="T598" s="199" t="str" cm="1">
        <f t="array" aca="1" ref="T598" ca="1">IFERROR(INDEX(General!$K$84:$K$103,$AA598),NA)</f>
        <v>N/A</v>
      </c>
      <c r="U598" s="188" cm="1">
        <f t="array" aca="1" ref="U598" ca="1">IFERROR(
IF($F598=General!$E$25,INDEX(Forecast_Capex_Input!S$12:S$286,$X598),
INDEX(Forecast_Capex_Input!T$12:T$286,$X598)),0)</f>
        <v>0</v>
      </c>
      <c r="V598" s="222" t="b">
        <f>IFERROR(INDEX(Overheads!$T$19:$T$26,MATCH($I598,Overheads!$E$19:$E$26,0)),FALSE)</f>
        <v>0</v>
      </c>
      <c r="W598" s="165"/>
      <c r="X598" s="174" t="str">
        <f>IFERROR(
IF(MATCH($C598,Forecast_Capex_Input!$CI$12:$CI$286,1)+1&gt;MAX(Forecast_Capex_Input!$C$12:$C$286),NA,
MATCH($C598,Forecast_Capex_Input!$CI$12:$CI$286,1)+1),1)</f>
        <v>N/A</v>
      </c>
      <c r="Y598" s="174" t="str" cm="1">
        <f t="array" aca="1" ref="Y598" ca="1">IFERROR(
IF(X597&lt;&gt;X598,1,
IF(COUNTIF(OFFSET(Y597,0,0,-INDEX(Forecast_Capex_Input!$CG$12:$CG$286,$X598)),Y597)=INDEX(Forecast_Capex_Input!$CG$12:$CG$286,$X598),Y597+1,Y597)),NA)</f>
        <v>N/A</v>
      </c>
      <c r="Z598" s="174" t="str" cm="1">
        <f t="array" ref="Z598">IFERROR($C598-IF($X598=1,1,INDEX(Forecast_Capex_Input!$CI$12:$CI$286,$X598-1))+1,NA)</f>
        <v>N/A</v>
      </c>
      <c r="AA598" s="174" t="str" cm="1">
        <f t="array" aca="1" ref="AA598" ca="1">IFERROR(IF(Y598=1,
INDEX(Forecast_Capex_Input!$AI$10:$BB$10,SMALL(IF(INDEX(Forecast_Capex_Input!$AI$12:$BB$286,$X598,0)&gt;0,COLUMN(Forecast_Capex_Input!$AI$10:$BB$10)-COLUMN(Forecast_Capex_Input!$AI$12)+1),ROWS(OFFSET(AA597,0,0,-$Z598)))),
OFFSET(AA597,-INDEX(Forecast_Capex_Input!$CG$12:$CG$286,$X598)+1,0)),NA)</f>
        <v>N/A</v>
      </c>
      <c r="AB598" s="174" t="str">
        <f t="shared" ca="1" si="405"/>
        <v>N/A</v>
      </c>
      <c r="AC598" s="222" t="b">
        <f t="shared" si="437"/>
        <v>0</v>
      </c>
      <c r="AD598" s="220" t="b">
        <v>0</v>
      </c>
      <c r="AE598" s="222" t="b">
        <f t="shared" si="406"/>
        <v>1</v>
      </c>
      <c r="AF598" s="165"/>
      <c r="AG598" s="215">
        <v>0</v>
      </c>
      <c r="AH598" s="215">
        <v>0</v>
      </c>
      <c r="AI598" s="215">
        <v>0</v>
      </c>
      <c r="AJ598" s="215">
        <v>0</v>
      </c>
      <c r="AK598" s="215">
        <v>0</v>
      </c>
      <c r="AL598" s="155">
        <v>0</v>
      </c>
      <c r="AM598" s="165"/>
      <c r="AN598" s="215" cm="1">
        <f t="array" aca="1" ref="AN598" ca="1">IFERROR(INDEX(General!O$33:O$34,$AB598)
*AG598,0)</f>
        <v>0</v>
      </c>
      <c r="AO598" s="215" cm="1">
        <f t="array" aca="1" ref="AO598" ca="1">IFERROR(INDEX(General!P$33:P$34,$AB598)
*AH598,0)</f>
        <v>0</v>
      </c>
      <c r="AP598" s="215" cm="1">
        <f t="array" aca="1" ref="AP598" ca="1">IFERROR(INDEX(General!Q$33:Q$34,$AB598)
*AI598,0)</f>
        <v>0</v>
      </c>
      <c r="AQ598" s="215" cm="1">
        <f t="array" aca="1" ref="AQ598" ca="1">IFERROR(INDEX(General!R$33:R$34,$AB598)
*AJ598,0)</f>
        <v>0</v>
      </c>
      <c r="AR598" s="215" cm="1">
        <f t="array" aca="1" ref="AR598" ca="1">IFERROR(INDEX(General!S$33:S$34,$AB598)
*AK598,0)</f>
        <v>0</v>
      </c>
      <c r="AS598" s="155">
        <f t="shared" ca="1" si="438"/>
        <v>0</v>
      </c>
      <c r="AT598" s="165"/>
      <c r="AU598" s="215">
        <f ca="1">IF($AE598=FALSE,AN598*Overheads!$R$24*$V598,
IFERROR(Overheads!$O$49*$V598*AN598,0)
+IFERROR(Overheads!Q$59*$V598*(AN598/Overheads!Q$68),0))</f>
        <v>0</v>
      </c>
      <c r="AV598" s="215">
        <f ca="1">IF($AE598=FALSE,AO598*Overheads!$R$24*$V598,
IFERROR(Overheads!$O$49*$V598*AO598,0)
+IFERROR(Overheads!R$59*$V598*(AO598/Overheads!R$68),0))</f>
        <v>0</v>
      </c>
      <c r="AW598" s="215">
        <f ca="1">IF($AE598=FALSE,AP598*Overheads!$R$24*$V598,
IFERROR(Overheads!$O$49*$V598*AP598,0)
+IFERROR(Overheads!S$59*$V598*(AP598/Overheads!S$68),0))</f>
        <v>0</v>
      </c>
      <c r="AX598" s="215">
        <f ca="1">IF($AE598=FALSE,AQ598*Overheads!$R$24*$V598,
IFERROR(Overheads!$O$49*$V598*AQ598,0)
+IFERROR(Overheads!T$59*$V598*(AQ598/Overheads!T$68),0))</f>
        <v>0</v>
      </c>
      <c r="AY598" s="215">
        <f ca="1">IF($AE598=FALSE,AR598*Overheads!$R$24*$V598,
IFERROR(Overheads!$O$49*$V598*AR598,0)
+IFERROR(Overheads!U$59*$V598*(AR598/Overheads!U$68),0))</f>
        <v>0</v>
      </c>
      <c r="AZ598" s="155">
        <f t="shared" ca="1" si="439"/>
        <v>0</v>
      </c>
      <c r="BA598" s="165"/>
      <c r="BB598" s="215">
        <f ca="1">IF($AE598=FALSE,AN598*Overheads!$S$25,
IFERROR(Overheads!$O$50*AN598,0)
+IFERROR(Overheads!Q$60*(AN598/Overheads!Q$66),0))</f>
        <v>0</v>
      </c>
      <c r="BC598" s="215">
        <f ca="1">IF($AE598=FALSE,AO598*Overheads!$S$25,
IFERROR(Overheads!$O$50*AO598,0)
+IFERROR(Overheads!R$60*(AO598/Overheads!R$66),0))</f>
        <v>0</v>
      </c>
      <c r="BD598" s="215">
        <f ca="1">IF($AE598=FALSE,AP598*Overheads!$S$25,
IFERROR(Overheads!$O$50*AP598,0)
+IFERROR(Overheads!S$60*(AP598/Overheads!S$66),0))</f>
        <v>0</v>
      </c>
      <c r="BE598" s="215">
        <f ca="1">IF($AE598=FALSE,AQ598*Overheads!$S$25,
IFERROR(Overheads!$O$50*AQ598,0)
+IFERROR(Overheads!T$60*(AQ598/Overheads!T$66),0))</f>
        <v>0</v>
      </c>
      <c r="BF598" s="215">
        <f ca="1">IF($AE598=FALSE,AR598*Overheads!$S$25,
IFERROR(Overheads!$O$50*AR598,0)
+IFERROR(Overheads!U$60*(AR598/Overheads!U$66),0))</f>
        <v>0</v>
      </c>
      <c r="BG598" s="155">
        <f t="shared" ca="1" si="440"/>
        <v>0</v>
      </c>
      <c r="BH598" s="165"/>
      <c r="BI598" s="215">
        <f t="shared" ca="1" si="441"/>
        <v>0</v>
      </c>
      <c r="BJ598" s="215">
        <f t="shared" ca="1" si="407"/>
        <v>0</v>
      </c>
      <c r="BK598" s="215">
        <f t="shared" ca="1" si="408"/>
        <v>0</v>
      </c>
      <c r="BL598" s="215">
        <f t="shared" ca="1" si="409"/>
        <v>0</v>
      </c>
      <c r="BM598" s="215">
        <f t="shared" ca="1" si="410"/>
        <v>0</v>
      </c>
      <c r="BN598" s="155">
        <f t="shared" ca="1" si="442"/>
        <v>0</v>
      </c>
      <c r="BO598" s="165"/>
      <c r="BP598" s="187" cm="1">
        <f t="array" ref="BP598">IFERROR(IF($X598=$X597,BP597,INDEX(Forecast_Capex_Input!AC$12:AC$286,$X598)),0)</f>
        <v>0</v>
      </c>
      <c r="BQ598" s="187" cm="1">
        <f t="array" ref="BQ598">IFERROR(IF($X598=$X597,BQ597,INDEX(Forecast_Capex_Input!AD$12:AD$286,$X598)),0)</f>
        <v>0</v>
      </c>
      <c r="BR598" s="187" cm="1">
        <f t="array" ref="BR598">IFERROR(IF($X598=$X597,BR597,INDEX(Forecast_Capex_Input!AE$12:AE$286,$X598)),0)</f>
        <v>0</v>
      </c>
      <c r="BS598" s="187" cm="1">
        <f t="array" ref="BS598">IFERROR(IF($X598=$X597,BS597,INDEX(Forecast_Capex_Input!AF$12:AF$286,$X598)),0)</f>
        <v>0</v>
      </c>
      <c r="BT598" s="187" cm="1">
        <f t="array" ref="BT598">IFERROR(IF($X598=$X597,BT597,INDEX(Forecast_Capex_Input!AG$12:AG$286,$X598)),0)</f>
        <v>0</v>
      </c>
      <c r="BU598" s="165"/>
      <c r="BV598" s="215">
        <f t="shared" si="411"/>
        <v>0</v>
      </c>
      <c r="BW598" s="215">
        <f t="shared" si="412"/>
        <v>0</v>
      </c>
      <c r="BX598" s="215">
        <f t="shared" si="413"/>
        <v>0</v>
      </c>
      <c r="BY598" s="215">
        <f t="shared" si="414"/>
        <v>0</v>
      </c>
      <c r="BZ598" s="215">
        <f t="shared" si="415"/>
        <v>0</v>
      </c>
      <c r="CA598" s="155">
        <f t="shared" si="443"/>
        <v>0</v>
      </c>
      <c r="CB598" s="165"/>
      <c r="CC598" s="215">
        <f t="shared" si="416"/>
        <v>0</v>
      </c>
      <c r="CD598" s="215">
        <f t="shared" si="417"/>
        <v>0</v>
      </c>
      <c r="CE598" s="215">
        <f t="shared" si="418"/>
        <v>0</v>
      </c>
      <c r="CF598" s="215">
        <f t="shared" si="419"/>
        <v>0</v>
      </c>
      <c r="CG598" s="215">
        <f t="shared" si="420"/>
        <v>0</v>
      </c>
      <c r="CH598" s="155">
        <f t="shared" si="444"/>
        <v>0</v>
      </c>
      <c r="CI598" s="165"/>
      <c r="CJ598" s="215">
        <f t="shared" si="421"/>
        <v>0</v>
      </c>
      <c r="CK598" s="215">
        <f t="shared" si="422"/>
        <v>0</v>
      </c>
      <c r="CL598" s="215">
        <f t="shared" si="423"/>
        <v>0</v>
      </c>
      <c r="CM598" s="215">
        <f t="shared" si="424"/>
        <v>0</v>
      </c>
      <c r="CN598" s="215">
        <f t="shared" si="425"/>
        <v>0</v>
      </c>
      <c r="CO598" s="155">
        <f t="shared" si="445"/>
        <v>0</v>
      </c>
      <c r="CP598" s="165"/>
      <c r="CQ598" s="223">
        <f t="shared" si="426"/>
        <v>0</v>
      </c>
      <c r="CR598" s="223">
        <f t="shared" si="427"/>
        <v>0</v>
      </c>
      <c r="CS598" s="223">
        <f t="shared" si="428"/>
        <v>0</v>
      </c>
      <c r="CT598" s="223">
        <f t="shared" si="429"/>
        <v>0</v>
      </c>
      <c r="CU598" s="223">
        <f t="shared" si="430"/>
        <v>0</v>
      </c>
      <c r="CV598" s="155">
        <f t="shared" si="446"/>
        <v>0</v>
      </c>
      <c r="CW598" s="165"/>
      <c r="CX598" s="215">
        <f t="shared" si="447"/>
        <v>0</v>
      </c>
      <c r="CY598" s="215">
        <f t="shared" si="431"/>
        <v>0</v>
      </c>
      <c r="CZ598" s="215">
        <f t="shared" si="432"/>
        <v>0</v>
      </c>
      <c r="DA598" s="215">
        <f t="shared" si="433"/>
        <v>0</v>
      </c>
      <c r="DB598" s="215">
        <f t="shared" si="434"/>
        <v>0</v>
      </c>
      <c r="DC598" s="155">
        <f t="shared" si="448"/>
        <v>0</v>
      </c>
      <c r="DD598" s="165"/>
      <c r="DE598" s="188" t="b" cm="1">
        <f t="array" aca="1" ref="DE598" ca="1">OR($G598=Forecast_Capex_Input!$BF$8:$BF$10)</f>
        <v>0</v>
      </c>
      <c r="DF598" s="188" cm="1">
        <f t="array" aca="1" ref="DF598" ca="1">IFERROR(INDEX(Forecast_Capex_Input!BG$12:BG$286,$X598)
*(INDEX(Forecast_Capex_Input!$H$12:$H$286,$X598)=Repex),0)
*$DE598</f>
        <v>0</v>
      </c>
      <c r="DG598" s="188" cm="1">
        <f t="array" aca="1" ref="DG598" ca="1">IFERROR(INDEX(Forecast_Capex_Input!BH$12:BH$286,$X598)
*(INDEX(Forecast_Capex_Input!$H$12:$H$286,$X598)=Repex),0)
*$DE598</f>
        <v>0</v>
      </c>
      <c r="DH598" s="188" cm="1">
        <f t="array" aca="1" ref="DH598" ca="1">IFERROR(INDEX(Forecast_Capex_Input!BI$12:BI$286,$X598)
*(INDEX(Forecast_Capex_Input!$H$12:$H$286,$X598)=Repex),0)
*$DE598</f>
        <v>0</v>
      </c>
      <c r="DI598" s="188" cm="1">
        <f t="array" aca="1" ref="DI598" ca="1">IFERROR(INDEX(Forecast_Capex_Input!BJ$12:BJ$286,$X598)
*(INDEX(Forecast_Capex_Input!$H$12:$H$286,$X598)=Repex),0)
*$DE598</f>
        <v>0</v>
      </c>
      <c r="DJ598" s="188" cm="1">
        <f t="array" aca="1" ref="DJ598" ca="1">IFERROR(INDEX(Forecast_Capex_Input!BK$12:BK$286,$X598)
*(INDEX(Forecast_Capex_Input!$H$12:$H$286,$X598)=Repex),0)
*$DE598</f>
        <v>0</v>
      </c>
      <c r="DK598" s="188" cm="1">
        <f t="array" aca="1" ref="DK598" ca="1">IFERROR(INDEX(Forecast_Capex_Input!BL$12:BL$286,$X598)
*(INDEX(Forecast_Capex_Input!$H$12:$H$286,$X598)=Repex),0)
*$DE598</f>
        <v>0</v>
      </c>
      <c r="DL598" s="165"/>
      <c r="DM598" s="188" t="b" cm="1">
        <f t="array" aca="1" ref="DM598" ca="1">OR($G598=Forecast_Capex_Input!$BN$8:$BN$9)</f>
        <v>0</v>
      </c>
      <c r="DN598" s="188" cm="1">
        <f t="array" aca="1" ref="DN598" ca="1">IFERROR(INDEX(Forecast_Capex_Input!BO$12:BO$286,$X598)
*(INDEX(Forecast_Capex_Input!$H$12:$H$286,$X598)=Repex),0)
*$DM598</f>
        <v>0</v>
      </c>
      <c r="DO598" s="188" cm="1">
        <f t="array" aca="1" ref="DO598" ca="1">IFERROR(INDEX(Forecast_Capex_Input!BP$12:BP$286,$X598)
*(INDEX(Forecast_Capex_Input!$H$12:$H$286,$X598)=Repex),0)
*$DM598</f>
        <v>0</v>
      </c>
      <c r="DP598" s="188" cm="1">
        <f t="array" aca="1" ref="DP598" ca="1">IFERROR(INDEX(Forecast_Capex_Input!BQ$12:BQ$286,$X598)
*(INDEX(Forecast_Capex_Input!$H$12:$H$286,$X598)=Repex),0)
*$DM598</f>
        <v>0</v>
      </c>
      <c r="DQ598" s="188" cm="1">
        <f t="array" aca="1" ref="DQ598" ca="1">IFERROR(INDEX(Forecast_Capex_Input!BR$12:BR$286,$X598)
*(INDEX(Forecast_Capex_Input!$H$12:$H$286,$X598)=Repex),0)
*$DM598</f>
        <v>0</v>
      </c>
      <c r="DR598" s="188" cm="1">
        <f t="array" aca="1" ref="DR598" ca="1">IFERROR(INDEX(Forecast_Capex_Input!BS$12:BS$286,$X598)
*(INDEX(Forecast_Capex_Input!$H$12:$H$286,$X598)=Repex),0)
*$DM598</f>
        <v>0</v>
      </c>
      <c r="DS598" s="165"/>
      <c r="DT598" s="188" t="b" cm="1">
        <f t="array" aca="1" ref="DT598" ca="1">OR($G598=Forecast_Capex_Input!$BU$8:$BU$10)</f>
        <v>0</v>
      </c>
      <c r="DU598" s="188" cm="1">
        <f t="array" aca="1" ref="DU598" ca="1">IFERROR(INDEX(Forecast_Capex_Input!BV$12:BV$286,$X598)
*(INDEX(Forecast_Capex_Input!$H$12:$H$286,$X598)=Repex),0)
*$DT598</f>
        <v>0</v>
      </c>
      <c r="DV598" s="188" cm="1">
        <f t="array" aca="1" ref="DV598" ca="1">IFERROR(INDEX(Forecast_Capex_Input!BW$12:BW$286,$X598)
*(INDEX(Forecast_Capex_Input!$H$12:$H$286,$X598)=Repex),0)
*$DT598</f>
        <v>0</v>
      </c>
      <c r="DW598" s="188" cm="1">
        <f t="array" aca="1" ref="DW598" ca="1">IFERROR(INDEX(Forecast_Capex_Input!BX$12:BX$286,$X598)
*(INDEX(Forecast_Capex_Input!$H$12:$H$286,$X598)=Repex),0)
*$DT598</f>
        <v>0</v>
      </c>
      <c r="DX598" s="188" cm="1">
        <f t="array" aca="1" ref="DX598" ca="1">IFERROR(INDEX(Forecast_Capex_Input!BY$12:BY$286,$X598)
*(INDEX(Forecast_Capex_Input!$H$12:$H$286,$X598)=Repex),0)
*$DT598</f>
        <v>0</v>
      </c>
      <c r="DY598" s="188" cm="1">
        <f t="array" aca="1" ref="DY598" ca="1">IFERROR(INDEX(Forecast_Capex_Input!BZ$12:BZ$286,$X598)
*(INDEX(Forecast_Capex_Input!$H$12:$H$286,$X598)=Repex),0)
*$DT598</f>
        <v>0</v>
      </c>
      <c r="DZ598" s="188" cm="1">
        <f t="array" aca="1" ref="DZ598" ca="1">IFERROR(INDEX(Forecast_Capex_Input!CA$12:CA$286,$X598)
*(INDEX(Forecast_Capex_Input!$H$12:$H$286,$X598)=Repex),0)
*$DT598</f>
        <v>0</v>
      </c>
      <c r="EA598" s="188" cm="1">
        <f t="array" aca="1" ref="EA598" ca="1">IFERROR(INDEX(Forecast_Capex_Input!CB$12:CB$286,$X598)
*(INDEX(Forecast_Capex_Input!$H$12:$H$286,$X598)=Repex),0)
*$DT598</f>
        <v>0</v>
      </c>
      <c r="EB598" s="188" cm="1">
        <f t="array" aca="1" ref="EB598" ca="1">IFERROR(INDEX(Forecast_Capex_Input!CC$12:CC$286,$X598)
*(INDEX(Forecast_Capex_Input!$H$12:$H$286,$X598)=Repex),0)
*$DT598</f>
        <v>0</v>
      </c>
      <c r="EC598" s="165"/>
      <c r="ED598" s="226" t="str">
        <f t="shared" si="435"/>
        <v>N/A</v>
      </c>
      <c r="EE598" s="174" t="s">
        <v>15</v>
      </c>
    </row>
    <row r="599" spans="3:135" x14ac:dyDescent="0.2">
      <c r="C599" s="174">
        <f t="shared" si="436"/>
        <v>589</v>
      </c>
      <c r="D599" s="167" t="str" cm="1">
        <f t="array" ref="D599">IFERROR(INDEX(Forecast_Capex_Input!$D$12:$D$286,$X599),NA)</f>
        <v>N/A</v>
      </c>
      <c r="E599" s="172" t="str" cm="1">
        <f t="array" ref="E599">IF($X599=NA,NA,INDEX(Forecast_Capex_Input!$E$12:$E$286,$X599))</f>
        <v>N/A</v>
      </c>
      <c r="F599" s="167" t="str" cm="1">
        <f t="array" aca="1" ref="F599" ca="1">IFERROR(INDEX(General!$E$25:$E$26,$Y599),NA)</f>
        <v>N/A</v>
      </c>
      <c r="G599" s="167" t="str" cm="1">
        <f t="array" aca="1" ref="G599" ca="1">IFERROR(INDEX(Forecast_Capex_Input!$AI$11:$BB$11,$AA599),NA)</f>
        <v>N/A</v>
      </c>
      <c r="H599" s="189" t="str" cm="1">
        <f t="array" aca="1" ref="H599" ca="1">IFERROR(INDEX(Forecast_Capex_Input!$AI$12:$BB$286,$X599,$AA599),NA)</f>
        <v>N/A</v>
      </c>
      <c r="I599" s="199" t="str" cm="1">
        <f t="array" ref="I599">IFERROR(INDEX(Forecast_Capex_Input!$F$12:$F$286,$X599),NA)</f>
        <v>N/A</v>
      </c>
      <c r="J599" s="199" t="str" cm="1">
        <f t="array" ref="J599">IFERROR(INDEX(Forecast_Capex_Input!G$12:G$286,$X599),NA)</f>
        <v>N/A</v>
      </c>
      <c r="K599" s="199" t="str" cm="1">
        <f t="array" ref="K599">IFERROR(INDEX(Forecast_Capex_Input!H$12:H$286,$X599),NA)</f>
        <v>N/A</v>
      </c>
      <c r="L599" s="199" t="str" cm="1">
        <f t="array" ref="L599">IFERROR(INDEX(Forecast_Capex_Input!I$12:I$286,$X599),NA)</f>
        <v>N/A</v>
      </c>
      <c r="M599" s="199" t="str" cm="1">
        <f t="array" ref="M599">IFERROR(INDEX(Forecast_Capex_Input!J$12:J$286,$X599),NA)</f>
        <v>N/A</v>
      </c>
      <c r="N599" s="199" t="str" cm="1">
        <f t="array" ref="N599">IFERROR(INDEX(Forecast_Capex_Input!K$12:K$286,$X599),NA)</f>
        <v>N/A</v>
      </c>
      <c r="O599" s="199" t="str" cm="1">
        <f t="array" ref="O599">IFERROR(INDEX(Forecast_Capex_Input!L$12:L$286,$X599),NA)</f>
        <v>N/A</v>
      </c>
      <c r="P599" s="199" t="str" cm="1">
        <f t="array" ref="P599">IFERROR(INDEX(Forecast_Capex_Input!M$12:M$286,$X599),NA)</f>
        <v>N/A</v>
      </c>
      <c r="Q599" s="172" t="str" cm="1">
        <f t="array" ref="Q599">IFERROR(INDEX(Forecast_Capex_Input!N$12:N$286,$X599),NA)</f>
        <v>N/A</v>
      </c>
      <c r="R599" s="265" cm="1">
        <f t="array" ref="R599">IFERROR(INDEX(Forecast_Capex_Input!O$12:O$286,$X599),0)</f>
        <v>0</v>
      </c>
      <c r="S599" s="172" cm="1">
        <f t="array" ref="S599">IFERROR(INDEX(Forecast_Capex_Input!P$12:P$286,$X599),0)</f>
        <v>0</v>
      </c>
      <c r="T599" s="199" t="str" cm="1">
        <f t="array" aca="1" ref="T599" ca="1">IFERROR(INDEX(General!$K$84:$K$103,$AA599),NA)</f>
        <v>N/A</v>
      </c>
      <c r="U599" s="188" cm="1">
        <f t="array" aca="1" ref="U599" ca="1">IFERROR(
IF($F599=General!$E$25,INDEX(Forecast_Capex_Input!S$12:S$286,$X599),
INDEX(Forecast_Capex_Input!T$12:T$286,$X599)),0)</f>
        <v>0</v>
      </c>
      <c r="V599" s="222" t="b">
        <f>IFERROR(INDEX(Overheads!$T$19:$T$26,MATCH($I599,Overheads!$E$19:$E$26,0)),FALSE)</f>
        <v>0</v>
      </c>
      <c r="W599" s="165"/>
      <c r="X599" s="174" t="str">
        <f>IFERROR(
IF(MATCH($C599,Forecast_Capex_Input!$CI$12:$CI$286,1)+1&gt;MAX(Forecast_Capex_Input!$C$12:$C$286),NA,
MATCH($C599,Forecast_Capex_Input!$CI$12:$CI$286,1)+1),1)</f>
        <v>N/A</v>
      </c>
      <c r="Y599" s="174" t="str" cm="1">
        <f t="array" aca="1" ref="Y599" ca="1">IFERROR(
IF(X598&lt;&gt;X599,1,
IF(COUNTIF(OFFSET(Y598,0,0,-INDEX(Forecast_Capex_Input!$CG$12:$CG$286,$X599)),Y598)=INDEX(Forecast_Capex_Input!$CG$12:$CG$286,$X599),Y598+1,Y598)),NA)</f>
        <v>N/A</v>
      </c>
      <c r="Z599" s="174" t="str" cm="1">
        <f t="array" ref="Z599">IFERROR($C599-IF($X599=1,1,INDEX(Forecast_Capex_Input!$CI$12:$CI$286,$X599-1))+1,NA)</f>
        <v>N/A</v>
      </c>
      <c r="AA599" s="174" t="str" cm="1">
        <f t="array" aca="1" ref="AA599" ca="1">IFERROR(IF(Y599=1,
INDEX(Forecast_Capex_Input!$AI$10:$BB$10,SMALL(IF(INDEX(Forecast_Capex_Input!$AI$12:$BB$286,$X599,0)&gt;0,COLUMN(Forecast_Capex_Input!$AI$10:$BB$10)-COLUMN(Forecast_Capex_Input!$AI$12)+1),ROWS(OFFSET(AA598,0,0,-$Z599)))),
OFFSET(AA598,-INDEX(Forecast_Capex_Input!$CG$12:$CG$286,$X599)+1,0)),NA)</f>
        <v>N/A</v>
      </c>
      <c r="AB599" s="174" t="str">
        <f t="shared" ca="1" si="405"/>
        <v>N/A</v>
      </c>
      <c r="AC599" s="222" t="b">
        <f t="shared" si="437"/>
        <v>0</v>
      </c>
      <c r="AD599" s="220" t="b">
        <v>0</v>
      </c>
      <c r="AE599" s="222" t="b">
        <f t="shared" si="406"/>
        <v>1</v>
      </c>
      <c r="AF599" s="165"/>
      <c r="AG599" s="215">
        <v>0</v>
      </c>
      <c r="AH599" s="215">
        <v>0</v>
      </c>
      <c r="AI599" s="215">
        <v>0</v>
      </c>
      <c r="AJ599" s="215">
        <v>0</v>
      </c>
      <c r="AK599" s="215">
        <v>0</v>
      </c>
      <c r="AL599" s="155">
        <v>0</v>
      </c>
      <c r="AM599" s="165"/>
      <c r="AN599" s="215" cm="1">
        <f t="array" aca="1" ref="AN599" ca="1">IFERROR(INDEX(General!O$33:O$34,$AB599)
*AG599,0)</f>
        <v>0</v>
      </c>
      <c r="AO599" s="215" cm="1">
        <f t="array" aca="1" ref="AO599" ca="1">IFERROR(INDEX(General!P$33:P$34,$AB599)
*AH599,0)</f>
        <v>0</v>
      </c>
      <c r="AP599" s="215" cm="1">
        <f t="array" aca="1" ref="AP599" ca="1">IFERROR(INDEX(General!Q$33:Q$34,$AB599)
*AI599,0)</f>
        <v>0</v>
      </c>
      <c r="AQ599" s="215" cm="1">
        <f t="array" aca="1" ref="AQ599" ca="1">IFERROR(INDEX(General!R$33:R$34,$AB599)
*AJ599,0)</f>
        <v>0</v>
      </c>
      <c r="AR599" s="215" cm="1">
        <f t="array" aca="1" ref="AR599" ca="1">IFERROR(INDEX(General!S$33:S$34,$AB599)
*AK599,0)</f>
        <v>0</v>
      </c>
      <c r="AS599" s="155">
        <f t="shared" ca="1" si="438"/>
        <v>0</v>
      </c>
      <c r="AT599" s="165"/>
      <c r="AU599" s="215">
        <f ca="1">IF($AE599=FALSE,AN599*Overheads!$R$24*$V599,
IFERROR(Overheads!$O$49*$V599*AN599,0)
+IFERROR(Overheads!Q$59*$V599*(AN599/Overheads!Q$68),0))</f>
        <v>0</v>
      </c>
      <c r="AV599" s="215">
        <f ca="1">IF($AE599=FALSE,AO599*Overheads!$R$24*$V599,
IFERROR(Overheads!$O$49*$V599*AO599,0)
+IFERROR(Overheads!R$59*$V599*(AO599/Overheads!R$68),0))</f>
        <v>0</v>
      </c>
      <c r="AW599" s="215">
        <f ca="1">IF($AE599=FALSE,AP599*Overheads!$R$24*$V599,
IFERROR(Overheads!$O$49*$V599*AP599,0)
+IFERROR(Overheads!S$59*$V599*(AP599/Overheads!S$68),0))</f>
        <v>0</v>
      </c>
      <c r="AX599" s="215">
        <f ca="1">IF($AE599=FALSE,AQ599*Overheads!$R$24*$V599,
IFERROR(Overheads!$O$49*$V599*AQ599,0)
+IFERROR(Overheads!T$59*$V599*(AQ599/Overheads!T$68),0))</f>
        <v>0</v>
      </c>
      <c r="AY599" s="215">
        <f ca="1">IF($AE599=FALSE,AR599*Overheads!$R$24*$V599,
IFERROR(Overheads!$O$49*$V599*AR599,0)
+IFERROR(Overheads!U$59*$V599*(AR599/Overheads!U$68),0))</f>
        <v>0</v>
      </c>
      <c r="AZ599" s="155">
        <f t="shared" ca="1" si="439"/>
        <v>0</v>
      </c>
      <c r="BA599" s="165"/>
      <c r="BB599" s="215">
        <f ca="1">IF($AE599=FALSE,AN599*Overheads!$S$25,
IFERROR(Overheads!$O$50*AN599,0)
+IFERROR(Overheads!Q$60*(AN599/Overheads!Q$66),0))</f>
        <v>0</v>
      </c>
      <c r="BC599" s="215">
        <f ca="1">IF($AE599=FALSE,AO599*Overheads!$S$25,
IFERROR(Overheads!$O$50*AO599,0)
+IFERROR(Overheads!R$60*(AO599/Overheads!R$66),0))</f>
        <v>0</v>
      </c>
      <c r="BD599" s="215">
        <f ca="1">IF($AE599=FALSE,AP599*Overheads!$S$25,
IFERROR(Overheads!$O$50*AP599,0)
+IFERROR(Overheads!S$60*(AP599/Overheads!S$66),0))</f>
        <v>0</v>
      </c>
      <c r="BE599" s="215">
        <f ca="1">IF($AE599=FALSE,AQ599*Overheads!$S$25,
IFERROR(Overheads!$O$50*AQ599,0)
+IFERROR(Overheads!T$60*(AQ599/Overheads!T$66),0))</f>
        <v>0</v>
      </c>
      <c r="BF599" s="215">
        <f ca="1">IF($AE599=FALSE,AR599*Overheads!$S$25,
IFERROR(Overheads!$O$50*AR599,0)
+IFERROR(Overheads!U$60*(AR599/Overheads!U$66),0))</f>
        <v>0</v>
      </c>
      <c r="BG599" s="155">
        <f t="shared" ca="1" si="440"/>
        <v>0</v>
      </c>
      <c r="BH599" s="165"/>
      <c r="BI599" s="215">
        <f t="shared" ca="1" si="441"/>
        <v>0</v>
      </c>
      <c r="BJ599" s="215">
        <f t="shared" ca="1" si="407"/>
        <v>0</v>
      </c>
      <c r="BK599" s="215">
        <f t="shared" ca="1" si="408"/>
        <v>0</v>
      </c>
      <c r="BL599" s="215">
        <f t="shared" ca="1" si="409"/>
        <v>0</v>
      </c>
      <c r="BM599" s="215">
        <f t="shared" ca="1" si="410"/>
        <v>0</v>
      </c>
      <c r="BN599" s="155">
        <f t="shared" ca="1" si="442"/>
        <v>0</v>
      </c>
      <c r="BO599" s="165"/>
      <c r="BP599" s="187" cm="1">
        <f t="array" ref="BP599">IFERROR(IF($X599=$X598,BP598,INDEX(Forecast_Capex_Input!AC$12:AC$286,$X599)),0)</f>
        <v>0</v>
      </c>
      <c r="BQ599" s="187" cm="1">
        <f t="array" ref="BQ599">IFERROR(IF($X599=$X598,BQ598,INDEX(Forecast_Capex_Input!AD$12:AD$286,$X599)),0)</f>
        <v>0</v>
      </c>
      <c r="BR599" s="187" cm="1">
        <f t="array" ref="BR599">IFERROR(IF($X599=$X598,BR598,INDEX(Forecast_Capex_Input!AE$12:AE$286,$X599)),0)</f>
        <v>0</v>
      </c>
      <c r="BS599" s="187" cm="1">
        <f t="array" ref="BS599">IFERROR(IF($X599=$X598,BS598,INDEX(Forecast_Capex_Input!AF$12:AF$286,$X599)),0)</f>
        <v>0</v>
      </c>
      <c r="BT599" s="187" cm="1">
        <f t="array" ref="BT599">IFERROR(IF($X599=$X598,BT598,INDEX(Forecast_Capex_Input!AG$12:AG$286,$X599)),0)</f>
        <v>0</v>
      </c>
      <c r="BU599" s="165"/>
      <c r="BV599" s="215">
        <f t="shared" si="411"/>
        <v>0</v>
      </c>
      <c r="BW599" s="215">
        <f t="shared" si="412"/>
        <v>0</v>
      </c>
      <c r="BX599" s="215">
        <f t="shared" si="413"/>
        <v>0</v>
      </c>
      <c r="BY599" s="215">
        <f t="shared" si="414"/>
        <v>0</v>
      </c>
      <c r="BZ599" s="215">
        <f t="shared" si="415"/>
        <v>0</v>
      </c>
      <c r="CA599" s="155">
        <f t="shared" si="443"/>
        <v>0</v>
      </c>
      <c r="CB599" s="165"/>
      <c r="CC599" s="215">
        <f t="shared" si="416"/>
        <v>0</v>
      </c>
      <c r="CD599" s="215">
        <f t="shared" si="417"/>
        <v>0</v>
      </c>
      <c r="CE599" s="215">
        <f t="shared" si="418"/>
        <v>0</v>
      </c>
      <c r="CF599" s="215">
        <f t="shared" si="419"/>
        <v>0</v>
      </c>
      <c r="CG599" s="215">
        <f t="shared" si="420"/>
        <v>0</v>
      </c>
      <c r="CH599" s="155">
        <f t="shared" si="444"/>
        <v>0</v>
      </c>
      <c r="CI599" s="165"/>
      <c r="CJ599" s="215">
        <f t="shared" si="421"/>
        <v>0</v>
      </c>
      <c r="CK599" s="215">
        <f t="shared" si="422"/>
        <v>0</v>
      </c>
      <c r="CL599" s="215">
        <f t="shared" si="423"/>
        <v>0</v>
      </c>
      <c r="CM599" s="215">
        <f t="shared" si="424"/>
        <v>0</v>
      </c>
      <c r="CN599" s="215">
        <f t="shared" si="425"/>
        <v>0</v>
      </c>
      <c r="CO599" s="155">
        <f t="shared" si="445"/>
        <v>0</v>
      </c>
      <c r="CP599" s="165"/>
      <c r="CQ599" s="223">
        <f t="shared" si="426"/>
        <v>0</v>
      </c>
      <c r="CR599" s="223">
        <f t="shared" si="427"/>
        <v>0</v>
      </c>
      <c r="CS599" s="223">
        <f t="shared" si="428"/>
        <v>0</v>
      </c>
      <c r="CT599" s="223">
        <f t="shared" si="429"/>
        <v>0</v>
      </c>
      <c r="CU599" s="223">
        <f t="shared" si="430"/>
        <v>0</v>
      </c>
      <c r="CV599" s="155">
        <f t="shared" si="446"/>
        <v>0</v>
      </c>
      <c r="CW599" s="165"/>
      <c r="CX599" s="215">
        <f t="shared" si="447"/>
        <v>0</v>
      </c>
      <c r="CY599" s="215">
        <f t="shared" si="431"/>
        <v>0</v>
      </c>
      <c r="CZ599" s="215">
        <f t="shared" si="432"/>
        <v>0</v>
      </c>
      <c r="DA599" s="215">
        <f t="shared" si="433"/>
        <v>0</v>
      </c>
      <c r="DB599" s="215">
        <f t="shared" si="434"/>
        <v>0</v>
      </c>
      <c r="DC599" s="155">
        <f t="shared" si="448"/>
        <v>0</v>
      </c>
      <c r="DD599" s="165"/>
      <c r="DE599" s="188" t="b" cm="1">
        <f t="array" aca="1" ref="DE599" ca="1">OR($G599=Forecast_Capex_Input!$BF$8:$BF$10)</f>
        <v>0</v>
      </c>
      <c r="DF599" s="188" cm="1">
        <f t="array" aca="1" ref="DF599" ca="1">IFERROR(INDEX(Forecast_Capex_Input!BG$12:BG$286,$X599)
*(INDEX(Forecast_Capex_Input!$H$12:$H$286,$X599)=Repex),0)
*$DE599</f>
        <v>0</v>
      </c>
      <c r="DG599" s="188" cm="1">
        <f t="array" aca="1" ref="DG599" ca="1">IFERROR(INDEX(Forecast_Capex_Input!BH$12:BH$286,$X599)
*(INDEX(Forecast_Capex_Input!$H$12:$H$286,$X599)=Repex),0)
*$DE599</f>
        <v>0</v>
      </c>
      <c r="DH599" s="188" cm="1">
        <f t="array" aca="1" ref="DH599" ca="1">IFERROR(INDEX(Forecast_Capex_Input!BI$12:BI$286,$X599)
*(INDEX(Forecast_Capex_Input!$H$12:$H$286,$X599)=Repex),0)
*$DE599</f>
        <v>0</v>
      </c>
      <c r="DI599" s="188" cm="1">
        <f t="array" aca="1" ref="DI599" ca="1">IFERROR(INDEX(Forecast_Capex_Input!BJ$12:BJ$286,$X599)
*(INDEX(Forecast_Capex_Input!$H$12:$H$286,$X599)=Repex),0)
*$DE599</f>
        <v>0</v>
      </c>
      <c r="DJ599" s="188" cm="1">
        <f t="array" aca="1" ref="DJ599" ca="1">IFERROR(INDEX(Forecast_Capex_Input!BK$12:BK$286,$X599)
*(INDEX(Forecast_Capex_Input!$H$12:$H$286,$X599)=Repex),0)
*$DE599</f>
        <v>0</v>
      </c>
      <c r="DK599" s="188" cm="1">
        <f t="array" aca="1" ref="DK599" ca="1">IFERROR(INDEX(Forecast_Capex_Input!BL$12:BL$286,$X599)
*(INDEX(Forecast_Capex_Input!$H$12:$H$286,$X599)=Repex),0)
*$DE599</f>
        <v>0</v>
      </c>
      <c r="DL599" s="165"/>
      <c r="DM599" s="188" t="b" cm="1">
        <f t="array" aca="1" ref="DM599" ca="1">OR($G599=Forecast_Capex_Input!$BN$8:$BN$9)</f>
        <v>0</v>
      </c>
      <c r="DN599" s="188" cm="1">
        <f t="array" aca="1" ref="DN599" ca="1">IFERROR(INDEX(Forecast_Capex_Input!BO$12:BO$286,$X599)
*(INDEX(Forecast_Capex_Input!$H$12:$H$286,$X599)=Repex),0)
*$DM599</f>
        <v>0</v>
      </c>
      <c r="DO599" s="188" cm="1">
        <f t="array" aca="1" ref="DO599" ca="1">IFERROR(INDEX(Forecast_Capex_Input!BP$12:BP$286,$X599)
*(INDEX(Forecast_Capex_Input!$H$12:$H$286,$X599)=Repex),0)
*$DM599</f>
        <v>0</v>
      </c>
      <c r="DP599" s="188" cm="1">
        <f t="array" aca="1" ref="DP599" ca="1">IFERROR(INDEX(Forecast_Capex_Input!BQ$12:BQ$286,$X599)
*(INDEX(Forecast_Capex_Input!$H$12:$H$286,$X599)=Repex),0)
*$DM599</f>
        <v>0</v>
      </c>
      <c r="DQ599" s="188" cm="1">
        <f t="array" aca="1" ref="DQ599" ca="1">IFERROR(INDEX(Forecast_Capex_Input!BR$12:BR$286,$X599)
*(INDEX(Forecast_Capex_Input!$H$12:$H$286,$X599)=Repex),0)
*$DM599</f>
        <v>0</v>
      </c>
      <c r="DR599" s="188" cm="1">
        <f t="array" aca="1" ref="DR599" ca="1">IFERROR(INDEX(Forecast_Capex_Input!BS$12:BS$286,$X599)
*(INDEX(Forecast_Capex_Input!$H$12:$H$286,$X599)=Repex),0)
*$DM599</f>
        <v>0</v>
      </c>
      <c r="DS599" s="165"/>
      <c r="DT599" s="188" t="b" cm="1">
        <f t="array" aca="1" ref="DT599" ca="1">OR($G599=Forecast_Capex_Input!$BU$8:$BU$10)</f>
        <v>0</v>
      </c>
      <c r="DU599" s="188" cm="1">
        <f t="array" aca="1" ref="DU599" ca="1">IFERROR(INDEX(Forecast_Capex_Input!BV$12:BV$286,$X599)
*(INDEX(Forecast_Capex_Input!$H$12:$H$286,$X599)=Repex),0)
*$DT599</f>
        <v>0</v>
      </c>
      <c r="DV599" s="188" cm="1">
        <f t="array" aca="1" ref="DV599" ca="1">IFERROR(INDEX(Forecast_Capex_Input!BW$12:BW$286,$X599)
*(INDEX(Forecast_Capex_Input!$H$12:$H$286,$X599)=Repex),0)
*$DT599</f>
        <v>0</v>
      </c>
      <c r="DW599" s="188" cm="1">
        <f t="array" aca="1" ref="DW599" ca="1">IFERROR(INDEX(Forecast_Capex_Input!BX$12:BX$286,$X599)
*(INDEX(Forecast_Capex_Input!$H$12:$H$286,$X599)=Repex),0)
*$DT599</f>
        <v>0</v>
      </c>
      <c r="DX599" s="188" cm="1">
        <f t="array" aca="1" ref="DX599" ca="1">IFERROR(INDEX(Forecast_Capex_Input!BY$12:BY$286,$X599)
*(INDEX(Forecast_Capex_Input!$H$12:$H$286,$X599)=Repex),0)
*$DT599</f>
        <v>0</v>
      </c>
      <c r="DY599" s="188" cm="1">
        <f t="array" aca="1" ref="DY599" ca="1">IFERROR(INDEX(Forecast_Capex_Input!BZ$12:BZ$286,$X599)
*(INDEX(Forecast_Capex_Input!$H$12:$H$286,$X599)=Repex),0)
*$DT599</f>
        <v>0</v>
      </c>
      <c r="DZ599" s="188" cm="1">
        <f t="array" aca="1" ref="DZ599" ca="1">IFERROR(INDEX(Forecast_Capex_Input!CA$12:CA$286,$X599)
*(INDEX(Forecast_Capex_Input!$H$12:$H$286,$X599)=Repex),0)
*$DT599</f>
        <v>0</v>
      </c>
      <c r="EA599" s="188" cm="1">
        <f t="array" aca="1" ref="EA599" ca="1">IFERROR(INDEX(Forecast_Capex_Input!CB$12:CB$286,$X599)
*(INDEX(Forecast_Capex_Input!$H$12:$H$286,$X599)=Repex),0)
*$DT599</f>
        <v>0</v>
      </c>
      <c r="EB599" s="188" cm="1">
        <f t="array" aca="1" ref="EB599" ca="1">IFERROR(INDEX(Forecast_Capex_Input!CC$12:CC$286,$X599)
*(INDEX(Forecast_Capex_Input!$H$12:$H$286,$X599)=Repex),0)
*$DT599</f>
        <v>0</v>
      </c>
      <c r="EC599" s="165"/>
      <c r="ED599" s="226" t="str">
        <f t="shared" si="435"/>
        <v>N/A</v>
      </c>
      <c r="EE599" s="174" t="s">
        <v>15</v>
      </c>
    </row>
    <row r="600" spans="3:135" x14ac:dyDescent="0.2">
      <c r="C600" s="174">
        <f t="shared" si="436"/>
        <v>590</v>
      </c>
      <c r="D600" s="167" t="str" cm="1">
        <f t="array" ref="D600">IFERROR(INDEX(Forecast_Capex_Input!$D$12:$D$286,$X600),NA)</f>
        <v>N/A</v>
      </c>
      <c r="E600" s="172" t="str" cm="1">
        <f t="array" ref="E600">IF($X600=NA,NA,INDEX(Forecast_Capex_Input!$E$12:$E$286,$X600))</f>
        <v>N/A</v>
      </c>
      <c r="F600" s="167" t="str" cm="1">
        <f t="array" aca="1" ref="F600" ca="1">IFERROR(INDEX(General!$E$25:$E$26,$Y600),NA)</f>
        <v>N/A</v>
      </c>
      <c r="G600" s="167" t="str" cm="1">
        <f t="array" aca="1" ref="G600" ca="1">IFERROR(INDEX(Forecast_Capex_Input!$AI$11:$BB$11,$AA600),NA)</f>
        <v>N/A</v>
      </c>
      <c r="H600" s="189" t="str" cm="1">
        <f t="array" aca="1" ref="H600" ca="1">IFERROR(INDEX(Forecast_Capex_Input!$AI$12:$BB$286,$X600,$AA600),NA)</f>
        <v>N/A</v>
      </c>
      <c r="I600" s="199" t="str" cm="1">
        <f t="array" ref="I600">IFERROR(INDEX(Forecast_Capex_Input!$F$12:$F$286,$X600),NA)</f>
        <v>N/A</v>
      </c>
      <c r="J600" s="199" t="str" cm="1">
        <f t="array" ref="J600">IFERROR(INDEX(Forecast_Capex_Input!G$12:G$286,$X600),NA)</f>
        <v>N/A</v>
      </c>
      <c r="K600" s="199" t="str" cm="1">
        <f t="array" ref="K600">IFERROR(INDEX(Forecast_Capex_Input!H$12:H$286,$X600),NA)</f>
        <v>N/A</v>
      </c>
      <c r="L600" s="199" t="str" cm="1">
        <f t="array" ref="L600">IFERROR(INDEX(Forecast_Capex_Input!I$12:I$286,$X600),NA)</f>
        <v>N/A</v>
      </c>
      <c r="M600" s="199" t="str" cm="1">
        <f t="array" ref="M600">IFERROR(INDEX(Forecast_Capex_Input!J$12:J$286,$X600),NA)</f>
        <v>N/A</v>
      </c>
      <c r="N600" s="199" t="str" cm="1">
        <f t="array" ref="N600">IFERROR(INDEX(Forecast_Capex_Input!K$12:K$286,$X600),NA)</f>
        <v>N/A</v>
      </c>
      <c r="O600" s="199" t="str" cm="1">
        <f t="array" ref="O600">IFERROR(INDEX(Forecast_Capex_Input!L$12:L$286,$X600),NA)</f>
        <v>N/A</v>
      </c>
      <c r="P600" s="199" t="str" cm="1">
        <f t="array" ref="P600">IFERROR(INDEX(Forecast_Capex_Input!M$12:M$286,$X600),NA)</f>
        <v>N/A</v>
      </c>
      <c r="Q600" s="172" t="str" cm="1">
        <f t="array" ref="Q600">IFERROR(INDEX(Forecast_Capex_Input!N$12:N$286,$X600),NA)</f>
        <v>N/A</v>
      </c>
      <c r="R600" s="265" cm="1">
        <f t="array" ref="R600">IFERROR(INDEX(Forecast_Capex_Input!O$12:O$286,$X600),0)</f>
        <v>0</v>
      </c>
      <c r="S600" s="172" cm="1">
        <f t="array" ref="S600">IFERROR(INDEX(Forecast_Capex_Input!P$12:P$286,$X600),0)</f>
        <v>0</v>
      </c>
      <c r="T600" s="199" t="str" cm="1">
        <f t="array" aca="1" ref="T600" ca="1">IFERROR(INDEX(General!$K$84:$K$103,$AA600),NA)</f>
        <v>N/A</v>
      </c>
      <c r="U600" s="188" cm="1">
        <f t="array" aca="1" ref="U600" ca="1">IFERROR(
IF($F600=General!$E$25,INDEX(Forecast_Capex_Input!S$12:S$286,$X600),
INDEX(Forecast_Capex_Input!T$12:T$286,$X600)),0)</f>
        <v>0</v>
      </c>
      <c r="V600" s="222" t="b">
        <f>IFERROR(INDEX(Overheads!$T$19:$T$26,MATCH($I600,Overheads!$E$19:$E$26,0)),FALSE)</f>
        <v>0</v>
      </c>
      <c r="W600" s="165"/>
      <c r="X600" s="174" t="str">
        <f>IFERROR(
IF(MATCH($C600,Forecast_Capex_Input!$CI$12:$CI$286,1)+1&gt;MAX(Forecast_Capex_Input!$C$12:$C$286),NA,
MATCH($C600,Forecast_Capex_Input!$CI$12:$CI$286,1)+1),1)</f>
        <v>N/A</v>
      </c>
      <c r="Y600" s="174" t="str" cm="1">
        <f t="array" aca="1" ref="Y600" ca="1">IFERROR(
IF(X599&lt;&gt;X600,1,
IF(COUNTIF(OFFSET(Y599,0,0,-INDEX(Forecast_Capex_Input!$CG$12:$CG$286,$X600)),Y599)=INDEX(Forecast_Capex_Input!$CG$12:$CG$286,$X600),Y599+1,Y599)),NA)</f>
        <v>N/A</v>
      </c>
      <c r="Z600" s="174" t="str" cm="1">
        <f t="array" ref="Z600">IFERROR($C600-IF($X600=1,1,INDEX(Forecast_Capex_Input!$CI$12:$CI$286,$X600-1))+1,NA)</f>
        <v>N/A</v>
      </c>
      <c r="AA600" s="174" t="str" cm="1">
        <f t="array" aca="1" ref="AA600" ca="1">IFERROR(IF(Y600=1,
INDEX(Forecast_Capex_Input!$AI$10:$BB$10,SMALL(IF(INDEX(Forecast_Capex_Input!$AI$12:$BB$286,$X600,0)&gt;0,COLUMN(Forecast_Capex_Input!$AI$10:$BB$10)-COLUMN(Forecast_Capex_Input!$AI$12)+1),ROWS(OFFSET(AA599,0,0,-$Z600)))),
OFFSET(AA599,-INDEX(Forecast_Capex_Input!$CG$12:$CG$286,$X600)+1,0)),NA)</f>
        <v>N/A</v>
      </c>
      <c r="AB600" s="174" t="str">
        <f t="shared" ca="1" si="405"/>
        <v>N/A</v>
      </c>
      <c r="AC600" s="222" t="b">
        <f t="shared" si="437"/>
        <v>0</v>
      </c>
      <c r="AD600" s="220" t="b">
        <v>0</v>
      </c>
      <c r="AE600" s="222" t="b">
        <f t="shared" si="406"/>
        <v>1</v>
      </c>
      <c r="AF600" s="165"/>
      <c r="AG600" s="215">
        <v>0</v>
      </c>
      <c r="AH600" s="215">
        <v>0</v>
      </c>
      <c r="AI600" s="215">
        <v>0</v>
      </c>
      <c r="AJ600" s="215">
        <v>0</v>
      </c>
      <c r="AK600" s="215">
        <v>0</v>
      </c>
      <c r="AL600" s="155">
        <v>0</v>
      </c>
      <c r="AM600" s="165"/>
      <c r="AN600" s="215" cm="1">
        <f t="array" aca="1" ref="AN600" ca="1">IFERROR(INDEX(General!O$33:O$34,$AB600)
*AG600,0)</f>
        <v>0</v>
      </c>
      <c r="AO600" s="215" cm="1">
        <f t="array" aca="1" ref="AO600" ca="1">IFERROR(INDEX(General!P$33:P$34,$AB600)
*AH600,0)</f>
        <v>0</v>
      </c>
      <c r="AP600" s="215" cm="1">
        <f t="array" aca="1" ref="AP600" ca="1">IFERROR(INDEX(General!Q$33:Q$34,$AB600)
*AI600,0)</f>
        <v>0</v>
      </c>
      <c r="AQ600" s="215" cm="1">
        <f t="array" aca="1" ref="AQ600" ca="1">IFERROR(INDEX(General!R$33:R$34,$AB600)
*AJ600,0)</f>
        <v>0</v>
      </c>
      <c r="AR600" s="215" cm="1">
        <f t="array" aca="1" ref="AR600" ca="1">IFERROR(INDEX(General!S$33:S$34,$AB600)
*AK600,0)</f>
        <v>0</v>
      </c>
      <c r="AS600" s="155">
        <f t="shared" ca="1" si="438"/>
        <v>0</v>
      </c>
      <c r="AT600" s="165"/>
      <c r="AU600" s="215">
        <f ca="1">IF($AE600=FALSE,AN600*Overheads!$R$24*$V600,
IFERROR(Overheads!$O$49*$V600*AN600,0)
+IFERROR(Overheads!Q$59*$V600*(AN600/Overheads!Q$68),0))</f>
        <v>0</v>
      </c>
      <c r="AV600" s="215">
        <f ca="1">IF($AE600=FALSE,AO600*Overheads!$R$24*$V600,
IFERROR(Overheads!$O$49*$V600*AO600,0)
+IFERROR(Overheads!R$59*$V600*(AO600/Overheads!R$68),0))</f>
        <v>0</v>
      </c>
      <c r="AW600" s="215">
        <f ca="1">IF($AE600=FALSE,AP600*Overheads!$R$24*$V600,
IFERROR(Overheads!$O$49*$V600*AP600,0)
+IFERROR(Overheads!S$59*$V600*(AP600/Overheads!S$68),0))</f>
        <v>0</v>
      </c>
      <c r="AX600" s="215">
        <f ca="1">IF($AE600=FALSE,AQ600*Overheads!$R$24*$V600,
IFERROR(Overheads!$O$49*$V600*AQ600,0)
+IFERROR(Overheads!T$59*$V600*(AQ600/Overheads!T$68),0))</f>
        <v>0</v>
      </c>
      <c r="AY600" s="215">
        <f ca="1">IF($AE600=FALSE,AR600*Overheads!$R$24*$V600,
IFERROR(Overheads!$O$49*$V600*AR600,0)
+IFERROR(Overheads!U$59*$V600*(AR600/Overheads!U$68),0))</f>
        <v>0</v>
      </c>
      <c r="AZ600" s="155">
        <f t="shared" ca="1" si="439"/>
        <v>0</v>
      </c>
      <c r="BA600" s="165"/>
      <c r="BB600" s="215">
        <f ca="1">IF($AE600=FALSE,AN600*Overheads!$S$25,
IFERROR(Overheads!$O$50*AN600,0)
+IFERROR(Overheads!Q$60*(AN600/Overheads!Q$66),0))</f>
        <v>0</v>
      </c>
      <c r="BC600" s="215">
        <f ca="1">IF($AE600=FALSE,AO600*Overheads!$S$25,
IFERROR(Overheads!$O$50*AO600,0)
+IFERROR(Overheads!R$60*(AO600/Overheads!R$66),0))</f>
        <v>0</v>
      </c>
      <c r="BD600" s="215">
        <f ca="1">IF($AE600=FALSE,AP600*Overheads!$S$25,
IFERROR(Overheads!$O$50*AP600,0)
+IFERROR(Overheads!S$60*(AP600/Overheads!S$66),0))</f>
        <v>0</v>
      </c>
      <c r="BE600" s="215">
        <f ca="1">IF($AE600=FALSE,AQ600*Overheads!$S$25,
IFERROR(Overheads!$O$50*AQ600,0)
+IFERROR(Overheads!T$60*(AQ600/Overheads!T$66),0))</f>
        <v>0</v>
      </c>
      <c r="BF600" s="215">
        <f ca="1">IF($AE600=FALSE,AR600*Overheads!$S$25,
IFERROR(Overheads!$O$50*AR600,0)
+IFERROR(Overheads!U$60*(AR600/Overheads!U$66),0))</f>
        <v>0</v>
      </c>
      <c r="BG600" s="155">
        <f t="shared" ca="1" si="440"/>
        <v>0</v>
      </c>
      <c r="BH600" s="165"/>
      <c r="BI600" s="215">
        <f t="shared" ca="1" si="441"/>
        <v>0</v>
      </c>
      <c r="BJ600" s="215">
        <f t="shared" ca="1" si="407"/>
        <v>0</v>
      </c>
      <c r="BK600" s="215">
        <f t="shared" ca="1" si="408"/>
        <v>0</v>
      </c>
      <c r="BL600" s="215">
        <f t="shared" ca="1" si="409"/>
        <v>0</v>
      </c>
      <c r="BM600" s="215">
        <f t="shared" ca="1" si="410"/>
        <v>0</v>
      </c>
      <c r="BN600" s="155">
        <f t="shared" ca="1" si="442"/>
        <v>0</v>
      </c>
      <c r="BO600" s="165"/>
      <c r="BP600" s="187" cm="1">
        <f t="array" ref="BP600">IFERROR(IF($X600=$X599,BP599,INDEX(Forecast_Capex_Input!AC$12:AC$286,$X600)),0)</f>
        <v>0</v>
      </c>
      <c r="BQ600" s="187" cm="1">
        <f t="array" ref="BQ600">IFERROR(IF($X600=$X599,BQ599,INDEX(Forecast_Capex_Input!AD$12:AD$286,$X600)),0)</f>
        <v>0</v>
      </c>
      <c r="BR600" s="187" cm="1">
        <f t="array" ref="BR600">IFERROR(IF($X600=$X599,BR599,INDEX(Forecast_Capex_Input!AE$12:AE$286,$X600)),0)</f>
        <v>0</v>
      </c>
      <c r="BS600" s="187" cm="1">
        <f t="array" ref="BS600">IFERROR(IF($X600=$X599,BS599,INDEX(Forecast_Capex_Input!AF$12:AF$286,$X600)),0)</f>
        <v>0</v>
      </c>
      <c r="BT600" s="187" cm="1">
        <f t="array" ref="BT600">IFERROR(IF($X600=$X599,BT599,INDEX(Forecast_Capex_Input!AG$12:AG$286,$X600)),0)</f>
        <v>0</v>
      </c>
      <c r="BU600" s="165"/>
      <c r="BV600" s="215">
        <f t="shared" si="411"/>
        <v>0</v>
      </c>
      <c r="BW600" s="215">
        <f t="shared" si="412"/>
        <v>0</v>
      </c>
      <c r="BX600" s="215">
        <f t="shared" si="413"/>
        <v>0</v>
      </c>
      <c r="BY600" s="215">
        <f t="shared" si="414"/>
        <v>0</v>
      </c>
      <c r="BZ600" s="215">
        <f t="shared" si="415"/>
        <v>0</v>
      </c>
      <c r="CA600" s="155">
        <f t="shared" si="443"/>
        <v>0</v>
      </c>
      <c r="CB600" s="165"/>
      <c r="CC600" s="215">
        <f t="shared" si="416"/>
        <v>0</v>
      </c>
      <c r="CD600" s="215">
        <f t="shared" si="417"/>
        <v>0</v>
      </c>
      <c r="CE600" s="215">
        <f t="shared" si="418"/>
        <v>0</v>
      </c>
      <c r="CF600" s="215">
        <f t="shared" si="419"/>
        <v>0</v>
      </c>
      <c r="CG600" s="215">
        <f t="shared" si="420"/>
        <v>0</v>
      </c>
      <c r="CH600" s="155">
        <f t="shared" si="444"/>
        <v>0</v>
      </c>
      <c r="CI600" s="165"/>
      <c r="CJ600" s="215">
        <f t="shared" si="421"/>
        <v>0</v>
      </c>
      <c r="CK600" s="215">
        <f t="shared" si="422"/>
        <v>0</v>
      </c>
      <c r="CL600" s="215">
        <f t="shared" si="423"/>
        <v>0</v>
      </c>
      <c r="CM600" s="215">
        <f t="shared" si="424"/>
        <v>0</v>
      </c>
      <c r="CN600" s="215">
        <f t="shared" si="425"/>
        <v>0</v>
      </c>
      <c r="CO600" s="155">
        <f t="shared" si="445"/>
        <v>0</v>
      </c>
      <c r="CP600" s="165"/>
      <c r="CQ600" s="223">
        <f t="shared" si="426"/>
        <v>0</v>
      </c>
      <c r="CR600" s="223">
        <f t="shared" si="427"/>
        <v>0</v>
      </c>
      <c r="CS600" s="223">
        <f t="shared" si="428"/>
        <v>0</v>
      </c>
      <c r="CT600" s="223">
        <f t="shared" si="429"/>
        <v>0</v>
      </c>
      <c r="CU600" s="223">
        <f t="shared" si="430"/>
        <v>0</v>
      </c>
      <c r="CV600" s="155">
        <f t="shared" si="446"/>
        <v>0</v>
      </c>
      <c r="CW600" s="165"/>
      <c r="CX600" s="215">
        <f t="shared" si="447"/>
        <v>0</v>
      </c>
      <c r="CY600" s="215">
        <f t="shared" si="431"/>
        <v>0</v>
      </c>
      <c r="CZ600" s="215">
        <f t="shared" si="432"/>
        <v>0</v>
      </c>
      <c r="DA600" s="215">
        <f t="shared" si="433"/>
        <v>0</v>
      </c>
      <c r="DB600" s="215">
        <f t="shared" si="434"/>
        <v>0</v>
      </c>
      <c r="DC600" s="155">
        <f t="shared" si="448"/>
        <v>0</v>
      </c>
      <c r="DD600" s="165"/>
      <c r="DE600" s="188" t="b" cm="1">
        <f t="array" aca="1" ref="DE600" ca="1">OR($G600=Forecast_Capex_Input!$BF$8:$BF$10)</f>
        <v>0</v>
      </c>
      <c r="DF600" s="188" cm="1">
        <f t="array" aca="1" ref="DF600" ca="1">IFERROR(INDEX(Forecast_Capex_Input!BG$12:BG$286,$X600)
*(INDEX(Forecast_Capex_Input!$H$12:$H$286,$X600)=Repex),0)
*$DE600</f>
        <v>0</v>
      </c>
      <c r="DG600" s="188" cm="1">
        <f t="array" aca="1" ref="DG600" ca="1">IFERROR(INDEX(Forecast_Capex_Input!BH$12:BH$286,$X600)
*(INDEX(Forecast_Capex_Input!$H$12:$H$286,$X600)=Repex),0)
*$DE600</f>
        <v>0</v>
      </c>
      <c r="DH600" s="188" cm="1">
        <f t="array" aca="1" ref="DH600" ca="1">IFERROR(INDEX(Forecast_Capex_Input!BI$12:BI$286,$X600)
*(INDEX(Forecast_Capex_Input!$H$12:$H$286,$X600)=Repex),0)
*$DE600</f>
        <v>0</v>
      </c>
      <c r="DI600" s="188" cm="1">
        <f t="array" aca="1" ref="DI600" ca="1">IFERROR(INDEX(Forecast_Capex_Input!BJ$12:BJ$286,$X600)
*(INDEX(Forecast_Capex_Input!$H$12:$H$286,$X600)=Repex),0)
*$DE600</f>
        <v>0</v>
      </c>
      <c r="DJ600" s="188" cm="1">
        <f t="array" aca="1" ref="DJ600" ca="1">IFERROR(INDEX(Forecast_Capex_Input!BK$12:BK$286,$X600)
*(INDEX(Forecast_Capex_Input!$H$12:$H$286,$X600)=Repex),0)
*$DE600</f>
        <v>0</v>
      </c>
      <c r="DK600" s="188" cm="1">
        <f t="array" aca="1" ref="DK600" ca="1">IFERROR(INDEX(Forecast_Capex_Input!BL$12:BL$286,$X600)
*(INDEX(Forecast_Capex_Input!$H$12:$H$286,$X600)=Repex),0)
*$DE600</f>
        <v>0</v>
      </c>
      <c r="DL600" s="165"/>
      <c r="DM600" s="188" t="b" cm="1">
        <f t="array" aca="1" ref="DM600" ca="1">OR($G600=Forecast_Capex_Input!$BN$8:$BN$9)</f>
        <v>0</v>
      </c>
      <c r="DN600" s="188" cm="1">
        <f t="array" aca="1" ref="DN600" ca="1">IFERROR(INDEX(Forecast_Capex_Input!BO$12:BO$286,$X600)
*(INDEX(Forecast_Capex_Input!$H$12:$H$286,$X600)=Repex),0)
*$DM600</f>
        <v>0</v>
      </c>
      <c r="DO600" s="188" cm="1">
        <f t="array" aca="1" ref="DO600" ca="1">IFERROR(INDEX(Forecast_Capex_Input!BP$12:BP$286,$X600)
*(INDEX(Forecast_Capex_Input!$H$12:$H$286,$X600)=Repex),0)
*$DM600</f>
        <v>0</v>
      </c>
      <c r="DP600" s="188" cm="1">
        <f t="array" aca="1" ref="DP600" ca="1">IFERROR(INDEX(Forecast_Capex_Input!BQ$12:BQ$286,$X600)
*(INDEX(Forecast_Capex_Input!$H$12:$H$286,$X600)=Repex),0)
*$DM600</f>
        <v>0</v>
      </c>
      <c r="DQ600" s="188" cm="1">
        <f t="array" aca="1" ref="DQ600" ca="1">IFERROR(INDEX(Forecast_Capex_Input!BR$12:BR$286,$X600)
*(INDEX(Forecast_Capex_Input!$H$12:$H$286,$X600)=Repex),0)
*$DM600</f>
        <v>0</v>
      </c>
      <c r="DR600" s="188" cm="1">
        <f t="array" aca="1" ref="DR600" ca="1">IFERROR(INDEX(Forecast_Capex_Input!BS$12:BS$286,$X600)
*(INDEX(Forecast_Capex_Input!$H$12:$H$286,$X600)=Repex),0)
*$DM600</f>
        <v>0</v>
      </c>
      <c r="DS600" s="165"/>
      <c r="DT600" s="188" t="b" cm="1">
        <f t="array" aca="1" ref="DT600" ca="1">OR($G600=Forecast_Capex_Input!$BU$8:$BU$10)</f>
        <v>0</v>
      </c>
      <c r="DU600" s="188" cm="1">
        <f t="array" aca="1" ref="DU600" ca="1">IFERROR(INDEX(Forecast_Capex_Input!BV$12:BV$286,$X600)
*(INDEX(Forecast_Capex_Input!$H$12:$H$286,$X600)=Repex),0)
*$DT600</f>
        <v>0</v>
      </c>
      <c r="DV600" s="188" cm="1">
        <f t="array" aca="1" ref="DV600" ca="1">IFERROR(INDEX(Forecast_Capex_Input!BW$12:BW$286,$X600)
*(INDEX(Forecast_Capex_Input!$H$12:$H$286,$X600)=Repex),0)
*$DT600</f>
        <v>0</v>
      </c>
      <c r="DW600" s="188" cm="1">
        <f t="array" aca="1" ref="DW600" ca="1">IFERROR(INDEX(Forecast_Capex_Input!BX$12:BX$286,$X600)
*(INDEX(Forecast_Capex_Input!$H$12:$H$286,$X600)=Repex),0)
*$DT600</f>
        <v>0</v>
      </c>
      <c r="DX600" s="188" cm="1">
        <f t="array" aca="1" ref="DX600" ca="1">IFERROR(INDEX(Forecast_Capex_Input!BY$12:BY$286,$X600)
*(INDEX(Forecast_Capex_Input!$H$12:$H$286,$X600)=Repex),0)
*$DT600</f>
        <v>0</v>
      </c>
      <c r="DY600" s="188" cm="1">
        <f t="array" aca="1" ref="DY600" ca="1">IFERROR(INDEX(Forecast_Capex_Input!BZ$12:BZ$286,$X600)
*(INDEX(Forecast_Capex_Input!$H$12:$H$286,$X600)=Repex),0)
*$DT600</f>
        <v>0</v>
      </c>
      <c r="DZ600" s="188" cm="1">
        <f t="array" aca="1" ref="DZ600" ca="1">IFERROR(INDEX(Forecast_Capex_Input!CA$12:CA$286,$X600)
*(INDEX(Forecast_Capex_Input!$H$12:$H$286,$X600)=Repex),0)
*$DT600</f>
        <v>0</v>
      </c>
      <c r="EA600" s="188" cm="1">
        <f t="array" aca="1" ref="EA600" ca="1">IFERROR(INDEX(Forecast_Capex_Input!CB$12:CB$286,$X600)
*(INDEX(Forecast_Capex_Input!$H$12:$H$286,$X600)=Repex),0)
*$DT600</f>
        <v>0</v>
      </c>
      <c r="EB600" s="188" cm="1">
        <f t="array" aca="1" ref="EB600" ca="1">IFERROR(INDEX(Forecast_Capex_Input!CC$12:CC$286,$X600)
*(INDEX(Forecast_Capex_Input!$H$12:$H$286,$X600)=Repex),0)
*$DT600</f>
        <v>0</v>
      </c>
      <c r="EC600" s="165"/>
      <c r="ED600" s="226" t="str">
        <f t="shared" si="435"/>
        <v>N/A</v>
      </c>
      <c r="EE600" s="174" t="s">
        <v>15</v>
      </c>
    </row>
    <row r="601" spans="3:135" x14ac:dyDescent="0.2">
      <c r="C601" s="174">
        <f t="shared" si="436"/>
        <v>591</v>
      </c>
      <c r="D601" s="167" t="str" cm="1">
        <f t="array" ref="D601">IFERROR(INDEX(Forecast_Capex_Input!$D$12:$D$286,$X601),NA)</f>
        <v>N/A</v>
      </c>
      <c r="E601" s="172" t="str" cm="1">
        <f t="array" ref="E601">IF($X601=NA,NA,INDEX(Forecast_Capex_Input!$E$12:$E$286,$X601))</f>
        <v>N/A</v>
      </c>
      <c r="F601" s="167" t="str" cm="1">
        <f t="array" aca="1" ref="F601" ca="1">IFERROR(INDEX(General!$E$25:$E$26,$Y601),NA)</f>
        <v>N/A</v>
      </c>
      <c r="G601" s="167" t="str" cm="1">
        <f t="array" aca="1" ref="G601" ca="1">IFERROR(INDEX(Forecast_Capex_Input!$AI$11:$BB$11,$AA601),NA)</f>
        <v>N/A</v>
      </c>
      <c r="H601" s="189" t="str" cm="1">
        <f t="array" aca="1" ref="H601" ca="1">IFERROR(INDEX(Forecast_Capex_Input!$AI$12:$BB$286,$X601,$AA601),NA)</f>
        <v>N/A</v>
      </c>
      <c r="I601" s="199" t="str" cm="1">
        <f t="array" ref="I601">IFERROR(INDEX(Forecast_Capex_Input!$F$12:$F$286,$X601),NA)</f>
        <v>N/A</v>
      </c>
      <c r="J601" s="199" t="str" cm="1">
        <f t="array" ref="J601">IFERROR(INDEX(Forecast_Capex_Input!G$12:G$286,$X601),NA)</f>
        <v>N/A</v>
      </c>
      <c r="K601" s="199" t="str" cm="1">
        <f t="array" ref="K601">IFERROR(INDEX(Forecast_Capex_Input!H$12:H$286,$X601),NA)</f>
        <v>N/A</v>
      </c>
      <c r="L601" s="199" t="str" cm="1">
        <f t="array" ref="L601">IFERROR(INDEX(Forecast_Capex_Input!I$12:I$286,$X601),NA)</f>
        <v>N/A</v>
      </c>
      <c r="M601" s="199" t="str" cm="1">
        <f t="array" ref="M601">IFERROR(INDEX(Forecast_Capex_Input!J$12:J$286,$X601),NA)</f>
        <v>N/A</v>
      </c>
      <c r="N601" s="199" t="str" cm="1">
        <f t="array" ref="N601">IFERROR(INDEX(Forecast_Capex_Input!K$12:K$286,$X601),NA)</f>
        <v>N/A</v>
      </c>
      <c r="O601" s="199" t="str" cm="1">
        <f t="array" ref="O601">IFERROR(INDEX(Forecast_Capex_Input!L$12:L$286,$X601),NA)</f>
        <v>N/A</v>
      </c>
      <c r="P601" s="199" t="str" cm="1">
        <f t="array" ref="P601">IFERROR(INDEX(Forecast_Capex_Input!M$12:M$286,$X601),NA)</f>
        <v>N/A</v>
      </c>
      <c r="Q601" s="172" t="str" cm="1">
        <f t="array" ref="Q601">IFERROR(INDEX(Forecast_Capex_Input!N$12:N$286,$X601),NA)</f>
        <v>N/A</v>
      </c>
      <c r="R601" s="265" cm="1">
        <f t="array" ref="R601">IFERROR(INDEX(Forecast_Capex_Input!O$12:O$286,$X601),0)</f>
        <v>0</v>
      </c>
      <c r="S601" s="172" cm="1">
        <f t="array" ref="S601">IFERROR(INDEX(Forecast_Capex_Input!P$12:P$286,$X601),0)</f>
        <v>0</v>
      </c>
      <c r="T601" s="199" t="str" cm="1">
        <f t="array" aca="1" ref="T601" ca="1">IFERROR(INDEX(General!$K$84:$K$103,$AA601),NA)</f>
        <v>N/A</v>
      </c>
      <c r="U601" s="188" cm="1">
        <f t="array" aca="1" ref="U601" ca="1">IFERROR(
IF($F601=General!$E$25,INDEX(Forecast_Capex_Input!S$12:S$286,$X601),
INDEX(Forecast_Capex_Input!T$12:T$286,$X601)),0)</f>
        <v>0</v>
      </c>
      <c r="V601" s="222" t="b">
        <f>IFERROR(INDEX(Overheads!$T$19:$T$26,MATCH($I601,Overheads!$E$19:$E$26,0)),FALSE)</f>
        <v>0</v>
      </c>
      <c r="W601" s="165"/>
      <c r="X601" s="174" t="str">
        <f>IFERROR(
IF(MATCH($C601,Forecast_Capex_Input!$CI$12:$CI$286,1)+1&gt;MAX(Forecast_Capex_Input!$C$12:$C$286),NA,
MATCH($C601,Forecast_Capex_Input!$CI$12:$CI$286,1)+1),1)</f>
        <v>N/A</v>
      </c>
      <c r="Y601" s="174" t="str" cm="1">
        <f t="array" aca="1" ref="Y601" ca="1">IFERROR(
IF(X600&lt;&gt;X601,1,
IF(COUNTIF(OFFSET(Y600,0,0,-INDEX(Forecast_Capex_Input!$CG$12:$CG$286,$X601)),Y600)=INDEX(Forecast_Capex_Input!$CG$12:$CG$286,$X601),Y600+1,Y600)),NA)</f>
        <v>N/A</v>
      </c>
      <c r="Z601" s="174" t="str" cm="1">
        <f t="array" ref="Z601">IFERROR($C601-IF($X601=1,1,INDEX(Forecast_Capex_Input!$CI$12:$CI$286,$X601-1))+1,NA)</f>
        <v>N/A</v>
      </c>
      <c r="AA601" s="174" t="str" cm="1">
        <f t="array" aca="1" ref="AA601" ca="1">IFERROR(IF(Y601=1,
INDEX(Forecast_Capex_Input!$AI$10:$BB$10,SMALL(IF(INDEX(Forecast_Capex_Input!$AI$12:$BB$286,$X601,0)&gt;0,COLUMN(Forecast_Capex_Input!$AI$10:$BB$10)-COLUMN(Forecast_Capex_Input!$AI$12)+1),ROWS(OFFSET(AA600,0,0,-$Z601)))),
OFFSET(AA600,-INDEX(Forecast_Capex_Input!$CG$12:$CG$286,$X601)+1,0)),NA)</f>
        <v>N/A</v>
      </c>
      <c r="AB601" s="174" t="str">
        <f t="shared" ca="1" si="405"/>
        <v>N/A</v>
      </c>
      <c r="AC601" s="222" t="b">
        <f t="shared" si="437"/>
        <v>0</v>
      </c>
      <c r="AD601" s="220" t="b">
        <v>0</v>
      </c>
      <c r="AE601" s="222" t="b">
        <f t="shared" si="406"/>
        <v>1</v>
      </c>
      <c r="AF601" s="165"/>
      <c r="AG601" s="215">
        <v>0</v>
      </c>
      <c r="AH601" s="215">
        <v>0</v>
      </c>
      <c r="AI601" s="215">
        <v>0</v>
      </c>
      <c r="AJ601" s="215">
        <v>0</v>
      </c>
      <c r="AK601" s="215">
        <v>0</v>
      </c>
      <c r="AL601" s="155">
        <v>0</v>
      </c>
      <c r="AM601" s="165"/>
      <c r="AN601" s="215" cm="1">
        <f t="array" aca="1" ref="AN601" ca="1">IFERROR(INDEX(General!O$33:O$34,$AB601)
*AG601,0)</f>
        <v>0</v>
      </c>
      <c r="AO601" s="215" cm="1">
        <f t="array" aca="1" ref="AO601" ca="1">IFERROR(INDEX(General!P$33:P$34,$AB601)
*AH601,0)</f>
        <v>0</v>
      </c>
      <c r="AP601" s="215" cm="1">
        <f t="array" aca="1" ref="AP601" ca="1">IFERROR(INDEX(General!Q$33:Q$34,$AB601)
*AI601,0)</f>
        <v>0</v>
      </c>
      <c r="AQ601" s="215" cm="1">
        <f t="array" aca="1" ref="AQ601" ca="1">IFERROR(INDEX(General!R$33:R$34,$AB601)
*AJ601,0)</f>
        <v>0</v>
      </c>
      <c r="AR601" s="215" cm="1">
        <f t="array" aca="1" ref="AR601" ca="1">IFERROR(INDEX(General!S$33:S$34,$AB601)
*AK601,0)</f>
        <v>0</v>
      </c>
      <c r="AS601" s="155">
        <f t="shared" ca="1" si="438"/>
        <v>0</v>
      </c>
      <c r="AT601" s="165"/>
      <c r="AU601" s="215">
        <f ca="1">IF($AE601=FALSE,AN601*Overheads!$R$24*$V601,
IFERROR(Overheads!$O$49*$V601*AN601,0)
+IFERROR(Overheads!Q$59*$V601*(AN601/Overheads!Q$68),0))</f>
        <v>0</v>
      </c>
      <c r="AV601" s="215">
        <f ca="1">IF($AE601=FALSE,AO601*Overheads!$R$24*$V601,
IFERROR(Overheads!$O$49*$V601*AO601,0)
+IFERROR(Overheads!R$59*$V601*(AO601/Overheads!R$68),0))</f>
        <v>0</v>
      </c>
      <c r="AW601" s="215">
        <f ca="1">IF($AE601=FALSE,AP601*Overheads!$R$24*$V601,
IFERROR(Overheads!$O$49*$V601*AP601,0)
+IFERROR(Overheads!S$59*$V601*(AP601/Overheads!S$68),0))</f>
        <v>0</v>
      </c>
      <c r="AX601" s="215">
        <f ca="1">IF($AE601=FALSE,AQ601*Overheads!$R$24*$V601,
IFERROR(Overheads!$O$49*$V601*AQ601,0)
+IFERROR(Overheads!T$59*$V601*(AQ601/Overheads!T$68),0))</f>
        <v>0</v>
      </c>
      <c r="AY601" s="215">
        <f ca="1">IF($AE601=FALSE,AR601*Overheads!$R$24*$V601,
IFERROR(Overheads!$O$49*$V601*AR601,0)
+IFERROR(Overheads!U$59*$V601*(AR601/Overheads!U$68),0))</f>
        <v>0</v>
      </c>
      <c r="AZ601" s="155">
        <f t="shared" ca="1" si="439"/>
        <v>0</v>
      </c>
      <c r="BA601" s="165"/>
      <c r="BB601" s="215">
        <f ca="1">IF($AE601=FALSE,AN601*Overheads!$S$25,
IFERROR(Overheads!$O$50*AN601,0)
+IFERROR(Overheads!Q$60*(AN601/Overheads!Q$66),0))</f>
        <v>0</v>
      </c>
      <c r="BC601" s="215">
        <f ca="1">IF($AE601=FALSE,AO601*Overheads!$S$25,
IFERROR(Overheads!$O$50*AO601,0)
+IFERROR(Overheads!R$60*(AO601/Overheads!R$66),0))</f>
        <v>0</v>
      </c>
      <c r="BD601" s="215">
        <f ca="1">IF($AE601=FALSE,AP601*Overheads!$S$25,
IFERROR(Overheads!$O$50*AP601,0)
+IFERROR(Overheads!S$60*(AP601/Overheads!S$66),0))</f>
        <v>0</v>
      </c>
      <c r="BE601" s="215">
        <f ca="1">IF($AE601=FALSE,AQ601*Overheads!$S$25,
IFERROR(Overheads!$O$50*AQ601,0)
+IFERROR(Overheads!T$60*(AQ601/Overheads!T$66),0))</f>
        <v>0</v>
      </c>
      <c r="BF601" s="215">
        <f ca="1">IF($AE601=FALSE,AR601*Overheads!$S$25,
IFERROR(Overheads!$O$50*AR601,0)
+IFERROR(Overheads!U$60*(AR601/Overheads!U$66),0))</f>
        <v>0</v>
      </c>
      <c r="BG601" s="155">
        <f t="shared" ca="1" si="440"/>
        <v>0</v>
      </c>
      <c r="BH601" s="165"/>
      <c r="BI601" s="215">
        <f t="shared" ca="1" si="441"/>
        <v>0</v>
      </c>
      <c r="BJ601" s="215">
        <f t="shared" ca="1" si="407"/>
        <v>0</v>
      </c>
      <c r="BK601" s="215">
        <f t="shared" ca="1" si="408"/>
        <v>0</v>
      </c>
      <c r="BL601" s="215">
        <f t="shared" ca="1" si="409"/>
        <v>0</v>
      </c>
      <c r="BM601" s="215">
        <f t="shared" ca="1" si="410"/>
        <v>0</v>
      </c>
      <c r="BN601" s="155">
        <f t="shared" ca="1" si="442"/>
        <v>0</v>
      </c>
      <c r="BO601" s="165"/>
      <c r="BP601" s="187" cm="1">
        <f t="array" ref="BP601">IFERROR(IF($X601=$X600,BP600,INDEX(Forecast_Capex_Input!AC$12:AC$286,$X601)),0)</f>
        <v>0</v>
      </c>
      <c r="BQ601" s="187" cm="1">
        <f t="array" ref="BQ601">IFERROR(IF($X601=$X600,BQ600,INDEX(Forecast_Capex_Input!AD$12:AD$286,$X601)),0)</f>
        <v>0</v>
      </c>
      <c r="BR601" s="187" cm="1">
        <f t="array" ref="BR601">IFERROR(IF($X601=$X600,BR600,INDEX(Forecast_Capex_Input!AE$12:AE$286,$X601)),0)</f>
        <v>0</v>
      </c>
      <c r="BS601" s="187" cm="1">
        <f t="array" ref="BS601">IFERROR(IF($X601=$X600,BS600,INDEX(Forecast_Capex_Input!AF$12:AF$286,$X601)),0)</f>
        <v>0</v>
      </c>
      <c r="BT601" s="187" cm="1">
        <f t="array" ref="BT601">IFERROR(IF($X601=$X600,BT600,INDEX(Forecast_Capex_Input!AG$12:AG$286,$X601)),0)</f>
        <v>0</v>
      </c>
      <c r="BU601" s="165"/>
      <c r="BV601" s="215">
        <f t="shared" si="411"/>
        <v>0</v>
      </c>
      <c r="BW601" s="215">
        <f t="shared" si="412"/>
        <v>0</v>
      </c>
      <c r="BX601" s="215">
        <f t="shared" si="413"/>
        <v>0</v>
      </c>
      <c r="BY601" s="215">
        <f t="shared" si="414"/>
        <v>0</v>
      </c>
      <c r="BZ601" s="215">
        <f t="shared" si="415"/>
        <v>0</v>
      </c>
      <c r="CA601" s="155">
        <f t="shared" si="443"/>
        <v>0</v>
      </c>
      <c r="CB601" s="165"/>
      <c r="CC601" s="215">
        <f t="shared" si="416"/>
        <v>0</v>
      </c>
      <c r="CD601" s="215">
        <f t="shared" si="417"/>
        <v>0</v>
      </c>
      <c r="CE601" s="215">
        <f t="shared" si="418"/>
        <v>0</v>
      </c>
      <c r="CF601" s="215">
        <f t="shared" si="419"/>
        <v>0</v>
      </c>
      <c r="CG601" s="215">
        <f t="shared" si="420"/>
        <v>0</v>
      </c>
      <c r="CH601" s="155">
        <f t="shared" si="444"/>
        <v>0</v>
      </c>
      <c r="CI601" s="165"/>
      <c r="CJ601" s="215">
        <f t="shared" si="421"/>
        <v>0</v>
      </c>
      <c r="CK601" s="215">
        <f t="shared" si="422"/>
        <v>0</v>
      </c>
      <c r="CL601" s="215">
        <f t="shared" si="423"/>
        <v>0</v>
      </c>
      <c r="CM601" s="215">
        <f t="shared" si="424"/>
        <v>0</v>
      </c>
      <c r="CN601" s="215">
        <f t="shared" si="425"/>
        <v>0</v>
      </c>
      <c r="CO601" s="155">
        <f t="shared" si="445"/>
        <v>0</v>
      </c>
      <c r="CP601" s="165"/>
      <c r="CQ601" s="223">
        <f t="shared" si="426"/>
        <v>0</v>
      </c>
      <c r="CR601" s="223">
        <f t="shared" si="427"/>
        <v>0</v>
      </c>
      <c r="CS601" s="223">
        <f t="shared" si="428"/>
        <v>0</v>
      </c>
      <c r="CT601" s="223">
        <f t="shared" si="429"/>
        <v>0</v>
      </c>
      <c r="CU601" s="223">
        <f t="shared" si="430"/>
        <v>0</v>
      </c>
      <c r="CV601" s="155">
        <f t="shared" si="446"/>
        <v>0</v>
      </c>
      <c r="CW601" s="165"/>
      <c r="CX601" s="215">
        <f t="shared" si="447"/>
        <v>0</v>
      </c>
      <c r="CY601" s="215">
        <f t="shared" si="431"/>
        <v>0</v>
      </c>
      <c r="CZ601" s="215">
        <f t="shared" si="432"/>
        <v>0</v>
      </c>
      <c r="DA601" s="215">
        <f t="shared" si="433"/>
        <v>0</v>
      </c>
      <c r="DB601" s="215">
        <f t="shared" si="434"/>
        <v>0</v>
      </c>
      <c r="DC601" s="155">
        <f t="shared" si="448"/>
        <v>0</v>
      </c>
      <c r="DD601" s="165"/>
      <c r="DE601" s="188" t="b" cm="1">
        <f t="array" aca="1" ref="DE601" ca="1">OR($G601=Forecast_Capex_Input!$BF$8:$BF$10)</f>
        <v>0</v>
      </c>
      <c r="DF601" s="188" cm="1">
        <f t="array" aca="1" ref="DF601" ca="1">IFERROR(INDEX(Forecast_Capex_Input!BG$12:BG$286,$X601)
*(INDEX(Forecast_Capex_Input!$H$12:$H$286,$X601)=Repex),0)
*$DE601</f>
        <v>0</v>
      </c>
      <c r="DG601" s="188" cm="1">
        <f t="array" aca="1" ref="DG601" ca="1">IFERROR(INDEX(Forecast_Capex_Input!BH$12:BH$286,$X601)
*(INDEX(Forecast_Capex_Input!$H$12:$H$286,$X601)=Repex),0)
*$DE601</f>
        <v>0</v>
      </c>
      <c r="DH601" s="188" cm="1">
        <f t="array" aca="1" ref="DH601" ca="1">IFERROR(INDEX(Forecast_Capex_Input!BI$12:BI$286,$X601)
*(INDEX(Forecast_Capex_Input!$H$12:$H$286,$X601)=Repex),0)
*$DE601</f>
        <v>0</v>
      </c>
      <c r="DI601" s="188" cm="1">
        <f t="array" aca="1" ref="DI601" ca="1">IFERROR(INDEX(Forecast_Capex_Input!BJ$12:BJ$286,$X601)
*(INDEX(Forecast_Capex_Input!$H$12:$H$286,$X601)=Repex),0)
*$DE601</f>
        <v>0</v>
      </c>
      <c r="DJ601" s="188" cm="1">
        <f t="array" aca="1" ref="DJ601" ca="1">IFERROR(INDEX(Forecast_Capex_Input!BK$12:BK$286,$X601)
*(INDEX(Forecast_Capex_Input!$H$12:$H$286,$X601)=Repex),0)
*$DE601</f>
        <v>0</v>
      </c>
      <c r="DK601" s="188" cm="1">
        <f t="array" aca="1" ref="DK601" ca="1">IFERROR(INDEX(Forecast_Capex_Input!BL$12:BL$286,$X601)
*(INDEX(Forecast_Capex_Input!$H$12:$H$286,$X601)=Repex),0)
*$DE601</f>
        <v>0</v>
      </c>
      <c r="DL601" s="165"/>
      <c r="DM601" s="188" t="b" cm="1">
        <f t="array" aca="1" ref="DM601" ca="1">OR($G601=Forecast_Capex_Input!$BN$8:$BN$9)</f>
        <v>0</v>
      </c>
      <c r="DN601" s="188" cm="1">
        <f t="array" aca="1" ref="DN601" ca="1">IFERROR(INDEX(Forecast_Capex_Input!BO$12:BO$286,$X601)
*(INDEX(Forecast_Capex_Input!$H$12:$H$286,$X601)=Repex),0)
*$DM601</f>
        <v>0</v>
      </c>
      <c r="DO601" s="188" cm="1">
        <f t="array" aca="1" ref="DO601" ca="1">IFERROR(INDEX(Forecast_Capex_Input!BP$12:BP$286,$X601)
*(INDEX(Forecast_Capex_Input!$H$12:$H$286,$X601)=Repex),0)
*$DM601</f>
        <v>0</v>
      </c>
      <c r="DP601" s="188" cm="1">
        <f t="array" aca="1" ref="DP601" ca="1">IFERROR(INDEX(Forecast_Capex_Input!BQ$12:BQ$286,$X601)
*(INDEX(Forecast_Capex_Input!$H$12:$H$286,$X601)=Repex),0)
*$DM601</f>
        <v>0</v>
      </c>
      <c r="DQ601" s="188" cm="1">
        <f t="array" aca="1" ref="DQ601" ca="1">IFERROR(INDEX(Forecast_Capex_Input!BR$12:BR$286,$X601)
*(INDEX(Forecast_Capex_Input!$H$12:$H$286,$X601)=Repex),0)
*$DM601</f>
        <v>0</v>
      </c>
      <c r="DR601" s="188" cm="1">
        <f t="array" aca="1" ref="DR601" ca="1">IFERROR(INDEX(Forecast_Capex_Input!BS$12:BS$286,$X601)
*(INDEX(Forecast_Capex_Input!$H$12:$H$286,$X601)=Repex),0)
*$DM601</f>
        <v>0</v>
      </c>
      <c r="DS601" s="165"/>
      <c r="DT601" s="188" t="b" cm="1">
        <f t="array" aca="1" ref="DT601" ca="1">OR($G601=Forecast_Capex_Input!$BU$8:$BU$10)</f>
        <v>0</v>
      </c>
      <c r="DU601" s="188" cm="1">
        <f t="array" aca="1" ref="DU601" ca="1">IFERROR(INDEX(Forecast_Capex_Input!BV$12:BV$286,$X601)
*(INDEX(Forecast_Capex_Input!$H$12:$H$286,$X601)=Repex),0)
*$DT601</f>
        <v>0</v>
      </c>
      <c r="DV601" s="188" cm="1">
        <f t="array" aca="1" ref="DV601" ca="1">IFERROR(INDEX(Forecast_Capex_Input!BW$12:BW$286,$X601)
*(INDEX(Forecast_Capex_Input!$H$12:$H$286,$X601)=Repex),0)
*$DT601</f>
        <v>0</v>
      </c>
      <c r="DW601" s="188" cm="1">
        <f t="array" aca="1" ref="DW601" ca="1">IFERROR(INDEX(Forecast_Capex_Input!BX$12:BX$286,$X601)
*(INDEX(Forecast_Capex_Input!$H$12:$H$286,$X601)=Repex),0)
*$DT601</f>
        <v>0</v>
      </c>
      <c r="DX601" s="188" cm="1">
        <f t="array" aca="1" ref="DX601" ca="1">IFERROR(INDEX(Forecast_Capex_Input!BY$12:BY$286,$X601)
*(INDEX(Forecast_Capex_Input!$H$12:$H$286,$X601)=Repex),0)
*$DT601</f>
        <v>0</v>
      </c>
      <c r="DY601" s="188" cm="1">
        <f t="array" aca="1" ref="DY601" ca="1">IFERROR(INDEX(Forecast_Capex_Input!BZ$12:BZ$286,$X601)
*(INDEX(Forecast_Capex_Input!$H$12:$H$286,$X601)=Repex),0)
*$DT601</f>
        <v>0</v>
      </c>
      <c r="DZ601" s="188" cm="1">
        <f t="array" aca="1" ref="DZ601" ca="1">IFERROR(INDEX(Forecast_Capex_Input!CA$12:CA$286,$X601)
*(INDEX(Forecast_Capex_Input!$H$12:$H$286,$X601)=Repex),0)
*$DT601</f>
        <v>0</v>
      </c>
      <c r="EA601" s="188" cm="1">
        <f t="array" aca="1" ref="EA601" ca="1">IFERROR(INDEX(Forecast_Capex_Input!CB$12:CB$286,$X601)
*(INDEX(Forecast_Capex_Input!$H$12:$H$286,$X601)=Repex),0)
*$DT601</f>
        <v>0</v>
      </c>
      <c r="EB601" s="188" cm="1">
        <f t="array" aca="1" ref="EB601" ca="1">IFERROR(INDEX(Forecast_Capex_Input!CC$12:CC$286,$X601)
*(INDEX(Forecast_Capex_Input!$H$12:$H$286,$X601)=Repex),0)
*$DT601</f>
        <v>0</v>
      </c>
      <c r="EC601" s="165"/>
      <c r="ED601" s="226" t="str">
        <f t="shared" si="435"/>
        <v>N/A</v>
      </c>
      <c r="EE601" s="174" t="s">
        <v>15</v>
      </c>
    </row>
    <row r="602" spans="3:135" x14ac:dyDescent="0.2">
      <c r="C602" s="174">
        <f t="shared" si="436"/>
        <v>592</v>
      </c>
      <c r="D602" s="167" t="str" cm="1">
        <f t="array" ref="D602">IFERROR(INDEX(Forecast_Capex_Input!$D$12:$D$286,$X602),NA)</f>
        <v>N/A</v>
      </c>
      <c r="E602" s="172" t="str" cm="1">
        <f t="array" ref="E602">IF($X602=NA,NA,INDEX(Forecast_Capex_Input!$E$12:$E$286,$X602))</f>
        <v>N/A</v>
      </c>
      <c r="F602" s="167" t="str" cm="1">
        <f t="array" aca="1" ref="F602" ca="1">IFERROR(INDEX(General!$E$25:$E$26,$Y602),NA)</f>
        <v>N/A</v>
      </c>
      <c r="G602" s="167" t="str" cm="1">
        <f t="array" aca="1" ref="G602" ca="1">IFERROR(INDEX(Forecast_Capex_Input!$AI$11:$BB$11,$AA602),NA)</f>
        <v>N/A</v>
      </c>
      <c r="H602" s="189" t="str" cm="1">
        <f t="array" aca="1" ref="H602" ca="1">IFERROR(INDEX(Forecast_Capex_Input!$AI$12:$BB$286,$X602,$AA602),NA)</f>
        <v>N/A</v>
      </c>
      <c r="I602" s="199" t="str" cm="1">
        <f t="array" ref="I602">IFERROR(INDEX(Forecast_Capex_Input!$F$12:$F$286,$X602),NA)</f>
        <v>N/A</v>
      </c>
      <c r="J602" s="199" t="str" cm="1">
        <f t="array" ref="J602">IFERROR(INDEX(Forecast_Capex_Input!G$12:G$286,$X602),NA)</f>
        <v>N/A</v>
      </c>
      <c r="K602" s="199" t="str" cm="1">
        <f t="array" ref="K602">IFERROR(INDEX(Forecast_Capex_Input!H$12:H$286,$X602),NA)</f>
        <v>N/A</v>
      </c>
      <c r="L602" s="199" t="str" cm="1">
        <f t="array" ref="L602">IFERROR(INDEX(Forecast_Capex_Input!I$12:I$286,$X602),NA)</f>
        <v>N/A</v>
      </c>
      <c r="M602" s="199" t="str" cm="1">
        <f t="array" ref="M602">IFERROR(INDEX(Forecast_Capex_Input!J$12:J$286,$X602),NA)</f>
        <v>N/A</v>
      </c>
      <c r="N602" s="199" t="str" cm="1">
        <f t="array" ref="N602">IFERROR(INDEX(Forecast_Capex_Input!K$12:K$286,$X602),NA)</f>
        <v>N/A</v>
      </c>
      <c r="O602" s="199" t="str" cm="1">
        <f t="array" ref="O602">IFERROR(INDEX(Forecast_Capex_Input!L$12:L$286,$X602),NA)</f>
        <v>N/A</v>
      </c>
      <c r="P602" s="199" t="str" cm="1">
        <f t="array" ref="P602">IFERROR(INDEX(Forecast_Capex_Input!M$12:M$286,$X602),NA)</f>
        <v>N/A</v>
      </c>
      <c r="Q602" s="172" t="str" cm="1">
        <f t="array" ref="Q602">IFERROR(INDEX(Forecast_Capex_Input!N$12:N$286,$X602),NA)</f>
        <v>N/A</v>
      </c>
      <c r="R602" s="265" cm="1">
        <f t="array" ref="R602">IFERROR(INDEX(Forecast_Capex_Input!O$12:O$286,$X602),0)</f>
        <v>0</v>
      </c>
      <c r="S602" s="172" cm="1">
        <f t="array" ref="S602">IFERROR(INDEX(Forecast_Capex_Input!P$12:P$286,$X602),0)</f>
        <v>0</v>
      </c>
      <c r="T602" s="199" t="str" cm="1">
        <f t="array" aca="1" ref="T602" ca="1">IFERROR(INDEX(General!$K$84:$K$103,$AA602),NA)</f>
        <v>N/A</v>
      </c>
      <c r="U602" s="188" cm="1">
        <f t="array" aca="1" ref="U602" ca="1">IFERROR(
IF($F602=General!$E$25,INDEX(Forecast_Capex_Input!S$12:S$286,$X602),
INDEX(Forecast_Capex_Input!T$12:T$286,$X602)),0)</f>
        <v>0</v>
      </c>
      <c r="V602" s="222" t="b">
        <f>IFERROR(INDEX(Overheads!$T$19:$T$26,MATCH($I602,Overheads!$E$19:$E$26,0)),FALSE)</f>
        <v>0</v>
      </c>
      <c r="W602" s="165"/>
      <c r="X602" s="174" t="str">
        <f>IFERROR(
IF(MATCH($C602,Forecast_Capex_Input!$CI$12:$CI$286,1)+1&gt;MAX(Forecast_Capex_Input!$C$12:$C$286),NA,
MATCH($C602,Forecast_Capex_Input!$CI$12:$CI$286,1)+1),1)</f>
        <v>N/A</v>
      </c>
      <c r="Y602" s="174" t="str" cm="1">
        <f t="array" aca="1" ref="Y602" ca="1">IFERROR(
IF(X601&lt;&gt;X602,1,
IF(COUNTIF(OFFSET(Y601,0,0,-INDEX(Forecast_Capex_Input!$CG$12:$CG$286,$X602)),Y601)=INDEX(Forecast_Capex_Input!$CG$12:$CG$286,$X602),Y601+1,Y601)),NA)</f>
        <v>N/A</v>
      </c>
      <c r="Z602" s="174" t="str" cm="1">
        <f t="array" ref="Z602">IFERROR($C602-IF($X602=1,1,INDEX(Forecast_Capex_Input!$CI$12:$CI$286,$X602-1))+1,NA)</f>
        <v>N/A</v>
      </c>
      <c r="AA602" s="174" t="str" cm="1">
        <f t="array" aca="1" ref="AA602" ca="1">IFERROR(IF(Y602=1,
INDEX(Forecast_Capex_Input!$AI$10:$BB$10,SMALL(IF(INDEX(Forecast_Capex_Input!$AI$12:$BB$286,$X602,0)&gt;0,COLUMN(Forecast_Capex_Input!$AI$10:$BB$10)-COLUMN(Forecast_Capex_Input!$AI$12)+1),ROWS(OFFSET(AA601,0,0,-$Z602)))),
OFFSET(AA601,-INDEX(Forecast_Capex_Input!$CG$12:$CG$286,$X602)+1,0)),NA)</f>
        <v>N/A</v>
      </c>
      <c r="AB602" s="174" t="str">
        <f t="shared" ca="1" si="405"/>
        <v>N/A</v>
      </c>
      <c r="AC602" s="222" t="b">
        <f t="shared" si="437"/>
        <v>0</v>
      </c>
      <c r="AD602" s="220" t="b">
        <v>0</v>
      </c>
      <c r="AE602" s="222" t="b">
        <f t="shared" si="406"/>
        <v>1</v>
      </c>
      <c r="AF602" s="165"/>
      <c r="AG602" s="215">
        <v>0</v>
      </c>
      <c r="AH602" s="215">
        <v>0</v>
      </c>
      <c r="AI602" s="215">
        <v>0</v>
      </c>
      <c r="AJ602" s="215">
        <v>0</v>
      </c>
      <c r="AK602" s="215">
        <v>0</v>
      </c>
      <c r="AL602" s="155">
        <v>0</v>
      </c>
      <c r="AM602" s="165"/>
      <c r="AN602" s="215" cm="1">
        <f t="array" aca="1" ref="AN602" ca="1">IFERROR(INDEX(General!O$33:O$34,$AB602)
*AG602,0)</f>
        <v>0</v>
      </c>
      <c r="AO602" s="215" cm="1">
        <f t="array" aca="1" ref="AO602" ca="1">IFERROR(INDEX(General!P$33:P$34,$AB602)
*AH602,0)</f>
        <v>0</v>
      </c>
      <c r="AP602" s="215" cm="1">
        <f t="array" aca="1" ref="AP602" ca="1">IFERROR(INDEX(General!Q$33:Q$34,$AB602)
*AI602,0)</f>
        <v>0</v>
      </c>
      <c r="AQ602" s="215" cm="1">
        <f t="array" aca="1" ref="AQ602" ca="1">IFERROR(INDEX(General!R$33:R$34,$AB602)
*AJ602,0)</f>
        <v>0</v>
      </c>
      <c r="AR602" s="215" cm="1">
        <f t="array" aca="1" ref="AR602" ca="1">IFERROR(INDEX(General!S$33:S$34,$AB602)
*AK602,0)</f>
        <v>0</v>
      </c>
      <c r="AS602" s="155">
        <f t="shared" ca="1" si="438"/>
        <v>0</v>
      </c>
      <c r="AT602" s="165"/>
      <c r="AU602" s="215">
        <f ca="1">IF($AE602=FALSE,AN602*Overheads!$R$24*$V602,
IFERROR(Overheads!$O$49*$V602*AN602,0)
+IFERROR(Overheads!Q$59*$V602*(AN602/Overheads!Q$68),0))</f>
        <v>0</v>
      </c>
      <c r="AV602" s="215">
        <f ca="1">IF($AE602=FALSE,AO602*Overheads!$R$24*$V602,
IFERROR(Overheads!$O$49*$V602*AO602,0)
+IFERROR(Overheads!R$59*$V602*(AO602/Overheads!R$68),0))</f>
        <v>0</v>
      </c>
      <c r="AW602" s="215">
        <f ca="1">IF($AE602=FALSE,AP602*Overheads!$R$24*$V602,
IFERROR(Overheads!$O$49*$V602*AP602,0)
+IFERROR(Overheads!S$59*$V602*(AP602/Overheads!S$68),0))</f>
        <v>0</v>
      </c>
      <c r="AX602" s="215">
        <f ca="1">IF($AE602=FALSE,AQ602*Overheads!$R$24*$V602,
IFERROR(Overheads!$O$49*$V602*AQ602,0)
+IFERROR(Overheads!T$59*$V602*(AQ602/Overheads!T$68),0))</f>
        <v>0</v>
      </c>
      <c r="AY602" s="215">
        <f ca="1">IF($AE602=FALSE,AR602*Overheads!$R$24*$V602,
IFERROR(Overheads!$O$49*$V602*AR602,0)
+IFERROR(Overheads!U$59*$V602*(AR602/Overheads!U$68),0))</f>
        <v>0</v>
      </c>
      <c r="AZ602" s="155">
        <f t="shared" ca="1" si="439"/>
        <v>0</v>
      </c>
      <c r="BA602" s="165"/>
      <c r="BB602" s="215">
        <f ca="1">IF($AE602=FALSE,AN602*Overheads!$S$25,
IFERROR(Overheads!$O$50*AN602,0)
+IFERROR(Overheads!Q$60*(AN602/Overheads!Q$66),0))</f>
        <v>0</v>
      </c>
      <c r="BC602" s="215">
        <f ca="1">IF($AE602=FALSE,AO602*Overheads!$S$25,
IFERROR(Overheads!$O$50*AO602,0)
+IFERROR(Overheads!R$60*(AO602/Overheads!R$66),0))</f>
        <v>0</v>
      </c>
      <c r="BD602" s="215">
        <f ca="1">IF($AE602=FALSE,AP602*Overheads!$S$25,
IFERROR(Overheads!$O$50*AP602,0)
+IFERROR(Overheads!S$60*(AP602/Overheads!S$66),0))</f>
        <v>0</v>
      </c>
      <c r="BE602" s="215">
        <f ca="1">IF($AE602=FALSE,AQ602*Overheads!$S$25,
IFERROR(Overheads!$O$50*AQ602,0)
+IFERROR(Overheads!T$60*(AQ602/Overheads!T$66),0))</f>
        <v>0</v>
      </c>
      <c r="BF602" s="215">
        <f ca="1">IF($AE602=FALSE,AR602*Overheads!$S$25,
IFERROR(Overheads!$O$50*AR602,0)
+IFERROR(Overheads!U$60*(AR602/Overheads!U$66),0))</f>
        <v>0</v>
      </c>
      <c r="BG602" s="155">
        <f t="shared" ca="1" si="440"/>
        <v>0</v>
      </c>
      <c r="BH602" s="165"/>
      <c r="BI602" s="215">
        <f t="shared" ca="1" si="441"/>
        <v>0</v>
      </c>
      <c r="BJ602" s="215">
        <f t="shared" ca="1" si="407"/>
        <v>0</v>
      </c>
      <c r="BK602" s="215">
        <f t="shared" ca="1" si="408"/>
        <v>0</v>
      </c>
      <c r="BL602" s="215">
        <f t="shared" ca="1" si="409"/>
        <v>0</v>
      </c>
      <c r="BM602" s="215">
        <f t="shared" ca="1" si="410"/>
        <v>0</v>
      </c>
      <c r="BN602" s="155">
        <f t="shared" ca="1" si="442"/>
        <v>0</v>
      </c>
      <c r="BO602" s="165"/>
      <c r="BP602" s="187" cm="1">
        <f t="array" ref="BP602">IFERROR(IF($X602=$X601,BP601,INDEX(Forecast_Capex_Input!AC$12:AC$286,$X602)),0)</f>
        <v>0</v>
      </c>
      <c r="BQ602" s="187" cm="1">
        <f t="array" ref="BQ602">IFERROR(IF($X602=$X601,BQ601,INDEX(Forecast_Capex_Input!AD$12:AD$286,$X602)),0)</f>
        <v>0</v>
      </c>
      <c r="BR602" s="187" cm="1">
        <f t="array" ref="BR602">IFERROR(IF($X602=$X601,BR601,INDEX(Forecast_Capex_Input!AE$12:AE$286,$X602)),0)</f>
        <v>0</v>
      </c>
      <c r="BS602" s="187" cm="1">
        <f t="array" ref="BS602">IFERROR(IF($X602=$X601,BS601,INDEX(Forecast_Capex_Input!AF$12:AF$286,$X602)),0)</f>
        <v>0</v>
      </c>
      <c r="BT602" s="187" cm="1">
        <f t="array" ref="BT602">IFERROR(IF($X602=$X601,BT601,INDEX(Forecast_Capex_Input!AG$12:AG$286,$X602)),0)</f>
        <v>0</v>
      </c>
      <c r="BU602" s="165"/>
      <c r="BV602" s="215">
        <f t="shared" si="411"/>
        <v>0</v>
      </c>
      <c r="BW602" s="215">
        <f t="shared" si="412"/>
        <v>0</v>
      </c>
      <c r="BX602" s="215">
        <f t="shared" si="413"/>
        <v>0</v>
      </c>
      <c r="BY602" s="215">
        <f t="shared" si="414"/>
        <v>0</v>
      </c>
      <c r="BZ602" s="215">
        <f t="shared" si="415"/>
        <v>0</v>
      </c>
      <c r="CA602" s="155">
        <f t="shared" si="443"/>
        <v>0</v>
      </c>
      <c r="CB602" s="165"/>
      <c r="CC602" s="215">
        <f t="shared" si="416"/>
        <v>0</v>
      </c>
      <c r="CD602" s="215">
        <f t="shared" si="417"/>
        <v>0</v>
      </c>
      <c r="CE602" s="215">
        <f t="shared" si="418"/>
        <v>0</v>
      </c>
      <c r="CF602" s="215">
        <f t="shared" si="419"/>
        <v>0</v>
      </c>
      <c r="CG602" s="215">
        <f t="shared" si="420"/>
        <v>0</v>
      </c>
      <c r="CH602" s="155">
        <f t="shared" si="444"/>
        <v>0</v>
      </c>
      <c r="CI602" s="165"/>
      <c r="CJ602" s="215">
        <f t="shared" si="421"/>
        <v>0</v>
      </c>
      <c r="CK602" s="215">
        <f t="shared" si="422"/>
        <v>0</v>
      </c>
      <c r="CL602" s="215">
        <f t="shared" si="423"/>
        <v>0</v>
      </c>
      <c r="CM602" s="215">
        <f t="shared" si="424"/>
        <v>0</v>
      </c>
      <c r="CN602" s="215">
        <f t="shared" si="425"/>
        <v>0</v>
      </c>
      <c r="CO602" s="155">
        <f t="shared" si="445"/>
        <v>0</v>
      </c>
      <c r="CP602" s="165"/>
      <c r="CQ602" s="223">
        <f t="shared" si="426"/>
        <v>0</v>
      </c>
      <c r="CR602" s="223">
        <f t="shared" si="427"/>
        <v>0</v>
      </c>
      <c r="CS602" s="223">
        <f t="shared" si="428"/>
        <v>0</v>
      </c>
      <c r="CT602" s="223">
        <f t="shared" si="429"/>
        <v>0</v>
      </c>
      <c r="CU602" s="223">
        <f t="shared" si="430"/>
        <v>0</v>
      </c>
      <c r="CV602" s="155">
        <f t="shared" si="446"/>
        <v>0</v>
      </c>
      <c r="CW602" s="165"/>
      <c r="CX602" s="215">
        <f t="shared" si="447"/>
        <v>0</v>
      </c>
      <c r="CY602" s="215">
        <f t="shared" si="431"/>
        <v>0</v>
      </c>
      <c r="CZ602" s="215">
        <f t="shared" si="432"/>
        <v>0</v>
      </c>
      <c r="DA602" s="215">
        <f t="shared" si="433"/>
        <v>0</v>
      </c>
      <c r="DB602" s="215">
        <f t="shared" si="434"/>
        <v>0</v>
      </c>
      <c r="DC602" s="155">
        <f t="shared" si="448"/>
        <v>0</v>
      </c>
      <c r="DD602" s="165"/>
      <c r="DE602" s="188" t="b" cm="1">
        <f t="array" aca="1" ref="DE602" ca="1">OR($G602=Forecast_Capex_Input!$BF$8:$BF$10)</f>
        <v>0</v>
      </c>
      <c r="DF602" s="188" cm="1">
        <f t="array" aca="1" ref="DF602" ca="1">IFERROR(INDEX(Forecast_Capex_Input!BG$12:BG$286,$X602)
*(INDEX(Forecast_Capex_Input!$H$12:$H$286,$X602)=Repex),0)
*$DE602</f>
        <v>0</v>
      </c>
      <c r="DG602" s="188" cm="1">
        <f t="array" aca="1" ref="DG602" ca="1">IFERROR(INDEX(Forecast_Capex_Input!BH$12:BH$286,$X602)
*(INDEX(Forecast_Capex_Input!$H$12:$H$286,$X602)=Repex),0)
*$DE602</f>
        <v>0</v>
      </c>
      <c r="DH602" s="188" cm="1">
        <f t="array" aca="1" ref="DH602" ca="1">IFERROR(INDEX(Forecast_Capex_Input!BI$12:BI$286,$X602)
*(INDEX(Forecast_Capex_Input!$H$12:$H$286,$X602)=Repex),0)
*$DE602</f>
        <v>0</v>
      </c>
      <c r="DI602" s="188" cm="1">
        <f t="array" aca="1" ref="DI602" ca="1">IFERROR(INDEX(Forecast_Capex_Input!BJ$12:BJ$286,$X602)
*(INDEX(Forecast_Capex_Input!$H$12:$H$286,$X602)=Repex),0)
*$DE602</f>
        <v>0</v>
      </c>
      <c r="DJ602" s="188" cm="1">
        <f t="array" aca="1" ref="DJ602" ca="1">IFERROR(INDEX(Forecast_Capex_Input!BK$12:BK$286,$X602)
*(INDEX(Forecast_Capex_Input!$H$12:$H$286,$X602)=Repex),0)
*$DE602</f>
        <v>0</v>
      </c>
      <c r="DK602" s="188" cm="1">
        <f t="array" aca="1" ref="DK602" ca="1">IFERROR(INDEX(Forecast_Capex_Input!BL$12:BL$286,$X602)
*(INDEX(Forecast_Capex_Input!$H$12:$H$286,$X602)=Repex),0)
*$DE602</f>
        <v>0</v>
      </c>
      <c r="DL602" s="165"/>
      <c r="DM602" s="188" t="b" cm="1">
        <f t="array" aca="1" ref="DM602" ca="1">OR($G602=Forecast_Capex_Input!$BN$8:$BN$9)</f>
        <v>0</v>
      </c>
      <c r="DN602" s="188" cm="1">
        <f t="array" aca="1" ref="DN602" ca="1">IFERROR(INDEX(Forecast_Capex_Input!BO$12:BO$286,$X602)
*(INDEX(Forecast_Capex_Input!$H$12:$H$286,$X602)=Repex),0)
*$DM602</f>
        <v>0</v>
      </c>
      <c r="DO602" s="188" cm="1">
        <f t="array" aca="1" ref="DO602" ca="1">IFERROR(INDEX(Forecast_Capex_Input!BP$12:BP$286,$X602)
*(INDEX(Forecast_Capex_Input!$H$12:$H$286,$X602)=Repex),0)
*$DM602</f>
        <v>0</v>
      </c>
      <c r="DP602" s="188" cm="1">
        <f t="array" aca="1" ref="DP602" ca="1">IFERROR(INDEX(Forecast_Capex_Input!BQ$12:BQ$286,$X602)
*(INDEX(Forecast_Capex_Input!$H$12:$H$286,$X602)=Repex),0)
*$DM602</f>
        <v>0</v>
      </c>
      <c r="DQ602" s="188" cm="1">
        <f t="array" aca="1" ref="DQ602" ca="1">IFERROR(INDEX(Forecast_Capex_Input!BR$12:BR$286,$X602)
*(INDEX(Forecast_Capex_Input!$H$12:$H$286,$X602)=Repex),0)
*$DM602</f>
        <v>0</v>
      </c>
      <c r="DR602" s="188" cm="1">
        <f t="array" aca="1" ref="DR602" ca="1">IFERROR(INDEX(Forecast_Capex_Input!BS$12:BS$286,$X602)
*(INDEX(Forecast_Capex_Input!$H$12:$H$286,$X602)=Repex),0)
*$DM602</f>
        <v>0</v>
      </c>
      <c r="DS602" s="165"/>
      <c r="DT602" s="188" t="b" cm="1">
        <f t="array" aca="1" ref="DT602" ca="1">OR($G602=Forecast_Capex_Input!$BU$8:$BU$10)</f>
        <v>0</v>
      </c>
      <c r="DU602" s="188" cm="1">
        <f t="array" aca="1" ref="DU602" ca="1">IFERROR(INDEX(Forecast_Capex_Input!BV$12:BV$286,$X602)
*(INDEX(Forecast_Capex_Input!$H$12:$H$286,$X602)=Repex),0)
*$DT602</f>
        <v>0</v>
      </c>
      <c r="DV602" s="188" cm="1">
        <f t="array" aca="1" ref="DV602" ca="1">IFERROR(INDEX(Forecast_Capex_Input!BW$12:BW$286,$X602)
*(INDEX(Forecast_Capex_Input!$H$12:$H$286,$X602)=Repex),0)
*$DT602</f>
        <v>0</v>
      </c>
      <c r="DW602" s="188" cm="1">
        <f t="array" aca="1" ref="DW602" ca="1">IFERROR(INDEX(Forecast_Capex_Input!BX$12:BX$286,$X602)
*(INDEX(Forecast_Capex_Input!$H$12:$H$286,$X602)=Repex),0)
*$DT602</f>
        <v>0</v>
      </c>
      <c r="DX602" s="188" cm="1">
        <f t="array" aca="1" ref="DX602" ca="1">IFERROR(INDEX(Forecast_Capex_Input!BY$12:BY$286,$X602)
*(INDEX(Forecast_Capex_Input!$H$12:$H$286,$X602)=Repex),0)
*$DT602</f>
        <v>0</v>
      </c>
      <c r="DY602" s="188" cm="1">
        <f t="array" aca="1" ref="DY602" ca="1">IFERROR(INDEX(Forecast_Capex_Input!BZ$12:BZ$286,$X602)
*(INDEX(Forecast_Capex_Input!$H$12:$H$286,$X602)=Repex),0)
*$DT602</f>
        <v>0</v>
      </c>
      <c r="DZ602" s="188" cm="1">
        <f t="array" aca="1" ref="DZ602" ca="1">IFERROR(INDEX(Forecast_Capex_Input!CA$12:CA$286,$X602)
*(INDEX(Forecast_Capex_Input!$H$12:$H$286,$X602)=Repex),0)
*$DT602</f>
        <v>0</v>
      </c>
      <c r="EA602" s="188" cm="1">
        <f t="array" aca="1" ref="EA602" ca="1">IFERROR(INDEX(Forecast_Capex_Input!CB$12:CB$286,$X602)
*(INDEX(Forecast_Capex_Input!$H$12:$H$286,$X602)=Repex),0)
*$DT602</f>
        <v>0</v>
      </c>
      <c r="EB602" s="188" cm="1">
        <f t="array" aca="1" ref="EB602" ca="1">IFERROR(INDEX(Forecast_Capex_Input!CC$12:CC$286,$X602)
*(INDEX(Forecast_Capex_Input!$H$12:$H$286,$X602)=Repex),0)
*$DT602</f>
        <v>0</v>
      </c>
      <c r="EC602" s="165"/>
      <c r="ED602" s="226" t="str">
        <f t="shared" si="435"/>
        <v>N/A</v>
      </c>
      <c r="EE602" s="174" t="s">
        <v>15</v>
      </c>
    </row>
    <row r="603" spans="3:135" x14ac:dyDescent="0.2">
      <c r="C603" s="174">
        <f t="shared" si="436"/>
        <v>593</v>
      </c>
      <c r="D603" s="167" t="str" cm="1">
        <f t="array" ref="D603">IFERROR(INDEX(Forecast_Capex_Input!$D$12:$D$286,$X603),NA)</f>
        <v>N/A</v>
      </c>
      <c r="E603" s="172" t="str" cm="1">
        <f t="array" ref="E603">IF($X603=NA,NA,INDEX(Forecast_Capex_Input!$E$12:$E$286,$X603))</f>
        <v>N/A</v>
      </c>
      <c r="F603" s="167" t="str" cm="1">
        <f t="array" aca="1" ref="F603" ca="1">IFERROR(INDEX(General!$E$25:$E$26,$Y603),NA)</f>
        <v>N/A</v>
      </c>
      <c r="G603" s="167" t="str" cm="1">
        <f t="array" aca="1" ref="G603" ca="1">IFERROR(INDEX(Forecast_Capex_Input!$AI$11:$BB$11,$AA603),NA)</f>
        <v>N/A</v>
      </c>
      <c r="H603" s="189" t="str" cm="1">
        <f t="array" aca="1" ref="H603" ca="1">IFERROR(INDEX(Forecast_Capex_Input!$AI$12:$BB$286,$X603,$AA603),NA)</f>
        <v>N/A</v>
      </c>
      <c r="I603" s="199" t="str" cm="1">
        <f t="array" ref="I603">IFERROR(INDEX(Forecast_Capex_Input!$F$12:$F$286,$X603),NA)</f>
        <v>N/A</v>
      </c>
      <c r="J603" s="199" t="str" cm="1">
        <f t="array" ref="J603">IFERROR(INDEX(Forecast_Capex_Input!G$12:G$286,$X603),NA)</f>
        <v>N/A</v>
      </c>
      <c r="K603" s="199" t="str" cm="1">
        <f t="array" ref="K603">IFERROR(INDEX(Forecast_Capex_Input!H$12:H$286,$X603),NA)</f>
        <v>N/A</v>
      </c>
      <c r="L603" s="199" t="str" cm="1">
        <f t="array" ref="L603">IFERROR(INDEX(Forecast_Capex_Input!I$12:I$286,$X603),NA)</f>
        <v>N/A</v>
      </c>
      <c r="M603" s="199" t="str" cm="1">
        <f t="array" ref="M603">IFERROR(INDEX(Forecast_Capex_Input!J$12:J$286,$X603),NA)</f>
        <v>N/A</v>
      </c>
      <c r="N603" s="199" t="str" cm="1">
        <f t="array" ref="N603">IFERROR(INDEX(Forecast_Capex_Input!K$12:K$286,$X603),NA)</f>
        <v>N/A</v>
      </c>
      <c r="O603" s="199" t="str" cm="1">
        <f t="array" ref="O603">IFERROR(INDEX(Forecast_Capex_Input!L$12:L$286,$X603),NA)</f>
        <v>N/A</v>
      </c>
      <c r="P603" s="199" t="str" cm="1">
        <f t="array" ref="P603">IFERROR(INDEX(Forecast_Capex_Input!M$12:M$286,$X603),NA)</f>
        <v>N/A</v>
      </c>
      <c r="Q603" s="172" t="str" cm="1">
        <f t="array" ref="Q603">IFERROR(INDEX(Forecast_Capex_Input!N$12:N$286,$X603),NA)</f>
        <v>N/A</v>
      </c>
      <c r="R603" s="265" cm="1">
        <f t="array" ref="R603">IFERROR(INDEX(Forecast_Capex_Input!O$12:O$286,$X603),0)</f>
        <v>0</v>
      </c>
      <c r="S603" s="172" cm="1">
        <f t="array" ref="S603">IFERROR(INDEX(Forecast_Capex_Input!P$12:P$286,$X603),0)</f>
        <v>0</v>
      </c>
      <c r="T603" s="199" t="str" cm="1">
        <f t="array" aca="1" ref="T603" ca="1">IFERROR(INDEX(General!$K$84:$K$103,$AA603),NA)</f>
        <v>N/A</v>
      </c>
      <c r="U603" s="188" cm="1">
        <f t="array" aca="1" ref="U603" ca="1">IFERROR(
IF($F603=General!$E$25,INDEX(Forecast_Capex_Input!S$12:S$286,$X603),
INDEX(Forecast_Capex_Input!T$12:T$286,$X603)),0)</f>
        <v>0</v>
      </c>
      <c r="V603" s="222" t="b">
        <f>IFERROR(INDEX(Overheads!$T$19:$T$26,MATCH($I603,Overheads!$E$19:$E$26,0)),FALSE)</f>
        <v>0</v>
      </c>
      <c r="W603" s="165"/>
      <c r="X603" s="174" t="str">
        <f>IFERROR(
IF(MATCH($C603,Forecast_Capex_Input!$CI$12:$CI$286,1)+1&gt;MAX(Forecast_Capex_Input!$C$12:$C$286),NA,
MATCH($C603,Forecast_Capex_Input!$CI$12:$CI$286,1)+1),1)</f>
        <v>N/A</v>
      </c>
      <c r="Y603" s="174" t="str" cm="1">
        <f t="array" aca="1" ref="Y603" ca="1">IFERROR(
IF(X602&lt;&gt;X603,1,
IF(COUNTIF(OFFSET(Y602,0,0,-INDEX(Forecast_Capex_Input!$CG$12:$CG$286,$X603)),Y602)=INDEX(Forecast_Capex_Input!$CG$12:$CG$286,$X603),Y602+1,Y602)),NA)</f>
        <v>N/A</v>
      </c>
      <c r="Z603" s="174" t="str" cm="1">
        <f t="array" ref="Z603">IFERROR($C603-IF($X603=1,1,INDEX(Forecast_Capex_Input!$CI$12:$CI$286,$X603-1))+1,NA)</f>
        <v>N/A</v>
      </c>
      <c r="AA603" s="174" t="str" cm="1">
        <f t="array" aca="1" ref="AA603" ca="1">IFERROR(IF(Y603=1,
INDEX(Forecast_Capex_Input!$AI$10:$BB$10,SMALL(IF(INDEX(Forecast_Capex_Input!$AI$12:$BB$286,$X603,0)&gt;0,COLUMN(Forecast_Capex_Input!$AI$10:$BB$10)-COLUMN(Forecast_Capex_Input!$AI$12)+1),ROWS(OFFSET(AA602,0,0,-$Z603)))),
OFFSET(AA602,-INDEX(Forecast_Capex_Input!$CG$12:$CG$286,$X603)+1,0)),NA)</f>
        <v>N/A</v>
      </c>
      <c r="AB603" s="174" t="str">
        <f t="shared" ca="1" si="405"/>
        <v>N/A</v>
      </c>
      <c r="AC603" s="222" t="b">
        <f t="shared" si="437"/>
        <v>0</v>
      </c>
      <c r="AD603" s="220" t="b">
        <v>0</v>
      </c>
      <c r="AE603" s="222" t="b">
        <f t="shared" si="406"/>
        <v>1</v>
      </c>
      <c r="AF603" s="165"/>
      <c r="AG603" s="215">
        <v>0</v>
      </c>
      <c r="AH603" s="215">
        <v>0</v>
      </c>
      <c r="AI603" s="215">
        <v>0</v>
      </c>
      <c r="AJ603" s="215">
        <v>0</v>
      </c>
      <c r="AK603" s="215">
        <v>0</v>
      </c>
      <c r="AL603" s="155">
        <v>0</v>
      </c>
      <c r="AM603" s="165"/>
      <c r="AN603" s="215" cm="1">
        <f t="array" aca="1" ref="AN603" ca="1">IFERROR(INDEX(General!O$33:O$34,$AB603)
*AG603,0)</f>
        <v>0</v>
      </c>
      <c r="AO603" s="215" cm="1">
        <f t="array" aca="1" ref="AO603" ca="1">IFERROR(INDEX(General!P$33:P$34,$AB603)
*AH603,0)</f>
        <v>0</v>
      </c>
      <c r="AP603" s="215" cm="1">
        <f t="array" aca="1" ref="AP603" ca="1">IFERROR(INDEX(General!Q$33:Q$34,$AB603)
*AI603,0)</f>
        <v>0</v>
      </c>
      <c r="AQ603" s="215" cm="1">
        <f t="array" aca="1" ref="AQ603" ca="1">IFERROR(INDEX(General!R$33:R$34,$AB603)
*AJ603,0)</f>
        <v>0</v>
      </c>
      <c r="AR603" s="215" cm="1">
        <f t="array" aca="1" ref="AR603" ca="1">IFERROR(INDEX(General!S$33:S$34,$AB603)
*AK603,0)</f>
        <v>0</v>
      </c>
      <c r="AS603" s="155">
        <f t="shared" ca="1" si="438"/>
        <v>0</v>
      </c>
      <c r="AT603" s="165"/>
      <c r="AU603" s="215">
        <f ca="1">IF($AE603=FALSE,AN603*Overheads!$R$24*$V603,
IFERROR(Overheads!$O$49*$V603*AN603,0)
+IFERROR(Overheads!Q$59*$V603*(AN603/Overheads!Q$68),0))</f>
        <v>0</v>
      </c>
      <c r="AV603" s="215">
        <f ca="1">IF($AE603=FALSE,AO603*Overheads!$R$24*$V603,
IFERROR(Overheads!$O$49*$V603*AO603,0)
+IFERROR(Overheads!R$59*$V603*(AO603/Overheads!R$68),0))</f>
        <v>0</v>
      </c>
      <c r="AW603" s="215">
        <f ca="1">IF($AE603=FALSE,AP603*Overheads!$R$24*$V603,
IFERROR(Overheads!$O$49*$V603*AP603,0)
+IFERROR(Overheads!S$59*$V603*(AP603/Overheads!S$68),0))</f>
        <v>0</v>
      </c>
      <c r="AX603" s="215">
        <f ca="1">IF($AE603=FALSE,AQ603*Overheads!$R$24*$V603,
IFERROR(Overheads!$O$49*$V603*AQ603,0)
+IFERROR(Overheads!T$59*$V603*(AQ603/Overheads!T$68),0))</f>
        <v>0</v>
      </c>
      <c r="AY603" s="215">
        <f ca="1">IF($AE603=FALSE,AR603*Overheads!$R$24*$V603,
IFERROR(Overheads!$O$49*$V603*AR603,0)
+IFERROR(Overheads!U$59*$V603*(AR603/Overheads!U$68),0))</f>
        <v>0</v>
      </c>
      <c r="AZ603" s="155">
        <f t="shared" ca="1" si="439"/>
        <v>0</v>
      </c>
      <c r="BA603" s="165"/>
      <c r="BB603" s="215">
        <f ca="1">IF($AE603=FALSE,AN603*Overheads!$S$25,
IFERROR(Overheads!$O$50*AN603,0)
+IFERROR(Overheads!Q$60*(AN603/Overheads!Q$66),0))</f>
        <v>0</v>
      </c>
      <c r="BC603" s="215">
        <f ca="1">IF($AE603=FALSE,AO603*Overheads!$S$25,
IFERROR(Overheads!$O$50*AO603,0)
+IFERROR(Overheads!R$60*(AO603/Overheads!R$66),0))</f>
        <v>0</v>
      </c>
      <c r="BD603" s="215">
        <f ca="1">IF($AE603=FALSE,AP603*Overheads!$S$25,
IFERROR(Overheads!$O$50*AP603,0)
+IFERROR(Overheads!S$60*(AP603/Overheads!S$66),0))</f>
        <v>0</v>
      </c>
      <c r="BE603" s="215">
        <f ca="1">IF($AE603=FALSE,AQ603*Overheads!$S$25,
IFERROR(Overheads!$O$50*AQ603,0)
+IFERROR(Overheads!T$60*(AQ603/Overheads!T$66),0))</f>
        <v>0</v>
      </c>
      <c r="BF603" s="215">
        <f ca="1">IF($AE603=FALSE,AR603*Overheads!$S$25,
IFERROR(Overheads!$O$50*AR603,0)
+IFERROR(Overheads!U$60*(AR603/Overheads!U$66),0))</f>
        <v>0</v>
      </c>
      <c r="BG603" s="155">
        <f t="shared" ca="1" si="440"/>
        <v>0</v>
      </c>
      <c r="BH603" s="165"/>
      <c r="BI603" s="215">
        <f t="shared" ca="1" si="441"/>
        <v>0</v>
      </c>
      <c r="BJ603" s="215">
        <f t="shared" ca="1" si="407"/>
        <v>0</v>
      </c>
      <c r="BK603" s="215">
        <f t="shared" ca="1" si="408"/>
        <v>0</v>
      </c>
      <c r="BL603" s="215">
        <f t="shared" ca="1" si="409"/>
        <v>0</v>
      </c>
      <c r="BM603" s="215">
        <f t="shared" ca="1" si="410"/>
        <v>0</v>
      </c>
      <c r="BN603" s="155">
        <f t="shared" ca="1" si="442"/>
        <v>0</v>
      </c>
      <c r="BO603" s="165"/>
      <c r="BP603" s="187" cm="1">
        <f t="array" ref="BP603">IFERROR(IF($X603=$X602,BP602,INDEX(Forecast_Capex_Input!AC$12:AC$286,$X603)),0)</f>
        <v>0</v>
      </c>
      <c r="BQ603" s="187" cm="1">
        <f t="array" ref="BQ603">IFERROR(IF($X603=$X602,BQ602,INDEX(Forecast_Capex_Input!AD$12:AD$286,$X603)),0)</f>
        <v>0</v>
      </c>
      <c r="BR603" s="187" cm="1">
        <f t="array" ref="BR603">IFERROR(IF($X603=$X602,BR602,INDEX(Forecast_Capex_Input!AE$12:AE$286,$X603)),0)</f>
        <v>0</v>
      </c>
      <c r="BS603" s="187" cm="1">
        <f t="array" ref="BS603">IFERROR(IF($X603=$X602,BS602,INDEX(Forecast_Capex_Input!AF$12:AF$286,$X603)),0)</f>
        <v>0</v>
      </c>
      <c r="BT603" s="187" cm="1">
        <f t="array" ref="BT603">IFERROR(IF($X603=$X602,BT602,INDEX(Forecast_Capex_Input!AG$12:AG$286,$X603)),0)</f>
        <v>0</v>
      </c>
      <c r="BU603" s="165"/>
      <c r="BV603" s="215">
        <f t="shared" si="411"/>
        <v>0</v>
      </c>
      <c r="BW603" s="215">
        <f t="shared" si="412"/>
        <v>0</v>
      </c>
      <c r="BX603" s="215">
        <f t="shared" si="413"/>
        <v>0</v>
      </c>
      <c r="BY603" s="215">
        <f t="shared" si="414"/>
        <v>0</v>
      </c>
      <c r="BZ603" s="215">
        <f t="shared" si="415"/>
        <v>0</v>
      </c>
      <c r="CA603" s="155">
        <f t="shared" si="443"/>
        <v>0</v>
      </c>
      <c r="CB603" s="165"/>
      <c r="CC603" s="215">
        <f t="shared" si="416"/>
        <v>0</v>
      </c>
      <c r="CD603" s="215">
        <f t="shared" si="417"/>
        <v>0</v>
      </c>
      <c r="CE603" s="215">
        <f t="shared" si="418"/>
        <v>0</v>
      </c>
      <c r="CF603" s="215">
        <f t="shared" si="419"/>
        <v>0</v>
      </c>
      <c r="CG603" s="215">
        <f t="shared" si="420"/>
        <v>0</v>
      </c>
      <c r="CH603" s="155">
        <f t="shared" si="444"/>
        <v>0</v>
      </c>
      <c r="CI603" s="165"/>
      <c r="CJ603" s="215">
        <f t="shared" si="421"/>
        <v>0</v>
      </c>
      <c r="CK603" s="215">
        <f t="shared" si="422"/>
        <v>0</v>
      </c>
      <c r="CL603" s="215">
        <f t="shared" si="423"/>
        <v>0</v>
      </c>
      <c r="CM603" s="215">
        <f t="shared" si="424"/>
        <v>0</v>
      </c>
      <c r="CN603" s="215">
        <f t="shared" si="425"/>
        <v>0</v>
      </c>
      <c r="CO603" s="155">
        <f t="shared" si="445"/>
        <v>0</v>
      </c>
      <c r="CP603" s="165"/>
      <c r="CQ603" s="223">
        <f t="shared" si="426"/>
        <v>0</v>
      </c>
      <c r="CR603" s="223">
        <f t="shared" si="427"/>
        <v>0</v>
      </c>
      <c r="CS603" s="223">
        <f t="shared" si="428"/>
        <v>0</v>
      </c>
      <c r="CT603" s="223">
        <f t="shared" si="429"/>
        <v>0</v>
      </c>
      <c r="CU603" s="223">
        <f t="shared" si="430"/>
        <v>0</v>
      </c>
      <c r="CV603" s="155">
        <f t="shared" si="446"/>
        <v>0</v>
      </c>
      <c r="CW603" s="165"/>
      <c r="CX603" s="215">
        <f t="shared" si="447"/>
        <v>0</v>
      </c>
      <c r="CY603" s="215">
        <f t="shared" si="431"/>
        <v>0</v>
      </c>
      <c r="CZ603" s="215">
        <f t="shared" si="432"/>
        <v>0</v>
      </c>
      <c r="DA603" s="215">
        <f t="shared" si="433"/>
        <v>0</v>
      </c>
      <c r="DB603" s="215">
        <f t="shared" si="434"/>
        <v>0</v>
      </c>
      <c r="DC603" s="155">
        <f t="shared" si="448"/>
        <v>0</v>
      </c>
      <c r="DD603" s="165"/>
      <c r="DE603" s="188" t="b" cm="1">
        <f t="array" aca="1" ref="DE603" ca="1">OR($G603=Forecast_Capex_Input!$BF$8:$BF$10)</f>
        <v>0</v>
      </c>
      <c r="DF603" s="188" cm="1">
        <f t="array" aca="1" ref="DF603" ca="1">IFERROR(INDEX(Forecast_Capex_Input!BG$12:BG$286,$X603)
*(INDEX(Forecast_Capex_Input!$H$12:$H$286,$X603)=Repex),0)
*$DE603</f>
        <v>0</v>
      </c>
      <c r="DG603" s="188" cm="1">
        <f t="array" aca="1" ref="DG603" ca="1">IFERROR(INDEX(Forecast_Capex_Input!BH$12:BH$286,$X603)
*(INDEX(Forecast_Capex_Input!$H$12:$H$286,$X603)=Repex),0)
*$DE603</f>
        <v>0</v>
      </c>
      <c r="DH603" s="188" cm="1">
        <f t="array" aca="1" ref="DH603" ca="1">IFERROR(INDEX(Forecast_Capex_Input!BI$12:BI$286,$X603)
*(INDEX(Forecast_Capex_Input!$H$12:$H$286,$X603)=Repex),0)
*$DE603</f>
        <v>0</v>
      </c>
      <c r="DI603" s="188" cm="1">
        <f t="array" aca="1" ref="DI603" ca="1">IFERROR(INDEX(Forecast_Capex_Input!BJ$12:BJ$286,$X603)
*(INDEX(Forecast_Capex_Input!$H$12:$H$286,$X603)=Repex),0)
*$DE603</f>
        <v>0</v>
      </c>
      <c r="DJ603" s="188" cm="1">
        <f t="array" aca="1" ref="DJ603" ca="1">IFERROR(INDEX(Forecast_Capex_Input!BK$12:BK$286,$X603)
*(INDEX(Forecast_Capex_Input!$H$12:$H$286,$X603)=Repex),0)
*$DE603</f>
        <v>0</v>
      </c>
      <c r="DK603" s="188" cm="1">
        <f t="array" aca="1" ref="DK603" ca="1">IFERROR(INDEX(Forecast_Capex_Input!BL$12:BL$286,$X603)
*(INDEX(Forecast_Capex_Input!$H$12:$H$286,$X603)=Repex),0)
*$DE603</f>
        <v>0</v>
      </c>
      <c r="DL603" s="165"/>
      <c r="DM603" s="188" t="b" cm="1">
        <f t="array" aca="1" ref="DM603" ca="1">OR($G603=Forecast_Capex_Input!$BN$8:$BN$9)</f>
        <v>0</v>
      </c>
      <c r="DN603" s="188" cm="1">
        <f t="array" aca="1" ref="DN603" ca="1">IFERROR(INDEX(Forecast_Capex_Input!BO$12:BO$286,$X603)
*(INDEX(Forecast_Capex_Input!$H$12:$H$286,$X603)=Repex),0)
*$DM603</f>
        <v>0</v>
      </c>
      <c r="DO603" s="188" cm="1">
        <f t="array" aca="1" ref="DO603" ca="1">IFERROR(INDEX(Forecast_Capex_Input!BP$12:BP$286,$X603)
*(INDEX(Forecast_Capex_Input!$H$12:$H$286,$X603)=Repex),0)
*$DM603</f>
        <v>0</v>
      </c>
      <c r="DP603" s="188" cm="1">
        <f t="array" aca="1" ref="DP603" ca="1">IFERROR(INDEX(Forecast_Capex_Input!BQ$12:BQ$286,$X603)
*(INDEX(Forecast_Capex_Input!$H$12:$H$286,$X603)=Repex),0)
*$DM603</f>
        <v>0</v>
      </c>
      <c r="DQ603" s="188" cm="1">
        <f t="array" aca="1" ref="DQ603" ca="1">IFERROR(INDEX(Forecast_Capex_Input!BR$12:BR$286,$X603)
*(INDEX(Forecast_Capex_Input!$H$12:$H$286,$X603)=Repex),0)
*$DM603</f>
        <v>0</v>
      </c>
      <c r="DR603" s="188" cm="1">
        <f t="array" aca="1" ref="DR603" ca="1">IFERROR(INDEX(Forecast_Capex_Input!BS$12:BS$286,$X603)
*(INDEX(Forecast_Capex_Input!$H$12:$H$286,$X603)=Repex),0)
*$DM603</f>
        <v>0</v>
      </c>
      <c r="DS603" s="165"/>
      <c r="DT603" s="188" t="b" cm="1">
        <f t="array" aca="1" ref="DT603" ca="1">OR($G603=Forecast_Capex_Input!$BU$8:$BU$10)</f>
        <v>0</v>
      </c>
      <c r="DU603" s="188" cm="1">
        <f t="array" aca="1" ref="DU603" ca="1">IFERROR(INDEX(Forecast_Capex_Input!BV$12:BV$286,$X603)
*(INDEX(Forecast_Capex_Input!$H$12:$H$286,$X603)=Repex),0)
*$DT603</f>
        <v>0</v>
      </c>
      <c r="DV603" s="188" cm="1">
        <f t="array" aca="1" ref="DV603" ca="1">IFERROR(INDEX(Forecast_Capex_Input!BW$12:BW$286,$X603)
*(INDEX(Forecast_Capex_Input!$H$12:$H$286,$X603)=Repex),0)
*$DT603</f>
        <v>0</v>
      </c>
      <c r="DW603" s="188" cm="1">
        <f t="array" aca="1" ref="DW603" ca="1">IFERROR(INDEX(Forecast_Capex_Input!BX$12:BX$286,$X603)
*(INDEX(Forecast_Capex_Input!$H$12:$H$286,$X603)=Repex),0)
*$DT603</f>
        <v>0</v>
      </c>
      <c r="DX603" s="188" cm="1">
        <f t="array" aca="1" ref="DX603" ca="1">IFERROR(INDEX(Forecast_Capex_Input!BY$12:BY$286,$X603)
*(INDEX(Forecast_Capex_Input!$H$12:$H$286,$X603)=Repex),0)
*$DT603</f>
        <v>0</v>
      </c>
      <c r="DY603" s="188" cm="1">
        <f t="array" aca="1" ref="DY603" ca="1">IFERROR(INDEX(Forecast_Capex_Input!BZ$12:BZ$286,$X603)
*(INDEX(Forecast_Capex_Input!$H$12:$H$286,$X603)=Repex),0)
*$DT603</f>
        <v>0</v>
      </c>
      <c r="DZ603" s="188" cm="1">
        <f t="array" aca="1" ref="DZ603" ca="1">IFERROR(INDEX(Forecast_Capex_Input!CA$12:CA$286,$X603)
*(INDEX(Forecast_Capex_Input!$H$12:$H$286,$X603)=Repex),0)
*$DT603</f>
        <v>0</v>
      </c>
      <c r="EA603" s="188" cm="1">
        <f t="array" aca="1" ref="EA603" ca="1">IFERROR(INDEX(Forecast_Capex_Input!CB$12:CB$286,$X603)
*(INDEX(Forecast_Capex_Input!$H$12:$H$286,$X603)=Repex),0)
*$DT603</f>
        <v>0</v>
      </c>
      <c r="EB603" s="188" cm="1">
        <f t="array" aca="1" ref="EB603" ca="1">IFERROR(INDEX(Forecast_Capex_Input!CC$12:CC$286,$X603)
*(INDEX(Forecast_Capex_Input!$H$12:$H$286,$X603)=Repex),0)
*$DT603</f>
        <v>0</v>
      </c>
      <c r="EC603" s="165"/>
      <c r="ED603" s="226" t="str">
        <f t="shared" si="435"/>
        <v>N/A</v>
      </c>
      <c r="EE603" s="174" t="s">
        <v>15</v>
      </c>
    </row>
    <row r="604" spans="3:135" x14ac:dyDescent="0.2">
      <c r="C604" s="174">
        <f t="shared" si="436"/>
        <v>594</v>
      </c>
      <c r="D604" s="167" t="str" cm="1">
        <f t="array" ref="D604">IFERROR(INDEX(Forecast_Capex_Input!$D$12:$D$286,$X604),NA)</f>
        <v>N/A</v>
      </c>
      <c r="E604" s="172" t="str" cm="1">
        <f t="array" ref="E604">IF($X604=NA,NA,INDEX(Forecast_Capex_Input!$E$12:$E$286,$X604))</f>
        <v>N/A</v>
      </c>
      <c r="F604" s="167" t="str" cm="1">
        <f t="array" aca="1" ref="F604" ca="1">IFERROR(INDEX(General!$E$25:$E$26,$Y604),NA)</f>
        <v>N/A</v>
      </c>
      <c r="G604" s="167" t="str" cm="1">
        <f t="array" aca="1" ref="G604" ca="1">IFERROR(INDEX(Forecast_Capex_Input!$AI$11:$BB$11,$AA604),NA)</f>
        <v>N/A</v>
      </c>
      <c r="H604" s="189" t="str" cm="1">
        <f t="array" aca="1" ref="H604" ca="1">IFERROR(INDEX(Forecast_Capex_Input!$AI$12:$BB$286,$X604,$AA604),NA)</f>
        <v>N/A</v>
      </c>
      <c r="I604" s="199" t="str" cm="1">
        <f t="array" ref="I604">IFERROR(INDEX(Forecast_Capex_Input!$F$12:$F$286,$X604),NA)</f>
        <v>N/A</v>
      </c>
      <c r="J604" s="199" t="str" cm="1">
        <f t="array" ref="J604">IFERROR(INDEX(Forecast_Capex_Input!G$12:G$286,$X604),NA)</f>
        <v>N/A</v>
      </c>
      <c r="K604" s="199" t="str" cm="1">
        <f t="array" ref="K604">IFERROR(INDEX(Forecast_Capex_Input!H$12:H$286,$X604),NA)</f>
        <v>N/A</v>
      </c>
      <c r="L604" s="199" t="str" cm="1">
        <f t="array" ref="L604">IFERROR(INDEX(Forecast_Capex_Input!I$12:I$286,$X604),NA)</f>
        <v>N/A</v>
      </c>
      <c r="M604" s="199" t="str" cm="1">
        <f t="array" ref="M604">IFERROR(INDEX(Forecast_Capex_Input!J$12:J$286,$X604),NA)</f>
        <v>N/A</v>
      </c>
      <c r="N604" s="199" t="str" cm="1">
        <f t="array" ref="N604">IFERROR(INDEX(Forecast_Capex_Input!K$12:K$286,$X604),NA)</f>
        <v>N/A</v>
      </c>
      <c r="O604" s="199" t="str" cm="1">
        <f t="array" ref="O604">IFERROR(INDEX(Forecast_Capex_Input!L$12:L$286,$X604),NA)</f>
        <v>N/A</v>
      </c>
      <c r="P604" s="199" t="str" cm="1">
        <f t="array" ref="P604">IFERROR(INDEX(Forecast_Capex_Input!M$12:M$286,$X604),NA)</f>
        <v>N/A</v>
      </c>
      <c r="Q604" s="172" t="str" cm="1">
        <f t="array" ref="Q604">IFERROR(INDEX(Forecast_Capex_Input!N$12:N$286,$X604),NA)</f>
        <v>N/A</v>
      </c>
      <c r="R604" s="265" cm="1">
        <f t="array" ref="R604">IFERROR(INDEX(Forecast_Capex_Input!O$12:O$286,$X604),0)</f>
        <v>0</v>
      </c>
      <c r="S604" s="172" cm="1">
        <f t="array" ref="S604">IFERROR(INDEX(Forecast_Capex_Input!P$12:P$286,$X604),0)</f>
        <v>0</v>
      </c>
      <c r="T604" s="199" t="str" cm="1">
        <f t="array" aca="1" ref="T604" ca="1">IFERROR(INDEX(General!$K$84:$K$103,$AA604),NA)</f>
        <v>N/A</v>
      </c>
      <c r="U604" s="188" cm="1">
        <f t="array" aca="1" ref="U604" ca="1">IFERROR(
IF($F604=General!$E$25,INDEX(Forecast_Capex_Input!S$12:S$286,$X604),
INDEX(Forecast_Capex_Input!T$12:T$286,$X604)),0)</f>
        <v>0</v>
      </c>
      <c r="V604" s="222" t="b">
        <f>IFERROR(INDEX(Overheads!$T$19:$T$26,MATCH($I604,Overheads!$E$19:$E$26,0)),FALSE)</f>
        <v>0</v>
      </c>
      <c r="W604" s="165"/>
      <c r="X604" s="174" t="str">
        <f>IFERROR(
IF(MATCH($C604,Forecast_Capex_Input!$CI$12:$CI$286,1)+1&gt;MAX(Forecast_Capex_Input!$C$12:$C$286),NA,
MATCH($C604,Forecast_Capex_Input!$CI$12:$CI$286,1)+1),1)</f>
        <v>N/A</v>
      </c>
      <c r="Y604" s="174" t="str" cm="1">
        <f t="array" aca="1" ref="Y604" ca="1">IFERROR(
IF(X603&lt;&gt;X604,1,
IF(COUNTIF(OFFSET(Y603,0,0,-INDEX(Forecast_Capex_Input!$CG$12:$CG$286,$X604)),Y603)=INDEX(Forecast_Capex_Input!$CG$12:$CG$286,$X604),Y603+1,Y603)),NA)</f>
        <v>N/A</v>
      </c>
      <c r="Z604" s="174" t="str" cm="1">
        <f t="array" ref="Z604">IFERROR($C604-IF($X604=1,1,INDEX(Forecast_Capex_Input!$CI$12:$CI$286,$X604-1))+1,NA)</f>
        <v>N/A</v>
      </c>
      <c r="AA604" s="174" t="str" cm="1">
        <f t="array" aca="1" ref="AA604" ca="1">IFERROR(IF(Y604=1,
INDEX(Forecast_Capex_Input!$AI$10:$BB$10,SMALL(IF(INDEX(Forecast_Capex_Input!$AI$12:$BB$286,$X604,0)&gt;0,COLUMN(Forecast_Capex_Input!$AI$10:$BB$10)-COLUMN(Forecast_Capex_Input!$AI$12)+1),ROWS(OFFSET(AA603,0,0,-$Z604)))),
OFFSET(AA603,-INDEX(Forecast_Capex_Input!$CG$12:$CG$286,$X604)+1,0)),NA)</f>
        <v>N/A</v>
      </c>
      <c r="AB604" s="174" t="str">
        <f t="shared" ca="1" si="405"/>
        <v>N/A</v>
      </c>
      <c r="AC604" s="222" t="b">
        <f t="shared" si="437"/>
        <v>0</v>
      </c>
      <c r="AD604" s="220" t="b">
        <v>0</v>
      </c>
      <c r="AE604" s="222" t="b">
        <f t="shared" si="406"/>
        <v>1</v>
      </c>
      <c r="AF604" s="165"/>
      <c r="AG604" s="215">
        <v>0</v>
      </c>
      <c r="AH604" s="215">
        <v>0</v>
      </c>
      <c r="AI604" s="215">
        <v>0</v>
      </c>
      <c r="AJ604" s="215">
        <v>0</v>
      </c>
      <c r="AK604" s="215">
        <v>0</v>
      </c>
      <c r="AL604" s="155">
        <v>0</v>
      </c>
      <c r="AM604" s="165"/>
      <c r="AN604" s="215" cm="1">
        <f t="array" aca="1" ref="AN604" ca="1">IFERROR(INDEX(General!O$33:O$34,$AB604)
*AG604,0)</f>
        <v>0</v>
      </c>
      <c r="AO604" s="215" cm="1">
        <f t="array" aca="1" ref="AO604" ca="1">IFERROR(INDEX(General!P$33:P$34,$AB604)
*AH604,0)</f>
        <v>0</v>
      </c>
      <c r="AP604" s="215" cm="1">
        <f t="array" aca="1" ref="AP604" ca="1">IFERROR(INDEX(General!Q$33:Q$34,$AB604)
*AI604,0)</f>
        <v>0</v>
      </c>
      <c r="AQ604" s="215" cm="1">
        <f t="array" aca="1" ref="AQ604" ca="1">IFERROR(INDEX(General!R$33:R$34,$AB604)
*AJ604,0)</f>
        <v>0</v>
      </c>
      <c r="AR604" s="215" cm="1">
        <f t="array" aca="1" ref="AR604" ca="1">IFERROR(INDEX(General!S$33:S$34,$AB604)
*AK604,0)</f>
        <v>0</v>
      </c>
      <c r="AS604" s="155">
        <f t="shared" ca="1" si="438"/>
        <v>0</v>
      </c>
      <c r="AT604" s="165"/>
      <c r="AU604" s="215">
        <f ca="1">IF($AE604=FALSE,AN604*Overheads!$R$24*$V604,
IFERROR(Overheads!$O$49*$V604*AN604,0)
+IFERROR(Overheads!Q$59*$V604*(AN604/Overheads!Q$68),0))</f>
        <v>0</v>
      </c>
      <c r="AV604" s="215">
        <f ca="1">IF($AE604=FALSE,AO604*Overheads!$R$24*$V604,
IFERROR(Overheads!$O$49*$V604*AO604,0)
+IFERROR(Overheads!R$59*$V604*(AO604/Overheads!R$68),0))</f>
        <v>0</v>
      </c>
      <c r="AW604" s="215">
        <f ca="1">IF($AE604=FALSE,AP604*Overheads!$R$24*$V604,
IFERROR(Overheads!$O$49*$V604*AP604,0)
+IFERROR(Overheads!S$59*$V604*(AP604/Overheads!S$68),0))</f>
        <v>0</v>
      </c>
      <c r="AX604" s="215">
        <f ca="1">IF($AE604=FALSE,AQ604*Overheads!$R$24*$V604,
IFERROR(Overheads!$O$49*$V604*AQ604,0)
+IFERROR(Overheads!T$59*$V604*(AQ604/Overheads!T$68),0))</f>
        <v>0</v>
      </c>
      <c r="AY604" s="215">
        <f ca="1">IF($AE604=FALSE,AR604*Overheads!$R$24*$V604,
IFERROR(Overheads!$O$49*$V604*AR604,0)
+IFERROR(Overheads!U$59*$V604*(AR604/Overheads!U$68),0))</f>
        <v>0</v>
      </c>
      <c r="AZ604" s="155">
        <f t="shared" ca="1" si="439"/>
        <v>0</v>
      </c>
      <c r="BA604" s="165"/>
      <c r="BB604" s="215">
        <f ca="1">IF($AE604=FALSE,AN604*Overheads!$S$25,
IFERROR(Overheads!$O$50*AN604,0)
+IFERROR(Overheads!Q$60*(AN604/Overheads!Q$66),0))</f>
        <v>0</v>
      </c>
      <c r="BC604" s="215">
        <f ca="1">IF($AE604=FALSE,AO604*Overheads!$S$25,
IFERROR(Overheads!$O$50*AO604,0)
+IFERROR(Overheads!R$60*(AO604/Overheads!R$66),0))</f>
        <v>0</v>
      </c>
      <c r="BD604" s="215">
        <f ca="1">IF($AE604=FALSE,AP604*Overheads!$S$25,
IFERROR(Overheads!$O$50*AP604,0)
+IFERROR(Overheads!S$60*(AP604/Overheads!S$66),0))</f>
        <v>0</v>
      </c>
      <c r="BE604" s="215">
        <f ca="1">IF($AE604=FALSE,AQ604*Overheads!$S$25,
IFERROR(Overheads!$O$50*AQ604,0)
+IFERROR(Overheads!T$60*(AQ604/Overheads!T$66),0))</f>
        <v>0</v>
      </c>
      <c r="BF604" s="215">
        <f ca="1">IF($AE604=FALSE,AR604*Overheads!$S$25,
IFERROR(Overheads!$O$50*AR604,0)
+IFERROR(Overheads!U$60*(AR604/Overheads!U$66),0))</f>
        <v>0</v>
      </c>
      <c r="BG604" s="155">
        <f t="shared" ca="1" si="440"/>
        <v>0</v>
      </c>
      <c r="BH604" s="165"/>
      <c r="BI604" s="215">
        <f t="shared" ca="1" si="441"/>
        <v>0</v>
      </c>
      <c r="BJ604" s="215">
        <f t="shared" ca="1" si="407"/>
        <v>0</v>
      </c>
      <c r="BK604" s="215">
        <f t="shared" ca="1" si="408"/>
        <v>0</v>
      </c>
      <c r="BL604" s="215">
        <f t="shared" ca="1" si="409"/>
        <v>0</v>
      </c>
      <c r="BM604" s="215">
        <f t="shared" ca="1" si="410"/>
        <v>0</v>
      </c>
      <c r="BN604" s="155">
        <f t="shared" ca="1" si="442"/>
        <v>0</v>
      </c>
      <c r="BO604" s="165"/>
      <c r="BP604" s="187" cm="1">
        <f t="array" ref="BP604">IFERROR(IF($X604=$X603,BP603,INDEX(Forecast_Capex_Input!AC$12:AC$286,$X604)),0)</f>
        <v>0</v>
      </c>
      <c r="BQ604" s="187" cm="1">
        <f t="array" ref="BQ604">IFERROR(IF($X604=$X603,BQ603,INDEX(Forecast_Capex_Input!AD$12:AD$286,$X604)),0)</f>
        <v>0</v>
      </c>
      <c r="BR604" s="187" cm="1">
        <f t="array" ref="BR604">IFERROR(IF($X604=$X603,BR603,INDEX(Forecast_Capex_Input!AE$12:AE$286,$X604)),0)</f>
        <v>0</v>
      </c>
      <c r="BS604" s="187" cm="1">
        <f t="array" ref="BS604">IFERROR(IF($X604=$X603,BS603,INDEX(Forecast_Capex_Input!AF$12:AF$286,$X604)),0)</f>
        <v>0</v>
      </c>
      <c r="BT604" s="187" cm="1">
        <f t="array" ref="BT604">IFERROR(IF($X604=$X603,BT603,INDEX(Forecast_Capex_Input!AG$12:AG$286,$X604)),0)</f>
        <v>0</v>
      </c>
      <c r="BU604" s="165"/>
      <c r="BV604" s="215">
        <f t="shared" si="411"/>
        <v>0</v>
      </c>
      <c r="BW604" s="215">
        <f t="shared" si="412"/>
        <v>0</v>
      </c>
      <c r="BX604" s="215">
        <f t="shared" si="413"/>
        <v>0</v>
      </c>
      <c r="BY604" s="215">
        <f t="shared" si="414"/>
        <v>0</v>
      </c>
      <c r="BZ604" s="215">
        <f t="shared" si="415"/>
        <v>0</v>
      </c>
      <c r="CA604" s="155">
        <f t="shared" si="443"/>
        <v>0</v>
      </c>
      <c r="CB604" s="165"/>
      <c r="CC604" s="215">
        <f t="shared" si="416"/>
        <v>0</v>
      </c>
      <c r="CD604" s="215">
        <f t="shared" si="417"/>
        <v>0</v>
      </c>
      <c r="CE604" s="215">
        <f t="shared" si="418"/>
        <v>0</v>
      </c>
      <c r="CF604" s="215">
        <f t="shared" si="419"/>
        <v>0</v>
      </c>
      <c r="CG604" s="215">
        <f t="shared" si="420"/>
        <v>0</v>
      </c>
      <c r="CH604" s="155">
        <f t="shared" si="444"/>
        <v>0</v>
      </c>
      <c r="CI604" s="165"/>
      <c r="CJ604" s="215">
        <f t="shared" si="421"/>
        <v>0</v>
      </c>
      <c r="CK604" s="215">
        <f t="shared" si="422"/>
        <v>0</v>
      </c>
      <c r="CL604" s="215">
        <f t="shared" si="423"/>
        <v>0</v>
      </c>
      <c r="CM604" s="215">
        <f t="shared" si="424"/>
        <v>0</v>
      </c>
      <c r="CN604" s="215">
        <f t="shared" si="425"/>
        <v>0</v>
      </c>
      <c r="CO604" s="155">
        <f t="shared" si="445"/>
        <v>0</v>
      </c>
      <c r="CP604" s="165"/>
      <c r="CQ604" s="223">
        <f t="shared" si="426"/>
        <v>0</v>
      </c>
      <c r="CR604" s="223">
        <f t="shared" si="427"/>
        <v>0</v>
      </c>
      <c r="CS604" s="223">
        <f t="shared" si="428"/>
        <v>0</v>
      </c>
      <c r="CT604" s="223">
        <f t="shared" si="429"/>
        <v>0</v>
      </c>
      <c r="CU604" s="223">
        <f t="shared" si="430"/>
        <v>0</v>
      </c>
      <c r="CV604" s="155">
        <f t="shared" si="446"/>
        <v>0</v>
      </c>
      <c r="CW604" s="165"/>
      <c r="CX604" s="215">
        <f t="shared" si="447"/>
        <v>0</v>
      </c>
      <c r="CY604" s="215">
        <f t="shared" si="431"/>
        <v>0</v>
      </c>
      <c r="CZ604" s="215">
        <f t="shared" si="432"/>
        <v>0</v>
      </c>
      <c r="DA604" s="215">
        <f t="shared" si="433"/>
        <v>0</v>
      </c>
      <c r="DB604" s="215">
        <f t="shared" si="434"/>
        <v>0</v>
      </c>
      <c r="DC604" s="155">
        <f t="shared" si="448"/>
        <v>0</v>
      </c>
      <c r="DD604" s="165"/>
      <c r="DE604" s="188" t="b" cm="1">
        <f t="array" aca="1" ref="DE604" ca="1">OR($G604=Forecast_Capex_Input!$BF$8:$BF$10)</f>
        <v>0</v>
      </c>
      <c r="DF604" s="188" cm="1">
        <f t="array" aca="1" ref="DF604" ca="1">IFERROR(INDEX(Forecast_Capex_Input!BG$12:BG$286,$X604)
*(INDEX(Forecast_Capex_Input!$H$12:$H$286,$X604)=Repex),0)
*$DE604</f>
        <v>0</v>
      </c>
      <c r="DG604" s="188" cm="1">
        <f t="array" aca="1" ref="DG604" ca="1">IFERROR(INDEX(Forecast_Capex_Input!BH$12:BH$286,$X604)
*(INDEX(Forecast_Capex_Input!$H$12:$H$286,$X604)=Repex),0)
*$DE604</f>
        <v>0</v>
      </c>
      <c r="DH604" s="188" cm="1">
        <f t="array" aca="1" ref="DH604" ca="1">IFERROR(INDEX(Forecast_Capex_Input!BI$12:BI$286,$X604)
*(INDEX(Forecast_Capex_Input!$H$12:$H$286,$X604)=Repex),0)
*$DE604</f>
        <v>0</v>
      </c>
      <c r="DI604" s="188" cm="1">
        <f t="array" aca="1" ref="DI604" ca="1">IFERROR(INDEX(Forecast_Capex_Input!BJ$12:BJ$286,$X604)
*(INDEX(Forecast_Capex_Input!$H$12:$H$286,$X604)=Repex),0)
*$DE604</f>
        <v>0</v>
      </c>
      <c r="DJ604" s="188" cm="1">
        <f t="array" aca="1" ref="DJ604" ca="1">IFERROR(INDEX(Forecast_Capex_Input!BK$12:BK$286,$X604)
*(INDEX(Forecast_Capex_Input!$H$12:$H$286,$X604)=Repex),0)
*$DE604</f>
        <v>0</v>
      </c>
      <c r="DK604" s="188" cm="1">
        <f t="array" aca="1" ref="DK604" ca="1">IFERROR(INDEX(Forecast_Capex_Input!BL$12:BL$286,$X604)
*(INDEX(Forecast_Capex_Input!$H$12:$H$286,$X604)=Repex),0)
*$DE604</f>
        <v>0</v>
      </c>
      <c r="DL604" s="165"/>
      <c r="DM604" s="188" t="b" cm="1">
        <f t="array" aca="1" ref="DM604" ca="1">OR($G604=Forecast_Capex_Input!$BN$8:$BN$9)</f>
        <v>0</v>
      </c>
      <c r="DN604" s="188" cm="1">
        <f t="array" aca="1" ref="DN604" ca="1">IFERROR(INDEX(Forecast_Capex_Input!BO$12:BO$286,$X604)
*(INDEX(Forecast_Capex_Input!$H$12:$H$286,$X604)=Repex),0)
*$DM604</f>
        <v>0</v>
      </c>
      <c r="DO604" s="188" cm="1">
        <f t="array" aca="1" ref="DO604" ca="1">IFERROR(INDEX(Forecast_Capex_Input!BP$12:BP$286,$X604)
*(INDEX(Forecast_Capex_Input!$H$12:$H$286,$X604)=Repex),0)
*$DM604</f>
        <v>0</v>
      </c>
      <c r="DP604" s="188" cm="1">
        <f t="array" aca="1" ref="DP604" ca="1">IFERROR(INDEX(Forecast_Capex_Input!BQ$12:BQ$286,$X604)
*(INDEX(Forecast_Capex_Input!$H$12:$H$286,$X604)=Repex),0)
*$DM604</f>
        <v>0</v>
      </c>
      <c r="DQ604" s="188" cm="1">
        <f t="array" aca="1" ref="DQ604" ca="1">IFERROR(INDEX(Forecast_Capex_Input!BR$12:BR$286,$X604)
*(INDEX(Forecast_Capex_Input!$H$12:$H$286,$X604)=Repex),0)
*$DM604</f>
        <v>0</v>
      </c>
      <c r="DR604" s="188" cm="1">
        <f t="array" aca="1" ref="DR604" ca="1">IFERROR(INDEX(Forecast_Capex_Input!BS$12:BS$286,$X604)
*(INDEX(Forecast_Capex_Input!$H$12:$H$286,$X604)=Repex),0)
*$DM604</f>
        <v>0</v>
      </c>
      <c r="DS604" s="165"/>
      <c r="DT604" s="188" t="b" cm="1">
        <f t="array" aca="1" ref="DT604" ca="1">OR($G604=Forecast_Capex_Input!$BU$8:$BU$10)</f>
        <v>0</v>
      </c>
      <c r="DU604" s="188" cm="1">
        <f t="array" aca="1" ref="DU604" ca="1">IFERROR(INDEX(Forecast_Capex_Input!BV$12:BV$286,$X604)
*(INDEX(Forecast_Capex_Input!$H$12:$H$286,$X604)=Repex),0)
*$DT604</f>
        <v>0</v>
      </c>
      <c r="DV604" s="188" cm="1">
        <f t="array" aca="1" ref="DV604" ca="1">IFERROR(INDEX(Forecast_Capex_Input!BW$12:BW$286,$X604)
*(INDEX(Forecast_Capex_Input!$H$12:$H$286,$X604)=Repex),0)
*$DT604</f>
        <v>0</v>
      </c>
      <c r="DW604" s="188" cm="1">
        <f t="array" aca="1" ref="DW604" ca="1">IFERROR(INDEX(Forecast_Capex_Input!BX$12:BX$286,$X604)
*(INDEX(Forecast_Capex_Input!$H$12:$H$286,$X604)=Repex),0)
*$DT604</f>
        <v>0</v>
      </c>
      <c r="DX604" s="188" cm="1">
        <f t="array" aca="1" ref="DX604" ca="1">IFERROR(INDEX(Forecast_Capex_Input!BY$12:BY$286,$X604)
*(INDEX(Forecast_Capex_Input!$H$12:$H$286,$X604)=Repex),0)
*$DT604</f>
        <v>0</v>
      </c>
      <c r="DY604" s="188" cm="1">
        <f t="array" aca="1" ref="DY604" ca="1">IFERROR(INDEX(Forecast_Capex_Input!BZ$12:BZ$286,$X604)
*(INDEX(Forecast_Capex_Input!$H$12:$H$286,$X604)=Repex),0)
*$DT604</f>
        <v>0</v>
      </c>
      <c r="DZ604" s="188" cm="1">
        <f t="array" aca="1" ref="DZ604" ca="1">IFERROR(INDEX(Forecast_Capex_Input!CA$12:CA$286,$X604)
*(INDEX(Forecast_Capex_Input!$H$12:$H$286,$X604)=Repex),0)
*$DT604</f>
        <v>0</v>
      </c>
      <c r="EA604" s="188" cm="1">
        <f t="array" aca="1" ref="EA604" ca="1">IFERROR(INDEX(Forecast_Capex_Input!CB$12:CB$286,$X604)
*(INDEX(Forecast_Capex_Input!$H$12:$H$286,$X604)=Repex),0)
*$DT604</f>
        <v>0</v>
      </c>
      <c r="EB604" s="188" cm="1">
        <f t="array" aca="1" ref="EB604" ca="1">IFERROR(INDEX(Forecast_Capex_Input!CC$12:CC$286,$X604)
*(INDEX(Forecast_Capex_Input!$H$12:$H$286,$X604)=Repex),0)
*$DT604</f>
        <v>0</v>
      </c>
      <c r="EC604" s="165"/>
      <c r="ED604" s="226" t="str">
        <f t="shared" si="435"/>
        <v>N/A</v>
      </c>
      <c r="EE604" s="174" t="s">
        <v>15</v>
      </c>
    </row>
    <row r="605" spans="3:135" x14ac:dyDescent="0.2">
      <c r="C605" s="174">
        <f t="shared" si="436"/>
        <v>595</v>
      </c>
      <c r="D605" s="167" t="str" cm="1">
        <f t="array" ref="D605">IFERROR(INDEX(Forecast_Capex_Input!$D$12:$D$286,$X605),NA)</f>
        <v>N/A</v>
      </c>
      <c r="E605" s="172" t="str" cm="1">
        <f t="array" ref="E605">IF($X605=NA,NA,INDEX(Forecast_Capex_Input!$E$12:$E$286,$X605))</f>
        <v>N/A</v>
      </c>
      <c r="F605" s="167" t="str" cm="1">
        <f t="array" aca="1" ref="F605" ca="1">IFERROR(INDEX(General!$E$25:$E$26,$Y605),NA)</f>
        <v>N/A</v>
      </c>
      <c r="G605" s="167" t="str" cm="1">
        <f t="array" aca="1" ref="G605" ca="1">IFERROR(INDEX(Forecast_Capex_Input!$AI$11:$BB$11,$AA605),NA)</f>
        <v>N/A</v>
      </c>
      <c r="H605" s="189" t="str" cm="1">
        <f t="array" aca="1" ref="H605" ca="1">IFERROR(INDEX(Forecast_Capex_Input!$AI$12:$BB$286,$X605,$AA605),NA)</f>
        <v>N/A</v>
      </c>
      <c r="I605" s="199" t="str" cm="1">
        <f t="array" ref="I605">IFERROR(INDEX(Forecast_Capex_Input!$F$12:$F$286,$X605),NA)</f>
        <v>N/A</v>
      </c>
      <c r="J605" s="199" t="str" cm="1">
        <f t="array" ref="J605">IFERROR(INDEX(Forecast_Capex_Input!G$12:G$286,$X605),NA)</f>
        <v>N/A</v>
      </c>
      <c r="K605" s="199" t="str" cm="1">
        <f t="array" ref="K605">IFERROR(INDEX(Forecast_Capex_Input!H$12:H$286,$X605),NA)</f>
        <v>N/A</v>
      </c>
      <c r="L605" s="199" t="str" cm="1">
        <f t="array" ref="L605">IFERROR(INDEX(Forecast_Capex_Input!I$12:I$286,$X605),NA)</f>
        <v>N/A</v>
      </c>
      <c r="M605" s="199" t="str" cm="1">
        <f t="array" ref="M605">IFERROR(INDEX(Forecast_Capex_Input!J$12:J$286,$X605),NA)</f>
        <v>N/A</v>
      </c>
      <c r="N605" s="199" t="str" cm="1">
        <f t="array" ref="N605">IFERROR(INDEX(Forecast_Capex_Input!K$12:K$286,$X605),NA)</f>
        <v>N/A</v>
      </c>
      <c r="O605" s="199" t="str" cm="1">
        <f t="array" ref="O605">IFERROR(INDEX(Forecast_Capex_Input!L$12:L$286,$X605),NA)</f>
        <v>N/A</v>
      </c>
      <c r="P605" s="199" t="str" cm="1">
        <f t="array" ref="P605">IFERROR(INDEX(Forecast_Capex_Input!M$12:M$286,$X605),NA)</f>
        <v>N/A</v>
      </c>
      <c r="Q605" s="172" t="str" cm="1">
        <f t="array" ref="Q605">IFERROR(INDEX(Forecast_Capex_Input!N$12:N$286,$X605),NA)</f>
        <v>N/A</v>
      </c>
      <c r="R605" s="265" cm="1">
        <f t="array" ref="R605">IFERROR(INDEX(Forecast_Capex_Input!O$12:O$286,$X605),0)</f>
        <v>0</v>
      </c>
      <c r="S605" s="172" cm="1">
        <f t="array" ref="S605">IFERROR(INDEX(Forecast_Capex_Input!P$12:P$286,$X605),0)</f>
        <v>0</v>
      </c>
      <c r="T605" s="199" t="str" cm="1">
        <f t="array" aca="1" ref="T605" ca="1">IFERROR(INDEX(General!$K$84:$K$103,$AA605),NA)</f>
        <v>N/A</v>
      </c>
      <c r="U605" s="188" cm="1">
        <f t="array" aca="1" ref="U605" ca="1">IFERROR(
IF($F605=General!$E$25,INDEX(Forecast_Capex_Input!S$12:S$286,$X605),
INDEX(Forecast_Capex_Input!T$12:T$286,$X605)),0)</f>
        <v>0</v>
      </c>
      <c r="V605" s="222" t="b">
        <f>IFERROR(INDEX(Overheads!$T$19:$T$26,MATCH($I605,Overheads!$E$19:$E$26,0)),FALSE)</f>
        <v>0</v>
      </c>
      <c r="W605" s="165"/>
      <c r="X605" s="174" t="str">
        <f>IFERROR(
IF(MATCH($C605,Forecast_Capex_Input!$CI$12:$CI$286,1)+1&gt;MAX(Forecast_Capex_Input!$C$12:$C$286),NA,
MATCH($C605,Forecast_Capex_Input!$CI$12:$CI$286,1)+1),1)</f>
        <v>N/A</v>
      </c>
      <c r="Y605" s="174" t="str" cm="1">
        <f t="array" aca="1" ref="Y605" ca="1">IFERROR(
IF(X604&lt;&gt;X605,1,
IF(COUNTIF(OFFSET(Y604,0,0,-INDEX(Forecast_Capex_Input!$CG$12:$CG$286,$X605)),Y604)=INDEX(Forecast_Capex_Input!$CG$12:$CG$286,$X605),Y604+1,Y604)),NA)</f>
        <v>N/A</v>
      </c>
      <c r="Z605" s="174" t="str" cm="1">
        <f t="array" ref="Z605">IFERROR($C605-IF($X605=1,1,INDEX(Forecast_Capex_Input!$CI$12:$CI$286,$X605-1))+1,NA)</f>
        <v>N/A</v>
      </c>
      <c r="AA605" s="174" t="str" cm="1">
        <f t="array" aca="1" ref="AA605" ca="1">IFERROR(IF(Y605=1,
INDEX(Forecast_Capex_Input!$AI$10:$BB$10,SMALL(IF(INDEX(Forecast_Capex_Input!$AI$12:$BB$286,$X605,0)&gt;0,COLUMN(Forecast_Capex_Input!$AI$10:$BB$10)-COLUMN(Forecast_Capex_Input!$AI$12)+1),ROWS(OFFSET(AA604,0,0,-$Z605)))),
OFFSET(AA604,-INDEX(Forecast_Capex_Input!$CG$12:$CG$286,$X605)+1,0)),NA)</f>
        <v>N/A</v>
      </c>
      <c r="AB605" s="174" t="str">
        <f t="shared" ca="1" si="405"/>
        <v>N/A</v>
      </c>
      <c r="AC605" s="222" t="b">
        <f t="shared" si="437"/>
        <v>0</v>
      </c>
      <c r="AD605" s="220" t="b">
        <v>0</v>
      </c>
      <c r="AE605" s="222" t="b">
        <f t="shared" si="406"/>
        <v>1</v>
      </c>
      <c r="AF605" s="165"/>
      <c r="AG605" s="215">
        <v>0</v>
      </c>
      <c r="AH605" s="215">
        <v>0</v>
      </c>
      <c r="AI605" s="215">
        <v>0</v>
      </c>
      <c r="AJ605" s="215">
        <v>0</v>
      </c>
      <c r="AK605" s="215">
        <v>0</v>
      </c>
      <c r="AL605" s="155">
        <v>0</v>
      </c>
      <c r="AM605" s="165"/>
      <c r="AN605" s="215" cm="1">
        <f t="array" aca="1" ref="AN605" ca="1">IFERROR(INDEX(General!O$33:O$34,$AB605)
*AG605,0)</f>
        <v>0</v>
      </c>
      <c r="AO605" s="215" cm="1">
        <f t="array" aca="1" ref="AO605" ca="1">IFERROR(INDEX(General!P$33:P$34,$AB605)
*AH605,0)</f>
        <v>0</v>
      </c>
      <c r="AP605" s="215" cm="1">
        <f t="array" aca="1" ref="AP605" ca="1">IFERROR(INDEX(General!Q$33:Q$34,$AB605)
*AI605,0)</f>
        <v>0</v>
      </c>
      <c r="AQ605" s="215" cm="1">
        <f t="array" aca="1" ref="AQ605" ca="1">IFERROR(INDEX(General!R$33:R$34,$AB605)
*AJ605,0)</f>
        <v>0</v>
      </c>
      <c r="AR605" s="215" cm="1">
        <f t="array" aca="1" ref="AR605" ca="1">IFERROR(INDEX(General!S$33:S$34,$AB605)
*AK605,0)</f>
        <v>0</v>
      </c>
      <c r="AS605" s="155">
        <f t="shared" ca="1" si="438"/>
        <v>0</v>
      </c>
      <c r="AT605" s="165"/>
      <c r="AU605" s="215">
        <f ca="1">IF($AE605=FALSE,AN605*Overheads!$R$24*$V605,
IFERROR(Overheads!$O$49*$V605*AN605,0)
+IFERROR(Overheads!Q$59*$V605*(AN605/Overheads!Q$68),0))</f>
        <v>0</v>
      </c>
      <c r="AV605" s="215">
        <f ca="1">IF($AE605=FALSE,AO605*Overheads!$R$24*$V605,
IFERROR(Overheads!$O$49*$V605*AO605,0)
+IFERROR(Overheads!R$59*$V605*(AO605/Overheads!R$68),0))</f>
        <v>0</v>
      </c>
      <c r="AW605" s="215">
        <f ca="1">IF($AE605=FALSE,AP605*Overheads!$R$24*$V605,
IFERROR(Overheads!$O$49*$V605*AP605,0)
+IFERROR(Overheads!S$59*$V605*(AP605/Overheads!S$68),0))</f>
        <v>0</v>
      </c>
      <c r="AX605" s="215">
        <f ca="1">IF($AE605=FALSE,AQ605*Overheads!$R$24*$V605,
IFERROR(Overheads!$O$49*$V605*AQ605,0)
+IFERROR(Overheads!T$59*$V605*(AQ605/Overheads!T$68),0))</f>
        <v>0</v>
      </c>
      <c r="AY605" s="215">
        <f ca="1">IF($AE605=FALSE,AR605*Overheads!$R$24*$V605,
IFERROR(Overheads!$O$49*$V605*AR605,0)
+IFERROR(Overheads!U$59*$V605*(AR605/Overheads!U$68),0))</f>
        <v>0</v>
      </c>
      <c r="AZ605" s="155">
        <f t="shared" ca="1" si="439"/>
        <v>0</v>
      </c>
      <c r="BA605" s="165"/>
      <c r="BB605" s="215">
        <f ca="1">IF($AE605=FALSE,AN605*Overheads!$S$25,
IFERROR(Overheads!$O$50*AN605,0)
+IFERROR(Overheads!Q$60*(AN605/Overheads!Q$66),0))</f>
        <v>0</v>
      </c>
      <c r="BC605" s="215">
        <f ca="1">IF($AE605=FALSE,AO605*Overheads!$S$25,
IFERROR(Overheads!$O$50*AO605,0)
+IFERROR(Overheads!R$60*(AO605/Overheads!R$66),0))</f>
        <v>0</v>
      </c>
      <c r="BD605" s="215">
        <f ca="1">IF($AE605=FALSE,AP605*Overheads!$S$25,
IFERROR(Overheads!$O$50*AP605,0)
+IFERROR(Overheads!S$60*(AP605/Overheads!S$66),0))</f>
        <v>0</v>
      </c>
      <c r="BE605" s="215">
        <f ca="1">IF($AE605=FALSE,AQ605*Overheads!$S$25,
IFERROR(Overheads!$O$50*AQ605,0)
+IFERROR(Overheads!T$60*(AQ605/Overheads!T$66),0))</f>
        <v>0</v>
      </c>
      <c r="BF605" s="215">
        <f ca="1">IF($AE605=FALSE,AR605*Overheads!$S$25,
IFERROR(Overheads!$O$50*AR605,0)
+IFERROR(Overheads!U$60*(AR605/Overheads!U$66),0))</f>
        <v>0</v>
      </c>
      <c r="BG605" s="155">
        <f t="shared" ca="1" si="440"/>
        <v>0</v>
      </c>
      <c r="BH605" s="165"/>
      <c r="BI605" s="215">
        <f t="shared" ca="1" si="441"/>
        <v>0</v>
      </c>
      <c r="BJ605" s="215">
        <f t="shared" ca="1" si="407"/>
        <v>0</v>
      </c>
      <c r="BK605" s="215">
        <f t="shared" ca="1" si="408"/>
        <v>0</v>
      </c>
      <c r="BL605" s="215">
        <f t="shared" ca="1" si="409"/>
        <v>0</v>
      </c>
      <c r="BM605" s="215">
        <f t="shared" ca="1" si="410"/>
        <v>0</v>
      </c>
      <c r="BN605" s="155">
        <f t="shared" ca="1" si="442"/>
        <v>0</v>
      </c>
      <c r="BO605" s="165"/>
      <c r="BP605" s="187" cm="1">
        <f t="array" ref="BP605">IFERROR(IF($X605=$X604,BP604,INDEX(Forecast_Capex_Input!AC$12:AC$286,$X605)),0)</f>
        <v>0</v>
      </c>
      <c r="BQ605" s="187" cm="1">
        <f t="array" ref="BQ605">IFERROR(IF($X605=$X604,BQ604,INDEX(Forecast_Capex_Input!AD$12:AD$286,$X605)),0)</f>
        <v>0</v>
      </c>
      <c r="BR605" s="187" cm="1">
        <f t="array" ref="BR605">IFERROR(IF($X605=$X604,BR604,INDEX(Forecast_Capex_Input!AE$12:AE$286,$X605)),0)</f>
        <v>0</v>
      </c>
      <c r="BS605" s="187" cm="1">
        <f t="array" ref="BS605">IFERROR(IF($X605=$X604,BS604,INDEX(Forecast_Capex_Input!AF$12:AF$286,$X605)),0)</f>
        <v>0</v>
      </c>
      <c r="BT605" s="187" cm="1">
        <f t="array" ref="BT605">IFERROR(IF($X605=$X604,BT604,INDEX(Forecast_Capex_Input!AG$12:AG$286,$X605)),0)</f>
        <v>0</v>
      </c>
      <c r="BU605" s="165"/>
      <c r="BV605" s="215">
        <f t="shared" si="411"/>
        <v>0</v>
      </c>
      <c r="BW605" s="215">
        <f t="shared" si="412"/>
        <v>0</v>
      </c>
      <c r="BX605" s="215">
        <f t="shared" si="413"/>
        <v>0</v>
      </c>
      <c r="BY605" s="215">
        <f t="shared" si="414"/>
        <v>0</v>
      </c>
      <c r="BZ605" s="215">
        <f t="shared" si="415"/>
        <v>0</v>
      </c>
      <c r="CA605" s="155">
        <f t="shared" si="443"/>
        <v>0</v>
      </c>
      <c r="CB605" s="165"/>
      <c r="CC605" s="215">
        <f t="shared" si="416"/>
        <v>0</v>
      </c>
      <c r="CD605" s="215">
        <f t="shared" si="417"/>
        <v>0</v>
      </c>
      <c r="CE605" s="215">
        <f t="shared" si="418"/>
        <v>0</v>
      </c>
      <c r="CF605" s="215">
        <f t="shared" si="419"/>
        <v>0</v>
      </c>
      <c r="CG605" s="215">
        <f t="shared" si="420"/>
        <v>0</v>
      </c>
      <c r="CH605" s="155">
        <f t="shared" si="444"/>
        <v>0</v>
      </c>
      <c r="CI605" s="165"/>
      <c r="CJ605" s="215">
        <f t="shared" si="421"/>
        <v>0</v>
      </c>
      <c r="CK605" s="215">
        <f t="shared" si="422"/>
        <v>0</v>
      </c>
      <c r="CL605" s="215">
        <f t="shared" si="423"/>
        <v>0</v>
      </c>
      <c r="CM605" s="215">
        <f t="shared" si="424"/>
        <v>0</v>
      </c>
      <c r="CN605" s="215">
        <f t="shared" si="425"/>
        <v>0</v>
      </c>
      <c r="CO605" s="155">
        <f t="shared" si="445"/>
        <v>0</v>
      </c>
      <c r="CP605" s="165"/>
      <c r="CQ605" s="223">
        <f t="shared" si="426"/>
        <v>0</v>
      </c>
      <c r="CR605" s="223">
        <f t="shared" si="427"/>
        <v>0</v>
      </c>
      <c r="CS605" s="223">
        <f t="shared" si="428"/>
        <v>0</v>
      </c>
      <c r="CT605" s="223">
        <f t="shared" si="429"/>
        <v>0</v>
      </c>
      <c r="CU605" s="223">
        <f t="shared" si="430"/>
        <v>0</v>
      </c>
      <c r="CV605" s="155">
        <f t="shared" si="446"/>
        <v>0</v>
      </c>
      <c r="CW605" s="165"/>
      <c r="CX605" s="215">
        <f t="shared" si="447"/>
        <v>0</v>
      </c>
      <c r="CY605" s="215">
        <f t="shared" si="431"/>
        <v>0</v>
      </c>
      <c r="CZ605" s="215">
        <f t="shared" si="432"/>
        <v>0</v>
      </c>
      <c r="DA605" s="215">
        <f t="shared" si="433"/>
        <v>0</v>
      </c>
      <c r="DB605" s="215">
        <f t="shared" si="434"/>
        <v>0</v>
      </c>
      <c r="DC605" s="155">
        <f t="shared" si="448"/>
        <v>0</v>
      </c>
      <c r="DD605" s="165"/>
      <c r="DE605" s="188" t="b" cm="1">
        <f t="array" aca="1" ref="DE605" ca="1">OR($G605=Forecast_Capex_Input!$BF$8:$BF$10)</f>
        <v>0</v>
      </c>
      <c r="DF605" s="188" cm="1">
        <f t="array" aca="1" ref="DF605" ca="1">IFERROR(INDEX(Forecast_Capex_Input!BG$12:BG$286,$X605)
*(INDEX(Forecast_Capex_Input!$H$12:$H$286,$X605)=Repex),0)
*$DE605</f>
        <v>0</v>
      </c>
      <c r="DG605" s="188" cm="1">
        <f t="array" aca="1" ref="DG605" ca="1">IFERROR(INDEX(Forecast_Capex_Input!BH$12:BH$286,$X605)
*(INDEX(Forecast_Capex_Input!$H$12:$H$286,$X605)=Repex),0)
*$DE605</f>
        <v>0</v>
      </c>
      <c r="DH605" s="188" cm="1">
        <f t="array" aca="1" ref="DH605" ca="1">IFERROR(INDEX(Forecast_Capex_Input!BI$12:BI$286,$X605)
*(INDEX(Forecast_Capex_Input!$H$12:$H$286,$X605)=Repex),0)
*$DE605</f>
        <v>0</v>
      </c>
      <c r="DI605" s="188" cm="1">
        <f t="array" aca="1" ref="DI605" ca="1">IFERROR(INDEX(Forecast_Capex_Input!BJ$12:BJ$286,$X605)
*(INDEX(Forecast_Capex_Input!$H$12:$H$286,$X605)=Repex),0)
*$DE605</f>
        <v>0</v>
      </c>
      <c r="DJ605" s="188" cm="1">
        <f t="array" aca="1" ref="DJ605" ca="1">IFERROR(INDEX(Forecast_Capex_Input!BK$12:BK$286,$X605)
*(INDEX(Forecast_Capex_Input!$H$12:$H$286,$X605)=Repex),0)
*$DE605</f>
        <v>0</v>
      </c>
      <c r="DK605" s="188" cm="1">
        <f t="array" aca="1" ref="DK605" ca="1">IFERROR(INDEX(Forecast_Capex_Input!BL$12:BL$286,$X605)
*(INDEX(Forecast_Capex_Input!$H$12:$H$286,$X605)=Repex),0)
*$DE605</f>
        <v>0</v>
      </c>
      <c r="DL605" s="165"/>
      <c r="DM605" s="188" t="b" cm="1">
        <f t="array" aca="1" ref="DM605" ca="1">OR($G605=Forecast_Capex_Input!$BN$8:$BN$9)</f>
        <v>0</v>
      </c>
      <c r="DN605" s="188" cm="1">
        <f t="array" aca="1" ref="DN605" ca="1">IFERROR(INDEX(Forecast_Capex_Input!BO$12:BO$286,$X605)
*(INDEX(Forecast_Capex_Input!$H$12:$H$286,$X605)=Repex),0)
*$DM605</f>
        <v>0</v>
      </c>
      <c r="DO605" s="188" cm="1">
        <f t="array" aca="1" ref="DO605" ca="1">IFERROR(INDEX(Forecast_Capex_Input!BP$12:BP$286,$X605)
*(INDEX(Forecast_Capex_Input!$H$12:$H$286,$X605)=Repex),0)
*$DM605</f>
        <v>0</v>
      </c>
      <c r="DP605" s="188" cm="1">
        <f t="array" aca="1" ref="DP605" ca="1">IFERROR(INDEX(Forecast_Capex_Input!BQ$12:BQ$286,$X605)
*(INDEX(Forecast_Capex_Input!$H$12:$H$286,$X605)=Repex),0)
*$DM605</f>
        <v>0</v>
      </c>
      <c r="DQ605" s="188" cm="1">
        <f t="array" aca="1" ref="DQ605" ca="1">IFERROR(INDEX(Forecast_Capex_Input!BR$12:BR$286,$X605)
*(INDEX(Forecast_Capex_Input!$H$12:$H$286,$X605)=Repex),0)
*$DM605</f>
        <v>0</v>
      </c>
      <c r="DR605" s="188" cm="1">
        <f t="array" aca="1" ref="DR605" ca="1">IFERROR(INDEX(Forecast_Capex_Input!BS$12:BS$286,$X605)
*(INDEX(Forecast_Capex_Input!$H$12:$H$286,$X605)=Repex),0)
*$DM605</f>
        <v>0</v>
      </c>
      <c r="DS605" s="165"/>
      <c r="DT605" s="188" t="b" cm="1">
        <f t="array" aca="1" ref="DT605" ca="1">OR($G605=Forecast_Capex_Input!$BU$8:$BU$10)</f>
        <v>0</v>
      </c>
      <c r="DU605" s="188" cm="1">
        <f t="array" aca="1" ref="DU605" ca="1">IFERROR(INDEX(Forecast_Capex_Input!BV$12:BV$286,$X605)
*(INDEX(Forecast_Capex_Input!$H$12:$H$286,$X605)=Repex),0)
*$DT605</f>
        <v>0</v>
      </c>
      <c r="DV605" s="188" cm="1">
        <f t="array" aca="1" ref="DV605" ca="1">IFERROR(INDEX(Forecast_Capex_Input!BW$12:BW$286,$X605)
*(INDEX(Forecast_Capex_Input!$H$12:$H$286,$X605)=Repex),0)
*$DT605</f>
        <v>0</v>
      </c>
      <c r="DW605" s="188" cm="1">
        <f t="array" aca="1" ref="DW605" ca="1">IFERROR(INDEX(Forecast_Capex_Input!BX$12:BX$286,$X605)
*(INDEX(Forecast_Capex_Input!$H$12:$H$286,$X605)=Repex),0)
*$DT605</f>
        <v>0</v>
      </c>
      <c r="DX605" s="188" cm="1">
        <f t="array" aca="1" ref="DX605" ca="1">IFERROR(INDEX(Forecast_Capex_Input!BY$12:BY$286,$X605)
*(INDEX(Forecast_Capex_Input!$H$12:$H$286,$X605)=Repex),0)
*$DT605</f>
        <v>0</v>
      </c>
      <c r="DY605" s="188" cm="1">
        <f t="array" aca="1" ref="DY605" ca="1">IFERROR(INDEX(Forecast_Capex_Input!BZ$12:BZ$286,$X605)
*(INDEX(Forecast_Capex_Input!$H$12:$H$286,$X605)=Repex),0)
*$DT605</f>
        <v>0</v>
      </c>
      <c r="DZ605" s="188" cm="1">
        <f t="array" aca="1" ref="DZ605" ca="1">IFERROR(INDEX(Forecast_Capex_Input!CA$12:CA$286,$X605)
*(INDEX(Forecast_Capex_Input!$H$12:$H$286,$X605)=Repex),0)
*$DT605</f>
        <v>0</v>
      </c>
      <c r="EA605" s="188" cm="1">
        <f t="array" aca="1" ref="EA605" ca="1">IFERROR(INDEX(Forecast_Capex_Input!CB$12:CB$286,$X605)
*(INDEX(Forecast_Capex_Input!$H$12:$H$286,$X605)=Repex),0)
*$DT605</f>
        <v>0</v>
      </c>
      <c r="EB605" s="188" cm="1">
        <f t="array" aca="1" ref="EB605" ca="1">IFERROR(INDEX(Forecast_Capex_Input!CC$12:CC$286,$X605)
*(INDEX(Forecast_Capex_Input!$H$12:$H$286,$X605)=Repex),0)
*$DT605</f>
        <v>0</v>
      </c>
      <c r="EC605" s="165"/>
      <c r="ED605" s="226" t="str">
        <f t="shared" si="435"/>
        <v>N/A</v>
      </c>
      <c r="EE605" s="174" t="s">
        <v>15</v>
      </c>
    </row>
    <row r="606" spans="3:135" x14ac:dyDescent="0.2">
      <c r="C606" s="174">
        <f t="shared" si="436"/>
        <v>596</v>
      </c>
      <c r="D606" s="167" t="str" cm="1">
        <f t="array" ref="D606">IFERROR(INDEX(Forecast_Capex_Input!$D$12:$D$286,$X606),NA)</f>
        <v>N/A</v>
      </c>
      <c r="E606" s="172" t="str" cm="1">
        <f t="array" ref="E606">IF($X606=NA,NA,INDEX(Forecast_Capex_Input!$E$12:$E$286,$X606))</f>
        <v>N/A</v>
      </c>
      <c r="F606" s="167" t="str" cm="1">
        <f t="array" aca="1" ref="F606" ca="1">IFERROR(INDEX(General!$E$25:$E$26,$Y606),NA)</f>
        <v>N/A</v>
      </c>
      <c r="G606" s="167" t="str" cm="1">
        <f t="array" aca="1" ref="G606" ca="1">IFERROR(INDEX(Forecast_Capex_Input!$AI$11:$BB$11,$AA606),NA)</f>
        <v>N/A</v>
      </c>
      <c r="H606" s="189" t="str" cm="1">
        <f t="array" aca="1" ref="H606" ca="1">IFERROR(INDEX(Forecast_Capex_Input!$AI$12:$BB$286,$X606,$AA606),NA)</f>
        <v>N/A</v>
      </c>
      <c r="I606" s="199" t="str" cm="1">
        <f t="array" ref="I606">IFERROR(INDEX(Forecast_Capex_Input!$F$12:$F$286,$X606),NA)</f>
        <v>N/A</v>
      </c>
      <c r="J606" s="199" t="str" cm="1">
        <f t="array" ref="J606">IFERROR(INDEX(Forecast_Capex_Input!G$12:G$286,$X606),NA)</f>
        <v>N/A</v>
      </c>
      <c r="K606" s="199" t="str" cm="1">
        <f t="array" ref="K606">IFERROR(INDEX(Forecast_Capex_Input!H$12:H$286,$X606),NA)</f>
        <v>N/A</v>
      </c>
      <c r="L606" s="199" t="str" cm="1">
        <f t="array" ref="L606">IFERROR(INDEX(Forecast_Capex_Input!I$12:I$286,$X606),NA)</f>
        <v>N/A</v>
      </c>
      <c r="M606" s="199" t="str" cm="1">
        <f t="array" ref="M606">IFERROR(INDEX(Forecast_Capex_Input!J$12:J$286,$X606),NA)</f>
        <v>N/A</v>
      </c>
      <c r="N606" s="199" t="str" cm="1">
        <f t="array" ref="N606">IFERROR(INDEX(Forecast_Capex_Input!K$12:K$286,$X606),NA)</f>
        <v>N/A</v>
      </c>
      <c r="O606" s="199" t="str" cm="1">
        <f t="array" ref="O606">IFERROR(INDEX(Forecast_Capex_Input!L$12:L$286,$X606),NA)</f>
        <v>N/A</v>
      </c>
      <c r="P606" s="199" t="str" cm="1">
        <f t="array" ref="P606">IFERROR(INDEX(Forecast_Capex_Input!M$12:M$286,$X606),NA)</f>
        <v>N/A</v>
      </c>
      <c r="Q606" s="172" t="str" cm="1">
        <f t="array" ref="Q606">IFERROR(INDEX(Forecast_Capex_Input!N$12:N$286,$X606),NA)</f>
        <v>N/A</v>
      </c>
      <c r="R606" s="265" cm="1">
        <f t="array" ref="R606">IFERROR(INDEX(Forecast_Capex_Input!O$12:O$286,$X606),0)</f>
        <v>0</v>
      </c>
      <c r="S606" s="172" cm="1">
        <f t="array" ref="S606">IFERROR(INDEX(Forecast_Capex_Input!P$12:P$286,$X606),0)</f>
        <v>0</v>
      </c>
      <c r="T606" s="199" t="str" cm="1">
        <f t="array" aca="1" ref="T606" ca="1">IFERROR(INDEX(General!$K$84:$K$103,$AA606),NA)</f>
        <v>N/A</v>
      </c>
      <c r="U606" s="188" cm="1">
        <f t="array" aca="1" ref="U606" ca="1">IFERROR(
IF($F606=General!$E$25,INDEX(Forecast_Capex_Input!S$12:S$286,$X606),
INDEX(Forecast_Capex_Input!T$12:T$286,$X606)),0)</f>
        <v>0</v>
      </c>
      <c r="V606" s="222" t="b">
        <f>IFERROR(INDEX(Overheads!$T$19:$T$26,MATCH($I606,Overheads!$E$19:$E$26,0)),FALSE)</f>
        <v>0</v>
      </c>
      <c r="W606" s="165"/>
      <c r="X606" s="174" t="str">
        <f>IFERROR(
IF(MATCH($C606,Forecast_Capex_Input!$CI$12:$CI$286,1)+1&gt;MAX(Forecast_Capex_Input!$C$12:$C$286),NA,
MATCH($C606,Forecast_Capex_Input!$CI$12:$CI$286,1)+1),1)</f>
        <v>N/A</v>
      </c>
      <c r="Y606" s="174" t="str" cm="1">
        <f t="array" aca="1" ref="Y606" ca="1">IFERROR(
IF(X605&lt;&gt;X606,1,
IF(COUNTIF(OFFSET(Y605,0,0,-INDEX(Forecast_Capex_Input!$CG$12:$CG$286,$X606)),Y605)=INDEX(Forecast_Capex_Input!$CG$12:$CG$286,$X606),Y605+1,Y605)),NA)</f>
        <v>N/A</v>
      </c>
      <c r="Z606" s="174" t="str" cm="1">
        <f t="array" ref="Z606">IFERROR($C606-IF($X606=1,1,INDEX(Forecast_Capex_Input!$CI$12:$CI$286,$X606-1))+1,NA)</f>
        <v>N/A</v>
      </c>
      <c r="AA606" s="174" t="str" cm="1">
        <f t="array" aca="1" ref="AA606" ca="1">IFERROR(IF(Y606=1,
INDEX(Forecast_Capex_Input!$AI$10:$BB$10,SMALL(IF(INDEX(Forecast_Capex_Input!$AI$12:$BB$286,$X606,0)&gt;0,COLUMN(Forecast_Capex_Input!$AI$10:$BB$10)-COLUMN(Forecast_Capex_Input!$AI$12)+1),ROWS(OFFSET(AA605,0,0,-$Z606)))),
OFFSET(AA605,-INDEX(Forecast_Capex_Input!$CG$12:$CG$286,$X606)+1,0)),NA)</f>
        <v>N/A</v>
      </c>
      <c r="AB606" s="174" t="str">
        <f t="shared" ca="1" si="405"/>
        <v>N/A</v>
      </c>
      <c r="AC606" s="222" t="b">
        <f t="shared" si="437"/>
        <v>0</v>
      </c>
      <c r="AD606" s="220" t="b">
        <v>0</v>
      </c>
      <c r="AE606" s="222" t="b">
        <f t="shared" si="406"/>
        <v>1</v>
      </c>
      <c r="AF606" s="165"/>
      <c r="AG606" s="215">
        <v>0</v>
      </c>
      <c r="AH606" s="215">
        <v>0</v>
      </c>
      <c r="AI606" s="215">
        <v>0</v>
      </c>
      <c r="AJ606" s="215">
        <v>0</v>
      </c>
      <c r="AK606" s="215">
        <v>0</v>
      </c>
      <c r="AL606" s="155">
        <v>0</v>
      </c>
      <c r="AM606" s="165"/>
      <c r="AN606" s="215" cm="1">
        <f t="array" aca="1" ref="AN606" ca="1">IFERROR(INDEX(General!O$33:O$34,$AB606)
*AG606,0)</f>
        <v>0</v>
      </c>
      <c r="AO606" s="215" cm="1">
        <f t="array" aca="1" ref="AO606" ca="1">IFERROR(INDEX(General!P$33:P$34,$AB606)
*AH606,0)</f>
        <v>0</v>
      </c>
      <c r="AP606" s="215" cm="1">
        <f t="array" aca="1" ref="AP606" ca="1">IFERROR(INDEX(General!Q$33:Q$34,$AB606)
*AI606,0)</f>
        <v>0</v>
      </c>
      <c r="AQ606" s="215" cm="1">
        <f t="array" aca="1" ref="AQ606" ca="1">IFERROR(INDEX(General!R$33:R$34,$AB606)
*AJ606,0)</f>
        <v>0</v>
      </c>
      <c r="AR606" s="215" cm="1">
        <f t="array" aca="1" ref="AR606" ca="1">IFERROR(INDEX(General!S$33:S$34,$AB606)
*AK606,0)</f>
        <v>0</v>
      </c>
      <c r="AS606" s="155">
        <f t="shared" ca="1" si="438"/>
        <v>0</v>
      </c>
      <c r="AT606" s="165"/>
      <c r="AU606" s="215">
        <f ca="1">IF($AE606=FALSE,AN606*Overheads!$R$24*$V606,
IFERROR(Overheads!$O$49*$V606*AN606,0)
+IFERROR(Overheads!Q$59*$V606*(AN606/Overheads!Q$68),0))</f>
        <v>0</v>
      </c>
      <c r="AV606" s="215">
        <f ca="1">IF($AE606=FALSE,AO606*Overheads!$R$24*$V606,
IFERROR(Overheads!$O$49*$V606*AO606,0)
+IFERROR(Overheads!R$59*$V606*(AO606/Overheads!R$68),0))</f>
        <v>0</v>
      </c>
      <c r="AW606" s="215">
        <f ca="1">IF($AE606=FALSE,AP606*Overheads!$R$24*$V606,
IFERROR(Overheads!$O$49*$V606*AP606,0)
+IFERROR(Overheads!S$59*$V606*(AP606/Overheads!S$68),0))</f>
        <v>0</v>
      </c>
      <c r="AX606" s="215">
        <f ca="1">IF($AE606=FALSE,AQ606*Overheads!$R$24*$V606,
IFERROR(Overheads!$O$49*$V606*AQ606,0)
+IFERROR(Overheads!T$59*$V606*(AQ606/Overheads!T$68),0))</f>
        <v>0</v>
      </c>
      <c r="AY606" s="215">
        <f ca="1">IF($AE606=FALSE,AR606*Overheads!$R$24*$V606,
IFERROR(Overheads!$O$49*$V606*AR606,0)
+IFERROR(Overheads!U$59*$V606*(AR606/Overheads!U$68),0))</f>
        <v>0</v>
      </c>
      <c r="AZ606" s="155">
        <f t="shared" ca="1" si="439"/>
        <v>0</v>
      </c>
      <c r="BA606" s="165"/>
      <c r="BB606" s="215">
        <f ca="1">IF($AE606=FALSE,AN606*Overheads!$S$25,
IFERROR(Overheads!$O$50*AN606,0)
+IFERROR(Overheads!Q$60*(AN606/Overheads!Q$66),0))</f>
        <v>0</v>
      </c>
      <c r="BC606" s="215">
        <f ca="1">IF($AE606=FALSE,AO606*Overheads!$S$25,
IFERROR(Overheads!$O$50*AO606,0)
+IFERROR(Overheads!R$60*(AO606/Overheads!R$66),0))</f>
        <v>0</v>
      </c>
      <c r="BD606" s="215">
        <f ca="1">IF($AE606=FALSE,AP606*Overheads!$S$25,
IFERROR(Overheads!$O$50*AP606,0)
+IFERROR(Overheads!S$60*(AP606/Overheads!S$66),0))</f>
        <v>0</v>
      </c>
      <c r="BE606" s="215">
        <f ca="1">IF($AE606=FALSE,AQ606*Overheads!$S$25,
IFERROR(Overheads!$O$50*AQ606,0)
+IFERROR(Overheads!T$60*(AQ606/Overheads!T$66),0))</f>
        <v>0</v>
      </c>
      <c r="BF606" s="215">
        <f ca="1">IF($AE606=FALSE,AR606*Overheads!$S$25,
IFERROR(Overheads!$O$50*AR606,0)
+IFERROR(Overheads!U$60*(AR606/Overheads!U$66),0))</f>
        <v>0</v>
      </c>
      <c r="BG606" s="155">
        <f t="shared" ca="1" si="440"/>
        <v>0</v>
      </c>
      <c r="BH606" s="165"/>
      <c r="BI606" s="215">
        <f t="shared" ca="1" si="441"/>
        <v>0</v>
      </c>
      <c r="BJ606" s="215">
        <f t="shared" ca="1" si="407"/>
        <v>0</v>
      </c>
      <c r="BK606" s="215">
        <f t="shared" ca="1" si="408"/>
        <v>0</v>
      </c>
      <c r="BL606" s="215">
        <f t="shared" ca="1" si="409"/>
        <v>0</v>
      </c>
      <c r="BM606" s="215">
        <f t="shared" ca="1" si="410"/>
        <v>0</v>
      </c>
      <c r="BN606" s="155">
        <f t="shared" ca="1" si="442"/>
        <v>0</v>
      </c>
      <c r="BO606" s="165"/>
      <c r="BP606" s="187" cm="1">
        <f t="array" ref="BP606">IFERROR(IF($X606=$X605,BP605,INDEX(Forecast_Capex_Input!AC$12:AC$286,$X606)),0)</f>
        <v>0</v>
      </c>
      <c r="BQ606" s="187" cm="1">
        <f t="array" ref="BQ606">IFERROR(IF($X606=$X605,BQ605,INDEX(Forecast_Capex_Input!AD$12:AD$286,$X606)),0)</f>
        <v>0</v>
      </c>
      <c r="BR606" s="187" cm="1">
        <f t="array" ref="BR606">IFERROR(IF($X606=$X605,BR605,INDEX(Forecast_Capex_Input!AE$12:AE$286,$X606)),0)</f>
        <v>0</v>
      </c>
      <c r="BS606" s="187" cm="1">
        <f t="array" ref="BS606">IFERROR(IF($X606=$X605,BS605,INDEX(Forecast_Capex_Input!AF$12:AF$286,$X606)),0)</f>
        <v>0</v>
      </c>
      <c r="BT606" s="187" cm="1">
        <f t="array" ref="BT606">IFERROR(IF($X606=$X605,BT605,INDEX(Forecast_Capex_Input!AG$12:AG$286,$X606)),0)</f>
        <v>0</v>
      </c>
      <c r="BU606" s="165"/>
      <c r="BV606" s="215">
        <f t="shared" si="411"/>
        <v>0</v>
      </c>
      <c r="BW606" s="215">
        <f t="shared" si="412"/>
        <v>0</v>
      </c>
      <c r="BX606" s="215">
        <f t="shared" si="413"/>
        <v>0</v>
      </c>
      <c r="BY606" s="215">
        <f t="shared" si="414"/>
        <v>0</v>
      </c>
      <c r="BZ606" s="215">
        <f t="shared" si="415"/>
        <v>0</v>
      </c>
      <c r="CA606" s="155">
        <f t="shared" si="443"/>
        <v>0</v>
      </c>
      <c r="CB606" s="165"/>
      <c r="CC606" s="215">
        <f t="shared" si="416"/>
        <v>0</v>
      </c>
      <c r="CD606" s="215">
        <f t="shared" si="417"/>
        <v>0</v>
      </c>
      <c r="CE606" s="215">
        <f t="shared" si="418"/>
        <v>0</v>
      </c>
      <c r="CF606" s="215">
        <f t="shared" si="419"/>
        <v>0</v>
      </c>
      <c r="CG606" s="215">
        <f t="shared" si="420"/>
        <v>0</v>
      </c>
      <c r="CH606" s="155">
        <f t="shared" si="444"/>
        <v>0</v>
      </c>
      <c r="CI606" s="165"/>
      <c r="CJ606" s="215">
        <f t="shared" si="421"/>
        <v>0</v>
      </c>
      <c r="CK606" s="215">
        <f t="shared" si="422"/>
        <v>0</v>
      </c>
      <c r="CL606" s="215">
        <f t="shared" si="423"/>
        <v>0</v>
      </c>
      <c r="CM606" s="215">
        <f t="shared" si="424"/>
        <v>0</v>
      </c>
      <c r="CN606" s="215">
        <f t="shared" si="425"/>
        <v>0</v>
      </c>
      <c r="CO606" s="155">
        <f t="shared" si="445"/>
        <v>0</v>
      </c>
      <c r="CP606" s="165"/>
      <c r="CQ606" s="223">
        <f t="shared" si="426"/>
        <v>0</v>
      </c>
      <c r="CR606" s="223">
        <f t="shared" si="427"/>
        <v>0</v>
      </c>
      <c r="CS606" s="223">
        <f t="shared" si="428"/>
        <v>0</v>
      </c>
      <c r="CT606" s="223">
        <f t="shared" si="429"/>
        <v>0</v>
      </c>
      <c r="CU606" s="223">
        <f t="shared" si="430"/>
        <v>0</v>
      </c>
      <c r="CV606" s="155">
        <f t="shared" si="446"/>
        <v>0</v>
      </c>
      <c r="CW606" s="165"/>
      <c r="CX606" s="215">
        <f t="shared" si="447"/>
        <v>0</v>
      </c>
      <c r="CY606" s="215">
        <f t="shared" si="431"/>
        <v>0</v>
      </c>
      <c r="CZ606" s="215">
        <f t="shared" si="432"/>
        <v>0</v>
      </c>
      <c r="DA606" s="215">
        <f t="shared" si="433"/>
        <v>0</v>
      </c>
      <c r="DB606" s="215">
        <f t="shared" si="434"/>
        <v>0</v>
      </c>
      <c r="DC606" s="155">
        <f t="shared" si="448"/>
        <v>0</v>
      </c>
      <c r="DD606" s="165"/>
      <c r="DE606" s="188" t="b" cm="1">
        <f t="array" aca="1" ref="DE606" ca="1">OR($G606=Forecast_Capex_Input!$BF$8:$BF$10)</f>
        <v>0</v>
      </c>
      <c r="DF606" s="188" cm="1">
        <f t="array" aca="1" ref="DF606" ca="1">IFERROR(INDEX(Forecast_Capex_Input!BG$12:BG$286,$X606)
*(INDEX(Forecast_Capex_Input!$H$12:$H$286,$X606)=Repex),0)
*$DE606</f>
        <v>0</v>
      </c>
      <c r="DG606" s="188" cm="1">
        <f t="array" aca="1" ref="DG606" ca="1">IFERROR(INDEX(Forecast_Capex_Input!BH$12:BH$286,$X606)
*(INDEX(Forecast_Capex_Input!$H$12:$H$286,$X606)=Repex),0)
*$DE606</f>
        <v>0</v>
      </c>
      <c r="DH606" s="188" cm="1">
        <f t="array" aca="1" ref="DH606" ca="1">IFERROR(INDEX(Forecast_Capex_Input!BI$12:BI$286,$X606)
*(INDEX(Forecast_Capex_Input!$H$12:$H$286,$X606)=Repex),0)
*$DE606</f>
        <v>0</v>
      </c>
      <c r="DI606" s="188" cm="1">
        <f t="array" aca="1" ref="DI606" ca="1">IFERROR(INDEX(Forecast_Capex_Input!BJ$12:BJ$286,$X606)
*(INDEX(Forecast_Capex_Input!$H$12:$H$286,$X606)=Repex),0)
*$DE606</f>
        <v>0</v>
      </c>
      <c r="DJ606" s="188" cm="1">
        <f t="array" aca="1" ref="DJ606" ca="1">IFERROR(INDEX(Forecast_Capex_Input!BK$12:BK$286,$X606)
*(INDEX(Forecast_Capex_Input!$H$12:$H$286,$X606)=Repex),0)
*$DE606</f>
        <v>0</v>
      </c>
      <c r="DK606" s="188" cm="1">
        <f t="array" aca="1" ref="DK606" ca="1">IFERROR(INDEX(Forecast_Capex_Input!BL$12:BL$286,$X606)
*(INDEX(Forecast_Capex_Input!$H$12:$H$286,$X606)=Repex),0)
*$DE606</f>
        <v>0</v>
      </c>
      <c r="DL606" s="165"/>
      <c r="DM606" s="188" t="b" cm="1">
        <f t="array" aca="1" ref="DM606" ca="1">OR($G606=Forecast_Capex_Input!$BN$8:$BN$9)</f>
        <v>0</v>
      </c>
      <c r="DN606" s="188" cm="1">
        <f t="array" aca="1" ref="DN606" ca="1">IFERROR(INDEX(Forecast_Capex_Input!BO$12:BO$286,$X606)
*(INDEX(Forecast_Capex_Input!$H$12:$H$286,$X606)=Repex),0)
*$DM606</f>
        <v>0</v>
      </c>
      <c r="DO606" s="188" cm="1">
        <f t="array" aca="1" ref="DO606" ca="1">IFERROR(INDEX(Forecast_Capex_Input!BP$12:BP$286,$X606)
*(INDEX(Forecast_Capex_Input!$H$12:$H$286,$X606)=Repex),0)
*$DM606</f>
        <v>0</v>
      </c>
      <c r="DP606" s="188" cm="1">
        <f t="array" aca="1" ref="DP606" ca="1">IFERROR(INDEX(Forecast_Capex_Input!BQ$12:BQ$286,$X606)
*(INDEX(Forecast_Capex_Input!$H$12:$H$286,$X606)=Repex),0)
*$DM606</f>
        <v>0</v>
      </c>
      <c r="DQ606" s="188" cm="1">
        <f t="array" aca="1" ref="DQ606" ca="1">IFERROR(INDEX(Forecast_Capex_Input!BR$12:BR$286,$X606)
*(INDEX(Forecast_Capex_Input!$H$12:$H$286,$X606)=Repex),0)
*$DM606</f>
        <v>0</v>
      </c>
      <c r="DR606" s="188" cm="1">
        <f t="array" aca="1" ref="DR606" ca="1">IFERROR(INDEX(Forecast_Capex_Input!BS$12:BS$286,$X606)
*(INDEX(Forecast_Capex_Input!$H$12:$H$286,$X606)=Repex),0)
*$DM606</f>
        <v>0</v>
      </c>
      <c r="DS606" s="165"/>
      <c r="DT606" s="188" t="b" cm="1">
        <f t="array" aca="1" ref="DT606" ca="1">OR($G606=Forecast_Capex_Input!$BU$8:$BU$10)</f>
        <v>0</v>
      </c>
      <c r="DU606" s="188" cm="1">
        <f t="array" aca="1" ref="DU606" ca="1">IFERROR(INDEX(Forecast_Capex_Input!BV$12:BV$286,$X606)
*(INDEX(Forecast_Capex_Input!$H$12:$H$286,$X606)=Repex),0)
*$DT606</f>
        <v>0</v>
      </c>
      <c r="DV606" s="188" cm="1">
        <f t="array" aca="1" ref="DV606" ca="1">IFERROR(INDEX(Forecast_Capex_Input!BW$12:BW$286,$X606)
*(INDEX(Forecast_Capex_Input!$H$12:$H$286,$X606)=Repex),0)
*$DT606</f>
        <v>0</v>
      </c>
      <c r="DW606" s="188" cm="1">
        <f t="array" aca="1" ref="DW606" ca="1">IFERROR(INDEX(Forecast_Capex_Input!BX$12:BX$286,$X606)
*(INDEX(Forecast_Capex_Input!$H$12:$H$286,$X606)=Repex),0)
*$DT606</f>
        <v>0</v>
      </c>
      <c r="DX606" s="188" cm="1">
        <f t="array" aca="1" ref="DX606" ca="1">IFERROR(INDEX(Forecast_Capex_Input!BY$12:BY$286,$X606)
*(INDEX(Forecast_Capex_Input!$H$12:$H$286,$X606)=Repex),0)
*$DT606</f>
        <v>0</v>
      </c>
      <c r="DY606" s="188" cm="1">
        <f t="array" aca="1" ref="DY606" ca="1">IFERROR(INDEX(Forecast_Capex_Input!BZ$12:BZ$286,$X606)
*(INDEX(Forecast_Capex_Input!$H$12:$H$286,$X606)=Repex),0)
*$DT606</f>
        <v>0</v>
      </c>
      <c r="DZ606" s="188" cm="1">
        <f t="array" aca="1" ref="DZ606" ca="1">IFERROR(INDEX(Forecast_Capex_Input!CA$12:CA$286,$X606)
*(INDEX(Forecast_Capex_Input!$H$12:$H$286,$X606)=Repex),0)
*$DT606</f>
        <v>0</v>
      </c>
      <c r="EA606" s="188" cm="1">
        <f t="array" aca="1" ref="EA606" ca="1">IFERROR(INDEX(Forecast_Capex_Input!CB$12:CB$286,$X606)
*(INDEX(Forecast_Capex_Input!$H$12:$H$286,$X606)=Repex),0)
*$DT606</f>
        <v>0</v>
      </c>
      <c r="EB606" s="188" cm="1">
        <f t="array" aca="1" ref="EB606" ca="1">IFERROR(INDEX(Forecast_Capex_Input!CC$12:CC$286,$X606)
*(INDEX(Forecast_Capex_Input!$H$12:$H$286,$X606)=Repex),0)
*$DT606</f>
        <v>0</v>
      </c>
      <c r="EC606" s="165"/>
      <c r="ED606" s="226" t="str">
        <f t="shared" si="435"/>
        <v>N/A</v>
      </c>
      <c r="EE606" s="174" t="s">
        <v>15</v>
      </c>
    </row>
    <row r="607" spans="3:135" x14ac:dyDescent="0.2">
      <c r="C607" s="174">
        <f t="shared" si="436"/>
        <v>597</v>
      </c>
      <c r="D607" s="167" t="str" cm="1">
        <f t="array" ref="D607">IFERROR(INDEX(Forecast_Capex_Input!$D$12:$D$286,$X607),NA)</f>
        <v>N/A</v>
      </c>
      <c r="E607" s="172" t="str" cm="1">
        <f t="array" ref="E607">IF($X607=NA,NA,INDEX(Forecast_Capex_Input!$E$12:$E$286,$X607))</f>
        <v>N/A</v>
      </c>
      <c r="F607" s="167" t="str" cm="1">
        <f t="array" aca="1" ref="F607" ca="1">IFERROR(INDEX(General!$E$25:$E$26,$Y607),NA)</f>
        <v>N/A</v>
      </c>
      <c r="G607" s="167" t="str" cm="1">
        <f t="array" aca="1" ref="G607" ca="1">IFERROR(INDEX(Forecast_Capex_Input!$AI$11:$BB$11,$AA607),NA)</f>
        <v>N/A</v>
      </c>
      <c r="H607" s="189" t="str" cm="1">
        <f t="array" aca="1" ref="H607" ca="1">IFERROR(INDEX(Forecast_Capex_Input!$AI$12:$BB$286,$X607,$AA607),NA)</f>
        <v>N/A</v>
      </c>
      <c r="I607" s="199" t="str" cm="1">
        <f t="array" ref="I607">IFERROR(INDEX(Forecast_Capex_Input!$F$12:$F$286,$X607),NA)</f>
        <v>N/A</v>
      </c>
      <c r="J607" s="199" t="str" cm="1">
        <f t="array" ref="J607">IFERROR(INDEX(Forecast_Capex_Input!G$12:G$286,$X607),NA)</f>
        <v>N/A</v>
      </c>
      <c r="K607" s="199" t="str" cm="1">
        <f t="array" ref="K607">IFERROR(INDEX(Forecast_Capex_Input!H$12:H$286,$X607),NA)</f>
        <v>N/A</v>
      </c>
      <c r="L607" s="199" t="str" cm="1">
        <f t="array" ref="L607">IFERROR(INDEX(Forecast_Capex_Input!I$12:I$286,$X607),NA)</f>
        <v>N/A</v>
      </c>
      <c r="M607" s="199" t="str" cm="1">
        <f t="array" ref="M607">IFERROR(INDEX(Forecast_Capex_Input!J$12:J$286,$X607),NA)</f>
        <v>N/A</v>
      </c>
      <c r="N607" s="199" t="str" cm="1">
        <f t="array" ref="N607">IFERROR(INDEX(Forecast_Capex_Input!K$12:K$286,$X607),NA)</f>
        <v>N/A</v>
      </c>
      <c r="O607" s="199" t="str" cm="1">
        <f t="array" ref="O607">IFERROR(INDEX(Forecast_Capex_Input!L$12:L$286,$X607),NA)</f>
        <v>N/A</v>
      </c>
      <c r="P607" s="199" t="str" cm="1">
        <f t="array" ref="P607">IFERROR(INDEX(Forecast_Capex_Input!M$12:M$286,$X607),NA)</f>
        <v>N/A</v>
      </c>
      <c r="Q607" s="172" t="str" cm="1">
        <f t="array" ref="Q607">IFERROR(INDEX(Forecast_Capex_Input!N$12:N$286,$X607),NA)</f>
        <v>N/A</v>
      </c>
      <c r="R607" s="265" cm="1">
        <f t="array" ref="R607">IFERROR(INDEX(Forecast_Capex_Input!O$12:O$286,$X607),0)</f>
        <v>0</v>
      </c>
      <c r="S607" s="172" cm="1">
        <f t="array" ref="S607">IFERROR(INDEX(Forecast_Capex_Input!P$12:P$286,$X607),0)</f>
        <v>0</v>
      </c>
      <c r="T607" s="199" t="str" cm="1">
        <f t="array" aca="1" ref="T607" ca="1">IFERROR(INDEX(General!$K$84:$K$103,$AA607),NA)</f>
        <v>N/A</v>
      </c>
      <c r="U607" s="188" cm="1">
        <f t="array" aca="1" ref="U607" ca="1">IFERROR(
IF($F607=General!$E$25,INDEX(Forecast_Capex_Input!S$12:S$286,$X607),
INDEX(Forecast_Capex_Input!T$12:T$286,$X607)),0)</f>
        <v>0</v>
      </c>
      <c r="V607" s="222" t="b">
        <f>IFERROR(INDEX(Overheads!$T$19:$T$26,MATCH($I607,Overheads!$E$19:$E$26,0)),FALSE)</f>
        <v>0</v>
      </c>
      <c r="W607" s="165"/>
      <c r="X607" s="174" t="str">
        <f>IFERROR(
IF(MATCH($C607,Forecast_Capex_Input!$CI$12:$CI$286,1)+1&gt;MAX(Forecast_Capex_Input!$C$12:$C$286),NA,
MATCH($C607,Forecast_Capex_Input!$CI$12:$CI$286,1)+1),1)</f>
        <v>N/A</v>
      </c>
      <c r="Y607" s="174" t="str" cm="1">
        <f t="array" aca="1" ref="Y607" ca="1">IFERROR(
IF(X606&lt;&gt;X607,1,
IF(COUNTIF(OFFSET(Y606,0,0,-INDEX(Forecast_Capex_Input!$CG$12:$CG$286,$X607)),Y606)=INDEX(Forecast_Capex_Input!$CG$12:$CG$286,$X607),Y606+1,Y606)),NA)</f>
        <v>N/A</v>
      </c>
      <c r="Z607" s="174" t="str" cm="1">
        <f t="array" ref="Z607">IFERROR($C607-IF($X607=1,1,INDEX(Forecast_Capex_Input!$CI$12:$CI$286,$X607-1))+1,NA)</f>
        <v>N/A</v>
      </c>
      <c r="AA607" s="174" t="str" cm="1">
        <f t="array" aca="1" ref="AA607" ca="1">IFERROR(IF(Y607=1,
INDEX(Forecast_Capex_Input!$AI$10:$BB$10,SMALL(IF(INDEX(Forecast_Capex_Input!$AI$12:$BB$286,$X607,0)&gt;0,COLUMN(Forecast_Capex_Input!$AI$10:$BB$10)-COLUMN(Forecast_Capex_Input!$AI$12)+1),ROWS(OFFSET(AA606,0,0,-$Z607)))),
OFFSET(AA606,-INDEX(Forecast_Capex_Input!$CG$12:$CG$286,$X607)+1,0)),NA)</f>
        <v>N/A</v>
      </c>
      <c r="AB607" s="174" t="str">
        <f t="shared" ca="1" si="405"/>
        <v>N/A</v>
      </c>
      <c r="AC607" s="222" t="b">
        <f t="shared" si="437"/>
        <v>0</v>
      </c>
      <c r="AD607" s="220" t="b">
        <v>0</v>
      </c>
      <c r="AE607" s="222" t="b">
        <f t="shared" si="406"/>
        <v>1</v>
      </c>
      <c r="AF607" s="165"/>
      <c r="AG607" s="215">
        <v>0</v>
      </c>
      <c r="AH607" s="215">
        <v>0</v>
      </c>
      <c r="AI607" s="215">
        <v>0</v>
      </c>
      <c r="AJ607" s="215">
        <v>0</v>
      </c>
      <c r="AK607" s="215">
        <v>0</v>
      </c>
      <c r="AL607" s="155">
        <v>0</v>
      </c>
      <c r="AM607" s="165"/>
      <c r="AN607" s="215" cm="1">
        <f t="array" aca="1" ref="AN607" ca="1">IFERROR(INDEX(General!O$33:O$34,$AB607)
*AG607,0)</f>
        <v>0</v>
      </c>
      <c r="AO607" s="215" cm="1">
        <f t="array" aca="1" ref="AO607" ca="1">IFERROR(INDEX(General!P$33:P$34,$AB607)
*AH607,0)</f>
        <v>0</v>
      </c>
      <c r="AP607" s="215" cm="1">
        <f t="array" aca="1" ref="AP607" ca="1">IFERROR(INDEX(General!Q$33:Q$34,$AB607)
*AI607,0)</f>
        <v>0</v>
      </c>
      <c r="AQ607" s="215" cm="1">
        <f t="array" aca="1" ref="AQ607" ca="1">IFERROR(INDEX(General!R$33:R$34,$AB607)
*AJ607,0)</f>
        <v>0</v>
      </c>
      <c r="AR607" s="215" cm="1">
        <f t="array" aca="1" ref="AR607" ca="1">IFERROR(INDEX(General!S$33:S$34,$AB607)
*AK607,0)</f>
        <v>0</v>
      </c>
      <c r="AS607" s="155">
        <f t="shared" ca="1" si="438"/>
        <v>0</v>
      </c>
      <c r="AT607" s="165"/>
      <c r="AU607" s="215">
        <f ca="1">IF($AE607=FALSE,AN607*Overheads!$R$24*$V607,
IFERROR(Overheads!$O$49*$V607*AN607,0)
+IFERROR(Overheads!Q$59*$V607*(AN607/Overheads!Q$68),0))</f>
        <v>0</v>
      </c>
      <c r="AV607" s="215">
        <f ca="1">IF($AE607=FALSE,AO607*Overheads!$R$24*$V607,
IFERROR(Overheads!$O$49*$V607*AO607,0)
+IFERROR(Overheads!R$59*$V607*(AO607/Overheads!R$68),0))</f>
        <v>0</v>
      </c>
      <c r="AW607" s="215">
        <f ca="1">IF($AE607=FALSE,AP607*Overheads!$R$24*$V607,
IFERROR(Overheads!$O$49*$V607*AP607,0)
+IFERROR(Overheads!S$59*$V607*(AP607/Overheads!S$68),0))</f>
        <v>0</v>
      </c>
      <c r="AX607" s="215">
        <f ca="1">IF($AE607=FALSE,AQ607*Overheads!$R$24*$V607,
IFERROR(Overheads!$O$49*$V607*AQ607,0)
+IFERROR(Overheads!T$59*$V607*(AQ607/Overheads!T$68),0))</f>
        <v>0</v>
      </c>
      <c r="AY607" s="215">
        <f ca="1">IF($AE607=FALSE,AR607*Overheads!$R$24*$V607,
IFERROR(Overheads!$O$49*$V607*AR607,0)
+IFERROR(Overheads!U$59*$V607*(AR607/Overheads!U$68),0))</f>
        <v>0</v>
      </c>
      <c r="AZ607" s="155">
        <f t="shared" ca="1" si="439"/>
        <v>0</v>
      </c>
      <c r="BA607" s="165"/>
      <c r="BB607" s="215">
        <f ca="1">IF($AE607=FALSE,AN607*Overheads!$S$25,
IFERROR(Overheads!$O$50*AN607,0)
+IFERROR(Overheads!Q$60*(AN607/Overheads!Q$66),0))</f>
        <v>0</v>
      </c>
      <c r="BC607" s="215">
        <f ca="1">IF($AE607=FALSE,AO607*Overheads!$S$25,
IFERROR(Overheads!$O$50*AO607,0)
+IFERROR(Overheads!R$60*(AO607/Overheads!R$66),0))</f>
        <v>0</v>
      </c>
      <c r="BD607" s="215">
        <f ca="1">IF($AE607=FALSE,AP607*Overheads!$S$25,
IFERROR(Overheads!$O$50*AP607,0)
+IFERROR(Overheads!S$60*(AP607/Overheads!S$66),0))</f>
        <v>0</v>
      </c>
      <c r="BE607" s="215">
        <f ca="1">IF($AE607=FALSE,AQ607*Overheads!$S$25,
IFERROR(Overheads!$O$50*AQ607,0)
+IFERROR(Overheads!T$60*(AQ607/Overheads!T$66),0))</f>
        <v>0</v>
      </c>
      <c r="BF607" s="215">
        <f ca="1">IF($AE607=FALSE,AR607*Overheads!$S$25,
IFERROR(Overheads!$O$50*AR607,0)
+IFERROR(Overheads!U$60*(AR607/Overheads!U$66),0))</f>
        <v>0</v>
      </c>
      <c r="BG607" s="155">
        <f t="shared" ca="1" si="440"/>
        <v>0</v>
      </c>
      <c r="BH607" s="165"/>
      <c r="BI607" s="215">
        <f t="shared" ca="1" si="441"/>
        <v>0</v>
      </c>
      <c r="BJ607" s="215">
        <f t="shared" ca="1" si="407"/>
        <v>0</v>
      </c>
      <c r="BK607" s="215">
        <f t="shared" ca="1" si="408"/>
        <v>0</v>
      </c>
      <c r="BL607" s="215">
        <f t="shared" ca="1" si="409"/>
        <v>0</v>
      </c>
      <c r="BM607" s="215">
        <f t="shared" ca="1" si="410"/>
        <v>0</v>
      </c>
      <c r="BN607" s="155">
        <f t="shared" ca="1" si="442"/>
        <v>0</v>
      </c>
      <c r="BO607" s="165"/>
      <c r="BP607" s="187" cm="1">
        <f t="array" ref="BP607">IFERROR(IF($X607=$X606,BP606,INDEX(Forecast_Capex_Input!AC$12:AC$286,$X607)),0)</f>
        <v>0</v>
      </c>
      <c r="BQ607" s="187" cm="1">
        <f t="array" ref="BQ607">IFERROR(IF($X607=$X606,BQ606,INDEX(Forecast_Capex_Input!AD$12:AD$286,$X607)),0)</f>
        <v>0</v>
      </c>
      <c r="BR607" s="187" cm="1">
        <f t="array" ref="BR607">IFERROR(IF($X607=$X606,BR606,INDEX(Forecast_Capex_Input!AE$12:AE$286,$X607)),0)</f>
        <v>0</v>
      </c>
      <c r="BS607" s="187" cm="1">
        <f t="array" ref="BS607">IFERROR(IF($X607=$X606,BS606,INDEX(Forecast_Capex_Input!AF$12:AF$286,$X607)),0)</f>
        <v>0</v>
      </c>
      <c r="BT607" s="187" cm="1">
        <f t="array" ref="BT607">IFERROR(IF($X607=$X606,BT606,INDEX(Forecast_Capex_Input!AG$12:AG$286,$X607)),0)</f>
        <v>0</v>
      </c>
      <c r="BU607" s="165"/>
      <c r="BV607" s="215">
        <f t="shared" si="411"/>
        <v>0</v>
      </c>
      <c r="BW607" s="215">
        <f t="shared" si="412"/>
        <v>0</v>
      </c>
      <c r="BX607" s="215">
        <f t="shared" si="413"/>
        <v>0</v>
      </c>
      <c r="BY607" s="215">
        <f t="shared" si="414"/>
        <v>0</v>
      </c>
      <c r="BZ607" s="215">
        <f t="shared" si="415"/>
        <v>0</v>
      </c>
      <c r="CA607" s="155">
        <f t="shared" si="443"/>
        <v>0</v>
      </c>
      <c r="CB607" s="165"/>
      <c r="CC607" s="215">
        <f t="shared" si="416"/>
        <v>0</v>
      </c>
      <c r="CD607" s="215">
        <f t="shared" si="417"/>
        <v>0</v>
      </c>
      <c r="CE607" s="215">
        <f t="shared" si="418"/>
        <v>0</v>
      </c>
      <c r="CF607" s="215">
        <f t="shared" si="419"/>
        <v>0</v>
      </c>
      <c r="CG607" s="215">
        <f t="shared" si="420"/>
        <v>0</v>
      </c>
      <c r="CH607" s="155">
        <f t="shared" si="444"/>
        <v>0</v>
      </c>
      <c r="CI607" s="165"/>
      <c r="CJ607" s="215">
        <f t="shared" si="421"/>
        <v>0</v>
      </c>
      <c r="CK607" s="215">
        <f t="shared" si="422"/>
        <v>0</v>
      </c>
      <c r="CL607" s="215">
        <f t="shared" si="423"/>
        <v>0</v>
      </c>
      <c r="CM607" s="215">
        <f t="shared" si="424"/>
        <v>0</v>
      </c>
      <c r="CN607" s="215">
        <f t="shared" si="425"/>
        <v>0</v>
      </c>
      <c r="CO607" s="155">
        <f t="shared" si="445"/>
        <v>0</v>
      </c>
      <c r="CP607" s="165"/>
      <c r="CQ607" s="223">
        <f t="shared" si="426"/>
        <v>0</v>
      </c>
      <c r="CR607" s="223">
        <f t="shared" si="427"/>
        <v>0</v>
      </c>
      <c r="CS607" s="223">
        <f t="shared" si="428"/>
        <v>0</v>
      </c>
      <c r="CT607" s="223">
        <f t="shared" si="429"/>
        <v>0</v>
      </c>
      <c r="CU607" s="223">
        <f t="shared" si="430"/>
        <v>0</v>
      </c>
      <c r="CV607" s="155">
        <f t="shared" si="446"/>
        <v>0</v>
      </c>
      <c r="CW607" s="165"/>
      <c r="CX607" s="215">
        <f t="shared" si="447"/>
        <v>0</v>
      </c>
      <c r="CY607" s="215">
        <f t="shared" si="431"/>
        <v>0</v>
      </c>
      <c r="CZ607" s="215">
        <f t="shared" si="432"/>
        <v>0</v>
      </c>
      <c r="DA607" s="215">
        <f t="shared" si="433"/>
        <v>0</v>
      </c>
      <c r="DB607" s="215">
        <f t="shared" si="434"/>
        <v>0</v>
      </c>
      <c r="DC607" s="155">
        <f t="shared" si="448"/>
        <v>0</v>
      </c>
      <c r="DD607" s="165"/>
      <c r="DE607" s="188" t="b" cm="1">
        <f t="array" aca="1" ref="DE607" ca="1">OR($G607=Forecast_Capex_Input!$BF$8:$BF$10)</f>
        <v>0</v>
      </c>
      <c r="DF607" s="188" cm="1">
        <f t="array" aca="1" ref="DF607" ca="1">IFERROR(INDEX(Forecast_Capex_Input!BG$12:BG$286,$X607)
*(INDEX(Forecast_Capex_Input!$H$12:$H$286,$X607)=Repex),0)
*$DE607</f>
        <v>0</v>
      </c>
      <c r="DG607" s="188" cm="1">
        <f t="array" aca="1" ref="DG607" ca="1">IFERROR(INDEX(Forecast_Capex_Input!BH$12:BH$286,$X607)
*(INDEX(Forecast_Capex_Input!$H$12:$H$286,$X607)=Repex),0)
*$DE607</f>
        <v>0</v>
      </c>
      <c r="DH607" s="188" cm="1">
        <f t="array" aca="1" ref="DH607" ca="1">IFERROR(INDEX(Forecast_Capex_Input!BI$12:BI$286,$X607)
*(INDEX(Forecast_Capex_Input!$H$12:$H$286,$X607)=Repex),0)
*$DE607</f>
        <v>0</v>
      </c>
      <c r="DI607" s="188" cm="1">
        <f t="array" aca="1" ref="DI607" ca="1">IFERROR(INDEX(Forecast_Capex_Input!BJ$12:BJ$286,$X607)
*(INDEX(Forecast_Capex_Input!$H$12:$H$286,$X607)=Repex),0)
*$DE607</f>
        <v>0</v>
      </c>
      <c r="DJ607" s="188" cm="1">
        <f t="array" aca="1" ref="DJ607" ca="1">IFERROR(INDEX(Forecast_Capex_Input!BK$12:BK$286,$X607)
*(INDEX(Forecast_Capex_Input!$H$12:$H$286,$X607)=Repex),0)
*$DE607</f>
        <v>0</v>
      </c>
      <c r="DK607" s="188" cm="1">
        <f t="array" aca="1" ref="DK607" ca="1">IFERROR(INDEX(Forecast_Capex_Input!BL$12:BL$286,$X607)
*(INDEX(Forecast_Capex_Input!$H$12:$H$286,$X607)=Repex),0)
*$DE607</f>
        <v>0</v>
      </c>
      <c r="DL607" s="165"/>
      <c r="DM607" s="188" t="b" cm="1">
        <f t="array" aca="1" ref="DM607" ca="1">OR($G607=Forecast_Capex_Input!$BN$8:$BN$9)</f>
        <v>0</v>
      </c>
      <c r="DN607" s="188" cm="1">
        <f t="array" aca="1" ref="DN607" ca="1">IFERROR(INDEX(Forecast_Capex_Input!BO$12:BO$286,$X607)
*(INDEX(Forecast_Capex_Input!$H$12:$H$286,$X607)=Repex),0)
*$DM607</f>
        <v>0</v>
      </c>
      <c r="DO607" s="188" cm="1">
        <f t="array" aca="1" ref="DO607" ca="1">IFERROR(INDEX(Forecast_Capex_Input!BP$12:BP$286,$X607)
*(INDEX(Forecast_Capex_Input!$H$12:$H$286,$X607)=Repex),0)
*$DM607</f>
        <v>0</v>
      </c>
      <c r="DP607" s="188" cm="1">
        <f t="array" aca="1" ref="DP607" ca="1">IFERROR(INDEX(Forecast_Capex_Input!BQ$12:BQ$286,$X607)
*(INDEX(Forecast_Capex_Input!$H$12:$H$286,$X607)=Repex),0)
*$DM607</f>
        <v>0</v>
      </c>
      <c r="DQ607" s="188" cm="1">
        <f t="array" aca="1" ref="DQ607" ca="1">IFERROR(INDEX(Forecast_Capex_Input!BR$12:BR$286,$X607)
*(INDEX(Forecast_Capex_Input!$H$12:$H$286,$X607)=Repex),0)
*$DM607</f>
        <v>0</v>
      </c>
      <c r="DR607" s="188" cm="1">
        <f t="array" aca="1" ref="DR607" ca="1">IFERROR(INDEX(Forecast_Capex_Input!BS$12:BS$286,$X607)
*(INDEX(Forecast_Capex_Input!$H$12:$H$286,$X607)=Repex),0)
*$DM607</f>
        <v>0</v>
      </c>
      <c r="DS607" s="165"/>
      <c r="DT607" s="188" t="b" cm="1">
        <f t="array" aca="1" ref="DT607" ca="1">OR($G607=Forecast_Capex_Input!$BU$8:$BU$10)</f>
        <v>0</v>
      </c>
      <c r="DU607" s="188" cm="1">
        <f t="array" aca="1" ref="DU607" ca="1">IFERROR(INDEX(Forecast_Capex_Input!BV$12:BV$286,$X607)
*(INDEX(Forecast_Capex_Input!$H$12:$H$286,$X607)=Repex),0)
*$DT607</f>
        <v>0</v>
      </c>
      <c r="DV607" s="188" cm="1">
        <f t="array" aca="1" ref="DV607" ca="1">IFERROR(INDEX(Forecast_Capex_Input!BW$12:BW$286,$X607)
*(INDEX(Forecast_Capex_Input!$H$12:$H$286,$X607)=Repex),0)
*$DT607</f>
        <v>0</v>
      </c>
      <c r="DW607" s="188" cm="1">
        <f t="array" aca="1" ref="DW607" ca="1">IFERROR(INDEX(Forecast_Capex_Input!BX$12:BX$286,$X607)
*(INDEX(Forecast_Capex_Input!$H$12:$H$286,$X607)=Repex),0)
*$DT607</f>
        <v>0</v>
      </c>
      <c r="DX607" s="188" cm="1">
        <f t="array" aca="1" ref="DX607" ca="1">IFERROR(INDEX(Forecast_Capex_Input!BY$12:BY$286,$X607)
*(INDEX(Forecast_Capex_Input!$H$12:$H$286,$X607)=Repex),0)
*$DT607</f>
        <v>0</v>
      </c>
      <c r="DY607" s="188" cm="1">
        <f t="array" aca="1" ref="DY607" ca="1">IFERROR(INDEX(Forecast_Capex_Input!BZ$12:BZ$286,$X607)
*(INDEX(Forecast_Capex_Input!$H$12:$H$286,$X607)=Repex),0)
*$DT607</f>
        <v>0</v>
      </c>
      <c r="DZ607" s="188" cm="1">
        <f t="array" aca="1" ref="DZ607" ca="1">IFERROR(INDEX(Forecast_Capex_Input!CA$12:CA$286,$X607)
*(INDEX(Forecast_Capex_Input!$H$12:$H$286,$X607)=Repex),0)
*$DT607</f>
        <v>0</v>
      </c>
      <c r="EA607" s="188" cm="1">
        <f t="array" aca="1" ref="EA607" ca="1">IFERROR(INDEX(Forecast_Capex_Input!CB$12:CB$286,$X607)
*(INDEX(Forecast_Capex_Input!$H$12:$H$286,$X607)=Repex),0)
*$DT607</f>
        <v>0</v>
      </c>
      <c r="EB607" s="188" cm="1">
        <f t="array" aca="1" ref="EB607" ca="1">IFERROR(INDEX(Forecast_Capex_Input!CC$12:CC$286,$X607)
*(INDEX(Forecast_Capex_Input!$H$12:$H$286,$X607)=Repex),0)
*$DT607</f>
        <v>0</v>
      </c>
      <c r="EC607" s="165"/>
      <c r="ED607" s="226" t="str">
        <f t="shared" si="435"/>
        <v>N/A</v>
      </c>
      <c r="EE607" s="174" t="s">
        <v>15</v>
      </c>
    </row>
    <row r="608" spans="3:135" x14ac:dyDescent="0.2">
      <c r="C608" s="174">
        <f t="shared" si="436"/>
        <v>598</v>
      </c>
      <c r="D608" s="167" t="str" cm="1">
        <f t="array" ref="D608">IFERROR(INDEX(Forecast_Capex_Input!$D$12:$D$286,$X608),NA)</f>
        <v>N/A</v>
      </c>
      <c r="E608" s="172" t="str" cm="1">
        <f t="array" ref="E608">IF($X608=NA,NA,INDEX(Forecast_Capex_Input!$E$12:$E$286,$X608))</f>
        <v>N/A</v>
      </c>
      <c r="F608" s="167" t="str" cm="1">
        <f t="array" aca="1" ref="F608" ca="1">IFERROR(INDEX(General!$E$25:$E$26,$Y608),NA)</f>
        <v>N/A</v>
      </c>
      <c r="G608" s="167" t="str" cm="1">
        <f t="array" aca="1" ref="G608" ca="1">IFERROR(INDEX(Forecast_Capex_Input!$AI$11:$BB$11,$AA608),NA)</f>
        <v>N/A</v>
      </c>
      <c r="H608" s="189" t="str" cm="1">
        <f t="array" aca="1" ref="H608" ca="1">IFERROR(INDEX(Forecast_Capex_Input!$AI$12:$BB$286,$X608,$AA608),NA)</f>
        <v>N/A</v>
      </c>
      <c r="I608" s="199" t="str" cm="1">
        <f t="array" ref="I608">IFERROR(INDEX(Forecast_Capex_Input!$F$12:$F$286,$X608),NA)</f>
        <v>N/A</v>
      </c>
      <c r="J608" s="199" t="str" cm="1">
        <f t="array" ref="J608">IFERROR(INDEX(Forecast_Capex_Input!G$12:G$286,$X608),NA)</f>
        <v>N/A</v>
      </c>
      <c r="K608" s="199" t="str" cm="1">
        <f t="array" ref="K608">IFERROR(INDEX(Forecast_Capex_Input!H$12:H$286,$X608),NA)</f>
        <v>N/A</v>
      </c>
      <c r="L608" s="199" t="str" cm="1">
        <f t="array" ref="L608">IFERROR(INDEX(Forecast_Capex_Input!I$12:I$286,$X608),NA)</f>
        <v>N/A</v>
      </c>
      <c r="M608" s="199" t="str" cm="1">
        <f t="array" ref="M608">IFERROR(INDEX(Forecast_Capex_Input!J$12:J$286,$X608),NA)</f>
        <v>N/A</v>
      </c>
      <c r="N608" s="199" t="str" cm="1">
        <f t="array" ref="N608">IFERROR(INDEX(Forecast_Capex_Input!K$12:K$286,$X608),NA)</f>
        <v>N/A</v>
      </c>
      <c r="O608" s="199" t="str" cm="1">
        <f t="array" ref="O608">IFERROR(INDEX(Forecast_Capex_Input!L$12:L$286,$X608),NA)</f>
        <v>N/A</v>
      </c>
      <c r="P608" s="199" t="str" cm="1">
        <f t="array" ref="P608">IFERROR(INDEX(Forecast_Capex_Input!M$12:M$286,$X608),NA)</f>
        <v>N/A</v>
      </c>
      <c r="Q608" s="172" t="str" cm="1">
        <f t="array" ref="Q608">IFERROR(INDEX(Forecast_Capex_Input!N$12:N$286,$X608),NA)</f>
        <v>N/A</v>
      </c>
      <c r="R608" s="265" cm="1">
        <f t="array" ref="R608">IFERROR(INDEX(Forecast_Capex_Input!O$12:O$286,$X608),0)</f>
        <v>0</v>
      </c>
      <c r="S608" s="172" cm="1">
        <f t="array" ref="S608">IFERROR(INDEX(Forecast_Capex_Input!P$12:P$286,$X608),0)</f>
        <v>0</v>
      </c>
      <c r="T608" s="199" t="str" cm="1">
        <f t="array" aca="1" ref="T608" ca="1">IFERROR(INDEX(General!$K$84:$K$103,$AA608),NA)</f>
        <v>N/A</v>
      </c>
      <c r="U608" s="188" cm="1">
        <f t="array" aca="1" ref="U608" ca="1">IFERROR(
IF($F608=General!$E$25,INDEX(Forecast_Capex_Input!S$12:S$286,$X608),
INDEX(Forecast_Capex_Input!T$12:T$286,$X608)),0)</f>
        <v>0</v>
      </c>
      <c r="V608" s="222" t="b">
        <f>IFERROR(INDEX(Overheads!$T$19:$T$26,MATCH($I608,Overheads!$E$19:$E$26,0)),FALSE)</f>
        <v>0</v>
      </c>
      <c r="W608" s="165"/>
      <c r="X608" s="174" t="str">
        <f>IFERROR(
IF(MATCH($C608,Forecast_Capex_Input!$CI$12:$CI$286,1)+1&gt;MAX(Forecast_Capex_Input!$C$12:$C$286),NA,
MATCH($C608,Forecast_Capex_Input!$CI$12:$CI$286,1)+1),1)</f>
        <v>N/A</v>
      </c>
      <c r="Y608" s="174" t="str" cm="1">
        <f t="array" aca="1" ref="Y608" ca="1">IFERROR(
IF(X607&lt;&gt;X608,1,
IF(COUNTIF(OFFSET(Y607,0,0,-INDEX(Forecast_Capex_Input!$CG$12:$CG$286,$X608)),Y607)=INDEX(Forecast_Capex_Input!$CG$12:$CG$286,$X608),Y607+1,Y607)),NA)</f>
        <v>N/A</v>
      </c>
      <c r="Z608" s="174" t="str" cm="1">
        <f t="array" ref="Z608">IFERROR($C608-IF($X608=1,1,INDEX(Forecast_Capex_Input!$CI$12:$CI$286,$X608-1))+1,NA)</f>
        <v>N/A</v>
      </c>
      <c r="AA608" s="174" t="str" cm="1">
        <f t="array" aca="1" ref="AA608" ca="1">IFERROR(IF(Y608=1,
INDEX(Forecast_Capex_Input!$AI$10:$BB$10,SMALL(IF(INDEX(Forecast_Capex_Input!$AI$12:$BB$286,$X608,0)&gt;0,COLUMN(Forecast_Capex_Input!$AI$10:$BB$10)-COLUMN(Forecast_Capex_Input!$AI$12)+1),ROWS(OFFSET(AA607,0,0,-$Z608)))),
OFFSET(AA607,-INDEX(Forecast_Capex_Input!$CG$12:$CG$286,$X608)+1,0)),NA)</f>
        <v>N/A</v>
      </c>
      <c r="AB608" s="174" t="str">
        <f t="shared" ca="1" si="405"/>
        <v>N/A</v>
      </c>
      <c r="AC608" s="222" t="b">
        <f t="shared" si="437"/>
        <v>0</v>
      </c>
      <c r="AD608" s="220" t="b">
        <v>0</v>
      </c>
      <c r="AE608" s="222" t="b">
        <f t="shared" si="406"/>
        <v>1</v>
      </c>
      <c r="AF608" s="165"/>
      <c r="AG608" s="215">
        <v>0</v>
      </c>
      <c r="AH608" s="215">
        <v>0</v>
      </c>
      <c r="AI608" s="215">
        <v>0</v>
      </c>
      <c r="AJ608" s="215">
        <v>0</v>
      </c>
      <c r="AK608" s="215">
        <v>0</v>
      </c>
      <c r="AL608" s="155">
        <v>0</v>
      </c>
      <c r="AM608" s="165"/>
      <c r="AN608" s="215" cm="1">
        <f t="array" aca="1" ref="AN608" ca="1">IFERROR(INDEX(General!O$33:O$34,$AB608)
*AG608,0)</f>
        <v>0</v>
      </c>
      <c r="AO608" s="215" cm="1">
        <f t="array" aca="1" ref="AO608" ca="1">IFERROR(INDEX(General!P$33:P$34,$AB608)
*AH608,0)</f>
        <v>0</v>
      </c>
      <c r="AP608" s="215" cm="1">
        <f t="array" aca="1" ref="AP608" ca="1">IFERROR(INDEX(General!Q$33:Q$34,$AB608)
*AI608,0)</f>
        <v>0</v>
      </c>
      <c r="AQ608" s="215" cm="1">
        <f t="array" aca="1" ref="AQ608" ca="1">IFERROR(INDEX(General!R$33:R$34,$AB608)
*AJ608,0)</f>
        <v>0</v>
      </c>
      <c r="AR608" s="215" cm="1">
        <f t="array" aca="1" ref="AR608" ca="1">IFERROR(INDEX(General!S$33:S$34,$AB608)
*AK608,0)</f>
        <v>0</v>
      </c>
      <c r="AS608" s="155">
        <f t="shared" ca="1" si="438"/>
        <v>0</v>
      </c>
      <c r="AT608" s="165"/>
      <c r="AU608" s="215">
        <f ca="1">IF($AE608=FALSE,AN608*Overheads!$R$24*$V608,
IFERROR(Overheads!$O$49*$V608*AN608,0)
+IFERROR(Overheads!Q$59*$V608*(AN608/Overheads!Q$68),0))</f>
        <v>0</v>
      </c>
      <c r="AV608" s="215">
        <f ca="1">IF($AE608=FALSE,AO608*Overheads!$R$24*$V608,
IFERROR(Overheads!$O$49*$V608*AO608,0)
+IFERROR(Overheads!R$59*$V608*(AO608/Overheads!R$68),0))</f>
        <v>0</v>
      </c>
      <c r="AW608" s="215">
        <f ca="1">IF($AE608=FALSE,AP608*Overheads!$R$24*$V608,
IFERROR(Overheads!$O$49*$V608*AP608,0)
+IFERROR(Overheads!S$59*$V608*(AP608/Overheads!S$68),0))</f>
        <v>0</v>
      </c>
      <c r="AX608" s="215">
        <f ca="1">IF($AE608=FALSE,AQ608*Overheads!$R$24*$V608,
IFERROR(Overheads!$O$49*$V608*AQ608,0)
+IFERROR(Overheads!T$59*$V608*(AQ608/Overheads!T$68),0))</f>
        <v>0</v>
      </c>
      <c r="AY608" s="215">
        <f ca="1">IF($AE608=FALSE,AR608*Overheads!$R$24*$V608,
IFERROR(Overheads!$O$49*$V608*AR608,0)
+IFERROR(Overheads!U$59*$V608*(AR608/Overheads!U$68),0))</f>
        <v>0</v>
      </c>
      <c r="AZ608" s="155">
        <f t="shared" ca="1" si="439"/>
        <v>0</v>
      </c>
      <c r="BA608" s="165"/>
      <c r="BB608" s="215">
        <f ca="1">IF($AE608=FALSE,AN608*Overheads!$S$25,
IFERROR(Overheads!$O$50*AN608,0)
+IFERROR(Overheads!Q$60*(AN608/Overheads!Q$66),0))</f>
        <v>0</v>
      </c>
      <c r="BC608" s="215">
        <f ca="1">IF($AE608=FALSE,AO608*Overheads!$S$25,
IFERROR(Overheads!$O$50*AO608,0)
+IFERROR(Overheads!R$60*(AO608/Overheads!R$66),0))</f>
        <v>0</v>
      </c>
      <c r="BD608" s="215">
        <f ca="1">IF($AE608=FALSE,AP608*Overheads!$S$25,
IFERROR(Overheads!$O$50*AP608,0)
+IFERROR(Overheads!S$60*(AP608/Overheads!S$66),0))</f>
        <v>0</v>
      </c>
      <c r="BE608" s="215">
        <f ca="1">IF($AE608=FALSE,AQ608*Overheads!$S$25,
IFERROR(Overheads!$O$50*AQ608,0)
+IFERROR(Overheads!T$60*(AQ608/Overheads!T$66),0))</f>
        <v>0</v>
      </c>
      <c r="BF608" s="215">
        <f ca="1">IF($AE608=FALSE,AR608*Overheads!$S$25,
IFERROR(Overheads!$O$50*AR608,0)
+IFERROR(Overheads!U$60*(AR608/Overheads!U$66),0))</f>
        <v>0</v>
      </c>
      <c r="BG608" s="155">
        <f t="shared" ca="1" si="440"/>
        <v>0</v>
      </c>
      <c r="BH608" s="165"/>
      <c r="BI608" s="215">
        <f t="shared" ca="1" si="441"/>
        <v>0</v>
      </c>
      <c r="BJ608" s="215">
        <f t="shared" ca="1" si="407"/>
        <v>0</v>
      </c>
      <c r="BK608" s="215">
        <f t="shared" ca="1" si="408"/>
        <v>0</v>
      </c>
      <c r="BL608" s="215">
        <f t="shared" ca="1" si="409"/>
        <v>0</v>
      </c>
      <c r="BM608" s="215">
        <f t="shared" ca="1" si="410"/>
        <v>0</v>
      </c>
      <c r="BN608" s="155">
        <f t="shared" ca="1" si="442"/>
        <v>0</v>
      </c>
      <c r="BO608" s="165"/>
      <c r="BP608" s="187" cm="1">
        <f t="array" ref="BP608">IFERROR(IF($X608=$X607,BP607,INDEX(Forecast_Capex_Input!AC$12:AC$286,$X608)),0)</f>
        <v>0</v>
      </c>
      <c r="BQ608" s="187" cm="1">
        <f t="array" ref="BQ608">IFERROR(IF($X608=$X607,BQ607,INDEX(Forecast_Capex_Input!AD$12:AD$286,$X608)),0)</f>
        <v>0</v>
      </c>
      <c r="BR608" s="187" cm="1">
        <f t="array" ref="BR608">IFERROR(IF($X608=$X607,BR607,INDEX(Forecast_Capex_Input!AE$12:AE$286,$X608)),0)</f>
        <v>0</v>
      </c>
      <c r="BS608" s="187" cm="1">
        <f t="array" ref="BS608">IFERROR(IF($X608=$X607,BS607,INDEX(Forecast_Capex_Input!AF$12:AF$286,$X608)),0)</f>
        <v>0</v>
      </c>
      <c r="BT608" s="187" cm="1">
        <f t="array" ref="BT608">IFERROR(IF($X608=$X607,BT607,INDEX(Forecast_Capex_Input!AG$12:AG$286,$X608)),0)</f>
        <v>0</v>
      </c>
      <c r="BU608" s="165"/>
      <c r="BV608" s="215">
        <f t="shared" si="411"/>
        <v>0</v>
      </c>
      <c r="BW608" s="215">
        <f t="shared" si="412"/>
        <v>0</v>
      </c>
      <c r="BX608" s="215">
        <f t="shared" si="413"/>
        <v>0</v>
      </c>
      <c r="BY608" s="215">
        <f t="shared" si="414"/>
        <v>0</v>
      </c>
      <c r="BZ608" s="215">
        <f t="shared" si="415"/>
        <v>0</v>
      </c>
      <c r="CA608" s="155">
        <f t="shared" si="443"/>
        <v>0</v>
      </c>
      <c r="CB608" s="165"/>
      <c r="CC608" s="215">
        <f t="shared" si="416"/>
        <v>0</v>
      </c>
      <c r="CD608" s="215">
        <f t="shared" si="417"/>
        <v>0</v>
      </c>
      <c r="CE608" s="215">
        <f t="shared" si="418"/>
        <v>0</v>
      </c>
      <c r="CF608" s="215">
        <f t="shared" si="419"/>
        <v>0</v>
      </c>
      <c r="CG608" s="215">
        <f t="shared" si="420"/>
        <v>0</v>
      </c>
      <c r="CH608" s="155">
        <f t="shared" si="444"/>
        <v>0</v>
      </c>
      <c r="CI608" s="165"/>
      <c r="CJ608" s="215">
        <f t="shared" si="421"/>
        <v>0</v>
      </c>
      <c r="CK608" s="215">
        <f t="shared" si="422"/>
        <v>0</v>
      </c>
      <c r="CL608" s="215">
        <f t="shared" si="423"/>
        <v>0</v>
      </c>
      <c r="CM608" s="215">
        <f t="shared" si="424"/>
        <v>0</v>
      </c>
      <c r="CN608" s="215">
        <f t="shared" si="425"/>
        <v>0</v>
      </c>
      <c r="CO608" s="155">
        <f t="shared" si="445"/>
        <v>0</v>
      </c>
      <c r="CP608" s="165"/>
      <c r="CQ608" s="223">
        <f t="shared" si="426"/>
        <v>0</v>
      </c>
      <c r="CR608" s="223">
        <f t="shared" si="427"/>
        <v>0</v>
      </c>
      <c r="CS608" s="223">
        <f t="shared" si="428"/>
        <v>0</v>
      </c>
      <c r="CT608" s="223">
        <f t="shared" si="429"/>
        <v>0</v>
      </c>
      <c r="CU608" s="223">
        <f t="shared" si="430"/>
        <v>0</v>
      </c>
      <c r="CV608" s="155">
        <f t="shared" si="446"/>
        <v>0</v>
      </c>
      <c r="CW608" s="165"/>
      <c r="CX608" s="215">
        <f t="shared" si="447"/>
        <v>0</v>
      </c>
      <c r="CY608" s="215">
        <f t="shared" si="431"/>
        <v>0</v>
      </c>
      <c r="CZ608" s="215">
        <f t="shared" si="432"/>
        <v>0</v>
      </c>
      <c r="DA608" s="215">
        <f t="shared" si="433"/>
        <v>0</v>
      </c>
      <c r="DB608" s="215">
        <f t="shared" si="434"/>
        <v>0</v>
      </c>
      <c r="DC608" s="155">
        <f t="shared" si="448"/>
        <v>0</v>
      </c>
      <c r="DD608" s="165"/>
      <c r="DE608" s="188" t="b" cm="1">
        <f t="array" aca="1" ref="DE608" ca="1">OR($G608=Forecast_Capex_Input!$BF$8:$BF$10)</f>
        <v>0</v>
      </c>
      <c r="DF608" s="188" cm="1">
        <f t="array" aca="1" ref="DF608" ca="1">IFERROR(INDEX(Forecast_Capex_Input!BG$12:BG$286,$X608)
*(INDEX(Forecast_Capex_Input!$H$12:$H$286,$X608)=Repex),0)
*$DE608</f>
        <v>0</v>
      </c>
      <c r="DG608" s="188" cm="1">
        <f t="array" aca="1" ref="DG608" ca="1">IFERROR(INDEX(Forecast_Capex_Input!BH$12:BH$286,$X608)
*(INDEX(Forecast_Capex_Input!$H$12:$H$286,$X608)=Repex),0)
*$DE608</f>
        <v>0</v>
      </c>
      <c r="DH608" s="188" cm="1">
        <f t="array" aca="1" ref="DH608" ca="1">IFERROR(INDEX(Forecast_Capex_Input!BI$12:BI$286,$X608)
*(INDEX(Forecast_Capex_Input!$H$12:$H$286,$X608)=Repex),0)
*$DE608</f>
        <v>0</v>
      </c>
      <c r="DI608" s="188" cm="1">
        <f t="array" aca="1" ref="DI608" ca="1">IFERROR(INDEX(Forecast_Capex_Input!BJ$12:BJ$286,$X608)
*(INDEX(Forecast_Capex_Input!$H$12:$H$286,$X608)=Repex),0)
*$DE608</f>
        <v>0</v>
      </c>
      <c r="DJ608" s="188" cm="1">
        <f t="array" aca="1" ref="DJ608" ca="1">IFERROR(INDEX(Forecast_Capex_Input!BK$12:BK$286,$X608)
*(INDEX(Forecast_Capex_Input!$H$12:$H$286,$X608)=Repex),0)
*$DE608</f>
        <v>0</v>
      </c>
      <c r="DK608" s="188" cm="1">
        <f t="array" aca="1" ref="DK608" ca="1">IFERROR(INDEX(Forecast_Capex_Input!BL$12:BL$286,$X608)
*(INDEX(Forecast_Capex_Input!$H$12:$H$286,$X608)=Repex),0)
*$DE608</f>
        <v>0</v>
      </c>
      <c r="DL608" s="165"/>
      <c r="DM608" s="188" t="b" cm="1">
        <f t="array" aca="1" ref="DM608" ca="1">OR($G608=Forecast_Capex_Input!$BN$8:$BN$9)</f>
        <v>0</v>
      </c>
      <c r="DN608" s="188" cm="1">
        <f t="array" aca="1" ref="DN608" ca="1">IFERROR(INDEX(Forecast_Capex_Input!BO$12:BO$286,$X608)
*(INDEX(Forecast_Capex_Input!$H$12:$H$286,$X608)=Repex),0)
*$DM608</f>
        <v>0</v>
      </c>
      <c r="DO608" s="188" cm="1">
        <f t="array" aca="1" ref="DO608" ca="1">IFERROR(INDEX(Forecast_Capex_Input!BP$12:BP$286,$X608)
*(INDEX(Forecast_Capex_Input!$H$12:$H$286,$X608)=Repex),0)
*$DM608</f>
        <v>0</v>
      </c>
      <c r="DP608" s="188" cm="1">
        <f t="array" aca="1" ref="DP608" ca="1">IFERROR(INDEX(Forecast_Capex_Input!BQ$12:BQ$286,$X608)
*(INDEX(Forecast_Capex_Input!$H$12:$H$286,$X608)=Repex),0)
*$DM608</f>
        <v>0</v>
      </c>
      <c r="DQ608" s="188" cm="1">
        <f t="array" aca="1" ref="DQ608" ca="1">IFERROR(INDEX(Forecast_Capex_Input!BR$12:BR$286,$X608)
*(INDEX(Forecast_Capex_Input!$H$12:$H$286,$X608)=Repex),0)
*$DM608</f>
        <v>0</v>
      </c>
      <c r="DR608" s="188" cm="1">
        <f t="array" aca="1" ref="DR608" ca="1">IFERROR(INDEX(Forecast_Capex_Input!BS$12:BS$286,$X608)
*(INDEX(Forecast_Capex_Input!$H$12:$H$286,$X608)=Repex),0)
*$DM608</f>
        <v>0</v>
      </c>
      <c r="DS608" s="165"/>
      <c r="DT608" s="188" t="b" cm="1">
        <f t="array" aca="1" ref="DT608" ca="1">OR($G608=Forecast_Capex_Input!$BU$8:$BU$10)</f>
        <v>0</v>
      </c>
      <c r="DU608" s="188" cm="1">
        <f t="array" aca="1" ref="DU608" ca="1">IFERROR(INDEX(Forecast_Capex_Input!BV$12:BV$286,$X608)
*(INDEX(Forecast_Capex_Input!$H$12:$H$286,$X608)=Repex),0)
*$DT608</f>
        <v>0</v>
      </c>
      <c r="DV608" s="188" cm="1">
        <f t="array" aca="1" ref="DV608" ca="1">IFERROR(INDEX(Forecast_Capex_Input!BW$12:BW$286,$X608)
*(INDEX(Forecast_Capex_Input!$H$12:$H$286,$X608)=Repex),0)
*$DT608</f>
        <v>0</v>
      </c>
      <c r="DW608" s="188" cm="1">
        <f t="array" aca="1" ref="DW608" ca="1">IFERROR(INDEX(Forecast_Capex_Input!BX$12:BX$286,$X608)
*(INDEX(Forecast_Capex_Input!$H$12:$H$286,$X608)=Repex),0)
*$DT608</f>
        <v>0</v>
      </c>
      <c r="DX608" s="188" cm="1">
        <f t="array" aca="1" ref="DX608" ca="1">IFERROR(INDEX(Forecast_Capex_Input!BY$12:BY$286,$X608)
*(INDEX(Forecast_Capex_Input!$H$12:$H$286,$X608)=Repex),0)
*$DT608</f>
        <v>0</v>
      </c>
      <c r="DY608" s="188" cm="1">
        <f t="array" aca="1" ref="DY608" ca="1">IFERROR(INDEX(Forecast_Capex_Input!BZ$12:BZ$286,$X608)
*(INDEX(Forecast_Capex_Input!$H$12:$H$286,$X608)=Repex),0)
*$DT608</f>
        <v>0</v>
      </c>
      <c r="DZ608" s="188" cm="1">
        <f t="array" aca="1" ref="DZ608" ca="1">IFERROR(INDEX(Forecast_Capex_Input!CA$12:CA$286,$X608)
*(INDEX(Forecast_Capex_Input!$H$12:$H$286,$X608)=Repex),0)
*$DT608</f>
        <v>0</v>
      </c>
      <c r="EA608" s="188" cm="1">
        <f t="array" aca="1" ref="EA608" ca="1">IFERROR(INDEX(Forecast_Capex_Input!CB$12:CB$286,$X608)
*(INDEX(Forecast_Capex_Input!$H$12:$H$286,$X608)=Repex),0)
*$DT608</f>
        <v>0</v>
      </c>
      <c r="EB608" s="188" cm="1">
        <f t="array" aca="1" ref="EB608" ca="1">IFERROR(INDEX(Forecast_Capex_Input!CC$12:CC$286,$X608)
*(INDEX(Forecast_Capex_Input!$H$12:$H$286,$X608)=Repex),0)
*$DT608</f>
        <v>0</v>
      </c>
      <c r="EC608" s="165"/>
      <c r="ED608" s="226" t="str">
        <f t="shared" si="435"/>
        <v>N/A</v>
      </c>
      <c r="EE608" s="174" t="s">
        <v>15</v>
      </c>
    </row>
    <row r="609" spans="3:135" x14ac:dyDescent="0.2">
      <c r="C609" s="174">
        <f t="shared" si="436"/>
        <v>599</v>
      </c>
      <c r="D609" s="167" t="str" cm="1">
        <f t="array" ref="D609">IFERROR(INDEX(Forecast_Capex_Input!$D$12:$D$286,$X609),NA)</f>
        <v>N/A</v>
      </c>
      <c r="E609" s="172" t="str" cm="1">
        <f t="array" ref="E609">IF($X609=NA,NA,INDEX(Forecast_Capex_Input!$E$12:$E$286,$X609))</f>
        <v>N/A</v>
      </c>
      <c r="F609" s="167" t="str" cm="1">
        <f t="array" aca="1" ref="F609" ca="1">IFERROR(INDEX(General!$E$25:$E$26,$Y609),NA)</f>
        <v>N/A</v>
      </c>
      <c r="G609" s="167" t="str" cm="1">
        <f t="array" aca="1" ref="G609" ca="1">IFERROR(INDEX(Forecast_Capex_Input!$AI$11:$BB$11,$AA609),NA)</f>
        <v>N/A</v>
      </c>
      <c r="H609" s="189" t="str" cm="1">
        <f t="array" aca="1" ref="H609" ca="1">IFERROR(INDEX(Forecast_Capex_Input!$AI$12:$BB$286,$X609,$AA609),NA)</f>
        <v>N/A</v>
      </c>
      <c r="I609" s="199" t="str" cm="1">
        <f t="array" ref="I609">IFERROR(INDEX(Forecast_Capex_Input!$F$12:$F$286,$X609),NA)</f>
        <v>N/A</v>
      </c>
      <c r="J609" s="199" t="str" cm="1">
        <f t="array" ref="J609">IFERROR(INDEX(Forecast_Capex_Input!G$12:G$286,$X609),NA)</f>
        <v>N/A</v>
      </c>
      <c r="K609" s="199" t="str" cm="1">
        <f t="array" ref="K609">IFERROR(INDEX(Forecast_Capex_Input!H$12:H$286,$X609),NA)</f>
        <v>N/A</v>
      </c>
      <c r="L609" s="199" t="str" cm="1">
        <f t="array" ref="L609">IFERROR(INDEX(Forecast_Capex_Input!I$12:I$286,$X609),NA)</f>
        <v>N/A</v>
      </c>
      <c r="M609" s="199" t="str" cm="1">
        <f t="array" ref="M609">IFERROR(INDEX(Forecast_Capex_Input!J$12:J$286,$X609),NA)</f>
        <v>N/A</v>
      </c>
      <c r="N609" s="199" t="str" cm="1">
        <f t="array" ref="N609">IFERROR(INDEX(Forecast_Capex_Input!K$12:K$286,$X609),NA)</f>
        <v>N/A</v>
      </c>
      <c r="O609" s="199" t="str" cm="1">
        <f t="array" ref="O609">IFERROR(INDEX(Forecast_Capex_Input!L$12:L$286,$X609),NA)</f>
        <v>N/A</v>
      </c>
      <c r="P609" s="199" t="str" cm="1">
        <f t="array" ref="P609">IFERROR(INDEX(Forecast_Capex_Input!M$12:M$286,$X609),NA)</f>
        <v>N/A</v>
      </c>
      <c r="Q609" s="172" t="str" cm="1">
        <f t="array" ref="Q609">IFERROR(INDEX(Forecast_Capex_Input!N$12:N$286,$X609),NA)</f>
        <v>N/A</v>
      </c>
      <c r="R609" s="265" cm="1">
        <f t="array" ref="R609">IFERROR(INDEX(Forecast_Capex_Input!O$12:O$286,$X609),0)</f>
        <v>0</v>
      </c>
      <c r="S609" s="172" cm="1">
        <f t="array" ref="S609">IFERROR(INDEX(Forecast_Capex_Input!P$12:P$286,$X609),0)</f>
        <v>0</v>
      </c>
      <c r="T609" s="199" t="str" cm="1">
        <f t="array" aca="1" ref="T609" ca="1">IFERROR(INDEX(General!$K$84:$K$103,$AA609),NA)</f>
        <v>N/A</v>
      </c>
      <c r="U609" s="188" cm="1">
        <f t="array" aca="1" ref="U609" ca="1">IFERROR(
IF($F609=General!$E$25,INDEX(Forecast_Capex_Input!S$12:S$286,$X609),
INDEX(Forecast_Capex_Input!T$12:T$286,$X609)),0)</f>
        <v>0</v>
      </c>
      <c r="V609" s="222" t="b">
        <f>IFERROR(INDEX(Overheads!$T$19:$T$26,MATCH($I609,Overheads!$E$19:$E$26,0)),FALSE)</f>
        <v>0</v>
      </c>
      <c r="W609" s="165"/>
      <c r="X609" s="174" t="str">
        <f>IFERROR(
IF(MATCH($C609,Forecast_Capex_Input!$CI$12:$CI$286,1)+1&gt;MAX(Forecast_Capex_Input!$C$12:$C$286),NA,
MATCH($C609,Forecast_Capex_Input!$CI$12:$CI$286,1)+1),1)</f>
        <v>N/A</v>
      </c>
      <c r="Y609" s="174" t="str" cm="1">
        <f t="array" aca="1" ref="Y609" ca="1">IFERROR(
IF(X608&lt;&gt;X609,1,
IF(COUNTIF(OFFSET(Y608,0,0,-INDEX(Forecast_Capex_Input!$CG$12:$CG$286,$X609)),Y608)=INDEX(Forecast_Capex_Input!$CG$12:$CG$286,$X609),Y608+1,Y608)),NA)</f>
        <v>N/A</v>
      </c>
      <c r="Z609" s="174" t="str" cm="1">
        <f t="array" ref="Z609">IFERROR($C609-IF($X609=1,1,INDEX(Forecast_Capex_Input!$CI$12:$CI$286,$X609-1))+1,NA)</f>
        <v>N/A</v>
      </c>
      <c r="AA609" s="174" t="str" cm="1">
        <f t="array" aca="1" ref="AA609" ca="1">IFERROR(IF(Y609=1,
INDEX(Forecast_Capex_Input!$AI$10:$BB$10,SMALL(IF(INDEX(Forecast_Capex_Input!$AI$12:$BB$286,$X609,0)&gt;0,COLUMN(Forecast_Capex_Input!$AI$10:$BB$10)-COLUMN(Forecast_Capex_Input!$AI$12)+1),ROWS(OFFSET(AA608,0,0,-$Z609)))),
OFFSET(AA608,-INDEX(Forecast_Capex_Input!$CG$12:$CG$286,$X609)+1,0)),NA)</f>
        <v>N/A</v>
      </c>
      <c r="AB609" s="174" t="str">
        <f t="shared" ca="1" si="405"/>
        <v>N/A</v>
      </c>
      <c r="AC609" s="222" t="b">
        <f t="shared" si="437"/>
        <v>0</v>
      </c>
      <c r="AD609" s="220" t="b">
        <v>0</v>
      </c>
      <c r="AE609" s="222" t="b">
        <f t="shared" si="406"/>
        <v>1</v>
      </c>
      <c r="AF609" s="165"/>
      <c r="AG609" s="215">
        <v>0</v>
      </c>
      <c r="AH609" s="215">
        <v>0</v>
      </c>
      <c r="AI609" s="215">
        <v>0</v>
      </c>
      <c r="AJ609" s="215">
        <v>0</v>
      </c>
      <c r="AK609" s="215">
        <v>0</v>
      </c>
      <c r="AL609" s="155">
        <v>0</v>
      </c>
      <c r="AM609" s="165"/>
      <c r="AN609" s="215" cm="1">
        <f t="array" aca="1" ref="AN609" ca="1">IFERROR(INDEX(General!O$33:O$34,$AB609)
*AG609,0)</f>
        <v>0</v>
      </c>
      <c r="AO609" s="215" cm="1">
        <f t="array" aca="1" ref="AO609" ca="1">IFERROR(INDEX(General!P$33:P$34,$AB609)
*AH609,0)</f>
        <v>0</v>
      </c>
      <c r="AP609" s="215" cm="1">
        <f t="array" aca="1" ref="AP609" ca="1">IFERROR(INDEX(General!Q$33:Q$34,$AB609)
*AI609,0)</f>
        <v>0</v>
      </c>
      <c r="AQ609" s="215" cm="1">
        <f t="array" aca="1" ref="AQ609" ca="1">IFERROR(INDEX(General!R$33:R$34,$AB609)
*AJ609,0)</f>
        <v>0</v>
      </c>
      <c r="AR609" s="215" cm="1">
        <f t="array" aca="1" ref="AR609" ca="1">IFERROR(INDEX(General!S$33:S$34,$AB609)
*AK609,0)</f>
        <v>0</v>
      </c>
      <c r="AS609" s="155">
        <f t="shared" ca="1" si="438"/>
        <v>0</v>
      </c>
      <c r="AT609" s="165"/>
      <c r="AU609" s="215">
        <f ca="1">IF($AE609=FALSE,AN609*Overheads!$R$24*$V609,
IFERROR(Overheads!$O$49*$V609*AN609,0)
+IFERROR(Overheads!Q$59*$V609*(AN609/Overheads!Q$68),0))</f>
        <v>0</v>
      </c>
      <c r="AV609" s="215">
        <f ca="1">IF($AE609=FALSE,AO609*Overheads!$R$24*$V609,
IFERROR(Overheads!$O$49*$V609*AO609,0)
+IFERROR(Overheads!R$59*$V609*(AO609/Overheads!R$68),0))</f>
        <v>0</v>
      </c>
      <c r="AW609" s="215">
        <f ca="1">IF($AE609=FALSE,AP609*Overheads!$R$24*$V609,
IFERROR(Overheads!$O$49*$V609*AP609,0)
+IFERROR(Overheads!S$59*$V609*(AP609/Overheads!S$68),0))</f>
        <v>0</v>
      </c>
      <c r="AX609" s="215">
        <f ca="1">IF($AE609=FALSE,AQ609*Overheads!$R$24*$V609,
IFERROR(Overheads!$O$49*$V609*AQ609,0)
+IFERROR(Overheads!T$59*$V609*(AQ609/Overheads!T$68),0))</f>
        <v>0</v>
      </c>
      <c r="AY609" s="215">
        <f ca="1">IF($AE609=FALSE,AR609*Overheads!$R$24*$V609,
IFERROR(Overheads!$O$49*$V609*AR609,0)
+IFERROR(Overheads!U$59*$V609*(AR609/Overheads!U$68),0))</f>
        <v>0</v>
      </c>
      <c r="AZ609" s="155">
        <f t="shared" ca="1" si="439"/>
        <v>0</v>
      </c>
      <c r="BA609" s="165"/>
      <c r="BB609" s="215">
        <f ca="1">IF($AE609=FALSE,AN609*Overheads!$S$25,
IFERROR(Overheads!$O$50*AN609,0)
+IFERROR(Overheads!Q$60*(AN609/Overheads!Q$66),0))</f>
        <v>0</v>
      </c>
      <c r="BC609" s="215">
        <f ca="1">IF($AE609=FALSE,AO609*Overheads!$S$25,
IFERROR(Overheads!$O$50*AO609,0)
+IFERROR(Overheads!R$60*(AO609/Overheads!R$66),0))</f>
        <v>0</v>
      </c>
      <c r="BD609" s="215">
        <f ca="1">IF($AE609=FALSE,AP609*Overheads!$S$25,
IFERROR(Overheads!$O$50*AP609,0)
+IFERROR(Overheads!S$60*(AP609/Overheads!S$66),0))</f>
        <v>0</v>
      </c>
      <c r="BE609" s="215">
        <f ca="1">IF($AE609=FALSE,AQ609*Overheads!$S$25,
IFERROR(Overheads!$O$50*AQ609,0)
+IFERROR(Overheads!T$60*(AQ609/Overheads!T$66),0))</f>
        <v>0</v>
      </c>
      <c r="BF609" s="215">
        <f ca="1">IF($AE609=FALSE,AR609*Overheads!$S$25,
IFERROR(Overheads!$O$50*AR609,0)
+IFERROR(Overheads!U$60*(AR609/Overheads!U$66),0))</f>
        <v>0</v>
      </c>
      <c r="BG609" s="155">
        <f t="shared" ca="1" si="440"/>
        <v>0</v>
      </c>
      <c r="BH609" s="165"/>
      <c r="BI609" s="215">
        <f t="shared" ca="1" si="441"/>
        <v>0</v>
      </c>
      <c r="BJ609" s="215">
        <f t="shared" ca="1" si="407"/>
        <v>0</v>
      </c>
      <c r="BK609" s="215">
        <f t="shared" ca="1" si="408"/>
        <v>0</v>
      </c>
      <c r="BL609" s="215">
        <f t="shared" ca="1" si="409"/>
        <v>0</v>
      </c>
      <c r="BM609" s="215">
        <f t="shared" ca="1" si="410"/>
        <v>0</v>
      </c>
      <c r="BN609" s="155">
        <f t="shared" ca="1" si="442"/>
        <v>0</v>
      </c>
      <c r="BO609" s="165"/>
      <c r="BP609" s="187" cm="1">
        <f t="array" ref="BP609">IFERROR(IF($X609=$X608,BP608,INDEX(Forecast_Capex_Input!AC$12:AC$286,$X609)),0)</f>
        <v>0</v>
      </c>
      <c r="BQ609" s="187" cm="1">
        <f t="array" ref="BQ609">IFERROR(IF($X609=$X608,BQ608,INDEX(Forecast_Capex_Input!AD$12:AD$286,$X609)),0)</f>
        <v>0</v>
      </c>
      <c r="BR609" s="187" cm="1">
        <f t="array" ref="BR609">IFERROR(IF($X609=$X608,BR608,INDEX(Forecast_Capex_Input!AE$12:AE$286,$X609)),0)</f>
        <v>0</v>
      </c>
      <c r="BS609" s="187" cm="1">
        <f t="array" ref="BS609">IFERROR(IF($X609=$X608,BS608,INDEX(Forecast_Capex_Input!AF$12:AF$286,$X609)),0)</f>
        <v>0</v>
      </c>
      <c r="BT609" s="187" cm="1">
        <f t="array" ref="BT609">IFERROR(IF($X609=$X608,BT608,INDEX(Forecast_Capex_Input!AG$12:AG$286,$X609)),0)</f>
        <v>0</v>
      </c>
      <c r="BU609" s="165"/>
      <c r="BV609" s="215">
        <f t="shared" si="411"/>
        <v>0</v>
      </c>
      <c r="BW609" s="215">
        <f t="shared" si="412"/>
        <v>0</v>
      </c>
      <c r="BX609" s="215">
        <f t="shared" si="413"/>
        <v>0</v>
      </c>
      <c r="BY609" s="215">
        <f t="shared" si="414"/>
        <v>0</v>
      </c>
      <c r="BZ609" s="215">
        <f t="shared" si="415"/>
        <v>0</v>
      </c>
      <c r="CA609" s="155">
        <f t="shared" si="443"/>
        <v>0</v>
      </c>
      <c r="CB609" s="165"/>
      <c r="CC609" s="215">
        <f t="shared" si="416"/>
        <v>0</v>
      </c>
      <c r="CD609" s="215">
        <f t="shared" si="417"/>
        <v>0</v>
      </c>
      <c r="CE609" s="215">
        <f t="shared" si="418"/>
        <v>0</v>
      </c>
      <c r="CF609" s="215">
        <f t="shared" si="419"/>
        <v>0</v>
      </c>
      <c r="CG609" s="215">
        <f t="shared" si="420"/>
        <v>0</v>
      </c>
      <c r="CH609" s="155">
        <f t="shared" si="444"/>
        <v>0</v>
      </c>
      <c r="CI609" s="165"/>
      <c r="CJ609" s="215">
        <f t="shared" si="421"/>
        <v>0</v>
      </c>
      <c r="CK609" s="215">
        <f t="shared" si="422"/>
        <v>0</v>
      </c>
      <c r="CL609" s="215">
        <f t="shared" si="423"/>
        <v>0</v>
      </c>
      <c r="CM609" s="215">
        <f t="shared" si="424"/>
        <v>0</v>
      </c>
      <c r="CN609" s="215">
        <f t="shared" si="425"/>
        <v>0</v>
      </c>
      <c r="CO609" s="155">
        <f t="shared" si="445"/>
        <v>0</v>
      </c>
      <c r="CP609" s="165"/>
      <c r="CQ609" s="223">
        <f t="shared" si="426"/>
        <v>0</v>
      </c>
      <c r="CR609" s="223">
        <f t="shared" si="427"/>
        <v>0</v>
      </c>
      <c r="CS609" s="223">
        <f t="shared" si="428"/>
        <v>0</v>
      </c>
      <c r="CT609" s="223">
        <f t="shared" si="429"/>
        <v>0</v>
      </c>
      <c r="CU609" s="223">
        <f t="shared" si="430"/>
        <v>0</v>
      </c>
      <c r="CV609" s="155">
        <f t="shared" si="446"/>
        <v>0</v>
      </c>
      <c r="CW609" s="165"/>
      <c r="CX609" s="215">
        <f t="shared" si="447"/>
        <v>0</v>
      </c>
      <c r="CY609" s="215">
        <f t="shared" si="431"/>
        <v>0</v>
      </c>
      <c r="CZ609" s="215">
        <f t="shared" si="432"/>
        <v>0</v>
      </c>
      <c r="DA609" s="215">
        <f t="shared" si="433"/>
        <v>0</v>
      </c>
      <c r="DB609" s="215">
        <f t="shared" si="434"/>
        <v>0</v>
      </c>
      <c r="DC609" s="155">
        <f t="shared" si="448"/>
        <v>0</v>
      </c>
      <c r="DD609" s="165"/>
      <c r="DE609" s="188" t="b" cm="1">
        <f t="array" aca="1" ref="DE609" ca="1">OR($G609=Forecast_Capex_Input!$BF$8:$BF$10)</f>
        <v>0</v>
      </c>
      <c r="DF609" s="188" cm="1">
        <f t="array" aca="1" ref="DF609" ca="1">IFERROR(INDEX(Forecast_Capex_Input!BG$12:BG$286,$X609)
*(INDEX(Forecast_Capex_Input!$H$12:$H$286,$X609)=Repex),0)
*$DE609</f>
        <v>0</v>
      </c>
      <c r="DG609" s="188" cm="1">
        <f t="array" aca="1" ref="DG609" ca="1">IFERROR(INDEX(Forecast_Capex_Input!BH$12:BH$286,$X609)
*(INDEX(Forecast_Capex_Input!$H$12:$H$286,$X609)=Repex),0)
*$DE609</f>
        <v>0</v>
      </c>
      <c r="DH609" s="188" cm="1">
        <f t="array" aca="1" ref="DH609" ca="1">IFERROR(INDEX(Forecast_Capex_Input!BI$12:BI$286,$X609)
*(INDEX(Forecast_Capex_Input!$H$12:$H$286,$X609)=Repex),0)
*$DE609</f>
        <v>0</v>
      </c>
      <c r="DI609" s="188" cm="1">
        <f t="array" aca="1" ref="DI609" ca="1">IFERROR(INDEX(Forecast_Capex_Input!BJ$12:BJ$286,$X609)
*(INDEX(Forecast_Capex_Input!$H$12:$H$286,$X609)=Repex),0)
*$DE609</f>
        <v>0</v>
      </c>
      <c r="DJ609" s="188" cm="1">
        <f t="array" aca="1" ref="DJ609" ca="1">IFERROR(INDEX(Forecast_Capex_Input!BK$12:BK$286,$X609)
*(INDEX(Forecast_Capex_Input!$H$12:$H$286,$X609)=Repex),0)
*$DE609</f>
        <v>0</v>
      </c>
      <c r="DK609" s="188" cm="1">
        <f t="array" aca="1" ref="DK609" ca="1">IFERROR(INDEX(Forecast_Capex_Input!BL$12:BL$286,$X609)
*(INDEX(Forecast_Capex_Input!$H$12:$H$286,$X609)=Repex),0)
*$DE609</f>
        <v>0</v>
      </c>
      <c r="DL609" s="165"/>
      <c r="DM609" s="188" t="b" cm="1">
        <f t="array" aca="1" ref="DM609" ca="1">OR($G609=Forecast_Capex_Input!$BN$8:$BN$9)</f>
        <v>0</v>
      </c>
      <c r="DN609" s="188" cm="1">
        <f t="array" aca="1" ref="DN609" ca="1">IFERROR(INDEX(Forecast_Capex_Input!BO$12:BO$286,$X609)
*(INDEX(Forecast_Capex_Input!$H$12:$H$286,$X609)=Repex),0)
*$DM609</f>
        <v>0</v>
      </c>
      <c r="DO609" s="188" cm="1">
        <f t="array" aca="1" ref="DO609" ca="1">IFERROR(INDEX(Forecast_Capex_Input!BP$12:BP$286,$X609)
*(INDEX(Forecast_Capex_Input!$H$12:$H$286,$X609)=Repex),0)
*$DM609</f>
        <v>0</v>
      </c>
      <c r="DP609" s="188" cm="1">
        <f t="array" aca="1" ref="DP609" ca="1">IFERROR(INDEX(Forecast_Capex_Input!BQ$12:BQ$286,$X609)
*(INDEX(Forecast_Capex_Input!$H$12:$H$286,$X609)=Repex),0)
*$DM609</f>
        <v>0</v>
      </c>
      <c r="DQ609" s="188" cm="1">
        <f t="array" aca="1" ref="DQ609" ca="1">IFERROR(INDEX(Forecast_Capex_Input!BR$12:BR$286,$X609)
*(INDEX(Forecast_Capex_Input!$H$12:$H$286,$X609)=Repex),0)
*$DM609</f>
        <v>0</v>
      </c>
      <c r="DR609" s="188" cm="1">
        <f t="array" aca="1" ref="DR609" ca="1">IFERROR(INDEX(Forecast_Capex_Input!BS$12:BS$286,$X609)
*(INDEX(Forecast_Capex_Input!$H$12:$H$286,$X609)=Repex),0)
*$DM609</f>
        <v>0</v>
      </c>
      <c r="DS609" s="165"/>
      <c r="DT609" s="188" t="b" cm="1">
        <f t="array" aca="1" ref="DT609" ca="1">OR($G609=Forecast_Capex_Input!$BU$8:$BU$10)</f>
        <v>0</v>
      </c>
      <c r="DU609" s="188" cm="1">
        <f t="array" aca="1" ref="DU609" ca="1">IFERROR(INDEX(Forecast_Capex_Input!BV$12:BV$286,$X609)
*(INDEX(Forecast_Capex_Input!$H$12:$H$286,$X609)=Repex),0)
*$DT609</f>
        <v>0</v>
      </c>
      <c r="DV609" s="188" cm="1">
        <f t="array" aca="1" ref="DV609" ca="1">IFERROR(INDEX(Forecast_Capex_Input!BW$12:BW$286,$X609)
*(INDEX(Forecast_Capex_Input!$H$12:$H$286,$X609)=Repex),0)
*$DT609</f>
        <v>0</v>
      </c>
      <c r="DW609" s="188" cm="1">
        <f t="array" aca="1" ref="DW609" ca="1">IFERROR(INDEX(Forecast_Capex_Input!BX$12:BX$286,$X609)
*(INDEX(Forecast_Capex_Input!$H$12:$H$286,$X609)=Repex),0)
*$DT609</f>
        <v>0</v>
      </c>
      <c r="DX609" s="188" cm="1">
        <f t="array" aca="1" ref="DX609" ca="1">IFERROR(INDEX(Forecast_Capex_Input!BY$12:BY$286,$X609)
*(INDEX(Forecast_Capex_Input!$H$12:$H$286,$X609)=Repex),0)
*$DT609</f>
        <v>0</v>
      </c>
      <c r="DY609" s="188" cm="1">
        <f t="array" aca="1" ref="DY609" ca="1">IFERROR(INDEX(Forecast_Capex_Input!BZ$12:BZ$286,$X609)
*(INDEX(Forecast_Capex_Input!$H$12:$H$286,$X609)=Repex),0)
*$DT609</f>
        <v>0</v>
      </c>
      <c r="DZ609" s="188" cm="1">
        <f t="array" aca="1" ref="DZ609" ca="1">IFERROR(INDEX(Forecast_Capex_Input!CA$12:CA$286,$X609)
*(INDEX(Forecast_Capex_Input!$H$12:$H$286,$X609)=Repex),0)
*$DT609</f>
        <v>0</v>
      </c>
      <c r="EA609" s="188" cm="1">
        <f t="array" aca="1" ref="EA609" ca="1">IFERROR(INDEX(Forecast_Capex_Input!CB$12:CB$286,$X609)
*(INDEX(Forecast_Capex_Input!$H$12:$H$286,$X609)=Repex),0)
*$DT609</f>
        <v>0</v>
      </c>
      <c r="EB609" s="188" cm="1">
        <f t="array" aca="1" ref="EB609" ca="1">IFERROR(INDEX(Forecast_Capex_Input!CC$12:CC$286,$X609)
*(INDEX(Forecast_Capex_Input!$H$12:$H$286,$X609)=Repex),0)
*$DT609</f>
        <v>0</v>
      </c>
      <c r="EC609" s="165"/>
      <c r="ED609" s="226" t="str">
        <f t="shared" si="435"/>
        <v>N/A</v>
      </c>
      <c r="EE609" s="174" t="s">
        <v>15</v>
      </c>
    </row>
    <row r="610" spans="3:135" x14ac:dyDescent="0.2">
      <c r="C610" s="174">
        <f t="shared" si="436"/>
        <v>600</v>
      </c>
      <c r="D610" s="167" t="str" cm="1">
        <f t="array" ref="D610">IFERROR(INDEX(Forecast_Capex_Input!$D$12:$D$286,$X610),NA)</f>
        <v>N/A</v>
      </c>
      <c r="E610" s="172" t="str" cm="1">
        <f t="array" ref="E610">IF($X610=NA,NA,INDEX(Forecast_Capex_Input!$E$12:$E$286,$X610))</f>
        <v>N/A</v>
      </c>
      <c r="F610" s="167" t="str" cm="1">
        <f t="array" aca="1" ref="F610" ca="1">IFERROR(INDEX(General!$E$25:$E$26,$Y610),NA)</f>
        <v>N/A</v>
      </c>
      <c r="G610" s="167" t="str" cm="1">
        <f t="array" aca="1" ref="G610" ca="1">IFERROR(INDEX(Forecast_Capex_Input!$AI$11:$BB$11,$AA610),NA)</f>
        <v>N/A</v>
      </c>
      <c r="H610" s="189" t="str" cm="1">
        <f t="array" aca="1" ref="H610" ca="1">IFERROR(INDEX(Forecast_Capex_Input!$AI$12:$BB$286,$X610,$AA610),NA)</f>
        <v>N/A</v>
      </c>
      <c r="I610" s="199" t="str" cm="1">
        <f t="array" ref="I610">IFERROR(INDEX(Forecast_Capex_Input!$F$12:$F$286,$X610),NA)</f>
        <v>N/A</v>
      </c>
      <c r="J610" s="199" t="str" cm="1">
        <f t="array" ref="J610">IFERROR(INDEX(Forecast_Capex_Input!G$12:G$286,$X610),NA)</f>
        <v>N/A</v>
      </c>
      <c r="K610" s="199" t="str" cm="1">
        <f t="array" ref="K610">IFERROR(INDEX(Forecast_Capex_Input!H$12:H$286,$X610),NA)</f>
        <v>N/A</v>
      </c>
      <c r="L610" s="199" t="str" cm="1">
        <f t="array" ref="L610">IFERROR(INDEX(Forecast_Capex_Input!I$12:I$286,$X610),NA)</f>
        <v>N/A</v>
      </c>
      <c r="M610" s="199" t="str" cm="1">
        <f t="array" ref="M610">IFERROR(INDEX(Forecast_Capex_Input!J$12:J$286,$X610),NA)</f>
        <v>N/A</v>
      </c>
      <c r="N610" s="199" t="str" cm="1">
        <f t="array" ref="N610">IFERROR(INDEX(Forecast_Capex_Input!K$12:K$286,$X610),NA)</f>
        <v>N/A</v>
      </c>
      <c r="O610" s="199" t="str" cm="1">
        <f t="array" ref="O610">IFERROR(INDEX(Forecast_Capex_Input!L$12:L$286,$X610),NA)</f>
        <v>N/A</v>
      </c>
      <c r="P610" s="199" t="str" cm="1">
        <f t="array" ref="P610">IFERROR(INDEX(Forecast_Capex_Input!M$12:M$286,$X610),NA)</f>
        <v>N/A</v>
      </c>
      <c r="Q610" s="172" t="str" cm="1">
        <f t="array" ref="Q610">IFERROR(INDEX(Forecast_Capex_Input!N$12:N$286,$X610),NA)</f>
        <v>N/A</v>
      </c>
      <c r="R610" s="265" cm="1">
        <f t="array" ref="R610">IFERROR(INDEX(Forecast_Capex_Input!O$12:O$286,$X610),0)</f>
        <v>0</v>
      </c>
      <c r="S610" s="172" cm="1">
        <f t="array" ref="S610">IFERROR(INDEX(Forecast_Capex_Input!P$12:P$286,$X610),0)</f>
        <v>0</v>
      </c>
      <c r="T610" s="199" t="str" cm="1">
        <f t="array" aca="1" ref="T610" ca="1">IFERROR(INDEX(General!$K$84:$K$103,$AA610),NA)</f>
        <v>N/A</v>
      </c>
      <c r="U610" s="188" cm="1">
        <f t="array" aca="1" ref="U610" ca="1">IFERROR(
IF($F610=General!$E$25,INDEX(Forecast_Capex_Input!S$12:S$286,$X610),
INDEX(Forecast_Capex_Input!T$12:T$286,$X610)),0)</f>
        <v>0</v>
      </c>
      <c r="V610" s="222" t="b">
        <f>IFERROR(INDEX(Overheads!$T$19:$T$26,MATCH($I610,Overheads!$E$19:$E$26,0)),FALSE)</f>
        <v>0</v>
      </c>
      <c r="W610" s="165"/>
      <c r="X610" s="174" t="str">
        <f>IFERROR(
IF(MATCH($C610,Forecast_Capex_Input!$CI$12:$CI$286,1)+1&gt;MAX(Forecast_Capex_Input!$C$12:$C$286),NA,
MATCH($C610,Forecast_Capex_Input!$CI$12:$CI$286,1)+1),1)</f>
        <v>N/A</v>
      </c>
      <c r="Y610" s="174" t="str" cm="1">
        <f t="array" aca="1" ref="Y610" ca="1">IFERROR(
IF(X609&lt;&gt;X610,1,
IF(COUNTIF(OFFSET(Y609,0,0,-INDEX(Forecast_Capex_Input!$CG$12:$CG$286,$X610)),Y609)=INDEX(Forecast_Capex_Input!$CG$12:$CG$286,$X610),Y609+1,Y609)),NA)</f>
        <v>N/A</v>
      </c>
      <c r="Z610" s="174" t="str" cm="1">
        <f t="array" ref="Z610">IFERROR($C610-IF($X610=1,1,INDEX(Forecast_Capex_Input!$CI$12:$CI$286,$X610-1))+1,NA)</f>
        <v>N/A</v>
      </c>
      <c r="AA610" s="174" t="str" cm="1">
        <f t="array" aca="1" ref="AA610" ca="1">IFERROR(IF(Y610=1,
INDEX(Forecast_Capex_Input!$AI$10:$BB$10,SMALL(IF(INDEX(Forecast_Capex_Input!$AI$12:$BB$286,$X610,0)&gt;0,COLUMN(Forecast_Capex_Input!$AI$10:$BB$10)-COLUMN(Forecast_Capex_Input!$AI$12)+1),ROWS(OFFSET(AA609,0,0,-$Z610)))),
OFFSET(AA609,-INDEX(Forecast_Capex_Input!$CG$12:$CG$286,$X610)+1,0)),NA)</f>
        <v>N/A</v>
      </c>
      <c r="AB610" s="174" t="str">
        <f t="shared" ca="1" si="405"/>
        <v>N/A</v>
      </c>
      <c r="AC610" s="222" t="b">
        <f t="shared" si="437"/>
        <v>0</v>
      </c>
      <c r="AD610" s="220" t="b">
        <v>0</v>
      </c>
      <c r="AE610" s="222" t="b">
        <f t="shared" si="406"/>
        <v>1</v>
      </c>
      <c r="AF610" s="165"/>
      <c r="AG610" s="215">
        <v>0</v>
      </c>
      <c r="AH610" s="215">
        <v>0</v>
      </c>
      <c r="AI610" s="215">
        <v>0</v>
      </c>
      <c r="AJ610" s="215">
        <v>0</v>
      </c>
      <c r="AK610" s="215">
        <v>0</v>
      </c>
      <c r="AL610" s="155">
        <v>0</v>
      </c>
      <c r="AM610" s="165"/>
      <c r="AN610" s="215" cm="1">
        <f t="array" aca="1" ref="AN610" ca="1">IFERROR(INDEX(General!O$33:O$34,$AB610)
*AG610,0)</f>
        <v>0</v>
      </c>
      <c r="AO610" s="215" cm="1">
        <f t="array" aca="1" ref="AO610" ca="1">IFERROR(INDEX(General!P$33:P$34,$AB610)
*AH610,0)</f>
        <v>0</v>
      </c>
      <c r="AP610" s="215" cm="1">
        <f t="array" aca="1" ref="AP610" ca="1">IFERROR(INDEX(General!Q$33:Q$34,$AB610)
*AI610,0)</f>
        <v>0</v>
      </c>
      <c r="AQ610" s="215" cm="1">
        <f t="array" aca="1" ref="AQ610" ca="1">IFERROR(INDEX(General!R$33:R$34,$AB610)
*AJ610,0)</f>
        <v>0</v>
      </c>
      <c r="AR610" s="215" cm="1">
        <f t="array" aca="1" ref="AR610" ca="1">IFERROR(INDEX(General!S$33:S$34,$AB610)
*AK610,0)</f>
        <v>0</v>
      </c>
      <c r="AS610" s="155">
        <f t="shared" ca="1" si="438"/>
        <v>0</v>
      </c>
      <c r="AT610" s="165"/>
      <c r="AU610" s="215">
        <f ca="1">IF($AE610=FALSE,AN610*Overheads!$R$24*$V610,
IFERROR(Overheads!$O$49*$V610*AN610,0)
+IFERROR(Overheads!Q$59*$V610*(AN610/Overheads!Q$68),0))</f>
        <v>0</v>
      </c>
      <c r="AV610" s="215">
        <f ca="1">IF($AE610=FALSE,AO610*Overheads!$R$24*$V610,
IFERROR(Overheads!$O$49*$V610*AO610,0)
+IFERROR(Overheads!R$59*$V610*(AO610/Overheads!R$68),0))</f>
        <v>0</v>
      </c>
      <c r="AW610" s="215">
        <f ca="1">IF($AE610=FALSE,AP610*Overheads!$R$24*$V610,
IFERROR(Overheads!$O$49*$V610*AP610,0)
+IFERROR(Overheads!S$59*$V610*(AP610/Overheads!S$68),0))</f>
        <v>0</v>
      </c>
      <c r="AX610" s="215">
        <f ca="1">IF($AE610=FALSE,AQ610*Overheads!$R$24*$V610,
IFERROR(Overheads!$O$49*$V610*AQ610,0)
+IFERROR(Overheads!T$59*$V610*(AQ610/Overheads!T$68),0))</f>
        <v>0</v>
      </c>
      <c r="AY610" s="215">
        <f ca="1">IF($AE610=FALSE,AR610*Overheads!$R$24*$V610,
IFERROR(Overheads!$O$49*$V610*AR610,0)
+IFERROR(Overheads!U$59*$V610*(AR610/Overheads!U$68),0))</f>
        <v>0</v>
      </c>
      <c r="AZ610" s="155">
        <f t="shared" ca="1" si="439"/>
        <v>0</v>
      </c>
      <c r="BA610" s="165"/>
      <c r="BB610" s="215">
        <f ca="1">IF($AE610=FALSE,AN610*Overheads!$S$25,
IFERROR(Overheads!$O$50*AN610,0)
+IFERROR(Overheads!Q$60*(AN610/Overheads!Q$66),0))</f>
        <v>0</v>
      </c>
      <c r="BC610" s="215">
        <f ca="1">IF($AE610=FALSE,AO610*Overheads!$S$25,
IFERROR(Overheads!$O$50*AO610,0)
+IFERROR(Overheads!R$60*(AO610/Overheads!R$66),0))</f>
        <v>0</v>
      </c>
      <c r="BD610" s="215">
        <f ca="1">IF($AE610=FALSE,AP610*Overheads!$S$25,
IFERROR(Overheads!$O$50*AP610,0)
+IFERROR(Overheads!S$60*(AP610/Overheads!S$66),0))</f>
        <v>0</v>
      </c>
      <c r="BE610" s="215">
        <f ca="1">IF($AE610=FALSE,AQ610*Overheads!$S$25,
IFERROR(Overheads!$O$50*AQ610,0)
+IFERROR(Overheads!T$60*(AQ610/Overheads!T$66),0))</f>
        <v>0</v>
      </c>
      <c r="BF610" s="215">
        <f ca="1">IF($AE610=FALSE,AR610*Overheads!$S$25,
IFERROR(Overheads!$O$50*AR610,0)
+IFERROR(Overheads!U$60*(AR610/Overheads!U$66),0))</f>
        <v>0</v>
      </c>
      <c r="BG610" s="155">
        <f t="shared" ca="1" si="440"/>
        <v>0</v>
      </c>
      <c r="BH610" s="165"/>
      <c r="BI610" s="215">
        <f t="shared" ca="1" si="441"/>
        <v>0</v>
      </c>
      <c r="BJ610" s="215">
        <f t="shared" ca="1" si="407"/>
        <v>0</v>
      </c>
      <c r="BK610" s="215">
        <f t="shared" ca="1" si="408"/>
        <v>0</v>
      </c>
      <c r="BL610" s="215">
        <f t="shared" ca="1" si="409"/>
        <v>0</v>
      </c>
      <c r="BM610" s="215">
        <f t="shared" ca="1" si="410"/>
        <v>0</v>
      </c>
      <c r="BN610" s="155">
        <f t="shared" ca="1" si="442"/>
        <v>0</v>
      </c>
      <c r="BO610" s="165"/>
      <c r="BP610" s="187" cm="1">
        <f t="array" ref="BP610">IFERROR(IF($X610=$X609,BP609,INDEX(Forecast_Capex_Input!AC$12:AC$286,$X610)),0)</f>
        <v>0</v>
      </c>
      <c r="BQ610" s="187" cm="1">
        <f t="array" ref="BQ610">IFERROR(IF($X610=$X609,BQ609,INDEX(Forecast_Capex_Input!AD$12:AD$286,$X610)),0)</f>
        <v>0</v>
      </c>
      <c r="BR610" s="187" cm="1">
        <f t="array" ref="BR610">IFERROR(IF($X610=$X609,BR609,INDEX(Forecast_Capex_Input!AE$12:AE$286,$X610)),0)</f>
        <v>0</v>
      </c>
      <c r="BS610" s="187" cm="1">
        <f t="array" ref="BS610">IFERROR(IF($X610=$X609,BS609,INDEX(Forecast_Capex_Input!AF$12:AF$286,$X610)),0)</f>
        <v>0</v>
      </c>
      <c r="BT610" s="187" cm="1">
        <f t="array" ref="BT610">IFERROR(IF($X610=$X609,BT609,INDEX(Forecast_Capex_Input!AG$12:AG$286,$X610)),0)</f>
        <v>0</v>
      </c>
      <c r="BU610" s="165"/>
      <c r="BV610" s="215">
        <f t="shared" si="411"/>
        <v>0</v>
      </c>
      <c r="BW610" s="215">
        <f t="shared" si="412"/>
        <v>0</v>
      </c>
      <c r="BX610" s="215">
        <f t="shared" si="413"/>
        <v>0</v>
      </c>
      <c r="BY610" s="215">
        <f t="shared" si="414"/>
        <v>0</v>
      </c>
      <c r="BZ610" s="215">
        <f t="shared" si="415"/>
        <v>0</v>
      </c>
      <c r="CA610" s="155">
        <f t="shared" si="443"/>
        <v>0</v>
      </c>
      <c r="CB610" s="165"/>
      <c r="CC610" s="215">
        <f t="shared" si="416"/>
        <v>0</v>
      </c>
      <c r="CD610" s="215">
        <f t="shared" si="417"/>
        <v>0</v>
      </c>
      <c r="CE610" s="215">
        <f t="shared" si="418"/>
        <v>0</v>
      </c>
      <c r="CF610" s="215">
        <f t="shared" si="419"/>
        <v>0</v>
      </c>
      <c r="CG610" s="215">
        <f t="shared" si="420"/>
        <v>0</v>
      </c>
      <c r="CH610" s="155">
        <f t="shared" si="444"/>
        <v>0</v>
      </c>
      <c r="CI610" s="165"/>
      <c r="CJ610" s="215">
        <f t="shared" si="421"/>
        <v>0</v>
      </c>
      <c r="CK610" s="215">
        <f t="shared" si="422"/>
        <v>0</v>
      </c>
      <c r="CL610" s="215">
        <f t="shared" si="423"/>
        <v>0</v>
      </c>
      <c r="CM610" s="215">
        <f t="shared" si="424"/>
        <v>0</v>
      </c>
      <c r="CN610" s="215">
        <f t="shared" si="425"/>
        <v>0</v>
      </c>
      <c r="CO610" s="155">
        <f t="shared" si="445"/>
        <v>0</v>
      </c>
      <c r="CP610" s="165"/>
      <c r="CQ610" s="223">
        <f t="shared" si="426"/>
        <v>0</v>
      </c>
      <c r="CR610" s="223">
        <f t="shared" si="427"/>
        <v>0</v>
      </c>
      <c r="CS610" s="223">
        <f t="shared" si="428"/>
        <v>0</v>
      </c>
      <c r="CT610" s="223">
        <f t="shared" si="429"/>
        <v>0</v>
      </c>
      <c r="CU610" s="223">
        <f t="shared" si="430"/>
        <v>0</v>
      </c>
      <c r="CV610" s="155">
        <f t="shared" si="446"/>
        <v>0</v>
      </c>
      <c r="CW610" s="165"/>
      <c r="CX610" s="215">
        <f t="shared" si="447"/>
        <v>0</v>
      </c>
      <c r="CY610" s="215">
        <f t="shared" si="431"/>
        <v>0</v>
      </c>
      <c r="CZ610" s="215">
        <f t="shared" si="432"/>
        <v>0</v>
      </c>
      <c r="DA610" s="215">
        <f t="shared" si="433"/>
        <v>0</v>
      </c>
      <c r="DB610" s="215">
        <f t="shared" si="434"/>
        <v>0</v>
      </c>
      <c r="DC610" s="155">
        <f t="shared" si="448"/>
        <v>0</v>
      </c>
      <c r="DD610" s="165"/>
      <c r="DE610" s="188" t="b" cm="1">
        <f t="array" aca="1" ref="DE610" ca="1">OR($G610=Forecast_Capex_Input!$BF$8:$BF$10)</f>
        <v>0</v>
      </c>
      <c r="DF610" s="188" cm="1">
        <f t="array" aca="1" ref="DF610" ca="1">IFERROR(INDEX(Forecast_Capex_Input!BG$12:BG$286,$X610)
*(INDEX(Forecast_Capex_Input!$H$12:$H$286,$X610)=Repex),0)
*$DE610</f>
        <v>0</v>
      </c>
      <c r="DG610" s="188" cm="1">
        <f t="array" aca="1" ref="DG610" ca="1">IFERROR(INDEX(Forecast_Capex_Input!BH$12:BH$286,$X610)
*(INDEX(Forecast_Capex_Input!$H$12:$H$286,$X610)=Repex),0)
*$DE610</f>
        <v>0</v>
      </c>
      <c r="DH610" s="188" cm="1">
        <f t="array" aca="1" ref="DH610" ca="1">IFERROR(INDEX(Forecast_Capex_Input!BI$12:BI$286,$X610)
*(INDEX(Forecast_Capex_Input!$H$12:$H$286,$X610)=Repex),0)
*$DE610</f>
        <v>0</v>
      </c>
      <c r="DI610" s="188" cm="1">
        <f t="array" aca="1" ref="DI610" ca="1">IFERROR(INDEX(Forecast_Capex_Input!BJ$12:BJ$286,$X610)
*(INDEX(Forecast_Capex_Input!$H$12:$H$286,$X610)=Repex),0)
*$DE610</f>
        <v>0</v>
      </c>
      <c r="DJ610" s="188" cm="1">
        <f t="array" aca="1" ref="DJ610" ca="1">IFERROR(INDEX(Forecast_Capex_Input!BK$12:BK$286,$X610)
*(INDEX(Forecast_Capex_Input!$H$12:$H$286,$X610)=Repex),0)
*$DE610</f>
        <v>0</v>
      </c>
      <c r="DK610" s="188" cm="1">
        <f t="array" aca="1" ref="DK610" ca="1">IFERROR(INDEX(Forecast_Capex_Input!BL$12:BL$286,$X610)
*(INDEX(Forecast_Capex_Input!$H$12:$H$286,$X610)=Repex),0)
*$DE610</f>
        <v>0</v>
      </c>
      <c r="DL610" s="165"/>
      <c r="DM610" s="188" t="b" cm="1">
        <f t="array" aca="1" ref="DM610" ca="1">OR($G610=Forecast_Capex_Input!$BN$8:$BN$9)</f>
        <v>0</v>
      </c>
      <c r="DN610" s="188" cm="1">
        <f t="array" aca="1" ref="DN610" ca="1">IFERROR(INDEX(Forecast_Capex_Input!BO$12:BO$286,$X610)
*(INDEX(Forecast_Capex_Input!$H$12:$H$286,$X610)=Repex),0)
*$DM610</f>
        <v>0</v>
      </c>
      <c r="DO610" s="188" cm="1">
        <f t="array" aca="1" ref="DO610" ca="1">IFERROR(INDEX(Forecast_Capex_Input!BP$12:BP$286,$X610)
*(INDEX(Forecast_Capex_Input!$H$12:$H$286,$X610)=Repex),0)
*$DM610</f>
        <v>0</v>
      </c>
      <c r="DP610" s="188" cm="1">
        <f t="array" aca="1" ref="DP610" ca="1">IFERROR(INDEX(Forecast_Capex_Input!BQ$12:BQ$286,$X610)
*(INDEX(Forecast_Capex_Input!$H$12:$H$286,$X610)=Repex),0)
*$DM610</f>
        <v>0</v>
      </c>
      <c r="DQ610" s="188" cm="1">
        <f t="array" aca="1" ref="DQ610" ca="1">IFERROR(INDEX(Forecast_Capex_Input!BR$12:BR$286,$X610)
*(INDEX(Forecast_Capex_Input!$H$12:$H$286,$X610)=Repex),0)
*$DM610</f>
        <v>0</v>
      </c>
      <c r="DR610" s="188" cm="1">
        <f t="array" aca="1" ref="DR610" ca="1">IFERROR(INDEX(Forecast_Capex_Input!BS$12:BS$286,$X610)
*(INDEX(Forecast_Capex_Input!$H$12:$H$286,$X610)=Repex),0)
*$DM610</f>
        <v>0</v>
      </c>
      <c r="DS610" s="165"/>
      <c r="DT610" s="188" t="b" cm="1">
        <f t="array" aca="1" ref="DT610" ca="1">OR($G610=Forecast_Capex_Input!$BU$8:$BU$10)</f>
        <v>0</v>
      </c>
      <c r="DU610" s="188" cm="1">
        <f t="array" aca="1" ref="DU610" ca="1">IFERROR(INDEX(Forecast_Capex_Input!BV$12:BV$286,$X610)
*(INDEX(Forecast_Capex_Input!$H$12:$H$286,$X610)=Repex),0)
*$DT610</f>
        <v>0</v>
      </c>
      <c r="DV610" s="188" cm="1">
        <f t="array" aca="1" ref="DV610" ca="1">IFERROR(INDEX(Forecast_Capex_Input!BW$12:BW$286,$X610)
*(INDEX(Forecast_Capex_Input!$H$12:$H$286,$X610)=Repex),0)
*$DT610</f>
        <v>0</v>
      </c>
      <c r="DW610" s="188" cm="1">
        <f t="array" aca="1" ref="DW610" ca="1">IFERROR(INDEX(Forecast_Capex_Input!BX$12:BX$286,$X610)
*(INDEX(Forecast_Capex_Input!$H$12:$H$286,$X610)=Repex),0)
*$DT610</f>
        <v>0</v>
      </c>
      <c r="DX610" s="188" cm="1">
        <f t="array" aca="1" ref="DX610" ca="1">IFERROR(INDEX(Forecast_Capex_Input!BY$12:BY$286,$X610)
*(INDEX(Forecast_Capex_Input!$H$12:$H$286,$X610)=Repex),0)
*$DT610</f>
        <v>0</v>
      </c>
      <c r="DY610" s="188" cm="1">
        <f t="array" aca="1" ref="DY610" ca="1">IFERROR(INDEX(Forecast_Capex_Input!BZ$12:BZ$286,$X610)
*(INDEX(Forecast_Capex_Input!$H$12:$H$286,$X610)=Repex),0)
*$DT610</f>
        <v>0</v>
      </c>
      <c r="DZ610" s="188" cm="1">
        <f t="array" aca="1" ref="DZ610" ca="1">IFERROR(INDEX(Forecast_Capex_Input!CA$12:CA$286,$X610)
*(INDEX(Forecast_Capex_Input!$H$12:$H$286,$X610)=Repex),0)
*$DT610</f>
        <v>0</v>
      </c>
      <c r="EA610" s="188" cm="1">
        <f t="array" aca="1" ref="EA610" ca="1">IFERROR(INDEX(Forecast_Capex_Input!CB$12:CB$286,$X610)
*(INDEX(Forecast_Capex_Input!$H$12:$H$286,$X610)=Repex),0)
*$DT610</f>
        <v>0</v>
      </c>
      <c r="EB610" s="188" cm="1">
        <f t="array" aca="1" ref="EB610" ca="1">IFERROR(INDEX(Forecast_Capex_Input!CC$12:CC$286,$X610)
*(INDEX(Forecast_Capex_Input!$H$12:$H$286,$X610)=Repex),0)
*$DT610</f>
        <v>0</v>
      </c>
      <c r="EC610" s="165"/>
      <c r="ED610" s="226" t="str">
        <f t="shared" si="435"/>
        <v>N/A</v>
      </c>
      <c r="EE610" s="174" t="s">
        <v>15</v>
      </c>
    </row>
    <row r="611" spans="3:135" x14ac:dyDescent="0.2">
      <c r="C611" s="174">
        <f t="shared" si="436"/>
        <v>601</v>
      </c>
      <c r="D611" s="167" t="str" cm="1">
        <f t="array" ref="D611">IFERROR(INDEX(Forecast_Capex_Input!$D$12:$D$286,$X611),NA)</f>
        <v>N/A</v>
      </c>
      <c r="E611" s="172" t="str" cm="1">
        <f t="array" ref="E611">IF($X611=NA,NA,INDEX(Forecast_Capex_Input!$E$12:$E$286,$X611))</f>
        <v>N/A</v>
      </c>
      <c r="F611" s="167" t="str" cm="1">
        <f t="array" aca="1" ref="F611" ca="1">IFERROR(INDEX(General!$E$25:$E$26,$Y611),NA)</f>
        <v>N/A</v>
      </c>
      <c r="G611" s="167" t="str" cm="1">
        <f t="array" aca="1" ref="G611" ca="1">IFERROR(INDEX(Forecast_Capex_Input!$AI$11:$BB$11,$AA611),NA)</f>
        <v>N/A</v>
      </c>
      <c r="H611" s="189" t="str" cm="1">
        <f t="array" aca="1" ref="H611" ca="1">IFERROR(INDEX(Forecast_Capex_Input!$AI$12:$BB$286,$X611,$AA611),NA)</f>
        <v>N/A</v>
      </c>
      <c r="I611" s="199" t="str" cm="1">
        <f t="array" ref="I611">IFERROR(INDEX(Forecast_Capex_Input!$F$12:$F$286,$X611),NA)</f>
        <v>N/A</v>
      </c>
      <c r="J611" s="199" t="str" cm="1">
        <f t="array" ref="J611">IFERROR(INDEX(Forecast_Capex_Input!G$12:G$286,$X611),NA)</f>
        <v>N/A</v>
      </c>
      <c r="K611" s="199" t="str" cm="1">
        <f t="array" ref="K611">IFERROR(INDEX(Forecast_Capex_Input!H$12:H$286,$X611),NA)</f>
        <v>N/A</v>
      </c>
      <c r="L611" s="199" t="str" cm="1">
        <f t="array" ref="L611">IFERROR(INDEX(Forecast_Capex_Input!I$12:I$286,$X611),NA)</f>
        <v>N/A</v>
      </c>
      <c r="M611" s="199" t="str" cm="1">
        <f t="array" ref="M611">IFERROR(INDEX(Forecast_Capex_Input!J$12:J$286,$X611),NA)</f>
        <v>N/A</v>
      </c>
      <c r="N611" s="199" t="str" cm="1">
        <f t="array" ref="N611">IFERROR(INDEX(Forecast_Capex_Input!K$12:K$286,$X611),NA)</f>
        <v>N/A</v>
      </c>
      <c r="O611" s="199" t="str" cm="1">
        <f t="array" ref="O611">IFERROR(INDEX(Forecast_Capex_Input!L$12:L$286,$X611),NA)</f>
        <v>N/A</v>
      </c>
      <c r="P611" s="199" t="str" cm="1">
        <f t="array" ref="P611">IFERROR(INDEX(Forecast_Capex_Input!M$12:M$286,$X611),NA)</f>
        <v>N/A</v>
      </c>
      <c r="Q611" s="172" t="str" cm="1">
        <f t="array" ref="Q611">IFERROR(INDEX(Forecast_Capex_Input!N$12:N$286,$X611),NA)</f>
        <v>N/A</v>
      </c>
      <c r="R611" s="265" cm="1">
        <f t="array" ref="R611">IFERROR(INDEX(Forecast_Capex_Input!O$12:O$286,$X611),0)</f>
        <v>0</v>
      </c>
      <c r="S611" s="172" cm="1">
        <f t="array" ref="S611">IFERROR(INDEX(Forecast_Capex_Input!P$12:P$286,$X611),0)</f>
        <v>0</v>
      </c>
      <c r="T611" s="199" t="str" cm="1">
        <f t="array" aca="1" ref="T611" ca="1">IFERROR(INDEX(General!$K$84:$K$103,$AA611),NA)</f>
        <v>N/A</v>
      </c>
      <c r="U611" s="188" cm="1">
        <f t="array" aca="1" ref="U611" ca="1">IFERROR(
IF($F611=General!$E$25,INDEX(Forecast_Capex_Input!S$12:S$286,$X611),
INDEX(Forecast_Capex_Input!T$12:T$286,$X611)),0)</f>
        <v>0</v>
      </c>
      <c r="V611" s="222" t="b">
        <f>IFERROR(INDEX(Overheads!$T$19:$T$26,MATCH($I611,Overheads!$E$19:$E$26,0)),FALSE)</f>
        <v>0</v>
      </c>
      <c r="W611" s="165"/>
      <c r="X611" s="174" t="str">
        <f>IFERROR(
IF(MATCH($C611,Forecast_Capex_Input!$CI$12:$CI$286,1)+1&gt;MAX(Forecast_Capex_Input!$C$12:$C$286),NA,
MATCH($C611,Forecast_Capex_Input!$CI$12:$CI$286,1)+1),1)</f>
        <v>N/A</v>
      </c>
      <c r="Y611" s="174" t="str" cm="1">
        <f t="array" aca="1" ref="Y611" ca="1">IFERROR(
IF(X610&lt;&gt;X611,1,
IF(COUNTIF(OFFSET(Y610,0,0,-INDEX(Forecast_Capex_Input!$CG$12:$CG$286,$X611)),Y610)=INDEX(Forecast_Capex_Input!$CG$12:$CG$286,$X611),Y610+1,Y610)),NA)</f>
        <v>N/A</v>
      </c>
      <c r="Z611" s="174" t="str" cm="1">
        <f t="array" ref="Z611">IFERROR($C611-IF($X611=1,1,INDEX(Forecast_Capex_Input!$CI$12:$CI$286,$X611-1))+1,NA)</f>
        <v>N/A</v>
      </c>
      <c r="AA611" s="174" t="str" cm="1">
        <f t="array" aca="1" ref="AA611" ca="1">IFERROR(IF(Y611=1,
INDEX(Forecast_Capex_Input!$AI$10:$BB$10,SMALL(IF(INDEX(Forecast_Capex_Input!$AI$12:$BB$286,$X611,0)&gt;0,COLUMN(Forecast_Capex_Input!$AI$10:$BB$10)-COLUMN(Forecast_Capex_Input!$AI$12)+1),ROWS(OFFSET(AA610,0,0,-$Z611)))),
OFFSET(AA610,-INDEX(Forecast_Capex_Input!$CG$12:$CG$286,$X611)+1,0)),NA)</f>
        <v>N/A</v>
      </c>
      <c r="AB611" s="174" t="str">
        <f t="shared" ca="1" si="405"/>
        <v>N/A</v>
      </c>
      <c r="AC611" s="222" t="b">
        <f t="shared" si="437"/>
        <v>0</v>
      </c>
      <c r="AD611" s="220" t="b">
        <v>0</v>
      </c>
      <c r="AE611" s="222" t="b">
        <f t="shared" si="406"/>
        <v>1</v>
      </c>
      <c r="AF611" s="165"/>
      <c r="AG611" s="215">
        <v>0</v>
      </c>
      <c r="AH611" s="215">
        <v>0</v>
      </c>
      <c r="AI611" s="215">
        <v>0</v>
      </c>
      <c r="AJ611" s="215">
        <v>0</v>
      </c>
      <c r="AK611" s="215">
        <v>0</v>
      </c>
      <c r="AL611" s="155">
        <v>0</v>
      </c>
      <c r="AM611" s="165"/>
      <c r="AN611" s="215" cm="1">
        <f t="array" aca="1" ref="AN611" ca="1">IFERROR(INDEX(General!O$33:O$34,$AB611)
*AG611,0)</f>
        <v>0</v>
      </c>
      <c r="AO611" s="215" cm="1">
        <f t="array" aca="1" ref="AO611" ca="1">IFERROR(INDEX(General!P$33:P$34,$AB611)
*AH611,0)</f>
        <v>0</v>
      </c>
      <c r="AP611" s="215" cm="1">
        <f t="array" aca="1" ref="AP611" ca="1">IFERROR(INDEX(General!Q$33:Q$34,$AB611)
*AI611,0)</f>
        <v>0</v>
      </c>
      <c r="AQ611" s="215" cm="1">
        <f t="array" aca="1" ref="AQ611" ca="1">IFERROR(INDEX(General!R$33:R$34,$AB611)
*AJ611,0)</f>
        <v>0</v>
      </c>
      <c r="AR611" s="215" cm="1">
        <f t="array" aca="1" ref="AR611" ca="1">IFERROR(INDEX(General!S$33:S$34,$AB611)
*AK611,0)</f>
        <v>0</v>
      </c>
      <c r="AS611" s="155">
        <f t="shared" ca="1" si="438"/>
        <v>0</v>
      </c>
      <c r="AT611" s="165"/>
      <c r="AU611" s="215">
        <f ca="1">IF($AE611=FALSE,AN611*Overheads!$R$24*$V611,
IFERROR(Overheads!$O$49*$V611*AN611,0)
+IFERROR(Overheads!Q$59*$V611*(AN611/Overheads!Q$68),0))</f>
        <v>0</v>
      </c>
      <c r="AV611" s="215">
        <f ca="1">IF($AE611=FALSE,AO611*Overheads!$R$24*$V611,
IFERROR(Overheads!$O$49*$V611*AO611,0)
+IFERROR(Overheads!R$59*$V611*(AO611/Overheads!R$68),0))</f>
        <v>0</v>
      </c>
      <c r="AW611" s="215">
        <f ca="1">IF($AE611=FALSE,AP611*Overheads!$R$24*$V611,
IFERROR(Overheads!$O$49*$V611*AP611,0)
+IFERROR(Overheads!S$59*$V611*(AP611/Overheads!S$68),0))</f>
        <v>0</v>
      </c>
      <c r="AX611" s="215">
        <f ca="1">IF($AE611=FALSE,AQ611*Overheads!$R$24*$V611,
IFERROR(Overheads!$O$49*$V611*AQ611,0)
+IFERROR(Overheads!T$59*$V611*(AQ611/Overheads!T$68),0))</f>
        <v>0</v>
      </c>
      <c r="AY611" s="215">
        <f ca="1">IF($AE611=FALSE,AR611*Overheads!$R$24*$V611,
IFERROR(Overheads!$O$49*$V611*AR611,0)
+IFERROR(Overheads!U$59*$V611*(AR611/Overheads!U$68),0))</f>
        <v>0</v>
      </c>
      <c r="AZ611" s="155">
        <f t="shared" ca="1" si="439"/>
        <v>0</v>
      </c>
      <c r="BA611" s="165"/>
      <c r="BB611" s="215">
        <f ca="1">IF($AE611=FALSE,AN611*Overheads!$S$25,
IFERROR(Overheads!$O$50*AN611,0)
+IFERROR(Overheads!Q$60*(AN611/Overheads!Q$66),0))</f>
        <v>0</v>
      </c>
      <c r="BC611" s="215">
        <f ca="1">IF($AE611=FALSE,AO611*Overheads!$S$25,
IFERROR(Overheads!$O$50*AO611,0)
+IFERROR(Overheads!R$60*(AO611/Overheads!R$66),0))</f>
        <v>0</v>
      </c>
      <c r="BD611" s="215">
        <f ca="1">IF($AE611=FALSE,AP611*Overheads!$S$25,
IFERROR(Overheads!$O$50*AP611,0)
+IFERROR(Overheads!S$60*(AP611/Overheads!S$66),0))</f>
        <v>0</v>
      </c>
      <c r="BE611" s="215">
        <f ca="1">IF($AE611=FALSE,AQ611*Overheads!$S$25,
IFERROR(Overheads!$O$50*AQ611,0)
+IFERROR(Overheads!T$60*(AQ611/Overheads!T$66),0))</f>
        <v>0</v>
      </c>
      <c r="BF611" s="215">
        <f ca="1">IF($AE611=FALSE,AR611*Overheads!$S$25,
IFERROR(Overheads!$O$50*AR611,0)
+IFERROR(Overheads!U$60*(AR611/Overheads!U$66),0))</f>
        <v>0</v>
      </c>
      <c r="BG611" s="155">
        <f t="shared" ca="1" si="440"/>
        <v>0</v>
      </c>
      <c r="BH611" s="165"/>
      <c r="BI611" s="215">
        <f t="shared" ca="1" si="441"/>
        <v>0</v>
      </c>
      <c r="BJ611" s="215">
        <f t="shared" ca="1" si="407"/>
        <v>0</v>
      </c>
      <c r="BK611" s="215">
        <f t="shared" ca="1" si="408"/>
        <v>0</v>
      </c>
      <c r="BL611" s="215">
        <f t="shared" ca="1" si="409"/>
        <v>0</v>
      </c>
      <c r="BM611" s="215">
        <f t="shared" ca="1" si="410"/>
        <v>0</v>
      </c>
      <c r="BN611" s="155">
        <f t="shared" ca="1" si="442"/>
        <v>0</v>
      </c>
      <c r="BO611" s="165"/>
      <c r="BP611" s="187" cm="1">
        <f t="array" ref="BP611">IFERROR(IF($X611=$X610,BP610,INDEX(Forecast_Capex_Input!AC$12:AC$286,$X611)),0)</f>
        <v>0</v>
      </c>
      <c r="BQ611" s="187" cm="1">
        <f t="array" ref="BQ611">IFERROR(IF($X611=$X610,BQ610,INDEX(Forecast_Capex_Input!AD$12:AD$286,$X611)),0)</f>
        <v>0</v>
      </c>
      <c r="BR611" s="187" cm="1">
        <f t="array" ref="BR611">IFERROR(IF($X611=$X610,BR610,INDEX(Forecast_Capex_Input!AE$12:AE$286,$X611)),0)</f>
        <v>0</v>
      </c>
      <c r="BS611" s="187" cm="1">
        <f t="array" ref="BS611">IFERROR(IF($X611=$X610,BS610,INDEX(Forecast_Capex_Input!AF$12:AF$286,$X611)),0)</f>
        <v>0</v>
      </c>
      <c r="BT611" s="187" cm="1">
        <f t="array" ref="BT611">IFERROR(IF($X611=$X610,BT610,INDEX(Forecast_Capex_Input!AG$12:AG$286,$X611)),0)</f>
        <v>0</v>
      </c>
      <c r="BU611" s="165"/>
      <c r="BV611" s="215">
        <f t="shared" si="411"/>
        <v>0</v>
      </c>
      <c r="BW611" s="215">
        <f t="shared" si="412"/>
        <v>0</v>
      </c>
      <c r="BX611" s="215">
        <f t="shared" si="413"/>
        <v>0</v>
      </c>
      <c r="BY611" s="215">
        <f t="shared" si="414"/>
        <v>0</v>
      </c>
      <c r="BZ611" s="215">
        <f t="shared" si="415"/>
        <v>0</v>
      </c>
      <c r="CA611" s="155">
        <f t="shared" si="443"/>
        <v>0</v>
      </c>
      <c r="CB611" s="165"/>
      <c r="CC611" s="215">
        <f t="shared" si="416"/>
        <v>0</v>
      </c>
      <c r="CD611" s="215">
        <f t="shared" si="417"/>
        <v>0</v>
      </c>
      <c r="CE611" s="215">
        <f t="shared" si="418"/>
        <v>0</v>
      </c>
      <c r="CF611" s="215">
        <f t="shared" si="419"/>
        <v>0</v>
      </c>
      <c r="CG611" s="215">
        <f t="shared" si="420"/>
        <v>0</v>
      </c>
      <c r="CH611" s="155">
        <f t="shared" si="444"/>
        <v>0</v>
      </c>
      <c r="CI611" s="165"/>
      <c r="CJ611" s="215">
        <f t="shared" si="421"/>
        <v>0</v>
      </c>
      <c r="CK611" s="215">
        <f t="shared" si="422"/>
        <v>0</v>
      </c>
      <c r="CL611" s="215">
        <f t="shared" si="423"/>
        <v>0</v>
      </c>
      <c r="CM611" s="215">
        <f t="shared" si="424"/>
        <v>0</v>
      </c>
      <c r="CN611" s="215">
        <f t="shared" si="425"/>
        <v>0</v>
      </c>
      <c r="CO611" s="155">
        <f t="shared" si="445"/>
        <v>0</v>
      </c>
      <c r="CP611" s="165"/>
      <c r="CQ611" s="223">
        <f t="shared" si="426"/>
        <v>0</v>
      </c>
      <c r="CR611" s="223">
        <f t="shared" si="427"/>
        <v>0</v>
      </c>
      <c r="CS611" s="223">
        <f t="shared" si="428"/>
        <v>0</v>
      </c>
      <c r="CT611" s="223">
        <f t="shared" si="429"/>
        <v>0</v>
      </c>
      <c r="CU611" s="223">
        <f t="shared" si="430"/>
        <v>0</v>
      </c>
      <c r="CV611" s="155">
        <f t="shared" si="446"/>
        <v>0</v>
      </c>
      <c r="CW611" s="165"/>
      <c r="CX611" s="215">
        <f t="shared" si="447"/>
        <v>0</v>
      </c>
      <c r="CY611" s="215">
        <f t="shared" si="431"/>
        <v>0</v>
      </c>
      <c r="CZ611" s="215">
        <f t="shared" si="432"/>
        <v>0</v>
      </c>
      <c r="DA611" s="215">
        <f t="shared" si="433"/>
        <v>0</v>
      </c>
      <c r="DB611" s="215">
        <f t="shared" si="434"/>
        <v>0</v>
      </c>
      <c r="DC611" s="155">
        <f t="shared" si="448"/>
        <v>0</v>
      </c>
      <c r="DD611" s="165"/>
      <c r="DE611" s="188" t="b" cm="1">
        <f t="array" aca="1" ref="DE611" ca="1">OR($G611=Forecast_Capex_Input!$BF$8:$BF$10)</f>
        <v>0</v>
      </c>
      <c r="DF611" s="188" cm="1">
        <f t="array" aca="1" ref="DF611" ca="1">IFERROR(INDEX(Forecast_Capex_Input!BG$12:BG$286,$X611)
*(INDEX(Forecast_Capex_Input!$H$12:$H$286,$X611)=Repex),0)
*$DE611</f>
        <v>0</v>
      </c>
      <c r="DG611" s="188" cm="1">
        <f t="array" aca="1" ref="DG611" ca="1">IFERROR(INDEX(Forecast_Capex_Input!BH$12:BH$286,$X611)
*(INDEX(Forecast_Capex_Input!$H$12:$H$286,$X611)=Repex),0)
*$DE611</f>
        <v>0</v>
      </c>
      <c r="DH611" s="188" cm="1">
        <f t="array" aca="1" ref="DH611" ca="1">IFERROR(INDEX(Forecast_Capex_Input!BI$12:BI$286,$X611)
*(INDEX(Forecast_Capex_Input!$H$12:$H$286,$X611)=Repex),0)
*$DE611</f>
        <v>0</v>
      </c>
      <c r="DI611" s="188" cm="1">
        <f t="array" aca="1" ref="DI611" ca="1">IFERROR(INDEX(Forecast_Capex_Input!BJ$12:BJ$286,$X611)
*(INDEX(Forecast_Capex_Input!$H$12:$H$286,$X611)=Repex),0)
*$DE611</f>
        <v>0</v>
      </c>
      <c r="DJ611" s="188" cm="1">
        <f t="array" aca="1" ref="DJ611" ca="1">IFERROR(INDEX(Forecast_Capex_Input!BK$12:BK$286,$X611)
*(INDEX(Forecast_Capex_Input!$H$12:$H$286,$X611)=Repex),0)
*$DE611</f>
        <v>0</v>
      </c>
      <c r="DK611" s="188" cm="1">
        <f t="array" aca="1" ref="DK611" ca="1">IFERROR(INDEX(Forecast_Capex_Input!BL$12:BL$286,$X611)
*(INDEX(Forecast_Capex_Input!$H$12:$H$286,$X611)=Repex),0)
*$DE611</f>
        <v>0</v>
      </c>
      <c r="DL611" s="165"/>
      <c r="DM611" s="188" t="b" cm="1">
        <f t="array" aca="1" ref="DM611" ca="1">OR($G611=Forecast_Capex_Input!$BN$8:$BN$9)</f>
        <v>0</v>
      </c>
      <c r="DN611" s="188" cm="1">
        <f t="array" aca="1" ref="DN611" ca="1">IFERROR(INDEX(Forecast_Capex_Input!BO$12:BO$286,$X611)
*(INDEX(Forecast_Capex_Input!$H$12:$H$286,$X611)=Repex),0)
*$DM611</f>
        <v>0</v>
      </c>
      <c r="DO611" s="188" cm="1">
        <f t="array" aca="1" ref="DO611" ca="1">IFERROR(INDEX(Forecast_Capex_Input!BP$12:BP$286,$X611)
*(INDEX(Forecast_Capex_Input!$H$12:$H$286,$X611)=Repex),0)
*$DM611</f>
        <v>0</v>
      </c>
      <c r="DP611" s="188" cm="1">
        <f t="array" aca="1" ref="DP611" ca="1">IFERROR(INDEX(Forecast_Capex_Input!BQ$12:BQ$286,$X611)
*(INDEX(Forecast_Capex_Input!$H$12:$H$286,$X611)=Repex),0)
*$DM611</f>
        <v>0</v>
      </c>
      <c r="DQ611" s="188" cm="1">
        <f t="array" aca="1" ref="DQ611" ca="1">IFERROR(INDEX(Forecast_Capex_Input!BR$12:BR$286,$X611)
*(INDEX(Forecast_Capex_Input!$H$12:$H$286,$X611)=Repex),0)
*$DM611</f>
        <v>0</v>
      </c>
      <c r="DR611" s="188" cm="1">
        <f t="array" aca="1" ref="DR611" ca="1">IFERROR(INDEX(Forecast_Capex_Input!BS$12:BS$286,$X611)
*(INDEX(Forecast_Capex_Input!$H$12:$H$286,$X611)=Repex),0)
*$DM611</f>
        <v>0</v>
      </c>
      <c r="DS611" s="165"/>
      <c r="DT611" s="188" t="b" cm="1">
        <f t="array" aca="1" ref="DT611" ca="1">OR($G611=Forecast_Capex_Input!$BU$8:$BU$10)</f>
        <v>0</v>
      </c>
      <c r="DU611" s="188" cm="1">
        <f t="array" aca="1" ref="DU611" ca="1">IFERROR(INDEX(Forecast_Capex_Input!BV$12:BV$286,$X611)
*(INDEX(Forecast_Capex_Input!$H$12:$H$286,$X611)=Repex),0)
*$DT611</f>
        <v>0</v>
      </c>
      <c r="DV611" s="188" cm="1">
        <f t="array" aca="1" ref="DV611" ca="1">IFERROR(INDEX(Forecast_Capex_Input!BW$12:BW$286,$X611)
*(INDEX(Forecast_Capex_Input!$H$12:$H$286,$X611)=Repex),0)
*$DT611</f>
        <v>0</v>
      </c>
      <c r="DW611" s="188" cm="1">
        <f t="array" aca="1" ref="DW611" ca="1">IFERROR(INDEX(Forecast_Capex_Input!BX$12:BX$286,$X611)
*(INDEX(Forecast_Capex_Input!$H$12:$H$286,$X611)=Repex),0)
*$DT611</f>
        <v>0</v>
      </c>
      <c r="DX611" s="188" cm="1">
        <f t="array" aca="1" ref="DX611" ca="1">IFERROR(INDEX(Forecast_Capex_Input!BY$12:BY$286,$X611)
*(INDEX(Forecast_Capex_Input!$H$12:$H$286,$X611)=Repex),0)
*$DT611</f>
        <v>0</v>
      </c>
      <c r="DY611" s="188" cm="1">
        <f t="array" aca="1" ref="DY611" ca="1">IFERROR(INDEX(Forecast_Capex_Input!BZ$12:BZ$286,$X611)
*(INDEX(Forecast_Capex_Input!$H$12:$H$286,$X611)=Repex),0)
*$DT611</f>
        <v>0</v>
      </c>
      <c r="DZ611" s="188" cm="1">
        <f t="array" aca="1" ref="DZ611" ca="1">IFERROR(INDEX(Forecast_Capex_Input!CA$12:CA$286,$X611)
*(INDEX(Forecast_Capex_Input!$H$12:$H$286,$X611)=Repex),0)
*$DT611</f>
        <v>0</v>
      </c>
      <c r="EA611" s="188" cm="1">
        <f t="array" aca="1" ref="EA611" ca="1">IFERROR(INDEX(Forecast_Capex_Input!CB$12:CB$286,$X611)
*(INDEX(Forecast_Capex_Input!$H$12:$H$286,$X611)=Repex),0)
*$DT611</f>
        <v>0</v>
      </c>
      <c r="EB611" s="188" cm="1">
        <f t="array" aca="1" ref="EB611" ca="1">IFERROR(INDEX(Forecast_Capex_Input!CC$12:CC$286,$X611)
*(INDEX(Forecast_Capex_Input!$H$12:$H$286,$X611)=Repex),0)
*$DT611</f>
        <v>0</v>
      </c>
      <c r="EC611" s="165"/>
      <c r="ED611" s="226" t="str">
        <f t="shared" si="435"/>
        <v>N/A</v>
      </c>
      <c r="EE611" s="174" t="s">
        <v>15</v>
      </c>
    </row>
    <row r="612" spans="3:135" x14ac:dyDescent="0.2">
      <c r="C612" s="174">
        <f t="shared" si="436"/>
        <v>602</v>
      </c>
      <c r="D612" s="167" t="str" cm="1">
        <f t="array" ref="D612">IFERROR(INDEX(Forecast_Capex_Input!$D$12:$D$286,$X612),NA)</f>
        <v>N/A</v>
      </c>
      <c r="E612" s="172" t="str" cm="1">
        <f t="array" ref="E612">IF($X612=NA,NA,INDEX(Forecast_Capex_Input!$E$12:$E$286,$X612))</f>
        <v>N/A</v>
      </c>
      <c r="F612" s="167" t="str" cm="1">
        <f t="array" aca="1" ref="F612" ca="1">IFERROR(INDEX(General!$E$25:$E$26,$Y612),NA)</f>
        <v>N/A</v>
      </c>
      <c r="G612" s="167" t="str" cm="1">
        <f t="array" aca="1" ref="G612" ca="1">IFERROR(INDEX(Forecast_Capex_Input!$AI$11:$BB$11,$AA612),NA)</f>
        <v>N/A</v>
      </c>
      <c r="H612" s="189" t="str" cm="1">
        <f t="array" aca="1" ref="H612" ca="1">IFERROR(INDEX(Forecast_Capex_Input!$AI$12:$BB$286,$X612,$AA612),NA)</f>
        <v>N/A</v>
      </c>
      <c r="I612" s="199" t="str" cm="1">
        <f t="array" ref="I612">IFERROR(INDEX(Forecast_Capex_Input!$F$12:$F$286,$X612),NA)</f>
        <v>N/A</v>
      </c>
      <c r="J612" s="199" t="str" cm="1">
        <f t="array" ref="J612">IFERROR(INDEX(Forecast_Capex_Input!G$12:G$286,$X612),NA)</f>
        <v>N/A</v>
      </c>
      <c r="K612" s="199" t="str" cm="1">
        <f t="array" ref="K612">IFERROR(INDEX(Forecast_Capex_Input!H$12:H$286,$X612),NA)</f>
        <v>N/A</v>
      </c>
      <c r="L612" s="199" t="str" cm="1">
        <f t="array" ref="L612">IFERROR(INDEX(Forecast_Capex_Input!I$12:I$286,$X612),NA)</f>
        <v>N/A</v>
      </c>
      <c r="M612" s="199" t="str" cm="1">
        <f t="array" ref="M612">IFERROR(INDEX(Forecast_Capex_Input!J$12:J$286,$X612),NA)</f>
        <v>N/A</v>
      </c>
      <c r="N612" s="199" t="str" cm="1">
        <f t="array" ref="N612">IFERROR(INDEX(Forecast_Capex_Input!K$12:K$286,$X612),NA)</f>
        <v>N/A</v>
      </c>
      <c r="O612" s="199" t="str" cm="1">
        <f t="array" ref="O612">IFERROR(INDEX(Forecast_Capex_Input!L$12:L$286,$X612),NA)</f>
        <v>N/A</v>
      </c>
      <c r="P612" s="199" t="str" cm="1">
        <f t="array" ref="P612">IFERROR(INDEX(Forecast_Capex_Input!M$12:M$286,$X612),NA)</f>
        <v>N/A</v>
      </c>
      <c r="Q612" s="172" t="str" cm="1">
        <f t="array" ref="Q612">IFERROR(INDEX(Forecast_Capex_Input!N$12:N$286,$X612),NA)</f>
        <v>N/A</v>
      </c>
      <c r="R612" s="265" cm="1">
        <f t="array" ref="R612">IFERROR(INDEX(Forecast_Capex_Input!O$12:O$286,$X612),0)</f>
        <v>0</v>
      </c>
      <c r="S612" s="172" cm="1">
        <f t="array" ref="S612">IFERROR(INDEX(Forecast_Capex_Input!P$12:P$286,$X612),0)</f>
        <v>0</v>
      </c>
      <c r="T612" s="199" t="str" cm="1">
        <f t="array" aca="1" ref="T612" ca="1">IFERROR(INDEX(General!$K$84:$K$103,$AA612),NA)</f>
        <v>N/A</v>
      </c>
      <c r="U612" s="188" cm="1">
        <f t="array" aca="1" ref="U612" ca="1">IFERROR(
IF($F612=General!$E$25,INDEX(Forecast_Capex_Input!S$12:S$286,$X612),
INDEX(Forecast_Capex_Input!T$12:T$286,$X612)),0)</f>
        <v>0</v>
      </c>
      <c r="V612" s="222" t="b">
        <f>IFERROR(INDEX(Overheads!$T$19:$T$26,MATCH($I612,Overheads!$E$19:$E$26,0)),FALSE)</f>
        <v>0</v>
      </c>
      <c r="W612" s="165"/>
      <c r="X612" s="174" t="str">
        <f>IFERROR(
IF(MATCH($C612,Forecast_Capex_Input!$CI$12:$CI$286,1)+1&gt;MAX(Forecast_Capex_Input!$C$12:$C$286),NA,
MATCH($C612,Forecast_Capex_Input!$CI$12:$CI$286,1)+1),1)</f>
        <v>N/A</v>
      </c>
      <c r="Y612" s="174" t="str" cm="1">
        <f t="array" aca="1" ref="Y612" ca="1">IFERROR(
IF(X611&lt;&gt;X612,1,
IF(COUNTIF(OFFSET(Y611,0,0,-INDEX(Forecast_Capex_Input!$CG$12:$CG$286,$X612)),Y611)=INDEX(Forecast_Capex_Input!$CG$12:$CG$286,$X612),Y611+1,Y611)),NA)</f>
        <v>N/A</v>
      </c>
      <c r="Z612" s="174" t="str" cm="1">
        <f t="array" ref="Z612">IFERROR($C612-IF($X612=1,1,INDEX(Forecast_Capex_Input!$CI$12:$CI$286,$X612-1))+1,NA)</f>
        <v>N/A</v>
      </c>
      <c r="AA612" s="174" t="str" cm="1">
        <f t="array" aca="1" ref="AA612" ca="1">IFERROR(IF(Y612=1,
INDEX(Forecast_Capex_Input!$AI$10:$BB$10,SMALL(IF(INDEX(Forecast_Capex_Input!$AI$12:$BB$286,$X612,0)&gt;0,COLUMN(Forecast_Capex_Input!$AI$10:$BB$10)-COLUMN(Forecast_Capex_Input!$AI$12)+1),ROWS(OFFSET(AA611,0,0,-$Z612)))),
OFFSET(AA611,-INDEX(Forecast_Capex_Input!$CG$12:$CG$286,$X612)+1,0)),NA)</f>
        <v>N/A</v>
      </c>
      <c r="AB612" s="174" t="str">
        <f t="shared" ca="1" si="405"/>
        <v>N/A</v>
      </c>
      <c r="AC612" s="222" t="b">
        <f t="shared" si="437"/>
        <v>0</v>
      </c>
      <c r="AD612" s="220" t="b">
        <v>0</v>
      </c>
      <c r="AE612" s="222" t="b">
        <f t="shared" si="406"/>
        <v>1</v>
      </c>
      <c r="AF612" s="165"/>
      <c r="AG612" s="215">
        <v>0</v>
      </c>
      <c r="AH612" s="215">
        <v>0</v>
      </c>
      <c r="AI612" s="215">
        <v>0</v>
      </c>
      <c r="AJ612" s="215">
        <v>0</v>
      </c>
      <c r="AK612" s="215">
        <v>0</v>
      </c>
      <c r="AL612" s="155">
        <v>0</v>
      </c>
      <c r="AM612" s="165"/>
      <c r="AN612" s="215" cm="1">
        <f t="array" aca="1" ref="AN612" ca="1">IFERROR(INDEX(General!O$33:O$34,$AB612)
*AG612,0)</f>
        <v>0</v>
      </c>
      <c r="AO612" s="215" cm="1">
        <f t="array" aca="1" ref="AO612" ca="1">IFERROR(INDEX(General!P$33:P$34,$AB612)
*AH612,0)</f>
        <v>0</v>
      </c>
      <c r="AP612" s="215" cm="1">
        <f t="array" aca="1" ref="AP612" ca="1">IFERROR(INDEX(General!Q$33:Q$34,$AB612)
*AI612,0)</f>
        <v>0</v>
      </c>
      <c r="AQ612" s="215" cm="1">
        <f t="array" aca="1" ref="AQ612" ca="1">IFERROR(INDEX(General!R$33:R$34,$AB612)
*AJ612,0)</f>
        <v>0</v>
      </c>
      <c r="AR612" s="215" cm="1">
        <f t="array" aca="1" ref="AR612" ca="1">IFERROR(INDEX(General!S$33:S$34,$AB612)
*AK612,0)</f>
        <v>0</v>
      </c>
      <c r="AS612" s="155">
        <f t="shared" ca="1" si="438"/>
        <v>0</v>
      </c>
      <c r="AT612" s="165"/>
      <c r="AU612" s="215">
        <f ca="1">IF($AE612=FALSE,AN612*Overheads!$R$24*$V612,
IFERROR(Overheads!$O$49*$V612*AN612,0)
+IFERROR(Overheads!Q$59*$V612*(AN612/Overheads!Q$68),0))</f>
        <v>0</v>
      </c>
      <c r="AV612" s="215">
        <f ca="1">IF($AE612=FALSE,AO612*Overheads!$R$24*$V612,
IFERROR(Overheads!$O$49*$V612*AO612,0)
+IFERROR(Overheads!R$59*$V612*(AO612/Overheads!R$68),0))</f>
        <v>0</v>
      </c>
      <c r="AW612" s="215">
        <f ca="1">IF($AE612=FALSE,AP612*Overheads!$R$24*$V612,
IFERROR(Overheads!$O$49*$V612*AP612,0)
+IFERROR(Overheads!S$59*$V612*(AP612/Overheads!S$68),0))</f>
        <v>0</v>
      </c>
      <c r="AX612" s="215">
        <f ca="1">IF($AE612=FALSE,AQ612*Overheads!$R$24*$V612,
IFERROR(Overheads!$O$49*$V612*AQ612,0)
+IFERROR(Overheads!T$59*$V612*(AQ612/Overheads!T$68),0))</f>
        <v>0</v>
      </c>
      <c r="AY612" s="215">
        <f ca="1">IF($AE612=FALSE,AR612*Overheads!$R$24*$V612,
IFERROR(Overheads!$O$49*$V612*AR612,0)
+IFERROR(Overheads!U$59*$V612*(AR612/Overheads!U$68),0))</f>
        <v>0</v>
      </c>
      <c r="AZ612" s="155">
        <f t="shared" ca="1" si="439"/>
        <v>0</v>
      </c>
      <c r="BA612" s="165"/>
      <c r="BB612" s="215">
        <f ca="1">IF($AE612=FALSE,AN612*Overheads!$S$25,
IFERROR(Overheads!$O$50*AN612,0)
+IFERROR(Overheads!Q$60*(AN612/Overheads!Q$66),0))</f>
        <v>0</v>
      </c>
      <c r="BC612" s="215">
        <f ca="1">IF($AE612=FALSE,AO612*Overheads!$S$25,
IFERROR(Overheads!$O$50*AO612,0)
+IFERROR(Overheads!R$60*(AO612/Overheads!R$66),0))</f>
        <v>0</v>
      </c>
      <c r="BD612" s="215">
        <f ca="1">IF($AE612=FALSE,AP612*Overheads!$S$25,
IFERROR(Overheads!$O$50*AP612,0)
+IFERROR(Overheads!S$60*(AP612/Overheads!S$66),0))</f>
        <v>0</v>
      </c>
      <c r="BE612" s="215">
        <f ca="1">IF($AE612=FALSE,AQ612*Overheads!$S$25,
IFERROR(Overheads!$O$50*AQ612,0)
+IFERROR(Overheads!T$60*(AQ612/Overheads!T$66),0))</f>
        <v>0</v>
      </c>
      <c r="BF612" s="215">
        <f ca="1">IF($AE612=FALSE,AR612*Overheads!$S$25,
IFERROR(Overheads!$O$50*AR612,0)
+IFERROR(Overheads!U$60*(AR612/Overheads!U$66),0))</f>
        <v>0</v>
      </c>
      <c r="BG612" s="155">
        <f t="shared" ca="1" si="440"/>
        <v>0</v>
      </c>
      <c r="BH612" s="165"/>
      <c r="BI612" s="215">
        <f t="shared" ca="1" si="441"/>
        <v>0</v>
      </c>
      <c r="BJ612" s="215">
        <f t="shared" ca="1" si="407"/>
        <v>0</v>
      </c>
      <c r="BK612" s="215">
        <f t="shared" ca="1" si="408"/>
        <v>0</v>
      </c>
      <c r="BL612" s="215">
        <f t="shared" ca="1" si="409"/>
        <v>0</v>
      </c>
      <c r="BM612" s="215">
        <f t="shared" ca="1" si="410"/>
        <v>0</v>
      </c>
      <c r="BN612" s="155">
        <f t="shared" ca="1" si="442"/>
        <v>0</v>
      </c>
      <c r="BO612" s="165"/>
      <c r="BP612" s="187" cm="1">
        <f t="array" ref="BP612">IFERROR(IF($X612=$X611,BP611,INDEX(Forecast_Capex_Input!AC$12:AC$286,$X612)),0)</f>
        <v>0</v>
      </c>
      <c r="BQ612" s="187" cm="1">
        <f t="array" ref="BQ612">IFERROR(IF($X612=$X611,BQ611,INDEX(Forecast_Capex_Input!AD$12:AD$286,$X612)),0)</f>
        <v>0</v>
      </c>
      <c r="BR612" s="187" cm="1">
        <f t="array" ref="BR612">IFERROR(IF($X612=$X611,BR611,INDEX(Forecast_Capex_Input!AE$12:AE$286,$X612)),0)</f>
        <v>0</v>
      </c>
      <c r="BS612" s="187" cm="1">
        <f t="array" ref="BS612">IFERROR(IF($X612=$X611,BS611,INDEX(Forecast_Capex_Input!AF$12:AF$286,$X612)),0)</f>
        <v>0</v>
      </c>
      <c r="BT612" s="187" cm="1">
        <f t="array" ref="BT612">IFERROR(IF($X612=$X611,BT611,INDEX(Forecast_Capex_Input!AG$12:AG$286,$X612)),0)</f>
        <v>0</v>
      </c>
      <c r="BU612" s="165"/>
      <c r="BV612" s="215">
        <f t="shared" si="411"/>
        <v>0</v>
      </c>
      <c r="BW612" s="215">
        <f t="shared" si="412"/>
        <v>0</v>
      </c>
      <c r="BX612" s="215">
        <f t="shared" si="413"/>
        <v>0</v>
      </c>
      <c r="BY612" s="215">
        <f t="shared" si="414"/>
        <v>0</v>
      </c>
      <c r="BZ612" s="215">
        <f t="shared" si="415"/>
        <v>0</v>
      </c>
      <c r="CA612" s="155">
        <f t="shared" si="443"/>
        <v>0</v>
      </c>
      <c r="CB612" s="165"/>
      <c r="CC612" s="215">
        <f t="shared" si="416"/>
        <v>0</v>
      </c>
      <c r="CD612" s="215">
        <f t="shared" si="417"/>
        <v>0</v>
      </c>
      <c r="CE612" s="215">
        <f t="shared" si="418"/>
        <v>0</v>
      </c>
      <c r="CF612" s="215">
        <f t="shared" si="419"/>
        <v>0</v>
      </c>
      <c r="CG612" s="215">
        <f t="shared" si="420"/>
        <v>0</v>
      </c>
      <c r="CH612" s="155">
        <f t="shared" si="444"/>
        <v>0</v>
      </c>
      <c r="CI612" s="165"/>
      <c r="CJ612" s="215">
        <f t="shared" si="421"/>
        <v>0</v>
      </c>
      <c r="CK612" s="215">
        <f t="shared" si="422"/>
        <v>0</v>
      </c>
      <c r="CL612" s="215">
        <f t="shared" si="423"/>
        <v>0</v>
      </c>
      <c r="CM612" s="215">
        <f t="shared" si="424"/>
        <v>0</v>
      </c>
      <c r="CN612" s="215">
        <f t="shared" si="425"/>
        <v>0</v>
      </c>
      <c r="CO612" s="155">
        <f t="shared" si="445"/>
        <v>0</v>
      </c>
      <c r="CP612" s="165"/>
      <c r="CQ612" s="223">
        <f t="shared" si="426"/>
        <v>0</v>
      </c>
      <c r="CR612" s="223">
        <f t="shared" si="427"/>
        <v>0</v>
      </c>
      <c r="CS612" s="223">
        <f t="shared" si="428"/>
        <v>0</v>
      </c>
      <c r="CT612" s="223">
        <f t="shared" si="429"/>
        <v>0</v>
      </c>
      <c r="CU612" s="223">
        <f t="shared" si="430"/>
        <v>0</v>
      </c>
      <c r="CV612" s="155">
        <f t="shared" si="446"/>
        <v>0</v>
      </c>
      <c r="CW612" s="165"/>
      <c r="CX612" s="215">
        <f t="shared" si="447"/>
        <v>0</v>
      </c>
      <c r="CY612" s="215">
        <f t="shared" si="431"/>
        <v>0</v>
      </c>
      <c r="CZ612" s="215">
        <f t="shared" si="432"/>
        <v>0</v>
      </c>
      <c r="DA612" s="215">
        <f t="shared" si="433"/>
        <v>0</v>
      </c>
      <c r="DB612" s="215">
        <f t="shared" si="434"/>
        <v>0</v>
      </c>
      <c r="DC612" s="155">
        <f t="shared" si="448"/>
        <v>0</v>
      </c>
      <c r="DD612" s="165"/>
      <c r="DE612" s="188" t="b" cm="1">
        <f t="array" aca="1" ref="DE612" ca="1">OR($G612=Forecast_Capex_Input!$BF$8:$BF$10)</f>
        <v>0</v>
      </c>
      <c r="DF612" s="188" cm="1">
        <f t="array" aca="1" ref="DF612" ca="1">IFERROR(INDEX(Forecast_Capex_Input!BG$12:BG$286,$X612)
*(INDEX(Forecast_Capex_Input!$H$12:$H$286,$X612)=Repex),0)
*$DE612</f>
        <v>0</v>
      </c>
      <c r="DG612" s="188" cm="1">
        <f t="array" aca="1" ref="DG612" ca="1">IFERROR(INDEX(Forecast_Capex_Input!BH$12:BH$286,$X612)
*(INDEX(Forecast_Capex_Input!$H$12:$H$286,$X612)=Repex),0)
*$DE612</f>
        <v>0</v>
      </c>
      <c r="DH612" s="188" cm="1">
        <f t="array" aca="1" ref="DH612" ca="1">IFERROR(INDEX(Forecast_Capex_Input!BI$12:BI$286,$X612)
*(INDEX(Forecast_Capex_Input!$H$12:$H$286,$X612)=Repex),0)
*$DE612</f>
        <v>0</v>
      </c>
      <c r="DI612" s="188" cm="1">
        <f t="array" aca="1" ref="DI612" ca="1">IFERROR(INDEX(Forecast_Capex_Input!BJ$12:BJ$286,$X612)
*(INDEX(Forecast_Capex_Input!$H$12:$H$286,$X612)=Repex),0)
*$DE612</f>
        <v>0</v>
      </c>
      <c r="DJ612" s="188" cm="1">
        <f t="array" aca="1" ref="DJ612" ca="1">IFERROR(INDEX(Forecast_Capex_Input!BK$12:BK$286,$X612)
*(INDEX(Forecast_Capex_Input!$H$12:$H$286,$X612)=Repex),0)
*$DE612</f>
        <v>0</v>
      </c>
      <c r="DK612" s="188" cm="1">
        <f t="array" aca="1" ref="DK612" ca="1">IFERROR(INDEX(Forecast_Capex_Input!BL$12:BL$286,$X612)
*(INDEX(Forecast_Capex_Input!$H$12:$H$286,$X612)=Repex),0)
*$DE612</f>
        <v>0</v>
      </c>
      <c r="DL612" s="165"/>
      <c r="DM612" s="188" t="b" cm="1">
        <f t="array" aca="1" ref="DM612" ca="1">OR($G612=Forecast_Capex_Input!$BN$8:$BN$9)</f>
        <v>0</v>
      </c>
      <c r="DN612" s="188" cm="1">
        <f t="array" aca="1" ref="DN612" ca="1">IFERROR(INDEX(Forecast_Capex_Input!BO$12:BO$286,$X612)
*(INDEX(Forecast_Capex_Input!$H$12:$H$286,$X612)=Repex),0)
*$DM612</f>
        <v>0</v>
      </c>
      <c r="DO612" s="188" cm="1">
        <f t="array" aca="1" ref="DO612" ca="1">IFERROR(INDEX(Forecast_Capex_Input!BP$12:BP$286,$X612)
*(INDEX(Forecast_Capex_Input!$H$12:$H$286,$X612)=Repex),0)
*$DM612</f>
        <v>0</v>
      </c>
      <c r="DP612" s="188" cm="1">
        <f t="array" aca="1" ref="DP612" ca="1">IFERROR(INDEX(Forecast_Capex_Input!BQ$12:BQ$286,$X612)
*(INDEX(Forecast_Capex_Input!$H$12:$H$286,$X612)=Repex),0)
*$DM612</f>
        <v>0</v>
      </c>
      <c r="DQ612" s="188" cm="1">
        <f t="array" aca="1" ref="DQ612" ca="1">IFERROR(INDEX(Forecast_Capex_Input!BR$12:BR$286,$X612)
*(INDEX(Forecast_Capex_Input!$H$12:$H$286,$X612)=Repex),0)
*$DM612</f>
        <v>0</v>
      </c>
      <c r="DR612" s="188" cm="1">
        <f t="array" aca="1" ref="DR612" ca="1">IFERROR(INDEX(Forecast_Capex_Input!BS$12:BS$286,$X612)
*(INDEX(Forecast_Capex_Input!$H$12:$H$286,$X612)=Repex),0)
*$DM612</f>
        <v>0</v>
      </c>
      <c r="DS612" s="165"/>
      <c r="DT612" s="188" t="b" cm="1">
        <f t="array" aca="1" ref="DT612" ca="1">OR($G612=Forecast_Capex_Input!$BU$8:$BU$10)</f>
        <v>0</v>
      </c>
      <c r="DU612" s="188" cm="1">
        <f t="array" aca="1" ref="DU612" ca="1">IFERROR(INDEX(Forecast_Capex_Input!BV$12:BV$286,$X612)
*(INDEX(Forecast_Capex_Input!$H$12:$H$286,$X612)=Repex),0)
*$DT612</f>
        <v>0</v>
      </c>
      <c r="DV612" s="188" cm="1">
        <f t="array" aca="1" ref="DV612" ca="1">IFERROR(INDEX(Forecast_Capex_Input!BW$12:BW$286,$X612)
*(INDEX(Forecast_Capex_Input!$H$12:$H$286,$X612)=Repex),0)
*$DT612</f>
        <v>0</v>
      </c>
      <c r="DW612" s="188" cm="1">
        <f t="array" aca="1" ref="DW612" ca="1">IFERROR(INDEX(Forecast_Capex_Input!BX$12:BX$286,$X612)
*(INDEX(Forecast_Capex_Input!$H$12:$H$286,$X612)=Repex),0)
*$DT612</f>
        <v>0</v>
      </c>
      <c r="DX612" s="188" cm="1">
        <f t="array" aca="1" ref="DX612" ca="1">IFERROR(INDEX(Forecast_Capex_Input!BY$12:BY$286,$X612)
*(INDEX(Forecast_Capex_Input!$H$12:$H$286,$X612)=Repex),0)
*$DT612</f>
        <v>0</v>
      </c>
      <c r="DY612" s="188" cm="1">
        <f t="array" aca="1" ref="DY612" ca="1">IFERROR(INDEX(Forecast_Capex_Input!BZ$12:BZ$286,$X612)
*(INDEX(Forecast_Capex_Input!$H$12:$H$286,$X612)=Repex),0)
*$DT612</f>
        <v>0</v>
      </c>
      <c r="DZ612" s="188" cm="1">
        <f t="array" aca="1" ref="DZ612" ca="1">IFERROR(INDEX(Forecast_Capex_Input!CA$12:CA$286,$X612)
*(INDEX(Forecast_Capex_Input!$H$12:$H$286,$X612)=Repex),0)
*$DT612</f>
        <v>0</v>
      </c>
      <c r="EA612" s="188" cm="1">
        <f t="array" aca="1" ref="EA612" ca="1">IFERROR(INDEX(Forecast_Capex_Input!CB$12:CB$286,$X612)
*(INDEX(Forecast_Capex_Input!$H$12:$H$286,$X612)=Repex),0)
*$DT612</f>
        <v>0</v>
      </c>
      <c r="EB612" s="188" cm="1">
        <f t="array" aca="1" ref="EB612" ca="1">IFERROR(INDEX(Forecast_Capex_Input!CC$12:CC$286,$X612)
*(INDEX(Forecast_Capex_Input!$H$12:$H$286,$X612)=Repex),0)
*$DT612</f>
        <v>0</v>
      </c>
      <c r="EC612" s="165"/>
      <c r="ED612" s="226" t="str">
        <f t="shared" si="435"/>
        <v>N/A</v>
      </c>
      <c r="EE612" s="174" t="s">
        <v>15</v>
      </c>
    </row>
    <row r="613" spans="3:135" x14ac:dyDescent="0.2">
      <c r="C613" s="174">
        <f t="shared" si="436"/>
        <v>603</v>
      </c>
      <c r="D613" s="167" t="str" cm="1">
        <f t="array" ref="D613">IFERROR(INDEX(Forecast_Capex_Input!$D$12:$D$286,$X613),NA)</f>
        <v>N/A</v>
      </c>
      <c r="E613" s="172" t="str" cm="1">
        <f t="array" ref="E613">IF($X613=NA,NA,INDEX(Forecast_Capex_Input!$E$12:$E$286,$X613))</f>
        <v>N/A</v>
      </c>
      <c r="F613" s="167" t="str" cm="1">
        <f t="array" aca="1" ref="F613" ca="1">IFERROR(INDEX(General!$E$25:$E$26,$Y613),NA)</f>
        <v>N/A</v>
      </c>
      <c r="G613" s="167" t="str" cm="1">
        <f t="array" aca="1" ref="G613" ca="1">IFERROR(INDEX(Forecast_Capex_Input!$AI$11:$BB$11,$AA613),NA)</f>
        <v>N/A</v>
      </c>
      <c r="H613" s="189" t="str" cm="1">
        <f t="array" aca="1" ref="H613" ca="1">IFERROR(INDEX(Forecast_Capex_Input!$AI$12:$BB$286,$X613,$AA613),NA)</f>
        <v>N/A</v>
      </c>
      <c r="I613" s="199" t="str" cm="1">
        <f t="array" ref="I613">IFERROR(INDEX(Forecast_Capex_Input!$F$12:$F$286,$X613),NA)</f>
        <v>N/A</v>
      </c>
      <c r="J613" s="199" t="str" cm="1">
        <f t="array" ref="J613">IFERROR(INDEX(Forecast_Capex_Input!G$12:G$286,$X613),NA)</f>
        <v>N/A</v>
      </c>
      <c r="K613" s="199" t="str" cm="1">
        <f t="array" ref="K613">IFERROR(INDEX(Forecast_Capex_Input!H$12:H$286,$X613),NA)</f>
        <v>N/A</v>
      </c>
      <c r="L613" s="199" t="str" cm="1">
        <f t="array" ref="L613">IFERROR(INDEX(Forecast_Capex_Input!I$12:I$286,$X613),NA)</f>
        <v>N/A</v>
      </c>
      <c r="M613" s="199" t="str" cm="1">
        <f t="array" ref="M613">IFERROR(INDEX(Forecast_Capex_Input!J$12:J$286,$X613),NA)</f>
        <v>N/A</v>
      </c>
      <c r="N613" s="199" t="str" cm="1">
        <f t="array" ref="N613">IFERROR(INDEX(Forecast_Capex_Input!K$12:K$286,$X613),NA)</f>
        <v>N/A</v>
      </c>
      <c r="O613" s="199" t="str" cm="1">
        <f t="array" ref="O613">IFERROR(INDEX(Forecast_Capex_Input!L$12:L$286,$X613),NA)</f>
        <v>N/A</v>
      </c>
      <c r="P613" s="199" t="str" cm="1">
        <f t="array" ref="P613">IFERROR(INDEX(Forecast_Capex_Input!M$12:M$286,$X613),NA)</f>
        <v>N/A</v>
      </c>
      <c r="Q613" s="172" t="str" cm="1">
        <f t="array" ref="Q613">IFERROR(INDEX(Forecast_Capex_Input!N$12:N$286,$X613),NA)</f>
        <v>N/A</v>
      </c>
      <c r="R613" s="265" cm="1">
        <f t="array" ref="R613">IFERROR(INDEX(Forecast_Capex_Input!O$12:O$286,$X613),0)</f>
        <v>0</v>
      </c>
      <c r="S613" s="172" cm="1">
        <f t="array" ref="S613">IFERROR(INDEX(Forecast_Capex_Input!P$12:P$286,$X613),0)</f>
        <v>0</v>
      </c>
      <c r="T613" s="199" t="str" cm="1">
        <f t="array" aca="1" ref="T613" ca="1">IFERROR(INDEX(General!$K$84:$K$103,$AA613),NA)</f>
        <v>N/A</v>
      </c>
      <c r="U613" s="188" cm="1">
        <f t="array" aca="1" ref="U613" ca="1">IFERROR(
IF($F613=General!$E$25,INDEX(Forecast_Capex_Input!S$12:S$286,$X613),
INDEX(Forecast_Capex_Input!T$12:T$286,$X613)),0)</f>
        <v>0</v>
      </c>
      <c r="V613" s="222" t="b">
        <f>IFERROR(INDEX(Overheads!$T$19:$T$26,MATCH($I613,Overheads!$E$19:$E$26,0)),FALSE)</f>
        <v>0</v>
      </c>
      <c r="W613" s="165"/>
      <c r="X613" s="174" t="str">
        <f>IFERROR(
IF(MATCH($C613,Forecast_Capex_Input!$CI$12:$CI$286,1)+1&gt;MAX(Forecast_Capex_Input!$C$12:$C$286),NA,
MATCH($C613,Forecast_Capex_Input!$CI$12:$CI$286,1)+1),1)</f>
        <v>N/A</v>
      </c>
      <c r="Y613" s="174" t="str" cm="1">
        <f t="array" aca="1" ref="Y613" ca="1">IFERROR(
IF(X612&lt;&gt;X613,1,
IF(COUNTIF(OFFSET(Y612,0,0,-INDEX(Forecast_Capex_Input!$CG$12:$CG$286,$X613)),Y612)=INDEX(Forecast_Capex_Input!$CG$12:$CG$286,$X613),Y612+1,Y612)),NA)</f>
        <v>N/A</v>
      </c>
      <c r="Z613" s="174" t="str" cm="1">
        <f t="array" ref="Z613">IFERROR($C613-IF($X613=1,1,INDEX(Forecast_Capex_Input!$CI$12:$CI$286,$X613-1))+1,NA)</f>
        <v>N/A</v>
      </c>
      <c r="AA613" s="174" t="str" cm="1">
        <f t="array" aca="1" ref="AA613" ca="1">IFERROR(IF(Y613=1,
INDEX(Forecast_Capex_Input!$AI$10:$BB$10,SMALL(IF(INDEX(Forecast_Capex_Input!$AI$12:$BB$286,$X613,0)&gt;0,COLUMN(Forecast_Capex_Input!$AI$10:$BB$10)-COLUMN(Forecast_Capex_Input!$AI$12)+1),ROWS(OFFSET(AA612,0,0,-$Z613)))),
OFFSET(AA612,-INDEX(Forecast_Capex_Input!$CG$12:$CG$286,$X613)+1,0)),NA)</f>
        <v>N/A</v>
      </c>
      <c r="AB613" s="174" t="str">
        <f t="shared" ca="1" si="405"/>
        <v>N/A</v>
      </c>
      <c r="AC613" s="222" t="b">
        <f t="shared" si="437"/>
        <v>0</v>
      </c>
      <c r="AD613" s="220" t="b">
        <v>0</v>
      </c>
      <c r="AE613" s="222" t="b">
        <f t="shared" si="406"/>
        <v>1</v>
      </c>
      <c r="AF613" s="165"/>
      <c r="AG613" s="215">
        <v>0</v>
      </c>
      <c r="AH613" s="215">
        <v>0</v>
      </c>
      <c r="AI613" s="215">
        <v>0</v>
      </c>
      <c r="AJ613" s="215">
        <v>0</v>
      </c>
      <c r="AK613" s="215">
        <v>0</v>
      </c>
      <c r="AL613" s="155">
        <v>0</v>
      </c>
      <c r="AM613" s="165"/>
      <c r="AN613" s="215" cm="1">
        <f t="array" aca="1" ref="AN613" ca="1">IFERROR(INDEX(General!O$33:O$34,$AB613)
*AG613,0)</f>
        <v>0</v>
      </c>
      <c r="AO613" s="215" cm="1">
        <f t="array" aca="1" ref="AO613" ca="1">IFERROR(INDEX(General!P$33:P$34,$AB613)
*AH613,0)</f>
        <v>0</v>
      </c>
      <c r="AP613" s="215" cm="1">
        <f t="array" aca="1" ref="AP613" ca="1">IFERROR(INDEX(General!Q$33:Q$34,$AB613)
*AI613,0)</f>
        <v>0</v>
      </c>
      <c r="AQ613" s="215" cm="1">
        <f t="array" aca="1" ref="AQ613" ca="1">IFERROR(INDEX(General!R$33:R$34,$AB613)
*AJ613,0)</f>
        <v>0</v>
      </c>
      <c r="AR613" s="215" cm="1">
        <f t="array" aca="1" ref="AR613" ca="1">IFERROR(INDEX(General!S$33:S$34,$AB613)
*AK613,0)</f>
        <v>0</v>
      </c>
      <c r="AS613" s="155">
        <f t="shared" ca="1" si="438"/>
        <v>0</v>
      </c>
      <c r="AT613" s="165"/>
      <c r="AU613" s="215">
        <f ca="1">IF($AE613=FALSE,AN613*Overheads!$R$24*$V613,
IFERROR(Overheads!$O$49*$V613*AN613,0)
+IFERROR(Overheads!Q$59*$V613*(AN613/Overheads!Q$68),0))</f>
        <v>0</v>
      </c>
      <c r="AV613" s="215">
        <f ca="1">IF($AE613=FALSE,AO613*Overheads!$R$24*$V613,
IFERROR(Overheads!$O$49*$V613*AO613,0)
+IFERROR(Overheads!R$59*$V613*(AO613/Overheads!R$68),0))</f>
        <v>0</v>
      </c>
      <c r="AW613" s="215">
        <f ca="1">IF($AE613=FALSE,AP613*Overheads!$R$24*$V613,
IFERROR(Overheads!$O$49*$V613*AP613,0)
+IFERROR(Overheads!S$59*$V613*(AP613/Overheads!S$68),0))</f>
        <v>0</v>
      </c>
      <c r="AX613" s="215">
        <f ca="1">IF($AE613=FALSE,AQ613*Overheads!$R$24*$V613,
IFERROR(Overheads!$O$49*$V613*AQ613,0)
+IFERROR(Overheads!T$59*$V613*(AQ613/Overheads!T$68),0))</f>
        <v>0</v>
      </c>
      <c r="AY613" s="215">
        <f ca="1">IF($AE613=FALSE,AR613*Overheads!$R$24*$V613,
IFERROR(Overheads!$O$49*$V613*AR613,0)
+IFERROR(Overheads!U$59*$V613*(AR613/Overheads!U$68),0))</f>
        <v>0</v>
      </c>
      <c r="AZ613" s="155">
        <f t="shared" ca="1" si="439"/>
        <v>0</v>
      </c>
      <c r="BA613" s="165"/>
      <c r="BB613" s="215">
        <f ca="1">IF($AE613=FALSE,AN613*Overheads!$S$25,
IFERROR(Overheads!$O$50*AN613,0)
+IFERROR(Overheads!Q$60*(AN613/Overheads!Q$66),0))</f>
        <v>0</v>
      </c>
      <c r="BC613" s="215">
        <f ca="1">IF($AE613=FALSE,AO613*Overheads!$S$25,
IFERROR(Overheads!$O$50*AO613,0)
+IFERROR(Overheads!R$60*(AO613/Overheads!R$66),0))</f>
        <v>0</v>
      </c>
      <c r="BD613" s="215">
        <f ca="1">IF($AE613=FALSE,AP613*Overheads!$S$25,
IFERROR(Overheads!$O$50*AP613,0)
+IFERROR(Overheads!S$60*(AP613/Overheads!S$66),0))</f>
        <v>0</v>
      </c>
      <c r="BE613" s="215">
        <f ca="1">IF($AE613=FALSE,AQ613*Overheads!$S$25,
IFERROR(Overheads!$O$50*AQ613,0)
+IFERROR(Overheads!T$60*(AQ613/Overheads!T$66),0))</f>
        <v>0</v>
      </c>
      <c r="BF613" s="215">
        <f ca="1">IF($AE613=FALSE,AR613*Overheads!$S$25,
IFERROR(Overheads!$O$50*AR613,0)
+IFERROR(Overheads!U$60*(AR613/Overheads!U$66),0))</f>
        <v>0</v>
      </c>
      <c r="BG613" s="155">
        <f t="shared" ca="1" si="440"/>
        <v>0</v>
      </c>
      <c r="BH613" s="165"/>
      <c r="BI613" s="215">
        <f t="shared" ca="1" si="441"/>
        <v>0</v>
      </c>
      <c r="BJ613" s="215">
        <f t="shared" ca="1" si="407"/>
        <v>0</v>
      </c>
      <c r="BK613" s="215">
        <f t="shared" ca="1" si="408"/>
        <v>0</v>
      </c>
      <c r="BL613" s="215">
        <f t="shared" ca="1" si="409"/>
        <v>0</v>
      </c>
      <c r="BM613" s="215">
        <f t="shared" ca="1" si="410"/>
        <v>0</v>
      </c>
      <c r="BN613" s="155">
        <f t="shared" ca="1" si="442"/>
        <v>0</v>
      </c>
      <c r="BO613" s="165"/>
      <c r="BP613" s="187" cm="1">
        <f t="array" ref="BP613">IFERROR(IF($X613=$X612,BP612,INDEX(Forecast_Capex_Input!AC$12:AC$286,$X613)),0)</f>
        <v>0</v>
      </c>
      <c r="BQ613" s="187" cm="1">
        <f t="array" ref="BQ613">IFERROR(IF($X613=$X612,BQ612,INDEX(Forecast_Capex_Input!AD$12:AD$286,$X613)),0)</f>
        <v>0</v>
      </c>
      <c r="BR613" s="187" cm="1">
        <f t="array" ref="BR613">IFERROR(IF($X613=$X612,BR612,INDEX(Forecast_Capex_Input!AE$12:AE$286,$X613)),0)</f>
        <v>0</v>
      </c>
      <c r="BS613" s="187" cm="1">
        <f t="array" ref="BS613">IFERROR(IF($X613=$X612,BS612,INDEX(Forecast_Capex_Input!AF$12:AF$286,$X613)),0)</f>
        <v>0</v>
      </c>
      <c r="BT613" s="187" cm="1">
        <f t="array" ref="BT613">IFERROR(IF($X613=$X612,BT612,INDEX(Forecast_Capex_Input!AG$12:AG$286,$X613)),0)</f>
        <v>0</v>
      </c>
      <c r="BU613" s="165"/>
      <c r="BV613" s="215">
        <f t="shared" si="411"/>
        <v>0</v>
      </c>
      <c r="BW613" s="215">
        <f t="shared" si="412"/>
        <v>0</v>
      </c>
      <c r="BX613" s="215">
        <f t="shared" si="413"/>
        <v>0</v>
      </c>
      <c r="BY613" s="215">
        <f t="shared" si="414"/>
        <v>0</v>
      </c>
      <c r="BZ613" s="215">
        <f t="shared" si="415"/>
        <v>0</v>
      </c>
      <c r="CA613" s="155">
        <f t="shared" si="443"/>
        <v>0</v>
      </c>
      <c r="CB613" s="165"/>
      <c r="CC613" s="215">
        <f t="shared" si="416"/>
        <v>0</v>
      </c>
      <c r="CD613" s="215">
        <f t="shared" si="417"/>
        <v>0</v>
      </c>
      <c r="CE613" s="215">
        <f t="shared" si="418"/>
        <v>0</v>
      </c>
      <c r="CF613" s="215">
        <f t="shared" si="419"/>
        <v>0</v>
      </c>
      <c r="CG613" s="215">
        <f t="shared" si="420"/>
        <v>0</v>
      </c>
      <c r="CH613" s="155">
        <f t="shared" si="444"/>
        <v>0</v>
      </c>
      <c r="CI613" s="165"/>
      <c r="CJ613" s="215">
        <f t="shared" si="421"/>
        <v>0</v>
      </c>
      <c r="CK613" s="215">
        <f t="shared" si="422"/>
        <v>0</v>
      </c>
      <c r="CL613" s="215">
        <f t="shared" si="423"/>
        <v>0</v>
      </c>
      <c r="CM613" s="215">
        <f t="shared" si="424"/>
        <v>0</v>
      </c>
      <c r="CN613" s="215">
        <f t="shared" si="425"/>
        <v>0</v>
      </c>
      <c r="CO613" s="155">
        <f t="shared" si="445"/>
        <v>0</v>
      </c>
      <c r="CP613" s="165"/>
      <c r="CQ613" s="223">
        <f t="shared" si="426"/>
        <v>0</v>
      </c>
      <c r="CR613" s="223">
        <f t="shared" si="427"/>
        <v>0</v>
      </c>
      <c r="CS613" s="223">
        <f t="shared" si="428"/>
        <v>0</v>
      </c>
      <c r="CT613" s="223">
        <f t="shared" si="429"/>
        <v>0</v>
      </c>
      <c r="CU613" s="223">
        <f t="shared" si="430"/>
        <v>0</v>
      </c>
      <c r="CV613" s="155">
        <f t="shared" si="446"/>
        <v>0</v>
      </c>
      <c r="CW613" s="165"/>
      <c r="CX613" s="215">
        <f t="shared" si="447"/>
        <v>0</v>
      </c>
      <c r="CY613" s="215">
        <f t="shared" si="431"/>
        <v>0</v>
      </c>
      <c r="CZ613" s="215">
        <f t="shared" si="432"/>
        <v>0</v>
      </c>
      <c r="DA613" s="215">
        <f t="shared" si="433"/>
        <v>0</v>
      </c>
      <c r="DB613" s="215">
        <f t="shared" si="434"/>
        <v>0</v>
      </c>
      <c r="DC613" s="155">
        <f t="shared" si="448"/>
        <v>0</v>
      </c>
      <c r="DD613" s="165"/>
      <c r="DE613" s="188" t="b" cm="1">
        <f t="array" aca="1" ref="DE613" ca="1">OR($G613=Forecast_Capex_Input!$BF$8:$BF$10)</f>
        <v>0</v>
      </c>
      <c r="DF613" s="188" cm="1">
        <f t="array" aca="1" ref="DF613" ca="1">IFERROR(INDEX(Forecast_Capex_Input!BG$12:BG$286,$X613)
*(INDEX(Forecast_Capex_Input!$H$12:$H$286,$X613)=Repex),0)
*$DE613</f>
        <v>0</v>
      </c>
      <c r="DG613" s="188" cm="1">
        <f t="array" aca="1" ref="DG613" ca="1">IFERROR(INDEX(Forecast_Capex_Input!BH$12:BH$286,$X613)
*(INDEX(Forecast_Capex_Input!$H$12:$H$286,$X613)=Repex),0)
*$DE613</f>
        <v>0</v>
      </c>
      <c r="DH613" s="188" cm="1">
        <f t="array" aca="1" ref="DH613" ca="1">IFERROR(INDEX(Forecast_Capex_Input!BI$12:BI$286,$X613)
*(INDEX(Forecast_Capex_Input!$H$12:$H$286,$X613)=Repex),0)
*$DE613</f>
        <v>0</v>
      </c>
      <c r="DI613" s="188" cm="1">
        <f t="array" aca="1" ref="DI613" ca="1">IFERROR(INDEX(Forecast_Capex_Input!BJ$12:BJ$286,$X613)
*(INDEX(Forecast_Capex_Input!$H$12:$H$286,$X613)=Repex),0)
*$DE613</f>
        <v>0</v>
      </c>
      <c r="DJ613" s="188" cm="1">
        <f t="array" aca="1" ref="DJ613" ca="1">IFERROR(INDEX(Forecast_Capex_Input!BK$12:BK$286,$X613)
*(INDEX(Forecast_Capex_Input!$H$12:$H$286,$X613)=Repex),0)
*$DE613</f>
        <v>0</v>
      </c>
      <c r="DK613" s="188" cm="1">
        <f t="array" aca="1" ref="DK613" ca="1">IFERROR(INDEX(Forecast_Capex_Input!BL$12:BL$286,$X613)
*(INDEX(Forecast_Capex_Input!$H$12:$H$286,$X613)=Repex),0)
*$DE613</f>
        <v>0</v>
      </c>
      <c r="DL613" s="165"/>
      <c r="DM613" s="188" t="b" cm="1">
        <f t="array" aca="1" ref="DM613" ca="1">OR($G613=Forecast_Capex_Input!$BN$8:$BN$9)</f>
        <v>0</v>
      </c>
      <c r="DN613" s="188" cm="1">
        <f t="array" aca="1" ref="DN613" ca="1">IFERROR(INDEX(Forecast_Capex_Input!BO$12:BO$286,$X613)
*(INDEX(Forecast_Capex_Input!$H$12:$H$286,$X613)=Repex),0)
*$DM613</f>
        <v>0</v>
      </c>
      <c r="DO613" s="188" cm="1">
        <f t="array" aca="1" ref="DO613" ca="1">IFERROR(INDEX(Forecast_Capex_Input!BP$12:BP$286,$X613)
*(INDEX(Forecast_Capex_Input!$H$12:$H$286,$X613)=Repex),0)
*$DM613</f>
        <v>0</v>
      </c>
      <c r="DP613" s="188" cm="1">
        <f t="array" aca="1" ref="DP613" ca="1">IFERROR(INDEX(Forecast_Capex_Input!BQ$12:BQ$286,$X613)
*(INDEX(Forecast_Capex_Input!$H$12:$H$286,$X613)=Repex),0)
*$DM613</f>
        <v>0</v>
      </c>
      <c r="DQ613" s="188" cm="1">
        <f t="array" aca="1" ref="DQ613" ca="1">IFERROR(INDEX(Forecast_Capex_Input!BR$12:BR$286,$X613)
*(INDEX(Forecast_Capex_Input!$H$12:$H$286,$X613)=Repex),0)
*$DM613</f>
        <v>0</v>
      </c>
      <c r="DR613" s="188" cm="1">
        <f t="array" aca="1" ref="DR613" ca="1">IFERROR(INDEX(Forecast_Capex_Input!BS$12:BS$286,$X613)
*(INDEX(Forecast_Capex_Input!$H$12:$H$286,$X613)=Repex),0)
*$DM613</f>
        <v>0</v>
      </c>
      <c r="DS613" s="165"/>
      <c r="DT613" s="188" t="b" cm="1">
        <f t="array" aca="1" ref="DT613" ca="1">OR($G613=Forecast_Capex_Input!$BU$8:$BU$10)</f>
        <v>0</v>
      </c>
      <c r="DU613" s="188" cm="1">
        <f t="array" aca="1" ref="DU613" ca="1">IFERROR(INDEX(Forecast_Capex_Input!BV$12:BV$286,$X613)
*(INDEX(Forecast_Capex_Input!$H$12:$H$286,$X613)=Repex),0)
*$DT613</f>
        <v>0</v>
      </c>
      <c r="DV613" s="188" cm="1">
        <f t="array" aca="1" ref="DV613" ca="1">IFERROR(INDEX(Forecast_Capex_Input!BW$12:BW$286,$X613)
*(INDEX(Forecast_Capex_Input!$H$12:$H$286,$X613)=Repex),0)
*$DT613</f>
        <v>0</v>
      </c>
      <c r="DW613" s="188" cm="1">
        <f t="array" aca="1" ref="DW613" ca="1">IFERROR(INDEX(Forecast_Capex_Input!BX$12:BX$286,$X613)
*(INDEX(Forecast_Capex_Input!$H$12:$H$286,$X613)=Repex),0)
*$DT613</f>
        <v>0</v>
      </c>
      <c r="DX613" s="188" cm="1">
        <f t="array" aca="1" ref="DX613" ca="1">IFERROR(INDEX(Forecast_Capex_Input!BY$12:BY$286,$X613)
*(INDEX(Forecast_Capex_Input!$H$12:$H$286,$X613)=Repex),0)
*$DT613</f>
        <v>0</v>
      </c>
      <c r="DY613" s="188" cm="1">
        <f t="array" aca="1" ref="DY613" ca="1">IFERROR(INDEX(Forecast_Capex_Input!BZ$12:BZ$286,$X613)
*(INDEX(Forecast_Capex_Input!$H$12:$H$286,$X613)=Repex),0)
*$DT613</f>
        <v>0</v>
      </c>
      <c r="DZ613" s="188" cm="1">
        <f t="array" aca="1" ref="DZ613" ca="1">IFERROR(INDEX(Forecast_Capex_Input!CA$12:CA$286,$X613)
*(INDEX(Forecast_Capex_Input!$H$12:$H$286,$X613)=Repex),0)
*$DT613</f>
        <v>0</v>
      </c>
      <c r="EA613" s="188" cm="1">
        <f t="array" aca="1" ref="EA613" ca="1">IFERROR(INDEX(Forecast_Capex_Input!CB$12:CB$286,$X613)
*(INDEX(Forecast_Capex_Input!$H$12:$H$286,$X613)=Repex),0)
*$DT613</f>
        <v>0</v>
      </c>
      <c r="EB613" s="188" cm="1">
        <f t="array" aca="1" ref="EB613" ca="1">IFERROR(INDEX(Forecast_Capex_Input!CC$12:CC$286,$X613)
*(INDEX(Forecast_Capex_Input!$H$12:$H$286,$X613)=Repex),0)
*$DT613</f>
        <v>0</v>
      </c>
      <c r="EC613" s="165"/>
      <c r="ED613" s="226" t="str">
        <f t="shared" si="435"/>
        <v>N/A</v>
      </c>
      <c r="EE613" s="174" t="s">
        <v>15</v>
      </c>
    </row>
    <row r="614" spans="3:135" x14ac:dyDescent="0.2">
      <c r="C614" s="174">
        <f t="shared" si="436"/>
        <v>604</v>
      </c>
      <c r="D614" s="167" t="str" cm="1">
        <f t="array" ref="D614">IFERROR(INDEX(Forecast_Capex_Input!$D$12:$D$286,$X614),NA)</f>
        <v>N/A</v>
      </c>
      <c r="E614" s="172" t="str" cm="1">
        <f t="array" ref="E614">IF($X614=NA,NA,INDEX(Forecast_Capex_Input!$E$12:$E$286,$X614))</f>
        <v>N/A</v>
      </c>
      <c r="F614" s="167" t="str" cm="1">
        <f t="array" aca="1" ref="F614" ca="1">IFERROR(INDEX(General!$E$25:$E$26,$Y614),NA)</f>
        <v>N/A</v>
      </c>
      <c r="G614" s="167" t="str" cm="1">
        <f t="array" aca="1" ref="G614" ca="1">IFERROR(INDEX(Forecast_Capex_Input!$AI$11:$BB$11,$AA614),NA)</f>
        <v>N/A</v>
      </c>
      <c r="H614" s="189" t="str" cm="1">
        <f t="array" aca="1" ref="H614" ca="1">IFERROR(INDEX(Forecast_Capex_Input!$AI$12:$BB$286,$X614,$AA614),NA)</f>
        <v>N/A</v>
      </c>
      <c r="I614" s="199" t="str" cm="1">
        <f t="array" ref="I614">IFERROR(INDEX(Forecast_Capex_Input!$F$12:$F$286,$X614),NA)</f>
        <v>N/A</v>
      </c>
      <c r="J614" s="199" t="str" cm="1">
        <f t="array" ref="J614">IFERROR(INDEX(Forecast_Capex_Input!G$12:G$286,$X614),NA)</f>
        <v>N/A</v>
      </c>
      <c r="K614" s="199" t="str" cm="1">
        <f t="array" ref="K614">IFERROR(INDEX(Forecast_Capex_Input!H$12:H$286,$X614),NA)</f>
        <v>N/A</v>
      </c>
      <c r="L614" s="199" t="str" cm="1">
        <f t="array" ref="L614">IFERROR(INDEX(Forecast_Capex_Input!I$12:I$286,$X614),NA)</f>
        <v>N/A</v>
      </c>
      <c r="M614" s="199" t="str" cm="1">
        <f t="array" ref="M614">IFERROR(INDEX(Forecast_Capex_Input!J$12:J$286,$X614),NA)</f>
        <v>N/A</v>
      </c>
      <c r="N614" s="199" t="str" cm="1">
        <f t="array" ref="N614">IFERROR(INDEX(Forecast_Capex_Input!K$12:K$286,$X614),NA)</f>
        <v>N/A</v>
      </c>
      <c r="O614" s="199" t="str" cm="1">
        <f t="array" ref="O614">IFERROR(INDEX(Forecast_Capex_Input!L$12:L$286,$X614),NA)</f>
        <v>N/A</v>
      </c>
      <c r="P614" s="199" t="str" cm="1">
        <f t="array" ref="P614">IFERROR(INDEX(Forecast_Capex_Input!M$12:M$286,$X614),NA)</f>
        <v>N/A</v>
      </c>
      <c r="Q614" s="172" t="str" cm="1">
        <f t="array" ref="Q614">IFERROR(INDEX(Forecast_Capex_Input!N$12:N$286,$X614),NA)</f>
        <v>N/A</v>
      </c>
      <c r="R614" s="265" cm="1">
        <f t="array" ref="R614">IFERROR(INDEX(Forecast_Capex_Input!O$12:O$286,$X614),0)</f>
        <v>0</v>
      </c>
      <c r="S614" s="172" cm="1">
        <f t="array" ref="S614">IFERROR(INDEX(Forecast_Capex_Input!P$12:P$286,$X614),0)</f>
        <v>0</v>
      </c>
      <c r="T614" s="199" t="str" cm="1">
        <f t="array" aca="1" ref="T614" ca="1">IFERROR(INDEX(General!$K$84:$K$103,$AA614),NA)</f>
        <v>N/A</v>
      </c>
      <c r="U614" s="188" cm="1">
        <f t="array" aca="1" ref="U614" ca="1">IFERROR(
IF($F614=General!$E$25,INDEX(Forecast_Capex_Input!S$12:S$286,$X614),
INDEX(Forecast_Capex_Input!T$12:T$286,$X614)),0)</f>
        <v>0</v>
      </c>
      <c r="V614" s="222" t="b">
        <f>IFERROR(INDEX(Overheads!$T$19:$T$26,MATCH($I614,Overheads!$E$19:$E$26,0)),FALSE)</f>
        <v>0</v>
      </c>
      <c r="W614" s="165"/>
      <c r="X614" s="174" t="str">
        <f>IFERROR(
IF(MATCH($C614,Forecast_Capex_Input!$CI$12:$CI$286,1)+1&gt;MAX(Forecast_Capex_Input!$C$12:$C$286),NA,
MATCH($C614,Forecast_Capex_Input!$CI$12:$CI$286,1)+1),1)</f>
        <v>N/A</v>
      </c>
      <c r="Y614" s="174" t="str" cm="1">
        <f t="array" aca="1" ref="Y614" ca="1">IFERROR(
IF(X613&lt;&gt;X614,1,
IF(COUNTIF(OFFSET(Y613,0,0,-INDEX(Forecast_Capex_Input!$CG$12:$CG$286,$X614)),Y613)=INDEX(Forecast_Capex_Input!$CG$12:$CG$286,$X614),Y613+1,Y613)),NA)</f>
        <v>N/A</v>
      </c>
      <c r="Z614" s="174" t="str" cm="1">
        <f t="array" ref="Z614">IFERROR($C614-IF($X614=1,1,INDEX(Forecast_Capex_Input!$CI$12:$CI$286,$X614-1))+1,NA)</f>
        <v>N/A</v>
      </c>
      <c r="AA614" s="174" t="str" cm="1">
        <f t="array" aca="1" ref="AA614" ca="1">IFERROR(IF(Y614=1,
INDEX(Forecast_Capex_Input!$AI$10:$BB$10,SMALL(IF(INDEX(Forecast_Capex_Input!$AI$12:$BB$286,$X614,0)&gt;0,COLUMN(Forecast_Capex_Input!$AI$10:$BB$10)-COLUMN(Forecast_Capex_Input!$AI$12)+1),ROWS(OFFSET(AA613,0,0,-$Z614)))),
OFFSET(AA613,-INDEX(Forecast_Capex_Input!$CG$12:$CG$286,$X614)+1,0)),NA)</f>
        <v>N/A</v>
      </c>
      <c r="AB614" s="174" t="str">
        <f t="shared" ca="1" si="405"/>
        <v>N/A</v>
      </c>
      <c r="AC614" s="222" t="b">
        <f t="shared" si="437"/>
        <v>0</v>
      </c>
      <c r="AD614" s="220" t="b">
        <v>0</v>
      </c>
      <c r="AE614" s="222" t="b">
        <f t="shared" si="406"/>
        <v>1</v>
      </c>
      <c r="AF614" s="165"/>
      <c r="AG614" s="215">
        <v>0</v>
      </c>
      <c r="AH614" s="215">
        <v>0</v>
      </c>
      <c r="AI614" s="215">
        <v>0</v>
      </c>
      <c r="AJ614" s="215">
        <v>0</v>
      </c>
      <c r="AK614" s="215">
        <v>0</v>
      </c>
      <c r="AL614" s="155">
        <v>0</v>
      </c>
      <c r="AM614" s="165"/>
      <c r="AN614" s="215" cm="1">
        <f t="array" aca="1" ref="AN614" ca="1">IFERROR(INDEX(General!O$33:O$34,$AB614)
*AG614,0)</f>
        <v>0</v>
      </c>
      <c r="AO614" s="215" cm="1">
        <f t="array" aca="1" ref="AO614" ca="1">IFERROR(INDEX(General!P$33:P$34,$AB614)
*AH614,0)</f>
        <v>0</v>
      </c>
      <c r="AP614" s="215" cm="1">
        <f t="array" aca="1" ref="AP614" ca="1">IFERROR(INDEX(General!Q$33:Q$34,$AB614)
*AI614,0)</f>
        <v>0</v>
      </c>
      <c r="AQ614" s="215" cm="1">
        <f t="array" aca="1" ref="AQ614" ca="1">IFERROR(INDEX(General!R$33:R$34,$AB614)
*AJ614,0)</f>
        <v>0</v>
      </c>
      <c r="AR614" s="215" cm="1">
        <f t="array" aca="1" ref="AR614" ca="1">IFERROR(INDEX(General!S$33:S$34,$AB614)
*AK614,0)</f>
        <v>0</v>
      </c>
      <c r="AS614" s="155">
        <f t="shared" ca="1" si="438"/>
        <v>0</v>
      </c>
      <c r="AT614" s="165"/>
      <c r="AU614" s="215">
        <f ca="1">IF($AE614=FALSE,AN614*Overheads!$R$24*$V614,
IFERROR(Overheads!$O$49*$V614*AN614,0)
+IFERROR(Overheads!Q$59*$V614*(AN614/Overheads!Q$68),0))</f>
        <v>0</v>
      </c>
      <c r="AV614" s="215">
        <f ca="1">IF($AE614=FALSE,AO614*Overheads!$R$24*$V614,
IFERROR(Overheads!$O$49*$V614*AO614,0)
+IFERROR(Overheads!R$59*$V614*(AO614/Overheads!R$68),0))</f>
        <v>0</v>
      </c>
      <c r="AW614" s="215">
        <f ca="1">IF($AE614=FALSE,AP614*Overheads!$R$24*$V614,
IFERROR(Overheads!$O$49*$V614*AP614,0)
+IFERROR(Overheads!S$59*$V614*(AP614/Overheads!S$68),0))</f>
        <v>0</v>
      </c>
      <c r="AX614" s="215">
        <f ca="1">IF($AE614=FALSE,AQ614*Overheads!$R$24*$V614,
IFERROR(Overheads!$O$49*$V614*AQ614,0)
+IFERROR(Overheads!T$59*$V614*(AQ614/Overheads!T$68),0))</f>
        <v>0</v>
      </c>
      <c r="AY614" s="215">
        <f ca="1">IF($AE614=FALSE,AR614*Overheads!$R$24*$V614,
IFERROR(Overheads!$O$49*$V614*AR614,0)
+IFERROR(Overheads!U$59*$V614*(AR614/Overheads!U$68),0))</f>
        <v>0</v>
      </c>
      <c r="AZ614" s="155">
        <f t="shared" ca="1" si="439"/>
        <v>0</v>
      </c>
      <c r="BA614" s="165"/>
      <c r="BB614" s="215">
        <f ca="1">IF($AE614=FALSE,AN614*Overheads!$S$25,
IFERROR(Overheads!$O$50*AN614,0)
+IFERROR(Overheads!Q$60*(AN614/Overheads!Q$66),0))</f>
        <v>0</v>
      </c>
      <c r="BC614" s="215">
        <f ca="1">IF($AE614=FALSE,AO614*Overheads!$S$25,
IFERROR(Overheads!$O$50*AO614,0)
+IFERROR(Overheads!R$60*(AO614/Overheads!R$66),0))</f>
        <v>0</v>
      </c>
      <c r="BD614" s="215">
        <f ca="1">IF($AE614=FALSE,AP614*Overheads!$S$25,
IFERROR(Overheads!$O$50*AP614,0)
+IFERROR(Overheads!S$60*(AP614/Overheads!S$66),0))</f>
        <v>0</v>
      </c>
      <c r="BE614" s="215">
        <f ca="1">IF($AE614=FALSE,AQ614*Overheads!$S$25,
IFERROR(Overheads!$O$50*AQ614,0)
+IFERROR(Overheads!T$60*(AQ614/Overheads!T$66),0))</f>
        <v>0</v>
      </c>
      <c r="BF614" s="215">
        <f ca="1">IF($AE614=FALSE,AR614*Overheads!$S$25,
IFERROR(Overheads!$O$50*AR614,0)
+IFERROR(Overheads!U$60*(AR614/Overheads!U$66),0))</f>
        <v>0</v>
      </c>
      <c r="BG614" s="155">
        <f t="shared" ca="1" si="440"/>
        <v>0</v>
      </c>
      <c r="BH614" s="165"/>
      <c r="BI614" s="215">
        <f t="shared" ca="1" si="441"/>
        <v>0</v>
      </c>
      <c r="BJ614" s="215">
        <f t="shared" ca="1" si="407"/>
        <v>0</v>
      </c>
      <c r="BK614" s="215">
        <f t="shared" ca="1" si="408"/>
        <v>0</v>
      </c>
      <c r="BL614" s="215">
        <f t="shared" ca="1" si="409"/>
        <v>0</v>
      </c>
      <c r="BM614" s="215">
        <f t="shared" ca="1" si="410"/>
        <v>0</v>
      </c>
      <c r="BN614" s="155">
        <f t="shared" ca="1" si="442"/>
        <v>0</v>
      </c>
      <c r="BO614" s="165"/>
      <c r="BP614" s="187" cm="1">
        <f t="array" ref="BP614">IFERROR(IF($X614=$X613,BP613,INDEX(Forecast_Capex_Input!AC$12:AC$286,$X614)),0)</f>
        <v>0</v>
      </c>
      <c r="BQ614" s="187" cm="1">
        <f t="array" ref="BQ614">IFERROR(IF($X614=$X613,BQ613,INDEX(Forecast_Capex_Input!AD$12:AD$286,$X614)),0)</f>
        <v>0</v>
      </c>
      <c r="BR614" s="187" cm="1">
        <f t="array" ref="BR614">IFERROR(IF($X614=$X613,BR613,INDEX(Forecast_Capex_Input!AE$12:AE$286,$X614)),0)</f>
        <v>0</v>
      </c>
      <c r="BS614" s="187" cm="1">
        <f t="array" ref="BS614">IFERROR(IF($X614=$X613,BS613,INDEX(Forecast_Capex_Input!AF$12:AF$286,$X614)),0)</f>
        <v>0</v>
      </c>
      <c r="BT614" s="187" cm="1">
        <f t="array" ref="BT614">IFERROR(IF($X614=$X613,BT613,INDEX(Forecast_Capex_Input!AG$12:AG$286,$X614)),0)</f>
        <v>0</v>
      </c>
      <c r="BU614" s="165"/>
      <c r="BV614" s="215">
        <f t="shared" si="411"/>
        <v>0</v>
      </c>
      <c r="BW614" s="215">
        <f t="shared" si="412"/>
        <v>0</v>
      </c>
      <c r="BX614" s="215">
        <f t="shared" si="413"/>
        <v>0</v>
      </c>
      <c r="BY614" s="215">
        <f t="shared" si="414"/>
        <v>0</v>
      </c>
      <c r="BZ614" s="215">
        <f t="shared" si="415"/>
        <v>0</v>
      </c>
      <c r="CA614" s="155">
        <f t="shared" si="443"/>
        <v>0</v>
      </c>
      <c r="CB614" s="165"/>
      <c r="CC614" s="215">
        <f t="shared" si="416"/>
        <v>0</v>
      </c>
      <c r="CD614" s="215">
        <f t="shared" si="417"/>
        <v>0</v>
      </c>
      <c r="CE614" s="215">
        <f t="shared" si="418"/>
        <v>0</v>
      </c>
      <c r="CF614" s="215">
        <f t="shared" si="419"/>
        <v>0</v>
      </c>
      <c r="CG614" s="215">
        <f t="shared" si="420"/>
        <v>0</v>
      </c>
      <c r="CH614" s="155">
        <f t="shared" si="444"/>
        <v>0</v>
      </c>
      <c r="CI614" s="165"/>
      <c r="CJ614" s="215">
        <f t="shared" si="421"/>
        <v>0</v>
      </c>
      <c r="CK614" s="215">
        <f t="shared" si="422"/>
        <v>0</v>
      </c>
      <c r="CL614" s="215">
        <f t="shared" si="423"/>
        <v>0</v>
      </c>
      <c r="CM614" s="215">
        <f t="shared" si="424"/>
        <v>0</v>
      </c>
      <c r="CN614" s="215">
        <f t="shared" si="425"/>
        <v>0</v>
      </c>
      <c r="CO614" s="155">
        <f t="shared" si="445"/>
        <v>0</v>
      </c>
      <c r="CP614" s="165"/>
      <c r="CQ614" s="223">
        <f t="shared" si="426"/>
        <v>0</v>
      </c>
      <c r="CR614" s="223">
        <f t="shared" si="427"/>
        <v>0</v>
      </c>
      <c r="CS614" s="223">
        <f t="shared" si="428"/>
        <v>0</v>
      </c>
      <c r="CT614" s="223">
        <f t="shared" si="429"/>
        <v>0</v>
      </c>
      <c r="CU614" s="223">
        <f t="shared" si="430"/>
        <v>0</v>
      </c>
      <c r="CV614" s="155">
        <f t="shared" si="446"/>
        <v>0</v>
      </c>
      <c r="CW614" s="165"/>
      <c r="CX614" s="215">
        <f t="shared" si="447"/>
        <v>0</v>
      </c>
      <c r="CY614" s="215">
        <f t="shared" si="431"/>
        <v>0</v>
      </c>
      <c r="CZ614" s="215">
        <f t="shared" si="432"/>
        <v>0</v>
      </c>
      <c r="DA614" s="215">
        <f t="shared" si="433"/>
        <v>0</v>
      </c>
      <c r="DB614" s="215">
        <f t="shared" si="434"/>
        <v>0</v>
      </c>
      <c r="DC614" s="155">
        <f t="shared" si="448"/>
        <v>0</v>
      </c>
      <c r="DD614" s="165"/>
      <c r="DE614" s="188" t="b" cm="1">
        <f t="array" aca="1" ref="DE614" ca="1">OR($G614=Forecast_Capex_Input!$BF$8:$BF$10)</f>
        <v>0</v>
      </c>
      <c r="DF614" s="188" cm="1">
        <f t="array" aca="1" ref="DF614" ca="1">IFERROR(INDEX(Forecast_Capex_Input!BG$12:BG$286,$X614)
*(INDEX(Forecast_Capex_Input!$H$12:$H$286,$X614)=Repex),0)
*$DE614</f>
        <v>0</v>
      </c>
      <c r="DG614" s="188" cm="1">
        <f t="array" aca="1" ref="DG614" ca="1">IFERROR(INDEX(Forecast_Capex_Input!BH$12:BH$286,$X614)
*(INDEX(Forecast_Capex_Input!$H$12:$H$286,$X614)=Repex),0)
*$DE614</f>
        <v>0</v>
      </c>
      <c r="DH614" s="188" cm="1">
        <f t="array" aca="1" ref="DH614" ca="1">IFERROR(INDEX(Forecast_Capex_Input!BI$12:BI$286,$X614)
*(INDEX(Forecast_Capex_Input!$H$12:$H$286,$X614)=Repex),0)
*$DE614</f>
        <v>0</v>
      </c>
      <c r="DI614" s="188" cm="1">
        <f t="array" aca="1" ref="DI614" ca="1">IFERROR(INDEX(Forecast_Capex_Input!BJ$12:BJ$286,$X614)
*(INDEX(Forecast_Capex_Input!$H$12:$H$286,$X614)=Repex),0)
*$DE614</f>
        <v>0</v>
      </c>
      <c r="DJ614" s="188" cm="1">
        <f t="array" aca="1" ref="DJ614" ca="1">IFERROR(INDEX(Forecast_Capex_Input!BK$12:BK$286,$X614)
*(INDEX(Forecast_Capex_Input!$H$12:$H$286,$X614)=Repex),0)
*$DE614</f>
        <v>0</v>
      </c>
      <c r="DK614" s="188" cm="1">
        <f t="array" aca="1" ref="DK614" ca="1">IFERROR(INDEX(Forecast_Capex_Input!BL$12:BL$286,$X614)
*(INDEX(Forecast_Capex_Input!$H$12:$H$286,$X614)=Repex),0)
*$DE614</f>
        <v>0</v>
      </c>
      <c r="DL614" s="165"/>
      <c r="DM614" s="188" t="b" cm="1">
        <f t="array" aca="1" ref="DM614" ca="1">OR($G614=Forecast_Capex_Input!$BN$8:$BN$9)</f>
        <v>0</v>
      </c>
      <c r="DN614" s="188" cm="1">
        <f t="array" aca="1" ref="DN614" ca="1">IFERROR(INDEX(Forecast_Capex_Input!BO$12:BO$286,$X614)
*(INDEX(Forecast_Capex_Input!$H$12:$H$286,$X614)=Repex),0)
*$DM614</f>
        <v>0</v>
      </c>
      <c r="DO614" s="188" cm="1">
        <f t="array" aca="1" ref="DO614" ca="1">IFERROR(INDEX(Forecast_Capex_Input!BP$12:BP$286,$X614)
*(INDEX(Forecast_Capex_Input!$H$12:$H$286,$X614)=Repex),0)
*$DM614</f>
        <v>0</v>
      </c>
      <c r="DP614" s="188" cm="1">
        <f t="array" aca="1" ref="DP614" ca="1">IFERROR(INDEX(Forecast_Capex_Input!BQ$12:BQ$286,$X614)
*(INDEX(Forecast_Capex_Input!$H$12:$H$286,$X614)=Repex),0)
*$DM614</f>
        <v>0</v>
      </c>
      <c r="DQ614" s="188" cm="1">
        <f t="array" aca="1" ref="DQ614" ca="1">IFERROR(INDEX(Forecast_Capex_Input!BR$12:BR$286,$X614)
*(INDEX(Forecast_Capex_Input!$H$12:$H$286,$X614)=Repex),0)
*$DM614</f>
        <v>0</v>
      </c>
      <c r="DR614" s="188" cm="1">
        <f t="array" aca="1" ref="DR614" ca="1">IFERROR(INDEX(Forecast_Capex_Input!BS$12:BS$286,$X614)
*(INDEX(Forecast_Capex_Input!$H$12:$H$286,$X614)=Repex),0)
*$DM614</f>
        <v>0</v>
      </c>
      <c r="DS614" s="165"/>
      <c r="DT614" s="188" t="b" cm="1">
        <f t="array" aca="1" ref="DT614" ca="1">OR($G614=Forecast_Capex_Input!$BU$8:$BU$10)</f>
        <v>0</v>
      </c>
      <c r="DU614" s="188" cm="1">
        <f t="array" aca="1" ref="DU614" ca="1">IFERROR(INDEX(Forecast_Capex_Input!BV$12:BV$286,$X614)
*(INDEX(Forecast_Capex_Input!$H$12:$H$286,$X614)=Repex),0)
*$DT614</f>
        <v>0</v>
      </c>
      <c r="DV614" s="188" cm="1">
        <f t="array" aca="1" ref="DV614" ca="1">IFERROR(INDEX(Forecast_Capex_Input!BW$12:BW$286,$X614)
*(INDEX(Forecast_Capex_Input!$H$12:$H$286,$X614)=Repex),0)
*$DT614</f>
        <v>0</v>
      </c>
      <c r="DW614" s="188" cm="1">
        <f t="array" aca="1" ref="DW614" ca="1">IFERROR(INDEX(Forecast_Capex_Input!BX$12:BX$286,$X614)
*(INDEX(Forecast_Capex_Input!$H$12:$H$286,$X614)=Repex),0)
*$DT614</f>
        <v>0</v>
      </c>
      <c r="DX614" s="188" cm="1">
        <f t="array" aca="1" ref="DX614" ca="1">IFERROR(INDEX(Forecast_Capex_Input!BY$12:BY$286,$X614)
*(INDEX(Forecast_Capex_Input!$H$12:$H$286,$X614)=Repex),0)
*$DT614</f>
        <v>0</v>
      </c>
      <c r="DY614" s="188" cm="1">
        <f t="array" aca="1" ref="DY614" ca="1">IFERROR(INDEX(Forecast_Capex_Input!BZ$12:BZ$286,$X614)
*(INDEX(Forecast_Capex_Input!$H$12:$H$286,$X614)=Repex),0)
*$DT614</f>
        <v>0</v>
      </c>
      <c r="DZ614" s="188" cm="1">
        <f t="array" aca="1" ref="DZ614" ca="1">IFERROR(INDEX(Forecast_Capex_Input!CA$12:CA$286,$X614)
*(INDEX(Forecast_Capex_Input!$H$12:$H$286,$X614)=Repex),0)
*$DT614</f>
        <v>0</v>
      </c>
      <c r="EA614" s="188" cm="1">
        <f t="array" aca="1" ref="EA614" ca="1">IFERROR(INDEX(Forecast_Capex_Input!CB$12:CB$286,$X614)
*(INDEX(Forecast_Capex_Input!$H$12:$H$286,$X614)=Repex),0)
*$DT614</f>
        <v>0</v>
      </c>
      <c r="EB614" s="188" cm="1">
        <f t="array" aca="1" ref="EB614" ca="1">IFERROR(INDEX(Forecast_Capex_Input!CC$12:CC$286,$X614)
*(INDEX(Forecast_Capex_Input!$H$12:$H$286,$X614)=Repex),0)
*$DT614</f>
        <v>0</v>
      </c>
      <c r="EC614" s="165"/>
      <c r="ED614" s="226" t="str">
        <f t="shared" si="435"/>
        <v>N/A</v>
      </c>
      <c r="EE614" s="174" t="s">
        <v>15</v>
      </c>
    </row>
    <row r="615" spans="3:135" x14ac:dyDescent="0.2">
      <c r="C615" s="174">
        <f t="shared" si="436"/>
        <v>605</v>
      </c>
      <c r="D615" s="167" t="str" cm="1">
        <f t="array" ref="D615">IFERROR(INDEX(Forecast_Capex_Input!$D$12:$D$286,$X615),NA)</f>
        <v>N/A</v>
      </c>
      <c r="E615" s="172" t="str" cm="1">
        <f t="array" ref="E615">IF($X615=NA,NA,INDEX(Forecast_Capex_Input!$E$12:$E$286,$X615))</f>
        <v>N/A</v>
      </c>
      <c r="F615" s="167" t="str" cm="1">
        <f t="array" aca="1" ref="F615" ca="1">IFERROR(INDEX(General!$E$25:$E$26,$Y615),NA)</f>
        <v>N/A</v>
      </c>
      <c r="G615" s="167" t="str" cm="1">
        <f t="array" aca="1" ref="G615" ca="1">IFERROR(INDEX(Forecast_Capex_Input!$AI$11:$BB$11,$AA615),NA)</f>
        <v>N/A</v>
      </c>
      <c r="H615" s="189" t="str" cm="1">
        <f t="array" aca="1" ref="H615" ca="1">IFERROR(INDEX(Forecast_Capex_Input!$AI$12:$BB$286,$X615,$AA615),NA)</f>
        <v>N/A</v>
      </c>
      <c r="I615" s="199" t="str" cm="1">
        <f t="array" ref="I615">IFERROR(INDEX(Forecast_Capex_Input!$F$12:$F$286,$X615),NA)</f>
        <v>N/A</v>
      </c>
      <c r="J615" s="199" t="str" cm="1">
        <f t="array" ref="J615">IFERROR(INDEX(Forecast_Capex_Input!G$12:G$286,$X615),NA)</f>
        <v>N/A</v>
      </c>
      <c r="K615" s="199" t="str" cm="1">
        <f t="array" ref="K615">IFERROR(INDEX(Forecast_Capex_Input!H$12:H$286,$X615),NA)</f>
        <v>N/A</v>
      </c>
      <c r="L615" s="199" t="str" cm="1">
        <f t="array" ref="L615">IFERROR(INDEX(Forecast_Capex_Input!I$12:I$286,$X615),NA)</f>
        <v>N/A</v>
      </c>
      <c r="M615" s="199" t="str" cm="1">
        <f t="array" ref="M615">IFERROR(INDEX(Forecast_Capex_Input!J$12:J$286,$X615),NA)</f>
        <v>N/A</v>
      </c>
      <c r="N615" s="199" t="str" cm="1">
        <f t="array" ref="N615">IFERROR(INDEX(Forecast_Capex_Input!K$12:K$286,$X615),NA)</f>
        <v>N/A</v>
      </c>
      <c r="O615" s="199" t="str" cm="1">
        <f t="array" ref="O615">IFERROR(INDEX(Forecast_Capex_Input!L$12:L$286,$X615),NA)</f>
        <v>N/A</v>
      </c>
      <c r="P615" s="199" t="str" cm="1">
        <f t="array" ref="P615">IFERROR(INDEX(Forecast_Capex_Input!M$12:M$286,$X615),NA)</f>
        <v>N/A</v>
      </c>
      <c r="Q615" s="172" t="str" cm="1">
        <f t="array" ref="Q615">IFERROR(INDEX(Forecast_Capex_Input!N$12:N$286,$X615),NA)</f>
        <v>N/A</v>
      </c>
      <c r="R615" s="265" cm="1">
        <f t="array" ref="R615">IFERROR(INDEX(Forecast_Capex_Input!O$12:O$286,$X615),0)</f>
        <v>0</v>
      </c>
      <c r="S615" s="172" cm="1">
        <f t="array" ref="S615">IFERROR(INDEX(Forecast_Capex_Input!P$12:P$286,$X615),0)</f>
        <v>0</v>
      </c>
      <c r="T615" s="199" t="str" cm="1">
        <f t="array" aca="1" ref="T615" ca="1">IFERROR(INDEX(General!$K$84:$K$103,$AA615),NA)</f>
        <v>N/A</v>
      </c>
      <c r="U615" s="188" cm="1">
        <f t="array" aca="1" ref="U615" ca="1">IFERROR(
IF($F615=General!$E$25,INDEX(Forecast_Capex_Input!S$12:S$286,$X615),
INDEX(Forecast_Capex_Input!T$12:T$286,$X615)),0)</f>
        <v>0</v>
      </c>
      <c r="V615" s="222" t="b">
        <f>IFERROR(INDEX(Overheads!$T$19:$T$26,MATCH($I615,Overheads!$E$19:$E$26,0)),FALSE)</f>
        <v>0</v>
      </c>
      <c r="W615" s="165"/>
      <c r="X615" s="174" t="str">
        <f>IFERROR(
IF(MATCH($C615,Forecast_Capex_Input!$CI$12:$CI$286,1)+1&gt;MAX(Forecast_Capex_Input!$C$12:$C$286),NA,
MATCH($C615,Forecast_Capex_Input!$CI$12:$CI$286,1)+1),1)</f>
        <v>N/A</v>
      </c>
      <c r="Y615" s="174" t="str" cm="1">
        <f t="array" aca="1" ref="Y615" ca="1">IFERROR(
IF(X614&lt;&gt;X615,1,
IF(COUNTIF(OFFSET(Y614,0,0,-INDEX(Forecast_Capex_Input!$CG$12:$CG$286,$X615)),Y614)=INDEX(Forecast_Capex_Input!$CG$12:$CG$286,$X615),Y614+1,Y614)),NA)</f>
        <v>N/A</v>
      </c>
      <c r="Z615" s="174" t="str" cm="1">
        <f t="array" ref="Z615">IFERROR($C615-IF($X615=1,1,INDEX(Forecast_Capex_Input!$CI$12:$CI$286,$X615-1))+1,NA)</f>
        <v>N/A</v>
      </c>
      <c r="AA615" s="174" t="str" cm="1">
        <f t="array" aca="1" ref="AA615" ca="1">IFERROR(IF(Y615=1,
INDEX(Forecast_Capex_Input!$AI$10:$BB$10,SMALL(IF(INDEX(Forecast_Capex_Input!$AI$12:$BB$286,$X615,0)&gt;0,COLUMN(Forecast_Capex_Input!$AI$10:$BB$10)-COLUMN(Forecast_Capex_Input!$AI$12)+1),ROWS(OFFSET(AA614,0,0,-$Z615)))),
OFFSET(AA614,-INDEX(Forecast_Capex_Input!$CG$12:$CG$286,$X615)+1,0)),NA)</f>
        <v>N/A</v>
      </c>
      <c r="AB615" s="174" t="str">
        <f t="shared" ca="1" si="405"/>
        <v>N/A</v>
      </c>
      <c r="AC615" s="222" t="b">
        <f t="shared" si="437"/>
        <v>0</v>
      </c>
      <c r="AD615" s="220" t="b">
        <v>0</v>
      </c>
      <c r="AE615" s="222" t="b">
        <f t="shared" si="406"/>
        <v>1</v>
      </c>
      <c r="AF615" s="165"/>
      <c r="AG615" s="215">
        <v>0</v>
      </c>
      <c r="AH615" s="215">
        <v>0</v>
      </c>
      <c r="AI615" s="215">
        <v>0</v>
      </c>
      <c r="AJ615" s="215">
        <v>0</v>
      </c>
      <c r="AK615" s="215">
        <v>0</v>
      </c>
      <c r="AL615" s="155">
        <v>0</v>
      </c>
      <c r="AM615" s="165"/>
      <c r="AN615" s="215" cm="1">
        <f t="array" aca="1" ref="AN615" ca="1">IFERROR(INDEX(General!O$33:O$34,$AB615)
*AG615,0)</f>
        <v>0</v>
      </c>
      <c r="AO615" s="215" cm="1">
        <f t="array" aca="1" ref="AO615" ca="1">IFERROR(INDEX(General!P$33:P$34,$AB615)
*AH615,0)</f>
        <v>0</v>
      </c>
      <c r="AP615" s="215" cm="1">
        <f t="array" aca="1" ref="AP615" ca="1">IFERROR(INDEX(General!Q$33:Q$34,$AB615)
*AI615,0)</f>
        <v>0</v>
      </c>
      <c r="AQ615" s="215" cm="1">
        <f t="array" aca="1" ref="AQ615" ca="1">IFERROR(INDEX(General!R$33:R$34,$AB615)
*AJ615,0)</f>
        <v>0</v>
      </c>
      <c r="AR615" s="215" cm="1">
        <f t="array" aca="1" ref="AR615" ca="1">IFERROR(INDEX(General!S$33:S$34,$AB615)
*AK615,0)</f>
        <v>0</v>
      </c>
      <c r="AS615" s="155">
        <f t="shared" ca="1" si="438"/>
        <v>0</v>
      </c>
      <c r="AT615" s="165"/>
      <c r="AU615" s="215">
        <f ca="1">IF($AE615=FALSE,AN615*Overheads!$R$24*$V615,
IFERROR(Overheads!$O$49*$V615*AN615,0)
+IFERROR(Overheads!Q$59*$V615*(AN615/Overheads!Q$68),0))</f>
        <v>0</v>
      </c>
      <c r="AV615" s="215">
        <f ca="1">IF($AE615=FALSE,AO615*Overheads!$R$24*$V615,
IFERROR(Overheads!$O$49*$V615*AO615,0)
+IFERROR(Overheads!R$59*$V615*(AO615/Overheads!R$68),0))</f>
        <v>0</v>
      </c>
      <c r="AW615" s="215">
        <f ca="1">IF($AE615=FALSE,AP615*Overheads!$R$24*$V615,
IFERROR(Overheads!$O$49*$V615*AP615,0)
+IFERROR(Overheads!S$59*$V615*(AP615/Overheads!S$68),0))</f>
        <v>0</v>
      </c>
      <c r="AX615" s="215">
        <f ca="1">IF($AE615=FALSE,AQ615*Overheads!$R$24*$V615,
IFERROR(Overheads!$O$49*$V615*AQ615,0)
+IFERROR(Overheads!T$59*$V615*(AQ615/Overheads!T$68),0))</f>
        <v>0</v>
      </c>
      <c r="AY615" s="215">
        <f ca="1">IF($AE615=FALSE,AR615*Overheads!$R$24*$V615,
IFERROR(Overheads!$O$49*$V615*AR615,0)
+IFERROR(Overheads!U$59*$V615*(AR615/Overheads!U$68),0))</f>
        <v>0</v>
      </c>
      <c r="AZ615" s="155">
        <f t="shared" ca="1" si="439"/>
        <v>0</v>
      </c>
      <c r="BA615" s="165"/>
      <c r="BB615" s="215">
        <f ca="1">IF($AE615=FALSE,AN615*Overheads!$S$25,
IFERROR(Overheads!$O$50*AN615,0)
+IFERROR(Overheads!Q$60*(AN615/Overheads!Q$66),0))</f>
        <v>0</v>
      </c>
      <c r="BC615" s="215">
        <f ca="1">IF($AE615=FALSE,AO615*Overheads!$S$25,
IFERROR(Overheads!$O$50*AO615,0)
+IFERROR(Overheads!R$60*(AO615/Overheads!R$66),0))</f>
        <v>0</v>
      </c>
      <c r="BD615" s="215">
        <f ca="1">IF($AE615=FALSE,AP615*Overheads!$S$25,
IFERROR(Overheads!$O$50*AP615,0)
+IFERROR(Overheads!S$60*(AP615/Overheads!S$66),0))</f>
        <v>0</v>
      </c>
      <c r="BE615" s="215">
        <f ca="1">IF($AE615=FALSE,AQ615*Overheads!$S$25,
IFERROR(Overheads!$O$50*AQ615,0)
+IFERROR(Overheads!T$60*(AQ615/Overheads!T$66),0))</f>
        <v>0</v>
      </c>
      <c r="BF615" s="215">
        <f ca="1">IF($AE615=FALSE,AR615*Overheads!$S$25,
IFERROR(Overheads!$O$50*AR615,0)
+IFERROR(Overheads!U$60*(AR615/Overheads!U$66),0))</f>
        <v>0</v>
      </c>
      <c r="BG615" s="155">
        <f t="shared" ca="1" si="440"/>
        <v>0</v>
      </c>
      <c r="BH615" s="165"/>
      <c r="BI615" s="215">
        <f t="shared" ca="1" si="441"/>
        <v>0</v>
      </c>
      <c r="BJ615" s="215">
        <f t="shared" ca="1" si="407"/>
        <v>0</v>
      </c>
      <c r="BK615" s="215">
        <f t="shared" ca="1" si="408"/>
        <v>0</v>
      </c>
      <c r="BL615" s="215">
        <f t="shared" ca="1" si="409"/>
        <v>0</v>
      </c>
      <c r="BM615" s="215">
        <f t="shared" ca="1" si="410"/>
        <v>0</v>
      </c>
      <c r="BN615" s="155">
        <f t="shared" ca="1" si="442"/>
        <v>0</v>
      </c>
      <c r="BO615" s="165"/>
      <c r="BP615" s="187" cm="1">
        <f t="array" ref="BP615">IFERROR(IF($X615=$X614,BP614,INDEX(Forecast_Capex_Input!AC$12:AC$286,$X615)),0)</f>
        <v>0</v>
      </c>
      <c r="BQ615" s="187" cm="1">
        <f t="array" ref="BQ615">IFERROR(IF($X615=$X614,BQ614,INDEX(Forecast_Capex_Input!AD$12:AD$286,$X615)),0)</f>
        <v>0</v>
      </c>
      <c r="BR615" s="187" cm="1">
        <f t="array" ref="BR615">IFERROR(IF($X615=$X614,BR614,INDEX(Forecast_Capex_Input!AE$12:AE$286,$X615)),0)</f>
        <v>0</v>
      </c>
      <c r="BS615" s="187" cm="1">
        <f t="array" ref="BS615">IFERROR(IF($X615=$X614,BS614,INDEX(Forecast_Capex_Input!AF$12:AF$286,$X615)),0)</f>
        <v>0</v>
      </c>
      <c r="BT615" s="187" cm="1">
        <f t="array" ref="BT615">IFERROR(IF($X615=$X614,BT614,INDEX(Forecast_Capex_Input!AG$12:AG$286,$X615)),0)</f>
        <v>0</v>
      </c>
      <c r="BU615" s="165"/>
      <c r="BV615" s="215">
        <f t="shared" si="411"/>
        <v>0</v>
      </c>
      <c r="BW615" s="215">
        <f t="shared" si="412"/>
        <v>0</v>
      </c>
      <c r="BX615" s="215">
        <f t="shared" si="413"/>
        <v>0</v>
      </c>
      <c r="BY615" s="215">
        <f t="shared" si="414"/>
        <v>0</v>
      </c>
      <c r="BZ615" s="215">
        <f t="shared" si="415"/>
        <v>0</v>
      </c>
      <c r="CA615" s="155">
        <f t="shared" si="443"/>
        <v>0</v>
      </c>
      <c r="CB615" s="165"/>
      <c r="CC615" s="215">
        <f t="shared" si="416"/>
        <v>0</v>
      </c>
      <c r="CD615" s="215">
        <f t="shared" si="417"/>
        <v>0</v>
      </c>
      <c r="CE615" s="215">
        <f t="shared" si="418"/>
        <v>0</v>
      </c>
      <c r="CF615" s="215">
        <f t="shared" si="419"/>
        <v>0</v>
      </c>
      <c r="CG615" s="215">
        <f t="shared" si="420"/>
        <v>0</v>
      </c>
      <c r="CH615" s="155">
        <f t="shared" si="444"/>
        <v>0</v>
      </c>
      <c r="CI615" s="165"/>
      <c r="CJ615" s="215">
        <f t="shared" si="421"/>
        <v>0</v>
      </c>
      <c r="CK615" s="215">
        <f t="shared" si="422"/>
        <v>0</v>
      </c>
      <c r="CL615" s="215">
        <f t="shared" si="423"/>
        <v>0</v>
      </c>
      <c r="CM615" s="215">
        <f t="shared" si="424"/>
        <v>0</v>
      </c>
      <c r="CN615" s="215">
        <f t="shared" si="425"/>
        <v>0</v>
      </c>
      <c r="CO615" s="155">
        <f t="shared" si="445"/>
        <v>0</v>
      </c>
      <c r="CP615" s="165"/>
      <c r="CQ615" s="223">
        <f t="shared" si="426"/>
        <v>0</v>
      </c>
      <c r="CR615" s="223">
        <f t="shared" si="427"/>
        <v>0</v>
      </c>
      <c r="CS615" s="223">
        <f t="shared" si="428"/>
        <v>0</v>
      </c>
      <c r="CT615" s="223">
        <f t="shared" si="429"/>
        <v>0</v>
      </c>
      <c r="CU615" s="223">
        <f t="shared" si="430"/>
        <v>0</v>
      </c>
      <c r="CV615" s="155">
        <f t="shared" si="446"/>
        <v>0</v>
      </c>
      <c r="CW615" s="165"/>
      <c r="CX615" s="215">
        <f t="shared" si="447"/>
        <v>0</v>
      </c>
      <c r="CY615" s="215">
        <f t="shared" si="431"/>
        <v>0</v>
      </c>
      <c r="CZ615" s="215">
        <f t="shared" si="432"/>
        <v>0</v>
      </c>
      <c r="DA615" s="215">
        <f t="shared" si="433"/>
        <v>0</v>
      </c>
      <c r="DB615" s="215">
        <f t="shared" si="434"/>
        <v>0</v>
      </c>
      <c r="DC615" s="155">
        <f t="shared" si="448"/>
        <v>0</v>
      </c>
      <c r="DD615" s="165"/>
      <c r="DE615" s="188" t="b" cm="1">
        <f t="array" aca="1" ref="DE615" ca="1">OR($G615=Forecast_Capex_Input!$BF$8:$BF$10)</f>
        <v>0</v>
      </c>
      <c r="DF615" s="188" cm="1">
        <f t="array" aca="1" ref="DF615" ca="1">IFERROR(INDEX(Forecast_Capex_Input!BG$12:BG$286,$X615)
*(INDEX(Forecast_Capex_Input!$H$12:$H$286,$X615)=Repex),0)
*$DE615</f>
        <v>0</v>
      </c>
      <c r="DG615" s="188" cm="1">
        <f t="array" aca="1" ref="DG615" ca="1">IFERROR(INDEX(Forecast_Capex_Input!BH$12:BH$286,$X615)
*(INDEX(Forecast_Capex_Input!$H$12:$H$286,$X615)=Repex),0)
*$DE615</f>
        <v>0</v>
      </c>
      <c r="DH615" s="188" cm="1">
        <f t="array" aca="1" ref="DH615" ca="1">IFERROR(INDEX(Forecast_Capex_Input!BI$12:BI$286,$X615)
*(INDEX(Forecast_Capex_Input!$H$12:$H$286,$X615)=Repex),0)
*$DE615</f>
        <v>0</v>
      </c>
      <c r="DI615" s="188" cm="1">
        <f t="array" aca="1" ref="DI615" ca="1">IFERROR(INDEX(Forecast_Capex_Input!BJ$12:BJ$286,$X615)
*(INDEX(Forecast_Capex_Input!$H$12:$H$286,$X615)=Repex),0)
*$DE615</f>
        <v>0</v>
      </c>
      <c r="DJ615" s="188" cm="1">
        <f t="array" aca="1" ref="DJ615" ca="1">IFERROR(INDEX(Forecast_Capex_Input!BK$12:BK$286,$X615)
*(INDEX(Forecast_Capex_Input!$H$12:$H$286,$X615)=Repex),0)
*$DE615</f>
        <v>0</v>
      </c>
      <c r="DK615" s="188" cm="1">
        <f t="array" aca="1" ref="DK615" ca="1">IFERROR(INDEX(Forecast_Capex_Input!BL$12:BL$286,$X615)
*(INDEX(Forecast_Capex_Input!$H$12:$H$286,$X615)=Repex),0)
*$DE615</f>
        <v>0</v>
      </c>
      <c r="DL615" s="165"/>
      <c r="DM615" s="188" t="b" cm="1">
        <f t="array" aca="1" ref="DM615" ca="1">OR($G615=Forecast_Capex_Input!$BN$8:$BN$9)</f>
        <v>0</v>
      </c>
      <c r="DN615" s="188" cm="1">
        <f t="array" aca="1" ref="DN615" ca="1">IFERROR(INDEX(Forecast_Capex_Input!BO$12:BO$286,$X615)
*(INDEX(Forecast_Capex_Input!$H$12:$H$286,$X615)=Repex),0)
*$DM615</f>
        <v>0</v>
      </c>
      <c r="DO615" s="188" cm="1">
        <f t="array" aca="1" ref="DO615" ca="1">IFERROR(INDEX(Forecast_Capex_Input!BP$12:BP$286,$X615)
*(INDEX(Forecast_Capex_Input!$H$12:$H$286,$X615)=Repex),0)
*$DM615</f>
        <v>0</v>
      </c>
      <c r="DP615" s="188" cm="1">
        <f t="array" aca="1" ref="DP615" ca="1">IFERROR(INDEX(Forecast_Capex_Input!BQ$12:BQ$286,$X615)
*(INDEX(Forecast_Capex_Input!$H$12:$H$286,$X615)=Repex),0)
*$DM615</f>
        <v>0</v>
      </c>
      <c r="DQ615" s="188" cm="1">
        <f t="array" aca="1" ref="DQ615" ca="1">IFERROR(INDEX(Forecast_Capex_Input!BR$12:BR$286,$X615)
*(INDEX(Forecast_Capex_Input!$H$12:$H$286,$X615)=Repex),0)
*$DM615</f>
        <v>0</v>
      </c>
      <c r="DR615" s="188" cm="1">
        <f t="array" aca="1" ref="DR615" ca="1">IFERROR(INDEX(Forecast_Capex_Input!BS$12:BS$286,$X615)
*(INDEX(Forecast_Capex_Input!$H$12:$H$286,$X615)=Repex),0)
*$DM615</f>
        <v>0</v>
      </c>
      <c r="DS615" s="165"/>
      <c r="DT615" s="188" t="b" cm="1">
        <f t="array" aca="1" ref="DT615" ca="1">OR($G615=Forecast_Capex_Input!$BU$8:$BU$10)</f>
        <v>0</v>
      </c>
      <c r="DU615" s="188" cm="1">
        <f t="array" aca="1" ref="DU615" ca="1">IFERROR(INDEX(Forecast_Capex_Input!BV$12:BV$286,$X615)
*(INDEX(Forecast_Capex_Input!$H$12:$H$286,$X615)=Repex),0)
*$DT615</f>
        <v>0</v>
      </c>
      <c r="DV615" s="188" cm="1">
        <f t="array" aca="1" ref="DV615" ca="1">IFERROR(INDEX(Forecast_Capex_Input!BW$12:BW$286,$X615)
*(INDEX(Forecast_Capex_Input!$H$12:$H$286,$X615)=Repex),0)
*$DT615</f>
        <v>0</v>
      </c>
      <c r="DW615" s="188" cm="1">
        <f t="array" aca="1" ref="DW615" ca="1">IFERROR(INDEX(Forecast_Capex_Input!BX$12:BX$286,$X615)
*(INDEX(Forecast_Capex_Input!$H$12:$H$286,$X615)=Repex),0)
*$DT615</f>
        <v>0</v>
      </c>
      <c r="DX615" s="188" cm="1">
        <f t="array" aca="1" ref="DX615" ca="1">IFERROR(INDEX(Forecast_Capex_Input!BY$12:BY$286,$X615)
*(INDEX(Forecast_Capex_Input!$H$12:$H$286,$X615)=Repex),0)
*$DT615</f>
        <v>0</v>
      </c>
      <c r="DY615" s="188" cm="1">
        <f t="array" aca="1" ref="DY615" ca="1">IFERROR(INDEX(Forecast_Capex_Input!BZ$12:BZ$286,$X615)
*(INDEX(Forecast_Capex_Input!$H$12:$H$286,$X615)=Repex),0)
*$DT615</f>
        <v>0</v>
      </c>
      <c r="DZ615" s="188" cm="1">
        <f t="array" aca="1" ref="DZ615" ca="1">IFERROR(INDEX(Forecast_Capex_Input!CA$12:CA$286,$X615)
*(INDEX(Forecast_Capex_Input!$H$12:$H$286,$X615)=Repex),0)
*$DT615</f>
        <v>0</v>
      </c>
      <c r="EA615" s="188" cm="1">
        <f t="array" aca="1" ref="EA615" ca="1">IFERROR(INDEX(Forecast_Capex_Input!CB$12:CB$286,$X615)
*(INDEX(Forecast_Capex_Input!$H$12:$H$286,$X615)=Repex),0)
*$DT615</f>
        <v>0</v>
      </c>
      <c r="EB615" s="188" cm="1">
        <f t="array" aca="1" ref="EB615" ca="1">IFERROR(INDEX(Forecast_Capex_Input!CC$12:CC$286,$X615)
*(INDEX(Forecast_Capex_Input!$H$12:$H$286,$X615)=Repex),0)
*$DT615</f>
        <v>0</v>
      </c>
      <c r="EC615" s="165"/>
      <c r="ED615" s="226" t="str">
        <f t="shared" si="435"/>
        <v>N/A</v>
      </c>
      <c r="EE615" s="174" t="s">
        <v>15</v>
      </c>
    </row>
    <row r="616" spans="3:135" x14ac:dyDescent="0.2">
      <c r="C616" s="174">
        <f t="shared" si="436"/>
        <v>606</v>
      </c>
      <c r="D616" s="167" t="str" cm="1">
        <f t="array" ref="D616">IFERROR(INDEX(Forecast_Capex_Input!$D$12:$D$286,$X616),NA)</f>
        <v>N/A</v>
      </c>
      <c r="E616" s="172" t="str" cm="1">
        <f t="array" ref="E616">IF($X616=NA,NA,INDEX(Forecast_Capex_Input!$E$12:$E$286,$X616))</f>
        <v>N/A</v>
      </c>
      <c r="F616" s="167" t="str" cm="1">
        <f t="array" aca="1" ref="F616" ca="1">IFERROR(INDEX(General!$E$25:$E$26,$Y616),NA)</f>
        <v>N/A</v>
      </c>
      <c r="G616" s="167" t="str" cm="1">
        <f t="array" aca="1" ref="G616" ca="1">IFERROR(INDEX(Forecast_Capex_Input!$AI$11:$BB$11,$AA616),NA)</f>
        <v>N/A</v>
      </c>
      <c r="H616" s="189" t="str" cm="1">
        <f t="array" aca="1" ref="H616" ca="1">IFERROR(INDEX(Forecast_Capex_Input!$AI$12:$BB$286,$X616,$AA616),NA)</f>
        <v>N/A</v>
      </c>
      <c r="I616" s="199" t="str" cm="1">
        <f t="array" ref="I616">IFERROR(INDEX(Forecast_Capex_Input!$F$12:$F$286,$X616),NA)</f>
        <v>N/A</v>
      </c>
      <c r="J616" s="199" t="str" cm="1">
        <f t="array" ref="J616">IFERROR(INDEX(Forecast_Capex_Input!G$12:G$286,$X616),NA)</f>
        <v>N/A</v>
      </c>
      <c r="K616" s="199" t="str" cm="1">
        <f t="array" ref="K616">IFERROR(INDEX(Forecast_Capex_Input!H$12:H$286,$X616),NA)</f>
        <v>N/A</v>
      </c>
      <c r="L616" s="199" t="str" cm="1">
        <f t="array" ref="L616">IFERROR(INDEX(Forecast_Capex_Input!I$12:I$286,$X616),NA)</f>
        <v>N/A</v>
      </c>
      <c r="M616" s="199" t="str" cm="1">
        <f t="array" ref="M616">IFERROR(INDEX(Forecast_Capex_Input!J$12:J$286,$X616),NA)</f>
        <v>N/A</v>
      </c>
      <c r="N616" s="199" t="str" cm="1">
        <f t="array" ref="N616">IFERROR(INDEX(Forecast_Capex_Input!K$12:K$286,$X616),NA)</f>
        <v>N/A</v>
      </c>
      <c r="O616" s="199" t="str" cm="1">
        <f t="array" ref="O616">IFERROR(INDEX(Forecast_Capex_Input!L$12:L$286,$X616),NA)</f>
        <v>N/A</v>
      </c>
      <c r="P616" s="199" t="str" cm="1">
        <f t="array" ref="P616">IFERROR(INDEX(Forecast_Capex_Input!M$12:M$286,$X616),NA)</f>
        <v>N/A</v>
      </c>
      <c r="Q616" s="172" t="str" cm="1">
        <f t="array" ref="Q616">IFERROR(INDEX(Forecast_Capex_Input!N$12:N$286,$X616),NA)</f>
        <v>N/A</v>
      </c>
      <c r="R616" s="265" cm="1">
        <f t="array" ref="R616">IFERROR(INDEX(Forecast_Capex_Input!O$12:O$286,$X616),0)</f>
        <v>0</v>
      </c>
      <c r="S616" s="172" cm="1">
        <f t="array" ref="S616">IFERROR(INDEX(Forecast_Capex_Input!P$12:P$286,$X616),0)</f>
        <v>0</v>
      </c>
      <c r="T616" s="199" t="str" cm="1">
        <f t="array" aca="1" ref="T616" ca="1">IFERROR(INDEX(General!$K$84:$K$103,$AA616),NA)</f>
        <v>N/A</v>
      </c>
      <c r="U616" s="188" cm="1">
        <f t="array" aca="1" ref="U616" ca="1">IFERROR(
IF($F616=General!$E$25,INDEX(Forecast_Capex_Input!S$12:S$286,$X616),
INDEX(Forecast_Capex_Input!T$12:T$286,$X616)),0)</f>
        <v>0</v>
      </c>
      <c r="V616" s="222" t="b">
        <f>IFERROR(INDEX(Overheads!$T$19:$T$26,MATCH($I616,Overheads!$E$19:$E$26,0)),FALSE)</f>
        <v>0</v>
      </c>
      <c r="W616" s="165"/>
      <c r="X616" s="174" t="str">
        <f>IFERROR(
IF(MATCH($C616,Forecast_Capex_Input!$CI$12:$CI$286,1)+1&gt;MAX(Forecast_Capex_Input!$C$12:$C$286),NA,
MATCH($C616,Forecast_Capex_Input!$CI$12:$CI$286,1)+1),1)</f>
        <v>N/A</v>
      </c>
      <c r="Y616" s="174" t="str" cm="1">
        <f t="array" aca="1" ref="Y616" ca="1">IFERROR(
IF(X615&lt;&gt;X616,1,
IF(COUNTIF(OFFSET(Y615,0,0,-INDEX(Forecast_Capex_Input!$CG$12:$CG$286,$X616)),Y615)=INDEX(Forecast_Capex_Input!$CG$12:$CG$286,$X616),Y615+1,Y615)),NA)</f>
        <v>N/A</v>
      </c>
      <c r="Z616" s="174" t="str" cm="1">
        <f t="array" ref="Z616">IFERROR($C616-IF($X616=1,1,INDEX(Forecast_Capex_Input!$CI$12:$CI$286,$X616-1))+1,NA)</f>
        <v>N/A</v>
      </c>
      <c r="AA616" s="174" t="str" cm="1">
        <f t="array" aca="1" ref="AA616" ca="1">IFERROR(IF(Y616=1,
INDEX(Forecast_Capex_Input!$AI$10:$BB$10,SMALL(IF(INDEX(Forecast_Capex_Input!$AI$12:$BB$286,$X616,0)&gt;0,COLUMN(Forecast_Capex_Input!$AI$10:$BB$10)-COLUMN(Forecast_Capex_Input!$AI$12)+1),ROWS(OFFSET(AA615,0,0,-$Z616)))),
OFFSET(AA615,-INDEX(Forecast_Capex_Input!$CG$12:$CG$286,$X616)+1,0)),NA)</f>
        <v>N/A</v>
      </c>
      <c r="AB616" s="174" t="str">
        <f t="shared" ca="1" si="405"/>
        <v>N/A</v>
      </c>
      <c r="AC616" s="222" t="b">
        <f t="shared" si="437"/>
        <v>0</v>
      </c>
      <c r="AD616" s="220" t="b">
        <v>0</v>
      </c>
      <c r="AE616" s="222" t="b">
        <f t="shared" si="406"/>
        <v>1</v>
      </c>
      <c r="AF616" s="165"/>
      <c r="AG616" s="215">
        <v>0</v>
      </c>
      <c r="AH616" s="215">
        <v>0</v>
      </c>
      <c r="AI616" s="215">
        <v>0</v>
      </c>
      <c r="AJ616" s="215">
        <v>0</v>
      </c>
      <c r="AK616" s="215">
        <v>0</v>
      </c>
      <c r="AL616" s="155">
        <v>0</v>
      </c>
      <c r="AM616" s="165"/>
      <c r="AN616" s="215" cm="1">
        <f t="array" aca="1" ref="AN616" ca="1">IFERROR(INDEX(General!O$33:O$34,$AB616)
*AG616,0)</f>
        <v>0</v>
      </c>
      <c r="AO616" s="215" cm="1">
        <f t="array" aca="1" ref="AO616" ca="1">IFERROR(INDEX(General!P$33:P$34,$AB616)
*AH616,0)</f>
        <v>0</v>
      </c>
      <c r="AP616" s="215" cm="1">
        <f t="array" aca="1" ref="AP616" ca="1">IFERROR(INDEX(General!Q$33:Q$34,$AB616)
*AI616,0)</f>
        <v>0</v>
      </c>
      <c r="AQ616" s="215" cm="1">
        <f t="array" aca="1" ref="AQ616" ca="1">IFERROR(INDEX(General!R$33:R$34,$AB616)
*AJ616,0)</f>
        <v>0</v>
      </c>
      <c r="AR616" s="215" cm="1">
        <f t="array" aca="1" ref="AR616" ca="1">IFERROR(INDEX(General!S$33:S$34,$AB616)
*AK616,0)</f>
        <v>0</v>
      </c>
      <c r="AS616" s="155">
        <f t="shared" ca="1" si="438"/>
        <v>0</v>
      </c>
      <c r="AT616" s="165"/>
      <c r="AU616" s="215">
        <f ca="1">IF($AE616=FALSE,AN616*Overheads!$R$24*$V616,
IFERROR(Overheads!$O$49*$V616*AN616,0)
+IFERROR(Overheads!Q$59*$V616*(AN616/Overheads!Q$68),0))</f>
        <v>0</v>
      </c>
      <c r="AV616" s="215">
        <f ca="1">IF($AE616=FALSE,AO616*Overheads!$R$24*$V616,
IFERROR(Overheads!$O$49*$V616*AO616,0)
+IFERROR(Overheads!R$59*$V616*(AO616/Overheads!R$68),0))</f>
        <v>0</v>
      </c>
      <c r="AW616" s="215">
        <f ca="1">IF($AE616=FALSE,AP616*Overheads!$R$24*$V616,
IFERROR(Overheads!$O$49*$V616*AP616,0)
+IFERROR(Overheads!S$59*$V616*(AP616/Overheads!S$68),0))</f>
        <v>0</v>
      </c>
      <c r="AX616" s="215">
        <f ca="1">IF($AE616=FALSE,AQ616*Overheads!$R$24*$V616,
IFERROR(Overheads!$O$49*$V616*AQ616,0)
+IFERROR(Overheads!T$59*$V616*(AQ616/Overheads!T$68),0))</f>
        <v>0</v>
      </c>
      <c r="AY616" s="215">
        <f ca="1">IF($AE616=FALSE,AR616*Overheads!$R$24*$V616,
IFERROR(Overheads!$O$49*$V616*AR616,0)
+IFERROR(Overheads!U$59*$V616*(AR616/Overheads!U$68),0))</f>
        <v>0</v>
      </c>
      <c r="AZ616" s="155">
        <f t="shared" ca="1" si="439"/>
        <v>0</v>
      </c>
      <c r="BA616" s="165"/>
      <c r="BB616" s="215">
        <f ca="1">IF($AE616=FALSE,AN616*Overheads!$S$25,
IFERROR(Overheads!$O$50*AN616,0)
+IFERROR(Overheads!Q$60*(AN616/Overheads!Q$66),0))</f>
        <v>0</v>
      </c>
      <c r="BC616" s="215">
        <f ca="1">IF($AE616=FALSE,AO616*Overheads!$S$25,
IFERROR(Overheads!$O$50*AO616,0)
+IFERROR(Overheads!R$60*(AO616/Overheads!R$66),0))</f>
        <v>0</v>
      </c>
      <c r="BD616" s="215">
        <f ca="1">IF($AE616=FALSE,AP616*Overheads!$S$25,
IFERROR(Overheads!$O$50*AP616,0)
+IFERROR(Overheads!S$60*(AP616/Overheads!S$66),0))</f>
        <v>0</v>
      </c>
      <c r="BE616" s="215">
        <f ca="1">IF($AE616=FALSE,AQ616*Overheads!$S$25,
IFERROR(Overheads!$O$50*AQ616,0)
+IFERROR(Overheads!T$60*(AQ616/Overheads!T$66),0))</f>
        <v>0</v>
      </c>
      <c r="BF616" s="215">
        <f ca="1">IF($AE616=FALSE,AR616*Overheads!$S$25,
IFERROR(Overheads!$O$50*AR616,0)
+IFERROR(Overheads!U$60*(AR616/Overheads!U$66),0))</f>
        <v>0</v>
      </c>
      <c r="BG616" s="155">
        <f t="shared" ca="1" si="440"/>
        <v>0</v>
      </c>
      <c r="BH616" s="165"/>
      <c r="BI616" s="215">
        <f t="shared" ca="1" si="441"/>
        <v>0</v>
      </c>
      <c r="BJ616" s="215">
        <f t="shared" ca="1" si="407"/>
        <v>0</v>
      </c>
      <c r="BK616" s="215">
        <f t="shared" ca="1" si="408"/>
        <v>0</v>
      </c>
      <c r="BL616" s="215">
        <f t="shared" ca="1" si="409"/>
        <v>0</v>
      </c>
      <c r="BM616" s="215">
        <f t="shared" ca="1" si="410"/>
        <v>0</v>
      </c>
      <c r="BN616" s="155">
        <f t="shared" ca="1" si="442"/>
        <v>0</v>
      </c>
      <c r="BO616" s="165"/>
      <c r="BP616" s="187" cm="1">
        <f t="array" ref="BP616">IFERROR(IF($X616=$X615,BP615,INDEX(Forecast_Capex_Input!AC$12:AC$286,$X616)),0)</f>
        <v>0</v>
      </c>
      <c r="BQ616" s="187" cm="1">
        <f t="array" ref="BQ616">IFERROR(IF($X616=$X615,BQ615,INDEX(Forecast_Capex_Input!AD$12:AD$286,$X616)),0)</f>
        <v>0</v>
      </c>
      <c r="BR616" s="187" cm="1">
        <f t="array" ref="BR616">IFERROR(IF($X616=$X615,BR615,INDEX(Forecast_Capex_Input!AE$12:AE$286,$X616)),0)</f>
        <v>0</v>
      </c>
      <c r="BS616" s="187" cm="1">
        <f t="array" ref="BS616">IFERROR(IF($X616=$X615,BS615,INDEX(Forecast_Capex_Input!AF$12:AF$286,$X616)),0)</f>
        <v>0</v>
      </c>
      <c r="BT616" s="187" cm="1">
        <f t="array" ref="BT616">IFERROR(IF($X616=$X615,BT615,INDEX(Forecast_Capex_Input!AG$12:AG$286,$X616)),0)</f>
        <v>0</v>
      </c>
      <c r="BU616" s="165"/>
      <c r="BV616" s="215">
        <f t="shared" si="411"/>
        <v>0</v>
      </c>
      <c r="BW616" s="215">
        <f t="shared" si="412"/>
        <v>0</v>
      </c>
      <c r="BX616" s="215">
        <f t="shared" si="413"/>
        <v>0</v>
      </c>
      <c r="BY616" s="215">
        <f t="shared" si="414"/>
        <v>0</v>
      </c>
      <c r="BZ616" s="215">
        <f t="shared" si="415"/>
        <v>0</v>
      </c>
      <c r="CA616" s="155">
        <f t="shared" si="443"/>
        <v>0</v>
      </c>
      <c r="CB616" s="165"/>
      <c r="CC616" s="215">
        <f t="shared" si="416"/>
        <v>0</v>
      </c>
      <c r="CD616" s="215">
        <f t="shared" si="417"/>
        <v>0</v>
      </c>
      <c r="CE616" s="215">
        <f t="shared" si="418"/>
        <v>0</v>
      </c>
      <c r="CF616" s="215">
        <f t="shared" si="419"/>
        <v>0</v>
      </c>
      <c r="CG616" s="215">
        <f t="shared" si="420"/>
        <v>0</v>
      </c>
      <c r="CH616" s="155">
        <f t="shared" si="444"/>
        <v>0</v>
      </c>
      <c r="CI616" s="165"/>
      <c r="CJ616" s="215">
        <f t="shared" si="421"/>
        <v>0</v>
      </c>
      <c r="CK616" s="215">
        <f t="shared" si="422"/>
        <v>0</v>
      </c>
      <c r="CL616" s="215">
        <f t="shared" si="423"/>
        <v>0</v>
      </c>
      <c r="CM616" s="215">
        <f t="shared" si="424"/>
        <v>0</v>
      </c>
      <c r="CN616" s="215">
        <f t="shared" si="425"/>
        <v>0</v>
      </c>
      <c r="CO616" s="155">
        <f t="shared" si="445"/>
        <v>0</v>
      </c>
      <c r="CP616" s="165"/>
      <c r="CQ616" s="223">
        <f t="shared" si="426"/>
        <v>0</v>
      </c>
      <c r="CR616" s="223">
        <f t="shared" si="427"/>
        <v>0</v>
      </c>
      <c r="CS616" s="223">
        <f t="shared" si="428"/>
        <v>0</v>
      </c>
      <c r="CT616" s="223">
        <f t="shared" si="429"/>
        <v>0</v>
      </c>
      <c r="CU616" s="223">
        <f t="shared" si="430"/>
        <v>0</v>
      </c>
      <c r="CV616" s="155">
        <f t="shared" si="446"/>
        <v>0</v>
      </c>
      <c r="CW616" s="165"/>
      <c r="CX616" s="215">
        <f t="shared" si="447"/>
        <v>0</v>
      </c>
      <c r="CY616" s="215">
        <f t="shared" si="431"/>
        <v>0</v>
      </c>
      <c r="CZ616" s="215">
        <f t="shared" si="432"/>
        <v>0</v>
      </c>
      <c r="DA616" s="215">
        <f t="shared" si="433"/>
        <v>0</v>
      </c>
      <c r="DB616" s="215">
        <f t="shared" si="434"/>
        <v>0</v>
      </c>
      <c r="DC616" s="155">
        <f t="shared" si="448"/>
        <v>0</v>
      </c>
      <c r="DD616" s="165"/>
      <c r="DE616" s="188" t="b" cm="1">
        <f t="array" aca="1" ref="DE616" ca="1">OR($G616=Forecast_Capex_Input!$BF$8:$BF$10)</f>
        <v>0</v>
      </c>
      <c r="DF616" s="188" cm="1">
        <f t="array" aca="1" ref="DF616" ca="1">IFERROR(INDEX(Forecast_Capex_Input!BG$12:BG$286,$X616)
*(INDEX(Forecast_Capex_Input!$H$12:$H$286,$X616)=Repex),0)
*$DE616</f>
        <v>0</v>
      </c>
      <c r="DG616" s="188" cm="1">
        <f t="array" aca="1" ref="DG616" ca="1">IFERROR(INDEX(Forecast_Capex_Input!BH$12:BH$286,$X616)
*(INDEX(Forecast_Capex_Input!$H$12:$H$286,$X616)=Repex),0)
*$DE616</f>
        <v>0</v>
      </c>
      <c r="DH616" s="188" cm="1">
        <f t="array" aca="1" ref="DH616" ca="1">IFERROR(INDEX(Forecast_Capex_Input!BI$12:BI$286,$X616)
*(INDEX(Forecast_Capex_Input!$H$12:$H$286,$X616)=Repex),0)
*$DE616</f>
        <v>0</v>
      </c>
      <c r="DI616" s="188" cm="1">
        <f t="array" aca="1" ref="DI616" ca="1">IFERROR(INDEX(Forecast_Capex_Input!BJ$12:BJ$286,$X616)
*(INDEX(Forecast_Capex_Input!$H$12:$H$286,$X616)=Repex),0)
*$DE616</f>
        <v>0</v>
      </c>
      <c r="DJ616" s="188" cm="1">
        <f t="array" aca="1" ref="DJ616" ca="1">IFERROR(INDEX(Forecast_Capex_Input!BK$12:BK$286,$X616)
*(INDEX(Forecast_Capex_Input!$H$12:$H$286,$X616)=Repex),0)
*$DE616</f>
        <v>0</v>
      </c>
      <c r="DK616" s="188" cm="1">
        <f t="array" aca="1" ref="DK616" ca="1">IFERROR(INDEX(Forecast_Capex_Input!BL$12:BL$286,$X616)
*(INDEX(Forecast_Capex_Input!$H$12:$H$286,$X616)=Repex),0)
*$DE616</f>
        <v>0</v>
      </c>
      <c r="DL616" s="165"/>
      <c r="DM616" s="188" t="b" cm="1">
        <f t="array" aca="1" ref="DM616" ca="1">OR($G616=Forecast_Capex_Input!$BN$8:$BN$9)</f>
        <v>0</v>
      </c>
      <c r="DN616" s="188" cm="1">
        <f t="array" aca="1" ref="DN616" ca="1">IFERROR(INDEX(Forecast_Capex_Input!BO$12:BO$286,$X616)
*(INDEX(Forecast_Capex_Input!$H$12:$H$286,$X616)=Repex),0)
*$DM616</f>
        <v>0</v>
      </c>
      <c r="DO616" s="188" cm="1">
        <f t="array" aca="1" ref="DO616" ca="1">IFERROR(INDEX(Forecast_Capex_Input!BP$12:BP$286,$X616)
*(INDEX(Forecast_Capex_Input!$H$12:$H$286,$X616)=Repex),0)
*$DM616</f>
        <v>0</v>
      </c>
      <c r="DP616" s="188" cm="1">
        <f t="array" aca="1" ref="DP616" ca="1">IFERROR(INDEX(Forecast_Capex_Input!BQ$12:BQ$286,$X616)
*(INDEX(Forecast_Capex_Input!$H$12:$H$286,$X616)=Repex),0)
*$DM616</f>
        <v>0</v>
      </c>
      <c r="DQ616" s="188" cm="1">
        <f t="array" aca="1" ref="DQ616" ca="1">IFERROR(INDEX(Forecast_Capex_Input!BR$12:BR$286,$X616)
*(INDEX(Forecast_Capex_Input!$H$12:$H$286,$X616)=Repex),0)
*$DM616</f>
        <v>0</v>
      </c>
      <c r="DR616" s="188" cm="1">
        <f t="array" aca="1" ref="DR616" ca="1">IFERROR(INDEX(Forecast_Capex_Input!BS$12:BS$286,$X616)
*(INDEX(Forecast_Capex_Input!$H$12:$H$286,$X616)=Repex),0)
*$DM616</f>
        <v>0</v>
      </c>
      <c r="DS616" s="165"/>
      <c r="DT616" s="188" t="b" cm="1">
        <f t="array" aca="1" ref="DT616" ca="1">OR($G616=Forecast_Capex_Input!$BU$8:$BU$10)</f>
        <v>0</v>
      </c>
      <c r="DU616" s="188" cm="1">
        <f t="array" aca="1" ref="DU616" ca="1">IFERROR(INDEX(Forecast_Capex_Input!BV$12:BV$286,$X616)
*(INDEX(Forecast_Capex_Input!$H$12:$H$286,$X616)=Repex),0)
*$DT616</f>
        <v>0</v>
      </c>
      <c r="DV616" s="188" cm="1">
        <f t="array" aca="1" ref="DV616" ca="1">IFERROR(INDEX(Forecast_Capex_Input!BW$12:BW$286,$X616)
*(INDEX(Forecast_Capex_Input!$H$12:$H$286,$X616)=Repex),0)
*$DT616</f>
        <v>0</v>
      </c>
      <c r="DW616" s="188" cm="1">
        <f t="array" aca="1" ref="DW616" ca="1">IFERROR(INDEX(Forecast_Capex_Input!BX$12:BX$286,$X616)
*(INDEX(Forecast_Capex_Input!$H$12:$H$286,$X616)=Repex),0)
*$DT616</f>
        <v>0</v>
      </c>
      <c r="DX616" s="188" cm="1">
        <f t="array" aca="1" ref="DX616" ca="1">IFERROR(INDEX(Forecast_Capex_Input!BY$12:BY$286,$X616)
*(INDEX(Forecast_Capex_Input!$H$12:$H$286,$X616)=Repex),0)
*$DT616</f>
        <v>0</v>
      </c>
      <c r="DY616" s="188" cm="1">
        <f t="array" aca="1" ref="DY616" ca="1">IFERROR(INDEX(Forecast_Capex_Input!BZ$12:BZ$286,$X616)
*(INDEX(Forecast_Capex_Input!$H$12:$H$286,$X616)=Repex),0)
*$DT616</f>
        <v>0</v>
      </c>
      <c r="DZ616" s="188" cm="1">
        <f t="array" aca="1" ref="DZ616" ca="1">IFERROR(INDEX(Forecast_Capex_Input!CA$12:CA$286,$X616)
*(INDEX(Forecast_Capex_Input!$H$12:$H$286,$X616)=Repex),0)
*$DT616</f>
        <v>0</v>
      </c>
      <c r="EA616" s="188" cm="1">
        <f t="array" aca="1" ref="EA616" ca="1">IFERROR(INDEX(Forecast_Capex_Input!CB$12:CB$286,$X616)
*(INDEX(Forecast_Capex_Input!$H$12:$H$286,$X616)=Repex),0)
*$DT616</f>
        <v>0</v>
      </c>
      <c r="EB616" s="188" cm="1">
        <f t="array" aca="1" ref="EB616" ca="1">IFERROR(INDEX(Forecast_Capex_Input!CC$12:CC$286,$X616)
*(INDEX(Forecast_Capex_Input!$H$12:$H$286,$X616)=Repex),0)
*$DT616</f>
        <v>0</v>
      </c>
      <c r="EC616" s="165"/>
      <c r="ED616" s="226" t="str">
        <f t="shared" si="435"/>
        <v>N/A</v>
      </c>
      <c r="EE616" s="174" t="s">
        <v>15</v>
      </c>
    </row>
    <row r="617" spans="3:135" x14ac:dyDescent="0.2">
      <c r="C617" s="174">
        <f t="shared" si="436"/>
        <v>607</v>
      </c>
      <c r="D617" s="167" t="str" cm="1">
        <f t="array" ref="D617">IFERROR(INDEX(Forecast_Capex_Input!$D$12:$D$286,$X617),NA)</f>
        <v>N/A</v>
      </c>
      <c r="E617" s="172" t="str" cm="1">
        <f t="array" ref="E617">IF($X617=NA,NA,INDEX(Forecast_Capex_Input!$E$12:$E$286,$X617))</f>
        <v>N/A</v>
      </c>
      <c r="F617" s="167" t="str" cm="1">
        <f t="array" aca="1" ref="F617" ca="1">IFERROR(INDEX(General!$E$25:$E$26,$Y617),NA)</f>
        <v>N/A</v>
      </c>
      <c r="G617" s="167" t="str" cm="1">
        <f t="array" aca="1" ref="G617" ca="1">IFERROR(INDEX(Forecast_Capex_Input!$AI$11:$BB$11,$AA617),NA)</f>
        <v>N/A</v>
      </c>
      <c r="H617" s="189" t="str" cm="1">
        <f t="array" aca="1" ref="H617" ca="1">IFERROR(INDEX(Forecast_Capex_Input!$AI$12:$BB$286,$X617,$AA617),NA)</f>
        <v>N/A</v>
      </c>
      <c r="I617" s="199" t="str" cm="1">
        <f t="array" ref="I617">IFERROR(INDEX(Forecast_Capex_Input!$F$12:$F$286,$X617),NA)</f>
        <v>N/A</v>
      </c>
      <c r="J617" s="199" t="str" cm="1">
        <f t="array" ref="J617">IFERROR(INDEX(Forecast_Capex_Input!G$12:G$286,$X617),NA)</f>
        <v>N/A</v>
      </c>
      <c r="K617" s="199" t="str" cm="1">
        <f t="array" ref="K617">IFERROR(INDEX(Forecast_Capex_Input!H$12:H$286,$X617),NA)</f>
        <v>N/A</v>
      </c>
      <c r="L617" s="199" t="str" cm="1">
        <f t="array" ref="L617">IFERROR(INDEX(Forecast_Capex_Input!I$12:I$286,$X617),NA)</f>
        <v>N/A</v>
      </c>
      <c r="M617" s="199" t="str" cm="1">
        <f t="array" ref="M617">IFERROR(INDEX(Forecast_Capex_Input!J$12:J$286,$X617),NA)</f>
        <v>N/A</v>
      </c>
      <c r="N617" s="199" t="str" cm="1">
        <f t="array" ref="N617">IFERROR(INDEX(Forecast_Capex_Input!K$12:K$286,$X617),NA)</f>
        <v>N/A</v>
      </c>
      <c r="O617" s="199" t="str" cm="1">
        <f t="array" ref="O617">IFERROR(INDEX(Forecast_Capex_Input!L$12:L$286,$X617),NA)</f>
        <v>N/A</v>
      </c>
      <c r="P617" s="199" t="str" cm="1">
        <f t="array" ref="P617">IFERROR(INDEX(Forecast_Capex_Input!M$12:M$286,$X617),NA)</f>
        <v>N/A</v>
      </c>
      <c r="Q617" s="172" t="str" cm="1">
        <f t="array" ref="Q617">IFERROR(INDEX(Forecast_Capex_Input!N$12:N$286,$X617),NA)</f>
        <v>N/A</v>
      </c>
      <c r="R617" s="265" cm="1">
        <f t="array" ref="R617">IFERROR(INDEX(Forecast_Capex_Input!O$12:O$286,$X617),0)</f>
        <v>0</v>
      </c>
      <c r="S617" s="172" cm="1">
        <f t="array" ref="S617">IFERROR(INDEX(Forecast_Capex_Input!P$12:P$286,$X617),0)</f>
        <v>0</v>
      </c>
      <c r="T617" s="199" t="str" cm="1">
        <f t="array" aca="1" ref="T617" ca="1">IFERROR(INDEX(General!$K$84:$K$103,$AA617),NA)</f>
        <v>N/A</v>
      </c>
      <c r="U617" s="188" cm="1">
        <f t="array" aca="1" ref="U617" ca="1">IFERROR(
IF($F617=General!$E$25,INDEX(Forecast_Capex_Input!S$12:S$286,$X617),
INDEX(Forecast_Capex_Input!T$12:T$286,$X617)),0)</f>
        <v>0</v>
      </c>
      <c r="V617" s="222" t="b">
        <f>IFERROR(INDEX(Overheads!$T$19:$T$26,MATCH($I617,Overheads!$E$19:$E$26,0)),FALSE)</f>
        <v>0</v>
      </c>
      <c r="W617" s="165"/>
      <c r="X617" s="174" t="str">
        <f>IFERROR(
IF(MATCH($C617,Forecast_Capex_Input!$CI$12:$CI$286,1)+1&gt;MAX(Forecast_Capex_Input!$C$12:$C$286),NA,
MATCH($C617,Forecast_Capex_Input!$CI$12:$CI$286,1)+1),1)</f>
        <v>N/A</v>
      </c>
      <c r="Y617" s="174" t="str" cm="1">
        <f t="array" aca="1" ref="Y617" ca="1">IFERROR(
IF(X616&lt;&gt;X617,1,
IF(COUNTIF(OFFSET(Y616,0,0,-INDEX(Forecast_Capex_Input!$CG$12:$CG$286,$X617)),Y616)=INDEX(Forecast_Capex_Input!$CG$12:$CG$286,$X617),Y616+1,Y616)),NA)</f>
        <v>N/A</v>
      </c>
      <c r="Z617" s="174" t="str" cm="1">
        <f t="array" ref="Z617">IFERROR($C617-IF($X617=1,1,INDEX(Forecast_Capex_Input!$CI$12:$CI$286,$X617-1))+1,NA)</f>
        <v>N/A</v>
      </c>
      <c r="AA617" s="174" t="str" cm="1">
        <f t="array" aca="1" ref="AA617" ca="1">IFERROR(IF(Y617=1,
INDEX(Forecast_Capex_Input!$AI$10:$BB$10,SMALL(IF(INDEX(Forecast_Capex_Input!$AI$12:$BB$286,$X617,0)&gt;0,COLUMN(Forecast_Capex_Input!$AI$10:$BB$10)-COLUMN(Forecast_Capex_Input!$AI$12)+1),ROWS(OFFSET(AA616,0,0,-$Z617)))),
OFFSET(AA616,-INDEX(Forecast_Capex_Input!$CG$12:$CG$286,$X617)+1,0)),NA)</f>
        <v>N/A</v>
      </c>
      <c r="AB617" s="174" t="str">
        <f t="shared" ca="1" si="405"/>
        <v>N/A</v>
      </c>
      <c r="AC617" s="222" t="b">
        <f t="shared" si="437"/>
        <v>0</v>
      </c>
      <c r="AD617" s="220" t="b">
        <v>0</v>
      </c>
      <c r="AE617" s="222" t="b">
        <f t="shared" si="406"/>
        <v>1</v>
      </c>
      <c r="AF617" s="165"/>
      <c r="AG617" s="215">
        <v>0</v>
      </c>
      <c r="AH617" s="215">
        <v>0</v>
      </c>
      <c r="AI617" s="215">
        <v>0</v>
      </c>
      <c r="AJ617" s="215">
        <v>0</v>
      </c>
      <c r="AK617" s="215">
        <v>0</v>
      </c>
      <c r="AL617" s="155">
        <v>0</v>
      </c>
      <c r="AM617" s="165"/>
      <c r="AN617" s="215" cm="1">
        <f t="array" aca="1" ref="AN617" ca="1">IFERROR(INDEX(General!O$33:O$34,$AB617)
*AG617,0)</f>
        <v>0</v>
      </c>
      <c r="AO617" s="215" cm="1">
        <f t="array" aca="1" ref="AO617" ca="1">IFERROR(INDEX(General!P$33:P$34,$AB617)
*AH617,0)</f>
        <v>0</v>
      </c>
      <c r="AP617" s="215" cm="1">
        <f t="array" aca="1" ref="AP617" ca="1">IFERROR(INDEX(General!Q$33:Q$34,$AB617)
*AI617,0)</f>
        <v>0</v>
      </c>
      <c r="AQ617" s="215" cm="1">
        <f t="array" aca="1" ref="AQ617" ca="1">IFERROR(INDEX(General!R$33:R$34,$AB617)
*AJ617,0)</f>
        <v>0</v>
      </c>
      <c r="AR617" s="215" cm="1">
        <f t="array" aca="1" ref="AR617" ca="1">IFERROR(INDEX(General!S$33:S$34,$AB617)
*AK617,0)</f>
        <v>0</v>
      </c>
      <c r="AS617" s="155">
        <f t="shared" ca="1" si="438"/>
        <v>0</v>
      </c>
      <c r="AT617" s="165"/>
      <c r="AU617" s="215">
        <f ca="1">IF($AE617=FALSE,AN617*Overheads!$R$24*$V617,
IFERROR(Overheads!$O$49*$V617*AN617,0)
+IFERROR(Overheads!Q$59*$V617*(AN617/Overheads!Q$68),0))</f>
        <v>0</v>
      </c>
      <c r="AV617" s="215">
        <f ca="1">IF($AE617=FALSE,AO617*Overheads!$R$24*$V617,
IFERROR(Overheads!$O$49*$V617*AO617,0)
+IFERROR(Overheads!R$59*$V617*(AO617/Overheads!R$68),0))</f>
        <v>0</v>
      </c>
      <c r="AW617" s="215">
        <f ca="1">IF($AE617=FALSE,AP617*Overheads!$R$24*$V617,
IFERROR(Overheads!$O$49*$V617*AP617,0)
+IFERROR(Overheads!S$59*$V617*(AP617/Overheads!S$68),0))</f>
        <v>0</v>
      </c>
      <c r="AX617" s="215">
        <f ca="1">IF($AE617=FALSE,AQ617*Overheads!$R$24*$V617,
IFERROR(Overheads!$O$49*$V617*AQ617,0)
+IFERROR(Overheads!T$59*$V617*(AQ617/Overheads!T$68),0))</f>
        <v>0</v>
      </c>
      <c r="AY617" s="215">
        <f ca="1">IF($AE617=FALSE,AR617*Overheads!$R$24*$V617,
IFERROR(Overheads!$O$49*$V617*AR617,0)
+IFERROR(Overheads!U$59*$V617*(AR617/Overheads!U$68),0))</f>
        <v>0</v>
      </c>
      <c r="AZ617" s="155">
        <f t="shared" ca="1" si="439"/>
        <v>0</v>
      </c>
      <c r="BA617" s="165"/>
      <c r="BB617" s="215">
        <f ca="1">IF($AE617=FALSE,AN617*Overheads!$S$25,
IFERROR(Overheads!$O$50*AN617,0)
+IFERROR(Overheads!Q$60*(AN617/Overheads!Q$66),0))</f>
        <v>0</v>
      </c>
      <c r="BC617" s="215">
        <f ca="1">IF($AE617=FALSE,AO617*Overheads!$S$25,
IFERROR(Overheads!$O$50*AO617,0)
+IFERROR(Overheads!R$60*(AO617/Overheads!R$66),0))</f>
        <v>0</v>
      </c>
      <c r="BD617" s="215">
        <f ca="1">IF($AE617=FALSE,AP617*Overheads!$S$25,
IFERROR(Overheads!$O$50*AP617,0)
+IFERROR(Overheads!S$60*(AP617/Overheads!S$66),0))</f>
        <v>0</v>
      </c>
      <c r="BE617" s="215">
        <f ca="1">IF($AE617=FALSE,AQ617*Overheads!$S$25,
IFERROR(Overheads!$O$50*AQ617,0)
+IFERROR(Overheads!T$60*(AQ617/Overheads!T$66),0))</f>
        <v>0</v>
      </c>
      <c r="BF617" s="215">
        <f ca="1">IF($AE617=FALSE,AR617*Overheads!$S$25,
IFERROR(Overheads!$O$50*AR617,0)
+IFERROR(Overheads!U$60*(AR617/Overheads!U$66),0))</f>
        <v>0</v>
      </c>
      <c r="BG617" s="155">
        <f t="shared" ca="1" si="440"/>
        <v>0</v>
      </c>
      <c r="BH617" s="165"/>
      <c r="BI617" s="215">
        <f t="shared" ca="1" si="441"/>
        <v>0</v>
      </c>
      <c r="BJ617" s="215">
        <f t="shared" ca="1" si="407"/>
        <v>0</v>
      </c>
      <c r="BK617" s="215">
        <f t="shared" ca="1" si="408"/>
        <v>0</v>
      </c>
      <c r="BL617" s="215">
        <f t="shared" ca="1" si="409"/>
        <v>0</v>
      </c>
      <c r="BM617" s="215">
        <f t="shared" ca="1" si="410"/>
        <v>0</v>
      </c>
      <c r="BN617" s="155">
        <f t="shared" ca="1" si="442"/>
        <v>0</v>
      </c>
      <c r="BO617" s="165"/>
      <c r="BP617" s="187" cm="1">
        <f t="array" ref="BP617">IFERROR(IF($X617=$X616,BP616,INDEX(Forecast_Capex_Input!AC$12:AC$286,$X617)),0)</f>
        <v>0</v>
      </c>
      <c r="BQ617" s="187" cm="1">
        <f t="array" ref="BQ617">IFERROR(IF($X617=$X616,BQ616,INDEX(Forecast_Capex_Input!AD$12:AD$286,$X617)),0)</f>
        <v>0</v>
      </c>
      <c r="BR617" s="187" cm="1">
        <f t="array" ref="BR617">IFERROR(IF($X617=$X616,BR616,INDEX(Forecast_Capex_Input!AE$12:AE$286,$X617)),0)</f>
        <v>0</v>
      </c>
      <c r="BS617" s="187" cm="1">
        <f t="array" ref="BS617">IFERROR(IF($X617=$X616,BS616,INDEX(Forecast_Capex_Input!AF$12:AF$286,$X617)),0)</f>
        <v>0</v>
      </c>
      <c r="BT617" s="187" cm="1">
        <f t="array" ref="BT617">IFERROR(IF($X617=$X616,BT616,INDEX(Forecast_Capex_Input!AG$12:AG$286,$X617)),0)</f>
        <v>0</v>
      </c>
      <c r="BU617" s="165"/>
      <c r="BV617" s="215">
        <f t="shared" si="411"/>
        <v>0</v>
      </c>
      <c r="BW617" s="215">
        <f t="shared" si="412"/>
        <v>0</v>
      </c>
      <c r="BX617" s="215">
        <f t="shared" si="413"/>
        <v>0</v>
      </c>
      <c r="BY617" s="215">
        <f t="shared" si="414"/>
        <v>0</v>
      </c>
      <c r="BZ617" s="215">
        <f t="shared" si="415"/>
        <v>0</v>
      </c>
      <c r="CA617" s="155">
        <f t="shared" si="443"/>
        <v>0</v>
      </c>
      <c r="CB617" s="165"/>
      <c r="CC617" s="215">
        <f t="shared" si="416"/>
        <v>0</v>
      </c>
      <c r="CD617" s="215">
        <f t="shared" si="417"/>
        <v>0</v>
      </c>
      <c r="CE617" s="215">
        <f t="shared" si="418"/>
        <v>0</v>
      </c>
      <c r="CF617" s="215">
        <f t="shared" si="419"/>
        <v>0</v>
      </c>
      <c r="CG617" s="215">
        <f t="shared" si="420"/>
        <v>0</v>
      </c>
      <c r="CH617" s="155">
        <f t="shared" si="444"/>
        <v>0</v>
      </c>
      <c r="CI617" s="165"/>
      <c r="CJ617" s="215">
        <f t="shared" si="421"/>
        <v>0</v>
      </c>
      <c r="CK617" s="215">
        <f t="shared" si="422"/>
        <v>0</v>
      </c>
      <c r="CL617" s="215">
        <f t="shared" si="423"/>
        <v>0</v>
      </c>
      <c r="CM617" s="215">
        <f t="shared" si="424"/>
        <v>0</v>
      </c>
      <c r="CN617" s="215">
        <f t="shared" si="425"/>
        <v>0</v>
      </c>
      <c r="CO617" s="155">
        <f t="shared" si="445"/>
        <v>0</v>
      </c>
      <c r="CP617" s="165"/>
      <c r="CQ617" s="223">
        <f t="shared" si="426"/>
        <v>0</v>
      </c>
      <c r="CR617" s="223">
        <f t="shared" si="427"/>
        <v>0</v>
      </c>
      <c r="CS617" s="223">
        <f t="shared" si="428"/>
        <v>0</v>
      </c>
      <c r="CT617" s="223">
        <f t="shared" si="429"/>
        <v>0</v>
      </c>
      <c r="CU617" s="223">
        <f t="shared" si="430"/>
        <v>0</v>
      </c>
      <c r="CV617" s="155">
        <f t="shared" si="446"/>
        <v>0</v>
      </c>
      <c r="CW617" s="165"/>
      <c r="CX617" s="215">
        <f t="shared" si="447"/>
        <v>0</v>
      </c>
      <c r="CY617" s="215">
        <f t="shared" si="431"/>
        <v>0</v>
      </c>
      <c r="CZ617" s="215">
        <f t="shared" si="432"/>
        <v>0</v>
      </c>
      <c r="DA617" s="215">
        <f t="shared" si="433"/>
        <v>0</v>
      </c>
      <c r="DB617" s="215">
        <f t="shared" si="434"/>
        <v>0</v>
      </c>
      <c r="DC617" s="155">
        <f t="shared" si="448"/>
        <v>0</v>
      </c>
      <c r="DD617" s="165"/>
      <c r="DE617" s="188" t="b" cm="1">
        <f t="array" aca="1" ref="DE617" ca="1">OR($G617=Forecast_Capex_Input!$BF$8:$BF$10)</f>
        <v>0</v>
      </c>
      <c r="DF617" s="188" cm="1">
        <f t="array" aca="1" ref="DF617" ca="1">IFERROR(INDEX(Forecast_Capex_Input!BG$12:BG$286,$X617)
*(INDEX(Forecast_Capex_Input!$H$12:$H$286,$X617)=Repex),0)
*$DE617</f>
        <v>0</v>
      </c>
      <c r="DG617" s="188" cm="1">
        <f t="array" aca="1" ref="DG617" ca="1">IFERROR(INDEX(Forecast_Capex_Input!BH$12:BH$286,$X617)
*(INDEX(Forecast_Capex_Input!$H$12:$H$286,$X617)=Repex),0)
*$DE617</f>
        <v>0</v>
      </c>
      <c r="DH617" s="188" cm="1">
        <f t="array" aca="1" ref="DH617" ca="1">IFERROR(INDEX(Forecast_Capex_Input!BI$12:BI$286,$X617)
*(INDEX(Forecast_Capex_Input!$H$12:$H$286,$X617)=Repex),0)
*$DE617</f>
        <v>0</v>
      </c>
      <c r="DI617" s="188" cm="1">
        <f t="array" aca="1" ref="DI617" ca="1">IFERROR(INDEX(Forecast_Capex_Input!BJ$12:BJ$286,$X617)
*(INDEX(Forecast_Capex_Input!$H$12:$H$286,$X617)=Repex),0)
*$DE617</f>
        <v>0</v>
      </c>
      <c r="DJ617" s="188" cm="1">
        <f t="array" aca="1" ref="DJ617" ca="1">IFERROR(INDEX(Forecast_Capex_Input!BK$12:BK$286,$X617)
*(INDEX(Forecast_Capex_Input!$H$12:$H$286,$X617)=Repex),0)
*$DE617</f>
        <v>0</v>
      </c>
      <c r="DK617" s="188" cm="1">
        <f t="array" aca="1" ref="DK617" ca="1">IFERROR(INDEX(Forecast_Capex_Input!BL$12:BL$286,$X617)
*(INDEX(Forecast_Capex_Input!$H$12:$H$286,$X617)=Repex),0)
*$DE617</f>
        <v>0</v>
      </c>
      <c r="DL617" s="165"/>
      <c r="DM617" s="188" t="b" cm="1">
        <f t="array" aca="1" ref="DM617" ca="1">OR($G617=Forecast_Capex_Input!$BN$8:$BN$9)</f>
        <v>0</v>
      </c>
      <c r="DN617" s="188" cm="1">
        <f t="array" aca="1" ref="DN617" ca="1">IFERROR(INDEX(Forecast_Capex_Input!BO$12:BO$286,$X617)
*(INDEX(Forecast_Capex_Input!$H$12:$H$286,$X617)=Repex),0)
*$DM617</f>
        <v>0</v>
      </c>
      <c r="DO617" s="188" cm="1">
        <f t="array" aca="1" ref="DO617" ca="1">IFERROR(INDEX(Forecast_Capex_Input!BP$12:BP$286,$X617)
*(INDEX(Forecast_Capex_Input!$H$12:$H$286,$X617)=Repex),0)
*$DM617</f>
        <v>0</v>
      </c>
      <c r="DP617" s="188" cm="1">
        <f t="array" aca="1" ref="DP617" ca="1">IFERROR(INDEX(Forecast_Capex_Input!BQ$12:BQ$286,$X617)
*(INDEX(Forecast_Capex_Input!$H$12:$H$286,$X617)=Repex),0)
*$DM617</f>
        <v>0</v>
      </c>
      <c r="DQ617" s="188" cm="1">
        <f t="array" aca="1" ref="DQ617" ca="1">IFERROR(INDEX(Forecast_Capex_Input!BR$12:BR$286,$X617)
*(INDEX(Forecast_Capex_Input!$H$12:$H$286,$X617)=Repex),0)
*$DM617</f>
        <v>0</v>
      </c>
      <c r="DR617" s="188" cm="1">
        <f t="array" aca="1" ref="DR617" ca="1">IFERROR(INDEX(Forecast_Capex_Input!BS$12:BS$286,$X617)
*(INDEX(Forecast_Capex_Input!$H$12:$H$286,$X617)=Repex),0)
*$DM617</f>
        <v>0</v>
      </c>
      <c r="DS617" s="165"/>
      <c r="DT617" s="188" t="b" cm="1">
        <f t="array" aca="1" ref="DT617" ca="1">OR($G617=Forecast_Capex_Input!$BU$8:$BU$10)</f>
        <v>0</v>
      </c>
      <c r="DU617" s="188" cm="1">
        <f t="array" aca="1" ref="DU617" ca="1">IFERROR(INDEX(Forecast_Capex_Input!BV$12:BV$286,$X617)
*(INDEX(Forecast_Capex_Input!$H$12:$H$286,$X617)=Repex),0)
*$DT617</f>
        <v>0</v>
      </c>
      <c r="DV617" s="188" cm="1">
        <f t="array" aca="1" ref="DV617" ca="1">IFERROR(INDEX(Forecast_Capex_Input!BW$12:BW$286,$X617)
*(INDEX(Forecast_Capex_Input!$H$12:$H$286,$X617)=Repex),0)
*$DT617</f>
        <v>0</v>
      </c>
      <c r="DW617" s="188" cm="1">
        <f t="array" aca="1" ref="DW617" ca="1">IFERROR(INDEX(Forecast_Capex_Input!BX$12:BX$286,$X617)
*(INDEX(Forecast_Capex_Input!$H$12:$H$286,$X617)=Repex),0)
*$DT617</f>
        <v>0</v>
      </c>
      <c r="DX617" s="188" cm="1">
        <f t="array" aca="1" ref="DX617" ca="1">IFERROR(INDEX(Forecast_Capex_Input!BY$12:BY$286,$X617)
*(INDEX(Forecast_Capex_Input!$H$12:$H$286,$X617)=Repex),0)
*$DT617</f>
        <v>0</v>
      </c>
      <c r="DY617" s="188" cm="1">
        <f t="array" aca="1" ref="DY617" ca="1">IFERROR(INDEX(Forecast_Capex_Input!BZ$12:BZ$286,$X617)
*(INDEX(Forecast_Capex_Input!$H$12:$H$286,$X617)=Repex),0)
*$DT617</f>
        <v>0</v>
      </c>
      <c r="DZ617" s="188" cm="1">
        <f t="array" aca="1" ref="DZ617" ca="1">IFERROR(INDEX(Forecast_Capex_Input!CA$12:CA$286,$X617)
*(INDEX(Forecast_Capex_Input!$H$12:$H$286,$X617)=Repex),0)
*$DT617</f>
        <v>0</v>
      </c>
      <c r="EA617" s="188" cm="1">
        <f t="array" aca="1" ref="EA617" ca="1">IFERROR(INDEX(Forecast_Capex_Input!CB$12:CB$286,$X617)
*(INDEX(Forecast_Capex_Input!$H$12:$H$286,$X617)=Repex),0)
*$DT617</f>
        <v>0</v>
      </c>
      <c r="EB617" s="188" cm="1">
        <f t="array" aca="1" ref="EB617" ca="1">IFERROR(INDEX(Forecast_Capex_Input!CC$12:CC$286,$X617)
*(INDEX(Forecast_Capex_Input!$H$12:$H$286,$X617)=Repex),0)
*$DT617</f>
        <v>0</v>
      </c>
      <c r="EC617" s="165"/>
      <c r="ED617" s="226" t="str">
        <f t="shared" si="435"/>
        <v>N/A</v>
      </c>
      <c r="EE617" s="174" t="s">
        <v>15</v>
      </c>
    </row>
    <row r="618" spans="3:135" x14ac:dyDescent="0.2">
      <c r="C618" s="174">
        <f t="shared" si="436"/>
        <v>608</v>
      </c>
      <c r="D618" s="167" t="str" cm="1">
        <f t="array" ref="D618">IFERROR(INDEX(Forecast_Capex_Input!$D$12:$D$286,$X618),NA)</f>
        <v>N/A</v>
      </c>
      <c r="E618" s="172" t="str" cm="1">
        <f t="array" ref="E618">IF($X618=NA,NA,INDEX(Forecast_Capex_Input!$E$12:$E$286,$X618))</f>
        <v>N/A</v>
      </c>
      <c r="F618" s="167" t="str" cm="1">
        <f t="array" aca="1" ref="F618" ca="1">IFERROR(INDEX(General!$E$25:$E$26,$Y618),NA)</f>
        <v>N/A</v>
      </c>
      <c r="G618" s="167" t="str" cm="1">
        <f t="array" aca="1" ref="G618" ca="1">IFERROR(INDEX(Forecast_Capex_Input!$AI$11:$BB$11,$AA618),NA)</f>
        <v>N/A</v>
      </c>
      <c r="H618" s="189" t="str" cm="1">
        <f t="array" aca="1" ref="H618" ca="1">IFERROR(INDEX(Forecast_Capex_Input!$AI$12:$BB$286,$X618,$AA618),NA)</f>
        <v>N/A</v>
      </c>
      <c r="I618" s="199" t="str" cm="1">
        <f t="array" ref="I618">IFERROR(INDEX(Forecast_Capex_Input!$F$12:$F$286,$X618),NA)</f>
        <v>N/A</v>
      </c>
      <c r="J618" s="199" t="str" cm="1">
        <f t="array" ref="J618">IFERROR(INDEX(Forecast_Capex_Input!G$12:G$286,$X618),NA)</f>
        <v>N/A</v>
      </c>
      <c r="K618" s="199" t="str" cm="1">
        <f t="array" ref="K618">IFERROR(INDEX(Forecast_Capex_Input!H$12:H$286,$X618),NA)</f>
        <v>N/A</v>
      </c>
      <c r="L618" s="199" t="str" cm="1">
        <f t="array" ref="L618">IFERROR(INDEX(Forecast_Capex_Input!I$12:I$286,$X618),NA)</f>
        <v>N/A</v>
      </c>
      <c r="M618" s="199" t="str" cm="1">
        <f t="array" ref="M618">IFERROR(INDEX(Forecast_Capex_Input!J$12:J$286,$X618),NA)</f>
        <v>N/A</v>
      </c>
      <c r="N618" s="199" t="str" cm="1">
        <f t="array" ref="N618">IFERROR(INDEX(Forecast_Capex_Input!K$12:K$286,$X618),NA)</f>
        <v>N/A</v>
      </c>
      <c r="O618" s="199" t="str" cm="1">
        <f t="array" ref="O618">IFERROR(INDEX(Forecast_Capex_Input!L$12:L$286,$X618),NA)</f>
        <v>N/A</v>
      </c>
      <c r="P618" s="199" t="str" cm="1">
        <f t="array" ref="P618">IFERROR(INDEX(Forecast_Capex_Input!M$12:M$286,$X618),NA)</f>
        <v>N/A</v>
      </c>
      <c r="Q618" s="172" t="str" cm="1">
        <f t="array" ref="Q618">IFERROR(INDEX(Forecast_Capex_Input!N$12:N$286,$X618),NA)</f>
        <v>N/A</v>
      </c>
      <c r="R618" s="265" cm="1">
        <f t="array" ref="R618">IFERROR(INDEX(Forecast_Capex_Input!O$12:O$286,$X618),0)</f>
        <v>0</v>
      </c>
      <c r="S618" s="172" cm="1">
        <f t="array" ref="S618">IFERROR(INDEX(Forecast_Capex_Input!P$12:P$286,$X618),0)</f>
        <v>0</v>
      </c>
      <c r="T618" s="199" t="str" cm="1">
        <f t="array" aca="1" ref="T618" ca="1">IFERROR(INDEX(General!$K$84:$K$103,$AA618),NA)</f>
        <v>N/A</v>
      </c>
      <c r="U618" s="188" cm="1">
        <f t="array" aca="1" ref="U618" ca="1">IFERROR(
IF($F618=General!$E$25,INDEX(Forecast_Capex_Input!S$12:S$286,$X618),
INDEX(Forecast_Capex_Input!T$12:T$286,$X618)),0)</f>
        <v>0</v>
      </c>
      <c r="V618" s="222" t="b">
        <f>IFERROR(INDEX(Overheads!$T$19:$T$26,MATCH($I618,Overheads!$E$19:$E$26,0)),FALSE)</f>
        <v>0</v>
      </c>
      <c r="W618" s="165"/>
      <c r="X618" s="174" t="str">
        <f>IFERROR(
IF(MATCH($C618,Forecast_Capex_Input!$CI$12:$CI$286,1)+1&gt;MAX(Forecast_Capex_Input!$C$12:$C$286),NA,
MATCH($C618,Forecast_Capex_Input!$CI$12:$CI$286,1)+1),1)</f>
        <v>N/A</v>
      </c>
      <c r="Y618" s="174" t="str" cm="1">
        <f t="array" aca="1" ref="Y618" ca="1">IFERROR(
IF(X617&lt;&gt;X618,1,
IF(COUNTIF(OFFSET(Y617,0,0,-INDEX(Forecast_Capex_Input!$CG$12:$CG$286,$X618)),Y617)=INDEX(Forecast_Capex_Input!$CG$12:$CG$286,$X618),Y617+1,Y617)),NA)</f>
        <v>N/A</v>
      </c>
      <c r="Z618" s="174" t="str" cm="1">
        <f t="array" ref="Z618">IFERROR($C618-IF($X618=1,1,INDEX(Forecast_Capex_Input!$CI$12:$CI$286,$X618-1))+1,NA)</f>
        <v>N/A</v>
      </c>
      <c r="AA618" s="174" t="str" cm="1">
        <f t="array" aca="1" ref="AA618" ca="1">IFERROR(IF(Y618=1,
INDEX(Forecast_Capex_Input!$AI$10:$BB$10,SMALL(IF(INDEX(Forecast_Capex_Input!$AI$12:$BB$286,$X618,0)&gt;0,COLUMN(Forecast_Capex_Input!$AI$10:$BB$10)-COLUMN(Forecast_Capex_Input!$AI$12)+1),ROWS(OFFSET(AA617,0,0,-$Z618)))),
OFFSET(AA617,-INDEX(Forecast_Capex_Input!$CG$12:$CG$286,$X618)+1,0)),NA)</f>
        <v>N/A</v>
      </c>
      <c r="AB618" s="174" t="str">
        <f t="shared" ca="1" si="405"/>
        <v>N/A</v>
      </c>
      <c r="AC618" s="222" t="b">
        <f t="shared" si="437"/>
        <v>0</v>
      </c>
      <c r="AD618" s="220" t="b">
        <v>0</v>
      </c>
      <c r="AE618" s="222" t="b">
        <f t="shared" si="406"/>
        <v>1</v>
      </c>
      <c r="AF618" s="165"/>
      <c r="AG618" s="215">
        <v>0</v>
      </c>
      <c r="AH618" s="215">
        <v>0</v>
      </c>
      <c r="AI618" s="215">
        <v>0</v>
      </c>
      <c r="AJ618" s="215">
        <v>0</v>
      </c>
      <c r="AK618" s="215">
        <v>0</v>
      </c>
      <c r="AL618" s="155">
        <v>0</v>
      </c>
      <c r="AM618" s="165"/>
      <c r="AN618" s="215" cm="1">
        <f t="array" aca="1" ref="AN618" ca="1">IFERROR(INDEX(General!O$33:O$34,$AB618)
*AG618,0)</f>
        <v>0</v>
      </c>
      <c r="AO618" s="215" cm="1">
        <f t="array" aca="1" ref="AO618" ca="1">IFERROR(INDEX(General!P$33:P$34,$AB618)
*AH618,0)</f>
        <v>0</v>
      </c>
      <c r="AP618" s="215" cm="1">
        <f t="array" aca="1" ref="AP618" ca="1">IFERROR(INDEX(General!Q$33:Q$34,$AB618)
*AI618,0)</f>
        <v>0</v>
      </c>
      <c r="AQ618" s="215" cm="1">
        <f t="array" aca="1" ref="AQ618" ca="1">IFERROR(INDEX(General!R$33:R$34,$AB618)
*AJ618,0)</f>
        <v>0</v>
      </c>
      <c r="AR618" s="215" cm="1">
        <f t="array" aca="1" ref="AR618" ca="1">IFERROR(INDEX(General!S$33:S$34,$AB618)
*AK618,0)</f>
        <v>0</v>
      </c>
      <c r="AS618" s="155">
        <f t="shared" ca="1" si="438"/>
        <v>0</v>
      </c>
      <c r="AT618" s="165"/>
      <c r="AU618" s="215">
        <f ca="1">IF($AE618=FALSE,AN618*Overheads!$R$24*$V618,
IFERROR(Overheads!$O$49*$V618*AN618,0)
+IFERROR(Overheads!Q$59*$V618*(AN618/Overheads!Q$68),0))</f>
        <v>0</v>
      </c>
      <c r="AV618" s="215">
        <f ca="1">IF($AE618=FALSE,AO618*Overheads!$R$24*$V618,
IFERROR(Overheads!$O$49*$V618*AO618,0)
+IFERROR(Overheads!R$59*$V618*(AO618/Overheads!R$68),0))</f>
        <v>0</v>
      </c>
      <c r="AW618" s="215">
        <f ca="1">IF($AE618=FALSE,AP618*Overheads!$R$24*$V618,
IFERROR(Overheads!$O$49*$V618*AP618,0)
+IFERROR(Overheads!S$59*$V618*(AP618/Overheads!S$68),0))</f>
        <v>0</v>
      </c>
      <c r="AX618" s="215">
        <f ca="1">IF($AE618=FALSE,AQ618*Overheads!$R$24*$V618,
IFERROR(Overheads!$O$49*$V618*AQ618,0)
+IFERROR(Overheads!T$59*$V618*(AQ618/Overheads!T$68),0))</f>
        <v>0</v>
      </c>
      <c r="AY618" s="215">
        <f ca="1">IF($AE618=FALSE,AR618*Overheads!$R$24*$V618,
IFERROR(Overheads!$O$49*$V618*AR618,0)
+IFERROR(Overheads!U$59*$V618*(AR618/Overheads!U$68),0))</f>
        <v>0</v>
      </c>
      <c r="AZ618" s="155">
        <f t="shared" ca="1" si="439"/>
        <v>0</v>
      </c>
      <c r="BA618" s="165"/>
      <c r="BB618" s="215">
        <f ca="1">IF($AE618=FALSE,AN618*Overheads!$S$25,
IFERROR(Overheads!$O$50*AN618,0)
+IFERROR(Overheads!Q$60*(AN618/Overheads!Q$66),0))</f>
        <v>0</v>
      </c>
      <c r="BC618" s="215">
        <f ca="1">IF($AE618=FALSE,AO618*Overheads!$S$25,
IFERROR(Overheads!$O$50*AO618,0)
+IFERROR(Overheads!R$60*(AO618/Overheads!R$66),0))</f>
        <v>0</v>
      </c>
      <c r="BD618" s="215">
        <f ca="1">IF($AE618=FALSE,AP618*Overheads!$S$25,
IFERROR(Overheads!$O$50*AP618,0)
+IFERROR(Overheads!S$60*(AP618/Overheads!S$66),0))</f>
        <v>0</v>
      </c>
      <c r="BE618" s="215">
        <f ca="1">IF($AE618=FALSE,AQ618*Overheads!$S$25,
IFERROR(Overheads!$O$50*AQ618,0)
+IFERROR(Overheads!T$60*(AQ618/Overheads!T$66),0))</f>
        <v>0</v>
      </c>
      <c r="BF618" s="215">
        <f ca="1">IF($AE618=FALSE,AR618*Overheads!$S$25,
IFERROR(Overheads!$O$50*AR618,0)
+IFERROR(Overheads!U$60*(AR618/Overheads!U$66),0))</f>
        <v>0</v>
      </c>
      <c r="BG618" s="155">
        <f t="shared" ca="1" si="440"/>
        <v>0</v>
      </c>
      <c r="BH618" s="165"/>
      <c r="BI618" s="215">
        <f t="shared" ca="1" si="441"/>
        <v>0</v>
      </c>
      <c r="BJ618" s="215">
        <f t="shared" ca="1" si="407"/>
        <v>0</v>
      </c>
      <c r="BK618" s="215">
        <f t="shared" ca="1" si="408"/>
        <v>0</v>
      </c>
      <c r="BL618" s="215">
        <f t="shared" ca="1" si="409"/>
        <v>0</v>
      </c>
      <c r="BM618" s="215">
        <f t="shared" ca="1" si="410"/>
        <v>0</v>
      </c>
      <c r="BN618" s="155">
        <f t="shared" ca="1" si="442"/>
        <v>0</v>
      </c>
      <c r="BO618" s="165"/>
      <c r="BP618" s="187" cm="1">
        <f t="array" ref="BP618">IFERROR(IF($X618=$X617,BP617,INDEX(Forecast_Capex_Input!AC$12:AC$286,$X618)),0)</f>
        <v>0</v>
      </c>
      <c r="BQ618" s="187" cm="1">
        <f t="array" ref="BQ618">IFERROR(IF($X618=$X617,BQ617,INDEX(Forecast_Capex_Input!AD$12:AD$286,$X618)),0)</f>
        <v>0</v>
      </c>
      <c r="BR618" s="187" cm="1">
        <f t="array" ref="BR618">IFERROR(IF($X618=$X617,BR617,INDEX(Forecast_Capex_Input!AE$12:AE$286,$X618)),0)</f>
        <v>0</v>
      </c>
      <c r="BS618" s="187" cm="1">
        <f t="array" ref="BS618">IFERROR(IF($X618=$X617,BS617,INDEX(Forecast_Capex_Input!AF$12:AF$286,$X618)),0)</f>
        <v>0</v>
      </c>
      <c r="BT618" s="187" cm="1">
        <f t="array" ref="BT618">IFERROR(IF($X618=$X617,BT617,INDEX(Forecast_Capex_Input!AG$12:AG$286,$X618)),0)</f>
        <v>0</v>
      </c>
      <c r="BU618" s="165"/>
      <c r="BV618" s="215">
        <f t="shared" si="411"/>
        <v>0</v>
      </c>
      <c r="BW618" s="215">
        <f t="shared" si="412"/>
        <v>0</v>
      </c>
      <c r="BX618" s="215">
        <f t="shared" si="413"/>
        <v>0</v>
      </c>
      <c r="BY618" s="215">
        <f t="shared" si="414"/>
        <v>0</v>
      </c>
      <c r="BZ618" s="215">
        <f t="shared" si="415"/>
        <v>0</v>
      </c>
      <c r="CA618" s="155">
        <f t="shared" si="443"/>
        <v>0</v>
      </c>
      <c r="CB618" s="165"/>
      <c r="CC618" s="215">
        <f t="shared" si="416"/>
        <v>0</v>
      </c>
      <c r="CD618" s="215">
        <f t="shared" si="417"/>
        <v>0</v>
      </c>
      <c r="CE618" s="215">
        <f t="shared" si="418"/>
        <v>0</v>
      </c>
      <c r="CF618" s="215">
        <f t="shared" si="419"/>
        <v>0</v>
      </c>
      <c r="CG618" s="215">
        <f t="shared" si="420"/>
        <v>0</v>
      </c>
      <c r="CH618" s="155">
        <f t="shared" si="444"/>
        <v>0</v>
      </c>
      <c r="CI618" s="165"/>
      <c r="CJ618" s="215">
        <f t="shared" si="421"/>
        <v>0</v>
      </c>
      <c r="CK618" s="215">
        <f t="shared" si="422"/>
        <v>0</v>
      </c>
      <c r="CL618" s="215">
        <f t="shared" si="423"/>
        <v>0</v>
      </c>
      <c r="CM618" s="215">
        <f t="shared" si="424"/>
        <v>0</v>
      </c>
      <c r="CN618" s="215">
        <f t="shared" si="425"/>
        <v>0</v>
      </c>
      <c r="CO618" s="155">
        <f t="shared" si="445"/>
        <v>0</v>
      </c>
      <c r="CP618" s="165"/>
      <c r="CQ618" s="223">
        <f t="shared" si="426"/>
        <v>0</v>
      </c>
      <c r="CR618" s="223">
        <f t="shared" si="427"/>
        <v>0</v>
      </c>
      <c r="CS618" s="223">
        <f t="shared" si="428"/>
        <v>0</v>
      </c>
      <c r="CT618" s="223">
        <f t="shared" si="429"/>
        <v>0</v>
      </c>
      <c r="CU618" s="223">
        <f t="shared" si="430"/>
        <v>0</v>
      </c>
      <c r="CV618" s="155">
        <f t="shared" si="446"/>
        <v>0</v>
      </c>
      <c r="CW618" s="165"/>
      <c r="CX618" s="215">
        <f t="shared" si="447"/>
        <v>0</v>
      </c>
      <c r="CY618" s="215">
        <f t="shared" si="431"/>
        <v>0</v>
      </c>
      <c r="CZ618" s="215">
        <f t="shared" si="432"/>
        <v>0</v>
      </c>
      <c r="DA618" s="215">
        <f t="shared" si="433"/>
        <v>0</v>
      </c>
      <c r="DB618" s="215">
        <f t="shared" si="434"/>
        <v>0</v>
      </c>
      <c r="DC618" s="155">
        <f t="shared" si="448"/>
        <v>0</v>
      </c>
      <c r="DD618" s="165"/>
      <c r="DE618" s="188" t="b" cm="1">
        <f t="array" aca="1" ref="DE618" ca="1">OR($G618=Forecast_Capex_Input!$BF$8:$BF$10)</f>
        <v>0</v>
      </c>
      <c r="DF618" s="188" cm="1">
        <f t="array" aca="1" ref="DF618" ca="1">IFERROR(INDEX(Forecast_Capex_Input!BG$12:BG$286,$X618)
*(INDEX(Forecast_Capex_Input!$H$12:$H$286,$X618)=Repex),0)
*$DE618</f>
        <v>0</v>
      </c>
      <c r="DG618" s="188" cm="1">
        <f t="array" aca="1" ref="DG618" ca="1">IFERROR(INDEX(Forecast_Capex_Input!BH$12:BH$286,$X618)
*(INDEX(Forecast_Capex_Input!$H$12:$H$286,$X618)=Repex),0)
*$DE618</f>
        <v>0</v>
      </c>
      <c r="DH618" s="188" cm="1">
        <f t="array" aca="1" ref="DH618" ca="1">IFERROR(INDEX(Forecast_Capex_Input!BI$12:BI$286,$X618)
*(INDEX(Forecast_Capex_Input!$H$12:$H$286,$X618)=Repex),0)
*$DE618</f>
        <v>0</v>
      </c>
      <c r="DI618" s="188" cm="1">
        <f t="array" aca="1" ref="DI618" ca="1">IFERROR(INDEX(Forecast_Capex_Input!BJ$12:BJ$286,$X618)
*(INDEX(Forecast_Capex_Input!$H$12:$H$286,$X618)=Repex),0)
*$DE618</f>
        <v>0</v>
      </c>
      <c r="DJ618" s="188" cm="1">
        <f t="array" aca="1" ref="DJ618" ca="1">IFERROR(INDEX(Forecast_Capex_Input!BK$12:BK$286,$X618)
*(INDEX(Forecast_Capex_Input!$H$12:$H$286,$X618)=Repex),0)
*$DE618</f>
        <v>0</v>
      </c>
      <c r="DK618" s="188" cm="1">
        <f t="array" aca="1" ref="DK618" ca="1">IFERROR(INDEX(Forecast_Capex_Input!BL$12:BL$286,$X618)
*(INDEX(Forecast_Capex_Input!$H$12:$H$286,$X618)=Repex),0)
*$DE618</f>
        <v>0</v>
      </c>
      <c r="DL618" s="165"/>
      <c r="DM618" s="188" t="b" cm="1">
        <f t="array" aca="1" ref="DM618" ca="1">OR($G618=Forecast_Capex_Input!$BN$8:$BN$9)</f>
        <v>0</v>
      </c>
      <c r="DN618" s="188" cm="1">
        <f t="array" aca="1" ref="DN618" ca="1">IFERROR(INDEX(Forecast_Capex_Input!BO$12:BO$286,$X618)
*(INDEX(Forecast_Capex_Input!$H$12:$H$286,$X618)=Repex),0)
*$DM618</f>
        <v>0</v>
      </c>
      <c r="DO618" s="188" cm="1">
        <f t="array" aca="1" ref="DO618" ca="1">IFERROR(INDEX(Forecast_Capex_Input!BP$12:BP$286,$X618)
*(INDEX(Forecast_Capex_Input!$H$12:$H$286,$X618)=Repex),0)
*$DM618</f>
        <v>0</v>
      </c>
      <c r="DP618" s="188" cm="1">
        <f t="array" aca="1" ref="DP618" ca="1">IFERROR(INDEX(Forecast_Capex_Input!BQ$12:BQ$286,$X618)
*(INDEX(Forecast_Capex_Input!$H$12:$H$286,$X618)=Repex),0)
*$DM618</f>
        <v>0</v>
      </c>
      <c r="DQ618" s="188" cm="1">
        <f t="array" aca="1" ref="DQ618" ca="1">IFERROR(INDEX(Forecast_Capex_Input!BR$12:BR$286,$X618)
*(INDEX(Forecast_Capex_Input!$H$12:$H$286,$X618)=Repex),0)
*$DM618</f>
        <v>0</v>
      </c>
      <c r="DR618" s="188" cm="1">
        <f t="array" aca="1" ref="DR618" ca="1">IFERROR(INDEX(Forecast_Capex_Input!BS$12:BS$286,$X618)
*(INDEX(Forecast_Capex_Input!$H$12:$H$286,$X618)=Repex),0)
*$DM618</f>
        <v>0</v>
      </c>
      <c r="DS618" s="165"/>
      <c r="DT618" s="188" t="b" cm="1">
        <f t="array" aca="1" ref="DT618" ca="1">OR($G618=Forecast_Capex_Input!$BU$8:$BU$10)</f>
        <v>0</v>
      </c>
      <c r="DU618" s="188" cm="1">
        <f t="array" aca="1" ref="DU618" ca="1">IFERROR(INDEX(Forecast_Capex_Input!BV$12:BV$286,$X618)
*(INDEX(Forecast_Capex_Input!$H$12:$H$286,$X618)=Repex),0)
*$DT618</f>
        <v>0</v>
      </c>
      <c r="DV618" s="188" cm="1">
        <f t="array" aca="1" ref="DV618" ca="1">IFERROR(INDEX(Forecast_Capex_Input!BW$12:BW$286,$X618)
*(INDEX(Forecast_Capex_Input!$H$12:$H$286,$X618)=Repex),0)
*$DT618</f>
        <v>0</v>
      </c>
      <c r="DW618" s="188" cm="1">
        <f t="array" aca="1" ref="DW618" ca="1">IFERROR(INDEX(Forecast_Capex_Input!BX$12:BX$286,$X618)
*(INDEX(Forecast_Capex_Input!$H$12:$H$286,$X618)=Repex),0)
*$DT618</f>
        <v>0</v>
      </c>
      <c r="DX618" s="188" cm="1">
        <f t="array" aca="1" ref="DX618" ca="1">IFERROR(INDEX(Forecast_Capex_Input!BY$12:BY$286,$X618)
*(INDEX(Forecast_Capex_Input!$H$12:$H$286,$X618)=Repex),0)
*$DT618</f>
        <v>0</v>
      </c>
      <c r="DY618" s="188" cm="1">
        <f t="array" aca="1" ref="DY618" ca="1">IFERROR(INDEX(Forecast_Capex_Input!BZ$12:BZ$286,$X618)
*(INDEX(Forecast_Capex_Input!$H$12:$H$286,$X618)=Repex),0)
*$DT618</f>
        <v>0</v>
      </c>
      <c r="DZ618" s="188" cm="1">
        <f t="array" aca="1" ref="DZ618" ca="1">IFERROR(INDEX(Forecast_Capex_Input!CA$12:CA$286,$X618)
*(INDEX(Forecast_Capex_Input!$H$12:$H$286,$X618)=Repex),0)
*$DT618</f>
        <v>0</v>
      </c>
      <c r="EA618" s="188" cm="1">
        <f t="array" aca="1" ref="EA618" ca="1">IFERROR(INDEX(Forecast_Capex_Input!CB$12:CB$286,$X618)
*(INDEX(Forecast_Capex_Input!$H$12:$H$286,$X618)=Repex),0)
*$DT618</f>
        <v>0</v>
      </c>
      <c r="EB618" s="188" cm="1">
        <f t="array" aca="1" ref="EB618" ca="1">IFERROR(INDEX(Forecast_Capex_Input!CC$12:CC$286,$X618)
*(INDEX(Forecast_Capex_Input!$H$12:$H$286,$X618)=Repex),0)
*$DT618</f>
        <v>0</v>
      </c>
      <c r="EC618" s="165"/>
      <c r="ED618" s="226" t="str">
        <f t="shared" si="435"/>
        <v>N/A</v>
      </c>
      <c r="EE618" s="174" t="s">
        <v>15</v>
      </c>
    </row>
    <row r="619" spans="3:135" x14ac:dyDescent="0.2">
      <c r="C619" s="174">
        <f t="shared" si="436"/>
        <v>609</v>
      </c>
      <c r="D619" s="167" t="str" cm="1">
        <f t="array" ref="D619">IFERROR(INDEX(Forecast_Capex_Input!$D$12:$D$286,$X619),NA)</f>
        <v>N/A</v>
      </c>
      <c r="E619" s="172" t="str" cm="1">
        <f t="array" ref="E619">IF($X619=NA,NA,INDEX(Forecast_Capex_Input!$E$12:$E$286,$X619))</f>
        <v>N/A</v>
      </c>
      <c r="F619" s="167" t="str" cm="1">
        <f t="array" aca="1" ref="F619" ca="1">IFERROR(INDEX(General!$E$25:$E$26,$Y619),NA)</f>
        <v>N/A</v>
      </c>
      <c r="G619" s="167" t="str" cm="1">
        <f t="array" aca="1" ref="G619" ca="1">IFERROR(INDEX(Forecast_Capex_Input!$AI$11:$BB$11,$AA619),NA)</f>
        <v>N/A</v>
      </c>
      <c r="H619" s="189" t="str" cm="1">
        <f t="array" aca="1" ref="H619" ca="1">IFERROR(INDEX(Forecast_Capex_Input!$AI$12:$BB$286,$X619,$AA619),NA)</f>
        <v>N/A</v>
      </c>
      <c r="I619" s="199" t="str" cm="1">
        <f t="array" ref="I619">IFERROR(INDEX(Forecast_Capex_Input!$F$12:$F$286,$X619),NA)</f>
        <v>N/A</v>
      </c>
      <c r="J619" s="199" t="str" cm="1">
        <f t="array" ref="J619">IFERROR(INDEX(Forecast_Capex_Input!G$12:G$286,$X619),NA)</f>
        <v>N/A</v>
      </c>
      <c r="K619" s="199" t="str" cm="1">
        <f t="array" ref="K619">IFERROR(INDEX(Forecast_Capex_Input!H$12:H$286,$X619),NA)</f>
        <v>N/A</v>
      </c>
      <c r="L619" s="199" t="str" cm="1">
        <f t="array" ref="L619">IFERROR(INDEX(Forecast_Capex_Input!I$12:I$286,$X619),NA)</f>
        <v>N/A</v>
      </c>
      <c r="M619" s="199" t="str" cm="1">
        <f t="array" ref="M619">IFERROR(INDEX(Forecast_Capex_Input!J$12:J$286,$X619),NA)</f>
        <v>N/A</v>
      </c>
      <c r="N619" s="199" t="str" cm="1">
        <f t="array" ref="N619">IFERROR(INDEX(Forecast_Capex_Input!K$12:K$286,$X619),NA)</f>
        <v>N/A</v>
      </c>
      <c r="O619" s="199" t="str" cm="1">
        <f t="array" ref="O619">IFERROR(INDEX(Forecast_Capex_Input!L$12:L$286,$X619),NA)</f>
        <v>N/A</v>
      </c>
      <c r="P619" s="199" t="str" cm="1">
        <f t="array" ref="P619">IFERROR(INDEX(Forecast_Capex_Input!M$12:M$286,$X619),NA)</f>
        <v>N/A</v>
      </c>
      <c r="Q619" s="172" t="str" cm="1">
        <f t="array" ref="Q619">IFERROR(INDEX(Forecast_Capex_Input!N$12:N$286,$X619),NA)</f>
        <v>N/A</v>
      </c>
      <c r="R619" s="265" cm="1">
        <f t="array" ref="R619">IFERROR(INDEX(Forecast_Capex_Input!O$12:O$286,$X619),0)</f>
        <v>0</v>
      </c>
      <c r="S619" s="172" cm="1">
        <f t="array" ref="S619">IFERROR(INDEX(Forecast_Capex_Input!P$12:P$286,$X619),0)</f>
        <v>0</v>
      </c>
      <c r="T619" s="199" t="str" cm="1">
        <f t="array" aca="1" ref="T619" ca="1">IFERROR(INDEX(General!$K$84:$K$103,$AA619),NA)</f>
        <v>N/A</v>
      </c>
      <c r="U619" s="188" cm="1">
        <f t="array" aca="1" ref="U619" ca="1">IFERROR(
IF($F619=General!$E$25,INDEX(Forecast_Capex_Input!S$12:S$286,$X619),
INDEX(Forecast_Capex_Input!T$12:T$286,$X619)),0)</f>
        <v>0</v>
      </c>
      <c r="V619" s="222" t="b">
        <f>IFERROR(INDEX(Overheads!$T$19:$T$26,MATCH($I619,Overheads!$E$19:$E$26,0)),FALSE)</f>
        <v>0</v>
      </c>
      <c r="W619" s="165"/>
      <c r="X619" s="174" t="str">
        <f>IFERROR(
IF(MATCH($C619,Forecast_Capex_Input!$CI$12:$CI$286,1)+1&gt;MAX(Forecast_Capex_Input!$C$12:$C$286),NA,
MATCH($C619,Forecast_Capex_Input!$CI$12:$CI$286,1)+1),1)</f>
        <v>N/A</v>
      </c>
      <c r="Y619" s="174" t="str" cm="1">
        <f t="array" aca="1" ref="Y619" ca="1">IFERROR(
IF(X618&lt;&gt;X619,1,
IF(COUNTIF(OFFSET(Y618,0,0,-INDEX(Forecast_Capex_Input!$CG$12:$CG$286,$X619)),Y618)=INDEX(Forecast_Capex_Input!$CG$12:$CG$286,$X619),Y618+1,Y618)),NA)</f>
        <v>N/A</v>
      </c>
      <c r="Z619" s="174" t="str" cm="1">
        <f t="array" ref="Z619">IFERROR($C619-IF($X619=1,1,INDEX(Forecast_Capex_Input!$CI$12:$CI$286,$X619-1))+1,NA)</f>
        <v>N/A</v>
      </c>
      <c r="AA619" s="174" t="str" cm="1">
        <f t="array" aca="1" ref="AA619" ca="1">IFERROR(IF(Y619=1,
INDEX(Forecast_Capex_Input!$AI$10:$BB$10,SMALL(IF(INDEX(Forecast_Capex_Input!$AI$12:$BB$286,$X619,0)&gt;0,COLUMN(Forecast_Capex_Input!$AI$10:$BB$10)-COLUMN(Forecast_Capex_Input!$AI$12)+1),ROWS(OFFSET(AA618,0,0,-$Z619)))),
OFFSET(AA618,-INDEX(Forecast_Capex_Input!$CG$12:$CG$286,$X619)+1,0)),NA)</f>
        <v>N/A</v>
      </c>
      <c r="AB619" s="174" t="str">
        <f t="shared" ca="1" si="405"/>
        <v>N/A</v>
      </c>
      <c r="AC619" s="222" t="b">
        <f t="shared" si="437"/>
        <v>0</v>
      </c>
      <c r="AD619" s="220" t="b">
        <v>0</v>
      </c>
      <c r="AE619" s="222" t="b">
        <f t="shared" si="406"/>
        <v>1</v>
      </c>
      <c r="AF619" s="165"/>
      <c r="AG619" s="215">
        <v>0</v>
      </c>
      <c r="AH619" s="215">
        <v>0</v>
      </c>
      <c r="AI619" s="215">
        <v>0</v>
      </c>
      <c r="AJ619" s="215">
        <v>0</v>
      </c>
      <c r="AK619" s="215">
        <v>0</v>
      </c>
      <c r="AL619" s="155">
        <v>0</v>
      </c>
      <c r="AM619" s="165"/>
      <c r="AN619" s="215" cm="1">
        <f t="array" aca="1" ref="AN619" ca="1">IFERROR(INDEX(General!O$33:O$34,$AB619)
*AG619,0)</f>
        <v>0</v>
      </c>
      <c r="AO619" s="215" cm="1">
        <f t="array" aca="1" ref="AO619" ca="1">IFERROR(INDEX(General!P$33:P$34,$AB619)
*AH619,0)</f>
        <v>0</v>
      </c>
      <c r="AP619" s="215" cm="1">
        <f t="array" aca="1" ref="AP619" ca="1">IFERROR(INDEX(General!Q$33:Q$34,$AB619)
*AI619,0)</f>
        <v>0</v>
      </c>
      <c r="AQ619" s="215" cm="1">
        <f t="array" aca="1" ref="AQ619" ca="1">IFERROR(INDEX(General!R$33:R$34,$AB619)
*AJ619,0)</f>
        <v>0</v>
      </c>
      <c r="AR619" s="215" cm="1">
        <f t="array" aca="1" ref="AR619" ca="1">IFERROR(INDEX(General!S$33:S$34,$AB619)
*AK619,0)</f>
        <v>0</v>
      </c>
      <c r="AS619" s="155">
        <f t="shared" ca="1" si="438"/>
        <v>0</v>
      </c>
      <c r="AT619" s="165"/>
      <c r="AU619" s="215">
        <f ca="1">IF($AE619=FALSE,AN619*Overheads!$R$24*$V619,
IFERROR(Overheads!$O$49*$V619*AN619,0)
+IFERROR(Overheads!Q$59*$V619*(AN619/Overheads!Q$68),0))</f>
        <v>0</v>
      </c>
      <c r="AV619" s="215">
        <f ca="1">IF($AE619=FALSE,AO619*Overheads!$R$24*$V619,
IFERROR(Overheads!$O$49*$V619*AO619,0)
+IFERROR(Overheads!R$59*$V619*(AO619/Overheads!R$68),0))</f>
        <v>0</v>
      </c>
      <c r="AW619" s="215">
        <f ca="1">IF($AE619=FALSE,AP619*Overheads!$R$24*$V619,
IFERROR(Overheads!$O$49*$V619*AP619,0)
+IFERROR(Overheads!S$59*$V619*(AP619/Overheads!S$68),0))</f>
        <v>0</v>
      </c>
      <c r="AX619" s="215">
        <f ca="1">IF($AE619=FALSE,AQ619*Overheads!$R$24*$V619,
IFERROR(Overheads!$O$49*$V619*AQ619,0)
+IFERROR(Overheads!T$59*$V619*(AQ619/Overheads!T$68),0))</f>
        <v>0</v>
      </c>
      <c r="AY619" s="215">
        <f ca="1">IF($AE619=FALSE,AR619*Overheads!$R$24*$V619,
IFERROR(Overheads!$O$49*$V619*AR619,0)
+IFERROR(Overheads!U$59*$V619*(AR619/Overheads!U$68),0))</f>
        <v>0</v>
      </c>
      <c r="AZ619" s="155">
        <f t="shared" ca="1" si="439"/>
        <v>0</v>
      </c>
      <c r="BA619" s="165"/>
      <c r="BB619" s="215">
        <f ca="1">IF($AE619=FALSE,AN619*Overheads!$S$25,
IFERROR(Overheads!$O$50*AN619,0)
+IFERROR(Overheads!Q$60*(AN619/Overheads!Q$66),0))</f>
        <v>0</v>
      </c>
      <c r="BC619" s="215">
        <f ca="1">IF($AE619=FALSE,AO619*Overheads!$S$25,
IFERROR(Overheads!$O$50*AO619,0)
+IFERROR(Overheads!R$60*(AO619/Overheads!R$66),0))</f>
        <v>0</v>
      </c>
      <c r="BD619" s="215">
        <f ca="1">IF($AE619=FALSE,AP619*Overheads!$S$25,
IFERROR(Overheads!$O$50*AP619,0)
+IFERROR(Overheads!S$60*(AP619/Overheads!S$66),0))</f>
        <v>0</v>
      </c>
      <c r="BE619" s="215">
        <f ca="1">IF($AE619=FALSE,AQ619*Overheads!$S$25,
IFERROR(Overheads!$O$50*AQ619,0)
+IFERROR(Overheads!T$60*(AQ619/Overheads!T$66),0))</f>
        <v>0</v>
      </c>
      <c r="BF619" s="215">
        <f ca="1">IF($AE619=FALSE,AR619*Overheads!$S$25,
IFERROR(Overheads!$O$50*AR619,0)
+IFERROR(Overheads!U$60*(AR619/Overheads!U$66),0))</f>
        <v>0</v>
      </c>
      <c r="BG619" s="155">
        <f t="shared" ca="1" si="440"/>
        <v>0</v>
      </c>
      <c r="BH619" s="165"/>
      <c r="BI619" s="215">
        <f t="shared" ca="1" si="441"/>
        <v>0</v>
      </c>
      <c r="BJ619" s="215">
        <f t="shared" ca="1" si="407"/>
        <v>0</v>
      </c>
      <c r="BK619" s="215">
        <f t="shared" ca="1" si="408"/>
        <v>0</v>
      </c>
      <c r="BL619" s="215">
        <f t="shared" ca="1" si="409"/>
        <v>0</v>
      </c>
      <c r="BM619" s="215">
        <f t="shared" ca="1" si="410"/>
        <v>0</v>
      </c>
      <c r="BN619" s="155">
        <f t="shared" ca="1" si="442"/>
        <v>0</v>
      </c>
      <c r="BO619" s="165"/>
      <c r="BP619" s="187" cm="1">
        <f t="array" ref="BP619">IFERROR(IF($X619=$X618,BP618,INDEX(Forecast_Capex_Input!AC$12:AC$286,$X619)),0)</f>
        <v>0</v>
      </c>
      <c r="BQ619" s="187" cm="1">
        <f t="array" ref="BQ619">IFERROR(IF($X619=$X618,BQ618,INDEX(Forecast_Capex_Input!AD$12:AD$286,$X619)),0)</f>
        <v>0</v>
      </c>
      <c r="BR619" s="187" cm="1">
        <f t="array" ref="BR619">IFERROR(IF($X619=$X618,BR618,INDEX(Forecast_Capex_Input!AE$12:AE$286,$X619)),0)</f>
        <v>0</v>
      </c>
      <c r="BS619" s="187" cm="1">
        <f t="array" ref="BS619">IFERROR(IF($X619=$X618,BS618,INDEX(Forecast_Capex_Input!AF$12:AF$286,$X619)),0)</f>
        <v>0</v>
      </c>
      <c r="BT619" s="187" cm="1">
        <f t="array" ref="BT619">IFERROR(IF($X619=$X618,BT618,INDEX(Forecast_Capex_Input!AG$12:AG$286,$X619)),0)</f>
        <v>0</v>
      </c>
      <c r="BU619" s="165"/>
      <c r="BV619" s="215">
        <f t="shared" si="411"/>
        <v>0</v>
      </c>
      <c r="BW619" s="215">
        <f t="shared" si="412"/>
        <v>0</v>
      </c>
      <c r="BX619" s="215">
        <f t="shared" si="413"/>
        <v>0</v>
      </c>
      <c r="BY619" s="215">
        <f t="shared" si="414"/>
        <v>0</v>
      </c>
      <c r="BZ619" s="215">
        <f t="shared" si="415"/>
        <v>0</v>
      </c>
      <c r="CA619" s="155">
        <f t="shared" si="443"/>
        <v>0</v>
      </c>
      <c r="CB619" s="165"/>
      <c r="CC619" s="215">
        <f t="shared" si="416"/>
        <v>0</v>
      </c>
      <c r="CD619" s="215">
        <f t="shared" si="417"/>
        <v>0</v>
      </c>
      <c r="CE619" s="215">
        <f t="shared" si="418"/>
        <v>0</v>
      </c>
      <c r="CF619" s="215">
        <f t="shared" si="419"/>
        <v>0</v>
      </c>
      <c r="CG619" s="215">
        <f t="shared" si="420"/>
        <v>0</v>
      </c>
      <c r="CH619" s="155">
        <f t="shared" si="444"/>
        <v>0</v>
      </c>
      <c r="CI619" s="165"/>
      <c r="CJ619" s="215">
        <f t="shared" si="421"/>
        <v>0</v>
      </c>
      <c r="CK619" s="215">
        <f t="shared" si="422"/>
        <v>0</v>
      </c>
      <c r="CL619" s="215">
        <f t="shared" si="423"/>
        <v>0</v>
      </c>
      <c r="CM619" s="215">
        <f t="shared" si="424"/>
        <v>0</v>
      </c>
      <c r="CN619" s="215">
        <f t="shared" si="425"/>
        <v>0</v>
      </c>
      <c r="CO619" s="155">
        <f t="shared" si="445"/>
        <v>0</v>
      </c>
      <c r="CP619" s="165"/>
      <c r="CQ619" s="223">
        <f t="shared" si="426"/>
        <v>0</v>
      </c>
      <c r="CR619" s="223">
        <f t="shared" si="427"/>
        <v>0</v>
      </c>
      <c r="CS619" s="223">
        <f t="shared" si="428"/>
        <v>0</v>
      </c>
      <c r="CT619" s="223">
        <f t="shared" si="429"/>
        <v>0</v>
      </c>
      <c r="CU619" s="223">
        <f t="shared" si="430"/>
        <v>0</v>
      </c>
      <c r="CV619" s="155">
        <f t="shared" si="446"/>
        <v>0</v>
      </c>
      <c r="CW619" s="165"/>
      <c r="CX619" s="215">
        <f t="shared" si="447"/>
        <v>0</v>
      </c>
      <c r="CY619" s="215">
        <f t="shared" si="431"/>
        <v>0</v>
      </c>
      <c r="CZ619" s="215">
        <f t="shared" si="432"/>
        <v>0</v>
      </c>
      <c r="DA619" s="215">
        <f t="shared" si="433"/>
        <v>0</v>
      </c>
      <c r="DB619" s="215">
        <f t="shared" si="434"/>
        <v>0</v>
      </c>
      <c r="DC619" s="155">
        <f t="shared" si="448"/>
        <v>0</v>
      </c>
      <c r="DD619" s="165"/>
      <c r="DE619" s="188" t="b" cm="1">
        <f t="array" aca="1" ref="DE619" ca="1">OR($G619=Forecast_Capex_Input!$BF$8:$BF$10)</f>
        <v>0</v>
      </c>
      <c r="DF619" s="188" cm="1">
        <f t="array" aca="1" ref="DF619" ca="1">IFERROR(INDEX(Forecast_Capex_Input!BG$12:BG$286,$X619)
*(INDEX(Forecast_Capex_Input!$H$12:$H$286,$X619)=Repex),0)
*$DE619</f>
        <v>0</v>
      </c>
      <c r="DG619" s="188" cm="1">
        <f t="array" aca="1" ref="DG619" ca="1">IFERROR(INDEX(Forecast_Capex_Input!BH$12:BH$286,$X619)
*(INDEX(Forecast_Capex_Input!$H$12:$H$286,$X619)=Repex),0)
*$DE619</f>
        <v>0</v>
      </c>
      <c r="DH619" s="188" cm="1">
        <f t="array" aca="1" ref="DH619" ca="1">IFERROR(INDEX(Forecast_Capex_Input!BI$12:BI$286,$X619)
*(INDEX(Forecast_Capex_Input!$H$12:$H$286,$X619)=Repex),0)
*$DE619</f>
        <v>0</v>
      </c>
      <c r="DI619" s="188" cm="1">
        <f t="array" aca="1" ref="DI619" ca="1">IFERROR(INDEX(Forecast_Capex_Input!BJ$12:BJ$286,$X619)
*(INDEX(Forecast_Capex_Input!$H$12:$H$286,$X619)=Repex),0)
*$DE619</f>
        <v>0</v>
      </c>
      <c r="DJ619" s="188" cm="1">
        <f t="array" aca="1" ref="DJ619" ca="1">IFERROR(INDEX(Forecast_Capex_Input!BK$12:BK$286,$X619)
*(INDEX(Forecast_Capex_Input!$H$12:$H$286,$X619)=Repex),0)
*$DE619</f>
        <v>0</v>
      </c>
      <c r="DK619" s="188" cm="1">
        <f t="array" aca="1" ref="DK619" ca="1">IFERROR(INDEX(Forecast_Capex_Input!BL$12:BL$286,$X619)
*(INDEX(Forecast_Capex_Input!$H$12:$H$286,$X619)=Repex),0)
*$DE619</f>
        <v>0</v>
      </c>
      <c r="DL619" s="165"/>
      <c r="DM619" s="188" t="b" cm="1">
        <f t="array" aca="1" ref="DM619" ca="1">OR($G619=Forecast_Capex_Input!$BN$8:$BN$9)</f>
        <v>0</v>
      </c>
      <c r="DN619" s="188" cm="1">
        <f t="array" aca="1" ref="DN619" ca="1">IFERROR(INDEX(Forecast_Capex_Input!BO$12:BO$286,$X619)
*(INDEX(Forecast_Capex_Input!$H$12:$H$286,$X619)=Repex),0)
*$DM619</f>
        <v>0</v>
      </c>
      <c r="DO619" s="188" cm="1">
        <f t="array" aca="1" ref="DO619" ca="1">IFERROR(INDEX(Forecast_Capex_Input!BP$12:BP$286,$X619)
*(INDEX(Forecast_Capex_Input!$H$12:$H$286,$X619)=Repex),0)
*$DM619</f>
        <v>0</v>
      </c>
      <c r="DP619" s="188" cm="1">
        <f t="array" aca="1" ref="DP619" ca="1">IFERROR(INDEX(Forecast_Capex_Input!BQ$12:BQ$286,$X619)
*(INDEX(Forecast_Capex_Input!$H$12:$H$286,$X619)=Repex),0)
*$DM619</f>
        <v>0</v>
      </c>
      <c r="DQ619" s="188" cm="1">
        <f t="array" aca="1" ref="DQ619" ca="1">IFERROR(INDEX(Forecast_Capex_Input!BR$12:BR$286,$X619)
*(INDEX(Forecast_Capex_Input!$H$12:$H$286,$X619)=Repex),0)
*$DM619</f>
        <v>0</v>
      </c>
      <c r="DR619" s="188" cm="1">
        <f t="array" aca="1" ref="DR619" ca="1">IFERROR(INDEX(Forecast_Capex_Input!BS$12:BS$286,$X619)
*(INDEX(Forecast_Capex_Input!$H$12:$H$286,$X619)=Repex),0)
*$DM619</f>
        <v>0</v>
      </c>
      <c r="DS619" s="165"/>
      <c r="DT619" s="188" t="b" cm="1">
        <f t="array" aca="1" ref="DT619" ca="1">OR($G619=Forecast_Capex_Input!$BU$8:$BU$10)</f>
        <v>0</v>
      </c>
      <c r="DU619" s="188" cm="1">
        <f t="array" aca="1" ref="DU619" ca="1">IFERROR(INDEX(Forecast_Capex_Input!BV$12:BV$286,$X619)
*(INDEX(Forecast_Capex_Input!$H$12:$H$286,$X619)=Repex),0)
*$DT619</f>
        <v>0</v>
      </c>
      <c r="DV619" s="188" cm="1">
        <f t="array" aca="1" ref="DV619" ca="1">IFERROR(INDEX(Forecast_Capex_Input!BW$12:BW$286,$X619)
*(INDEX(Forecast_Capex_Input!$H$12:$H$286,$X619)=Repex),0)
*$DT619</f>
        <v>0</v>
      </c>
      <c r="DW619" s="188" cm="1">
        <f t="array" aca="1" ref="DW619" ca="1">IFERROR(INDEX(Forecast_Capex_Input!BX$12:BX$286,$X619)
*(INDEX(Forecast_Capex_Input!$H$12:$H$286,$X619)=Repex),0)
*$DT619</f>
        <v>0</v>
      </c>
      <c r="DX619" s="188" cm="1">
        <f t="array" aca="1" ref="DX619" ca="1">IFERROR(INDEX(Forecast_Capex_Input!BY$12:BY$286,$X619)
*(INDEX(Forecast_Capex_Input!$H$12:$H$286,$X619)=Repex),0)
*$DT619</f>
        <v>0</v>
      </c>
      <c r="DY619" s="188" cm="1">
        <f t="array" aca="1" ref="DY619" ca="1">IFERROR(INDEX(Forecast_Capex_Input!BZ$12:BZ$286,$X619)
*(INDEX(Forecast_Capex_Input!$H$12:$H$286,$X619)=Repex),0)
*$DT619</f>
        <v>0</v>
      </c>
      <c r="DZ619" s="188" cm="1">
        <f t="array" aca="1" ref="DZ619" ca="1">IFERROR(INDEX(Forecast_Capex_Input!CA$12:CA$286,$X619)
*(INDEX(Forecast_Capex_Input!$H$12:$H$286,$X619)=Repex),0)
*$DT619</f>
        <v>0</v>
      </c>
      <c r="EA619" s="188" cm="1">
        <f t="array" aca="1" ref="EA619" ca="1">IFERROR(INDEX(Forecast_Capex_Input!CB$12:CB$286,$X619)
*(INDEX(Forecast_Capex_Input!$H$12:$H$286,$X619)=Repex),0)
*$DT619</f>
        <v>0</v>
      </c>
      <c r="EB619" s="188" cm="1">
        <f t="array" aca="1" ref="EB619" ca="1">IFERROR(INDEX(Forecast_Capex_Input!CC$12:CC$286,$X619)
*(INDEX(Forecast_Capex_Input!$H$12:$H$286,$X619)=Repex),0)
*$DT619</f>
        <v>0</v>
      </c>
      <c r="EC619" s="165"/>
      <c r="ED619" s="226" t="str">
        <f t="shared" si="435"/>
        <v>N/A</v>
      </c>
      <c r="EE619" s="174" t="s">
        <v>15</v>
      </c>
    </row>
    <row r="620" spans="3:135" x14ac:dyDescent="0.2">
      <c r="C620" s="174">
        <f t="shared" si="436"/>
        <v>610</v>
      </c>
      <c r="D620" s="167" t="str" cm="1">
        <f t="array" ref="D620">IFERROR(INDEX(Forecast_Capex_Input!$D$12:$D$286,$X620),NA)</f>
        <v>N/A</v>
      </c>
      <c r="E620" s="172" t="str" cm="1">
        <f t="array" ref="E620">IF($X620=NA,NA,INDEX(Forecast_Capex_Input!$E$12:$E$286,$X620))</f>
        <v>N/A</v>
      </c>
      <c r="F620" s="167" t="str" cm="1">
        <f t="array" aca="1" ref="F620" ca="1">IFERROR(INDEX(General!$E$25:$E$26,$Y620),NA)</f>
        <v>N/A</v>
      </c>
      <c r="G620" s="167" t="str" cm="1">
        <f t="array" aca="1" ref="G620" ca="1">IFERROR(INDEX(Forecast_Capex_Input!$AI$11:$BB$11,$AA620),NA)</f>
        <v>N/A</v>
      </c>
      <c r="H620" s="189" t="str" cm="1">
        <f t="array" aca="1" ref="H620" ca="1">IFERROR(INDEX(Forecast_Capex_Input!$AI$12:$BB$286,$X620,$AA620),NA)</f>
        <v>N/A</v>
      </c>
      <c r="I620" s="199" t="str" cm="1">
        <f t="array" ref="I620">IFERROR(INDEX(Forecast_Capex_Input!$F$12:$F$286,$X620),NA)</f>
        <v>N/A</v>
      </c>
      <c r="J620" s="199" t="str" cm="1">
        <f t="array" ref="J620">IFERROR(INDEX(Forecast_Capex_Input!G$12:G$286,$X620),NA)</f>
        <v>N/A</v>
      </c>
      <c r="K620" s="199" t="str" cm="1">
        <f t="array" ref="K620">IFERROR(INDEX(Forecast_Capex_Input!H$12:H$286,$X620),NA)</f>
        <v>N/A</v>
      </c>
      <c r="L620" s="199" t="str" cm="1">
        <f t="array" ref="L620">IFERROR(INDEX(Forecast_Capex_Input!I$12:I$286,$X620),NA)</f>
        <v>N/A</v>
      </c>
      <c r="M620" s="199" t="str" cm="1">
        <f t="array" ref="M620">IFERROR(INDEX(Forecast_Capex_Input!J$12:J$286,$X620),NA)</f>
        <v>N/A</v>
      </c>
      <c r="N620" s="199" t="str" cm="1">
        <f t="array" ref="N620">IFERROR(INDEX(Forecast_Capex_Input!K$12:K$286,$X620),NA)</f>
        <v>N/A</v>
      </c>
      <c r="O620" s="199" t="str" cm="1">
        <f t="array" ref="O620">IFERROR(INDEX(Forecast_Capex_Input!L$12:L$286,$X620),NA)</f>
        <v>N/A</v>
      </c>
      <c r="P620" s="199" t="str" cm="1">
        <f t="array" ref="P620">IFERROR(INDEX(Forecast_Capex_Input!M$12:M$286,$X620),NA)</f>
        <v>N/A</v>
      </c>
      <c r="Q620" s="172" t="str" cm="1">
        <f t="array" ref="Q620">IFERROR(INDEX(Forecast_Capex_Input!N$12:N$286,$X620),NA)</f>
        <v>N/A</v>
      </c>
      <c r="R620" s="265" cm="1">
        <f t="array" ref="R620">IFERROR(INDEX(Forecast_Capex_Input!O$12:O$286,$X620),0)</f>
        <v>0</v>
      </c>
      <c r="S620" s="172" cm="1">
        <f t="array" ref="S620">IFERROR(INDEX(Forecast_Capex_Input!P$12:P$286,$X620),0)</f>
        <v>0</v>
      </c>
      <c r="T620" s="199" t="str" cm="1">
        <f t="array" aca="1" ref="T620" ca="1">IFERROR(INDEX(General!$K$84:$K$103,$AA620),NA)</f>
        <v>N/A</v>
      </c>
      <c r="U620" s="188" cm="1">
        <f t="array" aca="1" ref="U620" ca="1">IFERROR(
IF($F620=General!$E$25,INDEX(Forecast_Capex_Input!S$12:S$286,$X620),
INDEX(Forecast_Capex_Input!T$12:T$286,$X620)),0)</f>
        <v>0</v>
      </c>
      <c r="V620" s="222" t="b">
        <f>IFERROR(INDEX(Overheads!$T$19:$T$26,MATCH($I620,Overheads!$E$19:$E$26,0)),FALSE)</f>
        <v>0</v>
      </c>
      <c r="W620" s="165"/>
      <c r="X620" s="174" t="str">
        <f>IFERROR(
IF(MATCH($C620,Forecast_Capex_Input!$CI$12:$CI$286,1)+1&gt;MAX(Forecast_Capex_Input!$C$12:$C$286),NA,
MATCH($C620,Forecast_Capex_Input!$CI$12:$CI$286,1)+1),1)</f>
        <v>N/A</v>
      </c>
      <c r="Y620" s="174" t="str" cm="1">
        <f t="array" aca="1" ref="Y620" ca="1">IFERROR(
IF(X619&lt;&gt;X620,1,
IF(COUNTIF(OFFSET(Y619,0,0,-INDEX(Forecast_Capex_Input!$CG$12:$CG$286,$X620)),Y619)=INDEX(Forecast_Capex_Input!$CG$12:$CG$286,$X620),Y619+1,Y619)),NA)</f>
        <v>N/A</v>
      </c>
      <c r="Z620" s="174" t="str" cm="1">
        <f t="array" ref="Z620">IFERROR($C620-IF($X620=1,1,INDEX(Forecast_Capex_Input!$CI$12:$CI$286,$X620-1))+1,NA)</f>
        <v>N/A</v>
      </c>
      <c r="AA620" s="174" t="str" cm="1">
        <f t="array" aca="1" ref="AA620" ca="1">IFERROR(IF(Y620=1,
INDEX(Forecast_Capex_Input!$AI$10:$BB$10,SMALL(IF(INDEX(Forecast_Capex_Input!$AI$12:$BB$286,$X620,0)&gt;0,COLUMN(Forecast_Capex_Input!$AI$10:$BB$10)-COLUMN(Forecast_Capex_Input!$AI$12)+1),ROWS(OFFSET(AA619,0,0,-$Z620)))),
OFFSET(AA619,-INDEX(Forecast_Capex_Input!$CG$12:$CG$286,$X620)+1,0)),NA)</f>
        <v>N/A</v>
      </c>
      <c r="AB620" s="174" t="str">
        <f t="shared" ca="1" si="405"/>
        <v>N/A</v>
      </c>
      <c r="AC620" s="222" t="b">
        <f t="shared" si="437"/>
        <v>0</v>
      </c>
      <c r="AD620" s="220" t="b">
        <v>0</v>
      </c>
      <c r="AE620" s="222" t="b">
        <f t="shared" si="406"/>
        <v>1</v>
      </c>
      <c r="AF620" s="165"/>
      <c r="AG620" s="215">
        <v>0</v>
      </c>
      <c r="AH620" s="215">
        <v>0</v>
      </c>
      <c r="AI620" s="215">
        <v>0</v>
      </c>
      <c r="AJ620" s="215">
        <v>0</v>
      </c>
      <c r="AK620" s="215">
        <v>0</v>
      </c>
      <c r="AL620" s="155">
        <v>0</v>
      </c>
      <c r="AM620" s="165"/>
      <c r="AN620" s="215" cm="1">
        <f t="array" aca="1" ref="AN620" ca="1">IFERROR(INDEX(General!O$33:O$34,$AB620)
*AG620,0)</f>
        <v>0</v>
      </c>
      <c r="AO620" s="215" cm="1">
        <f t="array" aca="1" ref="AO620" ca="1">IFERROR(INDEX(General!P$33:P$34,$AB620)
*AH620,0)</f>
        <v>0</v>
      </c>
      <c r="AP620" s="215" cm="1">
        <f t="array" aca="1" ref="AP620" ca="1">IFERROR(INDEX(General!Q$33:Q$34,$AB620)
*AI620,0)</f>
        <v>0</v>
      </c>
      <c r="AQ620" s="215" cm="1">
        <f t="array" aca="1" ref="AQ620" ca="1">IFERROR(INDEX(General!R$33:R$34,$AB620)
*AJ620,0)</f>
        <v>0</v>
      </c>
      <c r="AR620" s="215" cm="1">
        <f t="array" aca="1" ref="AR620" ca="1">IFERROR(INDEX(General!S$33:S$34,$AB620)
*AK620,0)</f>
        <v>0</v>
      </c>
      <c r="AS620" s="155">
        <f t="shared" ca="1" si="438"/>
        <v>0</v>
      </c>
      <c r="AT620" s="165"/>
      <c r="AU620" s="215">
        <f ca="1">IF($AE620=FALSE,AN620*Overheads!$R$24*$V620,
IFERROR(Overheads!$O$49*$V620*AN620,0)
+IFERROR(Overheads!Q$59*$V620*(AN620/Overheads!Q$68),0))</f>
        <v>0</v>
      </c>
      <c r="AV620" s="215">
        <f ca="1">IF($AE620=FALSE,AO620*Overheads!$R$24*$V620,
IFERROR(Overheads!$O$49*$V620*AO620,0)
+IFERROR(Overheads!R$59*$V620*(AO620/Overheads!R$68),0))</f>
        <v>0</v>
      </c>
      <c r="AW620" s="215">
        <f ca="1">IF($AE620=FALSE,AP620*Overheads!$R$24*$V620,
IFERROR(Overheads!$O$49*$V620*AP620,0)
+IFERROR(Overheads!S$59*$V620*(AP620/Overheads!S$68),0))</f>
        <v>0</v>
      </c>
      <c r="AX620" s="215">
        <f ca="1">IF($AE620=FALSE,AQ620*Overheads!$R$24*$V620,
IFERROR(Overheads!$O$49*$V620*AQ620,0)
+IFERROR(Overheads!T$59*$V620*(AQ620/Overheads!T$68),0))</f>
        <v>0</v>
      </c>
      <c r="AY620" s="215">
        <f ca="1">IF($AE620=FALSE,AR620*Overheads!$R$24*$V620,
IFERROR(Overheads!$O$49*$V620*AR620,0)
+IFERROR(Overheads!U$59*$V620*(AR620/Overheads!U$68),0))</f>
        <v>0</v>
      </c>
      <c r="AZ620" s="155">
        <f t="shared" ca="1" si="439"/>
        <v>0</v>
      </c>
      <c r="BA620" s="165"/>
      <c r="BB620" s="215">
        <f ca="1">IF($AE620=FALSE,AN620*Overheads!$S$25,
IFERROR(Overheads!$O$50*AN620,0)
+IFERROR(Overheads!Q$60*(AN620/Overheads!Q$66),0))</f>
        <v>0</v>
      </c>
      <c r="BC620" s="215">
        <f ca="1">IF($AE620=FALSE,AO620*Overheads!$S$25,
IFERROR(Overheads!$O$50*AO620,0)
+IFERROR(Overheads!R$60*(AO620/Overheads!R$66),0))</f>
        <v>0</v>
      </c>
      <c r="BD620" s="215">
        <f ca="1">IF($AE620=FALSE,AP620*Overheads!$S$25,
IFERROR(Overheads!$O$50*AP620,0)
+IFERROR(Overheads!S$60*(AP620/Overheads!S$66),0))</f>
        <v>0</v>
      </c>
      <c r="BE620" s="215">
        <f ca="1">IF($AE620=FALSE,AQ620*Overheads!$S$25,
IFERROR(Overheads!$O$50*AQ620,0)
+IFERROR(Overheads!T$60*(AQ620/Overheads!T$66),0))</f>
        <v>0</v>
      </c>
      <c r="BF620" s="215">
        <f ca="1">IF($AE620=FALSE,AR620*Overheads!$S$25,
IFERROR(Overheads!$O$50*AR620,0)
+IFERROR(Overheads!U$60*(AR620/Overheads!U$66),0))</f>
        <v>0</v>
      </c>
      <c r="BG620" s="155">
        <f t="shared" ca="1" si="440"/>
        <v>0</v>
      </c>
      <c r="BH620" s="165"/>
      <c r="BI620" s="215">
        <f t="shared" ca="1" si="441"/>
        <v>0</v>
      </c>
      <c r="BJ620" s="215">
        <f t="shared" ca="1" si="407"/>
        <v>0</v>
      </c>
      <c r="BK620" s="215">
        <f t="shared" ca="1" si="408"/>
        <v>0</v>
      </c>
      <c r="BL620" s="215">
        <f t="shared" ca="1" si="409"/>
        <v>0</v>
      </c>
      <c r="BM620" s="215">
        <f t="shared" ca="1" si="410"/>
        <v>0</v>
      </c>
      <c r="BN620" s="155">
        <f t="shared" ca="1" si="442"/>
        <v>0</v>
      </c>
      <c r="BO620" s="165"/>
      <c r="BP620" s="187" cm="1">
        <f t="array" ref="BP620">IFERROR(IF($X620=$X619,BP619,INDEX(Forecast_Capex_Input!AC$12:AC$286,$X620)),0)</f>
        <v>0</v>
      </c>
      <c r="BQ620" s="187" cm="1">
        <f t="array" ref="BQ620">IFERROR(IF($X620=$X619,BQ619,INDEX(Forecast_Capex_Input!AD$12:AD$286,$X620)),0)</f>
        <v>0</v>
      </c>
      <c r="BR620" s="187" cm="1">
        <f t="array" ref="BR620">IFERROR(IF($X620=$X619,BR619,INDEX(Forecast_Capex_Input!AE$12:AE$286,$X620)),0)</f>
        <v>0</v>
      </c>
      <c r="BS620" s="187" cm="1">
        <f t="array" ref="BS620">IFERROR(IF($X620=$X619,BS619,INDEX(Forecast_Capex_Input!AF$12:AF$286,$X620)),0)</f>
        <v>0</v>
      </c>
      <c r="BT620" s="187" cm="1">
        <f t="array" ref="BT620">IFERROR(IF($X620=$X619,BT619,INDEX(Forecast_Capex_Input!AG$12:AG$286,$X620)),0)</f>
        <v>0</v>
      </c>
      <c r="BU620" s="165"/>
      <c r="BV620" s="215">
        <f t="shared" si="411"/>
        <v>0</v>
      </c>
      <c r="BW620" s="215">
        <f t="shared" si="412"/>
        <v>0</v>
      </c>
      <c r="BX620" s="215">
        <f t="shared" si="413"/>
        <v>0</v>
      </c>
      <c r="BY620" s="215">
        <f t="shared" si="414"/>
        <v>0</v>
      </c>
      <c r="BZ620" s="215">
        <f t="shared" si="415"/>
        <v>0</v>
      </c>
      <c r="CA620" s="155">
        <f t="shared" si="443"/>
        <v>0</v>
      </c>
      <c r="CB620" s="165"/>
      <c r="CC620" s="215">
        <f t="shared" si="416"/>
        <v>0</v>
      </c>
      <c r="CD620" s="215">
        <f t="shared" si="417"/>
        <v>0</v>
      </c>
      <c r="CE620" s="215">
        <f t="shared" si="418"/>
        <v>0</v>
      </c>
      <c r="CF620" s="215">
        <f t="shared" si="419"/>
        <v>0</v>
      </c>
      <c r="CG620" s="215">
        <f t="shared" si="420"/>
        <v>0</v>
      </c>
      <c r="CH620" s="155">
        <f t="shared" si="444"/>
        <v>0</v>
      </c>
      <c r="CI620" s="165"/>
      <c r="CJ620" s="215">
        <f t="shared" si="421"/>
        <v>0</v>
      </c>
      <c r="CK620" s="215">
        <f t="shared" si="422"/>
        <v>0</v>
      </c>
      <c r="CL620" s="215">
        <f t="shared" si="423"/>
        <v>0</v>
      </c>
      <c r="CM620" s="215">
        <f t="shared" si="424"/>
        <v>0</v>
      </c>
      <c r="CN620" s="215">
        <f t="shared" si="425"/>
        <v>0</v>
      </c>
      <c r="CO620" s="155">
        <f t="shared" si="445"/>
        <v>0</v>
      </c>
      <c r="CP620" s="165"/>
      <c r="CQ620" s="223">
        <f t="shared" si="426"/>
        <v>0</v>
      </c>
      <c r="CR620" s="223">
        <f t="shared" si="427"/>
        <v>0</v>
      </c>
      <c r="CS620" s="223">
        <f t="shared" si="428"/>
        <v>0</v>
      </c>
      <c r="CT620" s="223">
        <f t="shared" si="429"/>
        <v>0</v>
      </c>
      <c r="CU620" s="223">
        <f t="shared" si="430"/>
        <v>0</v>
      </c>
      <c r="CV620" s="155">
        <f t="shared" si="446"/>
        <v>0</v>
      </c>
      <c r="CW620" s="165"/>
      <c r="CX620" s="215">
        <f t="shared" si="447"/>
        <v>0</v>
      </c>
      <c r="CY620" s="215">
        <f t="shared" si="431"/>
        <v>0</v>
      </c>
      <c r="CZ620" s="215">
        <f t="shared" si="432"/>
        <v>0</v>
      </c>
      <c r="DA620" s="215">
        <f t="shared" si="433"/>
        <v>0</v>
      </c>
      <c r="DB620" s="215">
        <f t="shared" si="434"/>
        <v>0</v>
      </c>
      <c r="DC620" s="155">
        <f t="shared" si="448"/>
        <v>0</v>
      </c>
      <c r="DD620" s="165"/>
      <c r="DE620" s="188" t="b" cm="1">
        <f t="array" aca="1" ref="DE620" ca="1">OR($G620=Forecast_Capex_Input!$BF$8:$BF$10)</f>
        <v>0</v>
      </c>
      <c r="DF620" s="188" cm="1">
        <f t="array" aca="1" ref="DF620" ca="1">IFERROR(INDEX(Forecast_Capex_Input!BG$12:BG$286,$X620)
*(INDEX(Forecast_Capex_Input!$H$12:$H$286,$X620)=Repex),0)
*$DE620</f>
        <v>0</v>
      </c>
      <c r="DG620" s="188" cm="1">
        <f t="array" aca="1" ref="DG620" ca="1">IFERROR(INDEX(Forecast_Capex_Input!BH$12:BH$286,$X620)
*(INDEX(Forecast_Capex_Input!$H$12:$H$286,$X620)=Repex),0)
*$DE620</f>
        <v>0</v>
      </c>
      <c r="DH620" s="188" cm="1">
        <f t="array" aca="1" ref="DH620" ca="1">IFERROR(INDEX(Forecast_Capex_Input!BI$12:BI$286,$X620)
*(INDEX(Forecast_Capex_Input!$H$12:$H$286,$X620)=Repex),0)
*$DE620</f>
        <v>0</v>
      </c>
      <c r="DI620" s="188" cm="1">
        <f t="array" aca="1" ref="DI620" ca="1">IFERROR(INDEX(Forecast_Capex_Input!BJ$12:BJ$286,$X620)
*(INDEX(Forecast_Capex_Input!$H$12:$H$286,$X620)=Repex),0)
*$DE620</f>
        <v>0</v>
      </c>
      <c r="DJ620" s="188" cm="1">
        <f t="array" aca="1" ref="DJ620" ca="1">IFERROR(INDEX(Forecast_Capex_Input!BK$12:BK$286,$X620)
*(INDEX(Forecast_Capex_Input!$H$12:$H$286,$X620)=Repex),0)
*$DE620</f>
        <v>0</v>
      </c>
      <c r="DK620" s="188" cm="1">
        <f t="array" aca="1" ref="DK620" ca="1">IFERROR(INDEX(Forecast_Capex_Input!BL$12:BL$286,$X620)
*(INDEX(Forecast_Capex_Input!$H$12:$H$286,$X620)=Repex),0)
*$DE620</f>
        <v>0</v>
      </c>
      <c r="DL620" s="165"/>
      <c r="DM620" s="188" t="b" cm="1">
        <f t="array" aca="1" ref="DM620" ca="1">OR($G620=Forecast_Capex_Input!$BN$8:$BN$9)</f>
        <v>0</v>
      </c>
      <c r="DN620" s="188" cm="1">
        <f t="array" aca="1" ref="DN620" ca="1">IFERROR(INDEX(Forecast_Capex_Input!BO$12:BO$286,$X620)
*(INDEX(Forecast_Capex_Input!$H$12:$H$286,$X620)=Repex),0)
*$DM620</f>
        <v>0</v>
      </c>
      <c r="DO620" s="188" cm="1">
        <f t="array" aca="1" ref="DO620" ca="1">IFERROR(INDEX(Forecast_Capex_Input!BP$12:BP$286,$X620)
*(INDEX(Forecast_Capex_Input!$H$12:$H$286,$X620)=Repex),0)
*$DM620</f>
        <v>0</v>
      </c>
      <c r="DP620" s="188" cm="1">
        <f t="array" aca="1" ref="DP620" ca="1">IFERROR(INDEX(Forecast_Capex_Input!BQ$12:BQ$286,$X620)
*(INDEX(Forecast_Capex_Input!$H$12:$H$286,$X620)=Repex),0)
*$DM620</f>
        <v>0</v>
      </c>
      <c r="DQ620" s="188" cm="1">
        <f t="array" aca="1" ref="DQ620" ca="1">IFERROR(INDEX(Forecast_Capex_Input!BR$12:BR$286,$X620)
*(INDEX(Forecast_Capex_Input!$H$12:$H$286,$X620)=Repex),0)
*$DM620</f>
        <v>0</v>
      </c>
      <c r="DR620" s="188" cm="1">
        <f t="array" aca="1" ref="DR620" ca="1">IFERROR(INDEX(Forecast_Capex_Input!BS$12:BS$286,$X620)
*(INDEX(Forecast_Capex_Input!$H$12:$H$286,$X620)=Repex),0)
*$DM620</f>
        <v>0</v>
      </c>
      <c r="DS620" s="165"/>
      <c r="DT620" s="188" t="b" cm="1">
        <f t="array" aca="1" ref="DT620" ca="1">OR($G620=Forecast_Capex_Input!$BU$8:$BU$10)</f>
        <v>0</v>
      </c>
      <c r="DU620" s="188" cm="1">
        <f t="array" aca="1" ref="DU620" ca="1">IFERROR(INDEX(Forecast_Capex_Input!BV$12:BV$286,$X620)
*(INDEX(Forecast_Capex_Input!$H$12:$H$286,$X620)=Repex),0)
*$DT620</f>
        <v>0</v>
      </c>
      <c r="DV620" s="188" cm="1">
        <f t="array" aca="1" ref="DV620" ca="1">IFERROR(INDEX(Forecast_Capex_Input!BW$12:BW$286,$X620)
*(INDEX(Forecast_Capex_Input!$H$12:$H$286,$X620)=Repex),0)
*$DT620</f>
        <v>0</v>
      </c>
      <c r="DW620" s="188" cm="1">
        <f t="array" aca="1" ref="DW620" ca="1">IFERROR(INDEX(Forecast_Capex_Input!BX$12:BX$286,$X620)
*(INDEX(Forecast_Capex_Input!$H$12:$H$286,$X620)=Repex),0)
*$DT620</f>
        <v>0</v>
      </c>
      <c r="DX620" s="188" cm="1">
        <f t="array" aca="1" ref="DX620" ca="1">IFERROR(INDEX(Forecast_Capex_Input!BY$12:BY$286,$X620)
*(INDEX(Forecast_Capex_Input!$H$12:$H$286,$X620)=Repex),0)
*$DT620</f>
        <v>0</v>
      </c>
      <c r="DY620" s="188" cm="1">
        <f t="array" aca="1" ref="DY620" ca="1">IFERROR(INDEX(Forecast_Capex_Input!BZ$12:BZ$286,$X620)
*(INDEX(Forecast_Capex_Input!$H$12:$H$286,$X620)=Repex),0)
*$DT620</f>
        <v>0</v>
      </c>
      <c r="DZ620" s="188" cm="1">
        <f t="array" aca="1" ref="DZ620" ca="1">IFERROR(INDEX(Forecast_Capex_Input!CA$12:CA$286,$X620)
*(INDEX(Forecast_Capex_Input!$H$12:$H$286,$X620)=Repex),0)
*$DT620</f>
        <v>0</v>
      </c>
      <c r="EA620" s="188" cm="1">
        <f t="array" aca="1" ref="EA620" ca="1">IFERROR(INDEX(Forecast_Capex_Input!CB$12:CB$286,$X620)
*(INDEX(Forecast_Capex_Input!$H$12:$H$286,$X620)=Repex),0)
*$DT620</f>
        <v>0</v>
      </c>
      <c r="EB620" s="188" cm="1">
        <f t="array" aca="1" ref="EB620" ca="1">IFERROR(INDEX(Forecast_Capex_Input!CC$12:CC$286,$X620)
*(INDEX(Forecast_Capex_Input!$H$12:$H$286,$X620)=Repex),0)
*$DT620</f>
        <v>0</v>
      </c>
      <c r="EC620" s="165"/>
      <c r="ED620" s="226" t="str">
        <f t="shared" si="435"/>
        <v>N/A</v>
      </c>
      <c r="EE620" s="174" t="s">
        <v>15</v>
      </c>
    </row>
    <row r="621" spans="3:135" x14ac:dyDescent="0.2">
      <c r="C621" s="174">
        <f t="shared" si="436"/>
        <v>611</v>
      </c>
      <c r="D621" s="167" t="str" cm="1">
        <f t="array" ref="D621">IFERROR(INDEX(Forecast_Capex_Input!$D$12:$D$286,$X621),NA)</f>
        <v>N/A</v>
      </c>
      <c r="E621" s="172" t="str" cm="1">
        <f t="array" ref="E621">IF($X621=NA,NA,INDEX(Forecast_Capex_Input!$E$12:$E$286,$X621))</f>
        <v>N/A</v>
      </c>
      <c r="F621" s="167" t="str" cm="1">
        <f t="array" aca="1" ref="F621" ca="1">IFERROR(INDEX(General!$E$25:$E$26,$Y621),NA)</f>
        <v>N/A</v>
      </c>
      <c r="G621" s="167" t="str" cm="1">
        <f t="array" aca="1" ref="G621" ca="1">IFERROR(INDEX(Forecast_Capex_Input!$AI$11:$BB$11,$AA621),NA)</f>
        <v>N/A</v>
      </c>
      <c r="H621" s="189" t="str" cm="1">
        <f t="array" aca="1" ref="H621" ca="1">IFERROR(INDEX(Forecast_Capex_Input!$AI$12:$BB$286,$X621,$AA621),NA)</f>
        <v>N/A</v>
      </c>
      <c r="I621" s="199" t="str" cm="1">
        <f t="array" ref="I621">IFERROR(INDEX(Forecast_Capex_Input!$F$12:$F$286,$X621),NA)</f>
        <v>N/A</v>
      </c>
      <c r="J621" s="199" t="str" cm="1">
        <f t="array" ref="J621">IFERROR(INDEX(Forecast_Capex_Input!G$12:G$286,$X621),NA)</f>
        <v>N/A</v>
      </c>
      <c r="K621" s="199" t="str" cm="1">
        <f t="array" ref="K621">IFERROR(INDEX(Forecast_Capex_Input!H$12:H$286,$X621),NA)</f>
        <v>N/A</v>
      </c>
      <c r="L621" s="199" t="str" cm="1">
        <f t="array" ref="L621">IFERROR(INDEX(Forecast_Capex_Input!I$12:I$286,$X621),NA)</f>
        <v>N/A</v>
      </c>
      <c r="M621" s="199" t="str" cm="1">
        <f t="array" ref="M621">IFERROR(INDEX(Forecast_Capex_Input!J$12:J$286,$X621),NA)</f>
        <v>N/A</v>
      </c>
      <c r="N621" s="199" t="str" cm="1">
        <f t="array" ref="N621">IFERROR(INDEX(Forecast_Capex_Input!K$12:K$286,$X621),NA)</f>
        <v>N/A</v>
      </c>
      <c r="O621" s="199" t="str" cm="1">
        <f t="array" ref="O621">IFERROR(INDEX(Forecast_Capex_Input!L$12:L$286,$X621),NA)</f>
        <v>N/A</v>
      </c>
      <c r="P621" s="199" t="str" cm="1">
        <f t="array" ref="P621">IFERROR(INDEX(Forecast_Capex_Input!M$12:M$286,$X621),NA)</f>
        <v>N/A</v>
      </c>
      <c r="Q621" s="172" t="str" cm="1">
        <f t="array" ref="Q621">IFERROR(INDEX(Forecast_Capex_Input!N$12:N$286,$X621),NA)</f>
        <v>N/A</v>
      </c>
      <c r="R621" s="265" cm="1">
        <f t="array" ref="R621">IFERROR(INDEX(Forecast_Capex_Input!O$12:O$286,$X621),0)</f>
        <v>0</v>
      </c>
      <c r="S621" s="172" cm="1">
        <f t="array" ref="S621">IFERROR(INDEX(Forecast_Capex_Input!P$12:P$286,$X621),0)</f>
        <v>0</v>
      </c>
      <c r="T621" s="199" t="str" cm="1">
        <f t="array" aca="1" ref="T621" ca="1">IFERROR(INDEX(General!$K$84:$K$103,$AA621),NA)</f>
        <v>N/A</v>
      </c>
      <c r="U621" s="188" cm="1">
        <f t="array" aca="1" ref="U621" ca="1">IFERROR(
IF($F621=General!$E$25,INDEX(Forecast_Capex_Input!S$12:S$286,$X621),
INDEX(Forecast_Capex_Input!T$12:T$286,$X621)),0)</f>
        <v>0</v>
      </c>
      <c r="V621" s="222" t="b">
        <f>IFERROR(INDEX(Overheads!$T$19:$T$26,MATCH($I621,Overheads!$E$19:$E$26,0)),FALSE)</f>
        <v>0</v>
      </c>
      <c r="W621" s="165"/>
      <c r="X621" s="174" t="str">
        <f>IFERROR(
IF(MATCH($C621,Forecast_Capex_Input!$CI$12:$CI$286,1)+1&gt;MAX(Forecast_Capex_Input!$C$12:$C$286),NA,
MATCH($C621,Forecast_Capex_Input!$CI$12:$CI$286,1)+1),1)</f>
        <v>N/A</v>
      </c>
      <c r="Y621" s="174" t="str" cm="1">
        <f t="array" aca="1" ref="Y621" ca="1">IFERROR(
IF(X620&lt;&gt;X621,1,
IF(COUNTIF(OFFSET(Y620,0,0,-INDEX(Forecast_Capex_Input!$CG$12:$CG$286,$X621)),Y620)=INDEX(Forecast_Capex_Input!$CG$12:$CG$286,$X621),Y620+1,Y620)),NA)</f>
        <v>N/A</v>
      </c>
      <c r="Z621" s="174" t="str" cm="1">
        <f t="array" ref="Z621">IFERROR($C621-IF($X621=1,1,INDEX(Forecast_Capex_Input!$CI$12:$CI$286,$X621-1))+1,NA)</f>
        <v>N/A</v>
      </c>
      <c r="AA621" s="174" t="str" cm="1">
        <f t="array" aca="1" ref="AA621" ca="1">IFERROR(IF(Y621=1,
INDEX(Forecast_Capex_Input!$AI$10:$BB$10,SMALL(IF(INDEX(Forecast_Capex_Input!$AI$12:$BB$286,$X621,0)&gt;0,COLUMN(Forecast_Capex_Input!$AI$10:$BB$10)-COLUMN(Forecast_Capex_Input!$AI$12)+1),ROWS(OFFSET(AA620,0,0,-$Z621)))),
OFFSET(AA620,-INDEX(Forecast_Capex_Input!$CG$12:$CG$286,$X621)+1,0)),NA)</f>
        <v>N/A</v>
      </c>
      <c r="AB621" s="174" t="str">
        <f t="shared" ca="1" si="405"/>
        <v>N/A</v>
      </c>
      <c r="AC621" s="222" t="b">
        <f t="shared" si="437"/>
        <v>0</v>
      </c>
      <c r="AD621" s="220" t="b">
        <v>0</v>
      </c>
      <c r="AE621" s="222" t="b">
        <f t="shared" si="406"/>
        <v>1</v>
      </c>
      <c r="AF621" s="165"/>
      <c r="AG621" s="215">
        <v>0</v>
      </c>
      <c r="AH621" s="215">
        <v>0</v>
      </c>
      <c r="AI621" s="215">
        <v>0</v>
      </c>
      <c r="AJ621" s="215">
        <v>0</v>
      </c>
      <c r="AK621" s="215">
        <v>0</v>
      </c>
      <c r="AL621" s="155">
        <v>0</v>
      </c>
      <c r="AM621" s="165"/>
      <c r="AN621" s="215" cm="1">
        <f t="array" aca="1" ref="AN621" ca="1">IFERROR(INDEX(General!O$33:O$34,$AB621)
*AG621,0)</f>
        <v>0</v>
      </c>
      <c r="AO621" s="215" cm="1">
        <f t="array" aca="1" ref="AO621" ca="1">IFERROR(INDEX(General!P$33:P$34,$AB621)
*AH621,0)</f>
        <v>0</v>
      </c>
      <c r="AP621" s="215" cm="1">
        <f t="array" aca="1" ref="AP621" ca="1">IFERROR(INDEX(General!Q$33:Q$34,$AB621)
*AI621,0)</f>
        <v>0</v>
      </c>
      <c r="AQ621" s="215" cm="1">
        <f t="array" aca="1" ref="AQ621" ca="1">IFERROR(INDEX(General!R$33:R$34,$AB621)
*AJ621,0)</f>
        <v>0</v>
      </c>
      <c r="AR621" s="215" cm="1">
        <f t="array" aca="1" ref="AR621" ca="1">IFERROR(INDEX(General!S$33:S$34,$AB621)
*AK621,0)</f>
        <v>0</v>
      </c>
      <c r="AS621" s="155">
        <f t="shared" ca="1" si="438"/>
        <v>0</v>
      </c>
      <c r="AT621" s="165"/>
      <c r="AU621" s="215">
        <f ca="1">IF($AE621=FALSE,AN621*Overheads!$R$24*$V621,
IFERROR(Overheads!$O$49*$V621*AN621,0)
+IFERROR(Overheads!Q$59*$V621*(AN621/Overheads!Q$68),0))</f>
        <v>0</v>
      </c>
      <c r="AV621" s="215">
        <f ca="1">IF($AE621=FALSE,AO621*Overheads!$R$24*$V621,
IFERROR(Overheads!$O$49*$V621*AO621,0)
+IFERROR(Overheads!R$59*$V621*(AO621/Overheads!R$68),0))</f>
        <v>0</v>
      </c>
      <c r="AW621" s="215">
        <f ca="1">IF($AE621=FALSE,AP621*Overheads!$R$24*$V621,
IFERROR(Overheads!$O$49*$V621*AP621,0)
+IFERROR(Overheads!S$59*$V621*(AP621/Overheads!S$68),0))</f>
        <v>0</v>
      </c>
      <c r="AX621" s="215">
        <f ca="1">IF($AE621=FALSE,AQ621*Overheads!$R$24*$V621,
IFERROR(Overheads!$O$49*$V621*AQ621,0)
+IFERROR(Overheads!T$59*$V621*(AQ621/Overheads!T$68),0))</f>
        <v>0</v>
      </c>
      <c r="AY621" s="215">
        <f ca="1">IF($AE621=FALSE,AR621*Overheads!$R$24*$V621,
IFERROR(Overheads!$O$49*$V621*AR621,0)
+IFERROR(Overheads!U$59*$V621*(AR621/Overheads!U$68),0))</f>
        <v>0</v>
      </c>
      <c r="AZ621" s="155">
        <f t="shared" ca="1" si="439"/>
        <v>0</v>
      </c>
      <c r="BA621" s="165"/>
      <c r="BB621" s="215">
        <f ca="1">IF($AE621=FALSE,AN621*Overheads!$S$25,
IFERROR(Overheads!$O$50*AN621,0)
+IFERROR(Overheads!Q$60*(AN621/Overheads!Q$66),0))</f>
        <v>0</v>
      </c>
      <c r="BC621" s="215">
        <f ca="1">IF($AE621=FALSE,AO621*Overheads!$S$25,
IFERROR(Overheads!$O$50*AO621,0)
+IFERROR(Overheads!R$60*(AO621/Overheads!R$66),0))</f>
        <v>0</v>
      </c>
      <c r="BD621" s="215">
        <f ca="1">IF($AE621=FALSE,AP621*Overheads!$S$25,
IFERROR(Overheads!$O$50*AP621,0)
+IFERROR(Overheads!S$60*(AP621/Overheads!S$66),0))</f>
        <v>0</v>
      </c>
      <c r="BE621" s="215">
        <f ca="1">IF($AE621=FALSE,AQ621*Overheads!$S$25,
IFERROR(Overheads!$O$50*AQ621,0)
+IFERROR(Overheads!T$60*(AQ621/Overheads!T$66),0))</f>
        <v>0</v>
      </c>
      <c r="BF621" s="215">
        <f ca="1">IF($AE621=FALSE,AR621*Overheads!$S$25,
IFERROR(Overheads!$O$50*AR621,0)
+IFERROR(Overheads!U$60*(AR621/Overheads!U$66),0))</f>
        <v>0</v>
      </c>
      <c r="BG621" s="155">
        <f t="shared" ca="1" si="440"/>
        <v>0</v>
      </c>
      <c r="BH621" s="165"/>
      <c r="BI621" s="215">
        <f t="shared" ca="1" si="441"/>
        <v>0</v>
      </c>
      <c r="BJ621" s="215">
        <f t="shared" ca="1" si="407"/>
        <v>0</v>
      </c>
      <c r="BK621" s="215">
        <f t="shared" ca="1" si="408"/>
        <v>0</v>
      </c>
      <c r="BL621" s="215">
        <f t="shared" ca="1" si="409"/>
        <v>0</v>
      </c>
      <c r="BM621" s="215">
        <f t="shared" ca="1" si="410"/>
        <v>0</v>
      </c>
      <c r="BN621" s="155">
        <f t="shared" ca="1" si="442"/>
        <v>0</v>
      </c>
      <c r="BO621" s="165"/>
      <c r="BP621" s="187" cm="1">
        <f t="array" ref="BP621">IFERROR(IF($X621=$X620,BP620,INDEX(Forecast_Capex_Input!AC$12:AC$286,$X621)),0)</f>
        <v>0</v>
      </c>
      <c r="BQ621" s="187" cm="1">
        <f t="array" ref="BQ621">IFERROR(IF($X621=$X620,BQ620,INDEX(Forecast_Capex_Input!AD$12:AD$286,$X621)),0)</f>
        <v>0</v>
      </c>
      <c r="BR621" s="187" cm="1">
        <f t="array" ref="BR621">IFERROR(IF($X621=$X620,BR620,INDEX(Forecast_Capex_Input!AE$12:AE$286,$X621)),0)</f>
        <v>0</v>
      </c>
      <c r="BS621" s="187" cm="1">
        <f t="array" ref="BS621">IFERROR(IF($X621=$X620,BS620,INDEX(Forecast_Capex_Input!AF$12:AF$286,$X621)),0)</f>
        <v>0</v>
      </c>
      <c r="BT621" s="187" cm="1">
        <f t="array" ref="BT621">IFERROR(IF($X621=$X620,BT620,INDEX(Forecast_Capex_Input!AG$12:AG$286,$X621)),0)</f>
        <v>0</v>
      </c>
      <c r="BU621" s="165"/>
      <c r="BV621" s="215">
        <f t="shared" si="411"/>
        <v>0</v>
      </c>
      <c r="BW621" s="215">
        <f t="shared" si="412"/>
        <v>0</v>
      </c>
      <c r="BX621" s="215">
        <f t="shared" si="413"/>
        <v>0</v>
      </c>
      <c r="BY621" s="215">
        <f t="shared" si="414"/>
        <v>0</v>
      </c>
      <c r="BZ621" s="215">
        <f t="shared" si="415"/>
        <v>0</v>
      </c>
      <c r="CA621" s="155">
        <f t="shared" si="443"/>
        <v>0</v>
      </c>
      <c r="CB621" s="165"/>
      <c r="CC621" s="215">
        <f t="shared" si="416"/>
        <v>0</v>
      </c>
      <c r="CD621" s="215">
        <f t="shared" si="417"/>
        <v>0</v>
      </c>
      <c r="CE621" s="215">
        <f t="shared" si="418"/>
        <v>0</v>
      </c>
      <c r="CF621" s="215">
        <f t="shared" si="419"/>
        <v>0</v>
      </c>
      <c r="CG621" s="215">
        <f t="shared" si="420"/>
        <v>0</v>
      </c>
      <c r="CH621" s="155">
        <f t="shared" si="444"/>
        <v>0</v>
      </c>
      <c r="CI621" s="165"/>
      <c r="CJ621" s="215">
        <f t="shared" si="421"/>
        <v>0</v>
      </c>
      <c r="CK621" s="215">
        <f t="shared" si="422"/>
        <v>0</v>
      </c>
      <c r="CL621" s="215">
        <f t="shared" si="423"/>
        <v>0</v>
      </c>
      <c r="CM621" s="215">
        <f t="shared" si="424"/>
        <v>0</v>
      </c>
      <c r="CN621" s="215">
        <f t="shared" si="425"/>
        <v>0</v>
      </c>
      <c r="CO621" s="155">
        <f t="shared" si="445"/>
        <v>0</v>
      </c>
      <c r="CP621" s="165"/>
      <c r="CQ621" s="223">
        <f t="shared" si="426"/>
        <v>0</v>
      </c>
      <c r="CR621" s="223">
        <f t="shared" si="427"/>
        <v>0</v>
      </c>
      <c r="CS621" s="223">
        <f t="shared" si="428"/>
        <v>0</v>
      </c>
      <c r="CT621" s="223">
        <f t="shared" si="429"/>
        <v>0</v>
      </c>
      <c r="CU621" s="223">
        <f t="shared" si="430"/>
        <v>0</v>
      </c>
      <c r="CV621" s="155">
        <f t="shared" si="446"/>
        <v>0</v>
      </c>
      <c r="CW621" s="165"/>
      <c r="CX621" s="215">
        <f t="shared" si="447"/>
        <v>0</v>
      </c>
      <c r="CY621" s="215">
        <f t="shared" si="431"/>
        <v>0</v>
      </c>
      <c r="CZ621" s="215">
        <f t="shared" si="432"/>
        <v>0</v>
      </c>
      <c r="DA621" s="215">
        <f t="shared" si="433"/>
        <v>0</v>
      </c>
      <c r="DB621" s="215">
        <f t="shared" si="434"/>
        <v>0</v>
      </c>
      <c r="DC621" s="155">
        <f t="shared" si="448"/>
        <v>0</v>
      </c>
      <c r="DD621" s="165"/>
      <c r="DE621" s="188" t="b" cm="1">
        <f t="array" aca="1" ref="DE621" ca="1">OR($G621=Forecast_Capex_Input!$BF$8:$BF$10)</f>
        <v>0</v>
      </c>
      <c r="DF621" s="188" cm="1">
        <f t="array" aca="1" ref="DF621" ca="1">IFERROR(INDEX(Forecast_Capex_Input!BG$12:BG$286,$X621)
*(INDEX(Forecast_Capex_Input!$H$12:$H$286,$X621)=Repex),0)
*$DE621</f>
        <v>0</v>
      </c>
      <c r="DG621" s="188" cm="1">
        <f t="array" aca="1" ref="DG621" ca="1">IFERROR(INDEX(Forecast_Capex_Input!BH$12:BH$286,$X621)
*(INDEX(Forecast_Capex_Input!$H$12:$H$286,$X621)=Repex),0)
*$DE621</f>
        <v>0</v>
      </c>
      <c r="DH621" s="188" cm="1">
        <f t="array" aca="1" ref="DH621" ca="1">IFERROR(INDEX(Forecast_Capex_Input!BI$12:BI$286,$X621)
*(INDEX(Forecast_Capex_Input!$H$12:$H$286,$X621)=Repex),0)
*$DE621</f>
        <v>0</v>
      </c>
      <c r="DI621" s="188" cm="1">
        <f t="array" aca="1" ref="DI621" ca="1">IFERROR(INDEX(Forecast_Capex_Input!BJ$12:BJ$286,$X621)
*(INDEX(Forecast_Capex_Input!$H$12:$H$286,$X621)=Repex),0)
*$DE621</f>
        <v>0</v>
      </c>
      <c r="DJ621" s="188" cm="1">
        <f t="array" aca="1" ref="DJ621" ca="1">IFERROR(INDEX(Forecast_Capex_Input!BK$12:BK$286,$X621)
*(INDEX(Forecast_Capex_Input!$H$12:$H$286,$X621)=Repex),0)
*$DE621</f>
        <v>0</v>
      </c>
      <c r="DK621" s="188" cm="1">
        <f t="array" aca="1" ref="DK621" ca="1">IFERROR(INDEX(Forecast_Capex_Input!BL$12:BL$286,$X621)
*(INDEX(Forecast_Capex_Input!$H$12:$H$286,$X621)=Repex),0)
*$DE621</f>
        <v>0</v>
      </c>
      <c r="DL621" s="165"/>
      <c r="DM621" s="188" t="b" cm="1">
        <f t="array" aca="1" ref="DM621" ca="1">OR($G621=Forecast_Capex_Input!$BN$8:$BN$9)</f>
        <v>0</v>
      </c>
      <c r="DN621" s="188" cm="1">
        <f t="array" aca="1" ref="DN621" ca="1">IFERROR(INDEX(Forecast_Capex_Input!BO$12:BO$286,$X621)
*(INDEX(Forecast_Capex_Input!$H$12:$H$286,$X621)=Repex),0)
*$DM621</f>
        <v>0</v>
      </c>
      <c r="DO621" s="188" cm="1">
        <f t="array" aca="1" ref="DO621" ca="1">IFERROR(INDEX(Forecast_Capex_Input!BP$12:BP$286,$X621)
*(INDEX(Forecast_Capex_Input!$H$12:$H$286,$X621)=Repex),0)
*$DM621</f>
        <v>0</v>
      </c>
      <c r="DP621" s="188" cm="1">
        <f t="array" aca="1" ref="DP621" ca="1">IFERROR(INDEX(Forecast_Capex_Input!BQ$12:BQ$286,$X621)
*(INDEX(Forecast_Capex_Input!$H$12:$H$286,$X621)=Repex),0)
*$DM621</f>
        <v>0</v>
      </c>
      <c r="DQ621" s="188" cm="1">
        <f t="array" aca="1" ref="DQ621" ca="1">IFERROR(INDEX(Forecast_Capex_Input!BR$12:BR$286,$X621)
*(INDEX(Forecast_Capex_Input!$H$12:$H$286,$X621)=Repex),0)
*$DM621</f>
        <v>0</v>
      </c>
      <c r="DR621" s="188" cm="1">
        <f t="array" aca="1" ref="DR621" ca="1">IFERROR(INDEX(Forecast_Capex_Input!BS$12:BS$286,$X621)
*(INDEX(Forecast_Capex_Input!$H$12:$H$286,$X621)=Repex),0)
*$DM621</f>
        <v>0</v>
      </c>
      <c r="DS621" s="165"/>
      <c r="DT621" s="188" t="b" cm="1">
        <f t="array" aca="1" ref="DT621" ca="1">OR($G621=Forecast_Capex_Input!$BU$8:$BU$10)</f>
        <v>0</v>
      </c>
      <c r="DU621" s="188" cm="1">
        <f t="array" aca="1" ref="DU621" ca="1">IFERROR(INDEX(Forecast_Capex_Input!BV$12:BV$286,$X621)
*(INDEX(Forecast_Capex_Input!$H$12:$H$286,$X621)=Repex),0)
*$DT621</f>
        <v>0</v>
      </c>
      <c r="DV621" s="188" cm="1">
        <f t="array" aca="1" ref="DV621" ca="1">IFERROR(INDEX(Forecast_Capex_Input!BW$12:BW$286,$X621)
*(INDEX(Forecast_Capex_Input!$H$12:$H$286,$X621)=Repex),0)
*$DT621</f>
        <v>0</v>
      </c>
      <c r="DW621" s="188" cm="1">
        <f t="array" aca="1" ref="DW621" ca="1">IFERROR(INDEX(Forecast_Capex_Input!BX$12:BX$286,$X621)
*(INDEX(Forecast_Capex_Input!$H$12:$H$286,$X621)=Repex),0)
*$DT621</f>
        <v>0</v>
      </c>
      <c r="DX621" s="188" cm="1">
        <f t="array" aca="1" ref="DX621" ca="1">IFERROR(INDEX(Forecast_Capex_Input!BY$12:BY$286,$X621)
*(INDEX(Forecast_Capex_Input!$H$12:$H$286,$X621)=Repex),0)
*$DT621</f>
        <v>0</v>
      </c>
      <c r="DY621" s="188" cm="1">
        <f t="array" aca="1" ref="DY621" ca="1">IFERROR(INDEX(Forecast_Capex_Input!BZ$12:BZ$286,$X621)
*(INDEX(Forecast_Capex_Input!$H$12:$H$286,$X621)=Repex),0)
*$DT621</f>
        <v>0</v>
      </c>
      <c r="DZ621" s="188" cm="1">
        <f t="array" aca="1" ref="DZ621" ca="1">IFERROR(INDEX(Forecast_Capex_Input!CA$12:CA$286,$X621)
*(INDEX(Forecast_Capex_Input!$H$12:$H$286,$X621)=Repex),0)
*$DT621</f>
        <v>0</v>
      </c>
      <c r="EA621" s="188" cm="1">
        <f t="array" aca="1" ref="EA621" ca="1">IFERROR(INDEX(Forecast_Capex_Input!CB$12:CB$286,$X621)
*(INDEX(Forecast_Capex_Input!$H$12:$H$286,$X621)=Repex),0)
*$DT621</f>
        <v>0</v>
      </c>
      <c r="EB621" s="188" cm="1">
        <f t="array" aca="1" ref="EB621" ca="1">IFERROR(INDEX(Forecast_Capex_Input!CC$12:CC$286,$X621)
*(INDEX(Forecast_Capex_Input!$H$12:$H$286,$X621)=Repex),0)
*$DT621</f>
        <v>0</v>
      </c>
      <c r="EC621" s="165"/>
      <c r="ED621" s="226" t="str">
        <f t="shared" si="435"/>
        <v>N/A</v>
      </c>
      <c r="EE621" s="174" t="s">
        <v>15</v>
      </c>
    </row>
    <row r="622" spans="3:135" x14ac:dyDescent="0.2">
      <c r="C622" s="174">
        <f t="shared" si="436"/>
        <v>612</v>
      </c>
      <c r="D622" s="167" t="str" cm="1">
        <f t="array" ref="D622">IFERROR(INDEX(Forecast_Capex_Input!$D$12:$D$286,$X622),NA)</f>
        <v>N/A</v>
      </c>
      <c r="E622" s="172" t="str" cm="1">
        <f t="array" ref="E622">IF($X622=NA,NA,INDEX(Forecast_Capex_Input!$E$12:$E$286,$X622))</f>
        <v>N/A</v>
      </c>
      <c r="F622" s="167" t="str" cm="1">
        <f t="array" aca="1" ref="F622" ca="1">IFERROR(INDEX(General!$E$25:$E$26,$Y622),NA)</f>
        <v>N/A</v>
      </c>
      <c r="G622" s="167" t="str" cm="1">
        <f t="array" aca="1" ref="G622" ca="1">IFERROR(INDEX(Forecast_Capex_Input!$AI$11:$BB$11,$AA622),NA)</f>
        <v>N/A</v>
      </c>
      <c r="H622" s="189" t="str" cm="1">
        <f t="array" aca="1" ref="H622" ca="1">IFERROR(INDEX(Forecast_Capex_Input!$AI$12:$BB$286,$X622,$AA622),NA)</f>
        <v>N/A</v>
      </c>
      <c r="I622" s="199" t="str" cm="1">
        <f t="array" ref="I622">IFERROR(INDEX(Forecast_Capex_Input!$F$12:$F$286,$X622),NA)</f>
        <v>N/A</v>
      </c>
      <c r="J622" s="199" t="str" cm="1">
        <f t="array" ref="J622">IFERROR(INDEX(Forecast_Capex_Input!G$12:G$286,$X622),NA)</f>
        <v>N/A</v>
      </c>
      <c r="K622" s="199" t="str" cm="1">
        <f t="array" ref="K622">IFERROR(INDEX(Forecast_Capex_Input!H$12:H$286,$X622),NA)</f>
        <v>N/A</v>
      </c>
      <c r="L622" s="199" t="str" cm="1">
        <f t="array" ref="L622">IFERROR(INDEX(Forecast_Capex_Input!I$12:I$286,$X622),NA)</f>
        <v>N/A</v>
      </c>
      <c r="M622" s="199" t="str" cm="1">
        <f t="array" ref="M622">IFERROR(INDEX(Forecast_Capex_Input!J$12:J$286,$X622),NA)</f>
        <v>N/A</v>
      </c>
      <c r="N622" s="199" t="str" cm="1">
        <f t="array" ref="N622">IFERROR(INDEX(Forecast_Capex_Input!K$12:K$286,$X622),NA)</f>
        <v>N/A</v>
      </c>
      <c r="O622" s="199" t="str" cm="1">
        <f t="array" ref="O622">IFERROR(INDEX(Forecast_Capex_Input!L$12:L$286,$X622),NA)</f>
        <v>N/A</v>
      </c>
      <c r="P622" s="199" t="str" cm="1">
        <f t="array" ref="P622">IFERROR(INDEX(Forecast_Capex_Input!M$12:M$286,$X622),NA)</f>
        <v>N/A</v>
      </c>
      <c r="Q622" s="172" t="str" cm="1">
        <f t="array" ref="Q622">IFERROR(INDEX(Forecast_Capex_Input!N$12:N$286,$X622),NA)</f>
        <v>N/A</v>
      </c>
      <c r="R622" s="265" cm="1">
        <f t="array" ref="R622">IFERROR(INDEX(Forecast_Capex_Input!O$12:O$286,$X622),0)</f>
        <v>0</v>
      </c>
      <c r="S622" s="172" cm="1">
        <f t="array" ref="S622">IFERROR(INDEX(Forecast_Capex_Input!P$12:P$286,$X622),0)</f>
        <v>0</v>
      </c>
      <c r="T622" s="199" t="str" cm="1">
        <f t="array" aca="1" ref="T622" ca="1">IFERROR(INDEX(General!$K$84:$K$103,$AA622),NA)</f>
        <v>N/A</v>
      </c>
      <c r="U622" s="188" cm="1">
        <f t="array" aca="1" ref="U622" ca="1">IFERROR(
IF($F622=General!$E$25,INDEX(Forecast_Capex_Input!S$12:S$286,$X622),
INDEX(Forecast_Capex_Input!T$12:T$286,$X622)),0)</f>
        <v>0</v>
      </c>
      <c r="V622" s="222" t="b">
        <f>IFERROR(INDEX(Overheads!$T$19:$T$26,MATCH($I622,Overheads!$E$19:$E$26,0)),FALSE)</f>
        <v>0</v>
      </c>
      <c r="W622" s="165"/>
      <c r="X622" s="174" t="str">
        <f>IFERROR(
IF(MATCH($C622,Forecast_Capex_Input!$CI$12:$CI$286,1)+1&gt;MAX(Forecast_Capex_Input!$C$12:$C$286),NA,
MATCH($C622,Forecast_Capex_Input!$CI$12:$CI$286,1)+1),1)</f>
        <v>N/A</v>
      </c>
      <c r="Y622" s="174" t="str" cm="1">
        <f t="array" aca="1" ref="Y622" ca="1">IFERROR(
IF(X621&lt;&gt;X622,1,
IF(COUNTIF(OFFSET(Y621,0,0,-INDEX(Forecast_Capex_Input!$CG$12:$CG$286,$X622)),Y621)=INDEX(Forecast_Capex_Input!$CG$12:$CG$286,$X622),Y621+1,Y621)),NA)</f>
        <v>N/A</v>
      </c>
      <c r="Z622" s="174" t="str" cm="1">
        <f t="array" ref="Z622">IFERROR($C622-IF($X622=1,1,INDEX(Forecast_Capex_Input!$CI$12:$CI$286,$X622-1))+1,NA)</f>
        <v>N/A</v>
      </c>
      <c r="AA622" s="174" t="str" cm="1">
        <f t="array" aca="1" ref="AA622" ca="1">IFERROR(IF(Y622=1,
INDEX(Forecast_Capex_Input!$AI$10:$BB$10,SMALL(IF(INDEX(Forecast_Capex_Input!$AI$12:$BB$286,$X622,0)&gt;0,COLUMN(Forecast_Capex_Input!$AI$10:$BB$10)-COLUMN(Forecast_Capex_Input!$AI$12)+1),ROWS(OFFSET(AA621,0,0,-$Z622)))),
OFFSET(AA621,-INDEX(Forecast_Capex_Input!$CG$12:$CG$286,$X622)+1,0)),NA)</f>
        <v>N/A</v>
      </c>
      <c r="AB622" s="174" t="str">
        <f t="shared" ca="1" si="405"/>
        <v>N/A</v>
      </c>
      <c r="AC622" s="222" t="b">
        <f t="shared" si="437"/>
        <v>0</v>
      </c>
      <c r="AD622" s="220" t="b">
        <v>0</v>
      </c>
      <c r="AE622" s="222" t="b">
        <f t="shared" si="406"/>
        <v>1</v>
      </c>
      <c r="AF622" s="165"/>
      <c r="AG622" s="215">
        <v>0</v>
      </c>
      <c r="AH622" s="215">
        <v>0</v>
      </c>
      <c r="AI622" s="215">
        <v>0</v>
      </c>
      <c r="AJ622" s="215">
        <v>0</v>
      </c>
      <c r="AK622" s="215">
        <v>0</v>
      </c>
      <c r="AL622" s="155">
        <v>0</v>
      </c>
      <c r="AM622" s="165"/>
      <c r="AN622" s="215" cm="1">
        <f t="array" aca="1" ref="AN622" ca="1">IFERROR(INDEX(General!O$33:O$34,$AB622)
*AG622,0)</f>
        <v>0</v>
      </c>
      <c r="AO622" s="215" cm="1">
        <f t="array" aca="1" ref="AO622" ca="1">IFERROR(INDEX(General!P$33:P$34,$AB622)
*AH622,0)</f>
        <v>0</v>
      </c>
      <c r="AP622" s="215" cm="1">
        <f t="array" aca="1" ref="AP622" ca="1">IFERROR(INDEX(General!Q$33:Q$34,$AB622)
*AI622,0)</f>
        <v>0</v>
      </c>
      <c r="AQ622" s="215" cm="1">
        <f t="array" aca="1" ref="AQ622" ca="1">IFERROR(INDEX(General!R$33:R$34,$AB622)
*AJ622,0)</f>
        <v>0</v>
      </c>
      <c r="AR622" s="215" cm="1">
        <f t="array" aca="1" ref="AR622" ca="1">IFERROR(INDEX(General!S$33:S$34,$AB622)
*AK622,0)</f>
        <v>0</v>
      </c>
      <c r="AS622" s="155">
        <f t="shared" ca="1" si="438"/>
        <v>0</v>
      </c>
      <c r="AT622" s="165"/>
      <c r="AU622" s="215">
        <f ca="1">IF($AE622=FALSE,AN622*Overheads!$R$24*$V622,
IFERROR(Overheads!$O$49*$V622*AN622,0)
+IFERROR(Overheads!Q$59*$V622*(AN622/Overheads!Q$68),0))</f>
        <v>0</v>
      </c>
      <c r="AV622" s="215">
        <f ca="1">IF($AE622=FALSE,AO622*Overheads!$R$24*$V622,
IFERROR(Overheads!$O$49*$V622*AO622,0)
+IFERROR(Overheads!R$59*$V622*(AO622/Overheads!R$68),0))</f>
        <v>0</v>
      </c>
      <c r="AW622" s="215">
        <f ca="1">IF($AE622=FALSE,AP622*Overheads!$R$24*$V622,
IFERROR(Overheads!$O$49*$V622*AP622,0)
+IFERROR(Overheads!S$59*$V622*(AP622/Overheads!S$68),0))</f>
        <v>0</v>
      </c>
      <c r="AX622" s="215">
        <f ca="1">IF($AE622=FALSE,AQ622*Overheads!$R$24*$V622,
IFERROR(Overheads!$O$49*$V622*AQ622,0)
+IFERROR(Overheads!T$59*$V622*(AQ622/Overheads!T$68),0))</f>
        <v>0</v>
      </c>
      <c r="AY622" s="215">
        <f ca="1">IF($AE622=FALSE,AR622*Overheads!$R$24*$V622,
IFERROR(Overheads!$O$49*$V622*AR622,0)
+IFERROR(Overheads!U$59*$V622*(AR622/Overheads!U$68),0))</f>
        <v>0</v>
      </c>
      <c r="AZ622" s="155">
        <f t="shared" ca="1" si="439"/>
        <v>0</v>
      </c>
      <c r="BA622" s="165"/>
      <c r="BB622" s="215">
        <f ca="1">IF($AE622=FALSE,AN622*Overheads!$S$25,
IFERROR(Overheads!$O$50*AN622,0)
+IFERROR(Overheads!Q$60*(AN622/Overheads!Q$66),0))</f>
        <v>0</v>
      </c>
      <c r="BC622" s="215">
        <f ca="1">IF($AE622=FALSE,AO622*Overheads!$S$25,
IFERROR(Overheads!$O$50*AO622,0)
+IFERROR(Overheads!R$60*(AO622/Overheads!R$66),0))</f>
        <v>0</v>
      </c>
      <c r="BD622" s="215">
        <f ca="1">IF($AE622=FALSE,AP622*Overheads!$S$25,
IFERROR(Overheads!$O$50*AP622,0)
+IFERROR(Overheads!S$60*(AP622/Overheads!S$66),0))</f>
        <v>0</v>
      </c>
      <c r="BE622" s="215">
        <f ca="1">IF($AE622=FALSE,AQ622*Overheads!$S$25,
IFERROR(Overheads!$O$50*AQ622,0)
+IFERROR(Overheads!T$60*(AQ622/Overheads!T$66),0))</f>
        <v>0</v>
      </c>
      <c r="BF622" s="215">
        <f ca="1">IF($AE622=FALSE,AR622*Overheads!$S$25,
IFERROR(Overheads!$O$50*AR622,0)
+IFERROR(Overheads!U$60*(AR622/Overheads!U$66),0))</f>
        <v>0</v>
      </c>
      <c r="BG622" s="155">
        <f t="shared" ca="1" si="440"/>
        <v>0</v>
      </c>
      <c r="BH622" s="165"/>
      <c r="BI622" s="215">
        <f t="shared" ca="1" si="441"/>
        <v>0</v>
      </c>
      <c r="BJ622" s="215">
        <f t="shared" ca="1" si="407"/>
        <v>0</v>
      </c>
      <c r="BK622" s="215">
        <f t="shared" ca="1" si="408"/>
        <v>0</v>
      </c>
      <c r="BL622" s="215">
        <f t="shared" ca="1" si="409"/>
        <v>0</v>
      </c>
      <c r="BM622" s="215">
        <f t="shared" ca="1" si="410"/>
        <v>0</v>
      </c>
      <c r="BN622" s="155">
        <f t="shared" ca="1" si="442"/>
        <v>0</v>
      </c>
      <c r="BO622" s="165"/>
      <c r="BP622" s="187" cm="1">
        <f t="array" ref="BP622">IFERROR(IF($X622=$X621,BP621,INDEX(Forecast_Capex_Input!AC$12:AC$286,$X622)),0)</f>
        <v>0</v>
      </c>
      <c r="BQ622" s="187" cm="1">
        <f t="array" ref="BQ622">IFERROR(IF($X622=$X621,BQ621,INDEX(Forecast_Capex_Input!AD$12:AD$286,$X622)),0)</f>
        <v>0</v>
      </c>
      <c r="BR622" s="187" cm="1">
        <f t="array" ref="BR622">IFERROR(IF($X622=$X621,BR621,INDEX(Forecast_Capex_Input!AE$12:AE$286,$X622)),0)</f>
        <v>0</v>
      </c>
      <c r="BS622" s="187" cm="1">
        <f t="array" ref="BS622">IFERROR(IF($X622=$X621,BS621,INDEX(Forecast_Capex_Input!AF$12:AF$286,$X622)),0)</f>
        <v>0</v>
      </c>
      <c r="BT622" s="187" cm="1">
        <f t="array" ref="BT622">IFERROR(IF($X622=$X621,BT621,INDEX(Forecast_Capex_Input!AG$12:AG$286,$X622)),0)</f>
        <v>0</v>
      </c>
      <c r="BU622" s="165"/>
      <c r="BV622" s="215">
        <f t="shared" si="411"/>
        <v>0</v>
      </c>
      <c r="BW622" s="215">
        <f t="shared" si="412"/>
        <v>0</v>
      </c>
      <c r="BX622" s="215">
        <f t="shared" si="413"/>
        <v>0</v>
      </c>
      <c r="BY622" s="215">
        <f t="shared" si="414"/>
        <v>0</v>
      </c>
      <c r="BZ622" s="215">
        <f t="shared" si="415"/>
        <v>0</v>
      </c>
      <c r="CA622" s="155">
        <f t="shared" si="443"/>
        <v>0</v>
      </c>
      <c r="CB622" s="165"/>
      <c r="CC622" s="215">
        <f t="shared" si="416"/>
        <v>0</v>
      </c>
      <c r="CD622" s="215">
        <f t="shared" si="417"/>
        <v>0</v>
      </c>
      <c r="CE622" s="215">
        <f t="shared" si="418"/>
        <v>0</v>
      </c>
      <c r="CF622" s="215">
        <f t="shared" si="419"/>
        <v>0</v>
      </c>
      <c r="CG622" s="215">
        <f t="shared" si="420"/>
        <v>0</v>
      </c>
      <c r="CH622" s="155">
        <f t="shared" si="444"/>
        <v>0</v>
      </c>
      <c r="CI622" s="165"/>
      <c r="CJ622" s="215">
        <f t="shared" si="421"/>
        <v>0</v>
      </c>
      <c r="CK622" s="215">
        <f t="shared" si="422"/>
        <v>0</v>
      </c>
      <c r="CL622" s="215">
        <f t="shared" si="423"/>
        <v>0</v>
      </c>
      <c r="CM622" s="215">
        <f t="shared" si="424"/>
        <v>0</v>
      </c>
      <c r="CN622" s="215">
        <f t="shared" si="425"/>
        <v>0</v>
      </c>
      <c r="CO622" s="155">
        <f t="shared" si="445"/>
        <v>0</v>
      </c>
      <c r="CP622" s="165"/>
      <c r="CQ622" s="223">
        <f t="shared" si="426"/>
        <v>0</v>
      </c>
      <c r="CR622" s="223">
        <f t="shared" si="427"/>
        <v>0</v>
      </c>
      <c r="CS622" s="223">
        <f t="shared" si="428"/>
        <v>0</v>
      </c>
      <c r="CT622" s="223">
        <f t="shared" si="429"/>
        <v>0</v>
      </c>
      <c r="CU622" s="223">
        <f t="shared" si="430"/>
        <v>0</v>
      </c>
      <c r="CV622" s="155">
        <f t="shared" si="446"/>
        <v>0</v>
      </c>
      <c r="CW622" s="165"/>
      <c r="CX622" s="215">
        <f t="shared" si="447"/>
        <v>0</v>
      </c>
      <c r="CY622" s="215">
        <f t="shared" si="431"/>
        <v>0</v>
      </c>
      <c r="CZ622" s="215">
        <f t="shared" si="432"/>
        <v>0</v>
      </c>
      <c r="DA622" s="215">
        <f t="shared" si="433"/>
        <v>0</v>
      </c>
      <c r="DB622" s="215">
        <f t="shared" si="434"/>
        <v>0</v>
      </c>
      <c r="DC622" s="155">
        <f t="shared" si="448"/>
        <v>0</v>
      </c>
      <c r="DD622" s="165"/>
      <c r="DE622" s="188" t="b" cm="1">
        <f t="array" aca="1" ref="DE622" ca="1">OR($G622=Forecast_Capex_Input!$BF$8:$BF$10)</f>
        <v>0</v>
      </c>
      <c r="DF622" s="188" cm="1">
        <f t="array" aca="1" ref="DF622" ca="1">IFERROR(INDEX(Forecast_Capex_Input!BG$12:BG$286,$X622)
*(INDEX(Forecast_Capex_Input!$H$12:$H$286,$X622)=Repex),0)
*$DE622</f>
        <v>0</v>
      </c>
      <c r="DG622" s="188" cm="1">
        <f t="array" aca="1" ref="DG622" ca="1">IFERROR(INDEX(Forecast_Capex_Input!BH$12:BH$286,$X622)
*(INDEX(Forecast_Capex_Input!$H$12:$H$286,$X622)=Repex),0)
*$DE622</f>
        <v>0</v>
      </c>
      <c r="DH622" s="188" cm="1">
        <f t="array" aca="1" ref="DH622" ca="1">IFERROR(INDEX(Forecast_Capex_Input!BI$12:BI$286,$X622)
*(INDEX(Forecast_Capex_Input!$H$12:$H$286,$X622)=Repex),0)
*$DE622</f>
        <v>0</v>
      </c>
      <c r="DI622" s="188" cm="1">
        <f t="array" aca="1" ref="DI622" ca="1">IFERROR(INDEX(Forecast_Capex_Input!BJ$12:BJ$286,$X622)
*(INDEX(Forecast_Capex_Input!$H$12:$H$286,$X622)=Repex),0)
*$DE622</f>
        <v>0</v>
      </c>
      <c r="DJ622" s="188" cm="1">
        <f t="array" aca="1" ref="DJ622" ca="1">IFERROR(INDEX(Forecast_Capex_Input!BK$12:BK$286,$X622)
*(INDEX(Forecast_Capex_Input!$H$12:$H$286,$X622)=Repex),0)
*$DE622</f>
        <v>0</v>
      </c>
      <c r="DK622" s="188" cm="1">
        <f t="array" aca="1" ref="DK622" ca="1">IFERROR(INDEX(Forecast_Capex_Input!BL$12:BL$286,$X622)
*(INDEX(Forecast_Capex_Input!$H$12:$H$286,$X622)=Repex),0)
*$DE622</f>
        <v>0</v>
      </c>
      <c r="DL622" s="165"/>
      <c r="DM622" s="188" t="b" cm="1">
        <f t="array" aca="1" ref="DM622" ca="1">OR($G622=Forecast_Capex_Input!$BN$8:$BN$9)</f>
        <v>0</v>
      </c>
      <c r="DN622" s="188" cm="1">
        <f t="array" aca="1" ref="DN622" ca="1">IFERROR(INDEX(Forecast_Capex_Input!BO$12:BO$286,$X622)
*(INDEX(Forecast_Capex_Input!$H$12:$H$286,$X622)=Repex),0)
*$DM622</f>
        <v>0</v>
      </c>
      <c r="DO622" s="188" cm="1">
        <f t="array" aca="1" ref="DO622" ca="1">IFERROR(INDEX(Forecast_Capex_Input!BP$12:BP$286,$X622)
*(INDEX(Forecast_Capex_Input!$H$12:$H$286,$X622)=Repex),0)
*$DM622</f>
        <v>0</v>
      </c>
      <c r="DP622" s="188" cm="1">
        <f t="array" aca="1" ref="DP622" ca="1">IFERROR(INDEX(Forecast_Capex_Input!BQ$12:BQ$286,$X622)
*(INDEX(Forecast_Capex_Input!$H$12:$H$286,$X622)=Repex),0)
*$DM622</f>
        <v>0</v>
      </c>
      <c r="DQ622" s="188" cm="1">
        <f t="array" aca="1" ref="DQ622" ca="1">IFERROR(INDEX(Forecast_Capex_Input!BR$12:BR$286,$X622)
*(INDEX(Forecast_Capex_Input!$H$12:$H$286,$X622)=Repex),0)
*$DM622</f>
        <v>0</v>
      </c>
      <c r="DR622" s="188" cm="1">
        <f t="array" aca="1" ref="DR622" ca="1">IFERROR(INDEX(Forecast_Capex_Input!BS$12:BS$286,$X622)
*(INDEX(Forecast_Capex_Input!$H$12:$H$286,$X622)=Repex),0)
*$DM622</f>
        <v>0</v>
      </c>
      <c r="DS622" s="165"/>
      <c r="DT622" s="188" t="b" cm="1">
        <f t="array" aca="1" ref="DT622" ca="1">OR($G622=Forecast_Capex_Input!$BU$8:$BU$10)</f>
        <v>0</v>
      </c>
      <c r="DU622" s="188" cm="1">
        <f t="array" aca="1" ref="DU622" ca="1">IFERROR(INDEX(Forecast_Capex_Input!BV$12:BV$286,$X622)
*(INDEX(Forecast_Capex_Input!$H$12:$H$286,$X622)=Repex),0)
*$DT622</f>
        <v>0</v>
      </c>
      <c r="DV622" s="188" cm="1">
        <f t="array" aca="1" ref="DV622" ca="1">IFERROR(INDEX(Forecast_Capex_Input!BW$12:BW$286,$X622)
*(INDEX(Forecast_Capex_Input!$H$12:$H$286,$X622)=Repex),0)
*$DT622</f>
        <v>0</v>
      </c>
      <c r="DW622" s="188" cm="1">
        <f t="array" aca="1" ref="DW622" ca="1">IFERROR(INDEX(Forecast_Capex_Input!BX$12:BX$286,$X622)
*(INDEX(Forecast_Capex_Input!$H$12:$H$286,$X622)=Repex),0)
*$DT622</f>
        <v>0</v>
      </c>
      <c r="DX622" s="188" cm="1">
        <f t="array" aca="1" ref="DX622" ca="1">IFERROR(INDEX(Forecast_Capex_Input!BY$12:BY$286,$X622)
*(INDEX(Forecast_Capex_Input!$H$12:$H$286,$X622)=Repex),0)
*$DT622</f>
        <v>0</v>
      </c>
      <c r="DY622" s="188" cm="1">
        <f t="array" aca="1" ref="DY622" ca="1">IFERROR(INDEX(Forecast_Capex_Input!BZ$12:BZ$286,$X622)
*(INDEX(Forecast_Capex_Input!$H$12:$H$286,$X622)=Repex),0)
*$DT622</f>
        <v>0</v>
      </c>
      <c r="DZ622" s="188" cm="1">
        <f t="array" aca="1" ref="DZ622" ca="1">IFERROR(INDEX(Forecast_Capex_Input!CA$12:CA$286,$X622)
*(INDEX(Forecast_Capex_Input!$H$12:$H$286,$X622)=Repex),0)
*$DT622</f>
        <v>0</v>
      </c>
      <c r="EA622" s="188" cm="1">
        <f t="array" aca="1" ref="EA622" ca="1">IFERROR(INDEX(Forecast_Capex_Input!CB$12:CB$286,$X622)
*(INDEX(Forecast_Capex_Input!$H$12:$H$286,$X622)=Repex),0)
*$DT622</f>
        <v>0</v>
      </c>
      <c r="EB622" s="188" cm="1">
        <f t="array" aca="1" ref="EB622" ca="1">IFERROR(INDEX(Forecast_Capex_Input!CC$12:CC$286,$X622)
*(INDEX(Forecast_Capex_Input!$H$12:$H$286,$X622)=Repex),0)
*$DT622</f>
        <v>0</v>
      </c>
      <c r="EC622" s="165"/>
      <c r="ED622" s="226" t="str">
        <f t="shared" si="435"/>
        <v>N/A</v>
      </c>
      <c r="EE622" s="174" t="s">
        <v>15</v>
      </c>
    </row>
    <row r="623" spans="3:135" x14ac:dyDescent="0.2">
      <c r="C623" s="174">
        <f t="shared" si="436"/>
        <v>613</v>
      </c>
      <c r="D623" s="167" t="str" cm="1">
        <f t="array" ref="D623">IFERROR(INDEX(Forecast_Capex_Input!$D$12:$D$286,$X623),NA)</f>
        <v>N/A</v>
      </c>
      <c r="E623" s="172" t="str" cm="1">
        <f t="array" ref="E623">IF($X623=NA,NA,INDEX(Forecast_Capex_Input!$E$12:$E$286,$X623))</f>
        <v>N/A</v>
      </c>
      <c r="F623" s="167" t="str" cm="1">
        <f t="array" aca="1" ref="F623" ca="1">IFERROR(INDEX(General!$E$25:$E$26,$Y623),NA)</f>
        <v>N/A</v>
      </c>
      <c r="G623" s="167" t="str" cm="1">
        <f t="array" aca="1" ref="G623" ca="1">IFERROR(INDEX(Forecast_Capex_Input!$AI$11:$BB$11,$AA623),NA)</f>
        <v>N/A</v>
      </c>
      <c r="H623" s="189" t="str" cm="1">
        <f t="array" aca="1" ref="H623" ca="1">IFERROR(INDEX(Forecast_Capex_Input!$AI$12:$BB$286,$X623,$AA623),NA)</f>
        <v>N/A</v>
      </c>
      <c r="I623" s="199" t="str" cm="1">
        <f t="array" ref="I623">IFERROR(INDEX(Forecast_Capex_Input!$F$12:$F$286,$X623),NA)</f>
        <v>N/A</v>
      </c>
      <c r="J623" s="199" t="str" cm="1">
        <f t="array" ref="J623">IFERROR(INDEX(Forecast_Capex_Input!G$12:G$286,$X623),NA)</f>
        <v>N/A</v>
      </c>
      <c r="K623" s="199" t="str" cm="1">
        <f t="array" ref="K623">IFERROR(INDEX(Forecast_Capex_Input!H$12:H$286,$X623),NA)</f>
        <v>N/A</v>
      </c>
      <c r="L623" s="199" t="str" cm="1">
        <f t="array" ref="L623">IFERROR(INDEX(Forecast_Capex_Input!I$12:I$286,$X623),NA)</f>
        <v>N/A</v>
      </c>
      <c r="M623" s="199" t="str" cm="1">
        <f t="array" ref="M623">IFERROR(INDEX(Forecast_Capex_Input!J$12:J$286,$X623),NA)</f>
        <v>N/A</v>
      </c>
      <c r="N623" s="199" t="str" cm="1">
        <f t="array" ref="N623">IFERROR(INDEX(Forecast_Capex_Input!K$12:K$286,$X623),NA)</f>
        <v>N/A</v>
      </c>
      <c r="O623" s="199" t="str" cm="1">
        <f t="array" ref="O623">IFERROR(INDEX(Forecast_Capex_Input!L$12:L$286,$X623),NA)</f>
        <v>N/A</v>
      </c>
      <c r="P623" s="199" t="str" cm="1">
        <f t="array" ref="P623">IFERROR(INDEX(Forecast_Capex_Input!M$12:M$286,$X623),NA)</f>
        <v>N/A</v>
      </c>
      <c r="Q623" s="172" t="str" cm="1">
        <f t="array" ref="Q623">IFERROR(INDEX(Forecast_Capex_Input!N$12:N$286,$X623),NA)</f>
        <v>N/A</v>
      </c>
      <c r="R623" s="265" cm="1">
        <f t="array" ref="R623">IFERROR(INDEX(Forecast_Capex_Input!O$12:O$286,$X623),0)</f>
        <v>0</v>
      </c>
      <c r="S623" s="172" cm="1">
        <f t="array" ref="S623">IFERROR(INDEX(Forecast_Capex_Input!P$12:P$286,$X623),0)</f>
        <v>0</v>
      </c>
      <c r="T623" s="199" t="str" cm="1">
        <f t="array" aca="1" ref="T623" ca="1">IFERROR(INDEX(General!$K$84:$K$103,$AA623),NA)</f>
        <v>N/A</v>
      </c>
      <c r="U623" s="188" cm="1">
        <f t="array" aca="1" ref="U623" ca="1">IFERROR(
IF($F623=General!$E$25,INDEX(Forecast_Capex_Input!S$12:S$286,$X623),
INDEX(Forecast_Capex_Input!T$12:T$286,$X623)),0)</f>
        <v>0</v>
      </c>
      <c r="V623" s="222" t="b">
        <f>IFERROR(INDEX(Overheads!$T$19:$T$26,MATCH($I623,Overheads!$E$19:$E$26,0)),FALSE)</f>
        <v>0</v>
      </c>
      <c r="W623" s="165"/>
      <c r="X623" s="174" t="str">
        <f>IFERROR(
IF(MATCH($C623,Forecast_Capex_Input!$CI$12:$CI$286,1)+1&gt;MAX(Forecast_Capex_Input!$C$12:$C$286),NA,
MATCH($C623,Forecast_Capex_Input!$CI$12:$CI$286,1)+1),1)</f>
        <v>N/A</v>
      </c>
      <c r="Y623" s="174" t="str" cm="1">
        <f t="array" aca="1" ref="Y623" ca="1">IFERROR(
IF(X622&lt;&gt;X623,1,
IF(COUNTIF(OFFSET(Y622,0,0,-INDEX(Forecast_Capex_Input!$CG$12:$CG$286,$X623)),Y622)=INDEX(Forecast_Capex_Input!$CG$12:$CG$286,$X623),Y622+1,Y622)),NA)</f>
        <v>N/A</v>
      </c>
      <c r="Z623" s="174" t="str" cm="1">
        <f t="array" ref="Z623">IFERROR($C623-IF($X623=1,1,INDEX(Forecast_Capex_Input!$CI$12:$CI$286,$X623-1))+1,NA)</f>
        <v>N/A</v>
      </c>
      <c r="AA623" s="174" t="str" cm="1">
        <f t="array" aca="1" ref="AA623" ca="1">IFERROR(IF(Y623=1,
INDEX(Forecast_Capex_Input!$AI$10:$BB$10,SMALL(IF(INDEX(Forecast_Capex_Input!$AI$12:$BB$286,$X623,0)&gt;0,COLUMN(Forecast_Capex_Input!$AI$10:$BB$10)-COLUMN(Forecast_Capex_Input!$AI$12)+1),ROWS(OFFSET(AA622,0,0,-$Z623)))),
OFFSET(AA622,-INDEX(Forecast_Capex_Input!$CG$12:$CG$286,$X623)+1,0)),NA)</f>
        <v>N/A</v>
      </c>
      <c r="AB623" s="174" t="str">
        <f t="shared" ca="1" si="405"/>
        <v>N/A</v>
      </c>
      <c r="AC623" s="222" t="b">
        <f t="shared" si="437"/>
        <v>0</v>
      </c>
      <c r="AD623" s="220" t="b">
        <v>0</v>
      </c>
      <c r="AE623" s="222" t="b">
        <f t="shared" si="406"/>
        <v>1</v>
      </c>
      <c r="AF623" s="165"/>
      <c r="AG623" s="215">
        <v>0</v>
      </c>
      <c r="AH623" s="215">
        <v>0</v>
      </c>
      <c r="AI623" s="215">
        <v>0</v>
      </c>
      <c r="AJ623" s="215">
        <v>0</v>
      </c>
      <c r="AK623" s="215">
        <v>0</v>
      </c>
      <c r="AL623" s="155">
        <v>0</v>
      </c>
      <c r="AM623" s="165"/>
      <c r="AN623" s="215" cm="1">
        <f t="array" aca="1" ref="AN623" ca="1">IFERROR(INDEX(General!O$33:O$34,$AB623)
*AG623,0)</f>
        <v>0</v>
      </c>
      <c r="AO623" s="215" cm="1">
        <f t="array" aca="1" ref="AO623" ca="1">IFERROR(INDEX(General!P$33:P$34,$AB623)
*AH623,0)</f>
        <v>0</v>
      </c>
      <c r="AP623" s="215" cm="1">
        <f t="array" aca="1" ref="AP623" ca="1">IFERROR(INDEX(General!Q$33:Q$34,$AB623)
*AI623,0)</f>
        <v>0</v>
      </c>
      <c r="AQ623" s="215" cm="1">
        <f t="array" aca="1" ref="AQ623" ca="1">IFERROR(INDEX(General!R$33:R$34,$AB623)
*AJ623,0)</f>
        <v>0</v>
      </c>
      <c r="AR623" s="215" cm="1">
        <f t="array" aca="1" ref="AR623" ca="1">IFERROR(INDEX(General!S$33:S$34,$AB623)
*AK623,0)</f>
        <v>0</v>
      </c>
      <c r="AS623" s="155">
        <f t="shared" ca="1" si="438"/>
        <v>0</v>
      </c>
      <c r="AT623" s="165"/>
      <c r="AU623" s="215">
        <f ca="1">IF($AE623=FALSE,AN623*Overheads!$R$24*$V623,
IFERROR(Overheads!$O$49*$V623*AN623,0)
+IFERROR(Overheads!Q$59*$V623*(AN623/Overheads!Q$68),0))</f>
        <v>0</v>
      </c>
      <c r="AV623" s="215">
        <f ca="1">IF($AE623=FALSE,AO623*Overheads!$R$24*$V623,
IFERROR(Overheads!$O$49*$V623*AO623,0)
+IFERROR(Overheads!R$59*$V623*(AO623/Overheads!R$68),0))</f>
        <v>0</v>
      </c>
      <c r="AW623" s="215">
        <f ca="1">IF($AE623=FALSE,AP623*Overheads!$R$24*$V623,
IFERROR(Overheads!$O$49*$V623*AP623,0)
+IFERROR(Overheads!S$59*$V623*(AP623/Overheads!S$68),0))</f>
        <v>0</v>
      </c>
      <c r="AX623" s="215">
        <f ca="1">IF($AE623=FALSE,AQ623*Overheads!$R$24*$V623,
IFERROR(Overheads!$O$49*$V623*AQ623,0)
+IFERROR(Overheads!T$59*$V623*(AQ623/Overheads!T$68),0))</f>
        <v>0</v>
      </c>
      <c r="AY623" s="215">
        <f ca="1">IF($AE623=FALSE,AR623*Overheads!$R$24*$V623,
IFERROR(Overheads!$O$49*$V623*AR623,0)
+IFERROR(Overheads!U$59*$V623*(AR623/Overheads!U$68),0))</f>
        <v>0</v>
      </c>
      <c r="AZ623" s="155">
        <f t="shared" ca="1" si="439"/>
        <v>0</v>
      </c>
      <c r="BA623" s="165"/>
      <c r="BB623" s="215">
        <f ca="1">IF($AE623=FALSE,AN623*Overheads!$S$25,
IFERROR(Overheads!$O$50*AN623,0)
+IFERROR(Overheads!Q$60*(AN623/Overheads!Q$66),0))</f>
        <v>0</v>
      </c>
      <c r="BC623" s="215">
        <f ca="1">IF($AE623=FALSE,AO623*Overheads!$S$25,
IFERROR(Overheads!$O$50*AO623,0)
+IFERROR(Overheads!R$60*(AO623/Overheads!R$66),0))</f>
        <v>0</v>
      </c>
      <c r="BD623" s="215">
        <f ca="1">IF($AE623=FALSE,AP623*Overheads!$S$25,
IFERROR(Overheads!$O$50*AP623,0)
+IFERROR(Overheads!S$60*(AP623/Overheads!S$66),0))</f>
        <v>0</v>
      </c>
      <c r="BE623" s="215">
        <f ca="1">IF($AE623=FALSE,AQ623*Overheads!$S$25,
IFERROR(Overheads!$O$50*AQ623,0)
+IFERROR(Overheads!T$60*(AQ623/Overheads!T$66),0))</f>
        <v>0</v>
      </c>
      <c r="BF623" s="215">
        <f ca="1">IF($AE623=FALSE,AR623*Overheads!$S$25,
IFERROR(Overheads!$O$50*AR623,0)
+IFERROR(Overheads!U$60*(AR623/Overheads!U$66),0))</f>
        <v>0</v>
      </c>
      <c r="BG623" s="155">
        <f t="shared" ca="1" si="440"/>
        <v>0</v>
      </c>
      <c r="BH623" s="165"/>
      <c r="BI623" s="215">
        <f t="shared" ca="1" si="441"/>
        <v>0</v>
      </c>
      <c r="BJ623" s="215">
        <f t="shared" ca="1" si="407"/>
        <v>0</v>
      </c>
      <c r="BK623" s="215">
        <f t="shared" ca="1" si="408"/>
        <v>0</v>
      </c>
      <c r="BL623" s="215">
        <f t="shared" ca="1" si="409"/>
        <v>0</v>
      </c>
      <c r="BM623" s="215">
        <f t="shared" ca="1" si="410"/>
        <v>0</v>
      </c>
      <c r="BN623" s="155">
        <f t="shared" ca="1" si="442"/>
        <v>0</v>
      </c>
      <c r="BO623" s="165"/>
      <c r="BP623" s="187" cm="1">
        <f t="array" ref="BP623">IFERROR(IF($X623=$X622,BP622,INDEX(Forecast_Capex_Input!AC$12:AC$286,$X623)),0)</f>
        <v>0</v>
      </c>
      <c r="BQ623" s="187" cm="1">
        <f t="array" ref="BQ623">IFERROR(IF($X623=$X622,BQ622,INDEX(Forecast_Capex_Input!AD$12:AD$286,$X623)),0)</f>
        <v>0</v>
      </c>
      <c r="BR623" s="187" cm="1">
        <f t="array" ref="BR623">IFERROR(IF($X623=$X622,BR622,INDEX(Forecast_Capex_Input!AE$12:AE$286,$X623)),0)</f>
        <v>0</v>
      </c>
      <c r="BS623" s="187" cm="1">
        <f t="array" ref="BS623">IFERROR(IF($X623=$X622,BS622,INDEX(Forecast_Capex_Input!AF$12:AF$286,$X623)),0)</f>
        <v>0</v>
      </c>
      <c r="BT623" s="187" cm="1">
        <f t="array" ref="BT623">IFERROR(IF($X623=$X622,BT622,INDEX(Forecast_Capex_Input!AG$12:AG$286,$X623)),0)</f>
        <v>0</v>
      </c>
      <c r="BU623" s="165"/>
      <c r="BV623" s="215">
        <f t="shared" si="411"/>
        <v>0</v>
      </c>
      <c r="BW623" s="215">
        <f t="shared" si="412"/>
        <v>0</v>
      </c>
      <c r="BX623" s="215">
        <f t="shared" si="413"/>
        <v>0</v>
      </c>
      <c r="BY623" s="215">
        <f t="shared" si="414"/>
        <v>0</v>
      </c>
      <c r="BZ623" s="215">
        <f t="shared" si="415"/>
        <v>0</v>
      </c>
      <c r="CA623" s="155">
        <f t="shared" si="443"/>
        <v>0</v>
      </c>
      <c r="CB623" s="165"/>
      <c r="CC623" s="215">
        <f t="shared" si="416"/>
        <v>0</v>
      </c>
      <c r="CD623" s="215">
        <f t="shared" si="417"/>
        <v>0</v>
      </c>
      <c r="CE623" s="215">
        <f t="shared" si="418"/>
        <v>0</v>
      </c>
      <c r="CF623" s="215">
        <f t="shared" si="419"/>
        <v>0</v>
      </c>
      <c r="CG623" s="215">
        <f t="shared" si="420"/>
        <v>0</v>
      </c>
      <c r="CH623" s="155">
        <f t="shared" si="444"/>
        <v>0</v>
      </c>
      <c r="CI623" s="165"/>
      <c r="CJ623" s="215">
        <f t="shared" si="421"/>
        <v>0</v>
      </c>
      <c r="CK623" s="215">
        <f t="shared" si="422"/>
        <v>0</v>
      </c>
      <c r="CL623" s="215">
        <f t="shared" si="423"/>
        <v>0</v>
      </c>
      <c r="CM623" s="215">
        <f t="shared" si="424"/>
        <v>0</v>
      </c>
      <c r="CN623" s="215">
        <f t="shared" si="425"/>
        <v>0</v>
      </c>
      <c r="CO623" s="155">
        <f t="shared" si="445"/>
        <v>0</v>
      </c>
      <c r="CP623" s="165"/>
      <c r="CQ623" s="223">
        <f t="shared" si="426"/>
        <v>0</v>
      </c>
      <c r="CR623" s="223">
        <f t="shared" si="427"/>
        <v>0</v>
      </c>
      <c r="CS623" s="223">
        <f t="shared" si="428"/>
        <v>0</v>
      </c>
      <c r="CT623" s="223">
        <f t="shared" si="429"/>
        <v>0</v>
      </c>
      <c r="CU623" s="223">
        <f t="shared" si="430"/>
        <v>0</v>
      </c>
      <c r="CV623" s="155">
        <f t="shared" si="446"/>
        <v>0</v>
      </c>
      <c r="CW623" s="165"/>
      <c r="CX623" s="215">
        <f t="shared" si="447"/>
        <v>0</v>
      </c>
      <c r="CY623" s="215">
        <f t="shared" si="431"/>
        <v>0</v>
      </c>
      <c r="CZ623" s="215">
        <f t="shared" si="432"/>
        <v>0</v>
      </c>
      <c r="DA623" s="215">
        <f t="shared" si="433"/>
        <v>0</v>
      </c>
      <c r="DB623" s="215">
        <f t="shared" si="434"/>
        <v>0</v>
      </c>
      <c r="DC623" s="155">
        <f t="shared" si="448"/>
        <v>0</v>
      </c>
      <c r="DD623" s="165"/>
      <c r="DE623" s="188" t="b" cm="1">
        <f t="array" aca="1" ref="DE623" ca="1">OR($G623=Forecast_Capex_Input!$BF$8:$BF$10)</f>
        <v>0</v>
      </c>
      <c r="DF623" s="188" cm="1">
        <f t="array" aca="1" ref="DF623" ca="1">IFERROR(INDEX(Forecast_Capex_Input!BG$12:BG$286,$X623)
*(INDEX(Forecast_Capex_Input!$H$12:$H$286,$X623)=Repex),0)
*$DE623</f>
        <v>0</v>
      </c>
      <c r="DG623" s="188" cm="1">
        <f t="array" aca="1" ref="DG623" ca="1">IFERROR(INDEX(Forecast_Capex_Input!BH$12:BH$286,$X623)
*(INDEX(Forecast_Capex_Input!$H$12:$H$286,$X623)=Repex),0)
*$DE623</f>
        <v>0</v>
      </c>
      <c r="DH623" s="188" cm="1">
        <f t="array" aca="1" ref="DH623" ca="1">IFERROR(INDEX(Forecast_Capex_Input!BI$12:BI$286,$X623)
*(INDEX(Forecast_Capex_Input!$H$12:$H$286,$X623)=Repex),0)
*$DE623</f>
        <v>0</v>
      </c>
      <c r="DI623" s="188" cm="1">
        <f t="array" aca="1" ref="DI623" ca="1">IFERROR(INDEX(Forecast_Capex_Input!BJ$12:BJ$286,$X623)
*(INDEX(Forecast_Capex_Input!$H$12:$H$286,$X623)=Repex),0)
*$DE623</f>
        <v>0</v>
      </c>
      <c r="DJ623" s="188" cm="1">
        <f t="array" aca="1" ref="DJ623" ca="1">IFERROR(INDEX(Forecast_Capex_Input!BK$12:BK$286,$X623)
*(INDEX(Forecast_Capex_Input!$H$12:$H$286,$X623)=Repex),0)
*$DE623</f>
        <v>0</v>
      </c>
      <c r="DK623" s="188" cm="1">
        <f t="array" aca="1" ref="DK623" ca="1">IFERROR(INDEX(Forecast_Capex_Input!BL$12:BL$286,$X623)
*(INDEX(Forecast_Capex_Input!$H$12:$H$286,$X623)=Repex),0)
*$DE623</f>
        <v>0</v>
      </c>
      <c r="DL623" s="165"/>
      <c r="DM623" s="188" t="b" cm="1">
        <f t="array" aca="1" ref="DM623" ca="1">OR($G623=Forecast_Capex_Input!$BN$8:$BN$9)</f>
        <v>0</v>
      </c>
      <c r="DN623" s="188" cm="1">
        <f t="array" aca="1" ref="DN623" ca="1">IFERROR(INDEX(Forecast_Capex_Input!BO$12:BO$286,$X623)
*(INDEX(Forecast_Capex_Input!$H$12:$H$286,$X623)=Repex),0)
*$DM623</f>
        <v>0</v>
      </c>
      <c r="DO623" s="188" cm="1">
        <f t="array" aca="1" ref="DO623" ca="1">IFERROR(INDEX(Forecast_Capex_Input!BP$12:BP$286,$X623)
*(INDEX(Forecast_Capex_Input!$H$12:$H$286,$X623)=Repex),0)
*$DM623</f>
        <v>0</v>
      </c>
      <c r="DP623" s="188" cm="1">
        <f t="array" aca="1" ref="DP623" ca="1">IFERROR(INDEX(Forecast_Capex_Input!BQ$12:BQ$286,$X623)
*(INDEX(Forecast_Capex_Input!$H$12:$H$286,$X623)=Repex),0)
*$DM623</f>
        <v>0</v>
      </c>
      <c r="DQ623" s="188" cm="1">
        <f t="array" aca="1" ref="DQ623" ca="1">IFERROR(INDEX(Forecast_Capex_Input!BR$12:BR$286,$X623)
*(INDEX(Forecast_Capex_Input!$H$12:$H$286,$X623)=Repex),0)
*$DM623</f>
        <v>0</v>
      </c>
      <c r="DR623" s="188" cm="1">
        <f t="array" aca="1" ref="DR623" ca="1">IFERROR(INDEX(Forecast_Capex_Input!BS$12:BS$286,$X623)
*(INDEX(Forecast_Capex_Input!$H$12:$H$286,$X623)=Repex),0)
*$DM623</f>
        <v>0</v>
      </c>
      <c r="DS623" s="165"/>
      <c r="DT623" s="188" t="b" cm="1">
        <f t="array" aca="1" ref="DT623" ca="1">OR($G623=Forecast_Capex_Input!$BU$8:$BU$10)</f>
        <v>0</v>
      </c>
      <c r="DU623" s="188" cm="1">
        <f t="array" aca="1" ref="DU623" ca="1">IFERROR(INDEX(Forecast_Capex_Input!BV$12:BV$286,$X623)
*(INDEX(Forecast_Capex_Input!$H$12:$H$286,$X623)=Repex),0)
*$DT623</f>
        <v>0</v>
      </c>
      <c r="DV623" s="188" cm="1">
        <f t="array" aca="1" ref="DV623" ca="1">IFERROR(INDEX(Forecast_Capex_Input!BW$12:BW$286,$X623)
*(INDEX(Forecast_Capex_Input!$H$12:$H$286,$X623)=Repex),0)
*$DT623</f>
        <v>0</v>
      </c>
      <c r="DW623" s="188" cm="1">
        <f t="array" aca="1" ref="DW623" ca="1">IFERROR(INDEX(Forecast_Capex_Input!BX$12:BX$286,$X623)
*(INDEX(Forecast_Capex_Input!$H$12:$H$286,$X623)=Repex),0)
*$DT623</f>
        <v>0</v>
      </c>
      <c r="DX623" s="188" cm="1">
        <f t="array" aca="1" ref="DX623" ca="1">IFERROR(INDEX(Forecast_Capex_Input!BY$12:BY$286,$X623)
*(INDEX(Forecast_Capex_Input!$H$12:$H$286,$X623)=Repex),0)
*$DT623</f>
        <v>0</v>
      </c>
      <c r="DY623" s="188" cm="1">
        <f t="array" aca="1" ref="DY623" ca="1">IFERROR(INDEX(Forecast_Capex_Input!BZ$12:BZ$286,$X623)
*(INDEX(Forecast_Capex_Input!$H$12:$H$286,$X623)=Repex),0)
*$DT623</f>
        <v>0</v>
      </c>
      <c r="DZ623" s="188" cm="1">
        <f t="array" aca="1" ref="DZ623" ca="1">IFERROR(INDEX(Forecast_Capex_Input!CA$12:CA$286,$X623)
*(INDEX(Forecast_Capex_Input!$H$12:$H$286,$X623)=Repex),0)
*$DT623</f>
        <v>0</v>
      </c>
      <c r="EA623" s="188" cm="1">
        <f t="array" aca="1" ref="EA623" ca="1">IFERROR(INDEX(Forecast_Capex_Input!CB$12:CB$286,$X623)
*(INDEX(Forecast_Capex_Input!$H$12:$H$286,$X623)=Repex),0)
*$DT623</f>
        <v>0</v>
      </c>
      <c r="EB623" s="188" cm="1">
        <f t="array" aca="1" ref="EB623" ca="1">IFERROR(INDEX(Forecast_Capex_Input!CC$12:CC$286,$X623)
*(INDEX(Forecast_Capex_Input!$H$12:$H$286,$X623)=Repex),0)
*$DT623</f>
        <v>0</v>
      </c>
      <c r="EC623" s="165"/>
      <c r="ED623" s="226" t="str">
        <f t="shared" si="435"/>
        <v>N/A</v>
      </c>
      <c r="EE623" s="174" t="s">
        <v>15</v>
      </c>
    </row>
    <row r="624" spans="3:135" x14ac:dyDescent="0.2">
      <c r="C624" s="174">
        <f t="shared" si="436"/>
        <v>614</v>
      </c>
      <c r="D624" s="167" t="str" cm="1">
        <f t="array" ref="D624">IFERROR(INDEX(Forecast_Capex_Input!$D$12:$D$286,$X624),NA)</f>
        <v>N/A</v>
      </c>
      <c r="E624" s="172" t="str" cm="1">
        <f t="array" ref="E624">IF($X624=NA,NA,INDEX(Forecast_Capex_Input!$E$12:$E$286,$X624))</f>
        <v>N/A</v>
      </c>
      <c r="F624" s="167" t="str" cm="1">
        <f t="array" aca="1" ref="F624" ca="1">IFERROR(INDEX(General!$E$25:$E$26,$Y624),NA)</f>
        <v>N/A</v>
      </c>
      <c r="G624" s="167" t="str" cm="1">
        <f t="array" aca="1" ref="G624" ca="1">IFERROR(INDEX(Forecast_Capex_Input!$AI$11:$BB$11,$AA624),NA)</f>
        <v>N/A</v>
      </c>
      <c r="H624" s="189" t="str" cm="1">
        <f t="array" aca="1" ref="H624" ca="1">IFERROR(INDEX(Forecast_Capex_Input!$AI$12:$BB$286,$X624,$AA624),NA)</f>
        <v>N/A</v>
      </c>
      <c r="I624" s="199" t="str" cm="1">
        <f t="array" ref="I624">IFERROR(INDEX(Forecast_Capex_Input!$F$12:$F$286,$X624),NA)</f>
        <v>N/A</v>
      </c>
      <c r="J624" s="199" t="str" cm="1">
        <f t="array" ref="J624">IFERROR(INDEX(Forecast_Capex_Input!G$12:G$286,$X624),NA)</f>
        <v>N/A</v>
      </c>
      <c r="K624" s="199" t="str" cm="1">
        <f t="array" ref="K624">IFERROR(INDEX(Forecast_Capex_Input!H$12:H$286,$X624),NA)</f>
        <v>N/A</v>
      </c>
      <c r="L624" s="199" t="str" cm="1">
        <f t="array" ref="L624">IFERROR(INDEX(Forecast_Capex_Input!I$12:I$286,$X624),NA)</f>
        <v>N/A</v>
      </c>
      <c r="M624" s="199" t="str" cm="1">
        <f t="array" ref="M624">IFERROR(INDEX(Forecast_Capex_Input!J$12:J$286,$X624),NA)</f>
        <v>N/A</v>
      </c>
      <c r="N624" s="199" t="str" cm="1">
        <f t="array" ref="N624">IFERROR(INDEX(Forecast_Capex_Input!K$12:K$286,$X624),NA)</f>
        <v>N/A</v>
      </c>
      <c r="O624" s="199" t="str" cm="1">
        <f t="array" ref="O624">IFERROR(INDEX(Forecast_Capex_Input!L$12:L$286,$X624),NA)</f>
        <v>N/A</v>
      </c>
      <c r="P624" s="199" t="str" cm="1">
        <f t="array" ref="P624">IFERROR(INDEX(Forecast_Capex_Input!M$12:M$286,$X624),NA)</f>
        <v>N/A</v>
      </c>
      <c r="Q624" s="172" t="str" cm="1">
        <f t="array" ref="Q624">IFERROR(INDEX(Forecast_Capex_Input!N$12:N$286,$X624),NA)</f>
        <v>N/A</v>
      </c>
      <c r="R624" s="265" cm="1">
        <f t="array" ref="R624">IFERROR(INDEX(Forecast_Capex_Input!O$12:O$286,$X624),0)</f>
        <v>0</v>
      </c>
      <c r="S624" s="172" cm="1">
        <f t="array" ref="S624">IFERROR(INDEX(Forecast_Capex_Input!P$12:P$286,$X624),0)</f>
        <v>0</v>
      </c>
      <c r="T624" s="199" t="str" cm="1">
        <f t="array" aca="1" ref="T624" ca="1">IFERROR(INDEX(General!$K$84:$K$103,$AA624),NA)</f>
        <v>N/A</v>
      </c>
      <c r="U624" s="188" cm="1">
        <f t="array" aca="1" ref="U624" ca="1">IFERROR(
IF($F624=General!$E$25,INDEX(Forecast_Capex_Input!S$12:S$286,$X624),
INDEX(Forecast_Capex_Input!T$12:T$286,$X624)),0)</f>
        <v>0</v>
      </c>
      <c r="V624" s="222" t="b">
        <f>IFERROR(INDEX(Overheads!$T$19:$T$26,MATCH($I624,Overheads!$E$19:$E$26,0)),FALSE)</f>
        <v>0</v>
      </c>
      <c r="W624" s="165"/>
      <c r="X624" s="174" t="str">
        <f>IFERROR(
IF(MATCH($C624,Forecast_Capex_Input!$CI$12:$CI$286,1)+1&gt;MAX(Forecast_Capex_Input!$C$12:$C$286),NA,
MATCH($C624,Forecast_Capex_Input!$CI$12:$CI$286,1)+1),1)</f>
        <v>N/A</v>
      </c>
      <c r="Y624" s="174" t="str" cm="1">
        <f t="array" aca="1" ref="Y624" ca="1">IFERROR(
IF(X623&lt;&gt;X624,1,
IF(COUNTIF(OFFSET(Y623,0,0,-INDEX(Forecast_Capex_Input!$CG$12:$CG$286,$X624)),Y623)=INDEX(Forecast_Capex_Input!$CG$12:$CG$286,$X624),Y623+1,Y623)),NA)</f>
        <v>N/A</v>
      </c>
      <c r="Z624" s="174" t="str" cm="1">
        <f t="array" ref="Z624">IFERROR($C624-IF($X624=1,1,INDEX(Forecast_Capex_Input!$CI$12:$CI$286,$X624-1))+1,NA)</f>
        <v>N/A</v>
      </c>
      <c r="AA624" s="174" t="str" cm="1">
        <f t="array" aca="1" ref="AA624" ca="1">IFERROR(IF(Y624=1,
INDEX(Forecast_Capex_Input!$AI$10:$BB$10,SMALL(IF(INDEX(Forecast_Capex_Input!$AI$12:$BB$286,$X624,0)&gt;0,COLUMN(Forecast_Capex_Input!$AI$10:$BB$10)-COLUMN(Forecast_Capex_Input!$AI$12)+1),ROWS(OFFSET(AA623,0,0,-$Z624)))),
OFFSET(AA623,-INDEX(Forecast_Capex_Input!$CG$12:$CG$286,$X624)+1,0)),NA)</f>
        <v>N/A</v>
      </c>
      <c r="AB624" s="174" t="str">
        <f t="shared" ca="1" si="405"/>
        <v>N/A</v>
      </c>
      <c r="AC624" s="222" t="b">
        <f t="shared" si="437"/>
        <v>0</v>
      </c>
      <c r="AD624" s="220" t="b">
        <v>0</v>
      </c>
      <c r="AE624" s="222" t="b">
        <f t="shared" si="406"/>
        <v>1</v>
      </c>
      <c r="AF624" s="165"/>
      <c r="AG624" s="215">
        <v>0</v>
      </c>
      <c r="AH624" s="215">
        <v>0</v>
      </c>
      <c r="AI624" s="215">
        <v>0</v>
      </c>
      <c r="AJ624" s="215">
        <v>0</v>
      </c>
      <c r="AK624" s="215">
        <v>0</v>
      </c>
      <c r="AL624" s="155">
        <v>0</v>
      </c>
      <c r="AM624" s="165"/>
      <c r="AN624" s="215" cm="1">
        <f t="array" aca="1" ref="AN624" ca="1">IFERROR(INDEX(General!O$33:O$34,$AB624)
*AG624,0)</f>
        <v>0</v>
      </c>
      <c r="AO624" s="215" cm="1">
        <f t="array" aca="1" ref="AO624" ca="1">IFERROR(INDEX(General!P$33:P$34,$AB624)
*AH624,0)</f>
        <v>0</v>
      </c>
      <c r="AP624" s="215" cm="1">
        <f t="array" aca="1" ref="AP624" ca="1">IFERROR(INDEX(General!Q$33:Q$34,$AB624)
*AI624,0)</f>
        <v>0</v>
      </c>
      <c r="AQ624" s="215" cm="1">
        <f t="array" aca="1" ref="AQ624" ca="1">IFERROR(INDEX(General!R$33:R$34,$AB624)
*AJ624,0)</f>
        <v>0</v>
      </c>
      <c r="AR624" s="215" cm="1">
        <f t="array" aca="1" ref="AR624" ca="1">IFERROR(INDEX(General!S$33:S$34,$AB624)
*AK624,0)</f>
        <v>0</v>
      </c>
      <c r="AS624" s="155">
        <f t="shared" ca="1" si="438"/>
        <v>0</v>
      </c>
      <c r="AT624" s="165"/>
      <c r="AU624" s="215">
        <f ca="1">IF($AE624=FALSE,AN624*Overheads!$R$24*$V624,
IFERROR(Overheads!$O$49*$V624*AN624,0)
+IFERROR(Overheads!Q$59*$V624*(AN624/Overheads!Q$68),0))</f>
        <v>0</v>
      </c>
      <c r="AV624" s="215">
        <f ca="1">IF($AE624=FALSE,AO624*Overheads!$R$24*$V624,
IFERROR(Overheads!$O$49*$V624*AO624,0)
+IFERROR(Overheads!R$59*$V624*(AO624/Overheads!R$68),0))</f>
        <v>0</v>
      </c>
      <c r="AW624" s="215">
        <f ca="1">IF($AE624=FALSE,AP624*Overheads!$R$24*$V624,
IFERROR(Overheads!$O$49*$V624*AP624,0)
+IFERROR(Overheads!S$59*$V624*(AP624/Overheads!S$68),0))</f>
        <v>0</v>
      </c>
      <c r="AX624" s="215">
        <f ca="1">IF($AE624=FALSE,AQ624*Overheads!$R$24*$V624,
IFERROR(Overheads!$O$49*$V624*AQ624,0)
+IFERROR(Overheads!T$59*$V624*(AQ624/Overheads!T$68),0))</f>
        <v>0</v>
      </c>
      <c r="AY624" s="215">
        <f ca="1">IF($AE624=FALSE,AR624*Overheads!$R$24*$V624,
IFERROR(Overheads!$O$49*$V624*AR624,0)
+IFERROR(Overheads!U$59*$V624*(AR624/Overheads!U$68),0))</f>
        <v>0</v>
      </c>
      <c r="AZ624" s="155">
        <f t="shared" ca="1" si="439"/>
        <v>0</v>
      </c>
      <c r="BA624" s="165"/>
      <c r="BB624" s="215">
        <f ca="1">IF($AE624=FALSE,AN624*Overheads!$S$25,
IFERROR(Overheads!$O$50*AN624,0)
+IFERROR(Overheads!Q$60*(AN624/Overheads!Q$66),0))</f>
        <v>0</v>
      </c>
      <c r="BC624" s="215">
        <f ca="1">IF($AE624=FALSE,AO624*Overheads!$S$25,
IFERROR(Overheads!$O$50*AO624,0)
+IFERROR(Overheads!R$60*(AO624/Overheads!R$66),0))</f>
        <v>0</v>
      </c>
      <c r="BD624" s="215">
        <f ca="1">IF($AE624=FALSE,AP624*Overheads!$S$25,
IFERROR(Overheads!$O$50*AP624,0)
+IFERROR(Overheads!S$60*(AP624/Overheads!S$66),0))</f>
        <v>0</v>
      </c>
      <c r="BE624" s="215">
        <f ca="1">IF($AE624=FALSE,AQ624*Overheads!$S$25,
IFERROR(Overheads!$O$50*AQ624,0)
+IFERROR(Overheads!T$60*(AQ624/Overheads!T$66),0))</f>
        <v>0</v>
      </c>
      <c r="BF624" s="215">
        <f ca="1">IF($AE624=FALSE,AR624*Overheads!$S$25,
IFERROR(Overheads!$O$50*AR624,0)
+IFERROR(Overheads!U$60*(AR624/Overheads!U$66),0))</f>
        <v>0</v>
      </c>
      <c r="BG624" s="155">
        <f t="shared" ca="1" si="440"/>
        <v>0</v>
      </c>
      <c r="BH624" s="165"/>
      <c r="BI624" s="215">
        <f t="shared" ca="1" si="441"/>
        <v>0</v>
      </c>
      <c r="BJ624" s="215">
        <f t="shared" ca="1" si="407"/>
        <v>0</v>
      </c>
      <c r="BK624" s="215">
        <f t="shared" ca="1" si="408"/>
        <v>0</v>
      </c>
      <c r="BL624" s="215">
        <f t="shared" ca="1" si="409"/>
        <v>0</v>
      </c>
      <c r="BM624" s="215">
        <f t="shared" ca="1" si="410"/>
        <v>0</v>
      </c>
      <c r="BN624" s="155">
        <f t="shared" ca="1" si="442"/>
        <v>0</v>
      </c>
      <c r="BO624" s="165"/>
      <c r="BP624" s="187" cm="1">
        <f t="array" ref="BP624">IFERROR(IF($X624=$X623,BP623,INDEX(Forecast_Capex_Input!AC$12:AC$286,$X624)),0)</f>
        <v>0</v>
      </c>
      <c r="BQ624" s="187" cm="1">
        <f t="array" ref="BQ624">IFERROR(IF($X624=$X623,BQ623,INDEX(Forecast_Capex_Input!AD$12:AD$286,$X624)),0)</f>
        <v>0</v>
      </c>
      <c r="BR624" s="187" cm="1">
        <f t="array" ref="BR624">IFERROR(IF($X624=$X623,BR623,INDEX(Forecast_Capex_Input!AE$12:AE$286,$X624)),0)</f>
        <v>0</v>
      </c>
      <c r="BS624" s="187" cm="1">
        <f t="array" ref="BS624">IFERROR(IF($X624=$X623,BS623,INDEX(Forecast_Capex_Input!AF$12:AF$286,$X624)),0)</f>
        <v>0</v>
      </c>
      <c r="BT624" s="187" cm="1">
        <f t="array" ref="BT624">IFERROR(IF($X624=$X623,BT623,INDEX(Forecast_Capex_Input!AG$12:AG$286,$X624)),0)</f>
        <v>0</v>
      </c>
      <c r="BU624" s="165"/>
      <c r="BV624" s="215">
        <f t="shared" si="411"/>
        <v>0</v>
      </c>
      <c r="BW624" s="215">
        <f t="shared" si="412"/>
        <v>0</v>
      </c>
      <c r="BX624" s="215">
        <f t="shared" si="413"/>
        <v>0</v>
      </c>
      <c r="BY624" s="215">
        <f t="shared" si="414"/>
        <v>0</v>
      </c>
      <c r="BZ624" s="215">
        <f t="shared" si="415"/>
        <v>0</v>
      </c>
      <c r="CA624" s="155">
        <f t="shared" si="443"/>
        <v>0</v>
      </c>
      <c r="CB624" s="165"/>
      <c r="CC624" s="215">
        <f t="shared" si="416"/>
        <v>0</v>
      </c>
      <c r="CD624" s="215">
        <f t="shared" si="417"/>
        <v>0</v>
      </c>
      <c r="CE624" s="215">
        <f t="shared" si="418"/>
        <v>0</v>
      </c>
      <c r="CF624" s="215">
        <f t="shared" si="419"/>
        <v>0</v>
      </c>
      <c r="CG624" s="215">
        <f t="shared" si="420"/>
        <v>0</v>
      </c>
      <c r="CH624" s="155">
        <f t="shared" si="444"/>
        <v>0</v>
      </c>
      <c r="CI624" s="165"/>
      <c r="CJ624" s="215">
        <f t="shared" si="421"/>
        <v>0</v>
      </c>
      <c r="CK624" s="215">
        <f t="shared" si="422"/>
        <v>0</v>
      </c>
      <c r="CL624" s="215">
        <f t="shared" si="423"/>
        <v>0</v>
      </c>
      <c r="CM624" s="215">
        <f t="shared" si="424"/>
        <v>0</v>
      </c>
      <c r="CN624" s="215">
        <f t="shared" si="425"/>
        <v>0</v>
      </c>
      <c r="CO624" s="155">
        <f t="shared" si="445"/>
        <v>0</v>
      </c>
      <c r="CP624" s="165"/>
      <c r="CQ624" s="223">
        <f t="shared" si="426"/>
        <v>0</v>
      </c>
      <c r="CR624" s="223">
        <f t="shared" si="427"/>
        <v>0</v>
      </c>
      <c r="CS624" s="223">
        <f t="shared" si="428"/>
        <v>0</v>
      </c>
      <c r="CT624" s="223">
        <f t="shared" si="429"/>
        <v>0</v>
      </c>
      <c r="CU624" s="223">
        <f t="shared" si="430"/>
        <v>0</v>
      </c>
      <c r="CV624" s="155">
        <f t="shared" si="446"/>
        <v>0</v>
      </c>
      <c r="CW624" s="165"/>
      <c r="CX624" s="215">
        <f t="shared" si="447"/>
        <v>0</v>
      </c>
      <c r="CY624" s="215">
        <f t="shared" si="431"/>
        <v>0</v>
      </c>
      <c r="CZ624" s="215">
        <f t="shared" si="432"/>
        <v>0</v>
      </c>
      <c r="DA624" s="215">
        <f t="shared" si="433"/>
        <v>0</v>
      </c>
      <c r="DB624" s="215">
        <f t="shared" si="434"/>
        <v>0</v>
      </c>
      <c r="DC624" s="155">
        <f t="shared" si="448"/>
        <v>0</v>
      </c>
      <c r="DD624" s="165"/>
      <c r="DE624" s="188" t="b" cm="1">
        <f t="array" aca="1" ref="DE624" ca="1">OR($G624=Forecast_Capex_Input!$BF$8:$BF$10)</f>
        <v>0</v>
      </c>
      <c r="DF624" s="188" cm="1">
        <f t="array" aca="1" ref="DF624" ca="1">IFERROR(INDEX(Forecast_Capex_Input!BG$12:BG$286,$X624)
*(INDEX(Forecast_Capex_Input!$H$12:$H$286,$X624)=Repex),0)
*$DE624</f>
        <v>0</v>
      </c>
      <c r="DG624" s="188" cm="1">
        <f t="array" aca="1" ref="DG624" ca="1">IFERROR(INDEX(Forecast_Capex_Input!BH$12:BH$286,$X624)
*(INDEX(Forecast_Capex_Input!$H$12:$H$286,$X624)=Repex),0)
*$DE624</f>
        <v>0</v>
      </c>
      <c r="DH624" s="188" cm="1">
        <f t="array" aca="1" ref="DH624" ca="1">IFERROR(INDEX(Forecast_Capex_Input!BI$12:BI$286,$X624)
*(INDEX(Forecast_Capex_Input!$H$12:$H$286,$X624)=Repex),0)
*$DE624</f>
        <v>0</v>
      </c>
      <c r="DI624" s="188" cm="1">
        <f t="array" aca="1" ref="DI624" ca="1">IFERROR(INDEX(Forecast_Capex_Input!BJ$12:BJ$286,$X624)
*(INDEX(Forecast_Capex_Input!$H$12:$H$286,$X624)=Repex),0)
*$DE624</f>
        <v>0</v>
      </c>
      <c r="DJ624" s="188" cm="1">
        <f t="array" aca="1" ref="DJ624" ca="1">IFERROR(INDEX(Forecast_Capex_Input!BK$12:BK$286,$X624)
*(INDEX(Forecast_Capex_Input!$H$12:$H$286,$X624)=Repex),0)
*$DE624</f>
        <v>0</v>
      </c>
      <c r="DK624" s="188" cm="1">
        <f t="array" aca="1" ref="DK624" ca="1">IFERROR(INDEX(Forecast_Capex_Input!BL$12:BL$286,$X624)
*(INDEX(Forecast_Capex_Input!$H$12:$H$286,$X624)=Repex),0)
*$DE624</f>
        <v>0</v>
      </c>
      <c r="DL624" s="165"/>
      <c r="DM624" s="188" t="b" cm="1">
        <f t="array" aca="1" ref="DM624" ca="1">OR($G624=Forecast_Capex_Input!$BN$8:$BN$9)</f>
        <v>0</v>
      </c>
      <c r="DN624" s="188" cm="1">
        <f t="array" aca="1" ref="DN624" ca="1">IFERROR(INDEX(Forecast_Capex_Input!BO$12:BO$286,$X624)
*(INDEX(Forecast_Capex_Input!$H$12:$H$286,$X624)=Repex),0)
*$DM624</f>
        <v>0</v>
      </c>
      <c r="DO624" s="188" cm="1">
        <f t="array" aca="1" ref="DO624" ca="1">IFERROR(INDEX(Forecast_Capex_Input!BP$12:BP$286,$X624)
*(INDEX(Forecast_Capex_Input!$H$12:$H$286,$X624)=Repex),0)
*$DM624</f>
        <v>0</v>
      </c>
      <c r="DP624" s="188" cm="1">
        <f t="array" aca="1" ref="DP624" ca="1">IFERROR(INDEX(Forecast_Capex_Input!BQ$12:BQ$286,$X624)
*(INDEX(Forecast_Capex_Input!$H$12:$H$286,$X624)=Repex),0)
*$DM624</f>
        <v>0</v>
      </c>
      <c r="DQ624" s="188" cm="1">
        <f t="array" aca="1" ref="DQ624" ca="1">IFERROR(INDEX(Forecast_Capex_Input!BR$12:BR$286,$X624)
*(INDEX(Forecast_Capex_Input!$H$12:$H$286,$X624)=Repex),0)
*$DM624</f>
        <v>0</v>
      </c>
      <c r="DR624" s="188" cm="1">
        <f t="array" aca="1" ref="DR624" ca="1">IFERROR(INDEX(Forecast_Capex_Input!BS$12:BS$286,$X624)
*(INDEX(Forecast_Capex_Input!$H$12:$H$286,$X624)=Repex),0)
*$DM624</f>
        <v>0</v>
      </c>
      <c r="DS624" s="165"/>
      <c r="DT624" s="188" t="b" cm="1">
        <f t="array" aca="1" ref="DT624" ca="1">OR($G624=Forecast_Capex_Input!$BU$8:$BU$10)</f>
        <v>0</v>
      </c>
      <c r="DU624" s="188" cm="1">
        <f t="array" aca="1" ref="DU624" ca="1">IFERROR(INDEX(Forecast_Capex_Input!BV$12:BV$286,$X624)
*(INDEX(Forecast_Capex_Input!$H$12:$H$286,$X624)=Repex),0)
*$DT624</f>
        <v>0</v>
      </c>
      <c r="DV624" s="188" cm="1">
        <f t="array" aca="1" ref="DV624" ca="1">IFERROR(INDEX(Forecast_Capex_Input!BW$12:BW$286,$X624)
*(INDEX(Forecast_Capex_Input!$H$12:$H$286,$X624)=Repex),0)
*$DT624</f>
        <v>0</v>
      </c>
      <c r="DW624" s="188" cm="1">
        <f t="array" aca="1" ref="DW624" ca="1">IFERROR(INDEX(Forecast_Capex_Input!BX$12:BX$286,$X624)
*(INDEX(Forecast_Capex_Input!$H$12:$H$286,$X624)=Repex),0)
*$DT624</f>
        <v>0</v>
      </c>
      <c r="DX624" s="188" cm="1">
        <f t="array" aca="1" ref="DX624" ca="1">IFERROR(INDEX(Forecast_Capex_Input!BY$12:BY$286,$X624)
*(INDEX(Forecast_Capex_Input!$H$12:$H$286,$X624)=Repex),0)
*$DT624</f>
        <v>0</v>
      </c>
      <c r="DY624" s="188" cm="1">
        <f t="array" aca="1" ref="DY624" ca="1">IFERROR(INDEX(Forecast_Capex_Input!BZ$12:BZ$286,$X624)
*(INDEX(Forecast_Capex_Input!$H$12:$H$286,$X624)=Repex),0)
*$DT624</f>
        <v>0</v>
      </c>
      <c r="DZ624" s="188" cm="1">
        <f t="array" aca="1" ref="DZ624" ca="1">IFERROR(INDEX(Forecast_Capex_Input!CA$12:CA$286,$X624)
*(INDEX(Forecast_Capex_Input!$H$12:$H$286,$X624)=Repex),0)
*$DT624</f>
        <v>0</v>
      </c>
      <c r="EA624" s="188" cm="1">
        <f t="array" aca="1" ref="EA624" ca="1">IFERROR(INDEX(Forecast_Capex_Input!CB$12:CB$286,$X624)
*(INDEX(Forecast_Capex_Input!$H$12:$H$286,$X624)=Repex),0)
*$DT624</f>
        <v>0</v>
      </c>
      <c r="EB624" s="188" cm="1">
        <f t="array" aca="1" ref="EB624" ca="1">IFERROR(INDEX(Forecast_Capex_Input!CC$12:CC$286,$X624)
*(INDEX(Forecast_Capex_Input!$H$12:$H$286,$X624)=Repex),0)
*$DT624</f>
        <v>0</v>
      </c>
      <c r="EC624" s="165"/>
      <c r="ED624" s="226" t="str">
        <f t="shared" si="435"/>
        <v>N/A</v>
      </c>
      <c r="EE624" s="174" t="s">
        <v>15</v>
      </c>
    </row>
    <row r="625" spans="3:135" x14ac:dyDescent="0.2">
      <c r="C625" s="174">
        <f t="shared" si="436"/>
        <v>615</v>
      </c>
      <c r="D625" s="167" t="str" cm="1">
        <f t="array" ref="D625">IFERROR(INDEX(Forecast_Capex_Input!$D$12:$D$286,$X625),NA)</f>
        <v>N/A</v>
      </c>
      <c r="E625" s="172" t="str" cm="1">
        <f t="array" ref="E625">IF($X625=NA,NA,INDEX(Forecast_Capex_Input!$E$12:$E$286,$X625))</f>
        <v>N/A</v>
      </c>
      <c r="F625" s="167" t="str" cm="1">
        <f t="array" aca="1" ref="F625" ca="1">IFERROR(INDEX(General!$E$25:$E$26,$Y625),NA)</f>
        <v>N/A</v>
      </c>
      <c r="G625" s="167" t="str" cm="1">
        <f t="array" aca="1" ref="G625" ca="1">IFERROR(INDEX(Forecast_Capex_Input!$AI$11:$BB$11,$AA625),NA)</f>
        <v>N/A</v>
      </c>
      <c r="H625" s="189" t="str" cm="1">
        <f t="array" aca="1" ref="H625" ca="1">IFERROR(INDEX(Forecast_Capex_Input!$AI$12:$BB$286,$X625,$AA625),NA)</f>
        <v>N/A</v>
      </c>
      <c r="I625" s="199" t="str" cm="1">
        <f t="array" ref="I625">IFERROR(INDEX(Forecast_Capex_Input!$F$12:$F$286,$X625),NA)</f>
        <v>N/A</v>
      </c>
      <c r="J625" s="199" t="str" cm="1">
        <f t="array" ref="J625">IFERROR(INDEX(Forecast_Capex_Input!G$12:G$286,$X625),NA)</f>
        <v>N/A</v>
      </c>
      <c r="K625" s="199" t="str" cm="1">
        <f t="array" ref="K625">IFERROR(INDEX(Forecast_Capex_Input!H$12:H$286,$X625),NA)</f>
        <v>N/A</v>
      </c>
      <c r="L625" s="199" t="str" cm="1">
        <f t="array" ref="L625">IFERROR(INDEX(Forecast_Capex_Input!I$12:I$286,$X625),NA)</f>
        <v>N/A</v>
      </c>
      <c r="M625" s="199" t="str" cm="1">
        <f t="array" ref="M625">IFERROR(INDEX(Forecast_Capex_Input!J$12:J$286,$X625),NA)</f>
        <v>N/A</v>
      </c>
      <c r="N625" s="199" t="str" cm="1">
        <f t="array" ref="N625">IFERROR(INDEX(Forecast_Capex_Input!K$12:K$286,$X625),NA)</f>
        <v>N/A</v>
      </c>
      <c r="O625" s="199" t="str" cm="1">
        <f t="array" ref="O625">IFERROR(INDEX(Forecast_Capex_Input!L$12:L$286,$X625),NA)</f>
        <v>N/A</v>
      </c>
      <c r="P625" s="199" t="str" cm="1">
        <f t="array" ref="P625">IFERROR(INDEX(Forecast_Capex_Input!M$12:M$286,$X625),NA)</f>
        <v>N/A</v>
      </c>
      <c r="Q625" s="172" t="str" cm="1">
        <f t="array" ref="Q625">IFERROR(INDEX(Forecast_Capex_Input!N$12:N$286,$X625),NA)</f>
        <v>N/A</v>
      </c>
      <c r="R625" s="265" cm="1">
        <f t="array" ref="R625">IFERROR(INDEX(Forecast_Capex_Input!O$12:O$286,$X625),0)</f>
        <v>0</v>
      </c>
      <c r="S625" s="172" cm="1">
        <f t="array" ref="S625">IFERROR(INDEX(Forecast_Capex_Input!P$12:P$286,$X625),0)</f>
        <v>0</v>
      </c>
      <c r="T625" s="199" t="str" cm="1">
        <f t="array" aca="1" ref="T625" ca="1">IFERROR(INDEX(General!$K$84:$K$103,$AA625),NA)</f>
        <v>N/A</v>
      </c>
      <c r="U625" s="188" cm="1">
        <f t="array" aca="1" ref="U625" ca="1">IFERROR(
IF($F625=General!$E$25,INDEX(Forecast_Capex_Input!S$12:S$286,$X625),
INDEX(Forecast_Capex_Input!T$12:T$286,$X625)),0)</f>
        <v>0</v>
      </c>
      <c r="V625" s="222" t="b">
        <f>IFERROR(INDEX(Overheads!$T$19:$T$26,MATCH($I625,Overheads!$E$19:$E$26,0)),FALSE)</f>
        <v>0</v>
      </c>
      <c r="W625" s="165"/>
      <c r="X625" s="174" t="str">
        <f>IFERROR(
IF(MATCH($C625,Forecast_Capex_Input!$CI$12:$CI$286,1)+1&gt;MAX(Forecast_Capex_Input!$C$12:$C$286),NA,
MATCH($C625,Forecast_Capex_Input!$CI$12:$CI$286,1)+1),1)</f>
        <v>N/A</v>
      </c>
      <c r="Y625" s="174" t="str" cm="1">
        <f t="array" aca="1" ref="Y625" ca="1">IFERROR(
IF(X624&lt;&gt;X625,1,
IF(COUNTIF(OFFSET(Y624,0,0,-INDEX(Forecast_Capex_Input!$CG$12:$CG$286,$X625)),Y624)=INDEX(Forecast_Capex_Input!$CG$12:$CG$286,$X625),Y624+1,Y624)),NA)</f>
        <v>N/A</v>
      </c>
      <c r="Z625" s="174" t="str" cm="1">
        <f t="array" ref="Z625">IFERROR($C625-IF($X625=1,1,INDEX(Forecast_Capex_Input!$CI$12:$CI$286,$X625-1))+1,NA)</f>
        <v>N/A</v>
      </c>
      <c r="AA625" s="174" t="str" cm="1">
        <f t="array" aca="1" ref="AA625" ca="1">IFERROR(IF(Y625=1,
INDEX(Forecast_Capex_Input!$AI$10:$BB$10,SMALL(IF(INDEX(Forecast_Capex_Input!$AI$12:$BB$286,$X625,0)&gt;0,COLUMN(Forecast_Capex_Input!$AI$10:$BB$10)-COLUMN(Forecast_Capex_Input!$AI$12)+1),ROWS(OFFSET(AA624,0,0,-$Z625)))),
OFFSET(AA624,-INDEX(Forecast_Capex_Input!$CG$12:$CG$286,$X625)+1,0)),NA)</f>
        <v>N/A</v>
      </c>
      <c r="AB625" s="174" t="str">
        <f t="shared" ca="1" si="405"/>
        <v>N/A</v>
      </c>
      <c r="AC625" s="222" t="b">
        <f t="shared" si="437"/>
        <v>0</v>
      </c>
      <c r="AD625" s="220" t="b">
        <v>0</v>
      </c>
      <c r="AE625" s="222" t="b">
        <f t="shared" si="406"/>
        <v>1</v>
      </c>
      <c r="AF625" s="165"/>
      <c r="AG625" s="215">
        <v>0</v>
      </c>
      <c r="AH625" s="215">
        <v>0</v>
      </c>
      <c r="AI625" s="215">
        <v>0</v>
      </c>
      <c r="AJ625" s="215">
        <v>0</v>
      </c>
      <c r="AK625" s="215">
        <v>0</v>
      </c>
      <c r="AL625" s="155">
        <v>0</v>
      </c>
      <c r="AM625" s="165"/>
      <c r="AN625" s="215" cm="1">
        <f t="array" aca="1" ref="AN625" ca="1">IFERROR(INDEX(General!O$33:O$34,$AB625)
*AG625,0)</f>
        <v>0</v>
      </c>
      <c r="AO625" s="215" cm="1">
        <f t="array" aca="1" ref="AO625" ca="1">IFERROR(INDEX(General!P$33:P$34,$AB625)
*AH625,0)</f>
        <v>0</v>
      </c>
      <c r="AP625" s="215" cm="1">
        <f t="array" aca="1" ref="AP625" ca="1">IFERROR(INDEX(General!Q$33:Q$34,$AB625)
*AI625,0)</f>
        <v>0</v>
      </c>
      <c r="AQ625" s="215" cm="1">
        <f t="array" aca="1" ref="AQ625" ca="1">IFERROR(INDEX(General!R$33:R$34,$AB625)
*AJ625,0)</f>
        <v>0</v>
      </c>
      <c r="AR625" s="215" cm="1">
        <f t="array" aca="1" ref="AR625" ca="1">IFERROR(INDEX(General!S$33:S$34,$AB625)
*AK625,0)</f>
        <v>0</v>
      </c>
      <c r="AS625" s="155">
        <f t="shared" ca="1" si="438"/>
        <v>0</v>
      </c>
      <c r="AT625" s="165"/>
      <c r="AU625" s="215">
        <f ca="1">IF($AE625=FALSE,AN625*Overheads!$R$24*$V625,
IFERROR(Overheads!$O$49*$V625*AN625,0)
+IFERROR(Overheads!Q$59*$V625*(AN625/Overheads!Q$68),0))</f>
        <v>0</v>
      </c>
      <c r="AV625" s="215">
        <f ca="1">IF($AE625=FALSE,AO625*Overheads!$R$24*$V625,
IFERROR(Overheads!$O$49*$V625*AO625,0)
+IFERROR(Overheads!R$59*$V625*(AO625/Overheads!R$68),0))</f>
        <v>0</v>
      </c>
      <c r="AW625" s="215">
        <f ca="1">IF($AE625=FALSE,AP625*Overheads!$R$24*$V625,
IFERROR(Overheads!$O$49*$V625*AP625,0)
+IFERROR(Overheads!S$59*$V625*(AP625/Overheads!S$68),0))</f>
        <v>0</v>
      </c>
      <c r="AX625" s="215">
        <f ca="1">IF($AE625=FALSE,AQ625*Overheads!$R$24*$V625,
IFERROR(Overheads!$O$49*$V625*AQ625,0)
+IFERROR(Overheads!T$59*$V625*(AQ625/Overheads!T$68),0))</f>
        <v>0</v>
      </c>
      <c r="AY625" s="215">
        <f ca="1">IF($AE625=FALSE,AR625*Overheads!$R$24*$V625,
IFERROR(Overheads!$O$49*$V625*AR625,0)
+IFERROR(Overheads!U$59*$V625*(AR625/Overheads!U$68),0))</f>
        <v>0</v>
      </c>
      <c r="AZ625" s="155">
        <f t="shared" ca="1" si="439"/>
        <v>0</v>
      </c>
      <c r="BA625" s="165"/>
      <c r="BB625" s="215">
        <f ca="1">IF($AE625=FALSE,AN625*Overheads!$S$25,
IFERROR(Overheads!$O$50*AN625,0)
+IFERROR(Overheads!Q$60*(AN625/Overheads!Q$66),0))</f>
        <v>0</v>
      </c>
      <c r="BC625" s="215">
        <f ca="1">IF($AE625=FALSE,AO625*Overheads!$S$25,
IFERROR(Overheads!$O$50*AO625,0)
+IFERROR(Overheads!R$60*(AO625/Overheads!R$66),0))</f>
        <v>0</v>
      </c>
      <c r="BD625" s="215">
        <f ca="1">IF($AE625=FALSE,AP625*Overheads!$S$25,
IFERROR(Overheads!$O$50*AP625,0)
+IFERROR(Overheads!S$60*(AP625/Overheads!S$66),0))</f>
        <v>0</v>
      </c>
      <c r="BE625" s="215">
        <f ca="1">IF($AE625=FALSE,AQ625*Overheads!$S$25,
IFERROR(Overheads!$O$50*AQ625,0)
+IFERROR(Overheads!T$60*(AQ625/Overheads!T$66),0))</f>
        <v>0</v>
      </c>
      <c r="BF625" s="215">
        <f ca="1">IF($AE625=FALSE,AR625*Overheads!$S$25,
IFERROR(Overheads!$O$50*AR625,0)
+IFERROR(Overheads!U$60*(AR625/Overheads!U$66),0))</f>
        <v>0</v>
      </c>
      <c r="BG625" s="155">
        <f t="shared" ca="1" si="440"/>
        <v>0</v>
      </c>
      <c r="BH625" s="165"/>
      <c r="BI625" s="215">
        <f t="shared" ca="1" si="441"/>
        <v>0</v>
      </c>
      <c r="BJ625" s="215">
        <f t="shared" ca="1" si="407"/>
        <v>0</v>
      </c>
      <c r="BK625" s="215">
        <f t="shared" ca="1" si="408"/>
        <v>0</v>
      </c>
      <c r="BL625" s="215">
        <f t="shared" ca="1" si="409"/>
        <v>0</v>
      </c>
      <c r="BM625" s="215">
        <f t="shared" ca="1" si="410"/>
        <v>0</v>
      </c>
      <c r="BN625" s="155">
        <f t="shared" ca="1" si="442"/>
        <v>0</v>
      </c>
      <c r="BO625" s="165"/>
      <c r="BP625" s="187" cm="1">
        <f t="array" ref="BP625">IFERROR(IF($X625=$X624,BP624,INDEX(Forecast_Capex_Input!AC$12:AC$286,$X625)),0)</f>
        <v>0</v>
      </c>
      <c r="BQ625" s="187" cm="1">
        <f t="array" ref="BQ625">IFERROR(IF($X625=$X624,BQ624,INDEX(Forecast_Capex_Input!AD$12:AD$286,$X625)),0)</f>
        <v>0</v>
      </c>
      <c r="BR625" s="187" cm="1">
        <f t="array" ref="BR625">IFERROR(IF($X625=$X624,BR624,INDEX(Forecast_Capex_Input!AE$12:AE$286,$X625)),0)</f>
        <v>0</v>
      </c>
      <c r="BS625" s="187" cm="1">
        <f t="array" ref="BS625">IFERROR(IF($X625=$X624,BS624,INDEX(Forecast_Capex_Input!AF$12:AF$286,$X625)),0)</f>
        <v>0</v>
      </c>
      <c r="BT625" s="187" cm="1">
        <f t="array" ref="BT625">IFERROR(IF($X625=$X624,BT624,INDEX(Forecast_Capex_Input!AG$12:AG$286,$X625)),0)</f>
        <v>0</v>
      </c>
      <c r="BU625" s="165"/>
      <c r="BV625" s="215">
        <f t="shared" si="411"/>
        <v>0</v>
      </c>
      <c r="BW625" s="215">
        <f t="shared" si="412"/>
        <v>0</v>
      </c>
      <c r="BX625" s="215">
        <f t="shared" si="413"/>
        <v>0</v>
      </c>
      <c r="BY625" s="215">
        <f t="shared" si="414"/>
        <v>0</v>
      </c>
      <c r="BZ625" s="215">
        <f t="shared" si="415"/>
        <v>0</v>
      </c>
      <c r="CA625" s="155">
        <f t="shared" si="443"/>
        <v>0</v>
      </c>
      <c r="CB625" s="165"/>
      <c r="CC625" s="215">
        <f t="shared" si="416"/>
        <v>0</v>
      </c>
      <c r="CD625" s="215">
        <f t="shared" si="417"/>
        <v>0</v>
      </c>
      <c r="CE625" s="215">
        <f t="shared" si="418"/>
        <v>0</v>
      </c>
      <c r="CF625" s="215">
        <f t="shared" si="419"/>
        <v>0</v>
      </c>
      <c r="CG625" s="215">
        <f t="shared" si="420"/>
        <v>0</v>
      </c>
      <c r="CH625" s="155">
        <f t="shared" si="444"/>
        <v>0</v>
      </c>
      <c r="CI625" s="165"/>
      <c r="CJ625" s="215">
        <f t="shared" si="421"/>
        <v>0</v>
      </c>
      <c r="CK625" s="215">
        <f t="shared" si="422"/>
        <v>0</v>
      </c>
      <c r="CL625" s="215">
        <f t="shared" si="423"/>
        <v>0</v>
      </c>
      <c r="CM625" s="215">
        <f t="shared" si="424"/>
        <v>0</v>
      </c>
      <c r="CN625" s="215">
        <f t="shared" si="425"/>
        <v>0</v>
      </c>
      <c r="CO625" s="155">
        <f t="shared" si="445"/>
        <v>0</v>
      </c>
      <c r="CP625" s="165"/>
      <c r="CQ625" s="223">
        <f t="shared" si="426"/>
        <v>0</v>
      </c>
      <c r="CR625" s="223">
        <f t="shared" si="427"/>
        <v>0</v>
      </c>
      <c r="CS625" s="223">
        <f t="shared" si="428"/>
        <v>0</v>
      </c>
      <c r="CT625" s="223">
        <f t="shared" si="429"/>
        <v>0</v>
      </c>
      <c r="CU625" s="223">
        <f t="shared" si="430"/>
        <v>0</v>
      </c>
      <c r="CV625" s="155">
        <f t="shared" si="446"/>
        <v>0</v>
      </c>
      <c r="CW625" s="165"/>
      <c r="CX625" s="215">
        <f t="shared" si="447"/>
        <v>0</v>
      </c>
      <c r="CY625" s="215">
        <f t="shared" si="431"/>
        <v>0</v>
      </c>
      <c r="CZ625" s="215">
        <f t="shared" si="432"/>
        <v>0</v>
      </c>
      <c r="DA625" s="215">
        <f t="shared" si="433"/>
        <v>0</v>
      </c>
      <c r="DB625" s="215">
        <f t="shared" si="434"/>
        <v>0</v>
      </c>
      <c r="DC625" s="155">
        <f t="shared" si="448"/>
        <v>0</v>
      </c>
      <c r="DD625" s="165"/>
      <c r="DE625" s="188" t="b" cm="1">
        <f t="array" aca="1" ref="DE625" ca="1">OR($G625=Forecast_Capex_Input!$BF$8:$BF$10)</f>
        <v>0</v>
      </c>
      <c r="DF625" s="188" cm="1">
        <f t="array" aca="1" ref="DF625" ca="1">IFERROR(INDEX(Forecast_Capex_Input!BG$12:BG$286,$X625)
*(INDEX(Forecast_Capex_Input!$H$12:$H$286,$X625)=Repex),0)
*$DE625</f>
        <v>0</v>
      </c>
      <c r="DG625" s="188" cm="1">
        <f t="array" aca="1" ref="DG625" ca="1">IFERROR(INDEX(Forecast_Capex_Input!BH$12:BH$286,$X625)
*(INDEX(Forecast_Capex_Input!$H$12:$H$286,$X625)=Repex),0)
*$DE625</f>
        <v>0</v>
      </c>
      <c r="DH625" s="188" cm="1">
        <f t="array" aca="1" ref="DH625" ca="1">IFERROR(INDEX(Forecast_Capex_Input!BI$12:BI$286,$X625)
*(INDEX(Forecast_Capex_Input!$H$12:$H$286,$X625)=Repex),0)
*$DE625</f>
        <v>0</v>
      </c>
      <c r="DI625" s="188" cm="1">
        <f t="array" aca="1" ref="DI625" ca="1">IFERROR(INDEX(Forecast_Capex_Input!BJ$12:BJ$286,$X625)
*(INDEX(Forecast_Capex_Input!$H$12:$H$286,$X625)=Repex),0)
*$DE625</f>
        <v>0</v>
      </c>
      <c r="DJ625" s="188" cm="1">
        <f t="array" aca="1" ref="DJ625" ca="1">IFERROR(INDEX(Forecast_Capex_Input!BK$12:BK$286,$X625)
*(INDEX(Forecast_Capex_Input!$H$12:$H$286,$X625)=Repex),0)
*$DE625</f>
        <v>0</v>
      </c>
      <c r="DK625" s="188" cm="1">
        <f t="array" aca="1" ref="DK625" ca="1">IFERROR(INDEX(Forecast_Capex_Input!BL$12:BL$286,$X625)
*(INDEX(Forecast_Capex_Input!$H$12:$H$286,$X625)=Repex),0)
*$DE625</f>
        <v>0</v>
      </c>
      <c r="DL625" s="165"/>
      <c r="DM625" s="188" t="b" cm="1">
        <f t="array" aca="1" ref="DM625" ca="1">OR($G625=Forecast_Capex_Input!$BN$8:$BN$9)</f>
        <v>0</v>
      </c>
      <c r="DN625" s="188" cm="1">
        <f t="array" aca="1" ref="DN625" ca="1">IFERROR(INDEX(Forecast_Capex_Input!BO$12:BO$286,$X625)
*(INDEX(Forecast_Capex_Input!$H$12:$H$286,$X625)=Repex),0)
*$DM625</f>
        <v>0</v>
      </c>
      <c r="DO625" s="188" cm="1">
        <f t="array" aca="1" ref="DO625" ca="1">IFERROR(INDEX(Forecast_Capex_Input!BP$12:BP$286,$X625)
*(INDEX(Forecast_Capex_Input!$H$12:$H$286,$X625)=Repex),0)
*$DM625</f>
        <v>0</v>
      </c>
      <c r="DP625" s="188" cm="1">
        <f t="array" aca="1" ref="DP625" ca="1">IFERROR(INDEX(Forecast_Capex_Input!BQ$12:BQ$286,$X625)
*(INDEX(Forecast_Capex_Input!$H$12:$H$286,$X625)=Repex),0)
*$DM625</f>
        <v>0</v>
      </c>
      <c r="DQ625" s="188" cm="1">
        <f t="array" aca="1" ref="DQ625" ca="1">IFERROR(INDEX(Forecast_Capex_Input!BR$12:BR$286,$X625)
*(INDEX(Forecast_Capex_Input!$H$12:$H$286,$X625)=Repex),0)
*$DM625</f>
        <v>0</v>
      </c>
      <c r="DR625" s="188" cm="1">
        <f t="array" aca="1" ref="DR625" ca="1">IFERROR(INDEX(Forecast_Capex_Input!BS$12:BS$286,$X625)
*(INDEX(Forecast_Capex_Input!$H$12:$H$286,$X625)=Repex),0)
*$DM625</f>
        <v>0</v>
      </c>
      <c r="DS625" s="165"/>
      <c r="DT625" s="188" t="b" cm="1">
        <f t="array" aca="1" ref="DT625" ca="1">OR($G625=Forecast_Capex_Input!$BU$8:$BU$10)</f>
        <v>0</v>
      </c>
      <c r="DU625" s="188" cm="1">
        <f t="array" aca="1" ref="DU625" ca="1">IFERROR(INDEX(Forecast_Capex_Input!BV$12:BV$286,$X625)
*(INDEX(Forecast_Capex_Input!$H$12:$H$286,$X625)=Repex),0)
*$DT625</f>
        <v>0</v>
      </c>
      <c r="DV625" s="188" cm="1">
        <f t="array" aca="1" ref="DV625" ca="1">IFERROR(INDEX(Forecast_Capex_Input!BW$12:BW$286,$X625)
*(INDEX(Forecast_Capex_Input!$H$12:$H$286,$X625)=Repex),0)
*$DT625</f>
        <v>0</v>
      </c>
      <c r="DW625" s="188" cm="1">
        <f t="array" aca="1" ref="DW625" ca="1">IFERROR(INDEX(Forecast_Capex_Input!BX$12:BX$286,$X625)
*(INDEX(Forecast_Capex_Input!$H$12:$H$286,$X625)=Repex),0)
*$DT625</f>
        <v>0</v>
      </c>
      <c r="DX625" s="188" cm="1">
        <f t="array" aca="1" ref="DX625" ca="1">IFERROR(INDEX(Forecast_Capex_Input!BY$12:BY$286,$X625)
*(INDEX(Forecast_Capex_Input!$H$12:$H$286,$X625)=Repex),0)
*$DT625</f>
        <v>0</v>
      </c>
      <c r="DY625" s="188" cm="1">
        <f t="array" aca="1" ref="DY625" ca="1">IFERROR(INDEX(Forecast_Capex_Input!BZ$12:BZ$286,$X625)
*(INDEX(Forecast_Capex_Input!$H$12:$H$286,$X625)=Repex),0)
*$DT625</f>
        <v>0</v>
      </c>
      <c r="DZ625" s="188" cm="1">
        <f t="array" aca="1" ref="DZ625" ca="1">IFERROR(INDEX(Forecast_Capex_Input!CA$12:CA$286,$X625)
*(INDEX(Forecast_Capex_Input!$H$12:$H$286,$X625)=Repex),0)
*$DT625</f>
        <v>0</v>
      </c>
      <c r="EA625" s="188" cm="1">
        <f t="array" aca="1" ref="EA625" ca="1">IFERROR(INDEX(Forecast_Capex_Input!CB$12:CB$286,$X625)
*(INDEX(Forecast_Capex_Input!$H$12:$H$286,$X625)=Repex),0)
*$DT625</f>
        <v>0</v>
      </c>
      <c r="EB625" s="188" cm="1">
        <f t="array" aca="1" ref="EB625" ca="1">IFERROR(INDEX(Forecast_Capex_Input!CC$12:CC$286,$X625)
*(INDEX(Forecast_Capex_Input!$H$12:$H$286,$X625)=Repex),0)
*$DT625</f>
        <v>0</v>
      </c>
      <c r="EC625" s="165"/>
      <c r="ED625" s="226" t="str">
        <f t="shared" si="435"/>
        <v>N/A</v>
      </c>
      <c r="EE625" s="174" t="s">
        <v>15</v>
      </c>
    </row>
    <row r="626" spans="3:135" x14ac:dyDescent="0.2">
      <c r="C626" s="174">
        <f t="shared" si="436"/>
        <v>616</v>
      </c>
      <c r="D626" s="167" t="str" cm="1">
        <f t="array" ref="D626">IFERROR(INDEX(Forecast_Capex_Input!$D$12:$D$286,$X626),NA)</f>
        <v>N/A</v>
      </c>
      <c r="E626" s="172" t="str" cm="1">
        <f t="array" ref="E626">IF($X626=NA,NA,INDEX(Forecast_Capex_Input!$E$12:$E$286,$X626))</f>
        <v>N/A</v>
      </c>
      <c r="F626" s="167" t="str" cm="1">
        <f t="array" aca="1" ref="F626" ca="1">IFERROR(INDEX(General!$E$25:$E$26,$Y626),NA)</f>
        <v>N/A</v>
      </c>
      <c r="G626" s="167" t="str" cm="1">
        <f t="array" aca="1" ref="G626" ca="1">IFERROR(INDEX(Forecast_Capex_Input!$AI$11:$BB$11,$AA626),NA)</f>
        <v>N/A</v>
      </c>
      <c r="H626" s="189" t="str" cm="1">
        <f t="array" aca="1" ref="H626" ca="1">IFERROR(INDEX(Forecast_Capex_Input!$AI$12:$BB$286,$X626,$AA626),NA)</f>
        <v>N/A</v>
      </c>
      <c r="I626" s="199" t="str" cm="1">
        <f t="array" ref="I626">IFERROR(INDEX(Forecast_Capex_Input!$F$12:$F$286,$X626),NA)</f>
        <v>N/A</v>
      </c>
      <c r="J626" s="199" t="str" cm="1">
        <f t="array" ref="J626">IFERROR(INDEX(Forecast_Capex_Input!G$12:G$286,$X626),NA)</f>
        <v>N/A</v>
      </c>
      <c r="K626" s="199" t="str" cm="1">
        <f t="array" ref="K626">IFERROR(INDEX(Forecast_Capex_Input!H$12:H$286,$X626),NA)</f>
        <v>N/A</v>
      </c>
      <c r="L626" s="199" t="str" cm="1">
        <f t="array" ref="L626">IFERROR(INDEX(Forecast_Capex_Input!I$12:I$286,$X626),NA)</f>
        <v>N/A</v>
      </c>
      <c r="M626" s="199" t="str" cm="1">
        <f t="array" ref="M626">IFERROR(INDEX(Forecast_Capex_Input!J$12:J$286,$X626),NA)</f>
        <v>N/A</v>
      </c>
      <c r="N626" s="199" t="str" cm="1">
        <f t="array" ref="N626">IFERROR(INDEX(Forecast_Capex_Input!K$12:K$286,$X626),NA)</f>
        <v>N/A</v>
      </c>
      <c r="O626" s="199" t="str" cm="1">
        <f t="array" ref="O626">IFERROR(INDEX(Forecast_Capex_Input!L$12:L$286,$X626),NA)</f>
        <v>N/A</v>
      </c>
      <c r="P626" s="199" t="str" cm="1">
        <f t="array" ref="P626">IFERROR(INDEX(Forecast_Capex_Input!M$12:M$286,$X626),NA)</f>
        <v>N/A</v>
      </c>
      <c r="Q626" s="172" t="str" cm="1">
        <f t="array" ref="Q626">IFERROR(INDEX(Forecast_Capex_Input!N$12:N$286,$X626),NA)</f>
        <v>N/A</v>
      </c>
      <c r="R626" s="265" cm="1">
        <f t="array" ref="R626">IFERROR(INDEX(Forecast_Capex_Input!O$12:O$286,$X626),0)</f>
        <v>0</v>
      </c>
      <c r="S626" s="172" cm="1">
        <f t="array" ref="S626">IFERROR(INDEX(Forecast_Capex_Input!P$12:P$286,$X626),0)</f>
        <v>0</v>
      </c>
      <c r="T626" s="199" t="str" cm="1">
        <f t="array" aca="1" ref="T626" ca="1">IFERROR(INDEX(General!$K$84:$K$103,$AA626),NA)</f>
        <v>N/A</v>
      </c>
      <c r="U626" s="188" cm="1">
        <f t="array" aca="1" ref="U626" ca="1">IFERROR(
IF($F626=General!$E$25,INDEX(Forecast_Capex_Input!S$12:S$286,$X626),
INDEX(Forecast_Capex_Input!T$12:T$286,$X626)),0)</f>
        <v>0</v>
      </c>
      <c r="V626" s="222" t="b">
        <f>IFERROR(INDEX(Overheads!$T$19:$T$26,MATCH($I626,Overheads!$E$19:$E$26,0)),FALSE)</f>
        <v>0</v>
      </c>
      <c r="W626" s="165"/>
      <c r="X626" s="174" t="str">
        <f>IFERROR(
IF(MATCH($C626,Forecast_Capex_Input!$CI$12:$CI$286,1)+1&gt;MAX(Forecast_Capex_Input!$C$12:$C$286),NA,
MATCH($C626,Forecast_Capex_Input!$CI$12:$CI$286,1)+1),1)</f>
        <v>N/A</v>
      </c>
      <c r="Y626" s="174" t="str" cm="1">
        <f t="array" aca="1" ref="Y626" ca="1">IFERROR(
IF(X625&lt;&gt;X626,1,
IF(COUNTIF(OFFSET(Y625,0,0,-INDEX(Forecast_Capex_Input!$CG$12:$CG$286,$X626)),Y625)=INDEX(Forecast_Capex_Input!$CG$12:$CG$286,$X626),Y625+1,Y625)),NA)</f>
        <v>N/A</v>
      </c>
      <c r="Z626" s="174" t="str" cm="1">
        <f t="array" ref="Z626">IFERROR($C626-IF($X626=1,1,INDEX(Forecast_Capex_Input!$CI$12:$CI$286,$X626-1))+1,NA)</f>
        <v>N/A</v>
      </c>
      <c r="AA626" s="174" t="str" cm="1">
        <f t="array" aca="1" ref="AA626" ca="1">IFERROR(IF(Y626=1,
INDEX(Forecast_Capex_Input!$AI$10:$BB$10,SMALL(IF(INDEX(Forecast_Capex_Input!$AI$12:$BB$286,$X626,0)&gt;0,COLUMN(Forecast_Capex_Input!$AI$10:$BB$10)-COLUMN(Forecast_Capex_Input!$AI$12)+1),ROWS(OFFSET(AA625,0,0,-$Z626)))),
OFFSET(AA625,-INDEX(Forecast_Capex_Input!$CG$12:$CG$286,$X626)+1,0)),NA)</f>
        <v>N/A</v>
      </c>
      <c r="AB626" s="174" t="str">
        <f t="shared" ca="1" si="405"/>
        <v>N/A</v>
      </c>
      <c r="AC626" s="222" t="b">
        <f t="shared" si="437"/>
        <v>0</v>
      </c>
      <c r="AD626" s="220" t="b">
        <v>0</v>
      </c>
      <c r="AE626" s="222" t="b">
        <f t="shared" si="406"/>
        <v>1</v>
      </c>
      <c r="AF626" s="165"/>
      <c r="AG626" s="215">
        <v>0</v>
      </c>
      <c r="AH626" s="215">
        <v>0</v>
      </c>
      <c r="AI626" s="215">
        <v>0</v>
      </c>
      <c r="AJ626" s="215">
        <v>0</v>
      </c>
      <c r="AK626" s="215">
        <v>0</v>
      </c>
      <c r="AL626" s="155">
        <v>0</v>
      </c>
      <c r="AM626" s="165"/>
      <c r="AN626" s="215" cm="1">
        <f t="array" aca="1" ref="AN626" ca="1">IFERROR(INDEX(General!O$33:O$34,$AB626)
*AG626,0)</f>
        <v>0</v>
      </c>
      <c r="AO626" s="215" cm="1">
        <f t="array" aca="1" ref="AO626" ca="1">IFERROR(INDEX(General!P$33:P$34,$AB626)
*AH626,0)</f>
        <v>0</v>
      </c>
      <c r="AP626" s="215" cm="1">
        <f t="array" aca="1" ref="AP626" ca="1">IFERROR(INDEX(General!Q$33:Q$34,$AB626)
*AI626,0)</f>
        <v>0</v>
      </c>
      <c r="AQ626" s="215" cm="1">
        <f t="array" aca="1" ref="AQ626" ca="1">IFERROR(INDEX(General!R$33:R$34,$AB626)
*AJ626,0)</f>
        <v>0</v>
      </c>
      <c r="AR626" s="215" cm="1">
        <f t="array" aca="1" ref="AR626" ca="1">IFERROR(INDEX(General!S$33:S$34,$AB626)
*AK626,0)</f>
        <v>0</v>
      </c>
      <c r="AS626" s="155">
        <f t="shared" ca="1" si="438"/>
        <v>0</v>
      </c>
      <c r="AT626" s="165"/>
      <c r="AU626" s="215">
        <f ca="1">IF($AE626=FALSE,AN626*Overheads!$R$24*$V626,
IFERROR(Overheads!$O$49*$V626*AN626,0)
+IFERROR(Overheads!Q$59*$V626*(AN626/Overheads!Q$68),0))</f>
        <v>0</v>
      </c>
      <c r="AV626" s="215">
        <f ca="1">IF($AE626=FALSE,AO626*Overheads!$R$24*$V626,
IFERROR(Overheads!$O$49*$V626*AO626,0)
+IFERROR(Overheads!R$59*$V626*(AO626/Overheads!R$68),0))</f>
        <v>0</v>
      </c>
      <c r="AW626" s="215">
        <f ca="1">IF($AE626=FALSE,AP626*Overheads!$R$24*$V626,
IFERROR(Overheads!$O$49*$V626*AP626,0)
+IFERROR(Overheads!S$59*$V626*(AP626/Overheads!S$68),0))</f>
        <v>0</v>
      </c>
      <c r="AX626" s="215">
        <f ca="1">IF($AE626=FALSE,AQ626*Overheads!$R$24*$V626,
IFERROR(Overheads!$O$49*$V626*AQ626,0)
+IFERROR(Overheads!T$59*$V626*(AQ626/Overheads!T$68),0))</f>
        <v>0</v>
      </c>
      <c r="AY626" s="215">
        <f ca="1">IF($AE626=FALSE,AR626*Overheads!$R$24*$V626,
IFERROR(Overheads!$O$49*$V626*AR626,0)
+IFERROR(Overheads!U$59*$V626*(AR626/Overheads!U$68),0))</f>
        <v>0</v>
      </c>
      <c r="AZ626" s="155">
        <f t="shared" ca="1" si="439"/>
        <v>0</v>
      </c>
      <c r="BA626" s="165"/>
      <c r="BB626" s="215">
        <f ca="1">IF($AE626=FALSE,AN626*Overheads!$S$25,
IFERROR(Overheads!$O$50*AN626,0)
+IFERROR(Overheads!Q$60*(AN626/Overheads!Q$66),0))</f>
        <v>0</v>
      </c>
      <c r="BC626" s="215">
        <f ca="1">IF($AE626=FALSE,AO626*Overheads!$S$25,
IFERROR(Overheads!$O$50*AO626,0)
+IFERROR(Overheads!R$60*(AO626/Overheads!R$66),0))</f>
        <v>0</v>
      </c>
      <c r="BD626" s="215">
        <f ca="1">IF($AE626=FALSE,AP626*Overheads!$S$25,
IFERROR(Overheads!$O$50*AP626,0)
+IFERROR(Overheads!S$60*(AP626/Overheads!S$66),0))</f>
        <v>0</v>
      </c>
      <c r="BE626" s="215">
        <f ca="1">IF($AE626=FALSE,AQ626*Overheads!$S$25,
IFERROR(Overheads!$O$50*AQ626,0)
+IFERROR(Overheads!T$60*(AQ626/Overheads!T$66),0))</f>
        <v>0</v>
      </c>
      <c r="BF626" s="215">
        <f ca="1">IF($AE626=FALSE,AR626*Overheads!$S$25,
IFERROR(Overheads!$O$50*AR626,0)
+IFERROR(Overheads!U$60*(AR626/Overheads!U$66),0))</f>
        <v>0</v>
      </c>
      <c r="BG626" s="155">
        <f t="shared" ca="1" si="440"/>
        <v>0</v>
      </c>
      <c r="BH626" s="165"/>
      <c r="BI626" s="215">
        <f t="shared" ca="1" si="441"/>
        <v>0</v>
      </c>
      <c r="BJ626" s="215">
        <f t="shared" ca="1" si="407"/>
        <v>0</v>
      </c>
      <c r="BK626" s="215">
        <f t="shared" ca="1" si="408"/>
        <v>0</v>
      </c>
      <c r="BL626" s="215">
        <f t="shared" ca="1" si="409"/>
        <v>0</v>
      </c>
      <c r="BM626" s="215">
        <f t="shared" ca="1" si="410"/>
        <v>0</v>
      </c>
      <c r="BN626" s="155">
        <f t="shared" ca="1" si="442"/>
        <v>0</v>
      </c>
      <c r="BO626" s="165"/>
      <c r="BP626" s="187" cm="1">
        <f t="array" ref="BP626">IFERROR(IF($X626=$X625,BP625,INDEX(Forecast_Capex_Input!AC$12:AC$286,$X626)),0)</f>
        <v>0</v>
      </c>
      <c r="BQ626" s="187" cm="1">
        <f t="array" ref="BQ626">IFERROR(IF($X626=$X625,BQ625,INDEX(Forecast_Capex_Input!AD$12:AD$286,$X626)),0)</f>
        <v>0</v>
      </c>
      <c r="BR626" s="187" cm="1">
        <f t="array" ref="BR626">IFERROR(IF($X626=$X625,BR625,INDEX(Forecast_Capex_Input!AE$12:AE$286,$X626)),0)</f>
        <v>0</v>
      </c>
      <c r="BS626" s="187" cm="1">
        <f t="array" ref="BS626">IFERROR(IF($X626=$X625,BS625,INDEX(Forecast_Capex_Input!AF$12:AF$286,$X626)),0)</f>
        <v>0</v>
      </c>
      <c r="BT626" s="187" cm="1">
        <f t="array" ref="BT626">IFERROR(IF($X626=$X625,BT625,INDEX(Forecast_Capex_Input!AG$12:AG$286,$X626)),0)</f>
        <v>0</v>
      </c>
      <c r="BU626" s="165"/>
      <c r="BV626" s="215">
        <f t="shared" si="411"/>
        <v>0</v>
      </c>
      <c r="BW626" s="215">
        <f t="shared" si="412"/>
        <v>0</v>
      </c>
      <c r="BX626" s="215">
        <f t="shared" si="413"/>
        <v>0</v>
      </c>
      <c r="BY626" s="215">
        <f t="shared" si="414"/>
        <v>0</v>
      </c>
      <c r="BZ626" s="215">
        <f t="shared" si="415"/>
        <v>0</v>
      </c>
      <c r="CA626" s="155">
        <f t="shared" si="443"/>
        <v>0</v>
      </c>
      <c r="CB626" s="165"/>
      <c r="CC626" s="215">
        <f t="shared" si="416"/>
        <v>0</v>
      </c>
      <c r="CD626" s="215">
        <f t="shared" si="417"/>
        <v>0</v>
      </c>
      <c r="CE626" s="215">
        <f t="shared" si="418"/>
        <v>0</v>
      </c>
      <c r="CF626" s="215">
        <f t="shared" si="419"/>
        <v>0</v>
      </c>
      <c r="CG626" s="215">
        <f t="shared" si="420"/>
        <v>0</v>
      </c>
      <c r="CH626" s="155">
        <f t="shared" si="444"/>
        <v>0</v>
      </c>
      <c r="CI626" s="165"/>
      <c r="CJ626" s="215">
        <f t="shared" si="421"/>
        <v>0</v>
      </c>
      <c r="CK626" s="215">
        <f t="shared" si="422"/>
        <v>0</v>
      </c>
      <c r="CL626" s="215">
        <f t="shared" si="423"/>
        <v>0</v>
      </c>
      <c r="CM626" s="215">
        <f t="shared" si="424"/>
        <v>0</v>
      </c>
      <c r="CN626" s="215">
        <f t="shared" si="425"/>
        <v>0</v>
      </c>
      <c r="CO626" s="155">
        <f t="shared" si="445"/>
        <v>0</v>
      </c>
      <c r="CP626" s="165"/>
      <c r="CQ626" s="223">
        <f t="shared" si="426"/>
        <v>0</v>
      </c>
      <c r="CR626" s="223">
        <f t="shared" si="427"/>
        <v>0</v>
      </c>
      <c r="CS626" s="223">
        <f t="shared" si="428"/>
        <v>0</v>
      </c>
      <c r="CT626" s="223">
        <f t="shared" si="429"/>
        <v>0</v>
      </c>
      <c r="CU626" s="223">
        <f t="shared" si="430"/>
        <v>0</v>
      </c>
      <c r="CV626" s="155">
        <f t="shared" si="446"/>
        <v>0</v>
      </c>
      <c r="CW626" s="165"/>
      <c r="CX626" s="215">
        <f t="shared" si="447"/>
        <v>0</v>
      </c>
      <c r="CY626" s="215">
        <f t="shared" si="431"/>
        <v>0</v>
      </c>
      <c r="CZ626" s="215">
        <f t="shared" si="432"/>
        <v>0</v>
      </c>
      <c r="DA626" s="215">
        <f t="shared" si="433"/>
        <v>0</v>
      </c>
      <c r="DB626" s="215">
        <f t="shared" si="434"/>
        <v>0</v>
      </c>
      <c r="DC626" s="155">
        <f t="shared" si="448"/>
        <v>0</v>
      </c>
      <c r="DD626" s="165"/>
      <c r="DE626" s="188" t="b" cm="1">
        <f t="array" aca="1" ref="DE626" ca="1">OR($G626=Forecast_Capex_Input!$BF$8:$BF$10)</f>
        <v>0</v>
      </c>
      <c r="DF626" s="188" cm="1">
        <f t="array" aca="1" ref="DF626" ca="1">IFERROR(INDEX(Forecast_Capex_Input!BG$12:BG$286,$X626)
*(INDEX(Forecast_Capex_Input!$H$12:$H$286,$X626)=Repex),0)
*$DE626</f>
        <v>0</v>
      </c>
      <c r="DG626" s="188" cm="1">
        <f t="array" aca="1" ref="DG626" ca="1">IFERROR(INDEX(Forecast_Capex_Input!BH$12:BH$286,$X626)
*(INDEX(Forecast_Capex_Input!$H$12:$H$286,$X626)=Repex),0)
*$DE626</f>
        <v>0</v>
      </c>
      <c r="DH626" s="188" cm="1">
        <f t="array" aca="1" ref="DH626" ca="1">IFERROR(INDEX(Forecast_Capex_Input!BI$12:BI$286,$X626)
*(INDEX(Forecast_Capex_Input!$H$12:$H$286,$X626)=Repex),0)
*$DE626</f>
        <v>0</v>
      </c>
      <c r="DI626" s="188" cm="1">
        <f t="array" aca="1" ref="DI626" ca="1">IFERROR(INDEX(Forecast_Capex_Input!BJ$12:BJ$286,$X626)
*(INDEX(Forecast_Capex_Input!$H$12:$H$286,$X626)=Repex),0)
*$DE626</f>
        <v>0</v>
      </c>
      <c r="DJ626" s="188" cm="1">
        <f t="array" aca="1" ref="DJ626" ca="1">IFERROR(INDEX(Forecast_Capex_Input!BK$12:BK$286,$X626)
*(INDEX(Forecast_Capex_Input!$H$12:$H$286,$X626)=Repex),0)
*$DE626</f>
        <v>0</v>
      </c>
      <c r="DK626" s="188" cm="1">
        <f t="array" aca="1" ref="DK626" ca="1">IFERROR(INDEX(Forecast_Capex_Input!BL$12:BL$286,$X626)
*(INDEX(Forecast_Capex_Input!$H$12:$H$286,$X626)=Repex),0)
*$DE626</f>
        <v>0</v>
      </c>
      <c r="DL626" s="165"/>
      <c r="DM626" s="188" t="b" cm="1">
        <f t="array" aca="1" ref="DM626" ca="1">OR($G626=Forecast_Capex_Input!$BN$8:$BN$9)</f>
        <v>0</v>
      </c>
      <c r="DN626" s="188" cm="1">
        <f t="array" aca="1" ref="DN626" ca="1">IFERROR(INDEX(Forecast_Capex_Input!BO$12:BO$286,$X626)
*(INDEX(Forecast_Capex_Input!$H$12:$H$286,$X626)=Repex),0)
*$DM626</f>
        <v>0</v>
      </c>
      <c r="DO626" s="188" cm="1">
        <f t="array" aca="1" ref="DO626" ca="1">IFERROR(INDEX(Forecast_Capex_Input!BP$12:BP$286,$X626)
*(INDEX(Forecast_Capex_Input!$H$12:$H$286,$X626)=Repex),0)
*$DM626</f>
        <v>0</v>
      </c>
      <c r="DP626" s="188" cm="1">
        <f t="array" aca="1" ref="DP626" ca="1">IFERROR(INDEX(Forecast_Capex_Input!BQ$12:BQ$286,$X626)
*(INDEX(Forecast_Capex_Input!$H$12:$H$286,$X626)=Repex),0)
*$DM626</f>
        <v>0</v>
      </c>
      <c r="DQ626" s="188" cm="1">
        <f t="array" aca="1" ref="DQ626" ca="1">IFERROR(INDEX(Forecast_Capex_Input!BR$12:BR$286,$X626)
*(INDEX(Forecast_Capex_Input!$H$12:$H$286,$X626)=Repex),0)
*$DM626</f>
        <v>0</v>
      </c>
      <c r="DR626" s="188" cm="1">
        <f t="array" aca="1" ref="DR626" ca="1">IFERROR(INDEX(Forecast_Capex_Input!BS$12:BS$286,$X626)
*(INDEX(Forecast_Capex_Input!$H$12:$H$286,$X626)=Repex),0)
*$DM626</f>
        <v>0</v>
      </c>
      <c r="DS626" s="165"/>
      <c r="DT626" s="188" t="b" cm="1">
        <f t="array" aca="1" ref="DT626" ca="1">OR($G626=Forecast_Capex_Input!$BU$8:$BU$10)</f>
        <v>0</v>
      </c>
      <c r="DU626" s="188" cm="1">
        <f t="array" aca="1" ref="DU626" ca="1">IFERROR(INDEX(Forecast_Capex_Input!BV$12:BV$286,$X626)
*(INDEX(Forecast_Capex_Input!$H$12:$H$286,$X626)=Repex),0)
*$DT626</f>
        <v>0</v>
      </c>
      <c r="DV626" s="188" cm="1">
        <f t="array" aca="1" ref="DV626" ca="1">IFERROR(INDEX(Forecast_Capex_Input!BW$12:BW$286,$X626)
*(INDEX(Forecast_Capex_Input!$H$12:$H$286,$X626)=Repex),0)
*$DT626</f>
        <v>0</v>
      </c>
      <c r="DW626" s="188" cm="1">
        <f t="array" aca="1" ref="DW626" ca="1">IFERROR(INDEX(Forecast_Capex_Input!BX$12:BX$286,$X626)
*(INDEX(Forecast_Capex_Input!$H$12:$H$286,$X626)=Repex),0)
*$DT626</f>
        <v>0</v>
      </c>
      <c r="DX626" s="188" cm="1">
        <f t="array" aca="1" ref="DX626" ca="1">IFERROR(INDEX(Forecast_Capex_Input!BY$12:BY$286,$X626)
*(INDEX(Forecast_Capex_Input!$H$12:$H$286,$X626)=Repex),0)
*$DT626</f>
        <v>0</v>
      </c>
      <c r="DY626" s="188" cm="1">
        <f t="array" aca="1" ref="DY626" ca="1">IFERROR(INDEX(Forecast_Capex_Input!BZ$12:BZ$286,$X626)
*(INDEX(Forecast_Capex_Input!$H$12:$H$286,$X626)=Repex),0)
*$DT626</f>
        <v>0</v>
      </c>
      <c r="DZ626" s="188" cm="1">
        <f t="array" aca="1" ref="DZ626" ca="1">IFERROR(INDEX(Forecast_Capex_Input!CA$12:CA$286,$X626)
*(INDEX(Forecast_Capex_Input!$H$12:$H$286,$X626)=Repex),0)
*$DT626</f>
        <v>0</v>
      </c>
      <c r="EA626" s="188" cm="1">
        <f t="array" aca="1" ref="EA626" ca="1">IFERROR(INDEX(Forecast_Capex_Input!CB$12:CB$286,$X626)
*(INDEX(Forecast_Capex_Input!$H$12:$H$286,$X626)=Repex),0)
*$DT626</f>
        <v>0</v>
      </c>
      <c r="EB626" s="188" cm="1">
        <f t="array" aca="1" ref="EB626" ca="1">IFERROR(INDEX(Forecast_Capex_Input!CC$12:CC$286,$X626)
*(INDEX(Forecast_Capex_Input!$H$12:$H$286,$X626)=Repex),0)
*$DT626</f>
        <v>0</v>
      </c>
      <c r="EC626" s="165"/>
      <c r="ED626" s="226" t="str">
        <f t="shared" si="435"/>
        <v>N/A</v>
      </c>
      <c r="EE626" s="174" t="s">
        <v>15</v>
      </c>
    </row>
    <row r="627" spans="3:135" x14ac:dyDescent="0.2">
      <c r="C627" s="174">
        <f t="shared" si="436"/>
        <v>617</v>
      </c>
      <c r="D627" s="167" t="str" cm="1">
        <f t="array" ref="D627">IFERROR(INDEX(Forecast_Capex_Input!$D$12:$D$286,$X627),NA)</f>
        <v>N/A</v>
      </c>
      <c r="E627" s="172" t="str" cm="1">
        <f t="array" ref="E627">IF($X627=NA,NA,INDEX(Forecast_Capex_Input!$E$12:$E$286,$X627))</f>
        <v>N/A</v>
      </c>
      <c r="F627" s="167" t="str" cm="1">
        <f t="array" aca="1" ref="F627" ca="1">IFERROR(INDEX(General!$E$25:$E$26,$Y627),NA)</f>
        <v>N/A</v>
      </c>
      <c r="G627" s="167" t="str" cm="1">
        <f t="array" aca="1" ref="G627" ca="1">IFERROR(INDEX(Forecast_Capex_Input!$AI$11:$BB$11,$AA627),NA)</f>
        <v>N/A</v>
      </c>
      <c r="H627" s="189" t="str" cm="1">
        <f t="array" aca="1" ref="H627" ca="1">IFERROR(INDEX(Forecast_Capex_Input!$AI$12:$BB$286,$X627,$AA627),NA)</f>
        <v>N/A</v>
      </c>
      <c r="I627" s="199" t="str" cm="1">
        <f t="array" ref="I627">IFERROR(INDEX(Forecast_Capex_Input!$F$12:$F$286,$X627),NA)</f>
        <v>N/A</v>
      </c>
      <c r="J627" s="199" t="str" cm="1">
        <f t="array" ref="J627">IFERROR(INDEX(Forecast_Capex_Input!G$12:G$286,$X627),NA)</f>
        <v>N/A</v>
      </c>
      <c r="K627" s="199" t="str" cm="1">
        <f t="array" ref="K627">IFERROR(INDEX(Forecast_Capex_Input!H$12:H$286,$X627),NA)</f>
        <v>N/A</v>
      </c>
      <c r="L627" s="199" t="str" cm="1">
        <f t="array" ref="L627">IFERROR(INDEX(Forecast_Capex_Input!I$12:I$286,$X627),NA)</f>
        <v>N/A</v>
      </c>
      <c r="M627" s="199" t="str" cm="1">
        <f t="array" ref="M627">IFERROR(INDEX(Forecast_Capex_Input!J$12:J$286,$X627),NA)</f>
        <v>N/A</v>
      </c>
      <c r="N627" s="199" t="str" cm="1">
        <f t="array" ref="N627">IFERROR(INDEX(Forecast_Capex_Input!K$12:K$286,$X627),NA)</f>
        <v>N/A</v>
      </c>
      <c r="O627" s="199" t="str" cm="1">
        <f t="array" ref="O627">IFERROR(INDEX(Forecast_Capex_Input!L$12:L$286,$X627),NA)</f>
        <v>N/A</v>
      </c>
      <c r="P627" s="199" t="str" cm="1">
        <f t="array" ref="P627">IFERROR(INDEX(Forecast_Capex_Input!M$12:M$286,$X627),NA)</f>
        <v>N/A</v>
      </c>
      <c r="Q627" s="172" t="str" cm="1">
        <f t="array" ref="Q627">IFERROR(INDEX(Forecast_Capex_Input!N$12:N$286,$X627),NA)</f>
        <v>N/A</v>
      </c>
      <c r="R627" s="265" cm="1">
        <f t="array" ref="R627">IFERROR(INDEX(Forecast_Capex_Input!O$12:O$286,$X627),0)</f>
        <v>0</v>
      </c>
      <c r="S627" s="172" cm="1">
        <f t="array" ref="S627">IFERROR(INDEX(Forecast_Capex_Input!P$12:P$286,$X627),0)</f>
        <v>0</v>
      </c>
      <c r="T627" s="199" t="str" cm="1">
        <f t="array" aca="1" ref="T627" ca="1">IFERROR(INDEX(General!$K$84:$K$103,$AA627),NA)</f>
        <v>N/A</v>
      </c>
      <c r="U627" s="188" cm="1">
        <f t="array" aca="1" ref="U627" ca="1">IFERROR(
IF($F627=General!$E$25,INDEX(Forecast_Capex_Input!S$12:S$286,$X627),
INDEX(Forecast_Capex_Input!T$12:T$286,$X627)),0)</f>
        <v>0</v>
      </c>
      <c r="V627" s="222" t="b">
        <f>IFERROR(INDEX(Overheads!$T$19:$T$26,MATCH($I627,Overheads!$E$19:$E$26,0)),FALSE)</f>
        <v>0</v>
      </c>
      <c r="W627" s="165"/>
      <c r="X627" s="174" t="str">
        <f>IFERROR(
IF(MATCH($C627,Forecast_Capex_Input!$CI$12:$CI$286,1)+1&gt;MAX(Forecast_Capex_Input!$C$12:$C$286),NA,
MATCH($C627,Forecast_Capex_Input!$CI$12:$CI$286,1)+1),1)</f>
        <v>N/A</v>
      </c>
      <c r="Y627" s="174" t="str" cm="1">
        <f t="array" aca="1" ref="Y627" ca="1">IFERROR(
IF(X626&lt;&gt;X627,1,
IF(COUNTIF(OFFSET(Y626,0,0,-INDEX(Forecast_Capex_Input!$CG$12:$CG$286,$X627)),Y626)=INDEX(Forecast_Capex_Input!$CG$12:$CG$286,$X627),Y626+1,Y626)),NA)</f>
        <v>N/A</v>
      </c>
      <c r="Z627" s="174" t="str" cm="1">
        <f t="array" ref="Z627">IFERROR($C627-IF($X627=1,1,INDEX(Forecast_Capex_Input!$CI$12:$CI$286,$X627-1))+1,NA)</f>
        <v>N/A</v>
      </c>
      <c r="AA627" s="174" t="str" cm="1">
        <f t="array" aca="1" ref="AA627" ca="1">IFERROR(IF(Y627=1,
INDEX(Forecast_Capex_Input!$AI$10:$BB$10,SMALL(IF(INDEX(Forecast_Capex_Input!$AI$12:$BB$286,$X627,0)&gt;0,COLUMN(Forecast_Capex_Input!$AI$10:$BB$10)-COLUMN(Forecast_Capex_Input!$AI$12)+1),ROWS(OFFSET(AA626,0,0,-$Z627)))),
OFFSET(AA626,-INDEX(Forecast_Capex_Input!$CG$12:$CG$286,$X627)+1,0)),NA)</f>
        <v>N/A</v>
      </c>
      <c r="AB627" s="174" t="str">
        <f t="shared" ca="1" si="405"/>
        <v>N/A</v>
      </c>
      <c r="AC627" s="222" t="b">
        <f t="shared" si="437"/>
        <v>0</v>
      </c>
      <c r="AD627" s="220" t="b">
        <v>0</v>
      </c>
      <c r="AE627" s="222" t="b">
        <f t="shared" si="406"/>
        <v>1</v>
      </c>
      <c r="AF627" s="165"/>
      <c r="AG627" s="215">
        <v>0</v>
      </c>
      <c r="AH627" s="215">
        <v>0</v>
      </c>
      <c r="AI627" s="215">
        <v>0</v>
      </c>
      <c r="AJ627" s="215">
        <v>0</v>
      </c>
      <c r="AK627" s="215">
        <v>0</v>
      </c>
      <c r="AL627" s="155">
        <v>0</v>
      </c>
      <c r="AM627" s="165"/>
      <c r="AN627" s="215" cm="1">
        <f t="array" aca="1" ref="AN627" ca="1">IFERROR(INDEX(General!O$33:O$34,$AB627)
*AG627,0)</f>
        <v>0</v>
      </c>
      <c r="AO627" s="215" cm="1">
        <f t="array" aca="1" ref="AO627" ca="1">IFERROR(INDEX(General!P$33:P$34,$AB627)
*AH627,0)</f>
        <v>0</v>
      </c>
      <c r="AP627" s="215" cm="1">
        <f t="array" aca="1" ref="AP627" ca="1">IFERROR(INDEX(General!Q$33:Q$34,$AB627)
*AI627,0)</f>
        <v>0</v>
      </c>
      <c r="AQ627" s="215" cm="1">
        <f t="array" aca="1" ref="AQ627" ca="1">IFERROR(INDEX(General!R$33:R$34,$AB627)
*AJ627,0)</f>
        <v>0</v>
      </c>
      <c r="AR627" s="215" cm="1">
        <f t="array" aca="1" ref="AR627" ca="1">IFERROR(INDEX(General!S$33:S$34,$AB627)
*AK627,0)</f>
        <v>0</v>
      </c>
      <c r="AS627" s="155">
        <f t="shared" ca="1" si="438"/>
        <v>0</v>
      </c>
      <c r="AT627" s="165"/>
      <c r="AU627" s="215">
        <f ca="1">IF($AE627=FALSE,AN627*Overheads!$R$24*$V627,
IFERROR(Overheads!$O$49*$V627*AN627,0)
+IFERROR(Overheads!Q$59*$V627*(AN627/Overheads!Q$68),0))</f>
        <v>0</v>
      </c>
      <c r="AV627" s="215">
        <f ca="1">IF($AE627=FALSE,AO627*Overheads!$R$24*$V627,
IFERROR(Overheads!$O$49*$V627*AO627,0)
+IFERROR(Overheads!R$59*$V627*(AO627/Overheads!R$68),0))</f>
        <v>0</v>
      </c>
      <c r="AW627" s="215">
        <f ca="1">IF($AE627=FALSE,AP627*Overheads!$R$24*$V627,
IFERROR(Overheads!$O$49*$V627*AP627,0)
+IFERROR(Overheads!S$59*$V627*(AP627/Overheads!S$68),0))</f>
        <v>0</v>
      </c>
      <c r="AX627" s="215">
        <f ca="1">IF($AE627=FALSE,AQ627*Overheads!$R$24*$V627,
IFERROR(Overheads!$O$49*$V627*AQ627,0)
+IFERROR(Overheads!T$59*$V627*(AQ627/Overheads!T$68),0))</f>
        <v>0</v>
      </c>
      <c r="AY627" s="215">
        <f ca="1">IF($AE627=FALSE,AR627*Overheads!$R$24*$V627,
IFERROR(Overheads!$O$49*$V627*AR627,0)
+IFERROR(Overheads!U$59*$V627*(AR627/Overheads!U$68),0))</f>
        <v>0</v>
      </c>
      <c r="AZ627" s="155">
        <f t="shared" ca="1" si="439"/>
        <v>0</v>
      </c>
      <c r="BA627" s="165"/>
      <c r="BB627" s="215">
        <f ca="1">IF($AE627=FALSE,AN627*Overheads!$S$25,
IFERROR(Overheads!$O$50*AN627,0)
+IFERROR(Overheads!Q$60*(AN627/Overheads!Q$66),0))</f>
        <v>0</v>
      </c>
      <c r="BC627" s="215">
        <f ca="1">IF($AE627=FALSE,AO627*Overheads!$S$25,
IFERROR(Overheads!$O$50*AO627,0)
+IFERROR(Overheads!R$60*(AO627/Overheads!R$66),0))</f>
        <v>0</v>
      </c>
      <c r="BD627" s="215">
        <f ca="1">IF($AE627=FALSE,AP627*Overheads!$S$25,
IFERROR(Overheads!$O$50*AP627,0)
+IFERROR(Overheads!S$60*(AP627/Overheads!S$66),0))</f>
        <v>0</v>
      </c>
      <c r="BE627" s="215">
        <f ca="1">IF($AE627=FALSE,AQ627*Overheads!$S$25,
IFERROR(Overheads!$O$50*AQ627,0)
+IFERROR(Overheads!T$60*(AQ627/Overheads!T$66),0))</f>
        <v>0</v>
      </c>
      <c r="BF627" s="215">
        <f ca="1">IF($AE627=FALSE,AR627*Overheads!$S$25,
IFERROR(Overheads!$O$50*AR627,0)
+IFERROR(Overheads!U$60*(AR627/Overheads!U$66),0))</f>
        <v>0</v>
      </c>
      <c r="BG627" s="155">
        <f t="shared" ca="1" si="440"/>
        <v>0</v>
      </c>
      <c r="BH627" s="165"/>
      <c r="BI627" s="215">
        <f t="shared" ca="1" si="441"/>
        <v>0</v>
      </c>
      <c r="BJ627" s="215">
        <f t="shared" ca="1" si="407"/>
        <v>0</v>
      </c>
      <c r="BK627" s="215">
        <f t="shared" ca="1" si="408"/>
        <v>0</v>
      </c>
      <c r="BL627" s="215">
        <f t="shared" ca="1" si="409"/>
        <v>0</v>
      </c>
      <c r="BM627" s="215">
        <f t="shared" ca="1" si="410"/>
        <v>0</v>
      </c>
      <c r="BN627" s="155">
        <f t="shared" ca="1" si="442"/>
        <v>0</v>
      </c>
      <c r="BO627" s="165"/>
      <c r="BP627" s="187" cm="1">
        <f t="array" ref="BP627">IFERROR(IF($X627=$X626,BP626,INDEX(Forecast_Capex_Input!AC$12:AC$286,$X627)),0)</f>
        <v>0</v>
      </c>
      <c r="BQ627" s="187" cm="1">
        <f t="array" ref="BQ627">IFERROR(IF($X627=$X626,BQ626,INDEX(Forecast_Capex_Input!AD$12:AD$286,$X627)),0)</f>
        <v>0</v>
      </c>
      <c r="BR627" s="187" cm="1">
        <f t="array" ref="BR627">IFERROR(IF($X627=$X626,BR626,INDEX(Forecast_Capex_Input!AE$12:AE$286,$X627)),0)</f>
        <v>0</v>
      </c>
      <c r="BS627" s="187" cm="1">
        <f t="array" ref="BS627">IFERROR(IF($X627=$X626,BS626,INDEX(Forecast_Capex_Input!AF$12:AF$286,$X627)),0)</f>
        <v>0</v>
      </c>
      <c r="BT627" s="187" cm="1">
        <f t="array" ref="BT627">IFERROR(IF($X627=$X626,BT626,INDEX(Forecast_Capex_Input!AG$12:AG$286,$X627)),0)</f>
        <v>0</v>
      </c>
      <c r="BU627" s="165"/>
      <c r="BV627" s="215">
        <f t="shared" si="411"/>
        <v>0</v>
      </c>
      <c r="BW627" s="215">
        <f t="shared" si="412"/>
        <v>0</v>
      </c>
      <c r="BX627" s="215">
        <f t="shared" si="413"/>
        <v>0</v>
      </c>
      <c r="BY627" s="215">
        <f t="shared" si="414"/>
        <v>0</v>
      </c>
      <c r="BZ627" s="215">
        <f t="shared" si="415"/>
        <v>0</v>
      </c>
      <c r="CA627" s="155">
        <f t="shared" si="443"/>
        <v>0</v>
      </c>
      <c r="CB627" s="165"/>
      <c r="CC627" s="215">
        <f t="shared" si="416"/>
        <v>0</v>
      </c>
      <c r="CD627" s="215">
        <f t="shared" si="417"/>
        <v>0</v>
      </c>
      <c r="CE627" s="215">
        <f t="shared" si="418"/>
        <v>0</v>
      </c>
      <c r="CF627" s="215">
        <f t="shared" si="419"/>
        <v>0</v>
      </c>
      <c r="CG627" s="215">
        <f t="shared" si="420"/>
        <v>0</v>
      </c>
      <c r="CH627" s="155">
        <f t="shared" si="444"/>
        <v>0</v>
      </c>
      <c r="CI627" s="165"/>
      <c r="CJ627" s="215">
        <f t="shared" si="421"/>
        <v>0</v>
      </c>
      <c r="CK627" s="215">
        <f t="shared" si="422"/>
        <v>0</v>
      </c>
      <c r="CL627" s="215">
        <f t="shared" si="423"/>
        <v>0</v>
      </c>
      <c r="CM627" s="215">
        <f t="shared" si="424"/>
        <v>0</v>
      </c>
      <c r="CN627" s="215">
        <f t="shared" si="425"/>
        <v>0</v>
      </c>
      <c r="CO627" s="155">
        <f t="shared" si="445"/>
        <v>0</v>
      </c>
      <c r="CP627" s="165"/>
      <c r="CQ627" s="223">
        <f t="shared" si="426"/>
        <v>0</v>
      </c>
      <c r="CR627" s="223">
        <f t="shared" si="427"/>
        <v>0</v>
      </c>
      <c r="CS627" s="223">
        <f t="shared" si="428"/>
        <v>0</v>
      </c>
      <c r="CT627" s="223">
        <f t="shared" si="429"/>
        <v>0</v>
      </c>
      <c r="CU627" s="223">
        <f t="shared" si="430"/>
        <v>0</v>
      </c>
      <c r="CV627" s="155">
        <f t="shared" si="446"/>
        <v>0</v>
      </c>
      <c r="CW627" s="165"/>
      <c r="CX627" s="215">
        <f t="shared" si="447"/>
        <v>0</v>
      </c>
      <c r="CY627" s="215">
        <f t="shared" si="431"/>
        <v>0</v>
      </c>
      <c r="CZ627" s="215">
        <f t="shared" si="432"/>
        <v>0</v>
      </c>
      <c r="DA627" s="215">
        <f t="shared" si="433"/>
        <v>0</v>
      </c>
      <c r="DB627" s="215">
        <f t="shared" si="434"/>
        <v>0</v>
      </c>
      <c r="DC627" s="155">
        <f t="shared" si="448"/>
        <v>0</v>
      </c>
      <c r="DD627" s="165"/>
      <c r="DE627" s="188" t="b" cm="1">
        <f t="array" aca="1" ref="DE627" ca="1">OR($G627=Forecast_Capex_Input!$BF$8:$BF$10)</f>
        <v>0</v>
      </c>
      <c r="DF627" s="188" cm="1">
        <f t="array" aca="1" ref="DF627" ca="1">IFERROR(INDEX(Forecast_Capex_Input!BG$12:BG$286,$X627)
*(INDEX(Forecast_Capex_Input!$H$12:$H$286,$X627)=Repex),0)
*$DE627</f>
        <v>0</v>
      </c>
      <c r="DG627" s="188" cm="1">
        <f t="array" aca="1" ref="DG627" ca="1">IFERROR(INDEX(Forecast_Capex_Input!BH$12:BH$286,$X627)
*(INDEX(Forecast_Capex_Input!$H$12:$H$286,$X627)=Repex),0)
*$DE627</f>
        <v>0</v>
      </c>
      <c r="DH627" s="188" cm="1">
        <f t="array" aca="1" ref="DH627" ca="1">IFERROR(INDEX(Forecast_Capex_Input!BI$12:BI$286,$X627)
*(INDEX(Forecast_Capex_Input!$H$12:$H$286,$X627)=Repex),0)
*$DE627</f>
        <v>0</v>
      </c>
      <c r="DI627" s="188" cm="1">
        <f t="array" aca="1" ref="DI627" ca="1">IFERROR(INDEX(Forecast_Capex_Input!BJ$12:BJ$286,$X627)
*(INDEX(Forecast_Capex_Input!$H$12:$H$286,$X627)=Repex),0)
*$DE627</f>
        <v>0</v>
      </c>
      <c r="DJ627" s="188" cm="1">
        <f t="array" aca="1" ref="DJ627" ca="1">IFERROR(INDEX(Forecast_Capex_Input!BK$12:BK$286,$X627)
*(INDEX(Forecast_Capex_Input!$H$12:$H$286,$X627)=Repex),0)
*$DE627</f>
        <v>0</v>
      </c>
      <c r="DK627" s="188" cm="1">
        <f t="array" aca="1" ref="DK627" ca="1">IFERROR(INDEX(Forecast_Capex_Input!BL$12:BL$286,$X627)
*(INDEX(Forecast_Capex_Input!$H$12:$H$286,$X627)=Repex),0)
*$DE627</f>
        <v>0</v>
      </c>
      <c r="DL627" s="165"/>
      <c r="DM627" s="188" t="b" cm="1">
        <f t="array" aca="1" ref="DM627" ca="1">OR($G627=Forecast_Capex_Input!$BN$8:$BN$9)</f>
        <v>0</v>
      </c>
      <c r="DN627" s="188" cm="1">
        <f t="array" aca="1" ref="DN627" ca="1">IFERROR(INDEX(Forecast_Capex_Input!BO$12:BO$286,$X627)
*(INDEX(Forecast_Capex_Input!$H$12:$H$286,$X627)=Repex),0)
*$DM627</f>
        <v>0</v>
      </c>
      <c r="DO627" s="188" cm="1">
        <f t="array" aca="1" ref="DO627" ca="1">IFERROR(INDEX(Forecast_Capex_Input!BP$12:BP$286,$X627)
*(INDEX(Forecast_Capex_Input!$H$12:$H$286,$X627)=Repex),0)
*$DM627</f>
        <v>0</v>
      </c>
      <c r="DP627" s="188" cm="1">
        <f t="array" aca="1" ref="DP627" ca="1">IFERROR(INDEX(Forecast_Capex_Input!BQ$12:BQ$286,$X627)
*(INDEX(Forecast_Capex_Input!$H$12:$H$286,$X627)=Repex),0)
*$DM627</f>
        <v>0</v>
      </c>
      <c r="DQ627" s="188" cm="1">
        <f t="array" aca="1" ref="DQ627" ca="1">IFERROR(INDEX(Forecast_Capex_Input!BR$12:BR$286,$X627)
*(INDEX(Forecast_Capex_Input!$H$12:$H$286,$X627)=Repex),0)
*$DM627</f>
        <v>0</v>
      </c>
      <c r="DR627" s="188" cm="1">
        <f t="array" aca="1" ref="DR627" ca="1">IFERROR(INDEX(Forecast_Capex_Input!BS$12:BS$286,$X627)
*(INDEX(Forecast_Capex_Input!$H$12:$H$286,$X627)=Repex),0)
*$DM627</f>
        <v>0</v>
      </c>
      <c r="DS627" s="165"/>
      <c r="DT627" s="188" t="b" cm="1">
        <f t="array" aca="1" ref="DT627" ca="1">OR($G627=Forecast_Capex_Input!$BU$8:$BU$10)</f>
        <v>0</v>
      </c>
      <c r="DU627" s="188" cm="1">
        <f t="array" aca="1" ref="DU627" ca="1">IFERROR(INDEX(Forecast_Capex_Input!BV$12:BV$286,$X627)
*(INDEX(Forecast_Capex_Input!$H$12:$H$286,$X627)=Repex),0)
*$DT627</f>
        <v>0</v>
      </c>
      <c r="DV627" s="188" cm="1">
        <f t="array" aca="1" ref="DV627" ca="1">IFERROR(INDEX(Forecast_Capex_Input!BW$12:BW$286,$X627)
*(INDEX(Forecast_Capex_Input!$H$12:$H$286,$X627)=Repex),0)
*$DT627</f>
        <v>0</v>
      </c>
      <c r="DW627" s="188" cm="1">
        <f t="array" aca="1" ref="DW627" ca="1">IFERROR(INDEX(Forecast_Capex_Input!BX$12:BX$286,$X627)
*(INDEX(Forecast_Capex_Input!$H$12:$H$286,$X627)=Repex),0)
*$DT627</f>
        <v>0</v>
      </c>
      <c r="DX627" s="188" cm="1">
        <f t="array" aca="1" ref="DX627" ca="1">IFERROR(INDEX(Forecast_Capex_Input!BY$12:BY$286,$X627)
*(INDEX(Forecast_Capex_Input!$H$12:$H$286,$X627)=Repex),0)
*$DT627</f>
        <v>0</v>
      </c>
      <c r="DY627" s="188" cm="1">
        <f t="array" aca="1" ref="DY627" ca="1">IFERROR(INDEX(Forecast_Capex_Input!BZ$12:BZ$286,$X627)
*(INDEX(Forecast_Capex_Input!$H$12:$H$286,$X627)=Repex),0)
*$DT627</f>
        <v>0</v>
      </c>
      <c r="DZ627" s="188" cm="1">
        <f t="array" aca="1" ref="DZ627" ca="1">IFERROR(INDEX(Forecast_Capex_Input!CA$12:CA$286,$X627)
*(INDEX(Forecast_Capex_Input!$H$12:$H$286,$X627)=Repex),0)
*$DT627</f>
        <v>0</v>
      </c>
      <c r="EA627" s="188" cm="1">
        <f t="array" aca="1" ref="EA627" ca="1">IFERROR(INDEX(Forecast_Capex_Input!CB$12:CB$286,$X627)
*(INDEX(Forecast_Capex_Input!$H$12:$H$286,$X627)=Repex),0)
*$DT627</f>
        <v>0</v>
      </c>
      <c r="EB627" s="188" cm="1">
        <f t="array" aca="1" ref="EB627" ca="1">IFERROR(INDEX(Forecast_Capex_Input!CC$12:CC$286,$X627)
*(INDEX(Forecast_Capex_Input!$H$12:$H$286,$X627)=Repex),0)
*$DT627</f>
        <v>0</v>
      </c>
      <c r="EC627" s="165"/>
      <c r="ED627" s="226" t="str">
        <f t="shared" si="435"/>
        <v>N/A</v>
      </c>
      <c r="EE627" s="174" t="s">
        <v>15</v>
      </c>
    </row>
    <row r="628" spans="3:135" x14ac:dyDescent="0.2">
      <c r="C628" s="174">
        <f t="shared" si="436"/>
        <v>618</v>
      </c>
      <c r="D628" s="167" t="str" cm="1">
        <f t="array" ref="D628">IFERROR(INDEX(Forecast_Capex_Input!$D$12:$D$286,$X628),NA)</f>
        <v>N/A</v>
      </c>
      <c r="E628" s="172" t="str" cm="1">
        <f t="array" ref="E628">IF($X628=NA,NA,INDEX(Forecast_Capex_Input!$E$12:$E$286,$X628))</f>
        <v>N/A</v>
      </c>
      <c r="F628" s="167" t="str" cm="1">
        <f t="array" aca="1" ref="F628" ca="1">IFERROR(INDEX(General!$E$25:$E$26,$Y628),NA)</f>
        <v>N/A</v>
      </c>
      <c r="G628" s="167" t="str" cm="1">
        <f t="array" aca="1" ref="G628" ca="1">IFERROR(INDEX(Forecast_Capex_Input!$AI$11:$BB$11,$AA628),NA)</f>
        <v>N/A</v>
      </c>
      <c r="H628" s="189" t="str" cm="1">
        <f t="array" aca="1" ref="H628" ca="1">IFERROR(INDEX(Forecast_Capex_Input!$AI$12:$BB$286,$X628,$AA628),NA)</f>
        <v>N/A</v>
      </c>
      <c r="I628" s="199" t="str" cm="1">
        <f t="array" ref="I628">IFERROR(INDEX(Forecast_Capex_Input!$F$12:$F$286,$X628),NA)</f>
        <v>N/A</v>
      </c>
      <c r="J628" s="199" t="str" cm="1">
        <f t="array" ref="J628">IFERROR(INDEX(Forecast_Capex_Input!G$12:G$286,$X628),NA)</f>
        <v>N/A</v>
      </c>
      <c r="K628" s="199" t="str" cm="1">
        <f t="array" ref="K628">IFERROR(INDEX(Forecast_Capex_Input!H$12:H$286,$X628),NA)</f>
        <v>N/A</v>
      </c>
      <c r="L628" s="199" t="str" cm="1">
        <f t="array" ref="L628">IFERROR(INDEX(Forecast_Capex_Input!I$12:I$286,$X628),NA)</f>
        <v>N/A</v>
      </c>
      <c r="M628" s="199" t="str" cm="1">
        <f t="array" ref="M628">IFERROR(INDEX(Forecast_Capex_Input!J$12:J$286,$X628),NA)</f>
        <v>N/A</v>
      </c>
      <c r="N628" s="199" t="str" cm="1">
        <f t="array" ref="N628">IFERROR(INDEX(Forecast_Capex_Input!K$12:K$286,$X628),NA)</f>
        <v>N/A</v>
      </c>
      <c r="O628" s="199" t="str" cm="1">
        <f t="array" ref="O628">IFERROR(INDEX(Forecast_Capex_Input!L$12:L$286,$X628),NA)</f>
        <v>N/A</v>
      </c>
      <c r="P628" s="199" t="str" cm="1">
        <f t="array" ref="P628">IFERROR(INDEX(Forecast_Capex_Input!M$12:M$286,$X628),NA)</f>
        <v>N/A</v>
      </c>
      <c r="Q628" s="172" t="str" cm="1">
        <f t="array" ref="Q628">IFERROR(INDEX(Forecast_Capex_Input!N$12:N$286,$X628),NA)</f>
        <v>N/A</v>
      </c>
      <c r="R628" s="265" cm="1">
        <f t="array" ref="R628">IFERROR(INDEX(Forecast_Capex_Input!O$12:O$286,$X628),0)</f>
        <v>0</v>
      </c>
      <c r="S628" s="172" cm="1">
        <f t="array" ref="S628">IFERROR(INDEX(Forecast_Capex_Input!P$12:P$286,$X628),0)</f>
        <v>0</v>
      </c>
      <c r="T628" s="199" t="str" cm="1">
        <f t="array" aca="1" ref="T628" ca="1">IFERROR(INDEX(General!$K$84:$K$103,$AA628),NA)</f>
        <v>N/A</v>
      </c>
      <c r="U628" s="188" cm="1">
        <f t="array" aca="1" ref="U628" ca="1">IFERROR(
IF($F628=General!$E$25,INDEX(Forecast_Capex_Input!S$12:S$286,$X628),
INDEX(Forecast_Capex_Input!T$12:T$286,$X628)),0)</f>
        <v>0</v>
      </c>
      <c r="V628" s="222" t="b">
        <f>IFERROR(INDEX(Overheads!$T$19:$T$26,MATCH($I628,Overheads!$E$19:$E$26,0)),FALSE)</f>
        <v>0</v>
      </c>
      <c r="W628" s="165"/>
      <c r="X628" s="174" t="str">
        <f>IFERROR(
IF(MATCH($C628,Forecast_Capex_Input!$CI$12:$CI$286,1)+1&gt;MAX(Forecast_Capex_Input!$C$12:$C$286),NA,
MATCH($C628,Forecast_Capex_Input!$CI$12:$CI$286,1)+1),1)</f>
        <v>N/A</v>
      </c>
      <c r="Y628" s="174" t="str" cm="1">
        <f t="array" aca="1" ref="Y628" ca="1">IFERROR(
IF(X627&lt;&gt;X628,1,
IF(COUNTIF(OFFSET(Y627,0,0,-INDEX(Forecast_Capex_Input!$CG$12:$CG$286,$X628)),Y627)=INDEX(Forecast_Capex_Input!$CG$12:$CG$286,$X628),Y627+1,Y627)),NA)</f>
        <v>N/A</v>
      </c>
      <c r="Z628" s="174" t="str" cm="1">
        <f t="array" ref="Z628">IFERROR($C628-IF($X628=1,1,INDEX(Forecast_Capex_Input!$CI$12:$CI$286,$X628-1))+1,NA)</f>
        <v>N/A</v>
      </c>
      <c r="AA628" s="174" t="str" cm="1">
        <f t="array" aca="1" ref="AA628" ca="1">IFERROR(IF(Y628=1,
INDEX(Forecast_Capex_Input!$AI$10:$BB$10,SMALL(IF(INDEX(Forecast_Capex_Input!$AI$12:$BB$286,$X628,0)&gt;0,COLUMN(Forecast_Capex_Input!$AI$10:$BB$10)-COLUMN(Forecast_Capex_Input!$AI$12)+1),ROWS(OFFSET(AA627,0,0,-$Z628)))),
OFFSET(AA627,-INDEX(Forecast_Capex_Input!$CG$12:$CG$286,$X628)+1,0)),NA)</f>
        <v>N/A</v>
      </c>
      <c r="AB628" s="174" t="str">
        <f t="shared" ca="1" si="405"/>
        <v>N/A</v>
      </c>
      <c r="AC628" s="222" t="b">
        <f t="shared" si="437"/>
        <v>0</v>
      </c>
      <c r="AD628" s="220" t="b">
        <v>0</v>
      </c>
      <c r="AE628" s="222" t="b">
        <f t="shared" si="406"/>
        <v>1</v>
      </c>
      <c r="AF628" s="165"/>
      <c r="AG628" s="215">
        <v>0</v>
      </c>
      <c r="AH628" s="215">
        <v>0</v>
      </c>
      <c r="AI628" s="215">
        <v>0</v>
      </c>
      <c r="AJ628" s="215">
        <v>0</v>
      </c>
      <c r="AK628" s="215">
        <v>0</v>
      </c>
      <c r="AL628" s="155">
        <v>0</v>
      </c>
      <c r="AM628" s="165"/>
      <c r="AN628" s="215" cm="1">
        <f t="array" aca="1" ref="AN628" ca="1">IFERROR(INDEX(General!O$33:O$34,$AB628)
*AG628,0)</f>
        <v>0</v>
      </c>
      <c r="AO628" s="215" cm="1">
        <f t="array" aca="1" ref="AO628" ca="1">IFERROR(INDEX(General!P$33:P$34,$AB628)
*AH628,0)</f>
        <v>0</v>
      </c>
      <c r="AP628" s="215" cm="1">
        <f t="array" aca="1" ref="AP628" ca="1">IFERROR(INDEX(General!Q$33:Q$34,$AB628)
*AI628,0)</f>
        <v>0</v>
      </c>
      <c r="AQ628" s="215" cm="1">
        <f t="array" aca="1" ref="AQ628" ca="1">IFERROR(INDEX(General!R$33:R$34,$AB628)
*AJ628,0)</f>
        <v>0</v>
      </c>
      <c r="AR628" s="215" cm="1">
        <f t="array" aca="1" ref="AR628" ca="1">IFERROR(INDEX(General!S$33:S$34,$AB628)
*AK628,0)</f>
        <v>0</v>
      </c>
      <c r="AS628" s="155">
        <f t="shared" ca="1" si="438"/>
        <v>0</v>
      </c>
      <c r="AT628" s="165"/>
      <c r="AU628" s="215">
        <f ca="1">IF($AE628=FALSE,AN628*Overheads!$R$24*$V628,
IFERROR(Overheads!$O$49*$V628*AN628,0)
+IFERROR(Overheads!Q$59*$V628*(AN628/Overheads!Q$68),0))</f>
        <v>0</v>
      </c>
      <c r="AV628" s="215">
        <f ca="1">IF($AE628=FALSE,AO628*Overheads!$R$24*$V628,
IFERROR(Overheads!$O$49*$V628*AO628,0)
+IFERROR(Overheads!R$59*$V628*(AO628/Overheads!R$68),0))</f>
        <v>0</v>
      </c>
      <c r="AW628" s="215">
        <f ca="1">IF($AE628=FALSE,AP628*Overheads!$R$24*$V628,
IFERROR(Overheads!$O$49*$V628*AP628,0)
+IFERROR(Overheads!S$59*$V628*(AP628/Overheads!S$68),0))</f>
        <v>0</v>
      </c>
      <c r="AX628" s="215">
        <f ca="1">IF($AE628=FALSE,AQ628*Overheads!$R$24*$V628,
IFERROR(Overheads!$O$49*$V628*AQ628,0)
+IFERROR(Overheads!T$59*$V628*(AQ628/Overheads!T$68),0))</f>
        <v>0</v>
      </c>
      <c r="AY628" s="215">
        <f ca="1">IF($AE628=FALSE,AR628*Overheads!$R$24*$V628,
IFERROR(Overheads!$O$49*$V628*AR628,0)
+IFERROR(Overheads!U$59*$V628*(AR628/Overheads!U$68),0))</f>
        <v>0</v>
      </c>
      <c r="AZ628" s="155">
        <f t="shared" ca="1" si="439"/>
        <v>0</v>
      </c>
      <c r="BA628" s="165"/>
      <c r="BB628" s="215">
        <f ca="1">IF($AE628=FALSE,AN628*Overheads!$S$25,
IFERROR(Overheads!$O$50*AN628,0)
+IFERROR(Overheads!Q$60*(AN628/Overheads!Q$66),0))</f>
        <v>0</v>
      </c>
      <c r="BC628" s="215">
        <f ca="1">IF($AE628=FALSE,AO628*Overheads!$S$25,
IFERROR(Overheads!$O$50*AO628,0)
+IFERROR(Overheads!R$60*(AO628/Overheads!R$66),0))</f>
        <v>0</v>
      </c>
      <c r="BD628" s="215">
        <f ca="1">IF($AE628=FALSE,AP628*Overheads!$S$25,
IFERROR(Overheads!$O$50*AP628,0)
+IFERROR(Overheads!S$60*(AP628/Overheads!S$66),0))</f>
        <v>0</v>
      </c>
      <c r="BE628" s="215">
        <f ca="1">IF($AE628=FALSE,AQ628*Overheads!$S$25,
IFERROR(Overheads!$O$50*AQ628,0)
+IFERROR(Overheads!T$60*(AQ628/Overheads!T$66),0))</f>
        <v>0</v>
      </c>
      <c r="BF628" s="215">
        <f ca="1">IF($AE628=FALSE,AR628*Overheads!$S$25,
IFERROR(Overheads!$O$50*AR628,0)
+IFERROR(Overheads!U$60*(AR628/Overheads!U$66),0))</f>
        <v>0</v>
      </c>
      <c r="BG628" s="155">
        <f t="shared" ca="1" si="440"/>
        <v>0</v>
      </c>
      <c r="BH628" s="165"/>
      <c r="BI628" s="215">
        <f t="shared" ca="1" si="441"/>
        <v>0</v>
      </c>
      <c r="BJ628" s="215">
        <f t="shared" ca="1" si="407"/>
        <v>0</v>
      </c>
      <c r="BK628" s="215">
        <f t="shared" ca="1" si="408"/>
        <v>0</v>
      </c>
      <c r="BL628" s="215">
        <f t="shared" ca="1" si="409"/>
        <v>0</v>
      </c>
      <c r="BM628" s="215">
        <f t="shared" ca="1" si="410"/>
        <v>0</v>
      </c>
      <c r="BN628" s="155">
        <f t="shared" ca="1" si="442"/>
        <v>0</v>
      </c>
      <c r="BO628" s="165"/>
      <c r="BP628" s="187" cm="1">
        <f t="array" ref="BP628">IFERROR(IF($X628=$X627,BP627,INDEX(Forecast_Capex_Input!AC$12:AC$286,$X628)),0)</f>
        <v>0</v>
      </c>
      <c r="BQ628" s="187" cm="1">
        <f t="array" ref="BQ628">IFERROR(IF($X628=$X627,BQ627,INDEX(Forecast_Capex_Input!AD$12:AD$286,$X628)),0)</f>
        <v>0</v>
      </c>
      <c r="BR628" s="187" cm="1">
        <f t="array" ref="BR628">IFERROR(IF($X628=$X627,BR627,INDEX(Forecast_Capex_Input!AE$12:AE$286,$X628)),0)</f>
        <v>0</v>
      </c>
      <c r="BS628" s="187" cm="1">
        <f t="array" ref="BS628">IFERROR(IF($X628=$X627,BS627,INDEX(Forecast_Capex_Input!AF$12:AF$286,$X628)),0)</f>
        <v>0</v>
      </c>
      <c r="BT628" s="187" cm="1">
        <f t="array" ref="BT628">IFERROR(IF($X628=$X627,BT627,INDEX(Forecast_Capex_Input!AG$12:AG$286,$X628)),0)</f>
        <v>0</v>
      </c>
      <c r="BU628" s="165"/>
      <c r="BV628" s="215">
        <f t="shared" si="411"/>
        <v>0</v>
      </c>
      <c r="BW628" s="215">
        <f t="shared" si="412"/>
        <v>0</v>
      </c>
      <c r="BX628" s="215">
        <f t="shared" si="413"/>
        <v>0</v>
      </c>
      <c r="BY628" s="215">
        <f t="shared" si="414"/>
        <v>0</v>
      </c>
      <c r="BZ628" s="215">
        <f t="shared" si="415"/>
        <v>0</v>
      </c>
      <c r="CA628" s="155">
        <f t="shared" si="443"/>
        <v>0</v>
      </c>
      <c r="CB628" s="165"/>
      <c r="CC628" s="215">
        <f t="shared" si="416"/>
        <v>0</v>
      </c>
      <c r="CD628" s="215">
        <f t="shared" si="417"/>
        <v>0</v>
      </c>
      <c r="CE628" s="215">
        <f t="shared" si="418"/>
        <v>0</v>
      </c>
      <c r="CF628" s="215">
        <f t="shared" si="419"/>
        <v>0</v>
      </c>
      <c r="CG628" s="215">
        <f t="shared" si="420"/>
        <v>0</v>
      </c>
      <c r="CH628" s="155">
        <f t="shared" si="444"/>
        <v>0</v>
      </c>
      <c r="CI628" s="165"/>
      <c r="CJ628" s="215">
        <f t="shared" si="421"/>
        <v>0</v>
      </c>
      <c r="CK628" s="215">
        <f t="shared" si="422"/>
        <v>0</v>
      </c>
      <c r="CL628" s="215">
        <f t="shared" si="423"/>
        <v>0</v>
      </c>
      <c r="CM628" s="215">
        <f t="shared" si="424"/>
        <v>0</v>
      </c>
      <c r="CN628" s="215">
        <f t="shared" si="425"/>
        <v>0</v>
      </c>
      <c r="CO628" s="155">
        <f t="shared" si="445"/>
        <v>0</v>
      </c>
      <c r="CP628" s="165"/>
      <c r="CQ628" s="223">
        <f t="shared" si="426"/>
        <v>0</v>
      </c>
      <c r="CR628" s="223">
        <f t="shared" si="427"/>
        <v>0</v>
      </c>
      <c r="CS628" s="223">
        <f t="shared" si="428"/>
        <v>0</v>
      </c>
      <c r="CT628" s="223">
        <f t="shared" si="429"/>
        <v>0</v>
      </c>
      <c r="CU628" s="223">
        <f t="shared" si="430"/>
        <v>0</v>
      </c>
      <c r="CV628" s="155">
        <f t="shared" si="446"/>
        <v>0</v>
      </c>
      <c r="CW628" s="165"/>
      <c r="CX628" s="215">
        <f t="shared" si="447"/>
        <v>0</v>
      </c>
      <c r="CY628" s="215">
        <f t="shared" si="431"/>
        <v>0</v>
      </c>
      <c r="CZ628" s="215">
        <f t="shared" si="432"/>
        <v>0</v>
      </c>
      <c r="DA628" s="215">
        <f t="shared" si="433"/>
        <v>0</v>
      </c>
      <c r="DB628" s="215">
        <f t="shared" si="434"/>
        <v>0</v>
      </c>
      <c r="DC628" s="155">
        <f t="shared" si="448"/>
        <v>0</v>
      </c>
      <c r="DD628" s="165"/>
      <c r="DE628" s="188" t="b" cm="1">
        <f t="array" aca="1" ref="DE628" ca="1">OR($G628=Forecast_Capex_Input!$BF$8:$BF$10)</f>
        <v>0</v>
      </c>
      <c r="DF628" s="188" cm="1">
        <f t="array" aca="1" ref="DF628" ca="1">IFERROR(INDEX(Forecast_Capex_Input!BG$12:BG$286,$X628)
*(INDEX(Forecast_Capex_Input!$H$12:$H$286,$X628)=Repex),0)
*$DE628</f>
        <v>0</v>
      </c>
      <c r="DG628" s="188" cm="1">
        <f t="array" aca="1" ref="DG628" ca="1">IFERROR(INDEX(Forecast_Capex_Input!BH$12:BH$286,$X628)
*(INDEX(Forecast_Capex_Input!$H$12:$H$286,$X628)=Repex),0)
*$DE628</f>
        <v>0</v>
      </c>
      <c r="DH628" s="188" cm="1">
        <f t="array" aca="1" ref="DH628" ca="1">IFERROR(INDEX(Forecast_Capex_Input!BI$12:BI$286,$X628)
*(INDEX(Forecast_Capex_Input!$H$12:$H$286,$X628)=Repex),0)
*$DE628</f>
        <v>0</v>
      </c>
      <c r="DI628" s="188" cm="1">
        <f t="array" aca="1" ref="DI628" ca="1">IFERROR(INDEX(Forecast_Capex_Input!BJ$12:BJ$286,$X628)
*(INDEX(Forecast_Capex_Input!$H$12:$H$286,$X628)=Repex),0)
*$DE628</f>
        <v>0</v>
      </c>
      <c r="DJ628" s="188" cm="1">
        <f t="array" aca="1" ref="DJ628" ca="1">IFERROR(INDEX(Forecast_Capex_Input!BK$12:BK$286,$X628)
*(INDEX(Forecast_Capex_Input!$H$12:$H$286,$X628)=Repex),0)
*$DE628</f>
        <v>0</v>
      </c>
      <c r="DK628" s="188" cm="1">
        <f t="array" aca="1" ref="DK628" ca="1">IFERROR(INDEX(Forecast_Capex_Input!BL$12:BL$286,$X628)
*(INDEX(Forecast_Capex_Input!$H$12:$H$286,$X628)=Repex),0)
*$DE628</f>
        <v>0</v>
      </c>
      <c r="DL628" s="165"/>
      <c r="DM628" s="188" t="b" cm="1">
        <f t="array" aca="1" ref="DM628" ca="1">OR($G628=Forecast_Capex_Input!$BN$8:$BN$9)</f>
        <v>0</v>
      </c>
      <c r="DN628" s="188" cm="1">
        <f t="array" aca="1" ref="DN628" ca="1">IFERROR(INDEX(Forecast_Capex_Input!BO$12:BO$286,$X628)
*(INDEX(Forecast_Capex_Input!$H$12:$H$286,$X628)=Repex),0)
*$DM628</f>
        <v>0</v>
      </c>
      <c r="DO628" s="188" cm="1">
        <f t="array" aca="1" ref="DO628" ca="1">IFERROR(INDEX(Forecast_Capex_Input!BP$12:BP$286,$X628)
*(INDEX(Forecast_Capex_Input!$H$12:$H$286,$X628)=Repex),0)
*$DM628</f>
        <v>0</v>
      </c>
      <c r="DP628" s="188" cm="1">
        <f t="array" aca="1" ref="DP628" ca="1">IFERROR(INDEX(Forecast_Capex_Input!BQ$12:BQ$286,$X628)
*(INDEX(Forecast_Capex_Input!$H$12:$H$286,$X628)=Repex),0)
*$DM628</f>
        <v>0</v>
      </c>
      <c r="DQ628" s="188" cm="1">
        <f t="array" aca="1" ref="DQ628" ca="1">IFERROR(INDEX(Forecast_Capex_Input!BR$12:BR$286,$X628)
*(INDEX(Forecast_Capex_Input!$H$12:$H$286,$X628)=Repex),0)
*$DM628</f>
        <v>0</v>
      </c>
      <c r="DR628" s="188" cm="1">
        <f t="array" aca="1" ref="DR628" ca="1">IFERROR(INDEX(Forecast_Capex_Input!BS$12:BS$286,$X628)
*(INDEX(Forecast_Capex_Input!$H$12:$H$286,$X628)=Repex),0)
*$DM628</f>
        <v>0</v>
      </c>
      <c r="DS628" s="165"/>
      <c r="DT628" s="188" t="b" cm="1">
        <f t="array" aca="1" ref="DT628" ca="1">OR($G628=Forecast_Capex_Input!$BU$8:$BU$10)</f>
        <v>0</v>
      </c>
      <c r="DU628" s="188" cm="1">
        <f t="array" aca="1" ref="DU628" ca="1">IFERROR(INDEX(Forecast_Capex_Input!BV$12:BV$286,$X628)
*(INDEX(Forecast_Capex_Input!$H$12:$H$286,$X628)=Repex),0)
*$DT628</f>
        <v>0</v>
      </c>
      <c r="DV628" s="188" cm="1">
        <f t="array" aca="1" ref="DV628" ca="1">IFERROR(INDEX(Forecast_Capex_Input!BW$12:BW$286,$X628)
*(INDEX(Forecast_Capex_Input!$H$12:$H$286,$X628)=Repex),0)
*$DT628</f>
        <v>0</v>
      </c>
      <c r="DW628" s="188" cm="1">
        <f t="array" aca="1" ref="DW628" ca="1">IFERROR(INDEX(Forecast_Capex_Input!BX$12:BX$286,$X628)
*(INDEX(Forecast_Capex_Input!$H$12:$H$286,$X628)=Repex),0)
*$DT628</f>
        <v>0</v>
      </c>
      <c r="DX628" s="188" cm="1">
        <f t="array" aca="1" ref="DX628" ca="1">IFERROR(INDEX(Forecast_Capex_Input!BY$12:BY$286,$X628)
*(INDEX(Forecast_Capex_Input!$H$12:$H$286,$X628)=Repex),0)
*$DT628</f>
        <v>0</v>
      </c>
      <c r="DY628" s="188" cm="1">
        <f t="array" aca="1" ref="DY628" ca="1">IFERROR(INDEX(Forecast_Capex_Input!BZ$12:BZ$286,$X628)
*(INDEX(Forecast_Capex_Input!$H$12:$H$286,$X628)=Repex),0)
*$DT628</f>
        <v>0</v>
      </c>
      <c r="DZ628" s="188" cm="1">
        <f t="array" aca="1" ref="DZ628" ca="1">IFERROR(INDEX(Forecast_Capex_Input!CA$12:CA$286,$X628)
*(INDEX(Forecast_Capex_Input!$H$12:$H$286,$X628)=Repex),0)
*$DT628</f>
        <v>0</v>
      </c>
      <c r="EA628" s="188" cm="1">
        <f t="array" aca="1" ref="EA628" ca="1">IFERROR(INDEX(Forecast_Capex_Input!CB$12:CB$286,$X628)
*(INDEX(Forecast_Capex_Input!$H$12:$H$286,$X628)=Repex),0)
*$DT628</f>
        <v>0</v>
      </c>
      <c r="EB628" s="188" cm="1">
        <f t="array" aca="1" ref="EB628" ca="1">IFERROR(INDEX(Forecast_Capex_Input!CC$12:CC$286,$X628)
*(INDEX(Forecast_Capex_Input!$H$12:$H$286,$X628)=Repex),0)
*$DT628</f>
        <v>0</v>
      </c>
      <c r="EC628" s="165"/>
      <c r="ED628" s="226" t="str">
        <f t="shared" si="435"/>
        <v>N/A</v>
      </c>
      <c r="EE628" s="174" t="s">
        <v>15</v>
      </c>
    </row>
    <row r="629" spans="3:135" x14ac:dyDescent="0.2">
      <c r="C629" s="174">
        <f t="shared" si="436"/>
        <v>619</v>
      </c>
      <c r="D629" s="167" t="str" cm="1">
        <f t="array" ref="D629">IFERROR(INDEX(Forecast_Capex_Input!$D$12:$D$286,$X629),NA)</f>
        <v>N/A</v>
      </c>
      <c r="E629" s="172" t="str" cm="1">
        <f t="array" ref="E629">IF($X629=NA,NA,INDEX(Forecast_Capex_Input!$E$12:$E$286,$X629))</f>
        <v>N/A</v>
      </c>
      <c r="F629" s="167" t="str" cm="1">
        <f t="array" aca="1" ref="F629" ca="1">IFERROR(INDEX(General!$E$25:$E$26,$Y629),NA)</f>
        <v>N/A</v>
      </c>
      <c r="G629" s="167" t="str" cm="1">
        <f t="array" aca="1" ref="G629" ca="1">IFERROR(INDEX(Forecast_Capex_Input!$AI$11:$BB$11,$AA629),NA)</f>
        <v>N/A</v>
      </c>
      <c r="H629" s="189" t="str" cm="1">
        <f t="array" aca="1" ref="H629" ca="1">IFERROR(INDEX(Forecast_Capex_Input!$AI$12:$BB$286,$X629,$AA629),NA)</f>
        <v>N/A</v>
      </c>
      <c r="I629" s="199" t="str" cm="1">
        <f t="array" ref="I629">IFERROR(INDEX(Forecast_Capex_Input!$F$12:$F$286,$X629),NA)</f>
        <v>N/A</v>
      </c>
      <c r="J629" s="199" t="str" cm="1">
        <f t="array" ref="J629">IFERROR(INDEX(Forecast_Capex_Input!G$12:G$286,$X629),NA)</f>
        <v>N/A</v>
      </c>
      <c r="K629" s="199" t="str" cm="1">
        <f t="array" ref="K629">IFERROR(INDEX(Forecast_Capex_Input!H$12:H$286,$X629),NA)</f>
        <v>N/A</v>
      </c>
      <c r="L629" s="199" t="str" cm="1">
        <f t="array" ref="L629">IFERROR(INDEX(Forecast_Capex_Input!I$12:I$286,$X629),NA)</f>
        <v>N/A</v>
      </c>
      <c r="M629" s="199" t="str" cm="1">
        <f t="array" ref="M629">IFERROR(INDEX(Forecast_Capex_Input!J$12:J$286,$X629),NA)</f>
        <v>N/A</v>
      </c>
      <c r="N629" s="199" t="str" cm="1">
        <f t="array" ref="N629">IFERROR(INDEX(Forecast_Capex_Input!K$12:K$286,$X629),NA)</f>
        <v>N/A</v>
      </c>
      <c r="O629" s="199" t="str" cm="1">
        <f t="array" ref="O629">IFERROR(INDEX(Forecast_Capex_Input!L$12:L$286,$X629),NA)</f>
        <v>N/A</v>
      </c>
      <c r="P629" s="199" t="str" cm="1">
        <f t="array" ref="P629">IFERROR(INDEX(Forecast_Capex_Input!M$12:M$286,$X629),NA)</f>
        <v>N/A</v>
      </c>
      <c r="Q629" s="172" t="str" cm="1">
        <f t="array" ref="Q629">IFERROR(INDEX(Forecast_Capex_Input!N$12:N$286,$X629),NA)</f>
        <v>N/A</v>
      </c>
      <c r="R629" s="265" cm="1">
        <f t="array" ref="R629">IFERROR(INDEX(Forecast_Capex_Input!O$12:O$286,$X629),0)</f>
        <v>0</v>
      </c>
      <c r="S629" s="172" cm="1">
        <f t="array" ref="S629">IFERROR(INDEX(Forecast_Capex_Input!P$12:P$286,$X629),0)</f>
        <v>0</v>
      </c>
      <c r="T629" s="199" t="str" cm="1">
        <f t="array" aca="1" ref="T629" ca="1">IFERROR(INDEX(General!$K$84:$K$103,$AA629),NA)</f>
        <v>N/A</v>
      </c>
      <c r="U629" s="188" cm="1">
        <f t="array" aca="1" ref="U629" ca="1">IFERROR(
IF($F629=General!$E$25,INDEX(Forecast_Capex_Input!S$12:S$286,$X629),
INDEX(Forecast_Capex_Input!T$12:T$286,$X629)),0)</f>
        <v>0</v>
      </c>
      <c r="V629" s="222" t="b">
        <f>IFERROR(INDEX(Overheads!$T$19:$T$26,MATCH($I629,Overheads!$E$19:$E$26,0)),FALSE)</f>
        <v>0</v>
      </c>
      <c r="W629" s="165"/>
      <c r="X629" s="174" t="str">
        <f>IFERROR(
IF(MATCH($C629,Forecast_Capex_Input!$CI$12:$CI$286,1)+1&gt;MAX(Forecast_Capex_Input!$C$12:$C$286),NA,
MATCH($C629,Forecast_Capex_Input!$CI$12:$CI$286,1)+1),1)</f>
        <v>N/A</v>
      </c>
      <c r="Y629" s="174" t="str" cm="1">
        <f t="array" aca="1" ref="Y629" ca="1">IFERROR(
IF(X628&lt;&gt;X629,1,
IF(COUNTIF(OFFSET(Y628,0,0,-INDEX(Forecast_Capex_Input!$CG$12:$CG$286,$X629)),Y628)=INDEX(Forecast_Capex_Input!$CG$12:$CG$286,$X629),Y628+1,Y628)),NA)</f>
        <v>N/A</v>
      </c>
      <c r="Z629" s="174" t="str" cm="1">
        <f t="array" ref="Z629">IFERROR($C629-IF($X629=1,1,INDEX(Forecast_Capex_Input!$CI$12:$CI$286,$X629-1))+1,NA)</f>
        <v>N/A</v>
      </c>
      <c r="AA629" s="174" t="str" cm="1">
        <f t="array" aca="1" ref="AA629" ca="1">IFERROR(IF(Y629=1,
INDEX(Forecast_Capex_Input!$AI$10:$BB$10,SMALL(IF(INDEX(Forecast_Capex_Input!$AI$12:$BB$286,$X629,0)&gt;0,COLUMN(Forecast_Capex_Input!$AI$10:$BB$10)-COLUMN(Forecast_Capex_Input!$AI$12)+1),ROWS(OFFSET(AA628,0,0,-$Z629)))),
OFFSET(AA628,-INDEX(Forecast_Capex_Input!$CG$12:$CG$286,$X629)+1,0)),NA)</f>
        <v>N/A</v>
      </c>
      <c r="AB629" s="174" t="str">
        <f t="shared" ca="1" si="405"/>
        <v>N/A</v>
      </c>
      <c r="AC629" s="222" t="b">
        <f t="shared" si="437"/>
        <v>0</v>
      </c>
      <c r="AD629" s="220" t="b">
        <v>0</v>
      </c>
      <c r="AE629" s="222" t="b">
        <f t="shared" si="406"/>
        <v>1</v>
      </c>
      <c r="AF629" s="165"/>
      <c r="AG629" s="215">
        <v>0</v>
      </c>
      <c r="AH629" s="215">
        <v>0</v>
      </c>
      <c r="AI629" s="215">
        <v>0</v>
      </c>
      <c r="AJ629" s="215">
        <v>0</v>
      </c>
      <c r="AK629" s="215">
        <v>0</v>
      </c>
      <c r="AL629" s="155">
        <v>0</v>
      </c>
      <c r="AM629" s="165"/>
      <c r="AN629" s="215" cm="1">
        <f t="array" aca="1" ref="AN629" ca="1">IFERROR(INDEX(General!O$33:O$34,$AB629)
*AG629,0)</f>
        <v>0</v>
      </c>
      <c r="AO629" s="215" cm="1">
        <f t="array" aca="1" ref="AO629" ca="1">IFERROR(INDEX(General!P$33:P$34,$AB629)
*AH629,0)</f>
        <v>0</v>
      </c>
      <c r="AP629" s="215" cm="1">
        <f t="array" aca="1" ref="AP629" ca="1">IFERROR(INDEX(General!Q$33:Q$34,$AB629)
*AI629,0)</f>
        <v>0</v>
      </c>
      <c r="AQ629" s="215" cm="1">
        <f t="array" aca="1" ref="AQ629" ca="1">IFERROR(INDEX(General!R$33:R$34,$AB629)
*AJ629,0)</f>
        <v>0</v>
      </c>
      <c r="AR629" s="215" cm="1">
        <f t="array" aca="1" ref="AR629" ca="1">IFERROR(INDEX(General!S$33:S$34,$AB629)
*AK629,0)</f>
        <v>0</v>
      </c>
      <c r="AS629" s="155">
        <f t="shared" ca="1" si="438"/>
        <v>0</v>
      </c>
      <c r="AT629" s="165"/>
      <c r="AU629" s="215">
        <f ca="1">IF($AE629=FALSE,AN629*Overheads!$R$24*$V629,
IFERROR(Overheads!$O$49*$V629*AN629,0)
+IFERROR(Overheads!Q$59*$V629*(AN629/Overheads!Q$68),0))</f>
        <v>0</v>
      </c>
      <c r="AV629" s="215">
        <f ca="1">IF($AE629=FALSE,AO629*Overheads!$R$24*$V629,
IFERROR(Overheads!$O$49*$V629*AO629,0)
+IFERROR(Overheads!R$59*$V629*(AO629/Overheads!R$68),0))</f>
        <v>0</v>
      </c>
      <c r="AW629" s="215">
        <f ca="1">IF($AE629=FALSE,AP629*Overheads!$R$24*$V629,
IFERROR(Overheads!$O$49*$V629*AP629,0)
+IFERROR(Overheads!S$59*$V629*(AP629/Overheads!S$68),0))</f>
        <v>0</v>
      </c>
      <c r="AX629" s="215">
        <f ca="1">IF($AE629=FALSE,AQ629*Overheads!$R$24*$V629,
IFERROR(Overheads!$O$49*$V629*AQ629,0)
+IFERROR(Overheads!T$59*$V629*(AQ629/Overheads!T$68),0))</f>
        <v>0</v>
      </c>
      <c r="AY629" s="215">
        <f ca="1">IF($AE629=FALSE,AR629*Overheads!$R$24*$V629,
IFERROR(Overheads!$O$49*$V629*AR629,0)
+IFERROR(Overheads!U$59*$V629*(AR629/Overheads!U$68),0))</f>
        <v>0</v>
      </c>
      <c r="AZ629" s="155">
        <f t="shared" ca="1" si="439"/>
        <v>0</v>
      </c>
      <c r="BA629" s="165"/>
      <c r="BB629" s="215">
        <f ca="1">IF($AE629=FALSE,AN629*Overheads!$S$25,
IFERROR(Overheads!$O$50*AN629,0)
+IFERROR(Overheads!Q$60*(AN629/Overheads!Q$66),0))</f>
        <v>0</v>
      </c>
      <c r="BC629" s="215">
        <f ca="1">IF($AE629=FALSE,AO629*Overheads!$S$25,
IFERROR(Overheads!$O$50*AO629,0)
+IFERROR(Overheads!R$60*(AO629/Overheads!R$66),0))</f>
        <v>0</v>
      </c>
      <c r="BD629" s="215">
        <f ca="1">IF($AE629=FALSE,AP629*Overheads!$S$25,
IFERROR(Overheads!$O$50*AP629,0)
+IFERROR(Overheads!S$60*(AP629/Overheads!S$66),0))</f>
        <v>0</v>
      </c>
      <c r="BE629" s="215">
        <f ca="1">IF($AE629=FALSE,AQ629*Overheads!$S$25,
IFERROR(Overheads!$O$50*AQ629,0)
+IFERROR(Overheads!T$60*(AQ629/Overheads!T$66),0))</f>
        <v>0</v>
      </c>
      <c r="BF629" s="215">
        <f ca="1">IF($AE629=FALSE,AR629*Overheads!$S$25,
IFERROR(Overheads!$O$50*AR629,0)
+IFERROR(Overheads!U$60*(AR629/Overheads!U$66),0))</f>
        <v>0</v>
      </c>
      <c r="BG629" s="155">
        <f t="shared" ca="1" si="440"/>
        <v>0</v>
      </c>
      <c r="BH629" s="165"/>
      <c r="BI629" s="215">
        <f t="shared" ca="1" si="441"/>
        <v>0</v>
      </c>
      <c r="BJ629" s="215">
        <f t="shared" ca="1" si="407"/>
        <v>0</v>
      </c>
      <c r="BK629" s="215">
        <f t="shared" ca="1" si="408"/>
        <v>0</v>
      </c>
      <c r="BL629" s="215">
        <f t="shared" ca="1" si="409"/>
        <v>0</v>
      </c>
      <c r="BM629" s="215">
        <f t="shared" ca="1" si="410"/>
        <v>0</v>
      </c>
      <c r="BN629" s="155">
        <f t="shared" ca="1" si="442"/>
        <v>0</v>
      </c>
      <c r="BO629" s="165"/>
      <c r="BP629" s="187" cm="1">
        <f t="array" ref="BP629">IFERROR(IF($X629=$X628,BP628,INDEX(Forecast_Capex_Input!AC$12:AC$286,$X629)),0)</f>
        <v>0</v>
      </c>
      <c r="BQ629" s="187" cm="1">
        <f t="array" ref="BQ629">IFERROR(IF($X629=$X628,BQ628,INDEX(Forecast_Capex_Input!AD$12:AD$286,$X629)),0)</f>
        <v>0</v>
      </c>
      <c r="BR629" s="187" cm="1">
        <f t="array" ref="BR629">IFERROR(IF($X629=$X628,BR628,INDEX(Forecast_Capex_Input!AE$12:AE$286,$X629)),0)</f>
        <v>0</v>
      </c>
      <c r="BS629" s="187" cm="1">
        <f t="array" ref="BS629">IFERROR(IF($X629=$X628,BS628,INDEX(Forecast_Capex_Input!AF$12:AF$286,$X629)),0)</f>
        <v>0</v>
      </c>
      <c r="BT629" s="187" cm="1">
        <f t="array" ref="BT629">IFERROR(IF($X629=$X628,BT628,INDEX(Forecast_Capex_Input!AG$12:AG$286,$X629)),0)</f>
        <v>0</v>
      </c>
      <c r="BU629" s="165"/>
      <c r="BV629" s="215">
        <f t="shared" si="411"/>
        <v>0</v>
      </c>
      <c r="BW629" s="215">
        <f t="shared" si="412"/>
        <v>0</v>
      </c>
      <c r="BX629" s="215">
        <f t="shared" si="413"/>
        <v>0</v>
      </c>
      <c r="BY629" s="215">
        <f t="shared" si="414"/>
        <v>0</v>
      </c>
      <c r="BZ629" s="215">
        <f t="shared" si="415"/>
        <v>0</v>
      </c>
      <c r="CA629" s="155">
        <f t="shared" si="443"/>
        <v>0</v>
      </c>
      <c r="CB629" s="165"/>
      <c r="CC629" s="215">
        <f t="shared" si="416"/>
        <v>0</v>
      </c>
      <c r="CD629" s="215">
        <f t="shared" si="417"/>
        <v>0</v>
      </c>
      <c r="CE629" s="215">
        <f t="shared" si="418"/>
        <v>0</v>
      </c>
      <c r="CF629" s="215">
        <f t="shared" si="419"/>
        <v>0</v>
      </c>
      <c r="CG629" s="215">
        <f t="shared" si="420"/>
        <v>0</v>
      </c>
      <c r="CH629" s="155">
        <f t="shared" si="444"/>
        <v>0</v>
      </c>
      <c r="CI629" s="165"/>
      <c r="CJ629" s="215">
        <f t="shared" si="421"/>
        <v>0</v>
      </c>
      <c r="CK629" s="215">
        <f t="shared" si="422"/>
        <v>0</v>
      </c>
      <c r="CL629" s="215">
        <f t="shared" si="423"/>
        <v>0</v>
      </c>
      <c r="CM629" s="215">
        <f t="shared" si="424"/>
        <v>0</v>
      </c>
      <c r="CN629" s="215">
        <f t="shared" si="425"/>
        <v>0</v>
      </c>
      <c r="CO629" s="155">
        <f t="shared" si="445"/>
        <v>0</v>
      </c>
      <c r="CP629" s="165"/>
      <c r="CQ629" s="223">
        <f t="shared" si="426"/>
        <v>0</v>
      </c>
      <c r="CR629" s="223">
        <f t="shared" si="427"/>
        <v>0</v>
      </c>
      <c r="CS629" s="223">
        <f t="shared" si="428"/>
        <v>0</v>
      </c>
      <c r="CT629" s="223">
        <f t="shared" si="429"/>
        <v>0</v>
      </c>
      <c r="CU629" s="223">
        <f t="shared" si="430"/>
        <v>0</v>
      </c>
      <c r="CV629" s="155">
        <f t="shared" si="446"/>
        <v>0</v>
      </c>
      <c r="CW629" s="165"/>
      <c r="CX629" s="215">
        <f t="shared" si="447"/>
        <v>0</v>
      </c>
      <c r="CY629" s="215">
        <f t="shared" si="431"/>
        <v>0</v>
      </c>
      <c r="CZ629" s="215">
        <f t="shared" si="432"/>
        <v>0</v>
      </c>
      <c r="DA629" s="215">
        <f t="shared" si="433"/>
        <v>0</v>
      </c>
      <c r="DB629" s="215">
        <f t="shared" si="434"/>
        <v>0</v>
      </c>
      <c r="DC629" s="155">
        <f t="shared" si="448"/>
        <v>0</v>
      </c>
      <c r="DD629" s="165"/>
      <c r="DE629" s="188" t="b" cm="1">
        <f t="array" aca="1" ref="DE629" ca="1">OR($G629=Forecast_Capex_Input!$BF$8:$BF$10)</f>
        <v>0</v>
      </c>
      <c r="DF629" s="188" cm="1">
        <f t="array" aca="1" ref="DF629" ca="1">IFERROR(INDEX(Forecast_Capex_Input!BG$12:BG$286,$X629)
*(INDEX(Forecast_Capex_Input!$H$12:$H$286,$X629)=Repex),0)
*$DE629</f>
        <v>0</v>
      </c>
      <c r="DG629" s="188" cm="1">
        <f t="array" aca="1" ref="DG629" ca="1">IFERROR(INDEX(Forecast_Capex_Input!BH$12:BH$286,$X629)
*(INDEX(Forecast_Capex_Input!$H$12:$H$286,$X629)=Repex),0)
*$DE629</f>
        <v>0</v>
      </c>
      <c r="DH629" s="188" cm="1">
        <f t="array" aca="1" ref="DH629" ca="1">IFERROR(INDEX(Forecast_Capex_Input!BI$12:BI$286,$X629)
*(INDEX(Forecast_Capex_Input!$H$12:$H$286,$X629)=Repex),0)
*$DE629</f>
        <v>0</v>
      </c>
      <c r="DI629" s="188" cm="1">
        <f t="array" aca="1" ref="DI629" ca="1">IFERROR(INDEX(Forecast_Capex_Input!BJ$12:BJ$286,$X629)
*(INDEX(Forecast_Capex_Input!$H$12:$H$286,$X629)=Repex),0)
*$DE629</f>
        <v>0</v>
      </c>
      <c r="DJ629" s="188" cm="1">
        <f t="array" aca="1" ref="DJ629" ca="1">IFERROR(INDEX(Forecast_Capex_Input!BK$12:BK$286,$X629)
*(INDEX(Forecast_Capex_Input!$H$12:$H$286,$X629)=Repex),0)
*$DE629</f>
        <v>0</v>
      </c>
      <c r="DK629" s="188" cm="1">
        <f t="array" aca="1" ref="DK629" ca="1">IFERROR(INDEX(Forecast_Capex_Input!BL$12:BL$286,$X629)
*(INDEX(Forecast_Capex_Input!$H$12:$H$286,$X629)=Repex),0)
*$DE629</f>
        <v>0</v>
      </c>
      <c r="DL629" s="165"/>
      <c r="DM629" s="188" t="b" cm="1">
        <f t="array" aca="1" ref="DM629" ca="1">OR($G629=Forecast_Capex_Input!$BN$8:$BN$9)</f>
        <v>0</v>
      </c>
      <c r="DN629" s="188" cm="1">
        <f t="array" aca="1" ref="DN629" ca="1">IFERROR(INDEX(Forecast_Capex_Input!BO$12:BO$286,$X629)
*(INDEX(Forecast_Capex_Input!$H$12:$H$286,$X629)=Repex),0)
*$DM629</f>
        <v>0</v>
      </c>
      <c r="DO629" s="188" cm="1">
        <f t="array" aca="1" ref="DO629" ca="1">IFERROR(INDEX(Forecast_Capex_Input!BP$12:BP$286,$X629)
*(INDEX(Forecast_Capex_Input!$H$12:$H$286,$X629)=Repex),0)
*$DM629</f>
        <v>0</v>
      </c>
      <c r="DP629" s="188" cm="1">
        <f t="array" aca="1" ref="DP629" ca="1">IFERROR(INDEX(Forecast_Capex_Input!BQ$12:BQ$286,$X629)
*(INDEX(Forecast_Capex_Input!$H$12:$H$286,$X629)=Repex),0)
*$DM629</f>
        <v>0</v>
      </c>
      <c r="DQ629" s="188" cm="1">
        <f t="array" aca="1" ref="DQ629" ca="1">IFERROR(INDEX(Forecast_Capex_Input!BR$12:BR$286,$X629)
*(INDEX(Forecast_Capex_Input!$H$12:$H$286,$X629)=Repex),0)
*$DM629</f>
        <v>0</v>
      </c>
      <c r="DR629" s="188" cm="1">
        <f t="array" aca="1" ref="DR629" ca="1">IFERROR(INDEX(Forecast_Capex_Input!BS$12:BS$286,$X629)
*(INDEX(Forecast_Capex_Input!$H$12:$H$286,$X629)=Repex),0)
*$DM629</f>
        <v>0</v>
      </c>
      <c r="DS629" s="165"/>
      <c r="DT629" s="188" t="b" cm="1">
        <f t="array" aca="1" ref="DT629" ca="1">OR($G629=Forecast_Capex_Input!$BU$8:$BU$10)</f>
        <v>0</v>
      </c>
      <c r="DU629" s="188" cm="1">
        <f t="array" aca="1" ref="DU629" ca="1">IFERROR(INDEX(Forecast_Capex_Input!BV$12:BV$286,$X629)
*(INDEX(Forecast_Capex_Input!$H$12:$H$286,$X629)=Repex),0)
*$DT629</f>
        <v>0</v>
      </c>
      <c r="DV629" s="188" cm="1">
        <f t="array" aca="1" ref="DV629" ca="1">IFERROR(INDEX(Forecast_Capex_Input!BW$12:BW$286,$X629)
*(INDEX(Forecast_Capex_Input!$H$12:$H$286,$X629)=Repex),0)
*$DT629</f>
        <v>0</v>
      </c>
      <c r="DW629" s="188" cm="1">
        <f t="array" aca="1" ref="DW629" ca="1">IFERROR(INDEX(Forecast_Capex_Input!BX$12:BX$286,$X629)
*(INDEX(Forecast_Capex_Input!$H$12:$H$286,$X629)=Repex),0)
*$DT629</f>
        <v>0</v>
      </c>
      <c r="DX629" s="188" cm="1">
        <f t="array" aca="1" ref="DX629" ca="1">IFERROR(INDEX(Forecast_Capex_Input!BY$12:BY$286,$X629)
*(INDEX(Forecast_Capex_Input!$H$12:$H$286,$X629)=Repex),0)
*$DT629</f>
        <v>0</v>
      </c>
      <c r="DY629" s="188" cm="1">
        <f t="array" aca="1" ref="DY629" ca="1">IFERROR(INDEX(Forecast_Capex_Input!BZ$12:BZ$286,$X629)
*(INDEX(Forecast_Capex_Input!$H$12:$H$286,$X629)=Repex),0)
*$DT629</f>
        <v>0</v>
      </c>
      <c r="DZ629" s="188" cm="1">
        <f t="array" aca="1" ref="DZ629" ca="1">IFERROR(INDEX(Forecast_Capex_Input!CA$12:CA$286,$X629)
*(INDEX(Forecast_Capex_Input!$H$12:$H$286,$X629)=Repex),0)
*$DT629</f>
        <v>0</v>
      </c>
      <c r="EA629" s="188" cm="1">
        <f t="array" aca="1" ref="EA629" ca="1">IFERROR(INDEX(Forecast_Capex_Input!CB$12:CB$286,$X629)
*(INDEX(Forecast_Capex_Input!$H$12:$H$286,$X629)=Repex),0)
*$DT629</f>
        <v>0</v>
      </c>
      <c r="EB629" s="188" cm="1">
        <f t="array" aca="1" ref="EB629" ca="1">IFERROR(INDEX(Forecast_Capex_Input!CC$12:CC$286,$X629)
*(INDEX(Forecast_Capex_Input!$H$12:$H$286,$X629)=Repex),0)
*$DT629</f>
        <v>0</v>
      </c>
      <c r="EC629" s="165"/>
      <c r="ED629" s="226" t="str">
        <f t="shared" si="435"/>
        <v>N/A</v>
      </c>
      <c r="EE629" s="174" t="s">
        <v>15</v>
      </c>
    </row>
    <row r="630" spans="3:135" x14ac:dyDescent="0.2">
      <c r="C630" s="174">
        <f t="shared" si="436"/>
        <v>620</v>
      </c>
      <c r="D630" s="167" t="str" cm="1">
        <f t="array" ref="D630">IFERROR(INDEX(Forecast_Capex_Input!$D$12:$D$286,$X630),NA)</f>
        <v>N/A</v>
      </c>
      <c r="E630" s="172" t="str" cm="1">
        <f t="array" ref="E630">IF($X630=NA,NA,INDEX(Forecast_Capex_Input!$E$12:$E$286,$X630))</f>
        <v>N/A</v>
      </c>
      <c r="F630" s="167" t="str" cm="1">
        <f t="array" aca="1" ref="F630" ca="1">IFERROR(INDEX(General!$E$25:$E$26,$Y630),NA)</f>
        <v>N/A</v>
      </c>
      <c r="G630" s="167" t="str" cm="1">
        <f t="array" aca="1" ref="G630" ca="1">IFERROR(INDEX(Forecast_Capex_Input!$AI$11:$BB$11,$AA630),NA)</f>
        <v>N/A</v>
      </c>
      <c r="H630" s="189" t="str" cm="1">
        <f t="array" aca="1" ref="H630" ca="1">IFERROR(INDEX(Forecast_Capex_Input!$AI$12:$BB$286,$X630,$AA630),NA)</f>
        <v>N/A</v>
      </c>
      <c r="I630" s="199" t="str" cm="1">
        <f t="array" ref="I630">IFERROR(INDEX(Forecast_Capex_Input!$F$12:$F$286,$X630),NA)</f>
        <v>N/A</v>
      </c>
      <c r="J630" s="199" t="str" cm="1">
        <f t="array" ref="J630">IFERROR(INDEX(Forecast_Capex_Input!G$12:G$286,$X630),NA)</f>
        <v>N/A</v>
      </c>
      <c r="K630" s="199" t="str" cm="1">
        <f t="array" ref="K630">IFERROR(INDEX(Forecast_Capex_Input!H$12:H$286,$X630),NA)</f>
        <v>N/A</v>
      </c>
      <c r="L630" s="199" t="str" cm="1">
        <f t="array" ref="L630">IFERROR(INDEX(Forecast_Capex_Input!I$12:I$286,$X630),NA)</f>
        <v>N/A</v>
      </c>
      <c r="M630" s="199" t="str" cm="1">
        <f t="array" ref="M630">IFERROR(INDEX(Forecast_Capex_Input!J$12:J$286,$X630),NA)</f>
        <v>N/A</v>
      </c>
      <c r="N630" s="199" t="str" cm="1">
        <f t="array" ref="N630">IFERROR(INDEX(Forecast_Capex_Input!K$12:K$286,$X630),NA)</f>
        <v>N/A</v>
      </c>
      <c r="O630" s="199" t="str" cm="1">
        <f t="array" ref="O630">IFERROR(INDEX(Forecast_Capex_Input!L$12:L$286,$X630),NA)</f>
        <v>N/A</v>
      </c>
      <c r="P630" s="199" t="str" cm="1">
        <f t="array" ref="P630">IFERROR(INDEX(Forecast_Capex_Input!M$12:M$286,$X630),NA)</f>
        <v>N/A</v>
      </c>
      <c r="Q630" s="172" t="str" cm="1">
        <f t="array" ref="Q630">IFERROR(INDEX(Forecast_Capex_Input!N$12:N$286,$X630),NA)</f>
        <v>N/A</v>
      </c>
      <c r="R630" s="265" cm="1">
        <f t="array" ref="R630">IFERROR(INDEX(Forecast_Capex_Input!O$12:O$286,$X630),0)</f>
        <v>0</v>
      </c>
      <c r="S630" s="172" cm="1">
        <f t="array" ref="S630">IFERROR(INDEX(Forecast_Capex_Input!P$12:P$286,$X630),0)</f>
        <v>0</v>
      </c>
      <c r="T630" s="199" t="str" cm="1">
        <f t="array" aca="1" ref="T630" ca="1">IFERROR(INDEX(General!$K$84:$K$103,$AA630),NA)</f>
        <v>N/A</v>
      </c>
      <c r="U630" s="188" cm="1">
        <f t="array" aca="1" ref="U630" ca="1">IFERROR(
IF($F630=General!$E$25,INDEX(Forecast_Capex_Input!S$12:S$286,$X630),
INDEX(Forecast_Capex_Input!T$12:T$286,$X630)),0)</f>
        <v>0</v>
      </c>
      <c r="V630" s="222" t="b">
        <f>IFERROR(INDEX(Overheads!$T$19:$T$26,MATCH($I630,Overheads!$E$19:$E$26,0)),FALSE)</f>
        <v>0</v>
      </c>
      <c r="W630" s="165"/>
      <c r="X630" s="174" t="str">
        <f>IFERROR(
IF(MATCH($C630,Forecast_Capex_Input!$CI$12:$CI$286,1)+1&gt;MAX(Forecast_Capex_Input!$C$12:$C$286),NA,
MATCH($C630,Forecast_Capex_Input!$CI$12:$CI$286,1)+1),1)</f>
        <v>N/A</v>
      </c>
      <c r="Y630" s="174" t="str" cm="1">
        <f t="array" aca="1" ref="Y630" ca="1">IFERROR(
IF(X629&lt;&gt;X630,1,
IF(COUNTIF(OFFSET(Y629,0,0,-INDEX(Forecast_Capex_Input!$CG$12:$CG$286,$X630)),Y629)=INDEX(Forecast_Capex_Input!$CG$12:$CG$286,$X630),Y629+1,Y629)),NA)</f>
        <v>N/A</v>
      </c>
      <c r="Z630" s="174" t="str" cm="1">
        <f t="array" ref="Z630">IFERROR($C630-IF($X630=1,1,INDEX(Forecast_Capex_Input!$CI$12:$CI$286,$X630-1))+1,NA)</f>
        <v>N/A</v>
      </c>
      <c r="AA630" s="174" t="str" cm="1">
        <f t="array" aca="1" ref="AA630" ca="1">IFERROR(IF(Y630=1,
INDEX(Forecast_Capex_Input!$AI$10:$BB$10,SMALL(IF(INDEX(Forecast_Capex_Input!$AI$12:$BB$286,$X630,0)&gt;0,COLUMN(Forecast_Capex_Input!$AI$10:$BB$10)-COLUMN(Forecast_Capex_Input!$AI$12)+1),ROWS(OFFSET(AA629,0,0,-$Z630)))),
OFFSET(AA629,-INDEX(Forecast_Capex_Input!$CG$12:$CG$286,$X630)+1,0)),NA)</f>
        <v>N/A</v>
      </c>
      <c r="AB630" s="174" t="str">
        <f t="shared" ca="1" si="405"/>
        <v>N/A</v>
      </c>
      <c r="AC630" s="222" t="b">
        <f t="shared" si="437"/>
        <v>0</v>
      </c>
      <c r="AD630" s="220" t="b">
        <v>0</v>
      </c>
      <c r="AE630" s="222" t="b">
        <f t="shared" si="406"/>
        <v>1</v>
      </c>
      <c r="AF630" s="165"/>
      <c r="AG630" s="215">
        <v>0</v>
      </c>
      <c r="AH630" s="215">
        <v>0</v>
      </c>
      <c r="AI630" s="215">
        <v>0</v>
      </c>
      <c r="AJ630" s="215">
        <v>0</v>
      </c>
      <c r="AK630" s="215">
        <v>0</v>
      </c>
      <c r="AL630" s="155">
        <v>0</v>
      </c>
      <c r="AM630" s="165"/>
      <c r="AN630" s="215" cm="1">
        <f t="array" aca="1" ref="AN630" ca="1">IFERROR(INDEX(General!O$33:O$34,$AB630)
*AG630,0)</f>
        <v>0</v>
      </c>
      <c r="AO630" s="215" cm="1">
        <f t="array" aca="1" ref="AO630" ca="1">IFERROR(INDEX(General!P$33:P$34,$AB630)
*AH630,0)</f>
        <v>0</v>
      </c>
      <c r="AP630" s="215" cm="1">
        <f t="array" aca="1" ref="AP630" ca="1">IFERROR(INDEX(General!Q$33:Q$34,$AB630)
*AI630,0)</f>
        <v>0</v>
      </c>
      <c r="AQ630" s="215" cm="1">
        <f t="array" aca="1" ref="AQ630" ca="1">IFERROR(INDEX(General!R$33:R$34,$AB630)
*AJ630,0)</f>
        <v>0</v>
      </c>
      <c r="AR630" s="215" cm="1">
        <f t="array" aca="1" ref="AR630" ca="1">IFERROR(INDEX(General!S$33:S$34,$AB630)
*AK630,0)</f>
        <v>0</v>
      </c>
      <c r="AS630" s="155">
        <f t="shared" ca="1" si="438"/>
        <v>0</v>
      </c>
      <c r="AT630" s="165"/>
      <c r="AU630" s="215">
        <f ca="1">IF($AE630=FALSE,AN630*Overheads!$R$24*$V630,
IFERROR(Overheads!$O$49*$V630*AN630,0)
+IFERROR(Overheads!Q$59*$V630*(AN630/Overheads!Q$68),0))</f>
        <v>0</v>
      </c>
      <c r="AV630" s="215">
        <f ca="1">IF($AE630=FALSE,AO630*Overheads!$R$24*$V630,
IFERROR(Overheads!$O$49*$V630*AO630,0)
+IFERROR(Overheads!R$59*$V630*(AO630/Overheads!R$68),0))</f>
        <v>0</v>
      </c>
      <c r="AW630" s="215">
        <f ca="1">IF($AE630=FALSE,AP630*Overheads!$R$24*$V630,
IFERROR(Overheads!$O$49*$V630*AP630,0)
+IFERROR(Overheads!S$59*$V630*(AP630/Overheads!S$68),0))</f>
        <v>0</v>
      </c>
      <c r="AX630" s="215">
        <f ca="1">IF($AE630=FALSE,AQ630*Overheads!$R$24*$V630,
IFERROR(Overheads!$O$49*$V630*AQ630,0)
+IFERROR(Overheads!T$59*$V630*(AQ630/Overheads!T$68),0))</f>
        <v>0</v>
      </c>
      <c r="AY630" s="215">
        <f ca="1">IF($AE630=FALSE,AR630*Overheads!$R$24*$V630,
IFERROR(Overheads!$O$49*$V630*AR630,0)
+IFERROR(Overheads!U$59*$V630*(AR630/Overheads!U$68),0))</f>
        <v>0</v>
      </c>
      <c r="AZ630" s="155">
        <f t="shared" ca="1" si="439"/>
        <v>0</v>
      </c>
      <c r="BA630" s="165"/>
      <c r="BB630" s="215">
        <f ca="1">IF($AE630=FALSE,AN630*Overheads!$S$25,
IFERROR(Overheads!$O$50*AN630,0)
+IFERROR(Overheads!Q$60*(AN630/Overheads!Q$66),0))</f>
        <v>0</v>
      </c>
      <c r="BC630" s="215">
        <f ca="1">IF($AE630=FALSE,AO630*Overheads!$S$25,
IFERROR(Overheads!$O$50*AO630,0)
+IFERROR(Overheads!R$60*(AO630/Overheads!R$66),0))</f>
        <v>0</v>
      </c>
      <c r="BD630" s="215">
        <f ca="1">IF($AE630=FALSE,AP630*Overheads!$S$25,
IFERROR(Overheads!$O$50*AP630,0)
+IFERROR(Overheads!S$60*(AP630/Overheads!S$66),0))</f>
        <v>0</v>
      </c>
      <c r="BE630" s="215">
        <f ca="1">IF($AE630=FALSE,AQ630*Overheads!$S$25,
IFERROR(Overheads!$O$50*AQ630,0)
+IFERROR(Overheads!T$60*(AQ630/Overheads!T$66),0))</f>
        <v>0</v>
      </c>
      <c r="BF630" s="215">
        <f ca="1">IF($AE630=FALSE,AR630*Overheads!$S$25,
IFERROR(Overheads!$O$50*AR630,0)
+IFERROR(Overheads!U$60*(AR630/Overheads!U$66),0))</f>
        <v>0</v>
      </c>
      <c r="BG630" s="155">
        <f t="shared" ca="1" si="440"/>
        <v>0</v>
      </c>
      <c r="BH630" s="165"/>
      <c r="BI630" s="215">
        <f t="shared" ca="1" si="441"/>
        <v>0</v>
      </c>
      <c r="BJ630" s="215">
        <f t="shared" ca="1" si="407"/>
        <v>0</v>
      </c>
      <c r="BK630" s="215">
        <f t="shared" ca="1" si="408"/>
        <v>0</v>
      </c>
      <c r="BL630" s="215">
        <f t="shared" ca="1" si="409"/>
        <v>0</v>
      </c>
      <c r="BM630" s="215">
        <f t="shared" ca="1" si="410"/>
        <v>0</v>
      </c>
      <c r="BN630" s="155">
        <f t="shared" ca="1" si="442"/>
        <v>0</v>
      </c>
      <c r="BO630" s="165"/>
      <c r="BP630" s="187" cm="1">
        <f t="array" ref="BP630">IFERROR(IF($X630=$X629,BP629,INDEX(Forecast_Capex_Input!AC$12:AC$286,$X630)),0)</f>
        <v>0</v>
      </c>
      <c r="BQ630" s="187" cm="1">
        <f t="array" ref="BQ630">IFERROR(IF($X630=$X629,BQ629,INDEX(Forecast_Capex_Input!AD$12:AD$286,$X630)),0)</f>
        <v>0</v>
      </c>
      <c r="BR630" s="187" cm="1">
        <f t="array" ref="BR630">IFERROR(IF($X630=$X629,BR629,INDEX(Forecast_Capex_Input!AE$12:AE$286,$X630)),0)</f>
        <v>0</v>
      </c>
      <c r="BS630" s="187" cm="1">
        <f t="array" ref="BS630">IFERROR(IF($X630=$X629,BS629,INDEX(Forecast_Capex_Input!AF$12:AF$286,$X630)),0)</f>
        <v>0</v>
      </c>
      <c r="BT630" s="187" cm="1">
        <f t="array" ref="BT630">IFERROR(IF($X630=$X629,BT629,INDEX(Forecast_Capex_Input!AG$12:AG$286,$X630)),0)</f>
        <v>0</v>
      </c>
      <c r="BU630" s="165"/>
      <c r="BV630" s="215">
        <f t="shared" si="411"/>
        <v>0</v>
      </c>
      <c r="BW630" s="215">
        <f t="shared" si="412"/>
        <v>0</v>
      </c>
      <c r="BX630" s="215">
        <f t="shared" si="413"/>
        <v>0</v>
      </c>
      <c r="BY630" s="215">
        <f t="shared" si="414"/>
        <v>0</v>
      </c>
      <c r="BZ630" s="215">
        <f t="shared" si="415"/>
        <v>0</v>
      </c>
      <c r="CA630" s="155">
        <f t="shared" si="443"/>
        <v>0</v>
      </c>
      <c r="CB630" s="165"/>
      <c r="CC630" s="215">
        <f t="shared" si="416"/>
        <v>0</v>
      </c>
      <c r="CD630" s="215">
        <f t="shared" si="417"/>
        <v>0</v>
      </c>
      <c r="CE630" s="215">
        <f t="shared" si="418"/>
        <v>0</v>
      </c>
      <c r="CF630" s="215">
        <f t="shared" si="419"/>
        <v>0</v>
      </c>
      <c r="CG630" s="215">
        <f t="shared" si="420"/>
        <v>0</v>
      </c>
      <c r="CH630" s="155">
        <f t="shared" si="444"/>
        <v>0</v>
      </c>
      <c r="CI630" s="165"/>
      <c r="CJ630" s="215">
        <f t="shared" si="421"/>
        <v>0</v>
      </c>
      <c r="CK630" s="215">
        <f t="shared" si="422"/>
        <v>0</v>
      </c>
      <c r="CL630" s="215">
        <f t="shared" si="423"/>
        <v>0</v>
      </c>
      <c r="CM630" s="215">
        <f t="shared" si="424"/>
        <v>0</v>
      </c>
      <c r="CN630" s="215">
        <f t="shared" si="425"/>
        <v>0</v>
      </c>
      <c r="CO630" s="155">
        <f t="shared" si="445"/>
        <v>0</v>
      </c>
      <c r="CP630" s="165"/>
      <c r="CQ630" s="223">
        <f t="shared" si="426"/>
        <v>0</v>
      </c>
      <c r="CR630" s="223">
        <f t="shared" si="427"/>
        <v>0</v>
      </c>
      <c r="CS630" s="223">
        <f t="shared" si="428"/>
        <v>0</v>
      </c>
      <c r="CT630" s="223">
        <f t="shared" si="429"/>
        <v>0</v>
      </c>
      <c r="CU630" s="223">
        <f t="shared" si="430"/>
        <v>0</v>
      </c>
      <c r="CV630" s="155">
        <f t="shared" si="446"/>
        <v>0</v>
      </c>
      <c r="CW630" s="165"/>
      <c r="CX630" s="215">
        <f t="shared" si="447"/>
        <v>0</v>
      </c>
      <c r="CY630" s="215">
        <f t="shared" si="431"/>
        <v>0</v>
      </c>
      <c r="CZ630" s="215">
        <f t="shared" si="432"/>
        <v>0</v>
      </c>
      <c r="DA630" s="215">
        <f t="shared" si="433"/>
        <v>0</v>
      </c>
      <c r="DB630" s="215">
        <f t="shared" si="434"/>
        <v>0</v>
      </c>
      <c r="DC630" s="155">
        <f t="shared" si="448"/>
        <v>0</v>
      </c>
      <c r="DD630" s="165"/>
      <c r="DE630" s="188" t="b" cm="1">
        <f t="array" aca="1" ref="DE630" ca="1">OR($G630=Forecast_Capex_Input!$BF$8:$BF$10)</f>
        <v>0</v>
      </c>
      <c r="DF630" s="188" cm="1">
        <f t="array" aca="1" ref="DF630" ca="1">IFERROR(INDEX(Forecast_Capex_Input!BG$12:BG$286,$X630)
*(INDEX(Forecast_Capex_Input!$H$12:$H$286,$X630)=Repex),0)
*$DE630</f>
        <v>0</v>
      </c>
      <c r="DG630" s="188" cm="1">
        <f t="array" aca="1" ref="DG630" ca="1">IFERROR(INDEX(Forecast_Capex_Input!BH$12:BH$286,$X630)
*(INDEX(Forecast_Capex_Input!$H$12:$H$286,$X630)=Repex),0)
*$DE630</f>
        <v>0</v>
      </c>
      <c r="DH630" s="188" cm="1">
        <f t="array" aca="1" ref="DH630" ca="1">IFERROR(INDEX(Forecast_Capex_Input!BI$12:BI$286,$X630)
*(INDEX(Forecast_Capex_Input!$H$12:$H$286,$X630)=Repex),0)
*$DE630</f>
        <v>0</v>
      </c>
      <c r="DI630" s="188" cm="1">
        <f t="array" aca="1" ref="DI630" ca="1">IFERROR(INDEX(Forecast_Capex_Input!BJ$12:BJ$286,$X630)
*(INDEX(Forecast_Capex_Input!$H$12:$H$286,$X630)=Repex),0)
*$DE630</f>
        <v>0</v>
      </c>
      <c r="DJ630" s="188" cm="1">
        <f t="array" aca="1" ref="DJ630" ca="1">IFERROR(INDEX(Forecast_Capex_Input!BK$12:BK$286,$X630)
*(INDEX(Forecast_Capex_Input!$H$12:$H$286,$X630)=Repex),0)
*$DE630</f>
        <v>0</v>
      </c>
      <c r="DK630" s="188" cm="1">
        <f t="array" aca="1" ref="DK630" ca="1">IFERROR(INDEX(Forecast_Capex_Input!BL$12:BL$286,$X630)
*(INDEX(Forecast_Capex_Input!$H$12:$H$286,$X630)=Repex),0)
*$DE630</f>
        <v>0</v>
      </c>
      <c r="DL630" s="165"/>
      <c r="DM630" s="188" t="b" cm="1">
        <f t="array" aca="1" ref="DM630" ca="1">OR($G630=Forecast_Capex_Input!$BN$8:$BN$9)</f>
        <v>0</v>
      </c>
      <c r="DN630" s="188" cm="1">
        <f t="array" aca="1" ref="DN630" ca="1">IFERROR(INDEX(Forecast_Capex_Input!BO$12:BO$286,$X630)
*(INDEX(Forecast_Capex_Input!$H$12:$H$286,$X630)=Repex),0)
*$DM630</f>
        <v>0</v>
      </c>
      <c r="DO630" s="188" cm="1">
        <f t="array" aca="1" ref="DO630" ca="1">IFERROR(INDEX(Forecast_Capex_Input!BP$12:BP$286,$X630)
*(INDEX(Forecast_Capex_Input!$H$12:$H$286,$X630)=Repex),0)
*$DM630</f>
        <v>0</v>
      </c>
      <c r="DP630" s="188" cm="1">
        <f t="array" aca="1" ref="DP630" ca="1">IFERROR(INDEX(Forecast_Capex_Input!BQ$12:BQ$286,$X630)
*(INDEX(Forecast_Capex_Input!$H$12:$H$286,$X630)=Repex),0)
*$DM630</f>
        <v>0</v>
      </c>
      <c r="DQ630" s="188" cm="1">
        <f t="array" aca="1" ref="DQ630" ca="1">IFERROR(INDEX(Forecast_Capex_Input!BR$12:BR$286,$X630)
*(INDEX(Forecast_Capex_Input!$H$12:$H$286,$X630)=Repex),0)
*$DM630</f>
        <v>0</v>
      </c>
      <c r="DR630" s="188" cm="1">
        <f t="array" aca="1" ref="DR630" ca="1">IFERROR(INDEX(Forecast_Capex_Input!BS$12:BS$286,$X630)
*(INDEX(Forecast_Capex_Input!$H$12:$H$286,$X630)=Repex),0)
*$DM630</f>
        <v>0</v>
      </c>
      <c r="DS630" s="165"/>
      <c r="DT630" s="188" t="b" cm="1">
        <f t="array" aca="1" ref="DT630" ca="1">OR($G630=Forecast_Capex_Input!$BU$8:$BU$10)</f>
        <v>0</v>
      </c>
      <c r="DU630" s="188" cm="1">
        <f t="array" aca="1" ref="DU630" ca="1">IFERROR(INDEX(Forecast_Capex_Input!BV$12:BV$286,$X630)
*(INDEX(Forecast_Capex_Input!$H$12:$H$286,$X630)=Repex),0)
*$DT630</f>
        <v>0</v>
      </c>
      <c r="DV630" s="188" cm="1">
        <f t="array" aca="1" ref="DV630" ca="1">IFERROR(INDEX(Forecast_Capex_Input!BW$12:BW$286,$X630)
*(INDEX(Forecast_Capex_Input!$H$12:$H$286,$X630)=Repex),0)
*$DT630</f>
        <v>0</v>
      </c>
      <c r="DW630" s="188" cm="1">
        <f t="array" aca="1" ref="DW630" ca="1">IFERROR(INDEX(Forecast_Capex_Input!BX$12:BX$286,$X630)
*(INDEX(Forecast_Capex_Input!$H$12:$H$286,$X630)=Repex),0)
*$DT630</f>
        <v>0</v>
      </c>
      <c r="DX630" s="188" cm="1">
        <f t="array" aca="1" ref="DX630" ca="1">IFERROR(INDEX(Forecast_Capex_Input!BY$12:BY$286,$X630)
*(INDEX(Forecast_Capex_Input!$H$12:$H$286,$X630)=Repex),0)
*$DT630</f>
        <v>0</v>
      </c>
      <c r="DY630" s="188" cm="1">
        <f t="array" aca="1" ref="DY630" ca="1">IFERROR(INDEX(Forecast_Capex_Input!BZ$12:BZ$286,$X630)
*(INDEX(Forecast_Capex_Input!$H$12:$H$286,$X630)=Repex),0)
*$DT630</f>
        <v>0</v>
      </c>
      <c r="DZ630" s="188" cm="1">
        <f t="array" aca="1" ref="DZ630" ca="1">IFERROR(INDEX(Forecast_Capex_Input!CA$12:CA$286,$X630)
*(INDEX(Forecast_Capex_Input!$H$12:$H$286,$X630)=Repex),0)
*$DT630</f>
        <v>0</v>
      </c>
      <c r="EA630" s="188" cm="1">
        <f t="array" aca="1" ref="EA630" ca="1">IFERROR(INDEX(Forecast_Capex_Input!CB$12:CB$286,$X630)
*(INDEX(Forecast_Capex_Input!$H$12:$H$286,$X630)=Repex),0)
*$DT630</f>
        <v>0</v>
      </c>
      <c r="EB630" s="188" cm="1">
        <f t="array" aca="1" ref="EB630" ca="1">IFERROR(INDEX(Forecast_Capex_Input!CC$12:CC$286,$X630)
*(INDEX(Forecast_Capex_Input!$H$12:$H$286,$X630)=Repex),0)
*$DT630</f>
        <v>0</v>
      </c>
      <c r="EC630" s="165"/>
      <c r="ED630" s="226" t="str">
        <f t="shared" si="435"/>
        <v>N/A</v>
      </c>
      <c r="EE630" s="174" t="s">
        <v>15</v>
      </c>
    </row>
    <row r="631" spans="3:135" x14ac:dyDescent="0.2">
      <c r="C631" s="174">
        <f t="shared" si="436"/>
        <v>621</v>
      </c>
      <c r="D631" s="167" t="str" cm="1">
        <f t="array" ref="D631">IFERROR(INDEX(Forecast_Capex_Input!$D$12:$D$286,$X631),NA)</f>
        <v>N/A</v>
      </c>
      <c r="E631" s="172" t="str" cm="1">
        <f t="array" ref="E631">IF($X631=NA,NA,INDEX(Forecast_Capex_Input!$E$12:$E$286,$X631))</f>
        <v>N/A</v>
      </c>
      <c r="F631" s="167" t="str" cm="1">
        <f t="array" aca="1" ref="F631" ca="1">IFERROR(INDEX(General!$E$25:$E$26,$Y631),NA)</f>
        <v>N/A</v>
      </c>
      <c r="G631" s="167" t="str" cm="1">
        <f t="array" aca="1" ref="G631" ca="1">IFERROR(INDEX(Forecast_Capex_Input!$AI$11:$BB$11,$AA631),NA)</f>
        <v>N/A</v>
      </c>
      <c r="H631" s="189" t="str" cm="1">
        <f t="array" aca="1" ref="H631" ca="1">IFERROR(INDEX(Forecast_Capex_Input!$AI$12:$BB$286,$X631,$AA631),NA)</f>
        <v>N/A</v>
      </c>
      <c r="I631" s="199" t="str" cm="1">
        <f t="array" ref="I631">IFERROR(INDEX(Forecast_Capex_Input!$F$12:$F$286,$X631),NA)</f>
        <v>N/A</v>
      </c>
      <c r="J631" s="199" t="str" cm="1">
        <f t="array" ref="J631">IFERROR(INDEX(Forecast_Capex_Input!G$12:G$286,$X631),NA)</f>
        <v>N/A</v>
      </c>
      <c r="K631" s="199" t="str" cm="1">
        <f t="array" ref="K631">IFERROR(INDEX(Forecast_Capex_Input!H$12:H$286,$X631),NA)</f>
        <v>N/A</v>
      </c>
      <c r="L631" s="199" t="str" cm="1">
        <f t="array" ref="L631">IFERROR(INDEX(Forecast_Capex_Input!I$12:I$286,$X631),NA)</f>
        <v>N/A</v>
      </c>
      <c r="M631" s="199" t="str" cm="1">
        <f t="array" ref="M631">IFERROR(INDEX(Forecast_Capex_Input!J$12:J$286,$X631),NA)</f>
        <v>N/A</v>
      </c>
      <c r="N631" s="199" t="str" cm="1">
        <f t="array" ref="N631">IFERROR(INDEX(Forecast_Capex_Input!K$12:K$286,$X631),NA)</f>
        <v>N/A</v>
      </c>
      <c r="O631" s="199" t="str" cm="1">
        <f t="array" ref="O631">IFERROR(INDEX(Forecast_Capex_Input!L$12:L$286,$X631),NA)</f>
        <v>N/A</v>
      </c>
      <c r="P631" s="199" t="str" cm="1">
        <f t="array" ref="P631">IFERROR(INDEX(Forecast_Capex_Input!M$12:M$286,$X631),NA)</f>
        <v>N/A</v>
      </c>
      <c r="Q631" s="172" t="str" cm="1">
        <f t="array" ref="Q631">IFERROR(INDEX(Forecast_Capex_Input!N$12:N$286,$X631),NA)</f>
        <v>N/A</v>
      </c>
      <c r="R631" s="265" cm="1">
        <f t="array" ref="R631">IFERROR(INDEX(Forecast_Capex_Input!O$12:O$286,$X631),0)</f>
        <v>0</v>
      </c>
      <c r="S631" s="172" cm="1">
        <f t="array" ref="S631">IFERROR(INDEX(Forecast_Capex_Input!P$12:P$286,$X631),0)</f>
        <v>0</v>
      </c>
      <c r="T631" s="199" t="str" cm="1">
        <f t="array" aca="1" ref="T631" ca="1">IFERROR(INDEX(General!$K$84:$K$103,$AA631),NA)</f>
        <v>N/A</v>
      </c>
      <c r="U631" s="188" cm="1">
        <f t="array" aca="1" ref="U631" ca="1">IFERROR(
IF($F631=General!$E$25,INDEX(Forecast_Capex_Input!S$12:S$286,$X631),
INDEX(Forecast_Capex_Input!T$12:T$286,$X631)),0)</f>
        <v>0</v>
      </c>
      <c r="V631" s="222" t="b">
        <f>IFERROR(INDEX(Overheads!$T$19:$T$26,MATCH($I631,Overheads!$E$19:$E$26,0)),FALSE)</f>
        <v>0</v>
      </c>
      <c r="W631" s="165"/>
      <c r="X631" s="174" t="str">
        <f>IFERROR(
IF(MATCH($C631,Forecast_Capex_Input!$CI$12:$CI$286,1)+1&gt;MAX(Forecast_Capex_Input!$C$12:$C$286),NA,
MATCH($C631,Forecast_Capex_Input!$CI$12:$CI$286,1)+1),1)</f>
        <v>N/A</v>
      </c>
      <c r="Y631" s="174" t="str" cm="1">
        <f t="array" aca="1" ref="Y631" ca="1">IFERROR(
IF(X630&lt;&gt;X631,1,
IF(COUNTIF(OFFSET(Y630,0,0,-INDEX(Forecast_Capex_Input!$CG$12:$CG$286,$X631)),Y630)=INDEX(Forecast_Capex_Input!$CG$12:$CG$286,$X631),Y630+1,Y630)),NA)</f>
        <v>N/A</v>
      </c>
      <c r="Z631" s="174" t="str" cm="1">
        <f t="array" ref="Z631">IFERROR($C631-IF($X631=1,1,INDEX(Forecast_Capex_Input!$CI$12:$CI$286,$X631-1))+1,NA)</f>
        <v>N/A</v>
      </c>
      <c r="AA631" s="174" t="str" cm="1">
        <f t="array" aca="1" ref="AA631" ca="1">IFERROR(IF(Y631=1,
INDEX(Forecast_Capex_Input!$AI$10:$BB$10,SMALL(IF(INDEX(Forecast_Capex_Input!$AI$12:$BB$286,$X631,0)&gt;0,COLUMN(Forecast_Capex_Input!$AI$10:$BB$10)-COLUMN(Forecast_Capex_Input!$AI$12)+1),ROWS(OFFSET(AA630,0,0,-$Z631)))),
OFFSET(AA630,-INDEX(Forecast_Capex_Input!$CG$12:$CG$286,$X631)+1,0)),NA)</f>
        <v>N/A</v>
      </c>
      <c r="AB631" s="174" t="str">
        <f t="shared" ca="1" si="405"/>
        <v>N/A</v>
      </c>
      <c r="AC631" s="222" t="b">
        <f t="shared" si="437"/>
        <v>0</v>
      </c>
      <c r="AD631" s="220" t="b">
        <v>0</v>
      </c>
      <c r="AE631" s="222" t="b">
        <f t="shared" si="406"/>
        <v>1</v>
      </c>
      <c r="AF631" s="165"/>
      <c r="AG631" s="215">
        <v>0</v>
      </c>
      <c r="AH631" s="215">
        <v>0</v>
      </c>
      <c r="AI631" s="215">
        <v>0</v>
      </c>
      <c r="AJ631" s="215">
        <v>0</v>
      </c>
      <c r="AK631" s="215">
        <v>0</v>
      </c>
      <c r="AL631" s="155">
        <v>0</v>
      </c>
      <c r="AM631" s="165"/>
      <c r="AN631" s="215" cm="1">
        <f t="array" aca="1" ref="AN631" ca="1">IFERROR(INDEX(General!O$33:O$34,$AB631)
*AG631,0)</f>
        <v>0</v>
      </c>
      <c r="AO631" s="215" cm="1">
        <f t="array" aca="1" ref="AO631" ca="1">IFERROR(INDEX(General!P$33:P$34,$AB631)
*AH631,0)</f>
        <v>0</v>
      </c>
      <c r="AP631" s="215" cm="1">
        <f t="array" aca="1" ref="AP631" ca="1">IFERROR(INDEX(General!Q$33:Q$34,$AB631)
*AI631,0)</f>
        <v>0</v>
      </c>
      <c r="AQ631" s="215" cm="1">
        <f t="array" aca="1" ref="AQ631" ca="1">IFERROR(INDEX(General!R$33:R$34,$AB631)
*AJ631,0)</f>
        <v>0</v>
      </c>
      <c r="AR631" s="215" cm="1">
        <f t="array" aca="1" ref="AR631" ca="1">IFERROR(INDEX(General!S$33:S$34,$AB631)
*AK631,0)</f>
        <v>0</v>
      </c>
      <c r="AS631" s="155">
        <f t="shared" ca="1" si="438"/>
        <v>0</v>
      </c>
      <c r="AT631" s="165"/>
      <c r="AU631" s="215">
        <f ca="1">IF($AE631=FALSE,AN631*Overheads!$R$24*$V631,
IFERROR(Overheads!$O$49*$V631*AN631,0)
+IFERROR(Overheads!Q$59*$V631*(AN631/Overheads!Q$68),0))</f>
        <v>0</v>
      </c>
      <c r="AV631" s="215">
        <f ca="1">IF($AE631=FALSE,AO631*Overheads!$R$24*$V631,
IFERROR(Overheads!$O$49*$V631*AO631,0)
+IFERROR(Overheads!R$59*$V631*(AO631/Overheads!R$68),0))</f>
        <v>0</v>
      </c>
      <c r="AW631" s="215">
        <f ca="1">IF($AE631=FALSE,AP631*Overheads!$R$24*$V631,
IFERROR(Overheads!$O$49*$V631*AP631,0)
+IFERROR(Overheads!S$59*$V631*(AP631/Overheads!S$68),0))</f>
        <v>0</v>
      </c>
      <c r="AX631" s="215">
        <f ca="1">IF($AE631=FALSE,AQ631*Overheads!$R$24*$V631,
IFERROR(Overheads!$O$49*$V631*AQ631,0)
+IFERROR(Overheads!T$59*$V631*(AQ631/Overheads!T$68),0))</f>
        <v>0</v>
      </c>
      <c r="AY631" s="215">
        <f ca="1">IF($AE631=FALSE,AR631*Overheads!$R$24*$V631,
IFERROR(Overheads!$O$49*$V631*AR631,0)
+IFERROR(Overheads!U$59*$V631*(AR631/Overheads!U$68),0))</f>
        <v>0</v>
      </c>
      <c r="AZ631" s="155">
        <f t="shared" ca="1" si="439"/>
        <v>0</v>
      </c>
      <c r="BA631" s="165"/>
      <c r="BB631" s="215">
        <f ca="1">IF($AE631=FALSE,AN631*Overheads!$S$25,
IFERROR(Overheads!$O$50*AN631,0)
+IFERROR(Overheads!Q$60*(AN631/Overheads!Q$66),0))</f>
        <v>0</v>
      </c>
      <c r="BC631" s="215">
        <f ca="1">IF($AE631=FALSE,AO631*Overheads!$S$25,
IFERROR(Overheads!$O$50*AO631,0)
+IFERROR(Overheads!R$60*(AO631/Overheads!R$66),0))</f>
        <v>0</v>
      </c>
      <c r="BD631" s="215">
        <f ca="1">IF($AE631=FALSE,AP631*Overheads!$S$25,
IFERROR(Overheads!$O$50*AP631,0)
+IFERROR(Overheads!S$60*(AP631/Overheads!S$66),0))</f>
        <v>0</v>
      </c>
      <c r="BE631" s="215">
        <f ca="1">IF($AE631=FALSE,AQ631*Overheads!$S$25,
IFERROR(Overheads!$O$50*AQ631,0)
+IFERROR(Overheads!T$60*(AQ631/Overheads!T$66),0))</f>
        <v>0</v>
      </c>
      <c r="BF631" s="215">
        <f ca="1">IF($AE631=FALSE,AR631*Overheads!$S$25,
IFERROR(Overheads!$O$50*AR631,0)
+IFERROR(Overheads!U$60*(AR631/Overheads!U$66),0))</f>
        <v>0</v>
      </c>
      <c r="BG631" s="155">
        <f t="shared" ca="1" si="440"/>
        <v>0</v>
      </c>
      <c r="BH631" s="165"/>
      <c r="BI631" s="215">
        <f t="shared" ca="1" si="441"/>
        <v>0</v>
      </c>
      <c r="BJ631" s="215">
        <f t="shared" ca="1" si="407"/>
        <v>0</v>
      </c>
      <c r="BK631" s="215">
        <f t="shared" ca="1" si="408"/>
        <v>0</v>
      </c>
      <c r="BL631" s="215">
        <f t="shared" ca="1" si="409"/>
        <v>0</v>
      </c>
      <c r="BM631" s="215">
        <f t="shared" ca="1" si="410"/>
        <v>0</v>
      </c>
      <c r="BN631" s="155">
        <f t="shared" ca="1" si="442"/>
        <v>0</v>
      </c>
      <c r="BO631" s="165"/>
      <c r="BP631" s="187" cm="1">
        <f t="array" ref="BP631">IFERROR(IF($X631=$X630,BP630,INDEX(Forecast_Capex_Input!AC$12:AC$286,$X631)),0)</f>
        <v>0</v>
      </c>
      <c r="BQ631" s="187" cm="1">
        <f t="array" ref="BQ631">IFERROR(IF($X631=$X630,BQ630,INDEX(Forecast_Capex_Input!AD$12:AD$286,$X631)),0)</f>
        <v>0</v>
      </c>
      <c r="BR631" s="187" cm="1">
        <f t="array" ref="BR631">IFERROR(IF($X631=$X630,BR630,INDEX(Forecast_Capex_Input!AE$12:AE$286,$X631)),0)</f>
        <v>0</v>
      </c>
      <c r="BS631" s="187" cm="1">
        <f t="array" ref="BS631">IFERROR(IF($X631=$X630,BS630,INDEX(Forecast_Capex_Input!AF$12:AF$286,$X631)),0)</f>
        <v>0</v>
      </c>
      <c r="BT631" s="187" cm="1">
        <f t="array" ref="BT631">IFERROR(IF($X631=$X630,BT630,INDEX(Forecast_Capex_Input!AG$12:AG$286,$X631)),0)</f>
        <v>0</v>
      </c>
      <c r="BU631" s="165"/>
      <c r="BV631" s="215">
        <f t="shared" si="411"/>
        <v>0</v>
      </c>
      <c r="BW631" s="215">
        <f t="shared" si="412"/>
        <v>0</v>
      </c>
      <c r="BX631" s="215">
        <f t="shared" si="413"/>
        <v>0</v>
      </c>
      <c r="BY631" s="215">
        <f t="shared" si="414"/>
        <v>0</v>
      </c>
      <c r="BZ631" s="215">
        <f t="shared" si="415"/>
        <v>0</v>
      </c>
      <c r="CA631" s="155">
        <f t="shared" si="443"/>
        <v>0</v>
      </c>
      <c r="CB631" s="165"/>
      <c r="CC631" s="215">
        <f t="shared" si="416"/>
        <v>0</v>
      </c>
      <c r="CD631" s="215">
        <f t="shared" si="417"/>
        <v>0</v>
      </c>
      <c r="CE631" s="215">
        <f t="shared" si="418"/>
        <v>0</v>
      </c>
      <c r="CF631" s="215">
        <f t="shared" si="419"/>
        <v>0</v>
      </c>
      <c r="CG631" s="215">
        <f t="shared" si="420"/>
        <v>0</v>
      </c>
      <c r="CH631" s="155">
        <f t="shared" si="444"/>
        <v>0</v>
      </c>
      <c r="CI631" s="165"/>
      <c r="CJ631" s="215">
        <f t="shared" si="421"/>
        <v>0</v>
      </c>
      <c r="CK631" s="215">
        <f t="shared" si="422"/>
        <v>0</v>
      </c>
      <c r="CL631" s="215">
        <f t="shared" si="423"/>
        <v>0</v>
      </c>
      <c r="CM631" s="215">
        <f t="shared" si="424"/>
        <v>0</v>
      </c>
      <c r="CN631" s="215">
        <f t="shared" si="425"/>
        <v>0</v>
      </c>
      <c r="CO631" s="155">
        <f t="shared" si="445"/>
        <v>0</v>
      </c>
      <c r="CP631" s="165"/>
      <c r="CQ631" s="223">
        <f t="shared" si="426"/>
        <v>0</v>
      </c>
      <c r="CR631" s="223">
        <f t="shared" si="427"/>
        <v>0</v>
      </c>
      <c r="CS631" s="223">
        <f t="shared" si="428"/>
        <v>0</v>
      </c>
      <c r="CT631" s="223">
        <f t="shared" si="429"/>
        <v>0</v>
      </c>
      <c r="CU631" s="223">
        <f t="shared" si="430"/>
        <v>0</v>
      </c>
      <c r="CV631" s="155">
        <f t="shared" si="446"/>
        <v>0</v>
      </c>
      <c r="CW631" s="165"/>
      <c r="CX631" s="215">
        <f t="shared" si="447"/>
        <v>0</v>
      </c>
      <c r="CY631" s="215">
        <f t="shared" si="431"/>
        <v>0</v>
      </c>
      <c r="CZ631" s="215">
        <f t="shared" si="432"/>
        <v>0</v>
      </c>
      <c r="DA631" s="215">
        <f t="shared" si="433"/>
        <v>0</v>
      </c>
      <c r="DB631" s="215">
        <f t="shared" si="434"/>
        <v>0</v>
      </c>
      <c r="DC631" s="155">
        <f t="shared" si="448"/>
        <v>0</v>
      </c>
      <c r="DD631" s="165"/>
      <c r="DE631" s="188" t="b" cm="1">
        <f t="array" aca="1" ref="DE631" ca="1">OR($G631=Forecast_Capex_Input!$BF$8:$BF$10)</f>
        <v>0</v>
      </c>
      <c r="DF631" s="188" cm="1">
        <f t="array" aca="1" ref="DF631" ca="1">IFERROR(INDEX(Forecast_Capex_Input!BG$12:BG$286,$X631)
*(INDEX(Forecast_Capex_Input!$H$12:$H$286,$X631)=Repex),0)
*$DE631</f>
        <v>0</v>
      </c>
      <c r="DG631" s="188" cm="1">
        <f t="array" aca="1" ref="DG631" ca="1">IFERROR(INDEX(Forecast_Capex_Input!BH$12:BH$286,$X631)
*(INDEX(Forecast_Capex_Input!$H$12:$H$286,$X631)=Repex),0)
*$DE631</f>
        <v>0</v>
      </c>
      <c r="DH631" s="188" cm="1">
        <f t="array" aca="1" ref="DH631" ca="1">IFERROR(INDEX(Forecast_Capex_Input!BI$12:BI$286,$X631)
*(INDEX(Forecast_Capex_Input!$H$12:$H$286,$X631)=Repex),0)
*$DE631</f>
        <v>0</v>
      </c>
      <c r="DI631" s="188" cm="1">
        <f t="array" aca="1" ref="DI631" ca="1">IFERROR(INDEX(Forecast_Capex_Input!BJ$12:BJ$286,$X631)
*(INDEX(Forecast_Capex_Input!$H$12:$H$286,$X631)=Repex),0)
*$DE631</f>
        <v>0</v>
      </c>
      <c r="DJ631" s="188" cm="1">
        <f t="array" aca="1" ref="DJ631" ca="1">IFERROR(INDEX(Forecast_Capex_Input!BK$12:BK$286,$X631)
*(INDEX(Forecast_Capex_Input!$H$12:$H$286,$X631)=Repex),0)
*$DE631</f>
        <v>0</v>
      </c>
      <c r="DK631" s="188" cm="1">
        <f t="array" aca="1" ref="DK631" ca="1">IFERROR(INDEX(Forecast_Capex_Input!BL$12:BL$286,$X631)
*(INDEX(Forecast_Capex_Input!$H$12:$H$286,$X631)=Repex),0)
*$DE631</f>
        <v>0</v>
      </c>
      <c r="DL631" s="165"/>
      <c r="DM631" s="188" t="b" cm="1">
        <f t="array" aca="1" ref="DM631" ca="1">OR($G631=Forecast_Capex_Input!$BN$8:$BN$9)</f>
        <v>0</v>
      </c>
      <c r="DN631" s="188" cm="1">
        <f t="array" aca="1" ref="DN631" ca="1">IFERROR(INDEX(Forecast_Capex_Input!BO$12:BO$286,$X631)
*(INDEX(Forecast_Capex_Input!$H$12:$H$286,$X631)=Repex),0)
*$DM631</f>
        <v>0</v>
      </c>
      <c r="DO631" s="188" cm="1">
        <f t="array" aca="1" ref="DO631" ca="1">IFERROR(INDEX(Forecast_Capex_Input!BP$12:BP$286,$X631)
*(INDEX(Forecast_Capex_Input!$H$12:$H$286,$X631)=Repex),0)
*$DM631</f>
        <v>0</v>
      </c>
      <c r="DP631" s="188" cm="1">
        <f t="array" aca="1" ref="DP631" ca="1">IFERROR(INDEX(Forecast_Capex_Input!BQ$12:BQ$286,$X631)
*(INDEX(Forecast_Capex_Input!$H$12:$H$286,$X631)=Repex),0)
*$DM631</f>
        <v>0</v>
      </c>
      <c r="DQ631" s="188" cm="1">
        <f t="array" aca="1" ref="DQ631" ca="1">IFERROR(INDEX(Forecast_Capex_Input!BR$12:BR$286,$X631)
*(INDEX(Forecast_Capex_Input!$H$12:$H$286,$X631)=Repex),0)
*$DM631</f>
        <v>0</v>
      </c>
      <c r="DR631" s="188" cm="1">
        <f t="array" aca="1" ref="DR631" ca="1">IFERROR(INDEX(Forecast_Capex_Input!BS$12:BS$286,$X631)
*(INDEX(Forecast_Capex_Input!$H$12:$H$286,$X631)=Repex),0)
*$DM631</f>
        <v>0</v>
      </c>
      <c r="DS631" s="165"/>
      <c r="DT631" s="188" t="b" cm="1">
        <f t="array" aca="1" ref="DT631" ca="1">OR($G631=Forecast_Capex_Input!$BU$8:$BU$10)</f>
        <v>0</v>
      </c>
      <c r="DU631" s="188" cm="1">
        <f t="array" aca="1" ref="DU631" ca="1">IFERROR(INDEX(Forecast_Capex_Input!BV$12:BV$286,$X631)
*(INDEX(Forecast_Capex_Input!$H$12:$H$286,$X631)=Repex),0)
*$DT631</f>
        <v>0</v>
      </c>
      <c r="DV631" s="188" cm="1">
        <f t="array" aca="1" ref="DV631" ca="1">IFERROR(INDEX(Forecast_Capex_Input!BW$12:BW$286,$X631)
*(INDEX(Forecast_Capex_Input!$H$12:$H$286,$X631)=Repex),0)
*$DT631</f>
        <v>0</v>
      </c>
      <c r="DW631" s="188" cm="1">
        <f t="array" aca="1" ref="DW631" ca="1">IFERROR(INDEX(Forecast_Capex_Input!BX$12:BX$286,$X631)
*(INDEX(Forecast_Capex_Input!$H$12:$H$286,$X631)=Repex),0)
*$DT631</f>
        <v>0</v>
      </c>
      <c r="DX631" s="188" cm="1">
        <f t="array" aca="1" ref="DX631" ca="1">IFERROR(INDEX(Forecast_Capex_Input!BY$12:BY$286,$X631)
*(INDEX(Forecast_Capex_Input!$H$12:$H$286,$X631)=Repex),0)
*$DT631</f>
        <v>0</v>
      </c>
      <c r="DY631" s="188" cm="1">
        <f t="array" aca="1" ref="DY631" ca="1">IFERROR(INDEX(Forecast_Capex_Input!BZ$12:BZ$286,$X631)
*(INDEX(Forecast_Capex_Input!$H$12:$H$286,$X631)=Repex),0)
*$DT631</f>
        <v>0</v>
      </c>
      <c r="DZ631" s="188" cm="1">
        <f t="array" aca="1" ref="DZ631" ca="1">IFERROR(INDEX(Forecast_Capex_Input!CA$12:CA$286,$X631)
*(INDEX(Forecast_Capex_Input!$H$12:$H$286,$X631)=Repex),0)
*$DT631</f>
        <v>0</v>
      </c>
      <c r="EA631" s="188" cm="1">
        <f t="array" aca="1" ref="EA631" ca="1">IFERROR(INDEX(Forecast_Capex_Input!CB$12:CB$286,$X631)
*(INDEX(Forecast_Capex_Input!$H$12:$H$286,$X631)=Repex),0)
*$DT631</f>
        <v>0</v>
      </c>
      <c r="EB631" s="188" cm="1">
        <f t="array" aca="1" ref="EB631" ca="1">IFERROR(INDEX(Forecast_Capex_Input!CC$12:CC$286,$X631)
*(INDEX(Forecast_Capex_Input!$H$12:$H$286,$X631)=Repex),0)
*$DT631</f>
        <v>0</v>
      </c>
      <c r="EC631" s="165"/>
      <c r="ED631" s="226" t="str">
        <f t="shared" si="435"/>
        <v>N/A</v>
      </c>
      <c r="EE631" s="174" t="s">
        <v>15</v>
      </c>
    </row>
    <row r="632" spans="3:135" x14ac:dyDescent="0.2">
      <c r="C632" s="174">
        <f t="shared" si="436"/>
        <v>622</v>
      </c>
      <c r="D632" s="167" t="str" cm="1">
        <f t="array" ref="D632">IFERROR(INDEX(Forecast_Capex_Input!$D$12:$D$286,$X632),NA)</f>
        <v>N/A</v>
      </c>
      <c r="E632" s="172" t="str" cm="1">
        <f t="array" ref="E632">IF($X632=NA,NA,INDEX(Forecast_Capex_Input!$E$12:$E$286,$X632))</f>
        <v>N/A</v>
      </c>
      <c r="F632" s="167" t="str" cm="1">
        <f t="array" aca="1" ref="F632" ca="1">IFERROR(INDEX(General!$E$25:$E$26,$Y632),NA)</f>
        <v>N/A</v>
      </c>
      <c r="G632" s="167" t="str" cm="1">
        <f t="array" aca="1" ref="G632" ca="1">IFERROR(INDEX(Forecast_Capex_Input!$AI$11:$BB$11,$AA632),NA)</f>
        <v>N/A</v>
      </c>
      <c r="H632" s="189" t="str" cm="1">
        <f t="array" aca="1" ref="H632" ca="1">IFERROR(INDEX(Forecast_Capex_Input!$AI$12:$BB$286,$X632,$AA632),NA)</f>
        <v>N/A</v>
      </c>
      <c r="I632" s="199" t="str" cm="1">
        <f t="array" ref="I632">IFERROR(INDEX(Forecast_Capex_Input!$F$12:$F$286,$X632),NA)</f>
        <v>N/A</v>
      </c>
      <c r="J632" s="199" t="str" cm="1">
        <f t="array" ref="J632">IFERROR(INDEX(Forecast_Capex_Input!G$12:G$286,$X632),NA)</f>
        <v>N/A</v>
      </c>
      <c r="K632" s="199" t="str" cm="1">
        <f t="array" ref="K632">IFERROR(INDEX(Forecast_Capex_Input!H$12:H$286,$X632),NA)</f>
        <v>N/A</v>
      </c>
      <c r="L632" s="199" t="str" cm="1">
        <f t="array" ref="L632">IFERROR(INDEX(Forecast_Capex_Input!I$12:I$286,$X632),NA)</f>
        <v>N/A</v>
      </c>
      <c r="M632" s="199" t="str" cm="1">
        <f t="array" ref="M632">IFERROR(INDEX(Forecast_Capex_Input!J$12:J$286,$X632),NA)</f>
        <v>N/A</v>
      </c>
      <c r="N632" s="199" t="str" cm="1">
        <f t="array" ref="N632">IFERROR(INDEX(Forecast_Capex_Input!K$12:K$286,$X632),NA)</f>
        <v>N/A</v>
      </c>
      <c r="O632" s="199" t="str" cm="1">
        <f t="array" ref="O632">IFERROR(INDEX(Forecast_Capex_Input!L$12:L$286,$X632),NA)</f>
        <v>N/A</v>
      </c>
      <c r="P632" s="199" t="str" cm="1">
        <f t="array" ref="P632">IFERROR(INDEX(Forecast_Capex_Input!M$12:M$286,$X632),NA)</f>
        <v>N/A</v>
      </c>
      <c r="Q632" s="172" t="str" cm="1">
        <f t="array" ref="Q632">IFERROR(INDEX(Forecast_Capex_Input!N$12:N$286,$X632),NA)</f>
        <v>N/A</v>
      </c>
      <c r="R632" s="265" cm="1">
        <f t="array" ref="R632">IFERROR(INDEX(Forecast_Capex_Input!O$12:O$286,$X632),0)</f>
        <v>0</v>
      </c>
      <c r="S632" s="172" cm="1">
        <f t="array" ref="S632">IFERROR(INDEX(Forecast_Capex_Input!P$12:P$286,$X632),0)</f>
        <v>0</v>
      </c>
      <c r="T632" s="199" t="str" cm="1">
        <f t="array" aca="1" ref="T632" ca="1">IFERROR(INDEX(General!$K$84:$K$103,$AA632),NA)</f>
        <v>N/A</v>
      </c>
      <c r="U632" s="188" cm="1">
        <f t="array" aca="1" ref="U632" ca="1">IFERROR(
IF($F632=General!$E$25,INDEX(Forecast_Capex_Input!S$12:S$286,$X632),
INDEX(Forecast_Capex_Input!T$12:T$286,$X632)),0)</f>
        <v>0</v>
      </c>
      <c r="V632" s="222" t="b">
        <f>IFERROR(INDEX(Overheads!$T$19:$T$26,MATCH($I632,Overheads!$E$19:$E$26,0)),FALSE)</f>
        <v>0</v>
      </c>
      <c r="W632" s="165"/>
      <c r="X632" s="174" t="str">
        <f>IFERROR(
IF(MATCH($C632,Forecast_Capex_Input!$CI$12:$CI$286,1)+1&gt;MAX(Forecast_Capex_Input!$C$12:$C$286),NA,
MATCH($C632,Forecast_Capex_Input!$CI$12:$CI$286,1)+1),1)</f>
        <v>N/A</v>
      </c>
      <c r="Y632" s="174" t="str" cm="1">
        <f t="array" aca="1" ref="Y632" ca="1">IFERROR(
IF(X631&lt;&gt;X632,1,
IF(COUNTIF(OFFSET(Y631,0,0,-INDEX(Forecast_Capex_Input!$CG$12:$CG$286,$X632)),Y631)=INDEX(Forecast_Capex_Input!$CG$12:$CG$286,$X632),Y631+1,Y631)),NA)</f>
        <v>N/A</v>
      </c>
      <c r="Z632" s="174" t="str" cm="1">
        <f t="array" ref="Z632">IFERROR($C632-IF($X632=1,1,INDEX(Forecast_Capex_Input!$CI$12:$CI$286,$X632-1))+1,NA)</f>
        <v>N/A</v>
      </c>
      <c r="AA632" s="174" t="str" cm="1">
        <f t="array" aca="1" ref="AA632" ca="1">IFERROR(IF(Y632=1,
INDEX(Forecast_Capex_Input!$AI$10:$BB$10,SMALL(IF(INDEX(Forecast_Capex_Input!$AI$12:$BB$286,$X632,0)&gt;0,COLUMN(Forecast_Capex_Input!$AI$10:$BB$10)-COLUMN(Forecast_Capex_Input!$AI$12)+1),ROWS(OFFSET(AA631,0,0,-$Z632)))),
OFFSET(AA631,-INDEX(Forecast_Capex_Input!$CG$12:$CG$286,$X632)+1,0)),NA)</f>
        <v>N/A</v>
      </c>
      <c r="AB632" s="174" t="str">
        <f t="shared" ca="1" si="405"/>
        <v>N/A</v>
      </c>
      <c r="AC632" s="222" t="b">
        <f t="shared" si="437"/>
        <v>0</v>
      </c>
      <c r="AD632" s="220" t="b">
        <v>0</v>
      </c>
      <c r="AE632" s="222" t="b">
        <f t="shared" si="406"/>
        <v>1</v>
      </c>
      <c r="AF632" s="165"/>
      <c r="AG632" s="215">
        <v>0</v>
      </c>
      <c r="AH632" s="215">
        <v>0</v>
      </c>
      <c r="AI632" s="215">
        <v>0</v>
      </c>
      <c r="AJ632" s="215">
        <v>0</v>
      </c>
      <c r="AK632" s="215">
        <v>0</v>
      </c>
      <c r="AL632" s="155">
        <v>0</v>
      </c>
      <c r="AM632" s="165"/>
      <c r="AN632" s="215" cm="1">
        <f t="array" aca="1" ref="AN632" ca="1">IFERROR(INDEX(General!O$33:O$34,$AB632)
*AG632,0)</f>
        <v>0</v>
      </c>
      <c r="AO632" s="215" cm="1">
        <f t="array" aca="1" ref="AO632" ca="1">IFERROR(INDEX(General!P$33:P$34,$AB632)
*AH632,0)</f>
        <v>0</v>
      </c>
      <c r="AP632" s="215" cm="1">
        <f t="array" aca="1" ref="AP632" ca="1">IFERROR(INDEX(General!Q$33:Q$34,$AB632)
*AI632,0)</f>
        <v>0</v>
      </c>
      <c r="AQ632" s="215" cm="1">
        <f t="array" aca="1" ref="AQ632" ca="1">IFERROR(INDEX(General!R$33:R$34,$AB632)
*AJ632,0)</f>
        <v>0</v>
      </c>
      <c r="AR632" s="215" cm="1">
        <f t="array" aca="1" ref="AR632" ca="1">IFERROR(INDEX(General!S$33:S$34,$AB632)
*AK632,0)</f>
        <v>0</v>
      </c>
      <c r="AS632" s="155">
        <f t="shared" ca="1" si="438"/>
        <v>0</v>
      </c>
      <c r="AT632" s="165"/>
      <c r="AU632" s="215">
        <f ca="1">IF($AE632=FALSE,AN632*Overheads!$R$24*$V632,
IFERROR(Overheads!$O$49*$V632*AN632,0)
+IFERROR(Overheads!Q$59*$V632*(AN632/Overheads!Q$68),0))</f>
        <v>0</v>
      </c>
      <c r="AV632" s="215">
        <f ca="1">IF($AE632=FALSE,AO632*Overheads!$R$24*$V632,
IFERROR(Overheads!$O$49*$V632*AO632,0)
+IFERROR(Overheads!R$59*$V632*(AO632/Overheads!R$68),0))</f>
        <v>0</v>
      </c>
      <c r="AW632" s="215">
        <f ca="1">IF($AE632=FALSE,AP632*Overheads!$R$24*$V632,
IFERROR(Overheads!$O$49*$V632*AP632,0)
+IFERROR(Overheads!S$59*$V632*(AP632/Overheads!S$68),0))</f>
        <v>0</v>
      </c>
      <c r="AX632" s="215">
        <f ca="1">IF($AE632=FALSE,AQ632*Overheads!$R$24*$V632,
IFERROR(Overheads!$O$49*$V632*AQ632,0)
+IFERROR(Overheads!T$59*$V632*(AQ632/Overheads!T$68),0))</f>
        <v>0</v>
      </c>
      <c r="AY632" s="215">
        <f ca="1">IF($AE632=FALSE,AR632*Overheads!$R$24*$V632,
IFERROR(Overheads!$O$49*$V632*AR632,0)
+IFERROR(Overheads!U$59*$V632*(AR632/Overheads!U$68),0))</f>
        <v>0</v>
      </c>
      <c r="AZ632" s="155">
        <f t="shared" ca="1" si="439"/>
        <v>0</v>
      </c>
      <c r="BA632" s="165"/>
      <c r="BB632" s="215">
        <f ca="1">IF($AE632=FALSE,AN632*Overheads!$S$25,
IFERROR(Overheads!$O$50*AN632,0)
+IFERROR(Overheads!Q$60*(AN632/Overheads!Q$66),0))</f>
        <v>0</v>
      </c>
      <c r="BC632" s="215">
        <f ca="1">IF($AE632=FALSE,AO632*Overheads!$S$25,
IFERROR(Overheads!$O$50*AO632,0)
+IFERROR(Overheads!R$60*(AO632/Overheads!R$66),0))</f>
        <v>0</v>
      </c>
      <c r="BD632" s="215">
        <f ca="1">IF($AE632=FALSE,AP632*Overheads!$S$25,
IFERROR(Overheads!$O$50*AP632,0)
+IFERROR(Overheads!S$60*(AP632/Overheads!S$66),0))</f>
        <v>0</v>
      </c>
      <c r="BE632" s="215">
        <f ca="1">IF($AE632=FALSE,AQ632*Overheads!$S$25,
IFERROR(Overheads!$O$50*AQ632,0)
+IFERROR(Overheads!T$60*(AQ632/Overheads!T$66),0))</f>
        <v>0</v>
      </c>
      <c r="BF632" s="215">
        <f ca="1">IF($AE632=FALSE,AR632*Overheads!$S$25,
IFERROR(Overheads!$O$50*AR632,0)
+IFERROR(Overheads!U$60*(AR632/Overheads!U$66),0))</f>
        <v>0</v>
      </c>
      <c r="BG632" s="155">
        <f t="shared" ca="1" si="440"/>
        <v>0</v>
      </c>
      <c r="BH632" s="165"/>
      <c r="BI632" s="215">
        <f t="shared" ca="1" si="441"/>
        <v>0</v>
      </c>
      <c r="BJ632" s="215">
        <f t="shared" ca="1" si="407"/>
        <v>0</v>
      </c>
      <c r="BK632" s="215">
        <f t="shared" ca="1" si="408"/>
        <v>0</v>
      </c>
      <c r="BL632" s="215">
        <f t="shared" ca="1" si="409"/>
        <v>0</v>
      </c>
      <c r="BM632" s="215">
        <f t="shared" ca="1" si="410"/>
        <v>0</v>
      </c>
      <c r="BN632" s="155">
        <f t="shared" ca="1" si="442"/>
        <v>0</v>
      </c>
      <c r="BO632" s="165"/>
      <c r="BP632" s="187" cm="1">
        <f t="array" ref="BP632">IFERROR(IF($X632=$X631,BP631,INDEX(Forecast_Capex_Input!AC$12:AC$286,$X632)),0)</f>
        <v>0</v>
      </c>
      <c r="BQ632" s="187" cm="1">
        <f t="array" ref="BQ632">IFERROR(IF($X632=$X631,BQ631,INDEX(Forecast_Capex_Input!AD$12:AD$286,$X632)),0)</f>
        <v>0</v>
      </c>
      <c r="BR632" s="187" cm="1">
        <f t="array" ref="BR632">IFERROR(IF($X632=$X631,BR631,INDEX(Forecast_Capex_Input!AE$12:AE$286,$X632)),0)</f>
        <v>0</v>
      </c>
      <c r="BS632" s="187" cm="1">
        <f t="array" ref="BS632">IFERROR(IF($X632=$X631,BS631,INDEX(Forecast_Capex_Input!AF$12:AF$286,$X632)),0)</f>
        <v>0</v>
      </c>
      <c r="BT632" s="187" cm="1">
        <f t="array" ref="BT632">IFERROR(IF($X632=$X631,BT631,INDEX(Forecast_Capex_Input!AG$12:AG$286,$X632)),0)</f>
        <v>0</v>
      </c>
      <c r="BU632" s="165"/>
      <c r="BV632" s="215">
        <f t="shared" si="411"/>
        <v>0</v>
      </c>
      <c r="BW632" s="215">
        <f t="shared" si="412"/>
        <v>0</v>
      </c>
      <c r="BX632" s="215">
        <f t="shared" si="413"/>
        <v>0</v>
      </c>
      <c r="BY632" s="215">
        <f t="shared" si="414"/>
        <v>0</v>
      </c>
      <c r="BZ632" s="215">
        <f t="shared" si="415"/>
        <v>0</v>
      </c>
      <c r="CA632" s="155">
        <f t="shared" si="443"/>
        <v>0</v>
      </c>
      <c r="CB632" s="165"/>
      <c r="CC632" s="215">
        <f t="shared" si="416"/>
        <v>0</v>
      </c>
      <c r="CD632" s="215">
        <f t="shared" si="417"/>
        <v>0</v>
      </c>
      <c r="CE632" s="215">
        <f t="shared" si="418"/>
        <v>0</v>
      </c>
      <c r="CF632" s="215">
        <f t="shared" si="419"/>
        <v>0</v>
      </c>
      <c r="CG632" s="215">
        <f t="shared" si="420"/>
        <v>0</v>
      </c>
      <c r="CH632" s="155">
        <f t="shared" si="444"/>
        <v>0</v>
      </c>
      <c r="CI632" s="165"/>
      <c r="CJ632" s="215">
        <f t="shared" si="421"/>
        <v>0</v>
      </c>
      <c r="CK632" s="215">
        <f t="shared" si="422"/>
        <v>0</v>
      </c>
      <c r="CL632" s="215">
        <f t="shared" si="423"/>
        <v>0</v>
      </c>
      <c r="CM632" s="215">
        <f t="shared" si="424"/>
        <v>0</v>
      </c>
      <c r="CN632" s="215">
        <f t="shared" si="425"/>
        <v>0</v>
      </c>
      <c r="CO632" s="155">
        <f t="shared" si="445"/>
        <v>0</v>
      </c>
      <c r="CP632" s="165"/>
      <c r="CQ632" s="223">
        <f t="shared" si="426"/>
        <v>0</v>
      </c>
      <c r="CR632" s="223">
        <f t="shared" si="427"/>
        <v>0</v>
      </c>
      <c r="CS632" s="223">
        <f t="shared" si="428"/>
        <v>0</v>
      </c>
      <c r="CT632" s="223">
        <f t="shared" si="429"/>
        <v>0</v>
      </c>
      <c r="CU632" s="223">
        <f t="shared" si="430"/>
        <v>0</v>
      </c>
      <c r="CV632" s="155">
        <f t="shared" si="446"/>
        <v>0</v>
      </c>
      <c r="CW632" s="165"/>
      <c r="CX632" s="215">
        <f t="shared" si="447"/>
        <v>0</v>
      </c>
      <c r="CY632" s="215">
        <f t="shared" si="431"/>
        <v>0</v>
      </c>
      <c r="CZ632" s="215">
        <f t="shared" si="432"/>
        <v>0</v>
      </c>
      <c r="DA632" s="215">
        <f t="shared" si="433"/>
        <v>0</v>
      </c>
      <c r="DB632" s="215">
        <f t="shared" si="434"/>
        <v>0</v>
      </c>
      <c r="DC632" s="155">
        <f t="shared" si="448"/>
        <v>0</v>
      </c>
      <c r="DD632" s="165"/>
      <c r="DE632" s="188" t="b" cm="1">
        <f t="array" aca="1" ref="DE632" ca="1">OR($G632=Forecast_Capex_Input!$BF$8:$BF$10)</f>
        <v>0</v>
      </c>
      <c r="DF632" s="188" cm="1">
        <f t="array" aca="1" ref="DF632" ca="1">IFERROR(INDEX(Forecast_Capex_Input!BG$12:BG$286,$X632)
*(INDEX(Forecast_Capex_Input!$H$12:$H$286,$X632)=Repex),0)
*$DE632</f>
        <v>0</v>
      </c>
      <c r="DG632" s="188" cm="1">
        <f t="array" aca="1" ref="DG632" ca="1">IFERROR(INDEX(Forecast_Capex_Input!BH$12:BH$286,$X632)
*(INDEX(Forecast_Capex_Input!$H$12:$H$286,$X632)=Repex),0)
*$DE632</f>
        <v>0</v>
      </c>
      <c r="DH632" s="188" cm="1">
        <f t="array" aca="1" ref="DH632" ca="1">IFERROR(INDEX(Forecast_Capex_Input!BI$12:BI$286,$X632)
*(INDEX(Forecast_Capex_Input!$H$12:$H$286,$X632)=Repex),0)
*$DE632</f>
        <v>0</v>
      </c>
      <c r="DI632" s="188" cm="1">
        <f t="array" aca="1" ref="DI632" ca="1">IFERROR(INDEX(Forecast_Capex_Input!BJ$12:BJ$286,$X632)
*(INDEX(Forecast_Capex_Input!$H$12:$H$286,$X632)=Repex),0)
*$DE632</f>
        <v>0</v>
      </c>
      <c r="DJ632" s="188" cm="1">
        <f t="array" aca="1" ref="DJ632" ca="1">IFERROR(INDEX(Forecast_Capex_Input!BK$12:BK$286,$X632)
*(INDEX(Forecast_Capex_Input!$H$12:$H$286,$X632)=Repex),0)
*$DE632</f>
        <v>0</v>
      </c>
      <c r="DK632" s="188" cm="1">
        <f t="array" aca="1" ref="DK632" ca="1">IFERROR(INDEX(Forecast_Capex_Input!BL$12:BL$286,$X632)
*(INDEX(Forecast_Capex_Input!$H$12:$H$286,$X632)=Repex),0)
*$DE632</f>
        <v>0</v>
      </c>
      <c r="DL632" s="165"/>
      <c r="DM632" s="188" t="b" cm="1">
        <f t="array" aca="1" ref="DM632" ca="1">OR($G632=Forecast_Capex_Input!$BN$8:$BN$9)</f>
        <v>0</v>
      </c>
      <c r="DN632" s="188" cm="1">
        <f t="array" aca="1" ref="DN632" ca="1">IFERROR(INDEX(Forecast_Capex_Input!BO$12:BO$286,$X632)
*(INDEX(Forecast_Capex_Input!$H$12:$H$286,$X632)=Repex),0)
*$DM632</f>
        <v>0</v>
      </c>
      <c r="DO632" s="188" cm="1">
        <f t="array" aca="1" ref="DO632" ca="1">IFERROR(INDEX(Forecast_Capex_Input!BP$12:BP$286,$X632)
*(INDEX(Forecast_Capex_Input!$H$12:$H$286,$X632)=Repex),0)
*$DM632</f>
        <v>0</v>
      </c>
      <c r="DP632" s="188" cm="1">
        <f t="array" aca="1" ref="DP632" ca="1">IFERROR(INDEX(Forecast_Capex_Input!BQ$12:BQ$286,$X632)
*(INDEX(Forecast_Capex_Input!$H$12:$H$286,$X632)=Repex),0)
*$DM632</f>
        <v>0</v>
      </c>
      <c r="DQ632" s="188" cm="1">
        <f t="array" aca="1" ref="DQ632" ca="1">IFERROR(INDEX(Forecast_Capex_Input!BR$12:BR$286,$X632)
*(INDEX(Forecast_Capex_Input!$H$12:$H$286,$X632)=Repex),0)
*$DM632</f>
        <v>0</v>
      </c>
      <c r="DR632" s="188" cm="1">
        <f t="array" aca="1" ref="DR632" ca="1">IFERROR(INDEX(Forecast_Capex_Input!BS$12:BS$286,$X632)
*(INDEX(Forecast_Capex_Input!$H$12:$H$286,$X632)=Repex),0)
*$DM632</f>
        <v>0</v>
      </c>
      <c r="DS632" s="165"/>
      <c r="DT632" s="188" t="b" cm="1">
        <f t="array" aca="1" ref="DT632" ca="1">OR($G632=Forecast_Capex_Input!$BU$8:$BU$10)</f>
        <v>0</v>
      </c>
      <c r="DU632" s="188" cm="1">
        <f t="array" aca="1" ref="DU632" ca="1">IFERROR(INDEX(Forecast_Capex_Input!BV$12:BV$286,$X632)
*(INDEX(Forecast_Capex_Input!$H$12:$H$286,$X632)=Repex),0)
*$DT632</f>
        <v>0</v>
      </c>
      <c r="DV632" s="188" cm="1">
        <f t="array" aca="1" ref="DV632" ca="1">IFERROR(INDEX(Forecast_Capex_Input!BW$12:BW$286,$X632)
*(INDEX(Forecast_Capex_Input!$H$12:$H$286,$X632)=Repex),0)
*$DT632</f>
        <v>0</v>
      </c>
      <c r="DW632" s="188" cm="1">
        <f t="array" aca="1" ref="DW632" ca="1">IFERROR(INDEX(Forecast_Capex_Input!BX$12:BX$286,$X632)
*(INDEX(Forecast_Capex_Input!$H$12:$H$286,$X632)=Repex),0)
*$DT632</f>
        <v>0</v>
      </c>
      <c r="DX632" s="188" cm="1">
        <f t="array" aca="1" ref="DX632" ca="1">IFERROR(INDEX(Forecast_Capex_Input!BY$12:BY$286,$X632)
*(INDEX(Forecast_Capex_Input!$H$12:$H$286,$X632)=Repex),0)
*$DT632</f>
        <v>0</v>
      </c>
      <c r="DY632" s="188" cm="1">
        <f t="array" aca="1" ref="DY632" ca="1">IFERROR(INDEX(Forecast_Capex_Input!BZ$12:BZ$286,$X632)
*(INDEX(Forecast_Capex_Input!$H$12:$H$286,$X632)=Repex),0)
*$DT632</f>
        <v>0</v>
      </c>
      <c r="DZ632" s="188" cm="1">
        <f t="array" aca="1" ref="DZ632" ca="1">IFERROR(INDEX(Forecast_Capex_Input!CA$12:CA$286,$X632)
*(INDEX(Forecast_Capex_Input!$H$12:$H$286,$X632)=Repex),0)
*$DT632</f>
        <v>0</v>
      </c>
      <c r="EA632" s="188" cm="1">
        <f t="array" aca="1" ref="EA632" ca="1">IFERROR(INDEX(Forecast_Capex_Input!CB$12:CB$286,$X632)
*(INDEX(Forecast_Capex_Input!$H$12:$H$286,$X632)=Repex),0)
*$DT632</f>
        <v>0</v>
      </c>
      <c r="EB632" s="188" cm="1">
        <f t="array" aca="1" ref="EB632" ca="1">IFERROR(INDEX(Forecast_Capex_Input!CC$12:CC$286,$X632)
*(INDEX(Forecast_Capex_Input!$H$12:$H$286,$X632)=Repex),0)
*$DT632</f>
        <v>0</v>
      </c>
      <c r="EC632" s="165"/>
      <c r="ED632" s="226" t="str">
        <f t="shared" si="435"/>
        <v>N/A</v>
      </c>
      <c r="EE632" s="174" t="s">
        <v>15</v>
      </c>
    </row>
    <row r="633" spans="3:135" x14ac:dyDescent="0.2">
      <c r="C633" s="174">
        <f t="shared" si="436"/>
        <v>623</v>
      </c>
      <c r="D633" s="167" t="str" cm="1">
        <f t="array" ref="D633">IFERROR(INDEX(Forecast_Capex_Input!$D$12:$D$286,$X633),NA)</f>
        <v>N/A</v>
      </c>
      <c r="E633" s="172" t="str" cm="1">
        <f t="array" ref="E633">IF($X633=NA,NA,INDEX(Forecast_Capex_Input!$E$12:$E$286,$X633))</f>
        <v>N/A</v>
      </c>
      <c r="F633" s="167" t="str" cm="1">
        <f t="array" aca="1" ref="F633" ca="1">IFERROR(INDEX(General!$E$25:$E$26,$Y633),NA)</f>
        <v>N/A</v>
      </c>
      <c r="G633" s="167" t="str" cm="1">
        <f t="array" aca="1" ref="G633" ca="1">IFERROR(INDEX(Forecast_Capex_Input!$AI$11:$BB$11,$AA633),NA)</f>
        <v>N/A</v>
      </c>
      <c r="H633" s="189" t="str" cm="1">
        <f t="array" aca="1" ref="H633" ca="1">IFERROR(INDEX(Forecast_Capex_Input!$AI$12:$BB$286,$X633,$AA633),NA)</f>
        <v>N/A</v>
      </c>
      <c r="I633" s="199" t="str" cm="1">
        <f t="array" ref="I633">IFERROR(INDEX(Forecast_Capex_Input!$F$12:$F$286,$X633),NA)</f>
        <v>N/A</v>
      </c>
      <c r="J633" s="199" t="str" cm="1">
        <f t="array" ref="J633">IFERROR(INDEX(Forecast_Capex_Input!G$12:G$286,$X633),NA)</f>
        <v>N/A</v>
      </c>
      <c r="K633" s="199" t="str" cm="1">
        <f t="array" ref="K633">IFERROR(INDEX(Forecast_Capex_Input!H$12:H$286,$X633),NA)</f>
        <v>N/A</v>
      </c>
      <c r="L633" s="199" t="str" cm="1">
        <f t="array" ref="L633">IFERROR(INDEX(Forecast_Capex_Input!I$12:I$286,$X633),NA)</f>
        <v>N/A</v>
      </c>
      <c r="M633" s="199" t="str" cm="1">
        <f t="array" ref="M633">IFERROR(INDEX(Forecast_Capex_Input!J$12:J$286,$X633),NA)</f>
        <v>N/A</v>
      </c>
      <c r="N633" s="199" t="str" cm="1">
        <f t="array" ref="N633">IFERROR(INDEX(Forecast_Capex_Input!K$12:K$286,$X633),NA)</f>
        <v>N/A</v>
      </c>
      <c r="O633" s="199" t="str" cm="1">
        <f t="array" ref="O633">IFERROR(INDEX(Forecast_Capex_Input!L$12:L$286,$X633),NA)</f>
        <v>N/A</v>
      </c>
      <c r="P633" s="199" t="str" cm="1">
        <f t="array" ref="P633">IFERROR(INDEX(Forecast_Capex_Input!M$12:M$286,$X633),NA)</f>
        <v>N/A</v>
      </c>
      <c r="Q633" s="172" t="str" cm="1">
        <f t="array" ref="Q633">IFERROR(INDEX(Forecast_Capex_Input!N$12:N$286,$X633),NA)</f>
        <v>N/A</v>
      </c>
      <c r="R633" s="265" cm="1">
        <f t="array" ref="R633">IFERROR(INDEX(Forecast_Capex_Input!O$12:O$286,$X633),0)</f>
        <v>0</v>
      </c>
      <c r="S633" s="172" cm="1">
        <f t="array" ref="S633">IFERROR(INDEX(Forecast_Capex_Input!P$12:P$286,$X633),0)</f>
        <v>0</v>
      </c>
      <c r="T633" s="199" t="str" cm="1">
        <f t="array" aca="1" ref="T633" ca="1">IFERROR(INDEX(General!$K$84:$K$103,$AA633),NA)</f>
        <v>N/A</v>
      </c>
      <c r="U633" s="188" cm="1">
        <f t="array" aca="1" ref="U633" ca="1">IFERROR(
IF($F633=General!$E$25,INDEX(Forecast_Capex_Input!S$12:S$286,$X633),
INDEX(Forecast_Capex_Input!T$12:T$286,$X633)),0)</f>
        <v>0</v>
      </c>
      <c r="V633" s="222" t="b">
        <f>IFERROR(INDEX(Overheads!$T$19:$T$26,MATCH($I633,Overheads!$E$19:$E$26,0)),FALSE)</f>
        <v>0</v>
      </c>
      <c r="W633" s="165"/>
      <c r="X633" s="174" t="str">
        <f>IFERROR(
IF(MATCH($C633,Forecast_Capex_Input!$CI$12:$CI$286,1)+1&gt;MAX(Forecast_Capex_Input!$C$12:$C$286),NA,
MATCH($C633,Forecast_Capex_Input!$CI$12:$CI$286,1)+1),1)</f>
        <v>N/A</v>
      </c>
      <c r="Y633" s="174" t="str" cm="1">
        <f t="array" aca="1" ref="Y633" ca="1">IFERROR(
IF(X632&lt;&gt;X633,1,
IF(COUNTIF(OFFSET(Y632,0,0,-INDEX(Forecast_Capex_Input!$CG$12:$CG$286,$X633)),Y632)=INDEX(Forecast_Capex_Input!$CG$12:$CG$286,$X633),Y632+1,Y632)),NA)</f>
        <v>N/A</v>
      </c>
      <c r="Z633" s="174" t="str" cm="1">
        <f t="array" ref="Z633">IFERROR($C633-IF($X633=1,1,INDEX(Forecast_Capex_Input!$CI$12:$CI$286,$X633-1))+1,NA)</f>
        <v>N/A</v>
      </c>
      <c r="AA633" s="174" t="str" cm="1">
        <f t="array" aca="1" ref="AA633" ca="1">IFERROR(IF(Y633=1,
INDEX(Forecast_Capex_Input!$AI$10:$BB$10,SMALL(IF(INDEX(Forecast_Capex_Input!$AI$12:$BB$286,$X633,0)&gt;0,COLUMN(Forecast_Capex_Input!$AI$10:$BB$10)-COLUMN(Forecast_Capex_Input!$AI$12)+1),ROWS(OFFSET(AA632,0,0,-$Z633)))),
OFFSET(AA632,-INDEX(Forecast_Capex_Input!$CG$12:$CG$286,$X633)+1,0)),NA)</f>
        <v>N/A</v>
      </c>
      <c r="AB633" s="174" t="str">
        <f t="shared" ca="1" si="405"/>
        <v>N/A</v>
      </c>
      <c r="AC633" s="222" t="b">
        <f t="shared" si="437"/>
        <v>0</v>
      </c>
      <c r="AD633" s="220" t="b">
        <v>0</v>
      </c>
      <c r="AE633" s="222" t="b">
        <f t="shared" si="406"/>
        <v>1</v>
      </c>
      <c r="AF633" s="165"/>
      <c r="AG633" s="215">
        <v>0</v>
      </c>
      <c r="AH633" s="215">
        <v>0</v>
      </c>
      <c r="AI633" s="215">
        <v>0</v>
      </c>
      <c r="AJ633" s="215">
        <v>0</v>
      </c>
      <c r="AK633" s="215">
        <v>0</v>
      </c>
      <c r="AL633" s="155">
        <v>0</v>
      </c>
      <c r="AM633" s="165"/>
      <c r="AN633" s="215" cm="1">
        <f t="array" aca="1" ref="AN633" ca="1">IFERROR(INDEX(General!O$33:O$34,$AB633)
*AG633,0)</f>
        <v>0</v>
      </c>
      <c r="AO633" s="215" cm="1">
        <f t="array" aca="1" ref="AO633" ca="1">IFERROR(INDEX(General!P$33:P$34,$AB633)
*AH633,0)</f>
        <v>0</v>
      </c>
      <c r="AP633" s="215" cm="1">
        <f t="array" aca="1" ref="AP633" ca="1">IFERROR(INDEX(General!Q$33:Q$34,$AB633)
*AI633,0)</f>
        <v>0</v>
      </c>
      <c r="AQ633" s="215" cm="1">
        <f t="array" aca="1" ref="AQ633" ca="1">IFERROR(INDEX(General!R$33:R$34,$AB633)
*AJ633,0)</f>
        <v>0</v>
      </c>
      <c r="AR633" s="215" cm="1">
        <f t="array" aca="1" ref="AR633" ca="1">IFERROR(INDEX(General!S$33:S$34,$AB633)
*AK633,0)</f>
        <v>0</v>
      </c>
      <c r="AS633" s="155">
        <f t="shared" ca="1" si="438"/>
        <v>0</v>
      </c>
      <c r="AT633" s="165"/>
      <c r="AU633" s="215">
        <f ca="1">IF($AE633=FALSE,AN633*Overheads!$R$24*$V633,
IFERROR(Overheads!$O$49*$V633*AN633,0)
+IFERROR(Overheads!Q$59*$V633*(AN633/Overheads!Q$68),0))</f>
        <v>0</v>
      </c>
      <c r="AV633" s="215">
        <f ca="1">IF($AE633=FALSE,AO633*Overheads!$R$24*$V633,
IFERROR(Overheads!$O$49*$V633*AO633,0)
+IFERROR(Overheads!R$59*$V633*(AO633/Overheads!R$68),0))</f>
        <v>0</v>
      </c>
      <c r="AW633" s="215">
        <f ca="1">IF($AE633=FALSE,AP633*Overheads!$R$24*$V633,
IFERROR(Overheads!$O$49*$V633*AP633,0)
+IFERROR(Overheads!S$59*$V633*(AP633/Overheads!S$68),0))</f>
        <v>0</v>
      </c>
      <c r="AX633" s="215">
        <f ca="1">IF($AE633=FALSE,AQ633*Overheads!$R$24*$V633,
IFERROR(Overheads!$O$49*$V633*AQ633,0)
+IFERROR(Overheads!T$59*$V633*(AQ633/Overheads!T$68),0))</f>
        <v>0</v>
      </c>
      <c r="AY633" s="215">
        <f ca="1">IF($AE633=FALSE,AR633*Overheads!$R$24*$V633,
IFERROR(Overheads!$O$49*$V633*AR633,0)
+IFERROR(Overheads!U$59*$V633*(AR633/Overheads!U$68),0))</f>
        <v>0</v>
      </c>
      <c r="AZ633" s="155">
        <f t="shared" ca="1" si="439"/>
        <v>0</v>
      </c>
      <c r="BA633" s="165"/>
      <c r="BB633" s="215">
        <f ca="1">IF($AE633=FALSE,AN633*Overheads!$S$25,
IFERROR(Overheads!$O$50*AN633,0)
+IFERROR(Overheads!Q$60*(AN633/Overheads!Q$66),0))</f>
        <v>0</v>
      </c>
      <c r="BC633" s="215">
        <f ca="1">IF($AE633=FALSE,AO633*Overheads!$S$25,
IFERROR(Overheads!$O$50*AO633,0)
+IFERROR(Overheads!R$60*(AO633/Overheads!R$66),0))</f>
        <v>0</v>
      </c>
      <c r="BD633" s="215">
        <f ca="1">IF($AE633=FALSE,AP633*Overheads!$S$25,
IFERROR(Overheads!$O$50*AP633,0)
+IFERROR(Overheads!S$60*(AP633/Overheads!S$66),0))</f>
        <v>0</v>
      </c>
      <c r="BE633" s="215">
        <f ca="1">IF($AE633=FALSE,AQ633*Overheads!$S$25,
IFERROR(Overheads!$O$50*AQ633,0)
+IFERROR(Overheads!T$60*(AQ633/Overheads!T$66),0))</f>
        <v>0</v>
      </c>
      <c r="BF633" s="215">
        <f ca="1">IF($AE633=FALSE,AR633*Overheads!$S$25,
IFERROR(Overheads!$O$50*AR633,0)
+IFERROR(Overheads!U$60*(AR633/Overheads!U$66),0))</f>
        <v>0</v>
      </c>
      <c r="BG633" s="155">
        <f t="shared" ca="1" si="440"/>
        <v>0</v>
      </c>
      <c r="BH633" s="165"/>
      <c r="BI633" s="215">
        <f t="shared" ca="1" si="441"/>
        <v>0</v>
      </c>
      <c r="BJ633" s="215">
        <f t="shared" ca="1" si="407"/>
        <v>0</v>
      </c>
      <c r="BK633" s="215">
        <f t="shared" ca="1" si="408"/>
        <v>0</v>
      </c>
      <c r="BL633" s="215">
        <f t="shared" ca="1" si="409"/>
        <v>0</v>
      </c>
      <c r="BM633" s="215">
        <f t="shared" ca="1" si="410"/>
        <v>0</v>
      </c>
      <c r="BN633" s="155">
        <f t="shared" ca="1" si="442"/>
        <v>0</v>
      </c>
      <c r="BO633" s="165"/>
      <c r="BP633" s="187" cm="1">
        <f t="array" ref="BP633">IFERROR(IF($X633=$X632,BP632,INDEX(Forecast_Capex_Input!AC$12:AC$286,$X633)),0)</f>
        <v>0</v>
      </c>
      <c r="BQ633" s="187" cm="1">
        <f t="array" ref="BQ633">IFERROR(IF($X633=$X632,BQ632,INDEX(Forecast_Capex_Input!AD$12:AD$286,$X633)),0)</f>
        <v>0</v>
      </c>
      <c r="BR633" s="187" cm="1">
        <f t="array" ref="BR633">IFERROR(IF($X633=$X632,BR632,INDEX(Forecast_Capex_Input!AE$12:AE$286,$X633)),0)</f>
        <v>0</v>
      </c>
      <c r="BS633" s="187" cm="1">
        <f t="array" ref="BS633">IFERROR(IF($X633=$X632,BS632,INDEX(Forecast_Capex_Input!AF$12:AF$286,$X633)),0)</f>
        <v>0</v>
      </c>
      <c r="BT633" s="187" cm="1">
        <f t="array" ref="BT633">IFERROR(IF($X633=$X632,BT632,INDEX(Forecast_Capex_Input!AG$12:AG$286,$X633)),0)</f>
        <v>0</v>
      </c>
      <c r="BU633" s="165"/>
      <c r="BV633" s="215">
        <f t="shared" si="411"/>
        <v>0</v>
      </c>
      <c r="BW633" s="215">
        <f t="shared" si="412"/>
        <v>0</v>
      </c>
      <c r="BX633" s="215">
        <f t="shared" si="413"/>
        <v>0</v>
      </c>
      <c r="BY633" s="215">
        <f t="shared" si="414"/>
        <v>0</v>
      </c>
      <c r="BZ633" s="215">
        <f t="shared" si="415"/>
        <v>0</v>
      </c>
      <c r="CA633" s="155">
        <f t="shared" si="443"/>
        <v>0</v>
      </c>
      <c r="CB633" s="165"/>
      <c r="CC633" s="215">
        <f t="shared" si="416"/>
        <v>0</v>
      </c>
      <c r="CD633" s="215">
        <f t="shared" si="417"/>
        <v>0</v>
      </c>
      <c r="CE633" s="215">
        <f t="shared" si="418"/>
        <v>0</v>
      </c>
      <c r="CF633" s="215">
        <f t="shared" si="419"/>
        <v>0</v>
      </c>
      <c r="CG633" s="215">
        <f t="shared" si="420"/>
        <v>0</v>
      </c>
      <c r="CH633" s="155">
        <f t="shared" si="444"/>
        <v>0</v>
      </c>
      <c r="CI633" s="165"/>
      <c r="CJ633" s="215">
        <f t="shared" si="421"/>
        <v>0</v>
      </c>
      <c r="CK633" s="215">
        <f t="shared" si="422"/>
        <v>0</v>
      </c>
      <c r="CL633" s="215">
        <f t="shared" si="423"/>
        <v>0</v>
      </c>
      <c r="CM633" s="215">
        <f t="shared" si="424"/>
        <v>0</v>
      </c>
      <c r="CN633" s="215">
        <f t="shared" si="425"/>
        <v>0</v>
      </c>
      <c r="CO633" s="155">
        <f t="shared" si="445"/>
        <v>0</v>
      </c>
      <c r="CP633" s="165"/>
      <c r="CQ633" s="223">
        <f t="shared" si="426"/>
        <v>0</v>
      </c>
      <c r="CR633" s="223">
        <f t="shared" si="427"/>
        <v>0</v>
      </c>
      <c r="CS633" s="223">
        <f t="shared" si="428"/>
        <v>0</v>
      </c>
      <c r="CT633" s="223">
        <f t="shared" si="429"/>
        <v>0</v>
      </c>
      <c r="CU633" s="223">
        <f t="shared" si="430"/>
        <v>0</v>
      </c>
      <c r="CV633" s="155">
        <f t="shared" si="446"/>
        <v>0</v>
      </c>
      <c r="CW633" s="165"/>
      <c r="CX633" s="215">
        <f t="shared" si="447"/>
        <v>0</v>
      </c>
      <c r="CY633" s="215">
        <f t="shared" si="431"/>
        <v>0</v>
      </c>
      <c r="CZ633" s="215">
        <f t="shared" si="432"/>
        <v>0</v>
      </c>
      <c r="DA633" s="215">
        <f t="shared" si="433"/>
        <v>0</v>
      </c>
      <c r="DB633" s="215">
        <f t="shared" si="434"/>
        <v>0</v>
      </c>
      <c r="DC633" s="155">
        <f t="shared" si="448"/>
        <v>0</v>
      </c>
      <c r="DD633" s="165"/>
      <c r="DE633" s="188" t="b" cm="1">
        <f t="array" aca="1" ref="DE633" ca="1">OR($G633=Forecast_Capex_Input!$BF$8:$BF$10)</f>
        <v>0</v>
      </c>
      <c r="DF633" s="188" cm="1">
        <f t="array" aca="1" ref="DF633" ca="1">IFERROR(INDEX(Forecast_Capex_Input!BG$12:BG$286,$X633)
*(INDEX(Forecast_Capex_Input!$H$12:$H$286,$X633)=Repex),0)
*$DE633</f>
        <v>0</v>
      </c>
      <c r="DG633" s="188" cm="1">
        <f t="array" aca="1" ref="DG633" ca="1">IFERROR(INDEX(Forecast_Capex_Input!BH$12:BH$286,$X633)
*(INDEX(Forecast_Capex_Input!$H$12:$H$286,$X633)=Repex),0)
*$DE633</f>
        <v>0</v>
      </c>
      <c r="DH633" s="188" cm="1">
        <f t="array" aca="1" ref="DH633" ca="1">IFERROR(INDEX(Forecast_Capex_Input!BI$12:BI$286,$X633)
*(INDEX(Forecast_Capex_Input!$H$12:$H$286,$X633)=Repex),0)
*$DE633</f>
        <v>0</v>
      </c>
      <c r="DI633" s="188" cm="1">
        <f t="array" aca="1" ref="DI633" ca="1">IFERROR(INDEX(Forecast_Capex_Input!BJ$12:BJ$286,$X633)
*(INDEX(Forecast_Capex_Input!$H$12:$H$286,$X633)=Repex),0)
*$DE633</f>
        <v>0</v>
      </c>
      <c r="DJ633" s="188" cm="1">
        <f t="array" aca="1" ref="DJ633" ca="1">IFERROR(INDEX(Forecast_Capex_Input!BK$12:BK$286,$X633)
*(INDEX(Forecast_Capex_Input!$H$12:$H$286,$X633)=Repex),0)
*$DE633</f>
        <v>0</v>
      </c>
      <c r="DK633" s="188" cm="1">
        <f t="array" aca="1" ref="DK633" ca="1">IFERROR(INDEX(Forecast_Capex_Input!BL$12:BL$286,$X633)
*(INDEX(Forecast_Capex_Input!$H$12:$H$286,$X633)=Repex),0)
*$DE633</f>
        <v>0</v>
      </c>
      <c r="DL633" s="165"/>
      <c r="DM633" s="188" t="b" cm="1">
        <f t="array" aca="1" ref="DM633" ca="1">OR($G633=Forecast_Capex_Input!$BN$8:$BN$9)</f>
        <v>0</v>
      </c>
      <c r="DN633" s="188" cm="1">
        <f t="array" aca="1" ref="DN633" ca="1">IFERROR(INDEX(Forecast_Capex_Input!BO$12:BO$286,$X633)
*(INDEX(Forecast_Capex_Input!$H$12:$H$286,$X633)=Repex),0)
*$DM633</f>
        <v>0</v>
      </c>
      <c r="DO633" s="188" cm="1">
        <f t="array" aca="1" ref="DO633" ca="1">IFERROR(INDEX(Forecast_Capex_Input!BP$12:BP$286,$X633)
*(INDEX(Forecast_Capex_Input!$H$12:$H$286,$X633)=Repex),0)
*$DM633</f>
        <v>0</v>
      </c>
      <c r="DP633" s="188" cm="1">
        <f t="array" aca="1" ref="DP633" ca="1">IFERROR(INDEX(Forecast_Capex_Input!BQ$12:BQ$286,$X633)
*(INDEX(Forecast_Capex_Input!$H$12:$H$286,$X633)=Repex),0)
*$DM633</f>
        <v>0</v>
      </c>
      <c r="DQ633" s="188" cm="1">
        <f t="array" aca="1" ref="DQ633" ca="1">IFERROR(INDEX(Forecast_Capex_Input!BR$12:BR$286,$X633)
*(INDEX(Forecast_Capex_Input!$H$12:$H$286,$X633)=Repex),0)
*$DM633</f>
        <v>0</v>
      </c>
      <c r="DR633" s="188" cm="1">
        <f t="array" aca="1" ref="DR633" ca="1">IFERROR(INDEX(Forecast_Capex_Input!BS$12:BS$286,$X633)
*(INDEX(Forecast_Capex_Input!$H$12:$H$286,$X633)=Repex),0)
*$DM633</f>
        <v>0</v>
      </c>
      <c r="DS633" s="165"/>
      <c r="DT633" s="188" t="b" cm="1">
        <f t="array" aca="1" ref="DT633" ca="1">OR($G633=Forecast_Capex_Input!$BU$8:$BU$10)</f>
        <v>0</v>
      </c>
      <c r="DU633" s="188" cm="1">
        <f t="array" aca="1" ref="DU633" ca="1">IFERROR(INDEX(Forecast_Capex_Input!BV$12:BV$286,$X633)
*(INDEX(Forecast_Capex_Input!$H$12:$H$286,$X633)=Repex),0)
*$DT633</f>
        <v>0</v>
      </c>
      <c r="DV633" s="188" cm="1">
        <f t="array" aca="1" ref="DV633" ca="1">IFERROR(INDEX(Forecast_Capex_Input!BW$12:BW$286,$X633)
*(INDEX(Forecast_Capex_Input!$H$12:$H$286,$X633)=Repex),0)
*$DT633</f>
        <v>0</v>
      </c>
      <c r="DW633" s="188" cm="1">
        <f t="array" aca="1" ref="DW633" ca="1">IFERROR(INDEX(Forecast_Capex_Input!BX$12:BX$286,$X633)
*(INDEX(Forecast_Capex_Input!$H$12:$H$286,$X633)=Repex),0)
*$DT633</f>
        <v>0</v>
      </c>
      <c r="DX633" s="188" cm="1">
        <f t="array" aca="1" ref="DX633" ca="1">IFERROR(INDEX(Forecast_Capex_Input!BY$12:BY$286,$X633)
*(INDEX(Forecast_Capex_Input!$H$12:$H$286,$X633)=Repex),0)
*$DT633</f>
        <v>0</v>
      </c>
      <c r="DY633" s="188" cm="1">
        <f t="array" aca="1" ref="DY633" ca="1">IFERROR(INDEX(Forecast_Capex_Input!BZ$12:BZ$286,$X633)
*(INDEX(Forecast_Capex_Input!$H$12:$H$286,$X633)=Repex),0)
*$DT633</f>
        <v>0</v>
      </c>
      <c r="DZ633" s="188" cm="1">
        <f t="array" aca="1" ref="DZ633" ca="1">IFERROR(INDEX(Forecast_Capex_Input!CA$12:CA$286,$X633)
*(INDEX(Forecast_Capex_Input!$H$12:$H$286,$X633)=Repex),0)
*$DT633</f>
        <v>0</v>
      </c>
      <c r="EA633" s="188" cm="1">
        <f t="array" aca="1" ref="EA633" ca="1">IFERROR(INDEX(Forecast_Capex_Input!CB$12:CB$286,$X633)
*(INDEX(Forecast_Capex_Input!$H$12:$H$286,$X633)=Repex),0)
*$DT633</f>
        <v>0</v>
      </c>
      <c r="EB633" s="188" cm="1">
        <f t="array" aca="1" ref="EB633" ca="1">IFERROR(INDEX(Forecast_Capex_Input!CC$12:CC$286,$X633)
*(INDEX(Forecast_Capex_Input!$H$12:$H$286,$X633)=Repex),0)
*$DT633</f>
        <v>0</v>
      </c>
      <c r="EC633" s="165"/>
      <c r="ED633" s="226" t="str">
        <f t="shared" si="435"/>
        <v>N/A</v>
      </c>
      <c r="EE633" s="174" t="s">
        <v>15</v>
      </c>
    </row>
    <row r="634" spans="3:135" x14ac:dyDescent="0.2">
      <c r="C634" s="174">
        <f t="shared" si="436"/>
        <v>624</v>
      </c>
      <c r="D634" s="167" t="str" cm="1">
        <f t="array" ref="D634">IFERROR(INDEX(Forecast_Capex_Input!$D$12:$D$286,$X634),NA)</f>
        <v>N/A</v>
      </c>
      <c r="E634" s="172" t="str" cm="1">
        <f t="array" ref="E634">IF($X634=NA,NA,INDEX(Forecast_Capex_Input!$E$12:$E$286,$X634))</f>
        <v>N/A</v>
      </c>
      <c r="F634" s="167" t="str" cm="1">
        <f t="array" aca="1" ref="F634" ca="1">IFERROR(INDEX(General!$E$25:$E$26,$Y634),NA)</f>
        <v>N/A</v>
      </c>
      <c r="G634" s="167" t="str" cm="1">
        <f t="array" aca="1" ref="G634" ca="1">IFERROR(INDEX(Forecast_Capex_Input!$AI$11:$BB$11,$AA634),NA)</f>
        <v>N/A</v>
      </c>
      <c r="H634" s="189" t="str" cm="1">
        <f t="array" aca="1" ref="H634" ca="1">IFERROR(INDEX(Forecast_Capex_Input!$AI$12:$BB$286,$X634,$AA634),NA)</f>
        <v>N/A</v>
      </c>
      <c r="I634" s="199" t="str" cm="1">
        <f t="array" ref="I634">IFERROR(INDEX(Forecast_Capex_Input!$F$12:$F$286,$X634),NA)</f>
        <v>N/A</v>
      </c>
      <c r="J634" s="199" t="str" cm="1">
        <f t="array" ref="J634">IFERROR(INDEX(Forecast_Capex_Input!G$12:G$286,$X634),NA)</f>
        <v>N/A</v>
      </c>
      <c r="K634" s="199" t="str" cm="1">
        <f t="array" ref="K634">IFERROR(INDEX(Forecast_Capex_Input!H$12:H$286,$X634),NA)</f>
        <v>N/A</v>
      </c>
      <c r="L634" s="199" t="str" cm="1">
        <f t="array" ref="L634">IFERROR(INDEX(Forecast_Capex_Input!I$12:I$286,$X634),NA)</f>
        <v>N/A</v>
      </c>
      <c r="M634" s="199" t="str" cm="1">
        <f t="array" ref="M634">IFERROR(INDEX(Forecast_Capex_Input!J$12:J$286,$X634),NA)</f>
        <v>N/A</v>
      </c>
      <c r="N634" s="199" t="str" cm="1">
        <f t="array" ref="N634">IFERROR(INDEX(Forecast_Capex_Input!K$12:K$286,$X634),NA)</f>
        <v>N/A</v>
      </c>
      <c r="O634" s="199" t="str" cm="1">
        <f t="array" ref="O634">IFERROR(INDEX(Forecast_Capex_Input!L$12:L$286,$X634),NA)</f>
        <v>N/A</v>
      </c>
      <c r="P634" s="199" t="str" cm="1">
        <f t="array" ref="P634">IFERROR(INDEX(Forecast_Capex_Input!M$12:M$286,$X634),NA)</f>
        <v>N/A</v>
      </c>
      <c r="Q634" s="172" t="str" cm="1">
        <f t="array" ref="Q634">IFERROR(INDEX(Forecast_Capex_Input!N$12:N$286,$X634),NA)</f>
        <v>N/A</v>
      </c>
      <c r="R634" s="265" cm="1">
        <f t="array" ref="R634">IFERROR(INDEX(Forecast_Capex_Input!O$12:O$286,$X634),0)</f>
        <v>0</v>
      </c>
      <c r="S634" s="172" cm="1">
        <f t="array" ref="S634">IFERROR(INDEX(Forecast_Capex_Input!P$12:P$286,$X634),0)</f>
        <v>0</v>
      </c>
      <c r="T634" s="199" t="str" cm="1">
        <f t="array" aca="1" ref="T634" ca="1">IFERROR(INDEX(General!$K$84:$K$103,$AA634),NA)</f>
        <v>N/A</v>
      </c>
      <c r="U634" s="188" cm="1">
        <f t="array" aca="1" ref="U634" ca="1">IFERROR(
IF($F634=General!$E$25,INDEX(Forecast_Capex_Input!S$12:S$286,$X634),
INDEX(Forecast_Capex_Input!T$12:T$286,$X634)),0)</f>
        <v>0</v>
      </c>
      <c r="V634" s="222" t="b">
        <f>IFERROR(INDEX(Overheads!$T$19:$T$26,MATCH($I634,Overheads!$E$19:$E$26,0)),FALSE)</f>
        <v>0</v>
      </c>
      <c r="W634" s="165"/>
      <c r="X634" s="174" t="str">
        <f>IFERROR(
IF(MATCH($C634,Forecast_Capex_Input!$CI$12:$CI$286,1)+1&gt;MAX(Forecast_Capex_Input!$C$12:$C$286),NA,
MATCH($C634,Forecast_Capex_Input!$CI$12:$CI$286,1)+1),1)</f>
        <v>N/A</v>
      </c>
      <c r="Y634" s="174" t="str" cm="1">
        <f t="array" aca="1" ref="Y634" ca="1">IFERROR(
IF(X633&lt;&gt;X634,1,
IF(COUNTIF(OFFSET(Y633,0,0,-INDEX(Forecast_Capex_Input!$CG$12:$CG$286,$X634)),Y633)=INDEX(Forecast_Capex_Input!$CG$12:$CG$286,$X634),Y633+1,Y633)),NA)</f>
        <v>N/A</v>
      </c>
      <c r="Z634" s="174" t="str" cm="1">
        <f t="array" ref="Z634">IFERROR($C634-IF($X634=1,1,INDEX(Forecast_Capex_Input!$CI$12:$CI$286,$X634-1))+1,NA)</f>
        <v>N/A</v>
      </c>
      <c r="AA634" s="174" t="str" cm="1">
        <f t="array" aca="1" ref="AA634" ca="1">IFERROR(IF(Y634=1,
INDEX(Forecast_Capex_Input!$AI$10:$BB$10,SMALL(IF(INDEX(Forecast_Capex_Input!$AI$12:$BB$286,$X634,0)&gt;0,COLUMN(Forecast_Capex_Input!$AI$10:$BB$10)-COLUMN(Forecast_Capex_Input!$AI$12)+1),ROWS(OFFSET(AA633,0,0,-$Z634)))),
OFFSET(AA633,-INDEX(Forecast_Capex_Input!$CG$12:$CG$286,$X634)+1,0)),NA)</f>
        <v>N/A</v>
      </c>
      <c r="AB634" s="174" t="str">
        <f t="shared" ca="1" si="405"/>
        <v>N/A</v>
      </c>
      <c r="AC634" s="222" t="b">
        <f t="shared" si="437"/>
        <v>0</v>
      </c>
      <c r="AD634" s="220" t="b">
        <v>0</v>
      </c>
      <c r="AE634" s="222" t="b">
        <f t="shared" si="406"/>
        <v>1</v>
      </c>
      <c r="AF634" s="165"/>
      <c r="AG634" s="215">
        <v>0</v>
      </c>
      <c r="AH634" s="215">
        <v>0</v>
      </c>
      <c r="AI634" s="215">
        <v>0</v>
      </c>
      <c r="AJ634" s="215">
        <v>0</v>
      </c>
      <c r="AK634" s="215">
        <v>0</v>
      </c>
      <c r="AL634" s="155">
        <v>0</v>
      </c>
      <c r="AM634" s="165"/>
      <c r="AN634" s="215" cm="1">
        <f t="array" aca="1" ref="AN634" ca="1">IFERROR(INDEX(General!O$33:O$34,$AB634)
*AG634,0)</f>
        <v>0</v>
      </c>
      <c r="AO634" s="215" cm="1">
        <f t="array" aca="1" ref="AO634" ca="1">IFERROR(INDEX(General!P$33:P$34,$AB634)
*AH634,0)</f>
        <v>0</v>
      </c>
      <c r="AP634" s="215" cm="1">
        <f t="array" aca="1" ref="AP634" ca="1">IFERROR(INDEX(General!Q$33:Q$34,$AB634)
*AI634,0)</f>
        <v>0</v>
      </c>
      <c r="AQ634" s="215" cm="1">
        <f t="array" aca="1" ref="AQ634" ca="1">IFERROR(INDEX(General!R$33:R$34,$AB634)
*AJ634,0)</f>
        <v>0</v>
      </c>
      <c r="AR634" s="215" cm="1">
        <f t="array" aca="1" ref="AR634" ca="1">IFERROR(INDEX(General!S$33:S$34,$AB634)
*AK634,0)</f>
        <v>0</v>
      </c>
      <c r="AS634" s="155">
        <f t="shared" ca="1" si="438"/>
        <v>0</v>
      </c>
      <c r="AT634" s="165"/>
      <c r="AU634" s="215">
        <f ca="1">IF($AE634=FALSE,AN634*Overheads!$R$24*$V634,
IFERROR(Overheads!$O$49*$V634*AN634,0)
+IFERROR(Overheads!Q$59*$V634*(AN634/Overheads!Q$68),0))</f>
        <v>0</v>
      </c>
      <c r="AV634" s="215">
        <f ca="1">IF($AE634=FALSE,AO634*Overheads!$R$24*$V634,
IFERROR(Overheads!$O$49*$V634*AO634,0)
+IFERROR(Overheads!R$59*$V634*(AO634/Overheads!R$68),0))</f>
        <v>0</v>
      </c>
      <c r="AW634" s="215">
        <f ca="1">IF($AE634=FALSE,AP634*Overheads!$R$24*$V634,
IFERROR(Overheads!$O$49*$V634*AP634,0)
+IFERROR(Overheads!S$59*$V634*(AP634/Overheads!S$68),0))</f>
        <v>0</v>
      </c>
      <c r="AX634" s="215">
        <f ca="1">IF($AE634=FALSE,AQ634*Overheads!$R$24*$V634,
IFERROR(Overheads!$O$49*$V634*AQ634,0)
+IFERROR(Overheads!T$59*$V634*(AQ634/Overheads!T$68),0))</f>
        <v>0</v>
      </c>
      <c r="AY634" s="215">
        <f ca="1">IF($AE634=FALSE,AR634*Overheads!$R$24*$V634,
IFERROR(Overheads!$O$49*$V634*AR634,0)
+IFERROR(Overheads!U$59*$V634*(AR634/Overheads!U$68),0))</f>
        <v>0</v>
      </c>
      <c r="AZ634" s="155">
        <f t="shared" ca="1" si="439"/>
        <v>0</v>
      </c>
      <c r="BA634" s="165"/>
      <c r="BB634" s="215">
        <f ca="1">IF($AE634=FALSE,AN634*Overheads!$S$25,
IFERROR(Overheads!$O$50*AN634,0)
+IFERROR(Overheads!Q$60*(AN634/Overheads!Q$66),0))</f>
        <v>0</v>
      </c>
      <c r="BC634" s="215">
        <f ca="1">IF($AE634=FALSE,AO634*Overheads!$S$25,
IFERROR(Overheads!$O$50*AO634,0)
+IFERROR(Overheads!R$60*(AO634/Overheads!R$66),0))</f>
        <v>0</v>
      </c>
      <c r="BD634" s="215">
        <f ca="1">IF($AE634=FALSE,AP634*Overheads!$S$25,
IFERROR(Overheads!$O$50*AP634,0)
+IFERROR(Overheads!S$60*(AP634/Overheads!S$66),0))</f>
        <v>0</v>
      </c>
      <c r="BE634" s="215">
        <f ca="1">IF($AE634=FALSE,AQ634*Overheads!$S$25,
IFERROR(Overheads!$O$50*AQ634,0)
+IFERROR(Overheads!T$60*(AQ634/Overheads!T$66),0))</f>
        <v>0</v>
      </c>
      <c r="BF634" s="215">
        <f ca="1">IF($AE634=FALSE,AR634*Overheads!$S$25,
IFERROR(Overheads!$O$50*AR634,0)
+IFERROR(Overheads!U$60*(AR634/Overheads!U$66),0))</f>
        <v>0</v>
      </c>
      <c r="BG634" s="155">
        <f t="shared" ca="1" si="440"/>
        <v>0</v>
      </c>
      <c r="BH634" s="165"/>
      <c r="BI634" s="215">
        <f t="shared" ca="1" si="441"/>
        <v>0</v>
      </c>
      <c r="BJ634" s="215">
        <f t="shared" ca="1" si="407"/>
        <v>0</v>
      </c>
      <c r="BK634" s="215">
        <f t="shared" ca="1" si="408"/>
        <v>0</v>
      </c>
      <c r="BL634" s="215">
        <f t="shared" ca="1" si="409"/>
        <v>0</v>
      </c>
      <c r="BM634" s="215">
        <f t="shared" ca="1" si="410"/>
        <v>0</v>
      </c>
      <c r="BN634" s="155">
        <f t="shared" ca="1" si="442"/>
        <v>0</v>
      </c>
      <c r="BO634" s="165"/>
      <c r="BP634" s="187" cm="1">
        <f t="array" ref="BP634">IFERROR(IF($X634=$X633,BP633,INDEX(Forecast_Capex_Input!AC$12:AC$286,$X634)),0)</f>
        <v>0</v>
      </c>
      <c r="BQ634" s="187" cm="1">
        <f t="array" ref="BQ634">IFERROR(IF($X634=$X633,BQ633,INDEX(Forecast_Capex_Input!AD$12:AD$286,$X634)),0)</f>
        <v>0</v>
      </c>
      <c r="BR634" s="187" cm="1">
        <f t="array" ref="BR634">IFERROR(IF($X634=$X633,BR633,INDEX(Forecast_Capex_Input!AE$12:AE$286,$X634)),0)</f>
        <v>0</v>
      </c>
      <c r="BS634" s="187" cm="1">
        <f t="array" ref="BS634">IFERROR(IF($X634=$X633,BS633,INDEX(Forecast_Capex_Input!AF$12:AF$286,$X634)),0)</f>
        <v>0</v>
      </c>
      <c r="BT634" s="187" cm="1">
        <f t="array" ref="BT634">IFERROR(IF($X634=$X633,BT633,INDEX(Forecast_Capex_Input!AG$12:AG$286,$X634)),0)</f>
        <v>0</v>
      </c>
      <c r="BU634" s="165"/>
      <c r="BV634" s="215">
        <f t="shared" si="411"/>
        <v>0</v>
      </c>
      <c r="BW634" s="215">
        <f t="shared" si="412"/>
        <v>0</v>
      </c>
      <c r="BX634" s="215">
        <f t="shared" si="413"/>
        <v>0</v>
      </c>
      <c r="BY634" s="215">
        <f t="shared" si="414"/>
        <v>0</v>
      </c>
      <c r="BZ634" s="215">
        <f t="shared" si="415"/>
        <v>0</v>
      </c>
      <c r="CA634" s="155">
        <f t="shared" si="443"/>
        <v>0</v>
      </c>
      <c r="CB634" s="165"/>
      <c r="CC634" s="215">
        <f t="shared" si="416"/>
        <v>0</v>
      </c>
      <c r="CD634" s="215">
        <f t="shared" si="417"/>
        <v>0</v>
      </c>
      <c r="CE634" s="215">
        <f t="shared" si="418"/>
        <v>0</v>
      </c>
      <c r="CF634" s="215">
        <f t="shared" si="419"/>
        <v>0</v>
      </c>
      <c r="CG634" s="215">
        <f t="shared" si="420"/>
        <v>0</v>
      </c>
      <c r="CH634" s="155">
        <f t="shared" si="444"/>
        <v>0</v>
      </c>
      <c r="CI634" s="165"/>
      <c r="CJ634" s="215">
        <f t="shared" si="421"/>
        <v>0</v>
      </c>
      <c r="CK634" s="215">
        <f t="shared" si="422"/>
        <v>0</v>
      </c>
      <c r="CL634" s="215">
        <f t="shared" si="423"/>
        <v>0</v>
      </c>
      <c r="CM634" s="215">
        <f t="shared" si="424"/>
        <v>0</v>
      </c>
      <c r="CN634" s="215">
        <f t="shared" si="425"/>
        <v>0</v>
      </c>
      <c r="CO634" s="155">
        <f t="shared" si="445"/>
        <v>0</v>
      </c>
      <c r="CP634" s="165"/>
      <c r="CQ634" s="223">
        <f t="shared" si="426"/>
        <v>0</v>
      </c>
      <c r="CR634" s="223">
        <f t="shared" si="427"/>
        <v>0</v>
      </c>
      <c r="CS634" s="223">
        <f t="shared" si="428"/>
        <v>0</v>
      </c>
      <c r="CT634" s="223">
        <f t="shared" si="429"/>
        <v>0</v>
      </c>
      <c r="CU634" s="223">
        <f t="shared" si="430"/>
        <v>0</v>
      </c>
      <c r="CV634" s="155">
        <f t="shared" si="446"/>
        <v>0</v>
      </c>
      <c r="CW634" s="165"/>
      <c r="CX634" s="215">
        <f t="shared" si="447"/>
        <v>0</v>
      </c>
      <c r="CY634" s="215">
        <f t="shared" si="431"/>
        <v>0</v>
      </c>
      <c r="CZ634" s="215">
        <f t="shared" si="432"/>
        <v>0</v>
      </c>
      <c r="DA634" s="215">
        <f t="shared" si="433"/>
        <v>0</v>
      </c>
      <c r="DB634" s="215">
        <f t="shared" si="434"/>
        <v>0</v>
      </c>
      <c r="DC634" s="155">
        <f t="shared" si="448"/>
        <v>0</v>
      </c>
      <c r="DD634" s="165"/>
      <c r="DE634" s="188" t="b" cm="1">
        <f t="array" aca="1" ref="DE634" ca="1">OR($G634=Forecast_Capex_Input!$BF$8:$BF$10)</f>
        <v>0</v>
      </c>
      <c r="DF634" s="188" cm="1">
        <f t="array" aca="1" ref="DF634" ca="1">IFERROR(INDEX(Forecast_Capex_Input!BG$12:BG$286,$X634)
*(INDEX(Forecast_Capex_Input!$H$12:$H$286,$X634)=Repex),0)
*$DE634</f>
        <v>0</v>
      </c>
      <c r="DG634" s="188" cm="1">
        <f t="array" aca="1" ref="DG634" ca="1">IFERROR(INDEX(Forecast_Capex_Input!BH$12:BH$286,$X634)
*(INDEX(Forecast_Capex_Input!$H$12:$H$286,$X634)=Repex),0)
*$DE634</f>
        <v>0</v>
      </c>
      <c r="DH634" s="188" cm="1">
        <f t="array" aca="1" ref="DH634" ca="1">IFERROR(INDEX(Forecast_Capex_Input!BI$12:BI$286,$X634)
*(INDEX(Forecast_Capex_Input!$H$12:$H$286,$X634)=Repex),0)
*$DE634</f>
        <v>0</v>
      </c>
      <c r="DI634" s="188" cm="1">
        <f t="array" aca="1" ref="DI634" ca="1">IFERROR(INDEX(Forecast_Capex_Input!BJ$12:BJ$286,$X634)
*(INDEX(Forecast_Capex_Input!$H$12:$H$286,$X634)=Repex),0)
*$DE634</f>
        <v>0</v>
      </c>
      <c r="DJ634" s="188" cm="1">
        <f t="array" aca="1" ref="DJ634" ca="1">IFERROR(INDEX(Forecast_Capex_Input!BK$12:BK$286,$X634)
*(INDEX(Forecast_Capex_Input!$H$12:$H$286,$X634)=Repex),0)
*$DE634</f>
        <v>0</v>
      </c>
      <c r="DK634" s="188" cm="1">
        <f t="array" aca="1" ref="DK634" ca="1">IFERROR(INDEX(Forecast_Capex_Input!BL$12:BL$286,$X634)
*(INDEX(Forecast_Capex_Input!$H$12:$H$286,$X634)=Repex),0)
*$DE634</f>
        <v>0</v>
      </c>
      <c r="DL634" s="165"/>
      <c r="DM634" s="188" t="b" cm="1">
        <f t="array" aca="1" ref="DM634" ca="1">OR($G634=Forecast_Capex_Input!$BN$8:$BN$9)</f>
        <v>0</v>
      </c>
      <c r="DN634" s="188" cm="1">
        <f t="array" aca="1" ref="DN634" ca="1">IFERROR(INDEX(Forecast_Capex_Input!BO$12:BO$286,$X634)
*(INDEX(Forecast_Capex_Input!$H$12:$H$286,$X634)=Repex),0)
*$DM634</f>
        <v>0</v>
      </c>
      <c r="DO634" s="188" cm="1">
        <f t="array" aca="1" ref="DO634" ca="1">IFERROR(INDEX(Forecast_Capex_Input!BP$12:BP$286,$X634)
*(INDEX(Forecast_Capex_Input!$H$12:$H$286,$X634)=Repex),0)
*$DM634</f>
        <v>0</v>
      </c>
      <c r="DP634" s="188" cm="1">
        <f t="array" aca="1" ref="DP634" ca="1">IFERROR(INDEX(Forecast_Capex_Input!BQ$12:BQ$286,$X634)
*(INDEX(Forecast_Capex_Input!$H$12:$H$286,$X634)=Repex),0)
*$DM634</f>
        <v>0</v>
      </c>
      <c r="DQ634" s="188" cm="1">
        <f t="array" aca="1" ref="DQ634" ca="1">IFERROR(INDEX(Forecast_Capex_Input!BR$12:BR$286,$X634)
*(INDEX(Forecast_Capex_Input!$H$12:$H$286,$X634)=Repex),0)
*$DM634</f>
        <v>0</v>
      </c>
      <c r="DR634" s="188" cm="1">
        <f t="array" aca="1" ref="DR634" ca="1">IFERROR(INDEX(Forecast_Capex_Input!BS$12:BS$286,$X634)
*(INDEX(Forecast_Capex_Input!$H$12:$H$286,$X634)=Repex),0)
*$DM634</f>
        <v>0</v>
      </c>
      <c r="DS634" s="165"/>
      <c r="DT634" s="188" t="b" cm="1">
        <f t="array" aca="1" ref="DT634" ca="1">OR($G634=Forecast_Capex_Input!$BU$8:$BU$10)</f>
        <v>0</v>
      </c>
      <c r="DU634" s="188" cm="1">
        <f t="array" aca="1" ref="DU634" ca="1">IFERROR(INDEX(Forecast_Capex_Input!BV$12:BV$286,$X634)
*(INDEX(Forecast_Capex_Input!$H$12:$H$286,$X634)=Repex),0)
*$DT634</f>
        <v>0</v>
      </c>
      <c r="DV634" s="188" cm="1">
        <f t="array" aca="1" ref="DV634" ca="1">IFERROR(INDEX(Forecast_Capex_Input!BW$12:BW$286,$X634)
*(INDEX(Forecast_Capex_Input!$H$12:$H$286,$X634)=Repex),0)
*$DT634</f>
        <v>0</v>
      </c>
      <c r="DW634" s="188" cm="1">
        <f t="array" aca="1" ref="DW634" ca="1">IFERROR(INDEX(Forecast_Capex_Input!BX$12:BX$286,$X634)
*(INDEX(Forecast_Capex_Input!$H$12:$H$286,$X634)=Repex),0)
*$DT634</f>
        <v>0</v>
      </c>
      <c r="DX634" s="188" cm="1">
        <f t="array" aca="1" ref="DX634" ca="1">IFERROR(INDEX(Forecast_Capex_Input!BY$12:BY$286,$X634)
*(INDEX(Forecast_Capex_Input!$H$12:$H$286,$X634)=Repex),0)
*$DT634</f>
        <v>0</v>
      </c>
      <c r="DY634" s="188" cm="1">
        <f t="array" aca="1" ref="DY634" ca="1">IFERROR(INDEX(Forecast_Capex_Input!BZ$12:BZ$286,$X634)
*(INDEX(Forecast_Capex_Input!$H$12:$H$286,$X634)=Repex),0)
*$DT634</f>
        <v>0</v>
      </c>
      <c r="DZ634" s="188" cm="1">
        <f t="array" aca="1" ref="DZ634" ca="1">IFERROR(INDEX(Forecast_Capex_Input!CA$12:CA$286,$X634)
*(INDEX(Forecast_Capex_Input!$H$12:$H$286,$X634)=Repex),0)
*$DT634</f>
        <v>0</v>
      </c>
      <c r="EA634" s="188" cm="1">
        <f t="array" aca="1" ref="EA634" ca="1">IFERROR(INDEX(Forecast_Capex_Input!CB$12:CB$286,$X634)
*(INDEX(Forecast_Capex_Input!$H$12:$H$286,$X634)=Repex),0)
*$DT634</f>
        <v>0</v>
      </c>
      <c r="EB634" s="188" cm="1">
        <f t="array" aca="1" ref="EB634" ca="1">IFERROR(INDEX(Forecast_Capex_Input!CC$12:CC$286,$X634)
*(INDEX(Forecast_Capex_Input!$H$12:$H$286,$X634)=Repex),0)
*$DT634</f>
        <v>0</v>
      </c>
      <c r="EC634" s="165"/>
      <c r="ED634" s="226" t="str">
        <f t="shared" si="435"/>
        <v>N/A</v>
      </c>
      <c r="EE634" s="174" t="s">
        <v>15</v>
      </c>
    </row>
    <row r="635" spans="3:135" x14ac:dyDescent="0.2">
      <c r="C635" s="174">
        <f t="shared" si="436"/>
        <v>625</v>
      </c>
      <c r="D635" s="167" t="str" cm="1">
        <f t="array" ref="D635">IFERROR(INDEX(Forecast_Capex_Input!$D$12:$D$286,$X635),NA)</f>
        <v>N/A</v>
      </c>
      <c r="E635" s="172" t="str" cm="1">
        <f t="array" ref="E635">IF($X635=NA,NA,INDEX(Forecast_Capex_Input!$E$12:$E$286,$X635))</f>
        <v>N/A</v>
      </c>
      <c r="F635" s="167" t="str" cm="1">
        <f t="array" aca="1" ref="F635" ca="1">IFERROR(INDEX(General!$E$25:$E$26,$Y635),NA)</f>
        <v>N/A</v>
      </c>
      <c r="G635" s="167" t="str" cm="1">
        <f t="array" aca="1" ref="G635" ca="1">IFERROR(INDEX(Forecast_Capex_Input!$AI$11:$BB$11,$AA635),NA)</f>
        <v>N/A</v>
      </c>
      <c r="H635" s="189" t="str" cm="1">
        <f t="array" aca="1" ref="H635" ca="1">IFERROR(INDEX(Forecast_Capex_Input!$AI$12:$BB$286,$X635,$AA635),NA)</f>
        <v>N/A</v>
      </c>
      <c r="I635" s="199" t="str" cm="1">
        <f t="array" ref="I635">IFERROR(INDEX(Forecast_Capex_Input!$F$12:$F$286,$X635),NA)</f>
        <v>N/A</v>
      </c>
      <c r="J635" s="199" t="str" cm="1">
        <f t="array" ref="J635">IFERROR(INDEX(Forecast_Capex_Input!G$12:G$286,$X635),NA)</f>
        <v>N/A</v>
      </c>
      <c r="K635" s="199" t="str" cm="1">
        <f t="array" ref="K635">IFERROR(INDEX(Forecast_Capex_Input!H$12:H$286,$X635),NA)</f>
        <v>N/A</v>
      </c>
      <c r="L635" s="199" t="str" cm="1">
        <f t="array" ref="L635">IFERROR(INDEX(Forecast_Capex_Input!I$12:I$286,$X635),NA)</f>
        <v>N/A</v>
      </c>
      <c r="M635" s="199" t="str" cm="1">
        <f t="array" ref="M635">IFERROR(INDEX(Forecast_Capex_Input!J$12:J$286,$X635),NA)</f>
        <v>N/A</v>
      </c>
      <c r="N635" s="199" t="str" cm="1">
        <f t="array" ref="N635">IFERROR(INDEX(Forecast_Capex_Input!K$12:K$286,$X635),NA)</f>
        <v>N/A</v>
      </c>
      <c r="O635" s="199" t="str" cm="1">
        <f t="array" ref="O635">IFERROR(INDEX(Forecast_Capex_Input!L$12:L$286,$X635),NA)</f>
        <v>N/A</v>
      </c>
      <c r="P635" s="199" t="str" cm="1">
        <f t="array" ref="P635">IFERROR(INDEX(Forecast_Capex_Input!M$12:M$286,$X635),NA)</f>
        <v>N/A</v>
      </c>
      <c r="Q635" s="172" t="str" cm="1">
        <f t="array" ref="Q635">IFERROR(INDEX(Forecast_Capex_Input!N$12:N$286,$X635),NA)</f>
        <v>N/A</v>
      </c>
      <c r="R635" s="265" cm="1">
        <f t="array" ref="R635">IFERROR(INDEX(Forecast_Capex_Input!O$12:O$286,$X635),0)</f>
        <v>0</v>
      </c>
      <c r="S635" s="172" cm="1">
        <f t="array" ref="S635">IFERROR(INDEX(Forecast_Capex_Input!P$12:P$286,$X635),0)</f>
        <v>0</v>
      </c>
      <c r="T635" s="199" t="str" cm="1">
        <f t="array" aca="1" ref="T635" ca="1">IFERROR(INDEX(General!$K$84:$K$103,$AA635),NA)</f>
        <v>N/A</v>
      </c>
      <c r="U635" s="188" cm="1">
        <f t="array" aca="1" ref="U635" ca="1">IFERROR(
IF($F635=General!$E$25,INDEX(Forecast_Capex_Input!S$12:S$286,$X635),
INDEX(Forecast_Capex_Input!T$12:T$286,$X635)),0)</f>
        <v>0</v>
      </c>
      <c r="V635" s="222" t="b">
        <f>IFERROR(INDEX(Overheads!$T$19:$T$26,MATCH($I635,Overheads!$E$19:$E$26,0)),FALSE)</f>
        <v>0</v>
      </c>
      <c r="W635" s="165"/>
      <c r="X635" s="174" t="str">
        <f>IFERROR(
IF(MATCH($C635,Forecast_Capex_Input!$CI$12:$CI$286,1)+1&gt;MAX(Forecast_Capex_Input!$C$12:$C$286),NA,
MATCH($C635,Forecast_Capex_Input!$CI$12:$CI$286,1)+1),1)</f>
        <v>N/A</v>
      </c>
      <c r="Y635" s="174" t="str" cm="1">
        <f t="array" aca="1" ref="Y635" ca="1">IFERROR(
IF(X634&lt;&gt;X635,1,
IF(COUNTIF(OFFSET(Y634,0,0,-INDEX(Forecast_Capex_Input!$CG$12:$CG$286,$X635)),Y634)=INDEX(Forecast_Capex_Input!$CG$12:$CG$286,$X635),Y634+1,Y634)),NA)</f>
        <v>N/A</v>
      </c>
      <c r="Z635" s="174" t="str" cm="1">
        <f t="array" ref="Z635">IFERROR($C635-IF($X635=1,1,INDEX(Forecast_Capex_Input!$CI$12:$CI$286,$X635-1))+1,NA)</f>
        <v>N/A</v>
      </c>
      <c r="AA635" s="174" t="str" cm="1">
        <f t="array" aca="1" ref="AA635" ca="1">IFERROR(IF(Y635=1,
INDEX(Forecast_Capex_Input!$AI$10:$BB$10,SMALL(IF(INDEX(Forecast_Capex_Input!$AI$12:$BB$286,$X635,0)&gt;0,COLUMN(Forecast_Capex_Input!$AI$10:$BB$10)-COLUMN(Forecast_Capex_Input!$AI$12)+1),ROWS(OFFSET(AA634,0,0,-$Z635)))),
OFFSET(AA634,-INDEX(Forecast_Capex_Input!$CG$12:$CG$286,$X635)+1,0)),NA)</f>
        <v>N/A</v>
      </c>
      <c r="AB635" s="174" t="str">
        <f t="shared" ca="1" si="405"/>
        <v>N/A</v>
      </c>
      <c r="AC635" s="222" t="b">
        <f t="shared" si="437"/>
        <v>0</v>
      </c>
      <c r="AD635" s="220" t="b">
        <v>0</v>
      </c>
      <c r="AE635" s="222" t="b">
        <f t="shared" si="406"/>
        <v>1</v>
      </c>
      <c r="AF635" s="165"/>
      <c r="AG635" s="215">
        <v>0</v>
      </c>
      <c r="AH635" s="215">
        <v>0</v>
      </c>
      <c r="AI635" s="215">
        <v>0</v>
      </c>
      <c r="AJ635" s="215">
        <v>0</v>
      </c>
      <c r="AK635" s="215">
        <v>0</v>
      </c>
      <c r="AL635" s="155">
        <v>0</v>
      </c>
      <c r="AM635" s="165"/>
      <c r="AN635" s="215" cm="1">
        <f t="array" aca="1" ref="AN635" ca="1">IFERROR(INDEX(General!O$33:O$34,$AB635)
*AG635,0)</f>
        <v>0</v>
      </c>
      <c r="AO635" s="215" cm="1">
        <f t="array" aca="1" ref="AO635" ca="1">IFERROR(INDEX(General!P$33:P$34,$AB635)
*AH635,0)</f>
        <v>0</v>
      </c>
      <c r="AP635" s="215" cm="1">
        <f t="array" aca="1" ref="AP635" ca="1">IFERROR(INDEX(General!Q$33:Q$34,$AB635)
*AI635,0)</f>
        <v>0</v>
      </c>
      <c r="AQ635" s="215" cm="1">
        <f t="array" aca="1" ref="AQ635" ca="1">IFERROR(INDEX(General!R$33:R$34,$AB635)
*AJ635,0)</f>
        <v>0</v>
      </c>
      <c r="AR635" s="215" cm="1">
        <f t="array" aca="1" ref="AR635" ca="1">IFERROR(INDEX(General!S$33:S$34,$AB635)
*AK635,0)</f>
        <v>0</v>
      </c>
      <c r="AS635" s="155">
        <f t="shared" ca="1" si="438"/>
        <v>0</v>
      </c>
      <c r="AT635" s="165"/>
      <c r="AU635" s="215">
        <f ca="1">IF($AE635=FALSE,AN635*Overheads!$R$24*$V635,
IFERROR(Overheads!$O$49*$V635*AN635,0)
+IFERROR(Overheads!Q$59*$V635*(AN635/Overheads!Q$68),0))</f>
        <v>0</v>
      </c>
      <c r="AV635" s="215">
        <f ca="1">IF($AE635=FALSE,AO635*Overheads!$R$24*$V635,
IFERROR(Overheads!$O$49*$V635*AO635,0)
+IFERROR(Overheads!R$59*$V635*(AO635/Overheads!R$68),0))</f>
        <v>0</v>
      </c>
      <c r="AW635" s="215">
        <f ca="1">IF($AE635=FALSE,AP635*Overheads!$R$24*$V635,
IFERROR(Overheads!$O$49*$V635*AP635,0)
+IFERROR(Overheads!S$59*$V635*(AP635/Overheads!S$68),0))</f>
        <v>0</v>
      </c>
      <c r="AX635" s="215">
        <f ca="1">IF($AE635=FALSE,AQ635*Overheads!$R$24*$V635,
IFERROR(Overheads!$O$49*$V635*AQ635,0)
+IFERROR(Overheads!T$59*$V635*(AQ635/Overheads!T$68),0))</f>
        <v>0</v>
      </c>
      <c r="AY635" s="215">
        <f ca="1">IF($AE635=FALSE,AR635*Overheads!$R$24*$V635,
IFERROR(Overheads!$O$49*$V635*AR635,0)
+IFERROR(Overheads!U$59*$V635*(AR635/Overheads!U$68),0))</f>
        <v>0</v>
      </c>
      <c r="AZ635" s="155">
        <f t="shared" ca="1" si="439"/>
        <v>0</v>
      </c>
      <c r="BA635" s="165"/>
      <c r="BB635" s="215">
        <f ca="1">IF($AE635=FALSE,AN635*Overheads!$S$25,
IFERROR(Overheads!$O$50*AN635,0)
+IFERROR(Overheads!Q$60*(AN635/Overheads!Q$66),0))</f>
        <v>0</v>
      </c>
      <c r="BC635" s="215">
        <f ca="1">IF($AE635=FALSE,AO635*Overheads!$S$25,
IFERROR(Overheads!$O$50*AO635,0)
+IFERROR(Overheads!R$60*(AO635/Overheads!R$66),0))</f>
        <v>0</v>
      </c>
      <c r="BD635" s="215">
        <f ca="1">IF($AE635=FALSE,AP635*Overheads!$S$25,
IFERROR(Overheads!$O$50*AP635,0)
+IFERROR(Overheads!S$60*(AP635/Overheads!S$66),0))</f>
        <v>0</v>
      </c>
      <c r="BE635" s="215">
        <f ca="1">IF($AE635=FALSE,AQ635*Overheads!$S$25,
IFERROR(Overheads!$O$50*AQ635,0)
+IFERROR(Overheads!T$60*(AQ635/Overheads!T$66),0))</f>
        <v>0</v>
      </c>
      <c r="BF635" s="215">
        <f ca="1">IF($AE635=FALSE,AR635*Overheads!$S$25,
IFERROR(Overheads!$O$50*AR635,0)
+IFERROR(Overheads!U$60*(AR635/Overheads!U$66),0))</f>
        <v>0</v>
      </c>
      <c r="BG635" s="155">
        <f t="shared" ca="1" si="440"/>
        <v>0</v>
      </c>
      <c r="BH635" s="165"/>
      <c r="BI635" s="215">
        <f t="shared" ca="1" si="441"/>
        <v>0</v>
      </c>
      <c r="BJ635" s="215">
        <f t="shared" ca="1" si="407"/>
        <v>0</v>
      </c>
      <c r="BK635" s="215">
        <f t="shared" ca="1" si="408"/>
        <v>0</v>
      </c>
      <c r="BL635" s="215">
        <f t="shared" ca="1" si="409"/>
        <v>0</v>
      </c>
      <c r="BM635" s="215">
        <f t="shared" ca="1" si="410"/>
        <v>0</v>
      </c>
      <c r="BN635" s="155">
        <f t="shared" ca="1" si="442"/>
        <v>0</v>
      </c>
      <c r="BO635" s="165"/>
      <c r="BP635" s="187" cm="1">
        <f t="array" ref="BP635">IFERROR(IF($X635=$X634,BP634,INDEX(Forecast_Capex_Input!AC$12:AC$286,$X635)),0)</f>
        <v>0</v>
      </c>
      <c r="BQ635" s="187" cm="1">
        <f t="array" ref="BQ635">IFERROR(IF($X635=$X634,BQ634,INDEX(Forecast_Capex_Input!AD$12:AD$286,$X635)),0)</f>
        <v>0</v>
      </c>
      <c r="BR635" s="187" cm="1">
        <f t="array" ref="BR635">IFERROR(IF($X635=$X634,BR634,INDEX(Forecast_Capex_Input!AE$12:AE$286,$X635)),0)</f>
        <v>0</v>
      </c>
      <c r="BS635" s="187" cm="1">
        <f t="array" ref="BS635">IFERROR(IF($X635=$X634,BS634,INDEX(Forecast_Capex_Input!AF$12:AF$286,$X635)),0)</f>
        <v>0</v>
      </c>
      <c r="BT635" s="187" cm="1">
        <f t="array" ref="BT635">IFERROR(IF($X635=$X634,BT634,INDEX(Forecast_Capex_Input!AG$12:AG$286,$X635)),0)</f>
        <v>0</v>
      </c>
      <c r="BU635" s="165"/>
      <c r="BV635" s="215">
        <f t="shared" si="411"/>
        <v>0</v>
      </c>
      <c r="BW635" s="215">
        <f t="shared" si="412"/>
        <v>0</v>
      </c>
      <c r="BX635" s="215">
        <f t="shared" si="413"/>
        <v>0</v>
      </c>
      <c r="BY635" s="215">
        <f t="shared" si="414"/>
        <v>0</v>
      </c>
      <c r="BZ635" s="215">
        <f t="shared" si="415"/>
        <v>0</v>
      </c>
      <c r="CA635" s="155">
        <f t="shared" si="443"/>
        <v>0</v>
      </c>
      <c r="CB635" s="165"/>
      <c r="CC635" s="215">
        <f t="shared" si="416"/>
        <v>0</v>
      </c>
      <c r="CD635" s="215">
        <f t="shared" si="417"/>
        <v>0</v>
      </c>
      <c r="CE635" s="215">
        <f t="shared" si="418"/>
        <v>0</v>
      </c>
      <c r="CF635" s="215">
        <f t="shared" si="419"/>
        <v>0</v>
      </c>
      <c r="CG635" s="215">
        <f t="shared" si="420"/>
        <v>0</v>
      </c>
      <c r="CH635" s="155">
        <f t="shared" si="444"/>
        <v>0</v>
      </c>
      <c r="CI635" s="165"/>
      <c r="CJ635" s="215">
        <f t="shared" si="421"/>
        <v>0</v>
      </c>
      <c r="CK635" s="215">
        <f t="shared" si="422"/>
        <v>0</v>
      </c>
      <c r="CL635" s="215">
        <f t="shared" si="423"/>
        <v>0</v>
      </c>
      <c r="CM635" s="215">
        <f t="shared" si="424"/>
        <v>0</v>
      </c>
      <c r="CN635" s="215">
        <f t="shared" si="425"/>
        <v>0</v>
      </c>
      <c r="CO635" s="155">
        <f t="shared" si="445"/>
        <v>0</v>
      </c>
      <c r="CP635" s="165"/>
      <c r="CQ635" s="223">
        <f t="shared" si="426"/>
        <v>0</v>
      </c>
      <c r="CR635" s="223">
        <f t="shared" si="427"/>
        <v>0</v>
      </c>
      <c r="CS635" s="223">
        <f t="shared" si="428"/>
        <v>0</v>
      </c>
      <c r="CT635" s="223">
        <f t="shared" si="429"/>
        <v>0</v>
      </c>
      <c r="CU635" s="223">
        <f t="shared" si="430"/>
        <v>0</v>
      </c>
      <c r="CV635" s="155">
        <f t="shared" si="446"/>
        <v>0</v>
      </c>
      <c r="CW635" s="165"/>
      <c r="CX635" s="215">
        <f t="shared" si="447"/>
        <v>0</v>
      </c>
      <c r="CY635" s="215">
        <f t="shared" si="431"/>
        <v>0</v>
      </c>
      <c r="CZ635" s="215">
        <f t="shared" si="432"/>
        <v>0</v>
      </c>
      <c r="DA635" s="215">
        <f t="shared" si="433"/>
        <v>0</v>
      </c>
      <c r="DB635" s="215">
        <f t="shared" si="434"/>
        <v>0</v>
      </c>
      <c r="DC635" s="155">
        <f t="shared" si="448"/>
        <v>0</v>
      </c>
      <c r="DD635" s="165"/>
      <c r="DE635" s="188" t="b" cm="1">
        <f t="array" aca="1" ref="DE635" ca="1">OR($G635=Forecast_Capex_Input!$BF$8:$BF$10)</f>
        <v>0</v>
      </c>
      <c r="DF635" s="188" cm="1">
        <f t="array" aca="1" ref="DF635" ca="1">IFERROR(INDEX(Forecast_Capex_Input!BG$12:BG$286,$X635)
*(INDEX(Forecast_Capex_Input!$H$12:$H$286,$X635)=Repex),0)
*$DE635</f>
        <v>0</v>
      </c>
      <c r="DG635" s="188" cm="1">
        <f t="array" aca="1" ref="DG635" ca="1">IFERROR(INDEX(Forecast_Capex_Input!BH$12:BH$286,$X635)
*(INDEX(Forecast_Capex_Input!$H$12:$H$286,$X635)=Repex),0)
*$DE635</f>
        <v>0</v>
      </c>
      <c r="DH635" s="188" cm="1">
        <f t="array" aca="1" ref="DH635" ca="1">IFERROR(INDEX(Forecast_Capex_Input!BI$12:BI$286,$X635)
*(INDEX(Forecast_Capex_Input!$H$12:$H$286,$X635)=Repex),0)
*$DE635</f>
        <v>0</v>
      </c>
      <c r="DI635" s="188" cm="1">
        <f t="array" aca="1" ref="DI635" ca="1">IFERROR(INDEX(Forecast_Capex_Input!BJ$12:BJ$286,$X635)
*(INDEX(Forecast_Capex_Input!$H$12:$H$286,$X635)=Repex),0)
*$DE635</f>
        <v>0</v>
      </c>
      <c r="DJ635" s="188" cm="1">
        <f t="array" aca="1" ref="DJ635" ca="1">IFERROR(INDEX(Forecast_Capex_Input!BK$12:BK$286,$X635)
*(INDEX(Forecast_Capex_Input!$H$12:$H$286,$X635)=Repex),0)
*$DE635</f>
        <v>0</v>
      </c>
      <c r="DK635" s="188" cm="1">
        <f t="array" aca="1" ref="DK635" ca="1">IFERROR(INDEX(Forecast_Capex_Input!BL$12:BL$286,$X635)
*(INDEX(Forecast_Capex_Input!$H$12:$H$286,$X635)=Repex),0)
*$DE635</f>
        <v>0</v>
      </c>
      <c r="DL635" s="165"/>
      <c r="DM635" s="188" t="b" cm="1">
        <f t="array" aca="1" ref="DM635" ca="1">OR($G635=Forecast_Capex_Input!$BN$8:$BN$9)</f>
        <v>0</v>
      </c>
      <c r="DN635" s="188" cm="1">
        <f t="array" aca="1" ref="DN635" ca="1">IFERROR(INDEX(Forecast_Capex_Input!BO$12:BO$286,$X635)
*(INDEX(Forecast_Capex_Input!$H$12:$H$286,$X635)=Repex),0)
*$DM635</f>
        <v>0</v>
      </c>
      <c r="DO635" s="188" cm="1">
        <f t="array" aca="1" ref="DO635" ca="1">IFERROR(INDEX(Forecast_Capex_Input!BP$12:BP$286,$X635)
*(INDEX(Forecast_Capex_Input!$H$12:$H$286,$X635)=Repex),0)
*$DM635</f>
        <v>0</v>
      </c>
      <c r="DP635" s="188" cm="1">
        <f t="array" aca="1" ref="DP635" ca="1">IFERROR(INDEX(Forecast_Capex_Input!BQ$12:BQ$286,$X635)
*(INDEX(Forecast_Capex_Input!$H$12:$H$286,$X635)=Repex),0)
*$DM635</f>
        <v>0</v>
      </c>
      <c r="DQ635" s="188" cm="1">
        <f t="array" aca="1" ref="DQ635" ca="1">IFERROR(INDEX(Forecast_Capex_Input!BR$12:BR$286,$X635)
*(INDEX(Forecast_Capex_Input!$H$12:$H$286,$X635)=Repex),0)
*$DM635</f>
        <v>0</v>
      </c>
      <c r="DR635" s="188" cm="1">
        <f t="array" aca="1" ref="DR635" ca="1">IFERROR(INDEX(Forecast_Capex_Input!BS$12:BS$286,$X635)
*(INDEX(Forecast_Capex_Input!$H$12:$H$286,$X635)=Repex),0)
*$DM635</f>
        <v>0</v>
      </c>
      <c r="DS635" s="165"/>
      <c r="DT635" s="188" t="b" cm="1">
        <f t="array" aca="1" ref="DT635" ca="1">OR($G635=Forecast_Capex_Input!$BU$8:$BU$10)</f>
        <v>0</v>
      </c>
      <c r="DU635" s="188" cm="1">
        <f t="array" aca="1" ref="DU635" ca="1">IFERROR(INDEX(Forecast_Capex_Input!BV$12:BV$286,$X635)
*(INDEX(Forecast_Capex_Input!$H$12:$H$286,$X635)=Repex),0)
*$DT635</f>
        <v>0</v>
      </c>
      <c r="DV635" s="188" cm="1">
        <f t="array" aca="1" ref="DV635" ca="1">IFERROR(INDEX(Forecast_Capex_Input!BW$12:BW$286,$X635)
*(INDEX(Forecast_Capex_Input!$H$12:$H$286,$X635)=Repex),0)
*$DT635</f>
        <v>0</v>
      </c>
      <c r="DW635" s="188" cm="1">
        <f t="array" aca="1" ref="DW635" ca="1">IFERROR(INDEX(Forecast_Capex_Input!BX$12:BX$286,$X635)
*(INDEX(Forecast_Capex_Input!$H$12:$H$286,$X635)=Repex),0)
*$DT635</f>
        <v>0</v>
      </c>
      <c r="DX635" s="188" cm="1">
        <f t="array" aca="1" ref="DX635" ca="1">IFERROR(INDEX(Forecast_Capex_Input!BY$12:BY$286,$X635)
*(INDEX(Forecast_Capex_Input!$H$12:$H$286,$X635)=Repex),0)
*$DT635</f>
        <v>0</v>
      </c>
      <c r="DY635" s="188" cm="1">
        <f t="array" aca="1" ref="DY635" ca="1">IFERROR(INDEX(Forecast_Capex_Input!BZ$12:BZ$286,$X635)
*(INDEX(Forecast_Capex_Input!$H$12:$H$286,$X635)=Repex),0)
*$DT635</f>
        <v>0</v>
      </c>
      <c r="DZ635" s="188" cm="1">
        <f t="array" aca="1" ref="DZ635" ca="1">IFERROR(INDEX(Forecast_Capex_Input!CA$12:CA$286,$X635)
*(INDEX(Forecast_Capex_Input!$H$12:$H$286,$X635)=Repex),0)
*$DT635</f>
        <v>0</v>
      </c>
      <c r="EA635" s="188" cm="1">
        <f t="array" aca="1" ref="EA635" ca="1">IFERROR(INDEX(Forecast_Capex_Input!CB$12:CB$286,$X635)
*(INDEX(Forecast_Capex_Input!$H$12:$H$286,$X635)=Repex),0)
*$DT635</f>
        <v>0</v>
      </c>
      <c r="EB635" s="188" cm="1">
        <f t="array" aca="1" ref="EB635" ca="1">IFERROR(INDEX(Forecast_Capex_Input!CC$12:CC$286,$X635)
*(INDEX(Forecast_Capex_Input!$H$12:$H$286,$X635)=Repex),0)
*$DT635</f>
        <v>0</v>
      </c>
      <c r="EC635" s="165"/>
      <c r="ED635" s="226" t="str">
        <f t="shared" si="435"/>
        <v>N/A</v>
      </c>
      <c r="EE635" s="174" t="s">
        <v>15</v>
      </c>
    </row>
    <row r="636" spans="3:135" x14ac:dyDescent="0.2">
      <c r="C636" s="174">
        <f t="shared" si="436"/>
        <v>626</v>
      </c>
      <c r="D636" s="167" t="str" cm="1">
        <f t="array" ref="D636">IFERROR(INDEX(Forecast_Capex_Input!$D$12:$D$286,$X636),NA)</f>
        <v>N/A</v>
      </c>
      <c r="E636" s="172" t="str" cm="1">
        <f t="array" ref="E636">IF($X636=NA,NA,INDEX(Forecast_Capex_Input!$E$12:$E$286,$X636))</f>
        <v>N/A</v>
      </c>
      <c r="F636" s="167" t="str" cm="1">
        <f t="array" aca="1" ref="F636" ca="1">IFERROR(INDEX(General!$E$25:$E$26,$Y636),NA)</f>
        <v>N/A</v>
      </c>
      <c r="G636" s="167" t="str" cm="1">
        <f t="array" aca="1" ref="G636" ca="1">IFERROR(INDEX(Forecast_Capex_Input!$AI$11:$BB$11,$AA636),NA)</f>
        <v>N/A</v>
      </c>
      <c r="H636" s="189" t="str" cm="1">
        <f t="array" aca="1" ref="H636" ca="1">IFERROR(INDEX(Forecast_Capex_Input!$AI$12:$BB$286,$X636,$AA636),NA)</f>
        <v>N/A</v>
      </c>
      <c r="I636" s="199" t="str" cm="1">
        <f t="array" ref="I636">IFERROR(INDEX(Forecast_Capex_Input!$F$12:$F$286,$X636),NA)</f>
        <v>N/A</v>
      </c>
      <c r="J636" s="199" t="str" cm="1">
        <f t="array" ref="J636">IFERROR(INDEX(Forecast_Capex_Input!G$12:G$286,$X636),NA)</f>
        <v>N/A</v>
      </c>
      <c r="K636" s="199" t="str" cm="1">
        <f t="array" ref="K636">IFERROR(INDEX(Forecast_Capex_Input!H$12:H$286,$X636),NA)</f>
        <v>N/A</v>
      </c>
      <c r="L636" s="199" t="str" cm="1">
        <f t="array" ref="L636">IFERROR(INDEX(Forecast_Capex_Input!I$12:I$286,$X636),NA)</f>
        <v>N/A</v>
      </c>
      <c r="M636" s="199" t="str" cm="1">
        <f t="array" ref="M636">IFERROR(INDEX(Forecast_Capex_Input!J$12:J$286,$X636),NA)</f>
        <v>N/A</v>
      </c>
      <c r="N636" s="199" t="str" cm="1">
        <f t="array" ref="N636">IFERROR(INDEX(Forecast_Capex_Input!K$12:K$286,$X636),NA)</f>
        <v>N/A</v>
      </c>
      <c r="O636" s="199" t="str" cm="1">
        <f t="array" ref="O636">IFERROR(INDEX(Forecast_Capex_Input!L$12:L$286,$X636),NA)</f>
        <v>N/A</v>
      </c>
      <c r="P636" s="199" t="str" cm="1">
        <f t="array" ref="P636">IFERROR(INDEX(Forecast_Capex_Input!M$12:M$286,$X636),NA)</f>
        <v>N/A</v>
      </c>
      <c r="Q636" s="172" t="str" cm="1">
        <f t="array" ref="Q636">IFERROR(INDEX(Forecast_Capex_Input!N$12:N$286,$X636),NA)</f>
        <v>N/A</v>
      </c>
      <c r="R636" s="265" cm="1">
        <f t="array" ref="R636">IFERROR(INDEX(Forecast_Capex_Input!O$12:O$286,$X636),0)</f>
        <v>0</v>
      </c>
      <c r="S636" s="172" cm="1">
        <f t="array" ref="S636">IFERROR(INDEX(Forecast_Capex_Input!P$12:P$286,$X636),0)</f>
        <v>0</v>
      </c>
      <c r="T636" s="199" t="str" cm="1">
        <f t="array" aca="1" ref="T636" ca="1">IFERROR(INDEX(General!$K$84:$K$103,$AA636),NA)</f>
        <v>N/A</v>
      </c>
      <c r="U636" s="188" cm="1">
        <f t="array" aca="1" ref="U636" ca="1">IFERROR(
IF($F636=General!$E$25,INDEX(Forecast_Capex_Input!S$12:S$286,$X636),
INDEX(Forecast_Capex_Input!T$12:T$286,$X636)),0)</f>
        <v>0</v>
      </c>
      <c r="V636" s="222" t="b">
        <f>IFERROR(INDEX(Overheads!$T$19:$T$26,MATCH($I636,Overheads!$E$19:$E$26,0)),FALSE)</f>
        <v>0</v>
      </c>
      <c r="W636" s="165"/>
      <c r="X636" s="174" t="str">
        <f>IFERROR(
IF(MATCH($C636,Forecast_Capex_Input!$CI$12:$CI$286,1)+1&gt;MAX(Forecast_Capex_Input!$C$12:$C$286),NA,
MATCH($C636,Forecast_Capex_Input!$CI$12:$CI$286,1)+1),1)</f>
        <v>N/A</v>
      </c>
      <c r="Y636" s="174" t="str" cm="1">
        <f t="array" aca="1" ref="Y636" ca="1">IFERROR(
IF(X635&lt;&gt;X636,1,
IF(COUNTIF(OFFSET(Y635,0,0,-INDEX(Forecast_Capex_Input!$CG$12:$CG$286,$X636)),Y635)=INDEX(Forecast_Capex_Input!$CG$12:$CG$286,$X636),Y635+1,Y635)),NA)</f>
        <v>N/A</v>
      </c>
      <c r="Z636" s="174" t="str" cm="1">
        <f t="array" ref="Z636">IFERROR($C636-IF($X636=1,1,INDEX(Forecast_Capex_Input!$CI$12:$CI$286,$X636-1))+1,NA)</f>
        <v>N/A</v>
      </c>
      <c r="AA636" s="174" t="str" cm="1">
        <f t="array" aca="1" ref="AA636" ca="1">IFERROR(IF(Y636=1,
INDEX(Forecast_Capex_Input!$AI$10:$BB$10,SMALL(IF(INDEX(Forecast_Capex_Input!$AI$12:$BB$286,$X636,0)&gt;0,COLUMN(Forecast_Capex_Input!$AI$10:$BB$10)-COLUMN(Forecast_Capex_Input!$AI$12)+1),ROWS(OFFSET(AA635,0,0,-$Z636)))),
OFFSET(AA635,-INDEX(Forecast_Capex_Input!$CG$12:$CG$286,$X636)+1,0)),NA)</f>
        <v>N/A</v>
      </c>
      <c r="AB636" s="174" t="str">
        <f t="shared" ca="1" si="405"/>
        <v>N/A</v>
      </c>
      <c r="AC636" s="222" t="b">
        <f t="shared" si="437"/>
        <v>0</v>
      </c>
      <c r="AD636" s="220" t="b">
        <v>0</v>
      </c>
      <c r="AE636" s="222" t="b">
        <f t="shared" si="406"/>
        <v>1</v>
      </c>
      <c r="AF636" s="165"/>
      <c r="AG636" s="215">
        <v>0</v>
      </c>
      <c r="AH636" s="215">
        <v>0</v>
      </c>
      <c r="AI636" s="215">
        <v>0</v>
      </c>
      <c r="AJ636" s="215">
        <v>0</v>
      </c>
      <c r="AK636" s="215">
        <v>0</v>
      </c>
      <c r="AL636" s="155">
        <v>0</v>
      </c>
      <c r="AM636" s="165"/>
      <c r="AN636" s="215" cm="1">
        <f t="array" aca="1" ref="AN636" ca="1">IFERROR(INDEX(General!O$33:O$34,$AB636)
*AG636,0)</f>
        <v>0</v>
      </c>
      <c r="AO636" s="215" cm="1">
        <f t="array" aca="1" ref="AO636" ca="1">IFERROR(INDEX(General!P$33:P$34,$AB636)
*AH636,0)</f>
        <v>0</v>
      </c>
      <c r="AP636" s="215" cm="1">
        <f t="array" aca="1" ref="AP636" ca="1">IFERROR(INDEX(General!Q$33:Q$34,$AB636)
*AI636,0)</f>
        <v>0</v>
      </c>
      <c r="AQ636" s="215" cm="1">
        <f t="array" aca="1" ref="AQ636" ca="1">IFERROR(INDEX(General!R$33:R$34,$AB636)
*AJ636,0)</f>
        <v>0</v>
      </c>
      <c r="AR636" s="215" cm="1">
        <f t="array" aca="1" ref="AR636" ca="1">IFERROR(INDEX(General!S$33:S$34,$AB636)
*AK636,0)</f>
        <v>0</v>
      </c>
      <c r="AS636" s="155">
        <f t="shared" ca="1" si="438"/>
        <v>0</v>
      </c>
      <c r="AT636" s="165"/>
      <c r="AU636" s="215">
        <f ca="1">IF($AE636=FALSE,AN636*Overheads!$R$24*$V636,
IFERROR(Overheads!$O$49*$V636*AN636,0)
+IFERROR(Overheads!Q$59*$V636*(AN636/Overheads!Q$68),0))</f>
        <v>0</v>
      </c>
      <c r="AV636" s="215">
        <f ca="1">IF($AE636=FALSE,AO636*Overheads!$R$24*$V636,
IFERROR(Overheads!$O$49*$V636*AO636,0)
+IFERROR(Overheads!R$59*$V636*(AO636/Overheads!R$68),0))</f>
        <v>0</v>
      </c>
      <c r="AW636" s="215">
        <f ca="1">IF($AE636=FALSE,AP636*Overheads!$R$24*$V636,
IFERROR(Overheads!$O$49*$V636*AP636,0)
+IFERROR(Overheads!S$59*$V636*(AP636/Overheads!S$68),0))</f>
        <v>0</v>
      </c>
      <c r="AX636" s="215">
        <f ca="1">IF($AE636=FALSE,AQ636*Overheads!$R$24*$V636,
IFERROR(Overheads!$O$49*$V636*AQ636,0)
+IFERROR(Overheads!T$59*$V636*(AQ636/Overheads!T$68),0))</f>
        <v>0</v>
      </c>
      <c r="AY636" s="215">
        <f ca="1">IF($AE636=FALSE,AR636*Overheads!$R$24*$V636,
IFERROR(Overheads!$O$49*$V636*AR636,0)
+IFERROR(Overheads!U$59*$V636*(AR636/Overheads!U$68),0))</f>
        <v>0</v>
      </c>
      <c r="AZ636" s="155">
        <f t="shared" ca="1" si="439"/>
        <v>0</v>
      </c>
      <c r="BA636" s="165"/>
      <c r="BB636" s="215">
        <f ca="1">IF($AE636=FALSE,AN636*Overheads!$S$25,
IFERROR(Overheads!$O$50*AN636,0)
+IFERROR(Overheads!Q$60*(AN636/Overheads!Q$66),0))</f>
        <v>0</v>
      </c>
      <c r="BC636" s="215">
        <f ca="1">IF($AE636=FALSE,AO636*Overheads!$S$25,
IFERROR(Overheads!$O$50*AO636,0)
+IFERROR(Overheads!R$60*(AO636/Overheads!R$66),0))</f>
        <v>0</v>
      </c>
      <c r="BD636" s="215">
        <f ca="1">IF($AE636=FALSE,AP636*Overheads!$S$25,
IFERROR(Overheads!$O$50*AP636,0)
+IFERROR(Overheads!S$60*(AP636/Overheads!S$66),0))</f>
        <v>0</v>
      </c>
      <c r="BE636" s="215">
        <f ca="1">IF($AE636=FALSE,AQ636*Overheads!$S$25,
IFERROR(Overheads!$O$50*AQ636,0)
+IFERROR(Overheads!T$60*(AQ636/Overheads!T$66),0))</f>
        <v>0</v>
      </c>
      <c r="BF636" s="215">
        <f ca="1">IF($AE636=FALSE,AR636*Overheads!$S$25,
IFERROR(Overheads!$O$50*AR636,0)
+IFERROR(Overheads!U$60*(AR636/Overheads!U$66),0))</f>
        <v>0</v>
      </c>
      <c r="BG636" s="155">
        <f t="shared" ca="1" si="440"/>
        <v>0</v>
      </c>
      <c r="BH636" s="165"/>
      <c r="BI636" s="215">
        <f t="shared" ca="1" si="441"/>
        <v>0</v>
      </c>
      <c r="BJ636" s="215">
        <f t="shared" ca="1" si="407"/>
        <v>0</v>
      </c>
      <c r="BK636" s="215">
        <f t="shared" ca="1" si="408"/>
        <v>0</v>
      </c>
      <c r="BL636" s="215">
        <f t="shared" ca="1" si="409"/>
        <v>0</v>
      </c>
      <c r="BM636" s="215">
        <f t="shared" ca="1" si="410"/>
        <v>0</v>
      </c>
      <c r="BN636" s="155">
        <f t="shared" ca="1" si="442"/>
        <v>0</v>
      </c>
      <c r="BO636" s="165"/>
      <c r="BP636" s="187" cm="1">
        <f t="array" ref="BP636">IFERROR(IF($X636=$X635,BP635,INDEX(Forecast_Capex_Input!AC$12:AC$286,$X636)),0)</f>
        <v>0</v>
      </c>
      <c r="BQ636" s="187" cm="1">
        <f t="array" ref="BQ636">IFERROR(IF($X636=$X635,BQ635,INDEX(Forecast_Capex_Input!AD$12:AD$286,$X636)),0)</f>
        <v>0</v>
      </c>
      <c r="BR636" s="187" cm="1">
        <f t="array" ref="BR636">IFERROR(IF($X636=$X635,BR635,INDEX(Forecast_Capex_Input!AE$12:AE$286,$X636)),0)</f>
        <v>0</v>
      </c>
      <c r="BS636" s="187" cm="1">
        <f t="array" ref="BS636">IFERROR(IF($X636=$X635,BS635,INDEX(Forecast_Capex_Input!AF$12:AF$286,$X636)),0)</f>
        <v>0</v>
      </c>
      <c r="BT636" s="187" cm="1">
        <f t="array" ref="BT636">IFERROR(IF($X636=$X635,BT635,INDEX(Forecast_Capex_Input!AG$12:AG$286,$X636)),0)</f>
        <v>0</v>
      </c>
      <c r="BU636" s="165"/>
      <c r="BV636" s="215">
        <f t="shared" si="411"/>
        <v>0</v>
      </c>
      <c r="BW636" s="215">
        <f t="shared" si="412"/>
        <v>0</v>
      </c>
      <c r="BX636" s="215">
        <f t="shared" si="413"/>
        <v>0</v>
      </c>
      <c r="BY636" s="215">
        <f t="shared" si="414"/>
        <v>0</v>
      </c>
      <c r="BZ636" s="215">
        <f t="shared" si="415"/>
        <v>0</v>
      </c>
      <c r="CA636" s="155">
        <f t="shared" si="443"/>
        <v>0</v>
      </c>
      <c r="CB636" s="165"/>
      <c r="CC636" s="215">
        <f t="shared" si="416"/>
        <v>0</v>
      </c>
      <c r="CD636" s="215">
        <f t="shared" si="417"/>
        <v>0</v>
      </c>
      <c r="CE636" s="215">
        <f t="shared" si="418"/>
        <v>0</v>
      </c>
      <c r="CF636" s="215">
        <f t="shared" si="419"/>
        <v>0</v>
      </c>
      <c r="CG636" s="215">
        <f t="shared" si="420"/>
        <v>0</v>
      </c>
      <c r="CH636" s="155">
        <f t="shared" si="444"/>
        <v>0</v>
      </c>
      <c r="CI636" s="165"/>
      <c r="CJ636" s="215">
        <f t="shared" si="421"/>
        <v>0</v>
      </c>
      <c r="CK636" s="215">
        <f t="shared" si="422"/>
        <v>0</v>
      </c>
      <c r="CL636" s="215">
        <f t="shared" si="423"/>
        <v>0</v>
      </c>
      <c r="CM636" s="215">
        <f t="shared" si="424"/>
        <v>0</v>
      </c>
      <c r="CN636" s="215">
        <f t="shared" si="425"/>
        <v>0</v>
      </c>
      <c r="CO636" s="155">
        <f t="shared" si="445"/>
        <v>0</v>
      </c>
      <c r="CP636" s="165"/>
      <c r="CQ636" s="223">
        <f t="shared" si="426"/>
        <v>0</v>
      </c>
      <c r="CR636" s="223">
        <f t="shared" si="427"/>
        <v>0</v>
      </c>
      <c r="CS636" s="223">
        <f t="shared" si="428"/>
        <v>0</v>
      </c>
      <c r="CT636" s="223">
        <f t="shared" si="429"/>
        <v>0</v>
      </c>
      <c r="CU636" s="223">
        <f t="shared" si="430"/>
        <v>0</v>
      </c>
      <c r="CV636" s="155">
        <f t="shared" si="446"/>
        <v>0</v>
      </c>
      <c r="CW636" s="165"/>
      <c r="CX636" s="215">
        <f t="shared" si="447"/>
        <v>0</v>
      </c>
      <c r="CY636" s="215">
        <f t="shared" si="431"/>
        <v>0</v>
      </c>
      <c r="CZ636" s="215">
        <f t="shared" si="432"/>
        <v>0</v>
      </c>
      <c r="DA636" s="215">
        <f t="shared" si="433"/>
        <v>0</v>
      </c>
      <c r="DB636" s="215">
        <f t="shared" si="434"/>
        <v>0</v>
      </c>
      <c r="DC636" s="155">
        <f t="shared" si="448"/>
        <v>0</v>
      </c>
      <c r="DD636" s="165"/>
      <c r="DE636" s="188" t="b" cm="1">
        <f t="array" aca="1" ref="DE636" ca="1">OR($G636=Forecast_Capex_Input!$BF$8:$BF$10)</f>
        <v>0</v>
      </c>
      <c r="DF636" s="188" cm="1">
        <f t="array" aca="1" ref="DF636" ca="1">IFERROR(INDEX(Forecast_Capex_Input!BG$12:BG$286,$X636)
*(INDEX(Forecast_Capex_Input!$H$12:$H$286,$X636)=Repex),0)
*$DE636</f>
        <v>0</v>
      </c>
      <c r="DG636" s="188" cm="1">
        <f t="array" aca="1" ref="DG636" ca="1">IFERROR(INDEX(Forecast_Capex_Input!BH$12:BH$286,$X636)
*(INDEX(Forecast_Capex_Input!$H$12:$H$286,$X636)=Repex),0)
*$DE636</f>
        <v>0</v>
      </c>
      <c r="DH636" s="188" cm="1">
        <f t="array" aca="1" ref="DH636" ca="1">IFERROR(INDEX(Forecast_Capex_Input!BI$12:BI$286,$X636)
*(INDEX(Forecast_Capex_Input!$H$12:$H$286,$X636)=Repex),0)
*$DE636</f>
        <v>0</v>
      </c>
      <c r="DI636" s="188" cm="1">
        <f t="array" aca="1" ref="DI636" ca="1">IFERROR(INDEX(Forecast_Capex_Input!BJ$12:BJ$286,$X636)
*(INDEX(Forecast_Capex_Input!$H$12:$H$286,$X636)=Repex),0)
*$DE636</f>
        <v>0</v>
      </c>
      <c r="DJ636" s="188" cm="1">
        <f t="array" aca="1" ref="DJ636" ca="1">IFERROR(INDEX(Forecast_Capex_Input!BK$12:BK$286,$X636)
*(INDEX(Forecast_Capex_Input!$H$12:$H$286,$X636)=Repex),0)
*$DE636</f>
        <v>0</v>
      </c>
      <c r="DK636" s="188" cm="1">
        <f t="array" aca="1" ref="DK636" ca="1">IFERROR(INDEX(Forecast_Capex_Input!BL$12:BL$286,$X636)
*(INDEX(Forecast_Capex_Input!$H$12:$H$286,$X636)=Repex),0)
*$DE636</f>
        <v>0</v>
      </c>
      <c r="DL636" s="165"/>
      <c r="DM636" s="188" t="b" cm="1">
        <f t="array" aca="1" ref="DM636" ca="1">OR($G636=Forecast_Capex_Input!$BN$8:$BN$9)</f>
        <v>0</v>
      </c>
      <c r="DN636" s="188" cm="1">
        <f t="array" aca="1" ref="DN636" ca="1">IFERROR(INDEX(Forecast_Capex_Input!BO$12:BO$286,$X636)
*(INDEX(Forecast_Capex_Input!$H$12:$H$286,$X636)=Repex),0)
*$DM636</f>
        <v>0</v>
      </c>
      <c r="DO636" s="188" cm="1">
        <f t="array" aca="1" ref="DO636" ca="1">IFERROR(INDEX(Forecast_Capex_Input!BP$12:BP$286,$X636)
*(INDEX(Forecast_Capex_Input!$H$12:$H$286,$X636)=Repex),0)
*$DM636</f>
        <v>0</v>
      </c>
      <c r="DP636" s="188" cm="1">
        <f t="array" aca="1" ref="DP636" ca="1">IFERROR(INDEX(Forecast_Capex_Input!BQ$12:BQ$286,$X636)
*(INDEX(Forecast_Capex_Input!$H$12:$H$286,$X636)=Repex),0)
*$DM636</f>
        <v>0</v>
      </c>
      <c r="DQ636" s="188" cm="1">
        <f t="array" aca="1" ref="DQ636" ca="1">IFERROR(INDEX(Forecast_Capex_Input!BR$12:BR$286,$X636)
*(INDEX(Forecast_Capex_Input!$H$12:$H$286,$X636)=Repex),0)
*$DM636</f>
        <v>0</v>
      </c>
      <c r="DR636" s="188" cm="1">
        <f t="array" aca="1" ref="DR636" ca="1">IFERROR(INDEX(Forecast_Capex_Input!BS$12:BS$286,$X636)
*(INDEX(Forecast_Capex_Input!$H$12:$H$286,$X636)=Repex),0)
*$DM636</f>
        <v>0</v>
      </c>
      <c r="DS636" s="165"/>
      <c r="DT636" s="188" t="b" cm="1">
        <f t="array" aca="1" ref="DT636" ca="1">OR($G636=Forecast_Capex_Input!$BU$8:$BU$10)</f>
        <v>0</v>
      </c>
      <c r="DU636" s="188" cm="1">
        <f t="array" aca="1" ref="DU636" ca="1">IFERROR(INDEX(Forecast_Capex_Input!BV$12:BV$286,$X636)
*(INDEX(Forecast_Capex_Input!$H$12:$H$286,$X636)=Repex),0)
*$DT636</f>
        <v>0</v>
      </c>
      <c r="DV636" s="188" cm="1">
        <f t="array" aca="1" ref="DV636" ca="1">IFERROR(INDEX(Forecast_Capex_Input!BW$12:BW$286,$X636)
*(INDEX(Forecast_Capex_Input!$H$12:$H$286,$X636)=Repex),0)
*$DT636</f>
        <v>0</v>
      </c>
      <c r="DW636" s="188" cm="1">
        <f t="array" aca="1" ref="DW636" ca="1">IFERROR(INDEX(Forecast_Capex_Input!BX$12:BX$286,$X636)
*(INDEX(Forecast_Capex_Input!$H$12:$H$286,$X636)=Repex),0)
*$DT636</f>
        <v>0</v>
      </c>
      <c r="DX636" s="188" cm="1">
        <f t="array" aca="1" ref="DX636" ca="1">IFERROR(INDEX(Forecast_Capex_Input!BY$12:BY$286,$X636)
*(INDEX(Forecast_Capex_Input!$H$12:$H$286,$X636)=Repex),0)
*$DT636</f>
        <v>0</v>
      </c>
      <c r="DY636" s="188" cm="1">
        <f t="array" aca="1" ref="DY636" ca="1">IFERROR(INDEX(Forecast_Capex_Input!BZ$12:BZ$286,$X636)
*(INDEX(Forecast_Capex_Input!$H$12:$H$286,$X636)=Repex),0)
*$DT636</f>
        <v>0</v>
      </c>
      <c r="DZ636" s="188" cm="1">
        <f t="array" aca="1" ref="DZ636" ca="1">IFERROR(INDEX(Forecast_Capex_Input!CA$12:CA$286,$X636)
*(INDEX(Forecast_Capex_Input!$H$12:$H$286,$X636)=Repex),0)
*$DT636</f>
        <v>0</v>
      </c>
      <c r="EA636" s="188" cm="1">
        <f t="array" aca="1" ref="EA636" ca="1">IFERROR(INDEX(Forecast_Capex_Input!CB$12:CB$286,$X636)
*(INDEX(Forecast_Capex_Input!$H$12:$H$286,$X636)=Repex),0)
*$DT636</f>
        <v>0</v>
      </c>
      <c r="EB636" s="188" cm="1">
        <f t="array" aca="1" ref="EB636" ca="1">IFERROR(INDEX(Forecast_Capex_Input!CC$12:CC$286,$X636)
*(INDEX(Forecast_Capex_Input!$H$12:$H$286,$X636)=Repex),0)
*$DT636</f>
        <v>0</v>
      </c>
      <c r="EC636" s="165"/>
      <c r="ED636" s="226" t="str">
        <f t="shared" si="435"/>
        <v>N/A</v>
      </c>
      <c r="EE636" s="174" t="s">
        <v>15</v>
      </c>
    </row>
    <row r="637" spans="3:135" x14ac:dyDescent="0.2">
      <c r="C637" s="174">
        <f t="shared" si="436"/>
        <v>627</v>
      </c>
      <c r="D637" s="167" t="str" cm="1">
        <f t="array" ref="D637">IFERROR(INDEX(Forecast_Capex_Input!$D$12:$D$286,$X637),NA)</f>
        <v>N/A</v>
      </c>
      <c r="E637" s="172" t="str" cm="1">
        <f t="array" ref="E637">IF($X637=NA,NA,INDEX(Forecast_Capex_Input!$E$12:$E$286,$X637))</f>
        <v>N/A</v>
      </c>
      <c r="F637" s="167" t="str" cm="1">
        <f t="array" aca="1" ref="F637" ca="1">IFERROR(INDEX(General!$E$25:$E$26,$Y637),NA)</f>
        <v>N/A</v>
      </c>
      <c r="G637" s="167" t="str" cm="1">
        <f t="array" aca="1" ref="G637" ca="1">IFERROR(INDEX(Forecast_Capex_Input!$AI$11:$BB$11,$AA637),NA)</f>
        <v>N/A</v>
      </c>
      <c r="H637" s="189" t="str" cm="1">
        <f t="array" aca="1" ref="H637" ca="1">IFERROR(INDEX(Forecast_Capex_Input!$AI$12:$BB$286,$X637,$AA637),NA)</f>
        <v>N/A</v>
      </c>
      <c r="I637" s="199" t="str" cm="1">
        <f t="array" ref="I637">IFERROR(INDEX(Forecast_Capex_Input!$F$12:$F$286,$X637),NA)</f>
        <v>N/A</v>
      </c>
      <c r="J637" s="199" t="str" cm="1">
        <f t="array" ref="J637">IFERROR(INDEX(Forecast_Capex_Input!G$12:G$286,$X637),NA)</f>
        <v>N/A</v>
      </c>
      <c r="K637" s="199" t="str" cm="1">
        <f t="array" ref="K637">IFERROR(INDEX(Forecast_Capex_Input!H$12:H$286,$X637),NA)</f>
        <v>N/A</v>
      </c>
      <c r="L637" s="199" t="str" cm="1">
        <f t="array" ref="L637">IFERROR(INDEX(Forecast_Capex_Input!I$12:I$286,$X637),NA)</f>
        <v>N/A</v>
      </c>
      <c r="M637" s="199" t="str" cm="1">
        <f t="array" ref="M637">IFERROR(INDEX(Forecast_Capex_Input!J$12:J$286,$X637),NA)</f>
        <v>N/A</v>
      </c>
      <c r="N637" s="199" t="str" cm="1">
        <f t="array" ref="N637">IFERROR(INDEX(Forecast_Capex_Input!K$12:K$286,$X637),NA)</f>
        <v>N/A</v>
      </c>
      <c r="O637" s="199" t="str" cm="1">
        <f t="array" ref="O637">IFERROR(INDEX(Forecast_Capex_Input!L$12:L$286,$X637),NA)</f>
        <v>N/A</v>
      </c>
      <c r="P637" s="199" t="str" cm="1">
        <f t="array" ref="P637">IFERROR(INDEX(Forecast_Capex_Input!M$12:M$286,$X637),NA)</f>
        <v>N/A</v>
      </c>
      <c r="Q637" s="172" t="str" cm="1">
        <f t="array" ref="Q637">IFERROR(INDEX(Forecast_Capex_Input!N$12:N$286,$X637),NA)</f>
        <v>N/A</v>
      </c>
      <c r="R637" s="265" cm="1">
        <f t="array" ref="R637">IFERROR(INDEX(Forecast_Capex_Input!O$12:O$286,$X637),0)</f>
        <v>0</v>
      </c>
      <c r="S637" s="172" cm="1">
        <f t="array" ref="S637">IFERROR(INDEX(Forecast_Capex_Input!P$12:P$286,$X637),0)</f>
        <v>0</v>
      </c>
      <c r="T637" s="199" t="str" cm="1">
        <f t="array" aca="1" ref="T637" ca="1">IFERROR(INDEX(General!$K$84:$K$103,$AA637),NA)</f>
        <v>N/A</v>
      </c>
      <c r="U637" s="188" cm="1">
        <f t="array" aca="1" ref="U637" ca="1">IFERROR(
IF($F637=General!$E$25,INDEX(Forecast_Capex_Input!S$12:S$286,$X637),
INDEX(Forecast_Capex_Input!T$12:T$286,$X637)),0)</f>
        <v>0</v>
      </c>
      <c r="V637" s="222" t="b">
        <f>IFERROR(INDEX(Overheads!$T$19:$T$26,MATCH($I637,Overheads!$E$19:$E$26,0)),FALSE)</f>
        <v>0</v>
      </c>
      <c r="W637" s="165"/>
      <c r="X637" s="174" t="str">
        <f>IFERROR(
IF(MATCH($C637,Forecast_Capex_Input!$CI$12:$CI$286,1)+1&gt;MAX(Forecast_Capex_Input!$C$12:$C$286),NA,
MATCH($C637,Forecast_Capex_Input!$CI$12:$CI$286,1)+1),1)</f>
        <v>N/A</v>
      </c>
      <c r="Y637" s="174" t="str" cm="1">
        <f t="array" aca="1" ref="Y637" ca="1">IFERROR(
IF(X636&lt;&gt;X637,1,
IF(COUNTIF(OFFSET(Y636,0,0,-INDEX(Forecast_Capex_Input!$CG$12:$CG$286,$X637)),Y636)=INDEX(Forecast_Capex_Input!$CG$12:$CG$286,$X637),Y636+1,Y636)),NA)</f>
        <v>N/A</v>
      </c>
      <c r="Z637" s="174" t="str" cm="1">
        <f t="array" ref="Z637">IFERROR($C637-IF($X637=1,1,INDEX(Forecast_Capex_Input!$CI$12:$CI$286,$X637-1))+1,NA)</f>
        <v>N/A</v>
      </c>
      <c r="AA637" s="174" t="str" cm="1">
        <f t="array" aca="1" ref="AA637" ca="1">IFERROR(IF(Y637=1,
INDEX(Forecast_Capex_Input!$AI$10:$BB$10,SMALL(IF(INDEX(Forecast_Capex_Input!$AI$12:$BB$286,$X637,0)&gt;0,COLUMN(Forecast_Capex_Input!$AI$10:$BB$10)-COLUMN(Forecast_Capex_Input!$AI$12)+1),ROWS(OFFSET(AA636,0,0,-$Z637)))),
OFFSET(AA636,-INDEX(Forecast_Capex_Input!$CG$12:$CG$286,$X637)+1,0)),NA)</f>
        <v>N/A</v>
      </c>
      <c r="AB637" s="174" t="str">
        <f t="shared" ca="1" si="405"/>
        <v>N/A</v>
      </c>
      <c r="AC637" s="222" t="b">
        <f t="shared" si="437"/>
        <v>0</v>
      </c>
      <c r="AD637" s="220" t="b">
        <v>0</v>
      </c>
      <c r="AE637" s="222" t="b">
        <f t="shared" si="406"/>
        <v>1</v>
      </c>
      <c r="AF637" s="165"/>
      <c r="AG637" s="215">
        <v>0</v>
      </c>
      <c r="AH637" s="215">
        <v>0</v>
      </c>
      <c r="AI637" s="215">
        <v>0</v>
      </c>
      <c r="AJ637" s="215">
        <v>0</v>
      </c>
      <c r="AK637" s="215">
        <v>0</v>
      </c>
      <c r="AL637" s="155">
        <v>0</v>
      </c>
      <c r="AM637" s="165"/>
      <c r="AN637" s="215" cm="1">
        <f t="array" aca="1" ref="AN637" ca="1">IFERROR(INDEX(General!O$33:O$34,$AB637)
*AG637,0)</f>
        <v>0</v>
      </c>
      <c r="AO637" s="215" cm="1">
        <f t="array" aca="1" ref="AO637" ca="1">IFERROR(INDEX(General!P$33:P$34,$AB637)
*AH637,0)</f>
        <v>0</v>
      </c>
      <c r="AP637" s="215" cm="1">
        <f t="array" aca="1" ref="AP637" ca="1">IFERROR(INDEX(General!Q$33:Q$34,$AB637)
*AI637,0)</f>
        <v>0</v>
      </c>
      <c r="AQ637" s="215" cm="1">
        <f t="array" aca="1" ref="AQ637" ca="1">IFERROR(INDEX(General!R$33:R$34,$AB637)
*AJ637,0)</f>
        <v>0</v>
      </c>
      <c r="AR637" s="215" cm="1">
        <f t="array" aca="1" ref="AR637" ca="1">IFERROR(INDEX(General!S$33:S$34,$AB637)
*AK637,0)</f>
        <v>0</v>
      </c>
      <c r="AS637" s="155">
        <f t="shared" ca="1" si="438"/>
        <v>0</v>
      </c>
      <c r="AT637" s="165"/>
      <c r="AU637" s="215">
        <f ca="1">IF($AE637=FALSE,AN637*Overheads!$R$24*$V637,
IFERROR(Overheads!$O$49*$V637*AN637,0)
+IFERROR(Overheads!Q$59*$V637*(AN637/Overheads!Q$68),0))</f>
        <v>0</v>
      </c>
      <c r="AV637" s="215">
        <f ca="1">IF($AE637=FALSE,AO637*Overheads!$R$24*$V637,
IFERROR(Overheads!$O$49*$V637*AO637,0)
+IFERROR(Overheads!R$59*$V637*(AO637/Overheads!R$68),0))</f>
        <v>0</v>
      </c>
      <c r="AW637" s="215">
        <f ca="1">IF($AE637=FALSE,AP637*Overheads!$R$24*$V637,
IFERROR(Overheads!$O$49*$V637*AP637,0)
+IFERROR(Overheads!S$59*$V637*(AP637/Overheads!S$68),0))</f>
        <v>0</v>
      </c>
      <c r="AX637" s="215">
        <f ca="1">IF($AE637=FALSE,AQ637*Overheads!$R$24*$V637,
IFERROR(Overheads!$O$49*$V637*AQ637,0)
+IFERROR(Overheads!T$59*$V637*(AQ637/Overheads!T$68),0))</f>
        <v>0</v>
      </c>
      <c r="AY637" s="215">
        <f ca="1">IF($AE637=FALSE,AR637*Overheads!$R$24*$V637,
IFERROR(Overheads!$O$49*$V637*AR637,0)
+IFERROR(Overheads!U$59*$V637*(AR637/Overheads!U$68),0))</f>
        <v>0</v>
      </c>
      <c r="AZ637" s="155">
        <f t="shared" ca="1" si="439"/>
        <v>0</v>
      </c>
      <c r="BA637" s="165"/>
      <c r="BB637" s="215">
        <f ca="1">IF($AE637=FALSE,AN637*Overheads!$S$25,
IFERROR(Overheads!$O$50*AN637,0)
+IFERROR(Overheads!Q$60*(AN637/Overheads!Q$66),0))</f>
        <v>0</v>
      </c>
      <c r="BC637" s="215">
        <f ca="1">IF($AE637=FALSE,AO637*Overheads!$S$25,
IFERROR(Overheads!$O$50*AO637,0)
+IFERROR(Overheads!R$60*(AO637/Overheads!R$66),0))</f>
        <v>0</v>
      </c>
      <c r="BD637" s="215">
        <f ca="1">IF($AE637=FALSE,AP637*Overheads!$S$25,
IFERROR(Overheads!$O$50*AP637,0)
+IFERROR(Overheads!S$60*(AP637/Overheads!S$66),0))</f>
        <v>0</v>
      </c>
      <c r="BE637" s="215">
        <f ca="1">IF($AE637=FALSE,AQ637*Overheads!$S$25,
IFERROR(Overheads!$O$50*AQ637,0)
+IFERROR(Overheads!T$60*(AQ637/Overheads!T$66),0))</f>
        <v>0</v>
      </c>
      <c r="BF637" s="215">
        <f ca="1">IF($AE637=FALSE,AR637*Overheads!$S$25,
IFERROR(Overheads!$O$50*AR637,0)
+IFERROR(Overheads!U$60*(AR637/Overheads!U$66),0))</f>
        <v>0</v>
      </c>
      <c r="BG637" s="155">
        <f t="shared" ca="1" si="440"/>
        <v>0</v>
      </c>
      <c r="BH637" s="165"/>
      <c r="BI637" s="215">
        <f t="shared" ca="1" si="441"/>
        <v>0</v>
      </c>
      <c r="BJ637" s="215">
        <f t="shared" ca="1" si="407"/>
        <v>0</v>
      </c>
      <c r="BK637" s="215">
        <f t="shared" ca="1" si="408"/>
        <v>0</v>
      </c>
      <c r="BL637" s="215">
        <f t="shared" ca="1" si="409"/>
        <v>0</v>
      </c>
      <c r="BM637" s="215">
        <f t="shared" ca="1" si="410"/>
        <v>0</v>
      </c>
      <c r="BN637" s="155">
        <f t="shared" ca="1" si="442"/>
        <v>0</v>
      </c>
      <c r="BO637" s="165"/>
      <c r="BP637" s="187" cm="1">
        <f t="array" ref="BP637">IFERROR(IF($X637=$X636,BP636,INDEX(Forecast_Capex_Input!AC$12:AC$286,$X637)),0)</f>
        <v>0</v>
      </c>
      <c r="BQ637" s="187" cm="1">
        <f t="array" ref="BQ637">IFERROR(IF($X637=$X636,BQ636,INDEX(Forecast_Capex_Input!AD$12:AD$286,$X637)),0)</f>
        <v>0</v>
      </c>
      <c r="BR637" s="187" cm="1">
        <f t="array" ref="BR637">IFERROR(IF($X637=$X636,BR636,INDEX(Forecast_Capex_Input!AE$12:AE$286,$X637)),0)</f>
        <v>0</v>
      </c>
      <c r="BS637" s="187" cm="1">
        <f t="array" ref="BS637">IFERROR(IF($X637=$X636,BS636,INDEX(Forecast_Capex_Input!AF$12:AF$286,$X637)),0)</f>
        <v>0</v>
      </c>
      <c r="BT637" s="187" cm="1">
        <f t="array" ref="BT637">IFERROR(IF($X637=$X636,BT636,INDEX(Forecast_Capex_Input!AG$12:AG$286,$X637)),0)</f>
        <v>0</v>
      </c>
      <c r="BU637" s="165"/>
      <c r="BV637" s="215">
        <f t="shared" si="411"/>
        <v>0</v>
      </c>
      <c r="BW637" s="215">
        <f t="shared" si="412"/>
        <v>0</v>
      </c>
      <c r="BX637" s="215">
        <f t="shared" si="413"/>
        <v>0</v>
      </c>
      <c r="BY637" s="215">
        <f t="shared" si="414"/>
        <v>0</v>
      </c>
      <c r="BZ637" s="215">
        <f t="shared" si="415"/>
        <v>0</v>
      </c>
      <c r="CA637" s="155">
        <f t="shared" si="443"/>
        <v>0</v>
      </c>
      <c r="CB637" s="165"/>
      <c r="CC637" s="215">
        <f t="shared" si="416"/>
        <v>0</v>
      </c>
      <c r="CD637" s="215">
        <f t="shared" si="417"/>
        <v>0</v>
      </c>
      <c r="CE637" s="215">
        <f t="shared" si="418"/>
        <v>0</v>
      </c>
      <c r="CF637" s="215">
        <f t="shared" si="419"/>
        <v>0</v>
      </c>
      <c r="CG637" s="215">
        <f t="shared" si="420"/>
        <v>0</v>
      </c>
      <c r="CH637" s="155">
        <f t="shared" si="444"/>
        <v>0</v>
      </c>
      <c r="CI637" s="165"/>
      <c r="CJ637" s="215">
        <f t="shared" si="421"/>
        <v>0</v>
      </c>
      <c r="CK637" s="215">
        <f t="shared" si="422"/>
        <v>0</v>
      </c>
      <c r="CL637" s="215">
        <f t="shared" si="423"/>
        <v>0</v>
      </c>
      <c r="CM637" s="215">
        <f t="shared" si="424"/>
        <v>0</v>
      </c>
      <c r="CN637" s="215">
        <f t="shared" si="425"/>
        <v>0</v>
      </c>
      <c r="CO637" s="155">
        <f t="shared" si="445"/>
        <v>0</v>
      </c>
      <c r="CP637" s="165"/>
      <c r="CQ637" s="223">
        <f t="shared" si="426"/>
        <v>0</v>
      </c>
      <c r="CR637" s="223">
        <f t="shared" si="427"/>
        <v>0</v>
      </c>
      <c r="CS637" s="223">
        <f t="shared" si="428"/>
        <v>0</v>
      </c>
      <c r="CT637" s="223">
        <f t="shared" si="429"/>
        <v>0</v>
      </c>
      <c r="CU637" s="223">
        <f t="shared" si="430"/>
        <v>0</v>
      </c>
      <c r="CV637" s="155">
        <f t="shared" si="446"/>
        <v>0</v>
      </c>
      <c r="CW637" s="165"/>
      <c r="CX637" s="215">
        <f t="shared" si="447"/>
        <v>0</v>
      </c>
      <c r="CY637" s="215">
        <f t="shared" si="431"/>
        <v>0</v>
      </c>
      <c r="CZ637" s="215">
        <f t="shared" si="432"/>
        <v>0</v>
      </c>
      <c r="DA637" s="215">
        <f t="shared" si="433"/>
        <v>0</v>
      </c>
      <c r="DB637" s="215">
        <f t="shared" si="434"/>
        <v>0</v>
      </c>
      <c r="DC637" s="155">
        <f t="shared" si="448"/>
        <v>0</v>
      </c>
      <c r="DD637" s="165"/>
      <c r="DE637" s="188" t="b" cm="1">
        <f t="array" aca="1" ref="DE637" ca="1">OR($G637=Forecast_Capex_Input!$BF$8:$BF$10)</f>
        <v>0</v>
      </c>
      <c r="DF637" s="188" cm="1">
        <f t="array" aca="1" ref="DF637" ca="1">IFERROR(INDEX(Forecast_Capex_Input!BG$12:BG$286,$X637)
*(INDEX(Forecast_Capex_Input!$H$12:$H$286,$X637)=Repex),0)
*$DE637</f>
        <v>0</v>
      </c>
      <c r="DG637" s="188" cm="1">
        <f t="array" aca="1" ref="DG637" ca="1">IFERROR(INDEX(Forecast_Capex_Input!BH$12:BH$286,$X637)
*(INDEX(Forecast_Capex_Input!$H$12:$H$286,$X637)=Repex),0)
*$DE637</f>
        <v>0</v>
      </c>
      <c r="DH637" s="188" cm="1">
        <f t="array" aca="1" ref="DH637" ca="1">IFERROR(INDEX(Forecast_Capex_Input!BI$12:BI$286,$X637)
*(INDEX(Forecast_Capex_Input!$H$12:$H$286,$X637)=Repex),0)
*$DE637</f>
        <v>0</v>
      </c>
      <c r="DI637" s="188" cm="1">
        <f t="array" aca="1" ref="DI637" ca="1">IFERROR(INDEX(Forecast_Capex_Input!BJ$12:BJ$286,$X637)
*(INDEX(Forecast_Capex_Input!$H$12:$H$286,$X637)=Repex),0)
*$DE637</f>
        <v>0</v>
      </c>
      <c r="DJ637" s="188" cm="1">
        <f t="array" aca="1" ref="DJ637" ca="1">IFERROR(INDEX(Forecast_Capex_Input!BK$12:BK$286,$X637)
*(INDEX(Forecast_Capex_Input!$H$12:$H$286,$X637)=Repex),0)
*$DE637</f>
        <v>0</v>
      </c>
      <c r="DK637" s="188" cm="1">
        <f t="array" aca="1" ref="DK637" ca="1">IFERROR(INDEX(Forecast_Capex_Input!BL$12:BL$286,$X637)
*(INDEX(Forecast_Capex_Input!$H$12:$H$286,$X637)=Repex),0)
*$DE637</f>
        <v>0</v>
      </c>
      <c r="DL637" s="165"/>
      <c r="DM637" s="188" t="b" cm="1">
        <f t="array" aca="1" ref="DM637" ca="1">OR($G637=Forecast_Capex_Input!$BN$8:$BN$9)</f>
        <v>0</v>
      </c>
      <c r="DN637" s="188" cm="1">
        <f t="array" aca="1" ref="DN637" ca="1">IFERROR(INDEX(Forecast_Capex_Input!BO$12:BO$286,$X637)
*(INDEX(Forecast_Capex_Input!$H$12:$H$286,$X637)=Repex),0)
*$DM637</f>
        <v>0</v>
      </c>
      <c r="DO637" s="188" cm="1">
        <f t="array" aca="1" ref="DO637" ca="1">IFERROR(INDEX(Forecast_Capex_Input!BP$12:BP$286,$X637)
*(INDEX(Forecast_Capex_Input!$H$12:$H$286,$X637)=Repex),0)
*$DM637</f>
        <v>0</v>
      </c>
      <c r="DP637" s="188" cm="1">
        <f t="array" aca="1" ref="DP637" ca="1">IFERROR(INDEX(Forecast_Capex_Input!BQ$12:BQ$286,$X637)
*(INDEX(Forecast_Capex_Input!$H$12:$H$286,$X637)=Repex),0)
*$DM637</f>
        <v>0</v>
      </c>
      <c r="DQ637" s="188" cm="1">
        <f t="array" aca="1" ref="DQ637" ca="1">IFERROR(INDEX(Forecast_Capex_Input!BR$12:BR$286,$X637)
*(INDEX(Forecast_Capex_Input!$H$12:$H$286,$X637)=Repex),0)
*$DM637</f>
        <v>0</v>
      </c>
      <c r="DR637" s="188" cm="1">
        <f t="array" aca="1" ref="DR637" ca="1">IFERROR(INDEX(Forecast_Capex_Input!BS$12:BS$286,$X637)
*(INDEX(Forecast_Capex_Input!$H$12:$H$286,$X637)=Repex),0)
*$DM637</f>
        <v>0</v>
      </c>
      <c r="DS637" s="165"/>
      <c r="DT637" s="188" t="b" cm="1">
        <f t="array" aca="1" ref="DT637" ca="1">OR($G637=Forecast_Capex_Input!$BU$8:$BU$10)</f>
        <v>0</v>
      </c>
      <c r="DU637" s="188" cm="1">
        <f t="array" aca="1" ref="DU637" ca="1">IFERROR(INDEX(Forecast_Capex_Input!BV$12:BV$286,$X637)
*(INDEX(Forecast_Capex_Input!$H$12:$H$286,$X637)=Repex),0)
*$DT637</f>
        <v>0</v>
      </c>
      <c r="DV637" s="188" cm="1">
        <f t="array" aca="1" ref="DV637" ca="1">IFERROR(INDEX(Forecast_Capex_Input!BW$12:BW$286,$X637)
*(INDEX(Forecast_Capex_Input!$H$12:$H$286,$X637)=Repex),0)
*$DT637</f>
        <v>0</v>
      </c>
      <c r="DW637" s="188" cm="1">
        <f t="array" aca="1" ref="DW637" ca="1">IFERROR(INDEX(Forecast_Capex_Input!BX$12:BX$286,$X637)
*(INDEX(Forecast_Capex_Input!$H$12:$H$286,$X637)=Repex),0)
*$DT637</f>
        <v>0</v>
      </c>
      <c r="DX637" s="188" cm="1">
        <f t="array" aca="1" ref="DX637" ca="1">IFERROR(INDEX(Forecast_Capex_Input!BY$12:BY$286,$X637)
*(INDEX(Forecast_Capex_Input!$H$12:$H$286,$X637)=Repex),0)
*$DT637</f>
        <v>0</v>
      </c>
      <c r="DY637" s="188" cm="1">
        <f t="array" aca="1" ref="DY637" ca="1">IFERROR(INDEX(Forecast_Capex_Input!BZ$12:BZ$286,$X637)
*(INDEX(Forecast_Capex_Input!$H$12:$H$286,$X637)=Repex),0)
*$DT637</f>
        <v>0</v>
      </c>
      <c r="DZ637" s="188" cm="1">
        <f t="array" aca="1" ref="DZ637" ca="1">IFERROR(INDEX(Forecast_Capex_Input!CA$12:CA$286,$X637)
*(INDEX(Forecast_Capex_Input!$H$12:$H$286,$X637)=Repex),0)
*$DT637</f>
        <v>0</v>
      </c>
      <c r="EA637" s="188" cm="1">
        <f t="array" aca="1" ref="EA637" ca="1">IFERROR(INDEX(Forecast_Capex_Input!CB$12:CB$286,$X637)
*(INDEX(Forecast_Capex_Input!$H$12:$H$286,$X637)=Repex),0)
*$DT637</f>
        <v>0</v>
      </c>
      <c r="EB637" s="188" cm="1">
        <f t="array" aca="1" ref="EB637" ca="1">IFERROR(INDEX(Forecast_Capex_Input!CC$12:CC$286,$X637)
*(INDEX(Forecast_Capex_Input!$H$12:$H$286,$X637)=Repex),0)
*$DT637</f>
        <v>0</v>
      </c>
      <c r="EC637" s="165"/>
      <c r="ED637" s="226" t="str">
        <f t="shared" si="435"/>
        <v>N/A</v>
      </c>
      <c r="EE637" s="174" t="s">
        <v>15</v>
      </c>
    </row>
    <row r="638" spans="3:135" x14ac:dyDescent="0.2">
      <c r="C638" s="174">
        <f t="shared" si="436"/>
        <v>628</v>
      </c>
      <c r="D638" s="167" t="str" cm="1">
        <f t="array" ref="D638">IFERROR(INDEX(Forecast_Capex_Input!$D$12:$D$286,$X638),NA)</f>
        <v>N/A</v>
      </c>
      <c r="E638" s="172" t="str" cm="1">
        <f t="array" ref="E638">IF($X638=NA,NA,INDEX(Forecast_Capex_Input!$E$12:$E$286,$X638))</f>
        <v>N/A</v>
      </c>
      <c r="F638" s="167" t="str" cm="1">
        <f t="array" aca="1" ref="F638" ca="1">IFERROR(INDEX(General!$E$25:$E$26,$Y638),NA)</f>
        <v>N/A</v>
      </c>
      <c r="G638" s="167" t="str" cm="1">
        <f t="array" aca="1" ref="G638" ca="1">IFERROR(INDEX(Forecast_Capex_Input!$AI$11:$BB$11,$AA638),NA)</f>
        <v>N/A</v>
      </c>
      <c r="H638" s="189" t="str" cm="1">
        <f t="array" aca="1" ref="H638" ca="1">IFERROR(INDEX(Forecast_Capex_Input!$AI$12:$BB$286,$X638,$AA638),NA)</f>
        <v>N/A</v>
      </c>
      <c r="I638" s="199" t="str" cm="1">
        <f t="array" ref="I638">IFERROR(INDEX(Forecast_Capex_Input!$F$12:$F$286,$X638),NA)</f>
        <v>N/A</v>
      </c>
      <c r="J638" s="199" t="str" cm="1">
        <f t="array" ref="J638">IFERROR(INDEX(Forecast_Capex_Input!G$12:G$286,$X638),NA)</f>
        <v>N/A</v>
      </c>
      <c r="K638" s="199" t="str" cm="1">
        <f t="array" ref="K638">IFERROR(INDEX(Forecast_Capex_Input!H$12:H$286,$X638),NA)</f>
        <v>N/A</v>
      </c>
      <c r="L638" s="199" t="str" cm="1">
        <f t="array" ref="L638">IFERROR(INDEX(Forecast_Capex_Input!I$12:I$286,$X638),NA)</f>
        <v>N/A</v>
      </c>
      <c r="M638" s="199" t="str" cm="1">
        <f t="array" ref="M638">IFERROR(INDEX(Forecast_Capex_Input!J$12:J$286,$X638),NA)</f>
        <v>N/A</v>
      </c>
      <c r="N638" s="199" t="str" cm="1">
        <f t="array" ref="N638">IFERROR(INDEX(Forecast_Capex_Input!K$12:K$286,$X638),NA)</f>
        <v>N/A</v>
      </c>
      <c r="O638" s="199" t="str" cm="1">
        <f t="array" ref="O638">IFERROR(INDEX(Forecast_Capex_Input!L$12:L$286,$X638),NA)</f>
        <v>N/A</v>
      </c>
      <c r="P638" s="199" t="str" cm="1">
        <f t="array" ref="P638">IFERROR(INDEX(Forecast_Capex_Input!M$12:M$286,$X638),NA)</f>
        <v>N/A</v>
      </c>
      <c r="Q638" s="172" t="str" cm="1">
        <f t="array" ref="Q638">IFERROR(INDEX(Forecast_Capex_Input!N$12:N$286,$X638),NA)</f>
        <v>N/A</v>
      </c>
      <c r="R638" s="265" cm="1">
        <f t="array" ref="R638">IFERROR(INDEX(Forecast_Capex_Input!O$12:O$286,$X638),0)</f>
        <v>0</v>
      </c>
      <c r="S638" s="172" cm="1">
        <f t="array" ref="S638">IFERROR(INDEX(Forecast_Capex_Input!P$12:P$286,$X638),0)</f>
        <v>0</v>
      </c>
      <c r="T638" s="199" t="str" cm="1">
        <f t="array" aca="1" ref="T638" ca="1">IFERROR(INDEX(General!$K$84:$K$103,$AA638),NA)</f>
        <v>N/A</v>
      </c>
      <c r="U638" s="188" cm="1">
        <f t="array" aca="1" ref="U638" ca="1">IFERROR(
IF($F638=General!$E$25,INDEX(Forecast_Capex_Input!S$12:S$286,$X638),
INDEX(Forecast_Capex_Input!T$12:T$286,$X638)),0)</f>
        <v>0</v>
      </c>
      <c r="V638" s="222" t="b">
        <f>IFERROR(INDEX(Overheads!$T$19:$T$26,MATCH($I638,Overheads!$E$19:$E$26,0)),FALSE)</f>
        <v>0</v>
      </c>
      <c r="W638" s="165"/>
      <c r="X638" s="174" t="str">
        <f>IFERROR(
IF(MATCH($C638,Forecast_Capex_Input!$CI$12:$CI$286,1)+1&gt;MAX(Forecast_Capex_Input!$C$12:$C$286),NA,
MATCH($C638,Forecast_Capex_Input!$CI$12:$CI$286,1)+1),1)</f>
        <v>N/A</v>
      </c>
      <c r="Y638" s="174" t="str" cm="1">
        <f t="array" aca="1" ref="Y638" ca="1">IFERROR(
IF(X637&lt;&gt;X638,1,
IF(COUNTIF(OFFSET(Y637,0,0,-INDEX(Forecast_Capex_Input!$CG$12:$CG$286,$X638)),Y637)=INDEX(Forecast_Capex_Input!$CG$12:$CG$286,$X638),Y637+1,Y637)),NA)</f>
        <v>N/A</v>
      </c>
      <c r="Z638" s="174" t="str" cm="1">
        <f t="array" ref="Z638">IFERROR($C638-IF($X638=1,1,INDEX(Forecast_Capex_Input!$CI$12:$CI$286,$X638-1))+1,NA)</f>
        <v>N/A</v>
      </c>
      <c r="AA638" s="174" t="str" cm="1">
        <f t="array" aca="1" ref="AA638" ca="1">IFERROR(IF(Y638=1,
INDEX(Forecast_Capex_Input!$AI$10:$BB$10,SMALL(IF(INDEX(Forecast_Capex_Input!$AI$12:$BB$286,$X638,0)&gt;0,COLUMN(Forecast_Capex_Input!$AI$10:$BB$10)-COLUMN(Forecast_Capex_Input!$AI$12)+1),ROWS(OFFSET(AA637,0,0,-$Z638)))),
OFFSET(AA637,-INDEX(Forecast_Capex_Input!$CG$12:$CG$286,$X638)+1,0)),NA)</f>
        <v>N/A</v>
      </c>
      <c r="AB638" s="174" t="str">
        <f t="shared" ca="1" si="405"/>
        <v>N/A</v>
      </c>
      <c r="AC638" s="222" t="b">
        <f t="shared" si="437"/>
        <v>0</v>
      </c>
      <c r="AD638" s="220" t="b">
        <v>0</v>
      </c>
      <c r="AE638" s="222" t="b">
        <f t="shared" si="406"/>
        <v>1</v>
      </c>
      <c r="AF638" s="165"/>
      <c r="AG638" s="215">
        <v>0</v>
      </c>
      <c r="AH638" s="215">
        <v>0</v>
      </c>
      <c r="AI638" s="215">
        <v>0</v>
      </c>
      <c r="AJ638" s="215">
        <v>0</v>
      </c>
      <c r="AK638" s="215">
        <v>0</v>
      </c>
      <c r="AL638" s="155">
        <v>0</v>
      </c>
      <c r="AM638" s="165"/>
      <c r="AN638" s="215" cm="1">
        <f t="array" aca="1" ref="AN638" ca="1">IFERROR(INDEX(General!O$33:O$34,$AB638)
*AG638,0)</f>
        <v>0</v>
      </c>
      <c r="AO638" s="215" cm="1">
        <f t="array" aca="1" ref="AO638" ca="1">IFERROR(INDEX(General!P$33:P$34,$AB638)
*AH638,0)</f>
        <v>0</v>
      </c>
      <c r="AP638" s="215" cm="1">
        <f t="array" aca="1" ref="AP638" ca="1">IFERROR(INDEX(General!Q$33:Q$34,$AB638)
*AI638,0)</f>
        <v>0</v>
      </c>
      <c r="AQ638" s="215" cm="1">
        <f t="array" aca="1" ref="AQ638" ca="1">IFERROR(INDEX(General!R$33:R$34,$AB638)
*AJ638,0)</f>
        <v>0</v>
      </c>
      <c r="AR638" s="215" cm="1">
        <f t="array" aca="1" ref="AR638" ca="1">IFERROR(INDEX(General!S$33:S$34,$AB638)
*AK638,0)</f>
        <v>0</v>
      </c>
      <c r="AS638" s="155">
        <f t="shared" ca="1" si="438"/>
        <v>0</v>
      </c>
      <c r="AT638" s="165"/>
      <c r="AU638" s="215">
        <f ca="1">IF($AE638=FALSE,AN638*Overheads!$R$24*$V638,
IFERROR(Overheads!$O$49*$V638*AN638,0)
+IFERROR(Overheads!Q$59*$V638*(AN638/Overheads!Q$68),0))</f>
        <v>0</v>
      </c>
      <c r="AV638" s="215">
        <f ca="1">IF($AE638=FALSE,AO638*Overheads!$R$24*$V638,
IFERROR(Overheads!$O$49*$V638*AO638,0)
+IFERROR(Overheads!R$59*$V638*(AO638/Overheads!R$68),0))</f>
        <v>0</v>
      </c>
      <c r="AW638" s="215">
        <f ca="1">IF($AE638=FALSE,AP638*Overheads!$R$24*$V638,
IFERROR(Overheads!$O$49*$V638*AP638,0)
+IFERROR(Overheads!S$59*$V638*(AP638/Overheads!S$68),0))</f>
        <v>0</v>
      </c>
      <c r="AX638" s="215">
        <f ca="1">IF($AE638=FALSE,AQ638*Overheads!$R$24*$V638,
IFERROR(Overheads!$O$49*$V638*AQ638,0)
+IFERROR(Overheads!T$59*$V638*(AQ638/Overheads!T$68),0))</f>
        <v>0</v>
      </c>
      <c r="AY638" s="215">
        <f ca="1">IF($AE638=FALSE,AR638*Overheads!$R$24*$V638,
IFERROR(Overheads!$O$49*$V638*AR638,0)
+IFERROR(Overheads!U$59*$V638*(AR638/Overheads!U$68),0))</f>
        <v>0</v>
      </c>
      <c r="AZ638" s="155">
        <f t="shared" ca="1" si="439"/>
        <v>0</v>
      </c>
      <c r="BA638" s="165"/>
      <c r="BB638" s="215">
        <f ca="1">IF($AE638=FALSE,AN638*Overheads!$S$25,
IFERROR(Overheads!$O$50*AN638,0)
+IFERROR(Overheads!Q$60*(AN638/Overheads!Q$66),0))</f>
        <v>0</v>
      </c>
      <c r="BC638" s="215">
        <f ca="1">IF($AE638=FALSE,AO638*Overheads!$S$25,
IFERROR(Overheads!$O$50*AO638,0)
+IFERROR(Overheads!R$60*(AO638/Overheads!R$66),0))</f>
        <v>0</v>
      </c>
      <c r="BD638" s="215">
        <f ca="1">IF($AE638=FALSE,AP638*Overheads!$S$25,
IFERROR(Overheads!$O$50*AP638,0)
+IFERROR(Overheads!S$60*(AP638/Overheads!S$66),0))</f>
        <v>0</v>
      </c>
      <c r="BE638" s="215">
        <f ca="1">IF($AE638=FALSE,AQ638*Overheads!$S$25,
IFERROR(Overheads!$O$50*AQ638,0)
+IFERROR(Overheads!T$60*(AQ638/Overheads!T$66),0))</f>
        <v>0</v>
      </c>
      <c r="BF638" s="215">
        <f ca="1">IF($AE638=FALSE,AR638*Overheads!$S$25,
IFERROR(Overheads!$O$50*AR638,0)
+IFERROR(Overheads!U$60*(AR638/Overheads!U$66),0))</f>
        <v>0</v>
      </c>
      <c r="BG638" s="155">
        <f t="shared" ca="1" si="440"/>
        <v>0</v>
      </c>
      <c r="BH638" s="165"/>
      <c r="BI638" s="215">
        <f t="shared" ca="1" si="441"/>
        <v>0</v>
      </c>
      <c r="BJ638" s="215">
        <f t="shared" ca="1" si="407"/>
        <v>0</v>
      </c>
      <c r="BK638" s="215">
        <f t="shared" ca="1" si="408"/>
        <v>0</v>
      </c>
      <c r="BL638" s="215">
        <f t="shared" ca="1" si="409"/>
        <v>0</v>
      </c>
      <c r="BM638" s="215">
        <f t="shared" ca="1" si="410"/>
        <v>0</v>
      </c>
      <c r="BN638" s="155">
        <f t="shared" ca="1" si="442"/>
        <v>0</v>
      </c>
      <c r="BO638" s="165"/>
      <c r="BP638" s="187" cm="1">
        <f t="array" ref="BP638">IFERROR(IF($X638=$X637,BP637,INDEX(Forecast_Capex_Input!AC$12:AC$286,$X638)),0)</f>
        <v>0</v>
      </c>
      <c r="BQ638" s="187" cm="1">
        <f t="array" ref="BQ638">IFERROR(IF($X638=$X637,BQ637,INDEX(Forecast_Capex_Input!AD$12:AD$286,$X638)),0)</f>
        <v>0</v>
      </c>
      <c r="BR638" s="187" cm="1">
        <f t="array" ref="BR638">IFERROR(IF($X638=$X637,BR637,INDEX(Forecast_Capex_Input!AE$12:AE$286,$X638)),0)</f>
        <v>0</v>
      </c>
      <c r="BS638" s="187" cm="1">
        <f t="array" ref="BS638">IFERROR(IF($X638=$X637,BS637,INDEX(Forecast_Capex_Input!AF$12:AF$286,$X638)),0)</f>
        <v>0</v>
      </c>
      <c r="BT638" s="187" cm="1">
        <f t="array" ref="BT638">IFERROR(IF($X638=$X637,BT637,INDEX(Forecast_Capex_Input!AG$12:AG$286,$X638)),0)</f>
        <v>0</v>
      </c>
      <c r="BU638" s="165"/>
      <c r="BV638" s="215">
        <f t="shared" si="411"/>
        <v>0</v>
      </c>
      <c r="BW638" s="215">
        <f t="shared" si="412"/>
        <v>0</v>
      </c>
      <c r="BX638" s="215">
        <f t="shared" si="413"/>
        <v>0</v>
      </c>
      <c r="BY638" s="215">
        <f t="shared" si="414"/>
        <v>0</v>
      </c>
      <c r="BZ638" s="215">
        <f t="shared" si="415"/>
        <v>0</v>
      </c>
      <c r="CA638" s="155">
        <f t="shared" si="443"/>
        <v>0</v>
      </c>
      <c r="CB638" s="165"/>
      <c r="CC638" s="215">
        <f t="shared" si="416"/>
        <v>0</v>
      </c>
      <c r="CD638" s="215">
        <f t="shared" si="417"/>
        <v>0</v>
      </c>
      <c r="CE638" s="215">
        <f t="shared" si="418"/>
        <v>0</v>
      </c>
      <c r="CF638" s="215">
        <f t="shared" si="419"/>
        <v>0</v>
      </c>
      <c r="CG638" s="215">
        <f t="shared" si="420"/>
        <v>0</v>
      </c>
      <c r="CH638" s="155">
        <f t="shared" si="444"/>
        <v>0</v>
      </c>
      <c r="CI638" s="165"/>
      <c r="CJ638" s="215">
        <f t="shared" si="421"/>
        <v>0</v>
      </c>
      <c r="CK638" s="215">
        <f t="shared" si="422"/>
        <v>0</v>
      </c>
      <c r="CL638" s="215">
        <f t="shared" si="423"/>
        <v>0</v>
      </c>
      <c r="CM638" s="215">
        <f t="shared" si="424"/>
        <v>0</v>
      </c>
      <c r="CN638" s="215">
        <f t="shared" si="425"/>
        <v>0</v>
      </c>
      <c r="CO638" s="155">
        <f t="shared" si="445"/>
        <v>0</v>
      </c>
      <c r="CP638" s="165"/>
      <c r="CQ638" s="223">
        <f t="shared" si="426"/>
        <v>0</v>
      </c>
      <c r="CR638" s="223">
        <f t="shared" si="427"/>
        <v>0</v>
      </c>
      <c r="CS638" s="223">
        <f t="shared" si="428"/>
        <v>0</v>
      </c>
      <c r="CT638" s="223">
        <f t="shared" si="429"/>
        <v>0</v>
      </c>
      <c r="CU638" s="223">
        <f t="shared" si="430"/>
        <v>0</v>
      </c>
      <c r="CV638" s="155">
        <f t="shared" si="446"/>
        <v>0</v>
      </c>
      <c r="CW638" s="165"/>
      <c r="CX638" s="215">
        <f t="shared" si="447"/>
        <v>0</v>
      </c>
      <c r="CY638" s="215">
        <f t="shared" si="431"/>
        <v>0</v>
      </c>
      <c r="CZ638" s="215">
        <f t="shared" si="432"/>
        <v>0</v>
      </c>
      <c r="DA638" s="215">
        <f t="shared" si="433"/>
        <v>0</v>
      </c>
      <c r="DB638" s="215">
        <f t="shared" si="434"/>
        <v>0</v>
      </c>
      <c r="DC638" s="155">
        <f t="shared" si="448"/>
        <v>0</v>
      </c>
      <c r="DD638" s="165"/>
      <c r="DE638" s="188" t="b" cm="1">
        <f t="array" aca="1" ref="DE638" ca="1">OR($G638=Forecast_Capex_Input!$BF$8:$BF$10)</f>
        <v>0</v>
      </c>
      <c r="DF638" s="188" cm="1">
        <f t="array" aca="1" ref="DF638" ca="1">IFERROR(INDEX(Forecast_Capex_Input!BG$12:BG$286,$X638)
*(INDEX(Forecast_Capex_Input!$H$12:$H$286,$X638)=Repex),0)
*$DE638</f>
        <v>0</v>
      </c>
      <c r="DG638" s="188" cm="1">
        <f t="array" aca="1" ref="DG638" ca="1">IFERROR(INDEX(Forecast_Capex_Input!BH$12:BH$286,$X638)
*(INDEX(Forecast_Capex_Input!$H$12:$H$286,$X638)=Repex),0)
*$DE638</f>
        <v>0</v>
      </c>
      <c r="DH638" s="188" cm="1">
        <f t="array" aca="1" ref="DH638" ca="1">IFERROR(INDEX(Forecast_Capex_Input!BI$12:BI$286,$X638)
*(INDEX(Forecast_Capex_Input!$H$12:$H$286,$X638)=Repex),0)
*$DE638</f>
        <v>0</v>
      </c>
      <c r="DI638" s="188" cm="1">
        <f t="array" aca="1" ref="DI638" ca="1">IFERROR(INDEX(Forecast_Capex_Input!BJ$12:BJ$286,$X638)
*(INDEX(Forecast_Capex_Input!$H$12:$H$286,$X638)=Repex),0)
*$DE638</f>
        <v>0</v>
      </c>
      <c r="DJ638" s="188" cm="1">
        <f t="array" aca="1" ref="DJ638" ca="1">IFERROR(INDEX(Forecast_Capex_Input!BK$12:BK$286,$X638)
*(INDEX(Forecast_Capex_Input!$H$12:$H$286,$X638)=Repex),0)
*$DE638</f>
        <v>0</v>
      </c>
      <c r="DK638" s="188" cm="1">
        <f t="array" aca="1" ref="DK638" ca="1">IFERROR(INDEX(Forecast_Capex_Input!BL$12:BL$286,$X638)
*(INDEX(Forecast_Capex_Input!$H$12:$H$286,$X638)=Repex),0)
*$DE638</f>
        <v>0</v>
      </c>
      <c r="DL638" s="165"/>
      <c r="DM638" s="188" t="b" cm="1">
        <f t="array" aca="1" ref="DM638" ca="1">OR($G638=Forecast_Capex_Input!$BN$8:$BN$9)</f>
        <v>0</v>
      </c>
      <c r="DN638" s="188" cm="1">
        <f t="array" aca="1" ref="DN638" ca="1">IFERROR(INDEX(Forecast_Capex_Input!BO$12:BO$286,$X638)
*(INDEX(Forecast_Capex_Input!$H$12:$H$286,$X638)=Repex),0)
*$DM638</f>
        <v>0</v>
      </c>
      <c r="DO638" s="188" cm="1">
        <f t="array" aca="1" ref="DO638" ca="1">IFERROR(INDEX(Forecast_Capex_Input!BP$12:BP$286,$X638)
*(INDEX(Forecast_Capex_Input!$H$12:$H$286,$X638)=Repex),0)
*$DM638</f>
        <v>0</v>
      </c>
      <c r="DP638" s="188" cm="1">
        <f t="array" aca="1" ref="DP638" ca="1">IFERROR(INDEX(Forecast_Capex_Input!BQ$12:BQ$286,$X638)
*(INDEX(Forecast_Capex_Input!$H$12:$H$286,$X638)=Repex),0)
*$DM638</f>
        <v>0</v>
      </c>
      <c r="DQ638" s="188" cm="1">
        <f t="array" aca="1" ref="DQ638" ca="1">IFERROR(INDEX(Forecast_Capex_Input!BR$12:BR$286,$X638)
*(INDEX(Forecast_Capex_Input!$H$12:$H$286,$X638)=Repex),0)
*$DM638</f>
        <v>0</v>
      </c>
      <c r="DR638" s="188" cm="1">
        <f t="array" aca="1" ref="DR638" ca="1">IFERROR(INDEX(Forecast_Capex_Input!BS$12:BS$286,$X638)
*(INDEX(Forecast_Capex_Input!$H$12:$H$286,$X638)=Repex),0)
*$DM638</f>
        <v>0</v>
      </c>
      <c r="DS638" s="165"/>
      <c r="DT638" s="188" t="b" cm="1">
        <f t="array" aca="1" ref="DT638" ca="1">OR($G638=Forecast_Capex_Input!$BU$8:$BU$10)</f>
        <v>0</v>
      </c>
      <c r="DU638" s="188" cm="1">
        <f t="array" aca="1" ref="DU638" ca="1">IFERROR(INDEX(Forecast_Capex_Input!BV$12:BV$286,$X638)
*(INDEX(Forecast_Capex_Input!$H$12:$H$286,$X638)=Repex),0)
*$DT638</f>
        <v>0</v>
      </c>
      <c r="DV638" s="188" cm="1">
        <f t="array" aca="1" ref="DV638" ca="1">IFERROR(INDEX(Forecast_Capex_Input!BW$12:BW$286,$X638)
*(INDEX(Forecast_Capex_Input!$H$12:$H$286,$X638)=Repex),0)
*$DT638</f>
        <v>0</v>
      </c>
      <c r="DW638" s="188" cm="1">
        <f t="array" aca="1" ref="DW638" ca="1">IFERROR(INDEX(Forecast_Capex_Input!BX$12:BX$286,$X638)
*(INDEX(Forecast_Capex_Input!$H$12:$H$286,$X638)=Repex),0)
*$DT638</f>
        <v>0</v>
      </c>
      <c r="DX638" s="188" cm="1">
        <f t="array" aca="1" ref="DX638" ca="1">IFERROR(INDEX(Forecast_Capex_Input!BY$12:BY$286,$X638)
*(INDEX(Forecast_Capex_Input!$H$12:$H$286,$X638)=Repex),0)
*$DT638</f>
        <v>0</v>
      </c>
      <c r="DY638" s="188" cm="1">
        <f t="array" aca="1" ref="DY638" ca="1">IFERROR(INDEX(Forecast_Capex_Input!BZ$12:BZ$286,$X638)
*(INDEX(Forecast_Capex_Input!$H$12:$H$286,$X638)=Repex),0)
*$DT638</f>
        <v>0</v>
      </c>
      <c r="DZ638" s="188" cm="1">
        <f t="array" aca="1" ref="DZ638" ca="1">IFERROR(INDEX(Forecast_Capex_Input!CA$12:CA$286,$X638)
*(INDEX(Forecast_Capex_Input!$H$12:$H$286,$X638)=Repex),0)
*$DT638</f>
        <v>0</v>
      </c>
      <c r="EA638" s="188" cm="1">
        <f t="array" aca="1" ref="EA638" ca="1">IFERROR(INDEX(Forecast_Capex_Input!CB$12:CB$286,$X638)
*(INDEX(Forecast_Capex_Input!$H$12:$H$286,$X638)=Repex),0)
*$DT638</f>
        <v>0</v>
      </c>
      <c r="EB638" s="188" cm="1">
        <f t="array" aca="1" ref="EB638" ca="1">IFERROR(INDEX(Forecast_Capex_Input!CC$12:CC$286,$X638)
*(INDEX(Forecast_Capex_Input!$H$12:$H$286,$X638)=Repex),0)
*$DT638</f>
        <v>0</v>
      </c>
      <c r="EC638" s="165"/>
      <c r="ED638" s="226" t="str">
        <f t="shared" si="435"/>
        <v>N/A</v>
      </c>
      <c r="EE638" s="174" t="s">
        <v>15</v>
      </c>
    </row>
    <row r="639" spans="3:135" x14ac:dyDescent="0.2">
      <c r="C639" s="174">
        <f t="shared" si="436"/>
        <v>629</v>
      </c>
      <c r="D639" s="167" t="str" cm="1">
        <f t="array" ref="D639">IFERROR(INDEX(Forecast_Capex_Input!$D$12:$D$286,$X639),NA)</f>
        <v>N/A</v>
      </c>
      <c r="E639" s="172" t="str" cm="1">
        <f t="array" ref="E639">IF($X639=NA,NA,INDEX(Forecast_Capex_Input!$E$12:$E$286,$X639))</f>
        <v>N/A</v>
      </c>
      <c r="F639" s="167" t="str" cm="1">
        <f t="array" aca="1" ref="F639" ca="1">IFERROR(INDEX(General!$E$25:$E$26,$Y639),NA)</f>
        <v>N/A</v>
      </c>
      <c r="G639" s="167" t="str" cm="1">
        <f t="array" aca="1" ref="G639" ca="1">IFERROR(INDEX(Forecast_Capex_Input!$AI$11:$BB$11,$AA639),NA)</f>
        <v>N/A</v>
      </c>
      <c r="H639" s="189" t="str" cm="1">
        <f t="array" aca="1" ref="H639" ca="1">IFERROR(INDEX(Forecast_Capex_Input!$AI$12:$BB$286,$X639,$AA639),NA)</f>
        <v>N/A</v>
      </c>
      <c r="I639" s="199" t="str" cm="1">
        <f t="array" ref="I639">IFERROR(INDEX(Forecast_Capex_Input!$F$12:$F$286,$X639),NA)</f>
        <v>N/A</v>
      </c>
      <c r="J639" s="199" t="str" cm="1">
        <f t="array" ref="J639">IFERROR(INDEX(Forecast_Capex_Input!G$12:G$286,$X639),NA)</f>
        <v>N/A</v>
      </c>
      <c r="K639" s="199" t="str" cm="1">
        <f t="array" ref="K639">IFERROR(INDEX(Forecast_Capex_Input!H$12:H$286,$X639),NA)</f>
        <v>N/A</v>
      </c>
      <c r="L639" s="199" t="str" cm="1">
        <f t="array" ref="L639">IFERROR(INDEX(Forecast_Capex_Input!I$12:I$286,$X639),NA)</f>
        <v>N/A</v>
      </c>
      <c r="M639" s="199" t="str" cm="1">
        <f t="array" ref="M639">IFERROR(INDEX(Forecast_Capex_Input!J$12:J$286,$X639),NA)</f>
        <v>N/A</v>
      </c>
      <c r="N639" s="199" t="str" cm="1">
        <f t="array" ref="N639">IFERROR(INDEX(Forecast_Capex_Input!K$12:K$286,$X639),NA)</f>
        <v>N/A</v>
      </c>
      <c r="O639" s="199" t="str" cm="1">
        <f t="array" ref="O639">IFERROR(INDEX(Forecast_Capex_Input!L$12:L$286,$X639),NA)</f>
        <v>N/A</v>
      </c>
      <c r="P639" s="199" t="str" cm="1">
        <f t="array" ref="P639">IFERROR(INDEX(Forecast_Capex_Input!M$12:M$286,$X639),NA)</f>
        <v>N/A</v>
      </c>
      <c r="Q639" s="172" t="str" cm="1">
        <f t="array" ref="Q639">IFERROR(INDEX(Forecast_Capex_Input!N$12:N$286,$X639),NA)</f>
        <v>N/A</v>
      </c>
      <c r="R639" s="265" cm="1">
        <f t="array" ref="R639">IFERROR(INDEX(Forecast_Capex_Input!O$12:O$286,$X639),0)</f>
        <v>0</v>
      </c>
      <c r="S639" s="172" cm="1">
        <f t="array" ref="S639">IFERROR(INDEX(Forecast_Capex_Input!P$12:P$286,$X639),0)</f>
        <v>0</v>
      </c>
      <c r="T639" s="199" t="str" cm="1">
        <f t="array" aca="1" ref="T639" ca="1">IFERROR(INDEX(General!$K$84:$K$103,$AA639),NA)</f>
        <v>N/A</v>
      </c>
      <c r="U639" s="188" cm="1">
        <f t="array" aca="1" ref="U639" ca="1">IFERROR(
IF($F639=General!$E$25,INDEX(Forecast_Capex_Input!S$12:S$286,$X639),
INDEX(Forecast_Capex_Input!T$12:T$286,$X639)),0)</f>
        <v>0</v>
      </c>
      <c r="V639" s="222" t="b">
        <f>IFERROR(INDEX(Overheads!$T$19:$T$26,MATCH($I639,Overheads!$E$19:$E$26,0)),FALSE)</f>
        <v>0</v>
      </c>
      <c r="W639" s="165"/>
      <c r="X639" s="174" t="str">
        <f>IFERROR(
IF(MATCH($C639,Forecast_Capex_Input!$CI$12:$CI$286,1)+1&gt;MAX(Forecast_Capex_Input!$C$12:$C$286),NA,
MATCH($C639,Forecast_Capex_Input!$CI$12:$CI$286,1)+1),1)</f>
        <v>N/A</v>
      </c>
      <c r="Y639" s="174" t="str" cm="1">
        <f t="array" aca="1" ref="Y639" ca="1">IFERROR(
IF(X638&lt;&gt;X639,1,
IF(COUNTIF(OFFSET(Y638,0,0,-INDEX(Forecast_Capex_Input!$CG$12:$CG$286,$X639)),Y638)=INDEX(Forecast_Capex_Input!$CG$12:$CG$286,$X639),Y638+1,Y638)),NA)</f>
        <v>N/A</v>
      </c>
      <c r="Z639" s="174" t="str" cm="1">
        <f t="array" ref="Z639">IFERROR($C639-IF($X639=1,1,INDEX(Forecast_Capex_Input!$CI$12:$CI$286,$X639-1))+1,NA)</f>
        <v>N/A</v>
      </c>
      <c r="AA639" s="174" t="str" cm="1">
        <f t="array" aca="1" ref="AA639" ca="1">IFERROR(IF(Y639=1,
INDEX(Forecast_Capex_Input!$AI$10:$BB$10,SMALL(IF(INDEX(Forecast_Capex_Input!$AI$12:$BB$286,$X639,0)&gt;0,COLUMN(Forecast_Capex_Input!$AI$10:$BB$10)-COLUMN(Forecast_Capex_Input!$AI$12)+1),ROWS(OFFSET(AA638,0,0,-$Z639)))),
OFFSET(AA638,-INDEX(Forecast_Capex_Input!$CG$12:$CG$286,$X639)+1,0)),NA)</f>
        <v>N/A</v>
      </c>
      <c r="AB639" s="174" t="str">
        <f t="shared" ca="1" si="405"/>
        <v>N/A</v>
      </c>
      <c r="AC639" s="222" t="b">
        <f t="shared" si="437"/>
        <v>0</v>
      </c>
      <c r="AD639" s="220" t="b">
        <v>0</v>
      </c>
      <c r="AE639" s="222" t="b">
        <f t="shared" si="406"/>
        <v>1</v>
      </c>
      <c r="AF639" s="165"/>
      <c r="AG639" s="215">
        <v>0</v>
      </c>
      <c r="AH639" s="215">
        <v>0</v>
      </c>
      <c r="AI639" s="215">
        <v>0</v>
      </c>
      <c r="AJ639" s="215">
        <v>0</v>
      </c>
      <c r="AK639" s="215">
        <v>0</v>
      </c>
      <c r="AL639" s="155">
        <v>0</v>
      </c>
      <c r="AM639" s="165"/>
      <c r="AN639" s="215" cm="1">
        <f t="array" aca="1" ref="AN639" ca="1">IFERROR(INDEX(General!O$33:O$34,$AB639)
*AG639,0)</f>
        <v>0</v>
      </c>
      <c r="AO639" s="215" cm="1">
        <f t="array" aca="1" ref="AO639" ca="1">IFERROR(INDEX(General!P$33:P$34,$AB639)
*AH639,0)</f>
        <v>0</v>
      </c>
      <c r="AP639" s="215" cm="1">
        <f t="array" aca="1" ref="AP639" ca="1">IFERROR(INDEX(General!Q$33:Q$34,$AB639)
*AI639,0)</f>
        <v>0</v>
      </c>
      <c r="AQ639" s="215" cm="1">
        <f t="array" aca="1" ref="AQ639" ca="1">IFERROR(INDEX(General!R$33:R$34,$AB639)
*AJ639,0)</f>
        <v>0</v>
      </c>
      <c r="AR639" s="215" cm="1">
        <f t="array" aca="1" ref="AR639" ca="1">IFERROR(INDEX(General!S$33:S$34,$AB639)
*AK639,0)</f>
        <v>0</v>
      </c>
      <c r="AS639" s="155">
        <f t="shared" ca="1" si="438"/>
        <v>0</v>
      </c>
      <c r="AT639" s="165"/>
      <c r="AU639" s="215">
        <f ca="1">IF($AE639=FALSE,AN639*Overheads!$R$24*$V639,
IFERROR(Overheads!$O$49*$V639*AN639,0)
+IFERROR(Overheads!Q$59*$V639*(AN639/Overheads!Q$68),0))</f>
        <v>0</v>
      </c>
      <c r="AV639" s="215">
        <f ca="1">IF($AE639=FALSE,AO639*Overheads!$R$24*$V639,
IFERROR(Overheads!$O$49*$V639*AO639,0)
+IFERROR(Overheads!R$59*$V639*(AO639/Overheads!R$68),0))</f>
        <v>0</v>
      </c>
      <c r="AW639" s="215">
        <f ca="1">IF($AE639=FALSE,AP639*Overheads!$R$24*$V639,
IFERROR(Overheads!$O$49*$V639*AP639,0)
+IFERROR(Overheads!S$59*$V639*(AP639/Overheads!S$68),0))</f>
        <v>0</v>
      </c>
      <c r="AX639" s="215">
        <f ca="1">IF($AE639=FALSE,AQ639*Overheads!$R$24*$V639,
IFERROR(Overheads!$O$49*$V639*AQ639,0)
+IFERROR(Overheads!T$59*$V639*(AQ639/Overheads!T$68),0))</f>
        <v>0</v>
      </c>
      <c r="AY639" s="215">
        <f ca="1">IF($AE639=FALSE,AR639*Overheads!$R$24*$V639,
IFERROR(Overheads!$O$49*$V639*AR639,0)
+IFERROR(Overheads!U$59*$V639*(AR639/Overheads!U$68),0))</f>
        <v>0</v>
      </c>
      <c r="AZ639" s="155">
        <f t="shared" ca="1" si="439"/>
        <v>0</v>
      </c>
      <c r="BA639" s="165"/>
      <c r="BB639" s="215">
        <f ca="1">IF($AE639=FALSE,AN639*Overheads!$S$25,
IFERROR(Overheads!$O$50*AN639,0)
+IFERROR(Overheads!Q$60*(AN639/Overheads!Q$66),0))</f>
        <v>0</v>
      </c>
      <c r="BC639" s="215">
        <f ca="1">IF($AE639=FALSE,AO639*Overheads!$S$25,
IFERROR(Overheads!$O$50*AO639,0)
+IFERROR(Overheads!R$60*(AO639/Overheads!R$66),0))</f>
        <v>0</v>
      </c>
      <c r="BD639" s="215">
        <f ca="1">IF($AE639=FALSE,AP639*Overheads!$S$25,
IFERROR(Overheads!$O$50*AP639,0)
+IFERROR(Overheads!S$60*(AP639/Overheads!S$66),0))</f>
        <v>0</v>
      </c>
      <c r="BE639" s="215">
        <f ca="1">IF($AE639=FALSE,AQ639*Overheads!$S$25,
IFERROR(Overheads!$O$50*AQ639,0)
+IFERROR(Overheads!T$60*(AQ639/Overheads!T$66),0))</f>
        <v>0</v>
      </c>
      <c r="BF639" s="215">
        <f ca="1">IF($AE639=FALSE,AR639*Overheads!$S$25,
IFERROR(Overheads!$O$50*AR639,0)
+IFERROR(Overheads!U$60*(AR639/Overheads!U$66),0))</f>
        <v>0</v>
      </c>
      <c r="BG639" s="155">
        <f t="shared" ca="1" si="440"/>
        <v>0</v>
      </c>
      <c r="BH639" s="165"/>
      <c r="BI639" s="215">
        <f t="shared" ca="1" si="441"/>
        <v>0</v>
      </c>
      <c r="BJ639" s="215">
        <f t="shared" ca="1" si="407"/>
        <v>0</v>
      </c>
      <c r="BK639" s="215">
        <f t="shared" ca="1" si="408"/>
        <v>0</v>
      </c>
      <c r="BL639" s="215">
        <f t="shared" ca="1" si="409"/>
        <v>0</v>
      </c>
      <c r="BM639" s="215">
        <f t="shared" ca="1" si="410"/>
        <v>0</v>
      </c>
      <c r="BN639" s="155">
        <f t="shared" ca="1" si="442"/>
        <v>0</v>
      </c>
      <c r="BO639" s="165"/>
      <c r="BP639" s="187" cm="1">
        <f t="array" ref="BP639">IFERROR(IF($X639=$X638,BP638,INDEX(Forecast_Capex_Input!AC$12:AC$286,$X639)),0)</f>
        <v>0</v>
      </c>
      <c r="BQ639" s="187" cm="1">
        <f t="array" ref="BQ639">IFERROR(IF($X639=$X638,BQ638,INDEX(Forecast_Capex_Input!AD$12:AD$286,$X639)),0)</f>
        <v>0</v>
      </c>
      <c r="BR639" s="187" cm="1">
        <f t="array" ref="BR639">IFERROR(IF($X639=$X638,BR638,INDEX(Forecast_Capex_Input!AE$12:AE$286,$X639)),0)</f>
        <v>0</v>
      </c>
      <c r="BS639" s="187" cm="1">
        <f t="array" ref="BS639">IFERROR(IF($X639=$X638,BS638,INDEX(Forecast_Capex_Input!AF$12:AF$286,$X639)),0)</f>
        <v>0</v>
      </c>
      <c r="BT639" s="187" cm="1">
        <f t="array" ref="BT639">IFERROR(IF($X639=$X638,BT638,INDEX(Forecast_Capex_Input!AG$12:AG$286,$X639)),0)</f>
        <v>0</v>
      </c>
      <c r="BU639" s="165"/>
      <c r="BV639" s="215">
        <f t="shared" si="411"/>
        <v>0</v>
      </c>
      <c r="BW639" s="215">
        <f t="shared" si="412"/>
        <v>0</v>
      </c>
      <c r="BX639" s="215">
        <f t="shared" si="413"/>
        <v>0</v>
      </c>
      <c r="BY639" s="215">
        <f t="shared" si="414"/>
        <v>0</v>
      </c>
      <c r="BZ639" s="215">
        <f t="shared" si="415"/>
        <v>0</v>
      </c>
      <c r="CA639" s="155">
        <f t="shared" si="443"/>
        <v>0</v>
      </c>
      <c r="CB639" s="165"/>
      <c r="CC639" s="215">
        <f t="shared" si="416"/>
        <v>0</v>
      </c>
      <c r="CD639" s="215">
        <f t="shared" si="417"/>
        <v>0</v>
      </c>
      <c r="CE639" s="215">
        <f t="shared" si="418"/>
        <v>0</v>
      </c>
      <c r="CF639" s="215">
        <f t="shared" si="419"/>
        <v>0</v>
      </c>
      <c r="CG639" s="215">
        <f t="shared" si="420"/>
        <v>0</v>
      </c>
      <c r="CH639" s="155">
        <f t="shared" si="444"/>
        <v>0</v>
      </c>
      <c r="CI639" s="165"/>
      <c r="CJ639" s="215">
        <f t="shared" si="421"/>
        <v>0</v>
      </c>
      <c r="CK639" s="215">
        <f t="shared" si="422"/>
        <v>0</v>
      </c>
      <c r="CL639" s="215">
        <f t="shared" si="423"/>
        <v>0</v>
      </c>
      <c r="CM639" s="215">
        <f t="shared" si="424"/>
        <v>0</v>
      </c>
      <c r="CN639" s="215">
        <f t="shared" si="425"/>
        <v>0</v>
      </c>
      <c r="CO639" s="155">
        <f t="shared" si="445"/>
        <v>0</v>
      </c>
      <c r="CP639" s="165"/>
      <c r="CQ639" s="223">
        <f t="shared" si="426"/>
        <v>0</v>
      </c>
      <c r="CR639" s="223">
        <f t="shared" si="427"/>
        <v>0</v>
      </c>
      <c r="CS639" s="223">
        <f t="shared" si="428"/>
        <v>0</v>
      </c>
      <c r="CT639" s="223">
        <f t="shared" si="429"/>
        <v>0</v>
      </c>
      <c r="CU639" s="223">
        <f t="shared" si="430"/>
        <v>0</v>
      </c>
      <c r="CV639" s="155">
        <f t="shared" si="446"/>
        <v>0</v>
      </c>
      <c r="CW639" s="165"/>
      <c r="CX639" s="215">
        <f t="shared" si="447"/>
        <v>0</v>
      </c>
      <c r="CY639" s="215">
        <f t="shared" si="431"/>
        <v>0</v>
      </c>
      <c r="CZ639" s="215">
        <f t="shared" si="432"/>
        <v>0</v>
      </c>
      <c r="DA639" s="215">
        <f t="shared" si="433"/>
        <v>0</v>
      </c>
      <c r="DB639" s="215">
        <f t="shared" si="434"/>
        <v>0</v>
      </c>
      <c r="DC639" s="155">
        <f t="shared" si="448"/>
        <v>0</v>
      </c>
      <c r="DD639" s="165"/>
      <c r="DE639" s="188" t="b" cm="1">
        <f t="array" aca="1" ref="DE639" ca="1">OR($G639=Forecast_Capex_Input!$BF$8:$BF$10)</f>
        <v>0</v>
      </c>
      <c r="DF639" s="188" cm="1">
        <f t="array" aca="1" ref="DF639" ca="1">IFERROR(INDEX(Forecast_Capex_Input!BG$12:BG$286,$X639)
*(INDEX(Forecast_Capex_Input!$H$12:$H$286,$X639)=Repex),0)
*$DE639</f>
        <v>0</v>
      </c>
      <c r="DG639" s="188" cm="1">
        <f t="array" aca="1" ref="DG639" ca="1">IFERROR(INDEX(Forecast_Capex_Input!BH$12:BH$286,$X639)
*(INDEX(Forecast_Capex_Input!$H$12:$H$286,$X639)=Repex),0)
*$DE639</f>
        <v>0</v>
      </c>
      <c r="DH639" s="188" cm="1">
        <f t="array" aca="1" ref="DH639" ca="1">IFERROR(INDEX(Forecast_Capex_Input!BI$12:BI$286,$X639)
*(INDEX(Forecast_Capex_Input!$H$12:$H$286,$X639)=Repex),0)
*$DE639</f>
        <v>0</v>
      </c>
      <c r="DI639" s="188" cm="1">
        <f t="array" aca="1" ref="DI639" ca="1">IFERROR(INDEX(Forecast_Capex_Input!BJ$12:BJ$286,$X639)
*(INDEX(Forecast_Capex_Input!$H$12:$H$286,$X639)=Repex),0)
*$DE639</f>
        <v>0</v>
      </c>
      <c r="DJ639" s="188" cm="1">
        <f t="array" aca="1" ref="DJ639" ca="1">IFERROR(INDEX(Forecast_Capex_Input!BK$12:BK$286,$X639)
*(INDEX(Forecast_Capex_Input!$H$12:$H$286,$X639)=Repex),0)
*$DE639</f>
        <v>0</v>
      </c>
      <c r="DK639" s="188" cm="1">
        <f t="array" aca="1" ref="DK639" ca="1">IFERROR(INDEX(Forecast_Capex_Input!BL$12:BL$286,$X639)
*(INDEX(Forecast_Capex_Input!$H$12:$H$286,$X639)=Repex),0)
*$DE639</f>
        <v>0</v>
      </c>
      <c r="DL639" s="165"/>
      <c r="DM639" s="188" t="b" cm="1">
        <f t="array" aca="1" ref="DM639" ca="1">OR($G639=Forecast_Capex_Input!$BN$8:$BN$9)</f>
        <v>0</v>
      </c>
      <c r="DN639" s="188" cm="1">
        <f t="array" aca="1" ref="DN639" ca="1">IFERROR(INDEX(Forecast_Capex_Input!BO$12:BO$286,$X639)
*(INDEX(Forecast_Capex_Input!$H$12:$H$286,$X639)=Repex),0)
*$DM639</f>
        <v>0</v>
      </c>
      <c r="DO639" s="188" cm="1">
        <f t="array" aca="1" ref="DO639" ca="1">IFERROR(INDEX(Forecast_Capex_Input!BP$12:BP$286,$X639)
*(INDEX(Forecast_Capex_Input!$H$12:$H$286,$X639)=Repex),0)
*$DM639</f>
        <v>0</v>
      </c>
      <c r="DP639" s="188" cm="1">
        <f t="array" aca="1" ref="DP639" ca="1">IFERROR(INDEX(Forecast_Capex_Input!BQ$12:BQ$286,$X639)
*(INDEX(Forecast_Capex_Input!$H$12:$H$286,$X639)=Repex),0)
*$DM639</f>
        <v>0</v>
      </c>
      <c r="DQ639" s="188" cm="1">
        <f t="array" aca="1" ref="DQ639" ca="1">IFERROR(INDEX(Forecast_Capex_Input!BR$12:BR$286,$X639)
*(INDEX(Forecast_Capex_Input!$H$12:$H$286,$X639)=Repex),0)
*$DM639</f>
        <v>0</v>
      </c>
      <c r="DR639" s="188" cm="1">
        <f t="array" aca="1" ref="DR639" ca="1">IFERROR(INDEX(Forecast_Capex_Input!BS$12:BS$286,$X639)
*(INDEX(Forecast_Capex_Input!$H$12:$H$286,$X639)=Repex),0)
*$DM639</f>
        <v>0</v>
      </c>
      <c r="DS639" s="165"/>
      <c r="DT639" s="188" t="b" cm="1">
        <f t="array" aca="1" ref="DT639" ca="1">OR($G639=Forecast_Capex_Input!$BU$8:$BU$10)</f>
        <v>0</v>
      </c>
      <c r="DU639" s="188" cm="1">
        <f t="array" aca="1" ref="DU639" ca="1">IFERROR(INDEX(Forecast_Capex_Input!BV$12:BV$286,$X639)
*(INDEX(Forecast_Capex_Input!$H$12:$H$286,$X639)=Repex),0)
*$DT639</f>
        <v>0</v>
      </c>
      <c r="DV639" s="188" cm="1">
        <f t="array" aca="1" ref="DV639" ca="1">IFERROR(INDEX(Forecast_Capex_Input!BW$12:BW$286,$X639)
*(INDEX(Forecast_Capex_Input!$H$12:$H$286,$X639)=Repex),0)
*$DT639</f>
        <v>0</v>
      </c>
      <c r="DW639" s="188" cm="1">
        <f t="array" aca="1" ref="DW639" ca="1">IFERROR(INDEX(Forecast_Capex_Input!BX$12:BX$286,$X639)
*(INDEX(Forecast_Capex_Input!$H$12:$H$286,$X639)=Repex),0)
*$DT639</f>
        <v>0</v>
      </c>
      <c r="DX639" s="188" cm="1">
        <f t="array" aca="1" ref="DX639" ca="1">IFERROR(INDEX(Forecast_Capex_Input!BY$12:BY$286,$X639)
*(INDEX(Forecast_Capex_Input!$H$12:$H$286,$X639)=Repex),0)
*$DT639</f>
        <v>0</v>
      </c>
      <c r="DY639" s="188" cm="1">
        <f t="array" aca="1" ref="DY639" ca="1">IFERROR(INDEX(Forecast_Capex_Input!BZ$12:BZ$286,$X639)
*(INDEX(Forecast_Capex_Input!$H$12:$H$286,$X639)=Repex),0)
*$DT639</f>
        <v>0</v>
      </c>
      <c r="DZ639" s="188" cm="1">
        <f t="array" aca="1" ref="DZ639" ca="1">IFERROR(INDEX(Forecast_Capex_Input!CA$12:CA$286,$X639)
*(INDEX(Forecast_Capex_Input!$H$12:$H$286,$X639)=Repex),0)
*$DT639</f>
        <v>0</v>
      </c>
      <c r="EA639" s="188" cm="1">
        <f t="array" aca="1" ref="EA639" ca="1">IFERROR(INDEX(Forecast_Capex_Input!CB$12:CB$286,$X639)
*(INDEX(Forecast_Capex_Input!$H$12:$H$286,$X639)=Repex),0)
*$DT639</f>
        <v>0</v>
      </c>
      <c r="EB639" s="188" cm="1">
        <f t="array" aca="1" ref="EB639" ca="1">IFERROR(INDEX(Forecast_Capex_Input!CC$12:CC$286,$X639)
*(INDEX(Forecast_Capex_Input!$H$12:$H$286,$X639)=Repex),0)
*$DT639</f>
        <v>0</v>
      </c>
      <c r="EC639" s="165"/>
      <c r="ED639" s="226" t="str">
        <f t="shared" si="435"/>
        <v>N/A</v>
      </c>
      <c r="EE639" s="174" t="s">
        <v>15</v>
      </c>
    </row>
    <row r="640" spans="3:135" x14ac:dyDescent="0.2">
      <c r="C640" s="174">
        <f t="shared" si="436"/>
        <v>630</v>
      </c>
      <c r="D640" s="167" t="str" cm="1">
        <f t="array" ref="D640">IFERROR(INDEX(Forecast_Capex_Input!$D$12:$D$286,$X640),NA)</f>
        <v>N/A</v>
      </c>
      <c r="E640" s="172" t="str" cm="1">
        <f t="array" ref="E640">IF($X640=NA,NA,INDEX(Forecast_Capex_Input!$E$12:$E$286,$X640))</f>
        <v>N/A</v>
      </c>
      <c r="F640" s="167" t="str" cm="1">
        <f t="array" aca="1" ref="F640" ca="1">IFERROR(INDEX(General!$E$25:$E$26,$Y640),NA)</f>
        <v>N/A</v>
      </c>
      <c r="G640" s="167" t="str" cm="1">
        <f t="array" aca="1" ref="G640" ca="1">IFERROR(INDEX(Forecast_Capex_Input!$AI$11:$BB$11,$AA640),NA)</f>
        <v>N/A</v>
      </c>
      <c r="H640" s="189" t="str" cm="1">
        <f t="array" aca="1" ref="H640" ca="1">IFERROR(INDEX(Forecast_Capex_Input!$AI$12:$BB$286,$X640,$AA640),NA)</f>
        <v>N/A</v>
      </c>
      <c r="I640" s="199" t="str" cm="1">
        <f t="array" ref="I640">IFERROR(INDEX(Forecast_Capex_Input!$F$12:$F$286,$X640),NA)</f>
        <v>N/A</v>
      </c>
      <c r="J640" s="199" t="str" cm="1">
        <f t="array" ref="J640">IFERROR(INDEX(Forecast_Capex_Input!G$12:G$286,$X640),NA)</f>
        <v>N/A</v>
      </c>
      <c r="K640" s="199" t="str" cm="1">
        <f t="array" ref="K640">IFERROR(INDEX(Forecast_Capex_Input!H$12:H$286,$X640),NA)</f>
        <v>N/A</v>
      </c>
      <c r="L640" s="199" t="str" cm="1">
        <f t="array" ref="L640">IFERROR(INDEX(Forecast_Capex_Input!I$12:I$286,$X640),NA)</f>
        <v>N/A</v>
      </c>
      <c r="M640" s="199" t="str" cm="1">
        <f t="array" ref="M640">IFERROR(INDEX(Forecast_Capex_Input!J$12:J$286,$X640),NA)</f>
        <v>N/A</v>
      </c>
      <c r="N640" s="199" t="str" cm="1">
        <f t="array" ref="N640">IFERROR(INDEX(Forecast_Capex_Input!K$12:K$286,$X640),NA)</f>
        <v>N/A</v>
      </c>
      <c r="O640" s="199" t="str" cm="1">
        <f t="array" ref="O640">IFERROR(INDEX(Forecast_Capex_Input!L$12:L$286,$X640),NA)</f>
        <v>N/A</v>
      </c>
      <c r="P640" s="199" t="str" cm="1">
        <f t="array" ref="P640">IFERROR(INDEX(Forecast_Capex_Input!M$12:M$286,$X640),NA)</f>
        <v>N/A</v>
      </c>
      <c r="Q640" s="172" t="str" cm="1">
        <f t="array" ref="Q640">IFERROR(INDEX(Forecast_Capex_Input!N$12:N$286,$X640),NA)</f>
        <v>N/A</v>
      </c>
      <c r="R640" s="265" cm="1">
        <f t="array" ref="R640">IFERROR(INDEX(Forecast_Capex_Input!O$12:O$286,$X640),0)</f>
        <v>0</v>
      </c>
      <c r="S640" s="172" cm="1">
        <f t="array" ref="S640">IFERROR(INDEX(Forecast_Capex_Input!P$12:P$286,$X640),0)</f>
        <v>0</v>
      </c>
      <c r="T640" s="199" t="str" cm="1">
        <f t="array" aca="1" ref="T640" ca="1">IFERROR(INDEX(General!$K$84:$K$103,$AA640),NA)</f>
        <v>N/A</v>
      </c>
      <c r="U640" s="188" cm="1">
        <f t="array" aca="1" ref="U640" ca="1">IFERROR(
IF($F640=General!$E$25,INDEX(Forecast_Capex_Input!S$12:S$286,$X640),
INDEX(Forecast_Capex_Input!T$12:T$286,$X640)),0)</f>
        <v>0</v>
      </c>
      <c r="V640" s="222" t="b">
        <f>IFERROR(INDEX(Overheads!$T$19:$T$26,MATCH($I640,Overheads!$E$19:$E$26,0)),FALSE)</f>
        <v>0</v>
      </c>
      <c r="W640" s="165"/>
      <c r="X640" s="174" t="str">
        <f>IFERROR(
IF(MATCH($C640,Forecast_Capex_Input!$CI$12:$CI$286,1)+1&gt;MAX(Forecast_Capex_Input!$C$12:$C$286),NA,
MATCH($C640,Forecast_Capex_Input!$CI$12:$CI$286,1)+1),1)</f>
        <v>N/A</v>
      </c>
      <c r="Y640" s="174" t="str" cm="1">
        <f t="array" aca="1" ref="Y640" ca="1">IFERROR(
IF(X639&lt;&gt;X640,1,
IF(COUNTIF(OFFSET(Y639,0,0,-INDEX(Forecast_Capex_Input!$CG$12:$CG$286,$X640)),Y639)=INDEX(Forecast_Capex_Input!$CG$12:$CG$286,$X640),Y639+1,Y639)),NA)</f>
        <v>N/A</v>
      </c>
      <c r="Z640" s="174" t="str" cm="1">
        <f t="array" ref="Z640">IFERROR($C640-IF($X640=1,1,INDEX(Forecast_Capex_Input!$CI$12:$CI$286,$X640-1))+1,NA)</f>
        <v>N/A</v>
      </c>
      <c r="AA640" s="174" t="str" cm="1">
        <f t="array" aca="1" ref="AA640" ca="1">IFERROR(IF(Y640=1,
INDEX(Forecast_Capex_Input!$AI$10:$BB$10,SMALL(IF(INDEX(Forecast_Capex_Input!$AI$12:$BB$286,$X640,0)&gt;0,COLUMN(Forecast_Capex_Input!$AI$10:$BB$10)-COLUMN(Forecast_Capex_Input!$AI$12)+1),ROWS(OFFSET(AA639,0,0,-$Z640)))),
OFFSET(AA639,-INDEX(Forecast_Capex_Input!$CG$12:$CG$286,$X640)+1,0)),NA)</f>
        <v>N/A</v>
      </c>
      <c r="AB640" s="174" t="str">
        <f t="shared" ca="1" si="405"/>
        <v>N/A</v>
      </c>
      <c r="AC640" s="222" t="b">
        <f t="shared" si="437"/>
        <v>0</v>
      </c>
      <c r="AD640" s="220" t="b">
        <v>0</v>
      </c>
      <c r="AE640" s="222" t="b">
        <f t="shared" si="406"/>
        <v>1</v>
      </c>
      <c r="AF640" s="165"/>
      <c r="AG640" s="215">
        <v>0</v>
      </c>
      <c r="AH640" s="215">
        <v>0</v>
      </c>
      <c r="AI640" s="215">
        <v>0</v>
      </c>
      <c r="AJ640" s="215">
        <v>0</v>
      </c>
      <c r="AK640" s="215">
        <v>0</v>
      </c>
      <c r="AL640" s="155">
        <v>0</v>
      </c>
      <c r="AM640" s="165"/>
      <c r="AN640" s="215" cm="1">
        <f t="array" aca="1" ref="AN640" ca="1">IFERROR(INDEX(General!O$33:O$34,$AB640)
*AG640,0)</f>
        <v>0</v>
      </c>
      <c r="AO640" s="215" cm="1">
        <f t="array" aca="1" ref="AO640" ca="1">IFERROR(INDEX(General!P$33:P$34,$AB640)
*AH640,0)</f>
        <v>0</v>
      </c>
      <c r="AP640" s="215" cm="1">
        <f t="array" aca="1" ref="AP640" ca="1">IFERROR(INDEX(General!Q$33:Q$34,$AB640)
*AI640,0)</f>
        <v>0</v>
      </c>
      <c r="AQ640" s="215" cm="1">
        <f t="array" aca="1" ref="AQ640" ca="1">IFERROR(INDEX(General!R$33:R$34,$AB640)
*AJ640,0)</f>
        <v>0</v>
      </c>
      <c r="AR640" s="215" cm="1">
        <f t="array" aca="1" ref="AR640" ca="1">IFERROR(INDEX(General!S$33:S$34,$AB640)
*AK640,0)</f>
        <v>0</v>
      </c>
      <c r="AS640" s="155">
        <f t="shared" ca="1" si="438"/>
        <v>0</v>
      </c>
      <c r="AT640" s="165"/>
      <c r="AU640" s="215">
        <f ca="1">IF($AE640=FALSE,AN640*Overheads!$R$24*$V640,
IFERROR(Overheads!$O$49*$V640*AN640,0)
+IFERROR(Overheads!Q$59*$V640*(AN640/Overheads!Q$68),0))</f>
        <v>0</v>
      </c>
      <c r="AV640" s="215">
        <f ca="1">IF($AE640=FALSE,AO640*Overheads!$R$24*$V640,
IFERROR(Overheads!$O$49*$V640*AO640,0)
+IFERROR(Overheads!R$59*$V640*(AO640/Overheads!R$68),0))</f>
        <v>0</v>
      </c>
      <c r="AW640" s="215">
        <f ca="1">IF($AE640=FALSE,AP640*Overheads!$R$24*$V640,
IFERROR(Overheads!$O$49*$V640*AP640,0)
+IFERROR(Overheads!S$59*$V640*(AP640/Overheads!S$68),0))</f>
        <v>0</v>
      </c>
      <c r="AX640" s="215">
        <f ca="1">IF($AE640=FALSE,AQ640*Overheads!$R$24*$V640,
IFERROR(Overheads!$O$49*$V640*AQ640,0)
+IFERROR(Overheads!T$59*$V640*(AQ640/Overheads!T$68),0))</f>
        <v>0</v>
      </c>
      <c r="AY640" s="215">
        <f ca="1">IF($AE640=FALSE,AR640*Overheads!$R$24*$V640,
IFERROR(Overheads!$O$49*$V640*AR640,0)
+IFERROR(Overheads!U$59*$V640*(AR640/Overheads!U$68),0))</f>
        <v>0</v>
      </c>
      <c r="AZ640" s="155">
        <f t="shared" ca="1" si="439"/>
        <v>0</v>
      </c>
      <c r="BA640" s="165"/>
      <c r="BB640" s="215">
        <f ca="1">IF($AE640=FALSE,AN640*Overheads!$S$25,
IFERROR(Overheads!$O$50*AN640,0)
+IFERROR(Overheads!Q$60*(AN640/Overheads!Q$66),0))</f>
        <v>0</v>
      </c>
      <c r="BC640" s="215">
        <f ca="1">IF($AE640=FALSE,AO640*Overheads!$S$25,
IFERROR(Overheads!$O$50*AO640,0)
+IFERROR(Overheads!R$60*(AO640/Overheads!R$66),0))</f>
        <v>0</v>
      </c>
      <c r="BD640" s="215">
        <f ca="1">IF($AE640=FALSE,AP640*Overheads!$S$25,
IFERROR(Overheads!$O$50*AP640,0)
+IFERROR(Overheads!S$60*(AP640/Overheads!S$66),0))</f>
        <v>0</v>
      </c>
      <c r="BE640" s="215">
        <f ca="1">IF($AE640=FALSE,AQ640*Overheads!$S$25,
IFERROR(Overheads!$O$50*AQ640,0)
+IFERROR(Overheads!T$60*(AQ640/Overheads!T$66),0))</f>
        <v>0</v>
      </c>
      <c r="BF640" s="215">
        <f ca="1">IF($AE640=FALSE,AR640*Overheads!$S$25,
IFERROR(Overheads!$O$50*AR640,0)
+IFERROR(Overheads!U$60*(AR640/Overheads!U$66),0))</f>
        <v>0</v>
      </c>
      <c r="BG640" s="155">
        <f t="shared" ca="1" si="440"/>
        <v>0</v>
      </c>
      <c r="BH640" s="165"/>
      <c r="BI640" s="215">
        <f t="shared" ca="1" si="441"/>
        <v>0</v>
      </c>
      <c r="BJ640" s="215">
        <f t="shared" ca="1" si="407"/>
        <v>0</v>
      </c>
      <c r="BK640" s="215">
        <f t="shared" ca="1" si="408"/>
        <v>0</v>
      </c>
      <c r="BL640" s="215">
        <f t="shared" ca="1" si="409"/>
        <v>0</v>
      </c>
      <c r="BM640" s="215">
        <f t="shared" ca="1" si="410"/>
        <v>0</v>
      </c>
      <c r="BN640" s="155">
        <f t="shared" ca="1" si="442"/>
        <v>0</v>
      </c>
      <c r="BO640" s="165"/>
      <c r="BP640" s="187" cm="1">
        <f t="array" ref="BP640">IFERROR(IF($X640=$X639,BP639,INDEX(Forecast_Capex_Input!AC$12:AC$286,$X640)),0)</f>
        <v>0</v>
      </c>
      <c r="BQ640" s="187" cm="1">
        <f t="array" ref="BQ640">IFERROR(IF($X640=$X639,BQ639,INDEX(Forecast_Capex_Input!AD$12:AD$286,$X640)),0)</f>
        <v>0</v>
      </c>
      <c r="BR640" s="187" cm="1">
        <f t="array" ref="BR640">IFERROR(IF($X640=$X639,BR639,INDEX(Forecast_Capex_Input!AE$12:AE$286,$X640)),0)</f>
        <v>0</v>
      </c>
      <c r="BS640" s="187" cm="1">
        <f t="array" ref="BS640">IFERROR(IF($X640=$X639,BS639,INDEX(Forecast_Capex_Input!AF$12:AF$286,$X640)),0)</f>
        <v>0</v>
      </c>
      <c r="BT640" s="187" cm="1">
        <f t="array" ref="BT640">IFERROR(IF($X640=$X639,BT639,INDEX(Forecast_Capex_Input!AG$12:AG$286,$X640)),0)</f>
        <v>0</v>
      </c>
      <c r="BU640" s="165"/>
      <c r="BV640" s="215">
        <f t="shared" si="411"/>
        <v>0</v>
      </c>
      <c r="BW640" s="215">
        <f t="shared" si="412"/>
        <v>0</v>
      </c>
      <c r="BX640" s="215">
        <f t="shared" si="413"/>
        <v>0</v>
      </c>
      <c r="BY640" s="215">
        <f t="shared" si="414"/>
        <v>0</v>
      </c>
      <c r="BZ640" s="215">
        <f t="shared" si="415"/>
        <v>0</v>
      </c>
      <c r="CA640" s="155">
        <f t="shared" si="443"/>
        <v>0</v>
      </c>
      <c r="CB640" s="165"/>
      <c r="CC640" s="215">
        <f t="shared" si="416"/>
        <v>0</v>
      </c>
      <c r="CD640" s="215">
        <f t="shared" si="417"/>
        <v>0</v>
      </c>
      <c r="CE640" s="215">
        <f t="shared" si="418"/>
        <v>0</v>
      </c>
      <c r="CF640" s="215">
        <f t="shared" si="419"/>
        <v>0</v>
      </c>
      <c r="CG640" s="215">
        <f t="shared" si="420"/>
        <v>0</v>
      </c>
      <c r="CH640" s="155">
        <f t="shared" si="444"/>
        <v>0</v>
      </c>
      <c r="CI640" s="165"/>
      <c r="CJ640" s="215">
        <f t="shared" si="421"/>
        <v>0</v>
      </c>
      <c r="CK640" s="215">
        <f t="shared" si="422"/>
        <v>0</v>
      </c>
      <c r="CL640" s="215">
        <f t="shared" si="423"/>
        <v>0</v>
      </c>
      <c r="CM640" s="215">
        <f t="shared" si="424"/>
        <v>0</v>
      </c>
      <c r="CN640" s="215">
        <f t="shared" si="425"/>
        <v>0</v>
      </c>
      <c r="CO640" s="155">
        <f t="shared" si="445"/>
        <v>0</v>
      </c>
      <c r="CP640" s="165"/>
      <c r="CQ640" s="223">
        <f t="shared" si="426"/>
        <v>0</v>
      </c>
      <c r="CR640" s="223">
        <f t="shared" si="427"/>
        <v>0</v>
      </c>
      <c r="CS640" s="223">
        <f t="shared" si="428"/>
        <v>0</v>
      </c>
      <c r="CT640" s="223">
        <f t="shared" si="429"/>
        <v>0</v>
      </c>
      <c r="CU640" s="223">
        <f t="shared" si="430"/>
        <v>0</v>
      </c>
      <c r="CV640" s="155">
        <f t="shared" si="446"/>
        <v>0</v>
      </c>
      <c r="CW640" s="165"/>
      <c r="CX640" s="215">
        <f t="shared" si="447"/>
        <v>0</v>
      </c>
      <c r="CY640" s="215">
        <f t="shared" si="431"/>
        <v>0</v>
      </c>
      <c r="CZ640" s="215">
        <f t="shared" si="432"/>
        <v>0</v>
      </c>
      <c r="DA640" s="215">
        <f t="shared" si="433"/>
        <v>0</v>
      </c>
      <c r="DB640" s="215">
        <f t="shared" si="434"/>
        <v>0</v>
      </c>
      <c r="DC640" s="155">
        <f t="shared" si="448"/>
        <v>0</v>
      </c>
      <c r="DD640" s="165"/>
      <c r="DE640" s="188" t="b" cm="1">
        <f t="array" aca="1" ref="DE640" ca="1">OR($G640=Forecast_Capex_Input!$BF$8:$BF$10)</f>
        <v>0</v>
      </c>
      <c r="DF640" s="188" cm="1">
        <f t="array" aca="1" ref="DF640" ca="1">IFERROR(INDEX(Forecast_Capex_Input!BG$12:BG$286,$X640)
*(INDEX(Forecast_Capex_Input!$H$12:$H$286,$X640)=Repex),0)
*$DE640</f>
        <v>0</v>
      </c>
      <c r="DG640" s="188" cm="1">
        <f t="array" aca="1" ref="DG640" ca="1">IFERROR(INDEX(Forecast_Capex_Input!BH$12:BH$286,$X640)
*(INDEX(Forecast_Capex_Input!$H$12:$H$286,$X640)=Repex),0)
*$DE640</f>
        <v>0</v>
      </c>
      <c r="DH640" s="188" cm="1">
        <f t="array" aca="1" ref="DH640" ca="1">IFERROR(INDEX(Forecast_Capex_Input!BI$12:BI$286,$X640)
*(INDEX(Forecast_Capex_Input!$H$12:$H$286,$X640)=Repex),0)
*$DE640</f>
        <v>0</v>
      </c>
      <c r="DI640" s="188" cm="1">
        <f t="array" aca="1" ref="DI640" ca="1">IFERROR(INDEX(Forecast_Capex_Input!BJ$12:BJ$286,$X640)
*(INDEX(Forecast_Capex_Input!$H$12:$H$286,$X640)=Repex),0)
*$DE640</f>
        <v>0</v>
      </c>
      <c r="DJ640" s="188" cm="1">
        <f t="array" aca="1" ref="DJ640" ca="1">IFERROR(INDEX(Forecast_Capex_Input!BK$12:BK$286,$X640)
*(INDEX(Forecast_Capex_Input!$H$12:$H$286,$X640)=Repex),0)
*$DE640</f>
        <v>0</v>
      </c>
      <c r="DK640" s="188" cm="1">
        <f t="array" aca="1" ref="DK640" ca="1">IFERROR(INDEX(Forecast_Capex_Input!BL$12:BL$286,$X640)
*(INDEX(Forecast_Capex_Input!$H$12:$H$286,$X640)=Repex),0)
*$DE640</f>
        <v>0</v>
      </c>
      <c r="DL640" s="165"/>
      <c r="DM640" s="188" t="b" cm="1">
        <f t="array" aca="1" ref="DM640" ca="1">OR($G640=Forecast_Capex_Input!$BN$8:$BN$9)</f>
        <v>0</v>
      </c>
      <c r="DN640" s="188" cm="1">
        <f t="array" aca="1" ref="DN640" ca="1">IFERROR(INDEX(Forecast_Capex_Input!BO$12:BO$286,$X640)
*(INDEX(Forecast_Capex_Input!$H$12:$H$286,$X640)=Repex),0)
*$DM640</f>
        <v>0</v>
      </c>
      <c r="DO640" s="188" cm="1">
        <f t="array" aca="1" ref="DO640" ca="1">IFERROR(INDEX(Forecast_Capex_Input!BP$12:BP$286,$X640)
*(INDEX(Forecast_Capex_Input!$H$12:$H$286,$X640)=Repex),0)
*$DM640</f>
        <v>0</v>
      </c>
      <c r="DP640" s="188" cm="1">
        <f t="array" aca="1" ref="DP640" ca="1">IFERROR(INDEX(Forecast_Capex_Input!BQ$12:BQ$286,$X640)
*(INDEX(Forecast_Capex_Input!$H$12:$H$286,$X640)=Repex),0)
*$DM640</f>
        <v>0</v>
      </c>
      <c r="DQ640" s="188" cm="1">
        <f t="array" aca="1" ref="DQ640" ca="1">IFERROR(INDEX(Forecast_Capex_Input!BR$12:BR$286,$X640)
*(INDEX(Forecast_Capex_Input!$H$12:$H$286,$X640)=Repex),0)
*$DM640</f>
        <v>0</v>
      </c>
      <c r="DR640" s="188" cm="1">
        <f t="array" aca="1" ref="DR640" ca="1">IFERROR(INDEX(Forecast_Capex_Input!BS$12:BS$286,$X640)
*(INDEX(Forecast_Capex_Input!$H$12:$H$286,$X640)=Repex),0)
*$DM640</f>
        <v>0</v>
      </c>
      <c r="DS640" s="165"/>
      <c r="DT640" s="188" t="b" cm="1">
        <f t="array" aca="1" ref="DT640" ca="1">OR($G640=Forecast_Capex_Input!$BU$8:$BU$10)</f>
        <v>0</v>
      </c>
      <c r="DU640" s="188" cm="1">
        <f t="array" aca="1" ref="DU640" ca="1">IFERROR(INDEX(Forecast_Capex_Input!BV$12:BV$286,$X640)
*(INDEX(Forecast_Capex_Input!$H$12:$H$286,$X640)=Repex),0)
*$DT640</f>
        <v>0</v>
      </c>
      <c r="DV640" s="188" cm="1">
        <f t="array" aca="1" ref="DV640" ca="1">IFERROR(INDEX(Forecast_Capex_Input!BW$12:BW$286,$X640)
*(INDEX(Forecast_Capex_Input!$H$12:$H$286,$X640)=Repex),0)
*$DT640</f>
        <v>0</v>
      </c>
      <c r="DW640" s="188" cm="1">
        <f t="array" aca="1" ref="DW640" ca="1">IFERROR(INDEX(Forecast_Capex_Input!BX$12:BX$286,$X640)
*(INDEX(Forecast_Capex_Input!$H$12:$H$286,$X640)=Repex),0)
*$DT640</f>
        <v>0</v>
      </c>
      <c r="DX640" s="188" cm="1">
        <f t="array" aca="1" ref="DX640" ca="1">IFERROR(INDEX(Forecast_Capex_Input!BY$12:BY$286,$X640)
*(INDEX(Forecast_Capex_Input!$H$12:$H$286,$X640)=Repex),0)
*$DT640</f>
        <v>0</v>
      </c>
      <c r="DY640" s="188" cm="1">
        <f t="array" aca="1" ref="DY640" ca="1">IFERROR(INDEX(Forecast_Capex_Input!BZ$12:BZ$286,$X640)
*(INDEX(Forecast_Capex_Input!$H$12:$H$286,$X640)=Repex),0)
*$DT640</f>
        <v>0</v>
      </c>
      <c r="DZ640" s="188" cm="1">
        <f t="array" aca="1" ref="DZ640" ca="1">IFERROR(INDEX(Forecast_Capex_Input!CA$12:CA$286,$X640)
*(INDEX(Forecast_Capex_Input!$H$12:$H$286,$X640)=Repex),0)
*$DT640</f>
        <v>0</v>
      </c>
      <c r="EA640" s="188" cm="1">
        <f t="array" aca="1" ref="EA640" ca="1">IFERROR(INDEX(Forecast_Capex_Input!CB$12:CB$286,$X640)
*(INDEX(Forecast_Capex_Input!$H$12:$H$286,$X640)=Repex),0)
*$DT640</f>
        <v>0</v>
      </c>
      <c r="EB640" s="188" cm="1">
        <f t="array" aca="1" ref="EB640" ca="1">IFERROR(INDEX(Forecast_Capex_Input!CC$12:CC$286,$X640)
*(INDEX(Forecast_Capex_Input!$H$12:$H$286,$X640)=Repex),0)
*$DT640</f>
        <v>0</v>
      </c>
      <c r="EC640" s="165"/>
      <c r="ED640" s="226" t="str">
        <f t="shared" si="435"/>
        <v>N/A</v>
      </c>
      <c r="EE640" s="174" t="s">
        <v>15</v>
      </c>
    </row>
    <row r="641" spans="3:135" x14ac:dyDescent="0.2">
      <c r="C641" s="174">
        <f t="shared" si="436"/>
        <v>631</v>
      </c>
      <c r="D641" s="167" t="str" cm="1">
        <f t="array" ref="D641">IFERROR(INDEX(Forecast_Capex_Input!$D$12:$D$286,$X641),NA)</f>
        <v>N/A</v>
      </c>
      <c r="E641" s="172" t="str" cm="1">
        <f t="array" ref="E641">IF($X641=NA,NA,INDEX(Forecast_Capex_Input!$E$12:$E$286,$X641))</f>
        <v>N/A</v>
      </c>
      <c r="F641" s="167" t="str" cm="1">
        <f t="array" aca="1" ref="F641" ca="1">IFERROR(INDEX(General!$E$25:$E$26,$Y641),NA)</f>
        <v>N/A</v>
      </c>
      <c r="G641" s="167" t="str" cm="1">
        <f t="array" aca="1" ref="G641" ca="1">IFERROR(INDEX(Forecast_Capex_Input!$AI$11:$BB$11,$AA641),NA)</f>
        <v>N/A</v>
      </c>
      <c r="H641" s="189" t="str" cm="1">
        <f t="array" aca="1" ref="H641" ca="1">IFERROR(INDEX(Forecast_Capex_Input!$AI$12:$BB$286,$X641,$AA641),NA)</f>
        <v>N/A</v>
      </c>
      <c r="I641" s="199" t="str" cm="1">
        <f t="array" ref="I641">IFERROR(INDEX(Forecast_Capex_Input!$F$12:$F$286,$X641),NA)</f>
        <v>N/A</v>
      </c>
      <c r="J641" s="199" t="str" cm="1">
        <f t="array" ref="J641">IFERROR(INDEX(Forecast_Capex_Input!G$12:G$286,$X641),NA)</f>
        <v>N/A</v>
      </c>
      <c r="K641" s="199" t="str" cm="1">
        <f t="array" ref="K641">IFERROR(INDEX(Forecast_Capex_Input!H$12:H$286,$X641),NA)</f>
        <v>N/A</v>
      </c>
      <c r="L641" s="199" t="str" cm="1">
        <f t="array" ref="L641">IFERROR(INDEX(Forecast_Capex_Input!I$12:I$286,$X641),NA)</f>
        <v>N/A</v>
      </c>
      <c r="M641" s="199" t="str" cm="1">
        <f t="array" ref="M641">IFERROR(INDEX(Forecast_Capex_Input!J$12:J$286,$X641),NA)</f>
        <v>N/A</v>
      </c>
      <c r="N641" s="199" t="str" cm="1">
        <f t="array" ref="N641">IFERROR(INDEX(Forecast_Capex_Input!K$12:K$286,$X641),NA)</f>
        <v>N/A</v>
      </c>
      <c r="O641" s="199" t="str" cm="1">
        <f t="array" ref="O641">IFERROR(INDEX(Forecast_Capex_Input!L$12:L$286,$X641),NA)</f>
        <v>N/A</v>
      </c>
      <c r="P641" s="199" t="str" cm="1">
        <f t="array" ref="P641">IFERROR(INDEX(Forecast_Capex_Input!M$12:M$286,$X641),NA)</f>
        <v>N/A</v>
      </c>
      <c r="Q641" s="172" t="str" cm="1">
        <f t="array" ref="Q641">IFERROR(INDEX(Forecast_Capex_Input!N$12:N$286,$X641),NA)</f>
        <v>N/A</v>
      </c>
      <c r="R641" s="265" cm="1">
        <f t="array" ref="R641">IFERROR(INDEX(Forecast_Capex_Input!O$12:O$286,$X641),0)</f>
        <v>0</v>
      </c>
      <c r="S641" s="172" cm="1">
        <f t="array" ref="S641">IFERROR(INDEX(Forecast_Capex_Input!P$12:P$286,$X641),0)</f>
        <v>0</v>
      </c>
      <c r="T641" s="199" t="str" cm="1">
        <f t="array" aca="1" ref="T641" ca="1">IFERROR(INDEX(General!$K$84:$K$103,$AA641),NA)</f>
        <v>N/A</v>
      </c>
      <c r="U641" s="188" cm="1">
        <f t="array" aca="1" ref="U641" ca="1">IFERROR(
IF($F641=General!$E$25,INDEX(Forecast_Capex_Input!S$12:S$286,$X641),
INDEX(Forecast_Capex_Input!T$12:T$286,$X641)),0)</f>
        <v>0</v>
      </c>
      <c r="V641" s="222" t="b">
        <f>IFERROR(INDEX(Overheads!$T$19:$T$26,MATCH($I641,Overheads!$E$19:$E$26,0)),FALSE)</f>
        <v>0</v>
      </c>
      <c r="W641" s="165"/>
      <c r="X641" s="174" t="str">
        <f>IFERROR(
IF(MATCH($C641,Forecast_Capex_Input!$CI$12:$CI$286,1)+1&gt;MAX(Forecast_Capex_Input!$C$12:$C$286),NA,
MATCH($C641,Forecast_Capex_Input!$CI$12:$CI$286,1)+1),1)</f>
        <v>N/A</v>
      </c>
      <c r="Y641" s="174" t="str" cm="1">
        <f t="array" aca="1" ref="Y641" ca="1">IFERROR(
IF(X640&lt;&gt;X641,1,
IF(COUNTIF(OFFSET(Y640,0,0,-INDEX(Forecast_Capex_Input!$CG$12:$CG$286,$X641)),Y640)=INDEX(Forecast_Capex_Input!$CG$12:$CG$286,$X641),Y640+1,Y640)),NA)</f>
        <v>N/A</v>
      </c>
      <c r="Z641" s="174" t="str" cm="1">
        <f t="array" ref="Z641">IFERROR($C641-IF($X641=1,1,INDEX(Forecast_Capex_Input!$CI$12:$CI$286,$X641-1))+1,NA)</f>
        <v>N/A</v>
      </c>
      <c r="AA641" s="174" t="str" cm="1">
        <f t="array" aca="1" ref="AA641" ca="1">IFERROR(IF(Y641=1,
INDEX(Forecast_Capex_Input!$AI$10:$BB$10,SMALL(IF(INDEX(Forecast_Capex_Input!$AI$12:$BB$286,$X641,0)&gt;0,COLUMN(Forecast_Capex_Input!$AI$10:$BB$10)-COLUMN(Forecast_Capex_Input!$AI$12)+1),ROWS(OFFSET(AA640,0,0,-$Z641)))),
OFFSET(AA640,-INDEX(Forecast_Capex_Input!$CG$12:$CG$286,$X641)+1,0)),NA)</f>
        <v>N/A</v>
      </c>
      <c r="AB641" s="174" t="str">
        <f t="shared" ca="1" si="405"/>
        <v>N/A</v>
      </c>
      <c r="AC641" s="222" t="b">
        <f t="shared" si="437"/>
        <v>0</v>
      </c>
      <c r="AD641" s="220" t="b">
        <v>0</v>
      </c>
      <c r="AE641" s="222" t="b">
        <f t="shared" si="406"/>
        <v>1</v>
      </c>
      <c r="AF641" s="165"/>
      <c r="AG641" s="215">
        <v>0</v>
      </c>
      <c r="AH641" s="215">
        <v>0</v>
      </c>
      <c r="AI641" s="215">
        <v>0</v>
      </c>
      <c r="AJ641" s="215">
        <v>0</v>
      </c>
      <c r="AK641" s="215">
        <v>0</v>
      </c>
      <c r="AL641" s="155">
        <v>0</v>
      </c>
      <c r="AM641" s="165"/>
      <c r="AN641" s="215" cm="1">
        <f t="array" aca="1" ref="AN641" ca="1">IFERROR(INDEX(General!O$33:O$34,$AB641)
*AG641,0)</f>
        <v>0</v>
      </c>
      <c r="AO641" s="215" cm="1">
        <f t="array" aca="1" ref="AO641" ca="1">IFERROR(INDEX(General!P$33:P$34,$AB641)
*AH641,0)</f>
        <v>0</v>
      </c>
      <c r="AP641" s="215" cm="1">
        <f t="array" aca="1" ref="AP641" ca="1">IFERROR(INDEX(General!Q$33:Q$34,$AB641)
*AI641,0)</f>
        <v>0</v>
      </c>
      <c r="AQ641" s="215" cm="1">
        <f t="array" aca="1" ref="AQ641" ca="1">IFERROR(INDEX(General!R$33:R$34,$AB641)
*AJ641,0)</f>
        <v>0</v>
      </c>
      <c r="AR641" s="215" cm="1">
        <f t="array" aca="1" ref="AR641" ca="1">IFERROR(INDEX(General!S$33:S$34,$AB641)
*AK641,0)</f>
        <v>0</v>
      </c>
      <c r="AS641" s="155">
        <f t="shared" ca="1" si="438"/>
        <v>0</v>
      </c>
      <c r="AT641" s="165"/>
      <c r="AU641" s="215">
        <f ca="1">IF($AE641=FALSE,AN641*Overheads!$R$24*$V641,
IFERROR(Overheads!$O$49*$V641*AN641,0)
+IFERROR(Overheads!Q$59*$V641*(AN641/Overheads!Q$68),0))</f>
        <v>0</v>
      </c>
      <c r="AV641" s="215">
        <f ca="1">IF($AE641=FALSE,AO641*Overheads!$R$24*$V641,
IFERROR(Overheads!$O$49*$V641*AO641,0)
+IFERROR(Overheads!R$59*$V641*(AO641/Overheads!R$68),0))</f>
        <v>0</v>
      </c>
      <c r="AW641" s="215">
        <f ca="1">IF($AE641=FALSE,AP641*Overheads!$R$24*$V641,
IFERROR(Overheads!$O$49*$V641*AP641,0)
+IFERROR(Overheads!S$59*$V641*(AP641/Overheads!S$68),0))</f>
        <v>0</v>
      </c>
      <c r="AX641" s="215">
        <f ca="1">IF($AE641=FALSE,AQ641*Overheads!$R$24*$V641,
IFERROR(Overheads!$O$49*$V641*AQ641,0)
+IFERROR(Overheads!T$59*$V641*(AQ641/Overheads!T$68),0))</f>
        <v>0</v>
      </c>
      <c r="AY641" s="215">
        <f ca="1">IF($AE641=FALSE,AR641*Overheads!$R$24*$V641,
IFERROR(Overheads!$O$49*$V641*AR641,0)
+IFERROR(Overheads!U$59*$V641*(AR641/Overheads!U$68),0))</f>
        <v>0</v>
      </c>
      <c r="AZ641" s="155">
        <f t="shared" ca="1" si="439"/>
        <v>0</v>
      </c>
      <c r="BA641" s="165"/>
      <c r="BB641" s="215">
        <f ca="1">IF($AE641=FALSE,AN641*Overheads!$S$25,
IFERROR(Overheads!$O$50*AN641,0)
+IFERROR(Overheads!Q$60*(AN641/Overheads!Q$66),0))</f>
        <v>0</v>
      </c>
      <c r="BC641" s="215">
        <f ca="1">IF($AE641=FALSE,AO641*Overheads!$S$25,
IFERROR(Overheads!$O$50*AO641,0)
+IFERROR(Overheads!R$60*(AO641/Overheads!R$66),0))</f>
        <v>0</v>
      </c>
      <c r="BD641" s="215">
        <f ca="1">IF($AE641=FALSE,AP641*Overheads!$S$25,
IFERROR(Overheads!$O$50*AP641,0)
+IFERROR(Overheads!S$60*(AP641/Overheads!S$66),0))</f>
        <v>0</v>
      </c>
      <c r="BE641" s="215">
        <f ca="1">IF($AE641=FALSE,AQ641*Overheads!$S$25,
IFERROR(Overheads!$O$50*AQ641,0)
+IFERROR(Overheads!T$60*(AQ641/Overheads!T$66),0))</f>
        <v>0</v>
      </c>
      <c r="BF641" s="215">
        <f ca="1">IF($AE641=FALSE,AR641*Overheads!$S$25,
IFERROR(Overheads!$O$50*AR641,0)
+IFERROR(Overheads!U$60*(AR641/Overheads!U$66),0))</f>
        <v>0</v>
      </c>
      <c r="BG641" s="155">
        <f t="shared" ca="1" si="440"/>
        <v>0</v>
      </c>
      <c r="BH641" s="165"/>
      <c r="BI641" s="215">
        <f t="shared" ca="1" si="441"/>
        <v>0</v>
      </c>
      <c r="BJ641" s="215">
        <f t="shared" ca="1" si="407"/>
        <v>0</v>
      </c>
      <c r="BK641" s="215">
        <f t="shared" ca="1" si="408"/>
        <v>0</v>
      </c>
      <c r="BL641" s="215">
        <f t="shared" ca="1" si="409"/>
        <v>0</v>
      </c>
      <c r="BM641" s="215">
        <f t="shared" ca="1" si="410"/>
        <v>0</v>
      </c>
      <c r="BN641" s="155">
        <f t="shared" ca="1" si="442"/>
        <v>0</v>
      </c>
      <c r="BO641" s="165"/>
      <c r="BP641" s="187" cm="1">
        <f t="array" ref="BP641">IFERROR(IF($X641=$X640,BP640,INDEX(Forecast_Capex_Input!AC$12:AC$286,$X641)),0)</f>
        <v>0</v>
      </c>
      <c r="BQ641" s="187" cm="1">
        <f t="array" ref="BQ641">IFERROR(IF($X641=$X640,BQ640,INDEX(Forecast_Capex_Input!AD$12:AD$286,$X641)),0)</f>
        <v>0</v>
      </c>
      <c r="BR641" s="187" cm="1">
        <f t="array" ref="BR641">IFERROR(IF($X641=$X640,BR640,INDEX(Forecast_Capex_Input!AE$12:AE$286,$X641)),0)</f>
        <v>0</v>
      </c>
      <c r="BS641" s="187" cm="1">
        <f t="array" ref="BS641">IFERROR(IF($X641=$X640,BS640,INDEX(Forecast_Capex_Input!AF$12:AF$286,$X641)),0)</f>
        <v>0</v>
      </c>
      <c r="BT641" s="187" cm="1">
        <f t="array" ref="BT641">IFERROR(IF($X641=$X640,BT640,INDEX(Forecast_Capex_Input!AG$12:AG$286,$X641)),0)</f>
        <v>0</v>
      </c>
      <c r="BU641" s="165"/>
      <c r="BV641" s="215">
        <f t="shared" si="411"/>
        <v>0</v>
      </c>
      <c r="BW641" s="215">
        <f t="shared" si="412"/>
        <v>0</v>
      </c>
      <c r="BX641" s="215">
        <f t="shared" si="413"/>
        <v>0</v>
      </c>
      <c r="BY641" s="215">
        <f t="shared" si="414"/>
        <v>0</v>
      </c>
      <c r="BZ641" s="215">
        <f t="shared" si="415"/>
        <v>0</v>
      </c>
      <c r="CA641" s="155">
        <f t="shared" si="443"/>
        <v>0</v>
      </c>
      <c r="CB641" s="165"/>
      <c r="CC641" s="215">
        <f t="shared" si="416"/>
        <v>0</v>
      </c>
      <c r="CD641" s="215">
        <f t="shared" si="417"/>
        <v>0</v>
      </c>
      <c r="CE641" s="215">
        <f t="shared" si="418"/>
        <v>0</v>
      </c>
      <c r="CF641" s="215">
        <f t="shared" si="419"/>
        <v>0</v>
      </c>
      <c r="CG641" s="215">
        <f t="shared" si="420"/>
        <v>0</v>
      </c>
      <c r="CH641" s="155">
        <f t="shared" si="444"/>
        <v>0</v>
      </c>
      <c r="CI641" s="165"/>
      <c r="CJ641" s="215">
        <f t="shared" si="421"/>
        <v>0</v>
      </c>
      <c r="CK641" s="215">
        <f t="shared" si="422"/>
        <v>0</v>
      </c>
      <c r="CL641" s="215">
        <f t="shared" si="423"/>
        <v>0</v>
      </c>
      <c r="CM641" s="215">
        <f t="shared" si="424"/>
        <v>0</v>
      </c>
      <c r="CN641" s="215">
        <f t="shared" si="425"/>
        <v>0</v>
      </c>
      <c r="CO641" s="155">
        <f t="shared" si="445"/>
        <v>0</v>
      </c>
      <c r="CP641" s="165"/>
      <c r="CQ641" s="223">
        <f t="shared" si="426"/>
        <v>0</v>
      </c>
      <c r="CR641" s="223">
        <f t="shared" si="427"/>
        <v>0</v>
      </c>
      <c r="CS641" s="223">
        <f t="shared" si="428"/>
        <v>0</v>
      </c>
      <c r="CT641" s="223">
        <f t="shared" si="429"/>
        <v>0</v>
      </c>
      <c r="CU641" s="223">
        <f t="shared" si="430"/>
        <v>0</v>
      </c>
      <c r="CV641" s="155">
        <f t="shared" si="446"/>
        <v>0</v>
      </c>
      <c r="CW641" s="165"/>
      <c r="CX641" s="215">
        <f t="shared" si="447"/>
        <v>0</v>
      </c>
      <c r="CY641" s="215">
        <f t="shared" si="431"/>
        <v>0</v>
      </c>
      <c r="CZ641" s="215">
        <f t="shared" si="432"/>
        <v>0</v>
      </c>
      <c r="DA641" s="215">
        <f t="shared" si="433"/>
        <v>0</v>
      </c>
      <c r="DB641" s="215">
        <f t="shared" si="434"/>
        <v>0</v>
      </c>
      <c r="DC641" s="155">
        <f t="shared" si="448"/>
        <v>0</v>
      </c>
      <c r="DD641" s="165"/>
      <c r="DE641" s="188" t="b" cm="1">
        <f t="array" aca="1" ref="DE641" ca="1">OR($G641=Forecast_Capex_Input!$BF$8:$BF$10)</f>
        <v>0</v>
      </c>
      <c r="DF641" s="188" cm="1">
        <f t="array" aca="1" ref="DF641" ca="1">IFERROR(INDEX(Forecast_Capex_Input!BG$12:BG$286,$X641)
*(INDEX(Forecast_Capex_Input!$H$12:$H$286,$X641)=Repex),0)
*$DE641</f>
        <v>0</v>
      </c>
      <c r="DG641" s="188" cm="1">
        <f t="array" aca="1" ref="DG641" ca="1">IFERROR(INDEX(Forecast_Capex_Input!BH$12:BH$286,$X641)
*(INDEX(Forecast_Capex_Input!$H$12:$H$286,$X641)=Repex),0)
*$DE641</f>
        <v>0</v>
      </c>
      <c r="DH641" s="188" cm="1">
        <f t="array" aca="1" ref="DH641" ca="1">IFERROR(INDEX(Forecast_Capex_Input!BI$12:BI$286,$X641)
*(INDEX(Forecast_Capex_Input!$H$12:$H$286,$X641)=Repex),0)
*$DE641</f>
        <v>0</v>
      </c>
      <c r="DI641" s="188" cm="1">
        <f t="array" aca="1" ref="DI641" ca="1">IFERROR(INDEX(Forecast_Capex_Input!BJ$12:BJ$286,$X641)
*(INDEX(Forecast_Capex_Input!$H$12:$H$286,$X641)=Repex),0)
*$DE641</f>
        <v>0</v>
      </c>
      <c r="DJ641" s="188" cm="1">
        <f t="array" aca="1" ref="DJ641" ca="1">IFERROR(INDEX(Forecast_Capex_Input!BK$12:BK$286,$X641)
*(INDEX(Forecast_Capex_Input!$H$12:$H$286,$X641)=Repex),0)
*$DE641</f>
        <v>0</v>
      </c>
      <c r="DK641" s="188" cm="1">
        <f t="array" aca="1" ref="DK641" ca="1">IFERROR(INDEX(Forecast_Capex_Input!BL$12:BL$286,$X641)
*(INDEX(Forecast_Capex_Input!$H$12:$H$286,$X641)=Repex),0)
*$DE641</f>
        <v>0</v>
      </c>
      <c r="DL641" s="165"/>
      <c r="DM641" s="188" t="b" cm="1">
        <f t="array" aca="1" ref="DM641" ca="1">OR($G641=Forecast_Capex_Input!$BN$8:$BN$9)</f>
        <v>0</v>
      </c>
      <c r="DN641" s="188" cm="1">
        <f t="array" aca="1" ref="DN641" ca="1">IFERROR(INDEX(Forecast_Capex_Input!BO$12:BO$286,$X641)
*(INDEX(Forecast_Capex_Input!$H$12:$H$286,$X641)=Repex),0)
*$DM641</f>
        <v>0</v>
      </c>
      <c r="DO641" s="188" cm="1">
        <f t="array" aca="1" ref="DO641" ca="1">IFERROR(INDEX(Forecast_Capex_Input!BP$12:BP$286,$X641)
*(INDEX(Forecast_Capex_Input!$H$12:$H$286,$X641)=Repex),0)
*$DM641</f>
        <v>0</v>
      </c>
      <c r="DP641" s="188" cm="1">
        <f t="array" aca="1" ref="DP641" ca="1">IFERROR(INDEX(Forecast_Capex_Input!BQ$12:BQ$286,$X641)
*(INDEX(Forecast_Capex_Input!$H$12:$H$286,$X641)=Repex),0)
*$DM641</f>
        <v>0</v>
      </c>
      <c r="DQ641" s="188" cm="1">
        <f t="array" aca="1" ref="DQ641" ca="1">IFERROR(INDEX(Forecast_Capex_Input!BR$12:BR$286,$X641)
*(INDEX(Forecast_Capex_Input!$H$12:$H$286,$X641)=Repex),0)
*$DM641</f>
        <v>0</v>
      </c>
      <c r="DR641" s="188" cm="1">
        <f t="array" aca="1" ref="DR641" ca="1">IFERROR(INDEX(Forecast_Capex_Input!BS$12:BS$286,$X641)
*(INDEX(Forecast_Capex_Input!$H$12:$H$286,$X641)=Repex),0)
*$DM641</f>
        <v>0</v>
      </c>
      <c r="DS641" s="165"/>
      <c r="DT641" s="188" t="b" cm="1">
        <f t="array" aca="1" ref="DT641" ca="1">OR($G641=Forecast_Capex_Input!$BU$8:$BU$10)</f>
        <v>0</v>
      </c>
      <c r="DU641" s="188" cm="1">
        <f t="array" aca="1" ref="DU641" ca="1">IFERROR(INDEX(Forecast_Capex_Input!BV$12:BV$286,$X641)
*(INDEX(Forecast_Capex_Input!$H$12:$H$286,$X641)=Repex),0)
*$DT641</f>
        <v>0</v>
      </c>
      <c r="DV641" s="188" cm="1">
        <f t="array" aca="1" ref="DV641" ca="1">IFERROR(INDEX(Forecast_Capex_Input!BW$12:BW$286,$X641)
*(INDEX(Forecast_Capex_Input!$H$12:$H$286,$X641)=Repex),0)
*$DT641</f>
        <v>0</v>
      </c>
      <c r="DW641" s="188" cm="1">
        <f t="array" aca="1" ref="DW641" ca="1">IFERROR(INDEX(Forecast_Capex_Input!BX$12:BX$286,$X641)
*(INDEX(Forecast_Capex_Input!$H$12:$H$286,$X641)=Repex),0)
*$DT641</f>
        <v>0</v>
      </c>
      <c r="DX641" s="188" cm="1">
        <f t="array" aca="1" ref="DX641" ca="1">IFERROR(INDEX(Forecast_Capex_Input!BY$12:BY$286,$X641)
*(INDEX(Forecast_Capex_Input!$H$12:$H$286,$X641)=Repex),0)
*$DT641</f>
        <v>0</v>
      </c>
      <c r="DY641" s="188" cm="1">
        <f t="array" aca="1" ref="DY641" ca="1">IFERROR(INDEX(Forecast_Capex_Input!BZ$12:BZ$286,$X641)
*(INDEX(Forecast_Capex_Input!$H$12:$H$286,$X641)=Repex),0)
*$DT641</f>
        <v>0</v>
      </c>
      <c r="DZ641" s="188" cm="1">
        <f t="array" aca="1" ref="DZ641" ca="1">IFERROR(INDEX(Forecast_Capex_Input!CA$12:CA$286,$X641)
*(INDEX(Forecast_Capex_Input!$H$12:$H$286,$X641)=Repex),0)
*$DT641</f>
        <v>0</v>
      </c>
      <c r="EA641" s="188" cm="1">
        <f t="array" aca="1" ref="EA641" ca="1">IFERROR(INDEX(Forecast_Capex_Input!CB$12:CB$286,$X641)
*(INDEX(Forecast_Capex_Input!$H$12:$H$286,$X641)=Repex),0)
*$DT641</f>
        <v>0</v>
      </c>
      <c r="EB641" s="188" cm="1">
        <f t="array" aca="1" ref="EB641" ca="1">IFERROR(INDEX(Forecast_Capex_Input!CC$12:CC$286,$X641)
*(INDEX(Forecast_Capex_Input!$H$12:$H$286,$X641)=Repex),0)
*$DT641</f>
        <v>0</v>
      </c>
      <c r="EC641" s="165"/>
      <c r="ED641" s="226" t="str">
        <f t="shared" si="435"/>
        <v>N/A</v>
      </c>
      <c r="EE641" s="174" t="s">
        <v>15</v>
      </c>
    </row>
    <row r="642" spans="3:135" x14ac:dyDescent="0.2">
      <c r="C642" s="174">
        <f t="shared" si="436"/>
        <v>632</v>
      </c>
      <c r="D642" s="167" t="str" cm="1">
        <f t="array" ref="D642">IFERROR(INDEX(Forecast_Capex_Input!$D$12:$D$286,$X642),NA)</f>
        <v>N/A</v>
      </c>
      <c r="E642" s="172" t="str" cm="1">
        <f t="array" ref="E642">IF($X642=NA,NA,INDEX(Forecast_Capex_Input!$E$12:$E$286,$X642))</f>
        <v>N/A</v>
      </c>
      <c r="F642" s="167" t="str" cm="1">
        <f t="array" aca="1" ref="F642" ca="1">IFERROR(INDEX(General!$E$25:$E$26,$Y642),NA)</f>
        <v>N/A</v>
      </c>
      <c r="G642" s="167" t="str" cm="1">
        <f t="array" aca="1" ref="G642" ca="1">IFERROR(INDEX(Forecast_Capex_Input!$AI$11:$BB$11,$AA642),NA)</f>
        <v>N/A</v>
      </c>
      <c r="H642" s="189" t="str" cm="1">
        <f t="array" aca="1" ref="H642" ca="1">IFERROR(INDEX(Forecast_Capex_Input!$AI$12:$BB$286,$X642,$AA642),NA)</f>
        <v>N/A</v>
      </c>
      <c r="I642" s="199" t="str" cm="1">
        <f t="array" ref="I642">IFERROR(INDEX(Forecast_Capex_Input!$F$12:$F$286,$X642),NA)</f>
        <v>N/A</v>
      </c>
      <c r="J642" s="199" t="str" cm="1">
        <f t="array" ref="J642">IFERROR(INDEX(Forecast_Capex_Input!G$12:G$286,$X642),NA)</f>
        <v>N/A</v>
      </c>
      <c r="K642" s="199" t="str" cm="1">
        <f t="array" ref="K642">IFERROR(INDEX(Forecast_Capex_Input!H$12:H$286,$X642),NA)</f>
        <v>N/A</v>
      </c>
      <c r="L642" s="199" t="str" cm="1">
        <f t="array" ref="L642">IFERROR(INDEX(Forecast_Capex_Input!I$12:I$286,$X642),NA)</f>
        <v>N/A</v>
      </c>
      <c r="M642" s="199" t="str" cm="1">
        <f t="array" ref="M642">IFERROR(INDEX(Forecast_Capex_Input!J$12:J$286,$X642),NA)</f>
        <v>N/A</v>
      </c>
      <c r="N642" s="199" t="str" cm="1">
        <f t="array" ref="N642">IFERROR(INDEX(Forecast_Capex_Input!K$12:K$286,$X642),NA)</f>
        <v>N/A</v>
      </c>
      <c r="O642" s="199" t="str" cm="1">
        <f t="array" ref="O642">IFERROR(INDEX(Forecast_Capex_Input!L$12:L$286,$X642),NA)</f>
        <v>N/A</v>
      </c>
      <c r="P642" s="199" t="str" cm="1">
        <f t="array" ref="P642">IFERROR(INDEX(Forecast_Capex_Input!M$12:M$286,$X642),NA)</f>
        <v>N/A</v>
      </c>
      <c r="Q642" s="172" t="str" cm="1">
        <f t="array" ref="Q642">IFERROR(INDEX(Forecast_Capex_Input!N$12:N$286,$X642),NA)</f>
        <v>N/A</v>
      </c>
      <c r="R642" s="265" cm="1">
        <f t="array" ref="R642">IFERROR(INDEX(Forecast_Capex_Input!O$12:O$286,$X642),0)</f>
        <v>0</v>
      </c>
      <c r="S642" s="172" cm="1">
        <f t="array" ref="S642">IFERROR(INDEX(Forecast_Capex_Input!P$12:P$286,$X642),0)</f>
        <v>0</v>
      </c>
      <c r="T642" s="199" t="str" cm="1">
        <f t="array" aca="1" ref="T642" ca="1">IFERROR(INDEX(General!$K$84:$K$103,$AA642),NA)</f>
        <v>N/A</v>
      </c>
      <c r="U642" s="188" cm="1">
        <f t="array" aca="1" ref="U642" ca="1">IFERROR(
IF($F642=General!$E$25,INDEX(Forecast_Capex_Input!S$12:S$286,$X642),
INDEX(Forecast_Capex_Input!T$12:T$286,$X642)),0)</f>
        <v>0</v>
      </c>
      <c r="V642" s="222" t="b">
        <f>IFERROR(INDEX(Overheads!$T$19:$T$26,MATCH($I642,Overheads!$E$19:$E$26,0)),FALSE)</f>
        <v>0</v>
      </c>
      <c r="W642" s="165"/>
      <c r="X642" s="174" t="str">
        <f>IFERROR(
IF(MATCH($C642,Forecast_Capex_Input!$CI$12:$CI$286,1)+1&gt;MAX(Forecast_Capex_Input!$C$12:$C$286),NA,
MATCH($C642,Forecast_Capex_Input!$CI$12:$CI$286,1)+1),1)</f>
        <v>N/A</v>
      </c>
      <c r="Y642" s="174" t="str" cm="1">
        <f t="array" aca="1" ref="Y642" ca="1">IFERROR(
IF(X641&lt;&gt;X642,1,
IF(COUNTIF(OFFSET(Y641,0,0,-INDEX(Forecast_Capex_Input!$CG$12:$CG$286,$X642)),Y641)=INDEX(Forecast_Capex_Input!$CG$12:$CG$286,$X642),Y641+1,Y641)),NA)</f>
        <v>N/A</v>
      </c>
      <c r="Z642" s="174" t="str" cm="1">
        <f t="array" ref="Z642">IFERROR($C642-IF($X642=1,1,INDEX(Forecast_Capex_Input!$CI$12:$CI$286,$X642-1))+1,NA)</f>
        <v>N/A</v>
      </c>
      <c r="AA642" s="174" t="str" cm="1">
        <f t="array" aca="1" ref="AA642" ca="1">IFERROR(IF(Y642=1,
INDEX(Forecast_Capex_Input!$AI$10:$BB$10,SMALL(IF(INDEX(Forecast_Capex_Input!$AI$12:$BB$286,$X642,0)&gt;0,COLUMN(Forecast_Capex_Input!$AI$10:$BB$10)-COLUMN(Forecast_Capex_Input!$AI$12)+1),ROWS(OFFSET(AA641,0,0,-$Z642)))),
OFFSET(AA641,-INDEX(Forecast_Capex_Input!$CG$12:$CG$286,$X642)+1,0)),NA)</f>
        <v>N/A</v>
      </c>
      <c r="AB642" s="174" t="str">
        <f t="shared" ca="1" si="405"/>
        <v>N/A</v>
      </c>
      <c r="AC642" s="222" t="b">
        <f t="shared" si="437"/>
        <v>0</v>
      </c>
      <c r="AD642" s="220" t="b">
        <v>0</v>
      </c>
      <c r="AE642" s="222" t="b">
        <f t="shared" si="406"/>
        <v>1</v>
      </c>
      <c r="AF642" s="165"/>
      <c r="AG642" s="215">
        <v>0</v>
      </c>
      <c r="AH642" s="215">
        <v>0</v>
      </c>
      <c r="AI642" s="215">
        <v>0</v>
      </c>
      <c r="AJ642" s="215">
        <v>0</v>
      </c>
      <c r="AK642" s="215">
        <v>0</v>
      </c>
      <c r="AL642" s="155">
        <v>0</v>
      </c>
      <c r="AM642" s="165"/>
      <c r="AN642" s="215" cm="1">
        <f t="array" aca="1" ref="AN642" ca="1">IFERROR(INDEX(General!O$33:O$34,$AB642)
*AG642,0)</f>
        <v>0</v>
      </c>
      <c r="AO642" s="215" cm="1">
        <f t="array" aca="1" ref="AO642" ca="1">IFERROR(INDEX(General!P$33:P$34,$AB642)
*AH642,0)</f>
        <v>0</v>
      </c>
      <c r="AP642" s="215" cm="1">
        <f t="array" aca="1" ref="AP642" ca="1">IFERROR(INDEX(General!Q$33:Q$34,$AB642)
*AI642,0)</f>
        <v>0</v>
      </c>
      <c r="AQ642" s="215" cm="1">
        <f t="array" aca="1" ref="AQ642" ca="1">IFERROR(INDEX(General!R$33:R$34,$AB642)
*AJ642,0)</f>
        <v>0</v>
      </c>
      <c r="AR642" s="215" cm="1">
        <f t="array" aca="1" ref="AR642" ca="1">IFERROR(INDEX(General!S$33:S$34,$AB642)
*AK642,0)</f>
        <v>0</v>
      </c>
      <c r="AS642" s="155">
        <f t="shared" ca="1" si="438"/>
        <v>0</v>
      </c>
      <c r="AT642" s="165"/>
      <c r="AU642" s="215">
        <f ca="1">IF($AE642=FALSE,AN642*Overheads!$R$24*$V642,
IFERROR(Overheads!$O$49*$V642*AN642,0)
+IFERROR(Overheads!Q$59*$V642*(AN642/Overheads!Q$68),0))</f>
        <v>0</v>
      </c>
      <c r="AV642" s="215">
        <f ca="1">IF($AE642=FALSE,AO642*Overheads!$R$24*$V642,
IFERROR(Overheads!$O$49*$V642*AO642,0)
+IFERROR(Overheads!R$59*$V642*(AO642/Overheads!R$68),0))</f>
        <v>0</v>
      </c>
      <c r="AW642" s="215">
        <f ca="1">IF($AE642=FALSE,AP642*Overheads!$R$24*$V642,
IFERROR(Overheads!$O$49*$V642*AP642,0)
+IFERROR(Overheads!S$59*$V642*(AP642/Overheads!S$68),0))</f>
        <v>0</v>
      </c>
      <c r="AX642" s="215">
        <f ca="1">IF($AE642=FALSE,AQ642*Overheads!$R$24*$V642,
IFERROR(Overheads!$O$49*$V642*AQ642,0)
+IFERROR(Overheads!T$59*$V642*(AQ642/Overheads!T$68),0))</f>
        <v>0</v>
      </c>
      <c r="AY642" s="215">
        <f ca="1">IF($AE642=FALSE,AR642*Overheads!$R$24*$V642,
IFERROR(Overheads!$O$49*$V642*AR642,0)
+IFERROR(Overheads!U$59*$V642*(AR642/Overheads!U$68),0))</f>
        <v>0</v>
      </c>
      <c r="AZ642" s="155">
        <f t="shared" ca="1" si="439"/>
        <v>0</v>
      </c>
      <c r="BA642" s="165"/>
      <c r="BB642" s="215">
        <f ca="1">IF($AE642=FALSE,AN642*Overheads!$S$25,
IFERROR(Overheads!$O$50*AN642,0)
+IFERROR(Overheads!Q$60*(AN642/Overheads!Q$66),0))</f>
        <v>0</v>
      </c>
      <c r="BC642" s="215">
        <f ca="1">IF($AE642=FALSE,AO642*Overheads!$S$25,
IFERROR(Overheads!$O$50*AO642,0)
+IFERROR(Overheads!R$60*(AO642/Overheads!R$66),0))</f>
        <v>0</v>
      </c>
      <c r="BD642" s="215">
        <f ca="1">IF($AE642=FALSE,AP642*Overheads!$S$25,
IFERROR(Overheads!$O$50*AP642,0)
+IFERROR(Overheads!S$60*(AP642/Overheads!S$66),0))</f>
        <v>0</v>
      </c>
      <c r="BE642" s="215">
        <f ca="1">IF($AE642=FALSE,AQ642*Overheads!$S$25,
IFERROR(Overheads!$O$50*AQ642,0)
+IFERROR(Overheads!T$60*(AQ642/Overheads!T$66),0))</f>
        <v>0</v>
      </c>
      <c r="BF642" s="215">
        <f ca="1">IF($AE642=FALSE,AR642*Overheads!$S$25,
IFERROR(Overheads!$O$50*AR642,0)
+IFERROR(Overheads!U$60*(AR642/Overheads!U$66),0))</f>
        <v>0</v>
      </c>
      <c r="BG642" s="155">
        <f t="shared" ca="1" si="440"/>
        <v>0</v>
      </c>
      <c r="BH642" s="165"/>
      <c r="BI642" s="215">
        <f t="shared" ca="1" si="441"/>
        <v>0</v>
      </c>
      <c r="BJ642" s="215">
        <f t="shared" ca="1" si="407"/>
        <v>0</v>
      </c>
      <c r="BK642" s="215">
        <f t="shared" ca="1" si="408"/>
        <v>0</v>
      </c>
      <c r="BL642" s="215">
        <f t="shared" ca="1" si="409"/>
        <v>0</v>
      </c>
      <c r="BM642" s="215">
        <f t="shared" ca="1" si="410"/>
        <v>0</v>
      </c>
      <c r="BN642" s="155">
        <f t="shared" ca="1" si="442"/>
        <v>0</v>
      </c>
      <c r="BO642" s="165"/>
      <c r="BP642" s="187" cm="1">
        <f t="array" ref="BP642">IFERROR(IF($X642=$X641,BP641,INDEX(Forecast_Capex_Input!AC$12:AC$286,$X642)),0)</f>
        <v>0</v>
      </c>
      <c r="BQ642" s="187" cm="1">
        <f t="array" ref="BQ642">IFERROR(IF($X642=$X641,BQ641,INDEX(Forecast_Capex_Input!AD$12:AD$286,$X642)),0)</f>
        <v>0</v>
      </c>
      <c r="BR642" s="187" cm="1">
        <f t="array" ref="BR642">IFERROR(IF($X642=$X641,BR641,INDEX(Forecast_Capex_Input!AE$12:AE$286,$X642)),0)</f>
        <v>0</v>
      </c>
      <c r="BS642" s="187" cm="1">
        <f t="array" ref="BS642">IFERROR(IF($X642=$X641,BS641,INDEX(Forecast_Capex_Input!AF$12:AF$286,$X642)),0)</f>
        <v>0</v>
      </c>
      <c r="BT642" s="187" cm="1">
        <f t="array" ref="BT642">IFERROR(IF($X642=$X641,BT641,INDEX(Forecast_Capex_Input!AG$12:AG$286,$X642)),0)</f>
        <v>0</v>
      </c>
      <c r="BU642" s="165"/>
      <c r="BV642" s="215">
        <f t="shared" si="411"/>
        <v>0</v>
      </c>
      <c r="BW642" s="215">
        <f t="shared" si="412"/>
        <v>0</v>
      </c>
      <c r="BX642" s="215">
        <f t="shared" si="413"/>
        <v>0</v>
      </c>
      <c r="BY642" s="215">
        <f t="shared" si="414"/>
        <v>0</v>
      </c>
      <c r="BZ642" s="215">
        <f t="shared" si="415"/>
        <v>0</v>
      </c>
      <c r="CA642" s="155">
        <f t="shared" si="443"/>
        <v>0</v>
      </c>
      <c r="CB642" s="165"/>
      <c r="CC642" s="215">
        <f t="shared" si="416"/>
        <v>0</v>
      </c>
      <c r="CD642" s="215">
        <f t="shared" si="417"/>
        <v>0</v>
      </c>
      <c r="CE642" s="215">
        <f t="shared" si="418"/>
        <v>0</v>
      </c>
      <c r="CF642" s="215">
        <f t="shared" si="419"/>
        <v>0</v>
      </c>
      <c r="CG642" s="215">
        <f t="shared" si="420"/>
        <v>0</v>
      </c>
      <c r="CH642" s="155">
        <f t="shared" si="444"/>
        <v>0</v>
      </c>
      <c r="CI642" s="165"/>
      <c r="CJ642" s="215">
        <f t="shared" si="421"/>
        <v>0</v>
      </c>
      <c r="CK642" s="215">
        <f t="shared" si="422"/>
        <v>0</v>
      </c>
      <c r="CL642" s="215">
        <f t="shared" si="423"/>
        <v>0</v>
      </c>
      <c r="CM642" s="215">
        <f t="shared" si="424"/>
        <v>0</v>
      </c>
      <c r="CN642" s="215">
        <f t="shared" si="425"/>
        <v>0</v>
      </c>
      <c r="CO642" s="155">
        <f t="shared" si="445"/>
        <v>0</v>
      </c>
      <c r="CP642" s="165"/>
      <c r="CQ642" s="223">
        <f t="shared" si="426"/>
        <v>0</v>
      </c>
      <c r="CR642" s="223">
        <f t="shared" si="427"/>
        <v>0</v>
      </c>
      <c r="CS642" s="223">
        <f t="shared" si="428"/>
        <v>0</v>
      </c>
      <c r="CT642" s="223">
        <f t="shared" si="429"/>
        <v>0</v>
      </c>
      <c r="CU642" s="223">
        <f t="shared" si="430"/>
        <v>0</v>
      </c>
      <c r="CV642" s="155">
        <f t="shared" si="446"/>
        <v>0</v>
      </c>
      <c r="CW642" s="165"/>
      <c r="CX642" s="215">
        <f t="shared" si="447"/>
        <v>0</v>
      </c>
      <c r="CY642" s="215">
        <f t="shared" si="431"/>
        <v>0</v>
      </c>
      <c r="CZ642" s="215">
        <f t="shared" si="432"/>
        <v>0</v>
      </c>
      <c r="DA642" s="215">
        <f t="shared" si="433"/>
        <v>0</v>
      </c>
      <c r="DB642" s="215">
        <f t="shared" si="434"/>
        <v>0</v>
      </c>
      <c r="DC642" s="155">
        <f t="shared" si="448"/>
        <v>0</v>
      </c>
      <c r="DD642" s="165"/>
      <c r="DE642" s="188" t="b" cm="1">
        <f t="array" aca="1" ref="DE642" ca="1">OR($G642=Forecast_Capex_Input!$BF$8:$BF$10)</f>
        <v>0</v>
      </c>
      <c r="DF642" s="188" cm="1">
        <f t="array" aca="1" ref="DF642" ca="1">IFERROR(INDEX(Forecast_Capex_Input!BG$12:BG$286,$X642)
*(INDEX(Forecast_Capex_Input!$H$12:$H$286,$X642)=Repex),0)
*$DE642</f>
        <v>0</v>
      </c>
      <c r="DG642" s="188" cm="1">
        <f t="array" aca="1" ref="DG642" ca="1">IFERROR(INDEX(Forecast_Capex_Input!BH$12:BH$286,$X642)
*(INDEX(Forecast_Capex_Input!$H$12:$H$286,$X642)=Repex),0)
*$DE642</f>
        <v>0</v>
      </c>
      <c r="DH642" s="188" cm="1">
        <f t="array" aca="1" ref="DH642" ca="1">IFERROR(INDEX(Forecast_Capex_Input!BI$12:BI$286,$X642)
*(INDEX(Forecast_Capex_Input!$H$12:$H$286,$X642)=Repex),0)
*$DE642</f>
        <v>0</v>
      </c>
      <c r="DI642" s="188" cm="1">
        <f t="array" aca="1" ref="DI642" ca="1">IFERROR(INDEX(Forecast_Capex_Input!BJ$12:BJ$286,$X642)
*(INDEX(Forecast_Capex_Input!$H$12:$H$286,$X642)=Repex),0)
*$DE642</f>
        <v>0</v>
      </c>
      <c r="DJ642" s="188" cm="1">
        <f t="array" aca="1" ref="DJ642" ca="1">IFERROR(INDEX(Forecast_Capex_Input!BK$12:BK$286,$X642)
*(INDEX(Forecast_Capex_Input!$H$12:$H$286,$X642)=Repex),0)
*$DE642</f>
        <v>0</v>
      </c>
      <c r="DK642" s="188" cm="1">
        <f t="array" aca="1" ref="DK642" ca="1">IFERROR(INDEX(Forecast_Capex_Input!BL$12:BL$286,$X642)
*(INDEX(Forecast_Capex_Input!$H$12:$H$286,$X642)=Repex),0)
*$DE642</f>
        <v>0</v>
      </c>
      <c r="DL642" s="165"/>
      <c r="DM642" s="188" t="b" cm="1">
        <f t="array" aca="1" ref="DM642" ca="1">OR($G642=Forecast_Capex_Input!$BN$8:$BN$9)</f>
        <v>0</v>
      </c>
      <c r="DN642" s="188" cm="1">
        <f t="array" aca="1" ref="DN642" ca="1">IFERROR(INDEX(Forecast_Capex_Input!BO$12:BO$286,$X642)
*(INDEX(Forecast_Capex_Input!$H$12:$H$286,$X642)=Repex),0)
*$DM642</f>
        <v>0</v>
      </c>
      <c r="DO642" s="188" cm="1">
        <f t="array" aca="1" ref="DO642" ca="1">IFERROR(INDEX(Forecast_Capex_Input!BP$12:BP$286,$X642)
*(INDEX(Forecast_Capex_Input!$H$12:$H$286,$X642)=Repex),0)
*$DM642</f>
        <v>0</v>
      </c>
      <c r="DP642" s="188" cm="1">
        <f t="array" aca="1" ref="DP642" ca="1">IFERROR(INDEX(Forecast_Capex_Input!BQ$12:BQ$286,$X642)
*(INDEX(Forecast_Capex_Input!$H$12:$H$286,$X642)=Repex),0)
*$DM642</f>
        <v>0</v>
      </c>
      <c r="DQ642" s="188" cm="1">
        <f t="array" aca="1" ref="DQ642" ca="1">IFERROR(INDEX(Forecast_Capex_Input!BR$12:BR$286,$X642)
*(INDEX(Forecast_Capex_Input!$H$12:$H$286,$X642)=Repex),0)
*$DM642</f>
        <v>0</v>
      </c>
      <c r="DR642" s="188" cm="1">
        <f t="array" aca="1" ref="DR642" ca="1">IFERROR(INDEX(Forecast_Capex_Input!BS$12:BS$286,$X642)
*(INDEX(Forecast_Capex_Input!$H$12:$H$286,$X642)=Repex),0)
*$DM642</f>
        <v>0</v>
      </c>
      <c r="DS642" s="165"/>
      <c r="DT642" s="188" t="b" cm="1">
        <f t="array" aca="1" ref="DT642" ca="1">OR($G642=Forecast_Capex_Input!$BU$8:$BU$10)</f>
        <v>0</v>
      </c>
      <c r="DU642" s="188" cm="1">
        <f t="array" aca="1" ref="DU642" ca="1">IFERROR(INDEX(Forecast_Capex_Input!BV$12:BV$286,$X642)
*(INDEX(Forecast_Capex_Input!$H$12:$H$286,$X642)=Repex),0)
*$DT642</f>
        <v>0</v>
      </c>
      <c r="DV642" s="188" cm="1">
        <f t="array" aca="1" ref="DV642" ca="1">IFERROR(INDEX(Forecast_Capex_Input!BW$12:BW$286,$X642)
*(INDEX(Forecast_Capex_Input!$H$12:$H$286,$X642)=Repex),0)
*$DT642</f>
        <v>0</v>
      </c>
      <c r="DW642" s="188" cm="1">
        <f t="array" aca="1" ref="DW642" ca="1">IFERROR(INDEX(Forecast_Capex_Input!BX$12:BX$286,$X642)
*(INDEX(Forecast_Capex_Input!$H$12:$H$286,$X642)=Repex),0)
*$DT642</f>
        <v>0</v>
      </c>
      <c r="DX642" s="188" cm="1">
        <f t="array" aca="1" ref="DX642" ca="1">IFERROR(INDEX(Forecast_Capex_Input!BY$12:BY$286,$X642)
*(INDEX(Forecast_Capex_Input!$H$12:$H$286,$X642)=Repex),0)
*$DT642</f>
        <v>0</v>
      </c>
      <c r="DY642" s="188" cm="1">
        <f t="array" aca="1" ref="DY642" ca="1">IFERROR(INDEX(Forecast_Capex_Input!BZ$12:BZ$286,$X642)
*(INDEX(Forecast_Capex_Input!$H$12:$H$286,$X642)=Repex),0)
*$DT642</f>
        <v>0</v>
      </c>
      <c r="DZ642" s="188" cm="1">
        <f t="array" aca="1" ref="DZ642" ca="1">IFERROR(INDEX(Forecast_Capex_Input!CA$12:CA$286,$X642)
*(INDEX(Forecast_Capex_Input!$H$12:$H$286,$X642)=Repex),0)
*$DT642</f>
        <v>0</v>
      </c>
      <c r="EA642" s="188" cm="1">
        <f t="array" aca="1" ref="EA642" ca="1">IFERROR(INDEX(Forecast_Capex_Input!CB$12:CB$286,$X642)
*(INDEX(Forecast_Capex_Input!$H$12:$H$286,$X642)=Repex),0)
*$DT642</f>
        <v>0</v>
      </c>
      <c r="EB642" s="188" cm="1">
        <f t="array" aca="1" ref="EB642" ca="1">IFERROR(INDEX(Forecast_Capex_Input!CC$12:CC$286,$X642)
*(INDEX(Forecast_Capex_Input!$H$12:$H$286,$X642)=Repex),0)
*$DT642</f>
        <v>0</v>
      </c>
      <c r="EC642" s="165"/>
      <c r="ED642" s="226" t="str">
        <f t="shared" si="435"/>
        <v>N/A</v>
      </c>
      <c r="EE642" s="174" t="s">
        <v>15</v>
      </c>
    </row>
    <row r="643" spans="3:135" x14ac:dyDescent="0.2">
      <c r="C643" s="174">
        <f t="shared" si="436"/>
        <v>633</v>
      </c>
      <c r="D643" s="167" t="str" cm="1">
        <f t="array" ref="D643">IFERROR(INDEX(Forecast_Capex_Input!$D$12:$D$286,$X643),NA)</f>
        <v>N/A</v>
      </c>
      <c r="E643" s="172" t="str" cm="1">
        <f t="array" ref="E643">IF($X643=NA,NA,INDEX(Forecast_Capex_Input!$E$12:$E$286,$X643))</f>
        <v>N/A</v>
      </c>
      <c r="F643" s="167" t="str" cm="1">
        <f t="array" aca="1" ref="F643" ca="1">IFERROR(INDEX(General!$E$25:$E$26,$Y643),NA)</f>
        <v>N/A</v>
      </c>
      <c r="G643" s="167" t="str" cm="1">
        <f t="array" aca="1" ref="G643" ca="1">IFERROR(INDEX(Forecast_Capex_Input!$AI$11:$BB$11,$AA643),NA)</f>
        <v>N/A</v>
      </c>
      <c r="H643" s="189" t="str" cm="1">
        <f t="array" aca="1" ref="H643" ca="1">IFERROR(INDEX(Forecast_Capex_Input!$AI$12:$BB$286,$X643,$AA643),NA)</f>
        <v>N/A</v>
      </c>
      <c r="I643" s="199" t="str" cm="1">
        <f t="array" ref="I643">IFERROR(INDEX(Forecast_Capex_Input!$F$12:$F$286,$X643),NA)</f>
        <v>N/A</v>
      </c>
      <c r="J643" s="199" t="str" cm="1">
        <f t="array" ref="J643">IFERROR(INDEX(Forecast_Capex_Input!G$12:G$286,$X643),NA)</f>
        <v>N/A</v>
      </c>
      <c r="K643" s="199" t="str" cm="1">
        <f t="array" ref="K643">IFERROR(INDEX(Forecast_Capex_Input!H$12:H$286,$X643),NA)</f>
        <v>N/A</v>
      </c>
      <c r="L643" s="199" t="str" cm="1">
        <f t="array" ref="L643">IFERROR(INDEX(Forecast_Capex_Input!I$12:I$286,$X643),NA)</f>
        <v>N/A</v>
      </c>
      <c r="M643" s="199" t="str" cm="1">
        <f t="array" ref="M643">IFERROR(INDEX(Forecast_Capex_Input!J$12:J$286,$X643),NA)</f>
        <v>N/A</v>
      </c>
      <c r="N643" s="199" t="str" cm="1">
        <f t="array" ref="N643">IFERROR(INDEX(Forecast_Capex_Input!K$12:K$286,$X643),NA)</f>
        <v>N/A</v>
      </c>
      <c r="O643" s="199" t="str" cm="1">
        <f t="array" ref="O643">IFERROR(INDEX(Forecast_Capex_Input!L$12:L$286,$X643),NA)</f>
        <v>N/A</v>
      </c>
      <c r="P643" s="199" t="str" cm="1">
        <f t="array" ref="P643">IFERROR(INDEX(Forecast_Capex_Input!M$12:M$286,$X643),NA)</f>
        <v>N/A</v>
      </c>
      <c r="Q643" s="172" t="str" cm="1">
        <f t="array" ref="Q643">IFERROR(INDEX(Forecast_Capex_Input!N$12:N$286,$X643),NA)</f>
        <v>N/A</v>
      </c>
      <c r="R643" s="265" cm="1">
        <f t="array" ref="R643">IFERROR(INDEX(Forecast_Capex_Input!O$12:O$286,$X643),0)</f>
        <v>0</v>
      </c>
      <c r="S643" s="172" cm="1">
        <f t="array" ref="S643">IFERROR(INDEX(Forecast_Capex_Input!P$12:P$286,$X643),0)</f>
        <v>0</v>
      </c>
      <c r="T643" s="199" t="str" cm="1">
        <f t="array" aca="1" ref="T643" ca="1">IFERROR(INDEX(General!$K$84:$K$103,$AA643),NA)</f>
        <v>N/A</v>
      </c>
      <c r="U643" s="188" cm="1">
        <f t="array" aca="1" ref="U643" ca="1">IFERROR(
IF($F643=General!$E$25,INDEX(Forecast_Capex_Input!S$12:S$286,$X643),
INDEX(Forecast_Capex_Input!T$12:T$286,$X643)),0)</f>
        <v>0</v>
      </c>
      <c r="V643" s="222" t="b">
        <f>IFERROR(INDEX(Overheads!$T$19:$T$26,MATCH($I643,Overheads!$E$19:$E$26,0)),FALSE)</f>
        <v>0</v>
      </c>
      <c r="W643" s="165"/>
      <c r="X643" s="174" t="str">
        <f>IFERROR(
IF(MATCH($C643,Forecast_Capex_Input!$CI$12:$CI$286,1)+1&gt;MAX(Forecast_Capex_Input!$C$12:$C$286),NA,
MATCH($C643,Forecast_Capex_Input!$CI$12:$CI$286,1)+1),1)</f>
        <v>N/A</v>
      </c>
      <c r="Y643" s="174" t="str" cm="1">
        <f t="array" aca="1" ref="Y643" ca="1">IFERROR(
IF(X642&lt;&gt;X643,1,
IF(COUNTIF(OFFSET(Y642,0,0,-INDEX(Forecast_Capex_Input!$CG$12:$CG$286,$X643)),Y642)=INDEX(Forecast_Capex_Input!$CG$12:$CG$286,$X643),Y642+1,Y642)),NA)</f>
        <v>N/A</v>
      </c>
      <c r="Z643" s="174" t="str" cm="1">
        <f t="array" ref="Z643">IFERROR($C643-IF($X643=1,1,INDEX(Forecast_Capex_Input!$CI$12:$CI$286,$X643-1))+1,NA)</f>
        <v>N/A</v>
      </c>
      <c r="AA643" s="174" t="str" cm="1">
        <f t="array" aca="1" ref="AA643" ca="1">IFERROR(IF(Y643=1,
INDEX(Forecast_Capex_Input!$AI$10:$BB$10,SMALL(IF(INDEX(Forecast_Capex_Input!$AI$12:$BB$286,$X643,0)&gt;0,COLUMN(Forecast_Capex_Input!$AI$10:$BB$10)-COLUMN(Forecast_Capex_Input!$AI$12)+1),ROWS(OFFSET(AA642,0,0,-$Z643)))),
OFFSET(AA642,-INDEX(Forecast_Capex_Input!$CG$12:$CG$286,$X643)+1,0)),NA)</f>
        <v>N/A</v>
      </c>
      <c r="AB643" s="174" t="str">
        <f t="shared" ca="1" si="405"/>
        <v>N/A</v>
      </c>
      <c r="AC643" s="222" t="b">
        <f t="shared" si="437"/>
        <v>0</v>
      </c>
      <c r="AD643" s="220" t="b">
        <v>0</v>
      </c>
      <c r="AE643" s="222" t="b">
        <f t="shared" si="406"/>
        <v>1</v>
      </c>
      <c r="AF643" s="165"/>
      <c r="AG643" s="215">
        <v>0</v>
      </c>
      <c r="AH643" s="215">
        <v>0</v>
      </c>
      <c r="AI643" s="215">
        <v>0</v>
      </c>
      <c r="AJ643" s="215">
        <v>0</v>
      </c>
      <c r="AK643" s="215">
        <v>0</v>
      </c>
      <c r="AL643" s="155">
        <v>0</v>
      </c>
      <c r="AM643" s="165"/>
      <c r="AN643" s="215" cm="1">
        <f t="array" aca="1" ref="AN643" ca="1">IFERROR(INDEX(General!O$33:O$34,$AB643)
*AG643,0)</f>
        <v>0</v>
      </c>
      <c r="AO643" s="215" cm="1">
        <f t="array" aca="1" ref="AO643" ca="1">IFERROR(INDEX(General!P$33:P$34,$AB643)
*AH643,0)</f>
        <v>0</v>
      </c>
      <c r="AP643" s="215" cm="1">
        <f t="array" aca="1" ref="AP643" ca="1">IFERROR(INDEX(General!Q$33:Q$34,$AB643)
*AI643,0)</f>
        <v>0</v>
      </c>
      <c r="AQ643" s="215" cm="1">
        <f t="array" aca="1" ref="AQ643" ca="1">IFERROR(INDEX(General!R$33:R$34,$AB643)
*AJ643,0)</f>
        <v>0</v>
      </c>
      <c r="AR643" s="215" cm="1">
        <f t="array" aca="1" ref="AR643" ca="1">IFERROR(INDEX(General!S$33:S$34,$AB643)
*AK643,0)</f>
        <v>0</v>
      </c>
      <c r="AS643" s="155">
        <f t="shared" ca="1" si="438"/>
        <v>0</v>
      </c>
      <c r="AT643" s="165"/>
      <c r="AU643" s="215">
        <f ca="1">IF($AE643=FALSE,AN643*Overheads!$R$24*$V643,
IFERROR(Overheads!$O$49*$V643*AN643,0)
+IFERROR(Overheads!Q$59*$V643*(AN643/Overheads!Q$68),0))</f>
        <v>0</v>
      </c>
      <c r="AV643" s="215">
        <f ca="1">IF($AE643=FALSE,AO643*Overheads!$R$24*$V643,
IFERROR(Overheads!$O$49*$V643*AO643,0)
+IFERROR(Overheads!R$59*$V643*(AO643/Overheads!R$68),0))</f>
        <v>0</v>
      </c>
      <c r="AW643" s="215">
        <f ca="1">IF($AE643=FALSE,AP643*Overheads!$R$24*$V643,
IFERROR(Overheads!$O$49*$V643*AP643,0)
+IFERROR(Overheads!S$59*$V643*(AP643/Overheads!S$68),0))</f>
        <v>0</v>
      </c>
      <c r="AX643" s="215">
        <f ca="1">IF($AE643=FALSE,AQ643*Overheads!$R$24*$V643,
IFERROR(Overheads!$O$49*$V643*AQ643,0)
+IFERROR(Overheads!T$59*$V643*(AQ643/Overheads!T$68),0))</f>
        <v>0</v>
      </c>
      <c r="AY643" s="215">
        <f ca="1">IF($AE643=FALSE,AR643*Overheads!$R$24*$V643,
IFERROR(Overheads!$O$49*$V643*AR643,0)
+IFERROR(Overheads!U$59*$V643*(AR643/Overheads!U$68),0))</f>
        <v>0</v>
      </c>
      <c r="AZ643" s="155">
        <f t="shared" ca="1" si="439"/>
        <v>0</v>
      </c>
      <c r="BA643" s="165"/>
      <c r="BB643" s="215">
        <f ca="1">IF($AE643=FALSE,AN643*Overheads!$S$25,
IFERROR(Overheads!$O$50*AN643,0)
+IFERROR(Overheads!Q$60*(AN643/Overheads!Q$66),0))</f>
        <v>0</v>
      </c>
      <c r="BC643" s="215">
        <f ca="1">IF($AE643=FALSE,AO643*Overheads!$S$25,
IFERROR(Overheads!$O$50*AO643,0)
+IFERROR(Overheads!R$60*(AO643/Overheads!R$66),0))</f>
        <v>0</v>
      </c>
      <c r="BD643" s="215">
        <f ca="1">IF($AE643=FALSE,AP643*Overheads!$S$25,
IFERROR(Overheads!$O$50*AP643,0)
+IFERROR(Overheads!S$60*(AP643/Overheads!S$66),0))</f>
        <v>0</v>
      </c>
      <c r="BE643" s="215">
        <f ca="1">IF($AE643=FALSE,AQ643*Overheads!$S$25,
IFERROR(Overheads!$O$50*AQ643,0)
+IFERROR(Overheads!T$60*(AQ643/Overheads!T$66),0))</f>
        <v>0</v>
      </c>
      <c r="BF643" s="215">
        <f ca="1">IF($AE643=FALSE,AR643*Overheads!$S$25,
IFERROR(Overheads!$O$50*AR643,0)
+IFERROR(Overheads!U$60*(AR643/Overheads!U$66),0))</f>
        <v>0</v>
      </c>
      <c r="BG643" s="155">
        <f t="shared" ca="1" si="440"/>
        <v>0</v>
      </c>
      <c r="BH643" s="165"/>
      <c r="BI643" s="215">
        <f t="shared" ca="1" si="441"/>
        <v>0</v>
      </c>
      <c r="BJ643" s="215">
        <f t="shared" ca="1" si="407"/>
        <v>0</v>
      </c>
      <c r="BK643" s="215">
        <f t="shared" ca="1" si="408"/>
        <v>0</v>
      </c>
      <c r="BL643" s="215">
        <f t="shared" ca="1" si="409"/>
        <v>0</v>
      </c>
      <c r="BM643" s="215">
        <f t="shared" ca="1" si="410"/>
        <v>0</v>
      </c>
      <c r="BN643" s="155">
        <f t="shared" ca="1" si="442"/>
        <v>0</v>
      </c>
      <c r="BO643" s="165"/>
      <c r="BP643" s="187" cm="1">
        <f t="array" ref="BP643">IFERROR(IF($X643=$X642,BP642,INDEX(Forecast_Capex_Input!AC$12:AC$286,$X643)),0)</f>
        <v>0</v>
      </c>
      <c r="BQ643" s="187" cm="1">
        <f t="array" ref="BQ643">IFERROR(IF($X643=$X642,BQ642,INDEX(Forecast_Capex_Input!AD$12:AD$286,$X643)),0)</f>
        <v>0</v>
      </c>
      <c r="BR643" s="187" cm="1">
        <f t="array" ref="BR643">IFERROR(IF($X643=$X642,BR642,INDEX(Forecast_Capex_Input!AE$12:AE$286,$X643)),0)</f>
        <v>0</v>
      </c>
      <c r="BS643" s="187" cm="1">
        <f t="array" ref="BS643">IFERROR(IF($X643=$X642,BS642,INDEX(Forecast_Capex_Input!AF$12:AF$286,$X643)),0)</f>
        <v>0</v>
      </c>
      <c r="BT643" s="187" cm="1">
        <f t="array" ref="BT643">IFERROR(IF($X643=$X642,BT642,INDEX(Forecast_Capex_Input!AG$12:AG$286,$X643)),0)</f>
        <v>0</v>
      </c>
      <c r="BU643" s="165"/>
      <c r="BV643" s="215">
        <f t="shared" si="411"/>
        <v>0</v>
      </c>
      <c r="BW643" s="215">
        <f t="shared" si="412"/>
        <v>0</v>
      </c>
      <c r="BX643" s="215">
        <f t="shared" si="413"/>
        <v>0</v>
      </c>
      <c r="BY643" s="215">
        <f t="shared" si="414"/>
        <v>0</v>
      </c>
      <c r="BZ643" s="215">
        <f t="shared" si="415"/>
        <v>0</v>
      </c>
      <c r="CA643" s="155">
        <f t="shared" si="443"/>
        <v>0</v>
      </c>
      <c r="CB643" s="165"/>
      <c r="CC643" s="215">
        <f t="shared" si="416"/>
        <v>0</v>
      </c>
      <c r="CD643" s="215">
        <f t="shared" si="417"/>
        <v>0</v>
      </c>
      <c r="CE643" s="215">
        <f t="shared" si="418"/>
        <v>0</v>
      </c>
      <c r="CF643" s="215">
        <f t="shared" si="419"/>
        <v>0</v>
      </c>
      <c r="CG643" s="215">
        <f t="shared" si="420"/>
        <v>0</v>
      </c>
      <c r="CH643" s="155">
        <f t="shared" si="444"/>
        <v>0</v>
      </c>
      <c r="CI643" s="165"/>
      <c r="CJ643" s="215">
        <f t="shared" si="421"/>
        <v>0</v>
      </c>
      <c r="CK643" s="215">
        <f t="shared" si="422"/>
        <v>0</v>
      </c>
      <c r="CL643" s="215">
        <f t="shared" si="423"/>
        <v>0</v>
      </c>
      <c r="CM643" s="215">
        <f t="shared" si="424"/>
        <v>0</v>
      </c>
      <c r="CN643" s="215">
        <f t="shared" si="425"/>
        <v>0</v>
      </c>
      <c r="CO643" s="155">
        <f t="shared" si="445"/>
        <v>0</v>
      </c>
      <c r="CP643" s="165"/>
      <c r="CQ643" s="223">
        <f t="shared" si="426"/>
        <v>0</v>
      </c>
      <c r="CR643" s="223">
        <f t="shared" si="427"/>
        <v>0</v>
      </c>
      <c r="CS643" s="223">
        <f t="shared" si="428"/>
        <v>0</v>
      </c>
      <c r="CT643" s="223">
        <f t="shared" si="429"/>
        <v>0</v>
      </c>
      <c r="CU643" s="223">
        <f t="shared" si="430"/>
        <v>0</v>
      </c>
      <c r="CV643" s="155">
        <f t="shared" si="446"/>
        <v>0</v>
      </c>
      <c r="CW643" s="165"/>
      <c r="CX643" s="215">
        <f t="shared" si="447"/>
        <v>0</v>
      </c>
      <c r="CY643" s="215">
        <f t="shared" si="431"/>
        <v>0</v>
      </c>
      <c r="CZ643" s="215">
        <f t="shared" si="432"/>
        <v>0</v>
      </c>
      <c r="DA643" s="215">
        <f t="shared" si="433"/>
        <v>0</v>
      </c>
      <c r="DB643" s="215">
        <f t="shared" si="434"/>
        <v>0</v>
      </c>
      <c r="DC643" s="155">
        <f t="shared" si="448"/>
        <v>0</v>
      </c>
      <c r="DD643" s="165"/>
      <c r="DE643" s="188" t="b" cm="1">
        <f t="array" aca="1" ref="DE643" ca="1">OR($G643=Forecast_Capex_Input!$BF$8:$BF$10)</f>
        <v>0</v>
      </c>
      <c r="DF643" s="188" cm="1">
        <f t="array" aca="1" ref="DF643" ca="1">IFERROR(INDEX(Forecast_Capex_Input!BG$12:BG$286,$X643)
*(INDEX(Forecast_Capex_Input!$H$12:$H$286,$X643)=Repex),0)
*$DE643</f>
        <v>0</v>
      </c>
      <c r="DG643" s="188" cm="1">
        <f t="array" aca="1" ref="DG643" ca="1">IFERROR(INDEX(Forecast_Capex_Input!BH$12:BH$286,$X643)
*(INDEX(Forecast_Capex_Input!$H$12:$H$286,$X643)=Repex),0)
*$DE643</f>
        <v>0</v>
      </c>
      <c r="DH643" s="188" cm="1">
        <f t="array" aca="1" ref="DH643" ca="1">IFERROR(INDEX(Forecast_Capex_Input!BI$12:BI$286,$X643)
*(INDEX(Forecast_Capex_Input!$H$12:$H$286,$X643)=Repex),0)
*$DE643</f>
        <v>0</v>
      </c>
      <c r="DI643" s="188" cm="1">
        <f t="array" aca="1" ref="DI643" ca="1">IFERROR(INDEX(Forecast_Capex_Input!BJ$12:BJ$286,$X643)
*(INDEX(Forecast_Capex_Input!$H$12:$H$286,$X643)=Repex),0)
*$DE643</f>
        <v>0</v>
      </c>
      <c r="DJ643" s="188" cm="1">
        <f t="array" aca="1" ref="DJ643" ca="1">IFERROR(INDEX(Forecast_Capex_Input!BK$12:BK$286,$X643)
*(INDEX(Forecast_Capex_Input!$H$12:$H$286,$X643)=Repex),0)
*$DE643</f>
        <v>0</v>
      </c>
      <c r="DK643" s="188" cm="1">
        <f t="array" aca="1" ref="DK643" ca="1">IFERROR(INDEX(Forecast_Capex_Input!BL$12:BL$286,$X643)
*(INDEX(Forecast_Capex_Input!$H$12:$H$286,$X643)=Repex),0)
*$DE643</f>
        <v>0</v>
      </c>
      <c r="DL643" s="165"/>
      <c r="DM643" s="188" t="b" cm="1">
        <f t="array" aca="1" ref="DM643" ca="1">OR($G643=Forecast_Capex_Input!$BN$8:$BN$9)</f>
        <v>0</v>
      </c>
      <c r="DN643" s="188" cm="1">
        <f t="array" aca="1" ref="DN643" ca="1">IFERROR(INDEX(Forecast_Capex_Input!BO$12:BO$286,$X643)
*(INDEX(Forecast_Capex_Input!$H$12:$H$286,$X643)=Repex),0)
*$DM643</f>
        <v>0</v>
      </c>
      <c r="DO643" s="188" cm="1">
        <f t="array" aca="1" ref="DO643" ca="1">IFERROR(INDEX(Forecast_Capex_Input!BP$12:BP$286,$X643)
*(INDEX(Forecast_Capex_Input!$H$12:$H$286,$X643)=Repex),0)
*$DM643</f>
        <v>0</v>
      </c>
      <c r="DP643" s="188" cm="1">
        <f t="array" aca="1" ref="DP643" ca="1">IFERROR(INDEX(Forecast_Capex_Input!BQ$12:BQ$286,$X643)
*(INDEX(Forecast_Capex_Input!$H$12:$H$286,$X643)=Repex),0)
*$DM643</f>
        <v>0</v>
      </c>
      <c r="DQ643" s="188" cm="1">
        <f t="array" aca="1" ref="DQ643" ca="1">IFERROR(INDEX(Forecast_Capex_Input!BR$12:BR$286,$X643)
*(INDEX(Forecast_Capex_Input!$H$12:$H$286,$X643)=Repex),0)
*$DM643</f>
        <v>0</v>
      </c>
      <c r="DR643" s="188" cm="1">
        <f t="array" aca="1" ref="DR643" ca="1">IFERROR(INDEX(Forecast_Capex_Input!BS$12:BS$286,$X643)
*(INDEX(Forecast_Capex_Input!$H$12:$H$286,$X643)=Repex),0)
*$DM643</f>
        <v>0</v>
      </c>
      <c r="DS643" s="165"/>
      <c r="DT643" s="188" t="b" cm="1">
        <f t="array" aca="1" ref="DT643" ca="1">OR($G643=Forecast_Capex_Input!$BU$8:$BU$10)</f>
        <v>0</v>
      </c>
      <c r="DU643" s="188" cm="1">
        <f t="array" aca="1" ref="DU643" ca="1">IFERROR(INDEX(Forecast_Capex_Input!BV$12:BV$286,$X643)
*(INDEX(Forecast_Capex_Input!$H$12:$H$286,$X643)=Repex),0)
*$DT643</f>
        <v>0</v>
      </c>
      <c r="DV643" s="188" cm="1">
        <f t="array" aca="1" ref="DV643" ca="1">IFERROR(INDEX(Forecast_Capex_Input!BW$12:BW$286,$X643)
*(INDEX(Forecast_Capex_Input!$H$12:$H$286,$X643)=Repex),0)
*$DT643</f>
        <v>0</v>
      </c>
      <c r="DW643" s="188" cm="1">
        <f t="array" aca="1" ref="DW643" ca="1">IFERROR(INDEX(Forecast_Capex_Input!BX$12:BX$286,$X643)
*(INDEX(Forecast_Capex_Input!$H$12:$H$286,$X643)=Repex),0)
*$DT643</f>
        <v>0</v>
      </c>
      <c r="DX643" s="188" cm="1">
        <f t="array" aca="1" ref="DX643" ca="1">IFERROR(INDEX(Forecast_Capex_Input!BY$12:BY$286,$X643)
*(INDEX(Forecast_Capex_Input!$H$12:$H$286,$X643)=Repex),0)
*$DT643</f>
        <v>0</v>
      </c>
      <c r="DY643" s="188" cm="1">
        <f t="array" aca="1" ref="DY643" ca="1">IFERROR(INDEX(Forecast_Capex_Input!BZ$12:BZ$286,$X643)
*(INDEX(Forecast_Capex_Input!$H$12:$H$286,$X643)=Repex),0)
*$DT643</f>
        <v>0</v>
      </c>
      <c r="DZ643" s="188" cm="1">
        <f t="array" aca="1" ref="DZ643" ca="1">IFERROR(INDEX(Forecast_Capex_Input!CA$12:CA$286,$X643)
*(INDEX(Forecast_Capex_Input!$H$12:$H$286,$X643)=Repex),0)
*$DT643</f>
        <v>0</v>
      </c>
      <c r="EA643" s="188" cm="1">
        <f t="array" aca="1" ref="EA643" ca="1">IFERROR(INDEX(Forecast_Capex_Input!CB$12:CB$286,$X643)
*(INDEX(Forecast_Capex_Input!$H$12:$H$286,$X643)=Repex),0)
*$DT643</f>
        <v>0</v>
      </c>
      <c r="EB643" s="188" cm="1">
        <f t="array" aca="1" ref="EB643" ca="1">IFERROR(INDEX(Forecast_Capex_Input!CC$12:CC$286,$X643)
*(INDEX(Forecast_Capex_Input!$H$12:$H$286,$X643)=Repex),0)
*$DT643</f>
        <v>0</v>
      </c>
      <c r="EC643" s="165"/>
      <c r="ED643" s="226" t="str">
        <f t="shared" si="435"/>
        <v>N/A</v>
      </c>
      <c r="EE643" s="174" t="s">
        <v>15</v>
      </c>
    </row>
    <row r="644" spans="3:135" x14ac:dyDescent="0.2">
      <c r="C644" s="174">
        <f t="shared" si="436"/>
        <v>634</v>
      </c>
      <c r="D644" s="167" t="str" cm="1">
        <f t="array" ref="D644">IFERROR(INDEX(Forecast_Capex_Input!$D$12:$D$286,$X644),NA)</f>
        <v>N/A</v>
      </c>
      <c r="E644" s="172" t="str" cm="1">
        <f t="array" ref="E644">IF($X644=NA,NA,INDEX(Forecast_Capex_Input!$E$12:$E$286,$X644))</f>
        <v>N/A</v>
      </c>
      <c r="F644" s="167" t="str" cm="1">
        <f t="array" aca="1" ref="F644" ca="1">IFERROR(INDEX(General!$E$25:$E$26,$Y644),NA)</f>
        <v>N/A</v>
      </c>
      <c r="G644" s="167" t="str" cm="1">
        <f t="array" aca="1" ref="G644" ca="1">IFERROR(INDEX(Forecast_Capex_Input!$AI$11:$BB$11,$AA644),NA)</f>
        <v>N/A</v>
      </c>
      <c r="H644" s="189" t="str" cm="1">
        <f t="array" aca="1" ref="H644" ca="1">IFERROR(INDEX(Forecast_Capex_Input!$AI$12:$BB$286,$X644,$AA644),NA)</f>
        <v>N/A</v>
      </c>
      <c r="I644" s="199" t="str" cm="1">
        <f t="array" ref="I644">IFERROR(INDEX(Forecast_Capex_Input!$F$12:$F$286,$X644),NA)</f>
        <v>N/A</v>
      </c>
      <c r="J644" s="199" t="str" cm="1">
        <f t="array" ref="J644">IFERROR(INDEX(Forecast_Capex_Input!G$12:G$286,$X644),NA)</f>
        <v>N/A</v>
      </c>
      <c r="K644" s="199" t="str" cm="1">
        <f t="array" ref="K644">IFERROR(INDEX(Forecast_Capex_Input!H$12:H$286,$X644),NA)</f>
        <v>N/A</v>
      </c>
      <c r="L644" s="199" t="str" cm="1">
        <f t="array" ref="L644">IFERROR(INDEX(Forecast_Capex_Input!I$12:I$286,$X644),NA)</f>
        <v>N/A</v>
      </c>
      <c r="M644" s="199" t="str" cm="1">
        <f t="array" ref="M644">IFERROR(INDEX(Forecast_Capex_Input!J$12:J$286,$X644),NA)</f>
        <v>N/A</v>
      </c>
      <c r="N644" s="199" t="str" cm="1">
        <f t="array" ref="N644">IFERROR(INDEX(Forecast_Capex_Input!K$12:K$286,$X644),NA)</f>
        <v>N/A</v>
      </c>
      <c r="O644" s="199" t="str" cm="1">
        <f t="array" ref="O644">IFERROR(INDEX(Forecast_Capex_Input!L$12:L$286,$X644),NA)</f>
        <v>N/A</v>
      </c>
      <c r="P644" s="199" t="str" cm="1">
        <f t="array" ref="P644">IFERROR(INDEX(Forecast_Capex_Input!M$12:M$286,$X644),NA)</f>
        <v>N/A</v>
      </c>
      <c r="Q644" s="172" t="str" cm="1">
        <f t="array" ref="Q644">IFERROR(INDEX(Forecast_Capex_Input!N$12:N$286,$X644),NA)</f>
        <v>N/A</v>
      </c>
      <c r="R644" s="265" cm="1">
        <f t="array" ref="R644">IFERROR(INDEX(Forecast_Capex_Input!O$12:O$286,$X644),0)</f>
        <v>0</v>
      </c>
      <c r="S644" s="172" cm="1">
        <f t="array" ref="S644">IFERROR(INDEX(Forecast_Capex_Input!P$12:P$286,$X644),0)</f>
        <v>0</v>
      </c>
      <c r="T644" s="199" t="str" cm="1">
        <f t="array" aca="1" ref="T644" ca="1">IFERROR(INDEX(General!$K$84:$K$103,$AA644),NA)</f>
        <v>N/A</v>
      </c>
      <c r="U644" s="188" cm="1">
        <f t="array" aca="1" ref="U644" ca="1">IFERROR(
IF($F644=General!$E$25,INDEX(Forecast_Capex_Input!S$12:S$286,$X644),
INDEX(Forecast_Capex_Input!T$12:T$286,$X644)),0)</f>
        <v>0</v>
      </c>
      <c r="V644" s="222" t="b">
        <f>IFERROR(INDEX(Overheads!$T$19:$T$26,MATCH($I644,Overheads!$E$19:$E$26,0)),FALSE)</f>
        <v>0</v>
      </c>
      <c r="W644" s="165"/>
      <c r="X644" s="174" t="str">
        <f>IFERROR(
IF(MATCH($C644,Forecast_Capex_Input!$CI$12:$CI$286,1)+1&gt;MAX(Forecast_Capex_Input!$C$12:$C$286),NA,
MATCH($C644,Forecast_Capex_Input!$CI$12:$CI$286,1)+1),1)</f>
        <v>N/A</v>
      </c>
      <c r="Y644" s="174" t="str" cm="1">
        <f t="array" aca="1" ref="Y644" ca="1">IFERROR(
IF(X643&lt;&gt;X644,1,
IF(COUNTIF(OFFSET(Y643,0,0,-INDEX(Forecast_Capex_Input!$CG$12:$CG$286,$X644)),Y643)=INDEX(Forecast_Capex_Input!$CG$12:$CG$286,$X644),Y643+1,Y643)),NA)</f>
        <v>N/A</v>
      </c>
      <c r="Z644" s="174" t="str" cm="1">
        <f t="array" ref="Z644">IFERROR($C644-IF($X644=1,1,INDEX(Forecast_Capex_Input!$CI$12:$CI$286,$X644-1))+1,NA)</f>
        <v>N/A</v>
      </c>
      <c r="AA644" s="174" t="str" cm="1">
        <f t="array" aca="1" ref="AA644" ca="1">IFERROR(IF(Y644=1,
INDEX(Forecast_Capex_Input!$AI$10:$BB$10,SMALL(IF(INDEX(Forecast_Capex_Input!$AI$12:$BB$286,$X644,0)&gt;0,COLUMN(Forecast_Capex_Input!$AI$10:$BB$10)-COLUMN(Forecast_Capex_Input!$AI$12)+1),ROWS(OFFSET(AA643,0,0,-$Z644)))),
OFFSET(AA643,-INDEX(Forecast_Capex_Input!$CG$12:$CG$286,$X644)+1,0)),NA)</f>
        <v>N/A</v>
      </c>
      <c r="AB644" s="174" t="str">
        <f t="shared" ca="1" si="405"/>
        <v>N/A</v>
      </c>
      <c r="AC644" s="222" t="b">
        <f t="shared" si="437"/>
        <v>0</v>
      </c>
      <c r="AD644" s="220" t="b">
        <v>0</v>
      </c>
      <c r="AE644" s="222" t="b">
        <f t="shared" si="406"/>
        <v>1</v>
      </c>
      <c r="AF644" s="165"/>
      <c r="AG644" s="215">
        <v>0</v>
      </c>
      <c r="AH644" s="215">
        <v>0</v>
      </c>
      <c r="AI644" s="215">
        <v>0</v>
      </c>
      <c r="AJ644" s="215">
        <v>0</v>
      </c>
      <c r="AK644" s="215">
        <v>0</v>
      </c>
      <c r="AL644" s="155">
        <v>0</v>
      </c>
      <c r="AM644" s="165"/>
      <c r="AN644" s="215" cm="1">
        <f t="array" aca="1" ref="AN644" ca="1">IFERROR(INDEX(General!O$33:O$34,$AB644)
*AG644,0)</f>
        <v>0</v>
      </c>
      <c r="AO644" s="215" cm="1">
        <f t="array" aca="1" ref="AO644" ca="1">IFERROR(INDEX(General!P$33:P$34,$AB644)
*AH644,0)</f>
        <v>0</v>
      </c>
      <c r="AP644" s="215" cm="1">
        <f t="array" aca="1" ref="AP644" ca="1">IFERROR(INDEX(General!Q$33:Q$34,$AB644)
*AI644,0)</f>
        <v>0</v>
      </c>
      <c r="AQ644" s="215" cm="1">
        <f t="array" aca="1" ref="AQ644" ca="1">IFERROR(INDEX(General!R$33:R$34,$AB644)
*AJ644,0)</f>
        <v>0</v>
      </c>
      <c r="AR644" s="215" cm="1">
        <f t="array" aca="1" ref="AR644" ca="1">IFERROR(INDEX(General!S$33:S$34,$AB644)
*AK644,0)</f>
        <v>0</v>
      </c>
      <c r="AS644" s="155">
        <f t="shared" ca="1" si="438"/>
        <v>0</v>
      </c>
      <c r="AT644" s="165"/>
      <c r="AU644" s="215">
        <f ca="1">IF($AE644=FALSE,AN644*Overheads!$R$24*$V644,
IFERROR(Overheads!$O$49*$V644*AN644,0)
+IFERROR(Overheads!Q$59*$V644*(AN644/Overheads!Q$68),0))</f>
        <v>0</v>
      </c>
      <c r="AV644" s="215">
        <f ca="1">IF($AE644=FALSE,AO644*Overheads!$R$24*$V644,
IFERROR(Overheads!$O$49*$V644*AO644,0)
+IFERROR(Overheads!R$59*$V644*(AO644/Overheads!R$68),0))</f>
        <v>0</v>
      </c>
      <c r="AW644" s="215">
        <f ca="1">IF($AE644=FALSE,AP644*Overheads!$R$24*$V644,
IFERROR(Overheads!$O$49*$V644*AP644,0)
+IFERROR(Overheads!S$59*$V644*(AP644/Overheads!S$68),0))</f>
        <v>0</v>
      </c>
      <c r="AX644" s="215">
        <f ca="1">IF($AE644=FALSE,AQ644*Overheads!$R$24*$V644,
IFERROR(Overheads!$O$49*$V644*AQ644,0)
+IFERROR(Overheads!T$59*$V644*(AQ644/Overheads!T$68),0))</f>
        <v>0</v>
      </c>
      <c r="AY644" s="215">
        <f ca="1">IF($AE644=FALSE,AR644*Overheads!$R$24*$V644,
IFERROR(Overheads!$O$49*$V644*AR644,0)
+IFERROR(Overheads!U$59*$V644*(AR644/Overheads!U$68),0))</f>
        <v>0</v>
      </c>
      <c r="AZ644" s="155">
        <f t="shared" ca="1" si="439"/>
        <v>0</v>
      </c>
      <c r="BA644" s="165"/>
      <c r="BB644" s="215">
        <f ca="1">IF($AE644=FALSE,AN644*Overheads!$S$25,
IFERROR(Overheads!$O$50*AN644,0)
+IFERROR(Overheads!Q$60*(AN644/Overheads!Q$66),0))</f>
        <v>0</v>
      </c>
      <c r="BC644" s="215">
        <f ca="1">IF($AE644=FALSE,AO644*Overheads!$S$25,
IFERROR(Overheads!$O$50*AO644,0)
+IFERROR(Overheads!R$60*(AO644/Overheads!R$66),0))</f>
        <v>0</v>
      </c>
      <c r="BD644" s="215">
        <f ca="1">IF($AE644=FALSE,AP644*Overheads!$S$25,
IFERROR(Overheads!$O$50*AP644,0)
+IFERROR(Overheads!S$60*(AP644/Overheads!S$66),0))</f>
        <v>0</v>
      </c>
      <c r="BE644" s="215">
        <f ca="1">IF($AE644=FALSE,AQ644*Overheads!$S$25,
IFERROR(Overheads!$O$50*AQ644,0)
+IFERROR(Overheads!T$60*(AQ644/Overheads!T$66),0))</f>
        <v>0</v>
      </c>
      <c r="BF644" s="215">
        <f ca="1">IF($AE644=FALSE,AR644*Overheads!$S$25,
IFERROR(Overheads!$O$50*AR644,0)
+IFERROR(Overheads!U$60*(AR644/Overheads!U$66),0))</f>
        <v>0</v>
      </c>
      <c r="BG644" s="155">
        <f t="shared" ca="1" si="440"/>
        <v>0</v>
      </c>
      <c r="BH644" s="165"/>
      <c r="BI644" s="215">
        <f t="shared" ca="1" si="441"/>
        <v>0</v>
      </c>
      <c r="BJ644" s="215">
        <f t="shared" ca="1" si="407"/>
        <v>0</v>
      </c>
      <c r="BK644" s="215">
        <f t="shared" ca="1" si="408"/>
        <v>0</v>
      </c>
      <c r="BL644" s="215">
        <f t="shared" ca="1" si="409"/>
        <v>0</v>
      </c>
      <c r="BM644" s="215">
        <f t="shared" ca="1" si="410"/>
        <v>0</v>
      </c>
      <c r="BN644" s="155">
        <f t="shared" ca="1" si="442"/>
        <v>0</v>
      </c>
      <c r="BO644" s="165"/>
      <c r="BP644" s="187" cm="1">
        <f t="array" ref="BP644">IFERROR(IF($X644=$X643,BP643,INDEX(Forecast_Capex_Input!AC$12:AC$286,$X644)),0)</f>
        <v>0</v>
      </c>
      <c r="BQ644" s="187" cm="1">
        <f t="array" ref="BQ644">IFERROR(IF($X644=$X643,BQ643,INDEX(Forecast_Capex_Input!AD$12:AD$286,$X644)),0)</f>
        <v>0</v>
      </c>
      <c r="BR644" s="187" cm="1">
        <f t="array" ref="BR644">IFERROR(IF($X644=$X643,BR643,INDEX(Forecast_Capex_Input!AE$12:AE$286,$X644)),0)</f>
        <v>0</v>
      </c>
      <c r="BS644" s="187" cm="1">
        <f t="array" ref="BS644">IFERROR(IF($X644=$X643,BS643,INDEX(Forecast_Capex_Input!AF$12:AF$286,$X644)),0)</f>
        <v>0</v>
      </c>
      <c r="BT644" s="187" cm="1">
        <f t="array" ref="BT644">IFERROR(IF($X644=$X643,BT643,INDEX(Forecast_Capex_Input!AG$12:AG$286,$X644)),0)</f>
        <v>0</v>
      </c>
      <c r="BU644" s="165"/>
      <c r="BV644" s="215">
        <f t="shared" si="411"/>
        <v>0</v>
      </c>
      <c r="BW644" s="215">
        <f t="shared" si="412"/>
        <v>0</v>
      </c>
      <c r="BX644" s="215">
        <f t="shared" si="413"/>
        <v>0</v>
      </c>
      <c r="BY644" s="215">
        <f t="shared" si="414"/>
        <v>0</v>
      </c>
      <c r="BZ644" s="215">
        <f t="shared" si="415"/>
        <v>0</v>
      </c>
      <c r="CA644" s="155">
        <f t="shared" si="443"/>
        <v>0</v>
      </c>
      <c r="CB644" s="165"/>
      <c r="CC644" s="215">
        <f t="shared" si="416"/>
        <v>0</v>
      </c>
      <c r="CD644" s="215">
        <f t="shared" si="417"/>
        <v>0</v>
      </c>
      <c r="CE644" s="215">
        <f t="shared" si="418"/>
        <v>0</v>
      </c>
      <c r="CF644" s="215">
        <f t="shared" si="419"/>
        <v>0</v>
      </c>
      <c r="CG644" s="215">
        <f t="shared" si="420"/>
        <v>0</v>
      </c>
      <c r="CH644" s="155">
        <f t="shared" si="444"/>
        <v>0</v>
      </c>
      <c r="CI644" s="165"/>
      <c r="CJ644" s="215">
        <f t="shared" si="421"/>
        <v>0</v>
      </c>
      <c r="CK644" s="215">
        <f t="shared" si="422"/>
        <v>0</v>
      </c>
      <c r="CL644" s="215">
        <f t="shared" si="423"/>
        <v>0</v>
      </c>
      <c r="CM644" s="215">
        <f t="shared" si="424"/>
        <v>0</v>
      </c>
      <c r="CN644" s="215">
        <f t="shared" si="425"/>
        <v>0</v>
      </c>
      <c r="CO644" s="155">
        <f t="shared" si="445"/>
        <v>0</v>
      </c>
      <c r="CP644" s="165"/>
      <c r="CQ644" s="223">
        <f t="shared" si="426"/>
        <v>0</v>
      </c>
      <c r="CR644" s="223">
        <f t="shared" si="427"/>
        <v>0</v>
      </c>
      <c r="CS644" s="223">
        <f t="shared" si="428"/>
        <v>0</v>
      </c>
      <c r="CT644" s="223">
        <f t="shared" si="429"/>
        <v>0</v>
      </c>
      <c r="CU644" s="223">
        <f t="shared" si="430"/>
        <v>0</v>
      </c>
      <c r="CV644" s="155">
        <f t="shared" si="446"/>
        <v>0</v>
      </c>
      <c r="CW644" s="165"/>
      <c r="CX644" s="215">
        <f t="shared" si="447"/>
        <v>0</v>
      </c>
      <c r="CY644" s="215">
        <f t="shared" si="431"/>
        <v>0</v>
      </c>
      <c r="CZ644" s="215">
        <f t="shared" si="432"/>
        <v>0</v>
      </c>
      <c r="DA644" s="215">
        <f t="shared" si="433"/>
        <v>0</v>
      </c>
      <c r="DB644" s="215">
        <f t="shared" si="434"/>
        <v>0</v>
      </c>
      <c r="DC644" s="155">
        <f t="shared" si="448"/>
        <v>0</v>
      </c>
      <c r="DD644" s="165"/>
      <c r="DE644" s="188" t="b" cm="1">
        <f t="array" aca="1" ref="DE644" ca="1">OR($G644=Forecast_Capex_Input!$BF$8:$BF$10)</f>
        <v>0</v>
      </c>
      <c r="DF644" s="188" cm="1">
        <f t="array" aca="1" ref="DF644" ca="1">IFERROR(INDEX(Forecast_Capex_Input!BG$12:BG$286,$X644)
*(INDEX(Forecast_Capex_Input!$H$12:$H$286,$X644)=Repex),0)
*$DE644</f>
        <v>0</v>
      </c>
      <c r="DG644" s="188" cm="1">
        <f t="array" aca="1" ref="DG644" ca="1">IFERROR(INDEX(Forecast_Capex_Input!BH$12:BH$286,$X644)
*(INDEX(Forecast_Capex_Input!$H$12:$H$286,$X644)=Repex),0)
*$DE644</f>
        <v>0</v>
      </c>
      <c r="DH644" s="188" cm="1">
        <f t="array" aca="1" ref="DH644" ca="1">IFERROR(INDEX(Forecast_Capex_Input!BI$12:BI$286,$X644)
*(INDEX(Forecast_Capex_Input!$H$12:$H$286,$X644)=Repex),0)
*$DE644</f>
        <v>0</v>
      </c>
      <c r="DI644" s="188" cm="1">
        <f t="array" aca="1" ref="DI644" ca="1">IFERROR(INDEX(Forecast_Capex_Input!BJ$12:BJ$286,$X644)
*(INDEX(Forecast_Capex_Input!$H$12:$H$286,$X644)=Repex),0)
*$DE644</f>
        <v>0</v>
      </c>
      <c r="DJ644" s="188" cm="1">
        <f t="array" aca="1" ref="DJ644" ca="1">IFERROR(INDEX(Forecast_Capex_Input!BK$12:BK$286,$X644)
*(INDEX(Forecast_Capex_Input!$H$12:$H$286,$X644)=Repex),0)
*$DE644</f>
        <v>0</v>
      </c>
      <c r="DK644" s="188" cm="1">
        <f t="array" aca="1" ref="DK644" ca="1">IFERROR(INDEX(Forecast_Capex_Input!BL$12:BL$286,$X644)
*(INDEX(Forecast_Capex_Input!$H$12:$H$286,$X644)=Repex),0)
*$DE644</f>
        <v>0</v>
      </c>
      <c r="DL644" s="165"/>
      <c r="DM644" s="188" t="b" cm="1">
        <f t="array" aca="1" ref="DM644" ca="1">OR($G644=Forecast_Capex_Input!$BN$8:$BN$9)</f>
        <v>0</v>
      </c>
      <c r="DN644" s="188" cm="1">
        <f t="array" aca="1" ref="DN644" ca="1">IFERROR(INDEX(Forecast_Capex_Input!BO$12:BO$286,$X644)
*(INDEX(Forecast_Capex_Input!$H$12:$H$286,$X644)=Repex),0)
*$DM644</f>
        <v>0</v>
      </c>
      <c r="DO644" s="188" cm="1">
        <f t="array" aca="1" ref="DO644" ca="1">IFERROR(INDEX(Forecast_Capex_Input!BP$12:BP$286,$X644)
*(INDEX(Forecast_Capex_Input!$H$12:$H$286,$X644)=Repex),0)
*$DM644</f>
        <v>0</v>
      </c>
      <c r="DP644" s="188" cm="1">
        <f t="array" aca="1" ref="DP644" ca="1">IFERROR(INDEX(Forecast_Capex_Input!BQ$12:BQ$286,$X644)
*(INDEX(Forecast_Capex_Input!$H$12:$H$286,$X644)=Repex),0)
*$DM644</f>
        <v>0</v>
      </c>
      <c r="DQ644" s="188" cm="1">
        <f t="array" aca="1" ref="DQ644" ca="1">IFERROR(INDEX(Forecast_Capex_Input!BR$12:BR$286,$X644)
*(INDEX(Forecast_Capex_Input!$H$12:$H$286,$X644)=Repex),0)
*$DM644</f>
        <v>0</v>
      </c>
      <c r="DR644" s="188" cm="1">
        <f t="array" aca="1" ref="DR644" ca="1">IFERROR(INDEX(Forecast_Capex_Input!BS$12:BS$286,$X644)
*(INDEX(Forecast_Capex_Input!$H$12:$H$286,$X644)=Repex),0)
*$DM644</f>
        <v>0</v>
      </c>
      <c r="DS644" s="165"/>
      <c r="DT644" s="188" t="b" cm="1">
        <f t="array" aca="1" ref="DT644" ca="1">OR($G644=Forecast_Capex_Input!$BU$8:$BU$10)</f>
        <v>0</v>
      </c>
      <c r="DU644" s="188" cm="1">
        <f t="array" aca="1" ref="DU644" ca="1">IFERROR(INDEX(Forecast_Capex_Input!BV$12:BV$286,$X644)
*(INDEX(Forecast_Capex_Input!$H$12:$H$286,$X644)=Repex),0)
*$DT644</f>
        <v>0</v>
      </c>
      <c r="DV644" s="188" cm="1">
        <f t="array" aca="1" ref="DV644" ca="1">IFERROR(INDEX(Forecast_Capex_Input!BW$12:BW$286,$X644)
*(INDEX(Forecast_Capex_Input!$H$12:$H$286,$X644)=Repex),0)
*$DT644</f>
        <v>0</v>
      </c>
      <c r="DW644" s="188" cm="1">
        <f t="array" aca="1" ref="DW644" ca="1">IFERROR(INDEX(Forecast_Capex_Input!BX$12:BX$286,$X644)
*(INDEX(Forecast_Capex_Input!$H$12:$H$286,$X644)=Repex),0)
*$DT644</f>
        <v>0</v>
      </c>
      <c r="DX644" s="188" cm="1">
        <f t="array" aca="1" ref="DX644" ca="1">IFERROR(INDEX(Forecast_Capex_Input!BY$12:BY$286,$X644)
*(INDEX(Forecast_Capex_Input!$H$12:$H$286,$X644)=Repex),0)
*$DT644</f>
        <v>0</v>
      </c>
      <c r="DY644" s="188" cm="1">
        <f t="array" aca="1" ref="DY644" ca="1">IFERROR(INDEX(Forecast_Capex_Input!BZ$12:BZ$286,$X644)
*(INDEX(Forecast_Capex_Input!$H$12:$H$286,$X644)=Repex),0)
*$DT644</f>
        <v>0</v>
      </c>
      <c r="DZ644" s="188" cm="1">
        <f t="array" aca="1" ref="DZ644" ca="1">IFERROR(INDEX(Forecast_Capex_Input!CA$12:CA$286,$X644)
*(INDEX(Forecast_Capex_Input!$H$12:$H$286,$X644)=Repex),0)
*$DT644</f>
        <v>0</v>
      </c>
      <c r="EA644" s="188" cm="1">
        <f t="array" aca="1" ref="EA644" ca="1">IFERROR(INDEX(Forecast_Capex_Input!CB$12:CB$286,$X644)
*(INDEX(Forecast_Capex_Input!$H$12:$H$286,$X644)=Repex),0)
*$DT644</f>
        <v>0</v>
      </c>
      <c r="EB644" s="188" cm="1">
        <f t="array" aca="1" ref="EB644" ca="1">IFERROR(INDEX(Forecast_Capex_Input!CC$12:CC$286,$X644)
*(INDEX(Forecast_Capex_Input!$H$12:$H$286,$X644)=Repex),0)
*$DT644</f>
        <v>0</v>
      </c>
      <c r="EC644" s="165"/>
      <c r="ED644" s="226" t="str">
        <f t="shared" si="435"/>
        <v>N/A</v>
      </c>
      <c r="EE644" s="174" t="s">
        <v>15</v>
      </c>
    </row>
    <row r="645" spans="3:135" x14ac:dyDescent="0.2">
      <c r="C645" s="174">
        <f t="shared" si="436"/>
        <v>635</v>
      </c>
      <c r="D645" s="167" t="str" cm="1">
        <f t="array" ref="D645">IFERROR(INDEX(Forecast_Capex_Input!$D$12:$D$286,$X645),NA)</f>
        <v>N/A</v>
      </c>
      <c r="E645" s="172" t="str" cm="1">
        <f t="array" ref="E645">IF($X645=NA,NA,INDEX(Forecast_Capex_Input!$E$12:$E$286,$X645))</f>
        <v>N/A</v>
      </c>
      <c r="F645" s="167" t="str" cm="1">
        <f t="array" aca="1" ref="F645" ca="1">IFERROR(INDEX(General!$E$25:$E$26,$Y645),NA)</f>
        <v>N/A</v>
      </c>
      <c r="G645" s="167" t="str" cm="1">
        <f t="array" aca="1" ref="G645" ca="1">IFERROR(INDEX(Forecast_Capex_Input!$AI$11:$BB$11,$AA645),NA)</f>
        <v>N/A</v>
      </c>
      <c r="H645" s="189" t="str" cm="1">
        <f t="array" aca="1" ref="H645" ca="1">IFERROR(INDEX(Forecast_Capex_Input!$AI$12:$BB$286,$X645,$AA645),NA)</f>
        <v>N/A</v>
      </c>
      <c r="I645" s="199" t="str" cm="1">
        <f t="array" ref="I645">IFERROR(INDEX(Forecast_Capex_Input!$F$12:$F$286,$X645),NA)</f>
        <v>N/A</v>
      </c>
      <c r="J645" s="199" t="str" cm="1">
        <f t="array" ref="J645">IFERROR(INDEX(Forecast_Capex_Input!G$12:G$286,$X645),NA)</f>
        <v>N/A</v>
      </c>
      <c r="K645" s="199" t="str" cm="1">
        <f t="array" ref="K645">IFERROR(INDEX(Forecast_Capex_Input!H$12:H$286,$X645),NA)</f>
        <v>N/A</v>
      </c>
      <c r="L645" s="199" t="str" cm="1">
        <f t="array" ref="L645">IFERROR(INDEX(Forecast_Capex_Input!I$12:I$286,$X645),NA)</f>
        <v>N/A</v>
      </c>
      <c r="M645" s="199" t="str" cm="1">
        <f t="array" ref="M645">IFERROR(INDEX(Forecast_Capex_Input!J$12:J$286,$X645),NA)</f>
        <v>N/A</v>
      </c>
      <c r="N645" s="199" t="str" cm="1">
        <f t="array" ref="N645">IFERROR(INDEX(Forecast_Capex_Input!K$12:K$286,$X645),NA)</f>
        <v>N/A</v>
      </c>
      <c r="O645" s="199" t="str" cm="1">
        <f t="array" ref="O645">IFERROR(INDEX(Forecast_Capex_Input!L$12:L$286,$X645),NA)</f>
        <v>N/A</v>
      </c>
      <c r="P645" s="199" t="str" cm="1">
        <f t="array" ref="P645">IFERROR(INDEX(Forecast_Capex_Input!M$12:M$286,$X645),NA)</f>
        <v>N/A</v>
      </c>
      <c r="Q645" s="172" t="str" cm="1">
        <f t="array" ref="Q645">IFERROR(INDEX(Forecast_Capex_Input!N$12:N$286,$X645),NA)</f>
        <v>N/A</v>
      </c>
      <c r="R645" s="265" cm="1">
        <f t="array" ref="R645">IFERROR(INDEX(Forecast_Capex_Input!O$12:O$286,$X645),0)</f>
        <v>0</v>
      </c>
      <c r="S645" s="172" cm="1">
        <f t="array" ref="S645">IFERROR(INDEX(Forecast_Capex_Input!P$12:P$286,$X645),0)</f>
        <v>0</v>
      </c>
      <c r="T645" s="199" t="str" cm="1">
        <f t="array" aca="1" ref="T645" ca="1">IFERROR(INDEX(General!$K$84:$K$103,$AA645),NA)</f>
        <v>N/A</v>
      </c>
      <c r="U645" s="188" cm="1">
        <f t="array" aca="1" ref="U645" ca="1">IFERROR(
IF($F645=General!$E$25,INDEX(Forecast_Capex_Input!S$12:S$286,$X645),
INDEX(Forecast_Capex_Input!T$12:T$286,$X645)),0)</f>
        <v>0</v>
      </c>
      <c r="V645" s="222" t="b">
        <f>IFERROR(INDEX(Overheads!$T$19:$T$26,MATCH($I645,Overheads!$E$19:$E$26,0)),FALSE)</f>
        <v>0</v>
      </c>
      <c r="W645" s="165"/>
      <c r="X645" s="174" t="str">
        <f>IFERROR(
IF(MATCH($C645,Forecast_Capex_Input!$CI$12:$CI$286,1)+1&gt;MAX(Forecast_Capex_Input!$C$12:$C$286),NA,
MATCH($C645,Forecast_Capex_Input!$CI$12:$CI$286,1)+1),1)</f>
        <v>N/A</v>
      </c>
      <c r="Y645" s="174" t="str" cm="1">
        <f t="array" aca="1" ref="Y645" ca="1">IFERROR(
IF(X644&lt;&gt;X645,1,
IF(COUNTIF(OFFSET(Y644,0,0,-INDEX(Forecast_Capex_Input!$CG$12:$CG$286,$X645)),Y644)=INDEX(Forecast_Capex_Input!$CG$12:$CG$286,$X645),Y644+1,Y644)),NA)</f>
        <v>N/A</v>
      </c>
      <c r="Z645" s="174" t="str" cm="1">
        <f t="array" ref="Z645">IFERROR($C645-IF($X645=1,1,INDEX(Forecast_Capex_Input!$CI$12:$CI$286,$X645-1))+1,NA)</f>
        <v>N/A</v>
      </c>
      <c r="AA645" s="174" t="str" cm="1">
        <f t="array" aca="1" ref="AA645" ca="1">IFERROR(IF(Y645=1,
INDEX(Forecast_Capex_Input!$AI$10:$BB$10,SMALL(IF(INDEX(Forecast_Capex_Input!$AI$12:$BB$286,$X645,0)&gt;0,COLUMN(Forecast_Capex_Input!$AI$10:$BB$10)-COLUMN(Forecast_Capex_Input!$AI$12)+1),ROWS(OFFSET(AA644,0,0,-$Z645)))),
OFFSET(AA644,-INDEX(Forecast_Capex_Input!$CG$12:$CG$286,$X645)+1,0)),NA)</f>
        <v>N/A</v>
      </c>
      <c r="AB645" s="174" t="str">
        <f t="shared" ca="1" si="405"/>
        <v>N/A</v>
      </c>
      <c r="AC645" s="222" t="b">
        <f t="shared" si="437"/>
        <v>0</v>
      </c>
      <c r="AD645" s="220" t="b">
        <v>0</v>
      </c>
      <c r="AE645" s="222" t="b">
        <f t="shared" si="406"/>
        <v>1</v>
      </c>
      <c r="AF645" s="165"/>
      <c r="AG645" s="215">
        <v>0</v>
      </c>
      <c r="AH645" s="215">
        <v>0</v>
      </c>
      <c r="AI645" s="215">
        <v>0</v>
      </c>
      <c r="AJ645" s="215">
        <v>0</v>
      </c>
      <c r="AK645" s="215">
        <v>0</v>
      </c>
      <c r="AL645" s="155">
        <v>0</v>
      </c>
      <c r="AM645" s="165"/>
      <c r="AN645" s="215" cm="1">
        <f t="array" aca="1" ref="AN645" ca="1">IFERROR(INDEX(General!O$33:O$34,$AB645)
*AG645,0)</f>
        <v>0</v>
      </c>
      <c r="AO645" s="215" cm="1">
        <f t="array" aca="1" ref="AO645" ca="1">IFERROR(INDEX(General!P$33:P$34,$AB645)
*AH645,0)</f>
        <v>0</v>
      </c>
      <c r="AP645" s="215" cm="1">
        <f t="array" aca="1" ref="AP645" ca="1">IFERROR(INDEX(General!Q$33:Q$34,$AB645)
*AI645,0)</f>
        <v>0</v>
      </c>
      <c r="AQ645" s="215" cm="1">
        <f t="array" aca="1" ref="AQ645" ca="1">IFERROR(INDEX(General!R$33:R$34,$AB645)
*AJ645,0)</f>
        <v>0</v>
      </c>
      <c r="AR645" s="215" cm="1">
        <f t="array" aca="1" ref="AR645" ca="1">IFERROR(INDEX(General!S$33:S$34,$AB645)
*AK645,0)</f>
        <v>0</v>
      </c>
      <c r="AS645" s="155">
        <f t="shared" ca="1" si="438"/>
        <v>0</v>
      </c>
      <c r="AT645" s="165"/>
      <c r="AU645" s="215">
        <f ca="1">IF($AE645=FALSE,AN645*Overheads!$R$24*$V645,
IFERROR(Overheads!$O$49*$V645*AN645,0)
+IFERROR(Overheads!Q$59*$V645*(AN645/Overheads!Q$68),0))</f>
        <v>0</v>
      </c>
      <c r="AV645" s="215">
        <f ca="1">IF($AE645=FALSE,AO645*Overheads!$R$24*$V645,
IFERROR(Overheads!$O$49*$V645*AO645,0)
+IFERROR(Overheads!R$59*$V645*(AO645/Overheads!R$68),0))</f>
        <v>0</v>
      </c>
      <c r="AW645" s="215">
        <f ca="1">IF($AE645=FALSE,AP645*Overheads!$R$24*$V645,
IFERROR(Overheads!$O$49*$V645*AP645,0)
+IFERROR(Overheads!S$59*$V645*(AP645/Overheads!S$68),0))</f>
        <v>0</v>
      </c>
      <c r="AX645" s="215">
        <f ca="1">IF($AE645=FALSE,AQ645*Overheads!$R$24*$V645,
IFERROR(Overheads!$O$49*$V645*AQ645,0)
+IFERROR(Overheads!T$59*$V645*(AQ645/Overheads!T$68),0))</f>
        <v>0</v>
      </c>
      <c r="AY645" s="215">
        <f ca="1">IF($AE645=FALSE,AR645*Overheads!$R$24*$V645,
IFERROR(Overheads!$O$49*$V645*AR645,0)
+IFERROR(Overheads!U$59*$V645*(AR645/Overheads!U$68),0))</f>
        <v>0</v>
      </c>
      <c r="AZ645" s="155">
        <f t="shared" ca="1" si="439"/>
        <v>0</v>
      </c>
      <c r="BA645" s="165"/>
      <c r="BB645" s="215">
        <f ca="1">IF($AE645=FALSE,AN645*Overheads!$S$25,
IFERROR(Overheads!$O$50*AN645,0)
+IFERROR(Overheads!Q$60*(AN645/Overheads!Q$66),0))</f>
        <v>0</v>
      </c>
      <c r="BC645" s="215">
        <f ca="1">IF($AE645=FALSE,AO645*Overheads!$S$25,
IFERROR(Overheads!$O$50*AO645,0)
+IFERROR(Overheads!R$60*(AO645/Overheads!R$66),0))</f>
        <v>0</v>
      </c>
      <c r="BD645" s="215">
        <f ca="1">IF($AE645=FALSE,AP645*Overheads!$S$25,
IFERROR(Overheads!$O$50*AP645,0)
+IFERROR(Overheads!S$60*(AP645/Overheads!S$66),0))</f>
        <v>0</v>
      </c>
      <c r="BE645" s="215">
        <f ca="1">IF($AE645=FALSE,AQ645*Overheads!$S$25,
IFERROR(Overheads!$O$50*AQ645,0)
+IFERROR(Overheads!T$60*(AQ645/Overheads!T$66),0))</f>
        <v>0</v>
      </c>
      <c r="BF645" s="215">
        <f ca="1">IF($AE645=FALSE,AR645*Overheads!$S$25,
IFERROR(Overheads!$O$50*AR645,0)
+IFERROR(Overheads!U$60*(AR645/Overheads!U$66),0))</f>
        <v>0</v>
      </c>
      <c r="BG645" s="155">
        <f t="shared" ca="1" si="440"/>
        <v>0</v>
      </c>
      <c r="BH645" s="165"/>
      <c r="BI645" s="215">
        <f t="shared" ca="1" si="441"/>
        <v>0</v>
      </c>
      <c r="BJ645" s="215">
        <f t="shared" ca="1" si="407"/>
        <v>0</v>
      </c>
      <c r="BK645" s="215">
        <f t="shared" ca="1" si="408"/>
        <v>0</v>
      </c>
      <c r="BL645" s="215">
        <f t="shared" ca="1" si="409"/>
        <v>0</v>
      </c>
      <c r="BM645" s="215">
        <f t="shared" ca="1" si="410"/>
        <v>0</v>
      </c>
      <c r="BN645" s="155">
        <f t="shared" ca="1" si="442"/>
        <v>0</v>
      </c>
      <c r="BO645" s="165"/>
      <c r="BP645" s="187" cm="1">
        <f t="array" ref="BP645">IFERROR(IF($X645=$X644,BP644,INDEX(Forecast_Capex_Input!AC$12:AC$286,$X645)),0)</f>
        <v>0</v>
      </c>
      <c r="BQ645" s="187" cm="1">
        <f t="array" ref="BQ645">IFERROR(IF($X645=$X644,BQ644,INDEX(Forecast_Capex_Input!AD$12:AD$286,$X645)),0)</f>
        <v>0</v>
      </c>
      <c r="BR645" s="187" cm="1">
        <f t="array" ref="BR645">IFERROR(IF($X645=$X644,BR644,INDEX(Forecast_Capex_Input!AE$12:AE$286,$X645)),0)</f>
        <v>0</v>
      </c>
      <c r="BS645" s="187" cm="1">
        <f t="array" ref="BS645">IFERROR(IF($X645=$X644,BS644,INDEX(Forecast_Capex_Input!AF$12:AF$286,$X645)),0)</f>
        <v>0</v>
      </c>
      <c r="BT645" s="187" cm="1">
        <f t="array" ref="BT645">IFERROR(IF($X645=$X644,BT644,INDEX(Forecast_Capex_Input!AG$12:AG$286,$X645)),0)</f>
        <v>0</v>
      </c>
      <c r="BU645" s="165"/>
      <c r="BV645" s="215">
        <f t="shared" si="411"/>
        <v>0</v>
      </c>
      <c r="BW645" s="215">
        <f t="shared" si="412"/>
        <v>0</v>
      </c>
      <c r="BX645" s="215">
        <f t="shared" si="413"/>
        <v>0</v>
      </c>
      <c r="BY645" s="215">
        <f t="shared" si="414"/>
        <v>0</v>
      </c>
      <c r="BZ645" s="215">
        <f t="shared" si="415"/>
        <v>0</v>
      </c>
      <c r="CA645" s="155">
        <f t="shared" si="443"/>
        <v>0</v>
      </c>
      <c r="CB645" s="165"/>
      <c r="CC645" s="215">
        <f t="shared" si="416"/>
        <v>0</v>
      </c>
      <c r="CD645" s="215">
        <f t="shared" si="417"/>
        <v>0</v>
      </c>
      <c r="CE645" s="215">
        <f t="shared" si="418"/>
        <v>0</v>
      </c>
      <c r="CF645" s="215">
        <f t="shared" si="419"/>
        <v>0</v>
      </c>
      <c r="CG645" s="215">
        <f t="shared" si="420"/>
        <v>0</v>
      </c>
      <c r="CH645" s="155">
        <f t="shared" si="444"/>
        <v>0</v>
      </c>
      <c r="CI645" s="165"/>
      <c r="CJ645" s="215">
        <f t="shared" si="421"/>
        <v>0</v>
      </c>
      <c r="CK645" s="215">
        <f t="shared" si="422"/>
        <v>0</v>
      </c>
      <c r="CL645" s="215">
        <f t="shared" si="423"/>
        <v>0</v>
      </c>
      <c r="CM645" s="215">
        <f t="shared" si="424"/>
        <v>0</v>
      </c>
      <c r="CN645" s="215">
        <f t="shared" si="425"/>
        <v>0</v>
      </c>
      <c r="CO645" s="155">
        <f t="shared" si="445"/>
        <v>0</v>
      </c>
      <c r="CP645" s="165"/>
      <c r="CQ645" s="223">
        <f t="shared" si="426"/>
        <v>0</v>
      </c>
      <c r="CR645" s="223">
        <f t="shared" si="427"/>
        <v>0</v>
      </c>
      <c r="CS645" s="223">
        <f t="shared" si="428"/>
        <v>0</v>
      </c>
      <c r="CT645" s="223">
        <f t="shared" si="429"/>
        <v>0</v>
      </c>
      <c r="CU645" s="223">
        <f t="shared" si="430"/>
        <v>0</v>
      </c>
      <c r="CV645" s="155">
        <f t="shared" si="446"/>
        <v>0</v>
      </c>
      <c r="CW645" s="165"/>
      <c r="CX645" s="215">
        <f t="shared" si="447"/>
        <v>0</v>
      </c>
      <c r="CY645" s="215">
        <f t="shared" si="431"/>
        <v>0</v>
      </c>
      <c r="CZ645" s="215">
        <f t="shared" si="432"/>
        <v>0</v>
      </c>
      <c r="DA645" s="215">
        <f t="shared" si="433"/>
        <v>0</v>
      </c>
      <c r="DB645" s="215">
        <f t="shared" si="434"/>
        <v>0</v>
      </c>
      <c r="DC645" s="155">
        <f t="shared" si="448"/>
        <v>0</v>
      </c>
      <c r="DD645" s="165"/>
      <c r="DE645" s="188" t="b" cm="1">
        <f t="array" aca="1" ref="DE645" ca="1">OR($G645=Forecast_Capex_Input!$BF$8:$BF$10)</f>
        <v>0</v>
      </c>
      <c r="DF645" s="188" cm="1">
        <f t="array" aca="1" ref="DF645" ca="1">IFERROR(INDEX(Forecast_Capex_Input!BG$12:BG$286,$X645)
*(INDEX(Forecast_Capex_Input!$H$12:$H$286,$X645)=Repex),0)
*$DE645</f>
        <v>0</v>
      </c>
      <c r="DG645" s="188" cm="1">
        <f t="array" aca="1" ref="DG645" ca="1">IFERROR(INDEX(Forecast_Capex_Input!BH$12:BH$286,$X645)
*(INDEX(Forecast_Capex_Input!$H$12:$H$286,$X645)=Repex),0)
*$DE645</f>
        <v>0</v>
      </c>
      <c r="DH645" s="188" cm="1">
        <f t="array" aca="1" ref="DH645" ca="1">IFERROR(INDEX(Forecast_Capex_Input!BI$12:BI$286,$X645)
*(INDEX(Forecast_Capex_Input!$H$12:$H$286,$X645)=Repex),0)
*$DE645</f>
        <v>0</v>
      </c>
      <c r="DI645" s="188" cm="1">
        <f t="array" aca="1" ref="DI645" ca="1">IFERROR(INDEX(Forecast_Capex_Input!BJ$12:BJ$286,$X645)
*(INDEX(Forecast_Capex_Input!$H$12:$H$286,$X645)=Repex),0)
*$DE645</f>
        <v>0</v>
      </c>
      <c r="DJ645" s="188" cm="1">
        <f t="array" aca="1" ref="DJ645" ca="1">IFERROR(INDEX(Forecast_Capex_Input!BK$12:BK$286,$X645)
*(INDEX(Forecast_Capex_Input!$H$12:$H$286,$X645)=Repex),0)
*$DE645</f>
        <v>0</v>
      </c>
      <c r="DK645" s="188" cm="1">
        <f t="array" aca="1" ref="DK645" ca="1">IFERROR(INDEX(Forecast_Capex_Input!BL$12:BL$286,$X645)
*(INDEX(Forecast_Capex_Input!$H$12:$H$286,$X645)=Repex),0)
*$DE645</f>
        <v>0</v>
      </c>
      <c r="DL645" s="165"/>
      <c r="DM645" s="188" t="b" cm="1">
        <f t="array" aca="1" ref="DM645" ca="1">OR($G645=Forecast_Capex_Input!$BN$8:$BN$9)</f>
        <v>0</v>
      </c>
      <c r="DN645" s="188" cm="1">
        <f t="array" aca="1" ref="DN645" ca="1">IFERROR(INDEX(Forecast_Capex_Input!BO$12:BO$286,$X645)
*(INDEX(Forecast_Capex_Input!$H$12:$H$286,$X645)=Repex),0)
*$DM645</f>
        <v>0</v>
      </c>
      <c r="DO645" s="188" cm="1">
        <f t="array" aca="1" ref="DO645" ca="1">IFERROR(INDEX(Forecast_Capex_Input!BP$12:BP$286,$X645)
*(INDEX(Forecast_Capex_Input!$H$12:$H$286,$X645)=Repex),0)
*$DM645</f>
        <v>0</v>
      </c>
      <c r="DP645" s="188" cm="1">
        <f t="array" aca="1" ref="DP645" ca="1">IFERROR(INDEX(Forecast_Capex_Input!BQ$12:BQ$286,$X645)
*(INDEX(Forecast_Capex_Input!$H$12:$H$286,$X645)=Repex),0)
*$DM645</f>
        <v>0</v>
      </c>
      <c r="DQ645" s="188" cm="1">
        <f t="array" aca="1" ref="DQ645" ca="1">IFERROR(INDEX(Forecast_Capex_Input!BR$12:BR$286,$X645)
*(INDEX(Forecast_Capex_Input!$H$12:$H$286,$X645)=Repex),0)
*$DM645</f>
        <v>0</v>
      </c>
      <c r="DR645" s="188" cm="1">
        <f t="array" aca="1" ref="DR645" ca="1">IFERROR(INDEX(Forecast_Capex_Input!BS$12:BS$286,$X645)
*(INDEX(Forecast_Capex_Input!$H$12:$H$286,$X645)=Repex),0)
*$DM645</f>
        <v>0</v>
      </c>
      <c r="DS645" s="165"/>
      <c r="DT645" s="188" t="b" cm="1">
        <f t="array" aca="1" ref="DT645" ca="1">OR($G645=Forecast_Capex_Input!$BU$8:$BU$10)</f>
        <v>0</v>
      </c>
      <c r="DU645" s="188" cm="1">
        <f t="array" aca="1" ref="DU645" ca="1">IFERROR(INDEX(Forecast_Capex_Input!BV$12:BV$286,$X645)
*(INDEX(Forecast_Capex_Input!$H$12:$H$286,$X645)=Repex),0)
*$DT645</f>
        <v>0</v>
      </c>
      <c r="DV645" s="188" cm="1">
        <f t="array" aca="1" ref="DV645" ca="1">IFERROR(INDEX(Forecast_Capex_Input!BW$12:BW$286,$X645)
*(INDEX(Forecast_Capex_Input!$H$12:$H$286,$X645)=Repex),0)
*$DT645</f>
        <v>0</v>
      </c>
      <c r="DW645" s="188" cm="1">
        <f t="array" aca="1" ref="DW645" ca="1">IFERROR(INDEX(Forecast_Capex_Input!BX$12:BX$286,$X645)
*(INDEX(Forecast_Capex_Input!$H$12:$H$286,$X645)=Repex),0)
*$DT645</f>
        <v>0</v>
      </c>
      <c r="DX645" s="188" cm="1">
        <f t="array" aca="1" ref="DX645" ca="1">IFERROR(INDEX(Forecast_Capex_Input!BY$12:BY$286,$X645)
*(INDEX(Forecast_Capex_Input!$H$12:$H$286,$X645)=Repex),0)
*$DT645</f>
        <v>0</v>
      </c>
      <c r="DY645" s="188" cm="1">
        <f t="array" aca="1" ref="DY645" ca="1">IFERROR(INDEX(Forecast_Capex_Input!BZ$12:BZ$286,$X645)
*(INDEX(Forecast_Capex_Input!$H$12:$H$286,$X645)=Repex),0)
*$DT645</f>
        <v>0</v>
      </c>
      <c r="DZ645" s="188" cm="1">
        <f t="array" aca="1" ref="DZ645" ca="1">IFERROR(INDEX(Forecast_Capex_Input!CA$12:CA$286,$X645)
*(INDEX(Forecast_Capex_Input!$H$12:$H$286,$X645)=Repex),0)
*$DT645</f>
        <v>0</v>
      </c>
      <c r="EA645" s="188" cm="1">
        <f t="array" aca="1" ref="EA645" ca="1">IFERROR(INDEX(Forecast_Capex_Input!CB$12:CB$286,$X645)
*(INDEX(Forecast_Capex_Input!$H$12:$H$286,$X645)=Repex),0)
*$DT645</f>
        <v>0</v>
      </c>
      <c r="EB645" s="188" cm="1">
        <f t="array" aca="1" ref="EB645" ca="1">IFERROR(INDEX(Forecast_Capex_Input!CC$12:CC$286,$X645)
*(INDEX(Forecast_Capex_Input!$H$12:$H$286,$X645)=Repex),0)
*$DT645</f>
        <v>0</v>
      </c>
      <c r="EC645" s="165"/>
      <c r="ED645" s="226" t="str">
        <f t="shared" si="435"/>
        <v>N/A</v>
      </c>
      <c r="EE645" s="174" t="s">
        <v>15</v>
      </c>
    </row>
    <row r="646" spans="3:135" x14ac:dyDescent="0.2">
      <c r="C646" s="174">
        <f t="shared" si="436"/>
        <v>636</v>
      </c>
      <c r="D646" s="167" t="str" cm="1">
        <f t="array" ref="D646">IFERROR(INDEX(Forecast_Capex_Input!$D$12:$D$286,$X646),NA)</f>
        <v>N/A</v>
      </c>
      <c r="E646" s="172" t="str" cm="1">
        <f t="array" ref="E646">IF($X646=NA,NA,INDEX(Forecast_Capex_Input!$E$12:$E$286,$X646))</f>
        <v>N/A</v>
      </c>
      <c r="F646" s="167" t="str" cm="1">
        <f t="array" aca="1" ref="F646" ca="1">IFERROR(INDEX(General!$E$25:$E$26,$Y646),NA)</f>
        <v>N/A</v>
      </c>
      <c r="G646" s="167" t="str" cm="1">
        <f t="array" aca="1" ref="G646" ca="1">IFERROR(INDEX(Forecast_Capex_Input!$AI$11:$BB$11,$AA646),NA)</f>
        <v>N/A</v>
      </c>
      <c r="H646" s="189" t="str" cm="1">
        <f t="array" aca="1" ref="H646" ca="1">IFERROR(INDEX(Forecast_Capex_Input!$AI$12:$BB$286,$X646,$AA646),NA)</f>
        <v>N/A</v>
      </c>
      <c r="I646" s="199" t="str" cm="1">
        <f t="array" ref="I646">IFERROR(INDEX(Forecast_Capex_Input!$F$12:$F$286,$X646),NA)</f>
        <v>N/A</v>
      </c>
      <c r="J646" s="199" t="str" cm="1">
        <f t="array" ref="J646">IFERROR(INDEX(Forecast_Capex_Input!G$12:G$286,$X646),NA)</f>
        <v>N/A</v>
      </c>
      <c r="K646" s="199" t="str" cm="1">
        <f t="array" ref="K646">IFERROR(INDEX(Forecast_Capex_Input!H$12:H$286,$X646),NA)</f>
        <v>N/A</v>
      </c>
      <c r="L646" s="199" t="str" cm="1">
        <f t="array" ref="L646">IFERROR(INDEX(Forecast_Capex_Input!I$12:I$286,$X646),NA)</f>
        <v>N/A</v>
      </c>
      <c r="M646" s="199" t="str" cm="1">
        <f t="array" ref="M646">IFERROR(INDEX(Forecast_Capex_Input!J$12:J$286,$X646),NA)</f>
        <v>N/A</v>
      </c>
      <c r="N646" s="199" t="str" cm="1">
        <f t="array" ref="N646">IFERROR(INDEX(Forecast_Capex_Input!K$12:K$286,$X646),NA)</f>
        <v>N/A</v>
      </c>
      <c r="O646" s="199" t="str" cm="1">
        <f t="array" ref="O646">IFERROR(INDEX(Forecast_Capex_Input!L$12:L$286,$X646),NA)</f>
        <v>N/A</v>
      </c>
      <c r="P646" s="199" t="str" cm="1">
        <f t="array" ref="P646">IFERROR(INDEX(Forecast_Capex_Input!M$12:M$286,$X646),NA)</f>
        <v>N/A</v>
      </c>
      <c r="Q646" s="172" t="str" cm="1">
        <f t="array" ref="Q646">IFERROR(INDEX(Forecast_Capex_Input!N$12:N$286,$X646),NA)</f>
        <v>N/A</v>
      </c>
      <c r="R646" s="265" cm="1">
        <f t="array" ref="R646">IFERROR(INDEX(Forecast_Capex_Input!O$12:O$286,$X646),0)</f>
        <v>0</v>
      </c>
      <c r="S646" s="172" cm="1">
        <f t="array" ref="S646">IFERROR(INDEX(Forecast_Capex_Input!P$12:P$286,$X646),0)</f>
        <v>0</v>
      </c>
      <c r="T646" s="199" t="str" cm="1">
        <f t="array" aca="1" ref="T646" ca="1">IFERROR(INDEX(General!$K$84:$K$103,$AA646),NA)</f>
        <v>N/A</v>
      </c>
      <c r="U646" s="188" cm="1">
        <f t="array" aca="1" ref="U646" ca="1">IFERROR(
IF($F646=General!$E$25,INDEX(Forecast_Capex_Input!S$12:S$286,$X646),
INDEX(Forecast_Capex_Input!T$12:T$286,$X646)),0)</f>
        <v>0</v>
      </c>
      <c r="V646" s="222" t="b">
        <f>IFERROR(INDEX(Overheads!$T$19:$T$26,MATCH($I646,Overheads!$E$19:$E$26,0)),FALSE)</f>
        <v>0</v>
      </c>
      <c r="W646" s="165"/>
      <c r="X646" s="174" t="str">
        <f>IFERROR(
IF(MATCH($C646,Forecast_Capex_Input!$CI$12:$CI$286,1)+1&gt;MAX(Forecast_Capex_Input!$C$12:$C$286),NA,
MATCH($C646,Forecast_Capex_Input!$CI$12:$CI$286,1)+1),1)</f>
        <v>N/A</v>
      </c>
      <c r="Y646" s="174" t="str" cm="1">
        <f t="array" aca="1" ref="Y646" ca="1">IFERROR(
IF(X645&lt;&gt;X646,1,
IF(COUNTIF(OFFSET(Y645,0,0,-INDEX(Forecast_Capex_Input!$CG$12:$CG$286,$X646)),Y645)=INDEX(Forecast_Capex_Input!$CG$12:$CG$286,$X646),Y645+1,Y645)),NA)</f>
        <v>N/A</v>
      </c>
      <c r="Z646" s="174" t="str" cm="1">
        <f t="array" ref="Z646">IFERROR($C646-IF($X646=1,1,INDEX(Forecast_Capex_Input!$CI$12:$CI$286,$X646-1))+1,NA)</f>
        <v>N/A</v>
      </c>
      <c r="AA646" s="174" t="str" cm="1">
        <f t="array" aca="1" ref="AA646" ca="1">IFERROR(IF(Y646=1,
INDEX(Forecast_Capex_Input!$AI$10:$BB$10,SMALL(IF(INDEX(Forecast_Capex_Input!$AI$12:$BB$286,$X646,0)&gt;0,COLUMN(Forecast_Capex_Input!$AI$10:$BB$10)-COLUMN(Forecast_Capex_Input!$AI$12)+1),ROWS(OFFSET(AA645,0,0,-$Z646)))),
OFFSET(AA645,-INDEX(Forecast_Capex_Input!$CG$12:$CG$286,$X646)+1,0)),NA)</f>
        <v>N/A</v>
      </c>
      <c r="AB646" s="174" t="str">
        <f t="shared" ca="1" si="405"/>
        <v>N/A</v>
      </c>
      <c r="AC646" s="222" t="b">
        <f t="shared" si="437"/>
        <v>0</v>
      </c>
      <c r="AD646" s="220" t="b">
        <v>0</v>
      </c>
      <c r="AE646" s="222" t="b">
        <f t="shared" si="406"/>
        <v>1</v>
      </c>
      <c r="AF646" s="165"/>
      <c r="AG646" s="215">
        <v>0</v>
      </c>
      <c r="AH646" s="215">
        <v>0</v>
      </c>
      <c r="AI646" s="215">
        <v>0</v>
      </c>
      <c r="AJ646" s="215">
        <v>0</v>
      </c>
      <c r="AK646" s="215">
        <v>0</v>
      </c>
      <c r="AL646" s="155">
        <v>0</v>
      </c>
      <c r="AM646" s="165"/>
      <c r="AN646" s="215" cm="1">
        <f t="array" aca="1" ref="AN646" ca="1">IFERROR(INDEX(General!O$33:O$34,$AB646)
*AG646,0)</f>
        <v>0</v>
      </c>
      <c r="AO646" s="215" cm="1">
        <f t="array" aca="1" ref="AO646" ca="1">IFERROR(INDEX(General!P$33:P$34,$AB646)
*AH646,0)</f>
        <v>0</v>
      </c>
      <c r="AP646" s="215" cm="1">
        <f t="array" aca="1" ref="AP646" ca="1">IFERROR(INDEX(General!Q$33:Q$34,$AB646)
*AI646,0)</f>
        <v>0</v>
      </c>
      <c r="AQ646" s="215" cm="1">
        <f t="array" aca="1" ref="AQ646" ca="1">IFERROR(INDEX(General!R$33:R$34,$AB646)
*AJ646,0)</f>
        <v>0</v>
      </c>
      <c r="AR646" s="215" cm="1">
        <f t="array" aca="1" ref="AR646" ca="1">IFERROR(INDEX(General!S$33:S$34,$AB646)
*AK646,0)</f>
        <v>0</v>
      </c>
      <c r="AS646" s="155">
        <f t="shared" ca="1" si="438"/>
        <v>0</v>
      </c>
      <c r="AT646" s="165"/>
      <c r="AU646" s="215">
        <f ca="1">IF($AE646=FALSE,AN646*Overheads!$R$24*$V646,
IFERROR(Overheads!$O$49*$V646*AN646,0)
+IFERROR(Overheads!Q$59*$V646*(AN646/Overheads!Q$68),0))</f>
        <v>0</v>
      </c>
      <c r="AV646" s="215">
        <f ca="1">IF($AE646=FALSE,AO646*Overheads!$R$24*$V646,
IFERROR(Overheads!$O$49*$V646*AO646,0)
+IFERROR(Overheads!R$59*$V646*(AO646/Overheads!R$68),0))</f>
        <v>0</v>
      </c>
      <c r="AW646" s="215">
        <f ca="1">IF($AE646=FALSE,AP646*Overheads!$R$24*$V646,
IFERROR(Overheads!$O$49*$V646*AP646,0)
+IFERROR(Overheads!S$59*$V646*(AP646/Overheads!S$68),0))</f>
        <v>0</v>
      </c>
      <c r="AX646" s="215">
        <f ca="1">IF($AE646=FALSE,AQ646*Overheads!$R$24*$V646,
IFERROR(Overheads!$O$49*$V646*AQ646,0)
+IFERROR(Overheads!T$59*$V646*(AQ646/Overheads!T$68),0))</f>
        <v>0</v>
      </c>
      <c r="AY646" s="215">
        <f ca="1">IF($AE646=FALSE,AR646*Overheads!$R$24*$V646,
IFERROR(Overheads!$O$49*$V646*AR646,0)
+IFERROR(Overheads!U$59*$V646*(AR646/Overheads!U$68),0))</f>
        <v>0</v>
      </c>
      <c r="AZ646" s="155">
        <f t="shared" ca="1" si="439"/>
        <v>0</v>
      </c>
      <c r="BA646" s="165"/>
      <c r="BB646" s="215">
        <f ca="1">IF($AE646=FALSE,AN646*Overheads!$S$25,
IFERROR(Overheads!$O$50*AN646,0)
+IFERROR(Overheads!Q$60*(AN646/Overheads!Q$66),0))</f>
        <v>0</v>
      </c>
      <c r="BC646" s="215">
        <f ca="1">IF($AE646=FALSE,AO646*Overheads!$S$25,
IFERROR(Overheads!$O$50*AO646,0)
+IFERROR(Overheads!R$60*(AO646/Overheads!R$66),0))</f>
        <v>0</v>
      </c>
      <c r="BD646" s="215">
        <f ca="1">IF($AE646=FALSE,AP646*Overheads!$S$25,
IFERROR(Overheads!$O$50*AP646,0)
+IFERROR(Overheads!S$60*(AP646/Overheads!S$66),0))</f>
        <v>0</v>
      </c>
      <c r="BE646" s="215">
        <f ca="1">IF($AE646=FALSE,AQ646*Overheads!$S$25,
IFERROR(Overheads!$O$50*AQ646,0)
+IFERROR(Overheads!T$60*(AQ646/Overheads!T$66),0))</f>
        <v>0</v>
      </c>
      <c r="BF646" s="215">
        <f ca="1">IF($AE646=FALSE,AR646*Overheads!$S$25,
IFERROR(Overheads!$O$50*AR646,0)
+IFERROR(Overheads!U$60*(AR646/Overheads!U$66),0))</f>
        <v>0</v>
      </c>
      <c r="BG646" s="155">
        <f t="shared" ca="1" si="440"/>
        <v>0</v>
      </c>
      <c r="BH646" s="165"/>
      <c r="BI646" s="215">
        <f t="shared" ca="1" si="441"/>
        <v>0</v>
      </c>
      <c r="BJ646" s="215">
        <f t="shared" ca="1" si="407"/>
        <v>0</v>
      </c>
      <c r="BK646" s="215">
        <f t="shared" ca="1" si="408"/>
        <v>0</v>
      </c>
      <c r="BL646" s="215">
        <f t="shared" ca="1" si="409"/>
        <v>0</v>
      </c>
      <c r="BM646" s="215">
        <f t="shared" ca="1" si="410"/>
        <v>0</v>
      </c>
      <c r="BN646" s="155">
        <f t="shared" ca="1" si="442"/>
        <v>0</v>
      </c>
      <c r="BO646" s="165"/>
      <c r="BP646" s="187" cm="1">
        <f t="array" ref="BP646">IFERROR(IF($X646=$X645,BP645,INDEX(Forecast_Capex_Input!AC$12:AC$286,$X646)),0)</f>
        <v>0</v>
      </c>
      <c r="BQ646" s="187" cm="1">
        <f t="array" ref="BQ646">IFERROR(IF($X646=$X645,BQ645,INDEX(Forecast_Capex_Input!AD$12:AD$286,$X646)),0)</f>
        <v>0</v>
      </c>
      <c r="BR646" s="187" cm="1">
        <f t="array" ref="BR646">IFERROR(IF($X646=$X645,BR645,INDEX(Forecast_Capex_Input!AE$12:AE$286,$X646)),0)</f>
        <v>0</v>
      </c>
      <c r="BS646" s="187" cm="1">
        <f t="array" ref="BS646">IFERROR(IF($X646=$X645,BS645,INDEX(Forecast_Capex_Input!AF$12:AF$286,$X646)),0)</f>
        <v>0</v>
      </c>
      <c r="BT646" s="187" cm="1">
        <f t="array" ref="BT646">IFERROR(IF($X646=$X645,BT645,INDEX(Forecast_Capex_Input!AG$12:AG$286,$X646)),0)</f>
        <v>0</v>
      </c>
      <c r="BU646" s="165"/>
      <c r="BV646" s="215">
        <f t="shared" si="411"/>
        <v>0</v>
      </c>
      <c r="BW646" s="215">
        <f t="shared" si="412"/>
        <v>0</v>
      </c>
      <c r="BX646" s="215">
        <f t="shared" si="413"/>
        <v>0</v>
      </c>
      <c r="BY646" s="215">
        <f t="shared" si="414"/>
        <v>0</v>
      </c>
      <c r="BZ646" s="215">
        <f t="shared" si="415"/>
        <v>0</v>
      </c>
      <c r="CA646" s="155">
        <f t="shared" si="443"/>
        <v>0</v>
      </c>
      <c r="CB646" s="165"/>
      <c r="CC646" s="215">
        <f t="shared" si="416"/>
        <v>0</v>
      </c>
      <c r="CD646" s="215">
        <f t="shared" si="417"/>
        <v>0</v>
      </c>
      <c r="CE646" s="215">
        <f t="shared" si="418"/>
        <v>0</v>
      </c>
      <c r="CF646" s="215">
        <f t="shared" si="419"/>
        <v>0</v>
      </c>
      <c r="CG646" s="215">
        <f t="shared" si="420"/>
        <v>0</v>
      </c>
      <c r="CH646" s="155">
        <f t="shared" si="444"/>
        <v>0</v>
      </c>
      <c r="CI646" s="165"/>
      <c r="CJ646" s="215">
        <f t="shared" si="421"/>
        <v>0</v>
      </c>
      <c r="CK646" s="215">
        <f t="shared" si="422"/>
        <v>0</v>
      </c>
      <c r="CL646" s="215">
        <f t="shared" si="423"/>
        <v>0</v>
      </c>
      <c r="CM646" s="215">
        <f t="shared" si="424"/>
        <v>0</v>
      </c>
      <c r="CN646" s="215">
        <f t="shared" si="425"/>
        <v>0</v>
      </c>
      <c r="CO646" s="155">
        <f t="shared" si="445"/>
        <v>0</v>
      </c>
      <c r="CP646" s="165"/>
      <c r="CQ646" s="223">
        <f t="shared" si="426"/>
        <v>0</v>
      </c>
      <c r="CR646" s="223">
        <f t="shared" si="427"/>
        <v>0</v>
      </c>
      <c r="CS646" s="223">
        <f t="shared" si="428"/>
        <v>0</v>
      </c>
      <c r="CT646" s="223">
        <f t="shared" si="429"/>
        <v>0</v>
      </c>
      <c r="CU646" s="223">
        <f t="shared" si="430"/>
        <v>0</v>
      </c>
      <c r="CV646" s="155">
        <f t="shared" si="446"/>
        <v>0</v>
      </c>
      <c r="CW646" s="165"/>
      <c r="CX646" s="215">
        <f t="shared" si="447"/>
        <v>0</v>
      </c>
      <c r="CY646" s="215">
        <f t="shared" si="431"/>
        <v>0</v>
      </c>
      <c r="CZ646" s="215">
        <f t="shared" si="432"/>
        <v>0</v>
      </c>
      <c r="DA646" s="215">
        <f t="shared" si="433"/>
        <v>0</v>
      </c>
      <c r="DB646" s="215">
        <f t="shared" si="434"/>
        <v>0</v>
      </c>
      <c r="DC646" s="155">
        <f t="shared" si="448"/>
        <v>0</v>
      </c>
      <c r="DD646" s="165"/>
      <c r="DE646" s="188" t="b" cm="1">
        <f t="array" aca="1" ref="DE646" ca="1">OR($G646=Forecast_Capex_Input!$BF$8:$BF$10)</f>
        <v>0</v>
      </c>
      <c r="DF646" s="188" cm="1">
        <f t="array" aca="1" ref="DF646" ca="1">IFERROR(INDEX(Forecast_Capex_Input!BG$12:BG$286,$X646)
*(INDEX(Forecast_Capex_Input!$H$12:$H$286,$X646)=Repex),0)
*$DE646</f>
        <v>0</v>
      </c>
      <c r="DG646" s="188" cm="1">
        <f t="array" aca="1" ref="DG646" ca="1">IFERROR(INDEX(Forecast_Capex_Input!BH$12:BH$286,$X646)
*(INDEX(Forecast_Capex_Input!$H$12:$H$286,$X646)=Repex),0)
*$DE646</f>
        <v>0</v>
      </c>
      <c r="DH646" s="188" cm="1">
        <f t="array" aca="1" ref="DH646" ca="1">IFERROR(INDEX(Forecast_Capex_Input!BI$12:BI$286,$X646)
*(INDEX(Forecast_Capex_Input!$H$12:$H$286,$X646)=Repex),0)
*$DE646</f>
        <v>0</v>
      </c>
      <c r="DI646" s="188" cm="1">
        <f t="array" aca="1" ref="DI646" ca="1">IFERROR(INDEX(Forecast_Capex_Input!BJ$12:BJ$286,$X646)
*(INDEX(Forecast_Capex_Input!$H$12:$H$286,$X646)=Repex),0)
*$DE646</f>
        <v>0</v>
      </c>
      <c r="DJ646" s="188" cm="1">
        <f t="array" aca="1" ref="DJ646" ca="1">IFERROR(INDEX(Forecast_Capex_Input!BK$12:BK$286,$X646)
*(INDEX(Forecast_Capex_Input!$H$12:$H$286,$X646)=Repex),0)
*$DE646</f>
        <v>0</v>
      </c>
      <c r="DK646" s="188" cm="1">
        <f t="array" aca="1" ref="DK646" ca="1">IFERROR(INDEX(Forecast_Capex_Input!BL$12:BL$286,$X646)
*(INDEX(Forecast_Capex_Input!$H$12:$H$286,$X646)=Repex),0)
*$DE646</f>
        <v>0</v>
      </c>
      <c r="DL646" s="165"/>
      <c r="DM646" s="188" t="b" cm="1">
        <f t="array" aca="1" ref="DM646" ca="1">OR($G646=Forecast_Capex_Input!$BN$8:$BN$9)</f>
        <v>0</v>
      </c>
      <c r="DN646" s="188" cm="1">
        <f t="array" aca="1" ref="DN646" ca="1">IFERROR(INDEX(Forecast_Capex_Input!BO$12:BO$286,$X646)
*(INDEX(Forecast_Capex_Input!$H$12:$H$286,$X646)=Repex),0)
*$DM646</f>
        <v>0</v>
      </c>
      <c r="DO646" s="188" cm="1">
        <f t="array" aca="1" ref="DO646" ca="1">IFERROR(INDEX(Forecast_Capex_Input!BP$12:BP$286,$X646)
*(INDEX(Forecast_Capex_Input!$H$12:$H$286,$X646)=Repex),0)
*$DM646</f>
        <v>0</v>
      </c>
      <c r="DP646" s="188" cm="1">
        <f t="array" aca="1" ref="DP646" ca="1">IFERROR(INDEX(Forecast_Capex_Input!BQ$12:BQ$286,$X646)
*(INDEX(Forecast_Capex_Input!$H$12:$H$286,$X646)=Repex),0)
*$DM646</f>
        <v>0</v>
      </c>
      <c r="DQ646" s="188" cm="1">
        <f t="array" aca="1" ref="DQ646" ca="1">IFERROR(INDEX(Forecast_Capex_Input!BR$12:BR$286,$X646)
*(INDEX(Forecast_Capex_Input!$H$12:$H$286,$X646)=Repex),0)
*$DM646</f>
        <v>0</v>
      </c>
      <c r="DR646" s="188" cm="1">
        <f t="array" aca="1" ref="DR646" ca="1">IFERROR(INDEX(Forecast_Capex_Input!BS$12:BS$286,$X646)
*(INDEX(Forecast_Capex_Input!$H$12:$H$286,$X646)=Repex),0)
*$DM646</f>
        <v>0</v>
      </c>
      <c r="DS646" s="165"/>
      <c r="DT646" s="188" t="b" cm="1">
        <f t="array" aca="1" ref="DT646" ca="1">OR($G646=Forecast_Capex_Input!$BU$8:$BU$10)</f>
        <v>0</v>
      </c>
      <c r="DU646" s="188" cm="1">
        <f t="array" aca="1" ref="DU646" ca="1">IFERROR(INDEX(Forecast_Capex_Input!BV$12:BV$286,$X646)
*(INDEX(Forecast_Capex_Input!$H$12:$H$286,$X646)=Repex),0)
*$DT646</f>
        <v>0</v>
      </c>
      <c r="DV646" s="188" cm="1">
        <f t="array" aca="1" ref="DV646" ca="1">IFERROR(INDEX(Forecast_Capex_Input!BW$12:BW$286,$X646)
*(INDEX(Forecast_Capex_Input!$H$12:$H$286,$X646)=Repex),0)
*$DT646</f>
        <v>0</v>
      </c>
      <c r="DW646" s="188" cm="1">
        <f t="array" aca="1" ref="DW646" ca="1">IFERROR(INDEX(Forecast_Capex_Input!BX$12:BX$286,$X646)
*(INDEX(Forecast_Capex_Input!$H$12:$H$286,$X646)=Repex),0)
*$DT646</f>
        <v>0</v>
      </c>
      <c r="DX646" s="188" cm="1">
        <f t="array" aca="1" ref="DX646" ca="1">IFERROR(INDEX(Forecast_Capex_Input!BY$12:BY$286,$X646)
*(INDEX(Forecast_Capex_Input!$H$12:$H$286,$X646)=Repex),0)
*$DT646</f>
        <v>0</v>
      </c>
      <c r="DY646" s="188" cm="1">
        <f t="array" aca="1" ref="DY646" ca="1">IFERROR(INDEX(Forecast_Capex_Input!BZ$12:BZ$286,$X646)
*(INDEX(Forecast_Capex_Input!$H$12:$H$286,$X646)=Repex),0)
*$DT646</f>
        <v>0</v>
      </c>
      <c r="DZ646" s="188" cm="1">
        <f t="array" aca="1" ref="DZ646" ca="1">IFERROR(INDEX(Forecast_Capex_Input!CA$12:CA$286,$X646)
*(INDEX(Forecast_Capex_Input!$H$12:$H$286,$X646)=Repex),0)
*$DT646</f>
        <v>0</v>
      </c>
      <c r="EA646" s="188" cm="1">
        <f t="array" aca="1" ref="EA646" ca="1">IFERROR(INDEX(Forecast_Capex_Input!CB$12:CB$286,$X646)
*(INDEX(Forecast_Capex_Input!$H$12:$H$286,$X646)=Repex),0)
*$DT646</f>
        <v>0</v>
      </c>
      <c r="EB646" s="188" cm="1">
        <f t="array" aca="1" ref="EB646" ca="1">IFERROR(INDEX(Forecast_Capex_Input!CC$12:CC$286,$X646)
*(INDEX(Forecast_Capex_Input!$H$12:$H$286,$X646)=Repex),0)
*$DT646</f>
        <v>0</v>
      </c>
      <c r="EC646" s="165"/>
      <c r="ED646" s="226" t="str">
        <f t="shared" si="435"/>
        <v>N/A</v>
      </c>
      <c r="EE646" s="174" t="s">
        <v>15</v>
      </c>
    </row>
    <row r="647" spans="3:135" x14ac:dyDescent="0.2">
      <c r="C647" s="174">
        <f t="shared" si="436"/>
        <v>637</v>
      </c>
      <c r="D647" s="167" t="str" cm="1">
        <f t="array" ref="D647">IFERROR(INDEX(Forecast_Capex_Input!$D$12:$D$286,$X647),NA)</f>
        <v>N/A</v>
      </c>
      <c r="E647" s="172" t="str" cm="1">
        <f t="array" ref="E647">IF($X647=NA,NA,INDEX(Forecast_Capex_Input!$E$12:$E$286,$X647))</f>
        <v>N/A</v>
      </c>
      <c r="F647" s="167" t="str" cm="1">
        <f t="array" aca="1" ref="F647" ca="1">IFERROR(INDEX(General!$E$25:$E$26,$Y647),NA)</f>
        <v>N/A</v>
      </c>
      <c r="G647" s="167" t="str" cm="1">
        <f t="array" aca="1" ref="G647" ca="1">IFERROR(INDEX(Forecast_Capex_Input!$AI$11:$BB$11,$AA647),NA)</f>
        <v>N/A</v>
      </c>
      <c r="H647" s="189" t="str" cm="1">
        <f t="array" aca="1" ref="H647" ca="1">IFERROR(INDEX(Forecast_Capex_Input!$AI$12:$BB$286,$X647,$AA647),NA)</f>
        <v>N/A</v>
      </c>
      <c r="I647" s="199" t="str" cm="1">
        <f t="array" ref="I647">IFERROR(INDEX(Forecast_Capex_Input!$F$12:$F$286,$X647),NA)</f>
        <v>N/A</v>
      </c>
      <c r="J647" s="199" t="str" cm="1">
        <f t="array" ref="J647">IFERROR(INDEX(Forecast_Capex_Input!G$12:G$286,$X647),NA)</f>
        <v>N/A</v>
      </c>
      <c r="K647" s="199" t="str" cm="1">
        <f t="array" ref="K647">IFERROR(INDEX(Forecast_Capex_Input!H$12:H$286,$X647),NA)</f>
        <v>N/A</v>
      </c>
      <c r="L647" s="199" t="str" cm="1">
        <f t="array" ref="L647">IFERROR(INDEX(Forecast_Capex_Input!I$12:I$286,$X647),NA)</f>
        <v>N/A</v>
      </c>
      <c r="M647" s="199" t="str" cm="1">
        <f t="array" ref="M647">IFERROR(INDEX(Forecast_Capex_Input!J$12:J$286,$X647),NA)</f>
        <v>N/A</v>
      </c>
      <c r="N647" s="199" t="str" cm="1">
        <f t="array" ref="N647">IFERROR(INDEX(Forecast_Capex_Input!K$12:K$286,$X647),NA)</f>
        <v>N/A</v>
      </c>
      <c r="O647" s="199" t="str" cm="1">
        <f t="array" ref="O647">IFERROR(INDEX(Forecast_Capex_Input!L$12:L$286,$X647),NA)</f>
        <v>N/A</v>
      </c>
      <c r="P647" s="199" t="str" cm="1">
        <f t="array" ref="P647">IFERROR(INDEX(Forecast_Capex_Input!M$12:M$286,$X647),NA)</f>
        <v>N/A</v>
      </c>
      <c r="Q647" s="172" t="str" cm="1">
        <f t="array" ref="Q647">IFERROR(INDEX(Forecast_Capex_Input!N$12:N$286,$X647),NA)</f>
        <v>N/A</v>
      </c>
      <c r="R647" s="265" cm="1">
        <f t="array" ref="R647">IFERROR(INDEX(Forecast_Capex_Input!O$12:O$286,$X647),0)</f>
        <v>0</v>
      </c>
      <c r="S647" s="172" cm="1">
        <f t="array" ref="S647">IFERROR(INDEX(Forecast_Capex_Input!P$12:P$286,$X647),0)</f>
        <v>0</v>
      </c>
      <c r="T647" s="199" t="str" cm="1">
        <f t="array" aca="1" ref="T647" ca="1">IFERROR(INDEX(General!$K$84:$K$103,$AA647),NA)</f>
        <v>N/A</v>
      </c>
      <c r="U647" s="188" cm="1">
        <f t="array" aca="1" ref="U647" ca="1">IFERROR(
IF($F647=General!$E$25,INDEX(Forecast_Capex_Input!S$12:S$286,$X647),
INDEX(Forecast_Capex_Input!T$12:T$286,$X647)),0)</f>
        <v>0</v>
      </c>
      <c r="V647" s="222" t="b">
        <f>IFERROR(INDEX(Overheads!$T$19:$T$26,MATCH($I647,Overheads!$E$19:$E$26,0)),FALSE)</f>
        <v>0</v>
      </c>
      <c r="W647" s="165"/>
      <c r="X647" s="174" t="str">
        <f>IFERROR(
IF(MATCH($C647,Forecast_Capex_Input!$CI$12:$CI$286,1)+1&gt;MAX(Forecast_Capex_Input!$C$12:$C$286),NA,
MATCH($C647,Forecast_Capex_Input!$CI$12:$CI$286,1)+1),1)</f>
        <v>N/A</v>
      </c>
      <c r="Y647" s="174" t="str" cm="1">
        <f t="array" aca="1" ref="Y647" ca="1">IFERROR(
IF(X646&lt;&gt;X647,1,
IF(COUNTIF(OFFSET(Y646,0,0,-INDEX(Forecast_Capex_Input!$CG$12:$CG$286,$X647)),Y646)=INDEX(Forecast_Capex_Input!$CG$12:$CG$286,$X647),Y646+1,Y646)),NA)</f>
        <v>N/A</v>
      </c>
      <c r="Z647" s="174" t="str" cm="1">
        <f t="array" ref="Z647">IFERROR($C647-IF($X647=1,1,INDEX(Forecast_Capex_Input!$CI$12:$CI$286,$X647-1))+1,NA)</f>
        <v>N/A</v>
      </c>
      <c r="AA647" s="174" t="str" cm="1">
        <f t="array" aca="1" ref="AA647" ca="1">IFERROR(IF(Y647=1,
INDEX(Forecast_Capex_Input!$AI$10:$BB$10,SMALL(IF(INDEX(Forecast_Capex_Input!$AI$12:$BB$286,$X647,0)&gt;0,COLUMN(Forecast_Capex_Input!$AI$10:$BB$10)-COLUMN(Forecast_Capex_Input!$AI$12)+1),ROWS(OFFSET(AA646,0,0,-$Z647)))),
OFFSET(AA646,-INDEX(Forecast_Capex_Input!$CG$12:$CG$286,$X647)+1,0)),NA)</f>
        <v>N/A</v>
      </c>
      <c r="AB647" s="174" t="str">
        <f t="shared" ca="1" si="405"/>
        <v>N/A</v>
      </c>
      <c r="AC647" s="222" t="b">
        <f t="shared" si="437"/>
        <v>0</v>
      </c>
      <c r="AD647" s="220" t="b">
        <v>0</v>
      </c>
      <c r="AE647" s="222" t="b">
        <f t="shared" si="406"/>
        <v>1</v>
      </c>
      <c r="AF647" s="165"/>
      <c r="AG647" s="215">
        <v>0</v>
      </c>
      <c r="AH647" s="215">
        <v>0</v>
      </c>
      <c r="AI647" s="215">
        <v>0</v>
      </c>
      <c r="AJ647" s="215">
        <v>0</v>
      </c>
      <c r="AK647" s="215">
        <v>0</v>
      </c>
      <c r="AL647" s="155">
        <v>0</v>
      </c>
      <c r="AM647" s="165"/>
      <c r="AN647" s="215" cm="1">
        <f t="array" aca="1" ref="AN647" ca="1">IFERROR(INDEX(General!O$33:O$34,$AB647)
*AG647,0)</f>
        <v>0</v>
      </c>
      <c r="AO647" s="215" cm="1">
        <f t="array" aca="1" ref="AO647" ca="1">IFERROR(INDEX(General!P$33:P$34,$AB647)
*AH647,0)</f>
        <v>0</v>
      </c>
      <c r="AP647" s="215" cm="1">
        <f t="array" aca="1" ref="AP647" ca="1">IFERROR(INDEX(General!Q$33:Q$34,$AB647)
*AI647,0)</f>
        <v>0</v>
      </c>
      <c r="AQ647" s="215" cm="1">
        <f t="array" aca="1" ref="AQ647" ca="1">IFERROR(INDEX(General!R$33:R$34,$AB647)
*AJ647,0)</f>
        <v>0</v>
      </c>
      <c r="AR647" s="215" cm="1">
        <f t="array" aca="1" ref="AR647" ca="1">IFERROR(INDEX(General!S$33:S$34,$AB647)
*AK647,0)</f>
        <v>0</v>
      </c>
      <c r="AS647" s="155">
        <f t="shared" ca="1" si="438"/>
        <v>0</v>
      </c>
      <c r="AT647" s="165"/>
      <c r="AU647" s="215">
        <f ca="1">IF($AE647=FALSE,AN647*Overheads!$R$24*$V647,
IFERROR(Overheads!$O$49*$V647*AN647,0)
+IFERROR(Overheads!Q$59*$V647*(AN647/Overheads!Q$68),0))</f>
        <v>0</v>
      </c>
      <c r="AV647" s="215">
        <f ca="1">IF($AE647=FALSE,AO647*Overheads!$R$24*$V647,
IFERROR(Overheads!$O$49*$V647*AO647,0)
+IFERROR(Overheads!R$59*$V647*(AO647/Overheads!R$68),0))</f>
        <v>0</v>
      </c>
      <c r="AW647" s="215">
        <f ca="1">IF($AE647=FALSE,AP647*Overheads!$R$24*$V647,
IFERROR(Overheads!$O$49*$V647*AP647,0)
+IFERROR(Overheads!S$59*$V647*(AP647/Overheads!S$68),0))</f>
        <v>0</v>
      </c>
      <c r="AX647" s="215">
        <f ca="1">IF($AE647=FALSE,AQ647*Overheads!$R$24*$V647,
IFERROR(Overheads!$O$49*$V647*AQ647,0)
+IFERROR(Overheads!T$59*$V647*(AQ647/Overheads!T$68),0))</f>
        <v>0</v>
      </c>
      <c r="AY647" s="215">
        <f ca="1">IF($AE647=FALSE,AR647*Overheads!$R$24*$V647,
IFERROR(Overheads!$O$49*$V647*AR647,0)
+IFERROR(Overheads!U$59*$V647*(AR647/Overheads!U$68),0))</f>
        <v>0</v>
      </c>
      <c r="AZ647" s="155">
        <f t="shared" ca="1" si="439"/>
        <v>0</v>
      </c>
      <c r="BA647" s="165"/>
      <c r="BB647" s="215">
        <f ca="1">IF($AE647=FALSE,AN647*Overheads!$S$25,
IFERROR(Overheads!$O$50*AN647,0)
+IFERROR(Overheads!Q$60*(AN647/Overheads!Q$66),0))</f>
        <v>0</v>
      </c>
      <c r="BC647" s="215">
        <f ca="1">IF($AE647=FALSE,AO647*Overheads!$S$25,
IFERROR(Overheads!$O$50*AO647,0)
+IFERROR(Overheads!R$60*(AO647/Overheads!R$66),0))</f>
        <v>0</v>
      </c>
      <c r="BD647" s="215">
        <f ca="1">IF($AE647=FALSE,AP647*Overheads!$S$25,
IFERROR(Overheads!$O$50*AP647,0)
+IFERROR(Overheads!S$60*(AP647/Overheads!S$66),0))</f>
        <v>0</v>
      </c>
      <c r="BE647" s="215">
        <f ca="1">IF($AE647=FALSE,AQ647*Overheads!$S$25,
IFERROR(Overheads!$O$50*AQ647,0)
+IFERROR(Overheads!T$60*(AQ647/Overheads!T$66),0))</f>
        <v>0</v>
      </c>
      <c r="BF647" s="215">
        <f ca="1">IF($AE647=FALSE,AR647*Overheads!$S$25,
IFERROR(Overheads!$O$50*AR647,0)
+IFERROR(Overheads!U$60*(AR647/Overheads!U$66),0))</f>
        <v>0</v>
      </c>
      <c r="BG647" s="155">
        <f t="shared" ca="1" si="440"/>
        <v>0</v>
      </c>
      <c r="BH647" s="165"/>
      <c r="BI647" s="215">
        <f t="shared" ca="1" si="441"/>
        <v>0</v>
      </c>
      <c r="BJ647" s="215">
        <f t="shared" ca="1" si="407"/>
        <v>0</v>
      </c>
      <c r="BK647" s="215">
        <f t="shared" ca="1" si="408"/>
        <v>0</v>
      </c>
      <c r="BL647" s="215">
        <f t="shared" ca="1" si="409"/>
        <v>0</v>
      </c>
      <c r="BM647" s="215">
        <f t="shared" ca="1" si="410"/>
        <v>0</v>
      </c>
      <c r="BN647" s="155">
        <f t="shared" ca="1" si="442"/>
        <v>0</v>
      </c>
      <c r="BO647" s="165"/>
      <c r="BP647" s="187" cm="1">
        <f t="array" ref="BP647">IFERROR(IF($X647=$X646,BP646,INDEX(Forecast_Capex_Input!AC$12:AC$286,$X647)),0)</f>
        <v>0</v>
      </c>
      <c r="BQ647" s="187" cm="1">
        <f t="array" ref="BQ647">IFERROR(IF($X647=$X646,BQ646,INDEX(Forecast_Capex_Input!AD$12:AD$286,$X647)),0)</f>
        <v>0</v>
      </c>
      <c r="BR647" s="187" cm="1">
        <f t="array" ref="BR647">IFERROR(IF($X647=$X646,BR646,INDEX(Forecast_Capex_Input!AE$12:AE$286,$X647)),0)</f>
        <v>0</v>
      </c>
      <c r="BS647" s="187" cm="1">
        <f t="array" ref="BS647">IFERROR(IF($X647=$X646,BS646,INDEX(Forecast_Capex_Input!AF$12:AF$286,$X647)),0)</f>
        <v>0</v>
      </c>
      <c r="BT647" s="187" cm="1">
        <f t="array" ref="BT647">IFERROR(IF($X647=$X646,BT646,INDEX(Forecast_Capex_Input!AG$12:AG$286,$X647)),0)</f>
        <v>0</v>
      </c>
      <c r="BU647" s="165"/>
      <c r="BV647" s="215">
        <f t="shared" si="411"/>
        <v>0</v>
      </c>
      <c r="BW647" s="215">
        <f t="shared" si="412"/>
        <v>0</v>
      </c>
      <c r="BX647" s="215">
        <f t="shared" si="413"/>
        <v>0</v>
      </c>
      <c r="BY647" s="215">
        <f t="shared" si="414"/>
        <v>0</v>
      </c>
      <c r="BZ647" s="215">
        <f t="shared" si="415"/>
        <v>0</v>
      </c>
      <c r="CA647" s="155">
        <f t="shared" si="443"/>
        <v>0</v>
      </c>
      <c r="CB647" s="165"/>
      <c r="CC647" s="215">
        <f t="shared" si="416"/>
        <v>0</v>
      </c>
      <c r="CD647" s="215">
        <f t="shared" si="417"/>
        <v>0</v>
      </c>
      <c r="CE647" s="215">
        <f t="shared" si="418"/>
        <v>0</v>
      </c>
      <c r="CF647" s="215">
        <f t="shared" si="419"/>
        <v>0</v>
      </c>
      <c r="CG647" s="215">
        <f t="shared" si="420"/>
        <v>0</v>
      </c>
      <c r="CH647" s="155">
        <f t="shared" si="444"/>
        <v>0</v>
      </c>
      <c r="CI647" s="165"/>
      <c r="CJ647" s="215">
        <f t="shared" si="421"/>
        <v>0</v>
      </c>
      <c r="CK647" s="215">
        <f t="shared" si="422"/>
        <v>0</v>
      </c>
      <c r="CL647" s="215">
        <f t="shared" si="423"/>
        <v>0</v>
      </c>
      <c r="CM647" s="215">
        <f t="shared" si="424"/>
        <v>0</v>
      </c>
      <c r="CN647" s="215">
        <f t="shared" si="425"/>
        <v>0</v>
      </c>
      <c r="CO647" s="155">
        <f t="shared" si="445"/>
        <v>0</v>
      </c>
      <c r="CP647" s="165"/>
      <c r="CQ647" s="223">
        <f t="shared" si="426"/>
        <v>0</v>
      </c>
      <c r="CR647" s="223">
        <f t="shared" si="427"/>
        <v>0</v>
      </c>
      <c r="CS647" s="223">
        <f t="shared" si="428"/>
        <v>0</v>
      </c>
      <c r="CT647" s="223">
        <f t="shared" si="429"/>
        <v>0</v>
      </c>
      <c r="CU647" s="223">
        <f t="shared" si="430"/>
        <v>0</v>
      </c>
      <c r="CV647" s="155">
        <f t="shared" si="446"/>
        <v>0</v>
      </c>
      <c r="CW647" s="165"/>
      <c r="CX647" s="215">
        <f t="shared" si="447"/>
        <v>0</v>
      </c>
      <c r="CY647" s="215">
        <f t="shared" si="431"/>
        <v>0</v>
      </c>
      <c r="CZ647" s="215">
        <f t="shared" si="432"/>
        <v>0</v>
      </c>
      <c r="DA647" s="215">
        <f t="shared" si="433"/>
        <v>0</v>
      </c>
      <c r="DB647" s="215">
        <f t="shared" si="434"/>
        <v>0</v>
      </c>
      <c r="DC647" s="155">
        <f t="shared" si="448"/>
        <v>0</v>
      </c>
      <c r="DD647" s="165"/>
      <c r="DE647" s="188" t="b" cm="1">
        <f t="array" aca="1" ref="DE647" ca="1">OR($G647=Forecast_Capex_Input!$BF$8:$BF$10)</f>
        <v>0</v>
      </c>
      <c r="DF647" s="188" cm="1">
        <f t="array" aca="1" ref="DF647" ca="1">IFERROR(INDEX(Forecast_Capex_Input!BG$12:BG$286,$X647)
*(INDEX(Forecast_Capex_Input!$H$12:$H$286,$X647)=Repex),0)
*$DE647</f>
        <v>0</v>
      </c>
      <c r="DG647" s="188" cm="1">
        <f t="array" aca="1" ref="DG647" ca="1">IFERROR(INDEX(Forecast_Capex_Input!BH$12:BH$286,$X647)
*(INDEX(Forecast_Capex_Input!$H$12:$H$286,$X647)=Repex),0)
*$DE647</f>
        <v>0</v>
      </c>
      <c r="DH647" s="188" cm="1">
        <f t="array" aca="1" ref="DH647" ca="1">IFERROR(INDEX(Forecast_Capex_Input!BI$12:BI$286,$X647)
*(INDEX(Forecast_Capex_Input!$H$12:$H$286,$X647)=Repex),0)
*$DE647</f>
        <v>0</v>
      </c>
      <c r="DI647" s="188" cm="1">
        <f t="array" aca="1" ref="DI647" ca="1">IFERROR(INDEX(Forecast_Capex_Input!BJ$12:BJ$286,$X647)
*(INDEX(Forecast_Capex_Input!$H$12:$H$286,$X647)=Repex),0)
*$DE647</f>
        <v>0</v>
      </c>
      <c r="DJ647" s="188" cm="1">
        <f t="array" aca="1" ref="DJ647" ca="1">IFERROR(INDEX(Forecast_Capex_Input!BK$12:BK$286,$X647)
*(INDEX(Forecast_Capex_Input!$H$12:$H$286,$X647)=Repex),0)
*$DE647</f>
        <v>0</v>
      </c>
      <c r="DK647" s="188" cm="1">
        <f t="array" aca="1" ref="DK647" ca="1">IFERROR(INDEX(Forecast_Capex_Input!BL$12:BL$286,$X647)
*(INDEX(Forecast_Capex_Input!$H$12:$H$286,$X647)=Repex),0)
*$DE647</f>
        <v>0</v>
      </c>
      <c r="DL647" s="165"/>
      <c r="DM647" s="188" t="b" cm="1">
        <f t="array" aca="1" ref="DM647" ca="1">OR($G647=Forecast_Capex_Input!$BN$8:$BN$9)</f>
        <v>0</v>
      </c>
      <c r="DN647" s="188" cm="1">
        <f t="array" aca="1" ref="DN647" ca="1">IFERROR(INDEX(Forecast_Capex_Input!BO$12:BO$286,$X647)
*(INDEX(Forecast_Capex_Input!$H$12:$H$286,$X647)=Repex),0)
*$DM647</f>
        <v>0</v>
      </c>
      <c r="DO647" s="188" cm="1">
        <f t="array" aca="1" ref="DO647" ca="1">IFERROR(INDEX(Forecast_Capex_Input!BP$12:BP$286,$X647)
*(INDEX(Forecast_Capex_Input!$H$12:$H$286,$X647)=Repex),0)
*$DM647</f>
        <v>0</v>
      </c>
      <c r="DP647" s="188" cm="1">
        <f t="array" aca="1" ref="DP647" ca="1">IFERROR(INDEX(Forecast_Capex_Input!BQ$12:BQ$286,$X647)
*(INDEX(Forecast_Capex_Input!$H$12:$H$286,$X647)=Repex),0)
*$DM647</f>
        <v>0</v>
      </c>
      <c r="DQ647" s="188" cm="1">
        <f t="array" aca="1" ref="DQ647" ca="1">IFERROR(INDEX(Forecast_Capex_Input!BR$12:BR$286,$X647)
*(INDEX(Forecast_Capex_Input!$H$12:$H$286,$X647)=Repex),0)
*$DM647</f>
        <v>0</v>
      </c>
      <c r="DR647" s="188" cm="1">
        <f t="array" aca="1" ref="DR647" ca="1">IFERROR(INDEX(Forecast_Capex_Input!BS$12:BS$286,$X647)
*(INDEX(Forecast_Capex_Input!$H$12:$H$286,$X647)=Repex),0)
*$DM647</f>
        <v>0</v>
      </c>
      <c r="DS647" s="165"/>
      <c r="DT647" s="188" t="b" cm="1">
        <f t="array" aca="1" ref="DT647" ca="1">OR($G647=Forecast_Capex_Input!$BU$8:$BU$10)</f>
        <v>0</v>
      </c>
      <c r="DU647" s="188" cm="1">
        <f t="array" aca="1" ref="DU647" ca="1">IFERROR(INDEX(Forecast_Capex_Input!BV$12:BV$286,$X647)
*(INDEX(Forecast_Capex_Input!$H$12:$H$286,$X647)=Repex),0)
*$DT647</f>
        <v>0</v>
      </c>
      <c r="DV647" s="188" cm="1">
        <f t="array" aca="1" ref="DV647" ca="1">IFERROR(INDEX(Forecast_Capex_Input!BW$12:BW$286,$X647)
*(INDEX(Forecast_Capex_Input!$H$12:$H$286,$X647)=Repex),0)
*$DT647</f>
        <v>0</v>
      </c>
      <c r="DW647" s="188" cm="1">
        <f t="array" aca="1" ref="DW647" ca="1">IFERROR(INDEX(Forecast_Capex_Input!BX$12:BX$286,$X647)
*(INDEX(Forecast_Capex_Input!$H$12:$H$286,$X647)=Repex),0)
*$DT647</f>
        <v>0</v>
      </c>
      <c r="DX647" s="188" cm="1">
        <f t="array" aca="1" ref="DX647" ca="1">IFERROR(INDEX(Forecast_Capex_Input!BY$12:BY$286,$X647)
*(INDEX(Forecast_Capex_Input!$H$12:$H$286,$X647)=Repex),0)
*$DT647</f>
        <v>0</v>
      </c>
      <c r="DY647" s="188" cm="1">
        <f t="array" aca="1" ref="DY647" ca="1">IFERROR(INDEX(Forecast_Capex_Input!BZ$12:BZ$286,$X647)
*(INDEX(Forecast_Capex_Input!$H$12:$H$286,$X647)=Repex),0)
*$DT647</f>
        <v>0</v>
      </c>
      <c r="DZ647" s="188" cm="1">
        <f t="array" aca="1" ref="DZ647" ca="1">IFERROR(INDEX(Forecast_Capex_Input!CA$12:CA$286,$X647)
*(INDEX(Forecast_Capex_Input!$H$12:$H$286,$X647)=Repex),0)
*$DT647</f>
        <v>0</v>
      </c>
      <c r="EA647" s="188" cm="1">
        <f t="array" aca="1" ref="EA647" ca="1">IFERROR(INDEX(Forecast_Capex_Input!CB$12:CB$286,$X647)
*(INDEX(Forecast_Capex_Input!$H$12:$H$286,$X647)=Repex),0)
*$DT647</f>
        <v>0</v>
      </c>
      <c r="EB647" s="188" cm="1">
        <f t="array" aca="1" ref="EB647" ca="1">IFERROR(INDEX(Forecast_Capex_Input!CC$12:CC$286,$X647)
*(INDEX(Forecast_Capex_Input!$H$12:$H$286,$X647)=Repex),0)
*$DT647</f>
        <v>0</v>
      </c>
      <c r="EC647" s="165"/>
      <c r="ED647" s="226" t="str">
        <f t="shared" si="435"/>
        <v>N/A</v>
      </c>
      <c r="EE647" s="174" t="s">
        <v>15</v>
      </c>
    </row>
    <row r="648" spans="3:135" x14ac:dyDescent="0.2">
      <c r="C648" s="174">
        <f t="shared" si="436"/>
        <v>638</v>
      </c>
      <c r="D648" s="167" t="str" cm="1">
        <f t="array" ref="D648">IFERROR(INDEX(Forecast_Capex_Input!$D$12:$D$286,$X648),NA)</f>
        <v>N/A</v>
      </c>
      <c r="E648" s="172" t="str" cm="1">
        <f t="array" ref="E648">IF($X648=NA,NA,INDEX(Forecast_Capex_Input!$E$12:$E$286,$X648))</f>
        <v>N/A</v>
      </c>
      <c r="F648" s="167" t="str" cm="1">
        <f t="array" aca="1" ref="F648" ca="1">IFERROR(INDEX(General!$E$25:$E$26,$Y648),NA)</f>
        <v>N/A</v>
      </c>
      <c r="G648" s="167" t="str" cm="1">
        <f t="array" aca="1" ref="G648" ca="1">IFERROR(INDEX(Forecast_Capex_Input!$AI$11:$BB$11,$AA648),NA)</f>
        <v>N/A</v>
      </c>
      <c r="H648" s="189" t="str" cm="1">
        <f t="array" aca="1" ref="H648" ca="1">IFERROR(INDEX(Forecast_Capex_Input!$AI$12:$BB$286,$X648,$AA648),NA)</f>
        <v>N/A</v>
      </c>
      <c r="I648" s="199" t="str" cm="1">
        <f t="array" ref="I648">IFERROR(INDEX(Forecast_Capex_Input!$F$12:$F$286,$X648),NA)</f>
        <v>N/A</v>
      </c>
      <c r="J648" s="199" t="str" cm="1">
        <f t="array" ref="J648">IFERROR(INDEX(Forecast_Capex_Input!G$12:G$286,$X648),NA)</f>
        <v>N/A</v>
      </c>
      <c r="K648" s="199" t="str" cm="1">
        <f t="array" ref="K648">IFERROR(INDEX(Forecast_Capex_Input!H$12:H$286,$X648),NA)</f>
        <v>N/A</v>
      </c>
      <c r="L648" s="199" t="str" cm="1">
        <f t="array" ref="L648">IFERROR(INDEX(Forecast_Capex_Input!I$12:I$286,$X648),NA)</f>
        <v>N/A</v>
      </c>
      <c r="M648" s="199" t="str" cm="1">
        <f t="array" ref="M648">IFERROR(INDEX(Forecast_Capex_Input!J$12:J$286,$X648),NA)</f>
        <v>N/A</v>
      </c>
      <c r="N648" s="199" t="str" cm="1">
        <f t="array" ref="N648">IFERROR(INDEX(Forecast_Capex_Input!K$12:K$286,$X648),NA)</f>
        <v>N/A</v>
      </c>
      <c r="O648" s="199" t="str" cm="1">
        <f t="array" ref="O648">IFERROR(INDEX(Forecast_Capex_Input!L$12:L$286,$X648),NA)</f>
        <v>N/A</v>
      </c>
      <c r="P648" s="199" t="str" cm="1">
        <f t="array" ref="P648">IFERROR(INDEX(Forecast_Capex_Input!M$12:M$286,$X648),NA)</f>
        <v>N/A</v>
      </c>
      <c r="Q648" s="172" t="str" cm="1">
        <f t="array" ref="Q648">IFERROR(INDEX(Forecast_Capex_Input!N$12:N$286,$X648),NA)</f>
        <v>N/A</v>
      </c>
      <c r="R648" s="265" cm="1">
        <f t="array" ref="R648">IFERROR(INDEX(Forecast_Capex_Input!O$12:O$286,$X648),0)</f>
        <v>0</v>
      </c>
      <c r="S648" s="172" cm="1">
        <f t="array" ref="S648">IFERROR(INDEX(Forecast_Capex_Input!P$12:P$286,$X648),0)</f>
        <v>0</v>
      </c>
      <c r="T648" s="199" t="str" cm="1">
        <f t="array" aca="1" ref="T648" ca="1">IFERROR(INDEX(General!$K$84:$K$103,$AA648),NA)</f>
        <v>N/A</v>
      </c>
      <c r="U648" s="188" cm="1">
        <f t="array" aca="1" ref="U648" ca="1">IFERROR(
IF($F648=General!$E$25,INDEX(Forecast_Capex_Input!S$12:S$286,$X648),
INDEX(Forecast_Capex_Input!T$12:T$286,$X648)),0)</f>
        <v>0</v>
      </c>
      <c r="V648" s="222" t="b">
        <f>IFERROR(INDEX(Overheads!$T$19:$T$26,MATCH($I648,Overheads!$E$19:$E$26,0)),FALSE)</f>
        <v>0</v>
      </c>
      <c r="W648" s="165"/>
      <c r="X648" s="174" t="str">
        <f>IFERROR(
IF(MATCH($C648,Forecast_Capex_Input!$CI$12:$CI$286,1)+1&gt;MAX(Forecast_Capex_Input!$C$12:$C$286),NA,
MATCH($C648,Forecast_Capex_Input!$CI$12:$CI$286,1)+1),1)</f>
        <v>N/A</v>
      </c>
      <c r="Y648" s="174" t="str" cm="1">
        <f t="array" aca="1" ref="Y648" ca="1">IFERROR(
IF(X647&lt;&gt;X648,1,
IF(COUNTIF(OFFSET(Y647,0,0,-INDEX(Forecast_Capex_Input!$CG$12:$CG$286,$X648)),Y647)=INDEX(Forecast_Capex_Input!$CG$12:$CG$286,$X648),Y647+1,Y647)),NA)</f>
        <v>N/A</v>
      </c>
      <c r="Z648" s="174" t="str" cm="1">
        <f t="array" ref="Z648">IFERROR($C648-IF($X648=1,1,INDEX(Forecast_Capex_Input!$CI$12:$CI$286,$X648-1))+1,NA)</f>
        <v>N/A</v>
      </c>
      <c r="AA648" s="174" t="str" cm="1">
        <f t="array" aca="1" ref="AA648" ca="1">IFERROR(IF(Y648=1,
INDEX(Forecast_Capex_Input!$AI$10:$BB$10,SMALL(IF(INDEX(Forecast_Capex_Input!$AI$12:$BB$286,$X648,0)&gt;0,COLUMN(Forecast_Capex_Input!$AI$10:$BB$10)-COLUMN(Forecast_Capex_Input!$AI$12)+1),ROWS(OFFSET(AA647,0,0,-$Z648)))),
OFFSET(AA647,-INDEX(Forecast_Capex_Input!$CG$12:$CG$286,$X648)+1,0)),NA)</f>
        <v>N/A</v>
      </c>
      <c r="AB648" s="174" t="str">
        <f t="shared" ca="1" si="405"/>
        <v>N/A</v>
      </c>
      <c r="AC648" s="222" t="b">
        <f t="shared" si="437"/>
        <v>0</v>
      </c>
      <c r="AD648" s="220" t="b">
        <v>0</v>
      </c>
      <c r="AE648" s="222" t="b">
        <f t="shared" si="406"/>
        <v>1</v>
      </c>
      <c r="AF648" s="165"/>
      <c r="AG648" s="215">
        <v>0</v>
      </c>
      <c r="AH648" s="215">
        <v>0</v>
      </c>
      <c r="AI648" s="215">
        <v>0</v>
      </c>
      <c r="AJ648" s="215">
        <v>0</v>
      </c>
      <c r="AK648" s="215">
        <v>0</v>
      </c>
      <c r="AL648" s="155">
        <v>0</v>
      </c>
      <c r="AM648" s="165"/>
      <c r="AN648" s="215" cm="1">
        <f t="array" aca="1" ref="AN648" ca="1">IFERROR(INDEX(General!O$33:O$34,$AB648)
*AG648,0)</f>
        <v>0</v>
      </c>
      <c r="AO648" s="215" cm="1">
        <f t="array" aca="1" ref="AO648" ca="1">IFERROR(INDEX(General!P$33:P$34,$AB648)
*AH648,0)</f>
        <v>0</v>
      </c>
      <c r="AP648" s="215" cm="1">
        <f t="array" aca="1" ref="AP648" ca="1">IFERROR(INDEX(General!Q$33:Q$34,$AB648)
*AI648,0)</f>
        <v>0</v>
      </c>
      <c r="AQ648" s="215" cm="1">
        <f t="array" aca="1" ref="AQ648" ca="1">IFERROR(INDEX(General!R$33:R$34,$AB648)
*AJ648,0)</f>
        <v>0</v>
      </c>
      <c r="AR648" s="215" cm="1">
        <f t="array" aca="1" ref="AR648" ca="1">IFERROR(INDEX(General!S$33:S$34,$AB648)
*AK648,0)</f>
        <v>0</v>
      </c>
      <c r="AS648" s="155">
        <f t="shared" ca="1" si="438"/>
        <v>0</v>
      </c>
      <c r="AT648" s="165"/>
      <c r="AU648" s="215">
        <f ca="1">IF($AE648=FALSE,AN648*Overheads!$R$24*$V648,
IFERROR(Overheads!$O$49*$V648*AN648,0)
+IFERROR(Overheads!Q$59*$V648*(AN648/Overheads!Q$68),0))</f>
        <v>0</v>
      </c>
      <c r="AV648" s="215">
        <f ca="1">IF($AE648=FALSE,AO648*Overheads!$R$24*$V648,
IFERROR(Overheads!$O$49*$V648*AO648,0)
+IFERROR(Overheads!R$59*$V648*(AO648/Overheads!R$68),0))</f>
        <v>0</v>
      </c>
      <c r="AW648" s="215">
        <f ca="1">IF($AE648=FALSE,AP648*Overheads!$R$24*$V648,
IFERROR(Overheads!$O$49*$V648*AP648,0)
+IFERROR(Overheads!S$59*$V648*(AP648/Overheads!S$68),0))</f>
        <v>0</v>
      </c>
      <c r="AX648" s="215">
        <f ca="1">IF($AE648=FALSE,AQ648*Overheads!$R$24*$V648,
IFERROR(Overheads!$O$49*$V648*AQ648,0)
+IFERROR(Overheads!T$59*$V648*(AQ648/Overheads!T$68),0))</f>
        <v>0</v>
      </c>
      <c r="AY648" s="215">
        <f ca="1">IF($AE648=FALSE,AR648*Overheads!$R$24*$V648,
IFERROR(Overheads!$O$49*$V648*AR648,0)
+IFERROR(Overheads!U$59*$V648*(AR648/Overheads!U$68),0))</f>
        <v>0</v>
      </c>
      <c r="AZ648" s="155">
        <f t="shared" ca="1" si="439"/>
        <v>0</v>
      </c>
      <c r="BA648" s="165"/>
      <c r="BB648" s="215">
        <f ca="1">IF($AE648=FALSE,AN648*Overheads!$S$25,
IFERROR(Overheads!$O$50*AN648,0)
+IFERROR(Overheads!Q$60*(AN648/Overheads!Q$66),0))</f>
        <v>0</v>
      </c>
      <c r="BC648" s="215">
        <f ca="1">IF($AE648=FALSE,AO648*Overheads!$S$25,
IFERROR(Overheads!$O$50*AO648,0)
+IFERROR(Overheads!R$60*(AO648/Overheads!R$66),0))</f>
        <v>0</v>
      </c>
      <c r="BD648" s="215">
        <f ca="1">IF($AE648=FALSE,AP648*Overheads!$S$25,
IFERROR(Overheads!$O$50*AP648,0)
+IFERROR(Overheads!S$60*(AP648/Overheads!S$66),0))</f>
        <v>0</v>
      </c>
      <c r="BE648" s="215">
        <f ca="1">IF($AE648=FALSE,AQ648*Overheads!$S$25,
IFERROR(Overheads!$O$50*AQ648,0)
+IFERROR(Overheads!T$60*(AQ648/Overheads!T$66),0))</f>
        <v>0</v>
      </c>
      <c r="BF648" s="215">
        <f ca="1">IF($AE648=FALSE,AR648*Overheads!$S$25,
IFERROR(Overheads!$O$50*AR648,0)
+IFERROR(Overheads!U$60*(AR648/Overheads!U$66),0))</f>
        <v>0</v>
      </c>
      <c r="BG648" s="155">
        <f t="shared" ca="1" si="440"/>
        <v>0</v>
      </c>
      <c r="BH648" s="165"/>
      <c r="BI648" s="215">
        <f t="shared" ca="1" si="441"/>
        <v>0</v>
      </c>
      <c r="BJ648" s="215">
        <f t="shared" ca="1" si="407"/>
        <v>0</v>
      </c>
      <c r="BK648" s="215">
        <f t="shared" ca="1" si="408"/>
        <v>0</v>
      </c>
      <c r="BL648" s="215">
        <f t="shared" ca="1" si="409"/>
        <v>0</v>
      </c>
      <c r="BM648" s="215">
        <f t="shared" ca="1" si="410"/>
        <v>0</v>
      </c>
      <c r="BN648" s="155">
        <f t="shared" ca="1" si="442"/>
        <v>0</v>
      </c>
      <c r="BO648" s="165"/>
      <c r="BP648" s="187" cm="1">
        <f t="array" ref="BP648">IFERROR(IF($X648=$X647,BP647,INDEX(Forecast_Capex_Input!AC$12:AC$286,$X648)),0)</f>
        <v>0</v>
      </c>
      <c r="BQ648" s="187" cm="1">
        <f t="array" ref="BQ648">IFERROR(IF($X648=$X647,BQ647,INDEX(Forecast_Capex_Input!AD$12:AD$286,$X648)),0)</f>
        <v>0</v>
      </c>
      <c r="BR648" s="187" cm="1">
        <f t="array" ref="BR648">IFERROR(IF($X648=$X647,BR647,INDEX(Forecast_Capex_Input!AE$12:AE$286,$X648)),0)</f>
        <v>0</v>
      </c>
      <c r="BS648" s="187" cm="1">
        <f t="array" ref="BS648">IFERROR(IF($X648=$X647,BS647,INDEX(Forecast_Capex_Input!AF$12:AF$286,$X648)),0)</f>
        <v>0</v>
      </c>
      <c r="BT648" s="187" cm="1">
        <f t="array" ref="BT648">IFERROR(IF($X648=$X647,BT647,INDEX(Forecast_Capex_Input!AG$12:AG$286,$X648)),0)</f>
        <v>0</v>
      </c>
      <c r="BU648" s="165"/>
      <c r="BV648" s="215">
        <f t="shared" si="411"/>
        <v>0</v>
      </c>
      <c r="BW648" s="215">
        <f t="shared" si="412"/>
        <v>0</v>
      </c>
      <c r="BX648" s="215">
        <f t="shared" si="413"/>
        <v>0</v>
      </c>
      <c r="BY648" s="215">
        <f t="shared" si="414"/>
        <v>0</v>
      </c>
      <c r="BZ648" s="215">
        <f t="shared" si="415"/>
        <v>0</v>
      </c>
      <c r="CA648" s="155">
        <f t="shared" si="443"/>
        <v>0</v>
      </c>
      <c r="CB648" s="165"/>
      <c r="CC648" s="215">
        <f t="shared" si="416"/>
        <v>0</v>
      </c>
      <c r="CD648" s="215">
        <f t="shared" si="417"/>
        <v>0</v>
      </c>
      <c r="CE648" s="215">
        <f t="shared" si="418"/>
        <v>0</v>
      </c>
      <c r="CF648" s="215">
        <f t="shared" si="419"/>
        <v>0</v>
      </c>
      <c r="CG648" s="215">
        <f t="shared" si="420"/>
        <v>0</v>
      </c>
      <c r="CH648" s="155">
        <f t="shared" si="444"/>
        <v>0</v>
      </c>
      <c r="CI648" s="165"/>
      <c r="CJ648" s="215">
        <f t="shared" si="421"/>
        <v>0</v>
      </c>
      <c r="CK648" s="215">
        <f t="shared" si="422"/>
        <v>0</v>
      </c>
      <c r="CL648" s="215">
        <f t="shared" si="423"/>
        <v>0</v>
      </c>
      <c r="CM648" s="215">
        <f t="shared" si="424"/>
        <v>0</v>
      </c>
      <c r="CN648" s="215">
        <f t="shared" si="425"/>
        <v>0</v>
      </c>
      <c r="CO648" s="155">
        <f t="shared" si="445"/>
        <v>0</v>
      </c>
      <c r="CP648" s="165"/>
      <c r="CQ648" s="223">
        <f t="shared" si="426"/>
        <v>0</v>
      </c>
      <c r="CR648" s="223">
        <f t="shared" si="427"/>
        <v>0</v>
      </c>
      <c r="CS648" s="223">
        <f t="shared" si="428"/>
        <v>0</v>
      </c>
      <c r="CT648" s="223">
        <f t="shared" si="429"/>
        <v>0</v>
      </c>
      <c r="CU648" s="223">
        <f t="shared" si="430"/>
        <v>0</v>
      </c>
      <c r="CV648" s="155">
        <f t="shared" si="446"/>
        <v>0</v>
      </c>
      <c r="CW648" s="165"/>
      <c r="CX648" s="215">
        <f t="shared" si="447"/>
        <v>0</v>
      </c>
      <c r="CY648" s="215">
        <f t="shared" si="431"/>
        <v>0</v>
      </c>
      <c r="CZ648" s="215">
        <f t="shared" si="432"/>
        <v>0</v>
      </c>
      <c r="DA648" s="215">
        <f t="shared" si="433"/>
        <v>0</v>
      </c>
      <c r="DB648" s="215">
        <f t="shared" si="434"/>
        <v>0</v>
      </c>
      <c r="DC648" s="155">
        <f t="shared" si="448"/>
        <v>0</v>
      </c>
      <c r="DD648" s="165"/>
      <c r="DE648" s="188" t="b" cm="1">
        <f t="array" aca="1" ref="DE648" ca="1">OR($G648=Forecast_Capex_Input!$BF$8:$BF$10)</f>
        <v>0</v>
      </c>
      <c r="DF648" s="188" cm="1">
        <f t="array" aca="1" ref="DF648" ca="1">IFERROR(INDEX(Forecast_Capex_Input!BG$12:BG$286,$X648)
*(INDEX(Forecast_Capex_Input!$H$12:$H$286,$X648)=Repex),0)
*$DE648</f>
        <v>0</v>
      </c>
      <c r="DG648" s="188" cm="1">
        <f t="array" aca="1" ref="DG648" ca="1">IFERROR(INDEX(Forecast_Capex_Input!BH$12:BH$286,$X648)
*(INDEX(Forecast_Capex_Input!$H$12:$H$286,$X648)=Repex),0)
*$DE648</f>
        <v>0</v>
      </c>
      <c r="DH648" s="188" cm="1">
        <f t="array" aca="1" ref="DH648" ca="1">IFERROR(INDEX(Forecast_Capex_Input!BI$12:BI$286,$X648)
*(INDEX(Forecast_Capex_Input!$H$12:$H$286,$X648)=Repex),0)
*$DE648</f>
        <v>0</v>
      </c>
      <c r="DI648" s="188" cm="1">
        <f t="array" aca="1" ref="DI648" ca="1">IFERROR(INDEX(Forecast_Capex_Input!BJ$12:BJ$286,$X648)
*(INDEX(Forecast_Capex_Input!$H$12:$H$286,$X648)=Repex),0)
*$DE648</f>
        <v>0</v>
      </c>
      <c r="DJ648" s="188" cm="1">
        <f t="array" aca="1" ref="DJ648" ca="1">IFERROR(INDEX(Forecast_Capex_Input!BK$12:BK$286,$X648)
*(INDEX(Forecast_Capex_Input!$H$12:$H$286,$X648)=Repex),0)
*$DE648</f>
        <v>0</v>
      </c>
      <c r="DK648" s="188" cm="1">
        <f t="array" aca="1" ref="DK648" ca="1">IFERROR(INDEX(Forecast_Capex_Input!BL$12:BL$286,$X648)
*(INDEX(Forecast_Capex_Input!$H$12:$H$286,$X648)=Repex),0)
*$DE648</f>
        <v>0</v>
      </c>
      <c r="DL648" s="165"/>
      <c r="DM648" s="188" t="b" cm="1">
        <f t="array" aca="1" ref="DM648" ca="1">OR($G648=Forecast_Capex_Input!$BN$8:$BN$9)</f>
        <v>0</v>
      </c>
      <c r="DN648" s="188" cm="1">
        <f t="array" aca="1" ref="DN648" ca="1">IFERROR(INDEX(Forecast_Capex_Input!BO$12:BO$286,$X648)
*(INDEX(Forecast_Capex_Input!$H$12:$H$286,$X648)=Repex),0)
*$DM648</f>
        <v>0</v>
      </c>
      <c r="DO648" s="188" cm="1">
        <f t="array" aca="1" ref="DO648" ca="1">IFERROR(INDEX(Forecast_Capex_Input!BP$12:BP$286,$X648)
*(INDEX(Forecast_Capex_Input!$H$12:$H$286,$X648)=Repex),0)
*$DM648</f>
        <v>0</v>
      </c>
      <c r="DP648" s="188" cm="1">
        <f t="array" aca="1" ref="DP648" ca="1">IFERROR(INDEX(Forecast_Capex_Input!BQ$12:BQ$286,$X648)
*(INDEX(Forecast_Capex_Input!$H$12:$H$286,$X648)=Repex),0)
*$DM648</f>
        <v>0</v>
      </c>
      <c r="DQ648" s="188" cm="1">
        <f t="array" aca="1" ref="DQ648" ca="1">IFERROR(INDEX(Forecast_Capex_Input!BR$12:BR$286,$X648)
*(INDEX(Forecast_Capex_Input!$H$12:$H$286,$X648)=Repex),0)
*$DM648</f>
        <v>0</v>
      </c>
      <c r="DR648" s="188" cm="1">
        <f t="array" aca="1" ref="DR648" ca="1">IFERROR(INDEX(Forecast_Capex_Input!BS$12:BS$286,$X648)
*(INDEX(Forecast_Capex_Input!$H$12:$H$286,$X648)=Repex),0)
*$DM648</f>
        <v>0</v>
      </c>
      <c r="DS648" s="165"/>
      <c r="DT648" s="188" t="b" cm="1">
        <f t="array" aca="1" ref="DT648" ca="1">OR($G648=Forecast_Capex_Input!$BU$8:$BU$10)</f>
        <v>0</v>
      </c>
      <c r="DU648" s="188" cm="1">
        <f t="array" aca="1" ref="DU648" ca="1">IFERROR(INDEX(Forecast_Capex_Input!BV$12:BV$286,$X648)
*(INDEX(Forecast_Capex_Input!$H$12:$H$286,$X648)=Repex),0)
*$DT648</f>
        <v>0</v>
      </c>
      <c r="DV648" s="188" cm="1">
        <f t="array" aca="1" ref="DV648" ca="1">IFERROR(INDEX(Forecast_Capex_Input!BW$12:BW$286,$X648)
*(INDEX(Forecast_Capex_Input!$H$12:$H$286,$X648)=Repex),0)
*$DT648</f>
        <v>0</v>
      </c>
      <c r="DW648" s="188" cm="1">
        <f t="array" aca="1" ref="DW648" ca="1">IFERROR(INDEX(Forecast_Capex_Input!BX$12:BX$286,$X648)
*(INDEX(Forecast_Capex_Input!$H$12:$H$286,$X648)=Repex),0)
*$DT648</f>
        <v>0</v>
      </c>
      <c r="DX648" s="188" cm="1">
        <f t="array" aca="1" ref="DX648" ca="1">IFERROR(INDEX(Forecast_Capex_Input!BY$12:BY$286,$X648)
*(INDEX(Forecast_Capex_Input!$H$12:$H$286,$X648)=Repex),0)
*$DT648</f>
        <v>0</v>
      </c>
      <c r="DY648" s="188" cm="1">
        <f t="array" aca="1" ref="DY648" ca="1">IFERROR(INDEX(Forecast_Capex_Input!BZ$12:BZ$286,$X648)
*(INDEX(Forecast_Capex_Input!$H$12:$H$286,$X648)=Repex),0)
*$DT648</f>
        <v>0</v>
      </c>
      <c r="DZ648" s="188" cm="1">
        <f t="array" aca="1" ref="DZ648" ca="1">IFERROR(INDEX(Forecast_Capex_Input!CA$12:CA$286,$X648)
*(INDEX(Forecast_Capex_Input!$H$12:$H$286,$X648)=Repex),0)
*$DT648</f>
        <v>0</v>
      </c>
      <c r="EA648" s="188" cm="1">
        <f t="array" aca="1" ref="EA648" ca="1">IFERROR(INDEX(Forecast_Capex_Input!CB$12:CB$286,$X648)
*(INDEX(Forecast_Capex_Input!$H$12:$H$286,$X648)=Repex),0)
*$DT648</f>
        <v>0</v>
      </c>
      <c r="EB648" s="188" cm="1">
        <f t="array" aca="1" ref="EB648" ca="1">IFERROR(INDEX(Forecast_Capex_Input!CC$12:CC$286,$X648)
*(INDEX(Forecast_Capex_Input!$H$12:$H$286,$X648)=Repex),0)
*$DT648</f>
        <v>0</v>
      </c>
      <c r="EC648" s="165"/>
      <c r="ED648" s="226" t="str">
        <f t="shared" si="435"/>
        <v>N/A</v>
      </c>
      <c r="EE648" s="174" t="s">
        <v>15</v>
      </c>
    </row>
    <row r="649" spans="3:135" x14ac:dyDescent="0.2">
      <c r="C649" s="174">
        <f t="shared" si="436"/>
        <v>639</v>
      </c>
      <c r="D649" s="167" t="str" cm="1">
        <f t="array" ref="D649">IFERROR(INDEX(Forecast_Capex_Input!$D$12:$D$286,$X649),NA)</f>
        <v>N/A</v>
      </c>
      <c r="E649" s="172" t="str" cm="1">
        <f t="array" ref="E649">IF($X649=NA,NA,INDEX(Forecast_Capex_Input!$E$12:$E$286,$X649))</f>
        <v>N/A</v>
      </c>
      <c r="F649" s="167" t="str" cm="1">
        <f t="array" aca="1" ref="F649" ca="1">IFERROR(INDEX(General!$E$25:$E$26,$Y649),NA)</f>
        <v>N/A</v>
      </c>
      <c r="G649" s="167" t="str" cm="1">
        <f t="array" aca="1" ref="G649" ca="1">IFERROR(INDEX(Forecast_Capex_Input!$AI$11:$BB$11,$AA649),NA)</f>
        <v>N/A</v>
      </c>
      <c r="H649" s="189" t="str" cm="1">
        <f t="array" aca="1" ref="H649" ca="1">IFERROR(INDEX(Forecast_Capex_Input!$AI$12:$BB$286,$X649,$AA649),NA)</f>
        <v>N/A</v>
      </c>
      <c r="I649" s="199" t="str" cm="1">
        <f t="array" ref="I649">IFERROR(INDEX(Forecast_Capex_Input!$F$12:$F$286,$X649),NA)</f>
        <v>N/A</v>
      </c>
      <c r="J649" s="199" t="str" cm="1">
        <f t="array" ref="J649">IFERROR(INDEX(Forecast_Capex_Input!G$12:G$286,$X649),NA)</f>
        <v>N/A</v>
      </c>
      <c r="K649" s="199" t="str" cm="1">
        <f t="array" ref="K649">IFERROR(INDEX(Forecast_Capex_Input!H$12:H$286,$X649),NA)</f>
        <v>N/A</v>
      </c>
      <c r="L649" s="199" t="str" cm="1">
        <f t="array" ref="L649">IFERROR(INDEX(Forecast_Capex_Input!I$12:I$286,$X649),NA)</f>
        <v>N/A</v>
      </c>
      <c r="M649" s="199" t="str" cm="1">
        <f t="array" ref="M649">IFERROR(INDEX(Forecast_Capex_Input!J$12:J$286,$X649),NA)</f>
        <v>N/A</v>
      </c>
      <c r="N649" s="199" t="str" cm="1">
        <f t="array" ref="N649">IFERROR(INDEX(Forecast_Capex_Input!K$12:K$286,$X649),NA)</f>
        <v>N/A</v>
      </c>
      <c r="O649" s="199" t="str" cm="1">
        <f t="array" ref="O649">IFERROR(INDEX(Forecast_Capex_Input!L$12:L$286,$X649),NA)</f>
        <v>N/A</v>
      </c>
      <c r="P649" s="199" t="str" cm="1">
        <f t="array" ref="P649">IFERROR(INDEX(Forecast_Capex_Input!M$12:M$286,$X649),NA)</f>
        <v>N/A</v>
      </c>
      <c r="Q649" s="172" t="str" cm="1">
        <f t="array" ref="Q649">IFERROR(INDEX(Forecast_Capex_Input!N$12:N$286,$X649),NA)</f>
        <v>N/A</v>
      </c>
      <c r="R649" s="265" cm="1">
        <f t="array" ref="R649">IFERROR(INDEX(Forecast_Capex_Input!O$12:O$286,$X649),0)</f>
        <v>0</v>
      </c>
      <c r="S649" s="172" cm="1">
        <f t="array" ref="S649">IFERROR(INDEX(Forecast_Capex_Input!P$12:P$286,$X649),0)</f>
        <v>0</v>
      </c>
      <c r="T649" s="199" t="str" cm="1">
        <f t="array" aca="1" ref="T649" ca="1">IFERROR(INDEX(General!$K$84:$K$103,$AA649),NA)</f>
        <v>N/A</v>
      </c>
      <c r="U649" s="188" cm="1">
        <f t="array" aca="1" ref="U649" ca="1">IFERROR(
IF($F649=General!$E$25,INDEX(Forecast_Capex_Input!S$12:S$286,$X649),
INDEX(Forecast_Capex_Input!T$12:T$286,$X649)),0)</f>
        <v>0</v>
      </c>
      <c r="V649" s="222" t="b">
        <f>IFERROR(INDEX(Overheads!$T$19:$T$26,MATCH($I649,Overheads!$E$19:$E$26,0)),FALSE)</f>
        <v>0</v>
      </c>
      <c r="W649" s="165"/>
      <c r="X649" s="174" t="str">
        <f>IFERROR(
IF(MATCH($C649,Forecast_Capex_Input!$CI$12:$CI$286,1)+1&gt;MAX(Forecast_Capex_Input!$C$12:$C$286),NA,
MATCH($C649,Forecast_Capex_Input!$CI$12:$CI$286,1)+1),1)</f>
        <v>N/A</v>
      </c>
      <c r="Y649" s="174" t="str" cm="1">
        <f t="array" aca="1" ref="Y649" ca="1">IFERROR(
IF(X648&lt;&gt;X649,1,
IF(COUNTIF(OFFSET(Y648,0,0,-INDEX(Forecast_Capex_Input!$CG$12:$CG$286,$X649)),Y648)=INDEX(Forecast_Capex_Input!$CG$12:$CG$286,$X649),Y648+1,Y648)),NA)</f>
        <v>N/A</v>
      </c>
      <c r="Z649" s="174" t="str" cm="1">
        <f t="array" ref="Z649">IFERROR($C649-IF($X649=1,1,INDEX(Forecast_Capex_Input!$CI$12:$CI$286,$X649-1))+1,NA)</f>
        <v>N/A</v>
      </c>
      <c r="AA649" s="174" t="str" cm="1">
        <f t="array" aca="1" ref="AA649" ca="1">IFERROR(IF(Y649=1,
INDEX(Forecast_Capex_Input!$AI$10:$BB$10,SMALL(IF(INDEX(Forecast_Capex_Input!$AI$12:$BB$286,$X649,0)&gt;0,COLUMN(Forecast_Capex_Input!$AI$10:$BB$10)-COLUMN(Forecast_Capex_Input!$AI$12)+1),ROWS(OFFSET(AA648,0,0,-$Z649)))),
OFFSET(AA648,-INDEX(Forecast_Capex_Input!$CG$12:$CG$286,$X649)+1,0)),NA)</f>
        <v>N/A</v>
      </c>
      <c r="AB649" s="174" t="str">
        <f t="shared" ca="1" si="405"/>
        <v>N/A</v>
      </c>
      <c r="AC649" s="222" t="b">
        <f t="shared" si="437"/>
        <v>0</v>
      </c>
      <c r="AD649" s="220" t="b">
        <v>0</v>
      </c>
      <c r="AE649" s="222" t="b">
        <f t="shared" si="406"/>
        <v>1</v>
      </c>
      <c r="AF649" s="165"/>
      <c r="AG649" s="215">
        <v>0</v>
      </c>
      <c r="AH649" s="215">
        <v>0</v>
      </c>
      <c r="AI649" s="215">
        <v>0</v>
      </c>
      <c r="AJ649" s="215">
        <v>0</v>
      </c>
      <c r="AK649" s="215">
        <v>0</v>
      </c>
      <c r="AL649" s="155">
        <v>0</v>
      </c>
      <c r="AM649" s="165"/>
      <c r="AN649" s="215" cm="1">
        <f t="array" aca="1" ref="AN649" ca="1">IFERROR(INDEX(General!O$33:O$34,$AB649)
*AG649,0)</f>
        <v>0</v>
      </c>
      <c r="AO649" s="215" cm="1">
        <f t="array" aca="1" ref="AO649" ca="1">IFERROR(INDEX(General!P$33:P$34,$AB649)
*AH649,0)</f>
        <v>0</v>
      </c>
      <c r="AP649" s="215" cm="1">
        <f t="array" aca="1" ref="AP649" ca="1">IFERROR(INDEX(General!Q$33:Q$34,$AB649)
*AI649,0)</f>
        <v>0</v>
      </c>
      <c r="AQ649" s="215" cm="1">
        <f t="array" aca="1" ref="AQ649" ca="1">IFERROR(INDEX(General!R$33:R$34,$AB649)
*AJ649,0)</f>
        <v>0</v>
      </c>
      <c r="AR649" s="215" cm="1">
        <f t="array" aca="1" ref="AR649" ca="1">IFERROR(INDEX(General!S$33:S$34,$AB649)
*AK649,0)</f>
        <v>0</v>
      </c>
      <c r="AS649" s="155">
        <f t="shared" ca="1" si="438"/>
        <v>0</v>
      </c>
      <c r="AT649" s="165"/>
      <c r="AU649" s="215">
        <f ca="1">IF($AE649=FALSE,AN649*Overheads!$R$24*$V649,
IFERROR(Overheads!$O$49*$V649*AN649,0)
+IFERROR(Overheads!Q$59*$V649*(AN649/Overheads!Q$68),0))</f>
        <v>0</v>
      </c>
      <c r="AV649" s="215">
        <f ca="1">IF($AE649=FALSE,AO649*Overheads!$R$24*$V649,
IFERROR(Overheads!$O$49*$V649*AO649,0)
+IFERROR(Overheads!R$59*$V649*(AO649/Overheads!R$68),0))</f>
        <v>0</v>
      </c>
      <c r="AW649" s="215">
        <f ca="1">IF($AE649=FALSE,AP649*Overheads!$R$24*$V649,
IFERROR(Overheads!$O$49*$V649*AP649,0)
+IFERROR(Overheads!S$59*$V649*(AP649/Overheads!S$68),0))</f>
        <v>0</v>
      </c>
      <c r="AX649" s="215">
        <f ca="1">IF($AE649=FALSE,AQ649*Overheads!$R$24*$V649,
IFERROR(Overheads!$O$49*$V649*AQ649,0)
+IFERROR(Overheads!T$59*$V649*(AQ649/Overheads!T$68),0))</f>
        <v>0</v>
      </c>
      <c r="AY649" s="215">
        <f ca="1">IF($AE649=FALSE,AR649*Overheads!$R$24*$V649,
IFERROR(Overheads!$O$49*$V649*AR649,0)
+IFERROR(Overheads!U$59*$V649*(AR649/Overheads!U$68),0))</f>
        <v>0</v>
      </c>
      <c r="AZ649" s="155">
        <f t="shared" ca="1" si="439"/>
        <v>0</v>
      </c>
      <c r="BA649" s="165"/>
      <c r="BB649" s="215">
        <f ca="1">IF($AE649=FALSE,AN649*Overheads!$S$25,
IFERROR(Overheads!$O$50*AN649,0)
+IFERROR(Overheads!Q$60*(AN649/Overheads!Q$66),0))</f>
        <v>0</v>
      </c>
      <c r="BC649" s="215">
        <f ca="1">IF($AE649=FALSE,AO649*Overheads!$S$25,
IFERROR(Overheads!$O$50*AO649,0)
+IFERROR(Overheads!R$60*(AO649/Overheads!R$66),0))</f>
        <v>0</v>
      </c>
      <c r="BD649" s="215">
        <f ca="1">IF($AE649=FALSE,AP649*Overheads!$S$25,
IFERROR(Overheads!$O$50*AP649,0)
+IFERROR(Overheads!S$60*(AP649/Overheads!S$66),0))</f>
        <v>0</v>
      </c>
      <c r="BE649" s="215">
        <f ca="1">IF($AE649=FALSE,AQ649*Overheads!$S$25,
IFERROR(Overheads!$O$50*AQ649,0)
+IFERROR(Overheads!T$60*(AQ649/Overheads!T$66),0))</f>
        <v>0</v>
      </c>
      <c r="BF649" s="215">
        <f ca="1">IF($AE649=FALSE,AR649*Overheads!$S$25,
IFERROR(Overheads!$O$50*AR649,0)
+IFERROR(Overheads!U$60*(AR649/Overheads!U$66),0))</f>
        <v>0</v>
      </c>
      <c r="BG649" s="155">
        <f t="shared" ca="1" si="440"/>
        <v>0</v>
      </c>
      <c r="BH649" s="165"/>
      <c r="BI649" s="215">
        <f t="shared" ca="1" si="441"/>
        <v>0</v>
      </c>
      <c r="BJ649" s="215">
        <f t="shared" ca="1" si="407"/>
        <v>0</v>
      </c>
      <c r="BK649" s="215">
        <f t="shared" ca="1" si="408"/>
        <v>0</v>
      </c>
      <c r="BL649" s="215">
        <f t="shared" ca="1" si="409"/>
        <v>0</v>
      </c>
      <c r="BM649" s="215">
        <f t="shared" ca="1" si="410"/>
        <v>0</v>
      </c>
      <c r="BN649" s="155">
        <f t="shared" ca="1" si="442"/>
        <v>0</v>
      </c>
      <c r="BO649" s="165"/>
      <c r="BP649" s="187" cm="1">
        <f t="array" ref="BP649">IFERROR(IF($X649=$X648,BP648,INDEX(Forecast_Capex_Input!AC$12:AC$286,$X649)),0)</f>
        <v>0</v>
      </c>
      <c r="BQ649" s="187" cm="1">
        <f t="array" ref="BQ649">IFERROR(IF($X649=$X648,BQ648,INDEX(Forecast_Capex_Input!AD$12:AD$286,$X649)),0)</f>
        <v>0</v>
      </c>
      <c r="BR649" s="187" cm="1">
        <f t="array" ref="BR649">IFERROR(IF($X649=$X648,BR648,INDEX(Forecast_Capex_Input!AE$12:AE$286,$X649)),0)</f>
        <v>0</v>
      </c>
      <c r="BS649" s="187" cm="1">
        <f t="array" ref="BS649">IFERROR(IF($X649=$X648,BS648,INDEX(Forecast_Capex_Input!AF$12:AF$286,$X649)),0)</f>
        <v>0</v>
      </c>
      <c r="BT649" s="187" cm="1">
        <f t="array" ref="BT649">IFERROR(IF($X649=$X648,BT648,INDEX(Forecast_Capex_Input!AG$12:AG$286,$X649)),0)</f>
        <v>0</v>
      </c>
      <c r="BU649" s="165"/>
      <c r="BV649" s="215">
        <f t="shared" si="411"/>
        <v>0</v>
      </c>
      <c r="BW649" s="215">
        <f t="shared" si="412"/>
        <v>0</v>
      </c>
      <c r="BX649" s="215">
        <f t="shared" si="413"/>
        <v>0</v>
      </c>
      <c r="BY649" s="215">
        <f t="shared" si="414"/>
        <v>0</v>
      </c>
      <c r="BZ649" s="215">
        <f t="shared" si="415"/>
        <v>0</v>
      </c>
      <c r="CA649" s="155">
        <f t="shared" si="443"/>
        <v>0</v>
      </c>
      <c r="CB649" s="165"/>
      <c r="CC649" s="215">
        <f t="shared" si="416"/>
        <v>0</v>
      </c>
      <c r="CD649" s="215">
        <f t="shared" si="417"/>
        <v>0</v>
      </c>
      <c r="CE649" s="215">
        <f t="shared" si="418"/>
        <v>0</v>
      </c>
      <c r="CF649" s="215">
        <f t="shared" si="419"/>
        <v>0</v>
      </c>
      <c r="CG649" s="215">
        <f t="shared" si="420"/>
        <v>0</v>
      </c>
      <c r="CH649" s="155">
        <f t="shared" si="444"/>
        <v>0</v>
      </c>
      <c r="CI649" s="165"/>
      <c r="CJ649" s="215">
        <f t="shared" si="421"/>
        <v>0</v>
      </c>
      <c r="CK649" s="215">
        <f t="shared" si="422"/>
        <v>0</v>
      </c>
      <c r="CL649" s="215">
        <f t="shared" si="423"/>
        <v>0</v>
      </c>
      <c r="CM649" s="215">
        <f t="shared" si="424"/>
        <v>0</v>
      </c>
      <c r="CN649" s="215">
        <f t="shared" si="425"/>
        <v>0</v>
      </c>
      <c r="CO649" s="155">
        <f t="shared" si="445"/>
        <v>0</v>
      </c>
      <c r="CP649" s="165"/>
      <c r="CQ649" s="223">
        <f t="shared" si="426"/>
        <v>0</v>
      </c>
      <c r="CR649" s="223">
        <f t="shared" si="427"/>
        <v>0</v>
      </c>
      <c r="CS649" s="223">
        <f t="shared" si="428"/>
        <v>0</v>
      </c>
      <c r="CT649" s="223">
        <f t="shared" si="429"/>
        <v>0</v>
      </c>
      <c r="CU649" s="223">
        <f t="shared" si="430"/>
        <v>0</v>
      </c>
      <c r="CV649" s="155">
        <f t="shared" si="446"/>
        <v>0</v>
      </c>
      <c r="CW649" s="165"/>
      <c r="CX649" s="215">
        <f t="shared" si="447"/>
        <v>0</v>
      </c>
      <c r="CY649" s="215">
        <f t="shared" si="431"/>
        <v>0</v>
      </c>
      <c r="CZ649" s="215">
        <f t="shared" si="432"/>
        <v>0</v>
      </c>
      <c r="DA649" s="215">
        <f t="shared" si="433"/>
        <v>0</v>
      </c>
      <c r="DB649" s="215">
        <f t="shared" si="434"/>
        <v>0</v>
      </c>
      <c r="DC649" s="155">
        <f t="shared" si="448"/>
        <v>0</v>
      </c>
      <c r="DD649" s="165"/>
      <c r="DE649" s="188" t="b" cm="1">
        <f t="array" aca="1" ref="DE649" ca="1">OR($G649=Forecast_Capex_Input!$BF$8:$BF$10)</f>
        <v>0</v>
      </c>
      <c r="DF649" s="188" cm="1">
        <f t="array" aca="1" ref="DF649" ca="1">IFERROR(INDEX(Forecast_Capex_Input!BG$12:BG$286,$X649)
*(INDEX(Forecast_Capex_Input!$H$12:$H$286,$X649)=Repex),0)
*$DE649</f>
        <v>0</v>
      </c>
      <c r="DG649" s="188" cm="1">
        <f t="array" aca="1" ref="DG649" ca="1">IFERROR(INDEX(Forecast_Capex_Input!BH$12:BH$286,$X649)
*(INDEX(Forecast_Capex_Input!$H$12:$H$286,$X649)=Repex),0)
*$DE649</f>
        <v>0</v>
      </c>
      <c r="DH649" s="188" cm="1">
        <f t="array" aca="1" ref="DH649" ca="1">IFERROR(INDEX(Forecast_Capex_Input!BI$12:BI$286,$X649)
*(INDEX(Forecast_Capex_Input!$H$12:$H$286,$X649)=Repex),0)
*$DE649</f>
        <v>0</v>
      </c>
      <c r="DI649" s="188" cm="1">
        <f t="array" aca="1" ref="DI649" ca="1">IFERROR(INDEX(Forecast_Capex_Input!BJ$12:BJ$286,$X649)
*(INDEX(Forecast_Capex_Input!$H$12:$H$286,$X649)=Repex),0)
*$DE649</f>
        <v>0</v>
      </c>
      <c r="DJ649" s="188" cm="1">
        <f t="array" aca="1" ref="DJ649" ca="1">IFERROR(INDEX(Forecast_Capex_Input!BK$12:BK$286,$X649)
*(INDEX(Forecast_Capex_Input!$H$12:$H$286,$X649)=Repex),0)
*$DE649</f>
        <v>0</v>
      </c>
      <c r="DK649" s="188" cm="1">
        <f t="array" aca="1" ref="DK649" ca="1">IFERROR(INDEX(Forecast_Capex_Input!BL$12:BL$286,$X649)
*(INDEX(Forecast_Capex_Input!$H$12:$H$286,$X649)=Repex),0)
*$DE649</f>
        <v>0</v>
      </c>
      <c r="DL649" s="165"/>
      <c r="DM649" s="188" t="b" cm="1">
        <f t="array" aca="1" ref="DM649" ca="1">OR($G649=Forecast_Capex_Input!$BN$8:$BN$9)</f>
        <v>0</v>
      </c>
      <c r="DN649" s="188" cm="1">
        <f t="array" aca="1" ref="DN649" ca="1">IFERROR(INDEX(Forecast_Capex_Input!BO$12:BO$286,$X649)
*(INDEX(Forecast_Capex_Input!$H$12:$H$286,$X649)=Repex),0)
*$DM649</f>
        <v>0</v>
      </c>
      <c r="DO649" s="188" cm="1">
        <f t="array" aca="1" ref="DO649" ca="1">IFERROR(INDEX(Forecast_Capex_Input!BP$12:BP$286,$X649)
*(INDEX(Forecast_Capex_Input!$H$12:$H$286,$X649)=Repex),0)
*$DM649</f>
        <v>0</v>
      </c>
      <c r="DP649" s="188" cm="1">
        <f t="array" aca="1" ref="DP649" ca="1">IFERROR(INDEX(Forecast_Capex_Input!BQ$12:BQ$286,$X649)
*(INDEX(Forecast_Capex_Input!$H$12:$H$286,$X649)=Repex),0)
*$DM649</f>
        <v>0</v>
      </c>
      <c r="DQ649" s="188" cm="1">
        <f t="array" aca="1" ref="DQ649" ca="1">IFERROR(INDEX(Forecast_Capex_Input!BR$12:BR$286,$X649)
*(INDEX(Forecast_Capex_Input!$H$12:$H$286,$X649)=Repex),0)
*$DM649</f>
        <v>0</v>
      </c>
      <c r="DR649" s="188" cm="1">
        <f t="array" aca="1" ref="DR649" ca="1">IFERROR(INDEX(Forecast_Capex_Input!BS$12:BS$286,$X649)
*(INDEX(Forecast_Capex_Input!$H$12:$H$286,$X649)=Repex),0)
*$DM649</f>
        <v>0</v>
      </c>
      <c r="DS649" s="165"/>
      <c r="DT649" s="188" t="b" cm="1">
        <f t="array" aca="1" ref="DT649" ca="1">OR($G649=Forecast_Capex_Input!$BU$8:$BU$10)</f>
        <v>0</v>
      </c>
      <c r="DU649" s="188" cm="1">
        <f t="array" aca="1" ref="DU649" ca="1">IFERROR(INDEX(Forecast_Capex_Input!BV$12:BV$286,$X649)
*(INDEX(Forecast_Capex_Input!$H$12:$H$286,$X649)=Repex),0)
*$DT649</f>
        <v>0</v>
      </c>
      <c r="DV649" s="188" cm="1">
        <f t="array" aca="1" ref="DV649" ca="1">IFERROR(INDEX(Forecast_Capex_Input!BW$12:BW$286,$X649)
*(INDEX(Forecast_Capex_Input!$H$12:$H$286,$X649)=Repex),0)
*$DT649</f>
        <v>0</v>
      </c>
      <c r="DW649" s="188" cm="1">
        <f t="array" aca="1" ref="DW649" ca="1">IFERROR(INDEX(Forecast_Capex_Input!BX$12:BX$286,$X649)
*(INDEX(Forecast_Capex_Input!$H$12:$H$286,$X649)=Repex),0)
*$DT649</f>
        <v>0</v>
      </c>
      <c r="DX649" s="188" cm="1">
        <f t="array" aca="1" ref="DX649" ca="1">IFERROR(INDEX(Forecast_Capex_Input!BY$12:BY$286,$X649)
*(INDEX(Forecast_Capex_Input!$H$12:$H$286,$X649)=Repex),0)
*$DT649</f>
        <v>0</v>
      </c>
      <c r="DY649" s="188" cm="1">
        <f t="array" aca="1" ref="DY649" ca="1">IFERROR(INDEX(Forecast_Capex_Input!BZ$12:BZ$286,$X649)
*(INDEX(Forecast_Capex_Input!$H$12:$H$286,$X649)=Repex),0)
*$DT649</f>
        <v>0</v>
      </c>
      <c r="DZ649" s="188" cm="1">
        <f t="array" aca="1" ref="DZ649" ca="1">IFERROR(INDEX(Forecast_Capex_Input!CA$12:CA$286,$X649)
*(INDEX(Forecast_Capex_Input!$H$12:$H$286,$X649)=Repex),0)
*$DT649</f>
        <v>0</v>
      </c>
      <c r="EA649" s="188" cm="1">
        <f t="array" aca="1" ref="EA649" ca="1">IFERROR(INDEX(Forecast_Capex_Input!CB$12:CB$286,$X649)
*(INDEX(Forecast_Capex_Input!$H$12:$H$286,$X649)=Repex),0)
*$DT649</f>
        <v>0</v>
      </c>
      <c r="EB649" s="188" cm="1">
        <f t="array" aca="1" ref="EB649" ca="1">IFERROR(INDEX(Forecast_Capex_Input!CC$12:CC$286,$X649)
*(INDEX(Forecast_Capex_Input!$H$12:$H$286,$X649)=Repex),0)
*$DT649</f>
        <v>0</v>
      </c>
      <c r="EC649" s="165"/>
      <c r="ED649" s="226" t="str">
        <f t="shared" si="435"/>
        <v>N/A</v>
      </c>
      <c r="EE649" s="174" t="s">
        <v>15</v>
      </c>
    </row>
    <row r="650" spans="3:135" x14ac:dyDescent="0.2">
      <c r="C650" s="174">
        <f t="shared" si="436"/>
        <v>640</v>
      </c>
      <c r="D650" s="167" t="str" cm="1">
        <f t="array" ref="D650">IFERROR(INDEX(Forecast_Capex_Input!$D$12:$D$286,$X650),NA)</f>
        <v>N/A</v>
      </c>
      <c r="E650" s="172" t="str" cm="1">
        <f t="array" ref="E650">IF($X650=NA,NA,INDEX(Forecast_Capex_Input!$E$12:$E$286,$X650))</f>
        <v>N/A</v>
      </c>
      <c r="F650" s="167" t="str" cm="1">
        <f t="array" aca="1" ref="F650" ca="1">IFERROR(INDEX(General!$E$25:$E$26,$Y650),NA)</f>
        <v>N/A</v>
      </c>
      <c r="G650" s="167" t="str" cm="1">
        <f t="array" aca="1" ref="G650" ca="1">IFERROR(INDEX(Forecast_Capex_Input!$AI$11:$BB$11,$AA650),NA)</f>
        <v>N/A</v>
      </c>
      <c r="H650" s="189" t="str" cm="1">
        <f t="array" aca="1" ref="H650" ca="1">IFERROR(INDEX(Forecast_Capex_Input!$AI$12:$BB$286,$X650,$AA650),NA)</f>
        <v>N/A</v>
      </c>
      <c r="I650" s="199" t="str" cm="1">
        <f t="array" ref="I650">IFERROR(INDEX(Forecast_Capex_Input!$F$12:$F$286,$X650),NA)</f>
        <v>N/A</v>
      </c>
      <c r="J650" s="199" t="str" cm="1">
        <f t="array" ref="J650">IFERROR(INDEX(Forecast_Capex_Input!G$12:G$286,$X650),NA)</f>
        <v>N/A</v>
      </c>
      <c r="K650" s="199" t="str" cm="1">
        <f t="array" ref="K650">IFERROR(INDEX(Forecast_Capex_Input!H$12:H$286,$X650),NA)</f>
        <v>N/A</v>
      </c>
      <c r="L650" s="199" t="str" cm="1">
        <f t="array" ref="L650">IFERROR(INDEX(Forecast_Capex_Input!I$12:I$286,$X650),NA)</f>
        <v>N/A</v>
      </c>
      <c r="M650" s="199" t="str" cm="1">
        <f t="array" ref="M650">IFERROR(INDEX(Forecast_Capex_Input!J$12:J$286,$X650),NA)</f>
        <v>N/A</v>
      </c>
      <c r="N650" s="199" t="str" cm="1">
        <f t="array" ref="N650">IFERROR(INDEX(Forecast_Capex_Input!K$12:K$286,$X650),NA)</f>
        <v>N/A</v>
      </c>
      <c r="O650" s="199" t="str" cm="1">
        <f t="array" ref="O650">IFERROR(INDEX(Forecast_Capex_Input!L$12:L$286,$X650),NA)</f>
        <v>N/A</v>
      </c>
      <c r="P650" s="199" t="str" cm="1">
        <f t="array" ref="P650">IFERROR(INDEX(Forecast_Capex_Input!M$12:M$286,$X650),NA)</f>
        <v>N/A</v>
      </c>
      <c r="Q650" s="172" t="str" cm="1">
        <f t="array" ref="Q650">IFERROR(INDEX(Forecast_Capex_Input!N$12:N$286,$X650),NA)</f>
        <v>N/A</v>
      </c>
      <c r="R650" s="265" cm="1">
        <f t="array" ref="R650">IFERROR(INDEX(Forecast_Capex_Input!O$12:O$286,$X650),0)</f>
        <v>0</v>
      </c>
      <c r="S650" s="172" cm="1">
        <f t="array" ref="S650">IFERROR(INDEX(Forecast_Capex_Input!P$12:P$286,$X650),0)</f>
        <v>0</v>
      </c>
      <c r="T650" s="199" t="str" cm="1">
        <f t="array" aca="1" ref="T650" ca="1">IFERROR(INDEX(General!$K$84:$K$103,$AA650),NA)</f>
        <v>N/A</v>
      </c>
      <c r="U650" s="188" cm="1">
        <f t="array" aca="1" ref="U650" ca="1">IFERROR(
IF($F650=General!$E$25,INDEX(Forecast_Capex_Input!S$12:S$286,$X650),
INDEX(Forecast_Capex_Input!T$12:T$286,$X650)),0)</f>
        <v>0</v>
      </c>
      <c r="V650" s="222" t="b">
        <f>IFERROR(INDEX(Overheads!$T$19:$T$26,MATCH($I650,Overheads!$E$19:$E$26,0)),FALSE)</f>
        <v>0</v>
      </c>
      <c r="W650" s="165"/>
      <c r="X650" s="174" t="str">
        <f>IFERROR(
IF(MATCH($C650,Forecast_Capex_Input!$CI$12:$CI$286,1)+1&gt;MAX(Forecast_Capex_Input!$C$12:$C$286),NA,
MATCH($C650,Forecast_Capex_Input!$CI$12:$CI$286,1)+1),1)</f>
        <v>N/A</v>
      </c>
      <c r="Y650" s="174" t="str" cm="1">
        <f t="array" aca="1" ref="Y650" ca="1">IFERROR(
IF(X649&lt;&gt;X650,1,
IF(COUNTIF(OFFSET(Y649,0,0,-INDEX(Forecast_Capex_Input!$CG$12:$CG$286,$X650)),Y649)=INDEX(Forecast_Capex_Input!$CG$12:$CG$286,$X650),Y649+1,Y649)),NA)</f>
        <v>N/A</v>
      </c>
      <c r="Z650" s="174" t="str" cm="1">
        <f t="array" ref="Z650">IFERROR($C650-IF($X650=1,1,INDEX(Forecast_Capex_Input!$CI$12:$CI$286,$X650-1))+1,NA)</f>
        <v>N/A</v>
      </c>
      <c r="AA650" s="174" t="str" cm="1">
        <f t="array" aca="1" ref="AA650" ca="1">IFERROR(IF(Y650=1,
INDEX(Forecast_Capex_Input!$AI$10:$BB$10,SMALL(IF(INDEX(Forecast_Capex_Input!$AI$12:$BB$286,$X650,0)&gt;0,COLUMN(Forecast_Capex_Input!$AI$10:$BB$10)-COLUMN(Forecast_Capex_Input!$AI$12)+1),ROWS(OFFSET(AA649,0,0,-$Z650)))),
OFFSET(AA649,-INDEX(Forecast_Capex_Input!$CG$12:$CG$286,$X650)+1,0)),NA)</f>
        <v>N/A</v>
      </c>
      <c r="AB650" s="174" t="str">
        <f t="shared" ca="1" si="405"/>
        <v>N/A</v>
      </c>
      <c r="AC650" s="222" t="b">
        <f t="shared" si="437"/>
        <v>0</v>
      </c>
      <c r="AD650" s="220" t="b">
        <v>0</v>
      </c>
      <c r="AE650" s="222" t="b">
        <f t="shared" si="406"/>
        <v>1</v>
      </c>
      <c r="AF650" s="165"/>
      <c r="AG650" s="215">
        <v>0</v>
      </c>
      <c r="AH650" s="215">
        <v>0</v>
      </c>
      <c r="AI650" s="215">
        <v>0</v>
      </c>
      <c r="AJ650" s="215">
        <v>0</v>
      </c>
      <c r="AK650" s="215">
        <v>0</v>
      </c>
      <c r="AL650" s="155">
        <v>0</v>
      </c>
      <c r="AM650" s="165"/>
      <c r="AN650" s="215" cm="1">
        <f t="array" aca="1" ref="AN650" ca="1">IFERROR(INDEX(General!O$33:O$34,$AB650)
*AG650,0)</f>
        <v>0</v>
      </c>
      <c r="AO650" s="215" cm="1">
        <f t="array" aca="1" ref="AO650" ca="1">IFERROR(INDEX(General!P$33:P$34,$AB650)
*AH650,0)</f>
        <v>0</v>
      </c>
      <c r="AP650" s="215" cm="1">
        <f t="array" aca="1" ref="AP650" ca="1">IFERROR(INDEX(General!Q$33:Q$34,$AB650)
*AI650,0)</f>
        <v>0</v>
      </c>
      <c r="AQ650" s="215" cm="1">
        <f t="array" aca="1" ref="AQ650" ca="1">IFERROR(INDEX(General!R$33:R$34,$AB650)
*AJ650,0)</f>
        <v>0</v>
      </c>
      <c r="AR650" s="215" cm="1">
        <f t="array" aca="1" ref="AR650" ca="1">IFERROR(INDEX(General!S$33:S$34,$AB650)
*AK650,0)</f>
        <v>0</v>
      </c>
      <c r="AS650" s="155">
        <f t="shared" ca="1" si="438"/>
        <v>0</v>
      </c>
      <c r="AT650" s="165"/>
      <c r="AU650" s="215">
        <f ca="1">IF($AE650=FALSE,AN650*Overheads!$R$24*$V650,
IFERROR(Overheads!$O$49*$V650*AN650,0)
+IFERROR(Overheads!Q$59*$V650*(AN650/Overheads!Q$68),0))</f>
        <v>0</v>
      </c>
      <c r="AV650" s="215">
        <f ca="1">IF($AE650=FALSE,AO650*Overheads!$R$24*$V650,
IFERROR(Overheads!$O$49*$V650*AO650,0)
+IFERROR(Overheads!R$59*$V650*(AO650/Overheads!R$68),0))</f>
        <v>0</v>
      </c>
      <c r="AW650" s="215">
        <f ca="1">IF($AE650=FALSE,AP650*Overheads!$R$24*$V650,
IFERROR(Overheads!$O$49*$V650*AP650,0)
+IFERROR(Overheads!S$59*$V650*(AP650/Overheads!S$68),0))</f>
        <v>0</v>
      </c>
      <c r="AX650" s="215">
        <f ca="1">IF($AE650=FALSE,AQ650*Overheads!$R$24*$V650,
IFERROR(Overheads!$O$49*$V650*AQ650,0)
+IFERROR(Overheads!T$59*$V650*(AQ650/Overheads!T$68),0))</f>
        <v>0</v>
      </c>
      <c r="AY650" s="215">
        <f ca="1">IF($AE650=FALSE,AR650*Overheads!$R$24*$V650,
IFERROR(Overheads!$O$49*$V650*AR650,0)
+IFERROR(Overheads!U$59*$V650*(AR650/Overheads!U$68),0))</f>
        <v>0</v>
      </c>
      <c r="AZ650" s="155">
        <f t="shared" ca="1" si="439"/>
        <v>0</v>
      </c>
      <c r="BA650" s="165"/>
      <c r="BB650" s="215">
        <f ca="1">IF($AE650=FALSE,AN650*Overheads!$S$25,
IFERROR(Overheads!$O$50*AN650,0)
+IFERROR(Overheads!Q$60*(AN650/Overheads!Q$66),0))</f>
        <v>0</v>
      </c>
      <c r="BC650" s="215">
        <f ca="1">IF($AE650=FALSE,AO650*Overheads!$S$25,
IFERROR(Overheads!$O$50*AO650,0)
+IFERROR(Overheads!R$60*(AO650/Overheads!R$66),0))</f>
        <v>0</v>
      </c>
      <c r="BD650" s="215">
        <f ca="1">IF($AE650=FALSE,AP650*Overheads!$S$25,
IFERROR(Overheads!$O$50*AP650,0)
+IFERROR(Overheads!S$60*(AP650/Overheads!S$66),0))</f>
        <v>0</v>
      </c>
      <c r="BE650" s="215">
        <f ca="1">IF($AE650=FALSE,AQ650*Overheads!$S$25,
IFERROR(Overheads!$O$50*AQ650,0)
+IFERROR(Overheads!T$60*(AQ650/Overheads!T$66),0))</f>
        <v>0</v>
      </c>
      <c r="BF650" s="215">
        <f ca="1">IF($AE650=FALSE,AR650*Overheads!$S$25,
IFERROR(Overheads!$O$50*AR650,0)
+IFERROR(Overheads!U$60*(AR650/Overheads!U$66),0))</f>
        <v>0</v>
      </c>
      <c r="BG650" s="155">
        <f t="shared" ca="1" si="440"/>
        <v>0</v>
      </c>
      <c r="BH650" s="165"/>
      <c r="BI650" s="215">
        <f t="shared" ca="1" si="441"/>
        <v>0</v>
      </c>
      <c r="BJ650" s="215">
        <f t="shared" ca="1" si="407"/>
        <v>0</v>
      </c>
      <c r="BK650" s="215">
        <f t="shared" ca="1" si="408"/>
        <v>0</v>
      </c>
      <c r="BL650" s="215">
        <f t="shared" ca="1" si="409"/>
        <v>0</v>
      </c>
      <c r="BM650" s="215">
        <f t="shared" ca="1" si="410"/>
        <v>0</v>
      </c>
      <c r="BN650" s="155">
        <f t="shared" ca="1" si="442"/>
        <v>0</v>
      </c>
      <c r="BO650" s="165"/>
      <c r="BP650" s="187" cm="1">
        <f t="array" ref="BP650">IFERROR(IF($X650=$X649,BP649,INDEX(Forecast_Capex_Input!AC$12:AC$286,$X650)),0)</f>
        <v>0</v>
      </c>
      <c r="BQ650" s="187" cm="1">
        <f t="array" ref="BQ650">IFERROR(IF($X650=$X649,BQ649,INDEX(Forecast_Capex_Input!AD$12:AD$286,$X650)),0)</f>
        <v>0</v>
      </c>
      <c r="BR650" s="187" cm="1">
        <f t="array" ref="BR650">IFERROR(IF($X650=$X649,BR649,INDEX(Forecast_Capex_Input!AE$12:AE$286,$X650)),0)</f>
        <v>0</v>
      </c>
      <c r="BS650" s="187" cm="1">
        <f t="array" ref="BS650">IFERROR(IF($X650=$X649,BS649,INDEX(Forecast_Capex_Input!AF$12:AF$286,$X650)),0)</f>
        <v>0</v>
      </c>
      <c r="BT650" s="187" cm="1">
        <f t="array" ref="BT650">IFERROR(IF($X650=$X649,BT649,INDEX(Forecast_Capex_Input!AG$12:AG$286,$X650)),0)</f>
        <v>0</v>
      </c>
      <c r="BU650" s="165"/>
      <c r="BV650" s="215">
        <f t="shared" si="411"/>
        <v>0</v>
      </c>
      <c r="BW650" s="215">
        <f t="shared" si="412"/>
        <v>0</v>
      </c>
      <c r="BX650" s="215">
        <f t="shared" si="413"/>
        <v>0</v>
      </c>
      <c r="BY650" s="215">
        <f t="shared" si="414"/>
        <v>0</v>
      </c>
      <c r="BZ650" s="215">
        <f t="shared" si="415"/>
        <v>0</v>
      </c>
      <c r="CA650" s="155">
        <f t="shared" si="443"/>
        <v>0</v>
      </c>
      <c r="CB650" s="165"/>
      <c r="CC650" s="215">
        <f t="shared" si="416"/>
        <v>0</v>
      </c>
      <c r="CD650" s="215">
        <f t="shared" si="417"/>
        <v>0</v>
      </c>
      <c r="CE650" s="215">
        <f t="shared" si="418"/>
        <v>0</v>
      </c>
      <c r="CF650" s="215">
        <f t="shared" si="419"/>
        <v>0</v>
      </c>
      <c r="CG650" s="215">
        <f t="shared" si="420"/>
        <v>0</v>
      </c>
      <c r="CH650" s="155">
        <f t="shared" si="444"/>
        <v>0</v>
      </c>
      <c r="CI650" s="165"/>
      <c r="CJ650" s="215">
        <f t="shared" si="421"/>
        <v>0</v>
      </c>
      <c r="CK650" s="215">
        <f t="shared" si="422"/>
        <v>0</v>
      </c>
      <c r="CL650" s="215">
        <f t="shared" si="423"/>
        <v>0</v>
      </c>
      <c r="CM650" s="215">
        <f t="shared" si="424"/>
        <v>0</v>
      </c>
      <c r="CN650" s="215">
        <f t="shared" si="425"/>
        <v>0</v>
      </c>
      <c r="CO650" s="155">
        <f t="shared" si="445"/>
        <v>0</v>
      </c>
      <c r="CP650" s="165"/>
      <c r="CQ650" s="223">
        <f t="shared" si="426"/>
        <v>0</v>
      </c>
      <c r="CR650" s="223">
        <f t="shared" si="427"/>
        <v>0</v>
      </c>
      <c r="CS650" s="223">
        <f t="shared" si="428"/>
        <v>0</v>
      </c>
      <c r="CT650" s="223">
        <f t="shared" si="429"/>
        <v>0</v>
      </c>
      <c r="CU650" s="223">
        <f t="shared" si="430"/>
        <v>0</v>
      </c>
      <c r="CV650" s="155">
        <f t="shared" si="446"/>
        <v>0</v>
      </c>
      <c r="CW650" s="165"/>
      <c r="CX650" s="215">
        <f t="shared" si="447"/>
        <v>0</v>
      </c>
      <c r="CY650" s="215">
        <f t="shared" si="431"/>
        <v>0</v>
      </c>
      <c r="CZ650" s="215">
        <f t="shared" si="432"/>
        <v>0</v>
      </c>
      <c r="DA650" s="215">
        <f t="shared" si="433"/>
        <v>0</v>
      </c>
      <c r="DB650" s="215">
        <f t="shared" si="434"/>
        <v>0</v>
      </c>
      <c r="DC650" s="155">
        <f t="shared" si="448"/>
        <v>0</v>
      </c>
      <c r="DD650" s="165"/>
      <c r="DE650" s="188" t="b" cm="1">
        <f t="array" aca="1" ref="DE650" ca="1">OR($G650=Forecast_Capex_Input!$BF$8:$BF$10)</f>
        <v>0</v>
      </c>
      <c r="DF650" s="188" cm="1">
        <f t="array" aca="1" ref="DF650" ca="1">IFERROR(INDEX(Forecast_Capex_Input!BG$12:BG$286,$X650)
*(INDEX(Forecast_Capex_Input!$H$12:$H$286,$X650)=Repex),0)
*$DE650</f>
        <v>0</v>
      </c>
      <c r="DG650" s="188" cm="1">
        <f t="array" aca="1" ref="DG650" ca="1">IFERROR(INDEX(Forecast_Capex_Input!BH$12:BH$286,$X650)
*(INDEX(Forecast_Capex_Input!$H$12:$H$286,$X650)=Repex),0)
*$DE650</f>
        <v>0</v>
      </c>
      <c r="DH650" s="188" cm="1">
        <f t="array" aca="1" ref="DH650" ca="1">IFERROR(INDEX(Forecast_Capex_Input!BI$12:BI$286,$X650)
*(INDEX(Forecast_Capex_Input!$H$12:$H$286,$X650)=Repex),0)
*$DE650</f>
        <v>0</v>
      </c>
      <c r="DI650" s="188" cm="1">
        <f t="array" aca="1" ref="DI650" ca="1">IFERROR(INDEX(Forecast_Capex_Input!BJ$12:BJ$286,$X650)
*(INDEX(Forecast_Capex_Input!$H$12:$H$286,$X650)=Repex),0)
*$DE650</f>
        <v>0</v>
      </c>
      <c r="DJ650" s="188" cm="1">
        <f t="array" aca="1" ref="DJ650" ca="1">IFERROR(INDEX(Forecast_Capex_Input!BK$12:BK$286,$X650)
*(INDEX(Forecast_Capex_Input!$H$12:$H$286,$X650)=Repex),0)
*$DE650</f>
        <v>0</v>
      </c>
      <c r="DK650" s="188" cm="1">
        <f t="array" aca="1" ref="DK650" ca="1">IFERROR(INDEX(Forecast_Capex_Input!BL$12:BL$286,$X650)
*(INDEX(Forecast_Capex_Input!$H$12:$H$286,$X650)=Repex),0)
*$DE650</f>
        <v>0</v>
      </c>
      <c r="DL650" s="165"/>
      <c r="DM650" s="188" t="b" cm="1">
        <f t="array" aca="1" ref="DM650" ca="1">OR($G650=Forecast_Capex_Input!$BN$8:$BN$9)</f>
        <v>0</v>
      </c>
      <c r="DN650" s="188" cm="1">
        <f t="array" aca="1" ref="DN650" ca="1">IFERROR(INDEX(Forecast_Capex_Input!BO$12:BO$286,$X650)
*(INDEX(Forecast_Capex_Input!$H$12:$H$286,$X650)=Repex),0)
*$DM650</f>
        <v>0</v>
      </c>
      <c r="DO650" s="188" cm="1">
        <f t="array" aca="1" ref="DO650" ca="1">IFERROR(INDEX(Forecast_Capex_Input!BP$12:BP$286,$X650)
*(INDEX(Forecast_Capex_Input!$H$12:$H$286,$X650)=Repex),0)
*$DM650</f>
        <v>0</v>
      </c>
      <c r="DP650" s="188" cm="1">
        <f t="array" aca="1" ref="DP650" ca="1">IFERROR(INDEX(Forecast_Capex_Input!BQ$12:BQ$286,$X650)
*(INDEX(Forecast_Capex_Input!$H$12:$H$286,$X650)=Repex),0)
*$DM650</f>
        <v>0</v>
      </c>
      <c r="DQ650" s="188" cm="1">
        <f t="array" aca="1" ref="DQ650" ca="1">IFERROR(INDEX(Forecast_Capex_Input!BR$12:BR$286,$X650)
*(INDEX(Forecast_Capex_Input!$H$12:$H$286,$X650)=Repex),0)
*$DM650</f>
        <v>0</v>
      </c>
      <c r="DR650" s="188" cm="1">
        <f t="array" aca="1" ref="DR650" ca="1">IFERROR(INDEX(Forecast_Capex_Input!BS$12:BS$286,$X650)
*(INDEX(Forecast_Capex_Input!$H$12:$H$286,$X650)=Repex),0)
*$DM650</f>
        <v>0</v>
      </c>
      <c r="DS650" s="165"/>
      <c r="DT650" s="188" t="b" cm="1">
        <f t="array" aca="1" ref="DT650" ca="1">OR($G650=Forecast_Capex_Input!$BU$8:$BU$10)</f>
        <v>0</v>
      </c>
      <c r="DU650" s="188" cm="1">
        <f t="array" aca="1" ref="DU650" ca="1">IFERROR(INDEX(Forecast_Capex_Input!BV$12:BV$286,$X650)
*(INDEX(Forecast_Capex_Input!$H$12:$H$286,$X650)=Repex),0)
*$DT650</f>
        <v>0</v>
      </c>
      <c r="DV650" s="188" cm="1">
        <f t="array" aca="1" ref="DV650" ca="1">IFERROR(INDEX(Forecast_Capex_Input!BW$12:BW$286,$X650)
*(INDEX(Forecast_Capex_Input!$H$12:$H$286,$X650)=Repex),0)
*$DT650</f>
        <v>0</v>
      </c>
      <c r="DW650" s="188" cm="1">
        <f t="array" aca="1" ref="DW650" ca="1">IFERROR(INDEX(Forecast_Capex_Input!BX$12:BX$286,$X650)
*(INDEX(Forecast_Capex_Input!$H$12:$H$286,$X650)=Repex),0)
*$DT650</f>
        <v>0</v>
      </c>
      <c r="DX650" s="188" cm="1">
        <f t="array" aca="1" ref="DX650" ca="1">IFERROR(INDEX(Forecast_Capex_Input!BY$12:BY$286,$X650)
*(INDEX(Forecast_Capex_Input!$H$12:$H$286,$X650)=Repex),0)
*$DT650</f>
        <v>0</v>
      </c>
      <c r="DY650" s="188" cm="1">
        <f t="array" aca="1" ref="DY650" ca="1">IFERROR(INDEX(Forecast_Capex_Input!BZ$12:BZ$286,$X650)
*(INDEX(Forecast_Capex_Input!$H$12:$H$286,$X650)=Repex),0)
*$DT650</f>
        <v>0</v>
      </c>
      <c r="DZ650" s="188" cm="1">
        <f t="array" aca="1" ref="DZ650" ca="1">IFERROR(INDEX(Forecast_Capex_Input!CA$12:CA$286,$X650)
*(INDEX(Forecast_Capex_Input!$H$12:$H$286,$X650)=Repex),0)
*$DT650</f>
        <v>0</v>
      </c>
      <c r="EA650" s="188" cm="1">
        <f t="array" aca="1" ref="EA650" ca="1">IFERROR(INDEX(Forecast_Capex_Input!CB$12:CB$286,$X650)
*(INDEX(Forecast_Capex_Input!$H$12:$H$286,$X650)=Repex),0)
*$DT650</f>
        <v>0</v>
      </c>
      <c r="EB650" s="188" cm="1">
        <f t="array" aca="1" ref="EB650" ca="1">IFERROR(INDEX(Forecast_Capex_Input!CC$12:CC$286,$X650)
*(INDEX(Forecast_Capex_Input!$H$12:$H$286,$X650)=Repex),0)
*$DT650</f>
        <v>0</v>
      </c>
      <c r="EC650" s="165"/>
      <c r="ED650" s="226" t="str">
        <f t="shared" si="435"/>
        <v>N/A</v>
      </c>
      <c r="EE650" s="174" t="s">
        <v>15</v>
      </c>
    </row>
    <row r="651" spans="3:135" x14ac:dyDescent="0.2">
      <c r="C651" s="174">
        <f t="shared" si="436"/>
        <v>641</v>
      </c>
      <c r="D651" s="167" t="str" cm="1">
        <f t="array" ref="D651">IFERROR(INDEX(Forecast_Capex_Input!$D$12:$D$286,$X651),NA)</f>
        <v>N/A</v>
      </c>
      <c r="E651" s="172" t="str" cm="1">
        <f t="array" ref="E651">IF($X651=NA,NA,INDEX(Forecast_Capex_Input!$E$12:$E$286,$X651))</f>
        <v>N/A</v>
      </c>
      <c r="F651" s="167" t="str" cm="1">
        <f t="array" aca="1" ref="F651" ca="1">IFERROR(INDEX(General!$E$25:$E$26,$Y651),NA)</f>
        <v>N/A</v>
      </c>
      <c r="G651" s="167" t="str" cm="1">
        <f t="array" aca="1" ref="G651" ca="1">IFERROR(INDEX(Forecast_Capex_Input!$AI$11:$BB$11,$AA651),NA)</f>
        <v>N/A</v>
      </c>
      <c r="H651" s="189" t="str" cm="1">
        <f t="array" aca="1" ref="H651" ca="1">IFERROR(INDEX(Forecast_Capex_Input!$AI$12:$BB$286,$X651,$AA651),NA)</f>
        <v>N/A</v>
      </c>
      <c r="I651" s="199" t="str" cm="1">
        <f t="array" ref="I651">IFERROR(INDEX(Forecast_Capex_Input!$F$12:$F$286,$X651),NA)</f>
        <v>N/A</v>
      </c>
      <c r="J651" s="199" t="str" cm="1">
        <f t="array" ref="J651">IFERROR(INDEX(Forecast_Capex_Input!G$12:G$286,$X651),NA)</f>
        <v>N/A</v>
      </c>
      <c r="K651" s="199" t="str" cm="1">
        <f t="array" ref="K651">IFERROR(INDEX(Forecast_Capex_Input!H$12:H$286,$X651),NA)</f>
        <v>N/A</v>
      </c>
      <c r="L651" s="199" t="str" cm="1">
        <f t="array" ref="L651">IFERROR(INDEX(Forecast_Capex_Input!I$12:I$286,$X651),NA)</f>
        <v>N/A</v>
      </c>
      <c r="M651" s="199" t="str" cm="1">
        <f t="array" ref="M651">IFERROR(INDEX(Forecast_Capex_Input!J$12:J$286,$X651),NA)</f>
        <v>N/A</v>
      </c>
      <c r="N651" s="199" t="str" cm="1">
        <f t="array" ref="N651">IFERROR(INDEX(Forecast_Capex_Input!K$12:K$286,$X651),NA)</f>
        <v>N/A</v>
      </c>
      <c r="O651" s="199" t="str" cm="1">
        <f t="array" ref="O651">IFERROR(INDEX(Forecast_Capex_Input!L$12:L$286,$X651),NA)</f>
        <v>N/A</v>
      </c>
      <c r="P651" s="199" t="str" cm="1">
        <f t="array" ref="P651">IFERROR(INDEX(Forecast_Capex_Input!M$12:M$286,$X651),NA)</f>
        <v>N/A</v>
      </c>
      <c r="Q651" s="172" t="str" cm="1">
        <f t="array" ref="Q651">IFERROR(INDEX(Forecast_Capex_Input!N$12:N$286,$X651),NA)</f>
        <v>N/A</v>
      </c>
      <c r="R651" s="265" cm="1">
        <f t="array" ref="R651">IFERROR(INDEX(Forecast_Capex_Input!O$12:O$286,$X651),0)</f>
        <v>0</v>
      </c>
      <c r="S651" s="172" cm="1">
        <f t="array" ref="S651">IFERROR(INDEX(Forecast_Capex_Input!P$12:P$286,$X651),0)</f>
        <v>0</v>
      </c>
      <c r="T651" s="199" t="str" cm="1">
        <f t="array" aca="1" ref="T651" ca="1">IFERROR(INDEX(General!$K$84:$K$103,$AA651),NA)</f>
        <v>N/A</v>
      </c>
      <c r="U651" s="188" cm="1">
        <f t="array" aca="1" ref="U651" ca="1">IFERROR(
IF($F651=General!$E$25,INDEX(Forecast_Capex_Input!S$12:S$286,$X651),
INDEX(Forecast_Capex_Input!T$12:T$286,$X651)),0)</f>
        <v>0</v>
      </c>
      <c r="V651" s="222" t="b">
        <f>IFERROR(INDEX(Overheads!$T$19:$T$26,MATCH($I651,Overheads!$E$19:$E$26,0)),FALSE)</f>
        <v>0</v>
      </c>
      <c r="W651" s="165"/>
      <c r="X651" s="174" t="str">
        <f>IFERROR(
IF(MATCH($C651,Forecast_Capex_Input!$CI$12:$CI$286,1)+1&gt;MAX(Forecast_Capex_Input!$C$12:$C$286),NA,
MATCH($C651,Forecast_Capex_Input!$CI$12:$CI$286,1)+1),1)</f>
        <v>N/A</v>
      </c>
      <c r="Y651" s="174" t="str" cm="1">
        <f t="array" aca="1" ref="Y651" ca="1">IFERROR(
IF(X650&lt;&gt;X651,1,
IF(COUNTIF(OFFSET(Y650,0,0,-INDEX(Forecast_Capex_Input!$CG$12:$CG$286,$X651)),Y650)=INDEX(Forecast_Capex_Input!$CG$12:$CG$286,$X651),Y650+1,Y650)),NA)</f>
        <v>N/A</v>
      </c>
      <c r="Z651" s="174" t="str" cm="1">
        <f t="array" ref="Z651">IFERROR($C651-IF($X651=1,1,INDEX(Forecast_Capex_Input!$CI$12:$CI$286,$X651-1))+1,NA)</f>
        <v>N/A</v>
      </c>
      <c r="AA651" s="174" t="str" cm="1">
        <f t="array" aca="1" ref="AA651" ca="1">IFERROR(IF(Y651=1,
INDEX(Forecast_Capex_Input!$AI$10:$BB$10,SMALL(IF(INDEX(Forecast_Capex_Input!$AI$12:$BB$286,$X651,0)&gt;0,COLUMN(Forecast_Capex_Input!$AI$10:$BB$10)-COLUMN(Forecast_Capex_Input!$AI$12)+1),ROWS(OFFSET(AA650,0,0,-$Z651)))),
OFFSET(AA650,-INDEX(Forecast_Capex_Input!$CG$12:$CG$286,$X651)+1,0)),NA)</f>
        <v>N/A</v>
      </c>
      <c r="AB651" s="174" t="str">
        <f t="shared" ref="AB651:AB714" ca="1" si="449">IFERROR(
MATCH($F651,Esc_Category_List,0),NA)</f>
        <v>N/A</v>
      </c>
      <c r="AC651" s="222" t="b">
        <f t="shared" si="437"/>
        <v>0</v>
      </c>
      <c r="AD651" s="220" t="b">
        <v>0</v>
      </c>
      <c r="AE651" s="222" t="b">
        <f t="shared" ref="AE651:AE714" si="450">AND(NOT(AND(AC651,NOT(Inc_NCIPAP))),
NOT(AND(AD651,NOT(Inc_CP))))</f>
        <v>1</v>
      </c>
      <c r="AF651" s="165"/>
      <c r="AG651" s="215">
        <v>0</v>
      </c>
      <c r="AH651" s="215">
        <v>0</v>
      </c>
      <c r="AI651" s="215">
        <v>0</v>
      </c>
      <c r="AJ651" s="215">
        <v>0</v>
      </c>
      <c r="AK651" s="215">
        <v>0</v>
      </c>
      <c r="AL651" s="155">
        <v>0</v>
      </c>
      <c r="AM651" s="165"/>
      <c r="AN651" s="215" cm="1">
        <f t="array" aca="1" ref="AN651" ca="1">IFERROR(INDEX(General!O$33:O$34,$AB651)
*AG651,0)</f>
        <v>0</v>
      </c>
      <c r="AO651" s="215" cm="1">
        <f t="array" aca="1" ref="AO651" ca="1">IFERROR(INDEX(General!P$33:P$34,$AB651)
*AH651,0)</f>
        <v>0</v>
      </c>
      <c r="AP651" s="215" cm="1">
        <f t="array" aca="1" ref="AP651" ca="1">IFERROR(INDEX(General!Q$33:Q$34,$AB651)
*AI651,0)</f>
        <v>0</v>
      </c>
      <c r="AQ651" s="215" cm="1">
        <f t="array" aca="1" ref="AQ651" ca="1">IFERROR(INDEX(General!R$33:R$34,$AB651)
*AJ651,0)</f>
        <v>0</v>
      </c>
      <c r="AR651" s="215" cm="1">
        <f t="array" aca="1" ref="AR651" ca="1">IFERROR(INDEX(General!S$33:S$34,$AB651)
*AK651,0)</f>
        <v>0</v>
      </c>
      <c r="AS651" s="155">
        <f t="shared" ca="1" si="438"/>
        <v>0</v>
      </c>
      <c r="AT651" s="165"/>
      <c r="AU651" s="215">
        <f ca="1">IF($AE651=FALSE,AN651*Overheads!$R$24*$V651,
IFERROR(Overheads!$O$49*$V651*AN651,0)
+IFERROR(Overheads!Q$59*$V651*(AN651/Overheads!Q$68),0))</f>
        <v>0</v>
      </c>
      <c r="AV651" s="215">
        <f ca="1">IF($AE651=FALSE,AO651*Overheads!$R$24*$V651,
IFERROR(Overheads!$O$49*$V651*AO651,0)
+IFERROR(Overheads!R$59*$V651*(AO651/Overheads!R$68),0))</f>
        <v>0</v>
      </c>
      <c r="AW651" s="215">
        <f ca="1">IF($AE651=FALSE,AP651*Overheads!$R$24*$V651,
IFERROR(Overheads!$O$49*$V651*AP651,0)
+IFERROR(Overheads!S$59*$V651*(AP651/Overheads!S$68),0))</f>
        <v>0</v>
      </c>
      <c r="AX651" s="215">
        <f ca="1">IF($AE651=FALSE,AQ651*Overheads!$R$24*$V651,
IFERROR(Overheads!$O$49*$V651*AQ651,0)
+IFERROR(Overheads!T$59*$V651*(AQ651/Overheads!T$68),0))</f>
        <v>0</v>
      </c>
      <c r="AY651" s="215">
        <f ca="1">IF($AE651=FALSE,AR651*Overheads!$R$24*$V651,
IFERROR(Overheads!$O$49*$V651*AR651,0)
+IFERROR(Overheads!U$59*$V651*(AR651/Overheads!U$68),0))</f>
        <v>0</v>
      </c>
      <c r="AZ651" s="155">
        <f t="shared" ca="1" si="439"/>
        <v>0</v>
      </c>
      <c r="BA651" s="165"/>
      <c r="BB651" s="215">
        <f ca="1">IF($AE651=FALSE,AN651*Overheads!$S$25,
IFERROR(Overheads!$O$50*AN651,0)
+IFERROR(Overheads!Q$60*(AN651/Overheads!Q$66),0))</f>
        <v>0</v>
      </c>
      <c r="BC651" s="215">
        <f ca="1">IF($AE651=FALSE,AO651*Overheads!$S$25,
IFERROR(Overheads!$O$50*AO651,0)
+IFERROR(Overheads!R$60*(AO651/Overheads!R$66),0))</f>
        <v>0</v>
      </c>
      <c r="BD651" s="215">
        <f ca="1">IF($AE651=FALSE,AP651*Overheads!$S$25,
IFERROR(Overheads!$O$50*AP651,0)
+IFERROR(Overheads!S$60*(AP651/Overheads!S$66),0))</f>
        <v>0</v>
      </c>
      <c r="BE651" s="215">
        <f ca="1">IF($AE651=FALSE,AQ651*Overheads!$S$25,
IFERROR(Overheads!$O$50*AQ651,0)
+IFERROR(Overheads!T$60*(AQ651/Overheads!T$66),0))</f>
        <v>0</v>
      </c>
      <c r="BF651" s="215">
        <f ca="1">IF($AE651=FALSE,AR651*Overheads!$S$25,
IFERROR(Overheads!$O$50*AR651,0)
+IFERROR(Overheads!U$60*(AR651/Overheads!U$66),0))</f>
        <v>0</v>
      </c>
      <c r="BG651" s="155">
        <f t="shared" ca="1" si="440"/>
        <v>0</v>
      </c>
      <c r="BH651" s="165"/>
      <c r="BI651" s="215">
        <f t="shared" ca="1" si="441"/>
        <v>0</v>
      </c>
      <c r="BJ651" s="215">
        <f t="shared" ref="BJ651:BJ714" ca="1" si="451">SUM(AO651,AV651,BC651)</f>
        <v>0</v>
      </c>
      <c r="BK651" s="215">
        <f t="shared" ref="BK651:BK714" ca="1" si="452">SUM(AP651,AW651,BD651)</f>
        <v>0</v>
      </c>
      <c r="BL651" s="215">
        <f t="shared" ref="BL651:BL714" ca="1" si="453">SUM(AQ651,AX651,BE651)</f>
        <v>0</v>
      </c>
      <c r="BM651" s="215">
        <f t="shared" ref="BM651:BM714" ca="1" si="454">SUM(AR651,AY651,BF651)</f>
        <v>0</v>
      </c>
      <c r="BN651" s="155">
        <f t="shared" ca="1" si="442"/>
        <v>0</v>
      </c>
      <c r="BO651" s="165"/>
      <c r="BP651" s="187" cm="1">
        <f t="array" ref="BP651">IFERROR(IF($X651=$X650,BP650,INDEX(Forecast_Capex_Input!AC$12:AC$286,$X651)),0)</f>
        <v>0</v>
      </c>
      <c r="BQ651" s="187" cm="1">
        <f t="array" ref="BQ651">IFERROR(IF($X651=$X650,BQ650,INDEX(Forecast_Capex_Input!AD$12:AD$286,$X651)),0)</f>
        <v>0</v>
      </c>
      <c r="BR651" s="187" cm="1">
        <f t="array" ref="BR651">IFERROR(IF($X651=$X650,BR650,INDEX(Forecast_Capex_Input!AE$12:AE$286,$X651)),0)</f>
        <v>0</v>
      </c>
      <c r="BS651" s="187" cm="1">
        <f t="array" ref="BS651">IFERROR(IF($X651=$X650,BS650,INDEX(Forecast_Capex_Input!AF$12:AF$286,$X651)),0)</f>
        <v>0</v>
      </c>
      <c r="BT651" s="187" cm="1">
        <f t="array" ref="BT651">IFERROR(IF($X651=$X650,BT650,INDEX(Forecast_Capex_Input!AG$12:AG$286,$X651)),0)</f>
        <v>0</v>
      </c>
      <c r="BU651" s="165"/>
      <c r="BV651" s="215">
        <f t="shared" ref="BV651:BV714" si="455">IFERROR(IF($E651,SUM($AG651:$AK651)*BP651,AG651),0)</f>
        <v>0</v>
      </c>
      <c r="BW651" s="215">
        <f t="shared" ref="BW651:BW714" si="456">IFERROR(IF($E651,SUM($AG651:$AK651)*BQ651,AH651),0)</f>
        <v>0</v>
      </c>
      <c r="BX651" s="215">
        <f t="shared" ref="BX651:BX714" si="457">IFERROR(IF($E651,SUM($AG651:$AK651)*BR651,AI651),0)</f>
        <v>0</v>
      </c>
      <c r="BY651" s="215">
        <f t="shared" ref="BY651:BY714" si="458">IFERROR(IF($E651,SUM($AG651:$AK651)*BS651,AJ651),0)</f>
        <v>0</v>
      </c>
      <c r="BZ651" s="215">
        <f t="shared" ref="BZ651:BZ714" si="459">IFERROR(IF($E651,SUM($AG651:$AK651)*BT651,AK651),0)</f>
        <v>0</v>
      </c>
      <c r="CA651" s="155">
        <f t="shared" si="443"/>
        <v>0</v>
      </c>
      <c r="CB651" s="165"/>
      <c r="CC651" s="215">
        <f t="shared" ref="CC651:CC714" si="460">IFERROR(IF($E651,SUM($AN651:$AR651)*BP651,AN651),0)</f>
        <v>0</v>
      </c>
      <c r="CD651" s="215">
        <f t="shared" ref="CD651:CD714" si="461">IFERROR(IF($E651,SUM($AN651:$AR651)*BQ651,AO651),0)</f>
        <v>0</v>
      </c>
      <c r="CE651" s="215">
        <f t="shared" ref="CE651:CE714" si="462">IFERROR(IF($E651,SUM($AN651:$AR651)*BR651,AP651),0)</f>
        <v>0</v>
      </c>
      <c r="CF651" s="215">
        <f t="shared" ref="CF651:CF714" si="463">IFERROR(IF($E651,SUM($AN651:$AR651)*BS651,AQ651),0)</f>
        <v>0</v>
      </c>
      <c r="CG651" s="215">
        <f t="shared" ref="CG651:CG714" si="464">IFERROR(IF($E651,SUM($AN651:$AR651)*BT651,AR651),0)</f>
        <v>0</v>
      </c>
      <c r="CH651" s="155">
        <f t="shared" si="444"/>
        <v>0</v>
      </c>
      <c r="CI651" s="165"/>
      <c r="CJ651" s="215">
        <f t="shared" ref="CJ651:CJ714" si="465">IFERROR(IF($E651,SUM($AU651:$AY651)*BP651,AU651),0)</f>
        <v>0</v>
      </c>
      <c r="CK651" s="215">
        <f t="shared" ref="CK651:CK714" si="466">IFERROR(IF($E651,SUM($AU651:$AY651)*BQ651,AV651),0)</f>
        <v>0</v>
      </c>
      <c r="CL651" s="215">
        <f t="shared" ref="CL651:CL714" si="467">IFERROR(IF($E651,SUM($AU651:$AY651)*BR651,AW651),0)</f>
        <v>0</v>
      </c>
      <c r="CM651" s="215">
        <f t="shared" ref="CM651:CM714" si="468">IFERROR(IF($E651,SUM($AU651:$AY651)*BS651,AX651),0)</f>
        <v>0</v>
      </c>
      <c r="CN651" s="215">
        <f t="shared" ref="CN651:CN714" si="469">IFERROR(IF($E651,SUM($AU651:$AY651)*BT651,AY651),0)</f>
        <v>0</v>
      </c>
      <c r="CO651" s="155">
        <f t="shared" si="445"/>
        <v>0</v>
      </c>
      <c r="CP651" s="165"/>
      <c r="CQ651" s="223">
        <f t="shared" ref="CQ651:CQ714" si="470">IFERROR(IF($E651,SUM($BB651:$BF651)*BP651,BB651),0)</f>
        <v>0</v>
      </c>
      <c r="CR651" s="223">
        <f t="shared" ref="CR651:CR714" si="471">IFERROR(IF($E651,SUM($BB651:$BF651)*BQ651,BC651),0)</f>
        <v>0</v>
      </c>
      <c r="CS651" s="223">
        <f t="shared" ref="CS651:CS714" si="472">IFERROR(IF($E651,SUM($BB651:$BF651)*BR651,BD651),0)</f>
        <v>0</v>
      </c>
      <c r="CT651" s="223">
        <f t="shared" ref="CT651:CT714" si="473">IFERROR(IF($E651,SUM($BB651:$BF651)*BS651,BE651),0)</f>
        <v>0</v>
      </c>
      <c r="CU651" s="223">
        <f t="shared" ref="CU651:CU714" si="474">IFERROR(IF($E651,SUM($BB651:$BF651)*BT651,BF651),0)</f>
        <v>0</v>
      </c>
      <c r="CV651" s="155">
        <f t="shared" si="446"/>
        <v>0</v>
      </c>
      <c r="CW651" s="165"/>
      <c r="CX651" s="215">
        <f t="shared" si="447"/>
        <v>0</v>
      </c>
      <c r="CY651" s="215">
        <f t="shared" ref="CY651:CY714" si="475">SUM(CD651,CK651,CR651)</f>
        <v>0</v>
      </c>
      <c r="CZ651" s="215">
        <f t="shared" ref="CZ651:CZ714" si="476">SUM(CE651,CL651,CS651)</f>
        <v>0</v>
      </c>
      <c r="DA651" s="215">
        <f t="shared" ref="DA651:DA714" si="477">SUM(CF651,CM651,CT651)</f>
        <v>0</v>
      </c>
      <c r="DB651" s="215">
        <f t="shared" ref="DB651:DB714" si="478">SUM(CG651,CN651,CU651)</f>
        <v>0</v>
      </c>
      <c r="DC651" s="155">
        <f t="shared" si="448"/>
        <v>0</v>
      </c>
      <c r="DD651" s="165"/>
      <c r="DE651" s="188" t="b" cm="1">
        <f t="array" aca="1" ref="DE651" ca="1">OR($G651=Forecast_Capex_Input!$BF$8:$BF$10)</f>
        <v>0</v>
      </c>
      <c r="DF651" s="188" cm="1">
        <f t="array" aca="1" ref="DF651" ca="1">IFERROR(INDEX(Forecast_Capex_Input!BG$12:BG$286,$X651)
*(INDEX(Forecast_Capex_Input!$H$12:$H$286,$X651)=Repex),0)
*$DE651</f>
        <v>0</v>
      </c>
      <c r="DG651" s="188" cm="1">
        <f t="array" aca="1" ref="DG651" ca="1">IFERROR(INDEX(Forecast_Capex_Input!BH$12:BH$286,$X651)
*(INDEX(Forecast_Capex_Input!$H$12:$H$286,$X651)=Repex),0)
*$DE651</f>
        <v>0</v>
      </c>
      <c r="DH651" s="188" cm="1">
        <f t="array" aca="1" ref="DH651" ca="1">IFERROR(INDEX(Forecast_Capex_Input!BI$12:BI$286,$X651)
*(INDEX(Forecast_Capex_Input!$H$12:$H$286,$X651)=Repex),0)
*$DE651</f>
        <v>0</v>
      </c>
      <c r="DI651" s="188" cm="1">
        <f t="array" aca="1" ref="DI651" ca="1">IFERROR(INDEX(Forecast_Capex_Input!BJ$12:BJ$286,$X651)
*(INDEX(Forecast_Capex_Input!$H$12:$H$286,$X651)=Repex),0)
*$DE651</f>
        <v>0</v>
      </c>
      <c r="DJ651" s="188" cm="1">
        <f t="array" aca="1" ref="DJ651" ca="1">IFERROR(INDEX(Forecast_Capex_Input!BK$12:BK$286,$X651)
*(INDEX(Forecast_Capex_Input!$H$12:$H$286,$X651)=Repex),0)
*$DE651</f>
        <v>0</v>
      </c>
      <c r="DK651" s="188" cm="1">
        <f t="array" aca="1" ref="DK651" ca="1">IFERROR(INDEX(Forecast_Capex_Input!BL$12:BL$286,$X651)
*(INDEX(Forecast_Capex_Input!$H$12:$H$286,$X651)=Repex),0)
*$DE651</f>
        <v>0</v>
      </c>
      <c r="DL651" s="165"/>
      <c r="DM651" s="188" t="b" cm="1">
        <f t="array" aca="1" ref="DM651" ca="1">OR($G651=Forecast_Capex_Input!$BN$8:$BN$9)</f>
        <v>0</v>
      </c>
      <c r="DN651" s="188" cm="1">
        <f t="array" aca="1" ref="DN651" ca="1">IFERROR(INDEX(Forecast_Capex_Input!BO$12:BO$286,$X651)
*(INDEX(Forecast_Capex_Input!$H$12:$H$286,$X651)=Repex),0)
*$DM651</f>
        <v>0</v>
      </c>
      <c r="DO651" s="188" cm="1">
        <f t="array" aca="1" ref="DO651" ca="1">IFERROR(INDEX(Forecast_Capex_Input!BP$12:BP$286,$X651)
*(INDEX(Forecast_Capex_Input!$H$12:$H$286,$X651)=Repex),0)
*$DM651</f>
        <v>0</v>
      </c>
      <c r="DP651" s="188" cm="1">
        <f t="array" aca="1" ref="DP651" ca="1">IFERROR(INDEX(Forecast_Capex_Input!BQ$12:BQ$286,$X651)
*(INDEX(Forecast_Capex_Input!$H$12:$H$286,$X651)=Repex),0)
*$DM651</f>
        <v>0</v>
      </c>
      <c r="DQ651" s="188" cm="1">
        <f t="array" aca="1" ref="DQ651" ca="1">IFERROR(INDEX(Forecast_Capex_Input!BR$12:BR$286,$X651)
*(INDEX(Forecast_Capex_Input!$H$12:$H$286,$X651)=Repex),0)
*$DM651</f>
        <v>0</v>
      </c>
      <c r="DR651" s="188" cm="1">
        <f t="array" aca="1" ref="DR651" ca="1">IFERROR(INDEX(Forecast_Capex_Input!BS$12:BS$286,$X651)
*(INDEX(Forecast_Capex_Input!$H$12:$H$286,$X651)=Repex),0)
*$DM651</f>
        <v>0</v>
      </c>
      <c r="DS651" s="165"/>
      <c r="DT651" s="188" t="b" cm="1">
        <f t="array" aca="1" ref="DT651" ca="1">OR($G651=Forecast_Capex_Input!$BU$8:$BU$10)</f>
        <v>0</v>
      </c>
      <c r="DU651" s="188" cm="1">
        <f t="array" aca="1" ref="DU651" ca="1">IFERROR(INDEX(Forecast_Capex_Input!BV$12:BV$286,$X651)
*(INDEX(Forecast_Capex_Input!$H$12:$H$286,$X651)=Repex),0)
*$DT651</f>
        <v>0</v>
      </c>
      <c r="DV651" s="188" cm="1">
        <f t="array" aca="1" ref="DV651" ca="1">IFERROR(INDEX(Forecast_Capex_Input!BW$12:BW$286,$X651)
*(INDEX(Forecast_Capex_Input!$H$12:$H$286,$X651)=Repex),0)
*$DT651</f>
        <v>0</v>
      </c>
      <c r="DW651" s="188" cm="1">
        <f t="array" aca="1" ref="DW651" ca="1">IFERROR(INDEX(Forecast_Capex_Input!BX$12:BX$286,$X651)
*(INDEX(Forecast_Capex_Input!$H$12:$H$286,$X651)=Repex),0)
*$DT651</f>
        <v>0</v>
      </c>
      <c r="DX651" s="188" cm="1">
        <f t="array" aca="1" ref="DX651" ca="1">IFERROR(INDEX(Forecast_Capex_Input!BY$12:BY$286,$X651)
*(INDEX(Forecast_Capex_Input!$H$12:$H$286,$X651)=Repex),0)
*$DT651</f>
        <v>0</v>
      </c>
      <c r="DY651" s="188" cm="1">
        <f t="array" aca="1" ref="DY651" ca="1">IFERROR(INDEX(Forecast_Capex_Input!BZ$12:BZ$286,$X651)
*(INDEX(Forecast_Capex_Input!$H$12:$H$286,$X651)=Repex),0)
*$DT651</f>
        <v>0</v>
      </c>
      <c r="DZ651" s="188" cm="1">
        <f t="array" aca="1" ref="DZ651" ca="1">IFERROR(INDEX(Forecast_Capex_Input!CA$12:CA$286,$X651)
*(INDEX(Forecast_Capex_Input!$H$12:$H$286,$X651)=Repex),0)
*$DT651</f>
        <v>0</v>
      </c>
      <c r="EA651" s="188" cm="1">
        <f t="array" aca="1" ref="EA651" ca="1">IFERROR(INDEX(Forecast_Capex_Input!CB$12:CB$286,$X651)
*(INDEX(Forecast_Capex_Input!$H$12:$H$286,$X651)=Repex),0)
*$DT651</f>
        <v>0</v>
      </c>
      <c r="EB651" s="188" cm="1">
        <f t="array" aca="1" ref="EB651" ca="1">IFERROR(INDEX(Forecast_Capex_Input!CC$12:CC$286,$X651)
*(INDEX(Forecast_Capex_Input!$H$12:$H$286,$X651)=Repex),0)
*$DT651</f>
        <v>0</v>
      </c>
      <c r="EC651" s="165"/>
      <c r="ED651" s="226" t="str">
        <f t="shared" ref="ED651:ED714" si="479">IF(AND($AE651,$K651=Augex),
$AS651,NA)</f>
        <v>N/A</v>
      </c>
      <c r="EE651" s="174" t="s">
        <v>15</v>
      </c>
    </row>
    <row r="652" spans="3:135" x14ac:dyDescent="0.2">
      <c r="C652" s="174">
        <f t="shared" ref="C652:C715" si="480">IF(ISNUMBER(C651),C651+1,1)</f>
        <v>642</v>
      </c>
      <c r="D652" s="167" t="str" cm="1">
        <f t="array" ref="D652">IFERROR(INDEX(Forecast_Capex_Input!$D$12:$D$286,$X652),NA)</f>
        <v>N/A</v>
      </c>
      <c r="E652" s="172" t="str" cm="1">
        <f t="array" ref="E652">IF($X652=NA,NA,INDEX(Forecast_Capex_Input!$E$12:$E$286,$X652))</f>
        <v>N/A</v>
      </c>
      <c r="F652" s="167" t="str" cm="1">
        <f t="array" aca="1" ref="F652" ca="1">IFERROR(INDEX(General!$E$25:$E$26,$Y652),NA)</f>
        <v>N/A</v>
      </c>
      <c r="G652" s="167" t="str" cm="1">
        <f t="array" aca="1" ref="G652" ca="1">IFERROR(INDEX(Forecast_Capex_Input!$AI$11:$BB$11,$AA652),NA)</f>
        <v>N/A</v>
      </c>
      <c r="H652" s="189" t="str" cm="1">
        <f t="array" aca="1" ref="H652" ca="1">IFERROR(INDEX(Forecast_Capex_Input!$AI$12:$BB$286,$X652,$AA652),NA)</f>
        <v>N/A</v>
      </c>
      <c r="I652" s="199" t="str" cm="1">
        <f t="array" ref="I652">IFERROR(INDEX(Forecast_Capex_Input!$F$12:$F$286,$X652),NA)</f>
        <v>N/A</v>
      </c>
      <c r="J652" s="199" t="str" cm="1">
        <f t="array" ref="J652">IFERROR(INDEX(Forecast_Capex_Input!G$12:G$286,$X652),NA)</f>
        <v>N/A</v>
      </c>
      <c r="K652" s="199" t="str" cm="1">
        <f t="array" ref="K652">IFERROR(INDEX(Forecast_Capex_Input!H$12:H$286,$X652),NA)</f>
        <v>N/A</v>
      </c>
      <c r="L652" s="199" t="str" cm="1">
        <f t="array" ref="L652">IFERROR(INDEX(Forecast_Capex_Input!I$12:I$286,$X652),NA)</f>
        <v>N/A</v>
      </c>
      <c r="M652" s="199" t="str" cm="1">
        <f t="array" ref="M652">IFERROR(INDEX(Forecast_Capex_Input!J$12:J$286,$X652),NA)</f>
        <v>N/A</v>
      </c>
      <c r="N652" s="199" t="str" cm="1">
        <f t="array" ref="N652">IFERROR(INDEX(Forecast_Capex_Input!K$12:K$286,$X652),NA)</f>
        <v>N/A</v>
      </c>
      <c r="O652" s="199" t="str" cm="1">
        <f t="array" ref="O652">IFERROR(INDEX(Forecast_Capex_Input!L$12:L$286,$X652),NA)</f>
        <v>N/A</v>
      </c>
      <c r="P652" s="199" t="str" cm="1">
        <f t="array" ref="P652">IFERROR(INDEX(Forecast_Capex_Input!M$12:M$286,$X652),NA)</f>
        <v>N/A</v>
      </c>
      <c r="Q652" s="172" t="str" cm="1">
        <f t="array" ref="Q652">IFERROR(INDEX(Forecast_Capex_Input!N$12:N$286,$X652),NA)</f>
        <v>N/A</v>
      </c>
      <c r="R652" s="265" cm="1">
        <f t="array" ref="R652">IFERROR(INDEX(Forecast_Capex_Input!O$12:O$286,$X652),0)</f>
        <v>0</v>
      </c>
      <c r="S652" s="172" cm="1">
        <f t="array" ref="S652">IFERROR(INDEX(Forecast_Capex_Input!P$12:P$286,$X652),0)</f>
        <v>0</v>
      </c>
      <c r="T652" s="199" t="str" cm="1">
        <f t="array" aca="1" ref="T652" ca="1">IFERROR(INDEX(General!$K$84:$K$103,$AA652),NA)</f>
        <v>N/A</v>
      </c>
      <c r="U652" s="188" cm="1">
        <f t="array" aca="1" ref="U652" ca="1">IFERROR(
IF($F652=General!$E$25,INDEX(Forecast_Capex_Input!S$12:S$286,$X652),
INDEX(Forecast_Capex_Input!T$12:T$286,$X652)),0)</f>
        <v>0</v>
      </c>
      <c r="V652" s="222" t="b">
        <f>IFERROR(INDEX(Overheads!$T$19:$T$26,MATCH($I652,Overheads!$E$19:$E$26,0)),FALSE)</f>
        <v>0</v>
      </c>
      <c r="W652" s="165"/>
      <c r="X652" s="174" t="str">
        <f>IFERROR(
IF(MATCH($C652,Forecast_Capex_Input!$CI$12:$CI$286,1)+1&gt;MAX(Forecast_Capex_Input!$C$12:$C$286),NA,
MATCH($C652,Forecast_Capex_Input!$CI$12:$CI$286,1)+1),1)</f>
        <v>N/A</v>
      </c>
      <c r="Y652" s="174" t="str" cm="1">
        <f t="array" aca="1" ref="Y652" ca="1">IFERROR(
IF(X651&lt;&gt;X652,1,
IF(COUNTIF(OFFSET(Y651,0,0,-INDEX(Forecast_Capex_Input!$CG$12:$CG$286,$X652)),Y651)=INDEX(Forecast_Capex_Input!$CG$12:$CG$286,$X652),Y651+1,Y651)),NA)</f>
        <v>N/A</v>
      </c>
      <c r="Z652" s="174" t="str" cm="1">
        <f t="array" ref="Z652">IFERROR($C652-IF($X652=1,1,INDEX(Forecast_Capex_Input!$CI$12:$CI$286,$X652-1))+1,NA)</f>
        <v>N/A</v>
      </c>
      <c r="AA652" s="174" t="str" cm="1">
        <f t="array" aca="1" ref="AA652" ca="1">IFERROR(IF(Y652=1,
INDEX(Forecast_Capex_Input!$AI$10:$BB$10,SMALL(IF(INDEX(Forecast_Capex_Input!$AI$12:$BB$286,$X652,0)&gt;0,COLUMN(Forecast_Capex_Input!$AI$10:$BB$10)-COLUMN(Forecast_Capex_Input!$AI$12)+1),ROWS(OFFSET(AA651,0,0,-$Z652)))),
OFFSET(AA651,-INDEX(Forecast_Capex_Input!$CG$12:$CG$286,$X652)+1,0)),NA)</f>
        <v>N/A</v>
      </c>
      <c r="AB652" s="174" t="str">
        <f t="shared" ca="1" si="449"/>
        <v>N/A</v>
      </c>
      <c r="AC652" s="222" t="b">
        <f t="shared" ref="AC652:AC715" si="481">$K652=AC$6</f>
        <v>0</v>
      </c>
      <c r="AD652" s="220" t="b">
        <v>0</v>
      </c>
      <c r="AE652" s="222" t="b">
        <f t="shared" si="450"/>
        <v>1</v>
      </c>
      <c r="AF652" s="165"/>
      <c r="AG652" s="215">
        <v>0</v>
      </c>
      <c r="AH652" s="215">
        <v>0</v>
      </c>
      <c r="AI652" s="215">
        <v>0</v>
      </c>
      <c r="AJ652" s="215">
        <v>0</v>
      </c>
      <c r="AK652" s="215">
        <v>0</v>
      </c>
      <c r="AL652" s="155">
        <v>0</v>
      </c>
      <c r="AM652" s="165"/>
      <c r="AN652" s="215" cm="1">
        <f t="array" aca="1" ref="AN652" ca="1">IFERROR(INDEX(General!O$33:O$34,$AB652)
*AG652,0)</f>
        <v>0</v>
      </c>
      <c r="AO652" s="215" cm="1">
        <f t="array" aca="1" ref="AO652" ca="1">IFERROR(INDEX(General!P$33:P$34,$AB652)
*AH652,0)</f>
        <v>0</v>
      </c>
      <c r="AP652" s="215" cm="1">
        <f t="array" aca="1" ref="AP652" ca="1">IFERROR(INDEX(General!Q$33:Q$34,$AB652)
*AI652,0)</f>
        <v>0</v>
      </c>
      <c r="AQ652" s="215" cm="1">
        <f t="array" aca="1" ref="AQ652" ca="1">IFERROR(INDEX(General!R$33:R$34,$AB652)
*AJ652,0)</f>
        <v>0</v>
      </c>
      <c r="AR652" s="215" cm="1">
        <f t="array" aca="1" ref="AR652" ca="1">IFERROR(INDEX(General!S$33:S$34,$AB652)
*AK652,0)</f>
        <v>0</v>
      </c>
      <c r="AS652" s="155">
        <f t="shared" ref="AS652:AS715" ca="1" si="482">SUM(AN652:AR652)</f>
        <v>0</v>
      </c>
      <c r="AT652" s="165"/>
      <c r="AU652" s="215">
        <f ca="1">IF($AE652=FALSE,AN652*Overheads!$R$24*$V652,
IFERROR(Overheads!$O$49*$V652*AN652,0)
+IFERROR(Overheads!Q$59*$V652*(AN652/Overheads!Q$68),0))</f>
        <v>0</v>
      </c>
      <c r="AV652" s="215">
        <f ca="1">IF($AE652=FALSE,AO652*Overheads!$R$24*$V652,
IFERROR(Overheads!$O$49*$V652*AO652,0)
+IFERROR(Overheads!R$59*$V652*(AO652/Overheads!R$68),0))</f>
        <v>0</v>
      </c>
      <c r="AW652" s="215">
        <f ca="1">IF($AE652=FALSE,AP652*Overheads!$R$24*$V652,
IFERROR(Overheads!$O$49*$V652*AP652,0)
+IFERROR(Overheads!S$59*$V652*(AP652/Overheads!S$68),0))</f>
        <v>0</v>
      </c>
      <c r="AX652" s="215">
        <f ca="1">IF($AE652=FALSE,AQ652*Overheads!$R$24*$V652,
IFERROR(Overheads!$O$49*$V652*AQ652,0)
+IFERROR(Overheads!T$59*$V652*(AQ652/Overheads!T$68),0))</f>
        <v>0</v>
      </c>
      <c r="AY652" s="215">
        <f ca="1">IF($AE652=FALSE,AR652*Overheads!$R$24*$V652,
IFERROR(Overheads!$O$49*$V652*AR652,0)
+IFERROR(Overheads!U$59*$V652*(AR652/Overheads!U$68),0))</f>
        <v>0</v>
      </c>
      <c r="AZ652" s="155">
        <f t="shared" ref="AZ652:AZ715" ca="1" si="483">SUM(AU652:AY652)</f>
        <v>0</v>
      </c>
      <c r="BA652" s="165"/>
      <c r="BB652" s="215">
        <f ca="1">IF($AE652=FALSE,AN652*Overheads!$S$25,
IFERROR(Overheads!$O$50*AN652,0)
+IFERROR(Overheads!Q$60*(AN652/Overheads!Q$66),0))</f>
        <v>0</v>
      </c>
      <c r="BC652" s="215">
        <f ca="1">IF($AE652=FALSE,AO652*Overheads!$S$25,
IFERROR(Overheads!$O$50*AO652,0)
+IFERROR(Overheads!R$60*(AO652/Overheads!R$66),0))</f>
        <v>0</v>
      </c>
      <c r="BD652" s="215">
        <f ca="1">IF($AE652=FALSE,AP652*Overheads!$S$25,
IFERROR(Overheads!$O$50*AP652,0)
+IFERROR(Overheads!S$60*(AP652/Overheads!S$66),0))</f>
        <v>0</v>
      </c>
      <c r="BE652" s="215">
        <f ca="1">IF($AE652=FALSE,AQ652*Overheads!$S$25,
IFERROR(Overheads!$O$50*AQ652,0)
+IFERROR(Overheads!T$60*(AQ652/Overheads!T$66),0))</f>
        <v>0</v>
      </c>
      <c r="BF652" s="215">
        <f ca="1">IF($AE652=FALSE,AR652*Overheads!$S$25,
IFERROR(Overheads!$O$50*AR652,0)
+IFERROR(Overheads!U$60*(AR652/Overheads!U$66),0))</f>
        <v>0</v>
      </c>
      <c r="BG652" s="155">
        <f t="shared" ref="BG652:BG715" ca="1" si="484">SUM(BB652:BF652)</f>
        <v>0</v>
      </c>
      <c r="BH652" s="165"/>
      <c r="BI652" s="215">
        <f t="shared" ref="BI652:BI715" ca="1" si="485">SUM(AN652,AU652,BB652)</f>
        <v>0</v>
      </c>
      <c r="BJ652" s="215">
        <f t="shared" ca="1" si="451"/>
        <v>0</v>
      </c>
      <c r="BK652" s="215">
        <f t="shared" ca="1" si="452"/>
        <v>0</v>
      </c>
      <c r="BL652" s="215">
        <f t="shared" ca="1" si="453"/>
        <v>0</v>
      </c>
      <c r="BM652" s="215">
        <f t="shared" ca="1" si="454"/>
        <v>0</v>
      </c>
      <c r="BN652" s="155">
        <f t="shared" ref="BN652:BN715" ca="1" si="486">SUM(BI652:BM652)</f>
        <v>0</v>
      </c>
      <c r="BO652" s="165"/>
      <c r="BP652" s="187" cm="1">
        <f t="array" ref="BP652">IFERROR(IF($X652=$X651,BP651,INDEX(Forecast_Capex_Input!AC$12:AC$286,$X652)),0)</f>
        <v>0</v>
      </c>
      <c r="BQ652" s="187" cm="1">
        <f t="array" ref="BQ652">IFERROR(IF($X652=$X651,BQ651,INDEX(Forecast_Capex_Input!AD$12:AD$286,$X652)),0)</f>
        <v>0</v>
      </c>
      <c r="BR652" s="187" cm="1">
        <f t="array" ref="BR652">IFERROR(IF($X652=$X651,BR651,INDEX(Forecast_Capex_Input!AE$12:AE$286,$X652)),0)</f>
        <v>0</v>
      </c>
      <c r="BS652" s="187" cm="1">
        <f t="array" ref="BS652">IFERROR(IF($X652=$X651,BS651,INDEX(Forecast_Capex_Input!AF$12:AF$286,$X652)),0)</f>
        <v>0</v>
      </c>
      <c r="BT652" s="187" cm="1">
        <f t="array" ref="BT652">IFERROR(IF($X652=$X651,BT651,INDEX(Forecast_Capex_Input!AG$12:AG$286,$X652)),0)</f>
        <v>0</v>
      </c>
      <c r="BU652" s="165"/>
      <c r="BV652" s="215">
        <f t="shared" si="455"/>
        <v>0</v>
      </c>
      <c r="BW652" s="215">
        <f t="shared" si="456"/>
        <v>0</v>
      </c>
      <c r="BX652" s="215">
        <f t="shared" si="457"/>
        <v>0</v>
      </c>
      <c r="BY652" s="215">
        <f t="shared" si="458"/>
        <v>0</v>
      </c>
      <c r="BZ652" s="215">
        <f t="shared" si="459"/>
        <v>0</v>
      </c>
      <c r="CA652" s="155">
        <f t="shared" ref="CA652:CA715" si="487">SUM(BV652:BZ652)</f>
        <v>0</v>
      </c>
      <c r="CB652" s="165"/>
      <c r="CC652" s="215">
        <f t="shared" si="460"/>
        <v>0</v>
      </c>
      <c r="CD652" s="215">
        <f t="shared" si="461"/>
        <v>0</v>
      </c>
      <c r="CE652" s="215">
        <f t="shared" si="462"/>
        <v>0</v>
      </c>
      <c r="CF652" s="215">
        <f t="shared" si="463"/>
        <v>0</v>
      </c>
      <c r="CG652" s="215">
        <f t="shared" si="464"/>
        <v>0</v>
      </c>
      <c r="CH652" s="155">
        <f t="shared" ref="CH652:CH715" si="488">SUM(CC652:CG652)</f>
        <v>0</v>
      </c>
      <c r="CI652" s="165"/>
      <c r="CJ652" s="215">
        <f t="shared" si="465"/>
        <v>0</v>
      </c>
      <c r="CK652" s="215">
        <f t="shared" si="466"/>
        <v>0</v>
      </c>
      <c r="CL652" s="215">
        <f t="shared" si="467"/>
        <v>0</v>
      </c>
      <c r="CM652" s="215">
        <f t="shared" si="468"/>
        <v>0</v>
      </c>
      <c r="CN652" s="215">
        <f t="shared" si="469"/>
        <v>0</v>
      </c>
      <c r="CO652" s="155">
        <f t="shared" ref="CO652:CO715" si="489">SUM(CJ652:CN652)</f>
        <v>0</v>
      </c>
      <c r="CP652" s="165"/>
      <c r="CQ652" s="223">
        <f t="shared" si="470"/>
        <v>0</v>
      </c>
      <c r="CR652" s="223">
        <f t="shared" si="471"/>
        <v>0</v>
      </c>
      <c r="CS652" s="223">
        <f t="shared" si="472"/>
        <v>0</v>
      </c>
      <c r="CT652" s="223">
        <f t="shared" si="473"/>
        <v>0</v>
      </c>
      <c r="CU652" s="223">
        <f t="shared" si="474"/>
        <v>0</v>
      </c>
      <c r="CV652" s="155">
        <f t="shared" ref="CV652:CV715" si="490">SUM(CQ652:CU652)</f>
        <v>0</v>
      </c>
      <c r="CW652" s="165"/>
      <c r="CX652" s="215">
        <f t="shared" ref="CX652:CX715" si="491">SUM(CC652,CJ652,CQ652)</f>
        <v>0</v>
      </c>
      <c r="CY652" s="215">
        <f t="shared" si="475"/>
        <v>0</v>
      </c>
      <c r="CZ652" s="215">
        <f t="shared" si="476"/>
        <v>0</v>
      </c>
      <c r="DA652" s="215">
        <f t="shared" si="477"/>
        <v>0</v>
      </c>
      <c r="DB652" s="215">
        <f t="shared" si="478"/>
        <v>0</v>
      </c>
      <c r="DC652" s="155">
        <f t="shared" ref="DC652:DC715" si="492">SUM(CX652:DB652)</f>
        <v>0</v>
      </c>
      <c r="DD652" s="165"/>
      <c r="DE652" s="188" t="b" cm="1">
        <f t="array" aca="1" ref="DE652" ca="1">OR($G652=Forecast_Capex_Input!$BF$8:$BF$10)</f>
        <v>0</v>
      </c>
      <c r="DF652" s="188" cm="1">
        <f t="array" aca="1" ref="DF652" ca="1">IFERROR(INDEX(Forecast_Capex_Input!BG$12:BG$286,$X652)
*(INDEX(Forecast_Capex_Input!$H$12:$H$286,$X652)=Repex),0)
*$DE652</f>
        <v>0</v>
      </c>
      <c r="DG652" s="188" cm="1">
        <f t="array" aca="1" ref="DG652" ca="1">IFERROR(INDEX(Forecast_Capex_Input!BH$12:BH$286,$X652)
*(INDEX(Forecast_Capex_Input!$H$12:$H$286,$X652)=Repex),0)
*$DE652</f>
        <v>0</v>
      </c>
      <c r="DH652" s="188" cm="1">
        <f t="array" aca="1" ref="DH652" ca="1">IFERROR(INDEX(Forecast_Capex_Input!BI$12:BI$286,$X652)
*(INDEX(Forecast_Capex_Input!$H$12:$H$286,$X652)=Repex),0)
*$DE652</f>
        <v>0</v>
      </c>
      <c r="DI652" s="188" cm="1">
        <f t="array" aca="1" ref="DI652" ca="1">IFERROR(INDEX(Forecast_Capex_Input!BJ$12:BJ$286,$X652)
*(INDEX(Forecast_Capex_Input!$H$12:$H$286,$X652)=Repex),0)
*$DE652</f>
        <v>0</v>
      </c>
      <c r="DJ652" s="188" cm="1">
        <f t="array" aca="1" ref="DJ652" ca="1">IFERROR(INDEX(Forecast_Capex_Input!BK$12:BK$286,$X652)
*(INDEX(Forecast_Capex_Input!$H$12:$H$286,$X652)=Repex),0)
*$DE652</f>
        <v>0</v>
      </c>
      <c r="DK652" s="188" cm="1">
        <f t="array" aca="1" ref="DK652" ca="1">IFERROR(INDEX(Forecast_Capex_Input!BL$12:BL$286,$X652)
*(INDEX(Forecast_Capex_Input!$H$12:$H$286,$X652)=Repex),0)
*$DE652</f>
        <v>0</v>
      </c>
      <c r="DL652" s="165"/>
      <c r="DM652" s="188" t="b" cm="1">
        <f t="array" aca="1" ref="DM652" ca="1">OR($G652=Forecast_Capex_Input!$BN$8:$BN$9)</f>
        <v>0</v>
      </c>
      <c r="DN652" s="188" cm="1">
        <f t="array" aca="1" ref="DN652" ca="1">IFERROR(INDEX(Forecast_Capex_Input!BO$12:BO$286,$X652)
*(INDEX(Forecast_Capex_Input!$H$12:$H$286,$X652)=Repex),0)
*$DM652</f>
        <v>0</v>
      </c>
      <c r="DO652" s="188" cm="1">
        <f t="array" aca="1" ref="DO652" ca="1">IFERROR(INDEX(Forecast_Capex_Input!BP$12:BP$286,$X652)
*(INDEX(Forecast_Capex_Input!$H$12:$H$286,$X652)=Repex),0)
*$DM652</f>
        <v>0</v>
      </c>
      <c r="DP652" s="188" cm="1">
        <f t="array" aca="1" ref="DP652" ca="1">IFERROR(INDEX(Forecast_Capex_Input!BQ$12:BQ$286,$X652)
*(INDEX(Forecast_Capex_Input!$H$12:$H$286,$X652)=Repex),0)
*$DM652</f>
        <v>0</v>
      </c>
      <c r="DQ652" s="188" cm="1">
        <f t="array" aca="1" ref="DQ652" ca="1">IFERROR(INDEX(Forecast_Capex_Input!BR$12:BR$286,$X652)
*(INDEX(Forecast_Capex_Input!$H$12:$H$286,$X652)=Repex),0)
*$DM652</f>
        <v>0</v>
      </c>
      <c r="DR652" s="188" cm="1">
        <f t="array" aca="1" ref="DR652" ca="1">IFERROR(INDEX(Forecast_Capex_Input!BS$12:BS$286,$X652)
*(INDEX(Forecast_Capex_Input!$H$12:$H$286,$X652)=Repex),0)
*$DM652</f>
        <v>0</v>
      </c>
      <c r="DS652" s="165"/>
      <c r="DT652" s="188" t="b" cm="1">
        <f t="array" aca="1" ref="DT652" ca="1">OR($G652=Forecast_Capex_Input!$BU$8:$BU$10)</f>
        <v>0</v>
      </c>
      <c r="DU652" s="188" cm="1">
        <f t="array" aca="1" ref="DU652" ca="1">IFERROR(INDEX(Forecast_Capex_Input!BV$12:BV$286,$X652)
*(INDEX(Forecast_Capex_Input!$H$12:$H$286,$X652)=Repex),0)
*$DT652</f>
        <v>0</v>
      </c>
      <c r="DV652" s="188" cm="1">
        <f t="array" aca="1" ref="DV652" ca="1">IFERROR(INDEX(Forecast_Capex_Input!BW$12:BW$286,$X652)
*(INDEX(Forecast_Capex_Input!$H$12:$H$286,$X652)=Repex),0)
*$DT652</f>
        <v>0</v>
      </c>
      <c r="DW652" s="188" cm="1">
        <f t="array" aca="1" ref="DW652" ca="1">IFERROR(INDEX(Forecast_Capex_Input!BX$12:BX$286,$X652)
*(INDEX(Forecast_Capex_Input!$H$12:$H$286,$X652)=Repex),0)
*$DT652</f>
        <v>0</v>
      </c>
      <c r="DX652" s="188" cm="1">
        <f t="array" aca="1" ref="DX652" ca="1">IFERROR(INDEX(Forecast_Capex_Input!BY$12:BY$286,$X652)
*(INDEX(Forecast_Capex_Input!$H$12:$H$286,$X652)=Repex),0)
*$DT652</f>
        <v>0</v>
      </c>
      <c r="DY652" s="188" cm="1">
        <f t="array" aca="1" ref="DY652" ca="1">IFERROR(INDEX(Forecast_Capex_Input!BZ$12:BZ$286,$X652)
*(INDEX(Forecast_Capex_Input!$H$12:$H$286,$X652)=Repex),0)
*$DT652</f>
        <v>0</v>
      </c>
      <c r="DZ652" s="188" cm="1">
        <f t="array" aca="1" ref="DZ652" ca="1">IFERROR(INDEX(Forecast_Capex_Input!CA$12:CA$286,$X652)
*(INDEX(Forecast_Capex_Input!$H$12:$H$286,$X652)=Repex),0)
*$DT652</f>
        <v>0</v>
      </c>
      <c r="EA652" s="188" cm="1">
        <f t="array" aca="1" ref="EA652" ca="1">IFERROR(INDEX(Forecast_Capex_Input!CB$12:CB$286,$X652)
*(INDEX(Forecast_Capex_Input!$H$12:$H$286,$X652)=Repex),0)
*$DT652</f>
        <v>0</v>
      </c>
      <c r="EB652" s="188" cm="1">
        <f t="array" aca="1" ref="EB652" ca="1">IFERROR(INDEX(Forecast_Capex_Input!CC$12:CC$286,$X652)
*(INDEX(Forecast_Capex_Input!$H$12:$H$286,$X652)=Repex),0)
*$DT652</f>
        <v>0</v>
      </c>
      <c r="EC652" s="165"/>
      <c r="ED652" s="226" t="str">
        <f t="shared" si="479"/>
        <v>N/A</v>
      </c>
      <c r="EE652" s="174" t="s">
        <v>15</v>
      </c>
    </row>
    <row r="653" spans="3:135" x14ac:dyDescent="0.2">
      <c r="C653" s="174">
        <f t="shared" si="480"/>
        <v>643</v>
      </c>
      <c r="D653" s="167" t="str" cm="1">
        <f t="array" ref="D653">IFERROR(INDEX(Forecast_Capex_Input!$D$12:$D$286,$X653),NA)</f>
        <v>N/A</v>
      </c>
      <c r="E653" s="172" t="str" cm="1">
        <f t="array" ref="E653">IF($X653=NA,NA,INDEX(Forecast_Capex_Input!$E$12:$E$286,$X653))</f>
        <v>N/A</v>
      </c>
      <c r="F653" s="167" t="str" cm="1">
        <f t="array" aca="1" ref="F653" ca="1">IFERROR(INDEX(General!$E$25:$E$26,$Y653),NA)</f>
        <v>N/A</v>
      </c>
      <c r="G653" s="167" t="str" cm="1">
        <f t="array" aca="1" ref="G653" ca="1">IFERROR(INDEX(Forecast_Capex_Input!$AI$11:$BB$11,$AA653),NA)</f>
        <v>N/A</v>
      </c>
      <c r="H653" s="189" t="str" cm="1">
        <f t="array" aca="1" ref="H653" ca="1">IFERROR(INDEX(Forecast_Capex_Input!$AI$12:$BB$286,$X653,$AA653),NA)</f>
        <v>N/A</v>
      </c>
      <c r="I653" s="199" t="str" cm="1">
        <f t="array" ref="I653">IFERROR(INDEX(Forecast_Capex_Input!$F$12:$F$286,$X653),NA)</f>
        <v>N/A</v>
      </c>
      <c r="J653" s="199" t="str" cm="1">
        <f t="array" ref="J653">IFERROR(INDEX(Forecast_Capex_Input!G$12:G$286,$X653),NA)</f>
        <v>N/A</v>
      </c>
      <c r="K653" s="199" t="str" cm="1">
        <f t="array" ref="K653">IFERROR(INDEX(Forecast_Capex_Input!H$12:H$286,$X653),NA)</f>
        <v>N/A</v>
      </c>
      <c r="L653" s="199" t="str" cm="1">
        <f t="array" ref="L653">IFERROR(INDEX(Forecast_Capex_Input!I$12:I$286,$X653),NA)</f>
        <v>N/A</v>
      </c>
      <c r="M653" s="199" t="str" cm="1">
        <f t="array" ref="M653">IFERROR(INDEX(Forecast_Capex_Input!J$12:J$286,$X653),NA)</f>
        <v>N/A</v>
      </c>
      <c r="N653" s="199" t="str" cm="1">
        <f t="array" ref="N653">IFERROR(INDEX(Forecast_Capex_Input!K$12:K$286,$X653),NA)</f>
        <v>N/A</v>
      </c>
      <c r="O653" s="199" t="str" cm="1">
        <f t="array" ref="O653">IFERROR(INDEX(Forecast_Capex_Input!L$12:L$286,$X653),NA)</f>
        <v>N/A</v>
      </c>
      <c r="P653" s="199" t="str" cm="1">
        <f t="array" ref="P653">IFERROR(INDEX(Forecast_Capex_Input!M$12:M$286,$X653),NA)</f>
        <v>N/A</v>
      </c>
      <c r="Q653" s="172" t="str" cm="1">
        <f t="array" ref="Q653">IFERROR(INDEX(Forecast_Capex_Input!N$12:N$286,$X653),NA)</f>
        <v>N/A</v>
      </c>
      <c r="R653" s="265" cm="1">
        <f t="array" ref="R653">IFERROR(INDEX(Forecast_Capex_Input!O$12:O$286,$X653),0)</f>
        <v>0</v>
      </c>
      <c r="S653" s="172" cm="1">
        <f t="array" ref="S653">IFERROR(INDEX(Forecast_Capex_Input!P$12:P$286,$X653),0)</f>
        <v>0</v>
      </c>
      <c r="T653" s="199" t="str" cm="1">
        <f t="array" aca="1" ref="T653" ca="1">IFERROR(INDEX(General!$K$84:$K$103,$AA653),NA)</f>
        <v>N/A</v>
      </c>
      <c r="U653" s="188" cm="1">
        <f t="array" aca="1" ref="U653" ca="1">IFERROR(
IF($F653=General!$E$25,INDEX(Forecast_Capex_Input!S$12:S$286,$X653),
INDEX(Forecast_Capex_Input!T$12:T$286,$X653)),0)</f>
        <v>0</v>
      </c>
      <c r="V653" s="222" t="b">
        <f>IFERROR(INDEX(Overheads!$T$19:$T$26,MATCH($I653,Overheads!$E$19:$E$26,0)),FALSE)</f>
        <v>0</v>
      </c>
      <c r="W653" s="165"/>
      <c r="X653" s="174" t="str">
        <f>IFERROR(
IF(MATCH($C653,Forecast_Capex_Input!$CI$12:$CI$286,1)+1&gt;MAX(Forecast_Capex_Input!$C$12:$C$286),NA,
MATCH($C653,Forecast_Capex_Input!$CI$12:$CI$286,1)+1),1)</f>
        <v>N/A</v>
      </c>
      <c r="Y653" s="174" t="str" cm="1">
        <f t="array" aca="1" ref="Y653" ca="1">IFERROR(
IF(X652&lt;&gt;X653,1,
IF(COUNTIF(OFFSET(Y652,0,0,-INDEX(Forecast_Capex_Input!$CG$12:$CG$286,$X653)),Y652)=INDEX(Forecast_Capex_Input!$CG$12:$CG$286,$X653),Y652+1,Y652)),NA)</f>
        <v>N/A</v>
      </c>
      <c r="Z653" s="174" t="str" cm="1">
        <f t="array" ref="Z653">IFERROR($C653-IF($X653=1,1,INDEX(Forecast_Capex_Input!$CI$12:$CI$286,$X653-1))+1,NA)</f>
        <v>N/A</v>
      </c>
      <c r="AA653" s="174" t="str" cm="1">
        <f t="array" aca="1" ref="AA653" ca="1">IFERROR(IF(Y653=1,
INDEX(Forecast_Capex_Input!$AI$10:$BB$10,SMALL(IF(INDEX(Forecast_Capex_Input!$AI$12:$BB$286,$X653,0)&gt;0,COLUMN(Forecast_Capex_Input!$AI$10:$BB$10)-COLUMN(Forecast_Capex_Input!$AI$12)+1),ROWS(OFFSET(AA652,0,0,-$Z653)))),
OFFSET(AA652,-INDEX(Forecast_Capex_Input!$CG$12:$CG$286,$X653)+1,0)),NA)</f>
        <v>N/A</v>
      </c>
      <c r="AB653" s="174" t="str">
        <f t="shared" ca="1" si="449"/>
        <v>N/A</v>
      </c>
      <c r="AC653" s="222" t="b">
        <f t="shared" si="481"/>
        <v>0</v>
      </c>
      <c r="AD653" s="220" t="b">
        <v>0</v>
      </c>
      <c r="AE653" s="222" t="b">
        <f t="shared" si="450"/>
        <v>1</v>
      </c>
      <c r="AF653" s="165"/>
      <c r="AG653" s="215">
        <v>0</v>
      </c>
      <c r="AH653" s="215">
        <v>0</v>
      </c>
      <c r="AI653" s="215">
        <v>0</v>
      </c>
      <c r="AJ653" s="215">
        <v>0</v>
      </c>
      <c r="AK653" s="215">
        <v>0</v>
      </c>
      <c r="AL653" s="155">
        <v>0</v>
      </c>
      <c r="AM653" s="165"/>
      <c r="AN653" s="215" cm="1">
        <f t="array" aca="1" ref="AN653" ca="1">IFERROR(INDEX(General!O$33:O$34,$AB653)
*AG653,0)</f>
        <v>0</v>
      </c>
      <c r="AO653" s="215" cm="1">
        <f t="array" aca="1" ref="AO653" ca="1">IFERROR(INDEX(General!P$33:P$34,$AB653)
*AH653,0)</f>
        <v>0</v>
      </c>
      <c r="AP653" s="215" cm="1">
        <f t="array" aca="1" ref="AP653" ca="1">IFERROR(INDEX(General!Q$33:Q$34,$AB653)
*AI653,0)</f>
        <v>0</v>
      </c>
      <c r="AQ653" s="215" cm="1">
        <f t="array" aca="1" ref="AQ653" ca="1">IFERROR(INDEX(General!R$33:R$34,$AB653)
*AJ653,0)</f>
        <v>0</v>
      </c>
      <c r="AR653" s="215" cm="1">
        <f t="array" aca="1" ref="AR653" ca="1">IFERROR(INDEX(General!S$33:S$34,$AB653)
*AK653,0)</f>
        <v>0</v>
      </c>
      <c r="AS653" s="155">
        <f t="shared" ca="1" si="482"/>
        <v>0</v>
      </c>
      <c r="AT653" s="165"/>
      <c r="AU653" s="215">
        <f ca="1">IF($AE653=FALSE,AN653*Overheads!$R$24*$V653,
IFERROR(Overheads!$O$49*$V653*AN653,0)
+IFERROR(Overheads!Q$59*$V653*(AN653/Overheads!Q$68),0))</f>
        <v>0</v>
      </c>
      <c r="AV653" s="215">
        <f ca="1">IF($AE653=FALSE,AO653*Overheads!$R$24*$V653,
IFERROR(Overheads!$O$49*$V653*AO653,0)
+IFERROR(Overheads!R$59*$V653*(AO653/Overheads!R$68),0))</f>
        <v>0</v>
      </c>
      <c r="AW653" s="215">
        <f ca="1">IF($AE653=FALSE,AP653*Overheads!$R$24*$V653,
IFERROR(Overheads!$O$49*$V653*AP653,0)
+IFERROR(Overheads!S$59*$V653*(AP653/Overheads!S$68),0))</f>
        <v>0</v>
      </c>
      <c r="AX653" s="215">
        <f ca="1">IF($AE653=FALSE,AQ653*Overheads!$R$24*$V653,
IFERROR(Overheads!$O$49*$V653*AQ653,0)
+IFERROR(Overheads!T$59*$V653*(AQ653/Overheads!T$68),0))</f>
        <v>0</v>
      </c>
      <c r="AY653" s="215">
        <f ca="1">IF($AE653=FALSE,AR653*Overheads!$R$24*$V653,
IFERROR(Overheads!$O$49*$V653*AR653,0)
+IFERROR(Overheads!U$59*$V653*(AR653/Overheads!U$68),0))</f>
        <v>0</v>
      </c>
      <c r="AZ653" s="155">
        <f t="shared" ca="1" si="483"/>
        <v>0</v>
      </c>
      <c r="BA653" s="165"/>
      <c r="BB653" s="215">
        <f ca="1">IF($AE653=FALSE,AN653*Overheads!$S$25,
IFERROR(Overheads!$O$50*AN653,0)
+IFERROR(Overheads!Q$60*(AN653/Overheads!Q$66),0))</f>
        <v>0</v>
      </c>
      <c r="BC653" s="215">
        <f ca="1">IF($AE653=FALSE,AO653*Overheads!$S$25,
IFERROR(Overheads!$O$50*AO653,0)
+IFERROR(Overheads!R$60*(AO653/Overheads!R$66),0))</f>
        <v>0</v>
      </c>
      <c r="BD653" s="215">
        <f ca="1">IF($AE653=FALSE,AP653*Overheads!$S$25,
IFERROR(Overheads!$O$50*AP653,0)
+IFERROR(Overheads!S$60*(AP653/Overheads!S$66),0))</f>
        <v>0</v>
      </c>
      <c r="BE653" s="215">
        <f ca="1">IF($AE653=FALSE,AQ653*Overheads!$S$25,
IFERROR(Overheads!$O$50*AQ653,0)
+IFERROR(Overheads!T$60*(AQ653/Overheads!T$66),0))</f>
        <v>0</v>
      </c>
      <c r="BF653" s="215">
        <f ca="1">IF($AE653=FALSE,AR653*Overheads!$S$25,
IFERROR(Overheads!$O$50*AR653,0)
+IFERROR(Overheads!U$60*(AR653/Overheads!U$66),0))</f>
        <v>0</v>
      </c>
      <c r="BG653" s="155">
        <f t="shared" ca="1" si="484"/>
        <v>0</v>
      </c>
      <c r="BH653" s="165"/>
      <c r="BI653" s="215">
        <f t="shared" ca="1" si="485"/>
        <v>0</v>
      </c>
      <c r="BJ653" s="215">
        <f t="shared" ca="1" si="451"/>
        <v>0</v>
      </c>
      <c r="BK653" s="215">
        <f t="shared" ca="1" si="452"/>
        <v>0</v>
      </c>
      <c r="BL653" s="215">
        <f t="shared" ca="1" si="453"/>
        <v>0</v>
      </c>
      <c r="BM653" s="215">
        <f t="shared" ca="1" si="454"/>
        <v>0</v>
      </c>
      <c r="BN653" s="155">
        <f t="shared" ca="1" si="486"/>
        <v>0</v>
      </c>
      <c r="BO653" s="165"/>
      <c r="BP653" s="187" cm="1">
        <f t="array" ref="BP653">IFERROR(IF($X653=$X652,BP652,INDEX(Forecast_Capex_Input!AC$12:AC$286,$X653)),0)</f>
        <v>0</v>
      </c>
      <c r="BQ653" s="187" cm="1">
        <f t="array" ref="BQ653">IFERROR(IF($X653=$X652,BQ652,INDEX(Forecast_Capex_Input!AD$12:AD$286,$X653)),0)</f>
        <v>0</v>
      </c>
      <c r="BR653" s="187" cm="1">
        <f t="array" ref="BR653">IFERROR(IF($X653=$X652,BR652,INDEX(Forecast_Capex_Input!AE$12:AE$286,$X653)),0)</f>
        <v>0</v>
      </c>
      <c r="BS653" s="187" cm="1">
        <f t="array" ref="BS653">IFERROR(IF($X653=$X652,BS652,INDEX(Forecast_Capex_Input!AF$12:AF$286,$X653)),0)</f>
        <v>0</v>
      </c>
      <c r="BT653" s="187" cm="1">
        <f t="array" ref="BT653">IFERROR(IF($X653=$X652,BT652,INDEX(Forecast_Capex_Input!AG$12:AG$286,$X653)),0)</f>
        <v>0</v>
      </c>
      <c r="BU653" s="165"/>
      <c r="BV653" s="215">
        <f t="shared" si="455"/>
        <v>0</v>
      </c>
      <c r="BW653" s="215">
        <f t="shared" si="456"/>
        <v>0</v>
      </c>
      <c r="BX653" s="215">
        <f t="shared" si="457"/>
        <v>0</v>
      </c>
      <c r="BY653" s="215">
        <f t="shared" si="458"/>
        <v>0</v>
      </c>
      <c r="BZ653" s="215">
        <f t="shared" si="459"/>
        <v>0</v>
      </c>
      <c r="CA653" s="155">
        <f t="shared" si="487"/>
        <v>0</v>
      </c>
      <c r="CB653" s="165"/>
      <c r="CC653" s="215">
        <f t="shared" si="460"/>
        <v>0</v>
      </c>
      <c r="CD653" s="215">
        <f t="shared" si="461"/>
        <v>0</v>
      </c>
      <c r="CE653" s="215">
        <f t="shared" si="462"/>
        <v>0</v>
      </c>
      <c r="CF653" s="215">
        <f t="shared" si="463"/>
        <v>0</v>
      </c>
      <c r="CG653" s="215">
        <f t="shared" si="464"/>
        <v>0</v>
      </c>
      <c r="CH653" s="155">
        <f t="shared" si="488"/>
        <v>0</v>
      </c>
      <c r="CI653" s="165"/>
      <c r="CJ653" s="215">
        <f t="shared" si="465"/>
        <v>0</v>
      </c>
      <c r="CK653" s="215">
        <f t="shared" si="466"/>
        <v>0</v>
      </c>
      <c r="CL653" s="215">
        <f t="shared" si="467"/>
        <v>0</v>
      </c>
      <c r="CM653" s="215">
        <f t="shared" si="468"/>
        <v>0</v>
      </c>
      <c r="CN653" s="215">
        <f t="shared" si="469"/>
        <v>0</v>
      </c>
      <c r="CO653" s="155">
        <f t="shared" si="489"/>
        <v>0</v>
      </c>
      <c r="CP653" s="165"/>
      <c r="CQ653" s="223">
        <f t="shared" si="470"/>
        <v>0</v>
      </c>
      <c r="CR653" s="223">
        <f t="shared" si="471"/>
        <v>0</v>
      </c>
      <c r="CS653" s="223">
        <f t="shared" si="472"/>
        <v>0</v>
      </c>
      <c r="CT653" s="223">
        <f t="shared" si="473"/>
        <v>0</v>
      </c>
      <c r="CU653" s="223">
        <f t="shared" si="474"/>
        <v>0</v>
      </c>
      <c r="CV653" s="155">
        <f t="shared" si="490"/>
        <v>0</v>
      </c>
      <c r="CW653" s="165"/>
      <c r="CX653" s="215">
        <f t="shared" si="491"/>
        <v>0</v>
      </c>
      <c r="CY653" s="215">
        <f t="shared" si="475"/>
        <v>0</v>
      </c>
      <c r="CZ653" s="215">
        <f t="shared" si="476"/>
        <v>0</v>
      </c>
      <c r="DA653" s="215">
        <f t="shared" si="477"/>
        <v>0</v>
      </c>
      <c r="DB653" s="215">
        <f t="shared" si="478"/>
        <v>0</v>
      </c>
      <c r="DC653" s="155">
        <f t="shared" si="492"/>
        <v>0</v>
      </c>
      <c r="DD653" s="165"/>
      <c r="DE653" s="188" t="b" cm="1">
        <f t="array" aca="1" ref="DE653" ca="1">OR($G653=Forecast_Capex_Input!$BF$8:$BF$10)</f>
        <v>0</v>
      </c>
      <c r="DF653" s="188" cm="1">
        <f t="array" aca="1" ref="DF653" ca="1">IFERROR(INDEX(Forecast_Capex_Input!BG$12:BG$286,$X653)
*(INDEX(Forecast_Capex_Input!$H$12:$H$286,$X653)=Repex),0)
*$DE653</f>
        <v>0</v>
      </c>
      <c r="DG653" s="188" cm="1">
        <f t="array" aca="1" ref="DG653" ca="1">IFERROR(INDEX(Forecast_Capex_Input!BH$12:BH$286,$X653)
*(INDEX(Forecast_Capex_Input!$H$12:$H$286,$X653)=Repex),0)
*$DE653</f>
        <v>0</v>
      </c>
      <c r="DH653" s="188" cm="1">
        <f t="array" aca="1" ref="DH653" ca="1">IFERROR(INDEX(Forecast_Capex_Input!BI$12:BI$286,$X653)
*(INDEX(Forecast_Capex_Input!$H$12:$H$286,$X653)=Repex),0)
*$DE653</f>
        <v>0</v>
      </c>
      <c r="DI653" s="188" cm="1">
        <f t="array" aca="1" ref="DI653" ca="1">IFERROR(INDEX(Forecast_Capex_Input!BJ$12:BJ$286,$X653)
*(INDEX(Forecast_Capex_Input!$H$12:$H$286,$X653)=Repex),0)
*$DE653</f>
        <v>0</v>
      </c>
      <c r="DJ653" s="188" cm="1">
        <f t="array" aca="1" ref="DJ653" ca="1">IFERROR(INDEX(Forecast_Capex_Input!BK$12:BK$286,$X653)
*(INDEX(Forecast_Capex_Input!$H$12:$H$286,$X653)=Repex),0)
*$DE653</f>
        <v>0</v>
      </c>
      <c r="DK653" s="188" cm="1">
        <f t="array" aca="1" ref="DK653" ca="1">IFERROR(INDEX(Forecast_Capex_Input!BL$12:BL$286,$X653)
*(INDEX(Forecast_Capex_Input!$H$12:$H$286,$X653)=Repex),0)
*$DE653</f>
        <v>0</v>
      </c>
      <c r="DL653" s="165"/>
      <c r="DM653" s="188" t="b" cm="1">
        <f t="array" aca="1" ref="DM653" ca="1">OR($G653=Forecast_Capex_Input!$BN$8:$BN$9)</f>
        <v>0</v>
      </c>
      <c r="DN653" s="188" cm="1">
        <f t="array" aca="1" ref="DN653" ca="1">IFERROR(INDEX(Forecast_Capex_Input!BO$12:BO$286,$X653)
*(INDEX(Forecast_Capex_Input!$H$12:$H$286,$X653)=Repex),0)
*$DM653</f>
        <v>0</v>
      </c>
      <c r="DO653" s="188" cm="1">
        <f t="array" aca="1" ref="DO653" ca="1">IFERROR(INDEX(Forecast_Capex_Input!BP$12:BP$286,$X653)
*(INDEX(Forecast_Capex_Input!$H$12:$H$286,$X653)=Repex),0)
*$DM653</f>
        <v>0</v>
      </c>
      <c r="DP653" s="188" cm="1">
        <f t="array" aca="1" ref="DP653" ca="1">IFERROR(INDEX(Forecast_Capex_Input!BQ$12:BQ$286,$X653)
*(INDEX(Forecast_Capex_Input!$H$12:$H$286,$X653)=Repex),0)
*$DM653</f>
        <v>0</v>
      </c>
      <c r="DQ653" s="188" cm="1">
        <f t="array" aca="1" ref="DQ653" ca="1">IFERROR(INDEX(Forecast_Capex_Input!BR$12:BR$286,$X653)
*(INDEX(Forecast_Capex_Input!$H$12:$H$286,$X653)=Repex),0)
*$DM653</f>
        <v>0</v>
      </c>
      <c r="DR653" s="188" cm="1">
        <f t="array" aca="1" ref="DR653" ca="1">IFERROR(INDEX(Forecast_Capex_Input!BS$12:BS$286,$X653)
*(INDEX(Forecast_Capex_Input!$H$12:$H$286,$X653)=Repex),0)
*$DM653</f>
        <v>0</v>
      </c>
      <c r="DS653" s="165"/>
      <c r="DT653" s="188" t="b" cm="1">
        <f t="array" aca="1" ref="DT653" ca="1">OR($G653=Forecast_Capex_Input!$BU$8:$BU$10)</f>
        <v>0</v>
      </c>
      <c r="DU653" s="188" cm="1">
        <f t="array" aca="1" ref="DU653" ca="1">IFERROR(INDEX(Forecast_Capex_Input!BV$12:BV$286,$X653)
*(INDEX(Forecast_Capex_Input!$H$12:$H$286,$X653)=Repex),0)
*$DT653</f>
        <v>0</v>
      </c>
      <c r="DV653" s="188" cm="1">
        <f t="array" aca="1" ref="DV653" ca="1">IFERROR(INDEX(Forecast_Capex_Input!BW$12:BW$286,$X653)
*(INDEX(Forecast_Capex_Input!$H$12:$H$286,$X653)=Repex),0)
*$DT653</f>
        <v>0</v>
      </c>
      <c r="DW653" s="188" cm="1">
        <f t="array" aca="1" ref="DW653" ca="1">IFERROR(INDEX(Forecast_Capex_Input!BX$12:BX$286,$X653)
*(INDEX(Forecast_Capex_Input!$H$12:$H$286,$X653)=Repex),0)
*$DT653</f>
        <v>0</v>
      </c>
      <c r="DX653" s="188" cm="1">
        <f t="array" aca="1" ref="DX653" ca="1">IFERROR(INDEX(Forecast_Capex_Input!BY$12:BY$286,$X653)
*(INDEX(Forecast_Capex_Input!$H$12:$H$286,$X653)=Repex),0)
*$DT653</f>
        <v>0</v>
      </c>
      <c r="DY653" s="188" cm="1">
        <f t="array" aca="1" ref="DY653" ca="1">IFERROR(INDEX(Forecast_Capex_Input!BZ$12:BZ$286,$X653)
*(INDEX(Forecast_Capex_Input!$H$12:$H$286,$X653)=Repex),0)
*$DT653</f>
        <v>0</v>
      </c>
      <c r="DZ653" s="188" cm="1">
        <f t="array" aca="1" ref="DZ653" ca="1">IFERROR(INDEX(Forecast_Capex_Input!CA$12:CA$286,$X653)
*(INDEX(Forecast_Capex_Input!$H$12:$H$286,$X653)=Repex),0)
*$DT653</f>
        <v>0</v>
      </c>
      <c r="EA653" s="188" cm="1">
        <f t="array" aca="1" ref="EA653" ca="1">IFERROR(INDEX(Forecast_Capex_Input!CB$12:CB$286,$X653)
*(INDEX(Forecast_Capex_Input!$H$12:$H$286,$X653)=Repex),0)
*$DT653</f>
        <v>0</v>
      </c>
      <c r="EB653" s="188" cm="1">
        <f t="array" aca="1" ref="EB653" ca="1">IFERROR(INDEX(Forecast_Capex_Input!CC$12:CC$286,$X653)
*(INDEX(Forecast_Capex_Input!$H$12:$H$286,$X653)=Repex),0)
*$DT653</f>
        <v>0</v>
      </c>
      <c r="EC653" s="165"/>
      <c r="ED653" s="226" t="str">
        <f t="shared" si="479"/>
        <v>N/A</v>
      </c>
      <c r="EE653" s="174" t="s">
        <v>15</v>
      </c>
    </row>
    <row r="654" spans="3:135" x14ac:dyDescent="0.2">
      <c r="C654" s="174">
        <f t="shared" si="480"/>
        <v>644</v>
      </c>
      <c r="D654" s="167" t="str" cm="1">
        <f t="array" ref="D654">IFERROR(INDEX(Forecast_Capex_Input!$D$12:$D$286,$X654),NA)</f>
        <v>N/A</v>
      </c>
      <c r="E654" s="172" t="str" cm="1">
        <f t="array" ref="E654">IF($X654=NA,NA,INDEX(Forecast_Capex_Input!$E$12:$E$286,$X654))</f>
        <v>N/A</v>
      </c>
      <c r="F654" s="167" t="str" cm="1">
        <f t="array" aca="1" ref="F654" ca="1">IFERROR(INDEX(General!$E$25:$E$26,$Y654),NA)</f>
        <v>N/A</v>
      </c>
      <c r="G654" s="167" t="str" cm="1">
        <f t="array" aca="1" ref="G654" ca="1">IFERROR(INDEX(Forecast_Capex_Input!$AI$11:$BB$11,$AA654),NA)</f>
        <v>N/A</v>
      </c>
      <c r="H654" s="189" t="str" cm="1">
        <f t="array" aca="1" ref="H654" ca="1">IFERROR(INDEX(Forecast_Capex_Input!$AI$12:$BB$286,$X654,$AA654),NA)</f>
        <v>N/A</v>
      </c>
      <c r="I654" s="199" t="str" cm="1">
        <f t="array" ref="I654">IFERROR(INDEX(Forecast_Capex_Input!$F$12:$F$286,$X654),NA)</f>
        <v>N/A</v>
      </c>
      <c r="J654" s="199" t="str" cm="1">
        <f t="array" ref="J654">IFERROR(INDEX(Forecast_Capex_Input!G$12:G$286,$X654),NA)</f>
        <v>N/A</v>
      </c>
      <c r="K654" s="199" t="str" cm="1">
        <f t="array" ref="K654">IFERROR(INDEX(Forecast_Capex_Input!H$12:H$286,$X654),NA)</f>
        <v>N/A</v>
      </c>
      <c r="L654" s="199" t="str" cm="1">
        <f t="array" ref="L654">IFERROR(INDEX(Forecast_Capex_Input!I$12:I$286,$X654),NA)</f>
        <v>N/A</v>
      </c>
      <c r="M654" s="199" t="str" cm="1">
        <f t="array" ref="M654">IFERROR(INDEX(Forecast_Capex_Input!J$12:J$286,$X654),NA)</f>
        <v>N/A</v>
      </c>
      <c r="N654" s="199" t="str" cm="1">
        <f t="array" ref="N654">IFERROR(INDEX(Forecast_Capex_Input!K$12:K$286,$X654),NA)</f>
        <v>N/A</v>
      </c>
      <c r="O654" s="199" t="str" cm="1">
        <f t="array" ref="O654">IFERROR(INDEX(Forecast_Capex_Input!L$12:L$286,$X654),NA)</f>
        <v>N/A</v>
      </c>
      <c r="P654" s="199" t="str" cm="1">
        <f t="array" ref="P654">IFERROR(INDEX(Forecast_Capex_Input!M$12:M$286,$X654),NA)</f>
        <v>N/A</v>
      </c>
      <c r="Q654" s="172" t="str" cm="1">
        <f t="array" ref="Q654">IFERROR(INDEX(Forecast_Capex_Input!N$12:N$286,$X654),NA)</f>
        <v>N/A</v>
      </c>
      <c r="R654" s="265" cm="1">
        <f t="array" ref="R654">IFERROR(INDEX(Forecast_Capex_Input!O$12:O$286,$X654),0)</f>
        <v>0</v>
      </c>
      <c r="S654" s="172" cm="1">
        <f t="array" ref="S654">IFERROR(INDEX(Forecast_Capex_Input!P$12:P$286,$X654),0)</f>
        <v>0</v>
      </c>
      <c r="T654" s="199" t="str" cm="1">
        <f t="array" aca="1" ref="T654" ca="1">IFERROR(INDEX(General!$K$84:$K$103,$AA654),NA)</f>
        <v>N/A</v>
      </c>
      <c r="U654" s="188" cm="1">
        <f t="array" aca="1" ref="U654" ca="1">IFERROR(
IF($F654=General!$E$25,INDEX(Forecast_Capex_Input!S$12:S$286,$X654),
INDEX(Forecast_Capex_Input!T$12:T$286,$X654)),0)</f>
        <v>0</v>
      </c>
      <c r="V654" s="222" t="b">
        <f>IFERROR(INDEX(Overheads!$T$19:$T$26,MATCH($I654,Overheads!$E$19:$E$26,0)),FALSE)</f>
        <v>0</v>
      </c>
      <c r="W654" s="165"/>
      <c r="X654" s="174" t="str">
        <f>IFERROR(
IF(MATCH($C654,Forecast_Capex_Input!$CI$12:$CI$286,1)+1&gt;MAX(Forecast_Capex_Input!$C$12:$C$286),NA,
MATCH($C654,Forecast_Capex_Input!$CI$12:$CI$286,1)+1),1)</f>
        <v>N/A</v>
      </c>
      <c r="Y654" s="174" t="str" cm="1">
        <f t="array" aca="1" ref="Y654" ca="1">IFERROR(
IF(X653&lt;&gt;X654,1,
IF(COUNTIF(OFFSET(Y653,0,0,-INDEX(Forecast_Capex_Input!$CG$12:$CG$286,$X654)),Y653)=INDEX(Forecast_Capex_Input!$CG$12:$CG$286,$X654),Y653+1,Y653)),NA)</f>
        <v>N/A</v>
      </c>
      <c r="Z654" s="174" t="str" cm="1">
        <f t="array" ref="Z654">IFERROR($C654-IF($X654=1,1,INDEX(Forecast_Capex_Input!$CI$12:$CI$286,$X654-1))+1,NA)</f>
        <v>N/A</v>
      </c>
      <c r="AA654" s="174" t="str" cm="1">
        <f t="array" aca="1" ref="AA654" ca="1">IFERROR(IF(Y654=1,
INDEX(Forecast_Capex_Input!$AI$10:$BB$10,SMALL(IF(INDEX(Forecast_Capex_Input!$AI$12:$BB$286,$X654,0)&gt;0,COLUMN(Forecast_Capex_Input!$AI$10:$BB$10)-COLUMN(Forecast_Capex_Input!$AI$12)+1),ROWS(OFFSET(AA653,0,0,-$Z654)))),
OFFSET(AA653,-INDEX(Forecast_Capex_Input!$CG$12:$CG$286,$X654)+1,0)),NA)</f>
        <v>N/A</v>
      </c>
      <c r="AB654" s="174" t="str">
        <f t="shared" ca="1" si="449"/>
        <v>N/A</v>
      </c>
      <c r="AC654" s="222" t="b">
        <f t="shared" si="481"/>
        <v>0</v>
      </c>
      <c r="AD654" s="220" t="b">
        <v>0</v>
      </c>
      <c r="AE654" s="222" t="b">
        <f t="shared" si="450"/>
        <v>1</v>
      </c>
      <c r="AF654" s="165"/>
      <c r="AG654" s="215">
        <v>0</v>
      </c>
      <c r="AH654" s="215">
        <v>0</v>
      </c>
      <c r="AI654" s="215">
        <v>0</v>
      </c>
      <c r="AJ654" s="215">
        <v>0</v>
      </c>
      <c r="AK654" s="215">
        <v>0</v>
      </c>
      <c r="AL654" s="155">
        <v>0</v>
      </c>
      <c r="AM654" s="165"/>
      <c r="AN654" s="215" cm="1">
        <f t="array" aca="1" ref="AN654" ca="1">IFERROR(INDEX(General!O$33:O$34,$AB654)
*AG654,0)</f>
        <v>0</v>
      </c>
      <c r="AO654" s="215" cm="1">
        <f t="array" aca="1" ref="AO654" ca="1">IFERROR(INDEX(General!P$33:P$34,$AB654)
*AH654,0)</f>
        <v>0</v>
      </c>
      <c r="AP654" s="215" cm="1">
        <f t="array" aca="1" ref="AP654" ca="1">IFERROR(INDEX(General!Q$33:Q$34,$AB654)
*AI654,0)</f>
        <v>0</v>
      </c>
      <c r="AQ654" s="215" cm="1">
        <f t="array" aca="1" ref="AQ654" ca="1">IFERROR(INDEX(General!R$33:R$34,$AB654)
*AJ654,0)</f>
        <v>0</v>
      </c>
      <c r="AR654" s="215" cm="1">
        <f t="array" aca="1" ref="AR654" ca="1">IFERROR(INDEX(General!S$33:S$34,$AB654)
*AK654,0)</f>
        <v>0</v>
      </c>
      <c r="AS654" s="155">
        <f t="shared" ca="1" si="482"/>
        <v>0</v>
      </c>
      <c r="AT654" s="165"/>
      <c r="AU654" s="215">
        <f ca="1">IF($AE654=FALSE,AN654*Overheads!$R$24*$V654,
IFERROR(Overheads!$O$49*$V654*AN654,0)
+IFERROR(Overheads!Q$59*$V654*(AN654/Overheads!Q$68),0))</f>
        <v>0</v>
      </c>
      <c r="AV654" s="215">
        <f ca="1">IF($AE654=FALSE,AO654*Overheads!$R$24*$V654,
IFERROR(Overheads!$O$49*$V654*AO654,0)
+IFERROR(Overheads!R$59*$V654*(AO654/Overheads!R$68),0))</f>
        <v>0</v>
      </c>
      <c r="AW654" s="215">
        <f ca="1">IF($AE654=FALSE,AP654*Overheads!$R$24*$V654,
IFERROR(Overheads!$O$49*$V654*AP654,0)
+IFERROR(Overheads!S$59*$V654*(AP654/Overheads!S$68),0))</f>
        <v>0</v>
      </c>
      <c r="AX654" s="215">
        <f ca="1">IF($AE654=FALSE,AQ654*Overheads!$R$24*$V654,
IFERROR(Overheads!$O$49*$V654*AQ654,0)
+IFERROR(Overheads!T$59*$V654*(AQ654/Overheads!T$68),0))</f>
        <v>0</v>
      </c>
      <c r="AY654" s="215">
        <f ca="1">IF($AE654=FALSE,AR654*Overheads!$R$24*$V654,
IFERROR(Overheads!$O$49*$V654*AR654,0)
+IFERROR(Overheads!U$59*$V654*(AR654/Overheads!U$68),0))</f>
        <v>0</v>
      </c>
      <c r="AZ654" s="155">
        <f t="shared" ca="1" si="483"/>
        <v>0</v>
      </c>
      <c r="BA654" s="165"/>
      <c r="BB654" s="215">
        <f ca="1">IF($AE654=FALSE,AN654*Overheads!$S$25,
IFERROR(Overheads!$O$50*AN654,0)
+IFERROR(Overheads!Q$60*(AN654/Overheads!Q$66),0))</f>
        <v>0</v>
      </c>
      <c r="BC654" s="215">
        <f ca="1">IF($AE654=FALSE,AO654*Overheads!$S$25,
IFERROR(Overheads!$O$50*AO654,0)
+IFERROR(Overheads!R$60*(AO654/Overheads!R$66),0))</f>
        <v>0</v>
      </c>
      <c r="BD654" s="215">
        <f ca="1">IF($AE654=FALSE,AP654*Overheads!$S$25,
IFERROR(Overheads!$O$50*AP654,0)
+IFERROR(Overheads!S$60*(AP654/Overheads!S$66),0))</f>
        <v>0</v>
      </c>
      <c r="BE654" s="215">
        <f ca="1">IF($AE654=FALSE,AQ654*Overheads!$S$25,
IFERROR(Overheads!$O$50*AQ654,0)
+IFERROR(Overheads!T$60*(AQ654/Overheads!T$66),0))</f>
        <v>0</v>
      </c>
      <c r="BF654" s="215">
        <f ca="1">IF($AE654=FALSE,AR654*Overheads!$S$25,
IFERROR(Overheads!$O$50*AR654,0)
+IFERROR(Overheads!U$60*(AR654/Overheads!U$66),0))</f>
        <v>0</v>
      </c>
      <c r="BG654" s="155">
        <f t="shared" ca="1" si="484"/>
        <v>0</v>
      </c>
      <c r="BH654" s="165"/>
      <c r="BI654" s="215">
        <f t="shared" ca="1" si="485"/>
        <v>0</v>
      </c>
      <c r="BJ654" s="215">
        <f t="shared" ca="1" si="451"/>
        <v>0</v>
      </c>
      <c r="BK654" s="215">
        <f t="shared" ca="1" si="452"/>
        <v>0</v>
      </c>
      <c r="BL654" s="215">
        <f t="shared" ca="1" si="453"/>
        <v>0</v>
      </c>
      <c r="BM654" s="215">
        <f t="shared" ca="1" si="454"/>
        <v>0</v>
      </c>
      <c r="BN654" s="155">
        <f t="shared" ca="1" si="486"/>
        <v>0</v>
      </c>
      <c r="BO654" s="165"/>
      <c r="BP654" s="187" cm="1">
        <f t="array" ref="BP654">IFERROR(IF($X654=$X653,BP653,INDEX(Forecast_Capex_Input!AC$12:AC$286,$X654)),0)</f>
        <v>0</v>
      </c>
      <c r="BQ654" s="187" cm="1">
        <f t="array" ref="BQ654">IFERROR(IF($X654=$X653,BQ653,INDEX(Forecast_Capex_Input!AD$12:AD$286,$X654)),0)</f>
        <v>0</v>
      </c>
      <c r="BR654" s="187" cm="1">
        <f t="array" ref="BR654">IFERROR(IF($X654=$X653,BR653,INDEX(Forecast_Capex_Input!AE$12:AE$286,$X654)),0)</f>
        <v>0</v>
      </c>
      <c r="BS654" s="187" cm="1">
        <f t="array" ref="BS654">IFERROR(IF($X654=$X653,BS653,INDEX(Forecast_Capex_Input!AF$12:AF$286,$X654)),0)</f>
        <v>0</v>
      </c>
      <c r="BT654" s="187" cm="1">
        <f t="array" ref="BT654">IFERROR(IF($X654=$X653,BT653,INDEX(Forecast_Capex_Input!AG$12:AG$286,$X654)),0)</f>
        <v>0</v>
      </c>
      <c r="BU654" s="165"/>
      <c r="BV654" s="215">
        <f t="shared" si="455"/>
        <v>0</v>
      </c>
      <c r="BW654" s="215">
        <f t="shared" si="456"/>
        <v>0</v>
      </c>
      <c r="BX654" s="215">
        <f t="shared" si="457"/>
        <v>0</v>
      </c>
      <c r="BY654" s="215">
        <f t="shared" si="458"/>
        <v>0</v>
      </c>
      <c r="BZ654" s="215">
        <f t="shared" si="459"/>
        <v>0</v>
      </c>
      <c r="CA654" s="155">
        <f t="shared" si="487"/>
        <v>0</v>
      </c>
      <c r="CB654" s="165"/>
      <c r="CC654" s="215">
        <f t="shared" si="460"/>
        <v>0</v>
      </c>
      <c r="CD654" s="215">
        <f t="shared" si="461"/>
        <v>0</v>
      </c>
      <c r="CE654" s="215">
        <f t="shared" si="462"/>
        <v>0</v>
      </c>
      <c r="CF654" s="215">
        <f t="shared" si="463"/>
        <v>0</v>
      </c>
      <c r="CG654" s="215">
        <f t="shared" si="464"/>
        <v>0</v>
      </c>
      <c r="CH654" s="155">
        <f t="shared" si="488"/>
        <v>0</v>
      </c>
      <c r="CI654" s="165"/>
      <c r="CJ654" s="215">
        <f t="shared" si="465"/>
        <v>0</v>
      </c>
      <c r="CK654" s="215">
        <f t="shared" si="466"/>
        <v>0</v>
      </c>
      <c r="CL654" s="215">
        <f t="shared" si="467"/>
        <v>0</v>
      </c>
      <c r="CM654" s="215">
        <f t="shared" si="468"/>
        <v>0</v>
      </c>
      <c r="CN654" s="215">
        <f t="shared" si="469"/>
        <v>0</v>
      </c>
      <c r="CO654" s="155">
        <f t="shared" si="489"/>
        <v>0</v>
      </c>
      <c r="CP654" s="165"/>
      <c r="CQ654" s="223">
        <f t="shared" si="470"/>
        <v>0</v>
      </c>
      <c r="CR654" s="223">
        <f t="shared" si="471"/>
        <v>0</v>
      </c>
      <c r="CS654" s="223">
        <f t="shared" si="472"/>
        <v>0</v>
      </c>
      <c r="CT654" s="223">
        <f t="shared" si="473"/>
        <v>0</v>
      </c>
      <c r="CU654" s="223">
        <f t="shared" si="474"/>
        <v>0</v>
      </c>
      <c r="CV654" s="155">
        <f t="shared" si="490"/>
        <v>0</v>
      </c>
      <c r="CW654" s="165"/>
      <c r="CX654" s="215">
        <f t="shared" si="491"/>
        <v>0</v>
      </c>
      <c r="CY654" s="215">
        <f t="shared" si="475"/>
        <v>0</v>
      </c>
      <c r="CZ654" s="215">
        <f t="shared" si="476"/>
        <v>0</v>
      </c>
      <c r="DA654" s="215">
        <f t="shared" si="477"/>
        <v>0</v>
      </c>
      <c r="DB654" s="215">
        <f t="shared" si="478"/>
        <v>0</v>
      </c>
      <c r="DC654" s="155">
        <f t="shared" si="492"/>
        <v>0</v>
      </c>
      <c r="DD654" s="165"/>
      <c r="DE654" s="188" t="b" cm="1">
        <f t="array" aca="1" ref="DE654" ca="1">OR($G654=Forecast_Capex_Input!$BF$8:$BF$10)</f>
        <v>0</v>
      </c>
      <c r="DF654" s="188" cm="1">
        <f t="array" aca="1" ref="DF654" ca="1">IFERROR(INDEX(Forecast_Capex_Input!BG$12:BG$286,$X654)
*(INDEX(Forecast_Capex_Input!$H$12:$H$286,$X654)=Repex),0)
*$DE654</f>
        <v>0</v>
      </c>
      <c r="DG654" s="188" cm="1">
        <f t="array" aca="1" ref="DG654" ca="1">IFERROR(INDEX(Forecast_Capex_Input!BH$12:BH$286,$X654)
*(INDEX(Forecast_Capex_Input!$H$12:$H$286,$X654)=Repex),0)
*$DE654</f>
        <v>0</v>
      </c>
      <c r="DH654" s="188" cm="1">
        <f t="array" aca="1" ref="DH654" ca="1">IFERROR(INDEX(Forecast_Capex_Input!BI$12:BI$286,$X654)
*(INDEX(Forecast_Capex_Input!$H$12:$H$286,$X654)=Repex),0)
*$DE654</f>
        <v>0</v>
      </c>
      <c r="DI654" s="188" cm="1">
        <f t="array" aca="1" ref="DI654" ca="1">IFERROR(INDEX(Forecast_Capex_Input!BJ$12:BJ$286,$X654)
*(INDEX(Forecast_Capex_Input!$H$12:$H$286,$X654)=Repex),0)
*$DE654</f>
        <v>0</v>
      </c>
      <c r="DJ654" s="188" cm="1">
        <f t="array" aca="1" ref="DJ654" ca="1">IFERROR(INDEX(Forecast_Capex_Input!BK$12:BK$286,$X654)
*(INDEX(Forecast_Capex_Input!$H$12:$H$286,$X654)=Repex),0)
*$DE654</f>
        <v>0</v>
      </c>
      <c r="DK654" s="188" cm="1">
        <f t="array" aca="1" ref="DK654" ca="1">IFERROR(INDEX(Forecast_Capex_Input!BL$12:BL$286,$X654)
*(INDEX(Forecast_Capex_Input!$H$12:$H$286,$X654)=Repex),0)
*$DE654</f>
        <v>0</v>
      </c>
      <c r="DL654" s="165"/>
      <c r="DM654" s="188" t="b" cm="1">
        <f t="array" aca="1" ref="DM654" ca="1">OR($G654=Forecast_Capex_Input!$BN$8:$BN$9)</f>
        <v>0</v>
      </c>
      <c r="DN654" s="188" cm="1">
        <f t="array" aca="1" ref="DN654" ca="1">IFERROR(INDEX(Forecast_Capex_Input!BO$12:BO$286,$X654)
*(INDEX(Forecast_Capex_Input!$H$12:$H$286,$X654)=Repex),0)
*$DM654</f>
        <v>0</v>
      </c>
      <c r="DO654" s="188" cm="1">
        <f t="array" aca="1" ref="DO654" ca="1">IFERROR(INDEX(Forecast_Capex_Input!BP$12:BP$286,$X654)
*(INDEX(Forecast_Capex_Input!$H$12:$H$286,$X654)=Repex),0)
*$DM654</f>
        <v>0</v>
      </c>
      <c r="DP654" s="188" cm="1">
        <f t="array" aca="1" ref="DP654" ca="1">IFERROR(INDEX(Forecast_Capex_Input!BQ$12:BQ$286,$X654)
*(INDEX(Forecast_Capex_Input!$H$12:$H$286,$X654)=Repex),0)
*$DM654</f>
        <v>0</v>
      </c>
      <c r="DQ654" s="188" cm="1">
        <f t="array" aca="1" ref="DQ654" ca="1">IFERROR(INDEX(Forecast_Capex_Input!BR$12:BR$286,$X654)
*(INDEX(Forecast_Capex_Input!$H$12:$H$286,$X654)=Repex),0)
*$DM654</f>
        <v>0</v>
      </c>
      <c r="DR654" s="188" cm="1">
        <f t="array" aca="1" ref="DR654" ca="1">IFERROR(INDEX(Forecast_Capex_Input!BS$12:BS$286,$X654)
*(INDEX(Forecast_Capex_Input!$H$12:$H$286,$X654)=Repex),0)
*$DM654</f>
        <v>0</v>
      </c>
      <c r="DS654" s="165"/>
      <c r="DT654" s="188" t="b" cm="1">
        <f t="array" aca="1" ref="DT654" ca="1">OR($G654=Forecast_Capex_Input!$BU$8:$BU$10)</f>
        <v>0</v>
      </c>
      <c r="DU654" s="188" cm="1">
        <f t="array" aca="1" ref="DU654" ca="1">IFERROR(INDEX(Forecast_Capex_Input!BV$12:BV$286,$X654)
*(INDEX(Forecast_Capex_Input!$H$12:$H$286,$X654)=Repex),0)
*$DT654</f>
        <v>0</v>
      </c>
      <c r="DV654" s="188" cm="1">
        <f t="array" aca="1" ref="DV654" ca="1">IFERROR(INDEX(Forecast_Capex_Input!BW$12:BW$286,$X654)
*(INDEX(Forecast_Capex_Input!$H$12:$H$286,$X654)=Repex),0)
*$DT654</f>
        <v>0</v>
      </c>
      <c r="DW654" s="188" cm="1">
        <f t="array" aca="1" ref="DW654" ca="1">IFERROR(INDEX(Forecast_Capex_Input!BX$12:BX$286,$X654)
*(INDEX(Forecast_Capex_Input!$H$12:$H$286,$X654)=Repex),0)
*$DT654</f>
        <v>0</v>
      </c>
      <c r="DX654" s="188" cm="1">
        <f t="array" aca="1" ref="DX654" ca="1">IFERROR(INDEX(Forecast_Capex_Input!BY$12:BY$286,$X654)
*(INDEX(Forecast_Capex_Input!$H$12:$H$286,$X654)=Repex),0)
*$DT654</f>
        <v>0</v>
      </c>
      <c r="DY654" s="188" cm="1">
        <f t="array" aca="1" ref="DY654" ca="1">IFERROR(INDEX(Forecast_Capex_Input!BZ$12:BZ$286,$X654)
*(INDEX(Forecast_Capex_Input!$H$12:$H$286,$X654)=Repex),0)
*$DT654</f>
        <v>0</v>
      </c>
      <c r="DZ654" s="188" cm="1">
        <f t="array" aca="1" ref="DZ654" ca="1">IFERROR(INDEX(Forecast_Capex_Input!CA$12:CA$286,$X654)
*(INDEX(Forecast_Capex_Input!$H$12:$H$286,$X654)=Repex),0)
*$DT654</f>
        <v>0</v>
      </c>
      <c r="EA654" s="188" cm="1">
        <f t="array" aca="1" ref="EA654" ca="1">IFERROR(INDEX(Forecast_Capex_Input!CB$12:CB$286,$X654)
*(INDEX(Forecast_Capex_Input!$H$12:$H$286,$X654)=Repex),0)
*$DT654</f>
        <v>0</v>
      </c>
      <c r="EB654" s="188" cm="1">
        <f t="array" aca="1" ref="EB654" ca="1">IFERROR(INDEX(Forecast_Capex_Input!CC$12:CC$286,$X654)
*(INDEX(Forecast_Capex_Input!$H$12:$H$286,$X654)=Repex),0)
*$DT654</f>
        <v>0</v>
      </c>
      <c r="EC654" s="165"/>
      <c r="ED654" s="226" t="str">
        <f t="shared" si="479"/>
        <v>N/A</v>
      </c>
      <c r="EE654" s="174" t="s">
        <v>15</v>
      </c>
    </row>
    <row r="655" spans="3:135" x14ac:dyDescent="0.2">
      <c r="C655" s="174">
        <f t="shared" si="480"/>
        <v>645</v>
      </c>
      <c r="D655" s="167" t="str" cm="1">
        <f t="array" ref="D655">IFERROR(INDEX(Forecast_Capex_Input!$D$12:$D$286,$X655),NA)</f>
        <v>N/A</v>
      </c>
      <c r="E655" s="172" t="str" cm="1">
        <f t="array" ref="E655">IF($X655=NA,NA,INDEX(Forecast_Capex_Input!$E$12:$E$286,$X655))</f>
        <v>N/A</v>
      </c>
      <c r="F655" s="167" t="str" cm="1">
        <f t="array" aca="1" ref="F655" ca="1">IFERROR(INDEX(General!$E$25:$E$26,$Y655),NA)</f>
        <v>N/A</v>
      </c>
      <c r="G655" s="167" t="str" cm="1">
        <f t="array" aca="1" ref="G655" ca="1">IFERROR(INDEX(Forecast_Capex_Input!$AI$11:$BB$11,$AA655),NA)</f>
        <v>N/A</v>
      </c>
      <c r="H655" s="189" t="str" cm="1">
        <f t="array" aca="1" ref="H655" ca="1">IFERROR(INDEX(Forecast_Capex_Input!$AI$12:$BB$286,$X655,$AA655),NA)</f>
        <v>N/A</v>
      </c>
      <c r="I655" s="199" t="str" cm="1">
        <f t="array" ref="I655">IFERROR(INDEX(Forecast_Capex_Input!$F$12:$F$286,$X655),NA)</f>
        <v>N/A</v>
      </c>
      <c r="J655" s="199" t="str" cm="1">
        <f t="array" ref="J655">IFERROR(INDEX(Forecast_Capex_Input!G$12:G$286,$X655),NA)</f>
        <v>N/A</v>
      </c>
      <c r="K655" s="199" t="str" cm="1">
        <f t="array" ref="K655">IFERROR(INDEX(Forecast_Capex_Input!H$12:H$286,$X655),NA)</f>
        <v>N/A</v>
      </c>
      <c r="L655" s="199" t="str" cm="1">
        <f t="array" ref="L655">IFERROR(INDEX(Forecast_Capex_Input!I$12:I$286,$X655),NA)</f>
        <v>N/A</v>
      </c>
      <c r="M655" s="199" t="str" cm="1">
        <f t="array" ref="M655">IFERROR(INDEX(Forecast_Capex_Input!J$12:J$286,$X655),NA)</f>
        <v>N/A</v>
      </c>
      <c r="N655" s="199" t="str" cm="1">
        <f t="array" ref="N655">IFERROR(INDEX(Forecast_Capex_Input!K$12:K$286,$X655),NA)</f>
        <v>N/A</v>
      </c>
      <c r="O655" s="199" t="str" cm="1">
        <f t="array" ref="O655">IFERROR(INDEX(Forecast_Capex_Input!L$12:L$286,$X655),NA)</f>
        <v>N/A</v>
      </c>
      <c r="P655" s="199" t="str" cm="1">
        <f t="array" ref="P655">IFERROR(INDEX(Forecast_Capex_Input!M$12:M$286,$X655),NA)</f>
        <v>N/A</v>
      </c>
      <c r="Q655" s="172" t="str" cm="1">
        <f t="array" ref="Q655">IFERROR(INDEX(Forecast_Capex_Input!N$12:N$286,$X655),NA)</f>
        <v>N/A</v>
      </c>
      <c r="R655" s="265" cm="1">
        <f t="array" ref="R655">IFERROR(INDEX(Forecast_Capex_Input!O$12:O$286,$X655),0)</f>
        <v>0</v>
      </c>
      <c r="S655" s="172" cm="1">
        <f t="array" ref="S655">IFERROR(INDEX(Forecast_Capex_Input!P$12:P$286,$X655),0)</f>
        <v>0</v>
      </c>
      <c r="T655" s="199" t="str" cm="1">
        <f t="array" aca="1" ref="T655" ca="1">IFERROR(INDEX(General!$K$84:$K$103,$AA655),NA)</f>
        <v>N/A</v>
      </c>
      <c r="U655" s="188" cm="1">
        <f t="array" aca="1" ref="U655" ca="1">IFERROR(
IF($F655=General!$E$25,INDEX(Forecast_Capex_Input!S$12:S$286,$X655),
INDEX(Forecast_Capex_Input!T$12:T$286,$X655)),0)</f>
        <v>0</v>
      </c>
      <c r="V655" s="222" t="b">
        <f>IFERROR(INDEX(Overheads!$T$19:$T$26,MATCH($I655,Overheads!$E$19:$E$26,0)),FALSE)</f>
        <v>0</v>
      </c>
      <c r="W655" s="165"/>
      <c r="X655" s="174" t="str">
        <f>IFERROR(
IF(MATCH($C655,Forecast_Capex_Input!$CI$12:$CI$286,1)+1&gt;MAX(Forecast_Capex_Input!$C$12:$C$286),NA,
MATCH($C655,Forecast_Capex_Input!$CI$12:$CI$286,1)+1),1)</f>
        <v>N/A</v>
      </c>
      <c r="Y655" s="174" t="str" cm="1">
        <f t="array" aca="1" ref="Y655" ca="1">IFERROR(
IF(X654&lt;&gt;X655,1,
IF(COUNTIF(OFFSET(Y654,0,0,-INDEX(Forecast_Capex_Input!$CG$12:$CG$286,$X655)),Y654)=INDEX(Forecast_Capex_Input!$CG$12:$CG$286,$X655),Y654+1,Y654)),NA)</f>
        <v>N/A</v>
      </c>
      <c r="Z655" s="174" t="str" cm="1">
        <f t="array" ref="Z655">IFERROR($C655-IF($X655=1,1,INDEX(Forecast_Capex_Input!$CI$12:$CI$286,$X655-1))+1,NA)</f>
        <v>N/A</v>
      </c>
      <c r="AA655" s="174" t="str" cm="1">
        <f t="array" aca="1" ref="AA655" ca="1">IFERROR(IF(Y655=1,
INDEX(Forecast_Capex_Input!$AI$10:$BB$10,SMALL(IF(INDEX(Forecast_Capex_Input!$AI$12:$BB$286,$X655,0)&gt;0,COLUMN(Forecast_Capex_Input!$AI$10:$BB$10)-COLUMN(Forecast_Capex_Input!$AI$12)+1),ROWS(OFFSET(AA654,0,0,-$Z655)))),
OFFSET(AA654,-INDEX(Forecast_Capex_Input!$CG$12:$CG$286,$X655)+1,0)),NA)</f>
        <v>N/A</v>
      </c>
      <c r="AB655" s="174" t="str">
        <f t="shared" ca="1" si="449"/>
        <v>N/A</v>
      </c>
      <c r="AC655" s="222" t="b">
        <f t="shared" si="481"/>
        <v>0</v>
      </c>
      <c r="AD655" s="220" t="b">
        <v>0</v>
      </c>
      <c r="AE655" s="222" t="b">
        <f t="shared" si="450"/>
        <v>1</v>
      </c>
      <c r="AF655" s="165"/>
      <c r="AG655" s="215">
        <v>0</v>
      </c>
      <c r="AH655" s="215">
        <v>0</v>
      </c>
      <c r="AI655" s="215">
        <v>0</v>
      </c>
      <c r="AJ655" s="215">
        <v>0</v>
      </c>
      <c r="AK655" s="215">
        <v>0</v>
      </c>
      <c r="AL655" s="155">
        <v>0</v>
      </c>
      <c r="AM655" s="165"/>
      <c r="AN655" s="215" cm="1">
        <f t="array" aca="1" ref="AN655" ca="1">IFERROR(INDEX(General!O$33:O$34,$AB655)
*AG655,0)</f>
        <v>0</v>
      </c>
      <c r="AO655" s="215" cm="1">
        <f t="array" aca="1" ref="AO655" ca="1">IFERROR(INDEX(General!P$33:P$34,$AB655)
*AH655,0)</f>
        <v>0</v>
      </c>
      <c r="AP655" s="215" cm="1">
        <f t="array" aca="1" ref="AP655" ca="1">IFERROR(INDEX(General!Q$33:Q$34,$AB655)
*AI655,0)</f>
        <v>0</v>
      </c>
      <c r="AQ655" s="215" cm="1">
        <f t="array" aca="1" ref="AQ655" ca="1">IFERROR(INDEX(General!R$33:R$34,$AB655)
*AJ655,0)</f>
        <v>0</v>
      </c>
      <c r="AR655" s="215" cm="1">
        <f t="array" aca="1" ref="AR655" ca="1">IFERROR(INDEX(General!S$33:S$34,$AB655)
*AK655,0)</f>
        <v>0</v>
      </c>
      <c r="AS655" s="155">
        <f t="shared" ca="1" si="482"/>
        <v>0</v>
      </c>
      <c r="AT655" s="165"/>
      <c r="AU655" s="215">
        <f ca="1">IF($AE655=FALSE,AN655*Overheads!$R$24*$V655,
IFERROR(Overheads!$O$49*$V655*AN655,0)
+IFERROR(Overheads!Q$59*$V655*(AN655/Overheads!Q$68),0))</f>
        <v>0</v>
      </c>
      <c r="AV655" s="215">
        <f ca="1">IF($AE655=FALSE,AO655*Overheads!$R$24*$V655,
IFERROR(Overheads!$O$49*$V655*AO655,0)
+IFERROR(Overheads!R$59*$V655*(AO655/Overheads!R$68),0))</f>
        <v>0</v>
      </c>
      <c r="AW655" s="215">
        <f ca="1">IF($AE655=FALSE,AP655*Overheads!$R$24*$V655,
IFERROR(Overheads!$O$49*$V655*AP655,0)
+IFERROR(Overheads!S$59*$V655*(AP655/Overheads!S$68),0))</f>
        <v>0</v>
      </c>
      <c r="AX655" s="215">
        <f ca="1">IF($AE655=FALSE,AQ655*Overheads!$R$24*$V655,
IFERROR(Overheads!$O$49*$V655*AQ655,0)
+IFERROR(Overheads!T$59*$V655*(AQ655/Overheads!T$68),0))</f>
        <v>0</v>
      </c>
      <c r="AY655" s="215">
        <f ca="1">IF($AE655=FALSE,AR655*Overheads!$R$24*$V655,
IFERROR(Overheads!$O$49*$V655*AR655,0)
+IFERROR(Overheads!U$59*$V655*(AR655/Overheads!U$68),0))</f>
        <v>0</v>
      </c>
      <c r="AZ655" s="155">
        <f t="shared" ca="1" si="483"/>
        <v>0</v>
      </c>
      <c r="BA655" s="165"/>
      <c r="BB655" s="215">
        <f ca="1">IF($AE655=FALSE,AN655*Overheads!$S$25,
IFERROR(Overheads!$O$50*AN655,0)
+IFERROR(Overheads!Q$60*(AN655/Overheads!Q$66),0))</f>
        <v>0</v>
      </c>
      <c r="BC655" s="215">
        <f ca="1">IF($AE655=FALSE,AO655*Overheads!$S$25,
IFERROR(Overheads!$O$50*AO655,0)
+IFERROR(Overheads!R$60*(AO655/Overheads!R$66),0))</f>
        <v>0</v>
      </c>
      <c r="BD655" s="215">
        <f ca="1">IF($AE655=FALSE,AP655*Overheads!$S$25,
IFERROR(Overheads!$O$50*AP655,0)
+IFERROR(Overheads!S$60*(AP655/Overheads!S$66),0))</f>
        <v>0</v>
      </c>
      <c r="BE655" s="215">
        <f ca="1">IF($AE655=FALSE,AQ655*Overheads!$S$25,
IFERROR(Overheads!$O$50*AQ655,0)
+IFERROR(Overheads!T$60*(AQ655/Overheads!T$66),0))</f>
        <v>0</v>
      </c>
      <c r="BF655" s="215">
        <f ca="1">IF($AE655=FALSE,AR655*Overheads!$S$25,
IFERROR(Overheads!$O$50*AR655,0)
+IFERROR(Overheads!U$60*(AR655/Overheads!U$66),0))</f>
        <v>0</v>
      </c>
      <c r="BG655" s="155">
        <f t="shared" ca="1" si="484"/>
        <v>0</v>
      </c>
      <c r="BH655" s="165"/>
      <c r="BI655" s="215">
        <f t="shared" ca="1" si="485"/>
        <v>0</v>
      </c>
      <c r="BJ655" s="215">
        <f t="shared" ca="1" si="451"/>
        <v>0</v>
      </c>
      <c r="BK655" s="215">
        <f t="shared" ca="1" si="452"/>
        <v>0</v>
      </c>
      <c r="BL655" s="215">
        <f t="shared" ca="1" si="453"/>
        <v>0</v>
      </c>
      <c r="BM655" s="215">
        <f t="shared" ca="1" si="454"/>
        <v>0</v>
      </c>
      <c r="BN655" s="155">
        <f t="shared" ca="1" si="486"/>
        <v>0</v>
      </c>
      <c r="BO655" s="165"/>
      <c r="BP655" s="187" cm="1">
        <f t="array" ref="BP655">IFERROR(IF($X655=$X654,BP654,INDEX(Forecast_Capex_Input!AC$12:AC$286,$X655)),0)</f>
        <v>0</v>
      </c>
      <c r="BQ655" s="187" cm="1">
        <f t="array" ref="BQ655">IFERROR(IF($X655=$X654,BQ654,INDEX(Forecast_Capex_Input!AD$12:AD$286,$X655)),0)</f>
        <v>0</v>
      </c>
      <c r="BR655" s="187" cm="1">
        <f t="array" ref="BR655">IFERROR(IF($X655=$X654,BR654,INDEX(Forecast_Capex_Input!AE$12:AE$286,$X655)),0)</f>
        <v>0</v>
      </c>
      <c r="BS655" s="187" cm="1">
        <f t="array" ref="BS655">IFERROR(IF($X655=$X654,BS654,INDEX(Forecast_Capex_Input!AF$12:AF$286,$X655)),0)</f>
        <v>0</v>
      </c>
      <c r="BT655" s="187" cm="1">
        <f t="array" ref="BT655">IFERROR(IF($X655=$X654,BT654,INDEX(Forecast_Capex_Input!AG$12:AG$286,$X655)),0)</f>
        <v>0</v>
      </c>
      <c r="BU655" s="165"/>
      <c r="BV655" s="215">
        <f t="shared" si="455"/>
        <v>0</v>
      </c>
      <c r="BW655" s="215">
        <f t="shared" si="456"/>
        <v>0</v>
      </c>
      <c r="BX655" s="215">
        <f t="shared" si="457"/>
        <v>0</v>
      </c>
      <c r="BY655" s="215">
        <f t="shared" si="458"/>
        <v>0</v>
      </c>
      <c r="BZ655" s="215">
        <f t="shared" si="459"/>
        <v>0</v>
      </c>
      <c r="CA655" s="155">
        <f t="shared" si="487"/>
        <v>0</v>
      </c>
      <c r="CB655" s="165"/>
      <c r="CC655" s="215">
        <f t="shared" si="460"/>
        <v>0</v>
      </c>
      <c r="CD655" s="215">
        <f t="shared" si="461"/>
        <v>0</v>
      </c>
      <c r="CE655" s="215">
        <f t="shared" si="462"/>
        <v>0</v>
      </c>
      <c r="CF655" s="215">
        <f t="shared" si="463"/>
        <v>0</v>
      </c>
      <c r="CG655" s="215">
        <f t="shared" si="464"/>
        <v>0</v>
      </c>
      <c r="CH655" s="155">
        <f t="shared" si="488"/>
        <v>0</v>
      </c>
      <c r="CI655" s="165"/>
      <c r="CJ655" s="215">
        <f t="shared" si="465"/>
        <v>0</v>
      </c>
      <c r="CK655" s="215">
        <f t="shared" si="466"/>
        <v>0</v>
      </c>
      <c r="CL655" s="215">
        <f t="shared" si="467"/>
        <v>0</v>
      </c>
      <c r="CM655" s="215">
        <f t="shared" si="468"/>
        <v>0</v>
      </c>
      <c r="CN655" s="215">
        <f t="shared" si="469"/>
        <v>0</v>
      </c>
      <c r="CO655" s="155">
        <f t="shared" si="489"/>
        <v>0</v>
      </c>
      <c r="CP655" s="165"/>
      <c r="CQ655" s="223">
        <f t="shared" si="470"/>
        <v>0</v>
      </c>
      <c r="CR655" s="223">
        <f t="shared" si="471"/>
        <v>0</v>
      </c>
      <c r="CS655" s="223">
        <f t="shared" si="472"/>
        <v>0</v>
      </c>
      <c r="CT655" s="223">
        <f t="shared" si="473"/>
        <v>0</v>
      </c>
      <c r="CU655" s="223">
        <f t="shared" si="474"/>
        <v>0</v>
      </c>
      <c r="CV655" s="155">
        <f t="shared" si="490"/>
        <v>0</v>
      </c>
      <c r="CW655" s="165"/>
      <c r="CX655" s="215">
        <f t="shared" si="491"/>
        <v>0</v>
      </c>
      <c r="CY655" s="215">
        <f t="shared" si="475"/>
        <v>0</v>
      </c>
      <c r="CZ655" s="215">
        <f t="shared" si="476"/>
        <v>0</v>
      </c>
      <c r="DA655" s="215">
        <f t="shared" si="477"/>
        <v>0</v>
      </c>
      <c r="DB655" s="215">
        <f t="shared" si="478"/>
        <v>0</v>
      </c>
      <c r="DC655" s="155">
        <f t="shared" si="492"/>
        <v>0</v>
      </c>
      <c r="DD655" s="165"/>
      <c r="DE655" s="188" t="b" cm="1">
        <f t="array" aca="1" ref="DE655" ca="1">OR($G655=Forecast_Capex_Input!$BF$8:$BF$10)</f>
        <v>0</v>
      </c>
      <c r="DF655" s="188" cm="1">
        <f t="array" aca="1" ref="DF655" ca="1">IFERROR(INDEX(Forecast_Capex_Input!BG$12:BG$286,$X655)
*(INDEX(Forecast_Capex_Input!$H$12:$H$286,$X655)=Repex),0)
*$DE655</f>
        <v>0</v>
      </c>
      <c r="DG655" s="188" cm="1">
        <f t="array" aca="1" ref="DG655" ca="1">IFERROR(INDEX(Forecast_Capex_Input!BH$12:BH$286,$X655)
*(INDEX(Forecast_Capex_Input!$H$12:$H$286,$X655)=Repex),0)
*$DE655</f>
        <v>0</v>
      </c>
      <c r="DH655" s="188" cm="1">
        <f t="array" aca="1" ref="DH655" ca="1">IFERROR(INDEX(Forecast_Capex_Input!BI$12:BI$286,$X655)
*(INDEX(Forecast_Capex_Input!$H$12:$H$286,$X655)=Repex),0)
*$DE655</f>
        <v>0</v>
      </c>
      <c r="DI655" s="188" cm="1">
        <f t="array" aca="1" ref="DI655" ca="1">IFERROR(INDEX(Forecast_Capex_Input!BJ$12:BJ$286,$X655)
*(INDEX(Forecast_Capex_Input!$H$12:$H$286,$X655)=Repex),0)
*$DE655</f>
        <v>0</v>
      </c>
      <c r="DJ655" s="188" cm="1">
        <f t="array" aca="1" ref="DJ655" ca="1">IFERROR(INDEX(Forecast_Capex_Input!BK$12:BK$286,$X655)
*(INDEX(Forecast_Capex_Input!$H$12:$H$286,$X655)=Repex),0)
*$DE655</f>
        <v>0</v>
      </c>
      <c r="DK655" s="188" cm="1">
        <f t="array" aca="1" ref="DK655" ca="1">IFERROR(INDEX(Forecast_Capex_Input!BL$12:BL$286,$X655)
*(INDEX(Forecast_Capex_Input!$H$12:$H$286,$X655)=Repex),0)
*$DE655</f>
        <v>0</v>
      </c>
      <c r="DL655" s="165"/>
      <c r="DM655" s="188" t="b" cm="1">
        <f t="array" aca="1" ref="DM655" ca="1">OR($G655=Forecast_Capex_Input!$BN$8:$BN$9)</f>
        <v>0</v>
      </c>
      <c r="DN655" s="188" cm="1">
        <f t="array" aca="1" ref="DN655" ca="1">IFERROR(INDEX(Forecast_Capex_Input!BO$12:BO$286,$X655)
*(INDEX(Forecast_Capex_Input!$H$12:$H$286,$X655)=Repex),0)
*$DM655</f>
        <v>0</v>
      </c>
      <c r="DO655" s="188" cm="1">
        <f t="array" aca="1" ref="DO655" ca="1">IFERROR(INDEX(Forecast_Capex_Input!BP$12:BP$286,$X655)
*(INDEX(Forecast_Capex_Input!$H$12:$H$286,$X655)=Repex),0)
*$DM655</f>
        <v>0</v>
      </c>
      <c r="DP655" s="188" cm="1">
        <f t="array" aca="1" ref="DP655" ca="1">IFERROR(INDEX(Forecast_Capex_Input!BQ$12:BQ$286,$X655)
*(INDEX(Forecast_Capex_Input!$H$12:$H$286,$X655)=Repex),0)
*$DM655</f>
        <v>0</v>
      </c>
      <c r="DQ655" s="188" cm="1">
        <f t="array" aca="1" ref="DQ655" ca="1">IFERROR(INDEX(Forecast_Capex_Input!BR$12:BR$286,$X655)
*(INDEX(Forecast_Capex_Input!$H$12:$H$286,$X655)=Repex),0)
*$DM655</f>
        <v>0</v>
      </c>
      <c r="DR655" s="188" cm="1">
        <f t="array" aca="1" ref="DR655" ca="1">IFERROR(INDEX(Forecast_Capex_Input!BS$12:BS$286,$X655)
*(INDEX(Forecast_Capex_Input!$H$12:$H$286,$X655)=Repex),0)
*$DM655</f>
        <v>0</v>
      </c>
      <c r="DS655" s="165"/>
      <c r="DT655" s="188" t="b" cm="1">
        <f t="array" aca="1" ref="DT655" ca="1">OR($G655=Forecast_Capex_Input!$BU$8:$BU$10)</f>
        <v>0</v>
      </c>
      <c r="DU655" s="188" cm="1">
        <f t="array" aca="1" ref="DU655" ca="1">IFERROR(INDEX(Forecast_Capex_Input!BV$12:BV$286,$X655)
*(INDEX(Forecast_Capex_Input!$H$12:$H$286,$X655)=Repex),0)
*$DT655</f>
        <v>0</v>
      </c>
      <c r="DV655" s="188" cm="1">
        <f t="array" aca="1" ref="DV655" ca="1">IFERROR(INDEX(Forecast_Capex_Input!BW$12:BW$286,$X655)
*(INDEX(Forecast_Capex_Input!$H$12:$H$286,$X655)=Repex),0)
*$DT655</f>
        <v>0</v>
      </c>
      <c r="DW655" s="188" cm="1">
        <f t="array" aca="1" ref="DW655" ca="1">IFERROR(INDEX(Forecast_Capex_Input!BX$12:BX$286,$X655)
*(INDEX(Forecast_Capex_Input!$H$12:$H$286,$X655)=Repex),0)
*$DT655</f>
        <v>0</v>
      </c>
      <c r="DX655" s="188" cm="1">
        <f t="array" aca="1" ref="DX655" ca="1">IFERROR(INDEX(Forecast_Capex_Input!BY$12:BY$286,$X655)
*(INDEX(Forecast_Capex_Input!$H$12:$H$286,$X655)=Repex),0)
*$DT655</f>
        <v>0</v>
      </c>
      <c r="DY655" s="188" cm="1">
        <f t="array" aca="1" ref="DY655" ca="1">IFERROR(INDEX(Forecast_Capex_Input!BZ$12:BZ$286,$X655)
*(INDEX(Forecast_Capex_Input!$H$12:$H$286,$X655)=Repex),0)
*$DT655</f>
        <v>0</v>
      </c>
      <c r="DZ655" s="188" cm="1">
        <f t="array" aca="1" ref="DZ655" ca="1">IFERROR(INDEX(Forecast_Capex_Input!CA$12:CA$286,$X655)
*(INDEX(Forecast_Capex_Input!$H$12:$H$286,$X655)=Repex),0)
*$DT655</f>
        <v>0</v>
      </c>
      <c r="EA655" s="188" cm="1">
        <f t="array" aca="1" ref="EA655" ca="1">IFERROR(INDEX(Forecast_Capex_Input!CB$12:CB$286,$X655)
*(INDEX(Forecast_Capex_Input!$H$12:$H$286,$X655)=Repex),0)
*$DT655</f>
        <v>0</v>
      </c>
      <c r="EB655" s="188" cm="1">
        <f t="array" aca="1" ref="EB655" ca="1">IFERROR(INDEX(Forecast_Capex_Input!CC$12:CC$286,$X655)
*(INDEX(Forecast_Capex_Input!$H$12:$H$286,$X655)=Repex),0)
*$DT655</f>
        <v>0</v>
      </c>
      <c r="EC655" s="165"/>
      <c r="ED655" s="226" t="str">
        <f t="shared" si="479"/>
        <v>N/A</v>
      </c>
      <c r="EE655" s="174" t="s">
        <v>15</v>
      </c>
    </row>
    <row r="656" spans="3:135" x14ac:dyDescent="0.2">
      <c r="C656" s="174">
        <f t="shared" si="480"/>
        <v>646</v>
      </c>
      <c r="D656" s="167" t="str" cm="1">
        <f t="array" ref="D656">IFERROR(INDEX(Forecast_Capex_Input!$D$12:$D$286,$X656),NA)</f>
        <v>N/A</v>
      </c>
      <c r="E656" s="172" t="str" cm="1">
        <f t="array" ref="E656">IF($X656=NA,NA,INDEX(Forecast_Capex_Input!$E$12:$E$286,$X656))</f>
        <v>N/A</v>
      </c>
      <c r="F656" s="167" t="str" cm="1">
        <f t="array" aca="1" ref="F656" ca="1">IFERROR(INDEX(General!$E$25:$E$26,$Y656),NA)</f>
        <v>N/A</v>
      </c>
      <c r="G656" s="167" t="str" cm="1">
        <f t="array" aca="1" ref="G656" ca="1">IFERROR(INDEX(Forecast_Capex_Input!$AI$11:$BB$11,$AA656),NA)</f>
        <v>N/A</v>
      </c>
      <c r="H656" s="189" t="str" cm="1">
        <f t="array" aca="1" ref="H656" ca="1">IFERROR(INDEX(Forecast_Capex_Input!$AI$12:$BB$286,$X656,$AA656),NA)</f>
        <v>N/A</v>
      </c>
      <c r="I656" s="199" t="str" cm="1">
        <f t="array" ref="I656">IFERROR(INDEX(Forecast_Capex_Input!$F$12:$F$286,$X656),NA)</f>
        <v>N/A</v>
      </c>
      <c r="J656" s="199" t="str" cm="1">
        <f t="array" ref="J656">IFERROR(INDEX(Forecast_Capex_Input!G$12:G$286,$X656),NA)</f>
        <v>N/A</v>
      </c>
      <c r="K656" s="199" t="str" cm="1">
        <f t="array" ref="K656">IFERROR(INDEX(Forecast_Capex_Input!H$12:H$286,$X656),NA)</f>
        <v>N/A</v>
      </c>
      <c r="L656" s="199" t="str" cm="1">
        <f t="array" ref="L656">IFERROR(INDEX(Forecast_Capex_Input!I$12:I$286,$X656),NA)</f>
        <v>N/A</v>
      </c>
      <c r="M656" s="199" t="str" cm="1">
        <f t="array" ref="M656">IFERROR(INDEX(Forecast_Capex_Input!J$12:J$286,$X656),NA)</f>
        <v>N/A</v>
      </c>
      <c r="N656" s="199" t="str" cm="1">
        <f t="array" ref="N656">IFERROR(INDEX(Forecast_Capex_Input!K$12:K$286,$X656),NA)</f>
        <v>N/A</v>
      </c>
      <c r="O656" s="199" t="str" cm="1">
        <f t="array" ref="O656">IFERROR(INDEX(Forecast_Capex_Input!L$12:L$286,$X656),NA)</f>
        <v>N/A</v>
      </c>
      <c r="P656" s="199" t="str" cm="1">
        <f t="array" ref="P656">IFERROR(INDEX(Forecast_Capex_Input!M$12:M$286,$X656),NA)</f>
        <v>N/A</v>
      </c>
      <c r="Q656" s="172" t="str" cm="1">
        <f t="array" ref="Q656">IFERROR(INDEX(Forecast_Capex_Input!N$12:N$286,$X656),NA)</f>
        <v>N/A</v>
      </c>
      <c r="R656" s="265" cm="1">
        <f t="array" ref="R656">IFERROR(INDEX(Forecast_Capex_Input!O$12:O$286,$X656),0)</f>
        <v>0</v>
      </c>
      <c r="S656" s="172" cm="1">
        <f t="array" ref="S656">IFERROR(INDEX(Forecast_Capex_Input!P$12:P$286,$X656),0)</f>
        <v>0</v>
      </c>
      <c r="T656" s="199" t="str" cm="1">
        <f t="array" aca="1" ref="T656" ca="1">IFERROR(INDEX(General!$K$84:$K$103,$AA656),NA)</f>
        <v>N/A</v>
      </c>
      <c r="U656" s="188" cm="1">
        <f t="array" aca="1" ref="U656" ca="1">IFERROR(
IF($F656=General!$E$25,INDEX(Forecast_Capex_Input!S$12:S$286,$X656),
INDEX(Forecast_Capex_Input!T$12:T$286,$X656)),0)</f>
        <v>0</v>
      </c>
      <c r="V656" s="222" t="b">
        <f>IFERROR(INDEX(Overheads!$T$19:$T$26,MATCH($I656,Overheads!$E$19:$E$26,0)),FALSE)</f>
        <v>0</v>
      </c>
      <c r="W656" s="165"/>
      <c r="X656" s="174" t="str">
        <f>IFERROR(
IF(MATCH($C656,Forecast_Capex_Input!$CI$12:$CI$286,1)+1&gt;MAX(Forecast_Capex_Input!$C$12:$C$286),NA,
MATCH($C656,Forecast_Capex_Input!$CI$12:$CI$286,1)+1),1)</f>
        <v>N/A</v>
      </c>
      <c r="Y656" s="174" t="str" cm="1">
        <f t="array" aca="1" ref="Y656" ca="1">IFERROR(
IF(X655&lt;&gt;X656,1,
IF(COUNTIF(OFFSET(Y655,0,0,-INDEX(Forecast_Capex_Input!$CG$12:$CG$286,$X656)),Y655)=INDEX(Forecast_Capex_Input!$CG$12:$CG$286,$X656),Y655+1,Y655)),NA)</f>
        <v>N/A</v>
      </c>
      <c r="Z656" s="174" t="str" cm="1">
        <f t="array" ref="Z656">IFERROR($C656-IF($X656=1,1,INDEX(Forecast_Capex_Input!$CI$12:$CI$286,$X656-1))+1,NA)</f>
        <v>N/A</v>
      </c>
      <c r="AA656" s="174" t="str" cm="1">
        <f t="array" aca="1" ref="AA656" ca="1">IFERROR(IF(Y656=1,
INDEX(Forecast_Capex_Input!$AI$10:$BB$10,SMALL(IF(INDEX(Forecast_Capex_Input!$AI$12:$BB$286,$X656,0)&gt;0,COLUMN(Forecast_Capex_Input!$AI$10:$BB$10)-COLUMN(Forecast_Capex_Input!$AI$12)+1),ROWS(OFFSET(AA655,0,0,-$Z656)))),
OFFSET(AA655,-INDEX(Forecast_Capex_Input!$CG$12:$CG$286,$X656)+1,0)),NA)</f>
        <v>N/A</v>
      </c>
      <c r="AB656" s="174" t="str">
        <f t="shared" ca="1" si="449"/>
        <v>N/A</v>
      </c>
      <c r="AC656" s="222" t="b">
        <f t="shared" si="481"/>
        <v>0</v>
      </c>
      <c r="AD656" s="220" t="b">
        <v>0</v>
      </c>
      <c r="AE656" s="222" t="b">
        <f t="shared" si="450"/>
        <v>1</v>
      </c>
      <c r="AF656" s="165"/>
      <c r="AG656" s="215">
        <v>0</v>
      </c>
      <c r="AH656" s="215">
        <v>0</v>
      </c>
      <c r="AI656" s="215">
        <v>0</v>
      </c>
      <c r="AJ656" s="215">
        <v>0</v>
      </c>
      <c r="AK656" s="215">
        <v>0</v>
      </c>
      <c r="AL656" s="155">
        <v>0</v>
      </c>
      <c r="AM656" s="165"/>
      <c r="AN656" s="215" cm="1">
        <f t="array" aca="1" ref="AN656" ca="1">IFERROR(INDEX(General!O$33:O$34,$AB656)
*AG656,0)</f>
        <v>0</v>
      </c>
      <c r="AO656" s="215" cm="1">
        <f t="array" aca="1" ref="AO656" ca="1">IFERROR(INDEX(General!P$33:P$34,$AB656)
*AH656,0)</f>
        <v>0</v>
      </c>
      <c r="AP656" s="215" cm="1">
        <f t="array" aca="1" ref="AP656" ca="1">IFERROR(INDEX(General!Q$33:Q$34,$AB656)
*AI656,0)</f>
        <v>0</v>
      </c>
      <c r="AQ656" s="215" cm="1">
        <f t="array" aca="1" ref="AQ656" ca="1">IFERROR(INDEX(General!R$33:R$34,$AB656)
*AJ656,0)</f>
        <v>0</v>
      </c>
      <c r="AR656" s="215" cm="1">
        <f t="array" aca="1" ref="AR656" ca="1">IFERROR(INDEX(General!S$33:S$34,$AB656)
*AK656,0)</f>
        <v>0</v>
      </c>
      <c r="AS656" s="155">
        <f t="shared" ca="1" si="482"/>
        <v>0</v>
      </c>
      <c r="AT656" s="165"/>
      <c r="AU656" s="215">
        <f ca="1">IF($AE656=FALSE,AN656*Overheads!$R$24*$V656,
IFERROR(Overheads!$O$49*$V656*AN656,0)
+IFERROR(Overheads!Q$59*$V656*(AN656/Overheads!Q$68),0))</f>
        <v>0</v>
      </c>
      <c r="AV656" s="215">
        <f ca="1">IF($AE656=FALSE,AO656*Overheads!$R$24*$V656,
IFERROR(Overheads!$O$49*$V656*AO656,0)
+IFERROR(Overheads!R$59*$V656*(AO656/Overheads!R$68),0))</f>
        <v>0</v>
      </c>
      <c r="AW656" s="215">
        <f ca="1">IF($AE656=FALSE,AP656*Overheads!$R$24*$V656,
IFERROR(Overheads!$O$49*$V656*AP656,0)
+IFERROR(Overheads!S$59*$V656*(AP656/Overheads!S$68),0))</f>
        <v>0</v>
      </c>
      <c r="AX656" s="215">
        <f ca="1">IF($AE656=FALSE,AQ656*Overheads!$R$24*$V656,
IFERROR(Overheads!$O$49*$V656*AQ656,0)
+IFERROR(Overheads!T$59*$V656*(AQ656/Overheads!T$68),0))</f>
        <v>0</v>
      </c>
      <c r="AY656" s="215">
        <f ca="1">IF($AE656=FALSE,AR656*Overheads!$R$24*$V656,
IFERROR(Overheads!$O$49*$V656*AR656,0)
+IFERROR(Overheads!U$59*$V656*(AR656/Overheads!U$68),0))</f>
        <v>0</v>
      </c>
      <c r="AZ656" s="155">
        <f t="shared" ca="1" si="483"/>
        <v>0</v>
      </c>
      <c r="BA656" s="165"/>
      <c r="BB656" s="215">
        <f ca="1">IF($AE656=FALSE,AN656*Overheads!$S$25,
IFERROR(Overheads!$O$50*AN656,0)
+IFERROR(Overheads!Q$60*(AN656/Overheads!Q$66),0))</f>
        <v>0</v>
      </c>
      <c r="BC656" s="215">
        <f ca="1">IF($AE656=FALSE,AO656*Overheads!$S$25,
IFERROR(Overheads!$O$50*AO656,0)
+IFERROR(Overheads!R$60*(AO656/Overheads!R$66),0))</f>
        <v>0</v>
      </c>
      <c r="BD656" s="215">
        <f ca="1">IF($AE656=FALSE,AP656*Overheads!$S$25,
IFERROR(Overheads!$O$50*AP656,0)
+IFERROR(Overheads!S$60*(AP656/Overheads!S$66),0))</f>
        <v>0</v>
      </c>
      <c r="BE656" s="215">
        <f ca="1">IF($AE656=FALSE,AQ656*Overheads!$S$25,
IFERROR(Overheads!$O$50*AQ656,0)
+IFERROR(Overheads!T$60*(AQ656/Overheads!T$66),0))</f>
        <v>0</v>
      </c>
      <c r="BF656" s="215">
        <f ca="1">IF($AE656=FALSE,AR656*Overheads!$S$25,
IFERROR(Overheads!$O$50*AR656,0)
+IFERROR(Overheads!U$60*(AR656/Overheads!U$66),0))</f>
        <v>0</v>
      </c>
      <c r="BG656" s="155">
        <f t="shared" ca="1" si="484"/>
        <v>0</v>
      </c>
      <c r="BH656" s="165"/>
      <c r="BI656" s="215">
        <f t="shared" ca="1" si="485"/>
        <v>0</v>
      </c>
      <c r="BJ656" s="215">
        <f t="shared" ca="1" si="451"/>
        <v>0</v>
      </c>
      <c r="BK656" s="215">
        <f t="shared" ca="1" si="452"/>
        <v>0</v>
      </c>
      <c r="BL656" s="215">
        <f t="shared" ca="1" si="453"/>
        <v>0</v>
      </c>
      <c r="BM656" s="215">
        <f t="shared" ca="1" si="454"/>
        <v>0</v>
      </c>
      <c r="BN656" s="155">
        <f t="shared" ca="1" si="486"/>
        <v>0</v>
      </c>
      <c r="BO656" s="165"/>
      <c r="BP656" s="187" cm="1">
        <f t="array" ref="BP656">IFERROR(IF($X656=$X655,BP655,INDEX(Forecast_Capex_Input!AC$12:AC$286,$X656)),0)</f>
        <v>0</v>
      </c>
      <c r="BQ656" s="187" cm="1">
        <f t="array" ref="BQ656">IFERROR(IF($X656=$X655,BQ655,INDEX(Forecast_Capex_Input!AD$12:AD$286,$X656)),0)</f>
        <v>0</v>
      </c>
      <c r="BR656" s="187" cm="1">
        <f t="array" ref="BR656">IFERROR(IF($X656=$X655,BR655,INDEX(Forecast_Capex_Input!AE$12:AE$286,$X656)),0)</f>
        <v>0</v>
      </c>
      <c r="BS656" s="187" cm="1">
        <f t="array" ref="BS656">IFERROR(IF($X656=$X655,BS655,INDEX(Forecast_Capex_Input!AF$12:AF$286,$X656)),0)</f>
        <v>0</v>
      </c>
      <c r="BT656" s="187" cm="1">
        <f t="array" ref="BT656">IFERROR(IF($X656=$X655,BT655,INDEX(Forecast_Capex_Input!AG$12:AG$286,$X656)),0)</f>
        <v>0</v>
      </c>
      <c r="BU656" s="165"/>
      <c r="BV656" s="215">
        <f t="shared" si="455"/>
        <v>0</v>
      </c>
      <c r="BW656" s="215">
        <f t="shared" si="456"/>
        <v>0</v>
      </c>
      <c r="BX656" s="215">
        <f t="shared" si="457"/>
        <v>0</v>
      </c>
      <c r="BY656" s="215">
        <f t="shared" si="458"/>
        <v>0</v>
      </c>
      <c r="BZ656" s="215">
        <f t="shared" si="459"/>
        <v>0</v>
      </c>
      <c r="CA656" s="155">
        <f t="shared" si="487"/>
        <v>0</v>
      </c>
      <c r="CB656" s="165"/>
      <c r="CC656" s="215">
        <f t="shared" si="460"/>
        <v>0</v>
      </c>
      <c r="CD656" s="215">
        <f t="shared" si="461"/>
        <v>0</v>
      </c>
      <c r="CE656" s="215">
        <f t="shared" si="462"/>
        <v>0</v>
      </c>
      <c r="CF656" s="215">
        <f t="shared" si="463"/>
        <v>0</v>
      </c>
      <c r="CG656" s="215">
        <f t="shared" si="464"/>
        <v>0</v>
      </c>
      <c r="CH656" s="155">
        <f t="shared" si="488"/>
        <v>0</v>
      </c>
      <c r="CI656" s="165"/>
      <c r="CJ656" s="215">
        <f t="shared" si="465"/>
        <v>0</v>
      </c>
      <c r="CK656" s="215">
        <f t="shared" si="466"/>
        <v>0</v>
      </c>
      <c r="CL656" s="215">
        <f t="shared" si="467"/>
        <v>0</v>
      </c>
      <c r="CM656" s="215">
        <f t="shared" si="468"/>
        <v>0</v>
      </c>
      <c r="CN656" s="215">
        <f t="shared" si="469"/>
        <v>0</v>
      </c>
      <c r="CO656" s="155">
        <f t="shared" si="489"/>
        <v>0</v>
      </c>
      <c r="CP656" s="165"/>
      <c r="CQ656" s="223">
        <f t="shared" si="470"/>
        <v>0</v>
      </c>
      <c r="CR656" s="223">
        <f t="shared" si="471"/>
        <v>0</v>
      </c>
      <c r="CS656" s="223">
        <f t="shared" si="472"/>
        <v>0</v>
      </c>
      <c r="CT656" s="223">
        <f t="shared" si="473"/>
        <v>0</v>
      </c>
      <c r="CU656" s="223">
        <f t="shared" si="474"/>
        <v>0</v>
      </c>
      <c r="CV656" s="155">
        <f t="shared" si="490"/>
        <v>0</v>
      </c>
      <c r="CW656" s="165"/>
      <c r="CX656" s="215">
        <f t="shared" si="491"/>
        <v>0</v>
      </c>
      <c r="CY656" s="215">
        <f t="shared" si="475"/>
        <v>0</v>
      </c>
      <c r="CZ656" s="215">
        <f t="shared" si="476"/>
        <v>0</v>
      </c>
      <c r="DA656" s="215">
        <f t="shared" si="477"/>
        <v>0</v>
      </c>
      <c r="DB656" s="215">
        <f t="shared" si="478"/>
        <v>0</v>
      </c>
      <c r="DC656" s="155">
        <f t="shared" si="492"/>
        <v>0</v>
      </c>
      <c r="DD656" s="165"/>
      <c r="DE656" s="188" t="b" cm="1">
        <f t="array" aca="1" ref="DE656" ca="1">OR($G656=Forecast_Capex_Input!$BF$8:$BF$10)</f>
        <v>0</v>
      </c>
      <c r="DF656" s="188" cm="1">
        <f t="array" aca="1" ref="DF656" ca="1">IFERROR(INDEX(Forecast_Capex_Input!BG$12:BG$286,$X656)
*(INDEX(Forecast_Capex_Input!$H$12:$H$286,$X656)=Repex),0)
*$DE656</f>
        <v>0</v>
      </c>
      <c r="DG656" s="188" cm="1">
        <f t="array" aca="1" ref="DG656" ca="1">IFERROR(INDEX(Forecast_Capex_Input!BH$12:BH$286,$X656)
*(INDEX(Forecast_Capex_Input!$H$12:$H$286,$X656)=Repex),0)
*$DE656</f>
        <v>0</v>
      </c>
      <c r="DH656" s="188" cm="1">
        <f t="array" aca="1" ref="DH656" ca="1">IFERROR(INDEX(Forecast_Capex_Input!BI$12:BI$286,$X656)
*(INDEX(Forecast_Capex_Input!$H$12:$H$286,$X656)=Repex),0)
*$DE656</f>
        <v>0</v>
      </c>
      <c r="DI656" s="188" cm="1">
        <f t="array" aca="1" ref="DI656" ca="1">IFERROR(INDEX(Forecast_Capex_Input!BJ$12:BJ$286,$X656)
*(INDEX(Forecast_Capex_Input!$H$12:$H$286,$X656)=Repex),0)
*$DE656</f>
        <v>0</v>
      </c>
      <c r="DJ656" s="188" cm="1">
        <f t="array" aca="1" ref="DJ656" ca="1">IFERROR(INDEX(Forecast_Capex_Input!BK$12:BK$286,$X656)
*(INDEX(Forecast_Capex_Input!$H$12:$H$286,$X656)=Repex),0)
*$DE656</f>
        <v>0</v>
      </c>
      <c r="DK656" s="188" cm="1">
        <f t="array" aca="1" ref="DK656" ca="1">IFERROR(INDEX(Forecast_Capex_Input!BL$12:BL$286,$X656)
*(INDEX(Forecast_Capex_Input!$H$12:$H$286,$X656)=Repex),0)
*$DE656</f>
        <v>0</v>
      </c>
      <c r="DL656" s="165"/>
      <c r="DM656" s="188" t="b" cm="1">
        <f t="array" aca="1" ref="DM656" ca="1">OR($G656=Forecast_Capex_Input!$BN$8:$BN$9)</f>
        <v>0</v>
      </c>
      <c r="DN656" s="188" cm="1">
        <f t="array" aca="1" ref="DN656" ca="1">IFERROR(INDEX(Forecast_Capex_Input!BO$12:BO$286,$X656)
*(INDEX(Forecast_Capex_Input!$H$12:$H$286,$X656)=Repex),0)
*$DM656</f>
        <v>0</v>
      </c>
      <c r="DO656" s="188" cm="1">
        <f t="array" aca="1" ref="DO656" ca="1">IFERROR(INDEX(Forecast_Capex_Input!BP$12:BP$286,$X656)
*(INDEX(Forecast_Capex_Input!$H$12:$H$286,$X656)=Repex),0)
*$DM656</f>
        <v>0</v>
      </c>
      <c r="DP656" s="188" cm="1">
        <f t="array" aca="1" ref="DP656" ca="1">IFERROR(INDEX(Forecast_Capex_Input!BQ$12:BQ$286,$X656)
*(INDEX(Forecast_Capex_Input!$H$12:$H$286,$X656)=Repex),0)
*$DM656</f>
        <v>0</v>
      </c>
      <c r="DQ656" s="188" cm="1">
        <f t="array" aca="1" ref="DQ656" ca="1">IFERROR(INDEX(Forecast_Capex_Input!BR$12:BR$286,$X656)
*(INDEX(Forecast_Capex_Input!$H$12:$H$286,$X656)=Repex),0)
*$DM656</f>
        <v>0</v>
      </c>
      <c r="DR656" s="188" cm="1">
        <f t="array" aca="1" ref="DR656" ca="1">IFERROR(INDEX(Forecast_Capex_Input!BS$12:BS$286,$X656)
*(INDEX(Forecast_Capex_Input!$H$12:$H$286,$X656)=Repex),0)
*$DM656</f>
        <v>0</v>
      </c>
      <c r="DS656" s="165"/>
      <c r="DT656" s="188" t="b" cm="1">
        <f t="array" aca="1" ref="DT656" ca="1">OR($G656=Forecast_Capex_Input!$BU$8:$BU$10)</f>
        <v>0</v>
      </c>
      <c r="DU656" s="188" cm="1">
        <f t="array" aca="1" ref="DU656" ca="1">IFERROR(INDEX(Forecast_Capex_Input!BV$12:BV$286,$X656)
*(INDEX(Forecast_Capex_Input!$H$12:$H$286,$X656)=Repex),0)
*$DT656</f>
        <v>0</v>
      </c>
      <c r="DV656" s="188" cm="1">
        <f t="array" aca="1" ref="DV656" ca="1">IFERROR(INDEX(Forecast_Capex_Input!BW$12:BW$286,$X656)
*(INDEX(Forecast_Capex_Input!$H$12:$H$286,$X656)=Repex),0)
*$DT656</f>
        <v>0</v>
      </c>
      <c r="DW656" s="188" cm="1">
        <f t="array" aca="1" ref="DW656" ca="1">IFERROR(INDEX(Forecast_Capex_Input!BX$12:BX$286,$X656)
*(INDEX(Forecast_Capex_Input!$H$12:$H$286,$X656)=Repex),0)
*$DT656</f>
        <v>0</v>
      </c>
      <c r="DX656" s="188" cm="1">
        <f t="array" aca="1" ref="DX656" ca="1">IFERROR(INDEX(Forecast_Capex_Input!BY$12:BY$286,$X656)
*(INDEX(Forecast_Capex_Input!$H$12:$H$286,$X656)=Repex),0)
*$DT656</f>
        <v>0</v>
      </c>
      <c r="DY656" s="188" cm="1">
        <f t="array" aca="1" ref="DY656" ca="1">IFERROR(INDEX(Forecast_Capex_Input!BZ$12:BZ$286,$X656)
*(INDEX(Forecast_Capex_Input!$H$12:$H$286,$X656)=Repex),0)
*$DT656</f>
        <v>0</v>
      </c>
      <c r="DZ656" s="188" cm="1">
        <f t="array" aca="1" ref="DZ656" ca="1">IFERROR(INDEX(Forecast_Capex_Input!CA$12:CA$286,$X656)
*(INDEX(Forecast_Capex_Input!$H$12:$H$286,$X656)=Repex),0)
*$DT656</f>
        <v>0</v>
      </c>
      <c r="EA656" s="188" cm="1">
        <f t="array" aca="1" ref="EA656" ca="1">IFERROR(INDEX(Forecast_Capex_Input!CB$12:CB$286,$X656)
*(INDEX(Forecast_Capex_Input!$H$12:$H$286,$X656)=Repex),0)
*$DT656</f>
        <v>0</v>
      </c>
      <c r="EB656" s="188" cm="1">
        <f t="array" aca="1" ref="EB656" ca="1">IFERROR(INDEX(Forecast_Capex_Input!CC$12:CC$286,$X656)
*(INDEX(Forecast_Capex_Input!$H$12:$H$286,$X656)=Repex),0)
*$DT656</f>
        <v>0</v>
      </c>
      <c r="EC656" s="165"/>
      <c r="ED656" s="226" t="str">
        <f t="shared" si="479"/>
        <v>N/A</v>
      </c>
      <c r="EE656" s="174" t="s">
        <v>15</v>
      </c>
    </row>
    <row r="657" spans="3:135" x14ac:dyDescent="0.2">
      <c r="C657" s="174">
        <f t="shared" si="480"/>
        <v>647</v>
      </c>
      <c r="D657" s="167" t="str" cm="1">
        <f t="array" ref="D657">IFERROR(INDEX(Forecast_Capex_Input!$D$12:$D$286,$X657),NA)</f>
        <v>N/A</v>
      </c>
      <c r="E657" s="172" t="str" cm="1">
        <f t="array" ref="E657">IF($X657=NA,NA,INDEX(Forecast_Capex_Input!$E$12:$E$286,$X657))</f>
        <v>N/A</v>
      </c>
      <c r="F657" s="167" t="str" cm="1">
        <f t="array" aca="1" ref="F657" ca="1">IFERROR(INDEX(General!$E$25:$E$26,$Y657),NA)</f>
        <v>N/A</v>
      </c>
      <c r="G657" s="167" t="str" cm="1">
        <f t="array" aca="1" ref="G657" ca="1">IFERROR(INDEX(Forecast_Capex_Input!$AI$11:$BB$11,$AA657),NA)</f>
        <v>N/A</v>
      </c>
      <c r="H657" s="189" t="str" cm="1">
        <f t="array" aca="1" ref="H657" ca="1">IFERROR(INDEX(Forecast_Capex_Input!$AI$12:$BB$286,$X657,$AA657),NA)</f>
        <v>N/A</v>
      </c>
      <c r="I657" s="199" t="str" cm="1">
        <f t="array" ref="I657">IFERROR(INDEX(Forecast_Capex_Input!$F$12:$F$286,$X657),NA)</f>
        <v>N/A</v>
      </c>
      <c r="J657" s="199" t="str" cm="1">
        <f t="array" ref="J657">IFERROR(INDEX(Forecast_Capex_Input!G$12:G$286,$X657),NA)</f>
        <v>N/A</v>
      </c>
      <c r="K657" s="199" t="str" cm="1">
        <f t="array" ref="K657">IFERROR(INDEX(Forecast_Capex_Input!H$12:H$286,$X657),NA)</f>
        <v>N/A</v>
      </c>
      <c r="L657" s="199" t="str" cm="1">
        <f t="array" ref="L657">IFERROR(INDEX(Forecast_Capex_Input!I$12:I$286,$X657),NA)</f>
        <v>N/A</v>
      </c>
      <c r="M657" s="199" t="str" cm="1">
        <f t="array" ref="M657">IFERROR(INDEX(Forecast_Capex_Input!J$12:J$286,$X657),NA)</f>
        <v>N/A</v>
      </c>
      <c r="N657" s="199" t="str" cm="1">
        <f t="array" ref="N657">IFERROR(INDEX(Forecast_Capex_Input!K$12:K$286,$X657),NA)</f>
        <v>N/A</v>
      </c>
      <c r="O657" s="199" t="str" cm="1">
        <f t="array" ref="O657">IFERROR(INDEX(Forecast_Capex_Input!L$12:L$286,$X657),NA)</f>
        <v>N/A</v>
      </c>
      <c r="P657" s="199" t="str" cm="1">
        <f t="array" ref="P657">IFERROR(INDEX(Forecast_Capex_Input!M$12:M$286,$X657),NA)</f>
        <v>N/A</v>
      </c>
      <c r="Q657" s="172" t="str" cm="1">
        <f t="array" ref="Q657">IFERROR(INDEX(Forecast_Capex_Input!N$12:N$286,$X657),NA)</f>
        <v>N/A</v>
      </c>
      <c r="R657" s="265" cm="1">
        <f t="array" ref="R657">IFERROR(INDEX(Forecast_Capex_Input!O$12:O$286,$X657),0)</f>
        <v>0</v>
      </c>
      <c r="S657" s="172" cm="1">
        <f t="array" ref="S657">IFERROR(INDEX(Forecast_Capex_Input!P$12:P$286,$X657),0)</f>
        <v>0</v>
      </c>
      <c r="T657" s="199" t="str" cm="1">
        <f t="array" aca="1" ref="T657" ca="1">IFERROR(INDEX(General!$K$84:$K$103,$AA657),NA)</f>
        <v>N/A</v>
      </c>
      <c r="U657" s="188" cm="1">
        <f t="array" aca="1" ref="U657" ca="1">IFERROR(
IF($F657=General!$E$25,INDEX(Forecast_Capex_Input!S$12:S$286,$X657),
INDEX(Forecast_Capex_Input!T$12:T$286,$X657)),0)</f>
        <v>0</v>
      </c>
      <c r="V657" s="222" t="b">
        <f>IFERROR(INDEX(Overheads!$T$19:$T$26,MATCH($I657,Overheads!$E$19:$E$26,0)),FALSE)</f>
        <v>0</v>
      </c>
      <c r="W657" s="165"/>
      <c r="X657" s="174" t="str">
        <f>IFERROR(
IF(MATCH($C657,Forecast_Capex_Input!$CI$12:$CI$286,1)+1&gt;MAX(Forecast_Capex_Input!$C$12:$C$286),NA,
MATCH($C657,Forecast_Capex_Input!$CI$12:$CI$286,1)+1),1)</f>
        <v>N/A</v>
      </c>
      <c r="Y657" s="174" t="str" cm="1">
        <f t="array" aca="1" ref="Y657" ca="1">IFERROR(
IF(X656&lt;&gt;X657,1,
IF(COUNTIF(OFFSET(Y656,0,0,-INDEX(Forecast_Capex_Input!$CG$12:$CG$286,$X657)),Y656)=INDEX(Forecast_Capex_Input!$CG$12:$CG$286,$X657),Y656+1,Y656)),NA)</f>
        <v>N/A</v>
      </c>
      <c r="Z657" s="174" t="str" cm="1">
        <f t="array" ref="Z657">IFERROR($C657-IF($X657=1,1,INDEX(Forecast_Capex_Input!$CI$12:$CI$286,$X657-1))+1,NA)</f>
        <v>N/A</v>
      </c>
      <c r="AA657" s="174" t="str" cm="1">
        <f t="array" aca="1" ref="AA657" ca="1">IFERROR(IF(Y657=1,
INDEX(Forecast_Capex_Input!$AI$10:$BB$10,SMALL(IF(INDEX(Forecast_Capex_Input!$AI$12:$BB$286,$X657,0)&gt;0,COLUMN(Forecast_Capex_Input!$AI$10:$BB$10)-COLUMN(Forecast_Capex_Input!$AI$12)+1),ROWS(OFFSET(AA656,0,0,-$Z657)))),
OFFSET(AA656,-INDEX(Forecast_Capex_Input!$CG$12:$CG$286,$X657)+1,0)),NA)</f>
        <v>N/A</v>
      </c>
      <c r="AB657" s="174" t="str">
        <f t="shared" ca="1" si="449"/>
        <v>N/A</v>
      </c>
      <c r="AC657" s="222" t="b">
        <f t="shared" si="481"/>
        <v>0</v>
      </c>
      <c r="AD657" s="220" t="b">
        <v>0</v>
      </c>
      <c r="AE657" s="222" t="b">
        <f t="shared" si="450"/>
        <v>1</v>
      </c>
      <c r="AF657" s="165"/>
      <c r="AG657" s="215">
        <v>0</v>
      </c>
      <c r="AH657" s="215">
        <v>0</v>
      </c>
      <c r="AI657" s="215">
        <v>0</v>
      </c>
      <c r="AJ657" s="215">
        <v>0</v>
      </c>
      <c r="AK657" s="215">
        <v>0</v>
      </c>
      <c r="AL657" s="155">
        <v>0</v>
      </c>
      <c r="AM657" s="165"/>
      <c r="AN657" s="215" cm="1">
        <f t="array" aca="1" ref="AN657" ca="1">IFERROR(INDEX(General!O$33:O$34,$AB657)
*AG657,0)</f>
        <v>0</v>
      </c>
      <c r="AO657" s="215" cm="1">
        <f t="array" aca="1" ref="AO657" ca="1">IFERROR(INDEX(General!P$33:P$34,$AB657)
*AH657,0)</f>
        <v>0</v>
      </c>
      <c r="AP657" s="215" cm="1">
        <f t="array" aca="1" ref="AP657" ca="1">IFERROR(INDEX(General!Q$33:Q$34,$AB657)
*AI657,0)</f>
        <v>0</v>
      </c>
      <c r="AQ657" s="215" cm="1">
        <f t="array" aca="1" ref="AQ657" ca="1">IFERROR(INDEX(General!R$33:R$34,$AB657)
*AJ657,0)</f>
        <v>0</v>
      </c>
      <c r="AR657" s="215" cm="1">
        <f t="array" aca="1" ref="AR657" ca="1">IFERROR(INDEX(General!S$33:S$34,$AB657)
*AK657,0)</f>
        <v>0</v>
      </c>
      <c r="AS657" s="155">
        <f t="shared" ca="1" si="482"/>
        <v>0</v>
      </c>
      <c r="AT657" s="165"/>
      <c r="AU657" s="215">
        <f ca="1">IF($AE657=FALSE,AN657*Overheads!$R$24*$V657,
IFERROR(Overheads!$O$49*$V657*AN657,0)
+IFERROR(Overheads!Q$59*$V657*(AN657/Overheads!Q$68),0))</f>
        <v>0</v>
      </c>
      <c r="AV657" s="215">
        <f ca="1">IF($AE657=FALSE,AO657*Overheads!$R$24*$V657,
IFERROR(Overheads!$O$49*$V657*AO657,0)
+IFERROR(Overheads!R$59*$V657*(AO657/Overheads!R$68),0))</f>
        <v>0</v>
      </c>
      <c r="AW657" s="215">
        <f ca="1">IF($AE657=FALSE,AP657*Overheads!$R$24*$V657,
IFERROR(Overheads!$O$49*$V657*AP657,0)
+IFERROR(Overheads!S$59*$V657*(AP657/Overheads!S$68),0))</f>
        <v>0</v>
      </c>
      <c r="AX657" s="215">
        <f ca="1">IF($AE657=FALSE,AQ657*Overheads!$R$24*$V657,
IFERROR(Overheads!$O$49*$V657*AQ657,0)
+IFERROR(Overheads!T$59*$V657*(AQ657/Overheads!T$68),0))</f>
        <v>0</v>
      </c>
      <c r="AY657" s="215">
        <f ca="1">IF($AE657=FALSE,AR657*Overheads!$R$24*$V657,
IFERROR(Overheads!$O$49*$V657*AR657,0)
+IFERROR(Overheads!U$59*$V657*(AR657/Overheads!U$68),0))</f>
        <v>0</v>
      </c>
      <c r="AZ657" s="155">
        <f t="shared" ca="1" si="483"/>
        <v>0</v>
      </c>
      <c r="BA657" s="165"/>
      <c r="BB657" s="215">
        <f ca="1">IF($AE657=FALSE,AN657*Overheads!$S$25,
IFERROR(Overheads!$O$50*AN657,0)
+IFERROR(Overheads!Q$60*(AN657/Overheads!Q$66),0))</f>
        <v>0</v>
      </c>
      <c r="BC657" s="215">
        <f ca="1">IF($AE657=FALSE,AO657*Overheads!$S$25,
IFERROR(Overheads!$O$50*AO657,0)
+IFERROR(Overheads!R$60*(AO657/Overheads!R$66),0))</f>
        <v>0</v>
      </c>
      <c r="BD657" s="215">
        <f ca="1">IF($AE657=FALSE,AP657*Overheads!$S$25,
IFERROR(Overheads!$O$50*AP657,0)
+IFERROR(Overheads!S$60*(AP657/Overheads!S$66),0))</f>
        <v>0</v>
      </c>
      <c r="BE657" s="215">
        <f ca="1">IF($AE657=FALSE,AQ657*Overheads!$S$25,
IFERROR(Overheads!$O$50*AQ657,0)
+IFERROR(Overheads!T$60*(AQ657/Overheads!T$66),0))</f>
        <v>0</v>
      </c>
      <c r="BF657" s="215">
        <f ca="1">IF($AE657=FALSE,AR657*Overheads!$S$25,
IFERROR(Overheads!$O$50*AR657,0)
+IFERROR(Overheads!U$60*(AR657/Overheads!U$66),0))</f>
        <v>0</v>
      </c>
      <c r="BG657" s="155">
        <f t="shared" ca="1" si="484"/>
        <v>0</v>
      </c>
      <c r="BH657" s="165"/>
      <c r="BI657" s="215">
        <f t="shared" ca="1" si="485"/>
        <v>0</v>
      </c>
      <c r="BJ657" s="215">
        <f t="shared" ca="1" si="451"/>
        <v>0</v>
      </c>
      <c r="BK657" s="215">
        <f t="shared" ca="1" si="452"/>
        <v>0</v>
      </c>
      <c r="BL657" s="215">
        <f t="shared" ca="1" si="453"/>
        <v>0</v>
      </c>
      <c r="BM657" s="215">
        <f t="shared" ca="1" si="454"/>
        <v>0</v>
      </c>
      <c r="BN657" s="155">
        <f t="shared" ca="1" si="486"/>
        <v>0</v>
      </c>
      <c r="BO657" s="165"/>
      <c r="BP657" s="187" cm="1">
        <f t="array" ref="BP657">IFERROR(IF($X657=$X656,BP656,INDEX(Forecast_Capex_Input!AC$12:AC$286,$X657)),0)</f>
        <v>0</v>
      </c>
      <c r="BQ657" s="187" cm="1">
        <f t="array" ref="BQ657">IFERROR(IF($X657=$X656,BQ656,INDEX(Forecast_Capex_Input!AD$12:AD$286,$X657)),0)</f>
        <v>0</v>
      </c>
      <c r="BR657" s="187" cm="1">
        <f t="array" ref="BR657">IFERROR(IF($X657=$X656,BR656,INDEX(Forecast_Capex_Input!AE$12:AE$286,$X657)),0)</f>
        <v>0</v>
      </c>
      <c r="BS657" s="187" cm="1">
        <f t="array" ref="BS657">IFERROR(IF($X657=$X656,BS656,INDEX(Forecast_Capex_Input!AF$12:AF$286,$X657)),0)</f>
        <v>0</v>
      </c>
      <c r="BT657" s="187" cm="1">
        <f t="array" ref="BT657">IFERROR(IF($X657=$X656,BT656,INDEX(Forecast_Capex_Input!AG$12:AG$286,$X657)),0)</f>
        <v>0</v>
      </c>
      <c r="BU657" s="165"/>
      <c r="BV657" s="215">
        <f t="shared" si="455"/>
        <v>0</v>
      </c>
      <c r="BW657" s="215">
        <f t="shared" si="456"/>
        <v>0</v>
      </c>
      <c r="BX657" s="215">
        <f t="shared" si="457"/>
        <v>0</v>
      </c>
      <c r="BY657" s="215">
        <f t="shared" si="458"/>
        <v>0</v>
      </c>
      <c r="BZ657" s="215">
        <f t="shared" si="459"/>
        <v>0</v>
      </c>
      <c r="CA657" s="155">
        <f t="shared" si="487"/>
        <v>0</v>
      </c>
      <c r="CB657" s="165"/>
      <c r="CC657" s="215">
        <f t="shared" si="460"/>
        <v>0</v>
      </c>
      <c r="CD657" s="215">
        <f t="shared" si="461"/>
        <v>0</v>
      </c>
      <c r="CE657" s="215">
        <f t="shared" si="462"/>
        <v>0</v>
      </c>
      <c r="CF657" s="215">
        <f t="shared" si="463"/>
        <v>0</v>
      </c>
      <c r="CG657" s="215">
        <f t="shared" si="464"/>
        <v>0</v>
      </c>
      <c r="CH657" s="155">
        <f t="shared" si="488"/>
        <v>0</v>
      </c>
      <c r="CI657" s="165"/>
      <c r="CJ657" s="215">
        <f t="shared" si="465"/>
        <v>0</v>
      </c>
      <c r="CK657" s="215">
        <f t="shared" si="466"/>
        <v>0</v>
      </c>
      <c r="CL657" s="215">
        <f t="shared" si="467"/>
        <v>0</v>
      </c>
      <c r="CM657" s="215">
        <f t="shared" si="468"/>
        <v>0</v>
      </c>
      <c r="CN657" s="215">
        <f t="shared" si="469"/>
        <v>0</v>
      </c>
      <c r="CO657" s="155">
        <f t="shared" si="489"/>
        <v>0</v>
      </c>
      <c r="CP657" s="165"/>
      <c r="CQ657" s="223">
        <f t="shared" si="470"/>
        <v>0</v>
      </c>
      <c r="CR657" s="223">
        <f t="shared" si="471"/>
        <v>0</v>
      </c>
      <c r="CS657" s="223">
        <f t="shared" si="472"/>
        <v>0</v>
      </c>
      <c r="CT657" s="223">
        <f t="shared" si="473"/>
        <v>0</v>
      </c>
      <c r="CU657" s="223">
        <f t="shared" si="474"/>
        <v>0</v>
      </c>
      <c r="CV657" s="155">
        <f t="shared" si="490"/>
        <v>0</v>
      </c>
      <c r="CW657" s="165"/>
      <c r="CX657" s="215">
        <f t="shared" si="491"/>
        <v>0</v>
      </c>
      <c r="CY657" s="215">
        <f t="shared" si="475"/>
        <v>0</v>
      </c>
      <c r="CZ657" s="215">
        <f t="shared" si="476"/>
        <v>0</v>
      </c>
      <c r="DA657" s="215">
        <f t="shared" si="477"/>
        <v>0</v>
      </c>
      <c r="DB657" s="215">
        <f t="shared" si="478"/>
        <v>0</v>
      </c>
      <c r="DC657" s="155">
        <f t="shared" si="492"/>
        <v>0</v>
      </c>
      <c r="DD657" s="165"/>
      <c r="DE657" s="188" t="b" cm="1">
        <f t="array" aca="1" ref="DE657" ca="1">OR($G657=Forecast_Capex_Input!$BF$8:$BF$10)</f>
        <v>0</v>
      </c>
      <c r="DF657" s="188" cm="1">
        <f t="array" aca="1" ref="DF657" ca="1">IFERROR(INDEX(Forecast_Capex_Input!BG$12:BG$286,$X657)
*(INDEX(Forecast_Capex_Input!$H$12:$H$286,$X657)=Repex),0)
*$DE657</f>
        <v>0</v>
      </c>
      <c r="DG657" s="188" cm="1">
        <f t="array" aca="1" ref="DG657" ca="1">IFERROR(INDEX(Forecast_Capex_Input!BH$12:BH$286,$X657)
*(INDEX(Forecast_Capex_Input!$H$12:$H$286,$X657)=Repex),0)
*$DE657</f>
        <v>0</v>
      </c>
      <c r="DH657" s="188" cm="1">
        <f t="array" aca="1" ref="DH657" ca="1">IFERROR(INDEX(Forecast_Capex_Input!BI$12:BI$286,$X657)
*(INDEX(Forecast_Capex_Input!$H$12:$H$286,$X657)=Repex),0)
*$DE657</f>
        <v>0</v>
      </c>
      <c r="DI657" s="188" cm="1">
        <f t="array" aca="1" ref="DI657" ca="1">IFERROR(INDEX(Forecast_Capex_Input!BJ$12:BJ$286,$X657)
*(INDEX(Forecast_Capex_Input!$H$12:$H$286,$X657)=Repex),0)
*$DE657</f>
        <v>0</v>
      </c>
      <c r="DJ657" s="188" cm="1">
        <f t="array" aca="1" ref="DJ657" ca="1">IFERROR(INDEX(Forecast_Capex_Input!BK$12:BK$286,$X657)
*(INDEX(Forecast_Capex_Input!$H$12:$H$286,$X657)=Repex),0)
*$DE657</f>
        <v>0</v>
      </c>
      <c r="DK657" s="188" cm="1">
        <f t="array" aca="1" ref="DK657" ca="1">IFERROR(INDEX(Forecast_Capex_Input!BL$12:BL$286,$X657)
*(INDEX(Forecast_Capex_Input!$H$12:$H$286,$X657)=Repex),0)
*$DE657</f>
        <v>0</v>
      </c>
      <c r="DL657" s="165"/>
      <c r="DM657" s="188" t="b" cm="1">
        <f t="array" aca="1" ref="DM657" ca="1">OR($G657=Forecast_Capex_Input!$BN$8:$BN$9)</f>
        <v>0</v>
      </c>
      <c r="DN657" s="188" cm="1">
        <f t="array" aca="1" ref="DN657" ca="1">IFERROR(INDEX(Forecast_Capex_Input!BO$12:BO$286,$X657)
*(INDEX(Forecast_Capex_Input!$H$12:$H$286,$X657)=Repex),0)
*$DM657</f>
        <v>0</v>
      </c>
      <c r="DO657" s="188" cm="1">
        <f t="array" aca="1" ref="DO657" ca="1">IFERROR(INDEX(Forecast_Capex_Input!BP$12:BP$286,$X657)
*(INDEX(Forecast_Capex_Input!$H$12:$H$286,$X657)=Repex),0)
*$DM657</f>
        <v>0</v>
      </c>
      <c r="DP657" s="188" cm="1">
        <f t="array" aca="1" ref="DP657" ca="1">IFERROR(INDEX(Forecast_Capex_Input!BQ$12:BQ$286,$X657)
*(INDEX(Forecast_Capex_Input!$H$12:$H$286,$X657)=Repex),0)
*$DM657</f>
        <v>0</v>
      </c>
      <c r="DQ657" s="188" cm="1">
        <f t="array" aca="1" ref="DQ657" ca="1">IFERROR(INDEX(Forecast_Capex_Input!BR$12:BR$286,$X657)
*(INDEX(Forecast_Capex_Input!$H$12:$H$286,$X657)=Repex),0)
*$DM657</f>
        <v>0</v>
      </c>
      <c r="DR657" s="188" cm="1">
        <f t="array" aca="1" ref="DR657" ca="1">IFERROR(INDEX(Forecast_Capex_Input!BS$12:BS$286,$X657)
*(INDEX(Forecast_Capex_Input!$H$12:$H$286,$X657)=Repex),0)
*$DM657</f>
        <v>0</v>
      </c>
      <c r="DS657" s="165"/>
      <c r="DT657" s="188" t="b" cm="1">
        <f t="array" aca="1" ref="DT657" ca="1">OR($G657=Forecast_Capex_Input!$BU$8:$BU$10)</f>
        <v>0</v>
      </c>
      <c r="DU657" s="188" cm="1">
        <f t="array" aca="1" ref="DU657" ca="1">IFERROR(INDEX(Forecast_Capex_Input!BV$12:BV$286,$X657)
*(INDEX(Forecast_Capex_Input!$H$12:$H$286,$X657)=Repex),0)
*$DT657</f>
        <v>0</v>
      </c>
      <c r="DV657" s="188" cm="1">
        <f t="array" aca="1" ref="DV657" ca="1">IFERROR(INDEX(Forecast_Capex_Input!BW$12:BW$286,$X657)
*(INDEX(Forecast_Capex_Input!$H$12:$H$286,$X657)=Repex),0)
*$DT657</f>
        <v>0</v>
      </c>
      <c r="DW657" s="188" cm="1">
        <f t="array" aca="1" ref="DW657" ca="1">IFERROR(INDEX(Forecast_Capex_Input!BX$12:BX$286,$X657)
*(INDEX(Forecast_Capex_Input!$H$12:$H$286,$X657)=Repex),0)
*$DT657</f>
        <v>0</v>
      </c>
      <c r="DX657" s="188" cm="1">
        <f t="array" aca="1" ref="DX657" ca="1">IFERROR(INDEX(Forecast_Capex_Input!BY$12:BY$286,$X657)
*(INDEX(Forecast_Capex_Input!$H$12:$H$286,$X657)=Repex),0)
*$DT657</f>
        <v>0</v>
      </c>
      <c r="DY657" s="188" cm="1">
        <f t="array" aca="1" ref="DY657" ca="1">IFERROR(INDEX(Forecast_Capex_Input!BZ$12:BZ$286,$X657)
*(INDEX(Forecast_Capex_Input!$H$12:$H$286,$X657)=Repex),0)
*$DT657</f>
        <v>0</v>
      </c>
      <c r="DZ657" s="188" cm="1">
        <f t="array" aca="1" ref="DZ657" ca="1">IFERROR(INDEX(Forecast_Capex_Input!CA$12:CA$286,$X657)
*(INDEX(Forecast_Capex_Input!$H$12:$H$286,$X657)=Repex),0)
*$DT657</f>
        <v>0</v>
      </c>
      <c r="EA657" s="188" cm="1">
        <f t="array" aca="1" ref="EA657" ca="1">IFERROR(INDEX(Forecast_Capex_Input!CB$12:CB$286,$X657)
*(INDEX(Forecast_Capex_Input!$H$12:$H$286,$X657)=Repex),0)
*$DT657</f>
        <v>0</v>
      </c>
      <c r="EB657" s="188" cm="1">
        <f t="array" aca="1" ref="EB657" ca="1">IFERROR(INDEX(Forecast_Capex_Input!CC$12:CC$286,$X657)
*(INDEX(Forecast_Capex_Input!$H$12:$H$286,$X657)=Repex),0)
*$DT657</f>
        <v>0</v>
      </c>
      <c r="EC657" s="165"/>
      <c r="ED657" s="226" t="str">
        <f t="shared" si="479"/>
        <v>N/A</v>
      </c>
      <c r="EE657" s="174" t="s">
        <v>15</v>
      </c>
    </row>
    <row r="658" spans="3:135" x14ac:dyDescent="0.2">
      <c r="C658" s="174">
        <f t="shared" si="480"/>
        <v>648</v>
      </c>
      <c r="D658" s="167" t="str" cm="1">
        <f t="array" ref="D658">IFERROR(INDEX(Forecast_Capex_Input!$D$12:$D$286,$X658),NA)</f>
        <v>N/A</v>
      </c>
      <c r="E658" s="172" t="str" cm="1">
        <f t="array" ref="E658">IF($X658=NA,NA,INDEX(Forecast_Capex_Input!$E$12:$E$286,$X658))</f>
        <v>N/A</v>
      </c>
      <c r="F658" s="167" t="str" cm="1">
        <f t="array" aca="1" ref="F658" ca="1">IFERROR(INDEX(General!$E$25:$E$26,$Y658),NA)</f>
        <v>N/A</v>
      </c>
      <c r="G658" s="167" t="str" cm="1">
        <f t="array" aca="1" ref="G658" ca="1">IFERROR(INDEX(Forecast_Capex_Input!$AI$11:$BB$11,$AA658),NA)</f>
        <v>N/A</v>
      </c>
      <c r="H658" s="189" t="str" cm="1">
        <f t="array" aca="1" ref="H658" ca="1">IFERROR(INDEX(Forecast_Capex_Input!$AI$12:$BB$286,$X658,$AA658),NA)</f>
        <v>N/A</v>
      </c>
      <c r="I658" s="199" t="str" cm="1">
        <f t="array" ref="I658">IFERROR(INDEX(Forecast_Capex_Input!$F$12:$F$286,$X658),NA)</f>
        <v>N/A</v>
      </c>
      <c r="J658" s="199" t="str" cm="1">
        <f t="array" ref="J658">IFERROR(INDEX(Forecast_Capex_Input!G$12:G$286,$X658),NA)</f>
        <v>N/A</v>
      </c>
      <c r="K658" s="199" t="str" cm="1">
        <f t="array" ref="K658">IFERROR(INDEX(Forecast_Capex_Input!H$12:H$286,$X658),NA)</f>
        <v>N/A</v>
      </c>
      <c r="L658" s="199" t="str" cm="1">
        <f t="array" ref="L658">IFERROR(INDEX(Forecast_Capex_Input!I$12:I$286,$X658),NA)</f>
        <v>N/A</v>
      </c>
      <c r="M658" s="199" t="str" cm="1">
        <f t="array" ref="M658">IFERROR(INDEX(Forecast_Capex_Input!J$12:J$286,$X658),NA)</f>
        <v>N/A</v>
      </c>
      <c r="N658" s="199" t="str" cm="1">
        <f t="array" ref="N658">IFERROR(INDEX(Forecast_Capex_Input!K$12:K$286,$X658),NA)</f>
        <v>N/A</v>
      </c>
      <c r="O658" s="199" t="str" cm="1">
        <f t="array" ref="O658">IFERROR(INDEX(Forecast_Capex_Input!L$12:L$286,$X658),NA)</f>
        <v>N/A</v>
      </c>
      <c r="P658" s="199" t="str" cm="1">
        <f t="array" ref="P658">IFERROR(INDEX(Forecast_Capex_Input!M$12:M$286,$X658),NA)</f>
        <v>N/A</v>
      </c>
      <c r="Q658" s="172" t="str" cm="1">
        <f t="array" ref="Q658">IFERROR(INDEX(Forecast_Capex_Input!N$12:N$286,$X658),NA)</f>
        <v>N/A</v>
      </c>
      <c r="R658" s="265" cm="1">
        <f t="array" ref="R658">IFERROR(INDEX(Forecast_Capex_Input!O$12:O$286,$X658),0)</f>
        <v>0</v>
      </c>
      <c r="S658" s="172" cm="1">
        <f t="array" ref="S658">IFERROR(INDEX(Forecast_Capex_Input!P$12:P$286,$X658),0)</f>
        <v>0</v>
      </c>
      <c r="T658" s="199" t="str" cm="1">
        <f t="array" aca="1" ref="T658" ca="1">IFERROR(INDEX(General!$K$84:$K$103,$AA658),NA)</f>
        <v>N/A</v>
      </c>
      <c r="U658" s="188" cm="1">
        <f t="array" aca="1" ref="U658" ca="1">IFERROR(
IF($F658=General!$E$25,INDEX(Forecast_Capex_Input!S$12:S$286,$X658),
INDEX(Forecast_Capex_Input!T$12:T$286,$X658)),0)</f>
        <v>0</v>
      </c>
      <c r="V658" s="222" t="b">
        <f>IFERROR(INDEX(Overheads!$T$19:$T$26,MATCH($I658,Overheads!$E$19:$E$26,0)),FALSE)</f>
        <v>0</v>
      </c>
      <c r="W658" s="165"/>
      <c r="X658" s="174" t="str">
        <f>IFERROR(
IF(MATCH($C658,Forecast_Capex_Input!$CI$12:$CI$286,1)+1&gt;MAX(Forecast_Capex_Input!$C$12:$C$286),NA,
MATCH($C658,Forecast_Capex_Input!$CI$12:$CI$286,1)+1),1)</f>
        <v>N/A</v>
      </c>
      <c r="Y658" s="174" t="str" cm="1">
        <f t="array" aca="1" ref="Y658" ca="1">IFERROR(
IF(X657&lt;&gt;X658,1,
IF(COUNTIF(OFFSET(Y657,0,0,-INDEX(Forecast_Capex_Input!$CG$12:$CG$286,$X658)),Y657)=INDEX(Forecast_Capex_Input!$CG$12:$CG$286,$X658),Y657+1,Y657)),NA)</f>
        <v>N/A</v>
      </c>
      <c r="Z658" s="174" t="str" cm="1">
        <f t="array" ref="Z658">IFERROR($C658-IF($X658=1,1,INDEX(Forecast_Capex_Input!$CI$12:$CI$286,$X658-1))+1,NA)</f>
        <v>N/A</v>
      </c>
      <c r="AA658" s="174" t="str" cm="1">
        <f t="array" aca="1" ref="AA658" ca="1">IFERROR(IF(Y658=1,
INDEX(Forecast_Capex_Input!$AI$10:$BB$10,SMALL(IF(INDEX(Forecast_Capex_Input!$AI$12:$BB$286,$X658,0)&gt;0,COLUMN(Forecast_Capex_Input!$AI$10:$BB$10)-COLUMN(Forecast_Capex_Input!$AI$12)+1),ROWS(OFFSET(AA657,0,0,-$Z658)))),
OFFSET(AA657,-INDEX(Forecast_Capex_Input!$CG$12:$CG$286,$X658)+1,0)),NA)</f>
        <v>N/A</v>
      </c>
      <c r="AB658" s="174" t="str">
        <f t="shared" ca="1" si="449"/>
        <v>N/A</v>
      </c>
      <c r="AC658" s="222" t="b">
        <f t="shared" si="481"/>
        <v>0</v>
      </c>
      <c r="AD658" s="220" t="b">
        <v>0</v>
      </c>
      <c r="AE658" s="222" t="b">
        <f t="shared" si="450"/>
        <v>1</v>
      </c>
      <c r="AF658" s="165"/>
      <c r="AG658" s="215">
        <v>0</v>
      </c>
      <c r="AH658" s="215">
        <v>0</v>
      </c>
      <c r="AI658" s="215">
        <v>0</v>
      </c>
      <c r="AJ658" s="215">
        <v>0</v>
      </c>
      <c r="AK658" s="215">
        <v>0</v>
      </c>
      <c r="AL658" s="155">
        <v>0</v>
      </c>
      <c r="AM658" s="165"/>
      <c r="AN658" s="215" cm="1">
        <f t="array" aca="1" ref="AN658" ca="1">IFERROR(INDEX(General!O$33:O$34,$AB658)
*AG658,0)</f>
        <v>0</v>
      </c>
      <c r="AO658" s="215" cm="1">
        <f t="array" aca="1" ref="AO658" ca="1">IFERROR(INDEX(General!P$33:P$34,$AB658)
*AH658,0)</f>
        <v>0</v>
      </c>
      <c r="AP658" s="215" cm="1">
        <f t="array" aca="1" ref="AP658" ca="1">IFERROR(INDEX(General!Q$33:Q$34,$AB658)
*AI658,0)</f>
        <v>0</v>
      </c>
      <c r="AQ658" s="215" cm="1">
        <f t="array" aca="1" ref="AQ658" ca="1">IFERROR(INDEX(General!R$33:R$34,$AB658)
*AJ658,0)</f>
        <v>0</v>
      </c>
      <c r="AR658" s="215" cm="1">
        <f t="array" aca="1" ref="AR658" ca="1">IFERROR(INDEX(General!S$33:S$34,$AB658)
*AK658,0)</f>
        <v>0</v>
      </c>
      <c r="AS658" s="155">
        <f t="shared" ca="1" si="482"/>
        <v>0</v>
      </c>
      <c r="AT658" s="165"/>
      <c r="AU658" s="215">
        <f ca="1">IF($AE658=FALSE,AN658*Overheads!$R$24*$V658,
IFERROR(Overheads!$O$49*$V658*AN658,0)
+IFERROR(Overheads!Q$59*$V658*(AN658/Overheads!Q$68),0))</f>
        <v>0</v>
      </c>
      <c r="AV658" s="215">
        <f ca="1">IF($AE658=FALSE,AO658*Overheads!$R$24*$V658,
IFERROR(Overheads!$O$49*$V658*AO658,0)
+IFERROR(Overheads!R$59*$V658*(AO658/Overheads!R$68),0))</f>
        <v>0</v>
      </c>
      <c r="AW658" s="215">
        <f ca="1">IF($AE658=FALSE,AP658*Overheads!$R$24*$V658,
IFERROR(Overheads!$O$49*$V658*AP658,0)
+IFERROR(Overheads!S$59*$V658*(AP658/Overheads!S$68),0))</f>
        <v>0</v>
      </c>
      <c r="AX658" s="215">
        <f ca="1">IF($AE658=FALSE,AQ658*Overheads!$R$24*$V658,
IFERROR(Overheads!$O$49*$V658*AQ658,0)
+IFERROR(Overheads!T$59*$V658*(AQ658/Overheads!T$68),0))</f>
        <v>0</v>
      </c>
      <c r="AY658" s="215">
        <f ca="1">IF($AE658=FALSE,AR658*Overheads!$R$24*$V658,
IFERROR(Overheads!$O$49*$V658*AR658,0)
+IFERROR(Overheads!U$59*$V658*(AR658/Overheads!U$68),0))</f>
        <v>0</v>
      </c>
      <c r="AZ658" s="155">
        <f t="shared" ca="1" si="483"/>
        <v>0</v>
      </c>
      <c r="BA658" s="165"/>
      <c r="BB658" s="215">
        <f ca="1">IF($AE658=FALSE,AN658*Overheads!$S$25,
IFERROR(Overheads!$O$50*AN658,0)
+IFERROR(Overheads!Q$60*(AN658/Overheads!Q$66),0))</f>
        <v>0</v>
      </c>
      <c r="BC658" s="215">
        <f ca="1">IF($AE658=FALSE,AO658*Overheads!$S$25,
IFERROR(Overheads!$O$50*AO658,0)
+IFERROR(Overheads!R$60*(AO658/Overheads!R$66),0))</f>
        <v>0</v>
      </c>
      <c r="BD658" s="215">
        <f ca="1">IF($AE658=FALSE,AP658*Overheads!$S$25,
IFERROR(Overheads!$O$50*AP658,0)
+IFERROR(Overheads!S$60*(AP658/Overheads!S$66),0))</f>
        <v>0</v>
      </c>
      <c r="BE658" s="215">
        <f ca="1">IF($AE658=FALSE,AQ658*Overheads!$S$25,
IFERROR(Overheads!$O$50*AQ658,0)
+IFERROR(Overheads!T$60*(AQ658/Overheads!T$66),0))</f>
        <v>0</v>
      </c>
      <c r="BF658" s="215">
        <f ca="1">IF($AE658=FALSE,AR658*Overheads!$S$25,
IFERROR(Overheads!$O$50*AR658,0)
+IFERROR(Overheads!U$60*(AR658/Overheads!U$66),0))</f>
        <v>0</v>
      </c>
      <c r="BG658" s="155">
        <f t="shared" ca="1" si="484"/>
        <v>0</v>
      </c>
      <c r="BH658" s="165"/>
      <c r="BI658" s="215">
        <f t="shared" ca="1" si="485"/>
        <v>0</v>
      </c>
      <c r="BJ658" s="215">
        <f t="shared" ca="1" si="451"/>
        <v>0</v>
      </c>
      <c r="BK658" s="215">
        <f t="shared" ca="1" si="452"/>
        <v>0</v>
      </c>
      <c r="BL658" s="215">
        <f t="shared" ca="1" si="453"/>
        <v>0</v>
      </c>
      <c r="BM658" s="215">
        <f t="shared" ca="1" si="454"/>
        <v>0</v>
      </c>
      <c r="BN658" s="155">
        <f t="shared" ca="1" si="486"/>
        <v>0</v>
      </c>
      <c r="BO658" s="165"/>
      <c r="BP658" s="187" cm="1">
        <f t="array" ref="BP658">IFERROR(IF($X658=$X657,BP657,INDEX(Forecast_Capex_Input!AC$12:AC$286,$X658)),0)</f>
        <v>0</v>
      </c>
      <c r="BQ658" s="187" cm="1">
        <f t="array" ref="BQ658">IFERROR(IF($X658=$X657,BQ657,INDEX(Forecast_Capex_Input!AD$12:AD$286,$X658)),0)</f>
        <v>0</v>
      </c>
      <c r="BR658" s="187" cm="1">
        <f t="array" ref="BR658">IFERROR(IF($X658=$X657,BR657,INDEX(Forecast_Capex_Input!AE$12:AE$286,$X658)),0)</f>
        <v>0</v>
      </c>
      <c r="BS658" s="187" cm="1">
        <f t="array" ref="BS658">IFERROR(IF($X658=$X657,BS657,INDEX(Forecast_Capex_Input!AF$12:AF$286,$X658)),0)</f>
        <v>0</v>
      </c>
      <c r="BT658" s="187" cm="1">
        <f t="array" ref="BT658">IFERROR(IF($X658=$X657,BT657,INDEX(Forecast_Capex_Input!AG$12:AG$286,$X658)),0)</f>
        <v>0</v>
      </c>
      <c r="BU658" s="165"/>
      <c r="BV658" s="215">
        <f t="shared" si="455"/>
        <v>0</v>
      </c>
      <c r="BW658" s="215">
        <f t="shared" si="456"/>
        <v>0</v>
      </c>
      <c r="BX658" s="215">
        <f t="shared" si="457"/>
        <v>0</v>
      </c>
      <c r="BY658" s="215">
        <f t="shared" si="458"/>
        <v>0</v>
      </c>
      <c r="BZ658" s="215">
        <f t="shared" si="459"/>
        <v>0</v>
      </c>
      <c r="CA658" s="155">
        <f t="shared" si="487"/>
        <v>0</v>
      </c>
      <c r="CB658" s="165"/>
      <c r="CC658" s="215">
        <f t="shared" si="460"/>
        <v>0</v>
      </c>
      <c r="CD658" s="215">
        <f t="shared" si="461"/>
        <v>0</v>
      </c>
      <c r="CE658" s="215">
        <f t="shared" si="462"/>
        <v>0</v>
      </c>
      <c r="CF658" s="215">
        <f t="shared" si="463"/>
        <v>0</v>
      </c>
      <c r="CG658" s="215">
        <f t="shared" si="464"/>
        <v>0</v>
      </c>
      <c r="CH658" s="155">
        <f t="shared" si="488"/>
        <v>0</v>
      </c>
      <c r="CI658" s="165"/>
      <c r="CJ658" s="215">
        <f t="shared" si="465"/>
        <v>0</v>
      </c>
      <c r="CK658" s="215">
        <f t="shared" si="466"/>
        <v>0</v>
      </c>
      <c r="CL658" s="215">
        <f t="shared" si="467"/>
        <v>0</v>
      </c>
      <c r="CM658" s="215">
        <f t="shared" si="468"/>
        <v>0</v>
      </c>
      <c r="CN658" s="215">
        <f t="shared" si="469"/>
        <v>0</v>
      </c>
      <c r="CO658" s="155">
        <f t="shared" si="489"/>
        <v>0</v>
      </c>
      <c r="CP658" s="165"/>
      <c r="CQ658" s="223">
        <f t="shared" si="470"/>
        <v>0</v>
      </c>
      <c r="CR658" s="223">
        <f t="shared" si="471"/>
        <v>0</v>
      </c>
      <c r="CS658" s="223">
        <f t="shared" si="472"/>
        <v>0</v>
      </c>
      <c r="CT658" s="223">
        <f t="shared" si="473"/>
        <v>0</v>
      </c>
      <c r="CU658" s="223">
        <f t="shared" si="474"/>
        <v>0</v>
      </c>
      <c r="CV658" s="155">
        <f t="shared" si="490"/>
        <v>0</v>
      </c>
      <c r="CW658" s="165"/>
      <c r="CX658" s="215">
        <f t="shared" si="491"/>
        <v>0</v>
      </c>
      <c r="CY658" s="215">
        <f t="shared" si="475"/>
        <v>0</v>
      </c>
      <c r="CZ658" s="215">
        <f t="shared" si="476"/>
        <v>0</v>
      </c>
      <c r="DA658" s="215">
        <f t="shared" si="477"/>
        <v>0</v>
      </c>
      <c r="DB658" s="215">
        <f t="shared" si="478"/>
        <v>0</v>
      </c>
      <c r="DC658" s="155">
        <f t="shared" si="492"/>
        <v>0</v>
      </c>
      <c r="DD658" s="165"/>
      <c r="DE658" s="188" t="b" cm="1">
        <f t="array" aca="1" ref="DE658" ca="1">OR($G658=Forecast_Capex_Input!$BF$8:$BF$10)</f>
        <v>0</v>
      </c>
      <c r="DF658" s="188" cm="1">
        <f t="array" aca="1" ref="DF658" ca="1">IFERROR(INDEX(Forecast_Capex_Input!BG$12:BG$286,$X658)
*(INDEX(Forecast_Capex_Input!$H$12:$H$286,$X658)=Repex),0)
*$DE658</f>
        <v>0</v>
      </c>
      <c r="DG658" s="188" cm="1">
        <f t="array" aca="1" ref="DG658" ca="1">IFERROR(INDEX(Forecast_Capex_Input!BH$12:BH$286,$X658)
*(INDEX(Forecast_Capex_Input!$H$12:$H$286,$X658)=Repex),0)
*$DE658</f>
        <v>0</v>
      </c>
      <c r="DH658" s="188" cm="1">
        <f t="array" aca="1" ref="DH658" ca="1">IFERROR(INDEX(Forecast_Capex_Input!BI$12:BI$286,$X658)
*(INDEX(Forecast_Capex_Input!$H$12:$H$286,$X658)=Repex),0)
*$DE658</f>
        <v>0</v>
      </c>
      <c r="DI658" s="188" cm="1">
        <f t="array" aca="1" ref="DI658" ca="1">IFERROR(INDEX(Forecast_Capex_Input!BJ$12:BJ$286,$X658)
*(INDEX(Forecast_Capex_Input!$H$12:$H$286,$X658)=Repex),0)
*$DE658</f>
        <v>0</v>
      </c>
      <c r="DJ658" s="188" cm="1">
        <f t="array" aca="1" ref="DJ658" ca="1">IFERROR(INDEX(Forecast_Capex_Input!BK$12:BK$286,$X658)
*(INDEX(Forecast_Capex_Input!$H$12:$H$286,$X658)=Repex),0)
*$DE658</f>
        <v>0</v>
      </c>
      <c r="DK658" s="188" cm="1">
        <f t="array" aca="1" ref="DK658" ca="1">IFERROR(INDEX(Forecast_Capex_Input!BL$12:BL$286,$X658)
*(INDEX(Forecast_Capex_Input!$H$12:$H$286,$X658)=Repex),0)
*$DE658</f>
        <v>0</v>
      </c>
      <c r="DL658" s="165"/>
      <c r="DM658" s="188" t="b" cm="1">
        <f t="array" aca="1" ref="DM658" ca="1">OR($G658=Forecast_Capex_Input!$BN$8:$BN$9)</f>
        <v>0</v>
      </c>
      <c r="DN658" s="188" cm="1">
        <f t="array" aca="1" ref="DN658" ca="1">IFERROR(INDEX(Forecast_Capex_Input!BO$12:BO$286,$X658)
*(INDEX(Forecast_Capex_Input!$H$12:$H$286,$X658)=Repex),0)
*$DM658</f>
        <v>0</v>
      </c>
      <c r="DO658" s="188" cm="1">
        <f t="array" aca="1" ref="DO658" ca="1">IFERROR(INDEX(Forecast_Capex_Input!BP$12:BP$286,$X658)
*(INDEX(Forecast_Capex_Input!$H$12:$H$286,$X658)=Repex),0)
*$DM658</f>
        <v>0</v>
      </c>
      <c r="DP658" s="188" cm="1">
        <f t="array" aca="1" ref="DP658" ca="1">IFERROR(INDEX(Forecast_Capex_Input!BQ$12:BQ$286,$X658)
*(INDEX(Forecast_Capex_Input!$H$12:$H$286,$X658)=Repex),0)
*$DM658</f>
        <v>0</v>
      </c>
      <c r="DQ658" s="188" cm="1">
        <f t="array" aca="1" ref="DQ658" ca="1">IFERROR(INDEX(Forecast_Capex_Input!BR$12:BR$286,$X658)
*(INDEX(Forecast_Capex_Input!$H$12:$H$286,$X658)=Repex),0)
*$DM658</f>
        <v>0</v>
      </c>
      <c r="DR658" s="188" cm="1">
        <f t="array" aca="1" ref="DR658" ca="1">IFERROR(INDEX(Forecast_Capex_Input!BS$12:BS$286,$X658)
*(INDEX(Forecast_Capex_Input!$H$12:$H$286,$X658)=Repex),0)
*$DM658</f>
        <v>0</v>
      </c>
      <c r="DS658" s="165"/>
      <c r="DT658" s="188" t="b" cm="1">
        <f t="array" aca="1" ref="DT658" ca="1">OR($G658=Forecast_Capex_Input!$BU$8:$BU$10)</f>
        <v>0</v>
      </c>
      <c r="DU658" s="188" cm="1">
        <f t="array" aca="1" ref="DU658" ca="1">IFERROR(INDEX(Forecast_Capex_Input!BV$12:BV$286,$X658)
*(INDEX(Forecast_Capex_Input!$H$12:$H$286,$X658)=Repex),0)
*$DT658</f>
        <v>0</v>
      </c>
      <c r="DV658" s="188" cm="1">
        <f t="array" aca="1" ref="DV658" ca="1">IFERROR(INDEX(Forecast_Capex_Input!BW$12:BW$286,$X658)
*(INDEX(Forecast_Capex_Input!$H$12:$H$286,$X658)=Repex),0)
*$DT658</f>
        <v>0</v>
      </c>
      <c r="DW658" s="188" cm="1">
        <f t="array" aca="1" ref="DW658" ca="1">IFERROR(INDEX(Forecast_Capex_Input!BX$12:BX$286,$X658)
*(INDEX(Forecast_Capex_Input!$H$12:$H$286,$X658)=Repex),0)
*$DT658</f>
        <v>0</v>
      </c>
      <c r="DX658" s="188" cm="1">
        <f t="array" aca="1" ref="DX658" ca="1">IFERROR(INDEX(Forecast_Capex_Input!BY$12:BY$286,$X658)
*(INDEX(Forecast_Capex_Input!$H$12:$H$286,$X658)=Repex),0)
*$DT658</f>
        <v>0</v>
      </c>
      <c r="DY658" s="188" cm="1">
        <f t="array" aca="1" ref="DY658" ca="1">IFERROR(INDEX(Forecast_Capex_Input!BZ$12:BZ$286,$X658)
*(INDEX(Forecast_Capex_Input!$H$12:$H$286,$X658)=Repex),0)
*$DT658</f>
        <v>0</v>
      </c>
      <c r="DZ658" s="188" cm="1">
        <f t="array" aca="1" ref="DZ658" ca="1">IFERROR(INDEX(Forecast_Capex_Input!CA$12:CA$286,$X658)
*(INDEX(Forecast_Capex_Input!$H$12:$H$286,$X658)=Repex),0)
*$DT658</f>
        <v>0</v>
      </c>
      <c r="EA658" s="188" cm="1">
        <f t="array" aca="1" ref="EA658" ca="1">IFERROR(INDEX(Forecast_Capex_Input!CB$12:CB$286,$X658)
*(INDEX(Forecast_Capex_Input!$H$12:$H$286,$X658)=Repex),0)
*$DT658</f>
        <v>0</v>
      </c>
      <c r="EB658" s="188" cm="1">
        <f t="array" aca="1" ref="EB658" ca="1">IFERROR(INDEX(Forecast_Capex_Input!CC$12:CC$286,$X658)
*(INDEX(Forecast_Capex_Input!$H$12:$H$286,$X658)=Repex),0)
*$DT658</f>
        <v>0</v>
      </c>
      <c r="EC658" s="165"/>
      <c r="ED658" s="226" t="str">
        <f t="shared" si="479"/>
        <v>N/A</v>
      </c>
      <c r="EE658" s="174" t="s">
        <v>15</v>
      </c>
    </row>
    <row r="659" spans="3:135" x14ac:dyDescent="0.2">
      <c r="C659" s="174">
        <f t="shared" si="480"/>
        <v>649</v>
      </c>
      <c r="D659" s="167" t="str" cm="1">
        <f t="array" ref="D659">IFERROR(INDEX(Forecast_Capex_Input!$D$12:$D$286,$X659),NA)</f>
        <v>N/A</v>
      </c>
      <c r="E659" s="172" t="str" cm="1">
        <f t="array" ref="E659">IF($X659=NA,NA,INDEX(Forecast_Capex_Input!$E$12:$E$286,$X659))</f>
        <v>N/A</v>
      </c>
      <c r="F659" s="167" t="str" cm="1">
        <f t="array" aca="1" ref="F659" ca="1">IFERROR(INDEX(General!$E$25:$E$26,$Y659),NA)</f>
        <v>N/A</v>
      </c>
      <c r="G659" s="167" t="str" cm="1">
        <f t="array" aca="1" ref="G659" ca="1">IFERROR(INDEX(Forecast_Capex_Input!$AI$11:$BB$11,$AA659),NA)</f>
        <v>N/A</v>
      </c>
      <c r="H659" s="189" t="str" cm="1">
        <f t="array" aca="1" ref="H659" ca="1">IFERROR(INDEX(Forecast_Capex_Input!$AI$12:$BB$286,$X659,$AA659),NA)</f>
        <v>N/A</v>
      </c>
      <c r="I659" s="199" t="str" cm="1">
        <f t="array" ref="I659">IFERROR(INDEX(Forecast_Capex_Input!$F$12:$F$286,$X659),NA)</f>
        <v>N/A</v>
      </c>
      <c r="J659" s="199" t="str" cm="1">
        <f t="array" ref="J659">IFERROR(INDEX(Forecast_Capex_Input!G$12:G$286,$X659),NA)</f>
        <v>N/A</v>
      </c>
      <c r="K659" s="199" t="str" cm="1">
        <f t="array" ref="K659">IFERROR(INDEX(Forecast_Capex_Input!H$12:H$286,$X659),NA)</f>
        <v>N/A</v>
      </c>
      <c r="L659" s="199" t="str" cm="1">
        <f t="array" ref="L659">IFERROR(INDEX(Forecast_Capex_Input!I$12:I$286,$X659),NA)</f>
        <v>N/A</v>
      </c>
      <c r="M659" s="199" t="str" cm="1">
        <f t="array" ref="M659">IFERROR(INDEX(Forecast_Capex_Input!J$12:J$286,$X659),NA)</f>
        <v>N/A</v>
      </c>
      <c r="N659" s="199" t="str" cm="1">
        <f t="array" ref="N659">IFERROR(INDEX(Forecast_Capex_Input!K$12:K$286,$X659),NA)</f>
        <v>N/A</v>
      </c>
      <c r="O659" s="199" t="str" cm="1">
        <f t="array" ref="O659">IFERROR(INDEX(Forecast_Capex_Input!L$12:L$286,$X659),NA)</f>
        <v>N/A</v>
      </c>
      <c r="P659" s="199" t="str" cm="1">
        <f t="array" ref="P659">IFERROR(INDEX(Forecast_Capex_Input!M$12:M$286,$X659),NA)</f>
        <v>N/A</v>
      </c>
      <c r="Q659" s="172" t="str" cm="1">
        <f t="array" ref="Q659">IFERROR(INDEX(Forecast_Capex_Input!N$12:N$286,$X659),NA)</f>
        <v>N/A</v>
      </c>
      <c r="R659" s="265" cm="1">
        <f t="array" ref="R659">IFERROR(INDEX(Forecast_Capex_Input!O$12:O$286,$X659),0)</f>
        <v>0</v>
      </c>
      <c r="S659" s="172" cm="1">
        <f t="array" ref="S659">IFERROR(INDEX(Forecast_Capex_Input!P$12:P$286,$X659),0)</f>
        <v>0</v>
      </c>
      <c r="T659" s="199" t="str" cm="1">
        <f t="array" aca="1" ref="T659" ca="1">IFERROR(INDEX(General!$K$84:$K$103,$AA659),NA)</f>
        <v>N/A</v>
      </c>
      <c r="U659" s="188" cm="1">
        <f t="array" aca="1" ref="U659" ca="1">IFERROR(
IF($F659=General!$E$25,INDEX(Forecast_Capex_Input!S$12:S$286,$X659),
INDEX(Forecast_Capex_Input!T$12:T$286,$X659)),0)</f>
        <v>0</v>
      </c>
      <c r="V659" s="222" t="b">
        <f>IFERROR(INDEX(Overheads!$T$19:$T$26,MATCH($I659,Overheads!$E$19:$E$26,0)),FALSE)</f>
        <v>0</v>
      </c>
      <c r="W659" s="165"/>
      <c r="X659" s="174" t="str">
        <f>IFERROR(
IF(MATCH($C659,Forecast_Capex_Input!$CI$12:$CI$286,1)+1&gt;MAX(Forecast_Capex_Input!$C$12:$C$286),NA,
MATCH($C659,Forecast_Capex_Input!$CI$12:$CI$286,1)+1),1)</f>
        <v>N/A</v>
      </c>
      <c r="Y659" s="174" t="str" cm="1">
        <f t="array" aca="1" ref="Y659" ca="1">IFERROR(
IF(X658&lt;&gt;X659,1,
IF(COUNTIF(OFFSET(Y658,0,0,-INDEX(Forecast_Capex_Input!$CG$12:$CG$286,$X659)),Y658)=INDEX(Forecast_Capex_Input!$CG$12:$CG$286,$X659),Y658+1,Y658)),NA)</f>
        <v>N/A</v>
      </c>
      <c r="Z659" s="174" t="str" cm="1">
        <f t="array" ref="Z659">IFERROR($C659-IF($X659=1,1,INDEX(Forecast_Capex_Input!$CI$12:$CI$286,$X659-1))+1,NA)</f>
        <v>N/A</v>
      </c>
      <c r="AA659" s="174" t="str" cm="1">
        <f t="array" aca="1" ref="AA659" ca="1">IFERROR(IF(Y659=1,
INDEX(Forecast_Capex_Input!$AI$10:$BB$10,SMALL(IF(INDEX(Forecast_Capex_Input!$AI$12:$BB$286,$X659,0)&gt;0,COLUMN(Forecast_Capex_Input!$AI$10:$BB$10)-COLUMN(Forecast_Capex_Input!$AI$12)+1),ROWS(OFFSET(AA658,0,0,-$Z659)))),
OFFSET(AA658,-INDEX(Forecast_Capex_Input!$CG$12:$CG$286,$X659)+1,0)),NA)</f>
        <v>N/A</v>
      </c>
      <c r="AB659" s="174" t="str">
        <f t="shared" ca="1" si="449"/>
        <v>N/A</v>
      </c>
      <c r="AC659" s="222" t="b">
        <f t="shared" si="481"/>
        <v>0</v>
      </c>
      <c r="AD659" s="220" t="b">
        <v>0</v>
      </c>
      <c r="AE659" s="222" t="b">
        <f t="shared" si="450"/>
        <v>1</v>
      </c>
      <c r="AF659" s="165"/>
      <c r="AG659" s="215">
        <v>0</v>
      </c>
      <c r="AH659" s="215">
        <v>0</v>
      </c>
      <c r="AI659" s="215">
        <v>0</v>
      </c>
      <c r="AJ659" s="215">
        <v>0</v>
      </c>
      <c r="AK659" s="215">
        <v>0</v>
      </c>
      <c r="AL659" s="155">
        <v>0</v>
      </c>
      <c r="AM659" s="165"/>
      <c r="AN659" s="215" cm="1">
        <f t="array" aca="1" ref="AN659" ca="1">IFERROR(INDEX(General!O$33:O$34,$AB659)
*AG659,0)</f>
        <v>0</v>
      </c>
      <c r="AO659" s="215" cm="1">
        <f t="array" aca="1" ref="AO659" ca="1">IFERROR(INDEX(General!P$33:P$34,$AB659)
*AH659,0)</f>
        <v>0</v>
      </c>
      <c r="AP659" s="215" cm="1">
        <f t="array" aca="1" ref="AP659" ca="1">IFERROR(INDEX(General!Q$33:Q$34,$AB659)
*AI659,0)</f>
        <v>0</v>
      </c>
      <c r="AQ659" s="215" cm="1">
        <f t="array" aca="1" ref="AQ659" ca="1">IFERROR(INDEX(General!R$33:R$34,$AB659)
*AJ659,0)</f>
        <v>0</v>
      </c>
      <c r="AR659" s="215" cm="1">
        <f t="array" aca="1" ref="AR659" ca="1">IFERROR(INDEX(General!S$33:S$34,$AB659)
*AK659,0)</f>
        <v>0</v>
      </c>
      <c r="AS659" s="155">
        <f t="shared" ca="1" si="482"/>
        <v>0</v>
      </c>
      <c r="AT659" s="165"/>
      <c r="AU659" s="215">
        <f ca="1">IF($AE659=FALSE,AN659*Overheads!$R$24*$V659,
IFERROR(Overheads!$O$49*$V659*AN659,0)
+IFERROR(Overheads!Q$59*$V659*(AN659/Overheads!Q$68),0))</f>
        <v>0</v>
      </c>
      <c r="AV659" s="215">
        <f ca="1">IF($AE659=FALSE,AO659*Overheads!$R$24*$V659,
IFERROR(Overheads!$O$49*$V659*AO659,0)
+IFERROR(Overheads!R$59*$V659*(AO659/Overheads!R$68),0))</f>
        <v>0</v>
      </c>
      <c r="AW659" s="215">
        <f ca="1">IF($AE659=FALSE,AP659*Overheads!$R$24*$V659,
IFERROR(Overheads!$O$49*$V659*AP659,0)
+IFERROR(Overheads!S$59*$V659*(AP659/Overheads!S$68),0))</f>
        <v>0</v>
      </c>
      <c r="AX659" s="215">
        <f ca="1">IF($AE659=FALSE,AQ659*Overheads!$R$24*$V659,
IFERROR(Overheads!$O$49*$V659*AQ659,0)
+IFERROR(Overheads!T$59*$V659*(AQ659/Overheads!T$68),0))</f>
        <v>0</v>
      </c>
      <c r="AY659" s="215">
        <f ca="1">IF($AE659=FALSE,AR659*Overheads!$R$24*$V659,
IFERROR(Overheads!$O$49*$V659*AR659,0)
+IFERROR(Overheads!U$59*$V659*(AR659/Overheads!U$68),0))</f>
        <v>0</v>
      </c>
      <c r="AZ659" s="155">
        <f t="shared" ca="1" si="483"/>
        <v>0</v>
      </c>
      <c r="BA659" s="165"/>
      <c r="BB659" s="215">
        <f ca="1">IF($AE659=FALSE,AN659*Overheads!$S$25,
IFERROR(Overheads!$O$50*AN659,0)
+IFERROR(Overheads!Q$60*(AN659/Overheads!Q$66),0))</f>
        <v>0</v>
      </c>
      <c r="BC659" s="215">
        <f ca="1">IF($AE659=FALSE,AO659*Overheads!$S$25,
IFERROR(Overheads!$O$50*AO659,0)
+IFERROR(Overheads!R$60*(AO659/Overheads!R$66),0))</f>
        <v>0</v>
      </c>
      <c r="BD659" s="215">
        <f ca="1">IF($AE659=FALSE,AP659*Overheads!$S$25,
IFERROR(Overheads!$O$50*AP659,0)
+IFERROR(Overheads!S$60*(AP659/Overheads!S$66),0))</f>
        <v>0</v>
      </c>
      <c r="BE659" s="215">
        <f ca="1">IF($AE659=FALSE,AQ659*Overheads!$S$25,
IFERROR(Overheads!$O$50*AQ659,0)
+IFERROR(Overheads!T$60*(AQ659/Overheads!T$66),0))</f>
        <v>0</v>
      </c>
      <c r="BF659" s="215">
        <f ca="1">IF($AE659=FALSE,AR659*Overheads!$S$25,
IFERROR(Overheads!$O$50*AR659,0)
+IFERROR(Overheads!U$60*(AR659/Overheads!U$66),0))</f>
        <v>0</v>
      </c>
      <c r="BG659" s="155">
        <f t="shared" ca="1" si="484"/>
        <v>0</v>
      </c>
      <c r="BH659" s="165"/>
      <c r="BI659" s="215">
        <f t="shared" ca="1" si="485"/>
        <v>0</v>
      </c>
      <c r="BJ659" s="215">
        <f t="shared" ca="1" si="451"/>
        <v>0</v>
      </c>
      <c r="BK659" s="215">
        <f t="shared" ca="1" si="452"/>
        <v>0</v>
      </c>
      <c r="BL659" s="215">
        <f t="shared" ca="1" si="453"/>
        <v>0</v>
      </c>
      <c r="BM659" s="215">
        <f t="shared" ca="1" si="454"/>
        <v>0</v>
      </c>
      <c r="BN659" s="155">
        <f t="shared" ca="1" si="486"/>
        <v>0</v>
      </c>
      <c r="BO659" s="165"/>
      <c r="BP659" s="187" cm="1">
        <f t="array" ref="BP659">IFERROR(IF($X659=$X658,BP658,INDEX(Forecast_Capex_Input!AC$12:AC$286,$X659)),0)</f>
        <v>0</v>
      </c>
      <c r="BQ659" s="187" cm="1">
        <f t="array" ref="BQ659">IFERROR(IF($X659=$X658,BQ658,INDEX(Forecast_Capex_Input!AD$12:AD$286,$X659)),0)</f>
        <v>0</v>
      </c>
      <c r="BR659" s="187" cm="1">
        <f t="array" ref="BR659">IFERROR(IF($X659=$X658,BR658,INDEX(Forecast_Capex_Input!AE$12:AE$286,$X659)),0)</f>
        <v>0</v>
      </c>
      <c r="BS659" s="187" cm="1">
        <f t="array" ref="BS659">IFERROR(IF($X659=$X658,BS658,INDEX(Forecast_Capex_Input!AF$12:AF$286,$X659)),0)</f>
        <v>0</v>
      </c>
      <c r="BT659" s="187" cm="1">
        <f t="array" ref="BT659">IFERROR(IF($X659=$X658,BT658,INDEX(Forecast_Capex_Input!AG$12:AG$286,$X659)),0)</f>
        <v>0</v>
      </c>
      <c r="BU659" s="165"/>
      <c r="BV659" s="215">
        <f t="shared" si="455"/>
        <v>0</v>
      </c>
      <c r="BW659" s="215">
        <f t="shared" si="456"/>
        <v>0</v>
      </c>
      <c r="BX659" s="215">
        <f t="shared" si="457"/>
        <v>0</v>
      </c>
      <c r="BY659" s="215">
        <f t="shared" si="458"/>
        <v>0</v>
      </c>
      <c r="BZ659" s="215">
        <f t="shared" si="459"/>
        <v>0</v>
      </c>
      <c r="CA659" s="155">
        <f t="shared" si="487"/>
        <v>0</v>
      </c>
      <c r="CB659" s="165"/>
      <c r="CC659" s="215">
        <f t="shared" si="460"/>
        <v>0</v>
      </c>
      <c r="CD659" s="215">
        <f t="shared" si="461"/>
        <v>0</v>
      </c>
      <c r="CE659" s="215">
        <f t="shared" si="462"/>
        <v>0</v>
      </c>
      <c r="CF659" s="215">
        <f t="shared" si="463"/>
        <v>0</v>
      </c>
      <c r="CG659" s="215">
        <f t="shared" si="464"/>
        <v>0</v>
      </c>
      <c r="CH659" s="155">
        <f t="shared" si="488"/>
        <v>0</v>
      </c>
      <c r="CI659" s="165"/>
      <c r="CJ659" s="215">
        <f t="shared" si="465"/>
        <v>0</v>
      </c>
      <c r="CK659" s="215">
        <f t="shared" si="466"/>
        <v>0</v>
      </c>
      <c r="CL659" s="215">
        <f t="shared" si="467"/>
        <v>0</v>
      </c>
      <c r="CM659" s="215">
        <f t="shared" si="468"/>
        <v>0</v>
      </c>
      <c r="CN659" s="215">
        <f t="shared" si="469"/>
        <v>0</v>
      </c>
      <c r="CO659" s="155">
        <f t="shared" si="489"/>
        <v>0</v>
      </c>
      <c r="CP659" s="165"/>
      <c r="CQ659" s="223">
        <f t="shared" si="470"/>
        <v>0</v>
      </c>
      <c r="CR659" s="223">
        <f t="shared" si="471"/>
        <v>0</v>
      </c>
      <c r="CS659" s="223">
        <f t="shared" si="472"/>
        <v>0</v>
      </c>
      <c r="CT659" s="223">
        <f t="shared" si="473"/>
        <v>0</v>
      </c>
      <c r="CU659" s="223">
        <f t="shared" si="474"/>
        <v>0</v>
      </c>
      <c r="CV659" s="155">
        <f t="shared" si="490"/>
        <v>0</v>
      </c>
      <c r="CW659" s="165"/>
      <c r="CX659" s="215">
        <f t="shared" si="491"/>
        <v>0</v>
      </c>
      <c r="CY659" s="215">
        <f t="shared" si="475"/>
        <v>0</v>
      </c>
      <c r="CZ659" s="215">
        <f t="shared" si="476"/>
        <v>0</v>
      </c>
      <c r="DA659" s="215">
        <f t="shared" si="477"/>
        <v>0</v>
      </c>
      <c r="DB659" s="215">
        <f t="shared" si="478"/>
        <v>0</v>
      </c>
      <c r="DC659" s="155">
        <f t="shared" si="492"/>
        <v>0</v>
      </c>
      <c r="DD659" s="165"/>
      <c r="DE659" s="188" t="b" cm="1">
        <f t="array" aca="1" ref="DE659" ca="1">OR($G659=Forecast_Capex_Input!$BF$8:$BF$10)</f>
        <v>0</v>
      </c>
      <c r="DF659" s="188" cm="1">
        <f t="array" aca="1" ref="DF659" ca="1">IFERROR(INDEX(Forecast_Capex_Input!BG$12:BG$286,$X659)
*(INDEX(Forecast_Capex_Input!$H$12:$H$286,$X659)=Repex),0)
*$DE659</f>
        <v>0</v>
      </c>
      <c r="DG659" s="188" cm="1">
        <f t="array" aca="1" ref="DG659" ca="1">IFERROR(INDEX(Forecast_Capex_Input!BH$12:BH$286,$X659)
*(INDEX(Forecast_Capex_Input!$H$12:$H$286,$X659)=Repex),0)
*$DE659</f>
        <v>0</v>
      </c>
      <c r="DH659" s="188" cm="1">
        <f t="array" aca="1" ref="DH659" ca="1">IFERROR(INDEX(Forecast_Capex_Input!BI$12:BI$286,$X659)
*(INDEX(Forecast_Capex_Input!$H$12:$H$286,$X659)=Repex),0)
*$DE659</f>
        <v>0</v>
      </c>
      <c r="DI659" s="188" cm="1">
        <f t="array" aca="1" ref="DI659" ca="1">IFERROR(INDEX(Forecast_Capex_Input!BJ$12:BJ$286,$X659)
*(INDEX(Forecast_Capex_Input!$H$12:$H$286,$X659)=Repex),0)
*$DE659</f>
        <v>0</v>
      </c>
      <c r="DJ659" s="188" cm="1">
        <f t="array" aca="1" ref="DJ659" ca="1">IFERROR(INDEX(Forecast_Capex_Input!BK$12:BK$286,$X659)
*(INDEX(Forecast_Capex_Input!$H$12:$H$286,$X659)=Repex),0)
*$DE659</f>
        <v>0</v>
      </c>
      <c r="DK659" s="188" cm="1">
        <f t="array" aca="1" ref="DK659" ca="1">IFERROR(INDEX(Forecast_Capex_Input!BL$12:BL$286,$X659)
*(INDEX(Forecast_Capex_Input!$H$12:$H$286,$X659)=Repex),0)
*$DE659</f>
        <v>0</v>
      </c>
      <c r="DL659" s="165"/>
      <c r="DM659" s="188" t="b" cm="1">
        <f t="array" aca="1" ref="DM659" ca="1">OR($G659=Forecast_Capex_Input!$BN$8:$BN$9)</f>
        <v>0</v>
      </c>
      <c r="DN659" s="188" cm="1">
        <f t="array" aca="1" ref="DN659" ca="1">IFERROR(INDEX(Forecast_Capex_Input!BO$12:BO$286,$X659)
*(INDEX(Forecast_Capex_Input!$H$12:$H$286,$X659)=Repex),0)
*$DM659</f>
        <v>0</v>
      </c>
      <c r="DO659" s="188" cm="1">
        <f t="array" aca="1" ref="DO659" ca="1">IFERROR(INDEX(Forecast_Capex_Input!BP$12:BP$286,$X659)
*(INDEX(Forecast_Capex_Input!$H$12:$H$286,$X659)=Repex),0)
*$DM659</f>
        <v>0</v>
      </c>
      <c r="DP659" s="188" cm="1">
        <f t="array" aca="1" ref="DP659" ca="1">IFERROR(INDEX(Forecast_Capex_Input!BQ$12:BQ$286,$X659)
*(INDEX(Forecast_Capex_Input!$H$12:$H$286,$X659)=Repex),0)
*$DM659</f>
        <v>0</v>
      </c>
      <c r="DQ659" s="188" cm="1">
        <f t="array" aca="1" ref="DQ659" ca="1">IFERROR(INDEX(Forecast_Capex_Input!BR$12:BR$286,$X659)
*(INDEX(Forecast_Capex_Input!$H$12:$H$286,$X659)=Repex),0)
*$DM659</f>
        <v>0</v>
      </c>
      <c r="DR659" s="188" cm="1">
        <f t="array" aca="1" ref="DR659" ca="1">IFERROR(INDEX(Forecast_Capex_Input!BS$12:BS$286,$X659)
*(INDEX(Forecast_Capex_Input!$H$12:$H$286,$X659)=Repex),0)
*$DM659</f>
        <v>0</v>
      </c>
      <c r="DS659" s="165"/>
      <c r="DT659" s="188" t="b" cm="1">
        <f t="array" aca="1" ref="DT659" ca="1">OR($G659=Forecast_Capex_Input!$BU$8:$BU$10)</f>
        <v>0</v>
      </c>
      <c r="DU659" s="188" cm="1">
        <f t="array" aca="1" ref="DU659" ca="1">IFERROR(INDEX(Forecast_Capex_Input!BV$12:BV$286,$X659)
*(INDEX(Forecast_Capex_Input!$H$12:$H$286,$X659)=Repex),0)
*$DT659</f>
        <v>0</v>
      </c>
      <c r="DV659" s="188" cm="1">
        <f t="array" aca="1" ref="DV659" ca="1">IFERROR(INDEX(Forecast_Capex_Input!BW$12:BW$286,$X659)
*(INDEX(Forecast_Capex_Input!$H$12:$H$286,$X659)=Repex),0)
*$DT659</f>
        <v>0</v>
      </c>
      <c r="DW659" s="188" cm="1">
        <f t="array" aca="1" ref="DW659" ca="1">IFERROR(INDEX(Forecast_Capex_Input!BX$12:BX$286,$X659)
*(INDEX(Forecast_Capex_Input!$H$12:$H$286,$X659)=Repex),0)
*$DT659</f>
        <v>0</v>
      </c>
      <c r="DX659" s="188" cm="1">
        <f t="array" aca="1" ref="DX659" ca="1">IFERROR(INDEX(Forecast_Capex_Input!BY$12:BY$286,$X659)
*(INDEX(Forecast_Capex_Input!$H$12:$H$286,$X659)=Repex),0)
*$DT659</f>
        <v>0</v>
      </c>
      <c r="DY659" s="188" cm="1">
        <f t="array" aca="1" ref="DY659" ca="1">IFERROR(INDEX(Forecast_Capex_Input!BZ$12:BZ$286,$X659)
*(INDEX(Forecast_Capex_Input!$H$12:$H$286,$X659)=Repex),0)
*$DT659</f>
        <v>0</v>
      </c>
      <c r="DZ659" s="188" cm="1">
        <f t="array" aca="1" ref="DZ659" ca="1">IFERROR(INDEX(Forecast_Capex_Input!CA$12:CA$286,$X659)
*(INDEX(Forecast_Capex_Input!$H$12:$H$286,$X659)=Repex),0)
*$DT659</f>
        <v>0</v>
      </c>
      <c r="EA659" s="188" cm="1">
        <f t="array" aca="1" ref="EA659" ca="1">IFERROR(INDEX(Forecast_Capex_Input!CB$12:CB$286,$X659)
*(INDEX(Forecast_Capex_Input!$H$12:$H$286,$X659)=Repex),0)
*$DT659</f>
        <v>0</v>
      </c>
      <c r="EB659" s="188" cm="1">
        <f t="array" aca="1" ref="EB659" ca="1">IFERROR(INDEX(Forecast_Capex_Input!CC$12:CC$286,$X659)
*(INDEX(Forecast_Capex_Input!$H$12:$H$286,$X659)=Repex),0)
*$DT659</f>
        <v>0</v>
      </c>
      <c r="EC659" s="165"/>
      <c r="ED659" s="226" t="str">
        <f t="shared" si="479"/>
        <v>N/A</v>
      </c>
      <c r="EE659" s="174" t="s">
        <v>15</v>
      </c>
    </row>
    <row r="660" spans="3:135" x14ac:dyDescent="0.2">
      <c r="C660" s="174">
        <f t="shared" si="480"/>
        <v>650</v>
      </c>
      <c r="D660" s="167" t="str" cm="1">
        <f t="array" ref="D660">IFERROR(INDEX(Forecast_Capex_Input!$D$12:$D$286,$X660),NA)</f>
        <v>N/A</v>
      </c>
      <c r="E660" s="172" t="str" cm="1">
        <f t="array" ref="E660">IF($X660=NA,NA,INDEX(Forecast_Capex_Input!$E$12:$E$286,$X660))</f>
        <v>N/A</v>
      </c>
      <c r="F660" s="167" t="str" cm="1">
        <f t="array" aca="1" ref="F660" ca="1">IFERROR(INDEX(General!$E$25:$E$26,$Y660),NA)</f>
        <v>N/A</v>
      </c>
      <c r="G660" s="167" t="str" cm="1">
        <f t="array" aca="1" ref="G660" ca="1">IFERROR(INDEX(Forecast_Capex_Input!$AI$11:$BB$11,$AA660),NA)</f>
        <v>N/A</v>
      </c>
      <c r="H660" s="189" t="str" cm="1">
        <f t="array" aca="1" ref="H660" ca="1">IFERROR(INDEX(Forecast_Capex_Input!$AI$12:$BB$286,$X660,$AA660),NA)</f>
        <v>N/A</v>
      </c>
      <c r="I660" s="199" t="str" cm="1">
        <f t="array" ref="I660">IFERROR(INDEX(Forecast_Capex_Input!$F$12:$F$286,$X660),NA)</f>
        <v>N/A</v>
      </c>
      <c r="J660" s="199" t="str" cm="1">
        <f t="array" ref="J660">IFERROR(INDEX(Forecast_Capex_Input!G$12:G$286,$X660),NA)</f>
        <v>N/A</v>
      </c>
      <c r="K660" s="199" t="str" cm="1">
        <f t="array" ref="K660">IFERROR(INDEX(Forecast_Capex_Input!H$12:H$286,$X660),NA)</f>
        <v>N/A</v>
      </c>
      <c r="L660" s="199" t="str" cm="1">
        <f t="array" ref="L660">IFERROR(INDEX(Forecast_Capex_Input!I$12:I$286,$X660),NA)</f>
        <v>N/A</v>
      </c>
      <c r="M660" s="199" t="str" cm="1">
        <f t="array" ref="M660">IFERROR(INDEX(Forecast_Capex_Input!J$12:J$286,$X660),NA)</f>
        <v>N/A</v>
      </c>
      <c r="N660" s="199" t="str" cm="1">
        <f t="array" ref="N660">IFERROR(INDEX(Forecast_Capex_Input!K$12:K$286,$X660),NA)</f>
        <v>N/A</v>
      </c>
      <c r="O660" s="199" t="str" cm="1">
        <f t="array" ref="O660">IFERROR(INDEX(Forecast_Capex_Input!L$12:L$286,$X660),NA)</f>
        <v>N/A</v>
      </c>
      <c r="P660" s="199" t="str" cm="1">
        <f t="array" ref="P660">IFERROR(INDEX(Forecast_Capex_Input!M$12:M$286,$X660),NA)</f>
        <v>N/A</v>
      </c>
      <c r="Q660" s="172" t="str" cm="1">
        <f t="array" ref="Q660">IFERROR(INDEX(Forecast_Capex_Input!N$12:N$286,$X660),NA)</f>
        <v>N/A</v>
      </c>
      <c r="R660" s="265" cm="1">
        <f t="array" ref="R660">IFERROR(INDEX(Forecast_Capex_Input!O$12:O$286,$X660),0)</f>
        <v>0</v>
      </c>
      <c r="S660" s="172" cm="1">
        <f t="array" ref="S660">IFERROR(INDEX(Forecast_Capex_Input!P$12:P$286,$X660),0)</f>
        <v>0</v>
      </c>
      <c r="T660" s="199" t="str" cm="1">
        <f t="array" aca="1" ref="T660" ca="1">IFERROR(INDEX(General!$K$84:$K$103,$AA660),NA)</f>
        <v>N/A</v>
      </c>
      <c r="U660" s="188" cm="1">
        <f t="array" aca="1" ref="U660" ca="1">IFERROR(
IF($F660=General!$E$25,INDEX(Forecast_Capex_Input!S$12:S$286,$X660),
INDEX(Forecast_Capex_Input!T$12:T$286,$X660)),0)</f>
        <v>0</v>
      </c>
      <c r="V660" s="222" t="b">
        <f>IFERROR(INDEX(Overheads!$T$19:$T$26,MATCH($I660,Overheads!$E$19:$E$26,0)),FALSE)</f>
        <v>0</v>
      </c>
      <c r="W660" s="165"/>
      <c r="X660" s="174" t="str">
        <f>IFERROR(
IF(MATCH($C660,Forecast_Capex_Input!$CI$12:$CI$286,1)+1&gt;MAX(Forecast_Capex_Input!$C$12:$C$286),NA,
MATCH($C660,Forecast_Capex_Input!$CI$12:$CI$286,1)+1),1)</f>
        <v>N/A</v>
      </c>
      <c r="Y660" s="174" t="str" cm="1">
        <f t="array" aca="1" ref="Y660" ca="1">IFERROR(
IF(X659&lt;&gt;X660,1,
IF(COUNTIF(OFFSET(Y659,0,0,-INDEX(Forecast_Capex_Input!$CG$12:$CG$286,$X660)),Y659)=INDEX(Forecast_Capex_Input!$CG$12:$CG$286,$X660),Y659+1,Y659)),NA)</f>
        <v>N/A</v>
      </c>
      <c r="Z660" s="174" t="str" cm="1">
        <f t="array" ref="Z660">IFERROR($C660-IF($X660=1,1,INDEX(Forecast_Capex_Input!$CI$12:$CI$286,$X660-1))+1,NA)</f>
        <v>N/A</v>
      </c>
      <c r="AA660" s="174" t="str" cm="1">
        <f t="array" aca="1" ref="AA660" ca="1">IFERROR(IF(Y660=1,
INDEX(Forecast_Capex_Input!$AI$10:$BB$10,SMALL(IF(INDEX(Forecast_Capex_Input!$AI$12:$BB$286,$X660,0)&gt;0,COLUMN(Forecast_Capex_Input!$AI$10:$BB$10)-COLUMN(Forecast_Capex_Input!$AI$12)+1),ROWS(OFFSET(AA659,0,0,-$Z660)))),
OFFSET(AA659,-INDEX(Forecast_Capex_Input!$CG$12:$CG$286,$X660)+1,0)),NA)</f>
        <v>N/A</v>
      </c>
      <c r="AB660" s="174" t="str">
        <f t="shared" ca="1" si="449"/>
        <v>N/A</v>
      </c>
      <c r="AC660" s="222" t="b">
        <f t="shared" si="481"/>
        <v>0</v>
      </c>
      <c r="AD660" s="220" t="b">
        <v>0</v>
      </c>
      <c r="AE660" s="222" t="b">
        <f t="shared" si="450"/>
        <v>1</v>
      </c>
      <c r="AF660" s="165"/>
      <c r="AG660" s="215">
        <v>0</v>
      </c>
      <c r="AH660" s="215">
        <v>0</v>
      </c>
      <c r="AI660" s="215">
        <v>0</v>
      </c>
      <c r="AJ660" s="215">
        <v>0</v>
      </c>
      <c r="AK660" s="215">
        <v>0</v>
      </c>
      <c r="AL660" s="155">
        <v>0</v>
      </c>
      <c r="AM660" s="165"/>
      <c r="AN660" s="215" cm="1">
        <f t="array" aca="1" ref="AN660" ca="1">IFERROR(INDEX(General!O$33:O$34,$AB660)
*AG660,0)</f>
        <v>0</v>
      </c>
      <c r="AO660" s="215" cm="1">
        <f t="array" aca="1" ref="AO660" ca="1">IFERROR(INDEX(General!P$33:P$34,$AB660)
*AH660,0)</f>
        <v>0</v>
      </c>
      <c r="AP660" s="215" cm="1">
        <f t="array" aca="1" ref="AP660" ca="1">IFERROR(INDEX(General!Q$33:Q$34,$AB660)
*AI660,0)</f>
        <v>0</v>
      </c>
      <c r="AQ660" s="215" cm="1">
        <f t="array" aca="1" ref="AQ660" ca="1">IFERROR(INDEX(General!R$33:R$34,$AB660)
*AJ660,0)</f>
        <v>0</v>
      </c>
      <c r="AR660" s="215" cm="1">
        <f t="array" aca="1" ref="AR660" ca="1">IFERROR(INDEX(General!S$33:S$34,$AB660)
*AK660,0)</f>
        <v>0</v>
      </c>
      <c r="AS660" s="155">
        <f t="shared" ca="1" si="482"/>
        <v>0</v>
      </c>
      <c r="AT660" s="165"/>
      <c r="AU660" s="215">
        <f ca="1">IF($AE660=FALSE,AN660*Overheads!$R$24*$V660,
IFERROR(Overheads!$O$49*$V660*AN660,0)
+IFERROR(Overheads!Q$59*$V660*(AN660/Overheads!Q$68),0))</f>
        <v>0</v>
      </c>
      <c r="AV660" s="215">
        <f ca="1">IF($AE660=FALSE,AO660*Overheads!$R$24*$V660,
IFERROR(Overheads!$O$49*$V660*AO660,0)
+IFERROR(Overheads!R$59*$V660*(AO660/Overheads!R$68),0))</f>
        <v>0</v>
      </c>
      <c r="AW660" s="215">
        <f ca="1">IF($AE660=FALSE,AP660*Overheads!$R$24*$V660,
IFERROR(Overheads!$O$49*$V660*AP660,0)
+IFERROR(Overheads!S$59*$V660*(AP660/Overheads!S$68),0))</f>
        <v>0</v>
      </c>
      <c r="AX660" s="215">
        <f ca="1">IF($AE660=FALSE,AQ660*Overheads!$R$24*$V660,
IFERROR(Overheads!$O$49*$V660*AQ660,0)
+IFERROR(Overheads!T$59*$V660*(AQ660/Overheads!T$68),0))</f>
        <v>0</v>
      </c>
      <c r="AY660" s="215">
        <f ca="1">IF($AE660=FALSE,AR660*Overheads!$R$24*$V660,
IFERROR(Overheads!$O$49*$V660*AR660,0)
+IFERROR(Overheads!U$59*$V660*(AR660/Overheads!U$68),0))</f>
        <v>0</v>
      </c>
      <c r="AZ660" s="155">
        <f t="shared" ca="1" si="483"/>
        <v>0</v>
      </c>
      <c r="BA660" s="165"/>
      <c r="BB660" s="215">
        <f ca="1">IF($AE660=FALSE,AN660*Overheads!$S$25,
IFERROR(Overheads!$O$50*AN660,0)
+IFERROR(Overheads!Q$60*(AN660/Overheads!Q$66),0))</f>
        <v>0</v>
      </c>
      <c r="BC660" s="215">
        <f ca="1">IF($AE660=FALSE,AO660*Overheads!$S$25,
IFERROR(Overheads!$O$50*AO660,0)
+IFERROR(Overheads!R$60*(AO660/Overheads!R$66),0))</f>
        <v>0</v>
      </c>
      <c r="BD660" s="215">
        <f ca="1">IF($AE660=FALSE,AP660*Overheads!$S$25,
IFERROR(Overheads!$O$50*AP660,0)
+IFERROR(Overheads!S$60*(AP660/Overheads!S$66),0))</f>
        <v>0</v>
      </c>
      <c r="BE660" s="215">
        <f ca="1">IF($AE660=FALSE,AQ660*Overheads!$S$25,
IFERROR(Overheads!$O$50*AQ660,0)
+IFERROR(Overheads!T$60*(AQ660/Overheads!T$66),0))</f>
        <v>0</v>
      </c>
      <c r="BF660" s="215">
        <f ca="1">IF($AE660=FALSE,AR660*Overheads!$S$25,
IFERROR(Overheads!$O$50*AR660,0)
+IFERROR(Overheads!U$60*(AR660/Overheads!U$66),0))</f>
        <v>0</v>
      </c>
      <c r="BG660" s="155">
        <f t="shared" ca="1" si="484"/>
        <v>0</v>
      </c>
      <c r="BH660" s="165"/>
      <c r="BI660" s="215">
        <f t="shared" ca="1" si="485"/>
        <v>0</v>
      </c>
      <c r="BJ660" s="215">
        <f t="shared" ca="1" si="451"/>
        <v>0</v>
      </c>
      <c r="BK660" s="215">
        <f t="shared" ca="1" si="452"/>
        <v>0</v>
      </c>
      <c r="BL660" s="215">
        <f t="shared" ca="1" si="453"/>
        <v>0</v>
      </c>
      <c r="BM660" s="215">
        <f t="shared" ca="1" si="454"/>
        <v>0</v>
      </c>
      <c r="BN660" s="155">
        <f t="shared" ca="1" si="486"/>
        <v>0</v>
      </c>
      <c r="BO660" s="165"/>
      <c r="BP660" s="187" cm="1">
        <f t="array" ref="BP660">IFERROR(IF($X660=$X659,BP659,INDEX(Forecast_Capex_Input!AC$12:AC$286,$X660)),0)</f>
        <v>0</v>
      </c>
      <c r="BQ660" s="187" cm="1">
        <f t="array" ref="BQ660">IFERROR(IF($X660=$X659,BQ659,INDEX(Forecast_Capex_Input!AD$12:AD$286,$X660)),0)</f>
        <v>0</v>
      </c>
      <c r="BR660" s="187" cm="1">
        <f t="array" ref="BR660">IFERROR(IF($X660=$X659,BR659,INDEX(Forecast_Capex_Input!AE$12:AE$286,$X660)),0)</f>
        <v>0</v>
      </c>
      <c r="BS660" s="187" cm="1">
        <f t="array" ref="BS660">IFERROR(IF($X660=$X659,BS659,INDEX(Forecast_Capex_Input!AF$12:AF$286,$X660)),0)</f>
        <v>0</v>
      </c>
      <c r="BT660" s="187" cm="1">
        <f t="array" ref="BT660">IFERROR(IF($X660=$X659,BT659,INDEX(Forecast_Capex_Input!AG$12:AG$286,$X660)),0)</f>
        <v>0</v>
      </c>
      <c r="BU660" s="165"/>
      <c r="BV660" s="215">
        <f t="shared" si="455"/>
        <v>0</v>
      </c>
      <c r="BW660" s="215">
        <f t="shared" si="456"/>
        <v>0</v>
      </c>
      <c r="BX660" s="215">
        <f t="shared" si="457"/>
        <v>0</v>
      </c>
      <c r="BY660" s="215">
        <f t="shared" si="458"/>
        <v>0</v>
      </c>
      <c r="BZ660" s="215">
        <f t="shared" si="459"/>
        <v>0</v>
      </c>
      <c r="CA660" s="155">
        <f t="shared" si="487"/>
        <v>0</v>
      </c>
      <c r="CB660" s="165"/>
      <c r="CC660" s="215">
        <f t="shared" si="460"/>
        <v>0</v>
      </c>
      <c r="CD660" s="215">
        <f t="shared" si="461"/>
        <v>0</v>
      </c>
      <c r="CE660" s="215">
        <f t="shared" si="462"/>
        <v>0</v>
      </c>
      <c r="CF660" s="215">
        <f t="shared" si="463"/>
        <v>0</v>
      </c>
      <c r="CG660" s="215">
        <f t="shared" si="464"/>
        <v>0</v>
      </c>
      <c r="CH660" s="155">
        <f t="shared" si="488"/>
        <v>0</v>
      </c>
      <c r="CI660" s="165"/>
      <c r="CJ660" s="215">
        <f t="shared" si="465"/>
        <v>0</v>
      </c>
      <c r="CK660" s="215">
        <f t="shared" si="466"/>
        <v>0</v>
      </c>
      <c r="CL660" s="215">
        <f t="shared" si="467"/>
        <v>0</v>
      </c>
      <c r="CM660" s="215">
        <f t="shared" si="468"/>
        <v>0</v>
      </c>
      <c r="CN660" s="215">
        <f t="shared" si="469"/>
        <v>0</v>
      </c>
      <c r="CO660" s="155">
        <f t="shared" si="489"/>
        <v>0</v>
      </c>
      <c r="CP660" s="165"/>
      <c r="CQ660" s="223">
        <f t="shared" si="470"/>
        <v>0</v>
      </c>
      <c r="CR660" s="223">
        <f t="shared" si="471"/>
        <v>0</v>
      </c>
      <c r="CS660" s="223">
        <f t="shared" si="472"/>
        <v>0</v>
      </c>
      <c r="CT660" s="223">
        <f t="shared" si="473"/>
        <v>0</v>
      </c>
      <c r="CU660" s="223">
        <f t="shared" si="474"/>
        <v>0</v>
      </c>
      <c r="CV660" s="155">
        <f t="shared" si="490"/>
        <v>0</v>
      </c>
      <c r="CW660" s="165"/>
      <c r="CX660" s="215">
        <f t="shared" si="491"/>
        <v>0</v>
      </c>
      <c r="CY660" s="215">
        <f t="shared" si="475"/>
        <v>0</v>
      </c>
      <c r="CZ660" s="215">
        <f t="shared" si="476"/>
        <v>0</v>
      </c>
      <c r="DA660" s="215">
        <f t="shared" si="477"/>
        <v>0</v>
      </c>
      <c r="DB660" s="215">
        <f t="shared" si="478"/>
        <v>0</v>
      </c>
      <c r="DC660" s="155">
        <f t="shared" si="492"/>
        <v>0</v>
      </c>
      <c r="DD660" s="165"/>
      <c r="DE660" s="188" t="b" cm="1">
        <f t="array" aca="1" ref="DE660" ca="1">OR($G660=Forecast_Capex_Input!$BF$8:$BF$10)</f>
        <v>0</v>
      </c>
      <c r="DF660" s="188" cm="1">
        <f t="array" aca="1" ref="DF660" ca="1">IFERROR(INDEX(Forecast_Capex_Input!BG$12:BG$286,$X660)
*(INDEX(Forecast_Capex_Input!$H$12:$H$286,$X660)=Repex),0)
*$DE660</f>
        <v>0</v>
      </c>
      <c r="DG660" s="188" cm="1">
        <f t="array" aca="1" ref="DG660" ca="1">IFERROR(INDEX(Forecast_Capex_Input!BH$12:BH$286,$X660)
*(INDEX(Forecast_Capex_Input!$H$12:$H$286,$X660)=Repex),0)
*$DE660</f>
        <v>0</v>
      </c>
      <c r="DH660" s="188" cm="1">
        <f t="array" aca="1" ref="DH660" ca="1">IFERROR(INDEX(Forecast_Capex_Input!BI$12:BI$286,$X660)
*(INDEX(Forecast_Capex_Input!$H$12:$H$286,$X660)=Repex),0)
*$DE660</f>
        <v>0</v>
      </c>
      <c r="DI660" s="188" cm="1">
        <f t="array" aca="1" ref="DI660" ca="1">IFERROR(INDEX(Forecast_Capex_Input!BJ$12:BJ$286,$X660)
*(INDEX(Forecast_Capex_Input!$H$12:$H$286,$X660)=Repex),0)
*$DE660</f>
        <v>0</v>
      </c>
      <c r="DJ660" s="188" cm="1">
        <f t="array" aca="1" ref="DJ660" ca="1">IFERROR(INDEX(Forecast_Capex_Input!BK$12:BK$286,$X660)
*(INDEX(Forecast_Capex_Input!$H$12:$H$286,$X660)=Repex),0)
*$DE660</f>
        <v>0</v>
      </c>
      <c r="DK660" s="188" cm="1">
        <f t="array" aca="1" ref="DK660" ca="1">IFERROR(INDEX(Forecast_Capex_Input!BL$12:BL$286,$X660)
*(INDEX(Forecast_Capex_Input!$H$12:$H$286,$X660)=Repex),0)
*$DE660</f>
        <v>0</v>
      </c>
      <c r="DL660" s="165"/>
      <c r="DM660" s="188" t="b" cm="1">
        <f t="array" aca="1" ref="DM660" ca="1">OR($G660=Forecast_Capex_Input!$BN$8:$BN$9)</f>
        <v>0</v>
      </c>
      <c r="DN660" s="188" cm="1">
        <f t="array" aca="1" ref="DN660" ca="1">IFERROR(INDEX(Forecast_Capex_Input!BO$12:BO$286,$X660)
*(INDEX(Forecast_Capex_Input!$H$12:$H$286,$X660)=Repex),0)
*$DM660</f>
        <v>0</v>
      </c>
      <c r="DO660" s="188" cm="1">
        <f t="array" aca="1" ref="DO660" ca="1">IFERROR(INDEX(Forecast_Capex_Input!BP$12:BP$286,$X660)
*(INDEX(Forecast_Capex_Input!$H$12:$H$286,$X660)=Repex),0)
*$DM660</f>
        <v>0</v>
      </c>
      <c r="DP660" s="188" cm="1">
        <f t="array" aca="1" ref="DP660" ca="1">IFERROR(INDEX(Forecast_Capex_Input!BQ$12:BQ$286,$X660)
*(INDEX(Forecast_Capex_Input!$H$12:$H$286,$X660)=Repex),0)
*$DM660</f>
        <v>0</v>
      </c>
      <c r="DQ660" s="188" cm="1">
        <f t="array" aca="1" ref="DQ660" ca="1">IFERROR(INDEX(Forecast_Capex_Input!BR$12:BR$286,$X660)
*(INDEX(Forecast_Capex_Input!$H$12:$H$286,$X660)=Repex),0)
*$DM660</f>
        <v>0</v>
      </c>
      <c r="DR660" s="188" cm="1">
        <f t="array" aca="1" ref="DR660" ca="1">IFERROR(INDEX(Forecast_Capex_Input!BS$12:BS$286,$X660)
*(INDEX(Forecast_Capex_Input!$H$12:$H$286,$X660)=Repex),0)
*$DM660</f>
        <v>0</v>
      </c>
      <c r="DS660" s="165"/>
      <c r="DT660" s="188" t="b" cm="1">
        <f t="array" aca="1" ref="DT660" ca="1">OR($G660=Forecast_Capex_Input!$BU$8:$BU$10)</f>
        <v>0</v>
      </c>
      <c r="DU660" s="188" cm="1">
        <f t="array" aca="1" ref="DU660" ca="1">IFERROR(INDEX(Forecast_Capex_Input!BV$12:BV$286,$X660)
*(INDEX(Forecast_Capex_Input!$H$12:$H$286,$X660)=Repex),0)
*$DT660</f>
        <v>0</v>
      </c>
      <c r="DV660" s="188" cm="1">
        <f t="array" aca="1" ref="DV660" ca="1">IFERROR(INDEX(Forecast_Capex_Input!BW$12:BW$286,$X660)
*(INDEX(Forecast_Capex_Input!$H$12:$H$286,$X660)=Repex),0)
*$DT660</f>
        <v>0</v>
      </c>
      <c r="DW660" s="188" cm="1">
        <f t="array" aca="1" ref="DW660" ca="1">IFERROR(INDEX(Forecast_Capex_Input!BX$12:BX$286,$X660)
*(INDEX(Forecast_Capex_Input!$H$12:$H$286,$X660)=Repex),0)
*$DT660</f>
        <v>0</v>
      </c>
      <c r="DX660" s="188" cm="1">
        <f t="array" aca="1" ref="DX660" ca="1">IFERROR(INDEX(Forecast_Capex_Input!BY$12:BY$286,$X660)
*(INDEX(Forecast_Capex_Input!$H$12:$H$286,$X660)=Repex),0)
*$DT660</f>
        <v>0</v>
      </c>
      <c r="DY660" s="188" cm="1">
        <f t="array" aca="1" ref="DY660" ca="1">IFERROR(INDEX(Forecast_Capex_Input!BZ$12:BZ$286,$X660)
*(INDEX(Forecast_Capex_Input!$H$12:$H$286,$X660)=Repex),0)
*$DT660</f>
        <v>0</v>
      </c>
      <c r="DZ660" s="188" cm="1">
        <f t="array" aca="1" ref="DZ660" ca="1">IFERROR(INDEX(Forecast_Capex_Input!CA$12:CA$286,$X660)
*(INDEX(Forecast_Capex_Input!$H$12:$H$286,$X660)=Repex),0)
*$DT660</f>
        <v>0</v>
      </c>
      <c r="EA660" s="188" cm="1">
        <f t="array" aca="1" ref="EA660" ca="1">IFERROR(INDEX(Forecast_Capex_Input!CB$12:CB$286,$X660)
*(INDEX(Forecast_Capex_Input!$H$12:$H$286,$X660)=Repex),0)
*$DT660</f>
        <v>0</v>
      </c>
      <c r="EB660" s="188" cm="1">
        <f t="array" aca="1" ref="EB660" ca="1">IFERROR(INDEX(Forecast_Capex_Input!CC$12:CC$286,$X660)
*(INDEX(Forecast_Capex_Input!$H$12:$H$286,$X660)=Repex),0)
*$DT660</f>
        <v>0</v>
      </c>
      <c r="EC660" s="165"/>
      <c r="ED660" s="226" t="str">
        <f t="shared" si="479"/>
        <v>N/A</v>
      </c>
      <c r="EE660" s="174" t="s">
        <v>15</v>
      </c>
    </row>
    <row r="661" spans="3:135" x14ac:dyDescent="0.2">
      <c r="C661" s="174">
        <f t="shared" si="480"/>
        <v>651</v>
      </c>
      <c r="D661" s="167" t="str" cm="1">
        <f t="array" ref="D661">IFERROR(INDEX(Forecast_Capex_Input!$D$12:$D$286,$X661),NA)</f>
        <v>N/A</v>
      </c>
      <c r="E661" s="172" t="str" cm="1">
        <f t="array" ref="E661">IF($X661=NA,NA,INDEX(Forecast_Capex_Input!$E$12:$E$286,$X661))</f>
        <v>N/A</v>
      </c>
      <c r="F661" s="167" t="str" cm="1">
        <f t="array" aca="1" ref="F661" ca="1">IFERROR(INDEX(General!$E$25:$E$26,$Y661),NA)</f>
        <v>N/A</v>
      </c>
      <c r="G661" s="167" t="str" cm="1">
        <f t="array" aca="1" ref="G661" ca="1">IFERROR(INDEX(Forecast_Capex_Input!$AI$11:$BB$11,$AA661),NA)</f>
        <v>N/A</v>
      </c>
      <c r="H661" s="189" t="str" cm="1">
        <f t="array" aca="1" ref="H661" ca="1">IFERROR(INDEX(Forecast_Capex_Input!$AI$12:$BB$286,$X661,$AA661),NA)</f>
        <v>N/A</v>
      </c>
      <c r="I661" s="199" t="str" cm="1">
        <f t="array" ref="I661">IFERROR(INDEX(Forecast_Capex_Input!$F$12:$F$286,$X661),NA)</f>
        <v>N/A</v>
      </c>
      <c r="J661" s="199" t="str" cm="1">
        <f t="array" ref="J661">IFERROR(INDEX(Forecast_Capex_Input!G$12:G$286,$X661),NA)</f>
        <v>N/A</v>
      </c>
      <c r="K661" s="199" t="str" cm="1">
        <f t="array" ref="K661">IFERROR(INDEX(Forecast_Capex_Input!H$12:H$286,$X661),NA)</f>
        <v>N/A</v>
      </c>
      <c r="L661" s="199" t="str" cm="1">
        <f t="array" ref="L661">IFERROR(INDEX(Forecast_Capex_Input!I$12:I$286,$X661),NA)</f>
        <v>N/A</v>
      </c>
      <c r="M661" s="199" t="str" cm="1">
        <f t="array" ref="M661">IFERROR(INDEX(Forecast_Capex_Input!J$12:J$286,$X661),NA)</f>
        <v>N/A</v>
      </c>
      <c r="N661" s="199" t="str" cm="1">
        <f t="array" ref="N661">IFERROR(INDEX(Forecast_Capex_Input!K$12:K$286,$X661),NA)</f>
        <v>N/A</v>
      </c>
      <c r="O661" s="199" t="str" cm="1">
        <f t="array" ref="O661">IFERROR(INDEX(Forecast_Capex_Input!L$12:L$286,$X661),NA)</f>
        <v>N/A</v>
      </c>
      <c r="P661" s="199" t="str" cm="1">
        <f t="array" ref="P661">IFERROR(INDEX(Forecast_Capex_Input!M$12:M$286,$X661),NA)</f>
        <v>N/A</v>
      </c>
      <c r="Q661" s="172" t="str" cm="1">
        <f t="array" ref="Q661">IFERROR(INDEX(Forecast_Capex_Input!N$12:N$286,$X661),NA)</f>
        <v>N/A</v>
      </c>
      <c r="R661" s="265" cm="1">
        <f t="array" ref="R661">IFERROR(INDEX(Forecast_Capex_Input!O$12:O$286,$X661),0)</f>
        <v>0</v>
      </c>
      <c r="S661" s="172" cm="1">
        <f t="array" ref="S661">IFERROR(INDEX(Forecast_Capex_Input!P$12:P$286,$X661),0)</f>
        <v>0</v>
      </c>
      <c r="T661" s="199" t="str" cm="1">
        <f t="array" aca="1" ref="T661" ca="1">IFERROR(INDEX(General!$K$84:$K$103,$AA661),NA)</f>
        <v>N/A</v>
      </c>
      <c r="U661" s="188" cm="1">
        <f t="array" aca="1" ref="U661" ca="1">IFERROR(
IF($F661=General!$E$25,INDEX(Forecast_Capex_Input!S$12:S$286,$X661),
INDEX(Forecast_Capex_Input!T$12:T$286,$X661)),0)</f>
        <v>0</v>
      </c>
      <c r="V661" s="222" t="b">
        <f>IFERROR(INDEX(Overheads!$T$19:$T$26,MATCH($I661,Overheads!$E$19:$E$26,0)),FALSE)</f>
        <v>0</v>
      </c>
      <c r="W661" s="165"/>
      <c r="X661" s="174" t="str">
        <f>IFERROR(
IF(MATCH($C661,Forecast_Capex_Input!$CI$12:$CI$286,1)+1&gt;MAX(Forecast_Capex_Input!$C$12:$C$286),NA,
MATCH($C661,Forecast_Capex_Input!$CI$12:$CI$286,1)+1),1)</f>
        <v>N/A</v>
      </c>
      <c r="Y661" s="174" t="str" cm="1">
        <f t="array" aca="1" ref="Y661" ca="1">IFERROR(
IF(X660&lt;&gt;X661,1,
IF(COUNTIF(OFFSET(Y660,0,0,-INDEX(Forecast_Capex_Input!$CG$12:$CG$286,$X661)),Y660)=INDEX(Forecast_Capex_Input!$CG$12:$CG$286,$X661),Y660+1,Y660)),NA)</f>
        <v>N/A</v>
      </c>
      <c r="Z661" s="174" t="str" cm="1">
        <f t="array" ref="Z661">IFERROR($C661-IF($X661=1,1,INDEX(Forecast_Capex_Input!$CI$12:$CI$286,$X661-1))+1,NA)</f>
        <v>N/A</v>
      </c>
      <c r="AA661" s="174" t="str" cm="1">
        <f t="array" aca="1" ref="AA661" ca="1">IFERROR(IF(Y661=1,
INDEX(Forecast_Capex_Input!$AI$10:$BB$10,SMALL(IF(INDEX(Forecast_Capex_Input!$AI$12:$BB$286,$X661,0)&gt;0,COLUMN(Forecast_Capex_Input!$AI$10:$BB$10)-COLUMN(Forecast_Capex_Input!$AI$12)+1),ROWS(OFFSET(AA660,0,0,-$Z661)))),
OFFSET(AA660,-INDEX(Forecast_Capex_Input!$CG$12:$CG$286,$X661)+1,0)),NA)</f>
        <v>N/A</v>
      </c>
      <c r="AB661" s="174" t="str">
        <f t="shared" ca="1" si="449"/>
        <v>N/A</v>
      </c>
      <c r="AC661" s="222" t="b">
        <f t="shared" si="481"/>
        <v>0</v>
      </c>
      <c r="AD661" s="220" t="b">
        <v>0</v>
      </c>
      <c r="AE661" s="222" t="b">
        <f t="shared" si="450"/>
        <v>1</v>
      </c>
      <c r="AF661" s="165"/>
      <c r="AG661" s="215">
        <v>0</v>
      </c>
      <c r="AH661" s="215">
        <v>0</v>
      </c>
      <c r="AI661" s="215">
        <v>0</v>
      </c>
      <c r="AJ661" s="215">
        <v>0</v>
      </c>
      <c r="AK661" s="215">
        <v>0</v>
      </c>
      <c r="AL661" s="155">
        <v>0</v>
      </c>
      <c r="AM661" s="165"/>
      <c r="AN661" s="215" cm="1">
        <f t="array" aca="1" ref="AN661" ca="1">IFERROR(INDEX(General!O$33:O$34,$AB661)
*AG661,0)</f>
        <v>0</v>
      </c>
      <c r="AO661" s="215" cm="1">
        <f t="array" aca="1" ref="AO661" ca="1">IFERROR(INDEX(General!P$33:P$34,$AB661)
*AH661,0)</f>
        <v>0</v>
      </c>
      <c r="AP661" s="215" cm="1">
        <f t="array" aca="1" ref="AP661" ca="1">IFERROR(INDEX(General!Q$33:Q$34,$AB661)
*AI661,0)</f>
        <v>0</v>
      </c>
      <c r="AQ661" s="215" cm="1">
        <f t="array" aca="1" ref="AQ661" ca="1">IFERROR(INDEX(General!R$33:R$34,$AB661)
*AJ661,0)</f>
        <v>0</v>
      </c>
      <c r="AR661" s="215" cm="1">
        <f t="array" aca="1" ref="AR661" ca="1">IFERROR(INDEX(General!S$33:S$34,$AB661)
*AK661,0)</f>
        <v>0</v>
      </c>
      <c r="AS661" s="155">
        <f t="shared" ca="1" si="482"/>
        <v>0</v>
      </c>
      <c r="AT661" s="165"/>
      <c r="AU661" s="215">
        <f ca="1">IF($AE661=FALSE,AN661*Overheads!$R$24*$V661,
IFERROR(Overheads!$O$49*$V661*AN661,0)
+IFERROR(Overheads!Q$59*$V661*(AN661/Overheads!Q$68),0))</f>
        <v>0</v>
      </c>
      <c r="AV661" s="215">
        <f ca="1">IF($AE661=FALSE,AO661*Overheads!$R$24*$V661,
IFERROR(Overheads!$O$49*$V661*AO661,0)
+IFERROR(Overheads!R$59*$V661*(AO661/Overheads!R$68),0))</f>
        <v>0</v>
      </c>
      <c r="AW661" s="215">
        <f ca="1">IF($AE661=FALSE,AP661*Overheads!$R$24*$V661,
IFERROR(Overheads!$O$49*$V661*AP661,0)
+IFERROR(Overheads!S$59*$V661*(AP661/Overheads!S$68),0))</f>
        <v>0</v>
      </c>
      <c r="AX661" s="215">
        <f ca="1">IF($AE661=FALSE,AQ661*Overheads!$R$24*$V661,
IFERROR(Overheads!$O$49*$V661*AQ661,0)
+IFERROR(Overheads!T$59*$V661*(AQ661/Overheads!T$68),0))</f>
        <v>0</v>
      </c>
      <c r="AY661" s="215">
        <f ca="1">IF($AE661=FALSE,AR661*Overheads!$R$24*$V661,
IFERROR(Overheads!$O$49*$V661*AR661,0)
+IFERROR(Overheads!U$59*$V661*(AR661/Overheads!U$68),0))</f>
        <v>0</v>
      </c>
      <c r="AZ661" s="155">
        <f t="shared" ca="1" si="483"/>
        <v>0</v>
      </c>
      <c r="BA661" s="165"/>
      <c r="BB661" s="215">
        <f ca="1">IF($AE661=FALSE,AN661*Overheads!$S$25,
IFERROR(Overheads!$O$50*AN661,0)
+IFERROR(Overheads!Q$60*(AN661/Overheads!Q$66),0))</f>
        <v>0</v>
      </c>
      <c r="BC661" s="215">
        <f ca="1">IF($AE661=FALSE,AO661*Overheads!$S$25,
IFERROR(Overheads!$O$50*AO661,0)
+IFERROR(Overheads!R$60*(AO661/Overheads!R$66),0))</f>
        <v>0</v>
      </c>
      <c r="BD661" s="215">
        <f ca="1">IF($AE661=FALSE,AP661*Overheads!$S$25,
IFERROR(Overheads!$O$50*AP661,0)
+IFERROR(Overheads!S$60*(AP661/Overheads!S$66),0))</f>
        <v>0</v>
      </c>
      <c r="BE661" s="215">
        <f ca="1">IF($AE661=FALSE,AQ661*Overheads!$S$25,
IFERROR(Overheads!$O$50*AQ661,0)
+IFERROR(Overheads!T$60*(AQ661/Overheads!T$66),0))</f>
        <v>0</v>
      </c>
      <c r="BF661" s="215">
        <f ca="1">IF($AE661=FALSE,AR661*Overheads!$S$25,
IFERROR(Overheads!$O$50*AR661,0)
+IFERROR(Overheads!U$60*(AR661/Overheads!U$66),0))</f>
        <v>0</v>
      </c>
      <c r="BG661" s="155">
        <f t="shared" ca="1" si="484"/>
        <v>0</v>
      </c>
      <c r="BH661" s="165"/>
      <c r="BI661" s="215">
        <f t="shared" ca="1" si="485"/>
        <v>0</v>
      </c>
      <c r="BJ661" s="215">
        <f t="shared" ca="1" si="451"/>
        <v>0</v>
      </c>
      <c r="BK661" s="215">
        <f t="shared" ca="1" si="452"/>
        <v>0</v>
      </c>
      <c r="BL661" s="215">
        <f t="shared" ca="1" si="453"/>
        <v>0</v>
      </c>
      <c r="BM661" s="215">
        <f t="shared" ca="1" si="454"/>
        <v>0</v>
      </c>
      <c r="BN661" s="155">
        <f t="shared" ca="1" si="486"/>
        <v>0</v>
      </c>
      <c r="BO661" s="165"/>
      <c r="BP661" s="187" cm="1">
        <f t="array" ref="BP661">IFERROR(IF($X661=$X660,BP660,INDEX(Forecast_Capex_Input!AC$12:AC$286,$X661)),0)</f>
        <v>0</v>
      </c>
      <c r="BQ661" s="187" cm="1">
        <f t="array" ref="BQ661">IFERROR(IF($X661=$X660,BQ660,INDEX(Forecast_Capex_Input!AD$12:AD$286,$X661)),0)</f>
        <v>0</v>
      </c>
      <c r="BR661" s="187" cm="1">
        <f t="array" ref="BR661">IFERROR(IF($X661=$X660,BR660,INDEX(Forecast_Capex_Input!AE$12:AE$286,$X661)),0)</f>
        <v>0</v>
      </c>
      <c r="BS661" s="187" cm="1">
        <f t="array" ref="BS661">IFERROR(IF($X661=$X660,BS660,INDEX(Forecast_Capex_Input!AF$12:AF$286,$X661)),0)</f>
        <v>0</v>
      </c>
      <c r="BT661" s="187" cm="1">
        <f t="array" ref="BT661">IFERROR(IF($X661=$X660,BT660,INDEX(Forecast_Capex_Input!AG$12:AG$286,$X661)),0)</f>
        <v>0</v>
      </c>
      <c r="BU661" s="165"/>
      <c r="BV661" s="215">
        <f t="shared" si="455"/>
        <v>0</v>
      </c>
      <c r="BW661" s="215">
        <f t="shared" si="456"/>
        <v>0</v>
      </c>
      <c r="BX661" s="215">
        <f t="shared" si="457"/>
        <v>0</v>
      </c>
      <c r="BY661" s="215">
        <f t="shared" si="458"/>
        <v>0</v>
      </c>
      <c r="BZ661" s="215">
        <f t="shared" si="459"/>
        <v>0</v>
      </c>
      <c r="CA661" s="155">
        <f t="shared" si="487"/>
        <v>0</v>
      </c>
      <c r="CB661" s="165"/>
      <c r="CC661" s="215">
        <f t="shared" si="460"/>
        <v>0</v>
      </c>
      <c r="CD661" s="215">
        <f t="shared" si="461"/>
        <v>0</v>
      </c>
      <c r="CE661" s="215">
        <f t="shared" si="462"/>
        <v>0</v>
      </c>
      <c r="CF661" s="215">
        <f t="shared" si="463"/>
        <v>0</v>
      </c>
      <c r="CG661" s="215">
        <f t="shared" si="464"/>
        <v>0</v>
      </c>
      <c r="CH661" s="155">
        <f t="shared" si="488"/>
        <v>0</v>
      </c>
      <c r="CI661" s="165"/>
      <c r="CJ661" s="215">
        <f t="shared" si="465"/>
        <v>0</v>
      </c>
      <c r="CK661" s="215">
        <f t="shared" si="466"/>
        <v>0</v>
      </c>
      <c r="CL661" s="215">
        <f t="shared" si="467"/>
        <v>0</v>
      </c>
      <c r="CM661" s="215">
        <f t="shared" si="468"/>
        <v>0</v>
      </c>
      <c r="CN661" s="215">
        <f t="shared" si="469"/>
        <v>0</v>
      </c>
      <c r="CO661" s="155">
        <f t="shared" si="489"/>
        <v>0</v>
      </c>
      <c r="CP661" s="165"/>
      <c r="CQ661" s="223">
        <f t="shared" si="470"/>
        <v>0</v>
      </c>
      <c r="CR661" s="223">
        <f t="shared" si="471"/>
        <v>0</v>
      </c>
      <c r="CS661" s="223">
        <f t="shared" si="472"/>
        <v>0</v>
      </c>
      <c r="CT661" s="223">
        <f t="shared" si="473"/>
        <v>0</v>
      </c>
      <c r="CU661" s="223">
        <f t="shared" si="474"/>
        <v>0</v>
      </c>
      <c r="CV661" s="155">
        <f t="shared" si="490"/>
        <v>0</v>
      </c>
      <c r="CW661" s="165"/>
      <c r="CX661" s="215">
        <f t="shared" si="491"/>
        <v>0</v>
      </c>
      <c r="CY661" s="215">
        <f t="shared" si="475"/>
        <v>0</v>
      </c>
      <c r="CZ661" s="215">
        <f t="shared" si="476"/>
        <v>0</v>
      </c>
      <c r="DA661" s="215">
        <f t="shared" si="477"/>
        <v>0</v>
      </c>
      <c r="DB661" s="215">
        <f t="shared" si="478"/>
        <v>0</v>
      </c>
      <c r="DC661" s="155">
        <f t="shared" si="492"/>
        <v>0</v>
      </c>
      <c r="DD661" s="165"/>
      <c r="DE661" s="188" t="b" cm="1">
        <f t="array" aca="1" ref="DE661" ca="1">OR($G661=Forecast_Capex_Input!$BF$8:$BF$10)</f>
        <v>0</v>
      </c>
      <c r="DF661" s="188" cm="1">
        <f t="array" aca="1" ref="DF661" ca="1">IFERROR(INDEX(Forecast_Capex_Input!BG$12:BG$286,$X661)
*(INDEX(Forecast_Capex_Input!$H$12:$H$286,$X661)=Repex),0)
*$DE661</f>
        <v>0</v>
      </c>
      <c r="DG661" s="188" cm="1">
        <f t="array" aca="1" ref="DG661" ca="1">IFERROR(INDEX(Forecast_Capex_Input!BH$12:BH$286,$X661)
*(INDEX(Forecast_Capex_Input!$H$12:$H$286,$X661)=Repex),0)
*$DE661</f>
        <v>0</v>
      </c>
      <c r="DH661" s="188" cm="1">
        <f t="array" aca="1" ref="DH661" ca="1">IFERROR(INDEX(Forecast_Capex_Input!BI$12:BI$286,$X661)
*(INDEX(Forecast_Capex_Input!$H$12:$H$286,$X661)=Repex),0)
*$DE661</f>
        <v>0</v>
      </c>
      <c r="DI661" s="188" cm="1">
        <f t="array" aca="1" ref="DI661" ca="1">IFERROR(INDEX(Forecast_Capex_Input!BJ$12:BJ$286,$X661)
*(INDEX(Forecast_Capex_Input!$H$12:$H$286,$X661)=Repex),0)
*$DE661</f>
        <v>0</v>
      </c>
      <c r="DJ661" s="188" cm="1">
        <f t="array" aca="1" ref="DJ661" ca="1">IFERROR(INDEX(Forecast_Capex_Input!BK$12:BK$286,$X661)
*(INDEX(Forecast_Capex_Input!$H$12:$H$286,$X661)=Repex),0)
*$DE661</f>
        <v>0</v>
      </c>
      <c r="DK661" s="188" cm="1">
        <f t="array" aca="1" ref="DK661" ca="1">IFERROR(INDEX(Forecast_Capex_Input!BL$12:BL$286,$X661)
*(INDEX(Forecast_Capex_Input!$H$12:$H$286,$X661)=Repex),0)
*$DE661</f>
        <v>0</v>
      </c>
      <c r="DL661" s="165"/>
      <c r="DM661" s="188" t="b" cm="1">
        <f t="array" aca="1" ref="DM661" ca="1">OR($G661=Forecast_Capex_Input!$BN$8:$BN$9)</f>
        <v>0</v>
      </c>
      <c r="DN661" s="188" cm="1">
        <f t="array" aca="1" ref="DN661" ca="1">IFERROR(INDEX(Forecast_Capex_Input!BO$12:BO$286,$X661)
*(INDEX(Forecast_Capex_Input!$H$12:$H$286,$X661)=Repex),0)
*$DM661</f>
        <v>0</v>
      </c>
      <c r="DO661" s="188" cm="1">
        <f t="array" aca="1" ref="DO661" ca="1">IFERROR(INDEX(Forecast_Capex_Input!BP$12:BP$286,$X661)
*(INDEX(Forecast_Capex_Input!$H$12:$H$286,$X661)=Repex),0)
*$DM661</f>
        <v>0</v>
      </c>
      <c r="DP661" s="188" cm="1">
        <f t="array" aca="1" ref="DP661" ca="1">IFERROR(INDEX(Forecast_Capex_Input!BQ$12:BQ$286,$X661)
*(INDEX(Forecast_Capex_Input!$H$12:$H$286,$X661)=Repex),0)
*$DM661</f>
        <v>0</v>
      </c>
      <c r="DQ661" s="188" cm="1">
        <f t="array" aca="1" ref="DQ661" ca="1">IFERROR(INDEX(Forecast_Capex_Input!BR$12:BR$286,$X661)
*(INDEX(Forecast_Capex_Input!$H$12:$H$286,$X661)=Repex),0)
*$DM661</f>
        <v>0</v>
      </c>
      <c r="DR661" s="188" cm="1">
        <f t="array" aca="1" ref="DR661" ca="1">IFERROR(INDEX(Forecast_Capex_Input!BS$12:BS$286,$X661)
*(INDEX(Forecast_Capex_Input!$H$12:$H$286,$X661)=Repex),0)
*$DM661</f>
        <v>0</v>
      </c>
      <c r="DS661" s="165"/>
      <c r="DT661" s="188" t="b" cm="1">
        <f t="array" aca="1" ref="DT661" ca="1">OR($G661=Forecast_Capex_Input!$BU$8:$BU$10)</f>
        <v>0</v>
      </c>
      <c r="DU661" s="188" cm="1">
        <f t="array" aca="1" ref="DU661" ca="1">IFERROR(INDEX(Forecast_Capex_Input!BV$12:BV$286,$X661)
*(INDEX(Forecast_Capex_Input!$H$12:$H$286,$X661)=Repex),0)
*$DT661</f>
        <v>0</v>
      </c>
      <c r="DV661" s="188" cm="1">
        <f t="array" aca="1" ref="DV661" ca="1">IFERROR(INDEX(Forecast_Capex_Input!BW$12:BW$286,$X661)
*(INDEX(Forecast_Capex_Input!$H$12:$H$286,$X661)=Repex),0)
*$DT661</f>
        <v>0</v>
      </c>
      <c r="DW661" s="188" cm="1">
        <f t="array" aca="1" ref="DW661" ca="1">IFERROR(INDEX(Forecast_Capex_Input!BX$12:BX$286,$X661)
*(INDEX(Forecast_Capex_Input!$H$12:$H$286,$X661)=Repex),0)
*$DT661</f>
        <v>0</v>
      </c>
      <c r="DX661" s="188" cm="1">
        <f t="array" aca="1" ref="DX661" ca="1">IFERROR(INDEX(Forecast_Capex_Input!BY$12:BY$286,$X661)
*(INDEX(Forecast_Capex_Input!$H$12:$H$286,$X661)=Repex),0)
*$DT661</f>
        <v>0</v>
      </c>
      <c r="DY661" s="188" cm="1">
        <f t="array" aca="1" ref="DY661" ca="1">IFERROR(INDEX(Forecast_Capex_Input!BZ$12:BZ$286,$X661)
*(INDEX(Forecast_Capex_Input!$H$12:$H$286,$X661)=Repex),0)
*$DT661</f>
        <v>0</v>
      </c>
      <c r="DZ661" s="188" cm="1">
        <f t="array" aca="1" ref="DZ661" ca="1">IFERROR(INDEX(Forecast_Capex_Input!CA$12:CA$286,$X661)
*(INDEX(Forecast_Capex_Input!$H$12:$H$286,$X661)=Repex),0)
*$DT661</f>
        <v>0</v>
      </c>
      <c r="EA661" s="188" cm="1">
        <f t="array" aca="1" ref="EA661" ca="1">IFERROR(INDEX(Forecast_Capex_Input!CB$12:CB$286,$X661)
*(INDEX(Forecast_Capex_Input!$H$12:$H$286,$X661)=Repex),0)
*$DT661</f>
        <v>0</v>
      </c>
      <c r="EB661" s="188" cm="1">
        <f t="array" aca="1" ref="EB661" ca="1">IFERROR(INDEX(Forecast_Capex_Input!CC$12:CC$286,$X661)
*(INDEX(Forecast_Capex_Input!$H$12:$H$286,$X661)=Repex),0)
*$DT661</f>
        <v>0</v>
      </c>
      <c r="EC661" s="165"/>
      <c r="ED661" s="226" t="str">
        <f t="shared" si="479"/>
        <v>N/A</v>
      </c>
      <c r="EE661" s="174" t="s">
        <v>15</v>
      </c>
    </row>
    <row r="662" spans="3:135" x14ac:dyDescent="0.2">
      <c r="C662" s="174">
        <f t="shared" si="480"/>
        <v>652</v>
      </c>
      <c r="D662" s="167" t="str" cm="1">
        <f t="array" ref="D662">IFERROR(INDEX(Forecast_Capex_Input!$D$12:$D$286,$X662),NA)</f>
        <v>N/A</v>
      </c>
      <c r="E662" s="172" t="str" cm="1">
        <f t="array" ref="E662">IF($X662=NA,NA,INDEX(Forecast_Capex_Input!$E$12:$E$286,$X662))</f>
        <v>N/A</v>
      </c>
      <c r="F662" s="167" t="str" cm="1">
        <f t="array" aca="1" ref="F662" ca="1">IFERROR(INDEX(General!$E$25:$E$26,$Y662),NA)</f>
        <v>N/A</v>
      </c>
      <c r="G662" s="167" t="str" cm="1">
        <f t="array" aca="1" ref="G662" ca="1">IFERROR(INDEX(Forecast_Capex_Input!$AI$11:$BB$11,$AA662),NA)</f>
        <v>N/A</v>
      </c>
      <c r="H662" s="189" t="str" cm="1">
        <f t="array" aca="1" ref="H662" ca="1">IFERROR(INDEX(Forecast_Capex_Input!$AI$12:$BB$286,$X662,$AA662),NA)</f>
        <v>N/A</v>
      </c>
      <c r="I662" s="199" t="str" cm="1">
        <f t="array" ref="I662">IFERROR(INDEX(Forecast_Capex_Input!$F$12:$F$286,$X662),NA)</f>
        <v>N/A</v>
      </c>
      <c r="J662" s="199" t="str" cm="1">
        <f t="array" ref="J662">IFERROR(INDEX(Forecast_Capex_Input!G$12:G$286,$X662),NA)</f>
        <v>N/A</v>
      </c>
      <c r="K662" s="199" t="str" cm="1">
        <f t="array" ref="K662">IFERROR(INDEX(Forecast_Capex_Input!H$12:H$286,$X662),NA)</f>
        <v>N/A</v>
      </c>
      <c r="L662" s="199" t="str" cm="1">
        <f t="array" ref="L662">IFERROR(INDEX(Forecast_Capex_Input!I$12:I$286,$X662),NA)</f>
        <v>N/A</v>
      </c>
      <c r="M662" s="199" t="str" cm="1">
        <f t="array" ref="M662">IFERROR(INDEX(Forecast_Capex_Input!J$12:J$286,$X662),NA)</f>
        <v>N/A</v>
      </c>
      <c r="N662" s="199" t="str" cm="1">
        <f t="array" ref="N662">IFERROR(INDEX(Forecast_Capex_Input!K$12:K$286,$X662),NA)</f>
        <v>N/A</v>
      </c>
      <c r="O662" s="199" t="str" cm="1">
        <f t="array" ref="O662">IFERROR(INDEX(Forecast_Capex_Input!L$12:L$286,$X662),NA)</f>
        <v>N/A</v>
      </c>
      <c r="P662" s="199" t="str" cm="1">
        <f t="array" ref="P662">IFERROR(INDEX(Forecast_Capex_Input!M$12:M$286,$X662),NA)</f>
        <v>N/A</v>
      </c>
      <c r="Q662" s="172" t="str" cm="1">
        <f t="array" ref="Q662">IFERROR(INDEX(Forecast_Capex_Input!N$12:N$286,$X662),NA)</f>
        <v>N/A</v>
      </c>
      <c r="R662" s="265" cm="1">
        <f t="array" ref="R662">IFERROR(INDEX(Forecast_Capex_Input!O$12:O$286,$X662),0)</f>
        <v>0</v>
      </c>
      <c r="S662" s="172" cm="1">
        <f t="array" ref="S662">IFERROR(INDEX(Forecast_Capex_Input!P$12:P$286,$X662),0)</f>
        <v>0</v>
      </c>
      <c r="T662" s="199" t="str" cm="1">
        <f t="array" aca="1" ref="T662" ca="1">IFERROR(INDEX(General!$K$84:$K$103,$AA662),NA)</f>
        <v>N/A</v>
      </c>
      <c r="U662" s="188" cm="1">
        <f t="array" aca="1" ref="U662" ca="1">IFERROR(
IF($F662=General!$E$25,INDEX(Forecast_Capex_Input!S$12:S$286,$X662),
INDEX(Forecast_Capex_Input!T$12:T$286,$X662)),0)</f>
        <v>0</v>
      </c>
      <c r="V662" s="222" t="b">
        <f>IFERROR(INDEX(Overheads!$T$19:$T$26,MATCH($I662,Overheads!$E$19:$E$26,0)),FALSE)</f>
        <v>0</v>
      </c>
      <c r="W662" s="165"/>
      <c r="X662" s="174" t="str">
        <f>IFERROR(
IF(MATCH($C662,Forecast_Capex_Input!$CI$12:$CI$286,1)+1&gt;MAX(Forecast_Capex_Input!$C$12:$C$286),NA,
MATCH($C662,Forecast_Capex_Input!$CI$12:$CI$286,1)+1),1)</f>
        <v>N/A</v>
      </c>
      <c r="Y662" s="174" t="str" cm="1">
        <f t="array" aca="1" ref="Y662" ca="1">IFERROR(
IF(X661&lt;&gt;X662,1,
IF(COUNTIF(OFFSET(Y661,0,0,-INDEX(Forecast_Capex_Input!$CG$12:$CG$286,$X662)),Y661)=INDEX(Forecast_Capex_Input!$CG$12:$CG$286,$X662),Y661+1,Y661)),NA)</f>
        <v>N/A</v>
      </c>
      <c r="Z662" s="174" t="str" cm="1">
        <f t="array" ref="Z662">IFERROR($C662-IF($X662=1,1,INDEX(Forecast_Capex_Input!$CI$12:$CI$286,$X662-1))+1,NA)</f>
        <v>N/A</v>
      </c>
      <c r="AA662" s="174" t="str" cm="1">
        <f t="array" aca="1" ref="AA662" ca="1">IFERROR(IF(Y662=1,
INDEX(Forecast_Capex_Input!$AI$10:$BB$10,SMALL(IF(INDEX(Forecast_Capex_Input!$AI$12:$BB$286,$X662,0)&gt;0,COLUMN(Forecast_Capex_Input!$AI$10:$BB$10)-COLUMN(Forecast_Capex_Input!$AI$12)+1),ROWS(OFFSET(AA661,0,0,-$Z662)))),
OFFSET(AA661,-INDEX(Forecast_Capex_Input!$CG$12:$CG$286,$X662)+1,0)),NA)</f>
        <v>N/A</v>
      </c>
      <c r="AB662" s="174" t="str">
        <f t="shared" ca="1" si="449"/>
        <v>N/A</v>
      </c>
      <c r="AC662" s="222" t="b">
        <f t="shared" si="481"/>
        <v>0</v>
      </c>
      <c r="AD662" s="220" t="b">
        <v>0</v>
      </c>
      <c r="AE662" s="222" t="b">
        <f t="shared" si="450"/>
        <v>1</v>
      </c>
      <c r="AF662" s="165"/>
      <c r="AG662" s="215">
        <v>0</v>
      </c>
      <c r="AH662" s="215">
        <v>0</v>
      </c>
      <c r="AI662" s="215">
        <v>0</v>
      </c>
      <c r="AJ662" s="215">
        <v>0</v>
      </c>
      <c r="AK662" s="215">
        <v>0</v>
      </c>
      <c r="AL662" s="155">
        <v>0</v>
      </c>
      <c r="AM662" s="165"/>
      <c r="AN662" s="215" cm="1">
        <f t="array" aca="1" ref="AN662" ca="1">IFERROR(INDEX(General!O$33:O$34,$AB662)
*AG662,0)</f>
        <v>0</v>
      </c>
      <c r="AO662" s="215" cm="1">
        <f t="array" aca="1" ref="AO662" ca="1">IFERROR(INDEX(General!P$33:P$34,$AB662)
*AH662,0)</f>
        <v>0</v>
      </c>
      <c r="AP662" s="215" cm="1">
        <f t="array" aca="1" ref="AP662" ca="1">IFERROR(INDEX(General!Q$33:Q$34,$AB662)
*AI662,0)</f>
        <v>0</v>
      </c>
      <c r="AQ662" s="215" cm="1">
        <f t="array" aca="1" ref="AQ662" ca="1">IFERROR(INDEX(General!R$33:R$34,$AB662)
*AJ662,0)</f>
        <v>0</v>
      </c>
      <c r="AR662" s="215" cm="1">
        <f t="array" aca="1" ref="AR662" ca="1">IFERROR(INDEX(General!S$33:S$34,$AB662)
*AK662,0)</f>
        <v>0</v>
      </c>
      <c r="AS662" s="155">
        <f t="shared" ca="1" si="482"/>
        <v>0</v>
      </c>
      <c r="AT662" s="165"/>
      <c r="AU662" s="215">
        <f ca="1">IF($AE662=FALSE,AN662*Overheads!$R$24*$V662,
IFERROR(Overheads!$O$49*$V662*AN662,0)
+IFERROR(Overheads!Q$59*$V662*(AN662/Overheads!Q$68),0))</f>
        <v>0</v>
      </c>
      <c r="AV662" s="215">
        <f ca="1">IF($AE662=FALSE,AO662*Overheads!$R$24*$V662,
IFERROR(Overheads!$O$49*$V662*AO662,0)
+IFERROR(Overheads!R$59*$V662*(AO662/Overheads!R$68),0))</f>
        <v>0</v>
      </c>
      <c r="AW662" s="215">
        <f ca="1">IF($AE662=FALSE,AP662*Overheads!$R$24*$V662,
IFERROR(Overheads!$O$49*$V662*AP662,0)
+IFERROR(Overheads!S$59*$V662*(AP662/Overheads!S$68),0))</f>
        <v>0</v>
      </c>
      <c r="AX662" s="215">
        <f ca="1">IF($AE662=FALSE,AQ662*Overheads!$R$24*$V662,
IFERROR(Overheads!$O$49*$V662*AQ662,0)
+IFERROR(Overheads!T$59*$V662*(AQ662/Overheads!T$68),0))</f>
        <v>0</v>
      </c>
      <c r="AY662" s="215">
        <f ca="1">IF($AE662=FALSE,AR662*Overheads!$R$24*$V662,
IFERROR(Overheads!$O$49*$V662*AR662,0)
+IFERROR(Overheads!U$59*$V662*(AR662/Overheads!U$68),0))</f>
        <v>0</v>
      </c>
      <c r="AZ662" s="155">
        <f t="shared" ca="1" si="483"/>
        <v>0</v>
      </c>
      <c r="BA662" s="165"/>
      <c r="BB662" s="215">
        <f ca="1">IF($AE662=FALSE,AN662*Overheads!$S$25,
IFERROR(Overheads!$O$50*AN662,0)
+IFERROR(Overheads!Q$60*(AN662/Overheads!Q$66),0))</f>
        <v>0</v>
      </c>
      <c r="BC662" s="215">
        <f ca="1">IF($AE662=FALSE,AO662*Overheads!$S$25,
IFERROR(Overheads!$O$50*AO662,0)
+IFERROR(Overheads!R$60*(AO662/Overheads!R$66),0))</f>
        <v>0</v>
      </c>
      <c r="BD662" s="215">
        <f ca="1">IF($AE662=FALSE,AP662*Overheads!$S$25,
IFERROR(Overheads!$O$50*AP662,0)
+IFERROR(Overheads!S$60*(AP662/Overheads!S$66),0))</f>
        <v>0</v>
      </c>
      <c r="BE662" s="215">
        <f ca="1">IF($AE662=FALSE,AQ662*Overheads!$S$25,
IFERROR(Overheads!$O$50*AQ662,0)
+IFERROR(Overheads!T$60*(AQ662/Overheads!T$66),0))</f>
        <v>0</v>
      </c>
      <c r="BF662" s="215">
        <f ca="1">IF($AE662=FALSE,AR662*Overheads!$S$25,
IFERROR(Overheads!$O$50*AR662,0)
+IFERROR(Overheads!U$60*(AR662/Overheads!U$66),0))</f>
        <v>0</v>
      </c>
      <c r="BG662" s="155">
        <f t="shared" ca="1" si="484"/>
        <v>0</v>
      </c>
      <c r="BH662" s="165"/>
      <c r="BI662" s="215">
        <f t="shared" ca="1" si="485"/>
        <v>0</v>
      </c>
      <c r="BJ662" s="215">
        <f t="shared" ca="1" si="451"/>
        <v>0</v>
      </c>
      <c r="BK662" s="215">
        <f t="shared" ca="1" si="452"/>
        <v>0</v>
      </c>
      <c r="BL662" s="215">
        <f t="shared" ca="1" si="453"/>
        <v>0</v>
      </c>
      <c r="BM662" s="215">
        <f t="shared" ca="1" si="454"/>
        <v>0</v>
      </c>
      <c r="BN662" s="155">
        <f t="shared" ca="1" si="486"/>
        <v>0</v>
      </c>
      <c r="BO662" s="165"/>
      <c r="BP662" s="187" cm="1">
        <f t="array" ref="BP662">IFERROR(IF($X662=$X661,BP661,INDEX(Forecast_Capex_Input!AC$12:AC$286,$X662)),0)</f>
        <v>0</v>
      </c>
      <c r="BQ662" s="187" cm="1">
        <f t="array" ref="BQ662">IFERROR(IF($X662=$X661,BQ661,INDEX(Forecast_Capex_Input!AD$12:AD$286,$X662)),0)</f>
        <v>0</v>
      </c>
      <c r="BR662" s="187" cm="1">
        <f t="array" ref="BR662">IFERROR(IF($X662=$X661,BR661,INDEX(Forecast_Capex_Input!AE$12:AE$286,$X662)),0)</f>
        <v>0</v>
      </c>
      <c r="BS662" s="187" cm="1">
        <f t="array" ref="BS662">IFERROR(IF($X662=$X661,BS661,INDEX(Forecast_Capex_Input!AF$12:AF$286,$X662)),0)</f>
        <v>0</v>
      </c>
      <c r="BT662" s="187" cm="1">
        <f t="array" ref="BT662">IFERROR(IF($X662=$X661,BT661,INDEX(Forecast_Capex_Input!AG$12:AG$286,$X662)),0)</f>
        <v>0</v>
      </c>
      <c r="BU662" s="165"/>
      <c r="BV662" s="215">
        <f t="shared" si="455"/>
        <v>0</v>
      </c>
      <c r="BW662" s="215">
        <f t="shared" si="456"/>
        <v>0</v>
      </c>
      <c r="BX662" s="215">
        <f t="shared" si="457"/>
        <v>0</v>
      </c>
      <c r="BY662" s="215">
        <f t="shared" si="458"/>
        <v>0</v>
      </c>
      <c r="BZ662" s="215">
        <f t="shared" si="459"/>
        <v>0</v>
      </c>
      <c r="CA662" s="155">
        <f t="shared" si="487"/>
        <v>0</v>
      </c>
      <c r="CB662" s="165"/>
      <c r="CC662" s="215">
        <f t="shared" si="460"/>
        <v>0</v>
      </c>
      <c r="CD662" s="215">
        <f t="shared" si="461"/>
        <v>0</v>
      </c>
      <c r="CE662" s="215">
        <f t="shared" si="462"/>
        <v>0</v>
      </c>
      <c r="CF662" s="215">
        <f t="shared" si="463"/>
        <v>0</v>
      </c>
      <c r="CG662" s="215">
        <f t="shared" si="464"/>
        <v>0</v>
      </c>
      <c r="CH662" s="155">
        <f t="shared" si="488"/>
        <v>0</v>
      </c>
      <c r="CI662" s="165"/>
      <c r="CJ662" s="215">
        <f t="shared" si="465"/>
        <v>0</v>
      </c>
      <c r="CK662" s="215">
        <f t="shared" si="466"/>
        <v>0</v>
      </c>
      <c r="CL662" s="215">
        <f t="shared" si="467"/>
        <v>0</v>
      </c>
      <c r="CM662" s="215">
        <f t="shared" si="468"/>
        <v>0</v>
      </c>
      <c r="CN662" s="215">
        <f t="shared" si="469"/>
        <v>0</v>
      </c>
      <c r="CO662" s="155">
        <f t="shared" si="489"/>
        <v>0</v>
      </c>
      <c r="CP662" s="165"/>
      <c r="CQ662" s="223">
        <f t="shared" si="470"/>
        <v>0</v>
      </c>
      <c r="CR662" s="223">
        <f t="shared" si="471"/>
        <v>0</v>
      </c>
      <c r="CS662" s="223">
        <f t="shared" si="472"/>
        <v>0</v>
      </c>
      <c r="CT662" s="223">
        <f t="shared" si="473"/>
        <v>0</v>
      </c>
      <c r="CU662" s="223">
        <f t="shared" si="474"/>
        <v>0</v>
      </c>
      <c r="CV662" s="155">
        <f t="shared" si="490"/>
        <v>0</v>
      </c>
      <c r="CW662" s="165"/>
      <c r="CX662" s="215">
        <f t="shared" si="491"/>
        <v>0</v>
      </c>
      <c r="CY662" s="215">
        <f t="shared" si="475"/>
        <v>0</v>
      </c>
      <c r="CZ662" s="215">
        <f t="shared" si="476"/>
        <v>0</v>
      </c>
      <c r="DA662" s="215">
        <f t="shared" si="477"/>
        <v>0</v>
      </c>
      <c r="DB662" s="215">
        <f t="shared" si="478"/>
        <v>0</v>
      </c>
      <c r="DC662" s="155">
        <f t="shared" si="492"/>
        <v>0</v>
      </c>
      <c r="DD662" s="165"/>
      <c r="DE662" s="188" t="b" cm="1">
        <f t="array" aca="1" ref="DE662" ca="1">OR($G662=Forecast_Capex_Input!$BF$8:$BF$10)</f>
        <v>0</v>
      </c>
      <c r="DF662" s="188" cm="1">
        <f t="array" aca="1" ref="DF662" ca="1">IFERROR(INDEX(Forecast_Capex_Input!BG$12:BG$286,$X662)
*(INDEX(Forecast_Capex_Input!$H$12:$H$286,$X662)=Repex),0)
*$DE662</f>
        <v>0</v>
      </c>
      <c r="DG662" s="188" cm="1">
        <f t="array" aca="1" ref="DG662" ca="1">IFERROR(INDEX(Forecast_Capex_Input!BH$12:BH$286,$X662)
*(INDEX(Forecast_Capex_Input!$H$12:$H$286,$X662)=Repex),0)
*$DE662</f>
        <v>0</v>
      </c>
      <c r="DH662" s="188" cm="1">
        <f t="array" aca="1" ref="DH662" ca="1">IFERROR(INDEX(Forecast_Capex_Input!BI$12:BI$286,$X662)
*(INDEX(Forecast_Capex_Input!$H$12:$H$286,$X662)=Repex),0)
*$DE662</f>
        <v>0</v>
      </c>
      <c r="DI662" s="188" cm="1">
        <f t="array" aca="1" ref="DI662" ca="1">IFERROR(INDEX(Forecast_Capex_Input!BJ$12:BJ$286,$X662)
*(INDEX(Forecast_Capex_Input!$H$12:$H$286,$X662)=Repex),0)
*$DE662</f>
        <v>0</v>
      </c>
      <c r="DJ662" s="188" cm="1">
        <f t="array" aca="1" ref="DJ662" ca="1">IFERROR(INDEX(Forecast_Capex_Input!BK$12:BK$286,$X662)
*(INDEX(Forecast_Capex_Input!$H$12:$H$286,$X662)=Repex),0)
*$DE662</f>
        <v>0</v>
      </c>
      <c r="DK662" s="188" cm="1">
        <f t="array" aca="1" ref="DK662" ca="1">IFERROR(INDEX(Forecast_Capex_Input!BL$12:BL$286,$X662)
*(INDEX(Forecast_Capex_Input!$H$12:$H$286,$X662)=Repex),0)
*$DE662</f>
        <v>0</v>
      </c>
      <c r="DL662" s="165"/>
      <c r="DM662" s="188" t="b" cm="1">
        <f t="array" aca="1" ref="DM662" ca="1">OR($G662=Forecast_Capex_Input!$BN$8:$BN$9)</f>
        <v>0</v>
      </c>
      <c r="DN662" s="188" cm="1">
        <f t="array" aca="1" ref="DN662" ca="1">IFERROR(INDEX(Forecast_Capex_Input!BO$12:BO$286,$X662)
*(INDEX(Forecast_Capex_Input!$H$12:$H$286,$X662)=Repex),0)
*$DM662</f>
        <v>0</v>
      </c>
      <c r="DO662" s="188" cm="1">
        <f t="array" aca="1" ref="DO662" ca="1">IFERROR(INDEX(Forecast_Capex_Input!BP$12:BP$286,$X662)
*(INDEX(Forecast_Capex_Input!$H$12:$H$286,$X662)=Repex),0)
*$DM662</f>
        <v>0</v>
      </c>
      <c r="DP662" s="188" cm="1">
        <f t="array" aca="1" ref="DP662" ca="1">IFERROR(INDEX(Forecast_Capex_Input!BQ$12:BQ$286,$X662)
*(INDEX(Forecast_Capex_Input!$H$12:$H$286,$X662)=Repex),0)
*$DM662</f>
        <v>0</v>
      </c>
      <c r="DQ662" s="188" cm="1">
        <f t="array" aca="1" ref="DQ662" ca="1">IFERROR(INDEX(Forecast_Capex_Input!BR$12:BR$286,$X662)
*(INDEX(Forecast_Capex_Input!$H$12:$H$286,$X662)=Repex),0)
*$DM662</f>
        <v>0</v>
      </c>
      <c r="DR662" s="188" cm="1">
        <f t="array" aca="1" ref="DR662" ca="1">IFERROR(INDEX(Forecast_Capex_Input!BS$12:BS$286,$X662)
*(INDEX(Forecast_Capex_Input!$H$12:$H$286,$X662)=Repex),0)
*$DM662</f>
        <v>0</v>
      </c>
      <c r="DS662" s="165"/>
      <c r="DT662" s="188" t="b" cm="1">
        <f t="array" aca="1" ref="DT662" ca="1">OR($G662=Forecast_Capex_Input!$BU$8:$BU$10)</f>
        <v>0</v>
      </c>
      <c r="DU662" s="188" cm="1">
        <f t="array" aca="1" ref="DU662" ca="1">IFERROR(INDEX(Forecast_Capex_Input!BV$12:BV$286,$X662)
*(INDEX(Forecast_Capex_Input!$H$12:$H$286,$X662)=Repex),0)
*$DT662</f>
        <v>0</v>
      </c>
      <c r="DV662" s="188" cm="1">
        <f t="array" aca="1" ref="DV662" ca="1">IFERROR(INDEX(Forecast_Capex_Input!BW$12:BW$286,$X662)
*(INDEX(Forecast_Capex_Input!$H$12:$H$286,$X662)=Repex),0)
*$DT662</f>
        <v>0</v>
      </c>
      <c r="DW662" s="188" cm="1">
        <f t="array" aca="1" ref="DW662" ca="1">IFERROR(INDEX(Forecast_Capex_Input!BX$12:BX$286,$X662)
*(INDEX(Forecast_Capex_Input!$H$12:$H$286,$X662)=Repex),0)
*$DT662</f>
        <v>0</v>
      </c>
      <c r="DX662" s="188" cm="1">
        <f t="array" aca="1" ref="DX662" ca="1">IFERROR(INDEX(Forecast_Capex_Input!BY$12:BY$286,$X662)
*(INDEX(Forecast_Capex_Input!$H$12:$H$286,$X662)=Repex),0)
*$DT662</f>
        <v>0</v>
      </c>
      <c r="DY662" s="188" cm="1">
        <f t="array" aca="1" ref="DY662" ca="1">IFERROR(INDEX(Forecast_Capex_Input!BZ$12:BZ$286,$X662)
*(INDEX(Forecast_Capex_Input!$H$12:$H$286,$X662)=Repex),0)
*$DT662</f>
        <v>0</v>
      </c>
      <c r="DZ662" s="188" cm="1">
        <f t="array" aca="1" ref="DZ662" ca="1">IFERROR(INDEX(Forecast_Capex_Input!CA$12:CA$286,$X662)
*(INDEX(Forecast_Capex_Input!$H$12:$H$286,$X662)=Repex),0)
*$DT662</f>
        <v>0</v>
      </c>
      <c r="EA662" s="188" cm="1">
        <f t="array" aca="1" ref="EA662" ca="1">IFERROR(INDEX(Forecast_Capex_Input!CB$12:CB$286,$X662)
*(INDEX(Forecast_Capex_Input!$H$12:$H$286,$X662)=Repex),0)
*$DT662</f>
        <v>0</v>
      </c>
      <c r="EB662" s="188" cm="1">
        <f t="array" aca="1" ref="EB662" ca="1">IFERROR(INDEX(Forecast_Capex_Input!CC$12:CC$286,$X662)
*(INDEX(Forecast_Capex_Input!$H$12:$H$286,$X662)=Repex),0)
*$DT662</f>
        <v>0</v>
      </c>
      <c r="EC662" s="165"/>
      <c r="ED662" s="226" t="str">
        <f t="shared" si="479"/>
        <v>N/A</v>
      </c>
      <c r="EE662" s="174" t="s">
        <v>15</v>
      </c>
    </row>
    <row r="663" spans="3:135" x14ac:dyDescent="0.2">
      <c r="C663" s="174">
        <f t="shared" si="480"/>
        <v>653</v>
      </c>
      <c r="D663" s="167" t="str" cm="1">
        <f t="array" ref="D663">IFERROR(INDEX(Forecast_Capex_Input!$D$12:$D$286,$X663),NA)</f>
        <v>N/A</v>
      </c>
      <c r="E663" s="172" t="str" cm="1">
        <f t="array" ref="E663">IF($X663=NA,NA,INDEX(Forecast_Capex_Input!$E$12:$E$286,$X663))</f>
        <v>N/A</v>
      </c>
      <c r="F663" s="167" t="str" cm="1">
        <f t="array" aca="1" ref="F663" ca="1">IFERROR(INDEX(General!$E$25:$E$26,$Y663),NA)</f>
        <v>N/A</v>
      </c>
      <c r="G663" s="167" t="str" cm="1">
        <f t="array" aca="1" ref="G663" ca="1">IFERROR(INDEX(Forecast_Capex_Input!$AI$11:$BB$11,$AA663),NA)</f>
        <v>N/A</v>
      </c>
      <c r="H663" s="189" t="str" cm="1">
        <f t="array" aca="1" ref="H663" ca="1">IFERROR(INDEX(Forecast_Capex_Input!$AI$12:$BB$286,$X663,$AA663),NA)</f>
        <v>N/A</v>
      </c>
      <c r="I663" s="199" t="str" cm="1">
        <f t="array" ref="I663">IFERROR(INDEX(Forecast_Capex_Input!$F$12:$F$286,$X663),NA)</f>
        <v>N/A</v>
      </c>
      <c r="J663" s="199" t="str" cm="1">
        <f t="array" ref="J663">IFERROR(INDEX(Forecast_Capex_Input!G$12:G$286,$X663),NA)</f>
        <v>N/A</v>
      </c>
      <c r="K663" s="199" t="str" cm="1">
        <f t="array" ref="K663">IFERROR(INDEX(Forecast_Capex_Input!H$12:H$286,$X663),NA)</f>
        <v>N/A</v>
      </c>
      <c r="L663" s="199" t="str" cm="1">
        <f t="array" ref="L663">IFERROR(INDEX(Forecast_Capex_Input!I$12:I$286,$X663),NA)</f>
        <v>N/A</v>
      </c>
      <c r="M663" s="199" t="str" cm="1">
        <f t="array" ref="M663">IFERROR(INDEX(Forecast_Capex_Input!J$12:J$286,$X663),NA)</f>
        <v>N/A</v>
      </c>
      <c r="N663" s="199" t="str" cm="1">
        <f t="array" ref="N663">IFERROR(INDEX(Forecast_Capex_Input!K$12:K$286,$X663),NA)</f>
        <v>N/A</v>
      </c>
      <c r="O663" s="199" t="str" cm="1">
        <f t="array" ref="O663">IFERROR(INDEX(Forecast_Capex_Input!L$12:L$286,$X663),NA)</f>
        <v>N/A</v>
      </c>
      <c r="P663" s="199" t="str" cm="1">
        <f t="array" ref="P663">IFERROR(INDEX(Forecast_Capex_Input!M$12:M$286,$X663),NA)</f>
        <v>N/A</v>
      </c>
      <c r="Q663" s="172" t="str" cm="1">
        <f t="array" ref="Q663">IFERROR(INDEX(Forecast_Capex_Input!N$12:N$286,$X663),NA)</f>
        <v>N/A</v>
      </c>
      <c r="R663" s="265" cm="1">
        <f t="array" ref="R663">IFERROR(INDEX(Forecast_Capex_Input!O$12:O$286,$X663),0)</f>
        <v>0</v>
      </c>
      <c r="S663" s="172" cm="1">
        <f t="array" ref="S663">IFERROR(INDEX(Forecast_Capex_Input!P$12:P$286,$X663),0)</f>
        <v>0</v>
      </c>
      <c r="T663" s="199" t="str" cm="1">
        <f t="array" aca="1" ref="T663" ca="1">IFERROR(INDEX(General!$K$84:$K$103,$AA663),NA)</f>
        <v>N/A</v>
      </c>
      <c r="U663" s="188" cm="1">
        <f t="array" aca="1" ref="U663" ca="1">IFERROR(
IF($F663=General!$E$25,INDEX(Forecast_Capex_Input!S$12:S$286,$X663),
INDEX(Forecast_Capex_Input!T$12:T$286,$X663)),0)</f>
        <v>0</v>
      </c>
      <c r="V663" s="222" t="b">
        <f>IFERROR(INDEX(Overheads!$T$19:$T$26,MATCH($I663,Overheads!$E$19:$E$26,0)),FALSE)</f>
        <v>0</v>
      </c>
      <c r="W663" s="165"/>
      <c r="X663" s="174" t="str">
        <f>IFERROR(
IF(MATCH($C663,Forecast_Capex_Input!$CI$12:$CI$286,1)+1&gt;MAX(Forecast_Capex_Input!$C$12:$C$286),NA,
MATCH($C663,Forecast_Capex_Input!$CI$12:$CI$286,1)+1),1)</f>
        <v>N/A</v>
      </c>
      <c r="Y663" s="174" t="str" cm="1">
        <f t="array" aca="1" ref="Y663" ca="1">IFERROR(
IF(X662&lt;&gt;X663,1,
IF(COUNTIF(OFFSET(Y662,0,0,-INDEX(Forecast_Capex_Input!$CG$12:$CG$286,$X663)),Y662)=INDEX(Forecast_Capex_Input!$CG$12:$CG$286,$X663),Y662+1,Y662)),NA)</f>
        <v>N/A</v>
      </c>
      <c r="Z663" s="174" t="str" cm="1">
        <f t="array" ref="Z663">IFERROR($C663-IF($X663=1,1,INDEX(Forecast_Capex_Input!$CI$12:$CI$286,$X663-1))+1,NA)</f>
        <v>N/A</v>
      </c>
      <c r="AA663" s="174" t="str" cm="1">
        <f t="array" aca="1" ref="AA663" ca="1">IFERROR(IF(Y663=1,
INDEX(Forecast_Capex_Input!$AI$10:$BB$10,SMALL(IF(INDEX(Forecast_Capex_Input!$AI$12:$BB$286,$X663,0)&gt;0,COLUMN(Forecast_Capex_Input!$AI$10:$BB$10)-COLUMN(Forecast_Capex_Input!$AI$12)+1),ROWS(OFFSET(AA662,0,0,-$Z663)))),
OFFSET(AA662,-INDEX(Forecast_Capex_Input!$CG$12:$CG$286,$X663)+1,0)),NA)</f>
        <v>N/A</v>
      </c>
      <c r="AB663" s="174" t="str">
        <f t="shared" ca="1" si="449"/>
        <v>N/A</v>
      </c>
      <c r="AC663" s="222" t="b">
        <f t="shared" si="481"/>
        <v>0</v>
      </c>
      <c r="AD663" s="220" t="b">
        <v>0</v>
      </c>
      <c r="AE663" s="222" t="b">
        <f t="shared" si="450"/>
        <v>1</v>
      </c>
      <c r="AF663" s="165"/>
      <c r="AG663" s="215">
        <v>0</v>
      </c>
      <c r="AH663" s="215">
        <v>0</v>
      </c>
      <c r="AI663" s="215">
        <v>0</v>
      </c>
      <c r="AJ663" s="215">
        <v>0</v>
      </c>
      <c r="AK663" s="215">
        <v>0</v>
      </c>
      <c r="AL663" s="155">
        <v>0</v>
      </c>
      <c r="AM663" s="165"/>
      <c r="AN663" s="215" cm="1">
        <f t="array" aca="1" ref="AN663" ca="1">IFERROR(INDEX(General!O$33:O$34,$AB663)
*AG663,0)</f>
        <v>0</v>
      </c>
      <c r="AO663" s="215" cm="1">
        <f t="array" aca="1" ref="AO663" ca="1">IFERROR(INDEX(General!P$33:P$34,$AB663)
*AH663,0)</f>
        <v>0</v>
      </c>
      <c r="AP663" s="215" cm="1">
        <f t="array" aca="1" ref="AP663" ca="1">IFERROR(INDEX(General!Q$33:Q$34,$AB663)
*AI663,0)</f>
        <v>0</v>
      </c>
      <c r="AQ663" s="215" cm="1">
        <f t="array" aca="1" ref="AQ663" ca="1">IFERROR(INDEX(General!R$33:R$34,$AB663)
*AJ663,0)</f>
        <v>0</v>
      </c>
      <c r="AR663" s="215" cm="1">
        <f t="array" aca="1" ref="AR663" ca="1">IFERROR(INDEX(General!S$33:S$34,$AB663)
*AK663,0)</f>
        <v>0</v>
      </c>
      <c r="AS663" s="155">
        <f t="shared" ca="1" si="482"/>
        <v>0</v>
      </c>
      <c r="AT663" s="165"/>
      <c r="AU663" s="215">
        <f ca="1">IF($AE663=FALSE,AN663*Overheads!$R$24*$V663,
IFERROR(Overheads!$O$49*$V663*AN663,0)
+IFERROR(Overheads!Q$59*$V663*(AN663/Overheads!Q$68),0))</f>
        <v>0</v>
      </c>
      <c r="AV663" s="215">
        <f ca="1">IF($AE663=FALSE,AO663*Overheads!$R$24*$V663,
IFERROR(Overheads!$O$49*$V663*AO663,0)
+IFERROR(Overheads!R$59*$V663*(AO663/Overheads!R$68),0))</f>
        <v>0</v>
      </c>
      <c r="AW663" s="215">
        <f ca="1">IF($AE663=FALSE,AP663*Overheads!$R$24*$V663,
IFERROR(Overheads!$O$49*$V663*AP663,0)
+IFERROR(Overheads!S$59*$V663*(AP663/Overheads!S$68),0))</f>
        <v>0</v>
      </c>
      <c r="AX663" s="215">
        <f ca="1">IF($AE663=FALSE,AQ663*Overheads!$R$24*$V663,
IFERROR(Overheads!$O$49*$V663*AQ663,0)
+IFERROR(Overheads!T$59*$V663*(AQ663/Overheads!T$68),0))</f>
        <v>0</v>
      </c>
      <c r="AY663" s="215">
        <f ca="1">IF($AE663=FALSE,AR663*Overheads!$R$24*$V663,
IFERROR(Overheads!$O$49*$V663*AR663,0)
+IFERROR(Overheads!U$59*$V663*(AR663/Overheads!U$68),0))</f>
        <v>0</v>
      </c>
      <c r="AZ663" s="155">
        <f t="shared" ca="1" si="483"/>
        <v>0</v>
      </c>
      <c r="BA663" s="165"/>
      <c r="BB663" s="215">
        <f ca="1">IF($AE663=FALSE,AN663*Overheads!$S$25,
IFERROR(Overheads!$O$50*AN663,0)
+IFERROR(Overheads!Q$60*(AN663/Overheads!Q$66),0))</f>
        <v>0</v>
      </c>
      <c r="BC663" s="215">
        <f ca="1">IF($AE663=FALSE,AO663*Overheads!$S$25,
IFERROR(Overheads!$O$50*AO663,0)
+IFERROR(Overheads!R$60*(AO663/Overheads!R$66),0))</f>
        <v>0</v>
      </c>
      <c r="BD663" s="215">
        <f ca="1">IF($AE663=FALSE,AP663*Overheads!$S$25,
IFERROR(Overheads!$O$50*AP663,0)
+IFERROR(Overheads!S$60*(AP663/Overheads!S$66),0))</f>
        <v>0</v>
      </c>
      <c r="BE663" s="215">
        <f ca="1">IF($AE663=FALSE,AQ663*Overheads!$S$25,
IFERROR(Overheads!$O$50*AQ663,0)
+IFERROR(Overheads!T$60*(AQ663/Overheads!T$66),0))</f>
        <v>0</v>
      </c>
      <c r="BF663" s="215">
        <f ca="1">IF($AE663=FALSE,AR663*Overheads!$S$25,
IFERROR(Overheads!$O$50*AR663,0)
+IFERROR(Overheads!U$60*(AR663/Overheads!U$66),0))</f>
        <v>0</v>
      </c>
      <c r="BG663" s="155">
        <f t="shared" ca="1" si="484"/>
        <v>0</v>
      </c>
      <c r="BH663" s="165"/>
      <c r="BI663" s="215">
        <f t="shared" ca="1" si="485"/>
        <v>0</v>
      </c>
      <c r="BJ663" s="215">
        <f t="shared" ca="1" si="451"/>
        <v>0</v>
      </c>
      <c r="BK663" s="215">
        <f t="shared" ca="1" si="452"/>
        <v>0</v>
      </c>
      <c r="BL663" s="215">
        <f t="shared" ca="1" si="453"/>
        <v>0</v>
      </c>
      <c r="BM663" s="215">
        <f t="shared" ca="1" si="454"/>
        <v>0</v>
      </c>
      <c r="BN663" s="155">
        <f t="shared" ca="1" si="486"/>
        <v>0</v>
      </c>
      <c r="BO663" s="165"/>
      <c r="BP663" s="187" cm="1">
        <f t="array" ref="BP663">IFERROR(IF($X663=$X662,BP662,INDEX(Forecast_Capex_Input!AC$12:AC$286,$X663)),0)</f>
        <v>0</v>
      </c>
      <c r="BQ663" s="187" cm="1">
        <f t="array" ref="BQ663">IFERROR(IF($X663=$X662,BQ662,INDEX(Forecast_Capex_Input!AD$12:AD$286,$X663)),0)</f>
        <v>0</v>
      </c>
      <c r="BR663" s="187" cm="1">
        <f t="array" ref="BR663">IFERROR(IF($X663=$X662,BR662,INDEX(Forecast_Capex_Input!AE$12:AE$286,$X663)),0)</f>
        <v>0</v>
      </c>
      <c r="BS663" s="187" cm="1">
        <f t="array" ref="BS663">IFERROR(IF($X663=$X662,BS662,INDEX(Forecast_Capex_Input!AF$12:AF$286,$X663)),0)</f>
        <v>0</v>
      </c>
      <c r="BT663" s="187" cm="1">
        <f t="array" ref="BT663">IFERROR(IF($X663=$X662,BT662,INDEX(Forecast_Capex_Input!AG$12:AG$286,$X663)),0)</f>
        <v>0</v>
      </c>
      <c r="BU663" s="165"/>
      <c r="BV663" s="215">
        <f t="shared" si="455"/>
        <v>0</v>
      </c>
      <c r="BW663" s="215">
        <f t="shared" si="456"/>
        <v>0</v>
      </c>
      <c r="BX663" s="215">
        <f t="shared" si="457"/>
        <v>0</v>
      </c>
      <c r="BY663" s="215">
        <f t="shared" si="458"/>
        <v>0</v>
      </c>
      <c r="BZ663" s="215">
        <f t="shared" si="459"/>
        <v>0</v>
      </c>
      <c r="CA663" s="155">
        <f t="shared" si="487"/>
        <v>0</v>
      </c>
      <c r="CB663" s="165"/>
      <c r="CC663" s="215">
        <f t="shared" si="460"/>
        <v>0</v>
      </c>
      <c r="CD663" s="215">
        <f t="shared" si="461"/>
        <v>0</v>
      </c>
      <c r="CE663" s="215">
        <f t="shared" si="462"/>
        <v>0</v>
      </c>
      <c r="CF663" s="215">
        <f t="shared" si="463"/>
        <v>0</v>
      </c>
      <c r="CG663" s="215">
        <f t="shared" si="464"/>
        <v>0</v>
      </c>
      <c r="CH663" s="155">
        <f t="shared" si="488"/>
        <v>0</v>
      </c>
      <c r="CI663" s="165"/>
      <c r="CJ663" s="215">
        <f t="shared" si="465"/>
        <v>0</v>
      </c>
      <c r="CK663" s="215">
        <f t="shared" si="466"/>
        <v>0</v>
      </c>
      <c r="CL663" s="215">
        <f t="shared" si="467"/>
        <v>0</v>
      </c>
      <c r="CM663" s="215">
        <f t="shared" si="468"/>
        <v>0</v>
      </c>
      <c r="CN663" s="215">
        <f t="shared" si="469"/>
        <v>0</v>
      </c>
      <c r="CO663" s="155">
        <f t="shared" si="489"/>
        <v>0</v>
      </c>
      <c r="CP663" s="165"/>
      <c r="CQ663" s="223">
        <f t="shared" si="470"/>
        <v>0</v>
      </c>
      <c r="CR663" s="223">
        <f t="shared" si="471"/>
        <v>0</v>
      </c>
      <c r="CS663" s="223">
        <f t="shared" si="472"/>
        <v>0</v>
      </c>
      <c r="CT663" s="223">
        <f t="shared" si="473"/>
        <v>0</v>
      </c>
      <c r="CU663" s="223">
        <f t="shared" si="474"/>
        <v>0</v>
      </c>
      <c r="CV663" s="155">
        <f t="shared" si="490"/>
        <v>0</v>
      </c>
      <c r="CW663" s="165"/>
      <c r="CX663" s="215">
        <f t="shared" si="491"/>
        <v>0</v>
      </c>
      <c r="CY663" s="215">
        <f t="shared" si="475"/>
        <v>0</v>
      </c>
      <c r="CZ663" s="215">
        <f t="shared" si="476"/>
        <v>0</v>
      </c>
      <c r="DA663" s="215">
        <f t="shared" si="477"/>
        <v>0</v>
      </c>
      <c r="DB663" s="215">
        <f t="shared" si="478"/>
        <v>0</v>
      </c>
      <c r="DC663" s="155">
        <f t="shared" si="492"/>
        <v>0</v>
      </c>
      <c r="DD663" s="165"/>
      <c r="DE663" s="188" t="b" cm="1">
        <f t="array" aca="1" ref="DE663" ca="1">OR($G663=Forecast_Capex_Input!$BF$8:$BF$10)</f>
        <v>0</v>
      </c>
      <c r="DF663" s="188" cm="1">
        <f t="array" aca="1" ref="DF663" ca="1">IFERROR(INDEX(Forecast_Capex_Input!BG$12:BG$286,$X663)
*(INDEX(Forecast_Capex_Input!$H$12:$H$286,$X663)=Repex),0)
*$DE663</f>
        <v>0</v>
      </c>
      <c r="DG663" s="188" cm="1">
        <f t="array" aca="1" ref="DG663" ca="1">IFERROR(INDEX(Forecast_Capex_Input!BH$12:BH$286,$X663)
*(INDEX(Forecast_Capex_Input!$H$12:$H$286,$X663)=Repex),0)
*$DE663</f>
        <v>0</v>
      </c>
      <c r="DH663" s="188" cm="1">
        <f t="array" aca="1" ref="DH663" ca="1">IFERROR(INDEX(Forecast_Capex_Input!BI$12:BI$286,$X663)
*(INDEX(Forecast_Capex_Input!$H$12:$H$286,$X663)=Repex),0)
*$DE663</f>
        <v>0</v>
      </c>
      <c r="DI663" s="188" cm="1">
        <f t="array" aca="1" ref="DI663" ca="1">IFERROR(INDEX(Forecast_Capex_Input!BJ$12:BJ$286,$X663)
*(INDEX(Forecast_Capex_Input!$H$12:$H$286,$X663)=Repex),0)
*$DE663</f>
        <v>0</v>
      </c>
      <c r="DJ663" s="188" cm="1">
        <f t="array" aca="1" ref="DJ663" ca="1">IFERROR(INDEX(Forecast_Capex_Input!BK$12:BK$286,$X663)
*(INDEX(Forecast_Capex_Input!$H$12:$H$286,$X663)=Repex),0)
*$DE663</f>
        <v>0</v>
      </c>
      <c r="DK663" s="188" cm="1">
        <f t="array" aca="1" ref="DK663" ca="1">IFERROR(INDEX(Forecast_Capex_Input!BL$12:BL$286,$X663)
*(INDEX(Forecast_Capex_Input!$H$12:$H$286,$X663)=Repex),0)
*$DE663</f>
        <v>0</v>
      </c>
      <c r="DL663" s="165"/>
      <c r="DM663" s="188" t="b" cm="1">
        <f t="array" aca="1" ref="DM663" ca="1">OR($G663=Forecast_Capex_Input!$BN$8:$BN$9)</f>
        <v>0</v>
      </c>
      <c r="DN663" s="188" cm="1">
        <f t="array" aca="1" ref="DN663" ca="1">IFERROR(INDEX(Forecast_Capex_Input!BO$12:BO$286,$X663)
*(INDEX(Forecast_Capex_Input!$H$12:$H$286,$X663)=Repex),0)
*$DM663</f>
        <v>0</v>
      </c>
      <c r="DO663" s="188" cm="1">
        <f t="array" aca="1" ref="DO663" ca="1">IFERROR(INDEX(Forecast_Capex_Input!BP$12:BP$286,$X663)
*(INDEX(Forecast_Capex_Input!$H$12:$H$286,$X663)=Repex),0)
*$DM663</f>
        <v>0</v>
      </c>
      <c r="DP663" s="188" cm="1">
        <f t="array" aca="1" ref="DP663" ca="1">IFERROR(INDEX(Forecast_Capex_Input!BQ$12:BQ$286,$X663)
*(INDEX(Forecast_Capex_Input!$H$12:$H$286,$X663)=Repex),0)
*$DM663</f>
        <v>0</v>
      </c>
      <c r="DQ663" s="188" cm="1">
        <f t="array" aca="1" ref="DQ663" ca="1">IFERROR(INDEX(Forecast_Capex_Input!BR$12:BR$286,$X663)
*(INDEX(Forecast_Capex_Input!$H$12:$H$286,$X663)=Repex),0)
*$DM663</f>
        <v>0</v>
      </c>
      <c r="DR663" s="188" cm="1">
        <f t="array" aca="1" ref="DR663" ca="1">IFERROR(INDEX(Forecast_Capex_Input!BS$12:BS$286,$X663)
*(INDEX(Forecast_Capex_Input!$H$12:$H$286,$X663)=Repex),0)
*$DM663</f>
        <v>0</v>
      </c>
      <c r="DS663" s="165"/>
      <c r="DT663" s="188" t="b" cm="1">
        <f t="array" aca="1" ref="DT663" ca="1">OR($G663=Forecast_Capex_Input!$BU$8:$BU$10)</f>
        <v>0</v>
      </c>
      <c r="DU663" s="188" cm="1">
        <f t="array" aca="1" ref="DU663" ca="1">IFERROR(INDEX(Forecast_Capex_Input!BV$12:BV$286,$X663)
*(INDEX(Forecast_Capex_Input!$H$12:$H$286,$X663)=Repex),0)
*$DT663</f>
        <v>0</v>
      </c>
      <c r="DV663" s="188" cm="1">
        <f t="array" aca="1" ref="DV663" ca="1">IFERROR(INDEX(Forecast_Capex_Input!BW$12:BW$286,$X663)
*(INDEX(Forecast_Capex_Input!$H$12:$H$286,$X663)=Repex),0)
*$DT663</f>
        <v>0</v>
      </c>
      <c r="DW663" s="188" cm="1">
        <f t="array" aca="1" ref="DW663" ca="1">IFERROR(INDEX(Forecast_Capex_Input!BX$12:BX$286,$X663)
*(INDEX(Forecast_Capex_Input!$H$12:$H$286,$X663)=Repex),0)
*$DT663</f>
        <v>0</v>
      </c>
      <c r="DX663" s="188" cm="1">
        <f t="array" aca="1" ref="DX663" ca="1">IFERROR(INDEX(Forecast_Capex_Input!BY$12:BY$286,$X663)
*(INDEX(Forecast_Capex_Input!$H$12:$H$286,$X663)=Repex),0)
*$DT663</f>
        <v>0</v>
      </c>
      <c r="DY663" s="188" cm="1">
        <f t="array" aca="1" ref="DY663" ca="1">IFERROR(INDEX(Forecast_Capex_Input!BZ$12:BZ$286,$X663)
*(INDEX(Forecast_Capex_Input!$H$12:$H$286,$X663)=Repex),0)
*$DT663</f>
        <v>0</v>
      </c>
      <c r="DZ663" s="188" cm="1">
        <f t="array" aca="1" ref="DZ663" ca="1">IFERROR(INDEX(Forecast_Capex_Input!CA$12:CA$286,$X663)
*(INDEX(Forecast_Capex_Input!$H$12:$H$286,$X663)=Repex),0)
*$DT663</f>
        <v>0</v>
      </c>
      <c r="EA663" s="188" cm="1">
        <f t="array" aca="1" ref="EA663" ca="1">IFERROR(INDEX(Forecast_Capex_Input!CB$12:CB$286,$X663)
*(INDEX(Forecast_Capex_Input!$H$12:$H$286,$X663)=Repex),0)
*$DT663</f>
        <v>0</v>
      </c>
      <c r="EB663" s="188" cm="1">
        <f t="array" aca="1" ref="EB663" ca="1">IFERROR(INDEX(Forecast_Capex_Input!CC$12:CC$286,$X663)
*(INDEX(Forecast_Capex_Input!$H$12:$H$286,$X663)=Repex),0)
*$DT663</f>
        <v>0</v>
      </c>
      <c r="EC663" s="165"/>
      <c r="ED663" s="226" t="str">
        <f t="shared" si="479"/>
        <v>N/A</v>
      </c>
      <c r="EE663" s="174" t="s">
        <v>15</v>
      </c>
    </row>
    <row r="664" spans="3:135" x14ac:dyDescent="0.2">
      <c r="C664" s="174">
        <f t="shared" si="480"/>
        <v>654</v>
      </c>
      <c r="D664" s="167" t="str" cm="1">
        <f t="array" ref="D664">IFERROR(INDEX(Forecast_Capex_Input!$D$12:$D$286,$X664),NA)</f>
        <v>N/A</v>
      </c>
      <c r="E664" s="172" t="str" cm="1">
        <f t="array" ref="E664">IF($X664=NA,NA,INDEX(Forecast_Capex_Input!$E$12:$E$286,$X664))</f>
        <v>N/A</v>
      </c>
      <c r="F664" s="167" t="str" cm="1">
        <f t="array" aca="1" ref="F664" ca="1">IFERROR(INDEX(General!$E$25:$E$26,$Y664),NA)</f>
        <v>N/A</v>
      </c>
      <c r="G664" s="167" t="str" cm="1">
        <f t="array" aca="1" ref="G664" ca="1">IFERROR(INDEX(Forecast_Capex_Input!$AI$11:$BB$11,$AA664),NA)</f>
        <v>N/A</v>
      </c>
      <c r="H664" s="189" t="str" cm="1">
        <f t="array" aca="1" ref="H664" ca="1">IFERROR(INDEX(Forecast_Capex_Input!$AI$12:$BB$286,$X664,$AA664),NA)</f>
        <v>N/A</v>
      </c>
      <c r="I664" s="199" t="str" cm="1">
        <f t="array" ref="I664">IFERROR(INDEX(Forecast_Capex_Input!$F$12:$F$286,$X664),NA)</f>
        <v>N/A</v>
      </c>
      <c r="J664" s="199" t="str" cm="1">
        <f t="array" ref="J664">IFERROR(INDEX(Forecast_Capex_Input!G$12:G$286,$X664),NA)</f>
        <v>N/A</v>
      </c>
      <c r="K664" s="199" t="str" cm="1">
        <f t="array" ref="K664">IFERROR(INDEX(Forecast_Capex_Input!H$12:H$286,$X664),NA)</f>
        <v>N/A</v>
      </c>
      <c r="L664" s="199" t="str" cm="1">
        <f t="array" ref="L664">IFERROR(INDEX(Forecast_Capex_Input!I$12:I$286,$X664),NA)</f>
        <v>N/A</v>
      </c>
      <c r="M664" s="199" t="str" cm="1">
        <f t="array" ref="M664">IFERROR(INDEX(Forecast_Capex_Input!J$12:J$286,$X664),NA)</f>
        <v>N/A</v>
      </c>
      <c r="N664" s="199" t="str" cm="1">
        <f t="array" ref="N664">IFERROR(INDEX(Forecast_Capex_Input!K$12:K$286,$X664),NA)</f>
        <v>N/A</v>
      </c>
      <c r="O664" s="199" t="str" cm="1">
        <f t="array" ref="O664">IFERROR(INDEX(Forecast_Capex_Input!L$12:L$286,$X664),NA)</f>
        <v>N/A</v>
      </c>
      <c r="P664" s="199" t="str" cm="1">
        <f t="array" ref="P664">IFERROR(INDEX(Forecast_Capex_Input!M$12:M$286,$X664),NA)</f>
        <v>N/A</v>
      </c>
      <c r="Q664" s="172" t="str" cm="1">
        <f t="array" ref="Q664">IFERROR(INDEX(Forecast_Capex_Input!N$12:N$286,$X664),NA)</f>
        <v>N/A</v>
      </c>
      <c r="R664" s="265" cm="1">
        <f t="array" ref="R664">IFERROR(INDEX(Forecast_Capex_Input!O$12:O$286,$X664),0)</f>
        <v>0</v>
      </c>
      <c r="S664" s="172" cm="1">
        <f t="array" ref="S664">IFERROR(INDEX(Forecast_Capex_Input!P$12:P$286,$X664),0)</f>
        <v>0</v>
      </c>
      <c r="T664" s="199" t="str" cm="1">
        <f t="array" aca="1" ref="T664" ca="1">IFERROR(INDEX(General!$K$84:$K$103,$AA664),NA)</f>
        <v>N/A</v>
      </c>
      <c r="U664" s="188" cm="1">
        <f t="array" aca="1" ref="U664" ca="1">IFERROR(
IF($F664=General!$E$25,INDEX(Forecast_Capex_Input!S$12:S$286,$X664),
INDEX(Forecast_Capex_Input!T$12:T$286,$X664)),0)</f>
        <v>0</v>
      </c>
      <c r="V664" s="222" t="b">
        <f>IFERROR(INDEX(Overheads!$T$19:$T$26,MATCH($I664,Overheads!$E$19:$E$26,0)),FALSE)</f>
        <v>0</v>
      </c>
      <c r="W664" s="165"/>
      <c r="X664" s="174" t="str">
        <f>IFERROR(
IF(MATCH($C664,Forecast_Capex_Input!$CI$12:$CI$286,1)+1&gt;MAX(Forecast_Capex_Input!$C$12:$C$286),NA,
MATCH($C664,Forecast_Capex_Input!$CI$12:$CI$286,1)+1),1)</f>
        <v>N/A</v>
      </c>
      <c r="Y664" s="174" t="str" cm="1">
        <f t="array" aca="1" ref="Y664" ca="1">IFERROR(
IF(X663&lt;&gt;X664,1,
IF(COUNTIF(OFFSET(Y663,0,0,-INDEX(Forecast_Capex_Input!$CG$12:$CG$286,$X664)),Y663)=INDEX(Forecast_Capex_Input!$CG$12:$CG$286,$X664),Y663+1,Y663)),NA)</f>
        <v>N/A</v>
      </c>
      <c r="Z664" s="174" t="str" cm="1">
        <f t="array" ref="Z664">IFERROR($C664-IF($X664=1,1,INDEX(Forecast_Capex_Input!$CI$12:$CI$286,$X664-1))+1,NA)</f>
        <v>N/A</v>
      </c>
      <c r="AA664" s="174" t="str" cm="1">
        <f t="array" aca="1" ref="AA664" ca="1">IFERROR(IF(Y664=1,
INDEX(Forecast_Capex_Input!$AI$10:$BB$10,SMALL(IF(INDEX(Forecast_Capex_Input!$AI$12:$BB$286,$X664,0)&gt;0,COLUMN(Forecast_Capex_Input!$AI$10:$BB$10)-COLUMN(Forecast_Capex_Input!$AI$12)+1),ROWS(OFFSET(AA663,0,0,-$Z664)))),
OFFSET(AA663,-INDEX(Forecast_Capex_Input!$CG$12:$CG$286,$X664)+1,0)),NA)</f>
        <v>N/A</v>
      </c>
      <c r="AB664" s="174" t="str">
        <f t="shared" ca="1" si="449"/>
        <v>N/A</v>
      </c>
      <c r="AC664" s="222" t="b">
        <f t="shared" si="481"/>
        <v>0</v>
      </c>
      <c r="AD664" s="220" t="b">
        <v>0</v>
      </c>
      <c r="AE664" s="222" t="b">
        <f t="shared" si="450"/>
        <v>1</v>
      </c>
      <c r="AF664" s="165"/>
      <c r="AG664" s="215">
        <v>0</v>
      </c>
      <c r="AH664" s="215">
        <v>0</v>
      </c>
      <c r="AI664" s="215">
        <v>0</v>
      </c>
      <c r="AJ664" s="215">
        <v>0</v>
      </c>
      <c r="AK664" s="215">
        <v>0</v>
      </c>
      <c r="AL664" s="155">
        <v>0</v>
      </c>
      <c r="AM664" s="165"/>
      <c r="AN664" s="215" cm="1">
        <f t="array" aca="1" ref="AN664" ca="1">IFERROR(INDEX(General!O$33:O$34,$AB664)
*AG664,0)</f>
        <v>0</v>
      </c>
      <c r="AO664" s="215" cm="1">
        <f t="array" aca="1" ref="AO664" ca="1">IFERROR(INDEX(General!P$33:P$34,$AB664)
*AH664,0)</f>
        <v>0</v>
      </c>
      <c r="AP664" s="215" cm="1">
        <f t="array" aca="1" ref="AP664" ca="1">IFERROR(INDEX(General!Q$33:Q$34,$AB664)
*AI664,0)</f>
        <v>0</v>
      </c>
      <c r="AQ664" s="215" cm="1">
        <f t="array" aca="1" ref="AQ664" ca="1">IFERROR(INDEX(General!R$33:R$34,$AB664)
*AJ664,0)</f>
        <v>0</v>
      </c>
      <c r="AR664" s="215" cm="1">
        <f t="array" aca="1" ref="AR664" ca="1">IFERROR(INDEX(General!S$33:S$34,$AB664)
*AK664,0)</f>
        <v>0</v>
      </c>
      <c r="AS664" s="155">
        <f t="shared" ca="1" si="482"/>
        <v>0</v>
      </c>
      <c r="AT664" s="165"/>
      <c r="AU664" s="215">
        <f ca="1">IF($AE664=FALSE,AN664*Overheads!$R$24*$V664,
IFERROR(Overheads!$O$49*$V664*AN664,0)
+IFERROR(Overheads!Q$59*$V664*(AN664/Overheads!Q$68),0))</f>
        <v>0</v>
      </c>
      <c r="AV664" s="215">
        <f ca="1">IF($AE664=FALSE,AO664*Overheads!$R$24*$V664,
IFERROR(Overheads!$O$49*$V664*AO664,0)
+IFERROR(Overheads!R$59*$V664*(AO664/Overheads!R$68),0))</f>
        <v>0</v>
      </c>
      <c r="AW664" s="215">
        <f ca="1">IF($AE664=FALSE,AP664*Overheads!$R$24*$V664,
IFERROR(Overheads!$O$49*$V664*AP664,0)
+IFERROR(Overheads!S$59*$V664*(AP664/Overheads!S$68),0))</f>
        <v>0</v>
      </c>
      <c r="AX664" s="215">
        <f ca="1">IF($AE664=FALSE,AQ664*Overheads!$R$24*$V664,
IFERROR(Overheads!$O$49*$V664*AQ664,0)
+IFERROR(Overheads!T$59*$V664*(AQ664/Overheads!T$68),0))</f>
        <v>0</v>
      </c>
      <c r="AY664" s="215">
        <f ca="1">IF($AE664=FALSE,AR664*Overheads!$R$24*$V664,
IFERROR(Overheads!$O$49*$V664*AR664,0)
+IFERROR(Overheads!U$59*$V664*(AR664/Overheads!U$68),0))</f>
        <v>0</v>
      </c>
      <c r="AZ664" s="155">
        <f t="shared" ca="1" si="483"/>
        <v>0</v>
      </c>
      <c r="BA664" s="165"/>
      <c r="BB664" s="215">
        <f ca="1">IF($AE664=FALSE,AN664*Overheads!$S$25,
IFERROR(Overheads!$O$50*AN664,0)
+IFERROR(Overheads!Q$60*(AN664/Overheads!Q$66),0))</f>
        <v>0</v>
      </c>
      <c r="BC664" s="215">
        <f ca="1">IF($AE664=FALSE,AO664*Overheads!$S$25,
IFERROR(Overheads!$O$50*AO664,0)
+IFERROR(Overheads!R$60*(AO664/Overheads!R$66),0))</f>
        <v>0</v>
      </c>
      <c r="BD664" s="215">
        <f ca="1">IF($AE664=FALSE,AP664*Overheads!$S$25,
IFERROR(Overheads!$O$50*AP664,0)
+IFERROR(Overheads!S$60*(AP664/Overheads!S$66),0))</f>
        <v>0</v>
      </c>
      <c r="BE664" s="215">
        <f ca="1">IF($AE664=FALSE,AQ664*Overheads!$S$25,
IFERROR(Overheads!$O$50*AQ664,0)
+IFERROR(Overheads!T$60*(AQ664/Overheads!T$66),0))</f>
        <v>0</v>
      </c>
      <c r="BF664" s="215">
        <f ca="1">IF($AE664=FALSE,AR664*Overheads!$S$25,
IFERROR(Overheads!$O$50*AR664,0)
+IFERROR(Overheads!U$60*(AR664/Overheads!U$66),0))</f>
        <v>0</v>
      </c>
      <c r="BG664" s="155">
        <f t="shared" ca="1" si="484"/>
        <v>0</v>
      </c>
      <c r="BH664" s="165"/>
      <c r="BI664" s="215">
        <f t="shared" ca="1" si="485"/>
        <v>0</v>
      </c>
      <c r="BJ664" s="215">
        <f t="shared" ca="1" si="451"/>
        <v>0</v>
      </c>
      <c r="BK664" s="215">
        <f t="shared" ca="1" si="452"/>
        <v>0</v>
      </c>
      <c r="BL664" s="215">
        <f t="shared" ca="1" si="453"/>
        <v>0</v>
      </c>
      <c r="BM664" s="215">
        <f t="shared" ca="1" si="454"/>
        <v>0</v>
      </c>
      <c r="BN664" s="155">
        <f t="shared" ca="1" si="486"/>
        <v>0</v>
      </c>
      <c r="BO664" s="165"/>
      <c r="BP664" s="187" cm="1">
        <f t="array" ref="BP664">IFERROR(IF($X664=$X663,BP663,INDEX(Forecast_Capex_Input!AC$12:AC$286,$X664)),0)</f>
        <v>0</v>
      </c>
      <c r="BQ664" s="187" cm="1">
        <f t="array" ref="BQ664">IFERROR(IF($X664=$X663,BQ663,INDEX(Forecast_Capex_Input!AD$12:AD$286,$X664)),0)</f>
        <v>0</v>
      </c>
      <c r="BR664" s="187" cm="1">
        <f t="array" ref="BR664">IFERROR(IF($X664=$X663,BR663,INDEX(Forecast_Capex_Input!AE$12:AE$286,$X664)),0)</f>
        <v>0</v>
      </c>
      <c r="BS664" s="187" cm="1">
        <f t="array" ref="BS664">IFERROR(IF($X664=$X663,BS663,INDEX(Forecast_Capex_Input!AF$12:AF$286,$X664)),0)</f>
        <v>0</v>
      </c>
      <c r="BT664" s="187" cm="1">
        <f t="array" ref="BT664">IFERROR(IF($X664=$X663,BT663,INDEX(Forecast_Capex_Input!AG$12:AG$286,$X664)),0)</f>
        <v>0</v>
      </c>
      <c r="BU664" s="165"/>
      <c r="BV664" s="215">
        <f t="shared" si="455"/>
        <v>0</v>
      </c>
      <c r="BW664" s="215">
        <f t="shared" si="456"/>
        <v>0</v>
      </c>
      <c r="BX664" s="215">
        <f t="shared" si="457"/>
        <v>0</v>
      </c>
      <c r="BY664" s="215">
        <f t="shared" si="458"/>
        <v>0</v>
      </c>
      <c r="BZ664" s="215">
        <f t="shared" si="459"/>
        <v>0</v>
      </c>
      <c r="CA664" s="155">
        <f t="shared" si="487"/>
        <v>0</v>
      </c>
      <c r="CB664" s="165"/>
      <c r="CC664" s="215">
        <f t="shared" si="460"/>
        <v>0</v>
      </c>
      <c r="CD664" s="215">
        <f t="shared" si="461"/>
        <v>0</v>
      </c>
      <c r="CE664" s="215">
        <f t="shared" si="462"/>
        <v>0</v>
      </c>
      <c r="CF664" s="215">
        <f t="shared" si="463"/>
        <v>0</v>
      </c>
      <c r="CG664" s="215">
        <f t="shared" si="464"/>
        <v>0</v>
      </c>
      <c r="CH664" s="155">
        <f t="shared" si="488"/>
        <v>0</v>
      </c>
      <c r="CI664" s="165"/>
      <c r="CJ664" s="215">
        <f t="shared" si="465"/>
        <v>0</v>
      </c>
      <c r="CK664" s="215">
        <f t="shared" si="466"/>
        <v>0</v>
      </c>
      <c r="CL664" s="215">
        <f t="shared" si="467"/>
        <v>0</v>
      </c>
      <c r="CM664" s="215">
        <f t="shared" si="468"/>
        <v>0</v>
      </c>
      <c r="CN664" s="215">
        <f t="shared" si="469"/>
        <v>0</v>
      </c>
      <c r="CO664" s="155">
        <f t="shared" si="489"/>
        <v>0</v>
      </c>
      <c r="CP664" s="165"/>
      <c r="CQ664" s="223">
        <f t="shared" si="470"/>
        <v>0</v>
      </c>
      <c r="CR664" s="223">
        <f t="shared" si="471"/>
        <v>0</v>
      </c>
      <c r="CS664" s="223">
        <f t="shared" si="472"/>
        <v>0</v>
      </c>
      <c r="CT664" s="223">
        <f t="shared" si="473"/>
        <v>0</v>
      </c>
      <c r="CU664" s="223">
        <f t="shared" si="474"/>
        <v>0</v>
      </c>
      <c r="CV664" s="155">
        <f t="shared" si="490"/>
        <v>0</v>
      </c>
      <c r="CW664" s="165"/>
      <c r="CX664" s="215">
        <f t="shared" si="491"/>
        <v>0</v>
      </c>
      <c r="CY664" s="215">
        <f t="shared" si="475"/>
        <v>0</v>
      </c>
      <c r="CZ664" s="215">
        <f t="shared" si="476"/>
        <v>0</v>
      </c>
      <c r="DA664" s="215">
        <f t="shared" si="477"/>
        <v>0</v>
      </c>
      <c r="DB664" s="215">
        <f t="shared" si="478"/>
        <v>0</v>
      </c>
      <c r="DC664" s="155">
        <f t="shared" si="492"/>
        <v>0</v>
      </c>
      <c r="DD664" s="165"/>
      <c r="DE664" s="188" t="b" cm="1">
        <f t="array" aca="1" ref="DE664" ca="1">OR($G664=Forecast_Capex_Input!$BF$8:$BF$10)</f>
        <v>0</v>
      </c>
      <c r="DF664" s="188" cm="1">
        <f t="array" aca="1" ref="DF664" ca="1">IFERROR(INDEX(Forecast_Capex_Input!BG$12:BG$286,$X664)
*(INDEX(Forecast_Capex_Input!$H$12:$H$286,$X664)=Repex),0)
*$DE664</f>
        <v>0</v>
      </c>
      <c r="DG664" s="188" cm="1">
        <f t="array" aca="1" ref="DG664" ca="1">IFERROR(INDEX(Forecast_Capex_Input!BH$12:BH$286,$X664)
*(INDEX(Forecast_Capex_Input!$H$12:$H$286,$X664)=Repex),0)
*$DE664</f>
        <v>0</v>
      </c>
      <c r="DH664" s="188" cm="1">
        <f t="array" aca="1" ref="DH664" ca="1">IFERROR(INDEX(Forecast_Capex_Input!BI$12:BI$286,$X664)
*(INDEX(Forecast_Capex_Input!$H$12:$H$286,$X664)=Repex),0)
*$DE664</f>
        <v>0</v>
      </c>
      <c r="DI664" s="188" cm="1">
        <f t="array" aca="1" ref="DI664" ca="1">IFERROR(INDEX(Forecast_Capex_Input!BJ$12:BJ$286,$X664)
*(INDEX(Forecast_Capex_Input!$H$12:$H$286,$X664)=Repex),0)
*$DE664</f>
        <v>0</v>
      </c>
      <c r="DJ664" s="188" cm="1">
        <f t="array" aca="1" ref="DJ664" ca="1">IFERROR(INDEX(Forecast_Capex_Input!BK$12:BK$286,$X664)
*(INDEX(Forecast_Capex_Input!$H$12:$H$286,$X664)=Repex),0)
*$DE664</f>
        <v>0</v>
      </c>
      <c r="DK664" s="188" cm="1">
        <f t="array" aca="1" ref="DK664" ca="1">IFERROR(INDEX(Forecast_Capex_Input!BL$12:BL$286,$X664)
*(INDEX(Forecast_Capex_Input!$H$12:$H$286,$X664)=Repex),0)
*$DE664</f>
        <v>0</v>
      </c>
      <c r="DL664" s="165"/>
      <c r="DM664" s="188" t="b" cm="1">
        <f t="array" aca="1" ref="DM664" ca="1">OR($G664=Forecast_Capex_Input!$BN$8:$BN$9)</f>
        <v>0</v>
      </c>
      <c r="DN664" s="188" cm="1">
        <f t="array" aca="1" ref="DN664" ca="1">IFERROR(INDEX(Forecast_Capex_Input!BO$12:BO$286,$X664)
*(INDEX(Forecast_Capex_Input!$H$12:$H$286,$X664)=Repex),0)
*$DM664</f>
        <v>0</v>
      </c>
      <c r="DO664" s="188" cm="1">
        <f t="array" aca="1" ref="DO664" ca="1">IFERROR(INDEX(Forecast_Capex_Input!BP$12:BP$286,$X664)
*(INDEX(Forecast_Capex_Input!$H$12:$H$286,$X664)=Repex),0)
*$DM664</f>
        <v>0</v>
      </c>
      <c r="DP664" s="188" cm="1">
        <f t="array" aca="1" ref="DP664" ca="1">IFERROR(INDEX(Forecast_Capex_Input!BQ$12:BQ$286,$X664)
*(INDEX(Forecast_Capex_Input!$H$12:$H$286,$X664)=Repex),0)
*$DM664</f>
        <v>0</v>
      </c>
      <c r="DQ664" s="188" cm="1">
        <f t="array" aca="1" ref="DQ664" ca="1">IFERROR(INDEX(Forecast_Capex_Input!BR$12:BR$286,$X664)
*(INDEX(Forecast_Capex_Input!$H$12:$H$286,$X664)=Repex),0)
*$DM664</f>
        <v>0</v>
      </c>
      <c r="DR664" s="188" cm="1">
        <f t="array" aca="1" ref="DR664" ca="1">IFERROR(INDEX(Forecast_Capex_Input!BS$12:BS$286,$X664)
*(INDEX(Forecast_Capex_Input!$H$12:$H$286,$X664)=Repex),0)
*$DM664</f>
        <v>0</v>
      </c>
      <c r="DS664" s="165"/>
      <c r="DT664" s="188" t="b" cm="1">
        <f t="array" aca="1" ref="DT664" ca="1">OR($G664=Forecast_Capex_Input!$BU$8:$BU$10)</f>
        <v>0</v>
      </c>
      <c r="DU664" s="188" cm="1">
        <f t="array" aca="1" ref="DU664" ca="1">IFERROR(INDEX(Forecast_Capex_Input!BV$12:BV$286,$X664)
*(INDEX(Forecast_Capex_Input!$H$12:$H$286,$X664)=Repex),0)
*$DT664</f>
        <v>0</v>
      </c>
      <c r="DV664" s="188" cm="1">
        <f t="array" aca="1" ref="DV664" ca="1">IFERROR(INDEX(Forecast_Capex_Input!BW$12:BW$286,$X664)
*(INDEX(Forecast_Capex_Input!$H$12:$H$286,$X664)=Repex),0)
*$DT664</f>
        <v>0</v>
      </c>
      <c r="DW664" s="188" cm="1">
        <f t="array" aca="1" ref="DW664" ca="1">IFERROR(INDEX(Forecast_Capex_Input!BX$12:BX$286,$X664)
*(INDEX(Forecast_Capex_Input!$H$12:$H$286,$X664)=Repex),0)
*$DT664</f>
        <v>0</v>
      </c>
      <c r="DX664" s="188" cm="1">
        <f t="array" aca="1" ref="DX664" ca="1">IFERROR(INDEX(Forecast_Capex_Input!BY$12:BY$286,$X664)
*(INDEX(Forecast_Capex_Input!$H$12:$H$286,$X664)=Repex),0)
*$DT664</f>
        <v>0</v>
      </c>
      <c r="DY664" s="188" cm="1">
        <f t="array" aca="1" ref="DY664" ca="1">IFERROR(INDEX(Forecast_Capex_Input!BZ$12:BZ$286,$X664)
*(INDEX(Forecast_Capex_Input!$H$12:$H$286,$X664)=Repex),0)
*$DT664</f>
        <v>0</v>
      </c>
      <c r="DZ664" s="188" cm="1">
        <f t="array" aca="1" ref="DZ664" ca="1">IFERROR(INDEX(Forecast_Capex_Input!CA$12:CA$286,$X664)
*(INDEX(Forecast_Capex_Input!$H$12:$H$286,$X664)=Repex),0)
*$DT664</f>
        <v>0</v>
      </c>
      <c r="EA664" s="188" cm="1">
        <f t="array" aca="1" ref="EA664" ca="1">IFERROR(INDEX(Forecast_Capex_Input!CB$12:CB$286,$X664)
*(INDEX(Forecast_Capex_Input!$H$12:$H$286,$X664)=Repex),0)
*$DT664</f>
        <v>0</v>
      </c>
      <c r="EB664" s="188" cm="1">
        <f t="array" aca="1" ref="EB664" ca="1">IFERROR(INDEX(Forecast_Capex_Input!CC$12:CC$286,$X664)
*(INDEX(Forecast_Capex_Input!$H$12:$H$286,$X664)=Repex),0)
*$DT664</f>
        <v>0</v>
      </c>
      <c r="EC664" s="165"/>
      <c r="ED664" s="226" t="str">
        <f t="shared" si="479"/>
        <v>N/A</v>
      </c>
      <c r="EE664" s="174" t="s">
        <v>15</v>
      </c>
    </row>
    <row r="665" spans="3:135" x14ac:dyDescent="0.2">
      <c r="C665" s="174">
        <f t="shared" si="480"/>
        <v>655</v>
      </c>
      <c r="D665" s="167" t="str" cm="1">
        <f t="array" ref="D665">IFERROR(INDEX(Forecast_Capex_Input!$D$12:$D$286,$X665),NA)</f>
        <v>N/A</v>
      </c>
      <c r="E665" s="172" t="str" cm="1">
        <f t="array" ref="E665">IF($X665=NA,NA,INDEX(Forecast_Capex_Input!$E$12:$E$286,$X665))</f>
        <v>N/A</v>
      </c>
      <c r="F665" s="167" t="str" cm="1">
        <f t="array" aca="1" ref="F665" ca="1">IFERROR(INDEX(General!$E$25:$E$26,$Y665),NA)</f>
        <v>N/A</v>
      </c>
      <c r="G665" s="167" t="str" cm="1">
        <f t="array" aca="1" ref="G665" ca="1">IFERROR(INDEX(Forecast_Capex_Input!$AI$11:$BB$11,$AA665),NA)</f>
        <v>N/A</v>
      </c>
      <c r="H665" s="189" t="str" cm="1">
        <f t="array" aca="1" ref="H665" ca="1">IFERROR(INDEX(Forecast_Capex_Input!$AI$12:$BB$286,$X665,$AA665),NA)</f>
        <v>N/A</v>
      </c>
      <c r="I665" s="199" t="str" cm="1">
        <f t="array" ref="I665">IFERROR(INDEX(Forecast_Capex_Input!$F$12:$F$286,$X665),NA)</f>
        <v>N/A</v>
      </c>
      <c r="J665" s="199" t="str" cm="1">
        <f t="array" ref="J665">IFERROR(INDEX(Forecast_Capex_Input!G$12:G$286,$X665),NA)</f>
        <v>N/A</v>
      </c>
      <c r="K665" s="199" t="str" cm="1">
        <f t="array" ref="K665">IFERROR(INDEX(Forecast_Capex_Input!H$12:H$286,$X665),NA)</f>
        <v>N/A</v>
      </c>
      <c r="L665" s="199" t="str" cm="1">
        <f t="array" ref="L665">IFERROR(INDEX(Forecast_Capex_Input!I$12:I$286,$X665),NA)</f>
        <v>N/A</v>
      </c>
      <c r="M665" s="199" t="str" cm="1">
        <f t="array" ref="M665">IFERROR(INDEX(Forecast_Capex_Input!J$12:J$286,$X665),NA)</f>
        <v>N/A</v>
      </c>
      <c r="N665" s="199" t="str" cm="1">
        <f t="array" ref="N665">IFERROR(INDEX(Forecast_Capex_Input!K$12:K$286,$X665),NA)</f>
        <v>N/A</v>
      </c>
      <c r="O665" s="199" t="str" cm="1">
        <f t="array" ref="O665">IFERROR(INDEX(Forecast_Capex_Input!L$12:L$286,$X665),NA)</f>
        <v>N/A</v>
      </c>
      <c r="P665" s="199" t="str" cm="1">
        <f t="array" ref="P665">IFERROR(INDEX(Forecast_Capex_Input!M$12:M$286,$X665),NA)</f>
        <v>N/A</v>
      </c>
      <c r="Q665" s="172" t="str" cm="1">
        <f t="array" ref="Q665">IFERROR(INDEX(Forecast_Capex_Input!N$12:N$286,$X665),NA)</f>
        <v>N/A</v>
      </c>
      <c r="R665" s="265" cm="1">
        <f t="array" ref="R665">IFERROR(INDEX(Forecast_Capex_Input!O$12:O$286,$X665),0)</f>
        <v>0</v>
      </c>
      <c r="S665" s="172" cm="1">
        <f t="array" ref="S665">IFERROR(INDEX(Forecast_Capex_Input!P$12:P$286,$X665),0)</f>
        <v>0</v>
      </c>
      <c r="T665" s="199" t="str" cm="1">
        <f t="array" aca="1" ref="T665" ca="1">IFERROR(INDEX(General!$K$84:$K$103,$AA665),NA)</f>
        <v>N/A</v>
      </c>
      <c r="U665" s="188" cm="1">
        <f t="array" aca="1" ref="U665" ca="1">IFERROR(
IF($F665=General!$E$25,INDEX(Forecast_Capex_Input!S$12:S$286,$X665),
INDEX(Forecast_Capex_Input!T$12:T$286,$X665)),0)</f>
        <v>0</v>
      </c>
      <c r="V665" s="222" t="b">
        <f>IFERROR(INDEX(Overheads!$T$19:$T$26,MATCH($I665,Overheads!$E$19:$E$26,0)),FALSE)</f>
        <v>0</v>
      </c>
      <c r="W665" s="165"/>
      <c r="X665" s="174" t="str">
        <f>IFERROR(
IF(MATCH($C665,Forecast_Capex_Input!$CI$12:$CI$286,1)+1&gt;MAX(Forecast_Capex_Input!$C$12:$C$286),NA,
MATCH($C665,Forecast_Capex_Input!$CI$12:$CI$286,1)+1),1)</f>
        <v>N/A</v>
      </c>
      <c r="Y665" s="174" t="str" cm="1">
        <f t="array" aca="1" ref="Y665" ca="1">IFERROR(
IF(X664&lt;&gt;X665,1,
IF(COUNTIF(OFFSET(Y664,0,0,-INDEX(Forecast_Capex_Input!$CG$12:$CG$286,$X665)),Y664)=INDEX(Forecast_Capex_Input!$CG$12:$CG$286,$X665),Y664+1,Y664)),NA)</f>
        <v>N/A</v>
      </c>
      <c r="Z665" s="174" t="str" cm="1">
        <f t="array" ref="Z665">IFERROR($C665-IF($X665=1,1,INDEX(Forecast_Capex_Input!$CI$12:$CI$286,$X665-1))+1,NA)</f>
        <v>N/A</v>
      </c>
      <c r="AA665" s="174" t="str" cm="1">
        <f t="array" aca="1" ref="AA665" ca="1">IFERROR(IF(Y665=1,
INDEX(Forecast_Capex_Input!$AI$10:$BB$10,SMALL(IF(INDEX(Forecast_Capex_Input!$AI$12:$BB$286,$X665,0)&gt;0,COLUMN(Forecast_Capex_Input!$AI$10:$BB$10)-COLUMN(Forecast_Capex_Input!$AI$12)+1),ROWS(OFFSET(AA664,0,0,-$Z665)))),
OFFSET(AA664,-INDEX(Forecast_Capex_Input!$CG$12:$CG$286,$X665)+1,0)),NA)</f>
        <v>N/A</v>
      </c>
      <c r="AB665" s="174" t="str">
        <f t="shared" ca="1" si="449"/>
        <v>N/A</v>
      </c>
      <c r="AC665" s="222" t="b">
        <f t="shared" si="481"/>
        <v>0</v>
      </c>
      <c r="AD665" s="220" t="b">
        <v>0</v>
      </c>
      <c r="AE665" s="222" t="b">
        <f t="shared" si="450"/>
        <v>1</v>
      </c>
      <c r="AF665" s="165"/>
      <c r="AG665" s="215">
        <v>0</v>
      </c>
      <c r="AH665" s="215">
        <v>0</v>
      </c>
      <c r="AI665" s="215">
        <v>0</v>
      </c>
      <c r="AJ665" s="215">
        <v>0</v>
      </c>
      <c r="AK665" s="215">
        <v>0</v>
      </c>
      <c r="AL665" s="155">
        <v>0</v>
      </c>
      <c r="AM665" s="165"/>
      <c r="AN665" s="215" cm="1">
        <f t="array" aca="1" ref="AN665" ca="1">IFERROR(INDEX(General!O$33:O$34,$AB665)
*AG665,0)</f>
        <v>0</v>
      </c>
      <c r="AO665" s="215" cm="1">
        <f t="array" aca="1" ref="AO665" ca="1">IFERROR(INDEX(General!P$33:P$34,$AB665)
*AH665,0)</f>
        <v>0</v>
      </c>
      <c r="AP665" s="215" cm="1">
        <f t="array" aca="1" ref="AP665" ca="1">IFERROR(INDEX(General!Q$33:Q$34,$AB665)
*AI665,0)</f>
        <v>0</v>
      </c>
      <c r="AQ665" s="215" cm="1">
        <f t="array" aca="1" ref="AQ665" ca="1">IFERROR(INDEX(General!R$33:R$34,$AB665)
*AJ665,0)</f>
        <v>0</v>
      </c>
      <c r="AR665" s="215" cm="1">
        <f t="array" aca="1" ref="AR665" ca="1">IFERROR(INDEX(General!S$33:S$34,$AB665)
*AK665,0)</f>
        <v>0</v>
      </c>
      <c r="AS665" s="155">
        <f t="shared" ca="1" si="482"/>
        <v>0</v>
      </c>
      <c r="AT665" s="165"/>
      <c r="AU665" s="215">
        <f ca="1">IF($AE665=FALSE,AN665*Overheads!$R$24*$V665,
IFERROR(Overheads!$O$49*$V665*AN665,0)
+IFERROR(Overheads!Q$59*$V665*(AN665/Overheads!Q$68),0))</f>
        <v>0</v>
      </c>
      <c r="AV665" s="215">
        <f ca="1">IF($AE665=FALSE,AO665*Overheads!$R$24*$V665,
IFERROR(Overheads!$O$49*$V665*AO665,0)
+IFERROR(Overheads!R$59*$V665*(AO665/Overheads!R$68),0))</f>
        <v>0</v>
      </c>
      <c r="AW665" s="215">
        <f ca="1">IF($AE665=FALSE,AP665*Overheads!$R$24*$V665,
IFERROR(Overheads!$O$49*$V665*AP665,0)
+IFERROR(Overheads!S$59*$V665*(AP665/Overheads!S$68),0))</f>
        <v>0</v>
      </c>
      <c r="AX665" s="215">
        <f ca="1">IF($AE665=FALSE,AQ665*Overheads!$R$24*$V665,
IFERROR(Overheads!$O$49*$V665*AQ665,0)
+IFERROR(Overheads!T$59*$V665*(AQ665/Overheads!T$68),0))</f>
        <v>0</v>
      </c>
      <c r="AY665" s="215">
        <f ca="1">IF($AE665=FALSE,AR665*Overheads!$R$24*$V665,
IFERROR(Overheads!$O$49*$V665*AR665,0)
+IFERROR(Overheads!U$59*$V665*(AR665/Overheads!U$68),0))</f>
        <v>0</v>
      </c>
      <c r="AZ665" s="155">
        <f t="shared" ca="1" si="483"/>
        <v>0</v>
      </c>
      <c r="BA665" s="165"/>
      <c r="BB665" s="215">
        <f ca="1">IF($AE665=FALSE,AN665*Overheads!$S$25,
IFERROR(Overheads!$O$50*AN665,0)
+IFERROR(Overheads!Q$60*(AN665/Overheads!Q$66),0))</f>
        <v>0</v>
      </c>
      <c r="BC665" s="215">
        <f ca="1">IF($AE665=FALSE,AO665*Overheads!$S$25,
IFERROR(Overheads!$O$50*AO665,0)
+IFERROR(Overheads!R$60*(AO665/Overheads!R$66),0))</f>
        <v>0</v>
      </c>
      <c r="BD665" s="215">
        <f ca="1">IF($AE665=FALSE,AP665*Overheads!$S$25,
IFERROR(Overheads!$O$50*AP665,0)
+IFERROR(Overheads!S$60*(AP665/Overheads!S$66),0))</f>
        <v>0</v>
      </c>
      <c r="BE665" s="215">
        <f ca="1">IF($AE665=FALSE,AQ665*Overheads!$S$25,
IFERROR(Overheads!$O$50*AQ665,0)
+IFERROR(Overheads!T$60*(AQ665/Overheads!T$66),0))</f>
        <v>0</v>
      </c>
      <c r="BF665" s="215">
        <f ca="1">IF($AE665=FALSE,AR665*Overheads!$S$25,
IFERROR(Overheads!$O$50*AR665,0)
+IFERROR(Overheads!U$60*(AR665/Overheads!U$66),0))</f>
        <v>0</v>
      </c>
      <c r="BG665" s="155">
        <f t="shared" ca="1" si="484"/>
        <v>0</v>
      </c>
      <c r="BH665" s="165"/>
      <c r="BI665" s="215">
        <f t="shared" ca="1" si="485"/>
        <v>0</v>
      </c>
      <c r="BJ665" s="215">
        <f t="shared" ca="1" si="451"/>
        <v>0</v>
      </c>
      <c r="BK665" s="215">
        <f t="shared" ca="1" si="452"/>
        <v>0</v>
      </c>
      <c r="BL665" s="215">
        <f t="shared" ca="1" si="453"/>
        <v>0</v>
      </c>
      <c r="BM665" s="215">
        <f t="shared" ca="1" si="454"/>
        <v>0</v>
      </c>
      <c r="BN665" s="155">
        <f t="shared" ca="1" si="486"/>
        <v>0</v>
      </c>
      <c r="BO665" s="165"/>
      <c r="BP665" s="187" cm="1">
        <f t="array" ref="BP665">IFERROR(IF($X665=$X664,BP664,INDEX(Forecast_Capex_Input!AC$12:AC$286,$X665)),0)</f>
        <v>0</v>
      </c>
      <c r="BQ665" s="187" cm="1">
        <f t="array" ref="BQ665">IFERROR(IF($X665=$X664,BQ664,INDEX(Forecast_Capex_Input!AD$12:AD$286,$X665)),0)</f>
        <v>0</v>
      </c>
      <c r="BR665" s="187" cm="1">
        <f t="array" ref="BR665">IFERROR(IF($X665=$X664,BR664,INDEX(Forecast_Capex_Input!AE$12:AE$286,$X665)),0)</f>
        <v>0</v>
      </c>
      <c r="BS665" s="187" cm="1">
        <f t="array" ref="BS665">IFERROR(IF($X665=$X664,BS664,INDEX(Forecast_Capex_Input!AF$12:AF$286,$X665)),0)</f>
        <v>0</v>
      </c>
      <c r="BT665" s="187" cm="1">
        <f t="array" ref="BT665">IFERROR(IF($X665=$X664,BT664,INDEX(Forecast_Capex_Input!AG$12:AG$286,$X665)),0)</f>
        <v>0</v>
      </c>
      <c r="BU665" s="165"/>
      <c r="BV665" s="215">
        <f t="shared" si="455"/>
        <v>0</v>
      </c>
      <c r="BW665" s="215">
        <f t="shared" si="456"/>
        <v>0</v>
      </c>
      <c r="BX665" s="215">
        <f t="shared" si="457"/>
        <v>0</v>
      </c>
      <c r="BY665" s="215">
        <f t="shared" si="458"/>
        <v>0</v>
      </c>
      <c r="BZ665" s="215">
        <f t="shared" si="459"/>
        <v>0</v>
      </c>
      <c r="CA665" s="155">
        <f t="shared" si="487"/>
        <v>0</v>
      </c>
      <c r="CB665" s="165"/>
      <c r="CC665" s="215">
        <f t="shared" si="460"/>
        <v>0</v>
      </c>
      <c r="CD665" s="215">
        <f t="shared" si="461"/>
        <v>0</v>
      </c>
      <c r="CE665" s="215">
        <f t="shared" si="462"/>
        <v>0</v>
      </c>
      <c r="CF665" s="215">
        <f t="shared" si="463"/>
        <v>0</v>
      </c>
      <c r="CG665" s="215">
        <f t="shared" si="464"/>
        <v>0</v>
      </c>
      <c r="CH665" s="155">
        <f t="shared" si="488"/>
        <v>0</v>
      </c>
      <c r="CI665" s="165"/>
      <c r="CJ665" s="215">
        <f t="shared" si="465"/>
        <v>0</v>
      </c>
      <c r="CK665" s="215">
        <f t="shared" si="466"/>
        <v>0</v>
      </c>
      <c r="CL665" s="215">
        <f t="shared" si="467"/>
        <v>0</v>
      </c>
      <c r="CM665" s="215">
        <f t="shared" si="468"/>
        <v>0</v>
      </c>
      <c r="CN665" s="215">
        <f t="shared" si="469"/>
        <v>0</v>
      </c>
      <c r="CO665" s="155">
        <f t="shared" si="489"/>
        <v>0</v>
      </c>
      <c r="CP665" s="165"/>
      <c r="CQ665" s="223">
        <f t="shared" si="470"/>
        <v>0</v>
      </c>
      <c r="CR665" s="223">
        <f t="shared" si="471"/>
        <v>0</v>
      </c>
      <c r="CS665" s="223">
        <f t="shared" si="472"/>
        <v>0</v>
      </c>
      <c r="CT665" s="223">
        <f t="shared" si="473"/>
        <v>0</v>
      </c>
      <c r="CU665" s="223">
        <f t="shared" si="474"/>
        <v>0</v>
      </c>
      <c r="CV665" s="155">
        <f t="shared" si="490"/>
        <v>0</v>
      </c>
      <c r="CW665" s="165"/>
      <c r="CX665" s="215">
        <f t="shared" si="491"/>
        <v>0</v>
      </c>
      <c r="CY665" s="215">
        <f t="shared" si="475"/>
        <v>0</v>
      </c>
      <c r="CZ665" s="215">
        <f t="shared" si="476"/>
        <v>0</v>
      </c>
      <c r="DA665" s="215">
        <f t="shared" si="477"/>
        <v>0</v>
      </c>
      <c r="DB665" s="215">
        <f t="shared" si="478"/>
        <v>0</v>
      </c>
      <c r="DC665" s="155">
        <f t="shared" si="492"/>
        <v>0</v>
      </c>
      <c r="DD665" s="165"/>
      <c r="DE665" s="188" t="b" cm="1">
        <f t="array" aca="1" ref="DE665" ca="1">OR($G665=Forecast_Capex_Input!$BF$8:$BF$10)</f>
        <v>0</v>
      </c>
      <c r="DF665" s="188" cm="1">
        <f t="array" aca="1" ref="DF665" ca="1">IFERROR(INDEX(Forecast_Capex_Input!BG$12:BG$286,$X665)
*(INDEX(Forecast_Capex_Input!$H$12:$H$286,$X665)=Repex),0)
*$DE665</f>
        <v>0</v>
      </c>
      <c r="DG665" s="188" cm="1">
        <f t="array" aca="1" ref="DG665" ca="1">IFERROR(INDEX(Forecast_Capex_Input!BH$12:BH$286,$X665)
*(INDEX(Forecast_Capex_Input!$H$12:$H$286,$X665)=Repex),0)
*$DE665</f>
        <v>0</v>
      </c>
      <c r="DH665" s="188" cm="1">
        <f t="array" aca="1" ref="DH665" ca="1">IFERROR(INDEX(Forecast_Capex_Input!BI$12:BI$286,$X665)
*(INDEX(Forecast_Capex_Input!$H$12:$H$286,$X665)=Repex),0)
*$DE665</f>
        <v>0</v>
      </c>
      <c r="DI665" s="188" cm="1">
        <f t="array" aca="1" ref="DI665" ca="1">IFERROR(INDEX(Forecast_Capex_Input!BJ$12:BJ$286,$X665)
*(INDEX(Forecast_Capex_Input!$H$12:$H$286,$X665)=Repex),0)
*$DE665</f>
        <v>0</v>
      </c>
      <c r="DJ665" s="188" cm="1">
        <f t="array" aca="1" ref="DJ665" ca="1">IFERROR(INDEX(Forecast_Capex_Input!BK$12:BK$286,$X665)
*(INDEX(Forecast_Capex_Input!$H$12:$H$286,$X665)=Repex),0)
*$DE665</f>
        <v>0</v>
      </c>
      <c r="DK665" s="188" cm="1">
        <f t="array" aca="1" ref="DK665" ca="1">IFERROR(INDEX(Forecast_Capex_Input!BL$12:BL$286,$X665)
*(INDEX(Forecast_Capex_Input!$H$12:$H$286,$X665)=Repex),0)
*$DE665</f>
        <v>0</v>
      </c>
      <c r="DL665" s="165"/>
      <c r="DM665" s="188" t="b" cm="1">
        <f t="array" aca="1" ref="DM665" ca="1">OR($G665=Forecast_Capex_Input!$BN$8:$BN$9)</f>
        <v>0</v>
      </c>
      <c r="DN665" s="188" cm="1">
        <f t="array" aca="1" ref="DN665" ca="1">IFERROR(INDEX(Forecast_Capex_Input!BO$12:BO$286,$X665)
*(INDEX(Forecast_Capex_Input!$H$12:$H$286,$X665)=Repex),0)
*$DM665</f>
        <v>0</v>
      </c>
      <c r="DO665" s="188" cm="1">
        <f t="array" aca="1" ref="DO665" ca="1">IFERROR(INDEX(Forecast_Capex_Input!BP$12:BP$286,$X665)
*(INDEX(Forecast_Capex_Input!$H$12:$H$286,$X665)=Repex),0)
*$DM665</f>
        <v>0</v>
      </c>
      <c r="DP665" s="188" cm="1">
        <f t="array" aca="1" ref="DP665" ca="1">IFERROR(INDEX(Forecast_Capex_Input!BQ$12:BQ$286,$X665)
*(INDEX(Forecast_Capex_Input!$H$12:$H$286,$X665)=Repex),0)
*$DM665</f>
        <v>0</v>
      </c>
      <c r="DQ665" s="188" cm="1">
        <f t="array" aca="1" ref="DQ665" ca="1">IFERROR(INDEX(Forecast_Capex_Input!BR$12:BR$286,$X665)
*(INDEX(Forecast_Capex_Input!$H$12:$H$286,$X665)=Repex),0)
*$DM665</f>
        <v>0</v>
      </c>
      <c r="DR665" s="188" cm="1">
        <f t="array" aca="1" ref="DR665" ca="1">IFERROR(INDEX(Forecast_Capex_Input!BS$12:BS$286,$X665)
*(INDEX(Forecast_Capex_Input!$H$12:$H$286,$X665)=Repex),0)
*$DM665</f>
        <v>0</v>
      </c>
      <c r="DS665" s="165"/>
      <c r="DT665" s="188" t="b" cm="1">
        <f t="array" aca="1" ref="DT665" ca="1">OR($G665=Forecast_Capex_Input!$BU$8:$BU$10)</f>
        <v>0</v>
      </c>
      <c r="DU665" s="188" cm="1">
        <f t="array" aca="1" ref="DU665" ca="1">IFERROR(INDEX(Forecast_Capex_Input!BV$12:BV$286,$X665)
*(INDEX(Forecast_Capex_Input!$H$12:$H$286,$X665)=Repex),0)
*$DT665</f>
        <v>0</v>
      </c>
      <c r="DV665" s="188" cm="1">
        <f t="array" aca="1" ref="DV665" ca="1">IFERROR(INDEX(Forecast_Capex_Input!BW$12:BW$286,$X665)
*(INDEX(Forecast_Capex_Input!$H$12:$H$286,$X665)=Repex),0)
*$DT665</f>
        <v>0</v>
      </c>
      <c r="DW665" s="188" cm="1">
        <f t="array" aca="1" ref="DW665" ca="1">IFERROR(INDEX(Forecast_Capex_Input!BX$12:BX$286,$X665)
*(INDEX(Forecast_Capex_Input!$H$12:$H$286,$X665)=Repex),0)
*$DT665</f>
        <v>0</v>
      </c>
      <c r="DX665" s="188" cm="1">
        <f t="array" aca="1" ref="DX665" ca="1">IFERROR(INDEX(Forecast_Capex_Input!BY$12:BY$286,$X665)
*(INDEX(Forecast_Capex_Input!$H$12:$H$286,$X665)=Repex),0)
*$DT665</f>
        <v>0</v>
      </c>
      <c r="DY665" s="188" cm="1">
        <f t="array" aca="1" ref="DY665" ca="1">IFERROR(INDEX(Forecast_Capex_Input!BZ$12:BZ$286,$X665)
*(INDEX(Forecast_Capex_Input!$H$12:$H$286,$X665)=Repex),0)
*$DT665</f>
        <v>0</v>
      </c>
      <c r="DZ665" s="188" cm="1">
        <f t="array" aca="1" ref="DZ665" ca="1">IFERROR(INDEX(Forecast_Capex_Input!CA$12:CA$286,$X665)
*(INDEX(Forecast_Capex_Input!$H$12:$H$286,$X665)=Repex),0)
*$DT665</f>
        <v>0</v>
      </c>
      <c r="EA665" s="188" cm="1">
        <f t="array" aca="1" ref="EA665" ca="1">IFERROR(INDEX(Forecast_Capex_Input!CB$12:CB$286,$X665)
*(INDEX(Forecast_Capex_Input!$H$12:$H$286,$X665)=Repex),0)
*$DT665</f>
        <v>0</v>
      </c>
      <c r="EB665" s="188" cm="1">
        <f t="array" aca="1" ref="EB665" ca="1">IFERROR(INDEX(Forecast_Capex_Input!CC$12:CC$286,$X665)
*(INDEX(Forecast_Capex_Input!$H$12:$H$286,$X665)=Repex),0)
*$DT665</f>
        <v>0</v>
      </c>
      <c r="EC665" s="165"/>
      <c r="ED665" s="226" t="str">
        <f t="shared" si="479"/>
        <v>N/A</v>
      </c>
      <c r="EE665" s="174" t="s">
        <v>15</v>
      </c>
    </row>
    <row r="666" spans="3:135" x14ac:dyDescent="0.2">
      <c r="C666" s="174">
        <f t="shared" si="480"/>
        <v>656</v>
      </c>
      <c r="D666" s="167" t="str" cm="1">
        <f t="array" ref="D666">IFERROR(INDEX(Forecast_Capex_Input!$D$12:$D$286,$X666),NA)</f>
        <v>N/A</v>
      </c>
      <c r="E666" s="172" t="str" cm="1">
        <f t="array" ref="E666">IF($X666=NA,NA,INDEX(Forecast_Capex_Input!$E$12:$E$286,$X666))</f>
        <v>N/A</v>
      </c>
      <c r="F666" s="167" t="str" cm="1">
        <f t="array" aca="1" ref="F666" ca="1">IFERROR(INDEX(General!$E$25:$E$26,$Y666),NA)</f>
        <v>N/A</v>
      </c>
      <c r="G666" s="167" t="str" cm="1">
        <f t="array" aca="1" ref="G666" ca="1">IFERROR(INDEX(Forecast_Capex_Input!$AI$11:$BB$11,$AA666),NA)</f>
        <v>N/A</v>
      </c>
      <c r="H666" s="189" t="str" cm="1">
        <f t="array" aca="1" ref="H666" ca="1">IFERROR(INDEX(Forecast_Capex_Input!$AI$12:$BB$286,$X666,$AA666),NA)</f>
        <v>N/A</v>
      </c>
      <c r="I666" s="199" t="str" cm="1">
        <f t="array" ref="I666">IFERROR(INDEX(Forecast_Capex_Input!$F$12:$F$286,$X666),NA)</f>
        <v>N/A</v>
      </c>
      <c r="J666" s="199" t="str" cm="1">
        <f t="array" ref="J666">IFERROR(INDEX(Forecast_Capex_Input!G$12:G$286,$X666),NA)</f>
        <v>N/A</v>
      </c>
      <c r="K666" s="199" t="str" cm="1">
        <f t="array" ref="K666">IFERROR(INDEX(Forecast_Capex_Input!H$12:H$286,$X666),NA)</f>
        <v>N/A</v>
      </c>
      <c r="L666" s="199" t="str" cm="1">
        <f t="array" ref="L666">IFERROR(INDEX(Forecast_Capex_Input!I$12:I$286,$X666),NA)</f>
        <v>N/A</v>
      </c>
      <c r="M666" s="199" t="str" cm="1">
        <f t="array" ref="M666">IFERROR(INDEX(Forecast_Capex_Input!J$12:J$286,$X666),NA)</f>
        <v>N/A</v>
      </c>
      <c r="N666" s="199" t="str" cm="1">
        <f t="array" ref="N666">IFERROR(INDEX(Forecast_Capex_Input!K$12:K$286,$X666),NA)</f>
        <v>N/A</v>
      </c>
      <c r="O666" s="199" t="str" cm="1">
        <f t="array" ref="O666">IFERROR(INDEX(Forecast_Capex_Input!L$12:L$286,$X666),NA)</f>
        <v>N/A</v>
      </c>
      <c r="P666" s="199" t="str" cm="1">
        <f t="array" ref="P666">IFERROR(INDEX(Forecast_Capex_Input!M$12:M$286,$X666),NA)</f>
        <v>N/A</v>
      </c>
      <c r="Q666" s="172" t="str" cm="1">
        <f t="array" ref="Q666">IFERROR(INDEX(Forecast_Capex_Input!N$12:N$286,$X666),NA)</f>
        <v>N/A</v>
      </c>
      <c r="R666" s="265" cm="1">
        <f t="array" ref="R666">IFERROR(INDEX(Forecast_Capex_Input!O$12:O$286,$X666),0)</f>
        <v>0</v>
      </c>
      <c r="S666" s="172" cm="1">
        <f t="array" ref="S666">IFERROR(INDEX(Forecast_Capex_Input!P$12:P$286,$X666),0)</f>
        <v>0</v>
      </c>
      <c r="T666" s="199" t="str" cm="1">
        <f t="array" aca="1" ref="T666" ca="1">IFERROR(INDEX(General!$K$84:$K$103,$AA666),NA)</f>
        <v>N/A</v>
      </c>
      <c r="U666" s="188" cm="1">
        <f t="array" aca="1" ref="U666" ca="1">IFERROR(
IF($F666=General!$E$25,INDEX(Forecast_Capex_Input!S$12:S$286,$X666),
INDEX(Forecast_Capex_Input!T$12:T$286,$X666)),0)</f>
        <v>0</v>
      </c>
      <c r="V666" s="222" t="b">
        <f>IFERROR(INDEX(Overheads!$T$19:$T$26,MATCH($I666,Overheads!$E$19:$E$26,0)),FALSE)</f>
        <v>0</v>
      </c>
      <c r="W666" s="165"/>
      <c r="X666" s="174" t="str">
        <f>IFERROR(
IF(MATCH($C666,Forecast_Capex_Input!$CI$12:$CI$286,1)+1&gt;MAX(Forecast_Capex_Input!$C$12:$C$286),NA,
MATCH($C666,Forecast_Capex_Input!$CI$12:$CI$286,1)+1),1)</f>
        <v>N/A</v>
      </c>
      <c r="Y666" s="174" t="str" cm="1">
        <f t="array" aca="1" ref="Y666" ca="1">IFERROR(
IF(X665&lt;&gt;X666,1,
IF(COUNTIF(OFFSET(Y665,0,0,-INDEX(Forecast_Capex_Input!$CG$12:$CG$286,$X666)),Y665)=INDEX(Forecast_Capex_Input!$CG$12:$CG$286,$X666),Y665+1,Y665)),NA)</f>
        <v>N/A</v>
      </c>
      <c r="Z666" s="174" t="str" cm="1">
        <f t="array" ref="Z666">IFERROR($C666-IF($X666=1,1,INDEX(Forecast_Capex_Input!$CI$12:$CI$286,$X666-1))+1,NA)</f>
        <v>N/A</v>
      </c>
      <c r="AA666" s="174" t="str" cm="1">
        <f t="array" aca="1" ref="AA666" ca="1">IFERROR(IF(Y666=1,
INDEX(Forecast_Capex_Input!$AI$10:$BB$10,SMALL(IF(INDEX(Forecast_Capex_Input!$AI$12:$BB$286,$X666,0)&gt;0,COLUMN(Forecast_Capex_Input!$AI$10:$BB$10)-COLUMN(Forecast_Capex_Input!$AI$12)+1),ROWS(OFFSET(AA665,0,0,-$Z666)))),
OFFSET(AA665,-INDEX(Forecast_Capex_Input!$CG$12:$CG$286,$X666)+1,0)),NA)</f>
        <v>N/A</v>
      </c>
      <c r="AB666" s="174" t="str">
        <f t="shared" ca="1" si="449"/>
        <v>N/A</v>
      </c>
      <c r="AC666" s="222" t="b">
        <f t="shared" si="481"/>
        <v>0</v>
      </c>
      <c r="AD666" s="220" t="b">
        <v>0</v>
      </c>
      <c r="AE666" s="222" t="b">
        <f t="shared" si="450"/>
        <v>1</v>
      </c>
      <c r="AF666" s="165"/>
      <c r="AG666" s="215">
        <v>0</v>
      </c>
      <c r="AH666" s="215">
        <v>0</v>
      </c>
      <c r="AI666" s="215">
        <v>0</v>
      </c>
      <c r="AJ666" s="215">
        <v>0</v>
      </c>
      <c r="AK666" s="215">
        <v>0</v>
      </c>
      <c r="AL666" s="155">
        <v>0</v>
      </c>
      <c r="AM666" s="165"/>
      <c r="AN666" s="215" cm="1">
        <f t="array" aca="1" ref="AN666" ca="1">IFERROR(INDEX(General!O$33:O$34,$AB666)
*AG666,0)</f>
        <v>0</v>
      </c>
      <c r="AO666" s="215" cm="1">
        <f t="array" aca="1" ref="AO666" ca="1">IFERROR(INDEX(General!P$33:P$34,$AB666)
*AH666,0)</f>
        <v>0</v>
      </c>
      <c r="AP666" s="215" cm="1">
        <f t="array" aca="1" ref="AP666" ca="1">IFERROR(INDEX(General!Q$33:Q$34,$AB666)
*AI666,0)</f>
        <v>0</v>
      </c>
      <c r="AQ666" s="215" cm="1">
        <f t="array" aca="1" ref="AQ666" ca="1">IFERROR(INDEX(General!R$33:R$34,$AB666)
*AJ666,0)</f>
        <v>0</v>
      </c>
      <c r="AR666" s="215" cm="1">
        <f t="array" aca="1" ref="AR666" ca="1">IFERROR(INDEX(General!S$33:S$34,$AB666)
*AK666,0)</f>
        <v>0</v>
      </c>
      <c r="AS666" s="155">
        <f t="shared" ca="1" si="482"/>
        <v>0</v>
      </c>
      <c r="AT666" s="165"/>
      <c r="AU666" s="215">
        <f ca="1">IF($AE666=FALSE,AN666*Overheads!$R$24*$V666,
IFERROR(Overheads!$O$49*$V666*AN666,0)
+IFERROR(Overheads!Q$59*$V666*(AN666/Overheads!Q$68),0))</f>
        <v>0</v>
      </c>
      <c r="AV666" s="215">
        <f ca="1">IF($AE666=FALSE,AO666*Overheads!$R$24*$V666,
IFERROR(Overheads!$O$49*$V666*AO666,0)
+IFERROR(Overheads!R$59*$V666*(AO666/Overheads!R$68),0))</f>
        <v>0</v>
      </c>
      <c r="AW666" s="215">
        <f ca="1">IF($AE666=FALSE,AP666*Overheads!$R$24*$V666,
IFERROR(Overheads!$O$49*$V666*AP666,0)
+IFERROR(Overheads!S$59*$V666*(AP666/Overheads!S$68),0))</f>
        <v>0</v>
      </c>
      <c r="AX666" s="215">
        <f ca="1">IF($AE666=FALSE,AQ666*Overheads!$R$24*$V666,
IFERROR(Overheads!$O$49*$V666*AQ666,0)
+IFERROR(Overheads!T$59*$V666*(AQ666/Overheads!T$68),0))</f>
        <v>0</v>
      </c>
      <c r="AY666" s="215">
        <f ca="1">IF($AE666=FALSE,AR666*Overheads!$R$24*$V666,
IFERROR(Overheads!$O$49*$V666*AR666,0)
+IFERROR(Overheads!U$59*$V666*(AR666/Overheads!U$68),0))</f>
        <v>0</v>
      </c>
      <c r="AZ666" s="155">
        <f t="shared" ca="1" si="483"/>
        <v>0</v>
      </c>
      <c r="BA666" s="165"/>
      <c r="BB666" s="215">
        <f ca="1">IF($AE666=FALSE,AN666*Overheads!$S$25,
IFERROR(Overheads!$O$50*AN666,0)
+IFERROR(Overheads!Q$60*(AN666/Overheads!Q$66),0))</f>
        <v>0</v>
      </c>
      <c r="BC666" s="215">
        <f ca="1">IF($AE666=FALSE,AO666*Overheads!$S$25,
IFERROR(Overheads!$O$50*AO666,0)
+IFERROR(Overheads!R$60*(AO666/Overheads!R$66),0))</f>
        <v>0</v>
      </c>
      <c r="BD666" s="215">
        <f ca="1">IF($AE666=FALSE,AP666*Overheads!$S$25,
IFERROR(Overheads!$O$50*AP666,0)
+IFERROR(Overheads!S$60*(AP666/Overheads!S$66),0))</f>
        <v>0</v>
      </c>
      <c r="BE666" s="215">
        <f ca="1">IF($AE666=FALSE,AQ666*Overheads!$S$25,
IFERROR(Overheads!$O$50*AQ666,0)
+IFERROR(Overheads!T$60*(AQ666/Overheads!T$66),0))</f>
        <v>0</v>
      </c>
      <c r="BF666" s="215">
        <f ca="1">IF($AE666=FALSE,AR666*Overheads!$S$25,
IFERROR(Overheads!$O$50*AR666,0)
+IFERROR(Overheads!U$60*(AR666/Overheads!U$66),0))</f>
        <v>0</v>
      </c>
      <c r="BG666" s="155">
        <f t="shared" ca="1" si="484"/>
        <v>0</v>
      </c>
      <c r="BH666" s="165"/>
      <c r="BI666" s="215">
        <f t="shared" ca="1" si="485"/>
        <v>0</v>
      </c>
      <c r="BJ666" s="215">
        <f t="shared" ca="1" si="451"/>
        <v>0</v>
      </c>
      <c r="BK666" s="215">
        <f t="shared" ca="1" si="452"/>
        <v>0</v>
      </c>
      <c r="BL666" s="215">
        <f t="shared" ca="1" si="453"/>
        <v>0</v>
      </c>
      <c r="BM666" s="215">
        <f t="shared" ca="1" si="454"/>
        <v>0</v>
      </c>
      <c r="BN666" s="155">
        <f t="shared" ca="1" si="486"/>
        <v>0</v>
      </c>
      <c r="BO666" s="165"/>
      <c r="BP666" s="187" cm="1">
        <f t="array" ref="BP666">IFERROR(IF($X666=$X665,BP665,INDEX(Forecast_Capex_Input!AC$12:AC$286,$X666)),0)</f>
        <v>0</v>
      </c>
      <c r="BQ666" s="187" cm="1">
        <f t="array" ref="BQ666">IFERROR(IF($X666=$X665,BQ665,INDEX(Forecast_Capex_Input!AD$12:AD$286,$X666)),0)</f>
        <v>0</v>
      </c>
      <c r="BR666" s="187" cm="1">
        <f t="array" ref="BR666">IFERROR(IF($X666=$X665,BR665,INDEX(Forecast_Capex_Input!AE$12:AE$286,$X666)),0)</f>
        <v>0</v>
      </c>
      <c r="BS666" s="187" cm="1">
        <f t="array" ref="BS666">IFERROR(IF($X666=$X665,BS665,INDEX(Forecast_Capex_Input!AF$12:AF$286,$X666)),0)</f>
        <v>0</v>
      </c>
      <c r="BT666" s="187" cm="1">
        <f t="array" ref="BT666">IFERROR(IF($X666=$X665,BT665,INDEX(Forecast_Capex_Input!AG$12:AG$286,$X666)),0)</f>
        <v>0</v>
      </c>
      <c r="BU666" s="165"/>
      <c r="BV666" s="215">
        <f t="shared" si="455"/>
        <v>0</v>
      </c>
      <c r="BW666" s="215">
        <f t="shared" si="456"/>
        <v>0</v>
      </c>
      <c r="BX666" s="215">
        <f t="shared" si="457"/>
        <v>0</v>
      </c>
      <c r="BY666" s="215">
        <f t="shared" si="458"/>
        <v>0</v>
      </c>
      <c r="BZ666" s="215">
        <f t="shared" si="459"/>
        <v>0</v>
      </c>
      <c r="CA666" s="155">
        <f t="shared" si="487"/>
        <v>0</v>
      </c>
      <c r="CB666" s="165"/>
      <c r="CC666" s="215">
        <f t="shared" si="460"/>
        <v>0</v>
      </c>
      <c r="CD666" s="215">
        <f t="shared" si="461"/>
        <v>0</v>
      </c>
      <c r="CE666" s="215">
        <f t="shared" si="462"/>
        <v>0</v>
      </c>
      <c r="CF666" s="215">
        <f t="shared" si="463"/>
        <v>0</v>
      </c>
      <c r="CG666" s="215">
        <f t="shared" si="464"/>
        <v>0</v>
      </c>
      <c r="CH666" s="155">
        <f t="shared" si="488"/>
        <v>0</v>
      </c>
      <c r="CI666" s="165"/>
      <c r="CJ666" s="215">
        <f t="shared" si="465"/>
        <v>0</v>
      </c>
      <c r="CK666" s="215">
        <f t="shared" si="466"/>
        <v>0</v>
      </c>
      <c r="CL666" s="215">
        <f t="shared" si="467"/>
        <v>0</v>
      </c>
      <c r="CM666" s="215">
        <f t="shared" si="468"/>
        <v>0</v>
      </c>
      <c r="CN666" s="215">
        <f t="shared" si="469"/>
        <v>0</v>
      </c>
      <c r="CO666" s="155">
        <f t="shared" si="489"/>
        <v>0</v>
      </c>
      <c r="CP666" s="165"/>
      <c r="CQ666" s="223">
        <f t="shared" si="470"/>
        <v>0</v>
      </c>
      <c r="CR666" s="223">
        <f t="shared" si="471"/>
        <v>0</v>
      </c>
      <c r="CS666" s="223">
        <f t="shared" si="472"/>
        <v>0</v>
      </c>
      <c r="CT666" s="223">
        <f t="shared" si="473"/>
        <v>0</v>
      </c>
      <c r="CU666" s="223">
        <f t="shared" si="474"/>
        <v>0</v>
      </c>
      <c r="CV666" s="155">
        <f t="shared" si="490"/>
        <v>0</v>
      </c>
      <c r="CW666" s="165"/>
      <c r="CX666" s="215">
        <f t="shared" si="491"/>
        <v>0</v>
      </c>
      <c r="CY666" s="215">
        <f t="shared" si="475"/>
        <v>0</v>
      </c>
      <c r="CZ666" s="215">
        <f t="shared" si="476"/>
        <v>0</v>
      </c>
      <c r="DA666" s="215">
        <f t="shared" si="477"/>
        <v>0</v>
      </c>
      <c r="DB666" s="215">
        <f t="shared" si="478"/>
        <v>0</v>
      </c>
      <c r="DC666" s="155">
        <f t="shared" si="492"/>
        <v>0</v>
      </c>
      <c r="DD666" s="165"/>
      <c r="DE666" s="188" t="b" cm="1">
        <f t="array" aca="1" ref="DE666" ca="1">OR($G666=Forecast_Capex_Input!$BF$8:$BF$10)</f>
        <v>0</v>
      </c>
      <c r="DF666" s="188" cm="1">
        <f t="array" aca="1" ref="DF666" ca="1">IFERROR(INDEX(Forecast_Capex_Input!BG$12:BG$286,$X666)
*(INDEX(Forecast_Capex_Input!$H$12:$H$286,$X666)=Repex),0)
*$DE666</f>
        <v>0</v>
      </c>
      <c r="DG666" s="188" cm="1">
        <f t="array" aca="1" ref="DG666" ca="1">IFERROR(INDEX(Forecast_Capex_Input!BH$12:BH$286,$X666)
*(INDEX(Forecast_Capex_Input!$H$12:$H$286,$X666)=Repex),0)
*$DE666</f>
        <v>0</v>
      </c>
      <c r="DH666" s="188" cm="1">
        <f t="array" aca="1" ref="DH666" ca="1">IFERROR(INDEX(Forecast_Capex_Input!BI$12:BI$286,$X666)
*(INDEX(Forecast_Capex_Input!$H$12:$H$286,$X666)=Repex),0)
*$DE666</f>
        <v>0</v>
      </c>
      <c r="DI666" s="188" cm="1">
        <f t="array" aca="1" ref="DI666" ca="1">IFERROR(INDEX(Forecast_Capex_Input!BJ$12:BJ$286,$X666)
*(INDEX(Forecast_Capex_Input!$H$12:$H$286,$X666)=Repex),0)
*$DE666</f>
        <v>0</v>
      </c>
      <c r="DJ666" s="188" cm="1">
        <f t="array" aca="1" ref="DJ666" ca="1">IFERROR(INDEX(Forecast_Capex_Input!BK$12:BK$286,$X666)
*(INDEX(Forecast_Capex_Input!$H$12:$H$286,$X666)=Repex),0)
*$DE666</f>
        <v>0</v>
      </c>
      <c r="DK666" s="188" cm="1">
        <f t="array" aca="1" ref="DK666" ca="1">IFERROR(INDEX(Forecast_Capex_Input!BL$12:BL$286,$X666)
*(INDEX(Forecast_Capex_Input!$H$12:$H$286,$X666)=Repex),0)
*$DE666</f>
        <v>0</v>
      </c>
      <c r="DL666" s="165"/>
      <c r="DM666" s="188" t="b" cm="1">
        <f t="array" aca="1" ref="DM666" ca="1">OR($G666=Forecast_Capex_Input!$BN$8:$BN$9)</f>
        <v>0</v>
      </c>
      <c r="DN666" s="188" cm="1">
        <f t="array" aca="1" ref="DN666" ca="1">IFERROR(INDEX(Forecast_Capex_Input!BO$12:BO$286,$X666)
*(INDEX(Forecast_Capex_Input!$H$12:$H$286,$X666)=Repex),0)
*$DM666</f>
        <v>0</v>
      </c>
      <c r="DO666" s="188" cm="1">
        <f t="array" aca="1" ref="DO666" ca="1">IFERROR(INDEX(Forecast_Capex_Input!BP$12:BP$286,$X666)
*(INDEX(Forecast_Capex_Input!$H$12:$H$286,$X666)=Repex),0)
*$DM666</f>
        <v>0</v>
      </c>
      <c r="DP666" s="188" cm="1">
        <f t="array" aca="1" ref="DP666" ca="1">IFERROR(INDEX(Forecast_Capex_Input!BQ$12:BQ$286,$X666)
*(INDEX(Forecast_Capex_Input!$H$12:$H$286,$X666)=Repex),0)
*$DM666</f>
        <v>0</v>
      </c>
      <c r="DQ666" s="188" cm="1">
        <f t="array" aca="1" ref="DQ666" ca="1">IFERROR(INDEX(Forecast_Capex_Input!BR$12:BR$286,$X666)
*(INDEX(Forecast_Capex_Input!$H$12:$H$286,$X666)=Repex),0)
*$DM666</f>
        <v>0</v>
      </c>
      <c r="DR666" s="188" cm="1">
        <f t="array" aca="1" ref="DR666" ca="1">IFERROR(INDEX(Forecast_Capex_Input!BS$12:BS$286,$X666)
*(INDEX(Forecast_Capex_Input!$H$12:$H$286,$X666)=Repex),0)
*$DM666</f>
        <v>0</v>
      </c>
      <c r="DS666" s="165"/>
      <c r="DT666" s="188" t="b" cm="1">
        <f t="array" aca="1" ref="DT666" ca="1">OR($G666=Forecast_Capex_Input!$BU$8:$BU$10)</f>
        <v>0</v>
      </c>
      <c r="DU666" s="188" cm="1">
        <f t="array" aca="1" ref="DU666" ca="1">IFERROR(INDEX(Forecast_Capex_Input!BV$12:BV$286,$X666)
*(INDEX(Forecast_Capex_Input!$H$12:$H$286,$X666)=Repex),0)
*$DT666</f>
        <v>0</v>
      </c>
      <c r="DV666" s="188" cm="1">
        <f t="array" aca="1" ref="DV666" ca="1">IFERROR(INDEX(Forecast_Capex_Input!BW$12:BW$286,$X666)
*(INDEX(Forecast_Capex_Input!$H$12:$H$286,$X666)=Repex),0)
*$DT666</f>
        <v>0</v>
      </c>
      <c r="DW666" s="188" cm="1">
        <f t="array" aca="1" ref="DW666" ca="1">IFERROR(INDEX(Forecast_Capex_Input!BX$12:BX$286,$X666)
*(INDEX(Forecast_Capex_Input!$H$12:$H$286,$X666)=Repex),0)
*$DT666</f>
        <v>0</v>
      </c>
      <c r="DX666" s="188" cm="1">
        <f t="array" aca="1" ref="DX666" ca="1">IFERROR(INDEX(Forecast_Capex_Input!BY$12:BY$286,$X666)
*(INDEX(Forecast_Capex_Input!$H$12:$H$286,$X666)=Repex),0)
*$DT666</f>
        <v>0</v>
      </c>
      <c r="DY666" s="188" cm="1">
        <f t="array" aca="1" ref="DY666" ca="1">IFERROR(INDEX(Forecast_Capex_Input!BZ$12:BZ$286,$X666)
*(INDEX(Forecast_Capex_Input!$H$12:$H$286,$X666)=Repex),0)
*$DT666</f>
        <v>0</v>
      </c>
      <c r="DZ666" s="188" cm="1">
        <f t="array" aca="1" ref="DZ666" ca="1">IFERROR(INDEX(Forecast_Capex_Input!CA$12:CA$286,$X666)
*(INDEX(Forecast_Capex_Input!$H$12:$H$286,$X666)=Repex),0)
*$DT666</f>
        <v>0</v>
      </c>
      <c r="EA666" s="188" cm="1">
        <f t="array" aca="1" ref="EA666" ca="1">IFERROR(INDEX(Forecast_Capex_Input!CB$12:CB$286,$X666)
*(INDEX(Forecast_Capex_Input!$H$12:$H$286,$X666)=Repex),0)
*$DT666</f>
        <v>0</v>
      </c>
      <c r="EB666" s="188" cm="1">
        <f t="array" aca="1" ref="EB666" ca="1">IFERROR(INDEX(Forecast_Capex_Input!CC$12:CC$286,$X666)
*(INDEX(Forecast_Capex_Input!$H$12:$H$286,$X666)=Repex),0)
*$DT666</f>
        <v>0</v>
      </c>
      <c r="EC666" s="165"/>
      <c r="ED666" s="226" t="str">
        <f t="shared" si="479"/>
        <v>N/A</v>
      </c>
      <c r="EE666" s="174" t="s">
        <v>15</v>
      </c>
    </row>
    <row r="667" spans="3:135" x14ac:dyDescent="0.2">
      <c r="C667" s="174">
        <f t="shared" si="480"/>
        <v>657</v>
      </c>
      <c r="D667" s="167" t="str" cm="1">
        <f t="array" ref="D667">IFERROR(INDEX(Forecast_Capex_Input!$D$12:$D$286,$X667),NA)</f>
        <v>N/A</v>
      </c>
      <c r="E667" s="172" t="str" cm="1">
        <f t="array" ref="E667">IF($X667=NA,NA,INDEX(Forecast_Capex_Input!$E$12:$E$286,$X667))</f>
        <v>N/A</v>
      </c>
      <c r="F667" s="167" t="str" cm="1">
        <f t="array" aca="1" ref="F667" ca="1">IFERROR(INDEX(General!$E$25:$E$26,$Y667),NA)</f>
        <v>N/A</v>
      </c>
      <c r="G667" s="167" t="str" cm="1">
        <f t="array" aca="1" ref="G667" ca="1">IFERROR(INDEX(Forecast_Capex_Input!$AI$11:$BB$11,$AA667),NA)</f>
        <v>N/A</v>
      </c>
      <c r="H667" s="189" t="str" cm="1">
        <f t="array" aca="1" ref="H667" ca="1">IFERROR(INDEX(Forecast_Capex_Input!$AI$12:$BB$286,$X667,$AA667),NA)</f>
        <v>N/A</v>
      </c>
      <c r="I667" s="199" t="str" cm="1">
        <f t="array" ref="I667">IFERROR(INDEX(Forecast_Capex_Input!$F$12:$F$286,$X667),NA)</f>
        <v>N/A</v>
      </c>
      <c r="J667" s="199" t="str" cm="1">
        <f t="array" ref="J667">IFERROR(INDEX(Forecast_Capex_Input!G$12:G$286,$X667),NA)</f>
        <v>N/A</v>
      </c>
      <c r="K667" s="199" t="str" cm="1">
        <f t="array" ref="K667">IFERROR(INDEX(Forecast_Capex_Input!H$12:H$286,$X667),NA)</f>
        <v>N/A</v>
      </c>
      <c r="L667" s="199" t="str" cm="1">
        <f t="array" ref="L667">IFERROR(INDEX(Forecast_Capex_Input!I$12:I$286,$X667),NA)</f>
        <v>N/A</v>
      </c>
      <c r="M667" s="199" t="str" cm="1">
        <f t="array" ref="M667">IFERROR(INDEX(Forecast_Capex_Input!J$12:J$286,$X667),NA)</f>
        <v>N/A</v>
      </c>
      <c r="N667" s="199" t="str" cm="1">
        <f t="array" ref="N667">IFERROR(INDEX(Forecast_Capex_Input!K$12:K$286,$X667),NA)</f>
        <v>N/A</v>
      </c>
      <c r="O667" s="199" t="str" cm="1">
        <f t="array" ref="O667">IFERROR(INDEX(Forecast_Capex_Input!L$12:L$286,$X667),NA)</f>
        <v>N/A</v>
      </c>
      <c r="P667" s="199" t="str" cm="1">
        <f t="array" ref="P667">IFERROR(INDEX(Forecast_Capex_Input!M$12:M$286,$X667),NA)</f>
        <v>N/A</v>
      </c>
      <c r="Q667" s="172" t="str" cm="1">
        <f t="array" ref="Q667">IFERROR(INDEX(Forecast_Capex_Input!N$12:N$286,$X667),NA)</f>
        <v>N/A</v>
      </c>
      <c r="R667" s="265" cm="1">
        <f t="array" ref="R667">IFERROR(INDEX(Forecast_Capex_Input!O$12:O$286,$X667),0)</f>
        <v>0</v>
      </c>
      <c r="S667" s="172" cm="1">
        <f t="array" ref="S667">IFERROR(INDEX(Forecast_Capex_Input!P$12:P$286,$X667),0)</f>
        <v>0</v>
      </c>
      <c r="T667" s="199" t="str" cm="1">
        <f t="array" aca="1" ref="T667" ca="1">IFERROR(INDEX(General!$K$84:$K$103,$AA667),NA)</f>
        <v>N/A</v>
      </c>
      <c r="U667" s="188" cm="1">
        <f t="array" aca="1" ref="U667" ca="1">IFERROR(
IF($F667=General!$E$25,INDEX(Forecast_Capex_Input!S$12:S$286,$X667),
INDEX(Forecast_Capex_Input!T$12:T$286,$X667)),0)</f>
        <v>0</v>
      </c>
      <c r="V667" s="222" t="b">
        <f>IFERROR(INDEX(Overheads!$T$19:$T$26,MATCH($I667,Overheads!$E$19:$E$26,0)),FALSE)</f>
        <v>0</v>
      </c>
      <c r="W667" s="165"/>
      <c r="X667" s="174" t="str">
        <f>IFERROR(
IF(MATCH($C667,Forecast_Capex_Input!$CI$12:$CI$286,1)+1&gt;MAX(Forecast_Capex_Input!$C$12:$C$286),NA,
MATCH($C667,Forecast_Capex_Input!$CI$12:$CI$286,1)+1),1)</f>
        <v>N/A</v>
      </c>
      <c r="Y667" s="174" t="str" cm="1">
        <f t="array" aca="1" ref="Y667" ca="1">IFERROR(
IF(X666&lt;&gt;X667,1,
IF(COUNTIF(OFFSET(Y666,0,0,-INDEX(Forecast_Capex_Input!$CG$12:$CG$286,$X667)),Y666)=INDEX(Forecast_Capex_Input!$CG$12:$CG$286,$X667),Y666+1,Y666)),NA)</f>
        <v>N/A</v>
      </c>
      <c r="Z667" s="174" t="str" cm="1">
        <f t="array" ref="Z667">IFERROR($C667-IF($X667=1,1,INDEX(Forecast_Capex_Input!$CI$12:$CI$286,$X667-1))+1,NA)</f>
        <v>N/A</v>
      </c>
      <c r="AA667" s="174" t="str" cm="1">
        <f t="array" aca="1" ref="AA667" ca="1">IFERROR(IF(Y667=1,
INDEX(Forecast_Capex_Input!$AI$10:$BB$10,SMALL(IF(INDEX(Forecast_Capex_Input!$AI$12:$BB$286,$X667,0)&gt;0,COLUMN(Forecast_Capex_Input!$AI$10:$BB$10)-COLUMN(Forecast_Capex_Input!$AI$12)+1),ROWS(OFFSET(AA666,0,0,-$Z667)))),
OFFSET(AA666,-INDEX(Forecast_Capex_Input!$CG$12:$CG$286,$X667)+1,0)),NA)</f>
        <v>N/A</v>
      </c>
      <c r="AB667" s="174" t="str">
        <f t="shared" ca="1" si="449"/>
        <v>N/A</v>
      </c>
      <c r="AC667" s="222" t="b">
        <f t="shared" si="481"/>
        <v>0</v>
      </c>
      <c r="AD667" s="220" t="b">
        <v>0</v>
      </c>
      <c r="AE667" s="222" t="b">
        <f t="shared" si="450"/>
        <v>1</v>
      </c>
      <c r="AF667" s="165"/>
      <c r="AG667" s="215">
        <v>0</v>
      </c>
      <c r="AH667" s="215">
        <v>0</v>
      </c>
      <c r="AI667" s="215">
        <v>0</v>
      </c>
      <c r="AJ667" s="215">
        <v>0</v>
      </c>
      <c r="AK667" s="215">
        <v>0</v>
      </c>
      <c r="AL667" s="155">
        <v>0</v>
      </c>
      <c r="AM667" s="165"/>
      <c r="AN667" s="215" cm="1">
        <f t="array" aca="1" ref="AN667" ca="1">IFERROR(INDEX(General!O$33:O$34,$AB667)
*AG667,0)</f>
        <v>0</v>
      </c>
      <c r="AO667" s="215" cm="1">
        <f t="array" aca="1" ref="AO667" ca="1">IFERROR(INDEX(General!P$33:P$34,$AB667)
*AH667,0)</f>
        <v>0</v>
      </c>
      <c r="AP667" s="215" cm="1">
        <f t="array" aca="1" ref="AP667" ca="1">IFERROR(INDEX(General!Q$33:Q$34,$AB667)
*AI667,0)</f>
        <v>0</v>
      </c>
      <c r="AQ667" s="215" cm="1">
        <f t="array" aca="1" ref="AQ667" ca="1">IFERROR(INDEX(General!R$33:R$34,$AB667)
*AJ667,0)</f>
        <v>0</v>
      </c>
      <c r="AR667" s="215" cm="1">
        <f t="array" aca="1" ref="AR667" ca="1">IFERROR(INDEX(General!S$33:S$34,$AB667)
*AK667,0)</f>
        <v>0</v>
      </c>
      <c r="AS667" s="155">
        <f t="shared" ca="1" si="482"/>
        <v>0</v>
      </c>
      <c r="AT667" s="165"/>
      <c r="AU667" s="215">
        <f ca="1">IF($AE667=FALSE,AN667*Overheads!$R$24*$V667,
IFERROR(Overheads!$O$49*$V667*AN667,0)
+IFERROR(Overheads!Q$59*$V667*(AN667/Overheads!Q$68),0))</f>
        <v>0</v>
      </c>
      <c r="AV667" s="215">
        <f ca="1">IF($AE667=FALSE,AO667*Overheads!$R$24*$V667,
IFERROR(Overheads!$O$49*$V667*AO667,0)
+IFERROR(Overheads!R$59*$V667*(AO667/Overheads!R$68),0))</f>
        <v>0</v>
      </c>
      <c r="AW667" s="215">
        <f ca="1">IF($AE667=FALSE,AP667*Overheads!$R$24*$V667,
IFERROR(Overheads!$O$49*$V667*AP667,0)
+IFERROR(Overheads!S$59*$V667*(AP667/Overheads!S$68),0))</f>
        <v>0</v>
      </c>
      <c r="AX667" s="215">
        <f ca="1">IF($AE667=FALSE,AQ667*Overheads!$R$24*$V667,
IFERROR(Overheads!$O$49*$V667*AQ667,0)
+IFERROR(Overheads!T$59*$V667*(AQ667/Overheads!T$68),0))</f>
        <v>0</v>
      </c>
      <c r="AY667" s="215">
        <f ca="1">IF($AE667=FALSE,AR667*Overheads!$R$24*$V667,
IFERROR(Overheads!$O$49*$V667*AR667,0)
+IFERROR(Overheads!U$59*$V667*(AR667/Overheads!U$68),0))</f>
        <v>0</v>
      </c>
      <c r="AZ667" s="155">
        <f t="shared" ca="1" si="483"/>
        <v>0</v>
      </c>
      <c r="BA667" s="165"/>
      <c r="BB667" s="215">
        <f ca="1">IF($AE667=FALSE,AN667*Overheads!$S$25,
IFERROR(Overheads!$O$50*AN667,0)
+IFERROR(Overheads!Q$60*(AN667/Overheads!Q$66),0))</f>
        <v>0</v>
      </c>
      <c r="BC667" s="215">
        <f ca="1">IF($AE667=FALSE,AO667*Overheads!$S$25,
IFERROR(Overheads!$O$50*AO667,0)
+IFERROR(Overheads!R$60*(AO667/Overheads!R$66),0))</f>
        <v>0</v>
      </c>
      <c r="BD667" s="215">
        <f ca="1">IF($AE667=FALSE,AP667*Overheads!$S$25,
IFERROR(Overheads!$O$50*AP667,0)
+IFERROR(Overheads!S$60*(AP667/Overheads!S$66),0))</f>
        <v>0</v>
      </c>
      <c r="BE667" s="215">
        <f ca="1">IF($AE667=FALSE,AQ667*Overheads!$S$25,
IFERROR(Overheads!$O$50*AQ667,0)
+IFERROR(Overheads!T$60*(AQ667/Overheads!T$66),0))</f>
        <v>0</v>
      </c>
      <c r="BF667" s="215">
        <f ca="1">IF($AE667=FALSE,AR667*Overheads!$S$25,
IFERROR(Overheads!$O$50*AR667,0)
+IFERROR(Overheads!U$60*(AR667/Overheads!U$66),0))</f>
        <v>0</v>
      </c>
      <c r="BG667" s="155">
        <f t="shared" ca="1" si="484"/>
        <v>0</v>
      </c>
      <c r="BH667" s="165"/>
      <c r="BI667" s="215">
        <f t="shared" ca="1" si="485"/>
        <v>0</v>
      </c>
      <c r="BJ667" s="215">
        <f t="shared" ca="1" si="451"/>
        <v>0</v>
      </c>
      <c r="BK667" s="215">
        <f t="shared" ca="1" si="452"/>
        <v>0</v>
      </c>
      <c r="BL667" s="215">
        <f t="shared" ca="1" si="453"/>
        <v>0</v>
      </c>
      <c r="BM667" s="215">
        <f t="shared" ca="1" si="454"/>
        <v>0</v>
      </c>
      <c r="BN667" s="155">
        <f t="shared" ca="1" si="486"/>
        <v>0</v>
      </c>
      <c r="BO667" s="165"/>
      <c r="BP667" s="187" cm="1">
        <f t="array" ref="BP667">IFERROR(IF($X667=$X666,BP666,INDEX(Forecast_Capex_Input!AC$12:AC$286,$X667)),0)</f>
        <v>0</v>
      </c>
      <c r="BQ667" s="187" cm="1">
        <f t="array" ref="BQ667">IFERROR(IF($X667=$X666,BQ666,INDEX(Forecast_Capex_Input!AD$12:AD$286,$X667)),0)</f>
        <v>0</v>
      </c>
      <c r="BR667" s="187" cm="1">
        <f t="array" ref="BR667">IFERROR(IF($X667=$X666,BR666,INDEX(Forecast_Capex_Input!AE$12:AE$286,$X667)),0)</f>
        <v>0</v>
      </c>
      <c r="BS667" s="187" cm="1">
        <f t="array" ref="BS667">IFERROR(IF($X667=$X666,BS666,INDEX(Forecast_Capex_Input!AF$12:AF$286,$X667)),0)</f>
        <v>0</v>
      </c>
      <c r="BT667" s="187" cm="1">
        <f t="array" ref="BT667">IFERROR(IF($X667=$X666,BT666,INDEX(Forecast_Capex_Input!AG$12:AG$286,$X667)),0)</f>
        <v>0</v>
      </c>
      <c r="BU667" s="165"/>
      <c r="BV667" s="215">
        <f t="shared" si="455"/>
        <v>0</v>
      </c>
      <c r="BW667" s="215">
        <f t="shared" si="456"/>
        <v>0</v>
      </c>
      <c r="BX667" s="215">
        <f t="shared" si="457"/>
        <v>0</v>
      </c>
      <c r="BY667" s="215">
        <f t="shared" si="458"/>
        <v>0</v>
      </c>
      <c r="BZ667" s="215">
        <f t="shared" si="459"/>
        <v>0</v>
      </c>
      <c r="CA667" s="155">
        <f t="shared" si="487"/>
        <v>0</v>
      </c>
      <c r="CB667" s="165"/>
      <c r="CC667" s="215">
        <f t="shared" si="460"/>
        <v>0</v>
      </c>
      <c r="CD667" s="215">
        <f t="shared" si="461"/>
        <v>0</v>
      </c>
      <c r="CE667" s="215">
        <f t="shared" si="462"/>
        <v>0</v>
      </c>
      <c r="CF667" s="215">
        <f t="shared" si="463"/>
        <v>0</v>
      </c>
      <c r="CG667" s="215">
        <f t="shared" si="464"/>
        <v>0</v>
      </c>
      <c r="CH667" s="155">
        <f t="shared" si="488"/>
        <v>0</v>
      </c>
      <c r="CI667" s="165"/>
      <c r="CJ667" s="215">
        <f t="shared" si="465"/>
        <v>0</v>
      </c>
      <c r="CK667" s="215">
        <f t="shared" si="466"/>
        <v>0</v>
      </c>
      <c r="CL667" s="215">
        <f t="shared" si="467"/>
        <v>0</v>
      </c>
      <c r="CM667" s="215">
        <f t="shared" si="468"/>
        <v>0</v>
      </c>
      <c r="CN667" s="215">
        <f t="shared" si="469"/>
        <v>0</v>
      </c>
      <c r="CO667" s="155">
        <f t="shared" si="489"/>
        <v>0</v>
      </c>
      <c r="CP667" s="165"/>
      <c r="CQ667" s="223">
        <f t="shared" si="470"/>
        <v>0</v>
      </c>
      <c r="CR667" s="223">
        <f t="shared" si="471"/>
        <v>0</v>
      </c>
      <c r="CS667" s="223">
        <f t="shared" si="472"/>
        <v>0</v>
      </c>
      <c r="CT667" s="223">
        <f t="shared" si="473"/>
        <v>0</v>
      </c>
      <c r="CU667" s="223">
        <f t="shared" si="474"/>
        <v>0</v>
      </c>
      <c r="CV667" s="155">
        <f t="shared" si="490"/>
        <v>0</v>
      </c>
      <c r="CW667" s="165"/>
      <c r="CX667" s="215">
        <f t="shared" si="491"/>
        <v>0</v>
      </c>
      <c r="CY667" s="215">
        <f t="shared" si="475"/>
        <v>0</v>
      </c>
      <c r="CZ667" s="215">
        <f t="shared" si="476"/>
        <v>0</v>
      </c>
      <c r="DA667" s="215">
        <f t="shared" si="477"/>
        <v>0</v>
      </c>
      <c r="DB667" s="215">
        <f t="shared" si="478"/>
        <v>0</v>
      </c>
      <c r="DC667" s="155">
        <f t="shared" si="492"/>
        <v>0</v>
      </c>
      <c r="DD667" s="165"/>
      <c r="DE667" s="188" t="b" cm="1">
        <f t="array" aca="1" ref="DE667" ca="1">OR($G667=Forecast_Capex_Input!$BF$8:$BF$10)</f>
        <v>0</v>
      </c>
      <c r="DF667" s="188" cm="1">
        <f t="array" aca="1" ref="DF667" ca="1">IFERROR(INDEX(Forecast_Capex_Input!BG$12:BG$286,$X667)
*(INDEX(Forecast_Capex_Input!$H$12:$H$286,$X667)=Repex),0)
*$DE667</f>
        <v>0</v>
      </c>
      <c r="DG667" s="188" cm="1">
        <f t="array" aca="1" ref="DG667" ca="1">IFERROR(INDEX(Forecast_Capex_Input!BH$12:BH$286,$X667)
*(INDEX(Forecast_Capex_Input!$H$12:$H$286,$X667)=Repex),0)
*$DE667</f>
        <v>0</v>
      </c>
      <c r="DH667" s="188" cm="1">
        <f t="array" aca="1" ref="DH667" ca="1">IFERROR(INDEX(Forecast_Capex_Input!BI$12:BI$286,$X667)
*(INDEX(Forecast_Capex_Input!$H$12:$H$286,$X667)=Repex),0)
*$DE667</f>
        <v>0</v>
      </c>
      <c r="DI667" s="188" cm="1">
        <f t="array" aca="1" ref="DI667" ca="1">IFERROR(INDEX(Forecast_Capex_Input!BJ$12:BJ$286,$X667)
*(INDEX(Forecast_Capex_Input!$H$12:$H$286,$X667)=Repex),0)
*$DE667</f>
        <v>0</v>
      </c>
      <c r="DJ667" s="188" cm="1">
        <f t="array" aca="1" ref="DJ667" ca="1">IFERROR(INDEX(Forecast_Capex_Input!BK$12:BK$286,$X667)
*(INDEX(Forecast_Capex_Input!$H$12:$H$286,$X667)=Repex),0)
*$DE667</f>
        <v>0</v>
      </c>
      <c r="DK667" s="188" cm="1">
        <f t="array" aca="1" ref="DK667" ca="1">IFERROR(INDEX(Forecast_Capex_Input!BL$12:BL$286,$X667)
*(INDEX(Forecast_Capex_Input!$H$12:$H$286,$X667)=Repex),0)
*$DE667</f>
        <v>0</v>
      </c>
      <c r="DL667" s="165"/>
      <c r="DM667" s="188" t="b" cm="1">
        <f t="array" aca="1" ref="DM667" ca="1">OR($G667=Forecast_Capex_Input!$BN$8:$BN$9)</f>
        <v>0</v>
      </c>
      <c r="DN667" s="188" cm="1">
        <f t="array" aca="1" ref="DN667" ca="1">IFERROR(INDEX(Forecast_Capex_Input!BO$12:BO$286,$X667)
*(INDEX(Forecast_Capex_Input!$H$12:$H$286,$X667)=Repex),0)
*$DM667</f>
        <v>0</v>
      </c>
      <c r="DO667" s="188" cm="1">
        <f t="array" aca="1" ref="DO667" ca="1">IFERROR(INDEX(Forecast_Capex_Input!BP$12:BP$286,$X667)
*(INDEX(Forecast_Capex_Input!$H$12:$H$286,$X667)=Repex),0)
*$DM667</f>
        <v>0</v>
      </c>
      <c r="DP667" s="188" cm="1">
        <f t="array" aca="1" ref="DP667" ca="1">IFERROR(INDEX(Forecast_Capex_Input!BQ$12:BQ$286,$X667)
*(INDEX(Forecast_Capex_Input!$H$12:$H$286,$X667)=Repex),0)
*$DM667</f>
        <v>0</v>
      </c>
      <c r="DQ667" s="188" cm="1">
        <f t="array" aca="1" ref="DQ667" ca="1">IFERROR(INDEX(Forecast_Capex_Input!BR$12:BR$286,$X667)
*(INDEX(Forecast_Capex_Input!$H$12:$H$286,$X667)=Repex),0)
*$DM667</f>
        <v>0</v>
      </c>
      <c r="DR667" s="188" cm="1">
        <f t="array" aca="1" ref="DR667" ca="1">IFERROR(INDEX(Forecast_Capex_Input!BS$12:BS$286,$X667)
*(INDEX(Forecast_Capex_Input!$H$12:$H$286,$X667)=Repex),0)
*$DM667</f>
        <v>0</v>
      </c>
      <c r="DS667" s="165"/>
      <c r="DT667" s="188" t="b" cm="1">
        <f t="array" aca="1" ref="DT667" ca="1">OR($G667=Forecast_Capex_Input!$BU$8:$BU$10)</f>
        <v>0</v>
      </c>
      <c r="DU667" s="188" cm="1">
        <f t="array" aca="1" ref="DU667" ca="1">IFERROR(INDEX(Forecast_Capex_Input!BV$12:BV$286,$X667)
*(INDEX(Forecast_Capex_Input!$H$12:$H$286,$X667)=Repex),0)
*$DT667</f>
        <v>0</v>
      </c>
      <c r="DV667" s="188" cm="1">
        <f t="array" aca="1" ref="DV667" ca="1">IFERROR(INDEX(Forecast_Capex_Input!BW$12:BW$286,$X667)
*(INDEX(Forecast_Capex_Input!$H$12:$H$286,$X667)=Repex),0)
*$DT667</f>
        <v>0</v>
      </c>
      <c r="DW667" s="188" cm="1">
        <f t="array" aca="1" ref="DW667" ca="1">IFERROR(INDEX(Forecast_Capex_Input!BX$12:BX$286,$X667)
*(INDEX(Forecast_Capex_Input!$H$12:$H$286,$X667)=Repex),0)
*$DT667</f>
        <v>0</v>
      </c>
      <c r="DX667" s="188" cm="1">
        <f t="array" aca="1" ref="DX667" ca="1">IFERROR(INDEX(Forecast_Capex_Input!BY$12:BY$286,$X667)
*(INDEX(Forecast_Capex_Input!$H$12:$H$286,$X667)=Repex),0)
*$DT667</f>
        <v>0</v>
      </c>
      <c r="DY667" s="188" cm="1">
        <f t="array" aca="1" ref="DY667" ca="1">IFERROR(INDEX(Forecast_Capex_Input!BZ$12:BZ$286,$X667)
*(INDEX(Forecast_Capex_Input!$H$12:$H$286,$X667)=Repex),0)
*$DT667</f>
        <v>0</v>
      </c>
      <c r="DZ667" s="188" cm="1">
        <f t="array" aca="1" ref="DZ667" ca="1">IFERROR(INDEX(Forecast_Capex_Input!CA$12:CA$286,$X667)
*(INDEX(Forecast_Capex_Input!$H$12:$H$286,$X667)=Repex),0)
*$DT667</f>
        <v>0</v>
      </c>
      <c r="EA667" s="188" cm="1">
        <f t="array" aca="1" ref="EA667" ca="1">IFERROR(INDEX(Forecast_Capex_Input!CB$12:CB$286,$X667)
*(INDEX(Forecast_Capex_Input!$H$12:$H$286,$X667)=Repex),0)
*$DT667</f>
        <v>0</v>
      </c>
      <c r="EB667" s="188" cm="1">
        <f t="array" aca="1" ref="EB667" ca="1">IFERROR(INDEX(Forecast_Capex_Input!CC$12:CC$286,$X667)
*(INDEX(Forecast_Capex_Input!$H$12:$H$286,$X667)=Repex),0)
*$DT667</f>
        <v>0</v>
      </c>
      <c r="EC667" s="165"/>
      <c r="ED667" s="226" t="str">
        <f t="shared" si="479"/>
        <v>N/A</v>
      </c>
      <c r="EE667" s="174" t="s">
        <v>15</v>
      </c>
    </row>
    <row r="668" spans="3:135" x14ac:dyDescent="0.2">
      <c r="C668" s="174">
        <f t="shared" si="480"/>
        <v>658</v>
      </c>
      <c r="D668" s="167" t="str" cm="1">
        <f t="array" ref="D668">IFERROR(INDEX(Forecast_Capex_Input!$D$12:$D$286,$X668),NA)</f>
        <v>N/A</v>
      </c>
      <c r="E668" s="172" t="str" cm="1">
        <f t="array" ref="E668">IF($X668=NA,NA,INDEX(Forecast_Capex_Input!$E$12:$E$286,$X668))</f>
        <v>N/A</v>
      </c>
      <c r="F668" s="167" t="str" cm="1">
        <f t="array" aca="1" ref="F668" ca="1">IFERROR(INDEX(General!$E$25:$E$26,$Y668),NA)</f>
        <v>N/A</v>
      </c>
      <c r="G668" s="167" t="str" cm="1">
        <f t="array" aca="1" ref="G668" ca="1">IFERROR(INDEX(Forecast_Capex_Input!$AI$11:$BB$11,$AA668),NA)</f>
        <v>N/A</v>
      </c>
      <c r="H668" s="189" t="str" cm="1">
        <f t="array" aca="1" ref="H668" ca="1">IFERROR(INDEX(Forecast_Capex_Input!$AI$12:$BB$286,$X668,$AA668),NA)</f>
        <v>N/A</v>
      </c>
      <c r="I668" s="199" t="str" cm="1">
        <f t="array" ref="I668">IFERROR(INDEX(Forecast_Capex_Input!$F$12:$F$286,$X668),NA)</f>
        <v>N/A</v>
      </c>
      <c r="J668" s="199" t="str" cm="1">
        <f t="array" ref="J668">IFERROR(INDEX(Forecast_Capex_Input!G$12:G$286,$X668),NA)</f>
        <v>N/A</v>
      </c>
      <c r="K668" s="199" t="str" cm="1">
        <f t="array" ref="K668">IFERROR(INDEX(Forecast_Capex_Input!H$12:H$286,$X668),NA)</f>
        <v>N/A</v>
      </c>
      <c r="L668" s="199" t="str" cm="1">
        <f t="array" ref="L668">IFERROR(INDEX(Forecast_Capex_Input!I$12:I$286,$X668),NA)</f>
        <v>N/A</v>
      </c>
      <c r="M668" s="199" t="str" cm="1">
        <f t="array" ref="M668">IFERROR(INDEX(Forecast_Capex_Input!J$12:J$286,$X668),NA)</f>
        <v>N/A</v>
      </c>
      <c r="N668" s="199" t="str" cm="1">
        <f t="array" ref="N668">IFERROR(INDEX(Forecast_Capex_Input!K$12:K$286,$X668),NA)</f>
        <v>N/A</v>
      </c>
      <c r="O668" s="199" t="str" cm="1">
        <f t="array" ref="O668">IFERROR(INDEX(Forecast_Capex_Input!L$12:L$286,$X668),NA)</f>
        <v>N/A</v>
      </c>
      <c r="P668" s="199" t="str" cm="1">
        <f t="array" ref="P668">IFERROR(INDEX(Forecast_Capex_Input!M$12:M$286,$X668),NA)</f>
        <v>N/A</v>
      </c>
      <c r="Q668" s="172" t="str" cm="1">
        <f t="array" ref="Q668">IFERROR(INDEX(Forecast_Capex_Input!N$12:N$286,$X668),NA)</f>
        <v>N/A</v>
      </c>
      <c r="R668" s="265" cm="1">
        <f t="array" ref="R668">IFERROR(INDEX(Forecast_Capex_Input!O$12:O$286,$X668),0)</f>
        <v>0</v>
      </c>
      <c r="S668" s="172" cm="1">
        <f t="array" ref="S668">IFERROR(INDEX(Forecast_Capex_Input!P$12:P$286,$X668),0)</f>
        <v>0</v>
      </c>
      <c r="T668" s="199" t="str" cm="1">
        <f t="array" aca="1" ref="T668" ca="1">IFERROR(INDEX(General!$K$84:$K$103,$AA668),NA)</f>
        <v>N/A</v>
      </c>
      <c r="U668" s="188" cm="1">
        <f t="array" aca="1" ref="U668" ca="1">IFERROR(
IF($F668=General!$E$25,INDEX(Forecast_Capex_Input!S$12:S$286,$X668),
INDEX(Forecast_Capex_Input!T$12:T$286,$X668)),0)</f>
        <v>0</v>
      </c>
      <c r="V668" s="222" t="b">
        <f>IFERROR(INDEX(Overheads!$T$19:$T$26,MATCH($I668,Overheads!$E$19:$E$26,0)),FALSE)</f>
        <v>0</v>
      </c>
      <c r="W668" s="165"/>
      <c r="X668" s="174" t="str">
        <f>IFERROR(
IF(MATCH($C668,Forecast_Capex_Input!$CI$12:$CI$286,1)+1&gt;MAX(Forecast_Capex_Input!$C$12:$C$286),NA,
MATCH($C668,Forecast_Capex_Input!$CI$12:$CI$286,1)+1),1)</f>
        <v>N/A</v>
      </c>
      <c r="Y668" s="174" t="str" cm="1">
        <f t="array" aca="1" ref="Y668" ca="1">IFERROR(
IF(X667&lt;&gt;X668,1,
IF(COUNTIF(OFFSET(Y667,0,0,-INDEX(Forecast_Capex_Input!$CG$12:$CG$286,$X668)),Y667)=INDEX(Forecast_Capex_Input!$CG$12:$CG$286,$X668),Y667+1,Y667)),NA)</f>
        <v>N/A</v>
      </c>
      <c r="Z668" s="174" t="str" cm="1">
        <f t="array" ref="Z668">IFERROR($C668-IF($X668=1,1,INDEX(Forecast_Capex_Input!$CI$12:$CI$286,$X668-1))+1,NA)</f>
        <v>N/A</v>
      </c>
      <c r="AA668" s="174" t="str" cm="1">
        <f t="array" aca="1" ref="AA668" ca="1">IFERROR(IF(Y668=1,
INDEX(Forecast_Capex_Input!$AI$10:$BB$10,SMALL(IF(INDEX(Forecast_Capex_Input!$AI$12:$BB$286,$X668,0)&gt;0,COLUMN(Forecast_Capex_Input!$AI$10:$BB$10)-COLUMN(Forecast_Capex_Input!$AI$12)+1),ROWS(OFFSET(AA667,0,0,-$Z668)))),
OFFSET(AA667,-INDEX(Forecast_Capex_Input!$CG$12:$CG$286,$X668)+1,0)),NA)</f>
        <v>N/A</v>
      </c>
      <c r="AB668" s="174" t="str">
        <f t="shared" ca="1" si="449"/>
        <v>N/A</v>
      </c>
      <c r="AC668" s="222" t="b">
        <f t="shared" si="481"/>
        <v>0</v>
      </c>
      <c r="AD668" s="220" t="b">
        <v>0</v>
      </c>
      <c r="AE668" s="222" t="b">
        <f t="shared" si="450"/>
        <v>1</v>
      </c>
      <c r="AF668" s="165"/>
      <c r="AG668" s="215">
        <v>0</v>
      </c>
      <c r="AH668" s="215">
        <v>0</v>
      </c>
      <c r="AI668" s="215">
        <v>0</v>
      </c>
      <c r="AJ668" s="215">
        <v>0</v>
      </c>
      <c r="AK668" s="215">
        <v>0</v>
      </c>
      <c r="AL668" s="155">
        <v>0</v>
      </c>
      <c r="AM668" s="165"/>
      <c r="AN668" s="215" cm="1">
        <f t="array" aca="1" ref="AN668" ca="1">IFERROR(INDEX(General!O$33:O$34,$AB668)
*AG668,0)</f>
        <v>0</v>
      </c>
      <c r="AO668" s="215" cm="1">
        <f t="array" aca="1" ref="AO668" ca="1">IFERROR(INDEX(General!P$33:P$34,$AB668)
*AH668,0)</f>
        <v>0</v>
      </c>
      <c r="AP668" s="215" cm="1">
        <f t="array" aca="1" ref="AP668" ca="1">IFERROR(INDEX(General!Q$33:Q$34,$AB668)
*AI668,0)</f>
        <v>0</v>
      </c>
      <c r="AQ668" s="215" cm="1">
        <f t="array" aca="1" ref="AQ668" ca="1">IFERROR(INDEX(General!R$33:R$34,$AB668)
*AJ668,0)</f>
        <v>0</v>
      </c>
      <c r="AR668" s="215" cm="1">
        <f t="array" aca="1" ref="AR668" ca="1">IFERROR(INDEX(General!S$33:S$34,$AB668)
*AK668,0)</f>
        <v>0</v>
      </c>
      <c r="AS668" s="155">
        <f t="shared" ca="1" si="482"/>
        <v>0</v>
      </c>
      <c r="AT668" s="165"/>
      <c r="AU668" s="215">
        <f ca="1">IF($AE668=FALSE,AN668*Overheads!$R$24*$V668,
IFERROR(Overheads!$O$49*$V668*AN668,0)
+IFERROR(Overheads!Q$59*$V668*(AN668/Overheads!Q$68),0))</f>
        <v>0</v>
      </c>
      <c r="AV668" s="215">
        <f ca="1">IF($AE668=FALSE,AO668*Overheads!$R$24*$V668,
IFERROR(Overheads!$O$49*$V668*AO668,0)
+IFERROR(Overheads!R$59*$V668*(AO668/Overheads!R$68),0))</f>
        <v>0</v>
      </c>
      <c r="AW668" s="215">
        <f ca="1">IF($AE668=FALSE,AP668*Overheads!$R$24*$V668,
IFERROR(Overheads!$O$49*$V668*AP668,0)
+IFERROR(Overheads!S$59*$V668*(AP668/Overheads!S$68),0))</f>
        <v>0</v>
      </c>
      <c r="AX668" s="215">
        <f ca="1">IF($AE668=FALSE,AQ668*Overheads!$R$24*$V668,
IFERROR(Overheads!$O$49*$V668*AQ668,0)
+IFERROR(Overheads!T$59*$V668*(AQ668/Overheads!T$68),0))</f>
        <v>0</v>
      </c>
      <c r="AY668" s="215">
        <f ca="1">IF($AE668=FALSE,AR668*Overheads!$R$24*$V668,
IFERROR(Overheads!$O$49*$V668*AR668,0)
+IFERROR(Overheads!U$59*$V668*(AR668/Overheads!U$68),0))</f>
        <v>0</v>
      </c>
      <c r="AZ668" s="155">
        <f t="shared" ca="1" si="483"/>
        <v>0</v>
      </c>
      <c r="BA668" s="165"/>
      <c r="BB668" s="215">
        <f ca="1">IF($AE668=FALSE,AN668*Overheads!$S$25,
IFERROR(Overheads!$O$50*AN668,0)
+IFERROR(Overheads!Q$60*(AN668/Overheads!Q$66),0))</f>
        <v>0</v>
      </c>
      <c r="BC668" s="215">
        <f ca="1">IF($AE668=FALSE,AO668*Overheads!$S$25,
IFERROR(Overheads!$O$50*AO668,0)
+IFERROR(Overheads!R$60*(AO668/Overheads!R$66),0))</f>
        <v>0</v>
      </c>
      <c r="BD668" s="215">
        <f ca="1">IF($AE668=FALSE,AP668*Overheads!$S$25,
IFERROR(Overheads!$O$50*AP668,0)
+IFERROR(Overheads!S$60*(AP668/Overheads!S$66),0))</f>
        <v>0</v>
      </c>
      <c r="BE668" s="215">
        <f ca="1">IF($AE668=FALSE,AQ668*Overheads!$S$25,
IFERROR(Overheads!$O$50*AQ668,0)
+IFERROR(Overheads!T$60*(AQ668/Overheads!T$66),0))</f>
        <v>0</v>
      </c>
      <c r="BF668" s="215">
        <f ca="1">IF($AE668=FALSE,AR668*Overheads!$S$25,
IFERROR(Overheads!$O$50*AR668,0)
+IFERROR(Overheads!U$60*(AR668/Overheads!U$66),0))</f>
        <v>0</v>
      </c>
      <c r="BG668" s="155">
        <f t="shared" ca="1" si="484"/>
        <v>0</v>
      </c>
      <c r="BH668" s="165"/>
      <c r="BI668" s="215">
        <f t="shared" ca="1" si="485"/>
        <v>0</v>
      </c>
      <c r="BJ668" s="215">
        <f t="shared" ca="1" si="451"/>
        <v>0</v>
      </c>
      <c r="BK668" s="215">
        <f t="shared" ca="1" si="452"/>
        <v>0</v>
      </c>
      <c r="BL668" s="215">
        <f t="shared" ca="1" si="453"/>
        <v>0</v>
      </c>
      <c r="BM668" s="215">
        <f t="shared" ca="1" si="454"/>
        <v>0</v>
      </c>
      <c r="BN668" s="155">
        <f t="shared" ca="1" si="486"/>
        <v>0</v>
      </c>
      <c r="BO668" s="165"/>
      <c r="BP668" s="187" cm="1">
        <f t="array" ref="BP668">IFERROR(IF($X668=$X667,BP667,INDEX(Forecast_Capex_Input!AC$12:AC$286,$X668)),0)</f>
        <v>0</v>
      </c>
      <c r="BQ668" s="187" cm="1">
        <f t="array" ref="BQ668">IFERROR(IF($X668=$X667,BQ667,INDEX(Forecast_Capex_Input!AD$12:AD$286,$X668)),0)</f>
        <v>0</v>
      </c>
      <c r="BR668" s="187" cm="1">
        <f t="array" ref="BR668">IFERROR(IF($X668=$X667,BR667,INDEX(Forecast_Capex_Input!AE$12:AE$286,$X668)),0)</f>
        <v>0</v>
      </c>
      <c r="BS668" s="187" cm="1">
        <f t="array" ref="BS668">IFERROR(IF($X668=$X667,BS667,INDEX(Forecast_Capex_Input!AF$12:AF$286,$X668)),0)</f>
        <v>0</v>
      </c>
      <c r="BT668" s="187" cm="1">
        <f t="array" ref="BT668">IFERROR(IF($X668=$X667,BT667,INDEX(Forecast_Capex_Input!AG$12:AG$286,$X668)),0)</f>
        <v>0</v>
      </c>
      <c r="BU668" s="165"/>
      <c r="BV668" s="215">
        <f t="shared" si="455"/>
        <v>0</v>
      </c>
      <c r="BW668" s="215">
        <f t="shared" si="456"/>
        <v>0</v>
      </c>
      <c r="BX668" s="215">
        <f t="shared" si="457"/>
        <v>0</v>
      </c>
      <c r="BY668" s="215">
        <f t="shared" si="458"/>
        <v>0</v>
      </c>
      <c r="BZ668" s="215">
        <f t="shared" si="459"/>
        <v>0</v>
      </c>
      <c r="CA668" s="155">
        <f t="shared" si="487"/>
        <v>0</v>
      </c>
      <c r="CB668" s="165"/>
      <c r="CC668" s="215">
        <f t="shared" si="460"/>
        <v>0</v>
      </c>
      <c r="CD668" s="215">
        <f t="shared" si="461"/>
        <v>0</v>
      </c>
      <c r="CE668" s="215">
        <f t="shared" si="462"/>
        <v>0</v>
      </c>
      <c r="CF668" s="215">
        <f t="shared" si="463"/>
        <v>0</v>
      </c>
      <c r="CG668" s="215">
        <f t="shared" si="464"/>
        <v>0</v>
      </c>
      <c r="CH668" s="155">
        <f t="shared" si="488"/>
        <v>0</v>
      </c>
      <c r="CI668" s="165"/>
      <c r="CJ668" s="215">
        <f t="shared" si="465"/>
        <v>0</v>
      </c>
      <c r="CK668" s="215">
        <f t="shared" si="466"/>
        <v>0</v>
      </c>
      <c r="CL668" s="215">
        <f t="shared" si="467"/>
        <v>0</v>
      </c>
      <c r="CM668" s="215">
        <f t="shared" si="468"/>
        <v>0</v>
      </c>
      <c r="CN668" s="215">
        <f t="shared" si="469"/>
        <v>0</v>
      </c>
      <c r="CO668" s="155">
        <f t="shared" si="489"/>
        <v>0</v>
      </c>
      <c r="CP668" s="165"/>
      <c r="CQ668" s="223">
        <f t="shared" si="470"/>
        <v>0</v>
      </c>
      <c r="CR668" s="223">
        <f t="shared" si="471"/>
        <v>0</v>
      </c>
      <c r="CS668" s="223">
        <f t="shared" si="472"/>
        <v>0</v>
      </c>
      <c r="CT668" s="223">
        <f t="shared" si="473"/>
        <v>0</v>
      </c>
      <c r="CU668" s="223">
        <f t="shared" si="474"/>
        <v>0</v>
      </c>
      <c r="CV668" s="155">
        <f t="shared" si="490"/>
        <v>0</v>
      </c>
      <c r="CW668" s="165"/>
      <c r="CX668" s="215">
        <f t="shared" si="491"/>
        <v>0</v>
      </c>
      <c r="CY668" s="215">
        <f t="shared" si="475"/>
        <v>0</v>
      </c>
      <c r="CZ668" s="215">
        <f t="shared" si="476"/>
        <v>0</v>
      </c>
      <c r="DA668" s="215">
        <f t="shared" si="477"/>
        <v>0</v>
      </c>
      <c r="DB668" s="215">
        <f t="shared" si="478"/>
        <v>0</v>
      </c>
      <c r="DC668" s="155">
        <f t="shared" si="492"/>
        <v>0</v>
      </c>
      <c r="DD668" s="165"/>
      <c r="DE668" s="188" t="b" cm="1">
        <f t="array" aca="1" ref="DE668" ca="1">OR($G668=Forecast_Capex_Input!$BF$8:$BF$10)</f>
        <v>0</v>
      </c>
      <c r="DF668" s="188" cm="1">
        <f t="array" aca="1" ref="DF668" ca="1">IFERROR(INDEX(Forecast_Capex_Input!BG$12:BG$286,$X668)
*(INDEX(Forecast_Capex_Input!$H$12:$H$286,$X668)=Repex),0)
*$DE668</f>
        <v>0</v>
      </c>
      <c r="DG668" s="188" cm="1">
        <f t="array" aca="1" ref="DG668" ca="1">IFERROR(INDEX(Forecast_Capex_Input!BH$12:BH$286,$X668)
*(INDEX(Forecast_Capex_Input!$H$12:$H$286,$X668)=Repex),0)
*$DE668</f>
        <v>0</v>
      </c>
      <c r="DH668" s="188" cm="1">
        <f t="array" aca="1" ref="DH668" ca="1">IFERROR(INDEX(Forecast_Capex_Input!BI$12:BI$286,$X668)
*(INDEX(Forecast_Capex_Input!$H$12:$H$286,$X668)=Repex),0)
*$DE668</f>
        <v>0</v>
      </c>
      <c r="DI668" s="188" cm="1">
        <f t="array" aca="1" ref="DI668" ca="1">IFERROR(INDEX(Forecast_Capex_Input!BJ$12:BJ$286,$X668)
*(INDEX(Forecast_Capex_Input!$H$12:$H$286,$X668)=Repex),0)
*$DE668</f>
        <v>0</v>
      </c>
      <c r="DJ668" s="188" cm="1">
        <f t="array" aca="1" ref="DJ668" ca="1">IFERROR(INDEX(Forecast_Capex_Input!BK$12:BK$286,$X668)
*(INDEX(Forecast_Capex_Input!$H$12:$H$286,$X668)=Repex),0)
*$DE668</f>
        <v>0</v>
      </c>
      <c r="DK668" s="188" cm="1">
        <f t="array" aca="1" ref="DK668" ca="1">IFERROR(INDEX(Forecast_Capex_Input!BL$12:BL$286,$X668)
*(INDEX(Forecast_Capex_Input!$H$12:$H$286,$X668)=Repex),0)
*$DE668</f>
        <v>0</v>
      </c>
      <c r="DL668" s="165"/>
      <c r="DM668" s="188" t="b" cm="1">
        <f t="array" aca="1" ref="DM668" ca="1">OR($G668=Forecast_Capex_Input!$BN$8:$BN$9)</f>
        <v>0</v>
      </c>
      <c r="DN668" s="188" cm="1">
        <f t="array" aca="1" ref="DN668" ca="1">IFERROR(INDEX(Forecast_Capex_Input!BO$12:BO$286,$X668)
*(INDEX(Forecast_Capex_Input!$H$12:$H$286,$X668)=Repex),0)
*$DM668</f>
        <v>0</v>
      </c>
      <c r="DO668" s="188" cm="1">
        <f t="array" aca="1" ref="DO668" ca="1">IFERROR(INDEX(Forecast_Capex_Input!BP$12:BP$286,$X668)
*(INDEX(Forecast_Capex_Input!$H$12:$H$286,$X668)=Repex),0)
*$DM668</f>
        <v>0</v>
      </c>
      <c r="DP668" s="188" cm="1">
        <f t="array" aca="1" ref="DP668" ca="1">IFERROR(INDEX(Forecast_Capex_Input!BQ$12:BQ$286,$X668)
*(INDEX(Forecast_Capex_Input!$H$12:$H$286,$X668)=Repex),0)
*$DM668</f>
        <v>0</v>
      </c>
      <c r="DQ668" s="188" cm="1">
        <f t="array" aca="1" ref="DQ668" ca="1">IFERROR(INDEX(Forecast_Capex_Input!BR$12:BR$286,$X668)
*(INDEX(Forecast_Capex_Input!$H$12:$H$286,$X668)=Repex),0)
*$DM668</f>
        <v>0</v>
      </c>
      <c r="DR668" s="188" cm="1">
        <f t="array" aca="1" ref="DR668" ca="1">IFERROR(INDEX(Forecast_Capex_Input!BS$12:BS$286,$X668)
*(INDEX(Forecast_Capex_Input!$H$12:$H$286,$X668)=Repex),0)
*$DM668</f>
        <v>0</v>
      </c>
      <c r="DS668" s="165"/>
      <c r="DT668" s="188" t="b" cm="1">
        <f t="array" aca="1" ref="DT668" ca="1">OR($G668=Forecast_Capex_Input!$BU$8:$BU$10)</f>
        <v>0</v>
      </c>
      <c r="DU668" s="188" cm="1">
        <f t="array" aca="1" ref="DU668" ca="1">IFERROR(INDEX(Forecast_Capex_Input!BV$12:BV$286,$X668)
*(INDEX(Forecast_Capex_Input!$H$12:$H$286,$X668)=Repex),0)
*$DT668</f>
        <v>0</v>
      </c>
      <c r="DV668" s="188" cm="1">
        <f t="array" aca="1" ref="DV668" ca="1">IFERROR(INDEX(Forecast_Capex_Input!BW$12:BW$286,$X668)
*(INDEX(Forecast_Capex_Input!$H$12:$H$286,$X668)=Repex),0)
*$DT668</f>
        <v>0</v>
      </c>
      <c r="DW668" s="188" cm="1">
        <f t="array" aca="1" ref="DW668" ca="1">IFERROR(INDEX(Forecast_Capex_Input!BX$12:BX$286,$X668)
*(INDEX(Forecast_Capex_Input!$H$12:$H$286,$X668)=Repex),0)
*$DT668</f>
        <v>0</v>
      </c>
      <c r="DX668" s="188" cm="1">
        <f t="array" aca="1" ref="DX668" ca="1">IFERROR(INDEX(Forecast_Capex_Input!BY$12:BY$286,$X668)
*(INDEX(Forecast_Capex_Input!$H$12:$H$286,$X668)=Repex),0)
*$DT668</f>
        <v>0</v>
      </c>
      <c r="DY668" s="188" cm="1">
        <f t="array" aca="1" ref="DY668" ca="1">IFERROR(INDEX(Forecast_Capex_Input!BZ$12:BZ$286,$X668)
*(INDEX(Forecast_Capex_Input!$H$12:$H$286,$X668)=Repex),0)
*$DT668</f>
        <v>0</v>
      </c>
      <c r="DZ668" s="188" cm="1">
        <f t="array" aca="1" ref="DZ668" ca="1">IFERROR(INDEX(Forecast_Capex_Input!CA$12:CA$286,$X668)
*(INDEX(Forecast_Capex_Input!$H$12:$H$286,$X668)=Repex),0)
*$DT668</f>
        <v>0</v>
      </c>
      <c r="EA668" s="188" cm="1">
        <f t="array" aca="1" ref="EA668" ca="1">IFERROR(INDEX(Forecast_Capex_Input!CB$12:CB$286,$X668)
*(INDEX(Forecast_Capex_Input!$H$12:$H$286,$X668)=Repex),0)
*$DT668</f>
        <v>0</v>
      </c>
      <c r="EB668" s="188" cm="1">
        <f t="array" aca="1" ref="EB668" ca="1">IFERROR(INDEX(Forecast_Capex_Input!CC$12:CC$286,$X668)
*(INDEX(Forecast_Capex_Input!$H$12:$H$286,$X668)=Repex),0)
*$DT668</f>
        <v>0</v>
      </c>
      <c r="EC668" s="165"/>
      <c r="ED668" s="226" t="str">
        <f t="shared" si="479"/>
        <v>N/A</v>
      </c>
      <c r="EE668" s="174" t="s">
        <v>15</v>
      </c>
    </row>
    <row r="669" spans="3:135" x14ac:dyDescent="0.2">
      <c r="C669" s="174">
        <f t="shared" si="480"/>
        <v>659</v>
      </c>
      <c r="D669" s="167" t="str" cm="1">
        <f t="array" ref="D669">IFERROR(INDEX(Forecast_Capex_Input!$D$12:$D$286,$X669),NA)</f>
        <v>N/A</v>
      </c>
      <c r="E669" s="172" t="str" cm="1">
        <f t="array" ref="E669">IF($X669=NA,NA,INDEX(Forecast_Capex_Input!$E$12:$E$286,$X669))</f>
        <v>N/A</v>
      </c>
      <c r="F669" s="167" t="str" cm="1">
        <f t="array" aca="1" ref="F669" ca="1">IFERROR(INDEX(General!$E$25:$E$26,$Y669),NA)</f>
        <v>N/A</v>
      </c>
      <c r="G669" s="167" t="str" cm="1">
        <f t="array" aca="1" ref="G669" ca="1">IFERROR(INDEX(Forecast_Capex_Input!$AI$11:$BB$11,$AA669),NA)</f>
        <v>N/A</v>
      </c>
      <c r="H669" s="189" t="str" cm="1">
        <f t="array" aca="1" ref="H669" ca="1">IFERROR(INDEX(Forecast_Capex_Input!$AI$12:$BB$286,$X669,$AA669),NA)</f>
        <v>N/A</v>
      </c>
      <c r="I669" s="199" t="str" cm="1">
        <f t="array" ref="I669">IFERROR(INDEX(Forecast_Capex_Input!$F$12:$F$286,$X669),NA)</f>
        <v>N/A</v>
      </c>
      <c r="J669" s="199" t="str" cm="1">
        <f t="array" ref="J669">IFERROR(INDEX(Forecast_Capex_Input!G$12:G$286,$X669),NA)</f>
        <v>N/A</v>
      </c>
      <c r="K669" s="199" t="str" cm="1">
        <f t="array" ref="K669">IFERROR(INDEX(Forecast_Capex_Input!H$12:H$286,$X669),NA)</f>
        <v>N/A</v>
      </c>
      <c r="L669" s="199" t="str" cm="1">
        <f t="array" ref="L669">IFERROR(INDEX(Forecast_Capex_Input!I$12:I$286,$X669),NA)</f>
        <v>N/A</v>
      </c>
      <c r="M669" s="199" t="str" cm="1">
        <f t="array" ref="M669">IFERROR(INDEX(Forecast_Capex_Input!J$12:J$286,$X669),NA)</f>
        <v>N/A</v>
      </c>
      <c r="N669" s="199" t="str" cm="1">
        <f t="array" ref="N669">IFERROR(INDEX(Forecast_Capex_Input!K$12:K$286,$X669),NA)</f>
        <v>N/A</v>
      </c>
      <c r="O669" s="199" t="str" cm="1">
        <f t="array" ref="O669">IFERROR(INDEX(Forecast_Capex_Input!L$12:L$286,$X669),NA)</f>
        <v>N/A</v>
      </c>
      <c r="P669" s="199" t="str" cm="1">
        <f t="array" ref="P669">IFERROR(INDEX(Forecast_Capex_Input!M$12:M$286,$X669),NA)</f>
        <v>N/A</v>
      </c>
      <c r="Q669" s="172" t="str" cm="1">
        <f t="array" ref="Q669">IFERROR(INDEX(Forecast_Capex_Input!N$12:N$286,$X669),NA)</f>
        <v>N/A</v>
      </c>
      <c r="R669" s="265" cm="1">
        <f t="array" ref="R669">IFERROR(INDEX(Forecast_Capex_Input!O$12:O$286,$X669),0)</f>
        <v>0</v>
      </c>
      <c r="S669" s="172" cm="1">
        <f t="array" ref="S669">IFERROR(INDEX(Forecast_Capex_Input!P$12:P$286,$X669),0)</f>
        <v>0</v>
      </c>
      <c r="T669" s="199" t="str" cm="1">
        <f t="array" aca="1" ref="T669" ca="1">IFERROR(INDEX(General!$K$84:$K$103,$AA669),NA)</f>
        <v>N/A</v>
      </c>
      <c r="U669" s="188" cm="1">
        <f t="array" aca="1" ref="U669" ca="1">IFERROR(
IF($F669=General!$E$25,INDEX(Forecast_Capex_Input!S$12:S$286,$X669),
INDEX(Forecast_Capex_Input!T$12:T$286,$X669)),0)</f>
        <v>0</v>
      </c>
      <c r="V669" s="222" t="b">
        <f>IFERROR(INDEX(Overheads!$T$19:$T$26,MATCH($I669,Overheads!$E$19:$E$26,0)),FALSE)</f>
        <v>0</v>
      </c>
      <c r="W669" s="165"/>
      <c r="X669" s="174" t="str">
        <f>IFERROR(
IF(MATCH($C669,Forecast_Capex_Input!$CI$12:$CI$286,1)+1&gt;MAX(Forecast_Capex_Input!$C$12:$C$286),NA,
MATCH($C669,Forecast_Capex_Input!$CI$12:$CI$286,1)+1),1)</f>
        <v>N/A</v>
      </c>
      <c r="Y669" s="174" t="str" cm="1">
        <f t="array" aca="1" ref="Y669" ca="1">IFERROR(
IF(X668&lt;&gt;X669,1,
IF(COUNTIF(OFFSET(Y668,0,0,-INDEX(Forecast_Capex_Input!$CG$12:$CG$286,$X669)),Y668)=INDEX(Forecast_Capex_Input!$CG$12:$CG$286,$X669),Y668+1,Y668)),NA)</f>
        <v>N/A</v>
      </c>
      <c r="Z669" s="174" t="str" cm="1">
        <f t="array" ref="Z669">IFERROR($C669-IF($X669=1,1,INDEX(Forecast_Capex_Input!$CI$12:$CI$286,$X669-1))+1,NA)</f>
        <v>N/A</v>
      </c>
      <c r="AA669" s="174" t="str" cm="1">
        <f t="array" aca="1" ref="AA669" ca="1">IFERROR(IF(Y669=1,
INDEX(Forecast_Capex_Input!$AI$10:$BB$10,SMALL(IF(INDEX(Forecast_Capex_Input!$AI$12:$BB$286,$X669,0)&gt;0,COLUMN(Forecast_Capex_Input!$AI$10:$BB$10)-COLUMN(Forecast_Capex_Input!$AI$12)+1),ROWS(OFFSET(AA668,0,0,-$Z669)))),
OFFSET(AA668,-INDEX(Forecast_Capex_Input!$CG$12:$CG$286,$X669)+1,0)),NA)</f>
        <v>N/A</v>
      </c>
      <c r="AB669" s="174" t="str">
        <f t="shared" ca="1" si="449"/>
        <v>N/A</v>
      </c>
      <c r="AC669" s="222" t="b">
        <f t="shared" si="481"/>
        <v>0</v>
      </c>
      <c r="AD669" s="220" t="b">
        <v>0</v>
      </c>
      <c r="AE669" s="222" t="b">
        <f t="shared" si="450"/>
        <v>1</v>
      </c>
      <c r="AF669" s="165"/>
      <c r="AG669" s="215">
        <v>0</v>
      </c>
      <c r="AH669" s="215">
        <v>0</v>
      </c>
      <c r="AI669" s="215">
        <v>0</v>
      </c>
      <c r="AJ669" s="215">
        <v>0</v>
      </c>
      <c r="AK669" s="215">
        <v>0</v>
      </c>
      <c r="AL669" s="155">
        <v>0</v>
      </c>
      <c r="AM669" s="165"/>
      <c r="AN669" s="215" cm="1">
        <f t="array" aca="1" ref="AN669" ca="1">IFERROR(INDEX(General!O$33:O$34,$AB669)
*AG669,0)</f>
        <v>0</v>
      </c>
      <c r="AO669" s="215" cm="1">
        <f t="array" aca="1" ref="AO669" ca="1">IFERROR(INDEX(General!P$33:P$34,$AB669)
*AH669,0)</f>
        <v>0</v>
      </c>
      <c r="AP669" s="215" cm="1">
        <f t="array" aca="1" ref="AP669" ca="1">IFERROR(INDEX(General!Q$33:Q$34,$AB669)
*AI669,0)</f>
        <v>0</v>
      </c>
      <c r="AQ669" s="215" cm="1">
        <f t="array" aca="1" ref="AQ669" ca="1">IFERROR(INDEX(General!R$33:R$34,$AB669)
*AJ669,0)</f>
        <v>0</v>
      </c>
      <c r="AR669" s="215" cm="1">
        <f t="array" aca="1" ref="AR669" ca="1">IFERROR(INDEX(General!S$33:S$34,$AB669)
*AK669,0)</f>
        <v>0</v>
      </c>
      <c r="AS669" s="155">
        <f t="shared" ca="1" si="482"/>
        <v>0</v>
      </c>
      <c r="AT669" s="165"/>
      <c r="AU669" s="215">
        <f ca="1">IF($AE669=FALSE,AN669*Overheads!$R$24*$V669,
IFERROR(Overheads!$O$49*$V669*AN669,0)
+IFERROR(Overheads!Q$59*$V669*(AN669/Overheads!Q$68),0))</f>
        <v>0</v>
      </c>
      <c r="AV669" s="215">
        <f ca="1">IF($AE669=FALSE,AO669*Overheads!$R$24*$V669,
IFERROR(Overheads!$O$49*$V669*AO669,0)
+IFERROR(Overheads!R$59*$V669*(AO669/Overheads!R$68),0))</f>
        <v>0</v>
      </c>
      <c r="AW669" s="215">
        <f ca="1">IF($AE669=FALSE,AP669*Overheads!$R$24*$V669,
IFERROR(Overheads!$O$49*$V669*AP669,0)
+IFERROR(Overheads!S$59*$V669*(AP669/Overheads!S$68),0))</f>
        <v>0</v>
      </c>
      <c r="AX669" s="215">
        <f ca="1">IF($AE669=FALSE,AQ669*Overheads!$R$24*$V669,
IFERROR(Overheads!$O$49*$V669*AQ669,0)
+IFERROR(Overheads!T$59*$V669*(AQ669/Overheads!T$68),0))</f>
        <v>0</v>
      </c>
      <c r="AY669" s="215">
        <f ca="1">IF($AE669=FALSE,AR669*Overheads!$R$24*$V669,
IFERROR(Overheads!$O$49*$V669*AR669,0)
+IFERROR(Overheads!U$59*$V669*(AR669/Overheads!U$68),0))</f>
        <v>0</v>
      </c>
      <c r="AZ669" s="155">
        <f t="shared" ca="1" si="483"/>
        <v>0</v>
      </c>
      <c r="BA669" s="165"/>
      <c r="BB669" s="215">
        <f ca="1">IF($AE669=FALSE,AN669*Overheads!$S$25,
IFERROR(Overheads!$O$50*AN669,0)
+IFERROR(Overheads!Q$60*(AN669/Overheads!Q$66),0))</f>
        <v>0</v>
      </c>
      <c r="BC669" s="215">
        <f ca="1">IF($AE669=FALSE,AO669*Overheads!$S$25,
IFERROR(Overheads!$O$50*AO669,0)
+IFERROR(Overheads!R$60*(AO669/Overheads!R$66),0))</f>
        <v>0</v>
      </c>
      <c r="BD669" s="215">
        <f ca="1">IF($AE669=FALSE,AP669*Overheads!$S$25,
IFERROR(Overheads!$O$50*AP669,0)
+IFERROR(Overheads!S$60*(AP669/Overheads!S$66),0))</f>
        <v>0</v>
      </c>
      <c r="BE669" s="215">
        <f ca="1">IF($AE669=FALSE,AQ669*Overheads!$S$25,
IFERROR(Overheads!$O$50*AQ669,0)
+IFERROR(Overheads!T$60*(AQ669/Overheads!T$66),0))</f>
        <v>0</v>
      </c>
      <c r="BF669" s="215">
        <f ca="1">IF($AE669=FALSE,AR669*Overheads!$S$25,
IFERROR(Overheads!$O$50*AR669,0)
+IFERROR(Overheads!U$60*(AR669/Overheads!U$66),0))</f>
        <v>0</v>
      </c>
      <c r="BG669" s="155">
        <f t="shared" ca="1" si="484"/>
        <v>0</v>
      </c>
      <c r="BH669" s="165"/>
      <c r="BI669" s="215">
        <f t="shared" ca="1" si="485"/>
        <v>0</v>
      </c>
      <c r="BJ669" s="215">
        <f t="shared" ca="1" si="451"/>
        <v>0</v>
      </c>
      <c r="BK669" s="215">
        <f t="shared" ca="1" si="452"/>
        <v>0</v>
      </c>
      <c r="BL669" s="215">
        <f t="shared" ca="1" si="453"/>
        <v>0</v>
      </c>
      <c r="BM669" s="215">
        <f t="shared" ca="1" si="454"/>
        <v>0</v>
      </c>
      <c r="BN669" s="155">
        <f t="shared" ca="1" si="486"/>
        <v>0</v>
      </c>
      <c r="BO669" s="165"/>
      <c r="BP669" s="187" cm="1">
        <f t="array" ref="BP669">IFERROR(IF($X669=$X668,BP668,INDEX(Forecast_Capex_Input!AC$12:AC$286,$X669)),0)</f>
        <v>0</v>
      </c>
      <c r="BQ669" s="187" cm="1">
        <f t="array" ref="BQ669">IFERROR(IF($X669=$X668,BQ668,INDEX(Forecast_Capex_Input!AD$12:AD$286,$X669)),0)</f>
        <v>0</v>
      </c>
      <c r="BR669" s="187" cm="1">
        <f t="array" ref="BR669">IFERROR(IF($X669=$X668,BR668,INDEX(Forecast_Capex_Input!AE$12:AE$286,$X669)),0)</f>
        <v>0</v>
      </c>
      <c r="BS669" s="187" cm="1">
        <f t="array" ref="BS669">IFERROR(IF($X669=$X668,BS668,INDEX(Forecast_Capex_Input!AF$12:AF$286,$X669)),0)</f>
        <v>0</v>
      </c>
      <c r="BT669" s="187" cm="1">
        <f t="array" ref="BT669">IFERROR(IF($X669=$X668,BT668,INDEX(Forecast_Capex_Input!AG$12:AG$286,$X669)),0)</f>
        <v>0</v>
      </c>
      <c r="BU669" s="165"/>
      <c r="BV669" s="215">
        <f t="shared" si="455"/>
        <v>0</v>
      </c>
      <c r="BW669" s="215">
        <f t="shared" si="456"/>
        <v>0</v>
      </c>
      <c r="BX669" s="215">
        <f t="shared" si="457"/>
        <v>0</v>
      </c>
      <c r="BY669" s="215">
        <f t="shared" si="458"/>
        <v>0</v>
      </c>
      <c r="BZ669" s="215">
        <f t="shared" si="459"/>
        <v>0</v>
      </c>
      <c r="CA669" s="155">
        <f t="shared" si="487"/>
        <v>0</v>
      </c>
      <c r="CB669" s="165"/>
      <c r="CC669" s="215">
        <f t="shared" si="460"/>
        <v>0</v>
      </c>
      <c r="CD669" s="215">
        <f t="shared" si="461"/>
        <v>0</v>
      </c>
      <c r="CE669" s="215">
        <f t="shared" si="462"/>
        <v>0</v>
      </c>
      <c r="CF669" s="215">
        <f t="shared" si="463"/>
        <v>0</v>
      </c>
      <c r="CG669" s="215">
        <f t="shared" si="464"/>
        <v>0</v>
      </c>
      <c r="CH669" s="155">
        <f t="shared" si="488"/>
        <v>0</v>
      </c>
      <c r="CI669" s="165"/>
      <c r="CJ669" s="215">
        <f t="shared" si="465"/>
        <v>0</v>
      </c>
      <c r="CK669" s="215">
        <f t="shared" si="466"/>
        <v>0</v>
      </c>
      <c r="CL669" s="215">
        <f t="shared" si="467"/>
        <v>0</v>
      </c>
      <c r="CM669" s="215">
        <f t="shared" si="468"/>
        <v>0</v>
      </c>
      <c r="CN669" s="215">
        <f t="shared" si="469"/>
        <v>0</v>
      </c>
      <c r="CO669" s="155">
        <f t="shared" si="489"/>
        <v>0</v>
      </c>
      <c r="CP669" s="165"/>
      <c r="CQ669" s="223">
        <f t="shared" si="470"/>
        <v>0</v>
      </c>
      <c r="CR669" s="223">
        <f t="shared" si="471"/>
        <v>0</v>
      </c>
      <c r="CS669" s="223">
        <f t="shared" si="472"/>
        <v>0</v>
      </c>
      <c r="CT669" s="223">
        <f t="shared" si="473"/>
        <v>0</v>
      </c>
      <c r="CU669" s="223">
        <f t="shared" si="474"/>
        <v>0</v>
      </c>
      <c r="CV669" s="155">
        <f t="shared" si="490"/>
        <v>0</v>
      </c>
      <c r="CW669" s="165"/>
      <c r="CX669" s="215">
        <f t="shared" si="491"/>
        <v>0</v>
      </c>
      <c r="CY669" s="215">
        <f t="shared" si="475"/>
        <v>0</v>
      </c>
      <c r="CZ669" s="215">
        <f t="shared" si="476"/>
        <v>0</v>
      </c>
      <c r="DA669" s="215">
        <f t="shared" si="477"/>
        <v>0</v>
      </c>
      <c r="DB669" s="215">
        <f t="shared" si="478"/>
        <v>0</v>
      </c>
      <c r="DC669" s="155">
        <f t="shared" si="492"/>
        <v>0</v>
      </c>
      <c r="DD669" s="165"/>
      <c r="DE669" s="188" t="b" cm="1">
        <f t="array" aca="1" ref="DE669" ca="1">OR($G669=Forecast_Capex_Input!$BF$8:$BF$10)</f>
        <v>0</v>
      </c>
      <c r="DF669" s="188" cm="1">
        <f t="array" aca="1" ref="DF669" ca="1">IFERROR(INDEX(Forecast_Capex_Input!BG$12:BG$286,$X669)
*(INDEX(Forecast_Capex_Input!$H$12:$H$286,$X669)=Repex),0)
*$DE669</f>
        <v>0</v>
      </c>
      <c r="DG669" s="188" cm="1">
        <f t="array" aca="1" ref="DG669" ca="1">IFERROR(INDEX(Forecast_Capex_Input!BH$12:BH$286,$X669)
*(INDEX(Forecast_Capex_Input!$H$12:$H$286,$X669)=Repex),0)
*$DE669</f>
        <v>0</v>
      </c>
      <c r="DH669" s="188" cm="1">
        <f t="array" aca="1" ref="DH669" ca="1">IFERROR(INDEX(Forecast_Capex_Input!BI$12:BI$286,$X669)
*(INDEX(Forecast_Capex_Input!$H$12:$H$286,$X669)=Repex),0)
*$DE669</f>
        <v>0</v>
      </c>
      <c r="DI669" s="188" cm="1">
        <f t="array" aca="1" ref="DI669" ca="1">IFERROR(INDEX(Forecast_Capex_Input!BJ$12:BJ$286,$X669)
*(INDEX(Forecast_Capex_Input!$H$12:$H$286,$X669)=Repex),0)
*$DE669</f>
        <v>0</v>
      </c>
      <c r="DJ669" s="188" cm="1">
        <f t="array" aca="1" ref="DJ669" ca="1">IFERROR(INDEX(Forecast_Capex_Input!BK$12:BK$286,$X669)
*(INDEX(Forecast_Capex_Input!$H$12:$H$286,$X669)=Repex),0)
*$DE669</f>
        <v>0</v>
      </c>
      <c r="DK669" s="188" cm="1">
        <f t="array" aca="1" ref="DK669" ca="1">IFERROR(INDEX(Forecast_Capex_Input!BL$12:BL$286,$X669)
*(INDEX(Forecast_Capex_Input!$H$12:$H$286,$X669)=Repex),0)
*$DE669</f>
        <v>0</v>
      </c>
      <c r="DL669" s="165"/>
      <c r="DM669" s="188" t="b" cm="1">
        <f t="array" aca="1" ref="DM669" ca="1">OR($G669=Forecast_Capex_Input!$BN$8:$BN$9)</f>
        <v>0</v>
      </c>
      <c r="DN669" s="188" cm="1">
        <f t="array" aca="1" ref="DN669" ca="1">IFERROR(INDEX(Forecast_Capex_Input!BO$12:BO$286,$X669)
*(INDEX(Forecast_Capex_Input!$H$12:$H$286,$X669)=Repex),0)
*$DM669</f>
        <v>0</v>
      </c>
      <c r="DO669" s="188" cm="1">
        <f t="array" aca="1" ref="DO669" ca="1">IFERROR(INDEX(Forecast_Capex_Input!BP$12:BP$286,$X669)
*(INDEX(Forecast_Capex_Input!$H$12:$H$286,$X669)=Repex),0)
*$DM669</f>
        <v>0</v>
      </c>
      <c r="DP669" s="188" cm="1">
        <f t="array" aca="1" ref="DP669" ca="1">IFERROR(INDEX(Forecast_Capex_Input!BQ$12:BQ$286,$X669)
*(INDEX(Forecast_Capex_Input!$H$12:$H$286,$X669)=Repex),0)
*$DM669</f>
        <v>0</v>
      </c>
      <c r="DQ669" s="188" cm="1">
        <f t="array" aca="1" ref="DQ669" ca="1">IFERROR(INDEX(Forecast_Capex_Input!BR$12:BR$286,$X669)
*(INDEX(Forecast_Capex_Input!$H$12:$H$286,$X669)=Repex),0)
*$DM669</f>
        <v>0</v>
      </c>
      <c r="DR669" s="188" cm="1">
        <f t="array" aca="1" ref="DR669" ca="1">IFERROR(INDEX(Forecast_Capex_Input!BS$12:BS$286,$X669)
*(INDEX(Forecast_Capex_Input!$H$12:$H$286,$X669)=Repex),0)
*$DM669</f>
        <v>0</v>
      </c>
      <c r="DS669" s="165"/>
      <c r="DT669" s="188" t="b" cm="1">
        <f t="array" aca="1" ref="DT669" ca="1">OR($G669=Forecast_Capex_Input!$BU$8:$BU$10)</f>
        <v>0</v>
      </c>
      <c r="DU669" s="188" cm="1">
        <f t="array" aca="1" ref="DU669" ca="1">IFERROR(INDEX(Forecast_Capex_Input!BV$12:BV$286,$X669)
*(INDEX(Forecast_Capex_Input!$H$12:$H$286,$X669)=Repex),0)
*$DT669</f>
        <v>0</v>
      </c>
      <c r="DV669" s="188" cm="1">
        <f t="array" aca="1" ref="DV669" ca="1">IFERROR(INDEX(Forecast_Capex_Input!BW$12:BW$286,$X669)
*(INDEX(Forecast_Capex_Input!$H$12:$H$286,$X669)=Repex),0)
*$DT669</f>
        <v>0</v>
      </c>
      <c r="DW669" s="188" cm="1">
        <f t="array" aca="1" ref="DW669" ca="1">IFERROR(INDEX(Forecast_Capex_Input!BX$12:BX$286,$X669)
*(INDEX(Forecast_Capex_Input!$H$12:$H$286,$X669)=Repex),0)
*$DT669</f>
        <v>0</v>
      </c>
      <c r="DX669" s="188" cm="1">
        <f t="array" aca="1" ref="DX669" ca="1">IFERROR(INDEX(Forecast_Capex_Input!BY$12:BY$286,$X669)
*(INDEX(Forecast_Capex_Input!$H$12:$H$286,$X669)=Repex),0)
*$DT669</f>
        <v>0</v>
      </c>
      <c r="DY669" s="188" cm="1">
        <f t="array" aca="1" ref="DY669" ca="1">IFERROR(INDEX(Forecast_Capex_Input!BZ$12:BZ$286,$X669)
*(INDEX(Forecast_Capex_Input!$H$12:$H$286,$X669)=Repex),0)
*$DT669</f>
        <v>0</v>
      </c>
      <c r="DZ669" s="188" cm="1">
        <f t="array" aca="1" ref="DZ669" ca="1">IFERROR(INDEX(Forecast_Capex_Input!CA$12:CA$286,$X669)
*(INDEX(Forecast_Capex_Input!$H$12:$H$286,$X669)=Repex),0)
*$DT669</f>
        <v>0</v>
      </c>
      <c r="EA669" s="188" cm="1">
        <f t="array" aca="1" ref="EA669" ca="1">IFERROR(INDEX(Forecast_Capex_Input!CB$12:CB$286,$X669)
*(INDEX(Forecast_Capex_Input!$H$12:$H$286,$X669)=Repex),0)
*$DT669</f>
        <v>0</v>
      </c>
      <c r="EB669" s="188" cm="1">
        <f t="array" aca="1" ref="EB669" ca="1">IFERROR(INDEX(Forecast_Capex_Input!CC$12:CC$286,$X669)
*(INDEX(Forecast_Capex_Input!$H$12:$H$286,$X669)=Repex),0)
*$DT669</f>
        <v>0</v>
      </c>
      <c r="EC669" s="165"/>
      <c r="ED669" s="226" t="str">
        <f t="shared" si="479"/>
        <v>N/A</v>
      </c>
      <c r="EE669" s="174" t="s">
        <v>15</v>
      </c>
    </row>
    <row r="670" spans="3:135" x14ac:dyDescent="0.2">
      <c r="C670" s="174">
        <f t="shared" si="480"/>
        <v>660</v>
      </c>
      <c r="D670" s="167" t="str" cm="1">
        <f t="array" ref="D670">IFERROR(INDEX(Forecast_Capex_Input!$D$12:$D$286,$X670),NA)</f>
        <v>N/A</v>
      </c>
      <c r="E670" s="172" t="str" cm="1">
        <f t="array" ref="E670">IF($X670=NA,NA,INDEX(Forecast_Capex_Input!$E$12:$E$286,$X670))</f>
        <v>N/A</v>
      </c>
      <c r="F670" s="167" t="str" cm="1">
        <f t="array" aca="1" ref="F670" ca="1">IFERROR(INDEX(General!$E$25:$E$26,$Y670),NA)</f>
        <v>N/A</v>
      </c>
      <c r="G670" s="167" t="str" cm="1">
        <f t="array" aca="1" ref="G670" ca="1">IFERROR(INDEX(Forecast_Capex_Input!$AI$11:$BB$11,$AA670),NA)</f>
        <v>N/A</v>
      </c>
      <c r="H670" s="189" t="str" cm="1">
        <f t="array" aca="1" ref="H670" ca="1">IFERROR(INDEX(Forecast_Capex_Input!$AI$12:$BB$286,$X670,$AA670),NA)</f>
        <v>N/A</v>
      </c>
      <c r="I670" s="199" t="str" cm="1">
        <f t="array" ref="I670">IFERROR(INDEX(Forecast_Capex_Input!$F$12:$F$286,$X670),NA)</f>
        <v>N/A</v>
      </c>
      <c r="J670" s="199" t="str" cm="1">
        <f t="array" ref="J670">IFERROR(INDEX(Forecast_Capex_Input!G$12:G$286,$X670),NA)</f>
        <v>N/A</v>
      </c>
      <c r="K670" s="199" t="str" cm="1">
        <f t="array" ref="K670">IFERROR(INDEX(Forecast_Capex_Input!H$12:H$286,$X670),NA)</f>
        <v>N/A</v>
      </c>
      <c r="L670" s="199" t="str" cm="1">
        <f t="array" ref="L670">IFERROR(INDEX(Forecast_Capex_Input!I$12:I$286,$X670),NA)</f>
        <v>N/A</v>
      </c>
      <c r="M670" s="199" t="str" cm="1">
        <f t="array" ref="M670">IFERROR(INDEX(Forecast_Capex_Input!J$12:J$286,$X670),NA)</f>
        <v>N/A</v>
      </c>
      <c r="N670" s="199" t="str" cm="1">
        <f t="array" ref="N670">IFERROR(INDEX(Forecast_Capex_Input!K$12:K$286,$X670),NA)</f>
        <v>N/A</v>
      </c>
      <c r="O670" s="199" t="str" cm="1">
        <f t="array" ref="O670">IFERROR(INDEX(Forecast_Capex_Input!L$12:L$286,$X670),NA)</f>
        <v>N/A</v>
      </c>
      <c r="P670" s="199" t="str" cm="1">
        <f t="array" ref="P670">IFERROR(INDEX(Forecast_Capex_Input!M$12:M$286,$X670),NA)</f>
        <v>N/A</v>
      </c>
      <c r="Q670" s="172" t="str" cm="1">
        <f t="array" ref="Q670">IFERROR(INDEX(Forecast_Capex_Input!N$12:N$286,$X670),NA)</f>
        <v>N/A</v>
      </c>
      <c r="R670" s="265" cm="1">
        <f t="array" ref="R670">IFERROR(INDEX(Forecast_Capex_Input!O$12:O$286,$X670),0)</f>
        <v>0</v>
      </c>
      <c r="S670" s="172" cm="1">
        <f t="array" ref="S670">IFERROR(INDEX(Forecast_Capex_Input!P$12:P$286,$X670),0)</f>
        <v>0</v>
      </c>
      <c r="T670" s="199" t="str" cm="1">
        <f t="array" aca="1" ref="T670" ca="1">IFERROR(INDEX(General!$K$84:$K$103,$AA670),NA)</f>
        <v>N/A</v>
      </c>
      <c r="U670" s="188" cm="1">
        <f t="array" aca="1" ref="U670" ca="1">IFERROR(
IF($F670=General!$E$25,INDEX(Forecast_Capex_Input!S$12:S$286,$X670),
INDEX(Forecast_Capex_Input!T$12:T$286,$X670)),0)</f>
        <v>0</v>
      </c>
      <c r="V670" s="222" t="b">
        <f>IFERROR(INDEX(Overheads!$T$19:$T$26,MATCH($I670,Overheads!$E$19:$E$26,0)),FALSE)</f>
        <v>0</v>
      </c>
      <c r="W670" s="165"/>
      <c r="X670" s="174" t="str">
        <f>IFERROR(
IF(MATCH($C670,Forecast_Capex_Input!$CI$12:$CI$286,1)+1&gt;MAX(Forecast_Capex_Input!$C$12:$C$286),NA,
MATCH($C670,Forecast_Capex_Input!$CI$12:$CI$286,1)+1),1)</f>
        <v>N/A</v>
      </c>
      <c r="Y670" s="174" t="str" cm="1">
        <f t="array" aca="1" ref="Y670" ca="1">IFERROR(
IF(X669&lt;&gt;X670,1,
IF(COUNTIF(OFFSET(Y669,0,0,-INDEX(Forecast_Capex_Input!$CG$12:$CG$286,$X670)),Y669)=INDEX(Forecast_Capex_Input!$CG$12:$CG$286,$X670),Y669+1,Y669)),NA)</f>
        <v>N/A</v>
      </c>
      <c r="Z670" s="174" t="str" cm="1">
        <f t="array" ref="Z670">IFERROR($C670-IF($X670=1,1,INDEX(Forecast_Capex_Input!$CI$12:$CI$286,$X670-1))+1,NA)</f>
        <v>N/A</v>
      </c>
      <c r="AA670" s="174" t="str" cm="1">
        <f t="array" aca="1" ref="AA670" ca="1">IFERROR(IF(Y670=1,
INDEX(Forecast_Capex_Input!$AI$10:$BB$10,SMALL(IF(INDEX(Forecast_Capex_Input!$AI$12:$BB$286,$X670,0)&gt;0,COLUMN(Forecast_Capex_Input!$AI$10:$BB$10)-COLUMN(Forecast_Capex_Input!$AI$12)+1),ROWS(OFFSET(AA669,0,0,-$Z670)))),
OFFSET(AA669,-INDEX(Forecast_Capex_Input!$CG$12:$CG$286,$X670)+1,0)),NA)</f>
        <v>N/A</v>
      </c>
      <c r="AB670" s="174" t="str">
        <f t="shared" ca="1" si="449"/>
        <v>N/A</v>
      </c>
      <c r="AC670" s="222" t="b">
        <f t="shared" si="481"/>
        <v>0</v>
      </c>
      <c r="AD670" s="220" t="b">
        <v>0</v>
      </c>
      <c r="AE670" s="222" t="b">
        <f t="shared" si="450"/>
        <v>1</v>
      </c>
      <c r="AF670" s="165"/>
      <c r="AG670" s="215">
        <v>0</v>
      </c>
      <c r="AH670" s="215">
        <v>0</v>
      </c>
      <c r="AI670" s="215">
        <v>0</v>
      </c>
      <c r="AJ670" s="215">
        <v>0</v>
      </c>
      <c r="AK670" s="215">
        <v>0</v>
      </c>
      <c r="AL670" s="155">
        <v>0</v>
      </c>
      <c r="AM670" s="165"/>
      <c r="AN670" s="215" cm="1">
        <f t="array" aca="1" ref="AN670" ca="1">IFERROR(INDEX(General!O$33:O$34,$AB670)
*AG670,0)</f>
        <v>0</v>
      </c>
      <c r="AO670" s="215" cm="1">
        <f t="array" aca="1" ref="AO670" ca="1">IFERROR(INDEX(General!P$33:P$34,$AB670)
*AH670,0)</f>
        <v>0</v>
      </c>
      <c r="AP670" s="215" cm="1">
        <f t="array" aca="1" ref="AP670" ca="1">IFERROR(INDEX(General!Q$33:Q$34,$AB670)
*AI670,0)</f>
        <v>0</v>
      </c>
      <c r="AQ670" s="215" cm="1">
        <f t="array" aca="1" ref="AQ670" ca="1">IFERROR(INDEX(General!R$33:R$34,$AB670)
*AJ670,0)</f>
        <v>0</v>
      </c>
      <c r="AR670" s="215" cm="1">
        <f t="array" aca="1" ref="AR670" ca="1">IFERROR(INDEX(General!S$33:S$34,$AB670)
*AK670,0)</f>
        <v>0</v>
      </c>
      <c r="AS670" s="155">
        <f t="shared" ca="1" si="482"/>
        <v>0</v>
      </c>
      <c r="AT670" s="165"/>
      <c r="AU670" s="215">
        <f ca="1">IF($AE670=FALSE,AN670*Overheads!$R$24*$V670,
IFERROR(Overheads!$O$49*$V670*AN670,0)
+IFERROR(Overheads!Q$59*$V670*(AN670/Overheads!Q$68),0))</f>
        <v>0</v>
      </c>
      <c r="AV670" s="215">
        <f ca="1">IF($AE670=FALSE,AO670*Overheads!$R$24*$V670,
IFERROR(Overheads!$O$49*$V670*AO670,0)
+IFERROR(Overheads!R$59*$V670*(AO670/Overheads!R$68),0))</f>
        <v>0</v>
      </c>
      <c r="AW670" s="215">
        <f ca="1">IF($AE670=FALSE,AP670*Overheads!$R$24*$V670,
IFERROR(Overheads!$O$49*$V670*AP670,0)
+IFERROR(Overheads!S$59*$V670*(AP670/Overheads!S$68),0))</f>
        <v>0</v>
      </c>
      <c r="AX670" s="215">
        <f ca="1">IF($AE670=FALSE,AQ670*Overheads!$R$24*$V670,
IFERROR(Overheads!$O$49*$V670*AQ670,0)
+IFERROR(Overheads!T$59*$V670*(AQ670/Overheads!T$68),0))</f>
        <v>0</v>
      </c>
      <c r="AY670" s="215">
        <f ca="1">IF($AE670=FALSE,AR670*Overheads!$R$24*$V670,
IFERROR(Overheads!$O$49*$V670*AR670,0)
+IFERROR(Overheads!U$59*$V670*(AR670/Overheads!U$68),0))</f>
        <v>0</v>
      </c>
      <c r="AZ670" s="155">
        <f t="shared" ca="1" si="483"/>
        <v>0</v>
      </c>
      <c r="BA670" s="165"/>
      <c r="BB670" s="215">
        <f ca="1">IF($AE670=FALSE,AN670*Overheads!$S$25,
IFERROR(Overheads!$O$50*AN670,0)
+IFERROR(Overheads!Q$60*(AN670/Overheads!Q$66),0))</f>
        <v>0</v>
      </c>
      <c r="BC670" s="215">
        <f ca="1">IF($AE670=FALSE,AO670*Overheads!$S$25,
IFERROR(Overheads!$O$50*AO670,0)
+IFERROR(Overheads!R$60*(AO670/Overheads!R$66),0))</f>
        <v>0</v>
      </c>
      <c r="BD670" s="215">
        <f ca="1">IF($AE670=FALSE,AP670*Overheads!$S$25,
IFERROR(Overheads!$O$50*AP670,0)
+IFERROR(Overheads!S$60*(AP670/Overheads!S$66),0))</f>
        <v>0</v>
      </c>
      <c r="BE670" s="215">
        <f ca="1">IF($AE670=FALSE,AQ670*Overheads!$S$25,
IFERROR(Overheads!$O$50*AQ670,0)
+IFERROR(Overheads!T$60*(AQ670/Overheads!T$66),0))</f>
        <v>0</v>
      </c>
      <c r="BF670" s="215">
        <f ca="1">IF($AE670=FALSE,AR670*Overheads!$S$25,
IFERROR(Overheads!$O$50*AR670,0)
+IFERROR(Overheads!U$60*(AR670/Overheads!U$66),0))</f>
        <v>0</v>
      </c>
      <c r="BG670" s="155">
        <f t="shared" ca="1" si="484"/>
        <v>0</v>
      </c>
      <c r="BH670" s="165"/>
      <c r="BI670" s="215">
        <f t="shared" ca="1" si="485"/>
        <v>0</v>
      </c>
      <c r="BJ670" s="215">
        <f t="shared" ca="1" si="451"/>
        <v>0</v>
      </c>
      <c r="BK670" s="215">
        <f t="shared" ca="1" si="452"/>
        <v>0</v>
      </c>
      <c r="BL670" s="215">
        <f t="shared" ca="1" si="453"/>
        <v>0</v>
      </c>
      <c r="BM670" s="215">
        <f t="shared" ca="1" si="454"/>
        <v>0</v>
      </c>
      <c r="BN670" s="155">
        <f t="shared" ca="1" si="486"/>
        <v>0</v>
      </c>
      <c r="BO670" s="165"/>
      <c r="BP670" s="187" cm="1">
        <f t="array" ref="BP670">IFERROR(IF($X670=$X669,BP669,INDEX(Forecast_Capex_Input!AC$12:AC$286,$X670)),0)</f>
        <v>0</v>
      </c>
      <c r="BQ670" s="187" cm="1">
        <f t="array" ref="BQ670">IFERROR(IF($X670=$X669,BQ669,INDEX(Forecast_Capex_Input!AD$12:AD$286,$X670)),0)</f>
        <v>0</v>
      </c>
      <c r="BR670" s="187" cm="1">
        <f t="array" ref="BR670">IFERROR(IF($X670=$X669,BR669,INDEX(Forecast_Capex_Input!AE$12:AE$286,$X670)),0)</f>
        <v>0</v>
      </c>
      <c r="BS670" s="187" cm="1">
        <f t="array" ref="BS670">IFERROR(IF($X670=$X669,BS669,INDEX(Forecast_Capex_Input!AF$12:AF$286,$X670)),0)</f>
        <v>0</v>
      </c>
      <c r="BT670" s="187" cm="1">
        <f t="array" ref="BT670">IFERROR(IF($X670=$X669,BT669,INDEX(Forecast_Capex_Input!AG$12:AG$286,$X670)),0)</f>
        <v>0</v>
      </c>
      <c r="BU670" s="165"/>
      <c r="BV670" s="215">
        <f t="shared" si="455"/>
        <v>0</v>
      </c>
      <c r="BW670" s="215">
        <f t="shared" si="456"/>
        <v>0</v>
      </c>
      <c r="BX670" s="215">
        <f t="shared" si="457"/>
        <v>0</v>
      </c>
      <c r="BY670" s="215">
        <f t="shared" si="458"/>
        <v>0</v>
      </c>
      <c r="BZ670" s="215">
        <f t="shared" si="459"/>
        <v>0</v>
      </c>
      <c r="CA670" s="155">
        <f t="shared" si="487"/>
        <v>0</v>
      </c>
      <c r="CB670" s="165"/>
      <c r="CC670" s="215">
        <f t="shared" si="460"/>
        <v>0</v>
      </c>
      <c r="CD670" s="215">
        <f t="shared" si="461"/>
        <v>0</v>
      </c>
      <c r="CE670" s="215">
        <f t="shared" si="462"/>
        <v>0</v>
      </c>
      <c r="CF670" s="215">
        <f t="shared" si="463"/>
        <v>0</v>
      </c>
      <c r="CG670" s="215">
        <f t="shared" si="464"/>
        <v>0</v>
      </c>
      <c r="CH670" s="155">
        <f t="shared" si="488"/>
        <v>0</v>
      </c>
      <c r="CI670" s="165"/>
      <c r="CJ670" s="215">
        <f t="shared" si="465"/>
        <v>0</v>
      </c>
      <c r="CK670" s="215">
        <f t="shared" si="466"/>
        <v>0</v>
      </c>
      <c r="CL670" s="215">
        <f t="shared" si="467"/>
        <v>0</v>
      </c>
      <c r="CM670" s="215">
        <f t="shared" si="468"/>
        <v>0</v>
      </c>
      <c r="CN670" s="215">
        <f t="shared" si="469"/>
        <v>0</v>
      </c>
      <c r="CO670" s="155">
        <f t="shared" si="489"/>
        <v>0</v>
      </c>
      <c r="CP670" s="165"/>
      <c r="CQ670" s="223">
        <f t="shared" si="470"/>
        <v>0</v>
      </c>
      <c r="CR670" s="223">
        <f t="shared" si="471"/>
        <v>0</v>
      </c>
      <c r="CS670" s="223">
        <f t="shared" si="472"/>
        <v>0</v>
      </c>
      <c r="CT670" s="223">
        <f t="shared" si="473"/>
        <v>0</v>
      </c>
      <c r="CU670" s="223">
        <f t="shared" si="474"/>
        <v>0</v>
      </c>
      <c r="CV670" s="155">
        <f t="shared" si="490"/>
        <v>0</v>
      </c>
      <c r="CW670" s="165"/>
      <c r="CX670" s="215">
        <f t="shared" si="491"/>
        <v>0</v>
      </c>
      <c r="CY670" s="215">
        <f t="shared" si="475"/>
        <v>0</v>
      </c>
      <c r="CZ670" s="215">
        <f t="shared" si="476"/>
        <v>0</v>
      </c>
      <c r="DA670" s="215">
        <f t="shared" si="477"/>
        <v>0</v>
      </c>
      <c r="DB670" s="215">
        <f t="shared" si="478"/>
        <v>0</v>
      </c>
      <c r="DC670" s="155">
        <f t="shared" si="492"/>
        <v>0</v>
      </c>
      <c r="DD670" s="165"/>
      <c r="DE670" s="188" t="b" cm="1">
        <f t="array" aca="1" ref="DE670" ca="1">OR($G670=Forecast_Capex_Input!$BF$8:$BF$10)</f>
        <v>0</v>
      </c>
      <c r="DF670" s="188" cm="1">
        <f t="array" aca="1" ref="DF670" ca="1">IFERROR(INDEX(Forecast_Capex_Input!BG$12:BG$286,$X670)
*(INDEX(Forecast_Capex_Input!$H$12:$H$286,$X670)=Repex),0)
*$DE670</f>
        <v>0</v>
      </c>
      <c r="DG670" s="188" cm="1">
        <f t="array" aca="1" ref="DG670" ca="1">IFERROR(INDEX(Forecast_Capex_Input!BH$12:BH$286,$X670)
*(INDEX(Forecast_Capex_Input!$H$12:$H$286,$X670)=Repex),0)
*$DE670</f>
        <v>0</v>
      </c>
      <c r="DH670" s="188" cm="1">
        <f t="array" aca="1" ref="DH670" ca="1">IFERROR(INDEX(Forecast_Capex_Input!BI$12:BI$286,$X670)
*(INDEX(Forecast_Capex_Input!$H$12:$H$286,$X670)=Repex),0)
*$DE670</f>
        <v>0</v>
      </c>
      <c r="DI670" s="188" cm="1">
        <f t="array" aca="1" ref="DI670" ca="1">IFERROR(INDEX(Forecast_Capex_Input!BJ$12:BJ$286,$X670)
*(INDEX(Forecast_Capex_Input!$H$12:$H$286,$X670)=Repex),0)
*$DE670</f>
        <v>0</v>
      </c>
      <c r="DJ670" s="188" cm="1">
        <f t="array" aca="1" ref="DJ670" ca="1">IFERROR(INDEX(Forecast_Capex_Input!BK$12:BK$286,$X670)
*(INDEX(Forecast_Capex_Input!$H$12:$H$286,$X670)=Repex),0)
*$DE670</f>
        <v>0</v>
      </c>
      <c r="DK670" s="188" cm="1">
        <f t="array" aca="1" ref="DK670" ca="1">IFERROR(INDEX(Forecast_Capex_Input!BL$12:BL$286,$X670)
*(INDEX(Forecast_Capex_Input!$H$12:$H$286,$X670)=Repex),0)
*$DE670</f>
        <v>0</v>
      </c>
      <c r="DL670" s="165"/>
      <c r="DM670" s="188" t="b" cm="1">
        <f t="array" aca="1" ref="DM670" ca="1">OR($G670=Forecast_Capex_Input!$BN$8:$BN$9)</f>
        <v>0</v>
      </c>
      <c r="DN670" s="188" cm="1">
        <f t="array" aca="1" ref="DN670" ca="1">IFERROR(INDEX(Forecast_Capex_Input!BO$12:BO$286,$X670)
*(INDEX(Forecast_Capex_Input!$H$12:$H$286,$X670)=Repex),0)
*$DM670</f>
        <v>0</v>
      </c>
      <c r="DO670" s="188" cm="1">
        <f t="array" aca="1" ref="DO670" ca="1">IFERROR(INDEX(Forecast_Capex_Input!BP$12:BP$286,$X670)
*(INDEX(Forecast_Capex_Input!$H$12:$H$286,$X670)=Repex),0)
*$DM670</f>
        <v>0</v>
      </c>
      <c r="DP670" s="188" cm="1">
        <f t="array" aca="1" ref="DP670" ca="1">IFERROR(INDEX(Forecast_Capex_Input!BQ$12:BQ$286,$X670)
*(INDEX(Forecast_Capex_Input!$H$12:$H$286,$X670)=Repex),0)
*$DM670</f>
        <v>0</v>
      </c>
      <c r="DQ670" s="188" cm="1">
        <f t="array" aca="1" ref="DQ670" ca="1">IFERROR(INDEX(Forecast_Capex_Input!BR$12:BR$286,$X670)
*(INDEX(Forecast_Capex_Input!$H$12:$H$286,$X670)=Repex),0)
*$DM670</f>
        <v>0</v>
      </c>
      <c r="DR670" s="188" cm="1">
        <f t="array" aca="1" ref="DR670" ca="1">IFERROR(INDEX(Forecast_Capex_Input!BS$12:BS$286,$X670)
*(INDEX(Forecast_Capex_Input!$H$12:$H$286,$X670)=Repex),0)
*$DM670</f>
        <v>0</v>
      </c>
      <c r="DS670" s="165"/>
      <c r="DT670" s="188" t="b" cm="1">
        <f t="array" aca="1" ref="DT670" ca="1">OR($G670=Forecast_Capex_Input!$BU$8:$BU$10)</f>
        <v>0</v>
      </c>
      <c r="DU670" s="188" cm="1">
        <f t="array" aca="1" ref="DU670" ca="1">IFERROR(INDEX(Forecast_Capex_Input!BV$12:BV$286,$X670)
*(INDEX(Forecast_Capex_Input!$H$12:$H$286,$X670)=Repex),0)
*$DT670</f>
        <v>0</v>
      </c>
      <c r="DV670" s="188" cm="1">
        <f t="array" aca="1" ref="DV670" ca="1">IFERROR(INDEX(Forecast_Capex_Input!BW$12:BW$286,$X670)
*(INDEX(Forecast_Capex_Input!$H$12:$H$286,$X670)=Repex),0)
*$DT670</f>
        <v>0</v>
      </c>
      <c r="DW670" s="188" cm="1">
        <f t="array" aca="1" ref="DW670" ca="1">IFERROR(INDEX(Forecast_Capex_Input!BX$12:BX$286,$X670)
*(INDEX(Forecast_Capex_Input!$H$12:$H$286,$X670)=Repex),0)
*$DT670</f>
        <v>0</v>
      </c>
      <c r="DX670" s="188" cm="1">
        <f t="array" aca="1" ref="DX670" ca="1">IFERROR(INDEX(Forecast_Capex_Input!BY$12:BY$286,$X670)
*(INDEX(Forecast_Capex_Input!$H$12:$H$286,$X670)=Repex),0)
*$DT670</f>
        <v>0</v>
      </c>
      <c r="DY670" s="188" cm="1">
        <f t="array" aca="1" ref="DY670" ca="1">IFERROR(INDEX(Forecast_Capex_Input!BZ$12:BZ$286,$X670)
*(INDEX(Forecast_Capex_Input!$H$12:$H$286,$X670)=Repex),0)
*$DT670</f>
        <v>0</v>
      </c>
      <c r="DZ670" s="188" cm="1">
        <f t="array" aca="1" ref="DZ670" ca="1">IFERROR(INDEX(Forecast_Capex_Input!CA$12:CA$286,$X670)
*(INDEX(Forecast_Capex_Input!$H$12:$H$286,$X670)=Repex),0)
*$DT670</f>
        <v>0</v>
      </c>
      <c r="EA670" s="188" cm="1">
        <f t="array" aca="1" ref="EA670" ca="1">IFERROR(INDEX(Forecast_Capex_Input!CB$12:CB$286,$X670)
*(INDEX(Forecast_Capex_Input!$H$12:$H$286,$X670)=Repex),0)
*$DT670</f>
        <v>0</v>
      </c>
      <c r="EB670" s="188" cm="1">
        <f t="array" aca="1" ref="EB670" ca="1">IFERROR(INDEX(Forecast_Capex_Input!CC$12:CC$286,$X670)
*(INDEX(Forecast_Capex_Input!$H$12:$H$286,$X670)=Repex),0)
*$DT670</f>
        <v>0</v>
      </c>
      <c r="EC670" s="165"/>
      <c r="ED670" s="226" t="str">
        <f t="shared" si="479"/>
        <v>N/A</v>
      </c>
      <c r="EE670" s="174" t="s">
        <v>15</v>
      </c>
    </row>
    <row r="671" spans="3:135" x14ac:dyDescent="0.2">
      <c r="C671" s="174">
        <f t="shared" si="480"/>
        <v>661</v>
      </c>
      <c r="D671" s="167" t="str" cm="1">
        <f t="array" ref="D671">IFERROR(INDEX(Forecast_Capex_Input!$D$12:$D$286,$X671),NA)</f>
        <v>N/A</v>
      </c>
      <c r="E671" s="172" t="str" cm="1">
        <f t="array" ref="E671">IF($X671=NA,NA,INDEX(Forecast_Capex_Input!$E$12:$E$286,$X671))</f>
        <v>N/A</v>
      </c>
      <c r="F671" s="167" t="str" cm="1">
        <f t="array" aca="1" ref="F671" ca="1">IFERROR(INDEX(General!$E$25:$E$26,$Y671),NA)</f>
        <v>N/A</v>
      </c>
      <c r="G671" s="167" t="str" cm="1">
        <f t="array" aca="1" ref="G671" ca="1">IFERROR(INDEX(Forecast_Capex_Input!$AI$11:$BB$11,$AA671),NA)</f>
        <v>N/A</v>
      </c>
      <c r="H671" s="189" t="str" cm="1">
        <f t="array" aca="1" ref="H671" ca="1">IFERROR(INDEX(Forecast_Capex_Input!$AI$12:$BB$286,$X671,$AA671),NA)</f>
        <v>N/A</v>
      </c>
      <c r="I671" s="199" t="str" cm="1">
        <f t="array" ref="I671">IFERROR(INDEX(Forecast_Capex_Input!$F$12:$F$286,$X671),NA)</f>
        <v>N/A</v>
      </c>
      <c r="J671" s="199" t="str" cm="1">
        <f t="array" ref="J671">IFERROR(INDEX(Forecast_Capex_Input!G$12:G$286,$X671),NA)</f>
        <v>N/A</v>
      </c>
      <c r="K671" s="199" t="str" cm="1">
        <f t="array" ref="K671">IFERROR(INDEX(Forecast_Capex_Input!H$12:H$286,$X671),NA)</f>
        <v>N/A</v>
      </c>
      <c r="L671" s="199" t="str" cm="1">
        <f t="array" ref="L671">IFERROR(INDEX(Forecast_Capex_Input!I$12:I$286,$X671),NA)</f>
        <v>N/A</v>
      </c>
      <c r="M671" s="199" t="str" cm="1">
        <f t="array" ref="M671">IFERROR(INDEX(Forecast_Capex_Input!J$12:J$286,$X671),NA)</f>
        <v>N/A</v>
      </c>
      <c r="N671" s="199" t="str" cm="1">
        <f t="array" ref="N671">IFERROR(INDEX(Forecast_Capex_Input!K$12:K$286,$X671),NA)</f>
        <v>N/A</v>
      </c>
      <c r="O671" s="199" t="str" cm="1">
        <f t="array" ref="O671">IFERROR(INDEX(Forecast_Capex_Input!L$12:L$286,$X671),NA)</f>
        <v>N/A</v>
      </c>
      <c r="P671" s="199" t="str" cm="1">
        <f t="array" ref="P671">IFERROR(INDEX(Forecast_Capex_Input!M$12:M$286,$X671),NA)</f>
        <v>N/A</v>
      </c>
      <c r="Q671" s="172" t="str" cm="1">
        <f t="array" ref="Q671">IFERROR(INDEX(Forecast_Capex_Input!N$12:N$286,$X671),NA)</f>
        <v>N/A</v>
      </c>
      <c r="R671" s="265" cm="1">
        <f t="array" ref="R671">IFERROR(INDEX(Forecast_Capex_Input!O$12:O$286,$X671),0)</f>
        <v>0</v>
      </c>
      <c r="S671" s="172" cm="1">
        <f t="array" ref="S671">IFERROR(INDEX(Forecast_Capex_Input!P$12:P$286,$X671),0)</f>
        <v>0</v>
      </c>
      <c r="T671" s="199" t="str" cm="1">
        <f t="array" aca="1" ref="T671" ca="1">IFERROR(INDEX(General!$K$84:$K$103,$AA671),NA)</f>
        <v>N/A</v>
      </c>
      <c r="U671" s="188" cm="1">
        <f t="array" aca="1" ref="U671" ca="1">IFERROR(
IF($F671=General!$E$25,INDEX(Forecast_Capex_Input!S$12:S$286,$X671),
INDEX(Forecast_Capex_Input!T$12:T$286,$X671)),0)</f>
        <v>0</v>
      </c>
      <c r="V671" s="222" t="b">
        <f>IFERROR(INDEX(Overheads!$T$19:$T$26,MATCH($I671,Overheads!$E$19:$E$26,0)),FALSE)</f>
        <v>0</v>
      </c>
      <c r="W671" s="165"/>
      <c r="X671" s="174" t="str">
        <f>IFERROR(
IF(MATCH($C671,Forecast_Capex_Input!$CI$12:$CI$286,1)+1&gt;MAX(Forecast_Capex_Input!$C$12:$C$286),NA,
MATCH($C671,Forecast_Capex_Input!$CI$12:$CI$286,1)+1),1)</f>
        <v>N/A</v>
      </c>
      <c r="Y671" s="174" t="str" cm="1">
        <f t="array" aca="1" ref="Y671" ca="1">IFERROR(
IF(X670&lt;&gt;X671,1,
IF(COUNTIF(OFFSET(Y670,0,0,-INDEX(Forecast_Capex_Input!$CG$12:$CG$286,$X671)),Y670)=INDEX(Forecast_Capex_Input!$CG$12:$CG$286,$X671),Y670+1,Y670)),NA)</f>
        <v>N/A</v>
      </c>
      <c r="Z671" s="174" t="str" cm="1">
        <f t="array" ref="Z671">IFERROR($C671-IF($X671=1,1,INDEX(Forecast_Capex_Input!$CI$12:$CI$286,$X671-1))+1,NA)</f>
        <v>N/A</v>
      </c>
      <c r="AA671" s="174" t="str" cm="1">
        <f t="array" aca="1" ref="AA671" ca="1">IFERROR(IF(Y671=1,
INDEX(Forecast_Capex_Input!$AI$10:$BB$10,SMALL(IF(INDEX(Forecast_Capex_Input!$AI$12:$BB$286,$X671,0)&gt;0,COLUMN(Forecast_Capex_Input!$AI$10:$BB$10)-COLUMN(Forecast_Capex_Input!$AI$12)+1),ROWS(OFFSET(AA670,0,0,-$Z671)))),
OFFSET(AA670,-INDEX(Forecast_Capex_Input!$CG$12:$CG$286,$X671)+1,0)),NA)</f>
        <v>N/A</v>
      </c>
      <c r="AB671" s="174" t="str">
        <f t="shared" ca="1" si="449"/>
        <v>N/A</v>
      </c>
      <c r="AC671" s="222" t="b">
        <f t="shared" si="481"/>
        <v>0</v>
      </c>
      <c r="AD671" s="220" t="b">
        <v>0</v>
      </c>
      <c r="AE671" s="222" t="b">
        <f t="shared" si="450"/>
        <v>1</v>
      </c>
      <c r="AF671" s="165"/>
      <c r="AG671" s="215">
        <v>0</v>
      </c>
      <c r="AH671" s="215">
        <v>0</v>
      </c>
      <c r="AI671" s="215">
        <v>0</v>
      </c>
      <c r="AJ671" s="215">
        <v>0</v>
      </c>
      <c r="AK671" s="215">
        <v>0</v>
      </c>
      <c r="AL671" s="155">
        <v>0</v>
      </c>
      <c r="AM671" s="165"/>
      <c r="AN671" s="215" cm="1">
        <f t="array" aca="1" ref="AN671" ca="1">IFERROR(INDEX(General!O$33:O$34,$AB671)
*AG671,0)</f>
        <v>0</v>
      </c>
      <c r="AO671" s="215" cm="1">
        <f t="array" aca="1" ref="AO671" ca="1">IFERROR(INDEX(General!P$33:P$34,$AB671)
*AH671,0)</f>
        <v>0</v>
      </c>
      <c r="AP671" s="215" cm="1">
        <f t="array" aca="1" ref="AP671" ca="1">IFERROR(INDEX(General!Q$33:Q$34,$AB671)
*AI671,0)</f>
        <v>0</v>
      </c>
      <c r="AQ671" s="215" cm="1">
        <f t="array" aca="1" ref="AQ671" ca="1">IFERROR(INDEX(General!R$33:R$34,$AB671)
*AJ671,0)</f>
        <v>0</v>
      </c>
      <c r="AR671" s="215" cm="1">
        <f t="array" aca="1" ref="AR671" ca="1">IFERROR(INDEX(General!S$33:S$34,$AB671)
*AK671,0)</f>
        <v>0</v>
      </c>
      <c r="AS671" s="155">
        <f t="shared" ca="1" si="482"/>
        <v>0</v>
      </c>
      <c r="AT671" s="165"/>
      <c r="AU671" s="215">
        <f ca="1">IF($AE671=FALSE,AN671*Overheads!$R$24*$V671,
IFERROR(Overheads!$O$49*$V671*AN671,0)
+IFERROR(Overheads!Q$59*$V671*(AN671/Overheads!Q$68),0))</f>
        <v>0</v>
      </c>
      <c r="AV671" s="215">
        <f ca="1">IF($AE671=FALSE,AO671*Overheads!$R$24*$V671,
IFERROR(Overheads!$O$49*$V671*AO671,0)
+IFERROR(Overheads!R$59*$V671*(AO671/Overheads!R$68),0))</f>
        <v>0</v>
      </c>
      <c r="AW671" s="215">
        <f ca="1">IF($AE671=FALSE,AP671*Overheads!$R$24*$V671,
IFERROR(Overheads!$O$49*$V671*AP671,0)
+IFERROR(Overheads!S$59*$V671*(AP671/Overheads!S$68),0))</f>
        <v>0</v>
      </c>
      <c r="AX671" s="215">
        <f ca="1">IF($AE671=FALSE,AQ671*Overheads!$R$24*$V671,
IFERROR(Overheads!$O$49*$V671*AQ671,0)
+IFERROR(Overheads!T$59*$V671*(AQ671/Overheads!T$68),0))</f>
        <v>0</v>
      </c>
      <c r="AY671" s="215">
        <f ca="1">IF($AE671=FALSE,AR671*Overheads!$R$24*$V671,
IFERROR(Overheads!$O$49*$V671*AR671,0)
+IFERROR(Overheads!U$59*$V671*(AR671/Overheads!U$68),0))</f>
        <v>0</v>
      </c>
      <c r="AZ671" s="155">
        <f t="shared" ca="1" si="483"/>
        <v>0</v>
      </c>
      <c r="BA671" s="165"/>
      <c r="BB671" s="215">
        <f ca="1">IF($AE671=FALSE,AN671*Overheads!$S$25,
IFERROR(Overheads!$O$50*AN671,0)
+IFERROR(Overheads!Q$60*(AN671/Overheads!Q$66),0))</f>
        <v>0</v>
      </c>
      <c r="BC671" s="215">
        <f ca="1">IF($AE671=FALSE,AO671*Overheads!$S$25,
IFERROR(Overheads!$O$50*AO671,0)
+IFERROR(Overheads!R$60*(AO671/Overheads!R$66),0))</f>
        <v>0</v>
      </c>
      <c r="BD671" s="215">
        <f ca="1">IF($AE671=FALSE,AP671*Overheads!$S$25,
IFERROR(Overheads!$O$50*AP671,0)
+IFERROR(Overheads!S$60*(AP671/Overheads!S$66),0))</f>
        <v>0</v>
      </c>
      <c r="BE671" s="215">
        <f ca="1">IF($AE671=FALSE,AQ671*Overheads!$S$25,
IFERROR(Overheads!$O$50*AQ671,0)
+IFERROR(Overheads!T$60*(AQ671/Overheads!T$66),0))</f>
        <v>0</v>
      </c>
      <c r="BF671" s="215">
        <f ca="1">IF($AE671=FALSE,AR671*Overheads!$S$25,
IFERROR(Overheads!$O$50*AR671,0)
+IFERROR(Overheads!U$60*(AR671/Overheads!U$66),0))</f>
        <v>0</v>
      </c>
      <c r="BG671" s="155">
        <f t="shared" ca="1" si="484"/>
        <v>0</v>
      </c>
      <c r="BH671" s="165"/>
      <c r="BI671" s="215">
        <f t="shared" ca="1" si="485"/>
        <v>0</v>
      </c>
      <c r="BJ671" s="215">
        <f t="shared" ca="1" si="451"/>
        <v>0</v>
      </c>
      <c r="BK671" s="215">
        <f t="shared" ca="1" si="452"/>
        <v>0</v>
      </c>
      <c r="BL671" s="215">
        <f t="shared" ca="1" si="453"/>
        <v>0</v>
      </c>
      <c r="BM671" s="215">
        <f t="shared" ca="1" si="454"/>
        <v>0</v>
      </c>
      <c r="BN671" s="155">
        <f t="shared" ca="1" si="486"/>
        <v>0</v>
      </c>
      <c r="BO671" s="165"/>
      <c r="BP671" s="187" cm="1">
        <f t="array" ref="BP671">IFERROR(IF($X671=$X670,BP670,INDEX(Forecast_Capex_Input!AC$12:AC$286,$X671)),0)</f>
        <v>0</v>
      </c>
      <c r="BQ671" s="187" cm="1">
        <f t="array" ref="BQ671">IFERROR(IF($X671=$X670,BQ670,INDEX(Forecast_Capex_Input!AD$12:AD$286,$X671)),0)</f>
        <v>0</v>
      </c>
      <c r="BR671" s="187" cm="1">
        <f t="array" ref="BR671">IFERROR(IF($X671=$X670,BR670,INDEX(Forecast_Capex_Input!AE$12:AE$286,$X671)),0)</f>
        <v>0</v>
      </c>
      <c r="BS671" s="187" cm="1">
        <f t="array" ref="BS671">IFERROR(IF($X671=$X670,BS670,INDEX(Forecast_Capex_Input!AF$12:AF$286,$X671)),0)</f>
        <v>0</v>
      </c>
      <c r="BT671" s="187" cm="1">
        <f t="array" ref="BT671">IFERROR(IF($X671=$X670,BT670,INDEX(Forecast_Capex_Input!AG$12:AG$286,$X671)),0)</f>
        <v>0</v>
      </c>
      <c r="BU671" s="165"/>
      <c r="BV671" s="215">
        <f t="shared" si="455"/>
        <v>0</v>
      </c>
      <c r="BW671" s="215">
        <f t="shared" si="456"/>
        <v>0</v>
      </c>
      <c r="BX671" s="215">
        <f t="shared" si="457"/>
        <v>0</v>
      </c>
      <c r="BY671" s="215">
        <f t="shared" si="458"/>
        <v>0</v>
      </c>
      <c r="BZ671" s="215">
        <f t="shared" si="459"/>
        <v>0</v>
      </c>
      <c r="CA671" s="155">
        <f t="shared" si="487"/>
        <v>0</v>
      </c>
      <c r="CB671" s="165"/>
      <c r="CC671" s="215">
        <f t="shared" si="460"/>
        <v>0</v>
      </c>
      <c r="CD671" s="215">
        <f t="shared" si="461"/>
        <v>0</v>
      </c>
      <c r="CE671" s="215">
        <f t="shared" si="462"/>
        <v>0</v>
      </c>
      <c r="CF671" s="215">
        <f t="shared" si="463"/>
        <v>0</v>
      </c>
      <c r="CG671" s="215">
        <f t="shared" si="464"/>
        <v>0</v>
      </c>
      <c r="CH671" s="155">
        <f t="shared" si="488"/>
        <v>0</v>
      </c>
      <c r="CI671" s="165"/>
      <c r="CJ671" s="215">
        <f t="shared" si="465"/>
        <v>0</v>
      </c>
      <c r="CK671" s="215">
        <f t="shared" si="466"/>
        <v>0</v>
      </c>
      <c r="CL671" s="215">
        <f t="shared" si="467"/>
        <v>0</v>
      </c>
      <c r="CM671" s="215">
        <f t="shared" si="468"/>
        <v>0</v>
      </c>
      <c r="CN671" s="215">
        <f t="shared" si="469"/>
        <v>0</v>
      </c>
      <c r="CO671" s="155">
        <f t="shared" si="489"/>
        <v>0</v>
      </c>
      <c r="CP671" s="165"/>
      <c r="CQ671" s="223">
        <f t="shared" si="470"/>
        <v>0</v>
      </c>
      <c r="CR671" s="223">
        <f t="shared" si="471"/>
        <v>0</v>
      </c>
      <c r="CS671" s="223">
        <f t="shared" si="472"/>
        <v>0</v>
      </c>
      <c r="CT671" s="223">
        <f t="shared" si="473"/>
        <v>0</v>
      </c>
      <c r="CU671" s="223">
        <f t="shared" si="474"/>
        <v>0</v>
      </c>
      <c r="CV671" s="155">
        <f t="shared" si="490"/>
        <v>0</v>
      </c>
      <c r="CW671" s="165"/>
      <c r="CX671" s="215">
        <f t="shared" si="491"/>
        <v>0</v>
      </c>
      <c r="CY671" s="215">
        <f t="shared" si="475"/>
        <v>0</v>
      </c>
      <c r="CZ671" s="215">
        <f t="shared" si="476"/>
        <v>0</v>
      </c>
      <c r="DA671" s="215">
        <f t="shared" si="477"/>
        <v>0</v>
      </c>
      <c r="DB671" s="215">
        <f t="shared" si="478"/>
        <v>0</v>
      </c>
      <c r="DC671" s="155">
        <f t="shared" si="492"/>
        <v>0</v>
      </c>
      <c r="DD671" s="165"/>
      <c r="DE671" s="188" t="b" cm="1">
        <f t="array" aca="1" ref="DE671" ca="1">OR($G671=Forecast_Capex_Input!$BF$8:$BF$10)</f>
        <v>0</v>
      </c>
      <c r="DF671" s="188" cm="1">
        <f t="array" aca="1" ref="DF671" ca="1">IFERROR(INDEX(Forecast_Capex_Input!BG$12:BG$286,$X671)
*(INDEX(Forecast_Capex_Input!$H$12:$H$286,$X671)=Repex),0)
*$DE671</f>
        <v>0</v>
      </c>
      <c r="DG671" s="188" cm="1">
        <f t="array" aca="1" ref="DG671" ca="1">IFERROR(INDEX(Forecast_Capex_Input!BH$12:BH$286,$X671)
*(INDEX(Forecast_Capex_Input!$H$12:$H$286,$X671)=Repex),0)
*$DE671</f>
        <v>0</v>
      </c>
      <c r="DH671" s="188" cm="1">
        <f t="array" aca="1" ref="DH671" ca="1">IFERROR(INDEX(Forecast_Capex_Input!BI$12:BI$286,$X671)
*(INDEX(Forecast_Capex_Input!$H$12:$H$286,$X671)=Repex),0)
*$DE671</f>
        <v>0</v>
      </c>
      <c r="DI671" s="188" cm="1">
        <f t="array" aca="1" ref="DI671" ca="1">IFERROR(INDEX(Forecast_Capex_Input!BJ$12:BJ$286,$X671)
*(INDEX(Forecast_Capex_Input!$H$12:$H$286,$X671)=Repex),0)
*$DE671</f>
        <v>0</v>
      </c>
      <c r="DJ671" s="188" cm="1">
        <f t="array" aca="1" ref="DJ671" ca="1">IFERROR(INDEX(Forecast_Capex_Input!BK$12:BK$286,$X671)
*(INDEX(Forecast_Capex_Input!$H$12:$H$286,$X671)=Repex),0)
*$DE671</f>
        <v>0</v>
      </c>
      <c r="DK671" s="188" cm="1">
        <f t="array" aca="1" ref="DK671" ca="1">IFERROR(INDEX(Forecast_Capex_Input!BL$12:BL$286,$X671)
*(INDEX(Forecast_Capex_Input!$H$12:$H$286,$X671)=Repex),0)
*$DE671</f>
        <v>0</v>
      </c>
      <c r="DL671" s="165"/>
      <c r="DM671" s="188" t="b" cm="1">
        <f t="array" aca="1" ref="DM671" ca="1">OR($G671=Forecast_Capex_Input!$BN$8:$BN$9)</f>
        <v>0</v>
      </c>
      <c r="DN671" s="188" cm="1">
        <f t="array" aca="1" ref="DN671" ca="1">IFERROR(INDEX(Forecast_Capex_Input!BO$12:BO$286,$X671)
*(INDEX(Forecast_Capex_Input!$H$12:$H$286,$X671)=Repex),0)
*$DM671</f>
        <v>0</v>
      </c>
      <c r="DO671" s="188" cm="1">
        <f t="array" aca="1" ref="DO671" ca="1">IFERROR(INDEX(Forecast_Capex_Input!BP$12:BP$286,$X671)
*(INDEX(Forecast_Capex_Input!$H$12:$H$286,$X671)=Repex),0)
*$DM671</f>
        <v>0</v>
      </c>
      <c r="DP671" s="188" cm="1">
        <f t="array" aca="1" ref="DP671" ca="1">IFERROR(INDEX(Forecast_Capex_Input!BQ$12:BQ$286,$X671)
*(INDEX(Forecast_Capex_Input!$H$12:$H$286,$X671)=Repex),0)
*$DM671</f>
        <v>0</v>
      </c>
      <c r="DQ671" s="188" cm="1">
        <f t="array" aca="1" ref="DQ671" ca="1">IFERROR(INDEX(Forecast_Capex_Input!BR$12:BR$286,$X671)
*(INDEX(Forecast_Capex_Input!$H$12:$H$286,$X671)=Repex),0)
*$DM671</f>
        <v>0</v>
      </c>
      <c r="DR671" s="188" cm="1">
        <f t="array" aca="1" ref="DR671" ca="1">IFERROR(INDEX(Forecast_Capex_Input!BS$12:BS$286,$X671)
*(INDEX(Forecast_Capex_Input!$H$12:$H$286,$X671)=Repex),0)
*$DM671</f>
        <v>0</v>
      </c>
      <c r="DS671" s="165"/>
      <c r="DT671" s="188" t="b" cm="1">
        <f t="array" aca="1" ref="DT671" ca="1">OR($G671=Forecast_Capex_Input!$BU$8:$BU$10)</f>
        <v>0</v>
      </c>
      <c r="DU671" s="188" cm="1">
        <f t="array" aca="1" ref="DU671" ca="1">IFERROR(INDEX(Forecast_Capex_Input!BV$12:BV$286,$X671)
*(INDEX(Forecast_Capex_Input!$H$12:$H$286,$X671)=Repex),0)
*$DT671</f>
        <v>0</v>
      </c>
      <c r="DV671" s="188" cm="1">
        <f t="array" aca="1" ref="DV671" ca="1">IFERROR(INDEX(Forecast_Capex_Input!BW$12:BW$286,$X671)
*(INDEX(Forecast_Capex_Input!$H$12:$H$286,$X671)=Repex),0)
*$DT671</f>
        <v>0</v>
      </c>
      <c r="DW671" s="188" cm="1">
        <f t="array" aca="1" ref="DW671" ca="1">IFERROR(INDEX(Forecast_Capex_Input!BX$12:BX$286,$X671)
*(INDEX(Forecast_Capex_Input!$H$12:$H$286,$X671)=Repex),0)
*$DT671</f>
        <v>0</v>
      </c>
      <c r="DX671" s="188" cm="1">
        <f t="array" aca="1" ref="DX671" ca="1">IFERROR(INDEX(Forecast_Capex_Input!BY$12:BY$286,$X671)
*(INDEX(Forecast_Capex_Input!$H$12:$H$286,$X671)=Repex),0)
*$DT671</f>
        <v>0</v>
      </c>
      <c r="DY671" s="188" cm="1">
        <f t="array" aca="1" ref="DY671" ca="1">IFERROR(INDEX(Forecast_Capex_Input!BZ$12:BZ$286,$X671)
*(INDEX(Forecast_Capex_Input!$H$12:$H$286,$X671)=Repex),0)
*$DT671</f>
        <v>0</v>
      </c>
      <c r="DZ671" s="188" cm="1">
        <f t="array" aca="1" ref="DZ671" ca="1">IFERROR(INDEX(Forecast_Capex_Input!CA$12:CA$286,$X671)
*(INDEX(Forecast_Capex_Input!$H$12:$H$286,$X671)=Repex),0)
*$DT671</f>
        <v>0</v>
      </c>
      <c r="EA671" s="188" cm="1">
        <f t="array" aca="1" ref="EA671" ca="1">IFERROR(INDEX(Forecast_Capex_Input!CB$12:CB$286,$X671)
*(INDEX(Forecast_Capex_Input!$H$12:$H$286,$X671)=Repex),0)
*$DT671</f>
        <v>0</v>
      </c>
      <c r="EB671" s="188" cm="1">
        <f t="array" aca="1" ref="EB671" ca="1">IFERROR(INDEX(Forecast_Capex_Input!CC$12:CC$286,$X671)
*(INDEX(Forecast_Capex_Input!$H$12:$H$286,$X671)=Repex),0)
*$DT671</f>
        <v>0</v>
      </c>
      <c r="EC671" s="165"/>
      <c r="ED671" s="226" t="str">
        <f t="shared" si="479"/>
        <v>N/A</v>
      </c>
      <c r="EE671" s="174" t="s">
        <v>15</v>
      </c>
    </row>
    <row r="672" spans="3:135" x14ac:dyDescent="0.2">
      <c r="C672" s="174">
        <f t="shared" si="480"/>
        <v>662</v>
      </c>
      <c r="D672" s="167" t="str" cm="1">
        <f t="array" ref="D672">IFERROR(INDEX(Forecast_Capex_Input!$D$12:$D$286,$X672),NA)</f>
        <v>N/A</v>
      </c>
      <c r="E672" s="172" t="str" cm="1">
        <f t="array" ref="E672">IF($X672=NA,NA,INDEX(Forecast_Capex_Input!$E$12:$E$286,$X672))</f>
        <v>N/A</v>
      </c>
      <c r="F672" s="167" t="str" cm="1">
        <f t="array" aca="1" ref="F672" ca="1">IFERROR(INDEX(General!$E$25:$E$26,$Y672),NA)</f>
        <v>N/A</v>
      </c>
      <c r="G672" s="167" t="str" cm="1">
        <f t="array" aca="1" ref="G672" ca="1">IFERROR(INDEX(Forecast_Capex_Input!$AI$11:$BB$11,$AA672),NA)</f>
        <v>N/A</v>
      </c>
      <c r="H672" s="189" t="str" cm="1">
        <f t="array" aca="1" ref="H672" ca="1">IFERROR(INDEX(Forecast_Capex_Input!$AI$12:$BB$286,$X672,$AA672),NA)</f>
        <v>N/A</v>
      </c>
      <c r="I672" s="199" t="str" cm="1">
        <f t="array" ref="I672">IFERROR(INDEX(Forecast_Capex_Input!$F$12:$F$286,$X672),NA)</f>
        <v>N/A</v>
      </c>
      <c r="J672" s="199" t="str" cm="1">
        <f t="array" ref="J672">IFERROR(INDEX(Forecast_Capex_Input!G$12:G$286,$X672),NA)</f>
        <v>N/A</v>
      </c>
      <c r="K672" s="199" t="str" cm="1">
        <f t="array" ref="K672">IFERROR(INDEX(Forecast_Capex_Input!H$12:H$286,$X672),NA)</f>
        <v>N/A</v>
      </c>
      <c r="L672" s="199" t="str" cm="1">
        <f t="array" ref="L672">IFERROR(INDEX(Forecast_Capex_Input!I$12:I$286,$X672),NA)</f>
        <v>N/A</v>
      </c>
      <c r="M672" s="199" t="str" cm="1">
        <f t="array" ref="M672">IFERROR(INDEX(Forecast_Capex_Input!J$12:J$286,$X672),NA)</f>
        <v>N/A</v>
      </c>
      <c r="N672" s="199" t="str" cm="1">
        <f t="array" ref="N672">IFERROR(INDEX(Forecast_Capex_Input!K$12:K$286,$X672),NA)</f>
        <v>N/A</v>
      </c>
      <c r="O672" s="199" t="str" cm="1">
        <f t="array" ref="O672">IFERROR(INDEX(Forecast_Capex_Input!L$12:L$286,$X672),NA)</f>
        <v>N/A</v>
      </c>
      <c r="P672" s="199" t="str" cm="1">
        <f t="array" ref="P672">IFERROR(INDEX(Forecast_Capex_Input!M$12:M$286,$X672),NA)</f>
        <v>N/A</v>
      </c>
      <c r="Q672" s="172" t="str" cm="1">
        <f t="array" ref="Q672">IFERROR(INDEX(Forecast_Capex_Input!N$12:N$286,$X672),NA)</f>
        <v>N/A</v>
      </c>
      <c r="R672" s="265" cm="1">
        <f t="array" ref="R672">IFERROR(INDEX(Forecast_Capex_Input!O$12:O$286,$X672),0)</f>
        <v>0</v>
      </c>
      <c r="S672" s="172" cm="1">
        <f t="array" ref="S672">IFERROR(INDEX(Forecast_Capex_Input!P$12:P$286,$X672),0)</f>
        <v>0</v>
      </c>
      <c r="T672" s="199" t="str" cm="1">
        <f t="array" aca="1" ref="T672" ca="1">IFERROR(INDEX(General!$K$84:$K$103,$AA672),NA)</f>
        <v>N/A</v>
      </c>
      <c r="U672" s="188" cm="1">
        <f t="array" aca="1" ref="U672" ca="1">IFERROR(
IF($F672=General!$E$25,INDEX(Forecast_Capex_Input!S$12:S$286,$X672),
INDEX(Forecast_Capex_Input!T$12:T$286,$X672)),0)</f>
        <v>0</v>
      </c>
      <c r="V672" s="222" t="b">
        <f>IFERROR(INDEX(Overheads!$T$19:$T$26,MATCH($I672,Overheads!$E$19:$E$26,0)),FALSE)</f>
        <v>0</v>
      </c>
      <c r="W672" s="165"/>
      <c r="X672" s="174" t="str">
        <f>IFERROR(
IF(MATCH($C672,Forecast_Capex_Input!$CI$12:$CI$286,1)+1&gt;MAX(Forecast_Capex_Input!$C$12:$C$286),NA,
MATCH($C672,Forecast_Capex_Input!$CI$12:$CI$286,1)+1),1)</f>
        <v>N/A</v>
      </c>
      <c r="Y672" s="174" t="str" cm="1">
        <f t="array" aca="1" ref="Y672" ca="1">IFERROR(
IF(X671&lt;&gt;X672,1,
IF(COUNTIF(OFFSET(Y671,0,0,-INDEX(Forecast_Capex_Input!$CG$12:$CG$286,$X672)),Y671)=INDEX(Forecast_Capex_Input!$CG$12:$CG$286,$X672),Y671+1,Y671)),NA)</f>
        <v>N/A</v>
      </c>
      <c r="Z672" s="174" t="str" cm="1">
        <f t="array" ref="Z672">IFERROR($C672-IF($X672=1,1,INDEX(Forecast_Capex_Input!$CI$12:$CI$286,$X672-1))+1,NA)</f>
        <v>N/A</v>
      </c>
      <c r="AA672" s="174" t="str" cm="1">
        <f t="array" aca="1" ref="AA672" ca="1">IFERROR(IF(Y672=1,
INDEX(Forecast_Capex_Input!$AI$10:$BB$10,SMALL(IF(INDEX(Forecast_Capex_Input!$AI$12:$BB$286,$X672,0)&gt;0,COLUMN(Forecast_Capex_Input!$AI$10:$BB$10)-COLUMN(Forecast_Capex_Input!$AI$12)+1),ROWS(OFFSET(AA671,0,0,-$Z672)))),
OFFSET(AA671,-INDEX(Forecast_Capex_Input!$CG$12:$CG$286,$X672)+1,0)),NA)</f>
        <v>N/A</v>
      </c>
      <c r="AB672" s="174" t="str">
        <f t="shared" ca="1" si="449"/>
        <v>N/A</v>
      </c>
      <c r="AC672" s="222" t="b">
        <f t="shared" si="481"/>
        <v>0</v>
      </c>
      <c r="AD672" s="220" t="b">
        <v>0</v>
      </c>
      <c r="AE672" s="222" t="b">
        <f t="shared" si="450"/>
        <v>1</v>
      </c>
      <c r="AF672" s="165"/>
      <c r="AG672" s="215">
        <v>0</v>
      </c>
      <c r="AH672" s="215">
        <v>0</v>
      </c>
      <c r="AI672" s="215">
        <v>0</v>
      </c>
      <c r="AJ672" s="215">
        <v>0</v>
      </c>
      <c r="AK672" s="215">
        <v>0</v>
      </c>
      <c r="AL672" s="155">
        <v>0</v>
      </c>
      <c r="AM672" s="165"/>
      <c r="AN672" s="215" cm="1">
        <f t="array" aca="1" ref="AN672" ca="1">IFERROR(INDEX(General!O$33:O$34,$AB672)
*AG672,0)</f>
        <v>0</v>
      </c>
      <c r="AO672" s="215" cm="1">
        <f t="array" aca="1" ref="AO672" ca="1">IFERROR(INDEX(General!P$33:P$34,$AB672)
*AH672,0)</f>
        <v>0</v>
      </c>
      <c r="AP672" s="215" cm="1">
        <f t="array" aca="1" ref="AP672" ca="1">IFERROR(INDEX(General!Q$33:Q$34,$AB672)
*AI672,0)</f>
        <v>0</v>
      </c>
      <c r="AQ672" s="215" cm="1">
        <f t="array" aca="1" ref="AQ672" ca="1">IFERROR(INDEX(General!R$33:R$34,$AB672)
*AJ672,0)</f>
        <v>0</v>
      </c>
      <c r="AR672" s="215" cm="1">
        <f t="array" aca="1" ref="AR672" ca="1">IFERROR(INDEX(General!S$33:S$34,$AB672)
*AK672,0)</f>
        <v>0</v>
      </c>
      <c r="AS672" s="155">
        <f t="shared" ca="1" si="482"/>
        <v>0</v>
      </c>
      <c r="AT672" s="165"/>
      <c r="AU672" s="215">
        <f ca="1">IF($AE672=FALSE,AN672*Overheads!$R$24*$V672,
IFERROR(Overheads!$O$49*$V672*AN672,0)
+IFERROR(Overheads!Q$59*$V672*(AN672/Overheads!Q$68),0))</f>
        <v>0</v>
      </c>
      <c r="AV672" s="215">
        <f ca="1">IF($AE672=FALSE,AO672*Overheads!$R$24*$V672,
IFERROR(Overheads!$O$49*$V672*AO672,0)
+IFERROR(Overheads!R$59*$V672*(AO672/Overheads!R$68),0))</f>
        <v>0</v>
      </c>
      <c r="AW672" s="215">
        <f ca="1">IF($AE672=FALSE,AP672*Overheads!$R$24*$V672,
IFERROR(Overheads!$O$49*$V672*AP672,0)
+IFERROR(Overheads!S$59*$V672*(AP672/Overheads!S$68),0))</f>
        <v>0</v>
      </c>
      <c r="AX672" s="215">
        <f ca="1">IF($AE672=FALSE,AQ672*Overheads!$R$24*$V672,
IFERROR(Overheads!$O$49*$V672*AQ672,0)
+IFERROR(Overheads!T$59*$V672*(AQ672/Overheads!T$68),0))</f>
        <v>0</v>
      </c>
      <c r="AY672" s="215">
        <f ca="1">IF($AE672=FALSE,AR672*Overheads!$R$24*$V672,
IFERROR(Overheads!$O$49*$V672*AR672,0)
+IFERROR(Overheads!U$59*$V672*(AR672/Overheads!U$68),0))</f>
        <v>0</v>
      </c>
      <c r="AZ672" s="155">
        <f t="shared" ca="1" si="483"/>
        <v>0</v>
      </c>
      <c r="BA672" s="165"/>
      <c r="BB672" s="215">
        <f ca="1">IF($AE672=FALSE,AN672*Overheads!$S$25,
IFERROR(Overheads!$O$50*AN672,0)
+IFERROR(Overheads!Q$60*(AN672/Overheads!Q$66),0))</f>
        <v>0</v>
      </c>
      <c r="BC672" s="215">
        <f ca="1">IF($AE672=FALSE,AO672*Overheads!$S$25,
IFERROR(Overheads!$O$50*AO672,0)
+IFERROR(Overheads!R$60*(AO672/Overheads!R$66),0))</f>
        <v>0</v>
      </c>
      <c r="BD672" s="215">
        <f ca="1">IF($AE672=FALSE,AP672*Overheads!$S$25,
IFERROR(Overheads!$O$50*AP672,0)
+IFERROR(Overheads!S$60*(AP672/Overheads!S$66),0))</f>
        <v>0</v>
      </c>
      <c r="BE672" s="215">
        <f ca="1">IF($AE672=FALSE,AQ672*Overheads!$S$25,
IFERROR(Overheads!$O$50*AQ672,0)
+IFERROR(Overheads!T$60*(AQ672/Overheads!T$66),0))</f>
        <v>0</v>
      </c>
      <c r="BF672" s="215">
        <f ca="1">IF($AE672=FALSE,AR672*Overheads!$S$25,
IFERROR(Overheads!$O$50*AR672,0)
+IFERROR(Overheads!U$60*(AR672/Overheads!U$66),0))</f>
        <v>0</v>
      </c>
      <c r="BG672" s="155">
        <f t="shared" ca="1" si="484"/>
        <v>0</v>
      </c>
      <c r="BH672" s="165"/>
      <c r="BI672" s="215">
        <f t="shared" ca="1" si="485"/>
        <v>0</v>
      </c>
      <c r="BJ672" s="215">
        <f t="shared" ca="1" si="451"/>
        <v>0</v>
      </c>
      <c r="BK672" s="215">
        <f t="shared" ca="1" si="452"/>
        <v>0</v>
      </c>
      <c r="BL672" s="215">
        <f t="shared" ca="1" si="453"/>
        <v>0</v>
      </c>
      <c r="BM672" s="215">
        <f t="shared" ca="1" si="454"/>
        <v>0</v>
      </c>
      <c r="BN672" s="155">
        <f t="shared" ca="1" si="486"/>
        <v>0</v>
      </c>
      <c r="BO672" s="165"/>
      <c r="BP672" s="187" cm="1">
        <f t="array" ref="BP672">IFERROR(IF($X672=$X671,BP671,INDEX(Forecast_Capex_Input!AC$12:AC$286,$X672)),0)</f>
        <v>0</v>
      </c>
      <c r="BQ672" s="187" cm="1">
        <f t="array" ref="BQ672">IFERROR(IF($X672=$X671,BQ671,INDEX(Forecast_Capex_Input!AD$12:AD$286,$X672)),0)</f>
        <v>0</v>
      </c>
      <c r="BR672" s="187" cm="1">
        <f t="array" ref="BR672">IFERROR(IF($X672=$X671,BR671,INDEX(Forecast_Capex_Input!AE$12:AE$286,$X672)),0)</f>
        <v>0</v>
      </c>
      <c r="BS672" s="187" cm="1">
        <f t="array" ref="BS672">IFERROR(IF($X672=$X671,BS671,INDEX(Forecast_Capex_Input!AF$12:AF$286,$X672)),0)</f>
        <v>0</v>
      </c>
      <c r="BT672" s="187" cm="1">
        <f t="array" ref="BT672">IFERROR(IF($X672=$X671,BT671,INDEX(Forecast_Capex_Input!AG$12:AG$286,$X672)),0)</f>
        <v>0</v>
      </c>
      <c r="BU672" s="165"/>
      <c r="BV672" s="215">
        <f t="shared" si="455"/>
        <v>0</v>
      </c>
      <c r="BW672" s="215">
        <f t="shared" si="456"/>
        <v>0</v>
      </c>
      <c r="BX672" s="215">
        <f t="shared" si="457"/>
        <v>0</v>
      </c>
      <c r="BY672" s="215">
        <f t="shared" si="458"/>
        <v>0</v>
      </c>
      <c r="BZ672" s="215">
        <f t="shared" si="459"/>
        <v>0</v>
      </c>
      <c r="CA672" s="155">
        <f t="shared" si="487"/>
        <v>0</v>
      </c>
      <c r="CB672" s="165"/>
      <c r="CC672" s="215">
        <f t="shared" si="460"/>
        <v>0</v>
      </c>
      <c r="CD672" s="215">
        <f t="shared" si="461"/>
        <v>0</v>
      </c>
      <c r="CE672" s="215">
        <f t="shared" si="462"/>
        <v>0</v>
      </c>
      <c r="CF672" s="215">
        <f t="shared" si="463"/>
        <v>0</v>
      </c>
      <c r="CG672" s="215">
        <f t="shared" si="464"/>
        <v>0</v>
      </c>
      <c r="CH672" s="155">
        <f t="shared" si="488"/>
        <v>0</v>
      </c>
      <c r="CI672" s="165"/>
      <c r="CJ672" s="215">
        <f t="shared" si="465"/>
        <v>0</v>
      </c>
      <c r="CK672" s="215">
        <f t="shared" si="466"/>
        <v>0</v>
      </c>
      <c r="CL672" s="215">
        <f t="shared" si="467"/>
        <v>0</v>
      </c>
      <c r="CM672" s="215">
        <f t="shared" si="468"/>
        <v>0</v>
      </c>
      <c r="CN672" s="215">
        <f t="shared" si="469"/>
        <v>0</v>
      </c>
      <c r="CO672" s="155">
        <f t="shared" si="489"/>
        <v>0</v>
      </c>
      <c r="CP672" s="165"/>
      <c r="CQ672" s="223">
        <f t="shared" si="470"/>
        <v>0</v>
      </c>
      <c r="CR672" s="223">
        <f t="shared" si="471"/>
        <v>0</v>
      </c>
      <c r="CS672" s="223">
        <f t="shared" si="472"/>
        <v>0</v>
      </c>
      <c r="CT672" s="223">
        <f t="shared" si="473"/>
        <v>0</v>
      </c>
      <c r="CU672" s="223">
        <f t="shared" si="474"/>
        <v>0</v>
      </c>
      <c r="CV672" s="155">
        <f t="shared" si="490"/>
        <v>0</v>
      </c>
      <c r="CW672" s="165"/>
      <c r="CX672" s="215">
        <f t="shared" si="491"/>
        <v>0</v>
      </c>
      <c r="CY672" s="215">
        <f t="shared" si="475"/>
        <v>0</v>
      </c>
      <c r="CZ672" s="215">
        <f t="shared" si="476"/>
        <v>0</v>
      </c>
      <c r="DA672" s="215">
        <f t="shared" si="477"/>
        <v>0</v>
      </c>
      <c r="DB672" s="215">
        <f t="shared" si="478"/>
        <v>0</v>
      </c>
      <c r="DC672" s="155">
        <f t="shared" si="492"/>
        <v>0</v>
      </c>
      <c r="DD672" s="165"/>
      <c r="DE672" s="188" t="b" cm="1">
        <f t="array" aca="1" ref="DE672" ca="1">OR($G672=Forecast_Capex_Input!$BF$8:$BF$10)</f>
        <v>0</v>
      </c>
      <c r="DF672" s="188" cm="1">
        <f t="array" aca="1" ref="DF672" ca="1">IFERROR(INDEX(Forecast_Capex_Input!BG$12:BG$286,$X672)
*(INDEX(Forecast_Capex_Input!$H$12:$H$286,$X672)=Repex),0)
*$DE672</f>
        <v>0</v>
      </c>
      <c r="DG672" s="188" cm="1">
        <f t="array" aca="1" ref="DG672" ca="1">IFERROR(INDEX(Forecast_Capex_Input!BH$12:BH$286,$X672)
*(INDEX(Forecast_Capex_Input!$H$12:$H$286,$X672)=Repex),0)
*$DE672</f>
        <v>0</v>
      </c>
      <c r="DH672" s="188" cm="1">
        <f t="array" aca="1" ref="DH672" ca="1">IFERROR(INDEX(Forecast_Capex_Input!BI$12:BI$286,$X672)
*(INDEX(Forecast_Capex_Input!$H$12:$H$286,$X672)=Repex),0)
*$DE672</f>
        <v>0</v>
      </c>
      <c r="DI672" s="188" cm="1">
        <f t="array" aca="1" ref="DI672" ca="1">IFERROR(INDEX(Forecast_Capex_Input!BJ$12:BJ$286,$X672)
*(INDEX(Forecast_Capex_Input!$H$12:$H$286,$X672)=Repex),0)
*$DE672</f>
        <v>0</v>
      </c>
      <c r="DJ672" s="188" cm="1">
        <f t="array" aca="1" ref="DJ672" ca="1">IFERROR(INDEX(Forecast_Capex_Input!BK$12:BK$286,$X672)
*(INDEX(Forecast_Capex_Input!$H$12:$H$286,$X672)=Repex),0)
*$DE672</f>
        <v>0</v>
      </c>
      <c r="DK672" s="188" cm="1">
        <f t="array" aca="1" ref="DK672" ca="1">IFERROR(INDEX(Forecast_Capex_Input!BL$12:BL$286,$X672)
*(INDEX(Forecast_Capex_Input!$H$12:$H$286,$X672)=Repex),0)
*$DE672</f>
        <v>0</v>
      </c>
      <c r="DL672" s="165"/>
      <c r="DM672" s="188" t="b" cm="1">
        <f t="array" aca="1" ref="DM672" ca="1">OR($G672=Forecast_Capex_Input!$BN$8:$BN$9)</f>
        <v>0</v>
      </c>
      <c r="DN672" s="188" cm="1">
        <f t="array" aca="1" ref="DN672" ca="1">IFERROR(INDEX(Forecast_Capex_Input!BO$12:BO$286,$X672)
*(INDEX(Forecast_Capex_Input!$H$12:$H$286,$X672)=Repex),0)
*$DM672</f>
        <v>0</v>
      </c>
      <c r="DO672" s="188" cm="1">
        <f t="array" aca="1" ref="DO672" ca="1">IFERROR(INDEX(Forecast_Capex_Input!BP$12:BP$286,$X672)
*(INDEX(Forecast_Capex_Input!$H$12:$H$286,$X672)=Repex),0)
*$DM672</f>
        <v>0</v>
      </c>
      <c r="DP672" s="188" cm="1">
        <f t="array" aca="1" ref="DP672" ca="1">IFERROR(INDEX(Forecast_Capex_Input!BQ$12:BQ$286,$X672)
*(INDEX(Forecast_Capex_Input!$H$12:$H$286,$X672)=Repex),0)
*$DM672</f>
        <v>0</v>
      </c>
      <c r="DQ672" s="188" cm="1">
        <f t="array" aca="1" ref="DQ672" ca="1">IFERROR(INDEX(Forecast_Capex_Input!BR$12:BR$286,$X672)
*(INDEX(Forecast_Capex_Input!$H$12:$H$286,$X672)=Repex),0)
*$DM672</f>
        <v>0</v>
      </c>
      <c r="DR672" s="188" cm="1">
        <f t="array" aca="1" ref="DR672" ca="1">IFERROR(INDEX(Forecast_Capex_Input!BS$12:BS$286,$X672)
*(INDEX(Forecast_Capex_Input!$H$12:$H$286,$X672)=Repex),0)
*$DM672</f>
        <v>0</v>
      </c>
      <c r="DS672" s="165"/>
      <c r="DT672" s="188" t="b" cm="1">
        <f t="array" aca="1" ref="DT672" ca="1">OR($G672=Forecast_Capex_Input!$BU$8:$BU$10)</f>
        <v>0</v>
      </c>
      <c r="DU672" s="188" cm="1">
        <f t="array" aca="1" ref="DU672" ca="1">IFERROR(INDEX(Forecast_Capex_Input!BV$12:BV$286,$X672)
*(INDEX(Forecast_Capex_Input!$H$12:$H$286,$X672)=Repex),0)
*$DT672</f>
        <v>0</v>
      </c>
      <c r="DV672" s="188" cm="1">
        <f t="array" aca="1" ref="DV672" ca="1">IFERROR(INDEX(Forecast_Capex_Input!BW$12:BW$286,$X672)
*(INDEX(Forecast_Capex_Input!$H$12:$H$286,$X672)=Repex),0)
*$DT672</f>
        <v>0</v>
      </c>
      <c r="DW672" s="188" cm="1">
        <f t="array" aca="1" ref="DW672" ca="1">IFERROR(INDEX(Forecast_Capex_Input!BX$12:BX$286,$X672)
*(INDEX(Forecast_Capex_Input!$H$12:$H$286,$X672)=Repex),0)
*$DT672</f>
        <v>0</v>
      </c>
      <c r="DX672" s="188" cm="1">
        <f t="array" aca="1" ref="DX672" ca="1">IFERROR(INDEX(Forecast_Capex_Input!BY$12:BY$286,$X672)
*(INDEX(Forecast_Capex_Input!$H$12:$H$286,$X672)=Repex),0)
*$DT672</f>
        <v>0</v>
      </c>
      <c r="DY672" s="188" cm="1">
        <f t="array" aca="1" ref="DY672" ca="1">IFERROR(INDEX(Forecast_Capex_Input!BZ$12:BZ$286,$X672)
*(INDEX(Forecast_Capex_Input!$H$12:$H$286,$X672)=Repex),0)
*$DT672</f>
        <v>0</v>
      </c>
      <c r="DZ672" s="188" cm="1">
        <f t="array" aca="1" ref="DZ672" ca="1">IFERROR(INDEX(Forecast_Capex_Input!CA$12:CA$286,$X672)
*(INDEX(Forecast_Capex_Input!$H$12:$H$286,$X672)=Repex),0)
*$DT672</f>
        <v>0</v>
      </c>
      <c r="EA672" s="188" cm="1">
        <f t="array" aca="1" ref="EA672" ca="1">IFERROR(INDEX(Forecast_Capex_Input!CB$12:CB$286,$X672)
*(INDEX(Forecast_Capex_Input!$H$12:$H$286,$X672)=Repex),0)
*$DT672</f>
        <v>0</v>
      </c>
      <c r="EB672" s="188" cm="1">
        <f t="array" aca="1" ref="EB672" ca="1">IFERROR(INDEX(Forecast_Capex_Input!CC$12:CC$286,$X672)
*(INDEX(Forecast_Capex_Input!$H$12:$H$286,$X672)=Repex),0)
*$DT672</f>
        <v>0</v>
      </c>
      <c r="EC672" s="165"/>
      <c r="ED672" s="226" t="str">
        <f t="shared" si="479"/>
        <v>N/A</v>
      </c>
      <c r="EE672" s="174" t="s">
        <v>15</v>
      </c>
    </row>
    <row r="673" spans="3:135" x14ac:dyDescent="0.2">
      <c r="C673" s="174">
        <f t="shared" si="480"/>
        <v>663</v>
      </c>
      <c r="D673" s="167" t="str" cm="1">
        <f t="array" ref="D673">IFERROR(INDEX(Forecast_Capex_Input!$D$12:$D$286,$X673),NA)</f>
        <v>N/A</v>
      </c>
      <c r="E673" s="172" t="str" cm="1">
        <f t="array" ref="E673">IF($X673=NA,NA,INDEX(Forecast_Capex_Input!$E$12:$E$286,$X673))</f>
        <v>N/A</v>
      </c>
      <c r="F673" s="167" t="str" cm="1">
        <f t="array" aca="1" ref="F673" ca="1">IFERROR(INDEX(General!$E$25:$E$26,$Y673),NA)</f>
        <v>N/A</v>
      </c>
      <c r="G673" s="167" t="str" cm="1">
        <f t="array" aca="1" ref="G673" ca="1">IFERROR(INDEX(Forecast_Capex_Input!$AI$11:$BB$11,$AA673),NA)</f>
        <v>N/A</v>
      </c>
      <c r="H673" s="189" t="str" cm="1">
        <f t="array" aca="1" ref="H673" ca="1">IFERROR(INDEX(Forecast_Capex_Input!$AI$12:$BB$286,$X673,$AA673),NA)</f>
        <v>N/A</v>
      </c>
      <c r="I673" s="199" t="str" cm="1">
        <f t="array" ref="I673">IFERROR(INDEX(Forecast_Capex_Input!$F$12:$F$286,$X673),NA)</f>
        <v>N/A</v>
      </c>
      <c r="J673" s="199" t="str" cm="1">
        <f t="array" ref="J673">IFERROR(INDEX(Forecast_Capex_Input!G$12:G$286,$X673),NA)</f>
        <v>N/A</v>
      </c>
      <c r="K673" s="199" t="str" cm="1">
        <f t="array" ref="K673">IFERROR(INDEX(Forecast_Capex_Input!H$12:H$286,$X673),NA)</f>
        <v>N/A</v>
      </c>
      <c r="L673" s="199" t="str" cm="1">
        <f t="array" ref="L673">IFERROR(INDEX(Forecast_Capex_Input!I$12:I$286,$X673),NA)</f>
        <v>N/A</v>
      </c>
      <c r="M673" s="199" t="str" cm="1">
        <f t="array" ref="M673">IFERROR(INDEX(Forecast_Capex_Input!J$12:J$286,$X673),NA)</f>
        <v>N/A</v>
      </c>
      <c r="N673" s="199" t="str" cm="1">
        <f t="array" ref="N673">IFERROR(INDEX(Forecast_Capex_Input!K$12:K$286,$X673),NA)</f>
        <v>N/A</v>
      </c>
      <c r="O673" s="199" t="str" cm="1">
        <f t="array" ref="O673">IFERROR(INDEX(Forecast_Capex_Input!L$12:L$286,$X673),NA)</f>
        <v>N/A</v>
      </c>
      <c r="P673" s="199" t="str" cm="1">
        <f t="array" ref="P673">IFERROR(INDEX(Forecast_Capex_Input!M$12:M$286,$X673),NA)</f>
        <v>N/A</v>
      </c>
      <c r="Q673" s="172" t="str" cm="1">
        <f t="array" ref="Q673">IFERROR(INDEX(Forecast_Capex_Input!N$12:N$286,$X673),NA)</f>
        <v>N/A</v>
      </c>
      <c r="R673" s="265" cm="1">
        <f t="array" ref="R673">IFERROR(INDEX(Forecast_Capex_Input!O$12:O$286,$X673),0)</f>
        <v>0</v>
      </c>
      <c r="S673" s="172" cm="1">
        <f t="array" ref="S673">IFERROR(INDEX(Forecast_Capex_Input!P$12:P$286,$X673),0)</f>
        <v>0</v>
      </c>
      <c r="T673" s="199" t="str" cm="1">
        <f t="array" aca="1" ref="T673" ca="1">IFERROR(INDEX(General!$K$84:$K$103,$AA673),NA)</f>
        <v>N/A</v>
      </c>
      <c r="U673" s="188" cm="1">
        <f t="array" aca="1" ref="U673" ca="1">IFERROR(
IF($F673=General!$E$25,INDEX(Forecast_Capex_Input!S$12:S$286,$X673),
INDEX(Forecast_Capex_Input!T$12:T$286,$X673)),0)</f>
        <v>0</v>
      </c>
      <c r="V673" s="222" t="b">
        <f>IFERROR(INDEX(Overheads!$T$19:$T$26,MATCH($I673,Overheads!$E$19:$E$26,0)),FALSE)</f>
        <v>0</v>
      </c>
      <c r="W673" s="165"/>
      <c r="X673" s="174" t="str">
        <f>IFERROR(
IF(MATCH($C673,Forecast_Capex_Input!$CI$12:$CI$286,1)+1&gt;MAX(Forecast_Capex_Input!$C$12:$C$286),NA,
MATCH($C673,Forecast_Capex_Input!$CI$12:$CI$286,1)+1),1)</f>
        <v>N/A</v>
      </c>
      <c r="Y673" s="174" t="str" cm="1">
        <f t="array" aca="1" ref="Y673" ca="1">IFERROR(
IF(X672&lt;&gt;X673,1,
IF(COUNTIF(OFFSET(Y672,0,0,-INDEX(Forecast_Capex_Input!$CG$12:$CG$286,$X673)),Y672)=INDEX(Forecast_Capex_Input!$CG$12:$CG$286,$X673),Y672+1,Y672)),NA)</f>
        <v>N/A</v>
      </c>
      <c r="Z673" s="174" t="str" cm="1">
        <f t="array" ref="Z673">IFERROR($C673-IF($X673=1,1,INDEX(Forecast_Capex_Input!$CI$12:$CI$286,$X673-1))+1,NA)</f>
        <v>N/A</v>
      </c>
      <c r="AA673" s="174" t="str" cm="1">
        <f t="array" aca="1" ref="AA673" ca="1">IFERROR(IF(Y673=1,
INDEX(Forecast_Capex_Input!$AI$10:$BB$10,SMALL(IF(INDEX(Forecast_Capex_Input!$AI$12:$BB$286,$X673,0)&gt;0,COLUMN(Forecast_Capex_Input!$AI$10:$BB$10)-COLUMN(Forecast_Capex_Input!$AI$12)+1),ROWS(OFFSET(AA672,0,0,-$Z673)))),
OFFSET(AA672,-INDEX(Forecast_Capex_Input!$CG$12:$CG$286,$X673)+1,0)),NA)</f>
        <v>N/A</v>
      </c>
      <c r="AB673" s="174" t="str">
        <f t="shared" ca="1" si="449"/>
        <v>N/A</v>
      </c>
      <c r="AC673" s="222" t="b">
        <f t="shared" si="481"/>
        <v>0</v>
      </c>
      <c r="AD673" s="220" t="b">
        <v>0</v>
      </c>
      <c r="AE673" s="222" t="b">
        <f t="shared" si="450"/>
        <v>1</v>
      </c>
      <c r="AF673" s="165"/>
      <c r="AG673" s="215">
        <v>0</v>
      </c>
      <c r="AH673" s="215">
        <v>0</v>
      </c>
      <c r="AI673" s="215">
        <v>0</v>
      </c>
      <c r="AJ673" s="215">
        <v>0</v>
      </c>
      <c r="AK673" s="215">
        <v>0</v>
      </c>
      <c r="AL673" s="155">
        <v>0</v>
      </c>
      <c r="AM673" s="165"/>
      <c r="AN673" s="215" cm="1">
        <f t="array" aca="1" ref="AN673" ca="1">IFERROR(INDEX(General!O$33:O$34,$AB673)
*AG673,0)</f>
        <v>0</v>
      </c>
      <c r="AO673" s="215" cm="1">
        <f t="array" aca="1" ref="AO673" ca="1">IFERROR(INDEX(General!P$33:P$34,$AB673)
*AH673,0)</f>
        <v>0</v>
      </c>
      <c r="AP673" s="215" cm="1">
        <f t="array" aca="1" ref="AP673" ca="1">IFERROR(INDEX(General!Q$33:Q$34,$AB673)
*AI673,0)</f>
        <v>0</v>
      </c>
      <c r="AQ673" s="215" cm="1">
        <f t="array" aca="1" ref="AQ673" ca="1">IFERROR(INDEX(General!R$33:R$34,$AB673)
*AJ673,0)</f>
        <v>0</v>
      </c>
      <c r="AR673" s="215" cm="1">
        <f t="array" aca="1" ref="AR673" ca="1">IFERROR(INDEX(General!S$33:S$34,$AB673)
*AK673,0)</f>
        <v>0</v>
      </c>
      <c r="AS673" s="155">
        <f t="shared" ca="1" si="482"/>
        <v>0</v>
      </c>
      <c r="AT673" s="165"/>
      <c r="AU673" s="215">
        <f ca="1">IF($AE673=FALSE,AN673*Overheads!$R$24*$V673,
IFERROR(Overheads!$O$49*$V673*AN673,0)
+IFERROR(Overheads!Q$59*$V673*(AN673/Overheads!Q$68),0))</f>
        <v>0</v>
      </c>
      <c r="AV673" s="215">
        <f ca="1">IF($AE673=FALSE,AO673*Overheads!$R$24*$V673,
IFERROR(Overheads!$O$49*$V673*AO673,0)
+IFERROR(Overheads!R$59*$V673*(AO673/Overheads!R$68),0))</f>
        <v>0</v>
      </c>
      <c r="AW673" s="215">
        <f ca="1">IF($AE673=FALSE,AP673*Overheads!$R$24*$V673,
IFERROR(Overheads!$O$49*$V673*AP673,0)
+IFERROR(Overheads!S$59*$V673*(AP673/Overheads!S$68),0))</f>
        <v>0</v>
      </c>
      <c r="AX673" s="215">
        <f ca="1">IF($AE673=FALSE,AQ673*Overheads!$R$24*$V673,
IFERROR(Overheads!$O$49*$V673*AQ673,0)
+IFERROR(Overheads!T$59*$V673*(AQ673/Overheads!T$68),0))</f>
        <v>0</v>
      </c>
      <c r="AY673" s="215">
        <f ca="1">IF($AE673=FALSE,AR673*Overheads!$R$24*$V673,
IFERROR(Overheads!$O$49*$V673*AR673,0)
+IFERROR(Overheads!U$59*$V673*(AR673/Overheads!U$68),0))</f>
        <v>0</v>
      </c>
      <c r="AZ673" s="155">
        <f t="shared" ca="1" si="483"/>
        <v>0</v>
      </c>
      <c r="BA673" s="165"/>
      <c r="BB673" s="215">
        <f ca="1">IF($AE673=FALSE,AN673*Overheads!$S$25,
IFERROR(Overheads!$O$50*AN673,0)
+IFERROR(Overheads!Q$60*(AN673/Overheads!Q$66),0))</f>
        <v>0</v>
      </c>
      <c r="BC673" s="215">
        <f ca="1">IF($AE673=FALSE,AO673*Overheads!$S$25,
IFERROR(Overheads!$O$50*AO673,0)
+IFERROR(Overheads!R$60*(AO673/Overheads!R$66),0))</f>
        <v>0</v>
      </c>
      <c r="BD673" s="215">
        <f ca="1">IF($AE673=FALSE,AP673*Overheads!$S$25,
IFERROR(Overheads!$O$50*AP673,0)
+IFERROR(Overheads!S$60*(AP673/Overheads!S$66),0))</f>
        <v>0</v>
      </c>
      <c r="BE673" s="215">
        <f ca="1">IF($AE673=FALSE,AQ673*Overheads!$S$25,
IFERROR(Overheads!$O$50*AQ673,0)
+IFERROR(Overheads!T$60*(AQ673/Overheads!T$66),0))</f>
        <v>0</v>
      </c>
      <c r="BF673" s="215">
        <f ca="1">IF($AE673=FALSE,AR673*Overheads!$S$25,
IFERROR(Overheads!$O$50*AR673,0)
+IFERROR(Overheads!U$60*(AR673/Overheads!U$66),0))</f>
        <v>0</v>
      </c>
      <c r="BG673" s="155">
        <f t="shared" ca="1" si="484"/>
        <v>0</v>
      </c>
      <c r="BH673" s="165"/>
      <c r="BI673" s="215">
        <f t="shared" ca="1" si="485"/>
        <v>0</v>
      </c>
      <c r="BJ673" s="215">
        <f t="shared" ca="1" si="451"/>
        <v>0</v>
      </c>
      <c r="BK673" s="215">
        <f t="shared" ca="1" si="452"/>
        <v>0</v>
      </c>
      <c r="BL673" s="215">
        <f t="shared" ca="1" si="453"/>
        <v>0</v>
      </c>
      <c r="BM673" s="215">
        <f t="shared" ca="1" si="454"/>
        <v>0</v>
      </c>
      <c r="BN673" s="155">
        <f t="shared" ca="1" si="486"/>
        <v>0</v>
      </c>
      <c r="BO673" s="165"/>
      <c r="BP673" s="187" cm="1">
        <f t="array" ref="BP673">IFERROR(IF($X673=$X672,BP672,INDEX(Forecast_Capex_Input!AC$12:AC$286,$X673)),0)</f>
        <v>0</v>
      </c>
      <c r="BQ673" s="187" cm="1">
        <f t="array" ref="BQ673">IFERROR(IF($X673=$X672,BQ672,INDEX(Forecast_Capex_Input!AD$12:AD$286,$X673)),0)</f>
        <v>0</v>
      </c>
      <c r="BR673" s="187" cm="1">
        <f t="array" ref="BR673">IFERROR(IF($X673=$X672,BR672,INDEX(Forecast_Capex_Input!AE$12:AE$286,$X673)),0)</f>
        <v>0</v>
      </c>
      <c r="BS673" s="187" cm="1">
        <f t="array" ref="BS673">IFERROR(IF($X673=$X672,BS672,INDEX(Forecast_Capex_Input!AF$12:AF$286,$X673)),0)</f>
        <v>0</v>
      </c>
      <c r="BT673" s="187" cm="1">
        <f t="array" ref="BT673">IFERROR(IF($X673=$X672,BT672,INDEX(Forecast_Capex_Input!AG$12:AG$286,$X673)),0)</f>
        <v>0</v>
      </c>
      <c r="BU673" s="165"/>
      <c r="BV673" s="215">
        <f t="shared" si="455"/>
        <v>0</v>
      </c>
      <c r="BW673" s="215">
        <f t="shared" si="456"/>
        <v>0</v>
      </c>
      <c r="BX673" s="215">
        <f t="shared" si="457"/>
        <v>0</v>
      </c>
      <c r="BY673" s="215">
        <f t="shared" si="458"/>
        <v>0</v>
      </c>
      <c r="BZ673" s="215">
        <f t="shared" si="459"/>
        <v>0</v>
      </c>
      <c r="CA673" s="155">
        <f t="shared" si="487"/>
        <v>0</v>
      </c>
      <c r="CB673" s="165"/>
      <c r="CC673" s="215">
        <f t="shared" si="460"/>
        <v>0</v>
      </c>
      <c r="CD673" s="215">
        <f t="shared" si="461"/>
        <v>0</v>
      </c>
      <c r="CE673" s="215">
        <f t="shared" si="462"/>
        <v>0</v>
      </c>
      <c r="CF673" s="215">
        <f t="shared" si="463"/>
        <v>0</v>
      </c>
      <c r="CG673" s="215">
        <f t="shared" si="464"/>
        <v>0</v>
      </c>
      <c r="CH673" s="155">
        <f t="shared" si="488"/>
        <v>0</v>
      </c>
      <c r="CI673" s="165"/>
      <c r="CJ673" s="215">
        <f t="shared" si="465"/>
        <v>0</v>
      </c>
      <c r="CK673" s="215">
        <f t="shared" si="466"/>
        <v>0</v>
      </c>
      <c r="CL673" s="215">
        <f t="shared" si="467"/>
        <v>0</v>
      </c>
      <c r="CM673" s="215">
        <f t="shared" si="468"/>
        <v>0</v>
      </c>
      <c r="CN673" s="215">
        <f t="shared" si="469"/>
        <v>0</v>
      </c>
      <c r="CO673" s="155">
        <f t="shared" si="489"/>
        <v>0</v>
      </c>
      <c r="CP673" s="165"/>
      <c r="CQ673" s="223">
        <f t="shared" si="470"/>
        <v>0</v>
      </c>
      <c r="CR673" s="223">
        <f t="shared" si="471"/>
        <v>0</v>
      </c>
      <c r="CS673" s="223">
        <f t="shared" si="472"/>
        <v>0</v>
      </c>
      <c r="CT673" s="223">
        <f t="shared" si="473"/>
        <v>0</v>
      </c>
      <c r="CU673" s="223">
        <f t="shared" si="474"/>
        <v>0</v>
      </c>
      <c r="CV673" s="155">
        <f t="shared" si="490"/>
        <v>0</v>
      </c>
      <c r="CW673" s="165"/>
      <c r="CX673" s="215">
        <f t="shared" si="491"/>
        <v>0</v>
      </c>
      <c r="CY673" s="215">
        <f t="shared" si="475"/>
        <v>0</v>
      </c>
      <c r="CZ673" s="215">
        <f t="shared" si="476"/>
        <v>0</v>
      </c>
      <c r="DA673" s="215">
        <f t="shared" si="477"/>
        <v>0</v>
      </c>
      <c r="DB673" s="215">
        <f t="shared" si="478"/>
        <v>0</v>
      </c>
      <c r="DC673" s="155">
        <f t="shared" si="492"/>
        <v>0</v>
      </c>
      <c r="DD673" s="165"/>
      <c r="DE673" s="188" t="b" cm="1">
        <f t="array" aca="1" ref="DE673" ca="1">OR($G673=Forecast_Capex_Input!$BF$8:$BF$10)</f>
        <v>0</v>
      </c>
      <c r="DF673" s="188" cm="1">
        <f t="array" aca="1" ref="DF673" ca="1">IFERROR(INDEX(Forecast_Capex_Input!BG$12:BG$286,$X673)
*(INDEX(Forecast_Capex_Input!$H$12:$H$286,$X673)=Repex),0)
*$DE673</f>
        <v>0</v>
      </c>
      <c r="DG673" s="188" cm="1">
        <f t="array" aca="1" ref="DG673" ca="1">IFERROR(INDEX(Forecast_Capex_Input!BH$12:BH$286,$X673)
*(INDEX(Forecast_Capex_Input!$H$12:$H$286,$X673)=Repex),0)
*$DE673</f>
        <v>0</v>
      </c>
      <c r="DH673" s="188" cm="1">
        <f t="array" aca="1" ref="DH673" ca="1">IFERROR(INDEX(Forecast_Capex_Input!BI$12:BI$286,$X673)
*(INDEX(Forecast_Capex_Input!$H$12:$H$286,$X673)=Repex),0)
*$DE673</f>
        <v>0</v>
      </c>
      <c r="DI673" s="188" cm="1">
        <f t="array" aca="1" ref="DI673" ca="1">IFERROR(INDEX(Forecast_Capex_Input!BJ$12:BJ$286,$X673)
*(INDEX(Forecast_Capex_Input!$H$12:$H$286,$X673)=Repex),0)
*$DE673</f>
        <v>0</v>
      </c>
      <c r="DJ673" s="188" cm="1">
        <f t="array" aca="1" ref="DJ673" ca="1">IFERROR(INDEX(Forecast_Capex_Input!BK$12:BK$286,$X673)
*(INDEX(Forecast_Capex_Input!$H$12:$H$286,$X673)=Repex),0)
*$DE673</f>
        <v>0</v>
      </c>
      <c r="DK673" s="188" cm="1">
        <f t="array" aca="1" ref="DK673" ca="1">IFERROR(INDEX(Forecast_Capex_Input!BL$12:BL$286,$X673)
*(INDEX(Forecast_Capex_Input!$H$12:$H$286,$X673)=Repex),0)
*$DE673</f>
        <v>0</v>
      </c>
      <c r="DL673" s="165"/>
      <c r="DM673" s="188" t="b" cm="1">
        <f t="array" aca="1" ref="DM673" ca="1">OR($G673=Forecast_Capex_Input!$BN$8:$BN$9)</f>
        <v>0</v>
      </c>
      <c r="DN673" s="188" cm="1">
        <f t="array" aca="1" ref="DN673" ca="1">IFERROR(INDEX(Forecast_Capex_Input!BO$12:BO$286,$X673)
*(INDEX(Forecast_Capex_Input!$H$12:$H$286,$X673)=Repex),0)
*$DM673</f>
        <v>0</v>
      </c>
      <c r="DO673" s="188" cm="1">
        <f t="array" aca="1" ref="DO673" ca="1">IFERROR(INDEX(Forecast_Capex_Input!BP$12:BP$286,$X673)
*(INDEX(Forecast_Capex_Input!$H$12:$H$286,$X673)=Repex),0)
*$DM673</f>
        <v>0</v>
      </c>
      <c r="DP673" s="188" cm="1">
        <f t="array" aca="1" ref="DP673" ca="1">IFERROR(INDEX(Forecast_Capex_Input!BQ$12:BQ$286,$X673)
*(INDEX(Forecast_Capex_Input!$H$12:$H$286,$X673)=Repex),0)
*$DM673</f>
        <v>0</v>
      </c>
      <c r="DQ673" s="188" cm="1">
        <f t="array" aca="1" ref="DQ673" ca="1">IFERROR(INDEX(Forecast_Capex_Input!BR$12:BR$286,$X673)
*(INDEX(Forecast_Capex_Input!$H$12:$H$286,$X673)=Repex),0)
*$DM673</f>
        <v>0</v>
      </c>
      <c r="DR673" s="188" cm="1">
        <f t="array" aca="1" ref="DR673" ca="1">IFERROR(INDEX(Forecast_Capex_Input!BS$12:BS$286,$X673)
*(INDEX(Forecast_Capex_Input!$H$12:$H$286,$X673)=Repex),0)
*$DM673</f>
        <v>0</v>
      </c>
      <c r="DS673" s="165"/>
      <c r="DT673" s="188" t="b" cm="1">
        <f t="array" aca="1" ref="DT673" ca="1">OR($G673=Forecast_Capex_Input!$BU$8:$BU$10)</f>
        <v>0</v>
      </c>
      <c r="DU673" s="188" cm="1">
        <f t="array" aca="1" ref="DU673" ca="1">IFERROR(INDEX(Forecast_Capex_Input!BV$12:BV$286,$X673)
*(INDEX(Forecast_Capex_Input!$H$12:$H$286,$X673)=Repex),0)
*$DT673</f>
        <v>0</v>
      </c>
      <c r="DV673" s="188" cm="1">
        <f t="array" aca="1" ref="DV673" ca="1">IFERROR(INDEX(Forecast_Capex_Input!BW$12:BW$286,$X673)
*(INDEX(Forecast_Capex_Input!$H$12:$H$286,$X673)=Repex),0)
*$DT673</f>
        <v>0</v>
      </c>
      <c r="DW673" s="188" cm="1">
        <f t="array" aca="1" ref="DW673" ca="1">IFERROR(INDEX(Forecast_Capex_Input!BX$12:BX$286,$X673)
*(INDEX(Forecast_Capex_Input!$H$12:$H$286,$X673)=Repex),0)
*$DT673</f>
        <v>0</v>
      </c>
      <c r="DX673" s="188" cm="1">
        <f t="array" aca="1" ref="DX673" ca="1">IFERROR(INDEX(Forecast_Capex_Input!BY$12:BY$286,$X673)
*(INDEX(Forecast_Capex_Input!$H$12:$H$286,$X673)=Repex),0)
*$DT673</f>
        <v>0</v>
      </c>
      <c r="DY673" s="188" cm="1">
        <f t="array" aca="1" ref="DY673" ca="1">IFERROR(INDEX(Forecast_Capex_Input!BZ$12:BZ$286,$X673)
*(INDEX(Forecast_Capex_Input!$H$12:$H$286,$X673)=Repex),0)
*$DT673</f>
        <v>0</v>
      </c>
      <c r="DZ673" s="188" cm="1">
        <f t="array" aca="1" ref="DZ673" ca="1">IFERROR(INDEX(Forecast_Capex_Input!CA$12:CA$286,$X673)
*(INDEX(Forecast_Capex_Input!$H$12:$H$286,$X673)=Repex),0)
*$DT673</f>
        <v>0</v>
      </c>
      <c r="EA673" s="188" cm="1">
        <f t="array" aca="1" ref="EA673" ca="1">IFERROR(INDEX(Forecast_Capex_Input!CB$12:CB$286,$X673)
*(INDEX(Forecast_Capex_Input!$H$12:$H$286,$X673)=Repex),0)
*$DT673</f>
        <v>0</v>
      </c>
      <c r="EB673" s="188" cm="1">
        <f t="array" aca="1" ref="EB673" ca="1">IFERROR(INDEX(Forecast_Capex_Input!CC$12:CC$286,$X673)
*(INDEX(Forecast_Capex_Input!$H$12:$H$286,$X673)=Repex),0)
*$DT673</f>
        <v>0</v>
      </c>
      <c r="EC673" s="165"/>
      <c r="ED673" s="226" t="str">
        <f t="shared" si="479"/>
        <v>N/A</v>
      </c>
      <c r="EE673" s="174" t="s">
        <v>15</v>
      </c>
    </row>
    <row r="674" spans="3:135" x14ac:dyDescent="0.2">
      <c r="C674" s="174">
        <f t="shared" si="480"/>
        <v>664</v>
      </c>
      <c r="D674" s="167" t="str" cm="1">
        <f t="array" ref="D674">IFERROR(INDEX(Forecast_Capex_Input!$D$12:$D$286,$X674),NA)</f>
        <v>N/A</v>
      </c>
      <c r="E674" s="172" t="str" cm="1">
        <f t="array" ref="E674">IF($X674=NA,NA,INDEX(Forecast_Capex_Input!$E$12:$E$286,$X674))</f>
        <v>N/A</v>
      </c>
      <c r="F674" s="167" t="str" cm="1">
        <f t="array" aca="1" ref="F674" ca="1">IFERROR(INDEX(General!$E$25:$E$26,$Y674),NA)</f>
        <v>N/A</v>
      </c>
      <c r="G674" s="167" t="str" cm="1">
        <f t="array" aca="1" ref="G674" ca="1">IFERROR(INDEX(Forecast_Capex_Input!$AI$11:$BB$11,$AA674),NA)</f>
        <v>N/A</v>
      </c>
      <c r="H674" s="189" t="str" cm="1">
        <f t="array" aca="1" ref="H674" ca="1">IFERROR(INDEX(Forecast_Capex_Input!$AI$12:$BB$286,$X674,$AA674),NA)</f>
        <v>N/A</v>
      </c>
      <c r="I674" s="199" t="str" cm="1">
        <f t="array" ref="I674">IFERROR(INDEX(Forecast_Capex_Input!$F$12:$F$286,$X674),NA)</f>
        <v>N/A</v>
      </c>
      <c r="J674" s="199" t="str" cm="1">
        <f t="array" ref="J674">IFERROR(INDEX(Forecast_Capex_Input!G$12:G$286,$X674),NA)</f>
        <v>N/A</v>
      </c>
      <c r="K674" s="199" t="str" cm="1">
        <f t="array" ref="K674">IFERROR(INDEX(Forecast_Capex_Input!H$12:H$286,$X674),NA)</f>
        <v>N/A</v>
      </c>
      <c r="L674" s="199" t="str" cm="1">
        <f t="array" ref="L674">IFERROR(INDEX(Forecast_Capex_Input!I$12:I$286,$X674),NA)</f>
        <v>N/A</v>
      </c>
      <c r="M674" s="199" t="str" cm="1">
        <f t="array" ref="M674">IFERROR(INDEX(Forecast_Capex_Input!J$12:J$286,$X674),NA)</f>
        <v>N/A</v>
      </c>
      <c r="N674" s="199" t="str" cm="1">
        <f t="array" ref="N674">IFERROR(INDEX(Forecast_Capex_Input!K$12:K$286,$X674),NA)</f>
        <v>N/A</v>
      </c>
      <c r="O674" s="199" t="str" cm="1">
        <f t="array" ref="O674">IFERROR(INDEX(Forecast_Capex_Input!L$12:L$286,$X674),NA)</f>
        <v>N/A</v>
      </c>
      <c r="P674" s="199" t="str" cm="1">
        <f t="array" ref="P674">IFERROR(INDEX(Forecast_Capex_Input!M$12:M$286,$X674),NA)</f>
        <v>N/A</v>
      </c>
      <c r="Q674" s="172" t="str" cm="1">
        <f t="array" ref="Q674">IFERROR(INDEX(Forecast_Capex_Input!N$12:N$286,$X674),NA)</f>
        <v>N/A</v>
      </c>
      <c r="R674" s="265" cm="1">
        <f t="array" ref="R674">IFERROR(INDEX(Forecast_Capex_Input!O$12:O$286,$X674),0)</f>
        <v>0</v>
      </c>
      <c r="S674" s="172" cm="1">
        <f t="array" ref="S674">IFERROR(INDEX(Forecast_Capex_Input!P$12:P$286,$X674),0)</f>
        <v>0</v>
      </c>
      <c r="T674" s="199" t="str" cm="1">
        <f t="array" aca="1" ref="T674" ca="1">IFERROR(INDEX(General!$K$84:$K$103,$AA674),NA)</f>
        <v>N/A</v>
      </c>
      <c r="U674" s="188" cm="1">
        <f t="array" aca="1" ref="U674" ca="1">IFERROR(
IF($F674=General!$E$25,INDEX(Forecast_Capex_Input!S$12:S$286,$X674),
INDEX(Forecast_Capex_Input!T$12:T$286,$X674)),0)</f>
        <v>0</v>
      </c>
      <c r="V674" s="222" t="b">
        <f>IFERROR(INDEX(Overheads!$T$19:$T$26,MATCH($I674,Overheads!$E$19:$E$26,0)),FALSE)</f>
        <v>0</v>
      </c>
      <c r="W674" s="165"/>
      <c r="X674" s="174" t="str">
        <f>IFERROR(
IF(MATCH($C674,Forecast_Capex_Input!$CI$12:$CI$286,1)+1&gt;MAX(Forecast_Capex_Input!$C$12:$C$286),NA,
MATCH($C674,Forecast_Capex_Input!$CI$12:$CI$286,1)+1),1)</f>
        <v>N/A</v>
      </c>
      <c r="Y674" s="174" t="str" cm="1">
        <f t="array" aca="1" ref="Y674" ca="1">IFERROR(
IF(X673&lt;&gt;X674,1,
IF(COUNTIF(OFFSET(Y673,0,0,-INDEX(Forecast_Capex_Input!$CG$12:$CG$286,$X674)),Y673)=INDEX(Forecast_Capex_Input!$CG$12:$CG$286,$X674),Y673+1,Y673)),NA)</f>
        <v>N/A</v>
      </c>
      <c r="Z674" s="174" t="str" cm="1">
        <f t="array" ref="Z674">IFERROR($C674-IF($X674=1,1,INDEX(Forecast_Capex_Input!$CI$12:$CI$286,$X674-1))+1,NA)</f>
        <v>N/A</v>
      </c>
      <c r="AA674" s="174" t="str" cm="1">
        <f t="array" aca="1" ref="AA674" ca="1">IFERROR(IF(Y674=1,
INDEX(Forecast_Capex_Input!$AI$10:$BB$10,SMALL(IF(INDEX(Forecast_Capex_Input!$AI$12:$BB$286,$X674,0)&gt;0,COLUMN(Forecast_Capex_Input!$AI$10:$BB$10)-COLUMN(Forecast_Capex_Input!$AI$12)+1),ROWS(OFFSET(AA673,0,0,-$Z674)))),
OFFSET(AA673,-INDEX(Forecast_Capex_Input!$CG$12:$CG$286,$X674)+1,0)),NA)</f>
        <v>N/A</v>
      </c>
      <c r="AB674" s="174" t="str">
        <f t="shared" ca="1" si="449"/>
        <v>N/A</v>
      </c>
      <c r="AC674" s="222" t="b">
        <f t="shared" si="481"/>
        <v>0</v>
      </c>
      <c r="AD674" s="220" t="b">
        <v>0</v>
      </c>
      <c r="AE674" s="222" t="b">
        <f t="shared" si="450"/>
        <v>1</v>
      </c>
      <c r="AF674" s="165"/>
      <c r="AG674" s="215">
        <v>0</v>
      </c>
      <c r="AH674" s="215">
        <v>0</v>
      </c>
      <c r="AI674" s="215">
        <v>0</v>
      </c>
      <c r="AJ674" s="215">
        <v>0</v>
      </c>
      <c r="AK674" s="215">
        <v>0</v>
      </c>
      <c r="AL674" s="155">
        <v>0</v>
      </c>
      <c r="AM674" s="165"/>
      <c r="AN674" s="215" cm="1">
        <f t="array" aca="1" ref="AN674" ca="1">IFERROR(INDEX(General!O$33:O$34,$AB674)
*AG674,0)</f>
        <v>0</v>
      </c>
      <c r="AO674" s="215" cm="1">
        <f t="array" aca="1" ref="AO674" ca="1">IFERROR(INDEX(General!P$33:P$34,$AB674)
*AH674,0)</f>
        <v>0</v>
      </c>
      <c r="AP674" s="215" cm="1">
        <f t="array" aca="1" ref="AP674" ca="1">IFERROR(INDEX(General!Q$33:Q$34,$AB674)
*AI674,0)</f>
        <v>0</v>
      </c>
      <c r="AQ674" s="215" cm="1">
        <f t="array" aca="1" ref="AQ674" ca="1">IFERROR(INDEX(General!R$33:R$34,$AB674)
*AJ674,0)</f>
        <v>0</v>
      </c>
      <c r="AR674" s="215" cm="1">
        <f t="array" aca="1" ref="AR674" ca="1">IFERROR(INDEX(General!S$33:S$34,$AB674)
*AK674,0)</f>
        <v>0</v>
      </c>
      <c r="AS674" s="155">
        <f t="shared" ca="1" si="482"/>
        <v>0</v>
      </c>
      <c r="AT674" s="165"/>
      <c r="AU674" s="215">
        <f ca="1">IF($AE674=FALSE,AN674*Overheads!$R$24*$V674,
IFERROR(Overheads!$O$49*$V674*AN674,0)
+IFERROR(Overheads!Q$59*$V674*(AN674/Overheads!Q$68),0))</f>
        <v>0</v>
      </c>
      <c r="AV674" s="215">
        <f ca="1">IF($AE674=FALSE,AO674*Overheads!$R$24*$V674,
IFERROR(Overheads!$O$49*$V674*AO674,0)
+IFERROR(Overheads!R$59*$V674*(AO674/Overheads!R$68),0))</f>
        <v>0</v>
      </c>
      <c r="AW674" s="215">
        <f ca="1">IF($AE674=FALSE,AP674*Overheads!$R$24*$V674,
IFERROR(Overheads!$O$49*$V674*AP674,0)
+IFERROR(Overheads!S$59*$V674*(AP674/Overheads!S$68),0))</f>
        <v>0</v>
      </c>
      <c r="AX674" s="215">
        <f ca="1">IF($AE674=FALSE,AQ674*Overheads!$R$24*$V674,
IFERROR(Overheads!$O$49*$V674*AQ674,0)
+IFERROR(Overheads!T$59*$V674*(AQ674/Overheads!T$68),0))</f>
        <v>0</v>
      </c>
      <c r="AY674" s="215">
        <f ca="1">IF($AE674=FALSE,AR674*Overheads!$R$24*$V674,
IFERROR(Overheads!$O$49*$V674*AR674,0)
+IFERROR(Overheads!U$59*$V674*(AR674/Overheads!U$68),0))</f>
        <v>0</v>
      </c>
      <c r="AZ674" s="155">
        <f t="shared" ca="1" si="483"/>
        <v>0</v>
      </c>
      <c r="BA674" s="165"/>
      <c r="BB674" s="215">
        <f ca="1">IF($AE674=FALSE,AN674*Overheads!$S$25,
IFERROR(Overheads!$O$50*AN674,0)
+IFERROR(Overheads!Q$60*(AN674/Overheads!Q$66),0))</f>
        <v>0</v>
      </c>
      <c r="BC674" s="215">
        <f ca="1">IF($AE674=FALSE,AO674*Overheads!$S$25,
IFERROR(Overheads!$O$50*AO674,0)
+IFERROR(Overheads!R$60*(AO674/Overheads!R$66),0))</f>
        <v>0</v>
      </c>
      <c r="BD674" s="215">
        <f ca="1">IF($AE674=FALSE,AP674*Overheads!$S$25,
IFERROR(Overheads!$O$50*AP674,0)
+IFERROR(Overheads!S$60*(AP674/Overheads!S$66),0))</f>
        <v>0</v>
      </c>
      <c r="BE674" s="215">
        <f ca="1">IF($AE674=FALSE,AQ674*Overheads!$S$25,
IFERROR(Overheads!$O$50*AQ674,0)
+IFERROR(Overheads!T$60*(AQ674/Overheads!T$66),0))</f>
        <v>0</v>
      </c>
      <c r="BF674" s="215">
        <f ca="1">IF($AE674=FALSE,AR674*Overheads!$S$25,
IFERROR(Overheads!$O$50*AR674,0)
+IFERROR(Overheads!U$60*(AR674/Overheads!U$66),0))</f>
        <v>0</v>
      </c>
      <c r="BG674" s="155">
        <f t="shared" ca="1" si="484"/>
        <v>0</v>
      </c>
      <c r="BH674" s="165"/>
      <c r="BI674" s="215">
        <f t="shared" ca="1" si="485"/>
        <v>0</v>
      </c>
      <c r="BJ674" s="215">
        <f t="shared" ca="1" si="451"/>
        <v>0</v>
      </c>
      <c r="BK674" s="215">
        <f t="shared" ca="1" si="452"/>
        <v>0</v>
      </c>
      <c r="BL674" s="215">
        <f t="shared" ca="1" si="453"/>
        <v>0</v>
      </c>
      <c r="BM674" s="215">
        <f t="shared" ca="1" si="454"/>
        <v>0</v>
      </c>
      <c r="BN674" s="155">
        <f t="shared" ca="1" si="486"/>
        <v>0</v>
      </c>
      <c r="BO674" s="165"/>
      <c r="BP674" s="187" cm="1">
        <f t="array" ref="BP674">IFERROR(IF($X674=$X673,BP673,INDEX(Forecast_Capex_Input!AC$12:AC$286,$X674)),0)</f>
        <v>0</v>
      </c>
      <c r="BQ674" s="187" cm="1">
        <f t="array" ref="BQ674">IFERROR(IF($X674=$X673,BQ673,INDEX(Forecast_Capex_Input!AD$12:AD$286,$X674)),0)</f>
        <v>0</v>
      </c>
      <c r="BR674" s="187" cm="1">
        <f t="array" ref="BR674">IFERROR(IF($X674=$X673,BR673,INDEX(Forecast_Capex_Input!AE$12:AE$286,$X674)),0)</f>
        <v>0</v>
      </c>
      <c r="BS674" s="187" cm="1">
        <f t="array" ref="BS674">IFERROR(IF($X674=$X673,BS673,INDEX(Forecast_Capex_Input!AF$12:AF$286,$X674)),0)</f>
        <v>0</v>
      </c>
      <c r="BT674" s="187" cm="1">
        <f t="array" ref="BT674">IFERROR(IF($X674=$X673,BT673,INDEX(Forecast_Capex_Input!AG$12:AG$286,$X674)),0)</f>
        <v>0</v>
      </c>
      <c r="BU674" s="165"/>
      <c r="BV674" s="215">
        <f t="shared" si="455"/>
        <v>0</v>
      </c>
      <c r="BW674" s="215">
        <f t="shared" si="456"/>
        <v>0</v>
      </c>
      <c r="BX674" s="215">
        <f t="shared" si="457"/>
        <v>0</v>
      </c>
      <c r="BY674" s="215">
        <f t="shared" si="458"/>
        <v>0</v>
      </c>
      <c r="BZ674" s="215">
        <f t="shared" si="459"/>
        <v>0</v>
      </c>
      <c r="CA674" s="155">
        <f t="shared" si="487"/>
        <v>0</v>
      </c>
      <c r="CB674" s="165"/>
      <c r="CC674" s="215">
        <f t="shared" si="460"/>
        <v>0</v>
      </c>
      <c r="CD674" s="215">
        <f t="shared" si="461"/>
        <v>0</v>
      </c>
      <c r="CE674" s="215">
        <f t="shared" si="462"/>
        <v>0</v>
      </c>
      <c r="CF674" s="215">
        <f t="shared" si="463"/>
        <v>0</v>
      </c>
      <c r="CG674" s="215">
        <f t="shared" si="464"/>
        <v>0</v>
      </c>
      <c r="CH674" s="155">
        <f t="shared" si="488"/>
        <v>0</v>
      </c>
      <c r="CI674" s="165"/>
      <c r="CJ674" s="215">
        <f t="shared" si="465"/>
        <v>0</v>
      </c>
      <c r="CK674" s="215">
        <f t="shared" si="466"/>
        <v>0</v>
      </c>
      <c r="CL674" s="215">
        <f t="shared" si="467"/>
        <v>0</v>
      </c>
      <c r="CM674" s="215">
        <f t="shared" si="468"/>
        <v>0</v>
      </c>
      <c r="CN674" s="215">
        <f t="shared" si="469"/>
        <v>0</v>
      </c>
      <c r="CO674" s="155">
        <f t="shared" si="489"/>
        <v>0</v>
      </c>
      <c r="CP674" s="165"/>
      <c r="CQ674" s="223">
        <f t="shared" si="470"/>
        <v>0</v>
      </c>
      <c r="CR674" s="223">
        <f t="shared" si="471"/>
        <v>0</v>
      </c>
      <c r="CS674" s="223">
        <f t="shared" si="472"/>
        <v>0</v>
      </c>
      <c r="CT674" s="223">
        <f t="shared" si="473"/>
        <v>0</v>
      </c>
      <c r="CU674" s="223">
        <f t="shared" si="474"/>
        <v>0</v>
      </c>
      <c r="CV674" s="155">
        <f t="shared" si="490"/>
        <v>0</v>
      </c>
      <c r="CW674" s="165"/>
      <c r="CX674" s="215">
        <f t="shared" si="491"/>
        <v>0</v>
      </c>
      <c r="CY674" s="215">
        <f t="shared" si="475"/>
        <v>0</v>
      </c>
      <c r="CZ674" s="215">
        <f t="shared" si="476"/>
        <v>0</v>
      </c>
      <c r="DA674" s="215">
        <f t="shared" si="477"/>
        <v>0</v>
      </c>
      <c r="DB674" s="215">
        <f t="shared" si="478"/>
        <v>0</v>
      </c>
      <c r="DC674" s="155">
        <f t="shared" si="492"/>
        <v>0</v>
      </c>
      <c r="DD674" s="165"/>
      <c r="DE674" s="188" t="b" cm="1">
        <f t="array" aca="1" ref="DE674" ca="1">OR($G674=Forecast_Capex_Input!$BF$8:$BF$10)</f>
        <v>0</v>
      </c>
      <c r="DF674" s="188" cm="1">
        <f t="array" aca="1" ref="DF674" ca="1">IFERROR(INDEX(Forecast_Capex_Input!BG$12:BG$286,$X674)
*(INDEX(Forecast_Capex_Input!$H$12:$H$286,$X674)=Repex),0)
*$DE674</f>
        <v>0</v>
      </c>
      <c r="DG674" s="188" cm="1">
        <f t="array" aca="1" ref="DG674" ca="1">IFERROR(INDEX(Forecast_Capex_Input!BH$12:BH$286,$X674)
*(INDEX(Forecast_Capex_Input!$H$12:$H$286,$X674)=Repex),0)
*$DE674</f>
        <v>0</v>
      </c>
      <c r="DH674" s="188" cm="1">
        <f t="array" aca="1" ref="DH674" ca="1">IFERROR(INDEX(Forecast_Capex_Input!BI$12:BI$286,$X674)
*(INDEX(Forecast_Capex_Input!$H$12:$H$286,$X674)=Repex),0)
*$DE674</f>
        <v>0</v>
      </c>
      <c r="DI674" s="188" cm="1">
        <f t="array" aca="1" ref="DI674" ca="1">IFERROR(INDEX(Forecast_Capex_Input!BJ$12:BJ$286,$X674)
*(INDEX(Forecast_Capex_Input!$H$12:$H$286,$X674)=Repex),0)
*$DE674</f>
        <v>0</v>
      </c>
      <c r="DJ674" s="188" cm="1">
        <f t="array" aca="1" ref="DJ674" ca="1">IFERROR(INDEX(Forecast_Capex_Input!BK$12:BK$286,$X674)
*(INDEX(Forecast_Capex_Input!$H$12:$H$286,$X674)=Repex),0)
*$DE674</f>
        <v>0</v>
      </c>
      <c r="DK674" s="188" cm="1">
        <f t="array" aca="1" ref="DK674" ca="1">IFERROR(INDEX(Forecast_Capex_Input!BL$12:BL$286,$X674)
*(INDEX(Forecast_Capex_Input!$H$12:$H$286,$X674)=Repex),0)
*$DE674</f>
        <v>0</v>
      </c>
      <c r="DL674" s="165"/>
      <c r="DM674" s="188" t="b" cm="1">
        <f t="array" aca="1" ref="DM674" ca="1">OR($G674=Forecast_Capex_Input!$BN$8:$BN$9)</f>
        <v>0</v>
      </c>
      <c r="DN674" s="188" cm="1">
        <f t="array" aca="1" ref="DN674" ca="1">IFERROR(INDEX(Forecast_Capex_Input!BO$12:BO$286,$X674)
*(INDEX(Forecast_Capex_Input!$H$12:$H$286,$X674)=Repex),0)
*$DM674</f>
        <v>0</v>
      </c>
      <c r="DO674" s="188" cm="1">
        <f t="array" aca="1" ref="DO674" ca="1">IFERROR(INDEX(Forecast_Capex_Input!BP$12:BP$286,$X674)
*(INDEX(Forecast_Capex_Input!$H$12:$H$286,$X674)=Repex),0)
*$DM674</f>
        <v>0</v>
      </c>
      <c r="DP674" s="188" cm="1">
        <f t="array" aca="1" ref="DP674" ca="1">IFERROR(INDEX(Forecast_Capex_Input!BQ$12:BQ$286,$X674)
*(INDEX(Forecast_Capex_Input!$H$12:$H$286,$X674)=Repex),0)
*$DM674</f>
        <v>0</v>
      </c>
      <c r="DQ674" s="188" cm="1">
        <f t="array" aca="1" ref="DQ674" ca="1">IFERROR(INDEX(Forecast_Capex_Input!BR$12:BR$286,$X674)
*(INDEX(Forecast_Capex_Input!$H$12:$H$286,$X674)=Repex),0)
*$DM674</f>
        <v>0</v>
      </c>
      <c r="DR674" s="188" cm="1">
        <f t="array" aca="1" ref="DR674" ca="1">IFERROR(INDEX(Forecast_Capex_Input!BS$12:BS$286,$X674)
*(INDEX(Forecast_Capex_Input!$H$12:$H$286,$X674)=Repex),0)
*$DM674</f>
        <v>0</v>
      </c>
      <c r="DS674" s="165"/>
      <c r="DT674" s="188" t="b" cm="1">
        <f t="array" aca="1" ref="DT674" ca="1">OR($G674=Forecast_Capex_Input!$BU$8:$BU$10)</f>
        <v>0</v>
      </c>
      <c r="DU674" s="188" cm="1">
        <f t="array" aca="1" ref="DU674" ca="1">IFERROR(INDEX(Forecast_Capex_Input!BV$12:BV$286,$X674)
*(INDEX(Forecast_Capex_Input!$H$12:$H$286,$X674)=Repex),0)
*$DT674</f>
        <v>0</v>
      </c>
      <c r="DV674" s="188" cm="1">
        <f t="array" aca="1" ref="DV674" ca="1">IFERROR(INDEX(Forecast_Capex_Input!BW$12:BW$286,$X674)
*(INDEX(Forecast_Capex_Input!$H$12:$H$286,$X674)=Repex),0)
*$DT674</f>
        <v>0</v>
      </c>
      <c r="DW674" s="188" cm="1">
        <f t="array" aca="1" ref="DW674" ca="1">IFERROR(INDEX(Forecast_Capex_Input!BX$12:BX$286,$X674)
*(INDEX(Forecast_Capex_Input!$H$12:$H$286,$X674)=Repex),0)
*$DT674</f>
        <v>0</v>
      </c>
      <c r="DX674" s="188" cm="1">
        <f t="array" aca="1" ref="DX674" ca="1">IFERROR(INDEX(Forecast_Capex_Input!BY$12:BY$286,$X674)
*(INDEX(Forecast_Capex_Input!$H$12:$H$286,$X674)=Repex),0)
*$DT674</f>
        <v>0</v>
      </c>
      <c r="DY674" s="188" cm="1">
        <f t="array" aca="1" ref="DY674" ca="1">IFERROR(INDEX(Forecast_Capex_Input!BZ$12:BZ$286,$X674)
*(INDEX(Forecast_Capex_Input!$H$12:$H$286,$X674)=Repex),0)
*$DT674</f>
        <v>0</v>
      </c>
      <c r="DZ674" s="188" cm="1">
        <f t="array" aca="1" ref="DZ674" ca="1">IFERROR(INDEX(Forecast_Capex_Input!CA$12:CA$286,$X674)
*(INDEX(Forecast_Capex_Input!$H$12:$H$286,$X674)=Repex),0)
*$DT674</f>
        <v>0</v>
      </c>
      <c r="EA674" s="188" cm="1">
        <f t="array" aca="1" ref="EA674" ca="1">IFERROR(INDEX(Forecast_Capex_Input!CB$12:CB$286,$X674)
*(INDEX(Forecast_Capex_Input!$H$12:$H$286,$X674)=Repex),0)
*$DT674</f>
        <v>0</v>
      </c>
      <c r="EB674" s="188" cm="1">
        <f t="array" aca="1" ref="EB674" ca="1">IFERROR(INDEX(Forecast_Capex_Input!CC$12:CC$286,$X674)
*(INDEX(Forecast_Capex_Input!$H$12:$H$286,$X674)=Repex),0)
*$DT674</f>
        <v>0</v>
      </c>
      <c r="EC674" s="165"/>
      <c r="ED674" s="226" t="str">
        <f t="shared" si="479"/>
        <v>N/A</v>
      </c>
      <c r="EE674" s="174" t="s">
        <v>15</v>
      </c>
    </row>
    <row r="675" spans="3:135" x14ac:dyDescent="0.2">
      <c r="C675" s="174">
        <f t="shared" si="480"/>
        <v>665</v>
      </c>
      <c r="D675" s="167" t="str" cm="1">
        <f t="array" ref="D675">IFERROR(INDEX(Forecast_Capex_Input!$D$12:$D$286,$X675),NA)</f>
        <v>N/A</v>
      </c>
      <c r="E675" s="172" t="str" cm="1">
        <f t="array" ref="E675">IF($X675=NA,NA,INDEX(Forecast_Capex_Input!$E$12:$E$286,$X675))</f>
        <v>N/A</v>
      </c>
      <c r="F675" s="167" t="str" cm="1">
        <f t="array" aca="1" ref="F675" ca="1">IFERROR(INDEX(General!$E$25:$E$26,$Y675),NA)</f>
        <v>N/A</v>
      </c>
      <c r="G675" s="167" t="str" cm="1">
        <f t="array" aca="1" ref="G675" ca="1">IFERROR(INDEX(Forecast_Capex_Input!$AI$11:$BB$11,$AA675),NA)</f>
        <v>N/A</v>
      </c>
      <c r="H675" s="189" t="str" cm="1">
        <f t="array" aca="1" ref="H675" ca="1">IFERROR(INDEX(Forecast_Capex_Input!$AI$12:$BB$286,$X675,$AA675),NA)</f>
        <v>N/A</v>
      </c>
      <c r="I675" s="199" t="str" cm="1">
        <f t="array" ref="I675">IFERROR(INDEX(Forecast_Capex_Input!$F$12:$F$286,$X675),NA)</f>
        <v>N/A</v>
      </c>
      <c r="J675" s="199" t="str" cm="1">
        <f t="array" ref="J675">IFERROR(INDEX(Forecast_Capex_Input!G$12:G$286,$X675),NA)</f>
        <v>N/A</v>
      </c>
      <c r="K675" s="199" t="str" cm="1">
        <f t="array" ref="K675">IFERROR(INDEX(Forecast_Capex_Input!H$12:H$286,$X675),NA)</f>
        <v>N/A</v>
      </c>
      <c r="L675" s="199" t="str" cm="1">
        <f t="array" ref="L675">IFERROR(INDEX(Forecast_Capex_Input!I$12:I$286,$X675),NA)</f>
        <v>N/A</v>
      </c>
      <c r="M675" s="199" t="str" cm="1">
        <f t="array" ref="M675">IFERROR(INDEX(Forecast_Capex_Input!J$12:J$286,$X675),NA)</f>
        <v>N/A</v>
      </c>
      <c r="N675" s="199" t="str" cm="1">
        <f t="array" ref="N675">IFERROR(INDEX(Forecast_Capex_Input!K$12:K$286,$X675),NA)</f>
        <v>N/A</v>
      </c>
      <c r="O675" s="199" t="str" cm="1">
        <f t="array" ref="O675">IFERROR(INDEX(Forecast_Capex_Input!L$12:L$286,$X675),NA)</f>
        <v>N/A</v>
      </c>
      <c r="P675" s="199" t="str" cm="1">
        <f t="array" ref="P675">IFERROR(INDEX(Forecast_Capex_Input!M$12:M$286,$X675),NA)</f>
        <v>N/A</v>
      </c>
      <c r="Q675" s="172" t="str" cm="1">
        <f t="array" ref="Q675">IFERROR(INDEX(Forecast_Capex_Input!N$12:N$286,$X675),NA)</f>
        <v>N/A</v>
      </c>
      <c r="R675" s="265" cm="1">
        <f t="array" ref="R675">IFERROR(INDEX(Forecast_Capex_Input!O$12:O$286,$X675),0)</f>
        <v>0</v>
      </c>
      <c r="S675" s="172" cm="1">
        <f t="array" ref="S675">IFERROR(INDEX(Forecast_Capex_Input!P$12:P$286,$X675),0)</f>
        <v>0</v>
      </c>
      <c r="T675" s="199" t="str" cm="1">
        <f t="array" aca="1" ref="T675" ca="1">IFERROR(INDEX(General!$K$84:$K$103,$AA675),NA)</f>
        <v>N/A</v>
      </c>
      <c r="U675" s="188" cm="1">
        <f t="array" aca="1" ref="U675" ca="1">IFERROR(
IF($F675=General!$E$25,INDEX(Forecast_Capex_Input!S$12:S$286,$X675),
INDEX(Forecast_Capex_Input!T$12:T$286,$X675)),0)</f>
        <v>0</v>
      </c>
      <c r="V675" s="222" t="b">
        <f>IFERROR(INDEX(Overheads!$T$19:$T$26,MATCH($I675,Overheads!$E$19:$E$26,0)),FALSE)</f>
        <v>0</v>
      </c>
      <c r="W675" s="165"/>
      <c r="X675" s="174" t="str">
        <f>IFERROR(
IF(MATCH($C675,Forecast_Capex_Input!$CI$12:$CI$286,1)+1&gt;MAX(Forecast_Capex_Input!$C$12:$C$286),NA,
MATCH($C675,Forecast_Capex_Input!$CI$12:$CI$286,1)+1),1)</f>
        <v>N/A</v>
      </c>
      <c r="Y675" s="174" t="str" cm="1">
        <f t="array" aca="1" ref="Y675" ca="1">IFERROR(
IF(X674&lt;&gt;X675,1,
IF(COUNTIF(OFFSET(Y674,0,0,-INDEX(Forecast_Capex_Input!$CG$12:$CG$286,$X675)),Y674)=INDEX(Forecast_Capex_Input!$CG$12:$CG$286,$X675),Y674+1,Y674)),NA)</f>
        <v>N/A</v>
      </c>
      <c r="Z675" s="174" t="str" cm="1">
        <f t="array" ref="Z675">IFERROR($C675-IF($X675=1,1,INDEX(Forecast_Capex_Input!$CI$12:$CI$286,$X675-1))+1,NA)</f>
        <v>N/A</v>
      </c>
      <c r="AA675" s="174" t="str" cm="1">
        <f t="array" aca="1" ref="AA675" ca="1">IFERROR(IF(Y675=1,
INDEX(Forecast_Capex_Input!$AI$10:$BB$10,SMALL(IF(INDEX(Forecast_Capex_Input!$AI$12:$BB$286,$X675,0)&gt;0,COLUMN(Forecast_Capex_Input!$AI$10:$BB$10)-COLUMN(Forecast_Capex_Input!$AI$12)+1),ROWS(OFFSET(AA674,0,0,-$Z675)))),
OFFSET(AA674,-INDEX(Forecast_Capex_Input!$CG$12:$CG$286,$X675)+1,0)),NA)</f>
        <v>N/A</v>
      </c>
      <c r="AB675" s="174" t="str">
        <f t="shared" ca="1" si="449"/>
        <v>N/A</v>
      </c>
      <c r="AC675" s="222" t="b">
        <f t="shared" si="481"/>
        <v>0</v>
      </c>
      <c r="AD675" s="220" t="b">
        <v>0</v>
      </c>
      <c r="AE675" s="222" t="b">
        <f t="shared" si="450"/>
        <v>1</v>
      </c>
      <c r="AF675" s="165"/>
      <c r="AG675" s="215">
        <v>0</v>
      </c>
      <c r="AH675" s="215">
        <v>0</v>
      </c>
      <c r="AI675" s="215">
        <v>0</v>
      </c>
      <c r="AJ675" s="215">
        <v>0</v>
      </c>
      <c r="AK675" s="215">
        <v>0</v>
      </c>
      <c r="AL675" s="155">
        <v>0</v>
      </c>
      <c r="AM675" s="165"/>
      <c r="AN675" s="215" cm="1">
        <f t="array" aca="1" ref="AN675" ca="1">IFERROR(INDEX(General!O$33:O$34,$AB675)
*AG675,0)</f>
        <v>0</v>
      </c>
      <c r="AO675" s="215" cm="1">
        <f t="array" aca="1" ref="AO675" ca="1">IFERROR(INDEX(General!P$33:P$34,$AB675)
*AH675,0)</f>
        <v>0</v>
      </c>
      <c r="AP675" s="215" cm="1">
        <f t="array" aca="1" ref="AP675" ca="1">IFERROR(INDEX(General!Q$33:Q$34,$AB675)
*AI675,0)</f>
        <v>0</v>
      </c>
      <c r="AQ675" s="215" cm="1">
        <f t="array" aca="1" ref="AQ675" ca="1">IFERROR(INDEX(General!R$33:R$34,$AB675)
*AJ675,0)</f>
        <v>0</v>
      </c>
      <c r="AR675" s="215" cm="1">
        <f t="array" aca="1" ref="AR675" ca="1">IFERROR(INDEX(General!S$33:S$34,$AB675)
*AK675,0)</f>
        <v>0</v>
      </c>
      <c r="AS675" s="155">
        <f t="shared" ca="1" si="482"/>
        <v>0</v>
      </c>
      <c r="AT675" s="165"/>
      <c r="AU675" s="215">
        <f ca="1">IF($AE675=FALSE,AN675*Overheads!$R$24*$V675,
IFERROR(Overheads!$O$49*$V675*AN675,0)
+IFERROR(Overheads!Q$59*$V675*(AN675/Overheads!Q$68),0))</f>
        <v>0</v>
      </c>
      <c r="AV675" s="215">
        <f ca="1">IF($AE675=FALSE,AO675*Overheads!$R$24*$V675,
IFERROR(Overheads!$O$49*$V675*AO675,0)
+IFERROR(Overheads!R$59*$V675*(AO675/Overheads!R$68),0))</f>
        <v>0</v>
      </c>
      <c r="AW675" s="215">
        <f ca="1">IF($AE675=FALSE,AP675*Overheads!$R$24*$V675,
IFERROR(Overheads!$O$49*$V675*AP675,0)
+IFERROR(Overheads!S$59*$V675*(AP675/Overheads!S$68),0))</f>
        <v>0</v>
      </c>
      <c r="AX675" s="215">
        <f ca="1">IF($AE675=FALSE,AQ675*Overheads!$R$24*$V675,
IFERROR(Overheads!$O$49*$V675*AQ675,0)
+IFERROR(Overheads!T$59*$V675*(AQ675/Overheads!T$68),0))</f>
        <v>0</v>
      </c>
      <c r="AY675" s="215">
        <f ca="1">IF($AE675=FALSE,AR675*Overheads!$R$24*$V675,
IFERROR(Overheads!$O$49*$V675*AR675,0)
+IFERROR(Overheads!U$59*$V675*(AR675/Overheads!U$68),0))</f>
        <v>0</v>
      </c>
      <c r="AZ675" s="155">
        <f t="shared" ca="1" si="483"/>
        <v>0</v>
      </c>
      <c r="BA675" s="165"/>
      <c r="BB675" s="215">
        <f ca="1">IF($AE675=FALSE,AN675*Overheads!$S$25,
IFERROR(Overheads!$O$50*AN675,0)
+IFERROR(Overheads!Q$60*(AN675/Overheads!Q$66),0))</f>
        <v>0</v>
      </c>
      <c r="BC675" s="215">
        <f ca="1">IF($AE675=FALSE,AO675*Overheads!$S$25,
IFERROR(Overheads!$O$50*AO675,0)
+IFERROR(Overheads!R$60*(AO675/Overheads!R$66),0))</f>
        <v>0</v>
      </c>
      <c r="BD675" s="215">
        <f ca="1">IF($AE675=FALSE,AP675*Overheads!$S$25,
IFERROR(Overheads!$O$50*AP675,0)
+IFERROR(Overheads!S$60*(AP675/Overheads!S$66),0))</f>
        <v>0</v>
      </c>
      <c r="BE675" s="215">
        <f ca="1">IF($AE675=FALSE,AQ675*Overheads!$S$25,
IFERROR(Overheads!$O$50*AQ675,0)
+IFERROR(Overheads!T$60*(AQ675/Overheads!T$66),0))</f>
        <v>0</v>
      </c>
      <c r="BF675" s="215">
        <f ca="1">IF($AE675=FALSE,AR675*Overheads!$S$25,
IFERROR(Overheads!$O$50*AR675,0)
+IFERROR(Overheads!U$60*(AR675/Overheads!U$66),0))</f>
        <v>0</v>
      </c>
      <c r="BG675" s="155">
        <f t="shared" ca="1" si="484"/>
        <v>0</v>
      </c>
      <c r="BH675" s="165"/>
      <c r="BI675" s="215">
        <f t="shared" ca="1" si="485"/>
        <v>0</v>
      </c>
      <c r="BJ675" s="215">
        <f t="shared" ca="1" si="451"/>
        <v>0</v>
      </c>
      <c r="BK675" s="215">
        <f t="shared" ca="1" si="452"/>
        <v>0</v>
      </c>
      <c r="BL675" s="215">
        <f t="shared" ca="1" si="453"/>
        <v>0</v>
      </c>
      <c r="BM675" s="215">
        <f t="shared" ca="1" si="454"/>
        <v>0</v>
      </c>
      <c r="BN675" s="155">
        <f t="shared" ca="1" si="486"/>
        <v>0</v>
      </c>
      <c r="BO675" s="165"/>
      <c r="BP675" s="187" cm="1">
        <f t="array" ref="BP675">IFERROR(IF($X675=$X674,BP674,INDEX(Forecast_Capex_Input!AC$12:AC$286,$X675)),0)</f>
        <v>0</v>
      </c>
      <c r="BQ675" s="187" cm="1">
        <f t="array" ref="BQ675">IFERROR(IF($X675=$X674,BQ674,INDEX(Forecast_Capex_Input!AD$12:AD$286,$X675)),0)</f>
        <v>0</v>
      </c>
      <c r="BR675" s="187" cm="1">
        <f t="array" ref="BR675">IFERROR(IF($X675=$X674,BR674,INDEX(Forecast_Capex_Input!AE$12:AE$286,$X675)),0)</f>
        <v>0</v>
      </c>
      <c r="BS675" s="187" cm="1">
        <f t="array" ref="BS675">IFERROR(IF($X675=$X674,BS674,INDEX(Forecast_Capex_Input!AF$12:AF$286,$X675)),0)</f>
        <v>0</v>
      </c>
      <c r="BT675" s="187" cm="1">
        <f t="array" ref="BT675">IFERROR(IF($X675=$X674,BT674,INDEX(Forecast_Capex_Input!AG$12:AG$286,$X675)),0)</f>
        <v>0</v>
      </c>
      <c r="BU675" s="165"/>
      <c r="BV675" s="215">
        <f t="shared" si="455"/>
        <v>0</v>
      </c>
      <c r="BW675" s="215">
        <f t="shared" si="456"/>
        <v>0</v>
      </c>
      <c r="BX675" s="215">
        <f t="shared" si="457"/>
        <v>0</v>
      </c>
      <c r="BY675" s="215">
        <f t="shared" si="458"/>
        <v>0</v>
      </c>
      <c r="BZ675" s="215">
        <f t="shared" si="459"/>
        <v>0</v>
      </c>
      <c r="CA675" s="155">
        <f t="shared" si="487"/>
        <v>0</v>
      </c>
      <c r="CB675" s="165"/>
      <c r="CC675" s="215">
        <f t="shared" si="460"/>
        <v>0</v>
      </c>
      <c r="CD675" s="215">
        <f t="shared" si="461"/>
        <v>0</v>
      </c>
      <c r="CE675" s="215">
        <f t="shared" si="462"/>
        <v>0</v>
      </c>
      <c r="CF675" s="215">
        <f t="shared" si="463"/>
        <v>0</v>
      </c>
      <c r="CG675" s="215">
        <f t="shared" si="464"/>
        <v>0</v>
      </c>
      <c r="CH675" s="155">
        <f t="shared" si="488"/>
        <v>0</v>
      </c>
      <c r="CI675" s="165"/>
      <c r="CJ675" s="215">
        <f t="shared" si="465"/>
        <v>0</v>
      </c>
      <c r="CK675" s="215">
        <f t="shared" si="466"/>
        <v>0</v>
      </c>
      <c r="CL675" s="215">
        <f t="shared" si="467"/>
        <v>0</v>
      </c>
      <c r="CM675" s="215">
        <f t="shared" si="468"/>
        <v>0</v>
      </c>
      <c r="CN675" s="215">
        <f t="shared" si="469"/>
        <v>0</v>
      </c>
      <c r="CO675" s="155">
        <f t="shared" si="489"/>
        <v>0</v>
      </c>
      <c r="CP675" s="165"/>
      <c r="CQ675" s="223">
        <f t="shared" si="470"/>
        <v>0</v>
      </c>
      <c r="CR675" s="223">
        <f t="shared" si="471"/>
        <v>0</v>
      </c>
      <c r="CS675" s="223">
        <f t="shared" si="472"/>
        <v>0</v>
      </c>
      <c r="CT675" s="223">
        <f t="shared" si="473"/>
        <v>0</v>
      </c>
      <c r="CU675" s="223">
        <f t="shared" si="474"/>
        <v>0</v>
      </c>
      <c r="CV675" s="155">
        <f t="shared" si="490"/>
        <v>0</v>
      </c>
      <c r="CW675" s="165"/>
      <c r="CX675" s="215">
        <f t="shared" si="491"/>
        <v>0</v>
      </c>
      <c r="CY675" s="215">
        <f t="shared" si="475"/>
        <v>0</v>
      </c>
      <c r="CZ675" s="215">
        <f t="shared" si="476"/>
        <v>0</v>
      </c>
      <c r="DA675" s="215">
        <f t="shared" si="477"/>
        <v>0</v>
      </c>
      <c r="DB675" s="215">
        <f t="shared" si="478"/>
        <v>0</v>
      </c>
      <c r="DC675" s="155">
        <f t="shared" si="492"/>
        <v>0</v>
      </c>
      <c r="DD675" s="165"/>
      <c r="DE675" s="188" t="b" cm="1">
        <f t="array" aca="1" ref="DE675" ca="1">OR($G675=Forecast_Capex_Input!$BF$8:$BF$10)</f>
        <v>0</v>
      </c>
      <c r="DF675" s="188" cm="1">
        <f t="array" aca="1" ref="DF675" ca="1">IFERROR(INDEX(Forecast_Capex_Input!BG$12:BG$286,$X675)
*(INDEX(Forecast_Capex_Input!$H$12:$H$286,$X675)=Repex),0)
*$DE675</f>
        <v>0</v>
      </c>
      <c r="DG675" s="188" cm="1">
        <f t="array" aca="1" ref="DG675" ca="1">IFERROR(INDEX(Forecast_Capex_Input!BH$12:BH$286,$X675)
*(INDEX(Forecast_Capex_Input!$H$12:$H$286,$X675)=Repex),0)
*$DE675</f>
        <v>0</v>
      </c>
      <c r="DH675" s="188" cm="1">
        <f t="array" aca="1" ref="DH675" ca="1">IFERROR(INDEX(Forecast_Capex_Input!BI$12:BI$286,$X675)
*(INDEX(Forecast_Capex_Input!$H$12:$H$286,$X675)=Repex),0)
*$DE675</f>
        <v>0</v>
      </c>
      <c r="DI675" s="188" cm="1">
        <f t="array" aca="1" ref="DI675" ca="1">IFERROR(INDEX(Forecast_Capex_Input!BJ$12:BJ$286,$X675)
*(INDEX(Forecast_Capex_Input!$H$12:$H$286,$X675)=Repex),0)
*$DE675</f>
        <v>0</v>
      </c>
      <c r="DJ675" s="188" cm="1">
        <f t="array" aca="1" ref="DJ675" ca="1">IFERROR(INDEX(Forecast_Capex_Input!BK$12:BK$286,$X675)
*(INDEX(Forecast_Capex_Input!$H$12:$H$286,$X675)=Repex),0)
*$DE675</f>
        <v>0</v>
      </c>
      <c r="DK675" s="188" cm="1">
        <f t="array" aca="1" ref="DK675" ca="1">IFERROR(INDEX(Forecast_Capex_Input!BL$12:BL$286,$X675)
*(INDEX(Forecast_Capex_Input!$H$12:$H$286,$X675)=Repex),0)
*$DE675</f>
        <v>0</v>
      </c>
      <c r="DL675" s="165"/>
      <c r="DM675" s="188" t="b" cm="1">
        <f t="array" aca="1" ref="DM675" ca="1">OR($G675=Forecast_Capex_Input!$BN$8:$BN$9)</f>
        <v>0</v>
      </c>
      <c r="DN675" s="188" cm="1">
        <f t="array" aca="1" ref="DN675" ca="1">IFERROR(INDEX(Forecast_Capex_Input!BO$12:BO$286,$X675)
*(INDEX(Forecast_Capex_Input!$H$12:$H$286,$X675)=Repex),0)
*$DM675</f>
        <v>0</v>
      </c>
      <c r="DO675" s="188" cm="1">
        <f t="array" aca="1" ref="DO675" ca="1">IFERROR(INDEX(Forecast_Capex_Input!BP$12:BP$286,$X675)
*(INDEX(Forecast_Capex_Input!$H$12:$H$286,$X675)=Repex),0)
*$DM675</f>
        <v>0</v>
      </c>
      <c r="DP675" s="188" cm="1">
        <f t="array" aca="1" ref="DP675" ca="1">IFERROR(INDEX(Forecast_Capex_Input!BQ$12:BQ$286,$X675)
*(INDEX(Forecast_Capex_Input!$H$12:$H$286,$X675)=Repex),0)
*$DM675</f>
        <v>0</v>
      </c>
      <c r="DQ675" s="188" cm="1">
        <f t="array" aca="1" ref="DQ675" ca="1">IFERROR(INDEX(Forecast_Capex_Input!BR$12:BR$286,$X675)
*(INDEX(Forecast_Capex_Input!$H$12:$H$286,$X675)=Repex),0)
*$DM675</f>
        <v>0</v>
      </c>
      <c r="DR675" s="188" cm="1">
        <f t="array" aca="1" ref="DR675" ca="1">IFERROR(INDEX(Forecast_Capex_Input!BS$12:BS$286,$X675)
*(INDEX(Forecast_Capex_Input!$H$12:$H$286,$X675)=Repex),0)
*$DM675</f>
        <v>0</v>
      </c>
      <c r="DS675" s="165"/>
      <c r="DT675" s="188" t="b" cm="1">
        <f t="array" aca="1" ref="DT675" ca="1">OR($G675=Forecast_Capex_Input!$BU$8:$BU$10)</f>
        <v>0</v>
      </c>
      <c r="DU675" s="188" cm="1">
        <f t="array" aca="1" ref="DU675" ca="1">IFERROR(INDEX(Forecast_Capex_Input!BV$12:BV$286,$X675)
*(INDEX(Forecast_Capex_Input!$H$12:$H$286,$X675)=Repex),0)
*$DT675</f>
        <v>0</v>
      </c>
      <c r="DV675" s="188" cm="1">
        <f t="array" aca="1" ref="DV675" ca="1">IFERROR(INDEX(Forecast_Capex_Input!BW$12:BW$286,$X675)
*(INDEX(Forecast_Capex_Input!$H$12:$H$286,$X675)=Repex),0)
*$DT675</f>
        <v>0</v>
      </c>
      <c r="DW675" s="188" cm="1">
        <f t="array" aca="1" ref="DW675" ca="1">IFERROR(INDEX(Forecast_Capex_Input!BX$12:BX$286,$X675)
*(INDEX(Forecast_Capex_Input!$H$12:$H$286,$X675)=Repex),0)
*$DT675</f>
        <v>0</v>
      </c>
      <c r="DX675" s="188" cm="1">
        <f t="array" aca="1" ref="DX675" ca="1">IFERROR(INDEX(Forecast_Capex_Input!BY$12:BY$286,$X675)
*(INDEX(Forecast_Capex_Input!$H$12:$H$286,$X675)=Repex),0)
*$DT675</f>
        <v>0</v>
      </c>
      <c r="DY675" s="188" cm="1">
        <f t="array" aca="1" ref="DY675" ca="1">IFERROR(INDEX(Forecast_Capex_Input!BZ$12:BZ$286,$X675)
*(INDEX(Forecast_Capex_Input!$H$12:$H$286,$X675)=Repex),0)
*$DT675</f>
        <v>0</v>
      </c>
      <c r="DZ675" s="188" cm="1">
        <f t="array" aca="1" ref="DZ675" ca="1">IFERROR(INDEX(Forecast_Capex_Input!CA$12:CA$286,$X675)
*(INDEX(Forecast_Capex_Input!$H$12:$H$286,$X675)=Repex),0)
*$DT675</f>
        <v>0</v>
      </c>
      <c r="EA675" s="188" cm="1">
        <f t="array" aca="1" ref="EA675" ca="1">IFERROR(INDEX(Forecast_Capex_Input!CB$12:CB$286,$X675)
*(INDEX(Forecast_Capex_Input!$H$12:$H$286,$X675)=Repex),0)
*$DT675</f>
        <v>0</v>
      </c>
      <c r="EB675" s="188" cm="1">
        <f t="array" aca="1" ref="EB675" ca="1">IFERROR(INDEX(Forecast_Capex_Input!CC$12:CC$286,$X675)
*(INDEX(Forecast_Capex_Input!$H$12:$H$286,$X675)=Repex),0)
*$DT675</f>
        <v>0</v>
      </c>
      <c r="EC675" s="165"/>
      <c r="ED675" s="226" t="str">
        <f t="shared" si="479"/>
        <v>N/A</v>
      </c>
      <c r="EE675" s="174" t="s">
        <v>15</v>
      </c>
    </row>
    <row r="676" spans="3:135" x14ac:dyDescent="0.2">
      <c r="C676" s="174">
        <f t="shared" si="480"/>
        <v>666</v>
      </c>
      <c r="D676" s="167" t="str" cm="1">
        <f t="array" ref="D676">IFERROR(INDEX(Forecast_Capex_Input!$D$12:$D$286,$X676),NA)</f>
        <v>N/A</v>
      </c>
      <c r="E676" s="172" t="str" cm="1">
        <f t="array" ref="E676">IF($X676=NA,NA,INDEX(Forecast_Capex_Input!$E$12:$E$286,$X676))</f>
        <v>N/A</v>
      </c>
      <c r="F676" s="167" t="str" cm="1">
        <f t="array" aca="1" ref="F676" ca="1">IFERROR(INDEX(General!$E$25:$E$26,$Y676),NA)</f>
        <v>N/A</v>
      </c>
      <c r="G676" s="167" t="str" cm="1">
        <f t="array" aca="1" ref="G676" ca="1">IFERROR(INDEX(Forecast_Capex_Input!$AI$11:$BB$11,$AA676),NA)</f>
        <v>N/A</v>
      </c>
      <c r="H676" s="189" t="str" cm="1">
        <f t="array" aca="1" ref="H676" ca="1">IFERROR(INDEX(Forecast_Capex_Input!$AI$12:$BB$286,$X676,$AA676),NA)</f>
        <v>N/A</v>
      </c>
      <c r="I676" s="199" t="str" cm="1">
        <f t="array" ref="I676">IFERROR(INDEX(Forecast_Capex_Input!$F$12:$F$286,$X676),NA)</f>
        <v>N/A</v>
      </c>
      <c r="J676" s="199" t="str" cm="1">
        <f t="array" ref="J676">IFERROR(INDEX(Forecast_Capex_Input!G$12:G$286,$X676),NA)</f>
        <v>N/A</v>
      </c>
      <c r="K676" s="199" t="str" cm="1">
        <f t="array" ref="K676">IFERROR(INDEX(Forecast_Capex_Input!H$12:H$286,$X676),NA)</f>
        <v>N/A</v>
      </c>
      <c r="L676" s="199" t="str" cm="1">
        <f t="array" ref="L676">IFERROR(INDEX(Forecast_Capex_Input!I$12:I$286,$X676),NA)</f>
        <v>N/A</v>
      </c>
      <c r="M676" s="199" t="str" cm="1">
        <f t="array" ref="M676">IFERROR(INDEX(Forecast_Capex_Input!J$12:J$286,$X676),NA)</f>
        <v>N/A</v>
      </c>
      <c r="N676" s="199" t="str" cm="1">
        <f t="array" ref="N676">IFERROR(INDEX(Forecast_Capex_Input!K$12:K$286,$X676),NA)</f>
        <v>N/A</v>
      </c>
      <c r="O676" s="199" t="str" cm="1">
        <f t="array" ref="O676">IFERROR(INDEX(Forecast_Capex_Input!L$12:L$286,$X676),NA)</f>
        <v>N/A</v>
      </c>
      <c r="P676" s="199" t="str" cm="1">
        <f t="array" ref="P676">IFERROR(INDEX(Forecast_Capex_Input!M$12:M$286,$X676),NA)</f>
        <v>N/A</v>
      </c>
      <c r="Q676" s="172" t="str" cm="1">
        <f t="array" ref="Q676">IFERROR(INDEX(Forecast_Capex_Input!N$12:N$286,$X676),NA)</f>
        <v>N/A</v>
      </c>
      <c r="R676" s="265" cm="1">
        <f t="array" ref="R676">IFERROR(INDEX(Forecast_Capex_Input!O$12:O$286,$X676),0)</f>
        <v>0</v>
      </c>
      <c r="S676" s="172" cm="1">
        <f t="array" ref="S676">IFERROR(INDEX(Forecast_Capex_Input!P$12:P$286,$X676),0)</f>
        <v>0</v>
      </c>
      <c r="T676" s="199" t="str" cm="1">
        <f t="array" aca="1" ref="T676" ca="1">IFERROR(INDEX(General!$K$84:$K$103,$AA676),NA)</f>
        <v>N/A</v>
      </c>
      <c r="U676" s="188" cm="1">
        <f t="array" aca="1" ref="U676" ca="1">IFERROR(
IF($F676=General!$E$25,INDEX(Forecast_Capex_Input!S$12:S$286,$X676),
INDEX(Forecast_Capex_Input!T$12:T$286,$X676)),0)</f>
        <v>0</v>
      </c>
      <c r="V676" s="222" t="b">
        <f>IFERROR(INDEX(Overheads!$T$19:$T$26,MATCH($I676,Overheads!$E$19:$E$26,0)),FALSE)</f>
        <v>0</v>
      </c>
      <c r="W676" s="165"/>
      <c r="X676" s="174" t="str">
        <f>IFERROR(
IF(MATCH($C676,Forecast_Capex_Input!$CI$12:$CI$286,1)+1&gt;MAX(Forecast_Capex_Input!$C$12:$C$286),NA,
MATCH($C676,Forecast_Capex_Input!$CI$12:$CI$286,1)+1),1)</f>
        <v>N/A</v>
      </c>
      <c r="Y676" s="174" t="str" cm="1">
        <f t="array" aca="1" ref="Y676" ca="1">IFERROR(
IF(X675&lt;&gt;X676,1,
IF(COUNTIF(OFFSET(Y675,0,0,-INDEX(Forecast_Capex_Input!$CG$12:$CG$286,$X676)),Y675)=INDEX(Forecast_Capex_Input!$CG$12:$CG$286,$X676),Y675+1,Y675)),NA)</f>
        <v>N/A</v>
      </c>
      <c r="Z676" s="174" t="str" cm="1">
        <f t="array" ref="Z676">IFERROR($C676-IF($X676=1,1,INDEX(Forecast_Capex_Input!$CI$12:$CI$286,$X676-1))+1,NA)</f>
        <v>N/A</v>
      </c>
      <c r="AA676" s="174" t="str" cm="1">
        <f t="array" aca="1" ref="AA676" ca="1">IFERROR(IF(Y676=1,
INDEX(Forecast_Capex_Input!$AI$10:$BB$10,SMALL(IF(INDEX(Forecast_Capex_Input!$AI$12:$BB$286,$X676,0)&gt;0,COLUMN(Forecast_Capex_Input!$AI$10:$BB$10)-COLUMN(Forecast_Capex_Input!$AI$12)+1),ROWS(OFFSET(AA675,0,0,-$Z676)))),
OFFSET(AA675,-INDEX(Forecast_Capex_Input!$CG$12:$CG$286,$X676)+1,0)),NA)</f>
        <v>N/A</v>
      </c>
      <c r="AB676" s="174" t="str">
        <f t="shared" ca="1" si="449"/>
        <v>N/A</v>
      </c>
      <c r="AC676" s="222" t="b">
        <f t="shared" si="481"/>
        <v>0</v>
      </c>
      <c r="AD676" s="220" t="b">
        <v>0</v>
      </c>
      <c r="AE676" s="222" t="b">
        <f t="shared" si="450"/>
        <v>1</v>
      </c>
      <c r="AF676" s="165"/>
      <c r="AG676" s="215">
        <v>0</v>
      </c>
      <c r="AH676" s="215">
        <v>0</v>
      </c>
      <c r="AI676" s="215">
        <v>0</v>
      </c>
      <c r="AJ676" s="215">
        <v>0</v>
      </c>
      <c r="AK676" s="215">
        <v>0</v>
      </c>
      <c r="AL676" s="155">
        <v>0</v>
      </c>
      <c r="AM676" s="165"/>
      <c r="AN676" s="215" cm="1">
        <f t="array" aca="1" ref="AN676" ca="1">IFERROR(INDEX(General!O$33:O$34,$AB676)
*AG676,0)</f>
        <v>0</v>
      </c>
      <c r="AO676" s="215" cm="1">
        <f t="array" aca="1" ref="AO676" ca="1">IFERROR(INDEX(General!P$33:P$34,$AB676)
*AH676,0)</f>
        <v>0</v>
      </c>
      <c r="AP676" s="215" cm="1">
        <f t="array" aca="1" ref="AP676" ca="1">IFERROR(INDEX(General!Q$33:Q$34,$AB676)
*AI676,0)</f>
        <v>0</v>
      </c>
      <c r="AQ676" s="215" cm="1">
        <f t="array" aca="1" ref="AQ676" ca="1">IFERROR(INDEX(General!R$33:R$34,$AB676)
*AJ676,0)</f>
        <v>0</v>
      </c>
      <c r="AR676" s="215" cm="1">
        <f t="array" aca="1" ref="AR676" ca="1">IFERROR(INDEX(General!S$33:S$34,$AB676)
*AK676,0)</f>
        <v>0</v>
      </c>
      <c r="AS676" s="155">
        <f t="shared" ca="1" si="482"/>
        <v>0</v>
      </c>
      <c r="AT676" s="165"/>
      <c r="AU676" s="215">
        <f ca="1">IF($AE676=FALSE,AN676*Overheads!$R$24*$V676,
IFERROR(Overheads!$O$49*$V676*AN676,0)
+IFERROR(Overheads!Q$59*$V676*(AN676/Overheads!Q$68),0))</f>
        <v>0</v>
      </c>
      <c r="AV676" s="215">
        <f ca="1">IF($AE676=FALSE,AO676*Overheads!$R$24*$V676,
IFERROR(Overheads!$O$49*$V676*AO676,0)
+IFERROR(Overheads!R$59*$V676*(AO676/Overheads!R$68),0))</f>
        <v>0</v>
      </c>
      <c r="AW676" s="215">
        <f ca="1">IF($AE676=FALSE,AP676*Overheads!$R$24*$V676,
IFERROR(Overheads!$O$49*$V676*AP676,0)
+IFERROR(Overheads!S$59*$V676*(AP676/Overheads!S$68),0))</f>
        <v>0</v>
      </c>
      <c r="AX676" s="215">
        <f ca="1">IF($AE676=FALSE,AQ676*Overheads!$R$24*$V676,
IFERROR(Overheads!$O$49*$V676*AQ676,0)
+IFERROR(Overheads!T$59*$V676*(AQ676/Overheads!T$68),0))</f>
        <v>0</v>
      </c>
      <c r="AY676" s="215">
        <f ca="1">IF($AE676=FALSE,AR676*Overheads!$R$24*$V676,
IFERROR(Overheads!$O$49*$V676*AR676,0)
+IFERROR(Overheads!U$59*$V676*(AR676/Overheads!U$68),0))</f>
        <v>0</v>
      </c>
      <c r="AZ676" s="155">
        <f t="shared" ca="1" si="483"/>
        <v>0</v>
      </c>
      <c r="BA676" s="165"/>
      <c r="BB676" s="215">
        <f ca="1">IF($AE676=FALSE,AN676*Overheads!$S$25,
IFERROR(Overheads!$O$50*AN676,0)
+IFERROR(Overheads!Q$60*(AN676/Overheads!Q$66),0))</f>
        <v>0</v>
      </c>
      <c r="BC676" s="215">
        <f ca="1">IF($AE676=FALSE,AO676*Overheads!$S$25,
IFERROR(Overheads!$O$50*AO676,0)
+IFERROR(Overheads!R$60*(AO676/Overheads!R$66),0))</f>
        <v>0</v>
      </c>
      <c r="BD676" s="215">
        <f ca="1">IF($AE676=FALSE,AP676*Overheads!$S$25,
IFERROR(Overheads!$O$50*AP676,0)
+IFERROR(Overheads!S$60*(AP676/Overheads!S$66),0))</f>
        <v>0</v>
      </c>
      <c r="BE676" s="215">
        <f ca="1">IF($AE676=FALSE,AQ676*Overheads!$S$25,
IFERROR(Overheads!$O$50*AQ676,0)
+IFERROR(Overheads!T$60*(AQ676/Overheads!T$66),0))</f>
        <v>0</v>
      </c>
      <c r="BF676" s="215">
        <f ca="1">IF($AE676=FALSE,AR676*Overheads!$S$25,
IFERROR(Overheads!$O$50*AR676,0)
+IFERROR(Overheads!U$60*(AR676/Overheads!U$66),0))</f>
        <v>0</v>
      </c>
      <c r="BG676" s="155">
        <f t="shared" ca="1" si="484"/>
        <v>0</v>
      </c>
      <c r="BH676" s="165"/>
      <c r="BI676" s="215">
        <f t="shared" ca="1" si="485"/>
        <v>0</v>
      </c>
      <c r="BJ676" s="215">
        <f t="shared" ca="1" si="451"/>
        <v>0</v>
      </c>
      <c r="BK676" s="215">
        <f t="shared" ca="1" si="452"/>
        <v>0</v>
      </c>
      <c r="BL676" s="215">
        <f t="shared" ca="1" si="453"/>
        <v>0</v>
      </c>
      <c r="BM676" s="215">
        <f t="shared" ca="1" si="454"/>
        <v>0</v>
      </c>
      <c r="BN676" s="155">
        <f t="shared" ca="1" si="486"/>
        <v>0</v>
      </c>
      <c r="BO676" s="165"/>
      <c r="BP676" s="187" cm="1">
        <f t="array" ref="BP676">IFERROR(IF($X676=$X675,BP675,INDEX(Forecast_Capex_Input!AC$12:AC$286,$X676)),0)</f>
        <v>0</v>
      </c>
      <c r="BQ676" s="187" cm="1">
        <f t="array" ref="BQ676">IFERROR(IF($X676=$X675,BQ675,INDEX(Forecast_Capex_Input!AD$12:AD$286,$X676)),0)</f>
        <v>0</v>
      </c>
      <c r="BR676" s="187" cm="1">
        <f t="array" ref="BR676">IFERROR(IF($X676=$X675,BR675,INDEX(Forecast_Capex_Input!AE$12:AE$286,$X676)),0)</f>
        <v>0</v>
      </c>
      <c r="BS676" s="187" cm="1">
        <f t="array" ref="BS676">IFERROR(IF($X676=$X675,BS675,INDEX(Forecast_Capex_Input!AF$12:AF$286,$X676)),0)</f>
        <v>0</v>
      </c>
      <c r="BT676" s="187" cm="1">
        <f t="array" ref="BT676">IFERROR(IF($X676=$X675,BT675,INDEX(Forecast_Capex_Input!AG$12:AG$286,$X676)),0)</f>
        <v>0</v>
      </c>
      <c r="BU676" s="165"/>
      <c r="BV676" s="215">
        <f t="shared" si="455"/>
        <v>0</v>
      </c>
      <c r="BW676" s="215">
        <f t="shared" si="456"/>
        <v>0</v>
      </c>
      <c r="BX676" s="215">
        <f t="shared" si="457"/>
        <v>0</v>
      </c>
      <c r="BY676" s="215">
        <f t="shared" si="458"/>
        <v>0</v>
      </c>
      <c r="BZ676" s="215">
        <f t="shared" si="459"/>
        <v>0</v>
      </c>
      <c r="CA676" s="155">
        <f t="shared" si="487"/>
        <v>0</v>
      </c>
      <c r="CB676" s="165"/>
      <c r="CC676" s="215">
        <f t="shared" si="460"/>
        <v>0</v>
      </c>
      <c r="CD676" s="215">
        <f t="shared" si="461"/>
        <v>0</v>
      </c>
      <c r="CE676" s="215">
        <f t="shared" si="462"/>
        <v>0</v>
      </c>
      <c r="CF676" s="215">
        <f t="shared" si="463"/>
        <v>0</v>
      </c>
      <c r="CG676" s="215">
        <f t="shared" si="464"/>
        <v>0</v>
      </c>
      <c r="CH676" s="155">
        <f t="shared" si="488"/>
        <v>0</v>
      </c>
      <c r="CI676" s="165"/>
      <c r="CJ676" s="215">
        <f t="shared" si="465"/>
        <v>0</v>
      </c>
      <c r="CK676" s="215">
        <f t="shared" si="466"/>
        <v>0</v>
      </c>
      <c r="CL676" s="215">
        <f t="shared" si="467"/>
        <v>0</v>
      </c>
      <c r="CM676" s="215">
        <f t="shared" si="468"/>
        <v>0</v>
      </c>
      <c r="CN676" s="215">
        <f t="shared" si="469"/>
        <v>0</v>
      </c>
      <c r="CO676" s="155">
        <f t="shared" si="489"/>
        <v>0</v>
      </c>
      <c r="CP676" s="165"/>
      <c r="CQ676" s="223">
        <f t="shared" si="470"/>
        <v>0</v>
      </c>
      <c r="CR676" s="223">
        <f t="shared" si="471"/>
        <v>0</v>
      </c>
      <c r="CS676" s="223">
        <f t="shared" si="472"/>
        <v>0</v>
      </c>
      <c r="CT676" s="223">
        <f t="shared" si="473"/>
        <v>0</v>
      </c>
      <c r="CU676" s="223">
        <f t="shared" si="474"/>
        <v>0</v>
      </c>
      <c r="CV676" s="155">
        <f t="shared" si="490"/>
        <v>0</v>
      </c>
      <c r="CW676" s="165"/>
      <c r="CX676" s="215">
        <f t="shared" si="491"/>
        <v>0</v>
      </c>
      <c r="CY676" s="215">
        <f t="shared" si="475"/>
        <v>0</v>
      </c>
      <c r="CZ676" s="215">
        <f t="shared" si="476"/>
        <v>0</v>
      </c>
      <c r="DA676" s="215">
        <f t="shared" si="477"/>
        <v>0</v>
      </c>
      <c r="DB676" s="215">
        <f t="shared" si="478"/>
        <v>0</v>
      </c>
      <c r="DC676" s="155">
        <f t="shared" si="492"/>
        <v>0</v>
      </c>
      <c r="DD676" s="165"/>
      <c r="DE676" s="188" t="b" cm="1">
        <f t="array" aca="1" ref="DE676" ca="1">OR($G676=Forecast_Capex_Input!$BF$8:$BF$10)</f>
        <v>0</v>
      </c>
      <c r="DF676" s="188" cm="1">
        <f t="array" aca="1" ref="DF676" ca="1">IFERROR(INDEX(Forecast_Capex_Input!BG$12:BG$286,$X676)
*(INDEX(Forecast_Capex_Input!$H$12:$H$286,$X676)=Repex),0)
*$DE676</f>
        <v>0</v>
      </c>
      <c r="DG676" s="188" cm="1">
        <f t="array" aca="1" ref="DG676" ca="1">IFERROR(INDEX(Forecast_Capex_Input!BH$12:BH$286,$X676)
*(INDEX(Forecast_Capex_Input!$H$12:$H$286,$X676)=Repex),0)
*$DE676</f>
        <v>0</v>
      </c>
      <c r="DH676" s="188" cm="1">
        <f t="array" aca="1" ref="DH676" ca="1">IFERROR(INDEX(Forecast_Capex_Input!BI$12:BI$286,$X676)
*(INDEX(Forecast_Capex_Input!$H$12:$H$286,$X676)=Repex),0)
*$DE676</f>
        <v>0</v>
      </c>
      <c r="DI676" s="188" cm="1">
        <f t="array" aca="1" ref="DI676" ca="1">IFERROR(INDEX(Forecast_Capex_Input!BJ$12:BJ$286,$X676)
*(INDEX(Forecast_Capex_Input!$H$12:$H$286,$X676)=Repex),0)
*$DE676</f>
        <v>0</v>
      </c>
      <c r="DJ676" s="188" cm="1">
        <f t="array" aca="1" ref="DJ676" ca="1">IFERROR(INDEX(Forecast_Capex_Input!BK$12:BK$286,$X676)
*(INDEX(Forecast_Capex_Input!$H$12:$H$286,$X676)=Repex),0)
*$DE676</f>
        <v>0</v>
      </c>
      <c r="DK676" s="188" cm="1">
        <f t="array" aca="1" ref="DK676" ca="1">IFERROR(INDEX(Forecast_Capex_Input!BL$12:BL$286,$X676)
*(INDEX(Forecast_Capex_Input!$H$12:$H$286,$X676)=Repex),0)
*$DE676</f>
        <v>0</v>
      </c>
      <c r="DL676" s="165"/>
      <c r="DM676" s="188" t="b" cm="1">
        <f t="array" aca="1" ref="DM676" ca="1">OR($G676=Forecast_Capex_Input!$BN$8:$BN$9)</f>
        <v>0</v>
      </c>
      <c r="DN676" s="188" cm="1">
        <f t="array" aca="1" ref="DN676" ca="1">IFERROR(INDEX(Forecast_Capex_Input!BO$12:BO$286,$X676)
*(INDEX(Forecast_Capex_Input!$H$12:$H$286,$X676)=Repex),0)
*$DM676</f>
        <v>0</v>
      </c>
      <c r="DO676" s="188" cm="1">
        <f t="array" aca="1" ref="DO676" ca="1">IFERROR(INDEX(Forecast_Capex_Input!BP$12:BP$286,$X676)
*(INDEX(Forecast_Capex_Input!$H$12:$H$286,$X676)=Repex),0)
*$DM676</f>
        <v>0</v>
      </c>
      <c r="DP676" s="188" cm="1">
        <f t="array" aca="1" ref="DP676" ca="1">IFERROR(INDEX(Forecast_Capex_Input!BQ$12:BQ$286,$X676)
*(INDEX(Forecast_Capex_Input!$H$12:$H$286,$X676)=Repex),0)
*$DM676</f>
        <v>0</v>
      </c>
      <c r="DQ676" s="188" cm="1">
        <f t="array" aca="1" ref="DQ676" ca="1">IFERROR(INDEX(Forecast_Capex_Input!BR$12:BR$286,$X676)
*(INDEX(Forecast_Capex_Input!$H$12:$H$286,$X676)=Repex),0)
*$DM676</f>
        <v>0</v>
      </c>
      <c r="DR676" s="188" cm="1">
        <f t="array" aca="1" ref="DR676" ca="1">IFERROR(INDEX(Forecast_Capex_Input!BS$12:BS$286,$X676)
*(INDEX(Forecast_Capex_Input!$H$12:$H$286,$X676)=Repex),0)
*$DM676</f>
        <v>0</v>
      </c>
      <c r="DS676" s="165"/>
      <c r="DT676" s="188" t="b" cm="1">
        <f t="array" aca="1" ref="DT676" ca="1">OR($G676=Forecast_Capex_Input!$BU$8:$BU$10)</f>
        <v>0</v>
      </c>
      <c r="DU676" s="188" cm="1">
        <f t="array" aca="1" ref="DU676" ca="1">IFERROR(INDEX(Forecast_Capex_Input!BV$12:BV$286,$X676)
*(INDEX(Forecast_Capex_Input!$H$12:$H$286,$X676)=Repex),0)
*$DT676</f>
        <v>0</v>
      </c>
      <c r="DV676" s="188" cm="1">
        <f t="array" aca="1" ref="DV676" ca="1">IFERROR(INDEX(Forecast_Capex_Input!BW$12:BW$286,$X676)
*(INDEX(Forecast_Capex_Input!$H$12:$H$286,$X676)=Repex),0)
*$DT676</f>
        <v>0</v>
      </c>
      <c r="DW676" s="188" cm="1">
        <f t="array" aca="1" ref="DW676" ca="1">IFERROR(INDEX(Forecast_Capex_Input!BX$12:BX$286,$X676)
*(INDEX(Forecast_Capex_Input!$H$12:$H$286,$X676)=Repex),0)
*$DT676</f>
        <v>0</v>
      </c>
      <c r="DX676" s="188" cm="1">
        <f t="array" aca="1" ref="DX676" ca="1">IFERROR(INDEX(Forecast_Capex_Input!BY$12:BY$286,$X676)
*(INDEX(Forecast_Capex_Input!$H$12:$H$286,$X676)=Repex),0)
*$DT676</f>
        <v>0</v>
      </c>
      <c r="DY676" s="188" cm="1">
        <f t="array" aca="1" ref="DY676" ca="1">IFERROR(INDEX(Forecast_Capex_Input!BZ$12:BZ$286,$X676)
*(INDEX(Forecast_Capex_Input!$H$12:$H$286,$X676)=Repex),0)
*$DT676</f>
        <v>0</v>
      </c>
      <c r="DZ676" s="188" cm="1">
        <f t="array" aca="1" ref="DZ676" ca="1">IFERROR(INDEX(Forecast_Capex_Input!CA$12:CA$286,$X676)
*(INDEX(Forecast_Capex_Input!$H$12:$H$286,$X676)=Repex),0)
*$DT676</f>
        <v>0</v>
      </c>
      <c r="EA676" s="188" cm="1">
        <f t="array" aca="1" ref="EA676" ca="1">IFERROR(INDEX(Forecast_Capex_Input!CB$12:CB$286,$X676)
*(INDEX(Forecast_Capex_Input!$H$12:$H$286,$X676)=Repex),0)
*$DT676</f>
        <v>0</v>
      </c>
      <c r="EB676" s="188" cm="1">
        <f t="array" aca="1" ref="EB676" ca="1">IFERROR(INDEX(Forecast_Capex_Input!CC$12:CC$286,$X676)
*(INDEX(Forecast_Capex_Input!$H$12:$H$286,$X676)=Repex),0)
*$DT676</f>
        <v>0</v>
      </c>
      <c r="EC676" s="165"/>
      <c r="ED676" s="226" t="str">
        <f t="shared" si="479"/>
        <v>N/A</v>
      </c>
      <c r="EE676" s="174" t="s">
        <v>15</v>
      </c>
    </row>
    <row r="677" spans="3:135" x14ac:dyDescent="0.2">
      <c r="C677" s="174">
        <f t="shared" si="480"/>
        <v>667</v>
      </c>
      <c r="D677" s="167" t="str" cm="1">
        <f t="array" ref="D677">IFERROR(INDEX(Forecast_Capex_Input!$D$12:$D$286,$X677),NA)</f>
        <v>N/A</v>
      </c>
      <c r="E677" s="172" t="str" cm="1">
        <f t="array" ref="E677">IF($X677=NA,NA,INDEX(Forecast_Capex_Input!$E$12:$E$286,$X677))</f>
        <v>N/A</v>
      </c>
      <c r="F677" s="167" t="str" cm="1">
        <f t="array" aca="1" ref="F677" ca="1">IFERROR(INDEX(General!$E$25:$E$26,$Y677),NA)</f>
        <v>N/A</v>
      </c>
      <c r="G677" s="167" t="str" cm="1">
        <f t="array" aca="1" ref="G677" ca="1">IFERROR(INDEX(Forecast_Capex_Input!$AI$11:$BB$11,$AA677),NA)</f>
        <v>N/A</v>
      </c>
      <c r="H677" s="189" t="str" cm="1">
        <f t="array" aca="1" ref="H677" ca="1">IFERROR(INDEX(Forecast_Capex_Input!$AI$12:$BB$286,$X677,$AA677),NA)</f>
        <v>N/A</v>
      </c>
      <c r="I677" s="199" t="str" cm="1">
        <f t="array" ref="I677">IFERROR(INDEX(Forecast_Capex_Input!$F$12:$F$286,$X677),NA)</f>
        <v>N/A</v>
      </c>
      <c r="J677" s="199" t="str" cm="1">
        <f t="array" ref="J677">IFERROR(INDEX(Forecast_Capex_Input!G$12:G$286,$X677),NA)</f>
        <v>N/A</v>
      </c>
      <c r="K677" s="199" t="str" cm="1">
        <f t="array" ref="K677">IFERROR(INDEX(Forecast_Capex_Input!H$12:H$286,$X677),NA)</f>
        <v>N/A</v>
      </c>
      <c r="L677" s="199" t="str" cm="1">
        <f t="array" ref="L677">IFERROR(INDEX(Forecast_Capex_Input!I$12:I$286,$X677),NA)</f>
        <v>N/A</v>
      </c>
      <c r="M677" s="199" t="str" cm="1">
        <f t="array" ref="M677">IFERROR(INDEX(Forecast_Capex_Input!J$12:J$286,$X677),NA)</f>
        <v>N/A</v>
      </c>
      <c r="N677" s="199" t="str" cm="1">
        <f t="array" ref="N677">IFERROR(INDEX(Forecast_Capex_Input!K$12:K$286,$X677),NA)</f>
        <v>N/A</v>
      </c>
      <c r="O677" s="199" t="str" cm="1">
        <f t="array" ref="O677">IFERROR(INDEX(Forecast_Capex_Input!L$12:L$286,$X677),NA)</f>
        <v>N/A</v>
      </c>
      <c r="P677" s="199" t="str" cm="1">
        <f t="array" ref="P677">IFERROR(INDEX(Forecast_Capex_Input!M$12:M$286,$X677),NA)</f>
        <v>N/A</v>
      </c>
      <c r="Q677" s="172" t="str" cm="1">
        <f t="array" ref="Q677">IFERROR(INDEX(Forecast_Capex_Input!N$12:N$286,$X677),NA)</f>
        <v>N/A</v>
      </c>
      <c r="R677" s="265" cm="1">
        <f t="array" ref="R677">IFERROR(INDEX(Forecast_Capex_Input!O$12:O$286,$X677),0)</f>
        <v>0</v>
      </c>
      <c r="S677" s="172" cm="1">
        <f t="array" ref="S677">IFERROR(INDEX(Forecast_Capex_Input!P$12:P$286,$X677),0)</f>
        <v>0</v>
      </c>
      <c r="T677" s="199" t="str" cm="1">
        <f t="array" aca="1" ref="T677" ca="1">IFERROR(INDEX(General!$K$84:$K$103,$AA677),NA)</f>
        <v>N/A</v>
      </c>
      <c r="U677" s="188" cm="1">
        <f t="array" aca="1" ref="U677" ca="1">IFERROR(
IF($F677=General!$E$25,INDEX(Forecast_Capex_Input!S$12:S$286,$X677),
INDEX(Forecast_Capex_Input!T$12:T$286,$X677)),0)</f>
        <v>0</v>
      </c>
      <c r="V677" s="222" t="b">
        <f>IFERROR(INDEX(Overheads!$T$19:$T$26,MATCH($I677,Overheads!$E$19:$E$26,0)),FALSE)</f>
        <v>0</v>
      </c>
      <c r="W677" s="165"/>
      <c r="X677" s="174" t="str">
        <f>IFERROR(
IF(MATCH($C677,Forecast_Capex_Input!$CI$12:$CI$286,1)+1&gt;MAX(Forecast_Capex_Input!$C$12:$C$286),NA,
MATCH($C677,Forecast_Capex_Input!$CI$12:$CI$286,1)+1),1)</f>
        <v>N/A</v>
      </c>
      <c r="Y677" s="174" t="str" cm="1">
        <f t="array" aca="1" ref="Y677" ca="1">IFERROR(
IF(X676&lt;&gt;X677,1,
IF(COUNTIF(OFFSET(Y676,0,0,-INDEX(Forecast_Capex_Input!$CG$12:$CG$286,$X677)),Y676)=INDEX(Forecast_Capex_Input!$CG$12:$CG$286,$X677),Y676+1,Y676)),NA)</f>
        <v>N/A</v>
      </c>
      <c r="Z677" s="174" t="str" cm="1">
        <f t="array" ref="Z677">IFERROR($C677-IF($X677=1,1,INDEX(Forecast_Capex_Input!$CI$12:$CI$286,$X677-1))+1,NA)</f>
        <v>N/A</v>
      </c>
      <c r="AA677" s="174" t="str" cm="1">
        <f t="array" aca="1" ref="AA677" ca="1">IFERROR(IF(Y677=1,
INDEX(Forecast_Capex_Input!$AI$10:$BB$10,SMALL(IF(INDEX(Forecast_Capex_Input!$AI$12:$BB$286,$X677,0)&gt;0,COLUMN(Forecast_Capex_Input!$AI$10:$BB$10)-COLUMN(Forecast_Capex_Input!$AI$12)+1),ROWS(OFFSET(AA676,0,0,-$Z677)))),
OFFSET(AA676,-INDEX(Forecast_Capex_Input!$CG$12:$CG$286,$X677)+1,0)),NA)</f>
        <v>N/A</v>
      </c>
      <c r="AB677" s="174" t="str">
        <f t="shared" ca="1" si="449"/>
        <v>N/A</v>
      </c>
      <c r="AC677" s="222" t="b">
        <f t="shared" si="481"/>
        <v>0</v>
      </c>
      <c r="AD677" s="220" t="b">
        <v>0</v>
      </c>
      <c r="AE677" s="222" t="b">
        <f t="shared" si="450"/>
        <v>1</v>
      </c>
      <c r="AF677" s="165"/>
      <c r="AG677" s="215">
        <v>0</v>
      </c>
      <c r="AH677" s="215">
        <v>0</v>
      </c>
      <c r="AI677" s="215">
        <v>0</v>
      </c>
      <c r="AJ677" s="215">
        <v>0</v>
      </c>
      <c r="AK677" s="215">
        <v>0</v>
      </c>
      <c r="AL677" s="155">
        <v>0</v>
      </c>
      <c r="AM677" s="165"/>
      <c r="AN677" s="215" cm="1">
        <f t="array" aca="1" ref="AN677" ca="1">IFERROR(INDEX(General!O$33:O$34,$AB677)
*AG677,0)</f>
        <v>0</v>
      </c>
      <c r="AO677" s="215" cm="1">
        <f t="array" aca="1" ref="AO677" ca="1">IFERROR(INDEX(General!P$33:P$34,$AB677)
*AH677,0)</f>
        <v>0</v>
      </c>
      <c r="AP677" s="215" cm="1">
        <f t="array" aca="1" ref="AP677" ca="1">IFERROR(INDEX(General!Q$33:Q$34,$AB677)
*AI677,0)</f>
        <v>0</v>
      </c>
      <c r="AQ677" s="215" cm="1">
        <f t="array" aca="1" ref="AQ677" ca="1">IFERROR(INDEX(General!R$33:R$34,$AB677)
*AJ677,0)</f>
        <v>0</v>
      </c>
      <c r="AR677" s="215" cm="1">
        <f t="array" aca="1" ref="AR677" ca="1">IFERROR(INDEX(General!S$33:S$34,$AB677)
*AK677,0)</f>
        <v>0</v>
      </c>
      <c r="AS677" s="155">
        <f t="shared" ca="1" si="482"/>
        <v>0</v>
      </c>
      <c r="AT677" s="165"/>
      <c r="AU677" s="215">
        <f ca="1">IF($AE677=FALSE,AN677*Overheads!$R$24*$V677,
IFERROR(Overheads!$O$49*$V677*AN677,0)
+IFERROR(Overheads!Q$59*$V677*(AN677/Overheads!Q$68),0))</f>
        <v>0</v>
      </c>
      <c r="AV677" s="215">
        <f ca="1">IF($AE677=FALSE,AO677*Overheads!$R$24*$V677,
IFERROR(Overheads!$O$49*$V677*AO677,0)
+IFERROR(Overheads!R$59*$V677*(AO677/Overheads!R$68),0))</f>
        <v>0</v>
      </c>
      <c r="AW677" s="215">
        <f ca="1">IF($AE677=FALSE,AP677*Overheads!$R$24*$V677,
IFERROR(Overheads!$O$49*$V677*AP677,0)
+IFERROR(Overheads!S$59*$V677*(AP677/Overheads!S$68),0))</f>
        <v>0</v>
      </c>
      <c r="AX677" s="215">
        <f ca="1">IF($AE677=FALSE,AQ677*Overheads!$R$24*$V677,
IFERROR(Overheads!$O$49*$V677*AQ677,0)
+IFERROR(Overheads!T$59*$V677*(AQ677/Overheads!T$68),0))</f>
        <v>0</v>
      </c>
      <c r="AY677" s="215">
        <f ca="1">IF($AE677=FALSE,AR677*Overheads!$R$24*$V677,
IFERROR(Overheads!$O$49*$V677*AR677,0)
+IFERROR(Overheads!U$59*$V677*(AR677/Overheads!U$68),0))</f>
        <v>0</v>
      </c>
      <c r="AZ677" s="155">
        <f t="shared" ca="1" si="483"/>
        <v>0</v>
      </c>
      <c r="BA677" s="165"/>
      <c r="BB677" s="215">
        <f ca="1">IF($AE677=FALSE,AN677*Overheads!$S$25,
IFERROR(Overheads!$O$50*AN677,0)
+IFERROR(Overheads!Q$60*(AN677/Overheads!Q$66),0))</f>
        <v>0</v>
      </c>
      <c r="BC677" s="215">
        <f ca="1">IF($AE677=FALSE,AO677*Overheads!$S$25,
IFERROR(Overheads!$O$50*AO677,0)
+IFERROR(Overheads!R$60*(AO677/Overheads!R$66),0))</f>
        <v>0</v>
      </c>
      <c r="BD677" s="215">
        <f ca="1">IF($AE677=FALSE,AP677*Overheads!$S$25,
IFERROR(Overheads!$O$50*AP677,0)
+IFERROR(Overheads!S$60*(AP677/Overheads!S$66),0))</f>
        <v>0</v>
      </c>
      <c r="BE677" s="215">
        <f ca="1">IF($AE677=FALSE,AQ677*Overheads!$S$25,
IFERROR(Overheads!$O$50*AQ677,0)
+IFERROR(Overheads!T$60*(AQ677/Overheads!T$66),0))</f>
        <v>0</v>
      </c>
      <c r="BF677" s="215">
        <f ca="1">IF($AE677=FALSE,AR677*Overheads!$S$25,
IFERROR(Overheads!$O$50*AR677,0)
+IFERROR(Overheads!U$60*(AR677/Overheads!U$66),0))</f>
        <v>0</v>
      </c>
      <c r="BG677" s="155">
        <f t="shared" ca="1" si="484"/>
        <v>0</v>
      </c>
      <c r="BH677" s="165"/>
      <c r="BI677" s="215">
        <f t="shared" ca="1" si="485"/>
        <v>0</v>
      </c>
      <c r="BJ677" s="215">
        <f t="shared" ca="1" si="451"/>
        <v>0</v>
      </c>
      <c r="BK677" s="215">
        <f t="shared" ca="1" si="452"/>
        <v>0</v>
      </c>
      <c r="BL677" s="215">
        <f t="shared" ca="1" si="453"/>
        <v>0</v>
      </c>
      <c r="BM677" s="215">
        <f t="shared" ca="1" si="454"/>
        <v>0</v>
      </c>
      <c r="BN677" s="155">
        <f t="shared" ca="1" si="486"/>
        <v>0</v>
      </c>
      <c r="BO677" s="165"/>
      <c r="BP677" s="187" cm="1">
        <f t="array" ref="BP677">IFERROR(IF($X677=$X676,BP676,INDEX(Forecast_Capex_Input!AC$12:AC$286,$X677)),0)</f>
        <v>0</v>
      </c>
      <c r="BQ677" s="187" cm="1">
        <f t="array" ref="BQ677">IFERROR(IF($X677=$X676,BQ676,INDEX(Forecast_Capex_Input!AD$12:AD$286,$X677)),0)</f>
        <v>0</v>
      </c>
      <c r="BR677" s="187" cm="1">
        <f t="array" ref="BR677">IFERROR(IF($X677=$X676,BR676,INDEX(Forecast_Capex_Input!AE$12:AE$286,$X677)),0)</f>
        <v>0</v>
      </c>
      <c r="BS677" s="187" cm="1">
        <f t="array" ref="BS677">IFERROR(IF($X677=$X676,BS676,INDEX(Forecast_Capex_Input!AF$12:AF$286,$X677)),0)</f>
        <v>0</v>
      </c>
      <c r="BT677" s="187" cm="1">
        <f t="array" ref="BT677">IFERROR(IF($X677=$X676,BT676,INDEX(Forecast_Capex_Input!AG$12:AG$286,$X677)),0)</f>
        <v>0</v>
      </c>
      <c r="BU677" s="165"/>
      <c r="BV677" s="215">
        <f t="shared" si="455"/>
        <v>0</v>
      </c>
      <c r="BW677" s="215">
        <f t="shared" si="456"/>
        <v>0</v>
      </c>
      <c r="BX677" s="215">
        <f t="shared" si="457"/>
        <v>0</v>
      </c>
      <c r="BY677" s="215">
        <f t="shared" si="458"/>
        <v>0</v>
      </c>
      <c r="BZ677" s="215">
        <f t="shared" si="459"/>
        <v>0</v>
      </c>
      <c r="CA677" s="155">
        <f t="shared" si="487"/>
        <v>0</v>
      </c>
      <c r="CB677" s="165"/>
      <c r="CC677" s="215">
        <f t="shared" si="460"/>
        <v>0</v>
      </c>
      <c r="CD677" s="215">
        <f t="shared" si="461"/>
        <v>0</v>
      </c>
      <c r="CE677" s="215">
        <f t="shared" si="462"/>
        <v>0</v>
      </c>
      <c r="CF677" s="215">
        <f t="shared" si="463"/>
        <v>0</v>
      </c>
      <c r="CG677" s="215">
        <f t="shared" si="464"/>
        <v>0</v>
      </c>
      <c r="CH677" s="155">
        <f t="shared" si="488"/>
        <v>0</v>
      </c>
      <c r="CI677" s="165"/>
      <c r="CJ677" s="215">
        <f t="shared" si="465"/>
        <v>0</v>
      </c>
      <c r="CK677" s="215">
        <f t="shared" si="466"/>
        <v>0</v>
      </c>
      <c r="CL677" s="215">
        <f t="shared" si="467"/>
        <v>0</v>
      </c>
      <c r="CM677" s="215">
        <f t="shared" si="468"/>
        <v>0</v>
      </c>
      <c r="CN677" s="215">
        <f t="shared" si="469"/>
        <v>0</v>
      </c>
      <c r="CO677" s="155">
        <f t="shared" si="489"/>
        <v>0</v>
      </c>
      <c r="CP677" s="165"/>
      <c r="CQ677" s="223">
        <f t="shared" si="470"/>
        <v>0</v>
      </c>
      <c r="CR677" s="223">
        <f t="shared" si="471"/>
        <v>0</v>
      </c>
      <c r="CS677" s="223">
        <f t="shared" si="472"/>
        <v>0</v>
      </c>
      <c r="CT677" s="223">
        <f t="shared" si="473"/>
        <v>0</v>
      </c>
      <c r="CU677" s="223">
        <f t="shared" si="474"/>
        <v>0</v>
      </c>
      <c r="CV677" s="155">
        <f t="shared" si="490"/>
        <v>0</v>
      </c>
      <c r="CW677" s="165"/>
      <c r="CX677" s="215">
        <f t="shared" si="491"/>
        <v>0</v>
      </c>
      <c r="CY677" s="215">
        <f t="shared" si="475"/>
        <v>0</v>
      </c>
      <c r="CZ677" s="215">
        <f t="shared" si="476"/>
        <v>0</v>
      </c>
      <c r="DA677" s="215">
        <f t="shared" si="477"/>
        <v>0</v>
      </c>
      <c r="DB677" s="215">
        <f t="shared" si="478"/>
        <v>0</v>
      </c>
      <c r="DC677" s="155">
        <f t="shared" si="492"/>
        <v>0</v>
      </c>
      <c r="DD677" s="165"/>
      <c r="DE677" s="188" t="b" cm="1">
        <f t="array" aca="1" ref="DE677" ca="1">OR($G677=Forecast_Capex_Input!$BF$8:$BF$10)</f>
        <v>0</v>
      </c>
      <c r="DF677" s="188" cm="1">
        <f t="array" aca="1" ref="DF677" ca="1">IFERROR(INDEX(Forecast_Capex_Input!BG$12:BG$286,$X677)
*(INDEX(Forecast_Capex_Input!$H$12:$H$286,$X677)=Repex),0)
*$DE677</f>
        <v>0</v>
      </c>
      <c r="DG677" s="188" cm="1">
        <f t="array" aca="1" ref="DG677" ca="1">IFERROR(INDEX(Forecast_Capex_Input!BH$12:BH$286,$X677)
*(INDEX(Forecast_Capex_Input!$H$12:$H$286,$X677)=Repex),0)
*$DE677</f>
        <v>0</v>
      </c>
      <c r="DH677" s="188" cm="1">
        <f t="array" aca="1" ref="DH677" ca="1">IFERROR(INDEX(Forecast_Capex_Input!BI$12:BI$286,$X677)
*(INDEX(Forecast_Capex_Input!$H$12:$H$286,$X677)=Repex),0)
*$DE677</f>
        <v>0</v>
      </c>
      <c r="DI677" s="188" cm="1">
        <f t="array" aca="1" ref="DI677" ca="1">IFERROR(INDEX(Forecast_Capex_Input!BJ$12:BJ$286,$X677)
*(INDEX(Forecast_Capex_Input!$H$12:$H$286,$X677)=Repex),0)
*$DE677</f>
        <v>0</v>
      </c>
      <c r="DJ677" s="188" cm="1">
        <f t="array" aca="1" ref="DJ677" ca="1">IFERROR(INDEX(Forecast_Capex_Input!BK$12:BK$286,$X677)
*(INDEX(Forecast_Capex_Input!$H$12:$H$286,$X677)=Repex),0)
*$DE677</f>
        <v>0</v>
      </c>
      <c r="DK677" s="188" cm="1">
        <f t="array" aca="1" ref="DK677" ca="1">IFERROR(INDEX(Forecast_Capex_Input!BL$12:BL$286,$X677)
*(INDEX(Forecast_Capex_Input!$H$12:$H$286,$X677)=Repex),0)
*$DE677</f>
        <v>0</v>
      </c>
      <c r="DL677" s="165"/>
      <c r="DM677" s="188" t="b" cm="1">
        <f t="array" aca="1" ref="DM677" ca="1">OR($G677=Forecast_Capex_Input!$BN$8:$BN$9)</f>
        <v>0</v>
      </c>
      <c r="DN677" s="188" cm="1">
        <f t="array" aca="1" ref="DN677" ca="1">IFERROR(INDEX(Forecast_Capex_Input!BO$12:BO$286,$X677)
*(INDEX(Forecast_Capex_Input!$H$12:$H$286,$X677)=Repex),0)
*$DM677</f>
        <v>0</v>
      </c>
      <c r="DO677" s="188" cm="1">
        <f t="array" aca="1" ref="DO677" ca="1">IFERROR(INDEX(Forecast_Capex_Input!BP$12:BP$286,$X677)
*(INDEX(Forecast_Capex_Input!$H$12:$H$286,$X677)=Repex),0)
*$DM677</f>
        <v>0</v>
      </c>
      <c r="DP677" s="188" cm="1">
        <f t="array" aca="1" ref="DP677" ca="1">IFERROR(INDEX(Forecast_Capex_Input!BQ$12:BQ$286,$X677)
*(INDEX(Forecast_Capex_Input!$H$12:$H$286,$X677)=Repex),0)
*$DM677</f>
        <v>0</v>
      </c>
      <c r="DQ677" s="188" cm="1">
        <f t="array" aca="1" ref="DQ677" ca="1">IFERROR(INDEX(Forecast_Capex_Input!BR$12:BR$286,$X677)
*(INDEX(Forecast_Capex_Input!$H$12:$H$286,$X677)=Repex),0)
*$DM677</f>
        <v>0</v>
      </c>
      <c r="DR677" s="188" cm="1">
        <f t="array" aca="1" ref="DR677" ca="1">IFERROR(INDEX(Forecast_Capex_Input!BS$12:BS$286,$X677)
*(INDEX(Forecast_Capex_Input!$H$12:$H$286,$X677)=Repex),0)
*$DM677</f>
        <v>0</v>
      </c>
      <c r="DS677" s="165"/>
      <c r="DT677" s="188" t="b" cm="1">
        <f t="array" aca="1" ref="DT677" ca="1">OR($G677=Forecast_Capex_Input!$BU$8:$BU$10)</f>
        <v>0</v>
      </c>
      <c r="DU677" s="188" cm="1">
        <f t="array" aca="1" ref="DU677" ca="1">IFERROR(INDEX(Forecast_Capex_Input!BV$12:BV$286,$X677)
*(INDEX(Forecast_Capex_Input!$H$12:$H$286,$X677)=Repex),0)
*$DT677</f>
        <v>0</v>
      </c>
      <c r="DV677" s="188" cm="1">
        <f t="array" aca="1" ref="DV677" ca="1">IFERROR(INDEX(Forecast_Capex_Input!BW$12:BW$286,$X677)
*(INDEX(Forecast_Capex_Input!$H$12:$H$286,$X677)=Repex),0)
*$DT677</f>
        <v>0</v>
      </c>
      <c r="DW677" s="188" cm="1">
        <f t="array" aca="1" ref="DW677" ca="1">IFERROR(INDEX(Forecast_Capex_Input!BX$12:BX$286,$X677)
*(INDEX(Forecast_Capex_Input!$H$12:$H$286,$X677)=Repex),0)
*$DT677</f>
        <v>0</v>
      </c>
      <c r="DX677" s="188" cm="1">
        <f t="array" aca="1" ref="DX677" ca="1">IFERROR(INDEX(Forecast_Capex_Input!BY$12:BY$286,$X677)
*(INDEX(Forecast_Capex_Input!$H$12:$H$286,$X677)=Repex),0)
*$DT677</f>
        <v>0</v>
      </c>
      <c r="DY677" s="188" cm="1">
        <f t="array" aca="1" ref="DY677" ca="1">IFERROR(INDEX(Forecast_Capex_Input!BZ$12:BZ$286,$X677)
*(INDEX(Forecast_Capex_Input!$H$12:$H$286,$X677)=Repex),0)
*$DT677</f>
        <v>0</v>
      </c>
      <c r="DZ677" s="188" cm="1">
        <f t="array" aca="1" ref="DZ677" ca="1">IFERROR(INDEX(Forecast_Capex_Input!CA$12:CA$286,$X677)
*(INDEX(Forecast_Capex_Input!$H$12:$H$286,$X677)=Repex),0)
*$DT677</f>
        <v>0</v>
      </c>
      <c r="EA677" s="188" cm="1">
        <f t="array" aca="1" ref="EA677" ca="1">IFERROR(INDEX(Forecast_Capex_Input!CB$12:CB$286,$X677)
*(INDEX(Forecast_Capex_Input!$H$12:$H$286,$X677)=Repex),0)
*$DT677</f>
        <v>0</v>
      </c>
      <c r="EB677" s="188" cm="1">
        <f t="array" aca="1" ref="EB677" ca="1">IFERROR(INDEX(Forecast_Capex_Input!CC$12:CC$286,$X677)
*(INDEX(Forecast_Capex_Input!$H$12:$H$286,$X677)=Repex),0)
*$DT677</f>
        <v>0</v>
      </c>
      <c r="EC677" s="165"/>
      <c r="ED677" s="226" t="str">
        <f t="shared" si="479"/>
        <v>N/A</v>
      </c>
      <c r="EE677" s="174" t="s">
        <v>15</v>
      </c>
    </row>
    <row r="678" spans="3:135" x14ac:dyDescent="0.2">
      <c r="C678" s="174">
        <f t="shared" si="480"/>
        <v>668</v>
      </c>
      <c r="D678" s="167" t="str" cm="1">
        <f t="array" ref="D678">IFERROR(INDEX(Forecast_Capex_Input!$D$12:$D$286,$X678),NA)</f>
        <v>N/A</v>
      </c>
      <c r="E678" s="172" t="str" cm="1">
        <f t="array" ref="E678">IF($X678=NA,NA,INDEX(Forecast_Capex_Input!$E$12:$E$286,$X678))</f>
        <v>N/A</v>
      </c>
      <c r="F678" s="167" t="str" cm="1">
        <f t="array" aca="1" ref="F678" ca="1">IFERROR(INDEX(General!$E$25:$E$26,$Y678),NA)</f>
        <v>N/A</v>
      </c>
      <c r="G678" s="167" t="str" cm="1">
        <f t="array" aca="1" ref="G678" ca="1">IFERROR(INDEX(Forecast_Capex_Input!$AI$11:$BB$11,$AA678),NA)</f>
        <v>N/A</v>
      </c>
      <c r="H678" s="189" t="str" cm="1">
        <f t="array" aca="1" ref="H678" ca="1">IFERROR(INDEX(Forecast_Capex_Input!$AI$12:$BB$286,$X678,$AA678),NA)</f>
        <v>N/A</v>
      </c>
      <c r="I678" s="199" t="str" cm="1">
        <f t="array" ref="I678">IFERROR(INDEX(Forecast_Capex_Input!$F$12:$F$286,$X678),NA)</f>
        <v>N/A</v>
      </c>
      <c r="J678" s="199" t="str" cm="1">
        <f t="array" ref="J678">IFERROR(INDEX(Forecast_Capex_Input!G$12:G$286,$X678),NA)</f>
        <v>N/A</v>
      </c>
      <c r="K678" s="199" t="str" cm="1">
        <f t="array" ref="K678">IFERROR(INDEX(Forecast_Capex_Input!H$12:H$286,$X678),NA)</f>
        <v>N/A</v>
      </c>
      <c r="L678" s="199" t="str" cm="1">
        <f t="array" ref="L678">IFERROR(INDEX(Forecast_Capex_Input!I$12:I$286,$X678),NA)</f>
        <v>N/A</v>
      </c>
      <c r="M678" s="199" t="str" cm="1">
        <f t="array" ref="M678">IFERROR(INDEX(Forecast_Capex_Input!J$12:J$286,$X678),NA)</f>
        <v>N/A</v>
      </c>
      <c r="N678" s="199" t="str" cm="1">
        <f t="array" ref="N678">IFERROR(INDEX(Forecast_Capex_Input!K$12:K$286,$X678),NA)</f>
        <v>N/A</v>
      </c>
      <c r="O678" s="199" t="str" cm="1">
        <f t="array" ref="O678">IFERROR(INDEX(Forecast_Capex_Input!L$12:L$286,$X678),NA)</f>
        <v>N/A</v>
      </c>
      <c r="P678" s="199" t="str" cm="1">
        <f t="array" ref="P678">IFERROR(INDEX(Forecast_Capex_Input!M$12:M$286,$X678),NA)</f>
        <v>N/A</v>
      </c>
      <c r="Q678" s="172" t="str" cm="1">
        <f t="array" ref="Q678">IFERROR(INDEX(Forecast_Capex_Input!N$12:N$286,$X678),NA)</f>
        <v>N/A</v>
      </c>
      <c r="R678" s="265" cm="1">
        <f t="array" ref="R678">IFERROR(INDEX(Forecast_Capex_Input!O$12:O$286,$X678),0)</f>
        <v>0</v>
      </c>
      <c r="S678" s="172" cm="1">
        <f t="array" ref="S678">IFERROR(INDEX(Forecast_Capex_Input!P$12:P$286,$X678),0)</f>
        <v>0</v>
      </c>
      <c r="T678" s="199" t="str" cm="1">
        <f t="array" aca="1" ref="T678" ca="1">IFERROR(INDEX(General!$K$84:$K$103,$AA678),NA)</f>
        <v>N/A</v>
      </c>
      <c r="U678" s="188" cm="1">
        <f t="array" aca="1" ref="U678" ca="1">IFERROR(
IF($F678=General!$E$25,INDEX(Forecast_Capex_Input!S$12:S$286,$X678),
INDEX(Forecast_Capex_Input!T$12:T$286,$X678)),0)</f>
        <v>0</v>
      </c>
      <c r="V678" s="222" t="b">
        <f>IFERROR(INDEX(Overheads!$T$19:$T$26,MATCH($I678,Overheads!$E$19:$E$26,0)),FALSE)</f>
        <v>0</v>
      </c>
      <c r="W678" s="165"/>
      <c r="X678" s="174" t="str">
        <f>IFERROR(
IF(MATCH($C678,Forecast_Capex_Input!$CI$12:$CI$286,1)+1&gt;MAX(Forecast_Capex_Input!$C$12:$C$286),NA,
MATCH($C678,Forecast_Capex_Input!$CI$12:$CI$286,1)+1),1)</f>
        <v>N/A</v>
      </c>
      <c r="Y678" s="174" t="str" cm="1">
        <f t="array" aca="1" ref="Y678" ca="1">IFERROR(
IF(X677&lt;&gt;X678,1,
IF(COUNTIF(OFFSET(Y677,0,0,-INDEX(Forecast_Capex_Input!$CG$12:$CG$286,$X678)),Y677)=INDEX(Forecast_Capex_Input!$CG$12:$CG$286,$X678),Y677+1,Y677)),NA)</f>
        <v>N/A</v>
      </c>
      <c r="Z678" s="174" t="str" cm="1">
        <f t="array" ref="Z678">IFERROR($C678-IF($X678=1,1,INDEX(Forecast_Capex_Input!$CI$12:$CI$286,$X678-1))+1,NA)</f>
        <v>N/A</v>
      </c>
      <c r="AA678" s="174" t="str" cm="1">
        <f t="array" aca="1" ref="AA678" ca="1">IFERROR(IF(Y678=1,
INDEX(Forecast_Capex_Input!$AI$10:$BB$10,SMALL(IF(INDEX(Forecast_Capex_Input!$AI$12:$BB$286,$X678,0)&gt;0,COLUMN(Forecast_Capex_Input!$AI$10:$BB$10)-COLUMN(Forecast_Capex_Input!$AI$12)+1),ROWS(OFFSET(AA677,0,0,-$Z678)))),
OFFSET(AA677,-INDEX(Forecast_Capex_Input!$CG$12:$CG$286,$X678)+1,0)),NA)</f>
        <v>N/A</v>
      </c>
      <c r="AB678" s="174" t="str">
        <f t="shared" ca="1" si="449"/>
        <v>N/A</v>
      </c>
      <c r="AC678" s="222" t="b">
        <f t="shared" si="481"/>
        <v>0</v>
      </c>
      <c r="AD678" s="220" t="b">
        <v>0</v>
      </c>
      <c r="AE678" s="222" t="b">
        <f t="shared" si="450"/>
        <v>1</v>
      </c>
      <c r="AF678" s="165"/>
      <c r="AG678" s="215">
        <v>0</v>
      </c>
      <c r="AH678" s="215">
        <v>0</v>
      </c>
      <c r="AI678" s="215">
        <v>0</v>
      </c>
      <c r="AJ678" s="215">
        <v>0</v>
      </c>
      <c r="AK678" s="215">
        <v>0</v>
      </c>
      <c r="AL678" s="155">
        <v>0</v>
      </c>
      <c r="AM678" s="165"/>
      <c r="AN678" s="215" cm="1">
        <f t="array" aca="1" ref="AN678" ca="1">IFERROR(INDEX(General!O$33:O$34,$AB678)
*AG678,0)</f>
        <v>0</v>
      </c>
      <c r="AO678" s="215" cm="1">
        <f t="array" aca="1" ref="AO678" ca="1">IFERROR(INDEX(General!P$33:P$34,$AB678)
*AH678,0)</f>
        <v>0</v>
      </c>
      <c r="AP678" s="215" cm="1">
        <f t="array" aca="1" ref="AP678" ca="1">IFERROR(INDEX(General!Q$33:Q$34,$AB678)
*AI678,0)</f>
        <v>0</v>
      </c>
      <c r="AQ678" s="215" cm="1">
        <f t="array" aca="1" ref="AQ678" ca="1">IFERROR(INDEX(General!R$33:R$34,$AB678)
*AJ678,0)</f>
        <v>0</v>
      </c>
      <c r="AR678" s="215" cm="1">
        <f t="array" aca="1" ref="AR678" ca="1">IFERROR(INDEX(General!S$33:S$34,$AB678)
*AK678,0)</f>
        <v>0</v>
      </c>
      <c r="AS678" s="155">
        <f t="shared" ca="1" si="482"/>
        <v>0</v>
      </c>
      <c r="AT678" s="165"/>
      <c r="AU678" s="215">
        <f ca="1">IF($AE678=FALSE,AN678*Overheads!$R$24*$V678,
IFERROR(Overheads!$O$49*$V678*AN678,0)
+IFERROR(Overheads!Q$59*$V678*(AN678/Overheads!Q$68),0))</f>
        <v>0</v>
      </c>
      <c r="AV678" s="215">
        <f ca="1">IF($AE678=FALSE,AO678*Overheads!$R$24*$V678,
IFERROR(Overheads!$O$49*$V678*AO678,0)
+IFERROR(Overheads!R$59*$V678*(AO678/Overheads!R$68),0))</f>
        <v>0</v>
      </c>
      <c r="AW678" s="215">
        <f ca="1">IF($AE678=FALSE,AP678*Overheads!$R$24*$V678,
IFERROR(Overheads!$O$49*$V678*AP678,0)
+IFERROR(Overheads!S$59*$V678*(AP678/Overheads!S$68),0))</f>
        <v>0</v>
      </c>
      <c r="AX678" s="215">
        <f ca="1">IF($AE678=FALSE,AQ678*Overheads!$R$24*$V678,
IFERROR(Overheads!$O$49*$V678*AQ678,0)
+IFERROR(Overheads!T$59*$V678*(AQ678/Overheads!T$68),0))</f>
        <v>0</v>
      </c>
      <c r="AY678" s="215">
        <f ca="1">IF($AE678=FALSE,AR678*Overheads!$R$24*$V678,
IFERROR(Overheads!$O$49*$V678*AR678,0)
+IFERROR(Overheads!U$59*$V678*(AR678/Overheads!U$68),0))</f>
        <v>0</v>
      </c>
      <c r="AZ678" s="155">
        <f t="shared" ca="1" si="483"/>
        <v>0</v>
      </c>
      <c r="BA678" s="165"/>
      <c r="BB678" s="215">
        <f ca="1">IF($AE678=FALSE,AN678*Overheads!$S$25,
IFERROR(Overheads!$O$50*AN678,0)
+IFERROR(Overheads!Q$60*(AN678/Overheads!Q$66),0))</f>
        <v>0</v>
      </c>
      <c r="BC678" s="215">
        <f ca="1">IF($AE678=FALSE,AO678*Overheads!$S$25,
IFERROR(Overheads!$O$50*AO678,0)
+IFERROR(Overheads!R$60*(AO678/Overheads!R$66),0))</f>
        <v>0</v>
      </c>
      <c r="BD678" s="215">
        <f ca="1">IF($AE678=FALSE,AP678*Overheads!$S$25,
IFERROR(Overheads!$O$50*AP678,0)
+IFERROR(Overheads!S$60*(AP678/Overheads!S$66),0))</f>
        <v>0</v>
      </c>
      <c r="BE678" s="215">
        <f ca="1">IF($AE678=FALSE,AQ678*Overheads!$S$25,
IFERROR(Overheads!$O$50*AQ678,0)
+IFERROR(Overheads!T$60*(AQ678/Overheads!T$66),0))</f>
        <v>0</v>
      </c>
      <c r="BF678" s="215">
        <f ca="1">IF($AE678=FALSE,AR678*Overheads!$S$25,
IFERROR(Overheads!$O$50*AR678,0)
+IFERROR(Overheads!U$60*(AR678/Overheads!U$66),0))</f>
        <v>0</v>
      </c>
      <c r="BG678" s="155">
        <f t="shared" ca="1" si="484"/>
        <v>0</v>
      </c>
      <c r="BH678" s="165"/>
      <c r="BI678" s="215">
        <f t="shared" ca="1" si="485"/>
        <v>0</v>
      </c>
      <c r="BJ678" s="215">
        <f t="shared" ca="1" si="451"/>
        <v>0</v>
      </c>
      <c r="BK678" s="215">
        <f t="shared" ca="1" si="452"/>
        <v>0</v>
      </c>
      <c r="BL678" s="215">
        <f t="shared" ca="1" si="453"/>
        <v>0</v>
      </c>
      <c r="BM678" s="215">
        <f t="shared" ca="1" si="454"/>
        <v>0</v>
      </c>
      <c r="BN678" s="155">
        <f t="shared" ca="1" si="486"/>
        <v>0</v>
      </c>
      <c r="BO678" s="165"/>
      <c r="BP678" s="187" cm="1">
        <f t="array" ref="BP678">IFERROR(IF($X678=$X677,BP677,INDEX(Forecast_Capex_Input!AC$12:AC$286,$X678)),0)</f>
        <v>0</v>
      </c>
      <c r="BQ678" s="187" cm="1">
        <f t="array" ref="BQ678">IFERROR(IF($X678=$X677,BQ677,INDEX(Forecast_Capex_Input!AD$12:AD$286,$X678)),0)</f>
        <v>0</v>
      </c>
      <c r="BR678" s="187" cm="1">
        <f t="array" ref="BR678">IFERROR(IF($X678=$X677,BR677,INDEX(Forecast_Capex_Input!AE$12:AE$286,$X678)),0)</f>
        <v>0</v>
      </c>
      <c r="BS678" s="187" cm="1">
        <f t="array" ref="BS678">IFERROR(IF($X678=$X677,BS677,INDEX(Forecast_Capex_Input!AF$12:AF$286,$X678)),0)</f>
        <v>0</v>
      </c>
      <c r="BT678" s="187" cm="1">
        <f t="array" ref="BT678">IFERROR(IF($X678=$X677,BT677,INDEX(Forecast_Capex_Input!AG$12:AG$286,$X678)),0)</f>
        <v>0</v>
      </c>
      <c r="BU678" s="165"/>
      <c r="BV678" s="215">
        <f t="shared" si="455"/>
        <v>0</v>
      </c>
      <c r="BW678" s="215">
        <f t="shared" si="456"/>
        <v>0</v>
      </c>
      <c r="BX678" s="215">
        <f t="shared" si="457"/>
        <v>0</v>
      </c>
      <c r="BY678" s="215">
        <f t="shared" si="458"/>
        <v>0</v>
      </c>
      <c r="BZ678" s="215">
        <f t="shared" si="459"/>
        <v>0</v>
      </c>
      <c r="CA678" s="155">
        <f t="shared" si="487"/>
        <v>0</v>
      </c>
      <c r="CB678" s="165"/>
      <c r="CC678" s="215">
        <f t="shared" si="460"/>
        <v>0</v>
      </c>
      <c r="CD678" s="215">
        <f t="shared" si="461"/>
        <v>0</v>
      </c>
      <c r="CE678" s="215">
        <f t="shared" si="462"/>
        <v>0</v>
      </c>
      <c r="CF678" s="215">
        <f t="shared" si="463"/>
        <v>0</v>
      </c>
      <c r="CG678" s="215">
        <f t="shared" si="464"/>
        <v>0</v>
      </c>
      <c r="CH678" s="155">
        <f t="shared" si="488"/>
        <v>0</v>
      </c>
      <c r="CI678" s="165"/>
      <c r="CJ678" s="215">
        <f t="shared" si="465"/>
        <v>0</v>
      </c>
      <c r="CK678" s="215">
        <f t="shared" si="466"/>
        <v>0</v>
      </c>
      <c r="CL678" s="215">
        <f t="shared" si="467"/>
        <v>0</v>
      </c>
      <c r="CM678" s="215">
        <f t="shared" si="468"/>
        <v>0</v>
      </c>
      <c r="CN678" s="215">
        <f t="shared" si="469"/>
        <v>0</v>
      </c>
      <c r="CO678" s="155">
        <f t="shared" si="489"/>
        <v>0</v>
      </c>
      <c r="CP678" s="165"/>
      <c r="CQ678" s="223">
        <f t="shared" si="470"/>
        <v>0</v>
      </c>
      <c r="CR678" s="223">
        <f t="shared" si="471"/>
        <v>0</v>
      </c>
      <c r="CS678" s="223">
        <f t="shared" si="472"/>
        <v>0</v>
      </c>
      <c r="CT678" s="223">
        <f t="shared" si="473"/>
        <v>0</v>
      </c>
      <c r="CU678" s="223">
        <f t="shared" si="474"/>
        <v>0</v>
      </c>
      <c r="CV678" s="155">
        <f t="shared" si="490"/>
        <v>0</v>
      </c>
      <c r="CW678" s="165"/>
      <c r="CX678" s="215">
        <f t="shared" si="491"/>
        <v>0</v>
      </c>
      <c r="CY678" s="215">
        <f t="shared" si="475"/>
        <v>0</v>
      </c>
      <c r="CZ678" s="215">
        <f t="shared" si="476"/>
        <v>0</v>
      </c>
      <c r="DA678" s="215">
        <f t="shared" si="477"/>
        <v>0</v>
      </c>
      <c r="DB678" s="215">
        <f t="shared" si="478"/>
        <v>0</v>
      </c>
      <c r="DC678" s="155">
        <f t="shared" si="492"/>
        <v>0</v>
      </c>
      <c r="DD678" s="165"/>
      <c r="DE678" s="188" t="b" cm="1">
        <f t="array" aca="1" ref="DE678" ca="1">OR($G678=Forecast_Capex_Input!$BF$8:$BF$10)</f>
        <v>0</v>
      </c>
      <c r="DF678" s="188" cm="1">
        <f t="array" aca="1" ref="DF678" ca="1">IFERROR(INDEX(Forecast_Capex_Input!BG$12:BG$286,$X678)
*(INDEX(Forecast_Capex_Input!$H$12:$H$286,$X678)=Repex),0)
*$DE678</f>
        <v>0</v>
      </c>
      <c r="DG678" s="188" cm="1">
        <f t="array" aca="1" ref="DG678" ca="1">IFERROR(INDEX(Forecast_Capex_Input!BH$12:BH$286,$X678)
*(INDEX(Forecast_Capex_Input!$H$12:$H$286,$X678)=Repex),0)
*$DE678</f>
        <v>0</v>
      </c>
      <c r="DH678" s="188" cm="1">
        <f t="array" aca="1" ref="DH678" ca="1">IFERROR(INDEX(Forecast_Capex_Input!BI$12:BI$286,$X678)
*(INDEX(Forecast_Capex_Input!$H$12:$H$286,$X678)=Repex),0)
*$DE678</f>
        <v>0</v>
      </c>
      <c r="DI678" s="188" cm="1">
        <f t="array" aca="1" ref="DI678" ca="1">IFERROR(INDEX(Forecast_Capex_Input!BJ$12:BJ$286,$X678)
*(INDEX(Forecast_Capex_Input!$H$12:$H$286,$X678)=Repex),0)
*$DE678</f>
        <v>0</v>
      </c>
      <c r="DJ678" s="188" cm="1">
        <f t="array" aca="1" ref="DJ678" ca="1">IFERROR(INDEX(Forecast_Capex_Input!BK$12:BK$286,$X678)
*(INDEX(Forecast_Capex_Input!$H$12:$H$286,$X678)=Repex),0)
*$DE678</f>
        <v>0</v>
      </c>
      <c r="DK678" s="188" cm="1">
        <f t="array" aca="1" ref="DK678" ca="1">IFERROR(INDEX(Forecast_Capex_Input!BL$12:BL$286,$X678)
*(INDEX(Forecast_Capex_Input!$H$12:$H$286,$X678)=Repex),0)
*$DE678</f>
        <v>0</v>
      </c>
      <c r="DL678" s="165"/>
      <c r="DM678" s="188" t="b" cm="1">
        <f t="array" aca="1" ref="DM678" ca="1">OR($G678=Forecast_Capex_Input!$BN$8:$BN$9)</f>
        <v>0</v>
      </c>
      <c r="DN678" s="188" cm="1">
        <f t="array" aca="1" ref="DN678" ca="1">IFERROR(INDEX(Forecast_Capex_Input!BO$12:BO$286,$X678)
*(INDEX(Forecast_Capex_Input!$H$12:$H$286,$X678)=Repex),0)
*$DM678</f>
        <v>0</v>
      </c>
      <c r="DO678" s="188" cm="1">
        <f t="array" aca="1" ref="DO678" ca="1">IFERROR(INDEX(Forecast_Capex_Input!BP$12:BP$286,$X678)
*(INDEX(Forecast_Capex_Input!$H$12:$H$286,$X678)=Repex),0)
*$DM678</f>
        <v>0</v>
      </c>
      <c r="DP678" s="188" cm="1">
        <f t="array" aca="1" ref="DP678" ca="1">IFERROR(INDEX(Forecast_Capex_Input!BQ$12:BQ$286,$X678)
*(INDEX(Forecast_Capex_Input!$H$12:$H$286,$X678)=Repex),0)
*$DM678</f>
        <v>0</v>
      </c>
      <c r="DQ678" s="188" cm="1">
        <f t="array" aca="1" ref="DQ678" ca="1">IFERROR(INDEX(Forecast_Capex_Input!BR$12:BR$286,$X678)
*(INDEX(Forecast_Capex_Input!$H$12:$H$286,$X678)=Repex),0)
*$DM678</f>
        <v>0</v>
      </c>
      <c r="DR678" s="188" cm="1">
        <f t="array" aca="1" ref="DR678" ca="1">IFERROR(INDEX(Forecast_Capex_Input!BS$12:BS$286,$X678)
*(INDEX(Forecast_Capex_Input!$H$12:$H$286,$X678)=Repex),0)
*$DM678</f>
        <v>0</v>
      </c>
      <c r="DS678" s="165"/>
      <c r="DT678" s="188" t="b" cm="1">
        <f t="array" aca="1" ref="DT678" ca="1">OR($G678=Forecast_Capex_Input!$BU$8:$BU$10)</f>
        <v>0</v>
      </c>
      <c r="DU678" s="188" cm="1">
        <f t="array" aca="1" ref="DU678" ca="1">IFERROR(INDEX(Forecast_Capex_Input!BV$12:BV$286,$X678)
*(INDEX(Forecast_Capex_Input!$H$12:$H$286,$X678)=Repex),0)
*$DT678</f>
        <v>0</v>
      </c>
      <c r="DV678" s="188" cm="1">
        <f t="array" aca="1" ref="DV678" ca="1">IFERROR(INDEX(Forecast_Capex_Input!BW$12:BW$286,$X678)
*(INDEX(Forecast_Capex_Input!$H$12:$H$286,$X678)=Repex),0)
*$DT678</f>
        <v>0</v>
      </c>
      <c r="DW678" s="188" cm="1">
        <f t="array" aca="1" ref="DW678" ca="1">IFERROR(INDEX(Forecast_Capex_Input!BX$12:BX$286,$X678)
*(INDEX(Forecast_Capex_Input!$H$12:$H$286,$X678)=Repex),0)
*$DT678</f>
        <v>0</v>
      </c>
      <c r="DX678" s="188" cm="1">
        <f t="array" aca="1" ref="DX678" ca="1">IFERROR(INDEX(Forecast_Capex_Input!BY$12:BY$286,$X678)
*(INDEX(Forecast_Capex_Input!$H$12:$H$286,$X678)=Repex),0)
*$DT678</f>
        <v>0</v>
      </c>
      <c r="DY678" s="188" cm="1">
        <f t="array" aca="1" ref="DY678" ca="1">IFERROR(INDEX(Forecast_Capex_Input!BZ$12:BZ$286,$X678)
*(INDEX(Forecast_Capex_Input!$H$12:$H$286,$X678)=Repex),0)
*$DT678</f>
        <v>0</v>
      </c>
      <c r="DZ678" s="188" cm="1">
        <f t="array" aca="1" ref="DZ678" ca="1">IFERROR(INDEX(Forecast_Capex_Input!CA$12:CA$286,$X678)
*(INDEX(Forecast_Capex_Input!$H$12:$H$286,$X678)=Repex),0)
*$DT678</f>
        <v>0</v>
      </c>
      <c r="EA678" s="188" cm="1">
        <f t="array" aca="1" ref="EA678" ca="1">IFERROR(INDEX(Forecast_Capex_Input!CB$12:CB$286,$X678)
*(INDEX(Forecast_Capex_Input!$H$12:$H$286,$X678)=Repex),0)
*$DT678</f>
        <v>0</v>
      </c>
      <c r="EB678" s="188" cm="1">
        <f t="array" aca="1" ref="EB678" ca="1">IFERROR(INDEX(Forecast_Capex_Input!CC$12:CC$286,$X678)
*(INDEX(Forecast_Capex_Input!$H$12:$H$286,$X678)=Repex),0)
*$DT678</f>
        <v>0</v>
      </c>
      <c r="EC678" s="165"/>
      <c r="ED678" s="226" t="str">
        <f t="shared" si="479"/>
        <v>N/A</v>
      </c>
      <c r="EE678" s="174" t="s">
        <v>15</v>
      </c>
    </row>
    <row r="679" spans="3:135" x14ac:dyDescent="0.2">
      <c r="C679" s="174">
        <f t="shared" si="480"/>
        <v>669</v>
      </c>
      <c r="D679" s="167" t="str" cm="1">
        <f t="array" ref="D679">IFERROR(INDEX(Forecast_Capex_Input!$D$12:$D$286,$X679),NA)</f>
        <v>N/A</v>
      </c>
      <c r="E679" s="172" t="str" cm="1">
        <f t="array" ref="E679">IF($X679=NA,NA,INDEX(Forecast_Capex_Input!$E$12:$E$286,$X679))</f>
        <v>N/A</v>
      </c>
      <c r="F679" s="167" t="str" cm="1">
        <f t="array" aca="1" ref="F679" ca="1">IFERROR(INDEX(General!$E$25:$E$26,$Y679),NA)</f>
        <v>N/A</v>
      </c>
      <c r="G679" s="167" t="str" cm="1">
        <f t="array" aca="1" ref="G679" ca="1">IFERROR(INDEX(Forecast_Capex_Input!$AI$11:$BB$11,$AA679),NA)</f>
        <v>N/A</v>
      </c>
      <c r="H679" s="189" t="str" cm="1">
        <f t="array" aca="1" ref="H679" ca="1">IFERROR(INDEX(Forecast_Capex_Input!$AI$12:$BB$286,$X679,$AA679),NA)</f>
        <v>N/A</v>
      </c>
      <c r="I679" s="199" t="str" cm="1">
        <f t="array" ref="I679">IFERROR(INDEX(Forecast_Capex_Input!$F$12:$F$286,$X679),NA)</f>
        <v>N/A</v>
      </c>
      <c r="J679" s="199" t="str" cm="1">
        <f t="array" ref="J679">IFERROR(INDEX(Forecast_Capex_Input!G$12:G$286,$X679),NA)</f>
        <v>N/A</v>
      </c>
      <c r="K679" s="199" t="str" cm="1">
        <f t="array" ref="K679">IFERROR(INDEX(Forecast_Capex_Input!H$12:H$286,$X679),NA)</f>
        <v>N/A</v>
      </c>
      <c r="L679" s="199" t="str" cm="1">
        <f t="array" ref="L679">IFERROR(INDEX(Forecast_Capex_Input!I$12:I$286,$X679),NA)</f>
        <v>N/A</v>
      </c>
      <c r="M679" s="199" t="str" cm="1">
        <f t="array" ref="M679">IFERROR(INDEX(Forecast_Capex_Input!J$12:J$286,$X679),NA)</f>
        <v>N/A</v>
      </c>
      <c r="N679" s="199" t="str" cm="1">
        <f t="array" ref="N679">IFERROR(INDEX(Forecast_Capex_Input!K$12:K$286,$X679),NA)</f>
        <v>N/A</v>
      </c>
      <c r="O679" s="199" t="str" cm="1">
        <f t="array" ref="O679">IFERROR(INDEX(Forecast_Capex_Input!L$12:L$286,$X679),NA)</f>
        <v>N/A</v>
      </c>
      <c r="P679" s="199" t="str" cm="1">
        <f t="array" ref="P679">IFERROR(INDEX(Forecast_Capex_Input!M$12:M$286,$X679),NA)</f>
        <v>N/A</v>
      </c>
      <c r="Q679" s="172" t="str" cm="1">
        <f t="array" ref="Q679">IFERROR(INDEX(Forecast_Capex_Input!N$12:N$286,$X679),NA)</f>
        <v>N/A</v>
      </c>
      <c r="R679" s="265" cm="1">
        <f t="array" ref="R679">IFERROR(INDEX(Forecast_Capex_Input!O$12:O$286,$X679),0)</f>
        <v>0</v>
      </c>
      <c r="S679" s="172" cm="1">
        <f t="array" ref="S679">IFERROR(INDEX(Forecast_Capex_Input!P$12:P$286,$X679),0)</f>
        <v>0</v>
      </c>
      <c r="T679" s="199" t="str" cm="1">
        <f t="array" aca="1" ref="T679" ca="1">IFERROR(INDEX(General!$K$84:$K$103,$AA679),NA)</f>
        <v>N/A</v>
      </c>
      <c r="U679" s="188" cm="1">
        <f t="array" aca="1" ref="U679" ca="1">IFERROR(
IF($F679=General!$E$25,INDEX(Forecast_Capex_Input!S$12:S$286,$X679),
INDEX(Forecast_Capex_Input!T$12:T$286,$X679)),0)</f>
        <v>0</v>
      </c>
      <c r="V679" s="222" t="b">
        <f>IFERROR(INDEX(Overheads!$T$19:$T$26,MATCH($I679,Overheads!$E$19:$E$26,0)),FALSE)</f>
        <v>0</v>
      </c>
      <c r="W679" s="165"/>
      <c r="X679" s="174" t="str">
        <f>IFERROR(
IF(MATCH($C679,Forecast_Capex_Input!$CI$12:$CI$286,1)+1&gt;MAX(Forecast_Capex_Input!$C$12:$C$286),NA,
MATCH($C679,Forecast_Capex_Input!$CI$12:$CI$286,1)+1),1)</f>
        <v>N/A</v>
      </c>
      <c r="Y679" s="174" t="str" cm="1">
        <f t="array" aca="1" ref="Y679" ca="1">IFERROR(
IF(X678&lt;&gt;X679,1,
IF(COUNTIF(OFFSET(Y678,0,0,-INDEX(Forecast_Capex_Input!$CG$12:$CG$286,$X679)),Y678)=INDEX(Forecast_Capex_Input!$CG$12:$CG$286,$X679),Y678+1,Y678)),NA)</f>
        <v>N/A</v>
      </c>
      <c r="Z679" s="174" t="str" cm="1">
        <f t="array" ref="Z679">IFERROR($C679-IF($X679=1,1,INDEX(Forecast_Capex_Input!$CI$12:$CI$286,$X679-1))+1,NA)</f>
        <v>N/A</v>
      </c>
      <c r="AA679" s="174" t="str" cm="1">
        <f t="array" aca="1" ref="AA679" ca="1">IFERROR(IF(Y679=1,
INDEX(Forecast_Capex_Input!$AI$10:$BB$10,SMALL(IF(INDEX(Forecast_Capex_Input!$AI$12:$BB$286,$X679,0)&gt;0,COLUMN(Forecast_Capex_Input!$AI$10:$BB$10)-COLUMN(Forecast_Capex_Input!$AI$12)+1),ROWS(OFFSET(AA678,0,0,-$Z679)))),
OFFSET(AA678,-INDEX(Forecast_Capex_Input!$CG$12:$CG$286,$X679)+1,0)),NA)</f>
        <v>N/A</v>
      </c>
      <c r="AB679" s="174" t="str">
        <f t="shared" ca="1" si="449"/>
        <v>N/A</v>
      </c>
      <c r="AC679" s="222" t="b">
        <f t="shared" si="481"/>
        <v>0</v>
      </c>
      <c r="AD679" s="220" t="b">
        <v>0</v>
      </c>
      <c r="AE679" s="222" t="b">
        <f t="shared" si="450"/>
        <v>1</v>
      </c>
      <c r="AF679" s="165"/>
      <c r="AG679" s="215">
        <v>0</v>
      </c>
      <c r="AH679" s="215">
        <v>0</v>
      </c>
      <c r="AI679" s="215">
        <v>0</v>
      </c>
      <c r="AJ679" s="215">
        <v>0</v>
      </c>
      <c r="AK679" s="215">
        <v>0</v>
      </c>
      <c r="AL679" s="155">
        <v>0</v>
      </c>
      <c r="AM679" s="165"/>
      <c r="AN679" s="215" cm="1">
        <f t="array" aca="1" ref="AN679" ca="1">IFERROR(INDEX(General!O$33:O$34,$AB679)
*AG679,0)</f>
        <v>0</v>
      </c>
      <c r="AO679" s="215" cm="1">
        <f t="array" aca="1" ref="AO679" ca="1">IFERROR(INDEX(General!P$33:P$34,$AB679)
*AH679,0)</f>
        <v>0</v>
      </c>
      <c r="AP679" s="215" cm="1">
        <f t="array" aca="1" ref="AP679" ca="1">IFERROR(INDEX(General!Q$33:Q$34,$AB679)
*AI679,0)</f>
        <v>0</v>
      </c>
      <c r="AQ679" s="215" cm="1">
        <f t="array" aca="1" ref="AQ679" ca="1">IFERROR(INDEX(General!R$33:R$34,$AB679)
*AJ679,0)</f>
        <v>0</v>
      </c>
      <c r="AR679" s="215" cm="1">
        <f t="array" aca="1" ref="AR679" ca="1">IFERROR(INDEX(General!S$33:S$34,$AB679)
*AK679,0)</f>
        <v>0</v>
      </c>
      <c r="AS679" s="155">
        <f t="shared" ca="1" si="482"/>
        <v>0</v>
      </c>
      <c r="AT679" s="165"/>
      <c r="AU679" s="215">
        <f ca="1">IF($AE679=FALSE,AN679*Overheads!$R$24*$V679,
IFERROR(Overheads!$O$49*$V679*AN679,0)
+IFERROR(Overheads!Q$59*$V679*(AN679/Overheads!Q$68),0))</f>
        <v>0</v>
      </c>
      <c r="AV679" s="215">
        <f ca="1">IF($AE679=FALSE,AO679*Overheads!$R$24*$V679,
IFERROR(Overheads!$O$49*$V679*AO679,0)
+IFERROR(Overheads!R$59*$V679*(AO679/Overheads!R$68),0))</f>
        <v>0</v>
      </c>
      <c r="AW679" s="215">
        <f ca="1">IF($AE679=FALSE,AP679*Overheads!$R$24*$V679,
IFERROR(Overheads!$O$49*$V679*AP679,0)
+IFERROR(Overheads!S$59*$V679*(AP679/Overheads!S$68),0))</f>
        <v>0</v>
      </c>
      <c r="AX679" s="215">
        <f ca="1">IF($AE679=FALSE,AQ679*Overheads!$R$24*$V679,
IFERROR(Overheads!$O$49*$V679*AQ679,0)
+IFERROR(Overheads!T$59*$V679*(AQ679/Overheads!T$68),0))</f>
        <v>0</v>
      </c>
      <c r="AY679" s="215">
        <f ca="1">IF($AE679=FALSE,AR679*Overheads!$R$24*$V679,
IFERROR(Overheads!$O$49*$V679*AR679,0)
+IFERROR(Overheads!U$59*$V679*(AR679/Overheads!U$68),0))</f>
        <v>0</v>
      </c>
      <c r="AZ679" s="155">
        <f t="shared" ca="1" si="483"/>
        <v>0</v>
      </c>
      <c r="BA679" s="165"/>
      <c r="BB679" s="215">
        <f ca="1">IF($AE679=FALSE,AN679*Overheads!$S$25,
IFERROR(Overheads!$O$50*AN679,0)
+IFERROR(Overheads!Q$60*(AN679/Overheads!Q$66),0))</f>
        <v>0</v>
      </c>
      <c r="BC679" s="215">
        <f ca="1">IF($AE679=FALSE,AO679*Overheads!$S$25,
IFERROR(Overheads!$O$50*AO679,0)
+IFERROR(Overheads!R$60*(AO679/Overheads!R$66),0))</f>
        <v>0</v>
      </c>
      <c r="BD679" s="215">
        <f ca="1">IF($AE679=FALSE,AP679*Overheads!$S$25,
IFERROR(Overheads!$O$50*AP679,0)
+IFERROR(Overheads!S$60*(AP679/Overheads!S$66),0))</f>
        <v>0</v>
      </c>
      <c r="BE679" s="215">
        <f ca="1">IF($AE679=FALSE,AQ679*Overheads!$S$25,
IFERROR(Overheads!$O$50*AQ679,0)
+IFERROR(Overheads!T$60*(AQ679/Overheads!T$66),0))</f>
        <v>0</v>
      </c>
      <c r="BF679" s="215">
        <f ca="1">IF($AE679=FALSE,AR679*Overheads!$S$25,
IFERROR(Overheads!$O$50*AR679,0)
+IFERROR(Overheads!U$60*(AR679/Overheads!U$66),0))</f>
        <v>0</v>
      </c>
      <c r="BG679" s="155">
        <f t="shared" ca="1" si="484"/>
        <v>0</v>
      </c>
      <c r="BH679" s="165"/>
      <c r="BI679" s="215">
        <f t="shared" ca="1" si="485"/>
        <v>0</v>
      </c>
      <c r="BJ679" s="215">
        <f t="shared" ca="1" si="451"/>
        <v>0</v>
      </c>
      <c r="BK679" s="215">
        <f t="shared" ca="1" si="452"/>
        <v>0</v>
      </c>
      <c r="BL679" s="215">
        <f t="shared" ca="1" si="453"/>
        <v>0</v>
      </c>
      <c r="BM679" s="215">
        <f t="shared" ca="1" si="454"/>
        <v>0</v>
      </c>
      <c r="BN679" s="155">
        <f t="shared" ca="1" si="486"/>
        <v>0</v>
      </c>
      <c r="BO679" s="165"/>
      <c r="BP679" s="187" cm="1">
        <f t="array" ref="BP679">IFERROR(IF($X679=$X678,BP678,INDEX(Forecast_Capex_Input!AC$12:AC$286,$X679)),0)</f>
        <v>0</v>
      </c>
      <c r="BQ679" s="187" cm="1">
        <f t="array" ref="BQ679">IFERROR(IF($X679=$X678,BQ678,INDEX(Forecast_Capex_Input!AD$12:AD$286,$X679)),0)</f>
        <v>0</v>
      </c>
      <c r="BR679" s="187" cm="1">
        <f t="array" ref="BR679">IFERROR(IF($X679=$X678,BR678,INDEX(Forecast_Capex_Input!AE$12:AE$286,$X679)),0)</f>
        <v>0</v>
      </c>
      <c r="BS679" s="187" cm="1">
        <f t="array" ref="BS679">IFERROR(IF($X679=$X678,BS678,INDEX(Forecast_Capex_Input!AF$12:AF$286,$X679)),0)</f>
        <v>0</v>
      </c>
      <c r="BT679" s="187" cm="1">
        <f t="array" ref="BT679">IFERROR(IF($X679=$X678,BT678,INDEX(Forecast_Capex_Input!AG$12:AG$286,$X679)),0)</f>
        <v>0</v>
      </c>
      <c r="BU679" s="165"/>
      <c r="BV679" s="215">
        <f t="shared" si="455"/>
        <v>0</v>
      </c>
      <c r="BW679" s="215">
        <f t="shared" si="456"/>
        <v>0</v>
      </c>
      <c r="BX679" s="215">
        <f t="shared" si="457"/>
        <v>0</v>
      </c>
      <c r="BY679" s="215">
        <f t="shared" si="458"/>
        <v>0</v>
      </c>
      <c r="BZ679" s="215">
        <f t="shared" si="459"/>
        <v>0</v>
      </c>
      <c r="CA679" s="155">
        <f t="shared" si="487"/>
        <v>0</v>
      </c>
      <c r="CB679" s="165"/>
      <c r="CC679" s="215">
        <f t="shared" si="460"/>
        <v>0</v>
      </c>
      <c r="CD679" s="215">
        <f t="shared" si="461"/>
        <v>0</v>
      </c>
      <c r="CE679" s="215">
        <f t="shared" si="462"/>
        <v>0</v>
      </c>
      <c r="CF679" s="215">
        <f t="shared" si="463"/>
        <v>0</v>
      </c>
      <c r="CG679" s="215">
        <f t="shared" si="464"/>
        <v>0</v>
      </c>
      <c r="CH679" s="155">
        <f t="shared" si="488"/>
        <v>0</v>
      </c>
      <c r="CI679" s="165"/>
      <c r="CJ679" s="215">
        <f t="shared" si="465"/>
        <v>0</v>
      </c>
      <c r="CK679" s="215">
        <f t="shared" si="466"/>
        <v>0</v>
      </c>
      <c r="CL679" s="215">
        <f t="shared" si="467"/>
        <v>0</v>
      </c>
      <c r="CM679" s="215">
        <f t="shared" si="468"/>
        <v>0</v>
      </c>
      <c r="CN679" s="215">
        <f t="shared" si="469"/>
        <v>0</v>
      </c>
      <c r="CO679" s="155">
        <f t="shared" si="489"/>
        <v>0</v>
      </c>
      <c r="CP679" s="165"/>
      <c r="CQ679" s="223">
        <f t="shared" si="470"/>
        <v>0</v>
      </c>
      <c r="CR679" s="223">
        <f t="shared" si="471"/>
        <v>0</v>
      </c>
      <c r="CS679" s="223">
        <f t="shared" si="472"/>
        <v>0</v>
      </c>
      <c r="CT679" s="223">
        <f t="shared" si="473"/>
        <v>0</v>
      </c>
      <c r="CU679" s="223">
        <f t="shared" si="474"/>
        <v>0</v>
      </c>
      <c r="CV679" s="155">
        <f t="shared" si="490"/>
        <v>0</v>
      </c>
      <c r="CW679" s="165"/>
      <c r="CX679" s="215">
        <f t="shared" si="491"/>
        <v>0</v>
      </c>
      <c r="CY679" s="215">
        <f t="shared" si="475"/>
        <v>0</v>
      </c>
      <c r="CZ679" s="215">
        <f t="shared" si="476"/>
        <v>0</v>
      </c>
      <c r="DA679" s="215">
        <f t="shared" si="477"/>
        <v>0</v>
      </c>
      <c r="DB679" s="215">
        <f t="shared" si="478"/>
        <v>0</v>
      </c>
      <c r="DC679" s="155">
        <f t="shared" si="492"/>
        <v>0</v>
      </c>
      <c r="DD679" s="165"/>
      <c r="DE679" s="188" t="b" cm="1">
        <f t="array" aca="1" ref="DE679" ca="1">OR($G679=Forecast_Capex_Input!$BF$8:$BF$10)</f>
        <v>0</v>
      </c>
      <c r="DF679" s="188" cm="1">
        <f t="array" aca="1" ref="DF679" ca="1">IFERROR(INDEX(Forecast_Capex_Input!BG$12:BG$286,$X679)
*(INDEX(Forecast_Capex_Input!$H$12:$H$286,$X679)=Repex),0)
*$DE679</f>
        <v>0</v>
      </c>
      <c r="DG679" s="188" cm="1">
        <f t="array" aca="1" ref="DG679" ca="1">IFERROR(INDEX(Forecast_Capex_Input!BH$12:BH$286,$X679)
*(INDEX(Forecast_Capex_Input!$H$12:$H$286,$X679)=Repex),0)
*$DE679</f>
        <v>0</v>
      </c>
      <c r="DH679" s="188" cm="1">
        <f t="array" aca="1" ref="DH679" ca="1">IFERROR(INDEX(Forecast_Capex_Input!BI$12:BI$286,$X679)
*(INDEX(Forecast_Capex_Input!$H$12:$H$286,$X679)=Repex),0)
*$DE679</f>
        <v>0</v>
      </c>
      <c r="DI679" s="188" cm="1">
        <f t="array" aca="1" ref="DI679" ca="1">IFERROR(INDEX(Forecast_Capex_Input!BJ$12:BJ$286,$X679)
*(INDEX(Forecast_Capex_Input!$H$12:$H$286,$X679)=Repex),0)
*$DE679</f>
        <v>0</v>
      </c>
      <c r="DJ679" s="188" cm="1">
        <f t="array" aca="1" ref="DJ679" ca="1">IFERROR(INDEX(Forecast_Capex_Input!BK$12:BK$286,$X679)
*(INDEX(Forecast_Capex_Input!$H$12:$H$286,$X679)=Repex),0)
*$DE679</f>
        <v>0</v>
      </c>
      <c r="DK679" s="188" cm="1">
        <f t="array" aca="1" ref="DK679" ca="1">IFERROR(INDEX(Forecast_Capex_Input!BL$12:BL$286,$X679)
*(INDEX(Forecast_Capex_Input!$H$12:$H$286,$X679)=Repex),0)
*$DE679</f>
        <v>0</v>
      </c>
      <c r="DL679" s="165"/>
      <c r="DM679" s="188" t="b" cm="1">
        <f t="array" aca="1" ref="DM679" ca="1">OR($G679=Forecast_Capex_Input!$BN$8:$BN$9)</f>
        <v>0</v>
      </c>
      <c r="DN679" s="188" cm="1">
        <f t="array" aca="1" ref="DN679" ca="1">IFERROR(INDEX(Forecast_Capex_Input!BO$12:BO$286,$X679)
*(INDEX(Forecast_Capex_Input!$H$12:$H$286,$X679)=Repex),0)
*$DM679</f>
        <v>0</v>
      </c>
      <c r="DO679" s="188" cm="1">
        <f t="array" aca="1" ref="DO679" ca="1">IFERROR(INDEX(Forecast_Capex_Input!BP$12:BP$286,$X679)
*(INDEX(Forecast_Capex_Input!$H$12:$H$286,$X679)=Repex),0)
*$DM679</f>
        <v>0</v>
      </c>
      <c r="DP679" s="188" cm="1">
        <f t="array" aca="1" ref="DP679" ca="1">IFERROR(INDEX(Forecast_Capex_Input!BQ$12:BQ$286,$X679)
*(INDEX(Forecast_Capex_Input!$H$12:$H$286,$X679)=Repex),0)
*$DM679</f>
        <v>0</v>
      </c>
      <c r="DQ679" s="188" cm="1">
        <f t="array" aca="1" ref="DQ679" ca="1">IFERROR(INDEX(Forecast_Capex_Input!BR$12:BR$286,$X679)
*(INDEX(Forecast_Capex_Input!$H$12:$H$286,$X679)=Repex),0)
*$DM679</f>
        <v>0</v>
      </c>
      <c r="DR679" s="188" cm="1">
        <f t="array" aca="1" ref="DR679" ca="1">IFERROR(INDEX(Forecast_Capex_Input!BS$12:BS$286,$X679)
*(INDEX(Forecast_Capex_Input!$H$12:$H$286,$X679)=Repex),0)
*$DM679</f>
        <v>0</v>
      </c>
      <c r="DS679" s="165"/>
      <c r="DT679" s="188" t="b" cm="1">
        <f t="array" aca="1" ref="DT679" ca="1">OR($G679=Forecast_Capex_Input!$BU$8:$BU$10)</f>
        <v>0</v>
      </c>
      <c r="DU679" s="188" cm="1">
        <f t="array" aca="1" ref="DU679" ca="1">IFERROR(INDEX(Forecast_Capex_Input!BV$12:BV$286,$X679)
*(INDEX(Forecast_Capex_Input!$H$12:$H$286,$X679)=Repex),0)
*$DT679</f>
        <v>0</v>
      </c>
      <c r="DV679" s="188" cm="1">
        <f t="array" aca="1" ref="DV679" ca="1">IFERROR(INDEX(Forecast_Capex_Input!BW$12:BW$286,$X679)
*(INDEX(Forecast_Capex_Input!$H$12:$H$286,$X679)=Repex),0)
*$DT679</f>
        <v>0</v>
      </c>
      <c r="DW679" s="188" cm="1">
        <f t="array" aca="1" ref="DW679" ca="1">IFERROR(INDEX(Forecast_Capex_Input!BX$12:BX$286,$X679)
*(INDEX(Forecast_Capex_Input!$H$12:$H$286,$X679)=Repex),0)
*$DT679</f>
        <v>0</v>
      </c>
      <c r="DX679" s="188" cm="1">
        <f t="array" aca="1" ref="DX679" ca="1">IFERROR(INDEX(Forecast_Capex_Input!BY$12:BY$286,$X679)
*(INDEX(Forecast_Capex_Input!$H$12:$H$286,$X679)=Repex),0)
*$DT679</f>
        <v>0</v>
      </c>
      <c r="DY679" s="188" cm="1">
        <f t="array" aca="1" ref="DY679" ca="1">IFERROR(INDEX(Forecast_Capex_Input!BZ$12:BZ$286,$X679)
*(INDEX(Forecast_Capex_Input!$H$12:$H$286,$X679)=Repex),0)
*$DT679</f>
        <v>0</v>
      </c>
      <c r="DZ679" s="188" cm="1">
        <f t="array" aca="1" ref="DZ679" ca="1">IFERROR(INDEX(Forecast_Capex_Input!CA$12:CA$286,$X679)
*(INDEX(Forecast_Capex_Input!$H$12:$H$286,$X679)=Repex),0)
*$DT679</f>
        <v>0</v>
      </c>
      <c r="EA679" s="188" cm="1">
        <f t="array" aca="1" ref="EA679" ca="1">IFERROR(INDEX(Forecast_Capex_Input!CB$12:CB$286,$X679)
*(INDEX(Forecast_Capex_Input!$H$12:$H$286,$X679)=Repex),0)
*$DT679</f>
        <v>0</v>
      </c>
      <c r="EB679" s="188" cm="1">
        <f t="array" aca="1" ref="EB679" ca="1">IFERROR(INDEX(Forecast_Capex_Input!CC$12:CC$286,$X679)
*(INDEX(Forecast_Capex_Input!$H$12:$H$286,$X679)=Repex),0)
*$DT679</f>
        <v>0</v>
      </c>
      <c r="EC679" s="165"/>
      <c r="ED679" s="226" t="str">
        <f t="shared" si="479"/>
        <v>N/A</v>
      </c>
      <c r="EE679" s="174" t="s">
        <v>15</v>
      </c>
    </row>
    <row r="680" spans="3:135" x14ac:dyDescent="0.2">
      <c r="C680" s="174">
        <f t="shared" si="480"/>
        <v>670</v>
      </c>
      <c r="D680" s="167" t="str" cm="1">
        <f t="array" ref="D680">IFERROR(INDEX(Forecast_Capex_Input!$D$12:$D$286,$X680),NA)</f>
        <v>N/A</v>
      </c>
      <c r="E680" s="172" t="str" cm="1">
        <f t="array" ref="E680">IF($X680=NA,NA,INDEX(Forecast_Capex_Input!$E$12:$E$286,$X680))</f>
        <v>N/A</v>
      </c>
      <c r="F680" s="167" t="str" cm="1">
        <f t="array" aca="1" ref="F680" ca="1">IFERROR(INDEX(General!$E$25:$E$26,$Y680),NA)</f>
        <v>N/A</v>
      </c>
      <c r="G680" s="167" t="str" cm="1">
        <f t="array" aca="1" ref="G680" ca="1">IFERROR(INDEX(Forecast_Capex_Input!$AI$11:$BB$11,$AA680),NA)</f>
        <v>N/A</v>
      </c>
      <c r="H680" s="189" t="str" cm="1">
        <f t="array" aca="1" ref="H680" ca="1">IFERROR(INDEX(Forecast_Capex_Input!$AI$12:$BB$286,$X680,$AA680),NA)</f>
        <v>N/A</v>
      </c>
      <c r="I680" s="199" t="str" cm="1">
        <f t="array" ref="I680">IFERROR(INDEX(Forecast_Capex_Input!$F$12:$F$286,$X680),NA)</f>
        <v>N/A</v>
      </c>
      <c r="J680" s="199" t="str" cm="1">
        <f t="array" ref="J680">IFERROR(INDEX(Forecast_Capex_Input!G$12:G$286,$X680),NA)</f>
        <v>N/A</v>
      </c>
      <c r="K680" s="199" t="str" cm="1">
        <f t="array" ref="K680">IFERROR(INDEX(Forecast_Capex_Input!H$12:H$286,$X680),NA)</f>
        <v>N/A</v>
      </c>
      <c r="L680" s="199" t="str" cm="1">
        <f t="array" ref="L680">IFERROR(INDEX(Forecast_Capex_Input!I$12:I$286,$X680),NA)</f>
        <v>N/A</v>
      </c>
      <c r="M680" s="199" t="str" cm="1">
        <f t="array" ref="M680">IFERROR(INDEX(Forecast_Capex_Input!J$12:J$286,$X680),NA)</f>
        <v>N/A</v>
      </c>
      <c r="N680" s="199" t="str" cm="1">
        <f t="array" ref="N680">IFERROR(INDEX(Forecast_Capex_Input!K$12:K$286,$X680),NA)</f>
        <v>N/A</v>
      </c>
      <c r="O680" s="199" t="str" cm="1">
        <f t="array" ref="O680">IFERROR(INDEX(Forecast_Capex_Input!L$12:L$286,$X680),NA)</f>
        <v>N/A</v>
      </c>
      <c r="P680" s="199" t="str" cm="1">
        <f t="array" ref="P680">IFERROR(INDEX(Forecast_Capex_Input!M$12:M$286,$X680),NA)</f>
        <v>N/A</v>
      </c>
      <c r="Q680" s="172" t="str" cm="1">
        <f t="array" ref="Q680">IFERROR(INDEX(Forecast_Capex_Input!N$12:N$286,$X680),NA)</f>
        <v>N/A</v>
      </c>
      <c r="R680" s="265" cm="1">
        <f t="array" ref="R680">IFERROR(INDEX(Forecast_Capex_Input!O$12:O$286,$X680),0)</f>
        <v>0</v>
      </c>
      <c r="S680" s="172" cm="1">
        <f t="array" ref="S680">IFERROR(INDEX(Forecast_Capex_Input!P$12:P$286,$X680),0)</f>
        <v>0</v>
      </c>
      <c r="T680" s="199" t="str" cm="1">
        <f t="array" aca="1" ref="T680" ca="1">IFERROR(INDEX(General!$K$84:$K$103,$AA680),NA)</f>
        <v>N/A</v>
      </c>
      <c r="U680" s="188" cm="1">
        <f t="array" aca="1" ref="U680" ca="1">IFERROR(
IF($F680=General!$E$25,INDEX(Forecast_Capex_Input!S$12:S$286,$X680),
INDEX(Forecast_Capex_Input!T$12:T$286,$X680)),0)</f>
        <v>0</v>
      </c>
      <c r="V680" s="222" t="b">
        <f>IFERROR(INDEX(Overheads!$T$19:$T$26,MATCH($I680,Overheads!$E$19:$E$26,0)),FALSE)</f>
        <v>0</v>
      </c>
      <c r="W680" s="165"/>
      <c r="X680" s="174" t="str">
        <f>IFERROR(
IF(MATCH($C680,Forecast_Capex_Input!$CI$12:$CI$286,1)+1&gt;MAX(Forecast_Capex_Input!$C$12:$C$286),NA,
MATCH($C680,Forecast_Capex_Input!$CI$12:$CI$286,1)+1),1)</f>
        <v>N/A</v>
      </c>
      <c r="Y680" s="174" t="str" cm="1">
        <f t="array" aca="1" ref="Y680" ca="1">IFERROR(
IF(X679&lt;&gt;X680,1,
IF(COUNTIF(OFFSET(Y679,0,0,-INDEX(Forecast_Capex_Input!$CG$12:$CG$286,$X680)),Y679)=INDEX(Forecast_Capex_Input!$CG$12:$CG$286,$X680),Y679+1,Y679)),NA)</f>
        <v>N/A</v>
      </c>
      <c r="Z680" s="174" t="str" cm="1">
        <f t="array" ref="Z680">IFERROR($C680-IF($X680=1,1,INDEX(Forecast_Capex_Input!$CI$12:$CI$286,$X680-1))+1,NA)</f>
        <v>N/A</v>
      </c>
      <c r="AA680" s="174" t="str" cm="1">
        <f t="array" aca="1" ref="AA680" ca="1">IFERROR(IF(Y680=1,
INDEX(Forecast_Capex_Input!$AI$10:$BB$10,SMALL(IF(INDEX(Forecast_Capex_Input!$AI$12:$BB$286,$X680,0)&gt;0,COLUMN(Forecast_Capex_Input!$AI$10:$BB$10)-COLUMN(Forecast_Capex_Input!$AI$12)+1),ROWS(OFFSET(AA679,0,0,-$Z680)))),
OFFSET(AA679,-INDEX(Forecast_Capex_Input!$CG$12:$CG$286,$X680)+1,0)),NA)</f>
        <v>N/A</v>
      </c>
      <c r="AB680" s="174" t="str">
        <f t="shared" ca="1" si="449"/>
        <v>N/A</v>
      </c>
      <c r="AC680" s="222" t="b">
        <f t="shared" si="481"/>
        <v>0</v>
      </c>
      <c r="AD680" s="220" t="b">
        <v>0</v>
      </c>
      <c r="AE680" s="222" t="b">
        <f t="shared" si="450"/>
        <v>1</v>
      </c>
      <c r="AF680" s="165"/>
      <c r="AG680" s="215">
        <v>0</v>
      </c>
      <c r="AH680" s="215">
        <v>0</v>
      </c>
      <c r="AI680" s="215">
        <v>0</v>
      </c>
      <c r="AJ680" s="215">
        <v>0</v>
      </c>
      <c r="AK680" s="215">
        <v>0</v>
      </c>
      <c r="AL680" s="155">
        <v>0</v>
      </c>
      <c r="AM680" s="165"/>
      <c r="AN680" s="215" cm="1">
        <f t="array" aca="1" ref="AN680" ca="1">IFERROR(INDEX(General!O$33:O$34,$AB680)
*AG680,0)</f>
        <v>0</v>
      </c>
      <c r="AO680" s="215" cm="1">
        <f t="array" aca="1" ref="AO680" ca="1">IFERROR(INDEX(General!P$33:P$34,$AB680)
*AH680,0)</f>
        <v>0</v>
      </c>
      <c r="AP680" s="215" cm="1">
        <f t="array" aca="1" ref="AP680" ca="1">IFERROR(INDEX(General!Q$33:Q$34,$AB680)
*AI680,0)</f>
        <v>0</v>
      </c>
      <c r="AQ680" s="215" cm="1">
        <f t="array" aca="1" ref="AQ680" ca="1">IFERROR(INDEX(General!R$33:R$34,$AB680)
*AJ680,0)</f>
        <v>0</v>
      </c>
      <c r="AR680" s="215" cm="1">
        <f t="array" aca="1" ref="AR680" ca="1">IFERROR(INDEX(General!S$33:S$34,$AB680)
*AK680,0)</f>
        <v>0</v>
      </c>
      <c r="AS680" s="155">
        <f t="shared" ca="1" si="482"/>
        <v>0</v>
      </c>
      <c r="AT680" s="165"/>
      <c r="AU680" s="215">
        <f ca="1">IF($AE680=FALSE,AN680*Overheads!$R$24*$V680,
IFERROR(Overheads!$O$49*$V680*AN680,0)
+IFERROR(Overheads!Q$59*$V680*(AN680/Overheads!Q$68),0))</f>
        <v>0</v>
      </c>
      <c r="AV680" s="215">
        <f ca="1">IF($AE680=FALSE,AO680*Overheads!$R$24*$V680,
IFERROR(Overheads!$O$49*$V680*AO680,0)
+IFERROR(Overheads!R$59*$V680*(AO680/Overheads!R$68),0))</f>
        <v>0</v>
      </c>
      <c r="AW680" s="215">
        <f ca="1">IF($AE680=FALSE,AP680*Overheads!$R$24*$V680,
IFERROR(Overheads!$O$49*$V680*AP680,0)
+IFERROR(Overheads!S$59*$V680*(AP680/Overheads!S$68),0))</f>
        <v>0</v>
      </c>
      <c r="AX680" s="215">
        <f ca="1">IF($AE680=FALSE,AQ680*Overheads!$R$24*$V680,
IFERROR(Overheads!$O$49*$V680*AQ680,0)
+IFERROR(Overheads!T$59*$V680*(AQ680/Overheads!T$68),0))</f>
        <v>0</v>
      </c>
      <c r="AY680" s="215">
        <f ca="1">IF($AE680=FALSE,AR680*Overheads!$R$24*$V680,
IFERROR(Overheads!$O$49*$V680*AR680,0)
+IFERROR(Overheads!U$59*$V680*(AR680/Overheads!U$68),0))</f>
        <v>0</v>
      </c>
      <c r="AZ680" s="155">
        <f t="shared" ca="1" si="483"/>
        <v>0</v>
      </c>
      <c r="BA680" s="165"/>
      <c r="BB680" s="215">
        <f ca="1">IF($AE680=FALSE,AN680*Overheads!$S$25,
IFERROR(Overheads!$O$50*AN680,0)
+IFERROR(Overheads!Q$60*(AN680/Overheads!Q$66),0))</f>
        <v>0</v>
      </c>
      <c r="BC680" s="215">
        <f ca="1">IF($AE680=FALSE,AO680*Overheads!$S$25,
IFERROR(Overheads!$O$50*AO680,0)
+IFERROR(Overheads!R$60*(AO680/Overheads!R$66),0))</f>
        <v>0</v>
      </c>
      <c r="BD680" s="215">
        <f ca="1">IF($AE680=FALSE,AP680*Overheads!$S$25,
IFERROR(Overheads!$O$50*AP680,0)
+IFERROR(Overheads!S$60*(AP680/Overheads!S$66),0))</f>
        <v>0</v>
      </c>
      <c r="BE680" s="215">
        <f ca="1">IF($AE680=FALSE,AQ680*Overheads!$S$25,
IFERROR(Overheads!$O$50*AQ680,0)
+IFERROR(Overheads!T$60*(AQ680/Overheads!T$66),0))</f>
        <v>0</v>
      </c>
      <c r="BF680" s="215">
        <f ca="1">IF($AE680=FALSE,AR680*Overheads!$S$25,
IFERROR(Overheads!$O$50*AR680,0)
+IFERROR(Overheads!U$60*(AR680/Overheads!U$66),0))</f>
        <v>0</v>
      </c>
      <c r="BG680" s="155">
        <f t="shared" ca="1" si="484"/>
        <v>0</v>
      </c>
      <c r="BH680" s="165"/>
      <c r="BI680" s="215">
        <f t="shared" ca="1" si="485"/>
        <v>0</v>
      </c>
      <c r="BJ680" s="215">
        <f t="shared" ca="1" si="451"/>
        <v>0</v>
      </c>
      <c r="BK680" s="215">
        <f t="shared" ca="1" si="452"/>
        <v>0</v>
      </c>
      <c r="BL680" s="215">
        <f t="shared" ca="1" si="453"/>
        <v>0</v>
      </c>
      <c r="BM680" s="215">
        <f t="shared" ca="1" si="454"/>
        <v>0</v>
      </c>
      <c r="BN680" s="155">
        <f t="shared" ca="1" si="486"/>
        <v>0</v>
      </c>
      <c r="BO680" s="165"/>
      <c r="BP680" s="187" cm="1">
        <f t="array" ref="BP680">IFERROR(IF($X680=$X679,BP679,INDEX(Forecast_Capex_Input!AC$12:AC$286,$X680)),0)</f>
        <v>0</v>
      </c>
      <c r="BQ680" s="187" cm="1">
        <f t="array" ref="BQ680">IFERROR(IF($X680=$X679,BQ679,INDEX(Forecast_Capex_Input!AD$12:AD$286,$X680)),0)</f>
        <v>0</v>
      </c>
      <c r="BR680" s="187" cm="1">
        <f t="array" ref="BR680">IFERROR(IF($X680=$X679,BR679,INDEX(Forecast_Capex_Input!AE$12:AE$286,$X680)),0)</f>
        <v>0</v>
      </c>
      <c r="BS680" s="187" cm="1">
        <f t="array" ref="BS680">IFERROR(IF($X680=$X679,BS679,INDEX(Forecast_Capex_Input!AF$12:AF$286,$X680)),0)</f>
        <v>0</v>
      </c>
      <c r="BT680" s="187" cm="1">
        <f t="array" ref="BT680">IFERROR(IF($X680=$X679,BT679,INDEX(Forecast_Capex_Input!AG$12:AG$286,$X680)),0)</f>
        <v>0</v>
      </c>
      <c r="BU680" s="165"/>
      <c r="BV680" s="215">
        <f t="shared" si="455"/>
        <v>0</v>
      </c>
      <c r="BW680" s="215">
        <f t="shared" si="456"/>
        <v>0</v>
      </c>
      <c r="BX680" s="215">
        <f t="shared" si="457"/>
        <v>0</v>
      </c>
      <c r="BY680" s="215">
        <f t="shared" si="458"/>
        <v>0</v>
      </c>
      <c r="BZ680" s="215">
        <f t="shared" si="459"/>
        <v>0</v>
      </c>
      <c r="CA680" s="155">
        <f t="shared" si="487"/>
        <v>0</v>
      </c>
      <c r="CB680" s="165"/>
      <c r="CC680" s="215">
        <f t="shared" si="460"/>
        <v>0</v>
      </c>
      <c r="CD680" s="215">
        <f t="shared" si="461"/>
        <v>0</v>
      </c>
      <c r="CE680" s="215">
        <f t="shared" si="462"/>
        <v>0</v>
      </c>
      <c r="CF680" s="215">
        <f t="shared" si="463"/>
        <v>0</v>
      </c>
      <c r="CG680" s="215">
        <f t="shared" si="464"/>
        <v>0</v>
      </c>
      <c r="CH680" s="155">
        <f t="shared" si="488"/>
        <v>0</v>
      </c>
      <c r="CI680" s="165"/>
      <c r="CJ680" s="215">
        <f t="shared" si="465"/>
        <v>0</v>
      </c>
      <c r="CK680" s="215">
        <f t="shared" si="466"/>
        <v>0</v>
      </c>
      <c r="CL680" s="215">
        <f t="shared" si="467"/>
        <v>0</v>
      </c>
      <c r="CM680" s="215">
        <f t="shared" si="468"/>
        <v>0</v>
      </c>
      <c r="CN680" s="215">
        <f t="shared" si="469"/>
        <v>0</v>
      </c>
      <c r="CO680" s="155">
        <f t="shared" si="489"/>
        <v>0</v>
      </c>
      <c r="CP680" s="165"/>
      <c r="CQ680" s="223">
        <f t="shared" si="470"/>
        <v>0</v>
      </c>
      <c r="CR680" s="223">
        <f t="shared" si="471"/>
        <v>0</v>
      </c>
      <c r="CS680" s="223">
        <f t="shared" si="472"/>
        <v>0</v>
      </c>
      <c r="CT680" s="223">
        <f t="shared" si="473"/>
        <v>0</v>
      </c>
      <c r="CU680" s="223">
        <f t="shared" si="474"/>
        <v>0</v>
      </c>
      <c r="CV680" s="155">
        <f t="shared" si="490"/>
        <v>0</v>
      </c>
      <c r="CW680" s="165"/>
      <c r="CX680" s="215">
        <f t="shared" si="491"/>
        <v>0</v>
      </c>
      <c r="CY680" s="215">
        <f t="shared" si="475"/>
        <v>0</v>
      </c>
      <c r="CZ680" s="215">
        <f t="shared" si="476"/>
        <v>0</v>
      </c>
      <c r="DA680" s="215">
        <f t="shared" si="477"/>
        <v>0</v>
      </c>
      <c r="DB680" s="215">
        <f t="shared" si="478"/>
        <v>0</v>
      </c>
      <c r="DC680" s="155">
        <f t="shared" si="492"/>
        <v>0</v>
      </c>
      <c r="DD680" s="165"/>
      <c r="DE680" s="188" t="b" cm="1">
        <f t="array" aca="1" ref="DE680" ca="1">OR($G680=Forecast_Capex_Input!$BF$8:$BF$10)</f>
        <v>0</v>
      </c>
      <c r="DF680" s="188" cm="1">
        <f t="array" aca="1" ref="DF680" ca="1">IFERROR(INDEX(Forecast_Capex_Input!BG$12:BG$286,$X680)
*(INDEX(Forecast_Capex_Input!$H$12:$H$286,$X680)=Repex),0)
*$DE680</f>
        <v>0</v>
      </c>
      <c r="DG680" s="188" cm="1">
        <f t="array" aca="1" ref="DG680" ca="1">IFERROR(INDEX(Forecast_Capex_Input!BH$12:BH$286,$X680)
*(INDEX(Forecast_Capex_Input!$H$12:$H$286,$X680)=Repex),0)
*$DE680</f>
        <v>0</v>
      </c>
      <c r="DH680" s="188" cm="1">
        <f t="array" aca="1" ref="DH680" ca="1">IFERROR(INDEX(Forecast_Capex_Input!BI$12:BI$286,$X680)
*(INDEX(Forecast_Capex_Input!$H$12:$H$286,$X680)=Repex),0)
*$DE680</f>
        <v>0</v>
      </c>
      <c r="DI680" s="188" cm="1">
        <f t="array" aca="1" ref="DI680" ca="1">IFERROR(INDEX(Forecast_Capex_Input!BJ$12:BJ$286,$X680)
*(INDEX(Forecast_Capex_Input!$H$12:$H$286,$X680)=Repex),0)
*$DE680</f>
        <v>0</v>
      </c>
      <c r="DJ680" s="188" cm="1">
        <f t="array" aca="1" ref="DJ680" ca="1">IFERROR(INDEX(Forecast_Capex_Input!BK$12:BK$286,$X680)
*(INDEX(Forecast_Capex_Input!$H$12:$H$286,$X680)=Repex),0)
*$DE680</f>
        <v>0</v>
      </c>
      <c r="DK680" s="188" cm="1">
        <f t="array" aca="1" ref="DK680" ca="1">IFERROR(INDEX(Forecast_Capex_Input!BL$12:BL$286,$X680)
*(INDEX(Forecast_Capex_Input!$H$12:$H$286,$X680)=Repex),0)
*$DE680</f>
        <v>0</v>
      </c>
      <c r="DL680" s="165"/>
      <c r="DM680" s="188" t="b" cm="1">
        <f t="array" aca="1" ref="DM680" ca="1">OR($G680=Forecast_Capex_Input!$BN$8:$BN$9)</f>
        <v>0</v>
      </c>
      <c r="DN680" s="188" cm="1">
        <f t="array" aca="1" ref="DN680" ca="1">IFERROR(INDEX(Forecast_Capex_Input!BO$12:BO$286,$X680)
*(INDEX(Forecast_Capex_Input!$H$12:$H$286,$X680)=Repex),0)
*$DM680</f>
        <v>0</v>
      </c>
      <c r="DO680" s="188" cm="1">
        <f t="array" aca="1" ref="DO680" ca="1">IFERROR(INDEX(Forecast_Capex_Input!BP$12:BP$286,$X680)
*(INDEX(Forecast_Capex_Input!$H$12:$H$286,$X680)=Repex),0)
*$DM680</f>
        <v>0</v>
      </c>
      <c r="DP680" s="188" cm="1">
        <f t="array" aca="1" ref="DP680" ca="1">IFERROR(INDEX(Forecast_Capex_Input!BQ$12:BQ$286,$X680)
*(INDEX(Forecast_Capex_Input!$H$12:$H$286,$X680)=Repex),0)
*$DM680</f>
        <v>0</v>
      </c>
      <c r="DQ680" s="188" cm="1">
        <f t="array" aca="1" ref="DQ680" ca="1">IFERROR(INDEX(Forecast_Capex_Input!BR$12:BR$286,$X680)
*(INDEX(Forecast_Capex_Input!$H$12:$H$286,$X680)=Repex),0)
*$DM680</f>
        <v>0</v>
      </c>
      <c r="DR680" s="188" cm="1">
        <f t="array" aca="1" ref="DR680" ca="1">IFERROR(INDEX(Forecast_Capex_Input!BS$12:BS$286,$X680)
*(INDEX(Forecast_Capex_Input!$H$12:$H$286,$X680)=Repex),0)
*$DM680</f>
        <v>0</v>
      </c>
      <c r="DS680" s="165"/>
      <c r="DT680" s="188" t="b" cm="1">
        <f t="array" aca="1" ref="DT680" ca="1">OR($G680=Forecast_Capex_Input!$BU$8:$BU$10)</f>
        <v>0</v>
      </c>
      <c r="DU680" s="188" cm="1">
        <f t="array" aca="1" ref="DU680" ca="1">IFERROR(INDEX(Forecast_Capex_Input!BV$12:BV$286,$X680)
*(INDEX(Forecast_Capex_Input!$H$12:$H$286,$X680)=Repex),0)
*$DT680</f>
        <v>0</v>
      </c>
      <c r="DV680" s="188" cm="1">
        <f t="array" aca="1" ref="DV680" ca="1">IFERROR(INDEX(Forecast_Capex_Input!BW$12:BW$286,$X680)
*(INDEX(Forecast_Capex_Input!$H$12:$H$286,$X680)=Repex),0)
*$DT680</f>
        <v>0</v>
      </c>
      <c r="DW680" s="188" cm="1">
        <f t="array" aca="1" ref="DW680" ca="1">IFERROR(INDEX(Forecast_Capex_Input!BX$12:BX$286,$X680)
*(INDEX(Forecast_Capex_Input!$H$12:$H$286,$X680)=Repex),0)
*$DT680</f>
        <v>0</v>
      </c>
      <c r="DX680" s="188" cm="1">
        <f t="array" aca="1" ref="DX680" ca="1">IFERROR(INDEX(Forecast_Capex_Input!BY$12:BY$286,$X680)
*(INDEX(Forecast_Capex_Input!$H$12:$H$286,$X680)=Repex),0)
*$DT680</f>
        <v>0</v>
      </c>
      <c r="DY680" s="188" cm="1">
        <f t="array" aca="1" ref="DY680" ca="1">IFERROR(INDEX(Forecast_Capex_Input!BZ$12:BZ$286,$X680)
*(INDEX(Forecast_Capex_Input!$H$12:$H$286,$X680)=Repex),0)
*$DT680</f>
        <v>0</v>
      </c>
      <c r="DZ680" s="188" cm="1">
        <f t="array" aca="1" ref="DZ680" ca="1">IFERROR(INDEX(Forecast_Capex_Input!CA$12:CA$286,$X680)
*(INDEX(Forecast_Capex_Input!$H$12:$H$286,$X680)=Repex),0)
*$DT680</f>
        <v>0</v>
      </c>
      <c r="EA680" s="188" cm="1">
        <f t="array" aca="1" ref="EA680" ca="1">IFERROR(INDEX(Forecast_Capex_Input!CB$12:CB$286,$X680)
*(INDEX(Forecast_Capex_Input!$H$12:$H$286,$X680)=Repex),0)
*$DT680</f>
        <v>0</v>
      </c>
      <c r="EB680" s="188" cm="1">
        <f t="array" aca="1" ref="EB680" ca="1">IFERROR(INDEX(Forecast_Capex_Input!CC$12:CC$286,$X680)
*(INDEX(Forecast_Capex_Input!$H$12:$H$286,$X680)=Repex),0)
*$DT680</f>
        <v>0</v>
      </c>
      <c r="EC680" s="165"/>
      <c r="ED680" s="226" t="str">
        <f t="shared" si="479"/>
        <v>N/A</v>
      </c>
      <c r="EE680" s="174" t="s">
        <v>15</v>
      </c>
    </row>
    <row r="681" spans="3:135" x14ac:dyDescent="0.2">
      <c r="C681" s="174">
        <f t="shared" si="480"/>
        <v>671</v>
      </c>
      <c r="D681" s="167" t="str" cm="1">
        <f t="array" ref="D681">IFERROR(INDEX(Forecast_Capex_Input!$D$12:$D$286,$X681),NA)</f>
        <v>N/A</v>
      </c>
      <c r="E681" s="172" t="str" cm="1">
        <f t="array" ref="E681">IF($X681=NA,NA,INDEX(Forecast_Capex_Input!$E$12:$E$286,$X681))</f>
        <v>N/A</v>
      </c>
      <c r="F681" s="167" t="str" cm="1">
        <f t="array" aca="1" ref="F681" ca="1">IFERROR(INDEX(General!$E$25:$E$26,$Y681),NA)</f>
        <v>N/A</v>
      </c>
      <c r="G681" s="167" t="str" cm="1">
        <f t="array" aca="1" ref="G681" ca="1">IFERROR(INDEX(Forecast_Capex_Input!$AI$11:$BB$11,$AA681),NA)</f>
        <v>N/A</v>
      </c>
      <c r="H681" s="189" t="str" cm="1">
        <f t="array" aca="1" ref="H681" ca="1">IFERROR(INDEX(Forecast_Capex_Input!$AI$12:$BB$286,$X681,$AA681),NA)</f>
        <v>N/A</v>
      </c>
      <c r="I681" s="199" t="str" cm="1">
        <f t="array" ref="I681">IFERROR(INDEX(Forecast_Capex_Input!$F$12:$F$286,$X681),NA)</f>
        <v>N/A</v>
      </c>
      <c r="J681" s="199" t="str" cm="1">
        <f t="array" ref="J681">IFERROR(INDEX(Forecast_Capex_Input!G$12:G$286,$X681),NA)</f>
        <v>N/A</v>
      </c>
      <c r="K681" s="199" t="str" cm="1">
        <f t="array" ref="K681">IFERROR(INDEX(Forecast_Capex_Input!H$12:H$286,$X681),NA)</f>
        <v>N/A</v>
      </c>
      <c r="L681" s="199" t="str" cm="1">
        <f t="array" ref="L681">IFERROR(INDEX(Forecast_Capex_Input!I$12:I$286,$X681),NA)</f>
        <v>N/A</v>
      </c>
      <c r="M681" s="199" t="str" cm="1">
        <f t="array" ref="M681">IFERROR(INDEX(Forecast_Capex_Input!J$12:J$286,$X681),NA)</f>
        <v>N/A</v>
      </c>
      <c r="N681" s="199" t="str" cm="1">
        <f t="array" ref="N681">IFERROR(INDEX(Forecast_Capex_Input!K$12:K$286,$X681),NA)</f>
        <v>N/A</v>
      </c>
      <c r="O681" s="199" t="str" cm="1">
        <f t="array" ref="O681">IFERROR(INDEX(Forecast_Capex_Input!L$12:L$286,$X681),NA)</f>
        <v>N/A</v>
      </c>
      <c r="P681" s="199" t="str" cm="1">
        <f t="array" ref="P681">IFERROR(INDEX(Forecast_Capex_Input!M$12:M$286,$X681),NA)</f>
        <v>N/A</v>
      </c>
      <c r="Q681" s="172" t="str" cm="1">
        <f t="array" ref="Q681">IFERROR(INDEX(Forecast_Capex_Input!N$12:N$286,$X681),NA)</f>
        <v>N/A</v>
      </c>
      <c r="R681" s="265" cm="1">
        <f t="array" ref="R681">IFERROR(INDEX(Forecast_Capex_Input!O$12:O$286,$X681),0)</f>
        <v>0</v>
      </c>
      <c r="S681" s="172" cm="1">
        <f t="array" ref="S681">IFERROR(INDEX(Forecast_Capex_Input!P$12:P$286,$X681),0)</f>
        <v>0</v>
      </c>
      <c r="T681" s="199" t="str" cm="1">
        <f t="array" aca="1" ref="T681" ca="1">IFERROR(INDEX(General!$K$84:$K$103,$AA681),NA)</f>
        <v>N/A</v>
      </c>
      <c r="U681" s="188" cm="1">
        <f t="array" aca="1" ref="U681" ca="1">IFERROR(
IF($F681=General!$E$25,INDEX(Forecast_Capex_Input!S$12:S$286,$X681),
INDEX(Forecast_Capex_Input!T$12:T$286,$X681)),0)</f>
        <v>0</v>
      </c>
      <c r="V681" s="222" t="b">
        <f>IFERROR(INDEX(Overheads!$T$19:$T$26,MATCH($I681,Overheads!$E$19:$E$26,0)),FALSE)</f>
        <v>0</v>
      </c>
      <c r="W681" s="165"/>
      <c r="X681" s="174" t="str">
        <f>IFERROR(
IF(MATCH($C681,Forecast_Capex_Input!$CI$12:$CI$286,1)+1&gt;MAX(Forecast_Capex_Input!$C$12:$C$286),NA,
MATCH($C681,Forecast_Capex_Input!$CI$12:$CI$286,1)+1),1)</f>
        <v>N/A</v>
      </c>
      <c r="Y681" s="174" t="str" cm="1">
        <f t="array" aca="1" ref="Y681" ca="1">IFERROR(
IF(X680&lt;&gt;X681,1,
IF(COUNTIF(OFFSET(Y680,0,0,-INDEX(Forecast_Capex_Input!$CG$12:$CG$286,$X681)),Y680)=INDEX(Forecast_Capex_Input!$CG$12:$CG$286,$X681),Y680+1,Y680)),NA)</f>
        <v>N/A</v>
      </c>
      <c r="Z681" s="174" t="str" cm="1">
        <f t="array" ref="Z681">IFERROR($C681-IF($X681=1,1,INDEX(Forecast_Capex_Input!$CI$12:$CI$286,$X681-1))+1,NA)</f>
        <v>N/A</v>
      </c>
      <c r="AA681" s="174" t="str" cm="1">
        <f t="array" aca="1" ref="AA681" ca="1">IFERROR(IF(Y681=1,
INDEX(Forecast_Capex_Input!$AI$10:$BB$10,SMALL(IF(INDEX(Forecast_Capex_Input!$AI$12:$BB$286,$X681,0)&gt;0,COLUMN(Forecast_Capex_Input!$AI$10:$BB$10)-COLUMN(Forecast_Capex_Input!$AI$12)+1),ROWS(OFFSET(AA680,0,0,-$Z681)))),
OFFSET(AA680,-INDEX(Forecast_Capex_Input!$CG$12:$CG$286,$X681)+1,0)),NA)</f>
        <v>N/A</v>
      </c>
      <c r="AB681" s="174" t="str">
        <f t="shared" ca="1" si="449"/>
        <v>N/A</v>
      </c>
      <c r="AC681" s="222" t="b">
        <f t="shared" si="481"/>
        <v>0</v>
      </c>
      <c r="AD681" s="220" t="b">
        <v>0</v>
      </c>
      <c r="AE681" s="222" t="b">
        <f t="shared" si="450"/>
        <v>1</v>
      </c>
      <c r="AF681" s="165"/>
      <c r="AG681" s="215">
        <v>0</v>
      </c>
      <c r="AH681" s="215">
        <v>0</v>
      </c>
      <c r="AI681" s="215">
        <v>0</v>
      </c>
      <c r="AJ681" s="215">
        <v>0</v>
      </c>
      <c r="AK681" s="215">
        <v>0</v>
      </c>
      <c r="AL681" s="155">
        <v>0</v>
      </c>
      <c r="AM681" s="165"/>
      <c r="AN681" s="215" cm="1">
        <f t="array" aca="1" ref="AN681" ca="1">IFERROR(INDEX(General!O$33:O$34,$AB681)
*AG681,0)</f>
        <v>0</v>
      </c>
      <c r="AO681" s="215" cm="1">
        <f t="array" aca="1" ref="AO681" ca="1">IFERROR(INDEX(General!P$33:P$34,$AB681)
*AH681,0)</f>
        <v>0</v>
      </c>
      <c r="AP681" s="215" cm="1">
        <f t="array" aca="1" ref="AP681" ca="1">IFERROR(INDEX(General!Q$33:Q$34,$AB681)
*AI681,0)</f>
        <v>0</v>
      </c>
      <c r="AQ681" s="215" cm="1">
        <f t="array" aca="1" ref="AQ681" ca="1">IFERROR(INDEX(General!R$33:R$34,$AB681)
*AJ681,0)</f>
        <v>0</v>
      </c>
      <c r="AR681" s="215" cm="1">
        <f t="array" aca="1" ref="AR681" ca="1">IFERROR(INDEX(General!S$33:S$34,$AB681)
*AK681,0)</f>
        <v>0</v>
      </c>
      <c r="AS681" s="155">
        <f t="shared" ca="1" si="482"/>
        <v>0</v>
      </c>
      <c r="AT681" s="165"/>
      <c r="AU681" s="215">
        <f ca="1">IF($AE681=FALSE,AN681*Overheads!$R$24*$V681,
IFERROR(Overheads!$O$49*$V681*AN681,0)
+IFERROR(Overheads!Q$59*$V681*(AN681/Overheads!Q$68),0))</f>
        <v>0</v>
      </c>
      <c r="AV681" s="215">
        <f ca="1">IF($AE681=FALSE,AO681*Overheads!$R$24*$V681,
IFERROR(Overheads!$O$49*$V681*AO681,0)
+IFERROR(Overheads!R$59*$V681*(AO681/Overheads!R$68),0))</f>
        <v>0</v>
      </c>
      <c r="AW681" s="215">
        <f ca="1">IF($AE681=FALSE,AP681*Overheads!$R$24*$V681,
IFERROR(Overheads!$O$49*$V681*AP681,0)
+IFERROR(Overheads!S$59*$V681*(AP681/Overheads!S$68),0))</f>
        <v>0</v>
      </c>
      <c r="AX681" s="215">
        <f ca="1">IF($AE681=FALSE,AQ681*Overheads!$R$24*$V681,
IFERROR(Overheads!$O$49*$V681*AQ681,0)
+IFERROR(Overheads!T$59*$V681*(AQ681/Overheads!T$68),0))</f>
        <v>0</v>
      </c>
      <c r="AY681" s="215">
        <f ca="1">IF($AE681=FALSE,AR681*Overheads!$R$24*$V681,
IFERROR(Overheads!$O$49*$V681*AR681,0)
+IFERROR(Overheads!U$59*$V681*(AR681/Overheads!U$68),0))</f>
        <v>0</v>
      </c>
      <c r="AZ681" s="155">
        <f t="shared" ca="1" si="483"/>
        <v>0</v>
      </c>
      <c r="BA681" s="165"/>
      <c r="BB681" s="215">
        <f ca="1">IF($AE681=FALSE,AN681*Overheads!$S$25,
IFERROR(Overheads!$O$50*AN681,0)
+IFERROR(Overheads!Q$60*(AN681/Overheads!Q$66),0))</f>
        <v>0</v>
      </c>
      <c r="BC681" s="215">
        <f ca="1">IF($AE681=FALSE,AO681*Overheads!$S$25,
IFERROR(Overheads!$O$50*AO681,0)
+IFERROR(Overheads!R$60*(AO681/Overheads!R$66),0))</f>
        <v>0</v>
      </c>
      <c r="BD681" s="215">
        <f ca="1">IF($AE681=FALSE,AP681*Overheads!$S$25,
IFERROR(Overheads!$O$50*AP681,0)
+IFERROR(Overheads!S$60*(AP681/Overheads!S$66),0))</f>
        <v>0</v>
      </c>
      <c r="BE681" s="215">
        <f ca="1">IF($AE681=FALSE,AQ681*Overheads!$S$25,
IFERROR(Overheads!$O$50*AQ681,0)
+IFERROR(Overheads!T$60*(AQ681/Overheads!T$66),0))</f>
        <v>0</v>
      </c>
      <c r="BF681" s="215">
        <f ca="1">IF($AE681=FALSE,AR681*Overheads!$S$25,
IFERROR(Overheads!$O$50*AR681,0)
+IFERROR(Overheads!U$60*(AR681/Overheads!U$66),0))</f>
        <v>0</v>
      </c>
      <c r="BG681" s="155">
        <f t="shared" ca="1" si="484"/>
        <v>0</v>
      </c>
      <c r="BH681" s="165"/>
      <c r="BI681" s="215">
        <f t="shared" ca="1" si="485"/>
        <v>0</v>
      </c>
      <c r="BJ681" s="215">
        <f t="shared" ca="1" si="451"/>
        <v>0</v>
      </c>
      <c r="BK681" s="215">
        <f t="shared" ca="1" si="452"/>
        <v>0</v>
      </c>
      <c r="BL681" s="215">
        <f t="shared" ca="1" si="453"/>
        <v>0</v>
      </c>
      <c r="BM681" s="215">
        <f t="shared" ca="1" si="454"/>
        <v>0</v>
      </c>
      <c r="BN681" s="155">
        <f t="shared" ca="1" si="486"/>
        <v>0</v>
      </c>
      <c r="BO681" s="165"/>
      <c r="BP681" s="187" cm="1">
        <f t="array" ref="BP681">IFERROR(IF($X681=$X680,BP680,INDEX(Forecast_Capex_Input!AC$12:AC$286,$X681)),0)</f>
        <v>0</v>
      </c>
      <c r="BQ681" s="187" cm="1">
        <f t="array" ref="BQ681">IFERROR(IF($X681=$X680,BQ680,INDEX(Forecast_Capex_Input!AD$12:AD$286,$X681)),0)</f>
        <v>0</v>
      </c>
      <c r="BR681" s="187" cm="1">
        <f t="array" ref="BR681">IFERROR(IF($X681=$X680,BR680,INDEX(Forecast_Capex_Input!AE$12:AE$286,$X681)),0)</f>
        <v>0</v>
      </c>
      <c r="BS681" s="187" cm="1">
        <f t="array" ref="BS681">IFERROR(IF($X681=$X680,BS680,INDEX(Forecast_Capex_Input!AF$12:AF$286,$X681)),0)</f>
        <v>0</v>
      </c>
      <c r="BT681" s="187" cm="1">
        <f t="array" ref="BT681">IFERROR(IF($X681=$X680,BT680,INDEX(Forecast_Capex_Input!AG$12:AG$286,$X681)),0)</f>
        <v>0</v>
      </c>
      <c r="BU681" s="165"/>
      <c r="BV681" s="215">
        <f t="shared" si="455"/>
        <v>0</v>
      </c>
      <c r="BW681" s="215">
        <f t="shared" si="456"/>
        <v>0</v>
      </c>
      <c r="BX681" s="215">
        <f t="shared" si="457"/>
        <v>0</v>
      </c>
      <c r="BY681" s="215">
        <f t="shared" si="458"/>
        <v>0</v>
      </c>
      <c r="BZ681" s="215">
        <f t="shared" si="459"/>
        <v>0</v>
      </c>
      <c r="CA681" s="155">
        <f t="shared" si="487"/>
        <v>0</v>
      </c>
      <c r="CB681" s="165"/>
      <c r="CC681" s="215">
        <f t="shared" si="460"/>
        <v>0</v>
      </c>
      <c r="CD681" s="215">
        <f t="shared" si="461"/>
        <v>0</v>
      </c>
      <c r="CE681" s="215">
        <f t="shared" si="462"/>
        <v>0</v>
      </c>
      <c r="CF681" s="215">
        <f t="shared" si="463"/>
        <v>0</v>
      </c>
      <c r="CG681" s="215">
        <f t="shared" si="464"/>
        <v>0</v>
      </c>
      <c r="CH681" s="155">
        <f t="shared" si="488"/>
        <v>0</v>
      </c>
      <c r="CI681" s="165"/>
      <c r="CJ681" s="215">
        <f t="shared" si="465"/>
        <v>0</v>
      </c>
      <c r="CK681" s="215">
        <f t="shared" si="466"/>
        <v>0</v>
      </c>
      <c r="CL681" s="215">
        <f t="shared" si="467"/>
        <v>0</v>
      </c>
      <c r="CM681" s="215">
        <f t="shared" si="468"/>
        <v>0</v>
      </c>
      <c r="CN681" s="215">
        <f t="shared" si="469"/>
        <v>0</v>
      </c>
      <c r="CO681" s="155">
        <f t="shared" si="489"/>
        <v>0</v>
      </c>
      <c r="CP681" s="165"/>
      <c r="CQ681" s="223">
        <f t="shared" si="470"/>
        <v>0</v>
      </c>
      <c r="CR681" s="223">
        <f t="shared" si="471"/>
        <v>0</v>
      </c>
      <c r="CS681" s="223">
        <f t="shared" si="472"/>
        <v>0</v>
      </c>
      <c r="CT681" s="223">
        <f t="shared" si="473"/>
        <v>0</v>
      </c>
      <c r="CU681" s="223">
        <f t="shared" si="474"/>
        <v>0</v>
      </c>
      <c r="CV681" s="155">
        <f t="shared" si="490"/>
        <v>0</v>
      </c>
      <c r="CW681" s="165"/>
      <c r="CX681" s="215">
        <f t="shared" si="491"/>
        <v>0</v>
      </c>
      <c r="CY681" s="215">
        <f t="shared" si="475"/>
        <v>0</v>
      </c>
      <c r="CZ681" s="215">
        <f t="shared" si="476"/>
        <v>0</v>
      </c>
      <c r="DA681" s="215">
        <f t="shared" si="477"/>
        <v>0</v>
      </c>
      <c r="DB681" s="215">
        <f t="shared" si="478"/>
        <v>0</v>
      </c>
      <c r="DC681" s="155">
        <f t="shared" si="492"/>
        <v>0</v>
      </c>
      <c r="DD681" s="165"/>
      <c r="DE681" s="188" t="b" cm="1">
        <f t="array" aca="1" ref="DE681" ca="1">OR($G681=Forecast_Capex_Input!$BF$8:$BF$10)</f>
        <v>0</v>
      </c>
      <c r="DF681" s="188" cm="1">
        <f t="array" aca="1" ref="DF681" ca="1">IFERROR(INDEX(Forecast_Capex_Input!BG$12:BG$286,$X681)
*(INDEX(Forecast_Capex_Input!$H$12:$H$286,$X681)=Repex),0)
*$DE681</f>
        <v>0</v>
      </c>
      <c r="DG681" s="188" cm="1">
        <f t="array" aca="1" ref="DG681" ca="1">IFERROR(INDEX(Forecast_Capex_Input!BH$12:BH$286,$X681)
*(INDEX(Forecast_Capex_Input!$H$12:$H$286,$X681)=Repex),0)
*$DE681</f>
        <v>0</v>
      </c>
      <c r="DH681" s="188" cm="1">
        <f t="array" aca="1" ref="DH681" ca="1">IFERROR(INDEX(Forecast_Capex_Input!BI$12:BI$286,$X681)
*(INDEX(Forecast_Capex_Input!$H$12:$H$286,$X681)=Repex),0)
*$DE681</f>
        <v>0</v>
      </c>
      <c r="DI681" s="188" cm="1">
        <f t="array" aca="1" ref="DI681" ca="1">IFERROR(INDEX(Forecast_Capex_Input!BJ$12:BJ$286,$X681)
*(INDEX(Forecast_Capex_Input!$H$12:$H$286,$X681)=Repex),0)
*$DE681</f>
        <v>0</v>
      </c>
      <c r="DJ681" s="188" cm="1">
        <f t="array" aca="1" ref="DJ681" ca="1">IFERROR(INDEX(Forecast_Capex_Input!BK$12:BK$286,$X681)
*(INDEX(Forecast_Capex_Input!$H$12:$H$286,$X681)=Repex),0)
*$DE681</f>
        <v>0</v>
      </c>
      <c r="DK681" s="188" cm="1">
        <f t="array" aca="1" ref="DK681" ca="1">IFERROR(INDEX(Forecast_Capex_Input!BL$12:BL$286,$X681)
*(INDEX(Forecast_Capex_Input!$H$12:$H$286,$X681)=Repex),0)
*$DE681</f>
        <v>0</v>
      </c>
      <c r="DL681" s="165"/>
      <c r="DM681" s="188" t="b" cm="1">
        <f t="array" aca="1" ref="DM681" ca="1">OR($G681=Forecast_Capex_Input!$BN$8:$BN$9)</f>
        <v>0</v>
      </c>
      <c r="DN681" s="188" cm="1">
        <f t="array" aca="1" ref="DN681" ca="1">IFERROR(INDEX(Forecast_Capex_Input!BO$12:BO$286,$X681)
*(INDEX(Forecast_Capex_Input!$H$12:$H$286,$X681)=Repex),0)
*$DM681</f>
        <v>0</v>
      </c>
      <c r="DO681" s="188" cm="1">
        <f t="array" aca="1" ref="DO681" ca="1">IFERROR(INDEX(Forecast_Capex_Input!BP$12:BP$286,$X681)
*(INDEX(Forecast_Capex_Input!$H$12:$H$286,$X681)=Repex),0)
*$DM681</f>
        <v>0</v>
      </c>
      <c r="DP681" s="188" cm="1">
        <f t="array" aca="1" ref="DP681" ca="1">IFERROR(INDEX(Forecast_Capex_Input!BQ$12:BQ$286,$X681)
*(INDEX(Forecast_Capex_Input!$H$12:$H$286,$X681)=Repex),0)
*$DM681</f>
        <v>0</v>
      </c>
      <c r="DQ681" s="188" cm="1">
        <f t="array" aca="1" ref="DQ681" ca="1">IFERROR(INDEX(Forecast_Capex_Input!BR$12:BR$286,$X681)
*(INDEX(Forecast_Capex_Input!$H$12:$H$286,$X681)=Repex),0)
*$DM681</f>
        <v>0</v>
      </c>
      <c r="DR681" s="188" cm="1">
        <f t="array" aca="1" ref="DR681" ca="1">IFERROR(INDEX(Forecast_Capex_Input!BS$12:BS$286,$X681)
*(INDEX(Forecast_Capex_Input!$H$12:$H$286,$X681)=Repex),0)
*$DM681</f>
        <v>0</v>
      </c>
      <c r="DS681" s="165"/>
      <c r="DT681" s="188" t="b" cm="1">
        <f t="array" aca="1" ref="DT681" ca="1">OR($G681=Forecast_Capex_Input!$BU$8:$BU$10)</f>
        <v>0</v>
      </c>
      <c r="DU681" s="188" cm="1">
        <f t="array" aca="1" ref="DU681" ca="1">IFERROR(INDEX(Forecast_Capex_Input!BV$12:BV$286,$X681)
*(INDEX(Forecast_Capex_Input!$H$12:$H$286,$X681)=Repex),0)
*$DT681</f>
        <v>0</v>
      </c>
      <c r="DV681" s="188" cm="1">
        <f t="array" aca="1" ref="DV681" ca="1">IFERROR(INDEX(Forecast_Capex_Input!BW$12:BW$286,$X681)
*(INDEX(Forecast_Capex_Input!$H$12:$H$286,$X681)=Repex),0)
*$DT681</f>
        <v>0</v>
      </c>
      <c r="DW681" s="188" cm="1">
        <f t="array" aca="1" ref="DW681" ca="1">IFERROR(INDEX(Forecast_Capex_Input!BX$12:BX$286,$X681)
*(INDEX(Forecast_Capex_Input!$H$12:$H$286,$X681)=Repex),0)
*$DT681</f>
        <v>0</v>
      </c>
      <c r="DX681" s="188" cm="1">
        <f t="array" aca="1" ref="DX681" ca="1">IFERROR(INDEX(Forecast_Capex_Input!BY$12:BY$286,$X681)
*(INDEX(Forecast_Capex_Input!$H$12:$H$286,$X681)=Repex),0)
*$DT681</f>
        <v>0</v>
      </c>
      <c r="DY681" s="188" cm="1">
        <f t="array" aca="1" ref="DY681" ca="1">IFERROR(INDEX(Forecast_Capex_Input!BZ$12:BZ$286,$X681)
*(INDEX(Forecast_Capex_Input!$H$12:$H$286,$X681)=Repex),0)
*$DT681</f>
        <v>0</v>
      </c>
      <c r="DZ681" s="188" cm="1">
        <f t="array" aca="1" ref="DZ681" ca="1">IFERROR(INDEX(Forecast_Capex_Input!CA$12:CA$286,$X681)
*(INDEX(Forecast_Capex_Input!$H$12:$H$286,$X681)=Repex),0)
*$DT681</f>
        <v>0</v>
      </c>
      <c r="EA681" s="188" cm="1">
        <f t="array" aca="1" ref="EA681" ca="1">IFERROR(INDEX(Forecast_Capex_Input!CB$12:CB$286,$X681)
*(INDEX(Forecast_Capex_Input!$H$12:$H$286,$X681)=Repex),0)
*$DT681</f>
        <v>0</v>
      </c>
      <c r="EB681" s="188" cm="1">
        <f t="array" aca="1" ref="EB681" ca="1">IFERROR(INDEX(Forecast_Capex_Input!CC$12:CC$286,$X681)
*(INDEX(Forecast_Capex_Input!$H$12:$H$286,$X681)=Repex),0)
*$DT681</f>
        <v>0</v>
      </c>
      <c r="EC681" s="165"/>
      <c r="ED681" s="226" t="str">
        <f t="shared" si="479"/>
        <v>N/A</v>
      </c>
      <c r="EE681" s="174" t="s">
        <v>15</v>
      </c>
    </row>
    <row r="682" spans="3:135" x14ac:dyDescent="0.2">
      <c r="C682" s="174">
        <f t="shared" si="480"/>
        <v>672</v>
      </c>
      <c r="D682" s="167" t="str" cm="1">
        <f t="array" ref="D682">IFERROR(INDEX(Forecast_Capex_Input!$D$12:$D$286,$X682),NA)</f>
        <v>N/A</v>
      </c>
      <c r="E682" s="172" t="str" cm="1">
        <f t="array" ref="E682">IF($X682=NA,NA,INDEX(Forecast_Capex_Input!$E$12:$E$286,$X682))</f>
        <v>N/A</v>
      </c>
      <c r="F682" s="167" t="str" cm="1">
        <f t="array" aca="1" ref="F682" ca="1">IFERROR(INDEX(General!$E$25:$E$26,$Y682),NA)</f>
        <v>N/A</v>
      </c>
      <c r="G682" s="167" t="str" cm="1">
        <f t="array" aca="1" ref="G682" ca="1">IFERROR(INDEX(Forecast_Capex_Input!$AI$11:$BB$11,$AA682),NA)</f>
        <v>N/A</v>
      </c>
      <c r="H682" s="189" t="str" cm="1">
        <f t="array" aca="1" ref="H682" ca="1">IFERROR(INDEX(Forecast_Capex_Input!$AI$12:$BB$286,$X682,$AA682),NA)</f>
        <v>N/A</v>
      </c>
      <c r="I682" s="199" t="str" cm="1">
        <f t="array" ref="I682">IFERROR(INDEX(Forecast_Capex_Input!$F$12:$F$286,$X682),NA)</f>
        <v>N/A</v>
      </c>
      <c r="J682" s="199" t="str" cm="1">
        <f t="array" ref="J682">IFERROR(INDEX(Forecast_Capex_Input!G$12:G$286,$X682),NA)</f>
        <v>N/A</v>
      </c>
      <c r="K682" s="199" t="str" cm="1">
        <f t="array" ref="K682">IFERROR(INDEX(Forecast_Capex_Input!H$12:H$286,$X682),NA)</f>
        <v>N/A</v>
      </c>
      <c r="L682" s="199" t="str" cm="1">
        <f t="array" ref="L682">IFERROR(INDEX(Forecast_Capex_Input!I$12:I$286,$X682),NA)</f>
        <v>N/A</v>
      </c>
      <c r="M682" s="199" t="str" cm="1">
        <f t="array" ref="M682">IFERROR(INDEX(Forecast_Capex_Input!J$12:J$286,$X682),NA)</f>
        <v>N/A</v>
      </c>
      <c r="N682" s="199" t="str" cm="1">
        <f t="array" ref="N682">IFERROR(INDEX(Forecast_Capex_Input!K$12:K$286,$X682),NA)</f>
        <v>N/A</v>
      </c>
      <c r="O682" s="199" t="str" cm="1">
        <f t="array" ref="O682">IFERROR(INDEX(Forecast_Capex_Input!L$12:L$286,$X682),NA)</f>
        <v>N/A</v>
      </c>
      <c r="P682" s="199" t="str" cm="1">
        <f t="array" ref="P682">IFERROR(INDEX(Forecast_Capex_Input!M$12:M$286,$X682),NA)</f>
        <v>N/A</v>
      </c>
      <c r="Q682" s="172" t="str" cm="1">
        <f t="array" ref="Q682">IFERROR(INDEX(Forecast_Capex_Input!N$12:N$286,$X682),NA)</f>
        <v>N/A</v>
      </c>
      <c r="R682" s="265" cm="1">
        <f t="array" ref="R682">IFERROR(INDEX(Forecast_Capex_Input!O$12:O$286,$X682),0)</f>
        <v>0</v>
      </c>
      <c r="S682" s="172" cm="1">
        <f t="array" ref="S682">IFERROR(INDEX(Forecast_Capex_Input!P$12:P$286,$X682),0)</f>
        <v>0</v>
      </c>
      <c r="T682" s="199" t="str" cm="1">
        <f t="array" aca="1" ref="T682" ca="1">IFERROR(INDEX(General!$K$84:$K$103,$AA682),NA)</f>
        <v>N/A</v>
      </c>
      <c r="U682" s="188" cm="1">
        <f t="array" aca="1" ref="U682" ca="1">IFERROR(
IF($F682=General!$E$25,INDEX(Forecast_Capex_Input!S$12:S$286,$X682),
INDEX(Forecast_Capex_Input!T$12:T$286,$X682)),0)</f>
        <v>0</v>
      </c>
      <c r="V682" s="222" t="b">
        <f>IFERROR(INDEX(Overheads!$T$19:$T$26,MATCH($I682,Overheads!$E$19:$E$26,0)),FALSE)</f>
        <v>0</v>
      </c>
      <c r="W682" s="165"/>
      <c r="X682" s="174" t="str">
        <f>IFERROR(
IF(MATCH($C682,Forecast_Capex_Input!$CI$12:$CI$286,1)+1&gt;MAX(Forecast_Capex_Input!$C$12:$C$286),NA,
MATCH($C682,Forecast_Capex_Input!$CI$12:$CI$286,1)+1),1)</f>
        <v>N/A</v>
      </c>
      <c r="Y682" s="174" t="str" cm="1">
        <f t="array" aca="1" ref="Y682" ca="1">IFERROR(
IF(X681&lt;&gt;X682,1,
IF(COUNTIF(OFFSET(Y681,0,0,-INDEX(Forecast_Capex_Input!$CG$12:$CG$286,$X682)),Y681)=INDEX(Forecast_Capex_Input!$CG$12:$CG$286,$X682),Y681+1,Y681)),NA)</f>
        <v>N/A</v>
      </c>
      <c r="Z682" s="174" t="str" cm="1">
        <f t="array" ref="Z682">IFERROR($C682-IF($X682=1,1,INDEX(Forecast_Capex_Input!$CI$12:$CI$286,$X682-1))+1,NA)</f>
        <v>N/A</v>
      </c>
      <c r="AA682" s="174" t="str" cm="1">
        <f t="array" aca="1" ref="AA682" ca="1">IFERROR(IF(Y682=1,
INDEX(Forecast_Capex_Input!$AI$10:$BB$10,SMALL(IF(INDEX(Forecast_Capex_Input!$AI$12:$BB$286,$X682,0)&gt;0,COLUMN(Forecast_Capex_Input!$AI$10:$BB$10)-COLUMN(Forecast_Capex_Input!$AI$12)+1),ROWS(OFFSET(AA681,0,0,-$Z682)))),
OFFSET(AA681,-INDEX(Forecast_Capex_Input!$CG$12:$CG$286,$X682)+1,0)),NA)</f>
        <v>N/A</v>
      </c>
      <c r="AB682" s="174" t="str">
        <f t="shared" ca="1" si="449"/>
        <v>N/A</v>
      </c>
      <c r="AC682" s="222" t="b">
        <f t="shared" si="481"/>
        <v>0</v>
      </c>
      <c r="AD682" s="220" t="b">
        <v>0</v>
      </c>
      <c r="AE682" s="222" t="b">
        <f t="shared" si="450"/>
        <v>1</v>
      </c>
      <c r="AF682" s="165"/>
      <c r="AG682" s="215">
        <v>0</v>
      </c>
      <c r="AH682" s="215">
        <v>0</v>
      </c>
      <c r="AI682" s="215">
        <v>0</v>
      </c>
      <c r="AJ682" s="215">
        <v>0</v>
      </c>
      <c r="AK682" s="215">
        <v>0</v>
      </c>
      <c r="AL682" s="155">
        <v>0</v>
      </c>
      <c r="AM682" s="165"/>
      <c r="AN682" s="215" cm="1">
        <f t="array" aca="1" ref="AN682" ca="1">IFERROR(INDEX(General!O$33:O$34,$AB682)
*AG682,0)</f>
        <v>0</v>
      </c>
      <c r="AO682" s="215" cm="1">
        <f t="array" aca="1" ref="AO682" ca="1">IFERROR(INDEX(General!P$33:P$34,$AB682)
*AH682,0)</f>
        <v>0</v>
      </c>
      <c r="AP682" s="215" cm="1">
        <f t="array" aca="1" ref="AP682" ca="1">IFERROR(INDEX(General!Q$33:Q$34,$AB682)
*AI682,0)</f>
        <v>0</v>
      </c>
      <c r="AQ682" s="215" cm="1">
        <f t="array" aca="1" ref="AQ682" ca="1">IFERROR(INDEX(General!R$33:R$34,$AB682)
*AJ682,0)</f>
        <v>0</v>
      </c>
      <c r="AR682" s="215" cm="1">
        <f t="array" aca="1" ref="AR682" ca="1">IFERROR(INDEX(General!S$33:S$34,$AB682)
*AK682,0)</f>
        <v>0</v>
      </c>
      <c r="AS682" s="155">
        <f t="shared" ca="1" si="482"/>
        <v>0</v>
      </c>
      <c r="AT682" s="165"/>
      <c r="AU682" s="215">
        <f ca="1">IF($AE682=FALSE,AN682*Overheads!$R$24*$V682,
IFERROR(Overheads!$O$49*$V682*AN682,0)
+IFERROR(Overheads!Q$59*$V682*(AN682/Overheads!Q$68),0))</f>
        <v>0</v>
      </c>
      <c r="AV682" s="215">
        <f ca="1">IF($AE682=FALSE,AO682*Overheads!$R$24*$V682,
IFERROR(Overheads!$O$49*$V682*AO682,0)
+IFERROR(Overheads!R$59*$V682*(AO682/Overheads!R$68),0))</f>
        <v>0</v>
      </c>
      <c r="AW682" s="215">
        <f ca="1">IF($AE682=FALSE,AP682*Overheads!$R$24*$V682,
IFERROR(Overheads!$O$49*$V682*AP682,0)
+IFERROR(Overheads!S$59*$V682*(AP682/Overheads!S$68),0))</f>
        <v>0</v>
      </c>
      <c r="AX682" s="215">
        <f ca="1">IF($AE682=FALSE,AQ682*Overheads!$R$24*$V682,
IFERROR(Overheads!$O$49*$V682*AQ682,0)
+IFERROR(Overheads!T$59*$V682*(AQ682/Overheads!T$68),0))</f>
        <v>0</v>
      </c>
      <c r="AY682" s="215">
        <f ca="1">IF($AE682=FALSE,AR682*Overheads!$R$24*$V682,
IFERROR(Overheads!$O$49*$V682*AR682,0)
+IFERROR(Overheads!U$59*$V682*(AR682/Overheads!U$68),0))</f>
        <v>0</v>
      </c>
      <c r="AZ682" s="155">
        <f t="shared" ca="1" si="483"/>
        <v>0</v>
      </c>
      <c r="BA682" s="165"/>
      <c r="BB682" s="215">
        <f ca="1">IF($AE682=FALSE,AN682*Overheads!$S$25,
IFERROR(Overheads!$O$50*AN682,0)
+IFERROR(Overheads!Q$60*(AN682/Overheads!Q$66),0))</f>
        <v>0</v>
      </c>
      <c r="BC682" s="215">
        <f ca="1">IF($AE682=FALSE,AO682*Overheads!$S$25,
IFERROR(Overheads!$O$50*AO682,0)
+IFERROR(Overheads!R$60*(AO682/Overheads!R$66),0))</f>
        <v>0</v>
      </c>
      <c r="BD682" s="215">
        <f ca="1">IF($AE682=FALSE,AP682*Overheads!$S$25,
IFERROR(Overheads!$O$50*AP682,0)
+IFERROR(Overheads!S$60*(AP682/Overheads!S$66),0))</f>
        <v>0</v>
      </c>
      <c r="BE682" s="215">
        <f ca="1">IF($AE682=FALSE,AQ682*Overheads!$S$25,
IFERROR(Overheads!$O$50*AQ682,0)
+IFERROR(Overheads!T$60*(AQ682/Overheads!T$66),0))</f>
        <v>0</v>
      </c>
      <c r="BF682" s="215">
        <f ca="1">IF($AE682=FALSE,AR682*Overheads!$S$25,
IFERROR(Overheads!$O$50*AR682,0)
+IFERROR(Overheads!U$60*(AR682/Overheads!U$66),0))</f>
        <v>0</v>
      </c>
      <c r="BG682" s="155">
        <f t="shared" ca="1" si="484"/>
        <v>0</v>
      </c>
      <c r="BH682" s="165"/>
      <c r="BI682" s="215">
        <f t="shared" ca="1" si="485"/>
        <v>0</v>
      </c>
      <c r="BJ682" s="215">
        <f t="shared" ca="1" si="451"/>
        <v>0</v>
      </c>
      <c r="BK682" s="215">
        <f t="shared" ca="1" si="452"/>
        <v>0</v>
      </c>
      <c r="BL682" s="215">
        <f t="shared" ca="1" si="453"/>
        <v>0</v>
      </c>
      <c r="BM682" s="215">
        <f t="shared" ca="1" si="454"/>
        <v>0</v>
      </c>
      <c r="BN682" s="155">
        <f t="shared" ca="1" si="486"/>
        <v>0</v>
      </c>
      <c r="BO682" s="165"/>
      <c r="BP682" s="187" cm="1">
        <f t="array" ref="BP682">IFERROR(IF($X682=$X681,BP681,INDEX(Forecast_Capex_Input!AC$12:AC$286,$X682)),0)</f>
        <v>0</v>
      </c>
      <c r="BQ682" s="187" cm="1">
        <f t="array" ref="BQ682">IFERROR(IF($X682=$X681,BQ681,INDEX(Forecast_Capex_Input!AD$12:AD$286,$X682)),0)</f>
        <v>0</v>
      </c>
      <c r="BR682" s="187" cm="1">
        <f t="array" ref="BR682">IFERROR(IF($X682=$X681,BR681,INDEX(Forecast_Capex_Input!AE$12:AE$286,$X682)),0)</f>
        <v>0</v>
      </c>
      <c r="BS682" s="187" cm="1">
        <f t="array" ref="BS682">IFERROR(IF($X682=$X681,BS681,INDEX(Forecast_Capex_Input!AF$12:AF$286,$X682)),0)</f>
        <v>0</v>
      </c>
      <c r="BT682" s="187" cm="1">
        <f t="array" ref="BT682">IFERROR(IF($X682=$X681,BT681,INDEX(Forecast_Capex_Input!AG$12:AG$286,$X682)),0)</f>
        <v>0</v>
      </c>
      <c r="BU682" s="165"/>
      <c r="BV682" s="215">
        <f t="shared" si="455"/>
        <v>0</v>
      </c>
      <c r="BW682" s="215">
        <f t="shared" si="456"/>
        <v>0</v>
      </c>
      <c r="BX682" s="215">
        <f t="shared" si="457"/>
        <v>0</v>
      </c>
      <c r="BY682" s="215">
        <f t="shared" si="458"/>
        <v>0</v>
      </c>
      <c r="BZ682" s="215">
        <f t="shared" si="459"/>
        <v>0</v>
      </c>
      <c r="CA682" s="155">
        <f t="shared" si="487"/>
        <v>0</v>
      </c>
      <c r="CB682" s="165"/>
      <c r="CC682" s="215">
        <f t="shared" si="460"/>
        <v>0</v>
      </c>
      <c r="CD682" s="215">
        <f t="shared" si="461"/>
        <v>0</v>
      </c>
      <c r="CE682" s="215">
        <f t="shared" si="462"/>
        <v>0</v>
      </c>
      <c r="CF682" s="215">
        <f t="shared" si="463"/>
        <v>0</v>
      </c>
      <c r="CG682" s="215">
        <f t="shared" si="464"/>
        <v>0</v>
      </c>
      <c r="CH682" s="155">
        <f t="shared" si="488"/>
        <v>0</v>
      </c>
      <c r="CI682" s="165"/>
      <c r="CJ682" s="215">
        <f t="shared" si="465"/>
        <v>0</v>
      </c>
      <c r="CK682" s="215">
        <f t="shared" si="466"/>
        <v>0</v>
      </c>
      <c r="CL682" s="215">
        <f t="shared" si="467"/>
        <v>0</v>
      </c>
      <c r="CM682" s="215">
        <f t="shared" si="468"/>
        <v>0</v>
      </c>
      <c r="CN682" s="215">
        <f t="shared" si="469"/>
        <v>0</v>
      </c>
      <c r="CO682" s="155">
        <f t="shared" si="489"/>
        <v>0</v>
      </c>
      <c r="CP682" s="165"/>
      <c r="CQ682" s="223">
        <f t="shared" si="470"/>
        <v>0</v>
      </c>
      <c r="CR682" s="223">
        <f t="shared" si="471"/>
        <v>0</v>
      </c>
      <c r="CS682" s="223">
        <f t="shared" si="472"/>
        <v>0</v>
      </c>
      <c r="CT682" s="223">
        <f t="shared" si="473"/>
        <v>0</v>
      </c>
      <c r="CU682" s="223">
        <f t="shared" si="474"/>
        <v>0</v>
      </c>
      <c r="CV682" s="155">
        <f t="shared" si="490"/>
        <v>0</v>
      </c>
      <c r="CW682" s="165"/>
      <c r="CX682" s="215">
        <f t="shared" si="491"/>
        <v>0</v>
      </c>
      <c r="CY682" s="215">
        <f t="shared" si="475"/>
        <v>0</v>
      </c>
      <c r="CZ682" s="215">
        <f t="shared" si="476"/>
        <v>0</v>
      </c>
      <c r="DA682" s="215">
        <f t="shared" si="477"/>
        <v>0</v>
      </c>
      <c r="DB682" s="215">
        <f t="shared" si="478"/>
        <v>0</v>
      </c>
      <c r="DC682" s="155">
        <f t="shared" si="492"/>
        <v>0</v>
      </c>
      <c r="DD682" s="165"/>
      <c r="DE682" s="188" t="b" cm="1">
        <f t="array" aca="1" ref="DE682" ca="1">OR($G682=Forecast_Capex_Input!$BF$8:$BF$10)</f>
        <v>0</v>
      </c>
      <c r="DF682" s="188" cm="1">
        <f t="array" aca="1" ref="DF682" ca="1">IFERROR(INDEX(Forecast_Capex_Input!BG$12:BG$286,$X682)
*(INDEX(Forecast_Capex_Input!$H$12:$H$286,$X682)=Repex),0)
*$DE682</f>
        <v>0</v>
      </c>
      <c r="DG682" s="188" cm="1">
        <f t="array" aca="1" ref="DG682" ca="1">IFERROR(INDEX(Forecast_Capex_Input!BH$12:BH$286,$X682)
*(INDEX(Forecast_Capex_Input!$H$12:$H$286,$X682)=Repex),0)
*$DE682</f>
        <v>0</v>
      </c>
      <c r="DH682" s="188" cm="1">
        <f t="array" aca="1" ref="DH682" ca="1">IFERROR(INDEX(Forecast_Capex_Input!BI$12:BI$286,$X682)
*(INDEX(Forecast_Capex_Input!$H$12:$H$286,$X682)=Repex),0)
*$DE682</f>
        <v>0</v>
      </c>
      <c r="DI682" s="188" cm="1">
        <f t="array" aca="1" ref="DI682" ca="1">IFERROR(INDEX(Forecast_Capex_Input!BJ$12:BJ$286,$X682)
*(INDEX(Forecast_Capex_Input!$H$12:$H$286,$X682)=Repex),0)
*$DE682</f>
        <v>0</v>
      </c>
      <c r="DJ682" s="188" cm="1">
        <f t="array" aca="1" ref="DJ682" ca="1">IFERROR(INDEX(Forecast_Capex_Input!BK$12:BK$286,$X682)
*(INDEX(Forecast_Capex_Input!$H$12:$H$286,$X682)=Repex),0)
*$DE682</f>
        <v>0</v>
      </c>
      <c r="DK682" s="188" cm="1">
        <f t="array" aca="1" ref="DK682" ca="1">IFERROR(INDEX(Forecast_Capex_Input!BL$12:BL$286,$X682)
*(INDEX(Forecast_Capex_Input!$H$12:$H$286,$X682)=Repex),0)
*$DE682</f>
        <v>0</v>
      </c>
      <c r="DL682" s="165"/>
      <c r="DM682" s="188" t="b" cm="1">
        <f t="array" aca="1" ref="DM682" ca="1">OR($G682=Forecast_Capex_Input!$BN$8:$BN$9)</f>
        <v>0</v>
      </c>
      <c r="DN682" s="188" cm="1">
        <f t="array" aca="1" ref="DN682" ca="1">IFERROR(INDEX(Forecast_Capex_Input!BO$12:BO$286,$X682)
*(INDEX(Forecast_Capex_Input!$H$12:$H$286,$X682)=Repex),0)
*$DM682</f>
        <v>0</v>
      </c>
      <c r="DO682" s="188" cm="1">
        <f t="array" aca="1" ref="DO682" ca="1">IFERROR(INDEX(Forecast_Capex_Input!BP$12:BP$286,$X682)
*(INDEX(Forecast_Capex_Input!$H$12:$H$286,$X682)=Repex),0)
*$DM682</f>
        <v>0</v>
      </c>
      <c r="DP682" s="188" cm="1">
        <f t="array" aca="1" ref="DP682" ca="1">IFERROR(INDEX(Forecast_Capex_Input!BQ$12:BQ$286,$X682)
*(INDEX(Forecast_Capex_Input!$H$12:$H$286,$X682)=Repex),0)
*$DM682</f>
        <v>0</v>
      </c>
      <c r="DQ682" s="188" cm="1">
        <f t="array" aca="1" ref="DQ682" ca="1">IFERROR(INDEX(Forecast_Capex_Input!BR$12:BR$286,$X682)
*(INDEX(Forecast_Capex_Input!$H$12:$H$286,$X682)=Repex),0)
*$DM682</f>
        <v>0</v>
      </c>
      <c r="DR682" s="188" cm="1">
        <f t="array" aca="1" ref="DR682" ca="1">IFERROR(INDEX(Forecast_Capex_Input!BS$12:BS$286,$X682)
*(INDEX(Forecast_Capex_Input!$H$12:$H$286,$X682)=Repex),0)
*$DM682</f>
        <v>0</v>
      </c>
      <c r="DS682" s="165"/>
      <c r="DT682" s="188" t="b" cm="1">
        <f t="array" aca="1" ref="DT682" ca="1">OR($G682=Forecast_Capex_Input!$BU$8:$BU$10)</f>
        <v>0</v>
      </c>
      <c r="DU682" s="188" cm="1">
        <f t="array" aca="1" ref="DU682" ca="1">IFERROR(INDEX(Forecast_Capex_Input!BV$12:BV$286,$X682)
*(INDEX(Forecast_Capex_Input!$H$12:$H$286,$X682)=Repex),0)
*$DT682</f>
        <v>0</v>
      </c>
      <c r="DV682" s="188" cm="1">
        <f t="array" aca="1" ref="DV682" ca="1">IFERROR(INDEX(Forecast_Capex_Input!BW$12:BW$286,$X682)
*(INDEX(Forecast_Capex_Input!$H$12:$H$286,$X682)=Repex),0)
*$DT682</f>
        <v>0</v>
      </c>
      <c r="DW682" s="188" cm="1">
        <f t="array" aca="1" ref="DW682" ca="1">IFERROR(INDEX(Forecast_Capex_Input!BX$12:BX$286,$X682)
*(INDEX(Forecast_Capex_Input!$H$12:$H$286,$X682)=Repex),0)
*$DT682</f>
        <v>0</v>
      </c>
      <c r="DX682" s="188" cm="1">
        <f t="array" aca="1" ref="DX682" ca="1">IFERROR(INDEX(Forecast_Capex_Input!BY$12:BY$286,$X682)
*(INDEX(Forecast_Capex_Input!$H$12:$H$286,$X682)=Repex),0)
*$DT682</f>
        <v>0</v>
      </c>
      <c r="DY682" s="188" cm="1">
        <f t="array" aca="1" ref="DY682" ca="1">IFERROR(INDEX(Forecast_Capex_Input!BZ$12:BZ$286,$X682)
*(INDEX(Forecast_Capex_Input!$H$12:$H$286,$X682)=Repex),0)
*$DT682</f>
        <v>0</v>
      </c>
      <c r="DZ682" s="188" cm="1">
        <f t="array" aca="1" ref="DZ682" ca="1">IFERROR(INDEX(Forecast_Capex_Input!CA$12:CA$286,$X682)
*(INDEX(Forecast_Capex_Input!$H$12:$H$286,$X682)=Repex),0)
*$DT682</f>
        <v>0</v>
      </c>
      <c r="EA682" s="188" cm="1">
        <f t="array" aca="1" ref="EA682" ca="1">IFERROR(INDEX(Forecast_Capex_Input!CB$12:CB$286,$X682)
*(INDEX(Forecast_Capex_Input!$H$12:$H$286,$X682)=Repex),0)
*$DT682</f>
        <v>0</v>
      </c>
      <c r="EB682" s="188" cm="1">
        <f t="array" aca="1" ref="EB682" ca="1">IFERROR(INDEX(Forecast_Capex_Input!CC$12:CC$286,$X682)
*(INDEX(Forecast_Capex_Input!$H$12:$H$286,$X682)=Repex),0)
*$DT682</f>
        <v>0</v>
      </c>
      <c r="EC682" s="165"/>
      <c r="ED682" s="226" t="str">
        <f t="shared" si="479"/>
        <v>N/A</v>
      </c>
      <c r="EE682" s="174" t="s">
        <v>15</v>
      </c>
    </row>
    <row r="683" spans="3:135" x14ac:dyDescent="0.2">
      <c r="C683" s="174">
        <f t="shared" si="480"/>
        <v>673</v>
      </c>
      <c r="D683" s="167" t="str" cm="1">
        <f t="array" ref="D683">IFERROR(INDEX(Forecast_Capex_Input!$D$12:$D$286,$X683),NA)</f>
        <v>N/A</v>
      </c>
      <c r="E683" s="172" t="str" cm="1">
        <f t="array" ref="E683">IF($X683=NA,NA,INDEX(Forecast_Capex_Input!$E$12:$E$286,$X683))</f>
        <v>N/A</v>
      </c>
      <c r="F683" s="167" t="str" cm="1">
        <f t="array" aca="1" ref="F683" ca="1">IFERROR(INDEX(General!$E$25:$E$26,$Y683),NA)</f>
        <v>N/A</v>
      </c>
      <c r="G683" s="167" t="str" cm="1">
        <f t="array" aca="1" ref="G683" ca="1">IFERROR(INDEX(Forecast_Capex_Input!$AI$11:$BB$11,$AA683),NA)</f>
        <v>N/A</v>
      </c>
      <c r="H683" s="189" t="str" cm="1">
        <f t="array" aca="1" ref="H683" ca="1">IFERROR(INDEX(Forecast_Capex_Input!$AI$12:$BB$286,$X683,$AA683),NA)</f>
        <v>N/A</v>
      </c>
      <c r="I683" s="199" t="str" cm="1">
        <f t="array" ref="I683">IFERROR(INDEX(Forecast_Capex_Input!$F$12:$F$286,$X683),NA)</f>
        <v>N/A</v>
      </c>
      <c r="J683" s="199" t="str" cm="1">
        <f t="array" ref="J683">IFERROR(INDEX(Forecast_Capex_Input!G$12:G$286,$X683),NA)</f>
        <v>N/A</v>
      </c>
      <c r="K683" s="199" t="str" cm="1">
        <f t="array" ref="K683">IFERROR(INDEX(Forecast_Capex_Input!H$12:H$286,$X683),NA)</f>
        <v>N/A</v>
      </c>
      <c r="L683" s="199" t="str" cm="1">
        <f t="array" ref="L683">IFERROR(INDEX(Forecast_Capex_Input!I$12:I$286,$X683),NA)</f>
        <v>N/A</v>
      </c>
      <c r="M683" s="199" t="str" cm="1">
        <f t="array" ref="M683">IFERROR(INDEX(Forecast_Capex_Input!J$12:J$286,$X683),NA)</f>
        <v>N/A</v>
      </c>
      <c r="N683" s="199" t="str" cm="1">
        <f t="array" ref="N683">IFERROR(INDEX(Forecast_Capex_Input!K$12:K$286,$X683),NA)</f>
        <v>N/A</v>
      </c>
      <c r="O683" s="199" t="str" cm="1">
        <f t="array" ref="O683">IFERROR(INDEX(Forecast_Capex_Input!L$12:L$286,$X683),NA)</f>
        <v>N/A</v>
      </c>
      <c r="P683" s="199" t="str" cm="1">
        <f t="array" ref="P683">IFERROR(INDEX(Forecast_Capex_Input!M$12:M$286,$X683),NA)</f>
        <v>N/A</v>
      </c>
      <c r="Q683" s="172" t="str" cm="1">
        <f t="array" ref="Q683">IFERROR(INDEX(Forecast_Capex_Input!N$12:N$286,$X683),NA)</f>
        <v>N/A</v>
      </c>
      <c r="R683" s="265" cm="1">
        <f t="array" ref="R683">IFERROR(INDEX(Forecast_Capex_Input!O$12:O$286,$X683),0)</f>
        <v>0</v>
      </c>
      <c r="S683" s="172" cm="1">
        <f t="array" ref="S683">IFERROR(INDEX(Forecast_Capex_Input!P$12:P$286,$X683),0)</f>
        <v>0</v>
      </c>
      <c r="T683" s="199" t="str" cm="1">
        <f t="array" aca="1" ref="T683" ca="1">IFERROR(INDEX(General!$K$84:$K$103,$AA683),NA)</f>
        <v>N/A</v>
      </c>
      <c r="U683" s="188" cm="1">
        <f t="array" aca="1" ref="U683" ca="1">IFERROR(
IF($F683=General!$E$25,INDEX(Forecast_Capex_Input!S$12:S$286,$X683),
INDEX(Forecast_Capex_Input!T$12:T$286,$X683)),0)</f>
        <v>0</v>
      </c>
      <c r="V683" s="222" t="b">
        <f>IFERROR(INDEX(Overheads!$T$19:$T$26,MATCH($I683,Overheads!$E$19:$E$26,0)),FALSE)</f>
        <v>0</v>
      </c>
      <c r="W683" s="165"/>
      <c r="X683" s="174" t="str">
        <f>IFERROR(
IF(MATCH($C683,Forecast_Capex_Input!$CI$12:$CI$286,1)+1&gt;MAX(Forecast_Capex_Input!$C$12:$C$286),NA,
MATCH($C683,Forecast_Capex_Input!$CI$12:$CI$286,1)+1),1)</f>
        <v>N/A</v>
      </c>
      <c r="Y683" s="174" t="str" cm="1">
        <f t="array" aca="1" ref="Y683" ca="1">IFERROR(
IF(X682&lt;&gt;X683,1,
IF(COUNTIF(OFFSET(Y682,0,0,-INDEX(Forecast_Capex_Input!$CG$12:$CG$286,$X683)),Y682)=INDEX(Forecast_Capex_Input!$CG$12:$CG$286,$X683),Y682+1,Y682)),NA)</f>
        <v>N/A</v>
      </c>
      <c r="Z683" s="174" t="str" cm="1">
        <f t="array" ref="Z683">IFERROR($C683-IF($X683=1,1,INDEX(Forecast_Capex_Input!$CI$12:$CI$286,$X683-1))+1,NA)</f>
        <v>N/A</v>
      </c>
      <c r="AA683" s="174" t="str" cm="1">
        <f t="array" aca="1" ref="AA683" ca="1">IFERROR(IF(Y683=1,
INDEX(Forecast_Capex_Input!$AI$10:$BB$10,SMALL(IF(INDEX(Forecast_Capex_Input!$AI$12:$BB$286,$X683,0)&gt;0,COLUMN(Forecast_Capex_Input!$AI$10:$BB$10)-COLUMN(Forecast_Capex_Input!$AI$12)+1),ROWS(OFFSET(AA682,0,0,-$Z683)))),
OFFSET(AA682,-INDEX(Forecast_Capex_Input!$CG$12:$CG$286,$X683)+1,0)),NA)</f>
        <v>N/A</v>
      </c>
      <c r="AB683" s="174" t="str">
        <f t="shared" ca="1" si="449"/>
        <v>N/A</v>
      </c>
      <c r="AC683" s="222" t="b">
        <f t="shared" si="481"/>
        <v>0</v>
      </c>
      <c r="AD683" s="220" t="b">
        <v>0</v>
      </c>
      <c r="AE683" s="222" t="b">
        <f t="shared" si="450"/>
        <v>1</v>
      </c>
      <c r="AF683" s="165"/>
      <c r="AG683" s="215">
        <v>0</v>
      </c>
      <c r="AH683" s="215">
        <v>0</v>
      </c>
      <c r="AI683" s="215">
        <v>0</v>
      </c>
      <c r="AJ683" s="215">
        <v>0</v>
      </c>
      <c r="AK683" s="215">
        <v>0</v>
      </c>
      <c r="AL683" s="155">
        <v>0</v>
      </c>
      <c r="AM683" s="165"/>
      <c r="AN683" s="215" cm="1">
        <f t="array" aca="1" ref="AN683" ca="1">IFERROR(INDEX(General!O$33:O$34,$AB683)
*AG683,0)</f>
        <v>0</v>
      </c>
      <c r="AO683" s="215" cm="1">
        <f t="array" aca="1" ref="AO683" ca="1">IFERROR(INDEX(General!P$33:P$34,$AB683)
*AH683,0)</f>
        <v>0</v>
      </c>
      <c r="AP683" s="215" cm="1">
        <f t="array" aca="1" ref="AP683" ca="1">IFERROR(INDEX(General!Q$33:Q$34,$AB683)
*AI683,0)</f>
        <v>0</v>
      </c>
      <c r="AQ683" s="215" cm="1">
        <f t="array" aca="1" ref="AQ683" ca="1">IFERROR(INDEX(General!R$33:R$34,$AB683)
*AJ683,0)</f>
        <v>0</v>
      </c>
      <c r="AR683" s="215" cm="1">
        <f t="array" aca="1" ref="AR683" ca="1">IFERROR(INDEX(General!S$33:S$34,$AB683)
*AK683,0)</f>
        <v>0</v>
      </c>
      <c r="AS683" s="155">
        <f t="shared" ca="1" si="482"/>
        <v>0</v>
      </c>
      <c r="AT683" s="165"/>
      <c r="AU683" s="215">
        <f ca="1">IF($AE683=FALSE,AN683*Overheads!$R$24*$V683,
IFERROR(Overheads!$O$49*$V683*AN683,0)
+IFERROR(Overheads!Q$59*$V683*(AN683/Overheads!Q$68),0))</f>
        <v>0</v>
      </c>
      <c r="AV683" s="215">
        <f ca="1">IF($AE683=FALSE,AO683*Overheads!$R$24*$V683,
IFERROR(Overheads!$O$49*$V683*AO683,0)
+IFERROR(Overheads!R$59*$V683*(AO683/Overheads!R$68),0))</f>
        <v>0</v>
      </c>
      <c r="AW683" s="215">
        <f ca="1">IF($AE683=FALSE,AP683*Overheads!$R$24*$V683,
IFERROR(Overheads!$O$49*$V683*AP683,0)
+IFERROR(Overheads!S$59*$V683*(AP683/Overheads!S$68),0))</f>
        <v>0</v>
      </c>
      <c r="AX683" s="215">
        <f ca="1">IF($AE683=FALSE,AQ683*Overheads!$R$24*$V683,
IFERROR(Overheads!$O$49*$V683*AQ683,0)
+IFERROR(Overheads!T$59*$V683*(AQ683/Overheads!T$68),0))</f>
        <v>0</v>
      </c>
      <c r="AY683" s="215">
        <f ca="1">IF($AE683=FALSE,AR683*Overheads!$R$24*$V683,
IFERROR(Overheads!$O$49*$V683*AR683,0)
+IFERROR(Overheads!U$59*$V683*(AR683/Overheads!U$68),0))</f>
        <v>0</v>
      </c>
      <c r="AZ683" s="155">
        <f t="shared" ca="1" si="483"/>
        <v>0</v>
      </c>
      <c r="BA683" s="165"/>
      <c r="BB683" s="215">
        <f ca="1">IF($AE683=FALSE,AN683*Overheads!$S$25,
IFERROR(Overheads!$O$50*AN683,0)
+IFERROR(Overheads!Q$60*(AN683/Overheads!Q$66),0))</f>
        <v>0</v>
      </c>
      <c r="BC683" s="215">
        <f ca="1">IF($AE683=FALSE,AO683*Overheads!$S$25,
IFERROR(Overheads!$O$50*AO683,0)
+IFERROR(Overheads!R$60*(AO683/Overheads!R$66),0))</f>
        <v>0</v>
      </c>
      <c r="BD683" s="215">
        <f ca="1">IF($AE683=FALSE,AP683*Overheads!$S$25,
IFERROR(Overheads!$O$50*AP683,0)
+IFERROR(Overheads!S$60*(AP683/Overheads!S$66),0))</f>
        <v>0</v>
      </c>
      <c r="BE683" s="215">
        <f ca="1">IF($AE683=FALSE,AQ683*Overheads!$S$25,
IFERROR(Overheads!$O$50*AQ683,0)
+IFERROR(Overheads!T$60*(AQ683/Overheads!T$66),0))</f>
        <v>0</v>
      </c>
      <c r="BF683" s="215">
        <f ca="1">IF($AE683=FALSE,AR683*Overheads!$S$25,
IFERROR(Overheads!$O$50*AR683,0)
+IFERROR(Overheads!U$60*(AR683/Overheads!U$66),0))</f>
        <v>0</v>
      </c>
      <c r="BG683" s="155">
        <f t="shared" ca="1" si="484"/>
        <v>0</v>
      </c>
      <c r="BH683" s="165"/>
      <c r="BI683" s="215">
        <f t="shared" ca="1" si="485"/>
        <v>0</v>
      </c>
      <c r="BJ683" s="215">
        <f t="shared" ca="1" si="451"/>
        <v>0</v>
      </c>
      <c r="BK683" s="215">
        <f t="shared" ca="1" si="452"/>
        <v>0</v>
      </c>
      <c r="BL683" s="215">
        <f t="shared" ca="1" si="453"/>
        <v>0</v>
      </c>
      <c r="BM683" s="215">
        <f t="shared" ca="1" si="454"/>
        <v>0</v>
      </c>
      <c r="BN683" s="155">
        <f t="shared" ca="1" si="486"/>
        <v>0</v>
      </c>
      <c r="BO683" s="165"/>
      <c r="BP683" s="187" cm="1">
        <f t="array" ref="BP683">IFERROR(IF($X683=$X682,BP682,INDEX(Forecast_Capex_Input!AC$12:AC$286,$X683)),0)</f>
        <v>0</v>
      </c>
      <c r="BQ683" s="187" cm="1">
        <f t="array" ref="BQ683">IFERROR(IF($X683=$X682,BQ682,INDEX(Forecast_Capex_Input!AD$12:AD$286,$X683)),0)</f>
        <v>0</v>
      </c>
      <c r="BR683" s="187" cm="1">
        <f t="array" ref="BR683">IFERROR(IF($X683=$X682,BR682,INDEX(Forecast_Capex_Input!AE$12:AE$286,$X683)),0)</f>
        <v>0</v>
      </c>
      <c r="BS683" s="187" cm="1">
        <f t="array" ref="BS683">IFERROR(IF($X683=$X682,BS682,INDEX(Forecast_Capex_Input!AF$12:AF$286,$X683)),0)</f>
        <v>0</v>
      </c>
      <c r="BT683" s="187" cm="1">
        <f t="array" ref="BT683">IFERROR(IF($X683=$X682,BT682,INDEX(Forecast_Capex_Input!AG$12:AG$286,$X683)),0)</f>
        <v>0</v>
      </c>
      <c r="BU683" s="165"/>
      <c r="BV683" s="215">
        <f t="shared" si="455"/>
        <v>0</v>
      </c>
      <c r="BW683" s="215">
        <f t="shared" si="456"/>
        <v>0</v>
      </c>
      <c r="BX683" s="215">
        <f t="shared" si="457"/>
        <v>0</v>
      </c>
      <c r="BY683" s="215">
        <f t="shared" si="458"/>
        <v>0</v>
      </c>
      <c r="BZ683" s="215">
        <f t="shared" si="459"/>
        <v>0</v>
      </c>
      <c r="CA683" s="155">
        <f t="shared" si="487"/>
        <v>0</v>
      </c>
      <c r="CB683" s="165"/>
      <c r="CC683" s="215">
        <f t="shared" si="460"/>
        <v>0</v>
      </c>
      <c r="CD683" s="215">
        <f t="shared" si="461"/>
        <v>0</v>
      </c>
      <c r="CE683" s="215">
        <f t="shared" si="462"/>
        <v>0</v>
      </c>
      <c r="CF683" s="215">
        <f t="shared" si="463"/>
        <v>0</v>
      </c>
      <c r="CG683" s="215">
        <f t="shared" si="464"/>
        <v>0</v>
      </c>
      <c r="CH683" s="155">
        <f t="shared" si="488"/>
        <v>0</v>
      </c>
      <c r="CI683" s="165"/>
      <c r="CJ683" s="215">
        <f t="shared" si="465"/>
        <v>0</v>
      </c>
      <c r="CK683" s="215">
        <f t="shared" si="466"/>
        <v>0</v>
      </c>
      <c r="CL683" s="215">
        <f t="shared" si="467"/>
        <v>0</v>
      </c>
      <c r="CM683" s="215">
        <f t="shared" si="468"/>
        <v>0</v>
      </c>
      <c r="CN683" s="215">
        <f t="shared" si="469"/>
        <v>0</v>
      </c>
      <c r="CO683" s="155">
        <f t="shared" si="489"/>
        <v>0</v>
      </c>
      <c r="CP683" s="165"/>
      <c r="CQ683" s="223">
        <f t="shared" si="470"/>
        <v>0</v>
      </c>
      <c r="CR683" s="223">
        <f t="shared" si="471"/>
        <v>0</v>
      </c>
      <c r="CS683" s="223">
        <f t="shared" si="472"/>
        <v>0</v>
      </c>
      <c r="CT683" s="223">
        <f t="shared" si="473"/>
        <v>0</v>
      </c>
      <c r="CU683" s="223">
        <f t="shared" si="474"/>
        <v>0</v>
      </c>
      <c r="CV683" s="155">
        <f t="shared" si="490"/>
        <v>0</v>
      </c>
      <c r="CW683" s="165"/>
      <c r="CX683" s="215">
        <f t="shared" si="491"/>
        <v>0</v>
      </c>
      <c r="CY683" s="215">
        <f t="shared" si="475"/>
        <v>0</v>
      </c>
      <c r="CZ683" s="215">
        <f t="shared" si="476"/>
        <v>0</v>
      </c>
      <c r="DA683" s="215">
        <f t="shared" si="477"/>
        <v>0</v>
      </c>
      <c r="DB683" s="215">
        <f t="shared" si="478"/>
        <v>0</v>
      </c>
      <c r="DC683" s="155">
        <f t="shared" si="492"/>
        <v>0</v>
      </c>
      <c r="DD683" s="165"/>
      <c r="DE683" s="188" t="b" cm="1">
        <f t="array" aca="1" ref="DE683" ca="1">OR($G683=Forecast_Capex_Input!$BF$8:$BF$10)</f>
        <v>0</v>
      </c>
      <c r="DF683" s="188" cm="1">
        <f t="array" aca="1" ref="DF683" ca="1">IFERROR(INDEX(Forecast_Capex_Input!BG$12:BG$286,$X683)
*(INDEX(Forecast_Capex_Input!$H$12:$H$286,$X683)=Repex),0)
*$DE683</f>
        <v>0</v>
      </c>
      <c r="DG683" s="188" cm="1">
        <f t="array" aca="1" ref="DG683" ca="1">IFERROR(INDEX(Forecast_Capex_Input!BH$12:BH$286,$X683)
*(INDEX(Forecast_Capex_Input!$H$12:$H$286,$X683)=Repex),0)
*$DE683</f>
        <v>0</v>
      </c>
      <c r="DH683" s="188" cm="1">
        <f t="array" aca="1" ref="DH683" ca="1">IFERROR(INDEX(Forecast_Capex_Input!BI$12:BI$286,$X683)
*(INDEX(Forecast_Capex_Input!$H$12:$H$286,$X683)=Repex),0)
*$DE683</f>
        <v>0</v>
      </c>
      <c r="DI683" s="188" cm="1">
        <f t="array" aca="1" ref="DI683" ca="1">IFERROR(INDEX(Forecast_Capex_Input!BJ$12:BJ$286,$X683)
*(INDEX(Forecast_Capex_Input!$H$12:$H$286,$X683)=Repex),0)
*$DE683</f>
        <v>0</v>
      </c>
      <c r="DJ683" s="188" cm="1">
        <f t="array" aca="1" ref="DJ683" ca="1">IFERROR(INDEX(Forecast_Capex_Input!BK$12:BK$286,$X683)
*(INDEX(Forecast_Capex_Input!$H$12:$H$286,$X683)=Repex),0)
*$DE683</f>
        <v>0</v>
      </c>
      <c r="DK683" s="188" cm="1">
        <f t="array" aca="1" ref="DK683" ca="1">IFERROR(INDEX(Forecast_Capex_Input!BL$12:BL$286,$X683)
*(INDEX(Forecast_Capex_Input!$H$12:$H$286,$X683)=Repex),0)
*$DE683</f>
        <v>0</v>
      </c>
      <c r="DL683" s="165"/>
      <c r="DM683" s="188" t="b" cm="1">
        <f t="array" aca="1" ref="DM683" ca="1">OR($G683=Forecast_Capex_Input!$BN$8:$BN$9)</f>
        <v>0</v>
      </c>
      <c r="DN683" s="188" cm="1">
        <f t="array" aca="1" ref="DN683" ca="1">IFERROR(INDEX(Forecast_Capex_Input!BO$12:BO$286,$X683)
*(INDEX(Forecast_Capex_Input!$H$12:$H$286,$X683)=Repex),0)
*$DM683</f>
        <v>0</v>
      </c>
      <c r="DO683" s="188" cm="1">
        <f t="array" aca="1" ref="DO683" ca="1">IFERROR(INDEX(Forecast_Capex_Input!BP$12:BP$286,$X683)
*(INDEX(Forecast_Capex_Input!$H$12:$H$286,$X683)=Repex),0)
*$DM683</f>
        <v>0</v>
      </c>
      <c r="DP683" s="188" cm="1">
        <f t="array" aca="1" ref="DP683" ca="1">IFERROR(INDEX(Forecast_Capex_Input!BQ$12:BQ$286,$X683)
*(INDEX(Forecast_Capex_Input!$H$12:$H$286,$X683)=Repex),0)
*$DM683</f>
        <v>0</v>
      </c>
      <c r="DQ683" s="188" cm="1">
        <f t="array" aca="1" ref="DQ683" ca="1">IFERROR(INDEX(Forecast_Capex_Input!BR$12:BR$286,$X683)
*(INDEX(Forecast_Capex_Input!$H$12:$H$286,$X683)=Repex),0)
*$DM683</f>
        <v>0</v>
      </c>
      <c r="DR683" s="188" cm="1">
        <f t="array" aca="1" ref="DR683" ca="1">IFERROR(INDEX(Forecast_Capex_Input!BS$12:BS$286,$X683)
*(INDEX(Forecast_Capex_Input!$H$12:$H$286,$X683)=Repex),0)
*$DM683</f>
        <v>0</v>
      </c>
      <c r="DS683" s="165"/>
      <c r="DT683" s="188" t="b" cm="1">
        <f t="array" aca="1" ref="DT683" ca="1">OR($G683=Forecast_Capex_Input!$BU$8:$BU$10)</f>
        <v>0</v>
      </c>
      <c r="DU683" s="188" cm="1">
        <f t="array" aca="1" ref="DU683" ca="1">IFERROR(INDEX(Forecast_Capex_Input!BV$12:BV$286,$X683)
*(INDEX(Forecast_Capex_Input!$H$12:$H$286,$X683)=Repex),0)
*$DT683</f>
        <v>0</v>
      </c>
      <c r="DV683" s="188" cm="1">
        <f t="array" aca="1" ref="DV683" ca="1">IFERROR(INDEX(Forecast_Capex_Input!BW$12:BW$286,$X683)
*(INDEX(Forecast_Capex_Input!$H$12:$H$286,$X683)=Repex),0)
*$DT683</f>
        <v>0</v>
      </c>
      <c r="DW683" s="188" cm="1">
        <f t="array" aca="1" ref="DW683" ca="1">IFERROR(INDEX(Forecast_Capex_Input!BX$12:BX$286,$X683)
*(INDEX(Forecast_Capex_Input!$H$12:$H$286,$X683)=Repex),0)
*$DT683</f>
        <v>0</v>
      </c>
      <c r="DX683" s="188" cm="1">
        <f t="array" aca="1" ref="DX683" ca="1">IFERROR(INDEX(Forecast_Capex_Input!BY$12:BY$286,$X683)
*(INDEX(Forecast_Capex_Input!$H$12:$H$286,$X683)=Repex),0)
*$DT683</f>
        <v>0</v>
      </c>
      <c r="DY683" s="188" cm="1">
        <f t="array" aca="1" ref="DY683" ca="1">IFERROR(INDEX(Forecast_Capex_Input!BZ$12:BZ$286,$X683)
*(INDEX(Forecast_Capex_Input!$H$12:$H$286,$X683)=Repex),0)
*$DT683</f>
        <v>0</v>
      </c>
      <c r="DZ683" s="188" cm="1">
        <f t="array" aca="1" ref="DZ683" ca="1">IFERROR(INDEX(Forecast_Capex_Input!CA$12:CA$286,$X683)
*(INDEX(Forecast_Capex_Input!$H$12:$H$286,$X683)=Repex),0)
*$DT683</f>
        <v>0</v>
      </c>
      <c r="EA683" s="188" cm="1">
        <f t="array" aca="1" ref="EA683" ca="1">IFERROR(INDEX(Forecast_Capex_Input!CB$12:CB$286,$X683)
*(INDEX(Forecast_Capex_Input!$H$12:$H$286,$X683)=Repex),0)
*$DT683</f>
        <v>0</v>
      </c>
      <c r="EB683" s="188" cm="1">
        <f t="array" aca="1" ref="EB683" ca="1">IFERROR(INDEX(Forecast_Capex_Input!CC$12:CC$286,$X683)
*(INDEX(Forecast_Capex_Input!$H$12:$H$286,$X683)=Repex),0)
*$DT683</f>
        <v>0</v>
      </c>
      <c r="EC683" s="165"/>
      <c r="ED683" s="226" t="str">
        <f t="shared" si="479"/>
        <v>N/A</v>
      </c>
      <c r="EE683" s="174" t="s">
        <v>15</v>
      </c>
    </row>
    <row r="684" spans="3:135" x14ac:dyDescent="0.2">
      <c r="C684" s="174">
        <f t="shared" si="480"/>
        <v>674</v>
      </c>
      <c r="D684" s="167" t="str" cm="1">
        <f t="array" ref="D684">IFERROR(INDEX(Forecast_Capex_Input!$D$12:$D$286,$X684),NA)</f>
        <v>N/A</v>
      </c>
      <c r="E684" s="172" t="str" cm="1">
        <f t="array" ref="E684">IF($X684=NA,NA,INDEX(Forecast_Capex_Input!$E$12:$E$286,$X684))</f>
        <v>N/A</v>
      </c>
      <c r="F684" s="167" t="str" cm="1">
        <f t="array" aca="1" ref="F684" ca="1">IFERROR(INDEX(General!$E$25:$E$26,$Y684),NA)</f>
        <v>N/A</v>
      </c>
      <c r="G684" s="167" t="str" cm="1">
        <f t="array" aca="1" ref="G684" ca="1">IFERROR(INDEX(Forecast_Capex_Input!$AI$11:$BB$11,$AA684),NA)</f>
        <v>N/A</v>
      </c>
      <c r="H684" s="189" t="str" cm="1">
        <f t="array" aca="1" ref="H684" ca="1">IFERROR(INDEX(Forecast_Capex_Input!$AI$12:$BB$286,$X684,$AA684),NA)</f>
        <v>N/A</v>
      </c>
      <c r="I684" s="199" t="str" cm="1">
        <f t="array" ref="I684">IFERROR(INDEX(Forecast_Capex_Input!$F$12:$F$286,$X684),NA)</f>
        <v>N/A</v>
      </c>
      <c r="J684" s="199" t="str" cm="1">
        <f t="array" ref="J684">IFERROR(INDEX(Forecast_Capex_Input!G$12:G$286,$X684),NA)</f>
        <v>N/A</v>
      </c>
      <c r="K684" s="199" t="str" cm="1">
        <f t="array" ref="K684">IFERROR(INDEX(Forecast_Capex_Input!H$12:H$286,$X684),NA)</f>
        <v>N/A</v>
      </c>
      <c r="L684" s="199" t="str" cm="1">
        <f t="array" ref="L684">IFERROR(INDEX(Forecast_Capex_Input!I$12:I$286,$X684),NA)</f>
        <v>N/A</v>
      </c>
      <c r="M684" s="199" t="str" cm="1">
        <f t="array" ref="M684">IFERROR(INDEX(Forecast_Capex_Input!J$12:J$286,$X684),NA)</f>
        <v>N/A</v>
      </c>
      <c r="N684" s="199" t="str" cm="1">
        <f t="array" ref="N684">IFERROR(INDEX(Forecast_Capex_Input!K$12:K$286,$X684),NA)</f>
        <v>N/A</v>
      </c>
      <c r="O684" s="199" t="str" cm="1">
        <f t="array" ref="O684">IFERROR(INDEX(Forecast_Capex_Input!L$12:L$286,$X684),NA)</f>
        <v>N/A</v>
      </c>
      <c r="P684" s="199" t="str" cm="1">
        <f t="array" ref="P684">IFERROR(INDEX(Forecast_Capex_Input!M$12:M$286,$X684),NA)</f>
        <v>N/A</v>
      </c>
      <c r="Q684" s="172" t="str" cm="1">
        <f t="array" ref="Q684">IFERROR(INDEX(Forecast_Capex_Input!N$12:N$286,$X684),NA)</f>
        <v>N/A</v>
      </c>
      <c r="R684" s="265" cm="1">
        <f t="array" ref="R684">IFERROR(INDEX(Forecast_Capex_Input!O$12:O$286,$X684),0)</f>
        <v>0</v>
      </c>
      <c r="S684" s="172" cm="1">
        <f t="array" ref="S684">IFERROR(INDEX(Forecast_Capex_Input!P$12:P$286,$X684),0)</f>
        <v>0</v>
      </c>
      <c r="T684" s="199" t="str" cm="1">
        <f t="array" aca="1" ref="T684" ca="1">IFERROR(INDEX(General!$K$84:$K$103,$AA684),NA)</f>
        <v>N/A</v>
      </c>
      <c r="U684" s="188" cm="1">
        <f t="array" aca="1" ref="U684" ca="1">IFERROR(
IF($F684=General!$E$25,INDEX(Forecast_Capex_Input!S$12:S$286,$X684),
INDEX(Forecast_Capex_Input!T$12:T$286,$X684)),0)</f>
        <v>0</v>
      </c>
      <c r="V684" s="222" t="b">
        <f>IFERROR(INDEX(Overheads!$T$19:$T$26,MATCH($I684,Overheads!$E$19:$E$26,0)),FALSE)</f>
        <v>0</v>
      </c>
      <c r="W684" s="165"/>
      <c r="X684" s="174" t="str">
        <f>IFERROR(
IF(MATCH($C684,Forecast_Capex_Input!$CI$12:$CI$286,1)+1&gt;MAX(Forecast_Capex_Input!$C$12:$C$286),NA,
MATCH($C684,Forecast_Capex_Input!$CI$12:$CI$286,1)+1),1)</f>
        <v>N/A</v>
      </c>
      <c r="Y684" s="174" t="str" cm="1">
        <f t="array" aca="1" ref="Y684" ca="1">IFERROR(
IF(X683&lt;&gt;X684,1,
IF(COUNTIF(OFFSET(Y683,0,0,-INDEX(Forecast_Capex_Input!$CG$12:$CG$286,$X684)),Y683)=INDEX(Forecast_Capex_Input!$CG$12:$CG$286,$X684),Y683+1,Y683)),NA)</f>
        <v>N/A</v>
      </c>
      <c r="Z684" s="174" t="str" cm="1">
        <f t="array" ref="Z684">IFERROR($C684-IF($X684=1,1,INDEX(Forecast_Capex_Input!$CI$12:$CI$286,$X684-1))+1,NA)</f>
        <v>N/A</v>
      </c>
      <c r="AA684" s="174" t="str" cm="1">
        <f t="array" aca="1" ref="AA684" ca="1">IFERROR(IF(Y684=1,
INDEX(Forecast_Capex_Input!$AI$10:$BB$10,SMALL(IF(INDEX(Forecast_Capex_Input!$AI$12:$BB$286,$X684,0)&gt;0,COLUMN(Forecast_Capex_Input!$AI$10:$BB$10)-COLUMN(Forecast_Capex_Input!$AI$12)+1),ROWS(OFFSET(AA683,0,0,-$Z684)))),
OFFSET(AA683,-INDEX(Forecast_Capex_Input!$CG$12:$CG$286,$X684)+1,0)),NA)</f>
        <v>N/A</v>
      </c>
      <c r="AB684" s="174" t="str">
        <f t="shared" ca="1" si="449"/>
        <v>N/A</v>
      </c>
      <c r="AC684" s="222" t="b">
        <f t="shared" si="481"/>
        <v>0</v>
      </c>
      <c r="AD684" s="220" t="b">
        <v>0</v>
      </c>
      <c r="AE684" s="222" t="b">
        <f t="shared" si="450"/>
        <v>1</v>
      </c>
      <c r="AF684" s="165"/>
      <c r="AG684" s="215">
        <v>0</v>
      </c>
      <c r="AH684" s="215">
        <v>0</v>
      </c>
      <c r="AI684" s="215">
        <v>0</v>
      </c>
      <c r="AJ684" s="215">
        <v>0</v>
      </c>
      <c r="AK684" s="215">
        <v>0</v>
      </c>
      <c r="AL684" s="155">
        <v>0</v>
      </c>
      <c r="AM684" s="165"/>
      <c r="AN684" s="215" cm="1">
        <f t="array" aca="1" ref="AN684" ca="1">IFERROR(INDEX(General!O$33:O$34,$AB684)
*AG684,0)</f>
        <v>0</v>
      </c>
      <c r="AO684" s="215" cm="1">
        <f t="array" aca="1" ref="AO684" ca="1">IFERROR(INDEX(General!P$33:P$34,$AB684)
*AH684,0)</f>
        <v>0</v>
      </c>
      <c r="AP684" s="215" cm="1">
        <f t="array" aca="1" ref="AP684" ca="1">IFERROR(INDEX(General!Q$33:Q$34,$AB684)
*AI684,0)</f>
        <v>0</v>
      </c>
      <c r="AQ684" s="215" cm="1">
        <f t="array" aca="1" ref="AQ684" ca="1">IFERROR(INDEX(General!R$33:R$34,$AB684)
*AJ684,0)</f>
        <v>0</v>
      </c>
      <c r="AR684" s="215" cm="1">
        <f t="array" aca="1" ref="AR684" ca="1">IFERROR(INDEX(General!S$33:S$34,$AB684)
*AK684,0)</f>
        <v>0</v>
      </c>
      <c r="AS684" s="155">
        <f t="shared" ca="1" si="482"/>
        <v>0</v>
      </c>
      <c r="AT684" s="165"/>
      <c r="AU684" s="215">
        <f ca="1">IF($AE684=FALSE,AN684*Overheads!$R$24*$V684,
IFERROR(Overheads!$O$49*$V684*AN684,0)
+IFERROR(Overheads!Q$59*$V684*(AN684/Overheads!Q$68),0))</f>
        <v>0</v>
      </c>
      <c r="AV684" s="215">
        <f ca="1">IF($AE684=FALSE,AO684*Overheads!$R$24*$V684,
IFERROR(Overheads!$O$49*$V684*AO684,0)
+IFERROR(Overheads!R$59*$V684*(AO684/Overheads!R$68),0))</f>
        <v>0</v>
      </c>
      <c r="AW684" s="215">
        <f ca="1">IF($AE684=FALSE,AP684*Overheads!$R$24*$V684,
IFERROR(Overheads!$O$49*$V684*AP684,0)
+IFERROR(Overheads!S$59*$V684*(AP684/Overheads!S$68),0))</f>
        <v>0</v>
      </c>
      <c r="AX684" s="215">
        <f ca="1">IF($AE684=FALSE,AQ684*Overheads!$R$24*$V684,
IFERROR(Overheads!$O$49*$V684*AQ684,0)
+IFERROR(Overheads!T$59*$V684*(AQ684/Overheads!T$68),0))</f>
        <v>0</v>
      </c>
      <c r="AY684" s="215">
        <f ca="1">IF($AE684=FALSE,AR684*Overheads!$R$24*$V684,
IFERROR(Overheads!$O$49*$V684*AR684,0)
+IFERROR(Overheads!U$59*$V684*(AR684/Overheads!U$68),0))</f>
        <v>0</v>
      </c>
      <c r="AZ684" s="155">
        <f t="shared" ca="1" si="483"/>
        <v>0</v>
      </c>
      <c r="BA684" s="165"/>
      <c r="BB684" s="215">
        <f ca="1">IF($AE684=FALSE,AN684*Overheads!$S$25,
IFERROR(Overheads!$O$50*AN684,0)
+IFERROR(Overheads!Q$60*(AN684/Overheads!Q$66),0))</f>
        <v>0</v>
      </c>
      <c r="BC684" s="215">
        <f ca="1">IF($AE684=FALSE,AO684*Overheads!$S$25,
IFERROR(Overheads!$O$50*AO684,0)
+IFERROR(Overheads!R$60*(AO684/Overheads!R$66),0))</f>
        <v>0</v>
      </c>
      <c r="BD684" s="215">
        <f ca="1">IF($AE684=FALSE,AP684*Overheads!$S$25,
IFERROR(Overheads!$O$50*AP684,0)
+IFERROR(Overheads!S$60*(AP684/Overheads!S$66),0))</f>
        <v>0</v>
      </c>
      <c r="BE684" s="215">
        <f ca="1">IF($AE684=FALSE,AQ684*Overheads!$S$25,
IFERROR(Overheads!$O$50*AQ684,0)
+IFERROR(Overheads!T$60*(AQ684/Overheads!T$66),0))</f>
        <v>0</v>
      </c>
      <c r="BF684" s="215">
        <f ca="1">IF($AE684=FALSE,AR684*Overheads!$S$25,
IFERROR(Overheads!$O$50*AR684,0)
+IFERROR(Overheads!U$60*(AR684/Overheads!U$66),0))</f>
        <v>0</v>
      </c>
      <c r="BG684" s="155">
        <f t="shared" ca="1" si="484"/>
        <v>0</v>
      </c>
      <c r="BH684" s="165"/>
      <c r="BI684" s="215">
        <f t="shared" ca="1" si="485"/>
        <v>0</v>
      </c>
      <c r="BJ684" s="215">
        <f t="shared" ca="1" si="451"/>
        <v>0</v>
      </c>
      <c r="BK684" s="215">
        <f t="shared" ca="1" si="452"/>
        <v>0</v>
      </c>
      <c r="BL684" s="215">
        <f t="shared" ca="1" si="453"/>
        <v>0</v>
      </c>
      <c r="BM684" s="215">
        <f t="shared" ca="1" si="454"/>
        <v>0</v>
      </c>
      <c r="BN684" s="155">
        <f t="shared" ca="1" si="486"/>
        <v>0</v>
      </c>
      <c r="BO684" s="165"/>
      <c r="BP684" s="187" cm="1">
        <f t="array" ref="BP684">IFERROR(IF($X684=$X683,BP683,INDEX(Forecast_Capex_Input!AC$12:AC$286,$X684)),0)</f>
        <v>0</v>
      </c>
      <c r="BQ684" s="187" cm="1">
        <f t="array" ref="BQ684">IFERROR(IF($X684=$X683,BQ683,INDEX(Forecast_Capex_Input!AD$12:AD$286,$X684)),0)</f>
        <v>0</v>
      </c>
      <c r="BR684" s="187" cm="1">
        <f t="array" ref="BR684">IFERROR(IF($X684=$X683,BR683,INDEX(Forecast_Capex_Input!AE$12:AE$286,$X684)),0)</f>
        <v>0</v>
      </c>
      <c r="BS684" s="187" cm="1">
        <f t="array" ref="BS684">IFERROR(IF($X684=$X683,BS683,INDEX(Forecast_Capex_Input!AF$12:AF$286,$X684)),0)</f>
        <v>0</v>
      </c>
      <c r="BT684" s="187" cm="1">
        <f t="array" ref="BT684">IFERROR(IF($X684=$X683,BT683,INDEX(Forecast_Capex_Input!AG$12:AG$286,$X684)),0)</f>
        <v>0</v>
      </c>
      <c r="BU684" s="165"/>
      <c r="BV684" s="215">
        <f t="shared" si="455"/>
        <v>0</v>
      </c>
      <c r="BW684" s="215">
        <f t="shared" si="456"/>
        <v>0</v>
      </c>
      <c r="BX684" s="215">
        <f t="shared" si="457"/>
        <v>0</v>
      </c>
      <c r="BY684" s="215">
        <f t="shared" si="458"/>
        <v>0</v>
      </c>
      <c r="BZ684" s="215">
        <f t="shared" si="459"/>
        <v>0</v>
      </c>
      <c r="CA684" s="155">
        <f t="shared" si="487"/>
        <v>0</v>
      </c>
      <c r="CB684" s="165"/>
      <c r="CC684" s="215">
        <f t="shared" si="460"/>
        <v>0</v>
      </c>
      <c r="CD684" s="215">
        <f t="shared" si="461"/>
        <v>0</v>
      </c>
      <c r="CE684" s="215">
        <f t="shared" si="462"/>
        <v>0</v>
      </c>
      <c r="CF684" s="215">
        <f t="shared" si="463"/>
        <v>0</v>
      </c>
      <c r="CG684" s="215">
        <f t="shared" si="464"/>
        <v>0</v>
      </c>
      <c r="CH684" s="155">
        <f t="shared" si="488"/>
        <v>0</v>
      </c>
      <c r="CI684" s="165"/>
      <c r="CJ684" s="215">
        <f t="shared" si="465"/>
        <v>0</v>
      </c>
      <c r="CK684" s="215">
        <f t="shared" si="466"/>
        <v>0</v>
      </c>
      <c r="CL684" s="215">
        <f t="shared" si="467"/>
        <v>0</v>
      </c>
      <c r="CM684" s="215">
        <f t="shared" si="468"/>
        <v>0</v>
      </c>
      <c r="CN684" s="215">
        <f t="shared" si="469"/>
        <v>0</v>
      </c>
      <c r="CO684" s="155">
        <f t="shared" si="489"/>
        <v>0</v>
      </c>
      <c r="CP684" s="165"/>
      <c r="CQ684" s="223">
        <f t="shared" si="470"/>
        <v>0</v>
      </c>
      <c r="CR684" s="223">
        <f t="shared" si="471"/>
        <v>0</v>
      </c>
      <c r="CS684" s="223">
        <f t="shared" si="472"/>
        <v>0</v>
      </c>
      <c r="CT684" s="223">
        <f t="shared" si="473"/>
        <v>0</v>
      </c>
      <c r="CU684" s="223">
        <f t="shared" si="474"/>
        <v>0</v>
      </c>
      <c r="CV684" s="155">
        <f t="shared" si="490"/>
        <v>0</v>
      </c>
      <c r="CW684" s="165"/>
      <c r="CX684" s="215">
        <f t="shared" si="491"/>
        <v>0</v>
      </c>
      <c r="CY684" s="215">
        <f t="shared" si="475"/>
        <v>0</v>
      </c>
      <c r="CZ684" s="215">
        <f t="shared" si="476"/>
        <v>0</v>
      </c>
      <c r="DA684" s="215">
        <f t="shared" si="477"/>
        <v>0</v>
      </c>
      <c r="DB684" s="215">
        <f t="shared" si="478"/>
        <v>0</v>
      </c>
      <c r="DC684" s="155">
        <f t="shared" si="492"/>
        <v>0</v>
      </c>
      <c r="DD684" s="165"/>
      <c r="DE684" s="188" t="b" cm="1">
        <f t="array" aca="1" ref="DE684" ca="1">OR($G684=Forecast_Capex_Input!$BF$8:$BF$10)</f>
        <v>0</v>
      </c>
      <c r="DF684" s="188" cm="1">
        <f t="array" aca="1" ref="DF684" ca="1">IFERROR(INDEX(Forecast_Capex_Input!BG$12:BG$286,$X684)
*(INDEX(Forecast_Capex_Input!$H$12:$H$286,$X684)=Repex),0)
*$DE684</f>
        <v>0</v>
      </c>
      <c r="DG684" s="188" cm="1">
        <f t="array" aca="1" ref="DG684" ca="1">IFERROR(INDEX(Forecast_Capex_Input!BH$12:BH$286,$X684)
*(INDEX(Forecast_Capex_Input!$H$12:$H$286,$X684)=Repex),0)
*$DE684</f>
        <v>0</v>
      </c>
      <c r="DH684" s="188" cm="1">
        <f t="array" aca="1" ref="DH684" ca="1">IFERROR(INDEX(Forecast_Capex_Input!BI$12:BI$286,$X684)
*(INDEX(Forecast_Capex_Input!$H$12:$H$286,$X684)=Repex),0)
*$DE684</f>
        <v>0</v>
      </c>
      <c r="DI684" s="188" cm="1">
        <f t="array" aca="1" ref="DI684" ca="1">IFERROR(INDEX(Forecast_Capex_Input!BJ$12:BJ$286,$X684)
*(INDEX(Forecast_Capex_Input!$H$12:$H$286,$X684)=Repex),0)
*$DE684</f>
        <v>0</v>
      </c>
      <c r="DJ684" s="188" cm="1">
        <f t="array" aca="1" ref="DJ684" ca="1">IFERROR(INDEX(Forecast_Capex_Input!BK$12:BK$286,$X684)
*(INDEX(Forecast_Capex_Input!$H$12:$H$286,$X684)=Repex),0)
*$DE684</f>
        <v>0</v>
      </c>
      <c r="DK684" s="188" cm="1">
        <f t="array" aca="1" ref="DK684" ca="1">IFERROR(INDEX(Forecast_Capex_Input!BL$12:BL$286,$X684)
*(INDEX(Forecast_Capex_Input!$H$12:$H$286,$X684)=Repex),0)
*$DE684</f>
        <v>0</v>
      </c>
      <c r="DL684" s="165"/>
      <c r="DM684" s="188" t="b" cm="1">
        <f t="array" aca="1" ref="DM684" ca="1">OR($G684=Forecast_Capex_Input!$BN$8:$BN$9)</f>
        <v>0</v>
      </c>
      <c r="DN684" s="188" cm="1">
        <f t="array" aca="1" ref="DN684" ca="1">IFERROR(INDEX(Forecast_Capex_Input!BO$12:BO$286,$X684)
*(INDEX(Forecast_Capex_Input!$H$12:$H$286,$X684)=Repex),0)
*$DM684</f>
        <v>0</v>
      </c>
      <c r="DO684" s="188" cm="1">
        <f t="array" aca="1" ref="DO684" ca="1">IFERROR(INDEX(Forecast_Capex_Input!BP$12:BP$286,$X684)
*(INDEX(Forecast_Capex_Input!$H$12:$H$286,$X684)=Repex),0)
*$DM684</f>
        <v>0</v>
      </c>
      <c r="DP684" s="188" cm="1">
        <f t="array" aca="1" ref="DP684" ca="1">IFERROR(INDEX(Forecast_Capex_Input!BQ$12:BQ$286,$X684)
*(INDEX(Forecast_Capex_Input!$H$12:$H$286,$X684)=Repex),0)
*$DM684</f>
        <v>0</v>
      </c>
      <c r="DQ684" s="188" cm="1">
        <f t="array" aca="1" ref="DQ684" ca="1">IFERROR(INDEX(Forecast_Capex_Input!BR$12:BR$286,$X684)
*(INDEX(Forecast_Capex_Input!$H$12:$H$286,$X684)=Repex),0)
*$DM684</f>
        <v>0</v>
      </c>
      <c r="DR684" s="188" cm="1">
        <f t="array" aca="1" ref="DR684" ca="1">IFERROR(INDEX(Forecast_Capex_Input!BS$12:BS$286,$X684)
*(INDEX(Forecast_Capex_Input!$H$12:$H$286,$X684)=Repex),0)
*$DM684</f>
        <v>0</v>
      </c>
      <c r="DS684" s="165"/>
      <c r="DT684" s="188" t="b" cm="1">
        <f t="array" aca="1" ref="DT684" ca="1">OR($G684=Forecast_Capex_Input!$BU$8:$BU$10)</f>
        <v>0</v>
      </c>
      <c r="DU684" s="188" cm="1">
        <f t="array" aca="1" ref="DU684" ca="1">IFERROR(INDEX(Forecast_Capex_Input!BV$12:BV$286,$X684)
*(INDEX(Forecast_Capex_Input!$H$12:$H$286,$X684)=Repex),0)
*$DT684</f>
        <v>0</v>
      </c>
      <c r="DV684" s="188" cm="1">
        <f t="array" aca="1" ref="DV684" ca="1">IFERROR(INDEX(Forecast_Capex_Input!BW$12:BW$286,$X684)
*(INDEX(Forecast_Capex_Input!$H$12:$H$286,$X684)=Repex),0)
*$DT684</f>
        <v>0</v>
      </c>
      <c r="DW684" s="188" cm="1">
        <f t="array" aca="1" ref="DW684" ca="1">IFERROR(INDEX(Forecast_Capex_Input!BX$12:BX$286,$X684)
*(INDEX(Forecast_Capex_Input!$H$12:$H$286,$X684)=Repex),0)
*$DT684</f>
        <v>0</v>
      </c>
      <c r="DX684" s="188" cm="1">
        <f t="array" aca="1" ref="DX684" ca="1">IFERROR(INDEX(Forecast_Capex_Input!BY$12:BY$286,$X684)
*(INDEX(Forecast_Capex_Input!$H$12:$H$286,$X684)=Repex),0)
*$DT684</f>
        <v>0</v>
      </c>
      <c r="DY684" s="188" cm="1">
        <f t="array" aca="1" ref="DY684" ca="1">IFERROR(INDEX(Forecast_Capex_Input!BZ$12:BZ$286,$X684)
*(INDEX(Forecast_Capex_Input!$H$12:$H$286,$X684)=Repex),0)
*$DT684</f>
        <v>0</v>
      </c>
      <c r="DZ684" s="188" cm="1">
        <f t="array" aca="1" ref="DZ684" ca="1">IFERROR(INDEX(Forecast_Capex_Input!CA$12:CA$286,$X684)
*(INDEX(Forecast_Capex_Input!$H$12:$H$286,$X684)=Repex),0)
*$DT684</f>
        <v>0</v>
      </c>
      <c r="EA684" s="188" cm="1">
        <f t="array" aca="1" ref="EA684" ca="1">IFERROR(INDEX(Forecast_Capex_Input!CB$12:CB$286,$X684)
*(INDEX(Forecast_Capex_Input!$H$12:$H$286,$X684)=Repex),0)
*$DT684</f>
        <v>0</v>
      </c>
      <c r="EB684" s="188" cm="1">
        <f t="array" aca="1" ref="EB684" ca="1">IFERROR(INDEX(Forecast_Capex_Input!CC$12:CC$286,$X684)
*(INDEX(Forecast_Capex_Input!$H$12:$H$286,$X684)=Repex),0)
*$DT684</f>
        <v>0</v>
      </c>
      <c r="EC684" s="165"/>
      <c r="ED684" s="226" t="str">
        <f t="shared" si="479"/>
        <v>N/A</v>
      </c>
      <c r="EE684" s="174" t="s">
        <v>15</v>
      </c>
    </row>
    <row r="685" spans="3:135" x14ac:dyDescent="0.2">
      <c r="C685" s="174">
        <f t="shared" si="480"/>
        <v>675</v>
      </c>
      <c r="D685" s="167" t="str" cm="1">
        <f t="array" ref="D685">IFERROR(INDEX(Forecast_Capex_Input!$D$12:$D$286,$X685),NA)</f>
        <v>N/A</v>
      </c>
      <c r="E685" s="172" t="str" cm="1">
        <f t="array" ref="E685">IF($X685=NA,NA,INDEX(Forecast_Capex_Input!$E$12:$E$286,$X685))</f>
        <v>N/A</v>
      </c>
      <c r="F685" s="167" t="str" cm="1">
        <f t="array" aca="1" ref="F685" ca="1">IFERROR(INDEX(General!$E$25:$E$26,$Y685),NA)</f>
        <v>N/A</v>
      </c>
      <c r="G685" s="167" t="str" cm="1">
        <f t="array" aca="1" ref="G685" ca="1">IFERROR(INDEX(Forecast_Capex_Input!$AI$11:$BB$11,$AA685),NA)</f>
        <v>N/A</v>
      </c>
      <c r="H685" s="189" t="str" cm="1">
        <f t="array" aca="1" ref="H685" ca="1">IFERROR(INDEX(Forecast_Capex_Input!$AI$12:$BB$286,$X685,$AA685),NA)</f>
        <v>N/A</v>
      </c>
      <c r="I685" s="199" t="str" cm="1">
        <f t="array" ref="I685">IFERROR(INDEX(Forecast_Capex_Input!$F$12:$F$286,$X685),NA)</f>
        <v>N/A</v>
      </c>
      <c r="J685" s="199" t="str" cm="1">
        <f t="array" ref="J685">IFERROR(INDEX(Forecast_Capex_Input!G$12:G$286,$X685),NA)</f>
        <v>N/A</v>
      </c>
      <c r="K685" s="199" t="str" cm="1">
        <f t="array" ref="K685">IFERROR(INDEX(Forecast_Capex_Input!H$12:H$286,$X685),NA)</f>
        <v>N/A</v>
      </c>
      <c r="L685" s="199" t="str" cm="1">
        <f t="array" ref="L685">IFERROR(INDEX(Forecast_Capex_Input!I$12:I$286,$X685),NA)</f>
        <v>N/A</v>
      </c>
      <c r="M685" s="199" t="str" cm="1">
        <f t="array" ref="M685">IFERROR(INDEX(Forecast_Capex_Input!J$12:J$286,$X685),NA)</f>
        <v>N/A</v>
      </c>
      <c r="N685" s="199" t="str" cm="1">
        <f t="array" ref="N685">IFERROR(INDEX(Forecast_Capex_Input!K$12:K$286,$X685),NA)</f>
        <v>N/A</v>
      </c>
      <c r="O685" s="199" t="str" cm="1">
        <f t="array" ref="O685">IFERROR(INDEX(Forecast_Capex_Input!L$12:L$286,$X685),NA)</f>
        <v>N/A</v>
      </c>
      <c r="P685" s="199" t="str" cm="1">
        <f t="array" ref="P685">IFERROR(INDEX(Forecast_Capex_Input!M$12:M$286,$X685),NA)</f>
        <v>N/A</v>
      </c>
      <c r="Q685" s="172" t="str" cm="1">
        <f t="array" ref="Q685">IFERROR(INDEX(Forecast_Capex_Input!N$12:N$286,$X685),NA)</f>
        <v>N/A</v>
      </c>
      <c r="R685" s="265" cm="1">
        <f t="array" ref="R685">IFERROR(INDEX(Forecast_Capex_Input!O$12:O$286,$X685),0)</f>
        <v>0</v>
      </c>
      <c r="S685" s="172" cm="1">
        <f t="array" ref="S685">IFERROR(INDEX(Forecast_Capex_Input!P$12:P$286,$X685),0)</f>
        <v>0</v>
      </c>
      <c r="T685" s="199" t="str" cm="1">
        <f t="array" aca="1" ref="T685" ca="1">IFERROR(INDEX(General!$K$84:$K$103,$AA685),NA)</f>
        <v>N/A</v>
      </c>
      <c r="U685" s="188" cm="1">
        <f t="array" aca="1" ref="U685" ca="1">IFERROR(
IF($F685=General!$E$25,INDEX(Forecast_Capex_Input!S$12:S$286,$X685),
INDEX(Forecast_Capex_Input!T$12:T$286,$X685)),0)</f>
        <v>0</v>
      </c>
      <c r="V685" s="222" t="b">
        <f>IFERROR(INDEX(Overheads!$T$19:$T$26,MATCH($I685,Overheads!$E$19:$E$26,0)),FALSE)</f>
        <v>0</v>
      </c>
      <c r="W685" s="165"/>
      <c r="X685" s="174" t="str">
        <f>IFERROR(
IF(MATCH($C685,Forecast_Capex_Input!$CI$12:$CI$286,1)+1&gt;MAX(Forecast_Capex_Input!$C$12:$C$286),NA,
MATCH($C685,Forecast_Capex_Input!$CI$12:$CI$286,1)+1),1)</f>
        <v>N/A</v>
      </c>
      <c r="Y685" s="174" t="str" cm="1">
        <f t="array" aca="1" ref="Y685" ca="1">IFERROR(
IF(X684&lt;&gt;X685,1,
IF(COUNTIF(OFFSET(Y684,0,0,-INDEX(Forecast_Capex_Input!$CG$12:$CG$286,$X685)),Y684)=INDEX(Forecast_Capex_Input!$CG$12:$CG$286,$X685),Y684+1,Y684)),NA)</f>
        <v>N/A</v>
      </c>
      <c r="Z685" s="174" t="str" cm="1">
        <f t="array" ref="Z685">IFERROR($C685-IF($X685=1,1,INDEX(Forecast_Capex_Input!$CI$12:$CI$286,$X685-1))+1,NA)</f>
        <v>N/A</v>
      </c>
      <c r="AA685" s="174" t="str" cm="1">
        <f t="array" aca="1" ref="AA685" ca="1">IFERROR(IF(Y685=1,
INDEX(Forecast_Capex_Input!$AI$10:$BB$10,SMALL(IF(INDEX(Forecast_Capex_Input!$AI$12:$BB$286,$X685,0)&gt;0,COLUMN(Forecast_Capex_Input!$AI$10:$BB$10)-COLUMN(Forecast_Capex_Input!$AI$12)+1),ROWS(OFFSET(AA684,0,0,-$Z685)))),
OFFSET(AA684,-INDEX(Forecast_Capex_Input!$CG$12:$CG$286,$X685)+1,0)),NA)</f>
        <v>N/A</v>
      </c>
      <c r="AB685" s="174" t="str">
        <f t="shared" ca="1" si="449"/>
        <v>N/A</v>
      </c>
      <c r="AC685" s="222" t="b">
        <f t="shared" si="481"/>
        <v>0</v>
      </c>
      <c r="AD685" s="220" t="b">
        <v>0</v>
      </c>
      <c r="AE685" s="222" t="b">
        <f t="shared" si="450"/>
        <v>1</v>
      </c>
      <c r="AF685" s="165"/>
      <c r="AG685" s="215">
        <v>0</v>
      </c>
      <c r="AH685" s="215">
        <v>0</v>
      </c>
      <c r="AI685" s="215">
        <v>0</v>
      </c>
      <c r="AJ685" s="215">
        <v>0</v>
      </c>
      <c r="AK685" s="215">
        <v>0</v>
      </c>
      <c r="AL685" s="155">
        <v>0</v>
      </c>
      <c r="AM685" s="165"/>
      <c r="AN685" s="215" cm="1">
        <f t="array" aca="1" ref="AN685" ca="1">IFERROR(INDEX(General!O$33:O$34,$AB685)
*AG685,0)</f>
        <v>0</v>
      </c>
      <c r="AO685" s="215" cm="1">
        <f t="array" aca="1" ref="AO685" ca="1">IFERROR(INDEX(General!P$33:P$34,$AB685)
*AH685,0)</f>
        <v>0</v>
      </c>
      <c r="AP685" s="215" cm="1">
        <f t="array" aca="1" ref="AP685" ca="1">IFERROR(INDEX(General!Q$33:Q$34,$AB685)
*AI685,0)</f>
        <v>0</v>
      </c>
      <c r="AQ685" s="215" cm="1">
        <f t="array" aca="1" ref="AQ685" ca="1">IFERROR(INDEX(General!R$33:R$34,$AB685)
*AJ685,0)</f>
        <v>0</v>
      </c>
      <c r="AR685" s="215" cm="1">
        <f t="array" aca="1" ref="AR685" ca="1">IFERROR(INDEX(General!S$33:S$34,$AB685)
*AK685,0)</f>
        <v>0</v>
      </c>
      <c r="AS685" s="155">
        <f t="shared" ca="1" si="482"/>
        <v>0</v>
      </c>
      <c r="AT685" s="165"/>
      <c r="AU685" s="215">
        <f ca="1">IF($AE685=FALSE,AN685*Overheads!$R$24*$V685,
IFERROR(Overheads!$O$49*$V685*AN685,0)
+IFERROR(Overheads!Q$59*$V685*(AN685/Overheads!Q$68),0))</f>
        <v>0</v>
      </c>
      <c r="AV685" s="215">
        <f ca="1">IF($AE685=FALSE,AO685*Overheads!$R$24*$V685,
IFERROR(Overheads!$O$49*$V685*AO685,0)
+IFERROR(Overheads!R$59*$V685*(AO685/Overheads!R$68),0))</f>
        <v>0</v>
      </c>
      <c r="AW685" s="215">
        <f ca="1">IF($AE685=FALSE,AP685*Overheads!$R$24*$V685,
IFERROR(Overheads!$O$49*$V685*AP685,0)
+IFERROR(Overheads!S$59*$V685*(AP685/Overheads!S$68),0))</f>
        <v>0</v>
      </c>
      <c r="AX685" s="215">
        <f ca="1">IF($AE685=FALSE,AQ685*Overheads!$R$24*$V685,
IFERROR(Overheads!$O$49*$V685*AQ685,0)
+IFERROR(Overheads!T$59*$V685*(AQ685/Overheads!T$68),0))</f>
        <v>0</v>
      </c>
      <c r="AY685" s="215">
        <f ca="1">IF($AE685=FALSE,AR685*Overheads!$R$24*$V685,
IFERROR(Overheads!$O$49*$V685*AR685,0)
+IFERROR(Overheads!U$59*$V685*(AR685/Overheads!U$68),0))</f>
        <v>0</v>
      </c>
      <c r="AZ685" s="155">
        <f t="shared" ca="1" si="483"/>
        <v>0</v>
      </c>
      <c r="BA685" s="165"/>
      <c r="BB685" s="215">
        <f ca="1">IF($AE685=FALSE,AN685*Overheads!$S$25,
IFERROR(Overheads!$O$50*AN685,0)
+IFERROR(Overheads!Q$60*(AN685/Overheads!Q$66),0))</f>
        <v>0</v>
      </c>
      <c r="BC685" s="215">
        <f ca="1">IF($AE685=FALSE,AO685*Overheads!$S$25,
IFERROR(Overheads!$O$50*AO685,0)
+IFERROR(Overheads!R$60*(AO685/Overheads!R$66),0))</f>
        <v>0</v>
      </c>
      <c r="BD685" s="215">
        <f ca="1">IF($AE685=FALSE,AP685*Overheads!$S$25,
IFERROR(Overheads!$O$50*AP685,0)
+IFERROR(Overheads!S$60*(AP685/Overheads!S$66),0))</f>
        <v>0</v>
      </c>
      <c r="BE685" s="215">
        <f ca="1">IF($AE685=FALSE,AQ685*Overheads!$S$25,
IFERROR(Overheads!$O$50*AQ685,0)
+IFERROR(Overheads!T$60*(AQ685/Overheads!T$66),0))</f>
        <v>0</v>
      </c>
      <c r="BF685" s="215">
        <f ca="1">IF($AE685=FALSE,AR685*Overheads!$S$25,
IFERROR(Overheads!$O$50*AR685,0)
+IFERROR(Overheads!U$60*(AR685/Overheads!U$66),0))</f>
        <v>0</v>
      </c>
      <c r="BG685" s="155">
        <f t="shared" ca="1" si="484"/>
        <v>0</v>
      </c>
      <c r="BH685" s="165"/>
      <c r="BI685" s="215">
        <f t="shared" ca="1" si="485"/>
        <v>0</v>
      </c>
      <c r="BJ685" s="215">
        <f t="shared" ca="1" si="451"/>
        <v>0</v>
      </c>
      <c r="BK685" s="215">
        <f t="shared" ca="1" si="452"/>
        <v>0</v>
      </c>
      <c r="BL685" s="215">
        <f t="shared" ca="1" si="453"/>
        <v>0</v>
      </c>
      <c r="BM685" s="215">
        <f t="shared" ca="1" si="454"/>
        <v>0</v>
      </c>
      <c r="BN685" s="155">
        <f t="shared" ca="1" si="486"/>
        <v>0</v>
      </c>
      <c r="BO685" s="165"/>
      <c r="BP685" s="187" cm="1">
        <f t="array" ref="BP685">IFERROR(IF($X685=$X684,BP684,INDEX(Forecast_Capex_Input!AC$12:AC$286,$X685)),0)</f>
        <v>0</v>
      </c>
      <c r="BQ685" s="187" cm="1">
        <f t="array" ref="BQ685">IFERROR(IF($X685=$X684,BQ684,INDEX(Forecast_Capex_Input!AD$12:AD$286,$X685)),0)</f>
        <v>0</v>
      </c>
      <c r="BR685" s="187" cm="1">
        <f t="array" ref="BR685">IFERROR(IF($X685=$X684,BR684,INDEX(Forecast_Capex_Input!AE$12:AE$286,$X685)),0)</f>
        <v>0</v>
      </c>
      <c r="BS685" s="187" cm="1">
        <f t="array" ref="BS685">IFERROR(IF($X685=$X684,BS684,INDEX(Forecast_Capex_Input!AF$12:AF$286,$X685)),0)</f>
        <v>0</v>
      </c>
      <c r="BT685" s="187" cm="1">
        <f t="array" ref="BT685">IFERROR(IF($X685=$X684,BT684,INDEX(Forecast_Capex_Input!AG$12:AG$286,$X685)),0)</f>
        <v>0</v>
      </c>
      <c r="BU685" s="165"/>
      <c r="BV685" s="215">
        <f t="shared" si="455"/>
        <v>0</v>
      </c>
      <c r="BW685" s="215">
        <f t="shared" si="456"/>
        <v>0</v>
      </c>
      <c r="BX685" s="215">
        <f t="shared" si="457"/>
        <v>0</v>
      </c>
      <c r="BY685" s="215">
        <f t="shared" si="458"/>
        <v>0</v>
      </c>
      <c r="BZ685" s="215">
        <f t="shared" si="459"/>
        <v>0</v>
      </c>
      <c r="CA685" s="155">
        <f t="shared" si="487"/>
        <v>0</v>
      </c>
      <c r="CB685" s="165"/>
      <c r="CC685" s="215">
        <f t="shared" si="460"/>
        <v>0</v>
      </c>
      <c r="CD685" s="215">
        <f t="shared" si="461"/>
        <v>0</v>
      </c>
      <c r="CE685" s="215">
        <f t="shared" si="462"/>
        <v>0</v>
      </c>
      <c r="CF685" s="215">
        <f t="shared" si="463"/>
        <v>0</v>
      </c>
      <c r="CG685" s="215">
        <f t="shared" si="464"/>
        <v>0</v>
      </c>
      <c r="CH685" s="155">
        <f t="shared" si="488"/>
        <v>0</v>
      </c>
      <c r="CI685" s="165"/>
      <c r="CJ685" s="215">
        <f t="shared" si="465"/>
        <v>0</v>
      </c>
      <c r="CK685" s="215">
        <f t="shared" si="466"/>
        <v>0</v>
      </c>
      <c r="CL685" s="215">
        <f t="shared" si="467"/>
        <v>0</v>
      </c>
      <c r="CM685" s="215">
        <f t="shared" si="468"/>
        <v>0</v>
      </c>
      <c r="CN685" s="215">
        <f t="shared" si="469"/>
        <v>0</v>
      </c>
      <c r="CO685" s="155">
        <f t="shared" si="489"/>
        <v>0</v>
      </c>
      <c r="CP685" s="165"/>
      <c r="CQ685" s="223">
        <f t="shared" si="470"/>
        <v>0</v>
      </c>
      <c r="CR685" s="223">
        <f t="shared" si="471"/>
        <v>0</v>
      </c>
      <c r="CS685" s="223">
        <f t="shared" si="472"/>
        <v>0</v>
      </c>
      <c r="CT685" s="223">
        <f t="shared" si="473"/>
        <v>0</v>
      </c>
      <c r="CU685" s="223">
        <f t="shared" si="474"/>
        <v>0</v>
      </c>
      <c r="CV685" s="155">
        <f t="shared" si="490"/>
        <v>0</v>
      </c>
      <c r="CW685" s="165"/>
      <c r="CX685" s="215">
        <f t="shared" si="491"/>
        <v>0</v>
      </c>
      <c r="CY685" s="215">
        <f t="shared" si="475"/>
        <v>0</v>
      </c>
      <c r="CZ685" s="215">
        <f t="shared" si="476"/>
        <v>0</v>
      </c>
      <c r="DA685" s="215">
        <f t="shared" si="477"/>
        <v>0</v>
      </c>
      <c r="DB685" s="215">
        <f t="shared" si="478"/>
        <v>0</v>
      </c>
      <c r="DC685" s="155">
        <f t="shared" si="492"/>
        <v>0</v>
      </c>
      <c r="DD685" s="165"/>
      <c r="DE685" s="188" t="b" cm="1">
        <f t="array" aca="1" ref="DE685" ca="1">OR($G685=Forecast_Capex_Input!$BF$8:$BF$10)</f>
        <v>0</v>
      </c>
      <c r="DF685" s="188" cm="1">
        <f t="array" aca="1" ref="DF685" ca="1">IFERROR(INDEX(Forecast_Capex_Input!BG$12:BG$286,$X685)
*(INDEX(Forecast_Capex_Input!$H$12:$H$286,$X685)=Repex),0)
*$DE685</f>
        <v>0</v>
      </c>
      <c r="DG685" s="188" cm="1">
        <f t="array" aca="1" ref="DG685" ca="1">IFERROR(INDEX(Forecast_Capex_Input!BH$12:BH$286,$X685)
*(INDEX(Forecast_Capex_Input!$H$12:$H$286,$X685)=Repex),0)
*$DE685</f>
        <v>0</v>
      </c>
      <c r="DH685" s="188" cm="1">
        <f t="array" aca="1" ref="DH685" ca="1">IFERROR(INDEX(Forecast_Capex_Input!BI$12:BI$286,$X685)
*(INDEX(Forecast_Capex_Input!$H$12:$H$286,$X685)=Repex),0)
*$DE685</f>
        <v>0</v>
      </c>
      <c r="DI685" s="188" cm="1">
        <f t="array" aca="1" ref="DI685" ca="1">IFERROR(INDEX(Forecast_Capex_Input!BJ$12:BJ$286,$X685)
*(INDEX(Forecast_Capex_Input!$H$12:$H$286,$X685)=Repex),0)
*$DE685</f>
        <v>0</v>
      </c>
      <c r="DJ685" s="188" cm="1">
        <f t="array" aca="1" ref="DJ685" ca="1">IFERROR(INDEX(Forecast_Capex_Input!BK$12:BK$286,$X685)
*(INDEX(Forecast_Capex_Input!$H$12:$H$286,$X685)=Repex),0)
*$DE685</f>
        <v>0</v>
      </c>
      <c r="DK685" s="188" cm="1">
        <f t="array" aca="1" ref="DK685" ca="1">IFERROR(INDEX(Forecast_Capex_Input!BL$12:BL$286,$X685)
*(INDEX(Forecast_Capex_Input!$H$12:$H$286,$X685)=Repex),0)
*$DE685</f>
        <v>0</v>
      </c>
      <c r="DL685" s="165"/>
      <c r="DM685" s="188" t="b" cm="1">
        <f t="array" aca="1" ref="DM685" ca="1">OR($G685=Forecast_Capex_Input!$BN$8:$BN$9)</f>
        <v>0</v>
      </c>
      <c r="DN685" s="188" cm="1">
        <f t="array" aca="1" ref="DN685" ca="1">IFERROR(INDEX(Forecast_Capex_Input!BO$12:BO$286,$X685)
*(INDEX(Forecast_Capex_Input!$H$12:$H$286,$X685)=Repex),0)
*$DM685</f>
        <v>0</v>
      </c>
      <c r="DO685" s="188" cm="1">
        <f t="array" aca="1" ref="DO685" ca="1">IFERROR(INDEX(Forecast_Capex_Input!BP$12:BP$286,$X685)
*(INDEX(Forecast_Capex_Input!$H$12:$H$286,$X685)=Repex),0)
*$DM685</f>
        <v>0</v>
      </c>
      <c r="DP685" s="188" cm="1">
        <f t="array" aca="1" ref="DP685" ca="1">IFERROR(INDEX(Forecast_Capex_Input!BQ$12:BQ$286,$X685)
*(INDEX(Forecast_Capex_Input!$H$12:$H$286,$X685)=Repex),0)
*$DM685</f>
        <v>0</v>
      </c>
      <c r="DQ685" s="188" cm="1">
        <f t="array" aca="1" ref="DQ685" ca="1">IFERROR(INDEX(Forecast_Capex_Input!BR$12:BR$286,$X685)
*(INDEX(Forecast_Capex_Input!$H$12:$H$286,$X685)=Repex),0)
*$DM685</f>
        <v>0</v>
      </c>
      <c r="DR685" s="188" cm="1">
        <f t="array" aca="1" ref="DR685" ca="1">IFERROR(INDEX(Forecast_Capex_Input!BS$12:BS$286,$X685)
*(INDEX(Forecast_Capex_Input!$H$12:$H$286,$X685)=Repex),0)
*$DM685</f>
        <v>0</v>
      </c>
      <c r="DS685" s="165"/>
      <c r="DT685" s="188" t="b" cm="1">
        <f t="array" aca="1" ref="DT685" ca="1">OR($G685=Forecast_Capex_Input!$BU$8:$BU$10)</f>
        <v>0</v>
      </c>
      <c r="DU685" s="188" cm="1">
        <f t="array" aca="1" ref="DU685" ca="1">IFERROR(INDEX(Forecast_Capex_Input!BV$12:BV$286,$X685)
*(INDEX(Forecast_Capex_Input!$H$12:$H$286,$X685)=Repex),0)
*$DT685</f>
        <v>0</v>
      </c>
      <c r="DV685" s="188" cm="1">
        <f t="array" aca="1" ref="DV685" ca="1">IFERROR(INDEX(Forecast_Capex_Input!BW$12:BW$286,$X685)
*(INDEX(Forecast_Capex_Input!$H$12:$H$286,$X685)=Repex),0)
*$DT685</f>
        <v>0</v>
      </c>
      <c r="DW685" s="188" cm="1">
        <f t="array" aca="1" ref="DW685" ca="1">IFERROR(INDEX(Forecast_Capex_Input!BX$12:BX$286,$X685)
*(INDEX(Forecast_Capex_Input!$H$12:$H$286,$X685)=Repex),0)
*$DT685</f>
        <v>0</v>
      </c>
      <c r="DX685" s="188" cm="1">
        <f t="array" aca="1" ref="DX685" ca="1">IFERROR(INDEX(Forecast_Capex_Input!BY$12:BY$286,$X685)
*(INDEX(Forecast_Capex_Input!$H$12:$H$286,$X685)=Repex),0)
*$DT685</f>
        <v>0</v>
      </c>
      <c r="DY685" s="188" cm="1">
        <f t="array" aca="1" ref="DY685" ca="1">IFERROR(INDEX(Forecast_Capex_Input!BZ$12:BZ$286,$X685)
*(INDEX(Forecast_Capex_Input!$H$12:$H$286,$X685)=Repex),0)
*$DT685</f>
        <v>0</v>
      </c>
      <c r="DZ685" s="188" cm="1">
        <f t="array" aca="1" ref="DZ685" ca="1">IFERROR(INDEX(Forecast_Capex_Input!CA$12:CA$286,$X685)
*(INDEX(Forecast_Capex_Input!$H$12:$H$286,$X685)=Repex),0)
*$DT685</f>
        <v>0</v>
      </c>
      <c r="EA685" s="188" cm="1">
        <f t="array" aca="1" ref="EA685" ca="1">IFERROR(INDEX(Forecast_Capex_Input!CB$12:CB$286,$X685)
*(INDEX(Forecast_Capex_Input!$H$12:$H$286,$X685)=Repex),0)
*$DT685</f>
        <v>0</v>
      </c>
      <c r="EB685" s="188" cm="1">
        <f t="array" aca="1" ref="EB685" ca="1">IFERROR(INDEX(Forecast_Capex_Input!CC$12:CC$286,$X685)
*(INDEX(Forecast_Capex_Input!$H$12:$H$286,$X685)=Repex),0)
*$DT685</f>
        <v>0</v>
      </c>
      <c r="EC685" s="165"/>
      <c r="ED685" s="226" t="str">
        <f t="shared" si="479"/>
        <v>N/A</v>
      </c>
      <c r="EE685" s="174" t="s">
        <v>15</v>
      </c>
    </row>
    <row r="686" spans="3:135" x14ac:dyDescent="0.2">
      <c r="C686" s="174">
        <f t="shared" si="480"/>
        <v>676</v>
      </c>
      <c r="D686" s="167" t="str" cm="1">
        <f t="array" ref="D686">IFERROR(INDEX(Forecast_Capex_Input!$D$12:$D$286,$X686),NA)</f>
        <v>N/A</v>
      </c>
      <c r="E686" s="172" t="str" cm="1">
        <f t="array" ref="E686">IF($X686=NA,NA,INDEX(Forecast_Capex_Input!$E$12:$E$286,$X686))</f>
        <v>N/A</v>
      </c>
      <c r="F686" s="167" t="str" cm="1">
        <f t="array" aca="1" ref="F686" ca="1">IFERROR(INDEX(General!$E$25:$E$26,$Y686),NA)</f>
        <v>N/A</v>
      </c>
      <c r="G686" s="167" t="str" cm="1">
        <f t="array" aca="1" ref="G686" ca="1">IFERROR(INDEX(Forecast_Capex_Input!$AI$11:$BB$11,$AA686),NA)</f>
        <v>N/A</v>
      </c>
      <c r="H686" s="189" t="str" cm="1">
        <f t="array" aca="1" ref="H686" ca="1">IFERROR(INDEX(Forecast_Capex_Input!$AI$12:$BB$286,$X686,$AA686),NA)</f>
        <v>N/A</v>
      </c>
      <c r="I686" s="199" t="str" cm="1">
        <f t="array" ref="I686">IFERROR(INDEX(Forecast_Capex_Input!$F$12:$F$286,$X686),NA)</f>
        <v>N/A</v>
      </c>
      <c r="J686" s="199" t="str" cm="1">
        <f t="array" ref="J686">IFERROR(INDEX(Forecast_Capex_Input!G$12:G$286,$X686),NA)</f>
        <v>N/A</v>
      </c>
      <c r="K686" s="199" t="str" cm="1">
        <f t="array" ref="K686">IFERROR(INDEX(Forecast_Capex_Input!H$12:H$286,$X686),NA)</f>
        <v>N/A</v>
      </c>
      <c r="L686" s="199" t="str" cm="1">
        <f t="array" ref="L686">IFERROR(INDEX(Forecast_Capex_Input!I$12:I$286,$X686),NA)</f>
        <v>N/A</v>
      </c>
      <c r="M686" s="199" t="str" cm="1">
        <f t="array" ref="M686">IFERROR(INDEX(Forecast_Capex_Input!J$12:J$286,$X686),NA)</f>
        <v>N/A</v>
      </c>
      <c r="N686" s="199" t="str" cm="1">
        <f t="array" ref="N686">IFERROR(INDEX(Forecast_Capex_Input!K$12:K$286,$X686),NA)</f>
        <v>N/A</v>
      </c>
      <c r="O686" s="199" t="str" cm="1">
        <f t="array" ref="O686">IFERROR(INDEX(Forecast_Capex_Input!L$12:L$286,$X686),NA)</f>
        <v>N/A</v>
      </c>
      <c r="P686" s="199" t="str" cm="1">
        <f t="array" ref="P686">IFERROR(INDEX(Forecast_Capex_Input!M$12:M$286,$X686),NA)</f>
        <v>N/A</v>
      </c>
      <c r="Q686" s="172" t="str" cm="1">
        <f t="array" ref="Q686">IFERROR(INDEX(Forecast_Capex_Input!N$12:N$286,$X686),NA)</f>
        <v>N/A</v>
      </c>
      <c r="R686" s="265" cm="1">
        <f t="array" ref="R686">IFERROR(INDEX(Forecast_Capex_Input!O$12:O$286,$X686),0)</f>
        <v>0</v>
      </c>
      <c r="S686" s="172" cm="1">
        <f t="array" ref="S686">IFERROR(INDEX(Forecast_Capex_Input!P$12:P$286,$X686),0)</f>
        <v>0</v>
      </c>
      <c r="T686" s="199" t="str" cm="1">
        <f t="array" aca="1" ref="T686" ca="1">IFERROR(INDEX(General!$K$84:$K$103,$AA686),NA)</f>
        <v>N/A</v>
      </c>
      <c r="U686" s="188" cm="1">
        <f t="array" aca="1" ref="U686" ca="1">IFERROR(
IF($F686=General!$E$25,INDEX(Forecast_Capex_Input!S$12:S$286,$X686),
INDEX(Forecast_Capex_Input!T$12:T$286,$X686)),0)</f>
        <v>0</v>
      </c>
      <c r="V686" s="222" t="b">
        <f>IFERROR(INDEX(Overheads!$T$19:$T$26,MATCH($I686,Overheads!$E$19:$E$26,0)),FALSE)</f>
        <v>0</v>
      </c>
      <c r="W686" s="165"/>
      <c r="X686" s="174" t="str">
        <f>IFERROR(
IF(MATCH($C686,Forecast_Capex_Input!$CI$12:$CI$286,1)+1&gt;MAX(Forecast_Capex_Input!$C$12:$C$286),NA,
MATCH($C686,Forecast_Capex_Input!$CI$12:$CI$286,1)+1),1)</f>
        <v>N/A</v>
      </c>
      <c r="Y686" s="174" t="str" cm="1">
        <f t="array" aca="1" ref="Y686" ca="1">IFERROR(
IF(X685&lt;&gt;X686,1,
IF(COUNTIF(OFFSET(Y685,0,0,-INDEX(Forecast_Capex_Input!$CG$12:$CG$286,$X686)),Y685)=INDEX(Forecast_Capex_Input!$CG$12:$CG$286,$X686),Y685+1,Y685)),NA)</f>
        <v>N/A</v>
      </c>
      <c r="Z686" s="174" t="str" cm="1">
        <f t="array" ref="Z686">IFERROR($C686-IF($X686=1,1,INDEX(Forecast_Capex_Input!$CI$12:$CI$286,$X686-1))+1,NA)</f>
        <v>N/A</v>
      </c>
      <c r="AA686" s="174" t="str" cm="1">
        <f t="array" aca="1" ref="AA686" ca="1">IFERROR(IF(Y686=1,
INDEX(Forecast_Capex_Input!$AI$10:$BB$10,SMALL(IF(INDEX(Forecast_Capex_Input!$AI$12:$BB$286,$X686,0)&gt;0,COLUMN(Forecast_Capex_Input!$AI$10:$BB$10)-COLUMN(Forecast_Capex_Input!$AI$12)+1),ROWS(OFFSET(AA685,0,0,-$Z686)))),
OFFSET(AA685,-INDEX(Forecast_Capex_Input!$CG$12:$CG$286,$X686)+1,0)),NA)</f>
        <v>N/A</v>
      </c>
      <c r="AB686" s="174" t="str">
        <f t="shared" ca="1" si="449"/>
        <v>N/A</v>
      </c>
      <c r="AC686" s="222" t="b">
        <f t="shared" si="481"/>
        <v>0</v>
      </c>
      <c r="AD686" s="220" t="b">
        <v>0</v>
      </c>
      <c r="AE686" s="222" t="b">
        <f t="shared" si="450"/>
        <v>1</v>
      </c>
      <c r="AF686" s="165"/>
      <c r="AG686" s="215">
        <v>0</v>
      </c>
      <c r="AH686" s="215">
        <v>0</v>
      </c>
      <c r="AI686" s="215">
        <v>0</v>
      </c>
      <c r="AJ686" s="215">
        <v>0</v>
      </c>
      <c r="AK686" s="215">
        <v>0</v>
      </c>
      <c r="AL686" s="155">
        <v>0</v>
      </c>
      <c r="AM686" s="165"/>
      <c r="AN686" s="215" cm="1">
        <f t="array" aca="1" ref="AN686" ca="1">IFERROR(INDEX(General!O$33:O$34,$AB686)
*AG686,0)</f>
        <v>0</v>
      </c>
      <c r="AO686" s="215" cm="1">
        <f t="array" aca="1" ref="AO686" ca="1">IFERROR(INDEX(General!P$33:P$34,$AB686)
*AH686,0)</f>
        <v>0</v>
      </c>
      <c r="AP686" s="215" cm="1">
        <f t="array" aca="1" ref="AP686" ca="1">IFERROR(INDEX(General!Q$33:Q$34,$AB686)
*AI686,0)</f>
        <v>0</v>
      </c>
      <c r="AQ686" s="215" cm="1">
        <f t="array" aca="1" ref="AQ686" ca="1">IFERROR(INDEX(General!R$33:R$34,$AB686)
*AJ686,0)</f>
        <v>0</v>
      </c>
      <c r="AR686" s="215" cm="1">
        <f t="array" aca="1" ref="AR686" ca="1">IFERROR(INDEX(General!S$33:S$34,$AB686)
*AK686,0)</f>
        <v>0</v>
      </c>
      <c r="AS686" s="155">
        <f t="shared" ca="1" si="482"/>
        <v>0</v>
      </c>
      <c r="AT686" s="165"/>
      <c r="AU686" s="215">
        <f ca="1">IF($AE686=FALSE,AN686*Overheads!$R$24*$V686,
IFERROR(Overheads!$O$49*$V686*AN686,0)
+IFERROR(Overheads!Q$59*$V686*(AN686/Overheads!Q$68),0))</f>
        <v>0</v>
      </c>
      <c r="AV686" s="215">
        <f ca="1">IF($AE686=FALSE,AO686*Overheads!$R$24*$V686,
IFERROR(Overheads!$O$49*$V686*AO686,0)
+IFERROR(Overheads!R$59*$V686*(AO686/Overheads!R$68),0))</f>
        <v>0</v>
      </c>
      <c r="AW686" s="215">
        <f ca="1">IF($AE686=FALSE,AP686*Overheads!$R$24*$V686,
IFERROR(Overheads!$O$49*$V686*AP686,0)
+IFERROR(Overheads!S$59*$V686*(AP686/Overheads!S$68),0))</f>
        <v>0</v>
      </c>
      <c r="AX686" s="215">
        <f ca="1">IF($AE686=FALSE,AQ686*Overheads!$R$24*$V686,
IFERROR(Overheads!$O$49*$V686*AQ686,0)
+IFERROR(Overheads!T$59*$V686*(AQ686/Overheads!T$68),0))</f>
        <v>0</v>
      </c>
      <c r="AY686" s="215">
        <f ca="1">IF($AE686=FALSE,AR686*Overheads!$R$24*$V686,
IFERROR(Overheads!$O$49*$V686*AR686,0)
+IFERROR(Overheads!U$59*$V686*(AR686/Overheads!U$68),0))</f>
        <v>0</v>
      </c>
      <c r="AZ686" s="155">
        <f t="shared" ca="1" si="483"/>
        <v>0</v>
      </c>
      <c r="BA686" s="165"/>
      <c r="BB686" s="215">
        <f ca="1">IF($AE686=FALSE,AN686*Overheads!$S$25,
IFERROR(Overheads!$O$50*AN686,0)
+IFERROR(Overheads!Q$60*(AN686/Overheads!Q$66),0))</f>
        <v>0</v>
      </c>
      <c r="BC686" s="215">
        <f ca="1">IF($AE686=FALSE,AO686*Overheads!$S$25,
IFERROR(Overheads!$O$50*AO686,0)
+IFERROR(Overheads!R$60*(AO686/Overheads!R$66),0))</f>
        <v>0</v>
      </c>
      <c r="BD686" s="215">
        <f ca="1">IF($AE686=FALSE,AP686*Overheads!$S$25,
IFERROR(Overheads!$O$50*AP686,0)
+IFERROR(Overheads!S$60*(AP686/Overheads!S$66),0))</f>
        <v>0</v>
      </c>
      <c r="BE686" s="215">
        <f ca="1">IF($AE686=FALSE,AQ686*Overheads!$S$25,
IFERROR(Overheads!$O$50*AQ686,0)
+IFERROR(Overheads!T$60*(AQ686/Overheads!T$66),0))</f>
        <v>0</v>
      </c>
      <c r="BF686" s="215">
        <f ca="1">IF($AE686=FALSE,AR686*Overheads!$S$25,
IFERROR(Overheads!$O$50*AR686,0)
+IFERROR(Overheads!U$60*(AR686/Overheads!U$66),0))</f>
        <v>0</v>
      </c>
      <c r="BG686" s="155">
        <f t="shared" ca="1" si="484"/>
        <v>0</v>
      </c>
      <c r="BH686" s="165"/>
      <c r="BI686" s="215">
        <f t="shared" ca="1" si="485"/>
        <v>0</v>
      </c>
      <c r="BJ686" s="215">
        <f t="shared" ca="1" si="451"/>
        <v>0</v>
      </c>
      <c r="BK686" s="215">
        <f t="shared" ca="1" si="452"/>
        <v>0</v>
      </c>
      <c r="BL686" s="215">
        <f t="shared" ca="1" si="453"/>
        <v>0</v>
      </c>
      <c r="BM686" s="215">
        <f t="shared" ca="1" si="454"/>
        <v>0</v>
      </c>
      <c r="BN686" s="155">
        <f t="shared" ca="1" si="486"/>
        <v>0</v>
      </c>
      <c r="BO686" s="165"/>
      <c r="BP686" s="187" cm="1">
        <f t="array" ref="BP686">IFERROR(IF($X686=$X685,BP685,INDEX(Forecast_Capex_Input!AC$12:AC$286,$X686)),0)</f>
        <v>0</v>
      </c>
      <c r="BQ686" s="187" cm="1">
        <f t="array" ref="BQ686">IFERROR(IF($X686=$X685,BQ685,INDEX(Forecast_Capex_Input!AD$12:AD$286,$X686)),0)</f>
        <v>0</v>
      </c>
      <c r="BR686" s="187" cm="1">
        <f t="array" ref="BR686">IFERROR(IF($X686=$X685,BR685,INDEX(Forecast_Capex_Input!AE$12:AE$286,$X686)),0)</f>
        <v>0</v>
      </c>
      <c r="BS686" s="187" cm="1">
        <f t="array" ref="BS686">IFERROR(IF($X686=$X685,BS685,INDEX(Forecast_Capex_Input!AF$12:AF$286,$X686)),0)</f>
        <v>0</v>
      </c>
      <c r="BT686" s="187" cm="1">
        <f t="array" ref="BT686">IFERROR(IF($X686=$X685,BT685,INDEX(Forecast_Capex_Input!AG$12:AG$286,$X686)),0)</f>
        <v>0</v>
      </c>
      <c r="BU686" s="165"/>
      <c r="BV686" s="215">
        <f t="shared" si="455"/>
        <v>0</v>
      </c>
      <c r="BW686" s="215">
        <f t="shared" si="456"/>
        <v>0</v>
      </c>
      <c r="BX686" s="215">
        <f t="shared" si="457"/>
        <v>0</v>
      </c>
      <c r="BY686" s="215">
        <f t="shared" si="458"/>
        <v>0</v>
      </c>
      <c r="BZ686" s="215">
        <f t="shared" si="459"/>
        <v>0</v>
      </c>
      <c r="CA686" s="155">
        <f t="shared" si="487"/>
        <v>0</v>
      </c>
      <c r="CB686" s="165"/>
      <c r="CC686" s="215">
        <f t="shared" si="460"/>
        <v>0</v>
      </c>
      <c r="CD686" s="215">
        <f t="shared" si="461"/>
        <v>0</v>
      </c>
      <c r="CE686" s="215">
        <f t="shared" si="462"/>
        <v>0</v>
      </c>
      <c r="CF686" s="215">
        <f t="shared" si="463"/>
        <v>0</v>
      </c>
      <c r="CG686" s="215">
        <f t="shared" si="464"/>
        <v>0</v>
      </c>
      <c r="CH686" s="155">
        <f t="shared" si="488"/>
        <v>0</v>
      </c>
      <c r="CI686" s="165"/>
      <c r="CJ686" s="215">
        <f t="shared" si="465"/>
        <v>0</v>
      </c>
      <c r="CK686" s="215">
        <f t="shared" si="466"/>
        <v>0</v>
      </c>
      <c r="CL686" s="215">
        <f t="shared" si="467"/>
        <v>0</v>
      </c>
      <c r="CM686" s="215">
        <f t="shared" si="468"/>
        <v>0</v>
      </c>
      <c r="CN686" s="215">
        <f t="shared" si="469"/>
        <v>0</v>
      </c>
      <c r="CO686" s="155">
        <f t="shared" si="489"/>
        <v>0</v>
      </c>
      <c r="CP686" s="165"/>
      <c r="CQ686" s="223">
        <f t="shared" si="470"/>
        <v>0</v>
      </c>
      <c r="CR686" s="223">
        <f t="shared" si="471"/>
        <v>0</v>
      </c>
      <c r="CS686" s="223">
        <f t="shared" si="472"/>
        <v>0</v>
      </c>
      <c r="CT686" s="223">
        <f t="shared" si="473"/>
        <v>0</v>
      </c>
      <c r="CU686" s="223">
        <f t="shared" si="474"/>
        <v>0</v>
      </c>
      <c r="CV686" s="155">
        <f t="shared" si="490"/>
        <v>0</v>
      </c>
      <c r="CW686" s="165"/>
      <c r="CX686" s="215">
        <f t="shared" si="491"/>
        <v>0</v>
      </c>
      <c r="CY686" s="215">
        <f t="shared" si="475"/>
        <v>0</v>
      </c>
      <c r="CZ686" s="215">
        <f t="shared" si="476"/>
        <v>0</v>
      </c>
      <c r="DA686" s="215">
        <f t="shared" si="477"/>
        <v>0</v>
      </c>
      <c r="DB686" s="215">
        <f t="shared" si="478"/>
        <v>0</v>
      </c>
      <c r="DC686" s="155">
        <f t="shared" si="492"/>
        <v>0</v>
      </c>
      <c r="DD686" s="165"/>
      <c r="DE686" s="188" t="b" cm="1">
        <f t="array" aca="1" ref="DE686" ca="1">OR($G686=Forecast_Capex_Input!$BF$8:$BF$10)</f>
        <v>0</v>
      </c>
      <c r="DF686" s="188" cm="1">
        <f t="array" aca="1" ref="DF686" ca="1">IFERROR(INDEX(Forecast_Capex_Input!BG$12:BG$286,$X686)
*(INDEX(Forecast_Capex_Input!$H$12:$H$286,$X686)=Repex),0)
*$DE686</f>
        <v>0</v>
      </c>
      <c r="DG686" s="188" cm="1">
        <f t="array" aca="1" ref="DG686" ca="1">IFERROR(INDEX(Forecast_Capex_Input!BH$12:BH$286,$X686)
*(INDEX(Forecast_Capex_Input!$H$12:$H$286,$X686)=Repex),0)
*$DE686</f>
        <v>0</v>
      </c>
      <c r="DH686" s="188" cm="1">
        <f t="array" aca="1" ref="DH686" ca="1">IFERROR(INDEX(Forecast_Capex_Input!BI$12:BI$286,$X686)
*(INDEX(Forecast_Capex_Input!$H$12:$H$286,$X686)=Repex),0)
*$DE686</f>
        <v>0</v>
      </c>
      <c r="DI686" s="188" cm="1">
        <f t="array" aca="1" ref="DI686" ca="1">IFERROR(INDEX(Forecast_Capex_Input!BJ$12:BJ$286,$X686)
*(INDEX(Forecast_Capex_Input!$H$12:$H$286,$X686)=Repex),0)
*$DE686</f>
        <v>0</v>
      </c>
      <c r="DJ686" s="188" cm="1">
        <f t="array" aca="1" ref="DJ686" ca="1">IFERROR(INDEX(Forecast_Capex_Input!BK$12:BK$286,$X686)
*(INDEX(Forecast_Capex_Input!$H$12:$H$286,$X686)=Repex),0)
*$DE686</f>
        <v>0</v>
      </c>
      <c r="DK686" s="188" cm="1">
        <f t="array" aca="1" ref="DK686" ca="1">IFERROR(INDEX(Forecast_Capex_Input!BL$12:BL$286,$X686)
*(INDEX(Forecast_Capex_Input!$H$12:$H$286,$X686)=Repex),0)
*$DE686</f>
        <v>0</v>
      </c>
      <c r="DL686" s="165"/>
      <c r="DM686" s="188" t="b" cm="1">
        <f t="array" aca="1" ref="DM686" ca="1">OR($G686=Forecast_Capex_Input!$BN$8:$BN$9)</f>
        <v>0</v>
      </c>
      <c r="DN686" s="188" cm="1">
        <f t="array" aca="1" ref="DN686" ca="1">IFERROR(INDEX(Forecast_Capex_Input!BO$12:BO$286,$X686)
*(INDEX(Forecast_Capex_Input!$H$12:$H$286,$X686)=Repex),0)
*$DM686</f>
        <v>0</v>
      </c>
      <c r="DO686" s="188" cm="1">
        <f t="array" aca="1" ref="DO686" ca="1">IFERROR(INDEX(Forecast_Capex_Input!BP$12:BP$286,$X686)
*(INDEX(Forecast_Capex_Input!$H$12:$H$286,$X686)=Repex),0)
*$DM686</f>
        <v>0</v>
      </c>
      <c r="DP686" s="188" cm="1">
        <f t="array" aca="1" ref="DP686" ca="1">IFERROR(INDEX(Forecast_Capex_Input!BQ$12:BQ$286,$X686)
*(INDEX(Forecast_Capex_Input!$H$12:$H$286,$X686)=Repex),0)
*$DM686</f>
        <v>0</v>
      </c>
      <c r="DQ686" s="188" cm="1">
        <f t="array" aca="1" ref="DQ686" ca="1">IFERROR(INDEX(Forecast_Capex_Input!BR$12:BR$286,$X686)
*(INDEX(Forecast_Capex_Input!$H$12:$H$286,$X686)=Repex),0)
*$DM686</f>
        <v>0</v>
      </c>
      <c r="DR686" s="188" cm="1">
        <f t="array" aca="1" ref="DR686" ca="1">IFERROR(INDEX(Forecast_Capex_Input!BS$12:BS$286,$X686)
*(INDEX(Forecast_Capex_Input!$H$12:$H$286,$X686)=Repex),0)
*$DM686</f>
        <v>0</v>
      </c>
      <c r="DS686" s="165"/>
      <c r="DT686" s="188" t="b" cm="1">
        <f t="array" aca="1" ref="DT686" ca="1">OR($G686=Forecast_Capex_Input!$BU$8:$BU$10)</f>
        <v>0</v>
      </c>
      <c r="DU686" s="188" cm="1">
        <f t="array" aca="1" ref="DU686" ca="1">IFERROR(INDEX(Forecast_Capex_Input!BV$12:BV$286,$X686)
*(INDEX(Forecast_Capex_Input!$H$12:$H$286,$X686)=Repex),0)
*$DT686</f>
        <v>0</v>
      </c>
      <c r="DV686" s="188" cm="1">
        <f t="array" aca="1" ref="DV686" ca="1">IFERROR(INDEX(Forecast_Capex_Input!BW$12:BW$286,$X686)
*(INDEX(Forecast_Capex_Input!$H$12:$H$286,$X686)=Repex),0)
*$DT686</f>
        <v>0</v>
      </c>
      <c r="DW686" s="188" cm="1">
        <f t="array" aca="1" ref="DW686" ca="1">IFERROR(INDEX(Forecast_Capex_Input!BX$12:BX$286,$X686)
*(INDEX(Forecast_Capex_Input!$H$12:$H$286,$X686)=Repex),0)
*$DT686</f>
        <v>0</v>
      </c>
      <c r="DX686" s="188" cm="1">
        <f t="array" aca="1" ref="DX686" ca="1">IFERROR(INDEX(Forecast_Capex_Input!BY$12:BY$286,$X686)
*(INDEX(Forecast_Capex_Input!$H$12:$H$286,$X686)=Repex),0)
*$DT686</f>
        <v>0</v>
      </c>
      <c r="DY686" s="188" cm="1">
        <f t="array" aca="1" ref="DY686" ca="1">IFERROR(INDEX(Forecast_Capex_Input!BZ$12:BZ$286,$X686)
*(INDEX(Forecast_Capex_Input!$H$12:$H$286,$X686)=Repex),0)
*$DT686</f>
        <v>0</v>
      </c>
      <c r="DZ686" s="188" cm="1">
        <f t="array" aca="1" ref="DZ686" ca="1">IFERROR(INDEX(Forecast_Capex_Input!CA$12:CA$286,$X686)
*(INDEX(Forecast_Capex_Input!$H$12:$H$286,$X686)=Repex),0)
*$DT686</f>
        <v>0</v>
      </c>
      <c r="EA686" s="188" cm="1">
        <f t="array" aca="1" ref="EA686" ca="1">IFERROR(INDEX(Forecast_Capex_Input!CB$12:CB$286,$X686)
*(INDEX(Forecast_Capex_Input!$H$12:$H$286,$X686)=Repex),0)
*$DT686</f>
        <v>0</v>
      </c>
      <c r="EB686" s="188" cm="1">
        <f t="array" aca="1" ref="EB686" ca="1">IFERROR(INDEX(Forecast_Capex_Input!CC$12:CC$286,$X686)
*(INDEX(Forecast_Capex_Input!$H$12:$H$286,$X686)=Repex),0)
*$DT686</f>
        <v>0</v>
      </c>
      <c r="EC686" s="165"/>
      <c r="ED686" s="226" t="str">
        <f t="shared" si="479"/>
        <v>N/A</v>
      </c>
      <c r="EE686" s="174" t="s">
        <v>15</v>
      </c>
    </row>
    <row r="687" spans="3:135" x14ac:dyDescent="0.2">
      <c r="C687" s="174">
        <f t="shared" si="480"/>
        <v>677</v>
      </c>
      <c r="D687" s="167" t="str" cm="1">
        <f t="array" ref="D687">IFERROR(INDEX(Forecast_Capex_Input!$D$12:$D$286,$X687),NA)</f>
        <v>N/A</v>
      </c>
      <c r="E687" s="172" t="str" cm="1">
        <f t="array" ref="E687">IF($X687=NA,NA,INDEX(Forecast_Capex_Input!$E$12:$E$286,$X687))</f>
        <v>N/A</v>
      </c>
      <c r="F687" s="167" t="str" cm="1">
        <f t="array" aca="1" ref="F687" ca="1">IFERROR(INDEX(General!$E$25:$E$26,$Y687),NA)</f>
        <v>N/A</v>
      </c>
      <c r="G687" s="167" t="str" cm="1">
        <f t="array" aca="1" ref="G687" ca="1">IFERROR(INDEX(Forecast_Capex_Input!$AI$11:$BB$11,$AA687),NA)</f>
        <v>N/A</v>
      </c>
      <c r="H687" s="189" t="str" cm="1">
        <f t="array" aca="1" ref="H687" ca="1">IFERROR(INDEX(Forecast_Capex_Input!$AI$12:$BB$286,$X687,$AA687),NA)</f>
        <v>N/A</v>
      </c>
      <c r="I687" s="199" t="str" cm="1">
        <f t="array" ref="I687">IFERROR(INDEX(Forecast_Capex_Input!$F$12:$F$286,$X687),NA)</f>
        <v>N/A</v>
      </c>
      <c r="J687" s="199" t="str" cm="1">
        <f t="array" ref="J687">IFERROR(INDEX(Forecast_Capex_Input!G$12:G$286,$X687),NA)</f>
        <v>N/A</v>
      </c>
      <c r="K687" s="199" t="str" cm="1">
        <f t="array" ref="K687">IFERROR(INDEX(Forecast_Capex_Input!H$12:H$286,$X687),NA)</f>
        <v>N/A</v>
      </c>
      <c r="L687" s="199" t="str" cm="1">
        <f t="array" ref="L687">IFERROR(INDEX(Forecast_Capex_Input!I$12:I$286,$X687),NA)</f>
        <v>N/A</v>
      </c>
      <c r="M687" s="199" t="str" cm="1">
        <f t="array" ref="M687">IFERROR(INDEX(Forecast_Capex_Input!J$12:J$286,$X687),NA)</f>
        <v>N/A</v>
      </c>
      <c r="N687" s="199" t="str" cm="1">
        <f t="array" ref="N687">IFERROR(INDEX(Forecast_Capex_Input!K$12:K$286,$X687),NA)</f>
        <v>N/A</v>
      </c>
      <c r="O687" s="199" t="str" cm="1">
        <f t="array" ref="O687">IFERROR(INDEX(Forecast_Capex_Input!L$12:L$286,$X687),NA)</f>
        <v>N/A</v>
      </c>
      <c r="P687" s="199" t="str" cm="1">
        <f t="array" ref="P687">IFERROR(INDEX(Forecast_Capex_Input!M$12:M$286,$X687),NA)</f>
        <v>N/A</v>
      </c>
      <c r="Q687" s="172" t="str" cm="1">
        <f t="array" ref="Q687">IFERROR(INDEX(Forecast_Capex_Input!N$12:N$286,$X687),NA)</f>
        <v>N/A</v>
      </c>
      <c r="R687" s="265" cm="1">
        <f t="array" ref="R687">IFERROR(INDEX(Forecast_Capex_Input!O$12:O$286,$X687),0)</f>
        <v>0</v>
      </c>
      <c r="S687" s="172" cm="1">
        <f t="array" ref="S687">IFERROR(INDEX(Forecast_Capex_Input!P$12:P$286,$X687),0)</f>
        <v>0</v>
      </c>
      <c r="T687" s="199" t="str" cm="1">
        <f t="array" aca="1" ref="T687" ca="1">IFERROR(INDEX(General!$K$84:$K$103,$AA687),NA)</f>
        <v>N/A</v>
      </c>
      <c r="U687" s="188" cm="1">
        <f t="array" aca="1" ref="U687" ca="1">IFERROR(
IF($F687=General!$E$25,INDEX(Forecast_Capex_Input!S$12:S$286,$X687),
INDEX(Forecast_Capex_Input!T$12:T$286,$X687)),0)</f>
        <v>0</v>
      </c>
      <c r="V687" s="222" t="b">
        <f>IFERROR(INDEX(Overheads!$T$19:$T$26,MATCH($I687,Overheads!$E$19:$E$26,0)),FALSE)</f>
        <v>0</v>
      </c>
      <c r="W687" s="165"/>
      <c r="X687" s="174" t="str">
        <f>IFERROR(
IF(MATCH($C687,Forecast_Capex_Input!$CI$12:$CI$286,1)+1&gt;MAX(Forecast_Capex_Input!$C$12:$C$286),NA,
MATCH($C687,Forecast_Capex_Input!$CI$12:$CI$286,1)+1),1)</f>
        <v>N/A</v>
      </c>
      <c r="Y687" s="174" t="str" cm="1">
        <f t="array" aca="1" ref="Y687" ca="1">IFERROR(
IF(X686&lt;&gt;X687,1,
IF(COUNTIF(OFFSET(Y686,0,0,-INDEX(Forecast_Capex_Input!$CG$12:$CG$286,$X687)),Y686)=INDEX(Forecast_Capex_Input!$CG$12:$CG$286,$X687),Y686+1,Y686)),NA)</f>
        <v>N/A</v>
      </c>
      <c r="Z687" s="174" t="str" cm="1">
        <f t="array" ref="Z687">IFERROR($C687-IF($X687=1,1,INDEX(Forecast_Capex_Input!$CI$12:$CI$286,$X687-1))+1,NA)</f>
        <v>N/A</v>
      </c>
      <c r="AA687" s="174" t="str" cm="1">
        <f t="array" aca="1" ref="AA687" ca="1">IFERROR(IF(Y687=1,
INDEX(Forecast_Capex_Input!$AI$10:$BB$10,SMALL(IF(INDEX(Forecast_Capex_Input!$AI$12:$BB$286,$X687,0)&gt;0,COLUMN(Forecast_Capex_Input!$AI$10:$BB$10)-COLUMN(Forecast_Capex_Input!$AI$12)+1),ROWS(OFFSET(AA686,0,0,-$Z687)))),
OFFSET(AA686,-INDEX(Forecast_Capex_Input!$CG$12:$CG$286,$X687)+1,0)),NA)</f>
        <v>N/A</v>
      </c>
      <c r="AB687" s="174" t="str">
        <f t="shared" ca="1" si="449"/>
        <v>N/A</v>
      </c>
      <c r="AC687" s="222" t="b">
        <f t="shared" si="481"/>
        <v>0</v>
      </c>
      <c r="AD687" s="220" t="b">
        <v>0</v>
      </c>
      <c r="AE687" s="222" t="b">
        <f t="shared" si="450"/>
        <v>1</v>
      </c>
      <c r="AF687" s="165"/>
      <c r="AG687" s="215">
        <v>0</v>
      </c>
      <c r="AH687" s="215">
        <v>0</v>
      </c>
      <c r="AI687" s="215">
        <v>0</v>
      </c>
      <c r="AJ687" s="215">
        <v>0</v>
      </c>
      <c r="AK687" s="215">
        <v>0</v>
      </c>
      <c r="AL687" s="155">
        <v>0</v>
      </c>
      <c r="AM687" s="165"/>
      <c r="AN687" s="215" cm="1">
        <f t="array" aca="1" ref="AN687" ca="1">IFERROR(INDEX(General!O$33:O$34,$AB687)
*AG687,0)</f>
        <v>0</v>
      </c>
      <c r="AO687" s="215" cm="1">
        <f t="array" aca="1" ref="AO687" ca="1">IFERROR(INDEX(General!P$33:P$34,$AB687)
*AH687,0)</f>
        <v>0</v>
      </c>
      <c r="AP687" s="215" cm="1">
        <f t="array" aca="1" ref="AP687" ca="1">IFERROR(INDEX(General!Q$33:Q$34,$AB687)
*AI687,0)</f>
        <v>0</v>
      </c>
      <c r="AQ687" s="215" cm="1">
        <f t="array" aca="1" ref="AQ687" ca="1">IFERROR(INDEX(General!R$33:R$34,$AB687)
*AJ687,0)</f>
        <v>0</v>
      </c>
      <c r="AR687" s="215" cm="1">
        <f t="array" aca="1" ref="AR687" ca="1">IFERROR(INDEX(General!S$33:S$34,$AB687)
*AK687,0)</f>
        <v>0</v>
      </c>
      <c r="AS687" s="155">
        <f t="shared" ca="1" si="482"/>
        <v>0</v>
      </c>
      <c r="AT687" s="165"/>
      <c r="AU687" s="215">
        <f ca="1">IF($AE687=FALSE,AN687*Overheads!$R$24*$V687,
IFERROR(Overheads!$O$49*$V687*AN687,0)
+IFERROR(Overheads!Q$59*$V687*(AN687/Overheads!Q$68),0))</f>
        <v>0</v>
      </c>
      <c r="AV687" s="215">
        <f ca="1">IF($AE687=FALSE,AO687*Overheads!$R$24*$V687,
IFERROR(Overheads!$O$49*$V687*AO687,0)
+IFERROR(Overheads!R$59*$V687*(AO687/Overheads!R$68),0))</f>
        <v>0</v>
      </c>
      <c r="AW687" s="215">
        <f ca="1">IF($AE687=FALSE,AP687*Overheads!$R$24*$V687,
IFERROR(Overheads!$O$49*$V687*AP687,0)
+IFERROR(Overheads!S$59*$V687*(AP687/Overheads!S$68),0))</f>
        <v>0</v>
      </c>
      <c r="AX687" s="215">
        <f ca="1">IF($AE687=FALSE,AQ687*Overheads!$R$24*$V687,
IFERROR(Overheads!$O$49*$V687*AQ687,0)
+IFERROR(Overheads!T$59*$V687*(AQ687/Overheads!T$68),0))</f>
        <v>0</v>
      </c>
      <c r="AY687" s="215">
        <f ca="1">IF($AE687=FALSE,AR687*Overheads!$R$24*$V687,
IFERROR(Overheads!$O$49*$V687*AR687,0)
+IFERROR(Overheads!U$59*$V687*(AR687/Overheads!U$68),0))</f>
        <v>0</v>
      </c>
      <c r="AZ687" s="155">
        <f t="shared" ca="1" si="483"/>
        <v>0</v>
      </c>
      <c r="BA687" s="165"/>
      <c r="BB687" s="215">
        <f ca="1">IF($AE687=FALSE,AN687*Overheads!$S$25,
IFERROR(Overheads!$O$50*AN687,0)
+IFERROR(Overheads!Q$60*(AN687/Overheads!Q$66),0))</f>
        <v>0</v>
      </c>
      <c r="BC687" s="215">
        <f ca="1">IF($AE687=FALSE,AO687*Overheads!$S$25,
IFERROR(Overheads!$O$50*AO687,0)
+IFERROR(Overheads!R$60*(AO687/Overheads!R$66),0))</f>
        <v>0</v>
      </c>
      <c r="BD687" s="215">
        <f ca="1">IF($AE687=FALSE,AP687*Overheads!$S$25,
IFERROR(Overheads!$O$50*AP687,0)
+IFERROR(Overheads!S$60*(AP687/Overheads!S$66),0))</f>
        <v>0</v>
      </c>
      <c r="BE687" s="215">
        <f ca="1">IF($AE687=FALSE,AQ687*Overheads!$S$25,
IFERROR(Overheads!$O$50*AQ687,0)
+IFERROR(Overheads!T$60*(AQ687/Overheads!T$66),0))</f>
        <v>0</v>
      </c>
      <c r="BF687" s="215">
        <f ca="1">IF($AE687=FALSE,AR687*Overheads!$S$25,
IFERROR(Overheads!$O$50*AR687,0)
+IFERROR(Overheads!U$60*(AR687/Overheads!U$66),0))</f>
        <v>0</v>
      </c>
      <c r="BG687" s="155">
        <f t="shared" ca="1" si="484"/>
        <v>0</v>
      </c>
      <c r="BH687" s="165"/>
      <c r="BI687" s="215">
        <f t="shared" ca="1" si="485"/>
        <v>0</v>
      </c>
      <c r="BJ687" s="215">
        <f t="shared" ca="1" si="451"/>
        <v>0</v>
      </c>
      <c r="BK687" s="215">
        <f t="shared" ca="1" si="452"/>
        <v>0</v>
      </c>
      <c r="BL687" s="215">
        <f t="shared" ca="1" si="453"/>
        <v>0</v>
      </c>
      <c r="BM687" s="215">
        <f t="shared" ca="1" si="454"/>
        <v>0</v>
      </c>
      <c r="BN687" s="155">
        <f t="shared" ca="1" si="486"/>
        <v>0</v>
      </c>
      <c r="BO687" s="165"/>
      <c r="BP687" s="187" cm="1">
        <f t="array" ref="BP687">IFERROR(IF($X687=$X686,BP686,INDEX(Forecast_Capex_Input!AC$12:AC$286,$X687)),0)</f>
        <v>0</v>
      </c>
      <c r="BQ687" s="187" cm="1">
        <f t="array" ref="BQ687">IFERROR(IF($X687=$X686,BQ686,INDEX(Forecast_Capex_Input!AD$12:AD$286,$X687)),0)</f>
        <v>0</v>
      </c>
      <c r="BR687" s="187" cm="1">
        <f t="array" ref="BR687">IFERROR(IF($X687=$X686,BR686,INDEX(Forecast_Capex_Input!AE$12:AE$286,$X687)),0)</f>
        <v>0</v>
      </c>
      <c r="BS687" s="187" cm="1">
        <f t="array" ref="BS687">IFERROR(IF($X687=$X686,BS686,INDEX(Forecast_Capex_Input!AF$12:AF$286,$X687)),0)</f>
        <v>0</v>
      </c>
      <c r="BT687" s="187" cm="1">
        <f t="array" ref="BT687">IFERROR(IF($X687=$X686,BT686,INDEX(Forecast_Capex_Input!AG$12:AG$286,$X687)),0)</f>
        <v>0</v>
      </c>
      <c r="BU687" s="165"/>
      <c r="BV687" s="215">
        <f t="shared" si="455"/>
        <v>0</v>
      </c>
      <c r="BW687" s="215">
        <f t="shared" si="456"/>
        <v>0</v>
      </c>
      <c r="BX687" s="215">
        <f t="shared" si="457"/>
        <v>0</v>
      </c>
      <c r="BY687" s="215">
        <f t="shared" si="458"/>
        <v>0</v>
      </c>
      <c r="BZ687" s="215">
        <f t="shared" si="459"/>
        <v>0</v>
      </c>
      <c r="CA687" s="155">
        <f t="shared" si="487"/>
        <v>0</v>
      </c>
      <c r="CB687" s="165"/>
      <c r="CC687" s="215">
        <f t="shared" si="460"/>
        <v>0</v>
      </c>
      <c r="CD687" s="215">
        <f t="shared" si="461"/>
        <v>0</v>
      </c>
      <c r="CE687" s="215">
        <f t="shared" si="462"/>
        <v>0</v>
      </c>
      <c r="CF687" s="215">
        <f t="shared" si="463"/>
        <v>0</v>
      </c>
      <c r="CG687" s="215">
        <f t="shared" si="464"/>
        <v>0</v>
      </c>
      <c r="CH687" s="155">
        <f t="shared" si="488"/>
        <v>0</v>
      </c>
      <c r="CI687" s="165"/>
      <c r="CJ687" s="215">
        <f t="shared" si="465"/>
        <v>0</v>
      </c>
      <c r="CK687" s="215">
        <f t="shared" si="466"/>
        <v>0</v>
      </c>
      <c r="CL687" s="215">
        <f t="shared" si="467"/>
        <v>0</v>
      </c>
      <c r="CM687" s="215">
        <f t="shared" si="468"/>
        <v>0</v>
      </c>
      <c r="CN687" s="215">
        <f t="shared" si="469"/>
        <v>0</v>
      </c>
      <c r="CO687" s="155">
        <f t="shared" si="489"/>
        <v>0</v>
      </c>
      <c r="CP687" s="165"/>
      <c r="CQ687" s="223">
        <f t="shared" si="470"/>
        <v>0</v>
      </c>
      <c r="CR687" s="223">
        <f t="shared" si="471"/>
        <v>0</v>
      </c>
      <c r="CS687" s="223">
        <f t="shared" si="472"/>
        <v>0</v>
      </c>
      <c r="CT687" s="223">
        <f t="shared" si="473"/>
        <v>0</v>
      </c>
      <c r="CU687" s="223">
        <f t="shared" si="474"/>
        <v>0</v>
      </c>
      <c r="CV687" s="155">
        <f t="shared" si="490"/>
        <v>0</v>
      </c>
      <c r="CW687" s="165"/>
      <c r="CX687" s="215">
        <f t="shared" si="491"/>
        <v>0</v>
      </c>
      <c r="CY687" s="215">
        <f t="shared" si="475"/>
        <v>0</v>
      </c>
      <c r="CZ687" s="215">
        <f t="shared" si="476"/>
        <v>0</v>
      </c>
      <c r="DA687" s="215">
        <f t="shared" si="477"/>
        <v>0</v>
      </c>
      <c r="DB687" s="215">
        <f t="shared" si="478"/>
        <v>0</v>
      </c>
      <c r="DC687" s="155">
        <f t="shared" si="492"/>
        <v>0</v>
      </c>
      <c r="DD687" s="165"/>
      <c r="DE687" s="188" t="b" cm="1">
        <f t="array" aca="1" ref="DE687" ca="1">OR($G687=Forecast_Capex_Input!$BF$8:$BF$10)</f>
        <v>0</v>
      </c>
      <c r="DF687" s="188" cm="1">
        <f t="array" aca="1" ref="DF687" ca="1">IFERROR(INDEX(Forecast_Capex_Input!BG$12:BG$286,$X687)
*(INDEX(Forecast_Capex_Input!$H$12:$H$286,$X687)=Repex),0)
*$DE687</f>
        <v>0</v>
      </c>
      <c r="DG687" s="188" cm="1">
        <f t="array" aca="1" ref="DG687" ca="1">IFERROR(INDEX(Forecast_Capex_Input!BH$12:BH$286,$X687)
*(INDEX(Forecast_Capex_Input!$H$12:$H$286,$X687)=Repex),0)
*$DE687</f>
        <v>0</v>
      </c>
      <c r="DH687" s="188" cm="1">
        <f t="array" aca="1" ref="DH687" ca="1">IFERROR(INDEX(Forecast_Capex_Input!BI$12:BI$286,$X687)
*(INDEX(Forecast_Capex_Input!$H$12:$H$286,$X687)=Repex),0)
*$DE687</f>
        <v>0</v>
      </c>
      <c r="DI687" s="188" cm="1">
        <f t="array" aca="1" ref="DI687" ca="1">IFERROR(INDEX(Forecast_Capex_Input!BJ$12:BJ$286,$X687)
*(INDEX(Forecast_Capex_Input!$H$12:$H$286,$X687)=Repex),0)
*$DE687</f>
        <v>0</v>
      </c>
      <c r="DJ687" s="188" cm="1">
        <f t="array" aca="1" ref="DJ687" ca="1">IFERROR(INDEX(Forecast_Capex_Input!BK$12:BK$286,$X687)
*(INDEX(Forecast_Capex_Input!$H$12:$H$286,$X687)=Repex),0)
*$DE687</f>
        <v>0</v>
      </c>
      <c r="DK687" s="188" cm="1">
        <f t="array" aca="1" ref="DK687" ca="1">IFERROR(INDEX(Forecast_Capex_Input!BL$12:BL$286,$X687)
*(INDEX(Forecast_Capex_Input!$H$12:$H$286,$X687)=Repex),0)
*$DE687</f>
        <v>0</v>
      </c>
      <c r="DL687" s="165"/>
      <c r="DM687" s="188" t="b" cm="1">
        <f t="array" aca="1" ref="DM687" ca="1">OR($G687=Forecast_Capex_Input!$BN$8:$BN$9)</f>
        <v>0</v>
      </c>
      <c r="DN687" s="188" cm="1">
        <f t="array" aca="1" ref="DN687" ca="1">IFERROR(INDEX(Forecast_Capex_Input!BO$12:BO$286,$X687)
*(INDEX(Forecast_Capex_Input!$H$12:$H$286,$X687)=Repex),0)
*$DM687</f>
        <v>0</v>
      </c>
      <c r="DO687" s="188" cm="1">
        <f t="array" aca="1" ref="DO687" ca="1">IFERROR(INDEX(Forecast_Capex_Input!BP$12:BP$286,$X687)
*(INDEX(Forecast_Capex_Input!$H$12:$H$286,$X687)=Repex),0)
*$DM687</f>
        <v>0</v>
      </c>
      <c r="DP687" s="188" cm="1">
        <f t="array" aca="1" ref="DP687" ca="1">IFERROR(INDEX(Forecast_Capex_Input!BQ$12:BQ$286,$X687)
*(INDEX(Forecast_Capex_Input!$H$12:$H$286,$X687)=Repex),0)
*$DM687</f>
        <v>0</v>
      </c>
      <c r="DQ687" s="188" cm="1">
        <f t="array" aca="1" ref="DQ687" ca="1">IFERROR(INDEX(Forecast_Capex_Input!BR$12:BR$286,$X687)
*(INDEX(Forecast_Capex_Input!$H$12:$H$286,$X687)=Repex),0)
*$DM687</f>
        <v>0</v>
      </c>
      <c r="DR687" s="188" cm="1">
        <f t="array" aca="1" ref="DR687" ca="1">IFERROR(INDEX(Forecast_Capex_Input!BS$12:BS$286,$X687)
*(INDEX(Forecast_Capex_Input!$H$12:$H$286,$X687)=Repex),0)
*$DM687</f>
        <v>0</v>
      </c>
      <c r="DS687" s="165"/>
      <c r="DT687" s="188" t="b" cm="1">
        <f t="array" aca="1" ref="DT687" ca="1">OR($G687=Forecast_Capex_Input!$BU$8:$BU$10)</f>
        <v>0</v>
      </c>
      <c r="DU687" s="188" cm="1">
        <f t="array" aca="1" ref="DU687" ca="1">IFERROR(INDEX(Forecast_Capex_Input!BV$12:BV$286,$X687)
*(INDEX(Forecast_Capex_Input!$H$12:$H$286,$X687)=Repex),0)
*$DT687</f>
        <v>0</v>
      </c>
      <c r="DV687" s="188" cm="1">
        <f t="array" aca="1" ref="DV687" ca="1">IFERROR(INDEX(Forecast_Capex_Input!BW$12:BW$286,$X687)
*(INDEX(Forecast_Capex_Input!$H$12:$H$286,$X687)=Repex),0)
*$DT687</f>
        <v>0</v>
      </c>
      <c r="DW687" s="188" cm="1">
        <f t="array" aca="1" ref="DW687" ca="1">IFERROR(INDEX(Forecast_Capex_Input!BX$12:BX$286,$X687)
*(INDEX(Forecast_Capex_Input!$H$12:$H$286,$X687)=Repex),0)
*$DT687</f>
        <v>0</v>
      </c>
      <c r="DX687" s="188" cm="1">
        <f t="array" aca="1" ref="DX687" ca="1">IFERROR(INDEX(Forecast_Capex_Input!BY$12:BY$286,$X687)
*(INDEX(Forecast_Capex_Input!$H$12:$H$286,$X687)=Repex),0)
*$DT687</f>
        <v>0</v>
      </c>
      <c r="DY687" s="188" cm="1">
        <f t="array" aca="1" ref="DY687" ca="1">IFERROR(INDEX(Forecast_Capex_Input!BZ$12:BZ$286,$X687)
*(INDEX(Forecast_Capex_Input!$H$12:$H$286,$X687)=Repex),0)
*$DT687</f>
        <v>0</v>
      </c>
      <c r="DZ687" s="188" cm="1">
        <f t="array" aca="1" ref="DZ687" ca="1">IFERROR(INDEX(Forecast_Capex_Input!CA$12:CA$286,$X687)
*(INDEX(Forecast_Capex_Input!$H$12:$H$286,$X687)=Repex),0)
*$DT687</f>
        <v>0</v>
      </c>
      <c r="EA687" s="188" cm="1">
        <f t="array" aca="1" ref="EA687" ca="1">IFERROR(INDEX(Forecast_Capex_Input!CB$12:CB$286,$X687)
*(INDEX(Forecast_Capex_Input!$H$12:$H$286,$X687)=Repex),0)
*$DT687</f>
        <v>0</v>
      </c>
      <c r="EB687" s="188" cm="1">
        <f t="array" aca="1" ref="EB687" ca="1">IFERROR(INDEX(Forecast_Capex_Input!CC$12:CC$286,$X687)
*(INDEX(Forecast_Capex_Input!$H$12:$H$286,$X687)=Repex),0)
*$DT687</f>
        <v>0</v>
      </c>
      <c r="EC687" s="165"/>
      <c r="ED687" s="226" t="str">
        <f t="shared" si="479"/>
        <v>N/A</v>
      </c>
      <c r="EE687" s="174" t="s">
        <v>15</v>
      </c>
    </row>
    <row r="688" spans="3:135" x14ac:dyDescent="0.2">
      <c r="C688" s="174">
        <f t="shared" si="480"/>
        <v>678</v>
      </c>
      <c r="D688" s="167" t="str" cm="1">
        <f t="array" ref="D688">IFERROR(INDEX(Forecast_Capex_Input!$D$12:$D$286,$X688),NA)</f>
        <v>N/A</v>
      </c>
      <c r="E688" s="172" t="str" cm="1">
        <f t="array" ref="E688">IF($X688=NA,NA,INDEX(Forecast_Capex_Input!$E$12:$E$286,$X688))</f>
        <v>N/A</v>
      </c>
      <c r="F688" s="167" t="str" cm="1">
        <f t="array" aca="1" ref="F688" ca="1">IFERROR(INDEX(General!$E$25:$E$26,$Y688),NA)</f>
        <v>N/A</v>
      </c>
      <c r="G688" s="167" t="str" cm="1">
        <f t="array" aca="1" ref="G688" ca="1">IFERROR(INDEX(Forecast_Capex_Input!$AI$11:$BB$11,$AA688),NA)</f>
        <v>N/A</v>
      </c>
      <c r="H688" s="189" t="str" cm="1">
        <f t="array" aca="1" ref="H688" ca="1">IFERROR(INDEX(Forecast_Capex_Input!$AI$12:$BB$286,$X688,$AA688),NA)</f>
        <v>N/A</v>
      </c>
      <c r="I688" s="199" t="str" cm="1">
        <f t="array" ref="I688">IFERROR(INDEX(Forecast_Capex_Input!$F$12:$F$286,$X688),NA)</f>
        <v>N/A</v>
      </c>
      <c r="J688" s="199" t="str" cm="1">
        <f t="array" ref="J688">IFERROR(INDEX(Forecast_Capex_Input!G$12:G$286,$X688),NA)</f>
        <v>N/A</v>
      </c>
      <c r="K688" s="199" t="str" cm="1">
        <f t="array" ref="K688">IFERROR(INDEX(Forecast_Capex_Input!H$12:H$286,$X688),NA)</f>
        <v>N/A</v>
      </c>
      <c r="L688" s="199" t="str" cm="1">
        <f t="array" ref="L688">IFERROR(INDEX(Forecast_Capex_Input!I$12:I$286,$X688),NA)</f>
        <v>N/A</v>
      </c>
      <c r="M688" s="199" t="str" cm="1">
        <f t="array" ref="M688">IFERROR(INDEX(Forecast_Capex_Input!J$12:J$286,$X688),NA)</f>
        <v>N/A</v>
      </c>
      <c r="N688" s="199" t="str" cm="1">
        <f t="array" ref="N688">IFERROR(INDEX(Forecast_Capex_Input!K$12:K$286,$X688),NA)</f>
        <v>N/A</v>
      </c>
      <c r="O688" s="199" t="str" cm="1">
        <f t="array" ref="O688">IFERROR(INDEX(Forecast_Capex_Input!L$12:L$286,$X688),NA)</f>
        <v>N/A</v>
      </c>
      <c r="P688" s="199" t="str" cm="1">
        <f t="array" ref="P688">IFERROR(INDEX(Forecast_Capex_Input!M$12:M$286,$X688),NA)</f>
        <v>N/A</v>
      </c>
      <c r="Q688" s="172" t="str" cm="1">
        <f t="array" ref="Q688">IFERROR(INDEX(Forecast_Capex_Input!N$12:N$286,$X688),NA)</f>
        <v>N/A</v>
      </c>
      <c r="R688" s="265" cm="1">
        <f t="array" ref="R688">IFERROR(INDEX(Forecast_Capex_Input!O$12:O$286,$X688),0)</f>
        <v>0</v>
      </c>
      <c r="S688" s="172" cm="1">
        <f t="array" ref="S688">IFERROR(INDEX(Forecast_Capex_Input!P$12:P$286,$X688),0)</f>
        <v>0</v>
      </c>
      <c r="T688" s="199" t="str" cm="1">
        <f t="array" aca="1" ref="T688" ca="1">IFERROR(INDEX(General!$K$84:$K$103,$AA688),NA)</f>
        <v>N/A</v>
      </c>
      <c r="U688" s="188" cm="1">
        <f t="array" aca="1" ref="U688" ca="1">IFERROR(
IF($F688=General!$E$25,INDEX(Forecast_Capex_Input!S$12:S$286,$X688),
INDEX(Forecast_Capex_Input!T$12:T$286,$X688)),0)</f>
        <v>0</v>
      </c>
      <c r="V688" s="222" t="b">
        <f>IFERROR(INDEX(Overheads!$T$19:$T$26,MATCH($I688,Overheads!$E$19:$E$26,0)),FALSE)</f>
        <v>0</v>
      </c>
      <c r="W688" s="165"/>
      <c r="X688" s="174" t="str">
        <f>IFERROR(
IF(MATCH($C688,Forecast_Capex_Input!$CI$12:$CI$286,1)+1&gt;MAX(Forecast_Capex_Input!$C$12:$C$286),NA,
MATCH($C688,Forecast_Capex_Input!$CI$12:$CI$286,1)+1),1)</f>
        <v>N/A</v>
      </c>
      <c r="Y688" s="174" t="str" cm="1">
        <f t="array" aca="1" ref="Y688" ca="1">IFERROR(
IF(X687&lt;&gt;X688,1,
IF(COUNTIF(OFFSET(Y687,0,0,-INDEX(Forecast_Capex_Input!$CG$12:$CG$286,$X688)),Y687)=INDEX(Forecast_Capex_Input!$CG$12:$CG$286,$X688),Y687+1,Y687)),NA)</f>
        <v>N/A</v>
      </c>
      <c r="Z688" s="174" t="str" cm="1">
        <f t="array" ref="Z688">IFERROR($C688-IF($X688=1,1,INDEX(Forecast_Capex_Input!$CI$12:$CI$286,$X688-1))+1,NA)</f>
        <v>N/A</v>
      </c>
      <c r="AA688" s="174" t="str" cm="1">
        <f t="array" aca="1" ref="AA688" ca="1">IFERROR(IF(Y688=1,
INDEX(Forecast_Capex_Input!$AI$10:$BB$10,SMALL(IF(INDEX(Forecast_Capex_Input!$AI$12:$BB$286,$X688,0)&gt;0,COLUMN(Forecast_Capex_Input!$AI$10:$BB$10)-COLUMN(Forecast_Capex_Input!$AI$12)+1),ROWS(OFFSET(AA687,0,0,-$Z688)))),
OFFSET(AA687,-INDEX(Forecast_Capex_Input!$CG$12:$CG$286,$X688)+1,0)),NA)</f>
        <v>N/A</v>
      </c>
      <c r="AB688" s="174" t="str">
        <f t="shared" ca="1" si="449"/>
        <v>N/A</v>
      </c>
      <c r="AC688" s="222" t="b">
        <f t="shared" si="481"/>
        <v>0</v>
      </c>
      <c r="AD688" s="220" t="b">
        <v>0</v>
      </c>
      <c r="AE688" s="222" t="b">
        <f t="shared" si="450"/>
        <v>1</v>
      </c>
      <c r="AF688" s="165"/>
      <c r="AG688" s="215">
        <v>0</v>
      </c>
      <c r="AH688" s="215">
        <v>0</v>
      </c>
      <c r="AI688" s="215">
        <v>0</v>
      </c>
      <c r="AJ688" s="215">
        <v>0</v>
      </c>
      <c r="AK688" s="215">
        <v>0</v>
      </c>
      <c r="AL688" s="155">
        <v>0</v>
      </c>
      <c r="AM688" s="165"/>
      <c r="AN688" s="215" cm="1">
        <f t="array" aca="1" ref="AN688" ca="1">IFERROR(INDEX(General!O$33:O$34,$AB688)
*AG688,0)</f>
        <v>0</v>
      </c>
      <c r="AO688" s="215" cm="1">
        <f t="array" aca="1" ref="AO688" ca="1">IFERROR(INDEX(General!P$33:P$34,$AB688)
*AH688,0)</f>
        <v>0</v>
      </c>
      <c r="AP688" s="215" cm="1">
        <f t="array" aca="1" ref="AP688" ca="1">IFERROR(INDEX(General!Q$33:Q$34,$AB688)
*AI688,0)</f>
        <v>0</v>
      </c>
      <c r="AQ688" s="215" cm="1">
        <f t="array" aca="1" ref="AQ688" ca="1">IFERROR(INDEX(General!R$33:R$34,$AB688)
*AJ688,0)</f>
        <v>0</v>
      </c>
      <c r="AR688" s="215" cm="1">
        <f t="array" aca="1" ref="AR688" ca="1">IFERROR(INDEX(General!S$33:S$34,$AB688)
*AK688,0)</f>
        <v>0</v>
      </c>
      <c r="AS688" s="155">
        <f t="shared" ca="1" si="482"/>
        <v>0</v>
      </c>
      <c r="AT688" s="165"/>
      <c r="AU688" s="215">
        <f ca="1">IF($AE688=FALSE,AN688*Overheads!$R$24*$V688,
IFERROR(Overheads!$O$49*$V688*AN688,0)
+IFERROR(Overheads!Q$59*$V688*(AN688/Overheads!Q$68),0))</f>
        <v>0</v>
      </c>
      <c r="AV688" s="215">
        <f ca="1">IF($AE688=FALSE,AO688*Overheads!$R$24*$V688,
IFERROR(Overheads!$O$49*$V688*AO688,0)
+IFERROR(Overheads!R$59*$V688*(AO688/Overheads!R$68),0))</f>
        <v>0</v>
      </c>
      <c r="AW688" s="215">
        <f ca="1">IF($AE688=FALSE,AP688*Overheads!$R$24*$V688,
IFERROR(Overheads!$O$49*$V688*AP688,0)
+IFERROR(Overheads!S$59*$V688*(AP688/Overheads!S$68),0))</f>
        <v>0</v>
      </c>
      <c r="AX688" s="215">
        <f ca="1">IF($AE688=FALSE,AQ688*Overheads!$R$24*$V688,
IFERROR(Overheads!$O$49*$V688*AQ688,0)
+IFERROR(Overheads!T$59*$V688*(AQ688/Overheads!T$68),0))</f>
        <v>0</v>
      </c>
      <c r="AY688" s="215">
        <f ca="1">IF($AE688=FALSE,AR688*Overheads!$R$24*$V688,
IFERROR(Overheads!$O$49*$V688*AR688,0)
+IFERROR(Overheads!U$59*$V688*(AR688/Overheads!U$68),0))</f>
        <v>0</v>
      </c>
      <c r="AZ688" s="155">
        <f t="shared" ca="1" si="483"/>
        <v>0</v>
      </c>
      <c r="BA688" s="165"/>
      <c r="BB688" s="215">
        <f ca="1">IF($AE688=FALSE,AN688*Overheads!$S$25,
IFERROR(Overheads!$O$50*AN688,0)
+IFERROR(Overheads!Q$60*(AN688/Overheads!Q$66),0))</f>
        <v>0</v>
      </c>
      <c r="BC688" s="215">
        <f ca="1">IF($AE688=FALSE,AO688*Overheads!$S$25,
IFERROR(Overheads!$O$50*AO688,0)
+IFERROR(Overheads!R$60*(AO688/Overheads!R$66),0))</f>
        <v>0</v>
      </c>
      <c r="BD688" s="215">
        <f ca="1">IF($AE688=FALSE,AP688*Overheads!$S$25,
IFERROR(Overheads!$O$50*AP688,0)
+IFERROR(Overheads!S$60*(AP688/Overheads!S$66),0))</f>
        <v>0</v>
      </c>
      <c r="BE688" s="215">
        <f ca="1">IF($AE688=FALSE,AQ688*Overheads!$S$25,
IFERROR(Overheads!$O$50*AQ688,0)
+IFERROR(Overheads!T$60*(AQ688/Overheads!T$66),0))</f>
        <v>0</v>
      </c>
      <c r="BF688" s="215">
        <f ca="1">IF($AE688=FALSE,AR688*Overheads!$S$25,
IFERROR(Overheads!$O$50*AR688,0)
+IFERROR(Overheads!U$60*(AR688/Overheads!U$66),0))</f>
        <v>0</v>
      </c>
      <c r="BG688" s="155">
        <f t="shared" ca="1" si="484"/>
        <v>0</v>
      </c>
      <c r="BH688" s="165"/>
      <c r="BI688" s="215">
        <f t="shared" ca="1" si="485"/>
        <v>0</v>
      </c>
      <c r="BJ688" s="215">
        <f t="shared" ca="1" si="451"/>
        <v>0</v>
      </c>
      <c r="BK688" s="215">
        <f t="shared" ca="1" si="452"/>
        <v>0</v>
      </c>
      <c r="BL688" s="215">
        <f t="shared" ca="1" si="453"/>
        <v>0</v>
      </c>
      <c r="BM688" s="215">
        <f t="shared" ca="1" si="454"/>
        <v>0</v>
      </c>
      <c r="BN688" s="155">
        <f t="shared" ca="1" si="486"/>
        <v>0</v>
      </c>
      <c r="BO688" s="165"/>
      <c r="BP688" s="187" cm="1">
        <f t="array" ref="BP688">IFERROR(IF($X688=$X687,BP687,INDEX(Forecast_Capex_Input!AC$12:AC$286,$X688)),0)</f>
        <v>0</v>
      </c>
      <c r="BQ688" s="187" cm="1">
        <f t="array" ref="BQ688">IFERROR(IF($X688=$X687,BQ687,INDEX(Forecast_Capex_Input!AD$12:AD$286,$X688)),0)</f>
        <v>0</v>
      </c>
      <c r="BR688" s="187" cm="1">
        <f t="array" ref="BR688">IFERROR(IF($X688=$X687,BR687,INDEX(Forecast_Capex_Input!AE$12:AE$286,$X688)),0)</f>
        <v>0</v>
      </c>
      <c r="BS688" s="187" cm="1">
        <f t="array" ref="BS688">IFERROR(IF($X688=$X687,BS687,INDEX(Forecast_Capex_Input!AF$12:AF$286,$X688)),0)</f>
        <v>0</v>
      </c>
      <c r="BT688" s="187" cm="1">
        <f t="array" ref="BT688">IFERROR(IF($X688=$X687,BT687,INDEX(Forecast_Capex_Input!AG$12:AG$286,$X688)),0)</f>
        <v>0</v>
      </c>
      <c r="BU688" s="165"/>
      <c r="BV688" s="215">
        <f t="shared" si="455"/>
        <v>0</v>
      </c>
      <c r="BW688" s="215">
        <f t="shared" si="456"/>
        <v>0</v>
      </c>
      <c r="BX688" s="215">
        <f t="shared" si="457"/>
        <v>0</v>
      </c>
      <c r="BY688" s="215">
        <f t="shared" si="458"/>
        <v>0</v>
      </c>
      <c r="BZ688" s="215">
        <f t="shared" si="459"/>
        <v>0</v>
      </c>
      <c r="CA688" s="155">
        <f t="shared" si="487"/>
        <v>0</v>
      </c>
      <c r="CB688" s="165"/>
      <c r="CC688" s="215">
        <f t="shared" si="460"/>
        <v>0</v>
      </c>
      <c r="CD688" s="215">
        <f t="shared" si="461"/>
        <v>0</v>
      </c>
      <c r="CE688" s="215">
        <f t="shared" si="462"/>
        <v>0</v>
      </c>
      <c r="CF688" s="215">
        <f t="shared" si="463"/>
        <v>0</v>
      </c>
      <c r="CG688" s="215">
        <f t="shared" si="464"/>
        <v>0</v>
      </c>
      <c r="CH688" s="155">
        <f t="shared" si="488"/>
        <v>0</v>
      </c>
      <c r="CI688" s="165"/>
      <c r="CJ688" s="215">
        <f t="shared" si="465"/>
        <v>0</v>
      </c>
      <c r="CK688" s="215">
        <f t="shared" si="466"/>
        <v>0</v>
      </c>
      <c r="CL688" s="215">
        <f t="shared" si="467"/>
        <v>0</v>
      </c>
      <c r="CM688" s="215">
        <f t="shared" si="468"/>
        <v>0</v>
      </c>
      <c r="CN688" s="215">
        <f t="shared" si="469"/>
        <v>0</v>
      </c>
      <c r="CO688" s="155">
        <f t="shared" si="489"/>
        <v>0</v>
      </c>
      <c r="CP688" s="165"/>
      <c r="CQ688" s="223">
        <f t="shared" si="470"/>
        <v>0</v>
      </c>
      <c r="CR688" s="223">
        <f t="shared" si="471"/>
        <v>0</v>
      </c>
      <c r="CS688" s="223">
        <f t="shared" si="472"/>
        <v>0</v>
      </c>
      <c r="CT688" s="223">
        <f t="shared" si="473"/>
        <v>0</v>
      </c>
      <c r="CU688" s="223">
        <f t="shared" si="474"/>
        <v>0</v>
      </c>
      <c r="CV688" s="155">
        <f t="shared" si="490"/>
        <v>0</v>
      </c>
      <c r="CW688" s="165"/>
      <c r="CX688" s="215">
        <f t="shared" si="491"/>
        <v>0</v>
      </c>
      <c r="CY688" s="215">
        <f t="shared" si="475"/>
        <v>0</v>
      </c>
      <c r="CZ688" s="215">
        <f t="shared" si="476"/>
        <v>0</v>
      </c>
      <c r="DA688" s="215">
        <f t="shared" si="477"/>
        <v>0</v>
      </c>
      <c r="DB688" s="215">
        <f t="shared" si="478"/>
        <v>0</v>
      </c>
      <c r="DC688" s="155">
        <f t="shared" si="492"/>
        <v>0</v>
      </c>
      <c r="DD688" s="165"/>
      <c r="DE688" s="188" t="b" cm="1">
        <f t="array" aca="1" ref="DE688" ca="1">OR($G688=Forecast_Capex_Input!$BF$8:$BF$10)</f>
        <v>0</v>
      </c>
      <c r="DF688" s="188" cm="1">
        <f t="array" aca="1" ref="DF688" ca="1">IFERROR(INDEX(Forecast_Capex_Input!BG$12:BG$286,$X688)
*(INDEX(Forecast_Capex_Input!$H$12:$H$286,$X688)=Repex),0)
*$DE688</f>
        <v>0</v>
      </c>
      <c r="DG688" s="188" cm="1">
        <f t="array" aca="1" ref="DG688" ca="1">IFERROR(INDEX(Forecast_Capex_Input!BH$12:BH$286,$X688)
*(INDEX(Forecast_Capex_Input!$H$12:$H$286,$X688)=Repex),0)
*$DE688</f>
        <v>0</v>
      </c>
      <c r="DH688" s="188" cm="1">
        <f t="array" aca="1" ref="DH688" ca="1">IFERROR(INDEX(Forecast_Capex_Input!BI$12:BI$286,$X688)
*(INDEX(Forecast_Capex_Input!$H$12:$H$286,$X688)=Repex),0)
*$DE688</f>
        <v>0</v>
      </c>
      <c r="DI688" s="188" cm="1">
        <f t="array" aca="1" ref="DI688" ca="1">IFERROR(INDEX(Forecast_Capex_Input!BJ$12:BJ$286,$X688)
*(INDEX(Forecast_Capex_Input!$H$12:$H$286,$X688)=Repex),0)
*$DE688</f>
        <v>0</v>
      </c>
      <c r="DJ688" s="188" cm="1">
        <f t="array" aca="1" ref="DJ688" ca="1">IFERROR(INDEX(Forecast_Capex_Input!BK$12:BK$286,$X688)
*(INDEX(Forecast_Capex_Input!$H$12:$H$286,$X688)=Repex),0)
*$DE688</f>
        <v>0</v>
      </c>
      <c r="DK688" s="188" cm="1">
        <f t="array" aca="1" ref="DK688" ca="1">IFERROR(INDEX(Forecast_Capex_Input!BL$12:BL$286,$X688)
*(INDEX(Forecast_Capex_Input!$H$12:$H$286,$X688)=Repex),0)
*$DE688</f>
        <v>0</v>
      </c>
      <c r="DL688" s="165"/>
      <c r="DM688" s="188" t="b" cm="1">
        <f t="array" aca="1" ref="DM688" ca="1">OR($G688=Forecast_Capex_Input!$BN$8:$BN$9)</f>
        <v>0</v>
      </c>
      <c r="DN688" s="188" cm="1">
        <f t="array" aca="1" ref="DN688" ca="1">IFERROR(INDEX(Forecast_Capex_Input!BO$12:BO$286,$X688)
*(INDEX(Forecast_Capex_Input!$H$12:$H$286,$X688)=Repex),0)
*$DM688</f>
        <v>0</v>
      </c>
      <c r="DO688" s="188" cm="1">
        <f t="array" aca="1" ref="DO688" ca="1">IFERROR(INDEX(Forecast_Capex_Input!BP$12:BP$286,$X688)
*(INDEX(Forecast_Capex_Input!$H$12:$H$286,$X688)=Repex),0)
*$DM688</f>
        <v>0</v>
      </c>
      <c r="DP688" s="188" cm="1">
        <f t="array" aca="1" ref="DP688" ca="1">IFERROR(INDEX(Forecast_Capex_Input!BQ$12:BQ$286,$X688)
*(INDEX(Forecast_Capex_Input!$H$12:$H$286,$X688)=Repex),0)
*$DM688</f>
        <v>0</v>
      </c>
      <c r="DQ688" s="188" cm="1">
        <f t="array" aca="1" ref="DQ688" ca="1">IFERROR(INDEX(Forecast_Capex_Input!BR$12:BR$286,$X688)
*(INDEX(Forecast_Capex_Input!$H$12:$H$286,$X688)=Repex),0)
*$DM688</f>
        <v>0</v>
      </c>
      <c r="DR688" s="188" cm="1">
        <f t="array" aca="1" ref="DR688" ca="1">IFERROR(INDEX(Forecast_Capex_Input!BS$12:BS$286,$X688)
*(INDEX(Forecast_Capex_Input!$H$12:$H$286,$X688)=Repex),0)
*$DM688</f>
        <v>0</v>
      </c>
      <c r="DS688" s="165"/>
      <c r="DT688" s="188" t="b" cm="1">
        <f t="array" aca="1" ref="DT688" ca="1">OR($G688=Forecast_Capex_Input!$BU$8:$BU$10)</f>
        <v>0</v>
      </c>
      <c r="DU688" s="188" cm="1">
        <f t="array" aca="1" ref="DU688" ca="1">IFERROR(INDEX(Forecast_Capex_Input!BV$12:BV$286,$X688)
*(INDEX(Forecast_Capex_Input!$H$12:$H$286,$X688)=Repex),0)
*$DT688</f>
        <v>0</v>
      </c>
      <c r="DV688" s="188" cm="1">
        <f t="array" aca="1" ref="DV688" ca="1">IFERROR(INDEX(Forecast_Capex_Input!BW$12:BW$286,$X688)
*(INDEX(Forecast_Capex_Input!$H$12:$H$286,$X688)=Repex),0)
*$DT688</f>
        <v>0</v>
      </c>
      <c r="DW688" s="188" cm="1">
        <f t="array" aca="1" ref="DW688" ca="1">IFERROR(INDEX(Forecast_Capex_Input!BX$12:BX$286,$X688)
*(INDEX(Forecast_Capex_Input!$H$12:$H$286,$X688)=Repex),0)
*$DT688</f>
        <v>0</v>
      </c>
      <c r="DX688" s="188" cm="1">
        <f t="array" aca="1" ref="DX688" ca="1">IFERROR(INDEX(Forecast_Capex_Input!BY$12:BY$286,$X688)
*(INDEX(Forecast_Capex_Input!$H$12:$H$286,$X688)=Repex),0)
*$DT688</f>
        <v>0</v>
      </c>
      <c r="DY688" s="188" cm="1">
        <f t="array" aca="1" ref="DY688" ca="1">IFERROR(INDEX(Forecast_Capex_Input!BZ$12:BZ$286,$X688)
*(INDEX(Forecast_Capex_Input!$H$12:$H$286,$X688)=Repex),0)
*$DT688</f>
        <v>0</v>
      </c>
      <c r="DZ688" s="188" cm="1">
        <f t="array" aca="1" ref="DZ688" ca="1">IFERROR(INDEX(Forecast_Capex_Input!CA$12:CA$286,$X688)
*(INDEX(Forecast_Capex_Input!$H$12:$H$286,$X688)=Repex),0)
*$DT688</f>
        <v>0</v>
      </c>
      <c r="EA688" s="188" cm="1">
        <f t="array" aca="1" ref="EA688" ca="1">IFERROR(INDEX(Forecast_Capex_Input!CB$12:CB$286,$X688)
*(INDEX(Forecast_Capex_Input!$H$12:$H$286,$X688)=Repex),0)
*$DT688</f>
        <v>0</v>
      </c>
      <c r="EB688" s="188" cm="1">
        <f t="array" aca="1" ref="EB688" ca="1">IFERROR(INDEX(Forecast_Capex_Input!CC$12:CC$286,$X688)
*(INDEX(Forecast_Capex_Input!$H$12:$H$286,$X688)=Repex),0)
*$DT688</f>
        <v>0</v>
      </c>
      <c r="EC688" s="165"/>
      <c r="ED688" s="226" t="str">
        <f t="shared" si="479"/>
        <v>N/A</v>
      </c>
      <c r="EE688" s="174" t="s">
        <v>15</v>
      </c>
    </row>
    <row r="689" spans="3:135" x14ac:dyDescent="0.2">
      <c r="C689" s="174">
        <f t="shared" si="480"/>
        <v>679</v>
      </c>
      <c r="D689" s="167" t="str" cm="1">
        <f t="array" ref="D689">IFERROR(INDEX(Forecast_Capex_Input!$D$12:$D$286,$X689),NA)</f>
        <v>N/A</v>
      </c>
      <c r="E689" s="172" t="str" cm="1">
        <f t="array" ref="E689">IF($X689=NA,NA,INDEX(Forecast_Capex_Input!$E$12:$E$286,$X689))</f>
        <v>N/A</v>
      </c>
      <c r="F689" s="167" t="str" cm="1">
        <f t="array" aca="1" ref="F689" ca="1">IFERROR(INDEX(General!$E$25:$E$26,$Y689),NA)</f>
        <v>N/A</v>
      </c>
      <c r="G689" s="167" t="str" cm="1">
        <f t="array" aca="1" ref="G689" ca="1">IFERROR(INDEX(Forecast_Capex_Input!$AI$11:$BB$11,$AA689),NA)</f>
        <v>N/A</v>
      </c>
      <c r="H689" s="189" t="str" cm="1">
        <f t="array" aca="1" ref="H689" ca="1">IFERROR(INDEX(Forecast_Capex_Input!$AI$12:$BB$286,$X689,$AA689),NA)</f>
        <v>N/A</v>
      </c>
      <c r="I689" s="199" t="str" cm="1">
        <f t="array" ref="I689">IFERROR(INDEX(Forecast_Capex_Input!$F$12:$F$286,$X689),NA)</f>
        <v>N/A</v>
      </c>
      <c r="J689" s="199" t="str" cm="1">
        <f t="array" ref="J689">IFERROR(INDEX(Forecast_Capex_Input!G$12:G$286,$X689),NA)</f>
        <v>N/A</v>
      </c>
      <c r="K689" s="199" t="str" cm="1">
        <f t="array" ref="K689">IFERROR(INDEX(Forecast_Capex_Input!H$12:H$286,$X689),NA)</f>
        <v>N/A</v>
      </c>
      <c r="L689" s="199" t="str" cm="1">
        <f t="array" ref="L689">IFERROR(INDEX(Forecast_Capex_Input!I$12:I$286,$X689),NA)</f>
        <v>N/A</v>
      </c>
      <c r="M689" s="199" t="str" cm="1">
        <f t="array" ref="M689">IFERROR(INDEX(Forecast_Capex_Input!J$12:J$286,$X689),NA)</f>
        <v>N/A</v>
      </c>
      <c r="N689" s="199" t="str" cm="1">
        <f t="array" ref="N689">IFERROR(INDEX(Forecast_Capex_Input!K$12:K$286,$X689),NA)</f>
        <v>N/A</v>
      </c>
      <c r="O689" s="199" t="str" cm="1">
        <f t="array" ref="O689">IFERROR(INDEX(Forecast_Capex_Input!L$12:L$286,$X689),NA)</f>
        <v>N/A</v>
      </c>
      <c r="P689" s="199" t="str" cm="1">
        <f t="array" ref="P689">IFERROR(INDEX(Forecast_Capex_Input!M$12:M$286,$X689),NA)</f>
        <v>N/A</v>
      </c>
      <c r="Q689" s="172" t="str" cm="1">
        <f t="array" ref="Q689">IFERROR(INDEX(Forecast_Capex_Input!N$12:N$286,$X689),NA)</f>
        <v>N/A</v>
      </c>
      <c r="R689" s="265" cm="1">
        <f t="array" ref="R689">IFERROR(INDEX(Forecast_Capex_Input!O$12:O$286,$X689),0)</f>
        <v>0</v>
      </c>
      <c r="S689" s="172" cm="1">
        <f t="array" ref="S689">IFERROR(INDEX(Forecast_Capex_Input!P$12:P$286,$X689),0)</f>
        <v>0</v>
      </c>
      <c r="T689" s="199" t="str" cm="1">
        <f t="array" aca="1" ref="T689" ca="1">IFERROR(INDEX(General!$K$84:$K$103,$AA689),NA)</f>
        <v>N/A</v>
      </c>
      <c r="U689" s="188" cm="1">
        <f t="array" aca="1" ref="U689" ca="1">IFERROR(
IF($F689=General!$E$25,INDEX(Forecast_Capex_Input!S$12:S$286,$X689),
INDEX(Forecast_Capex_Input!T$12:T$286,$X689)),0)</f>
        <v>0</v>
      </c>
      <c r="V689" s="222" t="b">
        <f>IFERROR(INDEX(Overheads!$T$19:$T$26,MATCH($I689,Overheads!$E$19:$E$26,0)),FALSE)</f>
        <v>0</v>
      </c>
      <c r="W689" s="165"/>
      <c r="X689" s="174" t="str">
        <f>IFERROR(
IF(MATCH($C689,Forecast_Capex_Input!$CI$12:$CI$286,1)+1&gt;MAX(Forecast_Capex_Input!$C$12:$C$286),NA,
MATCH($C689,Forecast_Capex_Input!$CI$12:$CI$286,1)+1),1)</f>
        <v>N/A</v>
      </c>
      <c r="Y689" s="174" t="str" cm="1">
        <f t="array" aca="1" ref="Y689" ca="1">IFERROR(
IF(X688&lt;&gt;X689,1,
IF(COUNTIF(OFFSET(Y688,0,0,-INDEX(Forecast_Capex_Input!$CG$12:$CG$286,$X689)),Y688)=INDEX(Forecast_Capex_Input!$CG$12:$CG$286,$X689),Y688+1,Y688)),NA)</f>
        <v>N/A</v>
      </c>
      <c r="Z689" s="174" t="str" cm="1">
        <f t="array" ref="Z689">IFERROR($C689-IF($X689=1,1,INDEX(Forecast_Capex_Input!$CI$12:$CI$286,$X689-1))+1,NA)</f>
        <v>N/A</v>
      </c>
      <c r="AA689" s="174" t="str" cm="1">
        <f t="array" aca="1" ref="AA689" ca="1">IFERROR(IF(Y689=1,
INDEX(Forecast_Capex_Input!$AI$10:$BB$10,SMALL(IF(INDEX(Forecast_Capex_Input!$AI$12:$BB$286,$X689,0)&gt;0,COLUMN(Forecast_Capex_Input!$AI$10:$BB$10)-COLUMN(Forecast_Capex_Input!$AI$12)+1),ROWS(OFFSET(AA688,0,0,-$Z689)))),
OFFSET(AA688,-INDEX(Forecast_Capex_Input!$CG$12:$CG$286,$X689)+1,0)),NA)</f>
        <v>N/A</v>
      </c>
      <c r="AB689" s="174" t="str">
        <f t="shared" ca="1" si="449"/>
        <v>N/A</v>
      </c>
      <c r="AC689" s="222" t="b">
        <f t="shared" si="481"/>
        <v>0</v>
      </c>
      <c r="AD689" s="220" t="b">
        <v>0</v>
      </c>
      <c r="AE689" s="222" t="b">
        <f t="shared" si="450"/>
        <v>1</v>
      </c>
      <c r="AF689" s="165"/>
      <c r="AG689" s="215">
        <v>0</v>
      </c>
      <c r="AH689" s="215">
        <v>0</v>
      </c>
      <c r="AI689" s="215">
        <v>0</v>
      </c>
      <c r="AJ689" s="215">
        <v>0</v>
      </c>
      <c r="AK689" s="215">
        <v>0</v>
      </c>
      <c r="AL689" s="155">
        <v>0</v>
      </c>
      <c r="AM689" s="165"/>
      <c r="AN689" s="215" cm="1">
        <f t="array" aca="1" ref="AN689" ca="1">IFERROR(INDEX(General!O$33:O$34,$AB689)
*AG689,0)</f>
        <v>0</v>
      </c>
      <c r="AO689" s="215" cm="1">
        <f t="array" aca="1" ref="AO689" ca="1">IFERROR(INDEX(General!P$33:P$34,$AB689)
*AH689,0)</f>
        <v>0</v>
      </c>
      <c r="AP689" s="215" cm="1">
        <f t="array" aca="1" ref="AP689" ca="1">IFERROR(INDEX(General!Q$33:Q$34,$AB689)
*AI689,0)</f>
        <v>0</v>
      </c>
      <c r="AQ689" s="215" cm="1">
        <f t="array" aca="1" ref="AQ689" ca="1">IFERROR(INDEX(General!R$33:R$34,$AB689)
*AJ689,0)</f>
        <v>0</v>
      </c>
      <c r="AR689" s="215" cm="1">
        <f t="array" aca="1" ref="AR689" ca="1">IFERROR(INDEX(General!S$33:S$34,$AB689)
*AK689,0)</f>
        <v>0</v>
      </c>
      <c r="AS689" s="155">
        <f t="shared" ca="1" si="482"/>
        <v>0</v>
      </c>
      <c r="AT689" s="165"/>
      <c r="AU689" s="215">
        <f ca="1">IF($AE689=FALSE,AN689*Overheads!$R$24*$V689,
IFERROR(Overheads!$O$49*$V689*AN689,0)
+IFERROR(Overheads!Q$59*$V689*(AN689/Overheads!Q$68),0))</f>
        <v>0</v>
      </c>
      <c r="AV689" s="215">
        <f ca="1">IF($AE689=FALSE,AO689*Overheads!$R$24*$V689,
IFERROR(Overheads!$O$49*$V689*AO689,0)
+IFERROR(Overheads!R$59*$V689*(AO689/Overheads!R$68),0))</f>
        <v>0</v>
      </c>
      <c r="AW689" s="215">
        <f ca="1">IF($AE689=FALSE,AP689*Overheads!$R$24*$V689,
IFERROR(Overheads!$O$49*$V689*AP689,0)
+IFERROR(Overheads!S$59*$V689*(AP689/Overheads!S$68),0))</f>
        <v>0</v>
      </c>
      <c r="AX689" s="215">
        <f ca="1">IF($AE689=FALSE,AQ689*Overheads!$R$24*$V689,
IFERROR(Overheads!$O$49*$V689*AQ689,0)
+IFERROR(Overheads!T$59*$V689*(AQ689/Overheads!T$68),0))</f>
        <v>0</v>
      </c>
      <c r="AY689" s="215">
        <f ca="1">IF($AE689=FALSE,AR689*Overheads!$R$24*$V689,
IFERROR(Overheads!$O$49*$V689*AR689,0)
+IFERROR(Overheads!U$59*$V689*(AR689/Overheads!U$68),0))</f>
        <v>0</v>
      </c>
      <c r="AZ689" s="155">
        <f t="shared" ca="1" si="483"/>
        <v>0</v>
      </c>
      <c r="BA689" s="165"/>
      <c r="BB689" s="215">
        <f ca="1">IF($AE689=FALSE,AN689*Overheads!$S$25,
IFERROR(Overheads!$O$50*AN689,0)
+IFERROR(Overheads!Q$60*(AN689/Overheads!Q$66),0))</f>
        <v>0</v>
      </c>
      <c r="BC689" s="215">
        <f ca="1">IF($AE689=FALSE,AO689*Overheads!$S$25,
IFERROR(Overheads!$O$50*AO689,0)
+IFERROR(Overheads!R$60*(AO689/Overheads!R$66),0))</f>
        <v>0</v>
      </c>
      <c r="BD689" s="215">
        <f ca="1">IF($AE689=FALSE,AP689*Overheads!$S$25,
IFERROR(Overheads!$O$50*AP689,0)
+IFERROR(Overheads!S$60*(AP689/Overheads!S$66),0))</f>
        <v>0</v>
      </c>
      <c r="BE689" s="215">
        <f ca="1">IF($AE689=FALSE,AQ689*Overheads!$S$25,
IFERROR(Overheads!$O$50*AQ689,0)
+IFERROR(Overheads!T$60*(AQ689/Overheads!T$66),0))</f>
        <v>0</v>
      </c>
      <c r="BF689" s="215">
        <f ca="1">IF($AE689=FALSE,AR689*Overheads!$S$25,
IFERROR(Overheads!$O$50*AR689,0)
+IFERROR(Overheads!U$60*(AR689/Overheads!U$66),0))</f>
        <v>0</v>
      </c>
      <c r="BG689" s="155">
        <f t="shared" ca="1" si="484"/>
        <v>0</v>
      </c>
      <c r="BH689" s="165"/>
      <c r="BI689" s="215">
        <f t="shared" ca="1" si="485"/>
        <v>0</v>
      </c>
      <c r="BJ689" s="215">
        <f t="shared" ca="1" si="451"/>
        <v>0</v>
      </c>
      <c r="BK689" s="215">
        <f t="shared" ca="1" si="452"/>
        <v>0</v>
      </c>
      <c r="BL689" s="215">
        <f t="shared" ca="1" si="453"/>
        <v>0</v>
      </c>
      <c r="BM689" s="215">
        <f t="shared" ca="1" si="454"/>
        <v>0</v>
      </c>
      <c r="BN689" s="155">
        <f t="shared" ca="1" si="486"/>
        <v>0</v>
      </c>
      <c r="BO689" s="165"/>
      <c r="BP689" s="187" cm="1">
        <f t="array" ref="BP689">IFERROR(IF($X689=$X688,BP688,INDEX(Forecast_Capex_Input!AC$12:AC$286,$X689)),0)</f>
        <v>0</v>
      </c>
      <c r="BQ689" s="187" cm="1">
        <f t="array" ref="BQ689">IFERROR(IF($X689=$X688,BQ688,INDEX(Forecast_Capex_Input!AD$12:AD$286,$X689)),0)</f>
        <v>0</v>
      </c>
      <c r="BR689" s="187" cm="1">
        <f t="array" ref="BR689">IFERROR(IF($X689=$X688,BR688,INDEX(Forecast_Capex_Input!AE$12:AE$286,$X689)),0)</f>
        <v>0</v>
      </c>
      <c r="BS689" s="187" cm="1">
        <f t="array" ref="BS689">IFERROR(IF($X689=$X688,BS688,INDEX(Forecast_Capex_Input!AF$12:AF$286,$X689)),0)</f>
        <v>0</v>
      </c>
      <c r="BT689" s="187" cm="1">
        <f t="array" ref="BT689">IFERROR(IF($X689=$X688,BT688,INDEX(Forecast_Capex_Input!AG$12:AG$286,$X689)),0)</f>
        <v>0</v>
      </c>
      <c r="BU689" s="165"/>
      <c r="BV689" s="215">
        <f t="shared" si="455"/>
        <v>0</v>
      </c>
      <c r="BW689" s="215">
        <f t="shared" si="456"/>
        <v>0</v>
      </c>
      <c r="BX689" s="215">
        <f t="shared" si="457"/>
        <v>0</v>
      </c>
      <c r="BY689" s="215">
        <f t="shared" si="458"/>
        <v>0</v>
      </c>
      <c r="BZ689" s="215">
        <f t="shared" si="459"/>
        <v>0</v>
      </c>
      <c r="CA689" s="155">
        <f t="shared" si="487"/>
        <v>0</v>
      </c>
      <c r="CB689" s="165"/>
      <c r="CC689" s="215">
        <f t="shared" si="460"/>
        <v>0</v>
      </c>
      <c r="CD689" s="215">
        <f t="shared" si="461"/>
        <v>0</v>
      </c>
      <c r="CE689" s="215">
        <f t="shared" si="462"/>
        <v>0</v>
      </c>
      <c r="CF689" s="215">
        <f t="shared" si="463"/>
        <v>0</v>
      </c>
      <c r="CG689" s="215">
        <f t="shared" si="464"/>
        <v>0</v>
      </c>
      <c r="CH689" s="155">
        <f t="shared" si="488"/>
        <v>0</v>
      </c>
      <c r="CI689" s="165"/>
      <c r="CJ689" s="215">
        <f t="shared" si="465"/>
        <v>0</v>
      </c>
      <c r="CK689" s="215">
        <f t="shared" si="466"/>
        <v>0</v>
      </c>
      <c r="CL689" s="215">
        <f t="shared" si="467"/>
        <v>0</v>
      </c>
      <c r="CM689" s="215">
        <f t="shared" si="468"/>
        <v>0</v>
      </c>
      <c r="CN689" s="215">
        <f t="shared" si="469"/>
        <v>0</v>
      </c>
      <c r="CO689" s="155">
        <f t="shared" si="489"/>
        <v>0</v>
      </c>
      <c r="CP689" s="165"/>
      <c r="CQ689" s="223">
        <f t="shared" si="470"/>
        <v>0</v>
      </c>
      <c r="CR689" s="223">
        <f t="shared" si="471"/>
        <v>0</v>
      </c>
      <c r="CS689" s="223">
        <f t="shared" si="472"/>
        <v>0</v>
      </c>
      <c r="CT689" s="223">
        <f t="shared" si="473"/>
        <v>0</v>
      </c>
      <c r="CU689" s="223">
        <f t="shared" si="474"/>
        <v>0</v>
      </c>
      <c r="CV689" s="155">
        <f t="shared" si="490"/>
        <v>0</v>
      </c>
      <c r="CW689" s="165"/>
      <c r="CX689" s="215">
        <f t="shared" si="491"/>
        <v>0</v>
      </c>
      <c r="CY689" s="215">
        <f t="shared" si="475"/>
        <v>0</v>
      </c>
      <c r="CZ689" s="215">
        <f t="shared" si="476"/>
        <v>0</v>
      </c>
      <c r="DA689" s="215">
        <f t="shared" si="477"/>
        <v>0</v>
      </c>
      <c r="DB689" s="215">
        <f t="shared" si="478"/>
        <v>0</v>
      </c>
      <c r="DC689" s="155">
        <f t="shared" si="492"/>
        <v>0</v>
      </c>
      <c r="DD689" s="165"/>
      <c r="DE689" s="188" t="b" cm="1">
        <f t="array" aca="1" ref="DE689" ca="1">OR($G689=Forecast_Capex_Input!$BF$8:$BF$10)</f>
        <v>0</v>
      </c>
      <c r="DF689" s="188" cm="1">
        <f t="array" aca="1" ref="DF689" ca="1">IFERROR(INDEX(Forecast_Capex_Input!BG$12:BG$286,$X689)
*(INDEX(Forecast_Capex_Input!$H$12:$H$286,$X689)=Repex),0)
*$DE689</f>
        <v>0</v>
      </c>
      <c r="DG689" s="188" cm="1">
        <f t="array" aca="1" ref="DG689" ca="1">IFERROR(INDEX(Forecast_Capex_Input!BH$12:BH$286,$X689)
*(INDEX(Forecast_Capex_Input!$H$12:$H$286,$X689)=Repex),0)
*$DE689</f>
        <v>0</v>
      </c>
      <c r="DH689" s="188" cm="1">
        <f t="array" aca="1" ref="DH689" ca="1">IFERROR(INDEX(Forecast_Capex_Input!BI$12:BI$286,$X689)
*(INDEX(Forecast_Capex_Input!$H$12:$H$286,$X689)=Repex),0)
*$DE689</f>
        <v>0</v>
      </c>
      <c r="DI689" s="188" cm="1">
        <f t="array" aca="1" ref="DI689" ca="1">IFERROR(INDEX(Forecast_Capex_Input!BJ$12:BJ$286,$X689)
*(INDEX(Forecast_Capex_Input!$H$12:$H$286,$X689)=Repex),0)
*$DE689</f>
        <v>0</v>
      </c>
      <c r="DJ689" s="188" cm="1">
        <f t="array" aca="1" ref="DJ689" ca="1">IFERROR(INDEX(Forecast_Capex_Input!BK$12:BK$286,$X689)
*(INDEX(Forecast_Capex_Input!$H$12:$H$286,$X689)=Repex),0)
*$DE689</f>
        <v>0</v>
      </c>
      <c r="DK689" s="188" cm="1">
        <f t="array" aca="1" ref="DK689" ca="1">IFERROR(INDEX(Forecast_Capex_Input!BL$12:BL$286,$X689)
*(INDEX(Forecast_Capex_Input!$H$12:$H$286,$X689)=Repex),0)
*$DE689</f>
        <v>0</v>
      </c>
      <c r="DL689" s="165"/>
      <c r="DM689" s="188" t="b" cm="1">
        <f t="array" aca="1" ref="DM689" ca="1">OR($G689=Forecast_Capex_Input!$BN$8:$BN$9)</f>
        <v>0</v>
      </c>
      <c r="DN689" s="188" cm="1">
        <f t="array" aca="1" ref="DN689" ca="1">IFERROR(INDEX(Forecast_Capex_Input!BO$12:BO$286,$X689)
*(INDEX(Forecast_Capex_Input!$H$12:$H$286,$X689)=Repex),0)
*$DM689</f>
        <v>0</v>
      </c>
      <c r="DO689" s="188" cm="1">
        <f t="array" aca="1" ref="DO689" ca="1">IFERROR(INDEX(Forecast_Capex_Input!BP$12:BP$286,$X689)
*(INDEX(Forecast_Capex_Input!$H$12:$H$286,$X689)=Repex),0)
*$DM689</f>
        <v>0</v>
      </c>
      <c r="DP689" s="188" cm="1">
        <f t="array" aca="1" ref="DP689" ca="1">IFERROR(INDEX(Forecast_Capex_Input!BQ$12:BQ$286,$X689)
*(INDEX(Forecast_Capex_Input!$H$12:$H$286,$X689)=Repex),0)
*$DM689</f>
        <v>0</v>
      </c>
      <c r="DQ689" s="188" cm="1">
        <f t="array" aca="1" ref="DQ689" ca="1">IFERROR(INDEX(Forecast_Capex_Input!BR$12:BR$286,$X689)
*(INDEX(Forecast_Capex_Input!$H$12:$H$286,$X689)=Repex),0)
*$DM689</f>
        <v>0</v>
      </c>
      <c r="DR689" s="188" cm="1">
        <f t="array" aca="1" ref="DR689" ca="1">IFERROR(INDEX(Forecast_Capex_Input!BS$12:BS$286,$X689)
*(INDEX(Forecast_Capex_Input!$H$12:$H$286,$X689)=Repex),0)
*$DM689</f>
        <v>0</v>
      </c>
      <c r="DS689" s="165"/>
      <c r="DT689" s="188" t="b" cm="1">
        <f t="array" aca="1" ref="DT689" ca="1">OR($G689=Forecast_Capex_Input!$BU$8:$BU$10)</f>
        <v>0</v>
      </c>
      <c r="DU689" s="188" cm="1">
        <f t="array" aca="1" ref="DU689" ca="1">IFERROR(INDEX(Forecast_Capex_Input!BV$12:BV$286,$X689)
*(INDEX(Forecast_Capex_Input!$H$12:$H$286,$X689)=Repex),0)
*$DT689</f>
        <v>0</v>
      </c>
      <c r="DV689" s="188" cm="1">
        <f t="array" aca="1" ref="DV689" ca="1">IFERROR(INDEX(Forecast_Capex_Input!BW$12:BW$286,$X689)
*(INDEX(Forecast_Capex_Input!$H$12:$H$286,$X689)=Repex),0)
*$DT689</f>
        <v>0</v>
      </c>
      <c r="DW689" s="188" cm="1">
        <f t="array" aca="1" ref="DW689" ca="1">IFERROR(INDEX(Forecast_Capex_Input!BX$12:BX$286,$X689)
*(INDEX(Forecast_Capex_Input!$H$12:$H$286,$X689)=Repex),0)
*$DT689</f>
        <v>0</v>
      </c>
      <c r="DX689" s="188" cm="1">
        <f t="array" aca="1" ref="DX689" ca="1">IFERROR(INDEX(Forecast_Capex_Input!BY$12:BY$286,$X689)
*(INDEX(Forecast_Capex_Input!$H$12:$H$286,$X689)=Repex),0)
*$DT689</f>
        <v>0</v>
      </c>
      <c r="DY689" s="188" cm="1">
        <f t="array" aca="1" ref="DY689" ca="1">IFERROR(INDEX(Forecast_Capex_Input!BZ$12:BZ$286,$X689)
*(INDEX(Forecast_Capex_Input!$H$12:$H$286,$X689)=Repex),0)
*$DT689</f>
        <v>0</v>
      </c>
      <c r="DZ689" s="188" cm="1">
        <f t="array" aca="1" ref="DZ689" ca="1">IFERROR(INDEX(Forecast_Capex_Input!CA$12:CA$286,$X689)
*(INDEX(Forecast_Capex_Input!$H$12:$H$286,$X689)=Repex),0)
*$DT689</f>
        <v>0</v>
      </c>
      <c r="EA689" s="188" cm="1">
        <f t="array" aca="1" ref="EA689" ca="1">IFERROR(INDEX(Forecast_Capex_Input!CB$12:CB$286,$X689)
*(INDEX(Forecast_Capex_Input!$H$12:$H$286,$X689)=Repex),0)
*$DT689</f>
        <v>0</v>
      </c>
      <c r="EB689" s="188" cm="1">
        <f t="array" aca="1" ref="EB689" ca="1">IFERROR(INDEX(Forecast_Capex_Input!CC$12:CC$286,$X689)
*(INDEX(Forecast_Capex_Input!$H$12:$H$286,$X689)=Repex),0)
*$DT689</f>
        <v>0</v>
      </c>
      <c r="EC689" s="165"/>
      <c r="ED689" s="226" t="str">
        <f t="shared" si="479"/>
        <v>N/A</v>
      </c>
      <c r="EE689" s="174" t="s">
        <v>15</v>
      </c>
    </row>
    <row r="690" spans="3:135" x14ac:dyDescent="0.2">
      <c r="C690" s="174">
        <f t="shared" si="480"/>
        <v>680</v>
      </c>
      <c r="D690" s="167" t="str" cm="1">
        <f t="array" ref="D690">IFERROR(INDEX(Forecast_Capex_Input!$D$12:$D$286,$X690),NA)</f>
        <v>N/A</v>
      </c>
      <c r="E690" s="172" t="str" cm="1">
        <f t="array" ref="E690">IF($X690=NA,NA,INDEX(Forecast_Capex_Input!$E$12:$E$286,$X690))</f>
        <v>N/A</v>
      </c>
      <c r="F690" s="167" t="str" cm="1">
        <f t="array" aca="1" ref="F690" ca="1">IFERROR(INDEX(General!$E$25:$E$26,$Y690),NA)</f>
        <v>N/A</v>
      </c>
      <c r="G690" s="167" t="str" cm="1">
        <f t="array" aca="1" ref="G690" ca="1">IFERROR(INDEX(Forecast_Capex_Input!$AI$11:$BB$11,$AA690),NA)</f>
        <v>N/A</v>
      </c>
      <c r="H690" s="189" t="str" cm="1">
        <f t="array" aca="1" ref="H690" ca="1">IFERROR(INDEX(Forecast_Capex_Input!$AI$12:$BB$286,$X690,$AA690),NA)</f>
        <v>N/A</v>
      </c>
      <c r="I690" s="199" t="str" cm="1">
        <f t="array" ref="I690">IFERROR(INDEX(Forecast_Capex_Input!$F$12:$F$286,$X690),NA)</f>
        <v>N/A</v>
      </c>
      <c r="J690" s="199" t="str" cm="1">
        <f t="array" ref="J690">IFERROR(INDEX(Forecast_Capex_Input!G$12:G$286,$X690),NA)</f>
        <v>N/A</v>
      </c>
      <c r="K690" s="199" t="str" cm="1">
        <f t="array" ref="K690">IFERROR(INDEX(Forecast_Capex_Input!H$12:H$286,$X690),NA)</f>
        <v>N/A</v>
      </c>
      <c r="L690" s="199" t="str" cm="1">
        <f t="array" ref="L690">IFERROR(INDEX(Forecast_Capex_Input!I$12:I$286,$X690),NA)</f>
        <v>N/A</v>
      </c>
      <c r="M690" s="199" t="str" cm="1">
        <f t="array" ref="M690">IFERROR(INDEX(Forecast_Capex_Input!J$12:J$286,$X690),NA)</f>
        <v>N/A</v>
      </c>
      <c r="N690" s="199" t="str" cm="1">
        <f t="array" ref="N690">IFERROR(INDEX(Forecast_Capex_Input!K$12:K$286,$X690),NA)</f>
        <v>N/A</v>
      </c>
      <c r="O690" s="199" t="str" cm="1">
        <f t="array" ref="O690">IFERROR(INDEX(Forecast_Capex_Input!L$12:L$286,$X690),NA)</f>
        <v>N/A</v>
      </c>
      <c r="P690" s="199" t="str" cm="1">
        <f t="array" ref="P690">IFERROR(INDEX(Forecast_Capex_Input!M$12:M$286,$X690),NA)</f>
        <v>N/A</v>
      </c>
      <c r="Q690" s="172" t="str" cm="1">
        <f t="array" ref="Q690">IFERROR(INDEX(Forecast_Capex_Input!N$12:N$286,$X690),NA)</f>
        <v>N/A</v>
      </c>
      <c r="R690" s="265" cm="1">
        <f t="array" ref="R690">IFERROR(INDEX(Forecast_Capex_Input!O$12:O$286,$X690),0)</f>
        <v>0</v>
      </c>
      <c r="S690" s="172" cm="1">
        <f t="array" ref="S690">IFERROR(INDEX(Forecast_Capex_Input!P$12:P$286,$X690),0)</f>
        <v>0</v>
      </c>
      <c r="T690" s="199" t="str" cm="1">
        <f t="array" aca="1" ref="T690" ca="1">IFERROR(INDEX(General!$K$84:$K$103,$AA690),NA)</f>
        <v>N/A</v>
      </c>
      <c r="U690" s="188" cm="1">
        <f t="array" aca="1" ref="U690" ca="1">IFERROR(
IF($F690=General!$E$25,INDEX(Forecast_Capex_Input!S$12:S$286,$X690),
INDEX(Forecast_Capex_Input!T$12:T$286,$X690)),0)</f>
        <v>0</v>
      </c>
      <c r="V690" s="222" t="b">
        <f>IFERROR(INDEX(Overheads!$T$19:$T$26,MATCH($I690,Overheads!$E$19:$E$26,0)),FALSE)</f>
        <v>0</v>
      </c>
      <c r="W690" s="165"/>
      <c r="X690" s="174" t="str">
        <f>IFERROR(
IF(MATCH($C690,Forecast_Capex_Input!$CI$12:$CI$286,1)+1&gt;MAX(Forecast_Capex_Input!$C$12:$C$286),NA,
MATCH($C690,Forecast_Capex_Input!$CI$12:$CI$286,1)+1),1)</f>
        <v>N/A</v>
      </c>
      <c r="Y690" s="174" t="str" cm="1">
        <f t="array" aca="1" ref="Y690" ca="1">IFERROR(
IF(X689&lt;&gt;X690,1,
IF(COUNTIF(OFFSET(Y689,0,0,-INDEX(Forecast_Capex_Input!$CG$12:$CG$286,$X690)),Y689)=INDEX(Forecast_Capex_Input!$CG$12:$CG$286,$X690),Y689+1,Y689)),NA)</f>
        <v>N/A</v>
      </c>
      <c r="Z690" s="174" t="str" cm="1">
        <f t="array" ref="Z690">IFERROR($C690-IF($X690=1,1,INDEX(Forecast_Capex_Input!$CI$12:$CI$286,$X690-1))+1,NA)</f>
        <v>N/A</v>
      </c>
      <c r="AA690" s="174" t="str" cm="1">
        <f t="array" aca="1" ref="AA690" ca="1">IFERROR(IF(Y690=1,
INDEX(Forecast_Capex_Input!$AI$10:$BB$10,SMALL(IF(INDEX(Forecast_Capex_Input!$AI$12:$BB$286,$X690,0)&gt;0,COLUMN(Forecast_Capex_Input!$AI$10:$BB$10)-COLUMN(Forecast_Capex_Input!$AI$12)+1),ROWS(OFFSET(AA689,0,0,-$Z690)))),
OFFSET(AA689,-INDEX(Forecast_Capex_Input!$CG$12:$CG$286,$X690)+1,0)),NA)</f>
        <v>N/A</v>
      </c>
      <c r="AB690" s="174" t="str">
        <f t="shared" ca="1" si="449"/>
        <v>N/A</v>
      </c>
      <c r="AC690" s="222" t="b">
        <f t="shared" si="481"/>
        <v>0</v>
      </c>
      <c r="AD690" s="220" t="b">
        <v>0</v>
      </c>
      <c r="AE690" s="222" t="b">
        <f t="shared" si="450"/>
        <v>1</v>
      </c>
      <c r="AF690" s="165"/>
      <c r="AG690" s="215">
        <v>0</v>
      </c>
      <c r="AH690" s="215">
        <v>0</v>
      </c>
      <c r="AI690" s="215">
        <v>0</v>
      </c>
      <c r="AJ690" s="215">
        <v>0</v>
      </c>
      <c r="AK690" s="215">
        <v>0</v>
      </c>
      <c r="AL690" s="155">
        <v>0</v>
      </c>
      <c r="AM690" s="165"/>
      <c r="AN690" s="215" cm="1">
        <f t="array" aca="1" ref="AN690" ca="1">IFERROR(INDEX(General!O$33:O$34,$AB690)
*AG690,0)</f>
        <v>0</v>
      </c>
      <c r="AO690" s="215" cm="1">
        <f t="array" aca="1" ref="AO690" ca="1">IFERROR(INDEX(General!P$33:P$34,$AB690)
*AH690,0)</f>
        <v>0</v>
      </c>
      <c r="AP690" s="215" cm="1">
        <f t="array" aca="1" ref="AP690" ca="1">IFERROR(INDEX(General!Q$33:Q$34,$AB690)
*AI690,0)</f>
        <v>0</v>
      </c>
      <c r="AQ690" s="215" cm="1">
        <f t="array" aca="1" ref="AQ690" ca="1">IFERROR(INDEX(General!R$33:R$34,$AB690)
*AJ690,0)</f>
        <v>0</v>
      </c>
      <c r="AR690" s="215" cm="1">
        <f t="array" aca="1" ref="AR690" ca="1">IFERROR(INDEX(General!S$33:S$34,$AB690)
*AK690,0)</f>
        <v>0</v>
      </c>
      <c r="AS690" s="155">
        <f t="shared" ca="1" si="482"/>
        <v>0</v>
      </c>
      <c r="AT690" s="165"/>
      <c r="AU690" s="215">
        <f ca="1">IF($AE690=FALSE,AN690*Overheads!$R$24*$V690,
IFERROR(Overheads!$O$49*$V690*AN690,0)
+IFERROR(Overheads!Q$59*$V690*(AN690/Overheads!Q$68),0))</f>
        <v>0</v>
      </c>
      <c r="AV690" s="215">
        <f ca="1">IF($AE690=FALSE,AO690*Overheads!$R$24*$V690,
IFERROR(Overheads!$O$49*$V690*AO690,0)
+IFERROR(Overheads!R$59*$V690*(AO690/Overheads!R$68),0))</f>
        <v>0</v>
      </c>
      <c r="AW690" s="215">
        <f ca="1">IF($AE690=FALSE,AP690*Overheads!$R$24*$V690,
IFERROR(Overheads!$O$49*$V690*AP690,0)
+IFERROR(Overheads!S$59*$V690*(AP690/Overheads!S$68),0))</f>
        <v>0</v>
      </c>
      <c r="AX690" s="215">
        <f ca="1">IF($AE690=FALSE,AQ690*Overheads!$R$24*$V690,
IFERROR(Overheads!$O$49*$V690*AQ690,0)
+IFERROR(Overheads!T$59*$V690*(AQ690/Overheads!T$68),0))</f>
        <v>0</v>
      </c>
      <c r="AY690" s="215">
        <f ca="1">IF($AE690=FALSE,AR690*Overheads!$R$24*$V690,
IFERROR(Overheads!$O$49*$V690*AR690,0)
+IFERROR(Overheads!U$59*$V690*(AR690/Overheads!U$68),0))</f>
        <v>0</v>
      </c>
      <c r="AZ690" s="155">
        <f t="shared" ca="1" si="483"/>
        <v>0</v>
      </c>
      <c r="BA690" s="165"/>
      <c r="BB690" s="215">
        <f ca="1">IF($AE690=FALSE,AN690*Overheads!$S$25,
IFERROR(Overheads!$O$50*AN690,0)
+IFERROR(Overheads!Q$60*(AN690/Overheads!Q$66),0))</f>
        <v>0</v>
      </c>
      <c r="BC690" s="215">
        <f ca="1">IF($AE690=FALSE,AO690*Overheads!$S$25,
IFERROR(Overheads!$O$50*AO690,0)
+IFERROR(Overheads!R$60*(AO690/Overheads!R$66),0))</f>
        <v>0</v>
      </c>
      <c r="BD690" s="215">
        <f ca="1">IF($AE690=FALSE,AP690*Overheads!$S$25,
IFERROR(Overheads!$O$50*AP690,0)
+IFERROR(Overheads!S$60*(AP690/Overheads!S$66),0))</f>
        <v>0</v>
      </c>
      <c r="BE690" s="215">
        <f ca="1">IF($AE690=FALSE,AQ690*Overheads!$S$25,
IFERROR(Overheads!$O$50*AQ690,0)
+IFERROR(Overheads!T$60*(AQ690/Overheads!T$66),0))</f>
        <v>0</v>
      </c>
      <c r="BF690" s="215">
        <f ca="1">IF($AE690=FALSE,AR690*Overheads!$S$25,
IFERROR(Overheads!$O$50*AR690,0)
+IFERROR(Overheads!U$60*(AR690/Overheads!U$66),0))</f>
        <v>0</v>
      </c>
      <c r="BG690" s="155">
        <f t="shared" ca="1" si="484"/>
        <v>0</v>
      </c>
      <c r="BH690" s="165"/>
      <c r="BI690" s="215">
        <f t="shared" ca="1" si="485"/>
        <v>0</v>
      </c>
      <c r="BJ690" s="215">
        <f t="shared" ca="1" si="451"/>
        <v>0</v>
      </c>
      <c r="BK690" s="215">
        <f t="shared" ca="1" si="452"/>
        <v>0</v>
      </c>
      <c r="BL690" s="215">
        <f t="shared" ca="1" si="453"/>
        <v>0</v>
      </c>
      <c r="BM690" s="215">
        <f t="shared" ca="1" si="454"/>
        <v>0</v>
      </c>
      <c r="BN690" s="155">
        <f t="shared" ca="1" si="486"/>
        <v>0</v>
      </c>
      <c r="BO690" s="165"/>
      <c r="BP690" s="187" cm="1">
        <f t="array" ref="BP690">IFERROR(IF($X690=$X689,BP689,INDEX(Forecast_Capex_Input!AC$12:AC$286,$X690)),0)</f>
        <v>0</v>
      </c>
      <c r="BQ690" s="187" cm="1">
        <f t="array" ref="BQ690">IFERROR(IF($X690=$X689,BQ689,INDEX(Forecast_Capex_Input!AD$12:AD$286,$X690)),0)</f>
        <v>0</v>
      </c>
      <c r="BR690" s="187" cm="1">
        <f t="array" ref="BR690">IFERROR(IF($X690=$X689,BR689,INDEX(Forecast_Capex_Input!AE$12:AE$286,$X690)),0)</f>
        <v>0</v>
      </c>
      <c r="BS690" s="187" cm="1">
        <f t="array" ref="BS690">IFERROR(IF($X690=$X689,BS689,INDEX(Forecast_Capex_Input!AF$12:AF$286,$X690)),0)</f>
        <v>0</v>
      </c>
      <c r="BT690" s="187" cm="1">
        <f t="array" ref="BT690">IFERROR(IF($X690=$X689,BT689,INDEX(Forecast_Capex_Input!AG$12:AG$286,$X690)),0)</f>
        <v>0</v>
      </c>
      <c r="BU690" s="165"/>
      <c r="BV690" s="215">
        <f t="shared" si="455"/>
        <v>0</v>
      </c>
      <c r="BW690" s="215">
        <f t="shared" si="456"/>
        <v>0</v>
      </c>
      <c r="BX690" s="215">
        <f t="shared" si="457"/>
        <v>0</v>
      </c>
      <c r="BY690" s="215">
        <f t="shared" si="458"/>
        <v>0</v>
      </c>
      <c r="BZ690" s="215">
        <f t="shared" si="459"/>
        <v>0</v>
      </c>
      <c r="CA690" s="155">
        <f t="shared" si="487"/>
        <v>0</v>
      </c>
      <c r="CB690" s="165"/>
      <c r="CC690" s="215">
        <f t="shared" si="460"/>
        <v>0</v>
      </c>
      <c r="CD690" s="215">
        <f t="shared" si="461"/>
        <v>0</v>
      </c>
      <c r="CE690" s="215">
        <f t="shared" si="462"/>
        <v>0</v>
      </c>
      <c r="CF690" s="215">
        <f t="shared" si="463"/>
        <v>0</v>
      </c>
      <c r="CG690" s="215">
        <f t="shared" si="464"/>
        <v>0</v>
      </c>
      <c r="CH690" s="155">
        <f t="shared" si="488"/>
        <v>0</v>
      </c>
      <c r="CI690" s="165"/>
      <c r="CJ690" s="215">
        <f t="shared" si="465"/>
        <v>0</v>
      </c>
      <c r="CK690" s="215">
        <f t="shared" si="466"/>
        <v>0</v>
      </c>
      <c r="CL690" s="215">
        <f t="shared" si="467"/>
        <v>0</v>
      </c>
      <c r="CM690" s="215">
        <f t="shared" si="468"/>
        <v>0</v>
      </c>
      <c r="CN690" s="215">
        <f t="shared" si="469"/>
        <v>0</v>
      </c>
      <c r="CO690" s="155">
        <f t="shared" si="489"/>
        <v>0</v>
      </c>
      <c r="CP690" s="165"/>
      <c r="CQ690" s="223">
        <f t="shared" si="470"/>
        <v>0</v>
      </c>
      <c r="CR690" s="223">
        <f t="shared" si="471"/>
        <v>0</v>
      </c>
      <c r="CS690" s="223">
        <f t="shared" si="472"/>
        <v>0</v>
      </c>
      <c r="CT690" s="223">
        <f t="shared" si="473"/>
        <v>0</v>
      </c>
      <c r="CU690" s="223">
        <f t="shared" si="474"/>
        <v>0</v>
      </c>
      <c r="CV690" s="155">
        <f t="shared" si="490"/>
        <v>0</v>
      </c>
      <c r="CW690" s="165"/>
      <c r="CX690" s="215">
        <f t="shared" si="491"/>
        <v>0</v>
      </c>
      <c r="CY690" s="215">
        <f t="shared" si="475"/>
        <v>0</v>
      </c>
      <c r="CZ690" s="215">
        <f t="shared" si="476"/>
        <v>0</v>
      </c>
      <c r="DA690" s="215">
        <f t="shared" si="477"/>
        <v>0</v>
      </c>
      <c r="DB690" s="215">
        <f t="shared" si="478"/>
        <v>0</v>
      </c>
      <c r="DC690" s="155">
        <f t="shared" si="492"/>
        <v>0</v>
      </c>
      <c r="DD690" s="165"/>
      <c r="DE690" s="188" t="b" cm="1">
        <f t="array" aca="1" ref="DE690" ca="1">OR($G690=Forecast_Capex_Input!$BF$8:$BF$10)</f>
        <v>0</v>
      </c>
      <c r="DF690" s="188" cm="1">
        <f t="array" aca="1" ref="DF690" ca="1">IFERROR(INDEX(Forecast_Capex_Input!BG$12:BG$286,$X690)
*(INDEX(Forecast_Capex_Input!$H$12:$H$286,$X690)=Repex),0)
*$DE690</f>
        <v>0</v>
      </c>
      <c r="DG690" s="188" cm="1">
        <f t="array" aca="1" ref="DG690" ca="1">IFERROR(INDEX(Forecast_Capex_Input!BH$12:BH$286,$X690)
*(INDEX(Forecast_Capex_Input!$H$12:$H$286,$X690)=Repex),0)
*$DE690</f>
        <v>0</v>
      </c>
      <c r="DH690" s="188" cm="1">
        <f t="array" aca="1" ref="DH690" ca="1">IFERROR(INDEX(Forecast_Capex_Input!BI$12:BI$286,$X690)
*(INDEX(Forecast_Capex_Input!$H$12:$H$286,$X690)=Repex),0)
*$DE690</f>
        <v>0</v>
      </c>
      <c r="DI690" s="188" cm="1">
        <f t="array" aca="1" ref="DI690" ca="1">IFERROR(INDEX(Forecast_Capex_Input!BJ$12:BJ$286,$X690)
*(INDEX(Forecast_Capex_Input!$H$12:$H$286,$X690)=Repex),0)
*$DE690</f>
        <v>0</v>
      </c>
      <c r="DJ690" s="188" cm="1">
        <f t="array" aca="1" ref="DJ690" ca="1">IFERROR(INDEX(Forecast_Capex_Input!BK$12:BK$286,$X690)
*(INDEX(Forecast_Capex_Input!$H$12:$H$286,$X690)=Repex),0)
*$DE690</f>
        <v>0</v>
      </c>
      <c r="DK690" s="188" cm="1">
        <f t="array" aca="1" ref="DK690" ca="1">IFERROR(INDEX(Forecast_Capex_Input!BL$12:BL$286,$X690)
*(INDEX(Forecast_Capex_Input!$H$12:$H$286,$X690)=Repex),0)
*$DE690</f>
        <v>0</v>
      </c>
      <c r="DL690" s="165"/>
      <c r="DM690" s="188" t="b" cm="1">
        <f t="array" aca="1" ref="DM690" ca="1">OR($G690=Forecast_Capex_Input!$BN$8:$BN$9)</f>
        <v>0</v>
      </c>
      <c r="DN690" s="188" cm="1">
        <f t="array" aca="1" ref="DN690" ca="1">IFERROR(INDEX(Forecast_Capex_Input!BO$12:BO$286,$X690)
*(INDEX(Forecast_Capex_Input!$H$12:$H$286,$X690)=Repex),0)
*$DM690</f>
        <v>0</v>
      </c>
      <c r="DO690" s="188" cm="1">
        <f t="array" aca="1" ref="DO690" ca="1">IFERROR(INDEX(Forecast_Capex_Input!BP$12:BP$286,$X690)
*(INDEX(Forecast_Capex_Input!$H$12:$H$286,$X690)=Repex),0)
*$DM690</f>
        <v>0</v>
      </c>
      <c r="DP690" s="188" cm="1">
        <f t="array" aca="1" ref="DP690" ca="1">IFERROR(INDEX(Forecast_Capex_Input!BQ$12:BQ$286,$X690)
*(INDEX(Forecast_Capex_Input!$H$12:$H$286,$X690)=Repex),0)
*$DM690</f>
        <v>0</v>
      </c>
      <c r="DQ690" s="188" cm="1">
        <f t="array" aca="1" ref="DQ690" ca="1">IFERROR(INDEX(Forecast_Capex_Input!BR$12:BR$286,$X690)
*(INDEX(Forecast_Capex_Input!$H$12:$H$286,$X690)=Repex),0)
*$DM690</f>
        <v>0</v>
      </c>
      <c r="DR690" s="188" cm="1">
        <f t="array" aca="1" ref="DR690" ca="1">IFERROR(INDEX(Forecast_Capex_Input!BS$12:BS$286,$X690)
*(INDEX(Forecast_Capex_Input!$H$12:$H$286,$X690)=Repex),0)
*$DM690</f>
        <v>0</v>
      </c>
      <c r="DS690" s="165"/>
      <c r="DT690" s="188" t="b" cm="1">
        <f t="array" aca="1" ref="DT690" ca="1">OR($G690=Forecast_Capex_Input!$BU$8:$BU$10)</f>
        <v>0</v>
      </c>
      <c r="DU690" s="188" cm="1">
        <f t="array" aca="1" ref="DU690" ca="1">IFERROR(INDEX(Forecast_Capex_Input!BV$12:BV$286,$X690)
*(INDEX(Forecast_Capex_Input!$H$12:$H$286,$X690)=Repex),0)
*$DT690</f>
        <v>0</v>
      </c>
      <c r="DV690" s="188" cm="1">
        <f t="array" aca="1" ref="DV690" ca="1">IFERROR(INDEX(Forecast_Capex_Input!BW$12:BW$286,$X690)
*(INDEX(Forecast_Capex_Input!$H$12:$H$286,$X690)=Repex),0)
*$DT690</f>
        <v>0</v>
      </c>
      <c r="DW690" s="188" cm="1">
        <f t="array" aca="1" ref="DW690" ca="1">IFERROR(INDEX(Forecast_Capex_Input!BX$12:BX$286,$X690)
*(INDEX(Forecast_Capex_Input!$H$12:$H$286,$X690)=Repex),0)
*$DT690</f>
        <v>0</v>
      </c>
      <c r="DX690" s="188" cm="1">
        <f t="array" aca="1" ref="DX690" ca="1">IFERROR(INDEX(Forecast_Capex_Input!BY$12:BY$286,$X690)
*(INDEX(Forecast_Capex_Input!$H$12:$H$286,$X690)=Repex),0)
*$DT690</f>
        <v>0</v>
      </c>
      <c r="DY690" s="188" cm="1">
        <f t="array" aca="1" ref="DY690" ca="1">IFERROR(INDEX(Forecast_Capex_Input!BZ$12:BZ$286,$X690)
*(INDEX(Forecast_Capex_Input!$H$12:$H$286,$X690)=Repex),0)
*$DT690</f>
        <v>0</v>
      </c>
      <c r="DZ690" s="188" cm="1">
        <f t="array" aca="1" ref="DZ690" ca="1">IFERROR(INDEX(Forecast_Capex_Input!CA$12:CA$286,$X690)
*(INDEX(Forecast_Capex_Input!$H$12:$H$286,$X690)=Repex),0)
*$DT690</f>
        <v>0</v>
      </c>
      <c r="EA690" s="188" cm="1">
        <f t="array" aca="1" ref="EA690" ca="1">IFERROR(INDEX(Forecast_Capex_Input!CB$12:CB$286,$X690)
*(INDEX(Forecast_Capex_Input!$H$12:$H$286,$X690)=Repex),0)
*$DT690</f>
        <v>0</v>
      </c>
      <c r="EB690" s="188" cm="1">
        <f t="array" aca="1" ref="EB690" ca="1">IFERROR(INDEX(Forecast_Capex_Input!CC$12:CC$286,$X690)
*(INDEX(Forecast_Capex_Input!$H$12:$H$286,$X690)=Repex),0)
*$DT690</f>
        <v>0</v>
      </c>
      <c r="EC690" s="165"/>
      <c r="ED690" s="226" t="str">
        <f t="shared" si="479"/>
        <v>N/A</v>
      </c>
      <c r="EE690" s="174" t="s">
        <v>15</v>
      </c>
    </row>
    <row r="691" spans="3:135" x14ac:dyDescent="0.2">
      <c r="C691" s="174">
        <f t="shared" si="480"/>
        <v>681</v>
      </c>
      <c r="D691" s="167" t="str" cm="1">
        <f t="array" ref="D691">IFERROR(INDEX(Forecast_Capex_Input!$D$12:$D$286,$X691),NA)</f>
        <v>N/A</v>
      </c>
      <c r="E691" s="172" t="str" cm="1">
        <f t="array" ref="E691">IF($X691=NA,NA,INDEX(Forecast_Capex_Input!$E$12:$E$286,$X691))</f>
        <v>N/A</v>
      </c>
      <c r="F691" s="167" t="str" cm="1">
        <f t="array" aca="1" ref="F691" ca="1">IFERROR(INDEX(General!$E$25:$E$26,$Y691),NA)</f>
        <v>N/A</v>
      </c>
      <c r="G691" s="167" t="str" cm="1">
        <f t="array" aca="1" ref="G691" ca="1">IFERROR(INDEX(Forecast_Capex_Input!$AI$11:$BB$11,$AA691),NA)</f>
        <v>N/A</v>
      </c>
      <c r="H691" s="189" t="str" cm="1">
        <f t="array" aca="1" ref="H691" ca="1">IFERROR(INDEX(Forecast_Capex_Input!$AI$12:$BB$286,$X691,$AA691),NA)</f>
        <v>N/A</v>
      </c>
      <c r="I691" s="199" t="str" cm="1">
        <f t="array" ref="I691">IFERROR(INDEX(Forecast_Capex_Input!$F$12:$F$286,$X691),NA)</f>
        <v>N/A</v>
      </c>
      <c r="J691" s="199" t="str" cm="1">
        <f t="array" ref="J691">IFERROR(INDEX(Forecast_Capex_Input!G$12:G$286,$X691),NA)</f>
        <v>N/A</v>
      </c>
      <c r="K691" s="199" t="str" cm="1">
        <f t="array" ref="K691">IFERROR(INDEX(Forecast_Capex_Input!H$12:H$286,$X691),NA)</f>
        <v>N/A</v>
      </c>
      <c r="L691" s="199" t="str" cm="1">
        <f t="array" ref="L691">IFERROR(INDEX(Forecast_Capex_Input!I$12:I$286,$X691),NA)</f>
        <v>N/A</v>
      </c>
      <c r="M691" s="199" t="str" cm="1">
        <f t="array" ref="M691">IFERROR(INDEX(Forecast_Capex_Input!J$12:J$286,$X691),NA)</f>
        <v>N/A</v>
      </c>
      <c r="N691" s="199" t="str" cm="1">
        <f t="array" ref="N691">IFERROR(INDEX(Forecast_Capex_Input!K$12:K$286,$X691),NA)</f>
        <v>N/A</v>
      </c>
      <c r="O691" s="199" t="str" cm="1">
        <f t="array" ref="O691">IFERROR(INDEX(Forecast_Capex_Input!L$12:L$286,$X691),NA)</f>
        <v>N/A</v>
      </c>
      <c r="P691" s="199" t="str" cm="1">
        <f t="array" ref="P691">IFERROR(INDEX(Forecast_Capex_Input!M$12:M$286,$X691),NA)</f>
        <v>N/A</v>
      </c>
      <c r="Q691" s="172" t="str" cm="1">
        <f t="array" ref="Q691">IFERROR(INDEX(Forecast_Capex_Input!N$12:N$286,$X691),NA)</f>
        <v>N/A</v>
      </c>
      <c r="R691" s="265" cm="1">
        <f t="array" ref="R691">IFERROR(INDEX(Forecast_Capex_Input!O$12:O$286,$X691),0)</f>
        <v>0</v>
      </c>
      <c r="S691" s="172" cm="1">
        <f t="array" ref="S691">IFERROR(INDEX(Forecast_Capex_Input!P$12:P$286,$X691),0)</f>
        <v>0</v>
      </c>
      <c r="T691" s="199" t="str" cm="1">
        <f t="array" aca="1" ref="T691" ca="1">IFERROR(INDEX(General!$K$84:$K$103,$AA691),NA)</f>
        <v>N/A</v>
      </c>
      <c r="U691" s="188" cm="1">
        <f t="array" aca="1" ref="U691" ca="1">IFERROR(
IF($F691=General!$E$25,INDEX(Forecast_Capex_Input!S$12:S$286,$X691),
INDEX(Forecast_Capex_Input!T$12:T$286,$X691)),0)</f>
        <v>0</v>
      </c>
      <c r="V691" s="222" t="b">
        <f>IFERROR(INDEX(Overheads!$T$19:$T$26,MATCH($I691,Overheads!$E$19:$E$26,0)),FALSE)</f>
        <v>0</v>
      </c>
      <c r="W691" s="165"/>
      <c r="X691" s="174" t="str">
        <f>IFERROR(
IF(MATCH($C691,Forecast_Capex_Input!$CI$12:$CI$286,1)+1&gt;MAX(Forecast_Capex_Input!$C$12:$C$286),NA,
MATCH($C691,Forecast_Capex_Input!$CI$12:$CI$286,1)+1),1)</f>
        <v>N/A</v>
      </c>
      <c r="Y691" s="174" t="str" cm="1">
        <f t="array" aca="1" ref="Y691" ca="1">IFERROR(
IF(X690&lt;&gt;X691,1,
IF(COUNTIF(OFFSET(Y690,0,0,-INDEX(Forecast_Capex_Input!$CG$12:$CG$286,$X691)),Y690)=INDEX(Forecast_Capex_Input!$CG$12:$CG$286,$X691),Y690+1,Y690)),NA)</f>
        <v>N/A</v>
      </c>
      <c r="Z691" s="174" t="str" cm="1">
        <f t="array" ref="Z691">IFERROR($C691-IF($X691=1,1,INDEX(Forecast_Capex_Input!$CI$12:$CI$286,$X691-1))+1,NA)</f>
        <v>N/A</v>
      </c>
      <c r="AA691" s="174" t="str" cm="1">
        <f t="array" aca="1" ref="AA691" ca="1">IFERROR(IF(Y691=1,
INDEX(Forecast_Capex_Input!$AI$10:$BB$10,SMALL(IF(INDEX(Forecast_Capex_Input!$AI$12:$BB$286,$X691,0)&gt;0,COLUMN(Forecast_Capex_Input!$AI$10:$BB$10)-COLUMN(Forecast_Capex_Input!$AI$12)+1),ROWS(OFFSET(AA690,0,0,-$Z691)))),
OFFSET(AA690,-INDEX(Forecast_Capex_Input!$CG$12:$CG$286,$X691)+1,0)),NA)</f>
        <v>N/A</v>
      </c>
      <c r="AB691" s="174" t="str">
        <f t="shared" ca="1" si="449"/>
        <v>N/A</v>
      </c>
      <c r="AC691" s="222" t="b">
        <f t="shared" si="481"/>
        <v>0</v>
      </c>
      <c r="AD691" s="220" t="b">
        <v>0</v>
      </c>
      <c r="AE691" s="222" t="b">
        <f t="shared" si="450"/>
        <v>1</v>
      </c>
      <c r="AF691" s="165"/>
      <c r="AG691" s="215">
        <v>0</v>
      </c>
      <c r="AH691" s="215">
        <v>0</v>
      </c>
      <c r="AI691" s="215">
        <v>0</v>
      </c>
      <c r="AJ691" s="215">
        <v>0</v>
      </c>
      <c r="AK691" s="215">
        <v>0</v>
      </c>
      <c r="AL691" s="155">
        <v>0</v>
      </c>
      <c r="AM691" s="165"/>
      <c r="AN691" s="215" cm="1">
        <f t="array" aca="1" ref="AN691" ca="1">IFERROR(INDEX(General!O$33:O$34,$AB691)
*AG691,0)</f>
        <v>0</v>
      </c>
      <c r="AO691" s="215" cm="1">
        <f t="array" aca="1" ref="AO691" ca="1">IFERROR(INDEX(General!P$33:P$34,$AB691)
*AH691,0)</f>
        <v>0</v>
      </c>
      <c r="AP691" s="215" cm="1">
        <f t="array" aca="1" ref="AP691" ca="1">IFERROR(INDEX(General!Q$33:Q$34,$AB691)
*AI691,0)</f>
        <v>0</v>
      </c>
      <c r="AQ691" s="215" cm="1">
        <f t="array" aca="1" ref="AQ691" ca="1">IFERROR(INDEX(General!R$33:R$34,$AB691)
*AJ691,0)</f>
        <v>0</v>
      </c>
      <c r="AR691" s="215" cm="1">
        <f t="array" aca="1" ref="AR691" ca="1">IFERROR(INDEX(General!S$33:S$34,$AB691)
*AK691,0)</f>
        <v>0</v>
      </c>
      <c r="AS691" s="155">
        <f t="shared" ca="1" si="482"/>
        <v>0</v>
      </c>
      <c r="AT691" s="165"/>
      <c r="AU691" s="215">
        <f ca="1">IF($AE691=FALSE,AN691*Overheads!$R$24*$V691,
IFERROR(Overheads!$O$49*$V691*AN691,0)
+IFERROR(Overheads!Q$59*$V691*(AN691/Overheads!Q$68),0))</f>
        <v>0</v>
      </c>
      <c r="AV691" s="215">
        <f ca="1">IF($AE691=FALSE,AO691*Overheads!$R$24*$V691,
IFERROR(Overheads!$O$49*$V691*AO691,0)
+IFERROR(Overheads!R$59*$V691*(AO691/Overheads!R$68),0))</f>
        <v>0</v>
      </c>
      <c r="AW691" s="215">
        <f ca="1">IF($AE691=FALSE,AP691*Overheads!$R$24*$V691,
IFERROR(Overheads!$O$49*$V691*AP691,0)
+IFERROR(Overheads!S$59*$V691*(AP691/Overheads!S$68),0))</f>
        <v>0</v>
      </c>
      <c r="AX691" s="215">
        <f ca="1">IF($AE691=FALSE,AQ691*Overheads!$R$24*$V691,
IFERROR(Overheads!$O$49*$V691*AQ691,0)
+IFERROR(Overheads!T$59*$V691*(AQ691/Overheads!T$68),0))</f>
        <v>0</v>
      </c>
      <c r="AY691" s="215">
        <f ca="1">IF($AE691=FALSE,AR691*Overheads!$R$24*$V691,
IFERROR(Overheads!$O$49*$V691*AR691,0)
+IFERROR(Overheads!U$59*$V691*(AR691/Overheads!U$68),0))</f>
        <v>0</v>
      </c>
      <c r="AZ691" s="155">
        <f t="shared" ca="1" si="483"/>
        <v>0</v>
      </c>
      <c r="BA691" s="165"/>
      <c r="BB691" s="215">
        <f ca="1">IF($AE691=FALSE,AN691*Overheads!$S$25,
IFERROR(Overheads!$O$50*AN691,0)
+IFERROR(Overheads!Q$60*(AN691/Overheads!Q$66),0))</f>
        <v>0</v>
      </c>
      <c r="BC691" s="215">
        <f ca="1">IF($AE691=FALSE,AO691*Overheads!$S$25,
IFERROR(Overheads!$O$50*AO691,0)
+IFERROR(Overheads!R$60*(AO691/Overheads!R$66),0))</f>
        <v>0</v>
      </c>
      <c r="BD691" s="215">
        <f ca="1">IF($AE691=FALSE,AP691*Overheads!$S$25,
IFERROR(Overheads!$O$50*AP691,0)
+IFERROR(Overheads!S$60*(AP691/Overheads!S$66),0))</f>
        <v>0</v>
      </c>
      <c r="BE691" s="215">
        <f ca="1">IF($AE691=FALSE,AQ691*Overheads!$S$25,
IFERROR(Overheads!$O$50*AQ691,0)
+IFERROR(Overheads!T$60*(AQ691/Overheads!T$66),0))</f>
        <v>0</v>
      </c>
      <c r="BF691" s="215">
        <f ca="1">IF($AE691=FALSE,AR691*Overheads!$S$25,
IFERROR(Overheads!$O$50*AR691,0)
+IFERROR(Overheads!U$60*(AR691/Overheads!U$66),0))</f>
        <v>0</v>
      </c>
      <c r="BG691" s="155">
        <f t="shared" ca="1" si="484"/>
        <v>0</v>
      </c>
      <c r="BH691" s="165"/>
      <c r="BI691" s="215">
        <f t="shared" ca="1" si="485"/>
        <v>0</v>
      </c>
      <c r="BJ691" s="215">
        <f t="shared" ca="1" si="451"/>
        <v>0</v>
      </c>
      <c r="BK691" s="215">
        <f t="shared" ca="1" si="452"/>
        <v>0</v>
      </c>
      <c r="BL691" s="215">
        <f t="shared" ca="1" si="453"/>
        <v>0</v>
      </c>
      <c r="BM691" s="215">
        <f t="shared" ca="1" si="454"/>
        <v>0</v>
      </c>
      <c r="BN691" s="155">
        <f t="shared" ca="1" si="486"/>
        <v>0</v>
      </c>
      <c r="BO691" s="165"/>
      <c r="BP691" s="187" cm="1">
        <f t="array" ref="BP691">IFERROR(IF($X691=$X690,BP690,INDEX(Forecast_Capex_Input!AC$12:AC$286,$X691)),0)</f>
        <v>0</v>
      </c>
      <c r="BQ691" s="187" cm="1">
        <f t="array" ref="BQ691">IFERROR(IF($X691=$X690,BQ690,INDEX(Forecast_Capex_Input!AD$12:AD$286,$X691)),0)</f>
        <v>0</v>
      </c>
      <c r="BR691" s="187" cm="1">
        <f t="array" ref="BR691">IFERROR(IF($X691=$X690,BR690,INDEX(Forecast_Capex_Input!AE$12:AE$286,$X691)),0)</f>
        <v>0</v>
      </c>
      <c r="BS691" s="187" cm="1">
        <f t="array" ref="BS691">IFERROR(IF($X691=$X690,BS690,INDEX(Forecast_Capex_Input!AF$12:AF$286,$X691)),0)</f>
        <v>0</v>
      </c>
      <c r="BT691" s="187" cm="1">
        <f t="array" ref="BT691">IFERROR(IF($X691=$X690,BT690,INDEX(Forecast_Capex_Input!AG$12:AG$286,$X691)),0)</f>
        <v>0</v>
      </c>
      <c r="BU691" s="165"/>
      <c r="BV691" s="215">
        <f t="shared" si="455"/>
        <v>0</v>
      </c>
      <c r="BW691" s="215">
        <f t="shared" si="456"/>
        <v>0</v>
      </c>
      <c r="BX691" s="215">
        <f t="shared" si="457"/>
        <v>0</v>
      </c>
      <c r="BY691" s="215">
        <f t="shared" si="458"/>
        <v>0</v>
      </c>
      <c r="BZ691" s="215">
        <f t="shared" si="459"/>
        <v>0</v>
      </c>
      <c r="CA691" s="155">
        <f t="shared" si="487"/>
        <v>0</v>
      </c>
      <c r="CB691" s="165"/>
      <c r="CC691" s="215">
        <f t="shared" si="460"/>
        <v>0</v>
      </c>
      <c r="CD691" s="215">
        <f t="shared" si="461"/>
        <v>0</v>
      </c>
      <c r="CE691" s="215">
        <f t="shared" si="462"/>
        <v>0</v>
      </c>
      <c r="CF691" s="215">
        <f t="shared" si="463"/>
        <v>0</v>
      </c>
      <c r="CG691" s="215">
        <f t="shared" si="464"/>
        <v>0</v>
      </c>
      <c r="CH691" s="155">
        <f t="shared" si="488"/>
        <v>0</v>
      </c>
      <c r="CI691" s="165"/>
      <c r="CJ691" s="215">
        <f t="shared" si="465"/>
        <v>0</v>
      </c>
      <c r="CK691" s="215">
        <f t="shared" si="466"/>
        <v>0</v>
      </c>
      <c r="CL691" s="215">
        <f t="shared" si="467"/>
        <v>0</v>
      </c>
      <c r="CM691" s="215">
        <f t="shared" si="468"/>
        <v>0</v>
      </c>
      <c r="CN691" s="215">
        <f t="shared" si="469"/>
        <v>0</v>
      </c>
      <c r="CO691" s="155">
        <f t="shared" si="489"/>
        <v>0</v>
      </c>
      <c r="CP691" s="165"/>
      <c r="CQ691" s="223">
        <f t="shared" si="470"/>
        <v>0</v>
      </c>
      <c r="CR691" s="223">
        <f t="shared" si="471"/>
        <v>0</v>
      </c>
      <c r="CS691" s="223">
        <f t="shared" si="472"/>
        <v>0</v>
      </c>
      <c r="CT691" s="223">
        <f t="shared" si="473"/>
        <v>0</v>
      </c>
      <c r="CU691" s="223">
        <f t="shared" si="474"/>
        <v>0</v>
      </c>
      <c r="CV691" s="155">
        <f t="shared" si="490"/>
        <v>0</v>
      </c>
      <c r="CW691" s="165"/>
      <c r="CX691" s="215">
        <f t="shared" si="491"/>
        <v>0</v>
      </c>
      <c r="CY691" s="215">
        <f t="shared" si="475"/>
        <v>0</v>
      </c>
      <c r="CZ691" s="215">
        <f t="shared" si="476"/>
        <v>0</v>
      </c>
      <c r="DA691" s="215">
        <f t="shared" si="477"/>
        <v>0</v>
      </c>
      <c r="DB691" s="215">
        <f t="shared" si="478"/>
        <v>0</v>
      </c>
      <c r="DC691" s="155">
        <f t="shared" si="492"/>
        <v>0</v>
      </c>
      <c r="DD691" s="165"/>
      <c r="DE691" s="188" t="b" cm="1">
        <f t="array" aca="1" ref="DE691" ca="1">OR($G691=Forecast_Capex_Input!$BF$8:$BF$10)</f>
        <v>0</v>
      </c>
      <c r="DF691" s="188" cm="1">
        <f t="array" aca="1" ref="DF691" ca="1">IFERROR(INDEX(Forecast_Capex_Input!BG$12:BG$286,$X691)
*(INDEX(Forecast_Capex_Input!$H$12:$H$286,$X691)=Repex),0)
*$DE691</f>
        <v>0</v>
      </c>
      <c r="DG691" s="188" cm="1">
        <f t="array" aca="1" ref="DG691" ca="1">IFERROR(INDEX(Forecast_Capex_Input!BH$12:BH$286,$X691)
*(INDEX(Forecast_Capex_Input!$H$12:$H$286,$X691)=Repex),0)
*$DE691</f>
        <v>0</v>
      </c>
      <c r="DH691" s="188" cm="1">
        <f t="array" aca="1" ref="DH691" ca="1">IFERROR(INDEX(Forecast_Capex_Input!BI$12:BI$286,$X691)
*(INDEX(Forecast_Capex_Input!$H$12:$H$286,$X691)=Repex),0)
*$DE691</f>
        <v>0</v>
      </c>
      <c r="DI691" s="188" cm="1">
        <f t="array" aca="1" ref="DI691" ca="1">IFERROR(INDEX(Forecast_Capex_Input!BJ$12:BJ$286,$X691)
*(INDEX(Forecast_Capex_Input!$H$12:$H$286,$X691)=Repex),0)
*$DE691</f>
        <v>0</v>
      </c>
      <c r="DJ691" s="188" cm="1">
        <f t="array" aca="1" ref="DJ691" ca="1">IFERROR(INDEX(Forecast_Capex_Input!BK$12:BK$286,$X691)
*(INDEX(Forecast_Capex_Input!$H$12:$H$286,$X691)=Repex),0)
*$DE691</f>
        <v>0</v>
      </c>
      <c r="DK691" s="188" cm="1">
        <f t="array" aca="1" ref="DK691" ca="1">IFERROR(INDEX(Forecast_Capex_Input!BL$12:BL$286,$X691)
*(INDEX(Forecast_Capex_Input!$H$12:$H$286,$X691)=Repex),0)
*$DE691</f>
        <v>0</v>
      </c>
      <c r="DL691" s="165"/>
      <c r="DM691" s="188" t="b" cm="1">
        <f t="array" aca="1" ref="DM691" ca="1">OR($G691=Forecast_Capex_Input!$BN$8:$BN$9)</f>
        <v>0</v>
      </c>
      <c r="DN691" s="188" cm="1">
        <f t="array" aca="1" ref="DN691" ca="1">IFERROR(INDEX(Forecast_Capex_Input!BO$12:BO$286,$X691)
*(INDEX(Forecast_Capex_Input!$H$12:$H$286,$X691)=Repex),0)
*$DM691</f>
        <v>0</v>
      </c>
      <c r="DO691" s="188" cm="1">
        <f t="array" aca="1" ref="DO691" ca="1">IFERROR(INDEX(Forecast_Capex_Input!BP$12:BP$286,$X691)
*(INDEX(Forecast_Capex_Input!$H$12:$H$286,$X691)=Repex),0)
*$DM691</f>
        <v>0</v>
      </c>
      <c r="DP691" s="188" cm="1">
        <f t="array" aca="1" ref="DP691" ca="1">IFERROR(INDEX(Forecast_Capex_Input!BQ$12:BQ$286,$X691)
*(INDEX(Forecast_Capex_Input!$H$12:$H$286,$X691)=Repex),0)
*$DM691</f>
        <v>0</v>
      </c>
      <c r="DQ691" s="188" cm="1">
        <f t="array" aca="1" ref="DQ691" ca="1">IFERROR(INDEX(Forecast_Capex_Input!BR$12:BR$286,$X691)
*(INDEX(Forecast_Capex_Input!$H$12:$H$286,$X691)=Repex),0)
*$DM691</f>
        <v>0</v>
      </c>
      <c r="DR691" s="188" cm="1">
        <f t="array" aca="1" ref="DR691" ca="1">IFERROR(INDEX(Forecast_Capex_Input!BS$12:BS$286,$X691)
*(INDEX(Forecast_Capex_Input!$H$12:$H$286,$X691)=Repex),0)
*$DM691</f>
        <v>0</v>
      </c>
      <c r="DS691" s="165"/>
      <c r="DT691" s="188" t="b" cm="1">
        <f t="array" aca="1" ref="DT691" ca="1">OR($G691=Forecast_Capex_Input!$BU$8:$BU$10)</f>
        <v>0</v>
      </c>
      <c r="DU691" s="188" cm="1">
        <f t="array" aca="1" ref="DU691" ca="1">IFERROR(INDEX(Forecast_Capex_Input!BV$12:BV$286,$X691)
*(INDEX(Forecast_Capex_Input!$H$12:$H$286,$X691)=Repex),0)
*$DT691</f>
        <v>0</v>
      </c>
      <c r="DV691" s="188" cm="1">
        <f t="array" aca="1" ref="DV691" ca="1">IFERROR(INDEX(Forecast_Capex_Input!BW$12:BW$286,$X691)
*(INDEX(Forecast_Capex_Input!$H$12:$H$286,$X691)=Repex),0)
*$DT691</f>
        <v>0</v>
      </c>
      <c r="DW691" s="188" cm="1">
        <f t="array" aca="1" ref="DW691" ca="1">IFERROR(INDEX(Forecast_Capex_Input!BX$12:BX$286,$X691)
*(INDEX(Forecast_Capex_Input!$H$12:$H$286,$X691)=Repex),0)
*$DT691</f>
        <v>0</v>
      </c>
      <c r="DX691" s="188" cm="1">
        <f t="array" aca="1" ref="DX691" ca="1">IFERROR(INDEX(Forecast_Capex_Input!BY$12:BY$286,$X691)
*(INDEX(Forecast_Capex_Input!$H$12:$H$286,$X691)=Repex),0)
*$DT691</f>
        <v>0</v>
      </c>
      <c r="DY691" s="188" cm="1">
        <f t="array" aca="1" ref="DY691" ca="1">IFERROR(INDEX(Forecast_Capex_Input!BZ$12:BZ$286,$X691)
*(INDEX(Forecast_Capex_Input!$H$12:$H$286,$X691)=Repex),0)
*$DT691</f>
        <v>0</v>
      </c>
      <c r="DZ691" s="188" cm="1">
        <f t="array" aca="1" ref="DZ691" ca="1">IFERROR(INDEX(Forecast_Capex_Input!CA$12:CA$286,$X691)
*(INDEX(Forecast_Capex_Input!$H$12:$H$286,$X691)=Repex),0)
*$DT691</f>
        <v>0</v>
      </c>
      <c r="EA691" s="188" cm="1">
        <f t="array" aca="1" ref="EA691" ca="1">IFERROR(INDEX(Forecast_Capex_Input!CB$12:CB$286,$X691)
*(INDEX(Forecast_Capex_Input!$H$12:$H$286,$X691)=Repex),0)
*$DT691</f>
        <v>0</v>
      </c>
      <c r="EB691" s="188" cm="1">
        <f t="array" aca="1" ref="EB691" ca="1">IFERROR(INDEX(Forecast_Capex_Input!CC$12:CC$286,$X691)
*(INDEX(Forecast_Capex_Input!$H$12:$H$286,$X691)=Repex),0)
*$DT691</f>
        <v>0</v>
      </c>
      <c r="EC691" s="165"/>
      <c r="ED691" s="226" t="str">
        <f t="shared" si="479"/>
        <v>N/A</v>
      </c>
      <c r="EE691" s="174" t="s">
        <v>15</v>
      </c>
    </row>
    <row r="692" spans="3:135" x14ac:dyDescent="0.2">
      <c r="C692" s="174">
        <f t="shared" si="480"/>
        <v>682</v>
      </c>
      <c r="D692" s="167" t="str" cm="1">
        <f t="array" ref="D692">IFERROR(INDEX(Forecast_Capex_Input!$D$12:$D$286,$X692),NA)</f>
        <v>N/A</v>
      </c>
      <c r="E692" s="172" t="str" cm="1">
        <f t="array" ref="E692">IF($X692=NA,NA,INDEX(Forecast_Capex_Input!$E$12:$E$286,$X692))</f>
        <v>N/A</v>
      </c>
      <c r="F692" s="167" t="str" cm="1">
        <f t="array" aca="1" ref="F692" ca="1">IFERROR(INDEX(General!$E$25:$E$26,$Y692),NA)</f>
        <v>N/A</v>
      </c>
      <c r="G692" s="167" t="str" cm="1">
        <f t="array" aca="1" ref="G692" ca="1">IFERROR(INDEX(Forecast_Capex_Input!$AI$11:$BB$11,$AA692),NA)</f>
        <v>N/A</v>
      </c>
      <c r="H692" s="189" t="str" cm="1">
        <f t="array" aca="1" ref="H692" ca="1">IFERROR(INDEX(Forecast_Capex_Input!$AI$12:$BB$286,$X692,$AA692),NA)</f>
        <v>N/A</v>
      </c>
      <c r="I692" s="199" t="str" cm="1">
        <f t="array" ref="I692">IFERROR(INDEX(Forecast_Capex_Input!$F$12:$F$286,$X692),NA)</f>
        <v>N/A</v>
      </c>
      <c r="J692" s="199" t="str" cm="1">
        <f t="array" ref="J692">IFERROR(INDEX(Forecast_Capex_Input!G$12:G$286,$X692),NA)</f>
        <v>N/A</v>
      </c>
      <c r="K692" s="199" t="str" cm="1">
        <f t="array" ref="K692">IFERROR(INDEX(Forecast_Capex_Input!H$12:H$286,$X692),NA)</f>
        <v>N/A</v>
      </c>
      <c r="L692" s="199" t="str" cm="1">
        <f t="array" ref="L692">IFERROR(INDEX(Forecast_Capex_Input!I$12:I$286,$X692),NA)</f>
        <v>N/A</v>
      </c>
      <c r="M692" s="199" t="str" cm="1">
        <f t="array" ref="M692">IFERROR(INDEX(Forecast_Capex_Input!J$12:J$286,$X692),NA)</f>
        <v>N/A</v>
      </c>
      <c r="N692" s="199" t="str" cm="1">
        <f t="array" ref="N692">IFERROR(INDEX(Forecast_Capex_Input!K$12:K$286,$X692),NA)</f>
        <v>N/A</v>
      </c>
      <c r="O692" s="199" t="str" cm="1">
        <f t="array" ref="O692">IFERROR(INDEX(Forecast_Capex_Input!L$12:L$286,$X692),NA)</f>
        <v>N/A</v>
      </c>
      <c r="P692" s="199" t="str" cm="1">
        <f t="array" ref="P692">IFERROR(INDEX(Forecast_Capex_Input!M$12:M$286,$X692),NA)</f>
        <v>N/A</v>
      </c>
      <c r="Q692" s="172" t="str" cm="1">
        <f t="array" ref="Q692">IFERROR(INDEX(Forecast_Capex_Input!N$12:N$286,$X692),NA)</f>
        <v>N/A</v>
      </c>
      <c r="R692" s="265" cm="1">
        <f t="array" ref="R692">IFERROR(INDEX(Forecast_Capex_Input!O$12:O$286,$X692),0)</f>
        <v>0</v>
      </c>
      <c r="S692" s="172" cm="1">
        <f t="array" ref="S692">IFERROR(INDEX(Forecast_Capex_Input!P$12:P$286,$X692),0)</f>
        <v>0</v>
      </c>
      <c r="T692" s="199" t="str" cm="1">
        <f t="array" aca="1" ref="T692" ca="1">IFERROR(INDEX(General!$K$84:$K$103,$AA692),NA)</f>
        <v>N/A</v>
      </c>
      <c r="U692" s="188" cm="1">
        <f t="array" aca="1" ref="U692" ca="1">IFERROR(
IF($F692=General!$E$25,INDEX(Forecast_Capex_Input!S$12:S$286,$X692),
INDEX(Forecast_Capex_Input!T$12:T$286,$X692)),0)</f>
        <v>0</v>
      </c>
      <c r="V692" s="222" t="b">
        <f>IFERROR(INDEX(Overheads!$T$19:$T$26,MATCH($I692,Overheads!$E$19:$E$26,0)),FALSE)</f>
        <v>0</v>
      </c>
      <c r="W692" s="165"/>
      <c r="X692" s="174" t="str">
        <f>IFERROR(
IF(MATCH($C692,Forecast_Capex_Input!$CI$12:$CI$286,1)+1&gt;MAX(Forecast_Capex_Input!$C$12:$C$286),NA,
MATCH($C692,Forecast_Capex_Input!$CI$12:$CI$286,1)+1),1)</f>
        <v>N/A</v>
      </c>
      <c r="Y692" s="174" t="str" cm="1">
        <f t="array" aca="1" ref="Y692" ca="1">IFERROR(
IF(X691&lt;&gt;X692,1,
IF(COUNTIF(OFFSET(Y691,0,0,-INDEX(Forecast_Capex_Input!$CG$12:$CG$286,$X692)),Y691)=INDEX(Forecast_Capex_Input!$CG$12:$CG$286,$X692),Y691+1,Y691)),NA)</f>
        <v>N/A</v>
      </c>
      <c r="Z692" s="174" t="str" cm="1">
        <f t="array" ref="Z692">IFERROR($C692-IF($X692=1,1,INDEX(Forecast_Capex_Input!$CI$12:$CI$286,$X692-1))+1,NA)</f>
        <v>N/A</v>
      </c>
      <c r="AA692" s="174" t="str" cm="1">
        <f t="array" aca="1" ref="AA692" ca="1">IFERROR(IF(Y692=1,
INDEX(Forecast_Capex_Input!$AI$10:$BB$10,SMALL(IF(INDEX(Forecast_Capex_Input!$AI$12:$BB$286,$X692,0)&gt;0,COLUMN(Forecast_Capex_Input!$AI$10:$BB$10)-COLUMN(Forecast_Capex_Input!$AI$12)+1),ROWS(OFFSET(AA691,0,0,-$Z692)))),
OFFSET(AA691,-INDEX(Forecast_Capex_Input!$CG$12:$CG$286,$X692)+1,0)),NA)</f>
        <v>N/A</v>
      </c>
      <c r="AB692" s="174" t="str">
        <f t="shared" ca="1" si="449"/>
        <v>N/A</v>
      </c>
      <c r="AC692" s="222" t="b">
        <f t="shared" si="481"/>
        <v>0</v>
      </c>
      <c r="AD692" s="220" t="b">
        <v>0</v>
      </c>
      <c r="AE692" s="222" t="b">
        <f t="shared" si="450"/>
        <v>1</v>
      </c>
      <c r="AF692" s="165"/>
      <c r="AG692" s="215">
        <v>0</v>
      </c>
      <c r="AH692" s="215">
        <v>0</v>
      </c>
      <c r="AI692" s="215">
        <v>0</v>
      </c>
      <c r="AJ692" s="215">
        <v>0</v>
      </c>
      <c r="AK692" s="215">
        <v>0</v>
      </c>
      <c r="AL692" s="155">
        <v>0</v>
      </c>
      <c r="AM692" s="165"/>
      <c r="AN692" s="215" cm="1">
        <f t="array" aca="1" ref="AN692" ca="1">IFERROR(INDEX(General!O$33:O$34,$AB692)
*AG692,0)</f>
        <v>0</v>
      </c>
      <c r="AO692" s="215" cm="1">
        <f t="array" aca="1" ref="AO692" ca="1">IFERROR(INDEX(General!P$33:P$34,$AB692)
*AH692,0)</f>
        <v>0</v>
      </c>
      <c r="AP692" s="215" cm="1">
        <f t="array" aca="1" ref="AP692" ca="1">IFERROR(INDEX(General!Q$33:Q$34,$AB692)
*AI692,0)</f>
        <v>0</v>
      </c>
      <c r="AQ692" s="215" cm="1">
        <f t="array" aca="1" ref="AQ692" ca="1">IFERROR(INDEX(General!R$33:R$34,$AB692)
*AJ692,0)</f>
        <v>0</v>
      </c>
      <c r="AR692" s="215" cm="1">
        <f t="array" aca="1" ref="AR692" ca="1">IFERROR(INDEX(General!S$33:S$34,$AB692)
*AK692,0)</f>
        <v>0</v>
      </c>
      <c r="AS692" s="155">
        <f t="shared" ca="1" si="482"/>
        <v>0</v>
      </c>
      <c r="AT692" s="165"/>
      <c r="AU692" s="215">
        <f ca="1">IF($AE692=FALSE,AN692*Overheads!$R$24*$V692,
IFERROR(Overheads!$O$49*$V692*AN692,0)
+IFERROR(Overheads!Q$59*$V692*(AN692/Overheads!Q$68),0))</f>
        <v>0</v>
      </c>
      <c r="AV692" s="215">
        <f ca="1">IF($AE692=FALSE,AO692*Overheads!$R$24*$V692,
IFERROR(Overheads!$O$49*$V692*AO692,0)
+IFERROR(Overheads!R$59*$V692*(AO692/Overheads!R$68),0))</f>
        <v>0</v>
      </c>
      <c r="AW692" s="215">
        <f ca="1">IF($AE692=FALSE,AP692*Overheads!$R$24*$V692,
IFERROR(Overheads!$O$49*$V692*AP692,0)
+IFERROR(Overheads!S$59*$V692*(AP692/Overheads!S$68),0))</f>
        <v>0</v>
      </c>
      <c r="AX692" s="215">
        <f ca="1">IF($AE692=FALSE,AQ692*Overheads!$R$24*$V692,
IFERROR(Overheads!$O$49*$V692*AQ692,0)
+IFERROR(Overheads!T$59*$V692*(AQ692/Overheads!T$68),0))</f>
        <v>0</v>
      </c>
      <c r="AY692" s="215">
        <f ca="1">IF($AE692=FALSE,AR692*Overheads!$R$24*$V692,
IFERROR(Overheads!$O$49*$V692*AR692,0)
+IFERROR(Overheads!U$59*$V692*(AR692/Overheads!U$68),0))</f>
        <v>0</v>
      </c>
      <c r="AZ692" s="155">
        <f t="shared" ca="1" si="483"/>
        <v>0</v>
      </c>
      <c r="BA692" s="165"/>
      <c r="BB692" s="215">
        <f ca="1">IF($AE692=FALSE,AN692*Overheads!$S$25,
IFERROR(Overheads!$O$50*AN692,0)
+IFERROR(Overheads!Q$60*(AN692/Overheads!Q$66),0))</f>
        <v>0</v>
      </c>
      <c r="BC692" s="215">
        <f ca="1">IF($AE692=FALSE,AO692*Overheads!$S$25,
IFERROR(Overheads!$O$50*AO692,0)
+IFERROR(Overheads!R$60*(AO692/Overheads!R$66),0))</f>
        <v>0</v>
      </c>
      <c r="BD692" s="215">
        <f ca="1">IF($AE692=FALSE,AP692*Overheads!$S$25,
IFERROR(Overheads!$O$50*AP692,0)
+IFERROR(Overheads!S$60*(AP692/Overheads!S$66),0))</f>
        <v>0</v>
      </c>
      <c r="BE692" s="215">
        <f ca="1">IF($AE692=FALSE,AQ692*Overheads!$S$25,
IFERROR(Overheads!$O$50*AQ692,0)
+IFERROR(Overheads!T$60*(AQ692/Overheads!T$66),0))</f>
        <v>0</v>
      </c>
      <c r="BF692" s="215">
        <f ca="1">IF($AE692=FALSE,AR692*Overheads!$S$25,
IFERROR(Overheads!$O$50*AR692,0)
+IFERROR(Overheads!U$60*(AR692/Overheads!U$66),0))</f>
        <v>0</v>
      </c>
      <c r="BG692" s="155">
        <f t="shared" ca="1" si="484"/>
        <v>0</v>
      </c>
      <c r="BH692" s="165"/>
      <c r="BI692" s="215">
        <f t="shared" ca="1" si="485"/>
        <v>0</v>
      </c>
      <c r="BJ692" s="215">
        <f t="shared" ca="1" si="451"/>
        <v>0</v>
      </c>
      <c r="BK692" s="215">
        <f t="shared" ca="1" si="452"/>
        <v>0</v>
      </c>
      <c r="BL692" s="215">
        <f t="shared" ca="1" si="453"/>
        <v>0</v>
      </c>
      <c r="BM692" s="215">
        <f t="shared" ca="1" si="454"/>
        <v>0</v>
      </c>
      <c r="BN692" s="155">
        <f t="shared" ca="1" si="486"/>
        <v>0</v>
      </c>
      <c r="BO692" s="165"/>
      <c r="BP692" s="187" cm="1">
        <f t="array" ref="BP692">IFERROR(IF($X692=$X691,BP691,INDEX(Forecast_Capex_Input!AC$12:AC$286,$X692)),0)</f>
        <v>0</v>
      </c>
      <c r="BQ692" s="187" cm="1">
        <f t="array" ref="BQ692">IFERROR(IF($X692=$X691,BQ691,INDEX(Forecast_Capex_Input!AD$12:AD$286,$X692)),0)</f>
        <v>0</v>
      </c>
      <c r="BR692" s="187" cm="1">
        <f t="array" ref="BR692">IFERROR(IF($X692=$X691,BR691,INDEX(Forecast_Capex_Input!AE$12:AE$286,$X692)),0)</f>
        <v>0</v>
      </c>
      <c r="BS692" s="187" cm="1">
        <f t="array" ref="BS692">IFERROR(IF($X692=$X691,BS691,INDEX(Forecast_Capex_Input!AF$12:AF$286,$X692)),0)</f>
        <v>0</v>
      </c>
      <c r="BT692" s="187" cm="1">
        <f t="array" ref="BT692">IFERROR(IF($X692=$X691,BT691,INDEX(Forecast_Capex_Input!AG$12:AG$286,$X692)),0)</f>
        <v>0</v>
      </c>
      <c r="BU692" s="165"/>
      <c r="BV692" s="215">
        <f t="shared" si="455"/>
        <v>0</v>
      </c>
      <c r="BW692" s="215">
        <f t="shared" si="456"/>
        <v>0</v>
      </c>
      <c r="BX692" s="215">
        <f t="shared" si="457"/>
        <v>0</v>
      </c>
      <c r="BY692" s="215">
        <f t="shared" si="458"/>
        <v>0</v>
      </c>
      <c r="BZ692" s="215">
        <f t="shared" si="459"/>
        <v>0</v>
      </c>
      <c r="CA692" s="155">
        <f t="shared" si="487"/>
        <v>0</v>
      </c>
      <c r="CB692" s="165"/>
      <c r="CC692" s="215">
        <f t="shared" si="460"/>
        <v>0</v>
      </c>
      <c r="CD692" s="215">
        <f t="shared" si="461"/>
        <v>0</v>
      </c>
      <c r="CE692" s="215">
        <f t="shared" si="462"/>
        <v>0</v>
      </c>
      <c r="CF692" s="215">
        <f t="shared" si="463"/>
        <v>0</v>
      </c>
      <c r="CG692" s="215">
        <f t="shared" si="464"/>
        <v>0</v>
      </c>
      <c r="CH692" s="155">
        <f t="shared" si="488"/>
        <v>0</v>
      </c>
      <c r="CI692" s="165"/>
      <c r="CJ692" s="215">
        <f t="shared" si="465"/>
        <v>0</v>
      </c>
      <c r="CK692" s="215">
        <f t="shared" si="466"/>
        <v>0</v>
      </c>
      <c r="CL692" s="215">
        <f t="shared" si="467"/>
        <v>0</v>
      </c>
      <c r="CM692" s="215">
        <f t="shared" si="468"/>
        <v>0</v>
      </c>
      <c r="CN692" s="215">
        <f t="shared" si="469"/>
        <v>0</v>
      </c>
      <c r="CO692" s="155">
        <f t="shared" si="489"/>
        <v>0</v>
      </c>
      <c r="CP692" s="165"/>
      <c r="CQ692" s="223">
        <f t="shared" si="470"/>
        <v>0</v>
      </c>
      <c r="CR692" s="223">
        <f t="shared" si="471"/>
        <v>0</v>
      </c>
      <c r="CS692" s="223">
        <f t="shared" si="472"/>
        <v>0</v>
      </c>
      <c r="CT692" s="223">
        <f t="shared" si="473"/>
        <v>0</v>
      </c>
      <c r="CU692" s="223">
        <f t="shared" si="474"/>
        <v>0</v>
      </c>
      <c r="CV692" s="155">
        <f t="shared" si="490"/>
        <v>0</v>
      </c>
      <c r="CW692" s="165"/>
      <c r="CX692" s="215">
        <f t="shared" si="491"/>
        <v>0</v>
      </c>
      <c r="CY692" s="215">
        <f t="shared" si="475"/>
        <v>0</v>
      </c>
      <c r="CZ692" s="215">
        <f t="shared" si="476"/>
        <v>0</v>
      </c>
      <c r="DA692" s="215">
        <f t="shared" si="477"/>
        <v>0</v>
      </c>
      <c r="DB692" s="215">
        <f t="shared" si="478"/>
        <v>0</v>
      </c>
      <c r="DC692" s="155">
        <f t="shared" si="492"/>
        <v>0</v>
      </c>
      <c r="DD692" s="165"/>
      <c r="DE692" s="188" t="b" cm="1">
        <f t="array" aca="1" ref="DE692" ca="1">OR($G692=Forecast_Capex_Input!$BF$8:$BF$10)</f>
        <v>0</v>
      </c>
      <c r="DF692" s="188" cm="1">
        <f t="array" aca="1" ref="DF692" ca="1">IFERROR(INDEX(Forecast_Capex_Input!BG$12:BG$286,$X692)
*(INDEX(Forecast_Capex_Input!$H$12:$H$286,$X692)=Repex),0)
*$DE692</f>
        <v>0</v>
      </c>
      <c r="DG692" s="188" cm="1">
        <f t="array" aca="1" ref="DG692" ca="1">IFERROR(INDEX(Forecast_Capex_Input!BH$12:BH$286,$X692)
*(INDEX(Forecast_Capex_Input!$H$12:$H$286,$X692)=Repex),0)
*$DE692</f>
        <v>0</v>
      </c>
      <c r="DH692" s="188" cm="1">
        <f t="array" aca="1" ref="DH692" ca="1">IFERROR(INDEX(Forecast_Capex_Input!BI$12:BI$286,$X692)
*(INDEX(Forecast_Capex_Input!$H$12:$H$286,$X692)=Repex),0)
*$DE692</f>
        <v>0</v>
      </c>
      <c r="DI692" s="188" cm="1">
        <f t="array" aca="1" ref="DI692" ca="1">IFERROR(INDEX(Forecast_Capex_Input!BJ$12:BJ$286,$X692)
*(INDEX(Forecast_Capex_Input!$H$12:$H$286,$X692)=Repex),0)
*$DE692</f>
        <v>0</v>
      </c>
      <c r="DJ692" s="188" cm="1">
        <f t="array" aca="1" ref="DJ692" ca="1">IFERROR(INDEX(Forecast_Capex_Input!BK$12:BK$286,$X692)
*(INDEX(Forecast_Capex_Input!$H$12:$H$286,$X692)=Repex),0)
*$DE692</f>
        <v>0</v>
      </c>
      <c r="DK692" s="188" cm="1">
        <f t="array" aca="1" ref="DK692" ca="1">IFERROR(INDEX(Forecast_Capex_Input!BL$12:BL$286,$X692)
*(INDEX(Forecast_Capex_Input!$H$12:$H$286,$X692)=Repex),0)
*$DE692</f>
        <v>0</v>
      </c>
      <c r="DL692" s="165"/>
      <c r="DM692" s="188" t="b" cm="1">
        <f t="array" aca="1" ref="DM692" ca="1">OR($G692=Forecast_Capex_Input!$BN$8:$BN$9)</f>
        <v>0</v>
      </c>
      <c r="DN692" s="188" cm="1">
        <f t="array" aca="1" ref="DN692" ca="1">IFERROR(INDEX(Forecast_Capex_Input!BO$12:BO$286,$X692)
*(INDEX(Forecast_Capex_Input!$H$12:$H$286,$X692)=Repex),0)
*$DM692</f>
        <v>0</v>
      </c>
      <c r="DO692" s="188" cm="1">
        <f t="array" aca="1" ref="DO692" ca="1">IFERROR(INDEX(Forecast_Capex_Input!BP$12:BP$286,$X692)
*(INDEX(Forecast_Capex_Input!$H$12:$H$286,$X692)=Repex),0)
*$DM692</f>
        <v>0</v>
      </c>
      <c r="DP692" s="188" cm="1">
        <f t="array" aca="1" ref="DP692" ca="1">IFERROR(INDEX(Forecast_Capex_Input!BQ$12:BQ$286,$X692)
*(INDEX(Forecast_Capex_Input!$H$12:$H$286,$X692)=Repex),0)
*$DM692</f>
        <v>0</v>
      </c>
      <c r="DQ692" s="188" cm="1">
        <f t="array" aca="1" ref="DQ692" ca="1">IFERROR(INDEX(Forecast_Capex_Input!BR$12:BR$286,$X692)
*(INDEX(Forecast_Capex_Input!$H$12:$H$286,$X692)=Repex),0)
*$DM692</f>
        <v>0</v>
      </c>
      <c r="DR692" s="188" cm="1">
        <f t="array" aca="1" ref="DR692" ca="1">IFERROR(INDEX(Forecast_Capex_Input!BS$12:BS$286,$X692)
*(INDEX(Forecast_Capex_Input!$H$12:$H$286,$X692)=Repex),0)
*$DM692</f>
        <v>0</v>
      </c>
      <c r="DS692" s="165"/>
      <c r="DT692" s="188" t="b" cm="1">
        <f t="array" aca="1" ref="DT692" ca="1">OR($G692=Forecast_Capex_Input!$BU$8:$BU$10)</f>
        <v>0</v>
      </c>
      <c r="DU692" s="188" cm="1">
        <f t="array" aca="1" ref="DU692" ca="1">IFERROR(INDEX(Forecast_Capex_Input!BV$12:BV$286,$X692)
*(INDEX(Forecast_Capex_Input!$H$12:$H$286,$X692)=Repex),0)
*$DT692</f>
        <v>0</v>
      </c>
      <c r="DV692" s="188" cm="1">
        <f t="array" aca="1" ref="DV692" ca="1">IFERROR(INDEX(Forecast_Capex_Input!BW$12:BW$286,$X692)
*(INDEX(Forecast_Capex_Input!$H$12:$H$286,$X692)=Repex),0)
*$DT692</f>
        <v>0</v>
      </c>
      <c r="DW692" s="188" cm="1">
        <f t="array" aca="1" ref="DW692" ca="1">IFERROR(INDEX(Forecast_Capex_Input!BX$12:BX$286,$X692)
*(INDEX(Forecast_Capex_Input!$H$12:$H$286,$X692)=Repex),0)
*$DT692</f>
        <v>0</v>
      </c>
      <c r="DX692" s="188" cm="1">
        <f t="array" aca="1" ref="DX692" ca="1">IFERROR(INDEX(Forecast_Capex_Input!BY$12:BY$286,$X692)
*(INDEX(Forecast_Capex_Input!$H$12:$H$286,$X692)=Repex),0)
*$DT692</f>
        <v>0</v>
      </c>
      <c r="DY692" s="188" cm="1">
        <f t="array" aca="1" ref="DY692" ca="1">IFERROR(INDEX(Forecast_Capex_Input!BZ$12:BZ$286,$X692)
*(INDEX(Forecast_Capex_Input!$H$12:$H$286,$X692)=Repex),0)
*$DT692</f>
        <v>0</v>
      </c>
      <c r="DZ692" s="188" cm="1">
        <f t="array" aca="1" ref="DZ692" ca="1">IFERROR(INDEX(Forecast_Capex_Input!CA$12:CA$286,$X692)
*(INDEX(Forecast_Capex_Input!$H$12:$H$286,$X692)=Repex),0)
*$DT692</f>
        <v>0</v>
      </c>
      <c r="EA692" s="188" cm="1">
        <f t="array" aca="1" ref="EA692" ca="1">IFERROR(INDEX(Forecast_Capex_Input!CB$12:CB$286,$X692)
*(INDEX(Forecast_Capex_Input!$H$12:$H$286,$X692)=Repex),0)
*$DT692</f>
        <v>0</v>
      </c>
      <c r="EB692" s="188" cm="1">
        <f t="array" aca="1" ref="EB692" ca="1">IFERROR(INDEX(Forecast_Capex_Input!CC$12:CC$286,$X692)
*(INDEX(Forecast_Capex_Input!$H$12:$H$286,$X692)=Repex),0)
*$DT692</f>
        <v>0</v>
      </c>
      <c r="EC692" s="165"/>
      <c r="ED692" s="226" t="str">
        <f t="shared" si="479"/>
        <v>N/A</v>
      </c>
      <c r="EE692" s="174" t="s">
        <v>15</v>
      </c>
    </row>
    <row r="693" spans="3:135" x14ac:dyDescent="0.2">
      <c r="C693" s="174">
        <f t="shared" si="480"/>
        <v>683</v>
      </c>
      <c r="D693" s="167" t="str" cm="1">
        <f t="array" ref="D693">IFERROR(INDEX(Forecast_Capex_Input!$D$12:$D$286,$X693),NA)</f>
        <v>N/A</v>
      </c>
      <c r="E693" s="172" t="str" cm="1">
        <f t="array" ref="E693">IF($X693=NA,NA,INDEX(Forecast_Capex_Input!$E$12:$E$286,$X693))</f>
        <v>N/A</v>
      </c>
      <c r="F693" s="167" t="str" cm="1">
        <f t="array" aca="1" ref="F693" ca="1">IFERROR(INDEX(General!$E$25:$E$26,$Y693),NA)</f>
        <v>N/A</v>
      </c>
      <c r="G693" s="167" t="str" cm="1">
        <f t="array" aca="1" ref="G693" ca="1">IFERROR(INDEX(Forecast_Capex_Input!$AI$11:$BB$11,$AA693),NA)</f>
        <v>N/A</v>
      </c>
      <c r="H693" s="189" t="str" cm="1">
        <f t="array" aca="1" ref="H693" ca="1">IFERROR(INDEX(Forecast_Capex_Input!$AI$12:$BB$286,$X693,$AA693),NA)</f>
        <v>N/A</v>
      </c>
      <c r="I693" s="199" t="str" cm="1">
        <f t="array" ref="I693">IFERROR(INDEX(Forecast_Capex_Input!$F$12:$F$286,$X693),NA)</f>
        <v>N/A</v>
      </c>
      <c r="J693" s="199" t="str" cm="1">
        <f t="array" ref="J693">IFERROR(INDEX(Forecast_Capex_Input!G$12:G$286,$X693),NA)</f>
        <v>N/A</v>
      </c>
      <c r="K693" s="199" t="str" cm="1">
        <f t="array" ref="K693">IFERROR(INDEX(Forecast_Capex_Input!H$12:H$286,$X693),NA)</f>
        <v>N/A</v>
      </c>
      <c r="L693" s="199" t="str" cm="1">
        <f t="array" ref="L693">IFERROR(INDEX(Forecast_Capex_Input!I$12:I$286,$X693),NA)</f>
        <v>N/A</v>
      </c>
      <c r="M693" s="199" t="str" cm="1">
        <f t="array" ref="M693">IFERROR(INDEX(Forecast_Capex_Input!J$12:J$286,$X693),NA)</f>
        <v>N/A</v>
      </c>
      <c r="N693" s="199" t="str" cm="1">
        <f t="array" ref="N693">IFERROR(INDEX(Forecast_Capex_Input!K$12:K$286,$X693),NA)</f>
        <v>N/A</v>
      </c>
      <c r="O693" s="199" t="str" cm="1">
        <f t="array" ref="O693">IFERROR(INDEX(Forecast_Capex_Input!L$12:L$286,$X693),NA)</f>
        <v>N/A</v>
      </c>
      <c r="P693" s="199" t="str" cm="1">
        <f t="array" ref="P693">IFERROR(INDEX(Forecast_Capex_Input!M$12:M$286,$X693),NA)</f>
        <v>N/A</v>
      </c>
      <c r="Q693" s="172" t="str" cm="1">
        <f t="array" ref="Q693">IFERROR(INDEX(Forecast_Capex_Input!N$12:N$286,$X693),NA)</f>
        <v>N/A</v>
      </c>
      <c r="R693" s="265" cm="1">
        <f t="array" ref="R693">IFERROR(INDEX(Forecast_Capex_Input!O$12:O$286,$X693),0)</f>
        <v>0</v>
      </c>
      <c r="S693" s="172" cm="1">
        <f t="array" ref="S693">IFERROR(INDEX(Forecast_Capex_Input!P$12:P$286,$X693),0)</f>
        <v>0</v>
      </c>
      <c r="T693" s="199" t="str" cm="1">
        <f t="array" aca="1" ref="T693" ca="1">IFERROR(INDEX(General!$K$84:$K$103,$AA693),NA)</f>
        <v>N/A</v>
      </c>
      <c r="U693" s="188" cm="1">
        <f t="array" aca="1" ref="U693" ca="1">IFERROR(
IF($F693=General!$E$25,INDEX(Forecast_Capex_Input!S$12:S$286,$X693),
INDEX(Forecast_Capex_Input!T$12:T$286,$X693)),0)</f>
        <v>0</v>
      </c>
      <c r="V693" s="222" t="b">
        <f>IFERROR(INDEX(Overheads!$T$19:$T$26,MATCH($I693,Overheads!$E$19:$E$26,0)),FALSE)</f>
        <v>0</v>
      </c>
      <c r="W693" s="165"/>
      <c r="X693" s="174" t="str">
        <f>IFERROR(
IF(MATCH($C693,Forecast_Capex_Input!$CI$12:$CI$286,1)+1&gt;MAX(Forecast_Capex_Input!$C$12:$C$286),NA,
MATCH($C693,Forecast_Capex_Input!$CI$12:$CI$286,1)+1),1)</f>
        <v>N/A</v>
      </c>
      <c r="Y693" s="174" t="str" cm="1">
        <f t="array" aca="1" ref="Y693" ca="1">IFERROR(
IF(X692&lt;&gt;X693,1,
IF(COUNTIF(OFFSET(Y692,0,0,-INDEX(Forecast_Capex_Input!$CG$12:$CG$286,$X693)),Y692)=INDEX(Forecast_Capex_Input!$CG$12:$CG$286,$X693),Y692+1,Y692)),NA)</f>
        <v>N/A</v>
      </c>
      <c r="Z693" s="174" t="str" cm="1">
        <f t="array" ref="Z693">IFERROR($C693-IF($X693=1,1,INDEX(Forecast_Capex_Input!$CI$12:$CI$286,$X693-1))+1,NA)</f>
        <v>N/A</v>
      </c>
      <c r="AA693" s="174" t="str" cm="1">
        <f t="array" aca="1" ref="AA693" ca="1">IFERROR(IF(Y693=1,
INDEX(Forecast_Capex_Input!$AI$10:$BB$10,SMALL(IF(INDEX(Forecast_Capex_Input!$AI$12:$BB$286,$X693,0)&gt;0,COLUMN(Forecast_Capex_Input!$AI$10:$BB$10)-COLUMN(Forecast_Capex_Input!$AI$12)+1),ROWS(OFFSET(AA692,0,0,-$Z693)))),
OFFSET(AA692,-INDEX(Forecast_Capex_Input!$CG$12:$CG$286,$X693)+1,0)),NA)</f>
        <v>N/A</v>
      </c>
      <c r="AB693" s="174" t="str">
        <f t="shared" ca="1" si="449"/>
        <v>N/A</v>
      </c>
      <c r="AC693" s="222" t="b">
        <f t="shared" si="481"/>
        <v>0</v>
      </c>
      <c r="AD693" s="220" t="b">
        <v>0</v>
      </c>
      <c r="AE693" s="222" t="b">
        <f t="shared" si="450"/>
        <v>1</v>
      </c>
      <c r="AF693" s="165"/>
      <c r="AG693" s="215">
        <v>0</v>
      </c>
      <c r="AH693" s="215">
        <v>0</v>
      </c>
      <c r="AI693" s="215">
        <v>0</v>
      </c>
      <c r="AJ693" s="215">
        <v>0</v>
      </c>
      <c r="AK693" s="215">
        <v>0</v>
      </c>
      <c r="AL693" s="155">
        <v>0</v>
      </c>
      <c r="AM693" s="165"/>
      <c r="AN693" s="215" cm="1">
        <f t="array" aca="1" ref="AN693" ca="1">IFERROR(INDEX(General!O$33:O$34,$AB693)
*AG693,0)</f>
        <v>0</v>
      </c>
      <c r="AO693" s="215" cm="1">
        <f t="array" aca="1" ref="AO693" ca="1">IFERROR(INDEX(General!P$33:P$34,$AB693)
*AH693,0)</f>
        <v>0</v>
      </c>
      <c r="AP693" s="215" cm="1">
        <f t="array" aca="1" ref="AP693" ca="1">IFERROR(INDEX(General!Q$33:Q$34,$AB693)
*AI693,0)</f>
        <v>0</v>
      </c>
      <c r="AQ693" s="215" cm="1">
        <f t="array" aca="1" ref="AQ693" ca="1">IFERROR(INDEX(General!R$33:R$34,$AB693)
*AJ693,0)</f>
        <v>0</v>
      </c>
      <c r="AR693" s="215" cm="1">
        <f t="array" aca="1" ref="AR693" ca="1">IFERROR(INDEX(General!S$33:S$34,$AB693)
*AK693,0)</f>
        <v>0</v>
      </c>
      <c r="AS693" s="155">
        <f t="shared" ca="1" si="482"/>
        <v>0</v>
      </c>
      <c r="AT693" s="165"/>
      <c r="AU693" s="215">
        <f ca="1">IF($AE693=FALSE,AN693*Overheads!$R$24*$V693,
IFERROR(Overheads!$O$49*$V693*AN693,0)
+IFERROR(Overheads!Q$59*$V693*(AN693/Overheads!Q$68),0))</f>
        <v>0</v>
      </c>
      <c r="AV693" s="215">
        <f ca="1">IF($AE693=FALSE,AO693*Overheads!$R$24*$V693,
IFERROR(Overheads!$O$49*$V693*AO693,0)
+IFERROR(Overheads!R$59*$V693*(AO693/Overheads!R$68),0))</f>
        <v>0</v>
      </c>
      <c r="AW693" s="215">
        <f ca="1">IF($AE693=FALSE,AP693*Overheads!$R$24*$V693,
IFERROR(Overheads!$O$49*$V693*AP693,0)
+IFERROR(Overheads!S$59*$V693*(AP693/Overheads!S$68),0))</f>
        <v>0</v>
      </c>
      <c r="AX693" s="215">
        <f ca="1">IF($AE693=FALSE,AQ693*Overheads!$R$24*$V693,
IFERROR(Overheads!$O$49*$V693*AQ693,0)
+IFERROR(Overheads!T$59*$V693*(AQ693/Overheads!T$68),0))</f>
        <v>0</v>
      </c>
      <c r="AY693" s="215">
        <f ca="1">IF($AE693=FALSE,AR693*Overheads!$R$24*$V693,
IFERROR(Overheads!$O$49*$V693*AR693,0)
+IFERROR(Overheads!U$59*$V693*(AR693/Overheads!U$68),0))</f>
        <v>0</v>
      </c>
      <c r="AZ693" s="155">
        <f t="shared" ca="1" si="483"/>
        <v>0</v>
      </c>
      <c r="BA693" s="165"/>
      <c r="BB693" s="215">
        <f ca="1">IF($AE693=FALSE,AN693*Overheads!$S$25,
IFERROR(Overheads!$O$50*AN693,0)
+IFERROR(Overheads!Q$60*(AN693/Overheads!Q$66),0))</f>
        <v>0</v>
      </c>
      <c r="BC693" s="215">
        <f ca="1">IF($AE693=FALSE,AO693*Overheads!$S$25,
IFERROR(Overheads!$O$50*AO693,0)
+IFERROR(Overheads!R$60*(AO693/Overheads!R$66),0))</f>
        <v>0</v>
      </c>
      <c r="BD693" s="215">
        <f ca="1">IF($AE693=FALSE,AP693*Overheads!$S$25,
IFERROR(Overheads!$O$50*AP693,0)
+IFERROR(Overheads!S$60*(AP693/Overheads!S$66),0))</f>
        <v>0</v>
      </c>
      <c r="BE693" s="215">
        <f ca="1">IF($AE693=FALSE,AQ693*Overheads!$S$25,
IFERROR(Overheads!$O$50*AQ693,0)
+IFERROR(Overheads!T$60*(AQ693/Overheads!T$66),0))</f>
        <v>0</v>
      </c>
      <c r="BF693" s="215">
        <f ca="1">IF($AE693=FALSE,AR693*Overheads!$S$25,
IFERROR(Overheads!$O$50*AR693,0)
+IFERROR(Overheads!U$60*(AR693/Overheads!U$66),0))</f>
        <v>0</v>
      </c>
      <c r="BG693" s="155">
        <f t="shared" ca="1" si="484"/>
        <v>0</v>
      </c>
      <c r="BH693" s="165"/>
      <c r="BI693" s="215">
        <f t="shared" ca="1" si="485"/>
        <v>0</v>
      </c>
      <c r="BJ693" s="215">
        <f t="shared" ca="1" si="451"/>
        <v>0</v>
      </c>
      <c r="BK693" s="215">
        <f t="shared" ca="1" si="452"/>
        <v>0</v>
      </c>
      <c r="BL693" s="215">
        <f t="shared" ca="1" si="453"/>
        <v>0</v>
      </c>
      <c r="BM693" s="215">
        <f t="shared" ca="1" si="454"/>
        <v>0</v>
      </c>
      <c r="BN693" s="155">
        <f t="shared" ca="1" si="486"/>
        <v>0</v>
      </c>
      <c r="BO693" s="165"/>
      <c r="BP693" s="187" cm="1">
        <f t="array" ref="BP693">IFERROR(IF($X693=$X692,BP692,INDEX(Forecast_Capex_Input!AC$12:AC$286,$X693)),0)</f>
        <v>0</v>
      </c>
      <c r="BQ693" s="187" cm="1">
        <f t="array" ref="BQ693">IFERROR(IF($X693=$X692,BQ692,INDEX(Forecast_Capex_Input!AD$12:AD$286,$X693)),0)</f>
        <v>0</v>
      </c>
      <c r="BR693" s="187" cm="1">
        <f t="array" ref="BR693">IFERROR(IF($X693=$X692,BR692,INDEX(Forecast_Capex_Input!AE$12:AE$286,$X693)),0)</f>
        <v>0</v>
      </c>
      <c r="BS693" s="187" cm="1">
        <f t="array" ref="BS693">IFERROR(IF($X693=$X692,BS692,INDEX(Forecast_Capex_Input!AF$12:AF$286,$X693)),0)</f>
        <v>0</v>
      </c>
      <c r="BT693" s="187" cm="1">
        <f t="array" ref="BT693">IFERROR(IF($X693=$X692,BT692,INDEX(Forecast_Capex_Input!AG$12:AG$286,$X693)),0)</f>
        <v>0</v>
      </c>
      <c r="BU693" s="165"/>
      <c r="BV693" s="215">
        <f t="shared" si="455"/>
        <v>0</v>
      </c>
      <c r="BW693" s="215">
        <f t="shared" si="456"/>
        <v>0</v>
      </c>
      <c r="BX693" s="215">
        <f t="shared" si="457"/>
        <v>0</v>
      </c>
      <c r="BY693" s="215">
        <f t="shared" si="458"/>
        <v>0</v>
      </c>
      <c r="BZ693" s="215">
        <f t="shared" si="459"/>
        <v>0</v>
      </c>
      <c r="CA693" s="155">
        <f t="shared" si="487"/>
        <v>0</v>
      </c>
      <c r="CB693" s="165"/>
      <c r="CC693" s="215">
        <f t="shared" si="460"/>
        <v>0</v>
      </c>
      <c r="CD693" s="215">
        <f t="shared" si="461"/>
        <v>0</v>
      </c>
      <c r="CE693" s="215">
        <f t="shared" si="462"/>
        <v>0</v>
      </c>
      <c r="CF693" s="215">
        <f t="shared" si="463"/>
        <v>0</v>
      </c>
      <c r="CG693" s="215">
        <f t="shared" si="464"/>
        <v>0</v>
      </c>
      <c r="CH693" s="155">
        <f t="shared" si="488"/>
        <v>0</v>
      </c>
      <c r="CI693" s="165"/>
      <c r="CJ693" s="215">
        <f t="shared" si="465"/>
        <v>0</v>
      </c>
      <c r="CK693" s="215">
        <f t="shared" si="466"/>
        <v>0</v>
      </c>
      <c r="CL693" s="215">
        <f t="shared" si="467"/>
        <v>0</v>
      </c>
      <c r="CM693" s="215">
        <f t="shared" si="468"/>
        <v>0</v>
      </c>
      <c r="CN693" s="215">
        <f t="shared" si="469"/>
        <v>0</v>
      </c>
      <c r="CO693" s="155">
        <f t="shared" si="489"/>
        <v>0</v>
      </c>
      <c r="CP693" s="165"/>
      <c r="CQ693" s="223">
        <f t="shared" si="470"/>
        <v>0</v>
      </c>
      <c r="CR693" s="223">
        <f t="shared" si="471"/>
        <v>0</v>
      </c>
      <c r="CS693" s="223">
        <f t="shared" si="472"/>
        <v>0</v>
      </c>
      <c r="CT693" s="223">
        <f t="shared" si="473"/>
        <v>0</v>
      </c>
      <c r="CU693" s="223">
        <f t="shared" si="474"/>
        <v>0</v>
      </c>
      <c r="CV693" s="155">
        <f t="shared" si="490"/>
        <v>0</v>
      </c>
      <c r="CW693" s="165"/>
      <c r="CX693" s="215">
        <f t="shared" si="491"/>
        <v>0</v>
      </c>
      <c r="CY693" s="215">
        <f t="shared" si="475"/>
        <v>0</v>
      </c>
      <c r="CZ693" s="215">
        <f t="shared" si="476"/>
        <v>0</v>
      </c>
      <c r="DA693" s="215">
        <f t="shared" si="477"/>
        <v>0</v>
      </c>
      <c r="DB693" s="215">
        <f t="shared" si="478"/>
        <v>0</v>
      </c>
      <c r="DC693" s="155">
        <f t="shared" si="492"/>
        <v>0</v>
      </c>
      <c r="DD693" s="165"/>
      <c r="DE693" s="188" t="b" cm="1">
        <f t="array" aca="1" ref="DE693" ca="1">OR($G693=Forecast_Capex_Input!$BF$8:$BF$10)</f>
        <v>0</v>
      </c>
      <c r="DF693" s="188" cm="1">
        <f t="array" aca="1" ref="DF693" ca="1">IFERROR(INDEX(Forecast_Capex_Input!BG$12:BG$286,$X693)
*(INDEX(Forecast_Capex_Input!$H$12:$H$286,$X693)=Repex),0)
*$DE693</f>
        <v>0</v>
      </c>
      <c r="DG693" s="188" cm="1">
        <f t="array" aca="1" ref="DG693" ca="1">IFERROR(INDEX(Forecast_Capex_Input!BH$12:BH$286,$X693)
*(INDEX(Forecast_Capex_Input!$H$12:$H$286,$X693)=Repex),0)
*$DE693</f>
        <v>0</v>
      </c>
      <c r="DH693" s="188" cm="1">
        <f t="array" aca="1" ref="DH693" ca="1">IFERROR(INDEX(Forecast_Capex_Input!BI$12:BI$286,$X693)
*(INDEX(Forecast_Capex_Input!$H$12:$H$286,$X693)=Repex),0)
*$DE693</f>
        <v>0</v>
      </c>
      <c r="DI693" s="188" cm="1">
        <f t="array" aca="1" ref="DI693" ca="1">IFERROR(INDEX(Forecast_Capex_Input!BJ$12:BJ$286,$X693)
*(INDEX(Forecast_Capex_Input!$H$12:$H$286,$X693)=Repex),0)
*$DE693</f>
        <v>0</v>
      </c>
      <c r="DJ693" s="188" cm="1">
        <f t="array" aca="1" ref="DJ693" ca="1">IFERROR(INDEX(Forecast_Capex_Input!BK$12:BK$286,$X693)
*(INDEX(Forecast_Capex_Input!$H$12:$H$286,$X693)=Repex),0)
*$DE693</f>
        <v>0</v>
      </c>
      <c r="DK693" s="188" cm="1">
        <f t="array" aca="1" ref="DK693" ca="1">IFERROR(INDEX(Forecast_Capex_Input!BL$12:BL$286,$X693)
*(INDEX(Forecast_Capex_Input!$H$12:$H$286,$X693)=Repex),0)
*$DE693</f>
        <v>0</v>
      </c>
      <c r="DL693" s="165"/>
      <c r="DM693" s="188" t="b" cm="1">
        <f t="array" aca="1" ref="DM693" ca="1">OR($G693=Forecast_Capex_Input!$BN$8:$BN$9)</f>
        <v>0</v>
      </c>
      <c r="DN693" s="188" cm="1">
        <f t="array" aca="1" ref="DN693" ca="1">IFERROR(INDEX(Forecast_Capex_Input!BO$12:BO$286,$X693)
*(INDEX(Forecast_Capex_Input!$H$12:$H$286,$X693)=Repex),0)
*$DM693</f>
        <v>0</v>
      </c>
      <c r="DO693" s="188" cm="1">
        <f t="array" aca="1" ref="DO693" ca="1">IFERROR(INDEX(Forecast_Capex_Input!BP$12:BP$286,$X693)
*(INDEX(Forecast_Capex_Input!$H$12:$H$286,$X693)=Repex),0)
*$DM693</f>
        <v>0</v>
      </c>
      <c r="DP693" s="188" cm="1">
        <f t="array" aca="1" ref="DP693" ca="1">IFERROR(INDEX(Forecast_Capex_Input!BQ$12:BQ$286,$X693)
*(INDEX(Forecast_Capex_Input!$H$12:$H$286,$X693)=Repex),0)
*$DM693</f>
        <v>0</v>
      </c>
      <c r="DQ693" s="188" cm="1">
        <f t="array" aca="1" ref="DQ693" ca="1">IFERROR(INDEX(Forecast_Capex_Input!BR$12:BR$286,$X693)
*(INDEX(Forecast_Capex_Input!$H$12:$H$286,$X693)=Repex),0)
*$DM693</f>
        <v>0</v>
      </c>
      <c r="DR693" s="188" cm="1">
        <f t="array" aca="1" ref="DR693" ca="1">IFERROR(INDEX(Forecast_Capex_Input!BS$12:BS$286,$X693)
*(INDEX(Forecast_Capex_Input!$H$12:$H$286,$X693)=Repex),0)
*$DM693</f>
        <v>0</v>
      </c>
      <c r="DS693" s="165"/>
      <c r="DT693" s="188" t="b" cm="1">
        <f t="array" aca="1" ref="DT693" ca="1">OR($G693=Forecast_Capex_Input!$BU$8:$BU$10)</f>
        <v>0</v>
      </c>
      <c r="DU693" s="188" cm="1">
        <f t="array" aca="1" ref="DU693" ca="1">IFERROR(INDEX(Forecast_Capex_Input!BV$12:BV$286,$X693)
*(INDEX(Forecast_Capex_Input!$H$12:$H$286,$X693)=Repex),0)
*$DT693</f>
        <v>0</v>
      </c>
      <c r="DV693" s="188" cm="1">
        <f t="array" aca="1" ref="DV693" ca="1">IFERROR(INDEX(Forecast_Capex_Input!BW$12:BW$286,$X693)
*(INDEX(Forecast_Capex_Input!$H$12:$H$286,$X693)=Repex),0)
*$DT693</f>
        <v>0</v>
      </c>
      <c r="DW693" s="188" cm="1">
        <f t="array" aca="1" ref="DW693" ca="1">IFERROR(INDEX(Forecast_Capex_Input!BX$12:BX$286,$X693)
*(INDEX(Forecast_Capex_Input!$H$12:$H$286,$X693)=Repex),0)
*$DT693</f>
        <v>0</v>
      </c>
      <c r="DX693" s="188" cm="1">
        <f t="array" aca="1" ref="DX693" ca="1">IFERROR(INDEX(Forecast_Capex_Input!BY$12:BY$286,$X693)
*(INDEX(Forecast_Capex_Input!$H$12:$H$286,$X693)=Repex),0)
*$DT693</f>
        <v>0</v>
      </c>
      <c r="DY693" s="188" cm="1">
        <f t="array" aca="1" ref="DY693" ca="1">IFERROR(INDEX(Forecast_Capex_Input!BZ$12:BZ$286,$X693)
*(INDEX(Forecast_Capex_Input!$H$12:$H$286,$X693)=Repex),0)
*$DT693</f>
        <v>0</v>
      </c>
      <c r="DZ693" s="188" cm="1">
        <f t="array" aca="1" ref="DZ693" ca="1">IFERROR(INDEX(Forecast_Capex_Input!CA$12:CA$286,$X693)
*(INDEX(Forecast_Capex_Input!$H$12:$H$286,$X693)=Repex),0)
*$DT693</f>
        <v>0</v>
      </c>
      <c r="EA693" s="188" cm="1">
        <f t="array" aca="1" ref="EA693" ca="1">IFERROR(INDEX(Forecast_Capex_Input!CB$12:CB$286,$X693)
*(INDEX(Forecast_Capex_Input!$H$12:$H$286,$X693)=Repex),0)
*$DT693</f>
        <v>0</v>
      </c>
      <c r="EB693" s="188" cm="1">
        <f t="array" aca="1" ref="EB693" ca="1">IFERROR(INDEX(Forecast_Capex_Input!CC$12:CC$286,$X693)
*(INDEX(Forecast_Capex_Input!$H$12:$H$286,$X693)=Repex),0)
*$DT693</f>
        <v>0</v>
      </c>
      <c r="EC693" s="165"/>
      <c r="ED693" s="226" t="str">
        <f t="shared" si="479"/>
        <v>N/A</v>
      </c>
      <c r="EE693" s="174" t="s">
        <v>15</v>
      </c>
    </row>
    <row r="694" spans="3:135" x14ac:dyDescent="0.2">
      <c r="C694" s="174">
        <f t="shared" si="480"/>
        <v>684</v>
      </c>
      <c r="D694" s="167" t="str" cm="1">
        <f t="array" ref="D694">IFERROR(INDEX(Forecast_Capex_Input!$D$12:$D$286,$X694),NA)</f>
        <v>N/A</v>
      </c>
      <c r="E694" s="172" t="str" cm="1">
        <f t="array" ref="E694">IF($X694=NA,NA,INDEX(Forecast_Capex_Input!$E$12:$E$286,$X694))</f>
        <v>N/A</v>
      </c>
      <c r="F694" s="167" t="str" cm="1">
        <f t="array" aca="1" ref="F694" ca="1">IFERROR(INDEX(General!$E$25:$E$26,$Y694),NA)</f>
        <v>N/A</v>
      </c>
      <c r="G694" s="167" t="str" cm="1">
        <f t="array" aca="1" ref="G694" ca="1">IFERROR(INDEX(Forecast_Capex_Input!$AI$11:$BB$11,$AA694),NA)</f>
        <v>N/A</v>
      </c>
      <c r="H694" s="189" t="str" cm="1">
        <f t="array" aca="1" ref="H694" ca="1">IFERROR(INDEX(Forecast_Capex_Input!$AI$12:$BB$286,$X694,$AA694),NA)</f>
        <v>N/A</v>
      </c>
      <c r="I694" s="199" t="str" cm="1">
        <f t="array" ref="I694">IFERROR(INDEX(Forecast_Capex_Input!$F$12:$F$286,$X694),NA)</f>
        <v>N/A</v>
      </c>
      <c r="J694" s="199" t="str" cm="1">
        <f t="array" ref="J694">IFERROR(INDEX(Forecast_Capex_Input!G$12:G$286,$X694),NA)</f>
        <v>N/A</v>
      </c>
      <c r="K694" s="199" t="str" cm="1">
        <f t="array" ref="K694">IFERROR(INDEX(Forecast_Capex_Input!H$12:H$286,$X694),NA)</f>
        <v>N/A</v>
      </c>
      <c r="L694" s="199" t="str" cm="1">
        <f t="array" ref="L694">IFERROR(INDEX(Forecast_Capex_Input!I$12:I$286,$X694),NA)</f>
        <v>N/A</v>
      </c>
      <c r="M694" s="199" t="str" cm="1">
        <f t="array" ref="M694">IFERROR(INDEX(Forecast_Capex_Input!J$12:J$286,$X694),NA)</f>
        <v>N/A</v>
      </c>
      <c r="N694" s="199" t="str" cm="1">
        <f t="array" ref="N694">IFERROR(INDEX(Forecast_Capex_Input!K$12:K$286,$X694),NA)</f>
        <v>N/A</v>
      </c>
      <c r="O694" s="199" t="str" cm="1">
        <f t="array" ref="O694">IFERROR(INDEX(Forecast_Capex_Input!L$12:L$286,$X694),NA)</f>
        <v>N/A</v>
      </c>
      <c r="P694" s="199" t="str" cm="1">
        <f t="array" ref="P694">IFERROR(INDEX(Forecast_Capex_Input!M$12:M$286,$X694),NA)</f>
        <v>N/A</v>
      </c>
      <c r="Q694" s="172" t="str" cm="1">
        <f t="array" ref="Q694">IFERROR(INDEX(Forecast_Capex_Input!N$12:N$286,$X694),NA)</f>
        <v>N/A</v>
      </c>
      <c r="R694" s="265" cm="1">
        <f t="array" ref="R694">IFERROR(INDEX(Forecast_Capex_Input!O$12:O$286,$X694),0)</f>
        <v>0</v>
      </c>
      <c r="S694" s="172" cm="1">
        <f t="array" ref="S694">IFERROR(INDEX(Forecast_Capex_Input!P$12:P$286,$X694),0)</f>
        <v>0</v>
      </c>
      <c r="T694" s="199" t="str" cm="1">
        <f t="array" aca="1" ref="T694" ca="1">IFERROR(INDEX(General!$K$84:$K$103,$AA694),NA)</f>
        <v>N/A</v>
      </c>
      <c r="U694" s="188" cm="1">
        <f t="array" aca="1" ref="U694" ca="1">IFERROR(
IF($F694=General!$E$25,INDEX(Forecast_Capex_Input!S$12:S$286,$X694),
INDEX(Forecast_Capex_Input!T$12:T$286,$X694)),0)</f>
        <v>0</v>
      </c>
      <c r="V694" s="222" t="b">
        <f>IFERROR(INDEX(Overheads!$T$19:$T$26,MATCH($I694,Overheads!$E$19:$E$26,0)),FALSE)</f>
        <v>0</v>
      </c>
      <c r="W694" s="165"/>
      <c r="X694" s="174" t="str">
        <f>IFERROR(
IF(MATCH($C694,Forecast_Capex_Input!$CI$12:$CI$286,1)+1&gt;MAX(Forecast_Capex_Input!$C$12:$C$286),NA,
MATCH($C694,Forecast_Capex_Input!$CI$12:$CI$286,1)+1),1)</f>
        <v>N/A</v>
      </c>
      <c r="Y694" s="174" t="str" cm="1">
        <f t="array" aca="1" ref="Y694" ca="1">IFERROR(
IF(X693&lt;&gt;X694,1,
IF(COUNTIF(OFFSET(Y693,0,0,-INDEX(Forecast_Capex_Input!$CG$12:$CG$286,$X694)),Y693)=INDEX(Forecast_Capex_Input!$CG$12:$CG$286,$X694),Y693+1,Y693)),NA)</f>
        <v>N/A</v>
      </c>
      <c r="Z694" s="174" t="str" cm="1">
        <f t="array" ref="Z694">IFERROR($C694-IF($X694=1,1,INDEX(Forecast_Capex_Input!$CI$12:$CI$286,$X694-1))+1,NA)</f>
        <v>N/A</v>
      </c>
      <c r="AA694" s="174" t="str" cm="1">
        <f t="array" aca="1" ref="AA694" ca="1">IFERROR(IF(Y694=1,
INDEX(Forecast_Capex_Input!$AI$10:$BB$10,SMALL(IF(INDEX(Forecast_Capex_Input!$AI$12:$BB$286,$X694,0)&gt;0,COLUMN(Forecast_Capex_Input!$AI$10:$BB$10)-COLUMN(Forecast_Capex_Input!$AI$12)+1),ROWS(OFFSET(AA693,0,0,-$Z694)))),
OFFSET(AA693,-INDEX(Forecast_Capex_Input!$CG$12:$CG$286,$X694)+1,0)),NA)</f>
        <v>N/A</v>
      </c>
      <c r="AB694" s="174" t="str">
        <f t="shared" ca="1" si="449"/>
        <v>N/A</v>
      </c>
      <c r="AC694" s="222" t="b">
        <f t="shared" si="481"/>
        <v>0</v>
      </c>
      <c r="AD694" s="220" t="b">
        <v>0</v>
      </c>
      <c r="AE694" s="222" t="b">
        <f t="shared" si="450"/>
        <v>1</v>
      </c>
      <c r="AF694" s="165"/>
      <c r="AG694" s="215">
        <v>0</v>
      </c>
      <c r="AH694" s="215">
        <v>0</v>
      </c>
      <c r="AI694" s="215">
        <v>0</v>
      </c>
      <c r="AJ694" s="215">
        <v>0</v>
      </c>
      <c r="AK694" s="215">
        <v>0</v>
      </c>
      <c r="AL694" s="155">
        <v>0</v>
      </c>
      <c r="AM694" s="165"/>
      <c r="AN694" s="215" cm="1">
        <f t="array" aca="1" ref="AN694" ca="1">IFERROR(INDEX(General!O$33:O$34,$AB694)
*AG694,0)</f>
        <v>0</v>
      </c>
      <c r="AO694" s="215" cm="1">
        <f t="array" aca="1" ref="AO694" ca="1">IFERROR(INDEX(General!P$33:P$34,$AB694)
*AH694,0)</f>
        <v>0</v>
      </c>
      <c r="AP694" s="215" cm="1">
        <f t="array" aca="1" ref="AP694" ca="1">IFERROR(INDEX(General!Q$33:Q$34,$AB694)
*AI694,0)</f>
        <v>0</v>
      </c>
      <c r="AQ694" s="215" cm="1">
        <f t="array" aca="1" ref="AQ694" ca="1">IFERROR(INDEX(General!R$33:R$34,$AB694)
*AJ694,0)</f>
        <v>0</v>
      </c>
      <c r="AR694" s="215" cm="1">
        <f t="array" aca="1" ref="AR694" ca="1">IFERROR(INDEX(General!S$33:S$34,$AB694)
*AK694,0)</f>
        <v>0</v>
      </c>
      <c r="AS694" s="155">
        <f t="shared" ca="1" si="482"/>
        <v>0</v>
      </c>
      <c r="AT694" s="165"/>
      <c r="AU694" s="215">
        <f ca="1">IF($AE694=FALSE,AN694*Overheads!$R$24*$V694,
IFERROR(Overheads!$O$49*$V694*AN694,0)
+IFERROR(Overheads!Q$59*$V694*(AN694/Overheads!Q$68),0))</f>
        <v>0</v>
      </c>
      <c r="AV694" s="215">
        <f ca="1">IF($AE694=FALSE,AO694*Overheads!$R$24*$V694,
IFERROR(Overheads!$O$49*$V694*AO694,0)
+IFERROR(Overheads!R$59*$V694*(AO694/Overheads!R$68),0))</f>
        <v>0</v>
      </c>
      <c r="AW694" s="215">
        <f ca="1">IF($AE694=FALSE,AP694*Overheads!$R$24*$V694,
IFERROR(Overheads!$O$49*$V694*AP694,0)
+IFERROR(Overheads!S$59*$V694*(AP694/Overheads!S$68),0))</f>
        <v>0</v>
      </c>
      <c r="AX694" s="215">
        <f ca="1">IF($AE694=FALSE,AQ694*Overheads!$R$24*$V694,
IFERROR(Overheads!$O$49*$V694*AQ694,0)
+IFERROR(Overheads!T$59*$V694*(AQ694/Overheads!T$68),0))</f>
        <v>0</v>
      </c>
      <c r="AY694" s="215">
        <f ca="1">IF($AE694=FALSE,AR694*Overheads!$R$24*$V694,
IFERROR(Overheads!$O$49*$V694*AR694,0)
+IFERROR(Overheads!U$59*$V694*(AR694/Overheads!U$68),0))</f>
        <v>0</v>
      </c>
      <c r="AZ694" s="155">
        <f t="shared" ca="1" si="483"/>
        <v>0</v>
      </c>
      <c r="BA694" s="165"/>
      <c r="BB694" s="215">
        <f ca="1">IF($AE694=FALSE,AN694*Overheads!$S$25,
IFERROR(Overheads!$O$50*AN694,0)
+IFERROR(Overheads!Q$60*(AN694/Overheads!Q$66),0))</f>
        <v>0</v>
      </c>
      <c r="BC694" s="215">
        <f ca="1">IF($AE694=FALSE,AO694*Overheads!$S$25,
IFERROR(Overheads!$O$50*AO694,0)
+IFERROR(Overheads!R$60*(AO694/Overheads!R$66),0))</f>
        <v>0</v>
      </c>
      <c r="BD694" s="215">
        <f ca="1">IF($AE694=FALSE,AP694*Overheads!$S$25,
IFERROR(Overheads!$O$50*AP694,0)
+IFERROR(Overheads!S$60*(AP694/Overheads!S$66),0))</f>
        <v>0</v>
      </c>
      <c r="BE694" s="215">
        <f ca="1">IF($AE694=FALSE,AQ694*Overheads!$S$25,
IFERROR(Overheads!$O$50*AQ694,0)
+IFERROR(Overheads!T$60*(AQ694/Overheads!T$66),0))</f>
        <v>0</v>
      </c>
      <c r="BF694" s="215">
        <f ca="1">IF($AE694=FALSE,AR694*Overheads!$S$25,
IFERROR(Overheads!$O$50*AR694,0)
+IFERROR(Overheads!U$60*(AR694/Overheads!U$66),0))</f>
        <v>0</v>
      </c>
      <c r="BG694" s="155">
        <f t="shared" ca="1" si="484"/>
        <v>0</v>
      </c>
      <c r="BH694" s="165"/>
      <c r="BI694" s="215">
        <f t="shared" ca="1" si="485"/>
        <v>0</v>
      </c>
      <c r="BJ694" s="215">
        <f t="shared" ca="1" si="451"/>
        <v>0</v>
      </c>
      <c r="BK694" s="215">
        <f t="shared" ca="1" si="452"/>
        <v>0</v>
      </c>
      <c r="BL694" s="215">
        <f t="shared" ca="1" si="453"/>
        <v>0</v>
      </c>
      <c r="BM694" s="215">
        <f t="shared" ca="1" si="454"/>
        <v>0</v>
      </c>
      <c r="BN694" s="155">
        <f t="shared" ca="1" si="486"/>
        <v>0</v>
      </c>
      <c r="BO694" s="165"/>
      <c r="BP694" s="187" cm="1">
        <f t="array" ref="BP694">IFERROR(IF($X694=$X693,BP693,INDEX(Forecast_Capex_Input!AC$12:AC$286,$X694)),0)</f>
        <v>0</v>
      </c>
      <c r="BQ694" s="187" cm="1">
        <f t="array" ref="BQ694">IFERROR(IF($X694=$X693,BQ693,INDEX(Forecast_Capex_Input!AD$12:AD$286,$X694)),0)</f>
        <v>0</v>
      </c>
      <c r="BR694" s="187" cm="1">
        <f t="array" ref="BR694">IFERROR(IF($X694=$X693,BR693,INDEX(Forecast_Capex_Input!AE$12:AE$286,$X694)),0)</f>
        <v>0</v>
      </c>
      <c r="BS694" s="187" cm="1">
        <f t="array" ref="BS694">IFERROR(IF($X694=$X693,BS693,INDEX(Forecast_Capex_Input!AF$12:AF$286,$X694)),0)</f>
        <v>0</v>
      </c>
      <c r="BT694" s="187" cm="1">
        <f t="array" ref="BT694">IFERROR(IF($X694=$X693,BT693,INDEX(Forecast_Capex_Input!AG$12:AG$286,$X694)),0)</f>
        <v>0</v>
      </c>
      <c r="BU694" s="165"/>
      <c r="BV694" s="215">
        <f t="shared" si="455"/>
        <v>0</v>
      </c>
      <c r="BW694" s="215">
        <f t="shared" si="456"/>
        <v>0</v>
      </c>
      <c r="BX694" s="215">
        <f t="shared" si="457"/>
        <v>0</v>
      </c>
      <c r="BY694" s="215">
        <f t="shared" si="458"/>
        <v>0</v>
      </c>
      <c r="BZ694" s="215">
        <f t="shared" si="459"/>
        <v>0</v>
      </c>
      <c r="CA694" s="155">
        <f t="shared" si="487"/>
        <v>0</v>
      </c>
      <c r="CB694" s="165"/>
      <c r="CC694" s="215">
        <f t="shared" si="460"/>
        <v>0</v>
      </c>
      <c r="CD694" s="215">
        <f t="shared" si="461"/>
        <v>0</v>
      </c>
      <c r="CE694" s="215">
        <f t="shared" si="462"/>
        <v>0</v>
      </c>
      <c r="CF694" s="215">
        <f t="shared" si="463"/>
        <v>0</v>
      </c>
      <c r="CG694" s="215">
        <f t="shared" si="464"/>
        <v>0</v>
      </c>
      <c r="CH694" s="155">
        <f t="shared" si="488"/>
        <v>0</v>
      </c>
      <c r="CI694" s="165"/>
      <c r="CJ694" s="215">
        <f t="shared" si="465"/>
        <v>0</v>
      </c>
      <c r="CK694" s="215">
        <f t="shared" si="466"/>
        <v>0</v>
      </c>
      <c r="CL694" s="215">
        <f t="shared" si="467"/>
        <v>0</v>
      </c>
      <c r="CM694" s="215">
        <f t="shared" si="468"/>
        <v>0</v>
      </c>
      <c r="CN694" s="215">
        <f t="shared" si="469"/>
        <v>0</v>
      </c>
      <c r="CO694" s="155">
        <f t="shared" si="489"/>
        <v>0</v>
      </c>
      <c r="CP694" s="165"/>
      <c r="CQ694" s="223">
        <f t="shared" si="470"/>
        <v>0</v>
      </c>
      <c r="CR694" s="223">
        <f t="shared" si="471"/>
        <v>0</v>
      </c>
      <c r="CS694" s="223">
        <f t="shared" si="472"/>
        <v>0</v>
      </c>
      <c r="CT694" s="223">
        <f t="shared" si="473"/>
        <v>0</v>
      </c>
      <c r="CU694" s="223">
        <f t="shared" si="474"/>
        <v>0</v>
      </c>
      <c r="CV694" s="155">
        <f t="shared" si="490"/>
        <v>0</v>
      </c>
      <c r="CW694" s="165"/>
      <c r="CX694" s="215">
        <f t="shared" si="491"/>
        <v>0</v>
      </c>
      <c r="CY694" s="215">
        <f t="shared" si="475"/>
        <v>0</v>
      </c>
      <c r="CZ694" s="215">
        <f t="shared" si="476"/>
        <v>0</v>
      </c>
      <c r="DA694" s="215">
        <f t="shared" si="477"/>
        <v>0</v>
      </c>
      <c r="DB694" s="215">
        <f t="shared" si="478"/>
        <v>0</v>
      </c>
      <c r="DC694" s="155">
        <f t="shared" si="492"/>
        <v>0</v>
      </c>
      <c r="DD694" s="165"/>
      <c r="DE694" s="188" t="b" cm="1">
        <f t="array" aca="1" ref="DE694" ca="1">OR($G694=Forecast_Capex_Input!$BF$8:$BF$10)</f>
        <v>0</v>
      </c>
      <c r="DF694" s="188" cm="1">
        <f t="array" aca="1" ref="DF694" ca="1">IFERROR(INDEX(Forecast_Capex_Input!BG$12:BG$286,$X694)
*(INDEX(Forecast_Capex_Input!$H$12:$H$286,$X694)=Repex),0)
*$DE694</f>
        <v>0</v>
      </c>
      <c r="DG694" s="188" cm="1">
        <f t="array" aca="1" ref="DG694" ca="1">IFERROR(INDEX(Forecast_Capex_Input!BH$12:BH$286,$X694)
*(INDEX(Forecast_Capex_Input!$H$12:$H$286,$X694)=Repex),0)
*$DE694</f>
        <v>0</v>
      </c>
      <c r="DH694" s="188" cm="1">
        <f t="array" aca="1" ref="DH694" ca="1">IFERROR(INDEX(Forecast_Capex_Input!BI$12:BI$286,$X694)
*(INDEX(Forecast_Capex_Input!$H$12:$H$286,$X694)=Repex),0)
*$DE694</f>
        <v>0</v>
      </c>
      <c r="DI694" s="188" cm="1">
        <f t="array" aca="1" ref="DI694" ca="1">IFERROR(INDEX(Forecast_Capex_Input!BJ$12:BJ$286,$X694)
*(INDEX(Forecast_Capex_Input!$H$12:$H$286,$X694)=Repex),0)
*$DE694</f>
        <v>0</v>
      </c>
      <c r="DJ694" s="188" cm="1">
        <f t="array" aca="1" ref="DJ694" ca="1">IFERROR(INDEX(Forecast_Capex_Input!BK$12:BK$286,$X694)
*(INDEX(Forecast_Capex_Input!$H$12:$H$286,$X694)=Repex),0)
*$DE694</f>
        <v>0</v>
      </c>
      <c r="DK694" s="188" cm="1">
        <f t="array" aca="1" ref="DK694" ca="1">IFERROR(INDEX(Forecast_Capex_Input!BL$12:BL$286,$X694)
*(INDEX(Forecast_Capex_Input!$H$12:$H$286,$X694)=Repex),0)
*$DE694</f>
        <v>0</v>
      </c>
      <c r="DL694" s="165"/>
      <c r="DM694" s="188" t="b" cm="1">
        <f t="array" aca="1" ref="DM694" ca="1">OR($G694=Forecast_Capex_Input!$BN$8:$BN$9)</f>
        <v>0</v>
      </c>
      <c r="DN694" s="188" cm="1">
        <f t="array" aca="1" ref="DN694" ca="1">IFERROR(INDEX(Forecast_Capex_Input!BO$12:BO$286,$X694)
*(INDEX(Forecast_Capex_Input!$H$12:$H$286,$X694)=Repex),0)
*$DM694</f>
        <v>0</v>
      </c>
      <c r="DO694" s="188" cm="1">
        <f t="array" aca="1" ref="DO694" ca="1">IFERROR(INDEX(Forecast_Capex_Input!BP$12:BP$286,$X694)
*(INDEX(Forecast_Capex_Input!$H$12:$H$286,$X694)=Repex),0)
*$DM694</f>
        <v>0</v>
      </c>
      <c r="DP694" s="188" cm="1">
        <f t="array" aca="1" ref="DP694" ca="1">IFERROR(INDEX(Forecast_Capex_Input!BQ$12:BQ$286,$X694)
*(INDEX(Forecast_Capex_Input!$H$12:$H$286,$X694)=Repex),0)
*$DM694</f>
        <v>0</v>
      </c>
      <c r="DQ694" s="188" cm="1">
        <f t="array" aca="1" ref="DQ694" ca="1">IFERROR(INDEX(Forecast_Capex_Input!BR$12:BR$286,$X694)
*(INDEX(Forecast_Capex_Input!$H$12:$H$286,$X694)=Repex),0)
*$DM694</f>
        <v>0</v>
      </c>
      <c r="DR694" s="188" cm="1">
        <f t="array" aca="1" ref="DR694" ca="1">IFERROR(INDEX(Forecast_Capex_Input!BS$12:BS$286,$X694)
*(INDEX(Forecast_Capex_Input!$H$12:$H$286,$X694)=Repex),0)
*$DM694</f>
        <v>0</v>
      </c>
      <c r="DS694" s="165"/>
      <c r="DT694" s="188" t="b" cm="1">
        <f t="array" aca="1" ref="DT694" ca="1">OR($G694=Forecast_Capex_Input!$BU$8:$BU$10)</f>
        <v>0</v>
      </c>
      <c r="DU694" s="188" cm="1">
        <f t="array" aca="1" ref="DU694" ca="1">IFERROR(INDEX(Forecast_Capex_Input!BV$12:BV$286,$X694)
*(INDEX(Forecast_Capex_Input!$H$12:$H$286,$X694)=Repex),0)
*$DT694</f>
        <v>0</v>
      </c>
      <c r="DV694" s="188" cm="1">
        <f t="array" aca="1" ref="DV694" ca="1">IFERROR(INDEX(Forecast_Capex_Input!BW$12:BW$286,$X694)
*(INDEX(Forecast_Capex_Input!$H$12:$H$286,$X694)=Repex),0)
*$DT694</f>
        <v>0</v>
      </c>
      <c r="DW694" s="188" cm="1">
        <f t="array" aca="1" ref="DW694" ca="1">IFERROR(INDEX(Forecast_Capex_Input!BX$12:BX$286,$X694)
*(INDEX(Forecast_Capex_Input!$H$12:$H$286,$X694)=Repex),0)
*$DT694</f>
        <v>0</v>
      </c>
      <c r="DX694" s="188" cm="1">
        <f t="array" aca="1" ref="DX694" ca="1">IFERROR(INDEX(Forecast_Capex_Input!BY$12:BY$286,$X694)
*(INDEX(Forecast_Capex_Input!$H$12:$H$286,$X694)=Repex),0)
*$DT694</f>
        <v>0</v>
      </c>
      <c r="DY694" s="188" cm="1">
        <f t="array" aca="1" ref="DY694" ca="1">IFERROR(INDEX(Forecast_Capex_Input!BZ$12:BZ$286,$X694)
*(INDEX(Forecast_Capex_Input!$H$12:$H$286,$X694)=Repex),0)
*$DT694</f>
        <v>0</v>
      </c>
      <c r="DZ694" s="188" cm="1">
        <f t="array" aca="1" ref="DZ694" ca="1">IFERROR(INDEX(Forecast_Capex_Input!CA$12:CA$286,$X694)
*(INDEX(Forecast_Capex_Input!$H$12:$H$286,$X694)=Repex),0)
*$DT694</f>
        <v>0</v>
      </c>
      <c r="EA694" s="188" cm="1">
        <f t="array" aca="1" ref="EA694" ca="1">IFERROR(INDEX(Forecast_Capex_Input!CB$12:CB$286,$X694)
*(INDEX(Forecast_Capex_Input!$H$12:$H$286,$X694)=Repex),0)
*$DT694</f>
        <v>0</v>
      </c>
      <c r="EB694" s="188" cm="1">
        <f t="array" aca="1" ref="EB694" ca="1">IFERROR(INDEX(Forecast_Capex_Input!CC$12:CC$286,$X694)
*(INDEX(Forecast_Capex_Input!$H$12:$H$286,$X694)=Repex),0)
*$DT694</f>
        <v>0</v>
      </c>
      <c r="EC694" s="165"/>
      <c r="ED694" s="226" t="str">
        <f t="shared" si="479"/>
        <v>N/A</v>
      </c>
      <c r="EE694" s="174" t="s">
        <v>15</v>
      </c>
    </row>
    <row r="695" spans="3:135" x14ac:dyDescent="0.2">
      <c r="C695" s="174">
        <f t="shared" si="480"/>
        <v>685</v>
      </c>
      <c r="D695" s="167" t="str" cm="1">
        <f t="array" ref="D695">IFERROR(INDEX(Forecast_Capex_Input!$D$12:$D$286,$X695),NA)</f>
        <v>N/A</v>
      </c>
      <c r="E695" s="172" t="str" cm="1">
        <f t="array" ref="E695">IF($X695=NA,NA,INDEX(Forecast_Capex_Input!$E$12:$E$286,$X695))</f>
        <v>N/A</v>
      </c>
      <c r="F695" s="167" t="str" cm="1">
        <f t="array" aca="1" ref="F695" ca="1">IFERROR(INDEX(General!$E$25:$E$26,$Y695),NA)</f>
        <v>N/A</v>
      </c>
      <c r="G695" s="167" t="str" cm="1">
        <f t="array" aca="1" ref="G695" ca="1">IFERROR(INDEX(Forecast_Capex_Input!$AI$11:$BB$11,$AA695),NA)</f>
        <v>N/A</v>
      </c>
      <c r="H695" s="189" t="str" cm="1">
        <f t="array" aca="1" ref="H695" ca="1">IFERROR(INDEX(Forecast_Capex_Input!$AI$12:$BB$286,$X695,$AA695),NA)</f>
        <v>N/A</v>
      </c>
      <c r="I695" s="199" t="str" cm="1">
        <f t="array" ref="I695">IFERROR(INDEX(Forecast_Capex_Input!$F$12:$F$286,$X695),NA)</f>
        <v>N/A</v>
      </c>
      <c r="J695" s="199" t="str" cm="1">
        <f t="array" ref="J695">IFERROR(INDEX(Forecast_Capex_Input!G$12:G$286,$X695),NA)</f>
        <v>N/A</v>
      </c>
      <c r="K695" s="199" t="str" cm="1">
        <f t="array" ref="K695">IFERROR(INDEX(Forecast_Capex_Input!H$12:H$286,$X695),NA)</f>
        <v>N/A</v>
      </c>
      <c r="L695" s="199" t="str" cm="1">
        <f t="array" ref="L695">IFERROR(INDEX(Forecast_Capex_Input!I$12:I$286,$X695),NA)</f>
        <v>N/A</v>
      </c>
      <c r="M695" s="199" t="str" cm="1">
        <f t="array" ref="M695">IFERROR(INDEX(Forecast_Capex_Input!J$12:J$286,$X695),NA)</f>
        <v>N/A</v>
      </c>
      <c r="N695" s="199" t="str" cm="1">
        <f t="array" ref="N695">IFERROR(INDEX(Forecast_Capex_Input!K$12:K$286,$X695),NA)</f>
        <v>N/A</v>
      </c>
      <c r="O695" s="199" t="str" cm="1">
        <f t="array" ref="O695">IFERROR(INDEX(Forecast_Capex_Input!L$12:L$286,$X695),NA)</f>
        <v>N/A</v>
      </c>
      <c r="P695" s="199" t="str" cm="1">
        <f t="array" ref="P695">IFERROR(INDEX(Forecast_Capex_Input!M$12:M$286,$X695),NA)</f>
        <v>N/A</v>
      </c>
      <c r="Q695" s="172" t="str" cm="1">
        <f t="array" ref="Q695">IFERROR(INDEX(Forecast_Capex_Input!N$12:N$286,$X695),NA)</f>
        <v>N/A</v>
      </c>
      <c r="R695" s="265" cm="1">
        <f t="array" ref="R695">IFERROR(INDEX(Forecast_Capex_Input!O$12:O$286,$X695),0)</f>
        <v>0</v>
      </c>
      <c r="S695" s="172" cm="1">
        <f t="array" ref="S695">IFERROR(INDEX(Forecast_Capex_Input!P$12:P$286,$X695),0)</f>
        <v>0</v>
      </c>
      <c r="T695" s="199" t="str" cm="1">
        <f t="array" aca="1" ref="T695" ca="1">IFERROR(INDEX(General!$K$84:$K$103,$AA695),NA)</f>
        <v>N/A</v>
      </c>
      <c r="U695" s="188" cm="1">
        <f t="array" aca="1" ref="U695" ca="1">IFERROR(
IF($F695=General!$E$25,INDEX(Forecast_Capex_Input!S$12:S$286,$X695),
INDEX(Forecast_Capex_Input!T$12:T$286,$X695)),0)</f>
        <v>0</v>
      </c>
      <c r="V695" s="222" t="b">
        <f>IFERROR(INDEX(Overheads!$T$19:$T$26,MATCH($I695,Overheads!$E$19:$E$26,0)),FALSE)</f>
        <v>0</v>
      </c>
      <c r="W695" s="165"/>
      <c r="X695" s="174" t="str">
        <f>IFERROR(
IF(MATCH($C695,Forecast_Capex_Input!$CI$12:$CI$286,1)+1&gt;MAX(Forecast_Capex_Input!$C$12:$C$286),NA,
MATCH($C695,Forecast_Capex_Input!$CI$12:$CI$286,1)+1),1)</f>
        <v>N/A</v>
      </c>
      <c r="Y695" s="174" t="str" cm="1">
        <f t="array" aca="1" ref="Y695" ca="1">IFERROR(
IF(X694&lt;&gt;X695,1,
IF(COUNTIF(OFFSET(Y694,0,0,-INDEX(Forecast_Capex_Input!$CG$12:$CG$286,$X695)),Y694)=INDEX(Forecast_Capex_Input!$CG$12:$CG$286,$X695),Y694+1,Y694)),NA)</f>
        <v>N/A</v>
      </c>
      <c r="Z695" s="174" t="str" cm="1">
        <f t="array" ref="Z695">IFERROR($C695-IF($X695=1,1,INDEX(Forecast_Capex_Input!$CI$12:$CI$286,$X695-1))+1,NA)</f>
        <v>N/A</v>
      </c>
      <c r="AA695" s="174" t="str" cm="1">
        <f t="array" aca="1" ref="AA695" ca="1">IFERROR(IF(Y695=1,
INDEX(Forecast_Capex_Input!$AI$10:$BB$10,SMALL(IF(INDEX(Forecast_Capex_Input!$AI$12:$BB$286,$X695,0)&gt;0,COLUMN(Forecast_Capex_Input!$AI$10:$BB$10)-COLUMN(Forecast_Capex_Input!$AI$12)+1),ROWS(OFFSET(AA694,0,0,-$Z695)))),
OFFSET(AA694,-INDEX(Forecast_Capex_Input!$CG$12:$CG$286,$X695)+1,0)),NA)</f>
        <v>N/A</v>
      </c>
      <c r="AB695" s="174" t="str">
        <f t="shared" ca="1" si="449"/>
        <v>N/A</v>
      </c>
      <c r="AC695" s="222" t="b">
        <f t="shared" si="481"/>
        <v>0</v>
      </c>
      <c r="AD695" s="220" t="b">
        <v>0</v>
      </c>
      <c r="AE695" s="222" t="b">
        <f t="shared" si="450"/>
        <v>1</v>
      </c>
      <c r="AF695" s="165"/>
      <c r="AG695" s="215">
        <v>0</v>
      </c>
      <c r="AH695" s="215">
        <v>0</v>
      </c>
      <c r="AI695" s="215">
        <v>0</v>
      </c>
      <c r="AJ695" s="215">
        <v>0</v>
      </c>
      <c r="AK695" s="215">
        <v>0</v>
      </c>
      <c r="AL695" s="155">
        <v>0</v>
      </c>
      <c r="AM695" s="165"/>
      <c r="AN695" s="215" cm="1">
        <f t="array" aca="1" ref="AN695" ca="1">IFERROR(INDEX(General!O$33:O$34,$AB695)
*AG695,0)</f>
        <v>0</v>
      </c>
      <c r="AO695" s="215" cm="1">
        <f t="array" aca="1" ref="AO695" ca="1">IFERROR(INDEX(General!P$33:P$34,$AB695)
*AH695,0)</f>
        <v>0</v>
      </c>
      <c r="AP695" s="215" cm="1">
        <f t="array" aca="1" ref="AP695" ca="1">IFERROR(INDEX(General!Q$33:Q$34,$AB695)
*AI695,0)</f>
        <v>0</v>
      </c>
      <c r="AQ695" s="215" cm="1">
        <f t="array" aca="1" ref="AQ695" ca="1">IFERROR(INDEX(General!R$33:R$34,$AB695)
*AJ695,0)</f>
        <v>0</v>
      </c>
      <c r="AR695" s="215" cm="1">
        <f t="array" aca="1" ref="AR695" ca="1">IFERROR(INDEX(General!S$33:S$34,$AB695)
*AK695,0)</f>
        <v>0</v>
      </c>
      <c r="AS695" s="155">
        <f t="shared" ca="1" si="482"/>
        <v>0</v>
      </c>
      <c r="AT695" s="165"/>
      <c r="AU695" s="215">
        <f ca="1">IF($AE695=FALSE,AN695*Overheads!$R$24*$V695,
IFERROR(Overheads!$O$49*$V695*AN695,0)
+IFERROR(Overheads!Q$59*$V695*(AN695/Overheads!Q$68),0))</f>
        <v>0</v>
      </c>
      <c r="AV695" s="215">
        <f ca="1">IF($AE695=FALSE,AO695*Overheads!$R$24*$V695,
IFERROR(Overheads!$O$49*$V695*AO695,0)
+IFERROR(Overheads!R$59*$V695*(AO695/Overheads!R$68),0))</f>
        <v>0</v>
      </c>
      <c r="AW695" s="215">
        <f ca="1">IF($AE695=FALSE,AP695*Overheads!$R$24*$V695,
IFERROR(Overheads!$O$49*$V695*AP695,0)
+IFERROR(Overheads!S$59*$V695*(AP695/Overheads!S$68),0))</f>
        <v>0</v>
      </c>
      <c r="AX695" s="215">
        <f ca="1">IF($AE695=FALSE,AQ695*Overheads!$R$24*$V695,
IFERROR(Overheads!$O$49*$V695*AQ695,0)
+IFERROR(Overheads!T$59*$V695*(AQ695/Overheads!T$68),0))</f>
        <v>0</v>
      </c>
      <c r="AY695" s="215">
        <f ca="1">IF($AE695=FALSE,AR695*Overheads!$R$24*$V695,
IFERROR(Overheads!$O$49*$V695*AR695,0)
+IFERROR(Overheads!U$59*$V695*(AR695/Overheads!U$68),0))</f>
        <v>0</v>
      </c>
      <c r="AZ695" s="155">
        <f t="shared" ca="1" si="483"/>
        <v>0</v>
      </c>
      <c r="BA695" s="165"/>
      <c r="BB695" s="215">
        <f ca="1">IF($AE695=FALSE,AN695*Overheads!$S$25,
IFERROR(Overheads!$O$50*AN695,0)
+IFERROR(Overheads!Q$60*(AN695/Overheads!Q$66),0))</f>
        <v>0</v>
      </c>
      <c r="BC695" s="215">
        <f ca="1">IF($AE695=FALSE,AO695*Overheads!$S$25,
IFERROR(Overheads!$O$50*AO695,0)
+IFERROR(Overheads!R$60*(AO695/Overheads!R$66),0))</f>
        <v>0</v>
      </c>
      <c r="BD695" s="215">
        <f ca="1">IF($AE695=FALSE,AP695*Overheads!$S$25,
IFERROR(Overheads!$O$50*AP695,0)
+IFERROR(Overheads!S$60*(AP695/Overheads!S$66),0))</f>
        <v>0</v>
      </c>
      <c r="BE695" s="215">
        <f ca="1">IF($AE695=FALSE,AQ695*Overheads!$S$25,
IFERROR(Overheads!$O$50*AQ695,0)
+IFERROR(Overheads!T$60*(AQ695/Overheads!T$66),0))</f>
        <v>0</v>
      </c>
      <c r="BF695" s="215">
        <f ca="1">IF($AE695=FALSE,AR695*Overheads!$S$25,
IFERROR(Overheads!$O$50*AR695,0)
+IFERROR(Overheads!U$60*(AR695/Overheads!U$66),0))</f>
        <v>0</v>
      </c>
      <c r="BG695" s="155">
        <f t="shared" ca="1" si="484"/>
        <v>0</v>
      </c>
      <c r="BH695" s="165"/>
      <c r="BI695" s="215">
        <f t="shared" ca="1" si="485"/>
        <v>0</v>
      </c>
      <c r="BJ695" s="215">
        <f t="shared" ca="1" si="451"/>
        <v>0</v>
      </c>
      <c r="BK695" s="215">
        <f t="shared" ca="1" si="452"/>
        <v>0</v>
      </c>
      <c r="BL695" s="215">
        <f t="shared" ca="1" si="453"/>
        <v>0</v>
      </c>
      <c r="BM695" s="215">
        <f t="shared" ca="1" si="454"/>
        <v>0</v>
      </c>
      <c r="BN695" s="155">
        <f t="shared" ca="1" si="486"/>
        <v>0</v>
      </c>
      <c r="BO695" s="165"/>
      <c r="BP695" s="187" cm="1">
        <f t="array" ref="BP695">IFERROR(IF($X695=$X694,BP694,INDEX(Forecast_Capex_Input!AC$12:AC$286,$X695)),0)</f>
        <v>0</v>
      </c>
      <c r="BQ695" s="187" cm="1">
        <f t="array" ref="BQ695">IFERROR(IF($X695=$X694,BQ694,INDEX(Forecast_Capex_Input!AD$12:AD$286,$X695)),0)</f>
        <v>0</v>
      </c>
      <c r="BR695" s="187" cm="1">
        <f t="array" ref="BR695">IFERROR(IF($X695=$X694,BR694,INDEX(Forecast_Capex_Input!AE$12:AE$286,$X695)),0)</f>
        <v>0</v>
      </c>
      <c r="BS695" s="187" cm="1">
        <f t="array" ref="BS695">IFERROR(IF($X695=$X694,BS694,INDEX(Forecast_Capex_Input!AF$12:AF$286,$X695)),0)</f>
        <v>0</v>
      </c>
      <c r="BT695" s="187" cm="1">
        <f t="array" ref="BT695">IFERROR(IF($X695=$X694,BT694,INDEX(Forecast_Capex_Input!AG$12:AG$286,$X695)),0)</f>
        <v>0</v>
      </c>
      <c r="BU695" s="165"/>
      <c r="BV695" s="215">
        <f t="shared" si="455"/>
        <v>0</v>
      </c>
      <c r="BW695" s="215">
        <f t="shared" si="456"/>
        <v>0</v>
      </c>
      <c r="BX695" s="215">
        <f t="shared" si="457"/>
        <v>0</v>
      </c>
      <c r="BY695" s="215">
        <f t="shared" si="458"/>
        <v>0</v>
      </c>
      <c r="BZ695" s="215">
        <f t="shared" si="459"/>
        <v>0</v>
      </c>
      <c r="CA695" s="155">
        <f t="shared" si="487"/>
        <v>0</v>
      </c>
      <c r="CB695" s="165"/>
      <c r="CC695" s="215">
        <f t="shared" si="460"/>
        <v>0</v>
      </c>
      <c r="CD695" s="215">
        <f t="shared" si="461"/>
        <v>0</v>
      </c>
      <c r="CE695" s="215">
        <f t="shared" si="462"/>
        <v>0</v>
      </c>
      <c r="CF695" s="215">
        <f t="shared" si="463"/>
        <v>0</v>
      </c>
      <c r="CG695" s="215">
        <f t="shared" si="464"/>
        <v>0</v>
      </c>
      <c r="CH695" s="155">
        <f t="shared" si="488"/>
        <v>0</v>
      </c>
      <c r="CI695" s="165"/>
      <c r="CJ695" s="215">
        <f t="shared" si="465"/>
        <v>0</v>
      </c>
      <c r="CK695" s="215">
        <f t="shared" si="466"/>
        <v>0</v>
      </c>
      <c r="CL695" s="215">
        <f t="shared" si="467"/>
        <v>0</v>
      </c>
      <c r="CM695" s="215">
        <f t="shared" si="468"/>
        <v>0</v>
      </c>
      <c r="CN695" s="215">
        <f t="shared" si="469"/>
        <v>0</v>
      </c>
      <c r="CO695" s="155">
        <f t="shared" si="489"/>
        <v>0</v>
      </c>
      <c r="CP695" s="165"/>
      <c r="CQ695" s="223">
        <f t="shared" si="470"/>
        <v>0</v>
      </c>
      <c r="CR695" s="223">
        <f t="shared" si="471"/>
        <v>0</v>
      </c>
      <c r="CS695" s="223">
        <f t="shared" si="472"/>
        <v>0</v>
      </c>
      <c r="CT695" s="223">
        <f t="shared" si="473"/>
        <v>0</v>
      </c>
      <c r="CU695" s="223">
        <f t="shared" si="474"/>
        <v>0</v>
      </c>
      <c r="CV695" s="155">
        <f t="shared" si="490"/>
        <v>0</v>
      </c>
      <c r="CW695" s="165"/>
      <c r="CX695" s="215">
        <f t="shared" si="491"/>
        <v>0</v>
      </c>
      <c r="CY695" s="215">
        <f t="shared" si="475"/>
        <v>0</v>
      </c>
      <c r="CZ695" s="215">
        <f t="shared" si="476"/>
        <v>0</v>
      </c>
      <c r="DA695" s="215">
        <f t="shared" si="477"/>
        <v>0</v>
      </c>
      <c r="DB695" s="215">
        <f t="shared" si="478"/>
        <v>0</v>
      </c>
      <c r="DC695" s="155">
        <f t="shared" si="492"/>
        <v>0</v>
      </c>
      <c r="DD695" s="165"/>
      <c r="DE695" s="188" t="b" cm="1">
        <f t="array" aca="1" ref="DE695" ca="1">OR($G695=Forecast_Capex_Input!$BF$8:$BF$10)</f>
        <v>0</v>
      </c>
      <c r="DF695" s="188" cm="1">
        <f t="array" aca="1" ref="DF695" ca="1">IFERROR(INDEX(Forecast_Capex_Input!BG$12:BG$286,$X695)
*(INDEX(Forecast_Capex_Input!$H$12:$H$286,$X695)=Repex),0)
*$DE695</f>
        <v>0</v>
      </c>
      <c r="DG695" s="188" cm="1">
        <f t="array" aca="1" ref="DG695" ca="1">IFERROR(INDEX(Forecast_Capex_Input!BH$12:BH$286,$X695)
*(INDEX(Forecast_Capex_Input!$H$12:$H$286,$X695)=Repex),0)
*$DE695</f>
        <v>0</v>
      </c>
      <c r="DH695" s="188" cm="1">
        <f t="array" aca="1" ref="DH695" ca="1">IFERROR(INDEX(Forecast_Capex_Input!BI$12:BI$286,$X695)
*(INDEX(Forecast_Capex_Input!$H$12:$H$286,$X695)=Repex),0)
*$DE695</f>
        <v>0</v>
      </c>
      <c r="DI695" s="188" cm="1">
        <f t="array" aca="1" ref="DI695" ca="1">IFERROR(INDEX(Forecast_Capex_Input!BJ$12:BJ$286,$X695)
*(INDEX(Forecast_Capex_Input!$H$12:$H$286,$X695)=Repex),0)
*$DE695</f>
        <v>0</v>
      </c>
      <c r="DJ695" s="188" cm="1">
        <f t="array" aca="1" ref="DJ695" ca="1">IFERROR(INDEX(Forecast_Capex_Input!BK$12:BK$286,$X695)
*(INDEX(Forecast_Capex_Input!$H$12:$H$286,$X695)=Repex),0)
*$DE695</f>
        <v>0</v>
      </c>
      <c r="DK695" s="188" cm="1">
        <f t="array" aca="1" ref="DK695" ca="1">IFERROR(INDEX(Forecast_Capex_Input!BL$12:BL$286,$X695)
*(INDEX(Forecast_Capex_Input!$H$12:$H$286,$X695)=Repex),0)
*$DE695</f>
        <v>0</v>
      </c>
      <c r="DL695" s="165"/>
      <c r="DM695" s="188" t="b" cm="1">
        <f t="array" aca="1" ref="DM695" ca="1">OR($G695=Forecast_Capex_Input!$BN$8:$BN$9)</f>
        <v>0</v>
      </c>
      <c r="DN695" s="188" cm="1">
        <f t="array" aca="1" ref="DN695" ca="1">IFERROR(INDEX(Forecast_Capex_Input!BO$12:BO$286,$X695)
*(INDEX(Forecast_Capex_Input!$H$12:$H$286,$X695)=Repex),0)
*$DM695</f>
        <v>0</v>
      </c>
      <c r="DO695" s="188" cm="1">
        <f t="array" aca="1" ref="DO695" ca="1">IFERROR(INDEX(Forecast_Capex_Input!BP$12:BP$286,$X695)
*(INDEX(Forecast_Capex_Input!$H$12:$H$286,$X695)=Repex),0)
*$DM695</f>
        <v>0</v>
      </c>
      <c r="DP695" s="188" cm="1">
        <f t="array" aca="1" ref="DP695" ca="1">IFERROR(INDEX(Forecast_Capex_Input!BQ$12:BQ$286,$X695)
*(INDEX(Forecast_Capex_Input!$H$12:$H$286,$X695)=Repex),0)
*$DM695</f>
        <v>0</v>
      </c>
      <c r="DQ695" s="188" cm="1">
        <f t="array" aca="1" ref="DQ695" ca="1">IFERROR(INDEX(Forecast_Capex_Input!BR$12:BR$286,$X695)
*(INDEX(Forecast_Capex_Input!$H$12:$H$286,$X695)=Repex),0)
*$DM695</f>
        <v>0</v>
      </c>
      <c r="DR695" s="188" cm="1">
        <f t="array" aca="1" ref="DR695" ca="1">IFERROR(INDEX(Forecast_Capex_Input!BS$12:BS$286,$X695)
*(INDEX(Forecast_Capex_Input!$H$12:$H$286,$X695)=Repex),0)
*$DM695</f>
        <v>0</v>
      </c>
      <c r="DS695" s="165"/>
      <c r="DT695" s="188" t="b" cm="1">
        <f t="array" aca="1" ref="DT695" ca="1">OR($G695=Forecast_Capex_Input!$BU$8:$BU$10)</f>
        <v>0</v>
      </c>
      <c r="DU695" s="188" cm="1">
        <f t="array" aca="1" ref="DU695" ca="1">IFERROR(INDEX(Forecast_Capex_Input!BV$12:BV$286,$X695)
*(INDEX(Forecast_Capex_Input!$H$12:$H$286,$X695)=Repex),0)
*$DT695</f>
        <v>0</v>
      </c>
      <c r="DV695" s="188" cm="1">
        <f t="array" aca="1" ref="DV695" ca="1">IFERROR(INDEX(Forecast_Capex_Input!BW$12:BW$286,$X695)
*(INDEX(Forecast_Capex_Input!$H$12:$H$286,$X695)=Repex),0)
*$DT695</f>
        <v>0</v>
      </c>
      <c r="DW695" s="188" cm="1">
        <f t="array" aca="1" ref="DW695" ca="1">IFERROR(INDEX(Forecast_Capex_Input!BX$12:BX$286,$X695)
*(INDEX(Forecast_Capex_Input!$H$12:$H$286,$X695)=Repex),0)
*$DT695</f>
        <v>0</v>
      </c>
      <c r="DX695" s="188" cm="1">
        <f t="array" aca="1" ref="DX695" ca="1">IFERROR(INDEX(Forecast_Capex_Input!BY$12:BY$286,$X695)
*(INDEX(Forecast_Capex_Input!$H$12:$H$286,$X695)=Repex),0)
*$DT695</f>
        <v>0</v>
      </c>
      <c r="DY695" s="188" cm="1">
        <f t="array" aca="1" ref="DY695" ca="1">IFERROR(INDEX(Forecast_Capex_Input!BZ$12:BZ$286,$X695)
*(INDEX(Forecast_Capex_Input!$H$12:$H$286,$X695)=Repex),0)
*$DT695</f>
        <v>0</v>
      </c>
      <c r="DZ695" s="188" cm="1">
        <f t="array" aca="1" ref="DZ695" ca="1">IFERROR(INDEX(Forecast_Capex_Input!CA$12:CA$286,$X695)
*(INDEX(Forecast_Capex_Input!$H$12:$H$286,$X695)=Repex),0)
*$DT695</f>
        <v>0</v>
      </c>
      <c r="EA695" s="188" cm="1">
        <f t="array" aca="1" ref="EA695" ca="1">IFERROR(INDEX(Forecast_Capex_Input!CB$12:CB$286,$X695)
*(INDEX(Forecast_Capex_Input!$H$12:$H$286,$X695)=Repex),0)
*$DT695</f>
        <v>0</v>
      </c>
      <c r="EB695" s="188" cm="1">
        <f t="array" aca="1" ref="EB695" ca="1">IFERROR(INDEX(Forecast_Capex_Input!CC$12:CC$286,$X695)
*(INDEX(Forecast_Capex_Input!$H$12:$H$286,$X695)=Repex),0)
*$DT695</f>
        <v>0</v>
      </c>
      <c r="EC695" s="165"/>
      <c r="ED695" s="226" t="str">
        <f t="shared" si="479"/>
        <v>N/A</v>
      </c>
      <c r="EE695" s="174" t="s">
        <v>15</v>
      </c>
    </row>
    <row r="696" spans="3:135" x14ac:dyDescent="0.2">
      <c r="C696" s="174">
        <f t="shared" si="480"/>
        <v>686</v>
      </c>
      <c r="D696" s="167" t="str" cm="1">
        <f t="array" ref="D696">IFERROR(INDEX(Forecast_Capex_Input!$D$12:$D$286,$X696),NA)</f>
        <v>N/A</v>
      </c>
      <c r="E696" s="172" t="str" cm="1">
        <f t="array" ref="E696">IF($X696=NA,NA,INDEX(Forecast_Capex_Input!$E$12:$E$286,$X696))</f>
        <v>N/A</v>
      </c>
      <c r="F696" s="167" t="str" cm="1">
        <f t="array" aca="1" ref="F696" ca="1">IFERROR(INDEX(General!$E$25:$E$26,$Y696),NA)</f>
        <v>N/A</v>
      </c>
      <c r="G696" s="167" t="str" cm="1">
        <f t="array" aca="1" ref="G696" ca="1">IFERROR(INDEX(Forecast_Capex_Input!$AI$11:$BB$11,$AA696),NA)</f>
        <v>N/A</v>
      </c>
      <c r="H696" s="189" t="str" cm="1">
        <f t="array" aca="1" ref="H696" ca="1">IFERROR(INDEX(Forecast_Capex_Input!$AI$12:$BB$286,$X696,$AA696),NA)</f>
        <v>N/A</v>
      </c>
      <c r="I696" s="199" t="str" cm="1">
        <f t="array" ref="I696">IFERROR(INDEX(Forecast_Capex_Input!$F$12:$F$286,$X696),NA)</f>
        <v>N/A</v>
      </c>
      <c r="J696" s="199" t="str" cm="1">
        <f t="array" ref="J696">IFERROR(INDEX(Forecast_Capex_Input!G$12:G$286,$X696),NA)</f>
        <v>N/A</v>
      </c>
      <c r="K696" s="199" t="str" cm="1">
        <f t="array" ref="K696">IFERROR(INDEX(Forecast_Capex_Input!H$12:H$286,$X696),NA)</f>
        <v>N/A</v>
      </c>
      <c r="L696" s="199" t="str" cm="1">
        <f t="array" ref="L696">IFERROR(INDEX(Forecast_Capex_Input!I$12:I$286,$X696),NA)</f>
        <v>N/A</v>
      </c>
      <c r="M696" s="199" t="str" cm="1">
        <f t="array" ref="M696">IFERROR(INDEX(Forecast_Capex_Input!J$12:J$286,$X696),NA)</f>
        <v>N/A</v>
      </c>
      <c r="N696" s="199" t="str" cm="1">
        <f t="array" ref="N696">IFERROR(INDEX(Forecast_Capex_Input!K$12:K$286,$X696),NA)</f>
        <v>N/A</v>
      </c>
      <c r="O696" s="199" t="str" cm="1">
        <f t="array" ref="O696">IFERROR(INDEX(Forecast_Capex_Input!L$12:L$286,$X696),NA)</f>
        <v>N/A</v>
      </c>
      <c r="P696" s="199" t="str" cm="1">
        <f t="array" ref="P696">IFERROR(INDEX(Forecast_Capex_Input!M$12:M$286,$X696),NA)</f>
        <v>N/A</v>
      </c>
      <c r="Q696" s="172" t="str" cm="1">
        <f t="array" ref="Q696">IFERROR(INDEX(Forecast_Capex_Input!N$12:N$286,$X696),NA)</f>
        <v>N/A</v>
      </c>
      <c r="R696" s="265" cm="1">
        <f t="array" ref="R696">IFERROR(INDEX(Forecast_Capex_Input!O$12:O$286,$X696),0)</f>
        <v>0</v>
      </c>
      <c r="S696" s="172" cm="1">
        <f t="array" ref="S696">IFERROR(INDEX(Forecast_Capex_Input!P$12:P$286,$X696),0)</f>
        <v>0</v>
      </c>
      <c r="T696" s="199" t="str" cm="1">
        <f t="array" aca="1" ref="T696" ca="1">IFERROR(INDEX(General!$K$84:$K$103,$AA696),NA)</f>
        <v>N/A</v>
      </c>
      <c r="U696" s="188" cm="1">
        <f t="array" aca="1" ref="U696" ca="1">IFERROR(
IF($F696=General!$E$25,INDEX(Forecast_Capex_Input!S$12:S$286,$X696),
INDEX(Forecast_Capex_Input!T$12:T$286,$X696)),0)</f>
        <v>0</v>
      </c>
      <c r="V696" s="222" t="b">
        <f>IFERROR(INDEX(Overheads!$T$19:$T$26,MATCH($I696,Overheads!$E$19:$E$26,0)),FALSE)</f>
        <v>0</v>
      </c>
      <c r="W696" s="165"/>
      <c r="X696" s="174" t="str">
        <f>IFERROR(
IF(MATCH($C696,Forecast_Capex_Input!$CI$12:$CI$286,1)+1&gt;MAX(Forecast_Capex_Input!$C$12:$C$286),NA,
MATCH($C696,Forecast_Capex_Input!$CI$12:$CI$286,1)+1),1)</f>
        <v>N/A</v>
      </c>
      <c r="Y696" s="174" t="str" cm="1">
        <f t="array" aca="1" ref="Y696" ca="1">IFERROR(
IF(X695&lt;&gt;X696,1,
IF(COUNTIF(OFFSET(Y695,0,0,-INDEX(Forecast_Capex_Input!$CG$12:$CG$286,$X696)),Y695)=INDEX(Forecast_Capex_Input!$CG$12:$CG$286,$X696),Y695+1,Y695)),NA)</f>
        <v>N/A</v>
      </c>
      <c r="Z696" s="174" t="str" cm="1">
        <f t="array" ref="Z696">IFERROR($C696-IF($X696=1,1,INDEX(Forecast_Capex_Input!$CI$12:$CI$286,$X696-1))+1,NA)</f>
        <v>N/A</v>
      </c>
      <c r="AA696" s="174" t="str" cm="1">
        <f t="array" aca="1" ref="AA696" ca="1">IFERROR(IF(Y696=1,
INDEX(Forecast_Capex_Input!$AI$10:$BB$10,SMALL(IF(INDEX(Forecast_Capex_Input!$AI$12:$BB$286,$X696,0)&gt;0,COLUMN(Forecast_Capex_Input!$AI$10:$BB$10)-COLUMN(Forecast_Capex_Input!$AI$12)+1),ROWS(OFFSET(AA695,0,0,-$Z696)))),
OFFSET(AA695,-INDEX(Forecast_Capex_Input!$CG$12:$CG$286,$X696)+1,0)),NA)</f>
        <v>N/A</v>
      </c>
      <c r="AB696" s="174" t="str">
        <f t="shared" ca="1" si="449"/>
        <v>N/A</v>
      </c>
      <c r="AC696" s="222" t="b">
        <f t="shared" si="481"/>
        <v>0</v>
      </c>
      <c r="AD696" s="220" t="b">
        <v>0</v>
      </c>
      <c r="AE696" s="222" t="b">
        <f t="shared" si="450"/>
        <v>1</v>
      </c>
      <c r="AF696" s="165"/>
      <c r="AG696" s="215">
        <v>0</v>
      </c>
      <c r="AH696" s="215">
        <v>0</v>
      </c>
      <c r="AI696" s="215">
        <v>0</v>
      </c>
      <c r="AJ696" s="215">
        <v>0</v>
      </c>
      <c r="AK696" s="215">
        <v>0</v>
      </c>
      <c r="AL696" s="155">
        <v>0</v>
      </c>
      <c r="AM696" s="165"/>
      <c r="AN696" s="215" cm="1">
        <f t="array" aca="1" ref="AN696" ca="1">IFERROR(INDEX(General!O$33:O$34,$AB696)
*AG696,0)</f>
        <v>0</v>
      </c>
      <c r="AO696" s="215" cm="1">
        <f t="array" aca="1" ref="AO696" ca="1">IFERROR(INDEX(General!P$33:P$34,$AB696)
*AH696,0)</f>
        <v>0</v>
      </c>
      <c r="AP696" s="215" cm="1">
        <f t="array" aca="1" ref="AP696" ca="1">IFERROR(INDEX(General!Q$33:Q$34,$AB696)
*AI696,0)</f>
        <v>0</v>
      </c>
      <c r="AQ696" s="215" cm="1">
        <f t="array" aca="1" ref="AQ696" ca="1">IFERROR(INDEX(General!R$33:R$34,$AB696)
*AJ696,0)</f>
        <v>0</v>
      </c>
      <c r="AR696" s="215" cm="1">
        <f t="array" aca="1" ref="AR696" ca="1">IFERROR(INDEX(General!S$33:S$34,$AB696)
*AK696,0)</f>
        <v>0</v>
      </c>
      <c r="AS696" s="155">
        <f t="shared" ca="1" si="482"/>
        <v>0</v>
      </c>
      <c r="AT696" s="165"/>
      <c r="AU696" s="215">
        <f ca="1">IF($AE696=FALSE,AN696*Overheads!$R$24*$V696,
IFERROR(Overheads!$O$49*$V696*AN696,0)
+IFERROR(Overheads!Q$59*$V696*(AN696/Overheads!Q$68),0))</f>
        <v>0</v>
      </c>
      <c r="AV696" s="215">
        <f ca="1">IF($AE696=FALSE,AO696*Overheads!$R$24*$V696,
IFERROR(Overheads!$O$49*$V696*AO696,0)
+IFERROR(Overheads!R$59*$V696*(AO696/Overheads!R$68),0))</f>
        <v>0</v>
      </c>
      <c r="AW696" s="215">
        <f ca="1">IF($AE696=FALSE,AP696*Overheads!$R$24*$V696,
IFERROR(Overheads!$O$49*$V696*AP696,0)
+IFERROR(Overheads!S$59*$V696*(AP696/Overheads!S$68),0))</f>
        <v>0</v>
      </c>
      <c r="AX696" s="215">
        <f ca="1">IF($AE696=FALSE,AQ696*Overheads!$R$24*$V696,
IFERROR(Overheads!$O$49*$V696*AQ696,0)
+IFERROR(Overheads!T$59*$V696*(AQ696/Overheads!T$68),0))</f>
        <v>0</v>
      </c>
      <c r="AY696" s="215">
        <f ca="1">IF($AE696=FALSE,AR696*Overheads!$R$24*$V696,
IFERROR(Overheads!$O$49*$V696*AR696,0)
+IFERROR(Overheads!U$59*$V696*(AR696/Overheads!U$68),0))</f>
        <v>0</v>
      </c>
      <c r="AZ696" s="155">
        <f t="shared" ca="1" si="483"/>
        <v>0</v>
      </c>
      <c r="BA696" s="165"/>
      <c r="BB696" s="215">
        <f ca="1">IF($AE696=FALSE,AN696*Overheads!$S$25,
IFERROR(Overheads!$O$50*AN696,0)
+IFERROR(Overheads!Q$60*(AN696/Overheads!Q$66),0))</f>
        <v>0</v>
      </c>
      <c r="BC696" s="215">
        <f ca="1">IF($AE696=FALSE,AO696*Overheads!$S$25,
IFERROR(Overheads!$O$50*AO696,0)
+IFERROR(Overheads!R$60*(AO696/Overheads!R$66),0))</f>
        <v>0</v>
      </c>
      <c r="BD696" s="215">
        <f ca="1">IF($AE696=FALSE,AP696*Overheads!$S$25,
IFERROR(Overheads!$O$50*AP696,0)
+IFERROR(Overheads!S$60*(AP696/Overheads!S$66),0))</f>
        <v>0</v>
      </c>
      <c r="BE696" s="215">
        <f ca="1">IF($AE696=FALSE,AQ696*Overheads!$S$25,
IFERROR(Overheads!$O$50*AQ696,0)
+IFERROR(Overheads!T$60*(AQ696/Overheads!T$66),0))</f>
        <v>0</v>
      </c>
      <c r="BF696" s="215">
        <f ca="1">IF($AE696=FALSE,AR696*Overheads!$S$25,
IFERROR(Overheads!$O$50*AR696,0)
+IFERROR(Overheads!U$60*(AR696/Overheads!U$66),0))</f>
        <v>0</v>
      </c>
      <c r="BG696" s="155">
        <f t="shared" ca="1" si="484"/>
        <v>0</v>
      </c>
      <c r="BH696" s="165"/>
      <c r="BI696" s="215">
        <f t="shared" ca="1" si="485"/>
        <v>0</v>
      </c>
      <c r="BJ696" s="215">
        <f t="shared" ca="1" si="451"/>
        <v>0</v>
      </c>
      <c r="BK696" s="215">
        <f t="shared" ca="1" si="452"/>
        <v>0</v>
      </c>
      <c r="BL696" s="215">
        <f t="shared" ca="1" si="453"/>
        <v>0</v>
      </c>
      <c r="BM696" s="215">
        <f t="shared" ca="1" si="454"/>
        <v>0</v>
      </c>
      <c r="BN696" s="155">
        <f t="shared" ca="1" si="486"/>
        <v>0</v>
      </c>
      <c r="BO696" s="165"/>
      <c r="BP696" s="187" cm="1">
        <f t="array" ref="BP696">IFERROR(IF($X696=$X695,BP695,INDEX(Forecast_Capex_Input!AC$12:AC$286,$X696)),0)</f>
        <v>0</v>
      </c>
      <c r="BQ696" s="187" cm="1">
        <f t="array" ref="BQ696">IFERROR(IF($X696=$X695,BQ695,INDEX(Forecast_Capex_Input!AD$12:AD$286,$X696)),0)</f>
        <v>0</v>
      </c>
      <c r="BR696" s="187" cm="1">
        <f t="array" ref="BR696">IFERROR(IF($X696=$X695,BR695,INDEX(Forecast_Capex_Input!AE$12:AE$286,$X696)),0)</f>
        <v>0</v>
      </c>
      <c r="BS696" s="187" cm="1">
        <f t="array" ref="BS696">IFERROR(IF($X696=$X695,BS695,INDEX(Forecast_Capex_Input!AF$12:AF$286,$X696)),0)</f>
        <v>0</v>
      </c>
      <c r="BT696" s="187" cm="1">
        <f t="array" ref="BT696">IFERROR(IF($X696=$X695,BT695,INDEX(Forecast_Capex_Input!AG$12:AG$286,$X696)),0)</f>
        <v>0</v>
      </c>
      <c r="BU696" s="165"/>
      <c r="BV696" s="215">
        <f t="shared" si="455"/>
        <v>0</v>
      </c>
      <c r="BW696" s="215">
        <f t="shared" si="456"/>
        <v>0</v>
      </c>
      <c r="BX696" s="215">
        <f t="shared" si="457"/>
        <v>0</v>
      </c>
      <c r="BY696" s="215">
        <f t="shared" si="458"/>
        <v>0</v>
      </c>
      <c r="BZ696" s="215">
        <f t="shared" si="459"/>
        <v>0</v>
      </c>
      <c r="CA696" s="155">
        <f t="shared" si="487"/>
        <v>0</v>
      </c>
      <c r="CB696" s="165"/>
      <c r="CC696" s="215">
        <f t="shared" si="460"/>
        <v>0</v>
      </c>
      <c r="CD696" s="215">
        <f t="shared" si="461"/>
        <v>0</v>
      </c>
      <c r="CE696" s="215">
        <f t="shared" si="462"/>
        <v>0</v>
      </c>
      <c r="CF696" s="215">
        <f t="shared" si="463"/>
        <v>0</v>
      </c>
      <c r="CG696" s="215">
        <f t="shared" si="464"/>
        <v>0</v>
      </c>
      <c r="CH696" s="155">
        <f t="shared" si="488"/>
        <v>0</v>
      </c>
      <c r="CI696" s="165"/>
      <c r="CJ696" s="215">
        <f t="shared" si="465"/>
        <v>0</v>
      </c>
      <c r="CK696" s="215">
        <f t="shared" si="466"/>
        <v>0</v>
      </c>
      <c r="CL696" s="215">
        <f t="shared" si="467"/>
        <v>0</v>
      </c>
      <c r="CM696" s="215">
        <f t="shared" si="468"/>
        <v>0</v>
      </c>
      <c r="CN696" s="215">
        <f t="shared" si="469"/>
        <v>0</v>
      </c>
      <c r="CO696" s="155">
        <f t="shared" si="489"/>
        <v>0</v>
      </c>
      <c r="CP696" s="165"/>
      <c r="CQ696" s="223">
        <f t="shared" si="470"/>
        <v>0</v>
      </c>
      <c r="CR696" s="223">
        <f t="shared" si="471"/>
        <v>0</v>
      </c>
      <c r="CS696" s="223">
        <f t="shared" si="472"/>
        <v>0</v>
      </c>
      <c r="CT696" s="223">
        <f t="shared" si="473"/>
        <v>0</v>
      </c>
      <c r="CU696" s="223">
        <f t="shared" si="474"/>
        <v>0</v>
      </c>
      <c r="CV696" s="155">
        <f t="shared" si="490"/>
        <v>0</v>
      </c>
      <c r="CW696" s="165"/>
      <c r="CX696" s="215">
        <f t="shared" si="491"/>
        <v>0</v>
      </c>
      <c r="CY696" s="215">
        <f t="shared" si="475"/>
        <v>0</v>
      </c>
      <c r="CZ696" s="215">
        <f t="shared" si="476"/>
        <v>0</v>
      </c>
      <c r="DA696" s="215">
        <f t="shared" si="477"/>
        <v>0</v>
      </c>
      <c r="DB696" s="215">
        <f t="shared" si="478"/>
        <v>0</v>
      </c>
      <c r="DC696" s="155">
        <f t="shared" si="492"/>
        <v>0</v>
      </c>
      <c r="DD696" s="165"/>
      <c r="DE696" s="188" t="b" cm="1">
        <f t="array" aca="1" ref="DE696" ca="1">OR($G696=Forecast_Capex_Input!$BF$8:$BF$10)</f>
        <v>0</v>
      </c>
      <c r="DF696" s="188" cm="1">
        <f t="array" aca="1" ref="DF696" ca="1">IFERROR(INDEX(Forecast_Capex_Input!BG$12:BG$286,$X696)
*(INDEX(Forecast_Capex_Input!$H$12:$H$286,$X696)=Repex),0)
*$DE696</f>
        <v>0</v>
      </c>
      <c r="DG696" s="188" cm="1">
        <f t="array" aca="1" ref="DG696" ca="1">IFERROR(INDEX(Forecast_Capex_Input!BH$12:BH$286,$X696)
*(INDEX(Forecast_Capex_Input!$H$12:$H$286,$X696)=Repex),0)
*$DE696</f>
        <v>0</v>
      </c>
      <c r="DH696" s="188" cm="1">
        <f t="array" aca="1" ref="DH696" ca="1">IFERROR(INDEX(Forecast_Capex_Input!BI$12:BI$286,$X696)
*(INDEX(Forecast_Capex_Input!$H$12:$H$286,$X696)=Repex),0)
*$DE696</f>
        <v>0</v>
      </c>
      <c r="DI696" s="188" cm="1">
        <f t="array" aca="1" ref="DI696" ca="1">IFERROR(INDEX(Forecast_Capex_Input!BJ$12:BJ$286,$X696)
*(INDEX(Forecast_Capex_Input!$H$12:$H$286,$X696)=Repex),0)
*$DE696</f>
        <v>0</v>
      </c>
      <c r="DJ696" s="188" cm="1">
        <f t="array" aca="1" ref="DJ696" ca="1">IFERROR(INDEX(Forecast_Capex_Input!BK$12:BK$286,$X696)
*(INDEX(Forecast_Capex_Input!$H$12:$H$286,$X696)=Repex),0)
*$DE696</f>
        <v>0</v>
      </c>
      <c r="DK696" s="188" cm="1">
        <f t="array" aca="1" ref="DK696" ca="1">IFERROR(INDEX(Forecast_Capex_Input!BL$12:BL$286,$X696)
*(INDEX(Forecast_Capex_Input!$H$12:$H$286,$X696)=Repex),0)
*$DE696</f>
        <v>0</v>
      </c>
      <c r="DL696" s="165"/>
      <c r="DM696" s="188" t="b" cm="1">
        <f t="array" aca="1" ref="DM696" ca="1">OR($G696=Forecast_Capex_Input!$BN$8:$BN$9)</f>
        <v>0</v>
      </c>
      <c r="DN696" s="188" cm="1">
        <f t="array" aca="1" ref="DN696" ca="1">IFERROR(INDEX(Forecast_Capex_Input!BO$12:BO$286,$X696)
*(INDEX(Forecast_Capex_Input!$H$12:$H$286,$X696)=Repex),0)
*$DM696</f>
        <v>0</v>
      </c>
      <c r="DO696" s="188" cm="1">
        <f t="array" aca="1" ref="DO696" ca="1">IFERROR(INDEX(Forecast_Capex_Input!BP$12:BP$286,$X696)
*(INDEX(Forecast_Capex_Input!$H$12:$H$286,$X696)=Repex),0)
*$DM696</f>
        <v>0</v>
      </c>
      <c r="DP696" s="188" cm="1">
        <f t="array" aca="1" ref="DP696" ca="1">IFERROR(INDEX(Forecast_Capex_Input!BQ$12:BQ$286,$X696)
*(INDEX(Forecast_Capex_Input!$H$12:$H$286,$X696)=Repex),0)
*$DM696</f>
        <v>0</v>
      </c>
      <c r="DQ696" s="188" cm="1">
        <f t="array" aca="1" ref="DQ696" ca="1">IFERROR(INDEX(Forecast_Capex_Input!BR$12:BR$286,$X696)
*(INDEX(Forecast_Capex_Input!$H$12:$H$286,$X696)=Repex),0)
*$DM696</f>
        <v>0</v>
      </c>
      <c r="DR696" s="188" cm="1">
        <f t="array" aca="1" ref="DR696" ca="1">IFERROR(INDEX(Forecast_Capex_Input!BS$12:BS$286,$X696)
*(INDEX(Forecast_Capex_Input!$H$12:$H$286,$X696)=Repex),0)
*$DM696</f>
        <v>0</v>
      </c>
      <c r="DS696" s="165"/>
      <c r="DT696" s="188" t="b" cm="1">
        <f t="array" aca="1" ref="DT696" ca="1">OR($G696=Forecast_Capex_Input!$BU$8:$BU$10)</f>
        <v>0</v>
      </c>
      <c r="DU696" s="188" cm="1">
        <f t="array" aca="1" ref="DU696" ca="1">IFERROR(INDEX(Forecast_Capex_Input!BV$12:BV$286,$X696)
*(INDEX(Forecast_Capex_Input!$H$12:$H$286,$X696)=Repex),0)
*$DT696</f>
        <v>0</v>
      </c>
      <c r="DV696" s="188" cm="1">
        <f t="array" aca="1" ref="DV696" ca="1">IFERROR(INDEX(Forecast_Capex_Input!BW$12:BW$286,$X696)
*(INDEX(Forecast_Capex_Input!$H$12:$H$286,$X696)=Repex),0)
*$DT696</f>
        <v>0</v>
      </c>
      <c r="DW696" s="188" cm="1">
        <f t="array" aca="1" ref="DW696" ca="1">IFERROR(INDEX(Forecast_Capex_Input!BX$12:BX$286,$X696)
*(INDEX(Forecast_Capex_Input!$H$12:$H$286,$X696)=Repex),0)
*$DT696</f>
        <v>0</v>
      </c>
      <c r="DX696" s="188" cm="1">
        <f t="array" aca="1" ref="DX696" ca="1">IFERROR(INDEX(Forecast_Capex_Input!BY$12:BY$286,$X696)
*(INDEX(Forecast_Capex_Input!$H$12:$H$286,$X696)=Repex),0)
*$DT696</f>
        <v>0</v>
      </c>
      <c r="DY696" s="188" cm="1">
        <f t="array" aca="1" ref="DY696" ca="1">IFERROR(INDEX(Forecast_Capex_Input!BZ$12:BZ$286,$X696)
*(INDEX(Forecast_Capex_Input!$H$12:$H$286,$X696)=Repex),0)
*$DT696</f>
        <v>0</v>
      </c>
      <c r="DZ696" s="188" cm="1">
        <f t="array" aca="1" ref="DZ696" ca="1">IFERROR(INDEX(Forecast_Capex_Input!CA$12:CA$286,$X696)
*(INDEX(Forecast_Capex_Input!$H$12:$H$286,$X696)=Repex),0)
*$DT696</f>
        <v>0</v>
      </c>
      <c r="EA696" s="188" cm="1">
        <f t="array" aca="1" ref="EA696" ca="1">IFERROR(INDEX(Forecast_Capex_Input!CB$12:CB$286,$X696)
*(INDEX(Forecast_Capex_Input!$H$12:$H$286,$X696)=Repex),0)
*$DT696</f>
        <v>0</v>
      </c>
      <c r="EB696" s="188" cm="1">
        <f t="array" aca="1" ref="EB696" ca="1">IFERROR(INDEX(Forecast_Capex_Input!CC$12:CC$286,$X696)
*(INDEX(Forecast_Capex_Input!$H$12:$H$286,$X696)=Repex),0)
*$DT696</f>
        <v>0</v>
      </c>
      <c r="EC696" s="165"/>
      <c r="ED696" s="226" t="str">
        <f t="shared" si="479"/>
        <v>N/A</v>
      </c>
      <c r="EE696" s="174" t="s">
        <v>15</v>
      </c>
    </row>
    <row r="697" spans="3:135" x14ac:dyDescent="0.2">
      <c r="C697" s="174">
        <f t="shared" si="480"/>
        <v>687</v>
      </c>
      <c r="D697" s="167" t="str" cm="1">
        <f t="array" ref="D697">IFERROR(INDEX(Forecast_Capex_Input!$D$12:$D$286,$X697),NA)</f>
        <v>N/A</v>
      </c>
      <c r="E697" s="172" t="str" cm="1">
        <f t="array" ref="E697">IF($X697=NA,NA,INDEX(Forecast_Capex_Input!$E$12:$E$286,$X697))</f>
        <v>N/A</v>
      </c>
      <c r="F697" s="167" t="str" cm="1">
        <f t="array" aca="1" ref="F697" ca="1">IFERROR(INDEX(General!$E$25:$E$26,$Y697),NA)</f>
        <v>N/A</v>
      </c>
      <c r="G697" s="167" t="str" cm="1">
        <f t="array" aca="1" ref="G697" ca="1">IFERROR(INDEX(Forecast_Capex_Input!$AI$11:$BB$11,$AA697),NA)</f>
        <v>N/A</v>
      </c>
      <c r="H697" s="189" t="str" cm="1">
        <f t="array" aca="1" ref="H697" ca="1">IFERROR(INDEX(Forecast_Capex_Input!$AI$12:$BB$286,$X697,$AA697),NA)</f>
        <v>N/A</v>
      </c>
      <c r="I697" s="199" t="str" cm="1">
        <f t="array" ref="I697">IFERROR(INDEX(Forecast_Capex_Input!$F$12:$F$286,$X697),NA)</f>
        <v>N/A</v>
      </c>
      <c r="J697" s="199" t="str" cm="1">
        <f t="array" ref="J697">IFERROR(INDEX(Forecast_Capex_Input!G$12:G$286,$X697),NA)</f>
        <v>N/A</v>
      </c>
      <c r="K697" s="199" t="str" cm="1">
        <f t="array" ref="K697">IFERROR(INDEX(Forecast_Capex_Input!H$12:H$286,$X697),NA)</f>
        <v>N/A</v>
      </c>
      <c r="L697" s="199" t="str" cm="1">
        <f t="array" ref="L697">IFERROR(INDEX(Forecast_Capex_Input!I$12:I$286,$X697),NA)</f>
        <v>N/A</v>
      </c>
      <c r="M697" s="199" t="str" cm="1">
        <f t="array" ref="M697">IFERROR(INDEX(Forecast_Capex_Input!J$12:J$286,$X697),NA)</f>
        <v>N/A</v>
      </c>
      <c r="N697" s="199" t="str" cm="1">
        <f t="array" ref="N697">IFERROR(INDEX(Forecast_Capex_Input!K$12:K$286,$X697),NA)</f>
        <v>N/A</v>
      </c>
      <c r="O697" s="199" t="str" cm="1">
        <f t="array" ref="O697">IFERROR(INDEX(Forecast_Capex_Input!L$12:L$286,$X697),NA)</f>
        <v>N/A</v>
      </c>
      <c r="P697" s="199" t="str" cm="1">
        <f t="array" ref="P697">IFERROR(INDEX(Forecast_Capex_Input!M$12:M$286,$X697),NA)</f>
        <v>N/A</v>
      </c>
      <c r="Q697" s="172" t="str" cm="1">
        <f t="array" ref="Q697">IFERROR(INDEX(Forecast_Capex_Input!N$12:N$286,$X697),NA)</f>
        <v>N/A</v>
      </c>
      <c r="R697" s="265" cm="1">
        <f t="array" ref="R697">IFERROR(INDEX(Forecast_Capex_Input!O$12:O$286,$X697),0)</f>
        <v>0</v>
      </c>
      <c r="S697" s="172" cm="1">
        <f t="array" ref="S697">IFERROR(INDEX(Forecast_Capex_Input!P$12:P$286,$X697),0)</f>
        <v>0</v>
      </c>
      <c r="T697" s="199" t="str" cm="1">
        <f t="array" aca="1" ref="T697" ca="1">IFERROR(INDEX(General!$K$84:$K$103,$AA697),NA)</f>
        <v>N/A</v>
      </c>
      <c r="U697" s="188" cm="1">
        <f t="array" aca="1" ref="U697" ca="1">IFERROR(
IF($F697=General!$E$25,INDEX(Forecast_Capex_Input!S$12:S$286,$X697),
INDEX(Forecast_Capex_Input!T$12:T$286,$X697)),0)</f>
        <v>0</v>
      </c>
      <c r="V697" s="222" t="b">
        <f>IFERROR(INDEX(Overheads!$T$19:$T$26,MATCH($I697,Overheads!$E$19:$E$26,0)),FALSE)</f>
        <v>0</v>
      </c>
      <c r="W697" s="165"/>
      <c r="X697" s="174" t="str">
        <f>IFERROR(
IF(MATCH($C697,Forecast_Capex_Input!$CI$12:$CI$286,1)+1&gt;MAX(Forecast_Capex_Input!$C$12:$C$286),NA,
MATCH($C697,Forecast_Capex_Input!$CI$12:$CI$286,1)+1),1)</f>
        <v>N/A</v>
      </c>
      <c r="Y697" s="174" t="str" cm="1">
        <f t="array" aca="1" ref="Y697" ca="1">IFERROR(
IF(X696&lt;&gt;X697,1,
IF(COUNTIF(OFFSET(Y696,0,0,-INDEX(Forecast_Capex_Input!$CG$12:$CG$286,$X697)),Y696)=INDEX(Forecast_Capex_Input!$CG$12:$CG$286,$X697),Y696+1,Y696)),NA)</f>
        <v>N/A</v>
      </c>
      <c r="Z697" s="174" t="str" cm="1">
        <f t="array" ref="Z697">IFERROR($C697-IF($X697=1,1,INDEX(Forecast_Capex_Input!$CI$12:$CI$286,$X697-1))+1,NA)</f>
        <v>N/A</v>
      </c>
      <c r="AA697" s="174" t="str" cm="1">
        <f t="array" aca="1" ref="AA697" ca="1">IFERROR(IF(Y697=1,
INDEX(Forecast_Capex_Input!$AI$10:$BB$10,SMALL(IF(INDEX(Forecast_Capex_Input!$AI$12:$BB$286,$X697,0)&gt;0,COLUMN(Forecast_Capex_Input!$AI$10:$BB$10)-COLUMN(Forecast_Capex_Input!$AI$12)+1),ROWS(OFFSET(AA696,0,0,-$Z697)))),
OFFSET(AA696,-INDEX(Forecast_Capex_Input!$CG$12:$CG$286,$X697)+1,0)),NA)</f>
        <v>N/A</v>
      </c>
      <c r="AB697" s="174" t="str">
        <f t="shared" ca="1" si="449"/>
        <v>N/A</v>
      </c>
      <c r="AC697" s="222" t="b">
        <f t="shared" si="481"/>
        <v>0</v>
      </c>
      <c r="AD697" s="220" t="b">
        <v>0</v>
      </c>
      <c r="AE697" s="222" t="b">
        <f t="shared" si="450"/>
        <v>1</v>
      </c>
      <c r="AF697" s="165"/>
      <c r="AG697" s="215">
        <v>0</v>
      </c>
      <c r="AH697" s="215">
        <v>0</v>
      </c>
      <c r="AI697" s="215">
        <v>0</v>
      </c>
      <c r="AJ697" s="215">
        <v>0</v>
      </c>
      <c r="AK697" s="215">
        <v>0</v>
      </c>
      <c r="AL697" s="155">
        <v>0</v>
      </c>
      <c r="AM697" s="165"/>
      <c r="AN697" s="215" cm="1">
        <f t="array" aca="1" ref="AN697" ca="1">IFERROR(INDEX(General!O$33:O$34,$AB697)
*AG697,0)</f>
        <v>0</v>
      </c>
      <c r="AO697" s="215" cm="1">
        <f t="array" aca="1" ref="AO697" ca="1">IFERROR(INDEX(General!P$33:P$34,$AB697)
*AH697,0)</f>
        <v>0</v>
      </c>
      <c r="AP697" s="215" cm="1">
        <f t="array" aca="1" ref="AP697" ca="1">IFERROR(INDEX(General!Q$33:Q$34,$AB697)
*AI697,0)</f>
        <v>0</v>
      </c>
      <c r="AQ697" s="215" cm="1">
        <f t="array" aca="1" ref="AQ697" ca="1">IFERROR(INDEX(General!R$33:R$34,$AB697)
*AJ697,0)</f>
        <v>0</v>
      </c>
      <c r="AR697" s="215" cm="1">
        <f t="array" aca="1" ref="AR697" ca="1">IFERROR(INDEX(General!S$33:S$34,$AB697)
*AK697,0)</f>
        <v>0</v>
      </c>
      <c r="AS697" s="155">
        <f t="shared" ca="1" si="482"/>
        <v>0</v>
      </c>
      <c r="AT697" s="165"/>
      <c r="AU697" s="215">
        <f ca="1">IF($AE697=FALSE,AN697*Overheads!$R$24*$V697,
IFERROR(Overheads!$O$49*$V697*AN697,0)
+IFERROR(Overheads!Q$59*$V697*(AN697/Overheads!Q$68),0))</f>
        <v>0</v>
      </c>
      <c r="AV697" s="215">
        <f ca="1">IF($AE697=FALSE,AO697*Overheads!$R$24*$V697,
IFERROR(Overheads!$O$49*$V697*AO697,0)
+IFERROR(Overheads!R$59*$V697*(AO697/Overheads!R$68),0))</f>
        <v>0</v>
      </c>
      <c r="AW697" s="215">
        <f ca="1">IF($AE697=FALSE,AP697*Overheads!$R$24*$V697,
IFERROR(Overheads!$O$49*$V697*AP697,0)
+IFERROR(Overheads!S$59*$V697*(AP697/Overheads!S$68),0))</f>
        <v>0</v>
      </c>
      <c r="AX697" s="215">
        <f ca="1">IF($AE697=FALSE,AQ697*Overheads!$R$24*$V697,
IFERROR(Overheads!$O$49*$V697*AQ697,0)
+IFERROR(Overheads!T$59*$V697*(AQ697/Overheads!T$68),0))</f>
        <v>0</v>
      </c>
      <c r="AY697" s="215">
        <f ca="1">IF($AE697=FALSE,AR697*Overheads!$R$24*$V697,
IFERROR(Overheads!$O$49*$V697*AR697,0)
+IFERROR(Overheads!U$59*$V697*(AR697/Overheads!U$68),0))</f>
        <v>0</v>
      </c>
      <c r="AZ697" s="155">
        <f t="shared" ca="1" si="483"/>
        <v>0</v>
      </c>
      <c r="BA697" s="165"/>
      <c r="BB697" s="215">
        <f ca="1">IF($AE697=FALSE,AN697*Overheads!$S$25,
IFERROR(Overheads!$O$50*AN697,0)
+IFERROR(Overheads!Q$60*(AN697/Overheads!Q$66),0))</f>
        <v>0</v>
      </c>
      <c r="BC697" s="215">
        <f ca="1">IF($AE697=FALSE,AO697*Overheads!$S$25,
IFERROR(Overheads!$O$50*AO697,0)
+IFERROR(Overheads!R$60*(AO697/Overheads!R$66),0))</f>
        <v>0</v>
      </c>
      <c r="BD697" s="215">
        <f ca="1">IF($AE697=FALSE,AP697*Overheads!$S$25,
IFERROR(Overheads!$O$50*AP697,0)
+IFERROR(Overheads!S$60*(AP697/Overheads!S$66),0))</f>
        <v>0</v>
      </c>
      <c r="BE697" s="215">
        <f ca="1">IF($AE697=FALSE,AQ697*Overheads!$S$25,
IFERROR(Overheads!$O$50*AQ697,0)
+IFERROR(Overheads!T$60*(AQ697/Overheads!T$66),0))</f>
        <v>0</v>
      </c>
      <c r="BF697" s="215">
        <f ca="1">IF($AE697=FALSE,AR697*Overheads!$S$25,
IFERROR(Overheads!$O$50*AR697,0)
+IFERROR(Overheads!U$60*(AR697/Overheads!U$66),0))</f>
        <v>0</v>
      </c>
      <c r="BG697" s="155">
        <f t="shared" ca="1" si="484"/>
        <v>0</v>
      </c>
      <c r="BH697" s="165"/>
      <c r="BI697" s="215">
        <f t="shared" ca="1" si="485"/>
        <v>0</v>
      </c>
      <c r="BJ697" s="215">
        <f t="shared" ca="1" si="451"/>
        <v>0</v>
      </c>
      <c r="BK697" s="215">
        <f t="shared" ca="1" si="452"/>
        <v>0</v>
      </c>
      <c r="BL697" s="215">
        <f t="shared" ca="1" si="453"/>
        <v>0</v>
      </c>
      <c r="BM697" s="215">
        <f t="shared" ca="1" si="454"/>
        <v>0</v>
      </c>
      <c r="BN697" s="155">
        <f t="shared" ca="1" si="486"/>
        <v>0</v>
      </c>
      <c r="BO697" s="165"/>
      <c r="BP697" s="187" cm="1">
        <f t="array" ref="BP697">IFERROR(IF($X697=$X696,BP696,INDEX(Forecast_Capex_Input!AC$12:AC$286,$X697)),0)</f>
        <v>0</v>
      </c>
      <c r="BQ697" s="187" cm="1">
        <f t="array" ref="BQ697">IFERROR(IF($X697=$X696,BQ696,INDEX(Forecast_Capex_Input!AD$12:AD$286,$X697)),0)</f>
        <v>0</v>
      </c>
      <c r="BR697" s="187" cm="1">
        <f t="array" ref="BR697">IFERROR(IF($X697=$X696,BR696,INDEX(Forecast_Capex_Input!AE$12:AE$286,$X697)),0)</f>
        <v>0</v>
      </c>
      <c r="BS697" s="187" cm="1">
        <f t="array" ref="BS697">IFERROR(IF($X697=$X696,BS696,INDEX(Forecast_Capex_Input!AF$12:AF$286,$X697)),0)</f>
        <v>0</v>
      </c>
      <c r="BT697" s="187" cm="1">
        <f t="array" ref="BT697">IFERROR(IF($X697=$X696,BT696,INDEX(Forecast_Capex_Input!AG$12:AG$286,$X697)),0)</f>
        <v>0</v>
      </c>
      <c r="BU697" s="165"/>
      <c r="BV697" s="215">
        <f t="shared" si="455"/>
        <v>0</v>
      </c>
      <c r="BW697" s="215">
        <f t="shared" si="456"/>
        <v>0</v>
      </c>
      <c r="BX697" s="215">
        <f t="shared" si="457"/>
        <v>0</v>
      </c>
      <c r="BY697" s="215">
        <f t="shared" si="458"/>
        <v>0</v>
      </c>
      <c r="BZ697" s="215">
        <f t="shared" si="459"/>
        <v>0</v>
      </c>
      <c r="CA697" s="155">
        <f t="shared" si="487"/>
        <v>0</v>
      </c>
      <c r="CB697" s="165"/>
      <c r="CC697" s="215">
        <f t="shared" si="460"/>
        <v>0</v>
      </c>
      <c r="CD697" s="215">
        <f t="shared" si="461"/>
        <v>0</v>
      </c>
      <c r="CE697" s="215">
        <f t="shared" si="462"/>
        <v>0</v>
      </c>
      <c r="CF697" s="215">
        <f t="shared" si="463"/>
        <v>0</v>
      </c>
      <c r="CG697" s="215">
        <f t="shared" si="464"/>
        <v>0</v>
      </c>
      <c r="CH697" s="155">
        <f t="shared" si="488"/>
        <v>0</v>
      </c>
      <c r="CI697" s="165"/>
      <c r="CJ697" s="215">
        <f t="shared" si="465"/>
        <v>0</v>
      </c>
      <c r="CK697" s="215">
        <f t="shared" si="466"/>
        <v>0</v>
      </c>
      <c r="CL697" s="215">
        <f t="shared" si="467"/>
        <v>0</v>
      </c>
      <c r="CM697" s="215">
        <f t="shared" si="468"/>
        <v>0</v>
      </c>
      <c r="CN697" s="215">
        <f t="shared" si="469"/>
        <v>0</v>
      </c>
      <c r="CO697" s="155">
        <f t="shared" si="489"/>
        <v>0</v>
      </c>
      <c r="CP697" s="165"/>
      <c r="CQ697" s="223">
        <f t="shared" si="470"/>
        <v>0</v>
      </c>
      <c r="CR697" s="223">
        <f t="shared" si="471"/>
        <v>0</v>
      </c>
      <c r="CS697" s="223">
        <f t="shared" si="472"/>
        <v>0</v>
      </c>
      <c r="CT697" s="223">
        <f t="shared" si="473"/>
        <v>0</v>
      </c>
      <c r="CU697" s="223">
        <f t="shared" si="474"/>
        <v>0</v>
      </c>
      <c r="CV697" s="155">
        <f t="shared" si="490"/>
        <v>0</v>
      </c>
      <c r="CW697" s="165"/>
      <c r="CX697" s="215">
        <f t="shared" si="491"/>
        <v>0</v>
      </c>
      <c r="CY697" s="215">
        <f t="shared" si="475"/>
        <v>0</v>
      </c>
      <c r="CZ697" s="215">
        <f t="shared" si="476"/>
        <v>0</v>
      </c>
      <c r="DA697" s="215">
        <f t="shared" si="477"/>
        <v>0</v>
      </c>
      <c r="DB697" s="215">
        <f t="shared" si="478"/>
        <v>0</v>
      </c>
      <c r="DC697" s="155">
        <f t="shared" si="492"/>
        <v>0</v>
      </c>
      <c r="DD697" s="165"/>
      <c r="DE697" s="188" t="b" cm="1">
        <f t="array" aca="1" ref="DE697" ca="1">OR($G697=Forecast_Capex_Input!$BF$8:$BF$10)</f>
        <v>0</v>
      </c>
      <c r="DF697" s="188" cm="1">
        <f t="array" aca="1" ref="DF697" ca="1">IFERROR(INDEX(Forecast_Capex_Input!BG$12:BG$286,$X697)
*(INDEX(Forecast_Capex_Input!$H$12:$H$286,$X697)=Repex),0)
*$DE697</f>
        <v>0</v>
      </c>
      <c r="DG697" s="188" cm="1">
        <f t="array" aca="1" ref="DG697" ca="1">IFERROR(INDEX(Forecast_Capex_Input!BH$12:BH$286,$X697)
*(INDEX(Forecast_Capex_Input!$H$12:$H$286,$X697)=Repex),0)
*$DE697</f>
        <v>0</v>
      </c>
      <c r="DH697" s="188" cm="1">
        <f t="array" aca="1" ref="DH697" ca="1">IFERROR(INDEX(Forecast_Capex_Input!BI$12:BI$286,$X697)
*(INDEX(Forecast_Capex_Input!$H$12:$H$286,$X697)=Repex),0)
*$DE697</f>
        <v>0</v>
      </c>
      <c r="DI697" s="188" cm="1">
        <f t="array" aca="1" ref="DI697" ca="1">IFERROR(INDEX(Forecast_Capex_Input!BJ$12:BJ$286,$X697)
*(INDEX(Forecast_Capex_Input!$H$12:$H$286,$X697)=Repex),0)
*$DE697</f>
        <v>0</v>
      </c>
      <c r="DJ697" s="188" cm="1">
        <f t="array" aca="1" ref="DJ697" ca="1">IFERROR(INDEX(Forecast_Capex_Input!BK$12:BK$286,$X697)
*(INDEX(Forecast_Capex_Input!$H$12:$H$286,$X697)=Repex),0)
*$DE697</f>
        <v>0</v>
      </c>
      <c r="DK697" s="188" cm="1">
        <f t="array" aca="1" ref="DK697" ca="1">IFERROR(INDEX(Forecast_Capex_Input!BL$12:BL$286,$X697)
*(INDEX(Forecast_Capex_Input!$H$12:$H$286,$X697)=Repex),0)
*$DE697</f>
        <v>0</v>
      </c>
      <c r="DL697" s="165"/>
      <c r="DM697" s="188" t="b" cm="1">
        <f t="array" aca="1" ref="DM697" ca="1">OR($G697=Forecast_Capex_Input!$BN$8:$BN$9)</f>
        <v>0</v>
      </c>
      <c r="DN697" s="188" cm="1">
        <f t="array" aca="1" ref="DN697" ca="1">IFERROR(INDEX(Forecast_Capex_Input!BO$12:BO$286,$X697)
*(INDEX(Forecast_Capex_Input!$H$12:$H$286,$X697)=Repex),0)
*$DM697</f>
        <v>0</v>
      </c>
      <c r="DO697" s="188" cm="1">
        <f t="array" aca="1" ref="DO697" ca="1">IFERROR(INDEX(Forecast_Capex_Input!BP$12:BP$286,$X697)
*(INDEX(Forecast_Capex_Input!$H$12:$H$286,$X697)=Repex),0)
*$DM697</f>
        <v>0</v>
      </c>
      <c r="DP697" s="188" cm="1">
        <f t="array" aca="1" ref="DP697" ca="1">IFERROR(INDEX(Forecast_Capex_Input!BQ$12:BQ$286,$X697)
*(INDEX(Forecast_Capex_Input!$H$12:$H$286,$X697)=Repex),0)
*$DM697</f>
        <v>0</v>
      </c>
      <c r="DQ697" s="188" cm="1">
        <f t="array" aca="1" ref="DQ697" ca="1">IFERROR(INDEX(Forecast_Capex_Input!BR$12:BR$286,$X697)
*(INDEX(Forecast_Capex_Input!$H$12:$H$286,$X697)=Repex),0)
*$DM697</f>
        <v>0</v>
      </c>
      <c r="DR697" s="188" cm="1">
        <f t="array" aca="1" ref="DR697" ca="1">IFERROR(INDEX(Forecast_Capex_Input!BS$12:BS$286,$X697)
*(INDEX(Forecast_Capex_Input!$H$12:$H$286,$X697)=Repex),0)
*$DM697</f>
        <v>0</v>
      </c>
      <c r="DS697" s="165"/>
      <c r="DT697" s="188" t="b" cm="1">
        <f t="array" aca="1" ref="DT697" ca="1">OR($G697=Forecast_Capex_Input!$BU$8:$BU$10)</f>
        <v>0</v>
      </c>
      <c r="DU697" s="188" cm="1">
        <f t="array" aca="1" ref="DU697" ca="1">IFERROR(INDEX(Forecast_Capex_Input!BV$12:BV$286,$X697)
*(INDEX(Forecast_Capex_Input!$H$12:$H$286,$X697)=Repex),0)
*$DT697</f>
        <v>0</v>
      </c>
      <c r="DV697" s="188" cm="1">
        <f t="array" aca="1" ref="DV697" ca="1">IFERROR(INDEX(Forecast_Capex_Input!BW$12:BW$286,$X697)
*(INDEX(Forecast_Capex_Input!$H$12:$H$286,$X697)=Repex),0)
*$DT697</f>
        <v>0</v>
      </c>
      <c r="DW697" s="188" cm="1">
        <f t="array" aca="1" ref="DW697" ca="1">IFERROR(INDEX(Forecast_Capex_Input!BX$12:BX$286,$X697)
*(INDEX(Forecast_Capex_Input!$H$12:$H$286,$X697)=Repex),0)
*$DT697</f>
        <v>0</v>
      </c>
      <c r="DX697" s="188" cm="1">
        <f t="array" aca="1" ref="DX697" ca="1">IFERROR(INDEX(Forecast_Capex_Input!BY$12:BY$286,$X697)
*(INDEX(Forecast_Capex_Input!$H$12:$H$286,$X697)=Repex),0)
*$DT697</f>
        <v>0</v>
      </c>
      <c r="DY697" s="188" cm="1">
        <f t="array" aca="1" ref="DY697" ca="1">IFERROR(INDEX(Forecast_Capex_Input!BZ$12:BZ$286,$X697)
*(INDEX(Forecast_Capex_Input!$H$12:$H$286,$X697)=Repex),0)
*$DT697</f>
        <v>0</v>
      </c>
      <c r="DZ697" s="188" cm="1">
        <f t="array" aca="1" ref="DZ697" ca="1">IFERROR(INDEX(Forecast_Capex_Input!CA$12:CA$286,$X697)
*(INDEX(Forecast_Capex_Input!$H$12:$H$286,$X697)=Repex),0)
*$DT697</f>
        <v>0</v>
      </c>
      <c r="EA697" s="188" cm="1">
        <f t="array" aca="1" ref="EA697" ca="1">IFERROR(INDEX(Forecast_Capex_Input!CB$12:CB$286,$X697)
*(INDEX(Forecast_Capex_Input!$H$12:$H$286,$X697)=Repex),0)
*$DT697</f>
        <v>0</v>
      </c>
      <c r="EB697" s="188" cm="1">
        <f t="array" aca="1" ref="EB697" ca="1">IFERROR(INDEX(Forecast_Capex_Input!CC$12:CC$286,$X697)
*(INDEX(Forecast_Capex_Input!$H$12:$H$286,$X697)=Repex),0)
*$DT697</f>
        <v>0</v>
      </c>
      <c r="EC697" s="165"/>
      <c r="ED697" s="226" t="str">
        <f t="shared" si="479"/>
        <v>N/A</v>
      </c>
      <c r="EE697" s="174" t="s">
        <v>15</v>
      </c>
    </row>
    <row r="698" spans="3:135" x14ac:dyDescent="0.2">
      <c r="C698" s="174">
        <f t="shared" si="480"/>
        <v>688</v>
      </c>
      <c r="D698" s="167" t="str" cm="1">
        <f t="array" ref="D698">IFERROR(INDEX(Forecast_Capex_Input!$D$12:$D$286,$X698),NA)</f>
        <v>N/A</v>
      </c>
      <c r="E698" s="172" t="str" cm="1">
        <f t="array" ref="E698">IF($X698=NA,NA,INDEX(Forecast_Capex_Input!$E$12:$E$286,$X698))</f>
        <v>N/A</v>
      </c>
      <c r="F698" s="167" t="str" cm="1">
        <f t="array" aca="1" ref="F698" ca="1">IFERROR(INDEX(General!$E$25:$E$26,$Y698),NA)</f>
        <v>N/A</v>
      </c>
      <c r="G698" s="167" t="str" cm="1">
        <f t="array" aca="1" ref="G698" ca="1">IFERROR(INDEX(Forecast_Capex_Input!$AI$11:$BB$11,$AA698),NA)</f>
        <v>N/A</v>
      </c>
      <c r="H698" s="189" t="str" cm="1">
        <f t="array" aca="1" ref="H698" ca="1">IFERROR(INDEX(Forecast_Capex_Input!$AI$12:$BB$286,$X698,$AA698),NA)</f>
        <v>N/A</v>
      </c>
      <c r="I698" s="199" t="str" cm="1">
        <f t="array" ref="I698">IFERROR(INDEX(Forecast_Capex_Input!$F$12:$F$286,$X698),NA)</f>
        <v>N/A</v>
      </c>
      <c r="J698" s="199" t="str" cm="1">
        <f t="array" ref="J698">IFERROR(INDEX(Forecast_Capex_Input!G$12:G$286,$X698),NA)</f>
        <v>N/A</v>
      </c>
      <c r="K698" s="199" t="str" cm="1">
        <f t="array" ref="K698">IFERROR(INDEX(Forecast_Capex_Input!H$12:H$286,$X698),NA)</f>
        <v>N/A</v>
      </c>
      <c r="L698" s="199" t="str" cm="1">
        <f t="array" ref="L698">IFERROR(INDEX(Forecast_Capex_Input!I$12:I$286,$X698),NA)</f>
        <v>N/A</v>
      </c>
      <c r="M698" s="199" t="str" cm="1">
        <f t="array" ref="M698">IFERROR(INDEX(Forecast_Capex_Input!J$12:J$286,$X698),NA)</f>
        <v>N/A</v>
      </c>
      <c r="N698" s="199" t="str" cm="1">
        <f t="array" ref="N698">IFERROR(INDEX(Forecast_Capex_Input!K$12:K$286,$X698),NA)</f>
        <v>N/A</v>
      </c>
      <c r="O698" s="199" t="str" cm="1">
        <f t="array" ref="O698">IFERROR(INDEX(Forecast_Capex_Input!L$12:L$286,$X698),NA)</f>
        <v>N/A</v>
      </c>
      <c r="P698" s="199" t="str" cm="1">
        <f t="array" ref="P698">IFERROR(INDEX(Forecast_Capex_Input!M$12:M$286,$X698),NA)</f>
        <v>N/A</v>
      </c>
      <c r="Q698" s="172" t="str" cm="1">
        <f t="array" ref="Q698">IFERROR(INDEX(Forecast_Capex_Input!N$12:N$286,$X698),NA)</f>
        <v>N/A</v>
      </c>
      <c r="R698" s="265" cm="1">
        <f t="array" ref="R698">IFERROR(INDEX(Forecast_Capex_Input!O$12:O$286,$X698),0)</f>
        <v>0</v>
      </c>
      <c r="S698" s="172" cm="1">
        <f t="array" ref="S698">IFERROR(INDEX(Forecast_Capex_Input!P$12:P$286,$X698),0)</f>
        <v>0</v>
      </c>
      <c r="T698" s="199" t="str" cm="1">
        <f t="array" aca="1" ref="T698" ca="1">IFERROR(INDEX(General!$K$84:$K$103,$AA698),NA)</f>
        <v>N/A</v>
      </c>
      <c r="U698" s="188" cm="1">
        <f t="array" aca="1" ref="U698" ca="1">IFERROR(
IF($F698=General!$E$25,INDEX(Forecast_Capex_Input!S$12:S$286,$X698),
INDEX(Forecast_Capex_Input!T$12:T$286,$X698)),0)</f>
        <v>0</v>
      </c>
      <c r="V698" s="222" t="b">
        <f>IFERROR(INDEX(Overheads!$T$19:$T$26,MATCH($I698,Overheads!$E$19:$E$26,0)),FALSE)</f>
        <v>0</v>
      </c>
      <c r="W698" s="165"/>
      <c r="X698" s="174" t="str">
        <f>IFERROR(
IF(MATCH($C698,Forecast_Capex_Input!$CI$12:$CI$286,1)+1&gt;MAX(Forecast_Capex_Input!$C$12:$C$286),NA,
MATCH($C698,Forecast_Capex_Input!$CI$12:$CI$286,1)+1),1)</f>
        <v>N/A</v>
      </c>
      <c r="Y698" s="174" t="str" cm="1">
        <f t="array" aca="1" ref="Y698" ca="1">IFERROR(
IF(X697&lt;&gt;X698,1,
IF(COUNTIF(OFFSET(Y697,0,0,-INDEX(Forecast_Capex_Input!$CG$12:$CG$286,$X698)),Y697)=INDEX(Forecast_Capex_Input!$CG$12:$CG$286,$X698),Y697+1,Y697)),NA)</f>
        <v>N/A</v>
      </c>
      <c r="Z698" s="174" t="str" cm="1">
        <f t="array" ref="Z698">IFERROR($C698-IF($X698=1,1,INDEX(Forecast_Capex_Input!$CI$12:$CI$286,$X698-1))+1,NA)</f>
        <v>N/A</v>
      </c>
      <c r="AA698" s="174" t="str" cm="1">
        <f t="array" aca="1" ref="AA698" ca="1">IFERROR(IF(Y698=1,
INDEX(Forecast_Capex_Input!$AI$10:$BB$10,SMALL(IF(INDEX(Forecast_Capex_Input!$AI$12:$BB$286,$X698,0)&gt;0,COLUMN(Forecast_Capex_Input!$AI$10:$BB$10)-COLUMN(Forecast_Capex_Input!$AI$12)+1),ROWS(OFFSET(AA697,0,0,-$Z698)))),
OFFSET(AA697,-INDEX(Forecast_Capex_Input!$CG$12:$CG$286,$X698)+1,0)),NA)</f>
        <v>N/A</v>
      </c>
      <c r="AB698" s="174" t="str">
        <f t="shared" ca="1" si="449"/>
        <v>N/A</v>
      </c>
      <c r="AC698" s="222" t="b">
        <f t="shared" si="481"/>
        <v>0</v>
      </c>
      <c r="AD698" s="220" t="b">
        <v>0</v>
      </c>
      <c r="AE698" s="222" t="b">
        <f t="shared" si="450"/>
        <v>1</v>
      </c>
      <c r="AF698" s="165"/>
      <c r="AG698" s="215">
        <v>0</v>
      </c>
      <c r="AH698" s="215">
        <v>0</v>
      </c>
      <c r="AI698" s="215">
        <v>0</v>
      </c>
      <c r="AJ698" s="215">
        <v>0</v>
      </c>
      <c r="AK698" s="215">
        <v>0</v>
      </c>
      <c r="AL698" s="155">
        <v>0</v>
      </c>
      <c r="AM698" s="165"/>
      <c r="AN698" s="215" cm="1">
        <f t="array" aca="1" ref="AN698" ca="1">IFERROR(INDEX(General!O$33:O$34,$AB698)
*AG698,0)</f>
        <v>0</v>
      </c>
      <c r="AO698" s="215" cm="1">
        <f t="array" aca="1" ref="AO698" ca="1">IFERROR(INDEX(General!P$33:P$34,$AB698)
*AH698,0)</f>
        <v>0</v>
      </c>
      <c r="AP698" s="215" cm="1">
        <f t="array" aca="1" ref="AP698" ca="1">IFERROR(INDEX(General!Q$33:Q$34,$AB698)
*AI698,0)</f>
        <v>0</v>
      </c>
      <c r="AQ698" s="215" cm="1">
        <f t="array" aca="1" ref="AQ698" ca="1">IFERROR(INDEX(General!R$33:R$34,$AB698)
*AJ698,0)</f>
        <v>0</v>
      </c>
      <c r="AR698" s="215" cm="1">
        <f t="array" aca="1" ref="AR698" ca="1">IFERROR(INDEX(General!S$33:S$34,$AB698)
*AK698,0)</f>
        <v>0</v>
      </c>
      <c r="AS698" s="155">
        <f t="shared" ca="1" si="482"/>
        <v>0</v>
      </c>
      <c r="AT698" s="165"/>
      <c r="AU698" s="215">
        <f ca="1">IF($AE698=FALSE,AN698*Overheads!$R$24*$V698,
IFERROR(Overheads!$O$49*$V698*AN698,0)
+IFERROR(Overheads!Q$59*$V698*(AN698/Overheads!Q$68),0))</f>
        <v>0</v>
      </c>
      <c r="AV698" s="215">
        <f ca="1">IF($AE698=FALSE,AO698*Overheads!$R$24*$V698,
IFERROR(Overheads!$O$49*$V698*AO698,0)
+IFERROR(Overheads!R$59*$V698*(AO698/Overheads!R$68),0))</f>
        <v>0</v>
      </c>
      <c r="AW698" s="215">
        <f ca="1">IF($AE698=FALSE,AP698*Overheads!$R$24*$V698,
IFERROR(Overheads!$O$49*$V698*AP698,0)
+IFERROR(Overheads!S$59*$V698*(AP698/Overheads!S$68),0))</f>
        <v>0</v>
      </c>
      <c r="AX698" s="215">
        <f ca="1">IF($AE698=FALSE,AQ698*Overheads!$R$24*$V698,
IFERROR(Overheads!$O$49*$V698*AQ698,0)
+IFERROR(Overheads!T$59*$V698*(AQ698/Overheads!T$68),0))</f>
        <v>0</v>
      </c>
      <c r="AY698" s="215">
        <f ca="1">IF($AE698=FALSE,AR698*Overheads!$R$24*$V698,
IFERROR(Overheads!$O$49*$V698*AR698,0)
+IFERROR(Overheads!U$59*$V698*(AR698/Overheads!U$68),0))</f>
        <v>0</v>
      </c>
      <c r="AZ698" s="155">
        <f t="shared" ca="1" si="483"/>
        <v>0</v>
      </c>
      <c r="BA698" s="165"/>
      <c r="BB698" s="215">
        <f ca="1">IF($AE698=FALSE,AN698*Overheads!$S$25,
IFERROR(Overheads!$O$50*AN698,0)
+IFERROR(Overheads!Q$60*(AN698/Overheads!Q$66),0))</f>
        <v>0</v>
      </c>
      <c r="BC698" s="215">
        <f ca="1">IF($AE698=FALSE,AO698*Overheads!$S$25,
IFERROR(Overheads!$O$50*AO698,0)
+IFERROR(Overheads!R$60*(AO698/Overheads!R$66),0))</f>
        <v>0</v>
      </c>
      <c r="BD698" s="215">
        <f ca="1">IF($AE698=FALSE,AP698*Overheads!$S$25,
IFERROR(Overheads!$O$50*AP698,0)
+IFERROR(Overheads!S$60*(AP698/Overheads!S$66),0))</f>
        <v>0</v>
      </c>
      <c r="BE698" s="215">
        <f ca="1">IF($AE698=FALSE,AQ698*Overheads!$S$25,
IFERROR(Overheads!$O$50*AQ698,0)
+IFERROR(Overheads!T$60*(AQ698/Overheads!T$66),0))</f>
        <v>0</v>
      </c>
      <c r="BF698" s="215">
        <f ca="1">IF($AE698=FALSE,AR698*Overheads!$S$25,
IFERROR(Overheads!$O$50*AR698,0)
+IFERROR(Overheads!U$60*(AR698/Overheads!U$66),0))</f>
        <v>0</v>
      </c>
      <c r="BG698" s="155">
        <f t="shared" ca="1" si="484"/>
        <v>0</v>
      </c>
      <c r="BH698" s="165"/>
      <c r="BI698" s="215">
        <f t="shared" ca="1" si="485"/>
        <v>0</v>
      </c>
      <c r="BJ698" s="215">
        <f t="shared" ca="1" si="451"/>
        <v>0</v>
      </c>
      <c r="BK698" s="215">
        <f t="shared" ca="1" si="452"/>
        <v>0</v>
      </c>
      <c r="BL698" s="215">
        <f t="shared" ca="1" si="453"/>
        <v>0</v>
      </c>
      <c r="BM698" s="215">
        <f t="shared" ca="1" si="454"/>
        <v>0</v>
      </c>
      <c r="BN698" s="155">
        <f t="shared" ca="1" si="486"/>
        <v>0</v>
      </c>
      <c r="BO698" s="165"/>
      <c r="BP698" s="187" cm="1">
        <f t="array" ref="BP698">IFERROR(IF($X698=$X697,BP697,INDEX(Forecast_Capex_Input!AC$12:AC$286,$X698)),0)</f>
        <v>0</v>
      </c>
      <c r="BQ698" s="187" cm="1">
        <f t="array" ref="BQ698">IFERROR(IF($X698=$X697,BQ697,INDEX(Forecast_Capex_Input!AD$12:AD$286,$X698)),0)</f>
        <v>0</v>
      </c>
      <c r="BR698" s="187" cm="1">
        <f t="array" ref="BR698">IFERROR(IF($X698=$X697,BR697,INDEX(Forecast_Capex_Input!AE$12:AE$286,$X698)),0)</f>
        <v>0</v>
      </c>
      <c r="BS698" s="187" cm="1">
        <f t="array" ref="BS698">IFERROR(IF($X698=$X697,BS697,INDEX(Forecast_Capex_Input!AF$12:AF$286,$X698)),0)</f>
        <v>0</v>
      </c>
      <c r="BT698" s="187" cm="1">
        <f t="array" ref="BT698">IFERROR(IF($X698=$X697,BT697,INDEX(Forecast_Capex_Input!AG$12:AG$286,$X698)),0)</f>
        <v>0</v>
      </c>
      <c r="BU698" s="165"/>
      <c r="BV698" s="215">
        <f t="shared" si="455"/>
        <v>0</v>
      </c>
      <c r="BW698" s="215">
        <f t="shared" si="456"/>
        <v>0</v>
      </c>
      <c r="BX698" s="215">
        <f t="shared" si="457"/>
        <v>0</v>
      </c>
      <c r="BY698" s="215">
        <f t="shared" si="458"/>
        <v>0</v>
      </c>
      <c r="BZ698" s="215">
        <f t="shared" si="459"/>
        <v>0</v>
      </c>
      <c r="CA698" s="155">
        <f t="shared" si="487"/>
        <v>0</v>
      </c>
      <c r="CB698" s="165"/>
      <c r="CC698" s="215">
        <f t="shared" si="460"/>
        <v>0</v>
      </c>
      <c r="CD698" s="215">
        <f t="shared" si="461"/>
        <v>0</v>
      </c>
      <c r="CE698" s="215">
        <f t="shared" si="462"/>
        <v>0</v>
      </c>
      <c r="CF698" s="215">
        <f t="shared" si="463"/>
        <v>0</v>
      </c>
      <c r="CG698" s="215">
        <f t="shared" si="464"/>
        <v>0</v>
      </c>
      <c r="CH698" s="155">
        <f t="shared" si="488"/>
        <v>0</v>
      </c>
      <c r="CI698" s="165"/>
      <c r="CJ698" s="215">
        <f t="shared" si="465"/>
        <v>0</v>
      </c>
      <c r="CK698" s="215">
        <f t="shared" si="466"/>
        <v>0</v>
      </c>
      <c r="CL698" s="215">
        <f t="shared" si="467"/>
        <v>0</v>
      </c>
      <c r="CM698" s="215">
        <f t="shared" si="468"/>
        <v>0</v>
      </c>
      <c r="CN698" s="215">
        <f t="shared" si="469"/>
        <v>0</v>
      </c>
      <c r="CO698" s="155">
        <f t="shared" si="489"/>
        <v>0</v>
      </c>
      <c r="CP698" s="165"/>
      <c r="CQ698" s="223">
        <f t="shared" si="470"/>
        <v>0</v>
      </c>
      <c r="CR698" s="223">
        <f t="shared" si="471"/>
        <v>0</v>
      </c>
      <c r="CS698" s="223">
        <f t="shared" si="472"/>
        <v>0</v>
      </c>
      <c r="CT698" s="223">
        <f t="shared" si="473"/>
        <v>0</v>
      </c>
      <c r="CU698" s="223">
        <f t="shared" si="474"/>
        <v>0</v>
      </c>
      <c r="CV698" s="155">
        <f t="shared" si="490"/>
        <v>0</v>
      </c>
      <c r="CW698" s="165"/>
      <c r="CX698" s="215">
        <f t="shared" si="491"/>
        <v>0</v>
      </c>
      <c r="CY698" s="215">
        <f t="shared" si="475"/>
        <v>0</v>
      </c>
      <c r="CZ698" s="215">
        <f t="shared" si="476"/>
        <v>0</v>
      </c>
      <c r="DA698" s="215">
        <f t="shared" si="477"/>
        <v>0</v>
      </c>
      <c r="DB698" s="215">
        <f t="shared" si="478"/>
        <v>0</v>
      </c>
      <c r="DC698" s="155">
        <f t="shared" si="492"/>
        <v>0</v>
      </c>
      <c r="DD698" s="165"/>
      <c r="DE698" s="188" t="b" cm="1">
        <f t="array" aca="1" ref="DE698" ca="1">OR($G698=Forecast_Capex_Input!$BF$8:$BF$10)</f>
        <v>0</v>
      </c>
      <c r="DF698" s="188" cm="1">
        <f t="array" aca="1" ref="DF698" ca="1">IFERROR(INDEX(Forecast_Capex_Input!BG$12:BG$286,$X698)
*(INDEX(Forecast_Capex_Input!$H$12:$H$286,$X698)=Repex),0)
*$DE698</f>
        <v>0</v>
      </c>
      <c r="DG698" s="188" cm="1">
        <f t="array" aca="1" ref="DG698" ca="1">IFERROR(INDEX(Forecast_Capex_Input!BH$12:BH$286,$X698)
*(INDEX(Forecast_Capex_Input!$H$12:$H$286,$X698)=Repex),0)
*$DE698</f>
        <v>0</v>
      </c>
      <c r="DH698" s="188" cm="1">
        <f t="array" aca="1" ref="DH698" ca="1">IFERROR(INDEX(Forecast_Capex_Input!BI$12:BI$286,$X698)
*(INDEX(Forecast_Capex_Input!$H$12:$H$286,$X698)=Repex),0)
*$DE698</f>
        <v>0</v>
      </c>
      <c r="DI698" s="188" cm="1">
        <f t="array" aca="1" ref="DI698" ca="1">IFERROR(INDEX(Forecast_Capex_Input!BJ$12:BJ$286,$X698)
*(INDEX(Forecast_Capex_Input!$H$12:$H$286,$X698)=Repex),0)
*$DE698</f>
        <v>0</v>
      </c>
      <c r="DJ698" s="188" cm="1">
        <f t="array" aca="1" ref="DJ698" ca="1">IFERROR(INDEX(Forecast_Capex_Input!BK$12:BK$286,$X698)
*(INDEX(Forecast_Capex_Input!$H$12:$H$286,$X698)=Repex),0)
*$DE698</f>
        <v>0</v>
      </c>
      <c r="DK698" s="188" cm="1">
        <f t="array" aca="1" ref="DK698" ca="1">IFERROR(INDEX(Forecast_Capex_Input!BL$12:BL$286,$X698)
*(INDEX(Forecast_Capex_Input!$H$12:$H$286,$X698)=Repex),0)
*$DE698</f>
        <v>0</v>
      </c>
      <c r="DL698" s="165"/>
      <c r="DM698" s="188" t="b" cm="1">
        <f t="array" aca="1" ref="DM698" ca="1">OR($G698=Forecast_Capex_Input!$BN$8:$BN$9)</f>
        <v>0</v>
      </c>
      <c r="DN698" s="188" cm="1">
        <f t="array" aca="1" ref="DN698" ca="1">IFERROR(INDEX(Forecast_Capex_Input!BO$12:BO$286,$X698)
*(INDEX(Forecast_Capex_Input!$H$12:$H$286,$X698)=Repex),0)
*$DM698</f>
        <v>0</v>
      </c>
      <c r="DO698" s="188" cm="1">
        <f t="array" aca="1" ref="DO698" ca="1">IFERROR(INDEX(Forecast_Capex_Input!BP$12:BP$286,$X698)
*(INDEX(Forecast_Capex_Input!$H$12:$H$286,$X698)=Repex),0)
*$DM698</f>
        <v>0</v>
      </c>
      <c r="DP698" s="188" cm="1">
        <f t="array" aca="1" ref="DP698" ca="1">IFERROR(INDEX(Forecast_Capex_Input!BQ$12:BQ$286,$X698)
*(INDEX(Forecast_Capex_Input!$H$12:$H$286,$X698)=Repex),0)
*$DM698</f>
        <v>0</v>
      </c>
      <c r="DQ698" s="188" cm="1">
        <f t="array" aca="1" ref="DQ698" ca="1">IFERROR(INDEX(Forecast_Capex_Input!BR$12:BR$286,$X698)
*(INDEX(Forecast_Capex_Input!$H$12:$H$286,$X698)=Repex),0)
*$DM698</f>
        <v>0</v>
      </c>
      <c r="DR698" s="188" cm="1">
        <f t="array" aca="1" ref="DR698" ca="1">IFERROR(INDEX(Forecast_Capex_Input!BS$12:BS$286,$X698)
*(INDEX(Forecast_Capex_Input!$H$12:$H$286,$X698)=Repex),0)
*$DM698</f>
        <v>0</v>
      </c>
      <c r="DS698" s="165"/>
      <c r="DT698" s="188" t="b" cm="1">
        <f t="array" aca="1" ref="DT698" ca="1">OR($G698=Forecast_Capex_Input!$BU$8:$BU$10)</f>
        <v>0</v>
      </c>
      <c r="DU698" s="188" cm="1">
        <f t="array" aca="1" ref="DU698" ca="1">IFERROR(INDEX(Forecast_Capex_Input!BV$12:BV$286,$X698)
*(INDEX(Forecast_Capex_Input!$H$12:$H$286,$X698)=Repex),0)
*$DT698</f>
        <v>0</v>
      </c>
      <c r="DV698" s="188" cm="1">
        <f t="array" aca="1" ref="DV698" ca="1">IFERROR(INDEX(Forecast_Capex_Input!BW$12:BW$286,$X698)
*(INDEX(Forecast_Capex_Input!$H$12:$H$286,$X698)=Repex),0)
*$DT698</f>
        <v>0</v>
      </c>
      <c r="DW698" s="188" cm="1">
        <f t="array" aca="1" ref="DW698" ca="1">IFERROR(INDEX(Forecast_Capex_Input!BX$12:BX$286,$X698)
*(INDEX(Forecast_Capex_Input!$H$12:$H$286,$X698)=Repex),0)
*$DT698</f>
        <v>0</v>
      </c>
      <c r="DX698" s="188" cm="1">
        <f t="array" aca="1" ref="DX698" ca="1">IFERROR(INDEX(Forecast_Capex_Input!BY$12:BY$286,$X698)
*(INDEX(Forecast_Capex_Input!$H$12:$H$286,$X698)=Repex),0)
*$DT698</f>
        <v>0</v>
      </c>
      <c r="DY698" s="188" cm="1">
        <f t="array" aca="1" ref="DY698" ca="1">IFERROR(INDEX(Forecast_Capex_Input!BZ$12:BZ$286,$X698)
*(INDEX(Forecast_Capex_Input!$H$12:$H$286,$X698)=Repex),0)
*$DT698</f>
        <v>0</v>
      </c>
      <c r="DZ698" s="188" cm="1">
        <f t="array" aca="1" ref="DZ698" ca="1">IFERROR(INDEX(Forecast_Capex_Input!CA$12:CA$286,$X698)
*(INDEX(Forecast_Capex_Input!$H$12:$H$286,$X698)=Repex),0)
*$DT698</f>
        <v>0</v>
      </c>
      <c r="EA698" s="188" cm="1">
        <f t="array" aca="1" ref="EA698" ca="1">IFERROR(INDEX(Forecast_Capex_Input!CB$12:CB$286,$X698)
*(INDEX(Forecast_Capex_Input!$H$12:$H$286,$X698)=Repex),0)
*$DT698</f>
        <v>0</v>
      </c>
      <c r="EB698" s="188" cm="1">
        <f t="array" aca="1" ref="EB698" ca="1">IFERROR(INDEX(Forecast_Capex_Input!CC$12:CC$286,$X698)
*(INDEX(Forecast_Capex_Input!$H$12:$H$286,$X698)=Repex),0)
*$DT698</f>
        <v>0</v>
      </c>
      <c r="EC698" s="165"/>
      <c r="ED698" s="226" t="str">
        <f t="shared" si="479"/>
        <v>N/A</v>
      </c>
      <c r="EE698" s="174" t="s">
        <v>15</v>
      </c>
    </row>
    <row r="699" spans="3:135" x14ac:dyDescent="0.2">
      <c r="C699" s="174">
        <f t="shared" si="480"/>
        <v>689</v>
      </c>
      <c r="D699" s="167" t="str" cm="1">
        <f t="array" ref="D699">IFERROR(INDEX(Forecast_Capex_Input!$D$12:$D$286,$X699),NA)</f>
        <v>N/A</v>
      </c>
      <c r="E699" s="172" t="str" cm="1">
        <f t="array" ref="E699">IF($X699=NA,NA,INDEX(Forecast_Capex_Input!$E$12:$E$286,$X699))</f>
        <v>N/A</v>
      </c>
      <c r="F699" s="167" t="str" cm="1">
        <f t="array" aca="1" ref="F699" ca="1">IFERROR(INDEX(General!$E$25:$E$26,$Y699),NA)</f>
        <v>N/A</v>
      </c>
      <c r="G699" s="167" t="str" cm="1">
        <f t="array" aca="1" ref="G699" ca="1">IFERROR(INDEX(Forecast_Capex_Input!$AI$11:$BB$11,$AA699),NA)</f>
        <v>N/A</v>
      </c>
      <c r="H699" s="189" t="str" cm="1">
        <f t="array" aca="1" ref="H699" ca="1">IFERROR(INDEX(Forecast_Capex_Input!$AI$12:$BB$286,$X699,$AA699),NA)</f>
        <v>N/A</v>
      </c>
      <c r="I699" s="199" t="str" cm="1">
        <f t="array" ref="I699">IFERROR(INDEX(Forecast_Capex_Input!$F$12:$F$286,$X699),NA)</f>
        <v>N/A</v>
      </c>
      <c r="J699" s="199" t="str" cm="1">
        <f t="array" ref="J699">IFERROR(INDEX(Forecast_Capex_Input!G$12:G$286,$X699),NA)</f>
        <v>N/A</v>
      </c>
      <c r="K699" s="199" t="str" cm="1">
        <f t="array" ref="K699">IFERROR(INDEX(Forecast_Capex_Input!H$12:H$286,$X699),NA)</f>
        <v>N/A</v>
      </c>
      <c r="L699" s="199" t="str" cm="1">
        <f t="array" ref="L699">IFERROR(INDEX(Forecast_Capex_Input!I$12:I$286,$X699),NA)</f>
        <v>N/A</v>
      </c>
      <c r="M699" s="199" t="str" cm="1">
        <f t="array" ref="M699">IFERROR(INDEX(Forecast_Capex_Input!J$12:J$286,$X699),NA)</f>
        <v>N/A</v>
      </c>
      <c r="N699" s="199" t="str" cm="1">
        <f t="array" ref="N699">IFERROR(INDEX(Forecast_Capex_Input!K$12:K$286,$X699),NA)</f>
        <v>N/A</v>
      </c>
      <c r="O699" s="199" t="str" cm="1">
        <f t="array" ref="O699">IFERROR(INDEX(Forecast_Capex_Input!L$12:L$286,$X699),NA)</f>
        <v>N/A</v>
      </c>
      <c r="P699" s="199" t="str" cm="1">
        <f t="array" ref="P699">IFERROR(INDEX(Forecast_Capex_Input!M$12:M$286,$X699),NA)</f>
        <v>N/A</v>
      </c>
      <c r="Q699" s="172" t="str" cm="1">
        <f t="array" ref="Q699">IFERROR(INDEX(Forecast_Capex_Input!N$12:N$286,$X699),NA)</f>
        <v>N/A</v>
      </c>
      <c r="R699" s="265" cm="1">
        <f t="array" ref="R699">IFERROR(INDEX(Forecast_Capex_Input!O$12:O$286,$X699),0)</f>
        <v>0</v>
      </c>
      <c r="S699" s="172" cm="1">
        <f t="array" ref="S699">IFERROR(INDEX(Forecast_Capex_Input!P$12:P$286,$X699),0)</f>
        <v>0</v>
      </c>
      <c r="T699" s="199" t="str" cm="1">
        <f t="array" aca="1" ref="T699" ca="1">IFERROR(INDEX(General!$K$84:$K$103,$AA699),NA)</f>
        <v>N/A</v>
      </c>
      <c r="U699" s="188" cm="1">
        <f t="array" aca="1" ref="U699" ca="1">IFERROR(
IF($F699=General!$E$25,INDEX(Forecast_Capex_Input!S$12:S$286,$X699),
INDEX(Forecast_Capex_Input!T$12:T$286,$X699)),0)</f>
        <v>0</v>
      </c>
      <c r="V699" s="222" t="b">
        <f>IFERROR(INDEX(Overheads!$T$19:$T$26,MATCH($I699,Overheads!$E$19:$E$26,0)),FALSE)</f>
        <v>0</v>
      </c>
      <c r="W699" s="165"/>
      <c r="X699" s="174" t="str">
        <f>IFERROR(
IF(MATCH($C699,Forecast_Capex_Input!$CI$12:$CI$286,1)+1&gt;MAX(Forecast_Capex_Input!$C$12:$C$286),NA,
MATCH($C699,Forecast_Capex_Input!$CI$12:$CI$286,1)+1),1)</f>
        <v>N/A</v>
      </c>
      <c r="Y699" s="174" t="str" cm="1">
        <f t="array" aca="1" ref="Y699" ca="1">IFERROR(
IF(X698&lt;&gt;X699,1,
IF(COUNTIF(OFFSET(Y698,0,0,-INDEX(Forecast_Capex_Input!$CG$12:$CG$286,$X699)),Y698)=INDEX(Forecast_Capex_Input!$CG$12:$CG$286,$X699),Y698+1,Y698)),NA)</f>
        <v>N/A</v>
      </c>
      <c r="Z699" s="174" t="str" cm="1">
        <f t="array" ref="Z699">IFERROR($C699-IF($X699=1,1,INDEX(Forecast_Capex_Input!$CI$12:$CI$286,$X699-1))+1,NA)</f>
        <v>N/A</v>
      </c>
      <c r="AA699" s="174" t="str" cm="1">
        <f t="array" aca="1" ref="AA699" ca="1">IFERROR(IF(Y699=1,
INDEX(Forecast_Capex_Input!$AI$10:$BB$10,SMALL(IF(INDEX(Forecast_Capex_Input!$AI$12:$BB$286,$X699,0)&gt;0,COLUMN(Forecast_Capex_Input!$AI$10:$BB$10)-COLUMN(Forecast_Capex_Input!$AI$12)+1),ROWS(OFFSET(AA698,0,0,-$Z699)))),
OFFSET(AA698,-INDEX(Forecast_Capex_Input!$CG$12:$CG$286,$X699)+1,0)),NA)</f>
        <v>N/A</v>
      </c>
      <c r="AB699" s="174" t="str">
        <f t="shared" ca="1" si="449"/>
        <v>N/A</v>
      </c>
      <c r="AC699" s="222" t="b">
        <f t="shared" si="481"/>
        <v>0</v>
      </c>
      <c r="AD699" s="220" t="b">
        <v>0</v>
      </c>
      <c r="AE699" s="222" t="b">
        <f t="shared" si="450"/>
        <v>1</v>
      </c>
      <c r="AF699" s="165"/>
      <c r="AG699" s="215">
        <v>0</v>
      </c>
      <c r="AH699" s="215">
        <v>0</v>
      </c>
      <c r="AI699" s="215">
        <v>0</v>
      </c>
      <c r="AJ699" s="215">
        <v>0</v>
      </c>
      <c r="AK699" s="215">
        <v>0</v>
      </c>
      <c r="AL699" s="155">
        <v>0</v>
      </c>
      <c r="AM699" s="165"/>
      <c r="AN699" s="215" cm="1">
        <f t="array" aca="1" ref="AN699" ca="1">IFERROR(INDEX(General!O$33:O$34,$AB699)
*AG699,0)</f>
        <v>0</v>
      </c>
      <c r="AO699" s="215" cm="1">
        <f t="array" aca="1" ref="AO699" ca="1">IFERROR(INDEX(General!P$33:P$34,$AB699)
*AH699,0)</f>
        <v>0</v>
      </c>
      <c r="AP699" s="215" cm="1">
        <f t="array" aca="1" ref="AP699" ca="1">IFERROR(INDEX(General!Q$33:Q$34,$AB699)
*AI699,0)</f>
        <v>0</v>
      </c>
      <c r="AQ699" s="215" cm="1">
        <f t="array" aca="1" ref="AQ699" ca="1">IFERROR(INDEX(General!R$33:R$34,$AB699)
*AJ699,0)</f>
        <v>0</v>
      </c>
      <c r="AR699" s="215" cm="1">
        <f t="array" aca="1" ref="AR699" ca="1">IFERROR(INDEX(General!S$33:S$34,$AB699)
*AK699,0)</f>
        <v>0</v>
      </c>
      <c r="AS699" s="155">
        <f t="shared" ca="1" si="482"/>
        <v>0</v>
      </c>
      <c r="AT699" s="165"/>
      <c r="AU699" s="215">
        <f ca="1">IF($AE699=FALSE,AN699*Overheads!$R$24*$V699,
IFERROR(Overheads!$O$49*$V699*AN699,0)
+IFERROR(Overheads!Q$59*$V699*(AN699/Overheads!Q$68),0))</f>
        <v>0</v>
      </c>
      <c r="AV699" s="215">
        <f ca="1">IF($AE699=FALSE,AO699*Overheads!$R$24*$V699,
IFERROR(Overheads!$O$49*$V699*AO699,0)
+IFERROR(Overheads!R$59*$V699*(AO699/Overheads!R$68),0))</f>
        <v>0</v>
      </c>
      <c r="AW699" s="215">
        <f ca="1">IF($AE699=FALSE,AP699*Overheads!$R$24*$V699,
IFERROR(Overheads!$O$49*$V699*AP699,0)
+IFERROR(Overheads!S$59*$V699*(AP699/Overheads!S$68),0))</f>
        <v>0</v>
      </c>
      <c r="AX699" s="215">
        <f ca="1">IF($AE699=FALSE,AQ699*Overheads!$R$24*$V699,
IFERROR(Overheads!$O$49*$V699*AQ699,0)
+IFERROR(Overheads!T$59*$V699*(AQ699/Overheads!T$68),0))</f>
        <v>0</v>
      </c>
      <c r="AY699" s="215">
        <f ca="1">IF($AE699=FALSE,AR699*Overheads!$R$24*$V699,
IFERROR(Overheads!$O$49*$V699*AR699,0)
+IFERROR(Overheads!U$59*$V699*(AR699/Overheads!U$68),0))</f>
        <v>0</v>
      </c>
      <c r="AZ699" s="155">
        <f t="shared" ca="1" si="483"/>
        <v>0</v>
      </c>
      <c r="BA699" s="165"/>
      <c r="BB699" s="215">
        <f ca="1">IF($AE699=FALSE,AN699*Overheads!$S$25,
IFERROR(Overheads!$O$50*AN699,0)
+IFERROR(Overheads!Q$60*(AN699/Overheads!Q$66),0))</f>
        <v>0</v>
      </c>
      <c r="BC699" s="215">
        <f ca="1">IF($AE699=FALSE,AO699*Overheads!$S$25,
IFERROR(Overheads!$O$50*AO699,0)
+IFERROR(Overheads!R$60*(AO699/Overheads!R$66),0))</f>
        <v>0</v>
      </c>
      <c r="BD699" s="215">
        <f ca="1">IF($AE699=FALSE,AP699*Overheads!$S$25,
IFERROR(Overheads!$O$50*AP699,0)
+IFERROR(Overheads!S$60*(AP699/Overheads!S$66),0))</f>
        <v>0</v>
      </c>
      <c r="BE699" s="215">
        <f ca="1">IF($AE699=FALSE,AQ699*Overheads!$S$25,
IFERROR(Overheads!$O$50*AQ699,0)
+IFERROR(Overheads!T$60*(AQ699/Overheads!T$66),0))</f>
        <v>0</v>
      </c>
      <c r="BF699" s="215">
        <f ca="1">IF($AE699=FALSE,AR699*Overheads!$S$25,
IFERROR(Overheads!$O$50*AR699,0)
+IFERROR(Overheads!U$60*(AR699/Overheads!U$66),0))</f>
        <v>0</v>
      </c>
      <c r="BG699" s="155">
        <f t="shared" ca="1" si="484"/>
        <v>0</v>
      </c>
      <c r="BH699" s="165"/>
      <c r="BI699" s="215">
        <f t="shared" ca="1" si="485"/>
        <v>0</v>
      </c>
      <c r="BJ699" s="215">
        <f t="shared" ca="1" si="451"/>
        <v>0</v>
      </c>
      <c r="BK699" s="215">
        <f t="shared" ca="1" si="452"/>
        <v>0</v>
      </c>
      <c r="BL699" s="215">
        <f t="shared" ca="1" si="453"/>
        <v>0</v>
      </c>
      <c r="BM699" s="215">
        <f t="shared" ca="1" si="454"/>
        <v>0</v>
      </c>
      <c r="BN699" s="155">
        <f t="shared" ca="1" si="486"/>
        <v>0</v>
      </c>
      <c r="BO699" s="165"/>
      <c r="BP699" s="187" cm="1">
        <f t="array" ref="BP699">IFERROR(IF($X699=$X698,BP698,INDEX(Forecast_Capex_Input!AC$12:AC$286,$X699)),0)</f>
        <v>0</v>
      </c>
      <c r="BQ699" s="187" cm="1">
        <f t="array" ref="BQ699">IFERROR(IF($X699=$X698,BQ698,INDEX(Forecast_Capex_Input!AD$12:AD$286,$X699)),0)</f>
        <v>0</v>
      </c>
      <c r="BR699" s="187" cm="1">
        <f t="array" ref="BR699">IFERROR(IF($X699=$X698,BR698,INDEX(Forecast_Capex_Input!AE$12:AE$286,$X699)),0)</f>
        <v>0</v>
      </c>
      <c r="BS699" s="187" cm="1">
        <f t="array" ref="BS699">IFERROR(IF($X699=$X698,BS698,INDEX(Forecast_Capex_Input!AF$12:AF$286,$X699)),0)</f>
        <v>0</v>
      </c>
      <c r="BT699" s="187" cm="1">
        <f t="array" ref="BT699">IFERROR(IF($X699=$X698,BT698,INDEX(Forecast_Capex_Input!AG$12:AG$286,$X699)),0)</f>
        <v>0</v>
      </c>
      <c r="BU699" s="165"/>
      <c r="BV699" s="215">
        <f t="shared" si="455"/>
        <v>0</v>
      </c>
      <c r="BW699" s="215">
        <f t="shared" si="456"/>
        <v>0</v>
      </c>
      <c r="BX699" s="215">
        <f t="shared" si="457"/>
        <v>0</v>
      </c>
      <c r="BY699" s="215">
        <f t="shared" si="458"/>
        <v>0</v>
      </c>
      <c r="BZ699" s="215">
        <f t="shared" si="459"/>
        <v>0</v>
      </c>
      <c r="CA699" s="155">
        <f t="shared" si="487"/>
        <v>0</v>
      </c>
      <c r="CB699" s="165"/>
      <c r="CC699" s="215">
        <f t="shared" si="460"/>
        <v>0</v>
      </c>
      <c r="CD699" s="215">
        <f t="shared" si="461"/>
        <v>0</v>
      </c>
      <c r="CE699" s="215">
        <f t="shared" si="462"/>
        <v>0</v>
      </c>
      <c r="CF699" s="215">
        <f t="shared" si="463"/>
        <v>0</v>
      </c>
      <c r="CG699" s="215">
        <f t="shared" si="464"/>
        <v>0</v>
      </c>
      <c r="CH699" s="155">
        <f t="shared" si="488"/>
        <v>0</v>
      </c>
      <c r="CI699" s="165"/>
      <c r="CJ699" s="215">
        <f t="shared" si="465"/>
        <v>0</v>
      </c>
      <c r="CK699" s="215">
        <f t="shared" si="466"/>
        <v>0</v>
      </c>
      <c r="CL699" s="215">
        <f t="shared" si="467"/>
        <v>0</v>
      </c>
      <c r="CM699" s="215">
        <f t="shared" si="468"/>
        <v>0</v>
      </c>
      <c r="CN699" s="215">
        <f t="shared" si="469"/>
        <v>0</v>
      </c>
      <c r="CO699" s="155">
        <f t="shared" si="489"/>
        <v>0</v>
      </c>
      <c r="CP699" s="165"/>
      <c r="CQ699" s="223">
        <f t="shared" si="470"/>
        <v>0</v>
      </c>
      <c r="CR699" s="223">
        <f t="shared" si="471"/>
        <v>0</v>
      </c>
      <c r="CS699" s="223">
        <f t="shared" si="472"/>
        <v>0</v>
      </c>
      <c r="CT699" s="223">
        <f t="shared" si="473"/>
        <v>0</v>
      </c>
      <c r="CU699" s="223">
        <f t="shared" si="474"/>
        <v>0</v>
      </c>
      <c r="CV699" s="155">
        <f t="shared" si="490"/>
        <v>0</v>
      </c>
      <c r="CW699" s="165"/>
      <c r="CX699" s="215">
        <f t="shared" si="491"/>
        <v>0</v>
      </c>
      <c r="CY699" s="215">
        <f t="shared" si="475"/>
        <v>0</v>
      </c>
      <c r="CZ699" s="215">
        <f t="shared" si="476"/>
        <v>0</v>
      </c>
      <c r="DA699" s="215">
        <f t="shared" si="477"/>
        <v>0</v>
      </c>
      <c r="DB699" s="215">
        <f t="shared" si="478"/>
        <v>0</v>
      </c>
      <c r="DC699" s="155">
        <f t="shared" si="492"/>
        <v>0</v>
      </c>
      <c r="DD699" s="165"/>
      <c r="DE699" s="188" t="b" cm="1">
        <f t="array" aca="1" ref="DE699" ca="1">OR($G699=Forecast_Capex_Input!$BF$8:$BF$10)</f>
        <v>0</v>
      </c>
      <c r="DF699" s="188" cm="1">
        <f t="array" aca="1" ref="DF699" ca="1">IFERROR(INDEX(Forecast_Capex_Input!BG$12:BG$286,$X699)
*(INDEX(Forecast_Capex_Input!$H$12:$H$286,$X699)=Repex),0)
*$DE699</f>
        <v>0</v>
      </c>
      <c r="DG699" s="188" cm="1">
        <f t="array" aca="1" ref="DG699" ca="1">IFERROR(INDEX(Forecast_Capex_Input!BH$12:BH$286,$X699)
*(INDEX(Forecast_Capex_Input!$H$12:$H$286,$X699)=Repex),0)
*$DE699</f>
        <v>0</v>
      </c>
      <c r="DH699" s="188" cm="1">
        <f t="array" aca="1" ref="DH699" ca="1">IFERROR(INDEX(Forecast_Capex_Input!BI$12:BI$286,$X699)
*(INDEX(Forecast_Capex_Input!$H$12:$H$286,$X699)=Repex),0)
*$DE699</f>
        <v>0</v>
      </c>
      <c r="DI699" s="188" cm="1">
        <f t="array" aca="1" ref="DI699" ca="1">IFERROR(INDEX(Forecast_Capex_Input!BJ$12:BJ$286,$X699)
*(INDEX(Forecast_Capex_Input!$H$12:$H$286,$X699)=Repex),0)
*$DE699</f>
        <v>0</v>
      </c>
      <c r="DJ699" s="188" cm="1">
        <f t="array" aca="1" ref="DJ699" ca="1">IFERROR(INDEX(Forecast_Capex_Input!BK$12:BK$286,$X699)
*(INDEX(Forecast_Capex_Input!$H$12:$H$286,$X699)=Repex),0)
*$DE699</f>
        <v>0</v>
      </c>
      <c r="DK699" s="188" cm="1">
        <f t="array" aca="1" ref="DK699" ca="1">IFERROR(INDEX(Forecast_Capex_Input!BL$12:BL$286,$X699)
*(INDEX(Forecast_Capex_Input!$H$12:$H$286,$X699)=Repex),0)
*$DE699</f>
        <v>0</v>
      </c>
      <c r="DL699" s="165"/>
      <c r="DM699" s="188" t="b" cm="1">
        <f t="array" aca="1" ref="DM699" ca="1">OR($G699=Forecast_Capex_Input!$BN$8:$BN$9)</f>
        <v>0</v>
      </c>
      <c r="DN699" s="188" cm="1">
        <f t="array" aca="1" ref="DN699" ca="1">IFERROR(INDEX(Forecast_Capex_Input!BO$12:BO$286,$X699)
*(INDEX(Forecast_Capex_Input!$H$12:$H$286,$X699)=Repex),0)
*$DM699</f>
        <v>0</v>
      </c>
      <c r="DO699" s="188" cm="1">
        <f t="array" aca="1" ref="DO699" ca="1">IFERROR(INDEX(Forecast_Capex_Input!BP$12:BP$286,$X699)
*(INDEX(Forecast_Capex_Input!$H$12:$H$286,$X699)=Repex),0)
*$DM699</f>
        <v>0</v>
      </c>
      <c r="DP699" s="188" cm="1">
        <f t="array" aca="1" ref="DP699" ca="1">IFERROR(INDEX(Forecast_Capex_Input!BQ$12:BQ$286,$X699)
*(INDEX(Forecast_Capex_Input!$H$12:$H$286,$X699)=Repex),0)
*$DM699</f>
        <v>0</v>
      </c>
      <c r="DQ699" s="188" cm="1">
        <f t="array" aca="1" ref="DQ699" ca="1">IFERROR(INDEX(Forecast_Capex_Input!BR$12:BR$286,$X699)
*(INDEX(Forecast_Capex_Input!$H$12:$H$286,$X699)=Repex),0)
*$DM699</f>
        <v>0</v>
      </c>
      <c r="DR699" s="188" cm="1">
        <f t="array" aca="1" ref="DR699" ca="1">IFERROR(INDEX(Forecast_Capex_Input!BS$12:BS$286,$X699)
*(INDEX(Forecast_Capex_Input!$H$12:$H$286,$X699)=Repex),0)
*$DM699</f>
        <v>0</v>
      </c>
      <c r="DS699" s="165"/>
      <c r="DT699" s="188" t="b" cm="1">
        <f t="array" aca="1" ref="DT699" ca="1">OR($G699=Forecast_Capex_Input!$BU$8:$BU$10)</f>
        <v>0</v>
      </c>
      <c r="DU699" s="188" cm="1">
        <f t="array" aca="1" ref="DU699" ca="1">IFERROR(INDEX(Forecast_Capex_Input!BV$12:BV$286,$X699)
*(INDEX(Forecast_Capex_Input!$H$12:$H$286,$X699)=Repex),0)
*$DT699</f>
        <v>0</v>
      </c>
      <c r="DV699" s="188" cm="1">
        <f t="array" aca="1" ref="DV699" ca="1">IFERROR(INDEX(Forecast_Capex_Input!BW$12:BW$286,$X699)
*(INDEX(Forecast_Capex_Input!$H$12:$H$286,$X699)=Repex),0)
*$DT699</f>
        <v>0</v>
      </c>
      <c r="DW699" s="188" cm="1">
        <f t="array" aca="1" ref="DW699" ca="1">IFERROR(INDEX(Forecast_Capex_Input!BX$12:BX$286,$X699)
*(INDEX(Forecast_Capex_Input!$H$12:$H$286,$X699)=Repex),0)
*$DT699</f>
        <v>0</v>
      </c>
      <c r="DX699" s="188" cm="1">
        <f t="array" aca="1" ref="DX699" ca="1">IFERROR(INDEX(Forecast_Capex_Input!BY$12:BY$286,$X699)
*(INDEX(Forecast_Capex_Input!$H$12:$H$286,$X699)=Repex),0)
*$DT699</f>
        <v>0</v>
      </c>
      <c r="DY699" s="188" cm="1">
        <f t="array" aca="1" ref="DY699" ca="1">IFERROR(INDEX(Forecast_Capex_Input!BZ$12:BZ$286,$X699)
*(INDEX(Forecast_Capex_Input!$H$12:$H$286,$X699)=Repex),0)
*$DT699</f>
        <v>0</v>
      </c>
      <c r="DZ699" s="188" cm="1">
        <f t="array" aca="1" ref="DZ699" ca="1">IFERROR(INDEX(Forecast_Capex_Input!CA$12:CA$286,$X699)
*(INDEX(Forecast_Capex_Input!$H$12:$H$286,$X699)=Repex),0)
*$DT699</f>
        <v>0</v>
      </c>
      <c r="EA699" s="188" cm="1">
        <f t="array" aca="1" ref="EA699" ca="1">IFERROR(INDEX(Forecast_Capex_Input!CB$12:CB$286,$X699)
*(INDEX(Forecast_Capex_Input!$H$12:$H$286,$X699)=Repex),0)
*$DT699</f>
        <v>0</v>
      </c>
      <c r="EB699" s="188" cm="1">
        <f t="array" aca="1" ref="EB699" ca="1">IFERROR(INDEX(Forecast_Capex_Input!CC$12:CC$286,$X699)
*(INDEX(Forecast_Capex_Input!$H$12:$H$286,$X699)=Repex),0)
*$DT699</f>
        <v>0</v>
      </c>
      <c r="EC699" s="165"/>
      <c r="ED699" s="226" t="str">
        <f t="shared" si="479"/>
        <v>N/A</v>
      </c>
      <c r="EE699" s="174" t="s">
        <v>15</v>
      </c>
    </row>
    <row r="700" spans="3:135" x14ac:dyDescent="0.2">
      <c r="C700" s="174">
        <f t="shared" si="480"/>
        <v>690</v>
      </c>
      <c r="D700" s="167" t="str" cm="1">
        <f t="array" ref="D700">IFERROR(INDEX(Forecast_Capex_Input!$D$12:$D$286,$X700),NA)</f>
        <v>N/A</v>
      </c>
      <c r="E700" s="172" t="str" cm="1">
        <f t="array" ref="E700">IF($X700=NA,NA,INDEX(Forecast_Capex_Input!$E$12:$E$286,$X700))</f>
        <v>N/A</v>
      </c>
      <c r="F700" s="167" t="str" cm="1">
        <f t="array" aca="1" ref="F700" ca="1">IFERROR(INDEX(General!$E$25:$E$26,$Y700),NA)</f>
        <v>N/A</v>
      </c>
      <c r="G700" s="167" t="str" cm="1">
        <f t="array" aca="1" ref="G700" ca="1">IFERROR(INDEX(Forecast_Capex_Input!$AI$11:$BB$11,$AA700),NA)</f>
        <v>N/A</v>
      </c>
      <c r="H700" s="189" t="str" cm="1">
        <f t="array" aca="1" ref="H700" ca="1">IFERROR(INDEX(Forecast_Capex_Input!$AI$12:$BB$286,$X700,$AA700),NA)</f>
        <v>N/A</v>
      </c>
      <c r="I700" s="199" t="str" cm="1">
        <f t="array" ref="I700">IFERROR(INDEX(Forecast_Capex_Input!$F$12:$F$286,$X700),NA)</f>
        <v>N/A</v>
      </c>
      <c r="J700" s="199" t="str" cm="1">
        <f t="array" ref="J700">IFERROR(INDEX(Forecast_Capex_Input!G$12:G$286,$X700),NA)</f>
        <v>N/A</v>
      </c>
      <c r="K700" s="199" t="str" cm="1">
        <f t="array" ref="K700">IFERROR(INDEX(Forecast_Capex_Input!H$12:H$286,$X700),NA)</f>
        <v>N/A</v>
      </c>
      <c r="L700" s="199" t="str" cm="1">
        <f t="array" ref="L700">IFERROR(INDEX(Forecast_Capex_Input!I$12:I$286,$X700),NA)</f>
        <v>N/A</v>
      </c>
      <c r="M700" s="199" t="str" cm="1">
        <f t="array" ref="M700">IFERROR(INDEX(Forecast_Capex_Input!J$12:J$286,$X700),NA)</f>
        <v>N/A</v>
      </c>
      <c r="N700" s="199" t="str" cm="1">
        <f t="array" ref="N700">IFERROR(INDEX(Forecast_Capex_Input!K$12:K$286,$X700),NA)</f>
        <v>N/A</v>
      </c>
      <c r="O700" s="199" t="str" cm="1">
        <f t="array" ref="O700">IFERROR(INDEX(Forecast_Capex_Input!L$12:L$286,$X700),NA)</f>
        <v>N/A</v>
      </c>
      <c r="P700" s="199" t="str" cm="1">
        <f t="array" ref="P700">IFERROR(INDEX(Forecast_Capex_Input!M$12:M$286,$X700),NA)</f>
        <v>N/A</v>
      </c>
      <c r="Q700" s="172" t="str" cm="1">
        <f t="array" ref="Q700">IFERROR(INDEX(Forecast_Capex_Input!N$12:N$286,$X700),NA)</f>
        <v>N/A</v>
      </c>
      <c r="R700" s="265" cm="1">
        <f t="array" ref="R700">IFERROR(INDEX(Forecast_Capex_Input!O$12:O$286,$X700),0)</f>
        <v>0</v>
      </c>
      <c r="S700" s="172" cm="1">
        <f t="array" ref="S700">IFERROR(INDEX(Forecast_Capex_Input!P$12:P$286,$X700),0)</f>
        <v>0</v>
      </c>
      <c r="T700" s="199" t="str" cm="1">
        <f t="array" aca="1" ref="T700" ca="1">IFERROR(INDEX(General!$K$84:$K$103,$AA700),NA)</f>
        <v>N/A</v>
      </c>
      <c r="U700" s="188" cm="1">
        <f t="array" aca="1" ref="U700" ca="1">IFERROR(
IF($F700=General!$E$25,INDEX(Forecast_Capex_Input!S$12:S$286,$X700),
INDEX(Forecast_Capex_Input!T$12:T$286,$X700)),0)</f>
        <v>0</v>
      </c>
      <c r="V700" s="222" t="b">
        <f>IFERROR(INDEX(Overheads!$T$19:$T$26,MATCH($I700,Overheads!$E$19:$E$26,0)),FALSE)</f>
        <v>0</v>
      </c>
      <c r="W700" s="165"/>
      <c r="X700" s="174" t="str">
        <f>IFERROR(
IF(MATCH($C700,Forecast_Capex_Input!$CI$12:$CI$286,1)+1&gt;MAX(Forecast_Capex_Input!$C$12:$C$286),NA,
MATCH($C700,Forecast_Capex_Input!$CI$12:$CI$286,1)+1),1)</f>
        <v>N/A</v>
      </c>
      <c r="Y700" s="174" t="str" cm="1">
        <f t="array" aca="1" ref="Y700" ca="1">IFERROR(
IF(X699&lt;&gt;X700,1,
IF(COUNTIF(OFFSET(Y699,0,0,-INDEX(Forecast_Capex_Input!$CG$12:$CG$286,$X700)),Y699)=INDEX(Forecast_Capex_Input!$CG$12:$CG$286,$X700),Y699+1,Y699)),NA)</f>
        <v>N/A</v>
      </c>
      <c r="Z700" s="174" t="str" cm="1">
        <f t="array" ref="Z700">IFERROR($C700-IF($X700=1,1,INDEX(Forecast_Capex_Input!$CI$12:$CI$286,$X700-1))+1,NA)</f>
        <v>N/A</v>
      </c>
      <c r="AA700" s="174" t="str" cm="1">
        <f t="array" aca="1" ref="AA700" ca="1">IFERROR(IF(Y700=1,
INDEX(Forecast_Capex_Input!$AI$10:$BB$10,SMALL(IF(INDEX(Forecast_Capex_Input!$AI$12:$BB$286,$X700,0)&gt;0,COLUMN(Forecast_Capex_Input!$AI$10:$BB$10)-COLUMN(Forecast_Capex_Input!$AI$12)+1),ROWS(OFFSET(AA699,0,0,-$Z700)))),
OFFSET(AA699,-INDEX(Forecast_Capex_Input!$CG$12:$CG$286,$X700)+1,0)),NA)</f>
        <v>N/A</v>
      </c>
      <c r="AB700" s="174" t="str">
        <f t="shared" ca="1" si="449"/>
        <v>N/A</v>
      </c>
      <c r="AC700" s="222" t="b">
        <f t="shared" si="481"/>
        <v>0</v>
      </c>
      <c r="AD700" s="220" t="b">
        <v>0</v>
      </c>
      <c r="AE700" s="222" t="b">
        <f t="shared" si="450"/>
        <v>1</v>
      </c>
      <c r="AF700" s="165"/>
      <c r="AG700" s="215">
        <v>0</v>
      </c>
      <c r="AH700" s="215">
        <v>0</v>
      </c>
      <c r="AI700" s="215">
        <v>0</v>
      </c>
      <c r="AJ700" s="215">
        <v>0</v>
      </c>
      <c r="AK700" s="215">
        <v>0</v>
      </c>
      <c r="AL700" s="155">
        <v>0</v>
      </c>
      <c r="AM700" s="165"/>
      <c r="AN700" s="215" cm="1">
        <f t="array" aca="1" ref="AN700" ca="1">IFERROR(INDEX(General!O$33:O$34,$AB700)
*AG700,0)</f>
        <v>0</v>
      </c>
      <c r="AO700" s="215" cm="1">
        <f t="array" aca="1" ref="AO700" ca="1">IFERROR(INDEX(General!P$33:P$34,$AB700)
*AH700,0)</f>
        <v>0</v>
      </c>
      <c r="AP700" s="215" cm="1">
        <f t="array" aca="1" ref="AP700" ca="1">IFERROR(INDEX(General!Q$33:Q$34,$AB700)
*AI700,0)</f>
        <v>0</v>
      </c>
      <c r="AQ700" s="215" cm="1">
        <f t="array" aca="1" ref="AQ700" ca="1">IFERROR(INDEX(General!R$33:R$34,$AB700)
*AJ700,0)</f>
        <v>0</v>
      </c>
      <c r="AR700" s="215" cm="1">
        <f t="array" aca="1" ref="AR700" ca="1">IFERROR(INDEX(General!S$33:S$34,$AB700)
*AK700,0)</f>
        <v>0</v>
      </c>
      <c r="AS700" s="155">
        <f t="shared" ca="1" si="482"/>
        <v>0</v>
      </c>
      <c r="AT700" s="165"/>
      <c r="AU700" s="215">
        <f ca="1">IF($AE700=FALSE,AN700*Overheads!$R$24*$V700,
IFERROR(Overheads!$O$49*$V700*AN700,0)
+IFERROR(Overheads!Q$59*$V700*(AN700/Overheads!Q$68),0))</f>
        <v>0</v>
      </c>
      <c r="AV700" s="215">
        <f ca="1">IF($AE700=FALSE,AO700*Overheads!$R$24*$V700,
IFERROR(Overheads!$O$49*$V700*AO700,0)
+IFERROR(Overheads!R$59*$V700*(AO700/Overheads!R$68),0))</f>
        <v>0</v>
      </c>
      <c r="AW700" s="215">
        <f ca="1">IF($AE700=FALSE,AP700*Overheads!$R$24*$V700,
IFERROR(Overheads!$O$49*$V700*AP700,0)
+IFERROR(Overheads!S$59*$V700*(AP700/Overheads!S$68),0))</f>
        <v>0</v>
      </c>
      <c r="AX700" s="215">
        <f ca="1">IF($AE700=FALSE,AQ700*Overheads!$R$24*$V700,
IFERROR(Overheads!$O$49*$V700*AQ700,0)
+IFERROR(Overheads!T$59*$V700*(AQ700/Overheads!T$68),0))</f>
        <v>0</v>
      </c>
      <c r="AY700" s="215">
        <f ca="1">IF($AE700=FALSE,AR700*Overheads!$R$24*$V700,
IFERROR(Overheads!$O$49*$V700*AR700,0)
+IFERROR(Overheads!U$59*$V700*(AR700/Overheads!U$68),0))</f>
        <v>0</v>
      </c>
      <c r="AZ700" s="155">
        <f t="shared" ca="1" si="483"/>
        <v>0</v>
      </c>
      <c r="BA700" s="165"/>
      <c r="BB700" s="215">
        <f ca="1">IF($AE700=FALSE,AN700*Overheads!$S$25,
IFERROR(Overheads!$O$50*AN700,0)
+IFERROR(Overheads!Q$60*(AN700/Overheads!Q$66),0))</f>
        <v>0</v>
      </c>
      <c r="BC700" s="215">
        <f ca="1">IF($AE700=FALSE,AO700*Overheads!$S$25,
IFERROR(Overheads!$O$50*AO700,0)
+IFERROR(Overheads!R$60*(AO700/Overheads!R$66),0))</f>
        <v>0</v>
      </c>
      <c r="BD700" s="215">
        <f ca="1">IF($AE700=FALSE,AP700*Overheads!$S$25,
IFERROR(Overheads!$O$50*AP700,0)
+IFERROR(Overheads!S$60*(AP700/Overheads!S$66),0))</f>
        <v>0</v>
      </c>
      <c r="BE700" s="215">
        <f ca="1">IF($AE700=FALSE,AQ700*Overheads!$S$25,
IFERROR(Overheads!$O$50*AQ700,0)
+IFERROR(Overheads!T$60*(AQ700/Overheads!T$66),0))</f>
        <v>0</v>
      </c>
      <c r="BF700" s="215">
        <f ca="1">IF($AE700=FALSE,AR700*Overheads!$S$25,
IFERROR(Overheads!$O$50*AR700,0)
+IFERROR(Overheads!U$60*(AR700/Overheads!U$66),0))</f>
        <v>0</v>
      </c>
      <c r="BG700" s="155">
        <f t="shared" ca="1" si="484"/>
        <v>0</v>
      </c>
      <c r="BH700" s="165"/>
      <c r="BI700" s="215">
        <f t="shared" ca="1" si="485"/>
        <v>0</v>
      </c>
      <c r="BJ700" s="215">
        <f t="shared" ca="1" si="451"/>
        <v>0</v>
      </c>
      <c r="BK700" s="215">
        <f t="shared" ca="1" si="452"/>
        <v>0</v>
      </c>
      <c r="BL700" s="215">
        <f t="shared" ca="1" si="453"/>
        <v>0</v>
      </c>
      <c r="BM700" s="215">
        <f t="shared" ca="1" si="454"/>
        <v>0</v>
      </c>
      <c r="BN700" s="155">
        <f t="shared" ca="1" si="486"/>
        <v>0</v>
      </c>
      <c r="BO700" s="165"/>
      <c r="BP700" s="187" cm="1">
        <f t="array" ref="BP700">IFERROR(IF($X700=$X699,BP699,INDEX(Forecast_Capex_Input!AC$12:AC$286,$X700)),0)</f>
        <v>0</v>
      </c>
      <c r="BQ700" s="187" cm="1">
        <f t="array" ref="BQ700">IFERROR(IF($X700=$X699,BQ699,INDEX(Forecast_Capex_Input!AD$12:AD$286,$X700)),0)</f>
        <v>0</v>
      </c>
      <c r="BR700" s="187" cm="1">
        <f t="array" ref="BR700">IFERROR(IF($X700=$X699,BR699,INDEX(Forecast_Capex_Input!AE$12:AE$286,$X700)),0)</f>
        <v>0</v>
      </c>
      <c r="BS700" s="187" cm="1">
        <f t="array" ref="BS700">IFERROR(IF($X700=$X699,BS699,INDEX(Forecast_Capex_Input!AF$12:AF$286,$X700)),0)</f>
        <v>0</v>
      </c>
      <c r="BT700" s="187" cm="1">
        <f t="array" ref="BT700">IFERROR(IF($X700=$X699,BT699,INDEX(Forecast_Capex_Input!AG$12:AG$286,$X700)),0)</f>
        <v>0</v>
      </c>
      <c r="BU700" s="165"/>
      <c r="BV700" s="215">
        <f t="shared" si="455"/>
        <v>0</v>
      </c>
      <c r="BW700" s="215">
        <f t="shared" si="456"/>
        <v>0</v>
      </c>
      <c r="BX700" s="215">
        <f t="shared" si="457"/>
        <v>0</v>
      </c>
      <c r="BY700" s="215">
        <f t="shared" si="458"/>
        <v>0</v>
      </c>
      <c r="BZ700" s="215">
        <f t="shared" si="459"/>
        <v>0</v>
      </c>
      <c r="CA700" s="155">
        <f t="shared" si="487"/>
        <v>0</v>
      </c>
      <c r="CB700" s="165"/>
      <c r="CC700" s="215">
        <f t="shared" si="460"/>
        <v>0</v>
      </c>
      <c r="CD700" s="215">
        <f t="shared" si="461"/>
        <v>0</v>
      </c>
      <c r="CE700" s="215">
        <f t="shared" si="462"/>
        <v>0</v>
      </c>
      <c r="CF700" s="215">
        <f t="shared" si="463"/>
        <v>0</v>
      </c>
      <c r="CG700" s="215">
        <f t="shared" si="464"/>
        <v>0</v>
      </c>
      <c r="CH700" s="155">
        <f t="shared" si="488"/>
        <v>0</v>
      </c>
      <c r="CI700" s="165"/>
      <c r="CJ700" s="215">
        <f t="shared" si="465"/>
        <v>0</v>
      </c>
      <c r="CK700" s="215">
        <f t="shared" si="466"/>
        <v>0</v>
      </c>
      <c r="CL700" s="215">
        <f t="shared" si="467"/>
        <v>0</v>
      </c>
      <c r="CM700" s="215">
        <f t="shared" si="468"/>
        <v>0</v>
      </c>
      <c r="CN700" s="215">
        <f t="shared" si="469"/>
        <v>0</v>
      </c>
      <c r="CO700" s="155">
        <f t="shared" si="489"/>
        <v>0</v>
      </c>
      <c r="CP700" s="165"/>
      <c r="CQ700" s="223">
        <f t="shared" si="470"/>
        <v>0</v>
      </c>
      <c r="CR700" s="223">
        <f t="shared" si="471"/>
        <v>0</v>
      </c>
      <c r="CS700" s="223">
        <f t="shared" si="472"/>
        <v>0</v>
      </c>
      <c r="CT700" s="223">
        <f t="shared" si="473"/>
        <v>0</v>
      </c>
      <c r="CU700" s="223">
        <f t="shared" si="474"/>
        <v>0</v>
      </c>
      <c r="CV700" s="155">
        <f t="shared" si="490"/>
        <v>0</v>
      </c>
      <c r="CW700" s="165"/>
      <c r="CX700" s="215">
        <f t="shared" si="491"/>
        <v>0</v>
      </c>
      <c r="CY700" s="215">
        <f t="shared" si="475"/>
        <v>0</v>
      </c>
      <c r="CZ700" s="215">
        <f t="shared" si="476"/>
        <v>0</v>
      </c>
      <c r="DA700" s="215">
        <f t="shared" si="477"/>
        <v>0</v>
      </c>
      <c r="DB700" s="215">
        <f t="shared" si="478"/>
        <v>0</v>
      </c>
      <c r="DC700" s="155">
        <f t="shared" si="492"/>
        <v>0</v>
      </c>
      <c r="DD700" s="165"/>
      <c r="DE700" s="188" t="b" cm="1">
        <f t="array" aca="1" ref="DE700" ca="1">OR($G700=Forecast_Capex_Input!$BF$8:$BF$10)</f>
        <v>0</v>
      </c>
      <c r="DF700" s="188" cm="1">
        <f t="array" aca="1" ref="DF700" ca="1">IFERROR(INDEX(Forecast_Capex_Input!BG$12:BG$286,$X700)
*(INDEX(Forecast_Capex_Input!$H$12:$H$286,$X700)=Repex),0)
*$DE700</f>
        <v>0</v>
      </c>
      <c r="DG700" s="188" cm="1">
        <f t="array" aca="1" ref="DG700" ca="1">IFERROR(INDEX(Forecast_Capex_Input!BH$12:BH$286,$X700)
*(INDEX(Forecast_Capex_Input!$H$12:$H$286,$X700)=Repex),0)
*$DE700</f>
        <v>0</v>
      </c>
      <c r="DH700" s="188" cm="1">
        <f t="array" aca="1" ref="DH700" ca="1">IFERROR(INDEX(Forecast_Capex_Input!BI$12:BI$286,$X700)
*(INDEX(Forecast_Capex_Input!$H$12:$H$286,$X700)=Repex),0)
*$DE700</f>
        <v>0</v>
      </c>
      <c r="DI700" s="188" cm="1">
        <f t="array" aca="1" ref="DI700" ca="1">IFERROR(INDEX(Forecast_Capex_Input!BJ$12:BJ$286,$X700)
*(INDEX(Forecast_Capex_Input!$H$12:$H$286,$X700)=Repex),0)
*$DE700</f>
        <v>0</v>
      </c>
      <c r="DJ700" s="188" cm="1">
        <f t="array" aca="1" ref="DJ700" ca="1">IFERROR(INDEX(Forecast_Capex_Input!BK$12:BK$286,$X700)
*(INDEX(Forecast_Capex_Input!$H$12:$H$286,$X700)=Repex),0)
*$DE700</f>
        <v>0</v>
      </c>
      <c r="DK700" s="188" cm="1">
        <f t="array" aca="1" ref="DK700" ca="1">IFERROR(INDEX(Forecast_Capex_Input!BL$12:BL$286,$X700)
*(INDEX(Forecast_Capex_Input!$H$12:$H$286,$X700)=Repex),0)
*$DE700</f>
        <v>0</v>
      </c>
      <c r="DL700" s="165"/>
      <c r="DM700" s="188" t="b" cm="1">
        <f t="array" aca="1" ref="DM700" ca="1">OR($G700=Forecast_Capex_Input!$BN$8:$BN$9)</f>
        <v>0</v>
      </c>
      <c r="DN700" s="188" cm="1">
        <f t="array" aca="1" ref="DN700" ca="1">IFERROR(INDEX(Forecast_Capex_Input!BO$12:BO$286,$X700)
*(INDEX(Forecast_Capex_Input!$H$12:$H$286,$X700)=Repex),0)
*$DM700</f>
        <v>0</v>
      </c>
      <c r="DO700" s="188" cm="1">
        <f t="array" aca="1" ref="DO700" ca="1">IFERROR(INDEX(Forecast_Capex_Input!BP$12:BP$286,$X700)
*(INDEX(Forecast_Capex_Input!$H$12:$H$286,$X700)=Repex),0)
*$DM700</f>
        <v>0</v>
      </c>
      <c r="DP700" s="188" cm="1">
        <f t="array" aca="1" ref="DP700" ca="1">IFERROR(INDEX(Forecast_Capex_Input!BQ$12:BQ$286,$X700)
*(INDEX(Forecast_Capex_Input!$H$12:$H$286,$X700)=Repex),0)
*$DM700</f>
        <v>0</v>
      </c>
      <c r="DQ700" s="188" cm="1">
        <f t="array" aca="1" ref="DQ700" ca="1">IFERROR(INDEX(Forecast_Capex_Input!BR$12:BR$286,$X700)
*(INDEX(Forecast_Capex_Input!$H$12:$H$286,$X700)=Repex),0)
*$DM700</f>
        <v>0</v>
      </c>
      <c r="DR700" s="188" cm="1">
        <f t="array" aca="1" ref="DR700" ca="1">IFERROR(INDEX(Forecast_Capex_Input!BS$12:BS$286,$X700)
*(INDEX(Forecast_Capex_Input!$H$12:$H$286,$X700)=Repex),0)
*$DM700</f>
        <v>0</v>
      </c>
      <c r="DS700" s="165"/>
      <c r="DT700" s="188" t="b" cm="1">
        <f t="array" aca="1" ref="DT700" ca="1">OR($G700=Forecast_Capex_Input!$BU$8:$BU$10)</f>
        <v>0</v>
      </c>
      <c r="DU700" s="188" cm="1">
        <f t="array" aca="1" ref="DU700" ca="1">IFERROR(INDEX(Forecast_Capex_Input!BV$12:BV$286,$X700)
*(INDEX(Forecast_Capex_Input!$H$12:$H$286,$X700)=Repex),0)
*$DT700</f>
        <v>0</v>
      </c>
      <c r="DV700" s="188" cm="1">
        <f t="array" aca="1" ref="DV700" ca="1">IFERROR(INDEX(Forecast_Capex_Input!BW$12:BW$286,$X700)
*(INDEX(Forecast_Capex_Input!$H$12:$H$286,$X700)=Repex),0)
*$DT700</f>
        <v>0</v>
      </c>
      <c r="DW700" s="188" cm="1">
        <f t="array" aca="1" ref="DW700" ca="1">IFERROR(INDEX(Forecast_Capex_Input!BX$12:BX$286,$X700)
*(INDEX(Forecast_Capex_Input!$H$12:$H$286,$X700)=Repex),0)
*$DT700</f>
        <v>0</v>
      </c>
      <c r="DX700" s="188" cm="1">
        <f t="array" aca="1" ref="DX700" ca="1">IFERROR(INDEX(Forecast_Capex_Input!BY$12:BY$286,$X700)
*(INDEX(Forecast_Capex_Input!$H$12:$H$286,$X700)=Repex),0)
*$DT700</f>
        <v>0</v>
      </c>
      <c r="DY700" s="188" cm="1">
        <f t="array" aca="1" ref="DY700" ca="1">IFERROR(INDEX(Forecast_Capex_Input!BZ$12:BZ$286,$X700)
*(INDEX(Forecast_Capex_Input!$H$12:$H$286,$X700)=Repex),0)
*$DT700</f>
        <v>0</v>
      </c>
      <c r="DZ700" s="188" cm="1">
        <f t="array" aca="1" ref="DZ700" ca="1">IFERROR(INDEX(Forecast_Capex_Input!CA$12:CA$286,$X700)
*(INDEX(Forecast_Capex_Input!$H$12:$H$286,$X700)=Repex),0)
*$DT700</f>
        <v>0</v>
      </c>
      <c r="EA700" s="188" cm="1">
        <f t="array" aca="1" ref="EA700" ca="1">IFERROR(INDEX(Forecast_Capex_Input!CB$12:CB$286,$X700)
*(INDEX(Forecast_Capex_Input!$H$12:$H$286,$X700)=Repex),0)
*$DT700</f>
        <v>0</v>
      </c>
      <c r="EB700" s="188" cm="1">
        <f t="array" aca="1" ref="EB700" ca="1">IFERROR(INDEX(Forecast_Capex_Input!CC$12:CC$286,$X700)
*(INDEX(Forecast_Capex_Input!$H$12:$H$286,$X700)=Repex),0)
*$DT700</f>
        <v>0</v>
      </c>
      <c r="EC700" s="165"/>
      <c r="ED700" s="226" t="str">
        <f t="shared" si="479"/>
        <v>N/A</v>
      </c>
      <c r="EE700" s="174" t="s">
        <v>15</v>
      </c>
    </row>
    <row r="701" spans="3:135" x14ac:dyDescent="0.2">
      <c r="C701" s="174">
        <f t="shared" si="480"/>
        <v>691</v>
      </c>
      <c r="D701" s="167" t="str" cm="1">
        <f t="array" ref="D701">IFERROR(INDEX(Forecast_Capex_Input!$D$12:$D$286,$X701),NA)</f>
        <v>N/A</v>
      </c>
      <c r="E701" s="172" t="str" cm="1">
        <f t="array" ref="E701">IF($X701=NA,NA,INDEX(Forecast_Capex_Input!$E$12:$E$286,$X701))</f>
        <v>N/A</v>
      </c>
      <c r="F701" s="167" t="str" cm="1">
        <f t="array" aca="1" ref="F701" ca="1">IFERROR(INDEX(General!$E$25:$E$26,$Y701),NA)</f>
        <v>N/A</v>
      </c>
      <c r="G701" s="167" t="str" cm="1">
        <f t="array" aca="1" ref="G701" ca="1">IFERROR(INDEX(Forecast_Capex_Input!$AI$11:$BB$11,$AA701),NA)</f>
        <v>N/A</v>
      </c>
      <c r="H701" s="189" t="str" cm="1">
        <f t="array" aca="1" ref="H701" ca="1">IFERROR(INDEX(Forecast_Capex_Input!$AI$12:$BB$286,$X701,$AA701),NA)</f>
        <v>N/A</v>
      </c>
      <c r="I701" s="199" t="str" cm="1">
        <f t="array" ref="I701">IFERROR(INDEX(Forecast_Capex_Input!$F$12:$F$286,$X701),NA)</f>
        <v>N/A</v>
      </c>
      <c r="J701" s="199" t="str" cm="1">
        <f t="array" ref="J701">IFERROR(INDEX(Forecast_Capex_Input!G$12:G$286,$X701),NA)</f>
        <v>N/A</v>
      </c>
      <c r="K701" s="199" t="str" cm="1">
        <f t="array" ref="K701">IFERROR(INDEX(Forecast_Capex_Input!H$12:H$286,$X701),NA)</f>
        <v>N/A</v>
      </c>
      <c r="L701" s="199" t="str" cm="1">
        <f t="array" ref="L701">IFERROR(INDEX(Forecast_Capex_Input!I$12:I$286,$X701),NA)</f>
        <v>N/A</v>
      </c>
      <c r="M701" s="199" t="str" cm="1">
        <f t="array" ref="M701">IFERROR(INDEX(Forecast_Capex_Input!J$12:J$286,$X701),NA)</f>
        <v>N/A</v>
      </c>
      <c r="N701" s="199" t="str" cm="1">
        <f t="array" ref="N701">IFERROR(INDEX(Forecast_Capex_Input!K$12:K$286,$X701),NA)</f>
        <v>N/A</v>
      </c>
      <c r="O701" s="199" t="str" cm="1">
        <f t="array" ref="O701">IFERROR(INDEX(Forecast_Capex_Input!L$12:L$286,$X701),NA)</f>
        <v>N/A</v>
      </c>
      <c r="P701" s="199" t="str" cm="1">
        <f t="array" ref="P701">IFERROR(INDEX(Forecast_Capex_Input!M$12:M$286,$X701),NA)</f>
        <v>N/A</v>
      </c>
      <c r="Q701" s="172" t="str" cm="1">
        <f t="array" ref="Q701">IFERROR(INDEX(Forecast_Capex_Input!N$12:N$286,$X701),NA)</f>
        <v>N/A</v>
      </c>
      <c r="R701" s="265" cm="1">
        <f t="array" ref="R701">IFERROR(INDEX(Forecast_Capex_Input!O$12:O$286,$X701),0)</f>
        <v>0</v>
      </c>
      <c r="S701" s="172" cm="1">
        <f t="array" ref="S701">IFERROR(INDEX(Forecast_Capex_Input!P$12:P$286,$X701),0)</f>
        <v>0</v>
      </c>
      <c r="T701" s="199" t="str" cm="1">
        <f t="array" aca="1" ref="T701" ca="1">IFERROR(INDEX(General!$K$84:$K$103,$AA701),NA)</f>
        <v>N/A</v>
      </c>
      <c r="U701" s="188" cm="1">
        <f t="array" aca="1" ref="U701" ca="1">IFERROR(
IF($F701=General!$E$25,INDEX(Forecast_Capex_Input!S$12:S$286,$X701),
INDEX(Forecast_Capex_Input!T$12:T$286,$X701)),0)</f>
        <v>0</v>
      </c>
      <c r="V701" s="222" t="b">
        <f>IFERROR(INDEX(Overheads!$T$19:$T$26,MATCH($I701,Overheads!$E$19:$E$26,0)),FALSE)</f>
        <v>0</v>
      </c>
      <c r="W701" s="165"/>
      <c r="X701" s="174" t="str">
        <f>IFERROR(
IF(MATCH($C701,Forecast_Capex_Input!$CI$12:$CI$286,1)+1&gt;MAX(Forecast_Capex_Input!$C$12:$C$286),NA,
MATCH($C701,Forecast_Capex_Input!$CI$12:$CI$286,1)+1),1)</f>
        <v>N/A</v>
      </c>
      <c r="Y701" s="174" t="str" cm="1">
        <f t="array" aca="1" ref="Y701" ca="1">IFERROR(
IF(X700&lt;&gt;X701,1,
IF(COUNTIF(OFFSET(Y700,0,0,-INDEX(Forecast_Capex_Input!$CG$12:$CG$286,$X701)),Y700)=INDEX(Forecast_Capex_Input!$CG$12:$CG$286,$X701),Y700+1,Y700)),NA)</f>
        <v>N/A</v>
      </c>
      <c r="Z701" s="174" t="str" cm="1">
        <f t="array" ref="Z701">IFERROR($C701-IF($X701=1,1,INDEX(Forecast_Capex_Input!$CI$12:$CI$286,$X701-1))+1,NA)</f>
        <v>N/A</v>
      </c>
      <c r="AA701" s="174" t="str" cm="1">
        <f t="array" aca="1" ref="AA701" ca="1">IFERROR(IF(Y701=1,
INDEX(Forecast_Capex_Input!$AI$10:$BB$10,SMALL(IF(INDEX(Forecast_Capex_Input!$AI$12:$BB$286,$X701,0)&gt;0,COLUMN(Forecast_Capex_Input!$AI$10:$BB$10)-COLUMN(Forecast_Capex_Input!$AI$12)+1),ROWS(OFFSET(AA700,0,0,-$Z701)))),
OFFSET(AA700,-INDEX(Forecast_Capex_Input!$CG$12:$CG$286,$X701)+1,0)),NA)</f>
        <v>N/A</v>
      </c>
      <c r="AB701" s="174" t="str">
        <f t="shared" ca="1" si="449"/>
        <v>N/A</v>
      </c>
      <c r="AC701" s="222" t="b">
        <f t="shared" si="481"/>
        <v>0</v>
      </c>
      <c r="AD701" s="220" t="b">
        <v>0</v>
      </c>
      <c r="AE701" s="222" t="b">
        <f t="shared" si="450"/>
        <v>1</v>
      </c>
      <c r="AF701" s="165"/>
      <c r="AG701" s="215">
        <v>0</v>
      </c>
      <c r="AH701" s="215">
        <v>0</v>
      </c>
      <c r="AI701" s="215">
        <v>0</v>
      </c>
      <c r="AJ701" s="215">
        <v>0</v>
      </c>
      <c r="AK701" s="215">
        <v>0</v>
      </c>
      <c r="AL701" s="155">
        <v>0</v>
      </c>
      <c r="AM701" s="165"/>
      <c r="AN701" s="215" cm="1">
        <f t="array" aca="1" ref="AN701" ca="1">IFERROR(INDEX(General!O$33:O$34,$AB701)
*AG701,0)</f>
        <v>0</v>
      </c>
      <c r="AO701" s="215" cm="1">
        <f t="array" aca="1" ref="AO701" ca="1">IFERROR(INDEX(General!P$33:P$34,$AB701)
*AH701,0)</f>
        <v>0</v>
      </c>
      <c r="AP701" s="215" cm="1">
        <f t="array" aca="1" ref="AP701" ca="1">IFERROR(INDEX(General!Q$33:Q$34,$AB701)
*AI701,0)</f>
        <v>0</v>
      </c>
      <c r="AQ701" s="215" cm="1">
        <f t="array" aca="1" ref="AQ701" ca="1">IFERROR(INDEX(General!R$33:R$34,$AB701)
*AJ701,0)</f>
        <v>0</v>
      </c>
      <c r="AR701" s="215" cm="1">
        <f t="array" aca="1" ref="AR701" ca="1">IFERROR(INDEX(General!S$33:S$34,$AB701)
*AK701,0)</f>
        <v>0</v>
      </c>
      <c r="AS701" s="155">
        <f t="shared" ca="1" si="482"/>
        <v>0</v>
      </c>
      <c r="AT701" s="165"/>
      <c r="AU701" s="215">
        <f ca="1">IF($AE701=FALSE,AN701*Overheads!$R$24*$V701,
IFERROR(Overheads!$O$49*$V701*AN701,0)
+IFERROR(Overheads!Q$59*$V701*(AN701/Overheads!Q$68),0))</f>
        <v>0</v>
      </c>
      <c r="AV701" s="215">
        <f ca="1">IF($AE701=FALSE,AO701*Overheads!$R$24*$V701,
IFERROR(Overheads!$O$49*$V701*AO701,0)
+IFERROR(Overheads!R$59*$V701*(AO701/Overheads!R$68),0))</f>
        <v>0</v>
      </c>
      <c r="AW701" s="215">
        <f ca="1">IF($AE701=FALSE,AP701*Overheads!$R$24*$V701,
IFERROR(Overheads!$O$49*$V701*AP701,0)
+IFERROR(Overheads!S$59*$V701*(AP701/Overheads!S$68),0))</f>
        <v>0</v>
      </c>
      <c r="AX701" s="215">
        <f ca="1">IF($AE701=FALSE,AQ701*Overheads!$R$24*$V701,
IFERROR(Overheads!$O$49*$V701*AQ701,0)
+IFERROR(Overheads!T$59*$V701*(AQ701/Overheads!T$68),0))</f>
        <v>0</v>
      </c>
      <c r="AY701" s="215">
        <f ca="1">IF($AE701=FALSE,AR701*Overheads!$R$24*$V701,
IFERROR(Overheads!$O$49*$V701*AR701,0)
+IFERROR(Overheads!U$59*$V701*(AR701/Overheads!U$68),0))</f>
        <v>0</v>
      </c>
      <c r="AZ701" s="155">
        <f t="shared" ca="1" si="483"/>
        <v>0</v>
      </c>
      <c r="BA701" s="165"/>
      <c r="BB701" s="215">
        <f ca="1">IF($AE701=FALSE,AN701*Overheads!$S$25,
IFERROR(Overheads!$O$50*AN701,0)
+IFERROR(Overheads!Q$60*(AN701/Overheads!Q$66),0))</f>
        <v>0</v>
      </c>
      <c r="BC701" s="215">
        <f ca="1">IF($AE701=FALSE,AO701*Overheads!$S$25,
IFERROR(Overheads!$O$50*AO701,0)
+IFERROR(Overheads!R$60*(AO701/Overheads!R$66),0))</f>
        <v>0</v>
      </c>
      <c r="BD701" s="215">
        <f ca="1">IF($AE701=FALSE,AP701*Overheads!$S$25,
IFERROR(Overheads!$O$50*AP701,0)
+IFERROR(Overheads!S$60*(AP701/Overheads!S$66),0))</f>
        <v>0</v>
      </c>
      <c r="BE701" s="215">
        <f ca="1">IF($AE701=FALSE,AQ701*Overheads!$S$25,
IFERROR(Overheads!$O$50*AQ701,0)
+IFERROR(Overheads!T$60*(AQ701/Overheads!T$66),0))</f>
        <v>0</v>
      </c>
      <c r="BF701" s="215">
        <f ca="1">IF($AE701=FALSE,AR701*Overheads!$S$25,
IFERROR(Overheads!$O$50*AR701,0)
+IFERROR(Overheads!U$60*(AR701/Overheads!U$66),0))</f>
        <v>0</v>
      </c>
      <c r="BG701" s="155">
        <f t="shared" ca="1" si="484"/>
        <v>0</v>
      </c>
      <c r="BH701" s="165"/>
      <c r="BI701" s="215">
        <f t="shared" ca="1" si="485"/>
        <v>0</v>
      </c>
      <c r="BJ701" s="215">
        <f t="shared" ca="1" si="451"/>
        <v>0</v>
      </c>
      <c r="BK701" s="215">
        <f t="shared" ca="1" si="452"/>
        <v>0</v>
      </c>
      <c r="BL701" s="215">
        <f t="shared" ca="1" si="453"/>
        <v>0</v>
      </c>
      <c r="BM701" s="215">
        <f t="shared" ca="1" si="454"/>
        <v>0</v>
      </c>
      <c r="BN701" s="155">
        <f t="shared" ca="1" si="486"/>
        <v>0</v>
      </c>
      <c r="BO701" s="165"/>
      <c r="BP701" s="187" cm="1">
        <f t="array" ref="BP701">IFERROR(IF($X701=$X700,BP700,INDEX(Forecast_Capex_Input!AC$12:AC$286,$X701)),0)</f>
        <v>0</v>
      </c>
      <c r="BQ701" s="187" cm="1">
        <f t="array" ref="BQ701">IFERROR(IF($X701=$X700,BQ700,INDEX(Forecast_Capex_Input!AD$12:AD$286,$X701)),0)</f>
        <v>0</v>
      </c>
      <c r="BR701" s="187" cm="1">
        <f t="array" ref="BR701">IFERROR(IF($X701=$X700,BR700,INDEX(Forecast_Capex_Input!AE$12:AE$286,$X701)),0)</f>
        <v>0</v>
      </c>
      <c r="BS701" s="187" cm="1">
        <f t="array" ref="BS701">IFERROR(IF($X701=$X700,BS700,INDEX(Forecast_Capex_Input!AF$12:AF$286,$X701)),0)</f>
        <v>0</v>
      </c>
      <c r="BT701" s="187" cm="1">
        <f t="array" ref="BT701">IFERROR(IF($X701=$X700,BT700,INDEX(Forecast_Capex_Input!AG$12:AG$286,$X701)),0)</f>
        <v>0</v>
      </c>
      <c r="BU701" s="165"/>
      <c r="BV701" s="215">
        <f t="shared" si="455"/>
        <v>0</v>
      </c>
      <c r="BW701" s="215">
        <f t="shared" si="456"/>
        <v>0</v>
      </c>
      <c r="BX701" s="215">
        <f t="shared" si="457"/>
        <v>0</v>
      </c>
      <c r="BY701" s="215">
        <f t="shared" si="458"/>
        <v>0</v>
      </c>
      <c r="BZ701" s="215">
        <f t="shared" si="459"/>
        <v>0</v>
      </c>
      <c r="CA701" s="155">
        <f t="shared" si="487"/>
        <v>0</v>
      </c>
      <c r="CB701" s="165"/>
      <c r="CC701" s="215">
        <f t="shared" si="460"/>
        <v>0</v>
      </c>
      <c r="CD701" s="215">
        <f t="shared" si="461"/>
        <v>0</v>
      </c>
      <c r="CE701" s="215">
        <f t="shared" si="462"/>
        <v>0</v>
      </c>
      <c r="CF701" s="215">
        <f t="shared" si="463"/>
        <v>0</v>
      </c>
      <c r="CG701" s="215">
        <f t="shared" si="464"/>
        <v>0</v>
      </c>
      <c r="CH701" s="155">
        <f t="shared" si="488"/>
        <v>0</v>
      </c>
      <c r="CI701" s="165"/>
      <c r="CJ701" s="215">
        <f t="shared" si="465"/>
        <v>0</v>
      </c>
      <c r="CK701" s="215">
        <f t="shared" si="466"/>
        <v>0</v>
      </c>
      <c r="CL701" s="215">
        <f t="shared" si="467"/>
        <v>0</v>
      </c>
      <c r="CM701" s="215">
        <f t="shared" si="468"/>
        <v>0</v>
      </c>
      <c r="CN701" s="215">
        <f t="shared" si="469"/>
        <v>0</v>
      </c>
      <c r="CO701" s="155">
        <f t="shared" si="489"/>
        <v>0</v>
      </c>
      <c r="CP701" s="165"/>
      <c r="CQ701" s="223">
        <f t="shared" si="470"/>
        <v>0</v>
      </c>
      <c r="CR701" s="223">
        <f t="shared" si="471"/>
        <v>0</v>
      </c>
      <c r="CS701" s="223">
        <f t="shared" si="472"/>
        <v>0</v>
      </c>
      <c r="CT701" s="223">
        <f t="shared" si="473"/>
        <v>0</v>
      </c>
      <c r="CU701" s="223">
        <f t="shared" si="474"/>
        <v>0</v>
      </c>
      <c r="CV701" s="155">
        <f t="shared" si="490"/>
        <v>0</v>
      </c>
      <c r="CW701" s="165"/>
      <c r="CX701" s="215">
        <f t="shared" si="491"/>
        <v>0</v>
      </c>
      <c r="CY701" s="215">
        <f t="shared" si="475"/>
        <v>0</v>
      </c>
      <c r="CZ701" s="215">
        <f t="shared" si="476"/>
        <v>0</v>
      </c>
      <c r="DA701" s="215">
        <f t="shared" si="477"/>
        <v>0</v>
      </c>
      <c r="DB701" s="215">
        <f t="shared" si="478"/>
        <v>0</v>
      </c>
      <c r="DC701" s="155">
        <f t="shared" si="492"/>
        <v>0</v>
      </c>
      <c r="DD701" s="165"/>
      <c r="DE701" s="188" t="b" cm="1">
        <f t="array" aca="1" ref="DE701" ca="1">OR($G701=Forecast_Capex_Input!$BF$8:$BF$10)</f>
        <v>0</v>
      </c>
      <c r="DF701" s="188" cm="1">
        <f t="array" aca="1" ref="DF701" ca="1">IFERROR(INDEX(Forecast_Capex_Input!BG$12:BG$286,$X701)
*(INDEX(Forecast_Capex_Input!$H$12:$H$286,$X701)=Repex),0)
*$DE701</f>
        <v>0</v>
      </c>
      <c r="DG701" s="188" cm="1">
        <f t="array" aca="1" ref="DG701" ca="1">IFERROR(INDEX(Forecast_Capex_Input!BH$12:BH$286,$X701)
*(INDEX(Forecast_Capex_Input!$H$12:$H$286,$X701)=Repex),0)
*$DE701</f>
        <v>0</v>
      </c>
      <c r="DH701" s="188" cm="1">
        <f t="array" aca="1" ref="DH701" ca="1">IFERROR(INDEX(Forecast_Capex_Input!BI$12:BI$286,$X701)
*(INDEX(Forecast_Capex_Input!$H$12:$H$286,$X701)=Repex),0)
*$DE701</f>
        <v>0</v>
      </c>
      <c r="DI701" s="188" cm="1">
        <f t="array" aca="1" ref="DI701" ca="1">IFERROR(INDEX(Forecast_Capex_Input!BJ$12:BJ$286,$X701)
*(INDEX(Forecast_Capex_Input!$H$12:$H$286,$X701)=Repex),0)
*$DE701</f>
        <v>0</v>
      </c>
      <c r="DJ701" s="188" cm="1">
        <f t="array" aca="1" ref="DJ701" ca="1">IFERROR(INDEX(Forecast_Capex_Input!BK$12:BK$286,$X701)
*(INDEX(Forecast_Capex_Input!$H$12:$H$286,$X701)=Repex),0)
*$DE701</f>
        <v>0</v>
      </c>
      <c r="DK701" s="188" cm="1">
        <f t="array" aca="1" ref="DK701" ca="1">IFERROR(INDEX(Forecast_Capex_Input!BL$12:BL$286,$X701)
*(INDEX(Forecast_Capex_Input!$H$12:$H$286,$X701)=Repex),0)
*$DE701</f>
        <v>0</v>
      </c>
      <c r="DL701" s="165"/>
      <c r="DM701" s="188" t="b" cm="1">
        <f t="array" aca="1" ref="DM701" ca="1">OR($G701=Forecast_Capex_Input!$BN$8:$BN$9)</f>
        <v>0</v>
      </c>
      <c r="DN701" s="188" cm="1">
        <f t="array" aca="1" ref="DN701" ca="1">IFERROR(INDEX(Forecast_Capex_Input!BO$12:BO$286,$X701)
*(INDEX(Forecast_Capex_Input!$H$12:$H$286,$X701)=Repex),0)
*$DM701</f>
        <v>0</v>
      </c>
      <c r="DO701" s="188" cm="1">
        <f t="array" aca="1" ref="DO701" ca="1">IFERROR(INDEX(Forecast_Capex_Input!BP$12:BP$286,$X701)
*(INDEX(Forecast_Capex_Input!$H$12:$H$286,$X701)=Repex),0)
*$DM701</f>
        <v>0</v>
      </c>
      <c r="DP701" s="188" cm="1">
        <f t="array" aca="1" ref="DP701" ca="1">IFERROR(INDEX(Forecast_Capex_Input!BQ$12:BQ$286,$X701)
*(INDEX(Forecast_Capex_Input!$H$12:$H$286,$X701)=Repex),0)
*$DM701</f>
        <v>0</v>
      </c>
      <c r="DQ701" s="188" cm="1">
        <f t="array" aca="1" ref="DQ701" ca="1">IFERROR(INDEX(Forecast_Capex_Input!BR$12:BR$286,$X701)
*(INDEX(Forecast_Capex_Input!$H$12:$H$286,$X701)=Repex),0)
*$DM701</f>
        <v>0</v>
      </c>
      <c r="DR701" s="188" cm="1">
        <f t="array" aca="1" ref="DR701" ca="1">IFERROR(INDEX(Forecast_Capex_Input!BS$12:BS$286,$X701)
*(INDEX(Forecast_Capex_Input!$H$12:$H$286,$X701)=Repex),0)
*$DM701</f>
        <v>0</v>
      </c>
      <c r="DS701" s="165"/>
      <c r="DT701" s="188" t="b" cm="1">
        <f t="array" aca="1" ref="DT701" ca="1">OR($G701=Forecast_Capex_Input!$BU$8:$BU$10)</f>
        <v>0</v>
      </c>
      <c r="DU701" s="188" cm="1">
        <f t="array" aca="1" ref="DU701" ca="1">IFERROR(INDEX(Forecast_Capex_Input!BV$12:BV$286,$X701)
*(INDEX(Forecast_Capex_Input!$H$12:$H$286,$X701)=Repex),0)
*$DT701</f>
        <v>0</v>
      </c>
      <c r="DV701" s="188" cm="1">
        <f t="array" aca="1" ref="DV701" ca="1">IFERROR(INDEX(Forecast_Capex_Input!BW$12:BW$286,$X701)
*(INDEX(Forecast_Capex_Input!$H$12:$H$286,$X701)=Repex),0)
*$DT701</f>
        <v>0</v>
      </c>
      <c r="DW701" s="188" cm="1">
        <f t="array" aca="1" ref="DW701" ca="1">IFERROR(INDEX(Forecast_Capex_Input!BX$12:BX$286,$X701)
*(INDEX(Forecast_Capex_Input!$H$12:$H$286,$X701)=Repex),0)
*$DT701</f>
        <v>0</v>
      </c>
      <c r="DX701" s="188" cm="1">
        <f t="array" aca="1" ref="DX701" ca="1">IFERROR(INDEX(Forecast_Capex_Input!BY$12:BY$286,$X701)
*(INDEX(Forecast_Capex_Input!$H$12:$H$286,$X701)=Repex),0)
*$DT701</f>
        <v>0</v>
      </c>
      <c r="DY701" s="188" cm="1">
        <f t="array" aca="1" ref="DY701" ca="1">IFERROR(INDEX(Forecast_Capex_Input!BZ$12:BZ$286,$X701)
*(INDEX(Forecast_Capex_Input!$H$12:$H$286,$X701)=Repex),0)
*$DT701</f>
        <v>0</v>
      </c>
      <c r="DZ701" s="188" cm="1">
        <f t="array" aca="1" ref="DZ701" ca="1">IFERROR(INDEX(Forecast_Capex_Input!CA$12:CA$286,$X701)
*(INDEX(Forecast_Capex_Input!$H$12:$H$286,$X701)=Repex),0)
*$DT701</f>
        <v>0</v>
      </c>
      <c r="EA701" s="188" cm="1">
        <f t="array" aca="1" ref="EA701" ca="1">IFERROR(INDEX(Forecast_Capex_Input!CB$12:CB$286,$X701)
*(INDEX(Forecast_Capex_Input!$H$12:$H$286,$X701)=Repex),0)
*$DT701</f>
        <v>0</v>
      </c>
      <c r="EB701" s="188" cm="1">
        <f t="array" aca="1" ref="EB701" ca="1">IFERROR(INDEX(Forecast_Capex_Input!CC$12:CC$286,$X701)
*(INDEX(Forecast_Capex_Input!$H$12:$H$286,$X701)=Repex),0)
*$DT701</f>
        <v>0</v>
      </c>
      <c r="EC701" s="165"/>
      <c r="ED701" s="226" t="str">
        <f t="shared" si="479"/>
        <v>N/A</v>
      </c>
      <c r="EE701" s="174" t="s">
        <v>15</v>
      </c>
    </row>
    <row r="702" spans="3:135" x14ac:dyDescent="0.2">
      <c r="C702" s="174">
        <f t="shared" si="480"/>
        <v>692</v>
      </c>
      <c r="D702" s="167" t="str" cm="1">
        <f t="array" ref="D702">IFERROR(INDEX(Forecast_Capex_Input!$D$12:$D$286,$X702),NA)</f>
        <v>N/A</v>
      </c>
      <c r="E702" s="172" t="str" cm="1">
        <f t="array" ref="E702">IF($X702=NA,NA,INDEX(Forecast_Capex_Input!$E$12:$E$286,$X702))</f>
        <v>N/A</v>
      </c>
      <c r="F702" s="167" t="str" cm="1">
        <f t="array" aca="1" ref="F702" ca="1">IFERROR(INDEX(General!$E$25:$E$26,$Y702),NA)</f>
        <v>N/A</v>
      </c>
      <c r="G702" s="167" t="str" cm="1">
        <f t="array" aca="1" ref="G702" ca="1">IFERROR(INDEX(Forecast_Capex_Input!$AI$11:$BB$11,$AA702),NA)</f>
        <v>N/A</v>
      </c>
      <c r="H702" s="189" t="str" cm="1">
        <f t="array" aca="1" ref="H702" ca="1">IFERROR(INDEX(Forecast_Capex_Input!$AI$12:$BB$286,$X702,$AA702),NA)</f>
        <v>N/A</v>
      </c>
      <c r="I702" s="199" t="str" cm="1">
        <f t="array" ref="I702">IFERROR(INDEX(Forecast_Capex_Input!$F$12:$F$286,$X702),NA)</f>
        <v>N/A</v>
      </c>
      <c r="J702" s="199" t="str" cm="1">
        <f t="array" ref="J702">IFERROR(INDEX(Forecast_Capex_Input!G$12:G$286,$X702),NA)</f>
        <v>N/A</v>
      </c>
      <c r="K702" s="199" t="str" cm="1">
        <f t="array" ref="K702">IFERROR(INDEX(Forecast_Capex_Input!H$12:H$286,$X702),NA)</f>
        <v>N/A</v>
      </c>
      <c r="L702" s="199" t="str" cm="1">
        <f t="array" ref="L702">IFERROR(INDEX(Forecast_Capex_Input!I$12:I$286,$X702),NA)</f>
        <v>N/A</v>
      </c>
      <c r="M702" s="199" t="str" cm="1">
        <f t="array" ref="M702">IFERROR(INDEX(Forecast_Capex_Input!J$12:J$286,$X702),NA)</f>
        <v>N/A</v>
      </c>
      <c r="N702" s="199" t="str" cm="1">
        <f t="array" ref="N702">IFERROR(INDEX(Forecast_Capex_Input!K$12:K$286,$X702),NA)</f>
        <v>N/A</v>
      </c>
      <c r="O702" s="199" t="str" cm="1">
        <f t="array" ref="O702">IFERROR(INDEX(Forecast_Capex_Input!L$12:L$286,$X702),NA)</f>
        <v>N/A</v>
      </c>
      <c r="P702" s="199" t="str" cm="1">
        <f t="array" ref="P702">IFERROR(INDEX(Forecast_Capex_Input!M$12:M$286,$X702),NA)</f>
        <v>N/A</v>
      </c>
      <c r="Q702" s="172" t="str" cm="1">
        <f t="array" ref="Q702">IFERROR(INDEX(Forecast_Capex_Input!N$12:N$286,$X702),NA)</f>
        <v>N/A</v>
      </c>
      <c r="R702" s="265" cm="1">
        <f t="array" ref="R702">IFERROR(INDEX(Forecast_Capex_Input!O$12:O$286,$X702),0)</f>
        <v>0</v>
      </c>
      <c r="S702" s="172" cm="1">
        <f t="array" ref="S702">IFERROR(INDEX(Forecast_Capex_Input!P$12:P$286,$X702),0)</f>
        <v>0</v>
      </c>
      <c r="T702" s="199" t="str" cm="1">
        <f t="array" aca="1" ref="T702" ca="1">IFERROR(INDEX(General!$K$84:$K$103,$AA702),NA)</f>
        <v>N/A</v>
      </c>
      <c r="U702" s="188" cm="1">
        <f t="array" aca="1" ref="U702" ca="1">IFERROR(
IF($F702=General!$E$25,INDEX(Forecast_Capex_Input!S$12:S$286,$X702),
INDEX(Forecast_Capex_Input!T$12:T$286,$X702)),0)</f>
        <v>0</v>
      </c>
      <c r="V702" s="222" t="b">
        <f>IFERROR(INDEX(Overheads!$T$19:$T$26,MATCH($I702,Overheads!$E$19:$E$26,0)),FALSE)</f>
        <v>0</v>
      </c>
      <c r="W702" s="165"/>
      <c r="X702" s="174" t="str">
        <f>IFERROR(
IF(MATCH($C702,Forecast_Capex_Input!$CI$12:$CI$286,1)+1&gt;MAX(Forecast_Capex_Input!$C$12:$C$286),NA,
MATCH($C702,Forecast_Capex_Input!$CI$12:$CI$286,1)+1),1)</f>
        <v>N/A</v>
      </c>
      <c r="Y702" s="174" t="str" cm="1">
        <f t="array" aca="1" ref="Y702" ca="1">IFERROR(
IF(X701&lt;&gt;X702,1,
IF(COUNTIF(OFFSET(Y701,0,0,-INDEX(Forecast_Capex_Input!$CG$12:$CG$286,$X702)),Y701)=INDEX(Forecast_Capex_Input!$CG$12:$CG$286,$X702),Y701+1,Y701)),NA)</f>
        <v>N/A</v>
      </c>
      <c r="Z702" s="174" t="str" cm="1">
        <f t="array" ref="Z702">IFERROR($C702-IF($X702=1,1,INDEX(Forecast_Capex_Input!$CI$12:$CI$286,$X702-1))+1,NA)</f>
        <v>N/A</v>
      </c>
      <c r="AA702" s="174" t="str" cm="1">
        <f t="array" aca="1" ref="AA702" ca="1">IFERROR(IF(Y702=1,
INDEX(Forecast_Capex_Input!$AI$10:$BB$10,SMALL(IF(INDEX(Forecast_Capex_Input!$AI$12:$BB$286,$X702,0)&gt;0,COLUMN(Forecast_Capex_Input!$AI$10:$BB$10)-COLUMN(Forecast_Capex_Input!$AI$12)+1),ROWS(OFFSET(AA701,0,0,-$Z702)))),
OFFSET(AA701,-INDEX(Forecast_Capex_Input!$CG$12:$CG$286,$X702)+1,0)),NA)</f>
        <v>N/A</v>
      </c>
      <c r="AB702" s="174" t="str">
        <f t="shared" ca="1" si="449"/>
        <v>N/A</v>
      </c>
      <c r="AC702" s="222" t="b">
        <f t="shared" si="481"/>
        <v>0</v>
      </c>
      <c r="AD702" s="220" t="b">
        <v>0</v>
      </c>
      <c r="AE702" s="222" t="b">
        <f t="shared" si="450"/>
        <v>1</v>
      </c>
      <c r="AF702" s="165"/>
      <c r="AG702" s="215">
        <v>0</v>
      </c>
      <c r="AH702" s="215">
        <v>0</v>
      </c>
      <c r="AI702" s="215">
        <v>0</v>
      </c>
      <c r="AJ702" s="215">
        <v>0</v>
      </c>
      <c r="AK702" s="215">
        <v>0</v>
      </c>
      <c r="AL702" s="155">
        <v>0</v>
      </c>
      <c r="AM702" s="165"/>
      <c r="AN702" s="215" cm="1">
        <f t="array" aca="1" ref="AN702" ca="1">IFERROR(INDEX(General!O$33:O$34,$AB702)
*AG702,0)</f>
        <v>0</v>
      </c>
      <c r="AO702" s="215" cm="1">
        <f t="array" aca="1" ref="AO702" ca="1">IFERROR(INDEX(General!P$33:P$34,$AB702)
*AH702,0)</f>
        <v>0</v>
      </c>
      <c r="AP702" s="215" cm="1">
        <f t="array" aca="1" ref="AP702" ca="1">IFERROR(INDEX(General!Q$33:Q$34,$AB702)
*AI702,0)</f>
        <v>0</v>
      </c>
      <c r="AQ702" s="215" cm="1">
        <f t="array" aca="1" ref="AQ702" ca="1">IFERROR(INDEX(General!R$33:R$34,$AB702)
*AJ702,0)</f>
        <v>0</v>
      </c>
      <c r="AR702" s="215" cm="1">
        <f t="array" aca="1" ref="AR702" ca="1">IFERROR(INDEX(General!S$33:S$34,$AB702)
*AK702,0)</f>
        <v>0</v>
      </c>
      <c r="AS702" s="155">
        <f t="shared" ca="1" si="482"/>
        <v>0</v>
      </c>
      <c r="AT702" s="165"/>
      <c r="AU702" s="215">
        <f ca="1">IF($AE702=FALSE,AN702*Overheads!$R$24*$V702,
IFERROR(Overheads!$O$49*$V702*AN702,0)
+IFERROR(Overheads!Q$59*$V702*(AN702/Overheads!Q$68),0))</f>
        <v>0</v>
      </c>
      <c r="AV702" s="215">
        <f ca="1">IF($AE702=FALSE,AO702*Overheads!$R$24*$V702,
IFERROR(Overheads!$O$49*$V702*AO702,0)
+IFERROR(Overheads!R$59*$V702*(AO702/Overheads!R$68),0))</f>
        <v>0</v>
      </c>
      <c r="AW702" s="215">
        <f ca="1">IF($AE702=FALSE,AP702*Overheads!$R$24*$V702,
IFERROR(Overheads!$O$49*$V702*AP702,0)
+IFERROR(Overheads!S$59*$V702*(AP702/Overheads!S$68),0))</f>
        <v>0</v>
      </c>
      <c r="AX702" s="215">
        <f ca="1">IF($AE702=FALSE,AQ702*Overheads!$R$24*$V702,
IFERROR(Overheads!$O$49*$V702*AQ702,0)
+IFERROR(Overheads!T$59*$V702*(AQ702/Overheads!T$68),0))</f>
        <v>0</v>
      </c>
      <c r="AY702" s="215">
        <f ca="1">IF($AE702=FALSE,AR702*Overheads!$R$24*$V702,
IFERROR(Overheads!$O$49*$V702*AR702,0)
+IFERROR(Overheads!U$59*$V702*(AR702/Overheads!U$68),0))</f>
        <v>0</v>
      </c>
      <c r="AZ702" s="155">
        <f t="shared" ca="1" si="483"/>
        <v>0</v>
      </c>
      <c r="BA702" s="165"/>
      <c r="BB702" s="215">
        <f ca="1">IF($AE702=FALSE,AN702*Overheads!$S$25,
IFERROR(Overheads!$O$50*AN702,0)
+IFERROR(Overheads!Q$60*(AN702/Overheads!Q$66),0))</f>
        <v>0</v>
      </c>
      <c r="BC702" s="215">
        <f ca="1">IF($AE702=FALSE,AO702*Overheads!$S$25,
IFERROR(Overheads!$O$50*AO702,0)
+IFERROR(Overheads!R$60*(AO702/Overheads!R$66),0))</f>
        <v>0</v>
      </c>
      <c r="BD702" s="215">
        <f ca="1">IF($AE702=FALSE,AP702*Overheads!$S$25,
IFERROR(Overheads!$O$50*AP702,0)
+IFERROR(Overheads!S$60*(AP702/Overheads!S$66),0))</f>
        <v>0</v>
      </c>
      <c r="BE702" s="215">
        <f ca="1">IF($AE702=FALSE,AQ702*Overheads!$S$25,
IFERROR(Overheads!$O$50*AQ702,0)
+IFERROR(Overheads!T$60*(AQ702/Overheads!T$66),0))</f>
        <v>0</v>
      </c>
      <c r="BF702" s="215">
        <f ca="1">IF($AE702=FALSE,AR702*Overheads!$S$25,
IFERROR(Overheads!$O$50*AR702,0)
+IFERROR(Overheads!U$60*(AR702/Overheads!U$66),0))</f>
        <v>0</v>
      </c>
      <c r="BG702" s="155">
        <f t="shared" ca="1" si="484"/>
        <v>0</v>
      </c>
      <c r="BH702" s="165"/>
      <c r="BI702" s="215">
        <f t="shared" ca="1" si="485"/>
        <v>0</v>
      </c>
      <c r="BJ702" s="215">
        <f t="shared" ca="1" si="451"/>
        <v>0</v>
      </c>
      <c r="BK702" s="215">
        <f t="shared" ca="1" si="452"/>
        <v>0</v>
      </c>
      <c r="BL702" s="215">
        <f t="shared" ca="1" si="453"/>
        <v>0</v>
      </c>
      <c r="BM702" s="215">
        <f t="shared" ca="1" si="454"/>
        <v>0</v>
      </c>
      <c r="BN702" s="155">
        <f t="shared" ca="1" si="486"/>
        <v>0</v>
      </c>
      <c r="BO702" s="165"/>
      <c r="BP702" s="187" cm="1">
        <f t="array" ref="BP702">IFERROR(IF($X702=$X701,BP701,INDEX(Forecast_Capex_Input!AC$12:AC$286,$X702)),0)</f>
        <v>0</v>
      </c>
      <c r="BQ702" s="187" cm="1">
        <f t="array" ref="BQ702">IFERROR(IF($X702=$X701,BQ701,INDEX(Forecast_Capex_Input!AD$12:AD$286,$X702)),0)</f>
        <v>0</v>
      </c>
      <c r="BR702" s="187" cm="1">
        <f t="array" ref="BR702">IFERROR(IF($X702=$X701,BR701,INDEX(Forecast_Capex_Input!AE$12:AE$286,$X702)),0)</f>
        <v>0</v>
      </c>
      <c r="BS702" s="187" cm="1">
        <f t="array" ref="BS702">IFERROR(IF($X702=$X701,BS701,INDEX(Forecast_Capex_Input!AF$12:AF$286,$X702)),0)</f>
        <v>0</v>
      </c>
      <c r="BT702" s="187" cm="1">
        <f t="array" ref="BT702">IFERROR(IF($X702=$X701,BT701,INDEX(Forecast_Capex_Input!AG$12:AG$286,$X702)),0)</f>
        <v>0</v>
      </c>
      <c r="BU702" s="165"/>
      <c r="BV702" s="215">
        <f t="shared" si="455"/>
        <v>0</v>
      </c>
      <c r="BW702" s="215">
        <f t="shared" si="456"/>
        <v>0</v>
      </c>
      <c r="BX702" s="215">
        <f t="shared" si="457"/>
        <v>0</v>
      </c>
      <c r="BY702" s="215">
        <f t="shared" si="458"/>
        <v>0</v>
      </c>
      <c r="BZ702" s="215">
        <f t="shared" si="459"/>
        <v>0</v>
      </c>
      <c r="CA702" s="155">
        <f t="shared" si="487"/>
        <v>0</v>
      </c>
      <c r="CB702" s="165"/>
      <c r="CC702" s="215">
        <f t="shared" si="460"/>
        <v>0</v>
      </c>
      <c r="CD702" s="215">
        <f t="shared" si="461"/>
        <v>0</v>
      </c>
      <c r="CE702" s="215">
        <f t="shared" si="462"/>
        <v>0</v>
      </c>
      <c r="CF702" s="215">
        <f t="shared" si="463"/>
        <v>0</v>
      </c>
      <c r="CG702" s="215">
        <f t="shared" si="464"/>
        <v>0</v>
      </c>
      <c r="CH702" s="155">
        <f t="shared" si="488"/>
        <v>0</v>
      </c>
      <c r="CI702" s="165"/>
      <c r="CJ702" s="215">
        <f t="shared" si="465"/>
        <v>0</v>
      </c>
      <c r="CK702" s="215">
        <f t="shared" si="466"/>
        <v>0</v>
      </c>
      <c r="CL702" s="215">
        <f t="shared" si="467"/>
        <v>0</v>
      </c>
      <c r="CM702" s="215">
        <f t="shared" si="468"/>
        <v>0</v>
      </c>
      <c r="CN702" s="215">
        <f t="shared" si="469"/>
        <v>0</v>
      </c>
      <c r="CO702" s="155">
        <f t="shared" si="489"/>
        <v>0</v>
      </c>
      <c r="CP702" s="165"/>
      <c r="CQ702" s="223">
        <f t="shared" si="470"/>
        <v>0</v>
      </c>
      <c r="CR702" s="223">
        <f t="shared" si="471"/>
        <v>0</v>
      </c>
      <c r="CS702" s="223">
        <f t="shared" si="472"/>
        <v>0</v>
      </c>
      <c r="CT702" s="223">
        <f t="shared" si="473"/>
        <v>0</v>
      </c>
      <c r="CU702" s="223">
        <f t="shared" si="474"/>
        <v>0</v>
      </c>
      <c r="CV702" s="155">
        <f t="shared" si="490"/>
        <v>0</v>
      </c>
      <c r="CW702" s="165"/>
      <c r="CX702" s="215">
        <f t="shared" si="491"/>
        <v>0</v>
      </c>
      <c r="CY702" s="215">
        <f t="shared" si="475"/>
        <v>0</v>
      </c>
      <c r="CZ702" s="215">
        <f t="shared" si="476"/>
        <v>0</v>
      </c>
      <c r="DA702" s="215">
        <f t="shared" si="477"/>
        <v>0</v>
      </c>
      <c r="DB702" s="215">
        <f t="shared" si="478"/>
        <v>0</v>
      </c>
      <c r="DC702" s="155">
        <f t="shared" si="492"/>
        <v>0</v>
      </c>
      <c r="DD702" s="165"/>
      <c r="DE702" s="188" t="b" cm="1">
        <f t="array" aca="1" ref="DE702" ca="1">OR($G702=Forecast_Capex_Input!$BF$8:$BF$10)</f>
        <v>0</v>
      </c>
      <c r="DF702" s="188" cm="1">
        <f t="array" aca="1" ref="DF702" ca="1">IFERROR(INDEX(Forecast_Capex_Input!BG$12:BG$286,$X702)
*(INDEX(Forecast_Capex_Input!$H$12:$H$286,$X702)=Repex),0)
*$DE702</f>
        <v>0</v>
      </c>
      <c r="DG702" s="188" cm="1">
        <f t="array" aca="1" ref="DG702" ca="1">IFERROR(INDEX(Forecast_Capex_Input!BH$12:BH$286,$X702)
*(INDEX(Forecast_Capex_Input!$H$12:$H$286,$X702)=Repex),0)
*$DE702</f>
        <v>0</v>
      </c>
      <c r="DH702" s="188" cm="1">
        <f t="array" aca="1" ref="DH702" ca="1">IFERROR(INDEX(Forecast_Capex_Input!BI$12:BI$286,$X702)
*(INDEX(Forecast_Capex_Input!$H$12:$H$286,$X702)=Repex),0)
*$DE702</f>
        <v>0</v>
      </c>
      <c r="DI702" s="188" cm="1">
        <f t="array" aca="1" ref="DI702" ca="1">IFERROR(INDEX(Forecast_Capex_Input!BJ$12:BJ$286,$X702)
*(INDEX(Forecast_Capex_Input!$H$12:$H$286,$X702)=Repex),0)
*$DE702</f>
        <v>0</v>
      </c>
      <c r="DJ702" s="188" cm="1">
        <f t="array" aca="1" ref="DJ702" ca="1">IFERROR(INDEX(Forecast_Capex_Input!BK$12:BK$286,$X702)
*(INDEX(Forecast_Capex_Input!$H$12:$H$286,$X702)=Repex),0)
*$DE702</f>
        <v>0</v>
      </c>
      <c r="DK702" s="188" cm="1">
        <f t="array" aca="1" ref="DK702" ca="1">IFERROR(INDEX(Forecast_Capex_Input!BL$12:BL$286,$X702)
*(INDEX(Forecast_Capex_Input!$H$12:$H$286,$X702)=Repex),0)
*$DE702</f>
        <v>0</v>
      </c>
      <c r="DL702" s="165"/>
      <c r="DM702" s="188" t="b" cm="1">
        <f t="array" aca="1" ref="DM702" ca="1">OR($G702=Forecast_Capex_Input!$BN$8:$BN$9)</f>
        <v>0</v>
      </c>
      <c r="DN702" s="188" cm="1">
        <f t="array" aca="1" ref="DN702" ca="1">IFERROR(INDEX(Forecast_Capex_Input!BO$12:BO$286,$X702)
*(INDEX(Forecast_Capex_Input!$H$12:$H$286,$X702)=Repex),0)
*$DM702</f>
        <v>0</v>
      </c>
      <c r="DO702" s="188" cm="1">
        <f t="array" aca="1" ref="DO702" ca="1">IFERROR(INDEX(Forecast_Capex_Input!BP$12:BP$286,$X702)
*(INDEX(Forecast_Capex_Input!$H$12:$H$286,$X702)=Repex),0)
*$DM702</f>
        <v>0</v>
      </c>
      <c r="DP702" s="188" cm="1">
        <f t="array" aca="1" ref="DP702" ca="1">IFERROR(INDEX(Forecast_Capex_Input!BQ$12:BQ$286,$X702)
*(INDEX(Forecast_Capex_Input!$H$12:$H$286,$X702)=Repex),0)
*$DM702</f>
        <v>0</v>
      </c>
      <c r="DQ702" s="188" cm="1">
        <f t="array" aca="1" ref="DQ702" ca="1">IFERROR(INDEX(Forecast_Capex_Input!BR$12:BR$286,$X702)
*(INDEX(Forecast_Capex_Input!$H$12:$H$286,$X702)=Repex),0)
*$DM702</f>
        <v>0</v>
      </c>
      <c r="DR702" s="188" cm="1">
        <f t="array" aca="1" ref="DR702" ca="1">IFERROR(INDEX(Forecast_Capex_Input!BS$12:BS$286,$X702)
*(INDEX(Forecast_Capex_Input!$H$12:$H$286,$X702)=Repex),0)
*$DM702</f>
        <v>0</v>
      </c>
      <c r="DS702" s="165"/>
      <c r="DT702" s="188" t="b" cm="1">
        <f t="array" aca="1" ref="DT702" ca="1">OR($G702=Forecast_Capex_Input!$BU$8:$BU$10)</f>
        <v>0</v>
      </c>
      <c r="DU702" s="188" cm="1">
        <f t="array" aca="1" ref="DU702" ca="1">IFERROR(INDEX(Forecast_Capex_Input!BV$12:BV$286,$X702)
*(INDEX(Forecast_Capex_Input!$H$12:$H$286,$X702)=Repex),0)
*$DT702</f>
        <v>0</v>
      </c>
      <c r="DV702" s="188" cm="1">
        <f t="array" aca="1" ref="DV702" ca="1">IFERROR(INDEX(Forecast_Capex_Input!BW$12:BW$286,$X702)
*(INDEX(Forecast_Capex_Input!$H$12:$H$286,$X702)=Repex),0)
*$DT702</f>
        <v>0</v>
      </c>
      <c r="DW702" s="188" cm="1">
        <f t="array" aca="1" ref="DW702" ca="1">IFERROR(INDEX(Forecast_Capex_Input!BX$12:BX$286,$X702)
*(INDEX(Forecast_Capex_Input!$H$12:$H$286,$X702)=Repex),0)
*$DT702</f>
        <v>0</v>
      </c>
      <c r="DX702" s="188" cm="1">
        <f t="array" aca="1" ref="DX702" ca="1">IFERROR(INDEX(Forecast_Capex_Input!BY$12:BY$286,$X702)
*(INDEX(Forecast_Capex_Input!$H$12:$H$286,$X702)=Repex),0)
*$DT702</f>
        <v>0</v>
      </c>
      <c r="DY702" s="188" cm="1">
        <f t="array" aca="1" ref="DY702" ca="1">IFERROR(INDEX(Forecast_Capex_Input!BZ$12:BZ$286,$X702)
*(INDEX(Forecast_Capex_Input!$H$12:$H$286,$X702)=Repex),0)
*$DT702</f>
        <v>0</v>
      </c>
      <c r="DZ702" s="188" cm="1">
        <f t="array" aca="1" ref="DZ702" ca="1">IFERROR(INDEX(Forecast_Capex_Input!CA$12:CA$286,$X702)
*(INDEX(Forecast_Capex_Input!$H$12:$H$286,$X702)=Repex),0)
*$DT702</f>
        <v>0</v>
      </c>
      <c r="EA702" s="188" cm="1">
        <f t="array" aca="1" ref="EA702" ca="1">IFERROR(INDEX(Forecast_Capex_Input!CB$12:CB$286,$X702)
*(INDEX(Forecast_Capex_Input!$H$12:$H$286,$X702)=Repex),0)
*$DT702</f>
        <v>0</v>
      </c>
      <c r="EB702" s="188" cm="1">
        <f t="array" aca="1" ref="EB702" ca="1">IFERROR(INDEX(Forecast_Capex_Input!CC$12:CC$286,$X702)
*(INDEX(Forecast_Capex_Input!$H$12:$H$286,$X702)=Repex),0)
*$DT702</f>
        <v>0</v>
      </c>
      <c r="EC702" s="165"/>
      <c r="ED702" s="226" t="str">
        <f t="shared" si="479"/>
        <v>N/A</v>
      </c>
      <c r="EE702" s="174" t="s">
        <v>15</v>
      </c>
    </row>
    <row r="703" spans="3:135" x14ac:dyDescent="0.2">
      <c r="C703" s="174">
        <f t="shared" si="480"/>
        <v>693</v>
      </c>
      <c r="D703" s="167" t="str" cm="1">
        <f t="array" ref="D703">IFERROR(INDEX(Forecast_Capex_Input!$D$12:$D$286,$X703),NA)</f>
        <v>N/A</v>
      </c>
      <c r="E703" s="172" t="str" cm="1">
        <f t="array" ref="E703">IF($X703=NA,NA,INDEX(Forecast_Capex_Input!$E$12:$E$286,$X703))</f>
        <v>N/A</v>
      </c>
      <c r="F703" s="167" t="str" cm="1">
        <f t="array" aca="1" ref="F703" ca="1">IFERROR(INDEX(General!$E$25:$E$26,$Y703),NA)</f>
        <v>N/A</v>
      </c>
      <c r="G703" s="167" t="str" cm="1">
        <f t="array" aca="1" ref="G703" ca="1">IFERROR(INDEX(Forecast_Capex_Input!$AI$11:$BB$11,$AA703),NA)</f>
        <v>N/A</v>
      </c>
      <c r="H703" s="189" t="str" cm="1">
        <f t="array" aca="1" ref="H703" ca="1">IFERROR(INDEX(Forecast_Capex_Input!$AI$12:$BB$286,$X703,$AA703),NA)</f>
        <v>N/A</v>
      </c>
      <c r="I703" s="199" t="str" cm="1">
        <f t="array" ref="I703">IFERROR(INDEX(Forecast_Capex_Input!$F$12:$F$286,$X703),NA)</f>
        <v>N/A</v>
      </c>
      <c r="J703" s="199" t="str" cm="1">
        <f t="array" ref="J703">IFERROR(INDEX(Forecast_Capex_Input!G$12:G$286,$X703),NA)</f>
        <v>N/A</v>
      </c>
      <c r="K703" s="199" t="str" cm="1">
        <f t="array" ref="K703">IFERROR(INDEX(Forecast_Capex_Input!H$12:H$286,$X703),NA)</f>
        <v>N/A</v>
      </c>
      <c r="L703" s="199" t="str" cm="1">
        <f t="array" ref="L703">IFERROR(INDEX(Forecast_Capex_Input!I$12:I$286,$X703),NA)</f>
        <v>N/A</v>
      </c>
      <c r="M703" s="199" t="str" cm="1">
        <f t="array" ref="M703">IFERROR(INDEX(Forecast_Capex_Input!J$12:J$286,$X703),NA)</f>
        <v>N/A</v>
      </c>
      <c r="N703" s="199" t="str" cm="1">
        <f t="array" ref="N703">IFERROR(INDEX(Forecast_Capex_Input!K$12:K$286,$X703),NA)</f>
        <v>N/A</v>
      </c>
      <c r="O703" s="199" t="str" cm="1">
        <f t="array" ref="O703">IFERROR(INDEX(Forecast_Capex_Input!L$12:L$286,$X703),NA)</f>
        <v>N/A</v>
      </c>
      <c r="P703" s="199" t="str" cm="1">
        <f t="array" ref="P703">IFERROR(INDEX(Forecast_Capex_Input!M$12:M$286,$X703),NA)</f>
        <v>N/A</v>
      </c>
      <c r="Q703" s="172" t="str" cm="1">
        <f t="array" ref="Q703">IFERROR(INDEX(Forecast_Capex_Input!N$12:N$286,$X703),NA)</f>
        <v>N/A</v>
      </c>
      <c r="R703" s="265" cm="1">
        <f t="array" ref="R703">IFERROR(INDEX(Forecast_Capex_Input!O$12:O$286,$X703),0)</f>
        <v>0</v>
      </c>
      <c r="S703" s="172" cm="1">
        <f t="array" ref="S703">IFERROR(INDEX(Forecast_Capex_Input!P$12:P$286,$X703),0)</f>
        <v>0</v>
      </c>
      <c r="T703" s="199" t="str" cm="1">
        <f t="array" aca="1" ref="T703" ca="1">IFERROR(INDEX(General!$K$84:$K$103,$AA703),NA)</f>
        <v>N/A</v>
      </c>
      <c r="U703" s="188" cm="1">
        <f t="array" aca="1" ref="U703" ca="1">IFERROR(
IF($F703=General!$E$25,INDEX(Forecast_Capex_Input!S$12:S$286,$X703),
INDEX(Forecast_Capex_Input!T$12:T$286,$X703)),0)</f>
        <v>0</v>
      </c>
      <c r="V703" s="222" t="b">
        <f>IFERROR(INDEX(Overheads!$T$19:$T$26,MATCH($I703,Overheads!$E$19:$E$26,0)),FALSE)</f>
        <v>0</v>
      </c>
      <c r="W703" s="165"/>
      <c r="X703" s="174" t="str">
        <f>IFERROR(
IF(MATCH($C703,Forecast_Capex_Input!$CI$12:$CI$286,1)+1&gt;MAX(Forecast_Capex_Input!$C$12:$C$286),NA,
MATCH($C703,Forecast_Capex_Input!$CI$12:$CI$286,1)+1),1)</f>
        <v>N/A</v>
      </c>
      <c r="Y703" s="174" t="str" cm="1">
        <f t="array" aca="1" ref="Y703" ca="1">IFERROR(
IF(X702&lt;&gt;X703,1,
IF(COUNTIF(OFFSET(Y702,0,0,-INDEX(Forecast_Capex_Input!$CG$12:$CG$286,$X703)),Y702)=INDEX(Forecast_Capex_Input!$CG$12:$CG$286,$X703),Y702+1,Y702)),NA)</f>
        <v>N/A</v>
      </c>
      <c r="Z703" s="174" t="str" cm="1">
        <f t="array" ref="Z703">IFERROR($C703-IF($X703=1,1,INDEX(Forecast_Capex_Input!$CI$12:$CI$286,$X703-1))+1,NA)</f>
        <v>N/A</v>
      </c>
      <c r="AA703" s="174" t="str" cm="1">
        <f t="array" aca="1" ref="AA703" ca="1">IFERROR(IF(Y703=1,
INDEX(Forecast_Capex_Input!$AI$10:$BB$10,SMALL(IF(INDEX(Forecast_Capex_Input!$AI$12:$BB$286,$X703,0)&gt;0,COLUMN(Forecast_Capex_Input!$AI$10:$BB$10)-COLUMN(Forecast_Capex_Input!$AI$12)+1),ROWS(OFFSET(AA702,0,0,-$Z703)))),
OFFSET(AA702,-INDEX(Forecast_Capex_Input!$CG$12:$CG$286,$X703)+1,0)),NA)</f>
        <v>N/A</v>
      </c>
      <c r="AB703" s="174" t="str">
        <f t="shared" ca="1" si="449"/>
        <v>N/A</v>
      </c>
      <c r="AC703" s="222" t="b">
        <f t="shared" si="481"/>
        <v>0</v>
      </c>
      <c r="AD703" s="220" t="b">
        <v>0</v>
      </c>
      <c r="AE703" s="222" t="b">
        <f t="shared" si="450"/>
        <v>1</v>
      </c>
      <c r="AF703" s="165"/>
      <c r="AG703" s="215">
        <v>0</v>
      </c>
      <c r="AH703" s="215">
        <v>0</v>
      </c>
      <c r="AI703" s="215">
        <v>0</v>
      </c>
      <c r="AJ703" s="215">
        <v>0</v>
      </c>
      <c r="AK703" s="215">
        <v>0</v>
      </c>
      <c r="AL703" s="155">
        <v>0</v>
      </c>
      <c r="AM703" s="165"/>
      <c r="AN703" s="215" cm="1">
        <f t="array" aca="1" ref="AN703" ca="1">IFERROR(INDEX(General!O$33:O$34,$AB703)
*AG703,0)</f>
        <v>0</v>
      </c>
      <c r="AO703" s="215" cm="1">
        <f t="array" aca="1" ref="AO703" ca="1">IFERROR(INDEX(General!P$33:P$34,$AB703)
*AH703,0)</f>
        <v>0</v>
      </c>
      <c r="AP703" s="215" cm="1">
        <f t="array" aca="1" ref="AP703" ca="1">IFERROR(INDEX(General!Q$33:Q$34,$AB703)
*AI703,0)</f>
        <v>0</v>
      </c>
      <c r="AQ703" s="215" cm="1">
        <f t="array" aca="1" ref="AQ703" ca="1">IFERROR(INDEX(General!R$33:R$34,$AB703)
*AJ703,0)</f>
        <v>0</v>
      </c>
      <c r="AR703" s="215" cm="1">
        <f t="array" aca="1" ref="AR703" ca="1">IFERROR(INDEX(General!S$33:S$34,$AB703)
*AK703,0)</f>
        <v>0</v>
      </c>
      <c r="AS703" s="155">
        <f t="shared" ca="1" si="482"/>
        <v>0</v>
      </c>
      <c r="AT703" s="165"/>
      <c r="AU703" s="215">
        <f ca="1">IF($AE703=FALSE,AN703*Overheads!$R$24*$V703,
IFERROR(Overheads!$O$49*$V703*AN703,0)
+IFERROR(Overheads!Q$59*$V703*(AN703/Overheads!Q$68),0))</f>
        <v>0</v>
      </c>
      <c r="AV703" s="215">
        <f ca="1">IF($AE703=FALSE,AO703*Overheads!$R$24*$V703,
IFERROR(Overheads!$O$49*$V703*AO703,0)
+IFERROR(Overheads!R$59*$V703*(AO703/Overheads!R$68),0))</f>
        <v>0</v>
      </c>
      <c r="AW703" s="215">
        <f ca="1">IF($AE703=FALSE,AP703*Overheads!$R$24*$V703,
IFERROR(Overheads!$O$49*$V703*AP703,0)
+IFERROR(Overheads!S$59*$V703*(AP703/Overheads!S$68),0))</f>
        <v>0</v>
      </c>
      <c r="AX703" s="215">
        <f ca="1">IF($AE703=FALSE,AQ703*Overheads!$R$24*$V703,
IFERROR(Overheads!$O$49*$V703*AQ703,0)
+IFERROR(Overheads!T$59*$V703*(AQ703/Overheads!T$68),0))</f>
        <v>0</v>
      </c>
      <c r="AY703" s="215">
        <f ca="1">IF($AE703=FALSE,AR703*Overheads!$R$24*$V703,
IFERROR(Overheads!$O$49*$V703*AR703,0)
+IFERROR(Overheads!U$59*$V703*(AR703/Overheads!U$68),0))</f>
        <v>0</v>
      </c>
      <c r="AZ703" s="155">
        <f t="shared" ca="1" si="483"/>
        <v>0</v>
      </c>
      <c r="BA703" s="165"/>
      <c r="BB703" s="215">
        <f ca="1">IF($AE703=FALSE,AN703*Overheads!$S$25,
IFERROR(Overheads!$O$50*AN703,0)
+IFERROR(Overheads!Q$60*(AN703/Overheads!Q$66),0))</f>
        <v>0</v>
      </c>
      <c r="BC703" s="215">
        <f ca="1">IF($AE703=FALSE,AO703*Overheads!$S$25,
IFERROR(Overheads!$O$50*AO703,0)
+IFERROR(Overheads!R$60*(AO703/Overheads!R$66),0))</f>
        <v>0</v>
      </c>
      <c r="BD703" s="215">
        <f ca="1">IF($AE703=FALSE,AP703*Overheads!$S$25,
IFERROR(Overheads!$O$50*AP703,0)
+IFERROR(Overheads!S$60*(AP703/Overheads!S$66),0))</f>
        <v>0</v>
      </c>
      <c r="BE703" s="215">
        <f ca="1">IF($AE703=FALSE,AQ703*Overheads!$S$25,
IFERROR(Overheads!$O$50*AQ703,0)
+IFERROR(Overheads!T$60*(AQ703/Overheads!T$66),0))</f>
        <v>0</v>
      </c>
      <c r="BF703" s="215">
        <f ca="1">IF($AE703=FALSE,AR703*Overheads!$S$25,
IFERROR(Overheads!$O$50*AR703,0)
+IFERROR(Overheads!U$60*(AR703/Overheads!U$66),0))</f>
        <v>0</v>
      </c>
      <c r="BG703" s="155">
        <f t="shared" ca="1" si="484"/>
        <v>0</v>
      </c>
      <c r="BH703" s="165"/>
      <c r="BI703" s="215">
        <f t="shared" ca="1" si="485"/>
        <v>0</v>
      </c>
      <c r="BJ703" s="215">
        <f t="shared" ca="1" si="451"/>
        <v>0</v>
      </c>
      <c r="BK703" s="215">
        <f t="shared" ca="1" si="452"/>
        <v>0</v>
      </c>
      <c r="BL703" s="215">
        <f t="shared" ca="1" si="453"/>
        <v>0</v>
      </c>
      <c r="BM703" s="215">
        <f t="shared" ca="1" si="454"/>
        <v>0</v>
      </c>
      <c r="BN703" s="155">
        <f t="shared" ca="1" si="486"/>
        <v>0</v>
      </c>
      <c r="BO703" s="165"/>
      <c r="BP703" s="187" cm="1">
        <f t="array" ref="BP703">IFERROR(IF($X703=$X702,BP702,INDEX(Forecast_Capex_Input!AC$12:AC$286,$X703)),0)</f>
        <v>0</v>
      </c>
      <c r="BQ703" s="187" cm="1">
        <f t="array" ref="BQ703">IFERROR(IF($X703=$X702,BQ702,INDEX(Forecast_Capex_Input!AD$12:AD$286,$X703)),0)</f>
        <v>0</v>
      </c>
      <c r="BR703" s="187" cm="1">
        <f t="array" ref="BR703">IFERROR(IF($X703=$X702,BR702,INDEX(Forecast_Capex_Input!AE$12:AE$286,$X703)),0)</f>
        <v>0</v>
      </c>
      <c r="BS703" s="187" cm="1">
        <f t="array" ref="BS703">IFERROR(IF($X703=$X702,BS702,INDEX(Forecast_Capex_Input!AF$12:AF$286,$X703)),0)</f>
        <v>0</v>
      </c>
      <c r="BT703" s="187" cm="1">
        <f t="array" ref="BT703">IFERROR(IF($X703=$X702,BT702,INDEX(Forecast_Capex_Input!AG$12:AG$286,$X703)),0)</f>
        <v>0</v>
      </c>
      <c r="BU703" s="165"/>
      <c r="BV703" s="215">
        <f t="shared" si="455"/>
        <v>0</v>
      </c>
      <c r="BW703" s="215">
        <f t="shared" si="456"/>
        <v>0</v>
      </c>
      <c r="BX703" s="215">
        <f t="shared" si="457"/>
        <v>0</v>
      </c>
      <c r="BY703" s="215">
        <f t="shared" si="458"/>
        <v>0</v>
      </c>
      <c r="BZ703" s="215">
        <f t="shared" si="459"/>
        <v>0</v>
      </c>
      <c r="CA703" s="155">
        <f t="shared" si="487"/>
        <v>0</v>
      </c>
      <c r="CB703" s="165"/>
      <c r="CC703" s="215">
        <f t="shared" si="460"/>
        <v>0</v>
      </c>
      <c r="CD703" s="215">
        <f t="shared" si="461"/>
        <v>0</v>
      </c>
      <c r="CE703" s="215">
        <f t="shared" si="462"/>
        <v>0</v>
      </c>
      <c r="CF703" s="215">
        <f t="shared" si="463"/>
        <v>0</v>
      </c>
      <c r="CG703" s="215">
        <f t="shared" si="464"/>
        <v>0</v>
      </c>
      <c r="CH703" s="155">
        <f t="shared" si="488"/>
        <v>0</v>
      </c>
      <c r="CI703" s="165"/>
      <c r="CJ703" s="215">
        <f t="shared" si="465"/>
        <v>0</v>
      </c>
      <c r="CK703" s="215">
        <f t="shared" si="466"/>
        <v>0</v>
      </c>
      <c r="CL703" s="215">
        <f t="shared" si="467"/>
        <v>0</v>
      </c>
      <c r="CM703" s="215">
        <f t="shared" si="468"/>
        <v>0</v>
      </c>
      <c r="CN703" s="215">
        <f t="shared" si="469"/>
        <v>0</v>
      </c>
      <c r="CO703" s="155">
        <f t="shared" si="489"/>
        <v>0</v>
      </c>
      <c r="CP703" s="165"/>
      <c r="CQ703" s="223">
        <f t="shared" si="470"/>
        <v>0</v>
      </c>
      <c r="CR703" s="223">
        <f t="shared" si="471"/>
        <v>0</v>
      </c>
      <c r="CS703" s="223">
        <f t="shared" si="472"/>
        <v>0</v>
      </c>
      <c r="CT703" s="223">
        <f t="shared" si="473"/>
        <v>0</v>
      </c>
      <c r="CU703" s="223">
        <f t="shared" si="474"/>
        <v>0</v>
      </c>
      <c r="CV703" s="155">
        <f t="shared" si="490"/>
        <v>0</v>
      </c>
      <c r="CW703" s="165"/>
      <c r="CX703" s="215">
        <f t="shared" si="491"/>
        <v>0</v>
      </c>
      <c r="CY703" s="215">
        <f t="shared" si="475"/>
        <v>0</v>
      </c>
      <c r="CZ703" s="215">
        <f t="shared" si="476"/>
        <v>0</v>
      </c>
      <c r="DA703" s="215">
        <f t="shared" si="477"/>
        <v>0</v>
      </c>
      <c r="DB703" s="215">
        <f t="shared" si="478"/>
        <v>0</v>
      </c>
      <c r="DC703" s="155">
        <f t="shared" si="492"/>
        <v>0</v>
      </c>
      <c r="DD703" s="165"/>
      <c r="DE703" s="188" t="b" cm="1">
        <f t="array" aca="1" ref="DE703" ca="1">OR($G703=Forecast_Capex_Input!$BF$8:$BF$10)</f>
        <v>0</v>
      </c>
      <c r="DF703" s="188" cm="1">
        <f t="array" aca="1" ref="DF703" ca="1">IFERROR(INDEX(Forecast_Capex_Input!BG$12:BG$286,$X703)
*(INDEX(Forecast_Capex_Input!$H$12:$H$286,$X703)=Repex),0)
*$DE703</f>
        <v>0</v>
      </c>
      <c r="DG703" s="188" cm="1">
        <f t="array" aca="1" ref="DG703" ca="1">IFERROR(INDEX(Forecast_Capex_Input!BH$12:BH$286,$X703)
*(INDEX(Forecast_Capex_Input!$H$12:$H$286,$X703)=Repex),0)
*$DE703</f>
        <v>0</v>
      </c>
      <c r="DH703" s="188" cm="1">
        <f t="array" aca="1" ref="DH703" ca="1">IFERROR(INDEX(Forecast_Capex_Input!BI$12:BI$286,$X703)
*(INDEX(Forecast_Capex_Input!$H$12:$H$286,$X703)=Repex),0)
*$DE703</f>
        <v>0</v>
      </c>
      <c r="DI703" s="188" cm="1">
        <f t="array" aca="1" ref="DI703" ca="1">IFERROR(INDEX(Forecast_Capex_Input!BJ$12:BJ$286,$X703)
*(INDEX(Forecast_Capex_Input!$H$12:$H$286,$X703)=Repex),0)
*$DE703</f>
        <v>0</v>
      </c>
      <c r="DJ703" s="188" cm="1">
        <f t="array" aca="1" ref="DJ703" ca="1">IFERROR(INDEX(Forecast_Capex_Input!BK$12:BK$286,$X703)
*(INDEX(Forecast_Capex_Input!$H$12:$H$286,$X703)=Repex),0)
*$DE703</f>
        <v>0</v>
      </c>
      <c r="DK703" s="188" cm="1">
        <f t="array" aca="1" ref="DK703" ca="1">IFERROR(INDEX(Forecast_Capex_Input!BL$12:BL$286,$X703)
*(INDEX(Forecast_Capex_Input!$H$12:$H$286,$X703)=Repex),0)
*$DE703</f>
        <v>0</v>
      </c>
      <c r="DL703" s="165"/>
      <c r="DM703" s="188" t="b" cm="1">
        <f t="array" aca="1" ref="DM703" ca="1">OR($G703=Forecast_Capex_Input!$BN$8:$BN$9)</f>
        <v>0</v>
      </c>
      <c r="DN703" s="188" cm="1">
        <f t="array" aca="1" ref="DN703" ca="1">IFERROR(INDEX(Forecast_Capex_Input!BO$12:BO$286,$X703)
*(INDEX(Forecast_Capex_Input!$H$12:$H$286,$X703)=Repex),0)
*$DM703</f>
        <v>0</v>
      </c>
      <c r="DO703" s="188" cm="1">
        <f t="array" aca="1" ref="DO703" ca="1">IFERROR(INDEX(Forecast_Capex_Input!BP$12:BP$286,$X703)
*(INDEX(Forecast_Capex_Input!$H$12:$H$286,$X703)=Repex),0)
*$DM703</f>
        <v>0</v>
      </c>
      <c r="DP703" s="188" cm="1">
        <f t="array" aca="1" ref="DP703" ca="1">IFERROR(INDEX(Forecast_Capex_Input!BQ$12:BQ$286,$X703)
*(INDEX(Forecast_Capex_Input!$H$12:$H$286,$X703)=Repex),0)
*$DM703</f>
        <v>0</v>
      </c>
      <c r="DQ703" s="188" cm="1">
        <f t="array" aca="1" ref="DQ703" ca="1">IFERROR(INDEX(Forecast_Capex_Input!BR$12:BR$286,$X703)
*(INDEX(Forecast_Capex_Input!$H$12:$H$286,$X703)=Repex),0)
*$DM703</f>
        <v>0</v>
      </c>
      <c r="DR703" s="188" cm="1">
        <f t="array" aca="1" ref="DR703" ca="1">IFERROR(INDEX(Forecast_Capex_Input!BS$12:BS$286,$X703)
*(INDEX(Forecast_Capex_Input!$H$12:$H$286,$X703)=Repex),0)
*$DM703</f>
        <v>0</v>
      </c>
      <c r="DS703" s="165"/>
      <c r="DT703" s="188" t="b" cm="1">
        <f t="array" aca="1" ref="DT703" ca="1">OR($G703=Forecast_Capex_Input!$BU$8:$BU$10)</f>
        <v>0</v>
      </c>
      <c r="DU703" s="188" cm="1">
        <f t="array" aca="1" ref="DU703" ca="1">IFERROR(INDEX(Forecast_Capex_Input!BV$12:BV$286,$X703)
*(INDEX(Forecast_Capex_Input!$H$12:$H$286,$X703)=Repex),0)
*$DT703</f>
        <v>0</v>
      </c>
      <c r="DV703" s="188" cm="1">
        <f t="array" aca="1" ref="DV703" ca="1">IFERROR(INDEX(Forecast_Capex_Input!BW$12:BW$286,$X703)
*(INDEX(Forecast_Capex_Input!$H$12:$H$286,$X703)=Repex),0)
*$DT703</f>
        <v>0</v>
      </c>
      <c r="DW703" s="188" cm="1">
        <f t="array" aca="1" ref="DW703" ca="1">IFERROR(INDEX(Forecast_Capex_Input!BX$12:BX$286,$X703)
*(INDEX(Forecast_Capex_Input!$H$12:$H$286,$X703)=Repex),0)
*$DT703</f>
        <v>0</v>
      </c>
      <c r="DX703" s="188" cm="1">
        <f t="array" aca="1" ref="DX703" ca="1">IFERROR(INDEX(Forecast_Capex_Input!BY$12:BY$286,$X703)
*(INDEX(Forecast_Capex_Input!$H$12:$H$286,$X703)=Repex),0)
*$DT703</f>
        <v>0</v>
      </c>
      <c r="DY703" s="188" cm="1">
        <f t="array" aca="1" ref="DY703" ca="1">IFERROR(INDEX(Forecast_Capex_Input!BZ$12:BZ$286,$X703)
*(INDEX(Forecast_Capex_Input!$H$12:$H$286,$X703)=Repex),0)
*$DT703</f>
        <v>0</v>
      </c>
      <c r="DZ703" s="188" cm="1">
        <f t="array" aca="1" ref="DZ703" ca="1">IFERROR(INDEX(Forecast_Capex_Input!CA$12:CA$286,$X703)
*(INDEX(Forecast_Capex_Input!$H$12:$H$286,$X703)=Repex),0)
*$DT703</f>
        <v>0</v>
      </c>
      <c r="EA703" s="188" cm="1">
        <f t="array" aca="1" ref="EA703" ca="1">IFERROR(INDEX(Forecast_Capex_Input!CB$12:CB$286,$X703)
*(INDEX(Forecast_Capex_Input!$H$12:$H$286,$X703)=Repex),0)
*$DT703</f>
        <v>0</v>
      </c>
      <c r="EB703" s="188" cm="1">
        <f t="array" aca="1" ref="EB703" ca="1">IFERROR(INDEX(Forecast_Capex_Input!CC$12:CC$286,$X703)
*(INDEX(Forecast_Capex_Input!$H$12:$H$286,$X703)=Repex),0)
*$DT703</f>
        <v>0</v>
      </c>
      <c r="EC703" s="165"/>
      <c r="ED703" s="226" t="str">
        <f t="shared" si="479"/>
        <v>N/A</v>
      </c>
      <c r="EE703" s="174" t="s">
        <v>15</v>
      </c>
    </row>
    <row r="704" spans="3:135" x14ac:dyDescent="0.2">
      <c r="C704" s="174">
        <f t="shared" si="480"/>
        <v>694</v>
      </c>
      <c r="D704" s="167" t="str" cm="1">
        <f t="array" ref="D704">IFERROR(INDEX(Forecast_Capex_Input!$D$12:$D$286,$X704),NA)</f>
        <v>N/A</v>
      </c>
      <c r="E704" s="172" t="str" cm="1">
        <f t="array" ref="E704">IF($X704=NA,NA,INDEX(Forecast_Capex_Input!$E$12:$E$286,$X704))</f>
        <v>N/A</v>
      </c>
      <c r="F704" s="167" t="str" cm="1">
        <f t="array" aca="1" ref="F704" ca="1">IFERROR(INDEX(General!$E$25:$E$26,$Y704),NA)</f>
        <v>N/A</v>
      </c>
      <c r="G704" s="167" t="str" cm="1">
        <f t="array" aca="1" ref="G704" ca="1">IFERROR(INDEX(Forecast_Capex_Input!$AI$11:$BB$11,$AA704),NA)</f>
        <v>N/A</v>
      </c>
      <c r="H704" s="189" t="str" cm="1">
        <f t="array" aca="1" ref="H704" ca="1">IFERROR(INDEX(Forecast_Capex_Input!$AI$12:$BB$286,$X704,$AA704),NA)</f>
        <v>N/A</v>
      </c>
      <c r="I704" s="199" t="str" cm="1">
        <f t="array" ref="I704">IFERROR(INDEX(Forecast_Capex_Input!$F$12:$F$286,$X704),NA)</f>
        <v>N/A</v>
      </c>
      <c r="J704" s="199" t="str" cm="1">
        <f t="array" ref="J704">IFERROR(INDEX(Forecast_Capex_Input!G$12:G$286,$X704),NA)</f>
        <v>N/A</v>
      </c>
      <c r="K704" s="199" t="str" cm="1">
        <f t="array" ref="K704">IFERROR(INDEX(Forecast_Capex_Input!H$12:H$286,$X704),NA)</f>
        <v>N/A</v>
      </c>
      <c r="L704" s="199" t="str" cm="1">
        <f t="array" ref="L704">IFERROR(INDEX(Forecast_Capex_Input!I$12:I$286,$X704),NA)</f>
        <v>N/A</v>
      </c>
      <c r="M704" s="199" t="str" cm="1">
        <f t="array" ref="M704">IFERROR(INDEX(Forecast_Capex_Input!J$12:J$286,$X704),NA)</f>
        <v>N/A</v>
      </c>
      <c r="N704" s="199" t="str" cm="1">
        <f t="array" ref="N704">IFERROR(INDEX(Forecast_Capex_Input!K$12:K$286,$X704),NA)</f>
        <v>N/A</v>
      </c>
      <c r="O704" s="199" t="str" cm="1">
        <f t="array" ref="O704">IFERROR(INDEX(Forecast_Capex_Input!L$12:L$286,$X704),NA)</f>
        <v>N/A</v>
      </c>
      <c r="P704" s="199" t="str" cm="1">
        <f t="array" ref="P704">IFERROR(INDEX(Forecast_Capex_Input!M$12:M$286,$X704),NA)</f>
        <v>N/A</v>
      </c>
      <c r="Q704" s="172" t="str" cm="1">
        <f t="array" ref="Q704">IFERROR(INDEX(Forecast_Capex_Input!N$12:N$286,$X704),NA)</f>
        <v>N/A</v>
      </c>
      <c r="R704" s="265" cm="1">
        <f t="array" ref="R704">IFERROR(INDEX(Forecast_Capex_Input!O$12:O$286,$X704),0)</f>
        <v>0</v>
      </c>
      <c r="S704" s="172" cm="1">
        <f t="array" ref="S704">IFERROR(INDEX(Forecast_Capex_Input!P$12:P$286,$X704),0)</f>
        <v>0</v>
      </c>
      <c r="T704" s="199" t="str" cm="1">
        <f t="array" aca="1" ref="T704" ca="1">IFERROR(INDEX(General!$K$84:$K$103,$AA704),NA)</f>
        <v>N/A</v>
      </c>
      <c r="U704" s="188" cm="1">
        <f t="array" aca="1" ref="U704" ca="1">IFERROR(
IF($F704=General!$E$25,INDEX(Forecast_Capex_Input!S$12:S$286,$X704),
INDEX(Forecast_Capex_Input!T$12:T$286,$X704)),0)</f>
        <v>0</v>
      </c>
      <c r="V704" s="222" t="b">
        <f>IFERROR(INDEX(Overheads!$T$19:$T$26,MATCH($I704,Overheads!$E$19:$E$26,0)),FALSE)</f>
        <v>0</v>
      </c>
      <c r="W704" s="165"/>
      <c r="X704" s="174" t="str">
        <f>IFERROR(
IF(MATCH($C704,Forecast_Capex_Input!$CI$12:$CI$286,1)+1&gt;MAX(Forecast_Capex_Input!$C$12:$C$286),NA,
MATCH($C704,Forecast_Capex_Input!$CI$12:$CI$286,1)+1),1)</f>
        <v>N/A</v>
      </c>
      <c r="Y704" s="174" t="str" cm="1">
        <f t="array" aca="1" ref="Y704" ca="1">IFERROR(
IF(X703&lt;&gt;X704,1,
IF(COUNTIF(OFFSET(Y703,0,0,-INDEX(Forecast_Capex_Input!$CG$12:$CG$286,$X704)),Y703)=INDEX(Forecast_Capex_Input!$CG$12:$CG$286,$X704),Y703+1,Y703)),NA)</f>
        <v>N/A</v>
      </c>
      <c r="Z704" s="174" t="str" cm="1">
        <f t="array" ref="Z704">IFERROR($C704-IF($X704=1,1,INDEX(Forecast_Capex_Input!$CI$12:$CI$286,$X704-1))+1,NA)</f>
        <v>N/A</v>
      </c>
      <c r="AA704" s="174" t="str" cm="1">
        <f t="array" aca="1" ref="AA704" ca="1">IFERROR(IF(Y704=1,
INDEX(Forecast_Capex_Input!$AI$10:$BB$10,SMALL(IF(INDEX(Forecast_Capex_Input!$AI$12:$BB$286,$X704,0)&gt;0,COLUMN(Forecast_Capex_Input!$AI$10:$BB$10)-COLUMN(Forecast_Capex_Input!$AI$12)+1),ROWS(OFFSET(AA703,0,0,-$Z704)))),
OFFSET(AA703,-INDEX(Forecast_Capex_Input!$CG$12:$CG$286,$X704)+1,0)),NA)</f>
        <v>N/A</v>
      </c>
      <c r="AB704" s="174" t="str">
        <f t="shared" ca="1" si="449"/>
        <v>N/A</v>
      </c>
      <c r="AC704" s="222" t="b">
        <f t="shared" si="481"/>
        <v>0</v>
      </c>
      <c r="AD704" s="220" t="b">
        <v>0</v>
      </c>
      <c r="AE704" s="222" t="b">
        <f t="shared" si="450"/>
        <v>1</v>
      </c>
      <c r="AF704" s="165"/>
      <c r="AG704" s="215">
        <v>0</v>
      </c>
      <c r="AH704" s="215">
        <v>0</v>
      </c>
      <c r="AI704" s="215">
        <v>0</v>
      </c>
      <c r="AJ704" s="215">
        <v>0</v>
      </c>
      <c r="AK704" s="215">
        <v>0</v>
      </c>
      <c r="AL704" s="155">
        <v>0</v>
      </c>
      <c r="AM704" s="165"/>
      <c r="AN704" s="215" cm="1">
        <f t="array" aca="1" ref="AN704" ca="1">IFERROR(INDEX(General!O$33:O$34,$AB704)
*AG704,0)</f>
        <v>0</v>
      </c>
      <c r="AO704" s="215" cm="1">
        <f t="array" aca="1" ref="AO704" ca="1">IFERROR(INDEX(General!P$33:P$34,$AB704)
*AH704,0)</f>
        <v>0</v>
      </c>
      <c r="AP704" s="215" cm="1">
        <f t="array" aca="1" ref="AP704" ca="1">IFERROR(INDEX(General!Q$33:Q$34,$AB704)
*AI704,0)</f>
        <v>0</v>
      </c>
      <c r="AQ704" s="215" cm="1">
        <f t="array" aca="1" ref="AQ704" ca="1">IFERROR(INDEX(General!R$33:R$34,$AB704)
*AJ704,0)</f>
        <v>0</v>
      </c>
      <c r="AR704" s="215" cm="1">
        <f t="array" aca="1" ref="AR704" ca="1">IFERROR(INDEX(General!S$33:S$34,$AB704)
*AK704,0)</f>
        <v>0</v>
      </c>
      <c r="AS704" s="155">
        <f t="shared" ca="1" si="482"/>
        <v>0</v>
      </c>
      <c r="AT704" s="165"/>
      <c r="AU704" s="215">
        <f ca="1">IF($AE704=FALSE,AN704*Overheads!$R$24*$V704,
IFERROR(Overheads!$O$49*$V704*AN704,0)
+IFERROR(Overheads!Q$59*$V704*(AN704/Overheads!Q$68),0))</f>
        <v>0</v>
      </c>
      <c r="AV704" s="215">
        <f ca="1">IF($AE704=FALSE,AO704*Overheads!$R$24*$V704,
IFERROR(Overheads!$O$49*$V704*AO704,0)
+IFERROR(Overheads!R$59*$V704*(AO704/Overheads!R$68),0))</f>
        <v>0</v>
      </c>
      <c r="AW704" s="215">
        <f ca="1">IF($AE704=FALSE,AP704*Overheads!$R$24*$V704,
IFERROR(Overheads!$O$49*$V704*AP704,0)
+IFERROR(Overheads!S$59*$V704*(AP704/Overheads!S$68),0))</f>
        <v>0</v>
      </c>
      <c r="AX704" s="215">
        <f ca="1">IF($AE704=FALSE,AQ704*Overheads!$R$24*$V704,
IFERROR(Overheads!$O$49*$V704*AQ704,0)
+IFERROR(Overheads!T$59*$V704*(AQ704/Overheads!T$68),0))</f>
        <v>0</v>
      </c>
      <c r="AY704" s="215">
        <f ca="1">IF($AE704=FALSE,AR704*Overheads!$R$24*$V704,
IFERROR(Overheads!$O$49*$V704*AR704,0)
+IFERROR(Overheads!U$59*$V704*(AR704/Overheads!U$68),0))</f>
        <v>0</v>
      </c>
      <c r="AZ704" s="155">
        <f t="shared" ca="1" si="483"/>
        <v>0</v>
      </c>
      <c r="BA704" s="165"/>
      <c r="BB704" s="215">
        <f ca="1">IF($AE704=FALSE,AN704*Overheads!$S$25,
IFERROR(Overheads!$O$50*AN704,0)
+IFERROR(Overheads!Q$60*(AN704/Overheads!Q$66),0))</f>
        <v>0</v>
      </c>
      <c r="BC704" s="215">
        <f ca="1">IF($AE704=FALSE,AO704*Overheads!$S$25,
IFERROR(Overheads!$O$50*AO704,0)
+IFERROR(Overheads!R$60*(AO704/Overheads!R$66),0))</f>
        <v>0</v>
      </c>
      <c r="BD704" s="215">
        <f ca="1">IF($AE704=FALSE,AP704*Overheads!$S$25,
IFERROR(Overheads!$O$50*AP704,0)
+IFERROR(Overheads!S$60*(AP704/Overheads!S$66),0))</f>
        <v>0</v>
      </c>
      <c r="BE704" s="215">
        <f ca="1">IF($AE704=FALSE,AQ704*Overheads!$S$25,
IFERROR(Overheads!$O$50*AQ704,0)
+IFERROR(Overheads!T$60*(AQ704/Overheads!T$66),0))</f>
        <v>0</v>
      </c>
      <c r="BF704" s="215">
        <f ca="1">IF($AE704=FALSE,AR704*Overheads!$S$25,
IFERROR(Overheads!$O$50*AR704,0)
+IFERROR(Overheads!U$60*(AR704/Overheads!U$66),0))</f>
        <v>0</v>
      </c>
      <c r="BG704" s="155">
        <f t="shared" ca="1" si="484"/>
        <v>0</v>
      </c>
      <c r="BH704" s="165"/>
      <c r="BI704" s="215">
        <f t="shared" ca="1" si="485"/>
        <v>0</v>
      </c>
      <c r="BJ704" s="215">
        <f t="shared" ca="1" si="451"/>
        <v>0</v>
      </c>
      <c r="BK704" s="215">
        <f t="shared" ca="1" si="452"/>
        <v>0</v>
      </c>
      <c r="BL704" s="215">
        <f t="shared" ca="1" si="453"/>
        <v>0</v>
      </c>
      <c r="BM704" s="215">
        <f t="shared" ca="1" si="454"/>
        <v>0</v>
      </c>
      <c r="BN704" s="155">
        <f t="shared" ca="1" si="486"/>
        <v>0</v>
      </c>
      <c r="BO704" s="165"/>
      <c r="BP704" s="187" cm="1">
        <f t="array" ref="BP704">IFERROR(IF($X704=$X703,BP703,INDEX(Forecast_Capex_Input!AC$12:AC$286,$X704)),0)</f>
        <v>0</v>
      </c>
      <c r="BQ704" s="187" cm="1">
        <f t="array" ref="BQ704">IFERROR(IF($X704=$X703,BQ703,INDEX(Forecast_Capex_Input!AD$12:AD$286,$X704)),0)</f>
        <v>0</v>
      </c>
      <c r="BR704" s="187" cm="1">
        <f t="array" ref="BR704">IFERROR(IF($X704=$X703,BR703,INDEX(Forecast_Capex_Input!AE$12:AE$286,$X704)),0)</f>
        <v>0</v>
      </c>
      <c r="BS704" s="187" cm="1">
        <f t="array" ref="BS704">IFERROR(IF($X704=$X703,BS703,INDEX(Forecast_Capex_Input!AF$12:AF$286,$X704)),0)</f>
        <v>0</v>
      </c>
      <c r="BT704" s="187" cm="1">
        <f t="array" ref="BT704">IFERROR(IF($X704=$X703,BT703,INDEX(Forecast_Capex_Input!AG$12:AG$286,$X704)),0)</f>
        <v>0</v>
      </c>
      <c r="BU704" s="165"/>
      <c r="BV704" s="215">
        <f t="shared" si="455"/>
        <v>0</v>
      </c>
      <c r="BW704" s="215">
        <f t="shared" si="456"/>
        <v>0</v>
      </c>
      <c r="BX704" s="215">
        <f t="shared" si="457"/>
        <v>0</v>
      </c>
      <c r="BY704" s="215">
        <f t="shared" si="458"/>
        <v>0</v>
      </c>
      <c r="BZ704" s="215">
        <f t="shared" si="459"/>
        <v>0</v>
      </c>
      <c r="CA704" s="155">
        <f t="shared" si="487"/>
        <v>0</v>
      </c>
      <c r="CB704" s="165"/>
      <c r="CC704" s="215">
        <f t="shared" si="460"/>
        <v>0</v>
      </c>
      <c r="CD704" s="215">
        <f t="shared" si="461"/>
        <v>0</v>
      </c>
      <c r="CE704" s="215">
        <f t="shared" si="462"/>
        <v>0</v>
      </c>
      <c r="CF704" s="215">
        <f t="shared" si="463"/>
        <v>0</v>
      </c>
      <c r="CG704" s="215">
        <f t="shared" si="464"/>
        <v>0</v>
      </c>
      <c r="CH704" s="155">
        <f t="shared" si="488"/>
        <v>0</v>
      </c>
      <c r="CI704" s="165"/>
      <c r="CJ704" s="215">
        <f t="shared" si="465"/>
        <v>0</v>
      </c>
      <c r="CK704" s="215">
        <f t="shared" si="466"/>
        <v>0</v>
      </c>
      <c r="CL704" s="215">
        <f t="shared" si="467"/>
        <v>0</v>
      </c>
      <c r="CM704" s="215">
        <f t="shared" si="468"/>
        <v>0</v>
      </c>
      <c r="CN704" s="215">
        <f t="shared" si="469"/>
        <v>0</v>
      </c>
      <c r="CO704" s="155">
        <f t="shared" si="489"/>
        <v>0</v>
      </c>
      <c r="CP704" s="165"/>
      <c r="CQ704" s="223">
        <f t="shared" si="470"/>
        <v>0</v>
      </c>
      <c r="CR704" s="223">
        <f t="shared" si="471"/>
        <v>0</v>
      </c>
      <c r="CS704" s="223">
        <f t="shared" si="472"/>
        <v>0</v>
      </c>
      <c r="CT704" s="223">
        <f t="shared" si="473"/>
        <v>0</v>
      </c>
      <c r="CU704" s="223">
        <f t="shared" si="474"/>
        <v>0</v>
      </c>
      <c r="CV704" s="155">
        <f t="shared" si="490"/>
        <v>0</v>
      </c>
      <c r="CW704" s="165"/>
      <c r="CX704" s="215">
        <f t="shared" si="491"/>
        <v>0</v>
      </c>
      <c r="CY704" s="215">
        <f t="shared" si="475"/>
        <v>0</v>
      </c>
      <c r="CZ704" s="215">
        <f t="shared" si="476"/>
        <v>0</v>
      </c>
      <c r="DA704" s="215">
        <f t="shared" si="477"/>
        <v>0</v>
      </c>
      <c r="DB704" s="215">
        <f t="shared" si="478"/>
        <v>0</v>
      </c>
      <c r="DC704" s="155">
        <f t="shared" si="492"/>
        <v>0</v>
      </c>
      <c r="DD704" s="165"/>
      <c r="DE704" s="188" t="b" cm="1">
        <f t="array" aca="1" ref="DE704" ca="1">OR($G704=Forecast_Capex_Input!$BF$8:$BF$10)</f>
        <v>0</v>
      </c>
      <c r="DF704" s="188" cm="1">
        <f t="array" aca="1" ref="DF704" ca="1">IFERROR(INDEX(Forecast_Capex_Input!BG$12:BG$286,$X704)
*(INDEX(Forecast_Capex_Input!$H$12:$H$286,$X704)=Repex),0)
*$DE704</f>
        <v>0</v>
      </c>
      <c r="DG704" s="188" cm="1">
        <f t="array" aca="1" ref="DG704" ca="1">IFERROR(INDEX(Forecast_Capex_Input!BH$12:BH$286,$X704)
*(INDEX(Forecast_Capex_Input!$H$12:$H$286,$X704)=Repex),0)
*$DE704</f>
        <v>0</v>
      </c>
      <c r="DH704" s="188" cm="1">
        <f t="array" aca="1" ref="DH704" ca="1">IFERROR(INDEX(Forecast_Capex_Input!BI$12:BI$286,$X704)
*(INDEX(Forecast_Capex_Input!$H$12:$H$286,$X704)=Repex),0)
*$DE704</f>
        <v>0</v>
      </c>
      <c r="DI704" s="188" cm="1">
        <f t="array" aca="1" ref="DI704" ca="1">IFERROR(INDEX(Forecast_Capex_Input!BJ$12:BJ$286,$X704)
*(INDEX(Forecast_Capex_Input!$H$12:$H$286,$X704)=Repex),0)
*$DE704</f>
        <v>0</v>
      </c>
      <c r="DJ704" s="188" cm="1">
        <f t="array" aca="1" ref="DJ704" ca="1">IFERROR(INDEX(Forecast_Capex_Input!BK$12:BK$286,$X704)
*(INDEX(Forecast_Capex_Input!$H$12:$H$286,$X704)=Repex),0)
*$DE704</f>
        <v>0</v>
      </c>
      <c r="DK704" s="188" cm="1">
        <f t="array" aca="1" ref="DK704" ca="1">IFERROR(INDEX(Forecast_Capex_Input!BL$12:BL$286,$X704)
*(INDEX(Forecast_Capex_Input!$H$12:$H$286,$X704)=Repex),0)
*$DE704</f>
        <v>0</v>
      </c>
      <c r="DL704" s="165"/>
      <c r="DM704" s="188" t="b" cm="1">
        <f t="array" aca="1" ref="DM704" ca="1">OR($G704=Forecast_Capex_Input!$BN$8:$BN$9)</f>
        <v>0</v>
      </c>
      <c r="DN704" s="188" cm="1">
        <f t="array" aca="1" ref="DN704" ca="1">IFERROR(INDEX(Forecast_Capex_Input!BO$12:BO$286,$X704)
*(INDEX(Forecast_Capex_Input!$H$12:$H$286,$X704)=Repex),0)
*$DM704</f>
        <v>0</v>
      </c>
      <c r="DO704" s="188" cm="1">
        <f t="array" aca="1" ref="DO704" ca="1">IFERROR(INDEX(Forecast_Capex_Input!BP$12:BP$286,$X704)
*(INDEX(Forecast_Capex_Input!$H$12:$H$286,$X704)=Repex),0)
*$DM704</f>
        <v>0</v>
      </c>
      <c r="DP704" s="188" cm="1">
        <f t="array" aca="1" ref="DP704" ca="1">IFERROR(INDEX(Forecast_Capex_Input!BQ$12:BQ$286,$X704)
*(INDEX(Forecast_Capex_Input!$H$12:$H$286,$X704)=Repex),0)
*$DM704</f>
        <v>0</v>
      </c>
      <c r="DQ704" s="188" cm="1">
        <f t="array" aca="1" ref="DQ704" ca="1">IFERROR(INDEX(Forecast_Capex_Input!BR$12:BR$286,$X704)
*(INDEX(Forecast_Capex_Input!$H$12:$H$286,$X704)=Repex),0)
*$DM704</f>
        <v>0</v>
      </c>
      <c r="DR704" s="188" cm="1">
        <f t="array" aca="1" ref="DR704" ca="1">IFERROR(INDEX(Forecast_Capex_Input!BS$12:BS$286,$X704)
*(INDEX(Forecast_Capex_Input!$H$12:$H$286,$X704)=Repex),0)
*$DM704</f>
        <v>0</v>
      </c>
      <c r="DS704" s="165"/>
      <c r="DT704" s="188" t="b" cm="1">
        <f t="array" aca="1" ref="DT704" ca="1">OR($G704=Forecast_Capex_Input!$BU$8:$BU$10)</f>
        <v>0</v>
      </c>
      <c r="DU704" s="188" cm="1">
        <f t="array" aca="1" ref="DU704" ca="1">IFERROR(INDEX(Forecast_Capex_Input!BV$12:BV$286,$X704)
*(INDEX(Forecast_Capex_Input!$H$12:$H$286,$X704)=Repex),0)
*$DT704</f>
        <v>0</v>
      </c>
      <c r="DV704" s="188" cm="1">
        <f t="array" aca="1" ref="DV704" ca="1">IFERROR(INDEX(Forecast_Capex_Input!BW$12:BW$286,$X704)
*(INDEX(Forecast_Capex_Input!$H$12:$H$286,$X704)=Repex),0)
*$DT704</f>
        <v>0</v>
      </c>
      <c r="DW704" s="188" cm="1">
        <f t="array" aca="1" ref="DW704" ca="1">IFERROR(INDEX(Forecast_Capex_Input!BX$12:BX$286,$X704)
*(INDEX(Forecast_Capex_Input!$H$12:$H$286,$X704)=Repex),0)
*$DT704</f>
        <v>0</v>
      </c>
      <c r="DX704" s="188" cm="1">
        <f t="array" aca="1" ref="DX704" ca="1">IFERROR(INDEX(Forecast_Capex_Input!BY$12:BY$286,$X704)
*(INDEX(Forecast_Capex_Input!$H$12:$H$286,$X704)=Repex),0)
*$DT704</f>
        <v>0</v>
      </c>
      <c r="DY704" s="188" cm="1">
        <f t="array" aca="1" ref="DY704" ca="1">IFERROR(INDEX(Forecast_Capex_Input!BZ$12:BZ$286,$X704)
*(INDEX(Forecast_Capex_Input!$H$12:$H$286,$X704)=Repex),0)
*$DT704</f>
        <v>0</v>
      </c>
      <c r="DZ704" s="188" cm="1">
        <f t="array" aca="1" ref="DZ704" ca="1">IFERROR(INDEX(Forecast_Capex_Input!CA$12:CA$286,$X704)
*(INDEX(Forecast_Capex_Input!$H$12:$H$286,$X704)=Repex),0)
*$DT704</f>
        <v>0</v>
      </c>
      <c r="EA704" s="188" cm="1">
        <f t="array" aca="1" ref="EA704" ca="1">IFERROR(INDEX(Forecast_Capex_Input!CB$12:CB$286,$X704)
*(INDEX(Forecast_Capex_Input!$H$12:$H$286,$X704)=Repex),0)
*$DT704</f>
        <v>0</v>
      </c>
      <c r="EB704" s="188" cm="1">
        <f t="array" aca="1" ref="EB704" ca="1">IFERROR(INDEX(Forecast_Capex_Input!CC$12:CC$286,$X704)
*(INDEX(Forecast_Capex_Input!$H$12:$H$286,$X704)=Repex),0)
*$DT704</f>
        <v>0</v>
      </c>
      <c r="EC704" s="165"/>
      <c r="ED704" s="226" t="str">
        <f t="shared" si="479"/>
        <v>N/A</v>
      </c>
      <c r="EE704" s="174" t="s">
        <v>15</v>
      </c>
    </row>
    <row r="705" spans="3:135" x14ac:dyDescent="0.2">
      <c r="C705" s="174">
        <f t="shared" si="480"/>
        <v>695</v>
      </c>
      <c r="D705" s="167" t="str" cm="1">
        <f t="array" ref="D705">IFERROR(INDEX(Forecast_Capex_Input!$D$12:$D$286,$X705),NA)</f>
        <v>N/A</v>
      </c>
      <c r="E705" s="172" t="str" cm="1">
        <f t="array" ref="E705">IF($X705=NA,NA,INDEX(Forecast_Capex_Input!$E$12:$E$286,$X705))</f>
        <v>N/A</v>
      </c>
      <c r="F705" s="167" t="str" cm="1">
        <f t="array" aca="1" ref="F705" ca="1">IFERROR(INDEX(General!$E$25:$E$26,$Y705),NA)</f>
        <v>N/A</v>
      </c>
      <c r="G705" s="167" t="str" cm="1">
        <f t="array" aca="1" ref="G705" ca="1">IFERROR(INDEX(Forecast_Capex_Input!$AI$11:$BB$11,$AA705),NA)</f>
        <v>N/A</v>
      </c>
      <c r="H705" s="189" t="str" cm="1">
        <f t="array" aca="1" ref="H705" ca="1">IFERROR(INDEX(Forecast_Capex_Input!$AI$12:$BB$286,$X705,$AA705),NA)</f>
        <v>N/A</v>
      </c>
      <c r="I705" s="199" t="str" cm="1">
        <f t="array" ref="I705">IFERROR(INDEX(Forecast_Capex_Input!$F$12:$F$286,$X705),NA)</f>
        <v>N/A</v>
      </c>
      <c r="J705" s="199" t="str" cm="1">
        <f t="array" ref="J705">IFERROR(INDEX(Forecast_Capex_Input!G$12:G$286,$X705),NA)</f>
        <v>N/A</v>
      </c>
      <c r="K705" s="199" t="str" cm="1">
        <f t="array" ref="K705">IFERROR(INDEX(Forecast_Capex_Input!H$12:H$286,$X705),NA)</f>
        <v>N/A</v>
      </c>
      <c r="L705" s="199" t="str" cm="1">
        <f t="array" ref="L705">IFERROR(INDEX(Forecast_Capex_Input!I$12:I$286,$X705),NA)</f>
        <v>N/A</v>
      </c>
      <c r="M705" s="199" t="str" cm="1">
        <f t="array" ref="M705">IFERROR(INDEX(Forecast_Capex_Input!J$12:J$286,$X705),NA)</f>
        <v>N/A</v>
      </c>
      <c r="N705" s="199" t="str" cm="1">
        <f t="array" ref="N705">IFERROR(INDEX(Forecast_Capex_Input!K$12:K$286,$X705),NA)</f>
        <v>N/A</v>
      </c>
      <c r="O705" s="199" t="str" cm="1">
        <f t="array" ref="O705">IFERROR(INDEX(Forecast_Capex_Input!L$12:L$286,$X705),NA)</f>
        <v>N/A</v>
      </c>
      <c r="P705" s="199" t="str" cm="1">
        <f t="array" ref="P705">IFERROR(INDEX(Forecast_Capex_Input!M$12:M$286,$X705),NA)</f>
        <v>N/A</v>
      </c>
      <c r="Q705" s="172" t="str" cm="1">
        <f t="array" ref="Q705">IFERROR(INDEX(Forecast_Capex_Input!N$12:N$286,$X705),NA)</f>
        <v>N/A</v>
      </c>
      <c r="R705" s="265" cm="1">
        <f t="array" ref="R705">IFERROR(INDEX(Forecast_Capex_Input!O$12:O$286,$X705),0)</f>
        <v>0</v>
      </c>
      <c r="S705" s="172" cm="1">
        <f t="array" ref="S705">IFERROR(INDEX(Forecast_Capex_Input!P$12:P$286,$X705),0)</f>
        <v>0</v>
      </c>
      <c r="T705" s="199" t="str" cm="1">
        <f t="array" aca="1" ref="T705" ca="1">IFERROR(INDEX(General!$K$84:$K$103,$AA705),NA)</f>
        <v>N/A</v>
      </c>
      <c r="U705" s="188" cm="1">
        <f t="array" aca="1" ref="U705" ca="1">IFERROR(
IF($F705=General!$E$25,INDEX(Forecast_Capex_Input!S$12:S$286,$X705),
INDEX(Forecast_Capex_Input!T$12:T$286,$X705)),0)</f>
        <v>0</v>
      </c>
      <c r="V705" s="222" t="b">
        <f>IFERROR(INDEX(Overheads!$T$19:$T$26,MATCH($I705,Overheads!$E$19:$E$26,0)),FALSE)</f>
        <v>0</v>
      </c>
      <c r="W705" s="165"/>
      <c r="X705" s="174" t="str">
        <f>IFERROR(
IF(MATCH($C705,Forecast_Capex_Input!$CI$12:$CI$286,1)+1&gt;MAX(Forecast_Capex_Input!$C$12:$C$286),NA,
MATCH($C705,Forecast_Capex_Input!$CI$12:$CI$286,1)+1),1)</f>
        <v>N/A</v>
      </c>
      <c r="Y705" s="174" t="str" cm="1">
        <f t="array" aca="1" ref="Y705" ca="1">IFERROR(
IF(X704&lt;&gt;X705,1,
IF(COUNTIF(OFFSET(Y704,0,0,-INDEX(Forecast_Capex_Input!$CG$12:$CG$286,$X705)),Y704)=INDEX(Forecast_Capex_Input!$CG$12:$CG$286,$X705),Y704+1,Y704)),NA)</f>
        <v>N/A</v>
      </c>
      <c r="Z705" s="174" t="str" cm="1">
        <f t="array" ref="Z705">IFERROR($C705-IF($X705=1,1,INDEX(Forecast_Capex_Input!$CI$12:$CI$286,$X705-1))+1,NA)</f>
        <v>N/A</v>
      </c>
      <c r="AA705" s="174" t="str" cm="1">
        <f t="array" aca="1" ref="AA705" ca="1">IFERROR(IF(Y705=1,
INDEX(Forecast_Capex_Input!$AI$10:$BB$10,SMALL(IF(INDEX(Forecast_Capex_Input!$AI$12:$BB$286,$X705,0)&gt;0,COLUMN(Forecast_Capex_Input!$AI$10:$BB$10)-COLUMN(Forecast_Capex_Input!$AI$12)+1),ROWS(OFFSET(AA704,0,0,-$Z705)))),
OFFSET(AA704,-INDEX(Forecast_Capex_Input!$CG$12:$CG$286,$X705)+1,0)),NA)</f>
        <v>N/A</v>
      </c>
      <c r="AB705" s="174" t="str">
        <f t="shared" ca="1" si="449"/>
        <v>N/A</v>
      </c>
      <c r="AC705" s="222" t="b">
        <f t="shared" si="481"/>
        <v>0</v>
      </c>
      <c r="AD705" s="220" t="b">
        <v>0</v>
      </c>
      <c r="AE705" s="222" t="b">
        <f t="shared" si="450"/>
        <v>1</v>
      </c>
      <c r="AF705" s="165"/>
      <c r="AG705" s="215">
        <v>0</v>
      </c>
      <c r="AH705" s="215">
        <v>0</v>
      </c>
      <c r="AI705" s="215">
        <v>0</v>
      </c>
      <c r="AJ705" s="215">
        <v>0</v>
      </c>
      <c r="AK705" s="215">
        <v>0</v>
      </c>
      <c r="AL705" s="155">
        <v>0</v>
      </c>
      <c r="AM705" s="165"/>
      <c r="AN705" s="215" cm="1">
        <f t="array" aca="1" ref="AN705" ca="1">IFERROR(INDEX(General!O$33:O$34,$AB705)
*AG705,0)</f>
        <v>0</v>
      </c>
      <c r="AO705" s="215" cm="1">
        <f t="array" aca="1" ref="AO705" ca="1">IFERROR(INDEX(General!P$33:P$34,$AB705)
*AH705,0)</f>
        <v>0</v>
      </c>
      <c r="AP705" s="215" cm="1">
        <f t="array" aca="1" ref="AP705" ca="1">IFERROR(INDEX(General!Q$33:Q$34,$AB705)
*AI705,0)</f>
        <v>0</v>
      </c>
      <c r="AQ705" s="215" cm="1">
        <f t="array" aca="1" ref="AQ705" ca="1">IFERROR(INDEX(General!R$33:R$34,$AB705)
*AJ705,0)</f>
        <v>0</v>
      </c>
      <c r="AR705" s="215" cm="1">
        <f t="array" aca="1" ref="AR705" ca="1">IFERROR(INDEX(General!S$33:S$34,$AB705)
*AK705,0)</f>
        <v>0</v>
      </c>
      <c r="AS705" s="155">
        <f t="shared" ca="1" si="482"/>
        <v>0</v>
      </c>
      <c r="AT705" s="165"/>
      <c r="AU705" s="215">
        <f ca="1">IF($AE705=FALSE,AN705*Overheads!$R$24*$V705,
IFERROR(Overheads!$O$49*$V705*AN705,0)
+IFERROR(Overheads!Q$59*$V705*(AN705/Overheads!Q$68),0))</f>
        <v>0</v>
      </c>
      <c r="AV705" s="215">
        <f ca="1">IF($AE705=FALSE,AO705*Overheads!$R$24*$V705,
IFERROR(Overheads!$O$49*$V705*AO705,0)
+IFERROR(Overheads!R$59*$V705*(AO705/Overheads!R$68),0))</f>
        <v>0</v>
      </c>
      <c r="AW705" s="215">
        <f ca="1">IF($AE705=FALSE,AP705*Overheads!$R$24*$V705,
IFERROR(Overheads!$O$49*$V705*AP705,0)
+IFERROR(Overheads!S$59*$V705*(AP705/Overheads!S$68),0))</f>
        <v>0</v>
      </c>
      <c r="AX705" s="215">
        <f ca="1">IF($AE705=FALSE,AQ705*Overheads!$R$24*$V705,
IFERROR(Overheads!$O$49*$V705*AQ705,0)
+IFERROR(Overheads!T$59*$V705*(AQ705/Overheads!T$68),0))</f>
        <v>0</v>
      </c>
      <c r="AY705" s="215">
        <f ca="1">IF($AE705=FALSE,AR705*Overheads!$R$24*$V705,
IFERROR(Overheads!$O$49*$V705*AR705,0)
+IFERROR(Overheads!U$59*$V705*(AR705/Overheads!U$68),0))</f>
        <v>0</v>
      </c>
      <c r="AZ705" s="155">
        <f t="shared" ca="1" si="483"/>
        <v>0</v>
      </c>
      <c r="BA705" s="165"/>
      <c r="BB705" s="215">
        <f ca="1">IF($AE705=FALSE,AN705*Overheads!$S$25,
IFERROR(Overheads!$O$50*AN705,0)
+IFERROR(Overheads!Q$60*(AN705/Overheads!Q$66),0))</f>
        <v>0</v>
      </c>
      <c r="BC705" s="215">
        <f ca="1">IF($AE705=FALSE,AO705*Overheads!$S$25,
IFERROR(Overheads!$O$50*AO705,0)
+IFERROR(Overheads!R$60*(AO705/Overheads!R$66),0))</f>
        <v>0</v>
      </c>
      <c r="BD705" s="215">
        <f ca="1">IF($AE705=FALSE,AP705*Overheads!$S$25,
IFERROR(Overheads!$O$50*AP705,0)
+IFERROR(Overheads!S$60*(AP705/Overheads!S$66),0))</f>
        <v>0</v>
      </c>
      <c r="BE705" s="215">
        <f ca="1">IF($AE705=FALSE,AQ705*Overheads!$S$25,
IFERROR(Overheads!$O$50*AQ705,0)
+IFERROR(Overheads!T$60*(AQ705/Overheads!T$66),0))</f>
        <v>0</v>
      </c>
      <c r="BF705" s="215">
        <f ca="1">IF($AE705=FALSE,AR705*Overheads!$S$25,
IFERROR(Overheads!$O$50*AR705,0)
+IFERROR(Overheads!U$60*(AR705/Overheads!U$66),0))</f>
        <v>0</v>
      </c>
      <c r="BG705" s="155">
        <f t="shared" ca="1" si="484"/>
        <v>0</v>
      </c>
      <c r="BH705" s="165"/>
      <c r="BI705" s="215">
        <f t="shared" ca="1" si="485"/>
        <v>0</v>
      </c>
      <c r="BJ705" s="215">
        <f t="shared" ca="1" si="451"/>
        <v>0</v>
      </c>
      <c r="BK705" s="215">
        <f t="shared" ca="1" si="452"/>
        <v>0</v>
      </c>
      <c r="BL705" s="215">
        <f t="shared" ca="1" si="453"/>
        <v>0</v>
      </c>
      <c r="BM705" s="215">
        <f t="shared" ca="1" si="454"/>
        <v>0</v>
      </c>
      <c r="BN705" s="155">
        <f t="shared" ca="1" si="486"/>
        <v>0</v>
      </c>
      <c r="BO705" s="165"/>
      <c r="BP705" s="187" cm="1">
        <f t="array" ref="BP705">IFERROR(IF($X705=$X704,BP704,INDEX(Forecast_Capex_Input!AC$12:AC$286,$X705)),0)</f>
        <v>0</v>
      </c>
      <c r="BQ705" s="187" cm="1">
        <f t="array" ref="BQ705">IFERROR(IF($X705=$X704,BQ704,INDEX(Forecast_Capex_Input!AD$12:AD$286,$X705)),0)</f>
        <v>0</v>
      </c>
      <c r="BR705" s="187" cm="1">
        <f t="array" ref="BR705">IFERROR(IF($X705=$X704,BR704,INDEX(Forecast_Capex_Input!AE$12:AE$286,$X705)),0)</f>
        <v>0</v>
      </c>
      <c r="BS705" s="187" cm="1">
        <f t="array" ref="BS705">IFERROR(IF($X705=$X704,BS704,INDEX(Forecast_Capex_Input!AF$12:AF$286,$X705)),0)</f>
        <v>0</v>
      </c>
      <c r="BT705" s="187" cm="1">
        <f t="array" ref="BT705">IFERROR(IF($X705=$X704,BT704,INDEX(Forecast_Capex_Input!AG$12:AG$286,$X705)),0)</f>
        <v>0</v>
      </c>
      <c r="BU705" s="165"/>
      <c r="BV705" s="215">
        <f t="shared" si="455"/>
        <v>0</v>
      </c>
      <c r="BW705" s="215">
        <f t="shared" si="456"/>
        <v>0</v>
      </c>
      <c r="BX705" s="215">
        <f t="shared" si="457"/>
        <v>0</v>
      </c>
      <c r="BY705" s="215">
        <f t="shared" si="458"/>
        <v>0</v>
      </c>
      <c r="BZ705" s="215">
        <f t="shared" si="459"/>
        <v>0</v>
      </c>
      <c r="CA705" s="155">
        <f t="shared" si="487"/>
        <v>0</v>
      </c>
      <c r="CB705" s="165"/>
      <c r="CC705" s="215">
        <f t="shared" si="460"/>
        <v>0</v>
      </c>
      <c r="CD705" s="215">
        <f t="shared" si="461"/>
        <v>0</v>
      </c>
      <c r="CE705" s="215">
        <f t="shared" si="462"/>
        <v>0</v>
      </c>
      <c r="CF705" s="215">
        <f t="shared" si="463"/>
        <v>0</v>
      </c>
      <c r="CG705" s="215">
        <f t="shared" si="464"/>
        <v>0</v>
      </c>
      <c r="CH705" s="155">
        <f t="shared" si="488"/>
        <v>0</v>
      </c>
      <c r="CI705" s="165"/>
      <c r="CJ705" s="215">
        <f t="shared" si="465"/>
        <v>0</v>
      </c>
      <c r="CK705" s="215">
        <f t="shared" si="466"/>
        <v>0</v>
      </c>
      <c r="CL705" s="215">
        <f t="shared" si="467"/>
        <v>0</v>
      </c>
      <c r="CM705" s="215">
        <f t="shared" si="468"/>
        <v>0</v>
      </c>
      <c r="CN705" s="215">
        <f t="shared" si="469"/>
        <v>0</v>
      </c>
      <c r="CO705" s="155">
        <f t="shared" si="489"/>
        <v>0</v>
      </c>
      <c r="CP705" s="165"/>
      <c r="CQ705" s="223">
        <f t="shared" si="470"/>
        <v>0</v>
      </c>
      <c r="CR705" s="223">
        <f t="shared" si="471"/>
        <v>0</v>
      </c>
      <c r="CS705" s="223">
        <f t="shared" si="472"/>
        <v>0</v>
      </c>
      <c r="CT705" s="223">
        <f t="shared" si="473"/>
        <v>0</v>
      </c>
      <c r="CU705" s="223">
        <f t="shared" si="474"/>
        <v>0</v>
      </c>
      <c r="CV705" s="155">
        <f t="shared" si="490"/>
        <v>0</v>
      </c>
      <c r="CW705" s="165"/>
      <c r="CX705" s="215">
        <f t="shared" si="491"/>
        <v>0</v>
      </c>
      <c r="CY705" s="215">
        <f t="shared" si="475"/>
        <v>0</v>
      </c>
      <c r="CZ705" s="215">
        <f t="shared" si="476"/>
        <v>0</v>
      </c>
      <c r="DA705" s="215">
        <f t="shared" si="477"/>
        <v>0</v>
      </c>
      <c r="DB705" s="215">
        <f t="shared" si="478"/>
        <v>0</v>
      </c>
      <c r="DC705" s="155">
        <f t="shared" si="492"/>
        <v>0</v>
      </c>
      <c r="DD705" s="165"/>
      <c r="DE705" s="188" t="b" cm="1">
        <f t="array" aca="1" ref="DE705" ca="1">OR($G705=Forecast_Capex_Input!$BF$8:$BF$10)</f>
        <v>0</v>
      </c>
      <c r="DF705" s="188" cm="1">
        <f t="array" aca="1" ref="DF705" ca="1">IFERROR(INDEX(Forecast_Capex_Input!BG$12:BG$286,$X705)
*(INDEX(Forecast_Capex_Input!$H$12:$H$286,$X705)=Repex),0)
*$DE705</f>
        <v>0</v>
      </c>
      <c r="DG705" s="188" cm="1">
        <f t="array" aca="1" ref="DG705" ca="1">IFERROR(INDEX(Forecast_Capex_Input!BH$12:BH$286,$X705)
*(INDEX(Forecast_Capex_Input!$H$12:$H$286,$X705)=Repex),0)
*$DE705</f>
        <v>0</v>
      </c>
      <c r="DH705" s="188" cm="1">
        <f t="array" aca="1" ref="DH705" ca="1">IFERROR(INDEX(Forecast_Capex_Input!BI$12:BI$286,$X705)
*(INDEX(Forecast_Capex_Input!$H$12:$H$286,$X705)=Repex),0)
*$DE705</f>
        <v>0</v>
      </c>
      <c r="DI705" s="188" cm="1">
        <f t="array" aca="1" ref="DI705" ca="1">IFERROR(INDEX(Forecast_Capex_Input!BJ$12:BJ$286,$X705)
*(INDEX(Forecast_Capex_Input!$H$12:$H$286,$X705)=Repex),0)
*$DE705</f>
        <v>0</v>
      </c>
      <c r="DJ705" s="188" cm="1">
        <f t="array" aca="1" ref="DJ705" ca="1">IFERROR(INDEX(Forecast_Capex_Input!BK$12:BK$286,$X705)
*(INDEX(Forecast_Capex_Input!$H$12:$H$286,$X705)=Repex),0)
*$DE705</f>
        <v>0</v>
      </c>
      <c r="DK705" s="188" cm="1">
        <f t="array" aca="1" ref="DK705" ca="1">IFERROR(INDEX(Forecast_Capex_Input!BL$12:BL$286,$X705)
*(INDEX(Forecast_Capex_Input!$H$12:$H$286,$X705)=Repex),0)
*$DE705</f>
        <v>0</v>
      </c>
      <c r="DL705" s="165"/>
      <c r="DM705" s="188" t="b" cm="1">
        <f t="array" aca="1" ref="DM705" ca="1">OR($G705=Forecast_Capex_Input!$BN$8:$BN$9)</f>
        <v>0</v>
      </c>
      <c r="DN705" s="188" cm="1">
        <f t="array" aca="1" ref="DN705" ca="1">IFERROR(INDEX(Forecast_Capex_Input!BO$12:BO$286,$X705)
*(INDEX(Forecast_Capex_Input!$H$12:$H$286,$X705)=Repex),0)
*$DM705</f>
        <v>0</v>
      </c>
      <c r="DO705" s="188" cm="1">
        <f t="array" aca="1" ref="DO705" ca="1">IFERROR(INDEX(Forecast_Capex_Input!BP$12:BP$286,$X705)
*(INDEX(Forecast_Capex_Input!$H$12:$H$286,$X705)=Repex),0)
*$DM705</f>
        <v>0</v>
      </c>
      <c r="DP705" s="188" cm="1">
        <f t="array" aca="1" ref="DP705" ca="1">IFERROR(INDEX(Forecast_Capex_Input!BQ$12:BQ$286,$X705)
*(INDEX(Forecast_Capex_Input!$H$12:$H$286,$X705)=Repex),0)
*$DM705</f>
        <v>0</v>
      </c>
      <c r="DQ705" s="188" cm="1">
        <f t="array" aca="1" ref="DQ705" ca="1">IFERROR(INDEX(Forecast_Capex_Input!BR$12:BR$286,$X705)
*(INDEX(Forecast_Capex_Input!$H$12:$H$286,$X705)=Repex),0)
*$DM705</f>
        <v>0</v>
      </c>
      <c r="DR705" s="188" cm="1">
        <f t="array" aca="1" ref="DR705" ca="1">IFERROR(INDEX(Forecast_Capex_Input!BS$12:BS$286,$X705)
*(INDEX(Forecast_Capex_Input!$H$12:$H$286,$X705)=Repex),0)
*$DM705</f>
        <v>0</v>
      </c>
      <c r="DS705" s="165"/>
      <c r="DT705" s="188" t="b" cm="1">
        <f t="array" aca="1" ref="DT705" ca="1">OR($G705=Forecast_Capex_Input!$BU$8:$BU$10)</f>
        <v>0</v>
      </c>
      <c r="DU705" s="188" cm="1">
        <f t="array" aca="1" ref="DU705" ca="1">IFERROR(INDEX(Forecast_Capex_Input!BV$12:BV$286,$X705)
*(INDEX(Forecast_Capex_Input!$H$12:$H$286,$X705)=Repex),0)
*$DT705</f>
        <v>0</v>
      </c>
      <c r="DV705" s="188" cm="1">
        <f t="array" aca="1" ref="DV705" ca="1">IFERROR(INDEX(Forecast_Capex_Input!BW$12:BW$286,$X705)
*(INDEX(Forecast_Capex_Input!$H$12:$H$286,$X705)=Repex),0)
*$DT705</f>
        <v>0</v>
      </c>
      <c r="DW705" s="188" cm="1">
        <f t="array" aca="1" ref="DW705" ca="1">IFERROR(INDEX(Forecast_Capex_Input!BX$12:BX$286,$X705)
*(INDEX(Forecast_Capex_Input!$H$12:$H$286,$X705)=Repex),0)
*$DT705</f>
        <v>0</v>
      </c>
      <c r="DX705" s="188" cm="1">
        <f t="array" aca="1" ref="DX705" ca="1">IFERROR(INDEX(Forecast_Capex_Input!BY$12:BY$286,$X705)
*(INDEX(Forecast_Capex_Input!$H$12:$H$286,$X705)=Repex),0)
*$DT705</f>
        <v>0</v>
      </c>
      <c r="DY705" s="188" cm="1">
        <f t="array" aca="1" ref="DY705" ca="1">IFERROR(INDEX(Forecast_Capex_Input!BZ$12:BZ$286,$X705)
*(INDEX(Forecast_Capex_Input!$H$12:$H$286,$X705)=Repex),0)
*$DT705</f>
        <v>0</v>
      </c>
      <c r="DZ705" s="188" cm="1">
        <f t="array" aca="1" ref="DZ705" ca="1">IFERROR(INDEX(Forecast_Capex_Input!CA$12:CA$286,$X705)
*(INDEX(Forecast_Capex_Input!$H$12:$H$286,$X705)=Repex),0)
*$DT705</f>
        <v>0</v>
      </c>
      <c r="EA705" s="188" cm="1">
        <f t="array" aca="1" ref="EA705" ca="1">IFERROR(INDEX(Forecast_Capex_Input!CB$12:CB$286,$X705)
*(INDEX(Forecast_Capex_Input!$H$12:$H$286,$X705)=Repex),0)
*$DT705</f>
        <v>0</v>
      </c>
      <c r="EB705" s="188" cm="1">
        <f t="array" aca="1" ref="EB705" ca="1">IFERROR(INDEX(Forecast_Capex_Input!CC$12:CC$286,$X705)
*(INDEX(Forecast_Capex_Input!$H$12:$H$286,$X705)=Repex),0)
*$DT705</f>
        <v>0</v>
      </c>
      <c r="EC705" s="165"/>
      <c r="ED705" s="226" t="str">
        <f t="shared" si="479"/>
        <v>N/A</v>
      </c>
      <c r="EE705" s="174" t="s">
        <v>15</v>
      </c>
    </row>
    <row r="706" spans="3:135" x14ac:dyDescent="0.2">
      <c r="C706" s="174">
        <f t="shared" si="480"/>
        <v>696</v>
      </c>
      <c r="D706" s="167" t="str" cm="1">
        <f t="array" ref="D706">IFERROR(INDEX(Forecast_Capex_Input!$D$12:$D$286,$X706),NA)</f>
        <v>N/A</v>
      </c>
      <c r="E706" s="172" t="str" cm="1">
        <f t="array" ref="E706">IF($X706=NA,NA,INDEX(Forecast_Capex_Input!$E$12:$E$286,$X706))</f>
        <v>N/A</v>
      </c>
      <c r="F706" s="167" t="str" cm="1">
        <f t="array" aca="1" ref="F706" ca="1">IFERROR(INDEX(General!$E$25:$E$26,$Y706),NA)</f>
        <v>N/A</v>
      </c>
      <c r="G706" s="167" t="str" cm="1">
        <f t="array" aca="1" ref="G706" ca="1">IFERROR(INDEX(Forecast_Capex_Input!$AI$11:$BB$11,$AA706),NA)</f>
        <v>N/A</v>
      </c>
      <c r="H706" s="189" t="str" cm="1">
        <f t="array" aca="1" ref="H706" ca="1">IFERROR(INDEX(Forecast_Capex_Input!$AI$12:$BB$286,$X706,$AA706),NA)</f>
        <v>N/A</v>
      </c>
      <c r="I706" s="199" t="str" cm="1">
        <f t="array" ref="I706">IFERROR(INDEX(Forecast_Capex_Input!$F$12:$F$286,$X706),NA)</f>
        <v>N/A</v>
      </c>
      <c r="J706" s="199" t="str" cm="1">
        <f t="array" ref="J706">IFERROR(INDEX(Forecast_Capex_Input!G$12:G$286,$X706),NA)</f>
        <v>N/A</v>
      </c>
      <c r="K706" s="199" t="str" cm="1">
        <f t="array" ref="K706">IFERROR(INDEX(Forecast_Capex_Input!H$12:H$286,$X706),NA)</f>
        <v>N/A</v>
      </c>
      <c r="L706" s="199" t="str" cm="1">
        <f t="array" ref="L706">IFERROR(INDEX(Forecast_Capex_Input!I$12:I$286,$X706),NA)</f>
        <v>N/A</v>
      </c>
      <c r="M706" s="199" t="str" cm="1">
        <f t="array" ref="M706">IFERROR(INDEX(Forecast_Capex_Input!J$12:J$286,$X706),NA)</f>
        <v>N/A</v>
      </c>
      <c r="N706" s="199" t="str" cm="1">
        <f t="array" ref="N706">IFERROR(INDEX(Forecast_Capex_Input!K$12:K$286,$X706),NA)</f>
        <v>N/A</v>
      </c>
      <c r="O706" s="199" t="str" cm="1">
        <f t="array" ref="O706">IFERROR(INDEX(Forecast_Capex_Input!L$12:L$286,$X706),NA)</f>
        <v>N/A</v>
      </c>
      <c r="P706" s="199" t="str" cm="1">
        <f t="array" ref="P706">IFERROR(INDEX(Forecast_Capex_Input!M$12:M$286,$X706),NA)</f>
        <v>N/A</v>
      </c>
      <c r="Q706" s="172" t="str" cm="1">
        <f t="array" ref="Q706">IFERROR(INDEX(Forecast_Capex_Input!N$12:N$286,$X706),NA)</f>
        <v>N/A</v>
      </c>
      <c r="R706" s="265" cm="1">
        <f t="array" ref="R706">IFERROR(INDEX(Forecast_Capex_Input!O$12:O$286,$X706),0)</f>
        <v>0</v>
      </c>
      <c r="S706" s="172" cm="1">
        <f t="array" ref="S706">IFERROR(INDEX(Forecast_Capex_Input!P$12:P$286,$X706),0)</f>
        <v>0</v>
      </c>
      <c r="T706" s="199" t="str" cm="1">
        <f t="array" aca="1" ref="T706" ca="1">IFERROR(INDEX(General!$K$84:$K$103,$AA706),NA)</f>
        <v>N/A</v>
      </c>
      <c r="U706" s="188" cm="1">
        <f t="array" aca="1" ref="U706" ca="1">IFERROR(
IF($F706=General!$E$25,INDEX(Forecast_Capex_Input!S$12:S$286,$X706),
INDEX(Forecast_Capex_Input!T$12:T$286,$X706)),0)</f>
        <v>0</v>
      </c>
      <c r="V706" s="222" t="b">
        <f>IFERROR(INDEX(Overheads!$T$19:$T$26,MATCH($I706,Overheads!$E$19:$E$26,0)),FALSE)</f>
        <v>0</v>
      </c>
      <c r="W706" s="165"/>
      <c r="X706" s="174" t="str">
        <f>IFERROR(
IF(MATCH($C706,Forecast_Capex_Input!$CI$12:$CI$286,1)+1&gt;MAX(Forecast_Capex_Input!$C$12:$C$286),NA,
MATCH($C706,Forecast_Capex_Input!$CI$12:$CI$286,1)+1),1)</f>
        <v>N/A</v>
      </c>
      <c r="Y706" s="174" t="str" cm="1">
        <f t="array" aca="1" ref="Y706" ca="1">IFERROR(
IF(X705&lt;&gt;X706,1,
IF(COUNTIF(OFFSET(Y705,0,0,-INDEX(Forecast_Capex_Input!$CG$12:$CG$286,$X706)),Y705)=INDEX(Forecast_Capex_Input!$CG$12:$CG$286,$X706),Y705+1,Y705)),NA)</f>
        <v>N/A</v>
      </c>
      <c r="Z706" s="174" t="str" cm="1">
        <f t="array" ref="Z706">IFERROR($C706-IF($X706=1,1,INDEX(Forecast_Capex_Input!$CI$12:$CI$286,$X706-1))+1,NA)</f>
        <v>N/A</v>
      </c>
      <c r="AA706" s="174" t="str" cm="1">
        <f t="array" aca="1" ref="AA706" ca="1">IFERROR(IF(Y706=1,
INDEX(Forecast_Capex_Input!$AI$10:$BB$10,SMALL(IF(INDEX(Forecast_Capex_Input!$AI$12:$BB$286,$X706,0)&gt;0,COLUMN(Forecast_Capex_Input!$AI$10:$BB$10)-COLUMN(Forecast_Capex_Input!$AI$12)+1),ROWS(OFFSET(AA705,0,0,-$Z706)))),
OFFSET(AA705,-INDEX(Forecast_Capex_Input!$CG$12:$CG$286,$X706)+1,0)),NA)</f>
        <v>N/A</v>
      </c>
      <c r="AB706" s="174" t="str">
        <f t="shared" ca="1" si="449"/>
        <v>N/A</v>
      </c>
      <c r="AC706" s="222" t="b">
        <f t="shared" si="481"/>
        <v>0</v>
      </c>
      <c r="AD706" s="220" t="b">
        <v>0</v>
      </c>
      <c r="AE706" s="222" t="b">
        <f t="shared" si="450"/>
        <v>1</v>
      </c>
      <c r="AF706" s="165"/>
      <c r="AG706" s="215">
        <v>0</v>
      </c>
      <c r="AH706" s="215">
        <v>0</v>
      </c>
      <c r="AI706" s="215">
        <v>0</v>
      </c>
      <c r="AJ706" s="215">
        <v>0</v>
      </c>
      <c r="AK706" s="215">
        <v>0</v>
      </c>
      <c r="AL706" s="155">
        <v>0</v>
      </c>
      <c r="AM706" s="165"/>
      <c r="AN706" s="215" cm="1">
        <f t="array" aca="1" ref="AN706" ca="1">IFERROR(INDEX(General!O$33:O$34,$AB706)
*AG706,0)</f>
        <v>0</v>
      </c>
      <c r="AO706" s="215" cm="1">
        <f t="array" aca="1" ref="AO706" ca="1">IFERROR(INDEX(General!P$33:P$34,$AB706)
*AH706,0)</f>
        <v>0</v>
      </c>
      <c r="AP706" s="215" cm="1">
        <f t="array" aca="1" ref="AP706" ca="1">IFERROR(INDEX(General!Q$33:Q$34,$AB706)
*AI706,0)</f>
        <v>0</v>
      </c>
      <c r="AQ706" s="215" cm="1">
        <f t="array" aca="1" ref="AQ706" ca="1">IFERROR(INDEX(General!R$33:R$34,$AB706)
*AJ706,0)</f>
        <v>0</v>
      </c>
      <c r="AR706" s="215" cm="1">
        <f t="array" aca="1" ref="AR706" ca="1">IFERROR(INDEX(General!S$33:S$34,$AB706)
*AK706,0)</f>
        <v>0</v>
      </c>
      <c r="AS706" s="155">
        <f t="shared" ca="1" si="482"/>
        <v>0</v>
      </c>
      <c r="AT706" s="165"/>
      <c r="AU706" s="215">
        <f ca="1">IF($AE706=FALSE,AN706*Overheads!$R$24*$V706,
IFERROR(Overheads!$O$49*$V706*AN706,0)
+IFERROR(Overheads!Q$59*$V706*(AN706/Overheads!Q$68),0))</f>
        <v>0</v>
      </c>
      <c r="AV706" s="215">
        <f ca="1">IF($AE706=FALSE,AO706*Overheads!$R$24*$V706,
IFERROR(Overheads!$O$49*$V706*AO706,0)
+IFERROR(Overheads!R$59*$V706*(AO706/Overheads!R$68),0))</f>
        <v>0</v>
      </c>
      <c r="AW706" s="215">
        <f ca="1">IF($AE706=FALSE,AP706*Overheads!$R$24*$V706,
IFERROR(Overheads!$O$49*$V706*AP706,0)
+IFERROR(Overheads!S$59*$V706*(AP706/Overheads!S$68),0))</f>
        <v>0</v>
      </c>
      <c r="AX706" s="215">
        <f ca="1">IF($AE706=FALSE,AQ706*Overheads!$R$24*$V706,
IFERROR(Overheads!$O$49*$V706*AQ706,0)
+IFERROR(Overheads!T$59*$V706*(AQ706/Overheads!T$68),0))</f>
        <v>0</v>
      </c>
      <c r="AY706" s="215">
        <f ca="1">IF($AE706=FALSE,AR706*Overheads!$R$24*$V706,
IFERROR(Overheads!$O$49*$V706*AR706,0)
+IFERROR(Overheads!U$59*$V706*(AR706/Overheads!U$68),0))</f>
        <v>0</v>
      </c>
      <c r="AZ706" s="155">
        <f t="shared" ca="1" si="483"/>
        <v>0</v>
      </c>
      <c r="BA706" s="165"/>
      <c r="BB706" s="215">
        <f ca="1">IF($AE706=FALSE,AN706*Overheads!$S$25,
IFERROR(Overheads!$O$50*AN706,0)
+IFERROR(Overheads!Q$60*(AN706/Overheads!Q$66),0))</f>
        <v>0</v>
      </c>
      <c r="BC706" s="215">
        <f ca="1">IF($AE706=FALSE,AO706*Overheads!$S$25,
IFERROR(Overheads!$O$50*AO706,0)
+IFERROR(Overheads!R$60*(AO706/Overheads!R$66),0))</f>
        <v>0</v>
      </c>
      <c r="BD706" s="215">
        <f ca="1">IF($AE706=FALSE,AP706*Overheads!$S$25,
IFERROR(Overheads!$O$50*AP706,0)
+IFERROR(Overheads!S$60*(AP706/Overheads!S$66),0))</f>
        <v>0</v>
      </c>
      <c r="BE706" s="215">
        <f ca="1">IF($AE706=FALSE,AQ706*Overheads!$S$25,
IFERROR(Overheads!$O$50*AQ706,0)
+IFERROR(Overheads!T$60*(AQ706/Overheads!T$66),0))</f>
        <v>0</v>
      </c>
      <c r="BF706" s="215">
        <f ca="1">IF($AE706=FALSE,AR706*Overheads!$S$25,
IFERROR(Overheads!$O$50*AR706,0)
+IFERROR(Overheads!U$60*(AR706/Overheads!U$66),0))</f>
        <v>0</v>
      </c>
      <c r="BG706" s="155">
        <f t="shared" ca="1" si="484"/>
        <v>0</v>
      </c>
      <c r="BH706" s="165"/>
      <c r="BI706" s="215">
        <f t="shared" ca="1" si="485"/>
        <v>0</v>
      </c>
      <c r="BJ706" s="215">
        <f t="shared" ca="1" si="451"/>
        <v>0</v>
      </c>
      <c r="BK706" s="215">
        <f t="shared" ca="1" si="452"/>
        <v>0</v>
      </c>
      <c r="BL706" s="215">
        <f t="shared" ca="1" si="453"/>
        <v>0</v>
      </c>
      <c r="BM706" s="215">
        <f t="shared" ca="1" si="454"/>
        <v>0</v>
      </c>
      <c r="BN706" s="155">
        <f t="shared" ca="1" si="486"/>
        <v>0</v>
      </c>
      <c r="BO706" s="165"/>
      <c r="BP706" s="187" cm="1">
        <f t="array" ref="BP706">IFERROR(IF($X706=$X705,BP705,INDEX(Forecast_Capex_Input!AC$12:AC$286,$X706)),0)</f>
        <v>0</v>
      </c>
      <c r="BQ706" s="187" cm="1">
        <f t="array" ref="BQ706">IFERROR(IF($X706=$X705,BQ705,INDEX(Forecast_Capex_Input!AD$12:AD$286,$X706)),0)</f>
        <v>0</v>
      </c>
      <c r="BR706" s="187" cm="1">
        <f t="array" ref="BR706">IFERROR(IF($X706=$X705,BR705,INDEX(Forecast_Capex_Input!AE$12:AE$286,$X706)),0)</f>
        <v>0</v>
      </c>
      <c r="BS706" s="187" cm="1">
        <f t="array" ref="BS706">IFERROR(IF($X706=$X705,BS705,INDEX(Forecast_Capex_Input!AF$12:AF$286,$X706)),0)</f>
        <v>0</v>
      </c>
      <c r="BT706" s="187" cm="1">
        <f t="array" ref="BT706">IFERROR(IF($X706=$X705,BT705,INDEX(Forecast_Capex_Input!AG$12:AG$286,$X706)),0)</f>
        <v>0</v>
      </c>
      <c r="BU706" s="165"/>
      <c r="BV706" s="215">
        <f t="shared" si="455"/>
        <v>0</v>
      </c>
      <c r="BW706" s="215">
        <f t="shared" si="456"/>
        <v>0</v>
      </c>
      <c r="BX706" s="215">
        <f t="shared" si="457"/>
        <v>0</v>
      </c>
      <c r="BY706" s="215">
        <f t="shared" si="458"/>
        <v>0</v>
      </c>
      <c r="BZ706" s="215">
        <f t="shared" si="459"/>
        <v>0</v>
      </c>
      <c r="CA706" s="155">
        <f t="shared" si="487"/>
        <v>0</v>
      </c>
      <c r="CB706" s="165"/>
      <c r="CC706" s="215">
        <f t="shared" si="460"/>
        <v>0</v>
      </c>
      <c r="CD706" s="215">
        <f t="shared" si="461"/>
        <v>0</v>
      </c>
      <c r="CE706" s="215">
        <f t="shared" si="462"/>
        <v>0</v>
      </c>
      <c r="CF706" s="215">
        <f t="shared" si="463"/>
        <v>0</v>
      </c>
      <c r="CG706" s="215">
        <f t="shared" si="464"/>
        <v>0</v>
      </c>
      <c r="CH706" s="155">
        <f t="shared" si="488"/>
        <v>0</v>
      </c>
      <c r="CI706" s="165"/>
      <c r="CJ706" s="215">
        <f t="shared" si="465"/>
        <v>0</v>
      </c>
      <c r="CK706" s="215">
        <f t="shared" si="466"/>
        <v>0</v>
      </c>
      <c r="CL706" s="215">
        <f t="shared" si="467"/>
        <v>0</v>
      </c>
      <c r="CM706" s="215">
        <f t="shared" si="468"/>
        <v>0</v>
      </c>
      <c r="CN706" s="215">
        <f t="shared" si="469"/>
        <v>0</v>
      </c>
      <c r="CO706" s="155">
        <f t="shared" si="489"/>
        <v>0</v>
      </c>
      <c r="CP706" s="165"/>
      <c r="CQ706" s="223">
        <f t="shared" si="470"/>
        <v>0</v>
      </c>
      <c r="CR706" s="223">
        <f t="shared" si="471"/>
        <v>0</v>
      </c>
      <c r="CS706" s="223">
        <f t="shared" si="472"/>
        <v>0</v>
      </c>
      <c r="CT706" s="223">
        <f t="shared" si="473"/>
        <v>0</v>
      </c>
      <c r="CU706" s="223">
        <f t="shared" si="474"/>
        <v>0</v>
      </c>
      <c r="CV706" s="155">
        <f t="shared" si="490"/>
        <v>0</v>
      </c>
      <c r="CW706" s="165"/>
      <c r="CX706" s="215">
        <f t="shared" si="491"/>
        <v>0</v>
      </c>
      <c r="CY706" s="215">
        <f t="shared" si="475"/>
        <v>0</v>
      </c>
      <c r="CZ706" s="215">
        <f t="shared" si="476"/>
        <v>0</v>
      </c>
      <c r="DA706" s="215">
        <f t="shared" si="477"/>
        <v>0</v>
      </c>
      <c r="DB706" s="215">
        <f t="shared" si="478"/>
        <v>0</v>
      </c>
      <c r="DC706" s="155">
        <f t="shared" si="492"/>
        <v>0</v>
      </c>
      <c r="DD706" s="165"/>
      <c r="DE706" s="188" t="b" cm="1">
        <f t="array" aca="1" ref="DE706" ca="1">OR($G706=Forecast_Capex_Input!$BF$8:$BF$10)</f>
        <v>0</v>
      </c>
      <c r="DF706" s="188" cm="1">
        <f t="array" aca="1" ref="DF706" ca="1">IFERROR(INDEX(Forecast_Capex_Input!BG$12:BG$286,$X706)
*(INDEX(Forecast_Capex_Input!$H$12:$H$286,$X706)=Repex),0)
*$DE706</f>
        <v>0</v>
      </c>
      <c r="DG706" s="188" cm="1">
        <f t="array" aca="1" ref="DG706" ca="1">IFERROR(INDEX(Forecast_Capex_Input!BH$12:BH$286,$X706)
*(INDEX(Forecast_Capex_Input!$H$12:$H$286,$X706)=Repex),0)
*$DE706</f>
        <v>0</v>
      </c>
      <c r="DH706" s="188" cm="1">
        <f t="array" aca="1" ref="DH706" ca="1">IFERROR(INDEX(Forecast_Capex_Input!BI$12:BI$286,$X706)
*(INDEX(Forecast_Capex_Input!$H$12:$H$286,$X706)=Repex),0)
*$DE706</f>
        <v>0</v>
      </c>
      <c r="DI706" s="188" cm="1">
        <f t="array" aca="1" ref="DI706" ca="1">IFERROR(INDEX(Forecast_Capex_Input!BJ$12:BJ$286,$X706)
*(INDEX(Forecast_Capex_Input!$H$12:$H$286,$X706)=Repex),0)
*$DE706</f>
        <v>0</v>
      </c>
      <c r="DJ706" s="188" cm="1">
        <f t="array" aca="1" ref="DJ706" ca="1">IFERROR(INDEX(Forecast_Capex_Input!BK$12:BK$286,$X706)
*(INDEX(Forecast_Capex_Input!$H$12:$H$286,$X706)=Repex),0)
*$DE706</f>
        <v>0</v>
      </c>
      <c r="DK706" s="188" cm="1">
        <f t="array" aca="1" ref="DK706" ca="1">IFERROR(INDEX(Forecast_Capex_Input!BL$12:BL$286,$X706)
*(INDEX(Forecast_Capex_Input!$H$12:$H$286,$X706)=Repex),0)
*$DE706</f>
        <v>0</v>
      </c>
      <c r="DL706" s="165"/>
      <c r="DM706" s="188" t="b" cm="1">
        <f t="array" aca="1" ref="DM706" ca="1">OR($G706=Forecast_Capex_Input!$BN$8:$BN$9)</f>
        <v>0</v>
      </c>
      <c r="DN706" s="188" cm="1">
        <f t="array" aca="1" ref="DN706" ca="1">IFERROR(INDEX(Forecast_Capex_Input!BO$12:BO$286,$X706)
*(INDEX(Forecast_Capex_Input!$H$12:$H$286,$X706)=Repex),0)
*$DM706</f>
        <v>0</v>
      </c>
      <c r="DO706" s="188" cm="1">
        <f t="array" aca="1" ref="DO706" ca="1">IFERROR(INDEX(Forecast_Capex_Input!BP$12:BP$286,$X706)
*(INDEX(Forecast_Capex_Input!$H$12:$H$286,$X706)=Repex),0)
*$DM706</f>
        <v>0</v>
      </c>
      <c r="DP706" s="188" cm="1">
        <f t="array" aca="1" ref="DP706" ca="1">IFERROR(INDEX(Forecast_Capex_Input!BQ$12:BQ$286,$X706)
*(INDEX(Forecast_Capex_Input!$H$12:$H$286,$X706)=Repex),0)
*$DM706</f>
        <v>0</v>
      </c>
      <c r="DQ706" s="188" cm="1">
        <f t="array" aca="1" ref="DQ706" ca="1">IFERROR(INDEX(Forecast_Capex_Input!BR$12:BR$286,$X706)
*(INDEX(Forecast_Capex_Input!$H$12:$H$286,$X706)=Repex),0)
*$DM706</f>
        <v>0</v>
      </c>
      <c r="DR706" s="188" cm="1">
        <f t="array" aca="1" ref="DR706" ca="1">IFERROR(INDEX(Forecast_Capex_Input!BS$12:BS$286,$X706)
*(INDEX(Forecast_Capex_Input!$H$12:$H$286,$X706)=Repex),0)
*$DM706</f>
        <v>0</v>
      </c>
      <c r="DS706" s="165"/>
      <c r="DT706" s="188" t="b" cm="1">
        <f t="array" aca="1" ref="DT706" ca="1">OR($G706=Forecast_Capex_Input!$BU$8:$BU$10)</f>
        <v>0</v>
      </c>
      <c r="DU706" s="188" cm="1">
        <f t="array" aca="1" ref="DU706" ca="1">IFERROR(INDEX(Forecast_Capex_Input!BV$12:BV$286,$X706)
*(INDEX(Forecast_Capex_Input!$H$12:$H$286,$X706)=Repex),0)
*$DT706</f>
        <v>0</v>
      </c>
      <c r="DV706" s="188" cm="1">
        <f t="array" aca="1" ref="DV706" ca="1">IFERROR(INDEX(Forecast_Capex_Input!BW$12:BW$286,$X706)
*(INDEX(Forecast_Capex_Input!$H$12:$H$286,$X706)=Repex),0)
*$DT706</f>
        <v>0</v>
      </c>
      <c r="DW706" s="188" cm="1">
        <f t="array" aca="1" ref="DW706" ca="1">IFERROR(INDEX(Forecast_Capex_Input!BX$12:BX$286,$X706)
*(INDEX(Forecast_Capex_Input!$H$12:$H$286,$X706)=Repex),0)
*$DT706</f>
        <v>0</v>
      </c>
      <c r="DX706" s="188" cm="1">
        <f t="array" aca="1" ref="DX706" ca="1">IFERROR(INDEX(Forecast_Capex_Input!BY$12:BY$286,$X706)
*(INDEX(Forecast_Capex_Input!$H$12:$H$286,$X706)=Repex),0)
*$DT706</f>
        <v>0</v>
      </c>
      <c r="DY706" s="188" cm="1">
        <f t="array" aca="1" ref="DY706" ca="1">IFERROR(INDEX(Forecast_Capex_Input!BZ$12:BZ$286,$X706)
*(INDEX(Forecast_Capex_Input!$H$12:$H$286,$X706)=Repex),0)
*$DT706</f>
        <v>0</v>
      </c>
      <c r="DZ706" s="188" cm="1">
        <f t="array" aca="1" ref="DZ706" ca="1">IFERROR(INDEX(Forecast_Capex_Input!CA$12:CA$286,$X706)
*(INDEX(Forecast_Capex_Input!$H$12:$H$286,$X706)=Repex),0)
*$DT706</f>
        <v>0</v>
      </c>
      <c r="EA706" s="188" cm="1">
        <f t="array" aca="1" ref="EA706" ca="1">IFERROR(INDEX(Forecast_Capex_Input!CB$12:CB$286,$X706)
*(INDEX(Forecast_Capex_Input!$H$12:$H$286,$X706)=Repex),0)
*$DT706</f>
        <v>0</v>
      </c>
      <c r="EB706" s="188" cm="1">
        <f t="array" aca="1" ref="EB706" ca="1">IFERROR(INDEX(Forecast_Capex_Input!CC$12:CC$286,$X706)
*(INDEX(Forecast_Capex_Input!$H$12:$H$286,$X706)=Repex),0)
*$DT706</f>
        <v>0</v>
      </c>
      <c r="EC706" s="165"/>
      <c r="ED706" s="226" t="str">
        <f t="shared" si="479"/>
        <v>N/A</v>
      </c>
      <c r="EE706" s="174" t="s">
        <v>15</v>
      </c>
    </row>
    <row r="707" spans="3:135" x14ac:dyDescent="0.2">
      <c r="C707" s="174">
        <f t="shared" si="480"/>
        <v>697</v>
      </c>
      <c r="D707" s="167" t="str" cm="1">
        <f t="array" ref="D707">IFERROR(INDEX(Forecast_Capex_Input!$D$12:$D$286,$X707),NA)</f>
        <v>N/A</v>
      </c>
      <c r="E707" s="172" t="str" cm="1">
        <f t="array" ref="E707">IF($X707=NA,NA,INDEX(Forecast_Capex_Input!$E$12:$E$286,$X707))</f>
        <v>N/A</v>
      </c>
      <c r="F707" s="167" t="str" cm="1">
        <f t="array" aca="1" ref="F707" ca="1">IFERROR(INDEX(General!$E$25:$E$26,$Y707),NA)</f>
        <v>N/A</v>
      </c>
      <c r="G707" s="167" t="str" cm="1">
        <f t="array" aca="1" ref="G707" ca="1">IFERROR(INDEX(Forecast_Capex_Input!$AI$11:$BB$11,$AA707),NA)</f>
        <v>N/A</v>
      </c>
      <c r="H707" s="189" t="str" cm="1">
        <f t="array" aca="1" ref="H707" ca="1">IFERROR(INDEX(Forecast_Capex_Input!$AI$12:$BB$286,$X707,$AA707),NA)</f>
        <v>N/A</v>
      </c>
      <c r="I707" s="199" t="str" cm="1">
        <f t="array" ref="I707">IFERROR(INDEX(Forecast_Capex_Input!$F$12:$F$286,$X707),NA)</f>
        <v>N/A</v>
      </c>
      <c r="J707" s="199" t="str" cm="1">
        <f t="array" ref="J707">IFERROR(INDEX(Forecast_Capex_Input!G$12:G$286,$X707),NA)</f>
        <v>N/A</v>
      </c>
      <c r="K707" s="199" t="str" cm="1">
        <f t="array" ref="K707">IFERROR(INDEX(Forecast_Capex_Input!H$12:H$286,$X707),NA)</f>
        <v>N/A</v>
      </c>
      <c r="L707" s="199" t="str" cm="1">
        <f t="array" ref="L707">IFERROR(INDEX(Forecast_Capex_Input!I$12:I$286,$X707),NA)</f>
        <v>N/A</v>
      </c>
      <c r="M707" s="199" t="str" cm="1">
        <f t="array" ref="M707">IFERROR(INDEX(Forecast_Capex_Input!J$12:J$286,$X707),NA)</f>
        <v>N/A</v>
      </c>
      <c r="N707" s="199" t="str" cm="1">
        <f t="array" ref="N707">IFERROR(INDEX(Forecast_Capex_Input!K$12:K$286,$X707),NA)</f>
        <v>N/A</v>
      </c>
      <c r="O707" s="199" t="str" cm="1">
        <f t="array" ref="O707">IFERROR(INDEX(Forecast_Capex_Input!L$12:L$286,$X707),NA)</f>
        <v>N/A</v>
      </c>
      <c r="P707" s="199" t="str" cm="1">
        <f t="array" ref="P707">IFERROR(INDEX(Forecast_Capex_Input!M$12:M$286,$X707),NA)</f>
        <v>N/A</v>
      </c>
      <c r="Q707" s="172" t="str" cm="1">
        <f t="array" ref="Q707">IFERROR(INDEX(Forecast_Capex_Input!N$12:N$286,$X707),NA)</f>
        <v>N/A</v>
      </c>
      <c r="R707" s="265" cm="1">
        <f t="array" ref="R707">IFERROR(INDEX(Forecast_Capex_Input!O$12:O$286,$X707),0)</f>
        <v>0</v>
      </c>
      <c r="S707" s="172" cm="1">
        <f t="array" ref="S707">IFERROR(INDEX(Forecast_Capex_Input!P$12:P$286,$X707),0)</f>
        <v>0</v>
      </c>
      <c r="T707" s="199" t="str" cm="1">
        <f t="array" aca="1" ref="T707" ca="1">IFERROR(INDEX(General!$K$84:$K$103,$AA707),NA)</f>
        <v>N/A</v>
      </c>
      <c r="U707" s="188" cm="1">
        <f t="array" aca="1" ref="U707" ca="1">IFERROR(
IF($F707=General!$E$25,INDEX(Forecast_Capex_Input!S$12:S$286,$X707),
INDEX(Forecast_Capex_Input!T$12:T$286,$X707)),0)</f>
        <v>0</v>
      </c>
      <c r="V707" s="222" t="b">
        <f>IFERROR(INDEX(Overheads!$T$19:$T$26,MATCH($I707,Overheads!$E$19:$E$26,0)),FALSE)</f>
        <v>0</v>
      </c>
      <c r="W707" s="165"/>
      <c r="X707" s="174" t="str">
        <f>IFERROR(
IF(MATCH($C707,Forecast_Capex_Input!$CI$12:$CI$286,1)+1&gt;MAX(Forecast_Capex_Input!$C$12:$C$286),NA,
MATCH($C707,Forecast_Capex_Input!$CI$12:$CI$286,1)+1),1)</f>
        <v>N/A</v>
      </c>
      <c r="Y707" s="174" t="str" cm="1">
        <f t="array" aca="1" ref="Y707" ca="1">IFERROR(
IF(X706&lt;&gt;X707,1,
IF(COUNTIF(OFFSET(Y706,0,0,-INDEX(Forecast_Capex_Input!$CG$12:$CG$286,$X707)),Y706)=INDEX(Forecast_Capex_Input!$CG$12:$CG$286,$X707),Y706+1,Y706)),NA)</f>
        <v>N/A</v>
      </c>
      <c r="Z707" s="174" t="str" cm="1">
        <f t="array" ref="Z707">IFERROR($C707-IF($X707=1,1,INDEX(Forecast_Capex_Input!$CI$12:$CI$286,$X707-1))+1,NA)</f>
        <v>N/A</v>
      </c>
      <c r="AA707" s="174" t="str" cm="1">
        <f t="array" aca="1" ref="AA707" ca="1">IFERROR(IF(Y707=1,
INDEX(Forecast_Capex_Input!$AI$10:$BB$10,SMALL(IF(INDEX(Forecast_Capex_Input!$AI$12:$BB$286,$X707,0)&gt;0,COLUMN(Forecast_Capex_Input!$AI$10:$BB$10)-COLUMN(Forecast_Capex_Input!$AI$12)+1),ROWS(OFFSET(AA706,0,0,-$Z707)))),
OFFSET(AA706,-INDEX(Forecast_Capex_Input!$CG$12:$CG$286,$X707)+1,0)),NA)</f>
        <v>N/A</v>
      </c>
      <c r="AB707" s="174" t="str">
        <f t="shared" ca="1" si="449"/>
        <v>N/A</v>
      </c>
      <c r="AC707" s="222" t="b">
        <f t="shared" si="481"/>
        <v>0</v>
      </c>
      <c r="AD707" s="220" t="b">
        <v>0</v>
      </c>
      <c r="AE707" s="222" t="b">
        <f t="shared" si="450"/>
        <v>1</v>
      </c>
      <c r="AF707" s="165"/>
      <c r="AG707" s="215">
        <v>0</v>
      </c>
      <c r="AH707" s="215">
        <v>0</v>
      </c>
      <c r="AI707" s="215">
        <v>0</v>
      </c>
      <c r="AJ707" s="215">
        <v>0</v>
      </c>
      <c r="AK707" s="215">
        <v>0</v>
      </c>
      <c r="AL707" s="155">
        <v>0</v>
      </c>
      <c r="AM707" s="165"/>
      <c r="AN707" s="215" cm="1">
        <f t="array" aca="1" ref="AN707" ca="1">IFERROR(INDEX(General!O$33:O$34,$AB707)
*AG707,0)</f>
        <v>0</v>
      </c>
      <c r="AO707" s="215" cm="1">
        <f t="array" aca="1" ref="AO707" ca="1">IFERROR(INDEX(General!P$33:P$34,$AB707)
*AH707,0)</f>
        <v>0</v>
      </c>
      <c r="AP707" s="215" cm="1">
        <f t="array" aca="1" ref="AP707" ca="1">IFERROR(INDEX(General!Q$33:Q$34,$AB707)
*AI707,0)</f>
        <v>0</v>
      </c>
      <c r="AQ707" s="215" cm="1">
        <f t="array" aca="1" ref="AQ707" ca="1">IFERROR(INDEX(General!R$33:R$34,$AB707)
*AJ707,0)</f>
        <v>0</v>
      </c>
      <c r="AR707" s="215" cm="1">
        <f t="array" aca="1" ref="AR707" ca="1">IFERROR(INDEX(General!S$33:S$34,$AB707)
*AK707,0)</f>
        <v>0</v>
      </c>
      <c r="AS707" s="155">
        <f t="shared" ca="1" si="482"/>
        <v>0</v>
      </c>
      <c r="AT707" s="165"/>
      <c r="AU707" s="215">
        <f ca="1">IF($AE707=FALSE,AN707*Overheads!$R$24*$V707,
IFERROR(Overheads!$O$49*$V707*AN707,0)
+IFERROR(Overheads!Q$59*$V707*(AN707/Overheads!Q$68),0))</f>
        <v>0</v>
      </c>
      <c r="AV707" s="215">
        <f ca="1">IF($AE707=FALSE,AO707*Overheads!$R$24*$V707,
IFERROR(Overheads!$O$49*$V707*AO707,0)
+IFERROR(Overheads!R$59*$V707*(AO707/Overheads!R$68),0))</f>
        <v>0</v>
      </c>
      <c r="AW707" s="215">
        <f ca="1">IF($AE707=FALSE,AP707*Overheads!$R$24*$V707,
IFERROR(Overheads!$O$49*$V707*AP707,0)
+IFERROR(Overheads!S$59*$V707*(AP707/Overheads!S$68),0))</f>
        <v>0</v>
      </c>
      <c r="AX707" s="215">
        <f ca="1">IF($AE707=FALSE,AQ707*Overheads!$R$24*$V707,
IFERROR(Overheads!$O$49*$V707*AQ707,0)
+IFERROR(Overheads!T$59*$V707*(AQ707/Overheads!T$68),0))</f>
        <v>0</v>
      </c>
      <c r="AY707" s="215">
        <f ca="1">IF($AE707=FALSE,AR707*Overheads!$R$24*$V707,
IFERROR(Overheads!$O$49*$V707*AR707,0)
+IFERROR(Overheads!U$59*$V707*(AR707/Overheads!U$68),0))</f>
        <v>0</v>
      </c>
      <c r="AZ707" s="155">
        <f t="shared" ca="1" si="483"/>
        <v>0</v>
      </c>
      <c r="BA707" s="165"/>
      <c r="BB707" s="215">
        <f ca="1">IF($AE707=FALSE,AN707*Overheads!$S$25,
IFERROR(Overheads!$O$50*AN707,0)
+IFERROR(Overheads!Q$60*(AN707/Overheads!Q$66),0))</f>
        <v>0</v>
      </c>
      <c r="BC707" s="215">
        <f ca="1">IF($AE707=FALSE,AO707*Overheads!$S$25,
IFERROR(Overheads!$O$50*AO707,0)
+IFERROR(Overheads!R$60*(AO707/Overheads!R$66),0))</f>
        <v>0</v>
      </c>
      <c r="BD707" s="215">
        <f ca="1">IF($AE707=FALSE,AP707*Overheads!$S$25,
IFERROR(Overheads!$O$50*AP707,0)
+IFERROR(Overheads!S$60*(AP707/Overheads!S$66),0))</f>
        <v>0</v>
      </c>
      <c r="BE707" s="215">
        <f ca="1">IF($AE707=FALSE,AQ707*Overheads!$S$25,
IFERROR(Overheads!$O$50*AQ707,0)
+IFERROR(Overheads!T$60*(AQ707/Overheads!T$66),0))</f>
        <v>0</v>
      </c>
      <c r="BF707" s="215">
        <f ca="1">IF($AE707=FALSE,AR707*Overheads!$S$25,
IFERROR(Overheads!$O$50*AR707,0)
+IFERROR(Overheads!U$60*(AR707/Overheads!U$66),0))</f>
        <v>0</v>
      </c>
      <c r="BG707" s="155">
        <f t="shared" ca="1" si="484"/>
        <v>0</v>
      </c>
      <c r="BH707" s="165"/>
      <c r="BI707" s="215">
        <f t="shared" ca="1" si="485"/>
        <v>0</v>
      </c>
      <c r="BJ707" s="215">
        <f t="shared" ca="1" si="451"/>
        <v>0</v>
      </c>
      <c r="BK707" s="215">
        <f t="shared" ca="1" si="452"/>
        <v>0</v>
      </c>
      <c r="BL707" s="215">
        <f t="shared" ca="1" si="453"/>
        <v>0</v>
      </c>
      <c r="BM707" s="215">
        <f t="shared" ca="1" si="454"/>
        <v>0</v>
      </c>
      <c r="BN707" s="155">
        <f t="shared" ca="1" si="486"/>
        <v>0</v>
      </c>
      <c r="BO707" s="165"/>
      <c r="BP707" s="187" cm="1">
        <f t="array" ref="BP707">IFERROR(IF($X707=$X706,BP706,INDEX(Forecast_Capex_Input!AC$12:AC$286,$X707)),0)</f>
        <v>0</v>
      </c>
      <c r="BQ707" s="187" cm="1">
        <f t="array" ref="BQ707">IFERROR(IF($X707=$X706,BQ706,INDEX(Forecast_Capex_Input!AD$12:AD$286,$X707)),0)</f>
        <v>0</v>
      </c>
      <c r="BR707" s="187" cm="1">
        <f t="array" ref="BR707">IFERROR(IF($X707=$X706,BR706,INDEX(Forecast_Capex_Input!AE$12:AE$286,$X707)),0)</f>
        <v>0</v>
      </c>
      <c r="BS707" s="187" cm="1">
        <f t="array" ref="BS707">IFERROR(IF($X707=$X706,BS706,INDEX(Forecast_Capex_Input!AF$12:AF$286,$X707)),0)</f>
        <v>0</v>
      </c>
      <c r="BT707" s="187" cm="1">
        <f t="array" ref="BT707">IFERROR(IF($X707=$X706,BT706,INDEX(Forecast_Capex_Input!AG$12:AG$286,$X707)),0)</f>
        <v>0</v>
      </c>
      <c r="BU707" s="165"/>
      <c r="BV707" s="215">
        <f t="shared" si="455"/>
        <v>0</v>
      </c>
      <c r="BW707" s="215">
        <f t="shared" si="456"/>
        <v>0</v>
      </c>
      <c r="BX707" s="215">
        <f t="shared" si="457"/>
        <v>0</v>
      </c>
      <c r="BY707" s="215">
        <f t="shared" si="458"/>
        <v>0</v>
      </c>
      <c r="BZ707" s="215">
        <f t="shared" si="459"/>
        <v>0</v>
      </c>
      <c r="CA707" s="155">
        <f t="shared" si="487"/>
        <v>0</v>
      </c>
      <c r="CB707" s="165"/>
      <c r="CC707" s="215">
        <f t="shared" si="460"/>
        <v>0</v>
      </c>
      <c r="CD707" s="215">
        <f t="shared" si="461"/>
        <v>0</v>
      </c>
      <c r="CE707" s="215">
        <f t="shared" si="462"/>
        <v>0</v>
      </c>
      <c r="CF707" s="215">
        <f t="shared" si="463"/>
        <v>0</v>
      </c>
      <c r="CG707" s="215">
        <f t="shared" si="464"/>
        <v>0</v>
      </c>
      <c r="CH707" s="155">
        <f t="shared" si="488"/>
        <v>0</v>
      </c>
      <c r="CI707" s="165"/>
      <c r="CJ707" s="215">
        <f t="shared" si="465"/>
        <v>0</v>
      </c>
      <c r="CK707" s="215">
        <f t="shared" si="466"/>
        <v>0</v>
      </c>
      <c r="CL707" s="215">
        <f t="shared" si="467"/>
        <v>0</v>
      </c>
      <c r="CM707" s="215">
        <f t="shared" si="468"/>
        <v>0</v>
      </c>
      <c r="CN707" s="215">
        <f t="shared" si="469"/>
        <v>0</v>
      </c>
      <c r="CO707" s="155">
        <f t="shared" si="489"/>
        <v>0</v>
      </c>
      <c r="CP707" s="165"/>
      <c r="CQ707" s="223">
        <f t="shared" si="470"/>
        <v>0</v>
      </c>
      <c r="CR707" s="223">
        <f t="shared" si="471"/>
        <v>0</v>
      </c>
      <c r="CS707" s="223">
        <f t="shared" si="472"/>
        <v>0</v>
      </c>
      <c r="CT707" s="223">
        <f t="shared" si="473"/>
        <v>0</v>
      </c>
      <c r="CU707" s="223">
        <f t="shared" si="474"/>
        <v>0</v>
      </c>
      <c r="CV707" s="155">
        <f t="shared" si="490"/>
        <v>0</v>
      </c>
      <c r="CW707" s="165"/>
      <c r="CX707" s="215">
        <f t="shared" si="491"/>
        <v>0</v>
      </c>
      <c r="CY707" s="215">
        <f t="shared" si="475"/>
        <v>0</v>
      </c>
      <c r="CZ707" s="215">
        <f t="shared" si="476"/>
        <v>0</v>
      </c>
      <c r="DA707" s="215">
        <f t="shared" si="477"/>
        <v>0</v>
      </c>
      <c r="DB707" s="215">
        <f t="shared" si="478"/>
        <v>0</v>
      </c>
      <c r="DC707" s="155">
        <f t="shared" si="492"/>
        <v>0</v>
      </c>
      <c r="DD707" s="165"/>
      <c r="DE707" s="188" t="b" cm="1">
        <f t="array" aca="1" ref="DE707" ca="1">OR($G707=Forecast_Capex_Input!$BF$8:$BF$10)</f>
        <v>0</v>
      </c>
      <c r="DF707" s="188" cm="1">
        <f t="array" aca="1" ref="DF707" ca="1">IFERROR(INDEX(Forecast_Capex_Input!BG$12:BG$286,$X707)
*(INDEX(Forecast_Capex_Input!$H$12:$H$286,$X707)=Repex),0)
*$DE707</f>
        <v>0</v>
      </c>
      <c r="DG707" s="188" cm="1">
        <f t="array" aca="1" ref="DG707" ca="1">IFERROR(INDEX(Forecast_Capex_Input!BH$12:BH$286,$X707)
*(INDEX(Forecast_Capex_Input!$H$12:$H$286,$X707)=Repex),0)
*$DE707</f>
        <v>0</v>
      </c>
      <c r="DH707" s="188" cm="1">
        <f t="array" aca="1" ref="DH707" ca="1">IFERROR(INDEX(Forecast_Capex_Input!BI$12:BI$286,$X707)
*(INDEX(Forecast_Capex_Input!$H$12:$H$286,$X707)=Repex),0)
*$DE707</f>
        <v>0</v>
      </c>
      <c r="DI707" s="188" cm="1">
        <f t="array" aca="1" ref="DI707" ca="1">IFERROR(INDEX(Forecast_Capex_Input!BJ$12:BJ$286,$X707)
*(INDEX(Forecast_Capex_Input!$H$12:$H$286,$X707)=Repex),0)
*$DE707</f>
        <v>0</v>
      </c>
      <c r="DJ707" s="188" cm="1">
        <f t="array" aca="1" ref="DJ707" ca="1">IFERROR(INDEX(Forecast_Capex_Input!BK$12:BK$286,$X707)
*(INDEX(Forecast_Capex_Input!$H$12:$H$286,$X707)=Repex),0)
*$DE707</f>
        <v>0</v>
      </c>
      <c r="DK707" s="188" cm="1">
        <f t="array" aca="1" ref="DK707" ca="1">IFERROR(INDEX(Forecast_Capex_Input!BL$12:BL$286,$X707)
*(INDEX(Forecast_Capex_Input!$H$12:$H$286,$X707)=Repex),0)
*$DE707</f>
        <v>0</v>
      </c>
      <c r="DL707" s="165"/>
      <c r="DM707" s="188" t="b" cm="1">
        <f t="array" aca="1" ref="DM707" ca="1">OR($G707=Forecast_Capex_Input!$BN$8:$BN$9)</f>
        <v>0</v>
      </c>
      <c r="DN707" s="188" cm="1">
        <f t="array" aca="1" ref="DN707" ca="1">IFERROR(INDEX(Forecast_Capex_Input!BO$12:BO$286,$X707)
*(INDEX(Forecast_Capex_Input!$H$12:$H$286,$X707)=Repex),0)
*$DM707</f>
        <v>0</v>
      </c>
      <c r="DO707" s="188" cm="1">
        <f t="array" aca="1" ref="DO707" ca="1">IFERROR(INDEX(Forecast_Capex_Input!BP$12:BP$286,$X707)
*(INDEX(Forecast_Capex_Input!$H$12:$H$286,$X707)=Repex),0)
*$DM707</f>
        <v>0</v>
      </c>
      <c r="DP707" s="188" cm="1">
        <f t="array" aca="1" ref="DP707" ca="1">IFERROR(INDEX(Forecast_Capex_Input!BQ$12:BQ$286,$X707)
*(INDEX(Forecast_Capex_Input!$H$12:$H$286,$X707)=Repex),0)
*$DM707</f>
        <v>0</v>
      </c>
      <c r="DQ707" s="188" cm="1">
        <f t="array" aca="1" ref="DQ707" ca="1">IFERROR(INDEX(Forecast_Capex_Input!BR$12:BR$286,$X707)
*(INDEX(Forecast_Capex_Input!$H$12:$H$286,$X707)=Repex),0)
*$DM707</f>
        <v>0</v>
      </c>
      <c r="DR707" s="188" cm="1">
        <f t="array" aca="1" ref="DR707" ca="1">IFERROR(INDEX(Forecast_Capex_Input!BS$12:BS$286,$X707)
*(INDEX(Forecast_Capex_Input!$H$12:$H$286,$X707)=Repex),0)
*$DM707</f>
        <v>0</v>
      </c>
      <c r="DS707" s="165"/>
      <c r="DT707" s="188" t="b" cm="1">
        <f t="array" aca="1" ref="DT707" ca="1">OR($G707=Forecast_Capex_Input!$BU$8:$BU$10)</f>
        <v>0</v>
      </c>
      <c r="DU707" s="188" cm="1">
        <f t="array" aca="1" ref="DU707" ca="1">IFERROR(INDEX(Forecast_Capex_Input!BV$12:BV$286,$X707)
*(INDEX(Forecast_Capex_Input!$H$12:$H$286,$X707)=Repex),0)
*$DT707</f>
        <v>0</v>
      </c>
      <c r="DV707" s="188" cm="1">
        <f t="array" aca="1" ref="DV707" ca="1">IFERROR(INDEX(Forecast_Capex_Input!BW$12:BW$286,$X707)
*(INDEX(Forecast_Capex_Input!$H$12:$H$286,$X707)=Repex),0)
*$DT707</f>
        <v>0</v>
      </c>
      <c r="DW707" s="188" cm="1">
        <f t="array" aca="1" ref="DW707" ca="1">IFERROR(INDEX(Forecast_Capex_Input!BX$12:BX$286,$X707)
*(INDEX(Forecast_Capex_Input!$H$12:$H$286,$X707)=Repex),0)
*$DT707</f>
        <v>0</v>
      </c>
      <c r="DX707" s="188" cm="1">
        <f t="array" aca="1" ref="DX707" ca="1">IFERROR(INDEX(Forecast_Capex_Input!BY$12:BY$286,$X707)
*(INDEX(Forecast_Capex_Input!$H$12:$H$286,$X707)=Repex),0)
*$DT707</f>
        <v>0</v>
      </c>
      <c r="DY707" s="188" cm="1">
        <f t="array" aca="1" ref="DY707" ca="1">IFERROR(INDEX(Forecast_Capex_Input!BZ$12:BZ$286,$X707)
*(INDEX(Forecast_Capex_Input!$H$12:$H$286,$X707)=Repex),0)
*$DT707</f>
        <v>0</v>
      </c>
      <c r="DZ707" s="188" cm="1">
        <f t="array" aca="1" ref="DZ707" ca="1">IFERROR(INDEX(Forecast_Capex_Input!CA$12:CA$286,$X707)
*(INDEX(Forecast_Capex_Input!$H$12:$H$286,$X707)=Repex),0)
*$DT707</f>
        <v>0</v>
      </c>
      <c r="EA707" s="188" cm="1">
        <f t="array" aca="1" ref="EA707" ca="1">IFERROR(INDEX(Forecast_Capex_Input!CB$12:CB$286,$X707)
*(INDEX(Forecast_Capex_Input!$H$12:$H$286,$X707)=Repex),0)
*$DT707</f>
        <v>0</v>
      </c>
      <c r="EB707" s="188" cm="1">
        <f t="array" aca="1" ref="EB707" ca="1">IFERROR(INDEX(Forecast_Capex_Input!CC$12:CC$286,$X707)
*(INDEX(Forecast_Capex_Input!$H$12:$H$286,$X707)=Repex),0)
*$DT707</f>
        <v>0</v>
      </c>
      <c r="EC707" s="165"/>
      <c r="ED707" s="226" t="str">
        <f t="shared" si="479"/>
        <v>N/A</v>
      </c>
      <c r="EE707" s="174" t="s">
        <v>15</v>
      </c>
    </row>
    <row r="708" spans="3:135" x14ac:dyDescent="0.2">
      <c r="C708" s="174">
        <f t="shared" si="480"/>
        <v>698</v>
      </c>
      <c r="D708" s="167" t="str" cm="1">
        <f t="array" ref="D708">IFERROR(INDEX(Forecast_Capex_Input!$D$12:$D$286,$X708),NA)</f>
        <v>N/A</v>
      </c>
      <c r="E708" s="172" t="str" cm="1">
        <f t="array" ref="E708">IF($X708=NA,NA,INDEX(Forecast_Capex_Input!$E$12:$E$286,$X708))</f>
        <v>N/A</v>
      </c>
      <c r="F708" s="167" t="str" cm="1">
        <f t="array" aca="1" ref="F708" ca="1">IFERROR(INDEX(General!$E$25:$E$26,$Y708),NA)</f>
        <v>N/A</v>
      </c>
      <c r="G708" s="167" t="str" cm="1">
        <f t="array" aca="1" ref="G708" ca="1">IFERROR(INDEX(Forecast_Capex_Input!$AI$11:$BB$11,$AA708),NA)</f>
        <v>N/A</v>
      </c>
      <c r="H708" s="189" t="str" cm="1">
        <f t="array" aca="1" ref="H708" ca="1">IFERROR(INDEX(Forecast_Capex_Input!$AI$12:$BB$286,$X708,$AA708),NA)</f>
        <v>N/A</v>
      </c>
      <c r="I708" s="199" t="str" cm="1">
        <f t="array" ref="I708">IFERROR(INDEX(Forecast_Capex_Input!$F$12:$F$286,$X708),NA)</f>
        <v>N/A</v>
      </c>
      <c r="J708" s="199" t="str" cm="1">
        <f t="array" ref="J708">IFERROR(INDEX(Forecast_Capex_Input!G$12:G$286,$X708),NA)</f>
        <v>N/A</v>
      </c>
      <c r="K708" s="199" t="str" cm="1">
        <f t="array" ref="K708">IFERROR(INDEX(Forecast_Capex_Input!H$12:H$286,$X708),NA)</f>
        <v>N/A</v>
      </c>
      <c r="L708" s="199" t="str" cm="1">
        <f t="array" ref="L708">IFERROR(INDEX(Forecast_Capex_Input!I$12:I$286,$X708),NA)</f>
        <v>N/A</v>
      </c>
      <c r="M708" s="199" t="str" cm="1">
        <f t="array" ref="M708">IFERROR(INDEX(Forecast_Capex_Input!J$12:J$286,$X708),NA)</f>
        <v>N/A</v>
      </c>
      <c r="N708" s="199" t="str" cm="1">
        <f t="array" ref="N708">IFERROR(INDEX(Forecast_Capex_Input!K$12:K$286,$X708),NA)</f>
        <v>N/A</v>
      </c>
      <c r="O708" s="199" t="str" cm="1">
        <f t="array" ref="O708">IFERROR(INDEX(Forecast_Capex_Input!L$12:L$286,$X708),NA)</f>
        <v>N/A</v>
      </c>
      <c r="P708" s="199" t="str" cm="1">
        <f t="array" ref="P708">IFERROR(INDEX(Forecast_Capex_Input!M$12:M$286,$X708),NA)</f>
        <v>N/A</v>
      </c>
      <c r="Q708" s="172" t="str" cm="1">
        <f t="array" ref="Q708">IFERROR(INDEX(Forecast_Capex_Input!N$12:N$286,$X708),NA)</f>
        <v>N/A</v>
      </c>
      <c r="R708" s="265" cm="1">
        <f t="array" ref="R708">IFERROR(INDEX(Forecast_Capex_Input!O$12:O$286,$X708),0)</f>
        <v>0</v>
      </c>
      <c r="S708" s="172" cm="1">
        <f t="array" ref="S708">IFERROR(INDEX(Forecast_Capex_Input!P$12:P$286,$X708),0)</f>
        <v>0</v>
      </c>
      <c r="T708" s="199" t="str" cm="1">
        <f t="array" aca="1" ref="T708" ca="1">IFERROR(INDEX(General!$K$84:$K$103,$AA708),NA)</f>
        <v>N/A</v>
      </c>
      <c r="U708" s="188" cm="1">
        <f t="array" aca="1" ref="U708" ca="1">IFERROR(
IF($F708=General!$E$25,INDEX(Forecast_Capex_Input!S$12:S$286,$X708),
INDEX(Forecast_Capex_Input!T$12:T$286,$X708)),0)</f>
        <v>0</v>
      </c>
      <c r="V708" s="222" t="b">
        <f>IFERROR(INDEX(Overheads!$T$19:$T$26,MATCH($I708,Overheads!$E$19:$E$26,0)),FALSE)</f>
        <v>0</v>
      </c>
      <c r="W708" s="165"/>
      <c r="X708" s="174" t="str">
        <f>IFERROR(
IF(MATCH($C708,Forecast_Capex_Input!$CI$12:$CI$286,1)+1&gt;MAX(Forecast_Capex_Input!$C$12:$C$286),NA,
MATCH($C708,Forecast_Capex_Input!$CI$12:$CI$286,1)+1),1)</f>
        <v>N/A</v>
      </c>
      <c r="Y708" s="174" t="str" cm="1">
        <f t="array" aca="1" ref="Y708" ca="1">IFERROR(
IF(X707&lt;&gt;X708,1,
IF(COUNTIF(OFFSET(Y707,0,0,-INDEX(Forecast_Capex_Input!$CG$12:$CG$286,$X708)),Y707)=INDEX(Forecast_Capex_Input!$CG$12:$CG$286,$X708),Y707+1,Y707)),NA)</f>
        <v>N/A</v>
      </c>
      <c r="Z708" s="174" t="str" cm="1">
        <f t="array" ref="Z708">IFERROR($C708-IF($X708=1,1,INDEX(Forecast_Capex_Input!$CI$12:$CI$286,$X708-1))+1,NA)</f>
        <v>N/A</v>
      </c>
      <c r="AA708" s="174" t="str" cm="1">
        <f t="array" aca="1" ref="AA708" ca="1">IFERROR(IF(Y708=1,
INDEX(Forecast_Capex_Input!$AI$10:$BB$10,SMALL(IF(INDEX(Forecast_Capex_Input!$AI$12:$BB$286,$X708,0)&gt;0,COLUMN(Forecast_Capex_Input!$AI$10:$BB$10)-COLUMN(Forecast_Capex_Input!$AI$12)+1),ROWS(OFFSET(AA707,0,0,-$Z708)))),
OFFSET(AA707,-INDEX(Forecast_Capex_Input!$CG$12:$CG$286,$X708)+1,0)),NA)</f>
        <v>N/A</v>
      </c>
      <c r="AB708" s="174" t="str">
        <f t="shared" ca="1" si="449"/>
        <v>N/A</v>
      </c>
      <c r="AC708" s="222" t="b">
        <f t="shared" si="481"/>
        <v>0</v>
      </c>
      <c r="AD708" s="220" t="b">
        <v>0</v>
      </c>
      <c r="AE708" s="222" t="b">
        <f t="shared" si="450"/>
        <v>1</v>
      </c>
      <c r="AF708" s="165"/>
      <c r="AG708" s="215">
        <v>0</v>
      </c>
      <c r="AH708" s="215">
        <v>0</v>
      </c>
      <c r="AI708" s="215">
        <v>0</v>
      </c>
      <c r="AJ708" s="215">
        <v>0</v>
      </c>
      <c r="AK708" s="215">
        <v>0</v>
      </c>
      <c r="AL708" s="155">
        <v>0</v>
      </c>
      <c r="AM708" s="165"/>
      <c r="AN708" s="215" cm="1">
        <f t="array" aca="1" ref="AN708" ca="1">IFERROR(INDEX(General!O$33:O$34,$AB708)
*AG708,0)</f>
        <v>0</v>
      </c>
      <c r="AO708" s="215" cm="1">
        <f t="array" aca="1" ref="AO708" ca="1">IFERROR(INDEX(General!P$33:P$34,$AB708)
*AH708,0)</f>
        <v>0</v>
      </c>
      <c r="AP708" s="215" cm="1">
        <f t="array" aca="1" ref="AP708" ca="1">IFERROR(INDEX(General!Q$33:Q$34,$AB708)
*AI708,0)</f>
        <v>0</v>
      </c>
      <c r="AQ708" s="215" cm="1">
        <f t="array" aca="1" ref="AQ708" ca="1">IFERROR(INDEX(General!R$33:R$34,$AB708)
*AJ708,0)</f>
        <v>0</v>
      </c>
      <c r="AR708" s="215" cm="1">
        <f t="array" aca="1" ref="AR708" ca="1">IFERROR(INDEX(General!S$33:S$34,$AB708)
*AK708,0)</f>
        <v>0</v>
      </c>
      <c r="AS708" s="155">
        <f t="shared" ca="1" si="482"/>
        <v>0</v>
      </c>
      <c r="AT708" s="165"/>
      <c r="AU708" s="215">
        <f ca="1">IF($AE708=FALSE,AN708*Overheads!$R$24*$V708,
IFERROR(Overheads!$O$49*$V708*AN708,0)
+IFERROR(Overheads!Q$59*$V708*(AN708/Overheads!Q$68),0))</f>
        <v>0</v>
      </c>
      <c r="AV708" s="215">
        <f ca="1">IF($AE708=FALSE,AO708*Overheads!$R$24*$V708,
IFERROR(Overheads!$O$49*$V708*AO708,0)
+IFERROR(Overheads!R$59*$V708*(AO708/Overheads!R$68),0))</f>
        <v>0</v>
      </c>
      <c r="AW708" s="215">
        <f ca="1">IF($AE708=FALSE,AP708*Overheads!$R$24*$V708,
IFERROR(Overheads!$O$49*$V708*AP708,0)
+IFERROR(Overheads!S$59*$V708*(AP708/Overheads!S$68),0))</f>
        <v>0</v>
      </c>
      <c r="AX708" s="215">
        <f ca="1">IF($AE708=FALSE,AQ708*Overheads!$R$24*$V708,
IFERROR(Overheads!$O$49*$V708*AQ708,0)
+IFERROR(Overheads!T$59*$V708*(AQ708/Overheads!T$68),0))</f>
        <v>0</v>
      </c>
      <c r="AY708" s="215">
        <f ca="1">IF($AE708=FALSE,AR708*Overheads!$R$24*$V708,
IFERROR(Overheads!$O$49*$V708*AR708,0)
+IFERROR(Overheads!U$59*$V708*(AR708/Overheads!U$68),0))</f>
        <v>0</v>
      </c>
      <c r="AZ708" s="155">
        <f t="shared" ca="1" si="483"/>
        <v>0</v>
      </c>
      <c r="BA708" s="165"/>
      <c r="BB708" s="215">
        <f ca="1">IF($AE708=FALSE,AN708*Overheads!$S$25,
IFERROR(Overheads!$O$50*AN708,0)
+IFERROR(Overheads!Q$60*(AN708/Overheads!Q$66),0))</f>
        <v>0</v>
      </c>
      <c r="BC708" s="215">
        <f ca="1">IF($AE708=FALSE,AO708*Overheads!$S$25,
IFERROR(Overheads!$O$50*AO708,0)
+IFERROR(Overheads!R$60*(AO708/Overheads!R$66),0))</f>
        <v>0</v>
      </c>
      <c r="BD708" s="215">
        <f ca="1">IF($AE708=FALSE,AP708*Overheads!$S$25,
IFERROR(Overheads!$O$50*AP708,0)
+IFERROR(Overheads!S$60*(AP708/Overheads!S$66),0))</f>
        <v>0</v>
      </c>
      <c r="BE708" s="215">
        <f ca="1">IF($AE708=FALSE,AQ708*Overheads!$S$25,
IFERROR(Overheads!$O$50*AQ708,0)
+IFERROR(Overheads!T$60*(AQ708/Overheads!T$66),0))</f>
        <v>0</v>
      </c>
      <c r="BF708" s="215">
        <f ca="1">IF($AE708=FALSE,AR708*Overheads!$S$25,
IFERROR(Overheads!$O$50*AR708,0)
+IFERROR(Overheads!U$60*(AR708/Overheads!U$66),0))</f>
        <v>0</v>
      </c>
      <c r="BG708" s="155">
        <f t="shared" ca="1" si="484"/>
        <v>0</v>
      </c>
      <c r="BH708" s="165"/>
      <c r="BI708" s="215">
        <f t="shared" ca="1" si="485"/>
        <v>0</v>
      </c>
      <c r="BJ708" s="215">
        <f t="shared" ca="1" si="451"/>
        <v>0</v>
      </c>
      <c r="BK708" s="215">
        <f t="shared" ca="1" si="452"/>
        <v>0</v>
      </c>
      <c r="BL708" s="215">
        <f t="shared" ca="1" si="453"/>
        <v>0</v>
      </c>
      <c r="BM708" s="215">
        <f t="shared" ca="1" si="454"/>
        <v>0</v>
      </c>
      <c r="BN708" s="155">
        <f t="shared" ca="1" si="486"/>
        <v>0</v>
      </c>
      <c r="BO708" s="165"/>
      <c r="BP708" s="187" cm="1">
        <f t="array" ref="BP708">IFERROR(IF($X708=$X707,BP707,INDEX(Forecast_Capex_Input!AC$12:AC$286,$X708)),0)</f>
        <v>0</v>
      </c>
      <c r="BQ708" s="187" cm="1">
        <f t="array" ref="BQ708">IFERROR(IF($X708=$X707,BQ707,INDEX(Forecast_Capex_Input!AD$12:AD$286,$X708)),0)</f>
        <v>0</v>
      </c>
      <c r="BR708" s="187" cm="1">
        <f t="array" ref="BR708">IFERROR(IF($X708=$X707,BR707,INDEX(Forecast_Capex_Input!AE$12:AE$286,$X708)),0)</f>
        <v>0</v>
      </c>
      <c r="BS708" s="187" cm="1">
        <f t="array" ref="BS708">IFERROR(IF($X708=$X707,BS707,INDEX(Forecast_Capex_Input!AF$12:AF$286,$X708)),0)</f>
        <v>0</v>
      </c>
      <c r="BT708" s="187" cm="1">
        <f t="array" ref="BT708">IFERROR(IF($X708=$X707,BT707,INDEX(Forecast_Capex_Input!AG$12:AG$286,$X708)),0)</f>
        <v>0</v>
      </c>
      <c r="BU708" s="165"/>
      <c r="BV708" s="215">
        <f t="shared" si="455"/>
        <v>0</v>
      </c>
      <c r="BW708" s="215">
        <f t="shared" si="456"/>
        <v>0</v>
      </c>
      <c r="BX708" s="215">
        <f t="shared" si="457"/>
        <v>0</v>
      </c>
      <c r="BY708" s="215">
        <f t="shared" si="458"/>
        <v>0</v>
      </c>
      <c r="BZ708" s="215">
        <f t="shared" si="459"/>
        <v>0</v>
      </c>
      <c r="CA708" s="155">
        <f t="shared" si="487"/>
        <v>0</v>
      </c>
      <c r="CB708" s="165"/>
      <c r="CC708" s="215">
        <f t="shared" si="460"/>
        <v>0</v>
      </c>
      <c r="CD708" s="215">
        <f t="shared" si="461"/>
        <v>0</v>
      </c>
      <c r="CE708" s="215">
        <f t="shared" si="462"/>
        <v>0</v>
      </c>
      <c r="CF708" s="215">
        <f t="shared" si="463"/>
        <v>0</v>
      </c>
      <c r="CG708" s="215">
        <f t="shared" si="464"/>
        <v>0</v>
      </c>
      <c r="CH708" s="155">
        <f t="shared" si="488"/>
        <v>0</v>
      </c>
      <c r="CI708" s="165"/>
      <c r="CJ708" s="215">
        <f t="shared" si="465"/>
        <v>0</v>
      </c>
      <c r="CK708" s="215">
        <f t="shared" si="466"/>
        <v>0</v>
      </c>
      <c r="CL708" s="215">
        <f t="shared" si="467"/>
        <v>0</v>
      </c>
      <c r="CM708" s="215">
        <f t="shared" si="468"/>
        <v>0</v>
      </c>
      <c r="CN708" s="215">
        <f t="shared" si="469"/>
        <v>0</v>
      </c>
      <c r="CO708" s="155">
        <f t="shared" si="489"/>
        <v>0</v>
      </c>
      <c r="CP708" s="165"/>
      <c r="CQ708" s="223">
        <f t="shared" si="470"/>
        <v>0</v>
      </c>
      <c r="CR708" s="223">
        <f t="shared" si="471"/>
        <v>0</v>
      </c>
      <c r="CS708" s="223">
        <f t="shared" si="472"/>
        <v>0</v>
      </c>
      <c r="CT708" s="223">
        <f t="shared" si="473"/>
        <v>0</v>
      </c>
      <c r="CU708" s="223">
        <f t="shared" si="474"/>
        <v>0</v>
      </c>
      <c r="CV708" s="155">
        <f t="shared" si="490"/>
        <v>0</v>
      </c>
      <c r="CW708" s="165"/>
      <c r="CX708" s="215">
        <f t="shared" si="491"/>
        <v>0</v>
      </c>
      <c r="CY708" s="215">
        <f t="shared" si="475"/>
        <v>0</v>
      </c>
      <c r="CZ708" s="215">
        <f t="shared" si="476"/>
        <v>0</v>
      </c>
      <c r="DA708" s="215">
        <f t="shared" si="477"/>
        <v>0</v>
      </c>
      <c r="DB708" s="215">
        <f t="shared" si="478"/>
        <v>0</v>
      </c>
      <c r="DC708" s="155">
        <f t="shared" si="492"/>
        <v>0</v>
      </c>
      <c r="DD708" s="165"/>
      <c r="DE708" s="188" t="b" cm="1">
        <f t="array" aca="1" ref="DE708" ca="1">OR($G708=Forecast_Capex_Input!$BF$8:$BF$10)</f>
        <v>0</v>
      </c>
      <c r="DF708" s="188" cm="1">
        <f t="array" aca="1" ref="DF708" ca="1">IFERROR(INDEX(Forecast_Capex_Input!BG$12:BG$286,$X708)
*(INDEX(Forecast_Capex_Input!$H$12:$H$286,$X708)=Repex),0)
*$DE708</f>
        <v>0</v>
      </c>
      <c r="DG708" s="188" cm="1">
        <f t="array" aca="1" ref="DG708" ca="1">IFERROR(INDEX(Forecast_Capex_Input!BH$12:BH$286,$X708)
*(INDEX(Forecast_Capex_Input!$H$12:$H$286,$X708)=Repex),0)
*$DE708</f>
        <v>0</v>
      </c>
      <c r="DH708" s="188" cm="1">
        <f t="array" aca="1" ref="DH708" ca="1">IFERROR(INDEX(Forecast_Capex_Input!BI$12:BI$286,$X708)
*(INDEX(Forecast_Capex_Input!$H$12:$H$286,$X708)=Repex),0)
*$DE708</f>
        <v>0</v>
      </c>
      <c r="DI708" s="188" cm="1">
        <f t="array" aca="1" ref="DI708" ca="1">IFERROR(INDEX(Forecast_Capex_Input!BJ$12:BJ$286,$X708)
*(INDEX(Forecast_Capex_Input!$H$12:$H$286,$X708)=Repex),0)
*$DE708</f>
        <v>0</v>
      </c>
      <c r="DJ708" s="188" cm="1">
        <f t="array" aca="1" ref="DJ708" ca="1">IFERROR(INDEX(Forecast_Capex_Input!BK$12:BK$286,$X708)
*(INDEX(Forecast_Capex_Input!$H$12:$H$286,$X708)=Repex),0)
*$DE708</f>
        <v>0</v>
      </c>
      <c r="DK708" s="188" cm="1">
        <f t="array" aca="1" ref="DK708" ca="1">IFERROR(INDEX(Forecast_Capex_Input!BL$12:BL$286,$X708)
*(INDEX(Forecast_Capex_Input!$H$12:$H$286,$X708)=Repex),0)
*$DE708</f>
        <v>0</v>
      </c>
      <c r="DL708" s="165"/>
      <c r="DM708" s="188" t="b" cm="1">
        <f t="array" aca="1" ref="DM708" ca="1">OR($G708=Forecast_Capex_Input!$BN$8:$BN$9)</f>
        <v>0</v>
      </c>
      <c r="DN708" s="188" cm="1">
        <f t="array" aca="1" ref="DN708" ca="1">IFERROR(INDEX(Forecast_Capex_Input!BO$12:BO$286,$X708)
*(INDEX(Forecast_Capex_Input!$H$12:$H$286,$X708)=Repex),0)
*$DM708</f>
        <v>0</v>
      </c>
      <c r="DO708" s="188" cm="1">
        <f t="array" aca="1" ref="DO708" ca="1">IFERROR(INDEX(Forecast_Capex_Input!BP$12:BP$286,$X708)
*(INDEX(Forecast_Capex_Input!$H$12:$H$286,$X708)=Repex),0)
*$DM708</f>
        <v>0</v>
      </c>
      <c r="DP708" s="188" cm="1">
        <f t="array" aca="1" ref="DP708" ca="1">IFERROR(INDEX(Forecast_Capex_Input!BQ$12:BQ$286,$X708)
*(INDEX(Forecast_Capex_Input!$H$12:$H$286,$X708)=Repex),0)
*$DM708</f>
        <v>0</v>
      </c>
      <c r="DQ708" s="188" cm="1">
        <f t="array" aca="1" ref="DQ708" ca="1">IFERROR(INDEX(Forecast_Capex_Input!BR$12:BR$286,$X708)
*(INDEX(Forecast_Capex_Input!$H$12:$H$286,$X708)=Repex),0)
*$DM708</f>
        <v>0</v>
      </c>
      <c r="DR708" s="188" cm="1">
        <f t="array" aca="1" ref="DR708" ca="1">IFERROR(INDEX(Forecast_Capex_Input!BS$12:BS$286,$X708)
*(INDEX(Forecast_Capex_Input!$H$12:$H$286,$X708)=Repex),0)
*$DM708</f>
        <v>0</v>
      </c>
      <c r="DS708" s="165"/>
      <c r="DT708" s="188" t="b" cm="1">
        <f t="array" aca="1" ref="DT708" ca="1">OR($G708=Forecast_Capex_Input!$BU$8:$BU$10)</f>
        <v>0</v>
      </c>
      <c r="DU708" s="188" cm="1">
        <f t="array" aca="1" ref="DU708" ca="1">IFERROR(INDEX(Forecast_Capex_Input!BV$12:BV$286,$X708)
*(INDEX(Forecast_Capex_Input!$H$12:$H$286,$X708)=Repex),0)
*$DT708</f>
        <v>0</v>
      </c>
      <c r="DV708" s="188" cm="1">
        <f t="array" aca="1" ref="DV708" ca="1">IFERROR(INDEX(Forecast_Capex_Input!BW$12:BW$286,$X708)
*(INDEX(Forecast_Capex_Input!$H$12:$H$286,$X708)=Repex),0)
*$DT708</f>
        <v>0</v>
      </c>
      <c r="DW708" s="188" cm="1">
        <f t="array" aca="1" ref="DW708" ca="1">IFERROR(INDEX(Forecast_Capex_Input!BX$12:BX$286,$X708)
*(INDEX(Forecast_Capex_Input!$H$12:$H$286,$X708)=Repex),0)
*$DT708</f>
        <v>0</v>
      </c>
      <c r="DX708" s="188" cm="1">
        <f t="array" aca="1" ref="DX708" ca="1">IFERROR(INDEX(Forecast_Capex_Input!BY$12:BY$286,$X708)
*(INDEX(Forecast_Capex_Input!$H$12:$H$286,$X708)=Repex),0)
*$DT708</f>
        <v>0</v>
      </c>
      <c r="DY708" s="188" cm="1">
        <f t="array" aca="1" ref="DY708" ca="1">IFERROR(INDEX(Forecast_Capex_Input!BZ$12:BZ$286,$X708)
*(INDEX(Forecast_Capex_Input!$H$12:$H$286,$X708)=Repex),0)
*$DT708</f>
        <v>0</v>
      </c>
      <c r="DZ708" s="188" cm="1">
        <f t="array" aca="1" ref="DZ708" ca="1">IFERROR(INDEX(Forecast_Capex_Input!CA$12:CA$286,$X708)
*(INDEX(Forecast_Capex_Input!$H$12:$H$286,$X708)=Repex),0)
*$DT708</f>
        <v>0</v>
      </c>
      <c r="EA708" s="188" cm="1">
        <f t="array" aca="1" ref="EA708" ca="1">IFERROR(INDEX(Forecast_Capex_Input!CB$12:CB$286,$X708)
*(INDEX(Forecast_Capex_Input!$H$12:$H$286,$X708)=Repex),0)
*$DT708</f>
        <v>0</v>
      </c>
      <c r="EB708" s="188" cm="1">
        <f t="array" aca="1" ref="EB708" ca="1">IFERROR(INDEX(Forecast_Capex_Input!CC$12:CC$286,$X708)
*(INDEX(Forecast_Capex_Input!$H$12:$H$286,$X708)=Repex),0)
*$DT708</f>
        <v>0</v>
      </c>
      <c r="EC708" s="165"/>
      <c r="ED708" s="226" t="str">
        <f t="shared" si="479"/>
        <v>N/A</v>
      </c>
      <c r="EE708" s="174" t="s">
        <v>15</v>
      </c>
    </row>
    <row r="709" spans="3:135" x14ac:dyDescent="0.2">
      <c r="C709" s="174">
        <f t="shared" si="480"/>
        <v>699</v>
      </c>
      <c r="D709" s="167" t="str" cm="1">
        <f t="array" ref="D709">IFERROR(INDEX(Forecast_Capex_Input!$D$12:$D$286,$X709),NA)</f>
        <v>N/A</v>
      </c>
      <c r="E709" s="172" t="str" cm="1">
        <f t="array" ref="E709">IF($X709=NA,NA,INDEX(Forecast_Capex_Input!$E$12:$E$286,$X709))</f>
        <v>N/A</v>
      </c>
      <c r="F709" s="167" t="str" cm="1">
        <f t="array" aca="1" ref="F709" ca="1">IFERROR(INDEX(General!$E$25:$E$26,$Y709),NA)</f>
        <v>N/A</v>
      </c>
      <c r="G709" s="167" t="str" cm="1">
        <f t="array" aca="1" ref="G709" ca="1">IFERROR(INDEX(Forecast_Capex_Input!$AI$11:$BB$11,$AA709),NA)</f>
        <v>N/A</v>
      </c>
      <c r="H709" s="189" t="str" cm="1">
        <f t="array" aca="1" ref="H709" ca="1">IFERROR(INDEX(Forecast_Capex_Input!$AI$12:$BB$286,$X709,$AA709),NA)</f>
        <v>N/A</v>
      </c>
      <c r="I709" s="199" t="str" cm="1">
        <f t="array" ref="I709">IFERROR(INDEX(Forecast_Capex_Input!$F$12:$F$286,$X709),NA)</f>
        <v>N/A</v>
      </c>
      <c r="J709" s="199" t="str" cm="1">
        <f t="array" ref="J709">IFERROR(INDEX(Forecast_Capex_Input!G$12:G$286,$X709),NA)</f>
        <v>N/A</v>
      </c>
      <c r="K709" s="199" t="str" cm="1">
        <f t="array" ref="K709">IFERROR(INDEX(Forecast_Capex_Input!H$12:H$286,$X709),NA)</f>
        <v>N/A</v>
      </c>
      <c r="L709" s="199" t="str" cm="1">
        <f t="array" ref="L709">IFERROR(INDEX(Forecast_Capex_Input!I$12:I$286,$X709),NA)</f>
        <v>N/A</v>
      </c>
      <c r="M709" s="199" t="str" cm="1">
        <f t="array" ref="M709">IFERROR(INDEX(Forecast_Capex_Input!J$12:J$286,$X709),NA)</f>
        <v>N/A</v>
      </c>
      <c r="N709" s="199" t="str" cm="1">
        <f t="array" ref="N709">IFERROR(INDEX(Forecast_Capex_Input!K$12:K$286,$X709),NA)</f>
        <v>N/A</v>
      </c>
      <c r="O709" s="199" t="str" cm="1">
        <f t="array" ref="O709">IFERROR(INDEX(Forecast_Capex_Input!L$12:L$286,$X709),NA)</f>
        <v>N/A</v>
      </c>
      <c r="P709" s="199" t="str" cm="1">
        <f t="array" ref="P709">IFERROR(INDEX(Forecast_Capex_Input!M$12:M$286,$X709),NA)</f>
        <v>N/A</v>
      </c>
      <c r="Q709" s="172" t="str" cm="1">
        <f t="array" ref="Q709">IFERROR(INDEX(Forecast_Capex_Input!N$12:N$286,$X709),NA)</f>
        <v>N/A</v>
      </c>
      <c r="R709" s="265" cm="1">
        <f t="array" ref="R709">IFERROR(INDEX(Forecast_Capex_Input!O$12:O$286,$X709),0)</f>
        <v>0</v>
      </c>
      <c r="S709" s="172" cm="1">
        <f t="array" ref="S709">IFERROR(INDEX(Forecast_Capex_Input!P$12:P$286,$X709),0)</f>
        <v>0</v>
      </c>
      <c r="T709" s="199" t="str" cm="1">
        <f t="array" aca="1" ref="T709" ca="1">IFERROR(INDEX(General!$K$84:$K$103,$AA709),NA)</f>
        <v>N/A</v>
      </c>
      <c r="U709" s="188" cm="1">
        <f t="array" aca="1" ref="U709" ca="1">IFERROR(
IF($F709=General!$E$25,INDEX(Forecast_Capex_Input!S$12:S$286,$X709),
INDEX(Forecast_Capex_Input!T$12:T$286,$X709)),0)</f>
        <v>0</v>
      </c>
      <c r="V709" s="222" t="b">
        <f>IFERROR(INDEX(Overheads!$T$19:$T$26,MATCH($I709,Overheads!$E$19:$E$26,0)),FALSE)</f>
        <v>0</v>
      </c>
      <c r="W709" s="165"/>
      <c r="X709" s="174" t="str">
        <f>IFERROR(
IF(MATCH($C709,Forecast_Capex_Input!$CI$12:$CI$286,1)+1&gt;MAX(Forecast_Capex_Input!$C$12:$C$286),NA,
MATCH($C709,Forecast_Capex_Input!$CI$12:$CI$286,1)+1),1)</f>
        <v>N/A</v>
      </c>
      <c r="Y709" s="174" t="str" cm="1">
        <f t="array" aca="1" ref="Y709" ca="1">IFERROR(
IF(X708&lt;&gt;X709,1,
IF(COUNTIF(OFFSET(Y708,0,0,-INDEX(Forecast_Capex_Input!$CG$12:$CG$286,$X709)),Y708)=INDEX(Forecast_Capex_Input!$CG$12:$CG$286,$X709),Y708+1,Y708)),NA)</f>
        <v>N/A</v>
      </c>
      <c r="Z709" s="174" t="str" cm="1">
        <f t="array" ref="Z709">IFERROR($C709-IF($X709=1,1,INDEX(Forecast_Capex_Input!$CI$12:$CI$286,$X709-1))+1,NA)</f>
        <v>N/A</v>
      </c>
      <c r="AA709" s="174" t="str" cm="1">
        <f t="array" aca="1" ref="AA709" ca="1">IFERROR(IF(Y709=1,
INDEX(Forecast_Capex_Input!$AI$10:$BB$10,SMALL(IF(INDEX(Forecast_Capex_Input!$AI$12:$BB$286,$X709,0)&gt;0,COLUMN(Forecast_Capex_Input!$AI$10:$BB$10)-COLUMN(Forecast_Capex_Input!$AI$12)+1),ROWS(OFFSET(AA708,0,0,-$Z709)))),
OFFSET(AA708,-INDEX(Forecast_Capex_Input!$CG$12:$CG$286,$X709)+1,0)),NA)</f>
        <v>N/A</v>
      </c>
      <c r="AB709" s="174" t="str">
        <f t="shared" ca="1" si="449"/>
        <v>N/A</v>
      </c>
      <c r="AC709" s="222" t="b">
        <f t="shared" si="481"/>
        <v>0</v>
      </c>
      <c r="AD709" s="220" t="b">
        <v>0</v>
      </c>
      <c r="AE709" s="222" t="b">
        <f t="shared" si="450"/>
        <v>1</v>
      </c>
      <c r="AF709" s="165"/>
      <c r="AG709" s="215">
        <v>0</v>
      </c>
      <c r="AH709" s="215">
        <v>0</v>
      </c>
      <c r="AI709" s="215">
        <v>0</v>
      </c>
      <c r="AJ709" s="215">
        <v>0</v>
      </c>
      <c r="AK709" s="215">
        <v>0</v>
      </c>
      <c r="AL709" s="155">
        <v>0</v>
      </c>
      <c r="AM709" s="165"/>
      <c r="AN709" s="215" cm="1">
        <f t="array" aca="1" ref="AN709" ca="1">IFERROR(INDEX(General!O$33:O$34,$AB709)
*AG709,0)</f>
        <v>0</v>
      </c>
      <c r="AO709" s="215" cm="1">
        <f t="array" aca="1" ref="AO709" ca="1">IFERROR(INDEX(General!P$33:P$34,$AB709)
*AH709,0)</f>
        <v>0</v>
      </c>
      <c r="AP709" s="215" cm="1">
        <f t="array" aca="1" ref="AP709" ca="1">IFERROR(INDEX(General!Q$33:Q$34,$AB709)
*AI709,0)</f>
        <v>0</v>
      </c>
      <c r="AQ709" s="215" cm="1">
        <f t="array" aca="1" ref="AQ709" ca="1">IFERROR(INDEX(General!R$33:R$34,$AB709)
*AJ709,0)</f>
        <v>0</v>
      </c>
      <c r="AR709" s="215" cm="1">
        <f t="array" aca="1" ref="AR709" ca="1">IFERROR(INDEX(General!S$33:S$34,$AB709)
*AK709,0)</f>
        <v>0</v>
      </c>
      <c r="AS709" s="155">
        <f t="shared" ca="1" si="482"/>
        <v>0</v>
      </c>
      <c r="AT709" s="165"/>
      <c r="AU709" s="215">
        <f ca="1">IF($AE709=FALSE,AN709*Overheads!$R$24*$V709,
IFERROR(Overheads!$O$49*$V709*AN709,0)
+IFERROR(Overheads!Q$59*$V709*(AN709/Overheads!Q$68),0))</f>
        <v>0</v>
      </c>
      <c r="AV709" s="215">
        <f ca="1">IF($AE709=FALSE,AO709*Overheads!$R$24*$V709,
IFERROR(Overheads!$O$49*$V709*AO709,0)
+IFERROR(Overheads!R$59*$V709*(AO709/Overheads!R$68),0))</f>
        <v>0</v>
      </c>
      <c r="AW709" s="215">
        <f ca="1">IF($AE709=FALSE,AP709*Overheads!$R$24*$V709,
IFERROR(Overheads!$O$49*$V709*AP709,0)
+IFERROR(Overheads!S$59*$V709*(AP709/Overheads!S$68),0))</f>
        <v>0</v>
      </c>
      <c r="AX709" s="215">
        <f ca="1">IF($AE709=FALSE,AQ709*Overheads!$R$24*$V709,
IFERROR(Overheads!$O$49*$V709*AQ709,0)
+IFERROR(Overheads!T$59*$V709*(AQ709/Overheads!T$68),0))</f>
        <v>0</v>
      </c>
      <c r="AY709" s="215">
        <f ca="1">IF($AE709=FALSE,AR709*Overheads!$R$24*$V709,
IFERROR(Overheads!$O$49*$V709*AR709,0)
+IFERROR(Overheads!U$59*$V709*(AR709/Overheads!U$68),0))</f>
        <v>0</v>
      </c>
      <c r="AZ709" s="155">
        <f t="shared" ca="1" si="483"/>
        <v>0</v>
      </c>
      <c r="BA709" s="165"/>
      <c r="BB709" s="215">
        <f ca="1">IF($AE709=FALSE,AN709*Overheads!$S$25,
IFERROR(Overheads!$O$50*AN709,0)
+IFERROR(Overheads!Q$60*(AN709/Overheads!Q$66),0))</f>
        <v>0</v>
      </c>
      <c r="BC709" s="215">
        <f ca="1">IF($AE709=FALSE,AO709*Overheads!$S$25,
IFERROR(Overheads!$O$50*AO709,0)
+IFERROR(Overheads!R$60*(AO709/Overheads!R$66),0))</f>
        <v>0</v>
      </c>
      <c r="BD709" s="215">
        <f ca="1">IF($AE709=FALSE,AP709*Overheads!$S$25,
IFERROR(Overheads!$O$50*AP709,0)
+IFERROR(Overheads!S$60*(AP709/Overheads!S$66),0))</f>
        <v>0</v>
      </c>
      <c r="BE709" s="215">
        <f ca="1">IF($AE709=FALSE,AQ709*Overheads!$S$25,
IFERROR(Overheads!$O$50*AQ709,0)
+IFERROR(Overheads!T$60*(AQ709/Overheads!T$66),0))</f>
        <v>0</v>
      </c>
      <c r="BF709" s="215">
        <f ca="1">IF($AE709=FALSE,AR709*Overheads!$S$25,
IFERROR(Overheads!$O$50*AR709,0)
+IFERROR(Overheads!U$60*(AR709/Overheads!U$66),0))</f>
        <v>0</v>
      </c>
      <c r="BG709" s="155">
        <f t="shared" ca="1" si="484"/>
        <v>0</v>
      </c>
      <c r="BH709" s="165"/>
      <c r="BI709" s="215">
        <f t="shared" ca="1" si="485"/>
        <v>0</v>
      </c>
      <c r="BJ709" s="215">
        <f t="shared" ca="1" si="451"/>
        <v>0</v>
      </c>
      <c r="BK709" s="215">
        <f t="shared" ca="1" si="452"/>
        <v>0</v>
      </c>
      <c r="BL709" s="215">
        <f t="shared" ca="1" si="453"/>
        <v>0</v>
      </c>
      <c r="BM709" s="215">
        <f t="shared" ca="1" si="454"/>
        <v>0</v>
      </c>
      <c r="BN709" s="155">
        <f t="shared" ca="1" si="486"/>
        <v>0</v>
      </c>
      <c r="BO709" s="165"/>
      <c r="BP709" s="187" cm="1">
        <f t="array" ref="BP709">IFERROR(IF($X709=$X708,BP708,INDEX(Forecast_Capex_Input!AC$12:AC$286,$X709)),0)</f>
        <v>0</v>
      </c>
      <c r="BQ709" s="187" cm="1">
        <f t="array" ref="BQ709">IFERROR(IF($X709=$X708,BQ708,INDEX(Forecast_Capex_Input!AD$12:AD$286,$X709)),0)</f>
        <v>0</v>
      </c>
      <c r="BR709" s="187" cm="1">
        <f t="array" ref="BR709">IFERROR(IF($X709=$X708,BR708,INDEX(Forecast_Capex_Input!AE$12:AE$286,$X709)),0)</f>
        <v>0</v>
      </c>
      <c r="BS709" s="187" cm="1">
        <f t="array" ref="BS709">IFERROR(IF($X709=$X708,BS708,INDEX(Forecast_Capex_Input!AF$12:AF$286,$X709)),0)</f>
        <v>0</v>
      </c>
      <c r="BT709" s="187" cm="1">
        <f t="array" ref="BT709">IFERROR(IF($X709=$X708,BT708,INDEX(Forecast_Capex_Input!AG$12:AG$286,$X709)),0)</f>
        <v>0</v>
      </c>
      <c r="BU709" s="165"/>
      <c r="BV709" s="215">
        <f t="shared" si="455"/>
        <v>0</v>
      </c>
      <c r="BW709" s="215">
        <f t="shared" si="456"/>
        <v>0</v>
      </c>
      <c r="BX709" s="215">
        <f t="shared" si="457"/>
        <v>0</v>
      </c>
      <c r="BY709" s="215">
        <f t="shared" si="458"/>
        <v>0</v>
      </c>
      <c r="BZ709" s="215">
        <f t="shared" si="459"/>
        <v>0</v>
      </c>
      <c r="CA709" s="155">
        <f t="shared" si="487"/>
        <v>0</v>
      </c>
      <c r="CB709" s="165"/>
      <c r="CC709" s="215">
        <f t="shared" si="460"/>
        <v>0</v>
      </c>
      <c r="CD709" s="215">
        <f t="shared" si="461"/>
        <v>0</v>
      </c>
      <c r="CE709" s="215">
        <f t="shared" si="462"/>
        <v>0</v>
      </c>
      <c r="CF709" s="215">
        <f t="shared" si="463"/>
        <v>0</v>
      </c>
      <c r="CG709" s="215">
        <f t="shared" si="464"/>
        <v>0</v>
      </c>
      <c r="CH709" s="155">
        <f t="shared" si="488"/>
        <v>0</v>
      </c>
      <c r="CI709" s="165"/>
      <c r="CJ709" s="215">
        <f t="shared" si="465"/>
        <v>0</v>
      </c>
      <c r="CK709" s="215">
        <f t="shared" si="466"/>
        <v>0</v>
      </c>
      <c r="CL709" s="215">
        <f t="shared" si="467"/>
        <v>0</v>
      </c>
      <c r="CM709" s="215">
        <f t="shared" si="468"/>
        <v>0</v>
      </c>
      <c r="CN709" s="215">
        <f t="shared" si="469"/>
        <v>0</v>
      </c>
      <c r="CO709" s="155">
        <f t="shared" si="489"/>
        <v>0</v>
      </c>
      <c r="CP709" s="165"/>
      <c r="CQ709" s="223">
        <f t="shared" si="470"/>
        <v>0</v>
      </c>
      <c r="CR709" s="223">
        <f t="shared" si="471"/>
        <v>0</v>
      </c>
      <c r="CS709" s="223">
        <f t="shared" si="472"/>
        <v>0</v>
      </c>
      <c r="CT709" s="223">
        <f t="shared" si="473"/>
        <v>0</v>
      </c>
      <c r="CU709" s="223">
        <f t="shared" si="474"/>
        <v>0</v>
      </c>
      <c r="CV709" s="155">
        <f t="shared" si="490"/>
        <v>0</v>
      </c>
      <c r="CW709" s="165"/>
      <c r="CX709" s="215">
        <f t="shared" si="491"/>
        <v>0</v>
      </c>
      <c r="CY709" s="215">
        <f t="shared" si="475"/>
        <v>0</v>
      </c>
      <c r="CZ709" s="215">
        <f t="shared" si="476"/>
        <v>0</v>
      </c>
      <c r="DA709" s="215">
        <f t="shared" si="477"/>
        <v>0</v>
      </c>
      <c r="DB709" s="215">
        <f t="shared" si="478"/>
        <v>0</v>
      </c>
      <c r="DC709" s="155">
        <f t="shared" si="492"/>
        <v>0</v>
      </c>
      <c r="DD709" s="165"/>
      <c r="DE709" s="188" t="b" cm="1">
        <f t="array" aca="1" ref="DE709" ca="1">OR($G709=Forecast_Capex_Input!$BF$8:$BF$10)</f>
        <v>0</v>
      </c>
      <c r="DF709" s="188" cm="1">
        <f t="array" aca="1" ref="DF709" ca="1">IFERROR(INDEX(Forecast_Capex_Input!BG$12:BG$286,$X709)
*(INDEX(Forecast_Capex_Input!$H$12:$H$286,$X709)=Repex),0)
*$DE709</f>
        <v>0</v>
      </c>
      <c r="DG709" s="188" cm="1">
        <f t="array" aca="1" ref="DG709" ca="1">IFERROR(INDEX(Forecast_Capex_Input!BH$12:BH$286,$X709)
*(INDEX(Forecast_Capex_Input!$H$12:$H$286,$X709)=Repex),0)
*$DE709</f>
        <v>0</v>
      </c>
      <c r="DH709" s="188" cm="1">
        <f t="array" aca="1" ref="DH709" ca="1">IFERROR(INDEX(Forecast_Capex_Input!BI$12:BI$286,$X709)
*(INDEX(Forecast_Capex_Input!$H$12:$H$286,$X709)=Repex),0)
*$DE709</f>
        <v>0</v>
      </c>
      <c r="DI709" s="188" cm="1">
        <f t="array" aca="1" ref="DI709" ca="1">IFERROR(INDEX(Forecast_Capex_Input!BJ$12:BJ$286,$X709)
*(INDEX(Forecast_Capex_Input!$H$12:$H$286,$X709)=Repex),0)
*$DE709</f>
        <v>0</v>
      </c>
      <c r="DJ709" s="188" cm="1">
        <f t="array" aca="1" ref="DJ709" ca="1">IFERROR(INDEX(Forecast_Capex_Input!BK$12:BK$286,$X709)
*(INDEX(Forecast_Capex_Input!$H$12:$H$286,$X709)=Repex),0)
*$DE709</f>
        <v>0</v>
      </c>
      <c r="DK709" s="188" cm="1">
        <f t="array" aca="1" ref="DK709" ca="1">IFERROR(INDEX(Forecast_Capex_Input!BL$12:BL$286,$X709)
*(INDEX(Forecast_Capex_Input!$H$12:$H$286,$X709)=Repex),0)
*$DE709</f>
        <v>0</v>
      </c>
      <c r="DL709" s="165"/>
      <c r="DM709" s="188" t="b" cm="1">
        <f t="array" aca="1" ref="DM709" ca="1">OR($G709=Forecast_Capex_Input!$BN$8:$BN$9)</f>
        <v>0</v>
      </c>
      <c r="DN709" s="188" cm="1">
        <f t="array" aca="1" ref="DN709" ca="1">IFERROR(INDEX(Forecast_Capex_Input!BO$12:BO$286,$X709)
*(INDEX(Forecast_Capex_Input!$H$12:$H$286,$X709)=Repex),0)
*$DM709</f>
        <v>0</v>
      </c>
      <c r="DO709" s="188" cm="1">
        <f t="array" aca="1" ref="DO709" ca="1">IFERROR(INDEX(Forecast_Capex_Input!BP$12:BP$286,$X709)
*(INDEX(Forecast_Capex_Input!$H$12:$H$286,$X709)=Repex),0)
*$DM709</f>
        <v>0</v>
      </c>
      <c r="DP709" s="188" cm="1">
        <f t="array" aca="1" ref="DP709" ca="1">IFERROR(INDEX(Forecast_Capex_Input!BQ$12:BQ$286,$X709)
*(INDEX(Forecast_Capex_Input!$H$12:$H$286,$X709)=Repex),0)
*$DM709</f>
        <v>0</v>
      </c>
      <c r="DQ709" s="188" cm="1">
        <f t="array" aca="1" ref="DQ709" ca="1">IFERROR(INDEX(Forecast_Capex_Input!BR$12:BR$286,$X709)
*(INDEX(Forecast_Capex_Input!$H$12:$H$286,$X709)=Repex),0)
*$DM709</f>
        <v>0</v>
      </c>
      <c r="DR709" s="188" cm="1">
        <f t="array" aca="1" ref="DR709" ca="1">IFERROR(INDEX(Forecast_Capex_Input!BS$12:BS$286,$X709)
*(INDEX(Forecast_Capex_Input!$H$12:$H$286,$X709)=Repex),0)
*$DM709</f>
        <v>0</v>
      </c>
      <c r="DS709" s="165"/>
      <c r="DT709" s="188" t="b" cm="1">
        <f t="array" aca="1" ref="DT709" ca="1">OR($G709=Forecast_Capex_Input!$BU$8:$BU$10)</f>
        <v>0</v>
      </c>
      <c r="DU709" s="188" cm="1">
        <f t="array" aca="1" ref="DU709" ca="1">IFERROR(INDEX(Forecast_Capex_Input!BV$12:BV$286,$X709)
*(INDEX(Forecast_Capex_Input!$H$12:$H$286,$X709)=Repex),0)
*$DT709</f>
        <v>0</v>
      </c>
      <c r="DV709" s="188" cm="1">
        <f t="array" aca="1" ref="DV709" ca="1">IFERROR(INDEX(Forecast_Capex_Input!BW$12:BW$286,$X709)
*(INDEX(Forecast_Capex_Input!$H$12:$H$286,$X709)=Repex),0)
*$DT709</f>
        <v>0</v>
      </c>
      <c r="DW709" s="188" cm="1">
        <f t="array" aca="1" ref="DW709" ca="1">IFERROR(INDEX(Forecast_Capex_Input!BX$12:BX$286,$X709)
*(INDEX(Forecast_Capex_Input!$H$12:$H$286,$X709)=Repex),0)
*$DT709</f>
        <v>0</v>
      </c>
      <c r="DX709" s="188" cm="1">
        <f t="array" aca="1" ref="DX709" ca="1">IFERROR(INDEX(Forecast_Capex_Input!BY$12:BY$286,$X709)
*(INDEX(Forecast_Capex_Input!$H$12:$H$286,$X709)=Repex),0)
*$DT709</f>
        <v>0</v>
      </c>
      <c r="DY709" s="188" cm="1">
        <f t="array" aca="1" ref="DY709" ca="1">IFERROR(INDEX(Forecast_Capex_Input!BZ$12:BZ$286,$X709)
*(INDEX(Forecast_Capex_Input!$H$12:$H$286,$X709)=Repex),0)
*$DT709</f>
        <v>0</v>
      </c>
      <c r="DZ709" s="188" cm="1">
        <f t="array" aca="1" ref="DZ709" ca="1">IFERROR(INDEX(Forecast_Capex_Input!CA$12:CA$286,$X709)
*(INDEX(Forecast_Capex_Input!$H$12:$H$286,$X709)=Repex),0)
*$DT709</f>
        <v>0</v>
      </c>
      <c r="EA709" s="188" cm="1">
        <f t="array" aca="1" ref="EA709" ca="1">IFERROR(INDEX(Forecast_Capex_Input!CB$12:CB$286,$X709)
*(INDEX(Forecast_Capex_Input!$H$12:$H$286,$X709)=Repex),0)
*$DT709</f>
        <v>0</v>
      </c>
      <c r="EB709" s="188" cm="1">
        <f t="array" aca="1" ref="EB709" ca="1">IFERROR(INDEX(Forecast_Capex_Input!CC$12:CC$286,$X709)
*(INDEX(Forecast_Capex_Input!$H$12:$H$286,$X709)=Repex),0)
*$DT709</f>
        <v>0</v>
      </c>
      <c r="EC709" s="165"/>
      <c r="ED709" s="226" t="str">
        <f t="shared" si="479"/>
        <v>N/A</v>
      </c>
      <c r="EE709" s="174" t="s">
        <v>15</v>
      </c>
    </row>
    <row r="710" spans="3:135" x14ac:dyDescent="0.2">
      <c r="C710" s="174">
        <f t="shared" si="480"/>
        <v>700</v>
      </c>
      <c r="D710" s="167" t="str" cm="1">
        <f t="array" ref="D710">IFERROR(INDEX(Forecast_Capex_Input!$D$12:$D$286,$X710),NA)</f>
        <v>N/A</v>
      </c>
      <c r="E710" s="172" t="str" cm="1">
        <f t="array" ref="E710">IF($X710=NA,NA,INDEX(Forecast_Capex_Input!$E$12:$E$286,$X710))</f>
        <v>N/A</v>
      </c>
      <c r="F710" s="167" t="str" cm="1">
        <f t="array" aca="1" ref="F710" ca="1">IFERROR(INDEX(General!$E$25:$E$26,$Y710),NA)</f>
        <v>N/A</v>
      </c>
      <c r="G710" s="167" t="str" cm="1">
        <f t="array" aca="1" ref="G710" ca="1">IFERROR(INDEX(Forecast_Capex_Input!$AI$11:$BB$11,$AA710),NA)</f>
        <v>N/A</v>
      </c>
      <c r="H710" s="189" t="str" cm="1">
        <f t="array" aca="1" ref="H710" ca="1">IFERROR(INDEX(Forecast_Capex_Input!$AI$12:$BB$286,$X710,$AA710),NA)</f>
        <v>N/A</v>
      </c>
      <c r="I710" s="199" t="str" cm="1">
        <f t="array" ref="I710">IFERROR(INDEX(Forecast_Capex_Input!$F$12:$F$286,$X710),NA)</f>
        <v>N/A</v>
      </c>
      <c r="J710" s="199" t="str" cm="1">
        <f t="array" ref="J710">IFERROR(INDEX(Forecast_Capex_Input!G$12:G$286,$X710),NA)</f>
        <v>N/A</v>
      </c>
      <c r="K710" s="199" t="str" cm="1">
        <f t="array" ref="K710">IFERROR(INDEX(Forecast_Capex_Input!H$12:H$286,$X710),NA)</f>
        <v>N/A</v>
      </c>
      <c r="L710" s="199" t="str" cm="1">
        <f t="array" ref="L710">IFERROR(INDEX(Forecast_Capex_Input!I$12:I$286,$X710),NA)</f>
        <v>N/A</v>
      </c>
      <c r="M710" s="199" t="str" cm="1">
        <f t="array" ref="M710">IFERROR(INDEX(Forecast_Capex_Input!J$12:J$286,$X710),NA)</f>
        <v>N/A</v>
      </c>
      <c r="N710" s="199" t="str" cm="1">
        <f t="array" ref="N710">IFERROR(INDEX(Forecast_Capex_Input!K$12:K$286,$X710),NA)</f>
        <v>N/A</v>
      </c>
      <c r="O710" s="199" t="str" cm="1">
        <f t="array" ref="O710">IFERROR(INDEX(Forecast_Capex_Input!L$12:L$286,$X710),NA)</f>
        <v>N/A</v>
      </c>
      <c r="P710" s="199" t="str" cm="1">
        <f t="array" ref="P710">IFERROR(INDEX(Forecast_Capex_Input!M$12:M$286,$X710),NA)</f>
        <v>N/A</v>
      </c>
      <c r="Q710" s="172" t="str" cm="1">
        <f t="array" ref="Q710">IFERROR(INDEX(Forecast_Capex_Input!N$12:N$286,$X710),NA)</f>
        <v>N/A</v>
      </c>
      <c r="R710" s="265" cm="1">
        <f t="array" ref="R710">IFERROR(INDEX(Forecast_Capex_Input!O$12:O$286,$X710),0)</f>
        <v>0</v>
      </c>
      <c r="S710" s="172" cm="1">
        <f t="array" ref="S710">IFERROR(INDEX(Forecast_Capex_Input!P$12:P$286,$X710),0)</f>
        <v>0</v>
      </c>
      <c r="T710" s="199" t="str" cm="1">
        <f t="array" aca="1" ref="T710" ca="1">IFERROR(INDEX(General!$K$84:$K$103,$AA710),NA)</f>
        <v>N/A</v>
      </c>
      <c r="U710" s="188" cm="1">
        <f t="array" aca="1" ref="U710" ca="1">IFERROR(
IF($F710=General!$E$25,INDEX(Forecast_Capex_Input!S$12:S$286,$X710),
INDEX(Forecast_Capex_Input!T$12:T$286,$X710)),0)</f>
        <v>0</v>
      </c>
      <c r="V710" s="222" t="b">
        <f>IFERROR(INDEX(Overheads!$T$19:$T$26,MATCH($I710,Overheads!$E$19:$E$26,0)),FALSE)</f>
        <v>0</v>
      </c>
      <c r="W710" s="165"/>
      <c r="X710" s="174" t="str">
        <f>IFERROR(
IF(MATCH($C710,Forecast_Capex_Input!$CI$12:$CI$286,1)+1&gt;MAX(Forecast_Capex_Input!$C$12:$C$286),NA,
MATCH($C710,Forecast_Capex_Input!$CI$12:$CI$286,1)+1),1)</f>
        <v>N/A</v>
      </c>
      <c r="Y710" s="174" t="str" cm="1">
        <f t="array" aca="1" ref="Y710" ca="1">IFERROR(
IF(X709&lt;&gt;X710,1,
IF(COUNTIF(OFFSET(Y709,0,0,-INDEX(Forecast_Capex_Input!$CG$12:$CG$286,$X710)),Y709)=INDEX(Forecast_Capex_Input!$CG$12:$CG$286,$X710),Y709+1,Y709)),NA)</f>
        <v>N/A</v>
      </c>
      <c r="Z710" s="174" t="str" cm="1">
        <f t="array" ref="Z710">IFERROR($C710-IF($X710=1,1,INDEX(Forecast_Capex_Input!$CI$12:$CI$286,$X710-1))+1,NA)</f>
        <v>N/A</v>
      </c>
      <c r="AA710" s="174" t="str" cm="1">
        <f t="array" aca="1" ref="AA710" ca="1">IFERROR(IF(Y710=1,
INDEX(Forecast_Capex_Input!$AI$10:$BB$10,SMALL(IF(INDEX(Forecast_Capex_Input!$AI$12:$BB$286,$X710,0)&gt;0,COLUMN(Forecast_Capex_Input!$AI$10:$BB$10)-COLUMN(Forecast_Capex_Input!$AI$12)+1),ROWS(OFFSET(AA709,0,0,-$Z710)))),
OFFSET(AA709,-INDEX(Forecast_Capex_Input!$CG$12:$CG$286,$X710)+1,0)),NA)</f>
        <v>N/A</v>
      </c>
      <c r="AB710" s="174" t="str">
        <f t="shared" ca="1" si="449"/>
        <v>N/A</v>
      </c>
      <c r="AC710" s="222" t="b">
        <f t="shared" si="481"/>
        <v>0</v>
      </c>
      <c r="AD710" s="220" t="b">
        <v>0</v>
      </c>
      <c r="AE710" s="222" t="b">
        <f t="shared" si="450"/>
        <v>1</v>
      </c>
      <c r="AF710" s="165"/>
      <c r="AG710" s="215">
        <v>0</v>
      </c>
      <c r="AH710" s="215">
        <v>0</v>
      </c>
      <c r="AI710" s="215">
        <v>0</v>
      </c>
      <c r="AJ710" s="215">
        <v>0</v>
      </c>
      <c r="AK710" s="215">
        <v>0</v>
      </c>
      <c r="AL710" s="155">
        <v>0</v>
      </c>
      <c r="AM710" s="165"/>
      <c r="AN710" s="215" cm="1">
        <f t="array" aca="1" ref="AN710" ca="1">IFERROR(INDEX(General!O$33:O$34,$AB710)
*AG710,0)</f>
        <v>0</v>
      </c>
      <c r="AO710" s="215" cm="1">
        <f t="array" aca="1" ref="AO710" ca="1">IFERROR(INDEX(General!P$33:P$34,$AB710)
*AH710,0)</f>
        <v>0</v>
      </c>
      <c r="AP710" s="215" cm="1">
        <f t="array" aca="1" ref="AP710" ca="1">IFERROR(INDEX(General!Q$33:Q$34,$AB710)
*AI710,0)</f>
        <v>0</v>
      </c>
      <c r="AQ710" s="215" cm="1">
        <f t="array" aca="1" ref="AQ710" ca="1">IFERROR(INDEX(General!R$33:R$34,$AB710)
*AJ710,0)</f>
        <v>0</v>
      </c>
      <c r="AR710" s="215" cm="1">
        <f t="array" aca="1" ref="AR710" ca="1">IFERROR(INDEX(General!S$33:S$34,$AB710)
*AK710,0)</f>
        <v>0</v>
      </c>
      <c r="AS710" s="155">
        <f t="shared" ca="1" si="482"/>
        <v>0</v>
      </c>
      <c r="AT710" s="165"/>
      <c r="AU710" s="215">
        <f ca="1">IF($AE710=FALSE,AN710*Overheads!$R$24*$V710,
IFERROR(Overheads!$O$49*$V710*AN710,0)
+IFERROR(Overheads!Q$59*$V710*(AN710/Overheads!Q$68),0))</f>
        <v>0</v>
      </c>
      <c r="AV710" s="215">
        <f ca="1">IF($AE710=FALSE,AO710*Overheads!$R$24*$V710,
IFERROR(Overheads!$O$49*$V710*AO710,0)
+IFERROR(Overheads!R$59*$V710*(AO710/Overheads!R$68),0))</f>
        <v>0</v>
      </c>
      <c r="AW710" s="215">
        <f ca="1">IF($AE710=FALSE,AP710*Overheads!$R$24*$V710,
IFERROR(Overheads!$O$49*$V710*AP710,0)
+IFERROR(Overheads!S$59*$V710*(AP710/Overheads!S$68),0))</f>
        <v>0</v>
      </c>
      <c r="AX710" s="215">
        <f ca="1">IF($AE710=FALSE,AQ710*Overheads!$R$24*$V710,
IFERROR(Overheads!$O$49*$V710*AQ710,0)
+IFERROR(Overheads!T$59*$V710*(AQ710/Overheads!T$68),0))</f>
        <v>0</v>
      </c>
      <c r="AY710" s="215">
        <f ca="1">IF($AE710=FALSE,AR710*Overheads!$R$24*$V710,
IFERROR(Overheads!$O$49*$V710*AR710,0)
+IFERROR(Overheads!U$59*$V710*(AR710/Overheads!U$68),0))</f>
        <v>0</v>
      </c>
      <c r="AZ710" s="155">
        <f t="shared" ca="1" si="483"/>
        <v>0</v>
      </c>
      <c r="BA710" s="165"/>
      <c r="BB710" s="215">
        <f ca="1">IF($AE710=FALSE,AN710*Overheads!$S$25,
IFERROR(Overheads!$O$50*AN710,0)
+IFERROR(Overheads!Q$60*(AN710/Overheads!Q$66),0))</f>
        <v>0</v>
      </c>
      <c r="BC710" s="215">
        <f ca="1">IF($AE710=FALSE,AO710*Overheads!$S$25,
IFERROR(Overheads!$O$50*AO710,0)
+IFERROR(Overheads!R$60*(AO710/Overheads!R$66),0))</f>
        <v>0</v>
      </c>
      <c r="BD710" s="215">
        <f ca="1">IF($AE710=FALSE,AP710*Overheads!$S$25,
IFERROR(Overheads!$O$50*AP710,0)
+IFERROR(Overheads!S$60*(AP710/Overheads!S$66),0))</f>
        <v>0</v>
      </c>
      <c r="BE710" s="215">
        <f ca="1">IF($AE710=FALSE,AQ710*Overheads!$S$25,
IFERROR(Overheads!$O$50*AQ710,0)
+IFERROR(Overheads!T$60*(AQ710/Overheads!T$66),0))</f>
        <v>0</v>
      </c>
      <c r="BF710" s="215">
        <f ca="1">IF($AE710=FALSE,AR710*Overheads!$S$25,
IFERROR(Overheads!$O$50*AR710,0)
+IFERROR(Overheads!U$60*(AR710/Overheads!U$66),0))</f>
        <v>0</v>
      </c>
      <c r="BG710" s="155">
        <f t="shared" ca="1" si="484"/>
        <v>0</v>
      </c>
      <c r="BH710" s="165"/>
      <c r="BI710" s="215">
        <f t="shared" ca="1" si="485"/>
        <v>0</v>
      </c>
      <c r="BJ710" s="215">
        <f t="shared" ca="1" si="451"/>
        <v>0</v>
      </c>
      <c r="BK710" s="215">
        <f t="shared" ca="1" si="452"/>
        <v>0</v>
      </c>
      <c r="BL710" s="215">
        <f t="shared" ca="1" si="453"/>
        <v>0</v>
      </c>
      <c r="BM710" s="215">
        <f t="shared" ca="1" si="454"/>
        <v>0</v>
      </c>
      <c r="BN710" s="155">
        <f t="shared" ca="1" si="486"/>
        <v>0</v>
      </c>
      <c r="BO710" s="165"/>
      <c r="BP710" s="187" cm="1">
        <f t="array" ref="BP710">IFERROR(IF($X710=$X709,BP709,INDEX(Forecast_Capex_Input!AC$12:AC$286,$X710)),0)</f>
        <v>0</v>
      </c>
      <c r="BQ710" s="187" cm="1">
        <f t="array" ref="BQ710">IFERROR(IF($X710=$X709,BQ709,INDEX(Forecast_Capex_Input!AD$12:AD$286,$X710)),0)</f>
        <v>0</v>
      </c>
      <c r="BR710" s="187" cm="1">
        <f t="array" ref="BR710">IFERROR(IF($X710=$X709,BR709,INDEX(Forecast_Capex_Input!AE$12:AE$286,$X710)),0)</f>
        <v>0</v>
      </c>
      <c r="BS710" s="187" cm="1">
        <f t="array" ref="BS710">IFERROR(IF($X710=$X709,BS709,INDEX(Forecast_Capex_Input!AF$12:AF$286,$X710)),0)</f>
        <v>0</v>
      </c>
      <c r="BT710" s="187" cm="1">
        <f t="array" ref="BT710">IFERROR(IF($X710=$X709,BT709,INDEX(Forecast_Capex_Input!AG$12:AG$286,$X710)),0)</f>
        <v>0</v>
      </c>
      <c r="BU710" s="165"/>
      <c r="BV710" s="215">
        <f t="shared" si="455"/>
        <v>0</v>
      </c>
      <c r="BW710" s="215">
        <f t="shared" si="456"/>
        <v>0</v>
      </c>
      <c r="BX710" s="215">
        <f t="shared" si="457"/>
        <v>0</v>
      </c>
      <c r="BY710" s="215">
        <f t="shared" si="458"/>
        <v>0</v>
      </c>
      <c r="BZ710" s="215">
        <f t="shared" si="459"/>
        <v>0</v>
      </c>
      <c r="CA710" s="155">
        <f t="shared" si="487"/>
        <v>0</v>
      </c>
      <c r="CB710" s="165"/>
      <c r="CC710" s="215">
        <f t="shared" si="460"/>
        <v>0</v>
      </c>
      <c r="CD710" s="215">
        <f t="shared" si="461"/>
        <v>0</v>
      </c>
      <c r="CE710" s="215">
        <f t="shared" si="462"/>
        <v>0</v>
      </c>
      <c r="CF710" s="215">
        <f t="shared" si="463"/>
        <v>0</v>
      </c>
      <c r="CG710" s="215">
        <f t="shared" si="464"/>
        <v>0</v>
      </c>
      <c r="CH710" s="155">
        <f t="shared" si="488"/>
        <v>0</v>
      </c>
      <c r="CI710" s="165"/>
      <c r="CJ710" s="215">
        <f t="shared" si="465"/>
        <v>0</v>
      </c>
      <c r="CK710" s="215">
        <f t="shared" si="466"/>
        <v>0</v>
      </c>
      <c r="CL710" s="215">
        <f t="shared" si="467"/>
        <v>0</v>
      </c>
      <c r="CM710" s="215">
        <f t="shared" si="468"/>
        <v>0</v>
      </c>
      <c r="CN710" s="215">
        <f t="shared" si="469"/>
        <v>0</v>
      </c>
      <c r="CO710" s="155">
        <f t="shared" si="489"/>
        <v>0</v>
      </c>
      <c r="CP710" s="165"/>
      <c r="CQ710" s="223">
        <f t="shared" si="470"/>
        <v>0</v>
      </c>
      <c r="CR710" s="223">
        <f t="shared" si="471"/>
        <v>0</v>
      </c>
      <c r="CS710" s="223">
        <f t="shared" si="472"/>
        <v>0</v>
      </c>
      <c r="CT710" s="223">
        <f t="shared" si="473"/>
        <v>0</v>
      </c>
      <c r="CU710" s="223">
        <f t="shared" si="474"/>
        <v>0</v>
      </c>
      <c r="CV710" s="155">
        <f t="shared" si="490"/>
        <v>0</v>
      </c>
      <c r="CW710" s="165"/>
      <c r="CX710" s="215">
        <f t="shared" si="491"/>
        <v>0</v>
      </c>
      <c r="CY710" s="215">
        <f t="shared" si="475"/>
        <v>0</v>
      </c>
      <c r="CZ710" s="215">
        <f t="shared" si="476"/>
        <v>0</v>
      </c>
      <c r="DA710" s="215">
        <f t="shared" si="477"/>
        <v>0</v>
      </c>
      <c r="DB710" s="215">
        <f t="shared" si="478"/>
        <v>0</v>
      </c>
      <c r="DC710" s="155">
        <f t="shared" si="492"/>
        <v>0</v>
      </c>
      <c r="DD710" s="165"/>
      <c r="DE710" s="188" t="b" cm="1">
        <f t="array" aca="1" ref="DE710" ca="1">OR($G710=Forecast_Capex_Input!$BF$8:$BF$10)</f>
        <v>0</v>
      </c>
      <c r="DF710" s="188" cm="1">
        <f t="array" aca="1" ref="DF710" ca="1">IFERROR(INDEX(Forecast_Capex_Input!BG$12:BG$286,$X710)
*(INDEX(Forecast_Capex_Input!$H$12:$H$286,$X710)=Repex),0)
*$DE710</f>
        <v>0</v>
      </c>
      <c r="DG710" s="188" cm="1">
        <f t="array" aca="1" ref="DG710" ca="1">IFERROR(INDEX(Forecast_Capex_Input!BH$12:BH$286,$X710)
*(INDEX(Forecast_Capex_Input!$H$12:$H$286,$X710)=Repex),0)
*$DE710</f>
        <v>0</v>
      </c>
      <c r="DH710" s="188" cm="1">
        <f t="array" aca="1" ref="DH710" ca="1">IFERROR(INDEX(Forecast_Capex_Input!BI$12:BI$286,$X710)
*(INDEX(Forecast_Capex_Input!$H$12:$H$286,$X710)=Repex),0)
*$DE710</f>
        <v>0</v>
      </c>
      <c r="DI710" s="188" cm="1">
        <f t="array" aca="1" ref="DI710" ca="1">IFERROR(INDEX(Forecast_Capex_Input!BJ$12:BJ$286,$X710)
*(INDEX(Forecast_Capex_Input!$H$12:$H$286,$X710)=Repex),0)
*$DE710</f>
        <v>0</v>
      </c>
      <c r="DJ710" s="188" cm="1">
        <f t="array" aca="1" ref="DJ710" ca="1">IFERROR(INDEX(Forecast_Capex_Input!BK$12:BK$286,$X710)
*(INDEX(Forecast_Capex_Input!$H$12:$H$286,$X710)=Repex),0)
*$DE710</f>
        <v>0</v>
      </c>
      <c r="DK710" s="188" cm="1">
        <f t="array" aca="1" ref="DK710" ca="1">IFERROR(INDEX(Forecast_Capex_Input!BL$12:BL$286,$X710)
*(INDEX(Forecast_Capex_Input!$H$12:$H$286,$X710)=Repex),0)
*$DE710</f>
        <v>0</v>
      </c>
      <c r="DL710" s="165"/>
      <c r="DM710" s="188" t="b" cm="1">
        <f t="array" aca="1" ref="DM710" ca="1">OR($G710=Forecast_Capex_Input!$BN$8:$BN$9)</f>
        <v>0</v>
      </c>
      <c r="DN710" s="188" cm="1">
        <f t="array" aca="1" ref="DN710" ca="1">IFERROR(INDEX(Forecast_Capex_Input!BO$12:BO$286,$X710)
*(INDEX(Forecast_Capex_Input!$H$12:$H$286,$X710)=Repex),0)
*$DM710</f>
        <v>0</v>
      </c>
      <c r="DO710" s="188" cm="1">
        <f t="array" aca="1" ref="DO710" ca="1">IFERROR(INDEX(Forecast_Capex_Input!BP$12:BP$286,$X710)
*(INDEX(Forecast_Capex_Input!$H$12:$H$286,$X710)=Repex),0)
*$DM710</f>
        <v>0</v>
      </c>
      <c r="DP710" s="188" cm="1">
        <f t="array" aca="1" ref="DP710" ca="1">IFERROR(INDEX(Forecast_Capex_Input!BQ$12:BQ$286,$X710)
*(INDEX(Forecast_Capex_Input!$H$12:$H$286,$X710)=Repex),0)
*$DM710</f>
        <v>0</v>
      </c>
      <c r="DQ710" s="188" cm="1">
        <f t="array" aca="1" ref="DQ710" ca="1">IFERROR(INDEX(Forecast_Capex_Input!BR$12:BR$286,$X710)
*(INDEX(Forecast_Capex_Input!$H$12:$H$286,$X710)=Repex),0)
*$DM710</f>
        <v>0</v>
      </c>
      <c r="DR710" s="188" cm="1">
        <f t="array" aca="1" ref="DR710" ca="1">IFERROR(INDEX(Forecast_Capex_Input!BS$12:BS$286,$X710)
*(INDEX(Forecast_Capex_Input!$H$12:$H$286,$X710)=Repex),0)
*$DM710</f>
        <v>0</v>
      </c>
      <c r="DS710" s="165"/>
      <c r="DT710" s="188" t="b" cm="1">
        <f t="array" aca="1" ref="DT710" ca="1">OR($G710=Forecast_Capex_Input!$BU$8:$BU$10)</f>
        <v>0</v>
      </c>
      <c r="DU710" s="188" cm="1">
        <f t="array" aca="1" ref="DU710" ca="1">IFERROR(INDEX(Forecast_Capex_Input!BV$12:BV$286,$X710)
*(INDEX(Forecast_Capex_Input!$H$12:$H$286,$X710)=Repex),0)
*$DT710</f>
        <v>0</v>
      </c>
      <c r="DV710" s="188" cm="1">
        <f t="array" aca="1" ref="DV710" ca="1">IFERROR(INDEX(Forecast_Capex_Input!BW$12:BW$286,$X710)
*(INDEX(Forecast_Capex_Input!$H$12:$H$286,$X710)=Repex),0)
*$DT710</f>
        <v>0</v>
      </c>
      <c r="DW710" s="188" cm="1">
        <f t="array" aca="1" ref="DW710" ca="1">IFERROR(INDEX(Forecast_Capex_Input!BX$12:BX$286,$X710)
*(INDEX(Forecast_Capex_Input!$H$12:$H$286,$X710)=Repex),0)
*$DT710</f>
        <v>0</v>
      </c>
      <c r="DX710" s="188" cm="1">
        <f t="array" aca="1" ref="DX710" ca="1">IFERROR(INDEX(Forecast_Capex_Input!BY$12:BY$286,$X710)
*(INDEX(Forecast_Capex_Input!$H$12:$H$286,$X710)=Repex),0)
*$DT710</f>
        <v>0</v>
      </c>
      <c r="DY710" s="188" cm="1">
        <f t="array" aca="1" ref="DY710" ca="1">IFERROR(INDEX(Forecast_Capex_Input!BZ$12:BZ$286,$X710)
*(INDEX(Forecast_Capex_Input!$H$12:$H$286,$X710)=Repex),0)
*$DT710</f>
        <v>0</v>
      </c>
      <c r="DZ710" s="188" cm="1">
        <f t="array" aca="1" ref="DZ710" ca="1">IFERROR(INDEX(Forecast_Capex_Input!CA$12:CA$286,$X710)
*(INDEX(Forecast_Capex_Input!$H$12:$H$286,$X710)=Repex),0)
*$DT710</f>
        <v>0</v>
      </c>
      <c r="EA710" s="188" cm="1">
        <f t="array" aca="1" ref="EA710" ca="1">IFERROR(INDEX(Forecast_Capex_Input!CB$12:CB$286,$X710)
*(INDEX(Forecast_Capex_Input!$H$12:$H$286,$X710)=Repex),0)
*$DT710</f>
        <v>0</v>
      </c>
      <c r="EB710" s="188" cm="1">
        <f t="array" aca="1" ref="EB710" ca="1">IFERROR(INDEX(Forecast_Capex_Input!CC$12:CC$286,$X710)
*(INDEX(Forecast_Capex_Input!$H$12:$H$286,$X710)=Repex),0)
*$DT710</f>
        <v>0</v>
      </c>
      <c r="EC710" s="165"/>
      <c r="ED710" s="226" t="str">
        <f t="shared" si="479"/>
        <v>N/A</v>
      </c>
      <c r="EE710" s="174" t="s">
        <v>15</v>
      </c>
    </row>
    <row r="711" spans="3:135" x14ac:dyDescent="0.2">
      <c r="C711" s="174">
        <f t="shared" si="480"/>
        <v>701</v>
      </c>
      <c r="D711" s="167" t="str" cm="1">
        <f t="array" ref="D711">IFERROR(INDEX(Forecast_Capex_Input!$D$12:$D$286,$X711),NA)</f>
        <v>N/A</v>
      </c>
      <c r="E711" s="172" t="str" cm="1">
        <f t="array" ref="E711">IF($X711=NA,NA,INDEX(Forecast_Capex_Input!$E$12:$E$286,$X711))</f>
        <v>N/A</v>
      </c>
      <c r="F711" s="167" t="str" cm="1">
        <f t="array" aca="1" ref="F711" ca="1">IFERROR(INDEX(General!$E$25:$E$26,$Y711),NA)</f>
        <v>N/A</v>
      </c>
      <c r="G711" s="167" t="str" cm="1">
        <f t="array" aca="1" ref="G711" ca="1">IFERROR(INDEX(Forecast_Capex_Input!$AI$11:$BB$11,$AA711),NA)</f>
        <v>N/A</v>
      </c>
      <c r="H711" s="189" t="str" cm="1">
        <f t="array" aca="1" ref="H711" ca="1">IFERROR(INDEX(Forecast_Capex_Input!$AI$12:$BB$286,$X711,$AA711),NA)</f>
        <v>N/A</v>
      </c>
      <c r="I711" s="199" t="str" cm="1">
        <f t="array" ref="I711">IFERROR(INDEX(Forecast_Capex_Input!$F$12:$F$286,$X711),NA)</f>
        <v>N/A</v>
      </c>
      <c r="J711" s="199" t="str" cm="1">
        <f t="array" ref="J711">IFERROR(INDEX(Forecast_Capex_Input!G$12:G$286,$X711),NA)</f>
        <v>N/A</v>
      </c>
      <c r="K711" s="199" t="str" cm="1">
        <f t="array" ref="K711">IFERROR(INDEX(Forecast_Capex_Input!H$12:H$286,$X711),NA)</f>
        <v>N/A</v>
      </c>
      <c r="L711" s="199" t="str" cm="1">
        <f t="array" ref="L711">IFERROR(INDEX(Forecast_Capex_Input!I$12:I$286,$X711),NA)</f>
        <v>N/A</v>
      </c>
      <c r="M711" s="199" t="str" cm="1">
        <f t="array" ref="M711">IFERROR(INDEX(Forecast_Capex_Input!J$12:J$286,$X711),NA)</f>
        <v>N/A</v>
      </c>
      <c r="N711" s="199" t="str" cm="1">
        <f t="array" ref="N711">IFERROR(INDEX(Forecast_Capex_Input!K$12:K$286,$X711),NA)</f>
        <v>N/A</v>
      </c>
      <c r="O711" s="199" t="str" cm="1">
        <f t="array" ref="O711">IFERROR(INDEX(Forecast_Capex_Input!L$12:L$286,$X711),NA)</f>
        <v>N/A</v>
      </c>
      <c r="P711" s="199" t="str" cm="1">
        <f t="array" ref="P711">IFERROR(INDEX(Forecast_Capex_Input!M$12:M$286,$X711),NA)</f>
        <v>N/A</v>
      </c>
      <c r="Q711" s="172" t="str" cm="1">
        <f t="array" ref="Q711">IFERROR(INDEX(Forecast_Capex_Input!N$12:N$286,$X711),NA)</f>
        <v>N/A</v>
      </c>
      <c r="R711" s="265" cm="1">
        <f t="array" ref="R711">IFERROR(INDEX(Forecast_Capex_Input!O$12:O$286,$X711),0)</f>
        <v>0</v>
      </c>
      <c r="S711" s="172" cm="1">
        <f t="array" ref="S711">IFERROR(INDEX(Forecast_Capex_Input!P$12:P$286,$X711),0)</f>
        <v>0</v>
      </c>
      <c r="T711" s="199" t="str" cm="1">
        <f t="array" aca="1" ref="T711" ca="1">IFERROR(INDEX(General!$K$84:$K$103,$AA711),NA)</f>
        <v>N/A</v>
      </c>
      <c r="U711" s="188" cm="1">
        <f t="array" aca="1" ref="U711" ca="1">IFERROR(
IF($F711=General!$E$25,INDEX(Forecast_Capex_Input!S$12:S$286,$X711),
INDEX(Forecast_Capex_Input!T$12:T$286,$X711)),0)</f>
        <v>0</v>
      </c>
      <c r="V711" s="222" t="b">
        <f>IFERROR(INDEX(Overheads!$T$19:$T$26,MATCH($I711,Overheads!$E$19:$E$26,0)),FALSE)</f>
        <v>0</v>
      </c>
      <c r="W711" s="165"/>
      <c r="X711" s="174" t="str">
        <f>IFERROR(
IF(MATCH($C711,Forecast_Capex_Input!$CI$12:$CI$286,1)+1&gt;MAX(Forecast_Capex_Input!$C$12:$C$286),NA,
MATCH($C711,Forecast_Capex_Input!$CI$12:$CI$286,1)+1),1)</f>
        <v>N/A</v>
      </c>
      <c r="Y711" s="174" t="str" cm="1">
        <f t="array" aca="1" ref="Y711" ca="1">IFERROR(
IF(X710&lt;&gt;X711,1,
IF(COUNTIF(OFFSET(Y710,0,0,-INDEX(Forecast_Capex_Input!$CG$12:$CG$286,$X711)),Y710)=INDEX(Forecast_Capex_Input!$CG$12:$CG$286,$X711),Y710+1,Y710)),NA)</f>
        <v>N/A</v>
      </c>
      <c r="Z711" s="174" t="str" cm="1">
        <f t="array" ref="Z711">IFERROR($C711-IF($X711=1,1,INDEX(Forecast_Capex_Input!$CI$12:$CI$286,$X711-1))+1,NA)</f>
        <v>N/A</v>
      </c>
      <c r="AA711" s="174" t="str" cm="1">
        <f t="array" aca="1" ref="AA711" ca="1">IFERROR(IF(Y711=1,
INDEX(Forecast_Capex_Input!$AI$10:$BB$10,SMALL(IF(INDEX(Forecast_Capex_Input!$AI$12:$BB$286,$X711,0)&gt;0,COLUMN(Forecast_Capex_Input!$AI$10:$BB$10)-COLUMN(Forecast_Capex_Input!$AI$12)+1),ROWS(OFFSET(AA710,0,0,-$Z711)))),
OFFSET(AA710,-INDEX(Forecast_Capex_Input!$CG$12:$CG$286,$X711)+1,0)),NA)</f>
        <v>N/A</v>
      </c>
      <c r="AB711" s="174" t="str">
        <f t="shared" ca="1" si="449"/>
        <v>N/A</v>
      </c>
      <c r="AC711" s="222" t="b">
        <f t="shared" si="481"/>
        <v>0</v>
      </c>
      <c r="AD711" s="220" t="b">
        <v>0</v>
      </c>
      <c r="AE711" s="222" t="b">
        <f t="shared" si="450"/>
        <v>1</v>
      </c>
      <c r="AF711" s="165"/>
      <c r="AG711" s="215">
        <v>0</v>
      </c>
      <c r="AH711" s="215">
        <v>0</v>
      </c>
      <c r="AI711" s="215">
        <v>0</v>
      </c>
      <c r="AJ711" s="215">
        <v>0</v>
      </c>
      <c r="AK711" s="215">
        <v>0</v>
      </c>
      <c r="AL711" s="155">
        <v>0</v>
      </c>
      <c r="AM711" s="165"/>
      <c r="AN711" s="215" cm="1">
        <f t="array" aca="1" ref="AN711" ca="1">IFERROR(INDEX(General!O$33:O$34,$AB711)
*AG711,0)</f>
        <v>0</v>
      </c>
      <c r="AO711" s="215" cm="1">
        <f t="array" aca="1" ref="AO711" ca="1">IFERROR(INDEX(General!P$33:P$34,$AB711)
*AH711,0)</f>
        <v>0</v>
      </c>
      <c r="AP711" s="215" cm="1">
        <f t="array" aca="1" ref="AP711" ca="1">IFERROR(INDEX(General!Q$33:Q$34,$AB711)
*AI711,0)</f>
        <v>0</v>
      </c>
      <c r="AQ711" s="215" cm="1">
        <f t="array" aca="1" ref="AQ711" ca="1">IFERROR(INDEX(General!R$33:R$34,$AB711)
*AJ711,0)</f>
        <v>0</v>
      </c>
      <c r="AR711" s="215" cm="1">
        <f t="array" aca="1" ref="AR711" ca="1">IFERROR(INDEX(General!S$33:S$34,$AB711)
*AK711,0)</f>
        <v>0</v>
      </c>
      <c r="AS711" s="155">
        <f t="shared" ca="1" si="482"/>
        <v>0</v>
      </c>
      <c r="AT711" s="165"/>
      <c r="AU711" s="215">
        <f ca="1">IF($AE711=FALSE,AN711*Overheads!$R$24*$V711,
IFERROR(Overheads!$O$49*$V711*AN711,0)
+IFERROR(Overheads!Q$59*$V711*(AN711/Overheads!Q$68),0))</f>
        <v>0</v>
      </c>
      <c r="AV711" s="215">
        <f ca="1">IF($AE711=FALSE,AO711*Overheads!$R$24*$V711,
IFERROR(Overheads!$O$49*$V711*AO711,0)
+IFERROR(Overheads!R$59*$V711*(AO711/Overheads!R$68),0))</f>
        <v>0</v>
      </c>
      <c r="AW711" s="215">
        <f ca="1">IF($AE711=FALSE,AP711*Overheads!$R$24*$V711,
IFERROR(Overheads!$O$49*$V711*AP711,0)
+IFERROR(Overheads!S$59*$V711*(AP711/Overheads!S$68),0))</f>
        <v>0</v>
      </c>
      <c r="AX711" s="215">
        <f ca="1">IF($AE711=FALSE,AQ711*Overheads!$R$24*$V711,
IFERROR(Overheads!$O$49*$V711*AQ711,0)
+IFERROR(Overheads!T$59*$V711*(AQ711/Overheads!T$68),0))</f>
        <v>0</v>
      </c>
      <c r="AY711" s="215">
        <f ca="1">IF($AE711=FALSE,AR711*Overheads!$R$24*$V711,
IFERROR(Overheads!$O$49*$V711*AR711,0)
+IFERROR(Overheads!U$59*$V711*(AR711/Overheads!U$68),0))</f>
        <v>0</v>
      </c>
      <c r="AZ711" s="155">
        <f t="shared" ca="1" si="483"/>
        <v>0</v>
      </c>
      <c r="BA711" s="165"/>
      <c r="BB711" s="215">
        <f ca="1">IF($AE711=FALSE,AN711*Overheads!$S$25,
IFERROR(Overheads!$O$50*AN711,0)
+IFERROR(Overheads!Q$60*(AN711/Overheads!Q$66),0))</f>
        <v>0</v>
      </c>
      <c r="BC711" s="215">
        <f ca="1">IF($AE711=FALSE,AO711*Overheads!$S$25,
IFERROR(Overheads!$O$50*AO711,0)
+IFERROR(Overheads!R$60*(AO711/Overheads!R$66),0))</f>
        <v>0</v>
      </c>
      <c r="BD711" s="215">
        <f ca="1">IF($AE711=FALSE,AP711*Overheads!$S$25,
IFERROR(Overheads!$O$50*AP711,0)
+IFERROR(Overheads!S$60*(AP711/Overheads!S$66),0))</f>
        <v>0</v>
      </c>
      <c r="BE711" s="215">
        <f ca="1">IF($AE711=FALSE,AQ711*Overheads!$S$25,
IFERROR(Overheads!$O$50*AQ711,0)
+IFERROR(Overheads!T$60*(AQ711/Overheads!T$66),0))</f>
        <v>0</v>
      </c>
      <c r="BF711" s="215">
        <f ca="1">IF($AE711=FALSE,AR711*Overheads!$S$25,
IFERROR(Overheads!$O$50*AR711,0)
+IFERROR(Overheads!U$60*(AR711/Overheads!U$66),0))</f>
        <v>0</v>
      </c>
      <c r="BG711" s="155">
        <f t="shared" ca="1" si="484"/>
        <v>0</v>
      </c>
      <c r="BH711" s="165"/>
      <c r="BI711" s="215">
        <f t="shared" ca="1" si="485"/>
        <v>0</v>
      </c>
      <c r="BJ711" s="215">
        <f t="shared" ca="1" si="451"/>
        <v>0</v>
      </c>
      <c r="BK711" s="215">
        <f t="shared" ca="1" si="452"/>
        <v>0</v>
      </c>
      <c r="BL711" s="215">
        <f t="shared" ca="1" si="453"/>
        <v>0</v>
      </c>
      <c r="BM711" s="215">
        <f t="shared" ca="1" si="454"/>
        <v>0</v>
      </c>
      <c r="BN711" s="155">
        <f t="shared" ca="1" si="486"/>
        <v>0</v>
      </c>
      <c r="BO711" s="165"/>
      <c r="BP711" s="187" cm="1">
        <f t="array" ref="BP711">IFERROR(IF($X711=$X710,BP710,INDEX(Forecast_Capex_Input!AC$12:AC$286,$X711)),0)</f>
        <v>0</v>
      </c>
      <c r="BQ711" s="187" cm="1">
        <f t="array" ref="BQ711">IFERROR(IF($X711=$X710,BQ710,INDEX(Forecast_Capex_Input!AD$12:AD$286,$X711)),0)</f>
        <v>0</v>
      </c>
      <c r="BR711" s="187" cm="1">
        <f t="array" ref="BR711">IFERROR(IF($X711=$X710,BR710,INDEX(Forecast_Capex_Input!AE$12:AE$286,$X711)),0)</f>
        <v>0</v>
      </c>
      <c r="BS711" s="187" cm="1">
        <f t="array" ref="BS711">IFERROR(IF($X711=$X710,BS710,INDEX(Forecast_Capex_Input!AF$12:AF$286,$X711)),0)</f>
        <v>0</v>
      </c>
      <c r="BT711" s="187" cm="1">
        <f t="array" ref="BT711">IFERROR(IF($X711=$X710,BT710,INDEX(Forecast_Capex_Input!AG$12:AG$286,$X711)),0)</f>
        <v>0</v>
      </c>
      <c r="BU711" s="165"/>
      <c r="BV711" s="215">
        <f t="shared" si="455"/>
        <v>0</v>
      </c>
      <c r="BW711" s="215">
        <f t="shared" si="456"/>
        <v>0</v>
      </c>
      <c r="BX711" s="215">
        <f t="shared" si="457"/>
        <v>0</v>
      </c>
      <c r="BY711" s="215">
        <f t="shared" si="458"/>
        <v>0</v>
      </c>
      <c r="BZ711" s="215">
        <f t="shared" si="459"/>
        <v>0</v>
      </c>
      <c r="CA711" s="155">
        <f t="shared" si="487"/>
        <v>0</v>
      </c>
      <c r="CB711" s="165"/>
      <c r="CC711" s="215">
        <f t="shared" si="460"/>
        <v>0</v>
      </c>
      <c r="CD711" s="215">
        <f t="shared" si="461"/>
        <v>0</v>
      </c>
      <c r="CE711" s="215">
        <f t="shared" si="462"/>
        <v>0</v>
      </c>
      <c r="CF711" s="215">
        <f t="shared" si="463"/>
        <v>0</v>
      </c>
      <c r="CG711" s="215">
        <f t="shared" si="464"/>
        <v>0</v>
      </c>
      <c r="CH711" s="155">
        <f t="shared" si="488"/>
        <v>0</v>
      </c>
      <c r="CI711" s="165"/>
      <c r="CJ711" s="215">
        <f t="shared" si="465"/>
        <v>0</v>
      </c>
      <c r="CK711" s="215">
        <f t="shared" si="466"/>
        <v>0</v>
      </c>
      <c r="CL711" s="215">
        <f t="shared" si="467"/>
        <v>0</v>
      </c>
      <c r="CM711" s="215">
        <f t="shared" si="468"/>
        <v>0</v>
      </c>
      <c r="CN711" s="215">
        <f t="shared" si="469"/>
        <v>0</v>
      </c>
      <c r="CO711" s="155">
        <f t="shared" si="489"/>
        <v>0</v>
      </c>
      <c r="CP711" s="165"/>
      <c r="CQ711" s="223">
        <f t="shared" si="470"/>
        <v>0</v>
      </c>
      <c r="CR711" s="223">
        <f t="shared" si="471"/>
        <v>0</v>
      </c>
      <c r="CS711" s="223">
        <f t="shared" si="472"/>
        <v>0</v>
      </c>
      <c r="CT711" s="223">
        <f t="shared" si="473"/>
        <v>0</v>
      </c>
      <c r="CU711" s="223">
        <f t="shared" si="474"/>
        <v>0</v>
      </c>
      <c r="CV711" s="155">
        <f t="shared" si="490"/>
        <v>0</v>
      </c>
      <c r="CW711" s="165"/>
      <c r="CX711" s="215">
        <f t="shared" si="491"/>
        <v>0</v>
      </c>
      <c r="CY711" s="215">
        <f t="shared" si="475"/>
        <v>0</v>
      </c>
      <c r="CZ711" s="215">
        <f t="shared" si="476"/>
        <v>0</v>
      </c>
      <c r="DA711" s="215">
        <f t="shared" si="477"/>
        <v>0</v>
      </c>
      <c r="DB711" s="215">
        <f t="shared" si="478"/>
        <v>0</v>
      </c>
      <c r="DC711" s="155">
        <f t="shared" si="492"/>
        <v>0</v>
      </c>
      <c r="DD711" s="165"/>
      <c r="DE711" s="188" t="b" cm="1">
        <f t="array" aca="1" ref="DE711" ca="1">OR($G711=Forecast_Capex_Input!$BF$8:$BF$10)</f>
        <v>0</v>
      </c>
      <c r="DF711" s="188" cm="1">
        <f t="array" aca="1" ref="DF711" ca="1">IFERROR(INDEX(Forecast_Capex_Input!BG$12:BG$286,$X711)
*(INDEX(Forecast_Capex_Input!$H$12:$H$286,$X711)=Repex),0)
*$DE711</f>
        <v>0</v>
      </c>
      <c r="DG711" s="188" cm="1">
        <f t="array" aca="1" ref="DG711" ca="1">IFERROR(INDEX(Forecast_Capex_Input!BH$12:BH$286,$X711)
*(INDEX(Forecast_Capex_Input!$H$12:$H$286,$X711)=Repex),0)
*$DE711</f>
        <v>0</v>
      </c>
      <c r="DH711" s="188" cm="1">
        <f t="array" aca="1" ref="DH711" ca="1">IFERROR(INDEX(Forecast_Capex_Input!BI$12:BI$286,$X711)
*(INDEX(Forecast_Capex_Input!$H$12:$H$286,$X711)=Repex),0)
*$DE711</f>
        <v>0</v>
      </c>
      <c r="DI711" s="188" cm="1">
        <f t="array" aca="1" ref="DI711" ca="1">IFERROR(INDEX(Forecast_Capex_Input!BJ$12:BJ$286,$X711)
*(INDEX(Forecast_Capex_Input!$H$12:$H$286,$X711)=Repex),0)
*$DE711</f>
        <v>0</v>
      </c>
      <c r="DJ711" s="188" cm="1">
        <f t="array" aca="1" ref="DJ711" ca="1">IFERROR(INDEX(Forecast_Capex_Input!BK$12:BK$286,$X711)
*(INDEX(Forecast_Capex_Input!$H$12:$H$286,$X711)=Repex),0)
*$DE711</f>
        <v>0</v>
      </c>
      <c r="DK711" s="188" cm="1">
        <f t="array" aca="1" ref="DK711" ca="1">IFERROR(INDEX(Forecast_Capex_Input!BL$12:BL$286,$X711)
*(INDEX(Forecast_Capex_Input!$H$12:$H$286,$X711)=Repex),0)
*$DE711</f>
        <v>0</v>
      </c>
      <c r="DL711" s="165"/>
      <c r="DM711" s="188" t="b" cm="1">
        <f t="array" aca="1" ref="DM711" ca="1">OR($G711=Forecast_Capex_Input!$BN$8:$BN$9)</f>
        <v>0</v>
      </c>
      <c r="DN711" s="188" cm="1">
        <f t="array" aca="1" ref="DN711" ca="1">IFERROR(INDEX(Forecast_Capex_Input!BO$12:BO$286,$X711)
*(INDEX(Forecast_Capex_Input!$H$12:$H$286,$X711)=Repex),0)
*$DM711</f>
        <v>0</v>
      </c>
      <c r="DO711" s="188" cm="1">
        <f t="array" aca="1" ref="DO711" ca="1">IFERROR(INDEX(Forecast_Capex_Input!BP$12:BP$286,$X711)
*(INDEX(Forecast_Capex_Input!$H$12:$H$286,$X711)=Repex),0)
*$DM711</f>
        <v>0</v>
      </c>
      <c r="DP711" s="188" cm="1">
        <f t="array" aca="1" ref="DP711" ca="1">IFERROR(INDEX(Forecast_Capex_Input!BQ$12:BQ$286,$X711)
*(INDEX(Forecast_Capex_Input!$H$12:$H$286,$X711)=Repex),0)
*$DM711</f>
        <v>0</v>
      </c>
      <c r="DQ711" s="188" cm="1">
        <f t="array" aca="1" ref="DQ711" ca="1">IFERROR(INDEX(Forecast_Capex_Input!BR$12:BR$286,$X711)
*(INDEX(Forecast_Capex_Input!$H$12:$H$286,$X711)=Repex),0)
*$DM711</f>
        <v>0</v>
      </c>
      <c r="DR711" s="188" cm="1">
        <f t="array" aca="1" ref="DR711" ca="1">IFERROR(INDEX(Forecast_Capex_Input!BS$12:BS$286,$X711)
*(INDEX(Forecast_Capex_Input!$H$12:$H$286,$X711)=Repex),0)
*$DM711</f>
        <v>0</v>
      </c>
      <c r="DS711" s="165"/>
      <c r="DT711" s="188" t="b" cm="1">
        <f t="array" aca="1" ref="DT711" ca="1">OR($G711=Forecast_Capex_Input!$BU$8:$BU$10)</f>
        <v>0</v>
      </c>
      <c r="DU711" s="188" cm="1">
        <f t="array" aca="1" ref="DU711" ca="1">IFERROR(INDEX(Forecast_Capex_Input!BV$12:BV$286,$X711)
*(INDEX(Forecast_Capex_Input!$H$12:$H$286,$X711)=Repex),0)
*$DT711</f>
        <v>0</v>
      </c>
      <c r="DV711" s="188" cm="1">
        <f t="array" aca="1" ref="DV711" ca="1">IFERROR(INDEX(Forecast_Capex_Input!BW$12:BW$286,$X711)
*(INDEX(Forecast_Capex_Input!$H$12:$H$286,$X711)=Repex),0)
*$DT711</f>
        <v>0</v>
      </c>
      <c r="DW711" s="188" cm="1">
        <f t="array" aca="1" ref="DW711" ca="1">IFERROR(INDEX(Forecast_Capex_Input!BX$12:BX$286,$X711)
*(INDEX(Forecast_Capex_Input!$H$12:$H$286,$X711)=Repex),0)
*$DT711</f>
        <v>0</v>
      </c>
      <c r="DX711" s="188" cm="1">
        <f t="array" aca="1" ref="DX711" ca="1">IFERROR(INDEX(Forecast_Capex_Input!BY$12:BY$286,$X711)
*(INDEX(Forecast_Capex_Input!$H$12:$H$286,$X711)=Repex),0)
*$DT711</f>
        <v>0</v>
      </c>
      <c r="DY711" s="188" cm="1">
        <f t="array" aca="1" ref="DY711" ca="1">IFERROR(INDEX(Forecast_Capex_Input!BZ$12:BZ$286,$X711)
*(INDEX(Forecast_Capex_Input!$H$12:$H$286,$X711)=Repex),0)
*$DT711</f>
        <v>0</v>
      </c>
      <c r="DZ711" s="188" cm="1">
        <f t="array" aca="1" ref="DZ711" ca="1">IFERROR(INDEX(Forecast_Capex_Input!CA$12:CA$286,$X711)
*(INDEX(Forecast_Capex_Input!$H$12:$H$286,$X711)=Repex),0)
*$DT711</f>
        <v>0</v>
      </c>
      <c r="EA711" s="188" cm="1">
        <f t="array" aca="1" ref="EA711" ca="1">IFERROR(INDEX(Forecast_Capex_Input!CB$12:CB$286,$X711)
*(INDEX(Forecast_Capex_Input!$H$12:$H$286,$X711)=Repex),0)
*$DT711</f>
        <v>0</v>
      </c>
      <c r="EB711" s="188" cm="1">
        <f t="array" aca="1" ref="EB711" ca="1">IFERROR(INDEX(Forecast_Capex_Input!CC$12:CC$286,$X711)
*(INDEX(Forecast_Capex_Input!$H$12:$H$286,$X711)=Repex),0)
*$DT711</f>
        <v>0</v>
      </c>
      <c r="EC711" s="165"/>
      <c r="ED711" s="226" t="str">
        <f t="shared" si="479"/>
        <v>N/A</v>
      </c>
      <c r="EE711" s="174" t="s">
        <v>15</v>
      </c>
    </row>
    <row r="712" spans="3:135" x14ac:dyDescent="0.2">
      <c r="C712" s="174">
        <f t="shared" si="480"/>
        <v>702</v>
      </c>
      <c r="D712" s="167" t="str" cm="1">
        <f t="array" ref="D712">IFERROR(INDEX(Forecast_Capex_Input!$D$12:$D$286,$X712),NA)</f>
        <v>N/A</v>
      </c>
      <c r="E712" s="172" t="str" cm="1">
        <f t="array" ref="E712">IF($X712=NA,NA,INDEX(Forecast_Capex_Input!$E$12:$E$286,$X712))</f>
        <v>N/A</v>
      </c>
      <c r="F712" s="167" t="str" cm="1">
        <f t="array" aca="1" ref="F712" ca="1">IFERROR(INDEX(General!$E$25:$E$26,$Y712),NA)</f>
        <v>N/A</v>
      </c>
      <c r="G712" s="167" t="str" cm="1">
        <f t="array" aca="1" ref="G712" ca="1">IFERROR(INDEX(Forecast_Capex_Input!$AI$11:$BB$11,$AA712),NA)</f>
        <v>N/A</v>
      </c>
      <c r="H712" s="189" t="str" cm="1">
        <f t="array" aca="1" ref="H712" ca="1">IFERROR(INDEX(Forecast_Capex_Input!$AI$12:$BB$286,$X712,$AA712),NA)</f>
        <v>N/A</v>
      </c>
      <c r="I712" s="199" t="str" cm="1">
        <f t="array" ref="I712">IFERROR(INDEX(Forecast_Capex_Input!$F$12:$F$286,$X712),NA)</f>
        <v>N/A</v>
      </c>
      <c r="J712" s="199" t="str" cm="1">
        <f t="array" ref="J712">IFERROR(INDEX(Forecast_Capex_Input!G$12:G$286,$X712),NA)</f>
        <v>N/A</v>
      </c>
      <c r="K712" s="199" t="str" cm="1">
        <f t="array" ref="K712">IFERROR(INDEX(Forecast_Capex_Input!H$12:H$286,$X712),NA)</f>
        <v>N/A</v>
      </c>
      <c r="L712" s="199" t="str" cm="1">
        <f t="array" ref="L712">IFERROR(INDEX(Forecast_Capex_Input!I$12:I$286,$X712),NA)</f>
        <v>N/A</v>
      </c>
      <c r="M712" s="199" t="str" cm="1">
        <f t="array" ref="M712">IFERROR(INDEX(Forecast_Capex_Input!J$12:J$286,$X712),NA)</f>
        <v>N/A</v>
      </c>
      <c r="N712" s="199" t="str" cm="1">
        <f t="array" ref="N712">IFERROR(INDEX(Forecast_Capex_Input!K$12:K$286,$X712),NA)</f>
        <v>N/A</v>
      </c>
      <c r="O712" s="199" t="str" cm="1">
        <f t="array" ref="O712">IFERROR(INDEX(Forecast_Capex_Input!L$12:L$286,$X712),NA)</f>
        <v>N/A</v>
      </c>
      <c r="P712" s="199" t="str" cm="1">
        <f t="array" ref="P712">IFERROR(INDEX(Forecast_Capex_Input!M$12:M$286,$X712),NA)</f>
        <v>N/A</v>
      </c>
      <c r="Q712" s="172" t="str" cm="1">
        <f t="array" ref="Q712">IFERROR(INDEX(Forecast_Capex_Input!N$12:N$286,$X712),NA)</f>
        <v>N/A</v>
      </c>
      <c r="R712" s="265" cm="1">
        <f t="array" ref="R712">IFERROR(INDEX(Forecast_Capex_Input!O$12:O$286,$X712),0)</f>
        <v>0</v>
      </c>
      <c r="S712" s="172" cm="1">
        <f t="array" ref="S712">IFERROR(INDEX(Forecast_Capex_Input!P$12:P$286,$X712),0)</f>
        <v>0</v>
      </c>
      <c r="T712" s="199" t="str" cm="1">
        <f t="array" aca="1" ref="T712" ca="1">IFERROR(INDEX(General!$K$84:$K$103,$AA712),NA)</f>
        <v>N/A</v>
      </c>
      <c r="U712" s="188" cm="1">
        <f t="array" aca="1" ref="U712" ca="1">IFERROR(
IF($F712=General!$E$25,INDEX(Forecast_Capex_Input!S$12:S$286,$X712),
INDEX(Forecast_Capex_Input!T$12:T$286,$X712)),0)</f>
        <v>0</v>
      </c>
      <c r="V712" s="222" t="b">
        <f>IFERROR(INDEX(Overheads!$T$19:$T$26,MATCH($I712,Overheads!$E$19:$E$26,0)),FALSE)</f>
        <v>0</v>
      </c>
      <c r="W712" s="165"/>
      <c r="X712" s="174" t="str">
        <f>IFERROR(
IF(MATCH($C712,Forecast_Capex_Input!$CI$12:$CI$286,1)+1&gt;MAX(Forecast_Capex_Input!$C$12:$C$286),NA,
MATCH($C712,Forecast_Capex_Input!$CI$12:$CI$286,1)+1),1)</f>
        <v>N/A</v>
      </c>
      <c r="Y712" s="174" t="str" cm="1">
        <f t="array" aca="1" ref="Y712" ca="1">IFERROR(
IF(X711&lt;&gt;X712,1,
IF(COUNTIF(OFFSET(Y711,0,0,-INDEX(Forecast_Capex_Input!$CG$12:$CG$286,$X712)),Y711)=INDEX(Forecast_Capex_Input!$CG$12:$CG$286,$X712),Y711+1,Y711)),NA)</f>
        <v>N/A</v>
      </c>
      <c r="Z712" s="174" t="str" cm="1">
        <f t="array" ref="Z712">IFERROR($C712-IF($X712=1,1,INDEX(Forecast_Capex_Input!$CI$12:$CI$286,$X712-1))+1,NA)</f>
        <v>N/A</v>
      </c>
      <c r="AA712" s="174" t="str" cm="1">
        <f t="array" aca="1" ref="AA712" ca="1">IFERROR(IF(Y712=1,
INDEX(Forecast_Capex_Input!$AI$10:$BB$10,SMALL(IF(INDEX(Forecast_Capex_Input!$AI$12:$BB$286,$X712,0)&gt;0,COLUMN(Forecast_Capex_Input!$AI$10:$BB$10)-COLUMN(Forecast_Capex_Input!$AI$12)+1),ROWS(OFFSET(AA711,0,0,-$Z712)))),
OFFSET(AA711,-INDEX(Forecast_Capex_Input!$CG$12:$CG$286,$X712)+1,0)),NA)</f>
        <v>N/A</v>
      </c>
      <c r="AB712" s="174" t="str">
        <f t="shared" ca="1" si="449"/>
        <v>N/A</v>
      </c>
      <c r="AC712" s="222" t="b">
        <f t="shared" si="481"/>
        <v>0</v>
      </c>
      <c r="AD712" s="220" t="b">
        <v>0</v>
      </c>
      <c r="AE712" s="222" t="b">
        <f t="shared" si="450"/>
        <v>1</v>
      </c>
      <c r="AF712" s="165"/>
      <c r="AG712" s="215">
        <v>0</v>
      </c>
      <c r="AH712" s="215">
        <v>0</v>
      </c>
      <c r="AI712" s="215">
        <v>0</v>
      </c>
      <c r="AJ712" s="215">
        <v>0</v>
      </c>
      <c r="AK712" s="215">
        <v>0</v>
      </c>
      <c r="AL712" s="155">
        <v>0</v>
      </c>
      <c r="AM712" s="165"/>
      <c r="AN712" s="215" cm="1">
        <f t="array" aca="1" ref="AN712" ca="1">IFERROR(INDEX(General!O$33:O$34,$AB712)
*AG712,0)</f>
        <v>0</v>
      </c>
      <c r="AO712" s="215" cm="1">
        <f t="array" aca="1" ref="AO712" ca="1">IFERROR(INDEX(General!P$33:P$34,$AB712)
*AH712,0)</f>
        <v>0</v>
      </c>
      <c r="AP712" s="215" cm="1">
        <f t="array" aca="1" ref="AP712" ca="1">IFERROR(INDEX(General!Q$33:Q$34,$AB712)
*AI712,0)</f>
        <v>0</v>
      </c>
      <c r="AQ712" s="215" cm="1">
        <f t="array" aca="1" ref="AQ712" ca="1">IFERROR(INDEX(General!R$33:R$34,$AB712)
*AJ712,0)</f>
        <v>0</v>
      </c>
      <c r="AR712" s="215" cm="1">
        <f t="array" aca="1" ref="AR712" ca="1">IFERROR(INDEX(General!S$33:S$34,$AB712)
*AK712,0)</f>
        <v>0</v>
      </c>
      <c r="AS712" s="155">
        <f t="shared" ca="1" si="482"/>
        <v>0</v>
      </c>
      <c r="AT712" s="165"/>
      <c r="AU712" s="215">
        <f ca="1">IF($AE712=FALSE,AN712*Overheads!$R$24*$V712,
IFERROR(Overheads!$O$49*$V712*AN712,0)
+IFERROR(Overheads!Q$59*$V712*(AN712/Overheads!Q$68),0))</f>
        <v>0</v>
      </c>
      <c r="AV712" s="215">
        <f ca="1">IF($AE712=FALSE,AO712*Overheads!$R$24*$V712,
IFERROR(Overheads!$O$49*$V712*AO712,0)
+IFERROR(Overheads!R$59*$V712*(AO712/Overheads!R$68),0))</f>
        <v>0</v>
      </c>
      <c r="AW712" s="215">
        <f ca="1">IF($AE712=FALSE,AP712*Overheads!$R$24*$V712,
IFERROR(Overheads!$O$49*$V712*AP712,0)
+IFERROR(Overheads!S$59*$V712*(AP712/Overheads!S$68),0))</f>
        <v>0</v>
      </c>
      <c r="AX712" s="215">
        <f ca="1">IF($AE712=FALSE,AQ712*Overheads!$R$24*$V712,
IFERROR(Overheads!$O$49*$V712*AQ712,0)
+IFERROR(Overheads!T$59*$V712*(AQ712/Overheads!T$68),0))</f>
        <v>0</v>
      </c>
      <c r="AY712" s="215">
        <f ca="1">IF($AE712=FALSE,AR712*Overheads!$R$24*$V712,
IFERROR(Overheads!$O$49*$V712*AR712,0)
+IFERROR(Overheads!U$59*$V712*(AR712/Overheads!U$68),0))</f>
        <v>0</v>
      </c>
      <c r="AZ712" s="155">
        <f t="shared" ca="1" si="483"/>
        <v>0</v>
      </c>
      <c r="BA712" s="165"/>
      <c r="BB712" s="215">
        <f ca="1">IF($AE712=FALSE,AN712*Overheads!$S$25,
IFERROR(Overheads!$O$50*AN712,0)
+IFERROR(Overheads!Q$60*(AN712/Overheads!Q$66),0))</f>
        <v>0</v>
      </c>
      <c r="BC712" s="215">
        <f ca="1">IF($AE712=FALSE,AO712*Overheads!$S$25,
IFERROR(Overheads!$O$50*AO712,0)
+IFERROR(Overheads!R$60*(AO712/Overheads!R$66),0))</f>
        <v>0</v>
      </c>
      <c r="BD712" s="215">
        <f ca="1">IF($AE712=FALSE,AP712*Overheads!$S$25,
IFERROR(Overheads!$O$50*AP712,0)
+IFERROR(Overheads!S$60*(AP712/Overheads!S$66),0))</f>
        <v>0</v>
      </c>
      <c r="BE712" s="215">
        <f ca="1">IF($AE712=FALSE,AQ712*Overheads!$S$25,
IFERROR(Overheads!$O$50*AQ712,0)
+IFERROR(Overheads!T$60*(AQ712/Overheads!T$66),0))</f>
        <v>0</v>
      </c>
      <c r="BF712" s="215">
        <f ca="1">IF($AE712=FALSE,AR712*Overheads!$S$25,
IFERROR(Overheads!$O$50*AR712,0)
+IFERROR(Overheads!U$60*(AR712/Overheads!U$66),0))</f>
        <v>0</v>
      </c>
      <c r="BG712" s="155">
        <f t="shared" ca="1" si="484"/>
        <v>0</v>
      </c>
      <c r="BH712" s="165"/>
      <c r="BI712" s="215">
        <f t="shared" ca="1" si="485"/>
        <v>0</v>
      </c>
      <c r="BJ712" s="215">
        <f t="shared" ca="1" si="451"/>
        <v>0</v>
      </c>
      <c r="BK712" s="215">
        <f t="shared" ca="1" si="452"/>
        <v>0</v>
      </c>
      <c r="BL712" s="215">
        <f t="shared" ca="1" si="453"/>
        <v>0</v>
      </c>
      <c r="BM712" s="215">
        <f t="shared" ca="1" si="454"/>
        <v>0</v>
      </c>
      <c r="BN712" s="155">
        <f t="shared" ca="1" si="486"/>
        <v>0</v>
      </c>
      <c r="BO712" s="165"/>
      <c r="BP712" s="187" cm="1">
        <f t="array" ref="BP712">IFERROR(IF($X712=$X711,BP711,INDEX(Forecast_Capex_Input!AC$12:AC$286,$X712)),0)</f>
        <v>0</v>
      </c>
      <c r="BQ712" s="187" cm="1">
        <f t="array" ref="BQ712">IFERROR(IF($X712=$X711,BQ711,INDEX(Forecast_Capex_Input!AD$12:AD$286,$X712)),0)</f>
        <v>0</v>
      </c>
      <c r="BR712" s="187" cm="1">
        <f t="array" ref="BR712">IFERROR(IF($X712=$X711,BR711,INDEX(Forecast_Capex_Input!AE$12:AE$286,$X712)),0)</f>
        <v>0</v>
      </c>
      <c r="BS712" s="187" cm="1">
        <f t="array" ref="BS712">IFERROR(IF($X712=$X711,BS711,INDEX(Forecast_Capex_Input!AF$12:AF$286,$X712)),0)</f>
        <v>0</v>
      </c>
      <c r="BT712" s="187" cm="1">
        <f t="array" ref="BT712">IFERROR(IF($X712=$X711,BT711,INDEX(Forecast_Capex_Input!AG$12:AG$286,$X712)),0)</f>
        <v>0</v>
      </c>
      <c r="BU712" s="165"/>
      <c r="BV712" s="215">
        <f t="shared" si="455"/>
        <v>0</v>
      </c>
      <c r="BW712" s="215">
        <f t="shared" si="456"/>
        <v>0</v>
      </c>
      <c r="BX712" s="215">
        <f t="shared" si="457"/>
        <v>0</v>
      </c>
      <c r="BY712" s="215">
        <f t="shared" si="458"/>
        <v>0</v>
      </c>
      <c r="BZ712" s="215">
        <f t="shared" si="459"/>
        <v>0</v>
      </c>
      <c r="CA712" s="155">
        <f t="shared" si="487"/>
        <v>0</v>
      </c>
      <c r="CB712" s="165"/>
      <c r="CC712" s="215">
        <f t="shared" si="460"/>
        <v>0</v>
      </c>
      <c r="CD712" s="215">
        <f t="shared" si="461"/>
        <v>0</v>
      </c>
      <c r="CE712" s="215">
        <f t="shared" si="462"/>
        <v>0</v>
      </c>
      <c r="CF712" s="215">
        <f t="shared" si="463"/>
        <v>0</v>
      </c>
      <c r="CG712" s="215">
        <f t="shared" si="464"/>
        <v>0</v>
      </c>
      <c r="CH712" s="155">
        <f t="shared" si="488"/>
        <v>0</v>
      </c>
      <c r="CI712" s="165"/>
      <c r="CJ712" s="215">
        <f t="shared" si="465"/>
        <v>0</v>
      </c>
      <c r="CK712" s="215">
        <f t="shared" si="466"/>
        <v>0</v>
      </c>
      <c r="CL712" s="215">
        <f t="shared" si="467"/>
        <v>0</v>
      </c>
      <c r="CM712" s="215">
        <f t="shared" si="468"/>
        <v>0</v>
      </c>
      <c r="CN712" s="215">
        <f t="shared" si="469"/>
        <v>0</v>
      </c>
      <c r="CO712" s="155">
        <f t="shared" si="489"/>
        <v>0</v>
      </c>
      <c r="CP712" s="165"/>
      <c r="CQ712" s="223">
        <f t="shared" si="470"/>
        <v>0</v>
      </c>
      <c r="CR712" s="223">
        <f t="shared" si="471"/>
        <v>0</v>
      </c>
      <c r="CS712" s="223">
        <f t="shared" si="472"/>
        <v>0</v>
      </c>
      <c r="CT712" s="223">
        <f t="shared" si="473"/>
        <v>0</v>
      </c>
      <c r="CU712" s="223">
        <f t="shared" si="474"/>
        <v>0</v>
      </c>
      <c r="CV712" s="155">
        <f t="shared" si="490"/>
        <v>0</v>
      </c>
      <c r="CW712" s="165"/>
      <c r="CX712" s="215">
        <f t="shared" si="491"/>
        <v>0</v>
      </c>
      <c r="CY712" s="215">
        <f t="shared" si="475"/>
        <v>0</v>
      </c>
      <c r="CZ712" s="215">
        <f t="shared" si="476"/>
        <v>0</v>
      </c>
      <c r="DA712" s="215">
        <f t="shared" si="477"/>
        <v>0</v>
      </c>
      <c r="DB712" s="215">
        <f t="shared" si="478"/>
        <v>0</v>
      </c>
      <c r="DC712" s="155">
        <f t="shared" si="492"/>
        <v>0</v>
      </c>
      <c r="DD712" s="165"/>
      <c r="DE712" s="188" t="b" cm="1">
        <f t="array" aca="1" ref="DE712" ca="1">OR($G712=Forecast_Capex_Input!$BF$8:$BF$10)</f>
        <v>0</v>
      </c>
      <c r="DF712" s="188" cm="1">
        <f t="array" aca="1" ref="DF712" ca="1">IFERROR(INDEX(Forecast_Capex_Input!BG$12:BG$286,$X712)
*(INDEX(Forecast_Capex_Input!$H$12:$H$286,$X712)=Repex),0)
*$DE712</f>
        <v>0</v>
      </c>
      <c r="DG712" s="188" cm="1">
        <f t="array" aca="1" ref="DG712" ca="1">IFERROR(INDEX(Forecast_Capex_Input!BH$12:BH$286,$X712)
*(INDEX(Forecast_Capex_Input!$H$12:$H$286,$X712)=Repex),0)
*$DE712</f>
        <v>0</v>
      </c>
      <c r="DH712" s="188" cm="1">
        <f t="array" aca="1" ref="DH712" ca="1">IFERROR(INDEX(Forecast_Capex_Input!BI$12:BI$286,$X712)
*(INDEX(Forecast_Capex_Input!$H$12:$H$286,$X712)=Repex),0)
*$DE712</f>
        <v>0</v>
      </c>
      <c r="DI712" s="188" cm="1">
        <f t="array" aca="1" ref="DI712" ca="1">IFERROR(INDEX(Forecast_Capex_Input!BJ$12:BJ$286,$X712)
*(INDEX(Forecast_Capex_Input!$H$12:$H$286,$X712)=Repex),0)
*$DE712</f>
        <v>0</v>
      </c>
      <c r="DJ712" s="188" cm="1">
        <f t="array" aca="1" ref="DJ712" ca="1">IFERROR(INDEX(Forecast_Capex_Input!BK$12:BK$286,$X712)
*(INDEX(Forecast_Capex_Input!$H$12:$H$286,$X712)=Repex),0)
*$DE712</f>
        <v>0</v>
      </c>
      <c r="DK712" s="188" cm="1">
        <f t="array" aca="1" ref="DK712" ca="1">IFERROR(INDEX(Forecast_Capex_Input!BL$12:BL$286,$X712)
*(INDEX(Forecast_Capex_Input!$H$12:$H$286,$X712)=Repex),0)
*$DE712</f>
        <v>0</v>
      </c>
      <c r="DL712" s="165"/>
      <c r="DM712" s="188" t="b" cm="1">
        <f t="array" aca="1" ref="DM712" ca="1">OR($G712=Forecast_Capex_Input!$BN$8:$BN$9)</f>
        <v>0</v>
      </c>
      <c r="DN712" s="188" cm="1">
        <f t="array" aca="1" ref="DN712" ca="1">IFERROR(INDEX(Forecast_Capex_Input!BO$12:BO$286,$X712)
*(INDEX(Forecast_Capex_Input!$H$12:$H$286,$X712)=Repex),0)
*$DM712</f>
        <v>0</v>
      </c>
      <c r="DO712" s="188" cm="1">
        <f t="array" aca="1" ref="DO712" ca="1">IFERROR(INDEX(Forecast_Capex_Input!BP$12:BP$286,$X712)
*(INDEX(Forecast_Capex_Input!$H$12:$H$286,$X712)=Repex),0)
*$DM712</f>
        <v>0</v>
      </c>
      <c r="DP712" s="188" cm="1">
        <f t="array" aca="1" ref="DP712" ca="1">IFERROR(INDEX(Forecast_Capex_Input!BQ$12:BQ$286,$X712)
*(INDEX(Forecast_Capex_Input!$H$12:$H$286,$X712)=Repex),0)
*$DM712</f>
        <v>0</v>
      </c>
      <c r="DQ712" s="188" cm="1">
        <f t="array" aca="1" ref="DQ712" ca="1">IFERROR(INDEX(Forecast_Capex_Input!BR$12:BR$286,$X712)
*(INDEX(Forecast_Capex_Input!$H$12:$H$286,$X712)=Repex),0)
*$DM712</f>
        <v>0</v>
      </c>
      <c r="DR712" s="188" cm="1">
        <f t="array" aca="1" ref="DR712" ca="1">IFERROR(INDEX(Forecast_Capex_Input!BS$12:BS$286,$X712)
*(INDEX(Forecast_Capex_Input!$H$12:$H$286,$X712)=Repex),0)
*$DM712</f>
        <v>0</v>
      </c>
      <c r="DS712" s="165"/>
      <c r="DT712" s="188" t="b" cm="1">
        <f t="array" aca="1" ref="DT712" ca="1">OR($G712=Forecast_Capex_Input!$BU$8:$BU$10)</f>
        <v>0</v>
      </c>
      <c r="DU712" s="188" cm="1">
        <f t="array" aca="1" ref="DU712" ca="1">IFERROR(INDEX(Forecast_Capex_Input!BV$12:BV$286,$X712)
*(INDEX(Forecast_Capex_Input!$H$12:$H$286,$X712)=Repex),0)
*$DT712</f>
        <v>0</v>
      </c>
      <c r="DV712" s="188" cm="1">
        <f t="array" aca="1" ref="DV712" ca="1">IFERROR(INDEX(Forecast_Capex_Input!BW$12:BW$286,$X712)
*(INDEX(Forecast_Capex_Input!$H$12:$H$286,$X712)=Repex),0)
*$DT712</f>
        <v>0</v>
      </c>
      <c r="DW712" s="188" cm="1">
        <f t="array" aca="1" ref="DW712" ca="1">IFERROR(INDEX(Forecast_Capex_Input!BX$12:BX$286,$X712)
*(INDEX(Forecast_Capex_Input!$H$12:$H$286,$X712)=Repex),0)
*$DT712</f>
        <v>0</v>
      </c>
      <c r="DX712" s="188" cm="1">
        <f t="array" aca="1" ref="DX712" ca="1">IFERROR(INDEX(Forecast_Capex_Input!BY$12:BY$286,$X712)
*(INDEX(Forecast_Capex_Input!$H$12:$H$286,$X712)=Repex),0)
*$DT712</f>
        <v>0</v>
      </c>
      <c r="DY712" s="188" cm="1">
        <f t="array" aca="1" ref="DY712" ca="1">IFERROR(INDEX(Forecast_Capex_Input!BZ$12:BZ$286,$X712)
*(INDEX(Forecast_Capex_Input!$H$12:$H$286,$X712)=Repex),0)
*$DT712</f>
        <v>0</v>
      </c>
      <c r="DZ712" s="188" cm="1">
        <f t="array" aca="1" ref="DZ712" ca="1">IFERROR(INDEX(Forecast_Capex_Input!CA$12:CA$286,$X712)
*(INDEX(Forecast_Capex_Input!$H$12:$H$286,$X712)=Repex),0)
*$DT712</f>
        <v>0</v>
      </c>
      <c r="EA712" s="188" cm="1">
        <f t="array" aca="1" ref="EA712" ca="1">IFERROR(INDEX(Forecast_Capex_Input!CB$12:CB$286,$X712)
*(INDEX(Forecast_Capex_Input!$H$12:$H$286,$X712)=Repex),0)
*$DT712</f>
        <v>0</v>
      </c>
      <c r="EB712" s="188" cm="1">
        <f t="array" aca="1" ref="EB712" ca="1">IFERROR(INDEX(Forecast_Capex_Input!CC$12:CC$286,$X712)
*(INDEX(Forecast_Capex_Input!$H$12:$H$286,$X712)=Repex),0)
*$DT712</f>
        <v>0</v>
      </c>
      <c r="EC712" s="165"/>
      <c r="ED712" s="226" t="str">
        <f t="shared" si="479"/>
        <v>N/A</v>
      </c>
      <c r="EE712" s="174" t="s">
        <v>15</v>
      </c>
    </row>
    <row r="713" spans="3:135" x14ac:dyDescent="0.2">
      <c r="C713" s="174">
        <f t="shared" si="480"/>
        <v>703</v>
      </c>
      <c r="D713" s="167" t="str" cm="1">
        <f t="array" ref="D713">IFERROR(INDEX(Forecast_Capex_Input!$D$12:$D$286,$X713),NA)</f>
        <v>N/A</v>
      </c>
      <c r="E713" s="172" t="str" cm="1">
        <f t="array" ref="E713">IF($X713=NA,NA,INDEX(Forecast_Capex_Input!$E$12:$E$286,$X713))</f>
        <v>N/A</v>
      </c>
      <c r="F713" s="167" t="str" cm="1">
        <f t="array" aca="1" ref="F713" ca="1">IFERROR(INDEX(General!$E$25:$E$26,$Y713),NA)</f>
        <v>N/A</v>
      </c>
      <c r="G713" s="167" t="str" cm="1">
        <f t="array" aca="1" ref="G713" ca="1">IFERROR(INDEX(Forecast_Capex_Input!$AI$11:$BB$11,$AA713),NA)</f>
        <v>N/A</v>
      </c>
      <c r="H713" s="189" t="str" cm="1">
        <f t="array" aca="1" ref="H713" ca="1">IFERROR(INDEX(Forecast_Capex_Input!$AI$12:$BB$286,$X713,$AA713),NA)</f>
        <v>N/A</v>
      </c>
      <c r="I713" s="199" t="str" cm="1">
        <f t="array" ref="I713">IFERROR(INDEX(Forecast_Capex_Input!$F$12:$F$286,$X713),NA)</f>
        <v>N/A</v>
      </c>
      <c r="J713" s="199" t="str" cm="1">
        <f t="array" ref="J713">IFERROR(INDEX(Forecast_Capex_Input!G$12:G$286,$X713),NA)</f>
        <v>N/A</v>
      </c>
      <c r="K713" s="199" t="str" cm="1">
        <f t="array" ref="K713">IFERROR(INDEX(Forecast_Capex_Input!H$12:H$286,$X713),NA)</f>
        <v>N/A</v>
      </c>
      <c r="L713" s="199" t="str" cm="1">
        <f t="array" ref="L713">IFERROR(INDEX(Forecast_Capex_Input!I$12:I$286,$X713),NA)</f>
        <v>N/A</v>
      </c>
      <c r="M713" s="199" t="str" cm="1">
        <f t="array" ref="M713">IFERROR(INDEX(Forecast_Capex_Input!J$12:J$286,$X713),NA)</f>
        <v>N/A</v>
      </c>
      <c r="N713" s="199" t="str" cm="1">
        <f t="array" ref="N713">IFERROR(INDEX(Forecast_Capex_Input!K$12:K$286,$X713),NA)</f>
        <v>N/A</v>
      </c>
      <c r="O713" s="199" t="str" cm="1">
        <f t="array" ref="O713">IFERROR(INDEX(Forecast_Capex_Input!L$12:L$286,$X713),NA)</f>
        <v>N/A</v>
      </c>
      <c r="P713" s="199" t="str" cm="1">
        <f t="array" ref="P713">IFERROR(INDEX(Forecast_Capex_Input!M$12:M$286,$X713),NA)</f>
        <v>N/A</v>
      </c>
      <c r="Q713" s="172" t="str" cm="1">
        <f t="array" ref="Q713">IFERROR(INDEX(Forecast_Capex_Input!N$12:N$286,$X713),NA)</f>
        <v>N/A</v>
      </c>
      <c r="R713" s="265" cm="1">
        <f t="array" ref="R713">IFERROR(INDEX(Forecast_Capex_Input!O$12:O$286,$X713),0)</f>
        <v>0</v>
      </c>
      <c r="S713" s="172" cm="1">
        <f t="array" ref="S713">IFERROR(INDEX(Forecast_Capex_Input!P$12:P$286,$X713),0)</f>
        <v>0</v>
      </c>
      <c r="T713" s="199" t="str" cm="1">
        <f t="array" aca="1" ref="T713" ca="1">IFERROR(INDEX(General!$K$84:$K$103,$AA713),NA)</f>
        <v>N/A</v>
      </c>
      <c r="U713" s="188" cm="1">
        <f t="array" aca="1" ref="U713" ca="1">IFERROR(
IF($F713=General!$E$25,INDEX(Forecast_Capex_Input!S$12:S$286,$X713),
INDEX(Forecast_Capex_Input!T$12:T$286,$X713)),0)</f>
        <v>0</v>
      </c>
      <c r="V713" s="222" t="b">
        <f>IFERROR(INDEX(Overheads!$T$19:$T$26,MATCH($I713,Overheads!$E$19:$E$26,0)),FALSE)</f>
        <v>0</v>
      </c>
      <c r="W713" s="165"/>
      <c r="X713" s="174" t="str">
        <f>IFERROR(
IF(MATCH($C713,Forecast_Capex_Input!$CI$12:$CI$286,1)+1&gt;MAX(Forecast_Capex_Input!$C$12:$C$286),NA,
MATCH($C713,Forecast_Capex_Input!$CI$12:$CI$286,1)+1),1)</f>
        <v>N/A</v>
      </c>
      <c r="Y713" s="174" t="str" cm="1">
        <f t="array" aca="1" ref="Y713" ca="1">IFERROR(
IF(X712&lt;&gt;X713,1,
IF(COUNTIF(OFFSET(Y712,0,0,-INDEX(Forecast_Capex_Input!$CG$12:$CG$286,$X713)),Y712)=INDEX(Forecast_Capex_Input!$CG$12:$CG$286,$X713),Y712+1,Y712)),NA)</f>
        <v>N/A</v>
      </c>
      <c r="Z713" s="174" t="str" cm="1">
        <f t="array" ref="Z713">IFERROR($C713-IF($X713=1,1,INDEX(Forecast_Capex_Input!$CI$12:$CI$286,$X713-1))+1,NA)</f>
        <v>N/A</v>
      </c>
      <c r="AA713" s="174" t="str" cm="1">
        <f t="array" aca="1" ref="AA713" ca="1">IFERROR(IF(Y713=1,
INDEX(Forecast_Capex_Input!$AI$10:$BB$10,SMALL(IF(INDEX(Forecast_Capex_Input!$AI$12:$BB$286,$X713,0)&gt;0,COLUMN(Forecast_Capex_Input!$AI$10:$BB$10)-COLUMN(Forecast_Capex_Input!$AI$12)+1),ROWS(OFFSET(AA712,0,0,-$Z713)))),
OFFSET(AA712,-INDEX(Forecast_Capex_Input!$CG$12:$CG$286,$X713)+1,0)),NA)</f>
        <v>N/A</v>
      </c>
      <c r="AB713" s="174" t="str">
        <f t="shared" ca="1" si="449"/>
        <v>N/A</v>
      </c>
      <c r="AC713" s="222" t="b">
        <f t="shared" si="481"/>
        <v>0</v>
      </c>
      <c r="AD713" s="220" t="b">
        <v>0</v>
      </c>
      <c r="AE713" s="222" t="b">
        <f t="shared" si="450"/>
        <v>1</v>
      </c>
      <c r="AF713" s="165"/>
      <c r="AG713" s="215">
        <v>0</v>
      </c>
      <c r="AH713" s="215">
        <v>0</v>
      </c>
      <c r="AI713" s="215">
        <v>0</v>
      </c>
      <c r="AJ713" s="215">
        <v>0</v>
      </c>
      <c r="AK713" s="215">
        <v>0</v>
      </c>
      <c r="AL713" s="155">
        <v>0</v>
      </c>
      <c r="AM713" s="165"/>
      <c r="AN713" s="215" cm="1">
        <f t="array" aca="1" ref="AN713" ca="1">IFERROR(INDEX(General!O$33:O$34,$AB713)
*AG713,0)</f>
        <v>0</v>
      </c>
      <c r="AO713" s="215" cm="1">
        <f t="array" aca="1" ref="AO713" ca="1">IFERROR(INDEX(General!P$33:P$34,$AB713)
*AH713,0)</f>
        <v>0</v>
      </c>
      <c r="AP713" s="215" cm="1">
        <f t="array" aca="1" ref="AP713" ca="1">IFERROR(INDEX(General!Q$33:Q$34,$AB713)
*AI713,0)</f>
        <v>0</v>
      </c>
      <c r="AQ713" s="215" cm="1">
        <f t="array" aca="1" ref="AQ713" ca="1">IFERROR(INDEX(General!R$33:R$34,$AB713)
*AJ713,0)</f>
        <v>0</v>
      </c>
      <c r="AR713" s="215" cm="1">
        <f t="array" aca="1" ref="AR713" ca="1">IFERROR(INDEX(General!S$33:S$34,$AB713)
*AK713,0)</f>
        <v>0</v>
      </c>
      <c r="AS713" s="155">
        <f t="shared" ca="1" si="482"/>
        <v>0</v>
      </c>
      <c r="AT713" s="165"/>
      <c r="AU713" s="215">
        <f ca="1">IF($AE713=FALSE,AN713*Overheads!$R$24*$V713,
IFERROR(Overheads!$O$49*$V713*AN713,0)
+IFERROR(Overheads!Q$59*$V713*(AN713/Overheads!Q$68),0))</f>
        <v>0</v>
      </c>
      <c r="AV713" s="215">
        <f ca="1">IF($AE713=FALSE,AO713*Overheads!$R$24*$V713,
IFERROR(Overheads!$O$49*$V713*AO713,0)
+IFERROR(Overheads!R$59*$V713*(AO713/Overheads!R$68),0))</f>
        <v>0</v>
      </c>
      <c r="AW713" s="215">
        <f ca="1">IF($AE713=FALSE,AP713*Overheads!$R$24*$V713,
IFERROR(Overheads!$O$49*$V713*AP713,0)
+IFERROR(Overheads!S$59*$V713*(AP713/Overheads!S$68),0))</f>
        <v>0</v>
      </c>
      <c r="AX713" s="215">
        <f ca="1">IF($AE713=FALSE,AQ713*Overheads!$R$24*$V713,
IFERROR(Overheads!$O$49*$V713*AQ713,0)
+IFERROR(Overheads!T$59*$V713*(AQ713/Overheads!T$68),0))</f>
        <v>0</v>
      </c>
      <c r="AY713" s="215">
        <f ca="1">IF($AE713=FALSE,AR713*Overheads!$R$24*$V713,
IFERROR(Overheads!$O$49*$V713*AR713,0)
+IFERROR(Overheads!U$59*$V713*(AR713/Overheads!U$68),0))</f>
        <v>0</v>
      </c>
      <c r="AZ713" s="155">
        <f t="shared" ca="1" si="483"/>
        <v>0</v>
      </c>
      <c r="BA713" s="165"/>
      <c r="BB713" s="215">
        <f ca="1">IF($AE713=FALSE,AN713*Overheads!$S$25,
IFERROR(Overheads!$O$50*AN713,0)
+IFERROR(Overheads!Q$60*(AN713/Overheads!Q$66),0))</f>
        <v>0</v>
      </c>
      <c r="BC713" s="215">
        <f ca="1">IF($AE713=FALSE,AO713*Overheads!$S$25,
IFERROR(Overheads!$O$50*AO713,0)
+IFERROR(Overheads!R$60*(AO713/Overheads!R$66),0))</f>
        <v>0</v>
      </c>
      <c r="BD713" s="215">
        <f ca="1">IF($AE713=FALSE,AP713*Overheads!$S$25,
IFERROR(Overheads!$O$50*AP713,0)
+IFERROR(Overheads!S$60*(AP713/Overheads!S$66),0))</f>
        <v>0</v>
      </c>
      <c r="BE713" s="215">
        <f ca="1">IF($AE713=FALSE,AQ713*Overheads!$S$25,
IFERROR(Overheads!$O$50*AQ713,0)
+IFERROR(Overheads!T$60*(AQ713/Overheads!T$66),0))</f>
        <v>0</v>
      </c>
      <c r="BF713" s="215">
        <f ca="1">IF($AE713=FALSE,AR713*Overheads!$S$25,
IFERROR(Overheads!$O$50*AR713,0)
+IFERROR(Overheads!U$60*(AR713/Overheads!U$66),0))</f>
        <v>0</v>
      </c>
      <c r="BG713" s="155">
        <f t="shared" ca="1" si="484"/>
        <v>0</v>
      </c>
      <c r="BH713" s="165"/>
      <c r="BI713" s="215">
        <f t="shared" ca="1" si="485"/>
        <v>0</v>
      </c>
      <c r="BJ713" s="215">
        <f t="shared" ca="1" si="451"/>
        <v>0</v>
      </c>
      <c r="BK713" s="215">
        <f t="shared" ca="1" si="452"/>
        <v>0</v>
      </c>
      <c r="BL713" s="215">
        <f t="shared" ca="1" si="453"/>
        <v>0</v>
      </c>
      <c r="BM713" s="215">
        <f t="shared" ca="1" si="454"/>
        <v>0</v>
      </c>
      <c r="BN713" s="155">
        <f t="shared" ca="1" si="486"/>
        <v>0</v>
      </c>
      <c r="BO713" s="165"/>
      <c r="BP713" s="187" cm="1">
        <f t="array" ref="BP713">IFERROR(IF($X713=$X712,BP712,INDEX(Forecast_Capex_Input!AC$12:AC$286,$X713)),0)</f>
        <v>0</v>
      </c>
      <c r="BQ713" s="187" cm="1">
        <f t="array" ref="BQ713">IFERROR(IF($X713=$X712,BQ712,INDEX(Forecast_Capex_Input!AD$12:AD$286,$X713)),0)</f>
        <v>0</v>
      </c>
      <c r="BR713" s="187" cm="1">
        <f t="array" ref="BR713">IFERROR(IF($X713=$X712,BR712,INDEX(Forecast_Capex_Input!AE$12:AE$286,$X713)),0)</f>
        <v>0</v>
      </c>
      <c r="BS713" s="187" cm="1">
        <f t="array" ref="BS713">IFERROR(IF($X713=$X712,BS712,INDEX(Forecast_Capex_Input!AF$12:AF$286,$X713)),0)</f>
        <v>0</v>
      </c>
      <c r="BT713" s="187" cm="1">
        <f t="array" ref="BT713">IFERROR(IF($X713=$X712,BT712,INDEX(Forecast_Capex_Input!AG$12:AG$286,$X713)),0)</f>
        <v>0</v>
      </c>
      <c r="BU713" s="165"/>
      <c r="BV713" s="215">
        <f t="shared" si="455"/>
        <v>0</v>
      </c>
      <c r="BW713" s="215">
        <f t="shared" si="456"/>
        <v>0</v>
      </c>
      <c r="BX713" s="215">
        <f t="shared" si="457"/>
        <v>0</v>
      </c>
      <c r="BY713" s="215">
        <f t="shared" si="458"/>
        <v>0</v>
      </c>
      <c r="BZ713" s="215">
        <f t="shared" si="459"/>
        <v>0</v>
      </c>
      <c r="CA713" s="155">
        <f t="shared" si="487"/>
        <v>0</v>
      </c>
      <c r="CB713" s="165"/>
      <c r="CC713" s="215">
        <f t="shared" si="460"/>
        <v>0</v>
      </c>
      <c r="CD713" s="215">
        <f t="shared" si="461"/>
        <v>0</v>
      </c>
      <c r="CE713" s="215">
        <f t="shared" si="462"/>
        <v>0</v>
      </c>
      <c r="CF713" s="215">
        <f t="shared" si="463"/>
        <v>0</v>
      </c>
      <c r="CG713" s="215">
        <f t="shared" si="464"/>
        <v>0</v>
      </c>
      <c r="CH713" s="155">
        <f t="shared" si="488"/>
        <v>0</v>
      </c>
      <c r="CI713" s="165"/>
      <c r="CJ713" s="215">
        <f t="shared" si="465"/>
        <v>0</v>
      </c>
      <c r="CK713" s="215">
        <f t="shared" si="466"/>
        <v>0</v>
      </c>
      <c r="CL713" s="215">
        <f t="shared" si="467"/>
        <v>0</v>
      </c>
      <c r="CM713" s="215">
        <f t="shared" si="468"/>
        <v>0</v>
      </c>
      <c r="CN713" s="215">
        <f t="shared" si="469"/>
        <v>0</v>
      </c>
      <c r="CO713" s="155">
        <f t="shared" si="489"/>
        <v>0</v>
      </c>
      <c r="CP713" s="165"/>
      <c r="CQ713" s="223">
        <f t="shared" si="470"/>
        <v>0</v>
      </c>
      <c r="CR713" s="223">
        <f t="shared" si="471"/>
        <v>0</v>
      </c>
      <c r="CS713" s="223">
        <f t="shared" si="472"/>
        <v>0</v>
      </c>
      <c r="CT713" s="223">
        <f t="shared" si="473"/>
        <v>0</v>
      </c>
      <c r="CU713" s="223">
        <f t="shared" si="474"/>
        <v>0</v>
      </c>
      <c r="CV713" s="155">
        <f t="shared" si="490"/>
        <v>0</v>
      </c>
      <c r="CW713" s="165"/>
      <c r="CX713" s="215">
        <f t="shared" si="491"/>
        <v>0</v>
      </c>
      <c r="CY713" s="215">
        <f t="shared" si="475"/>
        <v>0</v>
      </c>
      <c r="CZ713" s="215">
        <f t="shared" si="476"/>
        <v>0</v>
      </c>
      <c r="DA713" s="215">
        <f t="shared" si="477"/>
        <v>0</v>
      </c>
      <c r="DB713" s="215">
        <f t="shared" si="478"/>
        <v>0</v>
      </c>
      <c r="DC713" s="155">
        <f t="shared" si="492"/>
        <v>0</v>
      </c>
      <c r="DD713" s="165"/>
      <c r="DE713" s="188" t="b" cm="1">
        <f t="array" aca="1" ref="DE713" ca="1">OR($G713=Forecast_Capex_Input!$BF$8:$BF$10)</f>
        <v>0</v>
      </c>
      <c r="DF713" s="188" cm="1">
        <f t="array" aca="1" ref="DF713" ca="1">IFERROR(INDEX(Forecast_Capex_Input!BG$12:BG$286,$X713)
*(INDEX(Forecast_Capex_Input!$H$12:$H$286,$X713)=Repex),0)
*$DE713</f>
        <v>0</v>
      </c>
      <c r="DG713" s="188" cm="1">
        <f t="array" aca="1" ref="DG713" ca="1">IFERROR(INDEX(Forecast_Capex_Input!BH$12:BH$286,$X713)
*(INDEX(Forecast_Capex_Input!$H$12:$H$286,$X713)=Repex),0)
*$DE713</f>
        <v>0</v>
      </c>
      <c r="DH713" s="188" cm="1">
        <f t="array" aca="1" ref="DH713" ca="1">IFERROR(INDEX(Forecast_Capex_Input!BI$12:BI$286,$X713)
*(INDEX(Forecast_Capex_Input!$H$12:$H$286,$X713)=Repex),0)
*$DE713</f>
        <v>0</v>
      </c>
      <c r="DI713" s="188" cm="1">
        <f t="array" aca="1" ref="DI713" ca="1">IFERROR(INDEX(Forecast_Capex_Input!BJ$12:BJ$286,$X713)
*(INDEX(Forecast_Capex_Input!$H$12:$H$286,$X713)=Repex),0)
*$DE713</f>
        <v>0</v>
      </c>
      <c r="DJ713" s="188" cm="1">
        <f t="array" aca="1" ref="DJ713" ca="1">IFERROR(INDEX(Forecast_Capex_Input!BK$12:BK$286,$X713)
*(INDEX(Forecast_Capex_Input!$H$12:$H$286,$X713)=Repex),0)
*$DE713</f>
        <v>0</v>
      </c>
      <c r="DK713" s="188" cm="1">
        <f t="array" aca="1" ref="DK713" ca="1">IFERROR(INDEX(Forecast_Capex_Input!BL$12:BL$286,$X713)
*(INDEX(Forecast_Capex_Input!$H$12:$H$286,$X713)=Repex),0)
*$DE713</f>
        <v>0</v>
      </c>
      <c r="DL713" s="165"/>
      <c r="DM713" s="188" t="b" cm="1">
        <f t="array" aca="1" ref="DM713" ca="1">OR($G713=Forecast_Capex_Input!$BN$8:$BN$9)</f>
        <v>0</v>
      </c>
      <c r="DN713" s="188" cm="1">
        <f t="array" aca="1" ref="DN713" ca="1">IFERROR(INDEX(Forecast_Capex_Input!BO$12:BO$286,$X713)
*(INDEX(Forecast_Capex_Input!$H$12:$H$286,$X713)=Repex),0)
*$DM713</f>
        <v>0</v>
      </c>
      <c r="DO713" s="188" cm="1">
        <f t="array" aca="1" ref="DO713" ca="1">IFERROR(INDEX(Forecast_Capex_Input!BP$12:BP$286,$X713)
*(INDEX(Forecast_Capex_Input!$H$12:$H$286,$X713)=Repex),0)
*$DM713</f>
        <v>0</v>
      </c>
      <c r="DP713" s="188" cm="1">
        <f t="array" aca="1" ref="DP713" ca="1">IFERROR(INDEX(Forecast_Capex_Input!BQ$12:BQ$286,$X713)
*(INDEX(Forecast_Capex_Input!$H$12:$H$286,$X713)=Repex),0)
*$DM713</f>
        <v>0</v>
      </c>
      <c r="DQ713" s="188" cm="1">
        <f t="array" aca="1" ref="DQ713" ca="1">IFERROR(INDEX(Forecast_Capex_Input!BR$12:BR$286,$X713)
*(INDEX(Forecast_Capex_Input!$H$12:$H$286,$X713)=Repex),0)
*$DM713</f>
        <v>0</v>
      </c>
      <c r="DR713" s="188" cm="1">
        <f t="array" aca="1" ref="DR713" ca="1">IFERROR(INDEX(Forecast_Capex_Input!BS$12:BS$286,$X713)
*(INDEX(Forecast_Capex_Input!$H$12:$H$286,$X713)=Repex),0)
*$DM713</f>
        <v>0</v>
      </c>
      <c r="DS713" s="165"/>
      <c r="DT713" s="188" t="b" cm="1">
        <f t="array" aca="1" ref="DT713" ca="1">OR($G713=Forecast_Capex_Input!$BU$8:$BU$10)</f>
        <v>0</v>
      </c>
      <c r="DU713" s="188" cm="1">
        <f t="array" aca="1" ref="DU713" ca="1">IFERROR(INDEX(Forecast_Capex_Input!BV$12:BV$286,$X713)
*(INDEX(Forecast_Capex_Input!$H$12:$H$286,$X713)=Repex),0)
*$DT713</f>
        <v>0</v>
      </c>
      <c r="DV713" s="188" cm="1">
        <f t="array" aca="1" ref="DV713" ca="1">IFERROR(INDEX(Forecast_Capex_Input!BW$12:BW$286,$X713)
*(INDEX(Forecast_Capex_Input!$H$12:$H$286,$X713)=Repex),0)
*$DT713</f>
        <v>0</v>
      </c>
      <c r="DW713" s="188" cm="1">
        <f t="array" aca="1" ref="DW713" ca="1">IFERROR(INDEX(Forecast_Capex_Input!BX$12:BX$286,$X713)
*(INDEX(Forecast_Capex_Input!$H$12:$H$286,$X713)=Repex),0)
*$DT713</f>
        <v>0</v>
      </c>
      <c r="DX713" s="188" cm="1">
        <f t="array" aca="1" ref="DX713" ca="1">IFERROR(INDEX(Forecast_Capex_Input!BY$12:BY$286,$X713)
*(INDEX(Forecast_Capex_Input!$H$12:$H$286,$X713)=Repex),0)
*$DT713</f>
        <v>0</v>
      </c>
      <c r="DY713" s="188" cm="1">
        <f t="array" aca="1" ref="DY713" ca="1">IFERROR(INDEX(Forecast_Capex_Input!BZ$12:BZ$286,$X713)
*(INDEX(Forecast_Capex_Input!$H$12:$H$286,$X713)=Repex),0)
*$DT713</f>
        <v>0</v>
      </c>
      <c r="DZ713" s="188" cm="1">
        <f t="array" aca="1" ref="DZ713" ca="1">IFERROR(INDEX(Forecast_Capex_Input!CA$12:CA$286,$X713)
*(INDEX(Forecast_Capex_Input!$H$12:$H$286,$X713)=Repex),0)
*$DT713</f>
        <v>0</v>
      </c>
      <c r="EA713" s="188" cm="1">
        <f t="array" aca="1" ref="EA713" ca="1">IFERROR(INDEX(Forecast_Capex_Input!CB$12:CB$286,$X713)
*(INDEX(Forecast_Capex_Input!$H$12:$H$286,$X713)=Repex),0)
*$DT713</f>
        <v>0</v>
      </c>
      <c r="EB713" s="188" cm="1">
        <f t="array" aca="1" ref="EB713" ca="1">IFERROR(INDEX(Forecast_Capex_Input!CC$12:CC$286,$X713)
*(INDEX(Forecast_Capex_Input!$H$12:$H$286,$X713)=Repex),0)
*$DT713</f>
        <v>0</v>
      </c>
      <c r="EC713" s="165"/>
      <c r="ED713" s="226" t="str">
        <f t="shared" si="479"/>
        <v>N/A</v>
      </c>
      <c r="EE713" s="174" t="s">
        <v>15</v>
      </c>
    </row>
    <row r="714" spans="3:135" x14ac:dyDescent="0.2">
      <c r="C714" s="174">
        <f t="shared" si="480"/>
        <v>704</v>
      </c>
      <c r="D714" s="167" t="str" cm="1">
        <f t="array" ref="D714">IFERROR(INDEX(Forecast_Capex_Input!$D$12:$D$286,$X714),NA)</f>
        <v>N/A</v>
      </c>
      <c r="E714" s="172" t="str" cm="1">
        <f t="array" ref="E714">IF($X714=NA,NA,INDEX(Forecast_Capex_Input!$E$12:$E$286,$X714))</f>
        <v>N/A</v>
      </c>
      <c r="F714" s="167" t="str" cm="1">
        <f t="array" aca="1" ref="F714" ca="1">IFERROR(INDEX(General!$E$25:$E$26,$Y714),NA)</f>
        <v>N/A</v>
      </c>
      <c r="G714" s="167" t="str" cm="1">
        <f t="array" aca="1" ref="G714" ca="1">IFERROR(INDEX(Forecast_Capex_Input!$AI$11:$BB$11,$AA714),NA)</f>
        <v>N/A</v>
      </c>
      <c r="H714" s="189" t="str" cm="1">
        <f t="array" aca="1" ref="H714" ca="1">IFERROR(INDEX(Forecast_Capex_Input!$AI$12:$BB$286,$X714,$AA714),NA)</f>
        <v>N/A</v>
      </c>
      <c r="I714" s="199" t="str" cm="1">
        <f t="array" ref="I714">IFERROR(INDEX(Forecast_Capex_Input!$F$12:$F$286,$X714),NA)</f>
        <v>N/A</v>
      </c>
      <c r="J714" s="199" t="str" cm="1">
        <f t="array" ref="J714">IFERROR(INDEX(Forecast_Capex_Input!G$12:G$286,$X714),NA)</f>
        <v>N/A</v>
      </c>
      <c r="K714" s="199" t="str" cm="1">
        <f t="array" ref="K714">IFERROR(INDEX(Forecast_Capex_Input!H$12:H$286,$X714),NA)</f>
        <v>N/A</v>
      </c>
      <c r="L714" s="199" t="str" cm="1">
        <f t="array" ref="L714">IFERROR(INDEX(Forecast_Capex_Input!I$12:I$286,$X714),NA)</f>
        <v>N/A</v>
      </c>
      <c r="M714" s="199" t="str" cm="1">
        <f t="array" ref="M714">IFERROR(INDEX(Forecast_Capex_Input!J$12:J$286,$X714),NA)</f>
        <v>N/A</v>
      </c>
      <c r="N714" s="199" t="str" cm="1">
        <f t="array" ref="N714">IFERROR(INDEX(Forecast_Capex_Input!K$12:K$286,$X714),NA)</f>
        <v>N/A</v>
      </c>
      <c r="O714" s="199" t="str" cm="1">
        <f t="array" ref="O714">IFERROR(INDEX(Forecast_Capex_Input!L$12:L$286,$X714),NA)</f>
        <v>N/A</v>
      </c>
      <c r="P714" s="199" t="str" cm="1">
        <f t="array" ref="P714">IFERROR(INDEX(Forecast_Capex_Input!M$12:M$286,$X714),NA)</f>
        <v>N/A</v>
      </c>
      <c r="Q714" s="172" t="str" cm="1">
        <f t="array" ref="Q714">IFERROR(INDEX(Forecast_Capex_Input!N$12:N$286,$X714),NA)</f>
        <v>N/A</v>
      </c>
      <c r="R714" s="265" cm="1">
        <f t="array" ref="R714">IFERROR(INDEX(Forecast_Capex_Input!O$12:O$286,$X714),0)</f>
        <v>0</v>
      </c>
      <c r="S714" s="172" cm="1">
        <f t="array" ref="S714">IFERROR(INDEX(Forecast_Capex_Input!P$12:P$286,$X714),0)</f>
        <v>0</v>
      </c>
      <c r="T714" s="199" t="str" cm="1">
        <f t="array" aca="1" ref="T714" ca="1">IFERROR(INDEX(General!$K$84:$K$103,$AA714),NA)</f>
        <v>N/A</v>
      </c>
      <c r="U714" s="188" cm="1">
        <f t="array" aca="1" ref="U714" ca="1">IFERROR(
IF($F714=General!$E$25,INDEX(Forecast_Capex_Input!S$12:S$286,$X714),
INDEX(Forecast_Capex_Input!T$12:T$286,$X714)),0)</f>
        <v>0</v>
      </c>
      <c r="V714" s="222" t="b">
        <f>IFERROR(INDEX(Overheads!$T$19:$T$26,MATCH($I714,Overheads!$E$19:$E$26,0)),FALSE)</f>
        <v>0</v>
      </c>
      <c r="W714" s="165"/>
      <c r="X714" s="174" t="str">
        <f>IFERROR(
IF(MATCH($C714,Forecast_Capex_Input!$CI$12:$CI$286,1)+1&gt;MAX(Forecast_Capex_Input!$C$12:$C$286),NA,
MATCH($C714,Forecast_Capex_Input!$CI$12:$CI$286,1)+1),1)</f>
        <v>N/A</v>
      </c>
      <c r="Y714" s="174" t="str" cm="1">
        <f t="array" aca="1" ref="Y714" ca="1">IFERROR(
IF(X713&lt;&gt;X714,1,
IF(COUNTIF(OFFSET(Y713,0,0,-INDEX(Forecast_Capex_Input!$CG$12:$CG$286,$X714)),Y713)=INDEX(Forecast_Capex_Input!$CG$12:$CG$286,$X714),Y713+1,Y713)),NA)</f>
        <v>N/A</v>
      </c>
      <c r="Z714" s="174" t="str" cm="1">
        <f t="array" ref="Z714">IFERROR($C714-IF($X714=1,1,INDEX(Forecast_Capex_Input!$CI$12:$CI$286,$X714-1))+1,NA)</f>
        <v>N/A</v>
      </c>
      <c r="AA714" s="174" t="str" cm="1">
        <f t="array" aca="1" ref="AA714" ca="1">IFERROR(IF(Y714=1,
INDEX(Forecast_Capex_Input!$AI$10:$BB$10,SMALL(IF(INDEX(Forecast_Capex_Input!$AI$12:$BB$286,$X714,0)&gt;0,COLUMN(Forecast_Capex_Input!$AI$10:$BB$10)-COLUMN(Forecast_Capex_Input!$AI$12)+1),ROWS(OFFSET(AA713,0,0,-$Z714)))),
OFFSET(AA713,-INDEX(Forecast_Capex_Input!$CG$12:$CG$286,$X714)+1,0)),NA)</f>
        <v>N/A</v>
      </c>
      <c r="AB714" s="174" t="str">
        <f t="shared" ca="1" si="449"/>
        <v>N/A</v>
      </c>
      <c r="AC714" s="222" t="b">
        <f t="shared" si="481"/>
        <v>0</v>
      </c>
      <c r="AD714" s="220" t="b">
        <v>0</v>
      </c>
      <c r="AE714" s="222" t="b">
        <f t="shared" si="450"/>
        <v>1</v>
      </c>
      <c r="AF714" s="165"/>
      <c r="AG714" s="215">
        <v>0</v>
      </c>
      <c r="AH714" s="215">
        <v>0</v>
      </c>
      <c r="AI714" s="215">
        <v>0</v>
      </c>
      <c r="AJ714" s="215">
        <v>0</v>
      </c>
      <c r="AK714" s="215">
        <v>0</v>
      </c>
      <c r="AL714" s="155">
        <v>0</v>
      </c>
      <c r="AM714" s="165"/>
      <c r="AN714" s="215" cm="1">
        <f t="array" aca="1" ref="AN714" ca="1">IFERROR(INDEX(General!O$33:O$34,$AB714)
*AG714,0)</f>
        <v>0</v>
      </c>
      <c r="AO714" s="215" cm="1">
        <f t="array" aca="1" ref="AO714" ca="1">IFERROR(INDEX(General!P$33:P$34,$AB714)
*AH714,0)</f>
        <v>0</v>
      </c>
      <c r="AP714" s="215" cm="1">
        <f t="array" aca="1" ref="AP714" ca="1">IFERROR(INDEX(General!Q$33:Q$34,$AB714)
*AI714,0)</f>
        <v>0</v>
      </c>
      <c r="AQ714" s="215" cm="1">
        <f t="array" aca="1" ref="AQ714" ca="1">IFERROR(INDEX(General!R$33:R$34,$AB714)
*AJ714,0)</f>
        <v>0</v>
      </c>
      <c r="AR714" s="215" cm="1">
        <f t="array" aca="1" ref="AR714" ca="1">IFERROR(INDEX(General!S$33:S$34,$AB714)
*AK714,0)</f>
        <v>0</v>
      </c>
      <c r="AS714" s="155">
        <f t="shared" ca="1" si="482"/>
        <v>0</v>
      </c>
      <c r="AT714" s="165"/>
      <c r="AU714" s="215">
        <f ca="1">IF($AE714=FALSE,AN714*Overheads!$R$24*$V714,
IFERROR(Overheads!$O$49*$V714*AN714,0)
+IFERROR(Overheads!Q$59*$V714*(AN714/Overheads!Q$68),0))</f>
        <v>0</v>
      </c>
      <c r="AV714" s="215">
        <f ca="1">IF($AE714=FALSE,AO714*Overheads!$R$24*$V714,
IFERROR(Overheads!$O$49*$V714*AO714,0)
+IFERROR(Overheads!R$59*$V714*(AO714/Overheads!R$68),0))</f>
        <v>0</v>
      </c>
      <c r="AW714" s="215">
        <f ca="1">IF($AE714=FALSE,AP714*Overheads!$R$24*$V714,
IFERROR(Overheads!$O$49*$V714*AP714,0)
+IFERROR(Overheads!S$59*$V714*(AP714/Overheads!S$68),0))</f>
        <v>0</v>
      </c>
      <c r="AX714" s="215">
        <f ca="1">IF($AE714=FALSE,AQ714*Overheads!$R$24*$V714,
IFERROR(Overheads!$O$49*$V714*AQ714,0)
+IFERROR(Overheads!T$59*$V714*(AQ714/Overheads!T$68),0))</f>
        <v>0</v>
      </c>
      <c r="AY714" s="215">
        <f ca="1">IF($AE714=FALSE,AR714*Overheads!$R$24*$V714,
IFERROR(Overheads!$O$49*$V714*AR714,0)
+IFERROR(Overheads!U$59*$V714*(AR714/Overheads!U$68),0))</f>
        <v>0</v>
      </c>
      <c r="AZ714" s="155">
        <f t="shared" ca="1" si="483"/>
        <v>0</v>
      </c>
      <c r="BA714" s="165"/>
      <c r="BB714" s="215">
        <f ca="1">IF($AE714=FALSE,AN714*Overheads!$S$25,
IFERROR(Overheads!$O$50*AN714,0)
+IFERROR(Overheads!Q$60*(AN714/Overheads!Q$66),0))</f>
        <v>0</v>
      </c>
      <c r="BC714" s="215">
        <f ca="1">IF($AE714=FALSE,AO714*Overheads!$S$25,
IFERROR(Overheads!$O$50*AO714,0)
+IFERROR(Overheads!R$60*(AO714/Overheads!R$66),0))</f>
        <v>0</v>
      </c>
      <c r="BD714" s="215">
        <f ca="1">IF($AE714=FALSE,AP714*Overheads!$S$25,
IFERROR(Overheads!$O$50*AP714,0)
+IFERROR(Overheads!S$60*(AP714/Overheads!S$66),0))</f>
        <v>0</v>
      </c>
      <c r="BE714" s="215">
        <f ca="1">IF($AE714=FALSE,AQ714*Overheads!$S$25,
IFERROR(Overheads!$O$50*AQ714,0)
+IFERROR(Overheads!T$60*(AQ714/Overheads!T$66),0))</f>
        <v>0</v>
      </c>
      <c r="BF714" s="215">
        <f ca="1">IF($AE714=FALSE,AR714*Overheads!$S$25,
IFERROR(Overheads!$O$50*AR714,0)
+IFERROR(Overheads!U$60*(AR714/Overheads!U$66),0))</f>
        <v>0</v>
      </c>
      <c r="BG714" s="155">
        <f t="shared" ca="1" si="484"/>
        <v>0</v>
      </c>
      <c r="BH714" s="165"/>
      <c r="BI714" s="215">
        <f t="shared" ca="1" si="485"/>
        <v>0</v>
      </c>
      <c r="BJ714" s="215">
        <f t="shared" ca="1" si="451"/>
        <v>0</v>
      </c>
      <c r="BK714" s="215">
        <f t="shared" ca="1" si="452"/>
        <v>0</v>
      </c>
      <c r="BL714" s="215">
        <f t="shared" ca="1" si="453"/>
        <v>0</v>
      </c>
      <c r="BM714" s="215">
        <f t="shared" ca="1" si="454"/>
        <v>0</v>
      </c>
      <c r="BN714" s="155">
        <f t="shared" ca="1" si="486"/>
        <v>0</v>
      </c>
      <c r="BO714" s="165"/>
      <c r="BP714" s="187" cm="1">
        <f t="array" ref="BP714">IFERROR(IF($X714=$X713,BP713,INDEX(Forecast_Capex_Input!AC$12:AC$286,$X714)),0)</f>
        <v>0</v>
      </c>
      <c r="BQ714" s="187" cm="1">
        <f t="array" ref="BQ714">IFERROR(IF($X714=$X713,BQ713,INDEX(Forecast_Capex_Input!AD$12:AD$286,$X714)),0)</f>
        <v>0</v>
      </c>
      <c r="BR714" s="187" cm="1">
        <f t="array" ref="BR714">IFERROR(IF($X714=$X713,BR713,INDEX(Forecast_Capex_Input!AE$12:AE$286,$X714)),0)</f>
        <v>0</v>
      </c>
      <c r="BS714" s="187" cm="1">
        <f t="array" ref="BS714">IFERROR(IF($X714=$X713,BS713,INDEX(Forecast_Capex_Input!AF$12:AF$286,$X714)),0)</f>
        <v>0</v>
      </c>
      <c r="BT714" s="187" cm="1">
        <f t="array" ref="BT714">IFERROR(IF($X714=$X713,BT713,INDEX(Forecast_Capex_Input!AG$12:AG$286,$X714)),0)</f>
        <v>0</v>
      </c>
      <c r="BU714" s="165"/>
      <c r="BV714" s="215">
        <f t="shared" si="455"/>
        <v>0</v>
      </c>
      <c r="BW714" s="215">
        <f t="shared" si="456"/>
        <v>0</v>
      </c>
      <c r="BX714" s="215">
        <f t="shared" si="457"/>
        <v>0</v>
      </c>
      <c r="BY714" s="215">
        <f t="shared" si="458"/>
        <v>0</v>
      </c>
      <c r="BZ714" s="215">
        <f t="shared" si="459"/>
        <v>0</v>
      </c>
      <c r="CA714" s="155">
        <f t="shared" si="487"/>
        <v>0</v>
      </c>
      <c r="CB714" s="165"/>
      <c r="CC714" s="215">
        <f t="shared" si="460"/>
        <v>0</v>
      </c>
      <c r="CD714" s="215">
        <f t="shared" si="461"/>
        <v>0</v>
      </c>
      <c r="CE714" s="215">
        <f t="shared" si="462"/>
        <v>0</v>
      </c>
      <c r="CF714" s="215">
        <f t="shared" si="463"/>
        <v>0</v>
      </c>
      <c r="CG714" s="215">
        <f t="shared" si="464"/>
        <v>0</v>
      </c>
      <c r="CH714" s="155">
        <f t="shared" si="488"/>
        <v>0</v>
      </c>
      <c r="CI714" s="165"/>
      <c r="CJ714" s="215">
        <f t="shared" si="465"/>
        <v>0</v>
      </c>
      <c r="CK714" s="215">
        <f t="shared" si="466"/>
        <v>0</v>
      </c>
      <c r="CL714" s="215">
        <f t="shared" si="467"/>
        <v>0</v>
      </c>
      <c r="CM714" s="215">
        <f t="shared" si="468"/>
        <v>0</v>
      </c>
      <c r="CN714" s="215">
        <f t="shared" si="469"/>
        <v>0</v>
      </c>
      <c r="CO714" s="155">
        <f t="shared" si="489"/>
        <v>0</v>
      </c>
      <c r="CP714" s="165"/>
      <c r="CQ714" s="223">
        <f t="shared" si="470"/>
        <v>0</v>
      </c>
      <c r="CR714" s="223">
        <f t="shared" si="471"/>
        <v>0</v>
      </c>
      <c r="CS714" s="223">
        <f t="shared" si="472"/>
        <v>0</v>
      </c>
      <c r="CT714" s="223">
        <f t="shared" si="473"/>
        <v>0</v>
      </c>
      <c r="CU714" s="223">
        <f t="shared" si="474"/>
        <v>0</v>
      </c>
      <c r="CV714" s="155">
        <f t="shared" si="490"/>
        <v>0</v>
      </c>
      <c r="CW714" s="165"/>
      <c r="CX714" s="215">
        <f t="shared" si="491"/>
        <v>0</v>
      </c>
      <c r="CY714" s="215">
        <f t="shared" si="475"/>
        <v>0</v>
      </c>
      <c r="CZ714" s="215">
        <f t="shared" si="476"/>
        <v>0</v>
      </c>
      <c r="DA714" s="215">
        <f t="shared" si="477"/>
        <v>0</v>
      </c>
      <c r="DB714" s="215">
        <f t="shared" si="478"/>
        <v>0</v>
      </c>
      <c r="DC714" s="155">
        <f t="shared" si="492"/>
        <v>0</v>
      </c>
      <c r="DD714" s="165"/>
      <c r="DE714" s="188" t="b" cm="1">
        <f t="array" aca="1" ref="DE714" ca="1">OR($G714=Forecast_Capex_Input!$BF$8:$BF$10)</f>
        <v>0</v>
      </c>
      <c r="DF714" s="188" cm="1">
        <f t="array" aca="1" ref="DF714" ca="1">IFERROR(INDEX(Forecast_Capex_Input!BG$12:BG$286,$X714)
*(INDEX(Forecast_Capex_Input!$H$12:$H$286,$X714)=Repex),0)
*$DE714</f>
        <v>0</v>
      </c>
      <c r="DG714" s="188" cm="1">
        <f t="array" aca="1" ref="DG714" ca="1">IFERROR(INDEX(Forecast_Capex_Input!BH$12:BH$286,$X714)
*(INDEX(Forecast_Capex_Input!$H$12:$H$286,$X714)=Repex),0)
*$DE714</f>
        <v>0</v>
      </c>
      <c r="DH714" s="188" cm="1">
        <f t="array" aca="1" ref="DH714" ca="1">IFERROR(INDEX(Forecast_Capex_Input!BI$12:BI$286,$X714)
*(INDEX(Forecast_Capex_Input!$H$12:$H$286,$X714)=Repex),0)
*$DE714</f>
        <v>0</v>
      </c>
      <c r="DI714" s="188" cm="1">
        <f t="array" aca="1" ref="DI714" ca="1">IFERROR(INDEX(Forecast_Capex_Input!BJ$12:BJ$286,$X714)
*(INDEX(Forecast_Capex_Input!$H$12:$H$286,$X714)=Repex),0)
*$DE714</f>
        <v>0</v>
      </c>
      <c r="DJ714" s="188" cm="1">
        <f t="array" aca="1" ref="DJ714" ca="1">IFERROR(INDEX(Forecast_Capex_Input!BK$12:BK$286,$X714)
*(INDEX(Forecast_Capex_Input!$H$12:$H$286,$X714)=Repex),0)
*$DE714</f>
        <v>0</v>
      </c>
      <c r="DK714" s="188" cm="1">
        <f t="array" aca="1" ref="DK714" ca="1">IFERROR(INDEX(Forecast_Capex_Input!BL$12:BL$286,$X714)
*(INDEX(Forecast_Capex_Input!$H$12:$H$286,$X714)=Repex),0)
*$DE714</f>
        <v>0</v>
      </c>
      <c r="DL714" s="165"/>
      <c r="DM714" s="188" t="b" cm="1">
        <f t="array" aca="1" ref="DM714" ca="1">OR($G714=Forecast_Capex_Input!$BN$8:$BN$9)</f>
        <v>0</v>
      </c>
      <c r="DN714" s="188" cm="1">
        <f t="array" aca="1" ref="DN714" ca="1">IFERROR(INDEX(Forecast_Capex_Input!BO$12:BO$286,$X714)
*(INDEX(Forecast_Capex_Input!$H$12:$H$286,$X714)=Repex),0)
*$DM714</f>
        <v>0</v>
      </c>
      <c r="DO714" s="188" cm="1">
        <f t="array" aca="1" ref="DO714" ca="1">IFERROR(INDEX(Forecast_Capex_Input!BP$12:BP$286,$X714)
*(INDEX(Forecast_Capex_Input!$H$12:$H$286,$X714)=Repex),0)
*$DM714</f>
        <v>0</v>
      </c>
      <c r="DP714" s="188" cm="1">
        <f t="array" aca="1" ref="DP714" ca="1">IFERROR(INDEX(Forecast_Capex_Input!BQ$12:BQ$286,$X714)
*(INDEX(Forecast_Capex_Input!$H$12:$H$286,$X714)=Repex),0)
*$DM714</f>
        <v>0</v>
      </c>
      <c r="DQ714" s="188" cm="1">
        <f t="array" aca="1" ref="DQ714" ca="1">IFERROR(INDEX(Forecast_Capex_Input!BR$12:BR$286,$X714)
*(INDEX(Forecast_Capex_Input!$H$12:$H$286,$X714)=Repex),0)
*$DM714</f>
        <v>0</v>
      </c>
      <c r="DR714" s="188" cm="1">
        <f t="array" aca="1" ref="DR714" ca="1">IFERROR(INDEX(Forecast_Capex_Input!BS$12:BS$286,$X714)
*(INDEX(Forecast_Capex_Input!$H$12:$H$286,$X714)=Repex),0)
*$DM714</f>
        <v>0</v>
      </c>
      <c r="DS714" s="165"/>
      <c r="DT714" s="188" t="b" cm="1">
        <f t="array" aca="1" ref="DT714" ca="1">OR($G714=Forecast_Capex_Input!$BU$8:$BU$10)</f>
        <v>0</v>
      </c>
      <c r="DU714" s="188" cm="1">
        <f t="array" aca="1" ref="DU714" ca="1">IFERROR(INDEX(Forecast_Capex_Input!BV$12:BV$286,$X714)
*(INDEX(Forecast_Capex_Input!$H$12:$H$286,$X714)=Repex),0)
*$DT714</f>
        <v>0</v>
      </c>
      <c r="DV714" s="188" cm="1">
        <f t="array" aca="1" ref="DV714" ca="1">IFERROR(INDEX(Forecast_Capex_Input!BW$12:BW$286,$X714)
*(INDEX(Forecast_Capex_Input!$H$12:$H$286,$X714)=Repex),0)
*$DT714</f>
        <v>0</v>
      </c>
      <c r="DW714" s="188" cm="1">
        <f t="array" aca="1" ref="DW714" ca="1">IFERROR(INDEX(Forecast_Capex_Input!BX$12:BX$286,$X714)
*(INDEX(Forecast_Capex_Input!$H$12:$H$286,$X714)=Repex),0)
*$DT714</f>
        <v>0</v>
      </c>
      <c r="DX714" s="188" cm="1">
        <f t="array" aca="1" ref="DX714" ca="1">IFERROR(INDEX(Forecast_Capex_Input!BY$12:BY$286,$X714)
*(INDEX(Forecast_Capex_Input!$H$12:$H$286,$X714)=Repex),0)
*$DT714</f>
        <v>0</v>
      </c>
      <c r="DY714" s="188" cm="1">
        <f t="array" aca="1" ref="DY714" ca="1">IFERROR(INDEX(Forecast_Capex_Input!BZ$12:BZ$286,$X714)
*(INDEX(Forecast_Capex_Input!$H$12:$H$286,$X714)=Repex),0)
*$DT714</f>
        <v>0</v>
      </c>
      <c r="DZ714" s="188" cm="1">
        <f t="array" aca="1" ref="DZ714" ca="1">IFERROR(INDEX(Forecast_Capex_Input!CA$12:CA$286,$X714)
*(INDEX(Forecast_Capex_Input!$H$12:$H$286,$X714)=Repex),0)
*$DT714</f>
        <v>0</v>
      </c>
      <c r="EA714" s="188" cm="1">
        <f t="array" aca="1" ref="EA714" ca="1">IFERROR(INDEX(Forecast_Capex_Input!CB$12:CB$286,$X714)
*(INDEX(Forecast_Capex_Input!$H$12:$H$286,$X714)=Repex),0)
*$DT714</f>
        <v>0</v>
      </c>
      <c r="EB714" s="188" cm="1">
        <f t="array" aca="1" ref="EB714" ca="1">IFERROR(INDEX(Forecast_Capex_Input!CC$12:CC$286,$X714)
*(INDEX(Forecast_Capex_Input!$H$12:$H$286,$X714)=Repex),0)
*$DT714</f>
        <v>0</v>
      </c>
      <c r="EC714" s="165"/>
      <c r="ED714" s="226" t="str">
        <f t="shared" si="479"/>
        <v>N/A</v>
      </c>
      <c r="EE714" s="174" t="s">
        <v>15</v>
      </c>
    </row>
    <row r="715" spans="3:135" x14ac:dyDescent="0.2">
      <c r="C715" s="174">
        <f t="shared" si="480"/>
        <v>705</v>
      </c>
      <c r="D715" s="167" t="str" cm="1">
        <f t="array" ref="D715">IFERROR(INDEX(Forecast_Capex_Input!$D$12:$D$286,$X715),NA)</f>
        <v>N/A</v>
      </c>
      <c r="E715" s="172" t="str" cm="1">
        <f t="array" ref="E715">IF($X715=NA,NA,INDEX(Forecast_Capex_Input!$E$12:$E$286,$X715))</f>
        <v>N/A</v>
      </c>
      <c r="F715" s="167" t="str" cm="1">
        <f t="array" aca="1" ref="F715" ca="1">IFERROR(INDEX(General!$E$25:$E$26,$Y715),NA)</f>
        <v>N/A</v>
      </c>
      <c r="G715" s="167" t="str" cm="1">
        <f t="array" aca="1" ref="G715" ca="1">IFERROR(INDEX(Forecast_Capex_Input!$AI$11:$BB$11,$AA715),NA)</f>
        <v>N/A</v>
      </c>
      <c r="H715" s="189" t="str" cm="1">
        <f t="array" aca="1" ref="H715" ca="1">IFERROR(INDEX(Forecast_Capex_Input!$AI$12:$BB$286,$X715,$AA715),NA)</f>
        <v>N/A</v>
      </c>
      <c r="I715" s="199" t="str" cm="1">
        <f t="array" ref="I715">IFERROR(INDEX(Forecast_Capex_Input!$F$12:$F$286,$X715),NA)</f>
        <v>N/A</v>
      </c>
      <c r="J715" s="199" t="str" cm="1">
        <f t="array" ref="J715">IFERROR(INDEX(Forecast_Capex_Input!G$12:G$286,$X715),NA)</f>
        <v>N/A</v>
      </c>
      <c r="K715" s="199" t="str" cm="1">
        <f t="array" ref="K715">IFERROR(INDEX(Forecast_Capex_Input!H$12:H$286,$X715),NA)</f>
        <v>N/A</v>
      </c>
      <c r="L715" s="199" t="str" cm="1">
        <f t="array" ref="L715">IFERROR(INDEX(Forecast_Capex_Input!I$12:I$286,$X715),NA)</f>
        <v>N/A</v>
      </c>
      <c r="M715" s="199" t="str" cm="1">
        <f t="array" ref="M715">IFERROR(INDEX(Forecast_Capex_Input!J$12:J$286,$X715),NA)</f>
        <v>N/A</v>
      </c>
      <c r="N715" s="199" t="str" cm="1">
        <f t="array" ref="N715">IFERROR(INDEX(Forecast_Capex_Input!K$12:K$286,$X715),NA)</f>
        <v>N/A</v>
      </c>
      <c r="O715" s="199" t="str" cm="1">
        <f t="array" ref="O715">IFERROR(INDEX(Forecast_Capex_Input!L$12:L$286,$X715),NA)</f>
        <v>N/A</v>
      </c>
      <c r="P715" s="199" t="str" cm="1">
        <f t="array" ref="P715">IFERROR(INDEX(Forecast_Capex_Input!M$12:M$286,$X715),NA)</f>
        <v>N/A</v>
      </c>
      <c r="Q715" s="172" t="str" cm="1">
        <f t="array" ref="Q715">IFERROR(INDEX(Forecast_Capex_Input!N$12:N$286,$X715),NA)</f>
        <v>N/A</v>
      </c>
      <c r="R715" s="265" cm="1">
        <f t="array" ref="R715">IFERROR(INDEX(Forecast_Capex_Input!O$12:O$286,$X715),0)</f>
        <v>0</v>
      </c>
      <c r="S715" s="172" cm="1">
        <f t="array" ref="S715">IFERROR(INDEX(Forecast_Capex_Input!P$12:P$286,$X715),0)</f>
        <v>0</v>
      </c>
      <c r="T715" s="199" t="str" cm="1">
        <f t="array" aca="1" ref="T715" ca="1">IFERROR(INDEX(General!$K$84:$K$103,$AA715),NA)</f>
        <v>N/A</v>
      </c>
      <c r="U715" s="188" cm="1">
        <f t="array" aca="1" ref="U715" ca="1">IFERROR(
IF($F715=General!$E$25,INDEX(Forecast_Capex_Input!S$12:S$286,$X715),
INDEX(Forecast_Capex_Input!T$12:T$286,$X715)),0)</f>
        <v>0</v>
      </c>
      <c r="V715" s="222" t="b">
        <f>IFERROR(INDEX(Overheads!$T$19:$T$26,MATCH($I715,Overheads!$E$19:$E$26,0)),FALSE)</f>
        <v>0</v>
      </c>
      <c r="W715" s="165"/>
      <c r="X715" s="174" t="str">
        <f>IFERROR(
IF(MATCH($C715,Forecast_Capex_Input!$CI$12:$CI$286,1)+1&gt;MAX(Forecast_Capex_Input!$C$12:$C$286),NA,
MATCH($C715,Forecast_Capex_Input!$CI$12:$CI$286,1)+1),1)</f>
        <v>N/A</v>
      </c>
      <c r="Y715" s="174" t="str" cm="1">
        <f t="array" aca="1" ref="Y715" ca="1">IFERROR(
IF(X714&lt;&gt;X715,1,
IF(COUNTIF(OFFSET(Y714,0,0,-INDEX(Forecast_Capex_Input!$CG$12:$CG$286,$X715)),Y714)=INDEX(Forecast_Capex_Input!$CG$12:$CG$286,$X715),Y714+1,Y714)),NA)</f>
        <v>N/A</v>
      </c>
      <c r="Z715" s="174" t="str" cm="1">
        <f t="array" ref="Z715">IFERROR($C715-IF($X715=1,1,INDEX(Forecast_Capex_Input!$CI$12:$CI$286,$X715-1))+1,NA)</f>
        <v>N/A</v>
      </c>
      <c r="AA715" s="174" t="str" cm="1">
        <f t="array" aca="1" ref="AA715" ca="1">IFERROR(IF(Y715=1,
INDEX(Forecast_Capex_Input!$AI$10:$BB$10,SMALL(IF(INDEX(Forecast_Capex_Input!$AI$12:$BB$286,$X715,0)&gt;0,COLUMN(Forecast_Capex_Input!$AI$10:$BB$10)-COLUMN(Forecast_Capex_Input!$AI$12)+1),ROWS(OFFSET(AA714,0,0,-$Z715)))),
OFFSET(AA714,-INDEX(Forecast_Capex_Input!$CG$12:$CG$286,$X715)+1,0)),NA)</f>
        <v>N/A</v>
      </c>
      <c r="AB715" s="174" t="str">
        <f t="shared" ref="AB715:AB778" ca="1" si="493">IFERROR(
MATCH($F715,Esc_Category_List,0),NA)</f>
        <v>N/A</v>
      </c>
      <c r="AC715" s="222" t="b">
        <f t="shared" si="481"/>
        <v>0</v>
      </c>
      <c r="AD715" s="220" t="b">
        <v>0</v>
      </c>
      <c r="AE715" s="222" t="b">
        <f t="shared" ref="AE715:AE778" si="494">AND(NOT(AND(AC715,NOT(Inc_NCIPAP))),
NOT(AND(AD715,NOT(Inc_CP))))</f>
        <v>1</v>
      </c>
      <c r="AF715" s="165"/>
      <c r="AG715" s="215">
        <v>0</v>
      </c>
      <c r="AH715" s="215">
        <v>0</v>
      </c>
      <c r="AI715" s="215">
        <v>0</v>
      </c>
      <c r="AJ715" s="215">
        <v>0</v>
      </c>
      <c r="AK715" s="215">
        <v>0</v>
      </c>
      <c r="AL715" s="155">
        <v>0</v>
      </c>
      <c r="AM715" s="165"/>
      <c r="AN715" s="215" cm="1">
        <f t="array" aca="1" ref="AN715" ca="1">IFERROR(INDEX(General!O$33:O$34,$AB715)
*AG715,0)</f>
        <v>0</v>
      </c>
      <c r="AO715" s="215" cm="1">
        <f t="array" aca="1" ref="AO715" ca="1">IFERROR(INDEX(General!P$33:P$34,$AB715)
*AH715,0)</f>
        <v>0</v>
      </c>
      <c r="AP715" s="215" cm="1">
        <f t="array" aca="1" ref="AP715" ca="1">IFERROR(INDEX(General!Q$33:Q$34,$AB715)
*AI715,0)</f>
        <v>0</v>
      </c>
      <c r="AQ715" s="215" cm="1">
        <f t="array" aca="1" ref="AQ715" ca="1">IFERROR(INDEX(General!R$33:R$34,$AB715)
*AJ715,0)</f>
        <v>0</v>
      </c>
      <c r="AR715" s="215" cm="1">
        <f t="array" aca="1" ref="AR715" ca="1">IFERROR(INDEX(General!S$33:S$34,$AB715)
*AK715,0)</f>
        <v>0</v>
      </c>
      <c r="AS715" s="155">
        <f t="shared" ca="1" si="482"/>
        <v>0</v>
      </c>
      <c r="AT715" s="165"/>
      <c r="AU715" s="215">
        <f ca="1">IF($AE715=FALSE,AN715*Overheads!$R$24*$V715,
IFERROR(Overheads!$O$49*$V715*AN715,0)
+IFERROR(Overheads!Q$59*$V715*(AN715/Overheads!Q$68),0))</f>
        <v>0</v>
      </c>
      <c r="AV715" s="215">
        <f ca="1">IF($AE715=FALSE,AO715*Overheads!$R$24*$V715,
IFERROR(Overheads!$O$49*$V715*AO715,0)
+IFERROR(Overheads!R$59*$V715*(AO715/Overheads!R$68),0))</f>
        <v>0</v>
      </c>
      <c r="AW715" s="215">
        <f ca="1">IF($AE715=FALSE,AP715*Overheads!$R$24*$V715,
IFERROR(Overheads!$O$49*$V715*AP715,0)
+IFERROR(Overheads!S$59*$V715*(AP715/Overheads!S$68),0))</f>
        <v>0</v>
      </c>
      <c r="AX715" s="215">
        <f ca="1">IF($AE715=FALSE,AQ715*Overheads!$R$24*$V715,
IFERROR(Overheads!$O$49*$V715*AQ715,0)
+IFERROR(Overheads!T$59*$V715*(AQ715/Overheads!T$68),0))</f>
        <v>0</v>
      </c>
      <c r="AY715" s="215">
        <f ca="1">IF($AE715=FALSE,AR715*Overheads!$R$24*$V715,
IFERROR(Overheads!$O$49*$V715*AR715,0)
+IFERROR(Overheads!U$59*$V715*(AR715/Overheads!U$68),0))</f>
        <v>0</v>
      </c>
      <c r="AZ715" s="155">
        <f t="shared" ca="1" si="483"/>
        <v>0</v>
      </c>
      <c r="BA715" s="165"/>
      <c r="BB715" s="215">
        <f ca="1">IF($AE715=FALSE,AN715*Overheads!$S$25,
IFERROR(Overheads!$O$50*AN715,0)
+IFERROR(Overheads!Q$60*(AN715/Overheads!Q$66),0))</f>
        <v>0</v>
      </c>
      <c r="BC715" s="215">
        <f ca="1">IF($AE715=FALSE,AO715*Overheads!$S$25,
IFERROR(Overheads!$O$50*AO715,0)
+IFERROR(Overheads!R$60*(AO715/Overheads!R$66),0))</f>
        <v>0</v>
      </c>
      <c r="BD715" s="215">
        <f ca="1">IF($AE715=FALSE,AP715*Overheads!$S$25,
IFERROR(Overheads!$O$50*AP715,0)
+IFERROR(Overheads!S$60*(AP715/Overheads!S$66),0))</f>
        <v>0</v>
      </c>
      <c r="BE715" s="215">
        <f ca="1">IF($AE715=FALSE,AQ715*Overheads!$S$25,
IFERROR(Overheads!$O$50*AQ715,0)
+IFERROR(Overheads!T$60*(AQ715/Overheads!T$66),0))</f>
        <v>0</v>
      </c>
      <c r="BF715" s="215">
        <f ca="1">IF($AE715=FALSE,AR715*Overheads!$S$25,
IFERROR(Overheads!$O$50*AR715,0)
+IFERROR(Overheads!U$60*(AR715/Overheads!U$66),0))</f>
        <v>0</v>
      </c>
      <c r="BG715" s="155">
        <f t="shared" ca="1" si="484"/>
        <v>0</v>
      </c>
      <c r="BH715" s="165"/>
      <c r="BI715" s="215">
        <f t="shared" ca="1" si="485"/>
        <v>0</v>
      </c>
      <c r="BJ715" s="215">
        <f t="shared" ref="BJ715:BJ778" ca="1" si="495">SUM(AO715,AV715,BC715)</f>
        <v>0</v>
      </c>
      <c r="BK715" s="215">
        <f t="shared" ref="BK715:BK778" ca="1" si="496">SUM(AP715,AW715,BD715)</f>
        <v>0</v>
      </c>
      <c r="BL715" s="215">
        <f t="shared" ref="BL715:BL778" ca="1" si="497">SUM(AQ715,AX715,BE715)</f>
        <v>0</v>
      </c>
      <c r="BM715" s="215">
        <f t="shared" ref="BM715:BM778" ca="1" si="498">SUM(AR715,AY715,BF715)</f>
        <v>0</v>
      </c>
      <c r="BN715" s="155">
        <f t="shared" ca="1" si="486"/>
        <v>0</v>
      </c>
      <c r="BO715" s="165"/>
      <c r="BP715" s="187" cm="1">
        <f t="array" ref="BP715">IFERROR(IF($X715=$X714,BP714,INDEX(Forecast_Capex_Input!AC$12:AC$286,$X715)),0)</f>
        <v>0</v>
      </c>
      <c r="BQ715" s="187" cm="1">
        <f t="array" ref="BQ715">IFERROR(IF($X715=$X714,BQ714,INDEX(Forecast_Capex_Input!AD$12:AD$286,$X715)),0)</f>
        <v>0</v>
      </c>
      <c r="BR715" s="187" cm="1">
        <f t="array" ref="BR715">IFERROR(IF($X715=$X714,BR714,INDEX(Forecast_Capex_Input!AE$12:AE$286,$X715)),0)</f>
        <v>0</v>
      </c>
      <c r="BS715" s="187" cm="1">
        <f t="array" ref="BS715">IFERROR(IF($X715=$X714,BS714,INDEX(Forecast_Capex_Input!AF$12:AF$286,$X715)),0)</f>
        <v>0</v>
      </c>
      <c r="BT715" s="187" cm="1">
        <f t="array" ref="BT715">IFERROR(IF($X715=$X714,BT714,INDEX(Forecast_Capex_Input!AG$12:AG$286,$X715)),0)</f>
        <v>0</v>
      </c>
      <c r="BU715" s="165"/>
      <c r="BV715" s="215">
        <f t="shared" ref="BV715:BV778" si="499">IFERROR(IF($E715,SUM($AG715:$AK715)*BP715,AG715),0)</f>
        <v>0</v>
      </c>
      <c r="BW715" s="215">
        <f t="shared" ref="BW715:BW778" si="500">IFERROR(IF($E715,SUM($AG715:$AK715)*BQ715,AH715),0)</f>
        <v>0</v>
      </c>
      <c r="BX715" s="215">
        <f t="shared" ref="BX715:BX778" si="501">IFERROR(IF($E715,SUM($AG715:$AK715)*BR715,AI715),0)</f>
        <v>0</v>
      </c>
      <c r="BY715" s="215">
        <f t="shared" ref="BY715:BY778" si="502">IFERROR(IF($E715,SUM($AG715:$AK715)*BS715,AJ715),0)</f>
        <v>0</v>
      </c>
      <c r="BZ715" s="215">
        <f t="shared" ref="BZ715:BZ778" si="503">IFERROR(IF($E715,SUM($AG715:$AK715)*BT715,AK715),0)</f>
        <v>0</v>
      </c>
      <c r="CA715" s="155">
        <f t="shared" si="487"/>
        <v>0</v>
      </c>
      <c r="CB715" s="165"/>
      <c r="CC715" s="215">
        <f t="shared" ref="CC715:CC778" si="504">IFERROR(IF($E715,SUM($AN715:$AR715)*BP715,AN715),0)</f>
        <v>0</v>
      </c>
      <c r="CD715" s="215">
        <f t="shared" ref="CD715:CD778" si="505">IFERROR(IF($E715,SUM($AN715:$AR715)*BQ715,AO715),0)</f>
        <v>0</v>
      </c>
      <c r="CE715" s="215">
        <f t="shared" ref="CE715:CE778" si="506">IFERROR(IF($E715,SUM($AN715:$AR715)*BR715,AP715),0)</f>
        <v>0</v>
      </c>
      <c r="CF715" s="215">
        <f t="shared" ref="CF715:CF778" si="507">IFERROR(IF($E715,SUM($AN715:$AR715)*BS715,AQ715),0)</f>
        <v>0</v>
      </c>
      <c r="CG715" s="215">
        <f t="shared" ref="CG715:CG778" si="508">IFERROR(IF($E715,SUM($AN715:$AR715)*BT715,AR715),0)</f>
        <v>0</v>
      </c>
      <c r="CH715" s="155">
        <f t="shared" si="488"/>
        <v>0</v>
      </c>
      <c r="CI715" s="165"/>
      <c r="CJ715" s="215">
        <f t="shared" ref="CJ715:CJ778" si="509">IFERROR(IF($E715,SUM($AU715:$AY715)*BP715,AU715),0)</f>
        <v>0</v>
      </c>
      <c r="CK715" s="215">
        <f t="shared" ref="CK715:CK778" si="510">IFERROR(IF($E715,SUM($AU715:$AY715)*BQ715,AV715),0)</f>
        <v>0</v>
      </c>
      <c r="CL715" s="215">
        <f t="shared" ref="CL715:CL778" si="511">IFERROR(IF($E715,SUM($AU715:$AY715)*BR715,AW715),0)</f>
        <v>0</v>
      </c>
      <c r="CM715" s="215">
        <f t="shared" ref="CM715:CM778" si="512">IFERROR(IF($E715,SUM($AU715:$AY715)*BS715,AX715),0)</f>
        <v>0</v>
      </c>
      <c r="CN715" s="215">
        <f t="shared" ref="CN715:CN778" si="513">IFERROR(IF($E715,SUM($AU715:$AY715)*BT715,AY715),0)</f>
        <v>0</v>
      </c>
      <c r="CO715" s="155">
        <f t="shared" si="489"/>
        <v>0</v>
      </c>
      <c r="CP715" s="165"/>
      <c r="CQ715" s="223">
        <f t="shared" ref="CQ715:CQ778" si="514">IFERROR(IF($E715,SUM($BB715:$BF715)*BP715,BB715),0)</f>
        <v>0</v>
      </c>
      <c r="CR715" s="223">
        <f t="shared" ref="CR715:CR778" si="515">IFERROR(IF($E715,SUM($BB715:$BF715)*BQ715,BC715),0)</f>
        <v>0</v>
      </c>
      <c r="CS715" s="223">
        <f t="shared" ref="CS715:CS778" si="516">IFERROR(IF($E715,SUM($BB715:$BF715)*BR715,BD715),0)</f>
        <v>0</v>
      </c>
      <c r="CT715" s="223">
        <f t="shared" ref="CT715:CT778" si="517">IFERROR(IF($E715,SUM($BB715:$BF715)*BS715,BE715),0)</f>
        <v>0</v>
      </c>
      <c r="CU715" s="223">
        <f t="shared" ref="CU715:CU778" si="518">IFERROR(IF($E715,SUM($BB715:$BF715)*BT715,BF715),0)</f>
        <v>0</v>
      </c>
      <c r="CV715" s="155">
        <f t="shared" si="490"/>
        <v>0</v>
      </c>
      <c r="CW715" s="165"/>
      <c r="CX715" s="215">
        <f t="shared" si="491"/>
        <v>0</v>
      </c>
      <c r="CY715" s="215">
        <f t="shared" ref="CY715:CY778" si="519">SUM(CD715,CK715,CR715)</f>
        <v>0</v>
      </c>
      <c r="CZ715" s="215">
        <f t="shared" ref="CZ715:CZ778" si="520">SUM(CE715,CL715,CS715)</f>
        <v>0</v>
      </c>
      <c r="DA715" s="215">
        <f t="shared" ref="DA715:DA778" si="521">SUM(CF715,CM715,CT715)</f>
        <v>0</v>
      </c>
      <c r="DB715" s="215">
        <f t="shared" ref="DB715:DB778" si="522">SUM(CG715,CN715,CU715)</f>
        <v>0</v>
      </c>
      <c r="DC715" s="155">
        <f t="shared" si="492"/>
        <v>0</v>
      </c>
      <c r="DD715" s="165"/>
      <c r="DE715" s="188" t="b" cm="1">
        <f t="array" aca="1" ref="DE715" ca="1">OR($G715=Forecast_Capex_Input!$BF$8:$BF$10)</f>
        <v>0</v>
      </c>
      <c r="DF715" s="188" cm="1">
        <f t="array" aca="1" ref="DF715" ca="1">IFERROR(INDEX(Forecast_Capex_Input!BG$12:BG$286,$X715)
*(INDEX(Forecast_Capex_Input!$H$12:$H$286,$X715)=Repex),0)
*$DE715</f>
        <v>0</v>
      </c>
      <c r="DG715" s="188" cm="1">
        <f t="array" aca="1" ref="DG715" ca="1">IFERROR(INDEX(Forecast_Capex_Input!BH$12:BH$286,$X715)
*(INDEX(Forecast_Capex_Input!$H$12:$H$286,$X715)=Repex),0)
*$DE715</f>
        <v>0</v>
      </c>
      <c r="DH715" s="188" cm="1">
        <f t="array" aca="1" ref="DH715" ca="1">IFERROR(INDEX(Forecast_Capex_Input!BI$12:BI$286,$X715)
*(INDEX(Forecast_Capex_Input!$H$12:$H$286,$X715)=Repex),0)
*$DE715</f>
        <v>0</v>
      </c>
      <c r="DI715" s="188" cm="1">
        <f t="array" aca="1" ref="DI715" ca="1">IFERROR(INDEX(Forecast_Capex_Input!BJ$12:BJ$286,$X715)
*(INDEX(Forecast_Capex_Input!$H$12:$H$286,$X715)=Repex),0)
*$DE715</f>
        <v>0</v>
      </c>
      <c r="DJ715" s="188" cm="1">
        <f t="array" aca="1" ref="DJ715" ca="1">IFERROR(INDEX(Forecast_Capex_Input!BK$12:BK$286,$X715)
*(INDEX(Forecast_Capex_Input!$H$12:$H$286,$X715)=Repex),0)
*$DE715</f>
        <v>0</v>
      </c>
      <c r="DK715" s="188" cm="1">
        <f t="array" aca="1" ref="DK715" ca="1">IFERROR(INDEX(Forecast_Capex_Input!BL$12:BL$286,$X715)
*(INDEX(Forecast_Capex_Input!$H$12:$H$286,$X715)=Repex),0)
*$DE715</f>
        <v>0</v>
      </c>
      <c r="DL715" s="165"/>
      <c r="DM715" s="188" t="b" cm="1">
        <f t="array" aca="1" ref="DM715" ca="1">OR($G715=Forecast_Capex_Input!$BN$8:$BN$9)</f>
        <v>0</v>
      </c>
      <c r="DN715" s="188" cm="1">
        <f t="array" aca="1" ref="DN715" ca="1">IFERROR(INDEX(Forecast_Capex_Input!BO$12:BO$286,$X715)
*(INDEX(Forecast_Capex_Input!$H$12:$H$286,$X715)=Repex),0)
*$DM715</f>
        <v>0</v>
      </c>
      <c r="DO715" s="188" cm="1">
        <f t="array" aca="1" ref="DO715" ca="1">IFERROR(INDEX(Forecast_Capex_Input!BP$12:BP$286,$X715)
*(INDEX(Forecast_Capex_Input!$H$12:$H$286,$X715)=Repex),0)
*$DM715</f>
        <v>0</v>
      </c>
      <c r="DP715" s="188" cm="1">
        <f t="array" aca="1" ref="DP715" ca="1">IFERROR(INDEX(Forecast_Capex_Input!BQ$12:BQ$286,$X715)
*(INDEX(Forecast_Capex_Input!$H$12:$H$286,$X715)=Repex),0)
*$DM715</f>
        <v>0</v>
      </c>
      <c r="DQ715" s="188" cm="1">
        <f t="array" aca="1" ref="DQ715" ca="1">IFERROR(INDEX(Forecast_Capex_Input!BR$12:BR$286,$X715)
*(INDEX(Forecast_Capex_Input!$H$12:$H$286,$X715)=Repex),0)
*$DM715</f>
        <v>0</v>
      </c>
      <c r="DR715" s="188" cm="1">
        <f t="array" aca="1" ref="DR715" ca="1">IFERROR(INDEX(Forecast_Capex_Input!BS$12:BS$286,$X715)
*(INDEX(Forecast_Capex_Input!$H$12:$H$286,$X715)=Repex),0)
*$DM715</f>
        <v>0</v>
      </c>
      <c r="DS715" s="165"/>
      <c r="DT715" s="188" t="b" cm="1">
        <f t="array" aca="1" ref="DT715" ca="1">OR($G715=Forecast_Capex_Input!$BU$8:$BU$10)</f>
        <v>0</v>
      </c>
      <c r="DU715" s="188" cm="1">
        <f t="array" aca="1" ref="DU715" ca="1">IFERROR(INDEX(Forecast_Capex_Input!BV$12:BV$286,$X715)
*(INDEX(Forecast_Capex_Input!$H$12:$H$286,$X715)=Repex),0)
*$DT715</f>
        <v>0</v>
      </c>
      <c r="DV715" s="188" cm="1">
        <f t="array" aca="1" ref="DV715" ca="1">IFERROR(INDEX(Forecast_Capex_Input!BW$12:BW$286,$X715)
*(INDEX(Forecast_Capex_Input!$H$12:$H$286,$X715)=Repex),0)
*$DT715</f>
        <v>0</v>
      </c>
      <c r="DW715" s="188" cm="1">
        <f t="array" aca="1" ref="DW715" ca="1">IFERROR(INDEX(Forecast_Capex_Input!BX$12:BX$286,$X715)
*(INDEX(Forecast_Capex_Input!$H$12:$H$286,$X715)=Repex),0)
*$DT715</f>
        <v>0</v>
      </c>
      <c r="DX715" s="188" cm="1">
        <f t="array" aca="1" ref="DX715" ca="1">IFERROR(INDEX(Forecast_Capex_Input!BY$12:BY$286,$X715)
*(INDEX(Forecast_Capex_Input!$H$12:$H$286,$X715)=Repex),0)
*$DT715</f>
        <v>0</v>
      </c>
      <c r="DY715" s="188" cm="1">
        <f t="array" aca="1" ref="DY715" ca="1">IFERROR(INDEX(Forecast_Capex_Input!BZ$12:BZ$286,$X715)
*(INDEX(Forecast_Capex_Input!$H$12:$H$286,$X715)=Repex),0)
*$DT715</f>
        <v>0</v>
      </c>
      <c r="DZ715" s="188" cm="1">
        <f t="array" aca="1" ref="DZ715" ca="1">IFERROR(INDEX(Forecast_Capex_Input!CA$12:CA$286,$X715)
*(INDEX(Forecast_Capex_Input!$H$12:$H$286,$X715)=Repex),0)
*$DT715</f>
        <v>0</v>
      </c>
      <c r="EA715" s="188" cm="1">
        <f t="array" aca="1" ref="EA715" ca="1">IFERROR(INDEX(Forecast_Capex_Input!CB$12:CB$286,$X715)
*(INDEX(Forecast_Capex_Input!$H$12:$H$286,$X715)=Repex),0)
*$DT715</f>
        <v>0</v>
      </c>
      <c r="EB715" s="188" cm="1">
        <f t="array" aca="1" ref="EB715" ca="1">IFERROR(INDEX(Forecast_Capex_Input!CC$12:CC$286,$X715)
*(INDEX(Forecast_Capex_Input!$H$12:$H$286,$X715)=Repex),0)
*$DT715</f>
        <v>0</v>
      </c>
      <c r="EC715" s="165"/>
      <c r="ED715" s="226" t="str">
        <f t="shared" ref="ED715:ED778" si="523">IF(AND($AE715,$K715=Augex),
$AS715,NA)</f>
        <v>N/A</v>
      </c>
      <c r="EE715" s="174" t="s">
        <v>15</v>
      </c>
    </row>
    <row r="716" spans="3:135" x14ac:dyDescent="0.2">
      <c r="C716" s="174">
        <f t="shared" ref="C716:C779" si="524">IF(ISNUMBER(C715),C715+1,1)</f>
        <v>706</v>
      </c>
      <c r="D716" s="167" t="str" cm="1">
        <f t="array" ref="D716">IFERROR(INDEX(Forecast_Capex_Input!$D$12:$D$286,$X716),NA)</f>
        <v>N/A</v>
      </c>
      <c r="E716" s="172" t="str" cm="1">
        <f t="array" ref="E716">IF($X716=NA,NA,INDEX(Forecast_Capex_Input!$E$12:$E$286,$X716))</f>
        <v>N/A</v>
      </c>
      <c r="F716" s="167" t="str" cm="1">
        <f t="array" aca="1" ref="F716" ca="1">IFERROR(INDEX(General!$E$25:$E$26,$Y716),NA)</f>
        <v>N/A</v>
      </c>
      <c r="G716" s="167" t="str" cm="1">
        <f t="array" aca="1" ref="G716" ca="1">IFERROR(INDEX(Forecast_Capex_Input!$AI$11:$BB$11,$AA716),NA)</f>
        <v>N/A</v>
      </c>
      <c r="H716" s="189" t="str" cm="1">
        <f t="array" aca="1" ref="H716" ca="1">IFERROR(INDEX(Forecast_Capex_Input!$AI$12:$BB$286,$X716,$AA716),NA)</f>
        <v>N/A</v>
      </c>
      <c r="I716" s="199" t="str" cm="1">
        <f t="array" ref="I716">IFERROR(INDEX(Forecast_Capex_Input!$F$12:$F$286,$X716),NA)</f>
        <v>N/A</v>
      </c>
      <c r="J716" s="199" t="str" cm="1">
        <f t="array" ref="J716">IFERROR(INDEX(Forecast_Capex_Input!G$12:G$286,$X716),NA)</f>
        <v>N/A</v>
      </c>
      <c r="K716" s="199" t="str" cm="1">
        <f t="array" ref="K716">IFERROR(INDEX(Forecast_Capex_Input!H$12:H$286,$X716),NA)</f>
        <v>N/A</v>
      </c>
      <c r="L716" s="199" t="str" cm="1">
        <f t="array" ref="L716">IFERROR(INDEX(Forecast_Capex_Input!I$12:I$286,$X716),NA)</f>
        <v>N/A</v>
      </c>
      <c r="M716" s="199" t="str" cm="1">
        <f t="array" ref="M716">IFERROR(INDEX(Forecast_Capex_Input!J$12:J$286,$X716),NA)</f>
        <v>N/A</v>
      </c>
      <c r="N716" s="199" t="str" cm="1">
        <f t="array" ref="N716">IFERROR(INDEX(Forecast_Capex_Input!K$12:K$286,$X716),NA)</f>
        <v>N/A</v>
      </c>
      <c r="O716" s="199" t="str" cm="1">
        <f t="array" ref="O716">IFERROR(INDEX(Forecast_Capex_Input!L$12:L$286,$X716),NA)</f>
        <v>N/A</v>
      </c>
      <c r="P716" s="199" t="str" cm="1">
        <f t="array" ref="P716">IFERROR(INDEX(Forecast_Capex_Input!M$12:M$286,$X716),NA)</f>
        <v>N/A</v>
      </c>
      <c r="Q716" s="172" t="str" cm="1">
        <f t="array" ref="Q716">IFERROR(INDEX(Forecast_Capex_Input!N$12:N$286,$X716),NA)</f>
        <v>N/A</v>
      </c>
      <c r="R716" s="265" cm="1">
        <f t="array" ref="R716">IFERROR(INDEX(Forecast_Capex_Input!O$12:O$286,$X716),0)</f>
        <v>0</v>
      </c>
      <c r="S716" s="172" cm="1">
        <f t="array" ref="S716">IFERROR(INDEX(Forecast_Capex_Input!P$12:P$286,$X716),0)</f>
        <v>0</v>
      </c>
      <c r="T716" s="199" t="str" cm="1">
        <f t="array" aca="1" ref="T716" ca="1">IFERROR(INDEX(General!$K$84:$K$103,$AA716),NA)</f>
        <v>N/A</v>
      </c>
      <c r="U716" s="188" cm="1">
        <f t="array" aca="1" ref="U716" ca="1">IFERROR(
IF($F716=General!$E$25,INDEX(Forecast_Capex_Input!S$12:S$286,$X716),
INDEX(Forecast_Capex_Input!T$12:T$286,$X716)),0)</f>
        <v>0</v>
      </c>
      <c r="V716" s="222" t="b">
        <f>IFERROR(INDEX(Overheads!$T$19:$T$26,MATCH($I716,Overheads!$E$19:$E$26,0)),FALSE)</f>
        <v>0</v>
      </c>
      <c r="W716" s="165"/>
      <c r="X716" s="174" t="str">
        <f>IFERROR(
IF(MATCH($C716,Forecast_Capex_Input!$CI$12:$CI$286,1)+1&gt;MAX(Forecast_Capex_Input!$C$12:$C$286),NA,
MATCH($C716,Forecast_Capex_Input!$CI$12:$CI$286,1)+1),1)</f>
        <v>N/A</v>
      </c>
      <c r="Y716" s="174" t="str" cm="1">
        <f t="array" aca="1" ref="Y716" ca="1">IFERROR(
IF(X715&lt;&gt;X716,1,
IF(COUNTIF(OFFSET(Y715,0,0,-INDEX(Forecast_Capex_Input!$CG$12:$CG$286,$X716)),Y715)=INDEX(Forecast_Capex_Input!$CG$12:$CG$286,$X716),Y715+1,Y715)),NA)</f>
        <v>N/A</v>
      </c>
      <c r="Z716" s="174" t="str" cm="1">
        <f t="array" ref="Z716">IFERROR($C716-IF($X716=1,1,INDEX(Forecast_Capex_Input!$CI$12:$CI$286,$X716-1))+1,NA)</f>
        <v>N/A</v>
      </c>
      <c r="AA716" s="174" t="str" cm="1">
        <f t="array" aca="1" ref="AA716" ca="1">IFERROR(IF(Y716=1,
INDEX(Forecast_Capex_Input!$AI$10:$BB$10,SMALL(IF(INDEX(Forecast_Capex_Input!$AI$12:$BB$286,$X716,0)&gt;0,COLUMN(Forecast_Capex_Input!$AI$10:$BB$10)-COLUMN(Forecast_Capex_Input!$AI$12)+1),ROWS(OFFSET(AA715,0,0,-$Z716)))),
OFFSET(AA715,-INDEX(Forecast_Capex_Input!$CG$12:$CG$286,$X716)+1,0)),NA)</f>
        <v>N/A</v>
      </c>
      <c r="AB716" s="174" t="str">
        <f t="shared" ca="1" si="493"/>
        <v>N/A</v>
      </c>
      <c r="AC716" s="222" t="b">
        <f t="shared" ref="AC716:AC779" si="525">$K716=AC$6</f>
        <v>0</v>
      </c>
      <c r="AD716" s="220" t="b">
        <v>0</v>
      </c>
      <c r="AE716" s="222" t="b">
        <f t="shared" si="494"/>
        <v>1</v>
      </c>
      <c r="AF716" s="165"/>
      <c r="AG716" s="215">
        <v>0</v>
      </c>
      <c r="AH716" s="215">
        <v>0</v>
      </c>
      <c r="AI716" s="215">
        <v>0</v>
      </c>
      <c r="AJ716" s="215">
        <v>0</v>
      </c>
      <c r="AK716" s="215">
        <v>0</v>
      </c>
      <c r="AL716" s="155">
        <v>0</v>
      </c>
      <c r="AM716" s="165"/>
      <c r="AN716" s="215" cm="1">
        <f t="array" aca="1" ref="AN716" ca="1">IFERROR(INDEX(General!O$33:O$34,$AB716)
*AG716,0)</f>
        <v>0</v>
      </c>
      <c r="AO716" s="215" cm="1">
        <f t="array" aca="1" ref="AO716" ca="1">IFERROR(INDEX(General!P$33:P$34,$AB716)
*AH716,0)</f>
        <v>0</v>
      </c>
      <c r="AP716" s="215" cm="1">
        <f t="array" aca="1" ref="AP716" ca="1">IFERROR(INDEX(General!Q$33:Q$34,$AB716)
*AI716,0)</f>
        <v>0</v>
      </c>
      <c r="AQ716" s="215" cm="1">
        <f t="array" aca="1" ref="AQ716" ca="1">IFERROR(INDEX(General!R$33:R$34,$AB716)
*AJ716,0)</f>
        <v>0</v>
      </c>
      <c r="AR716" s="215" cm="1">
        <f t="array" aca="1" ref="AR716" ca="1">IFERROR(INDEX(General!S$33:S$34,$AB716)
*AK716,0)</f>
        <v>0</v>
      </c>
      <c r="AS716" s="155">
        <f t="shared" ref="AS716:AS779" ca="1" si="526">SUM(AN716:AR716)</f>
        <v>0</v>
      </c>
      <c r="AT716" s="165"/>
      <c r="AU716" s="215">
        <f ca="1">IF($AE716=FALSE,AN716*Overheads!$R$24*$V716,
IFERROR(Overheads!$O$49*$V716*AN716,0)
+IFERROR(Overheads!Q$59*$V716*(AN716/Overheads!Q$68),0))</f>
        <v>0</v>
      </c>
      <c r="AV716" s="215">
        <f ca="1">IF($AE716=FALSE,AO716*Overheads!$R$24*$V716,
IFERROR(Overheads!$O$49*$V716*AO716,0)
+IFERROR(Overheads!R$59*$V716*(AO716/Overheads!R$68),0))</f>
        <v>0</v>
      </c>
      <c r="AW716" s="215">
        <f ca="1">IF($AE716=FALSE,AP716*Overheads!$R$24*$V716,
IFERROR(Overheads!$O$49*$V716*AP716,0)
+IFERROR(Overheads!S$59*$V716*(AP716/Overheads!S$68),0))</f>
        <v>0</v>
      </c>
      <c r="AX716" s="215">
        <f ca="1">IF($AE716=FALSE,AQ716*Overheads!$R$24*$V716,
IFERROR(Overheads!$O$49*$V716*AQ716,0)
+IFERROR(Overheads!T$59*$V716*(AQ716/Overheads!T$68),0))</f>
        <v>0</v>
      </c>
      <c r="AY716" s="215">
        <f ca="1">IF($AE716=FALSE,AR716*Overheads!$R$24*$V716,
IFERROR(Overheads!$O$49*$V716*AR716,0)
+IFERROR(Overheads!U$59*$V716*(AR716/Overheads!U$68),0))</f>
        <v>0</v>
      </c>
      <c r="AZ716" s="155">
        <f t="shared" ref="AZ716:AZ779" ca="1" si="527">SUM(AU716:AY716)</f>
        <v>0</v>
      </c>
      <c r="BA716" s="165"/>
      <c r="BB716" s="215">
        <f ca="1">IF($AE716=FALSE,AN716*Overheads!$S$25,
IFERROR(Overheads!$O$50*AN716,0)
+IFERROR(Overheads!Q$60*(AN716/Overheads!Q$66),0))</f>
        <v>0</v>
      </c>
      <c r="BC716" s="215">
        <f ca="1">IF($AE716=FALSE,AO716*Overheads!$S$25,
IFERROR(Overheads!$O$50*AO716,0)
+IFERROR(Overheads!R$60*(AO716/Overheads!R$66),0))</f>
        <v>0</v>
      </c>
      <c r="BD716" s="215">
        <f ca="1">IF($AE716=FALSE,AP716*Overheads!$S$25,
IFERROR(Overheads!$O$50*AP716,0)
+IFERROR(Overheads!S$60*(AP716/Overheads!S$66),0))</f>
        <v>0</v>
      </c>
      <c r="BE716" s="215">
        <f ca="1">IF($AE716=FALSE,AQ716*Overheads!$S$25,
IFERROR(Overheads!$O$50*AQ716,0)
+IFERROR(Overheads!T$60*(AQ716/Overheads!T$66),0))</f>
        <v>0</v>
      </c>
      <c r="BF716" s="215">
        <f ca="1">IF($AE716=FALSE,AR716*Overheads!$S$25,
IFERROR(Overheads!$O$50*AR716,0)
+IFERROR(Overheads!U$60*(AR716/Overheads!U$66),0))</f>
        <v>0</v>
      </c>
      <c r="BG716" s="155">
        <f t="shared" ref="BG716:BG779" ca="1" si="528">SUM(BB716:BF716)</f>
        <v>0</v>
      </c>
      <c r="BH716" s="165"/>
      <c r="BI716" s="215">
        <f t="shared" ref="BI716:BI779" ca="1" si="529">SUM(AN716,AU716,BB716)</f>
        <v>0</v>
      </c>
      <c r="BJ716" s="215">
        <f t="shared" ca="1" si="495"/>
        <v>0</v>
      </c>
      <c r="BK716" s="215">
        <f t="shared" ca="1" si="496"/>
        <v>0</v>
      </c>
      <c r="BL716" s="215">
        <f t="shared" ca="1" si="497"/>
        <v>0</v>
      </c>
      <c r="BM716" s="215">
        <f t="shared" ca="1" si="498"/>
        <v>0</v>
      </c>
      <c r="BN716" s="155">
        <f t="shared" ref="BN716:BN779" ca="1" si="530">SUM(BI716:BM716)</f>
        <v>0</v>
      </c>
      <c r="BO716" s="165"/>
      <c r="BP716" s="187" cm="1">
        <f t="array" ref="BP716">IFERROR(IF($X716=$X715,BP715,INDEX(Forecast_Capex_Input!AC$12:AC$286,$X716)),0)</f>
        <v>0</v>
      </c>
      <c r="BQ716" s="187" cm="1">
        <f t="array" ref="BQ716">IFERROR(IF($X716=$X715,BQ715,INDEX(Forecast_Capex_Input!AD$12:AD$286,$X716)),0)</f>
        <v>0</v>
      </c>
      <c r="BR716" s="187" cm="1">
        <f t="array" ref="BR716">IFERROR(IF($X716=$X715,BR715,INDEX(Forecast_Capex_Input!AE$12:AE$286,$X716)),0)</f>
        <v>0</v>
      </c>
      <c r="BS716" s="187" cm="1">
        <f t="array" ref="BS716">IFERROR(IF($X716=$X715,BS715,INDEX(Forecast_Capex_Input!AF$12:AF$286,$X716)),0)</f>
        <v>0</v>
      </c>
      <c r="BT716" s="187" cm="1">
        <f t="array" ref="BT716">IFERROR(IF($X716=$X715,BT715,INDEX(Forecast_Capex_Input!AG$12:AG$286,$X716)),0)</f>
        <v>0</v>
      </c>
      <c r="BU716" s="165"/>
      <c r="BV716" s="215">
        <f t="shared" si="499"/>
        <v>0</v>
      </c>
      <c r="BW716" s="215">
        <f t="shared" si="500"/>
        <v>0</v>
      </c>
      <c r="BX716" s="215">
        <f t="shared" si="501"/>
        <v>0</v>
      </c>
      <c r="BY716" s="215">
        <f t="shared" si="502"/>
        <v>0</v>
      </c>
      <c r="BZ716" s="215">
        <f t="shared" si="503"/>
        <v>0</v>
      </c>
      <c r="CA716" s="155">
        <f t="shared" ref="CA716:CA779" si="531">SUM(BV716:BZ716)</f>
        <v>0</v>
      </c>
      <c r="CB716" s="165"/>
      <c r="CC716" s="215">
        <f t="shared" si="504"/>
        <v>0</v>
      </c>
      <c r="CD716" s="215">
        <f t="shared" si="505"/>
        <v>0</v>
      </c>
      <c r="CE716" s="215">
        <f t="shared" si="506"/>
        <v>0</v>
      </c>
      <c r="CF716" s="215">
        <f t="shared" si="507"/>
        <v>0</v>
      </c>
      <c r="CG716" s="215">
        <f t="shared" si="508"/>
        <v>0</v>
      </c>
      <c r="CH716" s="155">
        <f t="shared" ref="CH716:CH779" si="532">SUM(CC716:CG716)</f>
        <v>0</v>
      </c>
      <c r="CI716" s="165"/>
      <c r="CJ716" s="215">
        <f t="shared" si="509"/>
        <v>0</v>
      </c>
      <c r="CK716" s="215">
        <f t="shared" si="510"/>
        <v>0</v>
      </c>
      <c r="CL716" s="215">
        <f t="shared" si="511"/>
        <v>0</v>
      </c>
      <c r="CM716" s="215">
        <f t="shared" si="512"/>
        <v>0</v>
      </c>
      <c r="CN716" s="215">
        <f t="shared" si="513"/>
        <v>0</v>
      </c>
      <c r="CO716" s="155">
        <f t="shared" ref="CO716:CO779" si="533">SUM(CJ716:CN716)</f>
        <v>0</v>
      </c>
      <c r="CP716" s="165"/>
      <c r="CQ716" s="223">
        <f t="shared" si="514"/>
        <v>0</v>
      </c>
      <c r="CR716" s="223">
        <f t="shared" si="515"/>
        <v>0</v>
      </c>
      <c r="CS716" s="223">
        <f t="shared" si="516"/>
        <v>0</v>
      </c>
      <c r="CT716" s="223">
        <f t="shared" si="517"/>
        <v>0</v>
      </c>
      <c r="CU716" s="223">
        <f t="shared" si="518"/>
        <v>0</v>
      </c>
      <c r="CV716" s="155">
        <f t="shared" ref="CV716:CV779" si="534">SUM(CQ716:CU716)</f>
        <v>0</v>
      </c>
      <c r="CW716" s="165"/>
      <c r="CX716" s="215">
        <f t="shared" ref="CX716:CX779" si="535">SUM(CC716,CJ716,CQ716)</f>
        <v>0</v>
      </c>
      <c r="CY716" s="215">
        <f t="shared" si="519"/>
        <v>0</v>
      </c>
      <c r="CZ716" s="215">
        <f t="shared" si="520"/>
        <v>0</v>
      </c>
      <c r="DA716" s="215">
        <f t="shared" si="521"/>
        <v>0</v>
      </c>
      <c r="DB716" s="215">
        <f t="shared" si="522"/>
        <v>0</v>
      </c>
      <c r="DC716" s="155">
        <f t="shared" ref="DC716:DC779" si="536">SUM(CX716:DB716)</f>
        <v>0</v>
      </c>
      <c r="DD716" s="165"/>
      <c r="DE716" s="188" t="b" cm="1">
        <f t="array" aca="1" ref="DE716" ca="1">OR($G716=Forecast_Capex_Input!$BF$8:$BF$10)</f>
        <v>0</v>
      </c>
      <c r="DF716" s="188" cm="1">
        <f t="array" aca="1" ref="DF716" ca="1">IFERROR(INDEX(Forecast_Capex_Input!BG$12:BG$286,$X716)
*(INDEX(Forecast_Capex_Input!$H$12:$H$286,$X716)=Repex),0)
*$DE716</f>
        <v>0</v>
      </c>
      <c r="DG716" s="188" cm="1">
        <f t="array" aca="1" ref="DG716" ca="1">IFERROR(INDEX(Forecast_Capex_Input!BH$12:BH$286,$X716)
*(INDEX(Forecast_Capex_Input!$H$12:$H$286,$X716)=Repex),0)
*$DE716</f>
        <v>0</v>
      </c>
      <c r="DH716" s="188" cm="1">
        <f t="array" aca="1" ref="DH716" ca="1">IFERROR(INDEX(Forecast_Capex_Input!BI$12:BI$286,$X716)
*(INDEX(Forecast_Capex_Input!$H$12:$H$286,$X716)=Repex),0)
*$DE716</f>
        <v>0</v>
      </c>
      <c r="DI716" s="188" cm="1">
        <f t="array" aca="1" ref="DI716" ca="1">IFERROR(INDEX(Forecast_Capex_Input!BJ$12:BJ$286,$X716)
*(INDEX(Forecast_Capex_Input!$H$12:$H$286,$X716)=Repex),0)
*$DE716</f>
        <v>0</v>
      </c>
      <c r="DJ716" s="188" cm="1">
        <f t="array" aca="1" ref="DJ716" ca="1">IFERROR(INDEX(Forecast_Capex_Input!BK$12:BK$286,$X716)
*(INDEX(Forecast_Capex_Input!$H$12:$H$286,$X716)=Repex),0)
*$DE716</f>
        <v>0</v>
      </c>
      <c r="DK716" s="188" cm="1">
        <f t="array" aca="1" ref="DK716" ca="1">IFERROR(INDEX(Forecast_Capex_Input!BL$12:BL$286,$X716)
*(INDEX(Forecast_Capex_Input!$H$12:$H$286,$X716)=Repex),0)
*$DE716</f>
        <v>0</v>
      </c>
      <c r="DL716" s="165"/>
      <c r="DM716" s="188" t="b" cm="1">
        <f t="array" aca="1" ref="DM716" ca="1">OR($G716=Forecast_Capex_Input!$BN$8:$BN$9)</f>
        <v>0</v>
      </c>
      <c r="DN716" s="188" cm="1">
        <f t="array" aca="1" ref="DN716" ca="1">IFERROR(INDEX(Forecast_Capex_Input!BO$12:BO$286,$X716)
*(INDEX(Forecast_Capex_Input!$H$12:$H$286,$X716)=Repex),0)
*$DM716</f>
        <v>0</v>
      </c>
      <c r="DO716" s="188" cm="1">
        <f t="array" aca="1" ref="DO716" ca="1">IFERROR(INDEX(Forecast_Capex_Input!BP$12:BP$286,$X716)
*(INDEX(Forecast_Capex_Input!$H$12:$H$286,$X716)=Repex),0)
*$DM716</f>
        <v>0</v>
      </c>
      <c r="DP716" s="188" cm="1">
        <f t="array" aca="1" ref="DP716" ca="1">IFERROR(INDEX(Forecast_Capex_Input!BQ$12:BQ$286,$X716)
*(INDEX(Forecast_Capex_Input!$H$12:$H$286,$X716)=Repex),0)
*$DM716</f>
        <v>0</v>
      </c>
      <c r="DQ716" s="188" cm="1">
        <f t="array" aca="1" ref="DQ716" ca="1">IFERROR(INDEX(Forecast_Capex_Input!BR$12:BR$286,$X716)
*(INDEX(Forecast_Capex_Input!$H$12:$H$286,$X716)=Repex),0)
*$DM716</f>
        <v>0</v>
      </c>
      <c r="DR716" s="188" cm="1">
        <f t="array" aca="1" ref="DR716" ca="1">IFERROR(INDEX(Forecast_Capex_Input!BS$12:BS$286,$X716)
*(INDEX(Forecast_Capex_Input!$H$12:$H$286,$X716)=Repex),0)
*$DM716</f>
        <v>0</v>
      </c>
      <c r="DS716" s="165"/>
      <c r="DT716" s="188" t="b" cm="1">
        <f t="array" aca="1" ref="DT716" ca="1">OR($G716=Forecast_Capex_Input!$BU$8:$BU$10)</f>
        <v>0</v>
      </c>
      <c r="DU716" s="188" cm="1">
        <f t="array" aca="1" ref="DU716" ca="1">IFERROR(INDEX(Forecast_Capex_Input!BV$12:BV$286,$X716)
*(INDEX(Forecast_Capex_Input!$H$12:$H$286,$X716)=Repex),0)
*$DT716</f>
        <v>0</v>
      </c>
      <c r="DV716" s="188" cm="1">
        <f t="array" aca="1" ref="DV716" ca="1">IFERROR(INDEX(Forecast_Capex_Input!BW$12:BW$286,$X716)
*(INDEX(Forecast_Capex_Input!$H$12:$H$286,$X716)=Repex),0)
*$DT716</f>
        <v>0</v>
      </c>
      <c r="DW716" s="188" cm="1">
        <f t="array" aca="1" ref="DW716" ca="1">IFERROR(INDEX(Forecast_Capex_Input!BX$12:BX$286,$X716)
*(INDEX(Forecast_Capex_Input!$H$12:$H$286,$X716)=Repex),0)
*$DT716</f>
        <v>0</v>
      </c>
      <c r="DX716" s="188" cm="1">
        <f t="array" aca="1" ref="DX716" ca="1">IFERROR(INDEX(Forecast_Capex_Input!BY$12:BY$286,$X716)
*(INDEX(Forecast_Capex_Input!$H$12:$H$286,$X716)=Repex),0)
*$DT716</f>
        <v>0</v>
      </c>
      <c r="DY716" s="188" cm="1">
        <f t="array" aca="1" ref="DY716" ca="1">IFERROR(INDEX(Forecast_Capex_Input!BZ$12:BZ$286,$X716)
*(INDEX(Forecast_Capex_Input!$H$12:$H$286,$X716)=Repex),0)
*$DT716</f>
        <v>0</v>
      </c>
      <c r="DZ716" s="188" cm="1">
        <f t="array" aca="1" ref="DZ716" ca="1">IFERROR(INDEX(Forecast_Capex_Input!CA$12:CA$286,$X716)
*(INDEX(Forecast_Capex_Input!$H$12:$H$286,$X716)=Repex),0)
*$DT716</f>
        <v>0</v>
      </c>
      <c r="EA716" s="188" cm="1">
        <f t="array" aca="1" ref="EA716" ca="1">IFERROR(INDEX(Forecast_Capex_Input!CB$12:CB$286,$X716)
*(INDEX(Forecast_Capex_Input!$H$12:$H$286,$X716)=Repex),0)
*$DT716</f>
        <v>0</v>
      </c>
      <c r="EB716" s="188" cm="1">
        <f t="array" aca="1" ref="EB716" ca="1">IFERROR(INDEX(Forecast_Capex_Input!CC$12:CC$286,$X716)
*(INDEX(Forecast_Capex_Input!$H$12:$H$286,$X716)=Repex),0)
*$DT716</f>
        <v>0</v>
      </c>
      <c r="EC716" s="165"/>
      <c r="ED716" s="226" t="str">
        <f t="shared" si="523"/>
        <v>N/A</v>
      </c>
      <c r="EE716" s="174" t="s">
        <v>15</v>
      </c>
    </row>
    <row r="717" spans="3:135" x14ac:dyDescent="0.2">
      <c r="C717" s="174">
        <f t="shared" si="524"/>
        <v>707</v>
      </c>
      <c r="D717" s="167" t="str" cm="1">
        <f t="array" ref="D717">IFERROR(INDEX(Forecast_Capex_Input!$D$12:$D$286,$X717),NA)</f>
        <v>N/A</v>
      </c>
      <c r="E717" s="172" t="str" cm="1">
        <f t="array" ref="E717">IF($X717=NA,NA,INDEX(Forecast_Capex_Input!$E$12:$E$286,$X717))</f>
        <v>N/A</v>
      </c>
      <c r="F717" s="167" t="str" cm="1">
        <f t="array" aca="1" ref="F717" ca="1">IFERROR(INDEX(General!$E$25:$E$26,$Y717),NA)</f>
        <v>N/A</v>
      </c>
      <c r="G717" s="167" t="str" cm="1">
        <f t="array" aca="1" ref="G717" ca="1">IFERROR(INDEX(Forecast_Capex_Input!$AI$11:$BB$11,$AA717),NA)</f>
        <v>N/A</v>
      </c>
      <c r="H717" s="189" t="str" cm="1">
        <f t="array" aca="1" ref="H717" ca="1">IFERROR(INDEX(Forecast_Capex_Input!$AI$12:$BB$286,$X717,$AA717),NA)</f>
        <v>N/A</v>
      </c>
      <c r="I717" s="199" t="str" cm="1">
        <f t="array" ref="I717">IFERROR(INDEX(Forecast_Capex_Input!$F$12:$F$286,$X717),NA)</f>
        <v>N/A</v>
      </c>
      <c r="J717" s="199" t="str" cm="1">
        <f t="array" ref="J717">IFERROR(INDEX(Forecast_Capex_Input!G$12:G$286,$X717),NA)</f>
        <v>N/A</v>
      </c>
      <c r="K717" s="199" t="str" cm="1">
        <f t="array" ref="K717">IFERROR(INDEX(Forecast_Capex_Input!H$12:H$286,$X717),NA)</f>
        <v>N/A</v>
      </c>
      <c r="L717" s="199" t="str" cm="1">
        <f t="array" ref="L717">IFERROR(INDEX(Forecast_Capex_Input!I$12:I$286,$X717),NA)</f>
        <v>N/A</v>
      </c>
      <c r="M717" s="199" t="str" cm="1">
        <f t="array" ref="M717">IFERROR(INDEX(Forecast_Capex_Input!J$12:J$286,$X717),NA)</f>
        <v>N/A</v>
      </c>
      <c r="N717" s="199" t="str" cm="1">
        <f t="array" ref="N717">IFERROR(INDEX(Forecast_Capex_Input!K$12:K$286,$X717),NA)</f>
        <v>N/A</v>
      </c>
      <c r="O717" s="199" t="str" cm="1">
        <f t="array" ref="O717">IFERROR(INDEX(Forecast_Capex_Input!L$12:L$286,$X717),NA)</f>
        <v>N/A</v>
      </c>
      <c r="P717" s="199" t="str" cm="1">
        <f t="array" ref="P717">IFERROR(INDEX(Forecast_Capex_Input!M$12:M$286,$X717),NA)</f>
        <v>N/A</v>
      </c>
      <c r="Q717" s="172" t="str" cm="1">
        <f t="array" ref="Q717">IFERROR(INDEX(Forecast_Capex_Input!N$12:N$286,$X717),NA)</f>
        <v>N/A</v>
      </c>
      <c r="R717" s="265" cm="1">
        <f t="array" ref="R717">IFERROR(INDEX(Forecast_Capex_Input!O$12:O$286,$X717),0)</f>
        <v>0</v>
      </c>
      <c r="S717" s="172" cm="1">
        <f t="array" ref="S717">IFERROR(INDEX(Forecast_Capex_Input!P$12:P$286,$X717),0)</f>
        <v>0</v>
      </c>
      <c r="T717" s="199" t="str" cm="1">
        <f t="array" aca="1" ref="T717" ca="1">IFERROR(INDEX(General!$K$84:$K$103,$AA717),NA)</f>
        <v>N/A</v>
      </c>
      <c r="U717" s="188" cm="1">
        <f t="array" aca="1" ref="U717" ca="1">IFERROR(
IF($F717=General!$E$25,INDEX(Forecast_Capex_Input!S$12:S$286,$X717),
INDEX(Forecast_Capex_Input!T$12:T$286,$X717)),0)</f>
        <v>0</v>
      </c>
      <c r="V717" s="222" t="b">
        <f>IFERROR(INDEX(Overheads!$T$19:$T$26,MATCH($I717,Overheads!$E$19:$E$26,0)),FALSE)</f>
        <v>0</v>
      </c>
      <c r="W717" s="165"/>
      <c r="X717" s="174" t="str">
        <f>IFERROR(
IF(MATCH($C717,Forecast_Capex_Input!$CI$12:$CI$286,1)+1&gt;MAX(Forecast_Capex_Input!$C$12:$C$286),NA,
MATCH($C717,Forecast_Capex_Input!$CI$12:$CI$286,1)+1),1)</f>
        <v>N/A</v>
      </c>
      <c r="Y717" s="174" t="str" cm="1">
        <f t="array" aca="1" ref="Y717" ca="1">IFERROR(
IF(X716&lt;&gt;X717,1,
IF(COUNTIF(OFFSET(Y716,0,0,-INDEX(Forecast_Capex_Input!$CG$12:$CG$286,$X717)),Y716)=INDEX(Forecast_Capex_Input!$CG$12:$CG$286,$X717),Y716+1,Y716)),NA)</f>
        <v>N/A</v>
      </c>
      <c r="Z717" s="174" t="str" cm="1">
        <f t="array" ref="Z717">IFERROR($C717-IF($X717=1,1,INDEX(Forecast_Capex_Input!$CI$12:$CI$286,$X717-1))+1,NA)</f>
        <v>N/A</v>
      </c>
      <c r="AA717" s="174" t="str" cm="1">
        <f t="array" aca="1" ref="AA717" ca="1">IFERROR(IF(Y717=1,
INDEX(Forecast_Capex_Input!$AI$10:$BB$10,SMALL(IF(INDEX(Forecast_Capex_Input!$AI$12:$BB$286,$X717,0)&gt;0,COLUMN(Forecast_Capex_Input!$AI$10:$BB$10)-COLUMN(Forecast_Capex_Input!$AI$12)+1),ROWS(OFFSET(AA716,0,0,-$Z717)))),
OFFSET(AA716,-INDEX(Forecast_Capex_Input!$CG$12:$CG$286,$X717)+1,0)),NA)</f>
        <v>N/A</v>
      </c>
      <c r="AB717" s="174" t="str">
        <f t="shared" ca="1" si="493"/>
        <v>N/A</v>
      </c>
      <c r="AC717" s="222" t="b">
        <f t="shared" si="525"/>
        <v>0</v>
      </c>
      <c r="AD717" s="220" t="b">
        <v>0</v>
      </c>
      <c r="AE717" s="222" t="b">
        <f t="shared" si="494"/>
        <v>1</v>
      </c>
      <c r="AF717" s="165"/>
      <c r="AG717" s="215">
        <v>0</v>
      </c>
      <c r="AH717" s="215">
        <v>0</v>
      </c>
      <c r="AI717" s="215">
        <v>0</v>
      </c>
      <c r="AJ717" s="215">
        <v>0</v>
      </c>
      <c r="AK717" s="215">
        <v>0</v>
      </c>
      <c r="AL717" s="155">
        <v>0</v>
      </c>
      <c r="AM717" s="165"/>
      <c r="AN717" s="215" cm="1">
        <f t="array" aca="1" ref="AN717" ca="1">IFERROR(INDEX(General!O$33:O$34,$AB717)
*AG717,0)</f>
        <v>0</v>
      </c>
      <c r="AO717" s="215" cm="1">
        <f t="array" aca="1" ref="AO717" ca="1">IFERROR(INDEX(General!P$33:P$34,$AB717)
*AH717,0)</f>
        <v>0</v>
      </c>
      <c r="AP717" s="215" cm="1">
        <f t="array" aca="1" ref="AP717" ca="1">IFERROR(INDEX(General!Q$33:Q$34,$AB717)
*AI717,0)</f>
        <v>0</v>
      </c>
      <c r="AQ717" s="215" cm="1">
        <f t="array" aca="1" ref="AQ717" ca="1">IFERROR(INDEX(General!R$33:R$34,$AB717)
*AJ717,0)</f>
        <v>0</v>
      </c>
      <c r="AR717" s="215" cm="1">
        <f t="array" aca="1" ref="AR717" ca="1">IFERROR(INDEX(General!S$33:S$34,$AB717)
*AK717,0)</f>
        <v>0</v>
      </c>
      <c r="AS717" s="155">
        <f t="shared" ca="1" si="526"/>
        <v>0</v>
      </c>
      <c r="AT717" s="165"/>
      <c r="AU717" s="215">
        <f ca="1">IF($AE717=FALSE,AN717*Overheads!$R$24*$V717,
IFERROR(Overheads!$O$49*$V717*AN717,0)
+IFERROR(Overheads!Q$59*$V717*(AN717/Overheads!Q$68),0))</f>
        <v>0</v>
      </c>
      <c r="AV717" s="215">
        <f ca="1">IF($AE717=FALSE,AO717*Overheads!$R$24*$V717,
IFERROR(Overheads!$O$49*$V717*AO717,0)
+IFERROR(Overheads!R$59*$V717*(AO717/Overheads!R$68),0))</f>
        <v>0</v>
      </c>
      <c r="AW717" s="215">
        <f ca="1">IF($AE717=FALSE,AP717*Overheads!$R$24*$V717,
IFERROR(Overheads!$O$49*$V717*AP717,0)
+IFERROR(Overheads!S$59*$V717*(AP717/Overheads!S$68),0))</f>
        <v>0</v>
      </c>
      <c r="AX717" s="215">
        <f ca="1">IF($AE717=FALSE,AQ717*Overheads!$R$24*$V717,
IFERROR(Overheads!$O$49*$V717*AQ717,0)
+IFERROR(Overheads!T$59*$V717*(AQ717/Overheads!T$68),0))</f>
        <v>0</v>
      </c>
      <c r="AY717" s="215">
        <f ca="1">IF($AE717=FALSE,AR717*Overheads!$R$24*$V717,
IFERROR(Overheads!$O$49*$V717*AR717,0)
+IFERROR(Overheads!U$59*$V717*(AR717/Overheads!U$68),0))</f>
        <v>0</v>
      </c>
      <c r="AZ717" s="155">
        <f t="shared" ca="1" si="527"/>
        <v>0</v>
      </c>
      <c r="BA717" s="165"/>
      <c r="BB717" s="215">
        <f ca="1">IF($AE717=FALSE,AN717*Overheads!$S$25,
IFERROR(Overheads!$O$50*AN717,0)
+IFERROR(Overheads!Q$60*(AN717/Overheads!Q$66),0))</f>
        <v>0</v>
      </c>
      <c r="BC717" s="215">
        <f ca="1">IF($AE717=FALSE,AO717*Overheads!$S$25,
IFERROR(Overheads!$O$50*AO717,0)
+IFERROR(Overheads!R$60*(AO717/Overheads!R$66),0))</f>
        <v>0</v>
      </c>
      <c r="BD717" s="215">
        <f ca="1">IF($AE717=FALSE,AP717*Overheads!$S$25,
IFERROR(Overheads!$O$50*AP717,0)
+IFERROR(Overheads!S$60*(AP717/Overheads!S$66),0))</f>
        <v>0</v>
      </c>
      <c r="BE717" s="215">
        <f ca="1">IF($AE717=FALSE,AQ717*Overheads!$S$25,
IFERROR(Overheads!$O$50*AQ717,0)
+IFERROR(Overheads!T$60*(AQ717/Overheads!T$66),0))</f>
        <v>0</v>
      </c>
      <c r="BF717" s="215">
        <f ca="1">IF($AE717=FALSE,AR717*Overheads!$S$25,
IFERROR(Overheads!$O$50*AR717,0)
+IFERROR(Overheads!U$60*(AR717/Overheads!U$66),0))</f>
        <v>0</v>
      </c>
      <c r="BG717" s="155">
        <f t="shared" ca="1" si="528"/>
        <v>0</v>
      </c>
      <c r="BH717" s="165"/>
      <c r="BI717" s="215">
        <f t="shared" ca="1" si="529"/>
        <v>0</v>
      </c>
      <c r="BJ717" s="215">
        <f t="shared" ca="1" si="495"/>
        <v>0</v>
      </c>
      <c r="BK717" s="215">
        <f t="shared" ca="1" si="496"/>
        <v>0</v>
      </c>
      <c r="BL717" s="215">
        <f t="shared" ca="1" si="497"/>
        <v>0</v>
      </c>
      <c r="BM717" s="215">
        <f t="shared" ca="1" si="498"/>
        <v>0</v>
      </c>
      <c r="BN717" s="155">
        <f t="shared" ca="1" si="530"/>
        <v>0</v>
      </c>
      <c r="BO717" s="165"/>
      <c r="BP717" s="187" cm="1">
        <f t="array" ref="BP717">IFERROR(IF($X717=$X716,BP716,INDEX(Forecast_Capex_Input!AC$12:AC$286,$X717)),0)</f>
        <v>0</v>
      </c>
      <c r="BQ717" s="187" cm="1">
        <f t="array" ref="BQ717">IFERROR(IF($X717=$X716,BQ716,INDEX(Forecast_Capex_Input!AD$12:AD$286,$X717)),0)</f>
        <v>0</v>
      </c>
      <c r="BR717" s="187" cm="1">
        <f t="array" ref="BR717">IFERROR(IF($X717=$X716,BR716,INDEX(Forecast_Capex_Input!AE$12:AE$286,$X717)),0)</f>
        <v>0</v>
      </c>
      <c r="BS717" s="187" cm="1">
        <f t="array" ref="BS717">IFERROR(IF($X717=$X716,BS716,INDEX(Forecast_Capex_Input!AF$12:AF$286,$X717)),0)</f>
        <v>0</v>
      </c>
      <c r="BT717" s="187" cm="1">
        <f t="array" ref="BT717">IFERROR(IF($X717=$X716,BT716,INDEX(Forecast_Capex_Input!AG$12:AG$286,$X717)),0)</f>
        <v>0</v>
      </c>
      <c r="BU717" s="165"/>
      <c r="BV717" s="215">
        <f t="shared" si="499"/>
        <v>0</v>
      </c>
      <c r="BW717" s="215">
        <f t="shared" si="500"/>
        <v>0</v>
      </c>
      <c r="BX717" s="215">
        <f t="shared" si="501"/>
        <v>0</v>
      </c>
      <c r="BY717" s="215">
        <f t="shared" si="502"/>
        <v>0</v>
      </c>
      <c r="BZ717" s="215">
        <f t="shared" si="503"/>
        <v>0</v>
      </c>
      <c r="CA717" s="155">
        <f t="shared" si="531"/>
        <v>0</v>
      </c>
      <c r="CB717" s="165"/>
      <c r="CC717" s="215">
        <f t="shared" si="504"/>
        <v>0</v>
      </c>
      <c r="CD717" s="215">
        <f t="shared" si="505"/>
        <v>0</v>
      </c>
      <c r="CE717" s="215">
        <f t="shared" si="506"/>
        <v>0</v>
      </c>
      <c r="CF717" s="215">
        <f t="shared" si="507"/>
        <v>0</v>
      </c>
      <c r="CG717" s="215">
        <f t="shared" si="508"/>
        <v>0</v>
      </c>
      <c r="CH717" s="155">
        <f t="shared" si="532"/>
        <v>0</v>
      </c>
      <c r="CI717" s="165"/>
      <c r="CJ717" s="215">
        <f t="shared" si="509"/>
        <v>0</v>
      </c>
      <c r="CK717" s="215">
        <f t="shared" si="510"/>
        <v>0</v>
      </c>
      <c r="CL717" s="215">
        <f t="shared" si="511"/>
        <v>0</v>
      </c>
      <c r="CM717" s="215">
        <f t="shared" si="512"/>
        <v>0</v>
      </c>
      <c r="CN717" s="215">
        <f t="shared" si="513"/>
        <v>0</v>
      </c>
      <c r="CO717" s="155">
        <f t="shared" si="533"/>
        <v>0</v>
      </c>
      <c r="CP717" s="165"/>
      <c r="CQ717" s="223">
        <f t="shared" si="514"/>
        <v>0</v>
      </c>
      <c r="CR717" s="223">
        <f t="shared" si="515"/>
        <v>0</v>
      </c>
      <c r="CS717" s="223">
        <f t="shared" si="516"/>
        <v>0</v>
      </c>
      <c r="CT717" s="223">
        <f t="shared" si="517"/>
        <v>0</v>
      </c>
      <c r="CU717" s="223">
        <f t="shared" si="518"/>
        <v>0</v>
      </c>
      <c r="CV717" s="155">
        <f t="shared" si="534"/>
        <v>0</v>
      </c>
      <c r="CW717" s="165"/>
      <c r="CX717" s="215">
        <f t="shared" si="535"/>
        <v>0</v>
      </c>
      <c r="CY717" s="215">
        <f t="shared" si="519"/>
        <v>0</v>
      </c>
      <c r="CZ717" s="215">
        <f t="shared" si="520"/>
        <v>0</v>
      </c>
      <c r="DA717" s="215">
        <f t="shared" si="521"/>
        <v>0</v>
      </c>
      <c r="DB717" s="215">
        <f t="shared" si="522"/>
        <v>0</v>
      </c>
      <c r="DC717" s="155">
        <f t="shared" si="536"/>
        <v>0</v>
      </c>
      <c r="DD717" s="165"/>
      <c r="DE717" s="188" t="b" cm="1">
        <f t="array" aca="1" ref="DE717" ca="1">OR($G717=Forecast_Capex_Input!$BF$8:$BF$10)</f>
        <v>0</v>
      </c>
      <c r="DF717" s="188" cm="1">
        <f t="array" aca="1" ref="DF717" ca="1">IFERROR(INDEX(Forecast_Capex_Input!BG$12:BG$286,$X717)
*(INDEX(Forecast_Capex_Input!$H$12:$H$286,$X717)=Repex),0)
*$DE717</f>
        <v>0</v>
      </c>
      <c r="DG717" s="188" cm="1">
        <f t="array" aca="1" ref="DG717" ca="1">IFERROR(INDEX(Forecast_Capex_Input!BH$12:BH$286,$X717)
*(INDEX(Forecast_Capex_Input!$H$12:$H$286,$X717)=Repex),0)
*$DE717</f>
        <v>0</v>
      </c>
      <c r="DH717" s="188" cm="1">
        <f t="array" aca="1" ref="DH717" ca="1">IFERROR(INDEX(Forecast_Capex_Input!BI$12:BI$286,$X717)
*(INDEX(Forecast_Capex_Input!$H$12:$H$286,$X717)=Repex),0)
*$DE717</f>
        <v>0</v>
      </c>
      <c r="DI717" s="188" cm="1">
        <f t="array" aca="1" ref="DI717" ca="1">IFERROR(INDEX(Forecast_Capex_Input!BJ$12:BJ$286,$X717)
*(INDEX(Forecast_Capex_Input!$H$12:$H$286,$X717)=Repex),0)
*$DE717</f>
        <v>0</v>
      </c>
      <c r="DJ717" s="188" cm="1">
        <f t="array" aca="1" ref="DJ717" ca="1">IFERROR(INDEX(Forecast_Capex_Input!BK$12:BK$286,$X717)
*(INDEX(Forecast_Capex_Input!$H$12:$H$286,$X717)=Repex),0)
*$DE717</f>
        <v>0</v>
      </c>
      <c r="DK717" s="188" cm="1">
        <f t="array" aca="1" ref="DK717" ca="1">IFERROR(INDEX(Forecast_Capex_Input!BL$12:BL$286,$X717)
*(INDEX(Forecast_Capex_Input!$H$12:$H$286,$X717)=Repex),0)
*$DE717</f>
        <v>0</v>
      </c>
      <c r="DL717" s="165"/>
      <c r="DM717" s="188" t="b" cm="1">
        <f t="array" aca="1" ref="DM717" ca="1">OR($G717=Forecast_Capex_Input!$BN$8:$BN$9)</f>
        <v>0</v>
      </c>
      <c r="DN717" s="188" cm="1">
        <f t="array" aca="1" ref="DN717" ca="1">IFERROR(INDEX(Forecast_Capex_Input!BO$12:BO$286,$X717)
*(INDEX(Forecast_Capex_Input!$H$12:$H$286,$X717)=Repex),0)
*$DM717</f>
        <v>0</v>
      </c>
      <c r="DO717" s="188" cm="1">
        <f t="array" aca="1" ref="DO717" ca="1">IFERROR(INDEX(Forecast_Capex_Input!BP$12:BP$286,$X717)
*(INDEX(Forecast_Capex_Input!$H$12:$H$286,$X717)=Repex),0)
*$DM717</f>
        <v>0</v>
      </c>
      <c r="DP717" s="188" cm="1">
        <f t="array" aca="1" ref="DP717" ca="1">IFERROR(INDEX(Forecast_Capex_Input!BQ$12:BQ$286,$X717)
*(INDEX(Forecast_Capex_Input!$H$12:$H$286,$X717)=Repex),0)
*$DM717</f>
        <v>0</v>
      </c>
      <c r="DQ717" s="188" cm="1">
        <f t="array" aca="1" ref="DQ717" ca="1">IFERROR(INDEX(Forecast_Capex_Input!BR$12:BR$286,$X717)
*(INDEX(Forecast_Capex_Input!$H$12:$H$286,$X717)=Repex),0)
*$DM717</f>
        <v>0</v>
      </c>
      <c r="DR717" s="188" cm="1">
        <f t="array" aca="1" ref="DR717" ca="1">IFERROR(INDEX(Forecast_Capex_Input!BS$12:BS$286,$X717)
*(INDEX(Forecast_Capex_Input!$H$12:$H$286,$X717)=Repex),0)
*$DM717</f>
        <v>0</v>
      </c>
      <c r="DS717" s="165"/>
      <c r="DT717" s="188" t="b" cm="1">
        <f t="array" aca="1" ref="DT717" ca="1">OR($G717=Forecast_Capex_Input!$BU$8:$BU$10)</f>
        <v>0</v>
      </c>
      <c r="DU717" s="188" cm="1">
        <f t="array" aca="1" ref="DU717" ca="1">IFERROR(INDEX(Forecast_Capex_Input!BV$12:BV$286,$X717)
*(INDEX(Forecast_Capex_Input!$H$12:$H$286,$X717)=Repex),0)
*$DT717</f>
        <v>0</v>
      </c>
      <c r="DV717" s="188" cm="1">
        <f t="array" aca="1" ref="DV717" ca="1">IFERROR(INDEX(Forecast_Capex_Input!BW$12:BW$286,$X717)
*(INDEX(Forecast_Capex_Input!$H$12:$H$286,$X717)=Repex),0)
*$DT717</f>
        <v>0</v>
      </c>
      <c r="DW717" s="188" cm="1">
        <f t="array" aca="1" ref="DW717" ca="1">IFERROR(INDEX(Forecast_Capex_Input!BX$12:BX$286,$X717)
*(INDEX(Forecast_Capex_Input!$H$12:$H$286,$X717)=Repex),0)
*$DT717</f>
        <v>0</v>
      </c>
      <c r="DX717" s="188" cm="1">
        <f t="array" aca="1" ref="DX717" ca="1">IFERROR(INDEX(Forecast_Capex_Input!BY$12:BY$286,$X717)
*(INDEX(Forecast_Capex_Input!$H$12:$H$286,$X717)=Repex),0)
*$DT717</f>
        <v>0</v>
      </c>
      <c r="DY717" s="188" cm="1">
        <f t="array" aca="1" ref="DY717" ca="1">IFERROR(INDEX(Forecast_Capex_Input!BZ$12:BZ$286,$X717)
*(INDEX(Forecast_Capex_Input!$H$12:$H$286,$X717)=Repex),0)
*$DT717</f>
        <v>0</v>
      </c>
      <c r="DZ717" s="188" cm="1">
        <f t="array" aca="1" ref="DZ717" ca="1">IFERROR(INDEX(Forecast_Capex_Input!CA$12:CA$286,$X717)
*(INDEX(Forecast_Capex_Input!$H$12:$H$286,$X717)=Repex),0)
*$DT717</f>
        <v>0</v>
      </c>
      <c r="EA717" s="188" cm="1">
        <f t="array" aca="1" ref="EA717" ca="1">IFERROR(INDEX(Forecast_Capex_Input!CB$12:CB$286,$X717)
*(INDEX(Forecast_Capex_Input!$H$12:$H$286,$X717)=Repex),0)
*$DT717</f>
        <v>0</v>
      </c>
      <c r="EB717" s="188" cm="1">
        <f t="array" aca="1" ref="EB717" ca="1">IFERROR(INDEX(Forecast_Capex_Input!CC$12:CC$286,$X717)
*(INDEX(Forecast_Capex_Input!$H$12:$H$286,$X717)=Repex),0)
*$DT717</f>
        <v>0</v>
      </c>
      <c r="EC717" s="165"/>
      <c r="ED717" s="226" t="str">
        <f t="shared" si="523"/>
        <v>N/A</v>
      </c>
      <c r="EE717" s="174" t="s">
        <v>15</v>
      </c>
    </row>
    <row r="718" spans="3:135" x14ac:dyDescent="0.2">
      <c r="C718" s="174">
        <f t="shared" si="524"/>
        <v>708</v>
      </c>
      <c r="D718" s="167" t="str" cm="1">
        <f t="array" ref="D718">IFERROR(INDEX(Forecast_Capex_Input!$D$12:$D$286,$X718),NA)</f>
        <v>N/A</v>
      </c>
      <c r="E718" s="172" t="str" cm="1">
        <f t="array" ref="E718">IF($X718=NA,NA,INDEX(Forecast_Capex_Input!$E$12:$E$286,$X718))</f>
        <v>N/A</v>
      </c>
      <c r="F718" s="167" t="str" cm="1">
        <f t="array" aca="1" ref="F718" ca="1">IFERROR(INDEX(General!$E$25:$E$26,$Y718),NA)</f>
        <v>N/A</v>
      </c>
      <c r="G718" s="167" t="str" cm="1">
        <f t="array" aca="1" ref="G718" ca="1">IFERROR(INDEX(Forecast_Capex_Input!$AI$11:$BB$11,$AA718),NA)</f>
        <v>N/A</v>
      </c>
      <c r="H718" s="189" t="str" cm="1">
        <f t="array" aca="1" ref="H718" ca="1">IFERROR(INDEX(Forecast_Capex_Input!$AI$12:$BB$286,$X718,$AA718),NA)</f>
        <v>N/A</v>
      </c>
      <c r="I718" s="199" t="str" cm="1">
        <f t="array" ref="I718">IFERROR(INDEX(Forecast_Capex_Input!$F$12:$F$286,$X718),NA)</f>
        <v>N/A</v>
      </c>
      <c r="J718" s="199" t="str" cm="1">
        <f t="array" ref="J718">IFERROR(INDEX(Forecast_Capex_Input!G$12:G$286,$X718),NA)</f>
        <v>N/A</v>
      </c>
      <c r="K718" s="199" t="str" cm="1">
        <f t="array" ref="K718">IFERROR(INDEX(Forecast_Capex_Input!H$12:H$286,$X718),NA)</f>
        <v>N/A</v>
      </c>
      <c r="L718" s="199" t="str" cm="1">
        <f t="array" ref="L718">IFERROR(INDEX(Forecast_Capex_Input!I$12:I$286,$X718),NA)</f>
        <v>N/A</v>
      </c>
      <c r="M718" s="199" t="str" cm="1">
        <f t="array" ref="M718">IFERROR(INDEX(Forecast_Capex_Input!J$12:J$286,$X718),NA)</f>
        <v>N/A</v>
      </c>
      <c r="N718" s="199" t="str" cm="1">
        <f t="array" ref="N718">IFERROR(INDEX(Forecast_Capex_Input!K$12:K$286,$X718),NA)</f>
        <v>N/A</v>
      </c>
      <c r="O718" s="199" t="str" cm="1">
        <f t="array" ref="O718">IFERROR(INDEX(Forecast_Capex_Input!L$12:L$286,$X718),NA)</f>
        <v>N/A</v>
      </c>
      <c r="P718" s="199" t="str" cm="1">
        <f t="array" ref="P718">IFERROR(INDEX(Forecast_Capex_Input!M$12:M$286,$X718),NA)</f>
        <v>N/A</v>
      </c>
      <c r="Q718" s="172" t="str" cm="1">
        <f t="array" ref="Q718">IFERROR(INDEX(Forecast_Capex_Input!N$12:N$286,$X718),NA)</f>
        <v>N/A</v>
      </c>
      <c r="R718" s="265" cm="1">
        <f t="array" ref="R718">IFERROR(INDEX(Forecast_Capex_Input!O$12:O$286,$X718),0)</f>
        <v>0</v>
      </c>
      <c r="S718" s="172" cm="1">
        <f t="array" ref="S718">IFERROR(INDEX(Forecast_Capex_Input!P$12:P$286,$X718),0)</f>
        <v>0</v>
      </c>
      <c r="T718" s="199" t="str" cm="1">
        <f t="array" aca="1" ref="T718" ca="1">IFERROR(INDEX(General!$K$84:$K$103,$AA718),NA)</f>
        <v>N/A</v>
      </c>
      <c r="U718" s="188" cm="1">
        <f t="array" aca="1" ref="U718" ca="1">IFERROR(
IF($F718=General!$E$25,INDEX(Forecast_Capex_Input!S$12:S$286,$X718),
INDEX(Forecast_Capex_Input!T$12:T$286,$X718)),0)</f>
        <v>0</v>
      </c>
      <c r="V718" s="222" t="b">
        <f>IFERROR(INDEX(Overheads!$T$19:$T$26,MATCH($I718,Overheads!$E$19:$E$26,0)),FALSE)</f>
        <v>0</v>
      </c>
      <c r="W718" s="165"/>
      <c r="X718" s="174" t="str">
        <f>IFERROR(
IF(MATCH($C718,Forecast_Capex_Input!$CI$12:$CI$286,1)+1&gt;MAX(Forecast_Capex_Input!$C$12:$C$286),NA,
MATCH($C718,Forecast_Capex_Input!$CI$12:$CI$286,1)+1),1)</f>
        <v>N/A</v>
      </c>
      <c r="Y718" s="174" t="str" cm="1">
        <f t="array" aca="1" ref="Y718" ca="1">IFERROR(
IF(X717&lt;&gt;X718,1,
IF(COUNTIF(OFFSET(Y717,0,0,-INDEX(Forecast_Capex_Input!$CG$12:$CG$286,$X718)),Y717)=INDEX(Forecast_Capex_Input!$CG$12:$CG$286,$X718),Y717+1,Y717)),NA)</f>
        <v>N/A</v>
      </c>
      <c r="Z718" s="174" t="str" cm="1">
        <f t="array" ref="Z718">IFERROR($C718-IF($X718=1,1,INDEX(Forecast_Capex_Input!$CI$12:$CI$286,$X718-1))+1,NA)</f>
        <v>N/A</v>
      </c>
      <c r="AA718" s="174" t="str" cm="1">
        <f t="array" aca="1" ref="AA718" ca="1">IFERROR(IF(Y718=1,
INDEX(Forecast_Capex_Input!$AI$10:$BB$10,SMALL(IF(INDEX(Forecast_Capex_Input!$AI$12:$BB$286,$X718,0)&gt;0,COLUMN(Forecast_Capex_Input!$AI$10:$BB$10)-COLUMN(Forecast_Capex_Input!$AI$12)+1),ROWS(OFFSET(AA717,0,0,-$Z718)))),
OFFSET(AA717,-INDEX(Forecast_Capex_Input!$CG$12:$CG$286,$X718)+1,0)),NA)</f>
        <v>N/A</v>
      </c>
      <c r="AB718" s="174" t="str">
        <f t="shared" ca="1" si="493"/>
        <v>N/A</v>
      </c>
      <c r="AC718" s="222" t="b">
        <f t="shared" si="525"/>
        <v>0</v>
      </c>
      <c r="AD718" s="220" t="b">
        <v>0</v>
      </c>
      <c r="AE718" s="222" t="b">
        <f t="shared" si="494"/>
        <v>1</v>
      </c>
      <c r="AF718" s="165"/>
      <c r="AG718" s="215">
        <v>0</v>
      </c>
      <c r="AH718" s="215">
        <v>0</v>
      </c>
      <c r="AI718" s="215">
        <v>0</v>
      </c>
      <c r="AJ718" s="215">
        <v>0</v>
      </c>
      <c r="AK718" s="215">
        <v>0</v>
      </c>
      <c r="AL718" s="155">
        <v>0</v>
      </c>
      <c r="AM718" s="165"/>
      <c r="AN718" s="215" cm="1">
        <f t="array" aca="1" ref="AN718" ca="1">IFERROR(INDEX(General!O$33:O$34,$AB718)
*AG718,0)</f>
        <v>0</v>
      </c>
      <c r="AO718" s="215" cm="1">
        <f t="array" aca="1" ref="AO718" ca="1">IFERROR(INDEX(General!P$33:P$34,$AB718)
*AH718,0)</f>
        <v>0</v>
      </c>
      <c r="AP718" s="215" cm="1">
        <f t="array" aca="1" ref="AP718" ca="1">IFERROR(INDEX(General!Q$33:Q$34,$AB718)
*AI718,0)</f>
        <v>0</v>
      </c>
      <c r="AQ718" s="215" cm="1">
        <f t="array" aca="1" ref="AQ718" ca="1">IFERROR(INDEX(General!R$33:R$34,$AB718)
*AJ718,0)</f>
        <v>0</v>
      </c>
      <c r="AR718" s="215" cm="1">
        <f t="array" aca="1" ref="AR718" ca="1">IFERROR(INDEX(General!S$33:S$34,$AB718)
*AK718,0)</f>
        <v>0</v>
      </c>
      <c r="AS718" s="155">
        <f t="shared" ca="1" si="526"/>
        <v>0</v>
      </c>
      <c r="AT718" s="165"/>
      <c r="AU718" s="215">
        <f ca="1">IF($AE718=FALSE,AN718*Overheads!$R$24*$V718,
IFERROR(Overheads!$O$49*$V718*AN718,0)
+IFERROR(Overheads!Q$59*$V718*(AN718/Overheads!Q$68),0))</f>
        <v>0</v>
      </c>
      <c r="AV718" s="215">
        <f ca="1">IF($AE718=FALSE,AO718*Overheads!$R$24*$V718,
IFERROR(Overheads!$O$49*$V718*AO718,0)
+IFERROR(Overheads!R$59*$V718*(AO718/Overheads!R$68),0))</f>
        <v>0</v>
      </c>
      <c r="AW718" s="215">
        <f ca="1">IF($AE718=FALSE,AP718*Overheads!$R$24*$V718,
IFERROR(Overheads!$O$49*$V718*AP718,0)
+IFERROR(Overheads!S$59*$V718*(AP718/Overheads!S$68),0))</f>
        <v>0</v>
      </c>
      <c r="AX718" s="215">
        <f ca="1">IF($AE718=FALSE,AQ718*Overheads!$R$24*$V718,
IFERROR(Overheads!$O$49*$V718*AQ718,0)
+IFERROR(Overheads!T$59*$V718*(AQ718/Overheads!T$68),0))</f>
        <v>0</v>
      </c>
      <c r="AY718" s="215">
        <f ca="1">IF($AE718=FALSE,AR718*Overheads!$R$24*$V718,
IFERROR(Overheads!$O$49*$V718*AR718,0)
+IFERROR(Overheads!U$59*$V718*(AR718/Overheads!U$68),0))</f>
        <v>0</v>
      </c>
      <c r="AZ718" s="155">
        <f t="shared" ca="1" si="527"/>
        <v>0</v>
      </c>
      <c r="BA718" s="165"/>
      <c r="BB718" s="215">
        <f ca="1">IF($AE718=FALSE,AN718*Overheads!$S$25,
IFERROR(Overheads!$O$50*AN718,0)
+IFERROR(Overheads!Q$60*(AN718/Overheads!Q$66),0))</f>
        <v>0</v>
      </c>
      <c r="BC718" s="215">
        <f ca="1">IF($AE718=FALSE,AO718*Overheads!$S$25,
IFERROR(Overheads!$O$50*AO718,0)
+IFERROR(Overheads!R$60*(AO718/Overheads!R$66),0))</f>
        <v>0</v>
      </c>
      <c r="BD718" s="215">
        <f ca="1">IF($AE718=FALSE,AP718*Overheads!$S$25,
IFERROR(Overheads!$O$50*AP718,0)
+IFERROR(Overheads!S$60*(AP718/Overheads!S$66),0))</f>
        <v>0</v>
      </c>
      <c r="BE718" s="215">
        <f ca="1">IF($AE718=FALSE,AQ718*Overheads!$S$25,
IFERROR(Overheads!$O$50*AQ718,0)
+IFERROR(Overheads!T$60*(AQ718/Overheads!T$66),0))</f>
        <v>0</v>
      </c>
      <c r="BF718" s="215">
        <f ca="1">IF($AE718=FALSE,AR718*Overheads!$S$25,
IFERROR(Overheads!$O$50*AR718,0)
+IFERROR(Overheads!U$60*(AR718/Overheads!U$66),0))</f>
        <v>0</v>
      </c>
      <c r="BG718" s="155">
        <f t="shared" ca="1" si="528"/>
        <v>0</v>
      </c>
      <c r="BH718" s="165"/>
      <c r="BI718" s="215">
        <f t="shared" ca="1" si="529"/>
        <v>0</v>
      </c>
      <c r="BJ718" s="215">
        <f t="shared" ca="1" si="495"/>
        <v>0</v>
      </c>
      <c r="BK718" s="215">
        <f t="shared" ca="1" si="496"/>
        <v>0</v>
      </c>
      <c r="BL718" s="215">
        <f t="shared" ca="1" si="497"/>
        <v>0</v>
      </c>
      <c r="BM718" s="215">
        <f t="shared" ca="1" si="498"/>
        <v>0</v>
      </c>
      <c r="BN718" s="155">
        <f t="shared" ca="1" si="530"/>
        <v>0</v>
      </c>
      <c r="BO718" s="165"/>
      <c r="BP718" s="187" cm="1">
        <f t="array" ref="BP718">IFERROR(IF($X718=$X717,BP717,INDEX(Forecast_Capex_Input!AC$12:AC$286,$X718)),0)</f>
        <v>0</v>
      </c>
      <c r="BQ718" s="187" cm="1">
        <f t="array" ref="BQ718">IFERROR(IF($X718=$X717,BQ717,INDEX(Forecast_Capex_Input!AD$12:AD$286,$X718)),0)</f>
        <v>0</v>
      </c>
      <c r="BR718" s="187" cm="1">
        <f t="array" ref="BR718">IFERROR(IF($X718=$X717,BR717,INDEX(Forecast_Capex_Input!AE$12:AE$286,$X718)),0)</f>
        <v>0</v>
      </c>
      <c r="BS718" s="187" cm="1">
        <f t="array" ref="BS718">IFERROR(IF($X718=$X717,BS717,INDEX(Forecast_Capex_Input!AF$12:AF$286,$X718)),0)</f>
        <v>0</v>
      </c>
      <c r="BT718" s="187" cm="1">
        <f t="array" ref="BT718">IFERROR(IF($X718=$X717,BT717,INDEX(Forecast_Capex_Input!AG$12:AG$286,$X718)),0)</f>
        <v>0</v>
      </c>
      <c r="BU718" s="165"/>
      <c r="BV718" s="215">
        <f t="shared" si="499"/>
        <v>0</v>
      </c>
      <c r="BW718" s="215">
        <f t="shared" si="500"/>
        <v>0</v>
      </c>
      <c r="BX718" s="215">
        <f t="shared" si="501"/>
        <v>0</v>
      </c>
      <c r="BY718" s="215">
        <f t="shared" si="502"/>
        <v>0</v>
      </c>
      <c r="BZ718" s="215">
        <f t="shared" si="503"/>
        <v>0</v>
      </c>
      <c r="CA718" s="155">
        <f t="shared" si="531"/>
        <v>0</v>
      </c>
      <c r="CB718" s="165"/>
      <c r="CC718" s="215">
        <f t="shared" si="504"/>
        <v>0</v>
      </c>
      <c r="CD718" s="215">
        <f t="shared" si="505"/>
        <v>0</v>
      </c>
      <c r="CE718" s="215">
        <f t="shared" si="506"/>
        <v>0</v>
      </c>
      <c r="CF718" s="215">
        <f t="shared" si="507"/>
        <v>0</v>
      </c>
      <c r="CG718" s="215">
        <f t="shared" si="508"/>
        <v>0</v>
      </c>
      <c r="CH718" s="155">
        <f t="shared" si="532"/>
        <v>0</v>
      </c>
      <c r="CI718" s="165"/>
      <c r="CJ718" s="215">
        <f t="shared" si="509"/>
        <v>0</v>
      </c>
      <c r="CK718" s="215">
        <f t="shared" si="510"/>
        <v>0</v>
      </c>
      <c r="CL718" s="215">
        <f t="shared" si="511"/>
        <v>0</v>
      </c>
      <c r="CM718" s="215">
        <f t="shared" si="512"/>
        <v>0</v>
      </c>
      <c r="CN718" s="215">
        <f t="shared" si="513"/>
        <v>0</v>
      </c>
      <c r="CO718" s="155">
        <f t="shared" si="533"/>
        <v>0</v>
      </c>
      <c r="CP718" s="165"/>
      <c r="CQ718" s="223">
        <f t="shared" si="514"/>
        <v>0</v>
      </c>
      <c r="CR718" s="223">
        <f t="shared" si="515"/>
        <v>0</v>
      </c>
      <c r="CS718" s="223">
        <f t="shared" si="516"/>
        <v>0</v>
      </c>
      <c r="CT718" s="223">
        <f t="shared" si="517"/>
        <v>0</v>
      </c>
      <c r="CU718" s="223">
        <f t="shared" si="518"/>
        <v>0</v>
      </c>
      <c r="CV718" s="155">
        <f t="shared" si="534"/>
        <v>0</v>
      </c>
      <c r="CW718" s="165"/>
      <c r="CX718" s="215">
        <f t="shared" si="535"/>
        <v>0</v>
      </c>
      <c r="CY718" s="215">
        <f t="shared" si="519"/>
        <v>0</v>
      </c>
      <c r="CZ718" s="215">
        <f t="shared" si="520"/>
        <v>0</v>
      </c>
      <c r="DA718" s="215">
        <f t="shared" si="521"/>
        <v>0</v>
      </c>
      <c r="DB718" s="215">
        <f t="shared" si="522"/>
        <v>0</v>
      </c>
      <c r="DC718" s="155">
        <f t="shared" si="536"/>
        <v>0</v>
      </c>
      <c r="DD718" s="165"/>
      <c r="DE718" s="188" t="b" cm="1">
        <f t="array" aca="1" ref="DE718" ca="1">OR($G718=Forecast_Capex_Input!$BF$8:$BF$10)</f>
        <v>0</v>
      </c>
      <c r="DF718" s="188" cm="1">
        <f t="array" aca="1" ref="DF718" ca="1">IFERROR(INDEX(Forecast_Capex_Input!BG$12:BG$286,$X718)
*(INDEX(Forecast_Capex_Input!$H$12:$H$286,$X718)=Repex),0)
*$DE718</f>
        <v>0</v>
      </c>
      <c r="DG718" s="188" cm="1">
        <f t="array" aca="1" ref="DG718" ca="1">IFERROR(INDEX(Forecast_Capex_Input!BH$12:BH$286,$X718)
*(INDEX(Forecast_Capex_Input!$H$12:$H$286,$X718)=Repex),0)
*$DE718</f>
        <v>0</v>
      </c>
      <c r="DH718" s="188" cm="1">
        <f t="array" aca="1" ref="DH718" ca="1">IFERROR(INDEX(Forecast_Capex_Input!BI$12:BI$286,$X718)
*(INDEX(Forecast_Capex_Input!$H$12:$H$286,$X718)=Repex),0)
*$DE718</f>
        <v>0</v>
      </c>
      <c r="DI718" s="188" cm="1">
        <f t="array" aca="1" ref="DI718" ca="1">IFERROR(INDEX(Forecast_Capex_Input!BJ$12:BJ$286,$X718)
*(INDEX(Forecast_Capex_Input!$H$12:$H$286,$X718)=Repex),0)
*$DE718</f>
        <v>0</v>
      </c>
      <c r="DJ718" s="188" cm="1">
        <f t="array" aca="1" ref="DJ718" ca="1">IFERROR(INDEX(Forecast_Capex_Input!BK$12:BK$286,$X718)
*(INDEX(Forecast_Capex_Input!$H$12:$H$286,$X718)=Repex),0)
*$DE718</f>
        <v>0</v>
      </c>
      <c r="DK718" s="188" cm="1">
        <f t="array" aca="1" ref="DK718" ca="1">IFERROR(INDEX(Forecast_Capex_Input!BL$12:BL$286,$X718)
*(INDEX(Forecast_Capex_Input!$H$12:$H$286,$X718)=Repex),0)
*$DE718</f>
        <v>0</v>
      </c>
      <c r="DL718" s="165"/>
      <c r="DM718" s="188" t="b" cm="1">
        <f t="array" aca="1" ref="DM718" ca="1">OR($G718=Forecast_Capex_Input!$BN$8:$BN$9)</f>
        <v>0</v>
      </c>
      <c r="DN718" s="188" cm="1">
        <f t="array" aca="1" ref="DN718" ca="1">IFERROR(INDEX(Forecast_Capex_Input!BO$12:BO$286,$X718)
*(INDEX(Forecast_Capex_Input!$H$12:$H$286,$X718)=Repex),0)
*$DM718</f>
        <v>0</v>
      </c>
      <c r="DO718" s="188" cm="1">
        <f t="array" aca="1" ref="DO718" ca="1">IFERROR(INDEX(Forecast_Capex_Input!BP$12:BP$286,$X718)
*(INDEX(Forecast_Capex_Input!$H$12:$H$286,$X718)=Repex),0)
*$DM718</f>
        <v>0</v>
      </c>
      <c r="DP718" s="188" cm="1">
        <f t="array" aca="1" ref="DP718" ca="1">IFERROR(INDEX(Forecast_Capex_Input!BQ$12:BQ$286,$X718)
*(INDEX(Forecast_Capex_Input!$H$12:$H$286,$X718)=Repex),0)
*$DM718</f>
        <v>0</v>
      </c>
      <c r="DQ718" s="188" cm="1">
        <f t="array" aca="1" ref="DQ718" ca="1">IFERROR(INDEX(Forecast_Capex_Input!BR$12:BR$286,$X718)
*(INDEX(Forecast_Capex_Input!$H$12:$H$286,$X718)=Repex),0)
*$DM718</f>
        <v>0</v>
      </c>
      <c r="DR718" s="188" cm="1">
        <f t="array" aca="1" ref="DR718" ca="1">IFERROR(INDEX(Forecast_Capex_Input!BS$12:BS$286,$X718)
*(INDEX(Forecast_Capex_Input!$H$12:$H$286,$X718)=Repex),0)
*$DM718</f>
        <v>0</v>
      </c>
      <c r="DS718" s="165"/>
      <c r="DT718" s="188" t="b" cm="1">
        <f t="array" aca="1" ref="DT718" ca="1">OR($G718=Forecast_Capex_Input!$BU$8:$BU$10)</f>
        <v>0</v>
      </c>
      <c r="DU718" s="188" cm="1">
        <f t="array" aca="1" ref="DU718" ca="1">IFERROR(INDEX(Forecast_Capex_Input!BV$12:BV$286,$X718)
*(INDEX(Forecast_Capex_Input!$H$12:$H$286,$X718)=Repex),0)
*$DT718</f>
        <v>0</v>
      </c>
      <c r="DV718" s="188" cm="1">
        <f t="array" aca="1" ref="DV718" ca="1">IFERROR(INDEX(Forecast_Capex_Input!BW$12:BW$286,$X718)
*(INDEX(Forecast_Capex_Input!$H$12:$H$286,$X718)=Repex),0)
*$DT718</f>
        <v>0</v>
      </c>
      <c r="DW718" s="188" cm="1">
        <f t="array" aca="1" ref="DW718" ca="1">IFERROR(INDEX(Forecast_Capex_Input!BX$12:BX$286,$X718)
*(INDEX(Forecast_Capex_Input!$H$12:$H$286,$X718)=Repex),0)
*$DT718</f>
        <v>0</v>
      </c>
      <c r="DX718" s="188" cm="1">
        <f t="array" aca="1" ref="DX718" ca="1">IFERROR(INDEX(Forecast_Capex_Input!BY$12:BY$286,$X718)
*(INDEX(Forecast_Capex_Input!$H$12:$H$286,$X718)=Repex),0)
*$DT718</f>
        <v>0</v>
      </c>
      <c r="DY718" s="188" cm="1">
        <f t="array" aca="1" ref="DY718" ca="1">IFERROR(INDEX(Forecast_Capex_Input!BZ$12:BZ$286,$X718)
*(INDEX(Forecast_Capex_Input!$H$12:$H$286,$X718)=Repex),0)
*$DT718</f>
        <v>0</v>
      </c>
      <c r="DZ718" s="188" cm="1">
        <f t="array" aca="1" ref="DZ718" ca="1">IFERROR(INDEX(Forecast_Capex_Input!CA$12:CA$286,$X718)
*(INDEX(Forecast_Capex_Input!$H$12:$H$286,$X718)=Repex),0)
*$DT718</f>
        <v>0</v>
      </c>
      <c r="EA718" s="188" cm="1">
        <f t="array" aca="1" ref="EA718" ca="1">IFERROR(INDEX(Forecast_Capex_Input!CB$12:CB$286,$X718)
*(INDEX(Forecast_Capex_Input!$H$12:$H$286,$X718)=Repex),0)
*$DT718</f>
        <v>0</v>
      </c>
      <c r="EB718" s="188" cm="1">
        <f t="array" aca="1" ref="EB718" ca="1">IFERROR(INDEX(Forecast_Capex_Input!CC$12:CC$286,$X718)
*(INDEX(Forecast_Capex_Input!$H$12:$H$286,$X718)=Repex),0)
*$DT718</f>
        <v>0</v>
      </c>
      <c r="EC718" s="165"/>
      <c r="ED718" s="226" t="str">
        <f t="shared" si="523"/>
        <v>N/A</v>
      </c>
      <c r="EE718" s="174" t="s">
        <v>15</v>
      </c>
    </row>
    <row r="719" spans="3:135" x14ac:dyDescent="0.2">
      <c r="C719" s="174">
        <f t="shared" si="524"/>
        <v>709</v>
      </c>
      <c r="D719" s="167" t="str" cm="1">
        <f t="array" ref="D719">IFERROR(INDEX(Forecast_Capex_Input!$D$12:$D$286,$X719),NA)</f>
        <v>N/A</v>
      </c>
      <c r="E719" s="172" t="str" cm="1">
        <f t="array" ref="E719">IF($X719=NA,NA,INDEX(Forecast_Capex_Input!$E$12:$E$286,$X719))</f>
        <v>N/A</v>
      </c>
      <c r="F719" s="167" t="str" cm="1">
        <f t="array" aca="1" ref="F719" ca="1">IFERROR(INDEX(General!$E$25:$E$26,$Y719),NA)</f>
        <v>N/A</v>
      </c>
      <c r="G719" s="167" t="str" cm="1">
        <f t="array" aca="1" ref="G719" ca="1">IFERROR(INDEX(Forecast_Capex_Input!$AI$11:$BB$11,$AA719),NA)</f>
        <v>N/A</v>
      </c>
      <c r="H719" s="189" t="str" cm="1">
        <f t="array" aca="1" ref="H719" ca="1">IFERROR(INDEX(Forecast_Capex_Input!$AI$12:$BB$286,$X719,$AA719),NA)</f>
        <v>N/A</v>
      </c>
      <c r="I719" s="199" t="str" cm="1">
        <f t="array" ref="I719">IFERROR(INDEX(Forecast_Capex_Input!$F$12:$F$286,$X719),NA)</f>
        <v>N/A</v>
      </c>
      <c r="J719" s="199" t="str" cm="1">
        <f t="array" ref="J719">IFERROR(INDEX(Forecast_Capex_Input!G$12:G$286,$X719),NA)</f>
        <v>N/A</v>
      </c>
      <c r="K719" s="199" t="str" cm="1">
        <f t="array" ref="K719">IFERROR(INDEX(Forecast_Capex_Input!H$12:H$286,$X719),NA)</f>
        <v>N/A</v>
      </c>
      <c r="L719" s="199" t="str" cm="1">
        <f t="array" ref="L719">IFERROR(INDEX(Forecast_Capex_Input!I$12:I$286,$X719),NA)</f>
        <v>N/A</v>
      </c>
      <c r="M719" s="199" t="str" cm="1">
        <f t="array" ref="M719">IFERROR(INDEX(Forecast_Capex_Input!J$12:J$286,$X719),NA)</f>
        <v>N/A</v>
      </c>
      <c r="N719" s="199" t="str" cm="1">
        <f t="array" ref="N719">IFERROR(INDEX(Forecast_Capex_Input!K$12:K$286,$X719),NA)</f>
        <v>N/A</v>
      </c>
      <c r="O719" s="199" t="str" cm="1">
        <f t="array" ref="O719">IFERROR(INDEX(Forecast_Capex_Input!L$12:L$286,$X719),NA)</f>
        <v>N/A</v>
      </c>
      <c r="P719" s="199" t="str" cm="1">
        <f t="array" ref="P719">IFERROR(INDEX(Forecast_Capex_Input!M$12:M$286,$X719),NA)</f>
        <v>N/A</v>
      </c>
      <c r="Q719" s="172" t="str" cm="1">
        <f t="array" ref="Q719">IFERROR(INDEX(Forecast_Capex_Input!N$12:N$286,$X719),NA)</f>
        <v>N/A</v>
      </c>
      <c r="R719" s="265" cm="1">
        <f t="array" ref="R719">IFERROR(INDEX(Forecast_Capex_Input!O$12:O$286,$X719),0)</f>
        <v>0</v>
      </c>
      <c r="S719" s="172" cm="1">
        <f t="array" ref="S719">IFERROR(INDEX(Forecast_Capex_Input!P$12:P$286,$X719),0)</f>
        <v>0</v>
      </c>
      <c r="T719" s="199" t="str" cm="1">
        <f t="array" aca="1" ref="T719" ca="1">IFERROR(INDEX(General!$K$84:$K$103,$AA719),NA)</f>
        <v>N/A</v>
      </c>
      <c r="U719" s="188" cm="1">
        <f t="array" aca="1" ref="U719" ca="1">IFERROR(
IF($F719=General!$E$25,INDEX(Forecast_Capex_Input!S$12:S$286,$X719),
INDEX(Forecast_Capex_Input!T$12:T$286,$X719)),0)</f>
        <v>0</v>
      </c>
      <c r="V719" s="222" t="b">
        <f>IFERROR(INDEX(Overheads!$T$19:$T$26,MATCH($I719,Overheads!$E$19:$E$26,0)),FALSE)</f>
        <v>0</v>
      </c>
      <c r="W719" s="165"/>
      <c r="X719" s="174" t="str">
        <f>IFERROR(
IF(MATCH($C719,Forecast_Capex_Input!$CI$12:$CI$286,1)+1&gt;MAX(Forecast_Capex_Input!$C$12:$C$286),NA,
MATCH($C719,Forecast_Capex_Input!$CI$12:$CI$286,1)+1),1)</f>
        <v>N/A</v>
      </c>
      <c r="Y719" s="174" t="str" cm="1">
        <f t="array" aca="1" ref="Y719" ca="1">IFERROR(
IF(X718&lt;&gt;X719,1,
IF(COUNTIF(OFFSET(Y718,0,0,-INDEX(Forecast_Capex_Input!$CG$12:$CG$286,$X719)),Y718)=INDEX(Forecast_Capex_Input!$CG$12:$CG$286,$X719),Y718+1,Y718)),NA)</f>
        <v>N/A</v>
      </c>
      <c r="Z719" s="174" t="str" cm="1">
        <f t="array" ref="Z719">IFERROR($C719-IF($X719=1,1,INDEX(Forecast_Capex_Input!$CI$12:$CI$286,$X719-1))+1,NA)</f>
        <v>N/A</v>
      </c>
      <c r="AA719" s="174" t="str" cm="1">
        <f t="array" aca="1" ref="AA719" ca="1">IFERROR(IF(Y719=1,
INDEX(Forecast_Capex_Input!$AI$10:$BB$10,SMALL(IF(INDEX(Forecast_Capex_Input!$AI$12:$BB$286,$X719,0)&gt;0,COLUMN(Forecast_Capex_Input!$AI$10:$BB$10)-COLUMN(Forecast_Capex_Input!$AI$12)+1),ROWS(OFFSET(AA718,0,0,-$Z719)))),
OFFSET(AA718,-INDEX(Forecast_Capex_Input!$CG$12:$CG$286,$X719)+1,0)),NA)</f>
        <v>N/A</v>
      </c>
      <c r="AB719" s="174" t="str">
        <f t="shared" ca="1" si="493"/>
        <v>N/A</v>
      </c>
      <c r="AC719" s="222" t="b">
        <f t="shared" si="525"/>
        <v>0</v>
      </c>
      <c r="AD719" s="220" t="b">
        <v>0</v>
      </c>
      <c r="AE719" s="222" t="b">
        <f t="shared" si="494"/>
        <v>1</v>
      </c>
      <c r="AF719" s="165"/>
      <c r="AG719" s="215">
        <v>0</v>
      </c>
      <c r="AH719" s="215">
        <v>0</v>
      </c>
      <c r="AI719" s="215">
        <v>0</v>
      </c>
      <c r="AJ719" s="215">
        <v>0</v>
      </c>
      <c r="AK719" s="215">
        <v>0</v>
      </c>
      <c r="AL719" s="155">
        <v>0</v>
      </c>
      <c r="AM719" s="165"/>
      <c r="AN719" s="215" cm="1">
        <f t="array" aca="1" ref="AN719" ca="1">IFERROR(INDEX(General!O$33:O$34,$AB719)
*AG719,0)</f>
        <v>0</v>
      </c>
      <c r="AO719" s="215" cm="1">
        <f t="array" aca="1" ref="AO719" ca="1">IFERROR(INDEX(General!P$33:P$34,$AB719)
*AH719,0)</f>
        <v>0</v>
      </c>
      <c r="AP719" s="215" cm="1">
        <f t="array" aca="1" ref="AP719" ca="1">IFERROR(INDEX(General!Q$33:Q$34,$AB719)
*AI719,0)</f>
        <v>0</v>
      </c>
      <c r="AQ719" s="215" cm="1">
        <f t="array" aca="1" ref="AQ719" ca="1">IFERROR(INDEX(General!R$33:R$34,$AB719)
*AJ719,0)</f>
        <v>0</v>
      </c>
      <c r="AR719" s="215" cm="1">
        <f t="array" aca="1" ref="AR719" ca="1">IFERROR(INDEX(General!S$33:S$34,$AB719)
*AK719,0)</f>
        <v>0</v>
      </c>
      <c r="AS719" s="155">
        <f t="shared" ca="1" si="526"/>
        <v>0</v>
      </c>
      <c r="AT719" s="165"/>
      <c r="AU719" s="215">
        <f ca="1">IF($AE719=FALSE,AN719*Overheads!$R$24*$V719,
IFERROR(Overheads!$O$49*$V719*AN719,0)
+IFERROR(Overheads!Q$59*$V719*(AN719/Overheads!Q$68),0))</f>
        <v>0</v>
      </c>
      <c r="AV719" s="215">
        <f ca="1">IF($AE719=FALSE,AO719*Overheads!$R$24*$V719,
IFERROR(Overheads!$O$49*$V719*AO719,0)
+IFERROR(Overheads!R$59*$V719*(AO719/Overheads!R$68),0))</f>
        <v>0</v>
      </c>
      <c r="AW719" s="215">
        <f ca="1">IF($AE719=FALSE,AP719*Overheads!$R$24*$V719,
IFERROR(Overheads!$O$49*$V719*AP719,0)
+IFERROR(Overheads!S$59*$V719*(AP719/Overheads!S$68),0))</f>
        <v>0</v>
      </c>
      <c r="AX719" s="215">
        <f ca="1">IF($AE719=FALSE,AQ719*Overheads!$R$24*$V719,
IFERROR(Overheads!$O$49*$V719*AQ719,0)
+IFERROR(Overheads!T$59*$V719*(AQ719/Overheads!T$68),0))</f>
        <v>0</v>
      </c>
      <c r="AY719" s="215">
        <f ca="1">IF($AE719=FALSE,AR719*Overheads!$R$24*$V719,
IFERROR(Overheads!$O$49*$V719*AR719,0)
+IFERROR(Overheads!U$59*$V719*(AR719/Overheads!U$68),0))</f>
        <v>0</v>
      </c>
      <c r="AZ719" s="155">
        <f t="shared" ca="1" si="527"/>
        <v>0</v>
      </c>
      <c r="BA719" s="165"/>
      <c r="BB719" s="215">
        <f ca="1">IF($AE719=FALSE,AN719*Overheads!$S$25,
IFERROR(Overheads!$O$50*AN719,0)
+IFERROR(Overheads!Q$60*(AN719/Overheads!Q$66),0))</f>
        <v>0</v>
      </c>
      <c r="BC719" s="215">
        <f ca="1">IF($AE719=FALSE,AO719*Overheads!$S$25,
IFERROR(Overheads!$O$50*AO719,0)
+IFERROR(Overheads!R$60*(AO719/Overheads!R$66),0))</f>
        <v>0</v>
      </c>
      <c r="BD719" s="215">
        <f ca="1">IF($AE719=FALSE,AP719*Overheads!$S$25,
IFERROR(Overheads!$O$50*AP719,0)
+IFERROR(Overheads!S$60*(AP719/Overheads!S$66),0))</f>
        <v>0</v>
      </c>
      <c r="BE719" s="215">
        <f ca="1">IF($AE719=FALSE,AQ719*Overheads!$S$25,
IFERROR(Overheads!$O$50*AQ719,0)
+IFERROR(Overheads!T$60*(AQ719/Overheads!T$66),0))</f>
        <v>0</v>
      </c>
      <c r="BF719" s="215">
        <f ca="1">IF($AE719=FALSE,AR719*Overheads!$S$25,
IFERROR(Overheads!$O$50*AR719,0)
+IFERROR(Overheads!U$60*(AR719/Overheads!U$66),0))</f>
        <v>0</v>
      </c>
      <c r="BG719" s="155">
        <f t="shared" ca="1" si="528"/>
        <v>0</v>
      </c>
      <c r="BH719" s="165"/>
      <c r="BI719" s="215">
        <f t="shared" ca="1" si="529"/>
        <v>0</v>
      </c>
      <c r="BJ719" s="215">
        <f t="shared" ca="1" si="495"/>
        <v>0</v>
      </c>
      <c r="BK719" s="215">
        <f t="shared" ca="1" si="496"/>
        <v>0</v>
      </c>
      <c r="BL719" s="215">
        <f t="shared" ca="1" si="497"/>
        <v>0</v>
      </c>
      <c r="BM719" s="215">
        <f t="shared" ca="1" si="498"/>
        <v>0</v>
      </c>
      <c r="BN719" s="155">
        <f t="shared" ca="1" si="530"/>
        <v>0</v>
      </c>
      <c r="BO719" s="165"/>
      <c r="BP719" s="187" cm="1">
        <f t="array" ref="BP719">IFERROR(IF($X719=$X718,BP718,INDEX(Forecast_Capex_Input!AC$12:AC$286,$X719)),0)</f>
        <v>0</v>
      </c>
      <c r="BQ719" s="187" cm="1">
        <f t="array" ref="BQ719">IFERROR(IF($X719=$X718,BQ718,INDEX(Forecast_Capex_Input!AD$12:AD$286,$X719)),0)</f>
        <v>0</v>
      </c>
      <c r="BR719" s="187" cm="1">
        <f t="array" ref="BR719">IFERROR(IF($X719=$X718,BR718,INDEX(Forecast_Capex_Input!AE$12:AE$286,$X719)),0)</f>
        <v>0</v>
      </c>
      <c r="BS719" s="187" cm="1">
        <f t="array" ref="BS719">IFERROR(IF($X719=$X718,BS718,INDEX(Forecast_Capex_Input!AF$12:AF$286,$X719)),0)</f>
        <v>0</v>
      </c>
      <c r="BT719" s="187" cm="1">
        <f t="array" ref="BT719">IFERROR(IF($X719=$X718,BT718,INDEX(Forecast_Capex_Input!AG$12:AG$286,$X719)),0)</f>
        <v>0</v>
      </c>
      <c r="BU719" s="165"/>
      <c r="BV719" s="215">
        <f t="shared" si="499"/>
        <v>0</v>
      </c>
      <c r="BW719" s="215">
        <f t="shared" si="500"/>
        <v>0</v>
      </c>
      <c r="BX719" s="215">
        <f t="shared" si="501"/>
        <v>0</v>
      </c>
      <c r="BY719" s="215">
        <f t="shared" si="502"/>
        <v>0</v>
      </c>
      <c r="BZ719" s="215">
        <f t="shared" si="503"/>
        <v>0</v>
      </c>
      <c r="CA719" s="155">
        <f t="shared" si="531"/>
        <v>0</v>
      </c>
      <c r="CB719" s="165"/>
      <c r="CC719" s="215">
        <f t="shared" si="504"/>
        <v>0</v>
      </c>
      <c r="CD719" s="215">
        <f t="shared" si="505"/>
        <v>0</v>
      </c>
      <c r="CE719" s="215">
        <f t="shared" si="506"/>
        <v>0</v>
      </c>
      <c r="CF719" s="215">
        <f t="shared" si="507"/>
        <v>0</v>
      </c>
      <c r="CG719" s="215">
        <f t="shared" si="508"/>
        <v>0</v>
      </c>
      <c r="CH719" s="155">
        <f t="shared" si="532"/>
        <v>0</v>
      </c>
      <c r="CI719" s="165"/>
      <c r="CJ719" s="215">
        <f t="shared" si="509"/>
        <v>0</v>
      </c>
      <c r="CK719" s="215">
        <f t="shared" si="510"/>
        <v>0</v>
      </c>
      <c r="CL719" s="215">
        <f t="shared" si="511"/>
        <v>0</v>
      </c>
      <c r="CM719" s="215">
        <f t="shared" si="512"/>
        <v>0</v>
      </c>
      <c r="CN719" s="215">
        <f t="shared" si="513"/>
        <v>0</v>
      </c>
      <c r="CO719" s="155">
        <f t="shared" si="533"/>
        <v>0</v>
      </c>
      <c r="CP719" s="165"/>
      <c r="CQ719" s="223">
        <f t="shared" si="514"/>
        <v>0</v>
      </c>
      <c r="CR719" s="223">
        <f t="shared" si="515"/>
        <v>0</v>
      </c>
      <c r="CS719" s="223">
        <f t="shared" si="516"/>
        <v>0</v>
      </c>
      <c r="CT719" s="223">
        <f t="shared" si="517"/>
        <v>0</v>
      </c>
      <c r="CU719" s="223">
        <f t="shared" si="518"/>
        <v>0</v>
      </c>
      <c r="CV719" s="155">
        <f t="shared" si="534"/>
        <v>0</v>
      </c>
      <c r="CW719" s="165"/>
      <c r="CX719" s="215">
        <f t="shared" si="535"/>
        <v>0</v>
      </c>
      <c r="CY719" s="215">
        <f t="shared" si="519"/>
        <v>0</v>
      </c>
      <c r="CZ719" s="215">
        <f t="shared" si="520"/>
        <v>0</v>
      </c>
      <c r="DA719" s="215">
        <f t="shared" si="521"/>
        <v>0</v>
      </c>
      <c r="DB719" s="215">
        <f t="shared" si="522"/>
        <v>0</v>
      </c>
      <c r="DC719" s="155">
        <f t="shared" si="536"/>
        <v>0</v>
      </c>
      <c r="DD719" s="165"/>
      <c r="DE719" s="188" t="b" cm="1">
        <f t="array" aca="1" ref="DE719" ca="1">OR($G719=Forecast_Capex_Input!$BF$8:$BF$10)</f>
        <v>0</v>
      </c>
      <c r="DF719" s="188" cm="1">
        <f t="array" aca="1" ref="DF719" ca="1">IFERROR(INDEX(Forecast_Capex_Input!BG$12:BG$286,$X719)
*(INDEX(Forecast_Capex_Input!$H$12:$H$286,$X719)=Repex),0)
*$DE719</f>
        <v>0</v>
      </c>
      <c r="DG719" s="188" cm="1">
        <f t="array" aca="1" ref="DG719" ca="1">IFERROR(INDEX(Forecast_Capex_Input!BH$12:BH$286,$X719)
*(INDEX(Forecast_Capex_Input!$H$12:$H$286,$X719)=Repex),0)
*$DE719</f>
        <v>0</v>
      </c>
      <c r="DH719" s="188" cm="1">
        <f t="array" aca="1" ref="DH719" ca="1">IFERROR(INDEX(Forecast_Capex_Input!BI$12:BI$286,$X719)
*(INDEX(Forecast_Capex_Input!$H$12:$H$286,$X719)=Repex),0)
*$DE719</f>
        <v>0</v>
      </c>
      <c r="DI719" s="188" cm="1">
        <f t="array" aca="1" ref="DI719" ca="1">IFERROR(INDEX(Forecast_Capex_Input!BJ$12:BJ$286,$X719)
*(INDEX(Forecast_Capex_Input!$H$12:$H$286,$X719)=Repex),0)
*$DE719</f>
        <v>0</v>
      </c>
      <c r="DJ719" s="188" cm="1">
        <f t="array" aca="1" ref="DJ719" ca="1">IFERROR(INDEX(Forecast_Capex_Input!BK$12:BK$286,$X719)
*(INDEX(Forecast_Capex_Input!$H$12:$H$286,$X719)=Repex),0)
*$DE719</f>
        <v>0</v>
      </c>
      <c r="DK719" s="188" cm="1">
        <f t="array" aca="1" ref="DK719" ca="1">IFERROR(INDEX(Forecast_Capex_Input!BL$12:BL$286,$X719)
*(INDEX(Forecast_Capex_Input!$H$12:$H$286,$X719)=Repex),0)
*$DE719</f>
        <v>0</v>
      </c>
      <c r="DL719" s="165"/>
      <c r="DM719" s="188" t="b" cm="1">
        <f t="array" aca="1" ref="DM719" ca="1">OR($G719=Forecast_Capex_Input!$BN$8:$BN$9)</f>
        <v>0</v>
      </c>
      <c r="DN719" s="188" cm="1">
        <f t="array" aca="1" ref="DN719" ca="1">IFERROR(INDEX(Forecast_Capex_Input!BO$12:BO$286,$X719)
*(INDEX(Forecast_Capex_Input!$H$12:$H$286,$X719)=Repex),0)
*$DM719</f>
        <v>0</v>
      </c>
      <c r="DO719" s="188" cm="1">
        <f t="array" aca="1" ref="DO719" ca="1">IFERROR(INDEX(Forecast_Capex_Input!BP$12:BP$286,$X719)
*(INDEX(Forecast_Capex_Input!$H$12:$H$286,$X719)=Repex),0)
*$DM719</f>
        <v>0</v>
      </c>
      <c r="DP719" s="188" cm="1">
        <f t="array" aca="1" ref="DP719" ca="1">IFERROR(INDEX(Forecast_Capex_Input!BQ$12:BQ$286,$X719)
*(INDEX(Forecast_Capex_Input!$H$12:$H$286,$X719)=Repex),0)
*$DM719</f>
        <v>0</v>
      </c>
      <c r="DQ719" s="188" cm="1">
        <f t="array" aca="1" ref="DQ719" ca="1">IFERROR(INDEX(Forecast_Capex_Input!BR$12:BR$286,$X719)
*(INDEX(Forecast_Capex_Input!$H$12:$H$286,$X719)=Repex),0)
*$DM719</f>
        <v>0</v>
      </c>
      <c r="DR719" s="188" cm="1">
        <f t="array" aca="1" ref="DR719" ca="1">IFERROR(INDEX(Forecast_Capex_Input!BS$12:BS$286,$X719)
*(INDEX(Forecast_Capex_Input!$H$12:$H$286,$X719)=Repex),0)
*$DM719</f>
        <v>0</v>
      </c>
      <c r="DS719" s="165"/>
      <c r="DT719" s="188" t="b" cm="1">
        <f t="array" aca="1" ref="DT719" ca="1">OR($G719=Forecast_Capex_Input!$BU$8:$BU$10)</f>
        <v>0</v>
      </c>
      <c r="DU719" s="188" cm="1">
        <f t="array" aca="1" ref="DU719" ca="1">IFERROR(INDEX(Forecast_Capex_Input!BV$12:BV$286,$X719)
*(INDEX(Forecast_Capex_Input!$H$12:$H$286,$X719)=Repex),0)
*$DT719</f>
        <v>0</v>
      </c>
      <c r="DV719" s="188" cm="1">
        <f t="array" aca="1" ref="DV719" ca="1">IFERROR(INDEX(Forecast_Capex_Input!BW$12:BW$286,$X719)
*(INDEX(Forecast_Capex_Input!$H$12:$H$286,$X719)=Repex),0)
*$DT719</f>
        <v>0</v>
      </c>
      <c r="DW719" s="188" cm="1">
        <f t="array" aca="1" ref="DW719" ca="1">IFERROR(INDEX(Forecast_Capex_Input!BX$12:BX$286,$X719)
*(INDEX(Forecast_Capex_Input!$H$12:$H$286,$X719)=Repex),0)
*$DT719</f>
        <v>0</v>
      </c>
      <c r="DX719" s="188" cm="1">
        <f t="array" aca="1" ref="DX719" ca="1">IFERROR(INDEX(Forecast_Capex_Input!BY$12:BY$286,$X719)
*(INDEX(Forecast_Capex_Input!$H$12:$H$286,$X719)=Repex),0)
*$DT719</f>
        <v>0</v>
      </c>
      <c r="DY719" s="188" cm="1">
        <f t="array" aca="1" ref="DY719" ca="1">IFERROR(INDEX(Forecast_Capex_Input!BZ$12:BZ$286,$X719)
*(INDEX(Forecast_Capex_Input!$H$12:$H$286,$X719)=Repex),0)
*$DT719</f>
        <v>0</v>
      </c>
      <c r="DZ719" s="188" cm="1">
        <f t="array" aca="1" ref="DZ719" ca="1">IFERROR(INDEX(Forecast_Capex_Input!CA$12:CA$286,$X719)
*(INDEX(Forecast_Capex_Input!$H$12:$H$286,$X719)=Repex),0)
*$DT719</f>
        <v>0</v>
      </c>
      <c r="EA719" s="188" cm="1">
        <f t="array" aca="1" ref="EA719" ca="1">IFERROR(INDEX(Forecast_Capex_Input!CB$12:CB$286,$X719)
*(INDEX(Forecast_Capex_Input!$H$12:$H$286,$X719)=Repex),0)
*$DT719</f>
        <v>0</v>
      </c>
      <c r="EB719" s="188" cm="1">
        <f t="array" aca="1" ref="EB719" ca="1">IFERROR(INDEX(Forecast_Capex_Input!CC$12:CC$286,$X719)
*(INDEX(Forecast_Capex_Input!$H$12:$H$286,$X719)=Repex),0)
*$DT719</f>
        <v>0</v>
      </c>
      <c r="EC719" s="165"/>
      <c r="ED719" s="226" t="str">
        <f t="shared" si="523"/>
        <v>N/A</v>
      </c>
      <c r="EE719" s="174" t="s">
        <v>15</v>
      </c>
    </row>
    <row r="720" spans="3:135" x14ac:dyDescent="0.2">
      <c r="C720" s="174">
        <f t="shared" si="524"/>
        <v>710</v>
      </c>
      <c r="D720" s="167" t="str" cm="1">
        <f t="array" ref="D720">IFERROR(INDEX(Forecast_Capex_Input!$D$12:$D$286,$X720),NA)</f>
        <v>N/A</v>
      </c>
      <c r="E720" s="172" t="str" cm="1">
        <f t="array" ref="E720">IF($X720=NA,NA,INDEX(Forecast_Capex_Input!$E$12:$E$286,$X720))</f>
        <v>N/A</v>
      </c>
      <c r="F720" s="167" t="str" cm="1">
        <f t="array" aca="1" ref="F720" ca="1">IFERROR(INDEX(General!$E$25:$E$26,$Y720),NA)</f>
        <v>N/A</v>
      </c>
      <c r="G720" s="167" t="str" cm="1">
        <f t="array" aca="1" ref="G720" ca="1">IFERROR(INDEX(Forecast_Capex_Input!$AI$11:$BB$11,$AA720),NA)</f>
        <v>N/A</v>
      </c>
      <c r="H720" s="189" t="str" cm="1">
        <f t="array" aca="1" ref="H720" ca="1">IFERROR(INDEX(Forecast_Capex_Input!$AI$12:$BB$286,$X720,$AA720),NA)</f>
        <v>N/A</v>
      </c>
      <c r="I720" s="199" t="str" cm="1">
        <f t="array" ref="I720">IFERROR(INDEX(Forecast_Capex_Input!$F$12:$F$286,$X720),NA)</f>
        <v>N/A</v>
      </c>
      <c r="J720" s="199" t="str" cm="1">
        <f t="array" ref="J720">IFERROR(INDEX(Forecast_Capex_Input!G$12:G$286,$X720),NA)</f>
        <v>N/A</v>
      </c>
      <c r="K720" s="199" t="str" cm="1">
        <f t="array" ref="K720">IFERROR(INDEX(Forecast_Capex_Input!H$12:H$286,$X720),NA)</f>
        <v>N/A</v>
      </c>
      <c r="L720" s="199" t="str" cm="1">
        <f t="array" ref="L720">IFERROR(INDEX(Forecast_Capex_Input!I$12:I$286,$X720),NA)</f>
        <v>N/A</v>
      </c>
      <c r="M720" s="199" t="str" cm="1">
        <f t="array" ref="M720">IFERROR(INDEX(Forecast_Capex_Input!J$12:J$286,$X720),NA)</f>
        <v>N/A</v>
      </c>
      <c r="N720" s="199" t="str" cm="1">
        <f t="array" ref="N720">IFERROR(INDEX(Forecast_Capex_Input!K$12:K$286,$X720),NA)</f>
        <v>N/A</v>
      </c>
      <c r="O720" s="199" t="str" cm="1">
        <f t="array" ref="O720">IFERROR(INDEX(Forecast_Capex_Input!L$12:L$286,$X720),NA)</f>
        <v>N/A</v>
      </c>
      <c r="P720" s="199" t="str" cm="1">
        <f t="array" ref="P720">IFERROR(INDEX(Forecast_Capex_Input!M$12:M$286,$X720),NA)</f>
        <v>N/A</v>
      </c>
      <c r="Q720" s="172" t="str" cm="1">
        <f t="array" ref="Q720">IFERROR(INDEX(Forecast_Capex_Input!N$12:N$286,$X720),NA)</f>
        <v>N/A</v>
      </c>
      <c r="R720" s="265" cm="1">
        <f t="array" ref="R720">IFERROR(INDEX(Forecast_Capex_Input!O$12:O$286,$X720),0)</f>
        <v>0</v>
      </c>
      <c r="S720" s="172" cm="1">
        <f t="array" ref="S720">IFERROR(INDEX(Forecast_Capex_Input!P$12:P$286,$X720),0)</f>
        <v>0</v>
      </c>
      <c r="T720" s="199" t="str" cm="1">
        <f t="array" aca="1" ref="T720" ca="1">IFERROR(INDEX(General!$K$84:$K$103,$AA720),NA)</f>
        <v>N/A</v>
      </c>
      <c r="U720" s="188" cm="1">
        <f t="array" aca="1" ref="U720" ca="1">IFERROR(
IF($F720=General!$E$25,INDEX(Forecast_Capex_Input!S$12:S$286,$X720),
INDEX(Forecast_Capex_Input!T$12:T$286,$X720)),0)</f>
        <v>0</v>
      </c>
      <c r="V720" s="222" t="b">
        <f>IFERROR(INDEX(Overheads!$T$19:$T$26,MATCH($I720,Overheads!$E$19:$E$26,0)),FALSE)</f>
        <v>0</v>
      </c>
      <c r="W720" s="165"/>
      <c r="X720" s="174" t="str">
        <f>IFERROR(
IF(MATCH($C720,Forecast_Capex_Input!$CI$12:$CI$286,1)+1&gt;MAX(Forecast_Capex_Input!$C$12:$C$286),NA,
MATCH($C720,Forecast_Capex_Input!$CI$12:$CI$286,1)+1),1)</f>
        <v>N/A</v>
      </c>
      <c r="Y720" s="174" t="str" cm="1">
        <f t="array" aca="1" ref="Y720" ca="1">IFERROR(
IF(X719&lt;&gt;X720,1,
IF(COUNTIF(OFFSET(Y719,0,0,-INDEX(Forecast_Capex_Input!$CG$12:$CG$286,$X720)),Y719)=INDEX(Forecast_Capex_Input!$CG$12:$CG$286,$X720),Y719+1,Y719)),NA)</f>
        <v>N/A</v>
      </c>
      <c r="Z720" s="174" t="str" cm="1">
        <f t="array" ref="Z720">IFERROR($C720-IF($X720=1,1,INDEX(Forecast_Capex_Input!$CI$12:$CI$286,$X720-1))+1,NA)</f>
        <v>N/A</v>
      </c>
      <c r="AA720" s="174" t="str" cm="1">
        <f t="array" aca="1" ref="AA720" ca="1">IFERROR(IF(Y720=1,
INDEX(Forecast_Capex_Input!$AI$10:$BB$10,SMALL(IF(INDEX(Forecast_Capex_Input!$AI$12:$BB$286,$X720,0)&gt;0,COLUMN(Forecast_Capex_Input!$AI$10:$BB$10)-COLUMN(Forecast_Capex_Input!$AI$12)+1),ROWS(OFFSET(AA719,0,0,-$Z720)))),
OFFSET(AA719,-INDEX(Forecast_Capex_Input!$CG$12:$CG$286,$X720)+1,0)),NA)</f>
        <v>N/A</v>
      </c>
      <c r="AB720" s="174" t="str">
        <f t="shared" ca="1" si="493"/>
        <v>N/A</v>
      </c>
      <c r="AC720" s="222" t="b">
        <f t="shared" si="525"/>
        <v>0</v>
      </c>
      <c r="AD720" s="220" t="b">
        <v>0</v>
      </c>
      <c r="AE720" s="222" t="b">
        <f t="shared" si="494"/>
        <v>1</v>
      </c>
      <c r="AF720" s="165"/>
      <c r="AG720" s="215">
        <v>0</v>
      </c>
      <c r="AH720" s="215">
        <v>0</v>
      </c>
      <c r="AI720" s="215">
        <v>0</v>
      </c>
      <c r="AJ720" s="215">
        <v>0</v>
      </c>
      <c r="AK720" s="215">
        <v>0</v>
      </c>
      <c r="AL720" s="155">
        <v>0</v>
      </c>
      <c r="AM720" s="165"/>
      <c r="AN720" s="215" cm="1">
        <f t="array" aca="1" ref="AN720" ca="1">IFERROR(INDEX(General!O$33:O$34,$AB720)
*AG720,0)</f>
        <v>0</v>
      </c>
      <c r="AO720" s="215" cm="1">
        <f t="array" aca="1" ref="AO720" ca="1">IFERROR(INDEX(General!P$33:P$34,$AB720)
*AH720,0)</f>
        <v>0</v>
      </c>
      <c r="AP720" s="215" cm="1">
        <f t="array" aca="1" ref="AP720" ca="1">IFERROR(INDEX(General!Q$33:Q$34,$AB720)
*AI720,0)</f>
        <v>0</v>
      </c>
      <c r="AQ720" s="215" cm="1">
        <f t="array" aca="1" ref="AQ720" ca="1">IFERROR(INDEX(General!R$33:R$34,$AB720)
*AJ720,0)</f>
        <v>0</v>
      </c>
      <c r="AR720" s="215" cm="1">
        <f t="array" aca="1" ref="AR720" ca="1">IFERROR(INDEX(General!S$33:S$34,$AB720)
*AK720,0)</f>
        <v>0</v>
      </c>
      <c r="AS720" s="155">
        <f t="shared" ca="1" si="526"/>
        <v>0</v>
      </c>
      <c r="AT720" s="165"/>
      <c r="AU720" s="215">
        <f ca="1">IF($AE720=FALSE,AN720*Overheads!$R$24*$V720,
IFERROR(Overheads!$O$49*$V720*AN720,0)
+IFERROR(Overheads!Q$59*$V720*(AN720/Overheads!Q$68),0))</f>
        <v>0</v>
      </c>
      <c r="AV720" s="215">
        <f ca="1">IF($AE720=FALSE,AO720*Overheads!$R$24*$V720,
IFERROR(Overheads!$O$49*$V720*AO720,0)
+IFERROR(Overheads!R$59*$V720*(AO720/Overheads!R$68),0))</f>
        <v>0</v>
      </c>
      <c r="AW720" s="215">
        <f ca="1">IF($AE720=FALSE,AP720*Overheads!$R$24*$V720,
IFERROR(Overheads!$O$49*$V720*AP720,0)
+IFERROR(Overheads!S$59*$V720*(AP720/Overheads!S$68),0))</f>
        <v>0</v>
      </c>
      <c r="AX720" s="215">
        <f ca="1">IF($AE720=FALSE,AQ720*Overheads!$R$24*$V720,
IFERROR(Overheads!$O$49*$V720*AQ720,0)
+IFERROR(Overheads!T$59*$V720*(AQ720/Overheads!T$68),0))</f>
        <v>0</v>
      </c>
      <c r="AY720" s="215">
        <f ca="1">IF($AE720=FALSE,AR720*Overheads!$R$24*$V720,
IFERROR(Overheads!$O$49*$V720*AR720,0)
+IFERROR(Overheads!U$59*$V720*(AR720/Overheads!U$68),0))</f>
        <v>0</v>
      </c>
      <c r="AZ720" s="155">
        <f t="shared" ca="1" si="527"/>
        <v>0</v>
      </c>
      <c r="BA720" s="165"/>
      <c r="BB720" s="215">
        <f ca="1">IF($AE720=FALSE,AN720*Overheads!$S$25,
IFERROR(Overheads!$O$50*AN720,0)
+IFERROR(Overheads!Q$60*(AN720/Overheads!Q$66),0))</f>
        <v>0</v>
      </c>
      <c r="BC720" s="215">
        <f ca="1">IF($AE720=FALSE,AO720*Overheads!$S$25,
IFERROR(Overheads!$O$50*AO720,0)
+IFERROR(Overheads!R$60*(AO720/Overheads!R$66),0))</f>
        <v>0</v>
      </c>
      <c r="BD720" s="215">
        <f ca="1">IF($AE720=FALSE,AP720*Overheads!$S$25,
IFERROR(Overheads!$O$50*AP720,0)
+IFERROR(Overheads!S$60*(AP720/Overheads!S$66),0))</f>
        <v>0</v>
      </c>
      <c r="BE720" s="215">
        <f ca="1">IF($AE720=FALSE,AQ720*Overheads!$S$25,
IFERROR(Overheads!$O$50*AQ720,0)
+IFERROR(Overheads!T$60*(AQ720/Overheads!T$66),0))</f>
        <v>0</v>
      </c>
      <c r="BF720" s="215">
        <f ca="1">IF($AE720=FALSE,AR720*Overheads!$S$25,
IFERROR(Overheads!$O$50*AR720,0)
+IFERROR(Overheads!U$60*(AR720/Overheads!U$66),0))</f>
        <v>0</v>
      </c>
      <c r="BG720" s="155">
        <f t="shared" ca="1" si="528"/>
        <v>0</v>
      </c>
      <c r="BH720" s="165"/>
      <c r="BI720" s="215">
        <f t="shared" ca="1" si="529"/>
        <v>0</v>
      </c>
      <c r="BJ720" s="215">
        <f t="shared" ca="1" si="495"/>
        <v>0</v>
      </c>
      <c r="BK720" s="215">
        <f t="shared" ca="1" si="496"/>
        <v>0</v>
      </c>
      <c r="BL720" s="215">
        <f t="shared" ca="1" si="497"/>
        <v>0</v>
      </c>
      <c r="BM720" s="215">
        <f t="shared" ca="1" si="498"/>
        <v>0</v>
      </c>
      <c r="BN720" s="155">
        <f t="shared" ca="1" si="530"/>
        <v>0</v>
      </c>
      <c r="BO720" s="165"/>
      <c r="BP720" s="187" cm="1">
        <f t="array" ref="BP720">IFERROR(IF($X720=$X719,BP719,INDEX(Forecast_Capex_Input!AC$12:AC$286,$X720)),0)</f>
        <v>0</v>
      </c>
      <c r="BQ720" s="187" cm="1">
        <f t="array" ref="BQ720">IFERROR(IF($X720=$X719,BQ719,INDEX(Forecast_Capex_Input!AD$12:AD$286,$X720)),0)</f>
        <v>0</v>
      </c>
      <c r="BR720" s="187" cm="1">
        <f t="array" ref="BR720">IFERROR(IF($X720=$X719,BR719,INDEX(Forecast_Capex_Input!AE$12:AE$286,$X720)),0)</f>
        <v>0</v>
      </c>
      <c r="BS720" s="187" cm="1">
        <f t="array" ref="BS720">IFERROR(IF($X720=$X719,BS719,INDEX(Forecast_Capex_Input!AF$12:AF$286,$X720)),0)</f>
        <v>0</v>
      </c>
      <c r="BT720" s="187" cm="1">
        <f t="array" ref="BT720">IFERROR(IF($X720=$X719,BT719,INDEX(Forecast_Capex_Input!AG$12:AG$286,$X720)),0)</f>
        <v>0</v>
      </c>
      <c r="BU720" s="165"/>
      <c r="BV720" s="215">
        <f t="shared" si="499"/>
        <v>0</v>
      </c>
      <c r="BW720" s="215">
        <f t="shared" si="500"/>
        <v>0</v>
      </c>
      <c r="BX720" s="215">
        <f t="shared" si="501"/>
        <v>0</v>
      </c>
      <c r="BY720" s="215">
        <f t="shared" si="502"/>
        <v>0</v>
      </c>
      <c r="BZ720" s="215">
        <f t="shared" si="503"/>
        <v>0</v>
      </c>
      <c r="CA720" s="155">
        <f t="shared" si="531"/>
        <v>0</v>
      </c>
      <c r="CB720" s="165"/>
      <c r="CC720" s="215">
        <f t="shared" si="504"/>
        <v>0</v>
      </c>
      <c r="CD720" s="215">
        <f t="shared" si="505"/>
        <v>0</v>
      </c>
      <c r="CE720" s="215">
        <f t="shared" si="506"/>
        <v>0</v>
      </c>
      <c r="CF720" s="215">
        <f t="shared" si="507"/>
        <v>0</v>
      </c>
      <c r="CG720" s="215">
        <f t="shared" si="508"/>
        <v>0</v>
      </c>
      <c r="CH720" s="155">
        <f t="shared" si="532"/>
        <v>0</v>
      </c>
      <c r="CI720" s="165"/>
      <c r="CJ720" s="215">
        <f t="shared" si="509"/>
        <v>0</v>
      </c>
      <c r="CK720" s="215">
        <f t="shared" si="510"/>
        <v>0</v>
      </c>
      <c r="CL720" s="215">
        <f t="shared" si="511"/>
        <v>0</v>
      </c>
      <c r="CM720" s="215">
        <f t="shared" si="512"/>
        <v>0</v>
      </c>
      <c r="CN720" s="215">
        <f t="shared" si="513"/>
        <v>0</v>
      </c>
      <c r="CO720" s="155">
        <f t="shared" si="533"/>
        <v>0</v>
      </c>
      <c r="CP720" s="165"/>
      <c r="CQ720" s="223">
        <f t="shared" si="514"/>
        <v>0</v>
      </c>
      <c r="CR720" s="223">
        <f t="shared" si="515"/>
        <v>0</v>
      </c>
      <c r="CS720" s="223">
        <f t="shared" si="516"/>
        <v>0</v>
      </c>
      <c r="CT720" s="223">
        <f t="shared" si="517"/>
        <v>0</v>
      </c>
      <c r="CU720" s="223">
        <f t="shared" si="518"/>
        <v>0</v>
      </c>
      <c r="CV720" s="155">
        <f t="shared" si="534"/>
        <v>0</v>
      </c>
      <c r="CW720" s="165"/>
      <c r="CX720" s="215">
        <f t="shared" si="535"/>
        <v>0</v>
      </c>
      <c r="CY720" s="215">
        <f t="shared" si="519"/>
        <v>0</v>
      </c>
      <c r="CZ720" s="215">
        <f t="shared" si="520"/>
        <v>0</v>
      </c>
      <c r="DA720" s="215">
        <f t="shared" si="521"/>
        <v>0</v>
      </c>
      <c r="DB720" s="215">
        <f t="shared" si="522"/>
        <v>0</v>
      </c>
      <c r="DC720" s="155">
        <f t="shared" si="536"/>
        <v>0</v>
      </c>
      <c r="DD720" s="165"/>
      <c r="DE720" s="188" t="b" cm="1">
        <f t="array" aca="1" ref="DE720" ca="1">OR($G720=Forecast_Capex_Input!$BF$8:$BF$10)</f>
        <v>0</v>
      </c>
      <c r="DF720" s="188" cm="1">
        <f t="array" aca="1" ref="DF720" ca="1">IFERROR(INDEX(Forecast_Capex_Input!BG$12:BG$286,$X720)
*(INDEX(Forecast_Capex_Input!$H$12:$H$286,$X720)=Repex),0)
*$DE720</f>
        <v>0</v>
      </c>
      <c r="DG720" s="188" cm="1">
        <f t="array" aca="1" ref="DG720" ca="1">IFERROR(INDEX(Forecast_Capex_Input!BH$12:BH$286,$X720)
*(INDEX(Forecast_Capex_Input!$H$12:$H$286,$X720)=Repex),0)
*$DE720</f>
        <v>0</v>
      </c>
      <c r="DH720" s="188" cm="1">
        <f t="array" aca="1" ref="DH720" ca="1">IFERROR(INDEX(Forecast_Capex_Input!BI$12:BI$286,$X720)
*(INDEX(Forecast_Capex_Input!$H$12:$H$286,$X720)=Repex),0)
*$DE720</f>
        <v>0</v>
      </c>
      <c r="DI720" s="188" cm="1">
        <f t="array" aca="1" ref="DI720" ca="1">IFERROR(INDEX(Forecast_Capex_Input!BJ$12:BJ$286,$X720)
*(INDEX(Forecast_Capex_Input!$H$12:$H$286,$X720)=Repex),0)
*$DE720</f>
        <v>0</v>
      </c>
      <c r="DJ720" s="188" cm="1">
        <f t="array" aca="1" ref="DJ720" ca="1">IFERROR(INDEX(Forecast_Capex_Input!BK$12:BK$286,$X720)
*(INDEX(Forecast_Capex_Input!$H$12:$H$286,$X720)=Repex),0)
*$DE720</f>
        <v>0</v>
      </c>
      <c r="DK720" s="188" cm="1">
        <f t="array" aca="1" ref="DK720" ca="1">IFERROR(INDEX(Forecast_Capex_Input!BL$12:BL$286,$X720)
*(INDEX(Forecast_Capex_Input!$H$12:$H$286,$X720)=Repex),0)
*$DE720</f>
        <v>0</v>
      </c>
      <c r="DL720" s="165"/>
      <c r="DM720" s="188" t="b" cm="1">
        <f t="array" aca="1" ref="DM720" ca="1">OR($G720=Forecast_Capex_Input!$BN$8:$BN$9)</f>
        <v>0</v>
      </c>
      <c r="DN720" s="188" cm="1">
        <f t="array" aca="1" ref="DN720" ca="1">IFERROR(INDEX(Forecast_Capex_Input!BO$12:BO$286,$X720)
*(INDEX(Forecast_Capex_Input!$H$12:$H$286,$X720)=Repex),0)
*$DM720</f>
        <v>0</v>
      </c>
      <c r="DO720" s="188" cm="1">
        <f t="array" aca="1" ref="DO720" ca="1">IFERROR(INDEX(Forecast_Capex_Input!BP$12:BP$286,$X720)
*(INDEX(Forecast_Capex_Input!$H$12:$H$286,$X720)=Repex),0)
*$DM720</f>
        <v>0</v>
      </c>
      <c r="DP720" s="188" cm="1">
        <f t="array" aca="1" ref="DP720" ca="1">IFERROR(INDEX(Forecast_Capex_Input!BQ$12:BQ$286,$X720)
*(INDEX(Forecast_Capex_Input!$H$12:$H$286,$X720)=Repex),0)
*$DM720</f>
        <v>0</v>
      </c>
      <c r="DQ720" s="188" cm="1">
        <f t="array" aca="1" ref="DQ720" ca="1">IFERROR(INDEX(Forecast_Capex_Input!BR$12:BR$286,$X720)
*(INDEX(Forecast_Capex_Input!$H$12:$H$286,$X720)=Repex),0)
*$DM720</f>
        <v>0</v>
      </c>
      <c r="DR720" s="188" cm="1">
        <f t="array" aca="1" ref="DR720" ca="1">IFERROR(INDEX(Forecast_Capex_Input!BS$12:BS$286,$X720)
*(INDEX(Forecast_Capex_Input!$H$12:$H$286,$X720)=Repex),0)
*$DM720</f>
        <v>0</v>
      </c>
      <c r="DS720" s="165"/>
      <c r="DT720" s="188" t="b" cm="1">
        <f t="array" aca="1" ref="DT720" ca="1">OR($G720=Forecast_Capex_Input!$BU$8:$BU$10)</f>
        <v>0</v>
      </c>
      <c r="DU720" s="188" cm="1">
        <f t="array" aca="1" ref="DU720" ca="1">IFERROR(INDEX(Forecast_Capex_Input!BV$12:BV$286,$X720)
*(INDEX(Forecast_Capex_Input!$H$12:$H$286,$X720)=Repex),0)
*$DT720</f>
        <v>0</v>
      </c>
      <c r="DV720" s="188" cm="1">
        <f t="array" aca="1" ref="DV720" ca="1">IFERROR(INDEX(Forecast_Capex_Input!BW$12:BW$286,$X720)
*(INDEX(Forecast_Capex_Input!$H$12:$H$286,$X720)=Repex),0)
*$DT720</f>
        <v>0</v>
      </c>
      <c r="DW720" s="188" cm="1">
        <f t="array" aca="1" ref="DW720" ca="1">IFERROR(INDEX(Forecast_Capex_Input!BX$12:BX$286,$X720)
*(INDEX(Forecast_Capex_Input!$H$12:$H$286,$X720)=Repex),0)
*$DT720</f>
        <v>0</v>
      </c>
      <c r="DX720" s="188" cm="1">
        <f t="array" aca="1" ref="DX720" ca="1">IFERROR(INDEX(Forecast_Capex_Input!BY$12:BY$286,$X720)
*(INDEX(Forecast_Capex_Input!$H$12:$H$286,$X720)=Repex),0)
*$DT720</f>
        <v>0</v>
      </c>
      <c r="DY720" s="188" cm="1">
        <f t="array" aca="1" ref="DY720" ca="1">IFERROR(INDEX(Forecast_Capex_Input!BZ$12:BZ$286,$X720)
*(INDEX(Forecast_Capex_Input!$H$12:$H$286,$X720)=Repex),0)
*$DT720</f>
        <v>0</v>
      </c>
      <c r="DZ720" s="188" cm="1">
        <f t="array" aca="1" ref="DZ720" ca="1">IFERROR(INDEX(Forecast_Capex_Input!CA$12:CA$286,$X720)
*(INDEX(Forecast_Capex_Input!$H$12:$H$286,$X720)=Repex),0)
*$DT720</f>
        <v>0</v>
      </c>
      <c r="EA720" s="188" cm="1">
        <f t="array" aca="1" ref="EA720" ca="1">IFERROR(INDEX(Forecast_Capex_Input!CB$12:CB$286,$X720)
*(INDEX(Forecast_Capex_Input!$H$12:$H$286,$X720)=Repex),0)
*$DT720</f>
        <v>0</v>
      </c>
      <c r="EB720" s="188" cm="1">
        <f t="array" aca="1" ref="EB720" ca="1">IFERROR(INDEX(Forecast_Capex_Input!CC$12:CC$286,$X720)
*(INDEX(Forecast_Capex_Input!$H$12:$H$286,$X720)=Repex),0)
*$DT720</f>
        <v>0</v>
      </c>
      <c r="EC720" s="165"/>
      <c r="ED720" s="226" t="str">
        <f t="shared" si="523"/>
        <v>N/A</v>
      </c>
      <c r="EE720" s="174" t="s">
        <v>15</v>
      </c>
    </row>
    <row r="721" spans="3:135" x14ac:dyDescent="0.2">
      <c r="C721" s="174">
        <f t="shared" si="524"/>
        <v>711</v>
      </c>
      <c r="D721" s="167" t="str" cm="1">
        <f t="array" ref="D721">IFERROR(INDEX(Forecast_Capex_Input!$D$12:$D$286,$X721),NA)</f>
        <v>N/A</v>
      </c>
      <c r="E721" s="172" t="str" cm="1">
        <f t="array" ref="E721">IF($X721=NA,NA,INDEX(Forecast_Capex_Input!$E$12:$E$286,$X721))</f>
        <v>N/A</v>
      </c>
      <c r="F721" s="167" t="str" cm="1">
        <f t="array" aca="1" ref="F721" ca="1">IFERROR(INDEX(General!$E$25:$E$26,$Y721),NA)</f>
        <v>N/A</v>
      </c>
      <c r="G721" s="167" t="str" cm="1">
        <f t="array" aca="1" ref="G721" ca="1">IFERROR(INDEX(Forecast_Capex_Input!$AI$11:$BB$11,$AA721),NA)</f>
        <v>N/A</v>
      </c>
      <c r="H721" s="189" t="str" cm="1">
        <f t="array" aca="1" ref="H721" ca="1">IFERROR(INDEX(Forecast_Capex_Input!$AI$12:$BB$286,$X721,$AA721),NA)</f>
        <v>N/A</v>
      </c>
      <c r="I721" s="199" t="str" cm="1">
        <f t="array" ref="I721">IFERROR(INDEX(Forecast_Capex_Input!$F$12:$F$286,$X721),NA)</f>
        <v>N/A</v>
      </c>
      <c r="J721" s="199" t="str" cm="1">
        <f t="array" ref="J721">IFERROR(INDEX(Forecast_Capex_Input!G$12:G$286,$X721),NA)</f>
        <v>N/A</v>
      </c>
      <c r="K721" s="199" t="str" cm="1">
        <f t="array" ref="K721">IFERROR(INDEX(Forecast_Capex_Input!H$12:H$286,$X721),NA)</f>
        <v>N/A</v>
      </c>
      <c r="L721" s="199" t="str" cm="1">
        <f t="array" ref="L721">IFERROR(INDEX(Forecast_Capex_Input!I$12:I$286,$X721),NA)</f>
        <v>N/A</v>
      </c>
      <c r="M721" s="199" t="str" cm="1">
        <f t="array" ref="M721">IFERROR(INDEX(Forecast_Capex_Input!J$12:J$286,$X721),NA)</f>
        <v>N/A</v>
      </c>
      <c r="N721" s="199" t="str" cm="1">
        <f t="array" ref="N721">IFERROR(INDEX(Forecast_Capex_Input!K$12:K$286,$X721),NA)</f>
        <v>N/A</v>
      </c>
      <c r="O721" s="199" t="str" cm="1">
        <f t="array" ref="O721">IFERROR(INDEX(Forecast_Capex_Input!L$12:L$286,$X721),NA)</f>
        <v>N/A</v>
      </c>
      <c r="P721" s="199" t="str" cm="1">
        <f t="array" ref="P721">IFERROR(INDEX(Forecast_Capex_Input!M$12:M$286,$X721),NA)</f>
        <v>N/A</v>
      </c>
      <c r="Q721" s="172" t="str" cm="1">
        <f t="array" ref="Q721">IFERROR(INDEX(Forecast_Capex_Input!N$12:N$286,$X721),NA)</f>
        <v>N/A</v>
      </c>
      <c r="R721" s="265" cm="1">
        <f t="array" ref="R721">IFERROR(INDEX(Forecast_Capex_Input!O$12:O$286,$X721),0)</f>
        <v>0</v>
      </c>
      <c r="S721" s="172" cm="1">
        <f t="array" ref="S721">IFERROR(INDEX(Forecast_Capex_Input!P$12:P$286,$X721),0)</f>
        <v>0</v>
      </c>
      <c r="T721" s="199" t="str" cm="1">
        <f t="array" aca="1" ref="T721" ca="1">IFERROR(INDEX(General!$K$84:$K$103,$AA721),NA)</f>
        <v>N/A</v>
      </c>
      <c r="U721" s="188" cm="1">
        <f t="array" aca="1" ref="U721" ca="1">IFERROR(
IF($F721=General!$E$25,INDEX(Forecast_Capex_Input!S$12:S$286,$X721),
INDEX(Forecast_Capex_Input!T$12:T$286,$X721)),0)</f>
        <v>0</v>
      </c>
      <c r="V721" s="222" t="b">
        <f>IFERROR(INDEX(Overheads!$T$19:$T$26,MATCH($I721,Overheads!$E$19:$E$26,0)),FALSE)</f>
        <v>0</v>
      </c>
      <c r="W721" s="165"/>
      <c r="X721" s="174" t="str">
        <f>IFERROR(
IF(MATCH($C721,Forecast_Capex_Input!$CI$12:$CI$286,1)+1&gt;MAX(Forecast_Capex_Input!$C$12:$C$286),NA,
MATCH($C721,Forecast_Capex_Input!$CI$12:$CI$286,1)+1),1)</f>
        <v>N/A</v>
      </c>
      <c r="Y721" s="174" t="str" cm="1">
        <f t="array" aca="1" ref="Y721" ca="1">IFERROR(
IF(X720&lt;&gt;X721,1,
IF(COUNTIF(OFFSET(Y720,0,0,-INDEX(Forecast_Capex_Input!$CG$12:$CG$286,$X721)),Y720)=INDEX(Forecast_Capex_Input!$CG$12:$CG$286,$X721),Y720+1,Y720)),NA)</f>
        <v>N/A</v>
      </c>
      <c r="Z721" s="174" t="str" cm="1">
        <f t="array" ref="Z721">IFERROR($C721-IF($X721=1,1,INDEX(Forecast_Capex_Input!$CI$12:$CI$286,$X721-1))+1,NA)</f>
        <v>N/A</v>
      </c>
      <c r="AA721" s="174" t="str" cm="1">
        <f t="array" aca="1" ref="AA721" ca="1">IFERROR(IF(Y721=1,
INDEX(Forecast_Capex_Input!$AI$10:$BB$10,SMALL(IF(INDEX(Forecast_Capex_Input!$AI$12:$BB$286,$X721,0)&gt;0,COLUMN(Forecast_Capex_Input!$AI$10:$BB$10)-COLUMN(Forecast_Capex_Input!$AI$12)+1),ROWS(OFFSET(AA720,0,0,-$Z721)))),
OFFSET(AA720,-INDEX(Forecast_Capex_Input!$CG$12:$CG$286,$X721)+1,0)),NA)</f>
        <v>N/A</v>
      </c>
      <c r="AB721" s="174" t="str">
        <f t="shared" ca="1" si="493"/>
        <v>N/A</v>
      </c>
      <c r="AC721" s="222" t="b">
        <f t="shared" si="525"/>
        <v>0</v>
      </c>
      <c r="AD721" s="220" t="b">
        <v>0</v>
      </c>
      <c r="AE721" s="222" t="b">
        <f t="shared" si="494"/>
        <v>1</v>
      </c>
      <c r="AF721" s="165"/>
      <c r="AG721" s="215">
        <v>0</v>
      </c>
      <c r="AH721" s="215">
        <v>0</v>
      </c>
      <c r="AI721" s="215">
        <v>0</v>
      </c>
      <c r="AJ721" s="215">
        <v>0</v>
      </c>
      <c r="AK721" s="215">
        <v>0</v>
      </c>
      <c r="AL721" s="155">
        <v>0</v>
      </c>
      <c r="AM721" s="165"/>
      <c r="AN721" s="215" cm="1">
        <f t="array" aca="1" ref="AN721" ca="1">IFERROR(INDEX(General!O$33:O$34,$AB721)
*AG721,0)</f>
        <v>0</v>
      </c>
      <c r="AO721" s="215" cm="1">
        <f t="array" aca="1" ref="AO721" ca="1">IFERROR(INDEX(General!P$33:P$34,$AB721)
*AH721,0)</f>
        <v>0</v>
      </c>
      <c r="AP721" s="215" cm="1">
        <f t="array" aca="1" ref="AP721" ca="1">IFERROR(INDEX(General!Q$33:Q$34,$AB721)
*AI721,0)</f>
        <v>0</v>
      </c>
      <c r="AQ721" s="215" cm="1">
        <f t="array" aca="1" ref="AQ721" ca="1">IFERROR(INDEX(General!R$33:R$34,$AB721)
*AJ721,0)</f>
        <v>0</v>
      </c>
      <c r="AR721" s="215" cm="1">
        <f t="array" aca="1" ref="AR721" ca="1">IFERROR(INDEX(General!S$33:S$34,$AB721)
*AK721,0)</f>
        <v>0</v>
      </c>
      <c r="AS721" s="155">
        <f t="shared" ca="1" si="526"/>
        <v>0</v>
      </c>
      <c r="AT721" s="165"/>
      <c r="AU721" s="215">
        <f ca="1">IF($AE721=FALSE,AN721*Overheads!$R$24*$V721,
IFERROR(Overheads!$O$49*$V721*AN721,0)
+IFERROR(Overheads!Q$59*$V721*(AN721/Overheads!Q$68),0))</f>
        <v>0</v>
      </c>
      <c r="AV721" s="215">
        <f ca="1">IF($AE721=FALSE,AO721*Overheads!$R$24*$V721,
IFERROR(Overheads!$O$49*$V721*AO721,0)
+IFERROR(Overheads!R$59*$V721*(AO721/Overheads!R$68),0))</f>
        <v>0</v>
      </c>
      <c r="AW721" s="215">
        <f ca="1">IF($AE721=FALSE,AP721*Overheads!$R$24*$V721,
IFERROR(Overheads!$O$49*$V721*AP721,0)
+IFERROR(Overheads!S$59*$V721*(AP721/Overheads!S$68),0))</f>
        <v>0</v>
      </c>
      <c r="AX721" s="215">
        <f ca="1">IF($AE721=FALSE,AQ721*Overheads!$R$24*$V721,
IFERROR(Overheads!$O$49*$V721*AQ721,0)
+IFERROR(Overheads!T$59*$V721*(AQ721/Overheads!T$68),0))</f>
        <v>0</v>
      </c>
      <c r="AY721" s="215">
        <f ca="1">IF($AE721=FALSE,AR721*Overheads!$R$24*$V721,
IFERROR(Overheads!$O$49*$V721*AR721,0)
+IFERROR(Overheads!U$59*$V721*(AR721/Overheads!U$68),0))</f>
        <v>0</v>
      </c>
      <c r="AZ721" s="155">
        <f t="shared" ca="1" si="527"/>
        <v>0</v>
      </c>
      <c r="BA721" s="165"/>
      <c r="BB721" s="215">
        <f ca="1">IF($AE721=FALSE,AN721*Overheads!$S$25,
IFERROR(Overheads!$O$50*AN721,0)
+IFERROR(Overheads!Q$60*(AN721/Overheads!Q$66),0))</f>
        <v>0</v>
      </c>
      <c r="BC721" s="215">
        <f ca="1">IF($AE721=FALSE,AO721*Overheads!$S$25,
IFERROR(Overheads!$O$50*AO721,0)
+IFERROR(Overheads!R$60*(AO721/Overheads!R$66),0))</f>
        <v>0</v>
      </c>
      <c r="BD721" s="215">
        <f ca="1">IF($AE721=FALSE,AP721*Overheads!$S$25,
IFERROR(Overheads!$O$50*AP721,0)
+IFERROR(Overheads!S$60*(AP721/Overheads!S$66),0))</f>
        <v>0</v>
      </c>
      <c r="BE721" s="215">
        <f ca="1">IF($AE721=FALSE,AQ721*Overheads!$S$25,
IFERROR(Overheads!$O$50*AQ721,0)
+IFERROR(Overheads!T$60*(AQ721/Overheads!T$66),0))</f>
        <v>0</v>
      </c>
      <c r="BF721" s="215">
        <f ca="1">IF($AE721=FALSE,AR721*Overheads!$S$25,
IFERROR(Overheads!$O$50*AR721,0)
+IFERROR(Overheads!U$60*(AR721/Overheads!U$66),0))</f>
        <v>0</v>
      </c>
      <c r="BG721" s="155">
        <f t="shared" ca="1" si="528"/>
        <v>0</v>
      </c>
      <c r="BH721" s="165"/>
      <c r="BI721" s="215">
        <f t="shared" ca="1" si="529"/>
        <v>0</v>
      </c>
      <c r="BJ721" s="215">
        <f t="shared" ca="1" si="495"/>
        <v>0</v>
      </c>
      <c r="BK721" s="215">
        <f t="shared" ca="1" si="496"/>
        <v>0</v>
      </c>
      <c r="BL721" s="215">
        <f t="shared" ca="1" si="497"/>
        <v>0</v>
      </c>
      <c r="BM721" s="215">
        <f t="shared" ca="1" si="498"/>
        <v>0</v>
      </c>
      <c r="BN721" s="155">
        <f t="shared" ca="1" si="530"/>
        <v>0</v>
      </c>
      <c r="BO721" s="165"/>
      <c r="BP721" s="187" cm="1">
        <f t="array" ref="BP721">IFERROR(IF($X721=$X720,BP720,INDEX(Forecast_Capex_Input!AC$12:AC$286,$X721)),0)</f>
        <v>0</v>
      </c>
      <c r="BQ721" s="187" cm="1">
        <f t="array" ref="BQ721">IFERROR(IF($X721=$X720,BQ720,INDEX(Forecast_Capex_Input!AD$12:AD$286,$X721)),0)</f>
        <v>0</v>
      </c>
      <c r="BR721" s="187" cm="1">
        <f t="array" ref="BR721">IFERROR(IF($X721=$X720,BR720,INDEX(Forecast_Capex_Input!AE$12:AE$286,$X721)),0)</f>
        <v>0</v>
      </c>
      <c r="BS721" s="187" cm="1">
        <f t="array" ref="BS721">IFERROR(IF($X721=$X720,BS720,INDEX(Forecast_Capex_Input!AF$12:AF$286,$X721)),0)</f>
        <v>0</v>
      </c>
      <c r="BT721" s="187" cm="1">
        <f t="array" ref="BT721">IFERROR(IF($X721=$X720,BT720,INDEX(Forecast_Capex_Input!AG$12:AG$286,$X721)),0)</f>
        <v>0</v>
      </c>
      <c r="BU721" s="165"/>
      <c r="BV721" s="215">
        <f t="shared" si="499"/>
        <v>0</v>
      </c>
      <c r="BW721" s="215">
        <f t="shared" si="500"/>
        <v>0</v>
      </c>
      <c r="BX721" s="215">
        <f t="shared" si="501"/>
        <v>0</v>
      </c>
      <c r="BY721" s="215">
        <f t="shared" si="502"/>
        <v>0</v>
      </c>
      <c r="BZ721" s="215">
        <f t="shared" si="503"/>
        <v>0</v>
      </c>
      <c r="CA721" s="155">
        <f t="shared" si="531"/>
        <v>0</v>
      </c>
      <c r="CB721" s="165"/>
      <c r="CC721" s="215">
        <f t="shared" si="504"/>
        <v>0</v>
      </c>
      <c r="CD721" s="215">
        <f t="shared" si="505"/>
        <v>0</v>
      </c>
      <c r="CE721" s="215">
        <f t="shared" si="506"/>
        <v>0</v>
      </c>
      <c r="CF721" s="215">
        <f t="shared" si="507"/>
        <v>0</v>
      </c>
      <c r="CG721" s="215">
        <f t="shared" si="508"/>
        <v>0</v>
      </c>
      <c r="CH721" s="155">
        <f t="shared" si="532"/>
        <v>0</v>
      </c>
      <c r="CI721" s="165"/>
      <c r="CJ721" s="215">
        <f t="shared" si="509"/>
        <v>0</v>
      </c>
      <c r="CK721" s="215">
        <f t="shared" si="510"/>
        <v>0</v>
      </c>
      <c r="CL721" s="215">
        <f t="shared" si="511"/>
        <v>0</v>
      </c>
      <c r="CM721" s="215">
        <f t="shared" si="512"/>
        <v>0</v>
      </c>
      <c r="CN721" s="215">
        <f t="shared" si="513"/>
        <v>0</v>
      </c>
      <c r="CO721" s="155">
        <f t="shared" si="533"/>
        <v>0</v>
      </c>
      <c r="CP721" s="165"/>
      <c r="CQ721" s="223">
        <f t="shared" si="514"/>
        <v>0</v>
      </c>
      <c r="CR721" s="223">
        <f t="shared" si="515"/>
        <v>0</v>
      </c>
      <c r="CS721" s="223">
        <f t="shared" si="516"/>
        <v>0</v>
      </c>
      <c r="CT721" s="223">
        <f t="shared" si="517"/>
        <v>0</v>
      </c>
      <c r="CU721" s="223">
        <f t="shared" si="518"/>
        <v>0</v>
      </c>
      <c r="CV721" s="155">
        <f t="shared" si="534"/>
        <v>0</v>
      </c>
      <c r="CW721" s="165"/>
      <c r="CX721" s="215">
        <f t="shared" si="535"/>
        <v>0</v>
      </c>
      <c r="CY721" s="215">
        <f t="shared" si="519"/>
        <v>0</v>
      </c>
      <c r="CZ721" s="215">
        <f t="shared" si="520"/>
        <v>0</v>
      </c>
      <c r="DA721" s="215">
        <f t="shared" si="521"/>
        <v>0</v>
      </c>
      <c r="DB721" s="215">
        <f t="shared" si="522"/>
        <v>0</v>
      </c>
      <c r="DC721" s="155">
        <f t="shared" si="536"/>
        <v>0</v>
      </c>
      <c r="DD721" s="165"/>
      <c r="DE721" s="188" t="b" cm="1">
        <f t="array" aca="1" ref="DE721" ca="1">OR($G721=Forecast_Capex_Input!$BF$8:$BF$10)</f>
        <v>0</v>
      </c>
      <c r="DF721" s="188" cm="1">
        <f t="array" aca="1" ref="DF721" ca="1">IFERROR(INDEX(Forecast_Capex_Input!BG$12:BG$286,$X721)
*(INDEX(Forecast_Capex_Input!$H$12:$H$286,$X721)=Repex),0)
*$DE721</f>
        <v>0</v>
      </c>
      <c r="DG721" s="188" cm="1">
        <f t="array" aca="1" ref="DG721" ca="1">IFERROR(INDEX(Forecast_Capex_Input!BH$12:BH$286,$X721)
*(INDEX(Forecast_Capex_Input!$H$12:$H$286,$X721)=Repex),0)
*$DE721</f>
        <v>0</v>
      </c>
      <c r="DH721" s="188" cm="1">
        <f t="array" aca="1" ref="DH721" ca="1">IFERROR(INDEX(Forecast_Capex_Input!BI$12:BI$286,$X721)
*(INDEX(Forecast_Capex_Input!$H$12:$H$286,$X721)=Repex),0)
*$DE721</f>
        <v>0</v>
      </c>
      <c r="DI721" s="188" cm="1">
        <f t="array" aca="1" ref="DI721" ca="1">IFERROR(INDEX(Forecast_Capex_Input!BJ$12:BJ$286,$X721)
*(INDEX(Forecast_Capex_Input!$H$12:$H$286,$X721)=Repex),0)
*$DE721</f>
        <v>0</v>
      </c>
      <c r="DJ721" s="188" cm="1">
        <f t="array" aca="1" ref="DJ721" ca="1">IFERROR(INDEX(Forecast_Capex_Input!BK$12:BK$286,$X721)
*(INDEX(Forecast_Capex_Input!$H$12:$H$286,$X721)=Repex),0)
*$DE721</f>
        <v>0</v>
      </c>
      <c r="DK721" s="188" cm="1">
        <f t="array" aca="1" ref="DK721" ca="1">IFERROR(INDEX(Forecast_Capex_Input!BL$12:BL$286,$X721)
*(INDEX(Forecast_Capex_Input!$H$12:$H$286,$X721)=Repex),0)
*$DE721</f>
        <v>0</v>
      </c>
      <c r="DL721" s="165"/>
      <c r="DM721" s="188" t="b" cm="1">
        <f t="array" aca="1" ref="DM721" ca="1">OR($G721=Forecast_Capex_Input!$BN$8:$BN$9)</f>
        <v>0</v>
      </c>
      <c r="DN721" s="188" cm="1">
        <f t="array" aca="1" ref="DN721" ca="1">IFERROR(INDEX(Forecast_Capex_Input!BO$12:BO$286,$X721)
*(INDEX(Forecast_Capex_Input!$H$12:$H$286,$X721)=Repex),0)
*$DM721</f>
        <v>0</v>
      </c>
      <c r="DO721" s="188" cm="1">
        <f t="array" aca="1" ref="DO721" ca="1">IFERROR(INDEX(Forecast_Capex_Input!BP$12:BP$286,$X721)
*(INDEX(Forecast_Capex_Input!$H$12:$H$286,$X721)=Repex),0)
*$DM721</f>
        <v>0</v>
      </c>
      <c r="DP721" s="188" cm="1">
        <f t="array" aca="1" ref="DP721" ca="1">IFERROR(INDEX(Forecast_Capex_Input!BQ$12:BQ$286,$X721)
*(INDEX(Forecast_Capex_Input!$H$12:$H$286,$X721)=Repex),0)
*$DM721</f>
        <v>0</v>
      </c>
      <c r="DQ721" s="188" cm="1">
        <f t="array" aca="1" ref="DQ721" ca="1">IFERROR(INDEX(Forecast_Capex_Input!BR$12:BR$286,$X721)
*(INDEX(Forecast_Capex_Input!$H$12:$H$286,$X721)=Repex),0)
*$DM721</f>
        <v>0</v>
      </c>
      <c r="DR721" s="188" cm="1">
        <f t="array" aca="1" ref="DR721" ca="1">IFERROR(INDEX(Forecast_Capex_Input!BS$12:BS$286,$X721)
*(INDEX(Forecast_Capex_Input!$H$12:$H$286,$X721)=Repex),0)
*$DM721</f>
        <v>0</v>
      </c>
      <c r="DS721" s="165"/>
      <c r="DT721" s="188" t="b" cm="1">
        <f t="array" aca="1" ref="DT721" ca="1">OR($G721=Forecast_Capex_Input!$BU$8:$BU$10)</f>
        <v>0</v>
      </c>
      <c r="DU721" s="188" cm="1">
        <f t="array" aca="1" ref="DU721" ca="1">IFERROR(INDEX(Forecast_Capex_Input!BV$12:BV$286,$X721)
*(INDEX(Forecast_Capex_Input!$H$12:$H$286,$X721)=Repex),0)
*$DT721</f>
        <v>0</v>
      </c>
      <c r="DV721" s="188" cm="1">
        <f t="array" aca="1" ref="DV721" ca="1">IFERROR(INDEX(Forecast_Capex_Input!BW$12:BW$286,$X721)
*(INDEX(Forecast_Capex_Input!$H$12:$H$286,$X721)=Repex),0)
*$DT721</f>
        <v>0</v>
      </c>
      <c r="DW721" s="188" cm="1">
        <f t="array" aca="1" ref="DW721" ca="1">IFERROR(INDEX(Forecast_Capex_Input!BX$12:BX$286,$X721)
*(INDEX(Forecast_Capex_Input!$H$12:$H$286,$X721)=Repex),0)
*$DT721</f>
        <v>0</v>
      </c>
      <c r="DX721" s="188" cm="1">
        <f t="array" aca="1" ref="DX721" ca="1">IFERROR(INDEX(Forecast_Capex_Input!BY$12:BY$286,$X721)
*(INDEX(Forecast_Capex_Input!$H$12:$H$286,$X721)=Repex),0)
*$DT721</f>
        <v>0</v>
      </c>
      <c r="DY721" s="188" cm="1">
        <f t="array" aca="1" ref="DY721" ca="1">IFERROR(INDEX(Forecast_Capex_Input!BZ$12:BZ$286,$X721)
*(INDEX(Forecast_Capex_Input!$H$12:$H$286,$X721)=Repex),0)
*$DT721</f>
        <v>0</v>
      </c>
      <c r="DZ721" s="188" cm="1">
        <f t="array" aca="1" ref="DZ721" ca="1">IFERROR(INDEX(Forecast_Capex_Input!CA$12:CA$286,$X721)
*(INDEX(Forecast_Capex_Input!$H$12:$H$286,$X721)=Repex),0)
*$DT721</f>
        <v>0</v>
      </c>
      <c r="EA721" s="188" cm="1">
        <f t="array" aca="1" ref="EA721" ca="1">IFERROR(INDEX(Forecast_Capex_Input!CB$12:CB$286,$X721)
*(INDEX(Forecast_Capex_Input!$H$12:$H$286,$X721)=Repex),0)
*$DT721</f>
        <v>0</v>
      </c>
      <c r="EB721" s="188" cm="1">
        <f t="array" aca="1" ref="EB721" ca="1">IFERROR(INDEX(Forecast_Capex_Input!CC$12:CC$286,$X721)
*(INDEX(Forecast_Capex_Input!$H$12:$H$286,$X721)=Repex),0)
*$DT721</f>
        <v>0</v>
      </c>
      <c r="EC721" s="165"/>
      <c r="ED721" s="226" t="str">
        <f t="shared" si="523"/>
        <v>N/A</v>
      </c>
      <c r="EE721" s="174" t="s">
        <v>15</v>
      </c>
    </row>
    <row r="722" spans="3:135" x14ac:dyDescent="0.2">
      <c r="C722" s="174">
        <f t="shared" si="524"/>
        <v>712</v>
      </c>
      <c r="D722" s="167" t="str" cm="1">
        <f t="array" ref="D722">IFERROR(INDEX(Forecast_Capex_Input!$D$12:$D$286,$X722),NA)</f>
        <v>N/A</v>
      </c>
      <c r="E722" s="172" t="str" cm="1">
        <f t="array" ref="E722">IF($X722=NA,NA,INDEX(Forecast_Capex_Input!$E$12:$E$286,$X722))</f>
        <v>N/A</v>
      </c>
      <c r="F722" s="167" t="str" cm="1">
        <f t="array" aca="1" ref="F722" ca="1">IFERROR(INDEX(General!$E$25:$E$26,$Y722),NA)</f>
        <v>N/A</v>
      </c>
      <c r="G722" s="167" t="str" cm="1">
        <f t="array" aca="1" ref="G722" ca="1">IFERROR(INDEX(Forecast_Capex_Input!$AI$11:$BB$11,$AA722),NA)</f>
        <v>N/A</v>
      </c>
      <c r="H722" s="189" t="str" cm="1">
        <f t="array" aca="1" ref="H722" ca="1">IFERROR(INDEX(Forecast_Capex_Input!$AI$12:$BB$286,$X722,$AA722),NA)</f>
        <v>N/A</v>
      </c>
      <c r="I722" s="199" t="str" cm="1">
        <f t="array" ref="I722">IFERROR(INDEX(Forecast_Capex_Input!$F$12:$F$286,$X722),NA)</f>
        <v>N/A</v>
      </c>
      <c r="J722" s="199" t="str" cm="1">
        <f t="array" ref="J722">IFERROR(INDEX(Forecast_Capex_Input!G$12:G$286,$X722),NA)</f>
        <v>N/A</v>
      </c>
      <c r="K722" s="199" t="str" cm="1">
        <f t="array" ref="K722">IFERROR(INDEX(Forecast_Capex_Input!H$12:H$286,$X722),NA)</f>
        <v>N/A</v>
      </c>
      <c r="L722" s="199" t="str" cm="1">
        <f t="array" ref="L722">IFERROR(INDEX(Forecast_Capex_Input!I$12:I$286,$X722),NA)</f>
        <v>N/A</v>
      </c>
      <c r="M722" s="199" t="str" cm="1">
        <f t="array" ref="M722">IFERROR(INDEX(Forecast_Capex_Input!J$12:J$286,$X722),NA)</f>
        <v>N/A</v>
      </c>
      <c r="N722" s="199" t="str" cm="1">
        <f t="array" ref="N722">IFERROR(INDEX(Forecast_Capex_Input!K$12:K$286,$X722),NA)</f>
        <v>N/A</v>
      </c>
      <c r="O722" s="199" t="str" cm="1">
        <f t="array" ref="O722">IFERROR(INDEX(Forecast_Capex_Input!L$12:L$286,$X722),NA)</f>
        <v>N/A</v>
      </c>
      <c r="P722" s="199" t="str" cm="1">
        <f t="array" ref="P722">IFERROR(INDEX(Forecast_Capex_Input!M$12:M$286,$X722),NA)</f>
        <v>N/A</v>
      </c>
      <c r="Q722" s="172" t="str" cm="1">
        <f t="array" ref="Q722">IFERROR(INDEX(Forecast_Capex_Input!N$12:N$286,$X722),NA)</f>
        <v>N/A</v>
      </c>
      <c r="R722" s="265" cm="1">
        <f t="array" ref="R722">IFERROR(INDEX(Forecast_Capex_Input!O$12:O$286,$X722),0)</f>
        <v>0</v>
      </c>
      <c r="S722" s="172" cm="1">
        <f t="array" ref="S722">IFERROR(INDEX(Forecast_Capex_Input!P$12:P$286,$X722),0)</f>
        <v>0</v>
      </c>
      <c r="T722" s="199" t="str" cm="1">
        <f t="array" aca="1" ref="T722" ca="1">IFERROR(INDEX(General!$K$84:$K$103,$AA722),NA)</f>
        <v>N/A</v>
      </c>
      <c r="U722" s="188" cm="1">
        <f t="array" aca="1" ref="U722" ca="1">IFERROR(
IF($F722=General!$E$25,INDEX(Forecast_Capex_Input!S$12:S$286,$X722),
INDEX(Forecast_Capex_Input!T$12:T$286,$X722)),0)</f>
        <v>0</v>
      </c>
      <c r="V722" s="222" t="b">
        <f>IFERROR(INDEX(Overheads!$T$19:$T$26,MATCH($I722,Overheads!$E$19:$E$26,0)),FALSE)</f>
        <v>0</v>
      </c>
      <c r="W722" s="165"/>
      <c r="X722" s="174" t="str">
        <f>IFERROR(
IF(MATCH($C722,Forecast_Capex_Input!$CI$12:$CI$286,1)+1&gt;MAX(Forecast_Capex_Input!$C$12:$C$286),NA,
MATCH($C722,Forecast_Capex_Input!$CI$12:$CI$286,1)+1),1)</f>
        <v>N/A</v>
      </c>
      <c r="Y722" s="174" t="str" cm="1">
        <f t="array" aca="1" ref="Y722" ca="1">IFERROR(
IF(X721&lt;&gt;X722,1,
IF(COUNTIF(OFFSET(Y721,0,0,-INDEX(Forecast_Capex_Input!$CG$12:$CG$286,$X722)),Y721)=INDEX(Forecast_Capex_Input!$CG$12:$CG$286,$X722),Y721+1,Y721)),NA)</f>
        <v>N/A</v>
      </c>
      <c r="Z722" s="174" t="str" cm="1">
        <f t="array" ref="Z722">IFERROR($C722-IF($X722=1,1,INDEX(Forecast_Capex_Input!$CI$12:$CI$286,$X722-1))+1,NA)</f>
        <v>N/A</v>
      </c>
      <c r="AA722" s="174" t="str" cm="1">
        <f t="array" aca="1" ref="AA722" ca="1">IFERROR(IF(Y722=1,
INDEX(Forecast_Capex_Input!$AI$10:$BB$10,SMALL(IF(INDEX(Forecast_Capex_Input!$AI$12:$BB$286,$X722,0)&gt;0,COLUMN(Forecast_Capex_Input!$AI$10:$BB$10)-COLUMN(Forecast_Capex_Input!$AI$12)+1),ROWS(OFFSET(AA721,0,0,-$Z722)))),
OFFSET(AA721,-INDEX(Forecast_Capex_Input!$CG$12:$CG$286,$X722)+1,0)),NA)</f>
        <v>N/A</v>
      </c>
      <c r="AB722" s="174" t="str">
        <f t="shared" ca="1" si="493"/>
        <v>N/A</v>
      </c>
      <c r="AC722" s="222" t="b">
        <f t="shared" si="525"/>
        <v>0</v>
      </c>
      <c r="AD722" s="220" t="b">
        <v>0</v>
      </c>
      <c r="AE722" s="222" t="b">
        <f t="shared" si="494"/>
        <v>1</v>
      </c>
      <c r="AF722" s="165"/>
      <c r="AG722" s="215">
        <v>0</v>
      </c>
      <c r="AH722" s="215">
        <v>0</v>
      </c>
      <c r="AI722" s="215">
        <v>0</v>
      </c>
      <c r="AJ722" s="215">
        <v>0</v>
      </c>
      <c r="AK722" s="215">
        <v>0</v>
      </c>
      <c r="AL722" s="155">
        <v>0</v>
      </c>
      <c r="AM722" s="165"/>
      <c r="AN722" s="215" cm="1">
        <f t="array" aca="1" ref="AN722" ca="1">IFERROR(INDEX(General!O$33:O$34,$AB722)
*AG722,0)</f>
        <v>0</v>
      </c>
      <c r="AO722" s="215" cm="1">
        <f t="array" aca="1" ref="AO722" ca="1">IFERROR(INDEX(General!P$33:P$34,$AB722)
*AH722,0)</f>
        <v>0</v>
      </c>
      <c r="AP722" s="215" cm="1">
        <f t="array" aca="1" ref="AP722" ca="1">IFERROR(INDEX(General!Q$33:Q$34,$AB722)
*AI722,0)</f>
        <v>0</v>
      </c>
      <c r="AQ722" s="215" cm="1">
        <f t="array" aca="1" ref="AQ722" ca="1">IFERROR(INDEX(General!R$33:R$34,$AB722)
*AJ722,0)</f>
        <v>0</v>
      </c>
      <c r="AR722" s="215" cm="1">
        <f t="array" aca="1" ref="AR722" ca="1">IFERROR(INDEX(General!S$33:S$34,$AB722)
*AK722,0)</f>
        <v>0</v>
      </c>
      <c r="AS722" s="155">
        <f t="shared" ca="1" si="526"/>
        <v>0</v>
      </c>
      <c r="AT722" s="165"/>
      <c r="AU722" s="215">
        <f ca="1">IF($AE722=FALSE,AN722*Overheads!$R$24*$V722,
IFERROR(Overheads!$O$49*$V722*AN722,0)
+IFERROR(Overheads!Q$59*$V722*(AN722/Overheads!Q$68),0))</f>
        <v>0</v>
      </c>
      <c r="AV722" s="215">
        <f ca="1">IF($AE722=FALSE,AO722*Overheads!$R$24*$V722,
IFERROR(Overheads!$O$49*$V722*AO722,0)
+IFERROR(Overheads!R$59*$V722*(AO722/Overheads!R$68),0))</f>
        <v>0</v>
      </c>
      <c r="AW722" s="215">
        <f ca="1">IF($AE722=FALSE,AP722*Overheads!$R$24*$V722,
IFERROR(Overheads!$O$49*$V722*AP722,0)
+IFERROR(Overheads!S$59*$V722*(AP722/Overheads!S$68),0))</f>
        <v>0</v>
      </c>
      <c r="AX722" s="215">
        <f ca="1">IF($AE722=FALSE,AQ722*Overheads!$R$24*$V722,
IFERROR(Overheads!$O$49*$V722*AQ722,0)
+IFERROR(Overheads!T$59*$V722*(AQ722/Overheads!T$68),0))</f>
        <v>0</v>
      </c>
      <c r="AY722" s="215">
        <f ca="1">IF($AE722=FALSE,AR722*Overheads!$R$24*$V722,
IFERROR(Overheads!$O$49*$V722*AR722,0)
+IFERROR(Overheads!U$59*$V722*(AR722/Overheads!U$68),0))</f>
        <v>0</v>
      </c>
      <c r="AZ722" s="155">
        <f t="shared" ca="1" si="527"/>
        <v>0</v>
      </c>
      <c r="BA722" s="165"/>
      <c r="BB722" s="215">
        <f ca="1">IF($AE722=FALSE,AN722*Overheads!$S$25,
IFERROR(Overheads!$O$50*AN722,0)
+IFERROR(Overheads!Q$60*(AN722/Overheads!Q$66),0))</f>
        <v>0</v>
      </c>
      <c r="BC722" s="215">
        <f ca="1">IF($AE722=FALSE,AO722*Overheads!$S$25,
IFERROR(Overheads!$O$50*AO722,0)
+IFERROR(Overheads!R$60*(AO722/Overheads!R$66),0))</f>
        <v>0</v>
      </c>
      <c r="BD722" s="215">
        <f ca="1">IF($AE722=FALSE,AP722*Overheads!$S$25,
IFERROR(Overheads!$O$50*AP722,0)
+IFERROR(Overheads!S$60*(AP722/Overheads!S$66),0))</f>
        <v>0</v>
      </c>
      <c r="BE722" s="215">
        <f ca="1">IF($AE722=FALSE,AQ722*Overheads!$S$25,
IFERROR(Overheads!$O$50*AQ722,0)
+IFERROR(Overheads!T$60*(AQ722/Overheads!T$66),0))</f>
        <v>0</v>
      </c>
      <c r="BF722" s="215">
        <f ca="1">IF($AE722=FALSE,AR722*Overheads!$S$25,
IFERROR(Overheads!$O$50*AR722,0)
+IFERROR(Overheads!U$60*(AR722/Overheads!U$66),0))</f>
        <v>0</v>
      </c>
      <c r="BG722" s="155">
        <f t="shared" ca="1" si="528"/>
        <v>0</v>
      </c>
      <c r="BH722" s="165"/>
      <c r="BI722" s="215">
        <f t="shared" ca="1" si="529"/>
        <v>0</v>
      </c>
      <c r="BJ722" s="215">
        <f t="shared" ca="1" si="495"/>
        <v>0</v>
      </c>
      <c r="BK722" s="215">
        <f t="shared" ca="1" si="496"/>
        <v>0</v>
      </c>
      <c r="BL722" s="215">
        <f t="shared" ca="1" si="497"/>
        <v>0</v>
      </c>
      <c r="BM722" s="215">
        <f t="shared" ca="1" si="498"/>
        <v>0</v>
      </c>
      <c r="BN722" s="155">
        <f t="shared" ca="1" si="530"/>
        <v>0</v>
      </c>
      <c r="BO722" s="165"/>
      <c r="BP722" s="187" cm="1">
        <f t="array" ref="BP722">IFERROR(IF($X722=$X721,BP721,INDEX(Forecast_Capex_Input!AC$12:AC$286,$X722)),0)</f>
        <v>0</v>
      </c>
      <c r="BQ722" s="187" cm="1">
        <f t="array" ref="BQ722">IFERROR(IF($X722=$X721,BQ721,INDEX(Forecast_Capex_Input!AD$12:AD$286,$X722)),0)</f>
        <v>0</v>
      </c>
      <c r="BR722" s="187" cm="1">
        <f t="array" ref="BR722">IFERROR(IF($X722=$X721,BR721,INDEX(Forecast_Capex_Input!AE$12:AE$286,$X722)),0)</f>
        <v>0</v>
      </c>
      <c r="BS722" s="187" cm="1">
        <f t="array" ref="BS722">IFERROR(IF($X722=$X721,BS721,INDEX(Forecast_Capex_Input!AF$12:AF$286,$X722)),0)</f>
        <v>0</v>
      </c>
      <c r="BT722" s="187" cm="1">
        <f t="array" ref="BT722">IFERROR(IF($X722=$X721,BT721,INDEX(Forecast_Capex_Input!AG$12:AG$286,$X722)),0)</f>
        <v>0</v>
      </c>
      <c r="BU722" s="165"/>
      <c r="BV722" s="215">
        <f t="shared" si="499"/>
        <v>0</v>
      </c>
      <c r="BW722" s="215">
        <f t="shared" si="500"/>
        <v>0</v>
      </c>
      <c r="BX722" s="215">
        <f t="shared" si="501"/>
        <v>0</v>
      </c>
      <c r="BY722" s="215">
        <f t="shared" si="502"/>
        <v>0</v>
      </c>
      <c r="BZ722" s="215">
        <f t="shared" si="503"/>
        <v>0</v>
      </c>
      <c r="CA722" s="155">
        <f t="shared" si="531"/>
        <v>0</v>
      </c>
      <c r="CB722" s="165"/>
      <c r="CC722" s="215">
        <f t="shared" si="504"/>
        <v>0</v>
      </c>
      <c r="CD722" s="215">
        <f t="shared" si="505"/>
        <v>0</v>
      </c>
      <c r="CE722" s="215">
        <f t="shared" si="506"/>
        <v>0</v>
      </c>
      <c r="CF722" s="215">
        <f t="shared" si="507"/>
        <v>0</v>
      </c>
      <c r="CG722" s="215">
        <f t="shared" si="508"/>
        <v>0</v>
      </c>
      <c r="CH722" s="155">
        <f t="shared" si="532"/>
        <v>0</v>
      </c>
      <c r="CI722" s="165"/>
      <c r="CJ722" s="215">
        <f t="shared" si="509"/>
        <v>0</v>
      </c>
      <c r="CK722" s="215">
        <f t="shared" si="510"/>
        <v>0</v>
      </c>
      <c r="CL722" s="215">
        <f t="shared" si="511"/>
        <v>0</v>
      </c>
      <c r="CM722" s="215">
        <f t="shared" si="512"/>
        <v>0</v>
      </c>
      <c r="CN722" s="215">
        <f t="shared" si="513"/>
        <v>0</v>
      </c>
      <c r="CO722" s="155">
        <f t="shared" si="533"/>
        <v>0</v>
      </c>
      <c r="CP722" s="165"/>
      <c r="CQ722" s="223">
        <f t="shared" si="514"/>
        <v>0</v>
      </c>
      <c r="CR722" s="223">
        <f t="shared" si="515"/>
        <v>0</v>
      </c>
      <c r="CS722" s="223">
        <f t="shared" si="516"/>
        <v>0</v>
      </c>
      <c r="CT722" s="223">
        <f t="shared" si="517"/>
        <v>0</v>
      </c>
      <c r="CU722" s="223">
        <f t="shared" si="518"/>
        <v>0</v>
      </c>
      <c r="CV722" s="155">
        <f t="shared" si="534"/>
        <v>0</v>
      </c>
      <c r="CW722" s="165"/>
      <c r="CX722" s="215">
        <f t="shared" si="535"/>
        <v>0</v>
      </c>
      <c r="CY722" s="215">
        <f t="shared" si="519"/>
        <v>0</v>
      </c>
      <c r="CZ722" s="215">
        <f t="shared" si="520"/>
        <v>0</v>
      </c>
      <c r="DA722" s="215">
        <f t="shared" si="521"/>
        <v>0</v>
      </c>
      <c r="DB722" s="215">
        <f t="shared" si="522"/>
        <v>0</v>
      </c>
      <c r="DC722" s="155">
        <f t="shared" si="536"/>
        <v>0</v>
      </c>
      <c r="DD722" s="165"/>
      <c r="DE722" s="188" t="b" cm="1">
        <f t="array" aca="1" ref="DE722" ca="1">OR($G722=Forecast_Capex_Input!$BF$8:$BF$10)</f>
        <v>0</v>
      </c>
      <c r="DF722" s="188" cm="1">
        <f t="array" aca="1" ref="DF722" ca="1">IFERROR(INDEX(Forecast_Capex_Input!BG$12:BG$286,$X722)
*(INDEX(Forecast_Capex_Input!$H$12:$H$286,$X722)=Repex),0)
*$DE722</f>
        <v>0</v>
      </c>
      <c r="DG722" s="188" cm="1">
        <f t="array" aca="1" ref="DG722" ca="1">IFERROR(INDEX(Forecast_Capex_Input!BH$12:BH$286,$X722)
*(INDEX(Forecast_Capex_Input!$H$12:$H$286,$X722)=Repex),0)
*$DE722</f>
        <v>0</v>
      </c>
      <c r="DH722" s="188" cm="1">
        <f t="array" aca="1" ref="DH722" ca="1">IFERROR(INDEX(Forecast_Capex_Input!BI$12:BI$286,$X722)
*(INDEX(Forecast_Capex_Input!$H$12:$H$286,$X722)=Repex),0)
*$DE722</f>
        <v>0</v>
      </c>
      <c r="DI722" s="188" cm="1">
        <f t="array" aca="1" ref="DI722" ca="1">IFERROR(INDEX(Forecast_Capex_Input!BJ$12:BJ$286,$X722)
*(INDEX(Forecast_Capex_Input!$H$12:$H$286,$X722)=Repex),0)
*$DE722</f>
        <v>0</v>
      </c>
      <c r="DJ722" s="188" cm="1">
        <f t="array" aca="1" ref="DJ722" ca="1">IFERROR(INDEX(Forecast_Capex_Input!BK$12:BK$286,$X722)
*(INDEX(Forecast_Capex_Input!$H$12:$H$286,$X722)=Repex),0)
*$DE722</f>
        <v>0</v>
      </c>
      <c r="DK722" s="188" cm="1">
        <f t="array" aca="1" ref="DK722" ca="1">IFERROR(INDEX(Forecast_Capex_Input!BL$12:BL$286,$X722)
*(INDEX(Forecast_Capex_Input!$H$12:$H$286,$X722)=Repex),0)
*$DE722</f>
        <v>0</v>
      </c>
      <c r="DL722" s="165"/>
      <c r="DM722" s="188" t="b" cm="1">
        <f t="array" aca="1" ref="DM722" ca="1">OR($G722=Forecast_Capex_Input!$BN$8:$BN$9)</f>
        <v>0</v>
      </c>
      <c r="DN722" s="188" cm="1">
        <f t="array" aca="1" ref="DN722" ca="1">IFERROR(INDEX(Forecast_Capex_Input!BO$12:BO$286,$X722)
*(INDEX(Forecast_Capex_Input!$H$12:$H$286,$X722)=Repex),0)
*$DM722</f>
        <v>0</v>
      </c>
      <c r="DO722" s="188" cm="1">
        <f t="array" aca="1" ref="DO722" ca="1">IFERROR(INDEX(Forecast_Capex_Input!BP$12:BP$286,$X722)
*(INDEX(Forecast_Capex_Input!$H$12:$H$286,$X722)=Repex),0)
*$DM722</f>
        <v>0</v>
      </c>
      <c r="DP722" s="188" cm="1">
        <f t="array" aca="1" ref="DP722" ca="1">IFERROR(INDEX(Forecast_Capex_Input!BQ$12:BQ$286,$X722)
*(INDEX(Forecast_Capex_Input!$H$12:$H$286,$X722)=Repex),0)
*$DM722</f>
        <v>0</v>
      </c>
      <c r="DQ722" s="188" cm="1">
        <f t="array" aca="1" ref="DQ722" ca="1">IFERROR(INDEX(Forecast_Capex_Input!BR$12:BR$286,$X722)
*(INDEX(Forecast_Capex_Input!$H$12:$H$286,$X722)=Repex),0)
*$DM722</f>
        <v>0</v>
      </c>
      <c r="DR722" s="188" cm="1">
        <f t="array" aca="1" ref="DR722" ca="1">IFERROR(INDEX(Forecast_Capex_Input!BS$12:BS$286,$X722)
*(INDEX(Forecast_Capex_Input!$H$12:$H$286,$X722)=Repex),0)
*$DM722</f>
        <v>0</v>
      </c>
      <c r="DS722" s="165"/>
      <c r="DT722" s="188" t="b" cm="1">
        <f t="array" aca="1" ref="DT722" ca="1">OR($G722=Forecast_Capex_Input!$BU$8:$BU$10)</f>
        <v>0</v>
      </c>
      <c r="DU722" s="188" cm="1">
        <f t="array" aca="1" ref="DU722" ca="1">IFERROR(INDEX(Forecast_Capex_Input!BV$12:BV$286,$X722)
*(INDEX(Forecast_Capex_Input!$H$12:$H$286,$X722)=Repex),0)
*$DT722</f>
        <v>0</v>
      </c>
      <c r="DV722" s="188" cm="1">
        <f t="array" aca="1" ref="DV722" ca="1">IFERROR(INDEX(Forecast_Capex_Input!BW$12:BW$286,$X722)
*(INDEX(Forecast_Capex_Input!$H$12:$H$286,$X722)=Repex),0)
*$DT722</f>
        <v>0</v>
      </c>
      <c r="DW722" s="188" cm="1">
        <f t="array" aca="1" ref="DW722" ca="1">IFERROR(INDEX(Forecast_Capex_Input!BX$12:BX$286,$X722)
*(INDEX(Forecast_Capex_Input!$H$12:$H$286,$X722)=Repex),0)
*$DT722</f>
        <v>0</v>
      </c>
      <c r="DX722" s="188" cm="1">
        <f t="array" aca="1" ref="DX722" ca="1">IFERROR(INDEX(Forecast_Capex_Input!BY$12:BY$286,$X722)
*(INDEX(Forecast_Capex_Input!$H$12:$H$286,$X722)=Repex),0)
*$DT722</f>
        <v>0</v>
      </c>
      <c r="DY722" s="188" cm="1">
        <f t="array" aca="1" ref="DY722" ca="1">IFERROR(INDEX(Forecast_Capex_Input!BZ$12:BZ$286,$X722)
*(INDEX(Forecast_Capex_Input!$H$12:$H$286,$X722)=Repex),0)
*$DT722</f>
        <v>0</v>
      </c>
      <c r="DZ722" s="188" cm="1">
        <f t="array" aca="1" ref="DZ722" ca="1">IFERROR(INDEX(Forecast_Capex_Input!CA$12:CA$286,$X722)
*(INDEX(Forecast_Capex_Input!$H$12:$H$286,$X722)=Repex),0)
*$DT722</f>
        <v>0</v>
      </c>
      <c r="EA722" s="188" cm="1">
        <f t="array" aca="1" ref="EA722" ca="1">IFERROR(INDEX(Forecast_Capex_Input!CB$12:CB$286,$X722)
*(INDEX(Forecast_Capex_Input!$H$12:$H$286,$X722)=Repex),0)
*$DT722</f>
        <v>0</v>
      </c>
      <c r="EB722" s="188" cm="1">
        <f t="array" aca="1" ref="EB722" ca="1">IFERROR(INDEX(Forecast_Capex_Input!CC$12:CC$286,$X722)
*(INDEX(Forecast_Capex_Input!$H$12:$H$286,$X722)=Repex),0)
*$DT722</f>
        <v>0</v>
      </c>
      <c r="EC722" s="165"/>
      <c r="ED722" s="226" t="str">
        <f t="shared" si="523"/>
        <v>N/A</v>
      </c>
      <c r="EE722" s="174" t="s">
        <v>15</v>
      </c>
    </row>
    <row r="723" spans="3:135" x14ac:dyDescent="0.2">
      <c r="C723" s="174">
        <f t="shared" si="524"/>
        <v>713</v>
      </c>
      <c r="D723" s="167" t="str" cm="1">
        <f t="array" ref="D723">IFERROR(INDEX(Forecast_Capex_Input!$D$12:$D$286,$X723),NA)</f>
        <v>N/A</v>
      </c>
      <c r="E723" s="172" t="str" cm="1">
        <f t="array" ref="E723">IF($X723=NA,NA,INDEX(Forecast_Capex_Input!$E$12:$E$286,$X723))</f>
        <v>N/A</v>
      </c>
      <c r="F723" s="167" t="str" cm="1">
        <f t="array" aca="1" ref="F723" ca="1">IFERROR(INDEX(General!$E$25:$E$26,$Y723),NA)</f>
        <v>N/A</v>
      </c>
      <c r="G723" s="167" t="str" cm="1">
        <f t="array" aca="1" ref="G723" ca="1">IFERROR(INDEX(Forecast_Capex_Input!$AI$11:$BB$11,$AA723),NA)</f>
        <v>N/A</v>
      </c>
      <c r="H723" s="189" t="str" cm="1">
        <f t="array" aca="1" ref="H723" ca="1">IFERROR(INDEX(Forecast_Capex_Input!$AI$12:$BB$286,$X723,$AA723),NA)</f>
        <v>N/A</v>
      </c>
      <c r="I723" s="199" t="str" cm="1">
        <f t="array" ref="I723">IFERROR(INDEX(Forecast_Capex_Input!$F$12:$F$286,$X723),NA)</f>
        <v>N/A</v>
      </c>
      <c r="J723" s="199" t="str" cm="1">
        <f t="array" ref="J723">IFERROR(INDEX(Forecast_Capex_Input!G$12:G$286,$X723),NA)</f>
        <v>N/A</v>
      </c>
      <c r="K723" s="199" t="str" cm="1">
        <f t="array" ref="K723">IFERROR(INDEX(Forecast_Capex_Input!H$12:H$286,$X723),NA)</f>
        <v>N/A</v>
      </c>
      <c r="L723" s="199" t="str" cm="1">
        <f t="array" ref="L723">IFERROR(INDEX(Forecast_Capex_Input!I$12:I$286,$X723),NA)</f>
        <v>N/A</v>
      </c>
      <c r="M723" s="199" t="str" cm="1">
        <f t="array" ref="M723">IFERROR(INDEX(Forecast_Capex_Input!J$12:J$286,$X723),NA)</f>
        <v>N/A</v>
      </c>
      <c r="N723" s="199" t="str" cm="1">
        <f t="array" ref="N723">IFERROR(INDEX(Forecast_Capex_Input!K$12:K$286,$X723),NA)</f>
        <v>N/A</v>
      </c>
      <c r="O723" s="199" t="str" cm="1">
        <f t="array" ref="O723">IFERROR(INDEX(Forecast_Capex_Input!L$12:L$286,$X723),NA)</f>
        <v>N/A</v>
      </c>
      <c r="P723" s="199" t="str" cm="1">
        <f t="array" ref="P723">IFERROR(INDEX(Forecast_Capex_Input!M$12:M$286,$X723),NA)</f>
        <v>N/A</v>
      </c>
      <c r="Q723" s="172" t="str" cm="1">
        <f t="array" ref="Q723">IFERROR(INDEX(Forecast_Capex_Input!N$12:N$286,$X723),NA)</f>
        <v>N/A</v>
      </c>
      <c r="R723" s="265" cm="1">
        <f t="array" ref="R723">IFERROR(INDEX(Forecast_Capex_Input!O$12:O$286,$X723),0)</f>
        <v>0</v>
      </c>
      <c r="S723" s="172" cm="1">
        <f t="array" ref="S723">IFERROR(INDEX(Forecast_Capex_Input!P$12:P$286,$X723),0)</f>
        <v>0</v>
      </c>
      <c r="T723" s="199" t="str" cm="1">
        <f t="array" aca="1" ref="T723" ca="1">IFERROR(INDEX(General!$K$84:$K$103,$AA723),NA)</f>
        <v>N/A</v>
      </c>
      <c r="U723" s="188" cm="1">
        <f t="array" aca="1" ref="U723" ca="1">IFERROR(
IF($F723=General!$E$25,INDEX(Forecast_Capex_Input!S$12:S$286,$X723),
INDEX(Forecast_Capex_Input!T$12:T$286,$X723)),0)</f>
        <v>0</v>
      </c>
      <c r="V723" s="222" t="b">
        <f>IFERROR(INDEX(Overheads!$T$19:$T$26,MATCH($I723,Overheads!$E$19:$E$26,0)),FALSE)</f>
        <v>0</v>
      </c>
      <c r="W723" s="165"/>
      <c r="X723" s="174" t="str">
        <f>IFERROR(
IF(MATCH($C723,Forecast_Capex_Input!$CI$12:$CI$286,1)+1&gt;MAX(Forecast_Capex_Input!$C$12:$C$286),NA,
MATCH($C723,Forecast_Capex_Input!$CI$12:$CI$286,1)+1),1)</f>
        <v>N/A</v>
      </c>
      <c r="Y723" s="174" t="str" cm="1">
        <f t="array" aca="1" ref="Y723" ca="1">IFERROR(
IF(X722&lt;&gt;X723,1,
IF(COUNTIF(OFFSET(Y722,0,0,-INDEX(Forecast_Capex_Input!$CG$12:$CG$286,$X723)),Y722)=INDEX(Forecast_Capex_Input!$CG$12:$CG$286,$X723),Y722+1,Y722)),NA)</f>
        <v>N/A</v>
      </c>
      <c r="Z723" s="174" t="str" cm="1">
        <f t="array" ref="Z723">IFERROR($C723-IF($X723=1,1,INDEX(Forecast_Capex_Input!$CI$12:$CI$286,$X723-1))+1,NA)</f>
        <v>N/A</v>
      </c>
      <c r="AA723" s="174" t="str" cm="1">
        <f t="array" aca="1" ref="AA723" ca="1">IFERROR(IF(Y723=1,
INDEX(Forecast_Capex_Input!$AI$10:$BB$10,SMALL(IF(INDEX(Forecast_Capex_Input!$AI$12:$BB$286,$X723,0)&gt;0,COLUMN(Forecast_Capex_Input!$AI$10:$BB$10)-COLUMN(Forecast_Capex_Input!$AI$12)+1),ROWS(OFFSET(AA722,0,0,-$Z723)))),
OFFSET(AA722,-INDEX(Forecast_Capex_Input!$CG$12:$CG$286,$X723)+1,0)),NA)</f>
        <v>N/A</v>
      </c>
      <c r="AB723" s="174" t="str">
        <f t="shared" ca="1" si="493"/>
        <v>N/A</v>
      </c>
      <c r="AC723" s="222" t="b">
        <f t="shared" si="525"/>
        <v>0</v>
      </c>
      <c r="AD723" s="220" t="b">
        <v>0</v>
      </c>
      <c r="AE723" s="222" t="b">
        <f t="shared" si="494"/>
        <v>1</v>
      </c>
      <c r="AF723" s="165"/>
      <c r="AG723" s="215">
        <v>0</v>
      </c>
      <c r="AH723" s="215">
        <v>0</v>
      </c>
      <c r="AI723" s="215">
        <v>0</v>
      </c>
      <c r="AJ723" s="215">
        <v>0</v>
      </c>
      <c r="AK723" s="215">
        <v>0</v>
      </c>
      <c r="AL723" s="155">
        <v>0</v>
      </c>
      <c r="AM723" s="165"/>
      <c r="AN723" s="215" cm="1">
        <f t="array" aca="1" ref="AN723" ca="1">IFERROR(INDEX(General!O$33:O$34,$AB723)
*AG723,0)</f>
        <v>0</v>
      </c>
      <c r="AO723" s="215" cm="1">
        <f t="array" aca="1" ref="AO723" ca="1">IFERROR(INDEX(General!P$33:P$34,$AB723)
*AH723,0)</f>
        <v>0</v>
      </c>
      <c r="AP723" s="215" cm="1">
        <f t="array" aca="1" ref="AP723" ca="1">IFERROR(INDEX(General!Q$33:Q$34,$AB723)
*AI723,0)</f>
        <v>0</v>
      </c>
      <c r="AQ723" s="215" cm="1">
        <f t="array" aca="1" ref="AQ723" ca="1">IFERROR(INDEX(General!R$33:R$34,$AB723)
*AJ723,0)</f>
        <v>0</v>
      </c>
      <c r="AR723" s="215" cm="1">
        <f t="array" aca="1" ref="AR723" ca="1">IFERROR(INDEX(General!S$33:S$34,$AB723)
*AK723,0)</f>
        <v>0</v>
      </c>
      <c r="AS723" s="155">
        <f t="shared" ca="1" si="526"/>
        <v>0</v>
      </c>
      <c r="AT723" s="165"/>
      <c r="AU723" s="215">
        <f ca="1">IF($AE723=FALSE,AN723*Overheads!$R$24*$V723,
IFERROR(Overheads!$O$49*$V723*AN723,0)
+IFERROR(Overheads!Q$59*$V723*(AN723/Overheads!Q$68),0))</f>
        <v>0</v>
      </c>
      <c r="AV723" s="215">
        <f ca="1">IF($AE723=FALSE,AO723*Overheads!$R$24*$V723,
IFERROR(Overheads!$O$49*$V723*AO723,0)
+IFERROR(Overheads!R$59*$V723*(AO723/Overheads!R$68),0))</f>
        <v>0</v>
      </c>
      <c r="AW723" s="215">
        <f ca="1">IF($AE723=FALSE,AP723*Overheads!$R$24*$V723,
IFERROR(Overheads!$O$49*$V723*AP723,0)
+IFERROR(Overheads!S$59*$V723*(AP723/Overheads!S$68),0))</f>
        <v>0</v>
      </c>
      <c r="AX723" s="215">
        <f ca="1">IF($AE723=FALSE,AQ723*Overheads!$R$24*$V723,
IFERROR(Overheads!$O$49*$V723*AQ723,0)
+IFERROR(Overheads!T$59*$V723*(AQ723/Overheads!T$68),0))</f>
        <v>0</v>
      </c>
      <c r="AY723" s="215">
        <f ca="1">IF($AE723=FALSE,AR723*Overheads!$R$24*$V723,
IFERROR(Overheads!$O$49*$V723*AR723,0)
+IFERROR(Overheads!U$59*$V723*(AR723/Overheads!U$68),0))</f>
        <v>0</v>
      </c>
      <c r="AZ723" s="155">
        <f t="shared" ca="1" si="527"/>
        <v>0</v>
      </c>
      <c r="BA723" s="165"/>
      <c r="BB723" s="215">
        <f ca="1">IF($AE723=FALSE,AN723*Overheads!$S$25,
IFERROR(Overheads!$O$50*AN723,0)
+IFERROR(Overheads!Q$60*(AN723/Overheads!Q$66),0))</f>
        <v>0</v>
      </c>
      <c r="BC723" s="215">
        <f ca="1">IF($AE723=FALSE,AO723*Overheads!$S$25,
IFERROR(Overheads!$O$50*AO723,0)
+IFERROR(Overheads!R$60*(AO723/Overheads!R$66),0))</f>
        <v>0</v>
      </c>
      <c r="BD723" s="215">
        <f ca="1">IF($AE723=FALSE,AP723*Overheads!$S$25,
IFERROR(Overheads!$O$50*AP723,0)
+IFERROR(Overheads!S$60*(AP723/Overheads!S$66),0))</f>
        <v>0</v>
      </c>
      <c r="BE723" s="215">
        <f ca="1">IF($AE723=FALSE,AQ723*Overheads!$S$25,
IFERROR(Overheads!$O$50*AQ723,0)
+IFERROR(Overheads!T$60*(AQ723/Overheads!T$66),0))</f>
        <v>0</v>
      </c>
      <c r="BF723" s="215">
        <f ca="1">IF($AE723=FALSE,AR723*Overheads!$S$25,
IFERROR(Overheads!$O$50*AR723,0)
+IFERROR(Overheads!U$60*(AR723/Overheads!U$66),0))</f>
        <v>0</v>
      </c>
      <c r="BG723" s="155">
        <f t="shared" ca="1" si="528"/>
        <v>0</v>
      </c>
      <c r="BH723" s="165"/>
      <c r="BI723" s="215">
        <f t="shared" ca="1" si="529"/>
        <v>0</v>
      </c>
      <c r="BJ723" s="215">
        <f t="shared" ca="1" si="495"/>
        <v>0</v>
      </c>
      <c r="BK723" s="215">
        <f t="shared" ca="1" si="496"/>
        <v>0</v>
      </c>
      <c r="BL723" s="215">
        <f t="shared" ca="1" si="497"/>
        <v>0</v>
      </c>
      <c r="BM723" s="215">
        <f t="shared" ca="1" si="498"/>
        <v>0</v>
      </c>
      <c r="BN723" s="155">
        <f t="shared" ca="1" si="530"/>
        <v>0</v>
      </c>
      <c r="BO723" s="165"/>
      <c r="BP723" s="187" cm="1">
        <f t="array" ref="BP723">IFERROR(IF($X723=$X722,BP722,INDEX(Forecast_Capex_Input!AC$12:AC$286,$X723)),0)</f>
        <v>0</v>
      </c>
      <c r="BQ723" s="187" cm="1">
        <f t="array" ref="BQ723">IFERROR(IF($X723=$X722,BQ722,INDEX(Forecast_Capex_Input!AD$12:AD$286,$X723)),0)</f>
        <v>0</v>
      </c>
      <c r="BR723" s="187" cm="1">
        <f t="array" ref="BR723">IFERROR(IF($X723=$X722,BR722,INDEX(Forecast_Capex_Input!AE$12:AE$286,$X723)),0)</f>
        <v>0</v>
      </c>
      <c r="BS723" s="187" cm="1">
        <f t="array" ref="BS723">IFERROR(IF($X723=$X722,BS722,INDEX(Forecast_Capex_Input!AF$12:AF$286,$X723)),0)</f>
        <v>0</v>
      </c>
      <c r="BT723" s="187" cm="1">
        <f t="array" ref="BT723">IFERROR(IF($X723=$X722,BT722,INDEX(Forecast_Capex_Input!AG$12:AG$286,$X723)),0)</f>
        <v>0</v>
      </c>
      <c r="BU723" s="165"/>
      <c r="BV723" s="215">
        <f t="shared" si="499"/>
        <v>0</v>
      </c>
      <c r="BW723" s="215">
        <f t="shared" si="500"/>
        <v>0</v>
      </c>
      <c r="BX723" s="215">
        <f t="shared" si="501"/>
        <v>0</v>
      </c>
      <c r="BY723" s="215">
        <f t="shared" si="502"/>
        <v>0</v>
      </c>
      <c r="BZ723" s="215">
        <f t="shared" si="503"/>
        <v>0</v>
      </c>
      <c r="CA723" s="155">
        <f t="shared" si="531"/>
        <v>0</v>
      </c>
      <c r="CB723" s="165"/>
      <c r="CC723" s="215">
        <f t="shared" si="504"/>
        <v>0</v>
      </c>
      <c r="CD723" s="215">
        <f t="shared" si="505"/>
        <v>0</v>
      </c>
      <c r="CE723" s="215">
        <f t="shared" si="506"/>
        <v>0</v>
      </c>
      <c r="CF723" s="215">
        <f t="shared" si="507"/>
        <v>0</v>
      </c>
      <c r="CG723" s="215">
        <f t="shared" si="508"/>
        <v>0</v>
      </c>
      <c r="CH723" s="155">
        <f t="shared" si="532"/>
        <v>0</v>
      </c>
      <c r="CI723" s="165"/>
      <c r="CJ723" s="215">
        <f t="shared" si="509"/>
        <v>0</v>
      </c>
      <c r="CK723" s="215">
        <f t="shared" si="510"/>
        <v>0</v>
      </c>
      <c r="CL723" s="215">
        <f t="shared" si="511"/>
        <v>0</v>
      </c>
      <c r="CM723" s="215">
        <f t="shared" si="512"/>
        <v>0</v>
      </c>
      <c r="CN723" s="215">
        <f t="shared" si="513"/>
        <v>0</v>
      </c>
      <c r="CO723" s="155">
        <f t="shared" si="533"/>
        <v>0</v>
      </c>
      <c r="CP723" s="165"/>
      <c r="CQ723" s="223">
        <f t="shared" si="514"/>
        <v>0</v>
      </c>
      <c r="CR723" s="223">
        <f t="shared" si="515"/>
        <v>0</v>
      </c>
      <c r="CS723" s="223">
        <f t="shared" si="516"/>
        <v>0</v>
      </c>
      <c r="CT723" s="223">
        <f t="shared" si="517"/>
        <v>0</v>
      </c>
      <c r="CU723" s="223">
        <f t="shared" si="518"/>
        <v>0</v>
      </c>
      <c r="CV723" s="155">
        <f t="shared" si="534"/>
        <v>0</v>
      </c>
      <c r="CW723" s="165"/>
      <c r="CX723" s="215">
        <f t="shared" si="535"/>
        <v>0</v>
      </c>
      <c r="CY723" s="215">
        <f t="shared" si="519"/>
        <v>0</v>
      </c>
      <c r="CZ723" s="215">
        <f t="shared" si="520"/>
        <v>0</v>
      </c>
      <c r="DA723" s="215">
        <f t="shared" si="521"/>
        <v>0</v>
      </c>
      <c r="DB723" s="215">
        <f t="shared" si="522"/>
        <v>0</v>
      </c>
      <c r="DC723" s="155">
        <f t="shared" si="536"/>
        <v>0</v>
      </c>
      <c r="DD723" s="165"/>
      <c r="DE723" s="188" t="b" cm="1">
        <f t="array" aca="1" ref="DE723" ca="1">OR($G723=Forecast_Capex_Input!$BF$8:$BF$10)</f>
        <v>0</v>
      </c>
      <c r="DF723" s="188" cm="1">
        <f t="array" aca="1" ref="DF723" ca="1">IFERROR(INDEX(Forecast_Capex_Input!BG$12:BG$286,$X723)
*(INDEX(Forecast_Capex_Input!$H$12:$H$286,$X723)=Repex),0)
*$DE723</f>
        <v>0</v>
      </c>
      <c r="DG723" s="188" cm="1">
        <f t="array" aca="1" ref="DG723" ca="1">IFERROR(INDEX(Forecast_Capex_Input!BH$12:BH$286,$X723)
*(INDEX(Forecast_Capex_Input!$H$12:$H$286,$X723)=Repex),0)
*$DE723</f>
        <v>0</v>
      </c>
      <c r="DH723" s="188" cm="1">
        <f t="array" aca="1" ref="DH723" ca="1">IFERROR(INDEX(Forecast_Capex_Input!BI$12:BI$286,$X723)
*(INDEX(Forecast_Capex_Input!$H$12:$H$286,$X723)=Repex),0)
*$DE723</f>
        <v>0</v>
      </c>
      <c r="DI723" s="188" cm="1">
        <f t="array" aca="1" ref="DI723" ca="1">IFERROR(INDEX(Forecast_Capex_Input!BJ$12:BJ$286,$X723)
*(INDEX(Forecast_Capex_Input!$H$12:$H$286,$X723)=Repex),0)
*$DE723</f>
        <v>0</v>
      </c>
      <c r="DJ723" s="188" cm="1">
        <f t="array" aca="1" ref="DJ723" ca="1">IFERROR(INDEX(Forecast_Capex_Input!BK$12:BK$286,$X723)
*(INDEX(Forecast_Capex_Input!$H$12:$H$286,$X723)=Repex),0)
*$DE723</f>
        <v>0</v>
      </c>
      <c r="DK723" s="188" cm="1">
        <f t="array" aca="1" ref="DK723" ca="1">IFERROR(INDEX(Forecast_Capex_Input!BL$12:BL$286,$X723)
*(INDEX(Forecast_Capex_Input!$H$12:$H$286,$X723)=Repex),0)
*$DE723</f>
        <v>0</v>
      </c>
      <c r="DL723" s="165"/>
      <c r="DM723" s="188" t="b" cm="1">
        <f t="array" aca="1" ref="DM723" ca="1">OR($G723=Forecast_Capex_Input!$BN$8:$BN$9)</f>
        <v>0</v>
      </c>
      <c r="DN723" s="188" cm="1">
        <f t="array" aca="1" ref="DN723" ca="1">IFERROR(INDEX(Forecast_Capex_Input!BO$12:BO$286,$X723)
*(INDEX(Forecast_Capex_Input!$H$12:$H$286,$X723)=Repex),0)
*$DM723</f>
        <v>0</v>
      </c>
      <c r="DO723" s="188" cm="1">
        <f t="array" aca="1" ref="DO723" ca="1">IFERROR(INDEX(Forecast_Capex_Input!BP$12:BP$286,$X723)
*(INDEX(Forecast_Capex_Input!$H$12:$H$286,$X723)=Repex),0)
*$DM723</f>
        <v>0</v>
      </c>
      <c r="DP723" s="188" cm="1">
        <f t="array" aca="1" ref="DP723" ca="1">IFERROR(INDEX(Forecast_Capex_Input!BQ$12:BQ$286,$X723)
*(INDEX(Forecast_Capex_Input!$H$12:$H$286,$X723)=Repex),0)
*$DM723</f>
        <v>0</v>
      </c>
      <c r="DQ723" s="188" cm="1">
        <f t="array" aca="1" ref="DQ723" ca="1">IFERROR(INDEX(Forecast_Capex_Input!BR$12:BR$286,$X723)
*(INDEX(Forecast_Capex_Input!$H$12:$H$286,$X723)=Repex),0)
*$DM723</f>
        <v>0</v>
      </c>
      <c r="DR723" s="188" cm="1">
        <f t="array" aca="1" ref="DR723" ca="1">IFERROR(INDEX(Forecast_Capex_Input!BS$12:BS$286,$X723)
*(INDEX(Forecast_Capex_Input!$H$12:$H$286,$X723)=Repex),0)
*$DM723</f>
        <v>0</v>
      </c>
      <c r="DS723" s="165"/>
      <c r="DT723" s="188" t="b" cm="1">
        <f t="array" aca="1" ref="DT723" ca="1">OR($G723=Forecast_Capex_Input!$BU$8:$BU$10)</f>
        <v>0</v>
      </c>
      <c r="DU723" s="188" cm="1">
        <f t="array" aca="1" ref="DU723" ca="1">IFERROR(INDEX(Forecast_Capex_Input!BV$12:BV$286,$X723)
*(INDEX(Forecast_Capex_Input!$H$12:$H$286,$X723)=Repex),0)
*$DT723</f>
        <v>0</v>
      </c>
      <c r="DV723" s="188" cm="1">
        <f t="array" aca="1" ref="DV723" ca="1">IFERROR(INDEX(Forecast_Capex_Input!BW$12:BW$286,$X723)
*(INDEX(Forecast_Capex_Input!$H$12:$H$286,$X723)=Repex),0)
*$DT723</f>
        <v>0</v>
      </c>
      <c r="DW723" s="188" cm="1">
        <f t="array" aca="1" ref="DW723" ca="1">IFERROR(INDEX(Forecast_Capex_Input!BX$12:BX$286,$X723)
*(INDEX(Forecast_Capex_Input!$H$12:$H$286,$X723)=Repex),0)
*$DT723</f>
        <v>0</v>
      </c>
      <c r="DX723" s="188" cm="1">
        <f t="array" aca="1" ref="DX723" ca="1">IFERROR(INDEX(Forecast_Capex_Input!BY$12:BY$286,$X723)
*(INDEX(Forecast_Capex_Input!$H$12:$H$286,$X723)=Repex),0)
*$DT723</f>
        <v>0</v>
      </c>
      <c r="DY723" s="188" cm="1">
        <f t="array" aca="1" ref="DY723" ca="1">IFERROR(INDEX(Forecast_Capex_Input!BZ$12:BZ$286,$X723)
*(INDEX(Forecast_Capex_Input!$H$12:$H$286,$X723)=Repex),0)
*$DT723</f>
        <v>0</v>
      </c>
      <c r="DZ723" s="188" cm="1">
        <f t="array" aca="1" ref="DZ723" ca="1">IFERROR(INDEX(Forecast_Capex_Input!CA$12:CA$286,$X723)
*(INDEX(Forecast_Capex_Input!$H$12:$H$286,$X723)=Repex),0)
*$DT723</f>
        <v>0</v>
      </c>
      <c r="EA723" s="188" cm="1">
        <f t="array" aca="1" ref="EA723" ca="1">IFERROR(INDEX(Forecast_Capex_Input!CB$12:CB$286,$X723)
*(INDEX(Forecast_Capex_Input!$H$12:$H$286,$X723)=Repex),0)
*$DT723</f>
        <v>0</v>
      </c>
      <c r="EB723" s="188" cm="1">
        <f t="array" aca="1" ref="EB723" ca="1">IFERROR(INDEX(Forecast_Capex_Input!CC$12:CC$286,$X723)
*(INDEX(Forecast_Capex_Input!$H$12:$H$286,$X723)=Repex),0)
*$DT723</f>
        <v>0</v>
      </c>
      <c r="EC723" s="165"/>
      <c r="ED723" s="226" t="str">
        <f t="shared" si="523"/>
        <v>N/A</v>
      </c>
      <c r="EE723" s="174" t="s">
        <v>15</v>
      </c>
    </row>
    <row r="724" spans="3:135" x14ac:dyDescent="0.2">
      <c r="C724" s="174">
        <f t="shared" si="524"/>
        <v>714</v>
      </c>
      <c r="D724" s="167" t="str" cm="1">
        <f t="array" ref="D724">IFERROR(INDEX(Forecast_Capex_Input!$D$12:$D$286,$X724),NA)</f>
        <v>N/A</v>
      </c>
      <c r="E724" s="172" t="str" cm="1">
        <f t="array" ref="E724">IF($X724=NA,NA,INDEX(Forecast_Capex_Input!$E$12:$E$286,$X724))</f>
        <v>N/A</v>
      </c>
      <c r="F724" s="167" t="str" cm="1">
        <f t="array" aca="1" ref="F724" ca="1">IFERROR(INDEX(General!$E$25:$E$26,$Y724),NA)</f>
        <v>N/A</v>
      </c>
      <c r="G724" s="167" t="str" cm="1">
        <f t="array" aca="1" ref="G724" ca="1">IFERROR(INDEX(Forecast_Capex_Input!$AI$11:$BB$11,$AA724),NA)</f>
        <v>N/A</v>
      </c>
      <c r="H724" s="189" t="str" cm="1">
        <f t="array" aca="1" ref="H724" ca="1">IFERROR(INDEX(Forecast_Capex_Input!$AI$12:$BB$286,$X724,$AA724),NA)</f>
        <v>N/A</v>
      </c>
      <c r="I724" s="199" t="str" cm="1">
        <f t="array" ref="I724">IFERROR(INDEX(Forecast_Capex_Input!$F$12:$F$286,$X724),NA)</f>
        <v>N/A</v>
      </c>
      <c r="J724" s="199" t="str" cm="1">
        <f t="array" ref="J724">IFERROR(INDEX(Forecast_Capex_Input!G$12:G$286,$X724),NA)</f>
        <v>N/A</v>
      </c>
      <c r="K724" s="199" t="str" cm="1">
        <f t="array" ref="K724">IFERROR(INDEX(Forecast_Capex_Input!H$12:H$286,$X724),NA)</f>
        <v>N/A</v>
      </c>
      <c r="L724" s="199" t="str" cm="1">
        <f t="array" ref="L724">IFERROR(INDEX(Forecast_Capex_Input!I$12:I$286,$X724),NA)</f>
        <v>N/A</v>
      </c>
      <c r="M724" s="199" t="str" cm="1">
        <f t="array" ref="M724">IFERROR(INDEX(Forecast_Capex_Input!J$12:J$286,$X724),NA)</f>
        <v>N/A</v>
      </c>
      <c r="N724" s="199" t="str" cm="1">
        <f t="array" ref="N724">IFERROR(INDEX(Forecast_Capex_Input!K$12:K$286,$X724),NA)</f>
        <v>N/A</v>
      </c>
      <c r="O724" s="199" t="str" cm="1">
        <f t="array" ref="O724">IFERROR(INDEX(Forecast_Capex_Input!L$12:L$286,$X724),NA)</f>
        <v>N/A</v>
      </c>
      <c r="P724" s="199" t="str" cm="1">
        <f t="array" ref="P724">IFERROR(INDEX(Forecast_Capex_Input!M$12:M$286,$X724),NA)</f>
        <v>N/A</v>
      </c>
      <c r="Q724" s="172" t="str" cm="1">
        <f t="array" ref="Q724">IFERROR(INDEX(Forecast_Capex_Input!N$12:N$286,$X724),NA)</f>
        <v>N/A</v>
      </c>
      <c r="R724" s="265" cm="1">
        <f t="array" ref="R724">IFERROR(INDEX(Forecast_Capex_Input!O$12:O$286,$X724),0)</f>
        <v>0</v>
      </c>
      <c r="S724" s="172" cm="1">
        <f t="array" ref="S724">IFERROR(INDEX(Forecast_Capex_Input!P$12:P$286,$X724),0)</f>
        <v>0</v>
      </c>
      <c r="T724" s="199" t="str" cm="1">
        <f t="array" aca="1" ref="T724" ca="1">IFERROR(INDEX(General!$K$84:$K$103,$AA724),NA)</f>
        <v>N/A</v>
      </c>
      <c r="U724" s="188" cm="1">
        <f t="array" aca="1" ref="U724" ca="1">IFERROR(
IF($F724=General!$E$25,INDEX(Forecast_Capex_Input!S$12:S$286,$X724),
INDEX(Forecast_Capex_Input!T$12:T$286,$X724)),0)</f>
        <v>0</v>
      </c>
      <c r="V724" s="222" t="b">
        <f>IFERROR(INDEX(Overheads!$T$19:$T$26,MATCH($I724,Overheads!$E$19:$E$26,0)),FALSE)</f>
        <v>0</v>
      </c>
      <c r="W724" s="165"/>
      <c r="X724" s="174" t="str">
        <f>IFERROR(
IF(MATCH($C724,Forecast_Capex_Input!$CI$12:$CI$286,1)+1&gt;MAX(Forecast_Capex_Input!$C$12:$C$286),NA,
MATCH($C724,Forecast_Capex_Input!$CI$12:$CI$286,1)+1),1)</f>
        <v>N/A</v>
      </c>
      <c r="Y724" s="174" t="str" cm="1">
        <f t="array" aca="1" ref="Y724" ca="1">IFERROR(
IF(X723&lt;&gt;X724,1,
IF(COUNTIF(OFFSET(Y723,0,0,-INDEX(Forecast_Capex_Input!$CG$12:$CG$286,$X724)),Y723)=INDEX(Forecast_Capex_Input!$CG$12:$CG$286,$X724),Y723+1,Y723)),NA)</f>
        <v>N/A</v>
      </c>
      <c r="Z724" s="174" t="str" cm="1">
        <f t="array" ref="Z724">IFERROR($C724-IF($X724=1,1,INDEX(Forecast_Capex_Input!$CI$12:$CI$286,$X724-1))+1,NA)</f>
        <v>N/A</v>
      </c>
      <c r="AA724" s="174" t="str" cm="1">
        <f t="array" aca="1" ref="AA724" ca="1">IFERROR(IF(Y724=1,
INDEX(Forecast_Capex_Input!$AI$10:$BB$10,SMALL(IF(INDEX(Forecast_Capex_Input!$AI$12:$BB$286,$X724,0)&gt;0,COLUMN(Forecast_Capex_Input!$AI$10:$BB$10)-COLUMN(Forecast_Capex_Input!$AI$12)+1),ROWS(OFFSET(AA723,0,0,-$Z724)))),
OFFSET(AA723,-INDEX(Forecast_Capex_Input!$CG$12:$CG$286,$X724)+1,0)),NA)</f>
        <v>N/A</v>
      </c>
      <c r="AB724" s="174" t="str">
        <f t="shared" ca="1" si="493"/>
        <v>N/A</v>
      </c>
      <c r="AC724" s="222" t="b">
        <f t="shared" si="525"/>
        <v>0</v>
      </c>
      <c r="AD724" s="220" t="b">
        <v>0</v>
      </c>
      <c r="AE724" s="222" t="b">
        <f t="shared" si="494"/>
        <v>1</v>
      </c>
      <c r="AF724" s="165"/>
      <c r="AG724" s="215">
        <v>0</v>
      </c>
      <c r="AH724" s="215">
        <v>0</v>
      </c>
      <c r="AI724" s="215">
        <v>0</v>
      </c>
      <c r="AJ724" s="215">
        <v>0</v>
      </c>
      <c r="AK724" s="215">
        <v>0</v>
      </c>
      <c r="AL724" s="155">
        <v>0</v>
      </c>
      <c r="AM724" s="165"/>
      <c r="AN724" s="215" cm="1">
        <f t="array" aca="1" ref="AN724" ca="1">IFERROR(INDEX(General!O$33:O$34,$AB724)
*AG724,0)</f>
        <v>0</v>
      </c>
      <c r="AO724" s="215" cm="1">
        <f t="array" aca="1" ref="AO724" ca="1">IFERROR(INDEX(General!P$33:P$34,$AB724)
*AH724,0)</f>
        <v>0</v>
      </c>
      <c r="AP724" s="215" cm="1">
        <f t="array" aca="1" ref="AP724" ca="1">IFERROR(INDEX(General!Q$33:Q$34,$AB724)
*AI724,0)</f>
        <v>0</v>
      </c>
      <c r="AQ724" s="215" cm="1">
        <f t="array" aca="1" ref="AQ724" ca="1">IFERROR(INDEX(General!R$33:R$34,$AB724)
*AJ724,0)</f>
        <v>0</v>
      </c>
      <c r="AR724" s="215" cm="1">
        <f t="array" aca="1" ref="AR724" ca="1">IFERROR(INDEX(General!S$33:S$34,$AB724)
*AK724,0)</f>
        <v>0</v>
      </c>
      <c r="AS724" s="155">
        <f t="shared" ca="1" si="526"/>
        <v>0</v>
      </c>
      <c r="AT724" s="165"/>
      <c r="AU724" s="215">
        <f ca="1">IF($AE724=FALSE,AN724*Overheads!$R$24*$V724,
IFERROR(Overheads!$O$49*$V724*AN724,0)
+IFERROR(Overheads!Q$59*$V724*(AN724/Overheads!Q$68),0))</f>
        <v>0</v>
      </c>
      <c r="AV724" s="215">
        <f ca="1">IF($AE724=FALSE,AO724*Overheads!$R$24*$V724,
IFERROR(Overheads!$O$49*$V724*AO724,0)
+IFERROR(Overheads!R$59*$V724*(AO724/Overheads!R$68),0))</f>
        <v>0</v>
      </c>
      <c r="AW724" s="215">
        <f ca="1">IF($AE724=FALSE,AP724*Overheads!$R$24*$V724,
IFERROR(Overheads!$O$49*$V724*AP724,0)
+IFERROR(Overheads!S$59*$V724*(AP724/Overheads!S$68),0))</f>
        <v>0</v>
      </c>
      <c r="AX724" s="215">
        <f ca="1">IF($AE724=FALSE,AQ724*Overheads!$R$24*$V724,
IFERROR(Overheads!$O$49*$V724*AQ724,0)
+IFERROR(Overheads!T$59*$V724*(AQ724/Overheads!T$68),0))</f>
        <v>0</v>
      </c>
      <c r="AY724" s="215">
        <f ca="1">IF($AE724=FALSE,AR724*Overheads!$R$24*$V724,
IFERROR(Overheads!$O$49*$V724*AR724,0)
+IFERROR(Overheads!U$59*$V724*(AR724/Overheads!U$68),0))</f>
        <v>0</v>
      </c>
      <c r="AZ724" s="155">
        <f t="shared" ca="1" si="527"/>
        <v>0</v>
      </c>
      <c r="BA724" s="165"/>
      <c r="BB724" s="215">
        <f ca="1">IF($AE724=FALSE,AN724*Overheads!$S$25,
IFERROR(Overheads!$O$50*AN724,0)
+IFERROR(Overheads!Q$60*(AN724/Overheads!Q$66),0))</f>
        <v>0</v>
      </c>
      <c r="BC724" s="215">
        <f ca="1">IF($AE724=FALSE,AO724*Overheads!$S$25,
IFERROR(Overheads!$O$50*AO724,0)
+IFERROR(Overheads!R$60*(AO724/Overheads!R$66),0))</f>
        <v>0</v>
      </c>
      <c r="BD724" s="215">
        <f ca="1">IF($AE724=FALSE,AP724*Overheads!$S$25,
IFERROR(Overheads!$O$50*AP724,0)
+IFERROR(Overheads!S$60*(AP724/Overheads!S$66),0))</f>
        <v>0</v>
      </c>
      <c r="BE724" s="215">
        <f ca="1">IF($AE724=FALSE,AQ724*Overheads!$S$25,
IFERROR(Overheads!$O$50*AQ724,0)
+IFERROR(Overheads!T$60*(AQ724/Overheads!T$66),0))</f>
        <v>0</v>
      </c>
      <c r="BF724" s="215">
        <f ca="1">IF($AE724=FALSE,AR724*Overheads!$S$25,
IFERROR(Overheads!$O$50*AR724,0)
+IFERROR(Overheads!U$60*(AR724/Overheads!U$66),0))</f>
        <v>0</v>
      </c>
      <c r="BG724" s="155">
        <f t="shared" ca="1" si="528"/>
        <v>0</v>
      </c>
      <c r="BH724" s="165"/>
      <c r="BI724" s="215">
        <f t="shared" ca="1" si="529"/>
        <v>0</v>
      </c>
      <c r="BJ724" s="215">
        <f t="shared" ca="1" si="495"/>
        <v>0</v>
      </c>
      <c r="BK724" s="215">
        <f t="shared" ca="1" si="496"/>
        <v>0</v>
      </c>
      <c r="BL724" s="215">
        <f t="shared" ca="1" si="497"/>
        <v>0</v>
      </c>
      <c r="BM724" s="215">
        <f t="shared" ca="1" si="498"/>
        <v>0</v>
      </c>
      <c r="BN724" s="155">
        <f t="shared" ca="1" si="530"/>
        <v>0</v>
      </c>
      <c r="BO724" s="165"/>
      <c r="BP724" s="187" cm="1">
        <f t="array" ref="BP724">IFERROR(IF($X724=$X723,BP723,INDEX(Forecast_Capex_Input!AC$12:AC$286,$X724)),0)</f>
        <v>0</v>
      </c>
      <c r="BQ724" s="187" cm="1">
        <f t="array" ref="BQ724">IFERROR(IF($X724=$X723,BQ723,INDEX(Forecast_Capex_Input!AD$12:AD$286,$X724)),0)</f>
        <v>0</v>
      </c>
      <c r="BR724" s="187" cm="1">
        <f t="array" ref="BR724">IFERROR(IF($X724=$X723,BR723,INDEX(Forecast_Capex_Input!AE$12:AE$286,$X724)),0)</f>
        <v>0</v>
      </c>
      <c r="BS724" s="187" cm="1">
        <f t="array" ref="BS724">IFERROR(IF($X724=$X723,BS723,INDEX(Forecast_Capex_Input!AF$12:AF$286,$X724)),0)</f>
        <v>0</v>
      </c>
      <c r="BT724" s="187" cm="1">
        <f t="array" ref="BT724">IFERROR(IF($X724=$X723,BT723,INDEX(Forecast_Capex_Input!AG$12:AG$286,$X724)),0)</f>
        <v>0</v>
      </c>
      <c r="BU724" s="165"/>
      <c r="BV724" s="215">
        <f t="shared" si="499"/>
        <v>0</v>
      </c>
      <c r="BW724" s="215">
        <f t="shared" si="500"/>
        <v>0</v>
      </c>
      <c r="BX724" s="215">
        <f t="shared" si="501"/>
        <v>0</v>
      </c>
      <c r="BY724" s="215">
        <f t="shared" si="502"/>
        <v>0</v>
      </c>
      <c r="BZ724" s="215">
        <f t="shared" si="503"/>
        <v>0</v>
      </c>
      <c r="CA724" s="155">
        <f t="shared" si="531"/>
        <v>0</v>
      </c>
      <c r="CB724" s="165"/>
      <c r="CC724" s="215">
        <f t="shared" si="504"/>
        <v>0</v>
      </c>
      <c r="CD724" s="215">
        <f t="shared" si="505"/>
        <v>0</v>
      </c>
      <c r="CE724" s="215">
        <f t="shared" si="506"/>
        <v>0</v>
      </c>
      <c r="CF724" s="215">
        <f t="shared" si="507"/>
        <v>0</v>
      </c>
      <c r="CG724" s="215">
        <f t="shared" si="508"/>
        <v>0</v>
      </c>
      <c r="CH724" s="155">
        <f t="shared" si="532"/>
        <v>0</v>
      </c>
      <c r="CI724" s="165"/>
      <c r="CJ724" s="215">
        <f t="shared" si="509"/>
        <v>0</v>
      </c>
      <c r="CK724" s="215">
        <f t="shared" si="510"/>
        <v>0</v>
      </c>
      <c r="CL724" s="215">
        <f t="shared" si="511"/>
        <v>0</v>
      </c>
      <c r="CM724" s="215">
        <f t="shared" si="512"/>
        <v>0</v>
      </c>
      <c r="CN724" s="215">
        <f t="shared" si="513"/>
        <v>0</v>
      </c>
      <c r="CO724" s="155">
        <f t="shared" si="533"/>
        <v>0</v>
      </c>
      <c r="CP724" s="165"/>
      <c r="CQ724" s="223">
        <f t="shared" si="514"/>
        <v>0</v>
      </c>
      <c r="CR724" s="223">
        <f t="shared" si="515"/>
        <v>0</v>
      </c>
      <c r="CS724" s="223">
        <f t="shared" si="516"/>
        <v>0</v>
      </c>
      <c r="CT724" s="223">
        <f t="shared" si="517"/>
        <v>0</v>
      </c>
      <c r="CU724" s="223">
        <f t="shared" si="518"/>
        <v>0</v>
      </c>
      <c r="CV724" s="155">
        <f t="shared" si="534"/>
        <v>0</v>
      </c>
      <c r="CW724" s="165"/>
      <c r="CX724" s="215">
        <f t="shared" si="535"/>
        <v>0</v>
      </c>
      <c r="CY724" s="215">
        <f t="shared" si="519"/>
        <v>0</v>
      </c>
      <c r="CZ724" s="215">
        <f t="shared" si="520"/>
        <v>0</v>
      </c>
      <c r="DA724" s="215">
        <f t="shared" si="521"/>
        <v>0</v>
      </c>
      <c r="DB724" s="215">
        <f t="shared" si="522"/>
        <v>0</v>
      </c>
      <c r="DC724" s="155">
        <f t="shared" si="536"/>
        <v>0</v>
      </c>
      <c r="DD724" s="165"/>
      <c r="DE724" s="188" t="b" cm="1">
        <f t="array" aca="1" ref="DE724" ca="1">OR($G724=Forecast_Capex_Input!$BF$8:$BF$10)</f>
        <v>0</v>
      </c>
      <c r="DF724" s="188" cm="1">
        <f t="array" aca="1" ref="DF724" ca="1">IFERROR(INDEX(Forecast_Capex_Input!BG$12:BG$286,$X724)
*(INDEX(Forecast_Capex_Input!$H$12:$H$286,$X724)=Repex),0)
*$DE724</f>
        <v>0</v>
      </c>
      <c r="DG724" s="188" cm="1">
        <f t="array" aca="1" ref="DG724" ca="1">IFERROR(INDEX(Forecast_Capex_Input!BH$12:BH$286,$X724)
*(INDEX(Forecast_Capex_Input!$H$12:$H$286,$X724)=Repex),0)
*$DE724</f>
        <v>0</v>
      </c>
      <c r="DH724" s="188" cm="1">
        <f t="array" aca="1" ref="DH724" ca="1">IFERROR(INDEX(Forecast_Capex_Input!BI$12:BI$286,$X724)
*(INDEX(Forecast_Capex_Input!$H$12:$H$286,$X724)=Repex),0)
*$DE724</f>
        <v>0</v>
      </c>
      <c r="DI724" s="188" cm="1">
        <f t="array" aca="1" ref="DI724" ca="1">IFERROR(INDEX(Forecast_Capex_Input!BJ$12:BJ$286,$X724)
*(INDEX(Forecast_Capex_Input!$H$12:$H$286,$X724)=Repex),0)
*$DE724</f>
        <v>0</v>
      </c>
      <c r="DJ724" s="188" cm="1">
        <f t="array" aca="1" ref="DJ724" ca="1">IFERROR(INDEX(Forecast_Capex_Input!BK$12:BK$286,$X724)
*(INDEX(Forecast_Capex_Input!$H$12:$H$286,$X724)=Repex),0)
*$DE724</f>
        <v>0</v>
      </c>
      <c r="DK724" s="188" cm="1">
        <f t="array" aca="1" ref="DK724" ca="1">IFERROR(INDEX(Forecast_Capex_Input!BL$12:BL$286,$X724)
*(INDEX(Forecast_Capex_Input!$H$12:$H$286,$X724)=Repex),0)
*$DE724</f>
        <v>0</v>
      </c>
      <c r="DL724" s="165"/>
      <c r="DM724" s="188" t="b" cm="1">
        <f t="array" aca="1" ref="DM724" ca="1">OR($G724=Forecast_Capex_Input!$BN$8:$BN$9)</f>
        <v>0</v>
      </c>
      <c r="DN724" s="188" cm="1">
        <f t="array" aca="1" ref="DN724" ca="1">IFERROR(INDEX(Forecast_Capex_Input!BO$12:BO$286,$X724)
*(INDEX(Forecast_Capex_Input!$H$12:$H$286,$X724)=Repex),0)
*$DM724</f>
        <v>0</v>
      </c>
      <c r="DO724" s="188" cm="1">
        <f t="array" aca="1" ref="DO724" ca="1">IFERROR(INDEX(Forecast_Capex_Input!BP$12:BP$286,$X724)
*(INDEX(Forecast_Capex_Input!$H$12:$H$286,$X724)=Repex),0)
*$DM724</f>
        <v>0</v>
      </c>
      <c r="DP724" s="188" cm="1">
        <f t="array" aca="1" ref="DP724" ca="1">IFERROR(INDEX(Forecast_Capex_Input!BQ$12:BQ$286,$X724)
*(INDEX(Forecast_Capex_Input!$H$12:$H$286,$X724)=Repex),0)
*$DM724</f>
        <v>0</v>
      </c>
      <c r="DQ724" s="188" cm="1">
        <f t="array" aca="1" ref="DQ724" ca="1">IFERROR(INDEX(Forecast_Capex_Input!BR$12:BR$286,$X724)
*(INDEX(Forecast_Capex_Input!$H$12:$H$286,$X724)=Repex),0)
*$DM724</f>
        <v>0</v>
      </c>
      <c r="DR724" s="188" cm="1">
        <f t="array" aca="1" ref="DR724" ca="1">IFERROR(INDEX(Forecast_Capex_Input!BS$12:BS$286,$X724)
*(INDEX(Forecast_Capex_Input!$H$12:$H$286,$X724)=Repex),0)
*$DM724</f>
        <v>0</v>
      </c>
      <c r="DS724" s="165"/>
      <c r="DT724" s="188" t="b" cm="1">
        <f t="array" aca="1" ref="DT724" ca="1">OR($G724=Forecast_Capex_Input!$BU$8:$BU$10)</f>
        <v>0</v>
      </c>
      <c r="DU724" s="188" cm="1">
        <f t="array" aca="1" ref="DU724" ca="1">IFERROR(INDEX(Forecast_Capex_Input!BV$12:BV$286,$X724)
*(INDEX(Forecast_Capex_Input!$H$12:$H$286,$X724)=Repex),0)
*$DT724</f>
        <v>0</v>
      </c>
      <c r="DV724" s="188" cm="1">
        <f t="array" aca="1" ref="DV724" ca="1">IFERROR(INDEX(Forecast_Capex_Input!BW$12:BW$286,$X724)
*(INDEX(Forecast_Capex_Input!$H$12:$H$286,$X724)=Repex),0)
*$DT724</f>
        <v>0</v>
      </c>
      <c r="DW724" s="188" cm="1">
        <f t="array" aca="1" ref="DW724" ca="1">IFERROR(INDEX(Forecast_Capex_Input!BX$12:BX$286,$X724)
*(INDEX(Forecast_Capex_Input!$H$12:$H$286,$X724)=Repex),0)
*$DT724</f>
        <v>0</v>
      </c>
      <c r="DX724" s="188" cm="1">
        <f t="array" aca="1" ref="DX724" ca="1">IFERROR(INDEX(Forecast_Capex_Input!BY$12:BY$286,$X724)
*(INDEX(Forecast_Capex_Input!$H$12:$H$286,$X724)=Repex),0)
*$DT724</f>
        <v>0</v>
      </c>
      <c r="DY724" s="188" cm="1">
        <f t="array" aca="1" ref="DY724" ca="1">IFERROR(INDEX(Forecast_Capex_Input!BZ$12:BZ$286,$X724)
*(INDEX(Forecast_Capex_Input!$H$12:$H$286,$X724)=Repex),0)
*$DT724</f>
        <v>0</v>
      </c>
      <c r="DZ724" s="188" cm="1">
        <f t="array" aca="1" ref="DZ724" ca="1">IFERROR(INDEX(Forecast_Capex_Input!CA$12:CA$286,$X724)
*(INDEX(Forecast_Capex_Input!$H$12:$H$286,$X724)=Repex),0)
*$DT724</f>
        <v>0</v>
      </c>
      <c r="EA724" s="188" cm="1">
        <f t="array" aca="1" ref="EA724" ca="1">IFERROR(INDEX(Forecast_Capex_Input!CB$12:CB$286,$X724)
*(INDEX(Forecast_Capex_Input!$H$12:$H$286,$X724)=Repex),0)
*$DT724</f>
        <v>0</v>
      </c>
      <c r="EB724" s="188" cm="1">
        <f t="array" aca="1" ref="EB724" ca="1">IFERROR(INDEX(Forecast_Capex_Input!CC$12:CC$286,$X724)
*(INDEX(Forecast_Capex_Input!$H$12:$H$286,$X724)=Repex),0)
*$DT724</f>
        <v>0</v>
      </c>
      <c r="EC724" s="165"/>
      <c r="ED724" s="226" t="str">
        <f t="shared" si="523"/>
        <v>N/A</v>
      </c>
      <c r="EE724" s="174" t="s">
        <v>15</v>
      </c>
    </row>
    <row r="725" spans="3:135" x14ac:dyDescent="0.2">
      <c r="C725" s="174">
        <f t="shared" si="524"/>
        <v>715</v>
      </c>
      <c r="D725" s="167" t="str" cm="1">
        <f t="array" ref="D725">IFERROR(INDEX(Forecast_Capex_Input!$D$12:$D$286,$X725),NA)</f>
        <v>N/A</v>
      </c>
      <c r="E725" s="172" t="str" cm="1">
        <f t="array" ref="E725">IF($X725=NA,NA,INDEX(Forecast_Capex_Input!$E$12:$E$286,$X725))</f>
        <v>N/A</v>
      </c>
      <c r="F725" s="167" t="str" cm="1">
        <f t="array" aca="1" ref="F725" ca="1">IFERROR(INDEX(General!$E$25:$E$26,$Y725),NA)</f>
        <v>N/A</v>
      </c>
      <c r="G725" s="167" t="str" cm="1">
        <f t="array" aca="1" ref="G725" ca="1">IFERROR(INDEX(Forecast_Capex_Input!$AI$11:$BB$11,$AA725),NA)</f>
        <v>N/A</v>
      </c>
      <c r="H725" s="189" t="str" cm="1">
        <f t="array" aca="1" ref="H725" ca="1">IFERROR(INDEX(Forecast_Capex_Input!$AI$12:$BB$286,$X725,$AA725),NA)</f>
        <v>N/A</v>
      </c>
      <c r="I725" s="199" t="str" cm="1">
        <f t="array" ref="I725">IFERROR(INDEX(Forecast_Capex_Input!$F$12:$F$286,$X725),NA)</f>
        <v>N/A</v>
      </c>
      <c r="J725" s="199" t="str" cm="1">
        <f t="array" ref="J725">IFERROR(INDEX(Forecast_Capex_Input!G$12:G$286,$X725),NA)</f>
        <v>N/A</v>
      </c>
      <c r="K725" s="199" t="str" cm="1">
        <f t="array" ref="K725">IFERROR(INDEX(Forecast_Capex_Input!H$12:H$286,$X725),NA)</f>
        <v>N/A</v>
      </c>
      <c r="L725" s="199" t="str" cm="1">
        <f t="array" ref="L725">IFERROR(INDEX(Forecast_Capex_Input!I$12:I$286,$X725),NA)</f>
        <v>N/A</v>
      </c>
      <c r="M725" s="199" t="str" cm="1">
        <f t="array" ref="M725">IFERROR(INDEX(Forecast_Capex_Input!J$12:J$286,$X725),NA)</f>
        <v>N/A</v>
      </c>
      <c r="N725" s="199" t="str" cm="1">
        <f t="array" ref="N725">IFERROR(INDEX(Forecast_Capex_Input!K$12:K$286,$X725),NA)</f>
        <v>N/A</v>
      </c>
      <c r="O725" s="199" t="str" cm="1">
        <f t="array" ref="O725">IFERROR(INDEX(Forecast_Capex_Input!L$12:L$286,$X725),NA)</f>
        <v>N/A</v>
      </c>
      <c r="P725" s="199" t="str" cm="1">
        <f t="array" ref="P725">IFERROR(INDEX(Forecast_Capex_Input!M$12:M$286,$X725),NA)</f>
        <v>N/A</v>
      </c>
      <c r="Q725" s="172" t="str" cm="1">
        <f t="array" ref="Q725">IFERROR(INDEX(Forecast_Capex_Input!N$12:N$286,$X725),NA)</f>
        <v>N/A</v>
      </c>
      <c r="R725" s="265" cm="1">
        <f t="array" ref="R725">IFERROR(INDEX(Forecast_Capex_Input!O$12:O$286,$X725),0)</f>
        <v>0</v>
      </c>
      <c r="S725" s="172" cm="1">
        <f t="array" ref="S725">IFERROR(INDEX(Forecast_Capex_Input!P$12:P$286,$X725),0)</f>
        <v>0</v>
      </c>
      <c r="T725" s="199" t="str" cm="1">
        <f t="array" aca="1" ref="T725" ca="1">IFERROR(INDEX(General!$K$84:$K$103,$AA725),NA)</f>
        <v>N/A</v>
      </c>
      <c r="U725" s="188" cm="1">
        <f t="array" aca="1" ref="U725" ca="1">IFERROR(
IF($F725=General!$E$25,INDEX(Forecast_Capex_Input!S$12:S$286,$X725),
INDEX(Forecast_Capex_Input!T$12:T$286,$X725)),0)</f>
        <v>0</v>
      </c>
      <c r="V725" s="222" t="b">
        <f>IFERROR(INDEX(Overheads!$T$19:$T$26,MATCH($I725,Overheads!$E$19:$E$26,0)),FALSE)</f>
        <v>0</v>
      </c>
      <c r="W725" s="165"/>
      <c r="X725" s="174" t="str">
        <f>IFERROR(
IF(MATCH($C725,Forecast_Capex_Input!$CI$12:$CI$286,1)+1&gt;MAX(Forecast_Capex_Input!$C$12:$C$286),NA,
MATCH($C725,Forecast_Capex_Input!$CI$12:$CI$286,1)+1),1)</f>
        <v>N/A</v>
      </c>
      <c r="Y725" s="174" t="str" cm="1">
        <f t="array" aca="1" ref="Y725" ca="1">IFERROR(
IF(X724&lt;&gt;X725,1,
IF(COUNTIF(OFFSET(Y724,0,0,-INDEX(Forecast_Capex_Input!$CG$12:$CG$286,$X725)),Y724)=INDEX(Forecast_Capex_Input!$CG$12:$CG$286,$X725),Y724+1,Y724)),NA)</f>
        <v>N/A</v>
      </c>
      <c r="Z725" s="174" t="str" cm="1">
        <f t="array" ref="Z725">IFERROR($C725-IF($X725=1,1,INDEX(Forecast_Capex_Input!$CI$12:$CI$286,$X725-1))+1,NA)</f>
        <v>N/A</v>
      </c>
      <c r="AA725" s="174" t="str" cm="1">
        <f t="array" aca="1" ref="AA725" ca="1">IFERROR(IF(Y725=1,
INDEX(Forecast_Capex_Input!$AI$10:$BB$10,SMALL(IF(INDEX(Forecast_Capex_Input!$AI$12:$BB$286,$X725,0)&gt;0,COLUMN(Forecast_Capex_Input!$AI$10:$BB$10)-COLUMN(Forecast_Capex_Input!$AI$12)+1),ROWS(OFFSET(AA724,0,0,-$Z725)))),
OFFSET(AA724,-INDEX(Forecast_Capex_Input!$CG$12:$CG$286,$X725)+1,0)),NA)</f>
        <v>N/A</v>
      </c>
      <c r="AB725" s="174" t="str">
        <f t="shared" ca="1" si="493"/>
        <v>N/A</v>
      </c>
      <c r="AC725" s="222" t="b">
        <f t="shared" si="525"/>
        <v>0</v>
      </c>
      <c r="AD725" s="220" t="b">
        <v>0</v>
      </c>
      <c r="AE725" s="222" t="b">
        <f t="shared" si="494"/>
        <v>1</v>
      </c>
      <c r="AF725" s="165"/>
      <c r="AG725" s="215">
        <v>0</v>
      </c>
      <c r="AH725" s="215">
        <v>0</v>
      </c>
      <c r="AI725" s="215">
        <v>0</v>
      </c>
      <c r="AJ725" s="215">
        <v>0</v>
      </c>
      <c r="AK725" s="215">
        <v>0</v>
      </c>
      <c r="AL725" s="155">
        <v>0</v>
      </c>
      <c r="AM725" s="165"/>
      <c r="AN725" s="215" cm="1">
        <f t="array" aca="1" ref="AN725" ca="1">IFERROR(INDEX(General!O$33:O$34,$AB725)
*AG725,0)</f>
        <v>0</v>
      </c>
      <c r="AO725" s="215" cm="1">
        <f t="array" aca="1" ref="AO725" ca="1">IFERROR(INDEX(General!P$33:P$34,$AB725)
*AH725,0)</f>
        <v>0</v>
      </c>
      <c r="AP725" s="215" cm="1">
        <f t="array" aca="1" ref="AP725" ca="1">IFERROR(INDEX(General!Q$33:Q$34,$AB725)
*AI725,0)</f>
        <v>0</v>
      </c>
      <c r="AQ725" s="215" cm="1">
        <f t="array" aca="1" ref="AQ725" ca="1">IFERROR(INDEX(General!R$33:R$34,$AB725)
*AJ725,0)</f>
        <v>0</v>
      </c>
      <c r="AR725" s="215" cm="1">
        <f t="array" aca="1" ref="AR725" ca="1">IFERROR(INDEX(General!S$33:S$34,$AB725)
*AK725,0)</f>
        <v>0</v>
      </c>
      <c r="AS725" s="155">
        <f t="shared" ca="1" si="526"/>
        <v>0</v>
      </c>
      <c r="AT725" s="165"/>
      <c r="AU725" s="215">
        <f ca="1">IF($AE725=FALSE,AN725*Overheads!$R$24*$V725,
IFERROR(Overheads!$O$49*$V725*AN725,0)
+IFERROR(Overheads!Q$59*$V725*(AN725/Overheads!Q$68),0))</f>
        <v>0</v>
      </c>
      <c r="AV725" s="215">
        <f ca="1">IF($AE725=FALSE,AO725*Overheads!$R$24*$V725,
IFERROR(Overheads!$O$49*$V725*AO725,0)
+IFERROR(Overheads!R$59*$V725*(AO725/Overheads!R$68),0))</f>
        <v>0</v>
      </c>
      <c r="AW725" s="215">
        <f ca="1">IF($AE725=FALSE,AP725*Overheads!$R$24*$V725,
IFERROR(Overheads!$O$49*$V725*AP725,0)
+IFERROR(Overheads!S$59*$V725*(AP725/Overheads!S$68),0))</f>
        <v>0</v>
      </c>
      <c r="AX725" s="215">
        <f ca="1">IF($AE725=FALSE,AQ725*Overheads!$R$24*$V725,
IFERROR(Overheads!$O$49*$V725*AQ725,0)
+IFERROR(Overheads!T$59*$V725*(AQ725/Overheads!T$68),0))</f>
        <v>0</v>
      </c>
      <c r="AY725" s="215">
        <f ca="1">IF($AE725=FALSE,AR725*Overheads!$R$24*$V725,
IFERROR(Overheads!$O$49*$V725*AR725,0)
+IFERROR(Overheads!U$59*$V725*(AR725/Overheads!U$68),0))</f>
        <v>0</v>
      </c>
      <c r="AZ725" s="155">
        <f t="shared" ca="1" si="527"/>
        <v>0</v>
      </c>
      <c r="BA725" s="165"/>
      <c r="BB725" s="215">
        <f ca="1">IF($AE725=FALSE,AN725*Overheads!$S$25,
IFERROR(Overheads!$O$50*AN725,0)
+IFERROR(Overheads!Q$60*(AN725/Overheads!Q$66),0))</f>
        <v>0</v>
      </c>
      <c r="BC725" s="215">
        <f ca="1">IF($AE725=FALSE,AO725*Overheads!$S$25,
IFERROR(Overheads!$O$50*AO725,0)
+IFERROR(Overheads!R$60*(AO725/Overheads!R$66),0))</f>
        <v>0</v>
      </c>
      <c r="BD725" s="215">
        <f ca="1">IF($AE725=FALSE,AP725*Overheads!$S$25,
IFERROR(Overheads!$O$50*AP725,0)
+IFERROR(Overheads!S$60*(AP725/Overheads!S$66),0))</f>
        <v>0</v>
      </c>
      <c r="BE725" s="215">
        <f ca="1">IF($AE725=FALSE,AQ725*Overheads!$S$25,
IFERROR(Overheads!$O$50*AQ725,0)
+IFERROR(Overheads!T$60*(AQ725/Overheads!T$66),0))</f>
        <v>0</v>
      </c>
      <c r="BF725" s="215">
        <f ca="1">IF($AE725=FALSE,AR725*Overheads!$S$25,
IFERROR(Overheads!$O$50*AR725,0)
+IFERROR(Overheads!U$60*(AR725/Overheads!U$66),0))</f>
        <v>0</v>
      </c>
      <c r="BG725" s="155">
        <f t="shared" ca="1" si="528"/>
        <v>0</v>
      </c>
      <c r="BH725" s="165"/>
      <c r="BI725" s="215">
        <f t="shared" ca="1" si="529"/>
        <v>0</v>
      </c>
      <c r="BJ725" s="215">
        <f t="shared" ca="1" si="495"/>
        <v>0</v>
      </c>
      <c r="BK725" s="215">
        <f t="shared" ca="1" si="496"/>
        <v>0</v>
      </c>
      <c r="BL725" s="215">
        <f t="shared" ca="1" si="497"/>
        <v>0</v>
      </c>
      <c r="BM725" s="215">
        <f t="shared" ca="1" si="498"/>
        <v>0</v>
      </c>
      <c r="BN725" s="155">
        <f t="shared" ca="1" si="530"/>
        <v>0</v>
      </c>
      <c r="BO725" s="165"/>
      <c r="BP725" s="187" cm="1">
        <f t="array" ref="BP725">IFERROR(IF($X725=$X724,BP724,INDEX(Forecast_Capex_Input!AC$12:AC$286,$X725)),0)</f>
        <v>0</v>
      </c>
      <c r="BQ725" s="187" cm="1">
        <f t="array" ref="BQ725">IFERROR(IF($X725=$X724,BQ724,INDEX(Forecast_Capex_Input!AD$12:AD$286,$X725)),0)</f>
        <v>0</v>
      </c>
      <c r="BR725" s="187" cm="1">
        <f t="array" ref="BR725">IFERROR(IF($X725=$X724,BR724,INDEX(Forecast_Capex_Input!AE$12:AE$286,$X725)),0)</f>
        <v>0</v>
      </c>
      <c r="BS725" s="187" cm="1">
        <f t="array" ref="BS725">IFERROR(IF($X725=$X724,BS724,INDEX(Forecast_Capex_Input!AF$12:AF$286,$X725)),0)</f>
        <v>0</v>
      </c>
      <c r="BT725" s="187" cm="1">
        <f t="array" ref="BT725">IFERROR(IF($X725=$X724,BT724,INDEX(Forecast_Capex_Input!AG$12:AG$286,$X725)),0)</f>
        <v>0</v>
      </c>
      <c r="BU725" s="165"/>
      <c r="BV725" s="215">
        <f t="shared" si="499"/>
        <v>0</v>
      </c>
      <c r="BW725" s="215">
        <f t="shared" si="500"/>
        <v>0</v>
      </c>
      <c r="BX725" s="215">
        <f t="shared" si="501"/>
        <v>0</v>
      </c>
      <c r="BY725" s="215">
        <f t="shared" si="502"/>
        <v>0</v>
      </c>
      <c r="BZ725" s="215">
        <f t="shared" si="503"/>
        <v>0</v>
      </c>
      <c r="CA725" s="155">
        <f t="shared" si="531"/>
        <v>0</v>
      </c>
      <c r="CB725" s="165"/>
      <c r="CC725" s="215">
        <f t="shared" si="504"/>
        <v>0</v>
      </c>
      <c r="CD725" s="215">
        <f t="shared" si="505"/>
        <v>0</v>
      </c>
      <c r="CE725" s="215">
        <f t="shared" si="506"/>
        <v>0</v>
      </c>
      <c r="CF725" s="215">
        <f t="shared" si="507"/>
        <v>0</v>
      </c>
      <c r="CG725" s="215">
        <f t="shared" si="508"/>
        <v>0</v>
      </c>
      <c r="CH725" s="155">
        <f t="shared" si="532"/>
        <v>0</v>
      </c>
      <c r="CI725" s="165"/>
      <c r="CJ725" s="215">
        <f t="shared" si="509"/>
        <v>0</v>
      </c>
      <c r="CK725" s="215">
        <f t="shared" si="510"/>
        <v>0</v>
      </c>
      <c r="CL725" s="215">
        <f t="shared" si="511"/>
        <v>0</v>
      </c>
      <c r="CM725" s="215">
        <f t="shared" si="512"/>
        <v>0</v>
      </c>
      <c r="CN725" s="215">
        <f t="shared" si="513"/>
        <v>0</v>
      </c>
      <c r="CO725" s="155">
        <f t="shared" si="533"/>
        <v>0</v>
      </c>
      <c r="CP725" s="165"/>
      <c r="CQ725" s="223">
        <f t="shared" si="514"/>
        <v>0</v>
      </c>
      <c r="CR725" s="223">
        <f t="shared" si="515"/>
        <v>0</v>
      </c>
      <c r="CS725" s="223">
        <f t="shared" si="516"/>
        <v>0</v>
      </c>
      <c r="CT725" s="223">
        <f t="shared" si="517"/>
        <v>0</v>
      </c>
      <c r="CU725" s="223">
        <f t="shared" si="518"/>
        <v>0</v>
      </c>
      <c r="CV725" s="155">
        <f t="shared" si="534"/>
        <v>0</v>
      </c>
      <c r="CW725" s="165"/>
      <c r="CX725" s="215">
        <f t="shared" si="535"/>
        <v>0</v>
      </c>
      <c r="CY725" s="215">
        <f t="shared" si="519"/>
        <v>0</v>
      </c>
      <c r="CZ725" s="215">
        <f t="shared" si="520"/>
        <v>0</v>
      </c>
      <c r="DA725" s="215">
        <f t="shared" si="521"/>
        <v>0</v>
      </c>
      <c r="DB725" s="215">
        <f t="shared" si="522"/>
        <v>0</v>
      </c>
      <c r="DC725" s="155">
        <f t="shared" si="536"/>
        <v>0</v>
      </c>
      <c r="DD725" s="165"/>
      <c r="DE725" s="188" t="b" cm="1">
        <f t="array" aca="1" ref="DE725" ca="1">OR($G725=Forecast_Capex_Input!$BF$8:$BF$10)</f>
        <v>0</v>
      </c>
      <c r="DF725" s="188" cm="1">
        <f t="array" aca="1" ref="DF725" ca="1">IFERROR(INDEX(Forecast_Capex_Input!BG$12:BG$286,$X725)
*(INDEX(Forecast_Capex_Input!$H$12:$H$286,$X725)=Repex),0)
*$DE725</f>
        <v>0</v>
      </c>
      <c r="DG725" s="188" cm="1">
        <f t="array" aca="1" ref="DG725" ca="1">IFERROR(INDEX(Forecast_Capex_Input!BH$12:BH$286,$X725)
*(INDEX(Forecast_Capex_Input!$H$12:$H$286,$X725)=Repex),0)
*$DE725</f>
        <v>0</v>
      </c>
      <c r="DH725" s="188" cm="1">
        <f t="array" aca="1" ref="DH725" ca="1">IFERROR(INDEX(Forecast_Capex_Input!BI$12:BI$286,$X725)
*(INDEX(Forecast_Capex_Input!$H$12:$H$286,$X725)=Repex),0)
*$DE725</f>
        <v>0</v>
      </c>
      <c r="DI725" s="188" cm="1">
        <f t="array" aca="1" ref="DI725" ca="1">IFERROR(INDEX(Forecast_Capex_Input!BJ$12:BJ$286,$X725)
*(INDEX(Forecast_Capex_Input!$H$12:$H$286,$X725)=Repex),0)
*$DE725</f>
        <v>0</v>
      </c>
      <c r="DJ725" s="188" cm="1">
        <f t="array" aca="1" ref="DJ725" ca="1">IFERROR(INDEX(Forecast_Capex_Input!BK$12:BK$286,$X725)
*(INDEX(Forecast_Capex_Input!$H$12:$H$286,$X725)=Repex),0)
*$DE725</f>
        <v>0</v>
      </c>
      <c r="DK725" s="188" cm="1">
        <f t="array" aca="1" ref="DK725" ca="1">IFERROR(INDEX(Forecast_Capex_Input!BL$12:BL$286,$X725)
*(INDEX(Forecast_Capex_Input!$H$12:$H$286,$X725)=Repex),0)
*$DE725</f>
        <v>0</v>
      </c>
      <c r="DL725" s="165"/>
      <c r="DM725" s="188" t="b" cm="1">
        <f t="array" aca="1" ref="DM725" ca="1">OR($G725=Forecast_Capex_Input!$BN$8:$BN$9)</f>
        <v>0</v>
      </c>
      <c r="DN725" s="188" cm="1">
        <f t="array" aca="1" ref="DN725" ca="1">IFERROR(INDEX(Forecast_Capex_Input!BO$12:BO$286,$X725)
*(INDEX(Forecast_Capex_Input!$H$12:$H$286,$X725)=Repex),0)
*$DM725</f>
        <v>0</v>
      </c>
      <c r="DO725" s="188" cm="1">
        <f t="array" aca="1" ref="DO725" ca="1">IFERROR(INDEX(Forecast_Capex_Input!BP$12:BP$286,$X725)
*(INDEX(Forecast_Capex_Input!$H$12:$H$286,$X725)=Repex),0)
*$DM725</f>
        <v>0</v>
      </c>
      <c r="DP725" s="188" cm="1">
        <f t="array" aca="1" ref="DP725" ca="1">IFERROR(INDEX(Forecast_Capex_Input!BQ$12:BQ$286,$X725)
*(INDEX(Forecast_Capex_Input!$H$12:$H$286,$X725)=Repex),0)
*$DM725</f>
        <v>0</v>
      </c>
      <c r="DQ725" s="188" cm="1">
        <f t="array" aca="1" ref="DQ725" ca="1">IFERROR(INDEX(Forecast_Capex_Input!BR$12:BR$286,$X725)
*(INDEX(Forecast_Capex_Input!$H$12:$H$286,$X725)=Repex),0)
*$DM725</f>
        <v>0</v>
      </c>
      <c r="DR725" s="188" cm="1">
        <f t="array" aca="1" ref="DR725" ca="1">IFERROR(INDEX(Forecast_Capex_Input!BS$12:BS$286,$X725)
*(INDEX(Forecast_Capex_Input!$H$12:$H$286,$X725)=Repex),0)
*$DM725</f>
        <v>0</v>
      </c>
      <c r="DS725" s="165"/>
      <c r="DT725" s="188" t="b" cm="1">
        <f t="array" aca="1" ref="DT725" ca="1">OR($G725=Forecast_Capex_Input!$BU$8:$BU$10)</f>
        <v>0</v>
      </c>
      <c r="DU725" s="188" cm="1">
        <f t="array" aca="1" ref="DU725" ca="1">IFERROR(INDEX(Forecast_Capex_Input!BV$12:BV$286,$X725)
*(INDEX(Forecast_Capex_Input!$H$12:$H$286,$X725)=Repex),0)
*$DT725</f>
        <v>0</v>
      </c>
      <c r="DV725" s="188" cm="1">
        <f t="array" aca="1" ref="DV725" ca="1">IFERROR(INDEX(Forecast_Capex_Input!BW$12:BW$286,$X725)
*(INDEX(Forecast_Capex_Input!$H$12:$H$286,$X725)=Repex),0)
*$DT725</f>
        <v>0</v>
      </c>
      <c r="DW725" s="188" cm="1">
        <f t="array" aca="1" ref="DW725" ca="1">IFERROR(INDEX(Forecast_Capex_Input!BX$12:BX$286,$X725)
*(INDEX(Forecast_Capex_Input!$H$12:$H$286,$X725)=Repex),0)
*$DT725</f>
        <v>0</v>
      </c>
      <c r="DX725" s="188" cm="1">
        <f t="array" aca="1" ref="DX725" ca="1">IFERROR(INDEX(Forecast_Capex_Input!BY$12:BY$286,$X725)
*(INDEX(Forecast_Capex_Input!$H$12:$H$286,$X725)=Repex),0)
*$DT725</f>
        <v>0</v>
      </c>
      <c r="DY725" s="188" cm="1">
        <f t="array" aca="1" ref="DY725" ca="1">IFERROR(INDEX(Forecast_Capex_Input!BZ$12:BZ$286,$X725)
*(INDEX(Forecast_Capex_Input!$H$12:$H$286,$X725)=Repex),0)
*$DT725</f>
        <v>0</v>
      </c>
      <c r="DZ725" s="188" cm="1">
        <f t="array" aca="1" ref="DZ725" ca="1">IFERROR(INDEX(Forecast_Capex_Input!CA$12:CA$286,$X725)
*(INDEX(Forecast_Capex_Input!$H$12:$H$286,$X725)=Repex),0)
*$DT725</f>
        <v>0</v>
      </c>
      <c r="EA725" s="188" cm="1">
        <f t="array" aca="1" ref="EA725" ca="1">IFERROR(INDEX(Forecast_Capex_Input!CB$12:CB$286,$X725)
*(INDEX(Forecast_Capex_Input!$H$12:$H$286,$X725)=Repex),0)
*$DT725</f>
        <v>0</v>
      </c>
      <c r="EB725" s="188" cm="1">
        <f t="array" aca="1" ref="EB725" ca="1">IFERROR(INDEX(Forecast_Capex_Input!CC$12:CC$286,$X725)
*(INDEX(Forecast_Capex_Input!$H$12:$H$286,$X725)=Repex),0)
*$DT725</f>
        <v>0</v>
      </c>
      <c r="EC725" s="165"/>
      <c r="ED725" s="226" t="str">
        <f t="shared" si="523"/>
        <v>N/A</v>
      </c>
      <c r="EE725" s="174" t="s">
        <v>15</v>
      </c>
    </row>
    <row r="726" spans="3:135" x14ac:dyDescent="0.2">
      <c r="C726" s="174">
        <f t="shared" si="524"/>
        <v>716</v>
      </c>
      <c r="D726" s="167" t="str" cm="1">
        <f t="array" ref="D726">IFERROR(INDEX(Forecast_Capex_Input!$D$12:$D$286,$X726),NA)</f>
        <v>N/A</v>
      </c>
      <c r="E726" s="172" t="str" cm="1">
        <f t="array" ref="E726">IF($X726=NA,NA,INDEX(Forecast_Capex_Input!$E$12:$E$286,$X726))</f>
        <v>N/A</v>
      </c>
      <c r="F726" s="167" t="str" cm="1">
        <f t="array" aca="1" ref="F726" ca="1">IFERROR(INDEX(General!$E$25:$E$26,$Y726),NA)</f>
        <v>N/A</v>
      </c>
      <c r="G726" s="167" t="str" cm="1">
        <f t="array" aca="1" ref="G726" ca="1">IFERROR(INDEX(Forecast_Capex_Input!$AI$11:$BB$11,$AA726),NA)</f>
        <v>N/A</v>
      </c>
      <c r="H726" s="189" t="str" cm="1">
        <f t="array" aca="1" ref="H726" ca="1">IFERROR(INDEX(Forecast_Capex_Input!$AI$12:$BB$286,$X726,$AA726),NA)</f>
        <v>N/A</v>
      </c>
      <c r="I726" s="199" t="str" cm="1">
        <f t="array" ref="I726">IFERROR(INDEX(Forecast_Capex_Input!$F$12:$F$286,$X726),NA)</f>
        <v>N/A</v>
      </c>
      <c r="J726" s="199" t="str" cm="1">
        <f t="array" ref="J726">IFERROR(INDEX(Forecast_Capex_Input!G$12:G$286,$X726),NA)</f>
        <v>N/A</v>
      </c>
      <c r="K726" s="199" t="str" cm="1">
        <f t="array" ref="K726">IFERROR(INDEX(Forecast_Capex_Input!H$12:H$286,$X726),NA)</f>
        <v>N/A</v>
      </c>
      <c r="L726" s="199" t="str" cm="1">
        <f t="array" ref="L726">IFERROR(INDEX(Forecast_Capex_Input!I$12:I$286,$X726),NA)</f>
        <v>N/A</v>
      </c>
      <c r="M726" s="199" t="str" cm="1">
        <f t="array" ref="M726">IFERROR(INDEX(Forecast_Capex_Input!J$12:J$286,$X726),NA)</f>
        <v>N/A</v>
      </c>
      <c r="N726" s="199" t="str" cm="1">
        <f t="array" ref="N726">IFERROR(INDEX(Forecast_Capex_Input!K$12:K$286,$X726),NA)</f>
        <v>N/A</v>
      </c>
      <c r="O726" s="199" t="str" cm="1">
        <f t="array" ref="O726">IFERROR(INDEX(Forecast_Capex_Input!L$12:L$286,$X726),NA)</f>
        <v>N/A</v>
      </c>
      <c r="P726" s="199" t="str" cm="1">
        <f t="array" ref="P726">IFERROR(INDEX(Forecast_Capex_Input!M$12:M$286,$X726),NA)</f>
        <v>N/A</v>
      </c>
      <c r="Q726" s="172" t="str" cm="1">
        <f t="array" ref="Q726">IFERROR(INDEX(Forecast_Capex_Input!N$12:N$286,$X726),NA)</f>
        <v>N/A</v>
      </c>
      <c r="R726" s="265" cm="1">
        <f t="array" ref="R726">IFERROR(INDEX(Forecast_Capex_Input!O$12:O$286,$X726),0)</f>
        <v>0</v>
      </c>
      <c r="S726" s="172" cm="1">
        <f t="array" ref="S726">IFERROR(INDEX(Forecast_Capex_Input!P$12:P$286,$X726),0)</f>
        <v>0</v>
      </c>
      <c r="T726" s="199" t="str" cm="1">
        <f t="array" aca="1" ref="T726" ca="1">IFERROR(INDEX(General!$K$84:$K$103,$AA726),NA)</f>
        <v>N/A</v>
      </c>
      <c r="U726" s="188" cm="1">
        <f t="array" aca="1" ref="U726" ca="1">IFERROR(
IF($F726=General!$E$25,INDEX(Forecast_Capex_Input!S$12:S$286,$X726),
INDEX(Forecast_Capex_Input!T$12:T$286,$X726)),0)</f>
        <v>0</v>
      </c>
      <c r="V726" s="222" t="b">
        <f>IFERROR(INDEX(Overheads!$T$19:$T$26,MATCH($I726,Overheads!$E$19:$E$26,0)),FALSE)</f>
        <v>0</v>
      </c>
      <c r="W726" s="165"/>
      <c r="X726" s="174" t="str">
        <f>IFERROR(
IF(MATCH($C726,Forecast_Capex_Input!$CI$12:$CI$286,1)+1&gt;MAX(Forecast_Capex_Input!$C$12:$C$286),NA,
MATCH($C726,Forecast_Capex_Input!$CI$12:$CI$286,1)+1),1)</f>
        <v>N/A</v>
      </c>
      <c r="Y726" s="174" t="str" cm="1">
        <f t="array" aca="1" ref="Y726" ca="1">IFERROR(
IF(X725&lt;&gt;X726,1,
IF(COUNTIF(OFFSET(Y725,0,0,-INDEX(Forecast_Capex_Input!$CG$12:$CG$286,$X726)),Y725)=INDEX(Forecast_Capex_Input!$CG$12:$CG$286,$X726),Y725+1,Y725)),NA)</f>
        <v>N/A</v>
      </c>
      <c r="Z726" s="174" t="str" cm="1">
        <f t="array" ref="Z726">IFERROR($C726-IF($X726=1,1,INDEX(Forecast_Capex_Input!$CI$12:$CI$286,$X726-1))+1,NA)</f>
        <v>N/A</v>
      </c>
      <c r="AA726" s="174" t="str" cm="1">
        <f t="array" aca="1" ref="AA726" ca="1">IFERROR(IF(Y726=1,
INDEX(Forecast_Capex_Input!$AI$10:$BB$10,SMALL(IF(INDEX(Forecast_Capex_Input!$AI$12:$BB$286,$X726,0)&gt;0,COLUMN(Forecast_Capex_Input!$AI$10:$BB$10)-COLUMN(Forecast_Capex_Input!$AI$12)+1),ROWS(OFFSET(AA725,0,0,-$Z726)))),
OFFSET(AA725,-INDEX(Forecast_Capex_Input!$CG$12:$CG$286,$X726)+1,0)),NA)</f>
        <v>N/A</v>
      </c>
      <c r="AB726" s="174" t="str">
        <f t="shared" ca="1" si="493"/>
        <v>N/A</v>
      </c>
      <c r="AC726" s="222" t="b">
        <f t="shared" si="525"/>
        <v>0</v>
      </c>
      <c r="AD726" s="220" t="b">
        <v>0</v>
      </c>
      <c r="AE726" s="222" t="b">
        <f t="shared" si="494"/>
        <v>1</v>
      </c>
      <c r="AF726" s="165"/>
      <c r="AG726" s="215">
        <v>0</v>
      </c>
      <c r="AH726" s="215">
        <v>0</v>
      </c>
      <c r="AI726" s="215">
        <v>0</v>
      </c>
      <c r="AJ726" s="215">
        <v>0</v>
      </c>
      <c r="AK726" s="215">
        <v>0</v>
      </c>
      <c r="AL726" s="155">
        <v>0</v>
      </c>
      <c r="AM726" s="165"/>
      <c r="AN726" s="215" cm="1">
        <f t="array" aca="1" ref="AN726" ca="1">IFERROR(INDEX(General!O$33:O$34,$AB726)
*AG726,0)</f>
        <v>0</v>
      </c>
      <c r="AO726" s="215" cm="1">
        <f t="array" aca="1" ref="AO726" ca="1">IFERROR(INDEX(General!P$33:P$34,$AB726)
*AH726,0)</f>
        <v>0</v>
      </c>
      <c r="AP726" s="215" cm="1">
        <f t="array" aca="1" ref="AP726" ca="1">IFERROR(INDEX(General!Q$33:Q$34,$AB726)
*AI726,0)</f>
        <v>0</v>
      </c>
      <c r="AQ726" s="215" cm="1">
        <f t="array" aca="1" ref="AQ726" ca="1">IFERROR(INDEX(General!R$33:R$34,$AB726)
*AJ726,0)</f>
        <v>0</v>
      </c>
      <c r="AR726" s="215" cm="1">
        <f t="array" aca="1" ref="AR726" ca="1">IFERROR(INDEX(General!S$33:S$34,$AB726)
*AK726,0)</f>
        <v>0</v>
      </c>
      <c r="AS726" s="155">
        <f t="shared" ca="1" si="526"/>
        <v>0</v>
      </c>
      <c r="AT726" s="165"/>
      <c r="AU726" s="215">
        <f ca="1">IF($AE726=FALSE,AN726*Overheads!$R$24*$V726,
IFERROR(Overheads!$O$49*$V726*AN726,0)
+IFERROR(Overheads!Q$59*$V726*(AN726/Overheads!Q$68),0))</f>
        <v>0</v>
      </c>
      <c r="AV726" s="215">
        <f ca="1">IF($AE726=FALSE,AO726*Overheads!$R$24*$V726,
IFERROR(Overheads!$O$49*$V726*AO726,0)
+IFERROR(Overheads!R$59*$V726*(AO726/Overheads!R$68),0))</f>
        <v>0</v>
      </c>
      <c r="AW726" s="215">
        <f ca="1">IF($AE726=FALSE,AP726*Overheads!$R$24*$V726,
IFERROR(Overheads!$O$49*$V726*AP726,0)
+IFERROR(Overheads!S$59*$V726*(AP726/Overheads!S$68),0))</f>
        <v>0</v>
      </c>
      <c r="AX726" s="215">
        <f ca="1">IF($AE726=FALSE,AQ726*Overheads!$R$24*$V726,
IFERROR(Overheads!$O$49*$V726*AQ726,0)
+IFERROR(Overheads!T$59*$V726*(AQ726/Overheads!T$68),0))</f>
        <v>0</v>
      </c>
      <c r="AY726" s="215">
        <f ca="1">IF($AE726=FALSE,AR726*Overheads!$R$24*$V726,
IFERROR(Overheads!$O$49*$V726*AR726,0)
+IFERROR(Overheads!U$59*$V726*(AR726/Overheads!U$68),0))</f>
        <v>0</v>
      </c>
      <c r="AZ726" s="155">
        <f t="shared" ca="1" si="527"/>
        <v>0</v>
      </c>
      <c r="BA726" s="165"/>
      <c r="BB726" s="215">
        <f ca="1">IF($AE726=FALSE,AN726*Overheads!$S$25,
IFERROR(Overheads!$O$50*AN726,0)
+IFERROR(Overheads!Q$60*(AN726/Overheads!Q$66),0))</f>
        <v>0</v>
      </c>
      <c r="BC726" s="215">
        <f ca="1">IF($AE726=FALSE,AO726*Overheads!$S$25,
IFERROR(Overheads!$O$50*AO726,0)
+IFERROR(Overheads!R$60*(AO726/Overheads!R$66),0))</f>
        <v>0</v>
      </c>
      <c r="BD726" s="215">
        <f ca="1">IF($AE726=FALSE,AP726*Overheads!$S$25,
IFERROR(Overheads!$O$50*AP726,0)
+IFERROR(Overheads!S$60*(AP726/Overheads!S$66),0))</f>
        <v>0</v>
      </c>
      <c r="BE726" s="215">
        <f ca="1">IF($AE726=FALSE,AQ726*Overheads!$S$25,
IFERROR(Overheads!$O$50*AQ726,0)
+IFERROR(Overheads!T$60*(AQ726/Overheads!T$66),0))</f>
        <v>0</v>
      </c>
      <c r="BF726" s="215">
        <f ca="1">IF($AE726=FALSE,AR726*Overheads!$S$25,
IFERROR(Overheads!$O$50*AR726,0)
+IFERROR(Overheads!U$60*(AR726/Overheads!U$66),0))</f>
        <v>0</v>
      </c>
      <c r="BG726" s="155">
        <f t="shared" ca="1" si="528"/>
        <v>0</v>
      </c>
      <c r="BH726" s="165"/>
      <c r="BI726" s="215">
        <f t="shared" ca="1" si="529"/>
        <v>0</v>
      </c>
      <c r="BJ726" s="215">
        <f t="shared" ca="1" si="495"/>
        <v>0</v>
      </c>
      <c r="BK726" s="215">
        <f t="shared" ca="1" si="496"/>
        <v>0</v>
      </c>
      <c r="BL726" s="215">
        <f t="shared" ca="1" si="497"/>
        <v>0</v>
      </c>
      <c r="BM726" s="215">
        <f t="shared" ca="1" si="498"/>
        <v>0</v>
      </c>
      <c r="BN726" s="155">
        <f t="shared" ca="1" si="530"/>
        <v>0</v>
      </c>
      <c r="BO726" s="165"/>
      <c r="BP726" s="187" cm="1">
        <f t="array" ref="BP726">IFERROR(IF($X726=$X725,BP725,INDEX(Forecast_Capex_Input!AC$12:AC$286,$X726)),0)</f>
        <v>0</v>
      </c>
      <c r="BQ726" s="187" cm="1">
        <f t="array" ref="BQ726">IFERROR(IF($X726=$X725,BQ725,INDEX(Forecast_Capex_Input!AD$12:AD$286,$X726)),0)</f>
        <v>0</v>
      </c>
      <c r="BR726" s="187" cm="1">
        <f t="array" ref="BR726">IFERROR(IF($X726=$X725,BR725,INDEX(Forecast_Capex_Input!AE$12:AE$286,$X726)),0)</f>
        <v>0</v>
      </c>
      <c r="BS726" s="187" cm="1">
        <f t="array" ref="BS726">IFERROR(IF($X726=$X725,BS725,INDEX(Forecast_Capex_Input!AF$12:AF$286,$X726)),0)</f>
        <v>0</v>
      </c>
      <c r="BT726" s="187" cm="1">
        <f t="array" ref="BT726">IFERROR(IF($X726=$X725,BT725,INDEX(Forecast_Capex_Input!AG$12:AG$286,$X726)),0)</f>
        <v>0</v>
      </c>
      <c r="BU726" s="165"/>
      <c r="BV726" s="215">
        <f t="shared" si="499"/>
        <v>0</v>
      </c>
      <c r="BW726" s="215">
        <f t="shared" si="500"/>
        <v>0</v>
      </c>
      <c r="BX726" s="215">
        <f t="shared" si="501"/>
        <v>0</v>
      </c>
      <c r="BY726" s="215">
        <f t="shared" si="502"/>
        <v>0</v>
      </c>
      <c r="BZ726" s="215">
        <f t="shared" si="503"/>
        <v>0</v>
      </c>
      <c r="CA726" s="155">
        <f t="shared" si="531"/>
        <v>0</v>
      </c>
      <c r="CB726" s="165"/>
      <c r="CC726" s="215">
        <f t="shared" si="504"/>
        <v>0</v>
      </c>
      <c r="CD726" s="215">
        <f t="shared" si="505"/>
        <v>0</v>
      </c>
      <c r="CE726" s="215">
        <f t="shared" si="506"/>
        <v>0</v>
      </c>
      <c r="CF726" s="215">
        <f t="shared" si="507"/>
        <v>0</v>
      </c>
      <c r="CG726" s="215">
        <f t="shared" si="508"/>
        <v>0</v>
      </c>
      <c r="CH726" s="155">
        <f t="shared" si="532"/>
        <v>0</v>
      </c>
      <c r="CI726" s="165"/>
      <c r="CJ726" s="215">
        <f t="shared" si="509"/>
        <v>0</v>
      </c>
      <c r="CK726" s="215">
        <f t="shared" si="510"/>
        <v>0</v>
      </c>
      <c r="CL726" s="215">
        <f t="shared" si="511"/>
        <v>0</v>
      </c>
      <c r="CM726" s="215">
        <f t="shared" si="512"/>
        <v>0</v>
      </c>
      <c r="CN726" s="215">
        <f t="shared" si="513"/>
        <v>0</v>
      </c>
      <c r="CO726" s="155">
        <f t="shared" si="533"/>
        <v>0</v>
      </c>
      <c r="CP726" s="165"/>
      <c r="CQ726" s="223">
        <f t="shared" si="514"/>
        <v>0</v>
      </c>
      <c r="CR726" s="223">
        <f t="shared" si="515"/>
        <v>0</v>
      </c>
      <c r="CS726" s="223">
        <f t="shared" si="516"/>
        <v>0</v>
      </c>
      <c r="CT726" s="223">
        <f t="shared" si="517"/>
        <v>0</v>
      </c>
      <c r="CU726" s="223">
        <f t="shared" si="518"/>
        <v>0</v>
      </c>
      <c r="CV726" s="155">
        <f t="shared" si="534"/>
        <v>0</v>
      </c>
      <c r="CW726" s="165"/>
      <c r="CX726" s="215">
        <f t="shared" si="535"/>
        <v>0</v>
      </c>
      <c r="CY726" s="215">
        <f t="shared" si="519"/>
        <v>0</v>
      </c>
      <c r="CZ726" s="215">
        <f t="shared" si="520"/>
        <v>0</v>
      </c>
      <c r="DA726" s="215">
        <f t="shared" si="521"/>
        <v>0</v>
      </c>
      <c r="DB726" s="215">
        <f t="shared" si="522"/>
        <v>0</v>
      </c>
      <c r="DC726" s="155">
        <f t="shared" si="536"/>
        <v>0</v>
      </c>
      <c r="DD726" s="165"/>
      <c r="DE726" s="188" t="b" cm="1">
        <f t="array" aca="1" ref="DE726" ca="1">OR($G726=Forecast_Capex_Input!$BF$8:$BF$10)</f>
        <v>0</v>
      </c>
      <c r="DF726" s="188" cm="1">
        <f t="array" aca="1" ref="DF726" ca="1">IFERROR(INDEX(Forecast_Capex_Input!BG$12:BG$286,$X726)
*(INDEX(Forecast_Capex_Input!$H$12:$H$286,$X726)=Repex),0)
*$DE726</f>
        <v>0</v>
      </c>
      <c r="DG726" s="188" cm="1">
        <f t="array" aca="1" ref="DG726" ca="1">IFERROR(INDEX(Forecast_Capex_Input!BH$12:BH$286,$X726)
*(INDEX(Forecast_Capex_Input!$H$12:$H$286,$X726)=Repex),0)
*$DE726</f>
        <v>0</v>
      </c>
      <c r="DH726" s="188" cm="1">
        <f t="array" aca="1" ref="DH726" ca="1">IFERROR(INDEX(Forecast_Capex_Input!BI$12:BI$286,$X726)
*(INDEX(Forecast_Capex_Input!$H$12:$H$286,$X726)=Repex),0)
*$DE726</f>
        <v>0</v>
      </c>
      <c r="DI726" s="188" cm="1">
        <f t="array" aca="1" ref="DI726" ca="1">IFERROR(INDEX(Forecast_Capex_Input!BJ$12:BJ$286,$X726)
*(INDEX(Forecast_Capex_Input!$H$12:$H$286,$X726)=Repex),0)
*$DE726</f>
        <v>0</v>
      </c>
      <c r="DJ726" s="188" cm="1">
        <f t="array" aca="1" ref="DJ726" ca="1">IFERROR(INDEX(Forecast_Capex_Input!BK$12:BK$286,$X726)
*(INDEX(Forecast_Capex_Input!$H$12:$H$286,$X726)=Repex),0)
*$DE726</f>
        <v>0</v>
      </c>
      <c r="DK726" s="188" cm="1">
        <f t="array" aca="1" ref="DK726" ca="1">IFERROR(INDEX(Forecast_Capex_Input!BL$12:BL$286,$X726)
*(INDEX(Forecast_Capex_Input!$H$12:$H$286,$X726)=Repex),0)
*$DE726</f>
        <v>0</v>
      </c>
      <c r="DL726" s="165"/>
      <c r="DM726" s="188" t="b" cm="1">
        <f t="array" aca="1" ref="DM726" ca="1">OR($G726=Forecast_Capex_Input!$BN$8:$BN$9)</f>
        <v>0</v>
      </c>
      <c r="DN726" s="188" cm="1">
        <f t="array" aca="1" ref="DN726" ca="1">IFERROR(INDEX(Forecast_Capex_Input!BO$12:BO$286,$X726)
*(INDEX(Forecast_Capex_Input!$H$12:$H$286,$X726)=Repex),0)
*$DM726</f>
        <v>0</v>
      </c>
      <c r="DO726" s="188" cm="1">
        <f t="array" aca="1" ref="DO726" ca="1">IFERROR(INDEX(Forecast_Capex_Input!BP$12:BP$286,$X726)
*(INDEX(Forecast_Capex_Input!$H$12:$H$286,$X726)=Repex),0)
*$DM726</f>
        <v>0</v>
      </c>
      <c r="DP726" s="188" cm="1">
        <f t="array" aca="1" ref="DP726" ca="1">IFERROR(INDEX(Forecast_Capex_Input!BQ$12:BQ$286,$X726)
*(INDEX(Forecast_Capex_Input!$H$12:$H$286,$X726)=Repex),0)
*$DM726</f>
        <v>0</v>
      </c>
      <c r="DQ726" s="188" cm="1">
        <f t="array" aca="1" ref="DQ726" ca="1">IFERROR(INDEX(Forecast_Capex_Input!BR$12:BR$286,$X726)
*(INDEX(Forecast_Capex_Input!$H$12:$H$286,$X726)=Repex),0)
*$DM726</f>
        <v>0</v>
      </c>
      <c r="DR726" s="188" cm="1">
        <f t="array" aca="1" ref="DR726" ca="1">IFERROR(INDEX(Forecast_Capex_Input!BS$12:BS$286,$X726)
*(INDEX(Forecast_Capex_Input!$H$12:$H$286,$X726)=Repex),0)
*$DM726</f>
        <v>0</v>
      </c>
      <c r="DS726" s="165"/>
      <c r="DT726" s="188" t="b" cm="1">
        <f t="array" aca="1" ref="DT726" ca="1">OR($G726=Forecast_Capex_Input!$BU$8:$BU$10)</f>
        <v>0</v>
      </c>
      <c r="DU726" s="188" cm="1">
        <f t="array" aca="1" ref="DU726" ca="1">IFERROR(INDEX(Forecast_Capex_Input!BV$12:BV$286,$X726)
*(INDEX(Forecast_Capex_Input!$H$12:$H$286,$X726)=Repex),0)
*$DT726</f>
        <v>0</v>
      </c>
      <c r="DV726" s="188" cm="1">
        <f t="array" aca="1" ref="DV726" ca="1">IFERROR(INDEX(Forecast_Capex_Input!BW$12:BW$286,$X726)
*(INDEX(Forecast_Capex_Input!$H$12:$H$286,$X726)=Repex),0)
*$DT726</f>
        <v>0</v>
      </c>
      <c r="DW726" s="188" cm="1">
        <f t="array" aca="1" ref="DW726" ca="1">IFERROR(INDEX(Forecast_Capex_Input!BX$12:BX$286,$X726)
*(INDEX(Forecast_Capex_Input!$H$12:$H$286,$X726)=Repex),0)
*$DT726</f>
        <v>0</v>
      </c>
      <c r="DX726" s="188" cm="1">
        <f t="array" aca="1" ref="DX726" ca="1">IFERROR(INDEX(Forecast_Capex_Input!BY$12:BY$286,$X726)
*(INDEX(Forecast_Capex_Input!$H$12:$H$286,$X726)=Repex),0)
*$DT726</f>
        <v>0</v>
      </c>
      <c r="DY726" s="188" cm="1">
        <f t="array" aca="1" ref="DY726" ca="1">IFERROR(INDEX(Forecast_Capex_Input!BZ$12:BZ$286,$X726)
*(INDEX(Forecast_Capex_Input!$H$12:$H$286,$X726)=Repex),0)
*$DT726</f>
        <v>0</v>
      </c>
      <c r="DZ726" s="188" cm="1">
        <f t="array" aca="1" ref="DZ726" ca="1">IFERROR(INDEX(Forecast_Capex_Input!CA$12:CA$286,$X726)
*(INDEX(Forecast_Capex_Input!$H$12:$H$286,$X726)=Repex),0)
*$DT726</f>
        <v>0</v>
      </c>
      <c r="EA726" s="188" cm="1">
        <f t="array" aca="1" ref="EA726" ca="1">IFERROR(INDEX(Forecast_Capex_Input!CB$12:CB$286,$X726)
*(INDEX(Forecast_Capex_Input!$H$12:$H$286,$X726)=Repex),0)
*$DT726</f>
        <v>0</v>
      </c>
      <c r="EB726" s="188" cm="1">
        <f t="array" aca="1" ref="EB726" ca="1">IFERROR(INDEX(Forecast_Capex_Input!CC$12:CC$286,$X726)
*(INDEX(Forecast_Capex_Input!$H$12:$H$286,$X726)=Repex),0)
*$DT726</f>
        <v>0</v>
      </c>
      <c r="EC726" s="165"/>
      <c r="ED726" s="226" t="str">
        <f t="shared" si="523"/>
        <v>N/A</v>
      </c>
      <c r="EE726" s="174" t="s">
        <v>15</v>
      </c>
    </row>
    <row r="727" spans="3:135" x14ac:dyDescent="0.2">
      <c r="C727" s="174">
        <f t="shared" si="524"/>
        <v>717</v>
      </c>
      <c r="D727" s="167" t="str" cm="1">
        <f t="array" ref="D727">IFERROR(INDEX(Forecast_Capex_Input!$D$12:$D$286,$X727),NA)</f>
        <v>N/A</v>
      </c>
      <c r="E727" s="172" t="str" cm="1">
        <f t="array" ref="E727">IF($X727=NA,NA,INDEX(Forecast_Capex_Input!$E$12:$E$286,$X727))</f>
        <v>N/A</v>
      </c>
      <c r="F727" s="167" t="str" cm="1">
        <f t="array" aca="1" ref="F727" ca="1">IFERROR(INDEX(General!$E$25:$E$26,$Y727),NA)</f>
        <v>N/A</v>
      </c>
      <c r="G727" s="167" t="str" cm="1">
        <f t="array" aca="1" ref="G727" ca="1">IFERROR(INDEX(Forecast_Capex_Input!$AI$11:$BB$11,$AA727),NA)</f>
        <v>N/A</v>
      </c>
      <c r="H727" s="189" t="str" cm="1">
        <f t="array" aca="1" ref="H727" ca="1">IFERROR(INDEX(Forecast_Capex_Input!$AI$12:$BB$286,$X727,$AA727),NA)</f>
        <v>N/A</v>
      </c>
      <c r="I727" s="199" t="str" cm="1">
        <f t="array" ref="I727">IFERROR(INDEX(Forecast_Capex_Input!$F$12:$F$286,$X727),NA)</f>
        <v>N/A</v>
      </c>
      <c r="J727" s="199" t="str" cm="1">
        <f t="array" ref="J727">IFERROR(INDEX(Forecast_Capex_Input!G$12:G$286,$X727),NA)</f>
        <v>N/A</v>
      </c>
      <c r="K727" s="199" t="str" cm="1">
        <f t="array" ref="K727">IFERROR(INDEX(Forecast_Capex_Input!H$12:H$286,$X727),NA)</f>
        <v>N/A</v>
      </c>
      <c r="L727" s="199" t="str" cm="1">
        <f t="array" ref="L727">IFERROR(INDEX(Forecast_Capex_Input!I$12:I$286,$X727),NA)</f>
        <v>N/A</v>
      </c>
      <c r="M727" s="199" t="str" cm="1">
        <f t="array" ref="M727">IFERROR(INDEX(Forecast_Capex_Input!J$12:J$286,$X727),NA)</f>
        <v>N/A</v>
      </c>
      <c r="N727" s="199" t="str" cm="1">
        <f t="array" ref="N727">IFERROR(INDEX(Forecast_Capex_Input!K$12:K$286,$X727),NA)</f>
        <v>N/A</v>
      </c>
      <c r="O727" s="199" t="str" cm="1">
        <f t="array" ref="O727">IFERROR(INDEX(Forecast_Capex_Input!L$12:L$286,$X727),NA)</f>
        <v>N/A</v>
      </c>
      <c r="P727" s="199" t="str" cm="1">
        <f t="array" ref="P727">IFERROR(INDEX(Forecast_Capex_Input!M$12:M$286,$X727),NA)</f>
        <v>N/A</v>
      </c>
      <c r="Q727" s="172" t="str" cm="1">
        <f t="array" ref="Q727">IFERROR(INDEX(Forecast_Capex_Input!N$12:N$286,$X727),NA)</f>
        <v>N/A</v>
      </c>
      <c r="R727" s="265" cm="1">
        <f t="array" ref="R727">IFERROR(INDEX(Forecast_Capex_Input!O$12:O$286,$X727),0)</f>
        <v>0</v>
      </c>
      <c r="S727" s="172" cm="1">
        <f t="array" ref="S727">IFERROR(INDEX(Forecast_Capex_Input!P$12:P$286,$X727),0)</f>
        <v>0</v>
      </c>
      <c r="T727" s="199" t="str" cm="1">
        <f t="array" aca="1" ref="T727" ca="1">IFERROR(INDEX(General!$K$84:$K$103,$AA727),NA)</f>
        <v>N/A</v>
      </c>
      <c r="U727" s="188" cm="1">
        <f t="array" aca="1" ref="U727" ca="1">IFERROR(
IF($F727=General!$E$25,INDEX(Forecast_Capex_Input!S$12:S$286,$X727),
INDEX(Forecast_Capex_Input!T$12:T$286,$X727)),0)</f>
        <v>0</v>
      </c>
      <c r="V727" s="222" t="b">
        <f>IFERROR(INDEX(Overheads!$T$19:$T$26,MATCH($I727,Overheads!$E$19:$E$26,0)),FALSE)</f>
        <v>0</v>
      </c>
      <c r="W727" s="165"/>
      <c r="X727" s="174" t="str">
        <f>IFERROR(
IF(MATCH($C727,Forecast_Capex_Input!$CI$12:$CI$286,1)+1&gt;MAX(Forecast_Capex_Input!$C$12:$C$286),NA,
MATCH($C727,Forecast_Capex_Input!$CI$12:$CI$286,1)+1),1)</f>
        <v>N/A</v>
      </c>
      <c r="Y727" s="174" t="str" cm="1">
        <f t="array" aca="1" ref="Y727" ca="1">IFERROR(
IF(X726&lt;&gt;X727,1,
IF(COUNTIF(OFFSET(Y726,0,0,-INDEX(Forecast_Capex_Input!$CG$12:$CG$286,$X727)),Y726)=INDEX(Forecast_Capex_Input!$CG$12:$CG$286,$X727),Y726+1,Y726)),NA)</f>
        <v>N/A</v>
      </c>
      <c r="Z727" s="174" t="str" cm="1">
        <f t="array" ref="Z727">IFERROR($C727-IF($X727=1,1,INDEX(Forecast_Capex_Input!$CI$12:$CI$286,$X727-1))+1,NA)</f>
        <v>N/A</v>
      </c>
      <c r="AA727" s="174" t="str" cm="1">
        <f t="array" aca="1" ref="AA727" ca="1">IFERROR(IF(Y727=1,
INDEX(Forecast_Capex_Input!$AI$10:$BB$10,SMALL(IF(INDEX(Forecast_Capex_Input!$AI$12:$BB$286,$X727,0)&gt;0,COLUMN(Forecast_Capex_Input!$AI$10:$BB$10)-COLUMN(Forecast_Capex_Input!$AI$12)+1),ROWS(OFFSET(AA726,0,0,-$Z727)))),
OFFSET(AA726,-INDEX(Forecast_Capex_Input!$CG$12:$CG$286,$X727)+1,0)),NA)</f>
        <v>N/A</v>
      </c>
      <c r="AB727" s="174" t="str">
        <f t="shared" ca="1" si="493"/>
        <v>N/A</v>
      </c>
      <c r="AC727" s="222" t="b">
        <f t="shared" si="525"/>
        <v>0</v>
      </c>
      <c r="AD727" s="220" t="b">
        <v>0</v>
      </c>
      <c r="AE727" s="222" t="b">
        <f t="shared" si="494"/>
        <v>1</v>
      </c>
      <c r="AF727" s="165"/>
      <c r="AG727" s="215">
        <v>0</v>
      </c>
      <c r="AH727" s="215">
        <v>0</v>
      </c>
      <c r="AI727" s="215">
        <v>0</v>
      </c>
      <c r="AJ727" s="215">
        <v>0</v>
      </c>
      <c r="AK727" s="215">
        <v>0</v>
      </c>
      <c r="AL727" s="155">
        <v>0</v>
      </c>
      <c r="AM727" s="165"/>
      <c r="AN727" s="215" cm="1">
        <f t="array" aca="1" ref="AN727" ca="1">IFERROR(INDEX(General!O$33:O$34,$AB727)
*AG727,0)</f>
        <v>0</v>
      </c>
      <c r="AO727" s="215" cm="1">
        <f t="array" aca="1" ref="AO727" ca="1">IFERROR(INDEX(General!P$33:P$34,$AB727)
*AH727,0)</f>
        <v>0</v>
      </c>
      <c r="AP727" s="215" cm="1">
        <f t="array" aca="1" ref="AP727" ca="1">IFERROR(INDEX(General!Q$33:Q$34,$AB727)
*AI727,0)</f>
        <v>0</v>
      </c>
      <c r="AQ727" s="215" cm="1">
        <f t="array" aca="1" ref="AQ727" ca="1">IFERROR(INDEX(General!R$33:R$34,$AB727)
*AJ727,0)</f>
        <v>0</v>
      </c>
      <c r="AR727" s="215" cm="1">
        <f t="array" aca="1" ref="AR727" ca="1">IFERROR(INDEX(General!S$33:S$34,$AB727)
*AK727,0)</f>
        <v>0</v>
      </c>
      <c r="AS727" s="155">
        <f t="shared" ca="1" si="526"/>
        <v>0</v>
      </c>
      <c r="AT727" s="165"/>
      <c r="AU727" s="215">
        <f ca="1">IF($AE727=FALSE,AN727*Overheads!$R$24*$V727,
IFERROR(Overheads!$O$49*$V727*AN727,0)
+IFERROR(Overheads!Q$59*$V727*(AN727/Overheads!Q$68),0))</f>
        <v>0</v>
      </c>
      <c r="AV727" s="215">
        <f ca="1">IF($AE727=FALSE,AO727*Overheads!$R$24*$V727,
IFERROR(Overheads!$O$49*$V727*AO727,0)
+IFERROR(Overheads!R$59*$V727*(AO727/Overheads!R$68),0))</f>
        <v>0</v>
      </c>
      <c r="AW727" s="215">
        <f ca="1">IF($AE727=FALSE,AP727*Overheads!$R$24*$V727,
IFERROR(Overheads!$O$49*$V727*AP727,0)
+IFERROR(Overheads!S$59*$V727*(AP727/Overheads!S$68),0))</f>
        <v>0</v>
      </c>
      <c r="AX727" s="215">
        <f ca="1">IF($AE727=FALSE,AQ727*Overheads!$R$24*$V727,
IFERROR(Overheads!$O$49*$V727*AQ727,0)
+IFERROR(Overheads!T$59*$V727*(AQ727/Overheads!T$68),0))</f>
        <v>0</v>
      </c>
      <c r="AY727" s="215">
        <f ca="1">IF($AE727=FALSE,AR727*Overheads!$R$24*$V727,
IFERROR(Overheads!$O$49*$V727*AR727,0)
+IFERROR(Overheads!U$59*$V727*(AR727/Overheads!U$68),0))</f>
        <v>0</v>
      </c>
      <c r="AZ727" s="155">
        <f t="shared" ca="1" si="527"/>
        <v>0</v>
      </c>
      <c r="BA727" s="165"/>
      <c r="BB727" s="215">
        <f ca="1">IF($AE727=FALSE,AN727*Overheads!$S$25,
IFERROR(Overheads!$O$50*AN727,0)
+IFERROR(Overheads!Q$60*(AN727/Overheads!Q$66),0))</f>
        <v>0</v>
      </c>
      <c r="BC727" s="215">
        <f ca="1">IF($AE727=FALSE,AO727*Overheads!$S$25,
IFERROR(Overheads!$O$50*AO727,0)
+IFERROR(Overheads!R$60*(AO727/Overheads!R$66),0))</f>
        <v>0</v>
      </c>
      <c r="BD727" s="215">
        <f ca="1">IF($AE727=FALSE,AP727*Overheads!$S$25,
IFERROR(Overheads!$O$50*AP727,0)
+IFERROR(Overheads!S$60*(AP727/Overheads!S$66),0))</f>
        <v>0</v>
      </c>
      <c r="BE727" s="215">
        <f ca="1">IF($AE727=FALSE,AQ727*Overheads!$S$25,
IFERROR(Overheads!$O$50*AQ727,0)
+IFERROR(Overheads!T$60*(AQ727/Overheads!T$66),0))</f>
        <v>0</v>
      </c>
      <c r="BF727" s="215">
        <f ca="1">IF($AE727=FALSE,AR727*Overheads!$S$25,
IFERROR(Overheads!$O$50*AR727,0)
+IFERROR(Overheads!U$60*(AR727/Overheads!U$66),0))</f>
        <v>0</v>
      </c>
      <c r="BG727" s="155">
        <f t="shared" ca="1" si="528"/>
        <v>0</v>
      </c>
      <c r="BH727" s="165"/>
      <c r="BI727" s="215">
        <f t="shared" ca="1" si="529"/>
        <v>0</v>
      </c>
      <c r="BJ727" s="215">
        <f t="shared" ca="1" si="495"/>
        <v>0</v>
      </c>
      <c r="BK727" s="215">
        <f t="shared" ca="1" si="496"/>
        <v>0</v>
      </c>
      <c r="BL727" s="215">
        <f t="shared" ca="1" si="497"/>
        <v>0</v>
      </c>
      <c r="BM727" s="215">
        <f t="shared" ca="1" si="498"/>
        <v>0</v>
      </c>
      <c r="BN727" s="155">
        <f t="shared" ca="1" si="530"/>
        <v>0</v>
      </c>
      <c r="BO727" s="165"/>
      <c r="BP727" s="187" cm="1">
        <f t="array" ref="BP727">IFERROR(IF($X727=$X726,BP726,INDEX(Forecast_Capex_Input!AC$12:AC$286,$X727)),0)</f>
        <v>0</v>
      </c>
      <c r="BQ727" s="187" cm="1">
        <f t="array" ref="BQ727">IFERROR(IF($X727=$X726,BQ726,INDEX(Forecast_Capex_Input!AD$12:AD$286,$X727)),0)</f>
        <v>0</v>
      </c>
      <c r="BR727" s="187" cm="1">
        <f t="array" ref="BR727">IFERROR(IF($X727=$X726,BR726,INDEX(Forecast_Capex_Input!AE$12:AE$286,$X727)),0)</f>
        <v>0</v>
      </c>
      <c r="BS727" s="187" cm="1">
        <f t="array" ref="BS727">IFERROR(IF($X727=$X726,BS726,INDEX(Forecast_Capex_Input!AF$12:AF$286,$X727)),0)</f>
        <v>0</v>
      </c>
      <c r="BT727" s="187" cm="1">
        <f t="array" ref="BT727">IFERROR(IF($X727=$X726,BT726,INDEX(Forecast_Capex_Input!AG$12:AG$286,$X727)),0)</f>
        <v>0</v>
      </c>
      <c r="BU727" s="165"/>
      <c r="BV727" s="215">
        <f t="shared" si="499"/>
        <v>0</v>
      </c>
      <c r="BW727" s="215">
        <f t="shared" si="500"/>
        <v>0</v>
      </c>
      <c r="BX727" s="215">
        <f t="shared" si="501"/>
        <v>0</v>
      </c>
      <c r="BY727" s="215">
        <f t="shared" si="502"/>
        <v>0</v>
      </c>
      <c r="BZ727" s="215">
        <f t="shared" si="503"/>
        <v>0</v>
      </c>
      <c r="CA727" s="155">
        <f t="shared" si="531"/>
        <v>0</v>
      </c>
      <c r="CB727" s="165"/>
      <c r="CC727" s="215">
        <f t="shared" si="504"/>
        <v>0</v>
      </c>
      <c r="CD727" s="215">
        <f t="shared" si="505"/>
        <v>0</v>
      </c>
      <c r="CE727" s="215">
        <f t="shared" si="506"/>
        <v>0</v>
      </c>
      <c r="CF727" s="215">
        <f t="shared" si="507"/>
        <v>0</v>
      </c>
      <c r="CG727" s="215">
        <f t="shared" si="508"/>
        <v>0</v>
      </c>
      <c r="CH727" s="155">
        <f t="shared" si="532"/>
        <v>0</v>
      </c>
      <c r="CI727" s="165"/>
      <c r="CJ727" s="215">
        <f t="shared" si="509"/>
        <v>0</v>
      </c>
      <c r="CK727" s="215">
        <f t="shared" si="510"/>
        <v>0</v>
      </c>
      <c r="CL727" s="215">
        <f t="shared" si="511"/>
        <v>0</v>
      </c>
      <c r="CM727" s="215">
        <f t="shared" si="512"/>
        <v>0</v>
      </c>
      <c r="CN727" s="215">
        <f t="shared" si="513"/>
        <v>0</v>
      </c>
      <c r="CO727" s="155">
        <f t="shared" si="533"/>
        <v>0</v>
      </c>
      <c r="CP727" s="165"/>
      <c r="CQ727" s="223">
        <f t="shared" si="514"/>
        <v>0</v>
      </c>
      <c r="CR727" s="223">
        <f t="shared" si="515"/>
        <v>0</v>
      </c>
      <c r="CS727" s="223">
        <f t="shared" si="516"/>
        <v>0</v>
      </c>
      <c r="CT727" s="223">
        <f t="shared" si="517"/>
        <v>0</v>
      </c>
      <c r="CU727" s="223">
        <f t="shared" si="518"/>
        <v>0</v>
      </c>
      <c r="CV727" s="155">
        <f t="shared" si="534"/>
        <v>0</v>
      </c>
      <c r="CW727" s="165"/>
      <c r="CX727" s="215">
        <f t="shared" si="535"/>
        <v>0</v>
      </c>
      <c r="CY727" s="215">
        <f t="shared" si="519"/>
        <v>0</v>
      </c>
      <c r="CZ727" s="215">
        <f t="shared" si="520"/>
        <v>0</v>
      </c>
      <c r="DA727" s="215">
        <f t="shared" si="521"/>
        <v>0</v>
      </c>
      <c r="DB727" s="215">
        <f t="shared" si="522"/>
        <v>0</v>
      </c>
      <c r="DC727" s="155">
        <f t="shared" si="536"/>
        <v>0</v>
      </c>
      <c r="DD727" s="165"/>
      <c r="DE727" s="188" t="b" cm="1">
        <f t="array" aca="1" ref="DE727" ca="1">OR($G727=Forecast_Capex_Input!$BF$8:$BF$10)</f>
        <v>0</v>
      </c>
      <c r="DF727" s="188" cm="1">
        <f t="array" aca="1" ref="DF727" ca="1">IFERROR(INDEX(Forecast_Capex_Input!BG$12:BG$286,$X727)
*(INDEX(Forecast_Capex_Input!$H$12:$H$286,$X727)=Repex),0)
*$DE727</f>
        <v>0</v>
      </c>
      <c r="DG727" s="188" cm="1">
        <f t="array" aca="1" ref="DG727" ca="1">IFERROR(INDEX(Forecast_Capex_Input!BH$12:BH$286,$X727)
*(INDEX(Forecast_Capex_Input!$H$12:$H$286,$X727)=Repex),0)
*$DE727</f>
        <v>0</v>
      </c>
      <c r="DH727" s="188" cm="1">
        <f t="array" aca="1" ref="DH727" ca="1">IFERROR(INDEX(Forecast_Capex_Input!BI$12:BI$286,$X727)
*(INDEX(Forecast_Capex_Input!$H$12:$H$286,$X727)=Repex),0)
*$DE727</f>
        <v>0</v>
      </c>
      <c r="DI727" s="188" cm="1">
        <f t="array" aca="1" ref="DI727" ca="1">IFERROR(INDEX(Forecast_Capex_Input!BJ$12:BJ$286,$X727)
*(INDEX(Forecast_Capex_Input!$H$12:$H$286,$X727)=Repex),0)
*$DE727</f>
        <v>0</v>
      </c>
      <c r="DJ727" s="188" cm="1">
        <f t="array" aca="1" ref="DJ727" ca="1">IFERROR(INDEX(Forecast_Capex_Input!BK$12:BK$286,$X727)
*(INDEX(Forecast_Capex_Input!$H$12:$H$286,$X727)=Repex),0)
*$DE727</f>
        <v>0</v>
      </c>
      <c r="DK727" s="188" cm="1">
        <f t="array" aca="1" ref="DK727" ca="1">IFERROR(INDEX(Forecast_Capex_Input!BL$12:BL$286,$X727)
*(INDEX(Forecast_Capex_Input!$H$12:$H$286,$X727)=Repex),0)
*$DE727</f>
        <v>0</v>
      </c>
      <c r="DL727" s="165"/>
      <c r="DM727" s="188" t="b" cm="1">
        <f t="array" aca="1" ref="DM727" ca="1">OR($G727=Forecast_Capex_Input!$BN$8:$BN$9)</f>
        <v>0</v>
      </c>
      <c r="DN727" s="188" cm="1">
        <f t="array" aca="1" ref="DN727" ca="1">IFERROR(INDEX(Forecast_Capex_Input!BO$12:BO$286,$X727)
*(INDEX(Forecast_Capex_Input!$H$12:$H$286,$X727)=Repex),0)
*$DM727</f>
        <v>0</v>
      </c>
      <c r="DO727" s="188" cm="1">
        <f t="array" aca="1" ref="DO727" ca="1">IFERROR(INDEX(Forecast_Capex_Input!BP$12:BP$286,$X727)
*(INDEX(Forecast_Capex_Input!$H$12:$H$286,$X727)=Repex),0)
*$DM727</f>
        <v>0</v>
      </c>
      <c r="DP727" s="188" cm="1">
        <f t="array" aca="1" ref="DP727" ca="1">IFERROR(INDEX(Forecast_Capex_Input!BQ$12:BQ$286,$X727)
*(INDEX(Forecast_Capex_Input!$H$12:$H$286,$X727)=Repex),0)
*$DM727</f>
        <v>0</v>
      </c>
      <c r="DQ727" s="188" cm="1">
        <f t="array" aca="1" ref="DQ727" ca="1">IFERROR(INDEX(Forecast_Capex_Input!BR$12:BR$286,$X727)
*(INDEX(Forecast_Capex_Input!$H$12:$H$286,$X727)=Repex),0)
*$DM727</f>
        <v>0</v>
      </c>
      <c r="DR727" s="188" cm="1">
        <f t="array" aca="1" ref="DR727" ca="1">IFERROR(INDEX(Forecast_Capex_Input!BS$12:BS$286,$X727)
*(INDEX(Forecast_Capex_Input!$H$12:$H$286,$X727)=Repex),0)
*$DM727</f>
        <v>0</v>
      </c>
      <c r="DS727" s="165"/>
      <c r="DT727" s="188" t="b" cm="1">
        <f t="array" aca="1" ref="DT727" ca="1">OR($G727=Forecast_Capex_Input!$BU$8:$BU$10)</f>
        <v>0</v>
      </c>
      <c r="DU727" s="188" cm="1">
        <f t="array" aca="1" ref="DU727" ca="1">IFERROR(INDEX(Forecast_Capex_Input!BV$12:BV$286,$X727)
*(INDEX(Forecast_Capex_Input!$H$12:$H$286,$X727)=Repex),0)
*$DT727</f>
        <v>0</v>
      </c>
      <c r="DV727" s="188" cm="1">
        <f t="array" aca="1" ref="DV727" ca="1">IFERROR(INDEX(Forecast_Capex_Input!BW$12:BW$286,$X727)
*(INDEX(Forecast_Capex_Input!$H$12:$H$286,$X727)=Repex),0)
*$DT727</f>
        <v>0</v>
      </c>
      <c r="DW727" s="188" cm="1">
        <f t="array" aca="1" ref="DW727" ca="1">IFERROR(INDEX(Forecast_Capex_Input!BX$12:BX$286,$X727)
*(INDEX(Forecast_Capex_Input!$H$12:$H$286,$X727)=Repex),0)
*$DT727</f>
        <v>0</v>
      </c>
      <c r="DX727" s="188" cm="1">
        <f t="array" aca="1" ref="DX727" ca="1">IFERROR(INDEX(Forecast_Capex_Input!BY$12:BY$286,$X727)
*(INDEX(Forecast_Capex_Input!$H$12:$H$286,$X727)=Repex),0)
*$DT727</f>
        <v>0</v>
      </c>
      <c r="DY727" s="188" cm="1">
        <f t="array" aca="1" ref="DY727" ca="1">IFERROR(INDEX(Forecast_Capex_Input!BZ$12:BZ$286,$X727)
*(INDEX(Forecast_Capex_Input!$H$12:$H$286,$X727)=Repex),0)
*$DT727</f>
        <v>0</v>
      </c>
      <c r="DZ727" s="188" cm="1">
        <f t="array" aca="1" ref="DZ727" ca="1">IFERROR(INDEX(Forecast_Capex_Input!CA$12:CA$286,$X727)
*(INDEX(Forecast_Capex_Input!$H$12:$H$286,$X727)=Repex),0)
*$DT727</f>
        <v>0</v>
      </c>
      <c r="EA727" s="188" cm="1">
        <f t="array" aca="1" ref="EA727" ca="1">IFERROR(INDEX(Forecast_Capex_Input!CB$12:CB$286,$X727)
*(INDEX(Forecast_Capex_Input!$H$12:$H$286,$X727)=Repex),0)
*$DT727</f>
        <v>0</v>
      </c>
      <c r="EB727" s="188" cm="1">
        <f t="array" aca="1" ref="EB727" ca="1">IFERROR(INDEX(Forecast_Capex_Input!CC$12:CC$286,$X727)
*(INDEX(Forecast_Capex_Input!$H$12:$H$286,$X727)=Repex),0)
*$DT727</f>
        <v>0</v>
      </c>
      <c r="EC727" s="165"/>
      <c r="ED727" s="226" t="str">
        <f t="shared" si="523"/>
        <v>N/A</v>
      </c>
      <c r="EE727" s="174" t="s">
        <v>15</v>
      </c>
    </row>
    <row r="728" spans="3:135" x14ac:dyDescent="0.2">
      <c r="C728" s="174">
        <f t="shared" si="524"/>
        <v>718</v>
      </c>
      <c r="D728" s="167" t="str" cm="1">
        <f t="array" ref="D728">IFERROR(INDEX(Forecast_Capex_Input!$D$12:$D$286,$X728),NA)</f>
        <v>N/A</v>
      </c>
      <c r="E728" s="172" t="str" cm="1">
        <f t="array" ref="E728">IF($X728=NA,NA,INDEX(Forecast_Capex_Input!$E$12:$E$286,$X728))</f>
        <v>N/A</v>
      </c>
      <c r="F728" s="167" t="str" cm="1">
        <f t="array" aca="1" ref="F728" ca="1">IFERROR(INDEX(General!$E$25:$E$26,$Y728),NA)</f>
        <v>N/A</v>
      </c>
      <c r="G728" s="167" t="str" cm="1">
        <f t="array" aca="1" ref="G728" ca="1">IFERROR(INDEX(Forecast_Capex_Input!$AI$11:$BB$11,$AA728),NA)</f>
        <v>N/A</v>
      </c>
      <c r="H728" s="189" t="str" cm="1">
        <f t="array" aca="1" ref="H728" ca="1">IFERROR(INDEX(Forecast_Capex_Input!$AI$12:$BB$286,$X728,$AA728),NA)</f>
        <v>N/A</v>
      </c>
      <c r="I728" s="199" t="str" cm="1">
        <f t="array" ref="I728">IFERROR(INDEX(Forecast_Capex_Input!$F$12:$F$286,$X728),NA)</f>
        <v>N/A</v>
      </c>
      <c r="J728" s="199" t="str" cm="1">
        <f t="array" ref="J728">IFERROR(INDEX(Forecast_Capex_Input!G$12:G$286,$X728),NA)</f>
        <v>N/A</v>
      </c>
      <c r="K728" s="199" t="str" cm="1">
        <f t="array" ref="K728">IFERROR(INDEX(Forecast_Capex_Input!H$12:H$286,$X728),NA)</f>
        <v>N/A</v>
      </c>
      <c r="L728" s="199" t="str" cm="1">
        <f t="array" ref="L728">IFERROR(INDEX(Forecast_Capex_Input!I$12:I$286,$X728),NA)</f>
        <v>N/A</v>
      </c>
      <c r="M728" s="199" t="str" cm="1">
        <f t="array" ref="M728">IFERROR(INDEX(Forecast_Capex_Input!J$12:J$286,$X728),NA)</f>
        <v>N/A</v>
      </c>
      <c r="N728" s="199" t="str" cm="1">
        <f t="array" ref="N728">IFERROR(INDEX(Forecast_Capex_Input!K$12:K$286,$X728),NA)</f>
        <v>N/A</v>
      </c>
      <c r="O728" s="199" t="str" cm="1">
        <f t="array" ref="O728">IFERROR(INDEX(Forecast_Capex_Input!L$12:L$286,$X728),NA)</f>
        <v>N/A</v>
      </c>
      <c r="P728" s="199" t="str" cm="1">
        <f t="array" ref="P728">IFERROR(INDEX(Forecast_Capex_Input!M$12:M$286,$X728),NA)</f>
        <v>N/A</v>
      </c>
      <c r="Q728" s="172" t="str" cm="1">
        <f t="array" ref="Q728">IFERROR(INDEX(Forecast_Capex_Input!N$12:N$286,$X728),NA)</f>
        <v>N/A</v>
      </c>
      <c r="R728" s="265" cm="1">
        <f t="array" ref="R728">IFERROR(INDEX(Forecast_Capex_Input!O$12:O$286,$X728),0)</f>
        <v>0</v>
      </c>
      <c r="S728" s="172" cm="1">
        <f t="array" ref="S728">IFERROR(INDEX(Forecast_Capex_Input!P$12:P$286,$X728),0)</f>
        <v>0</v>
      </c>
      <c r="T728" s="199" t="str" cm="1">
        <f t="array" aca="1" ref="T728" ca="1">IFERROR(INDEX(General!$K$84:$K$103,$AA728),NA)</f>
        <v>N/A</v>
      </c>
      <c r="U728" s="188" cm="1">
        <f t="array" aca="1" ref="U728" ca="1">IFERROR(
IF($F728=General!$E$25,INDEX(Forecast_Capex_Input!S$12:S$286,$X728),
INDEX(Forecast_Capex_Input!T$12:T$286,$X728)),0)</f>
        <v>0</v>
      </c>
      <c r="V728" s="222" t="b">
        <f>IFERROR(INDEX(Overheads!$T$19:$T$26,MATCH($I728,Overheads!$E$19:$E$26,0)),FALSE)</f>
        <v>0</v>
      </c>
      <c r="W728" s="165"/>
      <c r="X728" s="174" t="str">
        <f>IFERROR(
IF(MATCH($C728,Forecast_Capex_Input!$CI$12:$CI$286,1)+1&gt;MAX(Forecast_Capex_Input!$C$12:$C$286),NA,
MATCH($C728,Forecast_Capex_Input!$CI$12:$CI$286,1)+1),1)</f>
        <v>N/A</v>
      </c>
      <c r="Y728" s="174" t="str" cm="1">
        <f t="array" aca="1" ref="Y728" ca="1">IFERROR(
IF(X727&lt;&gt;X728,1,
IF(COUNTIF(OFFSET(Y727,0,0,-INDEX(Forecast_Capex_Input!$CG$12:$CG$286,$X728)),Y727)=INDEX(Forecast_Capex_Input!$CG$12:$CG$286,$X728),Y727+1,Y727)),NA)</f>
        <v>N/A</v>
      </c>
      <c r="Z728" s="174" t="str" cm="1">
        <f t="array" ref="Z728">IFERROR($C728-IF($X728=1,1,INDEX(Forecast_Capex_Input!$CI$12:$CI$286,$X728-1))+1,NA)</f>
        <v>N/A</v>
      </c>
      <c r="AA728" s="174" t="str" cm="1">
        <f t="array" aca="1" ref="AA728" ca="1">IFERROR(IF(Y728=1,
INDEX(Forecast_Capex_Input!$AI$10:$BB$10,SMALL(IF(INDEX(Forecast_Capex_Input!$AI$12:$BB$286,$X728,0)&gt;0,COLUMN(Forecast_Capex_Input!$AI$10:$BB$10)-COLUMN(Forecast_Capex_Input!$AI$12)+1),ROWS(OFFSET(AA727,0,0,-$Z728)))),
OFFSET(AA727,-INDEX(Forecast_Capex_Input!$CG$12:$CG$286,$X728)+1,0)),NA)</f>
        <v>N/A</v>
      </c>
      <c r="AB728" s="174" t="str">
        <f t="shared" ca="1" si="493"/>
        <v>N/A</v>
      </c>
      <c r="AC728" s="222" t="b">
        <f t="shared" si="525"/>
        <v>0</v>
      </c>
      <c r="AD728" s="220" t="b">
        <v>0</v>
      </c>
      <c r="AE728" s="222" t="b">
        <f t="shared" si="494"/>
        <v>1</v>
      </c>
      <c r="AF728" s="165"/>
      <c r="AG728" s="215">
        <v>0</v>
      </c>
      <c r="AH728" s="215">
        <v>0</v>
      </c>
      <c r="AI728" s="215">
        <v>0</v>
      </c>
      <c r="AJ728" s="215">
        <v>0</v>
      </c>
      <c r="AK728" s="215">
        <v>0</v>
      </c>
      <c r="AL728" s="155">
        <v>0</v>
      </c>
      <c r="AM728" s="165"/>
      <c r="AN728" s="215" cm="1">
        <f t="array" aca="1" ref="AN728" ca="1">IFERROR(INDEX(General!O$33:O$34,$AB728)
*AG728,0)</f>
        <v>0</v>
      </c>
      <c r="AO728" s="215" cm="1">
        <f t="array" aca="1" ref="AO728" ca="1">IFERROR(INDEX(General!P$33:P$34,$AB728)
*AH728,0)</f>
        <v>0</v>
      </c>
      <c r="AP728" s="215" cm="1">
        <f t="array" aca="1" ref="AP728" ca="1">IFERROR(INDEX(General!Q$33:Q$34,$AB728)
*AI728,0)</f>
        <v>0</v>
      </c>
      <c r="AQ728" s="215" cm="1">
        <f t="array" aca="1" ref="AQ728" ca="1">IFERROR(INDEX(General!R$33:R$34,$AB728)
*AJ728,0)</f>
        <v>0</v>
      </c>
      <c r="AR728" s="215" cm="1">
        <f t="array" aca="1" ref="AR728" ca="1">IFERROR(INDEX(General!S$33:S$34,$AB728)
*AK728,0)</f>
        <v>0</v>
      </c>
      <c r="AS728" s="155">
        <f t="shared" ca="1" si="526"/>
        <v>0</v>
      </c>
      <c r="AT728" s="165"/>
      <c r="AU728" s="215">
        <f ca="1">IF($AE728=FALSE,AN728*Overheads!$R$24*$V728,
IFERROR(Overheads!$O$49*$V728*AN728,0)
+IFERROR(Overheads!Q$59*$V728*(AN728/Overheads!Q$68),0))</f>
        <v>0</v>
      </c>
      <c r="AV728" s="215">
        <f ca="1">IF($AE728=FALSE,AO728*Overheads!$R$24*$V728,
IFERROR(Overheads!$O$49*$V728*AO728,0)
+IFERROR(Overheads!R$59*$V728*(AO728/Overheads!R$68),0))</f>
        <v>0</v>
      </c>
      <c r="AW728" s="215">
        <f ca="1">IF($AE728=FALSE,AP728*Overheads!$R$24*$V728,
IFERROR(Overheads!$O$49*$V728*AP728,0)
+IFERROR(Overheads!S$59*$V728*(AP728/Overheads!S$68),0))</f>
        <v>0</v>
      </c>
      <c r="AX728" s="215">
        <f ca="1">IF($AE728=FALSE,AQ728*Overheads!$R$24*$V728,
IFERROR(Overheads!$O$49*$V728*AQ728,0)
+IFERROR(Overheads!T$59*$V728*(AQ728/Overheads!T$68),0))</f>
        <v>0</v>
      </c>
      <c r="AY728" s="215">
        <f ca="1">IF($AE728=FALSE,AR728*Overheads!$R$24*$V728,
IFERROR(Overheads!$O$49*$V728*AR728,0)
+IFERROR(Overheads!U$59*$V728*(AR728/Overheads!U$68),0))</f>
        <v>0</v>
      </c>
      <c r="AZ728" s="155">
        <f t="shared" ca="1" si="527"/>
        <v>0</v>
      </c>
      <c r="BA728" s="165"/>
      <c r="BB728" s="215">
        <f ca="1">IF($AE728=FALSE,AN728*Overheads!$S$25,
IFERROR(Overheads!$O$50*AN728,0)
+IFERROR(Overheads!Q$60*(AN728/Overheads!Q$66),0))</f>
        <v>0</v>
      </c>
      <c r="BC728" s="215">
        <f ca="1">IF($AE728=FALSE,AO728*Overheads!$S$25,
IFERROR(Overheads!$O$50*AO728,0)
+IFERROR(Overheads!R$60*(AO728/Overheads!R$66),0))</f>
        <v>0</v>
      </c>
      <c r="BD728" s="215">
        <f ca="1">IF($AE728=FALSE,AP728*Overheads!$S$25,
IFERROR(Overheads!$O$50*AP728,0)
+IFERROR(Overheads!S$60*(AP728/Overheads!S$66),0))</f>
        <v>0</v>
      </c>
      <c r="BE728" s="215">
        <f ca="1">IF($AE728=FALSE,AQ728*Overheads!$S$25,
IFERROR(Overheads!$O$50*AQ728,0)
+IFERROR(Overheads!T$60*(AQ728/Overheads!T$66),0))</f>
        <v>0</v>
      </c>
      <c r="BF728" s="215">
        <f ca="1">IF($AE728=FALSE,AR728*Overheads!$S$25,
IFERROR(Overheads!$O$50*AR728,0)
+IFERROR(Overheads!U$60*(AR728/Overheads!U$66),0))</f>
        <v>0</v>
      </c>
      <c r="BG728" s="155">
        <f t="shared" ca="1" si="528"/>
        <v>0</v>
      </c>
      <c r="BH728" s="165"/>
      <c r="BI728" s="215">
        <f t="shared" ca="1" si="529"/>
        <v>0</v>
      </c>
      <c r="BJ728" s="215">
        <f t="shared" ca="1" si="495"/>
        <v>0</v>
      </c>
      <c r="BK728" s="215">
        <f t="shared" ca="1" si="496"/>
        <v>0</v>
      </c>
      <c r="BL728" s="215">
        <f t="shared" ca="1" si="497"/>
        <v>0</v>
      </c>
      <c r="BM728" s="215">
        <f t="shared" ca="1" si="498"/>
        <v>0</v>
      </c>
      <c r="BN728" s="155">
        <f t="shared" ca="1" si="530"/>
        <v>0</v>
      </c>
      <c r="BO728" s="165"/>
      <c r="BP728" s="187" cm="1">
        <f t="array" ref="BP728">IFERROR(IF($X728=$X727,BP727,INDEX(Forecast_Capex_Input!AC$12:AC$286,$X728)),0)</f>
        <v>0</v>
      </c>
      <c r="BQ728" s="187" cm="1">
        <f t="array" ref="BQ728">IFERROR(IF($X728=$X727,BQ727,INDEX(Forecast_Capex_Input!AD$12:AD$286,$X728)),0)</f>
        <v>0</v>
      </c>
      <c r="BR728" s="187" cm="1">
        <f t="array" ref="BR728">IFERROR(IF($X728=$X727,BR727,INDEX(Forecast_Capex_Input!AE$12:AE$286,$X728)),0)</f>
        <v>0</v>
      </c>
      <c r="BS728" s="187" cm="1">
        <f t="array" ref="BS728">IFERROR(IF($X728=$X727,BS727,INDEX(Forecast_Capex_Input!AF$12:AF$286,$X728)),0)</f>
        <v>0</v>
      </c>
      <c r="BT728" s="187" cm="1">
        <f t="array" ref="BT728">IFERROR(IF($X728=$X727,BT727,INDEX(Forecast_Capex_Input!AG$12:AG$286,$X728)),0)</f>
        <v>0</v>
      </c>
      <c r="BU728" s="165"/>
      <c r="BV728" s="215">
        <f t="shared" si="499"/>
        <v>0</v>
      </c>
      <c r="BW728" s="215">
        <f t="shared" si="500"/>
        <v>0</v>
      </c>
      <c r="BX728" s="215">
        <f t="shared" si="501"/>
        <v>0</v>
      </c>
      <c r="BY728" s="215">
        <f t="shared" si="502"/>
        <v>0</v>
      </c>
      <c r="BZ728" s="215">
        <f t="shared" si="503"/>
        <v>0</v>
      </c>
      <c r="CA728" s="155">
        <f t="shared" si="531"/>
        <v>0</v>
      </c>
      <c r="CB728" s="165"/>
      <c r="CC728" s="215">
        <f t="shared" si="504"/>
        <v>0</v>
      </c>
      <c r="CD728" s="215">
        <f t="shared" si="505"/>
        <v>0</v>
      </c>
      <c r="CE728" s="215">
        <f t="shared" si="506"/>
        <v>0</v>
      </c>
      <c r="CF728" s="215">
        <f t="shared" si="507"/>
        <v>0</v>
      </c>
      <c r="CG728" s="215">
        <f t="shared" si="508"/>
        <v>0</v>
      </c>
      <c r="CH728" s="155">
        <f t="shared" si="532"/>
        <v>0</v>
      </c>
      <c r="CI728" s="165"/>
      <c r="CJ728" s="215">
        <f t="shared" si="509"/>
        <v>0</v>
      </c>
      <c r="CK728" s="215">
        <f t="shared" si="510"/>
        <v>0</v>
      </c>
      <c r="CL728" s="215">
        <f t="shared" si="511"/>
        <v>0</v>
      </c>
      <c r="CM728" s="215">
        <f t="shared" si="512"/>
        <v>0</v>
      </c>
      <c r="CN728" s="215">
        <f t="shared" si="513"/>
        <v>0</v>
      </c>
      <c r="CO728" s="155">
        <f t="shared" si="533"/>
        <v>0</v>
      </c>
      <c r="CP728" s="165"/>
      <c r="CQ728" s="223">
        <f t="shared" si="514"/>
        <v>0</v>
      </c>
      <c r="CR728" s="223">
        <f t="shared" si="515"/>
        <v>0</v>
      </c>
      <c r="CS728" s="223">
        <f t="shared" si="516"/>
        <v>0</v>
      </c>
      <c r="CT728" s="223">
        <f t="shared" si="517"/>
        <v>0</v>
      </c>
      <c r="CU728" s="223">
        <f t="shared" si="518"/>
        <v>0</v>
      </c>
      <c r="CV728" s="155">
        <f t="shared" si="534"/>
        <v>0</v>
      </c>
      <c r="CW728" s="165"/>
      <c r="CX728" s="215">
        <f t="shared" si="535"/>
        <v>0</v>
      </c>
      <c r="CY728" s="215">
        <f t="shared" si="519"/>
        <v>0</v>
      </c>
      <c r="CZ728" s="215">
        <f t="shared" si="520"/>
        <v>0</v>
      </c>
      <c r="DA728" s="215">
        <f t="shared" si="521"/>
        <v>0</v>
      </c>
      <c r="DB728" s="215">
        <f t="shared" si="522"/>
        <v>0</v>
      </c>
      <c r="DC728" s="155">
        <f t="shared" si="536"/>
        <v>0</v>
      </c>
      <c r="DD728" s="165"/>
      <c r="DE728" s="188" t="b" cm="1">
        <f t="array" aca="1" ref="DE728" ca="1">OR($G728=Forecast_Capex_Input!$BF$8:$BF$10)</f>
        <v>0</v>
      </c>
      <c r="DF728" s="188" cm="1">
        <f t="array" aca="1" ref="DF728" ca="1">IFERROR(INDEX(Forecast_Capex_Input!BG$12:BG$286,$X728)
*(INDEX(Forecast_Capex_Input!$H$12:$H$286,$X728)=Repex),0)
*$DE728</f>
        <v>0</v>
      </c>
      <c r="DG728" s="188" cm="1">
        <f t="array" aca="1" ref="DG728" ca="1">IFERROR(INDEX(Forecast_Capex_Input!BH$12:BH$286,$X728)
*(INDEX(Forecast_Capex_Input!$H$12:$H$286,$X728)=Repex),0)
*$DE728</f>
        <v>0</v>
      </c>
      <c r="DH728" s="188" cm="1">
        <f t="array" aca="1" ref="DH728" ca="1">IFERROR(INDEX(Forecast_Capex_Input!BI$12:BI$286,$X728)
*(INDEX(Forecast_Capex_Input!$H$12:$H$286,$X728)=Repex),0)
*$DE728</f>
        <v>0</v>
      </c>
      <c r="DI728" s="188" cm="1">
        <f t="array" aca="1" ref="DI728" ca="1">IFERROR(INDEX(Forecast_Capex_Input!BJ$12:BJ$286,$X728)
*(INDEX(Forecast_Capex_Input!$H$12:$H$286,$X728)=Repex),0)
*$DE728</f>
        <v>0</v>
      </c>
      <c r="DJ728" s="188" cm="1">
        <f t="array" aca="1" ref="DJ728" ca="1">IFERROR(INDEX(Forecast_Capex_Input!BK$12:BK$286,$X728)
*(INDEX(Forecast_Capex_Input!$H$12:$H$286,$X728)=Repex),0)
*$DE728</f>
        <v>0</v>
      </c>
      <c r="DK728" s="188" cm="1">
        <f t="array" aca="1" ref="DK728" ca="1">IFERROR(INDEX(Forecast_Capex_Input!BL$12:BL$286,$X728)
*(INDEX(Forecast_Capex_Input!$H$12:$H$286,$X728)=Repex),0)
*$DE728</f>
        <v>0</v>
      </c>
      <c r="DL728" s="165"/>
      <c r="DM728" s="188" t="b" cm="1">
        <f t="array" aca="1" ref="DM728" ca="1">OR($G728=Forecast_Capex_Input!$BN$8:$BN$9)</f>
        <v>0</v>
      </c>
      <c r="DN728" s="188" cm="1">
        <f t="array" aca="1" ref="DN728" ca="1">IFERROR(INDEX(Forecast_Capex_Input!BO$12:BO$286,$X728)
*(INDEX(Forecast_Capex_Input!$H$12:$H$286,$X728)=Repex),0)
*$DM728</f>
        <v>0</v>
      </c>
      <c r="DO728" s="188" cm="1">
        <f t="array" aca="1" ref="DO728" ca="1">IFERROR(INDEX(Forecast_Capex_Input!BP$12:BP$286,$X728)
*(INDEX(Forecast_Capex_Input!$H$12:$H$286,$X728)=Repex),0)
*$DM728</f>
        <v>0</v>
      </c>
      <c r="DP728" s="188" cm="1">
        <f t="array" aca="1" ref="DP728" ca="1">IFERROR(INDEX(Forecast_Capex_Input!BQ$12:BQ$286,$X728)
*(INDEX(Forecast_Capex_Input!$H$12:$H$286,$X728)=Repex),0)
*$DM728</f>
        <v>0</v>
      </c>
      <c r="DQ728" s="188" cm="1">
        <f t="array" aca="1" ref="DQ728" ca="1">IFERROR(INDEX(Forecast_Capex_Input!BR$12:BR$286,$X728)
*(INDEX(Forecast_Capex_Input!$H$12:$H$286,$X728)=Repex),0)
*$DM728</f>
        <v>0</v>
      </c>
      <c r="DR728" s="188" cm="1">
        <f t="array" aca="1" ref="DR728" ca="1">IFERROR(INDEX(Forecast_Capex_Input!BS$12:BS$286,$X728)
*(INDEX(Forecast_Capex_Input!$H$12:$H$286,$X728)=Repex),0)
*$DM728</f>
        <v>0</v>
      </c>
      <c r="DS728" s="165"/>
      <c r="DT728" s="188" t="b" cm="1">
        <f t="array" aca="1" ref="DT728" ca="1">OR($G728=Forecast_Capex_Input!$BU$8:$BU$10)</f>
        <v>0</v>
      </c>
      <c r="DU728" s="188" cm="1">
        <f t="array" aca="1" ref="DU728" ca="1">IFERROR(INDEX(Forecast_Capex_Input!BV$12:BV$286,$X728)
*(INDEX(Forecast_Capex_Input!$H$12:$H$286,$X728)=Repex),0)
*$DT728</f>
        <v>0</v>
      </c>
      <c r="DV728" s="188" cm="1">
        <f t="array" aca="1" ref="DV728" ca="1">IFERROR(INDEX(Forecast_Capex_Input!BW$12:BW$286,$X728)
*(INDEX(Forecast_Capex_Input!$H$12:$H$286,$X728)=Repex),0)
*$DT728</f>
        <v>0</v>
      </c>
      <c r="DW728" s="188" cm="1">
        <f t="array" aca="1" ref="DW728" ca="1">IFERROR(INDEX(Forecast_Capex_Input!BX$12:BX$286,$X728)
*(INDEX(Forecast_Capex_Input!$H$12:$H$286,$X728)=Repex),0)
*$DT728</f>
        <v>0</v>
      </c>
      <c r="DX728" s="188" cm="1">
        <f t="array" aca="1" ref="DX728" ca="1">IFERROR(INDEX(Forecast_Capex_Input!BY$12:BY$286,$X728)
*(INDEX(Forecast_Capex_Input!$H$12:$H$286,$X728)=Repex),0)
*$DT728</f>
        <v>0</v>
      </c>
      <c r="DY728" s="188" cm="1">
        <f t="array" aca="1" ref="DY728" ca="1">IFERROR(INDEX(Forecast_Capex_Input!BZ$12:BZ$286,$X728)
*(INDEX(Forecast_Capex_Input!$H$12:$H$286,$X728)=Repex),0)
*$DT728</f>
        <v>0</v>
      </c>
      <c r="DZ728" s="188" cm="1">
        <f t="array" aca="1" ref="DZ728" ca="1">IFERROR(INDEX(Forecast_Capex_Input!CA$12:CA$286,$X728)
*(INDEX(Forecast_Capex_Input!$H$12:$H$286,$X728)=Repex),0)
*$DT728</f>
        <v>0</v>
      </c>
      <c r="EA728" s="188" cm="1">
        <f t="array" aca="1" ref="EA728" ca="1">IFERROR(INDEX(Forecast_Capex_Input!CB$12:CB$286,$X728)
*(INDEX(Forecast_Capex_Input!$H$12:$H$286,$X728)=Repex),0)
*$DT728</f>
        <v>0</v>
      </c>
      <c r="EB728" s="188" cm="1">
        <f t="array" aca="1" ref="EB728" ca="1">IFERROR(INDEX(Forecast_Capex_Input!CC$12:CC$286,$X728)
*(INDEX(Forecast_Capex_Input!$H$12:$H$286,$X728)=Repex),0)
*$DT728</f>
        <v>0</v>
      </c>
      <c r="EC728" s="165"/>
      <c r="ED728" s="226" t="str">
        <f t="shared" si="523"/>
        <v>N/A</v>
      </c>
      <c r="EE728" s="174" t="s">
        <v>15</v>
      </c>
    </row>
    <row r="729" spans="3:135" x14ac:dyDescent="0.2">
      <c r="C729" s="174">
        <f t="shared" si="524"/>
        <v>719</v>
      </c>
      <c r="D729" s="167" t="str" cm="1">
        <f t="array" ref="D729">IFERROR(INDEX(Forecast_Capex_Input!$D$12:$D$286,$X729),NA)</f>
        <v>N/A</v>
      </c>
      <c r="E729" s="172" t="str" cm="1">
        <f t="array" ref="E729">IF($X729=NA,NA,INDEX(Forecast_Capex_Input!$E$12:$E$286,$X729))</f>
        <v>N/A</v>
      </c>
      <c r="F729" s="167" t="str" cm="1">
        <f t="array" aca="1" ref="F729" ca="1">IFERROR(INDEX(General!$E$25:$E$26,$Y729),NA)</f>
        <v>N/A</v>
      </c>
      <c r="G729" s="167" t="str" cm="1">
        <f t="array" aca="1" ref="G729" ca="1">IFERROR(INDEX(Forecast_Capex_Input!$AI$11:$BB$11,$AA729),NA)</f>
        <v>N/A</v>
      </c>
      <c r="H729" s="189" t="str" cm="1">
        <f t="array" aca="1" ref="H729" ca="1">IFERROR(INDEX(Forecast_Capex_Input!$AI$12:$BB$286,$X729,$AA729),NA)</f>
        <v>N/A</v>
      </c>
      <c r="I729" s="199" t="str" cm="1">
        <f t="array" ref="I729">IFERROR(INDEX(Forecast_Capex_Input!$F$12:$F$286,$X729),NA)</f>
        <v>N/A</v>
      </c>
      <c r="J729" s="199" t="str" cm="1">
        <f t="array" ref="J729">IFERROR(INDEX(Forecast_Capex_Input!G$12:G$286,$X729),NA)</f>
        <v>N/A</v>
      </c>
      <c r="K729" s="199" t="str" cm="1">
        <f t="array" ref="K729">IFERROR(INDEX(Forecast_Capex_Input!H$12:H$286,$X729),NA)</f>
        <v>N/A</v>
      </c>
      <c r="L729" s="199" t="str" cm="1">
        <f t="array" ref="L729">IFERROR(INDEX(Forecast_Capex_Input!I$12:I$286,$X729),NA)</f>
        <v>N/A</v>
      </c>
      <c r="M729" s="199" t="str" cm="1">
        <f t="array" ref="M729">IFERROR(INDEX(Forecast_Capex_Input!J$12:J$286,$X729),NA)</f>
        <v>N/A</v>
      </c>
      <c r="N729" s="199" t="str" cm="1">
        <f t="array" ref="N729">IFERROR(INDEX(Forecast_Capex_Input!K$12:K$286,$X729),NA)</f>
        <v>N/A</v>
      </c>
      <c r="O729" s="199" t="str" cm="1">
        <f t="array" ref="O729">IFERROR(INDEX(Forecast_Capex_Input!L$12:L$286,$X729),NA)</f>
        <v>N/A</v>
      </c>
      <c r="P729" s="199" t="str" cm="1">
        <f t="array" ref="P729">IFERROR(INDEX(Forecast_Capex_Input!M$12:M$286,$X729),NA)</f>
        <v>N/A</v>
      </c>
      <c r="Q729" s="172" t="str" cm="1">
        <f t="array" ref="Q729">IFERROR(INDEX(Forecast_Capex_Input!N$12:N$286,$X729),NA)</f>
        <v>N/A</v>
      </c>
      <c r="R729" s="265" cm="1">
        <f t="array" ref="R729">IFERROR(INDEX(Forecast_Capex_Input!O$12:O$286,$X729),0)</f>
        <v>0</v>
      </c>
      <c r="S729" s="172" cm="1">
        <f t="array" ref="S729">IFERROR(INDEX(Forecast_Capex_Input!P$12:P$286,$X729),0)</f>
        <v>0</v>
      </c>
      <c r="T729" s="199" t="str" cm="1">
        <f t="array" aca="1" ref="T729" ca="1">IFERROR(INDEX(General!$K$84:$K$103,$AA729),NA)</f>
        <v>N/A</v>
      </c>
      <c r="U729" s="188" cm="1">
        <f t="array" aca="1" ref="U729" ca="1">IFERROR(
IF($F729=General!$E$25,INDEX(Forecast_Capex_Input!S$12:S$286,$X729),
INDEX(Forecast_Capex_Input!T$12:T$286,$X729)),0)</f>
        <v>0</v>
      </c>
      <c r="V729" s="222" t="b">
        <f>IFERROR(INDEX(Overheads!$T$19:$T$26,MATCH($I729,Overheads!$E$19:$E$26,0)),FALSE)</f>
        <v>0</v>
      </c>
      <c r="W729" s="165"/>
      <c r="X729" s="174" t="str">
        <f>IFERROR(
IF(MATCH($C729,Forecast_Capex_Input!$CI$12:$CI$286,1)+1&gt;MAX(Forecast_Capex_Input!$C$12:$C$286),NA,
MATCH($C729,Forecast_Capex_Input!$CI$12:$CI$286,1)+1),1)</f>
        <v>N/A</v>
      </c>
      <c r="Y729" s="174" t="str" cm="1">
        <f t="array" aca="1" ref="Y729" ca="1">IFERROR(
IF(X728&lt;&gt;X729,1,
IF(COUNTIF(OFFSET(Y728,0,0,-INDEX(Forecast_Capex_Input!$CG$12:$CG$286,$X729)),Y728)=INDEX(Forecast_Capex_Input!$CG$12:$CG$286,$X729),Y728+1,Y728)),NA)</f>
        <v>N/A</v>
      </c>
      <c r="Z729" s="174" t="str" cm="1">
        <f t="array" ref="Z729">IFERROR($C729-IF($X729=1,1,INDEX(Forecast_Capex_Input!$CI$12:$CI$286,$X729-1))+1,NA)</f>
        <v>N/A</v>
      </c>
      <c r="AA729" s="174" t="str" cm="1">
        <f t="array" aca="1" ref="AA729" ca="1">IFERROR(IF(Y729=1,
INDEX(Forecast_Capex_Input!$AI$10:$BB$10,SMALL(IF(INDEX(Forecast_Capex_Input!$AI$12:$BB$286,$X729,0)&gt;0,COLUMN(Forecast_Capex_Input!$AI$10:$BB$10)-COLUMN(Forecast_Capex_Input!$AI$12)+1),ROWS(OFFSET(AA728,0,0,-$Z729)))),
OFFSET(AA728,-INDEX(Forecast_Capex_Input!$CG$12:$CG$286,$X729)+1,0)),NA)</f>
        <v>N/A</v>
      </c>
      <c r="AB729" s="174" t="str">
        <f t="shared" ca="1" si="493"/>
        <v>N/A</v>
      </c>
      <c r="AC729" s="222" t="b">
        <f t="shared" si="525"/>
        <v>0</v>
      </c>
      <c r="AD729" s="220" t="b">
        <v>0</v>
      </c>
      <c r="AE729" s="222" t="b">
        <f t="shared" si="494"/>
        <v>1</v>
      </c>
      <c r="AF729" s="165"/>
      <c r="AG729" s="215">
        <v>0</v>
      </c>
      <c r="AH729" s="215">
        <v>0</v>
      </c>
      <c r="AI729" s="215">
        <v>0</v>
      </c>
      <c r="AJ729" s="215">
        <v>0</v>
      </c>
      <c r="AK729" s="215">
        <v>0</v>
      </c>
      <c r="AL729" s="155">
        <v>0</v>
      </c>
      <c r="AM729" s="165"/>
      <c r="AN729" s="215" cm="1">
        <f t="array" aca="1" ref="AN729" ca="1">IFERROR(INDEX(General!O$33:O$34,$AB729)
*AG729,0)</f>
        <v>0</v>
      </c>
      <c r="AO729" s="215" cm="1">
        <f t="array" aca="1" ref="AO729" ca="1">IFERROR(INDEX(General!P$33:P$34,$AB729)
*AH729,0)</f>
        <v>0</v>
      </c>
      <c r="AP729" s="215" cm="1">
        <f t="array" aca="1" ref="AP729" ca="1">IFERROR(INDEX(General!Q$33:Q$34,$AB729)
*AI729,0)</f>
        <v>0</v>
      </c>
      <c r="AQ729" s="215" cm="1">
        <f t="array" aca="1" ref="AQ729" ca="1">IFERROR(INDEX(General!R$33:R$34,$AB729)
*AJ729,0)</f>
        <v>0</v>
      </c>
      <c r="AR729" s="215" cm="1">
        <f t="array" aca="1" ref="AR729" ca="1">IFERROR(INDEX(General!S$33:S$34,$AB729)
*AK729,0)</f>
        <v>0</v>
      </c>
      <c r="AS729" s="155">
        <f t="shared" ca="1" si="526"/>
        <v>0</v>
      </c>
      <c r="AT729" s="165"/>
      <c r="AU729" s="215">
        <f ca="1">IF($AE729=FALSE,AN729*Overheads!$R$24*$V729,
IFERROR(Overheads!$O$49*$V729*AN729,0)
+IFERROR(Overheads!Q$59*$V729*(AN729/Overheads!Q$68),0))</f>
        <v>0</v>
      </c>
      <c r="AV729" s="215">
        <f ca="1">IF($AE729=FALSE,AO729*Overheads!$R$24*$V729,
IFERROR(Overheads!$O$49*$V729*AO729,0)
+IFERROR(Overheads!R$59*$V729*(AO729/Overheads!R$68),0))</f>
        <v>0</v>
      </c>
      <c r="AW729" s="215">
        <f ca="1">IF($AE729=FALSE,AP729*Overheads!$R$24*$V729,
IFERROR(Overheads!$O$49*$V729*AP729,0)
+IFERROR(Overheads!S$59*$V729*(AP729/Overheads!S$68),0))</f>
        <v>0</v>
      </c>
      <c r="AX729" s="215">
        <f ca="1">IF($AE729=FALSE,AQ729*Overheads!$R$24*$V729,
IFERROR(Overheads!$O$49*$V729*AQ729,0)
+IFERROR(Overheads!T$59*$V729*(AQ729/Overheads!T$68),0))</f>
        <v>0</v>
      </c>
      <c r="AY729" s="215">
        <f ca="1">IF($AE729=FALSE,AR729*Overheads!$R$24*$V729,
IFERROR(Overheads!$O$49*$V729*AR729,0)
+IFERROR(Overheads!U$59*$V729*(AR729/Overheads!U$68),0))</f>
        <v>0</v>
      </c>
      <c r="AZ729" s="155">
        <f t="shared" ca="1" si="527"/>
        <v>0</v>
      </c>
      <c r="BA729" s="165"/>
      <c r="BB729" s="215">
        <f ca="1">IF($AE729=FALSE,AN729*Overheads!$S$25,
IFERROR(Overheads!$O$50*AN729,0)
+IFERROR(Overheads!Q$60*(AN729/Overheads!Q$66),0))</f>
        <v>0</v>
      </c>
      <c r="BC729" s="215">
        <f ca="1">IF($AE729=FALSE,AO729*Overheads!$S$25,
IFERROR(Overheads!$O$50*AO729,0)
+IFERROR(Overheads!R$60*(AO729/Overheads!R$66),0))</f>
        <v>0</v>
      </c>
      <c r="BD729" s="215">
        <f ca="1">IF($AE729=FALSE,AP729*Overheads!$S$25,
IFERROR(Overheads!$O$50*AP729,0)
+IFERROR(Overheads!S$60*(AP729/Overheads!S$66),0))</f>
        <v>0</v>
      </c>
      <c r="BE729" s="215">
        <f ca="1">IF($AE729=FALSE,AQ729*Overheads!$S$25,
IFERROR(Overheads!$O$50*AQ729,0)
+IFERROR(Overheads!T$60*(AQ729/Overheads!T$66),0))</f>
        <v>0</v>
      </c>
      <c r="BF729" s="215">
        <f ca="1">IF($AE729=FALSE,AR729*Overheads!$S$25,
IFERROR(Overheads!$O$50*AR729,0)
+IFERROR(Overheads!U$60*(AR729/Overheads!U$66),0))</f>
        <v>0</v>
      </c>
      <c r="BG729" s="155">
        <f t="shared" ca="1" si="528"/>
        <v>0</v>
      </c>
      <c r="BH729" s="165"/>
      <c r="BI729" s="215">
        <f t="shared" ca="1" si="529"/>
        <v>0</v>
      </c>
      <c r="BJ729" s="215">
        <f t="shared" ca="1" si="495"/>
        <v>0</v>
      </c>
      <c r="BK729" s="215">
        <f t="shared" ca="1" si="496"/>
        <v>0</v>
      </c>
      <c r="BL729" s="215">
        <f t="shared" ca="1" si="497"/>
        <v>0</v>
      </c>
      <c r="BM729" s="215">
        <f t="shared" ca="1" si="498"/>
        <v>0</v>
      </c>
      <c r="BN729" s="155">
        <f t="shared" ca="1" si="530"/>
        <v>0</v>
      </c>
      <c r="BO729" s="165"/>
      <c r="BP729" s="187" cm="1">
        <f t="array" ref="BP729">IFERROR(IF($X729=$X728,BP728,INDEX(Forecast_Capex_Input!AC$12:AC$286,$X729)),0)</f>
        <v>0</v>
      </c>
      <c r="BQ729" s="187" cm="1">
        <f t="array" ref="BQ729">IFERROR(IF($X729=$X728,BQ728,INDEX(Forecast_Capex_Input!AD$12:AD$286,$X729)),0)</f>
        <v>0</v>
      </c>
      <c r="BR729" s="187" cm="1">
        <f t="array" ref="BR729">IFERROR(IF($X729=$X728,BR728,INDEX(Forecast_Capex_Input!AE$12:AE$286,$X729)),0)</f>
        <v>0</v>
      </c>
      <c r="BS729" s="187" cm="1">
        <f t="array" ref="BS729">IFERROR(IF($X729=$X728,BS728,INDEX(Forecast_Capex_Input!AF$12:AF$286,$X729)),0)</f>
        <v>0</v>
      </c>
      <c r="BT729" s="187" cm="1">
        <f t="array" ref="BT729">IFERROR(IF($X729=$X728,BT728,INDEX(Forecast_Capex_Input!AG$12:AG$286,$X729)),0)</f>
        <v>0</v>
      </c>
      <c r="BU729" s="165"/>
      <c r="BV729" s="215">
        <f t="shared" si="499"/>
        <v>0</v>
      </c>
      <c r="BW729" s="215">
        <f t="shared" si="500"/>
        <v>0</v>
      </c>
      <c r="BX729" s="215">
        <f t="shared" si="501"/>
        <v>0</v>
      </c>
      <c r="BY729" s="215">
        <f t="shared" si="502"/>
        <v>0</v>
      </c>
      <c r="BZ729" s="215">
        <f t="shared" si="503"/>
        <v>0</v>
      </c>
      <c r="CA729" s="155">
        <f t="shared" si="531"/>
        <v>0</v>
      </c>
      <c r="CB729" s="165"/>
      <c r="CC729" s="215">
        <f t="shared" si="504"/>
        <v>0</v>
      </c>
      <c r="CD729" s="215">
        <f t="shared" si="505"/>
        <v>0</v>
      </c>
      <c r="CE729" s="215">
        <f t="shared" si="506"/>
        <v>0</v>
      </c>
      <c r="CF729" s="215">
        <f t="shared" si="507"/>
        <v>0</v>
      </c>
      <c r="CG729" s="215">
        <f t="shared" si="508"/>
        <v>0</v>
      </c>
      <c r="CH729" s="155">
        <f t="shared" si="532"/>
        <v>0</v>
      </c>
      <c r="CI729" s="165"/>
      <c r="CJ729" s="215">
        <f t="shared" si="509"/>
        <v>0</v>
      </c>
      <c r="CK729" s="215">
        <f t="shared" si="510"/>
        <v>0</v>
      </c>
      <c r="CL729" s="215">
        <f t="shared" si="511"/>
        <v>0</v>
      </c>
      <c r="CM729" s="215">
        <f t="shared" si="512"/>
        <v>0</v>
      </c>
      <c r="CN729" s="215">
        <f t="shared" si="513"/>
        <v>0</v>
      </c>
      <c r="CO729" s="155">
        <f t="shared" si="533"/>
        <v>0</v>
      </c>
      <c r="CP729" s="165"/>
      <c r="CQ729" s="223">
        <f t="shared" si="514"/>
        <v>0</v>
      </c>
      <c r="CR729" s="223">
        <f t="shared" si="515"/>
        <v>0</v>
      </c>
      <c r="CS729" s="223">
        <f t="shared" si="516"/>
        <v>0</v>
      </c>
      <c r="CT729" s="223">
        <f t="shared" si="517"/>
        <v>0</v>
      </c>
      <c r="CU729" s="223">
        <f t="shared" si="518"/>
        <v>0</v>
      </c>
      <c r="CV729" s="155">
        <f t="shared" si="534"/>
        <v>0</v>
      </c>
      <c r="CW729" s="165"/>
      <c r="CX729" s="215">
        <f t="shared" si="535"/>
        <v>0</v>
      </c>
      <c r="CY729" s="215">
        <f t="shared" si="519"/>
        <v>0</v>
      </c>
      <c r="CZ729" s="215">
        <f t="shared" si="520"/>
        <v>0</v>
      </c>
      <c r="DA729" s="215">
        <f t="shared" si="521"/>
        <v>0</v>
      </c>
      <c r="DB729" s="215">
        <f t="shared" si="522"/>
        <v>0</v>
      </c>
      <c r="DC729" s="155">
        <f t="shared" si="536"/>
        <v>0</v>
      </c>
      <c r="DD729" s="165"/>
      <c r="DE729" s="188" t="b" cm="1">
        <f t="array" aca="1" ref="DE729" ca="1">OR($G729=Forecast_Capex_Input!$BF$8:$BF$10)</f>
        <v>0</v>
      </c>
      <c r="DF729" s="188" cm="1">
        <f t="array" aca="1" ref="DF729" ca="1">IFERROR(INDEX(Forecast_Capex_Input!BG$12:BG$286,$X729)
*(INDEX(Forecast_Capex_Input!$H$12:$H$286,$X729)=Repex),0)
*$DE729</f>
        <v>0</v>
      </c>
      <c r="DG729" s="188" cm="1">
        <f t="array" aca="1" ref="DG729" ca="1">IFERROR(INDEX(Forecast_Capex_Input!BH$12:BH$286,$X729)
*(INDEX(Forecast_Capex_Input!$H$12:$H$286,$X729)=Repex),0)
*$DE729</f>
        <v>0</v>
      </c>
      <c r="DH729" s="188" cm="1">
        <f t="array" aca="1" ref="DH729" ca="1">IFERROR(INDEX(Forecast_Capex_Input!BI$12:BI$286,$X729)
*(INDEX(Forecast_Capex_Input!$H$12:$H$286,$X729)=Repex),0)
*$DE729</f>
        <v>0</v>
      </c>
      <c r="DI729" s="188" cm="1">
        <f t="array" aca="1" ref="DI729" ca="1">IFERROR(INDEX(Forecast_Capex_Input!BJ$12:BJ$286,$X729)
*(INDEX(Forecast_Capex_Input!$H$12:$H$286,$X729)=Repex),0)
*$DE729</f>
        <v>0</v>
      </c>
      <c r="DJ729" s="188" cm="1">
        <f t="array" aca="1" ref="DJ729" ca="1">IFERROR(INDEX(Forecast_Capex_Input!BK$12:BK$286,$X729)
*(INDEX(Forecast_Capex_Input!$H$12:$H$286,$X729)=Repex),0)
*$DE729</f>
        <v>0</v>
      </c>
      <c r="DK729" s="188" cm="1">
        <f t="array" aca="1" ref="DK729" ca="1">IFERROR(INDEX(Forecast_Capex_Input!BL$12:BL$286,$X729)
*(INDEX(Forecast_Capex_Input!$H$12:$H$286,$X729)=Repex),0)
*$DE729</f>
        <v>0</v>
      </c>
      <c r="DL729" s="165"/>
      <c r="DM729" s="188" t="b" cm="1">
        <f t="array" aca="1" ref="DM729" ca="1">OR($G729=Forecast_Capex_Input!$BN$8:$BN$9)</f>
        <v>0</v>
      </c>
      <c r="DN729" s="188" cm="1">
        <f t="array" aca="1" ref="DN729" ca="1">IFERROR(INDEX(Forecast_Capex_Input!BO$12:BO$286,$X729)
*(INDEX(Forecast_Capex_Input!$H$12:$H$286,$X729)=Repex),0)
*$DM729</f>
        <v>0</v>
      </c>
      <c r="DO729" s="188" cm="1">
        <f t="array" aca="1" ref="DO729" ca="1">IFERROR(INDEX(Forecast_Capex_Input!BP$12:BP$286,$X729)
*(INDEX(Forecast_Capex_Input!$H$12:$H$286,$X729)=Repex),0)
*$DM729</f>
        <v>0</v>
      </c>
      <c r="DP729" s="188" cm="1">
        <f t="array" aca="1" ref="DP729" ca="1">IFERROR(INDEX(Forecast_Capex_Input!BQ$12:BQ$286,$X729)
*(INDEX(Forecast_Capex_Input!$H$12:$H$286,$X729)=Repex),0)
*$DM729</f>
        <v>0</v>
      </c>
      <c r="DQ729" s="188" cm="1">
        <f t="array" aca="1" ref="DQ729" ca="1">IFERROR(INDEX(Forecast_Capex_Input!BR$12:BR$286,$X729)
*(INDEX(Forecast_Capex_Input!$H$12:$H$286,$X729)=Repex),0)
*$DM729</f>
        <v>0</v>
      </c>
      <c r="DR729" s="188" cm="1">
        <f t="array" aca="1" ref="DR729" ca="1">IFERROR(INDEX(Forecast_Capex_Input!BS$12:BS$286,$X729)
*(INDEX(Forecast_Capex_Input!$H$12:$H$286,$X729)=Repex),0)
*$DM729</f>
        <v>0</v>
      </c>
      <c r="DS729" s="165"/>
      <c r="DT729" s="188" t="b" cm="1">
        <f t="array" aca="1" ref="DT729" ca="1">OR($G729=Forecast_Capex_Input!$BU$8:$BU$10)</f>
        <v>0</v>
      </c>
      <c r="DU729" s="188" cm="1">
        <f t="array" aca="1" ref="DU729" ca="1">IFERROR(INDEX(Forecast_Capex_Input!BV$12:BV$286,$X729)
*(INDEX(Forecast_Capex_Input!$H$12:$H$286,$X729)=Repex),0)
*$DT729</f>
        <v>0</v>
      </c>
      <c r="DV729" s="188" cm="1">
        <f t="array" aca="1" ref="DV729" ca="1">IFERROR(INDEX(Forecast_Capex_Input!BW$12:BW$286,$X729)
*(INDEX(Forecast_Capex_Input!$H$12:$H$286,$X729)=Repex),0)
*$DT729</f>
        <v>0</v>
      </c>
      <c r="DW729" s="188" cm="1">
        <f t="array" aca="1" ref="DW729" ca="1">IFERROR(INDEX(Forecast_Capex_Input!BX$12:BX$286,$X729)
*(INDEX(Forecast_Capex_Input!$H$12:$H$286,$X729)=Repex),0)
*$DT729</f>
        <v>0</v>
      </c>
      <c r="DX729" s="188" cm="1">
        <f t="array" aca="1" ref="DX729" ca="1">IFERROR(INDEX(Forecast_Capex_Input!BY$12:BY$286,$X729)
*(INDEX(Forecast_Capex_Input!$H$12:$H$286,$X729)=Repex),0)
*$DT729</f>
        <v>0</v>
      </c>
      <c r="DY729" s="188" cm="1">
        <f t="array" aca="1" ref="DY729" ca="1">IFERROR(INDEX(Forecast_Capex_Input!BZ$12:BZ$286,$X729)
*(INDEX(Forecast_Capex_Input!$H$12:$H$286,$X729)=Repex),0)
*$DT729</f>
        <v>0</v>
      </c>
      <c r="DZ729" s="188" cm="1">
        <f t="array" aca="1" ref="DZ729" ca="1">IFERROR(INDEX(Forecast_Capex_Input!CA$12:CA$286,$X729)
*(INDEX(Forecast_Capex_Input!$H$12:$H$286,$X729)=Repex),0)
*$DT729</f>
        <v>0</v>
      </c>
      <c r="EA729" s="188" cm="1">
        <f t="array" aca="1" ref="EA729" ca="1">IFERROR(INDEX(Forecast_Capex_Input!CB$12:CB$286,$X729)
*(INDEX(Forecast_Capex_Input!$H$12:$H$286,$X729)=Repex),0)
*$DT729</f>
        <v>0</v>
      </c>
      <c r="EB729" s="188" cm="1">
        <f t="array" aca="1" ref="EB729" ca="1">IFERROR(INDEX(Forecast_Capex_Input!CC$12:CC$286,$X729)
*(INDEX(Forecast_Capex_Input!$H$12:$H$286,$X729)=Repex),0)
*$DT729</f>
        <v>0</v>
      </c>
      <c r="EC729" s="165"/>
      <c r="ED729" s="226" t="str">
        <f t="shared" si="523"/>
        <v>N/A</v>
      </c>
      <c r="EE729" s="174" t="s">
        <v>15</v>
      </c>
    </row>
    <row r="730" spans="3:135" x14ac:dyDescent="0.2">
      <c r="C730" s="174">
        <f t="shared" si="524"/>
        <v>720</v>
      </c>
      <c r="D730" s="167" t="str" cm="1">
        <f t="array" ref="D730">IFERROR(INDEX(Forecast_Capex_Input!$D$12:$D$286,$X730),NA)</f>
        <v>N/A</v>
      </c>
      <c r="E730" s="172" t="str" cm="1">
        <f t="array" ref="E730">IF($X730=NA,NA,INDEX(Forecast_Capex_Input!$E$12:$E$286,$X730))</f>
        <v>N/A</v>
      </c>
      <c r="F730" s="167" t="str" cm="1">
        <f t="array" aca="1" ref="F730" ca="1">IFERROR(INDEX(General!$E$25:$E$26,$Y730),NA)</f>
        <v>N/A</v>
      </c>
      <c r="G730" s="167" t="str" cm="1">
        <f t="array" aca="1" ref="G730" ca="1">IFERROR(INDEX(Forecast_Capex_Input!$AI$11:$BB$11,$AA730),NA)</f>
        <v>N/A</v>
      </c>
      <c r="H730" s="189" t="str" cm="1">
        <f t="array" aca="1" ref="H730" ca="1">IFERROR(INDEX(Forecast_Capex_Input!$AI$12:$BB$286,$X730,$AA730),NA)</f>
        <v>N/A</v>
      </c>
      <c r="I730" s="199" t="str" cm="1">
        <f t="array" ref="I730">IFERROR(INDEX(Forecast_Capex_Input!$F$12:$F$286,$X730),NA)</f>
        <v>N/A</v>
      </c>
      <c r="J730" s="199" t="str" cm="1">
        <f t="array" ref="J730">IFERROR(INDEX(Forecast_Capex_Input!G$12:G$286,$X730),NA)</f>
        <v>N/A</v>
      </c>
      <c r="K730" s="199" t="str" cm="1">
        <f t="array" ref="K730">IFERROR(INDEX(Forecast_Capex_Input!H$12:H$286,$X730),NA)</f>
        <v>N/A</v>
      </c>
      <c r="L730" s="199" t="str" cm="1">
        <f t="array" ref="L730">IFERROR(INDEX(Forecast_Capex_Input!I$12:I$286,$X730),NA)</f>
        <v>N/A</v>
      </c>
      <c r="M730" s="199" t="str" cm="1">
        <f t="array" ref="M730">IFERROR(INDEX(Forecast_Capex_Input!J$12:J$286,$X730),NA)</f>
        <v>N/A</v>
      </c>
      <c r="N730" s="199" t="str" cm="1">
        <f t="array" ref="N730">IFERROR(INDEX(Forecast_Capex_Input!K$12:K$286,$X730),NA)</f>
        <v>N/A</v>
      </c>
      <c r="O730" s="199" t="str" cm="1">
        <f t="array" ref="O730">IFERROR(INDEX(Forecast_Capex_Input!L$12:L$286,$X730),NA)</f>
        <v>N/A</v>
      </c>
      <c r="P730" s="199" t="str" cm="1">
        <f t="array" ref="P730">IFERROR(INDEX(Forecast_Capex_Input!M$12:M$286,$X730),NA)</f>
        <v>N/A</v>
      </c>
      <c r="Q730" s="172" t="str" cm="1">
        <f t="array" ref="Q730">IFERROR(INDEX(Forecast_Capex_Input!N$12:N$286,$X730),NA)</f>
        <v>N/A</v>
      </c>
      <c r="R730" s="265" cm="1">
        <f t="array" ref="R730">IFERROR(INDEX(Forecast_Capex_Input!O$12:O$286,$X730),0)</f>
        <v>0</v>
      </c>
      <c r="S730" s="172" cm="1">
        <f t="array" ref="S730">IFERROR(INDEX(Forecast_Capex_Input!P$12:P$286,$X730),0)</f>
        <v>0</v>
      </c>
      <c r="T730" s="199" t="str" cm="1">
        <f t="array" aca="1" ref="T730" ca="1">IFERROR(INDEX(General!$K$84:$K$103,$AA730),NA)</f>
        <v>N/A</v>
      </c>
      <c r="U730" s="188" cm="1">
        <f t="array" aca="1" ref="U730" ca="1">IFERROR(
IF($F730=General!$E$25,INDEX(Forecast_Capex_Input!S$12:S$286,$X730),
INDEX(Forecast_Capex_Input!T$12:T$286,$X730)),0)</f>
        <v>0</v>
      </c>
      <c r="V730" s="222" t="b">
        <f>IFERROR(INDEX(Overheads!$T$19:$T$26,MATCH($I730,Overheads!$E$19:$E$26,0)),FALSE)</f>
        <v>0</v>
      </c>
      <c r="W730" s="165"/>
      <c r="X730" s="174" t="str">
        <f>IFERROR(
IF(MATCH($C730,Forecast_Capex_Input!$CI$12:$CI$286,1)+1&gt;MAX(Forecast_Capex_Input!$C$12:$C$286),NA,
MATCH($C730,Forecast_Capex_Input!$CI$12:$CI$286,1)+1),1)</f>
        <v>N/A</v>
      </c>
      <c r="Y730" s="174" t="str" cm="1">
        <f t="array" aca="1" ref="Y730" ca="1">IFERROR(
IF(X729&lt;&gt;X730,1,
IF(COUNTIF(OFFSET(Y729,0,0,-INDEX(Forecast_Capex_Input!$CG$12:$CG$286,$X730)),Y729)=INDEX(Forecast_Capex_Input!$CG$12:$CG$286,$X730),Y729+1,Y729)),NA)</f>
        <v>N/A</v>
      </c>
      <c r="Z730" s="174" t="str" cm="1">
        <f t="array" ref="Z730">IFERROR($C730-IF($X730=1,1,INDEX(Forecast_Capex_Input!$CI$12:$CI$286,$X730-1))+1,NA)</f>
        <v>N/A</v>
      </c>
      <c r="AA730" s="174" t="str" cm="1">
        <f t="array" aca="1" ref="AA730" ca="1">IFERROR(IF(Y730=1,
INDEX(Forecast_Capex_Input!$AI$10:$BB$10,SMALL(IF(INDEX(Forecast_Capex_Input!$AI$12:$BB$286,$X730,0)&gt;0,COLUMN(Forecast_Capex_Input!$AI$10:$BB$10)-COLUMN(Forecast_Capex_Input!$AI$12)+1),ROWS(OFFSET(AA729,0,0,-$Z730)))),
OFFSET(AA729,-INDEX(Forecast_Capex_Input!$CG$12:$CG$286,$X730)+1,0)),NA)</f>
        <v>N/A</v>
      </c>
      <c r="AB730" s="174" t="str">
        <f t="shared" ca="1" si="493"/>
        <v>N/A</v>
      </c>
      <c r="AC730" s="222" t="b">
        <f t="shared" si="525"/>
        <v>0</v>
      </c>
      <c r="AD730" s="220" t="b">
        <v>0</v>
      </c>
      <c r="AE730" s="222" t="b">
        <f t="shared" si="494"/>
        <v>1</v>
      </c>
      <c r="AF730" s="165"/>
      <c r="AG730" s="215">
        <v>0</v>
      </c>
      <c r="AH730" s="215">
        <v>0</v>
      </c>
      <c r="AI730" s="215">
        <v>0</v>
      </c>
      <c r="AJ730" s="215">
        <v>0</v>
      </c>
      <c r="AK730" s="215">
        <v>0</v>
      </c>
      <c r="AL730" s="155">
        <v>0</v>
      </c>
      <c r="AM730" s="165"/>
      <c r="AN730" s="215" cm="1">
        <f t="array" aca="1" ref="AN730" ca="1">IFERROR(INDEX(General!O$33:O$34,$AB730)
*AG730,0)</f>
        <v>0</v>
      </c>
      <c r="AO730" s="215" cm="1">
        <f t="array" aca="1" ref="AO730" ca="1">IFERROR(INDEX(General!P$33:P$34,$AB730)
*AH730,0)</f>
        <v>0</v>
      </c>
      <c r="AP730" s="215" cm="1">
        <f t="array" aca="1" ref="AP730" ca="1">IFERROR(INDEX(General!Q$33:Q$34,$AB730)
*AI730,0)</f>
        <v>0</v>
      </c>
      <c r="AQ730" s="215" cm="1">
        <f t="array" aca="1" ref="AQ730" ca="1">IFERROR(INDEX(General!R$33:R$34,$AB730)
*AJ730,0)</f>
        <v>0</v>
      </c>
      <c r="AR730" s="215" cm="1">
        <f t="array" aca="1" ref="AR730" ca="1">IFERROR(INDEX(General!S$33:S$34,$AB730)
*AK730,0)</f>
        <v>0</v>
      </c>
      <c r="AS730" s="155">
        <f t="shared" ca="1" si="526"/>
        <v>0</v>
      </c>
      <c r="AT730" s="165"/>
      <c r="AU730" s="215">
        <f ca="1">IF($AE730=FALSE,AN730*Overheads!$R$24*$V730,
IFERROR(Overheads!$O$49*$V730*AN730,0)
+IFERROR(Overheads!Q$59*$V730*(AN730/Overheads!Q$68),0))</f>
        <v>0</v>
      </c>
      <c r="AV730" s="215">
        <f ca="1">IF($AE730=FALSE,AO730*Overheads!$R$24*$V730,
IFERROR(Overheads!$O$49*$V730*AO730,0)
+IFERROR(Overheads!R$59*$V730*(AO730/Overheads!R$68),0))</f>
        <v>0</v>
      </c>
      <c r="AW730" s="215">
        <f ca="1">IF($AE730=FALSE,AP730*Overheads!$R$24*$V730,
IFERROR(Overheads!$O$49*$V730*AP730,0)
+IFERROR(Overheads!S$59*$V730*(AP730/Overheads!S$68),0))</f>
        <v>0</v>
      </c>
      <c r="AX730" s="215">
        <f ca="1">IF($AE730=FALSE,AQ730*Overheads!$R$24*$V730,
IFERROR(Overheads!$O$49*$V730*AQ730,0)
+IFERROR(Overheads!T$59*$V730*(AQ730/Overheads!T$68),0))</f>
        <v>0</v>
      </c>
      <c r="AY730" s="215">
        <f ca="1">IF($AE730=FALSE,AR730*Overheads!$R$24*$V730,
IFERROR(Overheads!$O$49*$V730*AR730,0)
+IFERROR(Overheads!U$59*$V730*(AR730/Overheads!U$68),0))</f>
        <v>0</v>
      </c>
      <c r="AZ730" s="155">
        <f t="shared" ca="1" si="527"/>
        <v>0</v>
      </c>
      <c r="BA730" s="165"/>
      <c r="BB730" s="215">
        <f ca="1">IF($AE730=FALSE,AN730*Overheads!$S$25,
IFERROR(Overheads!$O$50*AN730,0)
+IFERROR(Overheads!Q$60*(AN730/Overheads!Q$66),0))</f>
        <v>0</v>
      </c>
      <c r="BC730" s="215">
        <f ca="1">IF($AE730=FALSE,AO730*Overheads!$S$25,
IFERROR(Overheads!$O$50*AO730,0)
+IFERROR(Overheads!R$60*(AO730/Overheads!R$66),0))</f>
        <v>0</v>
      </c>
      <c r="BD730" s="215">
        <f ca="1">IF($AE730=FALSE,AP730*Overheads!$S$25,
IFERROR(Overheads!$O$50*AP730,0)
+IFERROR(Overheads!S$60*(AP730/Overheads!S$66),0))</f>
        <v>0</v>
      </c>
      <c r="BE730" s="215">
        <f ca="1">IF($AE730=FALSE,AQ730*Overheads!$S$25,
IFERROR(Overheads!$O$50*AQ730,0)
+IFERROR(Overheads!T$60*(AQ730/Overheads!T$66),0))</f>
        <v>0</v>
      </c>
      <c r="BF730" s="215">
        <f ca="1">IF($AE730=FALSE,AR730*Overheads!$S$25,
IFERROR(Overheads!$O$50*AR730,0)
+IFERROR(Overheads!U$60*(AR730/Overheads!U$66),0))</f>
        <v>0</v>
      </c>
      <c r="BG730" s="155">
        <f t="shared" ca="1" si="528"/>
        <v>0</v>
      </c>
      <c r="BH730" s="165"/>
      <c r="BI730" s="215">
        <f t="shared" ca="1" si="529"/>
        <v>0</v>
      </c>
      <c r="BJ730" s="215">
        <f t="shared" ca="1" si="495"/>
        <v>0</v>
      </c>
      <c r="BK730" s="215">
        <f t="shared" ca="1" si="496"/>
        <v>0</v>
      </c>
      <c r="BL730" s="215">
        <f t="shared" ca="1" si="497"/>
        <v>0</v>
      </c>
      <c r="BM730" s="215">
        <f t="shared" ca="1" si="498"/>
        <v>0</v>
      </c>
      <c r="BN730" s="155">
        <f t="shared" ca="1" si="530"/>
        <v>0</v>
      </c>
      <c r="BO730" s="165"/>
      <c r="BP730" s="187" cm="1">
        <f t="array" ref="BP730">IFERROR(IF($X730=$X729,BP729,INDEX(Forecast_Capex_Input!AC$12:AC$286,$X730)),0)</f>
        <v>0</v>
      </c>
      <c r="BQ730" s="187" cm="1">
        <f t="array" ref="BQ730">IFERROR(IF($X730=$X729,BQ729,INDEX(Forecast_Capex_Input!AD$12:AD$286,$X730)),0)</f>
        <v>0</v>
      </c>
      <c r="BR730" s="187" cm="1">
        <f t="array" ref="BR730">IFERROR(IF($X730=$X729,BR729,INDEX(Forecast_Capex_Input!AE$12:AE$286,$X730)),0)</f>
        <v>0</v>
      </c>
      <c r="BS730" s="187" cm="1">
        <f t="array" ref="BS730">IFERROR(IF($X730=$X729,BS729,INDEX(Forecast_Capex_Input!AF$12:AF$286,$X730)),0)</f>
        <v>0</v>
      </c>
      <c r="BT730" s="187" cm="1">
        <f t="array" ref="BT730">IFERROR(IF($X730=$X729,BT729,INDEX(Forecast_Capex_Input!AG$12:AG$286,$X730)),0)</f>
        <v>0</v>
      </c>
      <c r="BU730" s="165"/>
      <c r="BV730" s="215">
        <f t="shared" si="499"/>
        <v>0</v>
      </c>
      <c r="BW730" s="215">
        <f t="shared" si="500"/>
        <v>0</v>
      </c>
      <c r="BX730" s="215">
        <f t="shared" si="501"/>
        <v>0</v>
      </c>
      <c r="BY730" s="215">
        <f t="shared" si="502"/>
        <v>0</v>
      </c>
      <c r="BZ730" s="215">
        <f t="shared" si="503"/>
        <v>0</v>
      </c>
      <c r="CA730" s="155">
        <f t="shared" si="531"/>
        <v>0</v>
      </c>
      <c r="CB730" s="165"/>
      <c r="CC730" s="215">
        <f t="shared" si="504"/>
        <v>0</v>
      </c>
      <c r="CD730" s="215">
        <f t="shared" si="505"/>
        <v>0</v>
      </c>
      <c r="CE730" s="215">
        <f t="shared" si="506"/>
        <v>0</v>
      </c>
      <c r="CF730" s="215">
        <f t="shared" si="507"/>
        <v>0</v>
      </c>
      <c r="CG730" s="215">
        <f t="shared" si="508"/>
        <v>0</v>
      </c>
      <c r="CH730" s="155">
        <f t="shared" si="532"/>
        <v>0</v>
      </c>
      <c r="CI730" s="165"/>
      <c r="CJ730" s="215">
        <f t="shared" si="509"/>
        <v>0</v>
      </c>
      <c r="CK730" s="215">
        <f t="shared" si="510"/>
        <v>0</v>
      </c>
      <c r="CL730" s="215">
        <f t="shared" si="511"/>
        <v>0</v>
      </c>
      <c r="CM730" s="215">
        <f t="shared" si="512"/>
        <v>0</v>
      </c>
      <c r="CN730" s="215">
        <f t="shared" si="513"/>
        <v>0</v>
      </c>
      <c r="CO730" s="155">
        <f t="shared" si="533"/>
        <v>0</v>
      </c>
      <c r="CP730" s="165"/>
      <c r="CQ730" s="223">
        <f t="shared" si="514"/>
        <v>0</v>
      </c>
      <c r="CR730" s="223">
        <f t="shared" si="515"/>
        <v>0</v>
      </c>
      <c r="CS730" s="223">
        <f t="shared" si="516"/>
        <v>0</v>
      </c>
      <c r="CT730" s="223">
        <f t="shared" si="517"/>
        <v>0</v>
      </c>
      <c r="CU730" s="223">
        <f t="shared" si="518"/>
        <v>0</v>
      </c>
      <c r="CV730" s="155">
        <f t="shared" si="534"/>
        <v>0</v>
      </c>
      <c r="CW730" s="165"/>
      <c r="CX730" s="215">
        <f t="shared" si="535"/>
        <v>0</v>
      </c>
      <c r="CY730" s="215">
        <f t="shared" si="519"/>
        <v>0</v>
      </c>
      <c r="CZ730" s="215">
        <f t="shared" si="520"/>
        <v>0</v>
      </c>
      <c r="DA730" s="215">
        <f t="shared" si="521"/>
        <v>0</v>
      </c>
      <c r="DB730" s="215">
        <f t="shared" si="522"/>
        <v>0</v>
      </c>
      <c r="DC730" s="155">
        <f t="shared" si="536"/>
        <v>0</v>
      </c>
      <c r="DD730" s="165"/>
      <c r="DE730" s="188" t="b" cm="1">
        <f t="array" aca="1" ref="DE730" ca="1">OR($G730=Forecast_Capex_Input!$BF$8:$BF$10)</f>
        <v>0</v>
      </c>
      <c r="DF730" s="188" cm="1">
        <f t="array" aca="1" ref="DF730" ca="1">IFERROR(INDEX(Forecast_Capex_Input!BG$12:BG$286,$X730)
*(INDEX(Forecast_Capex_Input!$H$12:$H$286,$X730)=Repex),0)
*$DE730</f>
        <v>0</v>
      </c>
      <c r="DG730" s="188" cm="1">
        <f t="array" aca="1" ref="DG730" ca="1">IFERROR(INDEX(Forecast_Capex_Input!BH$12:BH$286,$X730)
*(INDEX(Forecast_Capex_Input!$H$12:$H$286,$X730)=Repex),0)
*$DE730</f>
        <v>0</v>
      </c>
      <c r="DH730" s="188" cm="1">
        <f t="array" aca="1" ref="DH730" ca="1">IFERROR(INDEX(Forecast_Capex_Input!BI$12:BI$286,$X730)
*(INDEX(Forecast_Capex_Input!$H$12:$H$286,$X730)=Repex),0)
*$DE730</f>
        <v>0</v>
      </c>
      <c r="DI730" s="188" cm="1">
        <f t="array" aca="1" ref="DI730" ca="1">IFERROR(INDEX(Forecast_Capex_Input!BJ$12:BJ$286,$X730)
*(INDEX(Forecast_Capex_Input!$H$12:$H$286,$X730)=Repex),0)
*$DE730</f>
        <v>0</v>
      </c>
      <c r="DJ730" s="188" cm="1">
        <f t="array" aca="1" ref="DJ730" ca="1">IFERROR(INDEX(Forecast_Capex_Input!BK$12:BK$286,$X730)
*(INDEX(Forecast_Capex_Input!$H$12:$H$286,$X730)=Repex),0)
*$DE730</f>
        <v>0</v>
      </c>
      <c r="DK730" s="188" cm="1">
        <f t="array" aca="1" ref="DK730" ca="1">IFERROR(INDEX(Forecast_Capex_Input!BL$12:BL$286,$X730)
*(INDEX(Forecast_Capex_Input!$H$12:$H$286,$X730)=Repex),0)
*$DE730</f>
        <v>0</v>
      </c>
      <c r="DL730" s="165"/>
      <c r="DM730" s="188" t="b" cm="1">
        <f t="array" aca="1" ref="DM730" ca="1">OR($G730=Forecast_Capex_Input!$BN$8:$BN$9)</f>
        <v>0</v>
      </c>
      <c r="DN730" s="188" cm="1">
        <f t="array" aca="1" ref="DN730" ca="1">IFERROR(INDEX(Forecast_Capex_Input!BO$12:BO$286,$X730)
*(INDEX(Forecast_Capex_Input!$H$12:$H$286,$X730)=Repex),0)
*$DM730</f>
        <v>0</v>
      </c>
      <c r="DO730" s="188" cm="1">
        <f t="array" aca="1" ref="DO730" ca="1">IFERROR(INDEX(Forecast_Capex_Input!BP$12:BP$286,$X730)
*(INDEX(Forecast_Capex_Input!$H$12:$H$286,$X730)=Repex),0)
*$DM730</f>
        <v>0</v>
      </c>
      <c r="DP730" s="188" cm="1">
        <f t="array" aca="1" ref="DP730" ca="1">IFERROR(INDEX(Forecast_Capex_Input!BQ$12:BQ$286,$X730)
*(INDEX(Forecast_Capex_Input!$H$12:$H$286,$X730)=Repex),0)
*$DM730</f>
        <v>0</v>
      </c>
      <c r="DQ730" s="188" cm="1">
        <f t="array" aca="1" ref="DQ730" ca="1">IFERROR(INDEX(Forecast_Capex_Input!BR$12:BR$286,$X730)
*(INDEX(Forecast_Capex_Input!$H$12:$H$286,$X730)=Repex),0)
*$DM730</f>
        <v>0</v>
      </c>
      <c r="DR730" s="188" cm="1">
        <f t="array" aca="1" ref="DR730" ca="1">IFERROR(INDEX(Forecast_Capex_Input!BS$12:BS$286,$X730)
*(INDEX(Forecast_Capex_Input!$H$12:$H$286,$X730)=Repex),0)
*$DM730</f>
        <v>0</v>
      </c>
      <c r="DS730" s="165"/>
      <c r="DT730" s="188" t="b" cm="1">
        <f t="array" aca="1" ref="DT730" ca="1">OR($G730=Forecast_Capex_Input!$BU$8:$BU$10)</f>
        <v>0</v>
      </c>
      <c r="DU730" s="188" cm="1">
        <f t="array" aca="1" ref="DU730" ca="1">IFERROR(INDEX(Forecast_Capex_Input!BV$12:BV$286,$X730)
*(INDEX(Forecast_Capex_Input!$H$12:$H$286,$X730)=Repex),0)
*$DT730</f>
        <v>0</v>
      </c>
      <c r="DV730" s="188" cm="1">
        <f t="array" aca="1" ref="DV730" ca="1">IFERROR(INDEX(Forecast_Capex_Input!BW$12:BW$286,$X730)
*(INDEX(Forecast_Capex_Input!$H$12:$H$286,$X730)=Repex),0)
*$DT730</f>
        <v>0</v>
      </c>
      <c r="DW730" s="188" cm="1">
        <f t="array" aca="1" ref="DW730" ca="1">IFERROR(INDEX(Forecast_Capex_Input!BX$12:BX$286,$X730)
*(INDEX(Forecast_Capex_Input!$H$12:$H$286,$X730)=Repex),0)
*$DT730</f>
        <v>0</v>
      </c>
      <c r="DX730" s="188" cm="1">
        <f t="array" aca="1" ref="DX730" ca="1">IFERROR(INDEX(Forecast_Capex_Input!BY$12:BY$286,$X730)
*(INDEX(Forecast_Capex_Input!$H$12:$H$286,$X730)=Repex),0)
*$DT730</f>
        <v>0</v>
      </c>
      <c r="DY730" s="188" cm="1">
        <f t="array" aca="1" ref="DY730" ca="1">IFERROR(INDEX(Forecast_Capex_Input!BZ$12:BZ$286,$X730)
*(INDEX(Forecast_Capex_Input!$H$12:$H$286,$X730)=Repex),0)
*$DT730</f>
        <v>0</v>
      </c>
      <c r="DZ730" s="188" cm="1">
        <f t="array" aca="1" ref="DZ730" ca="1">IFERROR(INDEX(Forecast_Capex_Input!CA$12:CA$286,$X730)
*(INDEX(Forecast_Capex_Input!$H$12:$H$286,$X730)=Repex),0)
*$DT730</f>
        <v>0</v>
      </c>
      <c r="EA730" s="188" cm="1">
        <f t="array" aca="1" ref="EA730" ca="1">IFERROR(INDEX(Forecast_Capex_Input!CB$12:CB$286,$X730)
*(INDEX(Forecast_Capex_Input!$H$12:$H$286,$X730)=Repex),0)
*$DT730</f>
        <v>0</v>
      </c>
      <c r="EB730" s="188" cm="1">
        <f t="array" aca="1" ref="EB730" ca="1">IFERROR(INDEX(Forecast_Capex_Input!CC$12:CC$286,$X730)
*(INDEX(Forecast_Capex_Input!$H$12:$H$286,$X730)=Repex),0)
*$DT730</f>
        <v>0</v>
      </c>
      <c r="EC730" s="165"/>
      <c r="ED730" s="226" t="str">
        <f t="shared" si="523"/>
        <v>N/A</v>
      </c>
      <c r="EE730" s="174" t="s">
        <v>15</v>
      </c>
    </row>
    <row r="731" spans="3:135" x14ac:dyDescent="0.2">
      <c r="C731" s="174">
        <f t="shared" si="524"/>
        <v>721</v>
      </c>
      <c r="D731" s="167" t="str" cm="1">
        <f t="array" ref="D731">IFERROR(INDEX(Forecast_Capex_Input!$D$12:$D$286,$X731),NA)</f>
        <v>N/A</v>
      </c>
      <c r="E731" s="172" t="str" cm="1">
        <f t="array" ref="E731">IF($X731=NA,NA,INDEX(Forecast_Capex_Input!$E$12:$E$286,$X731))</f>
        <v>N/A</v>
      </c>
      <c r="F731" s="167" t="str" cm="1">
        <f t="array" aca="1" ref="F731" ca="1">IFERROR(INDEX(General!$E$25:$E$26,$Y731),NA)</f>
        <v>N/A</v>
      </c>
      <c r="G731" s="167" t="str" cm="1">
        <f t="array" aca="1" ref="G731" ca="1">IFERROR(INDEX(Forecast_Capex_Input!$AI$11:$BB$11,$AA731),NA)</f>
        <v>N/A</v>
      </c>
      <c r="H731" s="189" t="str" cm="1">
        <f t="array" aca="1" ref="H731" ca="1">IFERROR(INDEX(Forecast_Capex_Input!$AI$12:$BB$286,$X731,$AA731),NA)</f>
        <v>N/A</v>
      </c>
      <c r="I731" s="199" t="str" cm="1">
        <f t="array" ref="I731">IFERROR(INDEX(Forecast_Capex_Input!$F$12:$F$286,$X731),NA)</f>
        <v>N/A</v>
      </c>
      <c r="J731" s="199" t="str" cm="1">
        <f t="array" ref="J731">IFERROR(INDEX(Forecast_Capex_Input!G$12:G$286,$X731),NA)</f>
        <v>N/A</v>
      </c>
      <c r="K731" s="199" t="str" cm="1">
        <f t="array" ref="K731">IFERROR(INDEX(Forecast_Capex_Input!H$12:H$286,$X731),NA)</f>
        <v>N/A</v>
      </c>
      <c r="L731" s="199" t="str" cm="1">
        <f t="array" ref="L731">IFERROR(INDEX(Forecast_Capex_Input!I$12:I$286,$X731),NA)</f>
        <v>N/A</v>
      </c>
      <c r="M731" s="199" t="str" cm="1">
        <f t="array" ref="M731">IFERROR(INDEX(Forecast_Capex_Input!J$12:J$286,$X731),NA)</f>
        <v>N/A</v>
      </c>
      <c r="N731" s="199" t="str" cm="1">
        <f t="array" ref="N731">IFERROR(INDEX(Forecast_Capex_Input!K$12:K$286,$X731),NA)</f>
        <v>N/A</v>
      </c>
      <c r="O731" s="199" t="str" cm="1">
        <f t="array" ref="O731">IFERROR(INDEX(Forecast_Capex_Input!L$12:L$286,$X731),NA)</f>
        <v>N/A</v>
      </c>
      <c r="P731" s="199" t="str" cm="1">
        <f t="array" ref="P731">IFERROR(INDEX(Forecast_Capex_Input!M$12:M$286,$X731),NA)</f>
        <v>N/A</v>
      </c>
      <c r="Q731" s="172" t="str" cm="1">
        <f t="array" ref="Q731">IFERROR(INDEX(Forecast_Capex_Input!N$12:N$286,$X731),NA)</f>
        <v>N/A</v>
      </c>
      <c r="R731" s="265" cm="1">
        <f t="array" ref="R731">IFERROR(INDEX(Forecast_Capex_Input!O$12:O$286,$X731),0)</f>
        <v>0</v>
      </c>
      <c r="S731" s="172" cm="1">
        <f t="array" ref="S731">IFERROR(INDEX(Forecast_Capex_Input!P$12:P$286,$X731),0)</f>
        <v>0</v>
      </c>
      <c r="T731" s="199" t="str" cm="1">
        <f t="array" aca="1" ref="T731" ca="1">IFERROR(INDEX(General!$K$84:$K$103,$AA731),NA)</f>
        <v>N/A</v>
      </c>
      <c r="U731" s="188" cm="1">
        <f t="array" aca="1" ref="U731" ca="1">IFERROR(
IF($F731=General!$E$25,INDEX(Forecast_Capex_Input!S$12:S$286,$X731),
INDEX(Forecast_Capex_Input!T$12:T$286,$X731)),0)</f>
        <v>0</v>
      </c>
      <c r="V731" s="222" t="b">
        <f>IFERROR(INDEX(Overheads!$T$19:$T$26,MATCH($I731,Overheads!$E$19:$E$26,0)),FALSE)</f>
        <v>0</v>
      </c>
      <c r="W731" s="165"/>
      <c r="X731" s="174" t="str">
        <f>IFERROR(
IF(MATCH($C731,Forecast_Capex_Input!$CI$12:$CI$286,1)+1&gt;MAX(Forecast_Capex_Input!$C$12:$C$286),NA,
MATCH($C731,Forecast_Capex_Input!$CI$12:$CI$286,1)+1),1)</f>
        <v>N/A</v>
      </c>
      <c r="Y731" s="174" t="str" cm="1">
        <f t="array" aca="1" ref="Y731" ca="1">IFERROR(
IF(X730&lt;&gt;X731,1,
IF(COUNTIF(OFFSET(Y730,0,0,-INDEX(Forecast_Capex_Input!$CG$12:$CG$286,$X731)),Y730)=INDEX(Forecast_Capex_Input!$CG$12:$CG$286,$X731),Y730+1,Y730)),NA)</f>
        <v>N/A</v>
      </c>
      <c r="Z731" s="174" t="str" cm="1">
        <f t="array" ref="Z731">IFERROR($C731-IF($X731=1,1,INDEX(Forecast_Capex_Input!$CI$12:$CI$286,$X731-1))+1,NA)</f>
        <v>N/A</v>
      </c>
      <c r="AA731" s="174" t="str" cm="1">
        <f t="array" aca="1" ref="AA731" ca="1">IFERROR(IF(Y731=1,
INDEX(Forecast_Capex_Input!$AI$10:$BB$10,SMALL(IF(INDEX(Forecast_Capex_Input!$AI$12:$BB$286,$X731,0)&gt;0,COLUMN(Forecast_Capex_Input!$AI$10:$BB$10)-COLUMN(Forecast_Capex_Input!$AI$12)+1),ROWS(OFFSET(AA730,0,0,-$Z731)))),
OFFSET(AA730,-INDEX(Forecast_Capex_Input!$CG$12:$CG$286,$X731)+1,0)),NA)</f>
        <v>N/A</v>
      </c>
      <c r="AB731" s="174" t="str">
        <f t="shared" ca="1" si="493"/>
        <v>N/A</v>
      </c>
      <c r="AC731" s="222" t="b">
        <f t="shared" si="525"/>
        <v>0</v>
      </c>
      <c r="AD731" s="220" t="b">
        <v>0</v>
      </c>
      <c r="AE731" s="222" t="b">
        <f t="shared" si="494"/>
        <v>1</v>
      </c>
      <c r="AF731" s="165"/>
      <c r="AG731" s="215">
        <v>0</v>
      </c>
      <c r="AH731" s="215">
        <v>0</v>
      </c>
      <c r="AI731" s="215">
        <v>0</v>
      </c>
      <c r="AJ731" s="215">
        <v>0</v>
      </c>
      <c r="AK731" s="215">
        <v>0</v>
      </c>
      <c r="AL731" s="155">
        <v>0</v>
      </c>
      <c r="AM731" s="165"/>
      <c r="AN731" s="215" cm="1">
        <f t="array" aca="1" ref="AN731" ca="1">IFERROR(INDEX(General!O$33:O$34,$AB731)
*AG731,0)</f>
        <v>0</v>
      </c>
      <c r="AO731" s="215" cm="1">
        <f t="array" aca="1" ref="AO731" ca="1">IFERROR(INDEX(General!P$33:P$34,$AB731)
*AH731,0)</f>
        <v>0</v>
      </c>
      <c r="AP731" s="215" cm="1">
        <f t="array" aca="1" ref="AP731" ca="1">IFERROR(INDEX(General!Q$33:Q$34,$AB731)
*AI731,0)</f>
        <v>0</v>
      </c>
      <c r="AQ731" s="215" cm="1">
        <f t="array" aca="1" ref="AQ731" ca="1">IFERROR(INDEX(General!R$33:R$34,$AB731)
*AJ731,0)</f>
        <v>0</v>
      </c>
      <c r="AR731" s="215" cm="1">
        <f t="array" aca="1" ref="AR731" ca="1">IFERROR(INDEX(General!S$33:S$34,$AB731)
*AK731,0)</f>
        <v>0</v>
      </c>
      <c r="AS731" s="155">
        <f t="shared" ca="1" si="526"/>
        <v>0</v>
      </c>
      <c r="AT731" s="165"/>
      <c r="AU731" s="215">
        <f ca="1">IF($AE731=FALSE,AN731*Overheads!$R$24*$V731,
IFERROR(Overheads!$O$49*$V731*AN731,0)
+IFERROR(Overheads!Q$59*$V731*(AN731/Overheads!Q$68),0))</f>
        <v>0</v>
      </c>
      <c r="AV731" s="215">
        <f ca="1">IF($AE731=FALSE,AO731*Overheads!$R$24*$V731,
IFERROR(Overheads!$O$49*$V731*AO731,0)
+IFERROR(Overheads!R$59*$V731*(AO731/Overheads!R$68),0))</f>
        <v>0</v>
      </c>
      <c r="AW731" s="215">
        <f ca="1">IF($AE731=FALSE,AP731*Overheads!$R$24*$V731,
IFERROR(Overheads!$O$49*$V731*AP731,0)
+IFERROR(Overheads!S$59*$V731*(AP731/Overheads!S$68),0))</f>
        <v>0</v>
      </c>
      <c r="AX731" s="215">
        <f ca="1">IF($AE731=FALSE,AQ731*Overheads!$R$24*$V731,
IFERROR(Overheads!$O$49*$V731*AQ731,0)
+IFERROR(Overheads!T$59*$V731*(AQ731/Overheads!T$68),0))</f>
        <v>0</v>
      </c>
      <c r="AY731" s="215">
        <f ca="1">IF($AE731=FALSE,AR731*Overheads!$R$24*$V731,
IFERROR(Overheads!$O$49*$V731*AR731,0)
+IFERROR(Overheads!U$59*$V731*(AR731/Overheads!U$68),0))</f>
        <v>0</v>
      </c>
      <c r="AZ731" s="155">
        <f t="shared" ca="1" si="527"/>
        <v>0</v>
      </c>
      <c r="BA731" s="165"/>
      <c r="BB731" s="215">
        <f ca="1">IF($AE731=FALSE,AN731*Overheads!$S$25,
IFERROR(Overheads!$O$50*AN731,0)
+IFERROR(Overheads!Q$60*(AN731/Overheads!Q$66),0))</f>
        <v>0</v>
      </c>
      <c r="BC731" s="215">
        <f ca="1">IF($AE731=FALSE,AO731*Overheads!$S$25,
IFERROR(Overheads!$O$50*AO731,0)
+IFERROR(Overheads!R$60*(AO731/Overheads!R$66),0))</f>
        <v>0</v>
      </c>
      <c r="BD731" s="215">
        <f ca="1">IF($AE731=FALSE,AP731*Overheads!$S$25,
IFERROR(Overheads!$O$50*AP731,0)
+IFERROR(Overheads!S$60*(AP731/Overheads!S$66),0))</f>
        <v>0</v>
      </c>
      <c r="BE731" s="215">
        <f ca="1">IF($AE731=FALSE,AQ731*Overheads!$S$25,
IFERROR(Overheads!$O$50*AQ731,0)
+IFERROR(Overheads!T$60*(AQ731/Overheads!T$66),0))</f>
        <v>0</v>
      </c>
      <c r="BF731" s="215">
        <f ca="1">IF($AE731=FALSE,AR731*Overheads!$S$25,
IFERROR(Overheads!$O$50*AR731,0)
+IFERROR(Overheads!U$60*(AR731/Overheads!U$66),0))</f>
        <v>0</v>
      </c>
      <c r="BG731" s="155">
        <f t="shared" ca="1" si="528"/>
        <v>0</v>
      </c>
      <c r="BH731" s="165"/>
      <c r="BI731" s="215">
        <f t="shared" ca="1" si="529"/>
        <v>0</v>
      </c>
      <c r="BJ731" s="215">
        <f t="shared" ca="1" si="495"/>
        <v>0</v>
      </c>
      <c r="BK731" s="215">
        <f t="shared" ca="1" si="496"/>
        <v>0</v>
      </c>
      <c r="BL731" s="215">
        <f t="shared" ca="1" si="497"/>
        <v>0</v>
      </c>
      <c r="BM731" s="215">
        <f t="shared" ca="1" si="498"/>
        <v>0</v>
      </c>
      <c r="BN731" s="155">
        <f t="shared" ca="1" si="530"/>
        <v>0</v>
      </c>
      <c r="BO731" s="165"/>
      <c r="BP731" s="187" cm="1">
        <f t="array" ref="BP731">IFERROR(IF($X731=$X730,BP730,INDEX(Forecast_Capex_Input!AC$12:AC$286,$X731)),0)</f>
        <v>0</v>
      </c>
      <c r="BQ731" s="187" cm="1">
        <f t="array" ref="BQ731">IFERROR(IF($X731=$X730,BQ730,INDEX(Forecast_Capex_Input!AD$12:AD$286,$X731)),0)</f>
        <v>0</v>
      </c>
      <c r="BR731" s="187" cm="1">
        <f t="array" ref="BR731">IFERROR(IF($X731=$X730,BR730,INDEX(Forecast_Capex_Input!AE$12:AE$286,$X731)),0)</f>
        <v>0</v>
      </c>
      <c r="BS731" s="187" cm="1">
        <f t="array" ref="BS731">IFERROR(IF($X731=$X730,BS730,INDEX(Forecast_Capex_Input!AF$12:AF$286,$X731)),0)</f>
        <v>0</v>
      </c>
      <c r="BT731" s="187" cm="1">
        <f t="array" ref="BT731">IFERROR(IF($X731=$X730,BT730,INDEX(Forecast_Capex_Input!AG$12:AG$286,$X731)),0)</f>
        <v>0</v>
      </c>
      <c r="BU731" s="165"/>
      <c r="BV731" s="215">
        <f t="shared" si="499"/>
        <v>0</v>
      </c>
      <c r="BW731" s="215">
        <f t="shared" si="500"/>
        <v>0</v>
      </c>
      <c r="BX731" s="215">
        <f t="shared" si="501"/>
        <v>0</v>
      </c>
      <c r="BY731" s="215">
        <f t="shared" si="502"/>
        <v>0</v>
      </c>
      <c r="BZ731" s="215">
        <f t="shared" si="503"/>
        <v>0</v>
      </c>
      <c r="CA731" s="155">
        <f t="shared" si="531"/>
        <v>0</v>
      </c>
      <c r="CB731" s="165"/>
      <c r="CC731" s="215">
        <f t="shared" si="504"/>
        <v>0</v>
      </c>
      <c r="CD731" s="215">
        <f t="shared" si="505"/>
        <v>0</v>
      </c>
      <c r="CE731" s="215">
        <f t="shared" si="506"/>
        <v>0</v>
      </c>
      <c r="CF731" s="215">
        <f t="shared" si="507"/>
        <v>0</v>
      </c>
      <c r="CG731" s="215">
        <f t="shared" si="508"/>
        <v>0</v>
      </c>
      <c r="CH731" s="155">
        <f t="shared" si="532"/>
        <v>0</v>
      </c>
      <c r="CI731" s="165"/>
      <c r="CJ731" s="215">
        <f t="shared" si="509"/>
        <v>0</v>
      </c>
      <c r="CK731" s="215">
        <f t="shared" si="510"/>
        <v>0</v>
      </c>
      <c r="CL731" s="215">
        <f t="shared" si="511"/>
        <v>0</v>
      </c>
      <c r="CM731" s="215">
        <f t="shared" si="512"/>
        <v>0</v>
      </c>
      <c r="CN731" s="215">
        <f t="shared" si="513"/>
        <v>0</v>
      </c>
      <c r="CO731" s="155">
        <f t="shared" si="533"/>
        <v>0</v>
      </c>
      <c r="CP731" s="165"/>
      <c r="CQ731" s="223">
        <f t="shared" si="514"/>
        <v>0</v>
      </c>
      <c r="CR731" s="223">
        <f t="shared" si="515"/>
        <v>0</v>
      </c>
      <c r="CS731" s="223">
        <f t="shared" si="516"/>
        <v>0</v>
      </c>
      <c r="CT731" s="223">
        <f t="shared" si="517"/>
        <v>0</v>
      </c>
      <c r="CU731" s="223">
        <f t="shared" si="518"/>
        <v>0</v>
      </c>
      <c r="CV731" s="155">
        <f t="shared" si="534"/>
        <v>0</v>
      </c>
      <c r="CW731" s="165"/>
      <c r="CX731" s="215">
        <f t="shared" si="535"/>
        <v>0</v>
      </c>
      <c r="CY731" s="215">
        <f t="shared" si="519"/>
        <v>0</v>
      </c>
      <c r="CZ731" s="215">
        <f t="shared" si="520"/>
        <v>0</v>
      </c>
      <c r="DA731" s="215">
        <f t="shared" si="521"/>
        <v>0</v>
      </c>
      <c r="DB731" s="215">
        <f t="shared" si="522"/>
        <v>0</v>
      </c>
      <c r="DC731" s="155">
        <f t="shared" si="536"/>
        <v>0</v>
      </c>
      <c r="DD731" s="165"/>
      <c r="DE731" s="188" t="b" cm="1">
        <f t="array" aca="1" ref="DE731" ca="1">OR($G731=Forecast_Capex_Input!$BF$8:$BF$10)</f>
        <v>0</v>
      </c>
      <c r="DF731" s="188" cm="1">
        <f t="array" aca="1" ref="DF731" ca="1">IFERROR(INDEX(Forecast_Capex_Input!BG$12:BG$286,$X731)
*(INDEX(Forecast_Capex_Input!$H$12:$H$286,$X731)=Repex),0)
*$DE731</f>
        <v>0</v>
      </c>
      <c r="DG731" s="188" cm="1">
        <f t="array" aca="1" ref="DG731" ca="1">IFERROR(INDEX(Forecast_Capex_Input!BH$12:BH$286,$X731)
*(INDEX(Forecast_Capex_Input!$H$12:$H$286,$X731)=Repex),0)
*$DE731</f>
        <v>0</v>
      </c>
      <c r="DH731" s="188" cm="1">
        <f t="array" aca="1" ref="DH731" ca="1">IFERROR(INDEX(Forecast_Capex_Input!BI$12:BI$286,$X731)
*(INDEX(Forecast_Capex_Input!$H$12:$H$286,$X731)=Repex),0)
*$DE731</f>
        <v>0</v>
      </c>
      <c r="DI731" s="188" cm="1">
        <f t="array" aca="1" ref="DI731" ca="1">IFERROR(INDEX(Forecast_Capex_Input!BJ$12:BJ$286,$X731)
*(INDEX(Forecast_Capex_Input!$H$12:$H$286,$X731)=Repex),0)
*$DE731</f>
        <v>0</v>
      </c>
      <c r="DJ731" s="188" cm="1">
        <f t="array" aca="1" ref="DJ731" ca="1">IFERROR(INDEX(Forecast_Capex_Input!BK$12:BK$286,$X731)
*(INDEX(Forecast_Capex_Input!$H$12:$H$286,$X731)=Repex),0)
*$DE731</f>
        <v>0</v>
      </c>
      <c r="DK731" s="188" cm="1">
        <f t="array" aca="1" ref="DK731" ca="1">IFERROR(INDEX(Forecast_Capex_Input!BL$12:BL$286,$X731)
*(INDEX(Forecast_Capex_Input!$H$12:$H$286,$X731)=Repex),0)
*$DE731</f>
        <v>0</v>
      </c>
      <c r="DL731" s="165"/>
      <c r="DM731" s="188" t="b" cm="1">
        <f t="array" aca="1" ref="DM731" ca="1">OR($G731=Forecast_Capex_Input!$BN$8:$BN$9)</f>
        <v>0</v>
      </c>
      <c r="DN731" s="188" cm="1">
        <f t="array" aca="1" ref="DN731" ca="1">IFERROR(INDEX(Forecast_Capex_Input!BO$12:BO$286,$X731)
*(INDEX(Forecast_Capex_Input!$H$12:$H$286,$X731)=Repex),0)
*$DM731</f>
        <v>0</v>
      </c>
      <c r="DO731" s="188" cm="1">
        <f t="array" aca="1" ref="DO731" ca="1">IFERROR(INDEX(Forecast_Capex_Input!BP$12:BP$286,$X731)
*(INDEX(Forecast_Capex_Input!$H$12:$H$286,$X731)=Repex),0)
*$DM731</f>
        <v>0</v>
      </c>
      <c r="DP731" s="188" cm="1">
        <f t="array" aca="1" ref="DP731" ca="1">IFERROR(INDEX(Forecast_Capex_Input!BQ$12:BQ$286,$X731)
*(INDEX(Forecast_Capex_Input!$H$12:$H$286,$X731)=Repex),0)
*$DM731</f>
        <v>0</v>
      </c>
      <c r="DQ731" s="188" cm="1">
        <f t="array" aca="1" ref="DQ731" ca="1">IFERROR(INDEX(Forecast_Capex_Input!BR$12:BR$286,$X731)
*(INDEX(Forecast_Capex_Input!$H$12:$H$286,$X731)=Repex),0)
*$DM731</f>
        <v>0</v>
      </c>
      <c r="DR731" s="188" cm="1">
        <f t="array" aca="1" ref="DR731" ca="1">IFERROR(INDEX(Forecast_Capex_Input!BS$12:BS$286,$X731)
*(INDEX(Forecast_Capex_Input!$H$12:$H$286,$X731)=Repex),0)
*$DM731</f>
        <v>0</v>
      </c>
      <c r="DS731" s="165"/>
      <c r="DT731" s="188" t="b" cm="1">
        <f t="array" aca="1" ref="DT731" ca="1">OR($G731=Forecast_Capex_Input!$BU$8:$BU$10)</f>
        <v>0</v>
      </c>
      <c r="DU731" s="188" cm="1">
        <f t="array" aca="1" ref="DU731" ca="1">IFERROR(INDEX(Forecast_Capex_Input!BV$12:BV$286,$X731)
*(INDEX(Forecast_Capex_Input!$H$12:$H$286,$X731)=Repex),0)
*$DT731</f>
        <v>0</v>
      </c>
      <c r="DV731" s="188" cm="1">
        <f t="array" aca="1" ref="DV731" ca="1">IFERROR(INDEX(Forecast_Capex_Input!BW$12:BW$286,$X731)
*(INDEX(Forecast_Capex_Input!$H$12:$H$286,$X731)=Repex),0)
*$DT731</f>
        <v>0</v>
      </c>
      <c r="DW731" s="188" cm="1">
        <f t="array" aca="1" ref="DW731" ca="1">IFERROR(INDEX(Forecast_Capex_Input!BX$12:BX$286,$X731)
*(INDEX(Forecast_Capex_Input!$H$12:$H$286,$X731)=Repex),0)
*$DT731</f>
        <v>0</v>
      </c>
      <c r="DX731" s="188" cm="1">
        <f t="array" aca="1" ref="DX731" ca="1">IFERROR(INDEX(Forecast_Capex_Input!BY$12:BY$286,$X731)
*(INDEX(Forecast_Capex_Input!$H$12:$H$286,$X731)=Repex),0)
*$DT731</f>
        <v>0</v>
      </c>
      <c r="DY731" s="188" cm="1">
        <f t="array" aca="1" ref="DY731" ca="1">IFERROR(INDEX(Forecast_Capex_Input!BZ$12:BZ$286,$X731)
*(INDEX(Forecast_Capex_Input!$H$12:$H$286,$X731)=Repex),0)
*$DT731</f>
        <v>0</v>
      </c>
      <c r="DZ731" s="188" cm="1">
        <f t="array" aca="1" ref="DZ731" ca="1">IFERROR(INDEX(Forecast_Capex_Input!CA$12:CA$286,$X731)
*(INDEX(Forecast_Capex_Input!$H$12:$H$286,$X731)=Repex),0)
*$DT731</f>
        <v>0</v>
      </c>
      <c r="EA731" s="188" cm="1">
        <f t="array" aca="1" ref="EA731" ca="1">IFERROR(INDEX(Forecast_Capex_Input!CB$12:CB$286,$X731)
*(INDEX(Forecast_Capex_Input!$H$12:$H$286,$X731)=Repex),0)
*$DT731</f>
        <v>0</v>
      </c>
      <c r="EB731" s="188" cm="1">
        <f t="array" aca="1" ref="EB731" ca="1">IFERROR(INDEX(Forecast_Capex_Input!CC$12:CC$286,$X731)
*(INDEX(Forecast_Capex_Input!$H$12:$H$286,$X731)=Repex),0)
*$DT731</f>
        <v>0</v>
      </c>
      <c r="EC731" s="165"/>
      <c r="ED731" s="226" t="str">
        <f t="shared" si="523"/>
        <v>N/A</v>
      </c>
      <c r="EE731" s="174" t="s">
        <v>15</v>
      </c>
    </row>
    <row r="732" spans="3:135" x14ac:dyDescent="0.2">
      <c r="C732" s="174">
        <f t="shared" si="524"/>
        <v>722</v>
      </c>
      <c r="D732" s="167" t="str" cm="1">
        <f t="array" ref="D732">IFERROR(INDEX(Forecast_Capex_Input!$D$12:$D$286,$X732),NA)</f>
        <v>N/A</v>
      </c>
      <c r="E732" s="172" t="str" cm="1">
        <f t="array" ref="E732">IF($X732=NA,NA,INDEX(Forecast_Capex_Input!$E$12:$E$286,$X732))</f>
        <v>N/A</v>
      </c>
      <c r="F732" s="167" t="str" cm="1">
        <f t="array" aca="1" ref="F732" ca="1">IFERROR(INDEX(General!$E$25:$E$26,$Y732),NA)</f>
        <v>N/A</v>
      </c>
      <c r="G732" s="167" t="str" cm="1">
        <f t="array" aca="1" ref="G732" ca="1">IFERROR(INDEX(Forecast_Capex_Input!$AI$11:$BB$11,$AA732),NA)</f>
        <v>N/A</v>
      </c>
      <c r="H732" s="189" t="str" cm="1">
        <f t="array" aca="1" ref="H732" ca="1">IFERROR(INDEX(Forecast_Capex_Input!$AI$12:$BB$286,$X732,$AA732),NA)</f>
        <v>N/A</v>
      </c>
      <c r="I732" s="199" t="str" cm="1">
        <f t="array" ref="I732">IFERROR(INDEX(Forecast_Capex_Input!$F$12:$F$286,$X732),NA)</f>
        <v>N/A</v>
      </c>
      <c r="J732" s="199" t="str" cm="1">
        <f t="array" ref="J732">IFERROR(INDEX(Forecast_Capex_Input!G$12:G$286,$X732),NA)</f>
        <v>N/A</v>
      </c>
      <c r="K732" s="199" t="str" cm="1">
        <f t="array" ref="K732">IFERROR(INDEX(Forecast_Capex_Input!H$12:H$286,$X732),NA)</f>
        <v>N/A</v>
      </c>
      <c r="L732" s="199" t="str" cm="1">
        <f t="array" ref="L732">IFERROR(INDEX(Forecast_Capex_Input!I$12:I$286,$X732),NA)</f>
        <v>N/A</v>
      </c>
      <c r="M732" s="199" t="str" cm="1">
        <f t="array" ref="M732">IFERROR(INDEX(Forecast_Capex_Input!J$12:J$286,$X732),NA)</f>
        <v>N/A</v>
      </c>
      <c r="N732" s="199" t="str" cm="1">
        <f t="array" ref="N732">IFERROR(INDEX(Forecast_Capex_Input!K$12:K$286,$X732),NA)</f>
        <v>N/A</v>
      </c>
      <c r="O732" s="199" t="str" cm="1">
        <f t="array" ref="O732">IFERROR(INDEX(Forecast_Capex_Input!L$12:L$286,$X732),NA)</f>
        <v>N/A</v>
      </c>
      <c r="P732" s="199" t="str" cm="1">
        <f t="array" ref="P732">IFERROR(INDEX(Forecast_Capex_Input!M$12:M$286,$X732),NA)</f>
        <v>N/A</v>
      </c>
      <c r="Q732" s="172" t="str" cm="1">
        <f t="array" ref="Q732">IFERROR(INDEX(Forecast_Capex_Input!N$12:N$286,$X732),NA)</f>
        <v>N/A</v>
      </c>
      <c r="R732" s="265" cm="1">
        <f t="array" ref="R732">IFERROR(INDEX(Forecast_Capex_Input!O$12:O$286,$X732),0)</f>
        <v>0</v>
      </c>
      <c r="S732" s="172" cm="1">
        <f t="array" ref="S732">IFERROR(INDEX(Forecast_Capex_Input!P$12:P$286,$X732),0)</f>
        <v>0</v>
      </c>
      <c r="T732" s="199" t="str" cm="1">
        <f t="array" aca="1" ref="T732" ca="1">IFERROR(INDEX(General!$K$84:$K$103,$AA732),NA)</f>
        <v>N/A</v>
      </c>
      <c r="U732" s="188" cm="1">
        <f t="array" aca="1" ref="U732" ca="1">IFERROR(
IF($F732=General!$E$25,INDEX(Forecast_Capex_Input!S$12:S$286,$X732),
INDEX(Forecast_Capex_Input!T$12:T$286,$X732)),0)</f>
        <v>0</v>
      </c>
      <c r="V732" s="222" t="b">
        <f>IFERROR(INDEX(Overheads!$T$19:$T$26,MATCH($I732,Overheads!$E$19:$E$26,0)),FALSE)</f>
        <v>0</v>
      </c>
      <c r="W732" s="165"/>
      <c r="X732" s="174" t="str">
        <f>IFERROR(
IF(MATCH($C732,Forecast_Capex_Input!$CI$12:$CI$286,1)+1&gt;MAX(Forecast_Capex_Input!$C$12:$C$286),NA,
MATCH($C732,Forecast_Capex_Input!$CI$12:$CI$286,1)+1),1)</f>
        <v>N/A</v>
      </c>
      <c r="Y732" s="174" t="str" cm="1">
        <f t="array" aca="1" ref="Y732" ca="1">IFERROR(
IF(X731&lt;&gt;X732,1,
IF(COUNTIF(OFFSET(Y731,0,0,-INDEX(Forecast_Capex_Input!$CG$12:$CG$286,$X732)),Y731)=INDEX(Forecast_Capex_Input!$CG$12:$CG$286,$X732),Y731+1,Y731)),NA)</f>
        <v>N/A</v>
      </c>
      <c r="Z732" s="174" t="str" cm="1">
        <f t="array" ref="Z732">IFERROR($C732-IF($X732=1,1,INDEX(Forecast_Capex_Input!$CI$12:$CI$286,$X732-1))+1,NA)</f>
        <v>N/A</v>
      </c>
      <c r="AA732" s="174" t="str" cm="1">
        <f t="array" aca="1" ref="AA732" ca="1">IFERROR(IF(Y732=1,
INDEX(Forecast_Capex_Input!$AI$10:$BB$10,SMALL(IF(INDEX(Forecast_Capex_Input!$AI$12:$BB$286,$X732,0)&gt;0,COLUMN(Forecast_Capex_Input!$AI$10:$BB$10)-COLUMN(Forecast_Capex_Input!$AI$12)+1),ROWS(OFFSET(AA731,0,0,-$Z732)))),
OFFSET(AA731,-INDEX(Forecast_Capex_Input!$CG$12:$CG$286,$X732)+1,0)),NA)</f>
        <v>N/A</v>
      </c>
      <c r="AB732" s="174" t="str">
        <f t="shared" ca="1" si="493"/>
        <v>N/A</v>
      </c>
      <c r="AC732" s="222" t="b">
        <f t="shared" si="525"/>
        <v>0</v>
      </c>
      <c r="AD732" s="220" t="b">
        <v>0</v>
      </c>
      <c r="AE732" s="222" t="b">
        <f t="shared" si="494"/>
        <v>1</v>
      </c>
      <c r="AF732" s="165"/>
      <c r="AG732" s="215">
        <v>0</v>
      </c>
      <c r="AH732" s="215">
        <v>0</v>
      </c>
      <c r="AI732" s="215">
        <v>0</v>
      </c>
      <c r="AJ732" s="215">
        <v>0</v>
      </c>
      <c r="AK732" s="215">
        <v>0</v>
      </c>
      <c r="AL732" s="155">
        <v>0</v>
      </c>
      <c r="AM732" s="165"/>
      <c r="AN732" s="215" cm="1">
        <f t="array" aca="1" ref="AN732" ca="1">IFERROR(INDEX(General!O$33:O$34,$AB732)
*AG732,0)</f>
        <v>0</v>
      </c>
      <c r="AO732" s="215" cm="1">
        <f t="array" aca="1" ref="AO732" ca="1">IFERROR(INDEX(General!P$33:P$34,$AB732)
*AH732,0)</f>
        <v>0</v>
      </c>
      <c r="AP732" s="215" cm="1">
        <f t="array" aca="1" ref="AP732" ca="1">IFERROR(INDEX(General!Q$33:Q$34,$AB732)
*AI732,0)</f>
        <v>0</v>
      </c>
      <c r="AQ732" s="215" cm="1">
        <f t="array" aca="1" ref="AQ732" ca="1">IFERROR(INDEX(General!R$33:R$34,$AB732)
*AJ732,0)</f>
        <v>0</v>
      </c>
      <c r="AR732" s="215" cm="1">
        <f t="array" aca="1" ref="AR732" ca="1">IFERROR(INDEX(General!S$33:S$34,$AB732)
*AK732,0)</f>
        <v>0</v>
      </c>
      <c r="AS732" s="155">
        <f t="shared" ca="1" si="526"/>
        <v>0</v>
      </c>
      <c r="AT732" s="165"/>
      <c r="AU732" s="215">
        <f ca="1">IF($AE732=FALSE,AN732*Overheads!$R$24*$V732,
IFERROR(Overheads!$O$49*$V732*AN732,0)
+IFERROR(Overheads!Q$59*$V732*(AN732/Overheads!Q$68),0))</f>
        <v>0</v>
      </c>
      <c r="AV732" s="215">
        <f ca="1">IF($AE732=FALSE,AO732*Overheads!$R$24*$V732,
IFERROR(Overheads!$O$49*$V732*AO732,0)
+IFERROR(Overheads!R$59*$V732*(AO732/Overheads!R$68),0))</f>
        <v>0</v>
      </c>
      <c r="AW732" s="215">
        <f ca="1">IF($AE732=FALSE,AP732*Overheads!$R$24*$V732,
IFERROR(Overheads!$O$49*$V732*AP732,0)
+IFERROR(Overheads!S$59*$V732*(AP732/Overheads!S$68),0))</f>
        <v>0</v>
      </c>
      <c r="AX732" s="215">
        <f ca="1">IF($AE732=FALSE,AQ732*Overheads!$R$24*$V732,
IFERROR(Overheads!$O$49*$V732*AQ732,0)
+IFERROR(Overheads!T$59*$V732*(AQ732/Overheads!T$68),0))</f>
        <v>0</v>
      </c>
      <c r="AY732" s="215">
        <f ca="1">IF($AE732=FALSE,AR732*Overheads!$R$24*$V732,
IFERROR(Overheads!$O$49*$V732*AR732,0)
+IFERROR(Overheads!U$59*$V732*(AR732/Overheads!U$68),0))</f>
        <v>0</v>
      </c>
      <c r="AZ732" s="155">
        <f t="shared" ca="1" si="527"/>
        <v>0</v>
      </c>
      <c r="BA732" s="165"/>
      <c r="BB732" s="215">
        <f ca="1">IF($AE732=FALSE,AN732*Overheads!$S$25,
IFERROR(Overheads!$O$50*AN732,0)
+IFERROR(Overheads!Q$60*(AN732/Overheads!Q$66),0))</f>
        <v>0</v>
      </c>
      <c r="BC732" s="215">
        <f ca="1">IF($AE732=FALSE,AO732*Overheads!$S$25,
IFERROR(Overheads!$O$50*AO732,0)
+IFERROR(Overheads!R$60*(AO732/Overheads!R$66),0))</f>
        <v>0</v>
      </c>
      <c r="BD732" s="215">
        <f ca="1">IF($AE732=FALSE,AP732*Overheads!$S$25,
IFERROR(Overheads!$O$50*AP732,0)
+IFERROR(Overheads!S$60*(AP732/Overheads!S$66),0))</f>
        <v>0</v>
      </c>
      <c r="BE732" s="215">
        <f ca="1">IF($AE732=FALSE,AQ732*Overheads!$S$25,
IFERROR(Overheads!$O$50*AQ732,0)
+IFERROR(Overheads!T$60*(AQ732/Overheads!T$66),0))</f>
        <v>0</v>
      </c>
      <c r="BF732" s="215">
        <f ca="1">IF($AE732=FALSE,AR732*Overheads!$S$25,
IFERROR(Overheads!$O$50*AR732,0)
+IFERROR(Overheads!U$60*(AR732/Overheads!U$66),0))</f>
        <v>0</v>
      </c>
      <c r="BG732" s="155">
        <f t="shared" ca="1" si="528"/>
        <v>0</v>
      </c>
      <c r="BH732" s="165"/>
      <c r="BI732" s="215">
        <f t="shared" ca="1" si="529"/>
        <v>0</v>
      </c>
      <c r="BJ732" s="215">
        <f t="shared" ca="1" si="495"/>
        <v>0</v>
      </c>
      <c r="BK732" s="215">
        <f t="shared" ca="1" si="496"/>
        <v>0</v>
      </c>
      <c r="BL732" s="215">
        <f t="shared" ca="1" si="497"/>
        <v>0</v>
      </c>
      <c r="BM732" s="215">
        <f t="shared" ca="1" si="498"/>
        <v>0</v>
      </c>
      <c r="BN732" s="155">
        <f t="shared" ca="1" si="530"/>
        <v>0</v>
      </c>
      <c r="BO732" s="165"/>
      <c r="BP732" s="187" cm="1">
        <f t="array" ref="BP732">IFERROR(IF($X732=$X731,BP731,INDEX(Forecast_Capex_Input!AC$12:AC$286,$X732)),0)</f>
        <v>0</v>
      </c>
      <c r="BQ732" s="187" cm="1">
        <f t="array" ref="BQ732">IFERROR(IF($X732=$X731,BQ731,INDEX(Forecast_Capex_Input!AD$12:AD$286,$X732)),0)</f>
        <v>0</v>
      </c>
      <c r="BR732" s="187" cm="1">
        <f t="array" ref="BR732">IFERROR(IF($X732=$X731,BR731,INDEX(Forecast_Capex_Input!AE$12:AE$286,$X732)),0)</f>
        <v>0</v>
      </c>
      <c r="BS732" s="187" cm="1">
        <f t="array" ref="BS732">IFERROR(IF($X732=$X731,BS731,INDEX(Forecast_Capex_Input!AF$12:AF$286,$X732)),0)</f>
        <v>0</v>
      </c>
      <c r="BT732" s="187" cm="1">
        <f t="array" ref="BT732">IFERROR(IF($X732=$X731,BT731,INDEX(Forecast_Capex_Input!AG$12:AG$286,$X732)),0)</f>
        <v>0</v>
      </c>
      <c r="BU732" s="165"/>
      <c r="BV732" s="215">
        <f t="shared" si="499"/>
        <v>0</v>
      </c>
      <c r="BW732" s="215">
        <f t="shared" si="500"/>
        <v>0</v>
      </c>
      <c r="BX732" s="215">
        <f t="shared" si="501"/>
        <v>0</v>
      </c>
      <c r="BY732" s="215">
        <f t="shared" si="502"/>
        <v>0</v>
      </c>
      <c r="BZ732" s="215">
        <f t="shared" si="503"/>
        <v>0</v>
      </c>
      <c r="CA732" s="155">
        <f t="shared" si="531"/>
        <v>0</v>
      </c>
      <c r="CB732" s="165"/>
      <c r="CC732" s="215">
        <f t="shared" si="504"/>
        <v>0</v>
      </c>
      <c r="CD732" s="215">
        <f t="shared" si="505"/>
        <v>0</v>
      </c>
      <c r="CE732" s="215">
        <f t="shared" si="506"/>
        <v>0</v>
      </c>
      <c r="CF732" s="215">
        <f t="shared" si="507"/>
        <v>0</v>
      </c>
      <c r="CG732" s="215">
        <f t="shared" si="508"/>
        <v>0</v>
      </c>
      <c r="CH732" s="155">
        <f t="shared" si="532"/>
        <v>0</v>
      </c>
      <c r="CI732" s="165"/>
      <c r="CJ732" s="215">
        <f t="shared" si="509"/>
        <v>0</v>
      </c>
      <c r="CK732" s="215">
        <f t="shared" si="510"/>
        <v>0</v>
      </c>
      <c r="CL732" s="215">
        <f t="shared" si="511"/>
        <v>0</v>
      </c>
      <c r="CM732" s="215">
        <f t="shared" si="512"/>
        <v>0</v>
      </c>
      <c r="CN732" s="215">
        <f t="shared" si="513"/>
        <v>0</v>
      </c>
      <c r="CO732" s="155">
        <f t="shared" si="533"/>
        <v>0</v>
      </c>
      <c r="CP732" s="165"/>
      <c r="CQ732" s="223">
        <f t="shared" si="514"/>
        <v>0</v>
      </c>
      <c r="CR732" s="223">
        <f t="shared" si="515"/>
        <v>0</v>
      </c>
      <c r="CS732" s="223">
        <f t="shared" si="516"/>
        <v>0</v>
      </c>
      <c r="CT732" s="223">
        <f t="shared" si="517"/>
        <v>0</v>
      </c>
      <c r="CU732" s="223">
        <f t="shared" si="518"/>
        <v>0</v>
      </c>
      <c r="CV732" s="155">
        <f t="shared" si="534"/>
        <v>0</v>
      </c>
      <c r="CW732" s="165"/>
      <c r="CX732" s="215">
        <f t="shared" si="535"/>
        <v>0</v>
      </c>
      <c r="CY732" s="215">
        <f t="shared" si="519"/>
        <v>0</v>
      </c>
      <c r="CZ732" s="215">
        <f t="shared" si="520"/>
        <v>0</v>
      </c>
      <c r="DA732" s="215">
        <f t="shared" si="521"/>
        <v>0</v>
      </c>
      <c r="DB732" s="215">
        <f t="shared" si="522"/>
        <v>0</v>
      </c>
      <c r="DC732" s="155">
        <f t="shared" si="536"/>
        <v>0</v>
      </c>
      <c r="DD732" s="165"/>
      <c r="DE732" s="188" t="b" cm="1">
        <f t="array" aca="1" ref="DE732" ca="1">OR($G732=Forecast_Capex_Input!$BF$8:$BF$10)</f>
        <v>0</v>
      </c>
      <c r="DF732" s="188" cm="1">
        <f t="array" aca="1" ref="DF732" ca="1">IFERROR(INDEX(Forecast_Capex_Input!BG$12:BG$286,$X732)
*(INDEX(Forecast_Capex_Input!$H$12:$H$286,$X732)=Repex),0)
*$DE732</f>
        <v>0</v>
      </c>
      <c r="DG732" s="188" cm="1">
        <f t="array" aca="1" ref="DG732" ca="1">IFERROR(INDEX(Forecast_Capex_Input!BH$12:BH$286,$X732)
*(INDEX(Forecast_Capex_Input!$H$12:$H$286,$X732)=Repex),0)
*$DE732</f>
        <v>0</v>
      </c>
      <c r="DH732" s="188" cm="1">
        <f t="array" aca="1" ref="DH732" ca="1">IFERROR(INDEX(Forecast_Capex_Input!BI$12:BI$286,$X732)
*(INDEX(Forecast_Capex_Input!$H$12:$H$286,$X732)=Repex),0)
*$DE732</f>
        <v>0</v>
      </c>
      <c r="DI732" s="188" cm="1">
        <f t="array" aca="1" ref="DI732" ca="1">IFERROR(INDEX(Forecast_Capex_Input!BJ$12:BJ$286,$X732)
*(INDEX(Forecast_Capex_Input!$H$12:$H$286,$X732)=Repex),0)
*$DE732</f>
        <v>0</v>
      </c>
      <c r="DJ732" s="188" cm="1">
        <f t="array" aca="1" ref="DJ732" ca="1">IFERROR(INDEX(Forecast_Capex_Input!BK$12:BK$286,$X732)
*(INDEX(Forecast_Capex_Input!$H$12:$H$286,$X732)=Repex),0)
*$DE732</f>
        <v>0</v>
      </c>
      <c r="DK732" s="188" cm="1">
        <f t="array" aca="1" ref="DK732" ca="1">IFERROR(INDEX(Forecast_Capex_Input!BL$12:BL$286,$X732)
*(INDEX(Forecast_Capex_Input!$H$12:$H$286,$X732)=Repex),0)
*$DE732</f>
        <v>0</v>
      </c>
      <c r="DL732" s="165"/>
      <c r="DM732" s="188" t="b" cm="1">
        <f t="array" aca="1" ref="DM732" ca="1">OR($G732=Forecast_Capex_Input!$BN$8:$BN$9)</f>
        <v>0</v>
      </c>
      <c r="DN732" s="188" cm="1">
        <f t="array" aca="1" ref="DN732" ca="1">IFERROR(INDEX(Forecast_Capex_Input!BO$12:BO$286,$X732)
*(INDEX(Forecast_Capex_Input!$H$12:$H$286,$X732)=Repex),0)
*$DM732</f>
        <v>0</v>
      </c>
      <c r="DO732" s="188" cm="1">
        <f t="array" aca="1" ref="DO732" ca="1">IFERROR(INDEX(Forecast_Capex_Input!BP$12:BP$286,$X732)
*(INDEX(Forecast_Capex_Input!$H$12:$H$286,$X732)=Repex),0)
*$DM732</f>
        <v>0</v>
      </c>
      <c r="DP732" s="188" cm="1">
        <f t="array" aca="1" ref="DP732" ca="1">IFERROR(INDEX(Forecast_Capex_Input!BQ$12:BQ$286,$X732)
*(INDEX(Forecast_Capex_Input!$H$12:$H$286,$X732)=Repex),0)
*$DM732</f>
        <v>0</v>
      </c>
      <c r="DQ732" s="188" cm="1">
        <f t="array" aca="1" ref="DQ732" ca="1">IFERROR(INDEX(Forecast_Capex_Input!BR$12:BR$286,$X732)
*(INDEX(Forecast_Capex_Input!$H$12:$H$286,$X732)=Repex),0)
*$DM732</f>
        <v>0</v>
      </c>
      <c r="DR732" s="188" cm="1">
        <f t="array" aca="1" ref="DR732" ca="1">IFERROR(INDEX(Forecast_Capex_Input!BS$12:BS$286,$X732)
*(INDEX(Forecast_Capex_Input!$H$12:$H$286,$X732)=Repex),0)
*$DM732</f>
        <v>0</v>
      </c>
      <c r="DS732" s="165"/>
      <c r="DT732" s="188" t="b" cm="1">
        <f t="array" aca="1" ref="DT732" ca="1">OR($G732=Forecast_Capex_Input!$BU$8:$BU$10)</f>
        <v>0</v>
      </c>
      <c r="DU732" s="188" cm="1">
        <f t="array" aca="1" ref="DU732" ca="1">IFERROR(INDEX(Forecast_Capex_Input!BV$12:BV$286,$X732)
*(INDEX(Forecast_Capex_Input!$H$12:$H$286,$X732)=Repex),0)
*$DT732</f>
        <v>0</v>
      </c>
      <c r="DV732" s="188" cm="1">
        <f t="array" aca="1" ref="DV732" ca="1">IFERROR(INDEX(Forecast_Capex_Input!BW$12:BW$286,$X732)
*(INDEX(Forecast_Capex_Input!$H$12:$H$286,$X732)=Repex),0)
*$DT732</f>
        <v>0</v>
      </c>
      <c r="DW732" s="188" cm="1">
        <f t="array" aca="1" ref="DW732" ca="1">IFERROR(INDEX(Forecast_Capex_Input!BX$12:BX$286,$X732)
*(INDEX(Forecast_Capex_Input!$H$12:$H$286,$X732)=Repex),0)
*$DT732</f>
        <v>0</v>
      </c>
      <c r="DX732" s="188" cm="1">
        <f t="array" aca="1" ref="DX732" ca="1">IFERROR(INDEX(Forecast_Capex_Input!BY$12:BY$286,$X732)
*(INDEX(Forecast_Capex_Input!$H$12:$H$286,$X732)=Repex),0)
*$DT732</f>
        <v>0</v>
      </c>
      <c r="DY732" s="188" cm="1">
        <f t="array" aca="1" ref="DY732" ca="1">IFERROR(INDEX(Forecast_Capex_Input!BZ$12:BZ$286,$X732)
*(INDEX(Forecast_Capex_Input!$H$12:$H$286,$X732)=Repex),0)
*$DT732</f>
        <v>0</v>
      </c>
      <c r="DZ732" s="188" cm="1">
        <f t="array" aca="1" ref="DZ732" ca="1">IFERROR(INDEX(Forecast_Capex_Input!CA$12:CA$286,$X732)
*(INDEX(Forecast_Capex_Input!$H$12:$H$286,$X732)=Repex),0)
*$DT732</f>
        <v>0</v>
      </c>
      <c r="EA732" s="188" cm="1">
        <f t="array" aca="1" ref="EA732" ca="1">IFERROR(INDEX(Forecast_Capex_Input!CB$12:CB$286,$X732)
*(INDEX(Forecast_Capex_Input!$H$12:$H$286,$X732)=Repex),0)
*$DT732</f>
        <v>0</v>
      </c>
      <c r="EB732" s="188" cm="1">
        <f t="array" aca="1" ref="EB732" ca="1">IFERROR(INDEX(Forecast_Capex_Input!CC$12:CC$286,$X732)
*(INDEX(Forecast_Capex_Input!$H$12:$H$286,$X732)=Repex),0)
*$DT732</f>
        <v>0</v>
      </c>
      <c r="EC732" s="165"/>
      <c r="ED732" s="226" t="str">
        <f t="shared" si="523"/>
        <v>N/A</v>
      </c>
      <c r="EE732" s="174" t="s">
        <v>15</v>
      </c>
    </row>
    <row r="733" spans="3:135" x14ac:dyDescent="0.2">
      <c r="C733" s="174">
        <f t="shared" si="524"/>
        <v>723</v>
      </c>
      <c r="D733" s="167" t="str" cm="1">
        <f t="array" ref="D733">IFERROR(INDEX(Forecast_Capex_Input!$D$12:$D$286,$X733),NA)</f>
        <v>N/A</v>
      </c>
      <c r="E733" s="172" t="str" cm="1">
        <f t="array" ref="E733">IF($X733=NA,NA,INDEX(Forecast_Capex_Input!$E$12:$E$286,$X733))</f>
        <v>N/A</v>
      </c>
      <c r="F733" s="167" t="str" cm="1">
        <f t="array" aca="1" ref="F733" ca="1">IFERROR(INDEX(General!$E$25:$E$26,$Y733),NA)</f>
        <v>N/A</v>
      </c>
      <c r="G733" s="167" t="str" cm="1">
        <f t="array" aca="1" ref="G733" ca="1">IFERROR(INDEX(Forecast_Capex_Input!$AI$11:$BB$11,$AA733),NA)</f>
        <v>N/A</v>
      </c>
      <c r="H733" s="189" t="str" cm="1">
        <f t="array" aca="1" ref="H733" ca="1">IFERROR(INDEX(Forecast_Capex_Input!$AI$12:$BB$286,$X733,$AA733),NA)</f>
        <v>N/A</v>
      </c>
      <c r="I733" s="199" t="str" cm="1">
        <f t="array" ref="I733">IFERROR(INDEX(Forecast_Capex_Input!$F$12:$F$286,$X733),NA)</f>
        <v>N/A</v>
      </c>
      <c r="J733" s="199" t="str" cm="1">
        <f t="array" ref="J733">IFERROR(INDEX(Forecast_Capex_Input!G$12:G$286,$X733),NA)</f>
        <v>N/A</v>
      </c>
      <c r="K733" s="199" t="str" cm="1">
        <f t="array" ref="K733">IFERROR(INDEX(Forecast_Capex_Input!H$12:H$286,$X733),NA)</f>
        <v>N/A</v>
      </c>
      <c r="L733" s="199" t="str" cm="1">
        <f t="array" ref="L733">IFERROR(INDEX(Forecast_Capex_Input!I$12:I$286,$X733),NA)</f>
        <v>N/A</v>
      </c>
      <c r="M733" s="199" t="str" cm="1">
        <f t="array" ref="M733">IFERROR(INDEX(Forecast_Capex_Input!J$12:J$286,$X733),NA)</f>
        <v>N/A</v>
      </c>
      <c r="N733" s="199" t="str" cm="1">
        <f t="array" ref="N733">IFERROR(INDEX(Forecast_Capex_Input!K$12:K$286,$X733),NA)</f>
        <v>N/A</v>
      </c>
      <c r="O733" s="199" t="str" cm="1">
        <f t="array" ref="O733">IFERROR(INDEX(Forecast_Capex_Input!L$12:L$286,$X733),NA)</f>
        <v>N/A</v>
      </c>
      <c r="P733" s="199" t="str" cm="1">
        <f t="array" ref="P733">IFERROR(INDEX(Forecast_Capex_Input!M$12:M$286,$X733),NA)</f>
        <v>N/A</v>
      </c>
      <c r="Q733" s="172" t="str" cm="1">
        <f t="array" ref="Q733">IFERROR(INDEX(Forecast_Capex_Input!N$12:N$286,$X733),NA)</f>
        <v>N/A</v>
      </c>
      <c r="R733" s="265" cm="1">
        <f t="array" ref="R733">IFERROR(INDEX(Forecast_Capex_Input!O$12:O$286,$X733),0)</f>
        <v>0</v>
      </c>
      <c r="S733" s="172" cm="1">
        <f t="array" ref="S733">IFERROR(INDEX(Forecast_Capex_Input!P$12:P$286,$X733),0)</f>
        <v>0</v>
      </c>
      <c r="T733" s="199" t="str" cm="1">
        <f t="array" aca="1" ref="T733" ca="1">IFERROR(INDEX(General!$K$84:$K$103,$AA733),NA)</f>
        <v>N/A</v>
      </c>
      <c r="U733" s="188" cm="1">
        <f t="array" aca="1" ref="U733" ca="1">IFERROR(
IF($F733=General!$E$25,INDEX(Forecast_Capex_Input!S$12:S$286,$X733),
INDEX(Forecast_Capex_Input!T$12:T$286,$X733)),0)</f>
        <v>0</v>
      </c>
      <c r="V733" s="222" t="b">
        <f>IFERROR(INDEX(Overheads!$T$19:$T$26,MATCH($I733,Overheads!$E$19:$E$26,0)),FALSE)</f>
        <v>0</v>
      </c>
      <c r="W733" s="165"/>
      <c r="X733" s="174" t="str">
        <f>IFERROR(
IF(MATCH($C733,Forecast_Capex_Input!$CI$12:$CI$286,1)+1&gt;MAX(Forecast_Capex_Input!$C$12:$C$286),NA,
MATCH($C733,Forecast_Capex_Input!$CI$12:$CI$286,1)+1),1)</f>
        <v>N/A</v>
      </c>
      <c r="Y733" s="174" t="str" cm="1">
        <f t="array" aca="1" ref="Y733" ca="1">IFERROR(
IF(X732&lt;&gt;X733,1,
IF(COUNTIF(OFFSET(Y732,0,0,-INDEX(Forecast_Capex_Input!$CG$12:$CG$286,$X733)),Y732)=INDEX(Forecast_Capex_Input!$CG$12:$CG$286,$X733),Y732+1,Y732)),NA)</f>
        <v>N/A</v>
      </c>
      <c r="Z733" s="174" t="str" cm="1">
        <f t="array" ref="Z733">IFERROR($C733-IF($X733=1,1,INDEX(Forecast_Capex_Input!$CI$12:$CI$286,$X733-1))+1,NA)</f>
        <v>N/A</v>
      </c>
      <c r="AA733" s="174" t="str" cm="1">
        <f t="array" aca="1" ref="AA733" ca="1">IFERROR(IF(Y733=1,
INDEX(Forecast_Capex_Input!$AI$10:$BB$10,SMALL(IF(INDEX(Forecast_Capex_Input!$AI$12:$BB$286,$X733,0)&gt;0,COLUMN(Forecast_Capex_Input!$AI$10:$BB$10)-COLUMN(Forecast_Capex_Input!$AI$12)+1),ROWS(OFFSET(AA732,0,0,-$Z733)))),
OFFSET(AA732,-INDEX(Forecast_Capex_Input!$CG$12:$CG$286,$X733)+1,0)),NA)</f>
        <v>N/A</v>
      </c>
      <c r="AB733" s="174" t="str">
        <f t="shared" ca="1" si="493"/>
        <v>N/A</v>
      </c>
      <c r="AC733" s="222" t="b">
        <f t="shared" si="525"/>
        <v>0</v>
      </c>
      <c r="AD733" s="220" t="b">
        <v>0</v>
      </c>
      <c r="AE733" s="222" t="b">
        <f t="shared" si="494"/>
        <v>1</v>
      </c>
      <c r="AF733" s="165"/>
      <c r="AG733" s="215">
        <v>0</v>
      </c>
      <c r="AH733" s="215">
        <v>0</v>
      </c>
      <c r="AI733" s="215">
        <v>0</v>
      </c>
      <c r="AJ733" s="215">
        <v>0</v>
      </c>
      <c r="AK733" s="215">
        <v>0</v>
      </c>
      <c r="AL733" s="155">
        <v>0</v>
      </c>
      <c r="AM733" s="165"/>
      <c r="AN733" s="215" cm="1">
        <f t="array" aca="1" ref="AN733" ca="1">IFERROR(INDEX(General!O$33:O$34,$AB733)
*AG733,0)</f>
        <v>0</v>
      </c>
      <c r="AO733" s="215" cm="1">
        <f t="array" aca="1" ref="AO733" ca="1">IFERROR(INDEX(General!P$33:P$34,$AB733)
*AH733,0)</f>
        <v>0</v>
      </c>
      <c r="AP733" s="215" cm="1">
        <f t="array" aca="1" ref="AP733" ca="1">IFERROR(INDEX(General!Q$33:Q$34,$AB733)
*AI733,0)</f>
        <v>0</v>
      </c>
      <c r="AQ733" s="215" cm="1">
        <f t="array" aca="1" ref="AQ733" ca="1">IFERROR(INDEX(General!R$33:R$34,$AB733)
*AJ733,0)</f>
        <v>0</v>
      </c>
      <c r="AR733" s="215" cm="1">
        <f t="array" aca="1" ref="AR733" ca="1">IFERROR(INDEX(General!S$33:S$34,$AB733)
*AK733,0)</f>
        <v>0</v>
      </c>
      <c r="AS733" s="155">
        <f t="shared" ca="1" si="526"/>
        <v>0</v>
      </c>
      <c r="AT733" s="165"/>
      <c r="AU733" s="215">
        <f ca="1">IF($AE733=FALSE,AN733*Overheads!$R$24*$V733,
IFERROR(Overheads!$O$49*$V733*AN733,0)
+IFERROR(Overheads!Q$59*$V733*(AN733/Overheads!Q$68),0))</f>
        <v>0</v>
      </c>
      <c r="AV733" s="215">
        <f ca="1">IF($AE733=FALSE,AO733*Overheads!$R$24*$V733,
IFERROR(Overheads!$O$49*$V733*AO733,0)
+IFERROR(Overheads!R$59*$V733*(AO733/Overheads!R$68),0))</f>
        <v>0</v>
      </c>
      <c r="AW733" s="215">
        <f ca="1">IF($AE733=FALSE,AP733*Overheads!$R$24*$V733,
IFERROR(Overheads!$O$49*$V733*AP733,0)
+IFERROR(Overheads!S$59*$V733*(AP733/Overheads!S$68),0))</f>
        <v>0</v>
      </c>
      <c r="AX733" s="215">
        <f ca="1">IF($AE733=FALSE,AQ733*Overheads!$R$24*$V733,
IFERROR(Overheads!$O$49*$V733*AQ733,0)
+IFERROR(Overheads!T$59*$V733*(AQ733/Overheads!T$68),0))</f>
        <v>0</v>
      </c>
      <c r="AY733" s="215">
        <f ca="1">IF($AE733=FALSE,AR733*Overheads!$R$24*$V733,
IFERROR(Overheads!$O$49*$V733*AR733,0)
+IFERROR(Overheads!U$59*$V733*(AR733/Overheads!U$68),0))</f>
        <v>0</v>
      </c>
      <c r="AZ733" s="155">
        <f t="shared" ca="1" si="527"/>
        <v>0</v>
      </c>
      <c r="BA733" s="165"/>
      <c r="BB733" s="215">
        <f ca="1">IF($AE733=FALSE,AN733*Overheads!$S$25,
IFERROR(Overheads!$O$50*AN733,0)
+IFERROR(Overheads!Q$60*(AN733/Overheads!Q$66),0))</f>
        <v>0</v>
      </c>
      <c r="BC733" s="215">
        <f ca="1">IF($AE733=FALSE,AO733*Overheads!$S$25,
IFERROR(Overheads!$O$50*AO733,0)
+IFERROR(Overheads!R$60*(AO733/Overheads!R$66),0))</f>
        <v>0</v>
      </c>
      <c r="BD733" s="215">
        <f ca="1">IF($AE733=FALSE,AP733*Overheads!$S$25,
IFERROR(Overheads!$O$50*AP733,0)
+IFERROR(Overheads!S$60*(AP733/Overheads!S$66),0))</f>
        <v>0</v>
      </c>
      <c r="BE733" s="215">
        <f ca="1">IF($AE733=FALSE,AQ733*Overheads!$S$25,
IFERROR(Overheads!$O$50*AQ733,0)
+IFERROR(Overheads!T$60*(AQ733/Overheads!T$66),0))</f>
        <v>0</v>
      </c>
      <c r="BF733" s="215">
        <f ca="1">IF($AE733=FALSE,AR733*Overheads!$S$25,
IFERROR(Overheads!$O$50*AR733,0)
+IFERROR(Overheads!U$60*(AR733/Overheads!U$66),0))</f>
        <v>0</v>
      </c>
      <c r="BG733" s="155">
        <f t="shared" ca="1" si="528"/>
        <v>0</v>
      </c>
      <c r="BH733" s="165"/>
      <c r="BI733" s="215">
        <f t="shared" ca="1" si="529"/>
        <v>0</v>
      </c>
      <c r="BJ733" s="215">
        <f t="shared" ca="1" si="495"/>
        <v>0</v>
      </c>
      <c r="BK733" s="215">
        <f t="shared" ca="1" si="496"/>
        <v>0</v>
      </c>
      <c r="BL733" s="215">
        <f t="shared" ca="1" si="497"/>
        <v>0</v>
      </c>
      <c r="BM733" s="215">
        <f t="shared" ca="1" si="498"/>
        <v>0</v>
      </c>
      <c r="BN733" s="155">
        <f t="shared" ca="1" si="530"/>
        <v>0</v>
      </c>
      <c r="BO733" s="165"/>
      <c r="BP733" s="187" cm="1">
        <f t="array" ref="BP733">IFERROR(IF($X733=$X732,BP732,INDEX(Forecast_Capex_Input!AC$12:AC$286,$X733)),0)</f>
        <v>0</v>
      </c>
      <c r="BQ733" s="187" cm="1">
        <f t="array" ref="BQ733">IFERROR(IF($X733=$X732,BQ732,INDEX(Forecast_Capex_Input!AD$12:AD$286,$X733)),0)</f>
        <v>0</v>
      </c>
      <c r="BR733" s="187" cm="1">
        <f t="array" ref="BR733">IFERROR(IF($X733=$X732,BR732,INDEX(Forecast_Capex_Input!AE$12:AE$286,$X733)),0)</f>
        <v>0</v>
      </c>
      <c r="BS733" s="187" cm="1">
        <f t="array" ref="BS733">IFERROR(IF($X733=$X732,BS732,INDEX(Forecast_Capex_Input!AF$12:AF$286,$X733)),0)</f>
        <v>0</v>
      </c>
      <c r="BT733" s="187" cm="1">
        <f t="array" ref="BT733">IFERROR(IF($X733=$X732,BT732,INDEX(Forecast_Capex_Input!AG$12:AG$286,$X733)),0)</f>
        <v>0</v>
      </c>
      <c r="BU733" s="165"/>
      <c r="BV733" s="215">
        <f t="shared" si="499"/>
        <v>0</v>
      </c>
      <c r="BW733" s="215">
        <f t="shared" si="500"/>
        <v>0</v>
      </c>
      <c r="BX733" s="215">
        <f t="shared" si="501"/>
        <v>0</v>
      </c>
      <c r="BY733" s="215">
        <f t="shared" si="502"/>
        <v>0</v>
      </c>
      <c r="BZ733" s="215">
        <f t="shared" si="503"/>
        <v>0</v>
      </c>
      <c r="CA733" s="155">
        <f t="shared" si="531"/>
        <v>0</v>
      </c>
      <c r="CB733" s="165"/>
      <c r="CC733" s="215">
        <f t="shared" si="504"/>
        <v>0</v>
      </c>
      <c r="CD733" s="215">
        <f t="shared" si="505"/>
        <v>0</v>
      </c>
      <c r="CE733" s="215">
        <f t="shared" si="506"/>
        <v>0</v>
      </c>
      <c r="CF733" s="215">
        <f t="shared" si="507"/>
        <v>0</v>
      </c>
      <c r="CG733" s="215">
        <f t="shared" si="508"/>
        <v>0</v>
      </c>
      <c r="CH733" s="155">
        <f t="shared" si="532"/>
        <v>0</v>
      </c>
      <c r="CI733" s="165"/>
      <c r="CJ733" s="215">
        <f t="shared" si="509"/>
        <v>0</v>
      </c>
      <c r="CK733" s="215">
        <f t="shared" si="510"/>
        <v>0</v>
      </c>
      <c r="CL733" s="215">
        <f t="shared" si="511"/>
        <v>0</v>
      </c>
      <c r="CM733" s="215">
        <f t="shared" si="512"/>
        <v>0</v>
      </c>
      <c r="CN733" s="215">
        <f t="shared" si="513"/>
        <v>0</v>
      </c>
      <c r="CO733" s="155">
        <f t="shared" si="533"/>
        <v>0</v>
      </c>
      <c r="CP733" s="165"/>
      <c r="CQ733" s="223">
        <f t="shared" si="514"/>
        <v>0</v>
      </c>
      <c r="CR733" s="223">
        <f t="shared" si="515"/>
        <v>0</v>
      </c>
      <c r="CS733" s="223">
        <f t="shared" si="516"/>
        <v>0</v>
      </c>
      <c r="CT733" s="223">
        <f t="shared" si="517"/>
        <v>0</v>
      </c>
      <c r="CU733" s="223">
        <f t="shared" si="518"/>
        <v>0</v>
      </c>
      <c r="CV733" s="155">
        <f t="shared" si="534"/>
        <v>0</v>
      </c>
      <c r="CW733" s="165"/>
      <c r="CX733" s="215">
        <f t="shared" si="535"/>
        <v>0</v>
      </c>
      <c r="CY733" s="215">
        <f t="shared" si="519"/>
        <v>0</v>
      </c>
      <c r="CZ733" s="215">
        <f t="shared" si="520"/>
        <v>0</v>
      </c>
      <c r="DA733" s="215">
        <f t="shared" si="521"/>
        <v>0</v>
      </c>
      <c r="DB733" s="215">
        <f t="shared" si="522"/>
        <v>0</v>
      </c>
      <c r="DC733" s="155">
        <f t="shared" si="536"/>
        <v>0</v>
      </c>
      <c r="DD733" s="165"/>
      <c r="DE733" s="188" t="b" cm="1">
        <f t="array" aca="1" ref="DE733" ca="1">OR($G733=Forecast_Capex_Input!$BF$8:$BF$10)</f>
        <v>0</v>
      </c>
      <c r="DF733" s="188" cm="1">
        <f t="array" aca="1" ref="DF733" ca="1">IFERROR(INDEX(Forecast_Capex_Input!BG$12:BG$286,$X733)
*(INDEX(Forecast_Capex_Input!$H$12:$H$286,$X733)=Repex),0)
*$DE733</f>
        <v>0</v>
      </c>
      <c r="DG733" s="188" cm="1">
        <f t="array" aca="1" ref="DG733" ca="1">IFERROR(INDEX(Forecast_Capex_Input!BH$12:BH$286,$X733)
*(INDEX(Forecast_Capex_Input!$H$12:$H$286,$X733)=Repex),0)
*$DE733</f>
        <v>0</v>
      </c>
      <c r="DH733" s="188" cm="1">
        <f t="array" aca="1" ref="DH733" ca="1">IFERROR(INDEX(Forecast_Capex_Input!BI$12:BI$286,$X733)
*(INDEX(Forecast_Capex_Input!$H$12:$H$286,$X733)=Repex),0)
*$DE733</f>
        <v>0</v>
      </c>
      <c r="DI733" s="188" cm="1">
        <f t="array" aca="1" ref="DI733" ca="1">IFERROR(INDEX(Forecast_Capex_Input!BJ$12:BJ$286,$X733)
*(INDEX(Forecast_Capex_Input!$H$12:$H$286,$X733)=Repex),0)
*$DE733</f>
        <v>0</v>
      </c>
      <c r="DJ733" s="188" cm="1">
        <f t="array" aca="1" ref="DJ733" ca="1">IFERROR(INDEX(Forecast_Capex_Input!BK$12:BK$286,$X733)
*(INDEX(Forecast_Capex_Input!$H$12:$H$286,$X733)=Repex),0)
*$DE733</f>
        <v>0</v>
      </c>
      <c r="DK733" s="188" cm="1">
        <f t="array" aca="1" ref="DK733" ca="1">IFERROR(INDEX(Forecast_Capex_Input!BL$12:BL$286,$X733)
*(INDEX(Forecast_Capex_Input!$H$12:$H$286,$X733)=Repex),0)
*$DE733</f>
        <v>0</v>
      </c>
      <c r="DL733" s="165"/>
      <c r="DM733" s="188" t="b" cm="1">
        <f t="array" aca="1" ref="DM733" ca="1">OR($G733=Forecast_Capex_Input!$BN$8:$BN$9)</f>
        <v>0</v>
      </c>
      <c r="DN733" s="188" cm="1">
        <f t="array" aca="1" ref="DN733" ca="1">IFERROR(INDEX(Forecast_Capex_Input!BO$12:BO$286,$X733)
*(INDEX(Forecast_Capex_Input!$H$12:$H$286,$X733)=Repex),0)
*$DM733</f>
        <v>0</v>
      </c>
      <c r="DO733" s="188" cm="1">
        <f t="array" aca="1" ref="DO733" ca="1">IFERROR(INDEX(Forecast_Capex_Input!BP$12:BP$286,$X733)
*(INDEX(Forecast_Capex_Input!$H$12:$H$286,$X733)=Repex),0)
*$DM733</f>
        <v>0</v>
      </c>
      <c r="DP733" s="188" cm="1">
        <f t="array" aca="1" ref="DP733" ca="1">IFERROR(INDEX(Forecast_Capex_Input!BQ$12:BQ$286,$X733)
*(INDEX(Forecast_Capex_Input!$H$12:$H$286,$X733)=Repex),0)
*$DM733</f>
        <v>0</v>
      </c>
      <c r="DQ733" s="188" cm="1">
        <f t="array" aca="1" ref="DQ733" ca="1">IFERROR(INDEX(Forecast_Capex_Input!BR$12:BR$286,$X733)
*(INDEX(Forecast_Capex_Input!$H$12:$H$286,$X733)=Repex),0)
*$DM733</f>
        <v>0</v>
      </c>
      <c r="DR733" s="188" cm="1">
        <f t="array" aca="1" ref="DR733" ca="1">IFERROR(INDEX(Forecast_Capex_Input!BS$12:BS$286,$X733)
*(INDEX(Forecast_Capex_Input!$H$12:$H$286,$X733)=Repex),0)
*$DM733</f>
        <v>0</v>
      </c>
      <c r="DS733" s="165"/>
      <c r="DT733" s="188" t="b" cm="1">
        <f t="array" aca="1" ref="DT733" ca="1">OR($G733=Forecast_Capex_Input!$BU$8:$BU$10)</f>
        <v>0</v>
      </c>
      <c r="DU733" s="188" cm="1">
        <f t="array" aca="1" ref="DU733" ca="1">IFERROR(INDEX(Forecast_Capex_Input!BV$12:BV$286,$X733)
*(INDEX(Forecast_Capex_Input!$H$12:$H$286,$X733)=Repex),0)
*$DT733</f>
        <v>0</v>
      </c>
      <c r="DV733" s="188" cm="1">
        <f t="array" aca="1" ref="DV733" ca="1">IFERROR(INDEX(Forecast_Capex_Input!BW$12:BW$286,$X733)
*(INDEX(Forecast_Capex_Input!$H$12:$H$286,$X733)=Repex),0)
*$DT733</f>
        <v>0</v>
      </c>
      <c r="DW733" s="188" cm="1">
        <f t="array" aca="1" ref="DW733" ca="1">IFERROR(INDEX(Forecast_Capex_Input!BX$12:BX$286,$X733)
*(INDEX(Forecast_Capex_Input!$H$12:$H$286,$X733)=Repex),0)
*$DT733</f>
        <v>0</v>
      </c>
      <c r="DX733" s="188" cm="1">
        <f t="array" aca="1" ref="DX733" ca="1">IFERROR(INDEX(Forecast_Capex_Input!BY$12:BY$286,$X733)
*(INDEX(Forecast_Capex_Input!$H$12:$H$286,$X733)=Repex),0)
*$DT733</f>
        <v>0</v>
      </c>
      <c r="DY733" s="188" cm="1">
        <f t="array" aca="1" ref="DY733" ca="1">IFERROR(INDEX(Forecast_Capex_Input!BZ$12:BZ$286,$X733)
*(INDEX(Forecast_Capex_Input!$H$12:$H$286,$X733)=Repex),0)
*$DT733</f>
        <v>0</v>
      </c>
      <c r="DZ733" s="188" cm="1">
        <f t="array" aca="1" ref="DZ733" ca="1">IFERROR(INDEX(Forecast_Capex_Input!CA$12:CA$286,$X733)
*(INDEX(Forecast_Capex_Input!$H$12:$H$286,$X733)=Repex),0)
*$DT733</f>
        <v>0</v>
      </c>
      <c r="EA733" s="188" cm="1">
        <f t="array" aca="1" ref="EA733" ca="1">IFERROR(INDEX(Forecast_Capex_Input!CB$12:CB$286,$X733)
*(INDEX(Forecast_Capex_Input!$H$12:$H$286,$X733)=Repex),0)
*$DT733</f>
        <v>0</v>
      </c>
      <c r="EB733" s="188" cm="1">
        <f t="array" aca="1" ref="EB733" ca="1">IFERROR(INDEX(Forecast_Capex_Input!CC$12:CC$286,$X733)
*(INDEX(Forecast_Capex_Input!$H$12:$H$286,$X733)=Repex),0)
*$DT733</f>
        <v>0</v>
      </c>
      <c r="EC733" s="165"/>
      <c r="ED733" s="226" t="str">
        <f t="shared" si="523"/>
        <v>N/A</v>
      </c>
      <c r="EE733" s="174" t="s">
        <v>15</v>
      </c>
    </row>
    <row r="734" spans="3:135" x14ac:dyDescent="0.2">
      <c r="C734" s="174">
        <f t="shared" si="524"/>
        <v>724</v>
      </c>
      <c r="D734" s="167" t="str" cm="1">
        <f t="array" ref="D734">IFERROR(INDEX(Forecast_Capex_Input!$D$12:$D$286,$X734),NA)</f>
        <v>N/A</v>
      </c>
      <c r="E734" s="172" t="str" cm="1">
        <f t="array" ref="E734">IF($X734=NA,NA,INDEX(Forecast_Capex_Input!$E$12:$E$286,$X734))</f>
        <v>N/A</v>
      </c>
      <c r="F734" s="167" t="str" cm="1">
        <f t="array" aca="1" ref="F734" ca="1">IFERROR(INDEX(General!$E$25:$E$26,$Y734),NA)</f>
        <v>N/A</v>
      </c>
      <c r="G734" s="167" t="str" cm="1">
        <f t="array" aca="1" ref="G734" ca="1">IFERROR(INDEX(Forecast_Capex_Input!$AI$11:$BB$11,$AA734),NA)</f>
        <v>N/A</v>
      </c>
      <c r="H734" s="189" t="str" cm="1">
        <f t="array" aca="1" ref="H734" ca="1">IFERROR(INDEX(Forecast_Capex_Input!$AI$12:$BB$286,$X734,$AA734),NA)</f>
        <v>N/A</v>
      </c>
      <c r="I734" s="199" t="str" cm="1">
        <f t="array" ref="I734">IFERROR(INDEX(Forecast_Capex_Input!$F$12:$F$286,$X734),NA)</f>
        <v>N/A</v>
      </c>
      <c r="J734" s="199" t="str" cm="1">
        <f t="array" ref="J734">IFERROR(INDEX(Forecast_Capex_Input!G$12:G$286,$X734),NA)</f>
        <v>N/A</v>
      </c>
      <c r="K734" s="199" t="str" cm="1">
        <f t="array" ref="K734">IFERROR(INDEX(Forecast_Capex_Input!H$12:H$286,$X734),NA)</f>
        <v>N/A</v>
      </c>
      <c r="L734" s="199" t="str" cm="1">
        <f t="array" ref="L734">IFERROR(INDEX(Forecast_Capex_Input!I$12:I$286,$X734),NA)</f>
        <v>N/A</v>
      </c>
      <c r="M734" s="199" t="str" cm="1">
        <f t="array" ref="M734">IFERROR(INDEX(Forecast_Capex_Input!J$12:J$286,$X734),NA)</f>
        <v>N/A</v>
      </c>
      <c r="N734" s="199" t="str" cm="1">
        <f t="array" ref="N734">IFERROR(INDEX(Forecast_Capex_Input!K$12:K$286,$X734),NA)</f>
        <v>N/A</v>
      </c>
      <c r="O734" s="199" t="str" cm="1">
        <f t="array" ref="O734">IFERROR(INDEX(Forecast_Capex_Input!L$12:L$286,$X734),NA)</f>
        <v>N/A</v>
      </c>
      <c r="P734" s="199" t="str" cm="1">
        <f t="array" ref="P734">IFERROR(INDEX(Forecast_Capex_Input!M$12:M$286,$X734),NA)</f>
        <v>N/A</v>
      </c>
      <c r="Q734" s="172" t="str" cm="1">
        <f t="array" ref="Q734">IFERROR(INDEX(Forecast_Capex_Input!N$12:N$286,$X734),NA)</f>
        <v>N/A</v>
      </c>
      <c r="R734" s="265" cm="1">
        <f t="array" ref="R734">IFERROR(INDEX(Forecast_Capex_Input!O$12:O$286,$X734),0)</f>
        <v>0</v>
      </c>
      <c r="S734" s="172" cm="1">
        <f t="array" ref="S734">IFERROR(INDEX(Forecast_Capex_Input!P$12:P$286,$X734),0)</f>
        <v>0</v>
      </c>
      <c r="T734" s="199" t="str" cm="1">
        <f t="array" aca="1" ref="T734" ca="1">IFERROR(INDEX(General!$K$84:$K$103,$AA734),NA)</f>
        <v>N/A</v>
      </c>
      <c r="U734" s="188" cm="1">
        <f t="array" aca="1" ref="U734" ca="1">IFERROR(
IF($F734=General!$E$25,INDEX(Forecast_Capex_Input!S$12:S$286,$X734),
INDEX(Forecast_Capex_Input!T$12:T$286,$X734)),0)</f>
        <v>0</v>
      </c>
      <c r="V734" s="222" t="b">
        <f>IFERROR(INDEX(Overheads!$T$19:$T$26,MATCH($I734,Overheads!$E$19:$E$26,0)),FALSE)</f>
        <v>0</v>
      </c>
      <c r="W734" s="165"/>
      <c r="X734" s="174" t="str">
        <f>IFERROR(
IF(MATCH($C734,Forecast_Capex_Input!$CI$12:$CI$286,1)+1&gt;MAX(Forecast_Capex_Input!$C$12:$C$286),NA,
MATCH($C734,Forecast_Capex_Input!$CI$12:$CI$286,1)+1),1)</f>
        <v>N/A</v>
      </c>
      <c r="Y734" s="174" t="str" cm="1">
        <f t="array" aca="1" ref="Y734" ca="1">IFERROR(
IF(X733&lt;&gt;X734,1,
IF(COUNTIF(OFFSET(Y733,0,0,-INDEX(Forecast_Capex_Input!$CG$12:$CG$286,$X734)),Y733)=INDEX(Forecast_Capex_Input!$CG$12:$CG$286,$X734),Y733+1,Y733)),NA)</f>
        <v>N/A</v>
      </c>
      <c r="Z734" s="174" t="str" cm="1">
        <f t="array" ref="Z734">IFERROR($C734-IF($X734=1,1,INDEX(Forecast_Capex_Input!$CI$12:$CI$286,$X734-1))+1,NA)</f>
        <v>N/A</v>
      </c>
      <c r="AA734" s="174" t="str" cm="1">
        <f t="array" aca="1" ref="AA734" ca="1">IFERROR(IF(Y734=1,
INDEX(Forecast_Capex_Input!$AI$10:$BB$10,SMALL(IF(INDEX(Forecast_Capex_Input!$AI$12:$BB$286,$X734,0)&gt;0,COLUMN(Forecast_Capex_Input!$AI$10:$BB$10)-COLUMN(Forecast_Capex_Input!$AI$12)+1),ROWS(OFFSET(AA733,0,0,-$Z734)))),
OFFSET(AA733,-INDEX(Forecast_Capex_Input!$CG$12:$CG$286,$X734)+1,0)),NA)</f>
        <v>N/A</v>
      </c>
      <c r="AB734" s="174" t="str">
        <f t="shared" ca="1" si="493"/>
        <v>N/A</v>
      </c>
      <c r="AC734" s="222" t="b">
        <f t="shared" si="525"/>
        <v>0</v>
      </c>
      <c r="AD734" s="220" t="b">
        <v>0</v>
      </c>
      <c r="AE734" s="222" t="b">
        <f t="shared" si="494"/>
        <v>1</v>
      </c>
      <c r="AF734" s="165"/>
      <c r="AG734" s="215">
        <v>0</v>
      </c>
      <c r="AH734" s="215">
        <v>0</v>
      </c>
      <c r="AI734" s="215">
        <v>0</v>
      </c>
      <c r="AJ734" s="215">
        <v>0</v>
      </c>
      <c r="AK734" s="215">
        <v>0</v>
      </c>
      <c r="AL734" s="155">
        <v>0</v>
      </c>
      <c r="AM734" s="165"/>
      <c r="AN734" s="215" cm="1">
        <f t="array" aca="1" ref="AN734" ca="1">IFERROR(INDEX(General!O$33:O$34,$AB734)
*AG734,0)</f>
        <v>0</v>
      </c>
      <c r="AO734" s="215" cm="1">
        <f t="array" aca="1" ref="AO734" ca="1">IFERROR(INDEX(General!P$33:P$34,$AB734)
*AH734,0)</f>
        <v>0</v>
      </c>
      <c r="AP734" s="215" cm="1">
        <f t="array" aca="1" ref="AP734" ca="1">IFERROR(INDEX(General!Q$33:Q$34,$AB734)
*AI734,0)</f>
        <v>0</v>
      </c>
      <c r="AQ734" s="215" cm="1">
        <f t="array" aca="1" ref="AQ734" ca="1">IFERROR(INDEX(General!R$33:R$34,$AB734)
*AJ734,0)</f>
        <v>0</v>
      </c>
      <c r="AR734" s="215" cm="1">
        <f t="array" aca="1" ref="AR734" ca="1">IFERROR(INDEX(General!S$33:S$34,$AB734)
*AK734,0)</f>
        <v>0</v>
      </c>
      <c r="AS734" s="155">
        <f t="shared" ca="1" si="526"/>
        <v>0</v>
      </c>
      <c r="AT734" s="165"/>
      <c r="AU734" s="215">
        <f ca="1">IF($AE734=FALSE,AN734*Overheads!$R$24*$V734,
IFERROR(Overheads!$O$49*$V734*AN734,0)
+IFERROR(Overheads!Q$59*$V734*(AN734/Overheads!Q$68),0))</f>
        <v>0</v>
      </c>
      <c r="AV734" s="215">
        <f ca="1">IF($AE734=FALSE,AO734*Overheads!$R$24*$V734,
IFERROR(Overheads!$O$49*$V734*AO734,0)
+IFERROR(Overheads!R$59*$V734*(AO734/Overheads!R$68),0))</f>
        <v>0</v>
      </c>
      <c r="AW734" s="215">
        <f ca="1">IF($AE734=FALSE,AP734*Overheads!$R$24*$V734,
IFERROR(Overheads!$O$49*$V734*AP734,0)
+IFERROR(Overheads!S$59*$V734*(AP734/Overheads!S$68),0))</f>
        <v>0</v>
      </c>
      <c r="AX734" s="215">
        <f ca="1">IF($AE734=FALSE,AQ734*Overheads!$R$24*$V734,
IFERROR(Overheads!$O$49*$V734*AQ734,0)
+IFERROR(Overheads!T$59*$V734*(AQ734/Overheads!T$68),0))</f>
        <v>0</v>
      </c>
      <c r="AY734" s="215">
        <f ca="1">IF($AE734=FALSE,AR734*Overheads!$R$24*$V734,
IFERROR(Overheads!$O$49*$V734*AR734,0)
+IFERROR(Overheads!U$59*$V734*(AR734/Overheads!U$68),0))</f>
        <v>0</v>
      </c>
      <c r="AZ734" s="155">
        <f t="shared" ca="1" si="527"/>
        <v>0</v>
      </c>
      <c r="BA734" s="165"/>
      <c r="BB734" s="215">
        <f ca="1">IF($AE734=FALSE,AN734*Overheads!$S$25,
IFERROR(Overheads!$O$50*AN734,0)
+IFERROR(Overheads!Q$60*(AN734/Overheads!Q$66),0))</f>
        <v>0</v>
      </c>
      <c r="BC734" s="215">
        <f ca="1">IF($AE734=FALSE,AO734*Overheads!$S$25,
IFERROR(Overheads!$O$50*AO734,0)
+IFERROR(Overheads!R$60*(AO734/Overheads!R$66),0))</f>
        <v>0</v>
      </c>
      <c r="BD734" s="215">
        <f ca="1">IF($AE734=FALSE,AP734*Overheads!$S$25,
IFERROR(Overheads!$O$50*AP734,0)
+IFERROR(Overheads!S$60*(AP734/Overheads!S$66),0))</f>
        <v>0</v>
      </c>
      <c r="BE734" s="215">
        <f ca="1">IF($AE734=FALSE,AQ734*Overheads!$S$25,
IFERROR(Overheads!$O$50*AQ734,0)
+IFERROR(Overheads!T$60*(AQ734/Overheads!T$66),0))</f>
        <v>0</v>
      </c>
      <c r="BF734" s="215">
        <f ca="1">IF($AE734=FALSE,AR734*Overheads!$S$25,
IFERROR(Overheads!$O$50*AR734,0)
+IFERROR(Overheads!U$60*(AR734/Overheads!U$66),0))</f>
        <v>0</v>
      </c>
      <c r="BG734" s="155">
        <f t="shared" ca="1" si="528"/>
        <v>0</v>
      </c>
      <c r="BH734" s="165"/>
      <c r="BI734" s="215">
        <f t="shared" ca="1" si="529"/>
        <v>0</v>
      </c>
      <c r="BJ734" s="215">
        <f t="shared" ca="1" si="495"/>
        <v>0</v>
      </c>
      <c r="BK734" s="215">
        <f t="shared" ca="1" si="496"/>
        <v>0</v>
      </c>
      <c r="BL734" s="215">
        <f t="shared" ca="1" si="497"/>
        <v>0</v>
      </c>
      <c r="BM734" s="215">
        <f t="shared" ca="1" si="498"/>
        <v>0</v>
      </c>
      <c r="BN734" s="155">
        <f t="shared" ca="1" si="530"/>
        <v>0</v>
      </c>
      <c r="BO734" s="165"/>
      <c r="BP734" s="187" cm="1">
        <f t="array" ref="BP734">IFERROR(IF($X734=$X733,BP733,INDEX(Forecast_Capex_Input!AC$12:AC$286,$X734)),0)</f>
        <v>0</v>
      </c>
      <c r="BQ734" s="187" cm="1">
        <f t="array" ref="BQ734">IFERROR(IF($X734=$X733,BQ733,INDEX(Forecast_Capex_Input!AD$12:AD$286,$X734)),0)</f>
        <v>0</v>
      </c>
      <c r="BR734" s="187" cm="1">
        <f t="array" ref="BR734">IFERROR(IF($X734=$X733,BR733,INDEX(Forecast_Capex_Input!AE$12:AE$286,$X734)),0)</f>
        <v>0</v>
      </c>
      <c r="BS734" s="187" cm="1">
        <f t="array" ref="BS734">IFERROR(IF($X734=$X733,BS733,INDEX(Forecast_Capex_Input!AF$12:AF$286,$X734)),0)</f>
        <v>0</v>
      </c>
      <c r="BT734" s="187" cm="1">
        <f t="array" ref="BT734">IFERROR(IF($X734=$X733,BT733,INDEX(Forecast_Capex_Input!AG$12:AG$286,$X734)),0)</f>
        <v>0</v>
      </c>
      <c r="BU734" s="165"/>
      <c r="BV734" s="215">
        <f t="shared" si="499"/>
        <v>0</v>
      </c>
      <c r="BW734" s="215">
        <f t="shared" si="500"/>
        <v>0</v>
      </c>
      <c r="BX734" s="215">
        <f t="shared" si="501"/>
        <v>0</v>
      </c>
      <c r="BY734" s="215">
        <f t="shared" si="502"/>
        <v>0</v>
      </c>
      <c r="BZ734" s="215">
        <f t="shared" si="503"/>
        <v>0</v>
      </c>
      <c r="CA734" s="155">
        <f t="shared" si="531"/>
        <v>0</v>
      </c>
      <c r="CB734" s="165"/>
      <c r="CC734" s="215">
        <f t="shared" si="504"/>
        <v>0</v>
      </c>
      <c r="CD734" s="215">
        <f t="shared" si="505"/>
        <v>0</v>
      </c>
      <c r="CE734" s="215">
        <f t="shared" si="506"/>
        <v>0</v>
      </c>
      <c r="CF734" s="215">
        <f t="shared" si="507"/>
        <v>0</v>
      </c>
      <c r="CG734" s="215">
        <f t="shared" si="508"/>
        <v>0</v>
      </c>
      <c r="CH734" s="155">
        <f t="shared" si="532"/>
        <v>0</v>
      </c>
      <c r="CI734" s="165"/>
      <c r="CJ734" s="215">
        <f t="shared" si="509"/>
        <v>0</v>
      </c>
      <c r="CK734" s="215">
        <f t="shared" si="510"/>
        <v>0</v>
      </c>
      <c r="CL734" s="215">
        <f t="shared" si="511"/>
        <v>0</v>
      </c>
      <c r="CM734" s="215">
        <f t="shared" si="512"/>
        <v>0</v>
      </c>
      <c r="CN734" s="215">
        <f t="shared" si="513"/>
        <v>0</v>
      </c>
      <c r="CO734" s="155">
        <f t="shared" si="533"/>
        <v>0</v>
      </c>
      <c r="CP734" s="165"/>
      <c r="CQ734" s="223">
        <f t="shared" si="514"/>
        <v>0</v>
      </c>
      <c r="CR734" s="223">
        <f t="shared" si="515"/>
        <v>0</v>
      </c>
      <c r="CS734" s="223">
        <f t="shared" si="516"/>
        <v>0</v>
      </c>
      <c r="CT734" s="223">
        <f t="shared" si="517"/>
        <v>0</v>
      </c>
      <c r="CU734" s="223">
        <f t="shared" si="518"/>
        <v>0</v>
      </c>
      <c r="CV734" s="155">
        <f t="shared" si="534"/>
        <v>0</v>
      </c>
      <c r="CW734" s="165"/>
      <c r="CX734" s="215">
        <f t="shared" si="535"/>
        <v>0</v>
      </c>
      <c r="CY734" s="215">
        <f t="shared" si="519"/>
        <v>0</v>
      </c>
      <c r="CZ734" s="215">
        <f t="shared" si="520"/>
        <v>0</v>
      </c>
      <c r="DA734" s="215">
        <f t="shared" si="521"/>
        <v>0</v>
      </c>
      <c r="DB734" s="215">
        <f t="shared" si="522"/>
        <v>0</v>
      </c>
      <c r="DC734" s="155">
        <f t="shared" si="536"/>
        <v>0</v>
      </c>
      <c r="DD734" s="165"/>
      <c r="DE734" s="188" t="b" cm="1">
        <f t="array" aca="1" ref="DE734" ca="1">OR($G734=Forecast_Capex_Input!$BF$8:$BF$10)</f>
        <v>0</v>
      </c>
      <c r="DF734" s="188" cm="1">
        <f t="array" aca="1" ref="DF734" ca="1">IFERROR(INDEX(Forecast_Capex_Input!BG$12:BG$286,$X734)
*(INDEX(Forecast_Capex_Input!$H$12:$H$286,$X734)=Repex),0)
*$DE734</f>
        <v>0</v>
      </c>
      <c r="DG734" s="188" cm="1">
        <f t="array" aca="1" ref="DG734" ca="1">IFERROR(INDEX(Forecast_Capex_Input!BH$12:BH$286,$X734)
*(INDEX(Forecast_Capex_Input!$H$12:$H$286,$X734)=Repex),0)
*$DE734</f>
        <v>0</v>
      </c>
      <c r="DH734" s="188" cm="1">
        <f t="array" aca="1" ref="DH734" ca="1">IFERROR(INDEX(Forecast_Capex_Input!BI$12:BI$286,$X734)
*(INDEX(Forecast_Capex_Input!$H$12:$H$286,$X734)=Repex),0)
*$DE734</f>
        <v>0</v>
      </c>
      <c r="DI734" s="188" cm="1">
        <f t="array" aca="1" ref="DI734" ca="1">IFERROR(INDEX(Forecast_Capex_Input!BJ$12:BJ$286,$X734)
*(INDEX(Forecast_Capex_Input!$H$12:$H$286,$X734)=Repex),0)
*$DE734</f>
        <v>0</v>
      </c>
      <c r="DJ734" s="188" cm="1">
        <f t="array" aca="1" ref="DJ734" ca="1">IFERROR(INDEX(Forecast_Capex_Input!BK$12:BK$286,$X734)
*(INDEX(Forecast_Capex_Input!$H$12:$H$286,$X734)=Repex),0)
*$DE734</f>
        <v>0</v>
      </c>
      <c r="DK734" s="188" cm="1">
        <f t="array" aca="1" ref="DK734" ca="1">IFERROR(INDEX(Forecast_Capex_Input!BL$12:BL$286,$X734)
*(INDEX(Forecast_Capex_Input!$H$12:$H$286,$X734)=Repex),0)
*$DE734</f>
        <v>0</v>
      </c>
      <c r="DL734" s="165"/>
      <c r="DM734" s="188" t="b" cm="1">
        <f t="array" aca="1" ref="DM734" ca="1">OR($G734=Forecast_Capex_Input!$BN$8:$BN$9)</f>
        <v>0</v>
      </c>
      <c r="DN734" s="188" cm="1">
        <f t="array" aca="1" ref="DN734" ca="1">IFERROR(INDEX(Forecast_Capex_Input!BO$12:BO$286,$X734)
*(INDEX(Forecast_Capex_Input!$H$12:$H$286,$X734)=Repex),0)
*$DM734</f>
        <v>0</v>
      </c>
      <c r="DO734" s="188" cm="1">
        <f t="array" aca="1" ref="DO734" ca="1">IFERROR(INDEX(Forecast_Capex_Input!BP$12:BP$286,$X734)
*(INDEX(Forecast_Capex_Input!$H$12:$H$286,$X734)=Repex),0)
*$DM734</f>
        <v>0</v>
      </c>
      <c r="DP734" s="188" cm="1">
        <f t="array" aca="1" ref="DP734" ca="1">IFERROR(INDEX(Forecast_Capex_Input!BQ$12:BQ$286,$X734)
*(INDEX(Forecast_Capex_Input!$H$12:$H$286,$X734)=Repex),0)
*$DM734</f>
        <v>0</v>
      </c>
      <c r="DQ734" s="188" cm="1">
        <f t="array" aca="1" ref="DQ734" ca="1">IFERROR(INDEX(Forecast_Capex_Input!BR$12:BR$286,$X734)
*(INDEX(Forecast_Capex_Input!$H$12:$H$286,$X734)=Repex),0)
*$DM734</f>
        <v>0</v>
      </c>
      <c r="DR734" s="188" cm="1">
        <f t="array" aca="1" ref="DR734" ca="1">IFERROR(INDEX(Forecast_Capex_Input!BS$12:BS$286,$X734)
*(INDEX(Forecast_Capex_Input!$H$12:$H$286,$X734)=Repex),0)
*$DM734</f>
        <v>0</v>
      </c>
      <c r="DS734" s="165"/>
      <c r="DT734" s="188" t="b" cm="1">
        <f t="array" aca="1" ref="DT734" ca="1">OR($G734=Forecast_Capex_Input!$BU$8:$BU$10)</f>
        <v>0</v>
      </c>
      <c r="DU734" s="188" cm="1">
        <f t="array" aca="1" ref="DU734" ca="1">IFERROR(INDEX(Forecast_Capex_Input!BV$12:BV$286,$X734)
*(INDEX(Forecast_Capex_Input!$H$12:$H$286,$X734)=Repex),0)
*$DT734</f>
        <v>0</v>
      </c>
      <c r="DV734" s="188" cm="1">
        <f t="array" aca="1" ref="DV734" ca="1">IFERROR(INDEX(Forecast_Capex_Input!BW$12:BW$286,$X734)
*(INDEX(Forecast_Capex_Input!$H$12:$H$286,$X734)=Repex),0)
*$DT734</f>
        <v>0</v>
      </c>
      <c r="DW734" s="188" cm="1">
        <f t="array" aca="1" ref="DW734" ca="1">IFERROR(INDEX(Forecast_Capex_Input!BX$12:BX$286,$X734)
*(INDEX(Forecast_Capex_Input!$H$12:$H$286,$X734)=Repex),0)
*$DT734</f>
        <v>0</v>
      </c>
      <c r="DX734" s="188" cm="1">
        <f t="array" aca="1" ref="DX734" ca="1">IFERROR(INDEX(Forecast_Capex_Input!BY$12:BY$286,$X734)
*(INDEX(Forecast_Capex_Input!$H$12:$H$286,$X734)=Repex),0)
*$DT734</f>
        <v>0</v>
      </c>
      <c r="DY734" s="188" cm="1">
        <f t="array" aca="1" ref="DY734" ca="1">IFERROR(INDEX(Forecast_Capex_Input!BZ$12:BZ$286,$X734)
*(INDEX(Forecast_Capex_Input!$H$12:$H$286,$X734)=Repex),0)
*$DT734</f>
        <v>0</v>
      </c>
      <c r="DZ734" s="188" cm="1">
        <f t="array" aca="1" ref="DZ734" ca="1">IFERROR(INDEX(Forecast_Capex_Input!CA$12:CA$286,$X734)
*(INDEX(Forecast_Capex_Input!$H$12:$H$286,$X734)=Repex),0)
*$DT734</f>
        <v>0</v>
      </c>
      <c r="EA734" s="188" cm="1">
        <f t="array" aca="1" ref="EA734" ca="1">IFERROR(INDEX(Forecast_Capex_Input!CB$12:CB$286,$X734)
*(INDEX(Forecast_Capex_Input!$H$12:$H$286,$X734)=Repex),0)
*$DT734</f>
        <v>0</v>
      </c>
      <c r="EB734" s="188" cm="1">
        <f t="array" aca="1" ref="EB734" ca="1">IFERROR(INDEX(Forecast_Capex_Input!CC$12:CC$286,$X734)
*(INDEX(Forecast_Capex_Input!$H$12:$H$286,$X734)=Repex),0)
*$DT734</f>
        <v>0</v>
      </c>
      <c r="EC734" s="165"/>
      <c r="ED734" s="226" t="str">
        <f t="shared" si="523"/>
        <v>N/A</v>
      </c>
      <c r="EE734" s="174" t="s">
        <v>15</v>
      </c>
    </row>
    <row r="735" spans="3:135" x14ac:dyDescent="0.2">
      <c r="C735" s="174">
        <f t="shared" si="524"/>
        <v>725</v>
      </c>
      <c r="D735" s="167" t="str" cm="1">
        <f t="array" ref="D735">IFERROR(INDEX(Forecast_Capex_Input!$D$12:$D$286,$X735),NA)</f>
        <v>N/A</v>
      </c>
      <c r="E735" s="172" t="str" cm="1">
        <f t="array" ref="E735">IF($X735=NA,NA,INDEX(Forecast_Capex_Input!$E$12:$E$286,$X735))</f>
        <v>N/A</v>
      </c>
      <c r="F735" s="167" t="str" cm="1">
        <f t="array" aca="1" ref="F735" ca="1">IFERROR(INDEX(General!$E$25:$E$26,$Y735),NA)</f>
        <v>N/A</v>
      </c>
      <c r="G735" s="167" t="str" cm="1">
        <f t="array" aca="1" ref="G735" ca="1">IFERROR(INDEX(Forecast_Capex_Input!$AI$11:$BB$11,$AA735),NA)</f>
        <v>N/A</v>
      </c>
      <c r="H735" s="189" t="str" cm="1">
        <f t="array" aca="1" ref="H735" ca="1">IFERROR(INDEX(Forecast_Capex_Input!$AI$12:$BB$286,$X735,$AA735),NA)</f>
        <v>N/A</v>
      </c>
      <c r="I735" s="199" t="str" cm="1">
        <f t="array" ref="I735">IFERROR(INDEX(Forecast_Capex_Input!$F$12:$F$286,$X735),NA)</f>
        <v>N/A</v>
      </c>
      <c r="J735" s="199" t="str" cm="1">
        <f t="array" ref="J735">IFERROR(INDEX(Forecast_Capex_Input!G$12:G$286,$X735),NA)</f>
        <v>N/A</v>
      </c>
      <c r="K735" s="199" t="str" cm="1">
        <f t="array" ref="K735">IFERROR(INDEX(Forecast_Capex_Input!H$12:H$286,$X735),NA)</f>
        <v>N/A</v>
      </c>
      <c r="L735" s="199" t="str" cm="1">
        <f t="array" ref="L735">IFERROR(INDEX(Forecast_Capex_Input!I$12:I$286,$X735),NA)</f>
        <v>N/A</v>
      </c>
      <c r="M735" s="199" t="str" cm="1">
        <f t="array" ref="M735">IFERROR(INDEX(Forecast_Capex_Input!J$12:J$286,$X735),NA)</f>
        <v>N/A</v>
      </c>
      <c r="N735" s="199" t="str" cm="1">
        <f t="array" ref="N735">IFERROR(INDEX(Forecast_Capex_Input!K$12:K$286,$X735),NA)</f>
        <v>N/A</v>
      </c>
      <c r="O735" s="199" t="str" cm="1">
        <f t="array" ref="O735">IFERROR(INDEX(Forecast_Capex_Input!L$12:L$286,$X735),NA)</f>
        <v>N/A</v>
      </c>
      <c r="P735" s="199" t="str" cm="1">
        <f t="array" ref="P735">IFERROR(INDEX(Forecast_Capex_Input!M$12:M$286,$X735),NA)</f>
        <v>N/A</v>
      </c>
      <c r="Q735" s="172" t="str" cm="1">
        <f t="array" ref="Q735">IFERROR(INDEX(Forecast_Capex_Input!N$12:N$286,$X735),NA)</f>
        <v>N/A</v>
      </c>
      <c r="R735" s="265" cm="1">
        <f t="array" ref="R735">IFERROR(INDEX(Forecast_Capex_Input!O$12:O$286,$X735),0)</f>
        <v>0</v>
      </c>
      <c r="S735" s="172" cm="1">
        <f t="array" ref="S735">IFERROR(INDEX(Forecast_Capex_Input!P$12:P$286,$X735),0)</f>
        <v>0</v>
      </c>
      <c r="T735" s="199" t="str" cm="1">
        <f t="array" aca="1" ref="T735" ca="1">IFERROR(INDEX(General!$K$84:$K$103,$AA735),NA)</f>
        <v>N/A</v>
      </c>
      <c r="U735" s="188" cm="1">
        <f t="array" aca="1" ref="U735" ca="1">IFERROR(
IF($F735=General!$E$25,INDEX(Forecast_Capex_Input!S$12:S$286,$X735),
INDEX(Forecast_Capex_Input!T$12:T$286,$X735)),0)</f>
        <v>0</v>
      </c>
      <c r="V735" s="222" t="b">
        <f>IFERROR(INDEX(Overheads!$T$19:$T$26,MATCH($I735,Overheads!$E$19:$E$26,0)),FALSE)</f>
        <v>0</v>
      </c>
      <c r="W735" s="165"/>
      <c r="X735" s="174" t="str">
        <f>IFERROR(
IF(MATCH($C735,Forecast_Capex_Input!$CI$12:$CI$286,1)+1&gt;MAX(Forecast_Capex_Input!$C$12:$C$286),NA,
MATCH($C735,Forecast_Capex_Input!$CI$12:$CI$286,1)+1),1)</f>
        <v>N/A</v>
      </c>
      <c r="Y735" s="174" t="str" cm="1">
        <f t="array" aca="1" ref="Y735" ca="1">IFERROR(
IF(X734&lt;&gt;X735,1,
IF(COUNTIF(OFFSET(Y734,0,0,-INDEX(Forecast_Capex_Input!$CG$12:$CG$286,$X735)),Y734)=INDEX(Forecast_Capex_Input!$CG$12:$CG$286,$X735),Y734+1,Y734)),NA)</f>
        <v>N/A</v>
      </c>
      <c r="Z735" s="174" t="str" cm="1">
        <f t="array" ref="Z735">IFERROR($C735-IF($X735=1,1,INDEX(Forecast_Capex_Input!$CI$12:$CI$286,$X735-1))+1,NA)</f>
        <v>N/A</v>
      </c>
      <c r="AA735" s="174" t="str" cm="1">
        <f t="array" aca="1" ref="AA735" ca="1">IFERROR(IF(Y735=1,
INDEX(Forecast_Capex_Input!$AI$10:$BB$10,SMALL(IF(INDEX(Forecast_Capex_Input!$AI$12:$BB$286,$X735,0)&gt;0,COLUMN(Forecast_Capex_Input!$AI$10:$BB$10)-COLUMN(Forecast_Capex_Input!$AI$12)+1),ROWS(OFFSET(AA734,0,0,-$Z735)))),
OFFSET(AA734,-INDEX(Forecast_Capex_Input!$CG$12:$CG$286,$X735)+1,0)),NA)</f>
        <v>N/A</v>
      </c>
      <c r="AB735" s="174" t="str">
        <f t="shared" ca="1" si="493"/>
        <v>N/A</v>
      </c>
      <c r="AC735" s="222" t="b">
        <f t="shared" si="525"/>
        <v>0</v>
      </c>
      <c r="AD735" s="220" t="b">
        <v>0</v>
      </c>
      <c r="AE735" s="222" t="b">
        <f t="shared" si="494"/>
        <v>1</v>
      </c>
      <c r="AF735" s="165"/>
      <c r="AG735" s="215">
        <v>0</v>
      </c>
      <c r="AH735" s="215">
        <v>0</v>
      </c>
      <c r="AI735" s="215">
        <v>0</v>
      </c>
      <c r="AJ735" s="215">
        <v>0</v>
      </c>
      <c r="AK735" s="215">
        <v>0</v>
      </c>
      <c r="AL735" s="155">
        <v>0</v>
      </c>
      <c r="AM735" s="165"/>
      <c r="AN735" s="215" cm="1">
        <f t="array" aca="1" ref="AN735" ca="1">IFERROR(INDEX(General!O$33:O$34,$AB735)
*AG735,0)</f>
        <v>0</v>
      </c>
      <c r="AO735" s="215" cm="1">
        <f t="array" aca="1" ref="AO735" ca="1">IFERROR(INDEX(General!P$33:P$34,$AB735)
*AH735,0)</f>
        <v>0</v>
      </c>
      <c r="AP735" s="215" cm="1">
        <f t="array" aca="1" ref="AP735" ca="1">IFERROR(INDEX(General!Q$33:Q$34,$AB735)
*AI735,0)</f>
        <v>0</v>
      </c>
      <c r="AQ735" s="215" cm="1">
        <f t="array" aca="1" ref="AQ735" ca="1">IFERROR(INDEX(General!R$33:R$34,$AB735)
*AJ735,0)</f>
        <v>0</v>
      </c>
      <c r="AR735" s="215" cm="1">
        <f t="array" aca="1" ref="AR735" ca="1">IFERROR(INDEX(General!S$33:S$34,$AB735)
*AK735,0)</f>
        <v>0</v>
      </c>
      <c r="AS735" s="155">
        <f t="shared" ca="1" si="526"/>
        <v>0</v>
      </c>
      <c r="AT735" s="165"/>
      <c r="AU735" s="215">
        <f ca="1">IF($AE735=FALSE,AN735*Overheads!$R$24*$V735,
IFERROR(Overheads!$O$49*$V735*AN735,0)
+IFERROR(Overheads!Q$59*$V735*(AN735/Overheads!Q$68),0))</f>
        <v>0</v>
      </c>
      <c r="AV735" s="215">
        <f ca="1">IF($AE735=FALSE,AO735*Overheads!$R$24*$V735,
IFERROR(Overheads!$O$49*$V735*AO735,0)
+IFERROR(Overheads!R$59*$V735*(AO735/Overheads!R$68),0))</f>
        <v>0</v>
      </c>
      <c r="AW735" s="215">
        <f ca="1">IF($AE735=FALSE,AP735*Overheads!$R$24*$V735,
IFERROR(Overheads!$O$49*$V735*AP735,0)
+IFERROR(Overheads!S$59*$V735*(AP735/Overheads!S$68),0))</f>
        <v>0</v>
      </c>
      <c r="AX735" s="215">
        <f ca="1">IF($AE735=FALSE,AQ735*Overheads!$R$24*$V735,
IFERROR(Overheads!$O$49*$V735*AQ735,0)
+IFERROR(Overheads!T$59*$V735*(AQ735/Overheads!T$68),0))</f>
        <v>0</v>
      </c>
      <c r="AY735" s="215">
        <f ca="1">IF($AE735=FALSE,AR735*Overheads!$R$24*$V735,
IFERROR(Overheads!$O$49*$V735*AR735,0)
+IFERROR(Overheads!U$59*$V735*(AR735/Overheads!U$68),0))</f>
        <v>0</v>
      </c>
      <c r="AZ735" s="155">
        <f t="shared" ca="1" si="527"/>
        <v>0</v>
      </c>
      <c r="BA735" s="165"/>
      <c r="BB735" s="215">
        <f ca="1">IF($AE735=FALSE,AN735*Overheads!$S$25,
IFERROR(Overheads!$O$50*AN735,0)
+IFERROR(Overheads!Q$60*(AN735/Overheads!Q$66),0))</f>
        <v>0</v>
      </c>
      <c r="BC735" s="215">
        <f ca="1">IF($AE735=FALSE,AO735*Overheads!$S$25,
IFERROR(Overheads!$O$50*AO735,0)
+IFERROR(Overheads!R$60*(AO735/Overheads!R$66),0))</f>
        <v>0</v>
      </c>
      <c r="BD735" s="215">
        <f ca="1">IF($AE735=FALSE,AP735*Overheads!$S$25,
IFERROR(Overheads!$O$50*AP735,0)
+IFERROR(Overheads!S$60*(AP735/Overheads!S$66),0))</f>
        <v>0</v>
      </c>
      <c r="BE735" s="215">
        <f ca="1">IF($AE735=FALSE,AQ735*Overheads!$S$25,
IFERROR(Overheads!$O$50*AQ735,0)
+IFERROR(Overheads!T$60*(AQ735/Overheads!T$66),0))</f>
        <v>0</v>
      </c>
      <c r="BF735" s="215">
        <f ca="1">IF($AE735=FALSE,AR735*Overheads!$S$25,
IFERROR(Overheads!$O$50*AR735,0)
+IFERROR(Overheads!U$60*(AR735/Overheads!U$66),0))</f>
        <v>0</v>
      </c>
      <c r="BG735" s="155">
        <f t="shared" ca="1" si="528"/>
        <v>0</v>
      </c>
      <c r="BH735" s="165"/>
      <c r="BI735" s="215">
        <f t="shared" ca="1" si="529"/>
        <v>0</v>
      </c>
      <c r="BJ735" s="215">
        <f t="shared" ca="1" si="495"/>
        <v>0</v>
      </c>
      <c r="BK735" s="215">
        <f t="shared" ca="1" si="496"/>
        <v>0</v>
      </c>
      <c r="BL735" s="215">
        <f t="shared" ca="1" si="497"/>
        <v>0</v>
      </c>
      <c r="BM735" s="215">
        <f t="shared" ca="1" si="498"/>
        <v>0</v>
      </c>
      <c r="BN735" s="155">
        <f t="shared" ca="1" si="530"/>
        <v>0</v>
      </c>
      <c r="BO735" s="165"/>
      <c r="BP735" s="187" cm="1">
        <f t="array" ref="BP735">IFERROR(IF($X735=$X734,BP734,INDEX(Forecast_Capex_Input!AC$12:AC$286,$X735)),0)</f>
        <v>0</v>
      </c>
      <c r="BQ735" s="187" cm="1">
        <f t="array" ref="BQ735">IFERROR(IF($X735=$X734,BQ734,INDEX(Forecast_Capex_Input!AD$12:AD$286,$X735)),0)</f>
        <v>0</v>
      </c>
      <c r="BR735" s="187" cm="1">
        <f t="array" ref="BR735">IFERROR(IF($X735=$X734,BR734,INDEX(Forecast_Capex_Input!AE$12:AE$286,$X735)),0)</f>
        <v>0</v>
      </c>
      <c r="BS735" s="187" cm="1">
        <f t="array" ref="BS735">IFERROR(IF($X735=$X734,BS734,INDEX(Forecast_Capex_Input!AF$12:AF$286,$X735)),0)</f>
        <v>0</v>
      </c>
      <c r="BT735" s="187" cm="1">
        <f t="array" ref="BT735">IFERROR(IF($X735=$X734,BT734,INDEX(Forecast_Capex_Input!AG$12:AG$286,$X735)),0)</f>
        <v>0</v>
      </c>
      <c r="BU735" s="165"/>
      <c r="BV735" s="215">
        <f t="shared" si="499"/>
        <v>0</v>
      </c>
      <c r="BW735" s="215">
        <f t="shared" si="500"/>
        <v>0</v>
      </c>
      <c r="BX735" s="215">
        <f t="shared" si="501"/>
        <v>0</v>
      </c>
      <c r="BY735" s="215">
        <f t="shared" si="502"/>
        <v>0</v>
      </c>
      <c r="BZ735" s="215">
        <f t="shared" si="503"/>
        <v>0</v>
      </c>
      <c r="CA735" s="155">
        <f t="shared" si="531"/>
        <v>0</v>
      </c>
      <c r="CB735" s="165"/>
      <c r="CC735" s="215">
        <f t="shared" si="504"/>
        <v>0</v>
      </c>
      <c r="CD735" s="215">
        <f t="shared" si="505"/>
        <v>0</v>
      </c>
      <c r="CE735" s="215">
        <f t="shared" si="506"/>
        <v>0</v>
      </c>
      <c r="CF735" s="215">
        <f t="shared" si="507"/>
        <v>0</v>
      </c>
      <c r="CG735" s="215">
        <f t="shared" si="508"/>
        <v>0</v>
      </c>
      <c r="CH735" s="155">
        <f t="shared" si="532"/>
        <v>0</v>
      </c>
      <c r="CI735" s="165"/>
      <c r="CJ735" s="215">
        <f t="shared" si="509"/>
        <v>0</v>
      </c>
      <c r="CK735" s="215">
        <f t="shared" si="510"/>
        <v>0</v>
      </c>
      <c r="CL735" s="215">
        <f t="shared" si="511"/>
        <v>0</v>
      </c>
      <c r="CM735" s="215">
        <f t="shared" si="512"/>
        <v>0</v>
      </c>
      <c r="CN735" s="215">
        <f t="shared" si="513"/>
        <v>0</v>
      </c>
      <c r="CO735" s="155">
        <f t="shared" si="533"/>
        <v>0</v>
      </c>
      <c r="CP735" s="165"/>
      <c r="CQ735" s="223">
        <f t="shared" si="514"/>
        <v>0</v>
      </c>
      <c r="CR735" s="223">
        <f t="shared" si="515"/>
        <v>0</v>
      </c>
      <c r="CS735" s="223">
        <f t="shared" si="516"/>
        <v>0</v>
      </c>
      <c r="CT735" s="223">
        <f t="shared" si="517"/>
        <v>0</v>
      </c>
      <c r="CU735" s="223">
        <f t="shared" si="518"/>
        <v>0</v>
      </c>
      <c r="CV735" s="155">
        <f t="shared" si="534"/>
        <v>0</v>
      </c>
      <c r="CW735" s="165"/>
      <c r="CX735" s="215">
        <f t="shared" si="535"/>
        <v>0</v>
      </c>
      <c r="CY735" s="215">
        <f t="shared" si="519"/>
        <v>0</v>
      </c>
      <c r="CZ735" s="215">
        <f t="shared" si="520"/>
        <v>0</v>
      </c>
      <c r="DA735" s="215">
        <f t="shared" si="521"/>
        <v>0</v>
      </c>
      <c r="DB735" s="215">
        <f t="shared" si="522"/>
        <v>0</v>
      </c>
      <c r="DC735" s="155">
        <f t="shared" si="536"/>
        <v>0</v>
      </c>
      <c r="DD735" s="165"/>
      <c r="DE735" s="188" t="b" cm="1">
        <f t="array" aca="1" ref="DE735" ca="1">OR($G735=Forecast_Capex_Input!$BF$8:$BF$10)</f>
        <v>0</v>
      </c>
      <c r="DF735" s="188" cm="1">
        <f t="array" aca="1" ref="DF735" ca="1">IFERROR(INDEX(Forecast_Capex_Input!BG$12:BG$286,$X735)
*(INDEX(Forecast_Capex_Input!$H$12:$H$286,$X735)=Repex),0)
*$DE735</f>
        <v>0</v>
      </c>
      <c r="DG735" s="188" cm="1">
        <f t="array" aca="1" ref="DG735" ca="1">IFERROR(INDEX(Forecast_Capex_Input!BH$12:BH$286,$X735)
*(INDEX(Forecast_Capex_Input!$H$12:$H$286,$X735)=Repex),0)
*$DE735</f>
        <v>0</v>
      </c>
      <c r="DH735" s="188" cm="1">
        <f t="array" aca="1" ref="DH735" ca="1">IFERROR(INDEX(Forecast_Capex_Input!BI$12:BI$286,$X735)
*(INDEX(Forecast_Capex_Input!$H$12:$H$286,$X735)=Repex),0)
*$DE735</f>
        <v>0</v>
      </c>
      <c r="DI735" s="188" cm="1">
        <f t="array" aca="1" ref="DI735" ca="1">IFERROR(INDEX(Forecast_Capex_Input!BJ$12:BJ$286,$X735)
*(INDEX(Forecast_Capex_Input!$H$12:$H$286,$X735)=Repex),0)
*$DE735</f>
        <v>0</v>
      </c>
      <c r="DJ735" s="188" cm="1">
        <f t="array" aca="1" ref="DJ735" ca="1">IFERROR(INDEX(Forecast_Capex_Input!BK$12:BK$286,$X735)
*(INDEX(Forecast_Capex_Input!$H$12:$H$286,$X735)=Repex),0)
*$DE735</f>
        <v>0</v>
      </c>
      <c r="DK735" s="188" cm="1">
        <f t="array" aca="1" ref="DK735" ca="1">IFERROR(INDEX(Forecast_Capex_Input!BL$12:BL$286,$X735)
*(INDEX(Forecast_Capex_Input!$H$12:$H$286,$X735)=Repex),0)
*$DE735</f>
        <v>0</v>
      </c>
      <c r="DL735" s="165"/>
      <c r="DM735" s="188" t="b" cm="1">
        <f t="array" aca="1" ref="DM735" ca="1">OR($G735=Forecast_Capex_Input!$BN$8:$BN$9)</f>
        <v>0</v>
      </c>
      <c r="DN735" s="188" cm="1">
        <f t="array" aca="1" ref="DN735" ca="1">IFERROR(INDEX(Forecast_Capex_Input!BO$12:BO$286,$X735)
*(INDEX(Forecast_Capex_Input!$H$12:$H$286,$X735)=Repex),0)
*$DM735</f>
        <v>0</v>
      </c>
      <c r="DO735" s="188" cm="1">
        <f t="array" aca="1" ref="DO735" ca="1">IFERROR(INDEX(Forecast_Capex_Input!BP$12:BP$286,$X735)
*(INDEX(Forecast_Capex_Input!$H$12:$H$286,$X735)=Repex),0)
*$DM735</f>
        <v>0</v>
      </c>
      <c r="DP735" s="188" cm="1">
        <f t="array" aca="1" ref="DP735" ca="1">IFERROR(INDEX(Forecast_Capex_Input!BQ$12:BQ$286,$X735)
*(INDEX(Forecast_Capex_Input!$H$12:$H$286,$X735)=Repex),0)
*$DM735</f>
        <v>0</v>
      </c>
      <c r="DQ735" s="188" cm="1">
        <f t="array" aca="1" ref="DQ735" ca="1">IFERROR(INDEX(Forecast_Capex_Input!BR$12:BR$286,$X735)
*(INDEX(Forecast_Capex_Input!$H$12:$H$286,$X735)=Repex),0)
*$DM735</f>
        <v>0</v>
      </c>
      <c r="DR735" s="188" cm="1">
        <f t="array" aca="1" ref="DR735" ca="1">IFERROR(INDEX(Forecast_Capex_Input!BS$12:BS$286,$X735)
*(INDEX(Forecast_Capex_Input!$H$12:$H$286,$X735)=Repex),0)
*$DM735</f>
        <v>0</v>
      </c>
      <c r="DS735" s="165"/>
      <c r="DT735" s="188" t="b" cm="1">
        <f t="array" aca="1" ref="DT735" ca="1">OR($G735=Forecast_Capex_Input!$BU$8:$BU$10)</f>
        <v>0</v>
      </c>
      <c r="DU735" s="188" cm="1">
        <f t="array" aca="1" ref="DU735" ca="1">IFERROR(INDEX(Forecast_Capex_Input!BV$12:BV$286,$X735)
*(INDEX(Forecast_Capex_Input!$H$12:$H$286,$X735)=Repex),0)
*$DT735</f>
        <v>0</v>
      </c>
      <c r="DV735" s="188" cm="1">
        <f t="array" aca="1" ref="DV735" ca="1">IFERROR(INDEX(Forecast_Capex_Input!BW$12:BW$286,$X735)
*(INDEX(Forecast_Capex_Input!$H$12:$H$286,$X735)=Repex),0)
*$DT735</f>
        <v>0</v>
      </c>
      <c r="DW735" s="188" cm="1">
        <f t="array" aca="1" ref="DW735" ca="1">IFERROR(INDEX(Forecast_Capex_Input!BX$12:BX$286,$X735)
*(INDEX(Forecast_Capex_Input!$H$12:$H$286,$X735)=Repex),0)
*$DT735</f>
        <v>0</v>
      </c>
      <c r="DX735" s="188" cm="1">
        <f t="array" aca="1" ref="DX735" ca="1">IFERROR(INDEX(Forecast_Capex_Input!BY$12:BY$286,$X735)
*(INDEX(Forecast_Capex_Input!$H$12:$H$286,$X735)=Repex),0)
*$DT735</f>
        <v>0</v>
      </c>
      <c r="DY735" s="188" cm="1">
        <f t="array" aca="1" ref="DY735" ca="1">IFERROR(INDEX(Forecast_Capex_Input!BZ$12:BZ$286,$X735)
*(INDEX(Forecast_Capex_Input!$H$12:$H$286,$X735)=Repex),0)
*$DT735</f>
        <v>0</v>
      </c>
      <c r="DZ735" s="188" cm="1">
        <f t="array" aca="1" ref="DZ735" ca="1">IFERROR(INDEX(Forecast_Capex_Input!CA$12:CA$286,$X735)
*(INDEX(Forecast_Capex_Input!$H$12:$H$286,$X735)=Repex),0)
*$DT735</f>
        <v>0</v>
      </c>
      <c r="EA735" s="188" cm="1">
        <f t="array" aca="1" ref="EA735" ca="1">IFERROR(INDEX(Forecast_Capex_Input!CB$12:CB$286,$X735)
*(INDEX(Forecast_Capex_Input!$H$12:$H$286,$X735)=Repex),0)
*$DT735</f>
        <v>0</v>
      </c>
      <c r="EB735" s="188" cm="1">
        <f t="array" aca="1" ref="EB735" ca="1">IFERROR(INDEX(Forecast_Capex_Input!CC$12:CC$286,$X735)
*(INDEX(Forecast_Capex_Input!$H$12:$H$286,$X735)=Repex),0)
*$DT735</f>
        <v>0</v>
      </c>
      <c r="EC735" s="165"/>
      <c r="ED735" s="226" t="str">
        <f t="shared" si="523"/>
        <v>N/A</v>
      </c>
      <c r="EE735" s="174" t="s">
        <v>15</v>
      </c>
    </row>
    <row r="736" spans="3:135" x14ac:dyDescent="0.2">
      <c r="C736" s="174">
        <f t="shared" si="524"/>
        <v>726</v>
      </c>
      <c r="D736" s="167" t="str" cm="1">
        <f t="array" ref="D736">IFERROR(INDEX(Forecast_Capex_Input!$D$12:$D$286,$X736),NA)</f>
        <v>N/A</v>
      </c>
      <c r="E736" s="172" t="str" cm="1">
        <f t="array" ref="E736">IF($X736=NA,NA,INDEX(Forecast_Capex_Input!$E$12:$E$286,$X736))</f>
        <v>N/A</v>
      </c>
      <c r="F736" s="167" t="str" cm="1">
        <f t="array" aca="1" ref="F736" ca="1">IFERROR(INDEX(General!$E$25:$E$26,$Y736),NA)</f>
        <v>N/A</v>
      </c>
      <c r="G736" s="167" t="str" cm="1">
        <f t="array" aca="1" ref="G736" ca="1">IFERROR(INDEX(Forecast_Capex_Input!$AI$11:$BB$11,$AA736),NA)</f>
        <v>N/A</v>
      </c>
      <c r="H736" s="189" t="str" cm="1">
        <f t="array" aca="1" ref="H736" ca="1">IFERROR(INDEX(Forecast_Capex_Input!$AI$12:$BB$286,$X736,$AA736),NA)</f>
        <v>N/A</v>
      </c>
      <c r="I736" s="199" t="str" cm="1">
        <f t="array" ref="I736">IFERROR(INDEX(Forecast_Capex_Input!$F$12:$F$286,$X736),NA)</f>
        <v>N/A</v>
      </c>
      <c r="J736" s="199" t="str" cm="1">
        <f t="array" ref="J736">IFERROR(INDEX(Forecast_Capex_Input!G$12:G$286,$X736),NA)</f>
        <v>N/A</v>
      </c>
      <c r="K736" s="199" t="str" cm="1">
        <f t="array" ref="K736">IFERROR(INDEX(Forecast_Capex_Input!H$12:H$286,$X736),NA)</f>
        <v>N/A</v>
      </c>
      <c r="L736" s="199" t="str" cm="1">
        <f t="array" ref="L736">IFERROR(INDEX(Forecast_Capex_Input!I$12:I$286,$X736),NA)</f>
        <v>N/A</v>
      </c>
      <c r="M736" s="199" t="str" cm="1">
        <f t="array" ref="M736">IFERROR(INDEX(Forecast_Capex_Input!J$12:J$286,$X736),NA)</f>
        <v>N/A</v>
      </c>
      <c r="N736" s="199" t="str" cm="1">
        <f t="array" ref="N736">IFERROR(INDEX(Forecast_Capex_Input!K$12:K$286,$X736),NA)</f>
        <v>N/A</v>
      </c>
      <c r="O736" s="199" t="str" cm="1">
        <f t="array" ref="O736">IFERROR(INDEX(Forecast_Capex_Input!L$12:L$286,$X736),NA)</f>
        <v>N/A</v>
      </c>
      <c r="P736" s="199" t="str" cm="1">
        <f t="array" ref="P736">IFERROR(INDEX(Forecast_Capex_Input!M$12:M$286,$X736),NA)</f>
        <v>N/A</v>
      </c>
      <c r="Q736" s="172" t="str" cm="1">
        <f t="array" ref="Q736">IFERROR(INDEX(Forecast_Capex_Input!N$12:N$286,$X736),NA)</f>
        <v>N/A</v>
      </c>
      <c r="R736" s="265" cm="1">
        <f t="array" ref="R736">IFERROR(INDEX(Forecast_Capex_Input!O$12:O$286,$X736),0)</f>
        <v>0</v>
      </c>
      <c r="S736" s="172" cm="1">
        <f t="array" ref="S736">IFERROR(INDEX(Forecast_Capex_Input!P$12:P$286,$X736),0)</f>
        <v>0</v>
      </c>
      <c r="T736" s="199" t="str" cm="1">
        <f t="array" aca="1" ref="T736" ca="1">IFERROR(INDEX(General!$K$84:$K$103,$AA736),NA)</f>
        <v>N/A</v>
      </c>
      <c r="U736" s="188" cm="1">
        <f t="array" aca="1" ref="U736" ca="1">IFERROR(
IF($F736=General!$E$25,INDEX(Forecast_Capex_Input!S$12:S$286,$X736),
INDEX(Forecast_Capex_Input!T$12:T$286,$X736)),0)</f>
        <v>0</v>
      </c>
      <c r="V736" s="222" t="b">
        <f>IFERROR(INDEX(Overheads!$T$19:$T$26,MATCH($I736,Overheads!$E$19:$E$26,0)),FALSE)</f>
        <v>0</v>
      </c>
      <c r="W736" s="165"/>
      <c r="X736" s="174" t="str">
        <f>IFERROR(
IF(MATCH($C736,Forecast_Capex_Input!$CI$12:$CI$286,1)+1&gt;MAX(Forecast_Capex_Input!$C$12:$C$286),NA,
MATCH($C736,Forecast_Capex_Input!$CI$12:$CI$286,1)+1),1)</f>
        <v>N/A</v>
      </c>
      <c r="Y736" s="174" t="str" cm="1">
        <f t="array" aca="1" ref="Y736" ca="1">IFERROR(
IF(X735&lt;&gt;X736,1,
IF(COUNTIF(OFFSET(Y735,0,0,-INDEX(Forecast_Capex_Input!$CG$12:$CG$286,$X736)),Y735)=INDEX(Forecast_Capex_Input!$CG$12:$CG$286,$X736),Y735+1,Y735)),NA)</f>
        <v>N/A</v>
      </c>
      <c r="Z736" s="174" t="str" cm="1">
        <f t="array" ref="Z736">IFERROR($C736-IF($X736=1,1,INDEX(Forecast_Capex_Input!$CI$12:$CI$286,$X736-1))+1,NA)</f>
        <v>N/A</v>
      </c>
      <c r="AA736" s="174" t="str" cm="1">
        <f t="array" aca="1" ref="AA736" ca="1">IFERROR(IF(Y736=1,
INDEX(Forecast_Capex_Input!$AI$10:$BB$10,SMALL(IF(INDEX(Forecast_Capex_Input!$AI$12:$BB$286,$X736,0)&gt;0,COLUMN(Forecast_Capex_Input!$AI$10:$BB$10)-COLUMN(Forecast_Capex_Input!$AI$12)+1),ROWS(OFFSET(AA735,0,0,-$Z736)))),
OFFSET(AA735,-INDEX(Forecast_Capex_Input!$CG$12:$CG$286,$X736)+1,0)),NA)</f>
        <v>N/A</v>
      </c>
      <c r="AB736" s="174" t="str">
        <f t="shared" ca="1" si="493"/>
        <v>N/A</v>
      </c>
      <c r="AC736" s="222" t="b">
        <f t="shared" si="525"/>
        <v>0</v>
      </c>
      <c r="AD736" s="220" t="b">
        <v>0</v>
      </c>
      <c r="AE736" s="222" t="b">
        <f t="shared" si="494"/>
        <v>1</v>
      </c>
      <c r="AF736" s="165"/>
      <c r="AG736" s="215">
        <v>0</v>
      </c>
      <c r="AH736" s="215">
        <v>0</v>
      </c>
      <c r="AI736" s="215">
        <v>0</v>
      </c>
      <c r="AJ736" s="215">
        <v>0</v>
      </c>
      <c r="AK736" s="215">
        <v>0</v>
      </c>
      <c r="AL736" s="155">
        <v>0</v>
      </c>
      <c r="AM736" s="165"/>
      <c r="AN736" s="215" cm="1">
        <f t="array" aca="1" ref="AN736" ca="1">IFERROR(INDEX(General!O$33:O$34,$AB736)
*AG736,0)</f>
        <v>0</v>
      </c>
      <c r="AO736" s="215" cm="1">
        <f t="array" aca="1" ref="AO736" ca="1">IFERROR(INDEX(General!P$33:P$34,$AB736)
*AH736,0)</f>
        <v>0</v>
      </c>
      <c r="AP736" s="215" cm="1">
        <f t="array" aca="1" ref="AP736" ca="1">IFERROR(INDEX(General!Q$33:Q$34,$AB736)
*AI736,0)</f>
        <v>0</v>
      </c>
      <c r="AQ736" s="215" cm="1">
        <f t="array" aca="1" ref="AQ736" ca="1">IFERROR(INDEX(General!R$33:R$34,$AB736)
*AJ736,0)</f>
        <v>0</v>
      </c>
      <c r="AR736" s="215" cm="1">
        <f t="array" aca="1" ref="AR736" ca="1">IFERROR(INDEX(General!S$33:S$34,$AB736)
*AK736,0)</f>
        <v>0</v>
      </c>
      <c r="AS736" s="155">
        <f t="shared" ca="1" si="526"/>
        <v>0</v>
      </c>
      <c r="AT736" s="165"/>
      <c r="AU736" s="215">
        <f ca="1">IF($AE736=FALSE,AN736*Overheads!$R$24*$V736,
IFERROR(Overheads!$O$49*$V736*AN736,0)
+IFERROR(Overheads!Q$59*$V736*(AN736/Overheads!Q$68),0))</f>
        <v>0</v>
      </c>
      <c r="AV736" s="215">
        <f ca="1">IF($AE736=FALSE,AO736*Overheads!$R$24*$V736,
IFERROR(Overheads!$O$49*$V736*AO736,0)
+IFERROR(Overheads!R$59*$V736*(AO736/Overheads!R$68),0))</f>
        <v>0</v>
      </c>
      <c r="AW736" s="215">
        <f ca="1">IF($AE736=FALSE,AP736*Overheads!$R$24*$V736,
IFERROR(Overheads!$O$49*$V736*AP736,0)
+IFERROR(Overheads!S$59*$V736*(AP736/Overheads!S$68),0))</f>
        <v>0</v>
      </c>
      <c r="AX736" s="215">
        <f ca="1">IF($AE736=FALSE,AQ736*Overheads!$R$24*$V736,
IFERROR(Overheads!$O$49*$V736*AQ736,0)
+IFERROR(Overheads!T$59*$V736*(AQ736/Overheads!T$68),0))</f>
        <v>0</v>
      </c>
      <c r="AY736" s="215">
        <f ca="1">IF($AE736=FALSE,AR736*Overheads!$R$24*$V736,
IFERROR(Overheads!$O$49*$V736*AR736,0)
+IFERROR(Overheads!U$59*$V736*(AR736/Overheads!U$68),0))</f>
        <v>0</v>
      </c>
      <c r="AZ736" s="155">
        <f t="shared" ca="1" si="527"/>
        <v>0</v>
      </c>
      <c r="BA736" s="165"/>
      <c r="BB736" s="215">
        <f ca="1">IF($AE736=FALSE,AN736*Overheads!$S$25,
IFERROR(Overheads!$O$50*AN736,0)
+IFERROR(Overheads!Q$60*(AN736/Overheads!Q$66),0))</f>
        <v>0</v>
      </c>
      <c r="BC736" s="215">
        <f ca="1">IF($AE736=FALSE,AO736*Overheads!$S$25,
IFERROR(Overheads!$O$50*AO736,0)
+IFERROR(Overheads!R$60*(AO736/Overheads!R$66),0))</f>
        <v>0</v>
      </c>
      <c r="BD736" s="215">
        <f ca="1">IF($AE736=FALSE,AP736*Overheads!$S$25,
IFERROR(Overheads!$O$50*AP736,0)
+IFERROR(Overheads!S$60*(AP736/Overheads!S$66),0))</f>
        <v>0</v>
      </c>
      <c r="BE736" s="215">
        <f ca="1">IF($AE736=FALSE,AQ736*Overheads!$S$25,
IFERROR(Overheads!$O$50*AQ736,0)
+IFERROR(Overheads!T$60*(AQ736/Overheads!T$66),0))</f>
        <v>0</v>
      </c>
      <c r="BF736" s="215">
        <f ca="1">IF($AE736=FALSE,AR736*Overheads!$S$25,
IFERROR(Overheads!$O$50*AR736,0)
+IFERROR(Overheads!U$60*(AR736/Overheads!U$66),0))</f>
        <v>0</v>
      </c>
      <c r="BG736" s="155">
        <f t="shared" ca="1" si="528"/>
        <v>0</v>
      </c>
      <c r="BH736" s="165"/>
      <c r="BI736" s="215">
        <f t="shared" ca="1" si="529"/>
        <v>0</v>
      </c>
      <c r="BJ736" s="215">
        <f t="shared" ca="1" si="495"/>
        <v>0</v>
      </c>
      <c r="BK736" s="215">
        <f t="shared" ca="1" si="496"/>
        <v>0</v>
      </c>
      <c r="BL736" s="215">
        <f t="shared" ca="1" si="497"/>
        <v>0</v>
      </c>
      <c r="BM736" s="215">
        <f t="shared" ca="1" si="498"/>
        <v>0</v>
      </c>
      <c r="BN736" s="155">
        <f t="shared" ca="1" si="530"/>
        <v>0</v>
      </c>
      <c r="BO736" s="165"/>
      <c r="BP736" s="187" cm="1">
        <f t="array" ref="BP736">IFERROR(IF($X736=$X735,BP735,INDEX(Forecast_Capex_Input!AC$12:AC$286,$X736)),0)</f>
        <v>0</v>
      </c>
      <c r="BQ736" s="187" cm="1">
        <f t="array" ref="BQ736">IFERROR(IF($X736=$X735,BQ735,INDEX(Forecast_Capex_Input!AD$12:AD$286,$X736)),0)</f>
        <v>0</v>
      </c>
      <c r="BR736" s="187" cm="1">
        <f t="array" ref="BR736">IFERROR(IF($X736=$X735,BR735,INDEX(Forecast_Capex_Input!AE$12:AE$286,$X736)),0)</f>
        <v>0</v>
      </c>
      <c r="BS736" s="187" cm="1">
        <f t="array" ref="BS736">IFERROR(IF($X736=$X735,BS735,INDEX(Forecast_Capex_Input!AF$12:AF$286,$X736)),0)</f>
        <v>0</v>
      </c>
      <c r="BT736" s="187" cm="1">
        <f t="array" ref="BT736">IFERROR(IF($X736=$X735,BT735,INDEX(Forecast_Capex_Input!AG$12:AG$286,$X736)),0)</f>
        <v>0</v>
      </c>
      <c r="BU736" s="165"/>
      <c r="BV736" s="215">
        <f t="shared" si="499"/>
        <v>0</v>
      </c>
      <c r="BW736" s="215">
        <f t="shared" si="500"/>
        <v>0</v>
      </c>
      <c r="BX736" s="215">
        <f t="shared" si="501"/>
        <v>0</v>
      </c>
      <c r="BY736" s="215">
        <f t="shared" si="502"/>
        <v>0</v>
      </c>
      <c r="BZ736" s="215">
        <f t="shared" si="503"/>
        <v>0</v>
      </c>
      <c r="CA736" s="155">
        <f t="shared" si="531"/>
        <v>0</v>
      </c>
      <c r="CB736" s="165"/>
      <c r="CC736" s="215">
        <f t="shared" si="504"/>
        <v>0</v>
      </c>
      <c r="CD736" s="215">
        <f t="shared" si="505"/>
        <v>0</v>
      </c>
      <c r="CE736" s="215">
        <f t="shared" si="506"/>
        <v>0</v>
      </c>
      <c r="CF736" s="215">
        <f t="shared" si="507"/>
        <v>0</v>
      </c>
      <c r="CG736" s="215">
        <f t="shared" si="508"/>
        <v>0</v>
      </c>
      <c r="CH736" s="155">
        <f t="shared" si="532"/>
        <v>0</v>
      </c>
      <c r="CI736" s="165"/>
      <c r="CJ736" s="215">
        <f t="shared" si="509"/>
        <v>0</v>
      </c>
      <c r="CK736" s="215">
        <f t="shared" si="510"/>
        <v>0</v>
      </c>
      <c r="CL736" s="215">
        <f t="shared" si="511"/>
        <v>0</v>
      </c>
      <c r="CM736" s="215">
        <f t="shared" si="512"/>
        <v>0</v>
      </c>
      <c r="CN736" s="215">
        <f t="shared" si="513"/>
        <v>0</v>
      </c>
      <c r="CO736" s="155">
        <f t="shared" si="533"/>
        <v>0</v>
      </c>
      <c r="CP736" s="165"/>
      <c r="CQ736" s="223">
        <f t="shared" si="514"/>
        <v>0</v>
      </c>
      <c r="CR736" s="223">
        <f t="shared" si="515"/>
        <v>0</v>
      </c>
      <c r="CS736" s="223">
        <f t="shared" si="516"/>
        <v>0</v>
      </c>
      <c r="CT736" s="223">
        <f t="shared" si="517"/>
        <v>0</v>
      </c>
      <c r="CU736" s="223">
        <f t="shared" si="518"/>
        <v>0</v>
      </c>
      <c r="CV736" s="155">
        <f t="shared" si="534"/>
        <v>0</v>
      </c>
      <c r="CW736" s="165"/>
      <c r="CX736" s="215">
        <f t="shared" si="535"/>
        <v>0</v>
      </c>
      <c r="CY736" s="215">
        <f t="shared" si="519"/>
        <v>0</v>
      </c>
      <c r="CZ736" s="215">
        <f t="shared" si="520"/>
        <v>0</v>
      </c>
      <c r="DA736" s="215">
        <f t="shared" si="521"/>
        <v>0</v>
      </c>
      <c r="DB736" s="215">
        <f t="shared" si="522"/>
        <v>0</v>
      </c>
      <c r="DC736" s="155">
        <f t="shared" si="536"/>
        <v>0</v>
      </c>
      <c r="DD736" s="165"/>
      <c r="DE736" s="188" t="b" cm="1">
        <f t="array" aca="1" ref="DE736" ca="1">OR($G736=Forecast_Capex_Input!$BF$8:$BF$10)</f>
        <v>0</v>
      </c>
      <c r="DF736" s="188" cm="1">
        <f t="array" aca="1" ref="DF736" ca="1">IFERROR(INDEX(Forecast_Capex_Input!BG$12:BG$286,$X736)
*(INDEX(Forecast_Capex_Input!$H$12:$H$286,$X736)=Repex),0)
*$DE736</f>
        <v>0</v>
      </c>
      <c r="DG736" s="188" cm="1">
        <f t="array" aca="1" ref="DG736" ca="1">IFERROR(INDEX(Forecast_Capex_Input!BH$12:BH$286,$X736)
*(INDEX(Forecast_Capex_Input!$H$12:$H$286,$X736)=Repex),0)
*$DE736</f>
        <v>0</v>
      </c>
      <c r="DH736" s="188" cm="1">
        <f t="array" aca="1" ref="DH736" ca="1">IFERROR(INDEX(Forecast_Capex_Input!BI$12:BI$286,$X736)
*(INDEX(Forecast_Capex_Input!$H$12:$H$286,$X736)=Repex),0)
*$DE736</f>
        <v>0</v>
      </c>
      <c r="DI736" s="188" cm="1">
        <f t="array" aca="1" ref="DI736" ca="1">IFERROR(INDEX(Forecast_Capex_Input!BJ$12:BJ$286,$X736)
*(INDEX(Forecast_Capex_Input!$H$12:$H$286,$X736)=Repex),0)
*$DE736</f>
        <v>0</v>
      </c>
      <c r="DJ736" s="188" cm="1">
        <f t="array" aca="1" ref="DJ736" ca="1">IFERROR(INDEX(Forecast_Capex_Input!BK$12:BK$286,$X736)
*(INDEX(Forecast_Capex_Input!$H$12:$H$286,$X736)=Repex),0)
*$DE736</f>
        <v>0</v>
      </c>
      <c r="DK736" s="188" cm="1">
        <f t="array" aca="1" ref="DK736" ca="1">IFERROR(INDEX(Forecast_Capex_Input!BL$12:BL$286,$X736)
*(INDEX(Forecast_Capex_Input!$H$12:$H$286,$X736)=Repex),0)
*$DE736</f>
        <v>0</v>
      </c>
      <c r="DL736" s="165"/>
      <c r="DM736" s="188" t="b" cm="1">
        <f t="array" aca="1" ref="DM736" ca="1">OR($G736=Forecast_Capex_Input!$BN$8:$BN$9)</f>
        <v>0</v>
      </c>
      <c r="DN736" s="188" cm="1">
        <f t="array" aca="1" ref="DN736" ca="1">IFERROR(INDEX(Forecast_Capex_Input!BO$12:BO$286,$X736)
*(INDEX(Forecast_Capex_Input!$H$12:$H$286,$X736)=Repex),0)
*$DM736</f>
        <v>0</v>
      </c>
      <c r="DO736" s="188" cm="1">
        <f t="array" aca="1" ref="DO736" ca="1">IFERROR(INDEX(Forecast_Capex_Input!BP$12:BP$286,$X736)
*(INDEX(Forecast_Capex_Input!$H$12:$H$286,$X736)=Repex),0)
*$DM736</f>
        <v>0</v>
      </c>
      <c r="DP736" s="188" cm="1">
        <f t="array" aca="1" ref="DP736" ca="1">IFERROR(INDEX(Forecast_Capex_Input!BQ$12:BQ$286,$X736)
*(INDEX(Forecast_Capex_Input!$H$12:$H$286,$X736)=Repex),0)
*$DM736</f>
        <v>0</v>
      </c>
      <c r="DQ736" s="188" cm="1">
        <f t="array" aca="1" ref="DQ736" ca="1">IFERROR(INDEX(Forecast_Capex_Input!BR$12:BR$286,$X736)
*(INDEX(Forecast_Capex_Input!$H$12:$H$286,$X736)=Repex),0)
*$DM736</f>
        <v>0</v>
      </c>
      <c r="DR736" s="188" cm="1">
        <f t="array" aca="1" ref="DR736" ca="1">IFERROR(INDEX(Forecast_Capex_Input!BS$12:BS$286,$X736)
*(INDEX(Forecast_Capex_Input!$H$12:$H$286,$X736)=Repex),0)
*$DM736</f>
        <v>0</v>
      </c>
      <c r="DS736" s="165"/>
      <c r="DT736" s="188" t="b" cm="1">
        <f t="array" aca="1" ref="DT736" ca="1">OR($G736=Forecast_Capex_Input!$BU$8:$BU$10)</f>
        <v>0</v>
      </c>
      <c r="DU736" s="188" cm="1">
        <f t="array" aca="1" ref="DU736" ca="1">IFERROR(INDEX(Forecast_Capex_Input!BV$12:BV$286,$X736)
*(INDEX(Forecast_Capex_Input!$H$12:$H$286,$X736)=Repex),0)
*$DT736</f>
        <v>0</v>
      </c>
      <c r="DV736" s="188" cm="1">
        <f t="array" aca="1" ref="DV736" ca="1">IFERROR(INDEX(Forecast_Capex_Input!BW$12:BW$286,$X736)
*(INDEX(Forecast_Capex_Input!$H$12:$H$286,$X736)=Repex),0)
*$DT736</f>
        <v>0</v>
      </c>
      <c r="DW736" s="188" cm="1">
        <f t="array" aca="1" ref="DW736" ca="1">IFERROR(INDEX(Forecast_Capex_Input!BX$12:BX$286,$X736)
*(INDEX(Forecast_Capex_Input!$H$12:$H$286,$X736)=Repex),0)
*$DT736</f>
        <v>0</v>
      </c>
      <c r="DX736" s="188" cm="1">
        <f t="array" aca="1" ref="DX736" ca="1">IFERROR(INDEX(Forecast_Capex_Input!BY$12:BY$286,$X736)
*(INDEX(Forecast_Capex_Input!$H$12:$H$286,$X736)=Repex),0)
*$DT736</f>
        <v>0</v>
      </c>
      <c r="DY736" s="188" cm="1">
        <f t="array" aca="1" ref="DY736" ca="1">IFERROR(INDEX(Forecast_Capex_Input!BZ$12:BZ$286,$X736)
*(INDEX(Forecast_Capex_Input!$H$12:$H$286,$X736)=Repex),0)
*$DT736</f>
        <v>0</v>
      </c>
      <c r="DZ736" s="188" cm="1">
        <f t="array" aca="1" ref="DZ736" ca="1">IFERROR(INDEX(Forecast_Capex_Input!CA$12:CA$286,$X736)
*(INDEX(Forecast_Capex_Input!$H$12:$H$286,$X736)=Repex),0)
*$DT736</f>
        <v>0</v>
      </c>
      <c r="EA736" s="188" cm="1">
        <f t="array" aca="1" ref="EA736" ca="1">IFERROR(INDEX(Forecast_Capex_Input!CB$12:CB$286,$X736)
*(INDEX(Forecast_Capex_Input!$H$12:$H$286,$X736)=Repex),0)
*$DT736</f>
        <v>0</v>
      </c>
      <c r="EB736" s="188" cm="1">
        <f t="array" aca="1" ref="EB736" ca="1">IFERROR(INDEX(Forecast_Capex_Input!CC$12:CC$286,$X736)
*(INDEX(Forecast_Capex_Input!$H$12:$H$286,$X736)=Repex),0)
*$DT736</f>
        <v>0</v>
      </c>
      <c r="EC736" s="165"/>
      <c r="ED736" s="226" t="str">
        <f t="shared" si="523"/>
        <v>N/A</v>
      </c>
      <c r="EE736" s="174" t="s">
        <v>15</v>
      </c>
    </row>
    <row r="737" spans="3:135" x14ac:dyDescent="0.2">
      <c r="C737" s="174">
        <f t="shared" si="524"/>
        <v>727</v>
      </c>
      <c r="D737" s="167" t="str" cm="1">
        <f t="array" ref="D737">IFERROR(INDEX(Forecast_Capex_Input!$D$12:$D$286,$X737),NA)</f>
        <v>N/A</v>
      </c>
      <c r="E737" s="172" t="str" cm="1">
        <f t="array" ref="E737">IF($X737=NA,NA,INDEX(Forecast_Capex_Input!$E$12:$E$286,$X737))</f>
        <v>N/A</v>
      </c>
      <c r="F737" s="167" t="str" cm="1">
        <f t="array" aca="1" ref="F737" ca="1">IFERROR(INDEX(General!$E$25:$E$26,$Y737),NA)</f>
        <v>N/A</v>
      </c>
      <c r="G737" s="167" t="str" cm="1">
        <f t="array" aca="1" ref="G737" ca="1">IFERROR(INDEX(Forecast_Capex_Input!$AI$11:$BB$11,$AA737),NA)</f>
        <v>N/A</v>
      </c>
      <c r="H737" s="189" t="str" cm="1">
        <f t="array" aca="1" ref="H737" ca="1">IFERROR(INDEX(Forecast_Capex_Input!$AI$12:$BB$286,$X737,$AA737),NA)</f>
        <v>N/A</v>
      </c>
      <c r="I737" s="199" t="str" cm="1">
        <f t="array" ref="I737">IFERROR(INDEX(Forecast_Capex_Input!$F$12:$F$286,$X737),NA)</f>
        <v>N/A</v>
      </c>
      <c r="J737" s="199" t="str" cm="1">
        <f t="array" ref="J737">IFERROR(INDEX(Forecast_Capex_Input!G$12:G$286,$X737),NA)</f>
        <v>N/A</v>
      </c>
      <c r="K737" s="199" t="str" cm="1">
        <f t="array" ref="K737">IFERROR(INDEX(Forecast_Capex_Input!H$12:H$286,$X737),NA)</f>
        <v>N/A</v>
      </c>
      <c r="L737" s="199" t="str" cm="1">
        <f t="array" ref="L737">IFERROR(INDEX(Forecast_Capex_Input!I$12:I$286,$X737),NA)</f>
        <v>N/A</v>
      </c>
      <c r="M737" s="199" t="str" cm="1">
        <f t="array" ref="M737">IFERROR(INDEX(Forecast_Capex_Input!J$12:J$286,$X737),NA)</f>
        <v>N/A</v>
      </c>
      <c r="N737" s="199" t="str" cm="1">
        <f t="array" ref="N737">IFERROR(INDEX(Forecast_Capex_Input!K$12:K$286,$X737),NA)</f>
        <v>N/A</v>
      </c>
      <c r="O737" s="199" t="str" cm="1">
        <f t="array" ref="O737">IFERROR(INDEX(Forecast_Capex_Input!L$12:L$286,$X737),NA)</f>
        <v>N/A</v>
      </c>
      <c r="P737" s="199" t="str" cm="1">
        <f t="array" ref="P737">IFERROR(INDEX(Forecast_Capex_Input!M$12:M$286,$X737),NA)</f>
        <v>N/A</v>
      </c>
      <c r="Q737" s="172" t="str" cm="1">
        <f t="array" ref="Q737">IFERROR(INDEX(Forecast_Capex_Input!N$12:N$286,$X737),NA)</f>
        <v>N/A</v>
      </c>
      <c r="R737" s="265" cm="1">
        <f t="array" ref="R737">IFERROR(INDEX(Forecast_Capex_Input!O$12:O$286,$X737),0)</f>
        <v>0</v>
      </c>
      <c r="S737" s="172" cm="1">
        <f t="array" ref="S737">IFERROR(INDEX(Forecast_Capex_Input!P$12:P$286,$X737),0)</f>
        <v>0</v>
      </c>
      <c r="T737" s="199" t="str" cm="1">
        <f t="array" aca="1" ref="T737" ca="1">IFERROR(INDEX(General!$K$84:$K$103,$AA737),NA)</f>
        <v>N/A</v>
      </c>
      <c r="U737" s="188" cm="1">
        <f t="array" aca="1" ref="U737" ca="1">IFERROR(
IF($F737=General!$E$25,INDEX(Forecast_Capex_Input!S$12:S$286,$X737),
INDEX(Forecast_Capex_Input!T$12:T$286,$X737)),0)</f>
        <v>0</v>
      </c>
      <c r="V737" s="222" t="b">
        <f>IFERROR(INDEX(Overheads!$T$19:$T$26,MATCH($I737,Overheads!$E$19:$E$26,0)),FALSE)</f>
        <v>0</v>
      </c>
      <c r="W737" s="165"/>
      <c r="X737" s="174" t="str">
        <f>IFERROR(
IF(MATCH($C737,Forecast_Capex_Input!$CI$12:$CI$286,1)+1&gt;MAX(Forecast_Capex_Input!$C$12:$C$286),NA,
MATCH($C737,Forecast_Capex_Input!$CI$12:$CI$286,1)+1),1)</f>
        <v>N/A</v>
      </c>
      <c r="Y737" s="174" t="str" cm="1">
        <f t="array" aca="1" ref="Y737" ca="1">IFERROR(
IF(X736&lt;&gt;X737,1,
IF(COUNTIF(OFFSET(Y736,0,0,-INDEX(Forecast_Capex_Input!$CG$12:$CG$286,$X737)),Y736)=INDEX(Forecast_Capex_Input!$CG$12:$CG$286,$X737),Y736+1,Y736)),NA)</f>
        <v>N/A</v>
      </c>
      <c r="Z737" s="174" t="str" cm="1">
        <f t="array" ref="Z737">IFERROR($C737-IF($X737=1,1,INDEX(Forecast_Capex_Input!$CI$12:$CI$286,$X737-1))+1,NA)</f>
        <v>N/A</v>
      </c>
      <c r="AA737" s="174" t="str" cm="1">
        <f t="array" aca="1" ref="AA737" ca="1">IFERROR(IF(Y737=1,
INDEX(Forecast_Capex_Input!$AI$10:$BB$10,SMALL(IF(INDEX(Forecast_Capex_Input!$AI$12:$BB$286,$X737,0)&gt;0,COLUMN(Forecast_Capex_Input!$AI$10:$BB$10)-COLUMN(Forecast_Capex_Input!$AI$12)+1),ROWS(OFFSET(AA736,0,0,-$Z737)))),
OFFSET(AA736,-INDEX(Forecast_Capex_Input!$CG$12:$CG$286,$X737)+1,0)),NA)</f>
        <v>N/A</v>
      </c>
      <c r="AB737" s="174" t="str">
        <f t="shared" ca="1" si="493"/>
        <v>N/A</v>
      </c>
      <c r="AC737" s="222" t="b">
        <f t="shared" si="525"/>
        <v>0</v>
      </c>
      <c r="AD737" s="220" t="b">
        <v>0</v>
      </c>
      <c r="AE737" s="222" t="b">
        <f t="shared" si="494"/>
        <v>1</v>
      </c>
      <c r="AF737" s="165"/>
      <c r="AG737" s="215">
        <v>0</v>
      </c>
      <c r="AH737" s="215">
        <v>0</v>
      </c>
      <c r="AI737" s="215">
        <v>0</v>
      </c>
      <c r="AJ737" s="215">
        <v>0</v>
      </c>
      <c r="AK737" s="215">
        <v>0</v>
      </c>
      <c r="AL737" s="155">
        <v>0</v>
      </c>
      <c r="AM737" s="165"/>
      <c r="AN737" s="215" cm="1">
        <f t="array" aca="1" ref="AN737" ca="1">IFERROR(INDEX(General!O$33:O$34,$AB737)
*AG737,0)</f>
        <v>0</v>
      </c>
      <c r="AO737" s="215" cm="1">
        <f t="array" aca="1" ref="AO737" ca="1">IFERROR(INDEX(General!P$33:P$34,$AB737)
*AH737,0)</f>
        <v>0</v>
      </c>
      <c r="AP737" s="215" cm="1">
        <f t="array" aca="1" ref="AP737" ca="1">IFERROR(INDEX(General!Q$33:Q$34,$AB737)
*AI737,0)</f>
        <v>0</v>
      </c>
      <c r="AQ737" s="215" cm="1">
        <f t="array" aca="1" ref="AQ737" ca="1">IFERROR(INDEX(General!R$33:R$34,$AB737)
*AJ737,0)</f>
        <v>0</v>
      </c>
      <c r="AR737" s="215" cm="1">
        <f t="array" aca="1" ref="AR737" ca="1">IFERROR(INDEX(General!S$33:S$34,$AB737)
*AK737,0)</f>
        <v>0</v>
      </c>
      <c r="AS737" s="155">
        <f t="shared" ca="1" si="526"/>
        <v>0</v>
      </c>
      <c r="AT737" s="165"/>
      <c r="AU737" s="215">
        <f ca="1">IF($AE737=FALSE,AN737*Overheads!$R$24*$V737,
IFERROR(Overheads!$O$49*$V737*AN737,0)
+IFERROR(Overheads!Q$59*$V737*(AN737/Overheads!Q$68),0))</f>
        <v>0</v>
      </c>
      <c r="AV737" s="215">
        <f ca="1">IF($AE737=FALSE,AO737*Overheads!$R$24*$V737,
IFERROR(Overheads!$O$49*$V737*AO737,0)
+IFERROR(Overheads!R$59*$V737*(AO737/Overheads!R$68),0))</f>
        <v>0</v>
      </c>
      <c r="AW737" s="215">
        <f ca="1">IF($AE737=FALSE,AP737*Overheads!$R$24*$V737,
IFERROR(Overheads!$O$49*$V737*AP737,0)
+IFERROR(Overheads!S$59*$V737*(AP737/Overheads!S$68),0))</f>
        <v>0</v>
      </c>
      <c r="AX737" s="215">
        <f ca="1">IF($AE737=FALSE,AQ737*Overheads!$R$24*$V737,
IFERROR(Overheads!$O$49*$V737*AQ737,0)
+IFERROR(Overheads!T$59*$V737*(AQ737/Overheads!T$68),0))</f>
        <v>0</v>
      </c>
      <c r="AY737" s="215">
        <f ca="1">IF($AE737=FALSE,AR737*Overheads!$R$24*$V737,
IFERROR(Overheads!$O$49*$V737*AR737,0)
+IFERROR(Overheads!U$59*$V737*(AR737/Overheads!U$68),0))</f>
        <v>0</v>
      </c>
      <c r="AZ737" s="155">
        <f t="shared" ca="1" si="527"/>
        <v>0</v>
      </c>
      <c r="BA737" s="165"/>
      <c r="BB737" s="215">
        <f ca="1">IF($AE737=FALSE,AN737*Overheads!$S$25,
IFERROR(Overheads!$O$50*AN737,0)
+IFERROR(Overheads!Q$60*(AN737/Overheads!Q$66),0))</f>
        <v>0</v>
      </c>
      <c r="BC737" s="215">
        <f ca="1">IF($AE737=FALSE,AO737*Overheads!$S$25,
IFERROR(Overheads!$O$50*AO737,0)
+IFERROR(Overheads!R$60*(AO737/Overheads!R$66),0))</f>
        <v>0</v>
      </c>
      <c r="BD737" s="215">
        <f ca="1">IF($AE737=FALSE,AP737*Overheads!$S$25,
IFERROR(Overheads!$O$50*AP737,0)
+IFERROR(Overheads!S$60*(AP737/Overheads!S$66),0))</f>
        <v>0</v>
      </c>
      <c r="BE737" s="215">
        <f ca="1">IF($AE737=FALSE,AQ737*Overheads!$S$25,
IFERROR(Overheads!$O$50*AQ737,0)
+IFERROR(Overheads!T$60*(AQ737/Overheads!T$66),0))</f>
        <v>0</v>
      </c>
      <c r="BF737" s="215">
        <f ca="1">IF($AE737=FALSE,AR737*Overheads!$S$25,
IFERROR(Overheads!$O$50*AR737,0)
+IFERROR(Overheads!U$60*(AR737/Overheads!U$66),0))</f>
        <v>0</v>
      </c>
      <c r="BG737" s="155">
        <f t="shared" ca="1" si="528"/>
        <v>0</v>
      </c>
      <c r="BH737" s="165"/>
      <c r="BI737" s="215">
        <f t="shared" ca="1" si="529"/>
        <v>0</v>
      </c>
      <c r="BJ737" s="215">
        <f t="shared" ca="1" si="495"/>
        <v>0</v>
      </c>
      <c r="BK737" s="215">
        <f t="shared" ca="1" si="496"/>
        <v>0</v>
      </c>
      <c r="BL737" s="215">
        <f t="shared" ca="1" si="497"/>
        <v>0</v>
      </c>
      <c r="BM737" s="215">
        <f t="shared" ca="1" si="498"/>
        <v>0</v>
      </c>
      <c r="BN737" s="155">
        <f t="shared" ca="1" si="530"/>
        <v>0</v>
      </c>
      <c r="BO737" s="165"/>
      <c r="BP737" s="187" cm="1">
        <f t="array" ref="BP737">IFERROR(IF($X737=$X736,BP736,INDEX(Forecast_Capex_Input!AC$12:AC$286,$X737)),0)</f>
        <v>0</v>
      </c>
      <c r="BQ737" s="187" cm="1">
        <f t="array" ref="BQ737">IFERROR(IF($X737=$X736,BQ736,INDEX(Forecast_Capex_Input!AD$12:AD$286,$X737)),0)</f>
        <v>0</v>
      </c>
      <c r="BR737" s="187" cm="1">
        <f t="array" ref="BR737">IFERROR(IF($X737=$X736,BR736,INDEX(Forecast_Capex_Input!AE$12:AE$286,$X737)),0)</f>
        <v>0</v>
      </c>
      <c r="BS737" s="187" cm="1">
        <f t="array" ref="BS737">IFERROR(IF($X737=$X736,BS736,INDEX(Forecast_Capex_Input!AF$12:AF$286,$X737)),0)</f>
        <v>0</v>
      </c>
      <c r="BT737" s="187" cm="1">
        <f t="array" ref="BT737">IFERROR(IF($X737=$X736,BT736,INDEX(Forecast_Capex_Input!AG$12:AG$286,$X737)),0)</f>
        <v>0</v>
      </c>
      <c r="BU737" s="165"/>
      <c r="BV737" s="215">
        <f t="shared" si="499"/>
        <v>0</v>
      </c>
      <c r="BW737" s="215">
        <f t="shared" si="500"/>
        <v>0</v>
      </c>
      <c r="BX737" s="215">
        <f t="shared" si="501"/>
        <v>0</v>
      </c>
      <c r="BY737" s="215">
        <f t="shared" si="502"/>
        <v>0</v>
      </c>
      <c r="BZ737" s="215">
        <f t="shared" si="503"/>
        <v>0</v>
      </c>
      <c r="CA737" s="155">
        <f t="shared" si="531"/>
        <v>0</v>
      </c>
      <c r="CB737" s="165"/>
      <c r="CC737" s="215">
        <f t="shared" si="504"/>
        <v>0</v>
      </c>
      <c r="CD737" s="215">
        <f t="shared" si="505"/>
        <v>0</v>
      </c>
      <c r="CE737" s="215">
        <f t="shared" si="506"/>
        <v>0</v>
      </c>
      <c r="CF737" s="215">
        <f t="shared" si="507"/>
        <v>0</v>
      </c>
      <c r="CG737" s="215">
        <f t="shared" si="508"/>
        <v>0</v>
      </c>
      <c r="CH737" s="155">
        <f t="shared" si="532"/>
        <v>0</v>
      </c>
      <c r="CI737" s="165"/>
      <c r="CJ737" s="215">
        <f t="shared" si="509"/>
        <v>0</v>
      </c>
      <c r="CK737" s="215">
        <f t="shared" si="510"/>
        <v>0</v>
      </c>
      <c r="CL737" s="215">
        <f t="shared" si="511"/>
        <v>0</v>
      </c>
      <c r="CM737" s="215">
        <f t="shared" si="512"/>
        <v>0</v>
      </c>
      <c r="CN737" s="215">
        <f t="shared" si="513"/>
        <v>0</v>
      </c>
      <c r="CO737" s="155">
        <f t="shared" si="533"/>
        <v>0</v>
      </c>
      <c r="CP737" s="165"/>
      <c r="CQ737" s="223">
        <f t="shared" si="514"/>
        <v>0</v>
      </c>
      <c r="CR737" s="223">
        <f t="shared" si="515"/>
        <v>0</v>
      </c>
      <c r="CS737" s="223">
        <f t="shared" si="516"/>
        <v>0</v>
      </c>
      <c r="CT737" s="223">
        <f t="shared" si="517"/>
        <v>0</v>
      </c>
      <c r="CU737" s="223">
        <f t="shared" si="518"/>
        <v>0</v>
      </c>
      <c r="CV737" s="155">
        <f t="shared" si="534"/>
        <v>0</v>
      </c>
      <c r="CW737" s="165"/>
      <c r="CX737" s="215">
        <f t="shared" si="535"/>
        <v>0</v>
      </c>
      <c r="CY737" s="215">
        <f t="shared" si="519"/>
        <v>0</v>
      </c>
      <c r="CZ737" s="215">
        <f t="shared" si="520"/>
        <v>0</v>
      </c>
      <c r="DA737" s="215">
        <f t="shared" si="521"/>
        <v>0</v>
      </c>
      <c r="DB737" s="215">
        <f t="shared" si="522"/>
        <v>0</v>
      </c>
      <c r="DC737" s="155">
        <f t="shared" si="536"/>
        <v>0</v>
      </c>
      <c r="DD737" s="165"/>
      <c r="DE737" s="188" t="b" cm="1">
        <f t="array" aca="1" ref="DE737" ca="1">OR($G737=Forecast_Capex_Input!$BF$8:$BF$10)</f>
        <v>0</v>
      </c>
      <c r="DF737" s="188" cm="1">
        <f t="array" aca="1" ref="DF737" ca="1">IFERROR(INDEX(Forecast_Capex_Input!BG$12:BG$286,$X737)
*(INDEX(Forecast_Capex_Input!$H$12:$H$286,$X737)=Repex),0)
*$DE737</f>
        <v>0</v>
      </c>
      <c r="DG737" s="188" cm="1">
        <f t="array" aca="1" ref="DG737" ca="1">IFERROR(INDEX(Forecast_Capex_Input!BH$12:BH$286,$X737)
*(INDEX(Forecast_Capex_Input!$H$12:$H$286,$X737)=Repex),0)
*$DE737</f>
        <v>0</v>
      </c>
      <c r="DH737" s="188" cm="1">
        <f t="array" aca="1" ref="DH737" ca="1">IFERROR(INDEX(Forecast_Capex_Input!BI$12:BI$286,$X737)
*(INDEX(Forecast_Capex_Input!$H$12:$H$286,$X737)=Repex),0)
*$DE737</f>
        <v>0</v>
      </c>
      <c r="DI737" s="188" cm="1">
        <f t="array" aca="1" ref="DI737" ca="1">IFERROR(INDEX(Forecast_Capex_Input!BJ$12:BJ$286,$X737)
*(INDEX(Forecast_Capex_Input!$H$12:$H$286,$X737)=Repex),0)
*$DE737</f>
        <v>0</v>
      </c>
      <c r="DJ737" s="188" cm="1">
        <f t="array" aca="1" ref="DJ737" ca="1">IFERROR(INDEX(Forecast_Capex_Input!BK$12:BK$286,$X737)
*(INDEX(Forecast_Capex_Input!$H$12:$H$286,$X737)=Repex),0)
*$DE737</f>
        <v>0</v>
      </c>
      <c r="DK737" s="188" cm="1">
        <f t="array" aca="1" ref="DK737" ca="1">IFERROR(INDEX(Forecast_Capex_Input!BL$12:BL$286,$X737)
*(INDEX(Forecast_Capex_Input!$H$12:$H$286,$X737)=Repex),0)
*$DE737</f>
        <v>0</v>
      </c>
      <c r="DL737" s="165"/>
      <c r="DM737" s="188" t="b" cm="1">
        <f t="array" aca="1" ref="DM737" ca="1">OR($G737=Forecast_Capex_Input!$BN$8:$BN$9)</f>
        <v>0</v>
      </c>
      <c r="DN737" s="188" cm="1">
        <f t="array" aca="1" ref="DN737" ca="1">IFERROR(INDEX(Forecast_Capex_Input!BO$12:BO$286,$X737)
*(INDEX(Forecast_Capex_Input!$H$12:$H$286,$X737)=Repex),0)
*$DM737</f>
        <v>0</v>
      </c>
      <c r="DO737" s="188" cm="1">
        <f t="array" aca="1" ref="DO737" ca="1">IFERROR(INDEX(Forecast_Capex_Input!BP$12:BP$286,$X737)
*(INDEX(Forecast_Capex_Input!$H$12:$H$286,$X737)=Repex),0)
*$DM737</f>
        <v>0</v>
      </c>
      <c r="DP737" s="188" cm="1">
        <f t="array" aca="1" ref="DP737" ca="1">IFERROR(INDEX(Forecast_Capex_Input!BQ$12:BQ$286,$X737)
*(INDEX(Forecast_Capex_Input!$H$12:$H$286,$X737)=Repex),0)
*$DM737</f>
        <v>0</v>
      </c>
      <c r="DQ737" s="188" cm="1">
        <f t="array" aca="1" ref="DQ737" ca="1">IFERROR(INDEX(Forecast_Capex_Input!BR$12:BR$286,$X737)
*(INDEX(Forecast_Capex_Input!$H$12:$H$286,$X737)=Repex),0)
*$DM737</f>
        <v>0</v>
      </c>
      <c r="DR737" s="188" cm="1">
        <f t="array" aca="1" ref="DR737" ca="1">IFERROR(INDEX(Forecast_Capex_Input!BS$12:BS$286,$X737)
*(INDEX(Forecast_Capex_Input!$H$12:$H$286,$X737)=Repex),0)
*$DM737</f>
        <v>0</v>
      </c>
      <c r="DS737" s="165"/>
      <c r="DT737" s="188" t="b" cm="1">
        <f t="array" aca="1" ref="DT737" ca="1">OR($G737=Forecast_Capex_Input!$BU$8:$BU$10)</f>
        <v>0</v>
      </c>
      <c r="DU737" s="188" cm="1">
        <f t="array" aca="1" ref="DU737" ca="1">IFERROR(INDEX(Forecast_Capex_Input!BV$12:BV$286,$X737)
*(INDEX(Forecast_Capex_Input!$H$12:$H$286,$X737)=Repex),0)
*$DT737</f>
        <v>0</v>
      </c>
      <c r="DV737" s="188" cm="1">
        <f t="array" aca="1" ref="DV737" ca="1">IFERROR(INDEX(Forecast_Capex_Input!BW$12:BW$286,$X737)
*(INDEX(Forecast_Capex_Input!$H$12:$H$286,$X737)=Repex),0)
*$DT737</f>
        <v>0</v>
      </c>
      <c r="DW737" s="188" cm="1">
        <f t="array" aca="1" ref="DW737" ca="1">IFERROR(INDEX(Forecast_Capex_Input!BX$12:BX$286,$X737)
*(INDEX(Forecast_Capex_Input!$H$12:$H$286,$X737)=Repex),0)
*$DT737</f>
        <v>0</v>
      </c>
      <c r="DX737" s="188" cm="1">
        <f t="array" aca="1" ref="DX737" ca="1">IFERROR(INDEX(Forecast_Capex_Input!BY$12:BY$286,$X737)
*(INDEX(Forecast_Capex_Input!$H$12:$H$286,$X737)=Repex),0)
*$DT737</f>
        <v>0</v>
      </c>
      <c r="DY737" s="188" cm="1">
        <f t="array" aca="1" ref="DY737" ca="1">IFERROR(INDEX(Forecast_Capex_Input!BZ$12:BZ$286,$X737)
*(INDEX(Forecast_Capex_Input!$H$12:$H$286,$X737)=Repex),0)
*$DT737</f>
        <v>0</v>
      </c>
      <c r="DZ737" s="188" cm="1">
        <f t="array" aca="1" ref="DZ737" ca="1">IFERROR(INDEX(Forecast_Capex_Input!CA$12:CA$286,$X737)
*(INDEX(Forecast_Capex_Input!$H$12:$H$286,$X737)=Repex),0)
*$DT737</f>
        <v>0</v>
      </c>
      <c r="EA737" s="188" cm="1">
        <f t="array" aca="1" ref="EA737" ca="1">IFERROR(INDEX(Forecast_Capex_Input!CB$12:CB$286,$X737)
*(INDEX(Forecast_Capex_Input!$H$12:$H$286,$X737)=Repex),0)
*$DT737</f>
        <v>0</v>
      </c>
      <c r="EB737" s="188" cm="1">
        <f t="array" aca="1" ref="EB737" ca="1">IFERROR(INDEX(Forecast_Capex_Input!CC$12:CC$286,$X737)
*(INDEX(Forecast_Capex_Input!$H$12:$H$286,$X737)=Repex),0)
*$DT737</f>
        <v>0</v>
      </c>
      <c r="EC737" s="165"/>
      <c r="ED737" s="226" t="str">
        <f t="shared" si="523"/>
        <v>N/A</v>
      </c>
      <c r="EE737" s="174" t="s">
        <v>15</v>
      </c>
    </row>
    <row r="738" spans="3:135" x14ac:dyDescent="0.2">
      <c r="C738" s="174">
        <f t="shared" si="524"/>
        <v>728</v>
      </c>
      <c r="D738" s="167" t="str" cm="1">
        <f t="array" ref="D738">IFERROR(INDEX(Forecast_Capex_Input!$D$12:$D$286,$X738),NA)</f>
        <v>N/A</v>
      </c>
      <c r="E738" s="172" t="str" cm="1">
        <f t="array" ref="E738">IF($X738=NA,NA,INDEX(Forecast_Capex_Input!$E$12:$E$286,$X738))</f>
        <v>N/A</v>
      </c>
      <c r="F738" s="167" t="str" cm="1">
        <f t="array" aca="1" ref="F738" ca="1">IFERROR(INDEX(General!$E$25:$E$26,$Y738),NA)</f>
        <v>N/A</v>
      </c>
      <c r="G738" s="167" t="str" cm="1">
        <f t="array" aca="1" ref="G738" ca="1">IFERROR(INDEX(Forecast_Capex_Input!$AI$11:$BB$11,$AA738),NA)</f>
        <v>N/A</v>
      </c>
      <c r="H738" s="189" t="str" cm="1">
        <f t="array" aca="1" ref="H738" ca="1">IFERROR(INDEX(Forecast_Capex_Input!$AI$12:$BB$286,$X738,$AA738),NA)</f>
        <v>N/A</v>
      </c>
      <c r="I738" s="199" t="str" cm="1">
        <f t="array" ref="I738">IFERROR(INDEX(Forecast_Capex_Input!$F$12:$F$286,$X738),NA)</f>
        <v>N/A</v>
      </c>
      <c r="J738" s="199" t="str" cm="1">
        <f t="array" ref="J738">IFERROR(INDEX(Forecast_Capex_Input!G$12:G$286,$X738),NA)</f>
        <v>N/A</v>
      </c>
      <c r="K738" s="199" t="str" cm="1">
        <f t="array" ref="K738">IFERROR(INDEX(Forecast_Capex_Input!H$12:H$286,$X738),NA)</f>
        <v>N/A</v>
      </c>
      <c r="L738" s="199" t="str" cm="1">
        <f t="array" ref="L738">IFERROR(INDEX(Forecast_Capex_Input!I$12:I$286,$X738),NA)</f>
        <v>N/A</v>
      </c>
      <c r="M738" s="199" t="str" cm="1">
        <f t="array" ref="M738">IFERROR(INDEX(Forecast_Capex_Input!J$12:J$286,$X738),NA)</f>
        <v>N/A</v>
      </c>
      <c r="N738" s="199" t="str" cm="1">
        <f t="array" ref="N738">IFERROR(INDEX(Forecast_Capex_Input!K$12:K$286,$X738),NA)</f>
        <v>N/A</v>
      </c>
      <c r="O738" s="199" t="str" cm="1">
        <f t="array" ref="O738">IFERROR(INDEX(Forecast_Capex_Input!L$12:L$286,$X738),NA)</f>
        <v>N/A</v>
      </c>
      <c r="P738" s="199" t="str" cm="1">
        <f t="array" ref="P738">IFERROR(INDEX(Forecast_Capex_Input!M$12:M$286,$X738),NA)</f>
        <v>N/A</v>
      </c>
      <c r="Q738" s="172" t="str" cm="1">
        <f t="array" ref="Q738">IFERROR(INDEX(Forecast_Capex_Input!N$12:N$286,$X738),NA)</f>
        <v>N/A</v>
      </c>
      <c r="R738" s="265" cm="1">
        <f t="array" ref="R738">IFERROR(INDEX(Forecast_Capex_Input!O$12:O$286,$X738),0)</f>
        <v>0</v>
      </c>
      <c r="S738" s="172" cm="1">
        <f t="array" ref="S738">IFERROR(INDEX(Forecast_Capex_Input!P$12:P$286,$X738),0)</f>
        <v>0</v>
      </c>
      <c r="T738" s="199" t="str" cm="1">
        <f t="array" aca="1" ref="T738" ca="1">IFERROR(INDEX(General!$K$84:$K$103,$AA738),NA)</f>
        <v>N/A</v>
      </c>
      <c r="U738" s="188" cm="1">
        <f t="array" aca="1" ref="U738" ca="1">IFERROR(
IF($F738=General!$E$25,INDEX(Forecast_Capex_Input!S$12:S$286,$X738),
INDEX(Forecast_Capex_Input!T$12:T$286,$X738)),0)</f>
        <v>0</v>
      </c>
      <c r="V738" s="222" t="b">
        <f>IFERROR(INDEX(Overheads!$T$19:$T$26,MATCH($I738,Overheads!$E$19:$E$26,0)),FALSE)</f>
        <v>0</v>
      </c>
      <c r="W738" s="165"/>
      <c r="X738" s="174" t="str">
        <f>IFERROR(
IF(MATCH($C738,Forecast_Capex_Input!$CI$12:$CI$286,1)+1&gt;MAX(Forecast_Capex_Input!$C$12:$C$286),NA,
MATCH($C738,Forecast_Capex_Input!$CI$12:$CI$286,1)+1),1)</f>
        <v>N/A</v>
      </c>
      <c r="Y738" s="174" t="str" cm="1">
        <f t="array" aca="1" ref="Y738" ca="1">IFERROR(
IF(X737&lt;&gt;X738,1,
IF(COUNTIF(OFFSET(Y737,0,0,-INDEX(Forecast_Capex_Input!$CG$12:$CG$286,$X738)),Y737)=INDEX(Forecast_Capex_Input!$CG$12:$CG$286,$X738),Y737+1,Y737)),NA)</f>
        <v>N/A</v>
      </c>
      <c r="Z738" s="174" t="str" cm="1">
        <f t="array" ref="Z738">IFERROR($C738-IF($X738=1,1,INDEX(Forecast_Capex_Input!$CI$12:$CI$286,$X738-1))+1,NA)</f>
        <v>N/A</v>
      </c>
      <c r="AA738" s="174" t="str" cm="1">
        <f t="array" aca="1" ref="AA738" ca="1">IFERROR(IF(Y738=1,
INDEX(Forecast_Capex_Input!$AI$10:$BB$10,SMALL(IF(INDEX(Forecast_Capex_Input!$AI$12:$BB$286,$X738,0)&gt;0,COLUMN(Forecast_Capex_Input!$AI$10:$BB$10)-COLUMN(Forecast_Capex_Input!$AI$12)+1),ROWS(OFFSET(AA737,0,0,-$Z738)))),
OFFSET(AA737,-INDEX(Forecast_Capex_Input!$CG$12:$CG$286,$X738)+1,0)),NA)</f>
        <v>N/A</v>
      </c>
      <c r="AB738" s="174" t="str">
        <f t="shared" ca="1" si="493"/>
        <v>N/A</v>
      </c>
      <c r="AC738" s="222" t="b">
        <f t="shared" si="525"/>
        <v>0</v>
      </c>
      <c r="AD738" s="220" t="b">
        <v>0</v>
      </c>
      <c r="AE738" s="222" t="b">
        <f t="shared" si="494"/>
        <v>1</v>
      </c>
      <c r="AF738" s="165"/>
      <c r="AG738" s="215">
        <v>0</v>
      </c>
      <c r="AH738" s="215">
        <v>0</v>
      </c>
      <c r="AI738" s="215">
        <v>0</v>
      </c>
      <c r="AJ738" s="215">
        <v>0</v>
      </c>
      <c r="AK738" s="215">
        <v>0</v>
      </c>
      <c r="AL738" s="155">
        <v>0</v>
      </c>
      <c r="AM738" s="165"/>
      <c r="AN738" s="215" cm="1">
        <f t="array" aca="1" ref="AN738" ca="1">IFERROR(INDEX(General!O$33:O$34,$AB738)
*AG738,0)</f>
        <v>0</v>
      </c>
      <c r="AO738" s="215" cm="1">
        <f t="array" aca="1" ref="AO738" ca="1">IFERROR(INDEX(General!P$33:P$34,$AB738)
*AH738,0)</f>
        <v>0</v>
      </c>
      <c r="AP738" s="215" cm="1">
        <f t="array" aca="1" ref="AP738" ca="1">IFERROR(INDEX(General!Q$33:Q$34,$AB738)
*AI738,0)</f>
        <v>0</v>
      </c>
      <c r="AQ738" s="215" cm="1">
        <f t="array" aca="1" ref="AQ738" ca="1">IFERROR(INDEX(General!R$33:R$34,$AB738)
*AJ738,0)</f>
        <v>0</v>
      </c>
      <c r="AR738" s="215" cm="1">
        <f t="array" aca="1" ref="AR738" ca="1">IFERROR(INDEX(General!S$33:S$34,$AB738)
*AK738,0)</f>
        <v>0</v>
      </c>
      <c r="AS738" s="155">
        <f t="shared" ca="1" si="526"/>
        <v>0</v>
      </c>
      <c r="AT738" s="165"/>
      <c r="AU738" s="215">
        <f ca="1">IF($AE738=FALSE,AN738*Overheads!$R$24*$V738,
IFERROR(Overheads!$O$49*$V738*AN738,0)
+IFERROR(Overheads!Q$59*$V738*(AN738/Overheads!Q$68),0))</f>
        <v>0</v>
      </c>
      <c r="AV738" s="215">
        <f ca="1">IF($AE738=FALSE,AO738*Overheads!$R$24*$V738,
IFERROR(Overheads!$O$49*$V738*AO738,0)
+IFERROR(Overheads!R$59*$V738*(AO738/Overheads!R$68),0))</f>
        <v>0</v>
      </c>
      <c r="AW738" s="215">
        <f ca="1">IF($AE738=FALSE,AP738*Overheads!$R$24*$V738,
IFERROR(Overheads!$O$49*$V738*AP738,0)
+IFERROR(Overheads!S$59*$V738*(AP738/Overheads!S$68),0))</f>
        <v>0</v>
      </c>
      <c r="AX738" s="215">
        <f ca="1">IF($AE738=FALSE,AQ738*Overheads!$R$24*$V738,
IFERROR(Overheads!$O$49*$V738*AQ738,0)
+IFERROR(Overheads!T$59*$V738*(AQ738/Overheads!T$68),0))</f>
        <v>0</v>
      </c>
      <c r="AY738" s="215">
        <f ca="1">IF($AE738=FALSE,AR738*Overheads!$R$24*$V738,
IFERROR(Overheads!$O$49*$V738*AR738,0)
+IFERROR(Overheads!U$59*$V738*(AR738/Overheads!U$68),0))</f>
        <v>0</v>
      </c>
      <c r="AZ738" s="155">
        <f t="shared" ca="1" si="527"/>
        <v>0</v>
      </c>
      <c r="BA738" s="165"/>
      <c r="BB738" s="215">
        <f ca="1">IF($AE738=FALSE,AN738*Overheads!$S$25,
IFERROR(Overheads!$O$50*AN738,0)
+IFERROR(Overheads!Q$60*(AN738/Overheads!Q$66),0))</f>
        <v>0</v>
      </c>
      <c r="BC738" s="215">
        <f ca="1">IF($AE738=FALSE,AO738*Overheads!$S$25,
IFERROR(Overheads!$O$50*AO738,0)
+IFERROR(Overheads!R$60*(AO738/Overheads!R$66),0))</f>
        <v>0</v>
      </c>
      <c r="BD738" s="215">
        <f ca="1">IF($AE738=FALSE,AP738*Overheads!$S$25,
IFERROR(Overheads!$O$50*AP738,0)
+IFERROR(Overheads!S$60*(AP738/Overheads!S$66),0))</f>
        <v>0</v>
      </c>
      <c r="BE738" s="215">
        <f ca="1">IF($AE738=FALSE,AQ738*Overheads!$S$25,
IFERROR(Overheads!$O$50*AQ738,0)
+IFERROR(Overheads!T$60*(AQ738/Overheads!T$66),0))</f>
        <v>0</v>
      </c>
      <c r="BF738" s="215">
        <f ca="1">IF($AE738=FALSE,AR738*Overheads!$S$25,
IFERROR(Overheads!$O$50*AR738,0)
+IFERROR(Overheads!U$60*(AR738/Overheads!U$66),0))</f>
        <v>0</v>
      </c>
      <c r="BG738" s="155">
        <f t="shared" ca="1" si="528"/>
        <v>0</v>
      </c>
      <c r="BH738" s="165"/>
      <c r="BI738" s="215">
        <f t="shared" ca="1" si="529"/>
        <v>0</v>
      </c>
      <c r="BJ738" s="215">
        <f t="shared" ca="1" si="495"/>
        <v>0</v>
      </c>
      <c r="BK738" s="215">
        <f t="shared" ca="1" si="496"/>
        <v>0</v>
      </c>
      <c r="BL738" s="215">
        <f t="shared" ca="1" si="497"/>
        <v>0</v>
      </c>
      <c r="BM738" s="215">
        <f t="shared" ca="1" si="498"/>
        <v>0</v>
      </c>
      <c r="BN738" s="155">
        <f t="shared" ca="1" si="530"/>
        <v>0</v>
      </c>
      <c r="BO738" s="165"/>
      <c r="BP738" s="187" cm="1">
        <f t="array" ref="BP738">IFERROR(IF($X738=$X737,BP737,INDEX(Forecast_Capex_Input!AC$12:AC$286,$X738)),0)</f>
        <v>0</v>
      </c>
      <c r="BQ738" s="187" cm="1">
        <f t="array" ref="BQ738">IFERROR(IF($X738=$X737,BQ737,INDEX(Forecast_Capex_Input!AD$12:AD$286,$X738)),0)</f>
        <v>0</v>
      </c>
      <c r="BR738" s="187" cm="1">
        <f t="array" ref="BR738">IFERROR(IF($X738=$X737,BR737,INDEX(Forecast_Capex_Input!AE$12:AE$286,$X738)),0)</f>
        <v>0</v>
      </c>
      <c r="BS738" s="187" cm="1">
        <f t="array" ref="BS738">IFERROR(IF($X738=$X737,BS737,INDEX(Forecast_Capex_Input!AF$12:AF$286,$X738)),0)</f>
        <v>0</v>
      </c>
      <c r="BT738" s="187" cm="1">
        <f t="array" ref="BT738">IFERROR(IF($X738=$X737,BT737,INDEX(Forecast_Capex_Input!AG$12:AG$286,$X738)),0)</f>
        <v>0</v>
      </c>
      <c r="BU738" s="165"/>
      <c r="BV738" s="215">
        <f t="shared" si="499"/>
        <v>0</v>
      </c>
      <c r="BW738" s="215">
        <f t="shared" si="500"/>
        <v>0</v>
      </c>
      <c r="BX738" s="215">
        <f t="shared" si="501"/>
        <v>0</v>
      </c>
      <c r="BY738" s="215">
        <f t="shared" si="502"/>
        <v>0</v>
      </c>
      <c r="BZ738" s="215">
        <f t="shared" si="503"/>
        <v>0</v>
      </c>
      <c r="CA738" s="155">
        <f t="shared" si="531"/>
        <v>0</v>
      </c>
      <c r="CB738" s="165"/>
      <c r="CC738" s="215">
        <f t="shared" si="504"/>
        <v>0</v>
      </c>
      <c r="CD738" s="215">
        <f t="shared" si="505"/>
        <v>0</v>
      </c>
      <c r="CE738" s="215">
        <f t="shared" si="506"/>
        <v>0</v>
      </c>
      <c r="CF738" s="215">
        <f t="shared" si="507"/>
        <v>0</v>
      </c>
      <c r="CG738" s="215">
        <f t="shared" si="508"/>
        <v>0</v>
      </c>
      <c r="CH738" s="155">
        <f t="shared" si="532"/>
        <v>0</v>
      </c>
      <c r="CI738" s="165"/>
      <c r="CJ738" s="215">
        <f t="shared" si="509"/>
        <v>0</v>
      </c>
      <c r="CK738" s="215">
        <f t="shared" si="510"/>
        <v>0</v>
      </c>
      <c r="CL738" s="215">
        <f t="shared" si="511"/>
        <v>0</v>
      </c>
      <c r="CM738" s="215">
        <f t="shared" si="512"/>
        <v>0</v>
      </c>
      <c r="CN738" s="215">
        <f t="shared" si="513"/>
        <v>0</v>
      </c>
      <c r="CO738" s="155">
        <f t="shared" si="533"/>
        <v>0</v>
      </c>
      <c r="CP738" s="165"/>
      <c r="CQ738" s="223">
        <f t="shared" si="514"/>
        <v>0</v>
      </c>
      <c r="CR738" s="223">
        <f t="shared" si="515"/>
        <v>0</v>
      </c>
      <c r="CS738" s="223">
        <f t="shared" si="516"/>
        <v>0</v>
      </c>
      <c r="CT738" s="223">
        <f t="shared" si="517"/>
        <v>0</v>
      </c>
      <c r="CU738" s="223">
        <f t="shared" si="518"/>
        <v>0</v>
      </c>
      <c r="CV738" s="155">
        <f t="shared" si="534"/>
        <v>0</v>
      </c>
      <c r="CW738" s="165"/>
      <c r="CX738" s="215">
        <f t="shared" si="535"/>
        <v>0</v>
      </c>
      <c r="CY738" s="215">
        <f t="shared" si="519"/>
        <v>0</v>
      </c>
      <c r="CZ738" s="215">
        <f t="shared" si="520"/>
        <v>0</v>
      </c>
      <c r="DA738" s="215">
        <f t="shared" si="521"/>
        <v>0</v>
      </c>
      <c r="DB738" s="215">
        <f t="shared" si="522"/>
        <v>0</v>
      </c>
      <c r="DC738" s="155">
        <f t="shared" si="536"/>
        <v>0</v>
      </c>
      <c r="DD738" s="165"/>
      <c r="DE738" s="188" t="b" cm="1">
        <f t="array" aca="1" ref="DE738" ca="1">OR($G738=Forecast_Capex_Input!$BF$8:$BF$10)</f>
        <v>0</v>
      </c>
      <c r="DF738" s="188" cm="1">
        <f t="array" aca="1" ref="DF738" ca="1">IFERROR(INDEX(Forecast_Capex_Input!BG$12:BG$286,$X738)
*(INDEX(Forecast_Capex_Input!$H$12:$H$286,$X738)=Repex),0)
*$DE738</f>
        <v>0</v>
      </c>
      <c r="DG738" s="188" cm="1">
        <f t="array" aca="1" ref="DG738" ca="1">IFERROR(INDEX(Forecast_Capex_Input!BH$12:BH$286,$X738)
*(INDEX(Forecast_Capex_Input!$H$12:$H$286,$X738)=Repex),0)
*$DE738</f>
        <v>0</v>
      </c>
      <c r="DH738" s="188" cm="1">
        <f t="array" aca="1" ref="DH738" ca="1">IFERROR(INDEX(Forecast_Capex_Input!BI$12:BI$286,$X738)
*(INDEX(Forecast_Capex_Input!$H$12:$H$286,$X738)=Repex),0)
*$DE738</f>
        <v>0</v>
      </c>
      <c r="DI738" s="188" cm="1">
        <f t="array" aca="1" ref="DI738" ca="1">IFERROR(INDEX(Forecast_Capex_Input!BJ$12:BJ$286,$X738)
*(INDEX(Forecast_Capex_Input!$H$12:$H$286,$X738)=Repex),0)
*$DE738</f>
        <v>0</v>
      </c>
      <c r="DJ738" s="188" cm="1">
        <f t="array" aca="1" ref="DJ738" ca="1">IFERROR(INDEX(Forecast_Capex_Input!BK$12:BK$286,$X738)
*(INDEX(Forecast_Capex_Input!$H$12:$H$286,$X738)=Repex),0)
*$DE738</f>
        <v>0</v>
      </c>
      <c r="DK738" s="188" cm="1">
        <f t="array" aca="1" ref="DK738" ca="1">IFERROR(INDEX(Forecast_Capex_Input!BL$12:BL$286,$X738)
*(INDEX(Forecast_Capex_Input!$H$12:$H$286,$X738)=Repex),0)
*$DE738</f>
        <v>0</v>
      </c>
      <c r="DL738" s="165"/>
      <c r="DM738" s="188" t="b" cm="1">
        <f t="array" aca="1" ref="DM738" ca="1">OR($G738=Forecast_Capex_Input!$BN$8:$BN$9)</f>
        <v>0</v>
      </c>
      <c r="DN738" s="188" cm="1">
        <f t="array" aca="1" ref="DN738" ca="1">IFERROR(INDEX(Forecast_Capex_Input!BO$12:BO$286,$X738)
*(INDEX(Forecast_Capex_Input!$H$12:$H$286,$X738)=Repex),0)
*$DM738</f>
        <v>0</v>
      </c>
      <c r="DO738" s="188" cm="1">
        <f t="array" aca="1" ref="DO738" ca="1">IFERROR(INDEX(Forecast_Capex_Input!BP$12:BP$286,$X738)
*(INDEX(Forecast_Capex_Input!$H$12:$H$286,$X738)=Repex),0)
*$DM738</f>
        <v>0</v>
      </c>
      <c r="DP738" s="188" cm="1">
        <f t="array" aca="1" ref="DP738" ca="1">IFERROR(INDEX(Forecast_Capex_Input!BQ$12:BQ$286,$X738)
*(INDEX(Forecast_Capex_Input!$H$12:$H$286,$X738)=Repex),0)
*$DM738</f>
        <v>0</v>
      </c>
      <c r="DQ738" s="188" cm="1">
        <f t="array" aca="1" ref="DQ738" ca="1">IFERROR(INDEX(Forecast_Capex_Input!BR$12:BR$286,$X738)
*(INDEX(Forecast_Capex_Input!$H$12:$H$286,$X738)=Repex),0)
*$DM738</f>
        <v>0</v>
      </c>
      <c r="DR738" s="188" cm="1">
        <f t="array" aca="1" ref="DR738" ca="1">IFERROR(INDEX(Forecast_Capex_Input!BS$12:BS$286,$X738)
*(INDEX(Forecast_Capex_Input!$H$12:$H$286,$X738)=Repex),0)
*$DM738</f>
        <v>0</v>
      </c>
      <c r="DS738" s="165"/>
      <c r="DT738" s="188" t="b" cm="1">
        <f t="array" aca="1" ref="DT738" ca="1">OR($G738=Forecast_Capex_Input!$BU$8:$BU$10)</f>
        <v>0</v>
      </c>
      <c r="DU738" s="188" cm="1">
        <f t="array" aca="1" ref="DU738" ca="1">IFERROR(INDEX(Forecast_Capex_Input!BV$12:BV$286,$X738)
*(INDEX(Forecast_Capex_Input!$H$12:$H$286,$X738)=Repex),0)
*$DT738</f>
        <v>0</v>
      </c>
      <c r="DV738" s="188" cm="1">
        <f t="array" aca="1" ref="DV738" ca="1">IFERROR(INDEX(Forecast_Capex_Input!BW$12:BW$286,$X738)
*(INDEX(Forecast_Capex_Input!$H$12:$H$286,$X738)=Repex),0)
*$DT738</f>
        <v>0</v>
      </c>
      <c r="DW738" s="188" cm="1">
        <f t="array" aca="1" ref="DW738" ca="1">IFERROR(INDEX(Forecast_Capex_Input!BX$12:BX$286,$X738)
*(INDEX(Forecast_Capex_Input!$H$12:$H$286,$X738)=Repex),0)
*$DT738</f>
        <v>0</v>
      </c>
      <c r="DX738" s="188" cm="1">
        <f t="array" aca="1" ref="DX738" ca="1">IFERROR(INDEX(Forecast_Capex_Input!BY$12:BY$286,$X738)
*(INDEX(Forecast_Capex_Input!$H$12:$H$286,$X738)=Repex),0)
*$DT738</f>
        <v>0</v>
      </c>
      <c r="DY738" s="188" cm="1">
        <f t="array" aca="1" ref="DY738" ca="1">IFERROR(INDEX(Forecast_Capex_Input!BZ$12:BZ$286,$X738)
*(INDEX(Forecast_Capex_Input!$H$12:$H$286,$X738)=Repex),0)
*$DT738</f>
        <v>0</v>
      </c>
      <c r="DZ738" s="188" cm="1">
        <f t="array" aca="1" ref="DZ738" ca="1">IFERROR(INDEX(Forecast_Capex_Input!CA$12:CA$286,$X738)
*(INDEX(Forecast_Capex_Input!$H$12:$H$286,$X738)=Repex),0)
*$DT738</f>
        <v>0</v>
      </c>
      <c r="EA738" s="188" cm="1">
        <f t="array" aca="1" ref="EA738" ca="1">IFERROR(INDEX(Forecast_Capex_Input!CB$12:CB$286,$X738)
*(INDEX(Forecast_Capex_Input!$H$12:$H$286,$X738)=Repex),0)
*$DT738</f>
        <v>0</v>
      </c>
      <c r="EB738" s="188" cm="1">
        <f t="array" aca="1" ref="EB738" ca="1">IFERROR(INDEX(Forecast_Capex_Input!CC$12:CC$286,$X738)
*(INDEX(Forecast_Capex_Input!$H$12:$H$286,$X738)=Repex),0)
*$DT738</f>
        <v>0</v>
      </c>
      <c r="EC738" s="165"/>
      <c r="ED738" s="226" t="str">
        <f t="shared" si="523"/>
        <v>N/A</v>
      </c>
      <c r="EE738" s="174" t="s">
        <v>15</v>
      </c>
    </row>
    <row r="739" spans="3:135" x14ac:dyDescent="0.2">
      <c r="C739" s="174">
        <f t="shared" si="524"/>
        <v>729</v>
      </c>
      <c r="D739" s="167" t="str" cm="1">
        <f t="array" ref="D739">IFERROR(INDEX(Forecast_Capex_Input!$D$12:$D$286,$X739),NA)</f>
        <v>N/A</v>
      </c>
      <c r="E739" s="172" t="str" cm="1">
        <f t="array" ref="E739">IF($X739=NA,NA,INDEX(Forecast_Capex_Input!$E$12:$E$286,$X739))</f>
        <v>N/A</v>
      </c>
      <c r="F739" s="167" t="str" cm="1">
        <f t="array" aca="1" ref="F739" ca="1">IFERROR(INDEX(General!$E$25:$E$26,$Y739),NA)</f>
        <v>N/A</v>
      </c>
      <c r="G739" s="167" t="str" cm="1">
        <f t="array" aca="1" ref="G739" ca="1">IFERROR(INDEX(Forecast_Capex_Input!$AI$11:$BB$11,$AA739),NA)</f>
        <v>N/A</v>
      </c>
      <c r="H739" s="189" t="str" cm="1">
        <f t="array" aca="1" ref="H739" ca="1">IFERROR(INDEX(Forecast_Capex_Input!$AI$12:$BB$286,$X739,$AA739),NA)</f>
        <v>N/A</v>
      </c>
      <c r="I739" s="199" t="str" cm="1">
        <f t="array" ref="I739">IFERROR(INDEX(Forecast_Capex_Input!$F$12:$F$286,$X739),NA)</f>
        <v>N/A</v>
      </c>
      <c r="J739" s="199" t="str" cm="1">
        <f t="array" ref="J739">IFERROR(INDEX(Forecast_Capex_Input!G$12:G$286,$X739),NA)</f>
        <v>N/A</v>
      </c>
      <c r="K739" s="199" t="str" cm="1">
        <f t="array" ref="K739">IFERROR(INDEX(Forecast_Capex_Input!H$12:H$286,$X739),NA)</f>
        <v>N/A</v>
      </c>
      <c r="L739" s="199" t="str" cm="1">
        <f t="array" ref="L739">IFERROR(INDEX(Forecast_Capex_Input!I$12:I$286,$X739),NA)</f>
        <v>N/A</v>
      </c>
      <c r="M739" s="199" t="str" cm="1">
        <f t="array" ref="M739">IFERROR(INDEX(Forecast_Capex_Input!J$12:J$286,$X739),NA)</f>
        <v>N/A</v>
      </c>
      <c r="N739" s="199" t="str" cm="1">
        <f t="array" ref="N739">IFERROR(INDEX(Forecast_Capex_Input!K$12:K$286,$X739),NA)</f>
        <v>N/A</v>
      </c>
      <c r="O739" s="199" t="str" cm="1">
        <f t="array" ref="O739">IFERROR(INDEX(Forecast_Capex_Input!L$12:L$286,$X739),NA)</f>
        <v>N/A</v>
      </c>
      <c r="P739" s="199" t="str" cm="1">
        <f t="array" ref="P739">IFERROR(INDEX(Forecast_Capex_Input!M$12:M$286,$X739),NA)</f>
        <v>N/A</v>
      </c>
      <c r="Q739" s="172" t="str" cm="1">
        <f t="array" ref="Q739">IFERROR(INDEX(Forecast_Capex_Input!N$12:N$286,$X739),NA)</f>
        <v>N/A</v>
      </c>
      <c r="R739" s="265" cm="1">
        <f t="array" ref="R739">IFERROR(INDEX(Forecast_Capex_Input!O$12:O$286,$X739),0)</f>
        <v>0</v>
      </c>
      <c r="S739" s="172" cm="1">
        <f t="array" ref="S739">IFERROR(INDEX(Forecast_Capex_Input!P$12:P$286,$X739),0)</f>
        <v>0</v>
      </c>
      <c r="T739" s="199" t="str" cm="1">
        <f t="array" aca="1" ref="T739" ca="1">IFERROR(INDEX(General!$K$84:$K$103,$AA739),NA)</f>
        <v>N/A</v>
      </c>
      <c r="U739" s="188" cm="1">
        <f t="array" aca="1" ref="U739" ca="1">IFERROR(
IF($F739=General!$E$25,INDEX(Forecast_Capex_Input!S$12:S$286,$X739),
INDEX(Forecast_Capex_Input!T$12:T$286,$X739)),0)</f>
        <v>0</v>
      </c>
      <c r="V739" s="222" t="b">
        <f>IFERROR(INDEX(Overheads!$T$19:$T$26,MATCH($I739,Overheads!$E$19:$E$26,0)),FALSE)</f>
        <v>0</v>
      </c>
      <c r="W739" s="165"/>
      <c r="X739" s="174" t="str">
        <f>IFERROR(
IF(MATCH($C739,Forecast_Capex_Input!$CI$12:$CI$286,1)+1&gt;MAX(Forecast_Capex_Input!$C$12:$C$286),NA,
MATCH($C739,Forecast_Capex_Input!$CI$12:$CI$286,1)+1),1)</f>
        <v>N/A</v>
      </c>
      <c r="Y739" s="174" t="str" cm="1">
        <f t="array" aca="1" ref="Y739" ca="1">IFERROR(
IF(X738&lt;&gt;X739,1,
IF(COUNTIF(OFFSET(Y738,0,0,-INDEX(Forecast_Capex_Input!$CG$12:$CG$286,$X739)),Y738)=INDEX(Forecast_Capex_Input!$CG$12:$CG$286,$X739),Y738+1,Y738)),NA)</f>
        <v>N/A</v>
      </c>
      <c r="Z739" s="174" t="str" cm="1">
        <f t="array" ref="Z739">IFERROR($C739-IF($X739=1,1,INDEX(Forecast_Capex_Input!$CI$12:$CI$286,$X739-1))+1,NA)</f>
        <v>N/A</v>
      </c>
      <c r="AA739" s="174" t="str" cm="1">
        <f t="array" aca="1" ref="AA739" ca="1">IFERROR(IF(Y739=1,
INDEX(Forecast_Capex_Input!$AI$10:$BB$10,SMALL(IF(INDEX(Forecast_Capex_Input!$AI$12:$BB$286,$X739,0)&gt;0,COLUMN(Forecast_Capex_Input!$AI$10:$BB$10)-COLUMN(Forecast_Capex_Input!$AI$12)+1),ROWS(OFFSET(AA738,0,0,-$Z739)))),
OFFSET(AA738,-INDEX(Forecast_Capex_Input!$CG$12:$CG$286,$X739)+1,0)),NA)</f>
        <v>N/A</v>
      </c>
      <c r="AB739" s="174" t="str">
        <f t="shared" ca="1" si="493"/>
        <v>N/A</v>
      </c>
      <c r="AC739" s="222" t="b">
        <f t="shared" si="525"/>
        <v>0</v>
      </c>
      <c r="AD739" s="220" t="b">
        <v>0</v>
      </c>
      <c r="AE739" s="222" t="b">
        <f t="shared" si="494"/>
        <v>1</v>
      </c>
      <c r="AF739" s="165"/>
      <c r="AG739" s="215">
        <v>0</v>
      </c>
      <c r="AH739" s="215">
        <v>0</v>
      </c>
      <c r="AI739" s="215">
        <v>0</v>
      </c>
      <c r="AJ739" s="215">
        <v>0</v>
      </c>
      <c r="AK739" s="215">
        <v>0</v>
      </c>
      <c r="AL739" s="155">
        <v>0</v>
      </c>
      <c r="AM739" s="165"/>
      <c r="AN739" s="215" cm="1">
        <f t="array" aca="1" ref="AN739" ca="1">IFERROR(INDEX(General!O$33:O$34,$AB739)
*AG739,0)</f>
        <v>0</v>
      </c>
      <c r="AO739" s="215" cm="1">
        <f t="array" aca="1" ref="AO739" ca="1">IFERROR(INDEX(General!P$33:P$34,$AB739)
*AH739,0)</f>
        <v>0</v>
      </c>
      <c r="AP739" s="215" cm="1">
        <f t="array" aca="1" ref="AP739" ca="1">IFERROR(INDEX(General!Q$33:Q$34,$AB739)
*AI739,0)</f>
        <v>0</v>
      </c>
      <c r="AQ739" s="215" cm="1">
        <f t="array" aca="1" ref="AQ739" ca="1">IFERROR(INDEX(General!R$33:R$34,$AB739)
*AJ739,0)</f>
        <v>0</v>
      </c>
      <c r="AR739" s="215" cm="1">
        <f t="array" aca="1" ref="AR739" ca="1">IFERROR(INDEX(General!S$33:S$34,$AB739)
*AK739,0)</f>
        <v>0</v>
      </c>
      <c r="AS739" s="155">
        <f t="shared" ca="1" si="526"/>
        <v>0</v>
      </c>
      <c r="AT739" s="165"/>
      <c r="AU739" s="215">
        <f ca="1">IF($AE739=FALSE,AN739*Overheads!$R$24*$V739,
IFERROR(Overheads!$O$49*$V739*AN739,0)
+IFERROR(Overheads!Q$59*$V739*(AN739/Overheads!Q$68),0))</f>
        <v>0</v>
      </c>
      <c r="AV739" s="215">
        <f ca="1">IF($AE739=FALSE,AO739*Overheads!$R$24*$V739,
IFERROR(Overheads!$O$49*$V739*AO739,0)
+IFERROR(Overheads!R$59*$V739*(AO739/Overheads!R$68),0))</f>
        <v>0</v>
      </c>
      <c r="AW739" s="215">
        <f ca="1">IF($AE739=FALSE,AP739*Overheads!$R$24*$V739,
IFERROR(Overheads!$O$49*$V739*AP739,0)
+IFERROR(Overheads!S$59*$V739*(AP739/Overheads!S$68),0))</f>
        <v>0</v>
      </c>
      <c r="AX739" s="215">
        <f ca="1">IF($AE739=FALSE,AQ739*Overheads!$R$24*$V739,
IFERROR(Overheads!$O$49*$V739*AQ739,0)
+IFERROR(Overheads!T$59*$V739*(AQ739/Overheads!T$68),0))</f>
        <v>0</v>
      </c>
      <c r="AY739" s="215">
        <f ca="1">IF($AE739=FALSE,AR739*Overheads!$R$24*$V739,
IFERROR(Overheads!$O$49*$V739*AR739,0)
+IFERROR(Overheads!U$59*$V739*(AR739/Overheads!U$68),0))</f>
        <v>0</v>
      </c>
      <c r="AZ739" s="155">
        <f t="shared" ca="1" si="527"/>
        <v>0</v>
      </c>
      <c r="BA739" s="165"/>
      <c r="BB739" s="215">
        <f ca="1">IF($AE739=FALSE,AN739*Overheads!$S$25,
IFERROR(Overheads!$O$50*AN739,0)
+IFERROR(Overheads!Q$60*(AN739/Overheads!Q$66),0))</f>
        <v>0</v>
      </c>
      <c r="BC739" s="215">
        <f ca="1">IF($AE739=FALSE,AO739*Overheads!$S$25,
IFERROR(Overheads!$O$50*AO739,0)
+IFERROR(Overheads!R$60*(AO739/Overheads!R$66),0))</f>
        <v>0</v>
      </c>
      <c r="BD739" s="215">
        <f ca="1">IF($AE739=FALSE,AP739*Overheads!$S$25,
IFERROR(Overheads!$O$50*AP739,0)
+IFERROR(Overheads!S$60*(AP739/Overheads!S$66),0))</f>
        <v>0</v>
      </c>
      <c r="BE739" s="215">
        <f ca="1">IF($AE739=FALSE,AQ739*Overheads!$S$25,
IFERROR(Overheads!$O$50*AQ739,0)
+IFERROR(Overheads!T$60*(AQ739/Overheads!T$66),0))</f>
        <v>0</v>
      </c>
      <c r="BF739" s="215">
        <f ca="1">IF($AE739=FALSE,AR739*Overheads!$S$25,
IFERROR(Overheads!$O$50*AR739,0)
+IFERROR(Overheads!U$60*(AR739/Overheads!U$66),0))</f>
        <v>0</v>
      </c>
      <c r="BG739" s="155">
        <f t="shared" ca="1" si="528"/>
        <v>0</v>
      </c>
      <c r="BH739" s="165"/>
      <c r="BI739" s="215">
        <f t="shared" ca="1" si="529"/>
        <v>0</v>
      </c>
      <c r="BJ739" s="215">
        <f t="shared" ca="1" si="495"/>
        <v>0</v>
      </c>
      <c r="BK739" s="215">
        <f t="shared" ca="1" si="496"/>
        <v>0</v>
      </c>
      <c r="BL739" s="215">
        <f t="shared" ca="1" si="497"/>
        <v>0</v>
      </c>
      <c r="BM739" s="215">
        <f t="shared" ca="1" si="498"/>
        <v>0</v>
      </c>
      <c r="BN739" s="155">
        <f t="shared" ca="1" si="530"/>
        <v>0</v>
      </c>
      <c r="BO739" s="165"/>
      <c r="BP739" s="187" cm="1">
        <f t="array" ref="BP739">IFERROR(IF($X739=$X738,BP738,INDEX(Forecast_Capex_Input!AC$12:AC$286,$X739)),0)</f>
        <v>0</v>
      </c>
      <c r="BQ739" s="187" cm="1">
        <f t="array" ref="BQ739">IFERROR(IF($X739=$X738,BQ738,INDEX(Forecast_Capex_Input!AD$12:AD$286,$X739)),0)</f>
        <v>0</v>
      </c>
      <c r="BR739" s="187" cm="1">
        <f t="array" ref="BR739">IFERROR(IF($X739=$X738,BR738,INDEX(Forecast_Capex_Input!AE$12:AE$286,$X739)),0)</f>
        <v>0</v>
      </c>
      <c r="BS739" s="187" cm="1">
        <f t="array" ref="BS739">IFERROR(IF($X739=$X738,BS738,INDEX(Forecast_Capex_Input!AF$12:AF$286,$X739)),0)</f>
        <v>0</v>
      </c>
      <c r="BT739" s="187" cm="1">
        <f t="array" ref="BT739">IFERROR(IF($X739=$X738,BT738,INDEX(Forecast_Capex_Input!AG$12:AG$286,$X739)),0)</f>
        <v>0</v>
      </c>
      <c r="BU739" s="165"/>
      <c r="BV739" s="215">
        <f t="shared" si="499"/>
        <v>0</v>
      </c>
      <c r="BW739" s="215">
        <f t="shared" si="500"/>
        <v>0</v>
      </c>
      <c r="BX739" s="215">
        <f t="shared" si="501"/>
        <v>0</v>
      </c>
      <c r="BY739" s="215">
        <f t="shared" si="502"/>
        <v>0</v>
      </c>
      <c r="BZ739" s="215">
        <f t="shared" si="503"/>
        <v>0</v>
      </c>
      <c r="CA739" s="155">
        <f t="shared" si="531"/>
        <v>0</v>
      </c>
      <c r="CB739" s="165"/>
      <c r="CC739" s="215">
        <f t="shared" si="504"/>
        <v>0</v>
      </c>
      <c r="CD739" s="215">
        <f t="shared" si="505"/>
        <v>0</v>
      </c>
      <c r="CE739" s="215">
        <f t="shared" si="506"/>
        <v>0</v>
      </c>
      <c r="CF739" s="215">
        <f t="shared" si="507"/>
        <v>0</v>
      </c>
      <c r="CG739" s="215">
        <f t="shared" si="508"/>
        <v>0</v>
      </c>
      <c r="CH739" s="155">
        <f t="shared" si="532"/>
        <v>0</v>
      </c>
      <c r="CI739" s="165"/>
      <c r="CJ739" s="215">
        <f t="shared" si="509"/>
        <v>0</v>
      </c>
      <c r="CK739" s="215">
        <f t="shared" si="510"/>
        <v>0</v>
      </c>
      <c r="CL739" s="215">
        <f t="shared" si="511"/>
        <v>0</v>
      </c>
      <c r="CM739" s="215">
        <f t="shared" si="512"/>
        <v>0</v>
      </c>
      <c r="CN739" s="215">
        <f t="shared" si="513"/>
        <v>0</v>
      </c>
      <c r="CO739" s="155">
        <f t="shared" si="533"/>
        <v>0</v>
      </c>
      <c r="CP739" s="165"/>
      <c r="CQ739" s="223">
        <f t="shared" si="514"/>
        <v>0</v>
      </c>
      <c r="CR739" s="223">
        <f t="shared" si="515"/>
        <v>0</v>
      </c>
      <c r="CS739" s="223">
        <f t="shared" si="516"/>
        <v>0</v>
      </c>
      <c r="CT739" s="223">
        <f t="shared" si="517"/>
        <v>0</v>
      </c>
      <c r="CU739" s="223">
        <f t="shared" si="518"/>
        <v>0</v>
      </c>
      <c r="CV739" s="155">
        <f t="shared" si="534"/>
        <v>0</v>
      </c>
      <c r="CW739" s="165"/>
      <c r="CX739" s="215">
        <f t="shared" si="535"/>
        <v>0</v>
      </c>
      <c r="CY739" s="215">
        <f t="shared" si="519"/>
        <v>0</v>
      </c>
      <c r="CZ739" s="215">
        <f t="shared" si="520"/>
        <v>0</v>
      </c>
      <c r="DA739" s="215">
        <f t="shared" si="521"/>
        <v>0</v>
      </c>
      <c r="DB739" s="215">
        <f t="shared" si="522"/>
        <v>0</v>
      </c>
      <c r="DC739" s="155">
        <f t="shared" si="536"/>
        <v>0</v>
      </c>
      <c r="DD739" s="165"/>
      <c r="DE739" s="188" t="b" cm="1">
        <f t="array" aca="1" ref="DE739" ca="1">OR($G739=Forecast_Capex_Input!$BF$8:$BF$10)</f>
        <v>0</v>
      </c>
      <c r="DF739" s="188" cm="1">
        <f t="array" aca="1" ref="DF739" ca="1">IFERROR(INDEX(Forecast_Capex_Input!BG$12:BG$286,$X739)
*(INDEX(Forecast_Capex_Input!$H$12:$H$286,$X739)=Repex),0)
*$DE739</f>
        <v>0</v>
      </c>
      <c r="DG739" s="188" cm="1">
        <f t="array" aca="1" ref="DG739" ca="1">IFERROR(INDEX(Forecast_Capex_Input!BH$12:BH$286,$X739)
*(INDEX(Forecast_Capex_Input!$H$12:$H$286,$X739)=Repex),0)
*$DE739</f>
        <v>0</v>
      </c>
      <c r="DH739" s="188" cm="1">
        <f t="array" aca="1" ref="DH739" ca="1">IFERROR(INDEX(Forecast_Capex_Input!BI$12:BI$286,$X739)
*(INDEX(Forecast_Capex_Input!$H$12:$H$286,$X739)=Repex),0)
*$DE739</f>
        <v>0</v>
      </c>
      <c r="DI739" s="188" cm="1">
        <f t="array" aca="1" ref="DI739" ca="1">IFERROR(INDEX(Forecast_Capex_Input!BJ$12:BJ$286,$X739)
*(INDEX(Forecast_Capex_Input!$H$12:$H$286,$X739)=Repex),0)
*$DE739</f>
        <v>0</v>
      </c>
      <c r="DJ739" s="188" cm="1">
        <f t="array" aca="1" ref="DJ739" ca="1">IFERROR(INDEX(Forecast_Capex_Input!BK$12:BK$286,$X739)
*(INDEX(Forecast_Capex_Input!$H$12:$H$286,$X739)=Repex),0)
*$DE739</f>
        <v>0</v>
      </c>
      <c r="DK739" s="188" cm="1">
        <f t="array" aca="1" ref="DK739" ca="1">IFERROR(INDEX(Forecast_Capex_Input!BL$12:BL$286,$X739)
*(INDEX(Forecast_Capex_Input!$H$12:$H$286,$X739)=Repex),0)
*$DE739</f>
        <v>0</v>
      </c>
      <c r="DL739" s="165"/>
      <c r="DM739" s="188" t="b" cm="1">
        <f t="array" aca="1" ref="DM739" ca="1">OR($G739=Forecast_Capex_Input!$BN$8:$BN$9)</f>
        <v>0</v>
      </c>
      <c r="DN739" s="188" cm="1">
        <f t="array" aca="1" ref="DN739" ca="1">IFERROR(INDEX(Forecast_Capex_Input!BO$12:BO$286,$X739)
*(INDEX(Forecast_Capex_Input!$H$12:$H$286,$X739)=Repex),0)
*$DM739</f>
        <v>0</v>
      </c>
      <c r="DO739" s="188" cm="1">
        <f t="array" aca="1" ref="DO739" ca="1">IFERROR(INDEX(Forecast_Capex_Input!BP$12:BP$286,$X739)
*(INDEX(Forecast_Capex_Input!$H$12:$H$286,$X739)=Repex),0)
*$DM739</f>
        <v>0</v>
      </c>
      <c r="DP739" s="188" cm="1">
        <f t="array" aca="1" ref="DP739" ca="1">IFERROR(INDEX(Forecast_Capex_Input!BQ$12:BQ$286,$X739)
*(INDEX(Forecast_Capex_Input!$H$12:$H$286,$X739)=Repex),0)
*$DM739</f>
        <v>0</v>
      </c>
      <c r="DQ739" s="188" cm="1">
        <f t="array" aca="1" ref="DQ739" ca="1">IFERROR(INDEX(Forecast_Capex_Input!BR$12:BR$286,$X739)
*(INDEX(Forecast_Capex_Input!$H$12:$H$286,$X739)=Repex),0)
*$DM739</f>
        <v>0</v>
      </c>
      <c r="DR739" s="188" cm="1">
        <f t="array" aca="1" ref="DR739" ca="1">IFERROR(INDEX(Forecast_Capex_Input!BS$12:BS$286,$X739)
*(INDEX(Forecast_Capex_Input!$H$12:$H$286,$X739)=Repex),0)
*$DM739</f>
        <v>0</v>
      </c>
      <c r="DS739" s="165"/>
      <c r="DT739" s="188" t="b" cm="1">
        <f t="array" aca="1" ref="DT739" ca="1">OR($G739=Forecast_Capex_Input!$BU$8:$BU$10)</f>
        <v>0</v>
      </c>
      <c r="DU739" s="188" cm="1">
        <f t="array" aca="1" ref="DU739" ca="1">IFERROR(INDEX(Forecast_Capex_Input!BV$12:BV$286,$X739)
*(INDEX(Forecast_Capex_Input!$H$12:$H$286,$X739)=Repex),0)
*$DT739</f>
        <v>0</v>
      </c>
      <c r="DV739" s="188" cm="1">
        <f t="array" aca="1" ref="DV739" ca="1">IFERROR(INDEX(Forecast_Capex_Input!BW$12:BW$286,$X739)
*(INDEX(Forecast_Capex_Input!$H$12:$H$286,$X739)=Repex),0)
*$DT739</f>
        <v>0</v>
      </c>
      <c r="DW739" s="188" cm="1">
        <f t="array" aca="1" ref="DW739" ca="1">IFERROR(INDEX(Forecast_Capex_Input!BX$12:BX$286,$X739)
*(INDEX(Forecast_Capex_Input!$H$12:$H$286,$X739)=Repex),0)
*$DT739</f>
        <v>0</v>
      </c>
      <c r="DX739" s="188" cm="1">
        <f t="array" aca="1" ref="DX739" ca="1">IFERROR(INDEX(Forecast_Capex_Input!BY$12:BY$286,$X739)
*(INDEX(Forecast_Capex_Input!$H$12:$H$286,$X739)=Repex),0)
*$DT739</f>
        <v>0</v>
      </c>
      <c r="DY739" s="188" cm="1">
        <f t="array" aca="1" ref="DY739" ca="1">IFERROR(INDEX(Forecast_Capex_Input!BZ$12:BZ$286,$X739)
*(INDEX(Forecast_Capex_Input!$H$12:$H$286,$X739)=Repex),0)
*$DT739</f>
        <v>0</v>
      </c>
      <c r="DZ739" s="188" cm="1">
        <f t="array" aca="1" ref="DZ739" ca="1">IFERROR(INDEX(Forecast_Capex_Input!CA$12:CA$286,$X739)
*(INDEX(Forecast_Capex_Input!$H$12:$H$286,$X739)=Repex),0)
*$DT739</f>
        <v>0</v>
      </c>
      <c r="EA739" s="188" cm="1">
        <f t="array" aca="1" ref="EA739" ca="1">IFERROR(INDEX(Forecast_Capex_Input!CB$12:CB$286,$X739)
*(INDEX(Forecast_Capex_Input!$H$12:$H$286,$X739)=Repex),0)
*$DT739</f>
        <v>0</v>
      </c>
      <c r="EB739" s="188" cm="1">
        <f t="array" aca="1" ref="EB739" ca="1">IFERROR(INDEX(Forecast_Capex_Input!CC$12:CC$286,$X739)
*(INDEX(Forecast_Capex_Input!$H$12:$H$286,$X739)=Repex),0)
*$DT739</f>
        <v>0</v>
      </c>
      <c r="EC739" s="165"/>
      <c r="ED739" s="226" t="str">
        <f t="shared" si="523"/>
        <v>N/A</v>
      </c>
      <c r="EE739" s="174" t="s">
        <v>15</v>
      </c>
    </row>
    <row r="740" spans="3:135" x14ac:dyDescent="0.2">
      <c r="C740" s="174">
        <f t="shared" si="524"/>
        <v>730</v>
      </c>
      <c r="D740" s="167" t="str" cm="1">
        <f t="array" ref="D740">IFERROR(INDEX(Forecast_Capex_Input!$D$12:$D$286,$X740),NA)</f>
        <v>N/A</v>
      </c>
      <c r="E740" s="172" t="str" cm="1">
        <f t="array" ref="E740">IF($X740=NA,NA,INDEX(Forecast_Capex_Input!$E$12:$E$286,$X740))</f>
        <v>N/A</v>
      </c>
      <c r="F740" s="167" t="str" cm="1">
        <f t="array" aca="1" ref="F740" ca="1">IFERROR(INDEX(General!$E$25:$E$26,$Y740),NA)</f>
        <v>N/A</v>
      </c>
      <c r="G740" s="167" t="str" cm="1">
        <f t="array" aca="1" ref="G740" ca="1">IFERROR(INDEX(Forecast_Capex_Input!$AI$11:$BB$11,$AA740),NA)</f>
        <v>N/A</v>
      </c>
      <c r="H740" s="189" t="str" cm="1">
        <f t="array" aca="1" ref="H740" ca="1">IFERROR(INDEX(Forecast_Capex_Input!$AI$12:$BB$286,$X740,$AA740),NA)</f>
        <v>N/A</v>
      </c>
      <c r="I740" s="199" t="str" cm="1">
        <f t="array" ref="I740">IFERROR(INDEX(Forecast_Capex_Input!$F$12:$F$286,$X740),NA)</f>
        <v>N/A</v>
      </c>
      <c r="J740" s="199" t="str" cm="1">
        <f t="array" ref="J740">IFERROR(INDEX(Forecast_Capex_Input!G$12:G$286,$X740),NA)</f>
        <v>N/A</v>
      </c>
      <c r="K740" s="199" t="str" cm="1">
        <f t="array" ref="K740">IFERROR(INDEX(Forecast_Capex_Input!H$12:H$286,$X740),NA)</f>
        <v>N/A</v>
      </c>
      <c r="L740" s="199" t="str" cm="1">
        <f t="array" ref="L740">IFERROR(INDEX(Forecast_Capex_Input!I$12:I$286,$X740),NA)</f>
        <v>N/A</v>
      </c>
      <c r="M740" s="199" t="str" cm="1">
        <f t="array" ref="M740">IFERROR(INDEX(Forecast_Capex_Input!J$12:J$286,$X740),NA)</f>
        <v>N/A</v>
      </c>
      <c r="N740" s="199" t="str" cm="1">
        <f t="array" ref="N740">IFERROR(INDEX(Forecast_Capex_Input!K$12:K$286,$X740),NA)</f>
        <v>N/A</v>
      </c>
      <c r="O740" s="199" t="str" cm="1">
        <f t="array" ref="O740">IFERROR(INDEX(Forecast_Capex_Input!L$12:L$286,$X740),NA)</f>
        <v>N/A</v>
      </c>
      <c r="P740" s="199" t="str" cm="1">
        <f t="array" ref="P740">IFERROR(INDEX(Forecast_Capex_Input!M$12:M$286,$X740),NA)</f>
        <v>N/A</v>
      </c>
      <c r="Q740" s="172" t="str" cm="1">
        <f t="array" ref="Q740">IFERROR(INDEX(Forecast_Capex_Input!N$12:N$286,$X740),NA)</f>
        <v>N/A</v>
      </c>
      <c r="R740" s="265" cm="1">
        <f t="array" ref="R740">IFERROR(INDEX(Forecast_Capex_Input!O$12:O$286,$X740),0)</f>
        <v>0</v>
      </c>
      <c r="S740" s="172" cm="1">
        <f t="array" ref="S740">IFERROR(INDEX(Forecast_Capex_Input!P$12:P$286,$X740),0)</f>
        <v>0</v>
      </c>
      <c r="T740" s="199" t="str" cm="1">
        <f t="array" aca="1" ref="T740" ca="1">IFERROR(INDEX(General!$K$84:$K$103,$AA740),NA)</f>
        <v>N/A</v>
      </c>
      <c r="U740" s="188" cm="1">
        <f t="array" aca="1" ref="U740" ca="1">IFERROR(
IF($F740=General!$E$25,INDEX(Forecast_Capex_Input!S$12:S$286,$X740),
INDEX(Forecast_Capex_Input!T$12:T$286,$X740)),0)</f>
        <v>0</v>
      </c>
      <c r="V740" s="222" t="b">
        <f>IFERROR(INDEX(Overheads!$T$19:$T$26,MATCH($I740,Overheads!$E$19:$E$26,0)),FALSE)</f>
        <v>0</v>
      </c>
      <c r="W740" s="165"/>
      <c r="X740" s="174" t="str">
        <f>IFERROR(
IF(MATCH($C740,Forecast_Capex_Input!$CI$12:$CI$286,1)+1&gt;MAX(Forecast_Capex_Input!$C$12:$C$286),NA,
MATCH($C740,Forecast_Capex_Input!$CI$12:$CI$286,1)+1),1)</f>
        <v>N/A</v>
      </c>
      <c r="Y740" s="174" t="str" cm="1">
        <f t="array" aca="1" ref="Y740" ca="1">IFERROR(
IF(X739&lt;&gt;X740,1,
IF(COUNTIF(OFFSET(Y739,0,0,-INDEX(Forecast_Capex_Input!$CG$12:$CG$286,$X740)),Y739)=INDEX(Forecast_Capex_Input!$CG$12:$CG$286,$X740),Y739+1,Y739)),NA)</f>
        <v>N/A</v>
      </c>
      <c r="Z740" s="174" t="str" cm="1">
        <f t="array" ref="Z740">IFERROR($C740-IF($X740=1,1,INDEX(Forecast_Capex_Input!$CI$12:$CI$286,$X740-1))+1,NA)</f>
        <v>N/A</v>
      </c>
      <c r="AA740" s="174" t="str" cm="1">
        <f t="array" aca="1" ref="AA740" ca="1">IFERROR(IF(Y740=1,
INDEX(Forecast_Capex_Input!$AI$10:$BB$10,SMALL(IF(INDEX(Forecast_Capex_Input!$AI$12:$BB$286,$X740,0)&gt;0,COLUMN(Forecast_Capex_Input!$AI$10:$BB$10)-COLUMN(Forecast_Capex_Input!$AI$12)+1),ROWS(OFFSET(AA739,0,0,-$Z740)))),
OFFSET(AA739,-INDEX(Forecast_Capex_Input!$CG$12:$CG$286,$X740)+1,0)),NA)</f>
        <v>N/A</v>
      </c>
      <c r="AB740" s="174" t="str">
        <f t="shared" ca="1" si="493"/>
        <v>N/A</v>
      </c>
      <c r="AC740" s="222" t="b">
        <f t="shared" si="525"/>
        <v>0</v>
      </c>
      <c r="AD740" s="220" t="b">
        <v>0</v>
      </c>
      <c r="AE740" s="222" t="b">
        <f t="shared" si="494"/>
        <v>1</v>
      </c>
      <c r="AF740" s="165"/>
      <c r="AG740" s="215">
        <v>0</v>
      </c>
      <c r="AH740" s="215">
        <v>0</v>
      </c>
      <c r="AI740" s="215">
        <v>0</v>
      </c>
      <c r="AJ740" s="215">
        <v>0</v>
      </c>
      <c r="AK740" s="215">
        <v>0</v>
      </c>
      <c r="AL740" s="155">
        <v>0</v>
      </c>
      <c r="AM740" s="165"/>
      <c r="AN740" s="215" cm="1">
        <f t="array" aca="1" ref="AN740" ca="1">IFERROR(INDEX(General!O$33:O$34,$AB740)
*AG740,0)</f>
        <v>0</v>
      </c>
      <c r="AO740" s="215" cm="1">
        <f t="array" aca="1" ref="AO740" ca="1">IFERROR(INDEX(General!P$33:P$34,$AB740)
*AH740,0)</f>
        <v>0</v>
      </c>
      <c r="AP740" s="215" cm="1">
        <f t="array" aca="1" ref="AP740" ca="1">IFERROR(INDEX(General!Q$33:Q$34,$AB740)
*AI740,0)</f>
        <v>0</v>
      </c>
      <c r="AQ740" s="215" cm="1">
        <f t="array" aca="1" ref="AQ740" ca="1">IFERROR(INDEX(General!R$33:R$34,$AB740)
*AJ740,0)</f>
        <v>0</v>
      </c>
      <c r="AR740" s="215" cm="1">
        <f t="array" aca="1" ref="AR740" ca="1">IFERROR(INDEX(General!S$33:S$34,$AB740)
*AK740,0)</f>
        <v>0</v>
      </c>
      <c r="AS740" s="155">
        <f t="shared" ca="1" si="526"/>
        <v>0</v>
      </c>
      <c r="AT740" s="165"/>
      <c r="AU740" s="215">
        <f ca="1">IF($AE740=FALSE,AN740*Overheads!$R$24*$V740,
IFERROR(Overheads!$O$49*$V740*AN740,0)
+IFERROR(Overheads!Q$59*$V740*(AN740/Overheads!Q$68),0))</f>
        <v>0</v>
      </c>
      <c r="AV740" s="215">
        <f ca="1">IF($AE740=FALSE,AO740*Overheads!$R$24*$V740,
IFERROR(Overheads!$O$49*$V740*AO740,0)
+IFERROR(Overheads!R$59*$V740*(AO740/Overheads!R$68),0))</f>
        <v>0</v>
      </c>
      <c r="AW740" s="215">
        <f ca="1">IF($AE740=FALSE,AP740*Overheads!$R$24*$V740,
IFERROR(Overheads!$O$49*$V740*AP740,0)
+IFERROR(Overheads!S$59*$V740*(AP740/Overheads!S$68),0))</f>
        <v>0</v>
      </c>
      <c r="AX740" s="215">
        <f ca="1">IF($AE740=FALSE,AQ740*Overheads!$R$24*$V740,
IFERROR(Overheads!$O$49*$V740*AQ740,0)
+IFERROR(Overheads!T$59*$V740*(AQ740/Overheads!T$68),0))</f>
        <v>0</v>
      </c>
      <c r="AY740" s="215">
        <f ca="1">IF($AE740=FALSE,AR740*Overheads!$R$24*$V740,
IFERROR(Overheads!$O$49*$V740*AR740,0)
+IFERROR(Overheads!U$59*$V740*(AR740/Overheads!U$68),0))</f>
        <v>0</v>
      </c>
      <c r="AZ740" s="155">
        <f t="shared" ca="1" si="527"/>
        <v>0</v>
      </c>
      <c r="BA740" s="165"/>
      <c r="BB740" s="215">
        <f ca="1">IF($AE740=FALSE,AN740*Overheads!$S$25,
IFERROR(Overheads!$O$50*AN740,0)
+IFERROR(Overheads!Q$60*(AN740/Overheads!Q$66),0))</f>
        <v>0</v>
      </c>
      <c r="BC740" s="215">
        <f ca="1">IF($AE740=FALSE,AO740*Overheads!$S$25,
IFERROR(Overheads!$O$50*AO740,0)
+IFERROR(Overheads!R$60*(AO740/Overheads!R$66),0))</f>
        <v>0</v>
      </c>
      <c r="BD740" s="215">
        <f ca="1">IF($AE740=FALSE,AP740*Overheads!$S$25,
IFERROR(Overheads!$O$50*AP740,0)
+IFERROR(Overheads!S$60*(AP740/Overheads!S$66),0))</f>
        <v>0</v>
      </c>
      <c r="BE740" s="215">
        <f ca="1">IF($AE740=FALSE,AQ740*Overheads!$S$25,
IFERROR(Overheads!$O$50*AQ740,0)
+IFERROR(Overheads!T$60*(AQ740/Overheads!T$66),0))</f>
        <v>0</v>
      </c>
      <c r="BF740" s="215">
        <f ca="1">IF($AE740=FALSE,AR740*Overheads!$S$25,
IFERROR(Overheads!$O$50*AR740,0)
+IFERROR(Overheads!U$60*(AR740/Overheads!U$66),0))</f>
        <v>0</v>
      </c>
      <c r="BG740" s="155">
        <f t="shared" ca="1" si="528"/>
        <v>0</v>
      </c>
      <c r="BH740" s="165"/>
      <c r="BI740" s="215">
        <f t="shared" ca="1" si="529"/>
        <v>0</v>
      </c>
      <c r="BJ740" s="215">
        <f t="shared" ca="1" si="495"/>
        <v>0</v>
      </c>
      <c r="BK740" s="215">
        <f t="shared" ca="1" si="496"/>
        <v>0</v>
      </c>
      <c r="BL740" s="215">
        <f t="shared" ca="1" si="497"/>
        <v>0</v>
      </c>
      <c r="BM740" s="215">
        <f t="shared" ca="1" si="498"/>
        <v>0</v>
      </c>
      <c r="BN740" s="155">
        <f t="shared" ca="1" si="530"/>
        <v>0</v>
      </c>
      <c r="BO740" s="165"/>
      <c r="BP740" s="187" cm="1">
        <f t="array" ref="BP740">IFERROR(IF($X740=$X739,BP739,INDEX(Forecast_Capex_Input!AC$12:AC$286,$X740)),0)</f>
        <v>0</v>
      </c>
      <c r="BQ740" s="187" cm="1">
        <f t="array" ref="BQ740">IFERROR(IF($X740=$X739,BQ739,INDEX(Forecast_Capex_Input!AD$12:AD$286,$X740)),0)</f>
        <v>0</v>
      </c>
      <c r="BR740" s="187" cm="1">
        <f t="array" ref="BR740">IFERROR(IF($X740=$X739,BR739,INDEX(Forecast_Capex_Input!AE$12:AE$286,$X740)),0)</f>
        <v>0</v>
      </c>
      <c r="BS740" s="187" cm="1">
        <f t="array" ref="BS740">IFERROR(IF($X740=$X739,BS739,INDEX(Forecast_Capex_Input!AF$12:AF$286,$X740)),0)</f>
        <v>0</v>
      </c>
      <c r="BT740" s="187" cm="1">
        <f t="array" ref="BT740">IFERROR(IF($X740=$X739,BT739,INDEX(Forecast_Capex_Input!AG$12:AG$286,$X740)),0)</f>
        <v>0</v>
      </c>
      <c r="BU740" s="165"/>
      <c r="BV740" s="215">
        <f t="shared" si="499"/>
        <v>0</v>
      </c>
      <c r="BW740" s="215">
        <f t="shared" si="500"/>
        <v>0</v>
      </c>
      <c r="BX740" s="215">
        <f t="shared" si="501"/>
        <v>0</v>
      </c>
      <c r="BY740" s="215">
        <f t="shared" si="502"/>
        <v>0</v>
      </c>
      <c r="BZ740" s="215">
        <f t="shared" si="503"/>
        <v>0</v>
      </c>
      <c r="CA740" s="155">
        <f t="shared" si="531"/>
        <v>0</v>
      </c>
      <c r="CB740" s="165"/>
      <c r="CC740" s="215">
        <f t="shared" si="504"/>
        <v>0</v>
      </c>
      <c r="CD740" s="215">
        <f t="shared" si="505"/>
        <v>0</v>
      </c>
      <c r="CE740" s="215">
        <f t="shared" si="506"/>
        <v>0</v>
      </c>
      <c r="CF740" s="215">
        <f t="shared" si="507"/>
        <v>0</v>
      </c>
      <c r="CG740" s="215">
        <f t="shared" si="508"/>
        <v>0</v>
      </c>
      <c r="CH740" s="155">
        <f t="shared" si="532"/>
        <v>0</v>
      </c>
      <c r="CI740" s="165"/>
      <c r="CJ740" s="215">
        <f t="shared" si="509"/>
        <v>0</v>
      </c>
      <c r="CK740" s="215">
        <f t="shared" si="510"/>
        <v>0</v>
      </c>
      <c r="CL740" s="215">
        <f t="shared" si="511"/>
        <v>0</v>
      </c>
      <c r="CM740" s="215">
        <f t="shared" si="512"/>
        <v>0</v>
      </c>
      <c r="CN740" s="215">
        <f t="shared" si="513"/>
        <v>0</v>
      </c>
      <c r="CO740" s="155">
        <f t="shared" si="533"/>
        <v>0</v>
      </c>
      <c r="CP740" s="165"/>
      <c r="CQ740" s="223">
        <f t="shared" si="514"/>
        <v>0</v>
      </c>
      <c r="CR740" s="223">
        <f t="shared" si="515"/>
        <v>0</v>
      </c>
      <c r="CS740" s="223">
        <f t="shared" si="516"/>
        <v>0</v>
      </c>
      <c r="CT740" s="223">
        <f t="shared" si="517"/>
        <v>0</v>
      </c>
      <c r="CU740" s="223">
        <f t="shared" si="518"/>
        <v>0</v>
      </c>
      <c r="CV740" s="155">
        <f t="shared" si="534"/>
        <v>0</v>
      </c>
      <c r="CW740" s="165"/>
      <c r="CX740" s="215">
        <f t="shared" si="535"/>
        <v>0</v>
      </c>
      <c r="CY740" s="215">
        <f t="shared" si="519"/>
        <v>0</v>
      </c>
      <c r="CZ740" s="215">
        <f t="shared" si="520"/>
        <v>0</v>
      </c>
      <c r="DA740" s="215">
        <f t="shared" si="521"/>
        <v>0</v>
      </c>
      <c r="DB740" s="215">
        <f t="shared" si="522"/>
        <v>0</v>
      </c>
      <c r="DC740" s="155">
        <f t="shared" si="536"/>
        <v>0</v>
      </c>
      <c r="DD740" s="165"/>
      <c r="DE740" s="188" t="b" cm="1">
        <f t="array" aca="1" ref="DE740" ca="1">OR($G740=Forecast_Capex_Input!$BF$8:$BF$10)</f>
        <v>0</v>
      </c>
      <c r="DF740" s="188" cm="1">
        <f t="array" aca="1" ref="DF740" ca="1">IFERROR(INDEX(Forecast_Capex_Input!BG$12:BG$286,$X740)
*(INDEX(Forecast_Capex_Input!$H$12:$H$286,$X740)=Repex),0)
*$DE740</f>
        <v>0</v>
      </c>
      <c r="DG740" s="188" cm="1">
        <f t="array" aca="1" ref="DG740" ca="1">IFERROR(INDEX(Forecast_Capex_Input!BH$12:BH$286,$X740)
*(INDEX(Forecast_Capex_Input!$H$12:$H$286,$X740)=Repex),0)
*$DE740</f>
        <v>0</v>
      </c>
      <c r="DH740" s="188" cm="1">
        <f t="array" aca="1" ref="DH740" ca="1">IFERROR(INDEX(Forecast_Capex_Input!BI$12:BI$286,$X740)
*(INDEX(Forecast_Capex_Input!$H$12:$H$286,$X740)=Repex),0)
*$DE740</f>
        <v>0</v>
      </c>
      <c r="DI740" s="188" cm="1">
        <f t="array" aca="1" ref="DI740" ca="1">IFERROR(INDEX(Forecast_Capex_Input!BJ$12:BJ$286,$X740)
*(INDEX(Forecast_Capex_Input!$H$12:$H$286,$X740)=Repex),0)
*$DE740</f>
        <v>0</v>
      </c>
      <c r="DJ740" s="188" cm="1">
        <f t="array" aca="1" ref="DJ740" ca="1">IFERROR(INDEX(Forecast_Capex_Input!BK$12:BK$286,$X740)
*(INDEX(Forecast_Capex_Input!$H$12:$H$286,$X740)=Repex),0)
*$DE740</f>
        <v>0</v>
      </c>
      <c r="DK740" s="188" cm="1">
        <f t="array" aca="1" ref="DK740" ca="1">IFERROR(INDEX(Forecast_Capex_Input!BL$12:BL$286,$X740)
*(INDEX(Forecast_Capex_Input!$H$12:$H$286,$X740)=Repex),0)
*$DE740</f>
        <v>0</v>
      </c>
      <c r="DL740" s="165"/>
      <c r="DM740" s="188" t="b" cm="1">
        <f t="array" aca="1" ref="DM740" ca="1">OR($G740=Forecast_Capex_Input!$BN$8:$BN$9)</f>
        <v>0</v>
      </c>
      <c r="DN740" s="188" cm="1">
        <f t="array" aca="1" ref="DN740" ca="1">IFERROR(INDEX(Forecast_Capex_Input!BO$12:BO$286,$X740)
*(INDEX(Forecast_Capex_Input!$H$12:$H$286,$X740)=Repex),0)
*$DM740</f>
        <v>0</v>
      </c>
      <c r="DO740" s="188" cm="1">
        <f t="array" aca="1" ref="DO740" ca="1">IFERROR(INDEX(Forecast_Capex_Input!BP$12:BP$286,$X740)
*(INDEX(Forecast_Capex_Input!$H$12:$H$286,$X740)=Repex),0)
*$DM740</f>
        <v>0</v>
      </c>
      <c r="DP740" s="188" cm="1">
        <f t="array" aca="1" ref="DP740" ca="1">IFERROR(INDEX(Forecast_Capex_Input!BQ$12:BQ$286,$X740)
*(INDEX(Forecast_Capex_Input!$H$12:$H$286,$X740)=Repex),0)
*$DM740</f>
        <v>0</v>
      </c>
      <c r="DQ740" s="188" cm="1">
        <f t="array" aca="1" ref="DQ740" ca="1">IFERROR(INDEX(Forecast_Capex_Input!BR$12:BR$286,$X740)
*(INDEX(Forecast_Capex_Input!$H$12:$H$286,$X740)=Repex),0)
*$DM740</f>
        <v>0</v>
      </c>
      <c r="DR740" s="188" cm="1">
        <f t="array" aca="1" ref="DR740" ca="1">IFERROR(INDEX(Forecast_Capex_Input!BS$12:BS$286,$X740)
*(INDEX(Forecast_Capex_Input!$H$12:$H$286,$X740)=Repex),0)
*$DM740</f>
        <v>0</v>
      </c>
      <c r="DS740" s="165"/>
      <c r="DT740" s="188" t="b" cm="1">
        <f t="array" aca="1" ref="DT740" ca="1">OR($G740=Forecast_Capex_Input!$BU$8:$BU$10)</f>
        <v>0</v>
      </c>
      <c r="DU740" s="188" cm="1">
        <f t="array" aca="1" ref="DU740" ca="1">IFERROR(INDEX(Forecast_Capex_Input!BV$12:BV$286,$X740)
*(INDEX(Forecast_Capex_Input!$H$12:$H$286,$X740)=Repex),0)
*$DT740</f>
        <v>0</v>
      </c>
      <c r="DV740" s="188" cm="1">
        <f t="array" aca="1" ref="DV740" ca="1">IFERROR(INDEX(Forecast_Capex_Input!BW$12:BW$286,$X740)
*(INDEX(Forecast_Capex_Input!$H$12:$H$286,$X740)=Repex),0)
*$DT740</f>
        <v>0</v>
      </c>
      <c r="DW740" s="188" cm="1">
        <f t="array" aca="1" ref="DW740" ca="1">IFERROR(INDEX(Forecast_Capex_Input!BX$12:BX$286,$X740)
*(INDEX(Forecast_Capex_Input!$H$12:$H$286,$X740)=Repex),0)
*$DT740</f>
        <v>0</v>
      </c>
      <c r="DX740" s="188" cm="1">
        <f t="array" aca="1" ref="DX740" ca="1">IFERROR(INDEX(Forecast_Capex_Input!BY$12:BY$286,$X740)
*(INDEX(Forecast_Capex_Input!$H$12:$H$286,$X740)=Repex),0)
*$DT740</f>
        <v>0</v>
      </c>
      <c r="DY740" s="188" cm="1">
        <f t="array" aca="1" ref="DY740" ca="1">IFERROR(INDEX(Forecast_Capex_Input!BZ$12:BZ$286,$X740)
*(INDEX(Forecast_Capex_Input!$H$12:$H$286,$X740)=Repex),0)
*$DT740</f>
        <v>0</v>
      </c>
      <c r="DZ740" s="188" cm="1">
        <f t="array" aca="1" ref="DZ740" ca="1">IFERROR(INDEX(Forecast_Capex_Input!CA$12:CA$286,$X740)
*(INDEX(Forecast_Capex_Input!$H$12:$H$286,$X740)=Repex),0)
*$DT740</f>
        <v>0</v>
      </c>
      <c r="EA740" s="188" cm="1">
        <f t="array" aca="1" ref="EA740" ca="1">IFERROR(INDEX(Forecast_Capex_Input!CB$12:CB$286,$X740)
*(INDEX(Forecast_Capex_Input!$H$12:$H$286,$X740)=Repex),0)
*$DT740</f>
        <v>0</v>
      </c>
      <c r="EB740" s="188" cm="1">
        <f t="array" aca="1" ref="EB740" ca="1">IFERROR(INDEX(Forecast_Capex_Input!CC$12:CC$286,$X740)
*(INDEX(Forecast_Capex_Input!$H$12:$H$286,$X740)=Repex),0)
*$DT740</f>
        <v>0</v>
      </c>
      <c r="EC740" s="165"/>
      <c r="ED740" s="226" t="str">
        <f t="shared" si="523"/>
        <v>N/A</v>
      </c>
      <c r="EE740" s="174" t="s">
        <v>15</v>
      </c>
    </row>
    <row r="741" spans="3:135" x14ac:dyDescent="0.2">
      <c r="C741" s="174">
        <f t="shared" si="524"/>
        <v>731</v>
      </c>
      <c r="D741" s="167" t="str" cm="1">
        <f t="array" ref="D741">IFERROR(INDEX(Forecast_Capex_Input!$D$12:$D$286,$X741),NA)</f>
        <v>N/A</v>
      </c>
      <c r="E741" s="172" t="str" cm="1">
        <f t="array" ref="E741">IF($X741=NA,NA,INDEX(Forecast_Capex_Input!$E$12:$E$286,$X741))</f>
        <v>N/A</v>
      </c>
      <c r="F741" s="167" t="str" cm="1">
        <f t="array" aca="1" ref="F741" ca="1">IFERROR(INDEX(General!$E$25:$E$26,$Y741),NA)</f>
        <v>N/A</v>
      </c>
      <c r="G741" s="167" t="str" cm="1">
        <f t="array" aca="1" ref="G741" ca="1">IFERROR(INDEX(Forecast_Capex_Input!$AI$11:$BB$11,$AA741),NA)</f>
        <v>N/A</v>
      </c>
      <c r="H741" s="189" t="str" cm="1">
        <f t="array" aca="1" ref="H741" ca="1">IFERROR(INDEX(Forecast_Capex_Input!$AI$12:$BB$286,$X741,$AA741),NA)</f>
        <v>N/A</v>
      </c>
      <c r="I741" s="199" t="str" cm="1">
        <f t="array" ref="I741">IFERROR(INDEX(Forecast_Capex_Input!$F$12:$F$286,$X741),NA)</f>
        <v>N/A</v>
      </c>
      <c r="J741" s="199" t="str" cm="1">
        <f t="array" ref="J741">IFERROR(INDEX(Forecast_Capex_Input!G$12:G$286,$X741),NA)</f>
        <v>N/A</v>
      </c>
      <c r="K741" s="199" t="str" cm="1">
        <f t="array" ref="K741">IFERROR(INDEX(Forecast_Capex_Input!H$12:H$286,$X741),NA)</f>
        <v>N/A</v>
      </c>
      <c r="L741" s="199" t="str" cm="1">
        <f t="array" ref="L741">IFERROR(INDEX(Forecast_Capex_Input!I$12:I$286,$X741),NA)</f>
        <v>N/A</v>
      </c>
      <c r="M741" s="199" t="str" cm="1">
        <f t="array" ref="M741">IFERROR(INDEX(Forecast_Capex_Input!J$12:J$286,$X741),NA)</f>
        <v>N/A</v>
      </c>
      <c r="N741" s="199" t="str" cm="1">
        <f t="array" ref="N741">IFERROR(INDEX(Forecast_Capex_Input!K$12:K$286,$X741),NA)</f>
        <v>N/A</v>
      </c>
      <c r="O741" s="199" t="str" cm="1">
        <f t="array" ref="O741">IFERROR(INDEX(Forecast_Capex_Input!L$12:L$286,$X741),NA)</f>
        <v>N/A</v>
      </c>
      <c r="P741" s="199" t="str" cm="1">
        <f t="array" ref="P741">IFERROR(INDEX(Forecast_Capex_Input!M$12:M$286,$X741),NA)</f>
        <v>N/A</v>
      </c>
      <c r="Q741" s="172" t="str" cm="1">
        <f t="array" ref="Q741">IFERROR(INDEX(Forecast_Capex_Input!N$12:N$286,$X741),NA)</f>
        <v>N/A</v>
      </c>
      <c r="R741" s="265" cm="1">
        <f t="array" ref="R741">IFERROR(INDEX(Forecast_Capex_Input!O$12:O$286,$X741),0)</f>
        <v>0</v>
      </c>
      <c r="S741" s="172" cm="1">
        <f t="array" ref="S741">IFERROR(INDEX(Forecast_Capex_Input!P$12:P$286,$X741),0)</f>
        <v>0</v>
      </c>
      <c r="T741" s="199" t="str" cm="1">
        <f t="array" aca="1" ref="T741" ca="1">IFERROR(INDEX(General!$K$84:$K$103,$AA741),NA)</f>
        <v>N/A</v>
      </c>
      <c r="U741" s="188" cm="1">
        <f t="array" aca="1" ref="U741" ca="1">IFERROR(
IF($F741=General!$E$25,INDEX(Forecast_Capex_Input!S$12:S$286,$X741),
INDEX(Forecast_Capex_Input!T$12:T$286,$X741)),0)</f>
        <v>0</v>
      </c>
      <c r="V741" s="222" t="b">
        <f>IFERROR(INDEX(Overheads!$T$19:$T$26,MATCH($I741,Overheads!$E$19:$E$26,0)),FALSE)</f>
        <v>0</v>
      </c>
      <c r="W741" s="165"/>
      <c r="X741" s="174" t="str">
        <f>IFERROR(
IF(MATCH($C741,Forecast_Capex_Input!$CI$12:$CI$286,1)+1&gt;MAX(Forecast_Capex_Input!$C$12:$C$286),NA,
MATCH($C741,Forecast_Capex_Input!$CI$12:$CI$286,1)+1),1)</f>
        <v>N/A</v>
      </c>
      <c r="Y741" s="174" t="str" cm="1">
        <f t="array" aca="1" ref="Y741" ca="1">IFERROR(
IF(X740&lt;&gt;X741,1,
IF(COUNTIF(OFFSET(Y740,0,0,-INDEX(Forecast_Capex_Input!$CG$12:$CG$286,$X741)),Y740)=INDEX(Forecast_Capex_Input!$CG$12:$CG$286,$X741),Y740+1,Y740)),NA)</f>
        <v>N/A</v>
      </c>
      <c r="Z741" s="174" t="str" cm="1">
        <f t="array" ref="Z741">IFERROR($C741-IF($X741=1,1,INDEX(Forecast_Capex_Input!$CI$12:$CI$286,$X741-1))+1,NA)</f>
        <v>N/A</v>
      </c>
      <c r="AA741" s="174" t="str" cm="1">
        <f t="array" aca="1" ref="AA741" ca="1">IFERROR(IF(Y741=1,
INDEX(Forecast_Capex_Input!$AI$10:$BB$10,SMALL(IF(INDEX(Forecast_Capex_Input!$AI$12:$BB$286,$X741,0)&gt;0,COLUMN(Forecast_Capex_Input!$AI$10:$BB$10)-COLUMN(Forecast_Capex_Input!$AI$12)+1),ROWS(OFFSET(AA740,0,0,-$Z741)))),
OFFSET(AA740,-INDEX(Forecast_Capex_Input!$CG$12:$CG$286,$X741)+1,0)),NA)</f>
        <v>N/A</v>
      </c>
      <c r="AB741" s="174" t="str">
        <f t="shared" ca="1" si="493"/>
        <v>N/A</v>
      </c>
      <c r="AC741" s="222" t="b">
        <f t="shared" si="525"/>
        <v>0</v>
      </c>
      <c r="AD741" s="220" t="b">
        <v>0</v>
      </c>
      <c r="AE741" s="222" t="b">
        <f t="shared" si="494"/>
        <v>1</v>
      </c>
      <c r="AF741" s="165"/>
      <c r="AG741" s="215">
        <v>0</v>
      </c>
      <c r="AH741" s="215">
        <v>0</v>
      </c>
      <c r="AI741" s="215">
        <v>0</v>
      </c>
      <c r="AJ741" s="215">
        <v>0</v>
      </c>
      <c r="AK741" s="215">
        <v>0</v>
      </c>
      <c r="AL741" s="155">
        <v>0</v>
      </c>
      <c r="AM741" s="165"/>
      <c r="AN741" s="215" cm="1">
        <f t="array" aca="1" ref="AN741" ca="1">IFERROR(INDEX(General!O$33:O$34,$AB741)
*AG741,0)</f>
        <v>0</v>
      </c>
      <c r="AO741" s="215" cm="1">
        <f t="array" aca="1" ref="AO741" ca="1">IFERROR(INDEX(General!P$33:P$34,$AB741)
*AH741,0)</f>
        <v>0</v>
      </c>
      <c r="AP741" s="215" cm="1">
        <f t="array" aca="1" ref="AP741" ca="1">IFERROR(INDEX(General!Q$33:Q$34,$AB741)
*AI741,0)</f>
        <v>0</v>
      </c>
      <c r="AQ741" s="215" cm="1">
        <f t="array" aca="1" ref="AQ741" ca="1">IFERROR(INDEX(General!R$33:R$34,$AB741)
*AJ741,0)</f>
        <v>0</v>
      </c>
      <c r="AR741" s="215" cm="1">
        <f t="array" aca="1" ref="AR741" ca="1">IFERROR(INDEX(General!S$33:S$34,$AB741)
*AK741,0)</f>
        <v>0</v>
      </c>
      <c r="AS741" s="155">
        <f t="shared" ca="1" si="526"/>
        <v>0</v>
      </c>
      <c r="AT741" s="165"/>
      <c r="AU741" s="215">
        <f ca="1">IF($AE741=FALSE,AN741*Overheads!$R$24*$V741,
IFERROR(Overheads!$O$49*$V741*AN741,0)
+IFERROR(Overheads!Q$59*$V741*(AN741/Overheads!Q$68),0))</f>
        <v>0</v>
      </c>
      <c r="AV741" s="215">
        <f ca="1">IF($AE741=FALSE,AO741*Overheads!$R$24*$V741,
IFERROR(Overheads!$O$49*$V741*AO741,0)
+IFERROR(Overheads!R$59*$V741*(AO741/Overheads!R$68),0))</f>
        <v>0</v>
      </c>
      <c r="AW741" s="215">
        <f ca="1">IF($AE741=FALSE,AP741*Overheads!$R$24*$V741,
IFERROR(Overheads!$O$49*$V741*AP741,0)
+IFERROR(Overheads!S$59*$V741*(AP741/Overheads!S$68),0))</f>
        <v>0</v>
      </c>
      <c r="AX741" s="215">
        <f ca="1">IF($AE741=FALSE,AQ741*Overheads!$R$24*$V741,
IFERROR(Overheads!$O$49*$V741*AQ741,0)
+IFERROR(Overheads!T$59*$V741*(AQ741/Overheads!T$68),0))</f>
        <v>0</v>
      </c>
      <c r="AY741" s="215">
        <f ca="1">IF($AE741=FALSE,AR741*Overheads!$R$24*$V741,
IFERROR(Overheads!$O$49*$V741*AR741,0)
+IFERROR(Overheads!U$59*$V741*(AR741/Overheads!U$68),0))</f>
        <v>0</v>
      </c>
      <c r="AZ741" s="155">
        <f t="shared" ca="1" si="527"/>
        <v>0</v>
      </c>
      <c r="BA741" s="165"/>
      <c r="BB741" s="215">
        <f ca="1">IF($AE741=FALSE,AN741*Overheads!$S$25,
IFERROR(Overheads!$O$50*AN741,0)
+IFERROR(Overheads!Q$60*(AN741/Overheads!Q$66),0))</f>
        <v>0</v>
      </c>
      <c r="BC741" s="215">
        <f ca="1">IF($AE741=FALSE,AO741*Overheads!$S$25,
IFERROR(Overheads!$O$50*AO741,0)
+IFERROR(Overheads!R$60*(AO741/Overheads!R$66),0))</f>
        <v>0</v>
      </c>
      <c r="BD741" s="215">
        <f ca="1">IF($AE741=FALSE,AP741*Overheads!$S$25,
IFERROR(Overheads!$O$50*AP741,0)
+IFERROR(Overheads!S$60*(AP741/Overheads!S$66),0))</f>
        <v>0</v>
      </c>
      <c r="BE741" s="215">
        <f ca="1">IF($AE741=FALSE,AQ741*Overheads!$S$25,
IFERROR(Overheads!$O$50*AQ741,0)
+IFERROR(Overheads!T$60*(AQ741/Overheads!T$66),0))</f>
        <v>0</v>
      </c>
      <c r="BF741" s="215">
        <f ca="1">IF($AE741=FALSE,AR741*Overheads!$S$25,
IFERROR(Overheads!$O$50*AR741,0)
+IFERROR(Overheads!U$60*(AR741/Overheads!U$66),0))</f>
        <v>0</v>
      </c>
      <c r="BG741" s="155">
        <f t="shared" ca="1" si="528"/>
        <v>0</v>
      </c>
      <c r="BH741" s="165"/>
      <c r="BI741" s="215">
        <f t="shared" ca="1" si="529"/>
        <v>0</v>
      </c>
      <c r="BJ741" s="215">
        <f t="shared" ca="1" si="495"/>
        <v>0</v>
      </c>
      <c r="BK741" s="215">
        <f t="shared" ca="1" si="496"/>
        <v>0</v>
      </c>
      <c r="BL741" s="215">
        <f t="shared" ca="1" si="497"/>
        <v>0</v>
      </c>
      <c r="BM741" s="215">
        <f t="shared" ca="1" si="498"/>
        <v>0</v>
      </c>
      <c r="BN741" s="155">
        <f t="shared" ca="1" si="530"/>
        <v>0</v>
      </c>
      <c r="BO741" s="165"/>
      <c r="BP741" s="187" cm="1">
        <f t="array" ref="BP741">IFERROR(IF($X741=$X740,BP740,INDEX(Forecast_Capex_Input!AC$12:AC$286,$X741)),0)</f>
        <v>0</v>
      </c>
      <c r="BQ741" s="187" cm="1">
        <f t="array" ref="BQ741">IFERROR(IF($X741=$X740,BQ740,INDEX(Forecast_Capex_Input!AD$12:AD$286,$X741)),0)</f>
        <v>0</v>
      </c>
      <c r="BR741" s="187" cm="1">
        <f t="array" ref="BR741">IFERROR(IF($X741=$X740,BR740,INDEX(Forecast_Capex_Input!AE$12:AE$286,$X741)),0)</f>
        <v>0</v>
      </c>
      <c r="BS741" s="187" cm="1">
        <f t="array" ref="BS741">IFERROR(IF($X741=$X740,BS740,INDEX(Forecast_Capex_Input!AF$12:AF$286,$X741)),0)</f>
        <v>0</v>
      </c>
      <c r="BT741" s="187" cm="1">
        <f t="array" ref="BT741">IFERROR(IF($X741=$X740,BT740,INDEX(Forecast_Capex_Input!AG$12:AG$286,$X741)),0)</f>
        <v>0</v>
      </c>
      <c r="BU741" s="165"/>
      <c r="BV741" s="215">
        <f t="shared" si="499"/>
        <v>0</v>
      </c>
      <c r="BW741" s="215">
        <f t="shared" si="500"/>
        <v>0</v>
      </c>
      <c r="BX741" s="215">
        <f t="shared" si="501"/>
        <v>0</v>
      </c>
      <c r="BY741" s="215">
        <f t="shared" si="502"/>
        <v>0</v>
      </c>
      <c r="BZ741" s="215">
        <f t="shared" si="503"/>
        <v>0</v>
      </c>
      <c r="CA741" s="155">
        <f t="shared" si="531"/>
        <v>0</v>
      </c>
      <c r="CB741" s="165"/>
      <c r="CC741" s="215">
        <f t="shared" si="504"/>
        <v>0</v>
      </c>
      <c r="CD741" s="215">
        <f t="shared" si="505"/>
        <v>0</v>
      </c>
      <c r="CE741" s="215">
        <f t="shared" si="506"/>
        <v>0</v>
      </c>
      <c r="CF741" s="215">
        <f t="shared" si="507"/>
        <v>0</v>
      </c>
      <c r="CG741" s="215">
        <f t="shared" si="508"/>
        <v>0</v>
      </c>
      <c r="CH741" s="155">
        <f t="shared" si="532"/>
        <v>0</v>
      </c>
      <c r="CI741" s="165"/>
      <c r="CJ741" s="215">
        <f t="shared" si="509"/>
        <v>0</v>
      </c>
      <c r="CK741" s="215">
        <f t="shared" si="510"/>
        <v>0</v>
      </c>
      <c r="CL741" s="215">
        <f t="shared" si="511"/>
        <v>0</v>
      </c>
      <c r="CM741" s="215">
        <f t="shared" si="512"/>
        <v>0</v>
      </c>
      <c r="CN741" s="215">
        <f t="shared" si="513"/>
        <v>0</v>
      </c>
      <c r="CO741" s="155">
        <f t="shared" si="533"/>
        <v>0</v>
      </c>
      <c r="CP741" s="165"/>
      <c r="CQ741" s="223">
        <f t="shared" si="514"/>
        <v>0</v>
      </c>
      <c r="CR741" s="223">
        <f t="shared" si="515"/>
        <v>0</v>
      </c>
      <c r="CS741" s="223">
        <f t="shared" si="516"/>
        <v>0</v>
      </c>
      <c r="CT741" s="223">
        <f t="shared" si="517"/>
        <v>0</v>
      </c>
      <c r="CU741" s="223">
        <f t="shared" si="518"/>
        <v>0</v>
      </c>
      <c r="CV741" s="155">
        <f t="shared" si="534"/>
        <v>0</v>
      </c>
      <c r="CW741" s="165"/>
      <c r="CX741" s="215">
        <f t="shared" si="535"/>
        <v>0</v>
      </c>
      <c r="CY741" s="215">
        <f t="shared" si="519"/>
        <v>0</v>
      </c>
      <c r="CZ741" s="215">
        <f t="shared" si="520"/>
        <v>0</v>
      </c>
      <c r="DA741" s="215">
        <f t="shared" si="521"/>
        <v>0</v>
      </c>
      <c r="DB741" s="215">
        <f t="shared" si="522"/>
        <v>0</v>
      </c>
      <c r="DC741" s="155">
        <f t="shared" si="536"/>
        <v>0</v>
      </c>
      <c r="DD741" s="165"/>
      <c r="DE741" s="188" t="b" cm="1">
        <f t="array" aca="1" ref="DE741" ca="1">OR($G741=Forecast_Capex_Input!$BF$8:$BF$10)</f>
        <v>0</v>
      </c>
      <c r="DF741" s="188" cm="1">
        <f t="array" aca="1" ref="DF741" ca="1">IFERROR(INDEX(Forecast_Capex_Input!BG$12:BG$286,$X741)
*(INDEX(Forecast_Capex_Input!$H$12:$H$286,$X741)=Repex),0)
*$DE741</f>
        <v>0</v>
      </c>
      <c r="DG741" s="188" cm="1">
        <f t="array" aca="1" ref="DG741" ca="1">IFERROR(INDEX(Forecast_Capex_Input!BH$12:BH$286,$X741)
*(INDEX(Forecast_Capex_Input!$H$12:$H$286,$X741)=Repex),0)
*$DE741</f>
        <v>0</v>
      </c>
      <c r="DH741" s="188" cm="1">
        <f t="array" aca="1" ref="DH741" ca="1">IFERROR(INDEX(Forecast_Capex_Input!BI$12:BI$286,$X741)
*(INDEX(Forecast_Capex_Input!$H$12:$H$286,$X741)=Repex),0)
*$DE741</f>
        <v>0</v>
      </c>
      <c r="DI741" s="188" cm="1">
        <f t="array" aca="1" ref="DI741" ca="1">IFERROR(INDEX(Forecast_Capex_Input!BJ$12:BJ$286,$X741)
*(INDEX(Forecast_Capex_Input!$H$12:$H$286,$X741)=Repex),0)
*$DE741</f>
        <v>0</v>
      </c>
      <c r="DJ741" s="188" cm="1">
        <f t="array" aca="1" ref="DJ741" ca="1">IFERROR(INDEX(Forecast_Capex_Input!BK$12:BK$286,$X741)
*(INDEX(Forecast_Capex_Input!$H$12:$H$286,$X741)=Repex),0)
*$DE741</f>
        <v>0</v>
      </c>
      <c r="DK741" s="188" cm="1">
        <f t="array" aca="1" ref="DK741" ca="1">IFERROR(INDEX(Forecast_Capex_Input!BL$12:BL$286,$X741)
*(INDEX(Forecast_Capex_Input!$H$12:$H$286,$X741)=Repex),0)
*$DE741</f>
        <v>0</v>
      </c>
      <c r="DL741" s="165"/>
      <c r="DM741" s="188" t="b" cm="1">
        <f t="array" aca="1" ref="DM741" ca="1">OR($G741=Forecast_Capex_Input!$BN$8:$BN$9)</f>
        <v>0</v>
      </c>
      <c r="DN741" s="188" cm="1">
        <f t="array" aca="1" ref="DN741" ca="1">IFERROR(INDEX(Forecast_Capex_Input!BO$12:BO$286,$X741)
*(INDEX(Forecast_Capex_Input!$H$12:$H$286,$X741)=Repex),0)
*$DM741</f>
        <v>0</v>
      </c>
      <c r="DO741" s="188" cm="1">
        <f t="array" aca="1" ref="DO741" ca="1">IFERROR(INDEX(Forecast_Capex_Input!BP$12:BP$286,$X741)
*(INDEX(Forecast_Capex_Input!$H$12:$H$286,$X741)=Repex),0)
*$DM741</f>
        <v>0</v>
      </c>
      <c r="DP741" s="188" cm="1">
        <f t="array" aca="1" ref="DP741" ca="1">IFERROR(INDEX(Forecast_Capex_Input!BQ$12:BQ$286,$X741)
*(INDEX(Forecast_Capex_Input!$H$12:$H$286,$X741)=Repex),0)
*$DM741</f>
        <v>0</v>
      </c>
      <c r="DQ741" s="188" cm="1">
        <f t="array" aca="1" ref="DQ741" ca="1">IFERROR(INDEX(Forecast_Capex_Input!BR$12:BR$286,$X741)
*(INDEX(Forecast_Capex_Input!$H$12:$H$286,$X741)=Repex),0)
*$DM741</f>
        <v>0</v>
      </c>
      <c r="DR741" s="188" cm="1">
        <f t="array" aca="1" ref="DR741" ca="1">IFERROR(INDEX(Forecast_Capex_Input!BS$12:BS$286,$X741)
*(INDEX(Forecast_Capex_Input!$H$12:$H$286,$X741)=Repex),0)
*$DM741</f>
        <v>0</v>
      </c>
      <c r="DS741" s="165"/>
      <c r="DT741" s="188" t="b" cm="1">
        <f t="array" aca="1" ref="DT741" ca="1">OR($G741=Forecast_Capex_Input!$BU$8:$BU$10)</f>
        <v>0</v>
      </c>
      <c r="DU741" s="188" cm="1">
        <f t="array" aca="1" ref="DU741" ca="1">IFERROR(INDEX(Forecast_Capex_Input!BV$12:BV$286,$X741)
*(INDEX(Forecast_Capex_Input!$H$12:$H$286,$X741)=Repex),0)
*$DT741</f>
        <v>0</v>
      </c>
      <c r="DV741" s="188" cm="1">
        <f t="array" aca="1" ref="DV741" ca="1">IFERROR(INDEX(Forecast_Capex_Input!BW$12:BW$286,$X741)
*(INDEX(Forecast_Capex_Input!$H$12:$H$286,$X741)=Repex),0)
*$DT741</f>
        <v>0</v>
      </c>
      <c r="DW741" s="188" cm="1">
        <f t="array" aca="1" ref="DW741" ca="1">IFERROR(INDEX(Forecast_Capex_Input!BX$12:BX$286,$X741)
*(INDEX(Forecast_Capex_Input!$H$12:$H$286,$X741)=Repex),0)
*$DT741</f>
        <v>0</v>
      </c>
      <c r="DX741" s="188" cm="1">
        <f t="array" aca="1" ref="DX741" ca="1">IFERROR(INDEX(Forecast_Capex_Input!BY$12:BY$286,$X741)
*(INDEX(Forecast_Capex_Input!$H$12:$H$286,$X741)=Repex),0)
*$DT741</f>
        <v>0</v>
      </c>
      <c r="DY741" s="188" cm="1">
        <f t="array" aca="1" ref="DY741" ca="1">IFERROR(INDEX(Forecast_Capex_Input!BZ$12:BZ$286,$X741)
*(INDEX(Forecast_Capex_Input!$H$12:$H$286,$X741)=Repex),0)
*$DT741</f>
        <v>0</v>
      </c>
      <c r="DZ741" s="188" cm="1">
        <f t="array" aca="1" ref="DZ741" ca="1">IFERROR(INDEX(Forecast_Capex_Input!CA$12:CA$286,$X741)
*(INDEX(Forecast_Capex_Input!$H$12:$H$286,$X741)=Repex),0)
*$DT741</f>
        <v>0</v>
      </c>
      <c r="EA741" s="188" cm="1">
        <f t="array" aca="1" ref="EA741" ca="1">IFERROR(INDEX(Forecast_Capex_Input!CB$12:CB$286,$X741)
*(INDEX(Forecast_Capex_Input!$H$12:$H$286,$X741)=Repex),0)
*$DT741</f>
        <v>0</v>
      </c>
      <c r="EB741" s="188" cm="1">
        <f t="array" aca="1" ref="EB741" ca="1">IFERROR(INDEX(Forecast_Capex_Input!CC$12:CC$286,$X741)
*(INDEX(Forecast_Capex_Input!$H$12:$H$286,$X741)=Repex),0)
*$DT741</f>
        <v>0</v>
      </c>
      <c r="EC741" s="165"/>
      <c r="ED741" s="226" t="str">
        <f t="shared" si="523"/>
        <v>N/A</v>
      </c>
      <c r="EE741" s="174" t="s">
        <v>15</v>
      </c>
    </row>
    <row r="742" spans="3:135" x14ac:dyDescent="0.2">
      <c r="C742" s="174">
        <f t="shared" si="524"/>
        <v>732</v>
      </c>
      <c r="D742" s="167" t="str" cm="1">
        <f t="array" ref="D742">IFERROR(INDEX(Forecast_Capex_Input!$D$12:$D$286,$X742),NA)</f>
        <v>N/A</v>
      </c>
      <c r="E742" s="172" t="str" cm="1">
        <f t="array" ref="E742">IF($X742=NA,NA,INDEX(Forecast_Capex_Input!$E$12:$E$286,$X742))</f>
        <v>N/A</v>
      </c>
      <c r="F742" s="167" t="str" cm="1">
        <f t="array" aca="1" ref="F742" ca="1">IFERROR(INDEX(General!$E$25:$E$26,$Y742),NA)</f>
        <v>N/A</v>
      </c>
      <c r="G742" s="167" t="str" cm="1">
        <f t="array" aca="1" ref="G742" ca="1">IFERROR(INDEX(Forecast_Capex_Input!$AI$11:$BB$11,$AA742),NA)</f>
        <v>N/A</v>
      </c>
      <c r="H742" s="189" t="str" cm="1">
        <f t="array" aca="1" ref="H742" ca="1">IFERROR(INDEX(Forecast_Capex_Input!$AI$12:$BB$286,$X742,$AA742),NA)</f>
        <v>N/A</v>
      </c>
      <c r="I742" s="199" t="str" cm="1">
        <f t="array" ref="I742">IFERROR(INDEX(Forecast_Capex_Input!$F$12:$F$286,$X742),NA)</f>
        <v>N/A</v>
      </c>
      <c r="J742" s="199" t="str" cm="1">
        <f t="array" ref="J742">IFERROR(INDEX(Forecast_Capex_Input!G$12:G$286,$X742),NA)</f>
        <v>N/A</v>
      </c>
      <c r="K742" s="199" t="str" cm="1">
        <f t="array" ref="K742">IFERROR(INDEX(Forecast_Capex_Input!H$12:H$286,$X742),NA)</f>
        <v>N/A</v>
      </c>
      <c r="L742" s="199" t="str" cm="1">
        <f t="array" ref="L742">IFERROR(INDEX(Forecast_Capex_Input!I$12:I$286,$X742),NA)</f>
        <v>N/A</v>
      </c>
      <c r="M742" s="199" t="str" cm="1">
        <f t="array" ref="M742">IFERROR(INDEX(Forecast_Capex_Input!J$12:J$286,$X742),NA)</f>
        <v>N/A</v>
      </c>
      <c r="N742" s="199" t="str" cm="1">
        <f t="array" ref="N742">IFERROR(INDEX(Forecast_Capex_Input!K$12:K$286,$X742),NA)</f>
        <v>N/A</v>
      </c>
      <c r="O742" s="199" t="str" cm="1">
        <f t="array" ref="O742">IFERROR(INDEX(Forecast_Capex_Input!L$12:L$286,$X742),NA)</f>
        <v>N/A</v>
      </c>
      <c r="P742" s="199" t="str" cm="1">
        <f t="array" ref="P742">IFERROR(INDEX(Forecast_Capex_Input!M$12:M$286,$X742),NA)</f>
        <v>N/A</v>
      </c>
      <c r="Q742" s="172" t="str" cm="1">
        <f t="array" ref="Q742">IFERROR(INDEX(Forecast_Capex_Input!N$12:N$286,$X742),NA)</f>
        <v>N/A</v>
      </c>
      <c r="R742" s="265" cm="1">
        <f t="array" ref="R742">IFERROR(INDEX(Forecast_Capex_Input!O$12:O$286,$X742),0)</f>
        <v>0</v>
      </c>
      <c r="S742" s="172" cm="1">
        <f t="array" ref="S742">IFERROR(INDEX(Forecast_Capex_Input!P$12:P$286,$X742),0)</f>
        <v>0</v>
      </c>
      <c r="T742" s="199" t="str" cm="1">
        <f t="array" aca="1" ref="T742" ca="1">IFERROR(INDEX(General!$K$84:$K$103,$AA742),NA)</f>
        <v>N/A</v>
      </c>
      <c r="U742" s="188" cm="1">
        <f t="array" aca="1" ref="U742" ca="1">IFERROR(
IF($F742=General!$E$25,INDEX(Forecast_Capex_Input!S$12:S$286,$X742),
INDEX(Forecast_Capex_Input!T$12:T$286,$X742)),0)</f>
        <v>0</v>
      </c>
      <c r="V742" s="222" t="b">
        <f>IFERROR(INDEX(Overheads!$T$19:$T$26,MATCH($I742,Overheads!$E$19:$E$26,0)),FALSE)</f>
        <v>0</v>
      </c>
      <c r="W742" s="165"/>
      <c r="X742" s="174" t="str">
        <f>IFERROR(
IF(MATCH($C742,Forecast_Capex_Input!$CI$12:$CI$286,1)+1&gt;MAX(Forecast_Capex_Input!$C$12:$C$286),NA,
MATCH($C742,Forecast_Capex_Input!$CI$12:$CI$286,1)+1),1)</f>
        <v>N/A</v>
      </c>
      <c r="Y742" s="174" t="str" cm="1">
        <f t="array" aca="1" ref="Y742" ca="1">IFERROR(
IF(X741&lt;&gt;X742,1,
IF(COUNTIF(OFFSET(Y741,0,0,-INDEX(Forecast_Capex_Input!$CG$12:$CG$286,$X742)),Y741)=INDEX(Forecast_Capex_Input!$CG$12:$CG$286,$X742),Y741+1,Y741)),NA)</f>
        <v>N/A</v>
      </c>
      <c r="Z742" s="174" t="str" cm="1">
        <f t="array" ref="Z742">IFERROR($C742-IF($X742=1,1,INDEX(Forecast_Capex_Input!$CI$12:$CI$286,$X742-1))+1,NA)</f>
        <v>N/A</v>
      </c>
      <c r="AA742" s="174" t="str" cm="1">
        <f t="array" aca="1" ref="AA742" ca="1">IFERROR(IF(Y742=1,
INDEX(Forecast_Capex_Input!$AI$10:$BB$10,SMALL(IF(INDEX(Forecast_Capex_Input!$AI$12:$BB$286,$X742,0)&gt;0,COLUMN(Forecast_Capex_Input!$AI$10:$BB$10)-COLUMN(Forecast_Capex_Input!$AI$12)+1),ROWS(OFFSET(AA741,0,0,-$Z742)))),
OFFSET(AA741,-INDEX(Forecast_Capex_Input!$CG$12:$CG$286,$X742)+1,0)),NA)</f>
        <v>N/A</v>
      </c>
      <c r="AB742" s="174" t="str">
        <f t="shared" ca="1" si="493"/>
        <v>N/A</v>
      </c>
      <c r="AC742" s="222" t="b">
        <f t="shared" si="525"/>
        <v>0</v>
      </c>
      <c r="AD742" s="220" t="b">
        <v>0</v>
      </c>
      <c r="AE742" s="222" t="b">
        <f t="shared" si="494"/>
        <v>1</v>
      </c>
      <c r="AF742" s="165"/>
      <c r="AG742" s="215">
        <v>0</v>
      </c>
      <c r="AH742" s="215">
        <v>0</v>
      </c>
      <c r="AI742" s="215">
        <v>0</v>
      </c>
      <c r="AJ742" s="215">
        <v>0</v>
      </c>
      <c r="AK742" s="215">
        <v>0</v>
      </c>
      <c r="AL742" s="155">
        <v>0</v>
      </c>
      <c r="AM742" s="165"/>
      <c r="AN742" s="215" cm="1">
        <f t="array" aca="1" ref="AN742" ca="1">IFERROR(INDEX(General!O$33:O$34,$AB742)
*AG742,0)</f>
        <v>0</v>
      </c>
      <c r="AO742" s="215" cm="1">
        <f t="array" aca="1" ref="AO742" ca="1">IFERROR(INDEX(General!P$33:P$34,$AB742)
*AH742,0)</f>
        <v>0</v>
      </c>
      <c r="AP742" s="215" cm="1">
        <f t="array" aca="1" ref="AP742" ca="1">IFERROR(INDEX(General!Q$33:Q$34,$AB742)
*AI742,0)</f>
        <v>0</v>
      </c>
      <c r="AQ742" s="215" cm="1">
        <f t="array" aca="1" ref="AQ742" ca="1">IFERROR(INDEX(General!R$33:R$34,$AB742)
*AJ742,0)</f>
        <v>0</v>
      </c>
      <c r="AR742" s="215" cm="1">
        <f t="array" aca="1" ref="AR742" ca="1">IFERROR(INDEX(General!S$33:S$34,$AB742)
*AK742,0)</f>
        <v>0</v>
      </c>
      <c r="AS742" s="155">
        <f t="shared" ca="1" si="526"/>
        <v>0</v>
      </c>
      <c r="AT742" s="165"/>
      <c r="AU742" s="215">
        <f ca="1">IF($AE742=FALSE,AN742*Overheads!$R$24*$V742,
IFERROR(Overheads!$O$49*$V742*AN742,0)
+IFERROR(Overheads!Q$59*$V742*(AN742/Overheads!Q$68),0))</f>
        <v>0</v>
      </c>
      <c r="AV742" s="215">
        <f ca="1">IF($AE742=FALSE,AO742*Overheads!$R$24*$V742,
IFERROR(Overheads!$O$49*$V742*AO742,0)
+IFERROR(Overheads!R$59*$V742*(AO742/Overheads!R$68),0))</f>
        <v>0</v>
      </c>
      <c r="AW742" s="215">
        <f ca="1">IF($AE742=FALSE,AP742*Overheads!$R$24*$V742,
IFERROR(Overheads!$O$49*$V742*AP742,0)
+IFERROR(Overheads!S$59*$V742*(AP742/Overheads!S$68),0))</f>
        <v>0</v>
      </c>
      <c r="AX742" s="215">
        <f ca="1">IF($AE742=FALSE,AQ742*Overheads!$R$24*$V742,
IFERROR(Overheads!$O$49*$V742*AQ742,0)
+IFERROR(Overheads!T$59*$V742*(AQ742/Overheads!T$68),0))</f>
        <v>0</v>
      </c>
      <c r="AY742" s="215">
        <f ca="1">IF($AE742=FALSE,AR742*Overheads!$R$24*$V742,
IFERROR(Overheads!$O$49*$V742*AR742,0)
+IFERROR(Overheads!U$59*$V742*(AR742/Overheads!U$68),0))</f>
        <v>0</v>
      </c>
      <c r="AZ742" s="155">
        <f t="shared" ca="1" si="527"/>
        <v>0</v>
      </c>
      <c r="BA742" s="165"/>
      <c r="BB742" s="215">
        <f ca="1">IF($AE742=FALSE,AN742*Overheads!$S$25,
IFERROR(Overheads!$O$50*AN742,0)
+IFERROR(Overheads!Q$60*(AN742/Overheads!Q$66),0))</f>
        <v>0</v>
      </c>
      <c r="BC742" s="215">
        <f ca="1">IF($AE742=FALSE,AO742*Overheads!$S$25,
IFERROR(Overheads!$O$50*AO742,0)
+IFERROR(Overheads!R$60*(AO742/Overheads!R$66),0))</f>
        <v>0</v>
      </c>
      <c r="BD742" s="215">
        <f ca="1">IF($AE742=FALSE,AP742*Overheads!$S$25,
IFERROR(Overheads!$O$50*AP742,0)
+IFERROR(Overheads!S$60*(AP742/Overheads!S$66),0))</f>
        <v>0</v>
      </c>
      <c r="BE742" s="215">
        <f ca="1">IF($AE742=FALSE,AQ742*Overheads!$S$25,
IFERROR(Overheads!$O$50*AQ742,0)
+IFERROR(Overheads!T$60*(AQ742/Overheads!T$66),0))</f>
        <v>0</v>
      </c>
      <c r="BF742" s="215">
        <f ca="1">IF($AE742=FALSE,AR742*Overheads!$S$25,
IFERROR(Overheads!$O$50*AR742,0)
+IFERROR(Overheads!U$60*(AR742/Overheads!U$66),0))</f>
        <v>0</v>
      </c>
      <c r="BG742" s="155">
        <f t="shared" ca="1" si="528"/>
        <v>0</v>
      </c>
      <c r="BH742" s="165"/>
      <c r="BI742" s="215">
        <f t="shared" ca="1" si="529"/>
        <v>0</v>
      </c>
      <c r="BJ742" s="215">
        <f t="shared" ca="1" si="495"/>
        <v>0</v>
      </c>
      <c r="BK742" s="215">
        <f t="shared" ca="1" si="496"/>
        <v>0</v>
      </c>
      <c r="BL742" s="215">
        <f t="shared" ca="1" si="497"/>
        <v>0</v>
      </c>
      <c r="BM742" s="215">
        <f t="shared" ca="1" si="498"/>
        <v>0</v>
      </c>
      <c r="BN742" s="155">
        <f t="shared" ca="1" si="530"/>
        <v>0</v>
      </c>
      <c r="BO742" s="165"/>
      <c r="BP742" s="187" cm="1">
        <f t="array" ref="BP742">IFERROR(IF($X742=$X741,BP741,INDEX(Forecast_Capex_Input!AC$12:AC$286,$X742)),0)</f>
        <v>0</v>
      </c>
      <c r="BQ742" s="187" cm="1">
        <f t="array" ref="BQ742">IFERROR(IF($X742=$X741,BQ741,INDEX(Forecast_Capex_Input!AD$12:AD$286,$X742)),0)</f>
        <v>0</v>
      </c>
      <c r="BR742" s="187" cm="1">
        <f t="array" ref="BR742">IFERROR(IF($X742=$X741,BR741,INDEX(Forecast_Capex_Input!AE$12:AE$286,$X742)),0)</f>
        <v>0</v>
      </c>
      <c r="BS742" s="187" cm="1">
        <f t="array" ref="BS742">IFERROR(IF($X742=$X741,BS741,INDEX(Forecast_Capex_Input!AF$12:AF$286,$X742)),0)</f>
        <v>0</v>
      </c>
      <c r="BT742" s="187" cm="1">
        <f t="array" ref="BT742">IFERROR(IF($X742=$X741,BT741,INDEX(Forecast_Capex_Input!AG$12:AG$286,$X742)),0)</f>
        <v>0</v>
      </c>
      <c r="BU742" s="165"/>
      <c r="BV742" s="215">
        <f t="shared" si="499"/>
        <v>0</v>
      </c>
      <c r="BW742" s="215">
        <f t="shared" si="500"/>
        <v>0</v>
      </c>
      <c r="BX742" s="215">
        <f t="shared" si="501"/>
        <v>0</v>
      </c>
      <c r="BY742" s="215">
        <f t="shared" si="502"/>
        <v>0</v>
      </c>
      <c r="BZ742" s="215">
        <f t="shared" si="503"/>
        <v>0</v>
      </c>
      <c r="CA742" s="155">
        <f t="shared" si="531"/>
        <v>0</v>
      </c>
      <c r="CB742" s="165"/>
      <c r="CC742" s="215">
        <f t="shared" si="504"/>
        <v>0</v>
      </c>
      <c r="CD742" s="215">
        <f t="shared" si="505"/>
        <v>0</v>
      </c>
      <c r="CE742" s="215">
        <f t="shared" si="506"/>
        <v>0</v>
      </c>
      <c r="CF742" s="215">
        <f t="shared" si="507"/>
        <v>0</v>
      </c>
      <c r="CG742" s="215">
        <f t="shared" si="508"/>
        <v>0</v>
      </c>
      <c r="CH742" s="155">
        <f t="shared" si="532"/>
        <v>0</v>
      </c>
      <c r="CI742" s="165"/>
      <c r="CJ742" s="215">
        <f t="shared" si="509"/>
        <v>0</v>
      </c>
      <c r="CK742" s="215">
        <f t="shared" si="510"/>
        <v>0</v>
      </c>
      <c r="CL742" s="215">
        <f t="shared" si="511"/>
        <v>0</v>
      </c>
      <c r="CM742" s="215">
        <f t="shared" si="512"/>
        <v>0</v>
      </c>
      <c r="CN742" s="215">
        <f t="shared" si="513"/>
        <v>0</v>
      </c>
      <c r="CO742" s="155">
        <f t="shared" si="533"/>
        <v>0</v>
      </c>
      <c r="CP742" s="165"/>
      <c r="CQ742" s="223">
        <f t="shared" si="514"/>
        <v>0</v>
      </c>
      <c r="CR742" s="223">
        <f t="shared" si="515"/>
        <v>0</v>
      </c>
      <c r="CS742" s="223">
        <f t="shared" si="516"/>
        <v>0</v>
      </c>
      <c r="CT742" s="223">
        <f t="shared" si="517"/>
        <v>0</v>
      </c>
      <c r="CU742" s="223">
        <f t="shared" si="518"/>
        <v>0</v>
      </c>
      <c r="CV742" s="155">
        <f t="shared" si="534"/>
        <v>0</v>
      </c>
      <c r="CW742" s="165"/>
      <c r="CX742" s="215">
        <f t="shared" si="535"/>
        <v>0</v>
      </c>
      <c r="CY742" s="215">
        <f t="shared" si="519"/>
        <v>0</v>
      </c>
      <c r="CZ742" s="215">
        <f t="shared" si="520"/>
        <v>0</v>
      </c>
      <c r="DA742" s="215">
        <f t="shared" si="521"/>
        <v>0</v>
      </c>
      <c r="DB742" s="215">
        <f t="shared" si="522"/>
        <v>0</v>
      </c>
      <c r="DC742" s="155">
        <f t="shared" si="536"/>
        <v>0</v>
      </c>
      <c r="DD742" s="165"/>
      <c r="DE742" s="188" t="b" cm="1">
        <f t="array" aca="1" ref="DE742" ca="1">OR($G742=Forecast_Capex_Input!$BF$8:$BF$10)</f>
        <v>0</v>
      </c>
      <c r="DF742" s="188" cm="1">
        <f t="array" aca="1" ref="DF742" ca="1">IFERROR(INDEX(Forecast_Capex_Input!BG$12:BG$286,$X742)
*(INDEX(Forecast_Capex_Input!$H$12:$H$286,$X742)=Repex),0)
*$DE742</f>
        <v>0</v>
      </c>
      <c r="DG742" s="188" cm="1">
        <f t="array" aca="1" ref="DG742" ca="1">IFERROR(INDEX(Forecast_Capex_Input!BH$12:BH$286,$X742)
*(INDEX(Forecast_Capex_Input!$H$12:$H$286,$X742)=Repex),0)
*$DE742</f>
        <v>0</v>
      </c>
      <c r="DH742" s="188" cm="1">
        <f t="array" aca="1" ref="DH742" ca="1">IFERROR(INDEX(Forecast_Capex_Input!BI$12:BI$286,$X742)
*(INDEX(Forecast_Capex_Input!$H$12:$H$286,$X742)=Repex),0)
*$DE742</f>
        <v>0</v>
      </c>
      <c r="DI742" s="188" cm="1">
        <f t="array" aca="1" ref="DI742" ca="1">IFERROR(INDEX(Forecast_Capex_Input!BJ$12:BJ$286,$X742)
*(INDEX(Forecast_Capex_Input!$H$12:$H$286,$X742)=Repex),0)
*$DE742</f>
        <v>0</v>
      </c>
      <c r="DJ742" s="188" cm="1">
        <f t="array" aca="1" ref="DJ742" ca="1">IFERROR(INDEX(Forecast_Capex_Input!BK$12:BK$286,$X742)
*(INDEX(Forecast_Capex_Input!$H$12:$H$286,$X742)=Repex),0)
*$DE742</f>
        <v>0</v>
      </c>
      <c r="DK742" s="188" cm="1">
        <f t="array" aca="1" ref="DK742" ca="1">IFERROR(INDEX(Forecast_Capex_Input!BL$12:BL$286,$X742)
*(INDEX(Forecast_Capex_Input!$H$12:$H$286,$X742)=Repex),0)
*$DE742</f>
        <v>0</v>
      </c>
      <c r="DL742" s="165"/>
      <c r="DM742" s="188" t="b" cm="1">
        <f t="array" aca="1" ref="DM742" ca="1">OR($G742=Forecast_Capex_Input!$BN$8:$BN$9)</f>
        <v>0</v>
      </c>
      <c r="DN742" s="188" cm="1">
        <f t="array" aca="1" ref="DN742" ca="1">IFERROR(INDEX(Forecast_Capex_Input!BO$12:BO$286,$X742)
*(INDEX(Forecast_Capex_Input!$H$12:$H$286,$X742)=Repex),0)
*$DM742</f>
        <v>0</v>
      </c>
      <c r="DO742" s="188" cm="1">
        <f t="array" aca="1" ref="DO742" ca="1">IFERROR(INDEX(Forecast_Capex_Input!BP$12:BP$286,$X742)
*(INDEX(Forecast_Capex_Input!$H$12:$H$286,$X742)=Repex),0)
*$DM742</f>
        <v>0</v>
      </c>
      <c r="DP742" s="188" cm="1">
        <f t="array" aca="1" ref="DP742" ca="1">IFERROR(INDEX(Forecast_Capex_Input!BQ$12:BQ$286,$X742)
*(INDEX(Forecast_Capex_Input!$H$12:$H$286,$X742)=Repex),0)
*$DM742</f>
        <v>0</v>
      </c>
      <c r="DQ742" s="188" cm="1">
        <f t="array" aca="1" ref="DQ742" ca="1">IFERROR(INDEX(Forecast_Capex_Input!BR$12:BR$286,$X742)
*(INDEX(Forecast_Capex_Input!$H$12:$H$286,$X742)=Repex),0)
*$DM742</f>
        <v>0</v>
      </c>
      <c r="DR742" s="188" cm="1">
        <f t="array" aca="1" ref="DR742" ca="1">IFERROR(INDEX(Forecast_Capex_Input!BS$12:BS$286,$X742)
*(INDEX(Forecast_Capex_Input!$H$12:$H$286,$X742)=Repex),0)
*$DM742</f>
        <v>0</v>
      </c>
      <c r="DS742" s="165"/>
      <c r="DT742" s="188" t="b" cm="1">
        <f t="array" aca="1" ref="DT742" ca="1">OR($G742=Forecast_Capex_Input!$BU$8:$BU$10)</f>
        <v>0</v>
      </c>
      <c r="DU742" s="188" cm="1">
        <f t="array" aca="1" ref="DU742" ca="1">IFERROR(INDEX(Forecast_Capex_Input!BV$12:BV$286,$X742)
*(INDEX(Forecast_Capex_Input!$H$12:$H$286,$X742)=Repex),0)
*$DT742</f>
        <v>0</v>
      </c>
      <c r="DV742" s="188" cm="1">
        <f t="array" aca="1" ref="DV742" ca="1">IFERROR(INDEX(Forecast_Capex_Input!BW$12:BW$286,$X742)
*(INDEX(Forecast_Capex_Input!$H$12:$H$286,$X742)=Repex),0)
*$DT742</f>
        <v>0</v>
      </c>
      <c r="DW742" s="188" cm="1">
        <f t="array" aca="1" ref="DW742" ca="1">IFERROR(INDEX(Forecast_Capex_Input!BX$12:BX$286,$X742)
*(INDEX(Forecast_Capex_Input!$H$12:$H$286,$X742)=Repex),0)
*$DT742</f>
        <v>0</v>
      </c>
      <c r="DX742" s="188" cm="1">
        <f t="array" aca="1" ref="DX742" ca="1">IFERROR(INDEX(Forecast_Capex_Input!BY$12:BY$286,$X742)
*(INDEX(Forecast_Capex_Input!$H$12:$H$286,$X742)=Repex),0)
*$DT742</f>
        <v>0</v>
      </c>
      <c r="DY742" s="188" cm="1">
        <f t="array" aca="1" ref="DY742" ca="1">IFERROR(INDEX(Forecast_Capex_Input!BZ$12:BZ$286,$X742)
*(INDEX(Forecast_Capex_Input!$H$12:$H$286,$X742)=Repex),0)
*$DT742</f>
        <v>0</v>
      </c>
      <c r="DZ742" s="188" cm="1">
        <f t="array" aca="1" ref="DZ742" ca="1">IFERROR(INDEX(Forecast_Capex_Input!CA$12:CA$286,$X742)
*(INDEX(Forecast_Capex_Input!$H$12:$H$286,$X742)=Repex),0)
*$DT742</f>
        <v>0</v>
      </c>
      <c r="EA742" s="188" cm="1">
        <f t="array" aca="1" ref="EA742" ca="1">IFERROR(INDEX(Forecast_Capex_Input!CB$12:CB$286,$X742)
*(INDEX(Forecast_Capex_Input!$H$12:$H$286,$X742)=Repex),0)
*$DT742</f>
        <v>0</v>
      </c>
      <c r="EB742" s="188" cm="1">
        <f t="array" aca="1" ref="EB742" ca="1">IFERROR(INDEX(Forecast_Capex_Input!CC$12:CC$286,$X742)
*(INDEX(Forecast_Capex_Input!$H$12:$H$286,$X742)=Repex),0)
*$DT742</f>
        <v>0</v>
      </c>
      <c r="EC742" s="165"/>
      <c r="ED742" s="226" t="str">
        <f t="shared" si="523"/>
        <v>N/A</v>
      </c>
      <c r="EE742" s="174" t="s">
        <v>15</v>
      </c>
    </row>
    <row r="743" spans="3:135" x14ac:dyDescent="0.2">
      <c r="C743" s="174">
        <f t="shared" si="524"/>
        <v>733</v>
      </c>
      <c r="D743" s="167" t="str" cm="1">
        <f t="array" ref="D743">IFERROR(INDEX(Forecast_Capex_Input!$D$12:$D$286,$X743),NA)</f>
        <v>N/A</v>
      </c>
      <c r="E743" s="172" t="str" cm="1">
        <f t="array" ref="E743">IF($X743=NA,NA,INDEX(Forecast_Capex_Input!$E$12:$E$286,$X743))</f>
        <v>N/A</v>
      </c>
      <c r="F743" s="167" t="str" cm="1">
        <f t="array" aca="1" ref="F743" ca="1">IFERROR(INDEX(General!$E$25:$E$26,$Y743),NA)</f>
        <v>N/A</v>
      </c>
      <c r="G743" s="167" t="str" cm="1">
        <f t="array" aca="1" ref="G743" ca="1">IFERROR(INDEX(Forecast_Capex_Input!$AI$11:$BB$11,$AA743),NA)</f>
        <v>N/A</v>
      </c>
      <c r="H743" s="189" t="str" cm="1">
        <f t="array" aca="1" ref="H743" ca="1">IFERROR(INDEX(Forecast_Capex_Input!$AI$12:$BB$286,$X743,$AA743),NA)</f>
        <v>N/A</v>
      </c>
      <c r="I743" s="199" t="str" cm="1">
        <f t="array" ref="I743">IFERROR(INDEX(Forecast_Capex_Input!$F$12:$F$286,$X743),NA)</f>
        <v>N/A</v>
      </c>
      <c r="J743" s="199" t="str" cm="1">
        <f t="array" ref="J743">IFERROR(INDEX(Forecast_Capex_Input!G$12:G$286,$X743),NA)</f>
        <v>N/A</v>
      </c>
      <c r="K743" s="199" t="str" cm="1">
        <f t="array" ref="K743">IFERROR(INDEX(Forecast_Capex_Input!H$12:H$286,$X743),NA)</f>
        <v>N/A</v>
      </c>
      <c r="L743" s="199" t="str" cm="1">
        <f t="array" ref="L743">IFERROR(INDEX(Forecast_Capex_Input!I$12:I$286,$X743),NA)</f>
        <v>N/A</v>
      </c>
      <c r="M743" s="199" t="str" cm="1">
        <f t="array" ref="M743">IFERROR(INDEX(Forecast_Capex_Input!J$12:J$286,$X743),NA)</f>
        <v>N/A</v>
      </c>
      <c r="N743" s="199" t="str" cm="1">
        <f t="array" ref="N743">IFERROR(INDEX(Forecast_Capex_Input!K$12:K$286,$X743),NA)</f>
        <v>N/A</v>
      </c>
      <c r="O743" s="199" t="str" cm="1">
        <f t="array" ref="O743">IFERROR(INDEX(Forecast_Capex_Input!L$12:L$286,$X743),NA)</f>
        <v>N/A</v>
      </c>
      <c r="P743" s="199" t="str" cm="1">
        <f t="array" ref="P743">IFERROR(INDEX(Forecast_Capex_Input!M$12:M$286,$X743),NA)</f>
        <v>N/A</v>
      </c>
      <c r="Q743" s="172" t="str" cm="1">
        <f t="array" ref="Q743">IFERROR(INDEX(Forecast_Capex_Input!N$12:N$286,$X743),NA)</f>
        <v>N/A</v>
      </c>
      <c r="R743" s="265" cm="1">
        <f t="array" ref="R743">IFERROR(INDEX(Forecast_Capex_Input!O$12:O$286,$X743),0)</f>
        <v>0</v>
      </c>
      <c r="S743" s="172" cm="1">
        <f t="array" ref="S743">IFERROR(INDEX(Forecast_Capex_Input!P$12:P$286,$X743),0)</f>
        <v>0</v>
      </c>
      <c r="T743" s="199" t="str" cm="1">
        <f t="array" aca="1" ref="T743" ca="1">IFERROR(INDEX(General!$K$84:$K$103,$AA743),NA)</f>
        <v>N/A</v>
      </c>
      <c r="U743" s="188" cm="1">
        <f t="array" aca="1" ref="U743" ca="1">IFERROR(
IF($F743=General!$E$25,INDEX(Forecast_Capex_Input!S$12:S$286,$X743),
INDEX(Forecast_Capex_Input!T$12:T$286,$X743)),0)</f>
        <v>0</v>
      </c>
      <c r="V743" s="222" t="b">
        <f>IFERROR(INDEX(Overheads!$T$19:$T$26,MATCH($I743,Overheads!$E$19:$E$26,0)),FALSE)</f>
        <v>0</v>
      </c>
      <c r="W743" s="165"/>
      <c r="X743" s="174" t="str">
        <f>IFERROR(
IF(MATCH($C743,Forecast_Capex_Input!$CI$12:$CI$286,1)+1&gt;MAX(Forecast_Capex_Input!$C$12:$C$286),NA,
MATCH($C743,Forecast_Capex_Input!$CI$12:$CI$286,1)+1),1)</f>
        <v>N/A</v>
      </c>
      <c r="Y743" s="174" t="str" cm="1">
        <f t="array" aca="1" ref="Y743" ca="1">IFERROR(
IF(X742&lt;&gt;X743,1,
IF(COUNTIF(OFFSET(Y742,0,0,-INDEX(Forecast_Capex_Input!$CG$12:$CG$286,$X743)),Y742)=INDEX(Forecast_Capex_Input!$CG$12:$CG$286,$X743),Y742+1,Y742)),NA)</f>
        <v>N/A</v>
      </c>
      <c r="Z743" s="174" t="str" cm="1">
        <f t="array" ref="Z743">IFERROR($C743-IF($X743=1,1,INDEX(Forecast_Capex_Input!$CI$12:$CI$286,$X743-1))+1,NA)</f>
        <v>N/A</v>
      </c>
      <c r="AA743" s="174" t="str" cm="1">
        <f t="array" aca="1" ref="AA743" ca="1">IFERROR(IF(Y743=1,
INDEX(Forecast_Capex_Input!$AI$10:$BB$10,SMALL(IF(INDEX(Forecast_Capex_Input!$AI$12:$BB$286,$X743,0)&gt;0,COLUMN(Forecast_Capex_Input!$AI$10:$BB$10)-COLUMN(Forecast_Capex_Input!$AI$12)+1),ROWS(OFFSET(AA742,0,0,-$Z743)))),
OFFSET(AA742,-INDEX(Forecast_Capex_Input!$CG$12:$CG$286,$X743)+1,0)),NA)</f>
        <v>N/A</v>
      </c>
      <c r="AB743" s="174" t="str">
        <f t="shared" ca="1" si="493"/>
        <v>N/A</v>
      </c>
      <c r="AC743" s="222" t="b">
        <f t="shared" si="525"/>
        <v>0</v>
      </c>
      <c r="AD743" s="220" t="b">
        <v>0</v>
      </c>
      <c r="AE743" s="222" t="b">
        <f t="shared" si="494"/>
        <v>1</v>
      </c>
      <c r="AF743" s="165"/>
      <c r="AG743" s="215">
        <v>0</v>
      </c>
      <c r="AH743" s="215">
        <v>0</v>
      </c>
      <c r="AI743" s="215">
        <v>0</v>
      </c>
      <c r="AJ743" s="215">
        <v>0</v>
      </c>
      <c r="AK743" s="215">
        <v>0</v>
      </c>
      <c r="AL743" s="155">
        <v>0</v>
      </c>
      <c r="AM743" s="165"/>
      <c r="AN743" s="215" cm="1">
        <f t="array" aca="1" ref="AN743" ca="1">IFERROR(INDEX(General!O$33:O$34,$AB743)
*AG743,0)</f>
        <v>0</v>
      </c>
      <c r="AO743" s="215" cm="1">
        <f t="array" aca="1" ref="AO743" ca="1">IFERROR(INDEX(General!P$33:P$34,$AB743)
*AH743,0)</f>
        <v>0</v>
      </c>
      <c r="AP743" s="215" cm="1">
        <f t="array" aca="1" ref="AP743" ca="1">IFERROR(INDEX(General!Q$33:Q$34,$AB743)
*AI743,0)</f>
        <v>0</v>
      </c>
      <c r="AQ743" s="215" cm="1">
        <f t="array" aca="1" ref="AQ743" ca="1">IFERROR(INDEX(General!R$33:R$34,$AB743)
*AJ743,0)</f>
        <v>0</v>
      </c>
      <c r="AR743" s="215" cm="1">
        <f t="array" aca="1" ref="AR743" ca="1">IFERROR(INDEX(General!S$33:S$34,$AB743)
*AK743,0)</f>
        <v>0</v>
      </c>
      <c r="AS743" s="155">
        <f t="shared" ca="1" si="526"/>
        <v>0</v>
      </c>
      <c r="AT743" s="165"/>
      <c r="AU743" s="215">
        <f ca="1">IF($AE743=FALSE,AN743*Overheads!$R$24*$V743,
IFERROR(Overheads!$O$49*$V743*AN743,0)
+IFERROR(Overheads!Q$59*$V743*(AN743/Overheads!Q$68),0))</f>
        <v>0</v>
      </c>
      <c r="AV743" s="215">
        <f ca="1">IF($AE743=FALSE,AO743*Overheads!$R$24*$V743,
IFERROR(Overheads!$O$49*$V743*AO743,0)
+IFERROR(Overheads!R$59*$V743*(AO743/Overheads!R$68),0))</f>
        <v>0</v>
      </c>
      <c r="AW743" s="215">
        <f ca="1">IF($AE743=FALSE,AP743*Overheads!$R$24*$V743,
IFERROR(Overheads!$O$49*$V743*AP743,0)
+IFERROR(Overheads!S$59*$V743*(AP743/Overheads!S$68),0))</f>
        <v>0</v>
      </c>
      <c r="AX743" s="215">
        <f ca="1">IF($AE743=FALSE,AQ743*Overheads!$R$24*$V743,
IFERROR(Overheads!$O$49*$V743*AQ743,0)
+IFERROR(Overheads!T$59*$V743*(AQ743/Overheads!T$68),0))</f>
        <v>0</v>
      </c>
      <c r="AY743" s="215">
        <f ca="1">IF($AE743=FALSE,AR743*Overheads!$R$24*$V743,
IFERROR(Overheads!$O$49*$V743*AR743,0)
+IFERROR(Overheads!U$59*$V743*(AR743/Overheads!U$68),0))</f>
        <v>0</v>
      </c>
      <c r="AZ743" s="155">
        <f t="shared" ca="1" si="527"/>
        <v>0</v>
      </c>
      <c r="BA743" s="165"/>
      <c r="BB743" s="215">
        <f ca="1">IF($AE743=FALSE,AN743*Overheads!$S$25,
IFERROR(Overheads!$O$50*AN743,0)
+IFERROR(Overheads!Q$60*(AN743/Overheads!Q$66),0))</f>
        <v>0</v>
      </c>
      <c r="BC743" s="215">
        <f ca="1">IF($AE743=FALSE,AO743*Overheads!$S$25,
IFERROR(Overheads!$O$50*AO743,0)
+IFERROR(Overheads!R$60*(AO743/Overheads!R$66),0))</f>
        <v>0</v>
      </c>
      <c r="BD743" s="215">
        <f ca="1">IF($AE743=FALSE,AP743*Overheads!$S$25,
IFERROR(Overheads!$O$50*AP743,0)
+IFERROR(Overheads!S$60*(AP743/Overheads!S$66),0))</f>
        <v>0</v>
      </c>
      <c r="BE743" s="215">
        <f ca="1">IF($AE743=FALSE,AQ743*Overheads!$S$25,
IFERROR(Overheads!$O$50*AQ743,0)
+IFERROR(Overheads!T$60*(AQ743/Overheads!T$66),0))</f>
        <v>0</v>
      </c>
      <c r="BF743" s="215">
        <f ca="1">IF($AE743=FALSE,AR743*Overheads!$S$25,
IFERROR(Overheads!$O$50*AR743,0)
+IFERROR(Overheads!U$60*(AR743/Overheads!U$66),0))</f>
        <v>0</v>
      </c>
      <c r="BG743" s="155">
        <f t="shared" ca="1" si="528"/>
        <v>0</v>
      </c>
      <c r="BH743" s="165"/>
      <c r="BI743" s="215">
        <f t="shared" ca="1" si="529"/>
        <v>0</v>
      </c>
      <c r="BJ743" s="215">
        <f t="shared" ca="1" si="495"/>
        <v>0</v>
      </c>
      <c r="BK743" s="215">
        <f t="shared" ca="1" si="496"/>
        <v>0</v>
      </c>
      <c r="BL743" s="215">
        <f t="shared" ca="1" si="497"/>
        <v>0</v>
      </c>
      <c r="BM743" s="215">
        <f t="shared" ca="1" si="498"/>
        <v>0</v>
      </c>
      <c r="BN743" s="155">
        <f t="shared" ca="1" si="530"/>
        <v>0</v>
      </c>
      <c r="BO743" s="165"/>
      <c r="BP743" s="187" cm="1">
        <f t="array" ref="BP743">IFERROR(IF($X743=$X742,BP742,INDEX(Forecast_Capex_Input!AC$12:AC$286,$X743)),0)</f>
        <v>0</v>
      </c>
      <c r="BQ743" s="187" cm="1">
        <f t="array" ref="BQ743">IFERROR(IF($X743=$X742,BQ742,INDEX(Forecast_Capex_Input!AD$12:AD$286,$X743)),0)</f>
        <v>0</v>
      </c>
      <c r="BR743" s="187" cm="1">
        <f t="array" ref="BR743">IFERROR(IF($X743=$X742,BR742,INDEX(Forecast_Capex_Input!AE$12:AE$286,$X743)),0)</f>
        <v>0</v>
      </c>
      <c r="BS743" s="187" cm="1">
        <f t="array" ref="BS743">IFERROR(IF($X743=$X742,BS742,INDEX(Forecast_Capex_Input!AF$12:AF$286,$X743)),0)</f>
        <v>0</v>
      </c>
      <c r="BT743" s="187" cm="1">
        <f t="array" ref="BT743">IFERROR(IF($X743=$X742,BT742,INDEX(Forecast_Capex_Input!AG$12:AG$286,$X743)),0)</f>
        <v>0</v>
      </c>
      <c r="BU743" s="165"/>
      <c r="BV743" s="215">
        <f t="shared" si="499"/>
        <v>0</v>
      </c>
      <c r="BW743" s="215">
        <f t="shared" si="500"/>
        <v>0</v>
      </c>
      <c r="BX743" s="215">
        <f t="shared" si="501"/>
        <v>0</v>
      </c>
      <c r="BY743" s="215">
        <f t="shared" si="502"/>
        <v>0</v>
      </c>
      <c r="BZ743" s="215">
        <f t="shared" si="503"/>
        <v>0</v>
      </c>
      <c r="CA743" s="155">
        <f t="shared" si="531"/>
        <v>0</v>
      </c>
      <c r="CB743" s="165"/>
      <c r="CC743" s="215">
        <f t="shared" si="504"/>
        <v>0</v>
      </c>
      <c r="CD743" s="215">
        <f t="shared" si="505"/>
        <v>0</v>
      </c>
      <c r="CE743" s="215">
        <f t="shared" si="506"/>
        <v>0</v>
      </c>
      <c r="CF743" s="215">
        <f t="shared" si="507"/>
        <v>0</v>
      </c>
      <c r="CG743" s="215">
        <f t="shared" si="508"/>
        <v>0</v>
      </c>
      <c r="CH743" s="155">
        <f t="shared" si="532"/>
        <v>0</v>
      </c>
      <c r="CI743" s="165"/>
      <c r="CJ743" s="215">
        <f t="shared" si="509"/>
        <v>0</v>
      </c>
      <c r="CK743" s="215">
        <f t="shared" si="510"/>
        <v>0</v>
      </c>
      <c r="CL743" s="215">
        <f t="shared" si="511"/>
        <v>0</v>
      </c>
      <c r="CM743" s="215">
        <f t="shared" si="512"/>
        <v>0</v>
      </c>
      <c r="CN743" s="215">
        <f t="shared" si="513"/>
        <v>0</v>
      </c>
      <c r="CO743" s="155">
        <f t="shared" si="533"/>
        <v>0</v>
      </c>
      <c r="CP743" s="165"/>
      <c r="CQ743" s="223">
        <f t="shared" si="514"/>
        <v>0</v>
      </c>
      <c r="CR743" s="223">
        <f t="shared" si="515"/>
        <v>0</v>
      </c>
      <c r="CS743" s="223">
        <f t="shared" si="516"/>
        <v>0</v>
      </c>
      <c r="CT743" s="223">
        <f t="shared" si="517"/>
        <v>0</v>
      </c>
      <c r="CU743" s="223">
        <f t="shared" si="518"/>
        <v>0</v>
      </c>
      <c r="CV743" s="155">
        <f t="shared" si="534"/>
        <v>0</v>
      </c>
      <c r="CW743" s="165"/>
      <c r="CX743" s="215">
        <f t="shared" si="535"/>
        <v>0</v>
      </c>
      <c r="CY743" s="215">
        <f t="shared" si="519"/>
        <v>0</v>
      </c>
      <c r="CZ743" s="215">
        <f t="shared" si="520"/>
        <v>0</v>
      </c>
      <c r="DA743" s="215">
        <f t="shared" si="521"/>
        <v>0</v>
      </c>
      <c r="DB743" s="215">
        <f t="shared" si="522"/>
        <v>0</v>
      </c>
      <c r="DC743" s="155">
        <f t="shared" si="536"/>
        <v>0</v>
      </c>
      <c r="DD743" s="165"/>
      <c r="DE743" s="188" t="b" cm="1">
        <f t="array" aca="1" ref="DE743" ca="1">OR($G743=Forecast_Capex_Input!$BF$8:$BF$10)</f>
        <v>0</v>
      </c>
      <c r="DF743" s="188" cm="1">
        <f t="array" aca="1" ref="DF743" ca="1">IFERROR(INDEX(Forecast_Capex_Input!BG$12:BG$286,$X743)
*(INDEX(Forecast_Capex_Input!$H$12:$H$286,$X743)=Repex),0)
*$DE743</f>
        <v>0</v>
      </c>
      <c r="DG743" s="188" cm="1">
        <f t="array" aca="1" ref="DG743" ca="1">IFERROR(INDEX(Forecast_Capex_Input!BH$12:BH$286,$X743)
*(INDEX(Forecast_Capex_Input!$H$12:$H$286,$X743)=Repex),0)
*$DE743</f>
        <v>0</v>
      </c>
      <c r="DH743" s="188" cm="1">
        <f t="array" aca="1" ref="DH743" ca="1">IFERROR(INDEX(Forecast_Capex_Input!BI$12:BI$286,$X743)
*(INDEX(Forecast_Capex_Input!$H$12:$H$286,$X743)=Repex),0)
*$DE743</f>
        <v>0</v>
      </c>
      <c r="DI743" s="188" cm="1">
        <f t="array" aca="1" ref="DI743" ca="1">IFERROR(INDEX(Forecast_Capex_Input!BJ$12:BJ$286,$X743)
*(INDEX(Forecast_Capex_Input!$H$12:$H$286,$X743)=Repex),0)
*$DE743</f>
        <v>0</v>
      </c>
      <c r="DJ743" s="188" cm="1">
        <f t="array" aca="1" ref="DJ743" ca="1">IFERROR(INDEX(Forecast_Capex_Input!BK$12:BK$286,$X743)
*(INDEX(Forecast_Capex_Input!$H$12:$H$286,$X743)=Repex),0)
*$DE743</f>
        <v>0</v>
      </c>
      <c r="DK743" s="188" cm="1">
        <f t="array" aca="1" ref="DK743" ca="1">IFERROR(INDEX(Forecast_Capex_Input!BL$12:BL$286,$X743)
*(INDEX(Forecast_Capex_Input!$H$12:$H$286,$X743)=Repex),0)
*$DE743</f>
        <v>0</v>
      </c>
      <c r="DL743" s="165"/>
      <c r="DM743" s="188" t="b" cm="1">
        <f t="array" aca="1" ref="DM743" ca="1">OR($G743=Forecast_Capex_Input!$BN$8:$BN$9)</f>
        <v>0</v>
      </c>
      <c r="DN743" s="188" cm="1">
        <f t="array" aca="1" ref="DN743" ca="1">IFERROR(INDEX(Forecast_Capex_Input!BO$12:BO$286,$X743)
*(INDEX(Forecast_Capex_Input!$H$12:$H$286,$X743)=Repex),0)
*$DM743</f>
        <v>0</v>
      </c>
      <c r="DO743" s="188" cm="1">
        <f t="array" aca="1" ref="DO743" ca="1">IFERROR(INDEX(Forecast_Capex_Input!BP$12:BP$286,$X743)
*(INDEX(Forecast_Capex_Input!$H$12:$H$286,$X743)=Repex),0)
*$DM743</f>
        <v>0</v>
      </c>
      <c r="DP743" s="188" cm="1">
        <f t="array" aca="1" ref="DP743" ca="1">IFERROR(INDEX(Forecast_Capex_Input!BQ$12:BQ$286,$X743)
*(INDEX(Forecast_Capex_Input!$H$12:$H$286,$X743)=Repex),0)
*$DM743</f>
        <v>0</v>
      </c>
      <c r="DQ743" s="188" cm="1">
        <f t="array" aca="1" ref="DQ743" ca="1">IFERROR(INDEX(Forecast_Capex_Input!BR$12:BR$286,$X743)
*(INDEX(Forecast_Capex_Input!$H$12:$H$286,$X743)=Repex),0)
*$DM743</f>
        <v>0</v>
      </c>
      <c r="DR743" s="188" cm="1">
        <f t="array" aca="1" ref="DR743" ca="1">IFERROR(INDEX(Forecast_Capex_Input!BS$12:BS$286,$X743)
*(INDEX(Forecast_Capex_Input!$H$12:$H$286,$X743)=Repex),0)
*$DM743</f>
        <v>0</v>
      </c>
      <c r="DS743" s="165"/>
      <c r="DT743" s="188" t="b" cm="1">
        <f t="array" aca="1" ref="DT743" ca="1">OR($G743=Forecast_Capex_Input!$BU$8:$BU$10)</f>
        <v>0</v>
      </c>
      <c r="DU743" s="188" cm="1">
        <f t="array" aca="1" ref="DU743" ca="1">IFERROR(INDEX(Forecast_Capex_Input!BV$12:BV$286,$X743)
*(INDEX(Forecast_Capex_Input!$H$12:$H$286,$X743)=Repex),0)
*$DT743</f>
        <v>0</v>
      </c>
      <c r="DV743" s="188" cm="1">
        <f t="array" aca="1" ref="DV743" ca="1">IFERROR(INDEX(Forecast_Capex_Input!BW$12:BW$286,$X743)
*(INDEX(Forecast_Capex_Input!$H$12:$H$286,$X743)=Repex),0)
*$DT743</f>
        <v>0</v>
      </c>
      <c r="DW743" s="188" cm="1">
        <f t="array" aca="1" ref="DW743" ca="1">IFERROR(INDEX(Forecast_Capex_Input!BX$12:BX$286,$X743)
*(INDEX(Forecast_Capex_Input!$H$12:$H$286,$X743)=Repex),0)
*$DT743</f>
        <v>0</v>
      </c>
      <c r="DX743" s="188" cm="1">
        <f t="array" aca="1" ref="DX743" ca="1">IFERROR(INDEX(Forecast_Capex_Input!BY$12:BY$286,$X743)
*(INDEX(Forecast_Capex_Input!$H$12:$H$286,$X743)=Repex),0)
*$DT743</f>
        <v>0</v>
      </c>
      <c r="DY743" s="188" cm="1">
        <f t="array" aca="1" ref="DY743" ca="1">IFERROR(INDEX(Forecast_Capex_Input!BZ$12:BZ$286,$X743)
*(INDEX(Forecast_Capex_Input!$H$12:$H$286,$X743)=Repex),0)
*$DT743</f>
        <v>0</v>
      </c>
      <c r="DZ743" s="188" cm="1">
        <f t="array" aca="1" ref="DZ743" ca="1">IFERROR(INDEX(Forecast_Capex_Input!CA$12:CA$286,$X743)
*(INDEX(Forecast_Capex_Input!$H$12:$H$286,$X743)=Repex),0)
*$DT743</f>
        <v>0</v>
      </c>
      <c r="EA743" s="188" cm="1">
        <f t="array" aca="1" ref="EA743" ca="1">IFERROR(INDEX(Forecast_Capex_Input!CB$12:CB$286,$X743)
*(INDEX(Forecast_Capex_Input!$H$12:$H$286,$X743)=Repex),0)
*$DT743</f>
        <v>0</v>
      </c>
      <c r="EB743" s="188" cm="1">
        <f t="array" aca="1" ref="EB743" ca="1">IFERROR(INDEX(Forecast_Capex_Input!CC$12:CC$286,$X743)
*(INDEX(Forecast_Capex_Input!$H$12:$H$286,$X743)=Repex),0)
*$DT743</f>
        <v>0</v>
      </c>
      <c r="EC743" s="165"/>
      <c r="ED743" s="226" t="str">
        <f t="shared" si="523"/>
        <v>N/A</v>
      </c>
      <c r="EE743" s="174" t="s">
        <v>15</v>
      </c>
    </row>
    <row r="744" spans="3:135" x14ac:dyDescent="0.2">
      <c r="C744" s="174">
        <f t="shared" si="524"/>
        <v>734</v>
      </c>
      <c r="D744" s="167" t="str" cm="1">
        <f t="array" ref="D744">IFERROR(INDEX(Forecast_Capex_Input!$D$12:$D$286,$X744),NA)</f>
        <v>N/A</v>
      </c>
      <c r="E744" s="172" t="str" cm="1">
        <f t="array" ref="E744">IF($X744=NA,NA,INDEX(Forecast_Capex_Input!$E$12:$E$286,$X744))</f>
        <v>N/A</v>
      </c>
      <c r="F744" s="167" t="str" cm="1">
        <f t="array" aca="1" ref="F744" ca="1">IFERROR(INDEX(General!$E$25:$E$26,$Y744),NA)</f>
        <v>N/A</v>
      </c>
      <c r="G744" s="167" t="str" cm="1">
        <f t="array" aca="1" ref="G744" ca="1">IFERROR(INDEX(Forecast_Capex_Input!$AI$11:$BB$11,$AA744),NA)</f>
        <v>N/A</v>
      </c>
      <c r="H744" s="189" t="str" cm="1">
        <f t="array" aca="1" ref="H744" ca="1">IFERROR(INDEX(Forecast_Capex_Input!$AI$12:$BB$286,$X744,$AA744),NA)</f>
        <v>N/A</v>
      </c>
      <c r="I744" s="199" t="str" cm="1">
        <f t="array" ref="I744">IFERROR(INDEX(Forecast_Capex_Input!$F$12:$F$286,$X744),NA)</f>
        <v>N/A</v>
      </c>
      <c r="J744" s="199" t="str" cm="1">
        <f t="array" ref="J744">IFERROR(INDEX(Forecast_Capex_Input!G$12:G$286,$X744),NA)</f>
        <v>N/A</v>
      </c>
      <c r="K744" s="199" t="str" cm="1">
        <f t="array" ref="K744">IFERROR(INDEX(Forecast_Capex_Input!H$12:H$286,$X744),NA)</f>
        <v>N/A</v>
      </c>
      <c r="L744" s="199" t="str" cm="1">
        <f t="array" ref="L744">IFERROR(INDEX(Forecast_Capex_Input!I$12:I$286,$X744),NA)</f>
        <v>N/A</v>
      </c>
      <c r="M744" s="199" t="str" cm="1">
        <f t="array" ref="M744">IFERROR(INDEX(Forecast_Capex_Input!J$12:J$286,$X744),NA)</f>
        <v>N/A</v>
      </c>
      <c r="N744" s="199" t="str" cm="1">
        <f t="array" ref="N744">IFERROR(INDEX(Forecast_Capex_Input!K$12:K$286,$X744),NA)</f>
        <v>N/A</v>
      </c>
      <c r="O744" s="199" t="str" cm="1">
        <f t="array" ref="O744">IFERROR(INDEX(Forecast_Capex_Input!L$12:L$286,$X744),NA)</f>
        <v>N/A</v>
      </c>
      <c r="P744" s="199" t="str" cm="1">
        <f t="array" ref="P744">IFERROR(INDEX(Forecast_Capex_Input!M$12:M$286,$X744),NA)</f>
        <v>N/A</v>
      </c>
      <c r="Q744" s="172" t="str" cm="1">
        <f t="array" ref="Q744">IFERROR(INDEX(Forecast_Capex_Input!N$12:N$286,$X744),NA)</f>
        <v>N/A</v>
      </c>
      <c r="R744" s="265" cm="1">
        <f t="array" ref="R744">IFERROR(INDEX(Forecast_Capex_Input!O$12:O$286,$X744),0)</f>
        <v>0</v>
      </c>
      <c r="S744" s="172" cm="1">
        <f t="array" ref="S744">IFERROR(INDEX(Forecast_Capex_Input!P$12:P$286,$X744),0)</f>
        <v>0</v>
      </c>
      <c r="T744" s="199" t="str" cm="1">
        <f t="array" aca="1" ref="T744" ca="1">IFERROR(INDEX(General!$K$84:$K$103,$AA744),NA)</f>
        <v>N/A</v>
      </c>
      <c r="U744" s="188" cm="1">
        <f t="array" aca="1" ref="U744" ca="1">IFERROR(
IF($F744=General!$E$25,INDEX(Forecast_Capex_Input!S$12:S$286,$X744),
INDEX(Forecast_Capex_Input!T$12:T$286,$X744)),0)</f>
        <v>0</v>
      </c>
      <c r="V744" s="222" t="b">
        <f>IFERROR(INDEX(Overheads!$T$19:$T$26,MATCH($I744,Overheads!$E$19:$E$26,0)),FALSE)</f>
        <v>0</v>
      </c>
      <c r="W744" s="165"/>
      <c r="X744" s="174" t="str">
        <f>IFERROR(
IF(MATCH($C744,Forecast_Capex_Input!$CI$12:$CI$286,1)+1&gt;MAX(Forecast_Capex_Input!$C$12:$C$286),NA,
MATCH($C744,Forecast_Capex_Input!$CI$12:$CI$286,1)+1),1)</f>
        <v>N/A</v>
      </c>
      <c r="Y744" s="174" t="str" cm="1">
        <f t="array" aca="1" ref="Y744" ca="1">IFERROR(
IF(X743&lt;&gt;X744,1,
IF(COUNTIF(OFFSET(Y743,0,0,-INDEX(Forecast_Capex_Input!$CG$12:$CG$286,$X744)),Y743)=INDEX(Forecast_Capex_Input!$CG$12:$CG$286,$X744),Y743+1,Y743)),NA)</f>
        <v>N/A</v>
      </c>
      <c r="Z744" s="174" t="str" cm="1">
        <f t="array" ref="Z744">IFERROR($C744-IF($X744=1,1,INDEX(Forecast_Capex_Input!$CI$12:$CI$286,$X744-1))+1,NA)</f>
        <v>N/A</v>
      </c>
      <c r="AA744" s="174" t="str" cm="1">
        <f t="array" aca="1" ref="AA744" ca="1">IFERROR(IF(Y744=1,
INDEX(Forecast_Capex_Input!$AI$10:$BB$10,SMALL(IF(INDEX(Forecast_Capex_Input!$AI$12:$BB$286,$X744,0)&gt;0,COLUMN(Forecast_Capex_Input!$AI$10:$BB$10)-COLUMN(Forecast_Capex_Input!$AI$12)+1),ROWS(OFFSET(AA743,0,0,-$Z744)))),
OFFSET(AA743,-INDEX(Forecast_Capex_Input!$CG$12:$CG$286,$X744)+1,0)),NA)</f>
        <v>N/A</v>
      </c>
      <c r="AB744" s="174" t="str">
        <f t="shared" ca="1" si="493"/>
        <v>N/A</v>
      </c>
      <c r="AC744" s="222" t="b">
        <f t="shared" si="525"/>
        <v>0</v>
      </c>
      <c r="AD744" s="220" t="b">
        <v>0</v>
      </c>
      <c r="AE744" s="222" t="b">
        <f t="shared" si="494"/>
        <v>1</v>
      </c>
      <c r="AF744" s="165"/>
      <c r="AG744" s="215">
        <v>0</v>
      </c>
      <c r="AH744" s="215">
        <v>0</v>
      </c>
      <c r="AI744" s="215">
        <v>0</v>
      </c>
      <c r="AJ744" s="215">
        <v>0</v>
      </c>
      <c r="AK744" s="215">
        <v>0</v>
      </c>
      <c r="AL744" s="155">
        <v>0</v>
      </c>
      <c r="AM744" s="165"/>
      <c r="AN744" s="215" cm="1">
        <f t="array" aca="1" ref="AN744" ca="1">IFERROR(INDEX(General!O$33:O$34,$AB744)
*AG744,0)</f>
        <v>0</v>
      </c>
      <c r="AO744" s="215" cm="1">
        <f t="array" aca="1" ref="AO744" ca="1">IFERROR(INDEX(General!P$33:P$34,$AB744)
*AH744,0)</f>
        <v>0</v>
      </c>
      <c r="AP744" s="215" cm="1">
        <f t="array" aca="1" ref="AP744" ca="1">IFERROR(INDEX(General!Q$33:Q$34,$AB744)
*AI744,0)</f>
        <v>0</v>
      </c>
      <c r="AQ744" s="215" cm="1">
        <f t="array" aca="1" ref="AQ744" ca="1">IFERROR(INDEX(General!R$33:R$34,$AB744)
*AJ744,0)</f>
        <v>0</v>
      </c>
      <c r="AR744" s="215" cm="1">
        <f t="array" aca="1" ref="AR744" ca="1">IFERROR(INDEX(General!S$33:S$34,$AB744)
*AK744,0)</f>
        <v>0</v>
      </c>
      <c r="AS744" s="155">
        <f t="shared" ca="1" si="526"/>
        <v>0</v>
      </c>
      <c r="AT744" s="165"/>
      <c r="AU744" s="215">
        <f ca="1">IF($AE744=FALSE,AN744*Overheads!$R$24*$V744,
IFERROR(Overheads!$O$49*$V744*AN744,0)
+IFERROR(Overheads!Q$59*$V744*(AN744/Overheads!Q$68),0))</f>
        <v>0</v>
      </c>
      <c r="AV744" s="215">
        <f ca="1">IF($AE744=FALSE,AO744*Overheads!$R$24*$V744,
IFERROR(Overheads!$O$49*$V744*AO744,0)
+IFERROR(Overheads!R$59*$V744*(AO744/Overheads!R$68),0))</f>
        <v>0</v>
      </c>
      <c r="AW744" s="215">
        <f ca="1">IF($AE744=FALSE,AP744*Overheads!$R$24*$V744,
IFERROR(Overheads!$O$49*$V744*AP744,0)
+IFERROR(Overheads!S$59*$V744*(AP744/Overheads!S$68),0))</f>
        <v>0</v>
      </c>
      <c r="AX744" s="215">
        <f ca="1">IF($AE744=FALSE,AQ744*Overheads!$R$24*$V744,
IFERROR(Overheads!$O$49*$V744*AQ744,0)
+IFERROR(Overheads!T$59*$V744*(AQ744/Overheads!T$68),0))</f>
        <v>0</v>
      </c>
      <c r="AY744" s="215">
        <f ca="1">IF($AE744=FALSE,AR744*Overheads!$R$24*$V744,
IFERROR(Overheads!$O$49*$V744*AR744,0)
+IFERROR(Overheads!U$59*$V744*(AR744/Overheads!U$68),0))</f>
        <v>0</v>
      </c>
      <c r="AZ744" s="155">
        <f t="shared" ca="1" si="527"/>
        <v>0</v>
      </c>
      <c r="BA744" s="165"/>
      <c r="BB744" s="215">
        <f ca="1">IF($AE744=FALSE,AN744*Overheads!$S$25,
IFERROR(Overheads!$O$50*AN744,0)
+IFERROR(Overheads!Q$60*(AN744/Overheads!Q$66),0))</f>
        <v>0</v>
      </c>
      <c r="BC744" s="215">
        <f ca="1">IF($AE744=FALSE,AO744*Overheads!$S$25,
IFERROR(Overheads!$O$50*AO744,0)
+IFERROR(Overheads!R$60*(AO744/Overheads!R$66),0))</f>
        <v>0</v>
      </c>
      <c r="BD744" s="215">
        <f ca="1">IF($AE744=FALSE,AP744*Overheads!$S$25,
IFERROR(Overheads!$O$50*AP744,0)
+IFERROR(Overheads!S$60*(AP744/Overheads!S$66),0))</f>
        <v>0</v>
      </c>
      <c r="BE744" s="215">
        <f ca="1">IF($AE744=FALSE,AQ744*Overheads!$S$25,
IFERROR(Overheads!$O$50*AQ744,0)
+IFERROR(Overheads!T$60*(AQ744/Overheads!T$66),0))</f>
        <v>0</v>
      </c>
      <c r="BF744" s="215">
        <f ca="1">IF($AE744=FALSE,AR744*Overheads!$S$25,
IFERROR(Overheads!$O$50*AR744,0)
+IFERROR(Overheads!U$60*(AR744/Overheads!U$66),0))</f>
        <v>0</v>
      </c>
      <c r="BG744" s="155">
        <f t="shared" ca="1" si="528"/>
        <v>0</v>
      </c>
      <c r="BH744" s="165"/>
      <c r="BI744" s="215">
        <f t="shared" ca="1" si="529"/>
        <v>0</v>
      </c>
      <c r="BJ744" s="215">
        <f t="shared" ca="1" si="495"/>
        <v>0</v>
      </c>
      <c r="BK744" s="215">
        <f t="shared" ca="1" si="496"/>
        <v>0</v>
      </c>
      <c r="BL744" s="215">
        <f t="shared" ca="1" si="497"/>
        <v>0</v>
      </c>
      <c r="BM744" s="215">
        <f t="shared" ca="1" si="498"/>
        <v>0</v>
      </c>
      <c r="BN744" s="155">
        <f t="shared" ca="1" si="530"/>
        <v>0</v>
      </c>
      <c r="BO744" s="165"/>
      <c r="BP744" s="187" cm="1">
        <f t="array" ref="BP744">IFERROR(IF($X744=$X743,BP743,INDEX(Forecast_Capex_Input!AC$12:AC$286,$X744)),0)</f>
        <v>0</v>
      </c>
      <c r="BQ744" s="187" cm="1">
        <f t="array" ref="BQ744">IFERROR(IF($X744=$X743,BQ743,INDEX(Forecast_Capex_Input!AD$12:AD$286,$X744)),0)</f>
        <v>0</v>
      </c>
      <c r="BR744" s="187" cm="1">
        <f t="array" ref="BR744">IFERROR(IF($X744=$X743,BR743,INDEX(Forecast_Capex_Input!AE$12:AE$286,$X744)),0)</f>
        <v>0</v>
      </c>
      <c r="BS744" s="187" cm="1">
        <f t="array" ref="BS744">IFERROR(IF($X744=$X743,BS743,INDEX(Forecast_Capex_Input!AF$12:AF$286,$X744)),0)</f>
        <v>0</v>
      </c>
      <c r="BT744" s="187" cm="1">
        <f t="array" ref="BT744">IFERROR(IF($X744=$X743,BT743,INDEX(Forecast_Capex_Input!AG$12:AG$286,$X744)),0)</f>
        <v>0</v>
      </c>
      <c r="BU744" s="165"/>
      <c r="BV744" s="215">
        <f t="shared" si="499"/>
        <v>0</v>
      </c>
      <c r="BW744" s="215">
        <f t="shared" si="500"/>
        <v>0</v>
      </c>
      <c r="BX744" s="215">
        <f t="shared" si="501"/>
        <v>0</v>
      </c>
      <c r="BY744" s="215">
        <f t="shared" si="502"/>
        <v>0</v>
      </c>
      <c r="BZ744" s="215">
        <f t="shared" si="503"/>
        <v>0</v>
      </c>
      <c r="CA744" s="155">
        <f t="shared" si="531"/>
        <v>0</v>
      </c>
      <c r="CB744" s="165"/>
      <c r="CC744" s="215">
        <f t="shared" si="504"/>
        <v>0</v>
      </c>
      <c r="CD744" s="215">
        <f t="shared" si="505"/>
        <v>0</v>
      </c>
      <c r="CE744" s="215">
        <f t="shared" si="506"/>
        <v>0</v>
      </c>
      <c r="CF744" s="215">
        <f t="shared" si="507"/>
        <v>0</v>
      </c>
      <c r="CG744" s="215">
        <f t="shared" si="508"/>
        <v>0</v>
      </c>
      <c r="CH744" s="155">
        <f t="shared" si="532"/>
        <v>0</v>
      </c>
      <c r="CI744" s="165"/>
      <c r="CJ744" s="215">
        <f t="shared" si="509"/>
        <v>0</v>
      </c>
      <c r="CK744" s="215">
        <f t="shared" si="510"/>
        <v>0</v>
      </c>
      <c r="CL744" s="215">
        <f t="shared" si="511"/>
        <v>0</v>
      </c>
      <c r="CM744" s="215">
        <f t="shared" si="512"/>
        <v>0</v>
      </c>
      <c r="CN744" s="215">
        <f t="shared" si="513"/>
        <v>0</v>
      </c>
      <c r="CO744" s="155">
        <f t="shared" si="533"/>
        <v>0</v>
      </c>
      <c r="CP744" s="165"/>
      <c r="CQ744" s="223">
        <f t="shared" si="514"/>
        <v>0</v>
      </c>
      <c r="CR744" s="223">
        <f t="shared" si="515"/>
        <v>0</v>
      </c>
      <c r="CS744" s="223">
        <f t="shared" si="516"/>
        <v>0</v>
      </c>
      <c r="CT744" s="223">
        <f t="shared" si="517"/>
        <v>0</v>
      </c>
      <c r="CU744" s="223">
        <f t="shared" si="518"/>
        <v>0</v>
      </c>
      <c r="CV744" s="155">
        <f t="shared" si="534"/>
        <v>0</v>
      </c>
      <c r="CW744" s="165"/>
      <c r="CX744" s="215">
        <f t="shared" si="535"/>
        <v>0</v>
      </c>
      <c r="CY744" s="215">
        <f t="shared" si="519"/>
        <v>0</v>
      </c>
      <c r="CZ744" s="215">
        <f t="shared" si="520"/>
        <v>0</v>
      </c>
      <c r="DA744" s="215">
        <f t="shared" si="521"/>
        <v>0</v>
      </c>
      <c r="DB744" s="215">
        <f t="shared" si="522"/>
        <v>0</v>
      </c>
      <c r="DC744" s="155">
        <f t="shared" si="536"/>
        <v>0</v>
      </c>
      <c r="DD744" s="165"/>
      <c r="DE744" s="188" t="b" cm="1">
        <f t="array" aca="1" ref="DE744" ca="1">OR($G744=Forecast_Capex_Input!$BF$8:$BF$10)</f>
        <v>0</v>
      </c>
      <c r="DF744" s="188" cm="1">
        <f t="array" aca="1" ref="DF744" ca="1">IFERROR(INDEX(Forecast_Capex_Input!BG$12:BG$286,$X744)
*(INDEX(Forecast_Capex_Input!$H$12:$H$286,$X744)=Repex),0)
*$DE744</f>
        <v>0</v>
      </c>
      <c r="DG744" s="188" cm="1">
        <f t="array" aca="1" ref="DG744" ca="1">IFERROR(INDEX(Forecast_Capex_Input!BH$12:BH$286,$X744)
*(INDEX(Forecast_Capex_Input!$H$12:$H$286,$X744)=Repex),0)
*$DE744</f>
        <v>0</v>
      </c>
      <c r="DH744" s="188" cm="1">
        <f t="array" aca="1" ref="DH744" ca="1">IFERROR(INDEX(Forecast_Capex_Input!BI$12:BI$286,$X744)
*(INDEX(Forecast_Capex_Input!$H$12:$H$286,$X744)=Repex),0)
*$DE744</f>
        <v>0</v>
      </c>
      <c r="DI744" s="188" cm="1">
        <f t="array" aca="1" ref="DI744" ca="1">IFERROR(INDEX(Forecast_Capex_Input!BJ$12:BJ$286,$X744)
*(INDEX(Forecast_Capex_Input!$H$12:$H$286,$X744)=Repex),0)
*$DE744</f>
        <v>0</v>
      </c>
      <c r="DJ744" s="188" cm="1">
        <f t="array" aca="1" ref="DJ744" ca="1">IFERROR(INDEX(Forecast_Capex_Input!BK$12:BK$286,$X744)
*(INDEX(Forecast_Capex_Input!$H$12:$H$286,$X744)=Repex),0)
*$DE744</f>
        <v>0</v>
      </c>
      <c r="DK744" s="188" cm="1">
        <f t="array" aca="1" ref="DK744" ca="1">IFERROR(INDEX(Forecast_Capex_Input!BL$12:BL$286,$X744)
*(INDEX(Forecast_Capex_Input!$H$12:$H$286,$X744)=Repex),0)
*$DE744</f>
        <v>0</v>
      </c>
      <c r="DL744" s="165"/>
      <c r="DM744" s="188" t="b" cm="1">
        <f t="array" aca="1" ref="DM744" ca="1">OR($G744=Forecast_Capex_Input!$BN$8:$BN$9)</f>
        <v>0</v>
      </c>
      <c r="DN744" s="188" cm="1">
        <f t="array" aca="1" ref="DN744" ca="1">IFERROR(INDEX(Forecast_Capex_Input!BO$12:BO$286,$X744)
*(INDEX(Forecast_Capex_Input!$H$12:$H$286,$X744)=Repex),0)
*$DM744</f>
        <v>0</v>
      </c>
      <c r="DO744" s="188" cm="1">
        <f t="array" aca="1" ref="DO744" ca="1">IFERROR(INDEX(Forecast_Capex_Input!BP$12:BP$286,$X744)
*(INDEX(Forecast_Capex_Input!$H$12:$H$286,$X744)=Repex),0)
*$DM744</f>
        <v>0</v>
      </c>
      <c r="DP744" s="188" cm="1">
        <f t="array" aca="1" ref="DP744" ca="1">IFERROR(INDEX(Forecast_Capex_Input!BQ$12:BQ$286,$X744)
*(INDEX(Forecast_Capex_Input!$H$12:$H$286,$X744)=Repex),0)
*$DM744</f>
        <v>0</v>
      </c>
      <c r="DQ744" s="188" cm="1">
        <f t="array" aca="1" ref="DQ744" ca="1">IFERROR(INDEX(Forecast_Capex_Input!BR$12:BR$286,$X744)
*(INDEX(Forecast_Capex_Input!$H$12:$H$286,$X744)=Repex),0)
*$DM744</f>
        <v>0</v>
      </c>
      <c r="DR744" s="188" cm="1">
        <f t="array" aca="1" ref="DR744" ca="1">IFERROR(INDEX(Forecast_Capex_Input!BS$12:BS$286,$X744)
*(INDEX(Forecast_Capex_Input!$H$12:$H$286,$X744)=Repex),0)
*$DM744</f>
        <v>0</v>
      </c>
      <c r="DS744" s="165"/>
      <c r="DT744" s="188" t="b" cm="1">
        <f t="array" aca="1" ref="DT744" ca="1">OR($G744=Forecast_Capex_Input!$BU$8:$BU$10)</f>
        <v>0</v>
      </c>
      <c r="DU744" s="188" cm="1">
        <f t="array" aca="1" ref="DU744" ca="1">IFERROR(INDEX(Forecast_Capex_Input!BV$12:BV$286,$X744)
*(INDEX(Forecast_Capex_Input!$H$12:$H$286,$X744)=Repex),0)
*$DT744</f>
        <v>0</v>
      </c>
      <c r="DV744" s="188" cm="1">
        <f t="array" aca="1" ref="DV744" ca="1">IFERROR(INDEX(Forecast_Capex_Input!BW$12:BW$286,$X744)
*(INDEX(Forecast_Capex_Input!$H$12:$H$286,$X744)=Repex),0)
*$DT744</f>
        <v>0</v>
      </c>
      <c r="DW744" s="188" cm="1">
        <f t="array" aca="1" ref="DW744" ca="1">IFERROR(INDEX(Forecast_Capex_Input!BX$12:BX$286,$X744)
*(INDEX(Forecast_Capex_Input!$H$12:$H$286,$X744)=Repex),0)
*$DT744</f>
        <v>0</v>
      </c>
      <c r="DX744" s="188" cm="1">
        <f t="array" aca="1" ref="DX744" ca="1">IFERROR(INDEX(Forecast_Capex_Input!BY$12:BY$286,$X744)
*(INDEX(Forecast_Capex_Input!$H$12:$H$286,$X744)=Repex),0)
*$DT744</f>
        <v>0</v>
      </c>
      <c r="DY744" s="188" cm="1">
        <f t="array" aca="1" ref="DY744" ca="1">IFERROR(INDEX(Forecast_Capex_Input!BZ$12:BZ$286,$X744)
*(INDEX(Forecast_Capex_Input!$H$12:$H$286,$X744)=Repex),0)
*$DT744</f>
        <v>0</v>
      </c>
      <c r="DZ744" s="188" cm="1">
        <f t="array" aca="1" ref="DZ744" ca="1">IFERROR(INDEX(Forecast_Capex_Input!CA$12:CA$286,$X744)
*(INDEX(Forecast_Capex_Input!$H$12:$H$286,$X744)=Repex),0)
*$DT744</f>
        <v>0</v>
      </c>
      <c r="EA744" s="188" cm="1">
        <f t="array" aca="1" ref="EA744" ca="1">IFERROR(INDEX(Forecast_Capex_Input!CB$12:CB$286,$X744)
*(INDEX(Forecast_Capex_Input!$H$12:$H$286,$X744)=Repex),0)
*$DT744</f>
        <v>0</v>
      </c>
      <c r="EB744" s="188" cm="1">
        <f t="array" aca="1" ref="EB744" ca="1">IFERROR(INDEX(Forecast_Capex_Input!CC$12:CC$286,$X744)
*(INDEX(Forecast_Capex_Input!$H$12:$H$286,$X744)=Repex),0)
*$DT744</f>
        <v>0</v>
      </c>
      <c r="EC744" s="165"/>
      <c r="ED744" s="226" t="str">
        <f t="shared" si="523"/>
        <v>N/A</v>
      </c>
      <c r="EE744" s="174" t="s">
        <v>15</v>
      </c>
    </row>
    <row r="745" spans="3:135" x14ac:dyDescent="0.2">
      <c r="C745" s="174">
        <f t="shared" si="524"/>
        <v>735</v>
      </c>
      <c r="D745" s="167" t="str" cm="1">
        <f t="array" ref="D745">IFERROR(INDEX(Forecast_Capex_Input!$D$12:$D$286,$X745),NA)</f>
        <v>N/A</v>
      </c>
      <c r="E745" s="172" t="str" cm="1">
        <f t="array" ref="E745">IF($X745=NA,NA,INDEX(Forecast_Capex_Input!$E$12:$E$286,$X745))</f>
        <v>N/A</v>
      </c>
      <c r="F745" s="167" t="str" cm="1">
        <f t="array" aca="1" ref="F745" ca="1">IFERROR(INDEX(General!$E$25:$E$26,$Y745),NA)</f>
        <v>N/A</v>
      </c>
      <c r="G745" s="167" t="str" cm="1">
        <f t="array" aca="1" ref="G745" ca="1">IFERROR(INDEX(Forecast_Capex_Input!$AI$11:$BB$11,$AA745),NA)</f>
        <v>N/A</v>
      </c>
      <c r="H745" s="189" t="str" cm="1">
        <f t="array" aca="1" ref="H745" ca="1">IFERROR(INDEX(Forecast_Capex_Input!$AI$12:$BB$286,$X745,$AA745),NA)</f>
        <v>N/A</v>
      </c>
      <c r="I745" s="199" t="str" cm="1">
        <f t="array" ref="I745">IFERROR(INDEX(Forecast_Capex_Input!$F$12:$F$286,$X745),NA)</f>
        <v>N/A</v>
      </c>
      <c r="J745" s="199" t="str" cm="1">
        <f t="array" ref="J745">IFERROR(INDEX(Forecast_Capex_Input!G$12:G$286,$X745),NA)</f>
        <v>N/A</v>
      </c>
      <c r="K745" s="199" t="str" cm="1">
        <f t="array" ref="K745">IFERROR(INDEX(Forecast_Capex_Input!H$12:H$286,$X745),NA)</f>
        <v>N/A</v>
      </c>
      <c r="L745" s="199" t="str" cm="1">
        <f t="array" ref="L745">IFERROR(INDEX(Forecast_Capex_Input!I$12:I$286,$X745),NA)</f>
        <v>N/A</v>
      </c>
      <c r="M745" s="199" t="str" cm="1">
        <f t="array" ref="M745">IFERROR(INDEX(Forecast_Capex_Input!J$12:J$286,$X745),NA)</f>
        <v>N/A</v>
      </c>
      <c r="N745" s="199" t="str" cm="1">
        <f t="array" ref="N745">IFERROR(INDEX(Forecast_Capex_Input!K$12:K$286,$X745),NA)</f>
        <v>N/A</v>
      </c>
      <c r="O745" s="199" t="str" cm="1">
        <f t="array" ref="O745">IFERROR(INDEX(Forecast_Capex_Input!L$12:L$286,$X745),NA)</f>
        <v>N/A</v>
      </c>
      <c r="P745" s="199" t="str" cm="1">
        <f t="array" ref="P745">IFERROR(INDEX(Forecast_Capex_Input!M$12:M$286,$X745),NA)</f>
        <v>N/A</v>
      </c>
      <c r="Q745" s="172" t="str" cm="1">
        <f t="array" ref="Q745">IFERROR(INDEX(Forecast_Capex_Input!N$12:N$286,$X745),NA)</f>
        <v>N/A</v>
      </c>
      <c r="R745" s="265" cm="1">
        <f t="array" ref="R745">IFERROR(INDEX(Forecast_Capex_Input!O$12:O$286,$X745),0)</f>
        <v>0</v>
      </c>
      <c r="S745" s="172" cm="1">
        <f t="array" ref="S745">IFERROR(INDEX(Forecast_Capex_Input!P$12:P$286,$X745),0)</f>
        <v>0</v>
      </c>
      <c r="T745" s="199" t="str" cm="1">
        <f t="array" aca="1" ref="T745" ca="1">IFERROR(INDEX(General!$K$84:$K$103,$AA745),NA)</f>
        <v>N/A</v>
      </c>
      <c r="U745" s="188" cm="1">
        <f t="array" aca="1" ref="U745" ca="1">IFERROR(
IF($F745=General!$E$25,INDEX(Forecast_Capex_Input!S$12:S$286,$X745),
INDEX(Forecast_Capex_Input!T$12:T$286,$X745)),0)</f>
        <v>0</v>
      </c>
      <c r="V745" s="222" t="b">
        <f>IFERROR(INDEX(Overheads!$T$19:$T$26,MATCH($I745,Overheads!$E$19:$E$26,0)),FALSE)</f>
        <v>0</v>
      </c>
      <c r="W745" s="165"/>
      <c r="X745" s="174" t="str">
        <f>IFERROR(
IF(MATCH($C745,Forecast_Capex_Input!$CI$12:$CI$286,1)+1&gt;MAX(Forecast_Capex_Input!$C$12:$C$286),NA,
MATCH($C745,Forecast_Capex_Input!$CI$12:$CI$286,1)+1),1)</f>
        <v>N/A</v>
      </c>
      <c r="Y745" s="174" t="str" cm="1">
        <f t="array" aca="1" ref="Y745" ca="1">IFERROR(
IF(X744&lt;&gt;X745,1,
IF(COUNTIF(OFFSET(Y744,0,0,-INDEX(Forecast_Capex_Input!$CG$12:$CG$286,$X745)),Y744)=INDEX(Forecast_Capex_Input!$CG$12:$CG$286,$X745),Y744+1,Y744)),NA)</f>
        <v>N/A</v>
      </c>
      <c r="Z745" s="174" t="str" cm="1">
        <f t="array" ref="Z745">IFERROR($C745-IF($X745=1,1,INDEX(Forecast_Capex_Input!$CI$12:$CI$286,$X745-1))+1,NA)</f>
        <v>N/A</v>
      </c>
      <c r="AA745" s="174" t="str" cm="1">
        <f t="array" aca="1" ref="AA745" ca="1">IFERROR(IF(Y745=1,
INDEX(Forecast_Capex_Input!$AI$10:$BB$10,SMALL(IF(INDEX(Forecast_Capex_Input!$AI$12:$BB$286,$X745,0)&gt;0,COLUMN(Forecast_Capex_Input!$AI$10:$BB$10)-COLUMN(Forecast_Capex_Input!$AI$12)+1),ROWS(OFFSET(AA744,0,0,-$Z745)))),
OFFSET(AA744,-INDEX(Forecast_Capex_Input!$CG$12:$CG$286,$X745)+1,0)),NA)</f>
        <v>N/A</v>
      </c>
      <c r="AB745" s="174" t="str">
        <f t="shared" ca="1" si="493"/>
        <v>N/A</v>
      </c>
      <c r="AC745" s="222" t="b">
        <f t="shared" si="525"/>
        <v>0</v>
      </c>
      <c r="AD745" s="220" t="b">
        <v>0</v>
      </c>
      <c r="AE745" s="222" t="b">
        <f t="shared" si="494"/>
        <v>1</v>
      </c>
      <c r="AF745" s="165"/>
      <c r="AG745" s="215">
        <v>0</v>
      </c>
      <c r="AH745" s="215">
        <v>0</v>
      </c>
      <c r="AI745" s="215">
        <v>0</v>
      </c>
      <c r="AJ745" s="215">
        <v>0</v>
      </c>
      <c r="AK745" s="215">
        <v>0</v>
      </c>
      <c r="AL745" s="155">
        <v>0</v>
      </c>
      <c r="AM745" s="165"/>
      <c r="AN745" s="215" cm="1">
        <f t="array" aca="1" ref="AN745" ca="1">IFERROR(INDEX(General!O$33:O$34,$AB745)
*AG745,0)</f>
        <v>0</v>
      </c>
      <c r="AO745" s="215" cm="1">
        <f t="array" aca="1" ref="AO745" ca="1">IFERROR(INDEX(General!P$33:P$34,$AB745)
*AH745,0)</f>
        <v>0</v>
      </c>
      <c r="AP745" s="215" cm="1">
        <f t="array" aca="1" ref="AP745" ca="1">IFERROR(INDEX(General!Q$33:Q$34,$AB745)
*AI745,0)</f>
        <v>0</v>
      </c>
      <c r="AQ745" s="215" cm="1">
        <f t="array" aca="1" ref="AQ745" ca="1">IFERROR(INDEX(General!R$33:R$34,$AB745)
*AJ745,0)</f>
        <v>0</v>
      </c>
      <c r="AR745" s="215" cm="1">
        <f t="array" aca="1" ref="AR745" ca="1">IFERROR(INDEX(General!S$33:S$34,$AB745)
*AK745,0)</f>
        <v>0</v>
      </c>
      <c r="AS745" s="155">
        <f t="shared" ca="1" si="526"/>
        <v>0</v>
      </c>
      <c r="AT745" s="165"/>
      <c r="AU745" s="215">
        <f ca="1">IF($AE745=FALSE,AN745*Overheads!$R$24*$V745,
IFERROR(Overheads!$O$49*$V745*AN745,0)
+IFERROR(Overheads!Q$59*$V745*(AN745/Overheads!Q$68),0))</f>
        <v>0</v>
      </c>
      <c r="AV745" s="215">
        <f ca="1">IF($AE745=FALSE,AO745*Overheads!$R$24*$V745,
IFERROR(Overheads!$O$49*$V745*AO745,0)
+IFERROR(Overheads!R$59*$V745*(AO745/Overheads!R$68),0))</f>
        <v>0</v>
      </c>
      <c r="AW745" s="215">
        <f ca="1">IF($AE745=FALSE,AP745*Overheads!$R$24*$V745,
IFERROR(Overheads!$O$49*$V745*AP745,0)
+IFERROR(Overheads!S$59*$V745*(AP745/Overheads!S$68),0))</f>
        <v>0</v>
      </c>
      <c r="AX745" s="215">
        <f ca="1">IF($AE745=FALSE,AQ745*Overheads!$R$24*$V745,
IFERROR(Overheads!$O$49*$V745*AQ745,0)
+IFERROR(Overheads!T$59*$V745*(AQ745/Overheads!T$68),0))</f>
        <v>0</v>
      </c>
      <c r="AY745" s="215">
        <f ca="1">IF($AE745=FALSE,AR745*Overheads!$R$24*$V745,
IFERROR(Overheads!$O$49*$V745*AR745,0)
+IFERROR(Overheads!U$59*$V745*(AR745/Overheads!U$68),0))</f>
        <v>0</v>
      </c>
      <c r="AZ745" s="155">
        <f t="shared" ca="1" si="527"/>
        <v>0</v>
      </c>
      <c r="BA745" s="165"/>
      <c r="BB745" s="215">
        <f ca="1">IF($AE745=FALSE,AN745*Overheads!$S$25,
IFERROR(Overheads!$O$50*AN745,0)
+IFERROR(Overheads!Q$60*(AN745/Overheads!Q$66),0))</f>
        <v>0</v>
      </c>
      <c r="BC745" s="215">
        <f ca="1">IF($AE745=FALSE,AO745*Overheads!$S$25,
IFERROR(Overheads!$O$50*AO745,0)
+IFERROR(Overheads!R$60*(AO745/Overheads!R$66),0))</f>
        <v>0</v>
      </c>
      <c r="BD745" s="215">
        <f ca="1">IF($AE745=FALSE,AP745*Overheads!$S$25,
IFERROR(Overheads!$O$50*AP745,0)
+IFERROR(Overheads!S$60*(AP745/Overheads!S$66),0))</f>
        <v>0</v>
      </c>
      <c r="BE745" s="215">
        <f ca="1">IF($AE745=FALSE,AQ745*Overheads!$S$25,
IFERROR(Overheads!$O$50*AQ745,0)
+IFERROR(Overheads!T$60*(AQ745/Overheads!T$66),0))</f>
        <v>0</v>
      </c>
      <c r="BF745" s="215">
        <f ca="1">IF($AE745=FALSE,AR745*Overheads!$S$25,
IFERROR(Overheads!$O$50*AR745,0)
+IFERROR(Overheads!U$60*(AR745/Overheads!U$66),0))</f>
        <v>0</v>
      </c>
      <c r="BG745" s="155">
        <f t="shared" ca="1" si="528"/>
        <v>0</v>
      </c>
      <c r="BH745" s="165"/>
      <c r="BI745" s="215">
        <f t="shared" ca="1" si="529"/>
        <v>0</v>
      </c>
      <c r="BJ745" s="215">
        <f t="shared" ca="1" si="495"/>
        <v>0</v>
      </c>
      <c r="BK745" s="215">
        <f t="shared" ca="1" si="496"/>
        <v>0</v>
      </c>
      <c r="BL745" s="215">
        <f t="shared" ca="1" si="497"/>
        <v>0</v>
      </c>
      <c r="BM745" s="215">
        <f t="shared" ca="1" si="498"/>
        <v>0</v>
      </c>
      <c r="BN745" s="155">
        <f t="shared" ca="1" si="530"/>
        <v>0</v>
      </c>
      <c r="BO745" s="165"/>
      <c r="BP745" s="187" cm="1">
        <f t="array" ref="BP745">IFERROR(IF($X745=$X744,BP744,INDEX(Forecast_Capex_Input!AC$12:AC$286,$X745)),0)</f>
        <v>0</v>
      </c>
      <c r="BQ745" s="187" cm="1">
        <f t="array" ref="BQ745">IFERROR(IF($X745=$X744,BQ744,INDEX(Forecast_Capex_Input!AD$12:AD$286,$X745)),0)</f>
        <v>0</v>
      </c>
      <c r="BR745" s="187" cm="1">
        <f t="array" ref="BR745">IFERROR(IF($X745=$X744,BR744,INDEX(Forecast_Capex_Input!AE$12:AE$286,$X745)),0)</f>
        <v>0</v>
      </c>
      <c r="BS745" s="187" cm="1">
        <f t="array" ref="BS745">IFERROR(IF($X745=$X744,BS744,INDEX(Forecast_Capex_Input!AF$12:AF$286,$X745)),0)</f>
        <v>0</v>
      </c>
      <c r="BT745" s="187" cm="1">
        <f t="array" ref="BT745">IFERROR(IF($X745=$X744,BT744,INDEX(Forecast_Capex_Input!AG$12:AG$286,$X745)),0)</f>
        <v>0</v>
      </c>
      <c r="BU745" s="165"/>
      <c r="BV745" s="215">
        <f t="shared" si="499"/>
        <v>0</v>
      </c>
      <c r="BW745" s="215">
        <f t="shared" si="500"/>
        <v>0</v>
      </c>
      <c r="BX745" s="215">
        <f t="shared" si="501"/>
        <v>0</v>
      </c>
      <c r="BY745" s="215">
        <f t="shared" si="502"/>
        <v>0</v>
      </c>
      <c r="BZ745" s="215">
        <f t="shared" si="503"/>
        <v>0</v>
      </c>
      <c r="CA745" s="155">
        <f t="shared" si="531"/>
        <v>0</v>
      </c>
      <c r="CB745" s="165"/>
      <c r="CC745" s="215">
        <f t="shared" si="504"/>
        <v>0</v>
      </c>
      <c r="CD745" s="215">
        <f t="shared" si="505"/>
        <v>0</v>
      </c>
      <c r="CE745" s="215">
        <f t="shared" si="506"/>
        <v>0</v>
      </c>
      <c r="CF745" s="215">
        <f t="shared" si="507"/>
        <v>0</v>
      </c>
      <c r="CG745" s="215">
        <f t="shared" si="508"/>
        <v>0</v>
      </c>
      <c r="CH745" s="155">
        <f t="shared" si="532"/>
        <v>0</v>
      </c>
      <c r="CI745" s="165"/>
      <c r="CJ745" s="215">
        <f t="shared" si="509"/>
        <v>0</v>
      </c>
      <c r="CK745" s="215">
        <f t="shared" si="510"/>
        <v>0</v>
      </c>
      <c r="CL745" s="215">
        <f t="shared" si="511"/>
        <v>0</v>
      </c>
      <c r="CM745" s="215">
        <f t="shared" si="512"/>
        <v>0</v>
      </c>
      <c r="CN745" s="215">
        <f t="shared" si="513"/>
        <v>0</v>
      </c>
      <c r="CO745" s="155">
        <f t="shared" si="533"/>
        <v>0</v>
      </c>
      <c r="CP745" s="165"/>
      <c r="CQ745" s="223">
        <f t="shared" si="514"/>
        <v>0</v>
      </c>
      <c r="CR745" s="223">
        <f t="shared" si="515"/>
        <v>0</v>
      </c>
      <c r="CS745" s="223">
        <f t="shared" si="516"/>
        <v>0</v>
      </c>
      <c r="CT745" s="223">
        <f t="shared" si="517"/>
        <v>0</v>
      </c>
      <c r="CU745" s="223">
        <f t="shared" si="518"/>
        <v>0</v>
      </c>
      <c r="CV745" s="155">
        <f t="shared" si="534"/>
        <v>0</v>
      </c>
      <c r="CW745" s="165"/>
      <c r="CX745" s="215">
        <f t="shared" si="535"/>
        <v>0</v>
      </c>
      <c r="CY745" s="215">
        <f t="shared" si="519"/>
        <v>0</v>
      </c>
      <c r="CZ745" s="215">
        <f t="shared" si="520"/>
        <v>0</v>
      </c>
      <c r="DA745" s="215">
        <f t="shared" si="521"/>
        <v>0</v>
      </c>
      <c r="DB745" s="215">
        <f t="shared" si="522"/>
        <v>0</v>
      </c>
      <c r="DC745" s="155">
        <f t="shared" si="536"/>
        <v>0</v>
      </c>
      <c r="DD745" s="165"/>
      <c r="DE745" s="188" t="b" cm="1">
        <f t="array" aca="1" ref="DE745" ca="1">OR($G745=Forecast_Capex_Input!$BF$8:$BF$10)</f>
        <v>0</v>
      </c>
      <c r="DF745" s="188" cm="1">
        <f t="array" aca="1" ref="DF745" ca="1">IFERROR(INDEX(Forecast_Capex_Input!BG$12:BG$286,$X745)
*(INDEX(Forecast_Capex_Input!$H$12:$H$286,$X745)=Repex),0)
*$DE745</f>
        <v>0</v>
      </c>
      <c r="DG745" s="188" cm="1">
        <f t="array" aca="1" ref="DG745" ca="1">IFERROR(INDEX(Forecast_Capex_Input!BH$12:BH$286,$X745)
*(INDEX(Forecast_Capex_Input!$H$12:$H$286,$X745)=Repex),0)
*$DE745</f>
        <v>0</v>
      </c>
      <c r="DH745" s="188" cm="1">
        <f t="array" aca="1" ref="DH745" ca="1">IFERROR(INDEX(Forecast_Capex_Input!BI$12:BI$286,$X745)
*(INDEX(Forecast_Capex_Input!$H$12:$H$286,$X745)=Repex),0)
*$DE745</f>
        <v>0</v>
      </c>
      <c r="DI745" s="188" cm="1">
        <f t="array" aca="1" ref="DI745" ca="1">IFERROR(INDEX(Forecast_Capex_Input!BJ$12:BJ$286,$X745)
*(INDEX(Forecast_Capex_Input!$H$12:$H$286,$X745)=Repex),0)
*$DE745</f>
        <v>0</v>
      </c>
      <c r="DJ745" s="188" cm="1">
        <f t="array" aca="1" ref="DJ745" ca="1">IFERROR(INDEX(Forecast_Capex_Input!BK$12:BK$286,$X745)
*(INDEX(Forecast_Capex_Input!$H$12:$H$286,$X745)=Repex),0)
*$DE745</f>
        <v>0</v>
      </c>
      <c r="DK745" s="188" cm="1">
        <f t="array" aca="1" ref="DK745" ca="1">IFERROR(INDEX(Forecast_Capex_Input!BL$12:BL$286,$X745)
*(INDEX(Forecast_Capex_Input!$H$12:$H$286,$X745)=Repex),0)
*$DE745</f>
        <v>0</v>
      </c>
      <c r="DL745" s="165"/>
      <c r="DM745" s="188" t="b" cm="1">
        <f t="array" aca="1" ref="DM745" ca="1">OR($G745=Forecast_Capex_Input!$BN$8:$BN$9)</f>
        <v>0</v>
      </c>
      <c r="DN745" s="188" cm="1">
        <f t="array" aca="1" ref="DN745" ca="1">IFERROR(INDEX(Forecast_Capex_Input!BO$12:BO$286,$X745)
*(INDEX(Forecast_Capex_Input!$H$12:$H$286,$X745)=Repex),0)
*$DM745</f>
        <v>0</v>
      </c>
      <c r="DO745" s="188" cm="1">
        <f t="array" aca="1" ref="DO745" ca="1">IFERROR(INDEX(Forecast_Capex_Input!BP$12:BP$286,$X745)
*(INDEX(Forecast_Capex_Input!$H$12:$H$286,$X745)=Repex),0)
*$DM745</f>
        <v>0</v>
      </c>
      <c r="DP745" s="188" cm="1">
        <f t="array" aca="1" ref="DP745" ca="1">IFERROR(INDEX(Forecast_Capex_Input!BQ$12:BQ$286,$X745)
*(INDEX(Forecast_Capex_Input!$H$12:$H$286,$X745)=Repex),0)
*$DM745</f>
        <v>0</v>
      </c>
      <c r="DQ745" s="188" cm="1">
        <f t="array" aca="1" ref="DQ745" ca="1">IFERROR(INDEX(Forecast_Capex_Input!BR$12:BR$286,$X745)
*(INDEX(Forecast_Capex_Input!$H$12:$H$286,$X745)=Repex),0)
*$DM745</f>
        <v>0</v>
      </c>
      <c r="DR745" s="188" cm="1">
        <f t="array" aca="1" ref="DR745" ca="1">IFERROR(INDEX(Forecast_Capex_Input!BS$12:BS$286,$X745)
*(INDEX(Forecast_Capex_Input!$H$12:$H$286,$X745)=Repex),0)
*$DM745</f>
        <v>0</v>
      </c>
      <c r="DS745" s="165"/>
      <c r="DT745" s="188" t="b" cm="1">
        <f t="array" aca="1" ref="DT745" ca="1">OR($G745=Forecast_Capex_Input!$BU$8:$BU$10)</f>
        <v>0</v>
      </c>
      <c r="DU745" s="188" cm="1">
        <f t="array" aca="1" ref="DU745" ca="1">IFERROR(INDEX(Forecast_Capex_Input!BV$12:BV$286,$X745)
*(INDEX(Forecast_Capex_Input!$H$12:$H$286,$X745)=Repex),0)
*$DT745</f>
        <v>0</v>
      </c>
      <c r="DV745" s="188" cm="1">
        <f t="array" aca="1" ref="DV745" ca="1">IFERROR(INDEX(Forecast_Capex_Input!BW$12:BW$286,$X745)
*(INDEX(Forecast_Capex_Input!$H$12:$H$286,$X745)=Repex),0)
*$DT745</f>
        <v>0</v>
      </c>
      <c r="DW745" s="188" cm="1">
        <f t="array" aca="1" ref="DW745" ca="1">IFERROR(INDEX(Forecast_Capex_Input!BX$12:BX$286,$X745)
*(INDEX(Forecast_Capex_Input!$H$12:$H$286,$X745)=Repex),0)
*$DT745</f>
        <v>0</v>
      </c>
      <c r="DX745" s="188" cm="1">
        <f t="array" aca="1" ref="DX745" ca="1">IFERROR(INDEX(Forecast_Capex_Input!BY$12:BY$286,$X745)
*(INDEX(Forecast_Capex_Input!$H$12:$H$286,$X745)=Repex),0)
*$DT745</f>
        <v>0</v>
      </c>
      <c r="DY745" s="188" cm="1">
        <f t="array" aca="1" ref="DY745" ca="1">IFERROR(INDEX(Forecast_Capex_Input!BZ$12:BZ$286,$X745)
*(INDEX(Forecast_Capex_Input!$H$12:$H$286,$X745)=Repex),0)
*$DT745</f>
        <v>0</v>
      </c>
      <c r="DZ745" s="188" cm="1">
        <f t="array" aca="1" ref="DZ745" ca="1">IFERROR(INDEX(Forecast_Capex_Input!CA$12:CA$286,$X745)
*(INDEX(Forecast_Capex_Input!$H$12:$H$286,$X745)=Repex),0)
*$DT745</f>
        <v>0</v>
      </c>
      <c r="EA745" s="188" cm="1">
        <f t="array" aca="1" ref="EA745" ca="1">IFERROR(INDEX(Forecast_Capex_Input!CB$12:CB$286,$X745)
*(INDEX(Forecast_Capex_Input!$H$12:$H$286,$X745)=Repex),0)
*$DT745</f>
        <v>0</v>
      </c>
      <c r="EB745" s="188" cm="1">
        <f t="array" aca="1" ref="EB745" ca="1">IFERROR(INDEX(Forecast_Capex_Input!CC$12:CC$286,$X745)
*(INDEX(Forecast_Capex_Input!$H$12:$H$286,$X745)=Repex),0)
*$DT745</f>
        <v>0</v>
      </c>
      <c r="EC745" s="165"/>
      <c r="ED745" s="226" t="str">
        <f t="shared" si="523"/>
        <v>N/A</v>
      </c>
      <c r="EE745" s="174" t="s">
        <v>15</v>
      </c>
    </row>
    <row r="746" spans="3:135" x14ac:dyDescent="0.2">
      <c r="C746" s="174">
        <f t="shared" si="524"/>
        <v>736</v>
      </c>
      <c r="D746" s="167" t="str" cm="1">
        <f t="array" ref="D746">IFERROR(INDEX(Forecast_Capex_Input!$D$12:$D$286,$X746),NA)</f>
        <v>N/A</v>
      </c>
      <c r="E746" s="172" t="str" cm="1">
        <f t="array" ref="E746">IF($X746=NA,NA,INDEX(Forecast_Capex_Input!$E$12:$E$286,$X746))</f>
        <v>N/A</v>
      </c>
      <c r="F746" s="167" t="str" cm="1">
        <f t="array" aca="1" ref="F746" ca="1">IFERROR(INDEX(General!$E$25:$E$26,$Y746),NA)</f>
        <v>N/A</v>
      </c>
      <c r="G746" s="167" t="str" cm="1">
        <f t="array" aca="1" ref="G746" ca="1">IFERROR(INDEX(Forecast_Capex_Input!$AI$11:$BB$11,$AA746),NA)</f>
        <v>N/A</v>
      </c>
      <c r="H746" s="189" t="str" cm="1">
        <f t="array" aca="1" ref="H746" ca="1">IFERROR(INDEX(Forecast_Capex_Input!$AI$12:$BB$286,$X746,$AA746),NA)</f>
        <v>N/A</v>
      </c>
      <c r="I746" s="199" t="str" cm="1">
        <f t="array" ref="I746">IFERROR(INDEX(Forecast_Capex_Input!$F$12:$F$286,$X746),NA)</f>
        <v>N/A</v>
      </c>
      <c r="J746" s="199" t="str" cm="1">
        <f t="array" ref="J746">IFERROR(INDEX(Forecast_Capex_Input!G$12:G$286,$X746),NA)</f>
        <v>N/A</v>
      </c>
      <c r="K746" s="199" t="str" cm="1">
        <f t="array" ref="K746">IFERROR(INDEX(Forecast_Capex_Input!H$12:H$286,$X746),NA)</f>
        <v>N/A</v>
      </c>
      <c r="L746" s="199" t="str" cm="1">
        <f t="array" ref="L746">IFERROR(INDEX(Forecast_Capex_Input!I$12:I$286,$X746),NA)</f>
        <v>N/A</v>
      </c>
      <c r="M746" s="199" t="str" cm="1">
        <f t="array" ref="M746">IFERROR(INDEX(Forecast_Capex_Input!J$12:J$286,$X746),NA)</f>
        <v>N/A</v>
      </c>
      <c r="N746" s="199" t="str" cm="1">
        <f t="array" ref="N746">IFERROR(INDEX(Forecast_Capex_Input!K$12:K$286,$X746),NA)</f>
        <v>N/A</v>
      </c>
      <c r="O746" s="199" t="str" cm="1">
        <f t="array" ref="O746">IFERROR(INDEX(Forecast_Capex_Input!L$12:L$286,$X746),NA)</f>
        <v>N/A</v>
      </c>
      <c r="P746" s="199" t="str" cm="1">
        <f t="array" ref="P746">IFERROR(INDEX(Forecast_Capex_Input!M$12:M$286,$X746),NA)</f>
        <v>N/A</v>
      </c>
      <c r="Q746" s="172" t="str" cm="1">
        <f t="array" ref="Q746">IFERROR(INDEX(Forecast_Capex_Input!N$12:N$286,$X746),NA)</f>
        <v>N/A</v>
      </c>
      <c r="R746" s="265" cm="1">
        <f t="array" ref="R746">IFERROR(INDEX(Forecast_Capex_Input!O$12:O$286,$X746),0)</f>
        <v>0</v>
      </c>
      <c r="S746" s="172" cm="1">
        <f t="array" ref="S746">IFERROR(INDEX(Forecast_Capex_Input!P$12:P$286,$X746),0)</f>
        <v>0</v>
      </c>
      <c r="T746" s="199" t="str" cm="1">
        <f t="array" aca="1" ref="T746" ca="1">IFERROR(INDEX(General!$K$84:$K$103,$AA746),NA)</f>
        <v>N/A</v>
      </c>
      <c r="U746" s="188" cm="1">
        <f t="array" aca="1" ref="U746" ca="1">IFERROR(
IF($F746=General!$E$25,INDEX(Forecast_Capex_Input!S$12:S$286,$X746),
INDEX(Forecast_Capex_Input!T$12:T$286,$X746)),0)</f>
        <v>0</v>
      </c>
      <c r="V746" s="222" t="b">
        <f>IFERROR(INDEX(Overheads!$T$19:$T$26,MATCH($I746,Overheads!$E$19:$E$26,0)),FALSE)</f>
        <v>0</v>
      </c>
      <c r="W746" s="165"/>
      <c r="X746" s="174" t="str">
        <f>IFERROR(
IF(MATCH($C746,Forecast_Capex_Input!$CI$12:$CI$286,1)+1&gt;MAX(Forecast_Capex_Input!$C$12:$C$286),NA,
MATCH($C746,Forecast_Capex_Input!$CI$12:$CI$286,1)+1),1)</f>
        <v>N/A</v>
      </c>
      <c r="Y746" s="174" t="str" cm="1">
        <f t="array" aca="1" ref="Y746" ca="1">IFERROR(
IF(X745&lt;&gt;X746,1,
IF(COUNTIF(OFFSET(Y745,0,0,-INDEX(Forecast_Capex_Input!$CG$12:$CG$286,$X746)),Y745)=INDEX(Forecast_Capex_Input!$CG$12:$CG$286,$X746),Y745+1,Y745)),NA)</f>
        <v>N/A</v>
      </c>
      <c r="Z746" s="174" t="str" cm="1">
        <f t="array" ref="Z746">IFERROR($C746-IF($X746=1,1,INDEX(Forecast_Capex_Input!$CI$12:$CI$286,$X746-1))+1,NA)</f>
        <v>N/A</v>
      </c>
      <c r="AA746" s="174" t="str" cm="1">
        <f t="array" aca="1" ref="AA746" ca="1">IFERROR(IF(Y746=1,
INDEX(Forecast_Capex_Input!$AI$10:$BB$10,SMALL(IF(INDEX(Forecast_Capex_Input!$AI$12:$BB$286,$X746,0)&gt;0,COLUMN(Forecast_Capex_Input!$AI$10:$BB$10)-COLUMN(Forecast_Capex_Input!$AI$12)+1),ROWS(OFFSET(AA745,0,0,-$Z746)))),
OFFSET(AA745,-INDEX(Forecast_Capex_Input!$CG$12:$CG$286,$X746)+1,0)),NA)</f>
        <v>N/A</v>
      </c>
      <c r="AB746" s="174" t="str">
        <f t="shared" ca="1" si="493"/>
        <v>N/A</v>
      </c>
      <c r="AC746" s="222" t="b">
        <f t="shared" si="525"/>
        <v>0</v>
      </c>
      <c r="AD746" s="220" t="b">
        <v>0</v>
      </c>
      <c r="AE746" s="222" t="b">
        <f t="shared" si="494"/>
        <v>1</v>
      </c>
      <c r="AF746" s="165"/>
      <c r="AG746" s="215">
        <v>0</v>
      </c>
      <c r="AH746" s="215">
        <v>0</v>
      </c>
      <c r="AI746" s="215">
        <v>0</v>
      </c>
      <c r="AJ746" s="215">
        <v>0</v>
      </c>
      <c r="AK746" s="215">
        <v>0</v>
      </c>
      <c r="AL746" s="155">
        <v>0</v>
      </c>
      <c r="AM746" s="165"/>
      <c r="AN746" s="215" cm="1">
        <f t="array" aca="1" ref="AN746" ca="1">IFERROR(INDEX(General!O$33:O$34,$AB746)
*AG746,0)</f>
        <v>0</v>
      </c>
      <c r="AO746" s="215" cm="1">
        <f t="array" aca="1" ref="AO746" ca="1">IFERROR(INDEX(General!P$33:P$34,$AB746)
*AH746,0)</f>
        <v>0</v>
      </c>
      <c r="AP746" s="215" cm="1">
        <f t="array" aca="1" ref="AP746" ca="1">IFERROR(INDEX(General!Q$33:Q$34,$AB746)
*AI746,0)</f>
        <v>0</v>
      </c>
      <c r="AQ746" s="215" cm="1">
        <f t="array" aca="1" ref="AQ746" ca="1">IFERROR(INDEX(General!R$33:R$34,$AB746)
*AJ746,0)</f>
        <v>0</v>
      </c>
      <c r="AR746" s="215" cm="1">
        <f t="array" aca="1" ref="AR746" ca="1">IFERROR(INDEX(General!S$33:S$34,$AB746)
*AK746,0)</f>
        <v>0</v>
      </c>
      <c r="AS746" s="155">
        <f t="shared" ca="1" si="526"/>
        <v>0</v>
      </c>
      <c r="AT746" s="165"/>
      <c r="AU746" s="215">
        <f ca="1">IF($AE746=FALSE,AN746*Overheads!$R$24*$V746,
IFERROR(Overheads!$O$49*$V746*AN746,0)
+IFERROR(Overheads!Q$59*$V746*(AN746/Overheads!Q$68),0))</f>
        <v>0</v>
      </c>
      <c r="AV746" s="215">
        <f ca="1">IF($AE746=FALSE,AO746*Overheads!$R$24*$V746,
IFERROR(Overheads!$O$49*$V746*AO746,0)
+IFERROR(Overheads!R$59*$V746*(AO746/Overheads!R$68),0))</f>
        <v>0</v>
      </c>
      <c r="AW746" s="215">
        <f ca="1">IF($AE746=FALSE,AP746*Overheads!$R$24*$V746,
IFERROR(Overheads!$O$49*$V746*AP746,0)
+IFERROR(Overheads!S$59*$V746*(AP746/Overheads!S$68),0))</f>
        <v>0</v>
      </c>
      <c r="AX746" s="215">
        <f ca="1">IF($AE746=FALSE,AQ746*Overheads!$R$24*$V746,
IFERROR(Overheads!$O$49*$V746*AQ746,0)
+IFERROR(Overheads!T$59*$V746*(AQ746/Overheads!T$68),0))</f>
        <v>0</v>
      </c>
      <c r="AY746" s="215">
        <f ca="1">IF($AE746=FALSE,AR746*Overheads!$R$24*$V746,
IFERROR(Overheads!$O$49*$V746*AR746,0)
+IFERROR(Overheads!U$59*$V746*(AR746/Overheads!U$68),0))</f>
        <v>0</v>
      </c>
      <c r="AZ746" s="155">
        <f t="shared" ca="1" si="527"/>
        <v>0</v>
      </c>
      <c r="BA746" s="165"/>
      <c r="BB746" s="215">
        <f ca="1">IF($AE746=FALSE,AN746*Overheads!$S$25,
IFERROR(Overheads!$O$50*AN746,0)
+IFERROR(Overheads!Q$60*(AN746/Overheads!Q$66),0))</f>
        <v>0</v>
      </c>
      <c r="BC746" s="215">
        <f ca="1">IF($AE746=FALSE,AO746*Overheads!$S$25,
IFERROR(Overheads!$O$50*AO746,0)
+IFERROR(Overheads!R$60*(AO746/Overheads!R$66),0))</f>
        <v>0</v>
      </c>
      <c r="BD746" s="215">
        <f ca="1">IF($AE746=FALSE,AP746*Overheads!$S$25,
IFERROR(Overheads!$O$50*AP746,0)
+IFERROR(Overheads!S$60*(AP746/Overheads!S$66),0))</f>
        <v>0</v>
      </c>
      <c r="BE746" s="215">
        <f ca="1">IF($AE746=FALSE,AQ746*Overheads!$S$25,
IFERROR(Overheads!$O$50*AQ746,0)
+IFERROR(Overheads!T$60*(AQ746/Overheads!T$66),0))</f>
        <v>0</v>
      </c>
      <c r="BF746" s="215">
        <f ca="1">IF($AE746=FALSE,AR746*Overheads!$S$25,
IFERROR(Overheads!$O$50*AR746,0)
+IFERROR(Overheads!U$60*(AR746/Overheads!U$66),0))</f>
        <v>0</v>
      </c>
      <c r="BG746" s="155">
        <f t="shared" ca="1" si="528"/>
        <v>0</v>
      </c>
      <c r="BH746" s="165"/>
      <c r="BI746" s="215">
        <f t="shared" ca="1" si="529"/>
        <v>0</v>
      </c>
      <c r="BJ746" s="215">
        <f t="shared" ca="1" si="495"/>
        <v>0</v>
      </c>
      <c r="BK746" s="215">
        <f t="shared" ca="1" si="496"/>
        <v>0</v>
      </c>
      <c r="BL746" s="215">
        <f t="shared" ca="1" si="497"/>
        <v>0</v>
      </c>
      <c r="BM746" s="215">
        <f t="shared" ca="1" si="498"/>
        <v>0</v>
      </c>
      <c r="BN746" s="155">
        <f t="shared" ca="1" si="530"/>
        <v>0</v>
      </c>
      <c r="BO746" s="165"/>
      <c r="BP746" s="187" cm="1">
        <f t="array" ref="BP746">IFERROR(IF($X746=$X745,BP745,INDEX(Forecast_Capex_Input!AC$12:AC$286,$X746)),0)</f>
        <v>0</v>
      </c>
      <c r="BQ746" s="187" cm="1">
        <f t="array" ref="BQ746">IFERROR(IF($X746=$X745,BQ745,INDEX(Forecast_Capex_Input!AD$12:AD$286,$X746)),0)</f>
        <v>0</v>
      </c>
      <c r="BR746" s="187" cm="1">
        <f t="array" ref="BR746">IFERROR(IF($X746=$X745,BR745,INDEX(Forecast_Capex_Input!AE$12:AE$286,$X746)),0)</f>
        <v>0</v>
      </c>
      <c r="BS746" s="187" cm="1">
        <f t="array" ref="BS746">IFERROR(IF($X746=$X745,BS745,INDEX(Forecast_Capex_Input!AF$12:AF$286,$X746)),0)</f>
        <v>0</v>
      </c>
      <c r="BT746" s="187" cm="1">
        <f t="array" ref="BT746">IFERROR(IF($X746=$X745,BT745,INDEX(Forecast_Capex_Input!AG$12:AG$286,$X746)),0)</f>
        <v>0</v>
      </c>
      <c r="BU746" s="165"/>
      <c r="BV746" s="215">
        <f t="shared" si="499"/>
        <v>0</v>
      </c>
      <c r="BW746" s="215">
        <f t="shared" si="500"/>
        <v>0</v>
      </c>
      <c r="BX746" s="215">
        <f t="shared" si="501"/>
        <v>0</v>
      </c>
      <c r="BY746" s="215">
        <f t="shared" si="502"/>
        <v>0</v>
      </c>
      <c r="BZ746" s="215">
        <f t="shared" si="503"/>
        <v>0</v>
      </c>
      <c r="CA746" s="155">
        <f t="shared" si="531"/>
        <v>0</v>
      </c>
      <c r="CB746" s="165"/>
      <c r="CC746" s="215">
        <f t="shared" si="504"/>
        <v>0</v>
      </c>
      <c r="CD746" s="215">
        <f t="shared" si="505"/>
        <v>0</v>
      </c>
      <c r="CE746" s="215">
        <f t="shared" si="506"/>
        <v>0</v>
      </c>
      <c r="CF746" s="215">
        <f t="shared" si="507"/>
        <v>0</v>
      </c>
      <c r="CG746" s="215">
        <f t="shared" si="508"/>
        <v>0</v>
      </c>
      <c r="CH746" s="155">
        <f t="shared" si="532"/>
        <v>0</v>
      </c>
      <c r="CI746" s="165"/>
      <c r="CJ746" s="215">
        <f t="shared" si="509"/>
        <v>0</v>
      </c>
      <c r="CK746" s="215">
        <f t="shared" si="510"/>
        <v>0</v>
      </c>
      <c r="CL746" s="215">
        <f t="shared" si="511"/>
        <v>0</v>
      </c>
      <c r="CM746" s="215">
        <f t="shared" si="512"/>
        <v>0</v>
      </c>
      <c r="CN746" s="215">
        <f t="shared" si="513"/>
        <v>0</v>
      </c>
      <c r="CO746" s="155">
        <f t="shared" si="533"/>
        <v>0</v>
      </c>
      <c r="CP746" s="165"/>
      <c r="CQ746" s="223">
        <f t="shared" si="514"/>
        <v>0</v>
      </c>
      <c r="CR746" s="223">
        <f t="shared" si="515"/>
        <v>0</v>
      </c>
      <c r="CS746" s="223">
        <f t="shared" si="516"/>
        <v>0</v>
      </c>
      <c r="CT746" s="223">
        <f t="shared" si="517"/>
        <v>0</v>
      </c>
      <c r="CU746" s="223">
        <f t="shared" si="518"/>
        <v>0</v>
      </c>
      <c r="CV746" s="155">
        <f t="shared" si="534"/>
        <v>0</v>
      </c>
      <c r="CW746" s="165"/>
      <c r="CX746" s="215">
        <f t="shared" si="535"/>
        <v>0</v>
      </c>
      <c r="CY746" s="215">
        <f t="shared" si="519"/>
        <v>0</v>
      </c>
      <c r="CZ746" s="215">
        <f t="shared" si="520"/>
        <v>0</v>
      </c>
      <c r="DA746" s="215">
        <f t="shared" si="521"/>
        <v>0</v>
      </c>
      <c r="DB746" s="215">
        <f t="shared" si="522"/>
        <v>0</v>
      </c>
      <c r="DC746" s="155">
        <f t="shared" si="536"/>
        <v>0</v>
      </c>
      <c r="DD746" s="165"/>
      <c r="DE746" s="188" t="b" cm="1">
        <f t="array" aca="1" ref="DE746" ca="1">OR($G746=Forecast_Capex_Input!$BF$8:$BF$10)</f>
        <v>0</v>
      </c>
      <c r="DF746" s="188" cm="1">
        <f t="array" aca="1" ref="DF746" ca="1">IFERROR(INDEX(Forecast_Capex_Input!BG$12:BG$286,$X746)
*(INDEX(Forecast_Capex_Input!$H$12:$H$286,$X746)=Repex),0)
*$DE746</f>
        <v>0</v>
      </c>
      <c r="DG746" s="188" cm="1">
        <f t="array" aca="1" ref="DG746" ca="1">IFERROR(INDEX(Forecast_Capex_Input!BH$12:BH$286,$X746)
*(INDEX(Forecast_Capex_Input!$H$12:$H$286,$X746)=Repex),0)
*$DE746</f>
        <v>0</v>
      </c>
      <c r="DH746" s="188" cm="1">
        <f t="array" aca="1" ref="DH746" ca="1">IFERROR(INDEX(Forecast_Capex_Input!BI$12:BI$286,$X746)
*(INDEX(Forecast_Capex_Input!$H$12:$H$286,$X746)=Repex),0)
*$DE746</f>
        <v>0</v>
      </c>
      <c r="DI746" s="188" cm="1">
        <f t="array" aca="1" ref="DI746" ca="1">IFERROR(INDEX(Forecast_Capex_Input!BJ$12:BJ$286,$X746)
*(INDEX(Forecast_Capex_Input!$H$12:$H$286,$X746)=Repex),0)
*$DE746</f>
        <v>0</v>
      </c>
      <c r="DJ746" s="188" cm="1">
        <f t="array" aca="1" ref="DJ746" ca="1">IFERROR(INDEX(Forecast_Capex_Input!BK$12:BK$286,$X746)
*(INDEX(Forecast_Capex_Input!$H$12:$H$286,$X746)=Repex),0)
*$DE746</f>
        <v>0</v>
      </c>
      <c r="DK746" s="188" cm="1">
        <f t="array" aca="1" ref="DK746" ca="1">IFERROR(INDEX(Forecast_Capex_Input!BL$12:BL$286,$X746)
*(INDEX(Forecast_Capex_Input!$H$12:$H$286,$X746)=Repex),0)
*$DE746</f>
        <v>0</v>
      </c>
      <c r="DL746" s="165"/>
      <c r="DM746" s="188" t="b" cm="1">
        <f t="array" aca="1" ref="DM746" ca="1">OR($G746=Forecast_Capex_Input!$BN$8:$BN$9)</f>
        <v>0</v>
      </c>
      <c r="DN746" s="188" cm="1">
        <f t="array" aca="1" ref="DN746" ca="1">IFERROR(INDEX(Forecast_Capex_Input!BO$12:BO$286,$X746)
*(INDEX(Forecast_Capex_Input!$H$12:$H$286,$X746)=Repex),0)
*$DM746</f>
        <v>0</v>
      </c>
      <c r="DO746" s="188" cm="1">
        <f t="array" aca="1" ref="DO746" ca="1">IFERROR(INDEX(Forecast_Capex_Input!BP$12:BP$286,$X746)
*(INDEX(Forecast_Capex_Input!$H$12:$H$286,$X746)=Repex),0)
*$DM746</f>
        <v>0</v>
      </c>
      <c r="DP746" s="188" cm="1">
        <f t="array" aca="1" ref="DP746" ca="1">IFERROR(INDEX(Forecast_Capex_Input!BQ$12:BQ$286,$X746)
*(INDEX(Forecast_Capex_Input!$H$12:$H$286,$X746)=Repex),0)
*$DM746</f>
        <v>0</v>
      </c>
      <c r="DQ746" s="188" cm="1">
        <f t="array" aca="1" ref="DQ746" ca="1">IFERROR(INDEX(Forecast_Capex_Input!BR$12:BR$286,$X746)
*(INDEX(Forecast_Capex_Input!$H$12:$H$286,$X746)=Repex),0)
*$DM746</f>
        <v>0</v>
      </c>
      <c r="DR746" s="188" cm="1">
        <f t="array" aca="1" ref="DR746" ca="1">IFERROR(INDEX(Forecast_Capex_Input!BS$12:BS$286,$X746)
*(INDEX(Forecast_Capex_Input!$H$12:$H$286,$X746)=Repex),0)
*$DM746</f>
        <v>0</v>
      </c>
      <c r="DS746" s="165"/>
      <c r="DT746" s="188" t="b" cm="1">
        <f t="array" aca="1" ref="DT746" ca="1">OR($G746=Forecast_Capex_Input!$BU$8:$BU$10)</f>
        <v>0</v>
      </c>
      <c r="DU746" s="188" cm="1">
        <f t="array" aca="1" ref="DU746" ca="1">IFERROR(INDEX(Forecast_Capex_Input!BV$12:BV$286,$X746)
*(INDEX(Forecast_Capex_Input!$H$12:$H$286,$X746)=Repex),0)
*$DT746</f>
        <v>0</v>
      </c>
      <c r="DV746" s="188" cm="1">
        <f t="array" aca="1" ref="DV746" ca="1">IFERROR(INDEX(Forecast_Capex_Input!BW$12:BW$286,$X746)
*(INDEX(Forecast_Capex_Input!$H$12:$H$286,$X746)=Repex),0)
*$DT746</f>
        <v>0</v>
      </c>
      <c r="DW746" s="188" cm="1">
        <f t="array" aca="1" ref="DW746" ca="1">IFERROR(INDEX(Forecast_Capex_Input!BX$12:BX$286,$X746)
*(INDEX(Forecast_Capex_Input!$H$12:$H$286,$X746)=Repex),0)
*$DT746</f>
        <v>0</v>
      </c>
      <c r="DX746" s="188" cm="1">
        <f t="array" aca="1" ref="DX746" ca="1">IFERROR(INDEX(Forecast_Capex_Input!BY$12:BY$286,$X746)
*(INDEX(Forecast_Capex_Input!$H$12:$H$286,$X746)=Repex),0)
*$DT746</f>
        <v>0</v>
      </c>
      <c r="DY746" s="188" cm="1">
        <f t="array" aca="1" ref="DY746" ca="1">IFERROR(INDEX(Forecast_Capex_Input!BZ$12:BZ$286,$X746)
*(INDEX(Forecast_Capex_Input!$H$12:$H$286,$X746)=Repex),0)
*$DT746</f>
        <v>0</v>
      </c>
      <c r="DZ746" s="188" cm="1">
        <f t="array" aca="1" ref="DZ746" ca="1">IFERROR(INDEX(Forecast_Capex_Input!CA$12:CA$286,$X746)
*(INDEX(Forecast_Capex_Input!$H$12:$H$286,$X746)=Repex),0)
*$DT746</f>
        <v>0</v>
      </c>
      <c r="EA746" s="188" cm="1">
        <f t="array" aca="1" ref="EA746" ca="1">IFERROR(INDEX(Forecast_Capex_Input!CB$12:CB$286,$X746)
*(INDEX(Forecast_Capex_Input!$H$12:$H$286,$X746)=Repex),0)
*$DT746</f>
        <v>0</v>
      </c>
      <c r="EB746" s="188" cm="1">
        <f t="array" aca="1" ref="EB746" ca="1">IFERROR(INDEX(Forecast_Capex_Input!CC$12:CC$286,$X746)
*(INDEX(Forecast_Capex_Input!$H$12:$H$286,$X746)=Repex),0)
*$DT746</f>
        <v>0</v>
      </c>
      <c r="EC746" s="165"/>
      <c r="ED746" s="226" t="str">
        <f t="shared" si="523"/>
        <v>N/A</v>
      </c>
      <c r="EE746" s="174" t="s">
        <v>15</v>
      </c>
    </row>
    <row r="747" spans="3:135" x14ac:dyDescent="0.2">
      <c r="C747" s="174">
        <f t="shared" si="524"/>
        <v>737</v>
      </c>
      <c r="D747" s="167" t="str" cm="1">
        <f t="array" ref="D747">IFERROR(INDEX(Forecast_Capex_Input!$D$12:$D$286,$X747),NA)</f>
        <v>N/A</v>
      </c>
      <c r="E747" s="172" t="str" cm="1">
        <f t="array" ref="E747">IF($X747=NA,NA,INDEX(Forecast_Capex_Input!$E$12:$E$286,$X747))</f>
        <v>N/A</v>
      </c>
      <c r="F747" s="167" t="str" cm="1">
        <f t="array" aca="1" ref="F747" ca="1">IFERROR(INDEX(General!$E$25:$E$26,$Y747),NA)</f>
        <v>N/A</v>
      </c>
      <c r="G747" s="167" t="str" cm="1">
        <f t="array" aca="1" ref="G747" ca="1">IFERROR(INDEX(Forecast_Capex_Input!$AI$11:$BB$11,$AA747),NA)</f>
        <v>N/A</v>
      </c>
      <c r="H747" s="189" t="str" cm="1">
        <f t="array" aca="1" ref="H747" ca="1">IFERROR(INDEX(Forecast_Capex_Input!$AI$12:$BB$286,$X747,$AA747),NA)</f>
        <v>N/A</v>
      </c>
      <c r="I747" s="199" t="str" cm="1">
        <f t="array" ref="I747">IFERROR(INDEX(Forecast_Capex_Input!$F$12:$F$286,$X747),NA)</f>
        <v>N/A</v>
      </c>
      <c r="J747" s="199" t="str" cm="1">
        <f t="array" ref="J747">IFERROR(INDEX(Forecast_Capex_Input!G$12:G$286,$X747),NA)</f>
        <v>N/A</v>
      </c>
      <c r="K747" s="199" t="str" cm="1">
        <f t="array" ref="K747">IFERROR(INDEX(Forecast_Capex_Input!H$12:H$286,$X747),NA)</f>
        <v>N/A</v>
      </c>
      <c r="L747" s="199" t="str" cm="1">
        <f t="array" ref="L747">IFERROR(INDEX(Forecast_Capex_Input!I$12:I$286,$X747),NA)</f>
        <v>N/A</v>
      </c>
      <c r="M747" s="199" t="str" cm="1">
        <f t="array" ref="M747">IFERROR(INDEX(Forecast_Capex_Input!J$12:J$286,$X747),NA)</f>
        <v>N/A</v>
      </c>
      <c r="N747" s="199" t="str" cm="1">
        <f t="array" ref="N747">IFERROR(INDEX(Forecast_Capex_Input!K$12:K$286,$X747),NA)</f>
        <v>N/A</v>
      </c>
      <c r="O747" s="199" t="str" cm="1">
        <f t="array" ref="O747">IFERROR(INDEX(Forecast_Capex_Input!L$12:L$286,$X747),NA)</f>
        <v>N/A</v>
      </c>
      <c r="P747" s="199" t="str" cm="1">
        <f t="array" ref="P747">IFERROR(INDEX(Forecast_Capex_Input!M$12:M$286,$X747),NA)</f>
        <v>N/A</v>
      </c>
      <c r="Q747" s="172" t="str" cm="1">
        <f t="array" ref="Q747">IFERROR(INDEX(Forecast_Capex_Input!N$12:N$286,$X747),NA)</f>
        <v>N/A</v>
      </c>
      <c r="R747" s="265" cm="1">
        <f t="array" ref="R747">IFERROR(INDEX(Forecast_Capex_Input!O$12:O$286,$X747),0)</f>
        <v>0</v>
      </c>
      <c r="S747" s="172" cm="1">
        <f t="array" ref="S747">IFERROR(INDEX(Forecast_Capex_Input!P$12:P$286,$X747),0)</f>
        <v>0</v>
      </c>
      <c r="T747" s="199" t="str" cm="1">
        <f t="array" aca="1" ref="T747" ca="1">IFERROR(INDEX(General!$K$84:$K$103,$AA747),NA)</f>
        <v>N/A</v>
      </c>
      <c r="U747" s="188" cm="1">
        <f t="array" aca="1" ref="U747" ca="1">IFERROR(
IF($F747=General!$E$25,INDEX(Forecast_Capex_Input!S$12:S$286,$X747),
INDEX(Forecast_Capex_Input!T$12:T$286,$X747)),0)</f>
        <v>0</v>
      </c>
      <c r="V747" s="222" t="b">
        <f>IFERROR(INDEX(Overheads!$T$19:$T$26,MATCH($I747,Overheads!$E$19:$E$26,0)),FALSE)</f>
        <v>0</v>
      </c>
      <c r="W747" s="165"/>
      <c r="X747" s="174" t="str">
        <f>IFERROR(
IF(MATCH($C747,Forecast_Capex_Input!$CI$12:$CI$286,1)+1&gt;MAX(Forecast_Capex_Input!$C$12:$C$286),NA,
MATCH($C747,Forecast_Capex_Input!$CI$12:$CI$286,1)+1),1)</f>
        <v>N/A</v>
      </c>
      <c r="Y747" s="174" t="str" cm="1">
        <f t="array" aca="1" ref="Y747" ca="1">IFERROR(
IF(X746&lt;&gt;X747,1,
IF(COUNTIF(OFFSET(Y746,0,0,-INDEX(Forecast_Capex_Input!$CG$12:$CG$286,$X747)),Y746)=INDEX(Forecast_Capex_Input!$CG$12:$CG$286,$X747),Y746+1,Y746)),NA)</f>
        <v>N/A</v>
      </c>
      <c r="Z747" s="174" t="str" cm="1">
        <f t="array" ref="Z747">IFERROR($C747-IF($X747=1,1,INDEX(Forecast_Capex_Input!$CI$12:$CI$286,$X747-1))+1,NA)</f>
        <v>N/A</v>
      </c>
      <c r="AA747" s="174" t="str" cm="1">
        <f t="array" aca="1" ref="AA747" ca="1">IFERROR(IF(Y747=1,
INDEX(Forecast_Capex_Input!$AI$10:$BB$10,SMALL(IF(INDEX(Forecast_Capex_Input!$AI$12:$BB$286,$X747,0)&gt;0,COLUMN(Forecast_Capex_Input!$AI$10:$BB$10)-COLUMN(Forecast_Capex_Input!$AI$12)+1),ROWS(OFFSET(AA746,0,0,-$Z747)))),
OFFSET(AA746,-INDEX(Forecast_Capex_Input!$CG$12:$CG$286,$X747)+1,0)),NA)</f>
        <v>N/A</v>
      </c>
      <c r="AB747" s="174" t="str">
        <f t="shared" ca="1" si="493"/>
        <v>N/A</v>
      </c>
      <c r="AC747" s="222" t="b">
        <f t="shared" si="525"/>
        <v>0</v>
      </c>
      <c r="AD747" s="220" t="b">
        <v>0</v>
      </c>
      <c r="AE747" s="222" t="b">
        <f t="shared" si="494"/>
        <v>1</v>
      </c>
      <c r="AF747" s="165"/>
      <c r="AG747" s="215">
        <v>0</v>
      </c>
      <c r="AH747" s="215">
        <v>0</v>
      </c>
      <c r="AI747" s="215">
        <v>0</v>
      </c>
      <c r="AJ747" s="215">
        <v>0</v>
      </c>
      <c r="AK747" s="215">
        <v>0</v>
      </c>
      <c r="AL747" s="155">
        <v>0</v>
      </c>
      <c r="AM747" s="165"/>
      <c r="AN747" s="215" cm="1">
        <f t="array" aca="1" ref="AN747" ca="1">IFERROR(INDEX(General!O$33:O$34,$AB747)
*AG747,0)</f>
        <v>0</v>
      </c>
      <c r="AO747" s="215" cm="1">
        <f t="array" aca="1" ref="AO747" ca="1">IFERROR(INDEX(General!P$33:P$34,$AB747)
*AH747,0)</f>
        <v>0</v>
      </c>
      <c r="AP747" s="215" cm="1">
        <f t="array" aca="1" ref="AP747" ca="1">IFERROR(INDEX(General!Q$33:Q$34,$AB747)
*AI747,0)</f>
        <v>0</v>
      </c>
      <c r="AQ747" s="215" cm="1">
        <f t="array" aca="1" ref="AQ747" ca="1">IFERROR(INDEX(General!R$33:R$34,$AB747)
*AJ747,0)</f>
        <v>0</v>
      </c>
      <c r="AR747" s="215" cm="1">
        <f t="array" aca="1" ref="AR747" ca="1">IFERROR(INDEX(General!S$33:S$34,$AB747)
*AK747,0)</f>
        <v>0</v>
      </c>
      <c r="AS747" s="155">
        <f t="shared" ca="1" si="526"/>
        <v>0</v>
      </c>
      <c r="AT747" s="165"/>
      <c r="AU747" s="215">
        <f ca="1">IF($AE747=FALSE,AN747*Overheads!$R$24*$V747,
IFERROR(Overheads!$O$49*$V747*AN747,0)
+IFERROR(Overheads!Q$59*$V747*(AN747/Overheads!Q$68),0))</f>
        <v>0</v>
      </c>
      <c r="AV747" s="215">
        <f ca="1">IF($AE747=FALSE,AO747*Overheads!$R$24*$V747,
IFERROR(Overheads!$O$49*$V747*AO747,0)
+IFERROR(Overheads!R$59*$V747*(AO747/Overheads!R$68),0))</f>
        <v>0</v>
      </c>
      <c r="AW747" s="215">
        <f ca="1">IF($AE747=FALSE,AP747*Overheads!$R$24*$V747,
IFERROR(Overheads!$O$49*$V747*AP747,0)
+IFERROR(Overheads!S$59*$V747*(AP747/Overheads!S$68),0))</f>
        <v>0</v>
      </c>
      <c r="AX747" s="215">
        <f ca="1">IF($AE747=FALSE,AQ747*Overheads!$R$24*$V747,
IFERROR(Overheads!$O$49*$V747*AQ747,0)
+IFERROR(Overheads!T$59*$V747*(AQ747/Overheads!T$68),0))</f>
        <v>0</v>
      </c>
      <c r="AY747" s="215">
        <f ca="1">IF($AE747=FALSE,AR747*Overheads!$R$24*$V747,
IFERROR(Overheads!$O$49*$V747*AR747,0)
+IFERROR(Overheads!U$59*$V747*(AR747/Overheads!U$68),0))</f>
        <v>0</v>
      </c>
      <c r="AZ747" s="155">
        <f t="shared" ca="1" si="527"/>
        <v>0</v>
      </c>
      <c r="BA747" s="165"/>
      <c r="BB747" s="215">
        <f ca="1">IF($AE747=FALSE,AN747*Overheads!$S$25,
IFERROR(Overheads!$O$50*AN747,0)
+IFERROR(Overheads!Q$60*(AN747/Overheads!Q$66),0))</f>
        <v>0</v>
      </c>
      <c r="BC747" s="215">
        <f ca="1">IF($AE747=FALSE,AO747*Overheads!$S$25,
IFERROR(Overheads!$O$50*AO747,0)
+IFERROR(Overheads!R$60*(AO747/Overheads!R$66),0))</f>
        <v>0</v>
      </c>
      <c r="BD747" s="215">
        <f ca="1">IF($AE747=FALSE,AP747*Overheads!$S$25,
IFERROR(Overheads!$O$50*AP747,0)
+IFERROR(Overheads!S$60*(AP747/Overheads!S$66),0))</f>
        <v>0</v>
      </c>
      <c r="BE747" s="215">
        <f ca="1">IF($AE747=FALSE,AQ747*Overheads!$S$25,
IFERROR(Overheads!$O$50*AQ747,0)
+IFERROR(Overheads!T$60*(AQ747/Overheads!T$66),0))</f>
        <v>0</v>
      </c>
      <c r="BF747" s="215">
        <f ca="1">IF($AE747=FALSE,AR747*Overheads!$S$25,
IFERROR(Overheads!$O$50*AR747,0)
+IFERROR(Overheads!U$60*(AR747/Overheads!U$66),0))</f>
        <v>0</v>
      </c>
      <c r="BG747" s="155">
        <f t="shared" ca="1" si="528"/>
        <v>0</v>
      </c>
      <c r="BH747" s="165"/>
      <c r="BI747" s="215">
        <f t="shared" ca="1" si="529"/>
        <v>0</v>
      </c>
      <c r="BJ747" s="215">
        <f t="shared" ca="1" si="495"/>
        <v>0</v>
      </c>
      <c r="BK747" s="215">
        <f t="shared" ca="1" si="496"/>
        <v>0</v>
      </c>
      <c r="BL747" s="215">
        <f t="shared" ca="1" si="497"/>
        <v>0</v>
      </c>
      <c r="BM747" s="215">
        <f t="shared" ca="1" si="498"/>
        <v>0</v>
      </c>
      <c r="BN747" s="155">
        <f t="shared" ca="1" si="530"/>
        <v>0</v>
      </c>
      <c r="BO747" s="165"/>
      <c r="BP747" s="187" cm="1">
        <f t="array" ref="BP747">IFERROR(IF($X747=$X746,BP746,INDEX(Forecast_Capex_Input!AC$12:AC$286,$X747)),0)</f>
        <v>0</v>
      </c>
      <c r="BQ747" s="187" cm="1">
        <f t="array" ref="BQ747">IFERROR(IF($X747=$X746,BQ746,INDEX(Forecast_Capex_Input!AD$12:AD$286,$X747)),0)</f>
        <v>0</v>
      </c>
      <c r="BR747" s="187" cm="1">
        <f t="array" ref="BR747">IFERROR(IF($X747=$X746,BR746,INDEX(Forecast_Capex_Input!AE$12:AE$286,$X747)),0)</f>
        <v>0</v>
      </c>
      <c r="BS747" s="187" cm="1">
        <f t="array" ref="BS747">IFERROR(IF($X747=$X746,BS746,INDEX(Forecast_Capex_Input!AF$12:AF$286,$X747)),0)</f>
        <v>0</v>
      </c>
      <c r="BT747" s="187" cm="1">
        <f t="array" ref="BT747">IFERROR(IF($X747=$X746,BT746,INDEX(Forecast_Capex_Input!AG$12:AG$286,$X747)),0)</f>
        <v>0</v>
      </c>
      <c r="BU747" s="165"/>
      <c r="BV747" s="215">
        <f t="shared" si="499"/>
        <v>0</v>
      </c>
      <c r="BW747" s="215">
        <f t="shared" si="500"/>
        <v>0</v>
      </c>
      <c r="BX747" s="215">
        <f t="shared" si="501"/>
        <v>0</v>
      </c>
      <c r="BY747" s="215">
        <f t="shared" si="502"/>
        <v>0</v>
      </c>
      <c r="BZ747" s="215">
        <f t="shared" si="503"/>
        <v>0</v>
      </c>
      <c r="CA747" s="155">
        <f t="shared" si="531"/>
        <v>0</v>
      </c>
      <c r="CB747" s="165"/>
      <c r="CC747" s="215">
        <f t="shared" si="504"/>
        <v>0</v>
      </c>
      <c r="CD747" s="215">
        <f t="shared" si="505"/>
        <v>0</v>
      </c>
      <c r="CE747" s="215">
        <f t="shared" si="506"/>
        <v>0</v>
      </c>
      <c r="CF747" s="215">
        <f t="shared" si="507"/>
        <v>0</v>
      </c>
      <c r="CG747" s="215">
        <f t="shared" si="508"/>
        <v>0</v>
      </c>
      <c r="CH747" s="155">
        <f t="shared" si="532"/>
        <v>0</v>
      </c>
      <c r="CI747" s="165"/>
      <c r="CJ747" s="215">
        <f t="shared" si="509"/>
        <v>0</v>
      </c>
      <c r="CK747" s="215">
        <f t="shared" si="510"/>
        <v>0</v>
      </c>
      <c r="CL747" s="215">
        <f t="shared" si="511"/>
        <v>0</v>
      </c>
      <c r="CM747" s="215">
        <f t="shared" si="512"/>
        <v>0</v>
      </c>
      <c r="CN747" s="215">
        <f t="shared" si="513"/>
        <v>0</v>
      </c>
      <c r="CO747" s="155">
        <f t="shared" si="533"/>
        <v>0</v>
      </c>
      <c r="CP747" s="165"/>
      <c r="CQ747" s="223">
        <f t="shared" si="514"/>
        <v>0</v>
      </c>
      <c r="CR747" s="223">
        <f t="shared" si="515"/>
        <v>0</v>
      </c>
      <c r="CS747" s="223">
        <f t="shared" si="516"/>
        <v>0</v>
      </c>
      <c r="CT747" s="223">
        <f t="shared" si="517"/>
        <v>0</v>
      </c>
      <c r="CU747" s="223">
        <f t="shared" si="518"/>
        <v>0</v>
      </c>
      <c r="CV747" s="155">
        <f t="shared" si="534"/>
        <v>0</v>
      </c>
      <c r="CW747" s="165"/>
      <c r="CX747" s="215">
        <f t="shared" si="535"/>
        <v>0</v>
      </c>
      <c r="CY747" s="215">
        <f t="shared" si="519"/>
        <v>0</v>
      </c>
      <c r="CZ747" s="215">
        <f t="shared" si="520"/>
        <v>0</v>
      </c>
      <c r="DA747" s="215">
        <f t="shared" si="521"/>
        <v>0</v>
      </c>
      <c r="DB747" s="215">
        <f t="shared" si="522"/>
        <v>0</v>
      </c>
      <c r="DC747" s="155">
        <f t="shared" si="536"/>
        <v>0</v>
      </c>
      <c r="DD747" s="165"/>
      <c r="DE747" s="188" t="b" cm="1">
        <f t="array" aca="1" ref="DE747" ca="1">OR($G747=Forecast_Capex_Input!$BF$8:$BF$10)</f>
        <v>0</v>
      </c>
      <c r="DF747" s="188" cm="1">
        <f t="array" aca="1" ref="DF747" ca="1">IFERROR(INDEX(Forecast_Capex_Input!BG$12:BG$286,$X747)
*(INDEX(Forecast_Capex_Input!$H$12:$H$286,$X747)=Repex),0)
*$DE747</f>
        <v>0</v>
      </c>
      <c r="DG747" s="188" cm="1">
        <f t="array" aca="1" ref="DG747" ca="1">IFERROR(INDEX(Forecast_Capex_Input!BH$12:BH$286,$X747)
*(INDEX(Forecast_Capex_Input!$H$12:$H$286,$X747)=Repex),0)
*$DE747</f>
        <v>0</v>
      </c>
      <c r="DH747" s="188" cm="1">
        <f t="array" aca="1" ref="DH747" ca="1">IFERROR(INDEX(Forecast_Capex_Input!BI$12:BI$286,$X747)
*(INDEX(Forecast_Capex_Input!$H$12:$H$286,$X747)=Repex),0)
*$DE747</f>
        <v>0</v>
      </c>
      <c r="DI747" s="188" cm="1">
        <f t="array" aca="1" ref="DI747" ca="1">IFERROR(INDEX(Forecast_Capex_Input!BJ$12:BJ$286,$X747)
*(INDEX(Forecast_Capex_Input!$H$12:$H$286,$X747)=Repex),0)
*$DE747</f>
        <v>0</v>
      </c>
      <c r="DJ747" s="188" cm="1">
        <f t="array" aca="1" ref="DJ747" ca="1">IFERROR(INDEX(Forecast_Capex_Input!BK$12:BK$286,$X747)
*(INDEX(Forecast_Capex_Input!$H$12:$H$286,$X747)=Repex),0)
*$DE747</f>
        <v>0</v>
      </c>
      <c r="DK747" s="188" cm="1">
        <f t="array" aca="1" ref="DK747" ca="1">IFERROR(INDEX(Forecast_Capex_Input!BL$12:BL$286,$X747)
*(INDEX(Forecast_Capex_Input!$H$12:$H$286,$X747)=Repex),0)
*$DE747</f>
        <v>0</v>
      </c>
      <c r="DL747" s="165"/>
      <c r="DM747" s="188" t="b" cm="1">
        <f t="array" aca="1" ref="DM747" ca="1">OR($G747=Forecast_Capex_Input!$BN$8:$BN$9)</f>
        <v>0</v>
      </c>
      <c r="DN747" s="188" cm="1">
        <f t="array" aca="1" ref="DN747" ca="1">IFERROR(INDEX(Forecast_Capex_Input!BO$12:BO$286,$X747)
*(INDEX(Forecast_Capex_Input!$H$12:$H$286,$X747)=Repex),0)
*$DM747</f>
        <v>0</v>
      </c>
      <c r="DO747" s="188" cm="1">
        <f t="array" aca="1" ref="DO747" ca="1">IFERROR(INDEX(Forecast_Capex_Input!BP$12:BP$286,$X747)
*(INDEX(Forecast_Capex_Input!$H$12:$H$286,$X747)=Repex),0)
*$DM747</f>
        <v>0</v>
      </c>
      <c r="DP747" s="188" cm="1">
        <f t="array" aca="1" ref="DP747" ca="1">IFERROR(INDEX(Forecast_Capex_Input!BQ$12:BQ$286,$X747)
*(INDEX(Forecast_Capex_Input!$H$12:$H$286,$X747)=Repex),0)
*$DM747</f>
        <v>0</v>
      </c>
      <c r="DQ747" s="188" cm="1">
        <f t="array" aca="1" ref="DQ747" ca="1">IFERROR(INDEX(Forecast_Capex_Input!BR$12:BR$286,$X747)
*(INDEX(Forecast_Capex_Input!$H$12:$H$286,$X747)=Repex),0)
*$DM747</f>
        <v>0</v>
      </c>
      <c r="DR747" s="188" cm="1">
        <f t="array" aca="1" ref="DR747" ca="1">IFERROR(INDEX(Forecast_Capex_Input!BS$12:BS$286,$X747)
*(INDEX(Forecast_Capex_Input!$H$12:$H$286,$X747)=Repex),0)
*$DM747</f>
        <v>0</v>
      </c>
      <c r="DS747" s="165"/>
      <c r="DT747" s="188" t="b" cm="1">
        <f t="array" aca="1" ref="DT747" ca="1">OR($G747=Forecast_Capex_Input!$BU$8:$BU$10)</f>
        <v>0</v>
      </c>
      <c r="DU747" s="188" cm="1">
        <f t="array" aca="1" ref="DU747" ca="1">IFERROR(INDEX(Forecast_Capex_Input!BV$12:BV$286,$X747)
*(INDEX(Forecast_Capex_Input!$H$12:$H$286,$X747)=Repex),0)
*$DT747</f>
        <v>0</v>
      </c>
      <c r="DV747" s="188" cm="1">
        <f t="array" aca="1" ref="DV747" ca="1">IFERROR(INDEX(Forecast_Capex_Input!BW$12:BW$286,$X747)
*(INDEX(Forecast_Capex_Input!$H$12:$H$286,$X747)=Repex),0)
*$DT747</f>
        <v>0</v>
      </c>
      <c r="DW747" s="188" cm="1">
        <f t="array" aca="1" ref="DW747" ca="1">IFERROR(INDEX(Forecast_Capex_Input!BX$12:BX$286,$X747)
*(INDEX(Forecast_Capex_Input!$H$12:$H$286,$X747)=Repex),0)
*$DT747</f>
        <v>0</v>
      </c>
      <c r="DX747" s="188" cm="1">
        <f t="array" aca="1" ref="DX747" ca="1">IFERROR(INDEX(Forecast_Capex_Input!BY$12:BY$286,$X747)
*(INDEX(Forecast_Capex_Input!$H$12:$H$286,$X747)=Repex),0)
*$DT747</f>
        <v>0</v>
      </c>
      <c r="DY747" s="188" cm="1">
        <f t="array" aca="1" ref="DY747" ca="1">IFERROR(INDEX(Forecast_Capex_Input!BZ$12:BZ$286,$X747)
*(INDEX(Forecast_Capex_Input!$H$12:$H$286,$X747)=Repex),0)
*$DT747</f>
        <v>0</v>
      </c>
      <c r="DZ747" s="188" cm="1">
        <f t="array" aca="1" ref="DZ747" ca="1">IFERROR(INDEX(Forecast_Capex_Input!CA$12:CA$286,$X747)
*(INDEX(Forecast_Capex_Input!$H$12:$H$286,$X747)=Repex),0)
*$DT747</f>
        <v>0</v>
      </c>
      <c r="EA747" s="188" cm="1">
        <f t="array" aca="1" ref="EA747" ca="1">IFERROR(INDEX(Forecast_Capex_Input!CB$12:CB$286,$X747)
*(INDEX(Forecast_Capex_Input!$H$12:$H$286,$X747)=Repex),0)
*$DT747</f>
        <v>0</v>
      </c>
      <c r="EB747" s="188" cm="1">
        <f t="array" aca="1" ref="EB747" ca="1">IFERROR(INDEX(Forecast_Capex_Input!CC$12:CC$286,$X747)
*(INDEX(Forecast_Capex_Input!$H$12:$H$286,$X747)=Repex),0)
*$DT747</f>
        <v>0</v>
      </c>
      <c r="EC747" s="165"/>
      <c r="ED747" s="226" t="str">
        <f t="shared" si="523"/>
        <v>N/A</v>
      </c>
      <c r="EE747" s="174" t="s">
        <v>15</v>
      </c>
    </row>
    <row r="748" spans="3:135" x14ac:dyDescent="0.2">
      <c r="C748" s="174">
        <f t="shared" si="524"/>
        <v>738</v>
      </c>
      <c r="D748" s="167" t="str" cm="1">
        <f t="array" ref="D748">IFERROR(INDEX(Forecast_Capex_Input!$D$12:$D$286,$X748),NA)</f>
        <v>N/A</v>
      </c>
      <c r="E748" s="172" t="str" cm="1">
        <f t="array" ref="E748">IF($X748=NA,NA,INDEX(Forecast_Capex_Input!$E$12:$E$286,$X748))</f>
        <v>N/A</v>
      </c>
      <c r="F748" s="167" t="str" cm="1">
        <f t="array" aca="1" ref="F748" ca="1">IFERROR(INDEX(General!$E$25:$E$26,$Y748),NA)</f>
        <v>N/A</v>
      </c>
      <c r="G748" s="167" t="str" cm="1">
        <f t="array" aca="1" ref="G748" ca="1">IFERROR(INDEX(Forecast_Capex_Input!$AI$11:$BB$11,$AA748),NA)</f>
        <v>N/A</v>
      </c>
      <c r="H748" s="189" t="str" cm="1">
        <f t="array" aca="1" ref="H748" ca="1">IFERROR(INDEX(Forecast_Capex_Input!$AI$12:$BB$286,$X748,$AA748),NA)</f>
        <v>N/A</v>
      </c>
      <c r="I748" s="199" t="str" cm="1">
        <f t="array" ref="I748">IFERROR(INDEX(Forecast_Capex_Input!$F$12:$F$286,$X748),NA)</f>
        <v>N/A</v>
      </c>
      <c r="J748" s="199" t="str" cm="1">
        <f t="array" ref="J748">IFERROR(INDEX(Forecast_Capex_Input!G$12:G$286,$X748),NA)</f>
        <v>N/A</v>
      </c>
      <c r="K748" s="199" t="str" cm="1">
        <f t="array" ref="K748">IFERROR(INDEX(Forecast_Capex_Input!H$12:H$286,$X748),NA)</f>
        <v>N/A</v>
      </c>
      <c r="L748" s="199" t="str" cm="1">
        <f t="array" ref="L748">IFERROR(INDEX(Forecast_Capex_Input!I$12:I$286,$X748),NA)</f>
        <v>N/A</v>
      </c>
      <c r="M748" s="199" t="str" cm="1">
        <f t="array" ref="M748">IFERROR(INDEX(Forecast_Capex_Input!J$12:J$286,$X748),NA)</f>
        <v>N/A</v>
      </c>
      <c r="N748" s="199" t="str" cm="1">
        <f t="array" ref="N748">IFERROR(INDEX(Forecast_Capex_Input!K$12:K$286,$X748),NA)</f>
        <v>N/A</v>
      </c>
      <c r="O748" s="199" t="str" cm="1">
        <f t="array" ref="O748">IFERROR(INDEX(Forecast_Capex_Input!L$12:L$286,$X748),NA)</f>
        <v>N/A</v>
      </c>
      <c r="P748" s="199" t="str" cm="1">
        <f t="array" ref="P748">IFERROR(INDEX(Forecast_Capex_Input!M$12:M$286,$X748),NA)</f>
        <v>N/A</v>
      </c>
      <c r="Q748" s="172" t="str" cm="1">
        <f t="array" ref="Q748">IFERROR(INDEX(Forecast_Capex_Input!N$12:N$286,$X748),NA)</f>
        <v>N/A</v>
      </c>
      <c r="R748" s="265" cm="1">
        <f t="array" ref="R748">IFERROR(INDEX(Forecast_Capex_Input!O$12:O$286,$X748),0)</f>
        <v>0</v>
      </c>
      <c r="S748" s="172" cm="1">
        <f t="array" ref="S748">IFERROR(INDEX(Forecast_Capex_Input!P$12:P$286,$X748),0)</f>
        <v>0</v>
      </c>
      <c r="T748" s="199" t="str" cm="1">
        <f t="array" aca="1" ref="T748" ca="1">IFERROR(INDEX(General!$K$84:$K$103,$AA748),NA)</f>
        <v>N/A</v>
      </c>
      <c r="U748" s="188" cm="1">
        <f t="array" aca="1" ref="U748" ca="1">IFERROR(
IF($F748=General!$E$25,INDEX(Forecast_Capex_Input!S$12:S$286,$X748),
INDEX(Forecast_Capex_Input!T$12:T$286,$X748)),0)</f>
        <v>0</v>
      </c>
      <c r="V748" s="222" t="b">
        <f>IFERROR(INDEX(Overheads!$T$19:$T$26,MATCH($I748,Overheads!$E$19:$E$26,0)),FALSE)</f>
        <v>0</v>
      </c>
      <c r="W748" s="165"/>
      <c r="X748" s="174" t="str">
        <f>IFERROR(
IF(MATCH($C748,Forecast_Capex_Input!$CI$12:$CI$286,1)+1&gt;MAX(Forecast_Capex_Input!$C$12:$C$286),NA,
MATCH($C748,Forecast_Capex_Input!$CI$12:$CI$286,1)+1),1)</f>
        <v>N/A</v>
      </c>
      <c r="Y748" s="174" t="str" cm="1">
        <f t="array" aca="1" ref="Y748" ca="1">IFERROR(
IF(X747&lt;&gt;X748,1,
IF(COUNTIF(OFFSET(Y747,0,0,-INDEX(Forecast_Capex_Input!$CG$12:$CG$286,$X748)),Y747)=INDEX(Forecast_Capex_Input!$CG$12:$CG$286,$X748),Y747+1,Y747)),NA)</f>
        <v>N/A</v>
      </c>
      <c r="Z748" s="174" t="str" cm="1">
        <f t="array" ref="Z748">IFERROR($C748-IF($X748=1,1,INDEX(Forecast_Capex_Input!$CI$12:$CI$286,$X748-1))+1,NA)</f>
        <v>N/A</v>
      </c>
      <c r="AA748" s="174" t="str" cm="1">
        <f t="array" aca="1" ref="AA748" ca="1">IFERROR(IF(Y748=1,
INDEX(Forecast_Capex_Input!$AI$10:$BB$10,SMALL(IF(INDEX(Forecast_Capex_Input!$AI$12:$BB$286,$X748,0)&gt;0,COLUMN(Forecast_Capex_Input!$AI$10:$BB$10)-COLUMN(Forecast_Capex_Input!$AI$12)+1),ROWS(OFFSET(AA747,0,0,-$Z748)))),
OFFSET(AA747,-INDEX(Forecast_Capex_Input!$CG$12:$CG$286,$X748)+1,0)),NA)</f>
        <v>N/A</v>
      </c>
      <c r="AB748" s="174" t="str">
        <f t="shared" ca="1" si="493"/>
        <v>N/A</v>
      </c>
      <c r="AC748" s="222" t="b">
        <f t="shared" si="525"/>
        <v>0</v>
      </c>
      <c r="AD748" s="220" t="b">
        <v>0</v>
      </c>
      <c r="AE748" s="222" t="b">
        <f t="shared" si="494"/>
        <v>1</v>
      </c>
      <c r="AF748" s="165"/>
      <c r="AG748" s="215">
        <v>0</v>
      </c>
      <c r="AH748" s="215">
        <v>0</v>
      </c>
      <c r="AI748" s="215">
        <v>0</v>
      </c>
      <c r="AJ748" s="215">
        <v>0</v>
      </c>
      <c r="AK748" s="215">
        <v>0</v>
      </c>
      <c r="AL748" s="155">
        <v>0</v>
      </c>
      <c r="AM748" s="165"/>
      <c r="AN748" s="215" cm="1">
        <f t="array" aca="1" ref="AN748" ca="1">IFERROR(INDEX(General!O$33:O$34,$AB748)
*AG748,0)</f>
        <v>0</v>
      </c>
      <c r="AO748" s="215" cm="1">
        <f t="array" aca="1" ref="AO748" ca="1">IFERROR(INDEX(General!P$33:P$34,$AB748)
*AH748,0)</f>
        <v>0</v>
      </c>
      <c r="AP748" s="215" cm="1">
        <f t="array" aca="1" ref="AP748" ca="1">IFERROR(INDEX(General!Q$33:Q$34,$AB748)
*AI748,0)</f>
        <v>0</v>
      </c>
      <c r="AQ748" s="215" cm="1">
        <f t="array" aca="1" ref="AQ748" ca="1">IFERROR(INDEX(General!R$33:R$34,$AB748)
*AJ748,0)</f>
        <v>0</v>
      </c>
      <c r="AR748" s="215" cm="1">
        <f t="array" aca="1" ref="AR748" ca="1">IFERROR(INDEX(General!S$33:S$34,$AB748)
*AK748,0)</f>
        <v>0</v>
      </c>
      <c r="AS748" s="155">
        <f t="shared" ca="1" si="526"/>
        <v>0</v>
      </c>
      <c r="AT748" s="165"/>
      <c r="AU748" s="215">
        <f ca="1">IF($AE748=FALSE,AN748*Overheads!$R$24*$V748,
IFERROR(Overheads!$O$49*$V748*AN748,0)
+IFERROR(Overheads!Q$59*$V748*(AN748/Overheads!Q$68),0))</f>
        <v>0</v>
      </c>
      <c r="AV748" s="215">
        <f ca="1">IF($AE748=FALSE,AO748*Overheads!$R$24*$V748,
IFERROR(Overheads!$O$49*$V748*AO748,0)
+IFERROR(Overheads!R$59*$V748*(AO748/Overheads!R$68),0))</f>
        <v>0</v>
      </c>
      <c r="AW748" s="215">
        <f ca="1">IF($AE748=FALSE,AP748*Overheads!$R$24*$V748,
IFERROR(Overheads!$O$49*$V748*AP748,0)
+IFERROR(Overheads!S$59*$V748*(AP748/Overheads!S$68),0))</f>
        <v>0</v>
      </c>
      <c r="AX748" s="215">
        <f ca="1">IF($AE748=FALSE,AQ748*Overheads!$R$24*$V748,
IFERROR(Overheads!$O$49*$V748*AQ748,0)
+IFERROR(Overheads!T$59*$V748*(AQ748/Overheads!T$68),0))</f>
        <v>0</v>
      </c>
      <c r="AY748" s="215">
        <f ca="1">IF($AE748=FALSE,AR748*Overheads!$R$24*$V748,
IFERROR(Overheads!$O$49*$V748*AR748,0)
+IFERROR(Overheads!U$59*$V748*(AR748/Overheads!U$68),0))</f>
        <v>0</v>
      </c>
      <c r="AZ748" s="155">
        <f t="shared" ca="1" si="527"/>
        <v>0</v>
      </c>
      <c r="BA748" s="165"/>
      <c r="BB748" s="215">
        <f ca="1">IF($AE748=FALSE,AN748*Overheads!$S$25,
IFERROR(Overheads!$O$50*AN748,0)
+IFERROR(Overheads!Q$60*(AN748/Overheads!Q$66),0))</f>
        <v>0</v>
      </c>
      <c r="BC748" s="215">
        <f ca="1">IF($AE748=FALSE,AO748*Overheads!$S$25,
IFERROR(Overheads!$O$50*AO748,0)
+IFERROR(Overheads!R$60*(AO748/Overheads!R$66),0))</f>
        <v>0</v>
      </c>
      <c r="BD748" s="215">
        <f ca="1">IF($AE748=FALSE,AP748*Overheads!$S$25,
IFERROR(Overheads!$O$50*AP748,0)
+IFERROR(Overheads!S$60*(AP748/Overheads!S$66),0))</f>
        <v>0</v>
      </c>
      <c r="BE748" s="215">
        <f ca="1">IF($AE748=FALSE,AQ748*Overheads!$S$25,
IFERROR(Overheads!$O$50*AQ748,0)
+IFERROR(Overheads!T$60*(AQ748/Overheads!T$66),0))</f>
        <v>0</v>
      </c>
      <c r="BF748" s="215">
        <f ca="1">IF($AE748=FALSE,AR748*Overheads!$S$25,
IFERROR(Overheads!$O$50*AR748,0)
+IFERROR(Overheads!U$60*(AR748/Overheads!U$66),0))</f>
        <v>0</v>
      </c>
      <c r="BG748" s="155">
        <f t="shared" ca="1" si="528"/>
        <v>0</v>
      </c>
      <c r="BH748" s="165"/>
      <c r="BI748" s="215">
        <f t="shared" ca="1" si="529"/>
        <v>0</v>
      </c>
      <c r="BJ748" s="215">
        <f t="shared" ca="1" si="495"/>
        <v>0</v>
      </c>
      <c r="BK748" s="215">
        <f t="shared" ca="1" si="496"/>
        <v>0</v>
      </c>
      <c r="BL748" s="215">
        <f t="shared" ca="1" si="497"/>
        <v>0</v>
      </c>
      <c r="BM748" s="215">
        <f t="shared" ca="1" si="498"/>
        <v>0</v>
      </c>
      <c r="BN748" s="155">
        <f t="shared" ca="1" si="530"/>
        <v>0</v>
      </c>
      <c r="BO748" s="165"/>
      <c r="BP748" s="187" cm="1">
        <f t="array" ref="BP748">IFERROR(IF($X748=$X747,BP747,INDEX(Forecast_Capex_Input!AC$12:AC$286,$X748)),0)</f>
        <v>0</v>
      </c>
      <c r="BQ748" s="187" cm="1">
        <f t="array" ref="BQ748">IFERROR(IF($X748=$X747,BQ747,INDEX(Forecast_Capex_Input!AD$12:AD$286,$X748)),0)</f>
        <v>0</v>
      </c>
      <c r="BR748" s="187" cm="1">
        <f t="array" ref="BR748">IFERROR(IF($X748=$X747,BR747,INDEX(Forecast_Capex_Input!AE$12:AE$286,$X748)),0)</f>
        <v>0</v>
      </c>
      <c r="BS748" s="187" cm="1">
        <f t="array" ref="BS748">IFERROR(IF($X748=$X747,BS747,INDEX(Forecast_Capex_Input!AF$12:AF$286,$X748)),0)</f>
        <v>0</v>
      </c>
      <c r="BT748" s="187" cm="1">
        <f t="array" ref="BT748">IFERROR(IF($X748=$X747,BT747,INDEX(Forecast_Capex_Input!AG$12:AG$286,$X748)),0)</f>
        <v>0</v>
      </c>
      <c r="BU748" s="165"/>
      <c r="BV748" s="215">
        <f t="shared" si="499"/>
        <v>0</v>
      </c>
      <c r="BW748" s="215">
        <f t="shared" si="500"/>
        <v>0</v>
      </c>
      <c r="BX748" s="215">
        <f t="shared" si="501"/>
        <v>0</v>
      </c>
      <c r="BY748" s="215">
        <f t="shared" si="502"/>
        <v>0</v>
      </c>
      <c r="BZ748" s="215">
        <f t="shared" si="503"/>
        <v>0</v>
      </c>
      <c r="CA748" s="155">
        <f t="shared" si="531"/>
        <v>0</v>
      </c>
      <c r="CB748" s="165"/>
      <c r="CC748" s="215">
        <f t="shared" si="504"/>
        <v>0</v>
      </c>
      <c r="CD748" s="215">
        <f t="shared" si="505"/>
        <v>0</v>
      </c>
      <c r="CE748" s="215">
        <f t="shared" si="506"/>
        <v>0</v>
      </c>
      <c r="CF748" s="215">
        <f t="shared" si="507"/>
        <v>0</v>
      </c>
      <c r="CG748" s="215">
        <f t="shared" si="508"/>
        <v>0</v>
      </c>
      <c r="CH748" s="155">
        <f t="shared" si="532"/>
        <v>0</v>
      </c>
      <c r="CI748" s="165"/>
      <c r="CJ748" s="215">
        <f t="shared" si="509"/>
        <v>0</v>
      </c>
      <c r="CK748" s="215">
        <f t="shared" si="510"/>
        <v>0</v>
      </c>
      <c r="CL748" s="215">
        <f t="shared" si="511"/>
        <v>0</v>
      </c>
      <c r="CM748" s="215">
        <f t="shared" si="512"/>
        <v>0</v>
      </c>
      <c r="CN748" s="215">
        <f t="shared" si="513"/>
        <v>0</v>
      </c>
      <c r="CO748" s="155">
        <f t="shared" si="533"/>
        <v>0</v>
      </c>
      <c r="CP748" s="165"/>
      <c r="CQ748" s="223">
        <f t="shared" si="514"/>
        <v>0</v>
      </c>
      <c r="CR748" s="223">
        <f t="shared" si="515"/>
        <v>0</v>
      </c>
      <c r="CS748" s="223">
        <f t="shared" si="516"/>
        <v>0</v>
      </c>
      <c r="CT748" s="223">
        <f t="shared" si="517"/>
        <v>0</v>
      </c>
      <c r="CU748" s="223">
        <f t="shared" si="518"/>
        <v>0</v>
      </c>
      <c r="CV748" s="155">
        <f t="shared" si="534"/>
        <v>0</v>
      </c>
      <c r="CW748" s="165"/>
      <c r="CX748" s="215">
        <f t="shared" si="535"/>
        <v>0</v>
      </c>
      <c r="CY748" s="215">
        <f t="shared" si="519"/>
        <v>0</v>
      </c>
      <c r="CZ748" s="215">
        <f t="shared" si="520"/>
        <v>0</v>
      </c>
      <c r="DA748" s="215">
        <f t="shared" si="521"/>
        <v>0</v>
      </c>
      <c r="DB748" s="215">
        <f t="shared" si="522"/>
        <v>0</v>
      </c>
      <c r="DC748" s="155">
        <f t="shared" si="536"/>
        <v>0</v>
      </c>
      <c r="DD748" s="165"/>
      <c r="DE748" s="188" t="b" cm="1">
        <f t="array" aca="1" ref="DE748" ca="1">OR($G748=Forecast_Capex_Input!$BF$8:$BF$10)</f>
        <v>0</v>
      </c>
      <c r="DF748" s="188" cm="1">
        <f t="array" aca="1" ref="DF748" ca="1">IFERROR(INDEX(Forecast_Capex_Input!BG$12:BG$286,$X748)
*(INDEX(Forecast_Capex_Input!$H$12:$H$286,$X748)=Repex),0)
*$DE748</f>
        <v>0</v>
      </c>
      <c r="DG748" s="188" cm="1">
        <f t="array" aca="1" ref="DG748" ca="1">IFERROR(INDEX(Forecast_Capex_Input!BH$12:BH$286,$X748)
*(INDEX(Forecast_Capex_Input!$H$12:$H$286,$X748)=Repex),0)
*$DE748</f>
        <v>0</v>
      </c>
      <c r="DH748" s="188" cm="1">
        <f t="array" aca="1" ref="DH748" ca="1">IFERROR(INDEX(Forecast_Capex_Input!BI$12:BI$286,$X748)
*(INDEX(Forecast_Capex_Input!$H$12:$H$286,$X748)=Repex),0)
*$DE748</f>
        <v>0</v>
      </c>
      <c r="DI748" s="188" cm="1">
        <f t="array" aca="1" ref="DI748" ca="1">IFERROR(INDEX(Forecast_Capex_Input!BJ$12:BJ$286,$X748)
*(INDEX(Forecast_Capex_Input!$H$12:$H$286,$X748)=Repex),0)
*$DE748</f>
        <v>0</v>
      </c>
      <c r="DJ748" s="188" cm="1">
        <f t="array" aca="1" ref="DJ748" ca="1">IFERROR(INDEX(Forecast_Capex_Input!BK$12:BK$286,$X748)
*(INDEX(Forecast_Capex_Input!$H$12:$H$286,$X748)=Repex),0)
*$DE748</f>
        <v>0</v>
      </c>
      <c r="DK748" s="188" cm="1">
        <f t="array" aca="1" ref="DK748" ca="1">IFERROR(INDEX(Forecast_Capex_Input!BL$12:BL$286,$X748)
*(INDEX(Forecast_Capex_Input!$H$12:$H$286,$X748)=Repex),0)
*$DE748</f>
        <v>0</v>
      </c>
      <c r="DL748" s="165"/>
      <c r="DM748" s="188" t="b" cm="1">
        <f t="array" aca="1" ref="DM748" ca="1">OR($G748=Forecast_Capex_Input!$BN$8:$BN$9)</f>
        <v>0</v>
      </c>
      <c r="DN748" s="188" cm="1">
        <f t="array" aca="1" ref="DN748" ca="1">IFERROR(INDEX(Forecast_Capex_Input!BO$12:BO$286,$X748)
*(INDEX(Forecast_Capex_Input!$H$12:$H$286,$X748)=Repex),0)
*$DM748</f>
        <v>0</v>
      </c>
      <c r="DO748" s="188" cm="1">
        <f t="array" aca="1" ref="DO748" ca="1">IFERROR(INDEX(Forecast_Capex_Input!BP$12:BP$286,$X748)
*(INDEX(Forecast_Capex_Input!$H$12:$H$286,$X748)=Repex),0)
*$DM748</f>
        <v>0</v>
      </c>
      <c r="DP748" s="188" cm="1">
        <f t="array" aca="1" ref="DP748" ca="1">IFERROR(INDEX(Forecast_Capex_Input!BQ$12:BQ$286,$X748)
*(INDEX(Forecast_Capex_Input!$H$12:$H$286,$X748)=Repex),0)
*$DM748</f>
        <v>0</v>
      </c>
      <c r="DQ748" s="188" cm="1">
        <f t="array" aca="1" ref="DQ748" ca="1">IFERROR(INDEX(Forecast_Capex_Input!BR$12:BR$286,$X748)
*(INDEX(Forecast_Capex_Input!$H$12:$H$286,$X748)=Repex),0)
*$DM748</f>
        <v>0</v>
      </c>
      <c r="DR748" s="188" cm="1">
        <f t="array" aca="1" ref="DR748" ca="1">IFERROR(INDEX(Forecast_Capex_Input!BS$12:BS$286,$X748)
*(INDEX(Forecast_Capex_Input!$H$12:$H$286,$X748)=Repex),0)
*$DM748</f>
        <v>0</v>
      </c>
      <c r="DS748" s="165"/>
      <c r="DT748" s="188" t="b" cm="1">
        <f t="array" aca="1" ref="DT748" ca="1">OR($G748=Forecast_Capex_Input!$BU$8:$BU$10)</f>
        <v>0</v>
      </c>
      <c r="DU748" s="188" cm="1">
        <f t="array" aca="1" ref="DU748" ca="1">IFERROR(INDEX(Forecast_Capex_Input!BV$12:BV$286,$X748)
*(INDEX(Forecast_Capex_Input!$H$12:$H$286,$X748)=Repex),0)
*$DT748</f>
        <v>0</v>
      </c>
      <c r="DV748" s="188" cm="1">
        <f t="array" aca="1" ref="DV748" ca="1">IFERROR(INDEX(Forecast_Capex_Input!BW$12:BW$286,$X748)
*(INDEX(Forecast_Capex_Input!$H$12:$H$286,$X748)=Repex),0)
*$DT748</f>
        <v>0</v>
      </c>
      <c r="DW748" s="188" cm="1">
        <f t="array" aca="1" ref="DW748" ca="1">IFERROR(INDEX(Forecast_Capex_Input!BX$12:BX$286,$X748)
*(INDEX(Forecast_Capex_Input!$H$12:$H$286,$X748)=Repex),0)
*$DT748</f>
        <v>0</v>
      </c>
      <c r="DX748" s="188" cm="1">
        <f t="array" aca="1" ref="DX748" ca="1">IFERROR(INDEX(Forecast_Capex_Input!BY$12:BY$286,$X748)
*(INDEX(Forecast_Capex_Input!$H$12:$H$286,$X748)=Repex),0)
*$DT748</f>
        <v>0</v>
      </c>
      <c r="DY748" s="188" cm="1">
        <f t="array" aca="1" ref="DY748" ca="1">IFERROR(INDEX(Forecast_Capex_Input!BZ$12:BZ$286,$X748)
*(INDEX(Forecast_Capex_Input!$H$12:$H$286,$X748)=Repex),0)
*$DT748</f>
        <v>0</v>
      </c>
      <c r="DZ748" s="188" cm="1">
        <f t="array" aca="1" ref="DZ748" ca="1">IFERROR(INDEX(Forecast_Capex_Input!CA$12:CA$286,$X748)
*(INDEX(Forecast_Capex_Input!$H$12:$H$286,$X748)=Repex),0)
*$DT748</f>
        <v>0</v>
      </c>
      <c r="EA748" s="188" cm="1">
        <f t="array" aca="1" ref="EA748" ca="1">IFERROR(INDEX(Forecast_Capex_Input!CB$12:CB$286,$X748)
*(INDEX(Forecast_Capex_Input!$H$12:$H$286,$X748)=Repex),0)
*$DT748</f>
        <v>0</v>
      </c>
      <c r="EB748" s="188" cm="1">
        <f t="array" aca="1" ref="EB748" ca="1">IFERROR(INDEX(Forecast_Capex_Input!CC$12:CC$286,$X748)
*(INDEX(Forecast_Capex_Input!$H$12:$H$286,$X748)=Repex),0)
*$DT748</f>
        <v>0</v>
      </c>
      <c r="EC748" s="165"/>
      <c r="ED748" s="226" t="str">
        <f t="shared" si="523"/>
        <v>N/A</v>
      </c>
      <c r="EE748" s="174" t="s">
        <v>15</v>
      </c>
    </row>
    <row r="749" spans="3:135" x14ac:dyDescent="0.2">
      <c r="C749" s="174">
        <f t="shared" si="524"/>
        <v>739</v>
      </c>
      <c r="D749" s="167" t="str" cm="1">
        <f t="array" ref="D749">IFERROR(INDEX(Forecast_Capex_Input!$D$12:$D$286,$X749),NA)</f>
        <v>N/A</v>
      </c>
      <c r="E749" s="172" t="str" cm="1">
        <f t="array" ref="E749">IF($X749=NA,NA,INDEX(Forecast_Capex_Input!$E$12:$E$286,$X749))</f>
        <v>N/A</v>
      </c>
      <c r="F749" s="167" t="str" cm="1">
        <f t="array" aca="1" ref="F749" ca="1">IFERROR(INDEX(General!$E$25:$E$26,$Y749),NA)</f>
        <v>N/A</v>
      </c>
      <c r="G749" s="167" t="str" cm="1">
        <f t="array" aca="1" ref="G749" ca="1">IFERROR(INDEX(Forecast_Capex_Input!$AI$11:$BB$11,$AA749),NA)</f>
        <v>N/A</v>
      </c>
      <c r="H749" s="189" t="str" cm="1">
        <f t="array" aca="1" ref="H749" ca="1">IFERROR(INDEX(Forecast_Capex_Input!$AI$12:$BB$286,$X749,$AA749),NA)</f>
        <v>N/A</v>
      </c>
      <c r="I749" s="199" t="str" cm="1">
        <f t="array" ref="I749">IFERROR(INDEX(Forecast_Capex_Input!$F$12:$F$286,$X749),NA)</f>
        <v>N/A</v>
      </c>
      <c r="J749" s="199" t="str" cm="1">
        <f t="array" ref="J749">IFERROR(INDEX(Forecast_Capex_Input!G$12:G$286,$X749),NA)</f>
        <v>N/A</v>
      </c>
      <c r="K749" s="199" t="str" cm="1">
        <f t="array" ref="K749">IFERROR(INDEX(Forecast_Capex_Input!H$12:H$286,$X749),NA)</f>
        <v>N/A</v>
      </c>
      <c r="L749" s="199" t="str" cm="1">
        <f t="array" ref="L749">IFERROR(INDEX(Forecast_Capex_Input!I$12:I$286,$X749),NA)</f>
        <v>N/A</v>
      </c>
      <c r="M749" s="199" t="str" cm="1">
        <f t="array" ref="M749">IFERROR(INDEX(Forecast_Capex_Input!J$12:J$286,$X749),NA)</f>
        <v>N/A</v>
      </c>
      <c r="N749" s="199" t="str" cm="1">
        <f t="array" ref="N749">IFERROR(INDEX(Forecast_Capex_Input!K$12:K$286,$X749),NA)</f>
        <v>N/A</v>
      </c>
      <c r="O749" s="199" t="str" cm="1">
        <f t="array" ref="O749">IFERROR(INDEX(Forecast_Capex_Input!L$12:L$286,$X749),NA)</f>
        <v>N/A</v>
      </c>
      <c r="P749" s="199" t="str" cm="1">
        <f t="array" ref="P749">IFERROR(INDEX(Forecast_Capex_Input!M$12:M$286,$X749),NA)</f>
        <v>N/A</v>
      </c>
      <c r="Q749" s="172" t="str" cm="1">
        <f t="array" ref="Q749">IFERROR(INDEX(Forecast_Capex_Input!N$12:N$286,$X749),NA)</f>
        <v>N/A</v>
      </c>
      <c r="R749" s="265" cm="1">
        <f t="array" ref="R749">IFERROR(INDEX(Forecast_Capex_Input!O$12:O$286,$X749),0)</f>
        <v>0</v>
      </c>
      <c r="S749" s="172" cm="1">
        <f t="array" ref="S749">IFERROR(INDEX(Forecast_Capex_Input!P$12:P$286,$X749),0)</f>
        <v>0</v>
      </c>
      <c r="T749" s="199" t="str" cm="1">
        <f t="array" aca="1" ref="T749" ca="1">IFERROR(INDEX(General!$K$84:$K$103,$AA749),NA)</f>
        <v>N/A</v>
      </c>
      <c r="U749" s="188" cm="1">
        <f t="array" aca="1" ref="U749" ca="1">IFERROR(
IF($F749=General!$E$25,INDEX(Forecast_Capex_Input!S$12:S$286,$X749),
INDEX(Forecast_Capex_Input!T$12:T$286,$X749)),0)</f>
        <v>0</v>
      </c>
      <c r="V749" s="222" t="b">
        <f>IFERROR(INDEX(Overheads!$T$19:$T$26,MATCH($I749,Overheads!$E$19:$E$26,0)),FALSE)</f>
        <v>0</v>
      </c>
      <c r="W749" s="165"/>
      <c r="X749" s="174" t="str">
        <f>IFERROR(
IF(MATCH($C749,Forecast_Capex_Input!$CI$12:$CI$286,1)+1&gt;MAX(Forecast_Capex_Input!$C$12:$C$286),NA,
MATCH($C749,Forecast_Capex_Input!$CI$12:$CI$286,1)+1),1)</f>
        <v>N/A</v>
      </c>
      <c r="Y749" s="174" t="str" cm="1">
        <f t="array" aca="1" ref="Y749" ca="1">IFERROR(
IF(X748&lt;&gt;X749,1,
IF(COUNTIF(OFFSET(Y748,0,0,-INDEX(Forecast_Capex_Input!$CG$12:$CG$286,$X749)),Y748)=INDEX(Forecast_Capex_Input!$CG$12:$CG$286,$X749),Y748+1,Y748)),NA)</f>
        <v>N/A</v>
      </c>
      <c r="Z749" s="174" t="str" cm="1">
        <f t="array" ref="Z749">IFERROR($C749-IF($X749=1,1,INDEX(Forecast_Capex_Input!$CI$12:$CI$286,$X749-1))+1,NA)</f>
        <v>N/A</v>
      </c>
      <c r="AA749" s="174" t="str" cm="1">
        <f t="array" aca="1" ref="AA749" ca="1">IFERROR(IF(Y749=1,
INDEX(Forecast_Capex_Input!$AI$10:$BB$10,SMALL(IF(INDEX(Forecast_Capex_Input!$AI$12:$BB$286,$X749,0)&gt;0,COLUMN(Forecast_Capex_Input!$AI$10:$BB$10)-COLUMN(Forecast_Capex_Input!$AI$12)+1),ROWS(OFFSET(AA748,0,0,-$Z749)))),
OFFSET(AA748,-INDEX(Forecast_Capex_Input!$CG$12:$CG$286,$X749)+1,0)),NA)</f>
        <v>N/A</v>
      </c>
      <c r="AB749" s="174" t="str">
        <f t="shared" ca="1" si="493"/>
        <v>N/A</v>
      </c>
      <c r="AC749" s="222" t="b">
        <f t="shared" si="525"/>
        <v>0</v>
      </c>
      <c r="AD749" s="220" t="b">
        <v>0</v>
      </c>
      <c r="AE749" s="222" t="b">
        <f t="shared" si="494"/>
        <v>1</v>
      </c>
      <c r="AF749" s="165"/>
      <c r="AG749" s="215">
        <v>0</v>
      </c>
      <c r="AH749" s="215">
        <v>0</v>
      </c>
      <c r="AI749" s="215">
        <v>0</v>
      </c>
      <c r="AJ749" s="215">
        <v>0</v>
      </c>
      <c r="AK749" s="215">
        <v>0</v>
      </c>
      <c r="AL749" s="155">
        <v>0</v>
      </c>
      <c r="AM749" s="165"/>
      <c r="AN749" s="215" cm="1">
        <f t="array" aca="1" ref="AN749" ca="1">IFERROR(INDEX(General!O$33:O$34,$AB749)
*AG749,0)</f>
        <v>0</v>
      </c>
      <c r="AO749" s="215" cm="1">
        <f t="array" aca="1" ref="AO749" ca="1">IFERROR(INDEX(General!P$33:P$34,$AB749)
*AH749,0)</f>
        <v>0</v>
      </c>
      <c r="AP749" s="215" cm="1">
        <f t="array" aca="1" ref="AP749" ca="1">IFERROR(INDEX(General!Q$33:Q$34,$AB749)
*AI749,0)</f>
        <v>0</v>
      </c>
      <c r="AQ749" s="215" cm="1">
        <f t="array" aca="1" ref="AQ749" ca="1">IFERROR(INDEX(General!R$33:R$34,$AB749)
*AJ749,0)</f>
        <v>0</v>
      </c>
      <c r="AR749" s="215" cm="1">
        <f t="array" aca="1" ref="AR749" ca="1">IFERROR(INDEX(General!S$33:S$34,$AB749)
*AK749,0)</f>
        <v>0</v>
      </c>
      <c r="AS749" s="155">
        <f t="shared" ca="1" si="526"/>
        <v>0</v>
      </c>
      <c r="AT749" s="165"/>
      <c r="AU749" s="215">
        <f ca="1">IF($AE749=FALSE,AN749*Overheads!$R$24*$V749,
IFERROR(Overheads!$O$49*$V749*AN749,0)
+IFERROR(Overheads!Q$59*$V749*(AN749/Overheads!Q$68),0))</f>
        <v>0</v>
      </c>
      <c r="AV749" s="215">
        <f ca="1">IF($AE749=FALSE,AO749*Overheads!$R$24*$V749,
IFERROR(Overheads!$O$49*$V749*AO749,0)
+IFERROR(Overheads!R$59*$V749*(AO749/Overheads!R$68),0))</f>
        <v>0</v>
      </c>
      <c r="AW749" s="215">
        <f ca="1">IF($AE749=FALSE,AP749*Overheads!$R$24*$V749,
IFERROR(Overheads!$O$49*$V749*AP749,0)
+IFERROR(Overheads!S$59*$V749*(AP749/Overheads!S$68),0))</f>
        <v>0</v>
      </c>
      <c r="AX749" s="215">
        <f ca="1">IF($AE749=FALSE,AQ749*Overheads!$R$24*$V749,
IFERROR(Overheads!$O$49*$V749*AQ749,0)
+IFERROR(Overheads!T$59*$V749*(AQ749/Overheads!T$68),0))</f>
        <v>0</v>
      </c>
      <c r="AY749" s="215">
        <f ca="1">IF($AE749=FALSE,AR749*Overheads!$R$24*$V749,
IFERROR(Overheads!$O$49*$V749*AR749,0)
+IFERROR(Overheads!U$59*$V749*(AR749/Overheads!U$68),0))</f>
        <v>0</v>
      </c>
      <c r="AZ749" s="155">
        <f t="shared" ca="1" si="527"/>
        <v>0</v>
      </c>
      <c r="BA749" s="165"/>
      <c r="BB749" s="215">
        <f ca="1">IF($AE749=FALSE,AN749*Overheads!$S$25,
IFERROR(Overheads!$O$50*AN749,0)
+IFERROR(Overheads!Q$60*(AN749/Overheads!Q$66),0))</f>
        <v>0</v>
      </c>
      <c r="BC749" s="215">
        <f ca="1">IF($AE749=FALSE,AO749*Overheads!$S$25,
IFERROR(Overheads!$O$50*AO749,0)
+IFERROR(Overheads!R$60*(AO749/Overheads!R$66),0))</f>
        <v>0</v>
      </c>
      <c r="BD749" s="215">
        <f ca="1">IF($AE749=FALSE,AP749*Overheads!$S$25,
IFERROR(Overheads!$O$50*AP749,0)
+IFERROR(Overheads!S$60*(AP749/Overheads!S$66),0))</f>
        <v>0</v>
      </c>
      <c r="BE749" s="215">
        <f ca="1">IF($AE749=FALSE,AQ749*Overheads!$S$25,
IFERROR(Overheads!$O$50*AQ749,0)
+IFERROR(Overheads!T$60*(AQ749/Overheads!T$66),0))</f>
        <v>0</v>
      </c>
      <c r="BF749" s="215">
        <f ca="1">IF($AE749=FALSE,AR749*Overheads!$S$25,
IFERROR(Overheads!$O$50*AR749,0)
+IFERROR(Overheads!U$60*(AR749/Overheads!U$66),0))</f>
        <v>0</v>
      </c>
      <c r="BG749" s="155">
        <f t="shared" ca="1" si="528"/>
        <v>0</v>
      </c>
      <c r="BH749" s="165"/>
      <c r="BI749" s="215">
        <f t="shared" ca="1" si="529"/>
        <v>0</v>
      </c>
      <c r="BJ749" s="215">
        <f t="shared" ca="1" si="495"/>
        <v>0</v>
      </c>
      <c r="BK749" s="215">
        <f t="shared" ca="1" si="496"/>
        <v>0</v>
      </c>
      <c r="BL749" s="215">
        <f t="shared" ca="1" si="497"/>
        <v>0</v>
      </c>
      <c r="BM749" s="215">
        <f t="shared" ca="1" si="498"/>
        <v>0</v>
      </c>
      <c r="BN749" s="155">
        <f t="shared" ca="1" si="530"/>
        <v>0</v>
      </c>
      <c r="BO749" s="165"/>
      <c r="BP749" s="187" cm="1">
        <f t="array" ref="BP749">IFERROR(IF($X749=$X748,BP748,INDEX(Forecast_Capex_Input!AC$12:AC$286,$X749)),0)</f>
        <v>0</v>
      </c>
      <c r="BQ749" s="187" cm="1">
        <f t="array" ref="BQ749">IFERROR(IF($X749=$X748,BQ748,INDEX(Forecast_Capex_Input!AD$12:AD$286,$X749)),0)</f>
        <v>0</v>
      </c>
      <c r="BR749" s="187" cm="1">
        <f t="array" ref="BR749">IFERROR(IF($X749=$X748,BR748,INDEX(Forecast_Capex_Input!AE$12:AE$286,$X749)),0)</f>
        <v>0</v>
      </c>
      <c r="BS749" s="187" cm="1">
        <f t="array" ref="BS749">IFERROR(IF($X749=$X748,BS748,INDEX(Forecast_Capex_Input!AF$12:AF$286,$X749)),0)</f>
        <v>0</v>
      </c>
      <c r="BT749" s="187" cm="1">
        <f t="array" ref="BT749">IFERROR(IF($X749=$X748,BT748,INDEX(Forecast_Capex_Input!AG$12:AG$286,$X749)),0)</f>
        <v>0</v>
      </c>
      <c r="BU749" s="165"/>
      <c r="BV749" s="215">
        <f t="shared" si="499"/>
        <v>0</v>
      </c>
      <c r="BW749" s="215">
        <f t="shared" si="500"/>
        <v>0</v>
      </c>
      <c r="BX749" s="215">
        <f t="shared" si="501"/>
        <v>0</v>
      </c>
      <c r="BY749" s="215">
        <f t="shared" si="502"/>
        <v>0</v>
      </c>
      <c r="BZ749" s="215">
        <f t="shared" si="503"/>
        <v>0</v>
      </c>
      <c r="CA749" s="155">
        <f t="shared" si="531"/>
        <v>0</v>
      </c>
      <c r="CB749" s="165"/>
      <c r="CC749" s="215">
        <f t="shared" si="504"/>
        <v>0</v>
      </c>
      <c r="CD749" s="215">
        <f t="shared" si="505"/>
        <v>0</v>
      </c>
      <c r="CE749" s="215">
        <f t="shared" si="506"/>
        <v>0</v>
      </c>
      <c r="CF749" s="215">
        <f t="shared" si="507"/>
        <v>0</v>
      </c>
      <c r="CG749" s="215">
        <f t="shared" si="508"/>
        <v>0</v>
      </c>
      <c r="CH749" s="155">
        <f t="shared" si="532"/>
        <v>0</v>
      </c>
      <c r="CI749" s="165"/>
      <c r="CJ749" s="215">
        <f t="shared" si="509"/>
        <v>0</v>
      </c>
      <c r="CK749" s="215">
        <f t="shared" si="510"/>
        <v>0</v>
      </c>
      <c r="CL749" s="215">
        <f t="shared" si="511"/>
        <v>0</v>
      </c>
      <c r="CM749" s="215">
        <f t="shared" si="512"/>
        <v>0</v>
      </c>
      <c r="CN749" s="215">
        <f t="shared" si="513"/>
        <v>0</v>
      </c>
      <c r="CO749" s="155">
        <f t="shared" si="533"/>
        <v>0</v>
      </c>
      <c r="CP749" s="165"/>
      <c r="CQ749" s="223">
        <f t="shared" si="514"/>
        <v>0</v>
      </c>
      <c r="CR749" s="223">
        <f t="shared" si="515"/>
        <v>0</v>
      </c>
      <c r="CS749" s="223">
        <f t="shared" si="516"/>
        <v>0</v>
      </c>
      <c r="CT749" s="223">
        <f t="shared" si="517"/>
        <v>0</v>
      </c>
      <c r="CU749" s="223">
        <f t="shared" si="518"/>
        <v>0</v>
      </c>
      <c r="CV749" s="155">
        <f t="shared" si="534"/>
        <v>0</v>
      </c>
      <c r="CW749" s="165"/>
      <c r="CX749" s="215">
        <f t="shared" si="535"/>
        <v>0</v>
      </c>
      <c r="CY749" s="215">
        <f t="shared" si="519"/>
        <v>0</v>
      </c>
      <c r="CZ749" s="215">
        <f t="shared" si="520"/>
        <v>0</v>
      </c>
      <c r="DA749" s="215">
        <f t="shared" si="521"/>
        <v>0</v>
      </c>
      <c r="DB749" s="215">
        <f t="shared" si="522"/>
        <v>0</v>
      </c>
      <c r="DC749" s="155">
        <f t="shared" si="536"/>
        <v>0</v>
      </c>
      <c r="DD749" s="165"/>
      <c r="DE749" s="188" t="b" cm="1">
        <f t="array" aca="1" ref="DE749" ca="1">OR($G749=Forecast_Capex_Input!$BF$8:$BF$10)</f>
        <v>0</v>
      </c>
      <c r="DF749" s="188" cm="1">
        <f t="array" aca="1" ref="DF749" ca="1">IFERROR(INDEX(Forecast_Capex_Input!BG$12:BG$286,$X749)
*(INDEX(Forecast_Capex_Input!$H$12:$H$286,$X749)=Repex),0)
*$DE749</f>
        <v>0</v>
      </c>
      <c r="DG749" s="188" cm="1">
        <f t="array" aca="1" ref="DG749" ca="1">IFERROR(INDEX(Forecast_Capex_Input!BH$12:BH$286,$X749)
*(INDEX(Forecast_Capex_Input!$H$12:$H$286,$X749)=Repex),0)
*$DE749</f>
        <v>0</v>
      </c>
      <c r="DH749" s="188" cm="1">
        <f t="array" aca="1" ref="DH749" ca="1">IFERROR(INDEX(Forecast_Capex_Input!BI$12:BI$286,$X749)
*(INDEX(Forecast_Capex_Input!$H$12:$H$286,$X749)=Repex),0)
*$DE749</f>
        <v>0</v>
      </c>
      <c r="DI749" s="188" cm="1">
        <f t="array" aca="1" ref="DI749" ca="1">IFERROR(INDEX(Forecast_Capex_Input!BJ$12:BJ$286,$X749)
*(INDEX(Forecast_Capex_Input!$H$12:$H$286,$X749)=Repex),0)
*$DE749</f>
        <v>0</v>
      </c>
      <c r="DJ749" s="188" cm="1">
        <f t="array" aca="1" ref="DJ749" ca="1">IFERROR(INDEX(Forecast_Capex_Input!BK$12:BK$286,$X749)
*(INDEX(Forecast_Capex_Input!$H$12:$H$286,$X749)=Repex),0)
*$DE749</f>
        <v>0</v>
      </c>
      <c r="DK749" s="188" cm="1">
        <f t="array" aca="1" ref="DK749" ca="1">IFERROR(INDEX(Forecast_Capex_Input!BL$12:BL$286,$X749)
*(INDEX(Forecast_Capex_Input!$H$12:$H$286,$X749)=Repex),0)
*$DE749</f>
        <v>0</v>
      </c>
      <c r="DL749" s="165"/>
      <c r="DM749" s="188" t="b" cm="1">
        <f t="array" aca="1" ref="DM749" ca="1">OR($G749=Forecast_Capex_Input!$BN$8:$BN$9)</f>
        <v>0</v>
      </c>
      <c r="DN749" s="188" cm="1">
        <f t="array" aca="1" ref="DN749" ca="1">IFERROR(INDEX(Forecast_Capex_Input!BO$12:BO$286,$X749)
*(INDEX(Forecast_Capex_Input!$H$12:$H$286,$X749)=Repex),0)
*$DM749</f>
        <v>0</v>
      </c>
      <c r="DO749" s="188" cm="1">
        <f t="array" aca="1" ref="DO749" ca="1">IFERROR(INDEX(Forecast_Capex_Input!BP$12:BP$286,$X749)
*(INDEX(Forecast_Capex_Input!$H$12:$H$286,$X749)=Repex),0)
*$DM749</f>
        <v>0</v>
      </c>
      <c r="DP749" s="188" cm="1">
        <f t="array" aca="1" ref="DP749" ca="1">IFERROR(INDEX(Forecast_Capex_Input!BQ$12:BQ$286,$X749)
*(INDEX(Forecast_Capex_Input!$H$12:$H$286,$X749)=Repex),0)
*$DM749</f>
        <v>0</v>
      </c>
      <c r="DQ749" s="188" cm="1">
        <f t="array" aca="1" ref="DQ749" ca="1">IFERROR(INDEX(Forecast_Capex_Input!BR$12:BR$286,$X749)
*(INDEX(Forecast_Capex_Input!$H$12:$H$286,$X749)=Repex),0)
*$DM749</f>
        <v>0</v>
      </c>
      <c r="DR749" s="188" cm="1">
        <f t="array" aca="1" ref="DR749" ca="1">IFERROR(INDEX(Forecast_Capex_Input!BS$12:BS$286,$X749)
*(INDEX(Forecast_Capex_Input!$H$12:$H$286,$X749)=Repex),0)
*$DM749</f>
        <v>0</v>
      </c>
      <c r="DS749" s="165"/>
      <c r="DT749" s="188" t="b" cm="1">
        <f t="array" aca="1" ref="DT749" ca="1">OR($G749=Forecast_Capex_Input!$BU$8:$BU$10)</f>
        <v>0</v>
      </c>
      <c r="DU749" s="188" cm="1">
        <f t="array" aca="1" ref="DU749" ca="1">IFERROR(INDEX(Forecast_Capex_Input!BV$12:BV$286,$X749)
*(INDEX(Forecast_Capex_Input!$H$12:$H$286,$X749)=Repex),0)
*$DT749</f>
        <v>0</v>
      </c>
      <c r="DV749" s="188" cm="1">
        <f t="array" aca="1" ref="DV749" ca="1">IFERROR(INDEX(Forecast_Capex_Input!BW$12:BW$286,$X749)
*(INDEX(Forecast_Capex_Input!$H$12:$H$286,$X749)=Repex),0)
*$DT749</f>
        <v>0</v>
      </c>
      <c r="DW749" s="188" cm="1">
        <f t="array" aca="1" ref="DW749" ca="1">IFERROR(INDEX(Forecast_Capex_Input!BX$12:BX$286,$X749)
*(INDEX(Forecast_Capex_Input!$H$12:$H$286,$X749)=Repex),0)
*$DT749</f>
        <v>0</v>
      </c>
      <c r="DX749" s="188" cm="1">
        <f t="array" aca="1" ref="DX749" ca="1">IFERROR(INDEX(Forecast_Capex_Input!BY$12:BY$286,$X749)
*(INDEX(Forecast_Capex_Input!$H$12:$H$286,$X749)=Repex),0)
*$DT749</f>
        <v>0</v>
      </c>
      <c r="DY749" s="188" cm="1">
        <f t="array" aca="1" ref="DY749" ca="1">IFERROR(INDEX(Forecast_Capex_Input!BZ$12:BZ$286,$X749)
*(INDEX(Forecast_Capex_Input!$H$12:$H$286,$X749)=Repex),0)
*$DT749</f>
        <v>0</v>
      </c>
      <c r="DZ749" s="188" cm="1">
        <f t="array" aca="1" ref="DZ749" ca="1">IFERROR(INDEX(Forecast_Capex_Input!CA$12:CA$286,$X749)
*(INDEX(Forecast_Capex_Input!$H$12:$H$286,$X749)=Repex),0)
*$DT749</f>
        <v>0</v>
      </c>
      <c r="EA749" s="188" cm="1">
        <f t="array" aca="1" ref="EA749" ca="1">IFERROR(INDEX(Forecast_Capex_Input!CB$12:CB$286,$X749)
*(INDEX(Forecast_Capex_Input!$H$12:$H$286,$X749)=Repex),0)
*$DT749</f>
        <v>0</v>
      </c>
      <c r="EB749" s="188" cm="1">
        <f t="array" aca="1" ref="EB749" ca="1">IFERROR(INDEX(Forecast_Capex_Input!CC$12:CC$286,$X749)
*(INDEX(Forecast_Capex_Input!$H$12:$H$286,$X749)=Repex),0)
*$DT749</f>
        <v>0</v>
      </c>
      <c r="EC749" s="165"/>
      <c r="ED749" s="226" t="str">
        <f t="shared" si="523"/>
        <v>N/A</v>
      </c>
      <c r="EE749" s="174" t="s">
        <v>15</v>
      </c>
    </row>
    <row r="750" spans="3:135" x14ac:dyDescent="0.2">
      <c r="C750" s="174">
        <f t="shared" si="524"/>
        <v>740</v>
      </c>
      <c r="D750" s="167" t="str" cm="1">
        <f t="array" ref="D750">IFERROR(INDEX(Forecast_Capex_Input!$D$12:$D$286,$X750),NA)</f>
        <v>N/A</v>
      </c>
      <c r="E750" s="172" t="str" cm="1">
        <f t="array" ref="E750">IF($X750=NA,NA,INDEX(Forecast_Capex_Input!$E$12:$E$286,$X750))</f>
        <v>N/A</v>
      </c>
      <c r="F750" s="167" t="str" cm="1">
        <f t="array" aca="1" ref="F750" ca="1">IFERROR(INDEX(General!$E$25:$E$26,$Y750),NA)</f>
        <v>N/A</v>
      </c>
      <c r="G750" s="167" t="str" cm="1">
        <f t="array" aca="1" ref="G750" ca="1">IFERROR(INDEX(Forecast_Capex_Input!$AI$11:$BB$11,$AA750),NA)</f>
        <v>N/A</v>
      </c>
      <c r="H750" s="189" t="str" cm="1">
        <f t="array" aca="1" ref="H750" ca="1">IFERROR(INDEX(Forecast_Capex_Input!$AI$12:$BB$286,$X750,$AA750),NA)</f>
        <v>N/A</v>
      </c>
      <c r="I750" s="199" t="str" cm="1">
        <f t="array" ref="I750">IFERROR(INDEX(Forecast_Capex_Input!$F$12:$F$286,$X750),NA)</f>
        <v>N/A</v>
      </c>
      <c r="J750" s="199" t="str" cm="1">
        <f t="array" ref="J750">IFERROR(INDEX(Forecast_Capex_Input!G$12:G$286,$X750),NA)</f>
        <v>N/A</v>
      </c>
      <c r="K750" s="199" t="str" cm="1">
        <f t="array" ref="K750">IFERROR(INDEX(Forecast_Capex_Input!H$12:H$286,$X750),NA)</f>
        <v>N/A</v>
      </c>
      <c r="L750" s="199" t="str" cm="1">
        <f t="array" ref="L750">IFERROR(INDEX(Forecast_Capex_Input!I$12:I$286,$X750),NA)</f>
        <v>N/A</v>
      </c>
      <c r="M750" s="199" t="str" cm="1">
        <f t="array" ref="M750">IFERROR(INDEX(Forecast_Capex_Input!J$12:J$286,$X750),NA)</f>
        <v>N/A</v>
      </c>
      <c r="N750" s="199" t="str" cm="1">
        <f t="array" ref="N750">IFERROR(INDEX(Forecast_Capex_Input!K$12:K$286,$X750),NA)</f>
        <v>N/A</v>
      </c>
      <c r="O750" s="199" t="str" cm="1">
        <f t="array" ref="O750">IFERROR(INDEX(Forecast_Capex_Input!L$12:L$286,$X750),NA)</f>
        <v>N/A</v>
      </c>
      <c r="P750" s="199" t="str" cm="1">
        <f t="array" ref="P750">IFERROR(INDEX(Forecast_Capex_Input!M$12:M$286,$X750),NA)</f>
        <v>N/A</v>
      </c>
      <c r="Q750" s="172" t="str" cm="1">
        <f t="array" ref="Q750">IFERROR(INDEX(Forecast_Capex_Input!N$12:N$286,$X750),NA)</f>
        <v>N/A</v>
      </c>
      <c r="R750" s="265" cm="1">
        <f t="array" ref="R750">IFERROR(INDEX(Forecast_Capex_Input!O$12:O$286,$X750),0)</f>
        <v>0</v>
      </c>
      <c r="S750" s="172" cm="1">
        <f t="array" ref="S750">IFERROR(INDEX(Forecast_Capex_Input!P$12:P$286,$X750),0)</f>
        <v>0</v>
      </c>
      <c r="T750" s="199" t="str" cm="1">
        <f t="array" aca="1" ref="T750" ca="1">IFERROR(INDEX(General!$K$84:$K$103,$AA750),NA)</f>
        <v>N/A</v>
      </c>
      <c r="U750" s="188" cm="1">
        <f t="array" aca="1" ref="U750" ca="1">IFERROR(
IF($F750=General!$E$25,INDEX(Forecast_Capex_Input!S$12:S$286,$X750),
INDEX(Forecast_Capex_Input!T$12:T$286,$X750)),0)</f>
        <v>0</v>
      </c>
      <c r="V750" s="222" t="b">
        <f>IFERROR(INDEX(Overheads!$T$19:$T$26,MATCH($I750,Overheads!$E$19:$E$26,0)),FALSE)</f>
        <v>0</v>
      </c>
      <c r="W750" s="165"/>
      <c r="X750" s="174" t="str">
        <f>IFERROR(
IF(MATCH($C750,Forecast_Capex_Input!$CI$12:$CI$286,1)+1&gt;MAX(Forecast_Capex_Input!$C$12:$C$286),NA,
MATCH($C750,Forecast_Capex_Input!$CI$12:$CI$286,1)+1),1)</f>
        <v>N/A</v>
      </c>
      <c r="Y750" s="174" t="str" cm="1">
        <f t="array" aca="1" ref="Y750" ca="1">IFERROR(
IF(X749&lt;&gt;X750,1,
IF(COUNTIF(OFFSET(Y749,0,0,-INDEX(Forecast_Capex_Input!$CG$12:$CG$286,$X750)),Y749)=INDEX(Forecast_Capex_Input!$CG$12:$CG$286,$X750),Y749+1,Y749)),NA)</f>
        <v>N/A</v>
      </c>
      <c r="Z750" s="174" t="str" cm="1">
        <f t="array" ref="Z750">IFERROR($C750-IF($X750=1,1,INDEX(Forecast_Capex_Input!$CI$12:$CI$286,$X750-1))+1,NA)</f>
        <v>N/A</v>
      </c>
      <c r="AA750" s="174" t="str" cm="1">
        <f t="array" aca="1" ref="AA750" ca="1">IFERROR(IF(Y750=1,
INDEX(Forecast_Capex_Input!$AI$10:$BB$10,SMALL(IF(INDEX(Forecast_Capex_Input!$AI$12:$BB$286,$X750,0)&gt;0,COLUMN(Forecast_Capex_Input!$AI$10:$BB$10)-COLUMN(Forecast_Capex_Input!$AI$12)+1),ROWS(OFFSET(AA749,0,0,-$Z750)))),
OFFSET(AA749,-INDEX(Forecast_Capex_Input!$CG$12:$CG$286,$X750)+1,0)),NA)</f>
        <v>N/A</v>
      </c>
      <c r="AB750" s="174" t="str">
        <f t="shared" ca="1" si="493"/>
        <v>N/A</v>
      </c>
      <c r="AC750" s="222" t="b">
        <f t="shared" si="525"/>
        <v>0</v>
      </c>
      <c r="AD750" s="220" t="b">
        <v>0</v>
      </c>
      <c r="AE750" s="222" t="b">
        <f t="shared" si="494"/>
        <v>1</v>
      </c>
      <c r="AF750" s="165"/>
      <c r="AG750" s="215">
        <v>0</v>
      </c>
      <c r="AH750" s="215">
        <v>0</v>
      </c>
      <c r="AI750" s="215">
        <v>0</v>
      </c>
      <c r="AJ750" s="215">
        <v>0</v>
      </c>
      <c r="AK750" s="215">
        <v>0</v>
      </c>
      <c r="AL750" s="155">
        <v>0</v>
      </c>
      <c r="AM750" s="165"/>
      <c r="AN750" s="215" cm="1">
        <f t="array" aca="1" ref="AN750" ca="1">IFERROR(INDEX(General!O$33:O$34,$AB750)
*AG750,0)</f>
        <v>0</v>
      </c>
      <c r="AO750" s="215" cm="1">
        <f t="array" aca="1" ref="AO750" ca="1">IFERROR(INDEX(General!P$33:P$34,$AB750)
*AH750,0)</f>
        <v>0</v>
      </c>
      <c r="AP750" s="215" cm="1">
        <f t="array" aca="1" ref="AP750" ca="1">IFERROR(INDEX(General!Q$33:Q$34,$AB750)
*AI750,0)</f>
        <v>0</v>
      </c>
      <c r="AQ750" s="215" cm="1">
        <f t="array" aca="1" ref="AQ750" ca="1">IFERROR(INDEX(General!R$33:R$34,$AB750)
*AJ750,0)</f>
        <v>0</v>
      </c>
      <c r="AR750" s="215" cm="1">
        <f t="array" aca="1" ref="AR750" ca="1">IFERROR(INDEX(General!S$33:S$34,$AB750)
*AK750,0)</f>
        <v>0</v>
      </c>
      <c r="AS750" s="155">
        <f t="shared" ca="1" si="526"/>
        <v>0</v>
      </c>
      <c r="AT750" s="165"/>
      <c r="AU750" s="215">
        <f ca="1">IF($AE750=FALSE,AN750*Overheads!$R$24*$V750,
IFERROR(Overheads!$O$49*$V750*AN750,0)
+IFERROR(Overheads!Q$59*$V750*(AN750/Overheads!Q$68),0))</f>
        <v>0</v>
      </c>
      <c r="AV750" s="215">
        <f ca="1">IF($AE750=FALSE,AO750*Overheads!$R$24*$V750,
IFERROR(Overheads!$O$49*$V750*AO750,0)
+IFERROR(Overheads!R$59*$V750*(AO750/Overheads!R$68),0))</f>
        <v>0</v>
      </c>
      <c r="AW750" s="215">
        <f ca="1">IF($AE750=FALSE,AP750*Overheads!$R$24*$V750,
IFERROR(Overheads!$O$49*$V750*AP750,0)
+IFERROR(Overheads!S$59*$V750*(AP750/Overheads!S$68),0))</f>
        <v>0</v>
      </c>
      <c r="AX750" s="215">
        <f ca="1">IF($AE750=FALSE,AQ750*Overheads!$R$24*$V750,
IFERROR(Overheads!$O$49*$V750*AQ750,0)
+IFERROR(Overheads!T$59*$V750*(AQ750/Overheads!T$68),0))</f>
        <v>0</v>
      </c>
      <c r="AY750" s="215">
        <f ca="1">IF($AE750=FALSE,AR750*Overheads!$R$24*$V750,
IFERROR(Overheads!$O$49*$V750*AR750,0)
+IFERROR(Overheads!U$59*$V750*(AR750/Overheads!U$68),0))</f>
        <v>0</v>
      </c>
      <c r="AZ750" s="155">
        <f t="shared" ca="1" si="527"/>
        <v>0</v>
      </c>
      <c r="BA750" s="165"/>
      <c r="BB750" s="215">
        <f ca="1">IF($AE750=FALSE,AN750*Overheads!$S$25,
IFERROR(Overheads!$O$50*AN750,0)
+IFERROR(Overheads!Q$60*(AN750/Overheads!Q$66),0))</f>
        <v>0</v>
      </c>
      <c r="BC750" s="215">
        <f ca="1">IF($AE750=FALSE,AO750*Overheads!$S$25,
IFERROR(Overheads!$O$50*AO750,0)
+IFERROR(Overheads!R$60*(AO750/Overheads!R$66),0))</f>
        <v>0</v>
      </c>
      <c r="BD750" s="215">
        <f ca="1">IF($AE750=FALSE,AP750*Overheads!$S$25,
IFERROR(Overheads!$O$50*AP750,0)
+IFERROR(Overheads!S$60*(AP750/Overheads!S$66),0))</f>
        <v>0</v>
      </c>
      <c r="BE750" s="215">
        <f ca="1">IF($AE750=FALSE,AQ750*Overheads!$S$25,
IFERROR(Overheads!$O$50*AQ750,0)
+IFERROR(Overheads!T$60*(AQ750/Overheads!T$66),0))</f>
        <v>0</v>
      </c>
      <c r="BF750" s="215">
        <f ca="1">IF($AE750=FALSE,AR750*Overheads!$S$25,
IFERROR(Overheads!$O$50*AR750,0)
+IFERROR(Overheads!U$60*(AR750/Overheads!U$66),0))</f>
        <v>0</v>
      </c>
      <c r="BG750" s="155">
        <f t="shared" ca="1" si="528"/>
        <v>0</v>
      </c>
      <c r="BH750" s="165"/>
      <c r="BI750" s="215">
        <f t="shared" ca="1" si="529"/>
        <v>0</v>
      </c>
      <c r="BJ750" s="215">
        <f t="shared" ca="1" si="495"/>
        <v>0</v>
      </c>
      <c r="BK750" s="215">
        <f t="shared" ca="1" si="496"/>
        <v>0</v>
      </c>
      <c r="BL750" s="215">
        <f t="shared" ca="1" si="497"/>
        <v>0</v>
      </c>
      <c r="BM750" s="215">
        <f t="shared" ca="1" si="498"/>
        <v>0</v>
      </c>
      <c r="BN750" s="155">
        <f t="shared" ca="1" si="530"/>
        <v>0</v>
      </c>
      <c r="BO750" s="165"/>
      <c r="BP750" s="187" cm="1">
        <f t="array" ref="BP750">IFERROR(IF($X750=$X749,BP749,INDEX(Forecast_Capex_Input!AC$12:AC$286,$X750)),0)</f>
        <v>0</v>
      </c>
      <c r="BQ750" s="187" cm="1">
        <f t="array" ref="BQ750">IFERROR(IF($X750=$X749,BQ749,INDEX(Forecast_Capex_Input!AD$12:AD$286,$X750)),0)</f>
        <v>0</v>
      </c>
      <c r="BR750" s="187" cm="1">
        <f t="array" ref="BR750">IFERROR(IF($X750=$X749,BR749,INDEX(Forecast_Capex_Input!AE$12:AE$286,$X750)),0)</f>
        <v>0</v>
      </c>
      <c r="BS750" s="187" cm="1">
        <f t="array" ref="BS750">IFERROR(IF($X750=$X749,BS749,INDEX(Forecast_Capex_Input!AF$12:AF$286,$X750)),0)</f>
        <v>0</v>
      </c>
      <c r="BT750" s="187" cm="1">
        <f t="array" ref="BT750">IFERROR(IF($X750=$X749,BT749,INDEX(Forecast_Capex_Input!AG$12:AG$286,$X750)),0)</f>
        <v>0</v>
      </c>
      <c r="BU750" s="165"/>
      <c r="BV750" s="215">
        <f t="shared" si="499"/>
        <v>0</v>
      </c>
      <c r="BW750" s="215">
        <f t="shared" si="500"/>
        <v>0</v>
      </c>
      <c r="BX750" s="215">
        <f t="shared" si="501"/>
        <v>0</v>
      </c>
      <c r="BY750" s="215">
        <f t="shared" si="502"/>
        <v>0</v>
      </c>
      <c r="BZ750" s="215">
        <f t="shared" si="503"/>
        <v>0</v>
      </c>
      <c r="CA750" s="155">
        <f t="shared" si="531"/>
        <v>0</v>
      </c>
      <c r="CB750" s="165"/>
      <c r="CC750" s="215">
        <f t="shared" si="504"/>
        <v>0</v>
      </c>
      <c r="CD750" s="215">
        <f t="shared" si="505"/>
        <v>0</v>
      </c>
      <c r="CE750" s="215">
        <f t="shared" si="506"/>
        <v>0</v>
      </c>
      <c r="CF750" s="215">
        <f t="shared" si="507"/>
        <v>0</v>
      </c>
      <c r="CG750" s="215">
        <f t="shared" si="508"/>
        <v>0</v>
      </c>
      <c r="CH750" s="155">
        <f t="shared" si="532"/>
        <v>0</v>
      </c>
      <c r="CI750" s="165"/>
      <c r="CJ750" s="215">
        <f t="shared" si="509"/>
        <v>0</v>
      </c>
      <c r="CK750" s="215">
        <f t="shared" si="510"/>
        <v>0</v>
      </c>
      <c r="CL750" s="215">
        <f t="shared" si="511"/>
        <v>0</v>
      </c>
      <c r="CM750" s="215">
        <f t="shared" si="512"/>
        <v>0</v>
      </c>
      <c r="CN750" s="215">
        <f t="shared" si="513"/>
        <v>0</v>
      </c>
      <c r="CO750" s="155">
        <f t="shared" si="533"/>
        <v>0</v>
      </c>
      <c r="CP750" s="165"/>
      <c r="CQ750" s="223">
        <f t="shared" si="514"/>
        <v>0</v>
      </c>
      <c r="CR750" s="223">
        <f t="shared" si="515"/>
        <v>0</v>
      </c>
      <c r="CS750" s="223">
        <f t="shared" si="516"/>
        <v>0</v>
      </c>
      <c r="CT750" s="223">
        <f t="shared" si="517"/>
        <v>0</v>
      </c>
      <c r="CU750" s="223">
        <f t="shared" si="518"/>
        <v>0</v>
      </c>
      <c r="CV750" s="155">
        <f t="shared" si="534"/>
        <v>0</v>
      </c>
      <c r="CW750" s="165"/>
      <c r="CX750" s="215">
        <f t="shared" si="535"/>
        <v>0</v>
      </c>
      <c r="CY750" s="215">
        <f t="shared" si="519"/>
        <v>0</v>
      </c>
      <c r="CZ750" s="215">
        <f t="shared" si="520"/>
        <v>0</v>
      </c>
      <c r="DA750" s="215">
        <f t="shared" si="521"/>
        <v>0</v>
      </c>
      <c r="DB750" s="215">
        <f t="shared" si="522"/>
        <v>0</v>
      </c>
      <c r="DC750" s="155">
        <f t="shared" si="536"/>
        <v>0</v>
      </c>
      <c r="DD750" s="165"/>
      <c r="DE750" s="188" t="b" cm="1">
        <f t="array" aca="1" ref="DE750" ca="1">OR($G750=Forecast_Capex_Input!$BF$8:$BF$10)</f>
        <v>0</v>
      </c>
      <c r="DF750" s="188" cm="1">
        <f t="array" aca="1" ref="DF750" ca="1">IFERROR(INDEX(Forecast_Capex_Input!BG$12:BG$286,$X750)
*(INDEX(Forecast_Capex_Input!$H$12:$H$286,$X750)=Repex),0)
*$DE750</f>
        <v>0</v>
      </c>
      <c r="DG750" s="188" cm="1">
        <f t="array" aca="1" ref="DG750" ca="1">IFERROR(INDEX(Forecast_Capex_Input!BH$12:BH$286,$X750)
*(INDEX(Forecast_Capex_Input!$H$12:$H$286,$X750)=Repex),0)
*$DE750</f>
        <v>0</v>
      </c>
      <c r="DH750" s="188" cm="1">
        <f t="array" aca="1" ref="DH750" ca="1">IFERROR(INDEX(Forecast_Capex_Input!BI$12:BI$286,$X750)
*(INDEX(Forecast_Capex_Input!$H$12:$H$286,$X750)=Repex),0)
*$DE750</f>
        <v>0</v>
      </c>
      <c r="DI750" s="188" cm="1">
        <f t="array" aca="1" ref="DI750" ca="1">IFERROR(INDEX(Forecast_Capex_Input!BJ$12:BJ$286,$X750)
*(INDEX(Forecast_Capex_Input!$H$12:$H$286,$X750)=Repex),0)
*$DE750</f>
        <v>0</v>
      </c>
      <c r="DJ750" s="188" cm="1">
        <f t="array" aca="1" ref="DJ750" ca="1">IFERROR(INDEX(Forecast_Capex_Input!BK$12:BK$286,$X750)
*(INDEX(Forecast_Capex_Input!$H$12:$H$286,$X750)=Repex),0)
*$DE750</f>
        <v>0</v>
      </c>
      <c r="DK750" s="188" cm="1">
        <f t="array" aca="1" ref="DK750" ca="1">IFERROR(INDEX(Forecast_Capex_Input!BL$12:BL$286,$X750)
*(INDEX(Forecast_Capex_Input!$H$12:$H$286,$X750)=Repex),0)
*$DE750</f>
        <v>0</v>
      </c>
      <c r="DL750" s="165"/>
      <c r="DM750" s="188" t="b" cm="1">
        <f t="array" aca="1" ref="DM750" ca="1">OR($G750=Forecast_Capex_Input!$BN$8:$BN$9)</f>
        <v>0</v>
      </c>
      <c r="DN750" s="188" cm="1">
        <f t="array" aca="1" ref="DN750" ca="1">IFERROR(INDEX(Forecast_Capex_Input!BO$12:BO$286,$X750)
*(INDEX(Forecast_Capex_Input!$H$12:$H$286,$X750)=Repex),0)
*$DM750</f>
        <v>0</v>
      </c>
      <c r="DO750" s="188" cm="1">
        <f t="array" aca="1" ref="DO750" ca="1">IFERROR(INDEX(Forecast_Capex_Input!BP$12:BP$286,$X750)
*(INDEX(Forecast_Capex_Input!$H$12:$H$286,$X750)=Repex),0)
*$DM750</f>
        <v>0</v>
      </c>
      <c r="DP750" s="188" cm="1">
        <f t="array" aca="1" ref="DP750" ca="1">IFERROR(INDEX(Forecast_Capex_Input!BQ$12:BQ$286,$X750)
*(INDEX(Forecast_Capex_Input!$H$12:$H$286,$X750)=Repex),0)
*$DM750</f>
        <v>0</v>
      </c>
      <c r="DQ750" s="188" cm="1">
        <f t="array" aca="1" ref="DQ750" ca="1">IFERROR(INDEX(Forecast_Capex_Input!BR$12:BR$286,$X750)
*(INDEX(Forecast_Capex_Input!$H$12:$H$286,$X750)=Repex),0)
*$DM750</f>
        <v>0</v>
      </c>
      <c r="DR750" s="188" cm="1">
        <f t="array" aca="1" ref="DR750" ca="1">IFERROR(INDEX(Forecast_Capex_Input!BS$12:BS$286,$X750)
*(INDEX(Forecast_Capex_Input!$H$12:$H$286,$X750)=Repex),0)
*$DM750</f>
        <v>0</v>
      </c>
      <c r="DS750" s="165"/>
      <c r="DT750" s="188" t="b" cm="1">
        <f t="array" aca="1" ref="DT750" ca="1">OR($G750=Forecast_Capex_Input!$BU$8:$BU$10)</f>
        <v>0</v>
      </c>
      <c r="DU750" s="188" cm="1">
        <f t="array" aca="1" ref="DU750" ca="1">IFERROR(INDEX(Forecast_Capex_Input!BV$12:BV$286,$X750)
*(INDEX(Forecast_Capex_Input!$H$12:$H$286,$X750)=Repex),0)
*$DT750</f>
        <v>0</v>
      </c>
      <c r="DV750" s="188" cm="1">
        <f t="array" aca="1" ref="DV750" ca="1">IFERROR(INDEX(Forecast_Capex_Input!BW$12:BW$286,$X750)
*(INDEX(Forecast_Capex_Input!$H$12:$H$286,$X750)=Repex),0)
*$DT750</f>
        <v>0</v>
      </c>
      <c r="DW750" s="188" cm="1">
        <f t="array" aca="1" ref="DW750" ca="1">IFERROR(INDEX(Forecast_Capex_Input!BX$12:BX$286,$X750)
*(INDEX(Forecast_Capex_Input!$H$12:$H$286,$X750)=Repex),0)
*$DT750</f>
        <v>0</v>
      </c>
      <c r="DX750" s="188" cm="1">
        <f t="array" aca="1" ref="DX750" ca="1">IFERROR(INDEX(Forecast_Capex_Input!BY$12:BY$286,$X750)
*(INDEX(Forecast_Capex_Input!$H$12:$H$286,$X750)=Repex),0)
*$DT750</f>
        <v>0</v>
      </c>
      <c r="DY750" s="188" cm="1">
        <f t="array" aca="1" ref="DY750" ca="1">IFERROR(INDEX(Forecast_Capex_Input!BZ$12:BZ$286,$X750)
*(INDEX(Forecast_Capex_Input!$H$12:$H$286,$X750)=Repex),0)
*$DT750</f>
        <v>0</v>
      </c>
      <c r="DZ750" s="188" cm="1">
        <f t="array" aca="1" ref="DZ750" ca="1">IFERROR(INDEX(Forecast_Capex_Input!CA$12:CA$286,$X750)
*(INDEX(Forecast_Capex_Input!$H$12:$H$286,$X750)=Repex),0)
*$DT750</f>
        <v>0</v>
      </c>
      <c r="EA750" s="188" cm="1">
        <f t="array" aca="1" ref="EA750" ca="1">IFERROR(INDEX(Forecast_Capex_Input!CB$12:CB$286,$X750)
*(INDEX(Forecast_Capex_Input!$H$12:$H$286,$X750)=Repex),0)
*$DT750</f>
        <v>0</v>
      </c>
      <c r="EB750" s="188" cm="1">
        <f t="array" aca="1" ref="EB750" ca="1">IFERROR(INDEX(Forecast_Capex_Input!CC$12:CC$286,$X750)
*(INDEX(Forecast_Capex_Input!$H$12:$H$286,$X750)=Repex),0)
*$DT750</f>
        <v>0</v>
      </c>
      <c r="EC750" s="165"/>
      <c r="ED750" s="226" t="str">
        <f t="shared" si="523"/>
        <v>N/A</v>
      </c>
      <c r="EE750" s="174" t="s">
        <v>15</v>
      </c>
    </row>
    <row r="751" spans="3:135" x14ac:dyDescent="0.2">
      <c r="C751" s="174">
        <f t="shared" si="524"/>
        <v>741</v>
      </c>
      <c r="D751" s="167" t="str" cm="1">
        <f t="array" ref="D751">IFERROR(INDEX(Forecast_Capex_Input!$D$12:$D$286,$X751),NA)</f>
        <v>N/A</v>
      </c>
      <c r="E751" s="172" t="str" cm="1">
        <f t="array" ref="E751">IF($X751=NA,NA,INDEX(Forecast_Capex_Input!$E$12:$E$286,$X751))</f>
        <v>N/A</v>
      </c>
      <c r="F751" s="167" t="str" cm="1">
        <f t="array" aca="1" ref="F751" ca="1">IFERROR(INDEX(General!$E$25:$E$26,$Y751),NA)</f>
        <v>N/A</v>
      </c>
      <c r="G751" s="167" t="str" cm="1">
        <f t="array" aca="1" ref="G751" ca="1">IFERROR(INDEX(Forecast_Capex_Input!$AI$11:$BB$11,$AA751),NA)</f>
        <v>N/A</v>
      </c>
      <c r="H751" s="189" t="str" cm="1">
        <f t="array" aca="1" ref="H751" ca="1">IFERROR(INDEX(Forecast_Capex_Input!$AI$12:$BB$286,$X751,$AA751),NA)</f>
        <v>N/A</v>
      </c>
      <c r="I751" s="199" t="str" cm="1">
        <f t="array" ref="I751">IFERROR(INDEX(Forecast_Capex_Input!$F$12:$F$286,$X751),NA)</f>
        <v>N/A</v>
      </c>
      <c r="J751" s="199" t="str" cm="1">
        <f t="array" ref="J751">IFERROR(INDEX(Forecast_Capex_Input!G$12:G$286,$X751),NA)</f>
        <v>N/A</v>
      </c>
      <c r="K751" s="199" t="str" cm="1">
        <f t="array" ref="K751">IFERROR(INDEX(Forecast_Capex_Input!H$12:H$286,$X751),NA)</f>
        <v>N/A</v>
      </c>
      <c r="L751" s="199" t="str" cm="1">
        <f t="array" ref="L751">IFERROR(INDEX(Forecast_Capex_Input!I$12:I$286,$X751),NA)</f>
        <v>N/A</v>
      </c>
      <c r="M751" s="199" t="str" cm="1">
        <f t="array" ref="M751">IFERROR(INDEX(Forecast_Capex_Input!J$12:J$286,$X751),NA)</f>
        <v>N/A</v>
      </c>
      <c r="N751" s="199" t="str" cm="1">
        <f t="array" ref="N751">IFERROR(INDEX(Forecast_Capex_Input!K$12:K$286,$X751),NA)</f>
        <v>N/A</v>
      </c>
      <c r="O751" s="199" t="str" cm="1">
        <f t="array" ref="O751">IFERROR(INDEX(Forecast_Capex_Input!L$12:L$286,$X751),NA)</f>
        <v>N/A</v>
      </c>
      <c r="P751" s="199" t="str" cm="1">
        <f t="array" ref="P751">IFERROR(INDEX(Forecast_Capex_Input!M$12:M$286,$X751),NA)</f>
        <v>N/A</v>
      </c>
      <c r="Q751" s="172" t="str" cm="1">
        <f t="array" ref="Q751">IFERROR(INDEX(Forecast_Capex_Input!N$12:N$286,$X751),NA)</f>
        <v>N/A</v>
      </c>
      <c r="R751" s="265" cm="1">
        <f t="array" ref="R751">IFERROR(INDEX(Forecast_Capex_Input!O$12:O$286,$X751),0)</f>
        <v>0</v>
      </c>
      <c r="S751" s="172" cm="1">
        <f t="array" ref="S751">IFERROR(INDEX(Forecast_Capex_Input!P$12:P$286,$X751),0)</f>
        <v>0</v>
      </c>
      <c r="T751" s="199" t="str" cm="1">
        <f t="array" aca="1" ref="T751" ca="1">IFERROR(INDEX(General!$K$84:$K$103,$AA751),NA)</f>
        <v>N/A</v>
      </c>
      <c r="U751" s="188" cm="1">
        <f t="array" aca="1" ref="U751" ca="1">IFERROR(
IF($F751=General!$E$25,INDEX(Forecast_Capex_Input!S$12:S$286,$X751),
INDEX(Forecast_Capex_Input!T$12:T$286,$X751)),0)</f>
        <v>0</v>
      </c>
      <c r="V751" s="222" t="b">
        <f>IFERROR(INDEX(Overheads!$T$19:$T$26,MATCH($I751,Overheads!$E$19:$E$26,0)),FALSE)</f>
        <v>0</v>
      </c>
      <c r="W751" s="165"/>
      <c r="X751" s="174" t="str">
        <f>IFERROR(
IF(MATCH($C751,Forecast_Capex_Input!$CI$12:$CI$286,1)+1&gt;MAX(Forecast_Capex_Input!$C$12:$C$286),NA,
MATCH($C751,Forecast_Capex_Input!$CI$12:$CI$286,1)+1),1)</f>
        <v>N/A</v>
      </c>
      <c r="Y751" s="174" t="str" cm="1">
        <f t="array" aca="1" ref="Y751" ca="1">IFERROR(
IF(X750&lt;&gt;X751,1,
IF(COUNTIF(OFFSET(Y750,0,0,-INDEX(Forecast_Capex_Input!$CG$12:$CG$286,$X751)),Y750)=INDEX(Forecast_Capex_Input!$CG$12:$CG$286,$X751),Y750+1,Y750)),NA)</f>
        <v>N/A</v>
      </c>
      <c r="Z751" s="174" t="str" cm="1">
        <f t="array" ref="Z751">IFERROR($C751-IF($X751=1,1,INDEX(Forecast_Capex_Input!$CI$12:$CI$286,$X751-1))+1,NA)</f>
        <v>N/A</v>
      </c>
      <c r="AA751" s="174" t="str" cm="1">
        <f t="array" aca="1" ref="AA751" ca="1">IFERROR(IF(Y751=1,
INDEX(Forecast_Capex_Input!$AI$10:$BB$10,SMALL(IF(INDEX(Forecast_Capex_Input!$AI$12:$BB$286,$X751,0)&gt;0,COLUMN(Forecast_Capex_Input!$AI$10:$BB$10)-COLUMN(Forecast_Capex_Input!$AI$12)+1),ROWS(OFFSET(AA750,0,0,-$Z751)))),
OFFSET(AA750,-INDEX(Forecast_Capex_Input!$CG$12:$CG$286,$X751)+1,0)),NA)</f>
        <v>N/A</v>
      </c>
      <c r="AB751" s="174" t="str">
        <f t="shared" ca="1" si="493"/>
        <v>N/A</v>
      </c>
      <c r="AC751" s="222" t="b">
        <f t="shared" si="525"/>
        <v>0</v>
      </c>
      <c r="AD751" s="220" t="b">
        <v>0</v>
      </c>
      <c r="AE751" s="222" t="b">
        <f t="shared" si="494"/>
        <v>1</v>
      </c>
      <c r="AF751" s="165"/>
      <c r="AG751" s="215">
        <v>0</v>
      </c>
      <c r="AH751" s="215">
        <v>0</v>
      </c>
      <c r="AI751" s="215">
        <v>0</v>
      </c>
      <c r="AJ751" s="215">
        <v>0</v>
      </c>
      <c r="AK751" s="215">
        <v>0</v>
      </c>
      <c r="AL751" s="155">
        <v>0</v>
      </c>
      <c r="AM751" s="165"/>
      <c r="AN751" s="215" cm="1">
        <f t="array" aca="1" ref="AN751" ca="1">IFERROR(INDEX(General!O$33:O$34,$AB751)
*AG751,0)</f>
        <v>0</v>
      </c>
      <c r="AO751" s="215" cm="1">
        <f t="array" aca="1" ref="AO751" ca="1">IFERROR(INDEX(General!P$33:P$34,$AB751)
*AH751,0)</f>
        <v>0</v>
      </c>
      <c r="AP751" s="215" cm="1">
        <f t="array" aca="1" ref="AP751" ca="1">IFERROR(INDEX(General!Q$33:Q$34,$AB751)
*AI751,0)</f>
        <v>0</v>
      </c>
      <c r="AQ751" s="215" cm="1">
        <f t="array" aca="1" ref="AQ751" ca="1">IFERROR(INDEX(General!R$33:R$34,$AB751)
*AJ751,0)</f>
        <v>0</v>
      </c>
      <c r="AR751" s="215" cm="1">
        <f t="array" aca="1" ref="AR751" ca="1">IFERROR(INDEX(General!S$33:S$34,$AB751)
*AK751,0)</f>
        <v>0</v>
      </c>
      <c r="AS751" s="155">
        <f t="shared" ca="1" si="526"/>
        <v>0</v>
      </c>
      <c r="AT751" s="165"/>
      <c r="AU751" s="215">
        <f ca="1">IF($AE751=FALSE,AN751*Overheads!$R$24*$V751,
IFERROR(Overheads!$O$49*$V751*AN751,0)
+IFERROR(Overheads!Q$59*$V751*(AN751/Overheads!Q$68),0))</f>
        <v>0</v>
      </c>
      <c r="AV751" s="215">
        <f ca="1">IF($AE751=FALSE,AO751*Overheads!$R$24*$V751,
IFERROR(Overheads!$O$49*$V751*AO751,0)
+IFERROR(Overheads!R$59*$V751*(AO751/Overheads!R$68),0))</f>
        <v>0</v>
      </c>
      <c r="AW751" s="215">
        <f ca="1">IF($AE751=FALSE,AP751*Overheads!$R$24*$V751,
IFERROR(Overheads!$O$49*$V751*AP751,0)
+IFERROR(Overheads!S$59*$V751*(AP751/Overheads!S$68),0))</f>
        <v>0</v>
      </c>
      <c r="AX751" s="215">
        <f ca="1">IF($AE751=FALSE,AQ751*Overheads!$R$24*$V751,
IFERROR(Overheads!$O$49*$V751*AQ751,0)
+IFERROR(Overheads!T$59*$V751*(AQ751/Overheads!T$68),0))</f>
        <v>0</v>
      </c>
      <c r="AY751" s="215">
        <f ca="1">IF($AE751=FALSE,AR751*Overheads!$R$24*$V751,
IFERROR(Overheads!$O$49*$V751*AR751,0)
+IFERROR(Overheads!U$59*$V751*(AR751/Overheads!U$68),0))</f>
        <v>0</v>
      </c>
      <c r="AZ751" s="155">
        <f t="shared" ca="1" si="527"/>
        <v>0</v>
      </c>
      <c r="BA751" s="165"/>
      <c r="BB751" s="215">
        <f ca="1">IF($AE751=FALSE,AN751*Overheads!$S$25,
IFERROR(Overheads!$O$50*AN751,0)
+IFERROR(Overheads!Q$60*(AN751/Overheads!Q$66),0))</f>
        <v>0</v>
      </c>
      <c r="BC751" s="215">
        <f ca="1">IF($AE751=FALSE,AO751*Overheads!$S$25,
IFERROR(Overheads!$O$50*AO751,0)
+IFERROR(Overheads!R$60*(AO751/Overheads!R$66),0))</f>
        <v>0</v>
      </c>
      <c r="BD751" s="215">
        <f ca="1">IF($AE751=FALSE,AP751*Overheads!$S$25,
IFERROR(Overheads!$O$50*AP751,0)
+IFERROR(Overheads!S$60*(AP751/Overheads!S$66),0))</f>
        <v>0</v>
      </c>
      <c r="BE751" s="215">
        <f ca="1">IF($AE751=FALSE,AQ751*Overheads!$S$25,
IFERROR(Overheads!$O$50*AQ751,0)
+IFERROR(Overheads!T$60*(AQ751/Overheads!T$66),0))</f>
        <v>0</v>
      </c>
      <c r="BF751" s="215">
        <f ca="1">IF($AE751=FALSE,AR751*Overheads!$S$25,
IFERROR(Overheads!$O$50*AR751,0)
+IFERROR(Overheads!U$60*(AR751/Overheads!U$66),0))</f>
        <v>0</v>
      </c>
      <c r="BG751" s="155">
        <f t="shared" ca="1" si="528"/>
        <v>0</v>
      </c>
      <c r="BH751" s="165"/>
      <c r="BI751" s="215">
        <f t="shared" ca="1" si="529"/>
        <v>0</v>
      </c>
      <c r="BJ751" s="215">
        <f t="shared" ca="1" si="495"/>
        <v>0</v>
      </c>
      <c r="BK751" s="215">
        <f t="shared" ca="1" si="496"/>
        <v>0</v>
      </c>
      <c r="BL751" s="215">
        <f t="shared" ca="1" si="497"/>
        <v>0</v>
      </c>
      <c r="BM751" s="215">
        <f t="shared" ca="1" si="498"/>
        <v>0</v>
      </c>
      <c r="BN751" s="155">
        <f t="shared" ca="1" si="530"/>
        <v>0</v>
      </c>
      <c r="BO751" s="165"/>
      <c r="BP751" s="187" cm="1">
        <f t="array" ref="BP751">IFERROR(IF($X751=$X750,BP750,INDEX(Forecast_Capex_Input!AC$12:AC$286,$X751)),0)</f>
        <v>0</v>
      </c>
      <c r="BQ751" s="187" cm="1">
        <f t="array" ref="BQ751">IFERROR(IF($X751=$X750,BQ750,INDEX(Forecast_Capex_Input!AD$12:AD$286,$X751)),0)</f>
        <v>0</v>
      </c>
      <c r="BR751" s="187" cm="1">
        <f t="array" ref="BR751">IFERROR(IF($X751=$X750,BR750,INDEX(Forecast_Capex_Input!AE$12:AE$286,$X751)),0)</f>
        <v>0</v>
      </c>
      <c r="BS751" s="187" cm="1">
        <f t="array" ref="BS751">IFERROR(IF($X751=$X750,BS750,INDEX(Forecast_Capex_Input!AF$12:AF$286,$X751)),0)</f>
        <v>0</v>
      </c>
      <c r="BT751" s="187" cm="1">
        <f t="array" ref="BT751">IFERROR(IF($X751=$X750,BT750,INDEX(Forecast_Capex_Input!AG$12:AG$286,$X751)),0)</f>
        <v>0</v>
      </c>
      <c r="BU751" s="165"/>
      <c r="BV751" s="215">
        <f t="shared" si="499"/>
        <v>0</v>
      </c>
      <c r="BW751" s="215">
        <f t="shared" si="500"/>
        <v>0</v>
      </c>
      <c r="BX751" s="215">
        <f t="shared" si="501"/>
        <v>0</v>
      </c>
      <c r="BY751" s="215">
        <f t="shared" si="502"/>
        <v>0</v>
      </c>
      <c r="BZ751" s="215">
        <f t="shared" si="503"/>
        <v>0</v>
      </c>
      <c r="CA751" s="155">
        <f t="shared" si="531"/>
        <v>0</v>
      </c>
      <c r="CB751" s="165"/>
      <c r="CC751" s="215">
        <f t="shared" si="504"/>
        <v>0</v>
      </c>
      <c r="CD751" s="215">
        <f t="shared" si="505"/>
        <v>0</v>
      </c>
      <c r="CE751" s="215">
        <f t="shared" si="506"/>
        <v>0</v>
      </c>
      <c r="CF751" s="215">
        <f t="shared" si="507"/>
        <v>0</v>
      </c>
      <c r="CG751" s="215">
        <f t="shared" si="508"/>
        <v>0</v>
      </c>
      <c r="CH751" s="155">
        <f t="shared" si="532"/>
        <v>0</v>
      </c>
      <c r="CI751" s="165"/>
      <c r="CJ751" s="215">
        <f t="shared" si="509"/>
        <v>0</v>
      </c>
      <c r="CK751" s="215">
        <f t="shared" si="510"/>
        <v>0</v>
      </c>
      <c r="CL751" s="215">
        <f t="shared" si="511"/>
        <v>0</v>
      </c>
      <c r="CM751" s="215">
        <f t="shared" si="512"/>
        <v>0</v>
      </c>
      <c r="CN751" s="215">
        <f t="shared" si="513"/>
        <v>0</v>
      </c>
      <c r="CO751" s="155">
        <f t="shared" si="533"/>
        <v>0</v>
      </c>
      <c r="CP751" s="165"/>
      <c r="CQ751" s="223">
        <f t="shared" si="514"/>
        <v>0</v>
      </c>
      <c r="CR751" s="223">
        <f t="shared" si="515"/>
        <v>0</v>
      </c>
      <c r="CS751" s="223">
        <f t="shared" si="516"/>
        <v>0</v>
      </c>
      <c r="CT751" s="223">
        <f t="shared" si="517"/>
        <v>0</v>
      </c>
      <c r="CU751" s="223">
        <f t="shared" si="518"/>
        <v>0</v>
      </c>
      <c r="CV751" s="155">
        <f t="shared" si="534"/>
        <v>0</v>
      </c>
      <c r="CW751" s="165"/>
      <c r="CX751" s="215">
        <f t="shared" si="535"/>
        <v>0</v>
      </c>
      <c r="CY751" s="215">
        <f t="shared" si="519"/>
        <v>0</v>
      </c>
      <c r="CZ751" s="215">
        <f t="shared" si="520"/>
        <v>0</v>
      </c>
      <c r="DA751" s="215">
        <f t="shared" si="521"/>
        <v>0</v>
      </c>
      <c r="DB751" s="215">
        <f t="shared" si="522"/>
        <v>0</v>
      </c>
      <c r="DC751" s="155">
        <f t="shared" si="536"/>
        <v>0</v>
      </c>
      <c r="DD751" s="165"/>
      <c r="DE751" s="188" t="b" cm="1">
        <f t="array" aca="1" ref="DE751" ca="1">OR($G751=Forecast_Capex_Input!$BF$8:$BF$10)</f>
        <v>0</v>
      </c>
      <c r="DF751" s="188" cm="1">
        <f t="array" aca="1" ref="DF751" ca="1">IFERROR(INDEX(Forecast_Capex_Input!BG$12:BG$286,$X751)
*(INDEX(Forecast_Capex_Input!$H$12:$H$286,$X751)=Repex),0)
*$DE751</f>
        <v>0</v>
      </c>
      <c r="DG751" s="188" cm="1">
        <f t="array" aca="1" ref="DG751" ca="1">IFERROR(INDEX(Forecast_Capex_Input!BH$12:BH$286,$X751)
*(INDEX(Forecast_Capex_Input!$H$12:$H$286,$X751)=Repex),0)
*$DE751</f>
        <v>0</v>
      </c>
      <c r="DH751" s="188" cm="1">
        <f t="array" aca="1" ref="DH751" ca="1">IFERROR(INDEX(Forecast_Capex_Input!BI$12:BI$286,$X751)
*(INDEX(Forecast_Capex_Input!$H$12:$H$286,$X751)=Repex),0)
*$DE751</f>
        <v>0</v>
      </c>
      <c r="DI751" s="188" cm="1">
        <f t="array" aca="1" ref="DI751" ca="1">IFERROR(INDEX(Forecast_Capex_Input!BJ$12:BJ$286,$X751)
*(INDEX(Forecast_Capex_Input!$H$12:$H$286,$X751)=Repex),0)
*$DE751</f>
        <v>0</v>
      </c>
      <c r="DJ751" s="188" cm="1">
        <f t="array" aca="1" ref="DJ751" ca="1">IFERROR(INDEX(Forecast_Capex_Input!BK$12:BK$286,$X751)
*(INDEX(Forecast_Capex_Input!$H$12:$H$286,$X751)=Repex),0)
*$DE751</f>
        <v>0</v>
      </c>
      <c r="DK751" s="188" cm="1">
        <f t="array" aca="1" ref="DK751" ca="1">IFERROR(INDEX(Forecast_Capex_Input!BL$12:BL$286,$X751)
*(INDEX(Forecast_Capex_Input!$H$12:$H$286,$X751)=Repex),0)
*$DE751</f>
        <v>0</v>
      </c>
      <c r="DL751" s="165"/>
      <c r="DM751" s="188" t="b" cm="1">
        <f t="array" aca="1" ref="DM751" ca="1">OR($G751=Forecast_Capex_Input!$BN$8:$BN$9)</f>
        <v>0</v>
      </c>
      <c r="DN751" s="188" cm="1">
        <f t="array" aca="1" ref="DN751" ca="1">IFERROR(INDEX(Forecast_Capex_Input!BO$12:BO$286,$X751)
*(INDEX(Forecast_Capex_Input!$H$12:$H$286,$X751)=Repex),0)
*$DM751</f>
        <v>0</v>
      </c>
      <c r="DO751" s="188" cm="1">
        <f t="array" aca="1" ref="DO751" ca="1">IFERROR(INDEX(Forecast_Capex_Input!BP$12:BP$286,$X751)
*(INDEX(Forecast_Capex_Input!$H$12:$H$286,$X751)=Repex),0)
*$DM751</f>
        <v>0</v>
      </c>
      <c r="DP751" s="188" cm="1">
        <f t="array" aca="1" ref="DP751" ca="1">IFERROR(INDEX(Forecast_Capex_Input!BQ$12:BQ$286,$X751)
*(INDEX(Forecast_Capex_Input!$H$12:$H$286,$X751)=Repex),0)
*$DM751</f>
        <v>0</v>
      </c>
      <c r="DQ751" s="188" cm="1">
        <f t="array" aca="1" ref="DQ751" ca="1">IFERROR(INDEX(Forecast_Capex_Input!BR$12:BR$286,$X751)
*(INDEX(Forecast_Capex_Input!$H$12:$H$286,$X751)=Repex),0)
*$DM751</f>
        <v>0</v>
      </c>
      <c r="DR751" s="188" cm="1">
        <f t="array" aca="1" ref="DR751" ca="1">IFERROR(INDEX(Forecast_Capex_Input!BS$12:BS$286,$X751)
*(INDEX(Forecast_Capex_Input!$H$12:$H$286,$X751)=Repex),0)
*$DM751</f>
        <v>0</v>
      </c>
      <c r="DS751" s="165"/>
      <c r="DT751" s="188" t="b" cm="1">
        <f t="array" aca="1" ref="DT751" ca="1">OR($G751=Forecast_Capex_Input!$BU$8:$BU$10)</f>
        <v>0</v>
      </c>
      <c r="DU751" s="188" cm="1">
        <f t="array" aca="1" ref="DU751" ca="1">IFERROR(INDEX(Forecast_Capex_Input!BV$12:BV$286,$X751)
*(INDEX(Forecast_Capex_Input!$H$12:$H$286,$X751)=Repex),0)
*$DT751</f>
        <v>0</v>
      </c>
      <c r="DV751" s="188" cm="1">
        <f t="array" aca="1" ref="DV751" ca="1">IFERROR(INDEX(Forecast_Capex_Input!BW$12:BW$286,$X751)
*(INDEX(Forecast_Capex_Input!$H$12:$H$286,$X751)=Repex),0)
*$DT751</f>
        <v>0</v>
      </c>
      <c r="DW751" s="188" cm="1">
        <f t="array" aca="1" ref="DW751" ca="1">IFERROR(INDEX(Forecast_Capex_Input!BX$12:BX$286,$X751)
*(INDEX(Forecast_Capex_Input!$H$12:$H$286,$X751)=Repex),0)
*$DT751</f>
        <v>0</v>
      </c>
      <c r="DX751" s="188" cm="1">
        <f t="array" aca="1" ref="DX751" ca="1">IFERROR(INDEX(Forecast_Capex_Input!BY$12:BY$286,$X751)
*(INDEX(Forecast_Capex_Input!$H$12:$H$286,$X751)=Repex),0)
*$DT751</f>
        <v>0</v>
      </c>
      <c r="DY751" s="188" cm="1">
        <f t="array" aca="1" ref="DY751" ca="1">IFERROR(INDEX(Forecast_Capex_Input!BZ$12:BZ$286,$X751)
*(INDEX(Forecast_Capex_Input!$H$12:$H$286,$X751)=Repex),0)
*$DT751</f>
        <v>0</v>
      </c>
      <c r="DZ751" s="188" cm="1">
        <f t="array" aca="1" ref="DZ751" ca="1">IFERROR(INDEX(Forecast_Capex_Input!CA$12:CA$286,$X751)
*(INDEX(Forecast_Capex_Input!$H$12:$H$286,$X751)=Repex),0)
*$DT751</f>
        <v>0</v>
      </c>
      <c r="EA751" s="188" cm="1">
        <f t="array" aca="1" ref="EA751" ca="1">IFERROR(INDEX(Forecast_Capex_Input!CB$12:CB$286,$X751)
*(INDEX(Forecast_Capex_Input!$H$12:$H$286,$X751)=Repex),0)
*$DT751</f>
        <v>0</v>
      </c>
      <c r="EB751" s="188" cm="1">
        <f t="array" aca="1" ref="EB751" ca="1">IFERROR(INDEX(Forecast_Capex_Input!CC$12:CC$286,$X751)
*(INDEX(Forecast_Capex_Input!$H$12:$H$286,$X751)=Repex),0)
*$DT751</f>
        <v>0</v>
      </c>
      <c r="EC751" s="165"/>
      <c r="ED751" s="226" t="str">
        <f t="shared" si="523"/>
        <v>N/A</v>
      </c>
      <c r="EE751" s="174" t="s">
        <v>15</v>
      </c>
    </row>
    <row r="752" spans="3:135" x14ac:dyDescent="0.2">
      <c r="C752" s="174">
        <f t="shared" si="524"/>
        <v>742</v>
      </c>
      <c r="D752" s="167" t="str" cm="1">
        <f t="array" ref="D752">IFERROR(INDEX(Forecast_Capex_Input!$D$12:$D$286,$X752),NA)</f>
        <v>N/A</v>
      </c>
      <c r="E752" s="172" t="str" cm="1">
        <f t="array" ref="E752">IF($X752=NA,NA,INDEX(Forecast_Capex_Input!$E$12:$E$286,$X752))</f>
        <v>N/A</v>
      </c>
      <c r="F752" s="167" t="str" cm="1">
        <f t="array" aca="1" ref="F752" ca="1">IFERROR(INDEX(General!$E$25:$E$26,$Y752),NA)</f>
        <v>N/A</v>
      </c>
      <c r="G752" s="167" t="str" cm="1">
        <f t="array" aca="1" ref="G752" ca="1">IFERROR(INDEX(Forecast_Capex_Input!$AI$11:$BB$11,$AA752),NA)</f>
        <v>N/A</v>
      </c>
      <c r="H752" s="189" t="str" cm="1">
        <f t="array" aca="1" ref="H752" ca="1">IFERROR(INDEX(Forecast_Capex_Input!$AI$12:$BB$286,$X752,$AA752),NA)</f>
        <v>N/A</v>
      </c>
      <c r="I752" s="199" t="str" cm="1">
        <f t="array" ref="I752">IFERROR(INDEX(Forecast_Capex_Input!$F$12:$F$286,$X752),NA)</f>
        <v>N/A</v>
      </c>
      <c r="J752" s="199" t="str" cm="1">
        <f t="array" ref="J752">IFERROR(INDEX(Forecast_Capex_Input!G$12:G$286,$X752),NA)</f>
        <v>N/A</v>
      </c>
      <c r="K752" s="199" t="str" cm="1">
        <f t="array" ref="K752">IFERROR(INDEX(Forecast_Capex_Input!H$12:H$286,$X752),NA)</f>
        <v>N/A</v>
      </c>
      <c r="L752" s="199" t="str" cm="1">
        <f t="array" ref="L752">IFERROR(INDEX(Forecast_Capex_Input!I$12:I$286,$X752),NA)</f>
        <v>N/A</v>
      </c>
      <c r="M752" s="199" t="str" cm="1">
        <f t="array" ref="M752">IFERROR(INDEX(Forecast_Capex_Input!J$12:J$286,$X752),NA)</f>
        <v>N/A</v>
      </c>
      <c r="N752" s="199" t="str" cm="1">
        <f t="array" ref="N752">IFERROR(INDEX(Forecast_Capex_Input!K$12:K$286,$X752),NA)</f>
        <v>N/A</v>
      </c>
      <c r="O752" s="199" t="str" cm="1">
        <f t="array" ref="O752">IFERROR(INDEX(Forecast_Capex_Input!L$12:L$286,$X752),NA)</f>
        <v>N/A</v>
      </c>
      <c r="P752" s="199" t="str" cm="1">
        <f t="array" ref="P752">IFERROR(INDEX(Forecast_Capex_Input!M$12:M$286,$X752),NA)</f>
        <v>N/A</v>
      </c>
      <c r="Q752" s="172" t="str" cm="1">
        <f t="array" ref="Q752">IFERROR(INDEX(Forecast_Capex_Input!N$12:N$286,$X752),NA)</f>
        <v>N/A</v>
      </c>
      <c r="R752" s="265" cm="1">
        <f t="array" ref="R752">IFERROR(INDEX(Forecast_Capex_Input!O$12:O$286,$X752),0)</f>
        <v>0</v>
      </c>
      <c r="S752" s="172" cm="1">
        <f t="array" ref="S752">IFERROR(INDEX(Forecast_Capex_Input!P$12:P$286,$X752),0)</f>
        <v>0</v>
      </c>
      <c r="T752" s="199" t="str" cm="1">
        <f t="array" aca="1" ref="T752" ca="1">IFERROR(INDEX(General!$K$84:$K$103,$AA752),NA)</f>
        <v>N/A</v>
      </c>
      <c r="U752" s="188" cm="1">
        <f t="array" aca="1" ref="U752" ca="1">IFERROR(
IF($F752=General!$E$25,INDEX(Forecast_Capex_Input!S$12:S$286,$X752),
INDEX(Forecast_Capex_Input!T$12:T$286,$X752)),0)</f>
        <v>0</v>
      </c>
      <c r="V752" s="222" t="b">
        <f>IFERROR(INDEX(Overheads!$T$19:$T$26,MATCH($I752,Overheads!$E$19:$E$26,0)),FALSE)</f>
        <v>0</v>
      </c>
      <c r="W752" s="165"/>
      <c r="X752" s="174" t="str">
        <f>IFERROR(
IF(MATCH($C752,Forecast_Capex_Input!$CI$12:$CI$286,1)+1&gt;MAX(Forecast_Capex_Input!$C$12:$C$286),NA,
MATCH($C752,Forecast_Capex_Input!$CI$12:$CI$286,1)+1),1)</f>
        <v>N/A</v>
      </c>
      <c r="Y752" s="174" t="str" cm="1">
        <f t="array" aca="1" ref="Y752" ca="1">IFERROR(
IF(X751&lt;&gt;X752,1,
IF(COUNTIF(OFFSET(Y751,0,0,-INDEX(Forecast_Capex_Input!$CG$12:$CG$286,$X752)),Y751)=INDEX(Forecast_Capex_Input!$CG$12:$CG$286,$X752),Y751+1,Y751)),NA)</f>
        <v>N/A</v>
      </c>
      <c r="Z752" s="174" t="str" cm="1">
        <f t="array" ref="Z752">IFERROR($C752-IF($X752=1,1,INDEX(Forecast_Capex_Input!$CI$12:$CI$286,$X752-1))+1,NA)</f>
        <v>N/A</v>
      </c>
      <c r="AA752" s="174" t="str" cm="1">
        <f t="array" aca="1" ref="AA752" ca="1">IFERROR(IF(Y752=1,
INDEX(Forecast_Capex_Input!$AI$10:$BB$10,SMALL(IF(INDEX(Forecast_Capex_Input!$AI$12:$BB$286,$X752,0)&gt;0,COLUMN(Forecast_Capex_Input!$AI$10:$BB$10)-COLUMN(Forecast_Capex_Input!$AI$12)+1),ROWS(OFFSET(AA751,0,0,-$Z752)))),
OFFSET(AA751,-INDEX(Forecast_Capex_Input!$CG$12:$CG$286,$X752)+1,0)),NA)</f>
        <v>N/A</v>
      </c>
      <c r="AB752" s="174" t="str">
        <f t="shared" ca="1" si="493"/>
        <v>N/A</v>
      </c>
      <c r="AC752" s="222" t="b">
        <f t="shared" si="525"/>
        <v>0</v>
      </c>
      <c r="AD752" s="220" t="b">
        <v>0</v>
      </c>
      <c r="AE752" s="222" t="b">
        <f t="shared" si="494"/>
        <v>1</v>
      </c>
      <c r="AF752" s="165"/>
      <c r="AG752" s="215">
        <v>0</v>
      </c>
      <c r="AH752" s="215">
        <v>0</v>
      </c>
      <c r="AI752" s="215">
        <v>0</v>
      </c>
      <c r="AJ752" s="215">
        <v>0</v>
      </c>
      <c r="AK752" s="215">
        <v>0</v>
      </c>
      <c r="AL752" s="155">
        <v>0</v>
      </c>
      <c r="AM752" s="165"/>
      <c r="AN752" s="215" cm="1">
        <f t="array" aca="1" ref="AN752" ca="1">IFERROR(INDEX(General!O$33:O$34,$AB752)
*AG752,0)</f>
        <v>0</v>
      </c>
      <c r="AO752" s="215" cm="1">
        <f t="array" aca="1" ref="AO752" ca="1">IFERROR(INDEX(General!P$33:P$34,$AB752)
*AH752,0)</f>
        <v>0</v>
      </c>
      <c r="AP752" s="215" cm="1">
        <f t="array" aca="1" ref="AP752" ca="1">IFERROR(INDEX(General!Q$33:Q$34,$AB752)
*AI752,0)</f>
        <v>0</v>
      </c>
      <c r="AQ752" s="215" cm="1">
        <f t="array" aca="1" ref="AQ752" ca="1">IFERROR(INDEX(General!R$33:R$34,$AB752)
*AJ752,0)</f>
        <v>0</v>
      </c>
      <c r="AR752" s="215" cm="1">
        <f t="array" aca="1" ref="AR752" ca="1">IFERROR(INDEX(General!S$33:S$34,$AB752)
*AK752,0)</f>
        <v>0</v>
      </c>
      <c r="AS752" s="155">
        <f t="shared" ca="1" si="526"/>
        <v>0</v>
      </c>
      <c r="AT752" s="165"/>
      <c r="AU752" s="215">
        <f ca="1">IF($AE752=FALSE,AN752*Overheads!$R$24*$V752,
IFERROR(Overheads!$O$49*$V752*AN752,0)
+IFERROR(Overheads!Q$59*$V752*(AN752/Overheads!Q$68),0))</f>
        <v>0</v>
      </c>
      <c r="AV752" s="215">
        <f ca="1">IF($AE752=FALSE,AO752*Overheads!$R$24*$V752,
IFERROR(Overheads!$O$49*$V752*AO752,0)
+IFERROR(Overheads!R$59*$V752*(AO752/Overheads!R$68),0))</f>
        <v>0</v>
      </c>
      <c r="AW752" s="215">
        <f ca="1">IF($AE752=FALSE,AP752*Overheads!$R$24*$V752,
IFERROR(Overheads!$O$49*$V752*AP752,0)
+IFERROR(Overheads!S$59*$V752*(AP752/Overheads!S$68),0))</f>
        <v>0</v>
      </c>
      <c r="AX752" s="215">
        <f ca="1">IF($AE752=FALSE,AQ752*Overheads!$R$24*$V752,
IFERROR(Overheads!$O$49*$V752*AQ752,0)
+IFERROR(Overheads!T$59*$V752*(AQ752/Overheads!T$68),0))</f>
        <v>0</v>
      </c>
      <c r="AY752" s="215">
        <f ca="1">IF($AE752=FALSE,AR752*Overheads!$R$24*$V752,
IFERROR(Overheads!$O$49*$V752*AR752,0)
+IFERROR(Overheads!U$59*$V752*(AR752/Overheads!U$68),0))</f>
        <v>0</v>
      </c>
      <c r="AZ752" s="155">
        <f t="shared" ca="1" si="527"/>
        <v>0</v>
      </c>
      <c r="BA752" s="165"/>
      <c r="BB752" s="215">
        <f ca="1">IF($AE752=FALSE,AN752*Overheads!$S$25,
IFERROR(Overheads!$O$50*AN752,0)
+IFERROR(Overheads!Q$60*(AN752/Overheads!Q$66),0))</f>
        <v>0</v>
      </c>
      <c r="BC752" s="215">
        <f ca="1">IF($AE752=FALSE,AO752*Overheads!$S$25,
IFERROR(Overheads!$O$50*AO752,0)
+IFERROR(Overheads!R$60*(AO752/Overheads!R$66),0))</f>
        <v>0</v>
      </c>
      <c r="BD752" s="215">
        <f ca="1">IF($AE752=FALSE,AP752*Overheads!$S$25,
IFERROR(Overheads!$O$50*AP752,0)
+IFERROR(Overheads!S$60*(AP752/Overheads!S$66),0))</f>
        <v>0</v>
      </c>
      <c r="BE752" s="215">
        <f ca="1">IF($AE752=FALSE,AQ752*Overheads!$S$25,
IFERROR(Overheads!$O$50*AQ752,0)
+IFERROR(Overheads!T$60*(AQ752/Overheads!T$66),0))</f>
        <v>0</v>
      </c>
      <c r="BF752" s="215">
        <f ca="1">IF($AE752=FALSE,AR752*Overheads!$S$25,
IFERROR(Overheads!$O$50*AR752,0)
+IFERROR(Overheads!U$60*(AR752/Overheads!U$66),0))</f>
        <v>0</v>
      </c>
      <c r="BG752" s="155">
        <f t="shared" ca="1" si="528"/>
        <v>0</v>
      </c>
      <c r="BH752" s="165"/>
      <c r="BI752" s="215">
        <f t="shared" ca="1" si="529"/>
        <v>0</v>
      </c>
      <c r="BJ752" s="215">
        <f t="shared" ca="1" si="495"/>
        <v>0</v>
      </c>
      <c r="BK752" s="215">
        <f t="shared" ca="1" si="496"/>
        <v>0</v>
      </c>
      <c r="BL752" s="215">
        <f t="shared" ca="1" si="497"/>
        <v>0</v>
      </c>
      <c r="BM752" s="215">
        <f t="shared" ca="1" si="498"/>
        <v>0</v>
      </c>
      <c r="BN752" s="155">
        <f t="shared" ca="1" si="530"/>
        <v>0</v>
      </c>
      <c r="BO752" s="165"/>
      <c r="BP752" s="187" cm="1">
        <f t="array" ref="BP752">IFERROR(IF($X752=$X751,BP751,INDEX(Forecast_Capex_Input!AC$12:AC$286,$X752)),0)</f>
        <v>0</v>
      </c>
      <c r="BQ752" s="187" cm="1">
        <f t="array" ref="BQ752">IFERROR(IF($X752=$X751,BQ751,INDEX(Forecast_Capex_Input!AD$12:AD$286,$X752)),0)</f>
        <v>0</v>
      </c>
      <c r="BR752" s="187" cm="1">
        <f t="array" ref="BR752">IFERROR(IF($X752=$X751,BR751,INDEX(Forecast_Capex_Input!AE$12:AE$286,$X752)),0)</f>
        <v>0</v>
      </c>
      <c r="BS752" s="187" cm="1">
        <f t="array" ref="BS752">IFERROR(IF($X752=$X751,BS751,INDEX(Forecast_Capex_Input!AF$12:AF$286,$X752)),0)</f>
        <v>0</v>
      </c>
      <c r="BT752" s="187" cm="1">
        <f t="array" ref="BT752">IFERROR(IF($X752=$X751,BT751,INDEX(Forecast_Capex_Input!AG$12:AG$286,$X752)),0)</f>
        <v>0</v>
      </c>
      <c r="BU752" s="165"/>
      <c r="BV752" s="215">
        <f t="shared" si="499"/>
        <v>0</v>
      </c>
      <c r="BW752" s="215">
        <f t="shared" si="500"/>
        <v>0</v>
      </c>
      <c r="BX752" s="215">
        <f t="shared" si="501"/>
        <v>0</v>
      </c>
      <c r="BY752" s="215">
        <f t="shared" si="502"/>
        <v>0</v>
      </c>
      <c r="BZ752" s="215">
        <f t="shared" si="503"/>
        <v>0</v>
      </c>
      <c r="CA752" s="155">
        <f t="shared" si="531"/>
        <v>0</v>
      </c>
      <c r="CB752" s="165"/>
      <c r="CC752" s="215">
        <f t="shared" si="504"/>
        <v>0</v>
      </c>
      <c r="CD752" s="215">
        <f t="shared" si="505"/>
        <v>0</v>
      </c>
      <c r="CE752" s="215">
        <f t="shared" si="506"/>
        <v>0</v>
      </c>
      <c r="CF752" s="215">
        <f t="shared" si="507"/>
        <v>0</v>
      </c>
      <c r="CG752" s="215">
        <f t="shared" si="508"/>
        <v>0</v>
      </c>
      <c r="CH752" s="155">
        <f t="shared" si="532"/>
        <v>0</v>
      </c>
      <c r="CI752" s="165"/>
      <c r="CJ752" s="215">
        <f t="shared" si="509"/>
        <v>0</v>
      </c>
      <c r="CK752" s="215">
        <f t="shared" si="510"/>
        <v>0</v>
      </c>
      <c r="CL752" s="215">
        <f t="shared" si="511"/>
        <v>0</v>
      </c>
      <c r="CM752" s="215">
        <f t="shared" si="512"/>
        <v>0</v>
      </c>
      <c r="CN752" s="215">
        <f t="shared" si="513"/>
        <v>0</v>
      </c>
      <c r="CO752" s="155">
        <f t="shared" si="533"/>
        <v>0</v>
      </c>
      <c r="CP752" s="165"/>
      <c r="CQ752" s="223">
        <f t="shared" si="514"/>
        <v>0</v>
      </c>
      <c r="CR752" s="223">
        <f t="shared" si="515"/>
        <v>0</v>
      </c>
      <c r="CS752" s="223">
        <f t="shared" si="516"/>
        <v>0</v>
      </c>
      <c r="CT752" s="223">
        <f t="shared" si="517"/>
        <v>0</v>
      </c>
      <c r="CU752" s="223">
        <f t="shared" si="518"/>
        <v>0</v>
      </c>
      <c r="CV752" s="155">
        <f t="shared" si="534"/>
        <v>0</v>
      </c>
      <c r="CW752" s="165"/>
      <c r="CX752" s="215">
        <f t="shared" si="535"/>
        <v>0</v>
      </c>
      <c r="CY752" s="215">
        <f t="shared" si="519"/>
        <v>0</v>
      </c>
      <c r="CZ752" s="215">
        <f t="shared" si="520"/>
        <v>0</v>
      </c>
      <c r="DA752" s="215">
        <f t="shared" si="521"/>
        <v>0</v>
      </c>
      <c r="DB752" s="215">
        <f t="shared" si="522"/>
        <v>0</v>
      </c>
      <c r="DC752" s="155">
        <f t="shared" si="536"/>
        <v>0</v>
      </c>
      <c r="DD752" s="165"/>
      <c r="DE752" s="188" t="b" cm="1">
        <f t="array" aca="1" ref="DE752" ca="1">OR($G752=Forecast_Capex_Input!$BF$8:$BF$10)</f>
        <v>0</v>
      </c>
      <c r="DF752" s="188" cm="1">
        <f t="array" aca="1" ref="DF752" ca="1">IFERROR(INDEX(Forecast_Capex_Input!BG$12:BG$286,$X752)
*(INDEX(Forecast_Capex_Input!$H$12:$H$286,$X752)=Repex),0)
*$DE752</f>
        <v>0</v>
      </c>
      <c r="DG752" s="188" cm="1">
        <f t="array" aca="1" ref="DG752" ca="1">IFERROR(INDEX(Forecast_Capex_Input!BH$12:BH$286,$X752)
*(INDEX(Forecast_Capex_Input!$H$12:$H$286,$X752)=Repex),0)
*$DE752</f>
        <v>0</v>
      </c>
      <c r="DH752" s="188" cm="1">
        <f t="array" aca="1" ref="DH752" ca="1">IFERROR(INDEX(Forecast_Capex_Input!BI$12:BI$286,$X752)
*(INDEX(Forecast_Capex_Input!$H$12:$H$286,$X752)=Repex),0)
*$DE752</f>
        <v>0</v>
      </c>
      <c r="DI752" s="188" cm="1">
        <f t="array" aca="1" ref="DI752" ca="1">IFERROR(INDEX(Forecast_Capex_Input!BJ$12:BJ$286,$X752)
*(INDEX(Forecast_Capex_Input!$H$12:$H$286,$X752)=Repex),0)
*$DE752</f>
        <v>0</v>
      </c>
      <c r="DJ752" s="188" cm="1">
        <f t="array" aca="1" ref="DJ752" ca="1">IFERROR(INDEX(Forecast_Capex_Input!BK$12:BK$286,$X752)
*(INDEX(Forecast_Capex_Input!$H$12:$H$286,$X752)=Repex),0)
*$DE752</f>
        <v>0</v>
      </c>
      <c r="DK752" s="188" cm="1">
        <f t="array" aca="1" ref="DK752" ca="1">IFERROR(INDEX(Forecast_Capex_Input!BL$12:BL$286,$X752)
*(INDEX(Forecast_Capex_Input!$H$12:$H$286,$X752)=Repex),0)
*$DE752</f>
        <v>0</v>
      </c>
      <c r="DL752" s="165"/>
      <c r="DM752" s="188" t="b" cm="1">
        <f t="array" aca="1" ref="DM752" ca="1">OR($G752=Forecast_Capex_Input!$BN$8:$BN$9)</f>
        <v>0</v>
      </c>
      <c r="DN752" s="188" cm="1">
        <f t="array" aca="1" ref="DN752" ca="1">IFERROR(INDEX(Forecast_Capex_Input!BO$12:BO$286,$X752)
*(INDEX(Forecast_Capex_Input!$H$12:$H$286,$X752)=Repex),0)
*$DM752</f>
        <v>0</v>
      </c>
      <c r="DO752" s="188" cm="1">
        <f t="array" aca="1" ref="DO752" ca="1">IFERROR(INDEX(Forecast_Capex_Input!BP$12:BP$286,$X752)
*(INDEX(Forecast_Capex_Input!$H$12:$H$286,$X752)=Repex),0)
*$DM752</f>
        <v>0</v>
      </c>
      <c r="DP752" s="188" cm="1">
        <f t="array" aca="1" ref="DP752" ca="1">IFERROR(INDEX(Forecast_Capex_Input!BQ$12:BQ$286,$X752)
*(INDEX(Forecast_Capex_Input!$H$12:$H$286,$X752)=Repex),0)
*$DM752</f>
        <v>0</v>
      </c>
      <c r="DQ752" s="188" cm="1">
        <f t="array" aca="1" ref="DQ752" ca="1">IFERROR(INDEX(Forecast_Capex_Input!BR$12:BR$286,$X752)
*(INDEX(Forecast_Capex_Input!$H$12:$H$286,$X752)=Repex),0)
*$DM752</f>
        <v>0</v>
      </c>
      <c r="DR752" s="188" cm="1">
        <f t="array" aca="1" ref="DR752" ca="1">IFERROR(INDEX(Forecast_Capex_Input!BS$12:BS$286,$X752)
*(INDEX(Forecast_Capex_Input!$H$12:$H$286,$X752)=Repex),0)
*$DM752</f>
        <v>0</v>
      </c>
      <c r="DS752" s="165"/>
      <c r="DT752" s="188" t="b" cm="1">
        <f t="array" aca="1" ref="DT752" ca="1">OR($G752=Forecast_Capex_Input!$BU$8:$BU$10)</f>
        <v>0</v>
      </c>
      <c r="DU752" s="188" cm="1">
        <f t="array" aca="1" ref="DU752" ca="1">IFERROR(INDEX(Forecast_Capex_Input!BV$12:BV$286,$X752)
*(INDEX(Forecast_Capex_Input!$H$12:$H$286,$X752)=Repex),0)
*$DT752</f>
        <v>0</v>
      </c>
      <c r="DV752" s="188" cm="1">
        <f t="array" aca="1" ref="DV752" ca="1">IFERROR(INDEX(Forecast_Capex_Input!BW$12:BW$286,$X752)
*(INDEX(Forecast_Capex_Input!$H$12:$H$286,$X752)=Repex),0)
*$DT752</f>
        <v>0</v>
      </c>
      <c r="DW752" s="188" cm="1">
        <f t="array" aca="1" ref="DW752" ca="1">IFERROR(INDEX(Forecast_Capex_Input!BX$12:BX$286,$X752)
*(INDEX(Forecast_Capex_Input!$H$12:$H$286,$X752)=Repex),0)
*$DT752</f>
        <v>0</v>
      </c>
      <c r="DX752" s="188" cm="1">
        <f t="array" aca="1" ref="DX752" ca="1">IFERROR(INDEX(Forecast_Capex_Input!BY$12:BY$286,$X752)
*(INDEX(Forecast_Capex_Input!$H$12:$H$286,$X752)=Repex),0)
*$DT752</f>
        <v>0</v>
      </c>
      <c r="DY752" s="188" cm="1">
        <f t="array" aca="1" ref="DY752" ca="1">IFERROR(INDEX(Forecast_Capex_Input!BZ$12:BZ$286,$X752)
*(INDEX(Forecast_Capex_Input!$H$12:$H$286,$X752)=Repex),0)
*$DT752</f>
        <v>0</v>
      </c>
      <c r="DZ752" s="188" cm="1">
        <f t="array" aca="1" ref="DZ752" ca="1">IFERROR(INDEX(Forecast_Capex_Input!CA$12:CA$286,$X752)
*(INDEX(Forecast_Capex_Input!$H$12:$H$286,$X752)=Repex),0)
*$DT752</f>
        <v>0</v>
      </c>
      <c r="EA752" s="188" cm="1">
        <f t="array" aca="1" ref="EA752" ca="1">IFERROR(INDEX(Forecast_Capex_Input!CB$12:CB$286,$X752)
*(INDEX(Forecast_Capex_Input!$H$12:$H$286,$X752)=Repex),0)
*$DT752</f>
        <v>0</v>
      </c>
      <c r="EB752" s="188" cm="1">
        <f t="array" aca="1" ref="EB752" ca="1">IFERROR(INDEX(Forecast_Capex_Input!CC$12:CC$286,$X752)
*(INDEX(Forecast_Capex_Input!$H$12:$H$286,$X752)=Repex),0)
*$DT752</f>
        <v>0</v>
      </c>
      <c r="EC752" s="165"/>
      <c r="ED752" s="226" t="str">
        <f t="shared" si="523"/>
        <v>N/A</v>
      </c>
      <c r="EE752" s="174" t="s">
        <v>15</v>
      </c>
    </row>
    <row r="753" spans="3:135" x14ac:dyDescent="0.2">
      <c r="C753" s="174">
        <f t="shared" si="524"/>
        <v>743</v>
      </c>
      <c r="D753" s="167" t="str" cm="1">
        <f t="array" ref="D753">IFERROR(INDEX(Forecast_Capex_Input!$D$12:$D$286,$X753),NA)</f>
        <v>N/A</v>
      </c>
      <c r="E753" s="172" t="str" cm="1">
        <f t="array" ref="E753">IF($X753=NA,NA,INDEX(Forecast_Capex_Input!$E$12:$E$286,$X753))</f>
        <v>N/A</v>
      </c>
      <c r="F753" s="167" t="str" cm="1">
        <f t="array" aca="1" ref="F753" ca="1">IFERROR(INDEX(General!$E$25:$E$26,$Y753),NA)</f>
        <v>N/A</v>
      </c>
      <c r="G753" s="167" t="str" cm="1">
        <f t="array" aca="1" ref="G753" ca="1">IFERROR(INDEX(Forecast_Capex_Input!$AI$11:$BB$11,$AA753),NA)</f>
        <v>N/A</v>
      </c>
      <c r="H753" s="189" t="str" cm="1">
        <f t="array" aca="1" ref="H753" ca="1">IFERROR(INDEX(Forecast_Capex_Input!$AI$12:$BB$286,$X753,$AA753),NA)</f>
        <v>N/A</v>
      </c>
      <c r="I753" s="199" t="str" cm="1">
        <f t="array" ref="I753">IFERROR(INDEX(Forecast_Capex_Input!$F$12:$F$286,$X753),NA)</f>
        <v>N/A</v>
      </c>
      <c r="J753" s="199" t="str" cm="1">
        <f t="array" ref="J753">IFERROR(INDEX(Forecast_Capex_Input!G$12:G$286,$X753),NA)</f>
        <v>N/A</v>
      </c>
      <c r="K753" s="199" t="str" cm="1">
        <f t="array" ref="K753">IFERROR(INDEX(Forecast_Capex_Input!H$12:H$286,$X753),NA)</f>
        <v>N/A</v>
      </c>
      <c r="L753" s="199" t="str" cm="1">
        <f t="array" ref="L753">IFERROR(INDEX(Forecast_Capex_Input!I$12:I$286,$X753),NA)</f>
        <v>N/A</v>
      </c>
      <c r="M753" s="199" t="str" cm="1">
        <f t="array" ref="M753">IFERROR(INDEX(Forecast_Capex_Input!J$12:J$286,$X753),NA)</f>
        <v>N/A</v>
      </c>
      <c r="N753" s="199" t="str" cm="1">
        <f t="array" ref="N753">IFERROR(INDEX(Forecast_Capex_Input!K$12:K$286,$X753),NA)</f>
        <v>N/A</v>
      </c>
      <c r="O753" s="199" t="str" cm="1">
        <f t="array" ref="O753">IFERROR(INDEX(Forecast_Capex_Input!L$12:L$286,$X753),NA)</f>
        <v>N/A</v>
      </c>
      <c r="P753" s="199" t="str" cm="1">
        <f t="array" ref="P753">IFERROR(INDEX(Forecast_Capex_Input!M$12:M$286,$X753),NA)</f>
        <v>N/A</v>
      </c>
      <c r="Q753" s="172" t="str" cm="1">
        <f t="array" ref="Q753">IFERROR(INDEX(Forecast_Capex_Input!N$12:N$286,$X753),NA)</f>
        <v>N/A</v>
      </c>
      <c r="R753" s="265" cm="1">
        <f t="array" ref="R753">IFERROR(INDEX(Forecast_Capex_Input!O$12:O$286,$X753),0)</f>
        <v>0</v>
      </c>
      <c r="S753" s="172" cm="1">
        <f t="array" ref="S753">IFERROR(INDEX(Forecast_Capex_Input!P$12:P$286,$X753),0)</f>
        <v>0</v>
      </c>
      <c r="T753" s="199" t="str" cm="1">
        <f t="array" aca="1" ref="T753" ca="1">IFERROR(INDEX(General!$K$84:$K$103,$AA753),NA)</f>
        <v>N/A</v>
      </c>
      <c r="U753" s="188" cm="1">
        <f t="array" aca="1" ref="U753" ca="1">IFERROR(
IF($F753=General!$E$25,INDEX(Forecast_Capex_Input!S$12:S$286,$X753),
INDEX(Forecast_Capex_Input!T$12:T$286,$X753)),0)</f>
        <v>0</v>
      </c>
      <c r="V753" s="222" t="b">
        <f>IFERROR(INDEX(Overheads!$T$19:$T$26,MATCH($I753,Overheads!$E$19:$E$26,0)),FALSE)</f>
        <v>0</v>
      </c>
      <c r="W753" s="165"/>
      <c r="X753" s="174" t="str">
        <f>IFERROR(
IF(MATCH($C753,Forecast_Capex_Input!$CI$12:$CI$286,1)+1&gt;MAX(Forecast_Capex_Input!$C$12:$C$286),NA,
MATCH($C753,Forecast_Capex_Input!$CI$12:$CI$286,1)+1),1)</f>
        <v>N/A</v>
      </c>
      <c r="Y753" s="174" t="str" cm="1">
        <f t="array" aca="1" ref="Y753" ca="1">IFERROR(
IF(X752&lt;&gt;X753,1,
IF(COUNTIF(OFFSET(Y752,0,0,-INDEX(Forecast_Capex_Input!$CG$12:$CG$286,$X753)),Y752)=INDEX(Forecast_Capex_Input!$CG$12:$CG$286,$X753),Y752+1,Y752)),NA)</f>
        <v>N/A</v>
      </c>
      <c r="Z753" s="174" t="str" cm="1">
        <f t="array" ref="Z753">IFERROR($C753-IF($X753=1,1,INDEX(Forecast_Capex_Input!$CI$12:$CI$286,$X753-1))+1,NA)</f>
        <v>N/A</v>
      </c>
      <c r="AA753" s="174" t="str" cm="1">
        <f t="array" aca="1" ref="AA753" ca="1">IFERROR(IF(Y753=1,
INDEX(Forecast_Capex_Input!$AI$10:$BB$10,SMALL(IF(INDEX(Forecast_Capex_Input!$AI$12:$BB$286,$X753,0)&gt;0,COLUMN(Forecast_Capex_Input!$AI$10:$BB$10)-COLUMN(Forecast_Capex_Input!$AI$12)+1),ROWS(OFFSET(AA752,0,0,-$Z753)))),
OFFSET(AA752,-INDEX(Forecast_Capex_Input!$CG$12:$CG$286,$X753)+1,0)),NA)</f>
        <v>N/A</v>
      </c>
      <c r="AB753" s="174" t="str">
        <f t="shared" ca="1" si="493"/>
        <v>N/A</v>
      </c>
      <c r="AC753" s="222" t="b">
        <f t="shared" si="525"/>
        <v>0</v>
      </c>
      <c r="AD753" s="220" t="b">
        <v>0</v>
      </c>
      <c r="AE753" s="222" t="b">
        <f t="shared" si="494"/>
        <v>1</v>
      </c>
      <c r="AF753" s="165"/>
      <c r="AG753" s="215">
        <v>0</v>
      </c>
      <c r="AH753" s="215">
        <v>0</v>
      </c>
      <c r="AI753" s="215">
        <v>0</v>
      </c>
      <c r="AJ753" s="215">
        <v>0</v>
      </c>
      <c r="AK753" s="215">
        <v>0</v>
      </c>
      <c r="AL753" s="155">
        <v>0</v>
      </c>
      <c r="AM753" s="165"/>
      <c r="AN753" s="215" cm="1">
        <f t="array" aca="1" ref="AN753" ca="1">IFERROR(INDEX(General!O$33:O$34,$AB753)
*AG753,0)</f>
        <v>0</v>
      </c>
      <c r="AO753" s="215" cm="1">
        <f t="array" aca="1" ref="AO753" ca="1">IFERROR(INDEX(General!P$33:P$34,$AB753)
*AH753,0)</f>
        <v>0</v>
      </c>
      <c r="AP753" s="215" cm="1">
        <f t="array" aca="1" ref="AP753" ca="1">IFERROR(INDEX(General!Q$33:Q$34,$AB753)
*AI753,0)</f>
        <v>0</v>
      </c>
      <c r="AQ753" s="215" cm="1">
        <f t="array" aca="1" ref="AQ753" ca="1">IFERROR(INDEX(General!R$33:R$34,$AB753)
*AJ753,0)</f>
        <v>0</v>
      </c>
      <c r="AR753" s="215" cm="1">
        <f t="array" aca="1" ref="AR753" ca="1">IFERROR(INDEX(General!S$33:S$34,$AB753)
*AK753,0)</f>
        <v>0</v>
      </c>
      <c r="AS753" s="155">
        <f t="shared" ca="1" si="526"/>
        <v>0</v>
      </c>
      <c r="AT753" s="165"/>
      <c r="AU753" s="215">
        <f ca="1">IF($AE753=FALSE,AN753*Overheads!$R$24*$V753,
IFERROR(Overheads!$O$49*$V753*AN753,0)
+IFERROR(Overheads!Q$59*$V753*(AN753/Overheads!Q$68),0))</f>
        <v>0</v>
      </c>
      <c r="AV753" s="215">
        <f ca="1">IF($AE753=FALSE,AO753*Overheads!$R$24*$V753,
IFERROR(Overheads!$O$49*$V753*AO753,0)
+IFERROR(Overheads!R$59*$V753*(AO753/Overheads!R$68),0))</f>
        <v>0</v>
      </c>
      <c r="AW753" s="215">
        <f ca="1">IF($AE753=FALSE,AP753*Overheads!$R$24*$V753,
IFERROR(Overheads!$O$49*$V753*AP753,0)
+IFERROR(Overheads!S$59*$V753*(AP753/Overheads!S$68),0))</f>
        <v>0</v>
      </c>
      <c r="AX753" s="215">
        <f ca="1">IF($AE753=FALSE,AQ753*Overheads!$R$24*$V753,
IFERROR(Overheads!$O$49*$V753*AQ753,0)
+IFERROR(Overheads!T$59*$V753*(AQ753/Overheads!T$68),0))</f>
        <v>0</v>
      </c>
      <c r="AY753" s="215">
        <f ca="1">IF($AE753=FALSE,AR753*Overheads!$R$24*$V753,
IFERROR(Overheads!$O$49*$V753*AR753,0)
+IFERROR(Overheads!U$59*$V753*(AR753/Overheads!U$68),0))</f>
        <v>0</v>
      </c>
      <c r="AZ753" s="155">
        <f t="shared" ca="1" si="527"/>
        <v>0</v>
      </c>
      <c r="BA753" s="165"/>
      <c r="BB753" s="215">
        <f ca="1">IF($AE753=FALSE,AN753*Overheads!$S$25,
IFERROR(Overheads!$O$50*AN753,0)
+IFERROR(Overheads!Q$60*(AN753/Overheads!Q$66),0))</f>
        <v>0</v>
      </c>
      <c r="BC753" s="215">
        <f ca="1">IF($AE753=FALSE,AO753*Overheads!$S$25,
IFERROR(Overheads!$O$50*AO753,0)
+IFERROR(Overheads!R$60*(AO753/Overheads!R$66),0))</f>
        <v>0</v>
      </c>
      <c r="BD753" s="215">
        <f ca="1">IF($AE753=FALSE,AP753*Overheads!$S$25,
IFERROR(Overheads!$O$50*AP753,0)
+IFERROR(Overheads!S$60*(AP753/Overheads!S$66),0))</f>
        <v>0</v>
      </c>
      <c r="BE753" s="215">
        <f ca="1">IF($AE753=FALSE,AQ753*Overheads!$S$25,
IFERROR(Overheads!$O$50*AQ753,0)
+IFERROR(Overheads!T$60*(AQ753/Overheads!T$66),0))</f>
        <v>0</v>
      </c>
      <c r="BF753" s="215">
        <f ca="1">IF($AE753=FALSE,AR753*Overheads!$S$25,
IFERROR(Overheads!$O$50*AR753,0)
+IFERROR(Overheads!U$60*(AR753/Overheads!U$66),0))</f>
        <v>0</v>
      </c>
      <c r="BG753" s="155">
        <f t="shared" ca="1" si="528"/>
        <v>0</v>
      </c>
      <c r="BH753" s="165"/>
      <c r="BI753" s="215">
        <f t="shared" ca="1" si="529"/>
        <v>0</v>
      </c>
      <c r="BJ753" s="215">
        <f t="shared" ca="1" si="495"/>
        <v>0</v>
      </c>
      <c r="BK753" s="215">
        <f t="shared" ca="1" si="496"/>
        <v>0</v>
      </c>
      <c r="BL753" s="215">
        <f t="shared" ca="1" si="497"/>
        <v>0</v>
      </c>
      <c r="BM753" s="215">
        <f t="shared" ca="1" si="498"/>
        <v>0</v>
      </c>
      <c r="BN753" s="155">
        <f t="shared" ca="1" si="530"/>
        <v>0</v>
      </c>
      <c r="BO753" s="165"/>
      <c r="BP753" s="187" cm="1">
        <f t="array" ref="BP753">IFERROR(IF($X753=$X752,BP752,INDEX(Forecast_Capex_Input!AC$12:AC$286,$X753)),0)</f>
        <v>0</v>
      </c>
      <c r="BQ753" s="187" cm="1">
        <f t="array" ref="BQ753">IFERROR(IF($X753=$X752,BQ752,INDEX(Forecast_Capex_Input!AD$12:AD$286,$X753)),0)</f>
        <v>0</v>
      </c>
      <c r="BR753" s="187" cm="1">
        <f t="array" ref="BR753">IFERROR(IF($X753=$X752,BR752,INDEX(Forecast_Capex_Input!AE$12:AE$286,$X753)),0)</f>
        <v>0</v>
      </c>
      <c r="BS753" s="187" cm="1">
        <f t="array" ref="BS753">IFERROR(IF($X753=$X752,BS752,INDEX(Forecast_Capex_Input!AF$12:AF$286,$X753)),0)</f>
        <v>0</v>
      </c>
      <c r="BT753" s="187" cm="1">
        <f t="array" ref="BT753">IFERROR(IF($X753=$X752,BT752,INDEX(Forecast_Capex_Input!AG$12:AG$286,$X753)),0)</f>
        <v>0</v>
      </c>
      <c r="BU753" s="165"/>
      <c r="BV753" s="215">
        <f t="shared" si="499"/>
        <v>0</v>
      </c>
      <c r="BW753" s="215">
        <f t="shared" si="500"/>
        <v>0</v>
      </c>
      <c r="BX753" s="215">
        <f t="shared" si="501"/>
        <v>0</v>
      </c>
      <c r="BY753" s="215">
        <f t="shared" si="502"/>
        <v>0</v>
      </c>
      <c r="BZ753" s="215">
        <f t="shared" si="503"/>
        <v>0</v>
      </c>
      <c r="CA753" s="155">
        <f t="shared" si="531"/>
        <v>0</v>
      </c>
      <c r="CB753" s="165"/>
      <c r="CC753" s="215">
        <f t="shared" si="504"/>
        <v>0</v>
      </c>
      <c r="CD753" s="215">
        <f t="shared" si="505"/>
        <v>0</v>
      </c>
      <c r="CE753" s="215">
        <f t="shared" si="506"/>
        <v>0</v>
      </c>
      <c r="CF753" s="215">
        <f t="shared" si="507"/>
        <v>0</v>
      </c>
      <c r="CG753" s="215">
        <f t="shared" si="508"/>
        <v>0</v>
      </c>
      <c r="CH753" s="155">
        <f t="shared" si="532"/>
        <v>0</v>
      </c>
      <c r="CI753" s="165"/>
      <c r="CJ753" s="215">
        <f t="shared" si="509"/>
        <v>0</v>
      </c>
      <c r="CK753" s="215">
        <f t="shared" si="510"/>
        <v>0</v>
      </c>
      <c r="CL753" s="215">
        <f t="shared" si="511"/>
        <v>0</v>
      </c>
      <c r="CM753" s="215">
        <f t="shared" si="512"/>
        <v>0</v>
      </c>
      <c r="CN753" s="215">
        <f t="shared" si="513"/>
        <v>0</v>
      </c>
      <c r="CO753" s="155">
        <f t="shared" si="533"/>
        <v>0</v>
      </c>
      <c r="CP753" s="165"/>
      <c r="CQ753" s="223">
        <f t="shared" si="514"/>
        <v>0</v>
      </c>
      <c r="CR753" s="223">
        <f t="shared" si="515"/>
        <v>0</v>
      </c>
      <c r="CS753" s="223">
        <f t="shared" si="516"/>
        <v>0</v>
      </c>
      <c r="CT753" s="223">
        <f t="shared" si="517"/>
        <v>0</v>
      </c>
      <c r="CU753" s="223">
        <f t="shared" si="518"/>
        <v>0</v>
      </c>
      <c r="CV753" s="155">
        <f t="shared" si="534"/>
        <v>0</v>
      </c>
      <c r="CW753" s="165"/>
      <c r="CX753" s="215">
        <f t="shared" si="535"/>
        <v>0</v>
      </c>
      <c r="CY753" s="215">
        <f t="shared" si="519"/>
        <v>0</v>
      </c>
      <c r="CZ753" s="215">
        <f t="shared" si="520"/>
        <v>0</v>
      </c>
      <c r="DA753" s="215">
        <f t="shared" si="521"/>
        <v>0</v>
      </c>
      <c r="DB753" s="215">
        <f t="shared" si="522"/>
        <v>0</v>
      </c>
      <c r="DC753" s="155">
        <f t="shared" si="536"/>
        <v>0</v>
      </c>
      <c r="DD753" s="165"/>
      <c r="DE753" s="188" t="b" cm="1">
        <f t="array" aca="1" ref="DE753" ca="1">OR($G753=Forecast_Capex_Input!$BF$8:$BF$10)</f>
        <v>0</v>
      </c>
      <c r="DF753" s="188" cm="1">
        <f t="array" aca="1" ref="DF753" ca="1">IFERROR(INDEX(Forecast_Capex_Input!BG$12:BG$286,$X753)
*(INDEX(Forecast_Capex_Input!$H$12:$H$286,$X753)=Repex),0)
*$DE753</f>
        <v>0</v>
      </c>
      <c r="DG753" s="188" cm="1">
        <f t="array" aca="1" ref="DG753" ca="1">IFERROR(INDEX(Forecast_Capex_Input!BH$12:BH$286,$X753)
*(INDEX(Forecast_Capex_Input!$H$12:$H$286,$X753)=Repex),0)
*$DE753</f>
        <v>0</v>
      </c>
      <c r="DH753" s="188" cm="1">
        <f t="array" aca="1" ref="DH753" ca="1">IFERROR(INDEX(Forecast_Capex_Input!BI$12:BI$286,$X753)
*(INDEX(Forecast_Capex_Input!$H$12:$H$286,$X753)=Repex),0)
*$DE753</f>
        <v>0</v>
      </c>
      <c r="DI753" s="188" cm="1">
        <f t="array" aca="1" ref="DI753" ca="1">IFERROR(INDEX(Forecast_Capex_Input!BJ$12:BJ$286,$X753)
*(INDEX(Forecast_Capex_Input!$H$12:$H$286,$X753)=Repex),0)
*$DE753</f>
        <v>0</v>
      </c>
      <c r="DJ753" s="188" cm="1">
        <f t="array" aca="1" ref="DJ753" ca="1">IFERROR(INDEX(Forecast_Capex_Input!BK$12:BK$286,$X753)
*(INDEX(Forecast_Capex_Input!$H$12:$H$286,$X753)=Repex),0)
*$DE753</f>
        <v>0</v>
      </c>
      <c r="DK753" s="188" cm="1">
        <f t="array" aca="1" ref="DK753" ca="1">IFERROR(INDEX(Forecast_Capex_Input!BL$12:BL$286,$X753)
*(INDEX(Forecast_Capex_Input!$H$12:$H$286,$X753)=Repex),0)
*$DE753</f>
        <v>0</v>
      </c>
      <c r="DL753" s="165"/>
      <c r="DM753" s="188" t="b" cm="1">
        <f t="array" aca="1" ref="DM753" ca="1">OR($G753=Forecast_Capex_Input!$BN$8:$BN$9)</f>
        <v>0</v>
      </c>
      <c r="DN753" s="188" cm="1">
        <f t="array" aca="1" ref="DN753" ca="1">IFERROR(INDEX(Forecast_Capex_Input!BO$12:BO$286,$X753)
*(INDEX(Forecast_Capex_Input!$H$12:$H$286,$X753)=Repex),0)
*$DM753</f>
        <v>0</v>
      </c>
      <c r="DO753" s="188" cm="1">
        <f t="array" aca="1" ref="DO753" ca="1">IFERROR(INDEX(Forecast_Capex_Input!BP$12:BP$286,$X753)
*(INDEX(Forecast_Capex_Input!$H$12:$H$286,$X753)=Repex),0)
*$DM753</f>
        <v>0</v>
      </c>
      <c r="DP753" s="188" cm="1">
        <f t="array" aca="1" ref="DP753" ca="1">IFERROR(INDEX(Forecast_Capex_Input!BQ$12:BQ$286,$X753)
*(INDEX(Forecast_Capex_Input!$H$12:$H$286,$X753)=Repex),0)
*$DM753</f>
        <v>0</v>
      </c>
      <c r="DQ753" s="188" cm="1">
        <f t="array" aca="1" ref="DQ753" ca="1">IFERROR(INDEX(Forecast_Capex_Input!BR$12:BR$286,$X753)
*(INDEX(Forecast_Capex_Input!$H$12:$H$286,$X753)=Repex),0)
*$DM753</f>
        <v>0</v>
      </c>
      <c r="DR753" s="188" cm="1">
        <f t="array" aca="1" ref="DR753" ca="1">IFERROR(INDEX(Forecast_Capex_Input!BS$12:BS$286,$X753)
*(INDEX(Forecast_Capex_Input!$H$12:$H$286,$X753)=Repex),0)
*$DM753</f>
        <v>0</v>
      </c>
      <c r="DS753" s="165"/>
      <c r="DT753" s="188" t="b" cm="1">
        <f t="array" aca="1" ref="DT753" ca="1">OR($G753=Forecast_Capex_Input!$BU$8:$BU$10)</f>
        <v>0</v>
      </c>
      <c r="DU753" s="188" cm="1">
        <f t="array" aca="1" ref="DU753" ca="1">IFERROR(INDEX(Forecast_Capex_Input!BV$12:BV$286,$X753)
*(INDEX(Forecast_Capex_Input!$H$12:$H$286,$X753)=Repex),0)
*$DT753</f>
        <v>0</v>
      </c>
      <c r="DV753" s="188" cm="1">
        <f t="array" aca="1" ref="DV753" ca="1">IFERROR(INDEX(Forecast_Capex_Input!BW$12:BW$286,$X753)
*(INDEX(Forecast_Capex_Input!$H$12:$H$286,$X753)=Repex),0)
*$DT753</f>
        <v>0</v>
      </c>
      <c r="DW753" s="188" cm="1">
        <f t="array" aca="1" ref="DW753" ca="1">IFERROR(INDEX(Forecast_Capex_Input!BX$12:BX$286,$X753)
*(INDEX(Forecast_Capex_Input!$H$12:$H$286,$X753)=Repex),0)
*$DT753</f>
        <v>0</v>
      </c>
      <c r="DX753" s="188" cm="1">
        <f t="array" aca="1" ref="DX753" ca="1">IFERROR(INDEX(Forecast_Capex_Input!BY$12:BY$286,$X753)
*(INDEX(Forecast_Capex_Input!$H$12:$H$286,$X753)=Repex),0)
*$DT753</f>
        <v>0</v>
      </c>
      <c r="DY753" s="188" cm="1">
        <f t="array" aca="1" ref="DY753" ca="1">IFERROR(INDEX(Forecast_Capex_Input!BZ$12:BZ$286,$X753)
*(INDEX(Forecast_Capex_Input!$H$12:$H$286,$X753)=Repex),0)
*$DT753</f>
        <v>0</v>
      </c>
      <c r="DZ753" s="188" cm="1">
        <f t="array" aca="1" ref="DZ753" ca="1">IFERROR(INDEX(Forecast_Capex_Input!CA$12:CA$286,$X753)
*(INDEX(Forecast_Capex_Input!$H$12:$H$286,$X753)=Repex),0)
*$DT753</f>
        <v>0</v>
      </c>
      <c r="EA753" s="188" cm="1">
        <f t="array" aca="1" ref="EA753" ca="1">IFERROR(INDEX(Forecast_Capex_Input!CB$12:CB$286,$X753)
*(INDEX(Forecast_Capex_Input!$H$12:$H$286,$X753)=Repex),0)
*$DT753</f>
        <v>0</v>
      </c>
      <c r="EB753" s="188" cm="1">
        <f t="array" aca="1" ref="EB753" ca="1">IFERROR(INDEX(Forecast_Capex_Input!CC$12:CC$286,$X753)
*(INDEX(Forecast_Capex_Input!$H$12:$H$286,$X753)=Repex),0)
*$DT753</f>
        <v>0</v>
      </c>
      <c r="EC753" s="165"/>
      <c r="ED753" s="226" t="str">
        <f t="shared" si="523"/>
        <v>N/A</v>
      </c>
      <c r="EE753" s="174" t="s">
        <v>15</v>
      </c>
    </row>
    <row r="754" spans="3:135" x14ac:dyDescent="0.2">
      <c r="C754" s="174">
        <f t="shared" si="524"/>
        <v>744</v>
      </c>
      <c r="D754" s="167" t="str" cm="1">
        <f t="array" ref="D754">IFERROR(INDEX(Forecast_Capex_Input!$D$12:$D$286,$X754),NA)</f>
        <v>N/A</v>
      </c>
      <c r="E754" s="172" t="str" cm="1">
        <f t="array" ref="E754">IF($X754=NA,NA,INDEX(Forecast_Capex_Input!$E$12:$E$286,$X754))</f>
        <v>N/A</v>
      </c>
      <c r="F754" s="167" t="str" cm="1">
        <f t="array" aca="1" ref="F754" ca="1">IFERROR(INDEX(General!$E$25:$E$26,$Y754),NA)</f>
        <v>N/A</v>
      </c>
      <c r="G754" s="167" t="str" cm="1">
        <f t="array" aca="1" ref="G754" ca="1">IFERROR(INDEX(Forecast_Capex_Input!$AI$11:$BB$11,$AA754),NA)</f>
        <v>N/A</v>
      </c>
      <c r="H754" s="189" t="str" cm="1">
        <f t="array" aca="1" ref="H754" ca="1">IFERROR(INDEX(Forecast_Capex_Input!$AI$12:$BB$286,$X754,$AA754),NA)</f>
        <v>N/A</v>
      </c>
      <c r="I754" s="199" t="str" cm="1">
        <f t="array" ref="I754">IFERROR(INDEX(Forecast_Capex_Input!$F$12:$F$286,$X754),NA)</f>
        <v>N/A</v>
      </c>
      <c r="J754" s="199" t="str" cm="1">
        <f t="array" ref="J754">IFERROR(INDEX(Forecast_Capex_Input!G$12:G$286,$X754),NA)</f>
        <v>N/A</v>
      </c>
      <c r="K754" s="199" t="str" cm="1">
        <f t="array" ref="K754">IFERROR(INDEX(Forecast_Capex_Input!H$12:H$286,$X754),NA)</f>
        <v>N/A</v>
      </c>
      <c r="L754" s="199" t="str" cm="1">
        <f t="array" ref="L754">IFERROR(INDEX(Forecast_Capex_Input!I$12:I$286,$X754),NA)</f>
        <v>N/A</v>
      </c>
      <c r="M754" s="199" t="str" cm="1">
        <f t="array" ref="M754">IFERROR(INDEX(Forecast_Capex_Input!J$12:J$286,$X754),NA)</f>
        <v>N/A</v>
      </c>
      <c r="N754" s="199" t="str" cm="1">
        <f t="array" ref="N754">IFERROR(INDEX(Forecast_Capex_Input!K$12:K$286,$X754),NA)</f>
        <v>N/A</v>
      </c>
      <c r="O754" s="199" t="str" cm="1">
        <f t="array" ref="O754">IFERROR(INDEX(Forecast_Capex_Input!L$12:L$286,$X754),NA)</f>
        <v>N/A</v>
      </c>
      <c r="P754" s="199" t="str" cm="1">
        <f t="array" ref="P754">IFERROR(INDEX(Forecast_Capex_Input!M$12:M$286,$X754),NA)</f>
        <v>N/A</v>
      </c>
      <c r="Q754" s="172" t="str" cm="1">
        <f t="array" ref="Q754">IFERROR(INDEX(Forecast_Capex_Input!N$12:N$286,$X754),NA)</f>
        <v>N/A</v>
      </c>
      <c r="R754" s="265" cm="1">
        <f t="array" ref="R754">IFERROR(INDEX(Forecast_Capex_Input!O$12:O$286,$X754),0)</f>
        <v>0</v>
      </c>
      <c r="S754" s="172" cm="1">
        <f t="array" ref="S754">IFERROR(INDEX(Forecast_Capex_Input!P$12:P$286,$X754),0)</f>
        <v>0</v>
      </c>
      <c r="T754" s="199" t="str" cm="1">
        <f t="array" aca="1" ref="T754" ca="1">IFERROR(INDEX(General!$K$84:$K$103,$AA754),NA)</f>
        <v>N/A</v>
      </c>
      <c r="U754" s="188" cm="1">
        <f t="array" aca="1" ref="U754" ca="1">IFERROR(
IF($F754=General!$E$25,INDEX(Forecast_Capex_Input!S$12:S$286,$X754),
INDEX(Forecast_Capex_Input!T$12:T$286,$X754)),0)</f>
        <v>0</v>
      </c>
      <c r="V754" s="222" t="b">
        <f>IFERROR(INDEX(Overheads!$T$19:$T$26,MATCH($I754,Overheads!$E$19:$E$26,0)),FALSE)</f>
        <v>0</v>
      </c>
      <c r="W754" s="165"/>
      <c r="X754" s="174" t="str">
        <f>IFERROR(
IF(MATCH($C754,Forecast_Capex_Input!$CI$12:$CI$286,1)+1&gt;MAX(Forecast_Capex_Input!$C$12:$C$286),NA,
MATCH($C754,Forecast_Capex_Input!$CI$12:$CI$286,1)+1),1)</f>
        <v>N/A</v>
      </c>
      <c r="Y754" s="174" t="str" cm="1">
        <f t="array" aca="1" ref="Y754" ca="1">IFERROR(
IF(X753&lt;&gt;X754,1,
IF(COUNTIF(OFFSET(Y753,0,0,-INDEX(Forecast_Capex_Input!$CG$12:$CG$286,$X754)),Y753)=INDEX(Forecast_Capex_Input!$CG$12:$CG$286,$X754),Y753+1,Y753)),NA)</f>
        <v>N/A</v>
      </c>
      <c r="Z754" s="174" t="str" cm="1">
        <f t="array" ref="Z754">IFERROR($C754-IF($X754=1,1,INDEX(Forecast_Capex_Input!$CI$12:$CI$286,$X754-1))+1,NA)</f>
        <v>N/A</v>
      </c>
      <c r="AA754" s="174" t="str" cm="1">
        <f t="array" aca="1" ref="AA754" ca="1">IFERROR(IF(Y754=1,
INDEX(Forecast_Capex_Input!$AI$10:$BB$10,SMALL(IF(INDEX(Forecast_Capex_Input!$AI$12:$BB$286,$X754,0)&gt;0,COLUMN(Forecast_Capex_Input!$AI$10:$BB$10)-COLUMN(Forecast_Capex_Input!$AI$12)+1),ROWS(OFFSET(AA753,0,0,-$Z754)))),
OFFSET(AA753,-INDEX(Forecast_Capex_Input!$CG$12:$CG$286,$X754)+1,0)),NA)</f>
        <v>N/A</v>
      </c>
      <c r="AB754" s="174" t="str">
        <f t="shared" ca="1" si="493"/>
        <v>N/A</v>
      </c>
      <c r="AC754" s="222" t="b">
        <f t="shared" si="525"/>
        <v>0</v>
      </c>
      <c r="AD754" s="220" t="b">
        <v>0</v>
      </c>
      <c r="AE754" s="222" t="b">
        <f t="shared" si="494"/>
        <v>1</v>
      </c>
      <c r="AF754" s="165"/>
      <c r="AG754" s="215">
        <v>0</v>
      </c>
      <c r="AH754" s="215">
        <v>0</v>
      </c>
      <c r="AI754" s="215">
        <v>0</v>
      </c>
      <c r="AJ754" s="215">
        <v>0</v>
      </c>
      <c r="AK754" s="215">
        <v>0</v>
      </c>
      <c r="AL754" s="155">
        <v>0</v>
      </c>
      <c r="AM754" s="165"/>
      <c r="AN754" s="215" cm="1">
        <f t="array" aca="1" ref="AN754" ca="1">IFERROR(INDEX(General!O$33:O$34,$AB754)
*AG754,0)</f>
        <v>0</v>
      </c>
      <c r="AO754" s="215" cm="1">
        <f t="array" aca="1" ref="AO754" ca="1">IFERROR(INDEX(General!P$33:P$34,$AB754)
*AH754,0)</f>
        <v>0</v>
      </c>
      <c r="AP754" s="215" cm="1">
        <f t="array" aca="1" ref="AP754" ca="1">IFERROR(INDEX(General!Q$33:Q$34,$AB754)
*AI754,0)</f>
        <v>0</v>
      </c>
      <c r="AQ754" s="215" cm="1">
        <f t="array" aca="1" ref="AQ754" ca="1">IFERROR(INDEX(General!R$33:R$34,$AB754)
*AJ754,0)</f>
        <v>0</v>
      </c>
      <c r="AR754" s="215" cm="1">
        <f t="array" aca="1" ref="AR754" ca="1">IFERROR(INDEX(General!S$33:S$34,$AB754)
*AK754,0)</f>
        <v>0</v>
      </c>
      <c r="AS754" s="155">
        <f t="shared" ca="1" si="526"/>
        <v>0</v>
      </c>
      <c r="AT754" s="165"/>
      <c r="AU754" s="215">
        <f ca="1">IF($AE754=FALSE,AN754*Overheads!$R$24*$V754,
IFERROR(Overheads!$O$49*$V754*AN754,0)
+IFERROR(Overheads!Q$59*$V754*(AN754/Overheads!Q$68),0))</f>
        <v>0</v>
      </c>
      <c r="AV754" s="215">
        <f ca="1">IF($AE754=FALSE,AO754*Overheads!$R$24*$V754,
IFERROR(Overheads!$O$49*$V754*AO754,0)
+IFERROR(Overheads!R$59*$V754*(AO754/Overheads!R$68),0))</f>
        <v>0</v>
      </c>
      <c r="AW754" s="215">
        <f ca="1">IF($AE754=FALSE,AP754*Overheads!$R$24*$V754,
IFERROR(Overheads!$O$49*$V754*AP754,0)
+IFERROR(Overheads!S$59*$V754*(AP754/Overheads!S$68),0))</f>
        <v>0</v>
      </c>
      <c r="AX754" s="215">
        <f ca="1">IF($AE754=FALSE,AQ754*Overheads!$R$24*$V754,
IFERROR(Overheads!$O$49*$V754*AQ754,0)
+IFERROR(Overheads!T$59*$V754*(AQ754/Overheads!T$68),0))</f>
        <v>0</v>
      </c>
      <c r="AY754" s="215">
        <f ca="1">IF($AE754=FALSE,AR754*Overheads!$R$24*$V754,
IFERROR(Overheads!$O$49*$V754*AR754,0)
+IFERROR(Overheads!U$59*$V754*(AR754/Overheads!U$68),0))</f>
        <v>0</v>
      </c>
      <c r="AZ754" s="155">
        <f t="shared" ca="1" si="527"/>
        <v>0</v>
      </c>
      <c r="BA754" s="165"/>
      <c r="BB754" s="215">
        <f ca="1">IF($AE754=FALSE,AN754*Overheads!$S$25,
IFERROR(Overheads!$O$50*AN754,0)
+IFERROR(Overheads!Q$60*(AN754/Overheads!Q$66),0))</f>
        <v>0</v>
      </c>
      <c r="BC754" s="215">
        <f ca="1">IF($AE754=FALSE,AO754*Overheads!$S$25,
IFERROR(Overheads!$O$50*AO754,0)
+IFERROR(Overheads!R$60*(AO754/Overheads!R$66),0))</f>
        <v>0</v>
      </c>
      <c r="BD754" s="215">
        <f ca="1">IF($AE754=FALSE,AP754*Overheads!$S$25,
IFERROR(Overheads!$O$50*AP754,0)
+IFERROR(Overheads!S$60*(AP754/Overheads!S$66),0))</f>
        <v>0</v>
      </c>
      <c r="BE754" s="215">
        <f ca="1">IF($AE754=FALSE,AQ754*Overheads!$S$25,
IFERROR(Overheads!$O$50*AQ754,0)
+IFERROR(Overheads!T$60*(AQ754/Overheads!T$66),0))</f>
        <v>0</v>
      </c>
      <c r="BF754" s="215">
        <f ca="1">IF($AE754=FALSE,AR754*Overheads!$S$25,
IFERROR(Overheads!$O$50*AR754,0)
+IFERROR(Overheads!U$60*(AR754/Overheads!U$66),0))</f>
        <v>0</v>
      </c>
      <c r="BG754" s="155">
        <f t="shared" ca="1" si="528"/>
        <v>0</v>
      </c>
      <c r="BH754" s="165"/>
      <c r="BI754" s="215">
        <f t="shared" ca="1" si="529"/>
        <v>0</v>
      </c>
      <c r="BJ754" s="215">
        <f t="shared" ca="1" si="495"/>
        <v>0</v>
      </c>
      <c r="BK754" s="215">
        <f t="shared" ca="1" si="496"/>
        <v>0</v>
      </c>
      <c r="BL754" s="215">
        <f t="shared" ca="1" si="497"/>
        <v>0</v>
      </c>
      <c r="BM754" s="215">
        <f t="shared" ca="1" si="498"/>
        <v>0</v>
      </c>
      <c r="BN754" s="155">
        <f t="shared" ca="1" si="530"/>
        <v>0</v>
      </c>
      <c r="BO754" s="165"/>
      <c r="BP754" s="187" cm="1">
        <f t="array" ref="BP754">IFERROR(IF($X754=$X753,BP753,INDEX(Forecast_Capex_Input!AC$12:AC$286,$X754)),0)</f>
        <v>0</v>
      </c>
      <c r="BQ754" s="187" cm="1">
        <f t="array" ref="BQ754">IFERROR(IF($X754=$X753,BQ753,INDEX(Forecast_Capex_Input!AD$12:AD$286,$X754)),0)</f>
        <v>0</v>
      </c>
      <c r="BR754" s="187" cm="1">
        <f t="array" ref="BR754">IFERROR(IF($X754=$X753,BR753,INDEX(Forecast_Capex_Input!AE$12:AE$286,$X754)),0)</f>
        <v>0</v>
      </c>
      <c r="BS754" s="187" cm="1">
        <f t="array" ref="BS754">IFERROR(IF($X754=$X753,BS753,INDEX(Forecast_Capex_Input!AF$12:AF$286,$X754)),0)</f>
        <v>0</v>
      </c>
      <c r="BT754" s="187" cm="1">
        <f t="array" ref="BT754">IFERROR(IF($X754=$X753,BT753,INDEX(Forecast_Capex_Input!AG$12:AG$286,$X754)),0)</f>
        <v>0</v>
      </c>
      <c r="BU754" s="165"/>
      <c r="BV754" s="215">
        <f t="shared" si="499"/>
        <v>0</v>
      </c>
      <c r="BW754" s="215">
        <f t="shared" si="500"/>
        <v>0</v>
      </c>
      <c r="BX754" s="215">
        <f t="shared" si="501"/>
        <v>0</v>
      </c>
      <c r="BY754" s="215">
        <f t="shared" si="502"/>
        <v>0</v>
      </c>
      <c r="BZ754" s="215">
        <f t="shared" si="503"/>
        <v>0</v>
      </c>
      <c r="CA754" s="155">
        <f t="shared" si="531"/>
        <v>0</v>
      </c>
      <c r="CB754" s="165"/>
      <c r="CC754" s="215">
        <f t="shared" si="504"/>
        <v>0</v>
      </c>
      <c r="CD754" s="215">
        <f t="shared" si="505"/>
        <v>0</v>
      </c>
      <c r="CE754" s="215">
        <f t="shared" si="506"/>
        <v>0</v>
      </c>
      <c r="CF754" s="215">
        <f t="shared" si="507"/>
        <v>0</v>
      </c>
      <c r="CG754" s="215">
        <f t="shared" si="508"/>
        <v>0</v>
      </c>
      <c r="CH754" s="155">
        <f t="shared" si="532"/>
        <v>0</v>
      </c>
      <c r="CI754" s="165"/>
      <c r="CJ754" s="215">
        <f t="shared" si="509"/>
        <v>0</v>
      </c>
      <c r="CK754" s="215">
        <f t="shared" si="510"/>
        <v>0</v>
      </c>
      <c r="CL754" s="215">
        <f t="shared" si="511"/>
        <v>0</v>
      </c>
      <c r="CM754" s="215">
        <f t="shared" si="512"/>
        <v>0</v>
      </c>
      <c r="CN754" s="215">
        <f t="shared" si="513"/>
        <v>0</v>
      </c>
      <c r="CO754" s="155">
        <f t="shared" si="533"/>
        <v>0</v>
      </c>
      <c r="CP754" s="165"/>
      <c r="CQ754" s="223">
        <f t="shared" si="514"/>
        <v>0</v>
      </c>
      <c r="CR754" s="223">
        <f t="shared" si="515"/>
        <v>0</v>
      </c>
      <c r="CS754" s="223">
        <f t="shared" si="516"/>
        <v>0</v>
      </c>
      <c r="CT754" s="223">
        <f t="shared" si="517"/>
        <v>0</v>
      </c>
      <c r="CU754" s="223">
        <f t="shared" si="518"/>
        <v>0</v>
      </c>
      <c r="CV754" s="155">
        <f t="shared" si="534"/>
        <v>0</v>
      </c>
      <c r="CW754" s="165"/>
      <c r="CX754" s="215">
        <f t="shared" si="535"/>
        <v>0</v>
      </c>
      <c r="CY754" s="215">
        <f t="shared" si="519"/>
        <v>0</v>
      </c>
      <c r="CZ754" s="215">
        <f t="shared" si="520"/>
        <v>0</v>
      </c>
      <c r="DA754" s="215">
        <f t="shared" si="521"/>
        <v>0</v>
      </c>
      <c r="DB754" s="215">
        <f t="shared" si="522"/>
        <v>0</v>
      </c>
      <c r="DC754" s="155">
        <f t="shared" si="536"/>
        <v>0</v>
      </c>
      <c r="DD754" s="165"/>
      <c r="DE754" s="188" t="b" cm="1">
        <f t="array" aca="1" ref="DE754" ca="1">OR($G754=Forecast_Capex_Input!$BF$8:$BF$10)</f>
        <v>0</v>
      </c>
      <c r="DF754" s="188" cm="1">
        <f t="array" aca="1" ref="DF754" ca="1">IFERROR(INDEX(Forecast_Capex_Input!BG$12:BG$286,$X754)
*(INDEX(Forecast_Capex_Input!$H$12:$H$286,$X754)=Repex),0)
*$DE754</f>
        <v>0</v>
      </c>
      <c r="DG754" s="188" cm="1">
        <f t="array" aca="1" ref="DG754" ca="1">IFERROR(INDEX(Forecast_Capex_Input!BH$12:BH$286,$X754)
*(INDEX(Forecast_Capex_Input!$H$12:$H$286,$X754)=Repex),0)
*$DE754</f>
        <v>0</v>
      </c>
      <c r="DH754" s="188" cm="1">
        <f t="array" aca="1" ref="DH754" ca="1">IFERROR(INDEX(Forecast_Capex_Input!BI$12:BI$286,$X754)
*(INDEX(Forecast_Capex_Input!$H$12:$H$286,$X754)=Repex),0)
*$DE754</f>
        <v>0</v>
      </c>
      <c r="DI754" s="188" cm="1">
        <f t="array" aca="1" ref="DI754" ca="1">IFERROR(INDEX(Forecast_Capex_Input!BJ$12:BJ$286,$X754)
*(INDEX(Forecast_Capex_Input!$H$12:$H$286,$X754)=Repex),0)
*$DE754</f>
        <v>0</v>
      </c>
      <c r="DJ754" s="188" cm="1">
        <f t="array" aca="1" ref="DJ754" ca="1">IFERROR(INDEX(Forecast_Capex_Input!BK$12:BK$286,$X754)
*(INDEX(Forecast_Capex_Input!$H$12:$H$286,$X754)=Repex),0)
*$DE754</f>
        <v>0</v>
      </c>
      <c r="DK754" s="188" cm="1">
        <f t="array" aca="1" ref="DK754" ca="1">IFERROR(INDEX(Forecast_Capex_Input!BL$12:BL$286,$X754)
*(INDEX(Forecast_Capex_Input!$H$12:$H$286,$X754)=Repex),0)
*$DE754</f>
        <v>0</v>
      </c>
      <c r="DL754" s="165"/>
      <c r="DM754" s="188" t="b" cm="1">
        <f t="array" aca="1" ref="DM754" ca="1">OR($G754=Forecast_Capex_Input!$BN$8:$BN$9)</f>
        <v>0</v>
      </c>
      <c r="DN754" s="188" cm="1">
        <f t="array" aca="1" ref="DN754" ca="1">IFERROR(INDEX(Forecast_Capex_Input!BO$12:BO$286,$X754)
*(INDEX(Forecast_Capex_Input!$H$12:$H$286,$X754)=Repex),0)
*$DM754</f>
        <v>0</v>
      </c>
      <c r="DO754" s="188" cm="1">
        <f t="array" aca="1" ref="DO754" ca="1">IFERROR(INDEX(Forecast_Capex_Input!BP$12:BP$286,$X754)
*(INDEX(Forecast_Capex_Input!$H$12:$H$286,$X754)=Repex),0)
*$DM754</f>
        <v>0</v>
      </c>
      <c r="DP754" s="188" cm="1">
        <f t="array" aca="1" ref="DP754" ca="1">IFERROR(INDEX(Forecast_Capex_Input!BQ$12:BQ$286,$X754)
*(INDEX(Forecast_Capex_Input!$H$12:$H$286,$X754)=Repex),0)
*$DM754</f>
        <v>0</v>
      </c>
      <c r="DQ754" s="188" cm="1">
        <f t="array" aca="1" ref="DQ754" ca="1">IFERROR(INDEX(Forecast_Capex_Input!BR$12:BR$286,$X754)
*(INDEX(Forecast_Capex_Input!$H$12:$H$286,$X754)=Repex),0)
*$DM754</f>
        <v>0</v>
      </c>
      <c r="DR754" s="188" cm="1">
        <f t="array" aca="1" ref="DR754" ca="1">IFERROR(INDEX(Forecast_Capex_Input!BS$12:BS$286,$X754)
*(INDEX(Forecast_Capex_Input!$H$12:$H$286,$X754)=Repex),0)
*$DM754</f>
        <v>0</v>
      </c>
      <c r="DS754" s="165"/>
      <c r="DT754" s="188" t="b" cm="1">
        <f t="array" aca="1" ref="DT754" ca="1">OR($G754=Forecast_Capex_Input!$BU$8:$BU$10)</f>
        <v>0</v>
      </c>
      <c r="DU754" s="188" cm="1">
        <f t="array" aca="1" ref="DU754" ca="1">IFERROR(INDEX(Forecast_Capex_Input!BV$12:BV$286,$X754)
*(INDEX(Forecast_Capex_Input!$H$12:$H$286,$X754)=Repex),0)
*$DT754</f>
        <v>0</v>
      </c>
      <c r="DV754" s="188" cm="1">
        <f t="array" aca="1" ref="DV754" ca="1">IFERROR(INDEX(Forecast_Capex_Input!BW$12:BW$286,$X754)
*(INDEX(Forecast_Capex_Input!$H$12:$H$286,$X754)=Repex),0)
*$DT754</f>
        <v>0</v>
      </c>
      <c r="DW754" s="188" cm="1">
        <f t="array" aca="1" ref="DW754" ca="1">IFERROR(INDEX(Forecast_Capex_Input!BX$12:BX$286,$X754)
*(INDEX(Forecast_Capex_Input!$H$12:$H$286,$X754)=Repex),0)
*$DT754</f>
        <v>0</v>
      </c>
      <c r="DX754" s="188" cm="1">
        <f t="array" aca="1" ref="DX754" ca="1">IFERROR(INDEX(Forecast_Capex_Input!BY$12:BY$286,$X754)
*(INDEX(Forecast_Capex_Input!$H$12:$H$286,$X754)=Repex),0)
*$DT754</f>
        <v>0</v>
      </c>
      <c r="DY754" s="188" cm="1">
        <f t="array" aca="1" ref="DY754" ca="1">IFERROR(INDEX(Forecast_Capex_Input!BZ$12:BZ$286,$X754)
*(INDEX(Forecast_Capex_Input!$H$12:$H$286,$X754)=Repex),0)
*$DT754</f>
        <v>0</v>
      </c>
      <c r="DZ754" s="188" cm="1">
        <f t="array" aca="1" ref="DZ754" ca="1">IFERROR(INDEX(Forecast_Capex_Input!CA$12:CA$286,$X754)
*(INDEX(Forecast_Capex_Input!$H$12:$H$286,$X754)=Repex),0)
*$DT754</f>
        <v>0</v>
      </c>
      <c r="EA754" s="188" cm="1">
        <f t="array" aca="1" ref="EA754" ca="1">IFERROR(INDEX(Forecast_Capex_Input!CB$12:CB$286,$X754)
*(INDEX(Forecast_Capex_Input!$H$12:$H$286,$X754)=Repex),0)
*$DT754</f>
        <v>0</v>
      </c>
      <c r="EB754" s="188" cm="1">
        <f t="array" aca="1" ref="EB754" ca="1">IFERROR(INDEX(Forecast_Capex_Input!CC$12:CC$286,$X754)
*(INDEX(Forecast_Capex_Input!$H$12:$H$286,$X754)=Repex),0)
*$DT754</f>
        <v>0</v>
      </c>
      <c r="EC754" s="165"/>
      <c r="ED754" s="226" t="str">
        <f t="shared" si="523"/>
        <v>N/A</v>
      </c>
      <c r="EE754" s="174" t="s">
        <v>15</v>
      </c>
    </row>
    <row r="755" spans="3:135" x14ac:dyDescent="0.2">
      <c r="C755" s="174">
        <f t="shared" si="524"/>
        <v>745</v>
      </c>
      <c r="D755" s="167" t="str" cm="1">
        <f t="array" ref="D755">IFERROR(INDEX(Forecast_Capex_Input!$D$12:$D$286,$X755),NA)</f>
        <v>N/A</v>
      </c>
      <c r="E755" s="172" t="str" cm="1">
        <f t="array" ref="E755">IF($X755=NA,NA,INDEX(Forecast_Capex_Input!$E$12:$E$286,$X755))</f>
        <v>N/A</v>
      </c>
      <c r="F755" s="167" t="str" cm="1">
        <f t="array" aca="1" ref="F755" ca="1">IFERROR(INDEX(General!$E$25:$E$26,$Y755),NA)</f>
        <v>N/A</v>
      </c>
      <c r="G755" s="167" t="str" cm="1">
        <f t="array" aca="1" ref="G755" ca="1">IFERROR(INDEX(Forecast_Capex_Input!$AI$11:$BB$11,$AA755),NA)</f>
        <v>N/A</v>
      </c>
      <c r="H755" s="189" t="str" cm="1">
        <f t="array" aca="1" ref="H755" ca="1">IFERROR(INDEX(Forecast_Capex_Input!$AI$12:$BB$286,$X755,$AA755),NA)</f>
        <v>N/A</v>
      </c>
      <c r="I755" s="199" t="str" cm="1">
        <f t="array" ref="I755">IFERROR(INDEX(Forecast_Capex_Input!$F$12:$F$286,$X755),NA)</f>
        <v>N/A</v>
      </c>
      <c r="J755" s="199" t="str" cm="1">
        <f t="array" ref="J755">IFERROR(INDEX(Forecast_Capex_Input!G$12:G$286,$X755),NA)</f>
        <v>N/A</v>
      </c>
      <c r="K755" s="199" t="str" cm="1">
        <f t="array" ref="K755">IFERROR(INDEX(Forecast_Capex_Input!H$12:H$286,$X755),NA)</f>
        <v>N/A</v>
      </c>
      <c r="L755" s="199" t="str" cm="1">
        <f t="array" ref="L755">IFERROR(INDEX(Forecast_Capex_Input!I$12:I$286,$X755),NA)</f>
        <v>N/A</v>
      </c>
      <c r="M755" s="199" t="str" cm="1">
        <f t="array" ref="M755">IFERROR(INDEX(Forecast_Capex_Input!J$12:J$286,$X755),NA)</f>
        <v>N/A</v>
      </c>
      <c r="N755" s="199" t="str" cm="1">
        <f t="array" ref="N755">IFERROR(INDEX(Forecast_Capex_Input!K$12:K$286,$X755),NA)</f>
        <v>N/A</v>
      </c>
      <c r="O755" s="199" t="str" cm="1">
        <f t="array" ref="O755">IFERROR(INDEX(Forecast_Capex_Input!L$12:L$286,$X755),NA)</f>
        <v>N/A</v>
      </c>
      <c r="P755" s="199" t="str" cm="1">
        <f t="array" ref="P755">IFERROR(INDEX(Forecast_Capex_Input!M$12:M$286,$X755),NA)</f>
        <v>N/A</v>
      </c>
      <c r="Q755" s="172" t="str" cm="1">
        <f t="array" ref="Q755">IFERROR(INDEX(Forecast_Capex_Input!N$12:N$286,$X755),NA)</f>
        <v>N/A</v>
      </c>
      <c r="R755" s="265" cm="1">
        <f t="array" ref="R755">IFERROR(INDEX(Forecast_Capex_Input!O$12:O$286,$X755),0)</f>
        <v>0</v>
      </c>
      <c r="S755" s="172" cm="1">
        <f t="array" ref="S755">IFERROR(INDEX(Forecast_Capex_Input!P$12:P$286,$X755),0)</f>
        <v>0</v>
      </c>
      <c r="T755" s="199" t="str" cm="1">
        <f t="array" aca="1" ref="T755" ca="1">IFERROR(INDEX(General!$K$84:$K$103,$AA755),NA)</f>
        <v>N/A</v>
      </c>
      <c r="U755" s="188" cm="1">
        <f t="array" aca="1" ref="U755" ca="1">IFERROR(
IF($F755=General!$E$25,INDEX(Forecast_Capex_Input!S$12:S$286,$X755),
INDEX(Forecast_Capex_Input!T$12:T$286,$X755)),0)</f>
        <v>0</v>
      </c>
      <c r="V755" s="222" t="b">
        <f>IFERROR(INDEX(Overheads!$T$19:$T$26,MATCH($I755,Overheads!$E$19:$E$26,0)),FALSE)</f>
        <v>0</v>
      </c>
      <c r="W755" s="165"/>
      <c r="X755" s="174" t="str">
        <f>IFERROR(
IF(MATCH($C755,Forecast_Capex_Input!$CI$12:$CI$286,1)+1&gt;MAX(Forecast_Capex_Input!$C$12:$C$286),NA,
MATCH($C755,Forecast_Capex_Input!$CI$12:$CI$286,1)+1),1)</f>
        <v>N/A</v>
      </c>
      <c r="Y755" s="174" t="str" cm="1">
        <f t="array" aca="1" ref="Y755" ca="1">IFERROR(
IF(X754&lt;&gt;X755,1,
IF(COUNTIF(OFFSET(Y754,0,0,-INDEX(Forecast_Capex_Input!$CG$12:$CG$286,$X755)),Y754)=INDEX(Forecast_Capex_Input!$CG$12:$CG$286,$X755),Y754+1,Y754)),NA)</f>
        <v>N/A</v>
      </c>
      <c r="Z755" s="174" t="str" cm="1">
        <f t="array" ref="Z755">IFERROR($C755-IF($X755=1,1,INDEX(Forecast_Capex_Input!$CI$12:$CI$286,$X755-1))+1,NA)</f>
        <v>N/A</v>
      </c>
      <c r="AA755" s="174" t="str" cm="1">
        <f t="array" aca="1" ref="AA755" ca="1">IFERROR(IF(Y755=1,
INDEX(Forecast_Capex_Input!$AI$10:$BB$10,SMALL(IF(INDEX(Forecast_Capex_Input!$AI$12:$BB$286,$X755,0)&gt;0,COLUMN(Forecast_Capex_Input!$AI$10:$BB$10)-COLUMN(Forecast_Capex_Input!$AI$12)+1),ROWS(OFFSET(AA754,0,0,-$Z755)))),
OFFSET(AA754,-INDEX(Forecast_Capex_Input!$CG$12:$CG$286,$X755)+1,0)),NA)</f>
        <v>N/A</v>
      </c>
      <c r="AB755" s="174" t="str">
        <f t="shared" ca="1" si="493"/>
        <v>N/A</v>
      </c>
      <c r="AC755" s="222" t="b">
        <f t="shared" si="525"/>
        <v>0</v>
      </c>
      <c r="AD755" s="220" t="b">
        <v>0</v>
      </c>
      <c r="AE755" s="222" t="b">
        <f t="shared" si="494"/>
        <v>1</v>
      </c>
      <c r="AF755" s="165"/>
      <c r="AG755" s="215">
        <v>0</v>
      </c>
      <c r="AH755" s="215">
        <v>0</v>
      </c>
      <c r="AI755" s="215">
        <v>0</v>
      </c>
      <c r="AJ755" s="215">
        <v>0</v>
      </c>
      <c r="AK755" s="215">
        <v>0</v>
      </c>
      <c r="AL755" s="155">
        <v>0</v>
      </c>
      <c r="AM755" s="165"/>
      <c r="AN755" s="215" cm="1">
        <f t="array" aca="1" ref="AN755" ca="1">IFERROR(INDEX(General!O$33:O$34,$AB755)
*AG755,0)</f>
        <v>0</v>
      </c>
      <c r="AO755" s="215" cm="1">
        <f t="array" aca="1" ref="AO755" ca="1">IFERROR(INDEX(General!P$33:P$34,$AB755)
*AH755,0)</f>
        <v>0</v>
      </c>
      <c r="AP755" s="215" cm="1">
        <f t="array" aca="1" ref="AP755" ca="1">IFERROR(INDEX(General!Q$33:Q$34,$AB755)
*AI755,0)</f>
        <v>0</v>
      </c>
      <c r="AQ755" s="215" cm="1">
        <f t="array" aca="1" ref="AQ755" ca="1">IFERROR(INDEX(General!R$33:R$34,$AB755)
*AJ755,0)</f>
        <v>0</v>
      </c>
      <c r="AR755" s="215" cm="1">
        <f t="array" aca="1" ref="AR755" ca="1">IFERROR(INDEX(General!S$33:S$34,$AB755)
*AK755,0)</f>
        <v>0</v>
      </c>
      <c r="AS755" s="155">
        <f t="shared" ca="1" si="526"/>
        <v>0</v>
      </c>
      <c r="AT755" s="165"/>
      <c r="AU755" s="215">
        <f ca="1">IF($AE755=FALSE,AN755*Overheads!$R$24*$V755,
IFERROR(Overheads!$O$49*$V755*AN755,0)
+IFERROR(Overheads!Q$59*$V755*(AN755/Overheads!Q$68),0))</f>
        <v>0</v>
      </c>
      <c r="AV755" s="215">
        <f ca="1">IF($AE755=FALSE,AO755*Overheads!$R$24*$V755,
IFERROR(Overheads!$O$49*$V755*AO755,0)
+IFERROR(Overheads!R$59*$V755*(AO755/Overheads!R$68),0))</f>
        <v>0</v>
      </c>
      <c r="AW755" s="215">
        <f ca="1">IF($AE755=FALSE,AP755*Overheads!$R$24*$V755,
IFERROR(Overheads!$O$49*$V755*AP755,0)
+IFERROR(Overheads!S$59*$V755*(AP755/Overheads!S$68),0))</f>
        <v>0</v>
      </c>
      <c r="AX755" s="215">
        <f ca="1">IF($AE755=FALSE,AQ755*Overheads!$R$24*$V755,
IFERROR(Overheads!$O$49*$V755*AQ755,0)
+IFERROR(Overheads!T$59*$V755*(AQ755/Overheads!T$68),0))</f>
        <v>0</v>
      </c>
      <c r="AY755" s="215">
        <f ca="1">IF($AE755=FALSE,AR755*Overheads!$R$24*$V755,
IFERROR(Overheads!$O$49*$V755*AR755,0)
+IFERROR(Overheads!U$59*$V755*(AR755/Overheads!U$68),0))</f>
        <v>0</v>
      </c>
      <c r="AZ755" s="155">
        <f t="shared" ca="1" si="527"/>
        <v>0</v>
      </c>
      <c r="BA755" s="165"/>
      <c r="BB755" s="215">
        <f ca="1">IF($AE755=FALSE,AN755*Overheads!$S$25,
IFERROR(Overheads!$O$50*AN755,0)
+IFERROR(Overheads!Q$60*(AN755/Overheads!Q$66),0))</f>
        <v>0</v>
      </c>
      <c r="BC755" s="215">
        <f ca="1">IF($AE755=FALSE,AO755*Overheads!$S$25,
IFERROR(Overheads!$O$50*AO755,0)
+IFERROR(Overheads!R$60*(AO755/Overheads!R$66),0))</f>
        <v>0</v>
      </c>
      <c r="BD755" s="215">
        <f ca="1">IF($AE755=FALSE,AP755*Overheads!$S$25,
IFERROR(Overheads!$O$50*AP755,0)
+IFERROR(Overheads!S$60*(AP755/Overheads!S$66),0))</f>
        <v>0</v>
      </c>
      <c r="BE755" s="215">
        <f ca="1">IF($AE755=FALSE,AQ755*Overheads!$S$25,
IFERROR(Overheads!$O$50*AQ755,0)
+IFERROR(Overheads!T$60*(AQ755/Overheads!T$66),0))</f>
        <v>0</v>
      </c>
      <c r="BF755" s="215">
        <f ca="1">IF($AE755=FALSE,AR755*Overheads!$S$25,
IFERROR(Overheads!$O$50*AR755,0)
+IFERROR(Overheads!U$60*(AR755/Overheads!U$66),0))</f>
        <v>0</v>
      </c>
      <c r="BG755" s="155">
        <f t="shared" ca="1" si="528"/>
        <v>0</v>
      </c>
      <c r="BH755" s="165"/>
      <c r="BI755" s="215">
        <f t="shared" ca="1" si="529"/>
        <v>0</v>
      </c>
      <c r="BJ755" s="215">
        <f t="shared" ca="1" si="495"/>
        <v>0</v>
      </c>
      <c r="BK755" s="215">
        <f t="shared" ca="1" si="496"/>
        <v>0</v>
      </c>
      <c r="BL755" s="215">
        <f t="shared" ca="1" si="497"/>
        <v>0</v>
      </c>
      <c r="BM755" s="215">
        <f t="shared" ca="1" si="498"/>
        <v>0</v>
      </c>
      <c r="BN755" s="155">
        <f t="shared" ca="1" si="530"/>
        <v>0</v>
      </c>
      <c r="BO755" s="165"/>
      <c r="BP755" s="187" cm="1">
        <f t="array" ref="BP755">IFERROR(IF($X755=$X754,BP754,INDEX(Forecast_Capex_Input!AC$12:AC$286,$X755)),0)</f>
        <v>0</v>
      </c>
      <c r="BQ755" s="187" cm="1">
        <f t="array" ref="BQ755">IFERROR(IF($X755=$X754,BQ754,INDEX(Forecast_Capex_Input!AD$12:AD$286,$X755)),0)</f>
        <v>0</v>
      </c>
      <c r="BR755" s="187" cm="1">
        <f t="array" ref="BR755">IFERROR(IF($X755=$X754,BR754,INDEX(Forecast_Capex_Input!AE$12:AE$286,$X755)),0)</f>
        <v>0</v>
      </c>
      <c r="BS755" s="187" cm="1">
        <f t="array" ref="BS755">IFERROR(IF($X755=$X754,BS754,INDEX(Forecast_Capex_Input!AF$12:AF$286,$X755)),0)</f>
        <v>0</v>
      </c>
      <c r="BT755" s="187" cm="1">
        <f t="array" ref="BT755">IFERROR(IF($X755=$X754,BT754,INDEX(Forecast_Capex_Input!AG$12:AG$286,$X755)),0)</f>
        <v>0</v>
      </c>
      <c r="BU755" s="165"/>
      <c r="BV755" s="215">
        <f t="shared" si="499"/>
        <v>0</v>
      </c>
      <c r="BW755" s="215">
        <f t="shared" si="500"/>
        <v>0</v>
      </c>
      <c r="BX755" s="215">
        <f t="shared" si="501"/>
        <v>0</v>
      </c>
      <c r="BY755" s="215">
        <f t="shared" si="502"/>
        <v>0</v>
      </c>
      <c r="BZ755" s="215">
        <f t="shared" si="503"/>
        <v>0</v>
      </c>
      <c r="CA755" s="155">
        <f t="shared" si="531"/>
        <v>0</v>
      </c>
      <c r="CB755" s="165"/>
      <c r="CC755" s="215">
        <f t="shared" si="504"/>
        <v>0</v>
      </c>
      <c r="CD755" s="215">
        <f t="shared" si="505"/>
        <v>0</v>
      </c>
      <c r="CE755" s="215">
        <f t="shared" si="506"/>
        <v>0</v>
      </c>
      <c r="CF755" s="215">
        <f t="shared" si="507"/>
        <v>0</v>
      </c>
      <c r="CG755" s="215">
        <f t="shared" si="508"/>
        <v>0</v>
      </c>
      <c r="CH755" s="155">
        <f t="shared" si="532"/>
        <v>0</v>
      </c>
      <c r="CI755" s="165"/>
      <c r="CJ755" s="215">
        <f t="shared" si="509"/>
        <v>0</v>
      </c>
      <c r="CK755" s="215">
        <f t="shared" si="510"/>
        <v>0</v>
      </c>
      <c r="CL755" s="215">
        <f t="shared" si="511"/>
        <v>0</v>
      </c>
      <c r="CM755" s="215">
        <f t="shared" si="512"/>
        <v>0</v>
      </c>
      <c r="CN755" s="215">
        <f t="shared" si="513"/>
        <v>0</v>
      </c>
      <c r="CO755" s="155">
        <f t="shared" si="533"/>
        <v>0</v>
      </c>
      <c r="CP755" s="165"/>
      <c r="CQ755" s="223">
        <f t="shared" si="514"/>
        <v>0</v>
      </c>
      <c r="CR755" s="223">
        <f t="shared" si="515"/>
        <v>0</v>
      </c>
      <c r="CS755" s="223">
        <f t="shared" si="516"/>
        <v>0</v>
      </c>
      <c r="CT755" s="223">
        <f t="shared" si="517"/>
        <v>0</v>
      </c>
      <c r="CU755" s="223">
        <f t="shared" si="518"/>
        <v>0</v>
      </c>
      <c r="CV755" s="155">
        <f t="shared" si="534"/>
        <v>0</v>
      </c>
      <c r="CW755" s="165"/>
      <c r="CX755" s="215">
        <f t="shared" si="535"/>
        <v>0</v>
      </c>
      <c r="CY755" s="215">
        <f t="shared" si="519"/>
        <v>0</v>
      </c>
      <c r="CZ755" s="215">
        <f t="shared" si="520"/>
        <v>0</v>
      </c>
      <c r="DA755" s="215">
        <f t="shared" si="521"/>
        <v>0</v>
      </c>
      <c r="DB755" s="215">
        <f t="shared" si="522"/>
        <v>0</v>
      </c>
      <c r="DC755" s="155">
        <f t="shared" si="536"/>
        <v>0</v>
      </c>
      <c r="DD755" s="165"/>
      <c r="DE755" s="188" t="b" cm="1">
        <f t="array" aca="1" ref="DE755" ca="1">OR($G755=Forecast_Capex_Input!$BF$8:$BF$10)</f>
        <v>0</v>
      </c>
      <c r="DF755" s="188" cm="1">
        <f t="array" aca="1" ref="DF755" ca="1">IFERROR(INDEX(Forecast_Capex_Input!BG$12:BG$286,$X755)
*(INDEX(Forecast_Capex_Input!$H$12:$H$286,$X755)=Repex),0)
*$DE755</f>
        <v>0</v>
      </c>
      <c r="DG755" s="188" cm="1">
        <f t="array" aca="1" ref="DG755" ca="1">IFERROR(INDEX(Forecast_Capex_Input!BH$12:BH$286,$X755)
*(INDEX(Forecast_Capex_Input!$H$12:$H$286,$X755)=Repex),0)
*$DE755</f>
        <v>0</v>
      </c>
      <c r="DH755" s="188" cm="1">
        <f t="array" aca="1" ref="DH755" ca="1">IFERROR(INDEX(Forecast_Capex_Input!BI$12:BI$286,$X755)
*(INDEX(Forecast_Capex_Input!$H$12:$H$286,$X755)=Repex),0)
*$DE755</f>
        <v>0</v>
      </c>
      <c r="DI755" s="188" cm="1">
        <f t="array" aca="1" ref="DI755" ca="1">IFERROR(INDEX(Forecast_Capex_Input!BJ$12:BJ$286,$X755)
*(INDEX(Forecast_Capex_Input!$H$12:$H$286,$X755)=Repex),0)
*$DE755</f>
        <v>0</v>
      </c>
      <c r="DJ755" s="188" cm="1">
        <f t="array" aca="1" ref="DJ755" ca="1">IFERROR(INDEX(Forecast_Capex_Input!BK$12:BK$286,$X755)
*(INDEX(Forecast_Capex_Input!$H$12:$H$286,$X755)=Repex),0)
*$DE755</f>
        <v>0</v>
      </c>
      <c r="DK755" s="188" cm="1">
        <f t="array" aca="1" ref="DK755" ca="1">IFERROR(INDEX(Forecast_Capex_Input!BL$12:BL$286,$X755)
*(INDEX(Forecast_Capex_Input!$H$12:$H$286,$X755)=Repex),0)
*$DE755</f>
        <v>0</v>
      </c>
      <c r="DL755" s="165"/>
      <c r="DM755" s="188" t="b" cm="1">
        <f t="array" aca="1" ref="DM755" ca="1">OR($G755=Forecast_Capex_Input!$BN$8:$BN$9)</f>
        <v>0</v>
      </c>
      <c r="DN755" s="188" cm="1">
        <f t="array" aca="1" ref="DN755" ca="1">IFERROR(INDEX(Forecast_Capex_Input!BO$12:BO$286,$X755)
*(INDEX(Forecast_Capex_Input!$H$12:$H$286,$X755)=Repex),0)
*$DM755</f>
        <v>0</v>
      </c>
      <c r="DO755" s="188" cm="1">
        <f t="array" aca="1" ref="DO755" ca="1">IFERROR(INDEX(Forecast_Capex_Input!BP$12:BP$286,$X755)
*(INDEX(Forecast_Capex_Input!$H$12:$H$286,$X755)=Repex),0)
*$DM755</f>
        <v>0</v>
      </c>
      <c r="DP755" s="188" cm="1">
        <f t="array" aca="1" ref="DP755" ca="1">IFERROR(INDEX(Forecast_Capex_Input!BQ$12:BQ$286,$X755)
*(INDEX(Forecast_Capex_Input!$H$12:$H$286,$X755)=Repex),0)
*$DM755</f>
        <v>0</v>
      </c>
      <c r="DQ755" s="188" cm="1">
        <f t="array" aca="1" ref="DQ755" ca="1">IFERROR(INDEX(Forecast_Capex_Input!BR$12:BR$286,$X755)
*(INDEX(Forecast_Capex_Input!$H$12:$H$286,$X755)=Repex),0)
*$DM755</f>
        <v>0</v>
      </c>
      <c r="DR755" s="188" cm="1">
        <f t="array" aca="1" ref="DR755" ca="1">IFERROR(INDEX(Forecast_Capex_Input!BS$12:BS$286,$X755)
*(INDEX(Forecast_Capex_Input!$H$12:$H$286,$X755)=Repex),0)
*$DM755</f>
        <v>0</v>
      </c>
      <c r="DS755" s="165"/>
      <c r="DT755" s="188" t="b" cm="1">
        <f t="array" aca="1" ref="DT755" ca="1">OR($G755=Forecast_Capex_Input!$BU$8:$BU$10)</f>
        <v>0</v>
      </c>
      <c r="DU755" s="188" cm="1">
        <f t="array" aca="1" ref="DU755" ca="1">IFERROR(INDEX(Forecast_Capex_Input!BV$12:BV$286,$X755)
*(INDEX(Forecast_Capex_Input!$H$12:$H$286,$X755)=Repex),0)
*$DT755</f>
        <v>0</v>
      </c>
      <c r="DV755" s="188" cm="1">
        <f t="array" aca="1" ref="DV755" ca="1">IFERROR(INDEX(Forecast_Capex_Input!BW$12:BW$286,$X755)
*(INDEX(Forecast_Capex_Input!$H$12:$H$286,$X755)=Repex),0)
*$DT755</f>
        <v>0</v>
      </c>
      <c r="DW755" s="188" cm="1">
        <f t="array" aca="1" ref="DW755" ca="1">IFERROR(INDEX(Forecast_Capex_Input!BX$12:BX$286,$X755)
*(INDEX(Forecast_Capex_Input!$H$12:$H$286,$X755)=Repex),0)
*$DT755</f>
        <v>0</v>
      </c>
      <c r="DX755" s="188" cm="1">
        <f t="array" aca="1" ref="DX755" ca="1">IFERROR(INDEX(Forecast_Capex_Input!BY$12:BY$286,$X755)
*(INDEX(Forecast_Capex_Input!$H$12:$H$286,$X755)=Repex),0)
*$DT755</f>
        <v>0</v>
      </c>
      <c r="DY755" s="188" cm="1">
        <f t="array" aca="1" ref="DY755" ca="1">IFERROR(INDEX(Forecast_Capex_Input!BZ$12:BZ$286,$X755)
*(INDEX(Forecast_Capex_Input!$H$12:$H$286,$X755)=Repex),0)
*$DT755</f>
        <v>0</v>
      </c>
      <c r="DZ755" s="188" cm="1">
        <f t="array" aca="1" ref="DZ755" ca="1">IFERROR(INDEX(Forecast_Capex_Input!CA$12:CA$286,$X755)
*(INDEX(Forecast_Capex_Input!$H$12:$H$286,$X755)=Repex),0)
*$DT755</f>
        <v>0</v>
      </c>
      <c r="EA755" s="188" cm="1">
        <f t="array" aca="1" ref="EA755" ca="1">IFERROR(INDEX(Forecast_Capex_Input!CB$12:CB$286,$X755)
*(INDEX(Forecast_Capex_Input!$H$12:$H$286,$X755)=Repex),0)
*$DT755</f>
        <v>0</v>
      </c>
      <c r="EB755" s="188" cm="1">
        <f t="array" aca="1" ref="EB755" ca="1">IFERROR(INDEX(Forecast_Capex_Input!CC$12:CC$286,$X755)
*(INDEX(Forecast_Capex_Input!$H$12:$H$286,$X755)=Repex),0)
*$DT755</f>
        <v>0</v>
      </c>
      <c r="EC755" s="165"/>
      <c r="ED755" s="226" t="str">
        <f t="shared" si="523"/>
        <v>N/A</v>
      </c>
      <c r="EE755" s="174" t="s">
        <v>15</v>
      </c>
    </row>
    <row r="756" spans="3:135" x14ac:dyDescent="0.2">
      <c r="C756" s="174">
        <f t="shared" si="524"/>
        <v>746</v>
      </c>
      <c r="D756" s="167" t="str" cm="1">
        <f t="array" ref="D756">IFERROR(INDEX(Forecast_Capex_Input!$D$12:$D$286,$X756),NA)</f>
        <v>N/A</v>
      </c>
      <c r="E756" s="172" t="str" cm="1">
        <f t="array" ref="E756">IF($X756=NA,NA,INDEX(Forecast_Capex_Input!$E$12:$E$286,$X756))</f>
        <v>N/A</v>
      </c>
      <c r="F756" s="167" t="str" cm="1">
        <f t="array" aca="1" ref="F756" ca="1">IFERROR(INDEX(General!$E$25:$E$26,$Y756),NA)</f>
        <v>N/A</v>
      </c>
      <c r="G756" s="167" t="str" cm="1">
        <f t="array" aca="1" ref="G756" ca="1">IFERROR(INDEX(Forecast_Capex_Input!$AI$11:$BB$11,$AA756),NA)</f>
        <v>N/A</v>
      </c>
      <c r="H756" s="189" t="str" cm="1">
        <f t="array" aca="1" ref="H756" ca="1">IFERROR(INDEX(Forecast_Capex_Input!$AI$12:$BB$286,$X756,$AA756),NA)</f>
        <v>N/A</v>
      </c>
      <c r="I756" s="199" t="str" cm="1">
        <f t="array" ref="I756">IFERROR(INDEX(Forecast_Capex_Input!$F$12:$F$286,$X756),NA)</f>
        <v>N/A</v>
      </c>
      <c r="J756" s="199" t="str" cm="1">
        <f t="array" ref="J756">IFERROR(INDEX(Forecast_Capex_Input!G$12:G$286,$X756),NA)</f>
        <v>N/A</v>
      </c>
      <c r="K756" s="199" t="str" cm="1">
        <f t="array" ref="K756">IFERROR(INDEX(Forecast_Capex_Input!H$12:H$286,$X756),NA)</f>
        <v>N/A</v>
      </c>
      <c r="L756" s="199" t="str" cm="1">
        <f t="array" ref="L756">IFERROR(INDEX(Forecast_Capex_Input!I$12:I$286,$X756),NA)</f>
        <v>N/A</v>
      </c>
      <c r="M756" s="199" t="str" cm="1">
        <f t="array" ref="M756">IFERROR(INDEX(Forecast_Capex_Input!J$12:J$286,$X756),NA)</f>
        <v>N/A</v>
      </c>
      <c r="N756" s="199" t="str" cm="1">
        <f t="array" ref="N756">IFERROR(INDEX(Forecast_Capex_Input!K$12:K$286,$X756),NA)</f>
        <v>N/A</v>
      </c>
      <c r="O756" s="199" t="str" cm="1">
        <f t="array" ref="O756">IFERROR(INDEX(Forecast_Capex_Input!L$12:L$286,$X756),NA)</f>
        <v>N/A</v>
      </c>
      <c r="P756" s="199" t="str" cm="1">
        <f t="array" ref="P756">IFERROR(INDEX(Forecast_Capex_Input!M$12:M$286,$X756),NA)</f>
        <v>N/A</v>
      </c>
      <c r="Q756" s="172" t="str" cm="1">
        <f t="array" ref="Q756">IFERROR(INDEX(Forecast_Capex_Input!N$12:N$286,$X756),NA)</f>
        <v>N/A</v>
      </c>
      <c r="R756" s="265" cm="1">
        <f t="array" ref="R756">IFERROR(INDEX(Forecast_Capex_Input!O$12:O$286,$X756),0)</f>
        <v>0</v>
      </c>
      <c r="S756" s="172" cm="1">
        <f t="array" ref="S756">IFERROR(INDEX(Forecast_Capex_Input!P$12:P$286,$X756),0)</f>
        <v>0</v>
      </c>
      <c r="T756" s="199" t="str" cm="1">
        <f t="array" aca="1" ref="T756" ca="1">IFERROR(INDEX(General!$K$84:$K$103,$AA756),NA)</f>
        <v>N/A</v>
      </c>
      <c r="U756" s="188" cm="1">
        <f t="array" aca="1" ref="U756" ca="1">IFERROR(
IF($F756=General!$E$25,INDEX(Forecast_Capex_Input!S$12:S$286,$X756),
INDEX(Forecast_Capex_Input!T$12:T$286,$X756)),0)</f>
        <v>0</v>
      </c>
      <c r="V756" s="222" t="b">
        <f>IFERROR(INDEX(Overheads!$T$19:$T$26,MATCH($I756,Overheads!$E$19:$E$26,0)),FALSE)</f>
        <v>0</v>
      </c>
      <c r="W756" s="165"/>
      <c r="X756" s="174" t="str">
        <f>IFERROR(
IF(MATCH($C756,Forecast_Capex_Input!$CI$12:$CI$286,1)+1&gt;MAX(Forecast_Capex_Input!$C$12:$C$286),NA,
MATCH($C756,Forecast_Capex_Input!$CI$12:$CI$286,1)+1),1)</f>
        <v>N/A</v>
      </c>
      <c r="Y756" s="174" t="str" cm="1">
        <f t="array" aca="1" ref="Y756" ca="1">IFERROR(
IF(X755&lt;&gt;X756,1,
IF(COUNTIF(OFFSET(Y755,0,0,-INDEX(Forecast_Capex_Input!$CG$12:$CG$286,$X756)),Y755)=INDEX(Forecast_Capex_Input!$CG$12:$CG$286,$X756),Y755+1,Y755)),NA)</f>
        <v>N/A</v>
      </c>
      <c r="Z756" s="174" t="str" cm="1">
        <f t="array" ref="Z756">IFERROR($C756-IF($X756=1,1,INDEX(Forecast_Capex_Input!$CI$12:$CI$286,$X756-1))+1,NA)</f>
        <v>N/A</v>
      </c>
      <c r="AA756" s="174" t="str" cm="1">
        <f t="array" aca="1" ref="AA756" ca="1">IFERROR(IF(Y756=1,
INDEX(Forecast_Capex_Input!$AI$10:$BB$10,SMALL(IF(INDEX(Forecast_Capex_Input!$AI$12:$BB$286,$X756,0)&gt;0,COLUMN(Forecast_Capex_Input!$AI$10:$BB$10)-COLUMN(Forecast_Capex_Input!$AI$12)+1),ROWS(OFFSET(AA755,0,0,-$Z756)))),
OFFSET(AA755,-INDEX(Forecast_Capex_Input!$CG$12:$CG$286,$X756)+1,0)),NA)</f>
        <v>N/A</v>
      </c>
      <c r="AB756" s="174" t="str">
        <f t="shared" ca="1" si="493"/>
        <v>N/A</v>
      </c>
      <c r="AC756" s="222" t="b">
        <f t="shared" si="525"/>
        <v>0</v>
      </c>
      <c r="AD756" s="220" t="b">
        <v>0</v>
      </c>
      <c r="AE756" s="222" t="b">
        <f t="shared" si="494"/>
        <v>1</v>
      </c>
      <c r="AF756" s="165"/>
      <c r="AG756" s="215">
        <v>0</v>
      </c>
      <c r="AH756" s="215">
        <v>0</v>
      </c>
      <c r="AI756" s="215">
        <v>0</v>
      </c>
      <c r="AJ756" s="215">
        <v>0</v>
      </c>
      <c r="AK756" s="215">
        <v>0</v>
      </c>
      <c r="AL756" s="155">
        <v>0</v>
      </c>
      <c r="AM756" s="165"/>
      <c r="AN756" s="215" cm="1">
        <f t="array" aca="1" ref="AN756" ca="1">IFERROR(INDEX(General!O$33:O$34,$AB756)
*AG756,0)</f>
        <v>0</v>
      </c>
      <c r="AO756" s="215" cm="1">
        <f t="array" aca="1" ref="AO756" ca="1">IFERROR(INDEX(General!P$33:P$34,$AB756)
*AH756,0)</f>
        <v>0</v>
      </c>
      <c r="AP756" s="215" cm="1">
        <f t="array" aca="1" ref="AP756" ca="1">IFERROR(INDEX(General!Q$33:Q$34,$AB756)
*AI756,0)</f>
        <v>0</v>
      </c>
      <c r="AQ756" s="215" cm="1">
        <f t="array" aca="1" ref="AQ756" ca="1">IFERROR(INDEX(General!R$33:R$34,$AB756)
*AJ756,0)</f>
        <v>0</v>
      </c>
      <c r="AR756" s="215" cm="1">
        <f t="array" aca="1" ref="AR756" ca="1">IFERROR(INDEX(General!S$33:S$34,$AB756)
*AK756,0)</f>
        <v>0</v>
      </c>
      <c r="AS756" s="155">
        <f t="shared" ca="1" si="526"/>
        <v>0</v>
      </c>
      <c r="AT756" s="165"/>
      <c r="AU756" s="215">
        <f ca="1">IF($AE756=FALSE,AN756*Overheads!$R$24*$V756,
IFERROR(Overheads!$O$49*$V756*AN756,0)
+IFERROR(Overheads!Q$59*$V756*(AN756/Overheads!Q$68),0))</f>
        <v>0</v>
      </c>
      <c r="AV756" s="215">
        <f ca="1">IF($AE756=FALSE,AO756*Overheads!$R$24*$V756,
IFERROR(Overheads!$O$49*$V756*AO756,0)
+IFERROR(Overheads!R$59*$V756*(AO756/Overheads!R$68),0))</f>
        <v>0</v>
      </c>
      <c r="AW756" s="215">
        <f ca="1">IF($AE756=FALSE,AP756*Overheads!$R$24*$V756,
IFERROR(Overheads!$O$49*$V756*AP756,0)
+IFERROR(Overheads!S$59*$V756*(AP756/Overheads!S$68),0))</f>
        <v>0</v>
      </c>
      <c r="AX756" s="215">
        <f ca="1">IF($AE756=FALSE,AQ756*Overheads!$R$24*$V756,
IFERROR(Overheads!$O$49*$V756*AQ756,0)
+IFERROR(Overheads!T$59*$V756*(AQ756/Overheads!T$68),0))</f>
        <v>0</v>
      </c>
      <c r="AY756" s="215">
        <f ca="1">IF($AE756=FALSE,AR756*Overheads!$R$24*$V756,
IFERROR(Overheads!$O$49*$V756*AR756,0)
+IFERROR(Overheads!U$59*$V756*(AR756/Overheads!U$68),0))</f>
        <v>0</v>
      </c>
      <c r="AZ756" s="155">
        <f t="shared" ca="1" si="527"/>
        <v>0</v>
      </c>
      <c r="BA756" s="165"/>
      <c r="BB756" s="215">
        <f ca="1">IF($AE756=FALSE,AN756*Overheads!$S$25,
IFERROR(Overheads!$O$50*AN756,0)
+IFERROR(Overheads!Q$60*(AN756/Overheads!Q$66),0))</f>
        <v>0</v>
      </c>
      <c r="BC756" s="215">
        <f ca="1">IF($AE756=FALSE,AO756*Overheads!$S$25,
IFERROR(Overheads!$O$50*AO756,0)
+IFERROR(Overheads!R$60*(AO756/Overheads!R$66),0))</f>
        <v>0</v>
      </c>
      <c r="BD756" s="215">
        <f ca="1">IF($AE756=FALSE,AP756*Overheads!$S$25,
IFERROR(Overheads!$O$50*AP756,0)
+IFERROR(Overheads!S$60*(AP756/Overheads!S$66),0))</f>
        <v>0</v>
      </c>
      <c r="BE756" s="215">
        <f ca="1">IF($AE756=FALSE,AQ756*Overheads!$S$25,
IFERROR(Overheads!$O$50*AQ756,0)
+IFERROR(Overheads!T$60*(AQ756/Overheads!T$66),0))</f>
        <v>0</v>
      </c>
      <c r="BF756" s="215">
        <f ca="1">IF($AE756=FALSE,AR756*Overheads!$S$25,
IFERROR(Overheads!$O$50*AR756,0)
+IFERROR(Overheads!U$60*(AR756/Overheads!U$66),0))</f>
        <v>0</v>
      </c>
      <c r="BG756" s="155">
        <f t="shared" ca="1" si="528"/>
        <v>0</v>
      </c>
      <c r="BH756" s="165"/>
      <c r="BI756" s="215">
        <f t="shared" ca="1" si="529"/>
        <v>0</v>
      </c>
      <c r="BJ756" s="215">
        <f t="shared" ca="1" si="495"/>
        <v>0</v>
      </c>
      <c r="BK756" s="215">
        <f t="shared" ca="1" si="496"/>
        <v>0</v>
      </c>
      <c r="BL756" s="215">
        <f t="shared" ca="1" si="497"/>
        <v>0</v>
      </c>
      <c r="BM756" s="215">
        <f t="shared" ca="1" si="498"/>
        <v>0</v>
      </c>
      <c r="BN756" s="155">
        <f t="shared" ca="1" si="530"/>
        <v>0</v>
      </c>
      <c r="BO756" s="165"/>
      <c r="BP756" s="187" cm="1">
        <f t="array" ref="BP756">IFERROR(IF($X756=$X755,BP755,INDEX(Forecast_Capex_Input!AC$12:AC$286,$X756)),0)</f>
        <v>0</v>
      </c>
      <c r="BQ756" s="187" cm="1">
        <f t="array" ref="BQ756">IFERROR(IF($X756=$X755,BQ755,INDEX(Forecast_Capex_Input!AD$12:AD$286,$X756)),0)</f>
        <v>0</v>
      </c>
      <c r="BR756" s="187" cm="1">
        <f t="array" ref="BR756">IFERROR(IF($X756=$X755,BR755,INDEX(Forecast_Capex_Input!AE$12:AE$286,$X756)),0)</f>
        <v>0</v>
      </c>
      <c r="BS756" s="187" cm="1">
        <f t="array" ref="BS756">IFERROR(IF($X756=$X755,BS755,INDEX(Forecast_Capex_Input!AF$12:AF$286,$X756)),0)</f>
        <v>0</v>
      </c>
      <c r="BT756" s="187" cm="1">
        <f t="array" ref="BT756">IFERROR(IF($X756=$X755,BT755,INDEX(Forecast_Capex_Input!AG$12:AG$286,$X756)),0)</f>
        <v>0</v>
      </c>
      <c r="BU756" s="165"/>
      <c r="BV756" s="215">
        <f t="shared" si="499"/>
        <v>0</v>
      </c>
      <c r="BW756" s="215">
        <f t="shared" si="500"/>
        <v>0</v>
      </c>
      <c r="BX756" s="215">
        <f t="shared" si="501"/>
        <v>0</v>
      </c>
      <c r="BY756" s="215">
        <f t="shared" si="502"/>
        <v>0</v>
      </c>
      <c r="BZ756" s="215">
        <f t="shared" si="503"/>
        <v>0</v>
      </c>
      <c r="CA756" s="155">
        <f t="shared" si="531"/>
        <v>0</v>
      </c>
      <c r="CB756" s="165"/>
      <c r="CC756" s="215">
        <f t="shared" si="504"/>
        <v>0</v>
      </c>
      <c r="CD756" s="215">
        <f t="shared" si="505"/>
        <v>0</v>
      </c>
      <c r="CE756" s="215">
        <f t="shared" si="506"/>
        <v>0</v>
      </c>
      <c r="CF756" s="215">
        <f t="shared" si="507"/>
        <v>0</v>
      </c>
      <c r="CG756" s="215">
        <f t="shared" si="508"/>
        <v>0</v>
      </c>
      <c r="CH756" s="155">
        <f t="shared" si="532"/>
        <v>0</v>
      </c>
      <c r="CI756" s="165"/>
      <c r="CJ756" s="215">
        <f t="shared" si="509"/>
        <v>0</v>
      </c>
      <c r="CK756" s="215">
        <f t="shared" si="510"/>
        <v>0</v>
      </c>
      <c r="CL756" s="215">
        <f t="shared" si="511"/>
        <v>0</v>
      </c>
      <c r="CM756" s="215">
        <f t="shared" si="512"/>
        <v>0</v>
      </c>
      <c r="CN756" s="215">
        <f t="shared" si="513"/>
        <v>0</v>
      </c>
      <c r="CO756" s="155">
        <f t="shared" si="533"/>
        <v>0</v>
      </c>
      <c r="CP756" s="165"/>
      <c r="CQ756" s="223">
        <f t="shared" si="514"/>
        <v>0</v>
      </c>
      <c r="CR756" s="223">
        <f t="shared" si="515"/>
        <v>0</v>
      </c>
      <c r="CS756" s="223">
        <f t="shared" si="516"/>
        <v>0</v>
      </c>
      <c r="CT756" s="223">
        <f t="shared" si="517"/>
        <v>0</v>
      </c>
      <c r="CU756" s="223">
        <f t="shared" si="518"/>
        <v>0</v>
      </c>
      <c r="CV756" s="155">
        <f t="shared" si="534"/>
        <v>0</v>
      </c>
      <c r="CW756" s="165"/>
      <c r="CX756" s="215">
        <f t="shared" si="535"/>
        <v>0</v>
      </c>
      <c r="CY756" s="215">
        <f t="shared" si="519"/>
        <v>0</v>
      </c>
      <c r="CZ756" s="215">
        <f t="shared" si="520"/>
        <v>0</v>
      </c>
      <c r="DA756" s="215">
        <f t="shared" si="521"/>
        <v>0</v>
      </c>
      <c r="DB756" s="215">
        <f t="shared" si="522"/>
        <v>0</v>
      </c>
      <c r="DC756" s="155">
        <f t="shared" si="536"/>
        <v>0</v>
      </c>
      <c r="DD756" s="165"/>
      <c r="DE756" s="188" t="b" cm="1">
        <f t="array" aca="1" ref="DE756" ca="1">OR($G756=Forecast_Capex_Input!$BF$8:$BF$10)</f>
        <v>0</v>
      </c>
      <c r="DF756" s="188" cm="1">
        <f t="array" aca="1" ref="DF756" ca="1">IFERROR(INDEX(Forecast_Capex_Input!BG$12:BG$286,$X756)
*(INDEX(Forecast_Capex_Input!$H$12:$H$286,$X756)=Repex),0)
*$DE756</f>
        <v>0</v>
      </c>
      <c r="DG756" s="188" cm="1">
        <f t="array" aca="1" ref="DG756" ca="1">IFERROR(INDEX(Forecast_Capex_Input!BH$12:BH$286,$X756)
*(INDEX(Forecast_Capex_Input!$H$12:$H$286,$X756)=Repex),0)
*$DE756</f>
        <v>0</v>
      </c>
      <c r="DH756" s="188" cm="1">
        <f t="array" aca="1" ref="DH756" ca="1">IFERROR(INDEX(Forecast_Capex_Input!BI$12:BI$286,$X756)
*(INDEX(Forecast_Capex_Input!$H$12:$H$286,$X756)=Repex),0)
*$DE756</f>
        <v>0</v>
      </c>
      <c r="DI756" s="188" cm="1">
        <f t="array" aca="1" ref="DI756" ca="1">IFERROR(INDEX(Forecast_Capex_Input!BJ$12:BJ$286,$X756)
*(INDEX(Forecast_Capex_Input!$H$12:$H$286,$X756)=Repex),0)
*$DE756</f>
        <v>0</v>
      </c>
      <c r="DJ756" s="188" cm="1">
        <f t="array" aca="1" ref="DJ756" ca="1">IFERROR(INDEX(Forecast_Capex_Input!BK$12:BK$286,$X756)
*(INDEX(Forecast_Capex_Input!$H$12:$H$286,$X756)=Repex),0)
*$DE756</f>
        <v>0</v>
      </c>
      <c r="DK756" s="188" cm="1">
        <f t="array" aca="1" ref="DK756" ca="1">IFERROR(INDEX(Forecast_Capex_Input!BL$12:BL$286,$X756)
*(INDEX(Forecast_Capex_Input!$H$12:$H$286,$X756)=Repex),0)
*$DE756</f>
        <v>0</v>
      </c>
      <c r="DL756" s="165"/>
      <c r="DM756" s="188" t="b" cm="1">
        <f t="array" aca="1" ref="DM756" ca="1">OR($G756=Forecast_Capex_Input!$BN$8:$BN$9)</f>
        <v>0</v>
      </c>
      <c r="DN756" s="188" cm="1">
        <f t="array" aca="1" ref="DN756" ca="1">IFERROR(INDEX(Forecast_Capex_Input!BO$12:BO$286,$X756)
*(INDEX(Forecast_Capex_Input!$H$12:$H$286,$X756)=Repex),0)
*$DM756</f>
        <v>0</v>
      </c>
      <c r="DO756" s="188" cm="1">
        <f t="array" aca="1" ref="DO756" ca="1">IFERROR(INDEX(Forecast_Capex_Input!BP$12:BP$286,$X756)
*(INDEX(Forecast_Capex_Input!$H$12:$H$286,$X756)=Repex),0)
*$DM756</f>
        <v>0</v>
      </c>
      <c r="DP756" s="188" cm="1">
        <f t="array" aca="1" ref="DP756" ca="1">IFERROR(INDEX(Forecast_Capex_Input!BQ$12:BQ$286,$X756)
*(INDEX(Forecast_Capex_Input!$H$12:$H$286,$X756)=Repex),0)
*$DM756</f>
        <v>0</v>
      </c>
      <c r="DQ756" s="188" cm="1">
        <f t="array" aca="1" ref="DQ756" ca="1">IFERROR(INDEX(Forecast_Capex_Input!BR$12:BR$286,$X756)
*(INDEX(Forecast_Capex_Input!$H$12:$H$286,$X756)=Repex),0)
*$DM756</f>
        <v>0</v>
      </c>
      <c r="DR756" s="188" cm="1">
        <f t="array" aca="1" ref="DR756" ca="1">IFERROR(INDEX(Forecast_Capex_Input!BS$12:BS$286,$X756)
*(INDEX(Forecast_Capex_Input!$H$12:$H$286,$X756)=Repex),0)
*$DM756</f>
        <v>0</v>
      </c>
      <c r="DS756" s="165"/>
      <c r="DT756" s="188" t="b" cm="1">
        <f t="array" aca="1" ref="DT756" ca="1">OR($G756=Forecast_Capex_Input!$BU$8:$BU$10)</f>
        <v>0</v>
      </c>
      <c r="DU756" s="188" cm="1">
        <f t="array" aca="1" ref="DU756" ca="1">IFERROR(INDEX(Forecast_Capex_Input!BV$12:BV$286,$X756)
*(INDEX(Forecast_Capex_Input!$H$12:$H$286,$X756)=Repex),0)
*$DT756</f>
        <v>0</v>
      </c>
      <c r="DV756" s="188" cm="1">
        <f t="array" aca="1" ref="DV756" ca="1">IFERROR(INDEX(Forecast_Capex_Input!BW$12:BW$286,$X756)
*(INDEX(Forecast_Capex_Input!$H$12:$H$286,$X756)=Repex),0)
*$DT756</f>
        <v>0</v>
      </c>
      <c r="DW756" s="188" cm="1">
        <f t="array" aca="1" ref="DW756" ca="1">IFERROR(INDEX(Forecast_Capex_Input!BX$12:BX$286,$X756)
*(INDEX(Forecast_Capex_Input!$H$12:$H$286,$X756)=Repex),0)
*$DT756</f>
        <v>0</v>
      </c>
      <c r="DX756" s="188" cm="1">
        <f t="array" aca="1" ref="DX756" ca="1">IFERROR(INDEX(Forecast_Capex_Input!BY$12:BY$286,$X756)
*(INDEX(Forecast_Capex_Input!$H$12:$H$286,$X756)=Repex),0)
*$DT756</f>
        <v>0</v>
      </c>
      <c r="DY756" s="188" cm="1">
        <f t="array" aca="1" ref="DY756" ca="1">IFERROR(INDEX(Forecast_Capex_Input!BZ$12:BZ$286,$X756)
*(INDEX(Forecast_Capex_Input!$H$12:$H$286,$X756)=Repex),0)
*$DT756</f>
        <v>0</v>
      </c>
      <c r="DZ756" s="188" cm="1">
        <f t="array" aca="1" ref="DZ756" ca="1">IFERROR(INDEX(Forecast_Capex_Input!CA$12:CA$286,$X756)
*(INDEX(Forecast_Capex_Input!$H$12:$H$286,$X756)=Repex),0)
*$DT756</f>
        <v>0</v>
      </c>
      <c r="EA756" s="188" cm="1">
        <f t="array" aca="1" ref="EA756" ca="1">IFERROR(INDEX(Forecast_Capex_Input!CB$12:CB$286,$X756)
*(INDEX(Forecast_Capex_Input!$H$12:$H$286,$X756)=Repex),0)
*$DT756</f>
        <v>0</v>
      </c>
      <c r="EB756" s="188" cm="1">
        <f t="array" aca="1" ref="EB756" ca="1">IFERROR(INDEX(Forecast_Capex_Input!CC$12:CC$286,$X756)
*(INDEX(Forecast_Capex_Input!$H$12:$H$286,$X756)=Repex),0)
*$DT756</f>
        <v>0</v>
      </c>
      <c r="EC756" s="165"/>
      <c r="ED756" s="226" t="str">
        <f t="shared" si="523"/>
        <v>N/A</v>
      </c>
      <c r="EE756" s="174" t="s">
        <v>15</v>
      </c>
    </row>
    <row r="757" spans="3:135" x14ac:dyDescent="0.2">
      <c r="C757" s="174">
        <f t="shared" si="524"/>
        <v>747</v>
      </c>
      <c r="D757" s="167" t="str" cm="1">
        <f t="array" ref="D757">IFERROR(INDEX(Forecast_Capex_Input!$D$12:$D$286,$X757),NA)</f>
        <v>N/A</v>
      </c>
      <c r="E757" s="172" t="str" cm="1">
        <f t="array" ref="E757">IF($X757=NA,NA,INDEX(Forecast_Capex_Input!$E$12:$E$286,$X757))</f>
        <v>N/A</v>
      </c>
      <c r="F757" s="167" t="str" cm="1">
        <f t="array" aca="1" ref="F757" ca="1">IFERROR(INDEX(General!$E$25:$E$26,$Y757),NA)</f>
        <v>N/A</v>
      </c>
      <c r="G757" s="167" t="str" cm="1">
        <f t="array" aca="1" ref="G757" ca="1">IFERROR(INDEX(Forecast_Capex_Input!$AI$11:$BB$11,$AA757),NA)</f>
        <v>N/A</v>
      </c>
      <c r="H757" s="189" t="str" cm="1">
        <f t="array" aca="1" ref="H757" ca="1">IFERROR(INDEX(Forecast_Capex_Input!$AI$12:$BB$286,$X757,$AA757),NA)</f>
        <v>N/A</v>
      </c>
      <c r="I757" s="199" t="str" cm="1">
        <f t="array" ref="I757">IFERROR(INDEX(Forecast_Capex_Input!$F$12:$F$286,$X757),NA)</f>
        <v>N/A</v>
      </c>
      <c r="J757" s="199" t="str" cm="1">
        <f t="array" ref="J757">IFERROR(INDEX(Forecast_Capex_Input!G$12:G$286,$X757),NA)</f>
        <v>N/A</v>
      </c>
      <c r="K757" s="199" t="str" cm="1">
        <f t="array" ref="K757">IFERROR(INDEX(Forecast_Capex_Input!H$12:H$286,$X757),NA)</f>
        <v>N/A</v>
      </c>
      <c r="L757" s="199" t="str" cm="1">
        <f t="array" ref="L757">IFERROR(INDEX(Forecast_Capex_Input!I$12:I$286,$X757),NA)</f>
        <v>N/A</v>
      </c>
      <c r="M757" s="199" t="str" cm="1">
        <f t="array" ref="M757">IFERROR(INDEX(Forecast_Capex_Input!J$12:J$286,$X757),NA)</f>
        <v>N/A</v>
      </c>
      <c r="N757" s="199" t="str" cm="1">
        <f t="array" ref="N757">IFERROR(INDEX(Forecast_Capex_Input!K$12:K$286,$X757),NA)</f>
        <v>N/A</v>
      </c>
      <c r="O757" s="199" t="str" cm="1">
        <f t="array" ref="O757">IFERROR(INDEX(Forecast_Capex_Input!L$12:L$286,$X757),NA)</f>
        <v>N/A</v>
      </c>
      <c r="P757" s="199" t="str" cm="1">
        <f t="array" ref="P757">IFERROR(INDEX(Forecast_Capex_Input!M$12:M$286,$X757),NA)</f>
        <v>N/A</v>
      </c>
      <c r="Q757" s="172" t="str" cm="1">
        <f t="array" ref="Q757">IFERROR(INDEX(Forecast_Capex_Input!N$12:N$286,$X757),NA)</f>
        <v>N/A</v>
      </c>
      <c r="R757" s="265" cm="1">
        <f t="array" ref="R757">IFERROR(INDEX(Forecast_Capex_Input!O$12:O$286,$X757),0)</f>
        <v>0</v>
      </c>
      <c r="S757" s="172" cm="1">
        <f t="array" ref="S757">IFERROR(INDEX(Forecast_Capex_Input!P$12:P$286,$X757),0)</f>
        <v>0</v>
      </c>
      <c r="T757" s="199" t="str" cm="1">
        <f t="array" aca="1" ref="T757" ca="1">IFERROR(INDEX(General!$K$84:$K$103,$AA757),NA)</f>
        <v>N/A</v>
      </c>
      <c r="U757" s="188" cm="1">
        <f t="array" aca="1" ref="U757" ca="1">IFERROR(
IF($F757=General!$E$25,INDEX(Forecast_Capex_Input!S$12:S$286,$X757),
INDEX(Forecast_Capex_Input!T$12:T$286,$X757)),0)</f>
        <v>0</v>
      </c>
      <c r="V757" s="222" t="b">
        <f>IFERROR(INDEX(Overheads!$T$19:$T$26,MATCH($I757,Overheads!$E$19:$E$26,0)),FALSE)</f>
        <v>0</v>
      </c>
      <c r="W757" s="165"/>
      <c r="X757" s="174" t="str">
        <f>IFERROR(
IF(MATCH($C757,Forecast_Capex_Input!$CI$12:$CI$286,1)+1&gt;MAX(Forecast_Capex_Input!$C$12:$C$286),NA,
MATCH($C757,Forecast_Capex_Input!$CI$12:$CI$286,1)+1),1)</f>
        <v>N/A</v>
      </c>
      <c r="Y757" s="174" t="str" cm="1">
        <f t="array" aca="1" ref="Y757" ca="1">IFERROR(
IF(X756&lt;&gt;X757,1,
IF(COUNTIF(OFFSET(Y756,0,0,-INDEX(Forecast_Capex_Input!$CG$12:$CG$286,$X757)),Y756)=INDEX(Forecast_Capex_Input!$CG$12:$CG$286,$X757),Y756+1,Y756)),NA)</f>
        <v>N/A</v>
      </c>
      <c r="Z757" s="174" t="str" cm="1">
        <f t="array" ref="Z757">IFERROR($C757-IF($X757=1,1,INDEX(Forecast_Capex_Input!$CI$12:$CI$286,$X757-1))+1,NA)</f>
        <v>N/A</v>
      </c>
      <c r="AA757" s="174" t="str" cm="1">
        <f t="array" aca="1" ref="AA757" ca="1">IFERROR(IF(Y757=1,
INDEX(Forecast_Capex_Input!$AI$10:$BB$10,SMALL(IF(INDEX(Forecast_Capex_Input!$AI$12:$BB$286,$X757,0)&gt;0,COLUMN(Forecast_Capex_Input!$AI$10:$BB$10)-COLUMN(Forecast_Capex_Input!$AI$12)+1),ROWS(OFFSET(AA756,0,0,-$Z757)))),
OFFSET(AA756,-INDEX(Forecast_Capex_Input!$CG$12:$CG$286,$X757)+1,0)),NA)</f>
        <v>N/A</v>
      </c>
      <c r="AB757" s="174" t="str">
        <f t="shared" ca="1" si="493"/>
        <v>N/A</v>
      </c>
      <c r="AC757" s="222" t="b">
        <f t="shared" si="525"/>
        <v>0</v>
      </c>
      <c r="AD757" s="220" t="b">
        <v>0</v>
      </c>
      <c r="AE757" s="222" t="b">
        <f t="shared" si="494"/>
        <v>1</v>
      </c>
      <c r="AF757" s="165"/>
      <c r="AG757" s="215">
        <v>0</v>
      </c>
      <c r="AH757" s="215">
        <v>0</v>
      </c>
      <c r="AI757" s="215">
        <v>0</v>
      </c>
      <c r="AJ757" s="215">
        <v>0</v>
      </c>
      <c r="AK757" s="215">
        <v>0</v>
      </c>
      <c r="AL757" s="155">
        <v>0</v>
      </c>
      <c r="AM757" s="165"/>
      <c r="AN757" s="215" cm="1">
        <f t="array" aca="1" ref="AN757" ca="1">IFERROR(INDEX(General!O$33:O$34,$AB757)
*AG757,0)</f>
        <v>0</v>
      </c>
      <c r="AO757" s="215" cm="1">
        <f t="array" aca="1" ref="AO757" ca="1">IFERROR(INDEX(General!P$33:P$34,$AB757)
*AH757,0)</f>
        <v>0</v>
      </c>
      <c r="AP757" s="215" cm="1">
        <f t="array" aca="1" ref="AP757" ca="1">IFERROR(INDEX(General!Q$33:Q$34,$AB757)
*AI757,0)</f>
        <v>0</v>
      </c>
      <c r="AQ757" s="215" cm="1">
        <f t="array" aca="1" ref="AQ757" ca="1">IFERROR(INDEX(General!R$33:R$34,$AB757)
*AJ757,0)</f>
        <v>0</v>
      </c>
      <c r="AR757" s="215" cm="1">
        <f t="array" aca="1" ref="AR757" ca="1">IFERROR(INDEX(General!S$33:S$34,$AB757)
*AK757,0)</f>
        <v>0</v>
      </c>
      <c r="AS757" s="155">
        <f t="shared" ca="1" si="526"/>
        <v>0</v>
      </c>
      <c r="AT757" s="165"/>
      <c r="AU757" s="215">
        <f ca="1">IF($AE757=FALSE,AN757*Overheads!$R$24*$V757,
IFERROR(Overheads!$O$49*$V757*AN757,0)
+IFERROR(Overheads!Q$59*$V757*(AN757/Overheads!Q$68),0))</f>
        <v>0</v>
      </c>
      <c r="AV757" s="215">
        <f ca="1">IF($AE757=FALSE,AO757*Overheads!$R$24*$V757,
IFERROR(Overheads!$O$49*$V757*AO757,0)
+IFERROR(Overheads!R$59*$V757*(AO757/Overheads!R$68),0))</f>
        <v>0</v>
      </c>
      <c r="AW757" s="215">
        <f ca="1">IF($AE757=FALSE,AP757*Overheads!$R$24*$V757,
IFERROR(Overheads!$O$49*$V757*AP757,0)
+IFERROR(Overheads!S$59*$V757*(AP757/Overheads!S$68),0))</f>
        <v>0</v>
      </c>
      <c r="AX757" s="215">
        <f ca="1">IF($AE757=FALSE,AQ757*Overheads!$R$24*$V757,
IFERROR(Overheads!$O$49*$V757*AQ757,0)
+IFERROR(Overheads!T$59*$V757*(AQ757/Overheads!T$68),0))</f>
        <v>0</v>
      </c>
      <c r="AY757" s="215">
        <f ca="1">IF($AE757=FALSE,AR757*Overheads!$R$24*$V757,
IFERROR(Overheads!$O$49*$V757*AR757,0)
+IFERROR(Overheads!U$59*$V757*(AR757/Overheads!U$68),0))</f>
        <v>0</v>
      </c>
      <c r="AZ757" s="155">
        <f t="shared" ca="1" si="527"/>
        <v>0</v>
      </c>
      <c r="BA757" s="165"/>
      <c r="BB757" s="215">
        <f ca="1">IF($AE757=FALSE,AN757*Overheads!$S$25,
IFERROR(Overheads!$O$50*AN757,0)
+IFERROR(Overheads!Q$60*(AN757/Overheads!Q$66),0))</f>
        <v>0</v>
      </c>
      <c r="BC757" s="215">
        <f ca="1">IF($AE757=FALSE,AO757*Overheads!$S$25,
IFERROR(Overheads!$O$50*AO757,0)
+IFERROR(Overheads!R$60*(AO757/Overheads!R$66),0))</f>
        <v>0</v>
      </c>
      <c r="BD757" s="215">
        <f ca="1">IF($AE757=FALSE,AP757*Overheads!$S$25,
IFERROR(Overheads!$O$50*AP757,0)
+IFERROR(Overheads!S$60*(AP757/Overheads!S$66),0))</f>
        <v>0</v>
      </c>
      <c r="BE757" s="215">
        <f ca="1">IF($AE757=FALSE,AQ757*Overheads!$S$25,
IFERROR(Overheads!$O$50*AQ757,0)
+IFERROR(Overheads!T$60*(AQ757/Overheads!T$66),0))</f>
        <v>0</v>
      </c>
      <c r="BF757" s="215">
        <f ca="1">IF($AE757=FALSE,AR757*Overheads!$S$25,
IFERROR(Overheads!$O$50*AR757,0)
+IFERROR(Overheads!U$60*(AR757/Overheads!U$66),0))</f>
        <v>0</v>
      </c>
      <c r="BG757" s="155">
        <f t="shared" ca="1" si="528"/>
        <v>0</v>
      </c>
      <c r="BH757" s="165"/>
      <c r="BI757" s="215">
        <f t="shared" ca="1" si="529"/>
        <v>0</v>
      </c>
      <c r="BJ757" s="215">
        <f t="shared" ca="1" si="495"/>
        <v>0</v>
      </c>
      <c r="BK757" s="215">
        <f t="shared" ca="1" si="496"/>
        <v>0</v>
      </c>
      <c r="BL757" s="215">
        <f t="shared" ca="1" si="497"/>
        <v>0</v>
      </c>
      <c r="BM757" s="215">
        <f t="shared" ca="1" si="498"/>
        <v>0</v>
      </c>
      <c r="BN757" s="155">
        <f t="shared" ca="1" si="530"/>
        <v>0</v>
      </c>
      <c r="BO757" s="165"/>
      <c r="BP757" s="187" cm="1">
        <f t="array" ref="BP757">IFERROR(IF($X757=$X756,BP756,INDEX(Forecast_Capex_Input!AC$12:AC$286,$X757)),0)</f>
        <v>0</v>
      </c>
      <c r="BQ757" s="187" cm="1">
        <f t="array" ref="BQ757">IFERROR(IF($X757=$X756,BQ756,INDEX(Forecast_Capex_Input!AD$12:AD$286,$X757)),0)</f>
        <v>0</v>
      </c>
      <c r="BR757" s="187" cm="1">
        <f t="array" ref="BR757">IFERROR(IF($X757=$X756,BR756,INDEX(Forecast_Capex_Input!AE$12:AE$286,$X757)),0)</f>
        <v>0</v>
      </c>
      <c r="BS757" s="187" cm="1">
        <f t="array" ref="BS757">IFERROR(IF($X757=$X756,BS756,INDEX(Forecast_Capex_Input!AF$12:AF$286,$X757)),0)</f>
        <v>0</v>
      </c>
      <c r="BT757" s="187" cm="1">
        <f t="array" ref="BT757">IFERROR(IF($X757=$X756,BT756,INDEX(Forecast_Capex_Input!AG$12:AG$286,$X757)),0)</f>
        <v>0</v>
      </c>
      <c r="BU757" s="165"/>
      <c r="BV757" s="215">
        <f t="shared" si="499"/>
        <v>0</v>
      </c>
      <c r="BW757" s="215">
        <f t="shared" si="500"/>
        <v>0</v>
      </c>
      <c r="BX757" s="215">
        <f t="shared" si="501"/>
        <v>0</v>
      </c>
      <c r="BY757" s="215">
        <f t="shared" si="502"/>
        <v>0</v>
      </c>
      <c r="BZ757" s="215">
        <f t="shared" si="503"/>
        <v>0</v>
      </c>
      <c r="CA757" s="155">
        <f t="shared" si="531"/>
        <v>0</v>
      </c>
      <c r="CB757" s="165"/>
      <c r="CC757" s="215">
        <f t="shared" si="504"/>
        <v>0</v>
      </c>
      <c r="CD757" s="215">
        <f t="shared" si="505"/>
        <v>0</v>
      </c>
      <c r="CE757" s="215">
        <f t="shared" si="506"/>
        <v>0</v>
      </c>
      <c r="CF757" s="215">
        <f t="shared" si="507"/>
        <v>0</v>
      </c>
      <c r="CG757" s="215">
        <f t="shared" si="508"/>
        <v>0</v>
      </c>
      <c r="CH757" s="155">
        <f t="shared" si="532"/>
        <v>0</v>
      </c>
      <c r="CI757" s="165"/>
      <c r="CJ757" s="215">
        <f t="shared" si="509"/>
        <v>0</v>
      </c>
      <c r="CK757" s="215">
        <f t="shared" si="510"/>
        <v>0</v>
      </c>
      <c r="CL757" s="215">
        <f t="shared" si="511"/>
        <v>0</v>
      </c>
      <c r="CM757" s="215">
        <f t="shared" si="512"/>
        <v>0</v>
      </c>
      <c r="CN757" s="215">
        <f t="shared" si="513"/>
        <v>0</v>
      </c>
      <c r="CO757" s="155">
        <f t="shared" si="533"/>
        <v>0</v>
      </c>
      <c r="CP757" s="165"/>
      <c r="CQ757" s="223">
        <f t="shared" si="514"/>
        <v>0</v>
      </c>
      <c r="CR757" s="223">
        <f t="shared" si="515"/>
        <v>0</v>
      </c>
      <c r="CS757" s="223">
        <f t="shared" si="516"/>
        <v>0</v>
      </c>
      <c r="CT757" s="223">
        <f t="shared" si="517"/>
        <v>0</v>
      </c>
      <c r="CU757" s="223">
        <f t="shared" si="518"/>
        <v>0</v>
      </c>
      <c r="CV757" s="155">
        <f t="shared" si="534"/>
        <v>0</v>
      </c>
      <c r="CW757" s="165"/>
      <c r="CX757" s="215">
        <f t="shared" si="535"/>
        <v>0</v>
      </c>
      <c r="CY757" s="215">
        <f t="shared" si="519"/>
        <v>0</v>
      </c>
      <c r="CZ757" s="215">
        <f t="shared" si="520"/>
        <v>0</v>
      </c>
      <c r="DA757" s="215">
        <f t="shared" si="521"/>
        <v>0</v>
      </c>
      <c r="DB757" s="215">
        <f t="shared" si="522"/>
        <v>0</v>
      </c>
      <c r="DC757" s="155">
        <f t="shared" si="536"/>
        <v>0</v>
      </c>
      <c r="DD757" s="165"/>
      <c r="DE757" s="188" t="b" cm="1">
        <f t="array" aca="1" ref="DE757" ca="1">OR($G757=Forecast_Capex_Input!$BF$8:$BF$10)</f>
        <v>0</v>
      </c>
      <c r="DF757" s="188" cm="1">
        <f t="array" aca="1" ref="DF757" ca="1">IFERROR(INDEX(Forecast_Capex_Input!BG$12:BG$286,$X757)
*(INDEX(Forecast_Capex_Input!$H$12:$H$286,$X757)=Repex),0)
*$DE757</f>
        <v>0</v>
      </c>
      <c r="DG757" s="188" cm="1">
        <f t="array" aca="1" ref="DG757" ca="1">IFERROR(INDEX(Forecast_Capex_Input!BH$12:BH$286,$X757)
*(INDEX(Forecast_Capex_Input!$H$12:$H$286,$X757)=Repex),0)
*$DE757</f>
        <v>0</v>
      </c>
      <c r="DH757" s="188" cm="1">
        <f t="array" aca="1" ref="DH757" ca="1">IFERROR(INDEX(Forecast_Capex_Input!BI$12:BI$286,$X757)
*(INDEX(Forecast_Capex_Input!$H$12:$H$286,$X757)=Repex),0)
*$DE757</f>
        <v>0</v>
      </c>
      <c r="DI757" s="188" cm="1">
        <f t="array" aca="1" ref="DI757" ca="1">IFERROR(INDEX(Forecast_Capex_Input!BJ$12:BJ$286,$X757)
*(INDEX(Forecast_Capex_Input!$H$12:$H$286,$X757)=Repex),0)
*$DE757</f>
        <v>0</v>
      </c>
      <c r="DJ757" s="188" cm="1">
        <f t="array" aca="1" ref="DJ757" ca="1">IFERROR(INDEX(Forecast_Capex_Input!BK$12:BK$286,$X757)
*(INDEX(Forecast_Capex_Input!$H$12:$H$286,$X757)=Repex),0)
*$DE757</f>
        <v>0</v>
      </c>
      <c r="DK757" s="188" cm="1">
        <f t="array" aca="1" ref="DK757" ca="1">IFERROR(INDEX(Forecast_Capex_Input!BL$12:BL$286,$X757)
*(INDEX(Forecast_Capex_Input!$H$12:$H$286,$X757)=Repex),0)
*$DE757</f>
        <v>0</v>
      </c>
      <c r="DL757" s="165"/>
      <c r="DM757" s="188" t="b" cm="1">
        <f t="array" aca="1" ref="DM757" ca="1">OR($G757=Forecast_Capex_Input!$BN$8:$BN$9)</f>
        <v>0</v>
      </c>
      <c r="DN757" s="188" cm="1">
        <f t="array" aca="1" ref="DN757" ca="1">IFERROR(INDEX(Forecast_Capex_Input!BO$12:BO$286,$X757)
*(INDEX(Forecast_Capex_Input!$H$12:$H$286,$X757)=Repex),0)
*$DM757</f>
        <v>0</v>
      </c>
      <c r="DO757" s="188" cm="1">
        <f t="array" aca="1" ref="DO757" ca="1">IFERROR(INDEX(Forecast_Capex_Input!BP$12:BP$286,$X757)
*(INDEX(Forecast_Capex_Input!$H$12:$H$286,$X757)=Repex),0)
*$DM757</f>
        <v>0</v>
      </c>
      <c r="DP757" s="188" cm="1">
        <f t="array" aca="1" ref="DP757" ca="1">IFERROR(INDEX(Forecast_Capex_Input!BQ$12:BQ$286,$X757)
*(INDEX(Forecast_Capex_Input!$H$12:$H$286,$X757)=Repex),0)
*$DM757</f>
        <v>0</v>
      </c>
      <c r="DQ757" s="188" cm="1">
        <f t="array" aca="1" ref="DQ757" ca="1">IFERROR(INDEX(Forecast_Capex_Input!BR$12:BR$286,$X757)
*(INDEX(Forecast_Capex_Input!$H$12:$H$286,$X757)=Repex),0)
*$DM757</f>
        <v>0</v>
      </c>
      <c r="DR757" s="188" cm="1">
        <f t="array" aca="1" ref="DR757" ca="1">IFERROR(INDEX(Forecast_Capex_Input!BS$12:BS$286,$X757)
*(INDEX(Forecast_Capex_Input!$H$12:$H$286,$X757)=Repex),0)
*$DM757</f>
        <v>0</v>
      </c>
      <c r="DS757" s="165"/>
      <c r="DT757" s="188" t="b" cm="1">
        <f t="array" aca="1" ref="DT757" ca="1">OR($G757=Forecast_Capex_Input!$BU$8:$BU$10)</f>
        <v>0</v>
      </c>
      <c r="DU757" s="188" cm="1">
        <f t="array" aca="1" ref="DU757" ca="1">IFERROR(INDEX(Forecast_Capex_Input!BV$12:BV$286,$X757)
*(INDEX(Forecast_Capex_Input!$H$12:$H$286,$X757)=Repex),0)
*$DT757</f>
        <v>0</v>
      </c>
      <c r="DV757" s="188" cm="1">
        <f t="array" aca="1" ref="DV757" ca="1">IFERROR(INDEX(Forecast_Capex_Input!BW$12:BW$286,$X757)
*(INDEX(Forecast_Capex_Input!$H$12:$H$286,$X757)=Repex),0)
*$DT757</f>
        <v>0</v>
      </c>
      <c r="DW757" s="188" cm="1">
        <f t="array" aca="1" ref="DW757" ca="1">IFERROR(INDEX(Forecast_Capex_Input!BX$12:BX$286,$X757)
*(INDEX(Forecast_Capex_Input!$H$12:$H$286,$X757)=Repex),0)
*$DT757</f>
        <v>0</v>
      </c>
      <c r="DX757" s="188" cm="1">
        <f t="array" aca="1" ref="DX757" ca="1">IFERROR(INDEX(Forecast_Capex_Input!BY$12:BY$286,$X757)
*(INDEX(Forecast_Capex_Input!$H$12:$H$286,$X757)=Repex),0)
*$DT757</f>
        <v>0</v>
      </c>
      <c r="DY757" s="188" cm="1">
        <f t="array" aca="1" ref="DY757" ca="1">IFERROR(INDEX(Forecast_Capex_Input!BZ$12:BZ$286,$X757)
*(INDEX(Forecast_Capex_Input!$H$12:$H$286,$X757)=Repex),0)
*$DT757</f>
        <v>0</v>
      </c>
      <c r="DZ757" s="188" cm="1">
        <f t="array" aca="1" ref="DZ757" ca="1">IFERROR(INDEX(Forecast_Capex_Input!CA$12:CA$286,$X757)
*(INDEX(Forecast_Capex_Input!$H$12:$H$286,$X757)=Repex),0)
*$DT757</f>
        <v>0</v>
      </c>
      <c r="EA757" s="188" cm="1">
        <f t="array" aca="1" ref="EA757" ca="1">IFERROR(INDEX(Forecast_Capex_Input!CB$12:CB$286,$X757)
*(INDEX(Forecast_Capex_Input!$H$12:$H$286,$X757)=Repex),0)
*$DT757</f>
        <v>0</v>
      </c>
      <c r="EB757" s="188" cm="1">
        <f t="array" aca="1" ref="EB757" ca="1">IFERROR(INDEX(Forecast_Capex_Input!CC$12:CC$286,$X757)
*(INDEX(Forecast_Capex_Input!$H$12:$H$286,$X757)=Repex),0)
*$DT757</f>
        <v>0</v>
      </c>
      <c r="EC757" s="165"/>
      <c r="ED757" s="226" t="str">
        <f t="shared" si="523"/>
        <v>N/A</v>
      </c>
      <c r="EE757" s="174" t="s">
        <v>15</v>
      </c>
    </row>
    <row r="758" spans="3:135" x14ac:dyDescent="0.2">
      <c r="C758" s="174">
        <f t="shared" si="524"/>
        <v>748</v>
      </c>
      <c r="D758" s="167" t="str" cm="1">
        <f t="array" ref="D758">IFERROR(INDEX(Forecast_Capex_Input!$D$12:$D$286,$X758),NA)</f>
        <v>N/A</v>
      </c>
      <c r="E758" s="172" t="str" cm="1">
        <f t="array" ref="E758">IF($X758=NA,NA,INDEX(Forecast_Capex_Input!$E$12:$E$286,$X758))</f>
        <v>N/A</v>
      </c>
      <c r="F758" s="167" t="str" cm="1">
        <f t="array" aca="1" ref="F758" ca="1">IFERROR(INDEX(General!$E$25:$E$26,$Y758),NA)</f>
        <v>N/A</v>
      </c>
      <c r="G758" s="167" t="str" cm="1">
        <f t="array" aca="1" ref="G758" ca="1">IFERROR(INDEX(Forecast_Capex_Input!$AI$11:$BB$11,$AA758),NA)</f>
        <v>N/A</v>
      </c>
      <c r="H758" s="189" t="str" cm="1">
        <f t="array" aca="1" ref="H758" ca="1">IFERROR(INDEX(Forecast_Capex_Input!$AI$12:$BB$286,$X758,$AA758),NA)</f>
        <v>N/A</v>
      </c>
      <c r="I758" s="199" t="str" cm="1">
        <f t="array" ref="I758">IFERROR(INDEX(Forecast_Capex_Input!$F$12:$F$286,$X758),NA)</f>
        <v>N/A</v>
      </c>
      <c r="J758" s="199" t="str" cm="1">
        <f t="array" ref="J758">IFERROR(INDEX(Forecast_Capex_Input!G$12:G$286,$X758),NA)</f>
        <v>N/A</v>
      </c>
      <c r="K758" s="199" t="str" cm="1">
        <f t="array" ref="K758">IFERROR(INDEX(Forecast_Capex_Input!H$12:H$286,$X758),NA)</f>
        <v>N/A</v>
      </c>
      <c r="L758" s="199" t="str" cm="1">
        <f t="array" ref="L758">IFERROR(INDEX(Forecast_Capex_Input!I$12:I$286,$X758),NA)</f>
        <v>N/A</v>
      </c>
      <c r="M758" s="199" t="str" cm="1">
        <f t="array" ref="M758">IFERROR(INDEX(Forecast_Capex_Input!J$12:J$286,$X758),NA)</f>
        <v>N/A</v>
      </c>
      <c r="N758" s="199" t="str" cm="1">
        <f t="array" ref="N758">IFERROR(INDEX(Forecast_Capex_Input!K$12:K$286,$X758),NA)</f>
        <v>N/A</v>
      </c>
      <c r="O758" s="199" t="str" cm="1">
        <f t="array" ref="O758">IFERROR(INDEX(Forecast_Capex_Input!L$12:L$286,$X758),NA)</f>
        <v>N/A</v>
      </c>
      <c r="P758" s="199" t="str" cm="1">
        <f t="array" ref="P758">IFERROR(INDEX(Forecast_Capex_Input!M$12:M$286,$X758),NA)</f>
        <v>N/A</v>
      </c>
      <c r="Q758" s="172" t="str" cm="1">
        <f t="array" ref="Q758">IFERROR(INDEX(Forecast_Capex_Input!N$12:N$286,$X758),NA)</f>
        <v>N/A</v>
      </c>
      <c r="R758" s="265" cm="1">
        <f t="array" ref="R758">IFERROR(INDEX(Forecast_Capex_Input!O$12:O$286,$X758),0)</f>
        <v>0</v>
      </c>
      <c r="S758" s="172" cm="1">
        <f t="array" ref="S758">IFERROR(INDEX(Forecast_Capex_Input!P$12:P$286,$X758),0)</f>
        <v>0</v>
      </c>
      <c r="T758" s="199" t="str" cm="1">
        <f t="array" aca="1" ref="T758" ca="1">IFERROR(INDEX(General!$K$84:$K$103,$AA758),NA)</f>
        <v>N/A</v>
      </c>
      <c r="U758" s="188" cm="1">
        <f t="array" aca="1" ref="U758" ca="1">IFERROR(
IF($F758=General!$E$25,INDEX(Forecast_Capex_Input!S$12:S$286,$X758),
INDEX(Forecast_Capex_Input!T$12:T$286,$X758)),0)</f>
        <v>0</v>
      </c>
      <c r="V758" s="222" t="b">
        <f>IFERROR(INDEX(Overheads!$T$19:$T$26,MATCH($I758,Overheads!$E$19:$E$26,0)),FALSE)</f>
        <v>0</v>
      </c>
      <c r="W758" s="165"/>
      <c r="X758" s="174" t="str">
        <f>IFERROR(
IF(MATCH($C758,Forecast_Capex_Input!$CI$12:$CI$286,1)+1&gt;MAX(Forecast_Capex_Input!$C$12:$C$286),NA,
MATCH($C758,Forecast_Capex_Input!$CI$12:$CI$286,1)+1),1)</f>
        <v>N/A</v>
      </c>
      <c r="Y758" s="174" t="str" cm="1">
        <f t="array" aca="1" ref="Y758" ca="1">IFERROR(
IF(X757&lt;&gt;X758,1,
IF(COUNTIF(OFFSET(Y757,0,0,-INDEX(Forecast_Capex_Input!$CG$12:$CG$286,$X758)),Y757)=INDEX(Forecast_Capex_Input!$CG$12:$CG$286,$X758),Y757+1,Y757)),NA)</f>
        <v>N/A</v>
      </c>
      <c r="Z758" s="174" t="str" cm="1">
        <f t="array" ref="Z758">IFERROR($C758-IF($X758=1,1,INDEX(Forecast_Capex_Input!$CI$12:$CI$286,$X758-1))+1,NA)</f>
        <v>N/A</v>
      </c>
      <c r="AA758" s="174" t="str" cm="1">
        <f t="array" aca="1" ref="AA758" ca="1">IFERROR(IF(Y758=1,
INDEX(Forecast_Capex_Input!$AI$10:$BB$10,SMALL(IF(INDEX(Forecast_Capex_Input!$AI$12:$BB$286,$X758,0)&gt;0,COLUMN(Forecast_Capex_Input!$AI$10:$BB$10)-COLUMN(Forecast_Capex_Input!$AI$12)+1),ROWS(OFFSET(AA757,0,0,-$Z758)))),
OFFSET(AA757,-INDEX(Forecast_Capex_Input!$CG$12:$CG$286,$X758)+1,0)),NA)</f>
        <v>N/A</v>
      </c>
      <c r="AB758" s="174" t="str">
        <f t="shared" ca="1" si="493"/>
        <v>N/A</v>
      </c>
      <c r="AC758" s="222" t="b">
        <f t="shared" si="525"/>
        <v>0</v>
      </c>
      <c r="AD758" s="220" t="b">
        <v>0</v>
      </c>
      <c r="AE758" s="222" t="b">
        <f t="shared" si="494"/>
        <v>1</v>
      </c>
      <c r="AF758" s="165"/>
      <c r="AG758" s="215">
        <v>0</v>
      </c>
      <c r="AH758" s="215">
        <v>0</v>
      </c>
      <c r="AI758" s="215">
        <v>0</v>
      </c>
      <c r="AJ758" s="215">
        <v>0</v>
      </c>
      <c r="AK758" s="215">
        <v>0</v>
      </c>
      <c r="AL758" s="155">
        <v>0</v>
      </c>
      <c r="AM758" s="165"/>
      <c r="AN758" s="215" cm="1">
        <f t="array" aca="1" ref="AN758" ca="1">IFERROR(INDEX(General!O$33:O$34,$AB758)
*AG758,0)</f>
        <v>0</v>
      </c>
      <c r="AO758" s="215" cm="1">
        <f t="array" aca="1" ref="AO758" ca="1">IFERROR(INDEX(General!P$33:P$34,$AB758)
*AH758,0)</f>
        <v>0</v>
      </c>
      <c r="AP758" s="215" cm="1">
        <f t="array" aca="1" ref="AP758" ca="1">IFERROR(INDEX(General!Q$33:Q$34,$AB758)
*AI758,0)</f>
        <v>0</v>
      </c>
      <c r="AQ758" s="215" cm="1">
        <f t="array" aca="1" ref="AQ758" ca="1">IFERROR(INDEX(General!R$33:R$34,$AB758)
*AJ758,0)</f>
        <v>0</v>
      </c>
      <c r="AR758" s="215" cm="1">
        <f t="array" aca="1" ref="AR758" ca="1">IFERROR(INDEX(General!S$33:S$34,$AB758)
*AK758,0)</f>
        <v>0</v>
      </c>
      <c r="AS758" s="155">
        <f t="shared" ca="1" si="526"/>
        <v>0</v>
      </c>
      <c r="AT758" s="165"/>
      <c r="AU758" s="215">
        <f ca="1">IF($AE758=FALSE,AN758*Overheads!$R$24*$V758,
IFERROR(Overheads!$O$49*$V758*AN758,0)
+IFERROR(Overheads!Q$59*$V758*(AN758/Overheads!Q$68),0))</f>
        <v>0</v>
      </c>
      <c r="AV758" s="215">
        <f ca="1">IF($AE758=FALSE,AO758*Overheads!$R$24*$V758,
IFERROR(Overheads!$O$49*$V758*AO758,0)
+IFERROR(Overheads!R$59*$V758*(AO758/Overheads!R$68),0))</f>
        <v>0</v>
      </c>
      <c r="AW758" s="215">
        <f ca="1">IF($AE758=FALSE,AP758*Overheads!$R$24*$V758,
IFERROR(Overheads!$O$49*$V758*AP758,0)
+IFERROR(Overheads!S$59*$V758*(AP758/Overheads!S$68),0))</f>
        <v>0</v>
      </c>
      <c r="AX758" s="215">
        <f ca="1">IF($AE758=FALSE,AQ758*Overheads!$R$24*$V758,
IFERROR(Overheads!$O$49*$V758*AQ758,0)
+IFERROR(Overheads!T$59*$V758*(AQ758/Overheads!T$68),0))</f>
        <v>0</v>
      </c>
      <c r="AY758" s="215">
        <f ca="1">IF($AE758=FALSE,AR758*Overheads!$R$24*$V758,
IFERROR(Overheads!$O$49*$V758*AR758,0)
+IFERROR(Overheads!U$59*$V758*(AR758/Overheads!U$68),0))</f>
        <v>0</v>
      </c>
      <c r="AZ758" s="155">
        <f t="shared" ca="1" si="527"/>
        <v>0</v>
      </c>
      <c r="BA758" s="165"/>
      <c r="BB758" s="215">
        <f ca="1">IF($AE758=FALSE,AN758*Overheads!$S$25,
IFERROR(Overheads!$O$50*AN758,0)
+IFERROR(Overheads!Q$60*(AN758/Overheads!Q$66),0))</f>
        <v>0</v>
      </c>
      <c r="BC758" s="215">
        <f ca="1">IF($AE758=FALSE,AO758*Overheads!$S$25,
IFERROR(Overheads!$O$50*AO758,0)
+IFERROR(Overheads!R$60*(AO758/Overheads!R$66),0))</f>
        <v>0</v>
      </c>
      <c r="BD758" s="215">
        <f ca="1">IF($AE758=FALSE,AP758*Overheads!$S$25,
IFERROR(Overheads!$O$50*AP758,0)
+IFERROR(Overheads!S$60*(AP758/Overheads!S$66),0))</f>
        <v>0</v>
      </c>
      <c r="BE758" s="215">
        <f ca="1">IF($AE758=FALSE,AQ758*Overheads!$S$25,
IFERROR(Overheads!$O$50*AQ758,0)
+IFERROR(Overheads!T$60*(AQ758/Overheads!T$66),0))</f>
        <v>0</v>
      </c>
      <c r="BF758" s="215">
        <f ca="1">IF($AE758=FALSE,AR758*Overheads!$S$25,
IFERROR(Overheads!$O$50*AR758,0)
+IFERROR(Overheads!U$60*(AR758/Overheads!U$66),0))</f>
        <v>0</v>
      </c>
      <c r="BG758" s="155">
        <f t="shared" ca="1" si="528"/>
        <v>0</v>
      </c>
      <c r="BH758" s="165"/>
      <c r="BI758" s="215">
        <f t="shared" ca="1" si="529"/>
        <v>0</v>
      </c>
      <c r="BJ758" s="215">
        <f t="shared" ca="1" si="495"/>
        <v>0</v>
      </c>
      <c r="BK758" s="215">
        <f t="shared" ca="1" si="496"/>
        <v>0</v>
      </c>
      <c r="BL758" s="215">
        <f t="shared" ca="1" si="497"/>
        <v>0</v>
      </c>
      <c r="BM758" s="215">
        <f t="shared" ca="1" si="498"/>
        <v>0</v>
      </c>
      <c r="BN758" s="155">
        <f t="shared" ca="1" si="530"/>
        <v>0</v>
      </c>
      <c r="BO758" s="165"/>
      <c r="BP758" s="187" cm="1">
        <f t="array" ref="BP758">IFERROR(IF($X758=$X757,BP757,INDEX(Forecast_Capex_Input!AC$12:AC$286,$X758)),0)</f>
        <v>0</v>
      </c>
      <c r="BQ758" s="187" cm="1">
        <f t="array" ref="BQ758">IFERROR(IF($X758=$X757,BQ757,INDEX(Forecast_Capex_Input!AD$12:AD$286,$X758)),0)</f>
        <v>0</v>
      </c>
      <c r="BR758" s="187" cm="1">
        <f t="array" ref="BR758">IFERROR(IF($X758=$X757,BR757,INDEX(Forecast_Capex_Input!AE$12:AE$286,$X758)),0)</f>
        <v>0</v>
      </c>
      <c r="BS758" s="187" cm="1">
        <f t="array" ref="BS758">IFERROR(IF($X758=$X757,BS757,INDEX(Forecast_Capex_Input!AF$12:AF$286,$X758)),0)</f>
        <v>0</v>
      </c>
      <c r="BT758" s="187" cm="1">
        <f t="array" ref="BT758">IFERROR(IF($X758=$X757,BT757,INDEX(Forecast_Capex_Input!AG$12:AG$286,$X758)),0)</f>
        <v>0</v>
      </c>
      <c r="BU758" s="165"/>
      <c r="BV758" s="215">
        <f t="shared" si="499"/>
        <v>0</v>
      </c>
      <c r="BW758" s="215">
        <f t="shared" si="500"/>
        <v>0</v>
      </c>
      <c r="BX758" s="215">
        <f t="shared" si="501"/>
        <v>0</v>
      </c>
      <c r="BY758" s="215">
        <f t="shared" si="502"/>
        <v>0</v>
      </c>
      <c r="BZ758" s="215">
        <f t="shared" si="503"/>
        <v>0</v>
      </c>
      <c r="CA758" s="155">
        <f t="shared" si="531"/>
        <v>0</v>
      </c>
      <c r="CB758" s="165"/>
      <c r="CC758" s="215">
        <f t="shared" si="504"/>
        <v>0</v>
      </c>
      <c r="CD758" s="215">
        <f t="shared" si="505"/>
        <v>0</v>
      </c>
      <c r="CE758" s="215">
        <f t="shared" si="506"/>
        <v>0</v>
      </c>
      <c r="CF758" s="215">
        <f t="shared" si="507"/>
        <v>0</v>
      </c>
      <c r="CG758" s="215">
        <f t="shared" si="508"/>
        <v>0</v>
      </c>
      <c r="CH758" s="155">
        <f t="shared" si="532"/>
        <v>0</v>
      </c>
      <c r="CI758" s="165"/>
      <c r="CJ758" s="215">
        <f t="shared" si="509"/>
        <v>0</v>
      </c>
      <c r="CK758" s="215">
        <f t="shared" si="510"/>
        <v>0</v>
      </c>
      <c r="CL758" s="215">
        <f t="shared" si="511"/>
        <v>0</v>
      </c>
      <c r="CM758" s="215">
        <f t="shared" si="512"/>
        <v>0</v>
      </c>
      <c r="CN758" s="215">
        <f t="shared" si="513"/>
        <v>0</v>
      </c>
      <c r="CO758" s="155">
        <f t="shared" si="533"/>
        <v>0</v>
      </c>
      <c r="CP758" s="165"/>
      <c r="CQ758" s="223">
        <f t="shared" si="514"/>
        <v>0</v>
      </c>
      <c r="CR758" s="223">
        <f t="shared" si="515"/>
        <v>0</v>
      </c>
      <c r="CS758" s="223">
        <f t="shared" si="516"/>
        <v>0</v>
      </c>
      <c r="CT758" s="223">
        <f t="shared" si="517"/>
        <v>0</v>
      </c>
      <c r="CU758" s="223">
        <f t="shared" si="518"/>
        <v>0</v>
      </c>
      <c r="CV758" s="155">
        <f t="shared" si="534"/>
        <v>0</v>
      </c>
      <c r="CW758" s="165"/>
      <c r="CX758" s="215">
        <f t="shared" si="535"/>
        <v>0</v>
      </c>
      <c r="CY758" s="215">
        <f t="shared" si="519"/>
        <v>0</v>
      </c>
      <c r="CZ758" s="215">
        <f t="shared" si="520"/>
        <v>0</v>
      </c>
      <c r="DA758" s="215">
        <f t="shared" si="521"/>
        <v>0</v>
      </c>
      <c r="DB758" s="215">
        <f t="shared" si="522"/>
        <v>0</v>
      </c>
      <c r="DC758" s="155">
        <f t="shared" si="536"/>
        <v>0</v>
      </c>
      <c r="DD758" s="165"/>
      <c r="DE758" s="188" t="b" cm="1">
        <f t="array" aca="1" ref="DE758" ca="1">OR($G758=Forecast_Capex_Input!$BF$8:$BF$10)</f>
        <v>0</v>
      </c>
      <c r="DF758" s="188" cm="1">
        <f t="array" aca="1" ref="DF758" ca="1">IFERROR(INDEX(Forecast_Capex_Input!BG$12:BG$286,$X758)
*(INDEX(Forecast_Capex_Input!$H$12:$H$286,$X758)=Repex),0)
*$DE758</f>
        <v>0</v>
      </c>
      <c r="DG758" s="188" cm="1">
        <f t="array" aca="1" ref="DG758" ca="1">IFERROR(INDEX(Forecast_Capex_Input!BH$12:BH$286,$X758)
*(INDEX(Forecast_Capex_Input!$H$12:$H$286,$X758)=Repex),0)
*$DE758</f>
        <v>0</v>
      </c>
      <c r="DH758" s="188" cm="1">
        <f t="array" aca="1" ref="DH758" ca="1">IFERROR(INDEX(Forecast_Capex_Input!BI$12:BI$286,$X758)
*(INDEX(Forecast_Capex_Input!$H$12:$H$286,$X758)=Repex),0)
*$DE758</f>
        <v>0</v>
      </c>
      <c r="DI758" s="188" cm="1">
        <f t="array" aca="1" ref="DI758" ca="1">IFERROR(INDEX(Forecast_Capex_Input!BJ$12:BJ$286,$X758)
*(INDEX(Forecast_Capex_Input!$H$12:$H$286,$X758)=Repex),0)
*$DE758</f>
        <v>0</v>
      </c>
      <c r="DJ758" s="188" cm="1">
        <f t="array" aca="1" ref="DJ758" ca="1">IFERROR(INDEX(Forecast_Capex_Input!BK$12:BK$286,$X758)
*(INDEX(Forecast_Capex_Input!$H$12:$H$286,$X758)=Repex),0)
*$DE758</f>
        <v>0</v>
      </c>
      <c r="DK758" s="188" cm="1">
        <f t="array" aca="1" ref="DK758" ca="1">IFERROR(INDEX(Forecast_Capex_Input!BL$12:BL$286,$X758)
*(INDEX(Forecast_Capex_Input!$H$12:$H$286,$X758)=Repex),0)
*$DE758</f>
        <v>0</v>
      </c>
      <c r="DL758" s="165"/>
      <c r="DM758" s="188" t="b" cm="1">
        <f t="array" aca="1" ref="DM758" ca="1">OR($G758=Forecast_Capex_Input!$BN$8:$BN$9)</f>
        <v>0</v>
      </c>
      <c r="DN758" s="188" cm="1">
        <f t="array" aca="1" ref="DN758" ca="1">IFERROR(INDEX(Forecast_Capex_Input!BO$12:BO$286,$X758)
*(INDEX(Forecast_Capex_Input!$H$12:$H$286,$X758)=Repex),0)
*$DM758</f>
        <v>0</v>
      </c>
      <c r="DO758" s="188" cm="1">
        <f t="array" aca="1" ref="DO758" ca="1">IFERROR(INDEX(Forecast_Capex_Input!BP$12:BP$286,$X758)
*(INDEX(Forecast_Capex_Input!$H$12:$H$286,$X758)=Repex),0)
*$DM758</f>
        <v>0</v>
      </c>
      <c r="DP758" s="188" cm="1">
        <f t="array" aca="1" ref="DP758" ca="1">IFERROR(INDEX(Forecast_Capex_Input!BQ$12:BQ$286,$X758)
*(INDEX(Forecast_Capex_Input!$H$12:$H$286,$X758)=Repex),0)
*$DM758</f>
        <v>0</v>
      </c>
      <c r="DQ758" s="188" cm="1">
        <f t="array" aca="1" ref="DQ758" ca="1">IFERROR(INDEX(Forecast_Capex_Input!BR$12:BR$286,$X758)
*(INDEX(Forecast_Capex_Input!$H$12:$H$286,$X758)=Repex),0)
*$DM758</f>
        <v>0</v>
      </c>
      <c r="DR758" s="188" cm="1">
        <f t="array" aca="1" ref="DR758" ca="1">IFERROR(INDEX(Forecast_Capex_Input!BS$12:BS$286,$X758)
*(INDEX(Forecast_Capex_Input!$H$12:$H$286,$X758)=Repex),0)
*$DM758</f>
        <v>0</v>
      </c>
      <c r="DS758" s="165"/>
      <c r="DT758" s="188" t="b" cm="1">
        <f t="array" aca="1" ref="DT758" ca="1">OR($G758=Forecast_Capex_Input!$BU$8:$BU$10)</f>
        <v>0</v>
      </c>
      <c r="DU758" s="188" cm="1">
        <f t="array" aca="1" ref="DU758" ca="1">IFERROR(INDEX(Forecast_Capex_Input!BV$12:BV$286,$X758)
*(INDEX(Forecast_Capex_Input!$H$12:$H$286,$X758)=Repex),0)
*$DT758</f>
        <v>0</v>
      </c>
      <c r="DV758" s="188" cm="1">
        <f t="array" aca="1" ref="DV758" ca="1">IFERROR(INDEX(Forecast_Capex_Input!BW$12:BW$286,$X758)
*(INDEX(Forecast_Capex_Input!$H$12:$H$286,$X758)=Repex),0)
*$DT758</f>
        <v>0</v>
      </c>
      <c r="DW758" s="188" cm="1">
        <f t="array" aca="1" ref="DW758" ca="1">IFERROR(INDEX(Forecast_Capex_Input!BX$12:BX$286,$X758)
*(INDEX(Forecast_Capex_Input!$H$12:$H$286,$X758)=Repex),0)
*$DT758</f>
        <v>0</v>
      </c>
      <c r="DX758" s="188" cm="1">
        <f t="array" aca="1" ref="DX758" ca="1">IFERROR(INDEX(Forecast_Capex_Input!BY$12:BY$286,$X758)
*(INDEX(Forecast_Capex_Input!$H$12:$H$286,$X758)=Repex),0)
*$DT758</f>
        <v>0</v>
      </c>
      <c r="DY758" s="188" cm="1">
        <f t="array" aca="1" ref="DY758" ca="1">IFERROR(INDEX(Forecast_Capex_Input!BZ$12:BZ$286,$X758)
*(INDEX(Forecast_Capex_Input!$H$12:$H$286,$X758)=Repex),0)
*$DT758</f>
        <v>0</v>
      </c>
      <c r="DZ758" s="188" cm="1">
        <f t="array" aca="1" ref="DZ758" ca="1">IFERROR(INDEX(Forecast_Capex_Input!CA$12:CA$286,$X758)
*(INDEX(Forecast_Capex_Input!$H$12:$H$286,$X758)=Repex),0)
*$DT758</f>
        <v>0</v>
      </c>
      <c r="EA758" s="188" cm="1">
        <f t="array" aca="1" ref="EA758" ca="1">IFERROR(INDEX(Forecast_Capex_Input!CB$12:CB$286,$X758)
*(INDEX(Forecast_Capex_Input!$H$12:$H$286,$X758)=Repex),0)
*$DT758</f>
        <v>0</v>
      </c>
      <c r="EB758" s="188" cm="1">
        <f t="array" aca="1" ref="EB758" ca="1">IFERROR(INDEX(Forecast_Capex_Input!CC$12:CC$286,$X758)
*(INDEX(Forecast_Capex_Input!$H$12:$H$286,$X758)=Repex),0)
*$DT758</f>
        <v>0</v>
      </c>
      <c r="EC758" s="165"/>
      <c r="ED758" s="226" t="str">
        <f t="shared" si="523"/>
        <v>N/A</v>
      </c>
      <c r="EE758" s="174" t="s">
        <v>15</v>
      </c>
    </row>
    <row r="759" spans="3:135" x14ac:dyDescent="0.2">
      <c r="C759" s="174">
        <f t="shared" si="524"/>
        <v>749</v>
      </c>
      <c r="D759" s="167" t="str" cm="1">
        <f t="array" ref="D759">IFERROR(INDEX(Forecast_Capex_Input!$D$12:$D$286,$X759),NA)</f>
        <v>N/A</v>
      </c>
      <c r="E759" s="172" t="str" cm="1">
        <f t="array" ref="E759">IF($X759=NA,NA,INDEX(Forecast_Capex_Input!$E$12:$E$286,$X759))</f>
        <v>N/A</v>
      </c>
      <c r="F759" s="167" t="str" cm="1">
        <f t="array" aca="1" ref="F759" ca="1">IFERROR(INDEX(General!$E$25:$E$26,$Y759),NA)</f>
        <v>N/A</v>
      </c>
      <c r="G759" s="167" t="str" cm="1">
        <f t="array" aca="1" ref="G759" ca="1">IFERROR(INDEX(Forecast_Capex_Input!$AI$11:$BB$11,$AA759),NA)</f>
        <v>N/A</v>
      </c>
      <c r="H759" s="189" t="str" cm="1">
        <f t="array" aca="1" ref="H759" ca="1">IFERROR(INDEX(Forecast_Capex_Input!$AI$12:$BB$286,$X759,$AA759),NA)</f>
        <v>N/A</v>
      </c>
      <c r="I759" s="199" t="str" cm="1">
        <f t="array" ref="I759">IFERROR(INDEX(Forecast_Capex_Input!$F$12:$F$286,$X759),NA)</f>
        <v>N/A</v>
      </c>
      <c r="J759" s="199" t="str" cm="1">
        <f t="array" ref="J759">IFERROR(INDEX(Forecast_Capex_Input!G$12:G$286,$X759),NA)</f>
        <v>N/A</v>
      </c>
      <c r="K759" s="199" t="str" cm="1">
        <f t="array" ref="K759">IFERROR(INDEX(Forecast_Capex_Input!H$12:H$286,$X759),NA)</f>
        <v>N/A</v>
      </c>
      <c r="L759" s="199" t="str" cm="1">
        <f t="array" ref="L759">IFERROR(INDEX(Forecast_Capex_Input!I$12:I$286,$X759),NA)</f>
        <v>N/A</v>
      </c>
      <c r="M759" s="199" t="str" cm="1">
        <f t="array" ref="M759">IFERROR(INDEX(Forecast_Capex_Input!J$12:J$286,$X759),NA)</f>
        <v>N/A</v>
      </c>
      <c r="N759" s="199" t="str" cm="1">
        <f t="array" ref="N759">IFERROR(INDEX(Forecast_Capex_Input!K$12:K$286,$X759),NA)</f>
        <v>N/A</v>
      </c>
      <c r="O759" s="199" t="str" cm="1">
        <f t="array" ref="O759">IFERROR(INDEX(Forecast_Capex_Input!L$12:L$286,$X759),NA)</f>
        <v>N/A</v>
      </c>
      <c r="P759" s="199" t="str" cm="1">
        <f t="array" ref="P759">IFERROR(INDEX(Forecast_Capex_Input!M$12:M$286,$X759),NA)</f>
        <v>N/A</v>
      </c>
      <c r="Q759" s="172" t="str" cm="1">
        <f t="array" ref="Q759">IFERROR(INDEX(Forecast_Capex_Input!N$12:N$286,$X759),NA)</f>
        <v>N/A</v>
      </c>
      <c r="R759" s="265" cm="1">
        <f t="array" ref="R759">IFERROR(INDEX(Forecast_Capex_Input!O$12:O$286,$X759),0)</f>
        <v>0</v>
      </c>
      <c r="S759" s="172" cm="1">
        <f t="array" ref="S759">IFERROR(INDEX(Forecast_Capex_Input!P$12:P$286,$X759),0)</f>
        <v>0</v>
      </c>
      <c r="T759" s="199" t="str" cm="1">
        <f t="array" aca="1" ref="T759" ca="1">IFERROR(INDEX(General!$K$84:$K$103,$AA759),NA)</f>
        <v>N/A</v>
      </c>
      <c r="U759" s="188" cm="1">
        <f t="array" aca="1" ref="U759" ca="1">IFERROR(
IF($F759=General!$E$25,INDEX(Forecast_Capex_Input!S$12:S$286,$X759),
INDEX(Forecast_Capex_Input!T$12:T$286,$X759)),0)</f>
        <v>0</v>
      </c>
      <c r="V759" s="222" t="b">
        <f>IFERROR(INDEX(Overheads!$T$19:$T$26,MATCH($I759,Overheads!$E$19:$E$26,0)),FALSE)</f>
        <v>0</v>
      </c>
      <c r="W759" s="165"/>
      <c r="X759" s="174" t="str">
        <f>IFERROR(
IF(MATCH($C759,Forecast_Capex_Input!$CI$12:$CI$286,1)+1&gt;MAX(Forecast_Capex_Input!$C$12:$C$286),NA,
MATCH($C759,Forecast_Capex_Input!$CI$12:$CI$286,1)+1),1)</f>
        <v>N/A</v>
      </c>
      <c r="Y759" s="174" t="str" cm="1">
        <f t="array" aca="1" ref="Y759" ca="1">IFERROR(
IF(X758&lt;&gt;X759,1,
IF(COUNTIF(OFFSET(Y758,0,0,-INDEX(Forecast_Capex_Input!$CG$12:$CG$286,$X759)),Y758)=INDEX(Forecast_Capex_Input!$CG$12:$CG$286,$X759),Y758+1,Y758)),NA)</f>
        <v>N/A</v>
      </c>
      <c r="Z759" s="174" t="str" cm="1">
        <f t="array" ref="Z759">IFERROR($C759-IF($X759=1,1,INDEX(Forecast_Capex_Input!$CI$12:$CI$286,$X759-1))+1,NA)</f>
        <v>N/A</v>
      </c>
      <c r="AA759" s="174" t="str" cm="1">
        <f t="array" aca="1" ref="AA759" ca="1">IFERROR(IF(Y759=1,
INDEX(Forecast_Capex_Input!$AI$10:$BB$10,SMALL(IF(INDEX(Forecast_Capex_Input!$AI$12:$BB$286,$X759,0)&gt;0,COLUMN(Forecast_Capex_Input!$AI$10:$BB$10)-COLUMN(Forecast_Capex_Input!$AI$12)+1),ROWS(OFFSET(AA758,0,0,-$Z759)))),
OFFSET(AA758,-INDEX(Forecast_Capex_Input!$CG$12:$CG$286,$X759)+1,0)),NA)</f>
        <v>N/A</v>
      </c>
      <c r="AB759" s="174" t="str">
        <f t="shared" ca="1" si="493"/>
        <v>N/A</v>
      </c>
      <c r="AC759" s="222" t="b">
        <f t="shared" si="525"/>
        <v>0</v>
      </c>
      <c r="AD759" s="220" t="b">
        <v>0</v>
      </c>
      <c r="AE759" s="222" t="b">
        <f t="shared" si="494"/>
        <v>1</v>
      </c>
      <c r="AF759" s="165"/>
      <c r="AG759" s="215">
        <v>0</v>
      </c>
      <c r="AH759" s="215">
        <v>0</v>
      </c>
      <c r="AI759" s="215">
        <v>0</v>
      </c>
      <c r="AJ759" s="215">
        <v>0</v>
      </c>
      <c r="AK759" s="215">
        <v>0</v>
      </c>
      <c r="AL759" s="155">
        <v>0</v>
      </c>
      <c r="AM759" s="165"/>
      <c r="AN759" s="215" cm="1">
        <f t="array" aca="1" ref="AN759" ca="1">IFERROR(INDEX(General!O$33:O$34,$AB759)
*AG759,0)</f>
        <v>0</v>
      </c>
      <c r="AO759" s="215" cm="1">
        <f t="array" aca="1" ref="AO759" ca="1">IFERROR(INDEX(General!P$33:P$34,$AB759)
*AH759,0)</f>
        <v>0</v>
      </c>
      <c r="AP759" s="215" cm="1">
        <f t="array" aca="1" ref="AP759" ca="1">IFERROR(INDEX(General!Q$33:Q$34,$AB759)
*AI759,0)</f>
        <v>0</v>
      </c>
      <c r="AQ759" s="215" cm="1">
        <f t="array" aca="1" ref="AQ759" ca="1">IFERROR(INDEX(General!R$33:R$34,$AB759)
*AJ759,0)</f>
        <v>0</v>
      </c>
      <c r="AR759" s="215" cm="1">
        <f t="array" aca="1" ref="AR759" ca="1">IFERROR(INDEX(General!S$33:S$34,$AB759)
*AK759,0)</f>
        <v>0</v>
      </c>
      <c r="AS759" s="155">
        <f t="shared" ca="1" si="526"/>
        <v>0</v>
      </c>
      <c r="AT759" s="165"/>
      <c r="AU759" s="215">
        <f ca="1">IF($AE759=FALSE,AN759*Overheads!$R$24*$V759,
IFERROR(Overheads!$O$49*$V759*AN759,0)
+IFERROR(Overheads!Q$59*$V759*(AN759/Overheads!Q$68),0))</f>
        <v>0</v>
      </c>
      <c r="AV759" s="215">
        <f ca="1">IF($AE759=FALSE,AO759*Overheads!$R$24*$V759,
IFERROR(Overheads!$O$49*$V759*AO759,0)
+IFERROR(Overheads!R$59*$V759*(AO759/Overheads!R$68),0))</f>
        <v>0</v>
      </c>
      <c r="AW759" s="215">
        <f ca="1">IF($AE759=FALSE,AP759*Overheads!$R$24*$V759,
IFERROR(Overheads!$O$49*$V759*AP759,0)
+IFERROR(Overheads!S$59*$V759*(AP759/Overheads!S$68),0))</f>
        <v>0</v>
      </c>
      <c r="AX759" s="215">
        <f ca="1">IF($AE759=FALSE,AQ759*Overheads!$R$24*$V759,
IFERROR(Overheads!$O$49*$V759*AQ759,0)
+IFERROR(Overheads!T$59*$V759*(AQ759/Overheads!T$68),0))</f>
        <v>0</v>
      </c>
      <c r="AY759" s="215">
        <f ca="1">IF($AE759=FALSE,AR759*Overheads!$R$24*$V759,
IFERROR(Overheads!$O$49*$V759*AR759,0)
+IFERROR(Overheads!U$59*$V759*(AR759/Overheads!U$68),0))</f>
        <v>0</v>
      </c>
      <c r="AZ759" s="155">
        <f t="shared" ca="1" si="527"/>
        <v>0</v>
      </c>
      <c r="BA759" s="165"/>
      <c r="BB759" s="215">
        <f ca="1">IF($AE759=FALSE,AN759*Overheads!$S$25,
IFERROR(Overheads!$O$50*AN759,0)
+IFERROR(Overheads!Q$60*(AN759/Overheads!Q$66),0))</f>
        <v>0</v>
      </c>
      <c r="BC759" s="215">
        <f ca="1">IF($AE759=FALSE,AO759*Overheads!$S$25,
IFERROR(Overheads!$O$50*AO759,0)
+IFERROR(Overheads!R$60*(AO759/Overheads!R$66),0))</f>
        <v>0</v>
      </c>
      <c r="BD759" s="215">
        <f ca="1">IF($AE759=FALSE,AP759*Overheads!$S$25,
IFERROR(Overheads!$O$50*AP759,0)
+IFERROR(Overheads!S$60*(AP759/Overheads!S$66),0))</f>
        <v>0</v>
      </c>
      <c r="BE759" s="215">
        <f ca="1">IF($AE759=FALSE,AQ759*Overheads!$S$25,
IFERROR(Overheads!$O$50*AQ759,0)
+IFERROR(Overheads!T$60*(AQ759/Overheads!T$66),0))</f>
        <v>0</v>
      </c>
      <c r="BF759" s="215">
        <f ca="1">IF($AE759=FALSE,AR759*Overheads!$S$25,
IFERROR(Overheads!$O$50*AR759,0)
+IFERROR(Overheads!U$60*(AR759/Overheads!U$66),0))</f>
        <v>0</v>
      </c>
      <c r="BG759" s="155">
        <f t="shared" ca="1" si="528"/>
        <v>0</v>
      </c>
      <c r="BH759" s="165"/>
      <c r="BI759" s="215">
        <f t="shared" ca="1" si="529"/>
        <v>0</v>
      </c>
      <c r="BJ759" s="215">
        <f t="shared" ca="1" si="495"/>
        <v>0</v>
      </c>
      <c r="BK759" s="215">
        <f t="shared" ca="1" si="496"/>
        <v>0</v>
      </c>
      <c r="BL759" s="215">
        <f t="shared" ca="1" si="497"/>
        <v>0</v>
      </c>
      <c r="BM759" s="215">
        <f t="shared" ca="1" si="498"/>
        <v>0</v>
      </c>
      <c r="BN759" s="155">
        <f t="shared" ca="1" si="530"/>
        <v>0</v>
      </c>
      <c r="BO759" s="165"/>
      <c r="BP759" s="187" cm="1">
        <f t="array" ref="BP759">IFERROR(IF($X759=$X758,BP758,INDEX(Forecast_Capex_Input!AC$12:AC$286,$X759)),0)</f>
        <v>0</v>
      </c>
      <c r="BQ759" s="187" cm="1">
        <f t="array" ref="BQ759">IFERROR(IF($X759=$X758,BQ758,INDEX(Forecast_Capex_Input!AD$12:AD$286,$X759)),0)</f>
        <v>0</v>
      </c>
      <c r="BR759" s="187" cm="1">
        <f t="array" ref="BR759">IFERROR(IF($X759=$X758,BR758,INDEX(Forecast_Capex_Input!AE$12:AE$286,$X759)),0)</f>
        <v>0</v>
      </c>
      <c r="BS759" s="187" cm="1">
        <f t="array" ref="BS759">IFERROR(IF($X759=$X758,BS758,INDEX(Forecast_Capex_Input!AF$12:AF$286,$X759)),0)</f>
        <v>0</v>
      </c>
      <c r="BT759" s="187" cm="1">
        <f t="array" ref="BT759">IFERROR(IF($X759=$X758,BT758,INDEX(Forecast_Capex_Input!AG$12:AG$286,$X759)),0)</f>
        <v>0</v>
      </c>
      <c r="BU759" s="165"/>
      <c r="BV759" s="215">
        <f t="shared" si="499"/>
        <v>0</v>
      </c>
      <c r="BW759" s="215">
        <f t="shared" si="500"/>
        <v>0</v>
      </c>
      <c r="BX759" s="215">
        <f t="shared" si="501"/>
        <v>0</v>
      </c>
      <c r="BY759" s="215">
        <f t="shared" si="502"/>
        <v>0</v>
      </c>
      <c r="BZ759" s="215">
        <f t="shared" si="503"/>
        <v>0</v>
      </c>
      <c r="CA759" s="155">
        <f t="shared" si="531"/>
        <v>0</v>
      </c>
      <c r="CB759" s="165"/>
      <c r="CC759" s="215">
        <f t="shared" si="504"/>
        <v>0</v>
      </c>
      <c r="CD759" s="215">
        <f t="shared" si="505"/>
        <v>0</v>
      </c>
      <c r="CE759" s="215">
        <f t="shared" si="506"/>
        <v>0</v>
      </c>
      <c r="CF759" s="215">
        <f t="shared" si="507"/>
        <v>0</v>
      </c>
      <c r="CG759" s="215">
        <f t="shared" si="508"/>
        <v>0</v>
      </c>
      <c r="CH759" s="155">
        <f t="shared" si="532"/>
        <v>0</v>
      </c>
      <c r="CI759" s="165"/>
      <c r="CJ759" s="215">
        <f t="shared" si="509"/>
        <v>0</v>
      </c>
      <c r="CK759" s="215">
        <f t="shared" si="510"/>
        <v>0</v>
      </c>
      <c r="CL759" s="215">
        <f t="shared" si="511"/>
        <v>0</v>
      </c>
      <c r="CM759" s="215">
        <f t="shared" si="512"/>
        <v>0</v>
      </c>
      <c r="CN759" s="215">
        <f t="shared" si="513"/>
        <v>0</v>
      </c>
      <c r="CO759" s="155">
        <f t="shared" si="533"/>
        <v>0</v>
      </c>
      <c r="CP759" s="165"/>
      <c r="CQ759" s="223">
        <f t="shared" si="514"/>
        <v>0</v>
      </c>
      <c r="CR759" s="223">
        <f t="shared" si="515"/>
        <v>0</v>
      </c>
      <c r="CS759" s="223">
        <f t="shared" si="516"/>
        <v>0</v>
      </c>
      <c r="CT759" s="223">
        <f t="shared" si="517"/>
        <v>0</v>
      </c>
      <c r="CU759" s="223">
        <f t="shared" si="518"/>
        <v>0</v>
      </c>
      <c r="CV759" s="155">
        <f t="shared" si="534"/>
        <v>0</v>
      </c>
      <c r="CW759" s="165"/>
      <c r="CX759" s="215">
        <f t="shared" si="535"/>
        <v>0</v>
      </c>
      <c r="CY759" s="215">
        <f t="shared" si="519"/>
        <v>0</v>
      </c>
      <c r="CZ759" s="215">
        <f t="shared" si="520"/>
        <v>0</v>
      </c>
      <c r="DA759" s="215">
        <f t="shared" si="521"/>
        <v>0</v>
      </c>
      <c r="DB759" s="215">
        <f t="shared" si="522"/>
        <v>0</v>
      </c>
      <c r="DC759" s="155">
        <f t="shared" si="536"/>
        <v>0</v>
      </c>
      <c r="DD759" s="165"/>
      <c r="DE759" s="188" t="b" cm="1">
        <f t="array" aca="1" ref="DE759" ca="1">OR($G759=Forecast_Capex_Input!$BF$8:$BF$10)</f>
        <v>0</v>
      </c>
      <c r="DF759" s="188" cm="1">
        <f t="array" aca="1" ref="DF759" ca="1">IFERROR(INDEX(Forecast_Capex_Input!BG$12:BG$286,$X759)
*(INDEX(Forecast_Capex_Input!$H$12:$H$286,$X759)=Repex),0)
*$DE759</f>
        <v>0</v>
      </c>
      <c r="DG759" s="188" cm="1">
        <f t="array" aca="1" ref="DG759" ca="1">IFERROR(INDEX(Forecast_Capex_Input!BH$12:BH$286,$X759)
*(INDEX(Forecast_Capex_Input!$H$12:$H$286,$X759)=Repex),0)
*$DE759</f>
        <v>0</v>
      </c>
      <c r="DH759" s="188" cm="1">
        <f t="array" aca="1" ref="DH759" ca="1">IFERROR(INDEX(Forecast_Capex_Input!BI$12:BI$286,$X759)
*(INDEX(Forecast_Capex_Input!$H$12:$H$286,$X759)=Repex),0)
*$DE759</f>
        <v>0</v>
      </c>
      <c r="DI759" s="188" cm="1">
        <f t="array" aca="1" ref="DI759" ca="1">IFERROR(INDEX(Forecast_Capex_Input!BJ$12:BJ$286,$X759)
*(INDEX(Forecast_Capex_Input!$H$12:$H$286,$X759)=Repex),0)
*$DE759</f>
        <v>0</v>
      </c>
      <c r="DJ759" s="188" cm="1">
        <f t="array" aca="1" ref="DJ759" ca="1">IFERROR(INDEX(Forecast_Capex_Input!BK$12:BK$286,$X759)
*(INDEX(Forecast_Capex_Input!$H$12:$H$286,$X759)=Repex),0)
*$DE759</f>
        <v>0</v>
      </c>
      <c r="DK759" s="188" cm="1">
        <f t="array" aca="1" ref="DK759" ca="1">IFERROR(INDEX(Forecast_Capex_Input!BL$12:BL$286,$X759)
*(INDEX(Forecast_Capex_Input!$H$12:$H$286,$X759)=Repex),0)
*$DE759</f>
        <v>0</v>
      </c>
      <c r="DL759" s="165"/>
      <c r="DM759" s="188" t="b" cm="1">
        <f t="array" aca="1" ref="DM759" ca="1">OR($G759=Forecast_Capex_Input!$BN$8:$BN$9)</f>
        <v>0</v>
      </c>
      <c r="DN759" s="188" cm="1">
        <f t="array" aca="1" ref="DN759" ca="1">IFERROR(INDEX(Forecast_Capex_Input!BO$12:BO$286,$X759)
*(INDEX(Forecast_Capex_Input!$H$12:$H$286,$X759)=Repex),0)
*$DM759</f>
        <v>0</v>
      </c>
      <c r="DO759" s="188" cm="1">
        <f t="array" aca="1" ref="DO759" ca="1">IFERROR(INDEX(Forecast_Capex_Input!BP$12:BP$286,$X759)
*(INDEX(Forecast_Capex_Input!$H$12:$H$286,$X759)=Repex),0)
*$DM759</f>
        <v>0</v>
      </c>
      <c r="DP759" s="188" cm="1">
        <f t="array" aca="1" ref="DP759" ca="1">IFERROR(INDEX(Forecast_Capex_Input!BQ$12:BQ$286,$X759)
*(INDEX(Forecast_Capex_Input!$H$12:$H$286,$X759)=Repex),0)
*$DM759</f>
        <v>0</v>
      </c>
      <c r="DQ759" s="188" cm="1">
        <f t="array" aca="1" ref="DQ759" ca="1">IFERROR(INDEX(Forecast_Capex_Input!BR$12:BR$286,$X759)
*(INDEX(Forecast_Capex_Input!$H$12:$H$286,$X759)=Repex),0)
*$DM759</f>
        <v>0</v>
      </c>
      <c r="DR759" s="188" cm="1">
        <f t="array" aca="1" ref="DR759" ca="1">IFERROR(INDEX(Forecast_Capex_Input!BS$12:BS$286,$X759)
*(INDEX(Forecast_Capex_Input!$H$12:$H$286,$X759)=Repex),0)
*$DM759</f>
        <v>0</v>
      </c>
      <c r="DS759" s="165"/>
      <c r="DT759" s="188" t="b" cm="1">
        <f t="array" aca="1" ref="DT759" ca="1">OR($G759=Forecast_Capex_Input!$BU$8:$BU$10)</f>
        <v>0</v>
      </c>
      <c r="DU759" s="188" cm="1">
        <f t="array" aca="1" ref="DU759" ca="1">IFERROR(INDEX(Forecast_Capex_Input!BV$12:BV$286,$X759)
*(INDEX(Forecast_Capex_Input!$H$12:$H$286,$X759)=Repex),0)
*$DT759</f>
        <v>0</v>
      </c>
      <c r="DV759" s="188" cm="1">
        <f t="array" aca="1" ref="DV759" ca="1">IFERROR(INDEX(Forecast_Capex_Input!BW$12:BW$286,$X759)
*(INDEX(Forecast_Capex_Input!$H$12:$H$286,$X759)=Repex),0)
*$DT759</f>
        <v>0</v>
      </c>
      <c r="DW759" s="188" cm="1">
        <f t="array" aca="1" ref="DW759" ca="1">IFERROR(INDEX(Forecast_Capex_Input!BX$12:BX$286,$X759)
*(INDEX(Forecast_Capex_Input!$H$12:$H$286,$X759)=Repex),0)
*$DT759</f>
        <v>0</v>
      </c>
      <c r="DX759" s="188" cm="1">
        <f t="array" aca="1" ref="DX759" ca="1">IFERROR(INDEX(Forecast_Capex_Input!BY$12:BY$286,$X759)
*(INDEX(Forecast_Capex_Input!$H$12:$H$286,$X759)=Repex),0)
*$DT759</f>
        <v>0</v>
      </c>
      <c r="DY759" s="188" cm="1">
        <f t="array" aca="1" ref="DY759" ca="1">IFERROR(INDEX(Forecast_Capex_Input!BZ$12:BZ$286,$X759)
*(INDEX(Forecast_Capex_Input!$H$12:$H$286,$X759)=Repex),0)
*$DT759</f>
        <v>0</v>
      </c>
      <c r="DZ759" s="188" cm="1">
        <f t="array" aca="1" ref="DZ759" ca="1">IFERROR(INDEX(Forecast_Capex_Input!CA$12:CA$286,$X759)
*(INDEX(Forecast_Capex_Input!$H$12:$H$286,$X759)=Repex),0)
*$DT759</f>
        <v>0</v>
      </c>
      <c r="EA759" s="188" cm="1">
        <f t="array" aca="1" ref="EA759" ca="1">IFERROR(INDEX(Forecast_Capex_Input!CB$12:CB$286,$X759)
*(INDEX(Forecast_Capex_Input!$H$12:$H$286,$X759)=Repex),0)
*$DT759</f>
        <v>0</v>
      </c>
      <c r="EB759" s="188" cm="1">
        <f t="array" aca="1" ref="EB759" ca="1">IFERROR(INDEX(Forecast_Capex_Input!CC$12:CC$286,$X759)
*(INDEX(Forecast_Capex_Input!$H$12:$H$286,$X759)=Repex),0)
*$DT759</f>
        <v>0</v>
      </c>
      <c r="EC759" s="165"/>
      <c r="ED759" s="226" t="str">
        <f t="shared" si="523"/>
        <v>N/A</v>
      </c>
      <c r="EE759" s="174" t="s">
        <v>15</v>
      </c>
    </row>
    <row r="760" spans="3:135" x14ac:dyDescent="0.2">
      <c r="C760" s="174">
        <f t="shared" si="524"/>
        <v>750</v>
      </c>
      <c r="D760" s="167" t="str" cm="1">
        <f t="array" ref="D760">IFERROR(INDEX(Forecast_Capex_Input!$D$12:$D$286,$X760),NA)</f>
        <v>N/A</v>
      </c>
      <c r="E760" s="172" t="str" cm="1">
        <f t="array" ref="E760">IF($X760=NA,NA,INDEX(Forecast_Capex_Input!$E$12:$E$286,$X760))</f>
        <v>N/A</v>
      </c>
      <c r="F760" s="167" t="str" cm="1">
        <f t="array" aca="1" ref="F760" ca="1">IFERROR(INDEX(General!$E$25:$E$26,$Y760),NA)</f>
        <v>N/A</v>
      </c>
      <c r="G760" s="167" t="str" cm="1">
        <f t="array" aca="1" ref="G760" ca="1">IFERROR(INDEX(Forecast_Capex_Input!$AI$11:$BB$11,$AA760),NA)</f>
        <v>N/A</v>
      </c>
      <c r="H760" s="189" t="str" cm="1">
        <f t="array" aca="1" ref="H760" ca="1">IFERROR(INDEX(Forecast_Capex_Input!$AI$12:$BB$286,$X760,$AA760),NA)</f>
        <v>N/A</v>
      </c>
      <c r="I760" s="199" t="str" cm="1">
        <f t="array" ref="I760">IFERROR(INDEX(Forecast_Capex_Input!$F$12:$F$286,$X760),NA)</f>
        <v>N/A</v>
      </c>
      <c r="J760" s="199" t="str" cm="1">
        <f t="array" ref="J760">IFERROR(INDEX(Forecast_Capex_Input!G$12:G$286,$X760),NA)</f>
        <v>N/A</v>
      </c>
      <c r="K760" s="199" t="str" cm="1">
        <f t="array" ref="K760">IFERROR(INDEX(Forecast_Capex_Input!H$12:H$286,$X760),NA)</f>
        <v>N/A</v>
      </c>
      <c r="L760" s="199" t="str" cm="1">
        <f t="array" ref="L760">IFERROR(INDEX(Forecast_Capex_Input!I$12:I$286,$X760),NA)</f>
        <v>N/A</v>
      </c>
      <c r="M760" s="199" t="str" cm="1">
        <f t="array" ref="M760">IFERROR(INDEX(Forecast_Capex_Input!J$12:J$286,$X760),NA)</f>
        <v>N/A</v>
      </c>
      <c r="N760" s="199" t="str" cm="1">
        <f t="array" ref="N760">IFERROR(INDEX(Forecast_Capex_Input!K$12:K$286,$X760),NA)</f>
        <v>N/A</v>
      </c>
      <c r="O760" s="199" t="str" cm="1">
        <f t="array" ref="O760">IFERROR(INDEX(Forecast_Capex_Input!L$12:L$286,$X760),NA)</f>
        <v>N/A</v>
      </c>
      <c r="P760" s="199" t="str" cm="1">
        <f t="array" ref="P760">IFERROR(INDEX(Forecast_Capex_Input!M$12:M$286,$X760),NA)</f>
        <v>N/A</v>
      </c>
      <c r="Q760" s="172" t="str" cm="1">
        <f t="array" ref="Q760">IFERROR(INDEX(Forecast_Capex_Input!N$12:N$286,$X760),NA)</f>
        <v>N/A</v>
      </c>
      <c r="R760" s="265" cm="1">
        <f t="array" ref="R760">IFERROR(INDEX(Forecast_Capex_Input!O$12:O$286,$X760),0)</f>
        <v>0</v>
      </c>
      <c r="S760" s="172" cm="1">
        <f t="array" ref="S760">IFERROR(INDEX(Forecast_Capex_Input!P$12:P$286,$X760),0)</f>
        <v>0</v>
      </c>
      <c r="T760" s="199" t="str" cm="1">
        <f t="array" aca="1" ref="T760" ca="1">IFERROR(INDEX(General!$K$84:$K$103,$AA760),NA)</f>
        <v>N/A</v>
      </c>
      <c r="U760" s="188" cm="1">
        <f t="array" aca="1" ref="U760" ca="1">IFERROR(
IF($F760=General!$E$25,INDEX(Forecast_Capex_Input!S$12:S$286,$X760),
INDEX(Forecast_Capex_Input!T$12:T$286,$X760)),0)</f>
        <v>0</v>
      </c>
      <c r="V760" s="222" t="b">
        <f>IFERROR(INDEX(Overheads!$T$19:$T$26,MATCH($I760,Overheads!$E$19:$E$26,0)),FALSE)</f>
        <v>0</v>
      </c>
      <c r="W760" s="165"/>
      <c r="X760" s="174" t="str">
        <f>IFERROR(
IF(MATCH($C760,Forecast_Capex_Input!$CI$12:$CI$286,1)+1&gt;MAX(Forecast_Capex_Input!$C$12:$C$286),NA,
MATCH($C760,Forecast_Capex_Input!$CI$12:$CI$286,1)+1),1)</f>
        <v>N/A</v>
      </c>
      <c r="Y760" s="174" t="str" cm="1">
        <f t="array" aca="1" ref="Y760" ca="1">IFERROR(
IF(X759&lt;&gt;X760,1,
IF(COUNTIF(OFFSET(Y759,0,0,-INDEX(Forecast_Capex_Input!$CG$12:$CG$286,$X760)),Y759)=INDEX(Forecast_Capex_Input!$CG$12:$CG$286,$X760),Y759+1,Y759)),NA)</f>
        <v>N/A</v>
      </c>
      <c r="Z760" s="174" t="str" cm="1">
        <f t="array" ref="Z760">IFERROR($C760-IF($X760=1,1,INDEX(Forecast_Capex_Input!$CI$12:$CI$286,$X760-1))+1,NA)</f>
        <v>N/A</v>
      </c>
      <c r="AA760" s="174" t="str" cm="1">
        <f t="array" aca="1" ref="AA760" ca="1">IFERROR(IF(Y760=1,
INDEX(Forecast_Capex_Input!$AI$10:$BB$10,SMALL(IF(INDEX(Forecast_Capex_Input!$AI$12:$BB$286,$X760,0)&gt;0,COLUMN(Forecast_Capex_Input!$AI$10:$BB$10)-COLUMN(Forecast_Capex_Input!$AI$12)+1),ROWS(OFFSET(AA759,0,0,-$Z760)))),
OFFSET(AA759,-INDEX(Forecast_Capex_Input!$CG$12:$CG$286,$X760)+1,0)),NA)</f>
        <v>N/A</v>
      </c>
      <c r="AB760" s="174" t="str">
        <f t="shared" ca="1" si="493"/>
        <v>N/A</v>
      </c>
      <c r="AC760" s="222" t="b">
        <f t="shared" si="525"/>
        <v>0</v>
      </c>
      <c r="AD760" s="220" t="b">
        <v>0</v>
      </c>
      <c r="AE760" s="222" t="b">
        <f t="shared" si="494"/>
        <v>1</v>
      </c>
      <c r="AF760" s="165"/>
      <c r="AG760" s="215">
        <v>0</v>
      </c>
      <c r="AH760" s="215">
        <v>0</v>
      </c>
      <c r="AI760" s="215">
        <v>0</v>
      </c>
      <c r="AJ760" s="215">
        <v>0</v>
      </c>
      <c r="AK760" s="215">
        <v>0</v>
      </c>
      <c r="AL760" s="155">
        <v>0</v>
      </c>
      <c r="AM760" s="165"/>
      <c r="AN760" s="215" cm="1">
        <f t="array" aca="1" ref="AN760" ca="1">IFERROR(INDEX(General!O$33:O$34,$AB760)
*AG760,0)</f>
        <v>0</v>
      </c>
      <c r="AO760" s="215" cm="1">
        <f t="array" aca="1" ref="AO760" ca="1">IFERROR(INDEX(General!P$33:P$34,$AB760)
*AH760,0)</f>
        <v>0</v>
      </c>
      <c r="AP760" s="215" cm="1">
        <f t="array" aca="1" ref="AP760" ca="1">IFERROR(INDEX(General!Q$33:Q$34,$AB760)
*AI760,0)</f>
        <v>0</v>
      </c>
      <c r="AQ760" s="215" cm="1">
        <f t="array" aca="1" ref="AQ760" ca="1">IFERROR(INDEX(General!R$33:R$34,$AB760)
*AJ760,0)</f>
        <v>0</v>
      </c>
      <c r="AR760" s="215" cm="1">
        <f t="array" aca="1" ref="AR760" ca="1">IFERROR(INDEX(General!S$33:S$34,$AB760)
*AK760,0)</f>
        <v>0</v>
      </c>
      <c r="AS760" s="155">
        <f t="shared" ca="1" si="526"/>
        <v>0</v>
      </c>
      <c r="AT760" s="165"/>
      <c r="AU760" s="215">
        <f ca="1">IF($AE760=FALSE,AN760*Overheads!$R$24*$V760,
IFERROR(Overheads!$O$49*$V760*AN760,0)
+IFERROR(Overheads!Q$59*$V760*(AN760/Overheads!Q$68),0))</f>
        <v>0</v>
      </c>
      <c r="AV760" s="215">
        <f ca="1">IF($AE760=FALSE,AO760*Overheads!$R$24*$V760,
IFERROR(Overheads!$O$49*$V760*AO760,0)
+IFERROR(Overheads!R$59*$V760*(AO760/Overheads!R$68),0))</f>
        <v>0</v>
      </c>
      <c r="AW760" s="215">
        <f ca="1">IF($AE760=FALSE,AP760*Overheads!$R$24*$V760,
IFERROR(Overheads!$O$49*$V760*AP760,0)
+IFERROR(Overheads!S$59*$V760*(AP760/Overheads!S$68),0))</f>
        <v>0</v>
      </c>
      <c r="AX760" s="215">
        <f ca="1">IF($AE760=FALSE,AQ760*Overheads!$R$24*$V760,
IFERROR(Overheads!$O$49*$V760*AQ760,0)
+IFERROR(Overheads!T$59*$V760*(AQ760/Overheads!T$68),0))</f>
        <v>0</v>
      </c>
      <c r="AY760" s="215">
        <f ca="1">IF($AE760=FALSE,AR760*Overheads!$R$24*$V760,
IFERROR(Overheads!$O$49*$V760*AR760,0)
+IFERROR(Overheads!U$59*$V760*(AR760/Overheads!U$68),0))</f>
        <v>0</v>
      </c>
      <c r="AZ760" s="155">
        <f t="shared" ca="1" si="527"/>
        <v>0</v>
      </c>
      <c r="BA760" s="165"/>
      <c r="BB760" s="215">
        <f ca="1">IF($AE760=FALSE,AN760*Overheads!$S$25,
IFERROR(Overheads!$O$50*AN760,0)
+IFERROR(Overheads!Q$60*(AN760/Overheads!Q$66),0))</f>
        <v>0</v>
      </c>
      <c r="BC760" s="215">
        <f ca="1">IF($AE760=FALSE,AO760*Overheads!$S$25,
IFERROR(Overheads!$O$50*AO760,0)
+IFERROR(Overheads!R$60*(AO760/Overheads!R$66),0))</f>
        <v>0</v>
      </c>
      <c r="BD760" s="215">
        <f ca="1">IF($AE760=FALSE,AP760*Overheads!$S$25,
IFERROR(Overheads!$O$50*AP760,0)
+IFERROR(Overheads!S$60*(AP760/Overheads!S$66),0))</f>
        <v>0</v>
      </c>
      <c r="BE760" s="215">
        <f ca="1">IF($AE760=FALSE,AQ760*Overheads!$S$25,
IFERROR(Overheads!$O$50*AQ760,0)
+IFERROR(Overheads!T$60*(AQ760/Overheads!T$66),0))</f>
        <v>0</v>
      </c>
      <c r="BF760" s="215">
        <f ca="1">IF($AE760=FALSE,AR760*Overheads!$S$25,
IFERROR(Overheads!$O$50*AR760,0)
+IFERROR(Overheads!U$60*(AR760/Overheads!U$66),0))</f>
        <v>0</v>
      </c>
      <c r="BG760" s="155">
        <f t="shared" ca="1" si="528"/>
        <v>0</v>
      </c>
      <c r="BH760" s="165"/>
      <c r="BI760" s="215">
        <f t="shared" ca="1" si="529"/>
        <v>0</v>
      </c>
      <c r="BJ760" s="215">
        <f t="shared" ca="1" si="495"/>
        <v>0</v>
      </c>
      <c r="BK760" s="215">
        <f t="shared" ca="1" si="496"/>
        <v>0</v>
      </c>
      <c r="BL760" s="215">
        <f t="shared" ca="1" si="497"/>
        <v>0</v>
      </c>
      <c r="BM760" s="215">
        <f t="shared" ca="1" si="498"/>
        <v>0</v>
      </c>
      <c r="BN760" s="155">
        <f t="shared" ca="1" si="530"/>
        <v>0</v>
      </c>
      <c r="BO760" s="165"/>
      <c r="BP760" s="187" cm="1">
        <f t="array" ref="BP760">IFERROR(IF($X760=$X759,BP759,INDEX(Forecast_Capex_Input!AC$12:AC$286,$X760)),0)</f>
        <v>0</v>
      </c>
      <c r="BQ760" s="187" cm="1">
        <f t="array" ref="BQ760">IFERROR(IF($X760=$X759,BQ759,INDEX(Forecast_Capex_Input!AD$12:AD$286,$X760)),0)</f>
        <v>0</v>
      </c>
      <c r="BR760" s="187" cm="1">
        <f t="array" ref="BR760">IFERROR(IF($X760=$X759,BR759,INDEX(Forecast_Capex_Input!AE$12:AE$286,$X760)),0)</f>
        <v>0</v>
      </c>
      <c r="BS760" s="187" cm="1">
        <f t="array" ref="BS760">IFERROR(IF($X760=$X759,BS759,INDEX(Forecast_Capex_Input!AF$12:AF$286,$X760)),0)</f>
        <v>0</v>
      </c>
      <c r="BT760" s="187" cm="1">
        <f t="array" ref="BT760">IFERROR(IF($X760=$X759,BT759,INDEX(Forecast_Capex_Input!AG$12:AG$286,$X760)),0)</f>
        <v>0</v>
      </c>
      <c r="BU760" s="165"/>
      <c r="BV760" s="215">
        <f t="shared" si="499"/>
        <v>0</v>
      </c>
      <c r="BW760" s="215">
        <f t="shared" si="500"/>
        <v>0</v>
      </c>
      <c r="BX760" s="215">
        <f t="shared" si="501"/>
        <v>0</v>
      </c>
      <c r="BY760" s="215">
        <f t="shared" si="502"/>
        <v>0</v>
      </c>
      <c r="BZ760" s="215">
        <f t="shared" si="503"/>
        <v>0</v>
      </c>
      <c r="CA760" s="155">
        <f t="shared" si="531"/>
        <v>0</v>
      </c>
      <c r="CB760" s="165"/>
      <c r="CC760" s="215">
        <f t="shared" si="504"/>
        <v>0</v>
      </c>
      <c r="CD760" s="215">
        <f t="shared" si="505"/>
        <v>0</v>
      </c>
      <c r="CE760" s="215">
        <f t="shared" si="506"/>
        <v>0</v>
      </c>
      <c r="CF760" s="215">
        <f t="shared" si="507"/>
        <v>0</v>
      </c>
      <c r="CG760" s="215">
        <f t="shared" si="508"/>
        <v>0</v>
      </c>
      <c r="CH760" s="155">
        <f t="shared" si="532"/>
        <v>0</v>
      </c>
      <c r="CI760" s="165"/>
      <c r="CJ760" s="215">
        <f t="shared" si="509"/>
        <v>0</v>
      </c>
      <c r="CK760" s="215">
        <f t="shared" si="510"/>
        <v>0</v>
      </c>
      <c r="CL760" s="215">
        <f t="shared" si="511"/>
        <v>0</v>
      </c>
      <c r="CM760" s="215">
        <f t="shared" si="512"/>
        <v>0</v>
      </c>
      <c r="CN760" s="215">
        <f t="shared" si="513"/>
        <v>0</v>
      </c>
      <c r="CO760" s="155">
        <f t="shared" si="533"/>
        <v>0</v>
      </c>
      <c r="CP760" s="165"/>
      <c r="CQ760" s="223">
        <f t="shared" si="514"/>
        <v>0</v>
      </c>
      <c r="CR760" s="223">
        <f t="shared" si="515"/>
        <v>0</v>
      </c>
      <c r="CS760" s="223">
        <f t="shared" si="516"/>
        <v>0</v>
      </c>
      <c r="CT760" s="223">
        <f t="shared" si="517"/>
        <v>0</v>
      </c>
      <c r="CU760" s="223">
        <f t="shared" si="518"/>
        <v>0</v>
      </c>
      <c r="CV760" s="155">
        <f t="shared" si="534"/>
        <v>0</v>
      </c>
      <c r="CW760" s="165"/>
      <c r="CX760" s="215">
        <f t="shared" si="535"/>
        <v>0</v>
      </c>
      <c r="CY760" s="215">
        <f t="shared" si="519"/>
        <v>0</v>
      </c>
      <c r="CZ760" s="215">
        <f t="shared" si="520"/>
        <v>0</v>
      </c>
      <c r="DA760" s="215">
        <f t="shared" si="521"/>
        <v>0</v>
      </c>
      <c r="DB760" s="215">
        <f t="shared" si="522"/>
        <v>0</v>
      </c>
      <c r="DC760" s="155">
        <f t="shared" si="536"/>
        <v>0</v>
      </c>
      <c r="DD760" s="165"/>
      <c r="DE760" s="188" t="b" cm="1">
        <f t="array" aca="1" ref="DE760" ca="1">OR($G760=Forecast_Capex_Input!$BF$8:$BF$10)</f>
        <v>0</v>
      </c>
      <c r="DF760" s="188" cm="1">
        <f t="array" aca="1" ref="DF760" ca="1">IFERROR(INDEX(Forecast_Capex_Input!BG$12:BG$286,$X760)
*(INDEX(Forecast_Capex_Input!$H$12:$H$286,$X760)=Repex),0)
*$DE760</f>
        <v>0</v>
      </c>
      <c r="DG760" s="188" cm="1">
        <f t="array" aca="1" ref="DG760" ca="1">IFERROR(INDEX(Forecast_Capex_Input!BH$12:BH$286,$X760)
*(INDEX(Forecast_Capex_Input!$H$12:$H$286,$X760)=Repex),0)
*$DE760</f>
        <v>0</v>
      </c>
      <c r="DH760" s="188" cm="1">
        <f t="array" aca="1" ref="DH760" ca="1">IFERROR(INDEX(Forecast_Capex_Input!BI$12:BI$286,$X760)
*(INDEX(Forecast_Capex_Input!$H$12:$H$286,$X760)=Repex),0)
*$DE760</f>
        <v>0</v>
      </c>
      <c r="DI760" s="188" cm="1">
        <f t="array" aca="1" ref="DI760" ca="1">IFERROR(INDEX(Forecast_Capex_Input!BJ$12:BJ$286,$X760)
*(INDEX(Forecast_Capex_Input!$H$12:$H$286,$X760)=Repex),0)
*$DE760</f>
        <v>0</v>
      </c>
      <c r="DJ760" s="188" cm="1">
        <f t="array" aca="1" ref="DJ760" ca="1">IFERROR(INDEX(Forecast_Capex_Input!BK$12:BK$286,$X760)
*(INDEX(Forecast_Capex_Input!$H$12:$H$286,$X760)=Repex),0)
*$DE760</f>
        <v>0</v>
      </c>
      <c r="DK760" s="188" cm="1">
        <f t="array" aca="1" ref="DK760" ca="1">IFERROR(INDEX(Forecast_Capex_Input!BL$12:BL$286,$X760)
*(INDEX(Forecast_Capex_Input!$H$12:$H$286,$X760)=Repex),0)
*$DE760</f>
        <v>0</v>
      </c>
      <c r="DL760" s="165"/>
      <c r="DM760" s="188" t="b" cm="1">
        <f t="array" aca="1" ref="DM760" ca="1">OR($G760=Forecast_Capex_Input!$BN$8:$BN$9)</f>
        <v>0</v>
      </c>
      <c r="DN760" s="188" cm="1">
        <f t="array" aca="1" ref="DN760" ca="1">IFERROR(INDEX(Forecast_Capex_Input!BO$12:BO$286,$X760)
*(INDEX(Forecast_Capex_Input!$H$12:$H$286,$X760)=Repex),0)
*$DM760</f>
        <v>0</v>
      </c>
      <c r="DO760" s="188" cm="1">
        <f t="array" aca="1" ref="DO760" ca="1">IFERROR(INDEX(Forecast_Capex_Input!BP$12:BP$286,$X760)
*(INDEX(Forecast_Capex_Input!$H$12:$H$286,$X760)=Repex),0)
*$DM760</f>
        <v>0</v>
      </c>
      <c r="DP760" s="188" cm="1">
        <f t="array" aca="1" ref="DP760" ca="1">IFERROR(INDEX(Forecast_Capex_Input!BQ$12:BQ$286,$X760)
*(INDEX(Forecast_Capex_Input!$H$12:$H$286,$X760)=Repex),0)
*$DM760</f>
        <v>0</v>
      </c>
      <c r="DQ760" s="188" cm="1">
        <f t="array" aca="1" ref="DQ760" ca="1">IFERROR(INDEX(Forecast_Capex_Input!BR$12:BR$286,$X760)
*(INDEX(Forecast_Capex_Input!$H$12:$H$286,$X760)=Repex),0)
*$DM760</f>
        <v>0</v>
      </c>
      <c r="DR760" s="188" cm="1">
        <f t="array" aca="1" ref="DR760" ca="1">IFERROR(INDEX(Forecast_Capex_Input!BS$12:BS$286,$X760)
*(INDEX(Forecast_Capex_Input!$H$12:$H$286,$X760)=Repex),0)
*$DM760</f>
        <v>0</v>
      </c>
      <c r="DS760" s="165"/>
      <c r="DT760" s="188" t="b" cm="1">
        <f t="array" aca="1" ref="DT760" ca="1">OR($G760=Forecast_Capex_Input!$BU$8:$BU$10)</f>
        <v>0</v>
      </c>
      <c r="DU760" s="188" cm="1">
        <f t="array" aca="1" ref="DU760" ca="1">IFERROR(INDEX(Forecast_Capex_Input!BV$12:BV$286,$X760)
*(INDEX(Forecast_Capex_Input!$H$12:$H$286,$X760)=Repex),0)
*$DT760</f>
        <v>0</v>
      </c>
      <c r="DV760" s="188" cm="1">
        <f t="array" aca="1" ref="DV760" ca="1">IFERROR(INDEX(Forecast_Capex_Input!BW$12:BW$286,$X760)
*(INDEX(Forecast_Capex_Input!$H$12:$H$286,$X760)=Repex),0)
*$DT760</f>
        <v>0</v>
      </c>
      <c r="DW760" s="188" cm="1">
        <f t="array" aca="1" ref="DW760" ca="1">IFERROR(INDEX(Forecast_Capex_Input!BX$12:BX$286,$X760)
*(INDEX(Forecast_Capex_Input!$H$12:$H$286,$X760)=Repex),0)
*$DT760</f>
        <v>0</v>
      </c>
      <c r="DX760" s="188" cm="1">
        <f t="array" aca="1" ref="DX760" ca="1">IFERROR(INDEX(Forecast_Capex_Input!BY$12:BY$286,$X760)
*(INDEX(Forecast_Capex_Input!$H$12:$H$286,$X760)=Repex),0)
*$DT760</f>
        <v>0</v>
      </c>
      <c r="DY760" s="188" cm="1">
        <f t="array" aca="1" ref="DY760" ca="1">IFERROR(INDEX(Forecast_Capex_Input!BZ$12:BZ$286,$X760)
*(INDEX(Forecast_Capex_Input!$H$12:$H$286,$X760)=Repex),0)
*$DT760</f>
        <v>0</v>
      </c>
      <c r="DZ760" s="188" cm="1">
        <f t="array" aca="1" ref="DZ760" ca="1">IFERROR(INDEX(Forecast_Capex_Input!CA$12:CA$286,$X760)
*(INDEX(Forecast_Capex_Input!$H$12:$H$286,$X760)=Repex),0)
*$DT760</f>
        <v>0</v>
      </c>
      <c r="EA760" s="188" cm="1">
        <f t="array" aca="1" ref="EA760" ca="1">IFERROR(INDEX(Forecast_Capex_Input!CB$12:CB$286,$X760)
*(INDEX(Forecast_Capex_Input!$H$12:$H$286,$X760)=Repex),0)
*$DT760</f>
        <v>0</v>
      </c>
      <c r="EB760" s="188" cm="1">
        <f t="array" aca="1" ref="EB760" ca="1">IFERROR(INDEX(Forecast_Capex_Input!CC$12:CC$286,$X760)
*(INDEX(Forecast_Capex_Input!$H$12:$H$286,$X760)=Repex),0)
*$DT760</f>
        <v>0</v>
      </c>
      <c r="EC760" s="165"/>
      <c r="ED760" s="226" t="str">
        <f t="shared" si="523"/>
        <v>N/A</v>
      </c>
      <c r="EE760" s="174" t="s">
        <v>15</v>
      </c>
    </row>
    <row r="761" spans="3:135" x14ac:dyDescent="0.2">
      <c r="C761" s="174">
        <f t="shared" si="524"/>
        <v>751</v>
      </c>
      <c r="D761" s="167" t="str" cm="1">
        <f t="array" ref="D761">IFERROR(INDEX(Forecast_Capex_Input!$D$12:$D$286,$X761),NA)</f>
        <v>N/A</v>
      </c>
      <c r="E761" s="172" t="str" cm="1">
        <f t="array" ref="E761">IF($X761=NA,NA,INDEX(Forecast_Capex_Input!$E$12:$E$286,$X761))</f>
        <v>N/A</v>
      </c>
      <c r="F761" s="167" t="str" cm="1">
        <f t="array" aca="1" ref="F761" ca="1">IFERROR(INDEX(General!$E$25:$E$26,$Y761),NA)</f>
        <v>N/A</v>
      </c>
      <c r="G761" s="167" t="str" cm="1">
        <f t="array" aca="1" ref="G761" ca="1">IFERROR(INDEX(Forecast_Capex_Input!$AI$11:$BB$11,$AA761),NA)</f>
        <v>N/A</v>
      </c>
      <c r="H761" s="189" t="str" cm="1">
        <f t="array" aca="1" ref="H761" ca="1">IFERROR(INDEX(Forecast_Capex_Input!$AI$12:$BB$286,$X761,$AA761),NA)</f>
        <v>N/A</v>
      </c>
      <c r="I761" s="199" t="str" cm="1">
        <f t="array" ref="I761">IFERROR(INDEX(Forecast_Capex_Input!$F$12:$F$286,$X761),NA)</f>
        <v>N/A</v>
      </c>
      <c r="J761" s="199" t="str" cm="1">
        <f t="array" ref="J761">IFERROR(INDEX(Forecast_Capex_Input!G$12:G$286,$X761),NA)</f>
        <v>N/A</v>
      </c>
      <c r="K761" s="199" t="str" cm="1">
        <f t="array" ref="K761">IFERROR(INDEX(Forecast_Capex_Input!H$12:H$286,$X761),NA)</f>
        <v>N/A</v>
      </c>
      <c r="L761" s="199" t="str" cm="1">
        <f t="array" ref="L761">IFERROR(INDEX(Forecast_Capex_Input!I$12:I$286,$X761),NA)</f>
        <v>N/A</v>
      </c>
      <c r="M761" s="199" t="str" cm="1">
        <f t="array" ref="M761">IFERROR(INDEX(Forecast_Capex_Input!J$12:J$286,$X761),NA)</f>
        <v>N/A</v>
      </c>
      <c r="N761" s="199" t="str" cm="1">
        <f t="array" ref="N761">IFERROR(INDEX(Forecast_Capex_Input!K$12:K$286,$X761),NA)</f>
        <v>N/A</v>
      </c>
      <c r="O761" s="199" t="str" cm="1">
        <f t="array" ref="O761">IFERROR(INDEX(Forecast_Capex_Input!L$12:L$286,$X761),NA)</f>
        <v>N/A</v>
      </c>
      <c r="P761" s="199" t="str" cm="1">
        <f t="array" ref="P761">IFERROR(INDEX(Forecast_Capex_Input!M$12:M$286,$X761),NA)</f>
        <v>N/A</v>
      </c>
      <c r="Q761" s="172" t="str" cm="1">
        <f t="array" ref="Q761">IFERROR(INDEX(Forecast_Capex_Input!N$12:N$286,$X761),NA)</f>
        <v>N/A</v>
      </c>
      <c r="R761" s="265" cm="1">
        <f t="array" ref="R761">IFERROR(INDEX(Forecast_Capex_Input!O$12:O$286,$X761),0)</f>
        <v>0</v>
      </c>
      <c r="S761" s="172" cm="1">
        <f t="array" ref="S761">IFERROR(INDEX(Forecast_Capex_Input!P$12:P$286,$X761),0)</f>
        <v>0</v>
      </c>
      <c r="T761" s="199" t="str" cm="1">
        <f t="array" aca="1" ref="T761" ca="1">IFERROR(INDEX(General!$K$84:$K$103,$AA761),NA)</f>
        <v>N/A</v>
      </c>
      <c r="U761" s="188" cm="1">
        <f t="array" aca="1" ref="U761" ca="1">IFERROR(
IF($F761=General!$E$25,INDEX(Forecast_Capex_Input!S$12:S$286,$X761),
INDEX(Forecast_Capex_Input!T$12:T$286,$X761)),0)</f>
        <v>0</v>
      </c>
      <c r="V761" s="222" t="b">
        <f>IFERROR(INDEX(Overheads!$T$19:$T$26,MATCH($I761,Overheads!$E$19:$E$26,0)),FALSE)</f>
        <v>0</v>
      </c>
      <c r="W761" s="165"/>
      <c r="X761" s="174" t="str">
        <f>IFERROR(
IF(MATCH($C761,Forecast_Capex_Input!$CI$12:$CI$286,1)+1&gt;MAX(Forecast_Capex_Input!$C$12:$C$286),NA,
MATCH($C761,Forecast_Capex_Input!$CI$12:$CI$286,1)+1),1)</f>
        <v>N/A</v>
      </c>
      <c r="Y761" s="174" t="str" cm="1">
        <f t="array" aca="1" ref="Y761" ca="1">IFERROR(
IF(X760&lt;&gt;X761,1,
IF(COUNTIF(OFFSET(Y760,0,0,-INDEX(Forecast_Capex_Input!$CG$12:$CG$286,$X761)),Y760)=INDEX(Forecast_Capex_Input!$CG$12:$CG$286,$X761),Y760+1,Y760)),NA)</f>
        <v>N/A</v>
      </c>
      <c r="Z761" s="174" t="str" cm="1">
        <f t="array" ref="Z761">IFERROR($C761-IF($X761=1,1,INDEX(Forecast_Capex_Input!$CI$12:$CI$286,$X761-1))+1,NA)</f>
        <v>N/A</v>
      </c>
      <c r="AA761" s="174" t="str" cm="1">
        <f t="array" aca="1" ref="AA761" ca="1">IFERROR(IF(Y761=1,
INDEX(Forecast_Capex_Input!$AI$10:$BB$10,SMALL(IF(INDEX(Forecast_Capex_Input!$AI$12:$BB$286,$X761,0)&gt;0,COLUMN(Forecast_Capex_Input!$AI$10:$BB$10)-COLUMN(Forecast_Capex_Input!$AI$12)+1),ROWS(OFFSET(AA760,0,0,-$Z761)))),
OFFSET(AA760,-INDEX(Forecast_Capex_Input!$CG$12:$CG$286,$X761)+1,0)),NA)</f>
        <v>N/A</v>
      </c>
      <c r="AB761" s="174" t="str">
        <f t="shared" ca="1" si="493"/>
        <v>N/A</v>
      </c>
      <c r="AC761" s="222" t="b">
        <f t="shared" si="525"/>
        <v>0</v>
      </c>
      <c r="AD761" s="220" t="b">
        <v>0</v>
      </c>
      <c r="AE761" s="222" t="b">
        <f t="shared" si="494"/>
        <v>1</v>
      </c>
      <c r="AF761" s="165"/>
      <c r="AG761" s="215">
        <v>0</v>
      </c>
      <c r="AH761" s="215">
        <v>0</v>
      </c>
      <c r="AI761" s="215">
        <v>0</v>
      </c>
      <c r="AJ761" s="215">
        <v>0</v>
      </c>
      <c r="AK761" s="215">
        <v>0</v>
      </c>
      <c r="AL761" s="155">
        <v>0</v>
      </c>
      <c r="AM761" s="165"/>
      <c r="AN761" s="215" cm="1">
        <f t="array" aca="1" ref="AN761" ca="1">IFERROR(INDEX(General!O$33:O$34,$AB761)
*AG761,0)</f>
        <v>0</v>
      </c>
      <c r="AO761" s="215" cm="1">
        <f t="array" aca="1" ref="AO761" ca="1">IFERROR(INDEX(General!P$33:P$34,$AB761)
*AH761,0)</f>
        <v>0</v>
      </c>
      <c r="AP761" s="215" cm="1">
        <f t="array" aca="1" ref="AP761" ca="1">IFERROR(INDEX(General!Q$33:Q$34,$AB761)
*AI761,0)</f>
        <v>0</v>
      </c>
      <c r="AQ761" s="215" cm="1">
        <f t="array" aca="1" ref="AQ761" ca="1">IFERROR(INDEX(General!R$33:R$34,$AB761)
*AJ761,0)</f>
        <v>0</v>
      </c>
      <c r="AR761" s="215" cm="1">
        <f t="array" aca="1" ref="AR761" ca="1">IFERROR(INDEX(General!S$33:S$34,$AB761)
*AK761,0)</f>
        <v>0</v>
      </c>
      <c r="AS761" s="155">
        <f t="shared" ca="1" si="526"/>
        <v>0</v>
      </c>
      <c r="AT761" s="165"/>
      <c r="AU761" s="215">
        <f ca="1">IF($AE761=FALSE,AN761*Overheads!$R$24*$V761,
IFERROR(Overheads!$O$49*$V761*AN761,0)
+IFERROR(Overheads!Q$59*$V761*(AN761/Overheads!Q$68),0))</f>
        <v>0</v>
      </c>
      <c r="AV761" s="215">
        <f ca="1">IF($AE761=FALSE,AO761*Overheads!$R$24*$V761,
IFERROR(Overheads!$O$49*$V761*AO761,0)
+IFERROR(Overheads!R$59*$V761*(AO761/Overheads!R$68),0))</f>
        <v>0</v>
      </c>
      <c r="AW761" s="215">
        <f ca="1">IF($AE761=FALSE,AP761*Overheads!$R$24*$V761,
IFERROR(Overheads!$O$49*$V761*AP761,0)
+IFERROR(Overheads!S$59*$V761*(AP761/Overheads!S$68),0))</f>
        <v>0</v>
      </c>
      <c r="AX761" s="215">
        <f ca="1">IF($AE761=FALSE,AQ761*Overheads!$R$24*$V761,
IFERROR(Overheads!$O$49*$V761*AQ761,0)
+IFERROR(Overheads!T$59*$V761*(AQ761/Overheads!T$68),0))</f>
        <v>0</v>
      </c>
      <c r="AY761" s="215">
        <f ca="1">IF($AE761=FALSE,AR761*Overheads!$R$24*$V761,
IFERROR(Overheads!$O$49*$V761*AR761,0)
+IFERROR(Overheads!U$59*$V761*(AR761/Overheads!U$68),0))</f>
        <v>0</v>
      </c>
      <c r="AZ761" s="155">
        <f t="shared" ca="1" si="527"/>
        <v>0</v>
      </c>
      <c r="BA761" s="165"/>
      <c r="BB761" s="215">
        <f ca="1">IF($AE761=FALSE,AN761*Overheads!$S$25,
IFERROR(Overheads!$O$50*AN761,0)
+IFERROR(Overheads!Q$60*(AN761/Overheads!Q$66),0))</f>
        <v>0</v>
      </c>
      <c r="BC761" s="215">
        <f ca="1">IF($AE761=FALSE,AO761*Overheads!$S$25,
IFERROR(Overheads!$O$50*AO761,0)
+IFERROR(Overheads!R$60*(AO761/Overheads!R$66),0))</f>
        <v>0</v>
      </c>
      <c r="BD761" s="215">
        <f ca="1">IF($AE761=FALSE,AP761*Overheads!$S$25,
IFERROR(Overheads!$O$50*AP761,0)
+IFERROR(Overheads!S$60*(AP761/Overheads!S$66),0))</f>
        <v>0</v>
      </c>
      <c r="BE761" s="215">
        <f ca="1">IF($AE761=FALSE,AQ761*Overheads!$S$25,
IFERROR(Overheads!$O$50*AQ761,0)
+IFERROR(Overheads!T$60*(AQ761/Overheads!T$66),0))</f>
        <v>0</v>
      </c>
      <c r="BF761" s="215">
        <f ca="1">IF($AE761=FALSE,AR761*Overheads!$S$25,
IFERROR(Overheads!$O$50*AR761,0)
+IFERROR(Overheads!U$60*(AR761/Overheads!U$66),0))</f>
        <v>0</v>
      </c>
      <c r="BG761" s="155">
        <f t="shared" ca="1" si="528"/>
        <v>0</v>
      </c>
      <c r="BH761" s="165"/>
      <c r="BI761" s="215">
        <f t="shared" ca="1" si="529"/>
        <v>0</v>
      </c>
      <c r="BJ761" s="215">
        <f t="shared" ca="1" si="495"/>
        <v>0</v>
      </c>
      <c r="BK761" s="215">
        <f t="shared" ca="1" si="496"/>
        <v>0</v>
      </c>
      <c r="BL761" s="215">
        <f t="shared" ca="1" si="497"/>
        <v>0</v>
      </c>
      <c r="BM761" s="215">
        <f t="shared" ca="1" si="498"/>
        <v>0</v>
      </c>
      <c r="BN761" s="155">
        <f t="shared" ca="1" si="530"/>
        <v>0</v>
      </c>
      <c r="BO761" s="165"/>
      <c r="BP761" s="187" cm="1">
        <f t="array" ref="BP761">IFERROR(IF($X761=$X760,BP760,INDEX(Forecast_Capex_Input!AC$12:AC$286,$X761)),0)</f>
        <v>0</v>
      </c>
      <c r="BQ761" s="187" cm="1">
        <f t="array" ref="BQ761">IFERROR(IF($X761=$X760,BQ760,INDEX(Forecast_Capex_Input!AD$12:AD$286,$X761)),0)</f>
        <v>0</v>
      </c>
      <c r="BR761" s="187" cm="1">
        <f t="array" ref="BR761">IFERROR(IF($X761=$X760,BR760,INDEX(Forecast_Capex_Input!AE$12:AE$286,$X761)),0)</f>
        <v>0</v>
      </c>
      <c r="BS761" s="187" cm="1">
        <f t="array" ref="BS761">IFERROR(IF($X761=$X760,BS760,INDEX(Forecast_Capex_Input!AF$12:AF$286,$X761)),0)</f>
        <v>0</v>
      </c>
      <c r="BT761" s="187" cm="1">
        <f t="array" ref="BT761">IFERROR(IF($X761=$X760,BT760,INDEX(Forecast_Capex_Input!AG$12:AG$286,$X761)),0)</f>
        <v>0</v>
      </c>
      <c r="BU761" s="165"/>
      <c r="BV761" s="215">
        <f t="shared" si="499"/>
        <v>0</v>
      </c>
      <c r="BW761" s="215">
        <f t="shared" si="500"/>
        <v>0</v>
      </c>
      <c r="BX761" s="215">
        <f t="shared" si="501"/>
        <v>0</v>
      </c>
      <c r="BY761" s="215">
        <f t="shared" si="502"/>
        <v>0</v>
      </c>
      <c r="BZ761" s="215">
        <f t="shared" si="503"/>
        <v>0</v>
      </c>
      <c r="CA761" s="155">
        <f t="shared" si="531"/>
        <v>0</v>
      </c>
      <c r="CB761" s="165"/>
      <c r="CC761" s="215">
        <f t="shared" si="504"/>
        <v>0</v>
      </c>
      <c r="CD761" s="215">
        <f t="shared" si="505"/>
        <v>0</v>
      </c>
      <c r="CE761" s="215">
        <f t="shared" si="506"/>
        <v>0</v>
      </c>
      <c r="CF761" s="215">
        <f t="shared" si="507"/>
        <v>0</v>
      </c>
      <c r="CG761" s="215">
        <f t="shared" si="508"/>
        <v>0</v>
      </c>
      <c r="CH761" s="155">
        <f t="shared" si="532"/>
        <v>0</v>
      </c>
      <c r="CI761" s="165"/>
      <c r="CJ761" s="215">
        <f t="shared" si="509"/>
        <v>0</v>
      </c>
      <c r="CK761" s="215">
        <f t="shared" si="510"/>
        <v>0</v>
      </c>
      <c r="CL761" s="215">
        <f t="shared" si="511"/>
        <v>0</v>
      </c>
      <c r="CM761" s="215">
        <f t="shared" si="512"/>
        <v>0</v>
      </c>
      <c r="CN761" s="215">
        <f t="shared" si="513"/>
        <v>0</v>
      </c>
      <c r="CO761" s="155">
        <f t="shared" si="533"/>
        <v>0</v>
      </c>
      <c r="CP761" s="165"/>
      <c r="CQ761" s="223">
        <f t="shared" si="514"/>
        <v>0</v>
      </c>
      <c r="CR761" s="223">
        <f t="shared" si="515"/>
        <v>0</v>
      </c>
      <c r="CS761" s="223">
        <f t="shared" si="516"/>
        <v>0</v>
      </c>
      <c r="CT761" s="223">
        <f t="shared" si="517"/>
        <v>0</v>
      </c>
      <c r="CU761" s="223">
        <f t="shared" si="518"/>
        <v>0</v>
      </c>
      <c r="CV761" s="155">
        <f t="shared" si="534"/>
        <v>0</v>
      </c>
      <c r="CW761" s="165"/>
      <c r="CX761" s="215">
        <f t="shared" si="535"/>
        <v>0</v>
      </c>
      <c r="CY761" s="215">
        <f t="shared" si="519"/>
        <v>0</v>
      </c>
      <c r="CZ761" s="215">
        <f t="shared" si="520"/>
        <v>0</v>
      </c>
      <c r="DA761" s="215">
        <f t="shared" si="521"/>
        <v>0</v>
      </c>
      <c r="DB761" s="215">
        <f t="shared" si="522"/>
        <v>0</v>
      </c>
      <c r="DC761" s="155">
        <f t="shared" si="536"/>
        <v>0</v>
      </c>
      <c r="DD761" s="165"/>
      <c r="DE761" s="188" t="b" cm="1">
        <f t="array" aca="1" ref="DE761" ca="1">OR($G761=Forecast_Capex_Input!$BF$8:$BF$10)</f>
        <v>0</v>
      </c>
      <c r="DF761" s="188" cm="1">
        <f t="array" aca="1" ref="DF761" ca="1">IFERROR(INDEX(Forecast_Capex_Input!BG$12:BG$286,$X761)
*(INDEX(Forecast_Capex_Input!$H$12:$H$286,$X761)=Repex),0)
*$DE761</f>
        <v>0</v>
      </c>
      <c r="DG761" s="188" cm="1">
        <f t="array" aca="1" ref="DG761" ca="1">IFERROR(INDEX(Forecast_Capex_Input!BH$12:BH$286,$X761)
*(INDEX(Forecast_Capex_Input!$H$12:$H$286,$X761)=Repex),0)
*$DE761</f>
        <v>0</v>
      </c>
      <c r="DH761" s="188" cm="1">
        <f t="array" aca="1" ref="DH761" ca="1">IFERROR(INDEX(Forecast_Capex_Input!BI$12:BI$286,$X761)
*(INDEX(Forecast_Capex_Input!$H$12:$H$286,$X761)=Repex),0)
*$DE761</f>
        <v>0</v>
      </c>
      <c r="DI761" s="188" cm="1">
        <f t="array" aca="1" ref="DI761" ca="1">IFERROR(INDEX(Forecast_Capex_Input!BJ$12:BJ$286,$X761)
*(INDEX(Forecast_Capex_Input!$H$12:$H$286,$X761)=Repex),0)
*$DE761</f>
        <v>0</v>
      </c>
      <c r="DJ761" s="188" cm="1">
        <f t="array" aca="1" ref="DJ761" ca="1">IFERROR(INDEX(Forecast_Capex_Input!BK$12:BK$286,$X761)
*(INDEX(Forecast_Capex_Input!$H$12:$H$286,$X761)=Repex),0)
*$DE761</f>
        <v>0</v>
      </c>
      <c r="DK761" s="188" cm="1">
        <f t="array" aca="1" ref="DK761" ca="1">IFERROR(INDEX(Forecast_Capex_Input!BL$12:BL$286,$X761)
*(INDEX(Forecast_Capex_Input!$H$12:$H$286,$X761)=Repex),0)
*$DE761</f>
        <v>0</v>
      </c>
      <c r="DL761" s="165"/>
      <c r="DM761" s="188" t="b" cm="1">
        <f t="array" aca="1" ref="DM761" ca="1">OR($G761=Forecast_Capex_Input!$BN$8:$BN$9)</f>
        <v>0</v>
      </c>
      <c r="DN761" s="188" cm="1">
        <f t="array" aca="1" ref="DN761" ca="1">IFERROR(INDEX(Forecast_Capex_Input!BO$12:BO$286,$X761)
*(INDEX(Forecast_Capex_Input!$H$12:$H$286,$X761)=Repex),0)
*$DM761</f>
        <v>0</v>
      </c>
      <c r="DO761" s="188" cm="1">
        <f t="array" aca="1" ref="DO761" ca="1">IFERROR(INDEX(Forecast_Capex_Input!BP$12:BP$286,$X761)
*(INDEX(Forecast_Capex_Input!$H$12:$H$286,$X761)=Repex),0)
*$DM761</f>
        <v>0</v>
      </c>
      <c r="DP761" s="188" cm="1">
        <f t="array" aca="1" ref="DP761" ca="1">IFERROR(INDEX(Forecast_Capex_Input!BQ$12:BQ$286,$X761)
*(INDEX(Forecast_Capex_Input!$H$12:$H$286,$X761)=Repex),0)
*$DM761</f>
        <v>0</v>
      </c>
      <c r="DQ761" s="188" cm="1">
        <f t="array" aca="1" ref="DQ761" ca="1">IFERROR(INDEX(Forecast_Capex_Input!BR$12:BR$286,$X761)
*(INDEX(Forecast_Capex_Input!$H$12:$H$286,$X761)=Repex),0)
*$DM761</f>
        <v>0</v>
      </c>
      <c r="DR761" s="188" cm="1">
        <f t="array" aca="1" ref="DR761" ca="1">IFERROR(INDEX(Forecast_Capex_Input!BS$12:BS$286,$X761)
*(INDEX(Forecast_Capex_Input!$H$12:$H$286,$X761)=Repex),0)
*$DM761</f>
        <v>0</v>
      </c>
      <c r="DS761" s="165"/>
      <c r="DT761" s="188" t="b" cm="1">
        <f t="array" aca="1" ref="DT761" ca="1">OR($G761=Forecast_Capex_Input!$BU$8:$BU$10)</f>
        <v>0</v>
      </c>
      <c r="DU761" s="188" cm="1">
        <f t="array" aca="1" ref="DU761" ca="1">IFERROR(INDEX(Forecast_Capex_Input!BV$12:BV$286,$X761)
*(INDEX(Forecast_Capex_Input!$H$12:$H$286,$X761)=Repex),0)
*$DT761</f>
        <v>0</v>
      </c>
      <c r="DV761" s="188" cm="1">
        <f t="array" aca="1" ref="DV761" ca="1">IFERROR(INDEX(Forecast_Capex_Input!BW$12:BW$286,$X761)
*(INDEX(Forecast_Capex_Input!$H$12:$H$286,$X761)=Repex),0)
*$DT761</f>
        <v>0</v>
      </c>
      <c r="DW761" s="188" cm="1">
        <f t="array" aca="1" ref="DW761" ca="1">IFERROR(INDEX(Forecast_Capex_Input!BX$12:BX$286,$X761)
*(INDEX(Forecast_Capex_Input!$H$12:$H$286,$X761)=Repex),0)
*$DT761</f>
        <v>0</v>
      </c>
      <c r="DX761" s="188" cm="1">
        <f t="array" aca="1" ref="DX761" ca="1">IFERROR(INDEX(Forecast_Capex_Input!BY$12:BY$286,$X761)
*(INDEX(Forecast_Capex_Input!$H$12:$H$286,$X761)=Repex),0)
*$DT761</f>
        <v>0</v>
      </c>
      <c r="DY761" s="188" cm="1">
        <f t="array" aca="1" ref="DY761" ca="1">IFERROR(INDEX(Forecast_Capex_Input!BZ$12:BZ$286,$X761)
*(INDEX(Forecast_Capex_Input!$H$12:$H$286,$X761)=Repex),0)
*$DT761</f>
        <v>0</v>
      </c>
      <c r="DZ761" s="188" cm="1">
        <f t="array" aca="1" ref="DZ761" ca="1">IFERROR(INDEX(Forecast_Capex_Input!CA$12:CA$286,$X761)
*(INDEX(Forecast_Capex_Input!$H$12:$H$286,$X761)=Repex),0)
*$DT761</f>
        <v>0</v>
      </c>
      <c r="EA761" s="188" cm="1">
        <f t="array" aca="1" ref="EA761" ca="1">IFERROR(INDEX(Forecast_Capex_Input!CB$12:CB$286,$X761)
*(INDEX(Forecast_Capex_Input!$H$12:$H$286,$X761)=Repex),0)
*$DT761</f>
        <v>0</v>
      </c>
      <c r="EB761" s="188" cm="1">
        <f t="array" aca="1" ref="EB761" ca="1">IFERROR(INDEX(Forecast_Capex_Input!CC$12:CC$286,$X761)
*(INDEX(Forecast_Capex_Input!$H$12:$H$286,$X761)=Repex),0)
*$DT761</f>
        <v>0</v>
      </c>
      <c r="EC761" s="165"/>
      <c r="ED761" s="226" t="str">
        <f t="shared" si="523"/>
        <v>N/A</v>
      </c>
      <c r="EE761" s="174" t="s">
        <v>15</v>
      </c>
    </row>
    <row r="762" spans="3:135" x14ac:dyDescent="0.2">
      <c r="C762" s="174">
        <f t="shared" si="524"/>
        <v>752</v>
      </c>
      <c r="D762" s="167" t="str" cm="1">
        <f t="array" ref="D762">IFERROR(INDEX(Forecast_Capex_Input!$D$12:$D$286,$X762),NA)</f>
        <v>N/A</v>
      </c>
      <c r="E762" s="172" t="str" cm="1">
        <f t="array" ref="E762">IF($X762=NA,NA,INDEX(Forecast_Capex_Input!$E$12:$E$286,$X762))</f>
        <v>N/A</v>
      </c>
      <c r="F762" s="167" t="str" cm="1">
        <f t="array" aca="1" ref="F762" ca="1">IFERROR(INDEX(General!$E$25:$E$26,$Y762),NA)</f>
        <v>N/A</v>
      </c>
      <c r="G762" s="167" t="str" cm="1">
        <f t="array" aca="1" ref="G762" ca="1">IFERROR(INDEX(Forecast_Capex_Input!$AI$11:$BB$11,$AA762),NA)</f>
        <v>N/A</v>
      </c>
      <c r="H762" s="189" t="str" cm="1">
        <f t="array" aca="1" ref="H762" ca="1">IFERROR(INDEX(Forecast_Capex_Input!$AI$12:$BB$286,$X762,$AA762),NA)</f>
        <v>N/A</v>
      </c>
      <c r="I762" s="199" t="str" cm="1">
        <f t="array" ref="I762">IFERROR(INDEX(Forecast_Capex_Input!$F$12:$F$286,$X762),NA)</f>
        <v>N/A</v>
      </c>
      <c r="J762" s="199" t="str" cm="1">
        <f t="array" ref="J762">IFERROR(INDEX(Forecast_Capex_Input!G$12:G$286,$X762),NA)</f>
        <v>N/A</v>
      </c>
      <c r="K762" s="199" t="str" cm="1">
        <f t="array" ref="K762">IFERROR(INDEX(Forecast_Capex_Input!H$12:H$286,$X762),NA)</f>
        <v>N/A</v>
      </c>
      <c r="L762" s="199" t="str" cm="1">
        <f t="array" ref="L762">IFERROR(INDEX(Forecast_Capex_Input!I$12:I$286,$X762),NA)</f>
        <v>N/A</v>
      </c>
      <c r="M762" s="199" t="str" cm="1">
        <f t="array" ref="M762">IFERROR(INDEX(Forecast_Capex_Input!J$12:J$286,$X762),NA)</f>
        <v>N/A</v>
      </c>
      <c r="N762" s="199" t="str" cm="1">
        <f t="array" ref="N762">IFERROR(INDEX(Forecast_Capex_Input!K$12:K$286,$X762),NA)</f>
        <v>N/A</v>
      </c>
      <c r="O762" s="199" t="str" cm="1">
        <f t="array" ref="O762">IFERROR(INDEX(Forecast_Capex_Input!L$12:L$286,$X762),NA)</f>
        <v>N/A</v>
      </c>
      <c r="P762" s="199" t="str" cm="1">
        <f t="array" ref="P762">IFERROR(INDEX(Forecast_Capex_Input!M$12:M$286,$X762),NA)</f>
        <v>N/A</v>
      </c>
      <c r="Q762" s="172" t="str" cm="1">
        <f t="array" ref="Q762">IFERROR(INDEX(Forecast_Capex_Input!N$12:N$286,$X762),NA)</f>
        <v>N/A</v>
      </c>
      <c r="R762" s="265" cm="1">
        <f t="array" ref="R762">IFERROR(INDEX(Forecast_Capex_Input!O$12:O$286,$X762),0)</f>
        <v>0</v>
      </c>
      <c r="S762" s="172" cm="1">
        <f t="array" ref="S762">IFERROR(INDEX(Forecast_Capex_Input!P$12:P$286,$X762),0)</f>
        <v>0</v>
      </c>
      <c r="T762" s="199" t="str" cm="1">
        <f t="array" aca="1" ref="T762" ca="1">IFERROR(INDEX(General!$K$84:$K$103,$AA762),NA)</f>
        <v>N/A</v>
      </c>
      <c r="U762" s="188" cm="1">
        <f t="array" aca="1" ref="U762" ca="1">IFERROR(
IF($F762=General!$E$25,INDEX(Forecast_Capex_Input!S$12:S$286,$X762),
INDEX(Forecast_Capex_Input!T$12:T$286,$X762)),0)</f>
        <v>0</v>
      </c>
      <c r="V762" s="222" t="b">
        <f>IFERROR(INDEX(Overheads!$T$19:$T$26,MATCH($I762,Overheads!$E$19:$E$26,0)),FALSE)</f>
        <v>0</v>
      </c>
      <c r="W762" s="165"/>
      <c r="X762" s="174" t="str">
        <f>IFERROR(
IF(MATCH($C762,Forecast_Capex_Input!$CI$12:$CI$286,1)+1&gt;MAX(Forecast_Capex_Input!$C$12:$C$286),NA,
MATCH($C762,Forecast_Capex_Input!$CI$12:$CI$286,1)+1),1)</f>
        <v>N/A</v>
      </c>
      <c r="Y762" s="174" t="str" cm="1">
        <f t="array" aca="1" ref="Y762" ca="1">IFERROR(
IF(X761&lt;&gt;X762,1,
IF(COUNTIF(OFFSET(Y761,0,0,-INDEX(Forecast_Capex_Input!$CG$12:$CG$286,$X762)),Y761)=INDEX(Forecast_Capex_Input!$CG$12:$CG$286,$X762),Y761+1,Y761)),NA)</f>
        <v>N/A</v>
      </c>
      <c r="Z762" s="174" t="str" cm="1">
        <f t="array" ref="Z762">IFERROR($C762-IF($X762=1,1,INDEX(Forecast_Capex_Input!$CI$12:$CI$286,$X762-1))+1,NA)</f>
        <v>N/A</v>
      </c>
      <c r="AA762" s="174" t="str" cm="1">
        <f t="array" aca="1" ref="AA762" ca="1">IFERROR(IF(Y762=1,
INDEX(Forecast_Capex_Input!$AI$10:$BB$10,SMALL(IF(INDEX(Forecast_Capex_Input!$AI$12:$BB$286,$X762,0)&gt;0,COLUMN(Forecast_Capex_Input!$AI$10:$BB$10)-COLUMN(Forecast_Capex_Input!$AI$12)+1),ROWS(OFFSET(AA761,0,0,-$Z762)))),
OFFSET(AA761,-INDEX(Forecast_Capex_Input!$CG$12:$CG$286,$X762)+1,0)),NA)</f>
        <v>N/A</v>
      </c>
      <c r="AB762" s="174" t="str">
        <f t="shared" ca="1" si="493"/>
        <v>N/A</v>
      </c>
      <c r="AC762" s="222" t="b">
        <f t="shared" si="525"/>
        <v>0</v>
      </c>
      <c r="AD762" s="220" t="b">
        <v>0</v>
      </c>
      <c r="AE762" s="222" t="b">
        <f t="shared" si="494"/>
        <v>1</v>
      </c>
      <c r="AF762" s="165"/>
      <c r="AG762" s="215">
        <v>0</v>
      </c>
      <c r="AH762" s="215">
        <v>0</v>
      </c>
      <c r="AI762" s="215">
        <v>0</v>
      </c>
      <c r="AJ762" s="215">
        <v>0</v>
      </c>
      <c r="AK762" s="215">
        <v>0</v>
      </c>
      <c r="AL762" s="155">
        <v>0</v>
      </c>
      <c r="AM762" s="165"/>
      <c r="AN762" s="215" cm="1">
        <f t="array" aca="1" ref="AN762" ca="1">IFERROR(INDEX(General!O$33:O$34,$AB762)
*AG762,0)</f>
        <v>0</v>
      </c>
      <c r="AO762" s="215" cm="1">
        <f t="array" aca="1" ref="AO762" ca="1">IFERROR(INDEX(General!P$33:P$34,$AB762)
*AH762,0)</f>
        <v>0</v>
      </c>
      <c r="AP762" s="215" cm="1">
        <f t="array" aca="1" ref="AP762" ca="1">IFERROR(INDEX(General!Q$33:Q$34,$AB762)
*AI762,0)</f>
        <v>0</v>
      </c>
      <c r="AQ762" s="215" cm="1">
        <f t="array" aca="1" ref="AQ762" ca="1">IFERROR(INDEX(General!R$33:R$34,$AB762)
*AJ762,0)</f>
        <v>0</v>
      </c>
      <c r="AR762" s="215" cm="1">
        <f t="array" aca="1" ref="AR762" ca="1">IFERROR(INDEX(General!S$33:S$34,$AB762)
*AK762,0)</f>
        <v>0</v>
      </c>
      <c r="AS762" s="155">
        <f t="shared" ca="1" si="526"/>
        <v>0</v>
      </c>
      <c r="AT762" s="165"/>
      <c r="AU762" s="215">
        <f ca="1">IF($AE762=FALSE,AN762*Overheads!$R$24*$V762,
IFERROR(Overheads!$O$49*$V762*AN762,0)
+IFERROR(Overheads!Q$59*$V762*(AN762/Overheads!Q$68),0))</f>
        <v>0</v>
      </c>
      <c r="AV762" s="215">
        <f ca="1">IF($AE762=FALSE,AO762*Overheads!$R$24*$V762,
IFERROR(Overheads!$O$49*$V762*AO762,0)
+IFERROR(Overheads!R$59*$V762*(AO762/Overheads!R$68),0))</f>
        <v>0</v>
      </c>
      <c r="AW762" s="215">
        <f ca="1">IF($AE762=FALSE,AP762*Overheads!$R$24*$V762,
IFERROR(Overheads!$O$49*$V762*AP762,0)
+IFERROR(Overheads!S$59*$V762*(AP762/Overheads!S$68),0))</f>
        <v>0</v>
      </c>
      <c r="AX762" s="215">
        <f ca="1">IF($AE762=FALSE,AQ762*Overheads!$R$24*$V762,
IFERROR(Overheads!$O$49*$V762*AQ762,0)
+IFERROR(Overheads!T$59*$V762*(AQ762/Overheads!T$68),0))</f>
        <v>0</v>
      </c>
      <c r="AY762" s="215">
        <f ca="1">IF($AE762=FALSE,AR762*Overheads!$R$24*$V762,
IFERROR(Overheads!$O$49*$V762*AR762,0)
+IFERROR(Overheads!U$59*$V762*(AR762/Overheads!U$68),0))</f>
        <v>0</v>
      </c>
      <c r="AZ762" s="155">
        <f t="shared" ca="1" si="527"/>
        <v>0</v>
      </c>
      <c r="BA762" s="165"/>
      <c r="BB762" s="215">
        <f ca="1">IF($AE762=FALSE,AN762*Overheads!$S$25,
IFERROR(Overheads!$O$50*AN762,0)
+IFERROR(Overheads!Q$60*(AN762/Overheads!Q$66),0))</f>
        <v>0</v>
      </c>
      <c r="BC762" s="215">
        <f ca="1">IF($AE762=FALSE,AO762*Overheads!$S$25,
IFERROR(Overheads!$O$50*AO762,0)
+IFERROR(Overheads!R$60*(AO762/Overheads!R$66),0))</f>
        <v>0</v>
      </c>
      <c r="BD762" s="215">
        <f ca="1">IF($AE762=FALSE,AP762*Overheads!$S$25,
IFERROR(Overheads!$O$50*AP762,0)
+IFERROR(Overheads!S$60*(AP762/Overheads!S$66),0))</f>
        <v>0</v>
      </c>
      <c r="BE762" s="215">
        <f ca="1">IF($AE762=FALSE,AQ762*Overheads!$S$25,
IFERROR(Overheads!$O$50*AQ762,0)
+IFERROR(Overheads!T$60*(AQ762/Overheads!T$66),0))</f>
        <v>0</v>
      </c>
      <c r="BF762" s="215">
        <f ca="1">IF($AE762=FALSE,AR762*Overheads!$S$25,
IFERROR(Overheads!$O$50*AR762,0)
+IFERROR(Overheads!U$60*(AR762/Overheads!U$66),0))</f>
        <v>0</v>
      </c>
      <c r="BG762" s="155">
        <f t="shared" ca="1" si="528"/>
        <v>0</v>
      </c>
      <c r="BH762" s="165"/>
      <c r="BI762" s="215">
        <f t="shared" ca="1" si="529"/>
        <v>0</v>
      </c>
      <c r="BJ762" s="215">
        <f t="shared" ca="1" si="495"/>
        <v>0</v>
      </c>
      <c r="BK762" s="215">
        <f t="shared" ca="1" si="496"/>
        <v>0</v>
      </c>
      <c r="BL762" s="215">
        <f t="shared" ca="1" si="497"/>
        <v>0</v>
      </c>
      <c r="BM762" s="215">
        <f t="shared" ca="1" si="498"/>
        <v>0</v>
      </c>
      <c r="BN762" s="155">
        <f t="shared" ca="1" si="530"/>
        <v>0</v>
      </c>
      <c r="BO762" s="165"/>
      <c r="BP762" s="187" cm="1">
        <f t="array" ref="BP762">IFERROR(IF($X762=$X761,BP761,INDEX(Forecast_Capex_Input!AC$12:AC$286,$X762)),0)</f>
        <v>0</v>
      </c>
      <c r="BQ762" s="187" cm="1">
        <f t="array" ref="BQ762">IFERROR(IF($X762=$X761,BQ761,INDEX(Forecast_Capex_Input!AD$12:AD$286,$X762)),0)</f>
        <v>0</v>
      </c>
      <c r="BR762" s="187" cm="1">
        <f t="array" ref="BR762">IFERROR(IF($X762=$X761,BR761,INDEX(Forecast_Capex_Input!AE$12:AE$286,$X762)),0)</f>
        <v>0</v>
      </c>
      <c r="BS762" s="187" cm="1">
        <f t="array" ref="BS762">IFERROR(IF($X762=$X761,BS761,INDEX(Forecast_Capex_Input!AF$12:AF$286,$X762)),0)</f>
        <v>0</v>
      </c>
      <c r="BT762" s="187" cm="1">
        <f t="array" ref="BT762">IFERROR(IF($X762=$X761,BT761,INDEX(Forecast_Capex_Input!AG$12:AG$286,$X762)),0)</f>
        <v>0</v>
      </c>
      <c r="BU762" s="165"/>
      <c r="BV762" s="215">
        <f t="shared" si="499"/>
        <v>0</v>
      </c>
      <c r="BW762" s="215">
        <f t="shared" si="500"/>
        <v>0</v>
      </c>
      <c r="BX762" s="215">
        <f t="shared" si="501"/>
        <v>0</v>
      </c>
      <c r="BY762" s="215">
        <f t="shared" si="502"/>
        <v>0</v>
      </c>
      <c r="BZ762" s="215">
        <f t="shared" si="503"/>
        <v>0</v>
      </c>
      <c r="CA762" s="155">
        <f t="shared" si="531"/>
        <v>0</v>
      </c>
      <c r="CB762" s="165"/>
      <c r="CC762" s="215">
        <f t="shared" si="504"/>
        <v>0</v>
      </c>
      <c r="CD762" s="215">
        <f t="shared" si="505"/>
        <v>0</v>
      </c>
      <c r="CE762" s="215">
        <f t="shared" si="506"/>
        <v>0</v>
      </c>
      <c r="CF762" s="215">
        <f t="shared" si="507"/>
        <v>0</v>
      </c>
      <c r="CG762" s="215">
        <f t="shared" si="508"/>
        <v>0</v>
      </c>
      <c r="CH762" s="155">
        <f t="shared" si="532"/>
        <v>0</v>
      </c>
      <c r="CI762" s="165"/>
      <c r="CJ762" s="215">
        <f t="shared" si="509"/>
        <v>0</v>
      </c>
      <c r="CK762" s="215">
        <f t="shared" si="510"/>
        <v>0</v>
      </c>
      <c r="CL762" s="215">
        <f t="shared" si="511"/>
        <v>0</v>
      </c>
      <c r="CM762" s="215">
        <f t="shared" si="512"/>
        <v>0</v>
      </c>
      <c r="CN762" s="215">
        <f t="shared" si="513"/>
        <v>0</v>
      </c>
      <c r="CO762" s="155">
        <f t="shared" si="533"/>
        <v>0</v>
      </c>
      <c r="CP762" s="165"/>
      <c r="CQ762" s="223">
        <f t="shared" si="514"/>
        <v>0</v>
      </c>
      <c r="CR762" s="223">
        <f t="shared" si="515"/>
        <v>0</v>
      </c>
      <c r="CS762" s="223">
        <f t="shared" si="516"/>
        <v>0</v>
      </c>
      <c r="CT762" s="223">
        <f t="shared" si="517"/>
        <v>0</v>
      </c>
      <c r="CU762" s="223">
        <f t="shared" si="518"/>
        <v>0</v>
      </c>
      <c r="CV762" s="155">
        <f t="shared" si="534"/>
        <v>0</v>
      </c>
      <c r="CW762" s="165"/>
      <c r="CX762" s="215">
        <f t="shared" si="535"/>
        <v>0</v>
      </c>
      <c r="CY762" s="215">
        <f t="shared" si="519"/>
        <v>0</v>
      </c>
      <c r="CZ762" s="215">
        <f t="shared" si="520"/>
        <v>0</v>
      </c>
      <c r="DA762" s="215">
        <f t="shared" si="521"/>
        <v>0</v>
      </c>
      <c r="DB762" s="215">
        <f t="shared" si="522"/>
        <v>0</v>
      </c>
      <c r="DC762" s="155">
        <f t="shared" si="536"/>
        <v>0</v>
      </c>
      <c r="DD762" s="165"/>
      <c r="DE762" s="188" t="b" cm="1">
        <f t="array" aca="1" ref="DE762" ca="1">OR($G762=Forecast_Capex_Input!$BF$8:$BF$10)</f>
        <v>0</v>
      </c>
      <c r="DF762" s="188" cm="1">
        <f t="array" aca="1" ref="DF762" ca="1">IFERROR(INDEX(Forecast_Capex_Input!BG$12:BG$286,$X762)
*(INDEX(Forecast_Capex_Input!$H$12:$H$286,$X762)=Repex),0)
*$DE762</f>
        <v>0</v>
      </c>
      <c r="DG762" s="188" cm="1">
        <f t="array" aca="1" ref="DG762" ca="1">IFERROR(INDEX(Forecast_Capex_Input!BH$12:BH$286,$X762)
*(INDEX(Forecast_Capex_Input!$H$12:$H$286,$X762)=Repex),0)
*$DE762</f>
        <v>0</v>
      </c>
      <c r="DH762" s="188" cm="1">
        <f t="array" aca="1" ref="DH762" ca="1">IFERROR(INDEX(Forecast_Capex_Input!BI$12:BI$286,$X762)
*(INDEX(Forecast_Capex_Input!$H$12:$H$286,$X762)=Repex),0)
*$DE762</f>
        <v>0</v>
      </c>
      <c r="DI762" s="188" cm="1">
        <f t="array" aca="1" ref="DI762" ca="1">IFERROR(INDEX(Forecast_Capex_Input!BJ$12:BJ$286,$X762)
*(INDEX(Forecast_Capex_Input!$H$12:$H$286,$X762)=Repex),0)
*$DE762</f>
        <v>0</v>
      </c>
      <c r="DJ762" s="188" cm="1">
        <f t="array" aca="1" ref="DJ762" ca="1">IFERROR(INDEX(Forecast_Capex_Input!BK$12:BK$286,$X762)
*(INDEX(Forecast_Capex_Input!$H$12:$H$286,$X762)=Repex),0)
*$DE762</f>
        <v>0</v>
      </c>
      <c r="DK762" s="188" cm="1">
        <f t="array" aca="1" ref="DK762" ca="1">IFERROR(INDEX(Forecast_Capex_Input!BL$12:BL$286,$X762)
*(INDEX(Forecast_Capex_Input!$H$12:$H$286,$X762)=Repex),0)
*$DE762</f>
        <v>0</v>
      </c>
      <c r="DL762" s="165"/>
      <c r="DM762" s="188" t="b" cm="1">
        <f t="array" aca="1" ref="DM762" ca="1">OR($G762=Forecast_Capex_Input!$BN$8:$BN$9)</f>
        <v>0</v>
      </c>
      <c r="DN762" s="188" cm="1">
        <f t="array" aca="1" ref="DN762" ca="1">IFERROR(INDEX(Forecast_Capex_Input!BO$12:BO$286,$X762)
*(INDEX(Forecast_Capex_Input!$H$12:$H$286,$X762)=Repex),0)
*$DM762</f>
        <v>0</v>
      </c>
      <c r="DO762" s="188" cm="1">
        <f t="array" aca="1" ref="DO762" ca="1">IFERROR(INDEX(Forecast_Capex_Input!BP$12:BP$286,$X762)
*(INDEX(Forecast_Capex_Input!$H$12:$H$286,$X762)=Repex),0)
*$DM762</f>
        <v>0</v>
      </c>
      <c r="DP762" s="188" cm="1">
        <f t="array" aca="1" ref="DP762" ca="1">IFERROR(INDEX(Forecast_Capex_Input!BQ$12:BQ$286,$X762)
*(INDEX(Forecast_Capex_Input!$H$12:$H$286,$X762)=Repex),0)
*$DM762</f>
        <v>0</v>
      </c>
      <c r="DQ762" s="188" cm="1">
        <f t="array" aca="1" ref="DQ762" ca="1">IFERROR(INDEX(Forecast_Capex_Input!BR$12:BR$286,$X762)
*(INDEX(Forecast_Capex_Input!$H$12:$H$286,$X762)=Repex),0)
*$DM762</f>
        <v>0</v>
      </c>
      <c r="DR762" s="188" cm="1">
        <f t="array" aca="1" ref="DR762" ca="1">IFERROR(INDEX(Forecast_Capex_Input!BS$12:BS$286,$X762)
*(INDEX(Forecast_Capex_Input!$H$12:$H$286,$X762)=Repex),0)
*$DM762</f>
        <v>0</v>
      </c>
      <c r="DS762" s="165"/>
      <c r="DT762" s="188" t="b" cm="1">
        <f t="array" aca="1" ref="DT762" ca="1">OR($G762=Forecast_Capex_Input!$BU$8:$BU$10)</f>
        <v>0</v>
      </c>
      <c r="DU762" s="188" cm="1">
        <f t="array" aca="1" ref="DU762" ca="1">IFERROR(INDEX(Forecast_Capex_Input!BV$12:BV$286,$X762)
*(INDEX(Forecast_Capex_Input!$H$12:$H$286,$X762)=Repex),0)
*$DT762</f>
        <v>0</v>
      </c>
      <c r="DV762" s="188" cm="1">
        <f t="array" aca="1" ref="DV762" ca="1">IFERROR(INDEX(Forecast_Capex_Input!BW$12:BW$286,$X762)
*(INDEX(Forecast_Capex_Input!$H$12:$H$286,$X762)=Repex),0)
*$DT762</f>
        <v>0</v>
      </c>
      <c r="DW762" s="188" cm="1">
        <f t="array" aca="1" ref="DW762" ca="1">IFERROR(INDEX(Forecast_Capex_Input!BX$12:BX$286,$X762)
*(INDEX(Forecast_Capex_Input!$H$12:$H$286,$X762)=Repex),0)
*$DT762</f>
        <v>0</v>
      </c>
      <c r="DX762" s="188" cm="1">
        <f t="array" aca="1" ref="DX762" ca="1">IFERROR(INDEX(Forecast_Capex_Input!BY$12:BY$286,$X762)
*(INDEX(Forecast_Capex_Input!$H$12:$H$286,$X762)=Repex),0)
*$DT762</f>
        <v>0</v>
      </c>
      <c r="DY762" s="188" cm="1">
        <f t="array" aca="1" ref="DY762" ca="1">IFERROR(INDEX(Forecast_Capex_Input!BZ$12:BZ$286,$X762)
*(INDEX(Forecast_Capex_Input!$H$12:$H$286,$X762)=Repex),0)
*$DT762</f>
        <v>0</v>
      </c>
      <c r="DZ762" s="188" cm="1">
        <f t="array" aca="1" ref="DZ762" ca="1">IFERROR(INDEX(Forecast_Capex_Input!CA$12:CA$286,$X762)
*(INDEX(Forecast_Capex_Input!$H$12:$H$286,$X762)=Repex),0)
*$DT762</f>
        <v>0</v>
      </c>
      <c r="EA762" s="188" cm="1">
        <f t="array" aca="1" ref="EA762" ca="1">IFERROR(INDEX(Forecast_Capex_Input!CB$12:CB$286,$X762)
*(INDEX(Forecast_Capex_Input!$H$12:$H$286,$X762)=Repex),0)
*$DT762</f>
        <v>0</v>
      </c>
      <c r="EB762" s="188" cm="1">
        <f t="array" aca="1" ref="EB762" ca="1">IFERROR(INDEX(Forecast_Capex_Input!CC$12:CC$286,$X762)
*(INDEX(Forecast_Capex_Input!$H$12:$H$286,$X762)=Repex),0)
*$DT762</f>
        <v>0</v>
      </c>
      <c r="EC762" s="165"/>
      <c r="ED762" s="226" t="str">
        <f t="shared" si="523"/>
        <v>N/A</v>
      </c>
      <c r="EE762" s="174" t="s">
        <v>15</v>
      </c>
    </row>
    <row r="763" spans="3:135" x14ac:dyDescent="0.2">
      <c r="C763" s="174">
        <f t="shared" si="524"/>
        <v>753</v>
      </c>
      <c r="D763" s="167" t="str" cm="1">
        <f t="array" ref="D763">IFERROR(INDEX(Forecast_Capex_Input!$D$12:$D$286,$X763),NA)</f>
        <v>N/A</v>
      </c>
      <c r="E763" s="172" t="str" cm="1">
        <f t="array" ref="E763">IF($X763=NA,NA,INDEX(Forecast_Capex_Input!$E$12:$E$286,$X763))</f>
        <v>N/A</v>
      </c>
      <c r="F763" s="167" t="str" cm="1">
        <f t="array" aca="1" ref="F763" ca="1">IFERROR(INDEX(General!$E$25:$E$26,$Y763),NA)</f>
        <v>N/A</v>
      </c>
      <c r="G763" s="167" t="str" cm="1">
        <f t="array" aca="1" ref="G763" ca="1">IFERROR(INDEX(Forecast_Capex_Input!$AI$11:$BB$11,$AA763),NA)</f>
        <v>N/A</v>
      </c>
      <c r="H763" s="189" t="str" cm="1">
        <f t="array" aca="1" ref="H763" ca="1">IFERROR(INDEX(Forecast_Capex_Input!$AI$12:$BB$286,$X763,$AA763),NA)</f>
        <v>N/A</v>
      </c>
      <c r="I763" s="199" t="str" cm="1">
        <f t="array" ref="I763">IFERROR(INDEX(Forecast_Capex_Input!$F$12:$F$286,$X763),NA)</f>
        <v>N/A</v>
      </c>
      <c r="J763" s="199" t="str" cm="1">
        <f t="array" ref="J763">IFERROR(INDEX(Forecast_Capex_Input!G$12:G$286,$X763),NA)</f>
        <v>N/A</v>
      </c>
      <c r="K763" s="199" t="str" cm="1">
        <f t="array" ref="K763">IFERROR(INDEX(Forecast_Capex_Input!H$12:H$286,$X763),NA)</f>
        <v>N/A</v>
      </c>
      <c r="L763" s="199" t="str" cm="1">
        <f t="array" ref="L763">IFERROR(INDEX(Forecast_Capex_Input!I$12:I$286,$X763),NA)</f>
        <v>N/A</v>
      </c>
      <c r="M763" s="199" t="str" cm="1">
        <f t="array" ref="M763">IFERROR(INDEX(Forecast_Capex_Input!J$12:J$286,$X763),NA)</f>
        <v>N/A</v>
      </c>
      <c r="N763" s="199" t="str" cm="1">
        <f t="array" ref="N763">IFERROR(INDEX(Forecast_Capex_Input!K$12:K$286,$X763),NA)</f>
        <v>N/A</v>
      </c>
      <c r="O763" s="199" t="str" cm="1">
        <f t="array" ref="O763">IFERROR(INDEX(Forecast_Capex_Input!L$12:L$286,$X763),NA)</f>
        <v>N/A</v>
      </c>
      <c r="P763" s="199" t="str" cm="1">
        <f t="array" ref="P763">IFERROR(INDEX(Forecast_Capex_Input!M$12:M$286,$X763),NA)</f>
        <v>N/A</v>
      </c>
      <c r="Q763" s="172" t="str" cm="1">
        <f t="array" ref="Q763">IFERROR(INDEX(Forecast_Capex_Input!N$12:N$286,$X763),NA)</f>
        <v>N/A</v>
      </c>
      <c r="R763" s="265" cm="1">
        <f t="array" ref="R763">IFERROR(INDEX(Forecast_Capex_Input!O$12:O$286,$X763),0)</f>
        <v>0</v>
      </c>
      <c r="S763" s="172" cm="1">
        <f t="array" ref="S763">IFERROR(INDEX(Forecast_Capex_Input!P$12:P$286,$X763),0)</f>
        <v>0</v>
      </c>
      <c r="T763" s="199" t="str" cm="1">
        <f t="array" aca="1" ref="T763" ca="1">IFERROR(INDEX(General!$K$84:$K$103,$AA763),NA)</f>
        <v>N/A</v>
      </c>
      <c r="U763" s="188" cm="1">
        <f t="array" aca="1" ref="U763" ca="1">IFERROR(
IF($F763=General!$E$25,INDEX(Forecast_Capex_Input!S$12:S$286,$X763),
INDEX(Forecast_Capex_Input!T$12:T$286,$X763)),0)</f>
        <v>0</v>
      </c>
      <c r="V763" s="222" t="b">
        <f>IFERROR(INDEX(Overheads!$T$19:$T$26,MATCH($I763,Overheads!$E$19:$E$26,0)),FALSE)</f>
        <v>0</v>
      </c>
      <c r="W763" s="165"/>
      <c r="X763" s="174" t="str">
        <f>IFERROR(
IF(MATCH($C763,Forecast_Capex_Input!$CI$12:$CI$286,1)+1&gt;MAX(Forecast_Capex_Input!$C$12:$C$286),NA,
MATCH($C763,Forecast_Capex_Input!$CI$12:$CI$286,1)+1),1)</f>
        <v>N/A</v>
      </c>
      <c r="Y763" s="174" t="str" cm="1">
        <f t="array" aca="1" ref="Y763" ca="1">IFERROR(
IF(X762&lt;&gt;X763,1,
IF(COUNTIF(OFFSET(Y762,0,0,-INDEX(Forecast_Capex_Input!$CG$12:$CG$286,$X763)),Y762)=INDEX(Forecast_Capex_Input!$CG$12:$CG$286,$X763),Y762+1,Y762)),NA)</f>
        <v>N/A</v>
      </c>
      <c r="Z763" s="174" t="str" cm="1">
        <f t="array" ref="Z763">IFERROR($C763-IF($X763=1,1,INDEX(Forecast_Capex_Input!$CI$12:$CI$286,$X763-1))+1,NA)</f>
        <v>N/A</v>
      </c>
      <c r="AA763" s="174" t="str" cm="1">
        <f t="array" aca="1" ref="AA763" ca="1">IFERROR(IF(Y763=1,
INDEX(Forecast_Capex_Input!$AI$10:$BB$10,SMALL(IF(INDEX(Forecast_Capex_Input!$AI$12:$BB$286,$X763,0)&gt;0,COLUMN(Forecast_Capex_Input!$AI$10:$BB$10)-COLUMN(Forecast_Capex_Input!$AI$12)+1),ROWS(OFFSET(AA762,0,0,-$Z763)))),
OFFSET(AA762,-INDEX(Forecast_Capex_Input!$CG$12:$CG$286,$X763)+1,0)),NA)</f>
        <v>N/A</v>
      </c>
      <c r="AB763" s="174" t="str">
        <f t="shared" ca="1" si="493"/>
        <v>N/A</v>
      </c>
      <c r="AC763" s="222" t="b">
        <f t="shared" si="525"/>
        <v>0</v>
      </c>
      <c r="AD763" s="220" t="b">
        <v>0</v>
      </c>
      <c r="AE763" s="222" t="b">
        <f t="shared" si="494"/>
        <v>1</v>
      </c>
      <c r="AF763" s="165"/>
      <c r="AG763" s="215">
        <v>0</v>
      </c>
      <c r="AH763" s="215">
        <v>0</v>
      </c>
      <c r="AI763" s="215">
        <v>0</v>
      </c>
      <c r="AJ763" s="215">
        <v>0</v>
      </c>
      <c r="AK763" s="215">
        <v>0</v>
      </c>
      <c r="AL763" s="155">
        <v>0</v>
      </c>
      <c r="AM763" s="165"/>
      <c r="AN763" s="215" cm="1">
        <f t="array" aca="1" ref="AN763" ca="1">IFERROR(INDEX(General!O$33:O$34,$AB763)
*AG763,0)</f>
        <v>0</v>
      </c>
      <c r="AO763" s="215" cm="1">
        <f t="array" aca="1" ref="AO763" ca="1">IFERROR(INDEX(General!P$33:P$34,$AB763)
*AH763,0)</f>
        <v>0</v>
      </c>
      <c r="AP763" s="215" cm="1">
        <f t="array" aca="1" ref="AP763" ca="1">IFERROR(INDEX(General!Q$33:Q$34,$AB763)
*AI763,0)</f>
        <v>0</v>
      </c>
      <c r="AQ763" s="215" cm="1">
        <f t="array" aca="1" ref="AQ763" ca="1">IFERROR(INDEX(General!R$33:R$34,$AB763)
*AJ763,0)</f>
        <v>0</v>
      </c>
      <c r="AR763" s="215" cm="1">
        <f t="array" aca="1" ref="AR763" ca="1">IFERROR(INDEX(General!S$33:S$34,$AB763)
*AK763,0)</f>
        <v>0</v>
      </c>
      <c r="AS763" s="155">
        <f t="shared" ca="1" si="526"/>
        <v>0</v>
      </c>
      <c r="AT763" s="165"/>
      <c r="AU763" s="215">
        <f ca="1">IF($AE763=FALSE,AN763*Overheads!$R$24*$V763,
IFERROR(Overheads!$O$49*$V763*AN763,0)
+IFERROR(Overheads!Q$59*$V763*(AN763/Overheads!Q$68),0))</f>
        <v>0</v>
      </c>
      <c r="AV763" s="215">
        <f ca="1">IF($AE763=FALSE,AO763*Overheads!$R$24*$V763,
IFERROR(Overheads!$O$49*$V763*AO763,0)
+IFERROR(Overheads!R$59*$V763*(AO763/Overheads!R$68),0))</f>
        <v>0</v>
      </c>
      <c r="AW763" s="215">
        <f ca="1">IF($AE763=FALSE,AP763*Overheads!$R$24*$V763,
IFERROR(Overheads!$O$49*$V763*AP763,0)
+IFERROR(Overheads!S$59*$V763*(AP763/Overheads!S$68),0))</f>
        <v>0</v>
      </c>
      <c r="AX763" s="215">
        <f ca="1">IF($AE763=FALSE,AQ763*Overheads!$R$24*$V763,
IFERROR(Overheads!$O$49*$V763*AQ763,0)
+IFERROR(Overheads!T$59*$V763*(AQ763/Overheads!T$68),0))</f>
        <v>0</v>
      </c>
      <c r="AY763" s="215">
        <f ca="1">IF($AE763=FALSE,AR763*Overheads!$R$24*$V763,
IFERROR(Overheads!$O$49*$V763*AR763,0)
+IFERROR(Overheads!U$59*$V763*(AR763/Overheads!U$68),0))</f>
        <v>0</v>
      </c>
      <c r="AZ763" s="155">
        <f t="shared" ca="1" si="527"/>
        <v>0</v>
      </c>
      <c r="BA763" s="165"/>
      <c r="BB763" s="215">
        <f ca="1">IF($AE763=FALSE,AN763*Overheads!$S$25,
IFERROR(Overheads!$O$50*AN763,0)
+IFERROR(Overheads!Q$60*(AN763/Overheads!Q$66),0))</f>
        <v>0</v>
      </c>
      <c r="BC763" s="215">
        <f ca="1">IF($AE763=FALSE,AO763*Overheads!$S$25,
IFERROR(Overheads!$O$50*AO763,0)
+IFERROR(Overheads!R$60*(AO763/Overheads!R$66),0))</f>
        <v>0</v>
      </c>
      <c r="BD763" s="215">
        <f ca="1">IF($AE763=FALSE,AP763*Overheads!$S$25,
IFERROR(Overheads!$O$50*AP763,0)
+IFERROR(Overheads!S$60*(AP763/Overheads!S$66),0))</f>
        <v>0</v>
      </c>
      <c r="BE763" s="215">
        <f ca="1">IF($AE763=FALSE,AQ763*Overheads!$S$25,
IFERROR(Overheads!$O$50*AQ763,0)
+IFERROR(Overheads!T$60*(AQ763/Overheads!T$66),0))</f>
        <v>0</v>
      </c>
      <c r="BF763" s="215">
        <f ca="1">IF($AE763=FALSE,AR763*Overheads!$S$25,
IFERROR(Overheads!$O$50*AR763,0)
+IFERROR(Overheads!U$60*(AR763/Overheads!U$66),0))</f>
        <v>0</v>
      </c>
      <c r="BG763" s="155">
        <f t="shared" ca="1" si="528"/>
        <v>0</v>
      </c>
      <c r="BH763" s="165"/>
      <c r="BI763" s="215">
        <f t="shared" ca="1" si="529"/>
        <v>0</v>
      </c>
      <c r="BJ763" s="215">
        <f t="shared" ca="1" si="495"/>
        <v>0</v>
      </c>
      <c r="BK763" s="215">
        <f t="shared" ca="1" si="496"/>
        <v>0</v>
      </c>
      <c r="BL763" s="215">
        <f t="shared" ca="1" si="497"/>
        <v>0</v>
      </c>
      <c r="BM763" s="215">
        <f t="shared" ca="1" si="498"/>
        <v>0</v>
      </c>
      <c r="BN763" s="155">
        <f t="shared" ca="1" si="530"/>
        <v>0</v>
      </c>
      <c r="BO763" s="165"/>
      <c r="BP763" s="187" cm="1">
        <f t="array" ref="BP763">IFERROR(IF($X763=$X762,BP762,INDEX(Forecast_Capex_Input!AC$12:AC$286,$X763)),0)</f>
        <v>0</v>
      </c>
      <c r="BQ763" s="187" cm="1">
        <f t="array" ref="BQ763">IFERROR(IF($X763=$X762,BQ762,INDEX(Forecast_Capex_Input!AD$12:AD$286,$X763)),0)</f>
        <v>0</v>
      </c>
      <c r="BR763" s="187" cm="1">
        <f t="array" ref="BR763">IFERROR(IF($X763=$X762,BR762,INDEX(Forecast_Capex_Input!AE$12:AE$286,$X763)),0)</f>
        <v>0</v>
      </c>
      <c r="BS763" s="187" cm="1">
        <f t="array" ref="BS763">IFERROR(IF($X763=$X762,BS762,INDEX(Forecast_Capex_Input!AF$12:AF$286,$X763)),0)</f>
        <v>0</v>
      </c>
      <c r="BT763" s="187" cm="1">
        <f t="array" ref="BT763">IFERROR(IF($X763=$X762,BT762,INDEX(Forecast_Capex_Input!AG$12:AG$286,$X763)),0)</f>
        <v>0</v>
      </c>
      <c r="BU763" s="165"/>
      <c r="BV763" s="215">
        <f t="shared" si="499"/>
        <v>0</v>
      </c>
      <c r="BW763" s="215">
        <f t="shared" si="500"/>
        <v>0</v>
      </c>
      <c r="BX763" s="215">
        <f t="shared" si="501"/>
        <v>0</v>
      </c>
      <c r="BY763" s="215">
        <f t="shared" si="502"/>
        <v>0</v>
      </c>
      <c r="BZ763" s="215">
        <f t="shared" si="503"/>
        <v>0</v>
      </c>
      <c r="CA763" s="155">
        <f t="shared" si="531"/>
        <v>0</v>
      </c>
      <c r="CB763" s="165"/>
      <c r="CC763" s="215">
        <f t="shared" si="504"/>
        <v>0</v>
      </c>
      <c r="CD763" s="215">
        <f t="shared" si="505"/>
        <v>0</v>
      </c>
      <c r="CE763" s="215">
        <f t="shared" si="506"/>
        <v>0</v>
      </c>
      <c r="CF763" s="215">
        <f t="shared" si="507"/>
        <v>0</v>
      </c>
      <c r="CG763" s="215">
        <f t="shared" si="508"/>
        <v>0</v>
      </c>
      <c r="CH763" s="155">
        <f t="shared" si="532"/>
        <v>0</v>
      </c>
      <c r="CI763" s="165"/>
      <c r="CJ763" s="215">
        <f t="shared" si="509"/>
        <v>0</v>
      </c>
      <c r="CK763" s="215">
        <f t="shared" si="510"/>
        <v>0</v>
      </c>
      <c r="CL763" s="215">
        <f t="shared" si="511"/>
        <v>0</v>
      </c>
      <c r="CM763" s="215">
        <f t="shared" si="512"/>
        <v>0</v>
      </c>
      <c r="CN763" s="215">
        <f t="shared" si="513"/>
        <v>0</v>
      </c>
      <c r="CO763" s="155">
        <f t="shared" si="533"/>
        <v>0</v>
      </c>
      <c r="CP763" s="165"/>
      <c r="CQ763" s="223">
        <f t="shared" si="514"/>
        <v>0</v>
      </c>
      <c r="CR763" s="223">
        <f t="shared" si="515"/>
        <v>0</v>
      </c>
      <c r="CS763" s="223">
        <f t="shared" si="516"/>
        <v>0</v>
      </c>
      <c r="CT763" s="223">
        <f t="shared" si="517"/>
        <v>0</v>
      </c>
      <c r="CU763" s="223">
        <f t="shared" si="518"/>
        <v>0</v>
      </c>
      <c r="CV763" s="155">
        <f t="shared" si="534"/>
        <v>0</v>
      </c>
      <c r="CW763" s="165"/>
      <c r="CX763" s="215">
        <f t="shared" si="535"/>
        <v>0</v>
      </c>
      <c r="CY763" s="215">
        <f t="shared" si="519"/>
        <v>0</v>
      </c>
      <c r="CZ763" s="215">
        <f t="shared" si="520"/>
        <v>0</v>
      </c>
      <c r="DA763" s="215">
        <f t="shared" si="521"/>
        <v>0</v>
      </c>
      <c r="DB763" s="215">
        <f t="shared" si="522"/>
        <v>0</v>
      </c>
      <c r="DC763" s="155">
        <f t="shared" si="536"/>
        <v>0</v>
      </c>
      <c r="DD763" s="165"/>
      <c r="DE763" s="188" t="b" cm="1">
        <f t="array" aca="1" ref="DE763" ca="1">OR($G763=Forecast_Capex_Input!$BF$8:$BF$10)</f>
        <v>0</v>
      </c>
      <c r="DF763" s="188" cm="1">
        <f t="array" aca="1" ref="DF763" ca="1">IFERROR(INDEX(Forecast_Capex_Input!BG$12:BG$286,$X763)
*(INDEX(Forecast_Capex_Input!$H$12:$H$286,$X763)=Repex),0)
*$DE763</f>
        <v>0</v>
      </c>
      <c r="DG763" s="188" cm="1">
        <f t="array" aca="1" ref="DG763" ca="1">IFERROR(INDEX(Forecast_Capex_Input!BH$12:BH$286,$X763)
*(INDEX(Forecast_Capex_Input!$H$12:$H$286,$X763)=Repex),0)
*$DE763</f>
        <v>0</v>
      </c>
      <c r="DH763" s="188" cm="1">
        <f t="array" aca="1" ref="DH763" ca="1">IFERROR(INDEX(Forecast_Capex_Input!BI$12:BI$286,$X763)
*(INDEX(Forecast_Capex_Input!$H$12:$H$286,$X763)=Repex),0)
*$DE763</f>
        <v>0</v>
      </c>
      <c r="DI763" s="188" cm="1">
        <f t="array" aca="1" ref="DI763" ca="1">IFERROR(INDEX(Forecast_Capex_Input!BJ$12:BJ$286,$X763)
*(INDEX(Forecast_Capex_Input!$H$12:$H$286,$X763)=Repex),0)
*$DE763</f>
        <v>0</v>
      </c>
      <c r="DJ763" s="188" cm="1">
        <f t="array" aca="1" ref="DJ763" ca="1">IFERROR(INDEX(Forecast_Capex_Input!BK$12:BK$286,$X763)
*(INDEX(Forecast_Capex_Input!$H$12:$H$286,$X763)=Repex),0)
*$DE763</f>
        <v>0</v>
      </c>
      <c r="DK763" s="188" cm="1">
        <f t="array" aca="1" ref="DK763" ca="1">IFERROR(INDEX(Forecast_Capex_Input!BL$12:BL$286,$X763)
*(INDEX(Forecast_Capex_Input!$H$12:$H$286,$X763)=Repex),0)
*$DE763</f>
        <v>0</v>
      </c>
      <c r="DL763" s="165"/>
      <c r="DM763" s="188" t="b" cm="1">
        <f t="array" aca="1" ref="DM763" ca="1">OR($G763=Forecast_Capex_Input!$BN$8:$BN$9)</f>
        <v>0</v>
      </c>
      <c r="DN763" s="188" cm="1">
        <f t="array" aca="1" ref="DN763" ca="1">IFERROR(INDEX(Forecast_Capex_Input!BO$12:BO$286,$X763)
*(INDEX(Forecast_Capex_Input!$H$12:$H$286,$X763)=Repex),0)
*$DM763</f>
        <v>0</v>
      </c>
      <c r="DO763" s="188" cm="1">
        <f t="array" aca="1" ref="DO763" ca="1">IFERROR(INDEX(Forecast_Capex_Input!BP$12:BP$286,$X763)
*(INDEX(Forecast_Capex_Input!$H$12:$H$286,$X763)=Repex),0)
*$DM763</f>
        <v>0</v>
      </c>
      <c r="DP763" s="188" cm="1">
        <f t="array" aca="1" ref="DP763" ca="1">IFERROR(INDEX(Forecast_Capex_Input!BQ$12:BQ$286,$X763)
*(INDEX(Forecast_Capex_Input!$H$12:$H$286,$X763)=Repex),0)
*$DM763</f>
        <v>0</v>
      </c>
      <c r="DQ763" s="188" cm="1">
        <f t="array" aca="1" ref="DQ763" ca="1">IFERROR(INDEX(Forecast_Capex_Input!BR$12:BR$286,$X763)
*(INDEX(Forecast_Capex_Input!$H$12:$H$286,$X763)=Repex),0)
*$DM763</f>
        <v>0</v>
      </c>
      <c r="DR763" s="188" cm="1">
        <f t="array" aca="1" ref="DR763" ca="1">IFERROR(INDEX(Forecast_Capex_Input!BS$12:BS$286,$X763)
*(INDEX(Forecast_Capex_Input!$H$12:$H$286,$X763)=Repex),0)
*$DM763</f>
        <v>0</v>
      </c>
      <c r="DS763" s="165"/>
      <c r="DT763" s="188" t="b" cm="1">
        <f t="array" aca="1" ref="DT763" ca="1">OR($G763=Forecast_Capex_Input!$BU$8:$BU$10)</f>
        <v>0</v>
      </c>
      <c r="DU763" s="188" cm="1">
        <f t="array" aca="1" ref="DU763" ca="1">IFERROR(INDEX(Forecast_Capex_Input!BV$12:BV$286,$X763)
*(INDEX(Forecast_Capex_Input!$H$12:$H$286,$X763)=Repex),0)
*$DT763</f>
        <v>0</v>
      </c>
      <c r="DV763" s="188" cm="1">
        <f t="array" aca="1" ref="DV763" ca="1">IFERROR(INDEX(Forecast_Capex_Input!BW$12:BW$286,$X763)
*(INDEX(Forecast_Capex_Input!$H$12:$H$286,$X763)=Repex),0)
*$DT763</f>
        <v>0</v>
      </c>
      <c r="DW763" s="188" cm="1">
        <f t="array" aca="1" ref="DW763" ca="1">IFERROR(INDEX(Forecast_Capex_Input!BX$12:BX$286,$X763)
*(INDEX(Forecast_Capex_Input!$H$12:$H$286,$X763)=Repex),0)
*$DT763</f>
        <v>0</v>
      </c>
      <c r="DX763" s="188" cm="1">
        <f t="array" aca="1" ref="DX763" ca="1">IFERROR(INDEX(Forecast_Capex_Input!BY$12:BY$286,$X763)
*(INDEX(Forecast_Capex_Input!$H$12:$H$286,$X763)=Repex),0)
*$DT763</f>
        <v>0</v>
      </c>
      <c r="DY763" s="188" cm="1">
        <f t="array" aca="1" ref="DY763" ca="1">IFERROR(INDEX(Forecast_Capex_Input!BZ$12:BZ$286,$X763)
*(INDEX(Forecast_Capex_Input!$H$12:$H$286,$X763)=Repex),0)
*$DT763</f>
        <v>0</v>
      </c>
      <c r="DZ763" s="188" cm="1">
        <f t="array" aca="1" ref="DZ763" ca="1">IFERROR(INDEX(Forecast_Capex_Input!CA$12:CA$286,$X763)
*(INDEX(Forecast_Capex_Input!$H$12:$H$286,$X763)=Repex),0)
*$DT763</f>
        <v>0</v>
      </c>
      <c r="EA763" s="188" cm="1">
        <f t="array" aca="1" ref="EA763" ca="1">IFERROR(INDEX(Forecast_Capex_Input!CB$12:CB$286,$X763)
*(INDEX(Forecast_Capex_Input!$H$12:$H$286,$X763)=Repex),0)
*$DT763</f>
        <v>0</v>
      </c>
      <c r="EB763" s="188" cm="1">
        <f t="array" aca="1" ref="EB763" ca="1">IFERROR(INDEX(Forecast_Capex_Input!CC$12:CC$286,$X763)
*(INDEX(Forecast_Capex_Input!$H$12:$H$286,$X763)=Repex),0)
*$DT763</f>
        <v>0</v>
      </c>
      <c r="EC763" s="165"/>
      <c r="ED763" s="226" t="str">
        <f t="shared" si="523"/>
        <v>N/A</v>
      </c>
      <c r="EE763" s="174" t="s">
        <v>15</v>
      </c>
    </row>
    <row r="764" spans="3:135" x14ac:dyDescent="0.2">
      <c r="C764" s="174">
        <f t="shared" si="524"/>
        <v>754</v>
      </c>
      <c r="D764" s="167" t="str" cm="1">
        <f t="array" ref="D764">IFERROR(INDEX(Forecast_Capex_Input!$D$12:$D$286,$X764),NA)</f>
        <v>N/A</v>
      </c>
      <c r="E764" s="172" t="str" cm="1">
        <f t="array" ref="E764">IF($X764=NA,NA,INDEX(Forecast_Capex_Input!$E$12:$E$286,$X764))</f>
        <v>N/A</v>
      </c>
      <c r="F764" s="167" t="str" cm="1">
        <f t="array" aca="1" ref="F764" ca="1">IFERROR(INDEX(General!$E$25:$E$26,$Y764),NA)</f>
        <v>N/A</v>
      </c>
      <c r="G764" s="167" t="str" cm="1">
        <f t="array" aca="1" ref="G764" ca="1">IFERROR(INDEX(Forecast_Capex_Input!$AI$11:$BB$11,$AA764),NA)</f>
        <v>N/A</v>
      </c>
      <c r="H764" s="189" t="str" cm="1">
        <f t="array" aca="1" ref="H764" ca="1">IFERROR(INDEX(Forecast_Capex_Input!$AI$12:$BB$286,$X764,$AA764),NA)</f>
        <v>N/A</v>
      </c>
      <c r="I764" s="199" t="str" cm="1">
        <f t="array" ref="I764">IFERROR(INDEX(Forecast_Capex_Input!$F$12:$F$286,$X764),NA)</f>
        <v>N/A</v>
      </c>
      <c r="J764" s="199" t="str" cm="1">
        <f t="array" ref="J764">IFERROR(INDEX(Forecast_Capex_Input!G$12:G$286,$X764),NA)</f>
        <v>N/A</v>
      </c>
      <c r="K764" s="199" t="str" cm="1">
        <f t="array" ref="K764">IFERROR(INDEX(Forecast_Capex_Input!H$12:H$286,$X764),NA)</f>
        <v>N/A</v>
      </c>
      <c r="L764" s="199" t="str" cm="1">
        <f t="array" ref="L764">IFERROR(INDEX(Forecast_Capex_Input!I$12:I$286,$X764),NA)</f>
        <v>N/A</v>
      </c>
      <c r="M764" s="199" t="str" cm="1">
        <f t="array" ref="M764">IFERROR(INDEX(Forecast_Capex_Input!J$12:J$286,$X764),NA)</f>
        <v>N/A</v>
      </c>
      <c r="N764" s="199" t="str" cm="1">
        <f t="array" ref="N764">IFERROR(INDEX(Forecast_Capex_Input!K$12:K$286,$X764),NA)</f>
        <v>N/A</v>
      </c>
      <c r="O764" s="199" t="str" cm="1">
        <f t="array" ref="O764">IFERROR(INDEX(Forecast_Capex_Input!L$12:L$286,$X764),NA)</f>
        <v>N/A</v>
      </c>
      <c r="P764" s="199" t="str" cm="1">
        <f t="array" ref="P764">IFERROR(INDEX(Forecast_Capex_Input!M$12:M$286,$X764),NA)</f>
        <v>N/A</v>
      </c>
      <c r="Q764" s="172" t="str" cm="1">
        <f t="array" ref="Q764">IFERROR(INDEX(Forecast_Capex_Input!N$12:N$286,$X764),NA)</f>
        <v>N/A</v>
      </c>
      <c r="R764" s="265" cm="1">
        <f t="array" ref="R764">IFERROR(INDEX(Forecast_Capex_Input!O$12:O$286,$X764),0)</f>
        <v>0</v>
      </c>
      <c r="S764" s="172" cm="1">
        <f t="array" ref="S764">IFERROR(INDEX(Forecast_Capex_Input!P$12:P$286,$X764),0)</f>
        <v>0</v>
      </c>
      <c r="T764" s="199" t="str" cm="1">
        <f t="array" aca="1" ref="T764" ca="1">IFERROR(INDEX(General!$K$84:$K$103,$AA764),NA)</f>
        <v>N/A</v>
      </c>
      <c r="U764" s="188" cm="1">
        <f t="array" aca="1" ref="U764" ca="1">IFERROR(
IF($F764=General!$E$25,INDEX(Forecast_Capex_Input!S$12:S$286,$X764),
INDEX(Forecast_Capex_Input!T$12:T$286,$X764)),0)</f>
        <v>0</v>
      </c>
      <c r="V764" s="222" t="b">
        <f>IFERROR(INDEX(Overheads!$T$19:$T$26,MATCH($I764,Overheads!$E$19:$E$26,0)),FALSE)</f>
        <v>0</v>
      </c>
      <c r="W764" s="165"/>
      <c r="X764" s="174" t="str">
        <f>IFERROR(
IF(MATCH($C764,Forecast_Capex_Input!$CI$12:$CI$286,1)+1&gt;MAX(Forecast_Capex_Input!$C$12:$C$286),NA,
MATCH($C764,Forecast_Capex_Input!$CI$12:$CI$286,1)+1),1)</f>
        <v>N/A</v>
      </c>
      <c r="Y764" s="174" t="str" cm="1">
        <f t="array" aca="1" ref="Y764" ca="1">IFERROR(
IF(X763&lt;&gt;X764,1,
IF(COUNTIF(OFFSET(Y763,0,0,-INDEX(Forecast_Capex_Input!$CG$12:$CG$286,$X764)),Y763)=INDEX(Forecast_Capex_Input!$CG$12:$CG$286,$X764),Y763+1,Y763)),NA)</f>
        <v>N/A</v>
      </c>
      <c r="Z764" s="174" t="str" cm="1">
        <f t="array" ref="Z764">IFERROR($C764-IF($X764=1,1,INDEX(Forecast_Capex_Input!$CI$12:$CI$286,$X764-1))+1,NA)</f>
        <v>N/A</v>
      </c>
      <c r="AA764" s="174" t="str" cm="1">
        <f t="array" aca="1" ref="AA764" ca="1">IFERROR(IF(Y764=1,
INDEX(Forecast_Capex_Input!$AI$10:$BB$10,SMALL(IF(INDEX(Forecast_Capex_Input!$AI$12:$BB$286,$X764,0)&gt;0,COLUMN(Forecast_Capex_Input!$AI$10:$BB$10)-COLUMN(Forecast_Capex_Input!$AI$12)+1),ROWS(OFFSET(AA763,0,0,-$Z764)))),
OFFSET(AA763,-INDEX(Forecast_Capex_Input!$CG$12:$CG$286,$X764)+1,0)),NA)</f>
        <v>N/A</v>
      </c>
      <c r="AB764" s="174" t="str">
        <f t="shared" ca="1" si="493"/>
        <v>N/A</v>
      </c>
      <c r="AC764" s="222" t="b">
        <f t="shared" si="525"/>
        <v>0</v>
      </c>
      <c r="AD764" s="220" t="b">
        <v>0</v>
      </c>
      <c r="AE764" s="222" t="b">
        <f t="shared" si="494"/>
        <v>1</v>
      </c>
      <c r="AF764" s="165"/>
      <c r="AG764" s="215">
        <v>0</v>
      </c>
      <c r="AH764" s="215">
        <v>0</v>
      </c>
      <c r="AI764" s="215">
        <v>0</v>
      </c>
      <c r="AJ764" s="215">
        <v>0</v>
      </c>
      <c r="AK764" s="215">
        <v>0</v>
      </c>
      <c r="AL764" s="155">
        <v>0</v>
      </c>
      <c r="AM764" s="165"/>
      <c r="AN764" s="215" cm="1">
        <f t="array" aca="1" ref="AN764" ca="1">IFERROR(INDEX(General!O$33:O$34,$AB764)
*AG764,0)</f>
        <v>0</v>
      </c>
      <c r="AO764" s="215" cm="1">
        <f t="array" aca="1" ref="AO764" ca="1">IFERROR(INDEX(General!P$33:P$34,$AB764)
*AH764,0)</f>
        <v>0</v>
      </c>
      <c r="AP764" s="215" cm="1">
        <f t="array" aca="1" ref="AP764" ca="1">IFERROR(INDEX(General!Q$33:Q$34,$AB764)
*AI764,0)</f>
        <v>0</v>
      </c>
      <c r="AQ764" s="215" cm="1">
        <f t="array" aca="1" ref="AQ764" ca="1">IFERROR(INDEX(General!R$33:R$34,$AB764)
*AJ764,0)</f>
        <v>0</v>
      </c>
      <c r="AR764" s="215" cm="1">
        <f t="array" aca="1" ref="AR764" ca="1">IFERROR(INDEX(General!S$33:S$34,$AB764)
*AK764,0)</f>
        <v>0</v>
      </c>
      <c r="AS764" s="155">
        <f t="shared" ca="1" si="526"/>
        <v>0</v>
      </c>
      <c r="AT764" s="165"/>
      <c r="AU764" s="215">
        <f ca="1">IF($AE764=FALSE,AN764*Overheads!$R$24*$V764,
IFERROR(Overheads!$O$49*$V764*AN764,0)
+IFERROR(Overheads!Q$59*$V764*(AN764/Overheads!Q$68),0))</f>
        <v>0</v>
      </c>
      <c r="AV764" s="215">
        <f ca="1">IF($AE764=FALSE,AO764*Overheads!$R$24*$V764,
IFERROR(Overheads!$O$49*$V764*AO764,0)
+IFERROR(Overheads!R$59*$V764*(AO764/Overheads!R$68),0))</f>
        <v>0</v>
      </c>
      <c r="AW764" s="215">
        <f ca="1">IF($AE764=FALSE,AP764*Overheads!$R$24*$V764,
IFERROR(Overheads!$O$49*$V764*AP764,0)
+IFERROR(Overheads!S$59*$V764*(AP764/Overheads!S$68),0))</f>
        <v>0</v>
      </c>
      <c r="AX764" s="215">
        <f ca="1">IF($AE764=FALSE,AQ764*Overheads!$R$24*$V764,
IFERROR(Overheads!$O$49*$V764*AQ764,0)
+IFERROR(Overheads!T$59*$V764*(AQ764/Overheads!T$68),0))</f>
        <v>0</v>
      </c>
      <c r="AY764" s="215">
        <f ca="1">IF($AE764=FALSE,AR764*Overheads!$R$24*$V764,
IFERROR(Overheads!$O$49*$V764*AR764,0)
+IFERROR(Overheads!U$59*$V764*(AR764/Overheads!U$68),0))</f>
        <v>0</v>
      </c>
      <c r="AZ764" s="155">
        <f t="shared" ca="1" si="527"/>
        <v>0</v>
      </c>
      <c r="BA764" s="165"/>
      <c r="BB764" s="215">
        <f ca="1">IF($AE764=FALSE,AN764*Overheads!$S$25,
IFERROR(Overheads!$O$50*AN764,0)
+IFERROR(Overheads!Q$60*(AN764/Overheads!Q$66),0))</f>
        <v>0</v>
      </c>
      <c r="BC764" s="215">
        <f ca="1">IF($AE764=FALSE,AO764*Overheads!$S$25,
IFERROR(Overheads!$O$50*AO764,0)
+IFERROR(Overheads!R$60*(AO764/Overheads!R$66),0))</f>
        <v>0</v>
      </c>
      <c r="BD764" s="215">
        <f ca="1">IF($AE764=FALSE,AP764*Overheads!$S$25,
IFERROR(Overheads!$O$50*AP764,0)
+IFERROR(Overheads!S$60*(AP764/Overheads!S$66),0))</f>
        <v>0</v>
      </c>
      <c r="BE764" s="215">
        <f ca="1">IF($AE764=FALSE,AQ764*Overheads!$S$25,
IFERROR(Overheads!$O$50*AQ764,0)
+IFERROR(Overheads!T$60*(AQ764/Overheads!T$66),0))</f>
        <v>0</v>
      </c>
      <c r="BF764" s="215">
        <f ca="1">IF($AE764=FALSE,AR764*Overheads!$S$25,
IFERROR(Overheads!$O$50*AR764,0)
+IFERROR(Overheads!U$60*(AR764/Overheads!U$66),0))</f>
        <v>0</v>
      </c>
      <c r="BG764" s="155">
        <f t="shared" ca="1" si="528"/>
        <v>0</v>
      </c>
      <c r="BH764" s="165"/>
      <c r="BI764" s="215">
        <f t="shared" ca="1" si="529"/>
        <v>0</v>
      </c>
      <c r="BJ764" s="215">
        <f t="shared" ca="1" si="495"/>
        <v>0</v>
      </c>
      <c r="BK764" s="215">
        <f t="shared" ca="1" si="496"/>
        <v>0</v>
      </c>
      <c r="BL764" s="215">
        <f t="shared" ca="1" si="497"/>
        <v>0</v>
      </c>
      <c r="BM764" s="215">
        <f t="shared" ca="1" si="498"/>
        <v>0</v>
      </c>
      <c r="BN764" s="155">
        <f t="shared" ca="1" si="530"/>
        <v>0</v>
      </c>
      <c r="BO764" s="165"/>
      <c r="BP764" s="187" cm="1">
        <f t="array" ref="BP764">IFERROR(IF($X764=$X763,BP763,INDEX(Forecast_Capex_Input!AC$12:AC$286,$X764)),0)</f>
        <v>0</v>
      </c>
      <c r="BQ764" s="187" cm="1">
        <f t="array" ref="BQ764">IFERROR(IF($X764=$X763,BQ763,INDEX(Forecast_Capex_Input!AD$12:AD$286,$X764)),0)</f>
        <v>0</v>
      </c>
      <c r="BR764" s="187" cm="1">
        <f t="array" ref="BR764">IFERROR(IF($X764=$X763,BR763,INDEX(Forecast_Capex_Input!AE$12:AE$286,$X764)),0)</f>
        <v>0</v>
      </c>
      <c r="BS764" s="187" cm="1">
        <f t="array" ref="BS764">IFERROR(IF($X764=$X763,BS763,INDEX(Forecast_Capex_Input!AF$12:AF$286,$X764)),0)</f>
        <v>0</v>
      </c>
      <c r="BT764" s="187" cm="1">
        <f t="array" ref="BT764">IFERROR(IF($X764=$X763,BT763,INDEX(Forecast_Capex_Input!AG$12:AG$286,$X764)),0)</f>
        <v>0</v>
      </c>
      <c r="BU764" s="165"/>
      <c r="BV764" s="215">
        <f t="shared" si="499"/>
        <v>0</v>
      </c>
      <c r="BW764" s="215">
        <f t="shared" si="500"/>
        <v>0</v>
      </c>
      <c r="BX764" s="215">
        <f t="shared" si="501"/>
        <v>0</v>
      </c>
      <c r="BY764" s="215">
        <f t="shared" si="502"/>
        <v>0</v>
      </c>
      <c r="BZ764" s="215">
        <f t="shared" si="503"/>
        <v>0</v>
      </c>
      <c r="CA764" s="155">
        <f t="shared" si="531"/>
        <v>0</v>
      </c>
      <c r="CB764" s="165"/>
      <c r="CC764" s="215">
        <f t="shared" si="504"/>
        <v>0</v>
      </c>
      <c r="CD764" s="215">
        <f t="shared" si="505"/>
        <v>0</v>
      </c>
      <c r="CE764" s="215">
        <f t="shared" si="506"/>
        <v>0</v>
      </c>
      <c r="CF764" s="215">
        <f t="shared" si="507"/>
        <v>0</v>
      </c>
      <c r="CG764" s="215">
        <f t="shared" si="508"/>
        <v>0</v>
      </c>
      <c r="CH764" s="155">
        <f t="shared" si="532"/>
        <v>0</v>
      </c>
      <c r="CI764" s="165"/>
      <c r="CJ764" s="215">
        <f t="shared" si="509"/>
        <v>0</v>
      </c>
      <c r="CK764" s="215">
        <f t="shared" si="510"/>
        <v>0</v>
      </c>
      <c r="CL764" s="215">
        <f t="shared" si="511"/>
        <v>0</v>
      </c>
      <c r="CM764" s="215">
        <f t="shared" si="512"/>
        <v>0</v>
      </c>
      <c r="CN764" s="215">
        <f t="shared" si="513"/>
        <v>0</v>
      </c>
      <c r="CO764" s="155">
        <f t="shared" si="533"/>
        <v>0</v>
      </c>
      <c r="CP764" s="165"/>
      <c r="CQ764" s="223">
        <f t="shared" si="514"/>
        <v>0</v>
      </c>
      <c r="CR764" s="223">
        <f t="shared" si="515"/>
        <v>0</v>
      </c>
      <c r="CS764" s="223">
        <f t="shared" si="516"/>
        <v>0</v>
      </c>
      <c r="CT764" s="223">
        <f t="shared" si="517"/>
        <v>0</v>
      </c>
      <c r="CU764" s="223">
        <f t="shared" si="518"/>
        <v>0</v>
      </c>
      <c r="CV764" s="155">
        <f t="shared" si="534"/>
        <v>0</v>
      </c>
      <c r="CW764" s="165"/>
      <c r="CX764" s="215">
        <f t="shared" si="535"/>
        <v>0</v>
      </c>
      <c r="CY764" s="215">
        <f t="shared" si="519"/>
        <v>0</v>
      </c>
      <c r="CZ764" s="215">
        <f t="shared" si="520"/>
        <v>0</v>
      </c>
      <c r="DA764" s="215">
        <f t="shared" si="521"/>
        <v>0</v>
      </c>
      <c r="DB764" s="215">
        <f t="shared" si="522"/>
        <v>0</v>
      </c>
      <c r="DC764" s="155">
        <f t="shared" si="536"/>
        <v>0</v>
      </c>
      <c r="DD764" s="165"/>
      <c r="DE764" s="188" t="b" cm="1">
        <f t="array" aca="1" ref="DE764" ca="1">OR($G764=Forecast_Capex_Input!$BF$8:$BF$10)</f>
        <v>0</v>
      </c>
      <c r="DF764" s="188" cm="1">
        <f t="array" aca="1" ref="DF764" ca="1">IFERROR(INDEX(Forecast_Capex_Input!BG$12:BG$286,$X764)
*(INDEX(Forecast_Capex_Input!$H$12:$H$286,$X764)=Repex),0)
*$DE764</f>
        <v>0</v>
      </c>
      <c r="DG764" s="188" cm="1">
        <f t="array" aca="1" ref="DG764" ca="1">IFERROR(INDEX(Forecast_Capex_Input!BH$12:BH$286,$X764)
*(INDEX(Forecast_Capex_Input!$H$12:$H$286,$X764)=Repex),0)
*$DE764</f>
        <v>0</v>
      </c>
      <c r="DH764" s="188" cm="1">
        <f t="array" aca="1" ref="DH764" ca="1">IFERROR(INDEX(Forecast_Capex_Input!BI$12:BI$286,$X764)
*(INDEX(Forecast_Capex_Input!$H$12:$H$286,$X764)=Repex),0)
*$DE764</f>
        <v>0</v>
      </c>
      <c r="DI764" s="188" cm="1">
        <f t="array" aca="1" ref="DI764" ca="1">IFERROR(INDEX(Forecast_Capex_Input!BJ$12:BJ$286,$X764)
*(INDEX(Forecast_Capex_Input!$H$12:$H$286,$X764)=Repex),0)
*$DE764</f>
        <v>0</v>
      </c>
      <c r="DJ764" s="188" cm="1">
        <f t="array" aca="1" ref="DJ764" ca="1">IFERROR(INDEX(Forecast_Capex_Input!BK$12:BK$286,$X764)
*(INDEX(Forecast_Capex_Input!$H$12:$H$286,$X764)=Repex),0)
*$DE764</f>
        <v>0</v>
      </c>
      <c r="DK764" s="188" cm="1">
        <f t="array" aca="1" ref="DK764" ca="1">IFERROR(INDEX(Forecast_Capex_Input!BL$12:BL$286,$X764)
*(INDEX(Forecast_Capex_Input!$H$12:$H$286,$X764)=Repex),0)
*$DE764</f>
        <v>0</v>
      </c>
      <c r="DL764" s="165"/>
      <c r="DM764" s="188" t="b" cm="1">
        <f t="array" aca="1" ref="DM764" ca="1">OR($G764=Forecast_Capex_Input!$BN$8:$BN$9)</f>
        <v>0</v>
      </c>
      <c r="DN764" s="188" cm="1">
        <f t="array" aca="1" ref="DN764" ca="1">IFERROR(INDEX(Forecast_Capex_Input!BO$12:BO$286,$X764)
*(INDEX(Forecast_Capex_Input!$H$12:$H$286,$X764)=Repex),0)
*$DM764</f>
        <v>0</v>
      </c>
      <c r="DO764" s="188" cm="1">
        <f t="array" aca="1" ref="DO764" ca="1">IFERROR(INDEX(Forecast_Capex_Input!BP$12:BP$286,$X764)
*(INDEX(Forecast_Capex_Input!$H$12:$H$286,$X764)=Repex),0)
*$DM764</f>
        <v>0</v>
      </c>
      <c r="DP764" s="188" cm="1">
        <f t="array" aca="1" ref="DP764" ca="1">IFERROR(INDEX(Forecast_Capex_Input!BQ$12:BQ$286,$X764)
*(INDEX(Forecast_Capex_Input!$H$12:$H$286,$X764)=Repex),0)
*$DM764</f>
        <v>0</v>
      </c>
      <c r="DQ764" s="188" cm="1">
        <f t="array" aca="1" ref="DQ764" ca="1">IFERROR(INDEX(Forecast_Capex_Input!BR$12:BR$286,$X764)
*(INDEX(Forecast_Capex_Input!$H$12:$H$286,$X764)=Repex),0)
*$DM764</f>
        <v>0</v>
      </c>
      <c r="DR764" s="188" cm="1">
        <f t="array" aca="1" ref="DR764" ca="1">IFERROR(INDEX(Forecast_Capex_Input!BS$12:BS$286,$X764)
*(INDEX(Forecast_Capex_Input!$H$12:$H$286,$X764)=Repex),0)
*$DM764</f>
        <v>0</v>
      </c>
      <c r="DS764" s="165"/>
      <c r="DT764" s="188" t="b" cm="1">
        <f t="array" aca="1" ref="DT764" ca="1">OR($G764=Forecast_Capex_Input!$BU$8:$BU$10)</f>
        <v>0</v>
      </c>
      <c r="DU764" s="188" cm="1">
        <f t="array" aca="1" ref="DU764" ca="1">IFERROR(INDEX(Forecast_Capex_Input!BV$12:BV$286,$X764)
*(INDEX(Forecast_Capex_Input!$H$12:$H$286,$X764)=Repex),0)
*$DT764</f>
        <v>0</v>
      </c>
      <c r="DV764" s="188" cm="1">
        <f t="array" aca="1" ref="DV764" ca="1">IFERROR(INDEX(Forecast_Capex_Input!BW$12:BW$286,$X764)
*(INDEX(Forecast_Capex_Input!$H$12:$H$286,$X764)=Repex),0)
*$DT764</f>
        <v>0</v>
      </c>
      <c r="DW764" s="188" cm="1">
        <f t="array" aca="1" ref="DW764" ca="1">IFERROR(INDEX(Forecast_Capex_Input!BX$12:BX$286,$X764)
*(INDEX(Forecast_Capex_Input!$H$12:$H$286,$X764)=Repex),0)
*$DT764</f>
        <v>0</v>
      </c>
      <c r="DX764" s="188" cm="1">
        <f t="array" aca="1" ref="DX764" ca="1">IFERROR(INDEX(Forecast_Capex_Input!BY$12:BY$286,$X764)
*(INDEX(Forecast_Capex_Input!$H$12:$H$286,$X764)=Repex),0)
*$DT764</f>
        <v>0</v>
      </c>
      <c r="DY764" s="188" cm="1">
        <f t="array" aca="1" ref="DY764" ca="1">IFERROR(INDEX(Forecast_Capex_Input!BZ$12:BZ$286,$X764)
*(INDEX(Forecast_Capex_Input!$H$12:$H$286,$X764)=Repex),0)
*$DT764</f>
        <v>0</v>
      </c>
      <c r="DZ764" s="188" cm="1">
        <f t="array" aca="1" ref="DZ764" ca="1">IFERROR(INDEX(Forecast_Capex_Input!CA$12:CA$286,$X764)
*(INDEX(Forecast_Capex_Input!$H$12:$H$286,$X764)=Repex),0)
*$DT764</f>
        <v>0</v>
      </c>
      <c r="EA764" s="188" cm="1">
        <f t="array" aca="1" ref="EA764" ca="1">IFERROR(INDEX(Forecast_Capex_Input!CB$12:CB$286,$X764)
*(INDEX(Forecast_Capex_Input!$H$12:$H$286,$X764)=Repex),0)
*$DT764</f>
        <v>0</v>
      </c>
      <c r="EB764" s="188" cm="1">
        <f t="array" aca="1" ref="EB764" ca="1">IFERROR(INDEX(Forecast_Capex_Input!CC$12:CC$286,$X764)
*(INDEX(Forecast_Capex_Input!$H$12:$H$286,$X764)=Repex),0)
*$DT764</f>
        <v>0</v>
      </c>
      <c r="EC764" s="165"/>
      <c r="ED764" s="226" t="str">
        <f t="shared" si="523"/>
        <v>N/A</v>
      </c>
      <c r="EE764" s="174" t="s">
        <v>15</v>
      </c>
    </row>
    <row r="765" spans="3:135" x14ac:dyDescent="0.2">
      <c r="C765" s="174">
        <f t="shared" si="524"/>
        <v>755</v>
      </c>
      <c r="D765" s="167" t="str" cm="1">
        <f t="array" ref="D765">IFERROR(INDEX(Forecast_Capex_Input!$D$12:$D$286,$X765),NA)</f>
        <v>N/A</v>
      </c>
      <c r="E765" s="172" t="str" cm="1">
        <f t="array" ref="E765">IF($X765=NA,NA,INDEX(Forecast_Capex_Input!$E$12:$E$286,$X765))</f>
        <v>N/A</v>
      </c>
      <c r="F765" s="167" t="str" cm="1">
        <f t="array" aca="1" ref="F765" ca="1">IFERROR(INDEX(General!$E$25:$E$26,$Y765),NA)</f>
        <v>N/A</v>
      </c>
      <c r="G765" s="167" t="str" cm="1">
        <f t="array" aca="1" ref="G765" ca="1">IFERROR(INDEX(Forecast_Capex_Input!$AI$11:$BB$11,$AA765),NA)</f>
        <v>N/A</v>
      </c>
      <c r="H765" s="189" t="str" cm="1">
        <f t="array" aca="1" ref="H765" ca="1">IFERROR(INDEX(Forecast_Capex_Input!$AI$12:$BB$286,$X765,$AA765),NA)</f>
        <v>N/A</v>
      </c>
      <c r="I765" s="199" t="str" cm="1">
        <f t="array" ref="I765">IFERROR(INDEX(Forecast_Capex_Input!$F$12:$F$286,$X765),NA)</f>
        <v>N/A</v>
      </c>
      <c r="J765" s="199" t="str" cm="1">
        <f t="array" ref="J765">IFERROR(INDEX(Forecast_Capex_Input!G$12:G$286,$X765),NA)</f>
        <v>N/A</v>
      </c>
      <c r="K765" s="199" t="str" cm="1">
        <f t="array" ref="K765">IFERROR(INDEX(Forecast_Capex_Input!H$12:H$286,$X765),NA)</f>
        <v>N/A</v>
      </c>
      <c r="L765" s="199" t="str" cm="1">
        <f t="array" ref="L765">IFERROR(INDEX(Forecast_Capex_Input!I$12:I$286,$X765),NA)</f>
        <v>N/A</v>
      </c>
      <c r="M765" s="199" t="str" cm="1">
        <f t="array" ref="M765">IFERROR(INDEX(Forecast_Capex_Input!J$12:J$286,$X765),NA)</f>
        <v>N/A</v>
      </c>
      <c r="N765" s="199" t="str" cm="1">
        <f t="array" ref="N765">IFERROR(INDEX(Forecast_Capex_Input!K$12:K$286,$X765),NA)</f>
        <v>N/A</v>
      </c>
      <c r="O765" s="199" t="str" cm="1">
        <f t="array" ref="O765">IFERROR(INDEX(Forecast_Capex_Input!L$12:L$286,$X765),NA)</f>
        <v>N/A</v>
      </c>
      <c r="P765" s="199" t="str" cm="1">
        <f t="array" ref="P765">IFERROR(INDEX(Forecast_Capex_Input!M$12:M$286,$X765),NA)</f>
        <v>N/A</v>
      </c>
      <c r="Q765" s="172" t="str" cm="1">
        <f t="array" ref="Q765">IFERROR(INDEX(Forecast_Capex_Input!N$12:N$286,$X765),NA)</f>
        <v>N/A</v>
      </c>
      <c r="R765" s="265" cm="1">
        <f t="array" ref="R765">IFERROR(INDEX(Forecast_Capex_Input!O$12:O$286,$X765),0)</f>
        <v>0</v>
      </c>
      <c r="S765" s="172" cm="1">
        <f t="array" ref="S765">IFERROR(INDEX(Forecast_Capex_Input!P$12:P$286,$X765),0)</f>
        <v>0</v>
      </c>
      <c r="T765" s="199" t="str" cm="1">
        <f t="array" aca="1" ref="T765" ca="1">IFERROR(INDEX(General!$K$84:$K$103,$AA765),NA)</f>
        <v>N/A</v>
      </c>
      <c r="U765" s="188" cm="1">
        <f t="array" aca="1" ref="U765" ca="1">IFERROR(
IF($F765=General!$E$25,INDEX(Forecast_Capex_Input!S$12:S$286,$X765),
INDEX(Forecast_Capex_Input!T$12:T$286,$X765)),0)</f>
        <v>0</v>
      </c>
      <c r="V765" s="222" t="b">
        <f>IFERROR(INDEX(Overheads!$T$19:$T$26,MATCH($I765,Overheads!$E$19:$E$26,0)),FALSE)</f>
        <v>0</v>
      </c>
      <c r="W765" s="165"/>
      <c r="X765" s="174" t="str">
        <f>IFERROR(
IF(MATCH($C765,Forecast_Capex_Input!$CI$12:$CI$286,1)+1&gt;MAX(Forecast_Capex_Input!$C$12:$C$286),NA,
MATCH($C765,Forecast_Capex_Input!$CI$12:$CI$286,1)+1),1)</f>
        <v>N/A</v>
      </c>
      <c r="Y765" s="174" t="str" cm="1">
        <f t="array" aca="1" ref="Y765" ca="1">IFERROR(
IF(X764&lt;&gt;X765,1,
IF(COUNTIF(OFFSET(Y764,0,0,-INDEX(Forecast_Capex_Input!$CG$12:$CG$286,$X765)),Y764)=INDEX(Forecast_Capex_Input!$CG$12:$CG$286,$X765),Y764+1,Y764)),NA)</f>
        <v>N/A</v>
      </c>
      <c r="Z765" s="174" t="str" cm="1">
        <f t="array" ref="Z765">IFERROR($C765-IF($X765=1,1,INDEX(Forecast_Capex_Input!$CI$12:$CI$286,$X765-1))+1,NA)</f>
        <v>N/A</v>
      </c>
      <c r="AA765" s="174" t="str" cm="1">
        <f t="array" aca="1" ref="AA765" ca="1">IFERROR(IF(Y765=1,
INDEX(Forecast_Capex_Input!$AI$10:$BB$10,SMALL(IF(INDEX(Forecast_Capex_Input!$AI$12:$BB$286,$X765,0)&gt;0,COLUMN(Forecast_Capex_Input!$AI$10:$BB$10)-COLUMN(Forecast_Capex_Input!$AI$12)+1),ROWS(OFFSET(AA764,0,0,-$Z765)))),
OFFSET(AA764,-INDEX(Forecast_Capex_Input!$CG$12:$CG$286,$X765)+1,0)),NA)</f>
        <v>N/A</v>
      </c>
      <c r="AB765" s="174" t="str">
        <f t="shared" ca="1" si="493"/>
        <v>N/A</v>
      </c>
      <c r="AC765" s="222" t="b">
        <f t="shared" si="525"/>
        <v>0</v>
      </c>
      <c r="AD765" s="220" t="b">
        <v>0</v>
      </c>
      <c r="AE765" s="222" t="b">
        <f t="shared" si="494"/>
        <v>1</v>
      </c>
      <c r="AF765" s="165"/>
      <c r="AG765" s="215">
        <v>0</v>
      </c>
      <c r="AH765" s="215">
        <v>0</v>
      </c>
      <c r="AI765" s="215">
        <v>0</v>
      </c>
      <c r="AJ765" s="215">
        <v>0</v>
      </c>
      <c r="AK765" s="215">
        <v>0</v>
      </c>
      <c r="AL765" s="155">
        <v>0</v>
      </c>
      <c r="AM765" s="165"/>
      <c r="AN765" s="215" cm="1">
        <f t="array" aca="1" ref="AN765" ca="1">IFERROR(INDEX(General!O$33:O$34,$AB765)
*AG765,0)</f>
        <v>0</v>
      </c>
      <c r="AO765" s="215" cm="1">
        <f t="array" aca="1" ref="AO765" ca="1">IFERROR(INDEX(General!P$33:P$34,$AB765)
*AH765,0)</f>
        <v>0</v>
      </c>
      <c r="AP765" s="215" cm="1">
        <f t="array" aca="1" ref="AP765" ca="1">IFERROR(INDEX(General!Q$33:Q$34,$AB765)
*AI765,0)</f>
        <v>0</v>
      </c>
      <c r="AQ765" s="215" cm="1">
        <f t="array" aca="1" ref="AQ765" ca="1">IFERROR(INDEX(General!R$33:R$34,$AB765)
*AJ765,0)</f>
        <v>0</v>
      </c>
      <c r="AR765" s="215" cm="1">
        <f t="array" aca="1" ref="AR765" ca="1">IFERROR(INDEX(General!S$33:S$34,$AB765)
*AK765,0)</f>
        <v>0</v>
      </c>
      <c r="AS765" s="155">
        <f t="shared" ca="1" si="526"/>
        <v>0</v>
      </c>
      <c r="AT765" s="165"/>
      <c r="AU765" s="215">
        <f ca="1">IF($AE765=FALSE,AN765*Overheads!$R$24*$V765,
IFERROR(Overheads!$O$49*$V765*AN765,0)
+IFERROR(Overheads!Q$59*$V765*(AN765/Overheads!Q$68),0))</f>
        <v>0</v>
      </c>
      <c r="AV765" s="215">
        <f ca="1">IF($AE765=FALSE,AO765*Overheads!$R$24*$V765,
IFERROR(Overheads!$O$49*$V765*AO765,0)
+IFERROR(Overheads!R$59*$V765*(AO765/Overheads!R$68),0))</f>
        <v>0</v>
      </c>
      <c r="AW765" s="215">
        <f ca="1">IF($AE765=FALSE,AP765*Overheads!$R$24*$V765,
IFERROR(Overheads!$O$49*$V765*AP765,0)
+IFERROR(Overheads!S$59*$V765*(AP765/Overheads!S$68),0))</f>
        <v>0</v>
      </c>
      <c r="AX765" s="215">
        <f ca="1">IF($AE765=FALSE,AQ765*Overheads!$R$24*$V765,
IFERROR(Overheads!$O$49*$V765*AQ765,0)
+IFERROR(Overheads!T$59*$V765*(AQ765/Overheads!T$68),0))</f>
        <v>0</v>
      </c>
      <c r="AY765" s="215">
        <f ca="1">IF($AE765=FALSE,AR765*Overheads!$R$24*$V765,
IFERROR(Overheads!$O$49*$V765*AR765,0)
+IFERROR(Overheads!U$59*$V765*(AR765/Overheads!U$68),0))</f>
        <v>0</v>
      </c>
      <c r="AZ765" s="155">
        <f t="shared" ca="1" si="527"/>
        <v>0</v>
      </c>
      <c r="BA765" s="165"/>
      <c r="BB765" s="215">
        <f ca="1">IF($AE765=FALSE,AN765*Overheads!$S$25,
IFERROR(Overheads!$O$50*AN765,0)
+IFERROR(Overheads!Q$60*(AN765/Overheads!Q$66),0))</f>
        <v>0</v>
      </c>
      <c r="BC765" s="215">
        <f ca="1">IF($AE765=FALSE,AO765*Overheads!$S$25,
IFERROR(Overheads!$O$50*AO765,0)
+IFERROR(Overheads!R$60*(AO765/Overheads!R$66),0))</f>
        <v>0</v>
      </c>
      <c r="BD765" s="215">
        <f ca="1">IF($AE765=FALSE,AP765*Overheads!$S$25,
IFERROR(Overheads!$O$50*AP765,0)
+IFERROR(Overheads!S$60*(AP765/Overheads!S$66),0))</f>
        <v>0</v>
      </c>
      <c r="BE765" s="215">
        <f ca="1">IF($AE765=FALSE,AQ765*Overheads!$S$25,
IFERROR(Overheads!$O$50*AQ765,0)
+IFERROR(Overheads!T$60*(AQ765/Overheads!T$66),0))</f>
        <v>0</v>
      </c>
      <c r="BF765" s="215">
        <f ca="1">IF($AE765=FALSE,AR765*Overheads!$S$25,
IFERROR(Overheads!$O$50*AR765,0)
+IFERROR(Overheads!U$60*(AR765/Overheads!U$66),0))</f>
        <v>0</v>
      </c>
      <c r="BG765" s="155">
        <f t="shared" ca="1" si="528"/>
        <v>0</v>
      </c>
      <c r="BH765" s="165"/>
      <c r="BI765" s="215">
        <f t="shared" ca="1" si="529"/>
        <v>0</v>
      </c>
      <c r="BJ765" s="215">
        <f t="shared" ca="1" si="495"/>
        <v>0</v>
      </c>
      <c r="BK765" s="215">
        <f t="shared" ca="1" si="496"/>
        <v>0</v>
      </c>
      <c r="BL765" s="215">
        <f t="shared" ca="1" si="497"/>
        <v>0</v>
      </c>
      <c r="BM765" s="215">
        <f t="shared" ca="1" si="498"/>
        <v>0</v>
      </c>
      <c r="BN765" s="155">
        <f t="shared" ca="1" si="530"/>
        <v>0</v>
      </c>
      <c r="BO765" s="165"/>
      <c r="BP765" s="187" cm="1">
        <f t="array" ref="BP765">IFERROR(IF($X765=$X764,BP764,INDEX(Forecast_Capex_Input!AC$12:AC$286,$X765)),0)</f>
        <v>0</v>
      </c>
      <c r="BQ765" s="187" cm="1">
        <f t="array" ref="BQ765">IFERROR(IF($X765=$X764,BQ764,INDEX(Forecast_Capex_Input!AD$12:AD$286,$X765)),0)</f>
        <v>0</v>
      </c>
      <c r="BR765" s="187" cm="1">
        <f t="array" ref="BR765">IFERROR(IF($X765=$X764,BR764,INDEX(Forecast_Capex_Input!AE$12:AE$286,$X765)),0)</f>
        <v>0</v>
      </c>
      <c r="BS765" s="187" cm="1">
        <f t="array" ref="BS765">IFERROR(IF($X765=$X764,BS764,INDEX(Forecast_Capex_Input!AF$12:AF$286,$X765)),0)</f>
        <v>0</v>
      </c>
      <c r="BT765" s="187" cm="1">
        <f t="array" ref="BT765">IFERROR(IF($X765=$X764,BT764,INDEX(Forecast_Capex_Input!AG$12:AG$286,$X765)),0)</f>
        <v>0</v>
      </c>
      <c r="BU765" s="165"/>
      <c r="BV765" s="215">
        <f t="shared" si="499"/>
        <v>0</v>
      </c>
      <c r="BW765" s="215">
        <f t="shared" si="500"/>
        <v>0</v>
      </c>
      <c r="BX765" s="215">
        <f t="shared" si="501"/>
        <v>0</v>
      </c>
      <c r="BY765" s="215">
        <f t="shared" si="502"/>
        <v>0</v>
      </c>
      <c r="BZ765" s="215">
        <f t="shared" si="503"/>
        <v>0</v>
      </c>
      <c r="CA765" s="155">
        <f t="shared" si="531"/>
        <v>0</v>
      </c>
      <c r="CB765" s="165"/>
      <c r="CC765" s="215">
        <f t="shared" si="504"/>
        <v>0</v>
      </c>
      <c r="CD765" s="215">
        <f t="shared" si="505"/>
        <v>0</v>
      </c>
      <c r="CE765" s="215">
        <f t="shared" si="506"/>
        <v>0</v>
      </c>
      <c r="CF765" s="215">
        <f t="shared" si="507"/>
        <v>0</v>
      </c>
      <c r="CG765" s="215">
        <f t="shared" si="508"/>
        <v>0</v>
      </c>
      <c r="CH765" s="155">
        <f t="shared" si="532"/>
        <v>0</v>
      </c>
      <c r="CI765" s="165"/>
      <c r="CJ765" s="215">
        <f t="shared" si="509"/>
        <v>0</v>
      </c>
      <c r="CK765" s="215">
        <f t="shared" si="510"/>
        <v>0</v>
      </c>
      <c r="CL765" s="215">
        <f t="shared" si="511"/>
        <v>0</v>
      </c>
      <c r="CM765" s="215">
        <f t="shared" si="512"/>
        <v>0</v>
      </c>
      <c r="CN765" s="215">
        <f t="shared" si="513"/>
        <v>0</v>
      </c>
      <c r="CO765" s="155">
        <f t="shared" si="533"/>
        <v>0</v>
      </c>
      <c r="CP765" s="165"/>
      <c r="CQ765" s="223">
        <f t="shared" si="514"/>
        <v>0</v>
      </c>
      <c r="CR765" s="223">
        <f t="shared" si="515"/>
        <v>0</v>
      </c>
      <c r="CS765" s="223">
        <f t="shared" si="516"/>
        <v>0</v>
      </c>
      <c r="CT765" s="223">
        <f t="shared" si="517"/>
        <v>0</v>
      </c>
      <c r="CU765" s="223">
        <f t="shared" si="518"/>
        <v>0</v>
      </c>
      <c r="CV765" s="155">
        <f t="shared" si="534"/>
        <v>0</v>
      </c>
      <c r="CW765" s="165"/>
      <c r="CX765" s="215">
        <f t="shared" si="535"/>
        <v>0</v>
      </c>
      <c r="CY765" s="215">
        <f t="shared" si="519"/>
        <v>0</v>
      </c>
      <c r="CZ765" s="215">
        <f t="shared" si="520"/>
        <v>0</v>
      </c>
      <c r="DA765" s="215">
        <f t="shared" si="521"/>
        <v>0</v>
      </c>
      <c r="DB765" s="215">
        <f t="shared" si="522"/>
        <v>0</v>
      </c>
      <c r="DC765" s="155">
        <f t="shared" si="536"/>
        <v>0</v>
      </c>
      <c r="DD765" s="165"/>
      <c r="DE765" s="188" t="b" cm="1">
        <f t="array" aca="1" ref="DE765" ca="1">OR($G765=Forecast_Capex_Input!$BF$8:$BF$10)</f>
        <v>0</v>
      </c>
      <c r="DF765" s="188" cm="1">
        <f t="array" aca="1" ref="DF765" ca="1">IFERROR(INDEX(Forecast_Capex_Input!BG$12:BG$286,$X765)
*(INDEX(Forecast_Capex_Input!$H$12:$H$286,$X765)=Repex),0)
*$DE765</f>
        <v>0</v>
      </c>
      <c r="DG765" s="188" cm="1">
        <f t="array" aca="1" ref="DG765" ca="1">IFERROR(INDEX(Forecast_Capex_Input!BH$12:BH$286,$X765)
*(INDEX(Forecast_Capex_Input!$H$12:$H$286,$X765)=Repex),0)
*$DE765</f>
        <v>0</v>
      </c>
      <c r="DH765" s="188" cm="1">
        <f t="array" aca="1" ref="DH765" ca="1">IFERROR(INDEX(Forecast_Capex_Input!BI$12:BI$286,$X765)
*(INDEX(Forecast_Capex_Input!$H$12:$H$286,$X765)=Repex),0)
*$DE765</f>
        <v>0</v>
      </c>
      <c r="DI765" s="188" cm="1">
        <f t="array" aca="1" ref="DI765" ca="1">IFERROR(INDEX(Forecast_Capex_Input!BJ$12:BJ$286,$X765)
*(INDEX(Forecast_Capex_Input!$H$12:$H$286,$X765)=Repex),0)
*$DE765</f>
        <v>0</v>
      </c>
      <c r="DJ765" s="188" cm="1">
        <f t="array" aca="1" ref="DJ765" ca="1">IFERROR(INDEX(Forecast_Capex_Input!BK$12:BK$286,$X765)
*(INDEX(Forecast_Capex_Input!$H$12:$H$286,$X765)=Repex),0)
*$DE765</f>
        <v>0</v>
      </c>
      <c r="DK765" s="188" cm="1">
        <f t="array" aca="1" ref="DK765" ca="1">IFERROR(INDEX(Forecast_Capex_Input!BL$12:BL$286,$X765)
*(INDEX(Forecast_Capex_Input!$H$12:$H$286,$X765)=Repex),0)
*$DE765</f>
        <v>0</v>
      </c>
      <c r="DL765" s="165"/>
      <c r="DM765" s="188" t="b" cm="1">
        <f t="array" aca="1" ref="DM765" ca="1">OR($G765=Forecast_Capex_Input!$BN$8:$BN$9)</f>
        <v>0</v>
      </c>
      <c r="DN765" s="188" cm="1">
        <f t="array" aca="1" ref="DN765" ca="1">IFERROR(INDEX(Forecast_Capex_Input!BO$12:BO$286,$X765)
*(INDEX(Forecast_Capex_Input!$H$12:$H$286,$X765)=Repex),0)
*$DM765</f>
        <v>0</v>
      </c>
      <c r="DO765" s="188" cm="1">
        <f t="array" aca="1" ref="DO765" ca="1">IFERROR(INDEX(Forecast_Capex_Input!BP$12:BP$286,$X765)
*(INDEX(Forecast_Capex_Input!$H$12:$H$286,$X765)=Repex),0)
*$DM765</f>
        <v>0</v>
      </c>
      <c r="DP765" s="188" cm="1">
        <f t="array" aca="1" ref="DP765" ca="1">IFERROR(INDEX(Forecast_Capex_Input!BQ$12:BQ$286,$X765)
*(INDEX(Forecast_Capex_Input!$H$12:$H$286,$X765)=Repex),0)
*$DM765</f>
        <v>0</v>
      </c>
      <c r="DQ765" s="188" cm="1">
        <f t="array" aca="1" ref="DQ765" ca="1">IFERROR(INDEX(Forecast_Capex_Input!BR$12:BR$286,$X765)
*(INDEX(Forecast_Capex_Input!$H$12:$H$286,$X765)=Repex),0)
*$DM765</f>
        <v>0</v>
      </c>
      <c r="DR765" s="188" cm="1">
        <f t="array" aca="1" ref="DR765" ca="1">IFERROR(INDEX(Forecast_Capex_Input!BS$12:BS$286,$X765)
*(INDEX(Forecast_Capex_Input!$H$12:$H$286,$X765)=Repex),0)
*$DM765</f>
        <v>0</v>
      </c>
      <c r="DS765" s="165"/>
      <c r="DT765" s="188" t="b" cm="1">
        <f t="array" aca="1" ref="DT765" ca="1">OR($G765=Forecast_Capex_Input!$BU$8:$BU$10)</f>
        <v>0</v>
      </c>
      <c r="DU765" s="188" cm="1">
        <f t="array" aca="1" ref="DU765" ca="1">IFERROR(INDEX(Forecast_Capex_Input!BV$12:BV$286,$X765)
*(INDEX(Forecast_Capex_Input!$H$12:$H$286,$X765)=Repex),0)
*$DT765</f>
        <v>0</v>
      </c>
      <c r="DV765" s="188" cm="1">
        <f t="array" aca="1" ref="DV765" ca="1">IFERROR(INDEX(Forecast_Capex_Input!BW$12:BW$286,$X765)
*(INDEX(Forecast_Capex_Input!$H$12:$H$286,$X765)=Repex),0)
*$DT765</f>
        <v>0</v>
      </c>
      <c r="DW765" s="188" cm="1">
        <f t="array" aca="1" ref="DW765" ca="1">IFERROR(INDEX(Forecast_Capex_Input!BX$12:BX$286,$X765)
*(INDEX(Forecast_Capex_Input!$H$12:$H$286,$X765)=Repex),0)
*$DT765</f>
        <v>0</v>
      </c>
      <c r="DX765" s="188" cm="1">
        <f t="array" aca="1" ref="DX765" ca="1">IFERROR(INDEX(Forecast_Capex_Input!BY$12:BY$286,$X765)
*(INDEX(Forecast_Capex_Input!$H$12:$H$286,$X765)=Repex),0)
*$DT765</f>
        <v>0</v>
      </c>
      <c r="DY765" s="188" cm="1">
        <f t="array" aca="1" ref="DY765" ca="1">IFERROR(INDEX(Forecast_Capex_Input!BZ$12:BZ$286,$X765)
*(INDEX(Forecast_Capex_Input!$H$12:$H$286,$X765)=Repex),0)
*$DT765</f>
        <v>0</v>
      </c>
      <c r="DZ765" s="188" cm="1">
        <f t="array" aca="1" ref="DZ765" ca="1">IFERROR(INDEX(Forecast_Capex_Input!CA$12:CA$286,$X765)
*(INDEX(Forecast_Capex_Input!$H$12:$H$286,$X765)=Repex),0)
*$DT765</f>
        <v>0</v>
      </c>
      <c r="EA765" s="188" cm="1">
        <f t="array" aca="1" ref="EA765" ca="1">IFERROR(INDEX(Forecast_Capex_Input!CB$12:CB$286,$X765)
*(INDEX(Forecast_Capex_Input!$H$12:$H$286,$X765)=Repex),0)
*$DT765</f>
        <v>0</v>
      </c>
      <c r="EB765" s="188" cm="1">
        <f t="array" aca="1" ref="EB765" ca="1">IFERROR(INDEX(Forecast_Capex_Input!CC$12:CC$286,$X765)
*(INDEX(Forecast_Capex_Input!$H$12:$H$286,$X765)=Repex),0)
*$DT765</f>
        <v>0</v>
      </c>
      <c r="EC765" s="165"/>
      <c r="ED765" s="226" t="str">
        <f t="shared" si="523"/>
        <v>N/A</v>
      </c>
      <c r="EE765" s="174" t="s">
        <v>15</v>
      </c>
    </row>
    <row r="766" spans="3:135" x14ac:dyDescent="0.2">
      <c r="C766" s="174">
        <f t="shared" si="524"/>
        <v>756</v>
      </c>
      <c r="D766" s="167" t="str" cm="1">
        <f t="array" ref="D766">IFERROR(INDEX(Forecast_Capex_Input!$D$12:$D$286,$X766),NA)</f>
        <v>N/A</v>
      </c>
      <c r="E766" s="172" t="str" cm="1">
        <f t="array" ref="E766">IF($X766=NA,NA,INDEX(Forecast_Capex_Input!$E$12:$E$286,$X766))</f>
        <v>N/A</v>
      </c>
      <c r="F766" s="167" t="str" cm="1">
        <f t="array" aca="1" ref="F766" ca="1">IFERROR(INDEX(General!$E$25:$E$26,$Y766),NA)</f>
        <v>N/A</v>
      </c>
      <c r="G766" s="167" t="str" cm="1">
        <f t="array" aca="1" ref="G766" ca="1">IFERROR(INDEX(Forecast_Capex_Input!$AI$11:$BB$11,$AA766),NA)</f>
        <v>N/A</v>
      </c>
      <c r="H766" s="189" t="str" cm="1">
        <f t="array" aca="1" ref="H766" ca="1">IFERROR(INDEX(Forecast_Capex_Input!$AI$12:$BB$286,$X766,$AA766),NA)</f>
        <v>N/A</v>
      </c>
      <c r="I766" s="199" t="str" cm="1">
        <f t="array" ref="I766">IFERROR(INDEX(Forecast_Capex_Input!$F$12:$F$286,$X766),NA)</f>
        <v>N/A</v>
      </c>
      <c r="J766" s="199" t="str" cm="1">
        <f t="array" ref="J766">IFERROR(INDEX(Forecast_Capex_Input!G$12:G$286,$X766),NA)</f>
        <v>N/A</v>
      </c>
      <c r="K766" s="199" t="str" cm="1">
        <f t="array" ref="K766">IFERROR(INDEX(Forecast_Capex_Input!H$12:H$286,$X766),NA)</f>
        <v>N/A</v>
      </c>
      <c r="L766" s="199" t="str" cm="1">
        <f t="array" ref="L766">IFERROR(INDEX(Forecast_Capex_Input!I$12:I$286,$X766),NA)</f>
        <v>N/A</v>
      </c>
      <c r="M766" s="199" t="str" cm="1">
        <f t="array" ref="M766">IFERROR(INDEX(Forecast_Capex_Input!J$12:J$286,$X766),NA)</f>
        <v>N/A</v>
      </c>
      <c r="N766" s="199" t="str" cm="1">
        <f t="array" ref="N766">IFERROR(INDEX(Forecast_Capex_Input!K$12:K$286,$X766),NA)</f>
        <v>N/A</v>
      </c>
      <c r="O766" s="199" t="str" cm="1">
        <f t="array" ref="O766">IFERROR(INDEX(Forecast_Capex_Input!L$12:L$286,$X766),NA)</f>
        <v>N/A</v>
      </c>
      <c r="P766" s="199" t="str" cm="1">
        <f t="array" ref="P766">IFERROR(INDEX(Forecast_Capex_Input!M$12:M$286,$X766),NA)</f>
        <v>N/A</v>
      </c>
      <c r="Q766" s="172" t="str" cm="1">
        <f t="array" ref="Q766">IFERROR(INDEX(Forecast_Capex_Input!N$12:N$286,$X766),NA)</f>
        <v>N/A</v>
      </c>
      <c r="R766" s="265" cm="1">
        <f t="array" ref="R766">IFERROR(INDEX(Forecast_Capex_Input!O$12:O$286,$X766),0)</f>
        <v>0</v>
      </c>
      <c r="S766" s="172" cm="1">
        <f t="array" ref="S766">IFERROR(INDEX(Forecast_Capex_Input!P$12:P$286,$X766),0)</f>
        <v>0</v>
      </c>
      <c r="T766" s="199" t="str" cm="1">
        <f t="array" aca="1" ref="T766" ca="1">IFERROR(INDEX(General!$K$84:$K$103,$AA766),NA)</f>
        <v>N/A</v>
      </c>
      <c r="U766" s="188" cm="1">
        <f t="array" aca="1" ref="U766" ca="1">IFERROR(
IF($F766=General!$E$25,INDEX(Forecast_Capex_Input!S$12:S$286,$X766),
INDEX(Forecast_Capex_Input!T$12:T$286,$X766)),0)</f>
        <v>0</v>
      </c>
      <c r="V766" s="222" t="b">
        <f>IFERROR(INDEX(Overheads!$T$19:$T$26,MATCH($I766,Overheads!$E$19:$E$26,0)),FALSE)</f>
        <v>0</v>
      </c>
      <c r="W766" s="165"/>
      <c r="X766" s="174" t="str">
        <f>IFERROR(
IF(MATCH($C766,Forecast_Capex_Input!$CI$12:$CI$286,1)+1&gt;MAX(Forecast_Capex_Input!$C$12:$C$286),NA,
MATCH($C766,Forecast_Capex_Input!$CI$12:$CI$286,1)+1),1)</f>
        <v>N/A</v>
      </c>
      <c r="Y766" s="174" t="str" cm="1">
        <f t="array" aca="1" ref="Y766" ca="1">IFERROR(
IF(X765&lt;&gt;X766,1,
IF(COUNTIF(OFFSET(Y765,0,0,-INDEX(Forecast_Capex_Input!$CG$12:$CG$286,$X766)),Y765)=INDEX(Forecast_Capex_Input!$CG$12:$CG$286,$X766),Y765+1,Y765)),NA)</f>
        <v>N/A</v>
      </c>
      <c r="Z766" s="174" t="str" cm="1">
        <f t="array" ref="Z766">IFERROR($C766-IF($X766=1,1,INDEX(Forecast_Capex_Input!$CI$12:$CI$286,$X766-1))+1,NA)</f>
        <v>N/A</v>
      </c>
      <c r="AA766" s="174" t="str" cm="1">
        <f t="array" aca="1" ref="AA766" ca="1">IFERROR(IF(Y766=1,
INDEX(Forecast_Capex_Input!$AI$10:$BB$10,SMALL(IF(INDEX(Forecast_Capex_Input!$AI$12:$BB$286,$X766,0)&gt;0,COLUMN(Forecast_Capex_Input!$AI$10:$BB$10)-COLUMN(Forecast_Capex_Input!$AI$12)+1),ROWS(OFFSET(AA765,0,0,-$Z766)))),
OFFSET(AA765,-INDEX(Forecast_Capex_Input!$CG$12:$CG$286,$X766)+1,0)),NA)</f>
        <v>N/A</v>
      </c>
      <c r="AB766" s="174" t="str">
        <f t="shared" ca="1" si="493"/>
        <v>N/A</v>
      </c>
      <c r="AC766" s="222" t="b">
        <f t="shared" si="525"/>
        <v>0</v>
      </c>
      <c r="AD766" s="220" t="b">
        <v>0</v>
      </c>
      <c r="AE766" s="222" t="b">
        <f t="shared" si="494"/>
        <v>1</v>
      </c>
      <c r="AF766" s="165"/>
      <c r="AG766" s="215">
        <v>0</v>
      </c>
      <c r="AH766" s="215">
        <v>0</v>
      </c>
      <c r="AI766" s="215">
        <v>0</v>
      </c>
      <c r="AJ766" s="215">
        <v>0</v>
      </c>
      <c r="AK766" s="215">
        <v>0</v>
      </c>
      <c r="AL766" s="155">
        <v>0</v>
      </c>
      <c r="AM766" s="165"/>
      <c r="AN766" s="215" cm="1">
        <f t="array" aca="1" ref="AN766" ca="1">IFERROR(INDEX(General!O$33:O$34,$AB766)
*AG766,0)</f>
        <v>0</v>
      </c>
      <c r="AO766" s="215" cm="1">
        <f t="array" aca="1" ref="AO766" ca="1">IFERROR(INDEX(General!P$33:P$34,$AB766)
*AH766,0)</f>
        <v>0</v>
      </c>
      <c r="AP766" s="215" cm="1">
        <f t="array" aca="1" ref="AP766" ca="1">IFERROR(INDEX(General!Q$33:Q$34,$AB766)
*AI766,0)</f>
        <v>0</v>
      </c>
      <c r="AQ766" s="215" cm="1">
        <f t="array" aca="1" ref="AQ766" ca="1">IFERROR(INDEX(General!R$33:R$34,$AB766)
*AJ766,0)</f>
        <v>0</v>
      </c>
      <c r="AR766" s="215" cm="1">
        <f t="array" aca="1" ref="AR766" ca="1">IFERROR(INDEX(General!S$33:S$34,$AB766)
*AK766,0)</f>
        <v>0</v>
      </c>
      <c r="AS766" s="155">
        <f t="shared" ca="1" si="526"/>
        <v>0</v>
      </c>
      <c r="AT766" s="165"/>
      <c r="AU766" s="215">
        <f ca="1">IF($AE766=FALSE,AN766*Overheads!$R$24*$V766,
IFERROR(Overheads!$O$49*$V766*AN766,0)
+IFERROR(Overheads!Q$59*$V766*(AN766/Overheads!Q$68),0))</f>
        <v>0</v>
      </c>
      <c r="AV766" s="215">
        <f ca="1">IF($AE766=FALSE,AO766*Overheads!$R$24*$V766,
IFERROR(Overheads!$O$49*$V766*AO766,0)
+IFERROR(Overheads!R$59*$V766*(AO766/Overheads!R$68),0))</f>
        <v>0</v>
      </c>
      <c r="AW766" s="215">
        <f ca="1">IF($AE766=FALSE,AP766*Overheads!$R$24*$V766,
IFERROR(Overheads!$O$49*$V766*AP766,0)
+IFERROR(Overheads!S$59*$V766*(AP766/Overheads!S$68),0))</f>
        <v>0</v>
      </c>
      <c r="AX766" s="215">
        <f ca="1">IF($AE766=FALSE,AQ766*Overheads!$R$24*$V766,
IFERROR(Overheads!$O$49*$V766*AQ766,0)
+IFERROR(Overheads!T$59*$V766*(AQ766/Overheads!T$68),0))</f>
        <v>0</v>
      </c>
      <c r="AY766" s="215">
        <f ca="1">IF($AE766=FALSE,AR766*Overheads!$R$24*$V766,
IFERROR(Overheads!$O$49*$V766*AR766,0)
+IFERROR(Overheads!U$59*$V766*(AR766/Overheads!U$68),0))</f>
        <v>0</v>
      </c>
      <c r="AZ766" s="155">
        <f t="shared" ca="1" si="527"/>
        <v>0</v>
      </c>
      <c r="BA766" s="165"/>
      <c r="BB766" s="215">
        <f ca="1">IF($AE766=FALSE,AN766*Overheads!$S$25,
IFERROR(Overheads!$O$50*AN766,0)
+IFERROR(Overheads!Q$60*(AN766/Overheads!Q$66),0))</f>
        <v>0</v>
      </c>
      <c r="BC766" s="215">
        <f ca="1">IF($AE766=FALSE,AO766*Overheads!$S$25,
IFERROR(Overheads!$O$50*AO766,0)
+IFERROR(Overheads!R$60*(AO766/Overheads!R$66),0))</f>
        <v>0</v>
      </c>
      <c r="BD766" s="215">
        <f ca="1">IF($AE766=FALSE,AP766*Overheads!$S$25,
IFERROR(Overheads!$O$50*AP766,0)
+IFERROR(Overheads!S$60*(AP766/Overheads!S$66),0))</f>
        <v>0</v>
      </c>
      <c r="BE766" s="215">
        <f ca="1">IF($AE766=FALSE,AQ766*Overheads!$S$25,
IFERROR(Overheads!$O$50*AQ766,0)
+IFERROR(Overheads!T$60*(AQ766/Overheads!T$66),0))</f>
        <v>0</v>
      </c>
      <c r="BF766" s="215">
        <f ca="1">IF($AE766=FALSE,AR766*Overheads!$S$25,
IFERROR(Overheads!$O$50*AR766,0)
+IFERROR(Overheads!U$60*(AR766/Overheads!U$66),0))</f>
        <v>0</v>
      </c>
      <c r="BG766" s="155">
        <f t="shared" ca="1" si="528"/>
        <v>0</v>
      </c>
      <c r="BH766" s="165"/>
      <c r="BI766" s="215">
        <f t="shared" ca="1" si="529"/>
        <v>0</v>
      </c>
      <c r="BJ766" s="215">
        <f t="shared" ca="1" si="495"/>
        <v>0</v>
      </c>
      <c r="BK766" s="215">
        <f t="shared" ca="1" si="496"/>
        <v>0</v>
      </c>
      <c r="BL766" s="215">
        <f t="shared" ca="1" si="497"/>
        <v>0</v>
      </c>
      <c r="BM766" s="215">
        <f t="shared" ca="1" si="498"/>
        <v>0</v>
      </c>
      <c r="BN766" s="155">
        <f t="shared" ca="1" si="530"/>
        <v>0</v>
      </c>
      <c r="BO766" s="165"/>
      <c r="BP766" s="187" cm="1">
        <f t="array" ref="BP766">IFERROR(IF($X766=$X765,BP765,INDEX(Forecast_Capex_Input!AC$12:AC$286,$X766)),0)</f>
        <v>0</v>
      </c>
      <c r="BQ766" s="187" cm="1">
        <f t="array" ref="BQ766">IFERROR(IF($X766=$X765,BQ765,INDEX(Forecast_Capex_Input!AD$12:AD$286,$X766)),0)</f>
        <v>0</v>
      </c>
      <c r="BR766" s="187" cm="1">
        <f t="array" ref="BR766">IFERROR(IF($X766=$X765,BR765,INDEX(Forecast_Capex_Input!AE$12:AE$286,$X766)),0)</f>
        <v>0</v>
      </c>
      <c r="BS766" s="187" cm="1">
        <f t="array" ref="BS766">IFERROR(IF($X766=$X765,BS765,INDEX(Forecast_Capex_Input!AF$12:AF$286,$X766)),0)</f>
        <v>0</v>
      </c>
      <c r="BT766" s="187" cm="1">
        <f t="array" ref="BT766">IFERROR(IF($X766=$X765,BT765,INDEX(Forecast_Capex_Input!AG$12:AG$286,$X766)),0)</f>
        <v>0</v>
      </c>
      <c r="BU766" s="165"/>
      <c r="BV766" s="215">
        <f t="shared" si="499"/>
        <v>0</v>
      </c>
      <c r="BW766" s="215">
        <f t="shared" si="500"/>
        <v>0</v>
      </c>
      <c r="BX766" s="215">
        <f t="shared" si="501"/>
        <v>0</v>
      </c>
      <c r="BY766" s="215">
        <f t="shared" si="502"/>
        <v>0</v>
      </c>
      <c r="BZ766" s="215">
        <f t="shared" si="503"/>
        <v>0</v>
      </c>
      <c r="CA766" s="155">
        <f t="shared" si="531"/>
        <v>0</v>
      </c>
      <c r="CB766" s="165"/>
      <c r="CC766" s="215">
        <f t="shared" si="504"/>
        <v>0</v>
      </c>
      <c r="CD766" s="215">
        <f t="shared" si="505"/>
        <v>0</v>
      </c>
      <c r="CE766" s="215">
        <f t="shared" si="506"/>
        <v>0</v>
      </c>
      <c r="CF766" s="215">
        <f t="shared" si="507"/>
        <v>0</v>
      </c>
      <c r="CG766" s="215">
        <f t="shared" si="508"/>
        <v>0</v>
      </c>
      <c r="CH766" s="155">
        <f t="shared" si="532"/>
        <v>0</v>
      </c>
      <c r="CI766" s="165"/>
      <c r="CJ766" s="215">
        <f t="shared" si="509"/>
        <v>0</v>
      </c>
      <c r="CK766" s="215">
        <f t="shared" si="510"/>
        <v>0</v>
      </c>
      <c r="CL766" s="215">
        <f t="shared" si="511"/>
        <v>0</v>
      </c>
      <c r="CM766" s="215">
        <f t="shared" si="512"/>
        <v>0</v>
      </c>
      <c r="CN766" s="215">
        <f t="shared" si="513"/>
        <v>0</v>
      </c>
      <c r="CO766" s="155">
        <f t="shared" si="533"/>
        <v>0</v>
      </c>
      <c r="CP766" s="165"/>
      <c r="CQ766" s="223">
        <f t="shared" si="514"/>
        <v>0</v>
      </c>
      <c r="CR766" s="223">
        <f t="shared" si="515"/>
        <v>0</v>
      </c>
      <c r="CS766" s="223">
        <f t="shared" si="516"/>
        <v>0</v>
      </c>
      <c r="CT766" s="223">
        <f t="shared" si="517"/>
        <v>0</v>
      </c>
      <c r="CU766" s="223">
        <f t="shared" si="518"/>
        <v>0</v>
      </c>
      <c r="CV766" s="155">
        <f t="shared" si="534"/>
        <v>0</v>
      </c>
      <c r="CW766" s="165"/>
      <c r="CX766" s="215">
        <f t="shared" si="535"/>
        <v>0</v>
      </c>
      <c r="CY766" s="215">
        <f t="shared" si="519"/>
        <v>0</v>
      </c>
      <c r="CZ766" s="215">
        <f t="shared" si="520"/>
        <v>0</v>
      </c>
      <c r="DA766" s="215">
        <f t="shared" si="521"/>
        <v>0</v>
      </c>
      <c r="DB766" s="215">
        <f t="shared" si="522"/>
        <v>0</v>
      </c>
      <c r="DC766" s="155">
        <f t="shared" si="536"/>
        <v>0</v>
      </c>
      <c r="DD766" s="165"/>
      <c r="DE766" s="188" t="b" cm="1">
        <f t="array" aca="1" ref="DE766" ca="1">OR($G766=Forecast_Capex_Input!$BF$8:$BF$10)</f>
        <v>0</v>
      </c>
      <c r="DF766" s="188" cm="1">
        <f t="array" aca="1" ref="DF766" ca="1">IFERROR(INDEX(Forecast_Capex_Input!BG$12:BG$286,$X766)
*(INDEX(Forecast_Capex_Input!$H$12:$H$286,$X766)=Repex),0)
*$DE766</f>
        <v>0</v>
      </c>
      <c r="DG766" s="188" cm="1">
        <f t="array" aca="1" ref="DG766" ca="1">IFERROR(INDEX(Forecast_Capex_Input!BH$12:BH$286,$X766)
*(INDEX(Forecast_Capex_Input!$H$12:$H$286,$X766)=Repex),0)
*$DE766</f>
        <v>0</v>
      </c>
      <c r="DH766" s="188" cm="1">
        <f t="array" aca="1" ref="DH766" ca="1">IFERROR(INDEX(Forecast_Capex_Input!BI$12:BI$286,$X766)
*(INDEX(Forecast_Capex_Input!$H$12:$H$286,$X766)=Repex),0)
*$DE766</f>
        <v>0</v>
      </c>
      <c r="DI766" s="188" cm="1">
        <f t="array" aca="1" ref="DI766" ca="1">IFERROR(INDEX(Forecast_Capex_Input!BJ$12:BJ$286,$X766)
*(INDEX(Forecast_Capex_Input!$H$12:$H$286,$X766)=Repex),0)
*$DE766</f>
        <v>0</v>
      </c>
      <c r="DJ766" s="188" cm="1">
        <f t="array" aca="1" ref="DJ766" ca="1">IFERROR(INDEX(Forecast_Capex_Input!BK$12:BK$286,$X766)
*(INDEX(Forecast_Capex_Input!$H$12:$H$286,$X766)=Repex),0)
*$DE766</f>
        <v>0</v>
      </c>
      <c r="DK766" s="188" cm="1">
        <f t="array" aca="1" ref="DK766" ca="1">IFERROR(INDEX(Forecast_Capex_Input!BL$12:BL$286,$X766)
*(INDEX(Forecast_Capex_Input!$H$12:$H$286,$X766)=Repex),0)
*$DE766</f>
        <v>0</v>
      </c>
      <c r="DL766" s="165"/>
      <c r="DM766" s="188" t="b" cm="1">
        <f t="array" aca="1" ref="DM766" ca="1">OR($G766=Forecast_Capex_Input!$BN$8:$BN$9)</f>
        <v>0</v>
      </c>
      <c r="DN766" s="188" cm="1">
        <f t="array" aca="1" ref="DN766" ca="1">IFERROR(INDEX(Forecast_Capex_Input!BO$12:BO$286,$X766)
*(INDEX(Forecast_Capex_Input!$H$12:$H$286,$X766)=Repex),0)
*$DM766</f>
        <v>0</v>
      </c>
      <c r="DO766" s="188" cm="1">
        <f t="array" aca="1" ref="DO766" ca="1">IFERROR(INDEX(Forecast_Capex_Input!BP$12:BP$286,$X766)
*(INDEX(Forecast_Capex_Input!$H$12:$H$286,$X766)=Repex),0)
*$DM766</f>
        <v>0</v>
      </c>
      <c r="DP766" s="188" cm="1">
        <f t="array" aca="1" ref="DP766" ca="1">IFERROR(INDEX(Forecast_Capex_Input!BQ$12:BQ$286,$X766)
*(INDEX(Forecast_Capex_Input!$H$12:$H$286,$X766)=Repex),0)
*$DM766</f>
        <v>0</v>
      </c>
      <c r="DQ766" s="188" cm="1">
        <f t="array" aca="1" ref="DQ766" ca="1">IFERROR(INDEX(Forecast_Capex_Input!BR$12:BR$286,$X766)
*(INDEX(Forecast_Capex_Input!$H$12:$H$286,$X766)=Repex),0)
*$DM766</f>
        <v>0</v>
      </c>
      <c r="DR766" s="188" cm="1">
        <f t="array" aca="1" ref="DR766" ca="1">IFERROR(INDEX(Forecast_Capex_Input!BS$12:BS$286,$X766)
*(INDEX(Forecast_Capex_Input!$H$12:$H$286,$X766)=Repex),0)
*$DM766</f>
        <v>0</v>
      </c>
      <c r="DS766" s="165"/>
      <c r="DT766" s="188" t="b" cm="1">
        <f t="array" aca="1" ref="DT766" ca="1">OR($G766=Forecast_Capex_Input!$BU$8:$BU$10)</f>
        <v>0</v>
      </c>
      <c r="DU766" s="188" cm="1">
        <f t="array" aca="1" ref="DU766" ca="1">IFERROR(INDEX(Forecast_Capex_Input!BV$12:BV$286,$X766)
*(INDEX(Forecast_Capex_Input!$H$12:$H$286,$X766)=Repex),0)
*$DT766</f>
        <v>0</v>
      </c>
      <c r="DV766" s="188" cm="1">
        <f t="array" aca="1" ref="DV766" ca="1">IFERROR(INDEX(Forecast_Capex_Input!BW$12:BW$286,$X766)
*(INDEX(Forecast_Capex_Input!$H$12:$H$286,$X766)=Repex),0)
*$DT766</f>
        <v>0</v>
      </c>
      <c r="DW766" s="188" cm="1">
        <f t="array" aca="1" ref="DW766" ca="1">IFERROR(INDEX(Forecast_Capex_Input!BX$12:BX$286,$X766)
*(INDEX(Forecast_Capex_Input!$H$12:$H$286,$X766)=Repex),0)
*$DT766</f>
        <v>0</v>
      </c>
      <c r="DX766" s="188" cm="1">
        <f t="array" aca="1" ref="DX766" ca="1">IFERROR(INDEX(Forecast_Capex_Input!BY$12:BY$286,$X766)
*(INDEX(Forecast_Capex_Input!$H$12:$H$286,$X766)=Repex),0)
*$DT766</f>
        <v>0</v>
      </c>
      <c r="DY766" s="188" cm="1">
        <f t="array" aca="1" ref="DY766" ca="1">IFERROR(INDEX(Forecast_Capex_Input!BZ$12:BZ$286,$X766)
*(INDEX(Forecast_Capex_Input!$H$12:$H$286,$X766)=Repex),0)
*$DT766</f>
        <v>0</v>
      </c>
      <c r="DZ766" s="188" cm="1">
        <f t="array" aca="1" ref="DZ766" ca="1">IFERROR(INDEX(Forecast_Capex_Input!CA$12:CA$286,$X766)
*(INDEX(Forecast_Capex_Input!$H$12:$H$286,$X766)=Repex),0)
*$DT766</f>
        <v>0</v>
      </c>
      <c r="EA766" s="188" cm="1">
        <f t="array" aca="1" ref="EA766" ca="1">IFERROR(INDEX(Forecast_Capex_Input!CB$12:CB$286,$X766)
*(INDEX(Forecast_Capex_Input!$H$12:$H$286,$X766)=Repex),0)
*$DT766</f>
        <v>0</v>
      </c>
      <c r="EB766" s="188" cm="1">
        <f t="array" aca="1" ref="EB766" ca="1">IFERROR(INDEX(Forecast_Capex_Input!CC$12:CC$286,$X766)
*(INDEX(Forecast_Capex_Input!$H$12:$H$286,$X766)=Repex),0)
*$DT766</f>
        <v>0</v>
      </c>
      <c r="EC766" s="165"/>
      <c r="ED766" s="226" t="str">
        <f t="shared" si="523"/>
        <v>N/A</v>
      </c>
      <c r="EE766" s="174" t="s">
        <v>15</v>
      </c>
    </row>
    <row r="767" spans="3:135" x14ac:dyDescent="0.2">
      <c r="C767" s="174">
        <f t="shared" si="524"/>
        <v>757</v>
      </c>
      <c r="D767" s="167" t="str" cm="1">
        <f t="array" ref="D767">IFERROR(INDEX(Forecast_Capex_Input!$D$12:$D$286,$X767),NA)</f>
        <v>N/A</v>
      </c>
      <c r="E767" s="172" t="str" cm="1">
        <f t="array" ref="E767">IF($X767=NA,NA,INDEX(Forecast_Capex_Input!$E$12:$E$286,$X767))</f>
        <v>N/A</v>
      </c>
      <c r="F767" s="167" t="str" cm="1">
        <f t="array" aca="1" ref="F767" ca="1">IFERROR(INDEX(General!$E$25:$E$26,$Y767),NA)</f>
        <v>N/A</v>
      </c>
      <c r="G767" s="167" t="str" cm="1">
        <f t="array" aca="1" ref="G767" ca="1">IFERROR(INDEX(Forecast_Capex_Input!$AI$11:$BB$11,$AA767),NA)</f>
        <v>N/A</v>
      </c>
      <c r="H767" s="189" t="str" cm="1">
        <f t="array" aca="1" ref="H767" ca="1">IFERROR(INDEX(Forecast_Capex_Input!$AI$12:$BB$286,$X767,$AA767),NA)</f>
        <v>N/A</v>
      </c>
      <c r="I767" s="199" t="str" cm="1">
        <f t="array" ref="I767">IFERROR(INDEX(Forecast_Capex_Input!$F$12:$F$286,$X767),NA)</f>
        <v>N/A</v>
      </c>
      <c r="J767" s="199" t="str" cm="1">
        <f t="array" ref="J767">IFERROR(INDEX(Forecast_Capex_Input!G$12:G$286,$X767),NA)</f>
        <v>N/A</v>
      </c>
      <c r="K767" s="199" t="str" cm="1">
        <f t="array" ref="K767">IFERROR(INDEX(Forecast_Capex_Input!H$12:H$286,$X767),NA)</f>
        <v>N/A</v>
      </c>
      <c r="L767" s="199" t="str" cm="1">
        <f t="array" ref="L767">IFERROR(INDEX(Forecast_Capex_Input!I$12:I$286,$X767),NA)</f>
        <v>N/A</v>
      </c>
      <c r="M767" s="199" t="str" cm="1">
        <f t="array" ref="M767">IFERROR(INDEX(Forecast_Capex_Input!J$12:J$286,$X767),NA)</f>
        <v>N/A</v>
      </c>
      <c r="N767" s="199" t="str" cm="1">
        <f t="array" ref="N767">IFERROR(INDEX(Forecast_Capex_Input!K$12:K$286,$X767),NA)</f>
        <v>N/A</v>
      </c>
      <c r="O767" s="199" t="str" cm="1">
        <f t="array" ref="O767">IFERROR(INDEX(Forecast_Capex_Input!L$12:L$286,$X767),NA)</f>
        <v>N/A</v>
      </c>
      <c r="P767" s="199" t="str" cm="1">
        <f t="array" ref="P767">IFERROR(INDEX(Forecast_Capex_Input!M$12:M$286,$X767),NA)</f>
        <v>N/A</v>
      </c>
      <c r="Q767" s="172" t="str" cm="1">
        <f t="array" ref="Q767">IFERROR(INDEX(Forecast_Capex_Input!N$12:N$286,$X767),NA)</f>
        <v>N/A</v>
      </c>
      <c r="R767" s="265" cm="1">
        <f t="array" ref="R767">IFERROR(INDEX(Forecast_Capex_Input!O$12:O$286,$X767),0)</f>
        <v>0</v>
      </c>
      <c r="S767" s="172" cm="1">
        <f t="array" ref="S767">IFERROR(INDEX(Forecast_Capex_Input!P$12:P$286,$X767),0)</f>
        <v>0</v>
      </c>
      <c r="T767" s="199" t="str" cm="1">
        <f t="array" aca="1" ref="T767" ca="1">IFERROR(INDEX(General!$K$84:$K$103,$AA767),NA)</f>
        <v>N/A</v>
      </c>
      <c r="U767" s="188" cm="1">
        <f t="array" aca="1" ref="U767" ca="1">IFERROR(
IF($F767=General!$E$25,INDEX(Forecast_Capex_Input!S$12:S$286,$X767),
INDEX(Forecast_Capex_Input!T$12:T$286,$X767)),0)</f>
        <v>0</v>
      </c>
      <c r="V767" s="222" t="b">
        <f>IFERROR(INDEX(Overheads!$T$19:$T$26,MATCH($I767,Overheads!$E$19:$E$26,0)),FALSE)</f>
        <v>0</v>
      </c>
      <c r="W767" s="165"/>
      <c r="X767" s="174" t="str">
        <f>IFERROR(
IF(MATCH($C767,Forecast_Capex_Input!$CI$12:$CI$286,1)+1&gt;MAX(Forecast_Capex_Input!$C$12:$C$286),NA,
MATCH($C767,Forecast_Capex_Input!$CI$12:$CI$286,1)+1),1)</f>
        <v>N/A</v>
      </c>
      <c r="Y767" s="174" t="str" cm="1">
        <f t="array" aca="1" ref="Y767" ca="1">IFERROR(
IF(X766&lt;&gt;X767,1,
IF(COUNTIF(OFFSET(Y766,0,0,-INDEX(Forecast_Capex_Input!$CG$12:$CG$286,$X767)),Y766)=INDEX(Forecast_Capex_Input!$CG$12:$CG$286,$X767),Y766+1,Y766)),NA)</f>
        <v>N/A</v>
      </c>
      <c r="Z767" s="174" t="str" cm="1">
        <f t="array" ref="Z767">IFERROR($C767-IF($X767=1,1,INDEX(Forecast_Capex_Input!$CI$12:$CI$286,$X767-1))+1,NA)</f>
        <v>N/A</v>
      </c>
      <c r="AA767" s="174" t="str" cm="1">
        <f t="array" aca="1" ref="AA767" ca="1">IFERROR(IF(Y767=1,
INDEX(Forecast_Capex_Input!$AI$10:$BB$10,SMALL(IF(INDEX(Forecast_Capex_Input!$AI$12:$BB$286,$X767,0)&gt;0,COLUMN(Forecast_Capex_Input!$AI$10:$BB$10)-COLUMN(Forecast_Capex_Input!$AI$12)+1),ROWS(OFFSET(AA766,0,0,-$Z767)))),
OFFSET(AA766,-INDEX(Forecast_Capex_Input!$CG$12:$CG$286,$X767)+1,0)),NA)</f>
        <v>N/A</v>
      </c>
      <c r="AB767" s="174" t="str">
        <f t="shared" ca="1" si="493"/>
        <v>N/A</v>
      </c>
      <c r="AC767" s="222" t="b">
        <f t="shared" si="525"/>
        <v>0</v>
      </c>
      <c r="AD767" s="220" t="b">
        <v>0</v>
      </c>
      <c r="AE767" s="222" t="b">
        <f t="shared" si="494"/>
        <v>1</v>
      </c>
      <c r="AF767" s="165"/>
      <c r="AG767" s="215">
        <v>0</v>
      </c>
      <c r="AH767" s="215">
        <v>0</v>
      </c>
      <c r="AI767" s="215">
        <v>0</v>
      </c>
      <c r="AJ767" s="215">
        <v>0</v>
      </c>
      <c r="AK767" s="215">
        <v>0</v>
      </c>
      <c r="AL767" s="155">
        <v>0</v>
      </c>
      <c r="AM767" s="165"/>
      <c r="AN767" s="215" cm="1">
        <f t="array" aca="1" ref="AN767" ca="1">IFERROR(INDEX(General!O$33:O$34,$AB767)
*AG767,0)</f>
        <v>0</v>
      </c>
      <c r="AO767" s="215" cm="1">
        <f t="array" aca="1" ref="AO767" ca="1">IFERROR(INDEX(General!P$33:P$34,$AB767)
*AH767,0)</f>
        <v>0</v>
      </c>
      <c r="AP767" s="215" cm="1">
        <f t="array" aca="1" ref="AP767" ca="1">IFERROR(INDEX(General!Q$33:Q$34,$AB767)
*AI767,0)</f>
        <v>0</v>
      </c>
      <c r="AQ767" s="215" cm="1">
        <f t="array" aca="1" ref="AQ767" ca="1">IFERROR(INDEX(General!R$33:R$34,$AB767)
*AJ767,0)</f>
        <v>0</v>
      </c>
      <c r="AR767" s="215" cm="1">
        <f t="array" aca="1" ref="AR767" ca="1">IFERROR(INDEX(General!S$33:S$34,$AB767)
*AK767,0)</f>
        <v>0</v>
      </c>
      <c r="AS767" s="155">
        <f t="shared" ca="1" si="526"/>
        <v>0</v>
      </c>
      <c r="AT767" s="165"/>
      <c r="AU767" s="215">
        <f ca="1">IF($AE767=FALSE,AN767*Overheads!$R$24*$V767,
IFERROR(Overheads!$O$49*$V767*AN767,0)
+IFERROR(Overheads!Q$59*$V767*(AN767/Overheads!Q$68),0))</f>
        <v>0</v>
      </c>
      <c r="AV767" s="215">
        <f ca="1">IF($AE767=FALSE,AO767*Overheads!$R$24*$V767,
IFERROR(Overheads!$O$49*$V767*AO767,0)
+IFERROR(Overheads!R$59*$V767*(AO767/Overheads!R$68),0))</f>
        <v>0</v>
      </c>
      <c r="AW767" s="215">
        <f ca="1">IF($AE767=FALSE,AP767*Overheads!$R$24*$V767,
IFERROR(Overheads!$O$49*$V767*AP767,0)
+IFERROR(Overheads!S$59*$V767*(AP767/Overheads!S$68),0))</f>
        <v>0</v>
      </c>
      <c r="AX767" s="215">
        <f ca="1">IF($AE767=FALSE,AQ767*Overheads!$R$24*$V767,
IFERROR(Overheads!$O$49*$V767*AQ767,0)
+IFERROR(Overheads!T$59*$V767*(AQ767/Overheads!T$68),0))</f>
        <v>0</v>
      </c>
      <c r="AY767" s="215">
        <f ca="1">IF($AE767=FALSE,AR767*Overheads!$R$24*$V767,
IFERROR(Overheads!$O$49*$V767*AR767,0)
+IFERROR(Overheads!U$59*$V767*(AR767/Overheads!U$68),0))</f>
        <v>0</v>
      </c>
      <c r="AZ767" s="155">
        <f t="shared" ca="1" si="527"/>
        <v>0</v>
      </c>
      <c r="BA767" s="165"/>
      <c r="BB767" s="215">
        <f ca="1">IF($AE767=FALSE,AN767*Overheads!$S$25,
IFERROR(Overheads!$O$50*AN767,0)
+IFERROR(Overheads!Q$60*(AN767/Overheads!Q$66),0))</f>
        <v>0</v>
      </c>
      <c r="BC767" s="215">
        <f ca="1">IF($AE767=FALSE,AO767*Overheads!$S$25,
IFERROR(Overheads!$O$50*AO767,0)
+IFERROR(Overheads!R$60*(AO767/Overheads!R$66),0))</f>
        <v>0</v>
      </c>
      <c r="BD767" s="215">
        <f ca="1">IF($AE767=FALSE,AP767*Overheads!$S$25,
IFERROR(Overheads!$O$50*AP767,0)
+IFERROR(Overheads!S$60*(AP767/Overheads!S$66),0))</f>
        <v>0</v>
      </c>
      <c r="BE767" s="215">
        <f ca="1">IF($AE767=FALSE,AQ767*Overheads!$S$25,
IFERROR(Overheads!$O$50*AQ767,0)
+IFERROR(Overheads!T$60*(AQ767/Overheads!T$66),0))</f>
        <v>0</v>
      </c>
      <c r="BF767" s="215">
        <f ca="1">IF($AE767=FALSE,AR767*Overheads!$S$25,
IFERROR(Overheads!$O$50*AR767,0)
+IFERROR(Overheads!U$60*(AR767/Overheads!U$66),0))</f>
        <v>0</v>
      </c>
      <c r="BG767" s="155">
        <f t="shared" ca="1" si="528"/>
        <v>0</v>
      </c>
      <c r="BH767" s="165"/>
      <c r="BI767" s="215">
        <f t="shared" ca="1" si="529"/>
        <v>0</v>
      </c>
      <c r="BJ767" s="215">
        <f t="shared" ca="1" si="495"/>
        <v>0</v>
      </c>
      <c r="BK767" s="215">
        <f t="shared" ca="1" si="496"/>
        <v>0</v>
      </c>
      <c r="BL767" s="215">
        <f t="shared" ca="1" si="497"/>
        <v>0</v>
      </c>
      <c r="BM767" s="215">
        <f t="shared" ca="1" si="498"/>
        <v>0</v>
      </c>
      <c r="BN767" s="155">
        <f t="shared" ca="1" si="530"/>
        <v>0</v>
      </c>
      <c r="BO767" s="165"/>
      <c r="BP767" s="187" cm="1">
        <f t="array" ref="BP767">IFERROR(IF($X767=$X766,BP766,INDEX(Forecast_Capex_Input!AC$12:AC$286,$X767)),0)</f>
        <v>0</v>
      </c>
      <c r="BQ767" s="187" cm="1">
        <f t="array" ref="BQ767">IFERROR(IF($X767=$X766,BQ766,INDEX(Forecast_Capex_Input!AD$12:AD$286,$X767)),0)</f>
        <v>0</v>
      </c>
      <c r="BR767" s="187" cm="1">
        <f t="array" ref="BR767">IFERROR(IF($X767=$X766,BR766,INDEX(Forecast_Capex_Input!AE$12:AE$286,$X767)),0)</f>
        <v>0</v>
      </c>
      <c r="BS767" s="187" cm="1">
        <f t="array" ref="BS767">IFERROR(IF($X767=$X766,BS766,INDEX(Forecast_Capex_Input!AF$12:AF$286,$X767)),0)</f>
        <v>0</v>
      </c>
      <c r="BT767" s="187" cm="1">
        <f t="array" ref="BT767">IFERROR(IF($X767=$X766,BT766,INDEX(Forecast_Capex_Input!AG$12:AG$286,$X767)),0)</f>
        <v>0</v>
      </c>
      <c r="BU767" s="165"/>
      <c r="BV767" s="215">
        <f t="shared" si="499"/>
        <v>0</v>
      </c>
      <c r="BW767" s="215">
        <f t="shared" si="500"/>
        <v>0</v>
      </c>
      <c r="BX767" s="215">
        <f t="shared" si="501"/>
        <v>0</v>
      </c>
      <c r="BY767" s="215">
        <f t="shared" si="502"/>
        <v>0</v>
      </c>
      <c r="BZ767" s="215">
        <f t="shared" si="503"/>
        <v>0</v>
      </c>
      <c r="CA767" s="155">
        <f t="shared" si="531"/>
        <v>0</v>
      </c>
      <c r="CB767" s="165"/>
      <c r="CC767" s="215">
        <f t="shared" si="504"/>
        <v>0</v>
      </c>
      <c r="CD767" s="215">
        <f t="shared" si="505"/>
        <v>0</v>
      </c>
      <c r="CE767" s="215">
        <f t="shared" si="506"/>
        <v>0</v>
      </c>
      <c r="CF767" s="215">
        <f t="shared" si="507"/>
        <v>0</v>
      </c>
      <c r="CG767" s="215">
        <f t="shared" si="508"/>
        <v>0</v>
      </c>
      <c r="CH767" s="155">
        <f t="shared" si="532"/>
        <v>0</v>
      </c>
      <c r="CI767" s="165"/>
      <c r="CJ767" s="215">
        <f t="shared" si="509"/>
        <v>0</v>
      </c>
      <c r="CK767" s="215">
        <f t="shared" si="510"/>
        <v>0</v>
      </c>
      <c r="CL767" s="215">
        <f t="shared" si="511"/>
        <v>0</v>
      </c>
      <c r="CM767" s="215">
        <f t="shared" si="512"/>
        <v>0</v>
      </c>
      <c r="CN767" s="215">
        <f t="shared" si="513"/>
        <v>0</v>
      </c>
      <c r="CO767" s="155">
        <f t="shared" si="533"/>
        <v>0</v>
      </c>
      <c r="CP767" s="165"/>
      <c r="CQ767" s="223">
        <f t="shared" si="514"/>
        <v>0</v>
      </c>
      <c r="CR767" s="223">
        <f t="shared" si="515"/>
        <v>0</v>
      </c>
      <c r="CS767" s="223">
        <f t="shared" si="516"/>
        <v>0</v>
      </c>
      <c r="CT767" s="223">
        <f t="shared" si="517"/>
        <v>0</v>
      </c>
      <c r="CU767" s="223">
        <f t="shared" si="518"/>
        <v>0</v>
      </c>
      <c r="CV767" s="155">
        <f t="shared" si="534"/>
        <v>0</v>
      </c>
      <c r="CW767" s="165"/>
      <c r="CX767" s="215">
        <f t="shared" si="535"/>
        <v>0</v>
      </c>
      <c r="CY767" s="215">
        <f t="shared" si="519"/>
        <v>0</v>
      </c>
      <c r="CZ767" s="215">
        <f t="shared" si="520"/>
        <v>0</v>
      </c>
      <c r="DA767" s="215">
        <f t="shared" si="521"/>
        <v>0</v>
      </c>
      <c r="DB767" s="215">
        <f t="shared" si="522"/>
        <v>0</v>
      </c>
      <c r="DC767" s="155">
        <f t="shared" si="536"/>
        <v>0</v>
      </c>
      <c r="DD767" s="165"/>
      <c r="DE767" s="188" t="b" cm="1">
        <f t="array" aca="1" ref="DE767" ca="1">OR($G767=Forecast_Capex_Input!$BF$8:$BF$10)</f>
        <v>0</v>
      </c>
      <c r="DF767" s="188" cm="1">
        <f t="array" aca="1" ref="DF767" ca="1">IFERROR(INDEX(Forecast_Capex_Input!BG$12:BG$286,$X767)
*(INDEX(Forecast_Capex_Input!$H$12:$H$286,$X767)=Repex),0)
*$DE767</f>
        <v>0</v>
      </c>
      <c r="DG767" s="188" cm="1">
        <f t="array" aca="1" ref="DG767" ca="1">IFERROR(INDEX(Forecast_Capex_Input!BH$12:BH$286,$X767)
*(INDEX(Forecast_Capex_Input!$H$12:$H$286,$X767)=Repex),0)
*$DE767</f>
        <v>0</v>
      </c>
      <c r="DH767" s="188" cm="1">
        <f t="array" aca="1" ref="DH767" ca="1">IFERROR(INDEX(Forecast_Capex_Input!BI$12:BI$286,$X767)
*(INDEX(Forecast_Capex_Input!$H$12:$H$286,$X767)=Repex),0)
*$DE767</f>
        <v>0</v>
      </c>
      <c r="DI767" s="188" cm="1">
        <f t="array" aca="1" ref="DI767" ca="1">IFERROR(INDEX(Forecast_Capex_Input!BJ$12:BJ$286,$X767)
*(INDEX(Forecast_Capex_Input!$H$12:$H$286,$X767)=Repex),0)
*$DE767</f>
        <v>0</v>
      </c>
      <c r="DJ767" s="188" cm="1">
        <f t="array" aca="1" ref="DJ767" ca="1">IFERROR(INDEX(Forecast_Capex_Input!BK$12:BK$286,$X767)
*(INDEX(Forecast_Capex_Input!$H$12:$H$286,$X767)=Repex),0)
*$DE767</f>
        <v>0</v>
      </c>
      <c r="DK767" s="188" cm="1">
        <f t="array" aca="1" ref="DK767" ca="1">IFERROR(INDEX(Forecast_Capex_Input!BL$12:BL$286,$X767)
*(INDEX(Forecast_Capex_Input!$H$12:$H$286,$X767)=Repex),0)
*$DE767</f>
        <v>0</v>
      </c>
      <c r="DL767" s="165"/>
      <c r="DM767" s="188" t="b" cm="1">
        <f t="array" aca="1" ref="DM767" ca="1">OR($G767=Forecast_Capex_Input!$BN$8:$BN$9)</f>
        <v>0</v>
      </c>
      <c r="DN767" s="188" cm="1">
        <f t="array" aca="1" ref="DN767" ca="1">IFERROR(INDEX(Forecast_Capex_Input!BO$12:BO$286,$X767)
*(INDEX(Forecast_Capex_Input!$H$12:$H$286,$X767)=Repex),0)
*$DM767</f>
        <v>0</v>
      </c>
      <c r="DO767" s="188" cm="1">
        <f t="array" aca="1" ref="DO767" ca="1">IFERROR(INDEX(Forecast_Capex_Input!BP$12:BP$286,$X767)
*(INDEX(Forecast_Capex_Input!$H$12:$H$286,$X767)=Repex),0)
*$DM767</f>
        <v>0</v>
      </c>
      <c r="DP767" s="188" cm="1">
        <f t="array" aca="1" ref="DP767" ca="1">IFERROR(INDEX(Forecast_Capex_Input!BQ$12:BQ$286,$X767)
*(INDEX(Forecast_Capex_Input!$H$12:$H$286,$X767)=Repex),0)
*$DM767</f>
        <v>0</v>
      </c>
      <c r="DQ767" s="188" cm="1">
        <f t="array" aca="1" ref="DQ767" ca="1">IFERROR(INDEX(Forecast_Capex_Input!BR$12:BR$286,$X767)
*(INDEX(Forecast_Capex_Input!$H$12:$H$286,$X767)=Repex),0)
*$DM767</f>
        <v>0</v>
      </c>
      <c r="DR767" s="188" cm="1">
        <f t="array" aca="1" ref="DR767" ca="1">IFERROR(INDEX(Forecast_Capex_Input!BS$12:BS$286,$X767)
*(INDEX(Forecast_Capex_Input!$H$12:$H$286,$X767)=Repex),0)
*$DM767</f>
        <v>0</v>
      </c>
      <c r="DS767" s="165"/>
      <c r="DT767" s="188" t="b" cm="1">
        <f t="array" aca="1" ref="DT767" ca="1">OR($G767=Forecast_Capex_Input!$BU$8:$BU$10)</f>
        <v>0</v>
      </c>
      <c r="DU767" s="188" cm="1">
        <f t="array" aca="1" ref="DU767" ca="1">IFERROR(INDEX(Forecast_Capex_Input!BV$12:BV$286,$X767)
*(INDEX(Forecast_Capex_Input!$H$12:$H$286,$X767)=Repex),0)
*$DT767</f>
        <v>0</v>
      </c>
      <c r="DV767" s="188" cm="1">
        <f t="array" aca="1" ref="DV767" ca="1">IFERROR(INDEX(Forecast_Capex_Input!BW$12:BW$286,$X767)
*(INDEX(Forecast_Capex_Input!$H$12:$H$286,$X767)=Repex),0)
*$DT767</f>
        <v>0</v>
      </c>
      <c r="DW767" s="188" cm="1">
        <f t="array" aca="1" ref="DW767" ca="1">IFERROR(INDEX(Forecast_Capex_Input!BX$12:BX$286,$X767)
*(INDEX(Forecast_Capex_Input!$H$12:$H$286,$X767)=Repex),0)
*$DT767</f>
        <v>0</v>
      </c>
      <c r="DX767" s="188" cm="1">
        <f t="array" aca="1" ref="DX767" ca="1">IFERROR(INDEX(Forecast_Capex_Input!BY$12:BY$286,$X767)
*(INDEX(Forecast_Capex_Input!$H$12:$H$286,$X767)=Repex),0)
*$DT767</f>
        <v>0</v>
      </c>
      <c r="DY767" s="188" cm="1">
        <f t="array" aca="1" ref="DY767" ca="1">IFERROR(INDEX(Forecast_Capex_Input!BZ$12:BZ$286,$X767)
*(INDEX(Forecast_Capex_Input!$H$12:$H$286,$X767)=Repex),0)
*$DT767</f>
        <v>0</v>
      </c>
      <c r="DZ767" s="188" cm="1">
        <f t="array" aca="1" ref="DZ767" ca="1">IFERROR(INDEX(Forecast_Capex_Input!CA$12:CA$286,$X767)
*(INDEX(Forecast_Capex_Input!$H$12:$H$286,$X767)=Repex),0)
*$DT767</f>
        <v>0</v>
      </c>
      <c r="EA767" s="188" cm="1">
        <f t="array" aca="1" ref="EA767" ca="1">IFERROR(INDEX(Forecast_Capex_Input!CB$12:CB$286,$X767)
*(INDEX(Forecast_Capex_Input!$H$12:$H$286,$X767)=Repex),0)
*$DT767</f>
        <v>0</v>
      </c>
      <c r="EB767" s="188" cm="1">
        <f t="array" aca="1" ref="EB767" ca="1">IFERROR(INDEX(Forecast_Capex_Input!CC$12:CC$286,$X767)
*(INDEX(Forecast_Capex_Input!$H$12:$H$286,$X767)=Repex),0)
*$DT767</f>
        <v>0</v>
      </c>
      <c r="EC767" s="165"/>
      <c r="ED767" s="226" t="str">
        <f t="shared" si="523"/>
        <v>N/A</v>
      </c>
      <c r="EE767" s="174" t="s">
        <v>15</v>
      </c>
    </row>
    <row r="768" spans="3:135" x14ac:dyDescent="0.2">
      <c r="C768" s="174">
        <f t="shared" si="524"/>
        <v>758</v>
      </c>
      <c r="D768" s="167" t="str" cm="1">
        <f t="array" ref="D768">IFERROR(INDEX(Forecast_Capex_Input!$D$12:$D$286,$X768),NA)</f>
        <v>N/A</v>
      </c>
      <c r="E768" s="172" t="str" cm="1">
        <f t="array" ref="E768">IF($X768=NA,NA,INDEX(Forecast_Capex_Input!$E$12:$E$286,$X768))</f>
        <v>N/A</v>
      </c>
      <c r="F768" s="167" t="str" cm="1">
        <f t="array" aca="1" ref="F768" ca="1">IFERROR(INDEX(General!$E$25:$E$26,$Y768),NA)</f>
        <v>N/A</v>
      </c>
      <c r="G768" s="167" t="str" cm="1">
        <f t="array" aca="1" ref="G768" ca="1">IFERROR(INDEX(Forecast_Capex_Input!$AI$11:$BB$11,$AA768),NA)</f>
        <v>N/A</v>
      </c>
      <c r="H768" s="189" t="str" cm="1">
        <f t="array" aca="1" ref="H768" ca="1">IFERROR(INDEX(Forecast_Capex_Input!$AI$12:$BB$286,$X768,$AA768),NA)</f>
        <v>N/A</v>
      </c>
      <c r="I768" s="199" t="str" cm="1">
        <f t="array" ref="I768">IFERROR(INDEX(Forecast_Capex_Input!$F$12:$F$286,$X768),NA)</f>
        <v>N/A</v>
      </c>
      <c r="J768" s="199" t="str" cm="1">
        <f t="array" ref="J768">IFERROR(INDEX(Forecast_Capex_Input!G$12:G$286,$X768),NA)</f>
        <v>N/A</v>
      </c>
      <c r="K768" s="199" t="str" cm="1">
        <f t="array" ref="K768">IFERROR(INDEX(Forecast_Capex_Input!H$12:H$286,$X768),NA)</f>
        <v>N/A</v>
      </c>
      <c r="L768" s="199" t="str" cm="1">
        <f t="array" ref="L768">IFERROR(INDEX(Forecast_Capex_Input!I$12:I$286,$X768),NA)</f>
        <v>N/A</v>
      </c>
      <c r="M768" s="199" t="str" cm="1">
        <f t="array" ref="M768">IFERROR(INDEX(Forecast_Capex_Input!J$12:J$286,$X768),NA)</f>
        <v>N/A</v>
      </c>
      <c r="N768" s="199" t="str" cm="1">
        <f t="array" ref="N768">IFERROR(INDEX(Forecast_Capex_Input!K$12:K$286,$X768),NA)</f>
        <v>N/A</v>
      </c>
      <c r="O768" s="199" t="str" cm="1">
        <f t="array" ref="O768">IFERROR(INDEX(Forecast_Capex_Input!L$12:L$286,$X768),NA)</f>
        <v>N/A</v>
      </c>
      <c r="P768" s="199" t="str" cm="1">
        <f t="array" ref="P768">IFERROR(INDEX(Forecast_Capex_Input!M$12:M$286,$X768),NA)</f>
        <v>N/A</v>
      </c>
      <c r="Q768" s="172" t="str" cm="1">
        <f t="array" ref="Q768">IFERROR(INDEX(Forecast_Capex_Input!N$12:N$286,$X768),NA)</f>
        <v>N/A</v>
      </c>
      <c r="R768" s="265" cm="1">
        <f t="array" ref="R768">IFERROR(INDEX(Forecast_Capex_Input!O$12:O$286,$X768),0)</f>
        <v>0</v>
      </c>
      <c r="S768" s="172" cm="1">
        <f t="array" ref="S768">IFERROR(INDEX(Forecast_Capex_Input!P$12:P$286,$X768),0)</f>
        <v>0</v>
      </c>
      <c r="T768" s="199" t="str" cm="1">
        <f t="array" aca="1" ref="T768" ca="1">IFERROR(INDEX(General!$K$84:$K$103,$AA768),NA)</f>
        <v>N/A</v>
      </c>
      <c r="U768" s="188" cm="1">
        <f t="array" aca="1" ref="U768" ca="1">IFERROR(
IF($F768=General!$E$25,INDEX(Forecast_Capex_Input!S$12:S$286,$X768),
INDEX(Forecast_Capex_Input!T$12:T$286,$X768)),0)</f>
        <v>0</v>
      </c>
      <c r="V768" s="222" t="b">
        <f>IFERROR(INDEX(Overheads!$T$19:$T$26,MATCH($I768,Overheads!$E$19:$E$26,0)),FALSE)</f>
        <v>0</v>
      </c>
      <c r="W768" s="165"/>
      <c r="X768" s="174" t="str">
        <f>IFERROR(
IF(MATCH($C768,Forecast_Capex_Input!$CI$12:$CI$286,1)+1&gt;MAX(Forecast_Capex_Input!$C$12:$C$286),NA,
MATCH($C768,Forecast_Capex_Input!$CI$12:$CI$286,1)+1),1)</f>
        <v>N/A</v>
      </c>
      <c r="Y768" s="174" t="str" cm="1">
        <f t="array" aca="1" ref="Y768" ca="1">IFERROR(
IF(X767&lt;&gt;X768,1,
IF(COUNTIF(OFFSET(Y767,0,0,-INDEX(Forecast_Capex_Input!$CG$12:$CG$286,$X768)),Y767)=INDEX(Forecast_Capex_Input!$CG$12:$CG$286,$X768),Y767+1,Y767)),NA)</f>
        <v>N/A</v>
      </c>
      <c r="Z768" s="174" t="str" cm="1">
        <f t="array" ref="Z768">IFERROR($C768-IF($X768=1,1,INDEX(Forecast_Capex_Input!$CI$12:$CI$286,$X768-1))+1,NA)</f>
        <v>N/A</v>
      </c>
      <c r="AA768" s="174" t="str" cm="1">
        <f t="array" aca="1" ref="AA768" ca="1">IFERROR(IF(Y768=1,
INDEX(Forecast_Capex_Input!$AI$10:$BB$10,SMALL(IF(INDEX(Forecast_Capex_Input!$AI$12:$BB$286,$X768,0)&gt;0,COLUMN(Forecast_Capex_Input!$AI$10:$BB$10)-COLUMN(Forecast_Capex_Input!$AI$12)+1),ROWS(OFFSET(AA767,0,0,-$Z768)))),
OFFSET(AA767,-INDEX(Forecast_Capex_Input!$CG$12:$CG$286,$X768)+1,0)),NA)</f>
        <v>N/A</v>
      </c>
      <c r="AB768" s="174" t="str">
        <f t="shared" ca="1" si="493"/>
        <v>N/A</v>
      </c>
      <c r="AC768" s="222" t="b">
        <f t="shared" si="525"/>
        <v>0</v>
      </c>
      <c r="AD768" s="220" t="b">
        <v>0</v>
      </c>
      <c r="AE768" s="222" t="b">
        <f t="shared" si="494"/>
        <v>1</v>
      </c>
      <c r="AF768" s="165"/>
      <c r="AG768" s="215">
        <v>0</v>
      </c>
      <c r="AH768" s="215">
        <v>0</v>
      </c>
      <c r="AI768" s="215">
        <v>0</v>
      </c>
      <c r="AJ768" s="215">
        <v>0</v>
      </c>
      <c r="AK768" s="215">
        <v>0</v>
      </c>
      <c r="AL768" s="155">
        <v>0</v>
      </c>
      <c r="AM768" s="165"/>
      <c r="AN768" s="215" cm="1">
        <f t="array" aca="1" ref="AN768" ca="1">IFERROR(INDEX(General!O$33:O$34,$AB768)
*AG768,0)</f>
        <v>0</v>
      </c>
      <c r="AO768" s="215" cm="1">
        <f t="array" aca="1" ref="AO768" ca="1">IFERROR(INDEX(General!P$33:P$34,$AB768)
*AH768,0)</f>
        <v>0</v>
      </c>
      <c r="AP768" s="215" cm="1">
        <f t="array" aca="1" ref="AP768" ca="1">IFERROR(INDEX(General!Q$33:Q$34,$AB768)
*AI768,0)</f>
        <v>0</v>
      </c>
      <c r="AQ768" s="215" cm="1">
        <f t="array" aca="1" ref="AQ768" ca="1">IFERROR(INDEX(General!R$33:R$34,$AB768)
*AJ768,0)</f>
        <v>0</v>
      </c>
      <c r="AR768" s="215" cm="1">
        <f t="array" aca="1" ref="AR768" ca="1">IFERROR(INDEX(General!S$33:S$34,$AB768)
*AK768,0)</f>
        <v>0</v>
      </c>
      <c r="AS768" s="155">
        <f t="shared" ca="1" si="526"/>
        <v>0</v>
      </c>
      <c r="AT768" s="165"/>
      <c r="AU768" s="215">
        <f ca="1">IF($AE768=FALSE,AN768*Overheads!$R$24*$V768,
IFERROR(Overheads!$O$49*$V768*AN768,0)
+IFERROR(Overheads!Q$59*$V768*(AN768/Overheads!Q$68),0))</f>
        <v>0</v>
      </c>
      <c r="AV768" s="215">
        <f ca="1">IF($AE768=FALSE,AO768*Overheads!$R$24*$V768,
IFERROR(Overheads!$O$49*$V768*AO768,0)
+IFERROR(Overheads!R$59*$V768*(AO768/Overheads!R$68),0))</f>
        <v>0</v>
      </c>
      <c r="AW768" s="215">
        <f ca="1">IF($AE768=FALSE,AP768*Overheads!$R$24*$V768,
IFERROR(Overheads!$O$49*$V768*AP768,0)
+IFERROR(Overheads!S$59*$V768*(AP768/Overheads!S$68),0))</f>
        <v>0</v>
      </c>
      <c r="AX768" s="215">
        <f ca="1">IF($AE768=FALSE,AQ768*Overheads!$R$24*$V768,
IFERROR(Overheads!$O$49*$V768*AQ768,0)
+IFERROR(Overheads!T$59*$V768*(AQ768/Overheads!T$68),0))</f>
        <v>0</v>
      </c>
      <c r="AY768" s="215">
        <f ca="1">IF($AE768=FALSE,AR768*Overheads!$R$24*$V768,
IFERROR(Overheads!$O$49*$V768*AR768,0)
+IFERROR(Overheads!U$59*$V768*(AR768/Overheads!U$68),0))</f>
        <v>0</v>
      </c>
      <c r="AZ768" s="155">
        <f t="shared" ca="1" si="527"/>
        <v>0</v>
      </c>
      <c r="BA768" s="165"/>
      <c r="BB768" s="215">
        <f ca="1">IF($AE768=FALSE,AN768*Overheads!$S$25,
IFERROR(Overheads!$O$50*AN768,0)
+IFERROR(Overheads!Q$60*(AN768/Overheads!Q$66),0))</f>
        <v>0</v>
      </c>
      <c r="BC768" s="215">
        <f ca="1">IF($AE768=FALSE,AO768*Overheads!$S$25,
IFERROR(Overheads!$O$50*AO768,0)
+IFERROR(Overheads!R$60*(AO768/Overheads!R$66),0))</f>
        <v>0</v>
      </c>
      <c r="BD768" s="215">
        <f ca="1">IF($AE768=FALSE,AP768*Overheads!$S$25,
IFERROR(Overheads!$O$50*AP768,0)
+IFERROR(Overheads!S$60*(AP768/Overheads!S$66),0))</f>
        <v>0</v>
      </c>
      <c r="BE768" s="215">
        <f ca="1">IF($AE768=FALSE,AQ768*Overheads!$S$25,
IFERROR(Overheads!$O$50*AQ768,0)
+IFERROR(Overheads!T$60*(AQ768/Overheads!T$66),0))</f>
        <v>0</v>
      </c>
      <c r="BF768" s="215">
        <f ca="1">IF($AE768=FALSE,AR768*Overheads!$S$25,
IFERROR(Overheads!$O$50*AR768,0)
+IFERROR(Overheads!U$60*(AR768/Overheads!U$66),0))</f>
        <v>0</v>
      </c>
      <c r="BG768" s="155">
        <f t="shared" ca="1" si="528"/>
        <v>0</v>
      </c>
      <c r="BH768" s="165"/>
      <c r="BI768" s="215">
        <f t="shared" ca="1" si="529"/>
        <v>0</v>
      </c>
      <c r="BJ768" s="215">
        <f t="shared" ca="1" si="495"/>
        <v>0</v>
      </c>
      <c r="BK768" s="215">
        <f t="shared" ca="1" si="496"/>
        <v>0</v>
      </c>
      <c r="BL768" s="215">
        <f t="shared" ca="1" si="497"/>
        <v>0</v>
      </c>
      <c r="BM768" s="215">
        <f t="shared" ca="1" si="498"/>
        <v>0</v>
      </c>
      <c r="BN768" s="155">
        <f t="shared" ca="1" si="530"/>
        <v>0</v>
      </c>
      <c r="BO768" s="165"/>
      <c r="BP768" s="187" cm="1">
        <f t="array" ref="BP768">IFERROR(IF($X768=$X767,BP767,INDEX(Forecast_Capex_Input!AC$12:AC$286,$X768)),0)</f>
        <v>0</v>
      </c>
      <c r="BQ768" s="187" cm="1">
        <f t="array" ref="BQ768">IFERROR(IF($X768=$X767,BQ767,INDEX(Forecast_Capex_Input!AD$12:AD$286,$X768)),0)</f>
        <v>0</v>
      </c>
      <c r="BR768" s="187" cm="1">
        <f t="array" ref="BR768">IFERROR(IF($X768=$X767,BR767,INDEX(Forecast_Capex_Input!AE$12:AE$286,$X768)),0)</f>
        <v>0</v>
      </c>
      <c r="BS768" s="187" cm="1">
        <f t="array" ref="BS768">IFERROR(IF($X768=$X767,BS767,INDEX(Forecast_Capex_Input!AF$12:AF$286,$X768)),0)</f>
        <v>0</v>
      </c>
      <c r="BT768" s="187" cm="1">
        <f t="array" ref="BT768">IFERROR(IF($X768=$X767,BT767,INDEX(Forecast_Capex_Input!AG$12:AG$286,$X768)),0)</f>
        <v>0</v>
      </c>
      <c r="BU768" s="165"/>
      <c r="BV768" s="215">
        <f t="shared" si="499"/>
        <v>0</v>
      </c>
      <c r="BW768" s="215">
        <f t="shared" si="500"/>
        <v>0</v>
      </c>
      <c r="BX768" s="215">
        <f t="shared" si="501"/>
        <v>0</v>
      </c>
      <c r="BY768" s="215">
        <f t="shared" si="502"/>
        <v>0</v>
      </c>
      <c r="BZ768" s="215">
        <f t="shared" si="503"/>
        <v>0</v>
      </c>
      <c r="CA768" s="155">
        <f t="shared" si="531"/>
        <v>0</v>
      </c>
      <c r="CB768" s="165"/>
      <c r="CC768" s="215">
        <f t="shared" si="504"/>
        <v>0</v>
      </c>
      <c r="CD768" s="215">
        <f t="shared" si="505"/>
        <v>0</v>
      </c>
      <c r="CE768" s="215">
        <f t="shared" si="506"/>
        <v>0</v>
      </c>
      <c r="CF768" s="215">
        <f t="shared" si="507"/>
        <v>0</v>
      </c>
      <c r="CG768" s="215">
        <f t="shared" si="508"/>
        <v>0</v>
      </c>
      <c r="CH768" s="155">
        <f t="shared" si="532"/>
        <v>0</v>
      </c>
      <c r="CI768" s="165"/>
      <c r="CJ768" s="215">
        <f t="shared" si="509"/>
        <v>0</v>
      </c>
      <c r="CK768" s="215">
        <f t="shared" si="510"/>
        <v>0</v>
      </c>
      <c r="CL768" s="215">
        <f t="shared" si="511"/>
        <v>0</v>
      </c>
      <c r="CM768" s="215">
        <f t="shared" si="512"/>
        <v>0</v>
      </c>
      <c r="CN768" s="215">
        <f t="shared" si="513"/>
        <v>0</v>
      </c>
      <c r="CO768" s="155">
        <f t="shared" si="533"/>
        <v>0</v>
      </c>
      <c r="CP768" s="165"/>
      <c r="CQ768" s="223">
        <f t="shared" si="514"/>
        <v>0</v>
      </c>
      <c r="CR768" s="223">
        <f t="shared" si="515"/>
        <v>0</v>
      </c>
      <c r="CS768" s="223">
        <f t="shared" si="516"/>
        <v>0</v>
      </c>
      <c r="CT768" s="223">
        <f t="shared" si="517"/>
        <v>0</v>
      </c>
      <c r="CU768" s="223">
        <f t="shared" si="518"/>
        <v>0</v>
      </c>
      <c r="CV768" s="155">
        <f t="shared" si="534"/>
        <v>0</v>
      </c>
      <c r="CW768" s="165"/>
      <c r="CX768" s="215">
        <f t="shared" si="535"/>
        <v>0</v>
      </c>
      <c r="CY768" s="215">
        <f t="shared" si="519"/>
        <v>0</v>
      </c>
      <c r="CZ768" s="215">
        <f t="shared" si="520"/>
        <v>0</v>
      </c>
      <c r="DA768" s="215">
        <f t="shared" si="521"/>
        <v>0</v>
      </c>
      <c r="DB768" s="215">
        <f t="shared" si="522"/>
        <v>0</v>
      </c>
      <c r="DC768" s="155">
        <f t="shared" si="536"/>
        <v>0</v>
      </c>
      <c r="DD768" s="165"/>
      <c r="DE768" s="188" t="b" cm="1">
        <f t="array" aca="1" ref="DE768" ca="1">OR($G768=Forecast_Capex_Input!$BF$8:$BF$10)</f>
        <v>0</v>
      </c>
      <c r="DF768" s="188" cm="1">
        <f t="array" aca="1" ref="DF768" ca="1">IFERROR(INDEX(Forecast_Capex_Input!BG$12:BG$286,$X768)
*(INDEX(Forecast_Capex_Input!$H$12:$H$286,$X768)=Repex),0)
*$DE768</f>
        <v>0</v>
      </c>
      <c r="DG768" s="188" cm="1">
        <f t="array" aca="1" ref="DG768" ca="1">IFERROR(INDEX(Forecast_Capex_Input!BH$12:BH$286,$X768)
*(INDEX(Forecast_Capex_Input!$H$12:$H$286,$X768)=Repex),0)
*$DE768</f>
        <v>0</v>
      </c>
      <c r="DH768" s="188" cm="1">
        <f t="array" aca="1" ref="DH768" ca="1">IFERROR(INDEX(Forecast_Capex_Input!BI$12:BI$286,$X768)
*(INDEX(Forecast_Capex_Input!$H$12:$H$286,$X768)=Repex),0)
*$DE768</f>
        <v>0</v>
      </c>
      <c r="DI768" s="188" cm="1">
        <f t="array" aca="1" ref="DI768" ca="1">IFERROR(INDEX(Forecast_Capex_Input!BJ$12:BJ$286,$X768)
*(INDEX(Forecast_Capex_Input!$H$12:$H$286,$X768)=Repex),0)
*$DE768</f>
        <v>0</v>
      </c>
      <c r="DJ768" s="188" cm="1">
        <f t="array" aca="1" ref="DJ768" ca="1">IFERROR(INDEX(Forecast_Capex_Input!BK$12:BK$286,$X768)
*(INDEX(Forecast_Capex_Input!$H$12:$H$286,$X768)=Repex),0)
*$DE768</f>
        <v>0</v>
      </c>
      <c r="DK768" s="188" cm="1">
        <f t="array" aca="1" ref="DK768" ca="1">IFERROR(INDEX(Forecast_Capex_Input!BL$12:BL$286,$X768)
*(INDEX(Forecast_Capex_Input!$H$12:$H$286,$X768)=Repex),0)
*$DE768</f>
        <v>0</v>
      </c>
      <c r="DL768" s="165"/>
      <c r="DM768" s="188" t="b" cm="1">
        <f t="array" aca="1" ref="DM768" ca="1">OR($G768=Forecast_Capex_Input!$BN$8:$BN$9)</f>
        <v>0</v>
      </c>
      <c r="DN768" s="188" cm="1">
        <f t="array" aca="1" ref="DN768" ca="1">IFERROR(INDEX(Forecast_Capex_Input!BO$12:BO$286,$X768)
*(INDEX(Forecast_Capex_Input!$H$12:$H$286,$X768)=Repex),0)
*$DM768</f>
        <v>0</v>
      </c>
      <c r="DO768" s="188" cm="1">
        <f t="array" aca="1" ref="DO768" ca="1">IFERROR(INDEX(Forecast_Capex_Input!BP$12:BP$286,$X768)
*(INDEX(Forecast_Capex_Input!$H$12:$H$286,$X768)=Repex),0)
*$DM768</f>
        <v>0</v>
      </c>
      <c r="DP768" s="188" cm="1">
        <f t="array" aca="1" ref="DP768" ca="1">IFERROR(INDEX(Forecast_Capex_Input!BQ$12:BQ$286,$X768)
*(INDEX(Forecast_Capex_Input!$H$12:$H$286,$X768)=Repex),0)
*$DM768</f>
        <v>0</v>
      </c>
      <c r="DQ768" s="188" cm="1">
        <f t="array" aca="1" ref="DQ768" ca="1">IFERROR(INDEX(Forecast_Capex_Input!BR$12:BR$286,$X768)
*(INDEX(Forecast_Capex_Input!$H$12:$H$286,$X768)=Repex),0)
*$DM768</f>
        <v>0</v>
      </c>
      <c r="DR768" s="188" cm="1">
        <f t="array" aca="1" ref="DR768" ca="1">IFERROR(INDEX(Forecast_Capex_Input!BS$12:BS$286,$X768)
*(INDEX(Forecast_Capex_Input!$H$12:$H$286,$X768)=Repex),0)
*$DM768</f>
        <v>0</v>
      </c>
      <c r="DS768" s="165"/>
      <c r="DT768" s="188" t="b" cm="1">
        <f t="array" aca="1" ref="DT768" ca="1">OR($G768=Forecast_Capex_Input!$BU$8:$BU$10)</f>
        <v>0</v>
      </c>
      <c r="DU768" s="188" cm="1">
        <f t="array" aca="1" ref="DU768" ca="1">IFERROR(INDEX(Forecast_Capex_Input!BV$12:BV$286,$X768)
*(INDEX(Forecast_Capex_Input!$H$12:$H$286,$X768)=Repex),0)
*$DT768</f>
        <v>0</v>
      </c>
      <c r="DV768" s="188" cm="1">
        <f t="array" aca="1" ref="DV768" ca="1">IFERROR(INDEX(Forecast_Capex_Input!BW$12:BW$286,$X768)
*(INDEX(Forecast_Capex_Input!$H$12:$H$286,$X768)=Repex),0)
*$DT768</f>
        <v>0</v>
      </c>
      <c r="DW768" s="188" cm="1">
        <f t="array" aca="1" ref="DW768" ca="1">IFERROR(INDEX(Forecast_Capex_Input!BX$12:BX$286,$X768)
*(INDEX(Forecast_Capex_Input!$H$12:$H$286,$X768)=Repex),0)
*$DT768</f>
        <v>0</v>
      </c>
      <c r="DX768" s="188" cm="1">
        <f t="array" aca="1" ref="DX768" ca="1">IFERROR(INDEX(Forecast_Capex_Input!BY$12:BY$286,$X768)
*(INDEX(Forecast_Capex_Input!$H$12:$H$286,$X768)=Repex),0)
*$DT768</f>
        <v>0</v>
      </c>
      <c r="DY768" s="188" cm="1">
        <f t="array" aca="1" ref="DY768" ca="1">IFERROR(INDEX(Forecast_Capex_Input!BZ$12:BZ$286,$X768)
*(INDEX(Forecast_Capex_Input!$H$12:$H$286,$X768)=Repex),0)
*$DT768</f>
        <v>0</v>
      </c>
      <c r="DZ768" s="188" cm="1">
        <f t="array" aca="1" ref="DZ768" ca="1">IFERROR(INDEX(Forecast_Capex_Input!CA$12:CA$286,$X768)
*(INDEX(Forecast_Capex_Input!$H$12:$H$286,$X768)=Repex),0)
*$DT768</f>
        <v>0</v>
      </c>
      <c r="EA768" s="188" cm="1">
        <f t="array" aca="1" ref="EA768" ca="1">IFERROR(INDEX(Forecast_Capex_Input!CB$12:CB$286,$X768)
*(INDEX(Forecast_Capex_Input!$H$12:$H$286,$X768)=Repex),0)
*$DT768</f>
        <v>0</v>
      </c>
      <c r="EB768" s="188" cm="1">
        <f t="array" aca="1" ref="EB768" ca="1">IFERROR(INDEX(Forecast_Capex_Input!CC$12:CC$286,$X768)
*(INDEX(Forecast_Capex_Input!$H$12:$H$286,$X768)=Repex),0)
*$DT768</f>
        <v>0</v>
      </c>
      <c r="EC768" s="165"/>
      <c r="ED768" s="226" t="str">
        <f t="shared" si="523"/>
        <v>N/A</v>
      </c>
      <c r="EE768" s="174" t="s">
        <v>15</v>
      </c>
    </row>
    <row r="769" spans="3:135" x14ac:dyDescent="0.2">
      <c r="C769" s="174">
        <f t="shared" si="524"/>
        <v>759</v>
      </c>
      <c r="D769" s="167" t="str" cm="1">
        <f t="array" ref="D769">IFERROR(INDEX(Forecast_Capex_Input!$D$12:$D$286,$X769),NA)</f>
        <v>N/A</v>
      </c>
      <c r="E769" s="172" t="str" cm="1">
        <f t="array" ref="E769">IF($X769=NA,NA,INDEX(Forecast_Capex_Input!$E$12:$E$286,$X769))</f>
        <v>N/A</v>
      </c>
      <c r="F769" s="167" t="str" cm="1">
        <f t="array" aca="1" ref="F769" ca="1">IFERROR(INDEX(General!$E$25:$E$26,$Y769),NA)</f>
        <v>N/A</v>
      </c>
      <c r="G769" s="167" t="str" cm="1">
        <f t="array" aca="1" ref="G769" ca="1">IFERROR(INDEX(Forecast_Capex_Input!$AI$11:$BB$11,$AA769),NA)</f>
        <v>N/A</v>
      </c>
      <c r="H769" s="189" t="str" cm="1">
        <f t="array" aca="1" ref="H769" ca="1">IFERROR(INDEX(Forecast_Capex_Input!$AI$12:$BB$286,$X769,$AA769),NA)</f>
        <v>N/A</v>
      </c>
      <c r="I769" s="199" t="str" cm="1">
        <f t="array" ref="I769">IFERROR(INDEX(Forecast_Capex_Input!$F$12:$F$286,$X769),NA)</f>
        <v>N/A</v>
      </c>
      <c r="J769" s="199" t="str" cm="1">
        <f t="array" ref="J769">IFERROR(INDEX(Forecast_Capex_Input!G$12:G$286,$X769),NA)</f>
        <v>N/A</v>
      </c>
      <c r="K769" s="199" t="str" cm="1">
        <f t="array" ref="K769">IFERROR(INDEX(Forecast_Capex_Input!H$12:H$286,$X769),NA)</f>
        <v>N/A</v>
      </c>
      <c r="L769" s="199" t="str" cm="1">
        <f t="array" ref="L769">IFERROR(INDEX(Forecast_Capex_Input!I$12:I$286,$X769),NA)</f>
        <v>N/A</v>
      </c>
      <c r="M769" s="199" t="str" cm="1">
        <f t="array" ref="M769">IFERROR(INDEX(Forecast_Capex_Input!J$12:J$286,$X769),NA)</f>
        <v>N/A</v>
      </c>
      <c r="N769" s="199" t="str" cm="1">
        <f t="array" ref="N769">IFERROR(INDEX(Forecast_Capex_Input!K$12:K$286,$X769),NA)</f>
        <v>N/A</v>
      </c>
      <c r="O769" s="199" t="str" cm="1">
        <f t="array" ref="O769">IFERROR(INDEX(Forecast_Capex_Input!L$12:L$286,$X769),NA)</f>
        <v>N/A</v>
      </c>
      <c r="P769" s="199" t="str" cm="1">
        <f t="array" ref="P769">IFERROR(INDEX(Forecast_Capex_Input!M$12:M$286,$X769),NA)</f>
        <v>N/A</v>
      </c>
      <c r="Q769" s="172" t="str" cm="1">
        <f t="array" ref="Q769">IFERROR(INDEX(Forecast_Capex_Input!N$12:N$286,$X769),NA)</f>
        <v>N/A</v>
      </c>
      <c r="R769" s="265" cm="1">
        <f t="array" ref="R769">IFERROR(INDEX(Forecast_Capex_Input!O$12:O$286,$X769),0)</f>
        <v>0</v>
      </c>
      <c r="S769" s="172" cm="1">
        <f t="array" ref="S769">IFERROR(INDEX(Forecast_Capex_Input!P$12:P$286,$X769),0)</f>
        <v>0</v>
      </c>
      <c r="T769" s="199" t="str" cm="1">
        <f t="array" aca="1" ref="T769" ca="1">IFERROR(INDEX(General!$K$84:$K$103,$AA769),NA)</f>
        <v>N/A</v>
      </c>
      <c r="U769" s="188" cm="1">
        <f t="array" aca="1" ref="U769" ca="1">IFERROR(
IF($F769=General!$E$25,INDEX(Forecast_Capex_Input!S$12:S$286,$X769),
INDEX(Forecast_Capex_Input!T$12:T$286,$X769)),0)</f>
        <v>0</v>
      </c>
      <c r="V769" s="222" t="b">
        <f>IFERROR(INDEX(Overheads!$T$19:$T$26,MATCH($I769,Overheads!$E$19:$E$26,0)),FALSE)</f>
        <v>0</v>
      </c>
      <c r="W769" s="165"/>
      <c r="X769" s="174" t="str">
        <f>IFERROR(
IF(MATCH($C769,Forecast_Capex_Input!$CI$12:$CI$286,1)+1&gt;MAX(Forecast_Capex_Input!$C$12:$C$286),NA,
MATCH($C769,Forecast_Capex_Input!$CI$12:$CI$286,1)+1),1)</f>
        <v>N/A</v>
      </c>
      <c r="Y769" s="174" t="str" cm="1">
        <f t="array" aca="1" ref="Y769" ca="1">IFERROR(
IF(X768&lt;&gt;X769,1,
IF(COUNTIF(OFFSET(Y768,0,0,-INDEX(Forecast_Capex_Input!$CG$12:$CG$286,$X769)),Y768)=INDEX(Forecast_Capex_Input!$CG$12:$CG$286,$X769),Y768+1,Y768)),NA)</f>
        <v>N/A</v>
      </c>
      <c r="Z769" s="174" t="str" cm="1">
        <f t="array" ref="Z769">IFERROR($C769-IF($X769=1,1,INDEX(Forecast_Capex_Input!$CI$12:$CI$286,$X769-1))+1,NA)</f>
        <v>N/A</v>
      </c>
      <c r="AA769" s="174" t="str" cm="1">
        <f t="array" aca="1" ref="AA769" ca="1">IFERROR(IF(Y769=1,
INDEX(Forecast_Capex_Input!$AI$10:$BB$10,SMALL(IF(INDEX(Forecast_Capex_Input!$AI$12:$BB$286,$X769,0)&gt;0,COLUMN(Forecast_Capex_Input!$AI$10:$BB$10)-COLUMN(Forecast_Capex_Input!$AI$12)+1),ROWS(OFFSET(AA768,0,0,-$Z769)))),
OFFSET(AA768,-INDEX(Forecast_Capex_Input!$CG$12:$CG$286,$X769)+1,0)),NA)</f>
        <v>N/A</v>
      </c>
      <c r="AB769" s="174" t="str">
        <f t="shared" ca="1" si="493"/>
        <v>N/A</v>
      </c>
      <c r="AC769" s="222" t="b">
        <f t="shared" si="525"/>
        <v>0</v>
      </c>
      <c r="AD769" s="220" t="b">
        <v>0</v>
      </c>
      <c r="AE769" s="222" t="b">
        <f t="shared" si="494"/>
        <v>1</v>
      </c>
      <c r="AF769" s="165"/>
      <c r="AG769" s="215">
        <v>0</v>
      </c>
      <c r="AH769" s="215">
        <v>0</v>
      </c>
      <c r="AI769" s="215">
        <v>0</v>
      </c>
      <c r="AJ769" s="215">
        <v>0</v>
      </c>
      <c r="AK769" s="215">
        <v>0</v>
      </c>
      <c r="AL769" s="155">
        <v>0</v>
      </c>
      <c r="AM769" s="165"/>
      <c r="AN769" s="215" cm="1">
        <f t="array" aca="1" ref="AN769" ca="1">IFERROR(INDEX(General!O$33:O$34,$AB769)
*AG769,0)</f>
        <v>0</v>
      </c>
      <c r="AO769" s="215" cm="1">
        <f t="array" aca="1" ref="AO769" ca="1">IFERROR(INDEX(General!P$33:P$34,$AB769)
*AH769,0)</f>
        <v>0</v>
      </c>
      <c r="AP769" s="215" cm="1">
        <f t="array" aca="1" ref="AP769" ca="1">IFERROR(INDEX(General!Q$33:Q$34,$AB769)
*AI769,0)</f>
        <v>0</v>
      </c>
      <c r="AQ769" s="215" cm="1">
        <f t="array" aca="1" ref="AQ769" ca="1">IFERROR(INDEX(General!R$33:R$34,$AB769)
*AJ769,0)</f>
        <v>0</v>
      </c>
      <c r="AR769" s="215" cm="1">
        <f t="array" aca="1" ref="AR769" ca="1">IFERROR(INDEX(General!S$33:S$34,$AB769)
*AK769,0)</f>
        <v>0</v>
      </c>
      <c r="AS769" s="155">
        <f t="shared" ca="1" si="526"/>
        <v>0</v>
      </c>
      <c r="AT769" s="165"/>
      <c r="AU769" s="215">
        <f ca="1">IF($AE769=FALSE,AN769*Overheads!$R$24*$V769,
IFERROR(Overheads!$O$49*$V769*AN769,0)
+IFERROR(Overheads!Q$59*$V769*(AN769/Overheads!Q$68),0))</f>
        <v>0</v>
      </c>
      <c r="AV769" s="215">
        <f ca="1">IF($AE769=FALSE,AO769*Overheads!$R$24*$V769,
IFERROR(Overheads!$O$49*$V769*AO769,0)
+IFERROR(Overheads!R$59*$V769*(AO769/Overheads!R$68),0))</f>
        <v>0</v>
      </c>
      <c r="AW769" s="215">
        <f ca="1">IF($AE769=FALSE,AP769*Overheads!$R$24*$V769,
IFERROR(Overheads!$O$49*$V769*AP769,0)
+IFERROR(Overheads!S$59*$V769*(AP769/Overheads!S$68),0))</f>
        <v>0</v>
      </c>
      <c r="AX769" s="215">
        <f ca="1">IF($AE769=FALSE,AQ769*Overheads!$R$24*$V769,
IFERROR(Overheads!$O$49*$V769*AQ769,0)
+IFERROR(Overheads!T$59*$V769*(AQ769/Overheads!T$68),0))</f>
        <v>0</v>
      </c>
      <c r="AY769" s="215">
        <f ca="1">IF($AE769=FALSE,AR769*Overheads!$R$24*$V769,
IFERROR(Overheads!$O$49*$V769*AR769,0)
+IFERROR(Overheads!U$59*$V769*(AR769/Overheads!U$68),0))</f>
        <v>0</v>
      </c>
      <c r="AZ769" s="155">
        <f t="shared" ca="1" si="527"/>
        <v>0</v>
      </c>
      <c r="BA769" s="165"/>
      <c r="BB769" s="215">
        <f ca="1">IF($AE769=FALSE,AN769*Overheads!$S$25,
IFERROR(Overheads!$O$50*AN769,0)
+IFERROR(Overheads!Q$60*(AN769/Overheads!Q$66),0))</f>
        <v>0</v>
      </c>
      <c r="BC769" s="215">
        <f ca="1">IF($AE769=FALSE,AO769*Overheads!$S$25,
IFERROR(Overheads!$O$50*AO769,0)
+IFERROR(Overheads!R$60*(AO769/Overheads!R$66),0))</f>
        <v>0</v>
      </c>
      <c r="BD769" s="215">
        <f ca="1">IF($AE769=FALSE,AP769*Overheads!$S$25,
IFERROR(Overheads!$O$50*AP769,0)
+IFERROR(Overheads!S$60*(AP769/Overheads!S$66),0))</f>
        <v>0</v>
      </c>
      <c r="BE769" s="215">
        <f ca="1">IF($AE769=FALSE,AQ769*Overheads!$S$25,
IFERROR(Overheads!$O$50*AQ769,0)
+IFERROR(Overheads!T$60*(AQ769/Overheads!T$66),0))</f>
        <v>0</v>
      </c>
      <c r="BF769" s="215">
        <f ca="1">IF($AE769=FALSE,AR769*Overheads!$S$25,
IFERROR(Overheads!$O$50*AR769,0)
+IFERROR(Overheads!U$60*(AR769/Overheads!U$66),0))</f>
        <v>0</v>
      </c>
      <c r="BG769" s="155">
        <f t="shared" ca="1" si="528"/>
        <v>0</v>
      </c>
      <c r="BH769" s="165"/>
      <c r="BI769" s="215">
        <f t="shared" ca="1" si="529"/>
        <v>0</v>
      </c>
      <c r="BJ769" s="215">
        <f t="shared" ca="1" si="495"/>
        <v>0</v>
      </c>
      <c r="BK769" s="215">
        <f t="shared" ca="1" si="496"/>
        <v>0</v>
      </c>
      <c r="BL769" s="215">
        <f t="shared" ca="1" si="497"/>
        <v>0</v>
      </c>
      <c r="BM769" s="215">
        <f t="shared" ca="1" si="498"/>
        <v>0</v>
      </c>
      <c r="BN769" s="155">
        <f t="shared" ca="1" si="530"/>
        <v>0</v>
      </c>
      <c r="BO769" s="165"/>
      <c r="BP769" s="187" cm="1">
        <f t="array" ref="BP769">IFERROR(IF($X769=$X768,BP768,INDEX(Forecast_Capex_Input!AC$12:AC$286,$X769)),0)</f>
        <v>0</v>
      </c>
      <c r="BQ769" s="187" cm="1">
        <f t="array" ref="BQ769">IFERROR(IF($X769=$X768,BQ768,INDEX(Forecast_Capex_Input!AD$12:AD$286,$X769)),0)</f>
        <v>0</v>
      </c>
      <c r="BR769" s="187" cm="1">
        <f t="array" ref="BR769">IFERROR(IF($X769=$X768,BR768,INDEX(Forecast_Capex_Input!AE$12:AE$286,$X769)),0)</f>
        <v>0</v>
      </c>
      <c r="BS769" s="187" cm="1">
        <f t="array" ref="BS769">IFERROR(IF($X769=$X768,BS768,INDEX(Forecast_Capex_Input!AF$12:AF$286,$X769)),0)</f>
        <v>0</v>
      </c>
      <c r="BT769" s="187" cm="1">
        <f t="array" ref="BT769">IFERROR(IF($X769=$X768,BT768,INDEX(Forecast_Capex_Input!AG$12:AG$286,$X769)),0)</f>
        <v>0</v>
      </c>
      <c r="BU769" s="165"/>
      <c r="BV769" s="215">
        <f t="shared" si="499"/>
        <v>0</v>
      </c>
      <c r="BW769" s="215">
        <f t="shared" si="500"/>
        <v>0</v>
      </c>
      <c r="BX769" s="215">
        <f t="shared" si="501"/>
        <v>0</v>
      </c>
      <c r="BY769" s="215">
        <f t="shared" si="502"/>
        <v>0</v>
      </c>
      <c r="BZ769" s="215">
        <f t="shared" si="503"/>
        <v>0</v>
      </c>
      <c r="CA769" s="155">
        <f t="shared" si="531"/>
        <v>0</v>
      </c>
      <c r="CB769" s="165"/>
      <c r="CC769" s="215">
        <f t="shared" si="504"/>
        <v>0</v>
      </c>
      <c r="CD769" s="215">
        <f t="shared" si="505"/>
        <v>0</v>
      </c>
      <c r="CE769" s="215">
        <f t="shared" si="506"/>
        <v>0</v>
      </c>
      <c r="CF769" s="215">
        <f t="shared" si="507"/>
        <v>0</v>
      </c>
      <c r="CG769" s="215">
        <f t="shared" si="508"/>
        <v>0</v>
      </c>
      <c r="CH769" s="155">
        <f t="shared" si="532"/>
        <v>0</v>
      </c>
      <c r="CI769" s="165"/>
      <c r="CJ769" s="215">
        <f t="shared" si="509"/>
        <v>0</v>
      </c>
      <c r="CK769" s="215">
        <f t="shared" si="510"/>
        <v>0</v>
      </c>
      <c r="CL769" s="215">
        <f t="shared" si="511"/>
        <v>0</v>
      </c>
      <c r="CM769" s="215">
        <f t="shared" si="512"/>
        <v>0</v>
      </c>
      <c r="CN769" s="215">
        <f t="shared" si="513"/>
        <v>0</v>
      </c>
      <c r="CO769" s="155">
        <f t="shared" si="533"/>
        <v>0</v>
      </c>
      <c r="CP769" s="165"/>
      <c r="CQ769" s="223">
        <f t="shared" si="514"/>
        <v>0</v>
      </c>
      <c r="CR769" s="223">
        <f t="shared" si="515"/>
        <v>0</v>
      </c>
      <c r="CS769" s="223">
        <f t="shared" si="516"/>
        <v>0</v>
      </c>
      <c r="CT769" s="223">
        <f t="shared" si="517"/>
        <v>0</v>
      </c>
      <c r="CU769" s="223">
        <f t="shared" si="518"/>
        <v>0</v>
      </c>
      <c r="CV769" s="155">
        <f t="shared" si="534"/>
        <v>0</v>
      </c>
      <c r="CW769" s="165"/>
      <c r="CX769" s="215">
        <f t="shared" si="535"/>
        <v>0</v>
      </c>
      <c r="CY769" s="215">
        <f t="shared" si="519"/>
        <v>0</v>
      </c>
      <c r="CZ769" s="215">
        <f t="shared" si="520"/>
        <v>0</v>
      </c>
      <c r="DA769" s="215">
        <f t="shared" si="521"/>
        <v>0</v>
      </c>
      <c r="DB769" s="215">
        <f t="shared" si="522"/>
        <v>0</v>
      </c>
      <c r="DC769" s="155">
        <f t="shared" si="536"/>
        <v>0</v>
      </c>
      <c r="DD769" s="165"/>
      <c r="DE769" s="188" t="b" cm="1">
        <f t="array" aca="1" ref="DE769" ca="1">OR($G769=Forecast_Capex_Input!$BF$8:$BF$10)</f>
        <v>0</v>
      </c>
      <c r="DF769" s="188" cm="1">
        <f t="array" aca="1" ref="DF769" ca="1">IFERROR(INDEX(Forecast_Capex_Input!BG$12:BG$286,$X769)
*(INDEX(Forecast_Capex_Input!$H$12:$H$286,$X769)=Repex),0)
*$DE769</f>
        <v>0</v>
      </c>
      <c r="DG769" s="188" cm="1">
        <f t="array" aca="1" ref="DG769" ca="1">IFERROR(INDEX(Forecast_Capex_Input!BH$12:BH$286,$X769)
*(INDEX(Forecast_Capex_Input!$H$12:$H$286,$X769)=Repex),0)
*$DE769</f>
        <v>0</v>
      </c>
      <c r="DH769" s="188" cm="1">
        <f t="array" aca="1" ref="DH769" ca="1">IFERROR(INDEX(Forecast_Capex_Input!BI$12:BI$286,$X769)
*(INDEX(Forecast_Capex_Input!$H$12:$H$286,$X769)=Repex),0)
*$DE769</f>
        <v>0</v>
      </c>
      <c r="DI769" s="188" cm="1">
        <f t="array" aca="1" ref="DI769" ca="1">IFERROR(INDEX(Forecast_Capex_Input!BJ$12:BJ$286,$X769)
*(INDEX(Forecast_Capex_Input!$H$12:$H$286,$X769)=Repex),0)
*$DE769</f>
        <v>0</v>
      </c>
      <c r="DJ769" s="188" cm="1">
        <f t="array" aca="1" ref="DJ769" ca="1">IFERROR(INDEX(Forecast_Capex_Input!BK$12:BK$286,$X769)
*(INDEX(Forecast_Capex_Input!$H$12:$H$286,$X769)=Repex),0)
*$DE769</f>
        <v>0</v>
      </c>
      <c r="DK769" s="188" cm="1">
        <f t="array" aca="1" ref="DK769" ca="1">IFERROR(INDEX(Forecast_Capex_Input!BL$12:BL$286,$X769)
*(INDEX(Forecast_Capex_Input!$H$12:$H$286,$X769)=Repex),0)
*$DE769</f>
        <v>0</v>
      </c>
      <c r="DL769" s="165"/>
      <c r="DM769" s="188" t="b" cm="1">
        <f t="array" aca="1" ref="DM769" ca="1">OR($G769=Forecast_Capex_Input!$BN$8:$BN$9)</f>
        <v>0</v>
      </c>
      <c r="DN769" s="188" cm="1">
        <f t="array" aca="1" ref="DN769" ca="1">IFERROR(INDEX(Forecast_Capex_Input!BO$12:BO$286,$X769)
*(INDEX(Forecast_Capex_Input!$H$12:$H$286,$X769)=Repex),0)
*$DM769</f>
        <v>0</v>
      </c>
      <c r="DO769" s="188" cm="1">
        <f t="array" aca="1" ref="DO769" ca="1">IFERROR(INDEX(Forecast_Capex_Input!BP$12:BP$286,$X769)
*(INDEX(Forecast_Capex_Input!$H$12:$H$286,$X769)=Repex),0)
*$DM769</f>
        <v>0</v>
      </c>
      <c r="DP769" s="188" cm="1">
        <f t="array" aca="1" ref="DP769" ca="1">IFERROR(INDEX(Forecast_Capex_Input!BQ$12:BQ$286,$X769)
*(INDEX(Forecast_Capex_Input!$H$12:$H$286,$X769)=Repex),0)
*$DM769</f>
        <v>0</v>
      </c>
      <c r="DQ769" s="188" cm="1">
        <f t="array" aca="1" ref="DQ769" ca="1">IFERROR(INDEX(Forecast_Capex_Input!BR$12:BR$286,$X769)
*(INDEX(Forecast_Capex_Input!$H$12:$H$286,$X769)=Repex),0)
*$DM769</f>
        <v>0</v>
      </c>
      <c r="DR769" s="188" cm="1">
        <f t="array" aca="1" ref="DR769" ca="1">IFERROR(INDEX(Forecast_Capex_Input!BS$12:BS$286,$X769)
*(INDEX(Forecast_Capex_Input!$H$12:$H$286,$X769)=Repex),0)
*$DM769</f>
        <v>0</v>
      </c>
      <c r="DS769" s="165"/>
      <c r="DT769" s="188" t="b" cm="1">
        <f t="array" aca="1" ref="DT769" ca="1">OR($G769=Forecast_Capex_Input!$BU$8:$BU$10)</f>
        <v>0</v>
      </c>
      <c r="DU769" s="188" cm="1">
        <f t="array" aca="1" ref="DU769" ca="1">IFERROR(INDEX(Forecast_Capex_Input!BV$12:BV$286,$X769)
*(INDEX(Forecast_Capex_Input!$H$12:$H$286,$X769)=Repex),0)
*$DT769</f>
        <v>0</v>
      </c>
      <c r="DV769" s="188" cm="1">
        <f t="array" aca="1" ref="DV769" ca="1">IFERROR(INDEX(Forecast_Capex_Input!BW$12:BW$286,$X769)
*(INDEX(Forecast_Capex_Input!$H$12:$H$286,$X769)=Repex),0)
*$DT769</f>
        <v>0</v>
      </c>
      <c r="DW769" s="188" cm="1">
        <f t="array" aca="1" ref="DW769" ca="1">IFERROR(INDEX(Forecast_Capex_Input!BX$12:BX$286,$X769)
*(INDEX(Forecast_Capex_Input!$H$12:$H$286,$X769)=Repex),0)
*$DT769</f>
        <v>0</v>
      </c>
      <c r="DX769" s="188" cm="1">
        <f t="array" aca="1" ref="DX769" ca="1">IFERROR(INDEX(Forecast_Capex_Input!BY$12:BY$286,$X769)
*(INDEX(Forecast_Capex_Input!$H$12:$H$286,$X769)=Repex),0)
*$DT769</f>
        <v>0</v>
      </c>
      <c r="DY769" s="188" cm="1">
        <f t="array" aca="1" ref="DY769" ca="1">IFERROR(INDEX(Forecast_Capex_Input!BZ$12:BZ$286,$X769)
*(INDEX(Forecast_Capex_Input!$H$12:$H$286,$X769)=Repex),0)
*$DT769</f>
        <v>0</v>
      </c>
      <c r="DZ769" s="188" cm="1">
        <f t="array" aca="1" ref="DZ769" ca="1">IFERROR(INDEX(Forecast_Capex_Input!CA$12:CA$286,$X769)
*(INDEX(Forecast_Capex_Input!$H$12:$H$286,$X769)=Repex),0)
*$DT769</f>
        <v>0</v>
      </c>
      <c r="EA769" s="188" cm="1">
        <f t="array" aca="1" ref="EA769" ca="1">IFERROR(INDEX(Forecast_Capex_Input!CB$12:CB$286,$X769)
*(INDEX(Forecast_Capex_Input!$H$12:$H$286,$X769)=Repex),0)
*$DT769</f>
        <v>0</v>
      </c>
      <c r="EB769" s="188" cm="1">
        <f t="array" aca="1" ref="EB769" ca="1">IFERROR(INDEX(Forecast_Capex_Input!CC$12:CC$286,$X769)
*(INDEX(Forecast_Capex_Input!$H$12:$H$286,$X769)=Repex),0)
*$DT769</f>
        <v>0</v>
      </c>
      <c r="EC769" s="165"/>
      <c r="ED769" s="226" t="str">
        <f t="shared" si="523"/>
        <v>N/A</v>
      </c>
      <c r="EE769" s="174" t="s">
        <v>15</v>
      </c>
    </row>
    <row r="770" spans="3:135" x14ac:dyDescent="0.2">
      <c r="C770" s="174">
        <f t="shared" si="524"/>
        <v>760</v>
      </c>
      <c r="D770" s="167" t="str" cm="1">
        <f t="array" ref="D770">IFERROR(INDEX(Forecast_Capex_Input!$D$12:$D$286,$X770),NA)</f>
        <v>N/A</v>
      </c>
      <c r="E770" s="172" t="str" cm="1">
        <f t="array" ref="E770">IF($X770=NA,NA,INDEX(Forecast_Capex_Input!$E$12:$E$286,$X770))</f>
        <v>N/A</v>
      </c>
      <c r="F770" s="167" t="str" cm="1">
        <f t="array" aca="1" ref="F770" ca="1">IFERROR(INDEX(General!$E$25:$E$26,$Y770),NA)</f>
        <v>N/A</v>
      </c>
      <c r="G770" s="167" t="str" cm="1">
        <f t="array" aca="1" ref="G770" ca="1">IFERROR(INDEX(Forecast_Capex_Input!$AI$11:$BB$11,$AA770),NA)</f>
        <v>N/A</v>
      </c>
      <c r="H770" s="189" t="str" cm="1">
        <f t="array" aca="1" ref="H770" ca="1">IFERROR(INDEX(Forecast_Capex_Input!$AI$12:$BB$286,$X770,$AA770),NA)</f>
        <v>N/A</v>
      </c>
      <c r="I770" s="199" t="str" cm="1">
        <f t="array" ref="I770">IFERROR(INDEX(Forecast_Capex_Input!$F$12:$F$286,$X770),NA)</f>
        <v>N/A</v>
      </c>
      <c r="J770" s="199" t="str" cm="1">
        <f t="array" ref="J770">IFERROR(INDEX(Forecast_Capex_Input!G$12:G$286,$X770),NA)</f>
        <v>N/A</v>
      </c>
      <c r="K770" s="199" t="str" cm="1">
        <f t="array" ref="K770">IFERROR(INDEX(Forecast_Capex_Input!H$12:H$286,$X770),NA)</f>
        <v>N/A</v>
      </c>
      <c r="L770" s="199" t="str" cm="1">
        <f t="array" ref="L770">IFERROR(INDEX(Forecast_Capex_Input!I$12:I$286,$X770),NA)</f>
        <v>N/A</v>
      </c>
      <c r="M770" s="199" t="str" cm="1">
        <f t="array" ref="M770">IFERROR(INDEX(Forecast_Capex_Input!J$12:J$286,$X770),NA)</f>
        <v>N/A</v>
      </c>
      <c r="N770" s="199" t="str" cm="1">
        <f t="array" ref="N770">IFERROR(INDEX(Forecast_Capex_Input!K$12:K$286,$X770),NA)</f>
        <v>N/A</v>
      </c>
      <c r="O770" s="199" t="str" cm="1">
        <f t="array" ref="O770">IFERROR(INDEX(Forecast_Capex_Input!L$12:L$286,$X770),NA)</f>
        <v>N/A</v>
      </c>
      <c r="P770" s="199" t="str" cm="1">
        <f t="array" ref="P770">IFERROR(INDEX(Forecast_Capex_Input!M$12:M$286,$X770),NA)</f>
        <v>N/A</v>
      </c>
      <c r="Q770" s="172" t="str" cm="1">
        <f t="array" ref="Q770">IFERROR(INDEX(Forecast_Capex_Input!N$12:N$286,$X770),NA)</f>
        <v>N/A</v>
      </c>
      <c r="R770" s="265" cm="1">
        <f t="array" ref="R770">IFERROR(INDEX(Forecast_Capex_Input!O$12:O$286,$X770),0)</f>
        <v>0</v>
      </c>
      <c r="S770" s="172" cm="1">
        <f t="array" ref="S770">IFERROR(INDEX(Forecast_Capex_Input!P$12:P$286,$X770),0)</f>
        <v>0</v>
      </c>
      <c r="T770" s="199" t="str" cm="1">
        <f t="array" aca="1" ref="T770" ca="1">IFERROR(INDEX(General!$K$84:$K$103,$AA770),NA)</f>
        <v>N/A</v>
      </c>
      <c r="U770" s="188" cm="1">
        <f t="array" aca="1" ref="U770" ca="1">IFERROR(
IF($F770=General!$E$25,INDEX(Forecast_Capex_Input!S$12:S$286,$X770),
INDEX(Forecast_Capex_Input!T$12:T$286,$X770)),0)</f>
        <v>0</v>
      </c>
      <c r="V770" s="222" t="b">
        <f>IFERROR(INDEX(Overheads!$T$19:$T$26,MATCH($I770,Overheads!$E$19:$E$26,0)),FALSE)</f>
        <v>0</v>
      </c>
      <c r="W770" s="165"/>
      <c r="X770" s="174" t="str">
        <f>IFERROR(
IF(MATCH($C770,Forecast_Capex_Input!$CI$12:$CI$286,1)+1&gt;MAX(Forecast_Capex_Input!$C$12:$C$286),NA,
MATCH($C770,Forecast_Capex_Input!$CI$12:$CI$286,1)+1),1)</f>
        <v>N/A</v>
      </c>
      <c r="Y770" s="174" t="str" cm="1">
        <f t="array" aca="1" ref="Y770" ca="1">IFERROR(
IF(X769&lt;&gt;X770,1,
IF(COUNTIF(OFFSET(Y769,0,0,-INDEX(Forecast_Capex_Input!$CG$12:$CG$286,$X770)),Y769)=INDEX(Forecast_Capex_Input!$CG$12:$CG$286,$X770),Y769+1,Y769)),NA)</f>
        <v>N/A</v>
      </c>
      <c r="Z770" s="174" t="str" cm="1">
        <f t="array" ref="Z770">IFERROR($C770-IF($X770=1,1,INDEX(Forecast_Capex_Input!$CI$12:$CI$286,$X770-1))+1,NA)</f>
        <v>N/A</v>
      </c>
      <c r="AA770" s="174" t="str" cm="1">
        <f t="array" aca="1" ref="AA770" ca="1">IFERROR(IF(Y770=1,
INDEX(Forecast_Capex_Input!$AI$10:$BB$10,SMALL(IF(INDEX(Forecast_Capex_Input!$AI$12:$BB$286,$X770,0)&gt;0,COLUMN(Forecast_Capex_Input!$AI$10:$BB$10)-COLUMN(Forecast_Capex_Input!$AI$12)+1),ROWS(OFFSET(AA769,0,0,-$Z770)))),
OFFSET(AA769,-INDEX(Forecast_Capex_Input!$CG$12:$CG$286,$X770)+1,0)),NA)</f>
        <v>N/A</v>
      </c>
      <c r="AB770" s="174" t="str">
        <f t="shared" ca="1" si="493"/>
        <v>N/A</v>
      </c>
      <c r="AC770" s="222" t="b">
        <f t="shared" si="525"/>
        <v>0</v>
      </c>
      <c r="AD770" s="220" t="b">
        <v>0</v>
      </c>
      <c r="AE770" s="222" t="b">
        <f t="shared" si="494"/>
        <v>1</v>
      </c>
      <c r="AF770" s="165"/>
      <c r="AG770" s="215">
        <v>0</v>
      </c>
      <c r="AH770" s="215">
        <v>0</v>
      </c>
      <c r="AI770" s="215">
        <v>0</v>
      </c>
      <c r="AJ770" s="215">
        <v>0</v>
      </c>
      <c r="AK770" s="215">
        <v>0</v>
      </c>
      <c r="AL770" s="155">
        <v>0</v>
      </c>
      <c r="AM770" s="165"/>
      <c r="AN770" s="215" cm="1">
        <f t="array" aca="1" ref="AN770" ca="1">IFERROR(INDEX(General!O$33:O$34,$AB770)
*AG770,0)</f>
        <v>0</v>
      </c>
      <c r="AO770" s="215" cm="1">
        <f t="array" aca="1" ref="AO770" ca="1">IFERROR(INDEX(General!P$33:P$34,$AB770)
*AH770,0)</f>
        <v>0</v>
      </c>
      <c r="AP770" s="215" cm="1">
        <f t="array" aca="1" ref="AP770" ca="1">IFERROR(INDEX(General!Q$33:Q$34,$AB770)
*AI770,0)</f>
        <v>0</v>
      </c>
      <c r="AQ770" s="215" cm="1">
        <f t="array" aca="1" ref="AQ770" ca="1">IFERROR(INDEX(General!R$33:R$34,$AB770)
*AJ770,0)</f>
        <v>0</v>
      </c>
      <c r="AR770" s="215" cm="1">
        <f t="array" aca="1" ref="AR770" ca="1">IFERROR(INDEX(General!S$33:S$34,$AB770)
*AK770,0)</f>
        <v>0</v>
      </c>
      <c r="AS770" s="155">
        <f t="shared" ca="1" si="526"/>
        <v>0</v>
      </c>
      <c r="AT770" s="165"/>
      <c r="AU770" s="215">
        <f ca="1">IF($AE770=FALSE,AN770*Overheads!$R$24*$V770,
IFERROR(Overheads!$O$49*$V770*AN770,0)
+IFERROR(Overheads!Q$59*$V770*(AN770/Overheads!Q$68),0))</f>
        <v>0</v>
      </c>
      <c r="AV770" s="215">
        <f ca="1">IF($AE770=FALSE,AO770*Overheads!$R$24*$V770,
IFERROR(Overheads!$O$49*$V770*AO770,0)
+IFERROR(Overheads!R$59*$V770*(AO770/Overheads!R$68),0))</f>
        <v>0</v>
      </c>
      <c r="AW770" s="215">
        <f ca="1">IF($AE770=FALSE,AP770*Overheads!$R$24*$V770,
IFERROR(Overheads!$O$49*$V770*AP770,0)
+IFERROR(Overheads!S$59*$V770*(AP770/Overheads!S$68),0))</f>
        <v>0</v>
      </c>
      <c r="AX770" s="215">
        <f ca="1">IF($AE770=FALSE,AQ770*Overheads!$R$24*$V770,
IFERROR(Overheads!$O$49*$V770*AQ770,0)
+IFERROR(Overheads!T$59*$V770*(AQ770/Overheads!T$68),0))</f>
        <v>0</v>
      </c>
      <c r="AY770" s="215">
        <f ca="1">IF($AE770=FALSE,AR770*Overheads!$R$24*$V770,
IFERROR(Overheads!$O$49*$V770*AR770,0)
+IFERROR(Overheads!U$59*$V770*(AR770/Overheads!U$68),0))</f>
        <v>0</v>
      </c>
      <c r="AZ770" s="155">
        <f t="shared" ca="1" si="527"/>
        <v>0</v>
      </c>
      <c r="BA770" s="165"/>
      <c r="BB770" s="215">
        <f ca="1">IF($AE770=FALSE,AN770*Overheads!$S$25,
IFERROR(Overheads!$O$50*AN770,0)
+IFERROR(Overheads!Q$60*(AN770/Overheads!Q$66),0))</f>
        <v>0</v>
      </c>
      <c r="BC770" s="215">
        <f ca="1">IF($AE770=FALSE,AO770*Overheads!$S$25,
IFERROR(Overheads!$O$50*AO770,0)
+IFERROR(Overheads!R$60*(AO770/Overheads!R$66),0))</f>
        <v>0</v>
      </c>
      <c r="BD770" s="215">
        <f ca="1">IF($AE770=FALSE,AP770*Overheads!$S$25,
IFERROR(Overheads!$O$50*AP770,0)
+IFERROR(Overheads!S$60*(AP770/Overheads!S$66),0))</f>
        <v>0</v>
      </c>
      <c r="BE770" s="215">
        <f ca="1">IF($AE770=FALSE,AQ770*Overheads!$S$25,
IFERROR(Overheads!$O$50*AQ770,0)
+IFERROR(Overheads!T$60*(AQ770/Overheads!T$66),0))</f>
        <v>0</v>
      </c>
      <c r="BF770" s="215">
        <f ca="1">IF($AE770=FALSE,AR770*Overheads!$S$25,
IFERROR(Overheads!$O$50*AR770,0)
+IFERROR(Overheads!U$60*(AR770/Overheads!U$66),0))</f>
        <v>0</v>
      </c>
      <c r="BG770" s="155">
        <f t="shared" ca="1" si="528"/>
        <v>0</v>
      </c>
      <c r="BH770" s="165"/>
      <c r="BI770" s="215">
        <f t="shared" ca="1" si="529"/>
        <v>0</v>
      </c>
      <c r="BJ770" s="215">
        <f t="shared" ca="1" si="495"/>
        <v>0</v>
      </c>
      <c r="BK770" s="215">
        <f t="shared" ca="1" si="496"/>
        <v>0</v>
      </c>
      <c r="BL770" s="215">
        <f t="shared" ca="1" si="497"/>
        <v>0</v>
      </c>
      <c r="BM770" s="215">
        <f t="shared" ca="1" si="498"/>
        <v>0</v>
      </c>
      <c r="BN770" s="155">
        <f t="shared" ca="1" si="530"/>
        <v>0</v>
      </c>
      <c r="BO770" s="165"/>
      <c r="BP770" s="187" cm="1">
        <f t="array" ref="BP770">IFERROR(IF($X770=$X769,BP769,INDEX(Forecast_Capex_Input!AC$12:AC$286,$X770)),0)</f>
        <v>0</v>
      </c>
      <c r="BQ770" s="187" cm="1">
        <f t="array" ref="BQ770">IFERROR(IF($X770=$X769,BQ769,INDEX(Forecast_Capex_Input!AD$12:AD$286,$X770)),0)</f>
        <v>0</v>
      </c>
      <c r="BR770" s="187" cm="1">
        <f t="array" ref="BR770">IFERROR(IF($X770=$X769,BR769,INDEX(Forecast_Capex_Input!AE$12:AE$286,$X770)),0)</f>
        <v>0</v>
      </c>
      <c r="BS770" s="187" cm="1">
        <f t="array" ref="BS770">IFERROR(IF($X770=$X769,BS769,INDEX(Forecast_Capex_Input!AF$12:AF$286,$X770)),0)</f>
        <v>0</v>
      </c>
      <c r="BT770" s="187" cm="1">
        <f t="array" ref="BT770">IFERROR(IF($X770=$X769,BT769,INDEX(Forecast_Capex_Input!AG$12:AG$286,$X770)),0)</f>
        <v>0</v>
      </c>
      <c r="BU770" s="165"/>
      <c r="BV770" s="215">
        <f t="shared" si="499"/>
        <v>0</v>
      </c>
      <c r="BW770" s="215">
        <f t="shared" si="500"/>
        <v>0</v>
      </c>
      <c r="BX770" s="215">
        <f t="shared" si="501"/>
        <v>0</v>
      </c>
      <c r="BY770" s="215">
        <f t="shared" si="502"/>
        <v>0</v>
      </c>
      <c r="BZ770" s="215">
        <f t="shared" si="503"/>
        <v>0</v>
      </c>
      <c r="CA770" s="155">
        <f t="shared" si="531"/>
        <v>0</v>
      </c>
      <c r="CB770" s="165"/>
      <c r="CC770" s="215">
        <f t="shared" si="504"/>
        <v>0</v>
      </c>
      <c r="CD770" s="215">
        <f t="shared" si="505"/>
        <v>0</v>
      </c>
      <c r="CE770" s="215">
        <f t="shared" si="506"/>
        <v>0</v>
      </c>
      <c r="CF770" s="215">
        <f t="shared" si="507"/>
        <v>0</v>
      </c>
      <c r="CG770" s="215">
        <f t="shared" si="508"/>
        <v>0</v>
      </c>
      <c r="CH770" s="155">
        <f t="shared" si="532"/>
        <v>0</v>
      </c>
      <c r="CI770" s="165"/>
      <c r="CJ770" s="215">
        <f t="shared" si="509"/>
        <v>0</v>
      </c>
      <c r="CK770" s="215">
        <f t="shared" si="510"/>
        <v>0</v>
      </c>
      <c r="CL770" s="215">
        <f t="shared" si="511"/>
        <v>0</v>
      </c>
      <c r="CM770" s="215">
        <f t="shared" si="512"/>
        <v>0</v>
      </c>
      <c r="CN770" s="215">
        <f t="shared" si="513"/>
        <v>0</v>
      </c>
      <c r="CO770" s="155">
        <f t="shared" si="533"/>
        <v>0</v>
      </c>
      <c r="CP770" s="165"/>
      <c r="CQ770" s="223">
        <f t="shared" si="514"/>
        <v>0</v>
      </c>
      <c r="CR770" s="223">
        <f t="shared" si="515"/>
        <v>0</v>
      </c>
      <c r="CS770" s="223">
        <f t="shared" si="516"/>
        <v>0</v>
      </c>
      <c r="CT770" s="223">
        <f t="shared" si="517"/>
        <v>0</v>
      </c>
      <c r="CU770" s="223">
        <f t="shared" si="518"/>
        <v>0</v>
      </c>
      <c r="CV770" s="155">
        <f t="shared" si="534"/>
        <v>0</v>
      </c>
      <c r="CW770" s="165"/>
      <c r="CX770" s="215">
        <f t="shared" si="535"/>
        <v>0</v>
      </c>
      <c r="CY770" s="215">
        <f t="shared" si="519"/>
        <v>0</v>
      </c>
      <c r="CZ770" s="215">
        <f t="shared" si="520"/>
        <v>0</v>
      </c>
      <c r="DA770" s="215">
        <f t="shared" si="521"/>
        <v>0</v>
      </c>
      <c r="DB770" s="215">
        <f t="shared" si="522"/>
        <v>0</v>
      </c>
      <c r="DC770" s="155">
        <f t="shared" si="536"/>
        <v>0</v>
      </c>
      <c r="DD770" s="165"/>
      <c r="DE770" s="188" t="b" cm="1">
        <f t="array" aca="1" ref="DE770" ca="1">OR($G770=Forecast_Capex_Input!$BF$8:$BF$10)</f>
        <v>0</v>
      </c>
      <c r="DF770" s="188" cm="1">
        <f t="array" aca="1" ref="DF770" ca="1">IFERROR(INDEX(Forecast_Capex_Input!BG$12:BG$286,$X770)
*(INDEX(Forecast_Capex_Input!$H$12:$H$286,$X770)=Repex),0)
*$DE770</f>
        <v>0</v>
      </c>
      <c r="DG770" s="188" cm="1">
        <f t="array" aca="1" ref="DG770" ca="1">IFERROR(INDEX(Forecast_Capex_Input!BH$12:BH$286,$X770)
*(INDEX(Forecast_Capex_Input!$H$12:$H$286,$X770)=Repex),0)
*$DE770</f>
        <v>0</v>
      </c>
      <c r="DH770" s="188" cm="1">
        <f t="array" aca="1" ref="DH770" ca="1">IFERROR(INDEX(Forecast_Capex_Input!BI$12:BI$286,$X770)
*(INDEX(Forecast_Capex_Input!$H$12:$H$286,$X770)=Repex),0)
*$DE770</f>
        <v>0</v>
      </c>
      <c r="DI770" s="188" cm="1">
        <f t="array" aca="1" ref="DI770" ca="1">IFERROR(INDEX(Forecast_Capex_Input!BJ$12:BJ$286,$X770)
*(INDEX(Forecast_Capex_Input!$H$12:$H$286,$X770)=Repex),0)
*$DE770</f>
        <v>0</v>
      </c>
      <c r="DJ770" s="188" cm="1">
        <f t="array" aca="1" ref="DJ770" ca="1">IFERROR(INDEX(Forecast_Capex_Input!BK$12:BK$286,$X770)
*(INDEX(Forecast_Capex_Input!$H$12:$H$286,$X770)=Repex),0)
*$DE770</f>
        <v>0</v>
      </c>
      <c r="DK770" s="188" cm="1">
        <f t="array" aca="1" ref="DK770" ca="1">IFERROR(INDEX(Forecast_Capex_Input!BL$12:BL$286,$X770)
*(INDEX(Forecast_Capex_Input!$H$12:$H$286,$X770)=Repex),0)
*$DE770</f>
        <v>0</v>
      </c>
      <c r="DL770" s="165"/>
      <c r="DM770" s="188" t="b" cm="1">
        <f t="array" aca="1" ref="DM770" ca="1">OR($G770=Forecast_Capex_Input!$BN$8:$BN$9)</f>
        <v>0</v>
      </c>
      <c r="DN770" s="188" cm="1">
        <f t="array" aca="1" ref="DN770" ca="1">IFERROR(INDEX(Forecast_Capex_Input!BO$12:BO$286,$X770)
*(INDEX(Forecast_Capex_Input!$H$12:$H$286,$X770)=Repex),0)
*$DM770</f>
        <v>0</v>
      </c>
      <c r="DO770" s="188" cm="1">
        <f t="array" aca="1" ref="DO770" ca="1">IFERROR(INDEX(Forecast_Capex_Input!BP$12:BP$286,$X770)
*(INDEX(Forecast_Capex_Input!$H$12:$H$286,$X770)=Repex),0)
*$DM770</f>
        <v>0</v>
      </c>
      <c r="DP770" s="188" cm="1">
        <f t="array" aca="1" ref="DP770" ca="1">IFERROR(INDEX(Forecast_Capex_Input!BQ$12:BQ$286,$X770)
*(INDEX(Forecast_Capex_Input!$H$12:$H$286,$X770)=Repex),0)
*$DM770</f>
        <v>0</v>
      </c>
      <c r="DQ770" s="188" cm="1">
        <f t="array" aca="1" ref="DQ770" ca="1">IFERROR(INDEX(Forecast_Capex_Input!BR$12:BR$286,$X770)
*(INDEX(Forecast_Capex_Input!$H$12:$H$286,$X770)=Repex),0)
*$DM770</f>
        <v>0</v>
      </c>
      <c r="DR770" s="188" cm="1">
        <f t="array" aca="1" ref="DR770" ca="1">IFERROR(INDEX(Forecast_Capex_Input!BS$12:BS$286,$X770)
*(INDEX(Forecast_Capex_Input!$H$12:$H$286,$X770)=Repex),0)
*$DM770</f>
        <v>0</v>
      </c>
      <c r="DS770" s="165"/>
      <c r="DT770" s="188" t="b" cm="1">
        <f t="array" aca="1" ref="DT770" ca="1">OR($G770=Forecast_Capex_Input!$BU$8:$BU$10)</f>
        <v>0</v>
      </c>
      <c r="DU770" s="188" cm="1">
        <f t="array" aca="1" ref="DU770" ca="1">IFERROR(INDEX(Forecast_Capex_Input!BV$12:BV$286,$X770)
*(INDEX(Forecast_Capex_Input!$H$12:$H$286,$X770)=Repex),0)
*$DT770</f>
        <v>0</v>
      </c>
      <c r="DV770" s="188" cm="1">
        <f t="array" aca="1" ref="DV770" ca="1">IFERROR(INDEX(Forecast_Capex_Input!BW$12:BW$286,$X770)
*(INDEX(Forecast_Capex_Input!$H$12:$H$286,$X770)=Repex),0)
*$DT770</f>
        <v>0</v>
      </c>
      <c r="DW770" s="188" cm="1">
        <f t="array" aca="1" ref="DW770" ca="1">IFERROR(INDEX(Forecast_Capex_Input!BX$12:BX$286,$X770)
*(INDEX(Forecast_Capex_Input!$H$12:$H$286,$X770)=Repex),0)
*$DT770</f>
        <v>0</v>
      </c>
      <c r="DX770" s="188" cm="1">
        <f t="array" aca="1" ref="DX770" ca="1">IFERROR(INDEX(Forecast_Capex_Input!BY$12:BY$286,$X770)
*(INDEX(Forecast_Capex_Input!$H$12:$H$286,$X770)=Repex),0)
*$DT770</f>
        <v>0</v>
      </c>
      <c r="DY770" s="188" cm="1">
        <f t="array" aca="1" ref="DY770" ca="1">IFERROR(INDEX(Forecast_Capex_Input!BZ$12:BZ$286,$X770)
*(INDEX(Forecast_Capex_Input!$H$12:$H$286,$X770)=Repex),0)
*$DT770</f>
        <v>0</v>
      </c>
      <c r="DZ770" s="188" cm="1">
        <f t="array" aca="1" ref="DZ770" ca="1">IFERROR(INDEX(Forecast_Capex_Input!CA$12:CA$286,$X770)
*(INDEX(Forecast_Capex_Input!$H$12:$H$286,$X770)=Repex),0)
*$DT770</f>
        <v>0</v>
      </c>
      <c r="EA770" s="188" cm="1">
        <f t="array" aca="1" ref="EA770" ca="1">IFERROR(INDEX(Forecast_Capex_Input!CB$12:CB$286,$X770)
*(INDEX(Forecast_Capex_Input!$H$12:$H$286,$X770)=Repex),0)
*$DT770</f>
        <v>0</v>
      </c>
      <c r="EB770" s="188" cm="1">
        <f t="array" aca="1" ref="EB770" ca="1">IFERROR(INDEX(Forecast_Capex_Input!CC$12:CC$286,$X770)
*(INDEX(Forecast_Capex_Input!$H$12:$H$286,$X770)=Repex),0)
*$DT770</f>
        <v>0</v>
      </c>
      <c r="EC770" s="165"/>
      <c r="ED770" s="226" t="str">
        <f t="shared" si="523"/>
        <v>N/A</v>
      </c>
      <c r="EE770" s="174" t="s">
        <v>15</v>
      </c>
    </row>
    <row r="771" spans="3:135" x14ac:dyDescent="0.2">
      <c r="C771" s="174">
        <f t="shared" si="524"/>
        <v>761</v>
      </c>
      <c r="D771" s="167" t="str" cm="1">
        <f t="array" ref="D771">IFERROR(INDEX(Forecast_Capex_Input!$D$12:$D$286,$X771),NA)</f>
        <v>N/A</v>
      </c>
      <c r="E771" s="172" t="str" cm="1">
        <f t="array" ref="E771">IF($X771=NA,NA,INDEX(Forecast_Capex_Input!$E$12:$E$286,$X771))</f>
        <v>N/A</v>
      </c>
      <c r="F771" s="167" t="str" cm="1">
        <f t="array" aca="1" ref="F771" ca="1">IFERROR(INDEX(General!$E$25:$E$26,$Y771),NA)</f>
        <v>N/A</v>
      </c>
      <c r="G771" s="167" t="str" cm="1">
        <f t="array" aca="1" ref="G771" ca="1">IFERROR(INDEX(Forecast_Capex_Input!$AI$11:$BB$11,$AA771),NA)</f>
        <v>N/A</v>
      </c>
      <c r="H771" s="189" t="str" cm="1">
        <f t="array" aca="1" ref="H771" ca="1">IFERROR(INDEX(Forecast_Capex_Input!$AI$12:$BB$286,$X771,$AA771),NA)</f>
        <v>N/A</v>
      </c>
      <c r="I771" s="199" t="str" cm="1">
        <f t="array" ref="I771">IFERROR(INDEX(Forecast_Capex_Input!$F$12:$F$286,$X771),NA)</f>
        <v>N/A</v>
      </c>
      <c r="J771" s="199" t="str" cm="1">
        <f t="array" ref="J771">IFERROR(INDEX(Forecast_Capex_Input!G$12:G$286,$X771),NA)</f>
        <v>N/A</v>
      </c>
      <c r="K771" s="199" t="str" cm="1">
        <f t="array" ref="K771">IFERROR(INDEX(Forecast_Capex_Input!H$12:H$286,$X771),NA)</f>
        <v>N/A</v>
      </c>
      <c r="L771" s="199" t="str" cm="1">
        <f t="array" ref="L771">IFERROR(INDEX(Forecast_Capex_Input!I$12:I$286,$X771),NA)</f>
        <v>N/A</v>
      </c>
      <c r="M771" s="199" t="str" cm="1">
        <f t="array" ref="M771">IFERROR(INDEX(Forecast_Capex_Input!J$12:J$286,$X771),NA)</f>
        <v>N/A</v>
      </c>
      <c r="N771" s="199" t="str" cm="1">
        <f t="array" ref="N771">IFERROR(INDEX(Forecast_Capex_Input!K$12:K$286,$X771),NA)</f>
        <v>N/A</v>
      </c>
      <c r="O771" s="199" t="str" cm="1">
        <f t="array" ref="O771">IFERROR(INDEX(Forecast_Capex_Input!L$12:L$286,$X771),NA)</f>
        <v>N/A</v>
      </c>
      <c r="P771" s="199" t="str" cm="1">
        <f t="array" ref="P771">IFERROR(INDEX(Forecast_Capex_Input!M$12:M$286,$X771),NA)</f>
        <v>N/A</v>
      </c>
      <c r="Q771" s="172" t="str" cm="1">
        <f t="array" ref="Q771">IFERROR(INDEX(Forecast_Capex_Input!N$12:N$286,$X771),NA)</f>
        <v>N/A</v>
      </c>
      <c r="R771" s="265" cm="1">
        <f t="array" ref="R771">IFERROR(INDEX(Forecast_Capex_Input!O$12:O$286,$X771),0)</f>
        <v>0</v>
      </c>
      <c r="S771" s="172" cm="1">
        <f t="array" ref="S771">IFERROR(INDEX(Forecast_Capex_Input!P$12:P$286,$X771),0)</f>
        <v>0</v>
      </c>
      <c r="T771" s="199" t="str" cm="1">
        <f t="array" aca="1" ref="T771" ca="1">IFERROR(INDEX(General!$K$84:$K$103,$AA771),NA)</f>
        <v>N/A</v>
      </c>
      <c r="U771" s="188" cm="1">
        <f t="array" aca="1" ref="U771" ca="1">IFERROR(
IF($F771=General!$E$25,INDEX(Forecast_Capex_Input!S$12:S$286,$X771),
INDEX(Forecast_Capex_Input!T$12:T$286,$X771)),0)</f>
        <v>0</v>
      </c>
      <c r="V771" s="222" t="b">
        <f>IFERROR(INDEX(Overheads!$T$19:$T$26,MATCH($I771,Overheads!$E$19:$E$26,0)),FALSE)</f>
        <v>0</v>
      </c>
      <c r="W771" s="165"/>
      <c r="X771" s="174" t="str">
        <f>IFERROR(
IF(MATCH($C771,Forecast_Capex_Input!$CI$12:$CI$286,1)+1&gt;MAX(Forecast_Capex_Input!$C$12:$C$286),NA,
MATCH($C771,Forecast_Capex_Input!$CI$12:$CI$286,1)+1),1)</f>
        <v>N/A</v>
      </c>
      <c r="Y771" s="174" t="str" cm="1">
        <f t="array" aca="1" ref="Y771" ca="1">IFERROR(
IF(X770&lt;&gt;X771,1,
IF(COUNTIF(OFFSET(Y770,0,0,-INDEX(Forecast_Capex_Input!$CG$12:$CG$286,$X771)),Y770)=INDEX(Forecast_Capex_Input!$CG$12:$CG$286,$X771),Y770+1,Y770)),NA)</f>
        <v>N/A</v>
      </c>
      <c r="Z771" s="174" t="str" cm="1">
        <f t="array" ref="Z771">IFERROR($C771-IF($X771=1,1,INDEX(Forecast_Capex_Input!$CI$12:$CI$286,$X771-1))+1,NA)</f>
        <v>N/A</v>
      </c>
      <c r="AA771" s="174" t="str" cm="1">
        <f t="array" aca="1" ref="AA771" ca="1">IFERROR(IF(Y771=1,
INDEX(Forecast_Capex_Input!$AI$10:$BB$10,SMALL(IF(INDEX(Forecast_Capex_Input!$AI$12:$BB$286,$X771,0)&gt;0,COLUMN(Forecast_Capex_Input!$AI$10:$BB$10)-COLUMN(Forecast_Capex_Input!$AI$12)+1),ROWS(OFFSET(AA770,0,0,-$Z771)))),
OFFSET(AA770,-INDEX(Forecast_Capex_Input!$CG$12:$CG$286,$X771)+1,0)),NA)</f>
        <v>N/A</v>
      </c>
      <c r="AB771" s="174" t="str">
        <f t="shared" ca="1" si="493"/>
        <v>N/A</v>
      </c>
      <c r="AC771" s="222" t="b">
        <f t="shared" si="525"/>
        <v>0</v>
      </c>
      <c r="AD771" s="220" t="b">
        <v>0</v>
      </c>
      <c r="AE771" s="222" t="b">
        <f t="shared" si="494"/>
        <v>1</v>
      </c>
      <c r="AF771" s="165"/>
      <c r="AG771" s="215">
        <v>0</v>
      </c>
      <c r="AH771" s="215">
        <v>0</v>
      </c>
      <c r="AI771" s="215">
        <v>0</v>
      </c>
      <c r="AJ771" s="215">
        <v>0</v>
      </c>
      <c r="AK771" s="215">
        <v>0</v>
      </c>
      <c r="AL771" s="155">
        <v>0</v>
      </c>
      <c r="AM771" s="165"/>
      <c r="AN771" s="215" cm="1">
        <f t="array" aca="1" ref="AN771" ca="1">IFERROR(INDEX(General!O$33:O$34,$AB771)
*AG771,0)</f>
        <v>0</v>
      </c>
      <c r="AO771" s="215" cm="1">
        <f t="array" aca="1" ref="AO771" ca="1">IFERROR(INDEX(General!P$33:P$34,$AB771)
*AH771,0)</f>
        <v>0</v>
      </c>
      <c r="AP771" s="215" cm="1">
        <f t="array" aca="1" ref="AP771" ca="1">IFERROR(INDEX(General!Q$33:Q$34,$AB771)
*AI771,0)</f>
        <v>0</v>
      </c>
      <c r="AQ771" s="215" cm="1">
        <f t="array" aca="1" ref="AQ771" ca="1">IFERROR(INDEX(General!R$33:R$34,$AB771)
*AJ771,0)</f>
        <v>0</v>
      </c>
      <c r="AR771" s="215" cm="1">
        <f t="array" aca="1" ref="AR771" ca="1">IFERROR(INDEX(General!S$33:S$34,$AB771)
*AK771,0)</f>
        <v>0</v>
      </c>
      <c r="AS771" s="155">
        <f t="shared" ca="1" si="526"/>
        <v>0</v>
      </c>
      <c r="AT771" s="165"/>
      <c r="AU771" s="215">
        <f ca="1">IF($AE771=FALSE,AN771*Overheads!$R$24*$V771,
IFERROR(Overheads!$O$49*$V771*AN771,0)
+IFERROR(Overheads!Q$59*$V771*(AN771/Overheads!Q$68),0))</f>
        <v>0</v>
      </c>
      <c r="AV771" s="215">
        <f ca="1">IF($AE771=FALSE,AO771*Overheads!$R$24*$V771,
IFERROR(Overheads!$O$49*$V771*AO771,0)
+IFERROR(Overheads!R$59*$V771*(AO771/Overheads!R$68),0))</f>
        <v>0</v>
      </c>
      <c r="AW771" s="215">
        <f ca="1">IF($AE771=FALSE,AP771*Overheads!$R$24*$V771,
IFERROR(Overheads!$O$49*$V771*AP771,0)
+IFERROR(Overheads!S$59*$V771*(AP771/Overheads!S$68),0))</f>
        <v>0</v>
      </c>
      <c r="AX771" s="215">
        <f ca="1">IF($AE771=FALSE,AQ771*Overheads!$R$24*$V771,
IFERROR(Overheads!$O$49*$V771*AQ771,0)
+IFERROR(Overheads!T$59*$V771*(AQ771/Overheads!T$68),0))</f>
        <v>0</v>
      </c>
      <c r="AY771" s="215">
        <f ca="1">IF($AE771=FALSE,AR771*Overheads!$R$24*$V771,
IFERROR(Overheads!$O$49*$V771*AR771,0)
+IFERROR(Overheads!U$59*$V771*(AR771/Overheads!U$68),0))</f>
        <v>0</v>
      </c>
      <c r="AZ771" s="155">
        <f t="shared" ca="1" si="527"/>
        <v>0</v>
      </c>
      <c r="BA771" s="165"/>
      <c r="BB771" s="215">
        <f ca="1">IF($AE771=FALSE,AN771*Overheads!$S$25,
IFERROR(Overheads!$O$50*AN771,0)
+IFERROR(Overheads!Q$60*(AN771/Overheads!Q$66),0))</f>
        <v>0</v>
      </c>
      <c r="BC771" s="215">
        <f ca="1">IF($AE771=FALSE,AO771*Overheads!$S$25,
IFERROR(Overheads!$O$50*AO771,0)
+IFERROR(Overheads!R$60*(AO771/Overheads!R$66),0))</f>
        <v>0</v>
      </c>
      <c r="BD771" s="215">
        <f ca="1">IF($AE771=FALSE,AP771*Overheads!$S$25,
IFERROR(Overheads!$O$50*AP771,0)
+IFERROR(Overheads!S$60*(AP771/Overheads!S$66),0))</f>
        <v>0</v>
      </c>
      <c r="BE771" s="215">
        <f ca="1">IF($AE771=FALSE,AQ771*Overheads!$S$25,
IFERROR(Overheads!$O$50*AQ771,0)
+IFERROR(Overheads!T$60*(AQ771/Overheads!T$66),0))</f>
        <v>0</v>
      </c>
      <c r="BF771" s="215">
        <f ca="1">IF($AE771=FALSE,AR771*Overheads!$S$25,
IFERROR(Overheads!$O$50*AR771,0)
+IFERROR(Overheads!U$60*(AR771/Overheads!U$66),0))</f>
        <v>0</v>
      </c>
      <c r="BG771" s="155">
        <f t="shared" ca="1" si="528"/>
        <v>0</v>
      </c>
      <c r="BH771" s="165"/>
      <c r="BI771" s="215">
        <f t="shared" ca="1" si="529"/>
        <v>0</v>
      </c>
      <c r="BJ771" s="215">
        <f t="shared" ca="1" si="495"/>
        <v>0</v>
      </c>
      <c r="BK771" s="215">
        <f t="shared" ca="1" si="496"/>
        <v>0</v>
      </c>
      <c r="BL771" s="215">
        <f t="shared" ca="1" si="497"/>
        <v>0</v>
      </c>
      <c r="BM771" s="215">
        <f t="shared" ca="1" si="498"/>
        <v>0</v>
      </c>
      <c r="BN771" s="155">
        <f t="shared" ca="1" si="530"/>
        <v>0</v>
      </c>
      <c r="BO771" s="165"/>
      <c r="BP771" s="187" cm="1">
        <f t="array" ref="BP771">IFERROR(IF($X771=$X770,BP770,INDEX(Forecast_Capex_Input!AC$12:AC$286,$X771)),0)</f>
        <v>0</v>
      </c>
      <c r="BQ771" s="187" cm="1">
        <f t="array" ref="BQ771">IFERROR(IF($X771=$X770,BQ770,INDEX(Forecast_Capex_Input!AD$12:AD$286,$X771)),0)</f>
        <v>0</v>
      </c>
      <c r="BR771" s="187" cm="1">
        <f t="array" ref="BR771">IFERROR(IF($X771=$X770,BR770,INDEX(Forecast_Capex_Input!AE$12:AE$286,$X771)),0)</f>
        <v>0</v>
      </c>
      <c r="BS771" s="187" cm="1">
        <f t="array" ref="BS771">IFERROR(IF($X771=$X770,BS770,INDEX(Forecast_Capex_Input!AF$12:AF$286,$X771)),0)</f>
        <v>0</v>
      </c>
      <c r="BT771" s="187" cm="1">
        <f t="array" ref="BT771">IFERROR(IF($X771=$X770,BT770,INDEX(Forecast_Capex_Input!AG$12:AG$286,$X771)),0)</f>
        <v>0</v>
      </c>
      <c r="BU771" s="165"/>
      <c r="BV771" s="215">
        <f t="shared" si="499"/>
        <v>0</v>
      </c>
      <c r="BW771" s="215">
        <f t="shared" si="500"/>
        <v>0</v>
      </c>
      <c r="BX771" s="215">
        <f t="shared" si="501"/>
        <v>0</v>
      </c>
      <c r="BY771" s="215">
        <f t="shared" si="502"/>
        <v>0</v>
      </c>
      <c r="BZ771" s="215">
        <f t="shared" si="503"/>
        <v>0</v>
      </c>
      <c r="CA771" s="155">
        <f t="shared" si="531"/>
        <v>0</v>
      </c>
      <c r="CB771" s="165"/>
      <c r="CC771" s="215">
        <f t="shared" si="504"/>
        <v>0</v>
      </c>
      <c r="CD771" s="215">
        <f t="shared" si="505"/>
        <v>0</v>
      </c>
      <c r="CE771" s="215">
        <f t="shared" si="506"/>
        <v>0</v>
      </c>
      <c r="CF771" s="215">
        <f t="shared" si="507"/>
        <v>0</v>
      </c>
      <c r="CG771" s="215">
        <f t="shared" si="508"/>
        <v>0</v>
      </c>
      <c r="CH771" s="155">
        <f t="shared" si="532"/>
        <v>0</v>
      </c>
      <c r="CI771" s="165"/>
      <c r="CJ771" s="215">
        <f t="shared" si="509"/>
        <v>0</v>
      </c>
      <c r="CK771" s="215">
        <f t="shared" si="510"/>
        <v>0</v>
      </c>
      <c r="CL771" s="215">
        <f t="shared" si="511"/>
        <v>0</v>
      </c>
      <c r="CM771" s="215">
        <f t="shared" si="512"/>
        <v>0</v>
      </c>
      <c r="CN771" s="215">
        <f t="shared" si="513"/>
        <v>0</v>
      </c>
      <c r="CO771" s="155">
        <f t="shared" si="533"/>
        <v>0</v>
      </c>
      <c r="CP771" s="165"/>
      <c r="CQ771" s="223">
        <f t="shared" si="514"/>
        <v>0</v>
      </c>
      <c r="CR771" s="223">
        <f t="shared" si="515"/>
        <v>0</v>
      </c>
      <c r="CS771" s="223">
        <f t="shared" si="516"/>
        <v>0</v>
      </c>
      <c r="CT771" s="223">
        <f t="shared" si="517"/>
        <v>0</v>
      </c>
      <c r="CU771" s="223">
        <f t="shared" si="518"/>
        <v>0</v>
      </c>
      <c r="CV771" s="155">
        <f t="shared" si="534"/>
        <v>0</v>
      </c>
      <c r="CW771" s="165"/>
      <c r="CX771" s="215">
        <f t="shared" si="535"/>
        <v>0</v>
      </c>
      <c r="CY771" s="215">
        <f t="shared" si="519"/>
        <v>0</v>
      </c>
      <c r="CZ771" s="215">
        <f t="shared" si="520"/>
        <v>0</v>
      </c>
      <c r="DA771" s="215">
        <f t="shared" si="521"/>
        <v>0</v>
      </c>
      <c r="DB771" s="215">
        <f t="shared" si="522"/>
        <v>0</v>
      </c>
      <c r="DC771" s="155">
        <f t="shared" si="536"/>
        <v>0</v>
      </c>
      <c r="DD771" s="165"/>
      <c r="DE771" s="188" t="b" cm="1">
        <f t="array" aca="1" ref="DE771" ca="1">OR($G771=Forecast_Capex_Input!$BF$8:$BF$10)</f>
        <v>0</v>
      </c>
      <c r="DF771" s="188" cm="1">
        <f t="array" aca="1" ref="DF771" ca="1">IFERROR(INDEX(Forecast_Capex_Input!BG$12:BG$286,$X771)
*(INDEX(Forecast_Capex_Input!$H$12:$H$286,$X771)=Repex),0)
*$DE771</f>
        <v>0</v>
      </c>
      <c r="DG771" s="188" cm="1">
        <f t="array" aca="1" ref="DG771" ca="1">IFERROR(INDEX(Forecast_Capex_Input!BH$12:BH$286,$X771)
*(INDEX(Forecast_Capex_Input!$H$12:$H$286,$X771)=Repex),0)
*$DE771</f>
        <v>0</v>
      </c>
      <c r="DH771" s="188" cm="1">
        <f t="array" aca="1" ref="DH771" ca="1">IFERROR(INDEX(Forecast_Capex_Input!BI$12:BI$286,$X771)
*(INDEX(Forecast_Capex_Input!$H$12:$H$286,$X771)=Repex),0)
*$DE771</f>
        <v>0</v>
      </c>
      <c r="DI771" s="188" cm="1">
        <f t="array" aca="1" ref="DI771" ca="1">IFERROR(INDEX(Forecast_Capex_Input!BJ$12:BJ$286,$X771)
*(INDEX(Forecast_Capex_Input!$H$12:$H$286,$X771)=Repex),0)
*$DE771</f>
        <v>0</v>
      </c>
      <c r="DJ771" s="188" cm="1">
        <f t="array" aca="1" ref="DJ771" ca="1">IFERROR(INDEX(Forecast_Capex_Input!BK$12:BK$286,$X771)
*(INDEX(Forecast_Capex_Input!$H$12:$H$286,$X771)=Repex),0)
*$DE771</f>
        <v>0</v>
      </c>
      <c r="DK771" s="188" cm="1">
        <f t="array" aca="1" ref="DK771" ca="1">IFERROR(INDEX(Forecast_Capex_Input!BL$12:BL$286,$X771)
*(INDEX(Forecast_Capex_Input!$H$12:$H$286,$X771)=Repex),0)
*$DE771</f>
        <v>0</v>
      </c>
      <c r="DL771" s="165"/>
      <c r="DM771" s="188" t="b" cm="1">
        <f t="array" aca="1" ref="DM771" ca="1">OR($G771=Forecast_Capex_Input!$BN$8:$BN$9)</f>
        <v>0</v>
      </c>
      <c r="DN771" s="188" cm="1">
        <f t="array" aca="1" ref="DN771" ca="1">IFERROR(INDEX(Forecast_Capex_Input!BO$12:BO$286,$X771)
*(INDEX(Forecast_Capex_Input!$H$12:$H$286,$X771)=Repex),0)
*$DM771</f>
        <v>0</v>
      </c>
      <c r="DO771" s="188" cm="1">
        <f t="array" aca="1" ref="DO771" ca="1">IFERROR(INDEX(Forecast_Capex_Input!BP$12:BP$286,$X771)
*(INDEX(Forecast_Capex_Input!$H$12:$H$286,$X771)=Repex),0)
*$DM771</f>
        <v>0</v>
      </c>
      <c r="DP771" s="188" cm="1">
        <f t="array" aca="1" ref="DP771" ca="1">IFERROR(INDEX(Forecast_Capex_Input!BQ$12:BQ$286,$X771)
*(INDEX(Forecast_Capex_Input!$H$12:$H$286,$X771)=Repex),0)
*$DM771</f>
        <v>0</v>
      </c>
      <c r="DQ771" s="188" cm="1">
        <f t="array" aca="1" ref="DQ771" ca="1">IFERROR(INDEX(Forecast_Capex_Input!BR$12:BR$286,$X771)
*(INDEX(Forecast_Capex_Input!$H$12:$H$286,$X771)=Repex),0)
*$DM771</f>
        <v>0</v>
      </c>
      <c r="DR771" s="188" cm="1">
        <f t="array" aca="1" ref="DR771" ca="1">IFERROR(INDEX(Forecast_Capex_Input!BS$12:BS$286,$X771)
*(INDEX(Forecast_Capex_Input!$H$12:$H$286,$X771)=Repex),0)
*$DM771</f>
        <v>0</v>
      </c>
      <c r="DS771" s="165"/>
      <c r="DT771" s="188" t="b" cm="1">
        <f t="array" aca="1" ref="DT771" ca="1">OR($G771=Forecast_Capex_Input!$BU$8:$BU$10)</f>
        <v>0</v>
      </c>
      <c r="DU771" s="188" cm="1">
        <f t="array" aca="1" ref="DU771" ca="1">IFERROR(INDEX(Forecast_Capex_Input!BV$12:BV$286,$X771)
*(INDEX(Forecast_Capex_Input!$H$12:$H$286,$X771)=Repex),0)
*$DT771</f>
        <v>0</v>
      </c>
      <c r="DV771" s="188" cm="1">
        <f t="array" aca="1" ref="DV771" ca="1">IFERROR(INDEX(Forecast_Capex_Input!BW$12:BW$286,$X771)
*(INDEX(Forecast_Capex_Input!$H$12:$H$286,$X771)=Repex),0)
*$DT771</f>
        <v>0</v>
      </c>
      <c r="DW771" s="188" cm="1">
        <f t="array" aca="1" ref="DW771" ca="1">IFERROR(INDEX(Forecast_Capex_Input!BX$12:BX$286,$X771)
*(INDEX(Forecast_Capex_Input!$H$12:$H$286,$X771)=Repex),0)
*$DT771</f>
        <v>0</v>
      </c>
      <c r="DX771" s="188" cm="1">
        <f t="array" aca="1" ref="DX771" ca="1">IFERROR(INDEX(Forecast_Capex_Input!BY$12:BY$286,$X771)
*(INDEX(Forecast_Capex_Input!$H$12:$H$286,$X771)=Repex),0)
*$DT771</f>
        <v>0</v>
      </c>
      <c r="DY771" s="188" cm="1">
        <f t="array" aca="1" ref="DY771" ca="1">IFERROR(INDEX(Forecast_Capex_Input!BZ$12:BZ$286,$X771)
*(INDEX(Forecast_Capex_Input!$H$12:$H$286,$X771)=Repex),0)
*$DT771</f>
        <v>0</v>
      </c>
      <c r="DZ771" s="188" cm="1">
        <f t="array" aca="1" ref="DZ771" ca="1">IFERROR(INDEX(Forecast_Capex_Input!CA$12:CA$286,$X771)
*(INDEX(Forecast_Capex_Input!$H$12:$H$286,$X771)=Repex),0)
*$DT771</f>
        <v>0</v>
      </c>
      <c r="EA771" s="188" cm="1">
        <f t="array" aca="1" ref="EA771" ca="1">IFERROR(INDEX(Forecast_Capex_Input!CB$12:CB$286,$X771)
*(INDEX(Forecast_Capex_Input!$H$12:$H$286,$X771)=Repex),0)
*$DT771</f>
        <v>0</v>
      </c>
      <c r="EB771" s="188" cm="1">
        <f t="array" aca="1" ref="EB771" ca="1">IFERROR(INDEX(Forecast_Capex_Input!CC$12:CC$286,$X771)
*(INDEX(Forecast_Capex_Input!$H$12:$H$286,$X771)=Repex),0)
*$DT771</f>
        <v>0</v>
      </c>
      <c r="EC771" s="165"/>
      <c r="ED771" s="226" t="str">
        <f t="shared" si="523"/>
        <v>N/A</v>
      </c>
      <c r="EE771" s="174" t="s">
        <v>15</v>
      </c>
    </row>
    <row r="772" spans="3:135" x14ac:dyDescent="0.2">
      <c r="C772" s="174">
        <f t="shared" si="524"/>
        <v>762</v>
      </c>
      <c r="D772" s="167" t="str" cm="1">
        <f t="array" ref="D772">IFERROR(INDEX(Forecast_Capex_Input!$D$12:$D$286,$X772),NA)</f>
        <v>N/A</v>
      </c>
      <c r="E772" s="172" t="str" cm="1">
        <f t="array" ref="E772">IF($X772=NA,NA,INDEX(Forecast_Capex_Input!$E$12:$E$286,$X772))</f>
        <v>N/A</v>
      </c>
      <c r="F772" s="167" t="str" cm="1">
        <f t="array" aca="1" ref="F772" ca="1">IFERROR(INDEX(General!$E$25:$E$26,$Y772),NA)</f>
        <v>N/A</v>
      </c>
      <c r="G772" s="167" t="str" cm="1">
        <f t="array" aca="1" ref="G772" ca="1">IFERROR(INDEX(Forecast_Capex_Input!$AI$11:$BB$11,$AA772),NA)</f>
        <v>N/A</v>
      </c>
      <c r="H772" s="189" t="str" cm="1">
        <f t="array" aca="1" ref="H772" ca="1">IFERROR(INDEX(Forecast_Capex_Input!$AI$12:$BB$286,$X772,$AA772),NA)</f>
        <v>N/A</v>
      </c>
      <c r="I772" s="199" t="str" cm="1">
        <f t="array" ref="I772">IFERROR(INDEX(Forecast_Capex_Input!$F$12:$F$286,$X772),NA)</f>
        <v>N/A</v>
      </c>
      <c r="J772" s="199" t="str" cm="1">
        <f t="array" ref="J772">IFERROR(INDEX(Forecast_Capex_Input!G$12:G$286,$X772),NA)</f>
        <v>N/A</v>
      </c>
      <c r="K772" s="199" t="str" cm="1">
        <f t="array" ref="K772">IFERROR(INDEX(Forecast_Capex_Input!H$12:H$286,$X772),NA)</f>
        <v>N/A</v>
      </c>
      <c r="L772" s="199" t="str" cm="1">
        <f t="array" ref="L772">IFERROR(INDEX(Forecast_Capex_Input!I$12:I$286,$X772),NA)</f>
        <v>N/A</v>
      </c>
      <c r="M772" s="199" t="str" cm="1">
        <f t="array" ref="M772">IFERROR(INDEX(Forecast_Capex_Input!J$12:J$286,$X772),NA)</f>
        <v>N/A</v>
      </c>
      <c r="N772" s="199" t="str" cm="1">
        <f t="array" ref="N772">IFERROR(INDEX(Forecast_Capex_Input!K$12:K$286,$X772),NA)</f>
        <v>N/A</v>
      </c>
      <c r="O772" s="199" t="str" cm="1">
        <f t="array" ref="O772">IFERROR(INDEX(Forecast_Capex_Input!L$12:L$286,$X772),NA)</f>
        <v>N/A</v>
      </c>
      <c r="P772" s="199" t="str" cm="1">
        <f t="array" ref="P772">IFERROR(INDEX(Forecast_Capex_Input!M$12:M$286,$X772),NA)</f>
        <v>N/A</v>
      </c>
      <c r="Q772" s="172" t="str" cm="1">
        <f t="array" ref="Q772">IFERROR(INDEX(Forecast_Capex_Input!N$12:N$286,$X772),NA)</f>
        <v>N/A</v>
      </c>
      <c r="R772" s="265" cm="1">
        <f t="array" ref="R772">IFERROR(INDEX(Forecast_Capex_Input!O$12:O$286,$X772),0)</f>
        <v>0</v>
      </c>
      <c r="S772" s="172" cm="1">
        <f t="array" ref="S772">IFERROR(INDEX(Forecast_Capex_Input!P$12:P$286,$X772),0)</f>
        <v>0</v>
      </c>
      <c r="T772" s="199" t="str" cm="1">
        <f t="array" aca="1" ref="T772" ca="1">IFERROR(INDEX(General!$K$84:$K$103,$AA772),NA)</f>
        <v>N/A</v>
      </c>
      <c r="U772" s="188" cm="1">
        <f t="array" aca="1" ref="U772" ca="1">IFERROR(
IF($F772=General!$E$25,INDEX(Forecast_Capex_Input!S$12:S$286,$X772),
INDEX(Forecast_Capex_Input!T$12:T$286,$X772)),0)</f>
        <v>0</v>
      </c>
      <c r="V772" s="222" t="b">
        <f>IFERROR(INDEX(Overheads!$T$19:$T$26,MATCH($I772,Overheads!$E$19:$E$26,0)),FALSE)</f>
        <v>0</v>
      </c>
      <c r="W772" s="165"/>
      <c r="X772" s="174" t="str">
        <f>IFERROR(
IF(MATCH($C772,Forecast_Capex_Input!$CI$12:$CI$286,1)+1&gt;MAX(Forecast_Capex_Input!$C$12:$C$286),NA,
MATCH($C772,Forecast_Capex_Input!$CI$12:$CI$286,1)+1),1)</f>
        <v>N/A</v>
      </c>
      <c r="Y772" s="174" t="str" cm="1">
        <f t="array" aca="1" ref="Y772" ca="1">IFERROR(
IF(X771&lt;&gt;X772,1,
IF(COUNTIF(OFFSET(Y771,0,0,-INDEX(Forecast_Capex_Input!$CG$12:$CG$286,$X772)),Y771)=INDEX(Forecast_Capex_Input!$CG$12:$CG$286,$X772),Y771+1,Y771)),NA)</f>
        <v>N/A</v>
      </c>
      <c r="Z772" s="174" t="str" cm="1">
        <f t="array" ref="Z772">IFERROR($C772-IF($X772=1,1,INDEX(Forecast_Capex_Input!$CI$12:$CI$286,$X772-1))+1,NA)</f>
        <v>N/A</v>
      </c>
      <c r="AA772" s="174" t="str" cm="1">
        <f t="array" aca="1" ref="AA772" ca="1">IFERROR(IF(Y772=1,
INDEX(Forecast_Capex_Input!$AI$10:$BB$10,SMALL(IF(INDEX(Forecast_Capex_Input!$AI$12:$BB$286,$X772,0)&gt;0,COLUMN(Forecast_Capex_Input!$AI$10:$BB$10)-COLUMN(Forecast_Capex_Input!$AI$12)+1),ROWS(OFFSET(AA771,0,0,-$Z772)))),
OFFSET(AA771,-INDEX(Forecast_Capex_Input!$CG$12:$CG$286,$X772)+1,0)),NA)</f>
        <v>N/A</v>
      </c>
      <c r="AB772" s="174" t="str">
        <f t="shared" ca="1" si="493"/>
        <v>N/A</v>
      </c>
      <c r="AC772" s="222" t="b">
        <f t="shared" si="525"/>
        <v>0</v>
      </c>
      <c r="AD772" s="220" t="b">
        <v>0</v>
      </c>
      <c r="AE772" s="222" t="b">
        <f t="shared" si="494"/>
        <v>1</v>
      </c>
      <c r="AF772" s="165"/>
      <c r="AG772" s="215">
        <v>0</v>
      </c>
      <c r="AH772" s="215">
        <v>0</v>
      </c>
      <c r="AI772" s="215">
        <v>0</v>
      </c>
      <c r="AJ772" s="215">
        <v>0</v>
      </c>
      <c r="AK772" s="215">
        <v>0</v>
      </c>
      <c r="AL772" s="155">
        <v>0</v>
      </c>
      <c r="AM772" s="165"/>
      <c r="AN772" s="215" cm="1">
        <f t="array" aca="1" ref="AN772" ca="1">IFERROR(INDEX(General!O$33:O$34,$AB772)
*AG772,0)</f>
        <v>0</v>
      </c>
      <c r="AO772" s="215" cm="1">
        <f t="array" aca="1" ref="AO772" ca="1">IFERROR(INDEX(General!P$33:P$34,$AB772)
*AH772,0)</f>
        <v>0</v>
      </c>
      <c r="AP772" s="215" cm="1">
        <f t="array" aca="1" ref="AP772" ca="1">IFERROR(INDEX(General!Q$33:Q$34,$AB772)
*AI772,0)</f>
        <v>0</v>
      </c>
      <c r="AQ772" s="215" cm="1">
        <f t="array" aca="1" ref="AQ772" ca="1">IFERROR(INDEX(General!R$33:R$34,$AB772)
*AJ772,0)</f>
        <v>0</v>
      </c>
      <c r="AR772" s="215" cm="1">
        <f t="array" aca="1" ref="AR772" ca="1">IFERROR(INDEX(General!S$33:S$34,$AB772)
*AK772,0)</f>
        <v>0</v>
      </c>
      <c r="AS772" s="155">
        <f t="shared" ca="1" si="526"/>
        <v>0</v>
      </c>
      <c r="AT772" s="165"/>
      <c r="AU772" s="215">
        <f ca="1">IF($AE772=FALSE,AN772*Overheads!$R$24*$V772,
IFERROR(Overheads!$O$49*$V772*AN772,0)
+IFERROR(Overheads!Q$59*$V772*(AN772/Overheads!Q$68),0))</f>
        <v>0</v>
      </c>
      <c r="AV772" s="215">
        <f ca="1">IF($AE772=FALSE,AO772*Overheads!$R$24*$V772,
IFERROR(Overheads!$O$49*$V772*AO772,0)
+IFERROR(Overheads!R$59*$V772*(AO772/Overheads!R$68),0))</f>
        <v>0</v>
      </c>
      <c r="AW772" s="215">
        <f ca="1">IF($AE772=FALSE,AP772*Overheads!$R$24*$V772,
IFERROR(Overheads!$O$49*$V772*AP772,0)
+IFERROR(Overheads!S$59*$V772*(AP772/Overheads!S$68),0))</f>
        <v>0</v>
      </c>
      <c r="AX772" s="215">
        <f ca="1">IF($AE772=FALSE,AQ772*Overheads!$R$24*$V772,
IFERROR(Overheads!$O$49*$V772*AQ772,0)
+IFERROR(Overheads!T$59*$V772*(AQ772/Overheads!T$68),0))</f>
        <v>0</v>
      </c>
      <c r="AY772" s="215">
        <f ca="1">IF($AE772=FALSE,AR772*Overheads!$R$24*$V772,
IFERROR(Overheads!$O$49*$V772*AR772,0)
+IFERROR(Overheads!U$59*$V772*(AR772/Overheads!U$68),0))</f>
        <v>0</v>
      </c>
      <c r="AZ772" s="155">
        <f t="shared" ca="1" si="527"/>
        <v>0</v>
      </c>
      <c r="BA772" s="165"/>
      <c r="BB772" s="215">
        <f ca="1">IF($AE772=FALSE,AN772*Overheads!$S$25,
IFERROR(Overheads!$O$50*AN772,0)
+IFERROR(Overheads!Q$60*(AN772/Overheads!Q$66),0))</f>
        <v>0</v>
      </c>
      <c r="BC772" s="215">
        <f ca="1">IF($AE772=FALSE,AO772*Overheads!$S$25,
IFERROR(Overheads!$O$50*AO772,0)
+IFERROR(Overheads!R$60*(AO772/Overheads!R$66),0))</f>
        <v>0</v>
      </c>
      <c r="BD772" s="215">
        <f ca="1">IF($AE772=FALSE,AP772*Overheads!$S$25,
IFERROR(Overheads!$O$50*AP772,0)
+IFERROR(Overheads!S$60*(AP772/Overheads!S$66),0))</f>
        <v>0</v>
      </c>
      <c r="BE772" s="215">
        <f ca="1">IF($AE772=FALSE,AQ772*Overheads!$S$25,
IFERROR(Overheads!$O$50*AQ772,0)
+IFERROR(Overheads!T$60*(AQ772/Overheads!T$66),0))</f>
        <v>0</v>
      </c>
      <c r="BF772" s="215">
        <f ca="1">IF($AE772=FALSE,AR772*Overheads!$S$25,
IFERROR(Overheads!$O$50*AR772,0)
+IFERROR(Overheads!U$60*(AR772/Overheads!U$66),0))</f>
        <v>0</v>
      </c>
      <c r="BG772" s="155">
        <f t="shared" ca="1" si="528"/>
        <v>0</v>
      </c>
      <c r="BH772" s="165"/>
      <c r="BI772" s="215">
        <f t="shared" ca="1" si="529"/>
        <v>0</v>
      </c>
      <c r="BJ772" s="215">
        <f t="shared" ca="1" si="495"/>
        <v>0</v>
      </c>
      <c r="BK772" s="215">
        <f t="shared" ca="1" si="496"/>
        <v>0</v>
      </c>
      <c r="BL772" s="215">
        <f t="shared" ca="1" si="497"/>
        <v>0</v>
      </c>
      <c r="BM772" s="215">
        <f t="shared" ca="1" si="498"/>
        <v>0</v>
      </c>
      <c r="BN772" s="155">
        <f t="shared" ca="1" si="530"/>
        <v>0</v>
      </c>
      <c r="BO772" s="165"/>
      <c r="BP772" s="187" cm="1">
        <f t="array" ref="BP772">IFERROR(IF($X772=$X771,BP771,INDEX(Forecast_Capex_Input!AC$12:AC$286,$X772)),0)</f>
        <v>0</v>
      </c>
      <c r="BQ772" s="187" cm="1">
        <f t="array" ref="BQ772">IFERROR(IF($X772=$X771,BQ771,INDEX(Forecast_Capex_Input!AD$12:AD$286,$X772)),0)</f>
        <v>0</v>
      </c>
      <c r="BR772" s="187" cm="1">
        <f t="array" ref="BR772">IFERROR(IF($X772=$X771,BR771,INDEX(Forecast_Capex_Input!AE$12:AE$286,$X772)),0)</f>
        <v>0</v>
      </c>
      <c r="BS772" s="187" cm="1">
        <f t="array" ref="BS772">IFERROR(IF($X772=$X771,BS771,INDEX(Forecast_Capex_Input!AF$12:AF$286,$X772)),0)</f>
        <v>0</v>
      </c>
      <c r="BT772" s="187" cm="1">
        <f t="array" ref="BT772">IFERROR(IF($X772=$X771,BT771,INDEX(Forecast_Capex_Input!AG$12:AG$286,$X772)),0)</f>
        <v>0</v>
      </c>
      <c r="BU772" s="165"/>
      <c r="BV772" s="215">
        <f t="shared" si="499"/>
        <v>0</v>
      </c>
      <c r="BW772" s="215">
        <f t="shared" si="500"/>
        <v>0</v>
      </c>
      <c r="BX772" s="215">
        <f t="shared" si="501"/>
        <v>0</v>
      </c>
      <c r="BY772" s="215">
        <f t="shared" si="502"/>
        <v>0</v>
      </c>
      <c r="BZ772" s="215">
        <f t="shared" si="503"/>
        <v>0</v>
      </c>
      <c r="CA772" s="155">
        <f t="shared" si="531"/>
        <v>0</v>
      </c>
      <c r="CB772" s="165"/>
      <c r="CC772" s="215">
        <f t="shared" si="504"/>
        <v>0</v>
      </c>
      <c r="CD772" s="215">
        <f t="shared" si="505"/>
        <v>0</v>
      </c>
      <c r="CE772" s="215">
        <f t="shared" si="506"/>
        <v>0</v>
      </c>
      <c r="CF772" s="215">
        <f t="shared" si="507"/>
        <v>0</v>
      </c>
      <c r="CG772" s="215">
        <f t="shared" si="508"/>
        <v>0</v>
      </c>
      <c r="CH772" s="155">
        <f t="shared" si="532"/>
        <v>0</v>
      </c>
      <c r="CI772" s="165"/>
      <c r="CJ772" s="215">
        <f t="shared" si="509"/>
        <v>0</v>
      </c>
      <c r="CK772" s="215">
        <f t="shared" si="510"/>
        <v>0</v>
      </c>
      <c r="CL772" s="215">
        <f t="shared" si="511"/>
        <v>0</v>
      </c>
      <c r="CM772" s="215">
        <f t="shared" si="512"/>
        <v>0</v>
      </c>
      <c r="CN772" s="215">
        <f t="shared" si="513"/>
        <v>0</v>
      </c>
      <c r="CO772" s="155">
        <f t="shared" si="533"/>
        <v>0</v>
      </c>
      <c r="CP772" s="165"/>
      <c r="CQ772" s="223">
        <f t="shared" si="514"/>
        <v>0</v>
      </c>
      <c r="CR772" s="223">
        <f t="shared" si="515"/>
        <v>0</v>
      </c>
      <c r="CS772" s="223">
        <f t="shared" si="516"/>
        <v>0</v>
      </c>
      <c r="CT772" s="223">
        <f t="shared" si="517"/>
        <v>0</v>
      </c>
      <c r="CU772" s="223">
        <f t="shared" si="518"/>
        <v>0</v>
      </c>
      <c r="CV772" s="155">
        <f t="shared" si="534"/>
        <v>0</v>
      </c>
      <c r="CW772" s="165"/>
      <c r="CX772" s="215">
        <f t="shared" si="535"/>
        <v>0</v>
      </c>
      <c r="CY772" s="215">
        <f t="shared" si="519"/>
        <v>0</v>
      </c>
      <c r="CZ772" s="215">
        <f t="shared" si="520"/>
        <v>0</v>
      </c>
      <c r="DA772" s="215">
        <f t="shared" si="521"/>
        <v>0</v>
      </c>
      <c r="DB772" s="215">
        <f t="shared" si="522"/>
        <v>0</v>
      </c>
      <c r="DC772" s="155">
        <f t="shared" si="536"/>
        <v>0</v>
      </c>
      <c r="DD772" s="165"/>
      <c r="DE772" s="188" t="b" cm="1">
        <f t="array" aca="1" ref="DE772" ca="1">OR($G772=Forecast_Capex_Input!$BF$8:$BF$10)</f>
        <v>0</v>
      </c>
      <c r="DF772" s="188" cm="1">
        <f t="array" aca="1" ref="DF772" ca="1">IFERROR(INDEX(Forecast_Capex_Input!BG$12:BG$286,$X772)
*(INDEX(Forecast_Capex_Input!$H$12:$H$286,$X772)=Repex),0)
*$DE772</f>
        <v>0</v>
      </c>
      <c r="DG772" s="188" cm="1">
        <f t="array" aca="1" ref="DG772" ca="1">IFERROR(INDEX(Forecast_Capex_Input!BH$12:BH$286,$X772)
*(INDEX(Forecast_Capex_Input!$H$12:$H$286,$X772)=Repex),0)
*$DE772</f>
        <v>0</v>
      </c>
      <c r="DH772" s="188" cm="1">
        <f t="array" aca="1" ref="DH772" ca="1">IFERROR(INDEX(Forecast_Capex_Input!BI$12:BI$286,$X772)
*(INDEX(Forecast_Capex_Input!$H$12:$H$286,$X772)=Repex),0)
*$DE772</f>
        <v>0</v>
      </c>
      <c r="DI772" s="188" cm="1">
        <f t="array" aca="1" ref="DI772" ca="1">IFERROR(INDEX(Forecast_Capex_Input!BJ$12:BJ$286,$X772)
*(INDEX(Forecast_Capex_Input!$H$12:$H$286,$X772)=Repex),0)
*$DE772</f>
        <v>0</v>
      </c>
      <c r="DJ772" s="188" cm="1">
        <f t="array" aca="1" ref="DJ772" ca="1">IFERROR(INDEX(Forecast_Capex_Input!BK$12:BK$286,$X772)
*(INDEX(Forecast_Capex_Input!$H$12:$H$286,$X772)=Repex),0)
*$DE772</f>
        <v>0</v>
      </c>
      <c r="DK772" s="188" cm="1">
        <f t="array" aca="1" ref="DK772" ca="1">IFERROR(INDEX(Forecast_Capex_Input!BL$12:BL$286,$X772)
*(INDEX(Forecast_Capex_Input!$H$12:$H$286,$X772)=Repex),0)
*$DE772</f>
        <v>0</v>
      </c>
      <c r="DL772" s="165"/>
      <c r="DM772" s="188" t="b" cm="1">
        <f t="array" aca="1" ref="DM772" ca="1">OR($G772=Forecast_Capex_Input!$BN$8:$BN$9)</f>
        <v>0</v>
      </c>
      <c r="DN772" s="188" cm="1">
        <f t="array" aca="1" ref="DN772" ca="1">IFERROR(INDEX(Forecast_Capex_Input!BO$12:BO$286,$X772)
*(INDEX(Forecast_Capex_Input!$H$12:$H$286,$X772)=Repex),0)
*$DM772</f>
        <v>0</v>
      </c>
      <c r="DO772" s="188" cm="1">
        <f t="array" aca="1" ref="DO772" ca="1">IFERROR(INDEX(Forecast_Capex_Input!BP$12:BP$286,$X772)
*(INDEX(Forecast_Capex_Input!$H$12:$H$286,$X772)=Repex),0)
*$DM772</f>
        <v>0</v>
      </c>
      <c r="DP772" s="188" cm="1">
        <f t="array" aca="1" ref="DP772" ca="1">IFERROR(INDEX(Forecast_Capex_Input!BQ$12:BQ$286,$X772)
*(INDEX(Forecast_Capex_Input!$H$12:$H$286,$X772)=Repex),0)
*$DM772</f>
        <v>0</v>
      </c>
      <c r="DQ772" s="188" cm="1">
        <f t="array" aca="1" ref="DQ772" ca="1">IFERROR(INDEX(Forecast_Capex_Input!BR$12:BR$286,$X772)
*(INDEX(Forecast_Capex_Input!$H$12:$H$286,$X772)=Repex),0)
*$DM772</f>
        <v>0</v>
      </c>
      <c r="DR772" s="188" cm="1">
        <f t="array" aca="1" ref="DR772" ca="1">IFERROR(INDEX(Forecast_Capex_Input!BS$12:BS$286,$X772)
*(INDEX(Forecast_Capex_Input!$H$12:$H$286,$X772)=Repex),0)
*$DM772</f>
        <v>0</v>
      </c>
      <c r="DS772" s="165"/>
      <c r="DT772" s="188" t="b" cm="1">
        <f t="array" aca="1" ref="DT772" ca="1">OR($G772=Forecast_Capex_Input!$BU$8:$BU$10)</f>
        <v>0</v>
      </c>
      <c r="DU772" s="188" cm="1">
        <f t="array" aca="1" ref="DU772" ca="1">IFERROR(INDEX(Forecast_Capex_Input!BV$12:BV$286,$X772)
*(INDEX(Forecast_Capex_Input!$H$12:$H$286,$X772)=Repex),0)
*$DT772</f>
        <v>0</v>
      </c>
      <c r="DV772" s="188" cm="1">
        <f t="array" aca="1" ref="DV772" ca="1">IFERROR(INDEX(Forecast_Capex_Input!BW$12:BW$286,$X772)
*(INDEX(Forecast_Capex_Input!$H$12:$H$286,$X772)=Repex),0)
*$DT772</f>
        <v>0</v>
      </c>
      <c r="DW772" s="188" cm="1">
        <f t="array" aca="1" ref="DW772" ca="1">IFERROR(INDEX(Forecast_Capex_Input!BX$12:BX$286,$X772)
*(INDEX(Forecast_Capex_Input!$H$12:$H$286,$X772)=Repex),0)
*$DT772</f>
        <v>0</v>
      </c>
      <c r="DX772" s="188" cm="1">
        <f t="array" aca="1" ref="DX772" ca="1">IFERROR(INDEX(Forecast_Capex_Input!BY$12:BY$286,$X772)
*(INDEX(Forecast_Capex_Input!$H$12:$H$286,$X772)=Repex),0)
*$DT772</f>
        <v>0</v>
      </c>
      <c r="DY772" s="188" cm="1">
        <f t="array" aca="1" ref="DY772" ca="1">IFERROR(INDEX(Forecast_Capex_Input!BZ$12:BZ$286,$X772)
*(INDEX(Forecast_Capex_Input!$H$12:$H$286,$X772)=Repex),0)
*$DT772</f>
        <v>0</v>
      </c>
      <c r="DZ772" s="188" cm="1">
        <f t="array" aca="1" ref="DZ772" ca="1">IFERROR(INDEX(Forecast_Capex_Input!CA$12:CA$286,$X772)
*(INDEX(Forecast_Capex_Input!$H$12:$H$286,$X772)=Repex),0)
*$DT772</f>
        <v>0</v>
      </c>
      <c r="EA772" s="188" cm="1">
        <f t="array" aca="1" ref="EA772" ca="1">IFERROR(INDEX(Forecast_Capex_Input!CB$12:CB$286,$X772)
*(INDEX(Forecast_Capex_Input!$H$12:$H$286,$X772)=Repex),0)
*$DT772</f>
        <v>0</v>
      </c>
      <c r="EB772" s="188" cm="1">
        <f t="array" aca="1" ref="EB772" ca="1">IFERROR(INDEX(Forecast_Capex_Input!CC$12:CC$286,$X772)
*(INDEX(Forecast_Capex_Input!$H$12:$H$286,$X772)=Repex),0)
*$DT772</f>
        <v>0</v>
      </c>
      <c r="EC772" s="165"/>
      <c r="ED772" s="226" t="str">
        <f t="shared" si="523"/>
        <v>N/A</v>
      </c>
      <c r="EE772" s="174" t="s">
        <v>15</v>
      </c>
    </row>
    <row r="773" spans="3:135" x14ac:dyDescent="0.2">
      <c r="C773" s="174">
        <f t="shared" si="524"/>
        <v>763</v>
      </c>
      <c r="D773" s="167" t="str" cm="1">
        <f t="array" ref="D773">IFERROR(INDEX(Forecast_Capex_Input!$D$12:$D$286,$X773),NA)</f>
        <v>N/A</v>
      </c>
      <c r="E773" s="172" t="str" cm="1">
        <f t="array" ref="E773">IF($X773=NA,NA,INDEX(Forecast_Capex_Input!$E$12:$E$286,$X773))</f>
        <v>N/A</v>
      </c>
      <c r="F773" s="167" t="str" cm="1">
        <f t="array" aca="1" ref="F773" ca="1">IFERROR(INDEX(General!$E$25:$E$26,$Y773),NA)</f>
        <v>N/A</v>
      </c>
      <c r="G773" s="167" t="str" cm="1">
        <f t="array" aca="1" ref="G773" ca="1">IFERROR(INDEX(Forecast_Capex_Input!$AI$11:$BB$11,$AA773),NA)</f>
        <v>N/A</v>
      </c>
      <c r="H773" s="189" t="str" cm="1">
        <f t="array" aca="1" ref="H773" ca="1">IFERROR(INDEX(Forecast_Capex_Input!$AI$12:$BB$286,$X773,$AA773),NA)</f>
        <v>N/A</v>
      </c>
      <c r="I773" s="199" t="str" cm="1">
        <f t="array" ref="I773">IFERROR(INDEX(Forecast_Capex_Input!$F$12:$F$286,$X773),NA)</f>
        <v>N/A</v>
      </c>
      <c r="J773" s="199" t="str" cm="1">
        <f t="array" ref="J773">IFERROR(INDEX(Forecast_Capex_Input!G$12:G$286,$X773),NA)</f>
        <v>N/A</v>
      </c>
      <c r="K773" s="199" t="str" cm="1">
        <f t="array" ref="K773">IFERROR(INDEX(Forecast_Capex_Input!H$12:H$286,$X773),NA)</f>
        <v>N/A</v>
      </c>
      <c r="L773" s="199" t="str" cm="1">
        <f t="array" ref="L773">IFERROR(INDEX(Forecast_Capex_Input!I$12:I$286,$X773),NA)</f>
        <v>N/A</v>
      </c>
      <c r="M773" s="199" t="str" cm="1">
        <f t="array" ref="M773">IFERROR(INDEX(Forecast_Capex_Input!J$12:J$286,$X773),NA)</f>
        <v>N/A</v>
      </c>
      <c r="N773" s="199" t="str" cm="1">
        <f t="array" ref="N773">IFERROR(INDEX(Forecast_Capex_Input!K$12:K$286,$X773),NA)</f>
        <v>N/A</v>
      </c>
      <c r="O773" s="199" t="str" cm="1">
        <f t="array" ref="O773">IFERROR(INDEX(Forecast_Capex_Input!L$12:L$286,$X773),NA)</f>
        <v>N/A</v>
      </c>
      <c r="P773" s="199" t="str" cm="1">
        <f t="array" ref="P773">IFERROR(INDEX(Forecast_Capex_Input!M$12:M$286,$X773),NA)</f>
        <v>N/A</v>
      </c>
      <c r="Q773" s="172" t="str" cm="1">
        <f t="array" ref="Q773">IFERROR(INDEX(Forecast_Capex_Input!N$12:N$286,$X773),NA)</f>
        <v>N/A</v>
      </c>
      <c r="R773" s="265" cm="1">
        <f t="array" ref="R773">IFERROR(INDEX(Forecast_Capex_Input!O$12:O$286,$X773),0)</f>
        <v>0</v>
      </c>
      <c r="S773" s="172" cm="1">
        <f t="array" ref="S773">IFERROR(INDEX(Forecast_Capex_Input!P$12:P$286,$X773),0)</f>
        <v>0</v>
      </c>
      <c r="T773" s="199" t="str" cm="1">
        <f t="array" aca="1" ref="T773" ca="1">IFERROR(INDEX(General!$K$84:$K$103,$AA773),NA)</f>
        <v>N/A</v>
      </c>
      <c r="U773" s="188" cm="1">
        <f t="array" aca="1" ref="U773" ca="1">IFERROR(
IF($F773=General!$E$25,INDEX(Forecast_Capex_Input!S$12:S$286,$X773),
INDEX(Forecast_Capex_Input!T$12:T$286,$X773)),0)</f>
        <v>0</v>
      </c>
      <c r="V773" s="222" t="b">
        <f>IFERROR(INDEX(Overheads!$T$19:$T$26,MATCH($I773,Overheads!$E$19:$E$26,0)),FALSE)</f>
        <v>0</v>
      </c>
      <c r="W773" s="165"/>
      <c r="X773" s="174" t="str">
        <f>IFERROR(
IF(MATCH($C773,Forecast_Capex_Input!$CI$12:$CI$286,1)+1&gt;MAX(Forecast_Capex_Input!$C$12:$C$286),NA,
MATCH($C773,Forecast_Capex_Input!$CI$12:$CI$286,1)+1),1)</f>
        <v>N/A</v>
      </c>
      <c r="Y773" s="174" t="str" cm="1">
        <f t="array" aca="1" ref="Y773" ca="1">IFERROR(
IF(X772&lt;&gt;X773,1,
IF(COUNTIF(OFFSET(Y772,0,0,-INDEX(Forecast_Capex_Input!$CG$12:$CG$286,$X773)),Y772)=INDEX(Forecast_Capex_Input!$CG$12:$CG$286,$X773),Y772+1,Y772)),NA)</f>
        <v>N/A</v>
      </c>
      <c r="Z773" s="174" t="str" cm="1">
        <f t="array" ref="Z773">IFERROR($C773-IF($X773=1,1,INDEX(Forecast_Capex_Input!$CI$12:$CI$286,$X773-1))+1,NA)</f>
        <v>N/A</v>
      </c>
      <c r="AA773" s="174" t="str" cm="1">
        <f t="array" aca="1" ref="AA773" ca="1">IFERROR(IF(Y773=1,
INDEX(Forecast_Capex_Input!$AI$10:$BB$10,SMALL(IF(INDEX(Forecast_Capex_Input!$AI$12:$BB$286,$X773,0)&gt;0,COLUMN(Forecast_Capex_Input!$AI$10:$BB$10)-COLUMN(Forecast_Capex_Input!$AI$12)+1),ROWS(OFFSET(AA772,0,0,-$Z773)))),
OFFSET(AA772,-INDEX(Forecast_Capex_Input!$CG$12:$CG$286,$X773)+1,0)),NA)</f>
        <v>N/A</v>
      </c>
      <c r="AB773" s="174" t="str">
        <f t="shared" ca="1" si="493"/>
        <v>N/A</v>
      </c>
      <c r="AC773" s="222" t="b">
        <f t="shared" si="525"/>
        <v>0</v>
      </c>
      <c r="AD773" s="220" t="b">
        <v>0</v>
      </c>
      <c r="AE773" s="222" t="b">
        <f t="shared" si="494"/>
        <v>1</v>
      </c>
      <c r="AF773" s="165"/>
      <c r="AG773" s="215">
        <v>0</v>
      </c>
      <c r="AH773" s="215">
        <v>0</v>
      </c>
      <c r="AI773" s="215">
        <v>0</v>
      </c>
      <c r="AJ773" s="215">
        <v>0</v>
      </c>
      <c r="AK773" s="215">
        <v>0</v>
      </c>
      <c r="AL773" s="155">
        <v>0</v>
      </c>
      <c r="AM773" s="165"/>
      <c r="AN773" s="215" cm="1">
        <f t="array" aca="1" ref="AN773" ca="1">IFERROR(INDEX(General!O$33:O$34,$AB773)
*AG773,0)</f>
        <v>0</v>
      </c>
      <c r="AO773" s="215" cm="1">
        <f t="array" aca="1" ref="AO773" ca="1">IFERROR(INDEX(General!P$33:P$34,$AB773)
*AH773,0)</f>
        <v>0</v>
      </c>
      <c r="AP773" s="215" cm="1">
        <f t="array" aca="1" ref="AP773" ca="1">IFERROR(INDEX(General!Q$33:Q$34,$AB773)
*AI773,0)</f>
        <v>0</v>
      </c>
      <c r="AQ773" s="215" cm="1">
        <f t="array" aca="1" ref="AQ773" ca="1">IFERROR(INDEX(General!R$33:R$34,$AB773)
*AJ773,0)</f>
        <v>0</v>
      </c>
      <c r="AR773" s="215" cm="1">
        <f t="array" aca="1" ref="AR773" ca="1">IFERROR(INDEX(General!S$33:S$34,$AB773)
*AK773,0)</f>
        <v>0</v>
      </c>
      <c r="AS773" s="155">
        <f t="shared" ca="1" si="526"/>
        <v>0</v>
      </c>
      <c r="AT773" s="165"/>
      <c r="AU773" s="215">
        <f ca="1">IF($AE773=FALSE,AN773*Overheads!$R$24*$V773,
IFERROR(Overheads!$O$49*$V773*AN773,0)
+IFERROR(Overheads!Q$59*$V773*(AN773/Overheads!Q$68),0))</f>
        <v>0</v>
      </c>
      <c r="AV773" s="215">
        <f ca="1">IF($AE773=FALSE,AO773*Overheads!$R$24*$V773,
IFERROR(Overheads!$O$49*$V773*AO773,0)
+IFERROR(Overheads!R$59*$V773*(AO773/Overheads!R$68),0))</f>
        <v>0</v>
      </c>
      <c r="AW773" s="215">
        <f ca="1">IF($AE773=FALSE,AP773*Overheads!$R$24*$V773,
IFERROR(Overheads!$O$49*$V773*AP773,0)
+IFERROR(Overheads!S$59*$V773*(AP773/Overheads!S$68),0))</f>
        <v>0</v>
      </c>
      <c r="AX773" s="215">
        <f ca="1">IF($AE773=FALSE,AQ773*Overheads!$R$24*$V773,
IFERROR(Overheads!$O$49*$V773*AQ773,0)
+IFERROR(Overheads!T$59*$V773*(AQ773/Overheads!T$68),0))</f>
        <v>0</v>
      </c>
      <c r="AY773" s="215">
        <f ca="1">IF($AE773=FALSE,AR773*Overheads!$R$24*$V773,
IFERROR(Overheads!$O$49*$V773*AR773,0)
+IFERROR(Overheads!U$59*$V773*(AR773/Overheads!U$68),0))</f>
        <v>0</v>
      </c>
      <c r="AZ773" s="155">
        <f t="shared" ca="1" si="527"/>
        <v>0</v>
      </c>
      <c r="BA773" s="165"/>
      <c r="BB773" s="215">
        <f ca="1">IF($AE773=FALSE,AN773*Overheads!$S$25,
IFERROR(Overheads!$O$50*AN773,0)
+IFERROR(Overheads!Q$60*(AN773/Overheads!Q$66),0))</f>
        <v>0</v>
      </c>
      <c r="BC773" s="215">
        <f ca="1">IF($AE773=FALSE,AO773*Overheads!$S$25,
IFERROR(Overheads!$O$50*AO773,0)
+IFERROR(Overheads!R$60*(AO773/Overheads!R$66),0))</f>
        <v>0</v>
      </c>
      <c r="BD773" s="215">
        <f ca="1">IF($AE773=FALSE,AP773*Overheads!$S$25,
IFERROR(Overheads!$O$50*AP773,0)
+IFERROR(Overheads!S$60*(AP773/Overheads!S$66),0))</f>
        <v>0</v>
      </c>
      <c r="BE773" s="215">
        <f ca="1">IF($AE773=FALSE,AQ773*Overheads!$S$25,
IFERROR(Overheads!$O$50*AQ773,0)
+IFERROR(Overheads!T$60*(AQ773/Overheads!T$66),0))</f>
        <v>0</v>
      </c>
      <c r="BF773" s="215">
        <f ca="1">IF($AE773=FALSE,AR773*Overheads!$S$25,
IFERROR(Overheads!$O$50*AR773,0)
+IFERROR(Overheads!U$60*(AR773/Overheads!U$66),0))</f>
        <v>0</v>
      </c>
      <c r="BG773" s="155">
        <f t="shared" ca="1" si="528"/>
        <v>0</v>
      </c>
      <c r="BH773" s="165"/>
      <c r="BI773" s="215">
        <f t="shared" ca="1" si="529"/>
        <v>0</v>
      </c>
      <c r="BJ773" s="215">
        <f t="shared" ca="1" si="495"/>
        <v>0</v>
      </c>
      <c r="BK773" s="215">
        <f t="shared" ca="1" si="496"/>
        <v>0</v>
      </c>
      <c r="BL773" s="215">
        <f t="shared" ca="1" si="497"/>
        <v>0</v>
      </c>
      <c r="BM773" s="215">
        <f t="shared" ca="1" si="498"/>
        <v>0</v>
      </c>
      <c r="BN773" s="155">
        <f t="shared" ca="1" si="530"/>
        <v>0</v>
      </c>
      <c r="BO773" s="165"/>
      <c r="BP773" s="187" cm="1">
        <f t="array" ref="BP773">IFERROR(IF($X773=$X772,BP772,INDEX(Forecast_Capex_Input!AC$12:AC$286,$X773)),0)</f>
        <v>0</v>
      </c>
      <c r="BQ773" s="187" cm="1">
        <f t="array" ref="BQ773">IFERROR(IF($X773=$X772,BQ772,INDEX(Forecast_Capex_Input!AD$12:AD$286,$X773)),0)</f>
        <v>0</v>
      </c>
      <c r="BR773" s="187" cm="1">
        <f t="array" ref="BR773">IFERROR(IF($X773=$X772,BR772,INDEX(Forecast_Capex_Input!AE$12:AE$286,$X773)),0)</f>
        <v>0</v>
      </c>
      <c r="BS773" s="187" cm="1">
        <f t="array" ref="BS773">IFERROR(IF($X773=$X772,BS772,INDEX(Forecast_Capex_Input!AF$12:AF$286,$X773)),0)</f>
        <v>0</v>
      </c>
      <c r="BT773" s="187" cm="1">
        <f t="array" ref="BT773">IFERROR(IF($X773=$X772,BT772,INDEX(Forecast_Capex_Input!AG$12:AG$286,$X773)),0)</f>
        <v>0</v>
      </c>
      <c r="BU773" s="165"/>
      <c r="BV773" s="215">
        <f t="shared" si="499"/>
        <v>0</v>
      </c>
      <c r="BW773" s="215">
        <f t="shared" si="500"/>
        <v>0</v>
      </c>
      <c r="BX773" s="215">
        <f t="shared" si="501"/>
        <v>0</v>
      </c>
      <c r="BY773" s="215">
        <f t="shared" si="502"/>
        <v>0</v>
      </c>
      <c r="BZ773" s="215">
        <f t="shared" si="503"/>
        <v>0</v>
      </c>
      <c r="CA773" s="155">
        <f t="shared" si="531"/>
        <v>0</v>
      </c>
      <c r="CB773" s="165"/>
      <c r="CC773" s="215">
        <f t="shared" si="504"/>
        <v>0</v>
      </c>
      <c r="CD773" s="215">
        <f t="shared" si="505"/>
        <v>0</v>
      </c>
      <c r="CE773" s="215">
        <f t="shared" si="506"/>
        <v>0</v>
      </c>
      <c r="CF773" s="215">
        <f t="shared" si="507"/>
        <v>0</v>
      </c>
      <c r="CG773" s="215">
        <f t="shared" si="508"/>
        <v>0</v>
      </c>
      <c r="CH773" s="155">
        <f t="shared" si="532"/>
        <v>0</v>
      </c>
      <c r="CI773" s="165"/>
      <c r="CJ773" s="215">
        <f t="shared" si="509"/>
        <v>0</v>
      </c>
      <c r="CK773" s="215">
        <f t="shared" si="510"/>
        <v>0</v>
      </c>
      <c r="CL773" s="215">
        <f t="shared" si="511"/>
        <v>0</v>
      </c>
      <c r="CM773" s="215">
        <f t="shared" si="512"/>
        <v>0</v>
      </c>
      <c r="CN773" s="215">
        <f t="shared" si="513"/>
        <v>0</v>
      </c>
      <c r="CO773" s="155">
        <f t="shared" si="533"/>
        <v>0</v>
      </c>
      <c r="CP773" s="165"/>
      <c r="CQ773" s="223">
        <f t="shared" si="514"/>
        <v>0</v>
      </c>
      <c r="CR773" s="223">
        <f t="shared" si="515"/>
        <v>0</v>
      </c>
      <c r="CS773" s="223">
        <f t="shared" si="516"/>
        <v>0</v>
      </c>
      <c r="CT773" s="223">
        <f t="shared" si="517"/>
        <v>0</v>
      </c>
      <c r="CU773" s="223">
        <f t="shared" si="518"/>
        <v>0</v>
      </c>
      <c r="CV773" s="155">
        <f t="shared" si="534"/>
        <v>0</v>
      </c>
      <c r="CW773" s="165"/>
      <c r="CX773" s="215">
        <f t="shared" si="535"/>
        <v>0</v>
      </c>
      <c r="CY773" s="215">
        <f t="shared" si="519"/>
        <v>0</v>
      </c>
      <c r="CZ773" s="215">
        <f t="shared" si="520"/>
        <v>0</v>
      </c>
      <c r="DA773" s="215">
        <f t="shared" si="521"/>
        <v>0</v>
      </c>
      <c r="DB773" s="215">
        <f t="shared" si="522"/>
        <v>0</v>
      </c>
      <c r="DC773" s="155">
        <f t="shared" si="536"/>
        <v>0</v>
      </c>
      <c r="DD773" s="165"/>
      <c r="DE773" s="188" t="b" cm="1">
        <f t="array" aca="1" ref="DE773" ca="1">OR($G773=Forecast_Capex_Input!$BF$8:$BF$10)</f>
        <v>0</v>
      </c>
      <c r="DF773" s="188" cm="1">
        <f t="array" aca="1" ref="DF773" ca="1">IFERROR(INDEX(Forecast_Capex_Input!BG$12:BG$286,$X773)
*(INDEX(Forecast_Capex_Input!$H$12:$H$286,$X773)=Repex),0)
*$DE773</f>
        <v>0</v>
      </c>
      <c r="DG773" s="188" cm="1">
        <f t="array" aca="1" ref="DG773" ca="1">IFERROR(INDEX(Forecast_Capex_Input!BH$12:BH$286,$X773)
*(INDEX(Forecast_Capex_Input!$H$12:$H$286,$X773)=Repex),0)
*$DE773</f>
        <v>0</v>
      </c>
      <c r="DH773" s="188" cm="1">
        <f t="array" aca="1" ref="DH773" ca="1">IFERROR(INDEX(Forecast_Capex_Input!BI$12:BI$286,$X773)
*(INDEX(Forecast_Capex_Input!$H$12:$H$286,$X773)=Repex),0)
*$DE773</f>
        <v>0</v>
      </c>
      <c r="DI773" s="188" cm="1">
        <f t="array" aca="1" ref="DI773" ca="1">IFERROR(INDEX(Forecast_Capex_Input!BJ$12:BJ$286,$X773)
*(INDEX(Forecast_Capex_Input!$H$12:$H$286,$X773)=Repex),0)
*$DE773</f>
        <v>0</v>
      </c>
      <c r="DJ773" s="188" cm="1">
        <f t="array" aca="1" ref="DJ773" ca="1">IFERROR(INDEX(Forecast_Capex_Input!BK$12:BK$286,$X773)
*(INDEX(Forecast_Capex_Input!$H$12:$H$286,$X773)=Repex),0)
*$DE773</f>
        <v>0</v>
      </c>
      <c r="DK773" s="188" cm="1">
        <f t="array" aca="1" ref="DK773" ca="1">IFERROR(INDEX(Forecast_Capex_Input!BL$12:BL$286,$X773)
*(INDEX(Forecast_Capex_Input!$H$12:$H$286,$X773)=Repex),0)
*$DE773</f>
        <v>0</v>
      </c>
      <c r="DL773" s="165"/>
      <c r="DM773" s="188" t="b" cm="1">
        <f t="array" aca="1" ref="DM773" ca="1">OR($G773=Forecast_Capex_Input!$BN$8:$BN$9)</f>
        <v>0</v>
      </c>
      <c r="DN773" s="188" cm="1">
        <f t="array" aca="1" ref="DN773" ca="1">IFERROR(INDEX(Forecast_Capex_Input!BO$12:BO$286,$X773)
*(INDEX(Forecast_Capex_Input!$H$12:$H$286,$X773)=Repex),0)
*$DM773</f>
        <v>0</v>
      </c>
      <c r="DO773" s="188" cm="1">
        <f t="array" aca="1" ref="DO773" ca="1">IFERROR(INDEX(Forecast_Capex_Input!BP$12:BP$286,$X773)
*(INDEX(Forecast_Capex_Input!$H$12:$H$286,$X773)=Repex),0)
*$DM773</f>
        <v>0</v>
      </c>
      <c r="DP773" s="188" cm="1">
        <f t="array" aca="1" ref="DP773" ca="1">IFERROR(INDEX(Forecast_Capex_Input!BQ$12:BQ$286,$X773)
*(INDEX(Forecast_Capex_Input!$H$12:$H$286,$X773)=Repex),0)
*$DM773</f>
        <v>0</v>
      </c>
      <c r="DQ773" s="188" cm="1">
        <f t="array" aca="1" ref="DQ773" ca="1">IFERROR(INDEX(Forecast_Capex_Input!BR$12:BR$286,$X773)
*(INDEX(Forecast_Capex_Input!$H$12:$H$286,$X773)=Repex),0)
*$DM773</f>
        <v>0</v>
      </c>
      <c r="DR773" s="188" cm="1">
        <f t="array" aca="1" ref="DR773" ca="1">IFERROR(INDEX(Forecast_Capex_Input!BS$12:BS$286,$X773)
*(INDEX(Forecast_Capex_Input!$H$12:$H$286,$X773)=Repex),0)
*$DM773</f>
        <v>0</v>
      </c>
      <c r="DS773" s="165"/>
      <c r="DT773" s="188" t="b" cm="1">
        <f t="array" aca="1" ref="DT773" ca="1">OR($G773=Forecast_Capex_Input!$BU$8:$BU$10)</f>
        <v>0</v>
      </c>
      <c r="DU773" s="188" cm="1">
        <f t="array" aca="1" ref="DU773" ca="1">IFERROR(INDEX(Forecast_Capex_Input!BV$12:BV$286,$X773)
*(INDEX(Forecast_Capex_Input!$H$12:$H$286,$X773)=Repex),0)
*$DT773</f>
        <v>0</v>
      </c>
      <c r="DV773" s="188" cm="1">
        <f t="array" aca="1" ref="DV773" ca="1">IFERROR(INDEX(Forecast_Capex_Input!BW$12:BW$286,$X773)
*(INDEX(Forecast_Capex_Input!$H$12:$H$286,$X773)=Repex),0)
*$DT773</f>
        <v>0</v>
      </c>
      <c r="DW773" s="188" cm="1">
        <f t="array" aca="1" ref="DW773" ca="1">IFERROR(INDEX(Forecast_Capex_Input!BX$12:BX$286,$X773)
*(INDEX(Forecast_Capex_Input!$H$12:$H$286,$X773)=Repex),0)
*$DT773</f>
        <v>0</v>
      </c>
      <c r="DX773" s="188" cm="1">
        <f t="array" aca="1" ref="DX773" ca="1">IFERROR(INDEX(Forecast_Capex_Input!BY$12:BY$286,$X773)
*(INDEX(Forecast_Capex_Input!$H$12:$H$286,$X773)=Repex),0)
*$DT773</f>
        <v>0</v>
      </c>
      <c r="DY773" s="188" cm="1">
        <f t="array" aca="1" ref="DY773" ca="1">IFERROR(INDEX(Forecast_Capex_Input!BZ$12:BZ$286,$X773)
*(INDEX(Forecast_Capex_Input!$H$12:$H$286,$X773)=Repex),0)
*$DT773</f>
        <v>0</v>
      </c>
      <c r="DZ773" s="188" cm="1">
        <f t="array" aca="1" ref="DZ773" ca="1">IFERROR(INDEX(Forecast_Capex_Input!CA$12:CA$286,$X773)
*(INDEX(Forecast_Capex_Input!$H$12:$H$286,$X773)=Repex),0)
*$DT773</f>
        <v>0</v>
      </c>
      <c r="EA773" s="188" cm="1">
        <f t="array" aca="1" ref="EA773" ca="1">IFERROR(INDEX(Forecast_Capex_Input!CB$12:CB$286,$X773)
*(INDEX(Forecast_Capex_Input!$H$12:$H$286,$X773)=Repex),0)
*$DT773</f>
        <v>0</v>
      </c>
      <c r="EB773" s="188" cm="1">
        <f t="array" aca="1" ref="EB773" ca="1">IFERROR(INDEX(Forecast_Capex_Input!CC$12:CC$286,$X773)
*(INDEX(Forecast_Capex_Input!$H$12:$H$286,$X773)=Repex),0)
*$DT773</f>
        <v>0</v>
      </c>
      <c r="EC773" s="165"/>
      <c r="ED773" s="226" t="str">
        <f t="shared" si="523"/>
        <v>N/A</v>
      </c>
      <c r="EE773" s="174" t="s">
        <v>15</v>
      </c>
    </row>
    <row r="774" spans="3:135" x14ac:dyDescent="0.2">
      <c r="C774" s="174">
        <f t="shared" si="524"/>
        <v>764</v>
      </c>
      <c r="D774" s="167" t="str" cm="1">
        <f t="array" ref="D774">IFERROR(INDEX(Forecast_Capex_Input!$D$12:$D$286,$X774),NA)</f>
        <v>N/A</v>
      </c>
      <c r="E774" s="172" t="str" cm="1">
        <f t="array" ref="E774">IF($X774=NA,NA,INDEX(Forecast_Capex_Input!$E$12:$E$286,$X774))</f>
        <v>N/A</v>
      </c>
      <c r="F774" s="167" t="str" cm="1">
        <f t="array" aca="1" ref="F774" ca="1">IFERROR(INDEX(General!$E$25:$E$26,$Y774),NA)</f>
        <v>N/A</v>
      </c>
      <c r="G774" s="167" t="str" cm="1">
        <f t="array" aca="1" ref="G774" ca="1">IFERROR(INDEX(Forecast_Capex_Input!$AI$11:$BB$11,$AA774),NA)</f>
        <v>N/A</v>
      </c>
      <c r="H774" s="189" t="str" cm="1">
        <f t="array" aca="1" ref="H774" ca="1">IFERROR(INDEX(Forecast_Capex_Input!$AI$12:$BB$286,$X774,$AA774),NA)</f>
        <v>N/A</v>
      </c>
      <c r="I774" s="199" t="str" cm="1">
        <f t="array" ref="I774">IFERROR(INDEX(Forecast_Capex_Input!$F$12:$F$286,$X774),NA)</f>
        <v>N/A</v>
      </c>
      <c r="J774" s="199" t="str" cm="1">
        <f t="array" ref="J774">IFERROR(INDEX(Forecast_Capex_Input!G$12:G$286,$X774),NA)</f>
        <v>N/A</v>
      </c>
      <c r="K774" s="199" t="str" cm="1">
        <f t="array" ref="K774">IFERROR(INDEX(Forecast_Capex_Input!H$12:H$286,$X774),NA)</f>
        <v>N/A</v>
      </c>
      <c r="L774" s="199" t="str" cm="1">
        <f t="array" ref="L774">IFERROR(INDEX(Forecast_Capex_Input!I$12:I$286,$X774),NA)</f>
        <v>N/A</v>
      </c>
      <c r="M774" s="199" t="str" cm="1">
        <f t="array" ref="M774">IFERROR(INDEX(Forecast_Capex_Input!J$12:J$286,$X774),NA)</f>
        <v>N/A</v>
      </c>
      <c r="N774" s="199" t="str" cm="1">
        <f t="array" ref="N774">IFERROR(INDEX(Forecast_Capex_Input!K$12:K$286,$X774),NA)</f>
        <v>N/A</v>
      </c>
      <c r="O774" s="199" t="str" cm="1">
        <f t="array" ref="O774">IFERROR(INDEX(Forecast_Capex_Input!L$12:L$286,$X774),NA)</f>
        <v>N/A</v>
      </c>
      <c r="P774" s="199" t="str" cm="1">
        <f t="array" ref="P774">IFERROR(INDEX(Forecast_Capex_Input!M$12:M$286,$X774),NA)</f>
        <v>N/A</v>
      </c>
      <c r="Q774" s="172" t="str" cm="1">
        <f t="array" ref="Q774">IFERROR(INDEX(Forecast_Capex_Input!N$12:N$286,$X774),NA)</f>
        <v>N/A</v>
      </c>
      <c r="R774" s="265" cm="1">
        <f t="array" ref="R774">IFERROR(INDEX(Forecast_Capex_Input!O$12:O$286,$X774),0)</f>
        <v>0</v>
      </c>
      <c r="S774" s="172" cm="1">
        <f t="array" ref="S774">IFERROR(INDEX(Forecast_Capex_Input!P$12:P$286,$X774),0)</f>
        <v>0</v>
      </c>
      <c r="T774" s="199" t="str" cm="1">
        <f t="array" aca="1" ref="T774" ca="1">IFERROR(INDEX(General!$K$84:$K$103,$AA774),NA)</f>
        <v>N/A</v>
      </c>
      <c r="U774" s="188" cm="1">
        <f t="array" aca="1" ref="U774" ca="1">IFERROR(
IF($F774=General!$E$25,INDEX(Forecast_Capex_Input!S$12:S$286,$X774),
INDEX(Forecast_Capex_Input!T$12:T$286,$X774)),0)</f>
        <v>0</v>
      </c>
      <c r="V774" s="222" t="b">
        <f>IFERROR(INDEX(Overheads!$T$19:$T$26,MATCH($I774,Overheads!$E$19:$E$26,0)),FALSE)</f>
        <v>0</v>
      </c>
      <c r="W774" s="165"/>
      <c r="X774" s="174" t="str">
        <f>IFERROR(
IF(MATCH($C774,Forecast_Capex_Input!$CI$12:$CI$286,1)+1&gt;MAX(Forecast_Capex_Input!$C$12:$C$286),NA,
MATCH($C774,Forecast_Capex_Input!$CI$12:$CI$286,1)+1),1)</f>
        <v>N/A</v>
      </c>
      <c r="Y774" s="174" t="str" cm="1">
        <f t="array" aca="1" ref="Y774" ca="1">IFERROR(
IF(X773&lt;&gt;X774,1,
IF(COUNTIF(OFFSET(Y773,0,0,-INDEX(Forecast_Capex_Input!$CG$12:$CG$286,$X774)),Y773)=INDEX(Forecast_Capex_Input!$CG$12:$CG$286,$X774),Y773+1,Y773)),NA)</f>
        <v>N/A</v>
      </c>
      <c r="Z774" s="174" t="str" cm="1">
        <f t="array" ref="Z774">IFERROR($C774-IF($X774=1,1,INDEX(Forecast_Capex_Input!$CI$12:$CI$286,$X774-1))+1,NA)</f>
        <v>N/A</v>
      </c>
      <c r="AA774" s="174" t="str" cm="1">
        <f t="array" aca="1" ref="AA774" ca="1">IFERROR(IF(Y774=1,
INDEX(Forecast_Capex_Input!$AI$10:$BB$10,SMALL(IF(INDEX(Forecast_Capex_Input!$AI$12:$BB$286,$X774,0)&gt;0,COLUMN(Forecast_Capex_Input!$AI$10:$BB$10)-COLUMN(Forecast_Capex_Input!$AI$12)+1),ROWS(OFFSET(AA773,0,0,-$Z774)))),
OFFSET(AA773,-INDEX(Forecast_Capex_Input!$CG$12:$CG$286,$X774)+1,0)),NA)</f>
        <v>N/A</v>
      </c>
      <c r="AB774" s="174" t="str">
        <f t="shared" ca="1" si="493"/>
        <v>N/A</v>
      </c>
      <c r="AC774" s="222" t="b">
        <f t="shared" si="525"/>
        <v>0</v>
      </c>
      <c r="AD774" s="220" t="b">
        <v>0</v>
      </c>
      <c r="AE774" s="222" t="b">
        <f t="shared" si="494"/>
        <v>1</v>
      </c>
      <c r="AF774" s="165"/>
      <c r="AG774" s="215">
        <v>0</v>
      </c>
      <c r="AH774" s="215">
        <v>0</v>
      </c>
      <c r="AI774" s="215">
        <v>0</v>
      </c>
      <c r="AJ774" s="215">
        <v>0</v>
      </c>
      <c r="AK774" s="215">
        <v>0</v>
      </c>
      <c r="AL774" s="155">
        <v>0</v>
      </c>
      <c r="AM774" s="165"/>
      <c r="AN774" s="215" cm="1">
        <f t="array" aca="1" ref="AN774" ca="1">IFERROR(INDEX(General!O$33:O$34,$AB774)
*AG774,0)</f>
        <v>0</v>
      </c>
      <c r="AO774" s="215" cm="1">
        <f t="array" aca="1" ref="AO774" ca="1">IFERROR(INDEX(General!P$33:P$34,$AB774)
*AH774,0)</f>
        <v>0</v>
      </c>
      <c r="AP774" s="215" cm="1">
        <f t="array" aca="1" ref="AP774" ca="1">IFERROR(INDEX(General!Q$33:Q$34,$AB774)
*AI774,0)</f>
        <v>0</v>
      </c>
      <c r="AQ774" s="215" cm="1">
        <f t="array" aca="1" ref="AQ774" ca="1">IFERROR(INDEX(General!R$33:R$34,$AB774)
*AJ774,0)</f>
        <v>0</v>
      </c>
      <c r="AR774" s="215" cm="1">
        <f t="array" aca="1" ref="AR774" ca="1">IFERROR(INDEX(General!S$33:S$34,$AB774)
*AK774,0)</f>
        <v>0</v>
      </c>
      <c r="AS774" s="155">
        <f t="shared" ca="1" si="526"/>
        <v>0</v>
      </c>
      <c r="AT774" s="165"/>
      <c r="AU774" s="215">
        <f ca="1">IF($AE774=FALSE,AN774*Overheads!$R$24*$V774,
IFERROR(Overheads!$O$49*$V774*AN774,0)
+IFERROR(Overheads!Q$59*$V774*(AN774/Overheads!Q$68),0))</f>
        <v>0</v>
      </c>
      <c r="AV774" s="215">
        <f ca="1">IF($AE774=FALSE,AO774*Overheads!$R$24*$V774,
IFERROR(Overheads!$O$49*$V774*AO774,0)
+IFERROR(Overheads!R$59*$V774*(AO774/Overheads!R$68),0))</f>
        <v>0</v>
      </c>
      <c r="AW774" s="215">
        <f ca="1">IF($AE774=FALSE,AP774*Overheads!$R$24*$V774,
IFERROR(Overheads!$O$49*$V774*AP774,0)
+IFERROR(Overheads!S$59*$V774*(AP774/Overheads!S$68),0))</f>
        <v>0</v>
      </c>
      <c r="AX774" s="215">
        <f ca="1">IF($AE774=FALSE,AQ774*Overheads!$R$24*$V774,
IFERROR(Overheads!$O$49*$V774*AQ774,0)
+IFERROR(Overheads!T$59*$V774*(AQ774/Overheads!T$68),0))</f>
        <v>0</v>
      </c>
      <c r="AY774" s="215">
        <f ca="1">IF($AE774=FALSE,AR774*Overheads!$R$24*$V774,
IFERROR(Overheads!$O$49*$V774*AR774,0)
+IFERROR(Overheads!U$59*$V774*(AR774/Overheads!U$68),0))</f>
        <v>0</v>
      </c>
      <c r="AZ774" s="155">
        <f t="shared" ca="1" si="527"/>
        <v>0</v>
      </c>
      <c r="BA774" s="165"/>
      <c r="BB774" s="215">
        <f ca="1">IF($AE774=FALSE,AN774*Overheads!$S$25,
IFERROR(Overheads!$O$50*AN774,0)
+IFERROR(Overheads!Q$60*(AN774/Overheads!Q$66),0))</f>
        <v>0</v>
      </c>
      <c r="BC774" s="215">
        <f ca="1">IF($AE774=FALSE,AO774*Overheads!$S$25,
IFERROR(Overheads!$O$50*AO774,0)
+IFERROR(Overheads!R$60*(AO774/Overheads!R$66),0))</f>
        <v>0</v>
      </c>
      <c r="BD774" s="215">
        <f ca="1">IF($AE774=FALSE,AP774*Overheads!$S$25,
IFERROR(Overheads!$O$50*AP774,0)
+IFERROR(Overheads!S$60*(AP774/Overheads!S$66),0))</f>
        <v>0</v>
      </c>
      <c r="BE774" s="215">
        <f ca="1">IF($AE774=FALSE,AQ774*Overheads!$S$25,
IFERROR(Overheads!$O$50*AQ774,0)
+IFERROR(Overheads!T$60*(AQ774/Overheads!T$66),0))</f>
        <v>0</v>
      </c>
      <c r="BF774" s="215">
        <f ca="1">IF($AE774=FALSE,AR774*Overheads!$S$25,
IFERROR(Overheads!$O$50*AR774,0)
+IFERROR(Overheads!U$60*(AR774/Overheads!U$66),0))</f>
        <v>0</v>
      </c>
      <c r="BG774" s="155">
        <f t="shared" ca="1" si="528"/>
        <v>0</v>
      </c>
      <c r="BH774" s="165"/>
      <c r="BI774" s="215">
        <f t="shared" ca="1" si="529"/>
        <v>0</v>
      </c>
      <c r="BJ774" s="215">
        <f t="shared" ca="1" si="495"/>
        <v>0</v>
      </c>
      <c r="BK774" s="215">
        <f t="shared" ca="1" si="496"/>
        <v>0</v>
      </c>
      <c r="BL774" s="215">
        <f t="shared" ca="1" si="497"/>
        <v>0</v>
      </c>
      <c r="BM774" s="215">
        <f t="shared" ca="1" si="498"/>
        <v>0</v>
      </c>
      <c r="BN774" s="155">
        <f t="shared" ca="1" si="530"/>
        <v>0</v>
      </c>
      <c r="BO774" s="165"/>
      <c r="BP774" s="187" cm="1">
        <f t="array" ref="BP774">IFERROR(IF($X774=$X773,BP773,INDEX(Forecast_Capex_Input!AC$12:AC$286,$X774)),0)</f>
        <v>0</v>
      </c>
      <c r="BQ774" s="187" cm="1">
        <f t="array" ref="BQ774">IFERROR(IF($X774=$X773,BQ773,INDEX(Forecast_Capex_Input!AD$12:AD$286,$X774)),0)</f>
        <v>0</v>
      </c>
      <c r="BR774" s="187" cm="1">
        <f t="array" ref="BR774">IFERROR(IF($X774=$X773,BR773,INDEX(Forecast_Capex_Input!AE$12:AE$286,$X774)),0)</f>
        <v>0</v>
      </c>
      <c r="BS774" s="187" cm="1">
        <f t="array" ref="BS774">IFERROR(IF($X774=$X773,BS773,INDEX(Forecast_Capex_Input!AF$12:AF$286,$X774)),0)</f>
        <v>0</v>
      </c>
      <c r="BT774" s="187" cm="1">
        <f t="array" ref="BT774">IFERROR(IF($X774=$X773,BT773,INDEX(Forecast_Capex_Input!AG$12:AG$286,$X774)),0)</f>
        <v>0</v>
      </c>
      <c r="BU774" s="165"/>
      <c r="BV774" s="215">
        <f t="shared" si="499"/>
        <v>0</v>
      </c>
      <c r="BW774" s="215">
        <f t="shared" si="500"/>
        <v>0</v>
      </c>
      <c r="BX774" s="215">
        <f t="shared" si="501"/>
        <v>0</v>
      </c>
      <c r="BY774" s="215">
        <f t="shared" si="502"/>
        <v>0</v>
      </c>
      <c r="BZ774" s="215">
        <f t="shared" si="503"/>
        <v>0</v>
      </c>
      <c r="CA774" s="155">
        <f t="shared" si="531"/>
        <v>0</v>
      </c>
      <c r="CB774" s="165"/>
      <c r="CC774" s="215">
        <f t="shared" si="504"/>
        <v>0</v>
      </c>
      <c r="CD774" s="215">
        <f t="shared" si="505"/>
        <v>0</v>
      </c>
      <c r="CE774" s="215">
        <f t="shared" si="506"/>
        <v>0</v>
      </c>
      <c r="CF774" s="215">
        <f t="shared" si="507"/>
        <v>0</v>
      </c>
      <c r="CG774" s="215">
        <f t="shared" si="508"/>
        <v>0</v>
      </c>
      <c r="CH774" s="155">
        <f t="shared" si="532"/>
        <v>0</v>
      </c>
      <c r="CI774" s="165"/>
      <c r="CJ774" s="215">
        <f t="shared" si="509"/>
        <v>0</v>
      </c>
      <c r="CK774" s="215">
        <f t="shared" si="510"/>
        <v>0</v>
      </c>
      <c r="CL774" s="215">
        <f t="shared" si="511"/>
        <v>0</v>
      </c>
      <c r="CM774" s="215">
        <f t="shared" si="512"/>
        <v>0</v>
      </c>
      <c r="CN774" s="215">
        <f t="shared" si="513"/>
        <v>0</v>
      </c>
      <c r="CO774" s="155">
        <f t="shared" si="533"/>
        <v>0</v>
      </c>
      <c r="CP774" s="165"/>
      <c r="CQ774" s="223">
        <f t="shared" si="514"/>
        <v>0</v>
      </c>
      <c r="CR774" s="223">
        <f t="shared" si="515"/>
        <v>0</v>
      </c>
      <c r="CS774" s="223">
        <f t="shared" si="516"/>
        <v>0</v>
      </c>
      <c r="CT774" s="223">
        <f t="shared" si="517"/>
        <v>0</v>
      </c>
      <c r="CU774" s="223">
        <f t="shared" si="518"/>
        <v>0</v>
      </c>
      <c r="CV774" s="155">
        <f t="shared" si="534"/>
        <v>0</v>
      </c>
      <c r="CW774" s="165"/>
      <c r="CX774" s="215">
        <f t="shared" si="535"/>
        <v>0</v>
      </c>
      <c r="CY774" s="215">
        <f t="shared" si="519"/>
        <v>0</v>
      </c>
      <c r="CZ774" s="215">
        <f t="shared" si="520"/>
        <v>0</v>
      </c>
      <c r="DA774" s="215">
        <f t="shared" si="521"/>
        <v>0</v>
      </c>
      <c r="DB774" s="215">
        <f t="shared" si="522"/>
        <v>0</v>
      </c>
      <c r="DC774" s="155">
        <f t="shared" si="536"/>
        <v>0</v>
      </c>
      <c r="DD774" s="165"/>
      <c r="DE774" s="188" t="b" cm="1">
        <f t="array" aca="1" ref="DE774" ca="1">OR($G774=Forecast_Capex_Input!$BF$8:$BF$10)</f>
        <v>0</v>
      </c>
      <c r="DF774" s="188" cm="1">
        <f t="array" aca="1" ref="DF774" ca="1">IFERROR(INDEX(Forecast_Capex_Input!BG$12:BG$286,$X774)
*(INDEX(Forecast_Capex_Input!$H$12:$H$286,$X774)=Repex),0)
*$DE774</f>
        <v>0</v>
      </c>
      <c r="DG774" s="188" cm="1">
        <f t="array" aca="1" ref="DG774" ca="1">IFERROR(INDEX(Forecast_Capex_Input!BH$12:BH$286,$X774)
*(INDEX(Forecast_Capex_Input!$H$12:$H$286,$X774)=Repex),0)
*$DE774</f>
        <v>0</v>
      </c>
      <c r="DH774" s="188" cm="1">
        <f t="array" aca="1" ref="DH774" ca="1">IFERROR(INDEX(Forecast_Capex_Input!BI$12:BI$286,$X774)
*(INDEX(Forecast_Capex_Input!$H$12:$H$286,$X774)=Repex),0)
*$DE774</f>
        <v>0</v>
      </c>
      <c r="DI774" s="188" cm="1">
        <f t="array" aca="1" ref="DI774" ca="1">IFERROR(INDEX(Forecast_Capex_Input!BJ$12:BJ$286,$X774)
*(INDEX(Forecast_Capex_Input!$H$12:$H$286,$X774)=Repex),0)
*$DE774</f>
        <v>0</v>
      </c>
      <c r="DJ774" s="188" cm="1">
        <f t="array" aca="1" ref="DJ774" ca="1">IFERROR(INDEX(Forecast_Capex_Input!BK$12:BK$286,$X774)
*(INDEX(Forecast_Capex_Input!$H$12:$H$286,$X774)=Repex),0)
*$DE774</f>
        <v>0</v>
      </c>
      <c r="DK774" s="188" cm="1">
        <f t="array" aca="1" ref="DK774" ca="1">IFERROR(INDEX(Forecast_Capex_Input!BL$12:BL$286,$X774)
*(INDEX(Forecast_Capex_Input!$H$12:$H$286,$X774)=Repex),0)
*$DE774</f>
        <v>0</v>
      </c>
      <c r="DL774" s="165"/>
      <c r="DM774" s="188" t="b" cm="1">
        <f t="array" aca="1" ref="DM774" ca="1">OR($G774=Forecast_Capex_Input!$BN$8:$BN$9)</f>
        <v>0</v>
      </c>
      <c r="DN774" s="188" cm="1">
        <f t="array" aca="1" ref="DN774" ca="1">IFERROR(INDEX(Forecast_Capex_Input!BO$12:BO$286,$X774)
*(INDEX(Forecast_Capex_Input!$H$12:$H$286,$X774)=Repex),0)
*$DM774</f>
        <v>0</v>
      </c>
      <c r="DO774" s="188" cm="1">
        <f t="array" aca="1" ref="DO774" ca="1">IFERROR(INDEX(Forecast_Capex_Input!BP$12:BP$286,$X774)
*(INDEX(Forecast_Capex_Input!$H$12:$H$286,$X774)=Repex),0)
*$DM774</f>
        <v>0</v>
      </c>
      <c r="DP774" s="188" cm="1">
        <f t="array" aca="1" ref="DP774" ca="1">IFERROR(INDEX(Forecast_Capex_Input!BQ$12:BQ$286,$X774)
*(INDEX(Forecast_Capex_Input!$H$12:$H$286,$X774)=Repex),0)
*$DM774</f>
        <v>0</v>
      </c>
      <c r="DQ774" s="188" cm="1">
        <f t="array" aca="1" ref="DQ774" ca="1">IFERROR(INDEX(Forecast_Capex_Input!BR$12:BR$286,$X774)
*(INDEX(Forecast_Capex_Input!$H$12:$H$286,$X774)=Repex),0)
*$DM774</f>
        <v>0</v>
      </c>
      <c r="DR774" s="188" cm="1">
        <f t="array" aca="1" ref="DR774" ca="1">IFERROR(INDEX(Forecast_Capex_Input!BS$12:BS$286,$X774)
*(INDEX(Forecast_Capex_Input!$H$12:$H$286,$X774)=Repex),0)
*$DM774</f>
        <v>0</v>
      </c>
      <c r="DS774" s="165"/>
      <c r="DT774" s="188" t="b" cm="1">
        <f t="array" aca="1" ref="DT774" ca="1">OR($G774=Forecast_Capex_Input!$BU$8:$BU$10)</f>
        <v>0</v>
      </c>
      <c r="DU774" s="188" cm="1">
        <f t="array" aca="1" ref="DU774" ca="1">IFERROR(INDEX(Forecast_Capex_Input!BV$12:BV$286,$X774)
*(INDEX(Forecast_Capex_Input!$H$12:$H$286,$X774)=Repex),0)
*$DT774</f>
        <v>0</v>
      </c>
      <c r="DV774" s="188" cm="1">
        <f t="array" aca="1" ref="DV774" ca="1">IFERROR(INDEX(Forecast_Capex_Input!BW$12:BW$286,$X774)
*(INDEX(Forecast_Capex_Input!$H$12:$H$286,$X774)=Repex),0)
*$DT774</f>
        <v>0</v>
      </c>
      <c r="DW774" s="188" cm="1">
        <f t="array" aca="1" ref="DW774" ca="1">IFERROR(INDEX(Forecast_Capex_Input!BX$12:BX$286,$X774)
*(INDEX(Forecast_Capex_Input!$H$12:$H$286,$X774)=Repex),0)
*$DT774</f>
        <v>0</v>
      </c>
      <c r="DX774" s="188" cm="1">
        <f t="array" aca="1" ref="DX774" ca="1">IFERROR(INDEX(Forecast_Capex_Input!BY$12:BY$286,$X774)
*(INDEX(Forecast_Capex_Input!$H$12:$H$286,$X774)=Repex),0)
*$DT774</f>
        <v>0</v>
      </c>
      <c r="DY774" s="188" cm="1">
        <f t="array" aca="1" ref="DY774" ca="1">IFERROR(INDEX(Forecast_Capex_Input!BZ$12:BZ$286,$X774)
*(INDEX(Forecast_Capex_Input!$H$12:$H$286,$X774)=Repex),0)
*$DT774</f>
        <v>0</v>
      </c>
      <c r="DZ774" s="188" cm="1">
        <f t="array" aca="1" ref="DZ774" ca="1">IFERROR(INDEX(Forecast_Capex_Input!CA$12:CA$286,$X774)
*(INDEX(Forecast_Capex_Input!$H$12:$H$286,$X774)=Repex),0)
*$DT774</f>
        <v>0</v>
      </c>
      <c r="EA774" s="188" cm="1">
        <f t="array" aca="1" ref="EA774" ca="1">IFERROR(INDEX(Forecast_Capex_Input!CB$12:CB$286,$X774)
*(INDEX(Forecast_Capex_Input!$H$12:$H$286,$X774)=Repex),0)
*$DT774</f>
        <v>0</v>
      </c>
      <c r="EB774" s="188" cm="1">
        <f t="array" aca="1" ref="EB774" ca="1">IFERROR(INDEX(Forecast_Capex_Input!CC$12:CC$286,$X774)
*(INDEX(Forecast_Capex_Input!$H$12:$H$286,$X774)=Repex),0)
*$DT774</f>
        <v>0</v>
      </c>
      <c r="EC774" s="165"/>
      <c r="ED774" s="226" t="str">
        <f t="shared" si="523"/>
        <v>N/A</v>
      </c>
      <c r="EE774" s="174" t="s">
        <v>15</v>
      </c>
    </row>
    <row r="775" spans="3:135" x14ac:dyDescent="0.2">
      <c r="C775" s="174">
        <f t="shared" si="524"/>
        <v>765</v>
      </c>
      <c r="D775" s="167" t="str" cm="1">
        <f t="array" ref="D775">IFERROR(INDEX(Forecast_Capex_Input!$D$12:$D$286,$X775),NA)</f>
        <v>N/A</v>
      </c>
      <c r="E775" s="172" t="str" cm="1">
        <f t="array" ref="E775">IF($X775=NA,NA,INDEX(Forecast_Capex_Input!$E$12:$E$286,$X775))</f>
        <v>N/A</v>
      </c>
      <c r="F775" s="167" t="str" cm="1">
        <f t="array" aca="1" ref="F775" ca="1">IFERROR(INDEX(General!$E$25:$E$26,$Y775),NA)</f>
        <v>N/A</v>
      </c>
      <c r="G775" s="167" t="str" cm="1">
        <f t="array" aca="1" ref="G775" ca="1">IFERROR(INDEX(Forecast_Capex_Input!$AI$11:$BB$11,$AA775),NA)</f>
        <v>N/A</v>
      </c>
      <c r="H775" s="189" t="str" cm="1">
        <f t="array" aca="1" ref="H775" ca="1">IFERROR(INDEX(Forecast_Capex_Input!$AI$12:$BB$286,$X775,$AA775),NA)</f>
        <v>N/A</v>
      </c>
      <c r="I775" s="199" t="str" cm="1">
        <f t="array" ref="I775">IFERROR(INDEX(Forecast_Capex_Input!$F$12:$F$286,$X775),NA)</f>
        <v>N/A</v>
      </c>
      <c r="J775" s="199" t="str" cm="1">
        <f t="array" ref="J775">IFERROR(INDEX(Forecast_Capex_Input!G$12:G$286,$X775),NA)</f>
        <v>N/A</v>
      </c>
      <c r="K775" s="199" t="str" cm="1">
        <f t="array" ref="K775">IFERROR(INDEX(Forecast_Capex_Input!H$12:H$286,$X775),NA)</f>
        <v>N/A</v>
      </c>
      <c r="L775" s="199" t="str" cm="1">
        <f t="array" ref="L775">IFERROR(INDEX(Forecast_Capex_Input!I$12:I$286,$X775),NA)</f>
        <v>N/A</v>
      </c>
      <c r="M775" s="199" t="str" cm="1">
        <f t="array" ref="M775">IFERROR(INDEX(Forecast_Capex_Input!J$12:J$286,$X775),NA)</f>
        <v>N/A</v>
      </c>
      <c r="N775" s="199" t="str" cm="1">
        <f t="array" ref="N775">IFERROR(INDEX(Forecast_Capex_Input!K$12:K$286,$X775),NA)</f>
        <v>N/A</v>
      </c>
      <c r="O775" s="199" t="str" cm="1">
        <f t="array" ref="O775">IFERROR(INDEX(Forecast_Capex_Input!L$12:L$286,$X775),NA)</f>
        <v>N/A</v>
      </c>
      <c r="P775" s="199" t="str" cm="1">
        <f t="array" ref="P775">IFERROR(INDEX(Forecast_Capex_Input!M$12:M$286,$X775),NA)</f>
        <v>N/A</v>
      </c>
      <c r="Q775" s="172" t="str" cm="1">
        <f t="array" ref="Q775">IFERROR(INDEX(Forecast_Capex_Input!N$12:N$286,$X775),NA)</f>
        <v>N/A</v>
      </c>
      <c r="R775" s="265" cm="1">
        <f t="array" ref="R775">IFERROR(INDEX(Forecast_Capex_Input!O$12:O$286,$X775),0)</f>
        <v>0</v>
      </c>
      <c r="S775" s="172" cm="1">
        <f t="array" ref="S775">IFERROR(INDEX(Forecast_Capex_Input!P$12:P$286,$X775),0)</f>
        <v>0</v>
      </c>
      <c r="T775" s="199" t="str" cm="1">
        <f t="array" aca="1" ref="T775" ca="1">IFERROR(INDEX(General!$K$84:$K$103,$AA775),NA)</f>
        <v>N/A</v>
      </c>
      <c r="U775" s="188" cm="1">
        <f t="array" aca="1" ref="U775" ca="1">IFERROR(
IF($F775=General!$E$25,INDEX(Forecast_Capex_Input!S$12:S$286,$X775),
INDEX(Forecast_Capex_Input!T$12:T$286,$X775)),0)</f>
        <v>0</v>
      </c>
      <c r="V775" s="222" t="b">
        <f>IFERROR(INDEX(Overheads!$T$19:$T$26,MATCH($I775,Overheads!$E$19:$E$26,0)),FALSE)</f>
        <v>0</v>
      </c>
      <c r="W775" s="165"/>
      <c r="X775" s="174" t="str">
        <f>IFERROR(
IF(MATCH($C775,Forecast_Capex_Input!$CI$12:$CI$286,1)+1&gt;MAX(Forecast_Capex_Input!$C$12:$C$286),NA,
MATCH($C775,Forecast_Capex_Input!$CI$12:$CI$286,1)+1),1)</f>
        <v>N/A</v>
      </c>
      <c r="Y775" s="174" t="str" cm="1">
        <f t="array" aca="1" ref="Y775" ca="1">IFERROR(
IF(X774&lt;&gt;X775,1,
IF(COUNTIF(OFFSET(Y774,0,0,-INDEX(Forecast_Capex_Input!$CG$12:$CG$286,$X775)),Y774)=INDEX(Forecast_Capex_Input!$CG$12:$CG$286,$X775),Y774+1,Y774)),NA)</f>
        <v>N/A</v>
      </c>
      <c r="Z775" s="174" t="str" cm="1">
        <f t="array" ref="Z775">IFERROR($C775-IF($X775=1,1,INDEX(Forecast_Capex_Input!$CI$12:$CI$286,$X775-1))+1,NA)</f>
        <v>N/A</v>
      </c>
      <c r="AA775" s="174" t="str" cm="1">
        <f t="array" aca="1" ref="AA775" ca="1">IFERROR(IF(Y775=1,
INDEX(Forecast_Capex_Input!$AI$10:$BB$10,SMALL(IF(INDEX(Forecast_Capex_Input!$AI$12:$BB$286,$X775,0)&gt;0,COLUMN(Forecast_Capex_Input!$AI$10:$BB$10)-COLUMN(Forecast_Capex_Input!$AI$12)+1),ROWS(OFFSET(AA774,0,0,-$Z775)))),
OFFSET(AA774,-INDEX(Forecast_Capex_Input!$CG$12:$CG$286,$X775)+1,0)),NA)</f>
        <v>N/A</v>
      </c>
      <c r="AB775" s="174" t="str">
        <f t="shared" ca="1" si="493"/>
        <v>N/A</v>
      </c>
      <c r="AC775" s="222" t="b">
        <f t="shared" si="525"/>
        <v>0</v>
      </c>
      <c r="AD775" s="220" t="b">
        <v>0</v>
      </c>
      <c r="AE775" s="222" t="b">
        <f t="shared" si="494"/>
        <v>1</v>
      </c>
      <c r="AF775" s="165"/>
      <c r="AG775" s="215">
        <v>0</v>
      </c>
      <c r="AH775" s="215">
        <v>0</v>
      </c>
      <c r="AI775" s="215">
        <v>0</v>
      </c>
      <c r="AJ775" s="215">
        <v>0</v>
      </c>
      <c r="AK775" s="215">
        <v>0</v>
      </c>
      <c r="AL775" s="155">
        <v>0</v>
      </c>
      <c r="AM775" s="165"/>
      <c r="AN775" s="215" cm="1">
        <f t="array" aca="1" ref="AN775" ca="1">IFERROR(INDEX(General!O$33:O$34,$AB775)
*AG775,0)</f>
        <v>0</v>
      </c>
      <c r="AO775" s="215" cm="1">
        <f t="array" aca="1" ref="AO775" ca="1">IFERROR(INDEX(General!P$33:P$34,$AB775)
*AH775,0)</f>
        <v>0</v>
      </c>
      <c r="AP775" s="215" cm="1">
        <f t="array" aca="1" ref="AP775" ca="1">IFERROR(INDEX(General!Q$33:Q$34,$AB775)
*AI775,0)</f>
        <v>0</v>
      </c>
      <c r="AQ775" s="215" cm="1">
        <f t="array" aca="1" ref="AQ775" ca="1">IFERROR(INDEX(General!R$33:R$34,$AB775)
*AJ775,0)</f>
        <v>0</v>
      </c>
      <c r="AR775" s="215" cm="1">
        <f t="array" aca="1" ref="AR775" ca="1">IFERROR(INDEX(General!S$33:S$34,$AB775)
*AK775,0)</f>
        <v>0</v>
      </c>
      <c r="AS775" s="155">
        <f t="shared" ca="1" si="526"/>
        <v>0</v>
      </c>
      <c r="AT775" s="165"/>
      <c r="AU775" s="215">
        <f ca="1">IF($AE775=FALSE,AN775*Overheads!$R$24*$V775,
IFERROR(Overheads!$O$49*$V775*AN775,0)
+IFERROR(Overheads!Q$59*$V775*(AN775/Overheads!Q$68),0))</f>
        <v>0</v>
      </c>
      <c r="AV775" s="215">
        <f ca="1">IF($AE775=FALSE,AO775*Overheads!$R$24*$V775,
IFERROR(Overheads!$O$49*$V775*AO775,0)
+IFERROR(Overheads!R$59*$V775*(AO775/Overheads!R$68),0))</f>
        <v>0</v>
      </c>
      <c r="AW775" s="215">
        <f ca="1">IF($AE775=FALSE,AP775*Overheads!$R$24*$V775,
IFERROR(Overheads!$O$49*$V775*AP775,0)
+IFERROR(Overheads!S$59*$V775*(AP775/Overheads!S$68),0))</f>
        <v>0</v>
      </c>
      <c r="AX775" s="215">
        <f ca="1">IF($AE775=FALSE,AQ775*Overheads!$R$24*$V775,
IFERROR(Overheads!$O$49*$V775*AQ775,0)
+IFERROR(Overheads!T$59*$V775*(AQ775/Overheads!T$68),0))</f>
        <v>0</v>
      </c>
      <c r="AY775" s="215">
        <f ca="1">IF($AE775=FALSE,AR775*Overheads!$R$24*$V775,
IFERROR(Overheads!$O$49*$V775*AR775,0)
+IFERROR(Overheads!U$59*$V775*(AR775/Overheads!U$68),0))</f>
        <v>0</v>
      </c>
      <c r="AZ775" s="155">
        <f t="shared" ca="1" si="527"/>
        <v>0</v>
      </c>
      <c r="BA775" s="165"/>
      <c r="BB775" s="215">
        <f ca="1">IF($AE775=FALSE,AN775*Overheads!$S$25,
IFERROR(Overheads!$O$50*AN775,0)
+IFERROR(Overheads!Q$60*(AN775/Overheads!Q$66),0))</f>
        <v>0</v>
      </c>
      <c r="BC775" s="215">
        <f ca="1">IF($AE775=FALSE,AO775*Overheads!$S$25,
IFERROR(Overheads!$O$50*AO775,0)
+IFERROR(Overheads!R$60*(AO775/Overheads!R$66),0))</f>
        <v>0</v>
      </c>
      <c r="BD775" s="215">
        <f ca="1">IF($AE775=FALSE,AP775*Overheads!$S$25,
IFERROR(Overheads!$O$50*AP775,0)
+IFERROR(Overheads!S$60*(AP775/Overheads!S$66),0))</f>
        <v>0</v>
      </c>
      <c r="BE775" s="215">
        <f ca="1">IF($AE775=FALSE,AQ775*Overheads!$S$25,
IFERROR(Overheads!$O$50*AQ775,0)
+IFERROR(Overheads!T$60*(AQ775/Overheads!T$66),0))</f>
        <v>0</v>
      </c>
      <c r="BF775" s="215">
        <f ca="1">IF($AE775=FALSE,AR775*Overheads!$S$25,
IFERROR(Overheads!$O$50*AR775,0)
+IFERROR(Overheads!U$60*(AR775/Overheads!U$66),0))</f>
        <v>0</v>
      </c>
      <c r="BG775" s="155">
        <f t="shared" ca="1" si="528"/>
        <v>0</v>
      </c>
      <c r="BH775" s="165"/>
      <c r="BI775" s="215">
        <f t="shared" ca="1" si="529"/>
        <v>0</v>
      </c>
      <c r="BJ775" s="215">
        <f t="shared" ca="1" si="495"/>
        <v>0</v>
      </c>
      <c r="BK775" s="215">
        <f t="shared" ca="1" si="496"/>
        <v>0</v>
      </c>
      <c r="BL775" s="215">
        <f t="shared" ca="1" si="497"/>
        <v>0</v>
      </c>
      <c r="BM775" s="215">
        <f t="shared" ca="1" si="498"/>
        <v>0</v>
      </c>
      <c r="BN775" s="155">
        <f t="shared" ca="1" si="530"/>
        <v>0</v>
      </c>
      <c r="BO775" s="165"/>
      <c r="BP775" s="187" cm="1">
        <f t="array" ref="BP775">IFERROR(IF($X775=$X774,BP774,INDEX(Forecast_Capex_Input!AC$12:AC$286,$X775)),0)</f>
        <v>0</v>
      </c>
      <c r="BQ775" s="187" cm="1">
        <f t="array" ref="BQ775">IFERROR(IF($X775=$X774,BQ774,INDEX(Forecast_Capex_Input!AD$12:AD$286,$X775)),0)</f>
        <v>0</v>
      </c>
      <c r="BR775" s="187" cm="1">
        <f t="array" ref="BR775">IFERROR(IF($X775=$X774,BR774,INDEX(Forecast_Capex_Input!AE$12:AE$286,$X775)),0)</f>
        <v>0</v>
      </c>
      <c r="BS775" s="187" cm="1">
        <f t="array" ref="BS775">IFERROR(IF($X775=$X774,BS774,INDEX(Forecast_Capex_Input!AF$12:AF$286,$X775)),0)</f>
        <v>0</v>
      </c>
      <c r="BT775" s="187" cm="1">
        <f t="array" ref="BT775">IFERROR(IF($X775=$X774,BT774,INDEX(Forecast_Capex_Input!AG$12:AG$286,$X775)),0)</f>
        <v>0</v>
      </c>
      <c r="BU775" s="165"/>
      <c r="BV775" s="215">
        <f t="shared" si="499"/>
        <v>0</v>
      </c>
      <c r="BW775" s="215">
        <f t="shared" si="500"/>
        <v>0</v>
      </c>
      <c r="BX775" s="215">
        <f t="shared" si="501"/>
        <v>0</v>
      </c>
      <c r="BY775" s="215">
        <f t="shared" si="502"/>
        <v>0</v>
      </c>
      <c r="BZ775" s="215">
        <f t="shared" si="503"/>
        <v>0</v>
      </c>
      <c r="CA775" s="155">
        <f t="shared" si="531"/>
        <v>0</v>
      </c>
      <c r="CB775" s="165"/>
      <c r="CC775" s="215">
        <f t="shared" si="504"/>
        <v>0</v>
      </c>
      <c r="CD775" s="215">
        <f t="shared" si="505"/>
        <v>0</v>
      </c>
      <c r="CE775" s="215">
        <f t="shared" si="506"/>
        <v>0</v>
      </c>
      <c r="CF775" s="215">
        <f t="shared" si="507"/>
        <v>0</v>
      </c>
      <c r="CG775" s="215">
        <f t="shared" si="508"/>
        <v>0</v>
      </c>
      <c r="CH775" s="155">
        <f t="shared" si="532"/>
        <v>0</v>
      </c>
      <c r="CI775" s="165"/>
      <c r="CJ775" s="215">
        <f t="shared" si="509"/>
        <v>0</v>
      </c>
      <c r="CK775" s="215">
        <f t="shared" si="510"/>
        <v>0</v>
      </c>
      <c r="CL775" s="215">
        <f t="shared" si="511"/>
        <v>0</v>
      </c>
      <c r="CM775" s="215">
        <f t="shared" si="512"/>
        <v>0</v>
      </c>
      <c r="CN775" s="215">
        <f t="shared" si="513"/>
        <v>0</v>
      </c>
      <c r="CO775" s="155">
        <f t="shared" si="533"/>
        <v>0</v>
      </c>
      <c r="CP775" s="165"/>
      <c r="CQ775" s="223">
        <f t="shared" si="514"/>
        <v>0</v>
      </c>
      <c r="CR775" s="223">
        <f t="shared" si="515"/>
        <v>0</v>
      </c>
      <c r="CS775" s="223">
        <f t="shared" si="516"/>
        <v>0</v>
      </c>
      <c r="CT775" s="223">
        <f t="shared" si="517"/>
        <v>0</v>
      </c>
      <c r="CU775" s="223">
        <f t="shared" si="518"/>
        <v>0</v>
      </c>
      <c r="CV775" s="155">
        <f t="shared" si="534"/>
        <v>0</v>
      </c>
      <c r="CW775" s="165"/>
      <c r="CX775" s="215">
        <f t="shared" si="535"/>
        <v>0</v>
      </c>
      <c r="CY775" s="215">
        <f t="shared" si="519"/>
        <v>0</v>
      </c>
      <c r="CZ775" s="215">
        <f t="shared" si="520"/>
        <v>0</v>
      </c>
      <c r="DA775" s="215">
        <f t="shared" si="521"/>
        <v>0</v>
      </c>
      <c r="DB775" s="215">
        <f t="shared" si="522"/>
        <v>0</v>
      </c>
      <c r="DC775" s="155">
        <f t="shared" si="536"/>
        <v>0</v>
      </c>
      <c r="DD775" s="165"/>
      <c r="DE775" s="188" t="b" cm="1">
        <f t="array" aca="1" ref="DE775" ca="1">OR($G775=Forecast_Capex_Input!$BF$8:$BF$10)</f>
        <v>0</v>
      </c>
      <c r="DF775" s="188" cm="1">
        <f t="array" aca="1" ref="DF775" ca="1">IFERROR(INDEX(Forecast_Capex_Input!BG$12:BG$286,$X775)
*(INDEX(Forecast_Capex_Input!$H$12:$H$286,$X775)=Repex),0)
*$DE775</f>
        <v>0</v>
      </c>
      <c r="DG775" s="188" cm="1">
        <f t="array" aca="1" ref="DG775" ca="1">IFERROR(INDEX(Forecast_Capex_Input!BH$12:BH$286,$X775)
*(INDEX(Forecast_Capex_Input!$H$12:$H$286,$X775)=Repex),0)
*$DE775</f>
        <v>0</v>
      </c>
      <c r="DH775" s="188" cm="1">
        <f t="array" aca="1" ref="DH775" ca="1">IFERROR(INDEX(Forecast_Capex_Input!BI$12:BI$286,$X775)
*(INDEX(Forecast_Capex_Input!$H$12:$H$286,$X775)=Repex),0)
*$DE775</f>
        <v>0</v>
      </c>
      <c r="DI775" s="188" cm="1">
        <f t="array" aca="1" ref="DI775" ca="1">IFERROR(INDEX(Forecast_Capex_Input!BJ$12:BJ$286,$X775)
*(INDEX(Forecast_Capex_Input!$H$12:$H$286,$X775)=Repex),0)
*$DE775</f>
        <v>0</v>
      </c>
      <c r="DJ775" s="188" cm="1">
        <f t="array" aca="1" ref="DJ775" ca="1">IFERROR(INDEX(Forecast_Capex_Input!BK$12:BK$286,$X775)
*(INDEX(Forecast_Capex_Input!$H$12:$H$286,$X775)=Repex),0)
*$DE775</f>
        <v>0</v>
      </c>
      <c r="DK775" s="188" cm="1">
        <f t="array" aca="1" ref="DK775" ca="1">IFERROR(INDEX(Forecast_Capex_Input!BL$12:BL$286,$X775)
*(INDEX(Forecast_Capex_Input!$H$12:$H$286,$X775)=Repex),0)
*$DE775</f>
        <v>0</v>
      </c>
      <c r="DL775" s="165"/>
      <c r="DM775" s="188" t="b" cm="1">
        <f t="array" aca="1" ref="DM775" ca="1">OR($G775=Forecast_Capex_Input!$BN$8:$BN$9)</f>
        <v>0</v>
      </c>
      <c r="DN775" s="188" cm="1">
        <f t="array" aca="1" ref="DN775" ca="1">IFERROR(INDEX(Forecast_Capex_Input!BO$12:BO$286,$X775)
*(INDEX(Forecast_Capex_Input!$H$12:$H$286,$X775)=Repex),0)
*$DM775</f>
        <v>0</v>
      </c>
      <c r="DO775" s="188" cm="1">
        <f t="array" aca="1" ref="DO775" ca="1">IFERROR(INDEX(Forecast_Capex_Input!BP$12:BP$286,$X775)
*(INDEX(Forecast_Capex_Input!$H$12:$H$286,$X775)=Repex),0)
*$DM775</f>
        <v>0</v>
      </c>
      <c r="DP775" s="188" cm="1">
        <f t="array" aca="1" ref="DP775" ca="1">IFERROR(INDEX(Forecast_Capex_Input!BQ$12:BQ$286,$X775)
*(INDEX(Forecast_Capex_Input!$H$12:$H$286,$X775)=Repex),0)
*$DM775</f>
        <v>0</v>
      </c>
      <c r="DQ775" s="188" cm="1">
        <f t="array" aca="1" ref="DQ775" ca="1">IFERROR(INDEX(Forecast_Capex_Input!BR$12:BR$286,$X775)
*(INDEX(Forecast_Capex_Input!$H$12:$H$286,$X775)=Repex),0)
*$DM775</f>
        <v>0</v>
      </c>
      <c r="DR775" s="188" cm="1">
        <f t="array" aca="1" ref="DR775" ca="1">IFERROR(INDEX(Forecast_Capex_Input!BS$12:BS$286,$X775)
*(INDEX(Forecast_Capex_Input!$H$12:$H$286,$X775)=Repex),0)
*$DM775</f>
        <v>0</v>
      </c>
      <c r="DS775" s="165"/>
      <c r="DT775" s="188" t="b" cm="1">
        <f t="array" aca="1" ref="DT775" ca="1">OR($G775=Forecast_Capex_Input!$BU$8:$BU$10)</f>
        <v>0</v>
      </c>
      <c r="DU775" s="188" cm="1">
        <f t="array" aca="1" ref="DU775" ca="1">IFERROR(INDEX(Forecast_Capex_Input!BV$12:BV$286,$X775)
*(INDEX(Forecast_Capex_Input!$H$12:$H$286,$X775)=Repex),0)
*$DT775</f>
        <v>0</v>
      </c>
      <c r="DV775" s="188" cm="1">
        <f t="array" aca="1" ref="DV775" ca="1">IFERROR(INDEX(Forecast_Capex_Input!BW$12:BW$286,$X775)
*(INDEX(Forecast_Capex_Input!$H$12:$H$286,$X775)=Repex),0)
*$DT775</f>
        <v>0</v>
      </c>
      <c r="DW775" s="188" cm="1">
        <f t="array" aca="1" ref="DW775" ca="1">IFERROR(INDEX(Forecast_Capex_Input!BX$12:BX$286,$X775)
*(INDEX(Forecast_Capex_Input!$H$12:$H$286,$X775)=Repex),0)
*$DT775</f>
        <v>0</v>
      </c>
      <c r="DX775" s="188" cm="1">
        <f t="array" aca="1" ref="DX775" ca="1">IFERROR(INDEX(Forecast_Capex_Input!BY$12:BY$286,$X775)
*(INDEX(Forecast_Capex_Input!$H$12:$H$286,$X775)=Repex),0)
*$DT775</f>
        <v>0</v>
      </c>
      <c r="DY775" s="188" cm="1">
        <f t="array" aca="1" ref="DY775" ca="1">IFERROR(INDEX(Forecast_Capex_Input!BZ$12:BZ$286,$X775)
*(INDEX(Forecast_Capex_Input!$H$12:$H$286,$X775)=Repex),0)
*$DT775</f>
        <v>0</v>
      </c>
      <c r="DZ775" s="188" cm="1">
        <f t="array" aca="1" ref="DZ775" ca="1">IFERROR(INDEX(Forecast_Capex_Input!CA$12:CA$286,$X775)
*(INDEX(Forecast_Capex_Input!$H$12:$H$286,$X775)=Repex),0)
*$DT775</f>
        <v>0</v>
      </c>
      <c r="EA775" s="188" cm="1">
        <f t="array" aca="1" ref="EA775" ca="1">IFERROR(INDEX(Forecast_Capex_Input!CB$12:CB$286,$X775)
*(INDEX(Forecast_Capex_Input!$H$12:$H$286,$X775)=Repex),0)
*$DT775</f>
        <v>0</v>
      </c>
      <c r="EB775" s="188" cm="1">
        <f t="array" aca="1" ref="EB775" ca="1">IFERROR(INDEX(Forecast_Capex_Input!CC$12:CC$286,$X775)
*(INDEX(Forecast_Capex_Input!$H$12:$H$286,$X775)=Repex),0)
*$DT775</f>
        <v>0</v>
      </c>
      <c r="EC775" s="165"/>
      <c r="ED775" s="226" t="str">
        <f t="shared" si="523"/>
        <v>N/A</v>
      </c>
      <c r="EE775" s="174" t="s">
        <v>15</v>
      </c>
    </row>
    <row r="776" spans="3:135" x14ac:dyDescent="0.2">
      <c r="C776" s="174">
        <f t="shared" si="524"/>
        <v>766</v>
      </c>
      <c r="D776" s="167" t="str" cm="1">
        <f t="array" ref="D776">IFERROR(INDEX(Forecast_Capex_Input!$D$12:$D$286,$X776),NA)</f>
        <v>N/A</v>
      </c>
      <c r="E776" s="172" t="str" cm="1">
        <f t="array" ref="E776">IF($X776=NA,NA,INDEX(Forecast_Capex_Input!$E$12:$E$286,$X776))</f>
        <v>N/A</v>
      </c>
      <c r="F776" s="167" t="str" cm="1">
        <f t="array" aca="1" ref="F776" ca="1">IFERROR(INDEX(General!$E$25:$E$26,$Y776),NA)</f>
        <v>N/A</v>
      </c>
      <c r="G776" s="167" t="str" cm="1">
        <f t="array" aca="1" ref="G776" ca="1">IFERROR(INDEX(Forecast_Capex_Input!$AI$11:$BB$11,$AA776),NA)</f>
        <v>N/A</v>
      </c>
      <c r="H776" s="189" t="str" cm="1">
        <f t="array" aca="1" ref="H776" ca="1">IFERROR(INDEX(Forecast_Capex_Input!$AI$12:$BB$286,$X776,$AA776),NA)</f>
        <v>N/A</v>
      </c>
      <c r="I776" s="199" t="str" cm="1">
        <f t="array" ref="I776">IFERROR(INDEX(Forecast_Capex_Input!$F$12:$F$286,$X776),NA)</f>
        <v>N/A</v>
      </c>
      <c r="J776" s="199" t="str" cm="1">
        <f t="array" ref="J776">IFERROR(INDEX(Forecast_Capex_Input!G$12:G$286,$X776),NA)</f>
        <v>N/A</v>
      </c>
      <c r="K776" s="199" t="str" cm="1">
        <f t="array" ref="K776">IFERROR(INDEX(Forecast_Capex_Input!H$12:H$286,$X776),NA)</f>
        <v>N/A</v>
      </c>
      <c r="L776" s="199" t="str" cm="1">
        <f t="array" ref="L776">IFERROR(INDEX(Forecast_Capex_Input!I$12:I$286,$X776),NA)</f>
        <v>N/A</v>
      </c>
      <c r="M776" s="199" t="str" cm="1">
        <f t="array" ref="M776">IFERROR(INDEX(Forecast_Capex_Input!J$12:J$286,$X776),NA)</f>
        <v>N/A</v>
      </c>
      <c r="N776" s="199" t="str" cm="1">
        <f t="array" ref="N776">IFERROR(INDEX(Forecast_Capex_Input!K$12:K$286,$X776),NA)</f>
        <v>N/A</v>
      </c>
      <c r="O776" s="199" t="str" cm="1">
        <f t="array" ref="O776">IFERROR(INDEX(Forecast_Capex_Input!L$12:L$286,$X776),NA)</f>
        <v>N/A</v>
      </c>
      <c r="P776" s="199" t="str" cm="1">
        <f t="array" ref="P776">IFERROR(INDEX(Forecast_Capex_Input!M$12:M$286,$X776),NA)</f>
        <v>N/A</v>
      </c>
      <c r="Q776" s="172" t="str" cm="1">
        <f t="array" ref="Q776">IFERROR(INDEX(Forecast_Capex_Input!N$12:N$286,$X776),NA)</f>
        <v>N/A</v>
      </c>
      <c r="R776" s="265" cm="1">
        <f t="array" ref="R776">IFERROR(INDEX(Forecast_Capex_Input!O$12:O$286,$X776),0)</f>
        <v>0</v>
      </c>
      <c r="S776" s="172" cm="1">
        <f t="array" ref="S776">IFERROR(INDEX(Forecast_Capex_Input!P$12:P$286,$X776),0)</f>
        <v>0</v>
      </c>
      <c r="T776" s="199" t="str" cm="1">
        <f t="array" aca="1" ref="T776" ca="1">IFERROR(INDEX(General!$K$84:$K$103,$AA776),NA)</f>
        <v>N/A</v>
      </c>
      <c r="U776" s="188" cm="1">
        <f t="array" aca="1" ref="U776" ca="1">IFERROR(
IF($F776=General!$E$25,INDEX(Forecast_Capex_Input!S$12:S$286,$X776),
INDEX(Forecast_Capex_Input!T$12:T$286,$X776)),0)</f>
        <v>0</v>
      </c>
      <c r="V776" s="222" t="b">
        <f>IFERROR(INDEX(Overheads!$T$19:$T$26,MATCH($I776,Overheads!$E$19:$E$26,0)),FALSE)</f>
        <v>0</v>
      </c>
      <c r="W776" s="165"/>
      <c r="X776" s="174" t="str">
        <f>IFERROR(
IF(MATCH($C776,Forecast_Capex_Input!$CI$12:$CI$286,1)+1&gt;MAX(Forecast_Capex_Input!$C$12:$C$286),NA,
MATCH($C776,Forecast_Capex_Input!$CI$12:$CI$286,1)+1),1)</f>
        <v>N/A</v>
      </c>
      <c r="Y776" s="174" t="str" cm="1">
        <f t="array" aca="1" ref="Y776" ca="1">IFERROR(
IF(X775&lt;&gt;X776,1,
IF(COUNTIF(OFFSET(Y775,0,0,-INDEX(Forecast_Capex_Input!$CG$12:$CG$286,$X776)),Y775)=INDEX(Forecast_Capex_Input!$CG$12:$CG$286,$X776),Y775+1,Y775)),NA)</f>
        <v>N/A</v>
      </c>
      <c r="Z776" s="174" t="str" cm="1">
        <f t="array" ref="Z776">IFERROR($C776-IF($X776=1,1,INDEX(Forecast_Capex_Input!$CI$12:$CI$286,$X776-1))+1,NA)</f>
        <v>N/A</v>
      </c>
      <c r="AA776" s="174" t="str" cm="1">
        <f t="array" aca="1" ref="AA776" ca="1">IFERROR(IF(Y776=1,
INDEX(Forecast_Capex_Input!$AI$10:$BB$10,SMALL(IF(INDEX(Forecast_Capex_Input!$AI$12:$BB$286,$X776,0)&gt;0,COLUMN(Forecast_Capex_Input!$AI$10:$BB$10)-COLUMN(Forecast_Capex_Input!$AI$12)+1),ROWS(OFFSET(AA775,0,0,-$Z776)))),
OFFSET(AA775,-INDEX(Forecast_Capex_Input!$CG$12:$CG$286,$X776)+1,0)),NA)</f>
        <v>N/A</v>
      </c>
      <c r="AB776" s="174" t="str">
        <f t="shared" ca="1" si="493"/>
        <v>N/A</v>
      </c>
      <c r="AC776" s="222" t="b">
        <f t="shared" si="525"/>
        <v>0</v>
      </c>
      <c r="AD776" s="220" t="b">
        <v>0</v>
      </c>
      <c r="AE776" s="222" t="b">
        <f t="shared" si="494"/>
        <v>1</v>
      </c>
      <c r="AF776" s="165"/>
      <c r="AG776" s="215">
        <v>0</v>
      </c>
      <c r="AH776" s="215">
        <v>0</v>
      </c>
      <c r="AI776" s="215">
        <v>0</v>
      </c>
      <c r="AJ776" s="215">
        <v>0</v>
      </c>
      <c r="AK776" s="215">
        <v>0</v>
      </c>
      <c r="AL776" s="155">
        <v>0</v>
      </c>
      <c r="AM776" s="165"/>
      <c r="AN776" s="215" cm="1">
        <f t="array" aca="1" ref="AN776" ca="1">IFERROR(INDEX(General!O$33:O$34,$AB776)
*AG776,0)</f>
        <v>0</v>
      </c>
      <c r="AO776" s="215" cm="1">
        <f t="array" aca="1" ref="AO776" ca="1">IFERROR(INDEX(General!P$33:P$34,$AB776)
*AH776,0)</f>
        <v>0</v>
      </c>
      <c r="AP776" s="215" cm="1">
        <f t="array" aca="1" ref="AP776" ca="1">IFERROR(INDEX(General!Q$33:Q$34,$AB776)
*AI776,0)</f>
        <v>0</v>
      </c>
      <c r="AQ776" s="215" cm="1">
        <f t="array" aca="1" ref="AQ776" ca="1">IFERROR(INDEX(General!R$33:R$34,$AB776)
*AJ776,0)</f>
        <v>0</v>
      </c>
      <c r="AR776" s="215" cm="1">
        <f t="array" aca="1" ref="AR776" ca="1">IFERROR(INDEX(General!S$33:S$34,$AB776)
*AK776,0)</f>
        <v>0</v>
      </c>
      <c r="AS776" s="155">
        <f t="shared" ca="1" si="526"/>
        <v>0</v>
      </c>
      <c r="AT776" s="165"/>
      <c r="AU776" s="215">
        <f ca="1">IF($AE776=FALSE,AN776*Overheads!$R$24*$V776,
IFERROR(Overheads!$O$49*$V776*AN776,0)
+IFERROR(Overheads!Q$59*$V776*(AN776/Overheads!Q$68),0))</f>
        <v>0</v>
      </c>
      <c r="AV776" s="215">
        <f ca="1">IF($AE776=FALSE,AO776*Overheads!$R$24*$V776,
IFERROR(Overheads!$O$49*$V776*AO776,0)
+IFERROR(Overheads!R$59*$V776*(AO776/Overheads!R$68),0))</f>
        <v>0</v>
      </c>
      <c r="AW776" s="215">
        <f ca="1">IF($AE776=FALSE,AP776*Overheads!$R$24*$V776,
IFERROR(Overheads!$O$49*$V776*AP776,0)
+IFERROR(Overheads!S$59*$V776*(AP776/Overheads!S$68),0))</f>
        <v>0</v>
      </c>
      <c r="AX776" s="215">
        <f ca="1">IF($AE776=FALSE,AQ776*Overheads!$R$24*$V776,
IFERROR(Overheads!$O$49*$V776*AQ776,0)
+IFERROR(Overheads!T$59*$V776*(AQ776/Overheads!T$68),0))</f>
        <v>0</v>
      </c>
      <c r="AY776" s="215">
        <f ca="1">IF($AE776=FALSE,AR776*Overheads!$R$24*$V776,
IFERROR(Overheads!$O$49*$V776*AR776,0)
+IFERROR(Overheads!U$59*$V776*(AR776/Overheads!U$68),0))</f>
        <v>0</v>
      </c>
      <c r="AZ776" s="155">
        <f t="shared" ca="1" si="527"/>
        <v>0</v>
      </c>
      <c r="BA776" s="165"/>
      <c r="BB776" s="215">
        <f ca="1">IF($AE776=FALSE,AN776*Overheads!$S$25,
IFERROR(Overheads!$O$50*AN776,0)
+IFERROR(Overheads!Q$60*(AN776/Overheads!Q$66),0))</f>
        <v>0</v>
      </c>
      <c r="BC776" s="215">
        <f ca="1">IF($AE776=FALSE,AO776*Overheads!$S$25,
IFERROR(Overheads!$O$50*AO776,0)
+IFERROR(Overheads!R$60*(AO776/Overheads!R$66),0))</f>
        <v>0</v>
      </c>
      <c r="BD776" s="215">
        <f ca="1">IF($AE776=FALSE,AP776*Overheads!$S$25,
IFERROR(Overheads!$O$50*AP776,0)
+IFERROR(Overheads!S$60*(AP776/Overheads!S$66),0))</f>
        <v>0</v>
      </c>
      <c r="BE776" s="215">
        <f ca="1">IF($AE776=FALSE,AQ776*Overheads!$S$25,
IFERROR(Overheads!$O$50*AQ776,0)
+IFERROR(Overheads!T$60*(AQ776/Overheads!T$66),0))</f>
        <v>0</v>
      </c>
      <c r="BF776" s="215">
        <f ca="1">IF($AE776=FALSE,AR776*Overheads!$S$25,
IFERROR(Overheads!$O$50*AR776,0)
+IFERROR(Overheads!U$60*(AR776/Overheads!U$66),0))</f>
        <v>0</v>
      </c>
      <c r="BG776" s="155">
        <f t="shared" ca="1" si="528"/>
        <v>0</v>
      </c>
      <c r="BH776" s="165"/>
      <c r="BI776" s="215">
        <f t="shared" ca="1" si="529"/>
        <v>0</v>
      </c>
      <c r="BJ776" s="215">
        <f t="shared" ca="1" si="495"/>
        <v>0</v>
      </c>
      <c r="BK776" s="215">
        <f t="shared" ca="1" si="496"/>
        <v>0</v>
      </c>
      <c r="BL776" s="215">
        <f t="shared" ca="1" si="497"/>
        <v>0</v>
      </c>
      <c r="BM776" s="215">
        <f t="shared" ca="1" si="498"/>
        <v>0</v>
      </c>
      <c r="BN776" s="155">
        <f t="shared" ca="1" si="530"/>
        <v>0</v>
      </c>
      <c r="BO776" s="165"/>
      <c r="BP776" s="187" cm="1">
        <f t="array" ref="BP776">IFERROR(IF($X776=$X775,BP775,INDEX(Forecast_Capex_Input!AC$12:AC$286,$X776)),0)</f>
        <v>0</v>
      </c>
      <c r="BQ776" s="187" cm="1">
        <f t="array" ref="BQ776">IFERROR(IF($X776=$X775,BQ775,INDEX(Forecast_Capex_Input!AD$12:AD$286,$X776)),0)</f>
        <v>0</v>
      </c>
      <c r="BR776" s="187" cm="1">
        <f t="array" ref="BR776">IFERROR(IF($X776=$X775,BR775,INDEX(Forecast_Capex_Input!AE$12:AE$286,$X776)),0)</f>
        <v>0</v>
      </c>
      <c r="BS776" s="187" cm="1">
        <f t="array" ref="BS776">IFERROR(IF($X776=$X775,BS775,INDEX(Forecast_Capex_Input!AF$12:AF$286,$X776)),0)</f>
        <v>0</v>
      </c>
      <c r="BT776" s="187" cm="1">
        <f t="array" ref="BT776">IFERROR(IF($X776=$X775,BT775,INDEX(Forecast_Capex_Input!AG$12:AG$286,$X776)),0)</f>
        <v>0</v>
      </c>
      <c r="BU776" s="165"/>
      <c r="BV776" s="215">
        <f t="shared" si="499"/>
        <v>0</v>
      </c>
      <c r="BW776" s="215">
        <f t="shared" si="500"/>
        <v>0</v>
      </c>
      <c r="BX776" s="215">
        <f t="shared" si="501"/>
        <v>0</v>
      </c>
      <c r="BY776" s="215">
        <f t="shared" si="502"/>
        <v>0</v>
      </c>
      <c r="BZ776" s="215">
        <f t="shared" si="503"/>
        <v>0</v>
      </c>
      <c r="CA776" s="155">
        <f t="shared" si="531"/>
        <v>0</v>
      </c>
      <c r="CB776" s="165"/>
      <c r="CC776" s="215">
        <f t="shared" si="504"/>
        <v>0</v>
      </c>
      <c r="CD776" s="215">
        <f t="shared" si="505"/>
        <v>0</v>
      </c>
      <c r="CE776" s="215">
        <f t="shared" si="506"/>
        <v>0</v>
      </c>
      <c r="CF776" s="215">
        <f t="shared" si="507"/>
        <v>0</v>
      </c>
      <c r="CG776" s="215">
        <f t="shared" si="508"/>
        <v>0</v>
      </c>
      <c r="CH776" s="155">
        <f t="shared" si="532"/>
        <v>0</v>
      </c>
      <c r="CI776" s="165"/>
      <c r="CJ776" s="215">
        <f t="shared" si="509"/>
        <v>0</v>
      </c>
      <c r="CK776" s="215">
        <f t="shared" si="510"/>
        <v>0</v>
      </c>
      <c r="CL776" s="215">
        <f t="shared" si="511"/>
        <v>0</v>
      </c>
      <c r="CM776" s="215">
        <f t="shared" si="512"/>
        <v>0</v>
      </c>
      <c r="CN776" s="215">
        <f t="shared" si="513"/>
        <v>0</v>
      </c>
      <c r="CO776" s="155">
        <f t="shared" si="533"/>
        <v>0</v>
      </c>
      <c r="CP776" s="165"/>
      <c r="CQ776" s="223">
        <f t="shared" si="514"/>
        <v>0</v>
      </c>
      <c r="CR776" s="223">
        <f t="shared" si="515"/>
        <v>0</v>
      </c>
      <c r="CS776" s="223">
        <f t="shared" si="516"/>
        <v>0</v>
      </c>
      <c r="CT776" s="223">
        <f t="shared" si="517"/>
        <v>0</v>
      </c>
      <c r="CU776" s="223">
        <f t="shared" si="518"/>
        <v>0</v>
      </c>
      <c r="CV776" s="155">
        <f t="shared" si="534"/>
        <v>0</v>
      </c>
      <c r="CW776" s="165"/>
      <c r="CX776" s="215">
        <f t="shared" si="535"/>
        <v>0</v>
      </c>
      <c r="CY776" s="215">
        <f t="shared" si="519"/>
        <v>0</v>
      </c>
      <c r="CZ776" s="215">
        <f t="shared" si="520"/>
        <v>0</v>
      </c>
      <c r="DA776" s="215">
        <f t="shared" si="521"/>
        <v>0</v>
      </c>
      <c r="DB776" s="215">
        <f t="shared" si="522"/>
        <v>0</v>
      </c>
      <c r="DC776" s="155">
        <f t="shared" si="536"/>
        <v>0</v>
      </c>
      <c r="DD776" s="165"/>
      <c r="DE776" s="188" t="b" cm="1">
        <f t="array" aca="1" ref="DE776" ca="1">OR($G776=Forecast_Capex_Input!$BF$8:$BF$10)</f>
        <v>0</v>
      </c>
      <c r="DF776" s="188" cm="1">
        <f t="array" aca="1" ref="DF776" ca="1">IFERROR(INDEX(Forecast_Capex_Input!BG$12:BG$286,$X776)
*(INDEX(Forecast_Capex_Input!$H$12:$H$286,$X776)=Repex),0)
*$DE776</f>
        <v>0</v>
      </c>
      <c r="DG776" s="188" cm="1">
        <f t="array" aca="1" ref="DG776" ca="1">IFERROR(INDEX(Forecast_Capex_Input!BH$12:BH$286,$X776)
*(INDEX(Forecast_Capex_Input!$H$12:$H$286,$X776)=Repex),0)
*$DE776</f>
        <v>0</v>
      </c>
      <c r="DH776" s="188" cm="1">
        <f t="array" aca="1" ref="DH776" ca="1">IFERROR(INDEX(Forecast_Capex_Input!BI$12:BI$286,$X776)
*(INDEX(Forecast_Capex_Input!$H$12:$H$286,$X776)=Repex),0)
*$DE776</f>
        <v>0</v>
      </c>
      <c r="DI776" s="188" cm="1">
        <f t="array" aca="1" ref="DI776" ca="1">IFERROR(INDEX(Forecast_Capex_Input!BJ$12:BJ$286,$X776)
*(INDEX(Forecast_Capex_Input!$H$12:$H$286,$X776)=Repex),0)
*$DE776</f>
        <v>0</v>
      </c>
      <c r="DJ776" s="188" cm="1">
        <f t="array" aca="1" ref="DJ776" ca="1">IFERROR(INDEX(Forecast_Capex_Input!BK$12:BK$286,$X776)
*(INDEX(Forecast_Capex_Input!$H$12:$H$286,$X776)=Repex),0)
*$DE776</f>
        <v>0</v>
      </c>
      <c r="DK776" s="188" cm="1">
        <f t="array" aca="1" ref="DK776" ca="1">IFERROR(INDEX(Forecast_Capex_Input!BL$12:BL$286,$X776)
*(INDEX(Forecast_Capex_Input!$H$12:$H$286,$X776)=Repex),0)
*$DE776</f>
        <v>0</v>
      </c>
      <c r="DL776" s="165"/>
      <c r="DM776" s="188" t="b" cm="1">
        <f t="array" aca="1" ref="DM776" ca="1">OR($G776=Forecast_Capex_Input!$BN$8:$BN$9)</f>
        <v>0</v>
      </c>
      <c r="DN776" s="188" cm="1">
        <f t="array" aca="1" ref="DN776" ca="1">IFERROR(INDEX(Forecast_Capex_Input!BO$12:BO$286,$X776)
*(INDEX(Forecast_Capex_Input!$H$12:$H$286,$X776)=Repex),0)
*$DM776</f>
        <v>0</v>
      </c>
      <c r="DO776" s="188" cm="1">
        <f t="array" aca="1" ref="DO776" ca="1">IFERROR(INDEX(Forecast_Capex_Input!BP$12:BP$286,$X776)
*(INDEX(Forecast_Capex_Input!$H$12:$H$286,$X776)=Repex),0)
*$DM776</f>
        <v>0</v>
      </c>
      <c r="DP776" s="188" cm="1">
        <f t="array" aca="1" ref="DP776" ca="1">IFERROR(INDEX(Forecast_Capex_Input!BQ$12:BQ$286,$X776)
*(INDEX(Forecast_Capex_Input!$H$12:$H$286,$X776)=Repex),0)
*$DM776</f>
        <v>0</v>
      </c>
      <c r="DQ776" s="188" cm="1">
        <f t="array" aca="1" ref="DQ776" ca="1">IFERROR(INDEX(Forecast_Capex_Input!BR$12:BR$286,$X776)
*(INDEX(Forecast_Capex_Input!$H$12:$H$286,$X776)=Repex),0)
*$DM776</f>
        <v>0</v>
      </c>
      <c r="DR776" s="188" cm="1">
        <f t="array" aca="1" ref="DR776" ca="1">IFERROR(INDEX(Forecast_Capex_Input!BS$12:BS$286,$X776)
*(INDEX(Forecast_Capex_Input!$H$12:$H$286,$X776)=Repex),0)
*$DM776</f>
        <v>0</v>
      </c>
      <c r="DS776" s="165"/>
      <c r="DT776" s="188" t="b" cm="1">
        <f t="array" aca="1" ref="DT776" ca="1">OR($G776=Forecast_Capex_Input!$BU$8:$BU$10)</f>
        <v>0</v>
      </c>
      <c r="DU776" s="188" cm="1">
        <f t="array" aca="1" ref="DU776" ca="1">IFERROR(INDEX(Forecast_Capex_Input!BV$12:BV$286,$X776)
*(INDEX(Forecast_Capex_Input!$H$12:$H$286,$X776)=Repex),0)
*$DT776</f>
        <v>0</v>
      </c>
      <c r="DV776" s="188" cm="1">
        <f t="array" aca="1" ref="DV776" ca="1">IFERROR(INDEX(Forecast_Capex_Input!BW$12:BW$286,$X776)
*(INDEX(Forecast_Capex_Input!$H$12:$H$286,$X776)=Repex),0)
*$DT776</f>
        <v>0</v>
      </c>
      <c r="DW776" s="188" cm="1">
        <f t="array" aca="1" ref="DW776" ca="1">IFERROR(INDEX(Forecast_Capex_Input!BX$12:BX$286,$X776)
*(INDEX(Forecast_Capex_Input!$H$12:$H$286,$X776)=Repex),0)
*$DT776</f>
        <v>0</v>
      </c>
      <c r="DX776" s="188" cm="1">
        <f t="array" aca="1" ref="DX776" ca="1">IFERROR(INDEX(Forecast_Capex_Input!BY$12:BY$286,$X776)
*(INDEX(Forecast_Capex_Input!$H$12:$H$286,$X776)=Repex),0)
*$DT776</f>
        <v>0</v>
      </c>
      <c r="DY776" s="188" cm="1">
        <f t="array" aca="1" ref="DY776" ca="1">IFERROR(INDEX(Forecast_Capex_Input!BZ$12:BZ$286,$X776)
*(INDEX(Forecast_Capex_Input!$H$12:$H$286,$X776)=Repex),0)
*$DT776</f>
        <v>0</v>
      </c>
      <c r="DZ776" s="188" cm="1">
        <f t="array" aca="1" ref="DZ776" ca="1">IFERROR(INDEX(Forecast_Capex_Input!CA$12:CA$286,$X776)
*(INDEX(Forecast_Capex_Input!$H$12:$H$286,$X776)=Repex),0)
*$DT776</f>
        <v>0</v>
      </c>
      <c r="EA776" s="188" cm="1">
        <f t="array" aca="1" ref="EA776" ca="1">IFERROR(INDEX(Forecast_Capex_Input!CB$12:CB$286,$X776)
*(INDEX(Forecast_Capex_Input!$H$12:$H$286,$X776)=Repex),0)
*$DT776</f>
        <v>0</v>
      </c>
      <c r="EB776" s="188" cm="1">
        <f t="array" aca="1" ref="EB776" ca="1">IFERROR(INDEX(Forecast_Capex_Input!CC$12:CC$286,$X776)
*(INDEX(Forecast_Capex_Input!$H$12:$H$286,$X776)=Repex),0)
*$DT776</f>
        <v>0</v>
      </c>
      <c r="EC776" s="165"/>
      <c r="ED776" s="226" t="str">
        <f t="shared" si="523"/>
        <v>N/A</v>
      </c>
      <c r="EE776" s="174" t="s">
        <v>15</v>
      </c>
    </row>
    <row r="777" spans="3:135" x14ac:dyDescent="0.2">
      <c r="C777" s="174">
        <f t="shared" si="524"/>
        <v>767</v>
      </c>
      <c r="D777" s="167" t="str" cm="1">
        <f t="array" ref="D777">IFERROR(INDEX(Forecast_Capex_Input!$D$12:$D$286,$X777),NA)</f>
        <v>N/A</v>
      </c>
      <c r="E777" s="172" t="str" cm="1">
        <f t="array" ref="E777">IF($X777=NA,NA,INDEX(Forecast_Capex_Input!$E$12:$E$286,$X777))</f>
        <v>N/A</v>
      </c>
      <c r="F777" s="167" t="str" cm="1">
        <f t="array" aca="1" ref="F777" ca="1">IFERROR(INDEX(General!$E$25:$E$26,$Y777),NA)</f>
        <v>N/A</v>
      </c>
      <c r="G777" s="167" t="str" cm="1">
        <f t="array" aca="1" ref="G777" ca="1">IFERROR(INDEX(Forecast_Capex_Input!$AI$11:$BB$11,$AA777),NA)</f>
        <v>N/A</v>
      </c>
      <c r="H777" s="189" t="str" cm="1">
        <f t="array" aca="1" ref="H777" ca="1">IFERROR(INDEX(Forecast_Capex_Input!$AI$12:$BB$286,$X777,$AA777),NA)</f>
        <v>N/A</v>
      </c>
      <c r="I777" s="199" t="str" cm="1">
        <f t="array" ref="I777">IFERROR(INDEX(Forecast_Capex_Input!$F$12:$F$286,$X777),NA)</f>
        <v>N/A</v>
      </c>
      <c r="J777" s="199" t="str" cm="1">
        <f t="array" ref="J777">IFERROR(INDEX(Forecast_Capex_Input!G$12:G$286,$X777),NA)</f>
        <v>N/A</v>
      </c>
      <c r="K777" s="199" t="str" cm="1">
        <f t="array" ref="K777">IFERROR(INDEX(Forecast_Capex_Input!H$12:H$286,$X777),NA)</f>
        <v>N/A</v>
      </c>
      <c r="L777" s="199" t="str" cm="1">
        <f t="array" ref="L777">IFERROR(INDEX(Forecast_Capex_Input!I$12:I$286,$X777),NA)</f>
        <v>N/A</v>
      </c>
      <c r="M777" s="199" t="str" cm="1">
        <f t="array" ref="M777">IFERROR(INDEX(Forecast_Capex_Input!J$12:J$286,$X777),NA)</f>
        <v>N/A</v>
      </c>
      <c r="N777" s="199" t="str" cm="1">
        <f t="array" ref="N777">IFERROR(INDEX(Forecast_Capex_Input!K$12:K$286,$X777),NA)</f>
        <v>N/A</v>
      </c>
      <c r="O777" s="199" t="str" cm="1">
        <f t="array" ref="O777">IFERROR(INDEX(Forecast_Capex_Input!L$12:L$286,$X777),NA)</f>
        <v>N/A</v>
      </c>
      <c r="P777" s="199" t="str" cm="1">
        <f t="array" ref="P777">IFERROR(INDEX(Forecast_Capex_Input!M$12:M$286,$X777),NA)</f>
        <v>N/A</v>
      </c>
      <c r="Q777" s="172" t="str" cm="1">
        <f t="array" ref="Q777">IFERROR(INDEX(Forecast_Capex_Input!N$12:N$286,$X777),NA)</f>
        <v>N/A</v>
      </c>
      <c r="R777" s="265" cm="1">
        <f t="array" ref="R777">IFERROR(INDEX(Forecast_Capex_Input!O$12:O$286,$X777),0)</f>
        <v>0</v>
      </c>
      <c r="S777" s="172" cm="1">
        <f t="array" ref="S777">IFERROR(INDEX(Forecast_Capex_Input!P$12:P$286,$X777),0)</f>
        <v>0</v>
      </c>
      <c r="T777" s="199" t="str" cm="1">
        <f t="array" aca="1" ref="T777" ca="1">IFERROR(INDEX(General!$K$84:$K$103,$AA777),NA)</f>
        <v>N/A</v>
      </c>
      <c r="U777" s="188" cm="1">
        <f t="array" aca="1" ref="U777" ca="1">IFERROR(
IF($F777=General!$E$25,INDEX(Forecast_Capex_Input!S$12:S$286,$X777),
INDEX(Forecast_Capex_Input!T$12:T$286,$X777)),0)</f>
        <v>0</v>
      </c>
      <c r="V777" s="222" t="b">
        <f>IFERROR(INDEX(Overheads!$T$19:$T$26,MATCH($I777,Overheads!$E$19:$E$26,0)),FALSE)</f>
        <v>0</v>
      </c>
      <c r="W777" s="165"/>
      <c r="X777" s="174" t="str">
        <f>IFERROR(
IF(MATCH($C777,Forecast_Capex_Input!$CI$12:$CI$286,1)+1&gt;MAX(Forecast_Capex_Input!$C$12:$C$286),NA,
MATCH($C777,Forecast_Capex_Input!$CI$12:$CI$286,1)+1),1)</f>
        <v>N/A</v>
      </c>
      <c r="Y777" s="174" t="str" cm="1">
        <f t="array" aca="1" ref="Y777" ca="1">IFERROR(
IF(X776&lt;&gt;X777,1,
IF(COUNTIF(OFFSET(Y776,0,0,-INDEX(Forecast_Capex_Input!$CG$12:$CG$286,$X777)),Y776)=INDEX(Forecast_Capex_Input!$CG$12:$CG$286,$X777),Y776+1,Y776)),NA)</f>
        <v>N/A</v>
      </c>
      <c r="Z777" s="174" t="str" cm="1">
        <f t="array" ref="Z777">IFERROR($C777-IF($X777=1,1,INDEX(Forecast_Capex_Input!$CI$12:$CI$286,$X777-1))+1,NA)</f>
        <v>N/A</v>
      </c>
      <c r="AA777" s="174" t="str" cm="1">
        <f t="array" aca="1" ref="AA777" ca="1">IFERROR(IF(Y777=1,
INDEX(Forecast_Capex_Input!$AI$10:$BB$10,SMALL(IF(INDEX(Forecast_Capex_Input!$AI$12:$BB$286,$X777,0)&gt;0,COLUMN(Forecast_Capex_Input!$AI$10:$BB$10)-COLUMN(Forecast_Capex_Input!$AI$12)+1),ROWS(OFFSET(AA776,0,0,-$Z777)))),
OFFSET(AA776,-INDEX(Forecast_Capex_Input!$CG$12:$CG$286,$X777)+1,0)),NA)</f>
        <v>N/A</v>
      </c>
      <c r="AB777" s="174" t="str">
        <f t="shared" ca="1" si="493"/>
        <v>N/A</v>
      </c>
      <c r="AC777" s="222" t="b">
        <f t="shared" si="525"/>
        <v>0</v>
      </c>
      <c r="AD777" s="220" t="b">
        <v>0</v>
      </c>
      <c r="AE777" s="222" t="b">
        <f t="shared" si="494"/>
        <v>1</v>
      </c>
      <c r="AF777" s="165"/>
      <c r="AG777" s="215">
        <v>0</v>
      </c>
      <c r="AH777" s="215">
        <v>0</v>
      </c>
      <c r="AI777" s="215">
        <v>0</v>
      </c>
      <c r="AJ777" s="215">
        <v>0</v>
      </c>
      <c r="AK777" s="215">
        <v>0</v>
      </c>
      <c r="AL777" s="155">
        <v>0</v>
      </c>
      <c r="AM777" s="165"/>
      <c r="AN777" s="215" cm="1">
        <f t="array" aca="1" ref="AN777" ca="1">IFERROR(INDEX(General!O$33:O$34,$AB777)
*AG777,0)</f>
        <v>0</v>
      </c>
      <c r="AO777" s="215" cm="1">
        <f t="array" aca="1" ref="AO777" ca="1">IFERROR(INDEX(General!P$33:P$34,$AB777)
*AH777,0)</f>
        <v>0</v>
      </c>
      <c r="AP777" s="215" cm="1">
        <f t="array" aca="1" ref="AP777" ca="1">IFERROR(INDEX(General!Q$33:Q$34,$AB777)
*AI777,0)</f>
        <v>0</v>
      </c>
      <c r="AQ777" s="215" cm="1">
        <f t="array" aca="1" ref="AQ777" ca="1">IFERROR(INDEX(General!R$33:R$34,$AB777)
*AJ777,0)</f>
        <v>0</v>
      </c>
      <c r="AR777" s="215" cm="1">
        <f t="array" aca="1" ref="AR777" ca="1">IFERROR(INDEX(General!S$33:S$34,$AB777)
*AK777,0)</f>
        <v>0</v>
      </c>
      <c r="AS777" s="155">
        <f t="shared" ca="1" si="526"/>
        <v>0</v>
      </c>
      <c r="AT777" s="165"/>
      <c r="AU777" s="215">
        <f ca="1">IF($AE777=FALSE,AN777*Overheads!$R$24*$V777,
IFERROR(Overheads!$O$49*$V777*AN777,0)
+IFERROR(Overheads!Q$59*$V777*(AN777/Overheads!Q$68),0))</f>
        <v>0</v>
      </c>
      <c r="AV777" s="215">
        <f ca="1">IF($AE777=FALSE,AO777*Overheads!$R$24*$V777,
IFERROR(Overheads!$O$49*$V777*AO777,0)
+IFERROR(Overheads!R$59*$V777*(AO777/Overheads!R$68),0))</f>
        <v>0</v>
      </c>
      <c r="AW777" s="215">
        <f ca="1">IF($AE777=FALSE,AP777*Overheads!$R$24*$V777,
IFERROR(Overheads!$O$49*$V777*AP777,0)
+IFERROR(Overheads!S$59*$V777*(AP777/Overheads!S$68),0))</f>
        <v>0</v>
      </c>
      <c r="AX777" s="215">
        <f ca="1">IF($AE777=FALSE,AQ777*Overheads!$R$24*$V777,
IFERROR(Overheads!$O$49*$V777*AQ777,0)
+IFERROR(Overheads!T$59*$V777*(AQ777/Overheads!T$68),0))</f>
        <v>0</v>
      </c>
      <c r="AY777" s="215">
        <f ca="1">IF($AE777=FALSE,AR777*Overheads!$R$24*$V777,
IFERROR(Overheads!$O$49*$V777*AR777,0)
+IFERROR(Overheads!U$59*$V777*(AR777/Overheads!U$68),0))</f>
        <v>0</v>
      </c>
      <c r="AZ777" s="155">
        <f t="shared" ca="1" si="527"/>
        <v>0</v>
      </c>
      <c r="BA777" s="165"/>
      <c r="BB777" s="215">
        <f ca="1">IF($AE777=FALSE,AN777*Overheads!$S$25,
IFERROR(Overheads!$O$50*AN777,0)
+IFERROR(Overheads!Q$60*(AN777/Overheads!Q$66),0))</f>
        <v>0</v>
      </c>
      <c r="BC777" s="215">
        <f ca="1">IF($AE777=FALSE,AO777*Overheads!$S$25,
IFERROR(Overheads!$O$50*AO777,0)
+IFERROR(Overheads!R$60*(AO777/Overheads!R$66),0))</f>
        <v>0</v>
      </c>
      <c r="BD777" s="215">
        <f ca="1">IF($AE777=FALSE,AP777*Overheads!$S$25,
IFERROR(Overheads!$O$50*AP777,0)
+IFERROR(Overheads!S$60*(AP777/Overheads!S$66),0))</f>
        <v>0</v>
      </c>
      <c r="BE777" s="215">
        <f ca="1">IF($AE777=FALSE,AQ777*Overheads!$S$25,
IFERROR(Overheads!$O$50*AQ777,0)
+IFERROR(Overheads!T$60*(AQ777/Overheads!T$66),0))</f>
        <v>0</v>
      </c>
      <c r="BF777" s="215">
        <f ca="1">IF($AE777=FALSE,AR777*Overheads!$S$25,
IFERROR(Overheads!$O$50*AR777,0)
+IFERROR(Overheads!U$60*(AR777/Overheads!U$66),0))</f>
        <v>0</v>
      </c>
      <c r="BG777" s="155">
        <f t="shared" ca="1" si="528"/>
        <v>0</v>
      </c>
      <c r="BH777" s="165"/>
      <c r="BI777" s="215">
        <f t="shared" ca="1" si="529"/>
        <v>0</v>
      </c>
      <c r="BJ777" s="215">
        <f t="shared" ca="1" si="495"/>
        <v>0</v>
      </c>
      <c r="BK777" s="215">
        <f t="shared" ca="1" si="496"/>
        <v>0</v>
      </c>
      <c r="BL777" s="215">
        <f t="shared" ca="1" si="497"/>
        <v>0</v>
      </c>
      <c r="BM777" s="215">
        <f t="shared" ca="1" si="498"/>
        <v>0</v>
      </c>
      <c r="BN777" s="155">
        <f t="shared" ca="1" si="530"/>
        <v>0</v>
      </c>
      <c r="BO777" s="165"/>
      <c r="BP777" s="187" cm="1">
        <f t="array" ref="BP777">IFERROR(IF($X777=$X776,BP776,INDEX(Forecast_Capex_Input!AC$12:AC$286,$X777)),0)</f>
        <v>0</v>
      </c>
      <c r="BQ777" s="187" cm="1">
        <f t="array" ref="BQ777">IFERROR(IF($X777=$X776,BQ776,INDEX(Forecast_Capex_Input!AD$12:AD$286,$X777)),0)</f>
        <v>0</v>
      </c>
      <c r="BR777" s="187" cm="1">
        <f t="array" ref="BR777">IFERROR(IF($X777=$X776,BR776,INDEX(Forecast_Capex_Input!AE$12:AE$286,$X777)),0)</f>
        <v>0</v>
      </c>
      <c r="BS777" s="187" cm="1">
        <f t="array" ref="BS777">IFERROR(IF($X777=$X776,BS776,INDEX(Forecast_Capex_Input!AF$12:AF$286,$X777)),0)</f>
        <v>0</v>
      </c>
      <c r="BT777" s="187" cm="1">
        <f t="array" ref="BT777">IFERROR(IF($X777=$X776,BT776,INDEX(Forecast_Capex_Input!AG$12:AG$286,$X777)),0)</f>
        <v>0</v>
      </c>
      <c r="BU777" s="165"/>
      <c r="BV777" s="215">
        <f t="shared" si="499"/>
        <v>0</v>
      </c>
      <c r="BW777" s="215">
        <f t="shared" si="500"/>
        <v>0</v>
      </c>
      <c r="BX777" s="215">
        <f t="shared" si="501"/>
        <v>0</v>
      </c>
      <c r="BY777" s="215">
        <f t="shared" si="502"/>
        <v>0</v>
      </c>
      <c r="BZ777" s="215">
        <f t="shared" si="503"/>
        <v>0</v>
      </c>
      <c r="CA777" s="155">
        <f t="shared" si="531"/>
        <v>0</v>
      </c>
      <c r="CB777" s="165"/>
      <c r="CC777" s="215">
        <f t="shared" si="504"/>
        <v>0</v>
      </c>
      <c r="CD777" s="215">
        <f t="shared" si="505"/>
        <v>0</v>
      </c>
      <c r="CE777" s="215">
        <f t="shared" si="506"/>
        <v>0</v>
      </c>
      <c r="CF777" s="215">
        <f t="shared" si="507"/>
        <v>0</v>
      </c>
      <c r="CG777" s="215">
        <f t="shared" si="508"/>
        <v>0</v>
      </c>
      <c r="CH777" s="155">
        <f t="shared" si="532"/>
        <v>0</v>
      </c>
      <c r="CI777" s="165"/>
      <c r="CJ777" s="215">
        <f t="shared" si="509"/>
        <v>0</v>
      </c>
      <c r="CK777" s="215">
        <f t="shared" si="510"/>
        <v>0</v>
      </c>
      <c r="CL777" s="215">
        <f t="shared" si="511"/>
        <v>0</v>
      </c>
      <c r="CM777" s="215">
        <f t="shared" si="512"/>
        <v>0</v>
      </c>
      <c r="CN777" s="215">
        <f t="shared" si="513"/>
        <v>0</v>
      </c>
      <c r="CO777" s="155">
        <f t="shared" si="533"/>
        <v>0</v>
      </c>
      <c r="CP777" s="165"/>
      <c r="CQ777" s="223">
        <f t="shared" si="514"/>
        <v>0</v>
      </c>
      <c r="CR777" s="223">
        <f t="shared" si="515"/>
        <v>0</v>
      </c>
      <c r="CS777" s="223">
        <f t="shared" si="516"/>
        <v>0</v>
      </c>
      <c r="CT777" s="223">
        <f t="shared" si="517"/>
        <v>0</v>
      </c>
      <c r="CU777" s="223">
        <f t="shared" si="518"/>
        <v>0</v>
      </c>
      <c r="CV777" s="155">
        <f t="shared" si="534"/>
        <v>0</v>
      </c>
      <c r="CW777" s="165"/>
      <c r="CX777" s="215">
        <f t="shared" si="535"/>
        <v>0</v>
      </c>
      <c r="CY777" s="215">
        <f t="shared" si="519"/>
        <v>0</v>
      </c>
      <c r="CZ777" s="215">
        <f t="shared" si="520"/>
        <v>0</v>
      </c>
      <c r="DA777" s="215">
        <f t="shared" si="521"/>
        <v>0</v>
      </c>
      <c r="DB777" s="215">
        <f t="shared" si="522"/>
        <v>0</v>
      </c>
      <c r="DC777" s="155">
        <f t="shared" si="536"/>
        <v>0</v>
      </c>
      <c r="DD777" s="165"/>
      <c r="DE777" s="188" t="b" cm="1">
        <f t="array" aca="1" ref="DE777" ca="1">OR($G777=Forecast_Capex_Input!$BF$8:$BF$10)</f>
        <v>0</v>
      </c>
      <c r="DF777" s="188" cm="1">
        <f t="array" aca="1" ref="DF777" ca="1">IFERROR(INDEX(Forecast_Capex_Input!BG$12:BG$286,$X777)
*(INDEX(Forecast_Capex_Input!$H$12:$H$286,$X777)=Repex),0)
*$DE777</f>
        <v>0</v>
      </c>
      <c r="DG777" s="188" cm="1">
        <f t="array" aca="1" ref="DG777" ca="1">IFERROR(INDEX(Forecast_Capex_Input!BH$12:BH$286,$X777)
*(INDEX(Forecast_Capex_Input!$H$12:$H$286,$X777)=Repex),0)
*$DE777</f>
        <v>0</v>
      </c>
      <c r="DH777" s="188" cm="1">
        <f t="array" aca="1" ref="DH777" ca="1">IFERROR(INDEX(Forecast_Capex_Input!BI$12:BI$286,$X777)
*(INDEX(Forecast_Capex_Input!$H$12:$H$286,$X777)=Repex),0)
*$DE777</f>
        <v>0</v>
      </c>
      <c r="DI777" s="188" cm="1">
        <f t="array" aca="1" ref="DI777" ca="1">IFERROR(INDEX(Forecast_Capex_Input!BJ$12:BJ$286,$X777)
*(INDEX(Forecast_Capex_Input!$H$12:$H$286,$X777)=Repex),0)
*$DE777</f>
        <v>0</v>
      </c>
      <c r="DJ777" s="188" cm="1">
        <f t="array" aca="1" ref="DJ777" ca="1">IFERROR(INDEX(Forecast_Capex_Input!BK$12:BK$286,$X777)
*(INDEX(Forecast_Capex_Input!$H$12:$H$286,$X777)=Repex),0)
*$DE777</f>
        <v>0</v>
      </c>
      <c r="DK777" s="188" cm="1">
        <f t="array" aca="1" ref="DK777" ca="1">IFERROR(INDEX(Forecast_Capex_Input!BL$12:BL$286,$X777)
*(INDEX(Forecast_Capex_Input!$H$12:$H$286,$X777)=Repex),0)
*$DE777</f>
        <v>0</v>
      </c>
      <c r="DL777" s="165"/>
      <c r="DM777" s="188" t="b" cm="1">
        <f t="array" aca="1" ref="DM777" ca="1">OR($G777=Forecast_Capex_Input!$BN$8:$BN$9)</f>
        <v>0</v>
      </c>
      <c r="DN777" s="188" cm="1">
        <f t="array" aca="1" ref="DN777" ca="1">IFERROR(INDEX(Forecast_Capex_Input!BO$12:BO$286,$X777)
*(INDEX(Forecast_Capex_Input!$H$12:$H$286,$X777)=Repex),0)
*$DM777</f>
        <v>0</v>
      </c>
      <c r="DO777" s="188" cm="1">
        <f t="array" aca="1" ref="DO777" ca="1">IFERROR(INDEX(Forecast_Capex_Input!BP$12:BP$286,$X777)
*(INDEX(Forecast_Capex_Input!$H$12:$H$286,$X777)=Repex),0)
*$DM777</f>
        <v>0</v>
      </c>
      <c r="DP777" s="188" cm="1">
        <f t="array" aca="1" ref="DP777" ca="1">IFERROR(INDEX(Forecast_Capex_Input!BQ$12:BQ$286,$X777)
*(INDEX(Forecast_Capex_Input!$H$12:$H$286,$X777)=Repex),0)
*$DM777</f>
        <v>0</v>
      </c>
      <c r="DQ777" s="188" cm="1">
        <f t="array" aca="1" ref="DQ777" ca="1">IFERROR(INDEX(Forecast_Capex_Input!BR$12:BR$286,$X777)
*(INDEX(Forecast_Capex_Input!$H$12:$H$286,$X777)=Repex),0)
*$DM777</f>
        <v>0</v>
      </c>
      <c r="DR777" s="188" cm="1">
        <f t="array" aca="1" ref="DR777" ca="1">IFERROR(INDEX(Forecast_Capex_Input!BS$12:BS$286,$X777)
*(INDEX(Forecast_Capex_Input!$H$12:$H$286,$X777)=Repex),0)
*$DM777</f>
        <v>0</v>
      </c>
      <c r="DS777" s="165"/>
      <c r="DT777" s="188" t="b" cm="1">
        <f t="array" aca="1" ref="DT777" ca="1">OR($G777=Forecast_Capex_Input!$BU$8:$BU$10)</f>
        <v>0</v>
      </c>
      <c r="DU777" s="188" cm="1">
        <f t="array" aca="1" ref="DU777" ca="1">IFERROR(INDEX(Forecast_Capex_Input!BV$12:BV$286,$X777)
*(INDEX(Forecast_Capex_Input!$H$12:$H$286,$X777)=Repex),0)
*$DT777</f>
        <v>0</v>
      </c>
      <c r="DV777" s="188" cm="1">
        <f t="array" aca="1" ref="DV777" ca="1">IFERROR(INDEX(Forecast_Capex_Input!BW$12:BW$286,$X777)
*(INDEX(Forecast_Capex_Input!$H$12:$H$286,$X777)=Repex),0)
*$DT777</f>
        <v>0</v>
      </c>
      <c r="DW777" s="188" cm="1">
        <f t="array" aca="1" ref="DW777" ca="1">IFERROR(INDEX(Forecast_Capex_Input!BX$12:BX$286,$X777)
*(INDEX(Forecast_Capex_Input!$H$12:$H$286,$X777)=Repex),0)
*$DT777</f>
        <v>0</v>
      </c>
      <c r="DX777" s="188" cm="1">
        <f t="array" aca="1" ref="DX777" ca="1">IFERROR(INDEX(Forecast_Capex_Input!BY$12:BY$286,$X777)
*(INDEX(Forecast_Capex_Input!$H$12:$H$286,$X777)=Repex),0)
*$DT777</f>
        <v>0</v>
      </c>
      <c r="DY777" s="188" cm="1">
        <f t="array" aca="1" ref="DY777" ca="1">IFERROR(INDEX(Forecast_Capex_Input!BZ$12:BZ$286,$X777)
*(INDEX(Forecast_Capex_Input!$H$12:$H$286,$X777)=Repex),0)
*$DT777</f>
        <v>0</v>
      </c>
      <c r="DZ777" s="188" cm="1">
        <f t="array" aca="1" ref="DZ777" ca="1">IFERROR(INDEX(Forecast_Capex_Input!CA$12:CA$286,$X777)
*(INDEX(Forecast_Capex_Input!$H$12:$H$286,$X777)=Repex),0)
*$DT777</f>
        <v>0</v>
      </c>
      <c r="EA777" s="188" cm="1">
        <f t="array" aca="1" ref="EA777" ca="1">IFERROR(INDEX(Forecast_Capex_Input!CB$12:CB$286,$X777)
*(INDEX(Forecast_Capex_Input!$H$12:$H$286,$X777)=Repex),0)
*$DT777</f>
        <v>0</v>
      </c>
      <c r="EB777" s="188" cm="1">
        <f t="array" aca="1" ref="EB777" ca="1">IFERROR(INDEX(Forecast_Capex_Input!CC$12:CC$286,$X777)
*(INDEX(Forecast_Capex_Input!$H$12:$H$286,$X777)=Repex),0)
*$DT777</f>
        <v>0</v>
      </c>
      <c r="EC777" s="165"/>
      <c r="ED777" s="226" t="str">
        <f t="shared" si="523"/>
        <v>N/A</v>
      </c>
      <c r="EE777" s="174" t="s">
        <v>15</v>
      </c>
    </row>
    <row r="778" spans="3:135" x14ac:dyDescent="0.2">
      <c r="C778" s="174">
        <f t="shared" si="524"/>
        <v>768</v>
      </c>
      <c r="D778" s="167" t="str" cm="1">
        <f t="array" ref="D778">IFERROR(INDEX(Forecast_Capex_Input!$D$12:$D$286,$X778),NA)</f>
        <v>N/A</v>
      </c>
      <c r="E778" s="172" t="str" cm="1">
        <f t="array" ref="E778">IF($X778=NA,NA,INDEX(Forecast_Capex_Input!$E$12:$E$286,$X778))</f>
        <v>N/A</v>
      </c>
      <c r="F778" s="167" t="str" cm="1">
        <f t="array" aca="1" ref="F778" ca="1">IFERROR(INDEX(General!$E$25:$E$26,$Y778),NA)</f>
        <v>N/A</v>
      </c>
      <c r="G778" s="167" t="str" cm="1">
        <f t="array" aca="1" ref="G778" ca="1">IFERROR(INDEX(Forecast_Capex_Input!$AI$11:$BB$11,$AA778),NA)</f>
        <v>N/A</v>
      </c>
      <c r="H778" s="189" t="str" cm="1">
        <f t="array" aca="1" ref="H778" ca="1">IFERROR(INDEX(Forecast_Capex_Input!$AI$12:$BB$286,$X778,$AA778),NA)</f>
        <v>N/A</v>
      </c>
      <c r="I778" s="199" t="str" cm="1">
        <f t="array" ref="I778">IFERROR(INDEX(Forecast_Capex_Input!$F$12:$F$286,$X778),NA)</f>
        <v>N/A</v>
      </c>
      <c r="J778" s="199" t="str" cm="1">
        <f t="array" ref="J778">IFERROR(INDEX(Forecast_Capex_Input!G$12:G$286,$X778),NA)</f>
        <v>N/A</v>
      </c>
      <c r="K778" s="199" t="str" cm="1">
        <f t="array" ref="K778">IFERROR(INDEX(Forecast_Capex_Input!H$12:H$286,$X778),NA)</f>
        <v>N/A</v>
      </c>
      <c r="L778" s="199" t="str" cm="1">
        <f t="array" ref="L778">IFERROR(INDEX(Forecast_Capex_Input!I$12:I$286,$X778),NA)</f>
        <v>N/A</v>
      </c>
      <c r="M778" s="199" t="str" cm="1">
        <f t="array" ref="M778">IFERROR(INDEX(Forecast_Capex_Input!J$12:J$286,$X778),NA)</f>
        <v>N/A</v>
      </c>
      <c r="N778" s="199" t="str" cm="1">
        <f t="array" ref="N778">IFERROR(INDEX(Forecast_Capex_Input!K$12:K$286,$X778),NA)</f>
        <v>N/A</v>
      </c>
      <c r="O778" s="199" t="str" cm="1">
        <f t="array" ref="O778">IFERROR(INDEX(Forecast_Capex_Input!L$12:L$286,$X778),NA)</f>
        <v>N/A</v>
      </c>
      <c r="P778" s="199" t="str" cm="1">
        <f t="array" ref="P778">IFERROR(INDEX(Forecast_Capex_Input!M$12:M$286,$X778),NA)</f>
        <v>N/A</v>
      </c>
      <c r="Q778" s="172" t="str" cm="1">
        <f t="array" ref="Q778">IFERROR(INDEX(Forecast_Capex_Input!N$12:N$286,$X778),NA)</f>
        <v>N/A</v>
      </c>
      <c r="R778" s="265" cm="1">
        <f t="array" ref="R778">IFERROR(INDEX(Forecast_Capex_Input!O$12:O$286,$X778),0)</f>
        <v>0</v>
      </c>
      <c r="S778" s="172" cm="1">
        <f t="array" ref="S778">IFERROR(INDEX(Forecast_Capex_Input!P$12:P$286,$X778),0)</f>
        <v>0</v>
      </c>
      <c r="T778" s="199" t="str" cm="1">
        <f t="array" aca="1" ref="T778" ca="1">IFERROR(INDEX(General!$K$84:$K$103,$AA778),NA)</f>
        <v>N/A</v>
      </c>
      <c r="U778" s="188" cm="1">
        <f t="array" aca="1" ref="U778" ca="1">IFERROR(
IF($F778=General!$E$25,INDEX(Forecast_Capex_Input!S$12:S$286,$X778),
INDEX(Forecast_Capex_Input!T$12:T$286,$X778)),0)</f>
        <v>0</v>
      </c>
      <c r="V778" s="222" t="b">
        <f>IFERROR(INDEX(Overheads!$T$19:$T$26,MATCH($I778,Overheads!$E$19:$E$26,0)),FALSE)</f>
        <v>0</v>
      </c>
      <c r="W778" s="165"/>
      <c r="X778" s="174" t="str">
        <f>IFERROR(
IF(MATCH($C778,Forecast_Capex_Input!$CI$12:$CI$286,1)+1&gt;MAX(Forecast_Capex_Input!$C$12:$C$286),NA,
MATCH($C778,Forecast_Capex_Input!$CI$12:$CI$286,1)+1),1)</f>
        <v>N/A</v>
      </c>
      <c r="Y778" s="174" t="str" cm="1">
        <f t="array" aca="1" ref="Y778" ca="1">IFERROR(
IF(X777&lt;&gt;X778,1,
IF(COUNTIF(OFFSET(Y777,0,0,-INDEX(Forecast_Capex_Input!$CG$12:$CG$286,$X778)),Y777)=INDEX(Forecast_Capex_Input!$CG$12:$CG$286,$X778),Y777+1,Y777)),NA)</f>
        <v>N/A</v>
      </c>
      <c r="Z778" s="174" t="str" cm="1">
        <f t="array" ref="Z778">IFERROR($C778-IF($X778=1,1,INDEX(Forecast_Capex_Input!$CI$12:$CI$286,$X778-1))+1,NA)</f>
        <v>N/A</v>
      </c>
      <c r="AA778" s="174" t="str" cm="1">
        <f t="array" aca="1" ref="AA778" ca="1">IFERROR(IF(Y778=1,
INDEX(Forecast_Capex_Input!$AI$10:$BB$10,SMALL(IF(INDEX(Forecast_Capex_Input!$AI$12:$BB$286,$X778,0)&gt;0,COLUMN(Forecast_Capex_Input!$AI$10:$BB$10)-COLUMN(Forecast_Capex_Input!$AI$12)+1),ROWS(OFFSET(AA777,0,0,-$Z778)))),
OFFSET(AA777,-INDEX(Forecast_Capex_Input!$CG$12:$CG$286,$X778)+1,0)),NA)</f>
        <v>N/A</v>
      </c>
      <c r="AB778" s="174" t="str">
        <f t="shared" ca="1" si="493"/>
        <v>N/A</v>
      </c>
      <c r="AC778" s="222" t="b">
        <f t="shared" si="525"/>
        <v>0</v>
      </c>
      <c r="AD778" s="220" t="b">
        <v>0</v>
      </c>
      <c r="AE778" s="222" t="b">
        <f t="shared" si="494"/>
        <v>1</v>
      </c>
      <c r="AF778" s="165"/>
      <c r="AG778" s="215">
        <v>0</v>
      </c>
      <c r="AH778" s="215">
        <v>0</v>
      </c>
      <c r="AI778" s="215">
        <v>0</v>
      </c>
      <c r="AJ778" s="215">
        <v>0</v>
      </c>
      <c r="AK778" s="215">
        <v>0</v>
      </c>
      <c r="AL778" s="155">
        <v>0</v>
      </c>
      <c r="AM778" s="165"/>
      <c r="AN778" s="215" cm="1">
        <f t="array" aca="1" ref="AN778" ca="1">IFERROR(INDEX(General!O$33:O$34,$AB778)
*AG778,0)</f>
        <v>0</v>
      </c>
      <c r="AO778" s="215" cm="1">
        <f t="array" aca="1" ref="AO778" ca="1">IFERROR(INDEX(General!P$33:P$34,$AB778)
*AH778,0)</f>
        <v>0</v>
      </c>
      <c r="AP778" s="215" cm="1">
        <f t="array" aca="1" ref="AP778" ca="1">IFERROR(INDEX(General!Q$33:Q$34,$AB778)
*AI778,0)</f>
        <v>0</v>
      </c>
      <c r="AQ778" s="215" cm="1">
        <f t="array" aca="1" ref="AQ778" ca="1">IFERROR(INDEX(General!R$33:R$34,$AB778)
*AJ778,0)</f>
        <v>0</v>
      </c>
      <c r="AR778" s="215" cm="1">
        <f t="array" aca="1" ref="AR778" ca="1">IFERROR(INDEX(General!S$33:S$34,$AB778)
*AK778,0)</f>
        <v>0</v>
      </c>
      <c r="AS778" s="155">
        <f t="shared" ca="1" si="526"/>
        <v>0</v>
      </c>
      <c r="AT778" s="165"/>
      <c r="AU778" s="215">
        <f ca="1">IF($AE778=FALSE,AN778*Overheads!$R$24*$V778,
IFERROR(Overheads!$O$49*$V778*AN778,0)
+IFERROR(Overheads!Q$59*$V778*(AN778/Overheads!Q$68),0))</f>
        <v>0</v>
      </c>
      <c r="AV778" s="215">
        <f ca="1">IF($AE778=FALSE,AO778*Overheads!$R$24*$V778,
IFERROR(Overheads!$O$49*$V778*AO778,0)
+IFERROR(Overheads!R$59*$V778*(AO778/Overheads!R$68),0))</f>
        <v>0</v>
      </c>
      <c r="AW778" s="215">
        <f ca="1">IF($AE778=FALSE,AP778*Overheads!$R$24*$V778,
IFERROR(Overheads!$O$49*$V778*AP778,0)
+IFERROR(Overheads!S$59*$V778*(AP778/Overheads!S$68),0))</f>
        <v>0</v>
      </c>
      <c r="AX778" s="215">
        <f ca="1">IF($AE778=FALSE,AQ778*Overheads!$R$24*$V778,
IFERROR(Overheads!$O$49*$V778*AQ778,0)
+IFERROR(Overheads!T$59*$V778*(AQ778/Overheads!T$68),0))</f>
        <v>0</v>
      </c>
      <c r="AY778" s="215">
        <f ca="1">IF($AE778=FALSE,AR778*Overheads!$R$24*$V778,
IFERROR(Overheads!$O$49*$V778*AR778,0)
+IFERROR(Overheads!U$59*$V778*(AR778/Overheads!U$68),0))</f>
        <v>0</v>
      </c>
      <c r="AZ778" s="155">
        <f t="shared" ca="1" si="527"/>
        <v>0</v>
      </c>
      <c r="BA778" s="165"/>
      <c r="BB778" s="215">
        <f ca="1">IF($AE778=FALSE,AN778*Overheads!$S$25,
IFERROR(Overheads!$O$50*AN778,0)
+IFERROR(Overheads!Q$60*(AN778/Overheads!Q$66),0))</f>
        <v>0</v>
      </c>
      <c r="BC778" s="215">
        <f ca="1">IF($AE778=FALSE,AO778*Overheads!$S$25,
IFERROR(Overheads!$O$50*AO778,0)
+IFERROR(Overheads!R$60*(AO778/Overheads!R$66),0))</f>
        <v>0</v>
      </c>
      <c r="BD778" s="215">
        <f ca="1">IF($AE778=FALSE,AP778*Overheads!$S$25,
IFERROR(Overheads!$O$50*AP778,0)
+IFERROR(Overheads!S$60*(AP778/Overheads!S$66),0))</f>
        <v>0</v>
      </c>
      <c r="BE778" s="215">
        <f ca="1">IF($AE778=FALSE,AQ778*Overheads!$S$25,
IFERROR(Overheads!$O$50*AQ778,0)
+IFERROR(Overheads!T$60*(AQ778/Overheads!T$66),0))</f>
        <v>0</v>
      </c>
      <c r="BF778" s="215">
        <f ca="1">IF($AE778=FALSE,AR778*Overheads!$S$25,
IFERROR(Overheads!$O$50*AR778,0)
+IFERROR(Overheads!U$60*(AR778/Overheads!U$66),0))</f>
        <v>0</v>
      </c>
      <c r="BG778" s="155">
        <f t="shared" ca="1" si="528"/>
        <v>0</v>
      </c>
      <c r="BH778" s="165"/>
      <c r="BI778" s="215">
        <f t="shared" ca="1" si="529"/>
        <v>0</v>
      </c>
      <c r="BJ778" s="215">
        <f t="shared" ca="1" si="495"/>
        <v>0</v>
      </c>
      <c r="BK778" s="215">
        <f t="shared" ca="1" si="496"/>
        <v>0</v>
      </c>
      <c r="BL778" s="215">
        <f t="shared" ca="1" si="497"/>
        <v>0</v>
      </c>
      <c r="BM778" s="215">
        <f t="shared" ca="1" si="498"/>
        <v>0</v>
      </c>
      <c r="BN778" s="155">
        <f t="shared" ca="1" si="530"/>
        <v>0</v>
      </c>
      <c r="BO778" s="165"/>
      <c r="BP778" s="187" cm="1">
        <f t="array" ref="BP778">IFERROR(IF($X778=$X777,BP777,INDEX(Forecast_Capex_Input!AC$12:AC$286,$X778)),0)</f>
        <v>0</v>
      </c>
      <c r="BQ778" s="187" cm="1">
        <f t="array" ref="BQ778">IFERROR(IF($X778=$X777,BQ777,INDEX(Forecast_Capex_Input!AD$12:AD$286,$X778)),0)</f>
        <v>0</v>
      </c>
      <c r="BR778" s="187" cm="1">
        <f t="array" ref="BR778">IFERROR(IF($X778=$X777,BR777,INDEX(Forecast_Capex_Input!AE$12:AE$286,$X778)),0)</f>
        <v>0</v>
      </c>
      <c r="BS778" s="187" cm="1">
        <f t="array" ref="BS778">IFERROR(IF($X778=$X777,BS777,INDEX(Forecast_Capex_Input!AF$12:AF$286,$X778)),0)</f>
        <v>0</v>
      </c>
      <c r="BT778" s="187" cm="1">
        <f t="array" ref="BT778">IFERROR(IF($X778=$X777,BT777,INDEX(Forecast_Capex_Input!AG$12:AG$286,$X778)),0)</f>
        <v>0</v>
      </c>
      <c r="BU778" s="165"/>
      <c r="BV778" s="215">
        <f t="shared" si="499"/>
        <v>0</v>
      </c>
      <c r="BW778" s="215">
        <f t="shared" si="500"/>
        <v>0</v>
      </c>
      <c r="BX778" s="215">
        <f t="shared" si="501"/>
        <v>0</v>
      </c>
      <c r="BY778" s="215">
        <f t="shared" si="502"/>
        <v>0</v>
      </c>
      <c r="BZ778" s="215">
        <f t="shared" si="503"/>
        <v>0</v>
      </c>
      <c r="CA778" s="155">
        <f t="shared" si="531"/>
        <v>0</v>
      </c>
      <c r="CB778" s="165"/>
      <c r="CC778" s="215">
        <f t="shared" si="504"/>
        <v>0</v>
      </c>
      <c r="CD778" s="215">
        <f t="shared" si="505"/>
        <v>0</v>
      </c>
      <c r="CE778" s="215">
        <f t="shared" si="506"/>
        <v>0</v>
      </c>
      <c r="CF778" s="215">
        <f t="shared" si="507"/>
        <v>0</v>
      </c>
      <c r="CG778" s="215">
        <f t="shared" si="508"/>
        <v>0</v>
      </c>
      <c r="CH778" s="155">
        <f t="shared" si="532"/>
        <v>0</v>
      </c>
      <c r="CI778" s="165"/>
      <c r="CJ778" s="215">
        <f t="shared" si="509"/>
        <v>0</v>
      </c>
      <c r="CK778" s="215">
        <f t="shared" si="510"/>
        <v>0</v>
      </c>
      <c r="CL778" s="215">
        <f t="shared" si="511"/>
        <v>0</v>
      </c>
      <c r="CM778" s="215">
        <f t="shared" si="512"/>
        <v>0</v>
      </c>
      <c r="CN778" s="215">
        <f t="shared" si="513"/>
        <v>0</v>
      </c>
      <c r="CO778" s="155">
        <f t="shared" si="533"/>
        <v>0</v>
      </c>
      <c r="CP778" s="165"/>
      <c r="CQ778" s="223">
        <f t="shared" si="514"/>
        <v>0</v>
      </c>
      <c r="CR778" s="223">
        <f t="shared" si="515"/>
        <v>0</v>
      </c>
      <c r="CS778" s="223">
        <f t="shared" si="516"/>
        <v>0</v>
      </c>
      <c r="CT778" s="223">
        <f t="shared" si="517"/>
        <v>0</v>
      </c>
      <c r="CU778" s="223">
        <f t="shared" si="518"/>
        <v>0</v>
      </c>
      <c r="CV778" s="155">
        <f t="shared" si="534"/>
        <v>0</v>
      </c>
      <c r="CW778" s="165"/>
      <c r="CX778" s="215">
        <f t="shared" si="535"/>
        <v>0</v>
      </c>
      <c r="CY778" s="215">
        <f t="shared" si="519"/>
        <v>0</v>
      </c>
      <c r="CZ778" s="215">
        <f t="shared" si="520"/>
        <v>0</v>
      </c>
      <c r="DA778" s="215">
        <f t="shared" si="521"/>
        <v>0</v>
      </c>
      <c r="DB778" s="215">
        <f t="shared" si="522"/>
        <v>0</v>
      </c>
      <c r="DC778" s="155">
        <f t="shared" si="536"/>
        <v>0</v>
      </c>
      <c r="DD778" s="165"/>
      <c r="DE778" s="188" t="b" cm="1">
        <f t="array" aca="1" ref="DE778" ca="1">OR($G778=Forecast_Capex_Input!$BF$8:$BF$10)</f>
        <v>0</v>
      </c>
      <c r="DF778" s="188" cm="1">
        <f t="array" aca="1" ref="DF778" ca="1">IFERROR(INDEX(Forecast_Capex_Input!BG$12:BG$286,$X778)
*(INDEX(Forecast_Capex_Input!$H$12:$H$286,$X778)=Repex),0)
*$DE778</f>
        <v>0</v>
      </c>
      <c r="DG778" s="188" cm="1">
        <f t="array" aca="1" ref="DG778" ca="1">IFERROR(INDEX(Forecast_Capex_Input!BH$12:BH$286,$X778)
*(INDEX(Forecast_Capex_Input!$H$12:$H$286,$X778)=Repex),0)
*$DE778</f>
        <v>0</v>
      </c>
      <c r="DH778" s="188" cm="1">
        <f t="array" aca="1" ref="DH778" ca="1">IFERROR(INDEX(Forecast_Capex_Input!BI$12:BI$286,$X778)
*(INDEX(Forecast_Capex_Input!$H$12:$H$286,$X778)=Repex),0)
*$DE778</f>
        <v>0</v>
      </c>
      <c r="DI778" s="188" cm="1">
        <f t="array" aca="1" ref="DI778" ca="1">IFERROR(INDEX(Forecast_Capex_Input!BJ$12:BJ$286,$X778)
*(INDEX(Forecast_Capex_Input!$H$12:$H$286,$X778)=Repex),0)
*$DE778</f>
        <v>0</v>
      </c>
      <c r="DJ778" s="188" cm="1">
        <f t="array" aca="1" ref="DJ778" ca="1">IFERROR(INDEX(Forecast_Capex_Input!BK$12:BK$286,$X778)
*(INDEX(Forecast_Capex_Input!$H$12:$H$286,$X778)=Repex),0)
*$DE778</f>
        <v>0</v>
      </c>
      <c r="DK778" s="188" cm="1">
        <f t="array" aca="1" ref="DK778" ca="1">IFERROR(INDEX(Forecast_Capex_Input!BL$12:BL$286,$X778)
*(INDEX(Forecast_Capex_Input!$H$12:$H$286,$X778)=Repex),0)
*$DE778</f>
        <v>0</v>
      </c>
      <c r="DL778" s="165"/>
      <c r="DM778" s="188" t="b" cm="1">
        <f t="array" aca="1" ref="DM778" ca="1">OR($G778=Forecast_Capex_Input!$BN$8:$BN$9)</f>
        <v>0</v>
      </c>
      <c r="DN778" s="188" cm="1">
        <f t="array" aca="1" ref="DN778" ca="1">IFERROR(INDEX(Forecast_Capex_Input!BO$12:BO$286,$X778)
*(INDEX(Forecast_Capex_Input!$H$12:$H$286,$X778)=Repex),0)
*$DM778</f>
        <v>0</v>
      </c>
      <c r="DO778" s="188" cm="1">
        <f t="array" aca="1" ref="DO778" ca="1">IFERROR(INDEX(Forecast_Capex_Input!BP$12:BP$286,$X778)
*(INDEX(Forecast_Capex_Input!$H$12:$H$286,$X778)=Repex),0)
*$DM778</f>
        <v>0</v>
      </c>
      <c r="DP778" s="188" cm="1">
        <f t="array" aca="1" ref="DP778" ca="1">IFERROR(INDEX(Forecast_Capex_Input!BQ$12:BQ$286,$X778)
*(INDEX(Forecast_Capex_Input!$H$12:$H$286,$X778)=Repex),0)
*$DM778</f>
        <v>0</v>
      </c>
      <c r="DQ778" s="188" cm="1">
        <f t="array" aca="1" ref="DQ778" ca="1">IFERROR(INDEX(Forecast_Capex_Input!BR$12:BR$286,$X778)
*(INDEX(Forecast_Capex_Input!$H$12:$H$286,$X778)=Repex),0)
*$DM778</f>
        <v>0</v>
      </c>
      <c r="DR778" s="188" cm="1">
        <f t="array" aca="1" ref="DR778" ca="1">IFERROR(INDEX(Forecast_Capex_Input!BS$12:BS$286,$X778)
*(INDEX(Forecast_Capex_Input!$H$12:$H$286,$X778)=Repex),0)
*$DM778</f>
        <v>0</v>
      </c>
      <c r="DS778" s="165"/>
      <c r="DT778" s="188" t="b" cm="1">
        <f t="array" aca="1" ref="DT778" ca="1">OR($G778=Forecast_Capex_Input!$BU$8:$BU$10)</f>
        <v>0</v>
      </c>
      <c r="DU778" s="188" cm="1">
        <f t="array" aca="1" ref="DU778" ca="1">IFERROR(INDEX(Forecast_Capex_Input!BV$12:BV$286,$X778)
*(INDEX(Forecast_Capex_Input!$H$12:$H$286,$X778)=Repex),0)
*$DT778</f>
        <v>0</v>
      </c>
      <c r="DV778" s="188" cm="1">
        <f t="array" aca="1" ref="DV778" ca="1">IFERROR(INDEX(Forecast_Capex_Input!BW$12:BW$286,$X778)
*(INDEX(Forecast_Capex_Input!$H$12:$H$286,$X778)=Repex),0)
*$DT778</f>
        <v>0</v>
      </c>
      <c r="DW778" s="188" cm="1">
        <f t="array" aca="1" ref="DW778" ca="1">IFERROR(INDEX(Forecast_Capex_Input!BX$12:BX$286,$X778)
*(INDEX(Forecast_Capex_Input!$H$12:$H$286,$X778)=Repex),0)
*$DT778</f>
        <v>0</v>
      </c>
      <c r="DX778" s="188" cm="1">
        <f t="array" aca="1" ref="DX778" ca="1">IFERROR(INDEX(Forecast_Capex_Input!BY$12:BY$286,$X778)
*(INDEX(Forecast_Capex_Input!$H$12:$H$286,$X778)=Repex),0)
*$DT778</f>
        <v>0</v>
      </c>
      <c r="DY778" s="188" cm="1">
        <f t="array" aca="1" ref="DY778" ca="1">IFERROR(INDEX(Forecast_Capex_Input!BZ$12:BZ$286,$X778)
*(INDEX(Forecast_Capex_Input!$H$12:$H$286,$X778)=Repex),0)
*$DT778</f>
        <v>0</v>
      </c>
      <c r="DZ778" s="188" cm="1">
        <f t="array" aca="1" ref="DZ778" ca="1">IFERROR(INDEX(Forecast_Capex_Input!CA$12:CA$286,$X778)
*(INDEX(Forecast_Capex_Input!$H$12:$H$286,$X778)=Repex),0)
*$DT778</f>
        <v>0</v>
      </c>
      <c r="EA778" s="188" cm="1">
        <f t="array" aca="1" ref="EA778" ca="1">IFERROR(INDEX(Forecast_Capex_Input!CB$12:CB$286,$X778)
*(INDEX(Forecast_Capex_Input!$H$12:$H$286,$X778)=Repex),0)
*$DT778</f>
        <v>0</v>
      </c>
      <c r="EB778" s="188" cm="1">
        <f t="array" aca="1" ref="EB778" ca="1">IFERROR(INDEX(Forecast_Capex_Input!CC$12:CC$286,$X778)
*(INDEX(Forecast_Capex_Input!$H$12:$H$286,$X778)=Repex),0)
*$DT778</f>
        <v>0</v>
      </c>
      <c r="EC778" s="165"/>
      <c r="ED778" s="226" t="str">
        <f t="shared" si="523"/>
        <v>N/A</v>
      </c>
      <c r="EE778" s="174" t="s">
        <v>15</v>
      </c>
    </row>
    <row r="779" spans="3:135" x14ac:dyDescent="0.2">
      <c r="C779" s="174">
        <f t="shared" si="524"/>
        <v>769</v>
      </c>
      <c r="D779" s="167" t="str" cm="1">
        <f t="array" ref="D779">IFERROR(INDEX(Forecast_Capex_Input!$D$12:$D$286,$X779),NA)</f>
        <v>N/A</v>
      </c>
      <c r="E779" s="172" t="str" cm="1">
        <f t="array" ref="E779">IF($X779=NA,NA,INDEX(Forecast_Capex_Input!$E$12:$E$286,$X779))</f>
        <v>N/A</v>
      </c>
      <c r="F779" s="167" t="str" cm="1">
        <f t="array" aca="1" ref="F779" ca="1">IFERROR(INDEX(General!$E$25:$E$26,$Y779),NA)</f>
        <v>N/A</v>
      </c>
      <c r="G779" s="167" t="str" cm="1">
        <f t="array" aca="1" ref="G779" ca="1">IFERROR(INDEX(Forecast_Capex_Input!$AI$11:$BB$11,$AA779),NA)</f>
        <v>N/A</v>
      </c>
      <c r="H779" s="189" t="str" cm="1">
        <f t="array" aca="1" ref="H779" ca="1">IFERROR(INDEX(Forecast_Capex_Input!$AI$12:$BB$286,$X779,$AA779),NA)</f>
        <v>N/A</v>
      </c>
      <c r="I779" s="199" t="str" cm="1">
        <f t="array" ref="I779">IFERROR(INDEX(Forecast_Capex_Input!$F$12:$F$286,$X779),NA)</f>
        <v>N/A</v>
      </c>
      <c r="J779" s="199" t="str" cm="1">
        <f t="array" ref="J779">IFERROR(INDEX(Forecast_Capex_Input!G$12:G$286,$X779),NA)</f>
        <v>N/A</v>
      </c>
      <c r="K779" s="199" t="str" cm="1">
        <f t="array" ref="K779">IFERROR(INDEX(Forecast_Capex_Input!H$12:H$286,$X779),NA)</f>
        <v>N/A</v>
      </c>
      <c r="L779" s="199" t="str" cm="1">
        <f t="array" ref="L779">IFERROR(INDEX(Forecast_Capex_Input!I$12:I$286,$X779),NA)</f>
        <v>N/A</v>
      </c>
      <c r="M779" s="199" t="str" cm="1">
        <f t="array" ref="M779">IFERROR(INDEX(Forecast_Capex_Input!J$12:J$286,$X779),NA)</f>
        <v>N/A</v>
      </c>
      <c r="N779" s="199" t="str" cm="1">
        <f t="array" ref="N779">IFERROR(INDEX(Forecast_Capex_Input!K$12:K$286,$X779),NA)</f>
        <v>N/A</v>
      </c>
      <c r="O779" s="199" t="str" cm="1">
        <f t="array" ref="O779">IFERROR(INDEX(Forecast_Capex_Input!L$12:L$286,$X779),NA)</f>
        <v>N/A</v>
      </c>
      <c r="P779" s="199" t="str" cm="1">
        <f t="array" ref="P779">IFERROR(INDEX(Forecast_Capex_Input!M$12:M$286,$X779),NA)</f>
        <v>N/A</v>
      </c>
      <c r="Q779" s="172" t="str" cm="1">
        <f t="array" ref="Q779">IFERROR(INDEX(Forecast_Capex_Input!N$12:N$286,$X779),NA)</f>
        <v>N/A</v>
      </c>
      <c r="R779" s="265" cm="1">
        <f t="array" ref="R779">IFERROR(INDEX(Forecast_Capex_Input!O$12:O$286,$X779),0)</f>
        <v>0</v>
      </c>
      <c r="S779" s="172" cm="1">
        <f t="array" ref="S779">IFERROR(INDEX(Forecast_Capex_Input!P$12:P$286,$X779),0)</f>
        <v>0</v>
      </c>
      <c r="T779" s="199" t="str" cm="1">
        <f t="array" aca="1" ref="T779" ca="1">IFERROR(INDEX(General!$K$84:$K$103,$AA779),NA)</f>
        <v>N/A</v>
      </c>
      <c r="U779" s="188" cm="1">
        <f t="array" aca="1" ref="U779" ca="1">IFERROR(
IF($F779=General!$E$25,INDEX(Forecast_Capex_Input!S$12:S$286,$X779),
INDEX(Forecast_Capex_Input!T$12:T$286,$X779)),0)</f>
        <v>0</v>
      </c>
      <c r="V779" s="222" t="b">
        <f>IFERROR(INDEX(Overheads!$T$19:$T$26,MATCH($I779,Overheads!$E$19:$E$26,0)),FALSE)</f>
        <v>0</v>
      </c>
      <c r="W779" s="165"/>
      <c r="X779" s="174" t="str">
        <f>IFERROR(
IF(MATCH($C779,Forecast_Capex_Input!$CI$12:$CI$286,1)+1&gt;MAX(Forecast_Capex_Input!$C$12:$C$286),NA,
MATCH($C779,Forecast_Capex_Input!$CI$12:$CI$286,1)+1),1)</f>
        <v>N/A</v>
      </c>
      <c r="Y779" s="174" t="str" cm="1">
        <f t="array" aca="1" ref="Y779" ca="1">IFERROR(
IF(X778&lt;&gt;X779,1,
IF(COUNTIF(OFFSET(Y778,0,0,-INDEX(Forecast_Capex_Input!$CG$12:$CG$286,$X779)),Y778)=INDEX(Forecast_Capex_Input!$CG$12:$CG$286,$X779),Y778+1,Y778)),NA)</f>
        <v>N/A</v>
      </c>
      <c r="Z779" s="174" t="str" cm="1">
        <f t="array" ref="Z779">IFERROR($C779-IF($X779=1,1,INDEX(Forecast_Capex_Input!$CI$12:$CI$286,$X779-1))+1,NA)</f>
        <v>N/A</v>
      </c>
      <c r="AA779" s="174" t="str" cm="1">
        <f t="array" aca="1" ref="AA779" ca="1">IFERROR(IF(Y779=1,
INDEX(Forecast_Capex_Input!$AI$10:$BB$10,SMALL(IF(INDEX(Forecast_Capex_Input!$AI$12:$BB$286,$X779,0)&gt;0,COLUMN(Forecast_Capex_Input!$AI$10:$BB$10)-COLUMN(Forecast_Capex_Input!$AI$12)+1),ROWS(OFFSET(AA778,0,0,-$Z779)))),
OFFSET(AA778,-INDEX(Forecast_Capex_Input!$CG$12:$CG$286,$X779)+1,0)),NA)</f>
        <v>N/A</v>
      </c>
      <c r="AB779" s="174" t="str">
        <f t="shared" ref="AB779:AB842" ca="1" si="537">IFERROR(
MATCH($F779,Esc_Category_List,0),NA)</f>
        <v>N/A</v>
      </c>
      <c r="AC779" s="222" t="b">
        <f t="shared" si="525"/>
        <v>0</v>
      </c>
      <c r="AD779" s="220" t="b">
        <v>0</v>
      </c>
      <c r="AE779" s="222" t="b">
        <f t="shared" ref="AE779:AE842" si="538">AND(NOT(AND(AC779,NOT(Inc_NCIPAP))),
NOT(AND(AD779,NOT(Inc_CP))))</f>
        <v>1</v>
      </c>
      <c r="AF779" s="165"/>
      <c r="AG779" s="215">
        <v>0</v>
      </c>
      <c r="AH779" s="215">
        <v>0</v>
      </c>
      <c r="AI779" s="215">
        <v>0</v>
      </c>
      <c r="AJ779" s="215">
        <v>0</v>
      </c>
      <c r="AK779" s="215">
        <v>0</v>
      </c>
      <c r="AL779" s="155">
        <v>0</v>
      </c>
      <c r="AM779" s="165"/>
      <c r="AN779" s="215" cm="1">
        <f t="array" aca="1" ref="AN779" ca="1">IFERROR(INDEX(General!O$33:O$34,$AB779)
*AG779,0)</f>
        <v>0</v>
      </c>
      <c r="AO779" s="215" cm="1">
        <f t="array" aca="1" ref="AO779" ca="1">IFERROR(INDEX(General!P$33:P$34,$AB779)
*AH779,0)</f>
        <v>0</v>
      </c>
      <c r="AP779" s="215" cm="1">
        <f t="array" aca="1" ref="AP779" ca="1">IFERROR(INDEX(General!Q$33:Q$34,$AB779)
*AI779,0)</f>
        <v>0</v>
      </c>
      <c r="AQ779" s="215" cm="1">
        <f t="array" aca="1" ref="AQ779" ca="1">IFERROR(INDEX(General!R$33:R$34,$AB779)
*AJ779,0)</f>
        <v>0</v>
      </c>
      <c r="AR779" s="215" cm="1">
        <f t="array" aca="1" ref="AR779" ca="1">IFERROR(INDEX(General!S$33:S$34,$AB779)
*AK779,0)</f>
        <v>0</v>
      </c>
      <c r="AS779" s="155">
        <f t="shared" ca="1" si="526"/>
        <v>0</v>
      </c>
      <c r="AT779" s="165"/>
      <c r="AU779" s="215">
        <f ca="1">IF($AE779=FALSE,AN779*Overheads!$R$24*$V779,
IFERROR(Overheads!$O$49*$V779*AN779,0)
+IFERROR(Overheads!Q$59*$V779*(AN779/Overheads!Q$68),0))</f>
        <v>0</v>
      </c>
      <c r="AV779" s="215">
        <f ca="1">IF($AE779=FALSE,AO779*Overheads!$R$24*$V779,
IFERROR(Overheads!$O$49*$V779*AO779,0)
+IFERROR(Overheads!R$59*$V779*(AO779/Overheads!R$68),0))</f>
        <v>0</v>
      </c>
      <c r="AW779" s="215">
        <f ca="1">IF($AE779=FALSE,AP779*Overheads!$R$24*$V779,
IFERROR(Overheads!$O$49*$V779*AP779,0)
+IFERROR(Overheads!S$59*$V779*(AP779/Overheads!S$68),0))</f>
        <v>0</v>
      </c>
      <c r="AX779" s="215">
        <f ca="1">IF($AE779=FALSE,AQ779*Overheads!$R$24*$V779,
IFERROR(Overheads!$O$49*$V779*AQ779,0)
+IFERROR(Overheads!T$59*$V779*(AQ779/Overheads!T$68),0))</f>
        <v>0</v>
      </c>
      <c r="AY779" s="215">
        <f ca="1">IF($AE779=FALSE,AR779*Overheads!$R$24*$V779,
IFERROR(Overheads!$O$49*$V779*AR779,0)
+IFERROR(Overheads!U$59*$V779*(AR779/Overheads!U$68),0))</f>
        <v>0</v>
      </c>
      <c r="AZ779" s="155">
        <f t="shared" ca="1" si="527"/>
        <v>0</v>
      </c>
      <c r="BA779" s="165"/>
      <c r="BB779" s="215">
        <f ca="1">IF($AE779=FALSE,AN779*Overheads!$S$25,
IFERROR(Overheads!$O$50*AN779,0)
+IFERROR(Overheads!Q$60*(AN779/Overheads!Q$66),0))</f>
        <v>0</v>
      </c>
      <c r="BC779" s="215">
        <f ca="1">IF($AE779=FALSE,AO779*Overheads!$S$25,
IFERROR(Overheads!$O$50*AO779,0)
+IFERROR(Overheads!R$60*(AO779/Overheads!R$66),0))</f>
        <v>0</v>
      </c>
      <c r="BD779" s="215">
        <f ca="1">IF($AE779=FALSE,AP779*Overheads!$S$25,
IFERROR(Overheads!$O$50*AP779,0)
+IFERROR(Overheads!S$60*(AP779/Overheads!S$66),0))</f>
        <v>0</v>
      </c>
      <c r="BE779" s="215">
        <f ca="1">IF($AE779=FALSE,AQ779*Overheads!$S$25,
IFERROR(Overheads!$O$50*AQ779,0)
+IFERROR(Overheads!T$60*(AQ779/Overheads!T$66),0))</f>
        <v>0</v>
      </c>
      <c r="BF779" s="215">
        <f ca="1">IF($AE779=FALSE,AR779*Overheads!$S$25,
IFERROR(Overheads!$O$50*AR779,0)
+IFERROR(Overheads!U$60*(AR779/Overheads!U$66),0))</f>
        <v>0</v>
      </c>
      <c r="BG779" s="155">
        <f t="shared" ca="1" si="528"/>
        <v>0</v>
      </c>
      <c r="BH779" s="165"/>
      <c r="BI779" s="215">
        <f t="shared" ca="1" si="529"/>
        <v>0</v>
      </c>
      <c r="BJ779" s="215">
        <f t="shared" ref="BJ779:BJ842" ca="1" si="539">SUM(AO779,AV779,BC779)</f>
        <v>0</v>
      </c>
      <c r="BK779" s="215">
        <f t="shared" ref="BK779:BK842" ca="1" si="540">SUM(AP779,AW779,BD779)</f>
        <v>0</v>
      </c>
      <c r="BL779" s="215">
        <f t="shared" ref="BL779:BL842" ca="1" si="541">SUM(AQ779,AX779,BE779)</f>
        <v>0</v>
      </c>
      <c r="BM779" s="215">
        <f t="shared" ref="BM779:BM842" ca="1" si="542">SUM(AR779,AY779,BF779)</f>
        <v>0</v>
      </c>
      <c r="BN779" s="155">
        <f t="shared" ca="1" si="530"/>
        <v>0</v>
      </c>
      <c r="BO779" s="165"/>
      <c r="BP779" s="187" cm="1">
        <f t="array" ref="BP779">IFERROR(IF($X779=$X778,BP778,INDEX(Forecast_Capex_Input!AC$12:AC$286,$X779)),0)</f>
        <v>0</v>
      </c>
      <c r="BQ779" s="187" cm="1">
        <f t="array" ref="BQ779">IFERROR(IF($X779=$X778,BQ778,INDEX(Forecast_Capex_Input!AD$12:AD$286,$X779)),0)</f>
        <v>0</v>
      </c>
      <c r="BR779" s="187" cm="1">
        <f t="array" ref="BR779">IFERROR(IF($X779=$X778,BR778,INDEX(Forecast_Capex_Input!AE$12:AE$286,$X779)),0)</f>
        <v>0</v>
      </c>
      <c r="BS779" s="187" cm="1">
        <f t="array" ref="BS779">IFERROR(IF($X779=$X778,BS778,INDEX(Forecast_Capex_Input!AF$12:AF$286,$X779)),0)</f>
        <v>0</v>
      </c>
      <c r="BT779" s="187" cm="1">
        <f t="array" ref="BT779">IFERROR(IF($X779=$X778,BT778,INDEX(Forecast_Capex_Input!AG$12:AG$286,$X779)),0)</f>
        <v>0</v>
      </c>
      <c r="BU779" s="165"/>
      <c r="BV779" s="215">
        <f t="shared" ref="BV779:BV842" si="543">IFERROR(IF($E779,SUM($AG779:$AK779)*BP779,AG779),0)</f>
        <v>0</v>
      </c>
      <c r="BW779" s="215">
        <f t="shared" ref="BW779:BW842" si="544">IFERROR(IF($E779,SUM($AG779:$AK779)*BQ779,AH779),0)</f>
        <v>0</v>
      </c>
      <c r="BX779" s="215">
        <f t="shared" ref="BX779:BX842" si="545">IFERROR(IF($E779,SUM($AG779:$AK779)*BR779,AI779),0)</f>
        <v>0</v>
      </c>
      <c r="BY779" s="215">
        <f t="shared" ref="BY779:BY842" si="546">IFERROR(IF($E779,SUM($AG779:$AK779)*BS779,AJ779),0)</f>
        <v>0</v>
      </c>
      <c r="BZ779" s="215">
        <f t="shared" ref="BZ779:BZ842" si="547">IFERROR(IF($E779,SUM($AG779:$AK779)*BT779,AK779),0)</f>
        <v>0</v>
      </c>
      <c r="CA779" s="155">
        <f t="shared" si="531"/>
        <v>0</v>
      </c>
      <c r="CB779" s="165"/>
      <c r="CC779" s="215">
        <f t="shared" ref="CC779:CC842" si="548">IFERROR(IF($E779,SUM($AN779:$AR779)*BP779,AN779),0)</f>
        <v>0</v>
      </c>
      <c r="CD779" s="215">
        <f t="shared" ref="CD779:CD842" si="549">IFERROR(IF($E779,SUM($AN779:$AR779)*BQ779,AO779),0)</f>
        <v>0</v>
      </c>
      <c r="CE779" s="215">
        <f t="shared" ref="CE779:CE842" si="550">IFERROR(IF($E779,SUM($AN779:$AR779)*BR779,AP779),0)</f>
        <v>0</v>
      </c>
      <c r="CF779" s="215">
        <f t="shared" ref="CF779:CF842" si="551">IFERROR(IF($E779,SUM($AN779:$AR779)*BS779,AQ779),0)</f>
        <v>0</v>
      </c>
      <c r="CG779" s="215">
        <f t="shared" ref="CG779:CG842" si="552">IFERROR(IF($E779,SUM($AN779:$AR779)*BT779,AR779),0)</f>
        <v>0</v>
      </c>
      <c r="CH779" s="155">
        <f t="shared" si="532"/>
        <v>0</v>
      </c>
      <c r="CI779" s="165"/>
      <c r="CJ779" s="215">
        <f t="shared" ref="CJ779:CJ842" si="553">IFERROR(IF($E779,SUM($AU779:$AY779)*BP779,AU779),0)</f>
        <v>0</v>
      </c>
      <c r="CK779" s="215">
        <f t="shared" ref="CK779:CK842" si="554">IFERROR(IF($E779,SUM($AU779:$AY779)*BQ779,AV779),0)</f>
        <v>0</v>
      </c>
      <c r="CL779" s="215">
        <f t="shared" ref="CL779:CL842" si="555">IFERROR(IF($E779,SUM($AU779:$AY779)*BR779,AW779),0)</f>
        <v>0</v>
      </c>
      <c r="CM779" s="215">
        <f t="shared" ref="CM779:CM842" si="556">IFERROR(IF($E779,SUM($AU779:$AY779)*BS779,AX779),0)</f>
        <v>0</v>
      </c>
      <c r="CN779" s="215">
        <f t="shared" ref="CN779:CN842" si="557">IFERROR(IF($E779,SUM($AU779:$AY779)*BT779,AY779),0)</f>
        <v>0</v>
      </c>
      <c r="CO779" s="155">
        <f t="shared" si="533"/>
        <v>0</v>
      </c>
      <c r="CP779" s="165"/>
      <c r="CQ779" s="223">
        <f t="shared" ref="CQ779:CQ842" si="558">IFERROR(IF($E779,SUM($BB779:$BF779)*BP779,BB779),0)</f>
        <v>0</v>
      </c>
      <c r="CR779" s="223">
        <f t="shared" ref="CR779:CR842" si="559">IFERROR(IF($E779,SUM($BB779:$BF779)*BQ779,BC779),0)</f>
        <v>0</v>
      </c>
      <c r="CS779" s="223">
        <f t="shared" ref="CS779:CS842" si="560">IFERROR(IF($E779,SUM($BB779:$BF779)*BR779,BD779),0)</f>
        <v>0</v>
      </c>
      <c r="CT779" s="223">
        <f t="shared" ref="CT779:CT842" si="561">IFERROR(IF($E779,SUM($BB779:$BF779)*BS779,BE779),0)</f>
        <v>0</v>
      </c>
      <c r="CU779" s="223">
        <f t="shared" ref="CU779:CU842" si="562">IFERROR(IF($E779,SUM($BB779:$BF779)*BT779,BF779),0)</f>
        <v>0</v>
      </c>
      <c r="CV779" s="155">
        <f t="shared" si="534"/>
        <v>0</v>
      </c>
      <c r="CW779" s="165"/>
      <c r="CX779" s="215">
        <f t="shared" si="535"/>
        <v>0</v>
      </c>
      <c r="CY779" s="215">
        <f t="shared" ref="CY779:CY842" si="563">SUM(CD779,CK779,CR779)</f>
        <v>0</v>
      </c>
      <c r="CZ779" s="215">
        <f t="shared" ref="CZ779:CZ842" si="564">SUM(CE779,CL779,CS779)</f>
        <v>0</v>
      </c>
      <c r="DA779" s="215">
        <f t="shared" ref="DA779:DA842" si="565">SUM(CF779,CM779,CT779)</f>
        <v>0</v>
      </c>
      <c r="DB779" s="215">
        <f t="shared" ref="DB779:DB842" si="566">SUM(CG779,CN779,CU779)</f>
        <v>0</v>
      </c>
      <c r="DC779" s="155">
        <f t="shared" si="536"/>
        <v>0</v>
      </c>
      <c r="DD779" s="165"/>
      <c r="DE779" s="188" t="b" cm="1">
        <f t="array" aca="1" ref="DE779" ca="1">OR($G779=Forecast_Capex_Input!$BF$8:$BF$10)</f>
        <v>0</v>
      </c>
      <c r="DF779" s="188" cm="1">
        <f t="array" aca="1" ref="DF779" ca="1">IFERROR(INDEX(Forecast_Capex_Input!BG$12:BG$286,$X779)
*(INDEX(Forecast_Capex_Input!$H$12:$H$286,$X779)=Repex),0)
*$DE779</f>
        <v>0</v>
      </c>
      <c r="DG779" s="188" cm="1">
        <f t="array" aca="1" ref="DG779" ca="1">IFERROR(INDEX(Forecast_Capex_Input!BH$12:BH$286,$X779)
*(INDEX(Forecast_Capex_Input!$H$12:$H$286,$X779)=Repex),0)
*$DE779</f>
        <v>0</v>
      </c>
      <c r="DH779" s="188" cm="1">
        <f t="array" aca="1" ref="DH779" ca="1">IFERROR(INDEX(Forecast_Capex_Input!BI$12:BI$286,$X779)
*(INDEX(Forecast_Capex_Input!$H$12:$H$286,$X779)=Repex),0)
*$DE779</f>
        <v>0</v>
      </c>
      <c r="DI779" s="188" cm="1">
        <f t="array" aca="1" ref="DI779" ca="1">IFERROR(INDEX(Forecast_Capex_Input!BJ$12:BJ$286,$X779)
*(INDEX(Forecast_Capex_Input!$H$12:$H$286,$X779)=Repex),0)
*$DE779</f>
        <v>0</v>
      </c>
      <c r="DJ779" s="188" cm="1">
        <f t="array" aca="1" ref="DJ779" ca="1">IFERROR(INDEX(Forecast_Capex_Input!BK$12:BK$286,$X779)
*(INDEX(Forecast_Capex_Input!$H$12:$H$286,$X779)=Repex),0)
*$DE779</f>
        <v>0</v>
      </c>
      <c r="DK779" s="188" cm="1">
        <f t="array" aca="1" ref="DK779" ca="1">IFERROR(INDEX(Forecast_Capex_Input!BL$12:BL$286,$X779)
*(INDEX(Forecast_Capex_Input!$H$12:$H$286,$X779)=Repex),0)
*$DE779</f>
        <v>0</v>
      </c>
      <c r="DL779" s="165"/>
      <c r="DM779" s="188" t="b" cm="1">
        <f t="array" aca="1" ref="DM779" ca="1">OR($G779=Forecast_Capex_Input!$BN$8:$BN$9)</f>
        <v>0</v>
      </c>
      <c r="DN779" s="188" cm="1">
        <f t="array" aca="1" ref="DN779" ca="1">IFERROR(INDEX(Forecast_Capex_Input!BO$12:BO$286,$X779)
*(INDEX(Forecast_Capex_Input!$H$12:$H$286,$X779)=Repex),0)
*$DM779</f>
        <v>0</v>
      </c>
      <c r="DO779" s="188" cm="1">
        <f t="array" aca="1" ref="DO779" ca="1">IFERROR(INDEX(Forecast_Capex_Input!BP$12:BP$286,$X779)
*(INDEX(Forecast_Capex_Input!$H$12:$H$286,$X779)=Repex),0)
*$DM779</f>
        <v>0</v>
      </c>
      <c r="DP779" s="188" cm="1">
        <f t="array" aca="1" ref="DP779" ca="1">IFERROR(INDEX(Forecast_Capex_Input!BQ$12:BQ$286,$X779)
*(INDEX(Forecast_Capex_Input!$H$12:$H$286,$X779)=Repex),0)
*$DM779</f>
        <v>0</v>
      </c>
      <c r="DQ779" s="188" cm="1">
        <f t="array" aca="1" ref="DQ779" ca="1">IFERROR(INDEX(Forecast_Capex_Input!BR$12:BR$286,$X779)
*(INDEX(Forecast_Capex_Input!$H$12:$H$286,$X779)=Repex),0)
*$DM779</f>
        <v>0</v>
      </c>
      <c r="DR779" s="188" cm="1">
        <f t="array" aca="1" ref="DR779" ca="1">IFERROR(INDEX(Forecast_Capex_Input!BS$12:BS$286,$X779)
*(INDEX(Forecast_Capex_Input!$H$12:$H$286,$X779)=Repex),0)
*$DM779</f>
        <v>0</v>
      </c>
      <c r="DS779" s="165"/>
      <c r="DT779" s="188" t="b" cm="1">
        <f t="array" aca="1" ref="DT779" ca="1">OR($G779=Forecast_Capex_Input!$BU$8:$BU$10)</f>
        <v>0</v>
      </c>
      <c r="DU779" s="188" cm="1">
        <f t="array" aca="1" ref="DU779" ca="1">IFERROR(INDEX(Forecast_Capex_Input!BV$12:BV$286,$X779)
*(INDEX(Forecast_Capex_Input!$H$12:$H$286,$X779)=Repex),0)
*$DT779</f>
        <v>0</v>
      </c>
      <c r="DV779" s="188" cm="1">
        <f t="array" aca="1" ref="DV779" ca="1">IFERROR(INDEX(Forecast_Capex_Input!BW$12:BW$286,$X779)
*(INDEX(Forecast_Capex_Input!$H$12:$H$286,$X779)=Repex),0)
*$DT779</f>
        <v>0</v>
      </c>
      <c r="DW779" s="188" cm="1">
        <f t="array" aca="1" ref="DW779" ca="1">IFERROR(INDEX(Forecast_Capex_Input!BX$12:BX$286,$X779)
*(INDEX(Forecast_Capex_Input!$H$12:$H$286,$X779)=Repex),0)
*$DT779</f>
        <v>0</v>
      </c>
      <c r="DX779" s="188" cm="1">
        <f t="array" aca="1" ref="DX779" ca="1">IFERROR(INDEX(Forecast_Capex_Input!BY$12:BY$286,$X779)
*(INDEX(Forecast_Capex_Input!$H$12:$H$286,$X779)=Repex),0)
*$DT779</f>
        <v>0</v>
      </c>
      <c r="DY779" s="188" cm="1">
        <f t="array" aca="1" ref="DY779" ca="1">IFERROR(INDEX(Forecast_Capex_Input!BZ$12:BZ$286,$X779)
*(INDEX(Forecast_Capex_Input!$H$12:$H$286,$X779)=Repex),0)
*$DT779</f>
        <v>0</v>
      </c>
      <c r="DZ779" s="188" cm="1">
        <f t="array" aca="1" ref="DZ779" ca="1">IFERROR(INDEX(Forecast_Capex_Input!CA$12:CA$286,$X779)
*(INDEX(Forecast_Capex_Input!$H$12:$H$286,$X779)=Repex),0)
*$DT779</f>
        <v>0</v>
      </c>
      <c r="EA779" s="188" cm="1">
        <f t="array" aca="1" ref="EA779" ca="1">IFERROR(INDEX(Forecast_Capex_Input!CB$12:CB$286,$X779)
*(INDEX(Forecast_Capex_Input!$H$12:$H$286,$X779)=Repex),0)
*$DT779</f>
        <v>0</v>
      </c>
      <c r="EB779" s="188" cm="1">
        <f t="array" aca="1" ref="EB779" ca="1">IFERROR(INDEX(Forecast_Capex_Input!CC$12:CC$286,$X779)
*(INDEX(Forecast_Capex_Input!$H$12:$H$286,$X779)=Repex),0)
*$DT779</f>
        <v>0</v>
      </c>
      <c r="EC779" s="165"/>
      <c r="ED779" s="226" t="str">
        <f t="shared" ref="ED779:ED842" si="567">IF(AND($AE779,$K779=Augex),
$AS779,NA)</f>
        <v>N/A</v>
      </c>
      <c r="EE779" s="174" t="s">
        <v>15</v>
      </c>
    </row>
    <row r="780" spans="3:135" x14ac:dyDescent="0.2">
      <c r="C780" s="174">
        <f t="shared" ref="C780:C843" si="568">IF(ISNUMBER(C779),C779+1,1)</f>
        <v>770</v>
      </c>
      <c r="D780" s="167" t="str" cm="1">
        <f t="array" ref="D780">IFERROR(INDEX(Forecast_Capex_Input!$D$12:$D$286,$X780),NA)</f>
        <v>N/A</v>
      </c>
      <c r="E780" s="172" t="str" cm="1">
        <f t="array" ref="E780">IF($X780=NA,NA,INDEX(Forecast_Capex_Input!$E$12:$E$286,$X780))</f>
        <v>N/A</v>
      </c>
      <c r="F780" s="167" t="str" cm="1">
        <f t="array" aca="1" ref="F780" ca="1">IFERROR(INDEX(General!$E$25:$E$26,$Y780),NA)</f>
        <v>N/A</v>
      </c>
      <c r="G780" s="167" t="str" cm="1">
        <f t="array" aca="1" ref="G780" ca="1">IFERROR(INDEX(Forecast_Capex_Input!$AI$11:$BB$11,$AA780),NA)</f>
        <v>N/A</v>
      </c>
      <c r="H780" s="189" t="str" cm="1">
        <f t="array" aca="1" ref="H780" ca="1">IFERROR(INDEX(Forecast_Capex_Input!$AI$12:$BB$286,$X780,$AA780),NA)</f>
        <v>N/A</v>
      </c>
      <c r="I780" s="199" t="str" cm="1">
        <f t="array" ref="I780">IFERROR(INDEX(Forecast_Capex_Input!$F$12:$F$286,$X780),NA)</f>
        <v>N/A</v>
      </c>
      <c r="J780" s="199" t="str" cm="1">
        <f t="array" ref="J780">IFERROR(INDEX(Forecast_Capex_Input!G$12:G$286,$X780),NA)</f>
        <v>N/A</v>
      </c>
      <c r="K780" s="199" t="str" cm="1">
        <f t="array" ref="K780">IFERROR(INDEX(Forecast_Capex_Input!H$12:H$286,$X780),NA)</f>
        <v>N/A</v>
      </c>
      <c r="L780" s="199" t="str" cm="1">
        <f t="array" ref="L780">IFERROR(INDEX(Forecast_Capex_Input!I$12:I$286,$X780),NA)</f>
        <v>N/A</v>
      </c>
      <c r="M780" s="199" t="str" cm="1">
        <f t="array" ref="M780">IFERROR(INDEX(Forecast_Capex_Input!J$12:J$286,$X780),NA)</f>
        <v>N/A</v>
      </c>
      <c r="N780" s="199" t="str" cm="1">
        <f t="array" ref="N780">IFERROR(INDEX(Forecast_Capex_Input!K$12:K$286,$X780),NA)</f>
        <v>N/A</v>
      </c>
      <c r="O780" s="199" t="str" cm="1">
        <f t="array" ref="O780">IFERROR(INDEX(Forecast_Capex_Input!L$12:L$286,$X780),NA)</f>
        <v>N/A</v>
      </c>
      <c r="P780" s="199" t="str" cm="1">
        <f t="array" ref="P780">IFERROR(INDEX(Forecast_Capex_Input!M$12:M$286,$X780),NA)</f>
        <v>N/A</v>
      </c>
      <c r="Q780" s="172" t="str" cm="1">
        <f t="array" ref="Q780">IFERROR(INDEX(Forecast_Capex_Input!N$12:N$286,$X780),NA)</f>
        <v>N/A</v>
      </c>
      <c r="R780" s="265" cm="1">
        <f t="array" ref="R780">IFERROR(INDEX(Forecast_Capex_Input!O$12:O$286,$X780),0)</f>
        <v>0</v>
      </c>
      <c r="S780" s="172" cm="1">
        <f t="array" ref="S780">IFERROR(INDEX(Forecast_Capex_Input!P$12:P$286,$X780),0)</f>
        <v>0</v>
      </c>
      <c r="T780" s="199" t="str" cm="1">
        <f t="array" aca="1" ref="T780" ca="1">IFERROR(INDEX(General!$K$84:$K$103,$AA780),NA)</f>
        <v>N/A</v>
      </c>
      <c r="U780" s="188" cm="1">
        <f t="array" aca="1" ref="U780" ca="1">IFERROR(
IF($F780=General!$E$25,INDEX(Forecast_Capex_Input!S$12:S$286,$X780),
INDEX(Forecast_Capex_Input!T$12:T$286,$X780)),0)</f>
        <v>0</v>
      </c>
      <c r="V780" s="222" t="b">
        <f>IFERROR(INDEX(Overheads!$T$19:$T$26,MATCH($I780,Overheads!$E$19:$E$26,0)),FALSE)</f>
        <v>0</v>
      </c>
      <c r="W780" s="165"/>
      <c r="X780" s="174" t="str">
        <f>IFERROR(
IF(MATCH($C780,Forecast_Capex_Input!$CI$12:$CI$286,1)+1&gt;MAX(Forecast_Capex_Input!$C$12:$C$286),NA,
MATCH($C780,Forecast_Capex_Input!$CI$12:$CI$286,1)+1),1)</f>
        <v>N/A</v>
      </c>
      <c r="Y780" s="174" t="str" cm="1">
        <f t="array" aca="1" ref="Y780" ca="1">IFERROR(
IF(X779&lt;&gt;X780,1,
IF(COUNTIF(OFFSET(Y779,0,0,-INDEX(Forecast_Capex_Input!$CG$12:$CG$286,$X780)),Y779)=INDEX(Forecast_Capex_Input!$CG$12:$CG$286,$X780),Y779+1,Y779)),NA)</f>
        <v>N/A</v>
      </c>
      <c r="Z780" s="174" t="str" cm="1">
        <f t="array" ref="Z780">IFERROR($C780-IF($X780=1,1,INDEX(Forecast_Capex_Input!$CI$12:$CI$286,$X780-1))+1,NA)</f>
        <v>N/A</v>
      </c>
      <c r="AA780" s="174" t="str" cm="1">
        <f t="array" aca="1" ref="AA780" ca="1">IFERROR(IF(Y780=1,
INDEX(Forecast_Capex_Input!$AI$10:$BB$10,SMALL(IF(INDEX(Forecast_Capex_Input!$AI$12:$BB$286,$X780,0)&gt;0,COLUMN(Forecast_Capex_Input!$AI$10:$BB$10)-COLUMN(Forecast_Capex_Input!$AI$12)+1),ROWS(OFFSET(AA779,0,0,-$Z780)))),
OFFSET(AA779,-INDEX(Forecast_Capex_Input!$CG$12:$CG$286,$X780)+1,0)),NA)</f>
        <v>N/A</v>
      </c>
      <c r="AB780" s="174" t="str">
        <f t="shared" ca="1" si="537"/>
        <v>N/A</v>
      </c>
      <c r="AC780" s="222" t="b">
        <f t="shared" ref="AC780:AC843" si="569">$K780=AC$6</f>
        <v>0</v>
      </c>
      <c r="AD780" s="220" t="b">
        <v>0</v>
      </c>
      <c r="AE780" s="222" t="b">
        <f t="shared" si="538"/>
        <v>1</v>
      </c>
      <c r="AF780" s="165"/>
      <c r="AG780" s="215">
        <v>0</v>
      </c>
      <c r="AH780" s="215">
        <v>0</v>
      </c>
      <c r="AI780" s="215">
        <v>0</v>
      </c>
      <c r="AJ780" s="215">
        <v>0</v>
      </c>
      <c r="AK780" s="215">
        <v>0</v>
      </c>
      <c r="AL780" s="155">
        <v>0</v>
      </c>
      <c r="AM780" s="165"/>
      <c r="AN780" s="215" cm="1">
        <f t="array" aca="1" ref="AN780" ca="1">IFERROR(INDEX(General!O$33:O$34,$AB780)
*AG780,0)</f>
        <v>0</v>
      </c>
      <c r="AO780" s="215" cm="1">
        <f t="array" aca="1" ref="AO780" ca="1">IFERROR(INDEX(General!P$33:P$34,$AB780)
*AH780,0)</f>
        <v>0</v>
      </c>
      <c r="AP780" s="215" cm="1">
        <f t="array" aca="1" ref="AP780" ca="1">IFERROR(INDEX(General!Q$33:Q$34,$AB780)
*AI780,0)</f>
        <v>0</v>
      </c>
      <c r="AQ780" s="215" cm="1">
        <f t="array" aca="1" ref="AQ780" ca="1">IFERROR(INDEX(General!R$33:R$34,$AB780)
*AJ780,0)</f>
        <v>0</v>
      </c>
      <c r="AR780" s="215" cm="1">
        <f t="array" aca="1" ref="AR780" ca="1">IFERROR(INDEX(General!S$33:S$34,$AB780)
*AK780,0)</f>
        <v>0</v>
      </c>
      <c r="AS780" s="155">
        <f t="shared" ref="AS780:AS843" ca="1" si="570">SUM(AN780:AR780)</f>
        <v>0</v>
      </c>
      <c r="AT780" s="165"/>
      <c r="AU780" s="215">
        <f ca="1">IF($AE780=FALSE,AN780*Overheads!$R$24*$V780,
IFERROR(Overheads!$O$49*$V780*AN780,0)
+IFERROR(Overheads!Q$59*$V780*(AN780/Overheads!Q$68),0))</f>
        <v>0</v>
      </c>
      <c r="AV780" s="215">
        <f ca="1">IF($AE780=FALSE,AO780*Overheads!$R$24*$V780,
IFERROR(Overheads!$O$49*$V780*AO780,0)
+IFERROR(Overheads!R$59*$V780*(AO780/Overheads!R$68),0))</f>
        <v>0</v>
      </c>
      <c r="AW780" s="215">
        <f ca="1">IF($AE780=FALSE,AP780*Overheads!$R$24*$V780,
IFERROR(Overheads!$O$49*$V780*AP780,0)
+IFERROR(Overheads!S$59*$V780*(AP780/Overheads!S$68),0))</f>
        <v>0</v>
      </c>
      <c r="AX780" s="215">
        <f ca="1">IF($AE780=FALSE,AQ780*Overheads!$R$24*$V780,
IFERROR(Overheads!$O$49*$V780*AQ780,0)
+IFERROR(Overheads!T$59*$V780*(AQ780/Overheads!T$68),0))</f>
        <v>0</v>
      </c>
      <c r="AY780" s="215">
        <f ca="1">IF($AE780=FALSE,AR780*Overheads!$R$24*$V780,
IFERROR(Overheads!$O$49*$V780*AR780,0)
+IFERROR(Overheads!U$59*$V780*(AR780/Overheads!U$68),0))</f>
        <v>0</v>
      </c>
      <c r="AZ780" s="155">
        <f t="shared" ref="AZ780:AZ843" ca="1" si="571">SUM(AU780:AY780)</f>
        <v>0</v>
      </c>
      <c r="BA780" s="165"/>
      <c r="BB780" s="215">
        <f ca="1">IF($AE780=FALSE,AN780*Overheads!$S$25,
IFERROR(Overheads!$O$50*AN780,0)
+IFERROR(Overheads!Q$60*(AN780/Overheads!Q$66),0))</f>
        <v>0</v>
      </c>
      <c r="BC780" s="215">
        <f ca="1">IF($AE780=FALSE,AO780*Overheads!$S$25,
IFERROR(Overheads!$O$50*AO780,0)
+IFERROR(Overheads!R$60*(AO780/Overheads!R$66),0))</f>
        <v>0</v>
      </c>
      <c r="BD780" s="215">
        <f ca="1">IF($AE780=FALSE,AP780*Overheads!$S$25,
IFERROR(Overheads!$O$50*AP780,0)
+IFERROR(Overheads!S$60*(AP780/Overheads!S$66),0))</f>
        <v>0</v>
      </c>
      <c r="BE780" s="215">
        <f ca="1">IF($AE780=FALSE,AQ780*Overheads!$S$25,
IFERROR(Overheads!$O$50*AQ780,0)
+IFERROR(Overheads!T$60*(AQ780/Overheads!T$66),0))</f>
        <v>0</v>
      </c>
      <c r="BF780" s="215">
        <f ca="1">IF($AE780=FALSE,AR780*Overheads!$S$25,
IFERROR(Overheads!$O$50*AR780,0)
+IFERROR(Overheads!U$60*(AR780/Overheads!U$66),0))</f>
        <v>0</v>
      </c>
      <c r="BG780" s="155">
        <f t="shared" ref="BG780:BG843" ca="1" si="572">SUM(BB780:BF780)</f>
        <v>0</v>
      </c>
      <c r="BH780" s="165"/>
      <c r="BI780" s="215">
        <f t="shared" ref="BI780:BI843" ca="1" si="573">SUM(AN780,AU780,BB780)</f>
        <v>0</v>
      </c>
      <c r="BJ780" s="215">
        <f t="shared" ca="1" si="539"/>
        <v>0</v>
      </c>
      <c r="BK780" s="215">
        <f t="shared" ca="1" si="540"/>
        <v>0</v>
      </c>
      <c r="BL780" s="215">
        <f t="shared" ca="1" si="541"/>
        <v>0</v>
      </c>
      <c r="BM780" s="215">
        <f t="shared" ca="1" si="542"/>
        <v>0</v>
      </c>
      <c r="BN780" s="155">
        <f t="shared" ref="BN780:BN843" ca="1" si="574">SUM(BI780:BM780)</f>
        <v>0</v>
      </c>
      <c r="BO780" s="165"/>
      <c r="BP780" s="187" cm="1">
        <f t="array" ref="BP780">IFERROR(IF($X780=$X779,BP779,INDEX(Forecast_Capex_Input!AC$12:AC$286,$X780)),0)</f>
        <v>0</v>
      </c>
      <c r="BQ780" s="187" cm="1">
        <f t="array" ref="BQ780">IFERROR(IF($X780=$X779,BQ779,INDEX(Forecast_Capex_Input!AD$12:AD$286,$X780)),0)</f>
        <v>0</v>
      </c>
      <c r="BR780" s="187" cm="1">
        <f t="array" ref="BR780">IFERROR(IF($X780=$X779,BR779,INDEX(Forecast_Capex_Input!AE$12:AE$286,$X780)),0)</f>
        <v>0</v>
      </c>
      <c r="BS780" s="187" cm="1">
        <f t="array" ref="BS780">IFERROR(IF($X780=$X779,BS779,INDEX(Forecast_Capex_Input!AF$12:AF$286,$X780)),0)</f>
        <v>0</v>
      </c>
      <c r="BT780" s="187" cm="1">
        <f t="array" ref="BT780">IFERROR(IF($X780=$X779,BT779,INDEX(Forecast_Capex_Input!AG$12:AG$286,$X780)),0)</f>
        <v>0</v>
      </c>
      <c r="BU780" s="165"/>
      <c r="BV780" s="215">
        <f t="shared" si="543"/>
        <v>0</v>
      </c>
      <c r="BW780" s="215">
        <f t="shared" si="544"/>
        <v>0</v>
      </c>
      <c r="BX780" s="215">
        <f t="shared" si="545"/>
        <v>0</v>
      </c>
      <c r="BY780" s="215">
        <f t="shared" si="546"/>
        <v>0</v>
      </c>
      <c r="BZ780" s="215">
        <f t="shared" si="547"/>
        <v>0</v>
      </c>
      <c r="CA780" s="155">
        <f t="shared" ref="CA780:CA843" si="575">SUM(BV780:BZ780)</f>
        <v>0</v>
      </c>
      <c r="CB780" s="165"/>
      <c r="CC780" s="215">
        <f t="shared" si="548"/>
        <v>0</v>
      </c>
      <c r="CD780" s="215">
        <f t="shared" si="549"/>
        <v>0</v>
      </c>
      <c r="CE780" s="215">
        <f t="shared" si="550"/>
        <v>0</v>
      </c>
      <c r="CF780" s="215">
        <f t="shared" si="551"/>
        <v>0</v>
      </c>
      <c r="CG780" s="215">
        <f t="shared" si="552"/>
        <v>0</v>
      </c>
      <c r="CH780" s="155">
        <f t="shared" ref="CH780:CH843" si="576">SUM(CC780:CG780)</f>
        <v>0</v>
      </c>
      <c r="CI780" s="165"/>
      <c r="CJ780" s="215">
        <f t="shared" si="553"/>
        <v>0</v>
      </c>
      <c r="CK780" s="215">
        <f t="shared" si="554"/>
        <v>0</v>
      </c>
      <c r="CL780" s="215">
        <f t="shared" si="555"/>
        <v>0</v>
      </c>
      <c r="CM780" s="215">
        <f t="shared" si="556"/>
        <v>0</v>
      </c>
      <c r="CN780" s="215">
        <f t="shared" si="557"/>
        <v>0</v>
      </c>
      <c r="CO780" s="155">
        <f t="shared" ref="CO780:CO843" si="577">SUM(CJ780:CN780)</f>
        <v>0</v>
      </c>
      <c r="CP780" s="165"/>
      <c r="CQ780" s="223">
        <f t="shared" si="558"/>
        <v>0</v>
      </c>
      <c r="CR780" s="223">
        <f t="shared" si="559"/>
        <v>0</v>
      </c>
      <c r="CS780" s="223">
        <f t="shared" si="560"/>
        <v>0</v>
      </c>
      <c r="CT780" s="223">
        <f t="shared" si="561"/>
        <v>0</v>
      </c>
      <c r="CU780" s="223">
        <f t="shared" si="562"/>
        <v>0</v>
      </c>
      <c r="CV780" s="155">
        <f t="shared" ref="CV780:CV843" si="578">SUM(CQ780:CU780)</f>
        <v>0</v>
      </c>
      <c r="CW780" s="165"/>
      <c r="CX780" s="215">
        <f t="shared" ref="CX780:CX843" si="579">SUM(CC780,CJ780,CQ780)</f>
        <v>0</v>
      </c>
      <c r="CY780" s="215">
        <f t="shared" si="563"/>
        <v>0</v>
      </c>
      <c r="CZ780" s="215">
        <f t="shared" si="564"/>
        <v>0</v>
      </c>
      <c r="DA780" s="215">
        <f t="shared" si="565"/>
        <v>0</v>
      </c>
      <c r="DB780" s="215">
        <f t="shared" si="566"/>
        <v>0</v>
      </c>
      <c r="DC780" s="155">
        <f t="shared" ref="DC780:DC843" si="580">SUM(CX780:DB780)</f>
        <v>0</v>
      </c>
      <c r="DD780" s="165"/>
      <c r="DE780" s="188" t="b" cm="1">
        <f t="array" aca="1" ref="DE780" ca="1">OR($G780=Forecast_Capex_Input!$BF$8:$BF$10)</f>
        <v>0</v>
      </c>
      <c r="DF780" s="188" cm="1">
        <f t="array" aca="1" ref="DF780" ca="1">IFERROR(INDEX(Forecast_Capex_Input!BG$12:BG$286,$X780)
*(INDEX(Forecast_Capex_Input!$H$12:$H$286,$X780)=Repex),0)
*$DE780</f>
        <v>0</v>
      </c>
      <c r="DG780" s="188" cm="1">
        <f t="array" aca="1" ref="DG780" ca="1">IFERROR(INDEX(Forecast_Capex_Input!BH$12:BH$286,$X780)
*(INDEX(Forecast_Capex_Input!$H$12:$H$286,$X780)=Repex),0)
*$DE780</f>
        <v>0</v>
      </c>
      <c r="DH780" s="188" cm="1">
        <f t="array" aca="1" ref="DH780" ca="1">IFERROR(INDEX(Forecast_Capex_Input!BI$12:BI$286,$X780)
*(INDEX(Forecast_Capex_Input!$H$12:$H$286,$X780)=Repex),0)
*$DE780</f>
        <v>0</v>
      </c>
      <c r="DI780" s="188" cm="1">
        <f t="array" aca="1" ref="DI780" ca="1">IFERROR(INDEX(Forecast_Capex_Input!BJ$12:BJ$286,$X780)
*(INDEX(Forecast_Capex_Input!$H$12:$H$286,$X780)=Repex),0)
*$DE780</f>
        <v>0</v>
      </c>
      <c r="DJ780" s="188" cm="1">
        <f t="array" aca="1" ref="DJ780" ca="1">IFERROR(INDEX(Forecast_Capex_Input!BK$12:BK$286,$X780)
*(INDEX(Forecast_Capex_Input!$H$12:$H$286,$X780)=Repex),0)
*$DE780</f>
        <v>0</v>
      </c>
      <c r="DK780" s="188" cm="1">
        <f t="array" aca="1" ref="DK780" ca="1">IFERROR(INDEX(Forecast_Capex_Input!BL$12:BL$286,$X780)
*(INDEX(Forecast_Capex_Input!$H$12:$H$286,$X780)=Repex),0)
*$DE780</f>
        <v>0</v>
      </c>
      <c r="DL780" s="165"/>
      <c r="DM780" s="188" t="b" cm="1">
        <f t="array" aca="1" ref="DM780" ca="1">OR($G780=Forecast_Capex_Input!$BN$8:$BN$9)</f>
        <v>0</v>
      </c>
      <c r="DN780" s="188" cm="1">
        <f t="array" aca="1" ref="DN780" ca="1">IFERROR(INDEX(Forecast_Capex_Input!BO$12:BO$286,$X780)
*(INDEX(Forecast_Capex_Input!$H$12:$H$286,$X780)=Repex),0)
*$DM780</f>
        <v>0</v>
      </c>
      <c r="DO780" s="188" cm="1">
        <f t="array" aca="1" ref="DO780" ca="1">IFERROR(INDEX(Forecast_Capex_Input!BP$12:BP$286,$X780)
*(INDEX(Forecast_Capex_Input!$H$12:$H$286,$X780)=Repex),0)
*$DM780</f>
        <v>0</v>
      </c>
      <c r="DP780" s="188" cm="1">
        <f t="array" aca="1" ref="DP780" ca="1">IFERROR(INDEX(Forecast_Capex_Input!BQ$12:BQ$286,$X780)
*(INDEX(Forecast_Capex_Input!$H$12:$H$286,$X780)=Repex),0)
*$DM780</f>
        <v>0</v>
      </c>
      <c r="DQ780" s="188" cm="1">
        <f t="array" aca="1" ref="DQ780" ca="1">IFERROR(INDEX(Forecast_Capex_Input!BR$12:BR$286,$X780)
*(INDEX(Forecast_Capex_Input!$H$12:$H$286,$X780)=Repex),0)
*$DM780</f>
        <v>0</v>
      </c>
      <c r="DR780" s="188" cm="1">
        <f t="array" aca="1" ref="DR780" ca="1">IFERROR(INDEX(Forecast_Capex_Input!BS$12:BS$286,$X780)
*(INDEX(Forecast_Capex_Input!$H$12:$H$286,$X780)=Repex),0)
*$DM780</f>
        <v>0</v>
      </c>
      <c r="DS780" s="165"/>
      <c r="DT780" s="188" t="b" cm="1">
        <f t="array" aca="1" ref="DT780" ca="1">OR($G780=Forecast_Capex_Input!$BU$8:$BU$10)</f>
        <v>0</v>
      </c>
      <c r="DU780" s="188" cm="1">
        <f t="array" aca="1" ref="DU780" ca="1">IFERROR(INDEX(Forecast_Capex_Input!BV$12:BV$286,$X780)
*(INDEX(Forecast_Capex_Input!$H$12:$H$286,$X780)=Repex),0)
*$DT780</f>
        <v>0</v>
      </c>
      <c r="DV780" s="188" cm="1">
        <f t="array" aca="1" ref="DV780" ca="1">IFERROR(INDEX(Forecast_Capex_Input!BW$12:BW$286,$X780)
*(INDEX(Forecast_Capex_Input!$H$12:$H$286,$X780)=Repex),0)
*$DT780</f>
        <v>0</v>
      </c>
      <c r="DW780" s="188" cm="1">
        <f t="array" aca="1" ref="DW780" ca="1">IFERROR(INDEX(Forecast_Capex_Input!BX$12:BX$286,$X780)
*(INDEX(Forecast_Capex_Input!$H$12:$H$286,$X780)=Repex),0)
*$DT780</f>
        <v>0</v>
      </c>
      <c r="DX780" s="188" cm="1">
        <f t="array" aca="1" ref="DX780" ca="1">IFERROR(INDEX(Forecast_Capex_Input!BY$12:BY$286,$X780)
*(INDEX(Forecast_Capex_Input!$H$12:$H$286,$X780)=Repex),0)
*$DT780</f>
        <v>0</v>
      </c>
      <c r="DY780" s="188" cm="1">
        <f t="array" aca="1" ref="DY780" ca="1">IFERROR(INDEX(Forecast_Capex_Input!BZ$12:BZ$286,$X780)
*(INDEX(Forecast_Capex_Input!$H$12:$H$286,$X780)=Repex),0)
*$DT780</f>
        <v>0</v>
      </c>
      <c r="DZ780" s="188" cm="1">
        <f t="array" aca="1" ref="DZ780" ca="1">IFERROR(INDEX(Forecast_Capex_Input!CA$12:CA$286,$X780)
*(INDEX(Forecast_Capex_Input!$H$12:$H$286,$X780)=Repex),0)
*$DT780</f>
        <v>0</v>
      </c>
      <c r="EA780" s="188" cm="1">
        <f t="array" aca="1" ref="EA780" ca="1">IFERROR(INDEX(Forecast_Capex_Input!CB$12:CB$286,$X780)
*(INDEX(Forecast_Capex_Input!$H$12:$H$286,$X780)=Repex),0)
*$DT780</f>
        <v>0</v>
      </c>
      <c r="EB780" s="188" cm="1">
        <f t="array" aca="1" ref="EB780" ca="1">IFERROR(INDEX(Forecast_Capex_Input!CC$12:CC$286,$X780)
*(INDEX(Forecast_Capex_Input!$H$12:$H$286,$X780)=Repex),0)
*$DT780</f>
        <v>0</v>
      </c>
      <c r="EC780" s="165"/>
      <c r="ED780" s="226" t="str">
        <f t="shared" si="567"/>
        <v>N/A</v>
      </c>
      <c r="EE780" s="174" t="s">
        <v>15</v>
      </c>
    </row>
    <row r="781" spans="3:135" x14ac:dyDescent="0.2">
      <c r="C781" s="174">
        <f t="shared" si="568"/>
        <v>771</v>
      </c>
      <c r="D781" s="167" t="str" cm="1">
        <f t="array" ref="D781">IFERROR(INDEX(Forecast_Capex_Input!$D$12:$D$286,$X781),NA)</f>
        <v>N/A</v>
      </c>
      <c r="E781" s="172" t="str" cm="1">
        <f t="array" ref="E781">IF($X781=NA,NA,INDEX(Forecast_Capex_Input!$E$12:$E$286,$X781))</f>
        <v>N/A</v>
      </c>
      <c r="F781" s="167" t="str" cm="1">
        <f t="array" aca="1" ref="F781" ca="1">IFERROR(INDEX(General!$E$25:$E$26,$Y781),NA)</f>
        <v>N/A</v>
      </c>
      <c r="G781" s="167" t="str" cm="1">
        <f t="array" aca="1" ref="G781" ca="1">IFERROR(INDEX(Forecast_Capex_Input!$AI$11:$BB$11,$AA781),NA)</f>
        <v>N/A</v>
      </c>
      <c r="H781" s="189" t="str" cm="1">
        <f t="array" aca="1" ref="H781" ca="1">IFERROR(INDEX(Forecast_Capex_Input!$AI$12:$BB$286,$X781,$AA781),NA)</f>
        <v>N/A</v>
      </c>
      <c r="I781" s="199" t="str" cm="1">
        <f t="array" ref="I781">IFERROR(INDEX(Forecast_Capex_Input!$F$12:$F$286,$X781),NA)</f>
        <v>N/A</v>
      </c>
      <c r="J781" s="199" t="str" cm="1">
        <f t="array" ref="J781">IFERROR(INDEX(Forecast_Capex_Input!G$12:G$286,$X781),NA)</f>
        <v>N/A</v>
      </c>
      <c r="K781" s="199" t="str" cm="1">
        <f t="array" ref="K781">IFERROR(INDEX(Forecast_Capex_Input!H$12:H$286,$X781),NA)</f>
        <v>N/A</v>
      </c>
      <c r="L781" s="199" t="str" cm="1">
        <f t="array" ref="L781">IFERROR(INDEX(Forecast_Capex_Input!I$12:I$286,$X781),NA)</f>
        <v>N/A</v>
      </c>
      <c r="M781" s="199" t="str" cm="1">
        <f t="array" ref="M781">IFERROR(INDEX(Forecast_Capex_Input!J$12:J$286,$X781),NA)</f>
        <v>N/A</v>
      </c>
      <c r="N781" s="199" t="str" cm="1">
        <f t="array" ref="N781">IFERROR(INDEX(Forecast_Capex_Input!K$12:K$286,$X781),NA)</f>
        <v>N/A</v>
      </c>
      <c r="O781" s="199" t="str" cm="1">
        <f t="array" ref="O781">IFERROR(INDEX(Forecast_Capex_Input!L$12:L$286,$X781),NA)</f>
        <v>N/A</v>
      </c>
      <c r="P781" s="199" t="str" cm="1">
        <f t="array" ref="P781">IFERROR(INDEX(Forecast_Capex_Input!M$12:M$286,$X781),NA)</f>
        <v>N/A</v>
      </c>
      <c r="Q781" s="172" t="str" cm="1">
        <f t="array" ref="Q781">IFERROR(INDEX(Forecast_Capex_Input!N$12:N$286,$X781),NA)</f>
        <v>N/A</v>
      </c>
      <c r="R781" s="265" cm="1">
        <f t="array" ref="R781">IFERROR(INDEX(Forecast_Capex_Input!O$12:O$286,$X781),0)</f>
        <v>0</v>
      </c>
      <c r="S781" s="172" cm="1">
        <f t="array" ref="S781">IFERROR(INDEX(Forecast_Capex_Input!P$12:P$286,$X781),0)</f>
        <v>0</v>
      </c>
      <c r="T781" s="199" t="str" cm="1">
        <f t="array" aca="1" ref="T781" ca="1">IFERROR(INDEX(General!$K$84:$K$103,$AA781),NA)</f>
        <v>N/A</v>
      </c>
      <c r="U781" s="188" cm="1">
        <f t="array" aca="1" ref="U781" ca="1">IFERROR(
IF($F781=General!$E$25,INDEX(Forecast_Capex_Input!S$12:S$286,$X781),
INDEX(Forecast_Capex_Input!T$12:T$286,$X781)),0)</f>
        <v>0</v>
      </c>
      <c r="V781" s="222" t="b">
        <f>IFERROR(INDEX(Overheads!$T$19:$T$26,MATCH($I781,Overheads!$E$19:$E$26,0)),FALSE)</f>
        <v>0</v>
      </c>
      <c r="W781" s="165"/>
      <c r="X781" s="174" t="str">
        <f>IFERROR(
IF(MATCH($C781,Forecast_Capex_Input!$CI$12:$CI$286,1)+1&gt;MAX(Forecast_Capex_Input!$C$12:$C$286),NA,
MATCH($C781,Forecast_Capex_Input!$CI$12:$CI$286,1)+1),1)</f>
        <v>N/A</v>
      </c>
      <c r="Y781" s="174" t="str" cm="1">
        <f t="array" aca="1" ref="Y781" ca="1">IFERROR(
IF(X780&lt;&gt;X781,1,
IF(COUNTIF(OFFSET(Y780,0,0,-INDEX(Forecast_Capex_Input!$CG$12:$CG$286,$X781)),Y780)=INDEX(Forecast_Capex_Input!$CG$12:$CG$286,$X781),Y780+1,Y780)),NA)</f>
        <v>N/A</v>
      </c>
      <c r="Z781" s="174" t="str" cm="1">
        <f t="array" ref="Z781">IFERROR($C781-IF($X781=1,1,INDEX(Forecast_Capex_Input!$CI$12:$CI$286,$X781-1))+1,NA)</f>
        <v>N/A</v>
      </c>
      <c r="AA781" s="174" t="str" cm="1">
        <f t="array" aca="1" ref="AA781" ca="1">IFERROR(IF(Y781=1,
INDEX(Forecast_Capex_Input!$AI$10:$BB$10,SMALL(IF(INDEX(Forecast_Capex_Input!$AI$12:$BB$286,$X781,0)&gt;0,COLUMN(Forecast_Capex_Input!$AI$10:$BB$10)-COLUMN(Forecast_Capex_Input!$AI$12)+1),ROWS(OFFSET(AA780,0,0,-$Z781)))),
OFFSET(AA780,-INDEX(Forecast_Capex_Input!$CG$12:$CG$286,$X781)+1,0)),NA)</f>
        <v>N/A</v>
      </c>
      <c r="AB781" s="174" t="str">
        <f t="shared" ca="1" si="537"/>
        <v>N/A</v>
      </c>
      <c r="AC781" s="222" t="b">
        <f t="shared" si="569"/>
        <v>0</v>
      </c>
      <c r="AD781" s="220" t="b">
        <v>0</v>
      </c>
      <c r="AE781" s="222" t="b">
        <f t="shared" si="538"/>
        <v>1</v>
      </c>
      <c r="AF781" s="165"/>
      <c r="AG781" s="215">
        <v>0</v>
      </c>
      <c r="AH781" s="215">
        <v>0</v>
      </c>
      <c r="AI781" s="215">
        <v>0</v>
      </c>
      <c r="AJ781" s="215">
        <v>0</v>
      </c>
      <c r="AK781" s="215">
        <v>0</v>
      </c>
      <c r="AL781" s="155">
        <v>0</v>
      </c>
      <c r="AM781" s="165"/>
      <c r="AN781" s="215" cm="1">
        <f t="array" aca="1" ref="AN781" ca="1">IFERROR(INDEX(General!O$33:O$34,$AB781)
*AG781,0)</f>
        <v>0</v>
      </c>
      <c r="AO781" s="215" cm="1">
        <f t="array" aca="1" ref="AO781" ca="1">IFERROR(INDEX(General!P$33:P$34,$AB781)
*AH781,0)</f>
        <v>0</v>
      </c>
      <c r="AP781" s="215" cm="1">
        <f t="array" aca="1" ref="AP781" ca="1">IFERROR(INDEX(General!Q$33:Q$34,$AB781)
*AI781,0)</f>
        <v>0</v>
      </c>
      <c r="AQ781" s="215" cm="1">
        <f t="array" aca="1" ref="AQ781" ca="1">IFERROR(INDEX(General!R$33:R$34,$AB781)
*AJ781,0)</f>
        <v>0</v>
      </c>
      <c r="AR781" s="215" cm="1">
        <f t="array" aca="1" ref="AR781" ca="1">IFERROR(INDEX(General!S$33:S$34,$AB781)
*AK781,0)</f>
        <v>0</v>
      </c>
      <c r="AS781" s="155">
        <f t="shared" ca="1" si="570"/>
        <v>0</v>
      </c>
      <c r="AT781" s="165"/>
      <c r="AU781" s="215">
        <f ca="1">IF($AE781=FALSE,AN781*Overheads!$R$24*$V781,
IFERROR(Overheads!$O$49*$V781*AN781,0)
+IFERROR(Overheads!Q$59*$V781*(AN781/Overheads!Q$68),0))</f>
        <v>0</v>
      </c>
      <c r="AV781" s="215">
        <f ca="1">IF($AE781=FALSE,AO781*Overheads!$R$24*$V781,
IFERROR(Overheads!$O$49*$V781*AO781,0)
+IFERROR(Overheads!R$59*$V781*(AO781/Overheads!R$68),0))</f>
        <v>0</v>
      </c>
      <c r="AW781" s="215">
        <f ca="1">IF($AE781=FALSE,AP781*Overheads!$R$24*$V781,
IFERROR(Overheads!$O$49*$V781*AP781,0)
+IFERROR(Overheads!S$59*$V781*(AP781/Overheads!S$68),0))</f>
        <v>0</v>
      </c>
      <c r="AX781" s="215">
        <f ca="1">IF($AE781=FALSE,AQ781*Overheads!$R$24*$V781,
IFERROR(Overheads!$O$49*$V781*AQ781,0)
+IFERROR(Overheads!T$59*$V781*(AQ781/Overheads!T$68),0))</f>
        <v>0</v>
      </c>
      <c r="AY781" s="215">
        <f ca="1">IF($AE781=FALSE,AR781*Overheads!$R$24*$V781,
IFERROR(Overheads!$O$49*$V781*AR781,0)
+IFERROR(Overheads!U$59*$V781*(AR781/Overheads!U$68),0))</f>
        <v>0</v>
      </c>
      <c r="AZ781" s="155">
        <f t="shared" ca="1" si="571"/>
        <v>0</v>
      </c>
      <c r="BA781" s="165"/>
      <c r="BB781" s="215">
        <f ca="1">IF($AE781=FALSE,AN781*Overheads!$S$25,
IFERROR(Overheads!$O$50*AN781,0)
+IFERROR(Overheads!Q$60*(AN781/Overheads!Q$66),0))</f>
        <v>0</v>
      </c>
      <c r="BC781" s="215">
        <f ca="1">IF($AE781=FALSE,AO781*Overheads!$S$25,
IFERROR(Overheads!$O$50*AO781,0)
+IFERROR(Overheads!R$60*(AO781/Overheads!R$66),0))</f>
        <v>0</v>
      </c>
      <c r="BD781" s="215">
        <f ca="1">IF($AE781=FALSE,AP781*Overheads!$S$25,
IFERROR(Overheads!$O$50*AP781,0)
+IFERROR(Overheads!S$60*(AP781/Overheads!S$66),0))</f>
        <v>0</v>
      </c>
      <c r="BE781" s="215">
        <f ca="1">IF($AE781=FALSE,AQ781*Overheads!$S$25,
IFERROR(Overheads!$O$50*AQ781,0)
+IFERROR(Overheads!T$60*(AQ781/Overheads!T$66),0))</f>
        <v>0</v>
      </c>
      <c r="BF781" s="215">
        <f ca="1">IF($AE781=FALSE,AR781*Overheads!$S$25,
IFERROR(Overheads!$O$50*AR781,0)
+IFERROR(Overheads!U$60*(AR781/Overheads!U$66),0))</f>
        <v>0</v>
      </c>
      <c r="BG781" s="155">
        <f t="shared" ca="1" si="572"/>
        <v>0</v>
      </c>
      <c r="BH781" s="165"/>
      <c r="BI781" s="215">
        <f t="shared" ca="1" si="573"/>
        <v>0</v>
      </c>
      <c r="BJ781" s="215">
        <f t="shared" ca="1" si="539"/>
        <v>0</v>
      </c>
      <c r="BK781" s="215">
        <f t="shared" ca="1" si="540"/>
        <v>0</v>
      </c>
      <c r="BL781" s="215">
        <f t="shared" ca="1" si="541"/>
        <v>0</v>
      </c>
      <c r="BM781" s="215">
        <f t="shared" ca="1" si="542"/>
        <v>0</v>
      </c>
      <c r="BN781" s="155">
        <f t="shared" ca="1" si="574"/>
        <v>0</v>
      </c>
      <c r="BO781" s="165"/>
      <c r="BP781" s="187" cm="1">
        <f t="array" ref="BP781">IFERROR(IF($X781=$X780,BP780,INDEX(Forecast_Capex_Input!AC$12:AC$286,$X781)),0)</f>
        <v>0</v>
      </c>
      <c r="BQ781" s="187" cm="1">
        <f t="array" ref="BQ781">IFERROR(IF($X781=$X780,BQ780,INDEX(Forecast_Capex_Input!AD$12:AD$286,$X781)),0)</f>
        <v>0</v>
      </c>
      <c r="BR781" s="187" cm="1">
        <f t="array" ref="BR781">IFERROR(IF($X781=$X780,BR780,INDEX(Forecast_Capex_Input!AE$12:AE$286,$X781)),0)</f>
        <v>0</v>
      </c>
      <c r="BS781" s="187" cm="1">
        <f t="array" ref="BS781">IFERROR(IF($X781=$X780,BS780,INDEX(Forecast_Capex_Input!AF$12:AF$286,$X781)),0)</f>
        <v>0</v>
      </c>
      <c r="BT781" s="187" cm="1">
        <f t="array" ref="BT781">IFERROR(IF($X781=$X780,BT780,INDEX(Forecast_Capex_Input!AG$12:AG$286,$X781)),0)</f>
        <v>0</v>
      </c>
      <c r="BU781" s="165"/>
      <c r="BV781" s="215">
        <f t="shared" si="543"/>
        <v>0</v>
      </c>
      <c r="BW781" s="215">
        <f t="shared" si="544"/>
        <v>0</v>
      </c>
      <c r="BX781" s="215">
        <f t="shared" si="545"/>
        <v>0</v>
      </c>
      <c r="BY781" s="215">
        <f t="shared" si="546"/>
        <v>0</v>
      </c>
      <c r="BZ781" s="215">
        <f t="shared" si="547"/>
        <v>0</v>
      </c>
      <c r="CA781" s="155">
        <f t="shared" si="575"/>
        <v>0</v>
      </c>
      <c r="CB781" s="165"/>
      <c r="CC781" s="215">
        <f t="shared" si="548"/>
        <v>0</v>
      </c>
      <c r="CD781" s="215">
        <f t="shared" si="549"/>
        <v>0</v>
      </c>
      <c r="CE781" s="215">
        <f t="shared" si="550"/>
        <v>0</v>
      </c>
      <c r="CF781" s="215">
        <f t="shared" si="551"/>
        <v>0</v>
      </c>
      <c r="CG781" s="215">
        <f t="shared" si="552"/>
        <v>0</v>
      </c>
      <c r="CH781" s="155">
        <f t="shared" si="576"/>
        <v>0</v>
      </c>
      <c r="CI781" s="165"/>
      <c r="CJ781" s="215">
        <f t="shared" si="553"/>
        <v>0</v>
      </c>
      <c r="CK781" s="215">
        <f t="shared" si="554"/>
        <v>0</v>
      </c>
      <c r="CL781" s="215">
        <f t="shared" si="555"/>
        <v>0</v>
      </c>
      <c r="CM781" s="215">
        <f t="shared" si="556"/>
        <v>0</v>
      </c>
      <c r="CN781" s="215">
        <f t="shared" si="557"/>
        <v>0</v>
      </c>
      <c r="CO781" s="155">
        <f t="shared" si="577"/>
        <v>0</v>
      </c>
      <c r="CP781" s="165"/>
      <c r="CQ781" s="223">
        <f t="shared" si="558"/>
        <v>0</v>
      </c>
      <c r="CR781" s="223">
        <f t="shared" si="559"/>
        <v>0</v>
      </c>
      <c r="CS781" s="223">
        <f t="shared" si="560"/>
        <v>0</v>
      </c>
      <c r="CT781" s="223">
        <f t="shared" si="561"/>
        <v>0</v>
      </c>
      <c r="CU781" s="223">
        <f t="shared" si="562"/>
        <v>0</v>
      </c>
      <c r="CV781" s="155">
        <f t="shared" si="578"/>
        <v>0</v>
      </c>
      <c r="CW781" s="165"/>
      <c r="CX781" s="215">
        <f t="shared" si="579"/>
        <v>0</v>
      </c>
      <c r="CY781" s="215">
        <f t="shared" si="563"/>
        <v>0</v>
      </c>
      <c r="CZ781" s="215">
        <f t="shared" si="564"/>
        <v>0</v>
      </c>
      <c r="DA781" s="215">
        <f t="shared" si="565"/>
        <v>0</v>
      </c>
      <c r="DB781" s="215">
        <f t="shared" si="566"/>
        <v>0</v>
      </c>
      <c r="DC781" s="155">
        <f t="shared" si="580"/>
        <v>0</v>
      </c>
      <c r="DD781" s="165"/>
      <c r="DE781" s="188" t="b" cm="1">
        <f t="array" aca="1" ref="DE781" ca="1">OR($G781=Forecast_Capex_Input!$BF$8:$BF$10)</f>
        <v>0</v>
      </c>
      <c r="DF781" s="188" cm="1">
        <f t="array" aca="1" ref="DF781" ca="1">IFERROR(INDEX(Forecast_Capex_Input!BG$12:BG$286,$X781)
*(INDEX(Forecast_Capex_Input!$H$12:$H$286,$X781)=Repex),0)
*$DE781</f>
        <v>0</v>
      </c>
      <c r="DG781" s="188" cm="1">
        <f t="array" aca="1" ref="DG781" ca="1">IFERROR(INDEX(Forecast_Capex_Input!BH$12:BH$286,$X781)
*(INDEX(Forecast_Capex_Input!$H$12:$H$286,$X781)=Repex),0)
*$DE781</f>
        <v>0</v>
      </c>
      <c r="DH781" s="188" cm="1">
        <f t="array" aca="1" ref="DH781" ca="1">IFERROR(INDEX(Forecast_Capex_Input!BI$12:BI$286,$X781)
*(INDEX(Forecast_Capex_Input!$H$12:$H$286,$X781)=Repex),0)
*$DE781</f>
        <v>0</v>
      </c>
      <c r="DI781" s="188" cm="1">
        <f t="array" aca="1" ref="DI781" ca="1">IFERROR(INDEX(Forecast_Capex_Input!BJ$12:BJ$286,$X781)
*(INDEX(Forecast_Capex_Input!$H$12:$H$286,$X781)=Repex),0)
*$DE781</f>
        <v>0</v>
      </c>
      <c r="DJ781" s="188" cm="1">
        <f t="array" aca="1" ref="DJ781" ca="1">IFERROR(INDEX(Forecast_Capex_Input!BK$12:BK$286,$X781)
*(INDEX(Forecast_Capex_Input!$H$12:$H$286,$X781)=Repex),0)
*$DE781</f>
        <v>0</v>
      </c>
      <c r="DK781" s="188" cm="1">
        <f t="array" aca="1" ref="DK781" ca="1">IFERROR(INDEX(Forecast_Capex_Input!BL$12:BL$286,$X781)
*(INDEX(Forecast_Capex_Input!$H$12:$H$286,$X781)=Repex),0)
*$DE781</f>
        <v>0</v>
      </c>
      <c r="DL781" s="165"/>
      <c r="DM781" s="188" t="b" cm="1">
        <f t="array" aca="1" ref="DM781" ca="1">OR($G781=Forecast_Capex_Input!$BN$8:$BN$9)</f>
        <v>0</v>
      </c>
      <c r="DN781" s="188" cm="1">
        <f t="array" aca="1" ref="DN781" ca="1">IFERROR(INDEX(Forecast_Capex_Input!BO$12:BO$286,$X781)
*(INDEX(Forecast_Capex_Input!$H$12:$H$286,$X781)=Repex),0)
*$DM781</f>
        <v>0</v>
      </c>
      <c r="DO781" s="188" cm="1">
        <f t="array" aca="1" ref="DO781" ca="1">IFERROR(INDEX(Forecast_Capex_Input!BP$12:BP$286,$X781)
*(INDEX(Forecast_Capex_Input!$H$12:$H$286,$X781)=Repex),0)
*$DM781</f>
        <v>0</v>
      </c>
      <c r="DP781" s="188" cm="1">
        <f t="array" aca="1" ref="DP781" ca="1">IFERROR(INDEX(Forecast_Capex_Input!BQ$12:BQ$286,$X781)
*(INDEX(Forecast_Capex_Input!$H$12:$H$286,$X781)=Repex),0)
*$DM781</f>
        <v>0</v>
      </c>
      <c r="DQ781" s="188" cm="1">
        <f t="array" aca="1" ref="DQ781" ca="1">IFERROR(INDEX(Forecast_Capex_Input!BR$12:BR$286,$X781)
*(INDEX(Forecast_Capex_Input!$H$12:$H$286,$X781)=Repex),0)
*$DM781</f>
        <v>0</v>
      </c>
      <c r="DR781" s="188" cm="1">
        <f t="array" aca="1" ref="DR781" ca="1">IFERROR(INDEX(Forecast_Capex_Input!BS$12:BS$286,$X781)
*(INDEX(Forecast_Capex_Input!$H$12:$H$286,$X781)=Repex),0)
*$DM781</f>
        <v>0</v>
      </c>
      <c r="DS781" s="165"/>
      <c r="DT781" s="188" t="b" cm="1">
        <f t="array" aca="1" ref="DT781" ca="1">OR($G781=Forecast_Capex_Input!$BU$8:$BU$10)</f>
        <v>0</v>
      </c>
      <c r="DU781" s="188" cm="1">
        <f t="array" aca="1" ref="DU781" ca="1">IFERROR(INDEX(Forecast_Capex_Input!BV$12:BV$286,$X781)
*(INDEX(Forecast_Capex_Input!$H$12:$H$286,$X781)=Repex),0)
*$DT781</f>
        <v>0</v>
      </c>
      <c r="DV781" s="188" cm="1">
        <f t="array" aca="1" ref="DV781" ca="1">IFERROR(INDEX(Forecast_Capex_Input!BW$12:BW$286,$X781)
*(INDEX(Forecast_Capex_Input!$H$12:$H$286,$X781)=Repex),0)
*$DT781</f>
        <v>0</v>
      </c>
      <c r="DW781" s="188" cm="1">
        <f t="array" aca="1" ref="DW781" ca="1">IFERROR(INDEX(Forecast_Capex_Input!BX$12:BX$286,$X781)
*(INDEX(Forecast_Capex_Input!$H$12:$H$286,$X781)=Repex),0)
*$DT781</f>
        <v>0</v>
      </c>
      <c r="DX781" s="188" cm="1">
        <f t="array" aca="1" ref="DX781" ca="1">IFERROR(INDEX(Forecast_Capex_Input!BY$12:BY$286,$X781)
*(INDEX(Forecast_Capex_Input!$H$12:$H$286,$X781)=Repex),0)
*$DT781</f>
        <v>0</v>
      </c>
      <c r="DY781" s="188" cm="1">
        <f t="array" aca="1" ref="DY781" ca="1">IFERROR(INDEX(Forecast_Capex_Input!BZ$12:BZ$286,$X781)
*(INDEX(Forecast_Capex_Input!$H$12:$H$286,$X781)=Repex),0)
*$DT781</f>
        <v>0</v>
      </c>
      <c r="DZ781" s="188" cm="1">
        <f t="array" aca="1" ref="DZ781" ca="1">IFERROR(INDEX(Forecast_Capex_Input!CA$12:CA$286,$X781)
*(INDEX(Forecast_Capex_Input!$H$12:$H$286,$X781)=Repex),0)
*$DT781</f>
        <v>0</v>
      </c>
      <c r="EA781" s="188" cm="1">
        <f t="array" aca="1" ref="EA781" ca="1">IFERROR(INDEX(Forecast_Capex_Input!CB$12:CB$286,$X781)
*(INDEX(Forecast_Capex_Input!$H$12:$H$286,$X781)=Repex),0)
*$DT781</f>
        <v>0</v>
      </c>
      <c r="EB781" s="188" cm="1">
        <f t="array" aca="1" ref="EB781" ca="1">IFERROR(INDEX(Forecast_Capex_Input!CC$12:CC$286,$X781)
*(INDEX(Forecast_Capex_Input!$H$12:$H$286,$X781)=Repex),0)
*$DT781</f>
        <v>0</v>
      </c>
      <c r="EC781" s="165"/>
      <c r="ED781" s="226" t="str">
        <f t="shared" si="567"/>
        <v>N/A</v>
      </c>
      <c r="EE781" s="174" t="s">
        <v>15</v>
      </c>
    </row>
    <row r="782" spans="3:135" x14ac:dyDescent="0.2">
      <c r="C782" s="174">
        <f t="shared" si="568"/>
        <v>772</v>
      </c>
      <c r="D782" s="167" t="str" cm="1">
        <f t="array" ref="D782">IFERROR(INDEX(Forecast_Capex_Input!$D$12:$D$286,$X782),NA)</f>
        <v>N/A</v>
      </c>
      <c r="E782" s="172" t="str" cm="1">
        <f t="array" ref="E782">IF($X782=NA,NA,INDEX(Forecast_Capex_Input!$E$12:$E$286,$X782))</f>
        <v>N/A</v>
      </c>
      <c r="F782" s="167" t="str" cm="1">
        <f t="array" aca="1" ref="F782" ca="1">IFERROR(INDEX(General!$E$25:$E$26,$Y782),NA)</f>
        <v>N/A</v>
      </c>
      <c r="G782" s="167" t="str" cm="1">
        <f t="array" aca="1" ref="G782" ca="1">IFERROR(INDEX(Forecast_Capex_Input!$AI$11:$BB$11,$AA782),NA)</f>
        <v>N/A</v>
      </c>
      <c r="H782" s="189" t="str" cm="1">
        <f t="array" aca="1" ref="H782" ca="1">IFERROR(INDEX(Forecast_Capex_Input!$AI$12:$BB$286,$X782,$AA782),NA)</f>
        <v>N/A</v>
      </c>
      <c r="I782" s="199" t="str" cm="1">
        <f t="array" ref="I782">IFERROR(INDEX(Forecast_Capex_Input!$F$12:$F$286,$X782),NA)</f>
        <v>N/A</v>
      </c>
      <c r="J782" s="199" t="str" cm="1">
        <f t="array" ref="J782">IFERROR(INDEX(Forecast_Capex_Input!G$12:G$286,$X782),NA)</f>
        <v>N/A</v>
      </c>
      <c r="K782" s="199" t="str" cm="1">
        <f t="array" ref="K782">IFERROR(INDEX(Forecast_Capex_Input!H$12:H$286,$X782),NA)</f>
        <v>N/A</v>
      </c>
      <c r="L782" s="199" t="str" cm="1">
        <f t="array" ref="L782">IFERROR(INDEX(Forecast_Capex_Input!I$12:I$286,$X782),NA)</f>
        <v>N/A</v>
      </c>
      <c r="M782" s="199" t="str" cm="1">
        <f t="array" ref="M782">IFERROR(INDEX(Forecast_Capex_Input!J$12:J$286,$X782),NA)</f>
        <v>N/A</v>
      </c>
      <c r="N782" s="199" t="str" cm="1">
        <f t="array" ref="N782">IFERROR(INDEX(Forecast_Capex_Input!K$12:K$286,$X782),NA)</f>
        <v>N/A</v>
      </c>
      <c r="O782" s="199" t="str" cm="1">
        <f t="array" ref="O782">IFERROR(INDEX(Forecast_Capex_Input!L$12:L$286,$X782),NA)</f>
        <v>N/A</v>
      </c>
      <c r="P782" s="199" t="str" cm="1">
        <f t="array" ref="P782">IFERROR(INDEX(Forecast_Capex_Input!M$12:M$286,$X782),NA)</f>
        <v>N/A</v>
      </c>
      <c r="Q782" s="172" t="str" cm="1">
        <f t="array" ref="Q782">IFERROR(INDEX(Forecast_Capex_Input!N$12:N$286,$X782),NA)</f>
        <v>N/A</v>
      </c>
      <c r="R782" s="265" cm="1">
        <f t="array" ref="R782">IFERROR(INDEX(Forecast_Capex_Input!O$12:O$286,$X782),0)</f>
        <v>0</v>
      </c>
      <c r="S782" s="172" cm="1">
        <f t="array" ref="S782">IFERROR(INDEX(Forecast_Capex_Input!P$12:P$286,$X782),0)</f>
        <v>0</v>
      </c>
      <c r="T782" s="199" t="str" cm="1">
        <f t="array" aca="1" ref="T782" ca="1">IFERROR(INDEX(General!$K$84:$K$103,$AA782),NA)</f>
        <v>N/A</v>
      </c>
      <c r="U782" s="188" cm="1">
        <f t="array" aca="1" ref="U782" ca="1">IFERROR(
IF($F782=General!$E$25,INDEX(Forecast_Capex_Input!S$12:S$286,$X782),
INDEX(Forecast_Capex_Input!T$12:T$286,$X782)),0)</f>
        <v>0</v>
      </c>
      <c r="V782" s="222" t="b">
        <f>IFERROR(INDEX(Overheads!$T$19:$T$26,MATCH($I782,Overheads!$E$19:$E$26,0)),FALSE)</f>
        <v>0</v>
      </c>
      <c r="W782" s="165"/>
      <c r="X782" s="174" t="str">
        <f>IFERROR(
IF(MATCH($C782,Forecast_Capex_Input!$CI$12:$CI$286,1)+1&gt;MAX(Forecast_Capex_Input!$C$12:$C$286),NA,
MATCH($C782,Forecast_Capex_Input!$CI$12:$CI$286,1)+1),1)</f>
        <v>N/A</v>
      </c>
      <c r="Y782" s="174" t="str" cm="1">
        <f t="array" aca="1" ref="Y782" ca="1">IFERROR(
IF(X781&lt;&gt;X782,1,
IF(COUNTIF(OFFSET(Y781,0,0,-INDEX(Forecast_Capex_Input!$CG$12:$CG$286,$X782)),Y781)=INDEX(Forecast_Capex_Input!$CG$12:$CG$286,$X782),Y781+1,Y781)),NA)</f>
        <v>N/A</v>
      </c>
      <c r="Z782" s="174" t="str" cm="1">
        <f t="array" ref="Z782">IFERROR($C782-IF($X782=1,1,INDEX(Forecast_Capex_Input!$CI$12:$CI$286,$X782-1))+1,NA)</f>
        <v>N/A</v>
      </c>
      <c r="AA782" s="174" t="str" cm="1">
        <f t="array" aca="1" ref="AA782" ca="1">IFERROR(IF(Y782=1,
INDEX(Forecast_Capex_Input!$AI$10:$BB$10,SMALL(IF(INDEX(Forecast_Capex_Input!$AI$12:$BB$286,$X782,0)&gt;0,COLUMN(Forecast_Capex_Input!$AI$10:$BB$10)-COLUMN(Forecast_Capex_Input!$AI$12)+1),ROWS(OFFSET(AA781,0,0,-$Z782)))),
OFFSET(AA781,-INDEX(Forecast_Capex_Input!$CG$12:$CG$286,$X782)+1,0)),NA)</f>
        <v>N/A</v>
      </c>
      <c r="AB782" s="174" t="str">
        <f t="shared" ca="1" si="537"/>
        <v>N/A</v>
      </c>
      <c r="AC782" s="222" t="b">
        <f t="shared" si="569"/>
        <v>0</v>
      </c>
      <c r="AD782" s="220" t="b">
        <v>0</v>
      </c>
      <c r="AE782" s="222" t="b">
        <f t="shared" si="538"/>
        <v>1</v>
      </c>
      <c r="AF782" s="165"/>
      <c r="AG782" s="215">
        <v>0</v>
      </c>
      <c r="AH782" s="215">
        <v>0</v>
      </c>
      <c r="AI782" s="215">
        <v>0</v>
      </c>
      <c r="AJ782" s="215">
        <v>0</v>
      </c>
      <c r="AK782" s="215">
        <v>0</v>
      </c>
      <c r="AL782" s="155">
        <v>0</v>
      </c>
      <c r="AM782" s="165"/>
      <c r="AN782" s="215" cm="1">
        <f t="array" aca="1" ref="AN782" ca="1">IFERROR(INDEX(General!O$33:O$34,$AB782)
*AG782,0)</f>
        <v>0</v>
      </c>
      <c r="AO782" s="215" cm="1">
        <f t="array" aca="1" ref="AO782" ca="1">IFERROR(INDEX(General!P$33:P$34,$AB782)
*AH782,0)</f>
        <v>0</v>
      </c>
      <c r="AP782" s="215" cm="1">
        <f t="array" aca="1" ref="AP782" ca="1">IFERROR(INDEX(General!Q$33:Q$34,$AB782)
*AI782,0)</f>
        <v>0</v>
      </c>
      <c r="AQ782" s="215" cm="1">
        <f t="array" aca="1" ref="AQ782" ca="1">IFERROR(INDEX(General!R$33:R$34,$AB782)
*AJ782,0)</f>
        <v>0</v>
      </c>
      <c r="AR782" s="215" cm="1">
        <f t="array" aca="1" ref="AR782" ca="1">IFERROR(INDEX(General!S$33:S$34,$AB782)
*AK782,0)</f>
        <v>0</v>
      </c>
      <c r="AS782" s="155">
        <f t="shared" ca="1" si="570"/>
        <v>0</v>
      </c>
      <c r="AT782" s="165"/>
      <c r="AU782" s="215">
        <f ca="1">IF($AE782=FALSE,AN782*Overheads!$R$24*$V782,
IFERROR(Overheads!$O$49*$V782*AN782,0)
+IFERROR(Overheads!Q$59*$V782*(AN782/Overheads!Q$68),0))</f>
        <v>0</v>
      </c>
      <c r="AV782" s="215">
        <f ca="1">IF($AE782=FALSE,AO782*Overheads!$R$24*$V782,
IFERROR(Overheads!$O$49*$V782*AO782,0)
+IFERROR(Overheads!R$59*$V782*(AO782/Overheads!R$68),0))</f>
        <v>0</v>
      </c>
      <c r="AW782" s="215">
        <f ca="1">IF($AE782=FALSE,AP782*Overheads!$R$24*$V782,
IFERROR(Overheads!$O$49*$V782*AP782,0)
+IFERROR(Overheads!S$59*$V782*(AP782/Overheads!S$68),0))</f>
        <v>0</v>
      </c>
      <c r="AX782" s="215">
        <f ca="1">IF($AE782=FALSE,AQ782*Overheads!$R$24*$V782,
IFERROR(Overheads!$O$49*$V782*AQ782,0)
+IFERROR(Overheads!T$59*$V782*(AQ782/Overheads!T$68),0))</f>
        <v>0</v>
      </c>
      <c r="AY782" s="215">
        <f ca="1">IF($AE782=FALSE,AR782*Overheads!$R$24*$V782,
IFERROR(Overheads!$O$49*$V782*AR782,0)
+IFERROR(Overheads!U$59*$V782*(AR782/Overheads!U$68),0))</f>
        <v>0</v>
      </c>
      <c r="AZ782" s="155">
        <f t="shared" ca="1" si="571"/>
        <v>0</v>
      </c>
      <c r="BA782" s="165"/>
      <c r="BB782" s="215">
        <f ca="1">IF($AE782=FALSE,AN782*Overheads!$S$25,
IFERROR(Overheads!$O$50*AN782,0)
+IFERROR(Overheads!Q$60*(AN782/Overheads!Q$66),0))</f>
        <v>0</v>
      </c>
      <c r="BC782" s="215">
        <f ca="1">IF($AE782=FALSE,AO782*Overheads!$S$25,
IFERROR(Overheads!$O$50*AO782,0)
+IFERROR(Overheads!R$60*(AO782/Overheads!R$66),0))</f>
        <v>0</v>
      </c>
      <c r="BD782" s="215">
        <f ca="1">IF($AE782=FALSE,AP782*Overheads!$S$25,
IFERROR(Overheads!$O$50*AP782,0)
+IFERROR(Overheads!S$60*(AP782/Overheads!S$66),0))</f>
        <v>0</v>
      </c>
      <c r="BE782" s="215">
        <f ca="1">IF($AE782=FALSE,AQ782*Overheads!$S$25,
IFERROR(Overheads!$O$50*AQ782,0)
+IFERROR(Overheads!T$60*(AQ782/Overheads!T$66),0))</f>
        <v>0</v>
      </c>
      <c r="BF782" s="215">
        <f ca="1">IF($AE782=FALSE,AR782*Overheads!$S$25,
IFERROR(Overheads!$O$50*AR782,0)
+IFERROR(Overheads!U$60*(AR782/Overheads!U$66),0))</f>
        <v>0</v>
      </c>
      <c r="BG782" s="155">
        <f t="shared" ca="1" si="572"/>
        <v>0</v>
      </c>
      <c r="BH782" s="165"/>
      <c r="BI782" s="215">
        <f t="shared" ca="1" si="573"/>
        <v>0</v>
      </c>
      <c r="BJ782" s="215">
        <f t="shared" ca="1" si="539"/>
        <v>0</v>
      </c>
      <c r="BK782" s="215">
        <f t="shared" ca="1" si="540"/>
        <v>0</v>
      </c>
      <c r="BL782" s="215">
        <f t="shared" ca="1" si="541"/>
        <v>0</v>
      </c>
      <c r="BM782" s="215">
        <f t="shared" ca="1" si="542"/>
        <v>0</v>
      </c>
      <c r="BN782" s="155">
        <f t="shared" ca="1" si="574"/>
        <v>0</v>
      </c>
      <c r="BO782" s="165"/>
      <c r="BP782" s="187" cm="1">
        <f t="array" ref="BP782">IFERROR(IF($X782=$X781,BP781,INDEX(Forecast_Capex_Input!AC$12:AC$286,$X782)),0)</f>
        <v>0</v>
      </c>
      <c r="BQ782" s="187" cm="1">
        <f t="array" ref="BQ782">IFERROR(IF($X782=$X781,BQ781,INDEX(Forecast_Capex_Input!AD$12:AD$286,$X782)),0)</f>
        <v>0</v>
      </c>
      <c r="BR782" s="187" cm="1">
        <f t="array" ref="BR782">IFERROR(IF($X782=$X781,BR781,INDEX(Forecast_Capex_Input!AE$12:AE$286,$X782)),0)</f>
        <v>0</v>
      </c>
      <c r="BS782" s="187" cm="1">
        <f t="array" ref="BS782">IFERROR(IF($X782=$X781,BS781,INDEX(Forecast_Capex_Input!AF$12:AF$286,$X782)),0)</f>
        <v>0</v>
      </c>
      <c r="BT782" s="187" cm="1">
        <f t="array" ref="BT782">IFERROR(IF($X782=$X781,BT781,INDEX(Forecast_Capex_Input!AG$12:AG$286,$X782)),0)</f>
        <v>0</v>
      </c>
      <c r="BU782" s="165"/>
      <c r="BV782" s="215">
        <f t="shared" si="543"/>
        <v>0</v>
      </c>
      <c r="BW782" s="215">
        <f t="shared" si="544"/>
        <v>0</v>
      </c>
      <c r="BX782" s="215">
        <f t="shared" si="545"/>
        <v>0</v>
      </c>
      <c r="BY782" s="215">
        <f t="shared" si="546"/>
        <v>0</v>
      </c>
      <c r="BZ782" s="215">
        <f t="shared" si="547"/>
        <v>0</v>
      </c>
      <c r="CA782" s="155">
        <f t="shared" si="575"/>
        <v>0</v>
      </c>
      <c r="CB782" s="165"/>
      <c r="CC782" s="215">
        <f t="shared" si="548"/>
        <v>0</v>
      </c>
      <c r="CD782" s="215">
        <f t="shared" si="549"/>
        <v>0</v>
      </c>
      <c r="CE782" s="215">
        <f t="shared" si="550"/>
        <v>0</v>
      </c>
      <c r="CF782" s="215">
        <f t="shared" si="551"/>
        <v>0</v>
      </c>
      <c r="CG782" s="215">
        <f t="shared" si="552"/>
        <v>0</v>
      </c>
      <c r="CH782" s="155">
        <f t="shared" si="576"/>
        <v>0</v>
      </c>
      <c r="CI782" s="165"/>
      <c r="CJ782" s="215">
        <f t="shared" si="553"/>
        <v>0</v>
      </c>
      <c r="CK782" s="215">
        <f t="shared" si="554"/>
        <v>0</v>
      </c>
      <c r="CL782" s="215">
        <f t="shared" si="555"/>
        <v>0</v>
      </c>
      <c r="CM782" s="215">
        <f t="shared" si="556"/>
        <v>0</v>
      </c>
      <c r="CN782" s="215">
        <f t="shared" si="557"/>
        <v>0</v>
      </c>
      <c r="CO782" s="155">
        <f t="shared" si="577"/>
        <v>0</v>
      </c>
      <c r="CP782" s="165"/>
      <c r="CQ782" s="223">
        <f t="shared" si="558"/>
        <v>0</v>
      </c>
      <c r="CR782" s="223">
        <f t="shared" si="559"/>
        <v>0</v>
      </c>
      <c r="CS782" s="223">
        <f t="shared" si="560"/>
        <v>0</v>
      </c>
      <c r="CT782" s="223">
        <f t="shared" si="561"/>
        <v>0</v>
      </c>
      <c r="CU782" s="223">
        <f t="shared" si="562"/>
        <v>0</v>
      </c>
      <c r="CV782" s="155">
        <f t="shared" si="578"/>
        <v>0</v>
      </c>
      <c r="CW782" s="165"/>
      <c r="CX782" s="215">
        <f t="shared" si="579"/>
        <v>0</v>
      </c>
      <c r="CY782" s="215">
        <f t="shared" si="563"/>
        <v>0</v>
      </c>
      <c r="CZ782" s="215">
        <f t="shared" si="564"/>
        <v>0</v>
      </c>
      <c r="DA782" s="215">
        <f t="shared" si="565"/>
        <v>0</v>
      </c>
      <c r="DB782" s="215">
        <f t="shared" si="566"/>
        <v>0</v>
      </c>
      <c r="DC782" s="155">
        <f t="shared" si="580"/>
        <v>0</v>
      </c>
      <c r="DD782" s="165"/>
      <c r="DE782" s="188" t="b" cm="1">
        <f t="array" aca="1" ref="DE782" ca="1">OR($G782=Forecast_Capex_Input!$BF$8:$BF$10)</f>
        <v>0</v>
      </c>
      <c r="DF782" s="188" cm="1">
        <f t="array" aca="1" ref="DF782" ca="1">IFERROR(INDEX(Forecast_Capex_Input!BG$12:BG$286,$X782)
*(INDEX(Forecast_Capex_Input!$H$12:$H$286,$X782)=Repex),0)
*$DE782</f>
        <v>0</v>
      </c>
      <c r="DG782" s="188" cm="1">
        <f t="array" aca="1" ref="DG782" ca="1">IFERROR(INDEX(Forecast_Capex_Input!BH$12:BH$286,$X782)
*(INDEX(Forecast_Capex_Input!$H$12:$H$286,$X782)=Repex),0)
*$DE782</f>
        <v>0</v>
      </c>
      <c r="DH782" s="188" cm="1">
        <f t="array" aca="1" ref="DH782" ca="1">IFERROR(INDEX(Forecast_Capex_Input!BI$12:BI$286,$X782)
*(INDEX(Forecast_Capex_Input!$H$12:$H$286,$X782)=Repex),0)
*$DE782</f>
        <v>0</v>
      </c>
      <c r="DI782" s="188" cm="1">
        <f t="array" aca="1" ref="DI782" ca="1">IFERROR(INDEX(Forecast_Capex_Input!BJ$12:BJ$286,$X782)
*(INDEX(Forecast_Capex_Input!$H$12:$H$286,$X782)=Repex),0)
*$DE782</f>
        <v>0</v>
      </c>
      <c r="DJ782" s="188" cm="1">
        <f t="array" aca="1" ref="DJ782" ca="1">IFERROR(INDEX(Forecast_Capex_Input!BK$12:BK$286,$X782)
*(INDEX(Forecast_Capex_Input!$H$12:$H$286,$X782)=Repex),0)
*$DE782</f>
        <v>0</v>
      </c>
      <c r="DK782" s="188" cm="1">
        <f t="array" aca="1" ref="DK782" ca="1">IFERROR(INDEX(Forecast_Capex_Input!BL$12:BL$286,$X782)
*(INDEX(Forecast_Capex_Input!$H$12:$H$286,$X782)=Repex),0)
*$DE782</f>
        <v>0</v>
      </c>
      <c r="DL782" s="165"/>
      <c r="DM782" s="188" t="b" cm="1">
        <f t="array" aca="1" ref="DM782" ca="1">OR($G782=Forecast_Capex_Input!$BN$8:$BN$9)</f>
        <v>0</v>
      </c>
      <c r="DN782" s="188" cm="1">
        <f t="array" aca="1" ref="DN782" ca="1">IFERROR(INDEX(Forecast_Capex_Input!BO$12:BO$286,$X782)
*(INDEX(Forecast_Capex_Input!$H$12:$H$286,$X782)=Repex),0)
*$DM782</f>
        <v>0</v>
      </c>
      <c r="DO782" s="188" cm="1">
        <f t="array" aca="1" ref="DO782" ca="1">IFERROR(INDEX(Forecast_Capex_Input!BP$12:BP$286,$X782)
*(INDEX(Forecast_Capex_Input!$H$12:$H$286,$X782)=Repex),0)
*$DM782</f>
        <v>0</v>
      </c>
      <c r="DP782" s="188" cm="1">
        <f t="array" aca="1" ref="DP782" ca="1">IFERROR(INDEX(Forecast_Capex_Input!BQ$12:BQ$286,$X782)
*(INDEX(Forecast_Capex_Input!$H$12:$H$286,$X782)=Repex),0)
*$DM782</f>
        <v>0</v>
      </c>
      <c r="DQ782" s="188" cm="1">
        <f t="array" aca="1" ref="DQ782" ca="1">IFERROR(INDEX(Forecast_Capex_Input!BR$12:BR$286,$X782)
*(INDEX(Forecast_Capex_Input!$H$12:$H$286,$X782)=Repex),0)
*$DM782</f>
        <v>0</v>
      </c>
      <c r="DR782" s="188" cm="1">
        <f t="array" aca="1" ref="DR782" ca="1">IFERROR(INDEX(Forecast_Capex_Input!BS$12:BS$286,$X782)
*(INDEX(Forecast_Capex_Input!$H$12:$H$286,$X782)=Repex),0)
*$DM782</f>
        <v>0</v>
      </c>
      <c r="DS782" s="165"/>
      <c r="DT782" s="188" t="b" cm="1">
        <f t="array" aca="1" ref="DT782" ca="1">OR($G782=Forecast_Capex_Input!$BU$8:$BU$10)</f>
        <v>0</v>
      </c>
      <c r="DU782" s="188" cm="1">
        <f t="array" aca="1" ref="DU782" ca="1">IFERROR(INDEX(Forecast_Capex_Input!BV$12:BV$286,$X782)
*(INDEX(Forecast_Capex_Input!$H$12:$H$286,$X782)=Repex),0)
*$DT782</f>
        <v>0</v>
      </c>
      <c r="DV782" s="188" cm="1">
        <f t="array" aca="1" ref="DV782" ca="1">IFERROR(INDEX(Forecast_Capex_Input!BW$12:BW$286,$X782)
*(INDEX(Forecast_Capex_Input!$H$12:$H$286,$X782)=Repex),0)
*$DT782</f>
        <v>0</v>
      </c>
      <c r="DW782" s="188" cm="1">
        <f t="array" aca="1" ref="DW782" ca="1">IFERROR(INDEX(Forecast_Capex_Input!BX$12:BX$286,$X782)
*(INDEX(Forecast_Capex_Input!$H$12:$H$286,$X782)=Repex),0)
*$DT782</f>
        <v>0</v>
      </c>
      <c r="DX782" s="188" cm="1">
        <f t="array" aca="1" ref="DX782" ca="1">IFERROR(INDEX(Forecast_Capex_Input!BY$12:BY$286,$X782)
*(INDEX(Forecast_Capex_Input!$H$12:$H$286,$X782)=Repex),0)
*$DT782</f>
        <v>0</v>
      </c>
      <c r="DY782" s="188" cm="1">
        <f t="array" aca="1" ref="DY782" ca="1">IFERROR(INDEX(Forecast_Capex_Input!BZ$12:BZ$286,$X782)
*(INDEX(Forecast_Capex_Input!$H$12:$H$286,$X782)=Repex),0)
*$DT782</f>
        <v>0</v>
      </c>
      <c r="DZ782" s="188" cm="1">
        <f t="array" aca="1" ref="DZ782" ca="1">IFERROR(INDEX(Forecast_Capex_Input!CA$12:CA$286,$X782)
*(INDEX(Forecast_Capex_Input!$H$12:$H$286,$X782)=Repex),0)
*$DT782</f>
        <v>0</v>
      </c>
      <c r="EA782" s="188" cm="1">
        <f t="array" aca="1" ref="EA782" ca="1">IFERROR(INDEX(Forecast_Capex_Input!CB$12:CB$286,$X782)
*(INDEX(Forecast_Capex_Input!$H$12:$H$286,$X782)=Repex),0)
*$DT782</f>
        <v>0</v>
      </c>
      <c r="EB782" s="188" cm="1">
        <f t="array" aca="1" ref="EB782" ca="1">IFERROR(INDEX(Forecast_Capex_Input!CC$12:CC$286,$X782)
*(INDEX(Forecast_Capex_Input!$H$12:$H$286,$X782)=Repex),0)
*$DT782</f>
        <v>0</v>
      </c>
      <c r="EC782" s="165"/>
      <c r="ED782" s="226" t="str">
        <f t="shared" si="567"/>
        <v>N/A</v>
      </c>
      <c r="EE782" s="174" t="s">
        <v>15</v>
      </c>
    </row>
    <row r="783" spans="3:135" x14ac:dyDescent="0.2">
      <c r="C783" s="174">
        <f t="shared" si="568"/>
        <v>773</v>
      </c>
      <c r="D783" s="167" t="str" cm="1">
        <f t="array" ref="D783">IFERROR(INDEX(Forecast_Capex_Input!$D$12:$D$286,$X783),NA)</f>
        <v>N/A</v>
      </c>
      <c r="E783" s="172" t="str" cm="1">
        <f t="array" ref="E783">IF($X783=NA,NA,INDEX(Forecast_Capex_Input!$E$12:$E$286,$X783))</f>
        <v>N/A</v>
      </c>
      <c r="F783" s="167" t="str" cm="1">
        <f t="array" aca="1" ref="F783" ca="1">IFERROR(INDEX(General!$E$25:$E$26,$Y783),NA)</f>
        <v>N/A</v>
      </c>
      <c r="G783" s="167" t="str" cm="1">
        <f t="array" aca="1" ref="G783" ca="1">IFERROR(INDEX(Forecast_Capex_Input!$AI$11:$BB$11,$AA783),NA)</f>
        <v>N/A</v>
      </c>
      <c r="H783" s="189" t="str" cm="1">
        <f t="array" aca="1" ref="H783" ca="1">IFERROR(INDEX(Forecast_Capex_Input!$AI$12:$BB$286,$X783,$AA783),NA)</f>
        <v>N/A</v>
      </c>
      <c r="I783" s="199" t="str" cm="1">
        <f t="array" ref="I783">IFERROR(INDEX(Forecast_Capex_Input!$F$12:$F$286,$X783),NA)</f>
        <v>N/A</v>
      </c>
      <c r="J783" s="199" t="str" cm="1">
        <f t="array" ref="J783">IFERROR(INDEX(Forecast_Capex_Input!G$12:G$286,$X783),NA)</f>
        <v>N/A</v>
      </c>
      <c r="K783" s="199" t="str" cm="1">
        <f t="array" ref="K783">IFERROR(INDEX(Forecast_Capex_Input!H$12:H$286,$X783),NA)</f>
        <v>N/A</v>
      </c>
      <c r="L783" s="199" t="str" cm="1">
        <f t="array" ref="L783">IFERROR(INDEX(Forecast_Capex_Input!I$12:I$286,$X783),NA)</f>
        <v>N/A</v>
      </c>
      <c r="M783" s="199" t="str" cm="1">
        <f t="array" ref="M783">IFERROR(INDEX(Forecast_Capex_Input!J$12:J$286,$X783),NA)</f>
        <v>N/A</v>
      </c>
      <c r="N783" s="199" t="str" cm="1">
        <f t="array" ref="N783">IFERROR(INDEX(Forecast_Capex_Input!K$12:K$286,$X783),NA)</f>
        <v>N/A</v>
      </c>
      <c r="O783" s="199" t="str" cm="1">
        <f t="array" ref="O783">IFERROR(INDEX(Forecast_Capex_Input!L$12:L$286,$X783),NA)</f>
        <v>N/A</v>
      </c>
      <c r="P783" s="199" t="str" cm="1">
        <f t="array" ref="P783">IFERROR(INDEX(Forecast_Capex_Input!M$12:M$286,$X783),NA)</f>
        <v>N/A</v>
      </c>
      <c r="Q783" s="172" t="str" cm="1">
        <f t="array" ref="Q783">IFERROR(INDEX(Forecast_Capex_Input!N$12:N$286,$X783),NA)</f>
        <v>N/A</v>
      </c>
      <c r="R783" s="265" cm="1">
        <f t="array" ref="R783">IFERROR(INDEX(Forecast_Capex_Input!O$12:O$286,$X783),0)</f>
        <v>0</v>
      </c>
      <c r="S783" s="172" cm="1">
        <f t="array" ref="S783">IFERROR(INDEX(Forecast_Capex_Input!P$12:P$286,$X783),0)</f>
        <v>0</v>
      </c>
      <c r="T783" s="199" t="str" cm="1">
        <f t="array" aca="1" ref="T783" ca="1">IFERROR(INDEX(General!$K$84:$K$103,$AA783),NA)</f>
        <v>N/A</v>
      </c>
      <c r="U783" s="188" cm="1">
        <f t="array" aca="1" ref="U783" ca="1">IFERROR(
IF($F783=General!$E$25,INDEX(Forecast_Capex_Input!S$12:S$286,$X783),
INDEX(Forecast_Capex_Input!T$12:T$286,$X783)),0)</f>
        <v>0</v>
      </c>
      <c r="V783" s="222" t="b">
        <f>IFERROR(INDEX(Overheads!$T$19:$T$26,MATCH($I783,Overheads!$E$19:$E$26,0)),FALSE)</f>
        <v>0</v>
      </c>
      <c r="W783" s="165"/>
      <c r="X783" s="174" t="str">
        <f>IFERROR(
IF(MATCH($C783,Forecast_Capex_Input!$CI$12:$CI$286,1)+1&gt;MAX(Forecast_Capex_Input!$C$12:$C$286),NA,
MATCH($C783,Forecast_Capex_Input!$CI$12:$CI$286,1)+1),1)</f>
        <v>N/A</v>
      </c>
      <c r="Y783" s="174" t="str" cm="1">
        <f t="array" aca="1" ref="Y783" ca="1">IFERROR(
IF(X782&lt;&gt;X783,1,
IF(COUNTIF(OFFSET(Y782,0,0,-INDEX(Forecast_Capex_Input!$CG$12:$CG$286,$X783)),Y782)=INDEX(Forecast_Capex_Input!$CG$12:$CG$286,$X783),Y782+1,Y782)),NA)</f>
        <v>N/A</v>
      </c>
      <c r="Z783" s="174" t="str" cm="1">
        <f t="array" ref="Z783">IFERROR($C783-IF($X783=1,1,INDEX(Forecast_Capex_Input!$CI$12:$CI$286,$X783-1))+1,NA)</f>
        <v>N/A</v>
      </c>
      <c r="AA783" s="174" t="str" cm="1">
        <f t="array" aca="1" ref="AA783" ca="1">IFERROR(IF(Y783=1,
INDEX(Forecast_Capex_Input!$AI$10:$BB$10,SMALL(IF(INDEX(Forecast_Capex_Input!$AI$12:$BB$286,$X783,0)&gt;0,COLUMN(Forecast_Capex_Input!$AI$10:$BB$10)-COLUMN(Forecast_Capex_Input!$AI$12)+1),ROWS(OFFSET(AA782,0,0,-$Z783)))),
OFFSET(AA782,-INDEX(Forecast_Capex_Input!$CG$12:$CG$286,$X783)+1,0)),NA)</f>
        <v>N/A</v>
      </c>
      <c r="AB783" s="174" t="str">
        <f t="shared" ca="1" si="537"/>
        <v>N/A</v>
      </c>
      <c r="AC783" s="222" t="b">
        <f t="shared" si="569"/>
        <v>0</v>
      </c>
      <c r="AD783" s="220" t="b">
        <v>0</v>
      </c>
      <c r="AE783" s="222" t="b">
        <f t="shared" si="538"/>
        <v>1</v>
      </c>
      <c r="AF783" s="165"/>
      <c r="AG783" s="215">
        <v>0</v>
      </c>
      <c r="AH783" s="215">
        <v>0</v>
      </c>
      <c r="AI783" s="215">
        <v>0</v>
      </c>
      <c r="AJ783" s="215">
        <v>0</v>
      </c>
      <c r="AK783" s="215">
        <v>0</v>
      </c>
      <c r="AL783" s="155">
        <v>0</v>
      </c>
      <c r="AM783" s="165"/>
      <c r="AN783" s="215" cm="1">
        <f t="array" aca="1" ref="AN783" ca="1">IFERROR(INDEX(General!O$33:O$34,$AB783)
*AG783,0)</f>
        <v>0</v>
      </c>
      <c r="AO783" s="215" cm="1">
        <f t="array" aca="1" ref="AO783" ca="1">IFERROR(INDEX(General!P$33:P$34,$AB783)
*AH783,0)</f>
        <v>0</v>
      </c>
      <c r="AP783" s="215" cm="1">
        <f t="array" aca="1" ref="AP783" ca="1">IFERROR(INDEX(General!Q$33:Q$34,$AB783)
*AI783,0)</f>
        <v>0</v>
      </c>
      <c r="AQ783" s="215" cm="1">
        <f t="array" aca="1" ref="AQ783" ca="1">IFERROR(INDEX(General!R$33:R$34,$AB783)
*AJ783,0)</f>
        <v>0</v>
      </c>
      <c r="AR783" s="215" cm="1">
        <f t="array" aca="1" ref="AR783" ca="1">IFERROR(INDEX(General!S$33:S$34,$AB783)
*AK783,0)</f>
        <v>0</v>
      </c>
      <c r="AS783" s="155">
        <f t="shared" ca="1" si="570"/>
        <v>0</v>
      </c>
      <c r="AT783" s="165"/>
      <c r="AU783" s="215">
        <f ca="1">IF($AE783=FALSE,AN783*Overheads!$R$24*$V783,
IFERROR(Overheads!$O$49*$V783*AN783,0)
+IFERROR(Overheads!Q$59*$V783*(AN783/Overheads!Q$68),0))</f>
        <v>0</v>
      </c>
      <c r="AV783" s="215">
        <f ca="1">IF($AE783=FALSE,AO783*Overheads!$R$24*$V783,
IFERROR(Overheads!$O$49*$V783*AO783,0)
+IFERROR(Overheads!R$59*$V783*(AO783/Overheads!R$68),0))</f>
        <v>0</v>
      </c>
      <c r="AW783" s="215">
        <f ca="1">IF($AE783=FALSE,AP783*Overheads!$R$24*$V783,
IFERROR(Overheads!$O$49*$V783*AP783,0)
+IFERROR(Overheads!S$59*$V783*(AP783/Overheads!S$68),0))</f>
        <v>0</v>
      </c>
      <c r="AX783" s="215">
        <f ca="1">IF($AE783=FALSE,AQ783*Overheads!$R$24*$V783,
IFERROR(Overheads!$O$49*$V783*AQ783,0)
+IFERROR(Overheads!T$59*$V783*(AQ783/Overheads!T$68),0))</f>
        <v>0</v>
      </c>
      <c r="AY783" s="215">
        <f ca="1">IF($AE783=FALSE,AR783*Overheads!$R$24*$V783,
IFERROR(Overheads!$O$49*$V783*AR783,0)
+IFERROR(Overheads!U$59*$V783*(AR783/Overheads!U$68),0))</f>
        <v>0</v>
      </c>
      <c r="AZ783" s="155">
        <f t="shared" ca="1" si="571"/>
        <v>0</v>
      </c>
      <c r="BA783" s="165"/>
      <c r="BB783" s="215">
        <f ca="1">IF($AE783=FALSE,AN783*Overheads!$S$25,
IFERROR(Overheads!$O$50*AN783,0)
+IFERROR(Overheads!Q$60*(AN783/Overheads!Q$66),0))</f>
        <v>0</v>
      </c>
      <c r="BC783" s="215">
        <f ca="1">IF($AE783=FALSE,AO783*Overheads!$S$25,
IFERROR(Overheads!$O$50*AO783,0)
+IFERROR(Overheads!R$60*(AO783/Overheads!R$66),0))</f>
        <v>0</v>
      </c>
      <c r="BD783" s="215">
        <f ca="1">IF($AE783=FALSE,AP783*Overheads!$S$25,
IFERROR(Overheads!$O$50*AP783,0)
+IFERROR(Overheads!S$60*(AP783/Overheads!S$66),0))</f>
        <v>0</v>
      </c>
      <c r="BE783" s="215">
        <f ca="1">IF($AE783=FALSE,AQ783*Overheads!$S$25,
IFERROR(Overheads!$O$50*AQ783,0)
+IFERROR(Overheads!T$60*(AQ783/Overheads!T$66),0))</f>
        <v>0</v>
      </c>
      <c r="BF783" s="215">
        <f ca="1">IF($AE783=FALSE,AR783*Overheads!$S$25,
IFERROR(Overheads!$O$50*AR783,0)
+IFERROR(Overheads!U$60*(AR783/Overheads!U$66),0))</f>
        <v>0</v>
      </c>
      <c r="BG783" s="155">
        <f t="shared" ca="1" si="572"/>
        <v>0</v>
      </c>
      <c r="BH783" s="165"/>
      <c r="BI783" s="215">
        <f t="shared" ca="1" si="573"/>
        <v>0</v>
      </c>
      <c r="BJ783" s="215">
        <f t="shared" ca="1" si="539"/>
        <v>0</v>
      </c>
      <c r="BK783" s="215">
        <f t="shared" ca="1" si="540"/>
        <v>0</v>
      </c>
      <c r="BL783" s="215">
        <f t="shared" ca="1" si="541"/>
        <v>0</v>
      </c>
      <c r="BM783" s="215">
        <f t="shared" ca="1" si="542"/>
        <v>0</v>
      </c>
      <c r="BN783" s="155">
        <f t="shared" ca="1" si="574"/>
        <v>0</v>
      </c>
      <c r="BO783" s="165"/>
      <c r="BP783" s="187" cm="1">
        <f t="array" ref="BP783">IFERROR(IF($X783=$X782,BP782,INDEX(Forecast_Capex_Input!AC$12:AC$286,$X783)),0)</f>
        <v>0</v>
      </c>
      <c r="BQ783" s="187" cm="1">
        <f t="array" ref="BQ783">IFERROR(IF($X783=$X782,BQ782,INDEX(Forecast_Capex_Input!AD$12:AD$286,$X783)),0)</f>
        <v>0</v>
      </c>
      <c r="BR783" s="187" cm="1">
        <f t="array" ref="BR783">IFERROR(IF($X783=$X782,BR782,INDEX(Forecast_Capex_Input!AE$12:AE$286,$X783)),0)</f>
        <v>0</v>
      </c>
      <c r="BS783" s="187" cm="1">
        <f t="array" ref="BS783">IFERROR(IF($X783=$X782,BS782,INDEX(Forecast_Capex_Input!AF$12:AF$286,$X783)),0)</f>
        <v>0</v>
      </c>
      <c r="BT783" s="187" cm="1">
        <f t="array" ref="BT783">IFERROR(IF($X783=$X782,BT782,INDEX(Forecast_Capex_Input!AG$12:AG$286,$X783)),0)</f>
        <v>0</v>
      </c>
      <c r="BU783" s="165"/>
      <c r="BV783" s="215">
        <f t="shared" si="543"/>
        <v>0</v>
      </c>
      <c r="BW783" s="215">
        <f t="shared" si="544"/>
        <v>0</v>
      </c>
      <c r="BX783" s="215">
        <f t="shared" si="545"/>
        <v>0</v>
      </c>
      <c r="BY783" s="215">
        <f t="shared" si="546"/>
        <v>0</v>
      </c>
      <c r="BZ783" s="215">
        <f t="shared" si="547"/>
        <v>0</v>
      </c>
      <c r="CA783" s="155">
        <f t="shared" si="575"/>
        <v>0</v>
      </c>
      <c r="CB783" s="165"/>
      <c r="CC783" s="215">
        <f t="shared" si="548"/>
        <v>0</v>
      </c>
      <c r="CD783" s="215">
        <f t="shared" si="549"/>
        <v>0</v>
      </c>
      <c r="CE783" s="215">
        <f t="shared" si="550"/>
        <v>0</v>
      </c>
      <c r="CF783" s="215">
        <f t="shared" si="551"/>
        <v>0</v>
      </c>
      <c r="CG783" s="215">
        <f t="shared" si="552"/>
        <v>0</v>
      </c>
      <c r="CH783" s="155">
        <f t="shared" si="576"/>
        <v>0</v>
      </c>
      <c r="CI783" s="165"/>
      <c r="CJ783" s="215">
        <f t="shared" si="553"/>
        <v>0</v>
      </c>
      <c r="CK783" s="215">
        <f t="shared" si="554"/>
        <v>0</v>
      </c>
      <c r="CL783" s="215">
        <f t="shared" si="555"/>
        <v>0</v>
      </c>
      <c r="CM783" s="215">
        <f t="shared" si="556"/>
        <v>0</v>
      </c>
      <c r="CN783" s="215">
        <f t="shared" si="557"/>
        <v>0</v>
      </c>
      <c r="CO783" s="155">
        <f t="shared" si="577"/>
        <v>0</v>
      </c>
      <c r="CP783" s="165"/>
      <c r="CQ783" s="223">
        <f t="shared" si="558"/>
        <v>0</v>
      </c>
      <c r="CR783" s="223">
        <f t="shared" si="559"/>
        <v>0</v>
      </c>
      <c r="CS783" s="223">
        <f t="shared" si="560"/>
        <v>0</v>
      </c>
      <c r="CT783" s="223">
        <f t="shared" si="561"/>
        <v>0</v>
      </c>
      <c r="CU783" s="223">
        <f t="shared" si="562"/>
        <v>0</v>
      </c>
      <c r="CV783" s="155">
        <f t="shared" si="578"/>
        <v>0</v>
      </c>
      <c r="CW783" s="165"/>
      <c r="CX783" s="215">
        <f t="shared" si="579"/>
        <v>0</v>
      </c>
      <c r="CY783" s="215">
        <f t="shared" si="563"/>
        <v>0</v>
      </c>
      <c r="CZ783" s="215">
        <f t="shared" si="564"/>
        <v>0</v>
      </c>
      <c r="DA783" s="215">
        <f t="shared" si="565"/>
        <v>0</v>
      </c>
      <c r="DB783" s="215">
        <f t="shared" si="566"/>
        <v>0</v>
      </c>
      <c r="DC783" s="155">
        <f t="shared" si="580"/>
        <v>0</v>
      </c>
      <c r="DD783" s="165"/>
      <c r="DE783" s="188" t="b" cm="1">
        <f t="array" aca="1" ref="DE783" ca="1">OR($G783=Forecast_Capex_Input!$BF$8:$BF$10)</f>
        <v>0</v>
      </c>
      <c r="DF783" s="188" cm="1">
        <f t="array" aca="1" ref="DF783" ca="1">IFERROR(INDEX(Forecast_Capex_Input!BG$12:BG$286,$X783)
*(INDEX(Forecast_Capex_Input!$H$12:$H$286,$X783)=Repex),0)
*$DE783</f>
        <v>0</v>
      </c>
      <c r="DG783" s="188" cm="1">
        <f t="array" aca="1" ref="DG783" ca="1">IFERROR(INDEX(Forecast_Capex_Input!BH$12:BH$286,$X783)
*(INDEX(Forecast_Capex_Input!$H$12:$H$286,$X783)=Repex),0)
*$DE783</f>
        <v>0</v>
      </c>
      <c r="DH783" s="188" cm="1">
        <f t="array" aca="1" ref="DH783" ca="1">IFERROR(INDEX(Forecast_Capex_Input!BI$12:BI$286,$X783)
*(INDEX(Forecast_Capex_Input!$H$12:$H$286,$X783)=Repex),0)
*$DE783</f>
        <v>0</v>
      </c>
      <c r="DI783" s="188" cm="1">
        <f t="array" aca="1" ref="DI783" ca="1">IFERROR(INDEX(Forecast_Capex_Input!BJ$12:BJ$286,$X783)
*(INDEX(Forecast_Capex_Input!$H$12:$H$286,$X783)=Repex),0)
*$DE783</f>
        <v>0</v>
      </c>
      <c r="DJ783" s="188" cm="1">
        <f t="array" aca="1" ref="DJ783" ca="1">IFERROR(INDEX(Forecast_Capex_Input!BK$12:BK$286,$X783)
*(INDEX(Forecast_Capex_Input!$H$12:$H$286,$X783)=Repex),0)
*$DE783</f>
        <v>0</v>
      </c>
      <c r="DK783" s="188" cm="1">
        <f t="array" aca="1" ref="DK783" ca="1">IFERROR(INDEX(Forecast_Capex_Input!BL$12:BL$286,$X783)
*(INDEX(Forecast_Capex_Input!$H$12:$H$286,$X783)=Repex),0)
*$DE783</f>
        <v>0</v>
      </c>
      <c r="DL783" s="165"/>
      <c r="DM783" s="188" t="b" cm="1">
        <f t="array" aca="1" ref="DM783" ca="1">OR($G783=Forecast_Capex_Input!$BN$8:$BN$9)</f>
        <v>0</v>
      </c>
      <c r="DN783" s="188" cm="1">
        <f t="array" aca="1" ref="DN783" ca="1">IFERROR(INDEX(Forecast_Capex_Input!BO$12:BO$286,$X783)
*(INDEX(Forecast_Capex_Input!$H$12:$H$286,$X783)=Repex),0)
*$DM783</f>
        <v>0</v>
      </c>
      <c r="DO783" s="188" cm="1">
        <f t="array" aca="1" ref="DO783" ca="1">IFERROR(INDEX(Forecast_Capex_Input!BP$12:BP$286,$X783)
*(INDEX(Forecast_Capex_Input!$H$12:$H$286,$X783)=Repex),0)
*$DM783</f>
        <v>0</v>
      </c>
      <c r="DP783" s="188" cm="1">
        <f t="array" aca="1" ref="DP783" ca="1">IFERROR(INDEX(Forecast_Capex_Input!BQ$12:BQ$286,$X783)
*(INDEX(Forecast_Capex_Input!$H$12:$H$286,$X783)=Repex),0)
*$DM783</f>
        <v>0</v>
      </c>
      <c r="DQ783" s="188" cm="1">
        <f t="array" aca="1" ref="DQ783" ca="1">IFERROR(INDEX(Forecast_Capex_Input!BR$12:BR$286,$X783)
*(INDEX(Forecast_Capex_Input!$H$12:$H$286,$X783)=Repex),0)
*$DM783</f>
        <v>0</v>
      </c>
      <c r="DR783" s="188" cm="1">
        <f t="array" aca="1" ref="DR783" ca="1">IFERROR(INDEX(Forecast_Capex_Input!BS$12:BS$286,$X783)
*(INDEX(Forecast_Capex_Input!$H$12:$H$286,$X783)=Repex),0)
*$DM783</f>
        <v>0</v>
      </c>
      <c r="DS783" s="165"/>
      <c r="DT783" s="188" t="b" cm="1">
        <f t="array" aca="1" ref="DT783" ca="1">OR($G783=Forecast_Capex_Input!$BU$8:$BU$10)</f>
        <v>0</v>
      </c>
      <c r="DU783" s="188" cm="1">
        <f t="array" aca="1" ref="DU783" ca="1">IFERROR(INDEX(Forecast_Capex_Input!BV$12:BV$286,$X783)
*(INDEX(Forecast_Capex_Input!$H$12:$H$286,$X783)=Repex),0)
*$DT783</f>
        <v>0</v>
      </c>
      <c r="DV783" s="188" cm="1">
        <f t="array" aca="1" ref="DV783" ca="1">IFERROR(INDEX(Forecast_Capex_Input!BW$12:BW$286,$X783)
*(INDEX(Forecast_Capex_Input!$H$12:$H$286,$X783)=Repex),0)
*$DT783</f>
        <v>0</v>
      </c>
      <c r="DW783" s="188" cm="1">
        <f t="array" aca="1" ref="DW783" ca="1">IFERROR(INDEX(Forecast_Capex_Input!BX$12:BX$286,$X783)
*(INDEX(Forecast_Capex_Input!$H$12:$H$286,$X783)=Repex),0)
*$DT783</f>
        <v>0</v>
      </c>
      <c r="DX783" s="188" cm="1">
        <f t="array" aca="1" ref="DX783" ca="1">IFERROR(INDEX(Forecast_Capex_Input!BY$12:BY$286,$X783)
*(INDEX(Forecast_Capex_Input!$H$12:$H$286,$X783)=Repex),0)
*$DT783</f>
        <v>0</v>
      </c>
      <c r="DY783" s="188" cm="1">
        <f t="array" aca="1" ref="DY783" ca="1">IFERROR(INDEX(Forecast_Capex_Input!BZ$12:BZ$286,$X783)
*(INDEX(Forecast_Capex_Input!$H$12:$H$286,$X783)=Repex),0)
*$DT783</f>
        <v>0</v>
      </c>
      <c r="DZ783" s="188" cm="1">
        <f t="array" aca="1" ref="DZ783" ca="1">IFERROR(INDEX(Forecast_Capex_Input!CA$12:CA$286,$X783)
*(INDEX(Forecast_Capex_Input!$H$12:$H$286,$X783)=Repex),0)
*$DT783</f>
        <v>0</v>
      </c>
      <c r="EA783" s="188" cm="1">
        <f t="array" aca="1" ref="EA783" ca="1">IFERROR(INDEX(Forecast_Capex_Input!CB$12:CB$286,$X783)
*(INDEX(Forecast_Capex_Input!$H$12:$H$286,$X783)=Repex),0)
*$DT783</f>
        <v>0</v>
      </c>
      <c r="EB783" s="188" cm="1">
        <f t="array" aca="1" ref="EB783" ca="1">IFERROR(INDEX(Forecast_Capex_Input!CC$12:CC$286,$X783)
*(INDEX(Forecast_Capex_Input!$H$12:$H$286,$X783)=Repex),0)
*$DT783</f>
        <v>0</v>
      </c>
      <c r="EC783" s="165"/>
      <c r="ED783" s="226" t="str">
        <f t="shared" si="567"/>
        <v>N/A</v>
      </c>
      <c r="EE783" s="174" t="s">
        <v>15</v>
      </c>
    </row>
    <row r="784" spans="3:135" x14ac:dyDescent="0.2">
      <c r="C784" s="174">
        <f t="shared" si="568"/>
        <v>774</v>
      </c>
      <c r="D784" s="167" t="str" cm="1">
        <f t="array" ref="D784">IFERROR(INDEX(Forecast_Capex_Input!$D$12:$D$286,$X784),NA)</f>
        <v>N/A</v>
      </c>
      <c r="E784" s="172" t="str" cm="1">
        <f t="array" ref="E784">IF($X784=NA,NA,INDEX(Forecast_Capex_Input!$E$12:$E$286,$X784))</f>
        <v>N/A</v>
      </c>
      <c r="F784" s="167" t="str" cm="1">
        <f t="array" aca="1" ref="F784" ca="1">IFERROR(INDEX(General!$E$25:$E$26,$Y784),NA)</f>
        <v>N/A</v>
      </c>
      <c r="G784" s="167" t="str" cm="1">
        <f t="array" aca="1" ref="G784" ca="1">IFERROR(INDEX(Forecast_Capex_Input!$AI$11:$BB$11,$AA784),NA)</f>
        <v>N/A</v>
      </c>
      <c r="H784" s="189" t="str" cm="1">
        <f t="array" aca="1" ref="H784" ca="1">IFERROR(INDEX(Forecast_Capex_Input!$AI$12:$BB$286,$X784,$AA784),NA)</f>
        <v>N/A</v>
      </c>
      <c r="I784" s="199" t="str" cm="1">
        <f t="array" ref="I784">IFERROR(INDEX(Forecast_Capex_Input!$F$12:$F$286,$X784),NA)</f>
        <v>N/A</v>
      </c>
      <c r="J784" s="199" t="str" cm="1">
        <f t="array" ref="J784">IFERROR(INDEX(Forecast_Capex_Input!G$12:G$286,$X784),NA)</f>
        <v>N/A</v>
      </c>
      <c r="K784" s="199" t="str" cm="1">
        <f t="array" ref="K784">IFERROR(INDEX(Forecast_Capex_Input!H$12:H$286,$X784),NA)</f>
        <v>N/A</v>
      </c>
      <c r="L784" s="199" t="str" cm="1">
        <f t="array" ref="L784">IFERROR(INDEX(Forecast_Capex_Input!I$12:I$286,$X784),NA)</f>
        <v>N/A</v>
      </c>
      <c r="M784" s="199" t="str" cm="1">
        <f t="array" ref="M784">IFERROR(INDEX(Forecast_Capex_Input!J$12:J$286,$X784),NA)</f>
        <v>N/A</v>
      </c>
      <c r="N784" s="199" t="str" cm="1">
        <f t="array" ref="N784">IFERROR(INDEX(Forecast_Capex_Input!K$12:K$286,$X784),NA)</f>
        <v>N/A</v>
      </c>
      <c r="O784" s="199" t="str" cm="1">
        <f t="array" ref="O784">IFERROR(INDEX(Forecast_Capex_Input!L$12:L$286,$X784),NA)</f>
        <v>N/A</v>
      </c>
      <c r="P784" s="199" t="str" cm="1">
        <f t="array" ref="P784">IFERROR(INDEX(Forecast_Capex_Input!M$12:M$286,$X784),NA)</f>
        <v>N/A</v>
      </c>
      <c r="Q784" s="172" t="str" cm="1">
        <f t="array" ref="Q784">IFERROR(INDEX(Forecast_Capex_Input!N$12:N$286,$X784),NA)</f>
        <v>N/A</v>
      </c>
      <c r="R784" s="265" cm="1">
        <f t="array" ref="R784">IFERROR(INDEX(Forecast_Capex_Input!O$12:O$286,$X784),0)</f>
        <v>0</v>
      </c>
      <c r="S784" s="172" cm="1">
        <f t="array" ref="S784">IFERROR(INDEX(Forecast_Capex_Input!P$12:P$286,$X784),0)</f>
        <v>0</v>
      </c>
      <c r="T784" s="199" t="str" cm="1">
        <f t="array" aca="1" ref="T784" ca="1">IFERROR(INDEX(General!$K$84:$K$103,$AA784),NA)</f>
        <v>N/A</v>
      </c>
      <c r="U784" s="188" cm="1">
        <f t="array" aca="1" ref="U784" ca="1">IFERROR(
IF($F784=General!$E$25,INDEX(Forecast_Capex_Input!S$12:S$286,$X784),
INDEX(Forecast_Capex_Input!T$12:T$286,$X784)),0)</f>
        <v>0</v>
      </c>
      <c r="V784" s="222" t="b">
        <f>IFERROR(INDEX(Overheads!$T$19:$T$26,MATCH($I784,Overheads!$E$19:$E$26,0)),FALSE)</f>
        <v>0</v>
      </c>
      <c r="W784" s="165"/>
      <c r="X784" s="174" t="str">
        <f>IFERROR(
IF(MATCH($C784,Forecast_Capex_Input!$CI$12:$CI$286,1)+1&gt;MAX(Forecast_Capex_Input!$C$12:$C$286),NA,
MATCH($C784,Forecast_Capex_Input!$CI$12:$CI$286,1)+1),1)</f>
        <v>N/A</v>
      </c>
      <c r="Y784" s="174" t="str" cm="1">
        <f t="array" aca="1" ref="Y784" ca="1">IFERROR(
IF(X783&lt;&gt;X784,1,
IF(COUNTIF(OFFSET(Y783,0,0,-INDEX(Forecast_Capex_Input!$CG$12:$CG$286,$X784)),Y783)=INDEX(Forecast_Capex_Input!$CG$12:$CG$286,$X784),Y783+1,Y783)),NA)</f>
        <v>N/A</v>
      </c>
      <c r="Z784" s="174" t="str" cm="1">
        <f t="array" ref="Z784">IFERROR($C784-IF($X784=1,1,INDEX(Forecast_Capex_Input!$CI$12:$CI$286,$X784-1))+1,NA)</f>
        <v>N/A</v>
      </c>
      <c r="AA784" s="174" t="str" cm="1">
        <f t="array" aca="1" ref="AA784" ca="1">IFERROR(IF(Y784=1,
INDEX(Forecast_Capex_Input!$AI$10:$BB$10,SMALL(IF(INDEX(Forecast_Capex_Input!$AI$12:$BB$286,$X784,0)&gt;0,COLUMN(Forecast_Capex_Input!$AI$10:$BB$10)-COLUMN(Forecast_Capex_Input!$AI$12)+1),ROWS(OFFSET(AA783,0,0,-$Z784)))),
OFFSET(AA783,-INDEX(Forecast_Capex_Input!$CG$12:$CG$286,$X784)+1,0)),NA)</f>
        <v>N/A</v>
      </c>
      <c r="AB784" s="174" t="str">
        <f t="shared" ca="1" si="537"/>
        <v>N/A</v>
      </c>
      <c r="AC784" s="222" t="b">
        <f t="shared" si="569"/>
        <v>0</v>
      </c>
      <c r="AD784" s="220" t="b">
        <v>0</v>
      </c>
      <c r="AE784" s="222" t="b">
        <f t="shared" si="538"/>
        <v>1</v>
      </c>
      <c r="AF784" s="165"/>
      <c r="AG784" s="215">
        <v>0</v>
      </c>
      <c r="AH784" s="215">
        <v>0</v>
      </c>
      <c r="AI784" s="215">
        <v>0</v>
      </c>
      <c r="AJ784" s="215">
        <v>0</v>
      </c>
      <c r="AK784" s="215">
        <v>0</v>
      </c>
      <c r="AL784" s="155">
        <v>0</v>
      </c>
      <c r="AM784" s="165"/>
      <c r="AN784" s="215" cm="1">
        <f t="array" aca="1" ref="AN784" ca="1">IFERROR(INDEX(General!O$33:O$34,$AB784)
*AG784,0)</f>
        <v>0</v>
      </c>
      <c r="AO784" s="215" cm="1">
        <f t="array" aca="1" ref="AO784" ca="1">IFERROR(INDEX(General!P$33:P$34,$AB784)
*AH784,0)</f>
        <v>0</v>
      </c>
      <c r="AP784" s="215" cm="1">
        <f t="array" aca="1" ref="AP784" ca="1">IFERROR(INDEX(General!Q$33:Q$34,$AB784)
*AI784,0)</f>
        <v>0</v>
      </c>
      <c r="AQ784" s="215" cm="1">
        <f t="array" aca="1" ref="AQ784" ca="1">IFERROR(INDEX(General!R$33:R$34,$AB784)
*AJ784,0)</f>
        <v>0</v>
      </c>
      <c r="AR784" s="215" cm="1">
        <f t="array" aca="1" ref="AR784" ca="1">IFERROR(INDEX(General!S$33:S$34,$AB784)
*AK784,0)</f>
        <v>0</v>
      </c>
      <c r="AS784" s="155">
        <f t="shared" ca="1" si="570"/>
        <v>0</v>
      </c>
      <c r="AT784" s="165"/>
      <c r="AU784" s="215">
        <f ca="1">IF($AE784=FALSE,AN784*Overheads!$R$24*$V784,
IFERROR(Overheads!$O$49*$V784*AN784,0)
+IFERROR(Overheads!Q$59*$V784*(AN784/Overheads!Q$68),0))</f>
        <v>0</v>
      </c>
      <c r="AV784" s="215">
        <f ca="1">IF($AE784=FALSE,AO784*Overheads!$R$24*$V784,
IFERROR(Overheads!$O$49*$V784*AO784,0)
+IFERROR(Overheads!R$59*$V784*(AO784/Overheads!R$68),0))</f>
        <v>0</v>
      </c>
      <c r="AW784" s="215">
        <f ca="1">IF($AE784=FALSE,AP784*Overheads!$R$24*$V784,
IFERROR(Overheads!$O$49*$V784*AP784,0)
+IFERROR(Overheads!S$59*$V784*(AP784/Overheads!S$68),0))</f>
        <v>0</v>
      </c>
      <c r="AX784" s="215">
        <f ca="1">IF($AE784=FALSE,AQ784*Overheads!$R$24*$V784,
IFERROR(Overheads!$O$49*$V784*AQ784,0)
+IFERROR(Overheads!T$59*$V784*(AQ784/Overheads!T$68),0))</f>
        <v>0</v>
      </c>
      <c r="AY784" s="215">
        <f ca="1">IF($AE784=FALSE,AR784*Overheads!$R$24*$V784,
IFERROR(Overheads!$O$49*$V784*AR784,0)
+IFERROR(Overheads!U$59*$V784*(AR784/Overheads!U$68),0))</f>
        <v>0</v>
      </c>
      <c r="AZ784" s="155">
        <f t="shared" ca="1" si="571"/>
        <v>0</v>
      </c>
      <c r="BA784" s="165"/>
      <c r="BB784" s="215">
        <f ca="1">IF($AE784=FALSE,AN784*Overheads!$S$25,
IFERROR(Overheads!$O$50*AN784,0)
+IFERROR(Overheads!Q$60*(AN784/Overheads!Q$66),0))</f>
        <v>0</v>
      </c>
      <c r="BC784" s="215">
        <f ca="1">IF($AE784=FALSE,AO784*Overheads!$S$25,
IFERROR(Overheads!$O$50*AO784,0)
+IFERROR(Overheads!R$60*(AO784/Overheads!R$66),0))</f>
        <v>0</v>
      </c>
      <c r="BD784" s="215">
        <f ca="1">IF($AE784=FALSE,AP784*Overheads!$S$25,
IFERROR(Overheads!$O$50*AP784,0)
+IFERROR(Overheads!S$60*(AP784/Overheads!S$66),0))</f>
        <v>0</v>
      </c>
      <c r="BE784" s="215">
        <f ca="1">IF($AE784=FALSE,AQ784*Overheads!$S$25,
IFERROR(Overheads!$O$50*AQ784,0)
+IFERROR(Overheads!T$60*(AQ784/Overheads!T$66),0))</f>
        <v>0</v>
      </c>
      <c r="BF784" s="215">
        <f ca="1">IF($AE784=FALSE,AR784*Overheads!$S$25,
IFERROR(Overheads!$O$50*AR784,0)
+IFERROR(Overheads!U$60*(AR784/Overheads!U$66),0))</f>
        <v>0</v>
      </c>
      <c r="BG784" s="155">
        <f t="shared" ca="1" si="572"/>
        <v>0</v>
      </c>
      <c r="BH784" s="165"/>
      <c r="BI784" s="215">
        <f t="shared" ca="1" si="573"/>
        <v>0</v>
      </c>
      <c r="BJ784" s="215">
        <f t="shared" ca="1" si="539"/>
        <v>0</v>
      </c>
      <c r="BK784" s="215">
        <f t="shared" ca="1" si="540"/>
        <v>0</v>
      </c>
      <c r="BL784" s="215">
        <f t="shared" ca="1" si="541"/>
        <v>0</v>
      </c>
      <c r="BM784" s="215">
        <f t="shared" ca="1" si="542"/>
        <v>0</v>
      </c>
      <c r="BN784" s="155">
        <f t="shared" ca="1" si="574"/>
        <v>0</v>
      </c>
      <c r="BO784" s="165"/>
      <c r="BP784" s="187" cm="1">
        <f t="array" ref="BP784">IFERROR(IF($X784=$X783,BP783,INDEX(Forecast_Capex_Input!AC$12:AC$286,$X784)),0)</f>
        <v>0</v>
      </c>
      <c r="BQ784" s="187" cm="1">
        <f t="array" ref="BQ784">IFERROR(IF($X784=$X783,BQ783,INDEX(Forecast_Capex_Input!AD$12:AD$286,$X784)),0)</f>
        <v>0</v>
      </c>
      <c r="BR784" s="187" cm="1">
        <f t="array" ref="BR784">IFERROR(IF($X784=$X783,BR783,INDEX(Forecast_Capex_Input!AE$12:AE$286,$X784)),0)</f>
        <v>0</v>
      </c>
      <c r="BS784" s="187" cm="1">
        <f t="array" ref="BS784">IFERROR(IF($X784=$X783,BS783,INDEX(Forecast_Capex_Input!AF$12:AF$286,$X784)),0)</f>
        <v>0</v>
      </c>
      <c r="BT784" s="187" cm="1">
        <f t="array" ref="BT784">IFERROR(IF($X784=$X783,BT783,INDEX(Forecast_Capex_Input!AG$12:AG$286,$X784)),0)</f>
        <v>0</v>
      </c>
      <c r="BU784" s="165"/>
      <c r="BV784" s="215">
        <f t="shared" si="543"/>
        <v>0</v>
      </c>
      <c r="BW784" s="215">
        <f t="shared" si="544"/>
        <v>0</v>
      </c>
      <c r="BX784" s="215">
        <f t="shared" si="545"/>
        <v>0</v>
      </c>
      <c r="BY784" s="215">
        <f t="shared" si="546"/>
        <v>0</v>
      </c>
      <c r="BZ784" s="215">
        <f t="shared" si="547"/>
        <v>0</v>
      </c>
      <c r="CA784" s="155">
        <f t="shared" si="575"/>
        <v>0</v>
      </c>
      <c r="CB784" s="165"/>
      <c r="CC784" s="215">
        <f t="shared" si="548"/>
        <v>0</v>
      </c>
      <c r="CD784" s="215">
        <f t="shared" si="549"/>
        <v>0</v>
      </c>
      <c r="CE784" s="215">
        <f t="shared" si="550"/>
        <v>0</v>
      </c>
      <c r="CF784" s="215">
        <f t="shared" si="551"/>
        <v>0</v>
      </c>
      <c r="CG784" s="215">
        <f t="shared" si="552"/>
        <v>0</v>
      </c>
      <c r="CH784" s="155">
        <f t="shared" si="576"/>
        <v>0</v>
      </c>
      <c r="CI784" s="165"/>
      <c r="CJ784" s="215">
        <f t="shared" si="553"/>
        <v>0</v>
      </c>
      <c r="CK784" s="215">
        <f t="shared" si="554"/>
        <v>0</v>
      </c>
      <c r="CL784" s="215">
        <f t="shared" si="555"/>
        <v>0</v>
      </c>
      <c r="CM784" s="215">
        <f t="shared" si="556"/>
        <v>0</v>
      </c>
      <c r="CN784" s="215">
        <f t="shared" si="557"/>
        <v>0</v>
      </c>
      <c r="CO784" s="155">
        <f t="shared" si="577"/>
        <v>0</v>
      </c>
      <c r="CP784" s="165"/>
      <c r="CQ784" s="223">
        <f t="shared" si="558"/>
        <v>0</v>
      </c>
      <c r="CR784" s="223">
        <f t="shared" si="559"/>
        <v>0</v>
      </c>
      <c r="CS784" s="223">
        <f t="shared" si="560"/>
        <v>0</v>
      </c>
      <c r="CT784" s="223">
        <f t="shared" si="561"/>
        <v>0</v>
      </c>
      <c r="CU784" s="223">
        <f t="shared" si="562"/>
        <v>0</v>
      </c>
      <c r="CV784" s="155">
        <f t="shared" si="578"/>
        <v>0</v>
      </c>
      <c r="CW784" s="165"/>
      <c r="CX784" s="215">
        <f t="shared" si="579"/>
        <v>0</v>
      </c>
      <c r="CY784" s="215">
        <f t="shared" si="563"/>
        <v>0</v>
      </c>
      <c r="CZ784" s="215">
        <f t="shared" si="564"/>
        <v>0</v>
      </c>
      <c r="DA784" s="215">
        <f t="shared" si="565"/>
        <v>0</v>
      </c>
      <c r="DB784" s="215">
        <f t="shared" si="566"/>
        <v>0</v>
      </c>
      <c r="DC784" s="155">
        <f t="shared" si="580"/>
        <v>0</v>
      </c>
      <c r="DD784" s="165"/>
      <c r="DE784" s="188" t="b" cm="1">
        <f t="array" aca="1" ref="DE784" ca="1">OR($G784=Forecast_Capex_Input!$BF$8:$BF$10)</f>
        <v>0</v>
      </c>
      <c r="DF784" s="188" cm="1">
        <f t="array" aca="1" ref="DF784" ca="1">IFERROR(INDEX(Forecast_Capex_Input!BG$12:BG$286,$X784)
*(INDEX(Forecast_Capex_Input!$H$12:$H$286,$X784)=Repex),0)
*$DE784</f>
        <v>0</v>
      </c>
      <c r="DG784" s="188" cm="1">
        <f t="array" aca="1" ref="DG784" ca="1">IFERROR(INDEX(Forecast_Capex_Input!BH$12:BH$286,$X784)
*(INDEX(Forecast_Capex_Input!$H$12:$H$286,$X784)=Repex),0)
*$DE784</f>
        <v>0</v>
      </c>
      <c r="DH784" s="188" cm="1">
        <f t="array" aca="1" ref="DH784" ca="1">IFERROR(INDEX(Forecast_Capex_Input!BI$12:BI$286,$X784)
*(INDEX(Forecast_Capex_Input!$H$12:$H$286,$X784)=Repex),0)
*$DE784</f>
        <v>0</v>
      </c>
      <c r="DI784" s="188" cm="1">
        <f t="array" aca="1" ref="DI784" ca="1">IFERROR(INDEX(Forecast_Capex_Input!BJ$12:BJ$286,$X784)
*(INDEX(Forecast_Capex_Input!$H$12:$H$286,$X784)=Repex),0)
*$DE784</f>
        <v>0</v>
      </c>
      <c r="DJ784" s="188" cm="1">
        <f t="array" aca="1" ref="DJ784" ca="1">IFERROR(INDEX(Forecast_Capex_Input!BK$12:BK$286,$X784)
*(INDEX(Forecast_Capex_Input!$H$12:$H$286,$X784)=Repex),0)
*$DE784</f>
        <v>0</v>
      </c>
      <c r="DK784" s="188" cm="1">
        <f t="array" aca="1" ref="DK784" ca="1">IFERROR(INDEX(Forecast_Capex_Input!BL$12:BL$286,$X784)
*(INDEX(Forecast_Capex_Input!$H$12:$H$286,$X784)=Repex),0)
*$DE784</f>
        <v>0</v>
      </c>
      <c r="DL784" s="165"/>
      <c r="DM784" s="188" t="b" cm="1">
        <f t="array" aca="1" ref="DM784" ca="1">OR($G784=Forecast_Capex_Input!$BN$8:$BN$9)</f>
        <v>0</v>
      </c>
      <c r="DN784" s="188" cm="1">
        <f t="array" aca="1" ref="DN784" ca="1">IFERROR(INDEX(Forecast_Capex_Input!BO$12:BO$286,$X784)
*(INDEX(Forecast_Capex_Input!$H$12:$H$286,$X784)=Repex),0)
*$DM784</f>
        <v>0</v>
      </c>
      <c r="DO784" s="188" cm="1">
        <f t="array" aca="1" ref="DO784" ca="1">IFERROR(INDEX(Forecast_Capex_Input!BP$12:BP$286,$X784)
*(INDEX(Forecast_Capex_Input!$H$12:$H$286,$X784)=Repex),0)
*$DM784</f>
        <v>0</v>
      </c>
      <c r="DP784" s="188" cm="1">
        <f t="array" aca="1" ref="DP784" ca="1">IFERROR(INDEX(Forecast_Capex_Input!BQ$12:BQ$286,$X784)
*(INDEX(Forecast_Capex_Input!$H$12:$H$286,$X784)=Repex),0)
*$DM784</f>
        <v>0</v>
      </c>
      <c r="DQ784" s="188" cm="1">
        <f t="array" aca="1" ref="DQ784" ca="1">IFERROR(INDEX(Forecast_Capex_Input!BR$12:BR$286,$X784)
*(INDEX(Forecast_Capex_Input!$H$12:$H$286,$X784)=Repex),0)
*$DM784</f>
        <v>0</v>
      </c>
      <c r="DR784" s="188" cm="1">
        <f t="array" aca="1" ref="DR784" ca="1">IFERROR(INDEX(Forecast_Capex_Input!BS$12:BS$286,$X784)
*(INDEX(Forecast_Capex_Input!$H$12:$H$286,$X784)=Repex),0)
*$DM784</f>
        <v>0</v>
      </c>
      <c r="DS784" s="165"/>
      <c r="DT784" s="188" t="b" cm="1">
        <f t="array" aca="1" ref="DT784" ca="1">OR($G784=Forecast_Capex_Input!$BU$8:$BU$10)</f>
        <v>0</v>
      </c>
      <c r="DU784" s="188" cm="1">
        <f t="array" aca="1" ref="DU784" ca="1">IFERROR(INDEX(Forecast_Capex_Input!BV$12:BV$286,$X784)
*(INDEX(Forecast_Capex_Input!$H$12:$H$286,$X784)=Repex),0)
*$DT784</f>
        <v>0</v>
      </c>
      <c r="DV784" s="188" cm="1">
        <f t="array" aca="1" ref="DV784" ca="1">IFERROR(INDEX(Forecast_Capex_Input!BW$12:BW$286,$X784)
*(INDEX(Forecast_Capex_Input!$H$12:$H$286,$X784)=Repex),0)
*$DT784</f>
        <v>0</v>
      </c>
      <c r="DW784" s="188" cm="1">
        <f t="array" aca="1" ref="DW784" ca="1">IFERROR(INDEX(Forecast_Capex_Input!BX$12:BX$286,$X784)
*(INDEX(Forecast_Capex_Input!$H$12:$H$286,$X784)=Repex),0)
*$DT784</f>
        <v>0</v>
      </c>
      <c r="DX784" s="188" cm="1">
        <f t="array" aca="1" ref="DX784" ca="1">IFERROR(INDEX(Forecast_Capex_Input!BY$12:BY$286,$X784)
*(INDEX(Forecast_Capex_Input!$H$12:$H$286,$X784)=Repex),0)
*$DT784</f>
        <v>0</v>
      </c>
      <c r="DY784" s="188" cm="1">
        <f t="array" aca="1" ref="DY784" ca="1">IFERROR(INDEX(Forecast_Capex_Input!BZ$12:BZ$286,$X784)
*(INDEX(Forecast_Capex_Input!$H$12:$H$286,$X784)=Repex),0)
*$DT784</f>
        <v>0</v>
      </c>
      <c r="DZ784" s="188" cm="1">
        <f t="array" aca="1" ref="DZ784" ca="1">IFERROR(INDEX(Forecast_Capex_Input!CA$12:CA$286,$X784)
*(INDEX(Forecast_Capex_Input!$H$12:$H$286,$X784)=Repex),0)
*$DT784</f>
        <v>0</v>
      </c>
      <c r="EA784" s="188" cm="1">
        <f t="array" aca="1" ref="EA784" ca="1">IFERROR(INDEX(Forecast_Capex_Input!CB$12:CB$286,$X784)
*(INDEX(Forecast_Capex_Input!$H$12:$H$286,$X784)=Repex),0)
*$DT784</f>
        <v>0</v>
      </c>
      <c r="EB784" s="188" cm="1">
        <f t="array" aca="1" ref="EB784" ca="1">IFERROR(INDEX(Forecast_Capex_Input!CC$12:CC$286,$X784)
*(INDEX(Forecast_Capex_Input!$H$12:$H$286,$X784)=Repex),0)
*$DT784</f>
        <v>0</v>
      </c>
      <c r="EC784" s="165"/>
      <c r="ED784" s="226" t="str">
        <f t="shared" si="567"/>
        <v>N/A</v>
      </c>
      <c r="EE784" s="174" t="s">
        <v>15</v>
      </c>
    </row>
    <row r="785" spans="3:135" x14ac:dyDescent="0.2">
      <c r="C785" s="174">
        <f t="shared" si="568"/>
        <v>775</v>
      </c>
      <c r="D785" s="167" t="str" cm="1">
        <f t="array" ref="D785">IFERROR(INDEX(Forecast_Capex_Input!$D$12:$D$286,$X785),NA)</f>
        <v>N/A</v>
      </c>
      <c r="E785" s="172" t="str" cm="1">
        <f t="array" ref="E785">IF($X785=NA,NA,INDEX(Forecast_Capex_Input!$E$12:$E$286,$X785))</f>
        <v>N/A</v>
      </c>
      <c r="F785" s="167" t="str" cm="1">
        <f t="array" aca="1" ref="F785" ca="1">IFERROR(INDEX(General!$E$25:$E$26,$Y785),NA)</f>
        <v>N/A</v>
      </c>
      <c r="G785" s="167" t="str" cm="1">
        <f t="array" aca="1" ref="G785" ca="1">IFERROR(INDEX(Forecast_Capex_Input!$AI$11:$BB$11,$AA785),NA)</f>
        <v>N/A</v>
      </c>
      <c r="H785" s="189" t="str" cm="1">
        <f t="array" aca="1" ref="H785" ca="1">IFERROR(INDEX(Forecast_Capex_Input!$AI$12:$BB$286,$X785,$AA785),NA)</f>
        <v>N/A</v>
      </c>
      <c r="I785" s="199" t="str" cm="1">
        <f t="array" ref="I785">IFERROR(INDEX(Forecast_Capex_Input!$F$12:$F$286,$X785),NA)</f>
        <v>N/A</v>
      </c>
      <c r="J785" s="199" t="str" cm="1">
        <f t="array" ref="J785">IFERROR(INDEX(Forecast_Capex_Input!G$12:G$286,$X785),NA)</f>
        <v>N/A</v>
      </c>
      <c r="K785" s="199" t="str" cm="1">
        <f t="array" ref="K785">IFERROR(INDEX(Forecast_Capex_Input!H$12:H$286,$X785),NA)</f>
        <v>N/A</v>
      </c>
      <c r="L785" s="199" t="str" cm="1">
        <f t="array" ref="L785">IFERROR(INDEX(Forecast_Capex_Input!I$12:I$286,$X785),NA)</f>
        <v>N/A</v>
      </c>
      <c r="M785" s="199" t="str" cm="1">
        <f t="array" ref="M785">IFERROR(INDEX(Forecast_Capex_Input!J$12:J$286,$X785),NA)</f>
        <v>N/A</v>
      </c>
      <c r="N785" s="199" t="str" cm="1">
        <f t="array" ref="N785">IFERROR(INDEX(Forecast_Capex_Input!K$12:K$286,$X785),NA)</f>
        <v>N/A</v>
      </c>
      <c r="O785" s="199" t="str" cm="1">
        <f t="array" ref="O785">IFERROR(INDEX(Forecast_Capex_Input!L$12:L$286,$X785),NA)</f>
        <v>N/A</v>
      </c>
      <c r="P785" s="199" t="str" cm="1">
        <f t="array" ref="P785">IFERROR(INDEX(Forecast_Capex_Input!M$12:M$286,$X785),NA)</f>
        <v>N/A</v>
      </c>
      <c r="Q785" s="172" t="str" cm="1">
        <f t="array" ref="Q785">IFERROR(INDEX(Forecast_Capex_Input!N$12:N$286,$X785),NA)</f>
        <v>N/A</v>
      </c>
      <c r="R785" s="265" cm="1">
        <f t="array" ref="R785">IFERROR(INDEX(Forecast_Capex_Input!O$12:O$286,$X785),0)</f>
        <v>0</v>
      </c>
      <c r="S785" s="172" cm="1">
        <f t="array" ref="S785">IFERROR(INDEX(Forecast_Capex_Input!P$12:P$286,$X785),0)</f>
        <v>0</v>
      </c>
      <c r="T785" s="199" t="str" cm="1">
        <f t="array" aca="1" ref="T785" ca="1">IFERROR(INDEX(General!$K$84:$K$103,$AA785),NA)</f>
        <v>N/A</v>
      </c>
      <c r="U785" s="188" cm="1">
        <f t="array" aca="1" ref="U785" ca="1">IFERROR(
IF($F785=General!$E$25,INDEX(Forecast_Capex_Input!S$12:S$286,$X785),
INDEX(Forecast_Capex_Input!T$12:T$286,$X785)),0)</f>
        <v>0</v>
      </c>
      <c r="V785" s="222" t="b">
        <f>IFERROR(INDEX(Overheads!$T$19:$T$26,MATCH($I785,Overheads!$E$19:$E$26,0)),FALSE)</f>
        <v>0</v>
      </c>
      <c r="W785" s="165"/>
      <c r="X785" s="174" t="str">
        <f>IFERROR(
IF(MATCH($C785,Forecast_Capex_Input!$CI$12:$CI$286,1)+1&gt;MAX(Forecast_Capex_Input!$C$12:$C$286),NA,
MATCH($C785,Forecast_Capex_Input!$CI$12:$CI$286,1)+1),1)</f>
        <v>N/A</v>
      </c>
      <c r="Y785" s="174" t="str" cm="1">
        <f t="array" aca="1" ref="Y785" ca="1">IFERROR(
IF(X784&lt;&gt;X785,1,
IF(COUNTIF(OFFSET(Y784,0,0,-INDEX(Forecast_Capex_Input!$CG$12:$CG$286,$X785)),Y784)=INDEX(Forecast_Capex_Input!$CG$12:$CG$286,$X785),Y784+1,Y784)),NA)</f>
        <v>N/A</v>
      </c>
      <c r="Z785" s="174" t="str" cm="1">
        <f t="array" ref="Z785">IFERROR($C785-IF($X785=1,1,INDEX(Forecast_Capex_Input!$CI$12:$CI$286,$X785-1))+1,NA)</f>
        <v>N/A</v>
      </c>
      <c r="AA785" s="174" t="str" cm="1">
        <f t="array" aca="1" ref="AA785" ca="1">IFERROR(IF(Y785=1,
INDEX(Forecast_Capex_Input!$AI$10:$BB$10,SMALL(IF(INDEX(Forecast_Capex_Input!$AI$12:$BB$286,$X785,0)&gt;0,COLUMN(Forecast_Capex_Input!$AI$10:$BB$10)-COLUMN(Forecast_Capex_Input!$AI$12)+1),ROWS(OFFSET(AA784,0,0,-$Z785)))),
OFFSET(AA784,-INDEX(Forecast_Capex_Input!$CG$12:$CG$286,$X785)+1,0)),NA)</f>
        <v>N/A</v>
      </c>
      <c r="AB785" s="174" t="str">
        <f t="shared" ca="1" si="537"/>
        <v>N/A</v>
      </c>
      <c r="AC785" s="222" t="b">
        <f t="shared" si="569"/>
        <v>0</v>
      </c>
      <c r="AD785" s="220" t="b">
        <v>0</v>
      </c>
      <c r="AE785" s="222" t="b">
        <f t="shared" si="538"/>
        <v>1</v>
      </c>
      <c r="AF785" s="165"/>
      <c r="AG785" s="215">
        <v>0</v>
      </c>
      <c r="AH785" s="215">
        <v>0</v>
      </c>
      <c r="AI785" s="215">
        <v>0</v>
      </c>
      <c r="AJ785" s="215">
        <v>0</v>
      </c>
      <c r="AK785" s="215">
        <v>0</v>
      </c>
      <c r="AL785" s="155">
        <v>0</v>
      </c>
      <c r="AM785" s="165"/>
      <c r="AN785" s="215" cm="1">
        <f t="array" aca="1" ref="AN785" ca="1">IFERROR(INDEX(General!O$33:O$34,$AB785)
*AG785,0)</f>
        <v>0</v>
      </c>
      <c r="AO785" s="215" cm="1">
        <f t="array" aca="1" ref="AO785" ca="1">IFERROR(INDEX(General!P$33:P$34,$AB785)
*AH785,0)</f>
        <v>0</v>
      </c>
      <c r="AP785" s="215" cm="1">
        <f t="array" aca="1" ref="AP785" ca="1">IFERROR(INDEX(General!Q$33:Q$34,$AB785)
*AI785,0)</f>
        <v>0</v>
      </c>
      <c r="AQ785" s="215" cm="1">
        <f t="array" aca="1" ref="AQ785" ca="1">IFERROR(INDEX(General!R$33:R$34,$AB785)
*AJ785,0)</f>
        <v>0</v>
      </c>
      <c r="AR785" s="215" cm="1">
        <f t="array" aca="1" ref="AR785" ca="1">IFERROR(INDEX(General!S$33:S$34,$AB785)
*AK785,0)</f>
        <v>0</v>
      </c>
      <c r="AS785" s="155">
        <f t="shared" ca="1" si="570"/>
        <v>0</v>
      </c>
      <c r="AT785" s="165"/>
      <c r="AU785" s="215">
        <f ca="1">IF($AE785=FALSE,AN785*Overheads!$R$24*$V785,
IFERROR(Overheads!$O$49*$V785*AN785,0)
+IFERROR(Overheads!Q$59*$V785*(AN785/Overheads!Q$68),0))</f>
        <v>0</v>
      </c>
      <c r="AV785" s="215">
        <f ca="1">IF($AE785=FALSE,AO785*Overheads!$R$24*$V785,
IFERROR(Overheads!$O$49*$V785*AO785,0)
+IFERROR(Overheads!R$59*$V785*(AO785/Overheads!R$68),0))</f>
        <v>0</v>
      </c>
      <c r="AW785" s="215">
        <f ca="1">IF($AE785=FALSE,AP785*Overheads!$R$24*$V785,
IFERROR(Overheads!$O$49*$V785*AP785,0)
+IFERROR(Overheads!S$59*$V785*(AP785/Overheads!S$68),0))</f>
        <v>0</v>
      </c>
      <c r="AX785" s="215">
        <f ca="1">IF($AE785=FALSE,AQ785*Overheads!$R$24*$V785,
IFERROR(Overheads!$O$49*$V785*AQ785,0)
+IFERROR(Overheads!T$59*$V785*(AQ785/Overheads!T$68),0))</f>
        <v>0</v>
      </c>
      <c r="AY785" s="215">
        <f ca="1">IF($AE785=FALSE,AR785*Overheads!$R$24*$V785,
IFERROR(Overheads!$O$49*$V785*AR785,0)
+IFERROR(Overheads!U$59*$V785*(AR785/Overheads!U$68),0))</f>
        <v>0</v>
      </c>
      <c r="AZ785" s="155">
        <f t="shared" ca="1" si="571"/>
        <v>0</v>
      </c>
      <c r="BA785" s="165"/>
      <c r="BB785" s="215">
        <f ca="1">IF($AE785=FALSE,AN785*Overheads!$S$25,
IFERROR(Overheads!$O$50*AN785,0)
+IFERROR(Overheads!Q$60*(AN785/Overheads!Q$66),0))</f>
        <v>0</v>
      </c>
      <c r="BC785" s="215">
        <f ca="1">IF($AE785=FALSE,AO785*Overheads!$S$25,
IFERROR(Overheads!$O$50*AO785,0)
+IFERROR(Overheads!R$60*(AO785/Overheads!R$66),0))</f>
        <v>0</v>
      </c>
      <c r="BD785" s="215">
        <f ca="1">IF($AE785=FALSE,AP785*Overheads!$S$25,
IFERROR(Overheads!$O$50*AP785,0)
+IFERROR(Overheads!S$60*(AP785/Overheads!S$66),0))</f>
        <v>0</v>
      </c>
      <c r="BE785" s="215">
        <f ca="1">IF($AE785=FALSE,AQ785*Overheads!$S$25,
IFERROR(Overheads!$O$50*AQ785,0)
+IFERROR(Overheads!T$60*(AQ785/Overheads!T$66),0))</f>
        <v>0</v>
      </c>
      <c r="BF785" s="215">
        <f ca="1">IF($AE785=FALSE,AR785*Overheads!$S$25,
IFERROR(Overheads!$O$50*AR785,0)
+IFERROR(Overheads!U$60*(AR785/Overheads!U$66),0))</f>
        <v>0</v>
      </c>
      <c r="BG785" s="155">
        <f t="shared" ca="1" si="572"/>
        <v>0</v>
      </c>
      <c r="BH785" s="165"/>
      <c r="BI785" s="215">
        <f t="shared" ca="1" si="573"/>
        <v>0</v>
      </c>
      <c r="BJ785" s="215">
        <f t="shared" ca="1" si="539"/>
        <v>0</v>
      </c>
      <c r="BK785" s="215">
        <f t="shared" ca="1" si="540"/>
        <v>0</v>
      </c>
      <c r="BL785" s="215">
        <f t="shared" ca="1" si="541"/>
        <v>0</v>
      </c>
      <c r="BM785" s="215">
        <f t="shared" ca="1" si="542"/>
        <v>0</v>
      </c>
      <c r="BN785" s="155">
        <f t="shared" ca="1" si="574"/>
        <v>0</v>
      </c>
      <c r="BO785" s="165"/>
      <c r="BP785" s="187" cm="1">
        <f t="array" ref="BP785">IFERROR(IF($X785=$X784,BP784,INDEX(Forecast_Capex_Input!AC$12:AC$286,$X785)),0)</f>
        <v>0</v>
      </c>
      <c r="BQ785" s="187" cm="1">
        <f t="array" ref="BQ785">IFERROR(IF($X785=$X784,BQ784,INDEX(Forecast_Capex_Input!AD$12:AD$286,$X785)),0)</f>
        <v>0</v>
      </c>
      <c r="BR785" s="187" cm="1">
        <f t="array" ref="BR785">IFERROR(IF($X785=$X784,BR784,INDEX(Forecast_Capex_Input!AE$12:AE$286,$X785)),0)</f>
        <v>0</v>
      </c>
      <c r="BS785" s="187" cm="1">
        <f t="array" ref="BS785">IFERROR(IF($X785=$X784,BS784,INDEX(Forecast_Capex_Input!AF$12:AF$286,$X785)),0)</f>
        <v>0</v>
      </c>
      <c r="BT785" s="187" cm="1">
        <f t="array" ref="BT785">IFERROR(IF($X785=$X784,BT784,INDEX(Forecast_Capex_Input!AG$12:AG$286,$X785)),0)</f>
        <v>0</v>
      </c>
      <c r="BU785" s="165"/>
      <c r="BV785" s="215">
        <f t="shared" si="543"/>
        <v>0</v>
      </c>
      <c r="BW785" s="215">
        <f t="shared" si="544"/>
        <v>0</v>
      </c>
      <c r="BX785" s="215">
        <f t="shared" si="545"/>
        <v>0</v>
      </c>
      <c r="BY785" s="215">
        <f t="shared" si="546"/>
        <v>0</v>
      </c>
      <c r="BZ785" s="215">
        <f t="shared" si="547"/>
        <v>0</v>
      </c>
      <c r="CA785" s="155">
        <f t="shared" si="575"/>
        <v>0</v>
      </c>
      <c r="CB785" s="165"/>
      <c r="CC785" s="215">
        <f t="shared" si="548"/>
        <v>0</v>
      </c>
      <c r="CD785" s="215">
        <f t="shared" si="549"/>
        <v>0</v>
      </c>
      <c r="CE785" s="215">
        <f t="shared" si="550"/>
        <v>0</v>
      </c>
      <c r="CF785" s="215">
        <f t="shared" si="551"/>
        <v>0</v>
      </c>
      <c r="CG785" s="215">
        <f t="shared" si="552"/>
        <v>0</v>
      </c>
      <c r="CH785" s="155">
        <f t="shared" si="576"/>
        <v>0</v>
      </c>
      <c r="CI785" s="165"/>
      <c r="CJ785" s="215">
        <f t="shared" si="553"/>
        <v>0</v>
      </c>
      <c r="CK785" s="215">
        <f t="shared" si="554"/>
        <v>0</v>
      </c>
      <c r="CL785" s="215">
        <f t="shared" si="555"/>
        <v>0</v>
      </c>
      <c r="CM785" s="215">
        <f t="shared" si="556"/>
        <v>0</v>
      </c>
      <c r="CN785" s="215">
        <f t="shared" si="557"/>
        <v>0</v>
      </c>
      <c r="CO785" s="155">
        <f t="shared" si="577"/>
        <v>0</v>
      </c>
      <c r="CP785" s="165"/>
      <c r="CQ785" s="223">
        <f t="shared" si="558"/>
        <v>0</v>
      </c>
      <c r="CR785" s="223">
        <f t="shared" si="559"/>
        <v>0</v>
      </c>
      <c r="CS785" s="223">
        <f t="shared" si="560"/>
        <v>0</v>
      </c>
      <c r="CT785" s="223">
        <f t="shared" si="561"/>
        <v>0</v>
      </c>
      <c r="CU785" s="223">
        <f t="shared" si="562"/>
        <v>0</v>
      </c>
      <c r="CV785" s="155">
        <f t="shared" si="578"/>
        <v>0</v>
      </c>
      <c r="CW785" s="165"/>
      <c r="CX785" s="215">
        <f t="shared" si="579"/>
        <v>0</v>
      </c>
      <c r="CY785" s="215">
        <f t="shared" si="563"/>
        <v>0</v>
      </c>
      <c r="CZ785" s="215">
        <f t="shared" si="564"/>
        <v>0</v>
      </c>
      <c r="DA785" s="215">
        <f t="shared" si="565"/>
        <v>0</v>
      </c>
      <c r="DB785" s="215">
        <f t="shared" si="566"/>
        <v>0</v>
      </c>
      <c r="DC785" s="155">
        <f t="shared" si="580"/>
        <v>0</v>
      </c>
      <c r="DD785" s="165"/>
      <c r="DE785" s="188" t="b" cm="1">
        <f t="array" aca="1" ref="DE785" ca="1">OR($G785=Forecast_Capex_Input!$BF$8:$BF$10)</f>
        <v>0</v>
      </c>
      <c r="DF785" s="188" cm="1">
        <f t="array" aca="1" ref="DF785" ca="1">IFERROR(INDEX(Forecast_Capex_Input!BG$12:BG$286,$X785)
*(INDEX(Forecast_Capex_Input!$H$12:$H$286,$X785)=Repex),0)
*$DE785</f>
        <v>0</v>
      </c>
      <c r="DG785" s="188" cm="1">
        <f t="array" aca="1" ref="DG785" ca="1">IFERROR(INDEX(Forecast_Capex_Input!BH$12:BH$286,$X785)
*(INDEX(Forecast_Capex_Input!$H$12:$H$286,$X785)=Repex),0)
*$DE785</f>
        <v>0</v>
      </c>
      <c r="DH785" s="188" cm="1">
        <f t="array" aca="1" ref="DH785" ca="1">IFERROR(INDEX(Forecast_Capex_Input!BI$12:BI$286,$X785)
*(INDEX(Forecast_Capex_Input!$H$12:$H$286,$X785)=Repex),0)
*$DE785</f>
        <v>0</v>
      </c>
      <c r="DI785" s="188" cm="1">
        <f t="array" aca="1" ref="DI785" ca="1">IFERROR(INDEX(Forecast_Capex_Input!BJ$12:BJ$286,$X785)
*(INDEX(Forecast_Capex_Input!$H$12:$H$286,$X785)=Repex),0)
*$DE785</f>
        <v>0</v>
      </c>
      <c r="DJ785" s="188" cm="1">
        <f t="array" aca="1" ref="DJ785" ca="1">IFERROR(INDEX(Forecast_Capex_Input!BK$12:BK$286,$X785)
*(INDEX(Forecast_Capex_Input!$H$12:$H$286,$X785)=Repex),0)
*$DE785</f>
        <v>0</v>
      </c>
      <c r="DK785" s="188" cm="1">
        <f t="array" aca="1" ref="DK785" ca="1">IFERROR(INDEX(Forecast_Capex_Input!BL$12:BL$286,$X785)
*(INDEX(Forecast_Capex_Input!$H$12:$H$286,$X785)=Repex),0)
*$DE785</f>
        <v>0</v>
      </c>
      <c r="DL785" s="165"/>
      <c r="DM785" s="188" t="b" cm="1">
        <f t="array" aca="1" ref="DM785" ca="1">OR($G785=Forecast_Capex_Input!$BN$8:$BN$9)</f>
        <v>0</v>
      </c>
      <c r="DN785" s="188" cm="1">
        <f t="array" aca="1" ref="DN785" ca="1">IFERROR(INDEX(Forecast_Capex_Input!BO$12:BO$286,$X785)
*(INDEX(Forecast_Capex_Input!$H$12:$H$286,$X785)=Repex),0)
*$DM785</f>
        <v>0</v>
      </c>
      <c r="DO785" s="188" cm="1">
        <f t="array" aca="1" ref="DO785" ca="1">IFERROR(INDEX(Forecast_Capex_Input!BP$12:BP$286,$X785)
*(INDEX(Forecast_Capex_Input!$H$12:$H$286,$X785)=Repex),0)
*$DM785</f>
        <v>0</v>
      </c>
      <c r="DP785" s="188" cm="1">
        <f t="array" aca="1" ref="DP785" ca="1">IFERROR(INDEX(Forecast_Capex_Input!BQ$12:BQ$286,$X785)
*(INDEX(Forecast_Capex_Input!$H$12:$H$286,$X785)=Repex),0)
*$DM785</f>
        <v>0</v>
      </c>
      <c r="DQ785" s="188" cm="1">
        <f t="array" aca="1" ref="DQ785" ca="1">IFERROR(INDEX(Forecast_Capex_Input!BR$12:BR$286,$X785)
*(INDEX(Forecast_Capex_Input!$H$12:$H$286,$X785)=Repex),0)
*$DM785</f>
        <v>0</v>
      </c>
      <c r="DR785" s="188" cm="1">
        <f t="array" aca="1" ref="DR785" ca="1">IFERROR(INDEX(Forecast_Capex_Input!BS$12:BS$286,$X785)
*(INDEX(Forecast_Capex_Input!$H$12:$H$286,$X785)=Repex),0)
*$DM785</f>
        <v>0</v>
      </c>
      <c r="DS785" s="165"/>
      <c r="DT785" s="188" t="b" cm="1">
        <f t="array" aca="1" ref="DT785" ca="1">OR($G785=Forecast_Capex_Input!$BU$8:$BU$10)</f>
        <v>0</v>
      </c>
      <c r="DU785" s="188" cm="1">
        <f t="array" aca="1" ref="DU785" ca="1">IFERROR(INDEX(Forecast_Capex_Input!BV$12:BV$286,$X785)
*(INDEX(Forecast_Capex_Input!$H$12:$H$286,$X785)=Repex),0)
*$DT785</f>
        <v>0</v>
      </c>
      <c r="DV785" s="188" cm="1">
        <f t="array" aca="1" ref="DV785" ca="1">IFERROR(INDEX(Forecast_Capex_Input!BW$12:BW$286,$X785)
*(INDEX(Forecast_Capex_Input!$H$12:$H$286,$X785)=Repex),0)
*$DT785</f>
        <v>0</v>
      </c>
      <c r="DW785" s="188" cm="1">
        <f t="array" aca="1" ref="DW785" ca="1">IFERROR(INDEX(Forecast_Capex_Input!BX$12:BX$286,$X785)
*(INDEX(Forecast_Capex_Input!$H$12:$H$286,$X785)=Repex),0)
*$DT785</f>
        <v>0</v>
      </c>
      <c r="DX785" s="188" cm="1">
        <f t="array" aca="1" ref="DX785" ca="1">IFERROR(INDEX(Forecast_Capex_Input!BY$12:BY$286,$X785)
*(INDEX(Forecast_Capex_Input!$H$12:$H$286,$X785)=Repex),0)
*$DT785</f>
        <v>0</v>
      </c>
      <c r="DY785" s="188" cm="1">
        <f t="array" aca="1" ref="DY785" ca="1">IFERROR(INDEX(Forecast_Capex_Input!BZ$12:BZ$286,$X785)
*(INDEX(Forecast_Capex_Input!$H$12:$H$286,$X785)=Repex),0)
*$DT785</f>
        <v>0</v>
      </c>
      <c r="DZ785" s="188" cm="1">
        <f t="array" aca="1" ref="DZ785" ca="1">IFERROR(INDEX(Forecast_Capex_Input!CA$12:CA$286,$X785)
*(INDEX(Forecast_Capex_Input!$H$12:$H$286,$X785)=Repex),0)
*$DT785</f>
        <v>0</v>
      </c>
      <c r="EA785" s="188" cm="1">
        <f t="array" aca="1" ref="EA785" ca="1">IFERROR(INDEX(Forecast_Capex_Input!CB$12:CB$286,$X785)
*(INDEX(Forecast_Capex_Input!$H$12:$H$286,$X785)=Repex),0)
*$DT785</f>
        <v>0</v>
      </c>
      <c r="EB785" s="188" cm="1">
        <f t="array" aca="1" ref="EB785" ca="1">IFERROR(INDEX(Forecast_Capex_Input!CC$12:CC$286,$X785)
*(INDEX(Forecast_Capex_Input!$H$12:$H$286,$X785)=Repex),0)
*$DT785</f>
        <v>0</v>
      </c>
      <c r="EC785" s="165"/>
      <c r="ED785" s="226" t="str">
        <f t="shared" si="567"/>
        <v>N/A</v>
      </c>
      <c r="EE785" s="174" t="s">
        <v>15</v>
      </c>
    </row>
    <row r="786" spans="3:135" x14ac:dyDescent="0.2">
      <c r="C786" s="174">
        <f t="shared" si="568"/>
        <v>776</v>
      </c>
      <c r="D786" s="167" t="str" cm="1">
        <f t="array" ref="D786">IFERROR(INDEX(Forecast_Capex_Input!$D$12:$D$286,$X786),NA)</f>
        <v>N/A</v>
      </c>
      <c r="E786" s="172" t="str" cm="1">
        <f t="array" ref="E786">IF($X786=NA,NA,INDEX(Forecast_Capex_Input!$E$12:$E$286,$X786))</f>
        <v>N/A</v>
      </c>
      <c r="F786" s="167" t="str" cm="1">
        <f t="array" aca="1" ref="F786" ca="1">IFERROR(INDEX(General!$E$25:$E$26,$Y786),NA)</f>
        <v>N/A</v>
      </c>
      <c r="G786" s="167" t="str" cm="1">
        <f t="array" aca="1" ref="G786" ca="1">IFERROR(INDEX(Forecast_Capex_Input!$AI$11:$BB$11,$AA786),NA)</f>
        <v>N/A</v>
      </c>
      <c r="H786" s="189" t="str" cm="1">
        <f t="array" aca="1" ref="H786" ca="1">IFERROR(INDEX(Forecast_Capex_Input!$AI$12:$BB$286,$X786,$AA786),NA)</f>
        <v>N/A</v>
      </c>
      <c r="I786" s="199" t="str" cm="1">
        <f t="array" ref="I786">IFERROR(INDEX(Forecast_Capex_Input!$F$12:$F$286,$X786),NA)</f>
        <v>N/A</v>
      </c>
      <c r="J786" s="199" t="str" cm="1">
        <f t="array" ref="J786">IFERROR(INDEX(Forecast_Capex_Input!G$12:G$286,$X786),NA)</f>
        <v>N/A</v>
      </c>
      <c r="K786" s="199" t="str" cm="1">
        <f t="array" ref="K786">IFERROR(INDEX(Forecast_Capex_Input!H$12:H$286,$X786),NA)</f>
        <v>N/A</v>
      </c>
      <c r="L786" s="199" t="str" cm="1">
        <f t="array" ref="L786">IFERROR(INDEX(Forecast_Capex_Input!I$12:I$286,$X786),NA)</f>
        <v>N/A</v>
      </c>
      <c r="M786" s="199" t="str" cm="1">
        <f t="array" ref="M786">IFERROR(INDEX(Forecast_Capex_Input!J$12:J$286,$X786),NA)</f>
        <v>N/A</v>
      </c>
      <c r="N786" s="199" t="str" cm="1">
        <f t="array" ref="N786">IFERROR(INDEX(Forecast_Capex_Input!K$12:K$286,$X786),NA)</f>
        <v>N/A</v>
      </c>
      <c r="O786" s="199" t="str" cm="1">
        <f t="array" ref="O786">IFERROR(INDEX(Forecast_Capex_Input!L$12:L$286,$X786),NA)</f>
        <v>N/A</v>
      </c>
      <c r="P786" s="199" t="str" cm="1">
        <f t="array" ref="P786">IFERROR(INDEX(Forecast_Capex_Input!M$12:M$286,$X786),NA)</f>
        <v>N/A</v>
      </c>
      <c r="Q786" s="172" t="str" cm="1">
        <f t="array" ref="Q786">IFERROR(INDEX(Forecast_Capex_Input!N$12:N$286,$X786),NA)</f>
        <v>N/A</v>
      </c>
      <c r="R786" s="265" cm="1">
        <f t="array" ref="R786">IFERROR(INDEX(Forecast_Capex_Input!O$12:O$286,$X786),0)</f>
        <v>0</v>
      </c>
      <c r="S786" s="172" cm="1">
        <f t="array" ref="S786">IFERROR(INDEX(Forecast_Capex_Input!P$12:P$286,$X786),0)</f>
        <v>0</v>
      </c>
      <c r="T786" s="199" t="str" cm="1">
        <f t="array" aca="1" ref="T786" ca="1">IFERROR(INDEX(General!$K$84:$K$103,$AA786),NA)</f>
        <v>N/A</v>
      </c>
      <c r="U786" s="188" cm="1">
        <f t="array" aca="1" ref="U786" ca="1">IFERROR(
IF($F786=General!$E$25,INDEX(Forecast_Capex_Input!S$12:S$286,$X786),
INDEX(Forecast_Capex_Input!T$12:T$286,$X786)),0)</f>
        <v>0</v>
      </c>
      <c r="V786" s="222" t="b">
        <f>IFERROR(INDEX(Overheads!$T$19:$T$26,MATCH($I786,Overheads!$E$19:$E$26,0)),FALSE)</f>
        <v>0</v>
      </c>
      <c r="W786" s="165"/>
      <c r="X786" s="174" t="str">
        <f>IFERROR(
IF(MATCH($C786,Forecast_Capex_Input!$CI$12:$CI$286,1)+1&gt;MAX(Forecast_Capex_Input!$C$12:$C$286),NA,
MATCH($C786,Forecast_Capex_Input!$CI$12:$CI$286,1)+1),1)</f>
        <v>N/A</v>
      </c>
      <c r="Y786" s="174" t="str" cm="1">
        <f t="array" aca="1" ref="Y786" ca="1">IFERROR(
IF(X785&lt;&gt;X786,1,
IF(COUNTIF(OFFSET(Y785,0,0,-INDEX(Forecast_Capex_Input!$CG$12:$CG$286,$X786)),Y785)=INDEX(Forecast_Capex_Input!$CG$12:$CG$286,$X786),Y785+1,Y785)),NA)</f>
        <v>N/A</v>
      </c>
      <c r="Z786" s="174" t="str" cm="1">
        <f t="array" ref="Z786">IFERROR($C786-IF($X786=1,1,INDEX(Forecast_Capex_Input!$CI$12:$CI$286,$X786-1))+1,NA)</f>
        <v>N/A</v>
      </c>
      <c r="AA786" s="174" t="str" cm="1">
        <f t="array" aca="1" ref="AA786" ca="1">IFERROR(IF(Y786=1,
INDEX(Forecast_Capex_Input!$AI$10:$BB$10,SMALL(IF(INDEX(Forecast_Capex_Input!$AI$12:$BB$286,$X786,0)&gt;0,COLUMN(Forecast_Capex_Input!$AI$10:$BB$10)-COLUMN(Forecast_Capex_Input!$AI$12)+1),ROWS(OFFSET(AA785,0,0,-$Z786)))),
OFFSET(AA785,-INDEX(Forecast_Capex_Input!$CG$12:$CG$286,$X786)+1,0)),NA)</f>
        <v>N/A</v>
      </c>
      <c r="AB786" s="174" t="str">
        <f t="shared" ca="1" si="537"/>
        <v>N/A</v>
      </c>
      <c r="AC786" s="222" t="b">
        <f t="shared" si="569"/>
        <v>0</v>
      </c>
      <c r="AD786" s="220" t="b">
        <v>0</v>
      </c>
      <c r="AE786" s="222" t="b">
        <f t="shared" si="538"/>
        <v>1</v>
      </c>
      <c r="AF786" s="165"/>
      <c r="AG786" s="215">
        <v>0</v>
      </c>
      <c r="AH786" s="215">
        <v>0</v>
      </c>
      <c r="AI786" s="215">
        <v>0</v>
      </c>
      <c r="AJ786" s="215">
        <v>0</v>
      </c>
      <c r="AK786" s="215">
        <v>0</v>
      </c>
      <c r="AL786" s="155">
        <v>0</v>
      </c>
      <c r="AM786" s="165"/>
      <c r="AN786" s="215" cm="1">
        <f t="array" aca="1" ref="AN786" ca="1">IFERROR(INDEX(General!O$33:O$34,$AB786)
*AG786,0)</f>
        <v>0</v>
      </c>
      <c r="AO786" s="215" cm="1">
        <f t="array" aca="1" ref="AO786" ca="1">IFERROR(INDEX(General!P$33:P$34,$AB786)
*AH786,0)</f>
        <v>0</v>
      </c>
      <c r="AP786" s="215" cm="1">
        <f t="array" aca="1" ref="AP786" ca="1">IFERROR(INDEX(General!Q$33:Q$34,$AB786)
*AI786,0)</f>
        <v>0</v>
      </c>
      <c r="AQ786" s="215" cm="1">
        <f t="array" aca="1" ref="AQ786" ca="1">IFERROR(INDEX(General!R$33:R$34,$AB786)
*AJ786,0)</f>
        <v>0</v>
      </c>
      <c r="AR786" s="215" cm="1">
        <f t="array" aca="1" ref="AR786" ca="1">IFERROR(INDEX(General!S$33:S$34,$AB786)
*AK786,0)</f>
        <v>0</v>
      </c>
      <c r="AS786" s="155">
        <f t="shared" ca="1" si="570"/>
        <v>0</v>
      </c>
      <c r="AT786" s="165"/>
      <c r="AU786" s="215">
        <f ca="1">IF($AE786=FALSE,AN786*Overheads!$R$24*$V786,
IFERROR(Overheads!$O$49*$V786*AN786,0)
+IFERROR(Overheads!Q$59*$V786*(AN786/Overheads!Q$68),0))</f>
        <v>0</v>
      </c>
      <c r="AV786" s="215">
        <f ca="1">IF($AE786=FALSE,AO786*Overheads!$R$24*$V786,
IFERROR(Overheads!$O$49*$V786*AO786,0)
+IFERROR(Overheads!R$59*$V786*(AO786/Overheads!R$68),0))</f>
        <v>0</v>
      </c>
      <c r="AW786" s="215">
        <f ca="1">IF($AE786=FALSE,AP786*Overheads!$R$24*$V786,
IFERROR(Overheads!$O$49*$V786*AP786,0)
+IFERROR(Overheads!S$59*$V786*(AP786/Overheads!S$68),0))</f>
        <v>0</v>
      </c>
      <c r="AX786" s="215">
        <f ca="1">IF($AE786=FALSE,AQ786*Overheads!$R$24*$V786,
IFERROR(Overheads!$O$49*$V786*AQ786,0)
+IFERROR(Overheads!T$59*$V786*(AQ786/Overheads!T$68),0))</f>
        <v>0</v>
      </c>
      <c r="AY786" s="215">
        <f ca="1">IF($AE786=FALSE,AR786*Overheads!$R$24*$V786,
IFERROR(Overheads!$O$49*$V786*AR786,0)
+IFERROR(Overheads!U$59*$V786*(AR786/Overheads!U$68),0))</f>
        <v>0</v>
      </c>
      <c r="AZ786" s="155">
        <f t="shared" ca="1" si="571"/>
        <v>0</v>
      </c>
      <c r="BA786" s="165"/>
      <c r="BB786" s="215">
        <f ca="1">IF($AE786=FALSE,AN786*Overheads!$S$25,
IFERROR(Overheads!$O$50*AN786,0)
+IFERROR(Overheads!Q$60*(AN786/Overheads!Q$66),0))</f>
        <v>0</v>
      </c>
      <c r="BC786" s="215">
        <f ca="1">IF($AE786=FALSE,AO786*Overheads!$S$25,
IFERROR(Overheads!$O$50*AO786,0)
+IFERROR(Overheads!R$60*(AO786/Overheads!R$66),0))</f>
        <v>0</v>
      </c>
      <c r="BD786" s="215">
        <f ca="1">IF($AE786=FALSE,AP786*Overheads!$S$25,
IFERROR(Overheads!$O$50*AP786,0)
+IFERROR(Overheads!S$60*(AP786/Overheads!S$66),0))</f>
        <v>0</v>
      </c>
      <c r="BE786" s="215">
        <f ca="1">IF($AE786=FALSE,AQ786*Overheads!$S$25,
IFERROR(Overheads!$O$50*AQ786,0)
+IFERROR(Overheads!T$60*(AQ786/Overheads!T$66),0))</f>
        <v>0</v>
      </c>
      <c r="BF786" s="215">
        <f ca="1">IF($AE786=FALSE,AR786*Overheads!$S$25,
IFERROR(Overheads!$O$50*AR786,0)
+IFERROR(Overheads!U$60*(AR786/Overheads!U$66),0))</f>
        <v>0</v>
      </c>
      <c r="BG786" s="155">
        <f t="shared" ca="1" si="572"/>
        <v>0</v>
      </c>
      <c r="BH786" s="165"/>
      <c r="BI786" s="215">
        <f t="shared" ca="1" si="573"/>
        <v>0</v>
      </c>
      <c r="BJ786" s="215">
        <f t="shared" ca="1" si="539"/>
        <v>0</v>
      </c>
      <c r="BK786" s="215">
        <f t="shared" ca="1" si="540"/>
        <v>0</v>
      </c>
      <c r="BL786" s="215">
        <f t="shared" ca="1" si="541"/>
        <v>0</v>
      </c>
      <c r="BM786" s="215">
        <f t="shared" ca="1" si="542"/>
        <v>0</v>
      </c>
      <c r="BN786" s="155">
        <f t="shared" ca="1" si="574"/>
        <v>0</v>
      </c>
      <c r="BO786" s="165"/>
      <c r="BP786" s="187" cm="1">
        <f t="array" ref="BP786">IFERROR(IF($X786=$X785,BP785,INDEX(Forecast_Capex_Input!AC$12:AC$286,$X786)),0)</f>
        <v>0</v>
      </c>
      <c r="BQ786" s="187" cm="1">
        <f t="array" ref="BQ786">IFERROR(IF($X786=$X785,BQ785,INDEX(Forecast_Capex_Input!AD$12:AD$286,$X786)),0)</f>
        <v>0</v>
      </c>
      <c r="BR786" s="187" cm="1">
        <f t="array" ref="BR786">IFERROR(IF($X786=$X785,BR785,INDEX(Forecast_Capex_Input!AE$12:AE$286,$X786)),0)</f>
        <v>0</v>
      </c>
      <c r="BS786" s="187" cm="1">
        <f t="array" ref="BS786">IFERROR(IF($X786=$X785,BS785,INDEX(Forecast_Capex_Input!AF$12:AF$286,$X786)),0)</f>
        <v>0</v>
      </c>
      <c r="BT786" s="187" cm="1">
        <f t="array" ref="BT786">IFERROR(IF($X786=$X785,BT785,INDEX(Forecast_Capex_Input!AG$12:AG$286,$X786)),0)</f>
        <v>0</v>
      </c>
      <c r="BU786" s="165"/>
      <c r="BV786" s="215">
        <f t="shared" si="543"/>
        <v>0</v>
      </c>
      <c r="BW786" s="215">
        <f t="shared" si="544"/>
        <v>0</v>
      </c>
      <c r="BX786" s="215">
        <f t="shared" si="545"/>
        <v>0</v>
      </c>
      <c r="BY786" s="215">
        <f t="shared" si="546"/>
        <v>0</v>
      </c>
      <c r="BZ786" s="215">
        <f t="shared" si="547"/>
        <v>0</v>
      </c>
      <c r="CA786" s="155">
        <f t="shared" si="575"/>
        <v>0</v>
      </c>
      <c r="CB786" s="165"/>
      <c r="CC786" s="215">
        <f t="shared" si="548"/>
        <v>0</v>
      </c>
      <c r="CD786" s="215">
        <f t="shared" si="549"/>
        <v>0</v>
      </c>
      <c r="CE786" s="215">
        <f t="shared" si="550"/>
        <v>0</v>
      </c>
      <c r="CF786" s="215">
        <f t="shared" si="551"/>
        <v>0</v>
      </c>
      <c r="CG786" s="215">
        <f t="shared" si="552"/>
        <v>0</v>
      </c>
      <c r="CH786" s="155">
        <f t="shared" si="576"/>
        <v>0</v>
      </c>
      <c r="CI786" s="165"/>
      <c r="CJ786" s="215">
        <f t="shared" si="553"/>
        <v>0</v>
      </c>
      <c r="CK786" s="215">
        <f t="shared" si="554"/>
        <v>0</v>
      </c>
      <c r="CL786" s="215">
        <f t="shared" si="555"/>
        <v>0</v>
      </c>
      <c r="CM786" s="215">
        <f t="shared" si="556"/>
        <v>0</v>
      </c>
      <c r="CN786" s="215">
        <f t="shared" si="557"/>
        <v>0</v>
      </c>
      <c r="CO786" s="155">
        <f t="shared" si="577"/>
        <v>0</v>
      </c>
      <c r="CP786" s="165"/>
      <c r="CQ786" s="223">
        <f t="shared" si="558"/>
        <v>0</v>
      </c>
      <c r="CR786" s="223">
        <f t="shared" si="559"/>
        <v>0</v>
      </c>
      <c r="CS786" s="223">
        <f t="shared" si="560"/>
        <v>0</v>
      </c>
      <c r="CT786" s="223">
        <f t="shared" si="561"/>
        <v>0</v>
      </c>
      <c r="CU786" s="223">
        <f t="shared" si="562"/>
        <v>0</v>
      </c>
      <c r="CV786" s="155">
        <f t="shared" si="578"/>
        <v>0</v>
      </c>
      <c r="CW786" s="165"/>
      <c r="CX786" s="215">
        <f t="shared" si="579"/>
        <v>0</v>
      </c>
      <c r="CY786" s="215">
        <f t="shared" si="563"/>
        <v>0</v>
      </c>
      <c r="CZ786" s="215">
        <f t="shared" si="564"/>
        <v>0</v>
      </c>
      <c r="DA786" s="215">
        <f t="shared" si="565"/>
        <v>0</v>
      </c>
      <c r="DB786" s="215">
        <f t="shared" si="566"/>
        <v>0</v>
      </c>
      <c r="DC786" s="155">
        <f t="shared" si="580"/>
        <v>0</v>
      </c>
      <c r="DD786" s="165"/>
      <c r="DE786" s="188" t="b" cm="1">
        <f t="array" aca="1" ref="DE786" ca="1">OR($G786=Forecast_Capex_Input!$BF$8:$BF$10)</f>
        <v>0</v>
      </c>
      <c r="DF786" s="188" cm="1">
        <f t="array" aca="1" ref="DF786" ca="1">IFERROR(INDEX(Forecast_Capex_Input!BG$12:BG$286,$X786)
*(INDEX(Forecast_Capex_Input!$H$12:$H$286,$X786)=Repex),0)
*$DE786</f>
        <v>0</v>
      </c>
      <c r="DG786" s="188" cm="1">
        <f t="array" aca="1" ref="DG786" ca="1">IFERROR(INDEX(Forecast_Capex_Input!BH$12:BH$286,$X786)
*(INDEX(Forecast_Capex_Input!$H$12:$H$286,$X786)=Repex),0)
*$DE786</f>
        <v>0</v>
      </c>
      <c r="DH786" s="188" cm="1">
        <f t="array" aca="1" ref="DH786" ca="1">IFERROR(INDEX(Forecast_Capex_Input!BI$12:BI$286,$X786)
*(INDEX(Forecast_Capex_Input!$H$12:$H$286,$X786)=Repex),0)
*$DE786</f>
        <v>0</v>
      </c>
      <c r="DI786" s="188" cm="1">
        <f t="array" aca="1" ref="DI786" ca="1">IFERROR(INDEX(Forecast_Capex_Input!BJ$12:BJ$286,$X786)
*(INDEX(Forecast_Capex_Input!$H$12:$H$286,$X786)=Repex),0)
*$DE786</f>
        <v>0</v>
      </c>
      <c r="DJ786" s="188" cm="1">
        <f t="array" aca="1" ref="DJ786" ca="1">IFERROR(INDEX(Forecast_Capex_Input!BK$12:BK$286,$X786)
*(INDEX(Forecast_Capex_Input!$H$12:$H$286,$X786)=Repex),0)
*$DE786</f>
        <v>0</v>
      </c>
      <c r="DK786" s="188" cm="1">
        <f t="array" aca="1" ref="DK786" ca="1">IFERROR(INDEX(Forecast_Capex_Input!BL$12:BL$286,$X786)
*(INDEX(Forecast_Capex_Input!$H$12:$H$286,$X786)=Repex),0)
*$DE786</f>
        <v>0</v>
      </c>
      <c r="DL786" s="165"/>
      <c r="DM786" s="188" t="b" cm="1">
        <f t="array" aca="1" ref="DM786" ca="1">OR($G786=Forecast_Capex_Input!$BN$8:$BN$9)</f>
        <v>0</v>
      </c>
      <c r="DN786" s="188" cm="1">
        <f t="array" aca="1" ref="DN786" ca="1">IFERROR(INDEX(Forecast_Capex_Input!BO$12:BO$286,$X786)
*(INDEX(Forecast_Capex_Input!$H$12:$H$286,$X786)=Repex),0)
*$DM786</f>
        <v>0</v>
      </c>
      <c r="DO786" s="188" cm="1">
        <f t="array" aca="1" ref="DO786" ca="1">IFERROR(INDEX(Forecast_Capex_Input!BP$12:BP$286,$X786)
*(INDEX(Forecast_Capex_Input!$H$12:$H$286,$X786)=Repex),0)
*$DM786</f>
        <v>0</v>
      </c>
      <c r="DP786" s="188" cm="1">
        <f t="array" aca="1" ref="DP786" ca="1">IFERROR(INDEX(Forecast_Capex_Input!BQ$12:BQ$286,$X786)
*(INDEX(Forecast_Capex_Input!$H$12:$H$286,$X786)=Repex),0)
*$DM786</f>
        <v>0</v>
      </c>
      <c r="DQ786" s="188" cm="1">
        <f t="array" aca="1" ref="DQ786" ca="1">IFERROR(INDEX(Forecast_Capex_Input!BR$12:BR$286,$X786)
*(INDEX(Forecast_Capex_Input!$H$12:$H$286,$X786)=Repex),0)
*$DM786</f>
        <v>0</v>
      </c>
      <c r="DR786" s="188" cm="1">
        <f t="array" aca="1" ref="DR786" ca="1">IFERROR(INDEX(Forecast_Capex_Input!BS$12:BS$286,$X786)
*(INDEX(Forecast_Capex_Input!$H$12:$H$286,$X786)=Repex),0)
*$DM786</f>
        <v>0</v>
      </c>
      <c r="DS786" s="165"/>
      <c r="DT786" s="188" t="b" cm="1">
        <f t="array" aca="1" ref="DT786" ca="1">OR($G786=Forecast_Capex_Input!$BU$8:$BU$10)</f>
        <v>0</v>
      </c>
      <c r="DU786" s="188" cm="1">
        <f t="array" aca="1" ref="DU786" ca="1">IFERROR(INDEX(Forecast_Capex_Input!BV$12:BV$286,$X786)
*(INDEX(Forecast_Capex_Input!$H$12:$H$286,$X786)=Repex),0)
*$DT786</f>
        <v>0</v>
      </c>
      <c r="DV786" s="188" cm="1">
        <f t="array" aca="1" ref="DV786" ca="1">IFERROR(INDEX(Forecast_Capex_Input!BW$12:BW$286,$X786)
*(INDEX(Forecast_Capex_Input!$H$12:$H$286,$X786)=Repex),0)
*$DT786</f>
        <v>0</v>
      </c>
      <c r="DW786" s="188" cm="1">
        <f t="array" aca="1" ref="DW786" ca="1">IFERROR(INDEX(Forecast_Capex_Input!BX$12:BX$286,$X786)
*(INDEX(Forecast_Capex_Input!$H$12:$H$286,$X786)=Repex),0)
*$DT786</f>
        <v>0</v>
      </c>
      <c r="DX786" s="188" cm="1">
        <f t="array" aca="1" ref="DX786" ca="1">IFERROR(INDEX(Forecast_Capex_Input!BY$12:BY$286,$X786)
*(INDEX(Forecast_Capex_Input!$H$12:$H$286,$X786)=Repex),0)
*$DT786</f>
        <v>0</v>
      </c>
      <c r="DY786" s="188" cm="1">
        <f t="array" aca="1" ref="DY786" ca="1">IFERROR(INDEX(Forecast_Capex_Input!BZ$12:BZ$286,$X786)
*(INDEX(Forecast_Capex_Input!$H$12:$H$286,$X786)=Repex),0)
*$DT786</f>
        <v>0</v>
      </c>
      <c r="DZ786" s="188" cm="1">
        <f t="array" aca="1" ref="DZ786" ca="1">IFERROR(INDEX(Forecast_Capex_Input!CA$12:CA$286,$X786)
*(INDEX(Forecast_Capex_Input!$H$12:$H$286,$X786)=Repex),0)
*$DT786</f>
        <v>0</v>
      </c>
      <c r="EA786" s="188" cm="1">
        <f t="array" aca="1" ref="EA786" ca="1">IFERROR(INDEX(Forecast_Capex_Input!CB$12:CB$286,$X786)
*(INDEX(Forecast_Capex_Input!$H$12:$H$286,$X786)=Repex),0)
*$DT786</f>
        <v>0</v>
      </c>
      <c r="EB786" s="188" cm="1">
        <f t="array" aca="1" ref="EB786" ca="1">IFERROR(INDEX(Forecast_Capex_Input!CC$12:CC$286,$X786)
*(INDEX(Forecast_Capex_Input!$H$12:$H$286,$X786)=Repex),0)
*$DT786</f>
        <v>0</v>
      </c>
      <c r="EC786" s="165"/>
      <c r="ED786" s="226" t="str">
        <f t="shared" si="567"/>
        <v>N/A</v>
      </c>
      <c r="EE786" s="174" t="s">
        <v>15</v>
      </c>
    </row>
    <row r="787" spans="3:135" x14ac:dyDescent="0.2">
      <c r="C787" s="174">
        <f t="shared" si="568"/>
        <v>777</v>
      </c>
      <c r="D787" s="167" t="str" cm="1">
        <f t="array" ref="D787">IFERROR(INDEX(Forecast_Capex_Input!$D$12:$D$286,$X787),NA)</f>
        <v>N/A</v>
      </c>
      <c r="E787" s="172" t="str" cm="1">
        <f t="array" ref="E787">IF($X787=NA,NA,INDEX(Forecast_Capex_Input!$E$12:$E$286,$X787))</f>
        <v>N/A</v>
      </c>
      <c r="F787" s="167" t="str" cm="1">
        <f t="array" aca="1" ref="F787" ca="1">IFERROR(INDEX(General!$E$25:$E$26,$Y787),NA)</f>
        <v>N/A</v>
      </c>
      <c r="G787" s="167" t="str" cm="1">
        <f t="array" aca="1" ref="G787" ca="1">IFERROR(INDEX(Forecast_Capex_Input!$AI$11:$BB$11,$AA787),NA)</f>
        <v>N/A</v>
      </c>
      <c r="H787" s="189" t="str" cm="1">
        <f t="array" aca="1" ref="H787" ca="1">IFERROR(INDEX(Forecast_Capex_Input!$AI$12:$BB$286,$X787,$AA787),NA)</f>
        <v>N/A</v>
      </c>
      <c r="I787" s="199" t="str" cm="1">
        <f t="array" ref="I787">IFERROR(INDEX(Forecast_Capex_Input!$F$12:$F$286,$X787),NA)</f>
        <v>N/A</v>
      </c>
      <c r="J787" s="199" t="str" cm="1">
        <f t="array" ref="J787">IFERROR(INDEX(Forecast_Capex_Input!G$12:G$286,$X787),NA)</f>
        <v>N/A</v>
      </c>
      <c r="K787" s="199" t="str" cm="1">
        <f t="array" ref="K787">IFERROR(INDEX(Forecast_Capex_Input!H$12:H$286,$X787),NA)</f>
        <v>N/A</v>
      </c>
      <c r="L787" s="199" t="str" cm="1">
        <f t="array" ref="L787">IFERROR(INDEX(Forecast_Capex_Input!I$12:I$286,$X787),NA)</f>
        <v>N/A</v>
      </c>
      <c r="M787" s="199" t="str" cm="1">
        <f t="array" ref="M787">IFERROR(INDEX(Forecast_Capex_Input!J$12:J$286,$X787),NA)</f>
        <v>N/A</v>
      </c>
      <c r="N787" s="199" t="str" cm="1">
        <f t="array" ref="N787">IFERROR(INDEX(Forecast_Capex_Input!K$12:K$286,$X787),NA)</f>
        <v>N/A</v>
      </c>
      <c r="O787" s="199" t="str" cm="1">
        <f t="array" ref="O787">IFERROR(INDEX(Forecast_Capex_Input!L$12:L$286,$X787),NA)</f>
        <v>N/A</v>
      </c>
      <c r="P787" s="199" t="str" cm="1">
        <f t="array" ref="P787">IFERROR(INDEX(Forecast_Capex_Input!M$12:M$286,$X787),NA)</f>
        <v>N/A</v>
      </c>
      <c r="Q787" s="172" t="str" cm="1">
        <f t="array" ref="Q787">IFERROR(INDEX(Forecast_Capex_Input!N$12:N$286,$X787),NA)</f>
        <v>N/A</v>
      </c>
      <c r="R787" s="265" cm="1">
        <f t="array" ref="R787">IFERROR(INDEX(Forecast_Capex_Input!O$12:O$286,$X787),0)</f>
        <v>0</v>
      </c>
      <c r="S787" s="172" cm="1">
        <f t="array" ref="S787">IFERROR(INDEX(Forecast_Capex_Input!P$12:P$286,$X787),0)</f>
        <v>0</v>
      </c>
      <c r="T787" s="199" t="str" cm="1">
        <f t="array" aca="1" ref="T787" ca="1">IFERROR(INDEX(General!$K$84:$K$103,$AA787),NA)</f>
        <v>N/A</v>
      </c>
      <c r="U787" s="188" cm="1">
        <f t="array" aca="1" ref="U787" ca="1">IFERROR(
IF($F787=General!$E$25,INDEX(Forecast_Capex_Input!S$12:S$286,$X787),
INDEX(Forecast_Capex_Input!T$12:T$286,$X787)),0)</f>
        <v>0</v>
      </c>
      <c r="V787" s="222" t="b">
        <f>IFERROR(INDEX(Overheads!$T$19:$T$26,MATCH($I787,Overheads!$E$19:$E$26,0)),FALSE)</f>
        <v>0</v>
      </c>
      <c r="W787" s="165"/>
      <c r="X787" s="174" t="str">
        <f>IFERROR(
IF(MATCH($C787,Forecast_Capex_Input!$CI$12:$CI$286,1)+1&gt;MAX(Forecast_Capex_Input!$C$12:$C$286),NA,
MATCH($C787,Forecast_Capex_Input!$CI$12:$CI$286,1)+1),1)</f>
        <v>N/A</v>
      </c>
      <c r="Y787" s="174" t="str" cm="1">
        <f t="array" aca="1" ref="Y787" ca="1">IFERROR(
IF(X786&lt;&gt;X787,1,
IF(COUNTIF(OFFSET(Y786,0,0,-INDEX(Forecast_Capex_Input!$CG$12:$CG$286,$X787)),Y786)=INDEX(Forecast_Capex_Input!$CG$12:$CG$286,$X787),Y786+1,Y786)),NA)</f>
        <v>N/A</v>
      </c>
      <c r="Z787" s="174" t="str" cm="1">
        <f t="array" ref="Z787">IFERROR($C787-IF($X787=1,1,INDEX(Forecast_Capex_Input!$CI$12:$CI$286,$X787-1))+1,NA)</f>
        <v>N/A</v>
      </c>
      <c r="AA787" s="174" t="str" cm="1">
        <f t="array" aca="1" ref="AA787" ca="1">IFERROR(IF(Y787=1,
INDEX(Forecast_Capex_Input!$AI$10:$BB$10,SMALL(IF(INDEX(Forecast_Capex_Input!$AI$12:$BB$286,$X787,0)&gt;0,COLUMN(Forecast_Capex_Input!$AI$10:$BB$10)-COLUMN(Forecast_Capex_Input!$AI$12)+1),ROWS(OFFSET(AA786,0,0,-$Z787)))),
OFFSET(AA786,-INDEX(Forecast_Capex_Input!$CG$12:$CG$286,$X787)+1,0)),NA)</f>
        <v>N/A</v>
      </c>
      <c r="AB787" s="174" t="str">
        <f t="shared" ca="1" si="537"/>
        <v>N/A</v>
      </c>
      <c r="AC787" s="222" t="b">
        <f t="shared" si="569"/>
        <v>0</v>
      </c>
      <c r="AD787" s="220" t="b">
        <v>0</v>
      </c>
      <c r="AE787" s="222" t="b">
        <f t="shared" si="538"/>
        <v>1</v>
      </c>
      <c r="AF787" s="165"/>
      <c r="AG787" s="215">
        <v>0</v>
      </c>
      <c r="AH787" s="215">
        <v>0</v>
      </c>
      <c r="AI787" s="215">
        <v>0</v>
      </c>
      <c r="AJ787" s="215">
        <v>0</v>
      </c>
      <c r="AK787" s="215">
        <v>0</v>
      </c>
      <c r="AL787" s="155">
        <v>0</v>
      </c>
      <c r="AM787" s="165"/>
      <c r="AN787" s="215" cm="1">
        <f t="array" aca="1" ref="AN787" ca="1">IFERROR(INDEX(General!O$33:O$34,$AB787)
*AG787,0)</f>
        <v>0</v>
      </c>
      <c r="AO787" s="215" cm="1">
        <f t="array" aca="1" ref="AO787" ca="1">IFERROR(INDEX(General!P$33:P$34,$AB787)
*AH787,0)</f>
        <v>0</v>
      </c>
      <c r="AP787" s="215" cm="1">
        <f t="array" aca="1" ref="AP787" ca="1">IFERROR(INDEX(General!Q$33:Q$34,$AB787)
*AI787,0)</f>
        <v>0</v>
      </c>
      <c r="AQ787" s="215" cm="1">
        <f t="array" aca="1" ref="AQ787" ca="1">IFERROR(INDEX(General!R$33:R$34,$AB787)
*AJ787,0)</f>
        <v>0</v>
      </c>
      <c r="AR787" s="215" cm="1">
        <f t="array" aca="1" ref="AR787" ca="1">IFERROR(INDEX(General!S$33:S$34,$AB787)
*AK787,0)</f>
        <v>0</v>
      </c>
      <c r="AS787" s="155">
        <f t="shared" ca="1" si="570"/>
        <v>0</v>
      </c>
      <c r="AT787" s="165"/>
      <c r="AU787" s="215">
        <f ca="1">IF($AE787=FALSE,AN787*Overheads!$R$24*$V787,
IFERROR(Overheads!$O$49*$V787*AN787,0)
+IFERROR(Overheads!Q$59*$V787*(AN787/Overheads!Q$68),0))</f>
        <v>0</v>
      </c>
      <c r="AV787" s="215">
        <f ca="1">IF($AE787=FALSE,AO787*Overheads!$R$24*$V787,
IFERROR(Overheads!$O$49*$V787*AO787,0)
+IFERROR(Overheads!R$59*$V787*(AO787/Overheads!R$68),0))</f>
        <v>0</v>
      </c>
      <c r="AW787" s="215">
        <f ca="1">IF($AE787=FALSE,AP787*Overheads!$R$24*$V787,
IFERROR(Overheads!$O$49*$V787*AP787,0)
+IFERROR(Overheads!S$59*$V787*(AP787/Overheads!S$68),0))</f>
        <v>0</v>
      </c>
      <c r="AX787" s="215">
        <f ca="1">IF($AE787=FALSE,AQ787*Overheads!$R$24*$V787,
IFERROR(Overheads!$O$49*$V787*AQ787,0)
+IFERROR(Overheads!T$59*$V787*(AQ787/Overheads!T$68),0))</f>
        <v>0</v>
      </c>
      <c r="AY787" s="215">
        <f ca="1">IF($AE787=FALSE,AR787*Overheads!$R$24*$V787,
IFERROR(Overheads!$O$49*$V787*AR787,0)
+IFERROR(Overheads!U$59*$V787*(AR787/Overheads!U$68),0))</f>
        <v>0</v>
      </c>
      <c r="AZ787" s="155">
        <f t="shared" ca="1" si="571"/>
        <v>0</v>
      </c>
      <c r="BA787" s="165"/>
      <c r="BB787" s="215">
        <f ca="1">IF($AE787=FALSE,AN787*Overheads!$S$25,
IFERROR(Overheads!$O$50*AN787,0)
+IFERROR(Overheads!Q$60*(AN787/Overheads!Q$66),0))</f>
        <v>0</v>
      </c>
      <c r="BC787" s="215">
        <f ca="1">IF($AE787=FALSE,AO787*Overheads!$S$25,
IFERROR(Overheads!$O$50*AO787,0)
+IFERROR(Overheads!R$60*(AO787/Overheads!R$66),0))</f>
        <v>0</v>
      </c>
      <c r="BD787" s="215">
        <f ca="1">IF($AE787=FALSE,AP787*Overheads!$S$25,
IFERROR(Overheads!$O$50*AP787,0)
+IFERROR(Overheads!S$60*(AP787/Overheads!S$66),0))</f>
        <v>0</v>
      </c>
      <c r="BE787" s="215">
        <f ca="1">IF($AE787=FALSE,AQ787*Overheads!$S$25,
IFERROR(Overheads!$O$50*AQ787,0)
+IFERROR(Overheads!T$60*(AQ787/Overheads!T$66),0))</f>
        <v>0</v>
      </c>
      <c r="BF787" s="215">
        <f ca="1">IF($AE787=FALSE,AR787*Overheads!$S$25,
IFERROR(Overheads!$O$50*AR787,0)
+IFERROR(Overheads!U$60*(AR787/Overheads!U$66),0))</f>
        <v>0</v>
      </c>
      <c r="BG787" s="155">
        <f t="shared" ca="1" si="572"/>
        <v>0</v>
      </c>
      <c r="BH787" s="165"/>
      <c r="BI787" s="215">
        <f t="shared" ca="1" si="573"/>
        <v>0</v>
      </c>
      <c r="BJ787" s="215">
        <f t="shared" ca="1" si="539"/>
        <v>0</v>
      </c>
      <c r="BK787" s="215">
        <f t="shared" ca="1" si="540"/>
        <v>0</v>
      </c>
      <c r="BL787" s="215">
        <f t="shared" ca="1" si="541"/>
        <v>0</v>
      </c>
      <c r="BM787" s="215">
        <f t="shared" ca="1" si="542"/>
        <v>0</v>
      </c>
      <c r="BN787" s="155">
        <f t="shared" ca="1" si="574"/>
        <v>0</v>
      </c>
      <c r="BO787" s="165"/>
      <c r="BP787" s="187" cm="1">
        <f t="array" ref="BP787">IFERROR(IF($X787=$X786,BP786,INDEX(Forecast_Capex_Input!AC$12:AC$286,$X787)),0)</f>
        <v>0</v>
      </c>
      <c r="BQ787" s="187" cm="1">
        <f t="array" ref="BQ787">IFERROR(IF($X787=$X786,BQ786,INDEX(Forecast_Capex_Input!AD$12:AD$286,$X787)),0)</f>
        <v>0</v>
      </c>
      <c r="BR787" s="187" cm="1">
        <f t="array" ref="BR787">IFERROR(IF($X787=$X786,BR786,INDEX(Forecast_Capex_Input!AE$12:AE$286,$X787)),0)</f>
        <v>0</v>
      </c>
      <c r="BS787" s="187" cm="1">
        <f t="array" ref="BS787">IFERROR(IF($X787=$X786,BS786,INDEX(Forecast_Capex_Input!AF$12:AF$286,$X787)),0)</f>
        <v>0</v>
      </c>
      <c r="BT787" s="187" cm="1">
        <f t="array" ref="BT787">IFERROR(IF($X787=$X786,BT786,INDEX(Forecast_Capex_Input!AG$12:AG$286,$X787)),0)</f>
        <v>0</v>
      </c>
      <c r="BU787" s="165"/>
      <c r="BV787" s="215">
        <f t="shared" si="543"/>
        <v>0</v>
      </c>
      <c r="BW787" s="215">
        <f t="shared" si="544"/>
        <v>0</v>
      </c>
      <c r="BX787" s="215">
        <f t="shared" si="545"/>
        <v>0</v>
      </c>
      <c r="BY787" s="215">
        <f t="shared" si="546"/>
        <v>0</v>
      </c>
      <c r="BZ787" s="215">
        <f t="shared" si="547"/>
        <v>0</v>
      </c>
      <c r="CA787" s="155">
        <f t="shared" si="575"/>
        <v>0</v>
      </c>
      <c r="CB787" s="165"/>
      <c r="CC787" s="215">
        <f t="shared" si="548"/>
        <v>0</v>
      </c>
      <c r="CD787" s="215">
        <f t="shared" si="549"/>
        <v>0</v>
      </c>
      <c r="CE787" s="215">
        <f t="shared" si="550"/>
        <v>0</v>
      </c>
      <c r="CF787" s="215">
        <f t="shared" si="551"/>
        <v>0</v>
      </c>
      <c r="CG787" s="215">
        <f t="shared" si="552"/>
        <v>0</v>
      </c>
      <c r="CH787" s="155">
        <f t="shared" si="576"/>
        <v>0</v>
      </c>
      <c r="CI787" s="165"/>
      <c r="CJ787" s="215">
        <f t="shared" si="553"/>
        <v>0</v>
      </c>
      <c r="CK787" s="215">
        <f t="shared" si="554"/>
        <v>0</v>
      </c>
      <c r="CL787" s="215">
        <f t="shared" si="555"/>
        <v>0</v>
      </c>
      <c r="CM787" s="215">
        <f t="shared" si="556"/>
        <v>0</v>
      </c>
      <c r="CN787" s="215">
        <f t="shared" si="557"/>
        <v>0</v>
      </c>
      <c r="CO787" s="155">
        <f t="shared" si="577"/>
        <v>0</v>
      </c>
      <c r="CP787" s="165"/>
      <c r="CQ787" s="223">
        <f t="shared" si="558"/>
        <v>0</v>
      </c>
      <c r="CR787" s="223">
        <f t="shared" si="559"/>
        <v>0</v>
      </c>
      <c r="CS787" s="223">
        <f t="shared" si="560"/>
        <v>0</v>
      </c>
      <c r="CT787" s="223">
        <f t="shared" si="561"/>
        <v>0</v>
      </c>
      <c r="CU787" s="223">
        <f t="shared" si="562"/>
        <v>0</v>
      </c>
      <c r="CV787" s="155">
        <f t="shared" si="578"/>
        <v>0</v>
      </c>
      <c r="CW787" s="165"/>
      <c r="CX787" s="215">
        <f t="shared" si="579"/>
        <v>0</v>
      </c>
      <c r="CY787" s="215">
        <f t="shared" si="563"/>
        <v>0</v>
      </c>
      <c r="CZ787" s="215">
        <f t="shared" si="564"/>
        <v>0</v>
      </c>
      <c r="DA787" s="215">
        <f t="shared" si="565"/>
        <v>0</v>
      </c>
      <c r="DB787" s="215">
        <f t="shared" si="566"/>
        <v>0</v>
      </c>
      <c r="DC787" s="155">
        <f t="shared" si="580"/>
        <v>0</v>
      </c>
      <c r="DD787" s="165"/>
      <c r="DE787" s="188" t="b" cm="1">
        <f t="array" aca="1" ref="DE787" ca="1">OR($G787=Forecast_Capex_Input!$BF$8:$BF$10)</f>
        <v>0</v>
      </c>
      <c r="DF787" s="188" cm="1">
        <f t="array" aca="1" ref="DF787" ca="1">IFERROR(INDEX(Forecast_Capex_Input!BG$12:BG$286,$X787)
*(INDEX(Forecast_Capex_Input!$H$12:$H$286,$X787)=Repex),0)
*$DE787</f>
        <v>0</v>
      </c>
      <c r="DG787" s="188" cm="1">
        <f t="array" aca="1" ref="DG787" ca="1">IFERROR(INDEX(Forecast_Capex_Input!BH$12:BH$286,$X787)
*(INDEX(Forecast_Capex_Input!$H$12:$H$286,$X787)=Repex),0)
*$DE787</f>
        <v>0</v>
      </c>
      <c r="DH787" s="188" cm="1">
        <f t="array" aca="1" ref="DH787" ca="1">IFERROR(INDEX(Forecast_Capex_Input!BI$12:BI$286,$X787)
*(INDEX(Forecast_Capex_Input!$H$12:$H$286,$X787)=Repex),0)
*$DE787</f>
        <v>0</v>
      </c>
      <c r="DI787" s="188" cm="1">
        <f t="array" aca="1" ref="DI787" ca="1">IFERROR(INDEX(Forecast_Capex_Input!BJ$12:BJ$286,$X787)
*(INDEX(Forecast_Capex_Input!$H$12:$H$286,$X787)=Repex),0)
*$DE787</f>
        <v>0</v>
      </c>
      <c r="DJ787" s="188" cm="1">
        <f t="array" aca="1" ref="DJ787" ca="1">IFERROR(INDEX(Forecast_Capex_Input!BK$12:BK$286,$X787)
*(INDEX(Forecast_Capex_Input!$H$12:$H$286,$X787)=Repex),0)
*$DE787</f>
        <v>0</v>
      </c>
      <c r="DK787" s="188" cm="1">
        <f t="array" aca="1" ref="DK787" ca="1">IFERROR(INDEX(Forecast_Capex_Input!BL$12:BL$286,$X787)
*(INDEX(Forecast_Capex_Input!$H$12:$H$286,$X787)=Repex),0)
*$DE787</f>
        <v>0</v>
      </c>
      <c r="DL787" s="165"/>
      <c r="DM787" s="188" t="b" cm="1">
        <f t="array" aca="1" ref="DM787" ca="1">OR($G787=Forecast_Capex_Input!$BN$8:$BN$9)</f>
        <v>0</v>
      </c>
      <c r="DN787" s="188" cm="1">
        <f t="array" aca="1" ref="DN787" ca="1">IFERROR(INDEX(Forecast_Capex_Input!BO$12:BO$286,$X787)
*(INDEX(Forecast_Capex_Input!$H$12:$H$286,$X787)=Repex),0)
*$DM787</f>
        <v>0</v>
      </c>
      <c r="DO787" s="188" cm="1">
        <f t="array" aca="1" ref="DO787" ca="1">IFERROR(INDEX(Forecast_Capex_Input!BP$12:BP$286,$X787)
*(INDEX(Forecast_Capex_Input!$H$12:$H$286,$X787)=Repex),0)
*$DM787</f>
        <v>0</v>
      </c>
      <c r="DP787" s="188" cm="1">
        <f t="array" aca="1" ref="DP787" ca="1">IFERROR(INDEX(Forecast_Capex_Input!BQ$12:BQ$286,$X787)
*(INDEX(Forecast_Capex_Input!$H$12:$H$286,$X787)=Repex),0)
*$DM787</f>
        <v>0</v>
      </c>
      <c r="DQ787" s="188" cm="1">
        <f t="array" aca="1" ref="DQ787" ca="1">IFERROR(INDEX(Forecast_Capex_Input!BR$12:BR$286,$X787)
*(INDEX(Forecast_Capex_Input!$H$12:$H$286,$X787)=Repex),0)
*$DM787</f>
        <v>0</v>
      </c>
      <c r="DR787" s="188" cm="1">
        <f t="array" aca="1" ref="DR787" ca="1">IFERROR(INDEX(Forecast_Capex_Input!BS$12:BS$286,$X787)
*(INDEX(Forecast_Capex_Input!$H$12:$H$286,$X787)=Repex),0)
*$DM787</f>
        <v>0</v>
      </c>
      <c r="DS787" s="165"/>
      <c r="DT787" s="188" t="b" cm="1">
        <f t="array" aca="1" ref="DT787" ca="1">OR($G787=Forecast_Capex_Input!$BU$8:$BU$10)</f>
        <v>0</v>
      </c>
      <c r="DU787" s="188" cm="1">
        <f t="array" aca="1" ref="DU787" ca="1">IFERROR(INDEX(Forecast_Capex_Input!BV$12:BV$286,$X787)
*(INDEX(Forecast_Capex_Input!$H$12:$H$286,$X787)=Repex),0)
*$DT787</f>
        <v>0</v>
      </c>
      <c r="DV787" s="188" cm="1">
        <f t="array" aca="1" ref="DV787" ca="1">IFERROR(INDEX(Forecast_Capex_Input!BW$12:BW$286,$X787)
*(INDEX(Forecast_Capex_Input!$H$12:$H$286,$X787)=Repex),0)
*$DT787</f>
        <v>0</v>
      </c>
      <c r="DW787" s="188" cm="1">
        <f t="array" aca="1" ref="DW787" ca="1">IFERROR(INDEX(Forecast_Capex_Input!BX$12:BX$286,$X787)
*(INDEX(Forecast_Capex_Input!$H$12:$H$286,$X787)=Repex),0)
*$DT787</f>
        <v>0</v>
      </c>
      <c r="DX787" s="188" cm="1">
        <f t="array" aca="1" ref="DX787" ca="1">IFERROR(INDEX(Forecast_Capex_Input!BY$12:BY$286,$X787)
*(INDEX(Forecast_Capex_Input!$H$12:$H$286,$X787)=Repex),0)
*$DT787</f>
        <v>0</v>
      </c>
      <c r="DY787" s="188" cm="1">
        <f t="array" aca="1" ref="DY787" ca="1">IFERROR(INDEX(Forecast_Capex_Input!BZ$12:BZ$286,$X787)
*(INDEX(Forecast_Capex_Input!$H$12:$H$286,$X787)=Repex),0)
*$DT787</f>
        <v>0</v>
      </c>
      <c r="DZ787" s="188" cm="1">
        <f t="array" aca="1" ref="DZ787" ca="1">IFERROR(INDEX(Forecast_Capex_Input!CA$12:CA$286,$X787)
*(INDEX(Forecast_Capex_Input!$H$12:$H$286,$X787)=Repex),0)
*$DT787</f>
        <v>0</v>
      </c>
      <c r="EA787" s="188" cm="1">
        <f t="array" aca="1" ref="EA787" ca="1">IFERROR(INDEX(Forecast_Capex_Input!CB$12:CB$286,$X787)
*(INDEX(Forecast_Capex_Input!$H$12:$H$286,$X787)=Repex),0)
*$DT787</f>
        <v>0</v>
      </c>
      <c r="EB787" s="188" cm="1">
        <f t="array" aca="1" ref="EB787" ca="1">IFERROR(INDEX(Forecast_Capex_Input!CC$12:CC$286,$X787)
*(INDEX(Forecast_Capex_Input!$H$12:$H$286,$X787)=Repex),0)
*$DT787</f>
        <v>0</v>
      </c>
      <c r="EC787" s="165"/>
      <c r="ED787" s="226" t="str">
        <f t="shared" si="567"/>
        <v>N/A</v>
      </c>
      <c r="EE787" s="174" t="s">
        <v>15</v>
      </c>
    </row>
    <row r="788" spans="3:135" x14ac:dyDescent="0.2">
      <c r="C788" s="174">
        <f t="shared" si="568"/>
        <v>778</v>
      </c>
      <c r="D788" s="167" t="str" cm="1">
        <f t="array" ref="D788">IFERROR(INDEX(Forecast_Capex_Input!$D$12:$D$286,$X788),NA)</f>
        <v>N/A</v>
      </c>
      <c r="E788" s="172" t="str" cm="1">
        <f t="array" ref="E788">IF($X788=NA,NA,INDEX(Forecast_Capex_Input!$E$12:$E$286,$X788))</f>
        <v>N/A</v>
      </c>
      <c r="F788" s="167" t="str" cm="1">
        <f t="array" aca="1" ref="F788" ca="1">IFERROR(INDEX(General!$E$25:$E$26,$Y788),NA)</f>
        <v>N/A</v>
      </c>
      <c r="G788" s="167" t="str" cm="1">
        <f t="array" aca="1" ref="G788" ca="1">IFERROR(INDEX(Forecast_Capex_Input!$AI$11:$BB$11,$AA788),NA)</f>
        <v>N/A</v>
      </c>
      <c r="H788" s="189" t="str" cm="1">
        <f t="array" aca="1" ref="H788" ca="1">IFERROR(INDEX(Forecast_Capex_Input!$AI$12:$BB$286,$X788,$AA788),NA)</f>
        <v>N/A</v>
      </c>
      <c r="I788" s="199" t="str" cm="1">
        <f t="array" ref="I788">IFERROR(INDEX(Forecast_Capex_Input!$F$12:$F$286,$X788),NA)</f>
        <v>N/A</v>
      </c>
      <c r="J788" s="199" t="str" cm="1">
        <f t="array" ref="J788">IFERROR(INDEX(Forecast_Capex_Input!G$12:G$286,$X788),NA)</f>
        <v>N/A</v>
      </c>
      <c r="K788" s="199" t="str" cm="1">
        <f t="array" ref="K788">IFERROR(INDEX(Forecast_Capex_Input!H$12:H$286,$X788),NA)</f>
        <v>N/A</v>
      </c>
      <c r="L788" s="199" t="str" cm="1">
        <f t="array" ref="L788">IFERROR(INDEX(Forecast_Capex_Input!I$12:I$286,$X788),NA)</f>
        <v>N/A</v>
      </c>
      <c r="M788" s="199" t="str" cm="1">
        <f t="array" ref="M788">IFERROR(INDEX(Forecast_Capex_Input!J$12:J$286,$X788),NA)</f>
        <v>N/A</v>
      </c>
      <c r="N788" s="199" t="str" cm="1">
        <f t="array" ref="N788">IFERROR(INDEX(Forecast_Capex_Input!K$12:K$286,$X788),NA)</f>
        <v>N/A</v>
      </c>
      <c r="O788" s="199" t="str" cm="1">
        <f t="array" ref="O788">IFERROR(INDEX(Forecast_Capex_Input!L$12:L$286,$X788),NA)</f>
        <v>N/A</v>
      </c>
      <c r="P788" s="199" t="str" cm="1">
        <f t="array" ref="P788">IFERROR(INDEX(Forecast_Capex_Input!M$12:M$286,$X788),NA)</f>
        <v>N/A</v>
      </c>
      <c r="Q788" s="172" t="str" cm="1">
        <f t="array" ref="Q788">IFERROR(INDEX(Forecast_Capex_Input!N$12:N$286,$X788),NA)</f>
        <v>N/A</v>
      </c>
      <c r="R788" s="265" cm="1">
        <f t="array" ref="R788">IFERROR(INDEX(Forecast_Capex_Input!O$12:O$286,$X788),0)</f>
        <v>0</v>
      </c>
      <c r="S788" s="172" cm="1">
        <f t="array" ref="S788">IFERROR(INDEX(Forecast_Capex_Input!P$12:P$286,$X788),0)</f>
        <v>0</v>
      </c>
      <c r="T788" s="199" t="str" cm="1">
        <f t="array" aca="1" ref="T788" ca="1">IFERROR(INDEX(General!$K$84:$K$103,$AA788),NA)</f>
        <v>N/A</v>
      </c>
      <c r="U788" s="188" cm="1">
        <f t="array" aca="1" ref="U788" ca="1">IFERROR(
IF($F788=General!$E$25,INDEX(Forecast_Capex_Input!S$12:S$286,$X788),
INDEX(Forecast_Capex_Input!T$12:T$286,$X788)),0)</f>
        <v>0</v>
      </c>
      <c r="V788" s="222" t="b">
        <f>IFERROR(INDEX(Overheads!$T$19:$T$26,MATCH($I788,Overheads!$E$19:$E$26,0)),FALSE)</f>
        <v>0</v>
      </c>
      <c r="W788" s="165"/>
      <c r="X788" s="174" t="str">
        <f>IFERROR(
IF(MATCH($C788,Forecast_Capex_Input!$CI$12:$CI$286,1)+1&gt;MAX(Forecast_Capex_Input!$C$12:$C$286),NA,
MATCH($C788,Forecast_Capex_Input!$CI$12:$CI$286,1)+1),1)</f>
        <v>N/A</v>
      </c>
      <c r="Y788" s="174" t="str" cm="1">
        <f t="array" aca="1" ref="Y788" ca="1">IFERROR(
IF(X787&lt;&gt;X788,1,
IF(COUNTIF(OFFSET(Y787,0,0,-INDEX(Forecast_Capex_Input!$CG$12:$CG$286,$X788)),Y787)=INDEX(Forecast_Capex_Input!$CG$12:$CG$286,$X788),Y787+1,Y787)),NA)</f>
        <v>N/A</v>
      </c>
      <c r="Z788" s="174" t="str" cm="1">
        <f t="array" ref="Z788">IFERROR($C788-IF($X788=1,1,INDEX(Forecast_Capex_Input!$CI$12:$CI$286,$X788-1))+1,NA)</f>
        <v>N/A</v>
      </c>
      <c r="AA788" s="174" t="str" cm="1">
        <f t="array" aca="1" ref="AA788" ca="1">IFERROR(IF(Y788=1,
INDEX(Forecast_Capex_Input!$AI$10:$BB$10,SMALL(IF(INDEX(Forecast_Capex_Input!$AI$12:$BB$286,$X788,0)&gt;0,COLUMN(Forecast_Capex_Input!$AI$10:$BB$10)-COLUMN(Forecast_Capex_Input!$AI$12)+1),ROWS(OFFSET(AA787,0,0,-$Z788)))),
OFFSET(AA787,-INDEX(Forecast_Capex_Input!$CG$12:$CG$286,$X788)+1,0)),NA)</f>
        <v>N/A</v>
      </c>
      <c r="AB788" s="174" t="str">
        <f t="shared" ca="1" si="537"/>
        <v>N/A</v>
      </c>
      <c r="AC788" s="222" t="b">
        <f t="shared" si="569"/>
        <v>0</v>
      </c>
      <c r="AD788" s="220" t="b">
        <v>0</v>
      </c>
      <c r="AE788" s="222" t="b">
        <f t="shared" si="538"/>
        <v>1</v>
      </c>
      <c r="AF788" s="165"/>
      <c r="AG788" s="215">
        <v>0</v>
      </c>
      <c r="AH788" s="215">
        <v>0</v>
      </c>
      <c r="AI788" s="215">
        <v>0</v>
      </c>
      <c r="AJ788" s="215">
        <v>0</v>
      </c>
      <c r="AK788" s="215">
        <v>0</v>
      </c>
      <c r="AL788" s="155">
        <v>0</v>
      </c>
      <c r="AM788" s="165"/>
      <c r="AN788" s="215" cm="1">
        <f t="array" aca="1" ref="AN788" ca="1">IFERROR(INDEX(General!O$33:O$34,$AB788)
*AG788,0)</f>
        <v>0</v>
      </c>
      <c r="AO788" s="215" cm="1">
        <f t="array" aca="1" ref="AO788" ca="1">IFERROR(INDEX(General!P$33:P$34,$AB788)
*AH788,0)</f>
        <v>0</v>
      </c>
      <c r="AP788" s="215" cm="1">
        <f t="array" aca="1" ref="AP788" ca="1">IFERROR(INDEX(General!Q$33:Q$34,$AB788)
*AI788,0)</f>
        <v>0</v>
      </c>
      <c r="AQ788" s="215" cm="1">
        <f t="array" aca="1" ref="AQ788" ca="1">IFERROR(INDEX(General!R$33:R$34,$AB788)
*AJ788,0)</f>
        <v>0</v>
      </c>
      <c r="AR788" s="215" cm="1">
        <f t="array" aca="1" ref="AR788" ca="1">IFERROR(INDEX(General!S$33:S$34,$AB788)
*AK788,0)</f>
        <v>0</v>
      </c>
      <c r="AS788" s="155">
        <f t="shared" ca="1" si="570"/>
        <v>0</v>
      </c>
      <c r="AT788" s="165"/>
      <c r="AU788" s="215">
        <f ca="1">IF($AE788=FALSE,AN788*Overheads!$R$24*$V788,
IFERROR(Overheads!$O$49*$V788*AN788,0)
+IFERROR(Overheads!Q$59*$V788*(AN788/Overheads!Q$68),0))</f>
        <v>0</v>
      </c>
      <c r="AV788" s="215">
        <f ca="1">IF($AE788=FALSE,AO788*Overheads!$R$24*$V788,
IFERROR(Overheads!$O$49*$V788*AO788,0)
+IFERROR(Overheads!R$59*$V788*(AO788/Overheads!R$68),0))</f>
        <v>0</v>
      </c>
      <c r="AW788" s="215">
        <f ca="1">IF($AE788=FALSE,AP788*Overheads!$R$24*$V788,
IFERROR(Overheads!$O$49*$V788*AP788,0)
+IFERROR(Overheads!S$59*$V788*(AP788/Overheads!S$68),0))</f>
        <v>0</v>
      </c>
      <c r="AX788" s="215">
        <f ca="1">IF($AE788=FALSE,AQ788*Overheads!$R$24*$V788,
IFERROR(Overheads!$O$49*$V788*AQ788,0)
+IFERROR(Overheads!T$59*$V788*(AQ788/Overheads!T$68),0))</f>
        <v>0</v>
      </c>
      <c r="AY788" s="215">
        <f ca="1">IF($AE788=FALSE,AR788*Overheads!$R$24*$V788,
IFERROR(Overheads!$O$49*$V788*AR788,0)
+IFERROR(Overheads!U$59*$V788*(AR788/Overheads!U$68),0))</f>
        <v>0</v>
      </c>
      <c r="AZ788" s="155">
        <f t="shared" ca="1" si="571"/>
        <v>0</v>
      </c>
      <c r="BA788" s="165"/>
      <c r="BB788" s="215">
        <f ca="1">IF($AE788=FALSE,AN788*Overheads!$S$25,
IFERROR(Overheads!$O$50*AN788,0)
+IFERROR(Overheads!Q$60*(AN788/Overheads!Q$66),0))</f>
        <v>0</v>
      </c>
      <c r="BC788" s="215">
        <f ca="1">IF($AE788=FALSE,AO788*Overheads!$S$25,
IFERROR(Overheads!$O$50*AO788,0)
+IFERROR(Overheads!R$60*(AO788/Overheads!R$66),0))</f>
        <v>0</v>
      </c>
      <c r="BD788" s="215">
        <f ca="1">IF($AE788=FALSE,AP788*Overheads!$S$25,
IFERROR(Overheads!$O$50*AP788,0)
+IFERROR(Overheads!S$60*(AP788/Overheads!S$66),0))</f>
        <v>0</v>
      </c>
      <c r="BE788" s="215">
        <f ca="1">IF($AE788=FALSE,AQ788*Overheads!$S$25,
IFERROR(Overheads!$O$50*AQ788,0)
+IFERROR(Overheads!T$60*(AQ788/Overheads!T$66),0))</f>
        <v>0</v>
      </c>
      <c r="BF788" s="215">
        <f ca="1">IF($AE788=FALSE,AR788*Overheads!$S$25,
IFERROR(Overheads!$O$50*AR788,0)
+IFERROR(Overheads!U$60*(AR788/Overheads!U$66),0))</f>
        <v>0</v>
      </c>
      <c r="BG788" s="155">
        <f t="shared" ca="1" si="572"/>
        <v>0</v>
      </c>
      <c r="BH788" s="165"/>
      <c r="BI788" s="215">
        <f t="shared" ca="1" si="573"/>
        <v>0</v>
      </c>
      <c r="BJ788" s="215">
        <f t="shared" ca="1" si="539"/>
        <v>0</v>
      </c>
      <c r="BK788" s="215">
        <f t="shared" ca="1" si="540"/>
        <v>0</v>
      </c>
      <c r="BL788" s="215">
        <f t="shared" ca="1" si="541"/>
        <v>0</v>
      </c>
      <c r="BM788" s="215">
        <f t="shared" ca="1" si="542"/>
        <v>0</v>
      </c>
      <c r="BN788" s="155">
        <f t="shared" ca="1" si="574"/>
        <v>0</v>
      </c>
      <c r="BO788" s="165"/>
      <c r="BP788" s="187" cm="1">
        <f t="array" ref="BP788">IFERROR(IF($X788=$X787,BP787,INDEX(Forecast_Capex_Input!AC$12:AC$286,$X788)),0)</f>
        <v>0</v>
      </c>
      <c r="BQ788" s="187" cm="1">
        <f t="array" ref="BQ788">IFERROR(IF($X788=$X787,BQ787,INDEX(Forecast_Capex_Input!AD$12:AD$286,$X788)),0)</f>
        <v>0</v>
      </c>
      <c r="BR788" s="187" cm="1">
        <f t="array" ref="BR788">IFERROR(IF($X788=$X787,BR787,INDEX(Forecast_Capex_Input!AE$12:AE$286,$X788)),0)</f>
        <v>0</v>
      </c>
      <c r="BS788" s="187" cm="1">
        <f t="array" ref="BS788">IFERROR(IF($X788=$X787,BS787,INDEX(Forecast_Capex_Input!AF$12:AF$286,$X788)),0)</f>
        <v>0</v>
      </c>
      <c r="BT788" s="187" cm="1">
        <f t="array" ref="BT788">IFERROR(IF($X788=$X787,BT787,INDEX(Forecast_Capex_Input!AG$12:AG$286,$X788)),0)</f>
        <v>0</v>
      </c>
      <c r="BU788" s="165"/>
      <c r="BV788" s="215">
        <f t="shared" si="543"/>
        <v>0</v>
      </c>
      <c r="BW788" s="215">
        <f t="shared" si="544"/>
        <v>0</v>
      </c>
      <c r="BX788" s="215">
        <f t="shared" si="545"/>
        <v>0</v>
      </c>
      <c r="BY788" s="215">
        <f t="shared" si="546"/>
        <v>0</v>
      </c>
      <c r="BZ788" s="215">
        <f t="shared" si="547"/>
        <v>0</v>
      </c>
      <c r="CA788" s="155">
        <f t="shared" si="575"/>
        <v>0</v>
      </c>
      <c r="CB788" s="165"/>
      <c r="CC788" s="215">
        <f t="shared" si="548"/>
        <v>0</v>
      </c>
      <c r="CD788" s="215">
        <f t="shared" si="549"/>
        <v>0</v>
      </c>
      <c r="CE788" s="215">
        <f t="shared" si="550"/>
        <v>0</v>
      </c>
      <c r="CF788" s="215">
        <f t="shared" si="551"/>
        <v>0</v>
      </c>
      <c r="CG788" s="215">
        <f t="shared" si="552"/>
        <v>0</v>
      </c>
      <c r="CH788" s="155">
        <f t="shared" si="576"/>
        <v>0</v>
      </c>
      <c r="CI788" s="165"/>
      <c r="CJ788" s="215">
        <f t="shared" si="553"/>
        <v>0</v>
      </c>
      <c r="CK788" s="215">
        <f t="shared" si="554"/>
        <v>0</v>
      </c>
      <c r="CL788" s="215">
        <f t="shared" si="555"/>
        <v>0</v>
      </c>
      <c r="CM788" s="215">
        <f t="shared" si="556"/>
        <v>0</v>
      </c>
      <c r="CN788" s="215">
        <f t="shared" si="557"/>
        <v>0</v>
      </c>
      <c r="CO788" s="155">
        <f t="shared" si="577"/>
        <v>0</v>
      </c>
      <c r="CP788" s="165"/>
      <c r="CQ788" s="223">
        <f t="shared" si="558"/>
        <v>0</v>
      </c>
      <c r="CR788" s="223">
        <f t="shared" si="559"/>
        <v>0</v>
      </c>
      <c r="CS788" s="223">
        <f t="shared" si="560"/>
        <v>0</v>
      </c>
      <c r="CT788" s="223">
        <f t="shared" si="561"/>
        <v>0</v>
      </c>
      <c r="CU788" s="223">
        <f t="shared" si="562"/>
        <v>0</v>
      </c>
      <c r="CV788" s="155">
        <f t="shared" si="578"/>
        <v>0</v>
      </c>
      <c r="CW788" s="165"/>
      <c r="CX788" s="215">
        <f t="shared" si="579"/>
        <v>0</v>
      </c>
      <c r="CY788" s="215">
        <f t="shared" si="563"/>
        <v>0</v>
      </c>
      <c r="CZ788" s="215">
        <f t="shared" si="564"/>
        <v>0</v>
      </c>
      <c r="DA788" s="215">
        <f t="shared" si="565"/>
        <v>0</v>
      </c>
      <c r="DB788" s="215">
        <f t="shared" si="566"/>
        <v>0</v>
      </c>
      <c r="DC788" s="155">
        <f t="shared" si="580"/>
        <v>0</v>
      </c>
      <c r="DD788" s="165"/>
      <c r="DE788" s="188" t="b" cm="1">
        <f t="array" aca="1" ref="DE788" ca="1">OR($G788=Forecast_Capex_Input!$BF$8:$BF$10)</f>
        <v>0</v>
      </c>
      <c r="DF788" s="188" cm="1">
        <f t="array" aca="1" ref="DF788" ca="1">IFERROR(INDEX(Forecast_Capex_Input!BG$12:BG$286,$X788)
*(INDEX(Forecast_Capex_Input!$H$12:$H$286,$X788)=Repex),0)
*$DE788</f>
        <v>0</v>
      </c>
      <c r="DG788" s="188" cm="1">
        <f t="array" aca="1" ref="DG788" ca="1">IFERROR(INDEX(Forecast_Capex_Input!BH$12:BH$286,$X788)
*(INDEX(Forecast_Capex_Input!$H$12:$H$286,$X788)=Repex),0)
*$DE788</f>
        <v>0</v>
      </c>
      <c r="DH788" s="188" cm="1">
        <f t="array" aca="1" ref="DH788" ca="1">IFERROR(INDEX(Forecast_Capex_Input!BI$12:BI$286,$X788)
*(INDEX(Forecast_Capex_Input!$H$12:$H$286,$X788)=Repex),0)
*$DE788</f>
        <v>0</v>
      </c>
      <c r="DI788" s="188" cm="1">
        <f t="array" aca="1" ref="DI788" ca="1">IFERROR(INDEX(Forecast_Capex_Input!BJ$12:BJ$286,$X788)
*(INDEX(Forecast_Capex_Input!$H$12:$H$286,$X788)=Repex),0)
*$DE788</f>
        <v>0</v>
      </c>
      <c r="DJ788" s="188" cm="1">
        <f t="array" aca="1" ref="DJ788" ca="1">IFERROR(INDEX(Forecast_Capex_Input!BK$12:BK$286,$X788)
*(INDEX(Forecast_Capex_Input!$H$12:$H$286,$X788)=Repex),0)
*$DE788</f>
        <v>0</v>
      </c>
      <c r="DK788" s="188" cm="1">
        <f t="array" aca="1" ref="DK788" ca="1">IFERROR(INDEX(Forecast_Capex_Input!BL$12:BL$286,$X788)
*(INDEX(Forecast_Capex_Input!$H$12:$H$286,$X788)=Repex),0)
*$DE788</f>
        <v>0</v>
      </c>
      <c r="DL788" s="165"/>
      <c r="DM788" s="188" t="b" cm="1">
        <f t="array" aca="1" ref="DM788" ca="1">OR($G788=Forecast_Capex_Input!$BN$8:$BN$9)</f>
        <v>0</v>
      </c>
      <c r="DN788" s="188" cm="1">
        <f t="array" aca="1" ref="DN788" ca="1">IFERROR(INDEX(Forecast_Capex_Input!BO$12:BO$286,$X788)
*(INDEX(Forecast_Capex_Input!$H$12:$H$286,$X788)=Repex),0)
*$DM788</f>
        <v>0</v>
      </c>
      <c r="DO788" s="188" cm="1">
        <f t="array" aca="1" ref="DO788" ca="1">IFERROR(INDEX(Forecast_Capex_Input!BP$12:BP$286,$X788)
*(INDEX(Forecast_Capex_Input!$H$12:$H$286,$X788)=Repex),0)
*$DM788</f>
        <v>0</v>
      </c>
      <c r="DP788" s="188" cm="1">
        <f t="array" aca="1" ref="DP788" ca="1">IFERROR(INDEX(Forecast_Capex_Input!BQ$12:BQ$286,$X788)
*(INDEX(Forecast_Capex_Input!$H$12:$H$286,$X788)=Repex),0)
*$DM788</f>
        <v>0</v>
      </c>
      <c r="DQ788" s="188" cm="1">
        <f t="array" aca="1" ref="DQ788" ca="1">IFERROR(INDEX(Forecast_Capex_Input!BR$12:BR$286,$X788)
*(INDEX(Forecast_Capex_Input!$H$12:$H$286,$X788)=Repex),0)
*$DM788</f>
        <v>0</v>
      </c>
      <c r="DR788" s="188" cm="1">
        <f t="array" aca="1" ref="DR788" ca="1">IFERROR(INDEX(Forecast_Capex_Input!BS$12:BS$286,$X788)
*(INDEX(Forecast_Capex_Input!$H$12:$H$286,$X788)=Repex),0)
*$DM788</f>
        <v>0</v>
      </c>
      <c r="DS788" s="165"/>
      <c r="DT788" s="188" t="b" cm="1">
        <f t="array" aca="1" ref="DT788" ca="1">OR($G788=Forecast_Capex_Input!$BU$8:$BU$10)</f>
        <v>0</v>
      </c>
      <c r="DU788" s="188" cm="1">
        <f t="array" aca="1" ref="DU788" ca="1">IFERROR(INDEX(Forecast_Capex_Input!BV$12:BV$286,$X788)
*(INDEX(Forecast_Capex_Input!$H$12:$H$286,$X788)=Repex),0)
*$DT788</f>
        <v>0</v>
      </c>
      <c r="DV788" s="188" cm="1">
        <f t="array" aca="1" ref="DV788" ca="1">IFERROR(INDEX(Forecast_Capex_Input!BW$12:BW$286,$X788)
*(INDEX(Forecast_Capex_Input!$H$12:$H$286,$X788)=Repex),0)
*$DT788</f>
        <v>0</v>
      </c>
      <c r="DW788" s="188" cm="1">
        <f t="array" aca="1" ref="DW788" ca="1">IFERROR(INDEX(Forecast_Capex_Input!BX$12:BX$286,$X788)
*(INDEX(Forecast_Capex_Input!$H$12:$H$286,$X788)=Repex),0)
*$DT788</f>
        <v>0</v>
      </c>
      <c r="DX788" s="188" cm="1">
        <f t="array" aca="1" ref="DX788" ca="1">IFERROR(INDEX(Forecast_Capex_Input!BY$12:BY$286,$X788)
*(INDEX(Forecast_Capex_Input!$H$12:$H$286,$X788)=Repex),0)
*$DT788</f>
        <v>0</v>
      </c>
      <c r="DY788" s="188" cm="1">
        <f t="array" aca="1" ref="DY788" ca="1">IFERROR(INDEX(Forecast_Capex_Input!BZ$12:BZ$286,$X788)
*(INDEX(Forecast_Capex_Input!$H$12:$H$286,$X788)=Repex),0)
*$DT788</f>
        <v>0</v>
      </c>
      <c r="DZ788" s="188" cm="1">
        <f t="array" aca="1" ref="DZ788" ca="1">IFERROR(INDEX(Forecast_Capex_Input!CA$12:CA$286,$X788)
*(INDEX(Forecast_Capex_Input!$H$12:$H$286,$X788)=Repex),0)
*$DT788</f>
        <v>0</v>
      </c>
      <c r="EA788" s="188" cm="1">
        <f t="array" aca="1" ref="EA788" ca="1">IFERROR(INDEX(Forecast_Capex_Input!CB$12:CB$286,$X788)
*(INDEX(Forecast_Capex_Input!$H$12:$H$286,$X788)=Repex),0)
*$DT788</f>
        <v>0</v>
      </c>
      <c r="EB788" s="188" cm="1">
        <f t="array" aca="1" ref="EB788" ca="1">IFERROR(INDEX(Forecast_Capex_Input!CC$12:CC$286,$X788)
*(INDEX(Forecast_Capex_Input!$H$12:$H$286,$X788)=Repex),0)
*$DT788</f>
        <v>0</v>
      </c>
      <c r="EC788" s="165"/>
      <c r="ED788" s="226" t="str">
        <f t="shared" si="567"/>
        <v>N/A</v>
      </c>
      <c r="EE788" s="174" t="s">
        <v>15</v>
      </c>
    </row>
    <row r="789" spans="3:135" x14ac:dyDescent="0.2">
      <c r="C789" s="174">
        <f t="shared" si="568"/>
        <v>779</v>
      </c>
      <c r="D789" s="167" t="str" cm="1">
        <f t="array" ref="D789">IFERROR(INDEX(Forecast_Capex_Input!$D$12:$D$286,$X789),NA)</f>
        <v>N/A</v>
      </c>
      <c r="E789" s="172" t="str" cm="1">
        <f t="array" ref="E789">IF($X789=NA,NA,INDEX(Forecast_Capex_Input!$E$12:$E$286,$X789))</f>
        <v>N/A</v>
      </c>
      <c r="F789" s="167" t="str" cm="1">
        <f t="array" aca="1" ref="F789" ca="1">IFERROR(INDEX(General!$E$25:$E$26,$Y789),NA)</f>
        <v>N/A</v>
      </c>
      <c r="G789" s="167" t="str" cm="1">
        <f t="array" aca="1" ref="G789" ca="1">IFERROR(INDEX(Forecast_Capex_Input!$AI$11:$BB$11,$AA789),NA)</f>
        <v>N/A</v>
      </c>
      <c r="H789" s="189" t="str" cm="1">
        <f t="array" aca="1" ref="H789" ca="1">IFERROR(INDEX(Forecast_Capex_Input!$AI$12:$BB$286,$X789,$AA789),NA)</f>
        <v>N/A</v>
      </c>
      <c r="I789" s="199" t="str" cm="1">
        <f t="array" ref="I789">IFERROR(INDEX(Forecast_Capex_Input!$F$12:$F$286,$X789),NA)</f>
        <v>N/A</v>
      </c>
      <c r="J789" s="199" t="str" cm="1">
        <f t="array" ref="J789">IFERROR(INDEX(Forecast_Capex_Input!G$12:G$286,$X789),NA)</f>
        <v>N/A</v>
      </c>
      <c r="K789" s="199" t="str" cm="1">
        <f t="array" ref="K789">IFERROR(INDEX(Forecast_Capex_Input!H$12:H$286,$X789),NA)</f>
        <v>N/A</v>
      </c>
      <c r="L789" s="199" t="str" cm="1">
        <f t="array" ref="L789">IFERROR(INDEX(Forecast_Capex_Input!I$12:I$286,$X789),NA)</f>
        <v>N/A</v>
      </c>
      <c r="M789" s="199" t="str" cm="1">
        <f t="array" ref="M789">IFERROR(INDEX(Forecast_Capex_Input!J$12:J$286,$X789),NA)</f>
        <v>N/A</v>
      </c>
      <c r="N789" s="199" t="str" cm="1">
        <f t="array" ref="N789">IFERROR(INDEX(Forecast_Capex_Input!K$12:K$286,$X789),NA)</f>
        <v>N/A</v>
      </c>
      <c r="O789" s="199" t="str" cm="1">
        <f t="array" ref="O789">IFERROR(INDEX(Forecast_Capex_Input!L$12:L$286,$X789),NA)</f>
        <v>N/A</v>
      </c>
      <c r="P789" s="199" t="str" cm="1">
        <f t="array" ref="P789">IFERROR(INDEX(Forecast_Capex_Input!M$12:M$286,$X789),NA)</f>
        <v>N/A</v>
      </c>
      <c r="Q789" s="172" t="str" cm="1">
        <f t="array" ref="Q789">IFERROR(INDEX(Forecast_Capex_Input!N$12:N$286,$X789),NA)</f>
        <v>N/A</v>
      </c>
      <c r="R789" s="265" cm="1">
        <f t="array" ref="R789">IFERROR(INDEX(Forecast_Capex_Input!O$12:O$286,$X789),0)</f>
        <v>0</v>
      </c>
      <c r="S789" s="172" cm="1">
        <f t="array" ref="S789">IFERROR(INDEX(Forecast_Capex_Input!P$12:P$286,$X789),0)</f>
        <v>0</v>
      </c>
      <c r="T789" s="199" t="str" cm="1">
        <f t="array" aca="1" ref="T789" ca="1">IFERROR(INDEX(General!$K$84:$K$103,$AA789),NA)</f>
        <v>N/A</v>
      </c>
      <c r="U789" s="188" cm="1">
        <f t="array" aca="1" ref="U789" ca="1">IFERROR(
IF($F789=General!$E$25,INDEX(Forecast_Capex_Input!S$12:S$286,$X789),
INDEX(Forecast_Capex_Input!T$12:T$286,$X789)),0)</f>
        <v>0</v>
      </c>
      <c r="V789" s="222" t="b">
        <f>IFERROR(INDEX(Overheads!$T$19:$T$26,MATCH($I789,Overheads!$E$19:$E$26,0)),FALSE)</f>
        <v>0</v>
      </c>
      <c r="W789" s="165"/>
      <c r="X789" s="174" t="str">
        <f>IFERROR(
IF(MATCH($C789,Forecast_Capex_Input!$CI$12:$CI$286,1)+1&gt;MAX(Forecast_Capex_Input!$C$12:$C$286),NA,
MATCH($C789,Forecast_Capex_Input!$CI$12:$CI$286,1)+1),1)</f>
        <v>N/A</v>
      </c>
      <c r="Y789" s="174" t="str" cm="1">
        <f t="array" aca="1" ref="Y789" ca="1">IFERROR(
IF(X788&lt;&gt;X789,1,
IF(COUNTIF(OFFSET(Y788,0,0,-INDEX(Forecast_Capex_Input!$CG$12:$CG$286,$X789)),Y788)=INDEX(Forecast_Capex_Input!$CG$12:$CG$286,$X789),Y788+1,Y788)),NA)</f>
        <v>N/A</v>
      </c>
      <c r="Z789" s="174" t="str" cm="1">
        <f t="array" ref="Z789">IFERROR($C789-IF($X789=1,1,INDEX(Forecast_Capex_Input!$CI$12:$CI$286,$X789-1))+1,NA)</f>
        <v>N/A</v>
      </c>
      <c r="AA789" s="174" t="str" cm="1">
        <f t="array" aca="1" ref="AA789" ca="1">IFERROR(IF(Y789=1,
INDEX(Forecast_Capex_Input!$AI$10:$BB$10,SMALL(IF(INDEX(Forecast_Capex_Input!$AI$12:$BB$286,$X789,0)&gt;0,COLUMN(Forecast_Capex_Input!$AI$10:$BB$10)-COLUMN(Forecast_Capex_Input!$AI$12)+1),ROWS(OFFSET(AA788,0,0,-$Z789)))),
OFFSET(AA788,-INDEX(Forecast_Capex_Input!$CG$12:$CG$286,$X789)+1,0)),NA)</f>
        <v>N/A</v>
      </c>
      <c r="AB789" s="174" t="str">
        <f t="shared" ca="1" si="537"/>
        <v>N/A</v>
      </c>
      <c r="AC789" s="222" t="b">
        <f t="shared" si="569"/>
        <v>0</v>
      </c>
      <c r="AD789" s="220" t="b">
        <v>0</v>
      </c>
      <c r="AE789" s="222" t="b">
        <f t="shared" si="538"/>
        <v>1</v>
      </c>
      <c r="AF789" s="165"/>
      <c r="AG789" s="215">
        <v>0</v>
      </c>
      <c r="AH789" s="215">
        <v>0</v>
      </c>
      <c r="AI789" s="215">
        <v>0</v>
      </c>
      <c r="AJ789" s="215">
        <v>0</v>
      </c>
      <c r="AK789" s="215">
        <v>0</v>
      </c>
      <c r="AL789" s="155">
        <v>0</v>
      </c>
      <c r="AM789" s="165"/>
      <c r="AN789" s="215" cm="1">
        <f t="array" aca="1" ref="AN789" ca="1">IFERROR(INDEX(General!O$33:O$34,$AB789)
*AG789,0)</f>
        <v>0</v>
      </c>
      <c r="AO789" s="215" cm="1">
        <f t="array" aca="1" ref="AO789" ca="1">IFERROR(INDEX(General!P$33:P$34,$AB789)
*AH789,0)</f>
        <v>0</v>
      </c>
      <c r="AP789" s="215" cm="1">
        <f t="array" aca="1" ref="AP789" ca="1">IFERROR(INDEX(General!Q$33:Q$34,$AB789)
*AI789,0)</f>
        <v>0</v>
      </c>
      <c r="AQ789" s="215" cm="1">
        <f t="array" aca="1" ref="AQ789" ca="1">IFERROR(INDEX(General!R$33:R$34,$AB789)
*AJ789,0)</f>
        <v>0</v>
      </c>
      <c r="AR789" s="215" cm="1">
        <f t="array" aca="1" ref="AR789" ca="1">IFERROR(INDEX(General!S$33:S$34,$AB789)
*AK789,0)</f>
        <v>0</v>
      </c>
      <c r="AS789" s="155">
        <f t="shared" ca="1" si="570"/>
        <v>0</v>
      </c>
      <c r="AT789" s="165"/>
      <c r="AU789" s="215">
        <f ca="1">IF($AE789=FALSE,AN789*Overheads!$R$24*$V789,
IFERROR(Overheads!$O$49*$V789*AN789,0)
+IFERROR(Overheads!Q$59*$V789*(AN789/Overheads!Q$68),0))</f>
        <v>0</v>
      </c>
      <c r="AV789" s="215">
        <f ca="1">IF($AE789=FALSE,AO789*Overheads!$R$24*$V789,
IFERROR(Overheads!$O$49*$V789*AO789,0)
+IFERROR(Overheads!R$59*$V789*(AO789/Overheads!R$68),0))</f>
        <v>0</v>
      </c>
      <c r="AW789" s="215">
        <f ca="1">IF($AE789=FALSE,AP789*Overheads!$R$24*$V789,
IFERROR(Overheads!$O$49*$V789*AP789,0)
+IFERROR(Overheads!S$59*$V789*(AP789/Overheads!S$68),0))</f>
        <v>0</v>
      </c>
      <c r="AX789" s="215">
        <f ca="1">IF($AE789=FALSE,AQ789*Overheads!$R$24*$V789,
IFERROR(Overheads!$O$49*$V789*AQ789,0)
+IFERROR(Overheads!T$59*$V789*(AQ789/Overheads!T$68),0))</f>
        <v>0</v>
      </c>
      <c r="AY789" s="215">
        <f ca="1">IF($AE789=FALSE,AR789*Overheads!$R$24*$V789,
IFERROR(Overheads!$O$49*$V789*AR789,0)
+IFERROR(Overheads!U$59*$V789*(AR789/Overheads!U$68),0))</f>
        <v>0</v>
      </c>
      <c r="AZ789" s="155">
        <f t="shared" ca="1" si="571"/>
        <v>0</v>
      </c>
      <c r="BA789" s="165"/>
      <c r="BB789" s="215">
        <f ca="1">IF($AE789=FALSE,AN789*Overheads!$S$25,
IFERROR(Overheads!$O$50*AN789,0)
+IFERROR(Overheads!Q$60*(AN789/Overheads!Q$66),0))</f>
        <v>0</v>
      </c>
      <c r="BC789" s="215">
        <f ca="1">IF($AE789=FALSE,AO789*Overheads!$S$25,
IFERROR(Overheads!$O$50*AO789,0)
+IFERROR(Overheads!R$60*(AO789/Overheads!R$66),0))</f>
        <v>0</v>
      </c>
      <c r="BD789" s="215">
        <f ca="1">IF($AE789=FALSE,AP789*Overheads!$S$25,
IFERROR(Overheads!$O$50*AP789,0)
+IFERROR(Overheads!S$60*(AP789/Overheads!S$66),0))</f>
        <v>0</v>
      </c>
      <c r="BE789" s="215">
        <f ca="1">IF($AE789=FALSE,AQ789*Overheads!$S$25,
IFERROR(Overheads!$O$50*AQ789,0)
+IFERROR(Overheads!T$60*(AQ789/Overheads!T$66),0))</f>
        <v>0</v>
      </c>
      <c r="BF789" s="215">
        <f ca="1">IF($AE789=FALSE,AR789*Overheads!$S$25,
IFERROR(Overheads!$O$50*AR789,0)
+IFERROR(Overheads!U$60*(AR789/Overheads!U$66),0))</f>
        <v>0</v>
      </c>
      <c r="BG789" s="155">
        <f t="shared" ca="1" si="572"/>
        <v>0</v>
      </c>
      <c r="BH789" s="165"/>
      <c r="BI789" s="215">
        <f t="shared" ca="1" si="573"/>
        <v>0</v>
      </c>
      <c r="BJ789" s="215">
        <f t="shared" ca="1" si="539"/>
        <v>0</v>
      </c>
      <c r="BK789" s="215">
        <f t="shared" ca="1" si="540"/>
        <v>0</v>
      </c>
      <c r="BL789" s="215">
        <f t="shared" ca="1" si="541"/>
        <v>0</v>
      </c>
      <c r="BM789" s="215">
        <f t="shared" ca="1" si="542"/>
        <v>0</v>
      </c>
      <c r="BN789" s="155">
        <f t="shared" ca="1" si="574"/>
        <v>0</v>
      </c>
      <c r="BO789" s="165"/>
      <c r="BP789" s="187" cm="1">
        <f t="array" ref="BP789">IFERROR(IF($X789=$X788,BP788,INDEX(Forecast_Capex_Input!AC$12:AC$286,$X789)),0)</f>
        <v>0</v>
      </c>
      <c r="BQ789" s="187" cm="1">
        <f t="array" ref="BQ789">IFERROR(IF($X789=$X788,BQ788,INDEX(Forecast_Capex_Input!AD$12:AD$286,$X789)),0)</f>
        <v>0</v>
      </c>
      <c r="BR789" s="187" cm="1">
        <f t="array" ref="BR789">IFERROR(IF($X789=$X788,BR788,INDEX(Forecast_Capex_Input!AE$12:AE$286,$X789)),0)</f>
        <v>0</v>
      </c>
      <c r="BS789" s="187" cm="1">
        <f t="array" ref="BS789">IFERROR(IF($X789=$X788,BS788,INDEX(Forecast_Capex_Input!AF$12:AF$286,$X789)),0)</f>
        <v>0</v>
      </c>
      <c r="BT789" s="187" cm="1">
        <f t="array" ref="BT789">IFERROR(IF($X789=$X788,BT788,INDEX(Forecast_Capex_Input!AG$12:AG$286,$X789)),0)</f>
        <v>0</v>
      </c>
      <c r="BU789" s="165"/>
      <c r="BV789" s="215">
        <f t="shared" si="543"/>
        <v>0</v>
      </c>
      <c r="BW789" s="215">
        <f t="shared" si="544"/>
        <v>0</v>
      </c>
      <c r="BX789" s="215">
        <f t="shared" si="545"/>
        <v>0</v>
      </c>
      <c r="BY789" s="215">
        <f t="shared" si="546"/>
        <v>0</v>
      </c>
      <c r="BZ789" s="215">
        <f t="shared" si="547"/>
        <v>0</v>
      </c>
      <c r="CA789" s="155">
        <f t="shared" si="575"/>
        <v>0</v>
      </c>
      <c r="CB789" s="165"/>
      <c r="CC789" s="215">
        <f t="shared" si="548"/>
        <v>0</v>
      </c>
      <c r="CD789" s="215">
        <f t="shared" si="549"/>
        <v>0</v>
      </c>
      <c r="CE789" s="215">
        <f t="shared" si="550"/>
        <v>0</v>
      </c>
      <c r="CF789" s="215">
        <f t="shared" si="551"/>
        <v>0</v>
      </c>
      <c r="CG789" s="215">
        <f t="shared" si="552"/>
        <v>0</v>
      </c>
      <c r="CH789" s="155">
        <f t="shared" si="576"/>
        <v>0</v>
      </c>
      <c r="CI789" s="165"/>
      <c r="CJ789" s="215">
        <f t="shared" si="553"/>
        <v>0</v>
      </c>
      <c r="CK789" s="215">
        <f t="shared" si="554"/>
        <v>0</v>
      </c>
      <c r="CL789" s="215">
        <f t="shared" si="555"/>
        <v>0</v>
      </c>
      <c r="CM789" s="215">
        <f t="shared" si="556"/>
        <v>0</v>
      </c>
      <c r="CN789" s="215">
        <f t="shared" si="557"/>
        <v>0</v>
      </c>
      <c r="CO789" s="155">
        <f t="shared" si="577"/>
        <v>0</v>
      </c>
      <c r="CP789" s="165"/>
      <c r="CQ789" s="223">
        <f t="shared" si="558"/>
        <v>0</v>
      </c>
      <c r="CR789" s="223">
        <f t="shared" si="559"/>
        <v>0</v>
      </c>
      <c r="CS789" s="223">
        <f t="shared" si="560"/>
        <v>0</v>
      </c>
      <c r="CT789" s="223">
        <f t="shared" si="561"/>
        <v>0</v>
      </c>
      <c r="CU789" s="223">
        <f t="shared" si="562"/>
        <v>0</v>
      </c>
      <c r="CV789" s="155">
        <f t="shared" si="578"/>
        <v>0</v>
      </c>
      <c r="CW789" s="165"/>
      <c r="CX789" s="215">
        <f t="shared" si="579"/>
        <v>0</v>
      </c>
      <c r="CY789" s="215">
        <f t="shared" si="563"/>
        <v>0</v>
      </c>
      <c r="CZ789" s="215">
        <f t="shared" si="564"/>
        <v>0</v>
      </c>
      <c r="DA789" s="215">
        <f t="shared" si="565"/>
        <v>0</v>
      </c>
      <c r="DB789" s="215">
        <f t="shared" si="566"/>
        <v>0</v>
      </c>
      <c r="DC789" s="155">
        <f t="shared" si="580"/>
        <v>0</v>
      </c>
      <c r="DD789" s="165"/>
      <c r="DE789" s="188" t="b" cm="1">
        <f t="array" aca="1" ref="DE789" ca="1">OR($G789=Forecast_Capex_Input!$BF$8:$BF$10)</f>
        <v>0</v>
      </c>
      <c r="DF789" s="188" cm="1">
        <f t="array" aca="1" ref="DF789" ca="1">IFERROR(INDEX(Forecast_Capex_Input!BG$12:BG$286,$X789)
*(INDEX(Forecast_Capex_Input!$H$12:$H$286,$X789)=Repex),0)
*$DE789</f>
        <v>0</v>
      </c>
      <c r="DG789" s="188" cm="1">
        <f t="array" aca="1" ref="DG789" ca="1">IFERROR(INDEX(Forecast_Capex_Input!BH$12:BH$286,$X789)
*(INDEX(Forecast_Capex_Input!$H$12:$H$286,$X789)=Repex),0)
*$DE789</f>
        <v>0</v>
      </c>
      <c r="DH789" s="188" cm="1">
        <f t="array" aca="1" ref="DH789" ca="1">IFERROR(INDEX(Forecast_Capex_Input!BI$12:BI$286,$X789)
*(INDEX(Forecast_Capex_Input!$H$12:$H$286,$X789)=Repex),0)
*$DE789</f>
        <v>0</v>
      </c>
      <c r="DI789" s="188" cm="1">
        <f t="array" aca="1" ref="DI789" ca="1">IFERROR(INDEX(Forecast_Capex_Input!BJ$12:BJ$286,$X789)
*(INDEX(Forecast_Capex_Input!$H$12:$H$286,$X789)=Repex),0)
*$DE789</f>
        <v>0</v>
      </c>
      <c r="DJ789" s="188" cm="1">
        <f t="array" aca="1" ref="DJ789" ca="1">IFERROR(INDEX(Forecast_Capex_Input!BK$12:BK$286,$X789)
*(INDEX(Forecast_Capex_Input!$H$12:$H$286,$X789)=Repex),0)
*$DE789</f>
        <v>0</v>
      </c>
      <c r="DK789" s="188" cm="1">
        <f t="array" aca="1" ref="DK789" ca="1">IFERROR(INDEX(Forecast_Capex_Input!BL$12:BL$286,$X789)
*(INDEX(Forecast_Capex_Input!$H$12:$H$286,$X789)=Repex),0)
*$DE789</f>
        <v>0</v>
      </c>
      <c r="DL789" s="165"/>
      <c r="DM789" s="188" t="b" cm="1">
        <f t="array" aca="1" ref="DM789" ca="1">OR($G789=Forecast_Capex_Input!$BN$8:$BN$9)</f>
        <v>0</v>
      </c>
      <c r="DN789" s="188" cm="1">
        <f t="array" aca="1" ref="DN789" ca="1">IFERROR(INDEX(Forecast_Capex_Input!BO$12:BO$286,$X789)
*(INDEX(Forecast_Capex_Input!$H$12:$H$286,$X789)=Repex),0)
*$DM789</f>
        <v>0</v>
      </c>
      <c r="DO789" s="188" cm="1">
        <f t="array" aca="1" ref="DO789" ca="1">IFERROR(INDEX(Forecast_Capex_Input!BP$12:BP$286,$X789)
*(INDEX(Forecast_Capex_Input!$H$12:$H$286,$X789)=Repex),0)
*$DM789</f>
        <v>0</v>
      </c>
      <c r="DP789" s="188" cm="1">
        <f t="array" aca="1" ref="DP789" ca="1">IFERROR(INDEX(Forecast_Capex_Input!BQ$12:BQ$286,$X789)
*(INDEX(Forecast_Capex_Input!$H$12:$H$286,$X789)=Repex),0)
*$DM789</f>
        <v>0</v>
      </c>
      <c r="DQ789" s="188" cm="1">
        <f t="array" aca="1" ref="DQ789" ca="1">IFERROR(INDEX(Forecast_Capex_Input!BR$12:BR$286,$X789)
*(INDEX(Forecast_Capex_Input!$H$12:$H$286,$X789)=Repex),0)
*$DM789</f>
        <v>0</v>
      </c>
      <c r="DR789" s="188" cm="1">
        <f t="array" aca="1" ref="DR789" ca="1">IFERROR(INDEX(Forecast_Capex_Input!BS$12:BS$286,$X789)
*(INDEX(Forecast_Capex_Input!$H$12:$H$286,$X789)=Repex),0)
*$DM789</f>
        <v>0</v>
      </c>
      <c r="DS789" s="165"/>
      <c r="DT789" s="188" t="b" cm="1">
        <f t="array" aca="1" ref="DT789" ca="1">OR($G789=Forecast_Capex_Input!$BU$8:$BU$10)</f>
        <v>0</v>
      </c>
      <c r="DU789" s="188" cm="1">
        <f t="array" aca="1" ref="DU789" ca="1">IFERROR(INDEX(Forecast_Capex_Input!BV$12:BV$286,$X789)
*(INDEX(Forecast_Capex_Input!$H$12:$H$286,$X789)=Repex),0)
*$DT789</f>
        <v>0</v>
      </c>
      <c r="DV789" s="188" cm="1">
        <f t="array" aca="1" ref="DV789" ca="1">IFERROR(INDEX(Forecast_Capex_Input!BW$12:BW$286,$X789)
*(INDEX(Forecast_Capex_Input!$H$12:$H$286,$X789)=Repex),0)
*$DT789</f>
        <v>0</v>
      </c>
      <c r="DW789" s="188" cm="1">
        <f t="array" aca="1" ref="DW789" ca="1">IFERROR(INDEX(Forecast_Capex_Input!BX$12:BX$286,$X789)
*(INDEX(Forecast_Capex_Input!$H$12:$H$286,$X789)=Repex),0)
*$DT789</f>
        <v>0</v>
      </c>
      <c r="DX789" s="188" cm="1">
        <f t="array" aca="1" ref="DX789" ca="1">IFERROR(INDEX(Forecast_Capex_Input!BY$12:BY$286,$X789)
*(INDEX(Forecast_Capex_Input!$H$12:$H$286,$X789)=Repex),0)
*$DT789</f>
        <v>0</v>
      </c>
      <c r="DY789" s="188" cm="1">
        <f t="array" aca="1" ref="DY789" ca="1">IFERROR(INDEX(Forecast_Capex_Input!BZ$12:BZ$286,$X789)
*(INDEX(Forecast_Capex_Input!$H$12:$H$286,$X789)=Repex),0)
*$DT789</f>
        <v>0</v>
      </c>
      <c r="DZ789" s="188" cm="1">
        <f t="array" aca="1" ref="DZ789" ca="1">IFERROR(INDEX(Forecast_Capex_Input!CA$12:CA$286,$X789)
*(INDEX(Forecast_Capex_Input!$H$12:$H$286,$X789)=Repex),0)
*$DT789</f>
        <v>0</v>
      </c>
      <c r="EA789" s="188" cm="1">
        <f t="array" aca="1" ref="EA789" ca="1">IFERROR(INDEX(Forecast_Capex_Input!CB$12:CB$286,$X789)
*(INDEX(Forecast_Capex_Input!$H$12:$H$286,$X789)=Repex),0)
*$DT789</f>
        <v>0</v>
      </c>
      <c r="EB789" s="188" cm="1">
        <f t="array" aca="1" ref="EB789" ca="1">IFERROR(INDEX(Forecast_Capex_Input!CC$12:CC$286,$X789)
*(INDEX(Forecast_Capex_Input!$H$12:$H$286,$X789)=Repex),0)
*$DT789</f>
        <v>0</v>
      </c>
      <c r="EC789" s="165"/>
      <c r="ED789" s="226" t="str">
        <f t="shared" si="567"/>
        <v>N/A</v>
      </c>
      <c r="EE789" s="174" t="s">
        <v>15</v>
      </c>
    </row>
    <row r="790" spans="3:135" x14ac:dyDescent="0.2">
      <c r="C790" s="174">
        <f t="shared" si="568"/>
        <v>780</v>
      </c>
      <c r="D790" s="167" t="str" cm="1">
        <f t="array" ref="D790">IFERROR(INDEX(Forecast_Capex_Input!$D$12:$D$286,$X790),NA)</f>
        <v>N/A</v>
      </c>
      <c r="E790" s="172" t="str" cm="1">
        <f t="array" ref="E790">IF($X790=NA,NA,INDEX(Forecast_Capex_Input!$E$12:$E$286,$X790))</f>
        <v>N/A</v>
      </c>
      <c r="F790" s="167" t="str" cm="1">
        <f t="array" aca="1" ref="F790" ca="1">IFERROR(INDEX(General!$E$25:$E$26,$Y790),NA)</f>
        <v>N/A</v>
      </c>
      <c r="G790" s="167" t="str" cm="1">
        <f t="array" aca="1" ref="G790" ca="1">IFERROR(INDEX(Forecast_Capex_Input!$AI$11:$BB$11,$AA790),NA)</f>
        <v>N/A</v>
      </c>
      <c r="H790" s="189" t="str" cm="1">
        <f t="array" aca="1" ref="H790" ca="1">IFERROR(INDEX(Forecast_Capex_Input!$AI$12:$BB$286,$X790,$AA790),NA)</f>
        <v>N/A</v>
      </c>
      <c r="I790" s="199" t="str" cm="1">
        <f t="array" ref="I790">IFERROR(INDEX(Forecast_Capex_Input!$F$12:$F$286,$X790),NA)</f>
        <v>N/A</v>
      </c>
      <c r="J790" s="199" t="str" cm="1">
        <f t="array" ref="J790">IFERROR(INDEX(Forecast_Capex_Input!G$12:G$286,$X790),NA)</f>
        <v>N/A</v>
      </c>
      <c r="K790" s="199" t="str" cm="1">
        <f t="array" ref="K790">IFERROR(INDEX(Forecast_Capex_Input!H$12:H$286,$X790),NA)</f>
        <v>N/A</v>
      </c>
      <c r="L790" s="199" t="str" cm="1">
        <f t="array" ref="L790">IFERROR(INDEX(Forecast_Capex_Input!I$12:I$286,$X790),NA)</f>
        <v>N/A</v>
      </c>
      <c r="M790" s="199" t="str" cm="1">
        <f t="array" ref="M790">IFERROR(INDEX(Forecast_Capex_Input!J$12:J$286,$X790),NA)</f>
        <v>N/A</v>
      </c>
      <c r="N790" s="199" t="str" cm="1">
        <f t="array" ref="N790">IFERROR(INDEX(Forecast_Capex_Input!K$12:K$286,$X790),NA)</f>
        <v>N/A</v>
      </c>
      <c r="O790" s="199" t="str" cm="1">
        <f t="array" ref="O790">IFERROR(INDEX(Forecast_Capex_Input!L$12:L$286,$X790),NA)</f>
        <v>N/A</v>
      </c>
      <c r="P790" s="199" t="str" cm="1">
        <f t="array" ref="P790">IFERROR(INDEX(Forecast_Capex_Input!M$12:M$286,$X790),NA)</f>
        <v>N/A</v>
      </c>
      <c r="Q790" s="172" t="str" cm="1">
        <f t="array" ref="Q790">IFERROR(INDEX(Forecast_Capex_Input!N$12:N$286,$X790),NA)</f>
        <v>N/A</v>
      </c>
      <c r="R790" s="265" cm="1">
        <f t="array" ref="R790">IFERROR(INDEX(Forecast_Capex_Input!O$12:O$286,$X790),0)</f>
        <v>0</v>
      </c>
      <c r="S790" s="172" cm="1">
        <f t="array" ref="S790">IFERROR(INDEX(Forecast_Capex_Input!P$12:P$286,$X790),0)</f>
        <v>0</v>
      </c>
      <c r="T790" s="199" t="str" cm="1">
        <f t="array" aca="1" ref="T790" ca="1">IFERROR(INDEX(General!$K$84:$K$103,$AA790),NA)</f>
        <v>N/A</v>
      </c>
      <c r="U790" s="188" cm="1">
        <f t="array" aca="1" ref="U790" ca="1">IFERROR(
IF($F790=General!$E$25,INDEX(Forecast_Capex_Input!S$12:S$286,$X790),
INDEX(Forecast_Capex_Input!T$12:T$286,$X790)),0)</f>
        <v>0</v>
      </c>
      <c r="V790" s="222" t="b">
        <f>IFERROR(INDEX(Overheads!$T$19:$T$26,MATCH($I790,Overheads!$E$19:$E$26,0)),FALSE)</f>
        <v>0</v>
      </c>
      <c r="W790" s="165"/>
      <c r="X790" s="174" t="str">
        <f>IFERROR(
IF(MATCH($C790,Forecast_Capex_Input!$CI$12:$CI$286,1)+1&gt;MAX(Forecast_Capex_Input!$C$12:$C$286),NA,
MATCH($C790,Forecast_Capex_Input!$CI$12:$CI$286,1)+1),1)</f>
        <v>N/A</v>
      </c>
      <c r="Y790" s="174" t="str" cm="1">
        <f t="array" aca="1" ref="Y790" ca="1">IFERROR(
IF(X789&lt;&gt;X790,1,
IF(COUNTIF(OFFSET(Y789,0,0,-INDEX(Forecast_Capex_Input!$CG$12:$CG$286,$X790)),Y789)=INDEX(Forecast_Capex_Input!$CG$12:$CG$286,$X790),Y789+1,Y789)),NA)</f>
        <v>N/A</v>
      </c>
      <c r="Z790" s="174" t="str" cm="1">
        <f t="array" ref="Z790">IFERROR($C790-IF($X790=1,1,INDEX(Forecast_Capex_Input!$CI$12:$CI$286,$X790-1))+1,NA)</f>
        <v>N/A</v>
      </c>
      <c r="AA790" s="174" t="str" cm="1">
        <f t="array" aca="1" ref="AA790" ca="1">IFERROR(IF(Y790=1,
INDEX(Forecast_Capex_Input!$AI$10:$BB$10,SMALL(IF(INDEX(Forecast_Capex_Input!$AI$12:$BB$286,$X790,0)&gt;0,COLUMN(Forecast_Capex_Input!$AI$10:$BB$10)-COLUMN(Forecast_Capex_Input!$AI$12)+1),ROWS(OFFSET(AA789,0,0,-$Z790)))),
OFFSET(AA789,-INDEX(Forecast_Capex_Input!$CG$12:$CG$286,$X790)+1,0)),NA)</f>
        <v>N/A</v>
      </c>
      <c r="AB790" s="174" t="str">
        <f t="shared" ca="1" si="537"/>
        <v>N/A</v>
      </c>
      <c r="AC790" s="222" t="b">
        <f t="shared" si="569"/>
        <v>0</v>
      </c>
      <c r="AD790" s="220" t="b">
        <v>0</v>
      </c>
      <c r="AE790" s="222" t="b">
        <f t="shared" si="538"/>
        <v>1</v>
      </c>
      <c r="AF790" s="165"/>
      <c r="AG790" s="215">
        <v>0</v>
      </c>
      <c r="AH790" s="215">
        <v>0</v>
      </c>
      <c r="AI790" s="215">
        <v>0</v>
      </c>
      <c r="AJ790" s="215">
        <v>0</v>
      </c>
      <c r="AK790" s="215">
        <v>0</v>
      </c>
      <c r="AL790" s="155">
        <v>0</v>
      </c>
      <c r="AM790" s="165"/>
      <c r="AN790" s="215" cm="1">
        <f t="array" aca="1" ref="AN790" ca="1">IFERROR(INDEX(General!O$33:O$34,$AB790)
*AG790,0)</f>
        <v>0</v>
      </c>
      <c r="AO790" s="215" cm="1">
        <f t="array" aca="1" ref="AO790" ca="1">IFERROR(INDEX(General!P$33:P$34,$AB790)
*AH790,0)</f>
        <v>0</v>
      </c>
      <c r="AP790" s="215" cm="1">
        <f t="array" aca="1" ref="AP790" ca="1">IFERROR(INDEX(General!Q$33:Q$34,$AB790)
*AI790,0)</f>
        <v>0</v>
      </c>
      <c r="AQ790" s="215" cm="1">
        <f t="array" aca="1" ref="AQ790" ca="1">IFERROR(INDEX(General!R$33:R$34,$AB790)
*AJ790,0)</f>
        <v>0</v>
      </c>
      <c r="AR790" s="215" cm="1">
        <f t="array" aca="1" ref="AR790" ca="1">IFERROR(INDEX(General!S$33:S$34,$AB790)
*AK790,0)</f>
        <v>0</v>
      </c>
      <c r="AS790" s="155">
        <f t="shared" ca="1" si="570"/>
        <v>0</v>
      </c>
      <c r="AT790" s="165"/>
      <c r="AU790" s="215">
        <f ca="1">IF($AE790=FALSE,AN790*Overheads!$R$24*$V790,
IFERROR(Overheads!$O$49*$V790*AN790,0)
+IFERROR(Overheads!Q$59*$V790*(AN790/Overheads!Q$68),0))</f>
        <v>0</v>
      </c>
      <c r="AV790" s="215">
        <f ca="1">IF($AE790=FALSE,AO790*Overheads!$R$24*$V790,
IFERROR(Overheads!$O$49*$V790*AO790,0)
+IFERROR(Overheads!R$59*$V790*(AO790/Overheads!R$68),0))</f>
        <v>0</v>
      </c>
      <c r="AW790" s="215">
        <f ca="1">IF($AE790=FALSE,AP790*Overheads!$R$24*$V790,
IFERROR(Overheads!$O$49*$V790*AP790,0)
+IFERROR(Overheads!S$59*$V790*(AP790/Overheads!S$68),0))</f>
        <v>0</v>
      </c>
      <c r="AX790" s="215">
        <f ca="1">IF($AE790=FALSE,AQ790*Overheads!$R$24*$V790,
IFERROR(Overheads!$O$49*$V790*AQ790,0)
+IFERROR(Overheads!T$59*$V790*(AQ790/Overheads!T$68),0))</f>
        <v>0</v>
      </c>
      <c r="AY790" s="215">
        <f ca="1">IF($AE790=FALSE,AR790*Overheads!$R$24*$V790,
IFERROR(Overheads!$O$49*$V790*AR790,0)
+IFERROR(Overheads!U$59*$V790*(AR790/Overheads!U$68),0))</f>
        <v>0</v>
      </c>
      <c r="AZ790" s="155">
        <f t="shared" ca="1" si="571"/>
        <v>0</v>
      </c>
      <c r="BA790" s="165"/>
      <c r="BB790" s="215">
        <f ca="1">IF($AE790=FALSE,AN790*Overheads!$S$25,
IFERROR(Overheads!$O$50*AN790,0)
+IFERROR(Overheads!Q$60*(AN790/Overheads!Q$66),0))</f>
        <v>0</v>
      </c>
      <c r="BC790" s="215">
        <f ca="1">IF($AE790=FALSE,AO790*Overheads!$S$25,
IFERROR(Overheads!$O$50*AO790,0)
+IFERROR(Overheads!R$60*(AO790/Overheads!R$66),0))</f>
        <v>0</v>
      </c>
      <c r="BD790" s="215">
        <f ca="1">IF($AE790=FALSE,AP790*Overheads!$S$25,
IFERROR(Overheads!$O$50*AP790,0)
+IFERROR(Overheads!S$60*(AP790/Overheads!S$66),0))</f>
        <v>0</v>
      </c>
      <c r="BE790" s="215">
        <f ca="1">IF($AE790=FALSE,AQ790*Overheads!$S$25,
IFERROR(Overheads!$O$50*AQ790,0)
+IFERROR(Overheads!T$60*(AQ790/Overheads!T$66),0))</f>
        <v>0</v>
      </c>
      <c r="BF790" s="215">
        <f ca="1">IF($AE790=FALSE,AR790*Overheads!$S$25,
IFERROR(Overheads!$O$50*AR790,0)
+IFERROR(Overheads!U$60*(AR790/Overheads!U$66),0))</f>
        <v>0</v>
      </c>
      <c r="BG790" s="155">
        <f t="shared" ca="1" si="572"/>
        <v>0</v>
      </c>
      <c r="BH790" s="165"/>
      <c r="BI790" s="215">
        <f t="shared" ca="1" si="573"/>
        <v>0</v>
      </c>
      <c r="BJ790" s="215">
        <f t="shared" ca="1" si="539"/>
        <v>0</v>
      </c>
      <c r="BK790" s="215">
        <f t="shared" ca="1" si="540"/>
        <v>0</v>
      </c>
      <c r="BL790" s="215">
        <f t="shared" ca="1" si="541"/>
        <v>0</v>
      </c>
      <c r="BM790" s="215">
        <f t="shared" ca="1" si="542"/>
        <v>0</v>
      </c>
      <c r="BN790" s="155">
        <f t="shared" ca="1" si="574"/>
        <v>0</v>
      </c>
      <c r="BO790" s="165"/>
      <c r="BP790" s="187" cm="1">
        <f t="array" ref="BP790">IFERROR(IF($X790=$X789,BP789,INDEX(Forecast_Capex_Input!AC$12:AC$286,$X790)),0)</f>
        <v>0</v>
      </c>
      <c r="BQ790" s="187" cm="1">
        <f t="array" ref="BQ790">IFERROR(IF($X790=$X789,BQ789,INDEX(Forecast_Capex_Input!AD$12:AD$286,$X790)),0)</f>
        <v>0</v>
      </c>
      <c r="BR790" s="187" cm="1">
        <f t="array" ref="BR790">IFERROR(IF($X790=$X789,BR789,INDEX(Forecast_Capex_Input!AE$12:AE$286,$X790)),0)</f>
        <v>0</v>
      </c>
      <c r="BS790" s="187" cm="1">
        <f t="array" ref="BS790">IFERROR(IF($X790=$X789,BS789,INDEX(Forecast_Capex_Input!AF$12:AF$286,$X790)),0)</f>
        <v>0</v>
      </c>
      <c r="BT790" s="187" cm="1">
        <f t="array" ref="BT790">IFERROR(IF($X790=$X789,BT789,INDEX(Forecast_Capex_Input!AG$12:AG$286,$X790)),0)</f>
        <v>0</v>
      </c>
      <c r="BU790" s="165"/>
      <c r="BV790" s="215">
        <f t="shared" si="543"/>
        <v>0</v>
      </c>
      <c r="BW790" s="215">
        <f t="shared" si="544"/>
        <v>0</v>
      </c>
      <c r="BX790" s="215">
        <f t="shared" si="545"/>
        <v>0</v>
      </c>
      <c r="BY790" s="215">
        <f t="shared" si="546"/>
        <v>0</v>
      </c>
      <c r="BZ790" s="215">
        <f t="shared" si="547"/>
        <v>0</v>
      </c>
      <c r="CA790" s="155">
        <f t="shared" si="575"/>
        <v>0</v>
      </c>
      <c r="CB790" s="165"/>
      <c r="CC790" s="215">
        <f t="shared" si="548"/>
        <v>0</v>
      </c>
      <c r="CD790" s="215">
        <f t="shared" si="549"/>
        <v>0</v>
      </c>
      <c r="CE790" s="215">
        <f t="shared" si="550"/>
        <v>0</v>
      </c>
      <c r="CF790" s="215">
        <f t="shared" si="551"/>
        <v>0</v>
      </c>
      <c r="CG790" s="215">
        <f t="shared" si="552"/>
        <v>0</v>
      </c>
      <c r="CH790" s="155">
        <f t="shared" si="576"/>
        <v>0</v>
      </c>
      <c r="CI790" s="165"/>
      <c r="CJ790" s="215">
        <f t="shared" si="553"/>
        <v>0</v>
      </c>
      <c r="CK790" s="215">
        <f t="shared" si="554"/>
        <v>0</v>
      </c>
      <c r="CL790" s="215">
        <f t="shared" si="555"/>
        <v>0</v>
      </c>
      <c r="CM790" s="215">
        <f t="shared" si="556"/>
        <v>0</v>
      </c>
      <c r="CN790" s="215">
        <f t="shared" si="557"/>
        <v>0</v>
      </c>
      <c r="CO790" s="155">
        <f t="shared" si="577"/>
        <v>0</v>
      </c>
      <c r="CP790" s="165"/>
      <c r="CQ790" s="223">
        <f t="shared" si="558"/>
        <v>0</v>
      </c>
      <c r="CR790" s="223">
        <f t="shared" si="559"/>
        <v>0</v>
      </c>
      <c r="CS790" s="223">
        <f t="shared" si="560"/>
        <v>0</v>
      </c>
      <c r="CT790" s="223">
        <f t="shared" si="561"/>
        <v>0</v>
      </c>
      <c r="CU790" s="223">
        <f t="shared" si="562"/>
        <v>0</v>
      </c>
      <c r="CV790" s="155">
        <f t="shared" si="578"/>
        <v>0</v>
      </c>
      <c r="CW790" s="165"/>
      <c r="CX790" s="215">
        <f t="shared" si="579"/>
        <v>0</v>
      </c>
      <c r="CY790" s="215">
        <f t="shared" si="563"/>
        <v>0</v>
      </c>
      <c r="CZ790" s="215">
        <f t="shared" si="564"/>
        <v>0</v>
      </c>
      <c r="DA790" s="215">
        <f t="shared" si="565"/>
        <v>0</v>
      </c>
      <c r="DB790" s="215">
        <f t="shared" si="566"/>
        <v>0</v>
      </c>
      <c r="DC790" s="155">
        <f t="shared" si="580"/>
        <v>0</v>
      </c>
      <c r="DD790" s="165"/>
      <c r="DE790" s="188" t="b" cm="1">
        <f t="array" aca="1" ref="DE790" ca="1">OR($G790=Forecast_Capex_Input!$BF$8:$BF$10)</f>
        <v>0</v>
      </c>
      <c r="DF790" s="188" cm="1">
        <f t="array" aca="1" ref="DF790" ca="1">IFERROR(INDEX(Forecast_Capex_Input!BG$12:BG$286,$X790)
*(INDEX(Forecast_Capex_Input!$H$12:$H$286,$X790)=Repex),0)
*$DE790</f>
        <v>0</v>
      </c>
      <c r="DG790" s="188" cm="1">
        <f t="array" aca="1" ref="DG790" ca="1">IFERROR(INDEX(Forecast_Capex_Input!BH$12:BH$286,$X790)
*(INDEX(Forecast_Capex_Input!$H$12:$H$286,$X790)=Repex),0)
*$DE790</f>
        <v>0</v>
      </c>
      <c r="DH790" s="188" cm="1">
        <f t="array" aca="1" ref="DH790" ca="1">IFERROR(INDEX(Forecast_Capex_Input!BI$12:BI$286,$X790)
*(INDEX(Forecast_Capex_Input!$H$12:$H$286,$X790)=Repex),0)
*$DE790</f>
        <v>0</v>
      </c>
      <c r="DI790" s="188" cm="1">
        <f t="array" aca="1" ref="DI790" ca="1">IFERROR(INDEX(Forecast_Capex_Input!BJ$12:BJ$286,$X790)
*(INDEX(Forecast_Capex_Input!$H$12:$H$286,$X790)=Repex),0)
*$DE790</f>
        <v>0</v>
      </c>
      <c r="DJ790" s="188" cm="1">
        <f t="array" aca="1" ref="DJ790" ca="1">IFERROR(INDEX(Forecast_Capex_Input!BK$12:BK$286,$X790)
*(INDEX(Forecast_Capex_Input!$H$12:$H$286,$X790)=Repex),0)
*$DE790</f>
        <v>0</v>
      </c>
      <c r="DK790" s="188" cm="1">
        <f t="array" aca="1" ref="DK790" ca="1">IFERROR(INDEX(Forecast_Capex_Input!BL$12:BL$286,$X790)
*(INDEX(Forecast_Capex_Input!$H$12:$H$286,$X790)=Repex),0)
*$DE790</f>
        <v>0</v>
      </c>
      <c r="DL790" s="165"/>
      <c r="DM790" s="188" t="b" cm="1">
        <f t="array" aca="1" ref="DM790" ca="1">OR($G790=Forecast_Capex_Input!$BN$8:$BN$9)</f>
        <v>0</v>
      </c>
      <c r="DN790" s="188" cm="1">
        <f t="array" aca="1" ref="DN790" ca="1">IFERROR(INDEX(Forecast_Capex_Input!BO$12:BO$286,$X790)
*(INDEX(Forecast_Capex_Input!$H$12:$H$286,$X790)=Repex),0)
*$DM790</f>
        <v>0</v>
      </c>
      <c r="DO790" s="188" cm="1">
        <f t="array" aca="1" ref="DO790" ca="1">IFERROR(INDEX(Forecast_Capex_Input!BP$12:BP$286,$X790)
*(INDEX(Forecast_Capex_Input!$H$12:$H$286,$X790)=Repex),0)
*$DM790</f>
        <v>0</v>
      </c>
      <c r="DP790" s="188" cm="1">
        <f t="array" aca="1" ref="DP790" ca="1">IFERROR(INDEX(Forecast_Capex_Input!BQ$12:BQ$286,$X790)
*(INDEX(Forecast_Capex_Input!$H$12:$H$286,$X790)=Repex),0)
*$DM790</f>
        <v>0</v>
      </c>
      <c r="DQ790" s="188" cm="1">
        <f t="array" aca="1" ref="DQ790" ca="1">IFERROR(INDEX(Forecast_Capex_Input!BR$12:BR$286,$X790)
*(INDEX(Forecast_Capex_Input!$H$12:$H$286,$X790)=Repex),0)
*$DM790</f>
        <v>0</v>
      </c>
      <c r="DR790" s="188" cm="1">
        <f t="array" aca="1" ref="DR790" ca="1">IFERROR(INDEX(Forecast_Capex_Input!BS$12:BS$286,$X790)
*(INDEX(Forecast_Capex_Input!$H$12:$H$286,$X790)=Repex),0)
*$DM790</f>
        <v>0</v>
      </c>
      <c r="DS790" s="165"/>
      <c r="DT790" s="188" t="b" cm="1">
        <f t="array" aca="1" ref="DT790" ca="1">OR($G790=Forecast_Capex_Input!$BU$8:$BU$10)</f>
        <v>0</v>
      </c>
      <c r="DU790" s="188" cm="1">
        <f t="array" aca="1" ref="DU790" ca="1">IFERROR(INDEX(Forecast_Capex_Input!BV$12:BV$286,$X790)
*(INDEX(Forecast_Capex_Input!$H$12:$H$286,$X790)=Repex),0)
*$DT790</f>
        <v>0</v>
      </c>
      <c r="DV790" s="188" cm="1">
        <f t="array" aca="1" ref="DV790" ca="1">IFERROR(INDEX(Forecast_Capex_Input!BW$12:BW$286,$X790)
*(INDEX(Forecast_Capex_Input!$H$12:$H$286,$X790)=Repex),0)
*$DT790</f>
        <v>0</v>
      </c>
      <c r="DW790" s="188" cm="1">
        <f t="array" aca="1" ref="DW790" ca="1">IFERROR(INDEX(Forecast_Capex_Input!BX$12:BX$286,$X790)
*(INDEX(Forecast_Capex_Input!$H$12:$H$286,$X790)=Repex),0)
*$DT790</f>
        <v>0</v>
      </c>
      <c r="DX790" s="188" cm="1">
        <f t="array" aca="1" ref="DX790" ca="1">IFERROR(INDEX(Forecast_Capex_Input!BY$12:BY$286,$X790)
*(INDEX(Forecast_Capex_Input!$H$12:$H$286,$X790)=Repex),0)
*$DT790</f>
        <v>0</v>
      </c>
      <c r="DY790" s="188" cm="1">
        <f t="array" aca="1" ref="DY790" ca="1">IFERROR(INDEX(Forecast_Capex_Input!BZ$12:BZ$286,$X790)
*(INDEX(Forecast_Capex_Input!$H$12:$H$286,$X790)=Repex),0)
*$DT790</f>
        <v>0</v>
      </c>
      <c r="DZ790" s="188" cm="1">
        <f t="array" aca="1" ref="DZ790" ca="1">IFERROR(INDEX(Forecast_Capex_Input!CA$12:CA$286,$X790)
*(INDEX(Forecast_Capex_Input!$H$12:$H$286,$X790)=Repex),0)
*$DT790</f>
        <v>0</v>
      </c>
      <c r="EA790" s="188" cm="1">
        <f t="array" aca="1" ref="EA790" ca="1">IFERROR(INDEX(Forecast_Capex_Input!CB$12:CB$286,$X790)
*(INDEX(Forecast_Capex_Input!$H$12:$H$286,$X790)=Repex),0)
*$DT790</f>
        <v>0</v>
      </c>
      <c r="EB790" s="188" cm="1">
        <f t="array" aca="1" ref="EB790" ca="1">IFERROR(INDEX(Forecast_Capex_Input!CC$12:CC$286,$X790)
*(INDEX(Forecast_Capex_Input!$H$12:$H$286,$X790)=Repex),0)
*$DT790</f>
        <v>0</v>
      </c>
      <c r="EC790" s="165"/>
      <c r="ED790" s="226" t="str">
        <f t="shared" si="567"/>
        <v>N/A</v>
      </c>
      <c r="EE790" s="174" t="s">
        <v>15</v>
      </c>
    </row>
    <row r="791" spans="3:135" x14ac:dyDescent="0.2">
      <c r="C791" s="174">
        <f t="shared" si="568"/>
        <v>781</v>
      </c>
      <c r="D791" s="167" t="str" cm="1">
        <f t="array" ref="D791">IFERROR(INDEX(Forecast_Capex_Input!$D$12:$D$286,$X791),NA)</f>
        <v>N/A</v>
      </c>
      <c r="E791" s="172" t="str" cm="1">
        <f t="array" ref="E791">IF($X791=NA,NA,INDEX(Forecast_Capex_Input!$E$12:$E$286,$X791))</f>
        <v>N/A</v>
      </c>
      <c r="F791" s="167" t="str" cm="1">
        <f t="array" aca="1" ref="F791" ca="1">IFERROR(INDEX(General!$E$25:$E$26,$Y791),NA)</f>
        <v>N/A</v>
      </c>
      <c r="G791" s="167" t="str" cm="1">
        <f t="array" aca="1" ref="G791" ca="1">IFERROR(INDEX(Forecast_Capex_Input!$AI$11:$BB$11,$AA791),NA)</f>
        <v>N/A</v>
      </c>
      <c r="H791" s="189" t="str" cm="1">
        <f t="array" aca="1" ref="H791" ca="1">IFERROR(INDEX(Forecast_Capex_Input!$AI$12:$BB$286,$X791,$AA791),NA)</f>
        <v>N/A</v>
      </c>
      <c r="I791" s="199" t="str" cm="1">
        <f t="array" ref="I791">IFERROR(INDEX(Forecast_Capex_Input!$F$12:$F$286,$X791),NA)</f>
        <v>N/A</v>
      </c>
      <c r="J791" s="199" t="str" cm="1">
        <f t="array" ref="J791">IFERROR(INDEX(Forecast_Capex_Input!G$12:G$286,$X791),NA)</f>
        <v>N/A</v>
      </c>
      <c r="K791" s="199" t="str" cm="1">
        <f t="array" ref="K791">IFERROR(INDEX(Forecast_Capex_Input!H$12:H$286,$X791),NA)</f>
        <v>N/A</v>
      </c>
      <c r="L791" s="199" t="str" cm="1">
        <f t="array" ref="L791">IFERROR(INDEX(Forecast_Capex_Input!I$12:I$286,$X791),NA)</f>
        <v>N/A</v>
      </c>
      <c r="M791" s="199" t="str" cm="1">
        <f t="array" ref="M791">IFERROR(INDEX(Forecast_Capex_Input!J$12:J$286,$X791),NA)</f>
        <v>N/A</v>
      </c>
      <c r="N791" s="199" t="str" cm="1">
        <f t="array" ref="N791">IFERROR(INDEX(Forecast_Capex_Input!K$12:K$286,$X791),NA)</f>
        <v>N/A</v>
      </c>
      <c r="O791" s="199" t="str" cm="1">
        <f t="array" ref="O791">IFERROR(INDEX(Forecast_Capex_Input!L$12:L$286,$X791),NA)</f>
        <v>N/A</v>
      </c>
      <c r="P791" s="199" t="str" cm="1">
        <f t="array" ref="P791">IFERROR(INDEX(Forecast_Capex_Input!M$12:M$286,$X791),NA)</f>
        <v>N/A</v>
      </c>
      <c r="Q791" s="172" t="str" cm="1">
        <f t="array" ref="Q791">IFERROR(INDEX(Forecast_Capex_Input!N$12:N$286,$X791),NA)</f>
        <v>N/A</v>
      </c>
      <c r="R791" s="265" cm="1">
        <f t="array" ref="R791">IFERROR(INDEX(Forecast_Capex_Input!O$12:O$286,$X791),0)</f>
        <v>0</v>
      </c>
      <c r="S791" s="172" cm="1">
        <f t="array" ref="S791">IFERROR(INDEX(Forecast_Capex_Input!P$12:P$286,$X791),0)</f>
        <v>0</v>
      </c>
      <c r="T791" s="199" t="str" cm="1">
        <f t="array" aca="1" ref="T791" ca="1">IFERROR(INDEX(General!$K$84:$K$103,$AA791),NA)</f>
        <v>N/A</v>
      </c>
      <c r="U791" s="188" cm="1">
        <f t="array" aca="1" ref="U791" ca="1">IFERROR(
IF($F791=General!$E$25,INDEX(Forecast_Capex_Input!S$12:S$286,$X791),
INDEX(Forecast_Capex_Input!T$12:T$286,$X791)),0)</f>
        <v>0</v>
      </c>
      <c r="V791" s="222" t="b">
        <f>IFERROR(INDEX(Overheads!$T$19:$T$26,MATCH($I791,Overheads!$E$19:$E$26,0)),FALSE)</f>
        <v>0</v>
      </c>
      <c r="W791" s="165"/>
      <c r="X791" s="174" t="str">
        <f>IFERROR(
IF(MATCH($C791,Forecast_Capex_Input!$CI$12:$CI$286,1)+1&gt;MAX(Forecast_Capex_Input!$C$12:$C$286),NA,
MATCH($C791,Forecast_Capex_Input!$CI$12:$CI$286,1)+1),1)</f>
        <v>N/A</v>
      </c>
      <c r="Y791" s="174" t="str" cm="1">
        <f t="array" aca="1" ref="Y791" ca="1">IFERROR(
IF(X790&lt;&gt;X791,1,
IF(COUNTIF(OFFSET(Y790,0,0,-INDEX(Forecast_Capex_Input!$CG$12:$CG$286,$X791)),Y790)=INDEX(Forecast_Capex_Input!$CG$12:$CG$286,$X791),Y790+1,Y790)),NA)</f>
        <v>N/A</v>
      </c>
      <c r="Z791" s="174" t="str" cm="1">
        <f t="array" ref="Z791">IFERROR($C791-IF($X791=1,1,INDEX(Forecast_Capex_Input!$CI$12:$CI$286,$X791-1))+1,NA)</f>
        <v>N/A</v>
      </c>
      <c r="AA791" s="174" t="str" cm="1">
        <f t="array" aca="1" ref="AA791" ca="1">IFERROR(IF(Y791=1,
INDEX(Forecast_Capex_Input!$AI$10:$BB$10,SMALL(IF(INDEX(Forecast_Capex_Input!$AI$12:$BB$286,$X791,0)&gt;0,COLUMN(Forecast_Capex_Input!$AI$10:$BB$10)-COLUMN(Forecast_Capex_Input!$AI$12)+1),ROWS(OFFSET(AA790,0,0,-$Z791)))),
OFFSET(AA790,-INDEX(Forecast_Capex_Input!$CG$12:$CG$286,$X791)+1,0)),NA)</f>
        <v>N/A</v>
      </c>
      <c r="AB791" s="174" t="str">
        <f t="shared" ca="1" si="537"/>
        <v>N/A</v>
      </c>
      <c r="AC791" s="222" t="b">
        <f t="shared" si="569"/>
        <v>0</v>
      </c>
      <c r="AD791" s="220" t="b">
        <v>0</v>
      </c>
      <c r="AE791" s="222" t="b">
        <f t="shared" si="538"/>
        <v>1</v>
      </c>
      <c r="AF791" s="165"/>
      <c r="AG791" s="215">
        <v>0</v>
      </c>
      <c r="AH791" s="215">
        <v>0</v>
      </c>
      <c r="AI791" s="215">
        <v>0</v>
      </c>
      <c r="AJ791" s="215">
        <v>0</v>
      </c>
      <c r="AK791" s="215">
        <v>0</v>
      </c>
      <c r="AL791" s="155">
        <v>0</v>
      </c>
      <c r="AM791" s="165"/>
      <c r="AN791" s="215" cm="1">
        <f t="array" aca="1" ref="AN791" ca="1">IFERROR(INDEX(General!O$33:O$34,$AB791)
*AG791,0)</f>
        <v>0</v>
      </c>
      <c r="AO791" s="215" cm="1">
        <f t="array" aca="1" ref="AO791" ca="1">IFERROR(INDEX(General!P$33:P$34,$AB791)
*AH791,0)</f>
        <v>0</v>
      </c>
      <c r="AP791" s="215" cm="1">
        <f t="array" aca="1" ref="AP791" ca="1">IFERROR(INDEX(General!Q$33:Q$34,$AB791)
*AI791,0)</f>
        <v>0</v>
      </c>
      <c r="AQ791" s="215" cm="1">
        <f t="array" aca="1" ref="AQ791" ca="1">IFERROR(INDEX(General!R$33:R$34,$AB791)
*AJ791,0)</f>
        <v>0</v>
      </c>
      <c r="AR791" s="215" cm="1">
        <f t="array" aca="1" ref="AR791" ca="1">IFERROR(INDEX(General!S$33:S$34,$AB791)
*AK791,0)</f>
        <v>0</v>
      </c>
      <c r="AS791" s="155">
        <f t="shared" ca="1" si="570"/>
        <v>0</v>
      </c>
      <c r="AT791" s="165"/>
      <c r="AU791" s="215">
        <f ca="1">IF($AE791=FALSE,AN791*Overheads!$R$24*$V791,
IFERROR(Overheads!$O$49*$V791*AN791,0)
+IFERROR(Overheads!Q$59*$V791*(AN791/Overheads!Q$68),0))</f>
        <v>0</v>
      </c>
      <c r="AV791" s="215">
        <f ca="1">IF($AE791=FALSE,AO791*Overheads!$R$24*$V791,
IFERROR(Overheads!$O$49*$V791*AO791,0)
+IFERROR(Overheads!R$59*$V791*(AO791/Overheads!R$68),0))</f>
        <v>0</v>
      </c>
      <c r="AW791" s="215">
        <f ca="1">IF($AE791=FALSE,AP791*Overheads!$R$24*$V791,
IFERROR(Overheads!$O$49*$V791*AP791,0)
+IFERROR(Overheads!S$59*$V791*(AP791/Overheads!S$68),0))</f>
        <v>0</v>
      </c>
      <c r="AX791" s="215">
        <f ca="1">IF($AE791=FALSE,AQ791*Overheads!$R$24*$V791,
IFERROR(Overheads!$O$49*$V791*AQ791,0)
+IFERROR(Overheads!T$59*$V791*(AQ791/Overheads!T$68),0))</f>
        <v>0</v>
      </c>
      <c r="AY791" s="215">
        <f ca="1">IF($AE791=FALSE,AR791*Overheads!$R$24*$V791,
IFERROR(Overheads!$O$49*$V791*AR791,0)
+IFERROR(Overheads!U$59*$V791*(AR791/Overheads!U$68),0))</f>
        <v>0</v>
      </c>
      <c r="AZ791" s="155">
        <f t="shared" ca="1" si="571"/>
        <v>0</v>
      </c>
      <c r="BA791" s="165"/>
      <c r="BB791" s="215">
        <f ca="1">IF($AE791=FALSE,AN791*Overheads!$S$25,
IFERROR(Overheads!$O$50*AN791,0)
+IFERROR(Overheads!Q$60*(AN791/Overheads!Q$66),0))</f>
        <v>0</v>
      </c>
      <c r="BC791" s="215">
        <f ca="1">IF($AE791=FALSE,AO791*Overheads!$S$25,
IFERROR(Overheads!$O$50*AO791,0)
+IFERROR(Overheads!R$60*(AO791/Overheads!R$66),0))</f>
        <v>0</v>
      </c>
      <c r="BD791" s="215">
        <f ca="1">IF($AE791=FALSE,AP791*Overheads!$S$25,
IFERROR(Overheads!$O$50*AP791,0)
+IFERROR(Overheads!S$60*(AP791/Overheads!S$66),0))</f>
        <v>0</v>
      </c>
      <c r="BE791" s="215">
        <f ca="1">IF($AE791=FALSE,AQ791*Overheads!$S$25,
IFERROR(Overheads!$O$50*AQ791,0)
+IFERROR(Overheads!T$60*(AQ791/Overheads!T$66),0))</f>
        <v>0</v>
      </c>
      <c r="BF791" s="215">
        <f ca="1">IF($AE791=FALSE,AR791*Overheads!$S$25,
IFERROR(Overheads!$O$50*AR791,0)
+IFERROR(Overheads!U$60*(AR791/Overheads!U$66),0))</f>
        <v>0</v>
      </c>
      <c r="BG791" s="155">
        <f t="shared" ca="1" si="572"/>
        <v>0</v>
      </c>
      <c r="BH791" s="165"/>
      <c r="BI791" s="215">
        <f t="shared" ca="1" si="573"/>
        <v>0</v>
      </c>
      <c r="BJ791" s="215">
        <f t="shared" ca="1" si="539"/>
        <v>0</v>
      </c>
      <c r="BK791" s="215">
        <f t="shared" ca="1" si="540"/>
        <v>0</v>
      </c>
      <c r="BL791" s="215">
        <f t="shared" ca="1" si="541"/>
        <v>0</v>
      </c>
      <c r="BM791" s="215">
        <f t="shared" ca="1" si="542"/>
        <v>0</v>
      </c>
      <c r="BN791" s="155">
        <f t="shared" ca="1" si="574"/>
        <v>0</v>
      </c>
      <c r="BO791" s="165"/>
      <c r="BP791" s="187" cm="1">
        <f t="array" ref="BP791">IFERROR(IF($X791=$X790,BP790,INDEX(Forecast_Capex_Input!AC$12:AC$286,$X791)),0)</f>
        <v>0</v>
      </c>
      <c r="BQ791" s="187" cm="1">
        <f t="array" ref="BQ791">IFERROR(IF($X791=$X790,BQ790,INDEX(Forecast_Capex_Input!AD$12:AD$286,$X791)),0)</f>
        <v>0</v>
      </c>
      <c r="BR791" s="187" cm="1">
        <f t="array" ref="BR791">IFERROR(IF($X791=$X790,BR790,INDEX(Forecast_Capex_Input!AE$12:AE$286,$X791)),0)</f>
        <v>0</v>
      </c>
      <c r="BS791" s="187" cm="1">
        <f t="array" ref="BS791">IFERROR(IF($X791=$X790,BS790,INDEX(Forecast_Capex_Input!AF$12:AF$286,$X791)),0)</f>
        <v>0</v>
      </c>
      <c r="BT791" s="187" cm="1">
        <f t="array" ref="BT791">IFERROR(IF($X791=$X790,BT790,INDEX(Forecast_Capex_Input!AG$12:AG$286,$X791)),0)</f>
        <v>0</v>
      </c>
      <c r="BU791" s="165"/>
      <c r="BV791" s="215">
        <f t="shared" si="543"/>
        <v>0</v>
      </c>
      <c r="BW791" s="215">
        <f t="shared" si="544"/>
        <v>0</v>
      </c>
      <c r="BX791" s="215">
        <f t="shared" si="545"/>
        <v>0</v>
      </c>
      <c r="BY791" s="215">
        <f t="shared" si="546"/>
        <v>0</v>
      </c>
      <c r="BZ791" s="215">
        <f t="shared" si="547"/>
        <v>0</v>
      </c>
      <c r="CA791" s="155">
        <f t="shared" si="575"/>
        <v>0</v>
      </c>
      <c r="CB791" s="165"/>
      <c r="CC791" s="215">
        <f t="shared" si="548"/>
        <v>0</v>
      </c>
      <c r="CD791" s="215">
        <f t="shared" si="549"/>
        <v>0</v>
      </c>
      <c r="CE791" s="215">
        <f t="shared" si="550"/>
        <v>0</v>
      </c>
      <c r="CF791" s="215">
        <f t="shared" si="551"/>
        <v>0</v>
      </c>
      <c r="CG791" s="215">
        <f t="shared" si="552"/>
        <v>0</v>
      </c>
      <c r="CH791" s="155">
        <f t="shared" si="576"/>
        <v>0</v>
      </c>
      <c r="CI791" s="165"/>
      <c r="CJ791" s="215">
        <f t="shared" si="553"/>
        <v>0</v>
      </c>
      <c r="CK791" s="215">
        <f t="shared" si="554"/>
        <v>0</v>
      </c>
      <c r="CL791" s="215">
        <f t="shared" si="555"/>
        <v>0</v>
      </c>
      <c r="CM791" s="215">
        <f t="shared" si="556"/>
        <v>0</v>
      </c>
      <c r="CN791" s="215">
        <f t="shared" si="557"/>
        <v>0</v>
      </c>
      <c r="CO791" s="155">
        <f t="shared" si="577"/>
        <v>0</v>
      </c>
      <c r="CP791" s="165"/>
      <c r="CQ791" s="223">
        <f t="shared" si="558"/>
        <v>0</v>
      </c>
      <c r="CR791" s="223">
        <f t="shared" si="559"/>
        <v>0</v>
      </c>
      <c r="CS791" s="223">
        <f t="shared" si="560"/>
        <v>0</v>
      </c>
      <c r="CT791" s="223">
        <f t="shared" si="561"/>
        <v>0</v>
      </c>
      <c r="CU791" s="223">
        <f t="shared" si="562"/>
        <v>0</v>
      </c>
      <c r="CV791" s="155">
        <f t="shared" si="578"/>
        <v>0</v>
      </c>
      <c r="CW791" s="165"/>
      <c r="CX791" s="215">
        <f t="shared" si="579"/>
        <v>0</v>
      </c>
      <c r="CY791" s="215">
        <f t="shared" si="563"/>
        <v>0</v>
      </c>
      <c r="CZ791" s="215">
        <f t="shared" si="564"/>
        <v>0</v>
      </c>
      <c r="DA791" s="215">
        <f t="shared" si="565"/>
        <v>0</v>
      </c>
      <c r="DB791" s="215">
        <f t="shared" si="566"/>
        <v>0</v>
      </c>
      <c r="DC791" s="155">
        <f t="shared" si="580"/>
        <v>0</v>
      </c>
      <c r="DD791" s="165"/>
      <c r="DE791" s="188" t="b" cm="1">
        <f t="array" aca="1" ref="DE791" ca="1">OR($G791=Forecast_Capex_Input!$BF$8:$BF$10)</f>
        <v>0</v>
      </c>
      <c r="DF791" s="188" cm="1">
        <f t="array" aca="1" ref="DF791" ca="1">IFERROR(INDEX(Forecast_Capex_Input!BG$12:BG$286,$X791)
*(INDEX(Forecast_Capex_Input!$H$12:$H$286,$X791)=Repex),0)
*$DE791</f>
        <v>0</v>
      </c>
      <c r="DG791" s="188" cm="1">
        <f t="array" aca="1" ref="DG791" ca="1">IFERROR(INDEX(Forecast_Capex_Input!BH$12:BH$286,$X791)
*(INDEX(Forecast_Capex_Input!$H$12:$H$286,$X791)=Repex),0)
*$DE791</f>
        <v>0</v>
      </c>
      <c r="DH791" s="188" cm="1">
        <f t="array" aca="1" ref="DH791" ca="1">IFERROR(INDEX(Forecast_Capex_Input!BI$12:BI$286,$X791)
*(INDEX(Forecast_Capex_Input!$H$12:$H$286,$X791)=Repex),0)
*$DE791</f>
        <v>0</v>
      </c>
      <c r="DI791" s="188" cm="1">
        <f t="array" aca="1" ref="DI791" ca="1">IFERROR(INDEX(Forecast_Capex_Input!BJ$12:BJ$286,$X791)
*(INDEX(Forecast_Capex_Input!$H$12:$H$286,$X791)=Repex),0)
*$DE791</f>
        <v>0</v>
      </c>
      <c r="DJ791" s="188" cm="1">
        <f t="array" aca="1" ref="DJ791" ca="1">IFERROR(INDEX(Forecast_Capex_Input!BK$12:BK$286,$X791)
*(INDEX(Forecast_Capex_Input!$H$12:$H$286,$X791)=Repex),0)
*$DE791</f>
        <v>0</v>
      </c>
      <c r="DK791" s="188" cm="1">
        <f t="array" aca="1" ref="DK791" ca="1">IFERROR(INDEX(Forecast_Capex_Input!BL$12:BL$286,$X791)
*(INDEX(Forecast_Capex_Input!$H$12:$H$286,$X791)=Repex),0)
*$DE791</f>
        <v>0</v>
      </c>
      <c r="DL791" s="165"/>
      <c r="DM791" s="188" t="b" cm="1">
        <f t="array" aca="1" ref="DM791" ca="1">OR($G791=Forecast_Capex_Input!$BN$8:$BN$9)</f>
        <v>0</v>
      </c>
      <c r="DN791" s="188" cm="1">
        <f t="array" aca="1" ref="DN791" ca="1">IFERROR(INDEX(Forecast_Capex_Input!BO$12:BO$286,$X791)
*(INDEX(Forecast_Capex_Input!$H$12:$H$286,$X791)=Repex),0)
*$DM791</f>
        <v>0</v>
      </c>
      <c r="DO791" s="188" cm="1">
        <f t="array" aca="1" ref="DO791" ca="1">IFERROR(INDEX(Forecast_Capex_Input!BP$12:BP$286,$X791)
*(INDEX(Forecast_Capex_Input!$H$12:$H$286,$X791)=Repex),0)
*$DM791</f>
        <v>0</v>
      </c>
      <c r="DP791" s="188" cm="1">
        <f t="array" aca="1" ref="DP791" ca="1">IFERROR(INDEX(Forecast_Capex_Input!BQ$12:BQ$286,$X791)
*(INDEX(Forecast_Capex_Input!$H$12:$H$286,$X791)=Repex),0)
*$DM791</f>
        <v>0</v>
      </c>
      <c r="DQ791" s="188" cm="1">
        <f t="array" aca="1" ref="DQ791" ca="1">IFERROR(INDEX(Forecast_Capex_Input!BR$12:BR$286,$X791)
*(INDEX(Forecast_Capex_Input!$H$12:$H$286,$X791)=Repex),0)
*$DM791</f>
        <v>0</v>
      </c>
      <c r="DR791" s="188" cm="1">
        <f t="array" aca="1" ref="DR791" ca="1">IFERROR(INDEX(Forecast_Capex_Input!BS$12:BS$286,$X791)
*(INDEX(Forecast_Capex_Input!$H$12:$H$286,$X791)=Repex),0)
*$DM791</f>
        <v>0</v>
      </c>
      <c r="DS791" s="165"/>
      <c r="DT791" s="188" t="b" cm="1">
        <f t="array" aca="1" ref="DT791" ca="1">OR($G791=Forecast_Capex_Input!$BU$8:$BU$10)</f>
        <v>0</v>
      </c>
      <c r="DU791" s="188" cm="1">
        <f t="array" aca="1" ref="DU791" ca="1">IFERROR(INDEX(Forecast_Capex_Input!BV$12:BV$286,$X791)
*(INDEX(Forecast_Capex_Input!$H$12:$H$286,$X791)=Repex),0)
*$DT791</f>
        <v>0</v>
      </c>
      <c r="DV791" s="188" cm="1">
        <f t="array" aca="1" ref="DV791" ca="1">IFERROR(INDEX(Forecast_Capex_Input!BW$12:BW$286,$X791)
*(INDEX(Forecast_Capex_Input!$H$12:$H$286,$X791)=Repex),0)
*$DT791</f>
        <v>0</v>
      </c>
      <c r="DW791" s="188" cm="1">
        <f t="array" aca="1" ref="DW791" ca="1">IFERROR(INDEX(Forecast_Capex_Input!BX$12:BX$286,$X791)
*(INDEX(Forecast_Capex_Input!$H$12:$H$286,$X791)=Repex),0)
*$DT791</f>
        <v>0</v>
      </c>
      <c r="DX791" s="188" cm="1">
        <f t="array" aca="1" ref="DX791" ca="1">IFERROR(INDEX(Forecast_Capex_Input!BY$12:BY$286,$X791)
*(INDEX(Forecast_Capex_Input!$H$12:$H$286,$X791)=Repex),0)
*$DT791</f>
        <v>0</v>
      </c>
      <c r="DY791" s="188" cm="1">
        <f t="array" aca="1" ref="DY791" ca="1">IFERROR(INDEX(Forecast_Capex_Input!BZ$12:BZ$286,$X791)
*(INDEX(Forecast_Capex_Input!$H$12:$H$286,$X791)=Repex),0)
*$DT791</f>
        <v>0</v>
      </c>
      <c r="DZ791" s="188" cm="1">
        <f t="array" aca="1" ref="DZ791" ca="1">IFERROR(INDEX(Forecast_Capex_Input!CA$12:CA$286,$X791)
*(INDEX(Forecast_Capex_Input!$H$12:$H$286,$X791)=Repex),0)
*$DT791</f>
        <v>0</v>
      </c>
      <c r="EA791" s="188" cm="1">
        <f t="array" aca="1" ref="EA791" ca="1">IFERROR(INDEX(Forecast_Capex_Input!CB$12:CB$286,$X791)
*(INDEX(Forecast_Capex_Input!$H$12:$H$286,$X791)=Repex),0)
*$DT791</f>
        <v>0</v>
      </c>
      <c r="EB791" s="188" cm="1">
        <f t="array" aca="1" ref="EB791" ca="1">IFERROR(INDEX(Forecast_Capex_Input!CC$12:CC$286,$X791)
*(INDEX(Forecast_Capex_Input!$H$12:$H$286,$X791)=Repex),0)
*$DT791</f>
        <v>0</v>
      </c>
      <c r="EC791" s="165"/>
      <c r="ED791" s="226" t="str">
        <f t="shared" si="567"/>
        <v>N/A</v>
      </c>
      <c r="EE791" s="174" t="s">
        <v>15</v>
      </c>
    </row>
    <row r="792" spans="3:135" x14ac:dyDescent="0.2">
      <c r="C792" s="174">
        <f t="shared" si="568"/>
        <v>782</v>
      </c>
      <c r="D792" s="167" t="str" cm="1">
        <f t="array" ref="D792">IFERROR(INDEX(Forecast_Capex_Input!$D$12:$D$286,$X792),NA)</f>
        <v>N/A</v>
      </c>
      <c r="E792" s="172" t="str" cm="1">
        <f t="array" ref="E792">IF($X792=NA,NA,INDEX(Forecast_Capex_Input!$E$12:$E$286,$X792))</f>
        <v>N/A</v>
      </c>
      <c r="F792" s="167" t="str" cm="1">
        <f t="array" aca="1" ref="F792" ca="1">IFERROR(INDEX(General!$E$25:$E$26,$Y792),NA)</f>
        <v>N/A</v>
      </c>
      <c r="G792" s="167" t="str" cm="1">
        <f t="array" aca="1" ref="G792" ca="1">IFERROR(INDEX(Forecast_Capex_Input!$AI$11:$BB$11,$AA792),NA)</f>
        <v>N/A</v>
      </c>
      <c r="H792" s="189" t="str" cm="1">
        <f t="array" aca="1" ref="H792" ca="1">IFERROR(INDEX(Forecast_Capex_Input!$AI$12:$BB$286,$X792,$AA792),NA)</f>
        <v>N/A</v>
      </c>
      <c r="I792" s="199" t="str" cm="1">
        <f t="array" ref="I792">IFERROR(INDEX(Forecast_Capex_Input!$F$12:$F$286,$X792),NA)</f>
        <v>N/A</v>
      </c>
      <c r="J792" s="199" t="str" cm="1">
        <f t="array" ref="J792">IFERROR(INDEX(Forecast_Capex_Input!G$12:G$286,$X792),NA)</f>
        <v>N/A</v>
      </c>
      <c r="K792" s="199" t="str" cm="1">
        <f t="array" ref="K792">IFERROR(INDEX(Forecast_Capex_Input!H$12:H$286,$X792),NA)</f>
        <v>N/A</v>
      </c>
      <c r="L792" s="199" t="str" cm="1">
        <f t="array" ref="L792">IFERROR(INDEX(Forecast_Capex_Input!I$12:I$286,$X792),NA)</f>
        <v>N/A</v>
      </c>
      <c r="M792" s="199" t="str" cm="1">
        <f t="array" ref="M792">IFERROR(INDEX(Forecast_Capex_Input!J$12:J$286,$X792),NA)</f>
        <v>N/A</v>
      </c>
      <c r="N792" s="199" t="str" cm="1">
        <f t="array" ref="N792">IFERROR(INDEX(Forecast_Capex_Input!K$12:K$286,$X792),NA)</f>
        <v>N/A</v>
      </c>
      <c r="O792" s="199" t="str" cm="1">
        <f t="array" ref="O792">IFERROR(INDEX(Forecast_Capex_Input!L$12:L$286,$X792),NA)</f>
        <v>N/A</v>
      </c>
      <c r="P792" s="199" t="str" cm="1">
        <f t="array" ref="P792">IFERROR(INDEX(Forecast_Capex_Input!M$12:M$286,$X792),NA)</f>
        <v>N/A</v>
      </c>
      <c r="Q792" s="172" t="str" cm="1">
        <f t="array" ref="Q792">IFERROR(INDEX(Forecast_Capex_Input!N$12:N$286,$X792),NA)</f>
        <v>N/A</v>
      </c>
      <c r="R792" s="265" cm="1">
        <f t="array" ref="R792">IFERROR(INDEX(Forecast_Capex_Input!O$12:O$286,$X792),0)</f>
        <v>0</v>
      </c>
      <c r="S792" s="172" cm="1">
        <f t="array" ref="S792">IFERROR(INDEX(Forecast_Capex_Input!P$12:P$286,$X792),0)</f>
        <v>0</v>
      </c>
      <c r="T792" s="199" t="str" cm="1">
        <f t="array" aca="1" ref="T792" ca="1">IFERROR(INDEX(General!$K$84:$K$103,$AA792),NA)</f>
        <v>N/A</v>
      </c>
      <c r="U792" s="188" cm="1">
        <f t="array" aca="1" ref="U792" ca="1">IFERROR(
IF($F792=General!$E$25,INDEX(Forecast_Capex_Input!S$12:S$286,$X792),
INDEX(Forecast_Capex_Input!T$12:T$286,$X792)),0)</f>
        <v>0</v>
      </c>
      <c r="V792" s="222" t="b">
        <f>IFERROR(INDEX(Overheads!$T$19:$T$26,MATCH($I792,Overheads!$E$19:$E$26,0)),FALSE)</f>
        <v>0</v>
      </c>
      <c r="W792" s="165"/>
      <c r="X792" s="174" t="str">
        <f>IFERROR(
IF(MATCH($C792,Forecast_Capex_Input!$CI$12:$CI$286,1)+1&gt;MAX(Forecast_Capex_Input!$C$12:$C$286),NA,
MATCH($C792,Forecast_Capex_Input!$CI$12:$CI$286,1)+1),1)</f>
        <v>N/A</v>
      </c>
      <c r="Y792" s="174" t="str" cm="1">
        <f t="array" aca="1" ref="Y792" ca="1">IFERROR(
IF(X791&lt;&gt;X792,1,
IF(COUNTIF(OFFSET(Y791,0,0,-INDEX(Forecast_Capex_Input!$CG$12:$CG$286,$X792)),Y791)=INDEX(Forecast_Capex_Input!$CG$12:$CG$286,$X792),Y791+1,Y791)),NA)</f>
        <v>N/A</v>
      </c>
      <c r="Z792" s="174" t="str" cm="1">
        <f t="array" ref="Z792">IFERROR($C792-IF($X792=1,1,INDEX(Forecast_Capex_Input!$CI$12:$CI$286,$X792-1))+1,NA)</f>
        <v>N/A</v>
      </c>
      <c r="AA792" s="174" t="str" cm="1">
        <f t="array" aca="1" ref="AA792" ca="1">IFERROR(IF(Y792=1,
INDEX(Forecast_Capex_Input!$AI$10:$BB$10,SMALL(IF(INDEX(Forecast_Capex_Input!$AI$12:$BB$286,$X792,0)&gt;0,COLUMN(Forecast_Capex_Input!$AI$10:$BB$10)-COLUMN(Forecast_Capex_Input!$AI$12)+1),ROWS(OFFSET(AA791,0,0,-$Z792)))),
OFFSET(AA791,-INDEX(Forecast_Capex_Input!$CG$12:$CG$286,$X792)+1,0)),NA)</f>
        <v>N/A</v>
      </c>
      <c r="AB792" s="174" t="str">
        <f t="shared" ca="1" si="537"/>
        <v>N/A</v>
      </c>
      <c r="AC792" s="222" t="b">
        <f t="shared" si="569"/>
        <v>0</v>
      </c>
      <c r="AD792" s="220" t="b">
        <v>0</v>
      </c>
      <c r="AE792" s="222" t="b">
        <f t="shared" si="538"/>
        <v>1</v>
      </c>
      <c r="AF792" s="165"/>
      <c r="AG792" s="215">
        <v>0</v>
      </c>
      <c r="AH792" s="215">
        <v>0</v>
      </c>
      <c r="AI792" s="215">
        <v>0</v>
      </c>
      <c r="AJ792" s="215">
        <v>0</v>
      </c>
      <c r="AK792" s="215">
        <v>0</v>
      </c>
      <c r="AL792" s="155">
        <v>0</v>
      </c>
      <c r="AM792" s="165"/>
      <c r="AN792" s="215" cm="1">
        <f t="array" aca="1" ref="AN792" ca="1">IFERROR(INDEX(General!O$33:O$34,$AB792)
*AG792,0)</f>
        <v>0</v>
      </c>
      <c r="AO792" s="215" cm="1">
        <f t="array" aca="1" ref="AO792" ca="1">IFERROR(INDEX(General!P$33:P$34,$AB792)
*AH792,0)</f>
        <v>0</v>
      </c>
      <c r="AP792" s="215" cm="1">
        <f t="array" aca="1" ref="AP792" ca="1">IFERROR(INDEX(General!Q$33:Q$34,$AB792)
*AI792,0)</f>
        <v>0</v>
      </c>
      <c r="AQ792" s="215" cm="1">
        <f t="array" aca="1" ref="AQ792" ca="1">IFERROR(INDEX(General!R$33:R$34,$AB792)
*AJ792,0)</f>
        <v>0</v>
      </c>
      <c r="AR792" s="215" cm="1">
        <f t="array" aca="1" ref="AR792" ca="1">IFERROR(INDEX(General!S$33:S$34,$AB792)
*AK792,0)</f>
        <v>0</v>
      </c>
      <c r="AS792" s="155">
        <f t="shared" ca="1" si="570"/>
        <v>0</v>
      </c>
      <c r="AT792" s="165"/>
      <c r="AU792" s="215">
        <f ca="1">IF($AE792=FALSE,AN792*Overheads!$R$24*$V792,
IFERROR(Overheads!$O$49*$V792*AN792,0)
+IFERROR(Overheads!Q$59*$V792*(AN792/Overheads!Q$68),0))</f>
        <v>0</v>
      </c>
      <c r="AV792" s="215">
        <f ca="1">IF($AE792=FALSE,AO792*Overheads!$R$24*$V792,
IFERROR(Overheads!$O$49*$V792*AO792,0)
+IFERROR(Overheads!R$59*$V792*(AO792/Overheads!R$68),0))</f>
        <v>0</v>
      </c>
      <c r="AW792" s="215">
        <f ca="1">IF($AE792=FALSE,AP792*Overheads!$R$24*$V792,
IFERROR(Overheads!$O$49*$V792*AP792,0)
+IFERROR(Overheads!S$59*$V792*(AP792/Overheads!S$68),0))</f>
        <v>0</v>
      </c>
      <c r="AX792" s="215">
        <f ca="1">IF($AE792=FALSE,AQ792*Overheads!$R$24*$V792,
IFERROR(Overheads!$O$49*$V792*AQ792,0)
+IFERROR(Overheads!T$59*$V792*(AQ792/Overheads!T$68),0))</f>
        <v>0</v>
      </c>
      <c r="AY792" s="215">
        <f ca="1">IF($AE792=FALSE,AR792*Overheads!$R$24*$V792,
IFERROR(Overheads!$O$49*$V792*AR792,0)
+IFERROR(Overheads!U$59*$V792*(AR792/Overheads!U$68),0))</f>
        <v>0</v>
      </c>
      <c r="AZ792" s="155">
        <f t="shared" ca="1" si="571"/>
        <v>0</v>
      </c>
      <c r="BA792" s="165"/>
      <c r="BB792" s="215">
        <f ca="1">IF($AE792=FALSE,AN792*Overheads!$S$25,
IFERROR(Overheads!$O$50*AN792,0)
+IFERROR(Overheads!Q$60*(AN792/Overheads!Q$66),0))</f>
        <v>0</v>
      </c>
      <c r="BC792" s="215">
        <f ca="1">IF($AE792=FALSE,AO792*Overheads!$S$25,
IFERROR(Overheads!$O$50*AO792,0)
+IFERROR(Overheads!R$60*(AO792/Overheads!R$66),0))</f>
        <v>0</v>
      </c>
      <c r="BD792" s="215">
        <f ca="1">IF($AE792=FALSE,AP792*Overheads!$S$25,
IFERROR(Overheads!$O$50*AP792,0)
+IFERROR(Overheads!S$60*(AP792/Overheads!S$66),0))</f>
        <v>0</v>
      </c>
      <c r="BE792" s="215">
        <f ca="1">IF($AE792=FALSE,AQ792*Overheads!$S$25,
IFERROR(Overheads!$O$50*AQ792,0)
+IFERROR(Overheads!T$60*(AQ792/Overheads!T$66),0))</f>
        <v>0</v>
      </c>
      <c r="BF792" s="215">
        <f ca="1">IF($AE792=FALSE,AR792*Overheads!$S$25,
IFERROR(Overheads!$O$50*AR792,0)
+IFERROR(Overheads!U$60*(AR792/Overheads!U$66),0))</f>
        <v>0</v>
      </c>
      <c r="BG792" s="155">
        <f t="shared" ca="1" si="572"/>
        <v>0</v>
      </c>
      <c r="BH792" s="165"/>
      <c r="BI792" s="215">
        <f t="shared" ca="1" si="573"/>
        <v>0</v>
      </c>
      <c r="BJ792" s="215">
        <f t="shared" ca="1" si="539"/>
        <v>0</v>
      </c>
      <c r="BK792" s="215">
        <f t="shared" ca="1" si="540"/>
        <v>0</v>
      </c>
      <c r="BL792" s="215">
        <f t="shared" ca="1" si="541"/>
        <v>0</v>
      </c>
      <c r="BM792" s="215">
        <f t="shared" ca="1" si="542"/>
        <v>0</v>
      </c>
      <c r="BN792" s="155">
        <f t="shared" ca="1" si="574"/>
        <v>0</v>
      </c>
      <c r="BO792" s="165"/>
      <c r="BP792" s="187" cm="1">
        <f t="array" ref="BP792">IFERROR(IF($X792=$X791,BP791,INDEX(Forecast_Capex_Input!AC$12:AC$286,$X792)),0)</f>
        <v>0</v>
      </c>
      <c r="BQ792" s="187" cm="1">
        <f t="array" ref="BQ792">IFERROR(IF($X792=$X791,BQ791,INDEX(Forecast_Capex_Input!AD$12:AD$286,$X792)),0)</f>
        <v>0</v>
      </c>
      <c r="BR792" s="187" cm="1">
        <f t="array" ref="BR792">IFERROR(IF($X792=$X791,BR791,INDEX(Forecast_Capex_Input!AE$12:AE$286,$X792)),0)</f>
        <v>0</v>
      </c>
      <c r="BS792" s="187" cm="1">
        <f t="array" ref="BS792">IFERROR(IF($X792=$X791,BS791,INDEX(Forecast_Capex_Input!AF$12:AF$286,$X792)),0)</f>
        <v>0</v>
      </c>
      <c r="BT792" s="187" cm="1">
        <f t="array" ref="BT792">IFERROR(IF($X792=$X791,BT791,INDEX(Forecast_Capex_Input!AG$12:AG$286,$X792)),0)</f>
        <v>0</v>
      </c>
      <c r="BU792" s="165"/>
      <c r="BV792" s="215">
        <f t="shared" si="543"/>
        <v>0</v>
      </c>
      <c r="BW792" s="215">
        <f t="shared" si="544"/>
        <v>0</v>
      </c>
      <c r="BX792" s="215">
        <f t="shared" si="545"/>
        <v>0</v>
      </c>
      <c r="BY792" s="215">
        <f t="shared" si="546"/>
        <v>0</v>
      </c>
      <c r="BZ792" s="215">
        <f t="shared" si="547"/>
        <v>0</v>
      </c>
      <c r="CA792" s="155">
        <f t="shared" si="575"/>
        <v>0</v>
      </c>
      <c r="CB792" s="165"/>
      <c r="CC792" s="215">
        <f t="shared" si="548"/>
        <v>0</v>
      </c>
      <c r="CD792" s="215">
        <f t="shared" si="549"/>
        <v>0</v>
      </c>
      <c r="CE792" s="215">
        <f t="shared" si="550"/>
        <v>0</v>
      </c>
      <c r="CF792" s="215">
        <f t="shared" si="551"/>
        <v>0</v>
      </c>
      <c r="CG792" s="215">
        <f t="shared" si="552"/>
        <v>0</v>
      </c>
      <c r="CH792" s="155">
        <f t="shared" si="576"/>
        <v>0</v>
      </c>
      <c r="CI792" s="165"/>
      <c r="CJ792" s="215">
        <f t="shared" si="553"/>
        <v>0</v>
      </c>
      <c r="CK792" s="215">
        <f t="shared" si="554"/>
        <v>0</v>
      </c>
      <c r="CL792" s="215">
        <f t="shared" si="555"/>
        <v>0</v>
      </c>
      <c r="CM792" s="215">
        <f t="shared" si="556"/>
        <v>0</v>
      </c>
      <c r="CN792" s="215">
        <f t="shared" si="557"/>
        <v>0</v>
      </c>
      <c r="CO792" s="155">
        <f t="shared" si="577"/>
        <v>0</v>
      </c>
      <c r="CP792" s="165"/>
      <c r="CQ792" s="223">
        <f t="shared" si="558"/>
        <v>0</v>
      </c>
      <c r="CR792" s="223">
        <f t="shared" si="559"/>
        <v>0</v>
      </c>
      <c r="CS792" s="223">
        <f t="shared" si="560"/>
        <v>0</v>
      </c>
      <c r="CT792" s="223">
        <f t="shared" si="561"/>
        <v>0</v>
      </c>
      <c r="CU792" s="223">
        <f t="shared" si="562"/>
        <v>0</v>
      </c>
      <c r="CV792" s="155">
        <f t="shared" si="578"/>
        <v>0</v>
      </c>
      <c r="CW792" s="165"/>
      <c r="CX792" s="215">
        <f t="shared" si="579"/>
        <v>0</v>
      </c>
      <c r="CY792" s="215">
        <f t="shared" si="563"/>
        <v>0</v>
      </c>
      <c r="CZ792" s="215">
        <f t="shared" si="564"/>
        <v>0</v>
      </c>
      <c r="DA792" s="215">
        <f t="shared" si="565"/>
        <v>0</v>
      </c>
      <c r="DB792" s="215">
        <f t="shared" si="566"/>
        <v>0</v>
      </c>
      <c r="DC792" s="155">
        <f t="shared" si="580"/>
        <v>0</v>
      </c>
      <c r="DD792" s="165"/>
      <c r="DE792" s="188" t="b" cm="1">
        <f t="array" aca="1" ref="DE792" ca="1">OR($G792=Forecast_Capex_Input!$BF$8:$BF$10)</f>
        <v>0</v>
      </c>
      <c r="DF792" s="188" cm="1">
        <f t="array" aca="1" ref="DF792" ca="1">IFERROR(INDEX(Forecast_Capex_Input!BG$12:BG$286,$X792)
*(INDEX(Forecast_Capex_Input!$H$12:$H$286,$X792)=Repex),0)
*$DE792</f>
        <v>0</v>
      </c>
      <c r="DG792" s="188" cm="1">
        <f t="array" aca="1" ref="DG792" ca="1">IFERROR(INDEX(Forecast_Capex_Input!BH$12:BH$286,$X792)
*(INDEX(Forecast_Capex_Input!$H$12:$H$286,$X792)=Repex),0)
*$DE792</f>
        <v>0</v>
      </c>
      <c r="DH792" s="188" cm="1">
        <f t="array" aca="1" ref="DH792" ca="1">IFERROR(INDEX(Forecast_Capex_Input!BI$12:BI$286,$X792)
*(INDEX(Forecast_Capex_Input!$H$12:$H$286,$X792)=Repex),0)
*$DE792</f>
        <v>0</v>
      </c>
      <c r="DI792" s="188" cm="1">
        <f t="array" aca="1" ref="DI792" ca="1">IFERROR(INDEX(Forecast_Capex_Input!BJ$12:BJ$286,$X792)
*(INDEX(Forecast_Capex_Input!$H$12:$H$286,$X792)=Repex),0)
*$DE792</f>
        <v>0</v>
      </c>
      <c r="DJ792" s="188" cm="1">
        <f t="array" aca="1" ref="DJ792" ca="1">IFERROR(INDEX(Forecast_Capex_Input!BK$12:BK$286,$X792)
*(INDEX(Forecast_Capex_Input!$H$12:$H$286,$X792)=Repex),0)
*$DE792</f>
        <v>0</v>
      </c>
      <c r="DK792" s="188" cm="1">
        <f t="array" aca="1" ref="DK792" ca="1">IFERROR(INDEX(Forecast_Capex_Input!BL$12:BL$286,$X792)
*(INDEX(Forecast_Capex_Input!$H$12:$H$286,$X792)=Repex),0)
*$DE792</f>
        <v>0</v>
      </c>
      <c r="DL792" s="165"/>
      <c r="DM792" s="188" t="b" cm="1">
        <f t="array" aca="1" ref="DM792" ca="1">OR($G792=Forecast_Capex_Input!$BN$8:$BN$9)</f>
        <v>0</v>
      </c>
      <c r="DN792" s="188" cm="1">
        <f t="array" aca="1" ref="DN792" ca="1">IFERROR(INDEX(Forecast_Capex_Input!BO$12:BO$286,$X792)
*(INDEX(Forecast_Capex_Input!$H$12:$H$286,$X792)=Repex),0)
*$DM792</f>
        <v>0</v>
      </c>
      <c r="DO792" s="188" cm="1">
        <f t="array" aca="1" ref="DO792" ca="1">IFERROR(INDEX(Forecast_Capex_Input!BP$12:BP$286,$X792)
*(INDEX(Forecast_Capex_Input!$H$12:$H$286,$X792)=Repex),0)
*$DM792</f>
        <v>0</v>
      </c>
      <c r="DP792" s="188" cm="1">
        <f t="array" aca="1" ref="DP792" ca="1">IFERROR(INDEX(Forecast_Capex_Input!BQ$12:BQ$286,$X792)
*(INDEX(Forecast_Capex_Input!$H$12:$H$286,$X792)=Repex),0)
*$DM792</f>
        <v>0</v>
      </c>
      <c r="DQ792" s="188" cm="1">
        <f t="array" aca="1" ref="DQ792" ca="1">IFERROR(INDEX(Forecast_Capex_Input!BR$12:BR$286,$X792)
*(INDEX(Forecast_Capex_Input!$H$12:$H$286,$X792)=Repex),0)
*$DM792</f>
        <v>0</v>
      </c>
      <c r="DR792" s="188" cm="1">
        <f t="array" aca="1" ref="DR792" ca="1">IFERROR(INDEX(Forecast_Capex_Input!BS$12:BS$286,$X792)
*(INDEX(Forecast_Capex_Input!$H$12:$H$286,$X792)=Repex),0)
*$DM792</f>
        <v>0</v>
      </c>
      <c r="DS792" s="165"/>
      <c r="DT792" s="188" t="b" cm="1">
        <f t="array" aca="1" ref="DT792" ca="1">OR($G792=Forecast_Capex_Input!$BU$8:$BU$10)</f>
        <v>0</v>
      </c>
      <c r="DU792" s="188" cm="1">
        <f t="array" aca="1" ref="DU792" ca="1">IFERROR(INDEX(Forecast_Capex_Input!BV$12:BV$286,$X792)
*(INDEX(Forecast_Capex_Input!$H$12:$H$286,$X792)=Repex),0)
*$DT792</f>
        <v>0</v>
      </c>
      <c r="DV792" s="188" cm="1">
        <f t="array" aca="1" ref="DV792" ca="1">IFERROR(INDEX(Forecast_Capex_Input!BW$12:BW$286,$X792)
*(INDEX(Forecast_Capex_Input!$H$12:$H$286,$X792)=Repex),0)
*$DT792</f>
        <v>0</v>
      </c>
      <c r="DW792" s="188" cm="1">
        <f t="array" aca="1" ref="DW792" ca="1">IFERROR(INDEX(Forecast_Capex_Input!BX$12:BX$286,$X792)
*(INDEX(Forecast_Capex_Input!$H$12:$H$286,$X792)=Repex),0)
*$DT792</f>
        <v>0</v>
      </c>
      <c r="DX792" s="188" cm="1">
        <f t="array" aca="1" ref="DX792" ca="1">IFERROR(INDEX(Forecast_Capex_Input!BY$12:BY$286,$X792)
*(INDEX(Forecast_Capex_Input!$H$12:$H$286,$X792)=Repex),0)
*$DT792</f>
        <v>0</v>
      </c>
      <c r="DY792" s="188" cm="1">
        <f t="array" aca="1" ref="DY792" ca="1">IFERROR(INDEX(Forecast_Capex_Input!BZ$12:BZ$286,$X792)
*(INDEX(Forecast_Capex_Input!$H$12:$H$286,$X792)=Repex),0)
*$DT792</f>
        <v>0</v>
      </c>
      <c r="DZ792" s="188" cm="1">
        <f t="array" aca="1" ref="DZ792" ca="1">IFERROR(INDEX(Forecast_Capex_Input!CA$12:CA$286,$X792)
*(INDEX(Forecast_Capex_Input!$H$12:$H$286,$X792)=Repex),0)
*$DT792</f>
        <v>0</v>
      </c>
      <c r="EA792" s="188" cm="1">
        <f t="array" aca="1" ref="EA792" ca="1">IFERROR(INDEX(Forecast_Capex_Input!CB$12:CB$286,$X792)
*(INDEX(Forecast_Capex_Input!$H$12:$H$286,$X792)=Repex),0)
*$DT792</f>
        <v>0</v>
      </c>
      <c r="EB792" s="188" cm="1">
        <f t="array" aca="1" ref="EB792" ca="1">IFERROR(INDEX(Forecast_Capex_Input!CC$12:CC$286,$X792)
*(INDEX(Forecast_Capex_Input!$H$12:$H$286,$X792)=Repex),0)
*$DT792</f>
        <v>0</v>
      </c>
      <c r="EC792" s="165"/>
      <c r="ED792" s="226" t="str">
        <f t="shared" si="567"/>
        <v>N/A</v>
      </c>
      <c r="EE792" s="174" t="s">
        <v>15</v>
      </c>
    </row>
    <row r="793" spans="3:135" x14ac:dyDescent="0.2">
      <c r="C793" s="174">
        <f t="shared" si="568"/>
        <v>783</v>
      </c>
      <c r="D793" s="167" t="str" cm="1">
        <f t="array" ref="D793">IFERROR(INDEX(Forecast_Capex_Input!$D$12:$D$286,$X793),NA)</f>
        <v>N/A</v>
      </c>
      <c r="E793" s="172" t="str" cm="1">
        <f t="array" ref="E793">IF($X793=NA,NA,INDEX(Forecast_Capex_Input!$E$12:$E$286,$X793))</f>
        <v>N/A</v>
      </c>
      <c r="F793" s="167" t="str" cm="1">
        <f t="array" aca="1" ref="F793" ca="1">IFERROR(INDEX(General!$E$25:$E$26,$Y793),NA)</f>
        <v>N/A</v>
      </c>
      <c r="G793" s="167" t="str" cm="1">
        <f t="array" aca="1" ref="G793" ca="1">IFERROR(INDEX(Forecast_Capex_Input!$AI$11:$BB$11,$AA793),NA)</f>
        <v>N/A</v>
      </c>
      <c r="H793" s="189" t="str" cm="1">
        <f t="array" aca="1" ref="H793" ca="1">IFERROR(INDEX(Forecast_Capex_Input!$AI$12:$BB$286,$X793,$AA793),NA)</f>
        <v>N/A</v>
      </c>
      <c r="I793" s="199" t="str" cm="1">
        <f t="array" ref="I793">IFERROR(INDEX(Forecast_Capex_Input!$F$12:$F$286,$X793),NA)</f>
        <v>N/A</v>
      </c>
      <c r="J793" s="199" t="str" cm="1">
        <f t="array" ref="J793">IFERROR(INDEX(Forecast_Capex_Input!G$12:G$286,$X793),NA)</f>
        <v>N/A</v>
      </c>
      <c r="K793" s="199" t="str" cm="1">
        <f t="array" ref="K793">IFERROR(INDEX(Forecast_Capex_Input!H$12:H$286,$X793),NA)</f>
        <v>N/A</v>
      </c>
      <c r="L793" s="199" t="str" cm="1">
        <f t="array" ref="L793">IFERROR(INDEX(Forecast_Capex_Input!I$12:I$286,$X793),NA)</f>
        <v>N/A</v>
      </c>
      <c r="M793" s="199" t="str" cm="1">
        <f t="array" ref="M793">IFERROR(INDEX(Forecast_Capex_Input!J$12:J$286,$X793),NA)</f>
        <v>N/A</v>
      </c>
      <c r="N793" s="199" t="str" cm="1">
        <f t="array" ref="N793">IFERROR(INDEX(Forecast_Capex_Input!K$12:K$286,$X793),NA)</f>
        <v>N/A</v>
      </c>
      <c r="O793" s="199" t="str" cm="1">
        <f t="array" ref="O793">IFERROR(INDEX(Forecast_Capex_Input!L$12:L$286,$X793),NA)</f>
        <v>N/A</v>
      </c>
      <c r="P793" s="199" t="str" cm="1">
        <f t="array" ref="P793">IFERROR(INDEX(Forecast_Capex_Input!M$12:M$286,$X793),NA)</f>
        <v>N/A</v>
      </c>
      <c r="Q793" s="172" t="str" cm="1">
        <f t="array" ref="Q793">IFERROR(INDEX(Forecast_Capex_Input!N$12:N$286,$X793),NA)</f>
        <v>N/A</v>
      </c>
      <c r="R793" s="265" cm="1">
        <f t="array" ref="R793">IFERROR(INDEX(Forecast_Capex_Input!O$12:O$286,$X793),0)</f>
        <v>0</v>
      </c>
      <c r="S793" s="172" cm="1">
        <f t="array" ref="S793">IFERROR(INDEX(Forecast_Capex_Input!P$12:P$286,$X793),0)</f>
        <v>0</v>
      </c>
      <c r="T793" s="199" t="str" cm="1">
        <f t="array" aca="1" ref="T793" ca="1">IFERROR(INDEX(General!$K$84:$K$103,$AA793),NA)</f>
        <v>N/A</v>
      </c>
      <c r="U793" s="188" cm="1">
        <f t="array" aca="1" ref="U793" ca="1">IFERROR(
IF($F793=General!$E$25,INDEX(Forecast_Capex_Input!S$12:S$286,$X793),
INDEX(Forecast_Capex_Input!T$12:T$286,$X793)),0)</f>
        <v>0</v>
      </c>
      <c r="V793" s="222" t="b">
        <f>IFERROR(INDEX(Overheads!$T$19:$T$26,MATCH($I793,Overheads!$E$19:$E$26,0)),FALSE)</f>
        <v>0</v>
      </c>
      <c r="W793" s="165"/>
      <c r="X793" s="174" t="str">
        <f>IFERROR(
IF(MATCH($C793,Forecast_Capex_Input!$CI$12:$CI$286,1)+1&gt;MAX(Forecast_Capex_Input!$C$12:$C$286),NA,
MATCH($C793,Forecast_Capex_Input!$CI$12:$CI$286,1)+1),1)</f>
        <v>N/A</v>
      </c>
      <c r="Y793" s="174" t="str" cm="1">
        <f t="array" aca="1" ref="Y793" ca="1">IFERROR(
IF(X792&lt;&gt;X793,1,
IF(COUNTIF(OFFSET(Y792,0,0,-INDEX(Forecast_Capex_Input!$CG$12:$CG$286,$X793)),Y792)=INDEX(Forecast_Capex_Input!$CG$12:$CG$286,$X793),Y792+1,Y792)),NA)</f>
        <v>N/A</v>
      </c>
      <c r="Z793" s="174" t="str" cm="1">
        <f t="array" ref="Z793">IFERROR($C793-IF($X793=1,1,INDEX(Forecast_Capex_Input!$CI$12:$CI$286,$X793-1))+1,NA)</f>
        <v>N/A</v>
      </c>
      <c r="AA793" s="174" t="str" cm="1">
        <f t="array" aca="1" ref="AA793" ca="1">IFERROR(IF(Y793=1,
INDEX(Forecast_Capex_Input!$AI$10:$BB$10,SMALL(IF(INDEX(Forecast_Capex_Input!$AI$12:$BB$286,$X793,0)&gt;0,COLUMN(Forecast_Capex_Input!$AI$10:$BB$10)-COLUMN(Forecast_Capex_Input!$AI$12)+1),ROWS(OFFSET(AA792,0,0,-$Z793)))),
OFFSET(AA792,-INDEX(Forecast_Capex_Input!$CG$12:$CG$286,$X793)+1,0)),NA)</f>
        <v>N/A</v>
      </c>
      <c r="AB793" s="174" t="str">
        <f t="shared" ca="1" si="537"/>
        <v>N/A</v>
      </c>
      <c r="AC793" s="222" t="b">
        <f t="shared" si="569"/>
        <v>0</v>
      </c>
      <c r="AD793" s="220" t="b">
        <v>0</v>
      </c>
      <c r="AE793" s="222" t="b">
        <f t="shared" si="538"/>
        <v>1</v>
      </c>
      <c r="AF793" s="165"/>
      <c r="AG793" s="215">
        <v>0</v>
      </c>
      <c r="AH793" s="215">
        <v>0</v>
      </c>
      <c r="AI793" s="215">
        <v>0</v>
      </c>
      <c r="AJ793" s="215">
        <v>0</v>
      </c>
      <c r="AK793" s="215">
        <v>0</v>
      </c>
      <c r="AL793" s="155">
        <v>0</v>
      </c>
      <c r="AM793" s="165"/>
      <c r="AN793" s="215" cm="1">
        <f t="array" aca="1" ref="AN793" ca="1">IFERROR(INDEX(General!O$33:O$34,$AB793)
*AG793,0)</f>
        <v>0</v>
      </c>
      <c r="AO793" s="215" cm="1">
        <f t="array" aca="1" ref="AO793" ca="1">IFERROR(INDEX(General!P$33:P$34,$AB793)
*AH793,0)</f>
        <v>0</v>
      </c>
      <c r="AP793" s="215" cm="1">
        <f t="array" aca="1" ref="AP793" ca="1">IFERROR(INDEX(General!Q$33:Q$34,$AB793)
*AI793,0)</f>
        <v>0</v>
      </c>
      <c r="AQ793" s="215" cm="1">
        <f t="array" aca="1" ref="AQ793" ca="1">IFERROR(INDEX(General!R$33:R$34,$AB793)
*AJ793,0)</f>
        <v>0</v>
      </c>
      <c r="AR793" s="215" cm="1">
        <f t="array" aca="1" ref="AR793" ca="1">IFERROR(INDEX(General!S$33:S$34,$AB793)
*AK793,0)</f>
        <v>0</v>
      </c>
      <c r="AS793" s="155">
        <f t="shared" ca="1" si="570"/>
        <v>0</v>
      </c>
      <c r="AT793" s="165"/>
      <c r="AU793" s="215">
        <f ca="1">IF($AE793=FALSE,AN793*Overheads!$R$24*$V793,
IFERROR(Overheads!$O$49*$V793*AN793,0)
+IFERROR(Overheads!Q$59*$V793*(AN793/Overheads!Q$68),0))</f>
        <v>0</v>
      </c>
      <c r="AV793" s="215">
        <f ca="1">IF($AE793=FALSE,AO793*Overheads!$R$24*$V793,
IFERROR(Overheads!$O$49*$V793*AO793,0)
+IFERROR(Overheads!R$59*$V793*(AO793/Overheads!R$68),0))</f>
        <v>0</v>
      </c>
      <c r="AW793" s="215">
        <f ca="1">IF($AE793=FALSE,AP793*Overheads!$R$24*$V793,
IFERROR(Overheads!$O$49*$V793*AP793,0)
+IFERROR(Overheads!S$59*$V793*(AP793/Overheads!S$68),0))</f>
        <v>0</v>
      </c>
      <c r="AX793" s="215">
        <f ca="1">IF($AE793=FALSE,AQ793*Overheads!$R$24*$V793,
IFERROR(Overheads!$O$49*$V793*AQ793,0)
+IFERROR(Overheads!T$59*$V793*(AQ793/Overheads!T$68),0))</f>
        <v>0</v>
      </c>
      <c r="AY793" s="215">
        <f ca="1">IF($AE793=FALSE,AR793*Overheads!$R$24*$V793,
IFERROR(Overheads!$O$49*$V793*AR793,0)
+IFERROR(Overheads!U$59*$V793*(AR793/Overheads!U$68),0))</f>
        <v>0</v>
      </c>
      <c r="AZ793" s="155">
        <f t="shared" ca="1" si="571"/>
        <v>0</v>
      </c>
      <c r="BA793" s="165"/>
      <c r="BB793" s="215">
        <f ca="1">IF($AE793=FALSE,AN793*Overheads!$S$25,
IFERROR(Overheads!$O$50*AN793,0)
+IFERROR(Overheads!Q$60*(AN793/Overheads!Q$66),0))</f>
        <v>0</v>
      </c>
      <c r="BC793" s="215">
        <f ca="1">IF($AE793=FALSE,AO793*Overheads!$S$25,
IFERROR(Overheads!$O$50*AO793,0)
+IFERROR(Overheads!R$60*(AO793/Overheads!R$66),0))</f>
        <v>0</v>
      </c>
      <c r="BD793" s="215">
        <f ca="1">IF($AE793=FALSE,AP793*Overheads!$S$25,
IFERROR(Overheads!$O$50*AP793,0)
+IFERROR(Overheads!S$60*(AP793/Overheads!S$66),0))</f>
        <v>0</v>
      </c>
      <c r="BE793" s="215">
        <f ca="1">IF($AE793=FALSE,AQ793*Overheads!$S$25,
IFERROR(Overheads!$O$50*AQ793,0)
+IFERROR(Overheads!T$60*(AQ793/Overheads!T$66),0))</f>
        <v>0</v>
      </c>
      <c r="BF793" s="215">
        <f ca="1">IF($AE793=FALSE,AR793*Overheads!$S$25,
IFERROR(Overheads!$O$50*AR793,0)
+IFERROR(Overheads!U$60*(AR793/Overheads!U$66),0))</f>
        <v>0</v>
      </c>
      <c r="BG793" s="155">
        <f t="shared" ca="1" si="572"/>
        <v>0</v>
      </c>
      <c r="BH793" s="165"/>
      <c r="BI793" s="215">
        <f t="shared" ca="1" si="573"/>
        <v>0</v>
      </c>
      <c r="BJ793" s="215">
        <f t="shared" ca="1" si="539"/>
        <v>0</v>
      </c>
      <c r="BK793" s="215">
        <f t="shared" ca="1" si="540"/>
        <v>0</v>
      </c>
      <c r="BL793" s="215">
        <f t="shared" ca="1" si="541"/>
        <v>0</v>
      </c>
      <c r="BM793" s="215">
        <f t="shared" ca="1" si="542"/>
        <v>0</v>
      </c>
      <c r="BN793" s="155">
        <f t="shared" ca="1" si="574"/>
        <v>0</v>
      </c>
      <c r="BO793" s="165"/>
      <c r="BP793" s="187" cm="1">
        <f t="array" ref="BP793">IFERROR(IF($X793=$X792,BP792,INDEX(Forecast_Capex_Input!AC$12:AC$286,$X793)),0)</f>
        <v>0</v>
      </c>
      <c r="BQ793" s="187" cm="1">
        <f t="array" ref="BQ793">IFERROR(IF($X793=$X792,BQ792,INDEX(Forecast_Capex_Input!AD$12:AD$286,$X793)),0)</f>
        <v>0</v>
      </c>
      <c r="BR793" s="187" cm="1">
        <f t="array" ref="BR793">IFERROR(IF($X793=$X792,BR792,INDEX(Forecast_Capex_Input!AE$12:AE$286,$X793)),0)</f>
        <v>0</v>
      </c>
      <c r="BS793" s="187" cm="1">
        <f t="array" ref="BS793">IFERROR(IF($X793=$X792,BS792,INDEX(Forecast_Capex_Input!AF$12:AF$286,$X793)),0)</f>
        <v>0</v>
      </c>
      <c r="BT793" s="187" cm="1">
        <f t="array" ref="BT793">IFERROR(IF($X793=$X792,BT792,INDEX(Forecast_Capex_Input!AG$12:AG$286,$X793)),0)</f>
        <v>0</v>
      </c>
      <c r="BU793" s="165"/>
      <c r="BV793" s="215">
        <f t="shared" si="543"/>
        <v>0</v>
      </c>
      <c r="BW793" s="215">
        <f t="shared" si="544"/>
        <v>0</v>
      </c>
      <c r="BX793" s="215">
        <f t="shared" si="545"/>
        <v>0</v>
      </c>
      <c r="BY793" s="215">
        <f t="shared" si="546"/>
        <v>0</v>
      </c>
      <c r="BZ793" s="215">
        <f t="shared" si="547"/>
        <v>0</v>
      </c>
      <c r="CA793" s="155">
        <f t="shared" si="575"/>
        <v>0</v>
      </c>
      <c r="CB793" s="165"/>
      <c r="CC793" s="215">
        <f t="shared" si="548"/>
        <v>0</v>
      </c>
      <c r="CD793" s="215">
        <f t="shared" si="549"/>
        <v>0</v>
      </c>
      <c r="CE793" s="215">
        <f t="shared" si="550"/>
        <v>0</v>
      </c>
      <c r="CF793" s="215">
        <f t="shared" si="551"/>
        <v>0</v>
      </c>
      <c r="CG793" s="215">
        <f t="shared" si="552"/>
        <v>0</v>
      </c>
      <c r="CH793" s="155">
        <f t="shared" si="576"/>
        <v>0</v>
      </c>
      <c r="CI793" s="165"/>
      <c r="CJ793" s="215">
        <f t="shared" si="553"/>
        <v>0</v>
      </c>
      <c r="CK793" s="215">
        <f t="shared" si="554"/>
        <v>0</v>
      </c>
      <c r="CL793" s="215">
        <f t="shared" si="555"/>
        <v>0</v>
      </c>
      <c r="CM793" s="215">
        <f t="shared" si="556"/>
        <v>0</v>
      </c>
      <c r="CN793" s="215">
        <f t="shared" si="557"/>
        <v>0</v>
      </c>
      <c r="CO793" s="155">
        <f t="shared" si="577"/>
        <v>0</v>
      </c>
      <c r="CP793" s="165"/>
      <c r="CQ793" s="223">
        <f t="shared" si="558"/>
        <v>0</v>
      </c>
      <c r="CR793" s="223">
        <f t="shared" si="559"/>
        <v>0</v>
      </c>
      <c r="CS793" s="223">
        <f t="shared" si="560"/>
        <v>0</v>
      </c>
      <c r="CT793" s="223">
        <f t="shared" si="561"/>
        <v>0</v>
      </c>
      <c r="CU793" s="223">
        <f t="shared" si="562"/>
        <v>0</v>
      </c>
      <c r="CV793" s="155">
        <f t="shared" si="578"/>
        <v>0</v>
      </c>
      <c r="CW793" s="165"/>
      <c r="CX793" s="215">
        <f t="shared" si="579"/>
        <v>0</v>
      </c>
      <c r="CY793" s="215">
        <f t="shared" si="563"/>
        <v>0</v>
      </c>
      <c r="CZ793" s="215">
        <f t="shared" si="564"/>
        <v>0</v>
      </c>
      <c r="DA793" s="215">
        <f t="shared" si="565"/>
        <v>0</v>
      </c>
      <c r="DB793" s="215">
        <f t="shared" si="566"/>
        <v>0</v>
      </c>
      <c r="DC793" s="155">
        <f t="shared" si="580"/>
        <v>0</v>
      </c>
      <c r="DD793" s="165"/>
      <c r="DE793" s="188" t="b" cm="1">
        <f t="array" aca="1" ref="DE793" ca="1">OR($G793=Forecast_Capex_Input!$BF$8:$BF$10)</f>
        <v>0</v>
      </c>
      <c r="DF793" s="188" cm="1">
        <f t="array" aca="1" ref="DF793" ca="1">IFERROR(INDEX(Forecast_Capex_Input!BG$12:BG$286,$X793)
*(INDEX(Forecast_Capex_Input!$H$12:$H$286,$X793)=Repex),0)
*$DE793</f>
        <v>0</v>
      </c>
      <c r="DG793" s="188" cm="1">
        <f t="array" aca="1" ref="DG793" ca="1">IFERROR(INDEX(Forecast_Capex_Input!BH$12:BH$286,$X793)
*(INDEX(Forecast_Capex_Input!$H$12:$H$286,$X793)=Repex),0)
*$DE793</f>
        <v>0</v>
      </c>
      <c r="DH793" s="188" cm="1">
        <f t="array" aca="1" ref="DH793" ca="1">IFERROR(INDEX(Forecast_Capex_Input!BI$12:BI$286,$X793)
*(INDEX(Forecast_Capex_Input!$H$12:$H$286,$X793)=Repex),0)
*$DE793</f>
        <v>0</v>
      </c>
      <c r="DI793" s="188" cm="1">
        <f t="array" aca="1" ref="DI793" ca="1">IFERROR(INDEX(Forecast_Capex_Input!BJ$12:BJ$286,$X793)
*(INDEX(Forecast_Capex_Input!$H$12:$H$286,$X793)=Repex),0)
*$DE793</f>
        <v>0</v>
      </c>
      <c r="DJ793" s="188" cm="1">
        <f t="array" aca="1" ref="DJ793" ca="1">IFERROR(INDEX(Forecast_Capex_Input!BK$12:BK$286,$X793)
*(INDEX(Forecast_Capex_Input!$H$12:$H$286,$X793)=Repex),0)
*$DE793</f>
        <v>0</v>
      </c>
      <c r="DK793" s="188" cm="1">
        <f t="array" aca="1" ref="DK793" ca="1">IFERROR(INDEX(Forecast_Capex_Input!BL$12:BL$286,$X793)
*(INDEX(Forecast_Capex_Input!$H$12:$H$286,$X793)=Repex),0)
*$DE793</f>
        <v>0</v>
      </c>
      <c r="DL793" s="165"/>
      <c r="DM793" s="188" t="b" cm="1">
        <f t="array" aca="1" ref="DM793" ca="1">OR($G793=Forecast_Capex_Input!$BN$8:$BN$9)</f>
        <v>0</v>
      </c>
      <c r="DN793" s="188" cm="1">
        <f t="array" aca="1" ref="DN793" ca="1">IFERROR(INDEX(Forecast_Capex_Input!BO$12:BO$286,$X793)
*(INDEX(Forecast_Capex_Input!$H$12:$H$286,$X793)=Repex),0)
*$DM793</f>
        <v>0</v>
      </c>
      <c r="DO793" s="188" cm="1">
        <f t="array" aca="1" ref="DO793" ca="1">IFERROR(INDEX(Forecast_Capex_Input!BP$12:BP$286,$X793)
*(INDEX(Forecast_Capex_Input!$H$12:$H$286,$X793)=Repex),0)
*$DM793</f>
        <v>0</v>
      </c>
      <c r="DP793" s="188" cm="1">
        <f t="array" aca="1" ref="DP793" ca="1">IFERROR(INDEX(Forecast_Capex_Input!BQ$12:BQ$286,$X793)
*(INDEX(Forecast_Capex_Input!$H$12:$H$286,$X793)=Repex),0)
*$DM793</f>
        <v>0</v>
      </c>
      <c r="DQ793" s="188" cm="1">
        <f t="array" aca="1" ref="DQ793" ca="1">IFERROR(INDEX(Forecast_Capex_Input!BR$12:BR$286,$X793)
*(INDEX(Forecast_Capex_Input!$H$12:$H$286,$X793)=Repex),0)
*$DM793</f>
        <v>0</v>
      </c>
      <c r="DR793" s="188" cm="1">
        <f t="array" aca="1" ref="DR793" ca="1">IFERROR(INDEX(Forecast_Capex_Input!BS$12:BS$286,$X793)
*(INDEX(Forecast_Capex_Input!$H$12:$H$286,$X793)=Repex),0)
*$DM793</f>
        <v>0</v>
      </c>
      <c r="DS793" s="165"/>
      <c r="DT793" s="188" t="b" cm="1">
        <f t="array" aca="1" ref="DT793" ca="1">OR($G793=Forecast_Capex_Input!$BU$8:$BU$10)</f>
        <v>0</v>
      </c>
      <c r="DU793" s="188" cm="1">
        <f t="array" aca="1" ref="DU793" ca="1">IFERROR(INDEX(Forecast_Capex_Input!BV$12:BV$286,$X793)
*(INDEX(Forecast_Capex_Input!$H$12:$H$286,$X793)=Repex),0)
*$DT793</f>
        <v>0</v>
      </c>
      <c r="DV793" s="188" cm="1">
        <f t="array" aca="1" ref="DV793" ca="1">IFERROR(INDEX(Forecast_Capex_Input!BW$12:BW$286,$X793)
*(INDEX(Forecast_Capex_Input!$H$12:$H$286,$X793)=Repex),0)
*$DT793</f>
        <v>0</v>
      </c>
      <c r="DW793" s="188" cm="1">
        <f t="array" aca="1" ref="DW793" ca="1">IFERROR(INDEX(Forecast_Capex_Input!BX$12:BX$286,$X793)
*(INDEX(Forecast_Capex_Input!$H$12:$H$286,$X793)=Repex),0)
*$DT793</f>
        <v>0</v>
      </c>
      <c r="DX793" s="188" cm="1">
        <f t="array" aca="1" ref="DX793" ca="1">IFERROR(INDEX(Forecast_Capex_Input!BY$12:BY$286,$X793)
*(INDEX(Forecast_Capex_Input!$H$12:$H$286,$X793)=Repex),0)
*$DT793</f>
        <v>0</v>
      </c>
      <c r="DY793" s="188" cm="1">
        <f t="array" aca="1" ref="DY793" ca="1">IFERROR(INDEX(Forecast_Capex_Input!BZ$12:BZ$286,$X793)
*(INDEX(Forecast_Capex_Input!$H$12:$H$286,$X793)=Repex),0)
*$DT793</f>
        <v>0</v>
      </c>
      <c r="DZ793" s="188" cm="1">
        <f t="array" aca="1" ref="DZ793" ca="1">IFERROR(INDEX(Forecast_Capex_Input!CA$12:CA$286,$X793)
*(INDEX(Forecast_Capex_Input!$H$12:$H$286,$X793)=Repex),0)
*$DT793</f>
        <v>0</v>
      </c>
      <c r="EA793" s="188" cm="1">
        <f t="array" aca="1" ref="EA793" ca="1">IFERROR(INDEX(Forecast_Capex_Input!CB$12:CB$286,$X793)
*(INDEX(Forecast_Capex_Input!$H$12:$H$286,$X793)=Repex),0)
*$DT793</f>
        <v>0</v>
      </c>
      <c r="EB793" s="188" cm="1">
        <f t="array" aca="1" ref="EB793" ca="1">IFERROR(INDEX(Forecast_Capex_Input!CC$12:CC$286,$X793)
*(INDEX(Forecast_Capex_Input!$H$12:$H$286,$X793)=Repex),0)
*$DT793</f>
        <v>0</v>
      </c>
      <c r="EC793" s="165"/>
      <c r="ED793" s="226" t="str">
        <f t="shared" si="567"/>
        <v>N/A</v>
      </c>
      <c r="EE793" s="174" t="s">
        <v>15</v>
      </c>
    </row>
    <row r="794" spans="3:135" x14ac:dyDescent="0.2">
      <c r="C794" s="174">
        <f t="shared" si="568"/>
        <v>784</v>
      </c>
      <c r="D794" s="167" t="str" cm="1">
        <f t="array" ref="D794">IFERROR(INDEX(Forecast_Capex_Input!$D$12:$D$286,$X794),NA)</f>
        <v>N/A</v>
      </c>
      <c r="E794" s="172" t="str" cm="1">
        <f t="array" ref="E794">IF($X794=NA,NA,INDEX(Forecast_Capex_Input!$E$12:$E$286,$X794))</f>
        <v>N/A</v>
      </c>
      <c r="F794" s="167" t="str" cm="1">
        <f t="array" aca="1" ref="F794" ca="1">IFERROR(INDEX(General!$E$25:$E$26,$Y794),NA)</f>
        <v>N/A</v>
      </c>
      <c r="G794" s="167" t="str" cm="1">
        <f t="array" aca="1" ref="G794" ca="1">IFERROR(INDEX(Forecast_Capex_Input!$AI$11:$BB$11,$AA794),NA)</f>
        <v>N/A</v>
      </c>
      <c r="H794" s="189" t="str" cm="1">
        <f t="array" aca="1" ref="H794" ca="1">IFERROR(INDEX(Forecast_Capex_Input!$AI$12:$BB$286,$X794,$AA794),NA)</f>
        <v>N/A</v>
      </c>
      <c r="I794" s="199" t="str" cm="1">
        <f t="array" ref="I794">IFERROR(INDEX(Forecast_Capex_Input!$F$12:$F$286,$X794),NA)</f>
        <v>N/A</v>
      </c>
      <c r="J794" s="199" t="str" cm="1">
        <f t="array" ref="J794">IFERROR(INDEX(Forecast_Capex_Input!G$12:G$286,$X794),NA)</f>
        <v>N/A</v>
      </c>
      <c r="K794" s="199" t="str" cm="1">
        <f t="array" ref="K794">IFERROR(INDEX(Forecast_Capex_Input!H$12:H$286,$X794),NA)</f>
        <v>N/A</v>
      </c>
      <c r="L794" s="199" t="str" cm="1">
        <f t="array" ref="L794">IFERROR(INDEX(Forecast_Capex_Input!I$12:I$286,$X794),NA)</f>
        <v>N/A</v>
      </c>
      <c r="M794" s="199" t="str" cm="1">
        <f t="array" ref="M794">IFERROR(INDEX(Forecast_Capex_Input!J$12:J$286,$X794),NA)</f>
        <v>N/A</v>
      </c>
      <c r="N794" s="199" t="str" cm="1">
        <f t="array" ref="N794">IFERROR(INDEX(Forecast_Capex_Input!K$12:K$286,$X794),NA)</f>
        <v>N/A</v>
      </c>
      <c r="O794" s="199" t="str" cm="1">
        <f t="array" ref="O794">IFERROR(INDEX(Forecast_Capex_Input!L$12:L$286,$X794),NA)</f>
        <v>N/A</v>
      </c>
      <c r="P794" s="199" t="str" cm="1">
        <f t="array" ref="P794">IFERROR(INDEX(Forecast_Capex_Input!M$12:M$286,$X794),NA)</f>
        <v>N/A</v>
      </c>
      <c r="Q794" s="172" t="str" cm="1">
        <f t="array" ref="Q794">IFERROR(INDEX(Forecast_Capex_Input!N$12:N$286,$X794),NA)</f>
        <v>N/A</v>
      </c>
      <c r="R794" s="265" cm="1">
        <f t="array" ref="R794">IFERROR(INDEX(Forecast_Capex_Input!O$12:O$286,$X794),0)</f>
        <v>0</v>
      </c>
      <c r="S794" s="172" cm="1">
        <f t="array" ref="S794">IFERROR(INDEX(Forecast_Capex_Input!P$12:P$286,$X794),0)</f>
        <v>0</v>
      </c>
      <c r="T794" s="199" t="str" cm="1">
        <f t="array" aca="1" ref="T794" ca="1">IFERROR(INDEX(General!$K$84:$K$103,$AA794),NA)</f>
        <v>N/A</v>
      </c>
      <c r="U794" s="188" cm="1">
        <f t="array" aca="1" ref="U794" ca="1">IFERROR(
IF($F794=General!$E$25,INDEX(Forecast_Capex_Input!S$12:S$286,$X794),
INDEX(Forecast_Capex_Input!T$12:T$286,$X794)),0)</f>
        <v>0</v>
      </c>
      <c r="V794" s="222" t="b">
        <f>IFERROR(INDEX(Overheads!$T$19:$T$26,MATCH($I794,Overheads!$E$19:$E$26,0)),FALSE)</f>
        <v>0</v>
      </c>
      <c r="W794" s="165"/>
      <c r="X794" s="174" t="str">
        <f>IFERROR(
IF(MATCH($C794,Forecast_Capex_Input!$CI$12:$CI$286,1)+1&gt;MAX(Forecast_Capex_Input!$C$12:$C$286),NA,
MATCH($C794,Forecast_Capex_Input!$CI$12:$CI$286,1)+1),1)</f>
        <v>N/A</v>
      </c>
      <c r="Y794" s="174" t="str" cm="1">
        <f t="array" aca="1" ref="Y794" ca="1">IFERROR(
IF(X793&lt;&gt;X794,1,
IF(COUNTIF(OFFSET(Y793,0,0,-INDEX(Forecast_Capex_Input!$CG$12:$CG$286,$X794)),Y793)=INDEX(Forecast_Capex_Input!$CG$12:$CG$286,$X794),Y793+1,Y793)),NA)</f>
        <v>N/A</v>
      </c>
      <c r="Z794" s="174" t="str" cm="1">
        <f t="array" ref="Z794">IFERROR($C794-IF($X794=1,1,INDEX(Forecast_Capex_Input!$CI$12:$CI$286,$X794-1))+1,NA)</f>
        <v>N/A</v>
      </c>
      <c r="AA794" s="174" t="str" cm="1">
        <f t="array" aca="1" ref="AA794" ca="1">IFERROR(IF(Y794=1,
INDEX(Forecast_Capex_Input!$AI$10:$BB$10,SMALL(IF(INDEX(Forecast_Capex_Input!$AI$12:$BB$286,$X794,0)&gt;0,COLUMN(Forecast_Capex_Input!$AI$10:$BB$10)-COLUMN(Forecast_Capex_Input!$AI$12)+1),ROWS(OFFSET(AA793,0,0,-$Z794)))),
OFFSET(AA793,-INDEX(Forecast_Capex_Input!$CG$12:$CG$286,$X794)+1,0)),NA)</f>
        <v>N/A</v>
      </c>
      <c r="AB794" s="174" t="str">
        <f t="shared" ca="1" si="537"/>
        <v>N/A</v>
      </c>
      <c r="AC794" s="222" t="b">
        <f t="shared" si="569"/>
        <v>0</v>
      </c>
      <c r="AD794" s="220" t="b">
        <v>0</v>
      </c>
      <c r="AE794" s="222" t="b">
        <f t="shared" si="538"/>
        <v>1</v>
      </c>
      <c r="AF794" s="165"/>
      <c r="AG794" s="215">
        <v>0</v>
      </c>
      <c r="AH794" s="215">
        <v>0</v>
      </c>
      <c r="AI794" s="215">
        <v>0</v>
      </c>
      <c r="AJ794" s="215">
        <v>0</v>
      </c>
      <c r="AK794" s="215">
        <v>0</v>
      </c>
      <c r="AL794" s="155">
        <v>0</v>
      </c>
      <c r="AM794" s="165"/>
      <c r="AN794" s="215" cm="1">
        <f t="array" aca="1" ref="AN794" ca="1">IFERROR(INDEX(General!O$33:O$34,$AB794)
*AG794,0)</f>
        <v>0</v>
      </c>
      <c r="AO794" s="215" cm="1">
        <f t="array" aca="1" ref="AO794" ca="1">IFERROR(INDEX(General!P$33:P$34,$AB794)
*AH794,0)</f>
        <v>0</v>
      </c>
      <c r="AP794" s="215" cm="1">
        <f t="array" aca="1" ref="AP794" ca="1">IFERROR(INDEX(General!Q$33:Q$34,$AB794)
*AI794,0)</f>
        <v>0</v>
      </c>
      <c r="AQ794" s="215" cm="1">
        <f t="array" aca="1" ref="AQ794" ca="1">IFERROR(INDEX(General!R$33:R$34,$AB794)
*AJ794,0)</f>
        <v>0</v>
      </c>
      <c r="AR794" s="215" cm="1">
        <f t="array" aca="1" ref="AR794" ca="1">IFERROR(INDEX(General!S$33:S$34,$AB794)
*AK794,0)</f>
        <v>0</v>
      </c>
      <c r="AS794" s="155">
        <f t="shared" ca="1" si="570"/>
        <v>0</v>
      </c>
      <c r="AT794" s="165"/>
      <c r="AU794" s="215">
        <f ca="1">IF($AE794=FALSE,AN794*Overheads!$R$24*$V794,
IFERROR(Overheads!$O$49*$V794*AN794,0)
+IFERROR(Overheads!Q$59*$V794*(AN794/Overheads!Q$68),0))</f>
        <v>0</v>
      </c>
      <c r="AV794" s="215">
        <f ca="1">IF($AE794=FALSE,AO794*Overheads!$R$24*$V794,
IFERROR(Overheads!$O$49*$V794*AO794,0)
+IFERROR(Overheads!R$59*$V794*(AO794/Overheads!R$68),0))</f>
        <v>0</v>
      </c>
      <c r="AW794" s="215">
        <f ca="1">IF($AE794=FALSE,AP794*Overheads!$R$24*$V794,
IFERROR(Overheads!$O$49*$V794*AP794,0)
+IFERROR(Overheads!S$59*$V794*(AP794/Overheads!S$68),0))</f>
        <v>0</v>
      </c>
      <c r="AX794" s="215">
        <f ca="1">IF($AE794=FALSE,AQ794*Overheads!$R$24*$V794,
IFERROR(Overheads!$O$49*$V794*AQ794,0)
+IFERROR(Overheads!T$59*$V794*(AQ794/Overheads!T$68),0))</f>
        <v>0</v>
      </c>
      <c r="AY794" s="215">
        <f ca="1">IF($AE794=FALSE,AR794*Overheads!$R$24*$V794,
IFERROR(Overheads!$O$49*$V794*AR794,0)
+IFERROR(Overheads!U$59*$V794*(AR794/Overheads!U$68),0))</f>
        <v>0</v>
      </c>
      <c r="AZ794" s="155">
        <f t="shared" ca="1" si="571"/>
        <v>0</v>
      </c>
      <c r="BA794" s="165"/>
      <c r="BB794" s="215">
        <f ca="1">IF($AE794=FALSE,AN794*Overheads!$S$25,
IFERROR(Overheads!$O$50*AN794,0)
+IFERROR(Overheads!Q$60*(AN794/Overheads!Q$66),0))</f>
        <v>0</v>
      </c>
      <c r="BC794" s="215">
        <f ca="1">IF($AE794=FALSE,AO794*Overheads!$S$25,
IFERROR(Overheads!$O$50*AO794,0)
+IFERROR(Overheads!R$60*(AO794/Overheads!R$66),0))</f>
        <v>0</v>
      </c>
      <c r="BD794" s="215">
        <f ca="1">IF($AE794=FALSE,AP794*Overheads!$S$25,
IFERROR(Overheads!$O$50*AP794,0)
+IFERROR(Overheads!S$60*(AP794/Overheads!S$66),0))</f>
        <v>0</v>
      </c>
      <c r="BE794" s="215">
        <f ca="1">IF($AE794=FALSE,AQ794*Overheads!$S$25,
IFERROR(Overheads!$O$50*AQ794,0)
+IFERROR(Overheads!T$60*(AQ794/Overheads!T$66),0))</f>
        <v>0</v>
      </c>
      <c r="BF794" s="215">
        <f ca="1">IF($AE794=FALSE,AR794*Overheads!$S$25,
IFERROR(Overheads!$O$50*AR794,0)
+IFERROR(Overheads!U$60*(AR794/Overheads!U$66),0))</f>
        <v>0</v>
      </c>
      <c r="BG794" s="155">
        <f t="shared" ca="1" si="572"/>
        <v>0</v>
      </c>
      <c r="BH794" s="165"/>
      <c r="BI794" s="215">
        <f t="shared" ca="1" si="573"/>
        <v>0</v>
      </c>
      <c r="BJ794" s="215">
        <f t="shared" ca="1" si="539"/>
        <v>0</v>
      </c>
      <c r="BK794" s="215">
        <f t="shared" ca="1" si="540"/>
        <v>0</v>
      </c>
      <c r="BL794" s="215">
        <f t="shared" ca="1" si="541"/>
        <v>0</v>
      </c>
      <c r="BM794" s="215">
        <f t="shared" ca="1" si="542"/>
        <v>0</v>
      </c>
      <c r="BN794" s="155">
        <f t="shared" ca="1" si="574"/>
        <v>0</v>
      </c>
      <c r="BO794" s="165"/>
      <c r="BP794" s="187" cm="1">
        <f t="array" ref="BP794">IFERROR(IF($X794=$X793,BP793,INDEX(Forecast_Capex_Input!AC$12:AC$286,$X794)),0)</f>
        <v>0</v>
      </c>
      <c r="BQ794" s="187" cm="1">
        <f t="array" ref="BQ794">IFERROR(IF($X794=$X793,BQ793,INDEX(Forecast_Capex_Input!AD$12:AD$286,$X794)),0)</f>
        <v>0</v>
      </c>
      <c r="BR794" s="187" cm="1">
        <f t="array" ref="BR794">IFERROR(IF($X794=$X793,BR793,INDEX(Forecast_Capex_Input!AE$12:AE$286,$X794)),0)</f>
        <v>0</v>
      </c>
      <c r="BS794" s="187" cm="1">
        <f t="array" ref="BS794">IFERROR(IF($X794=$X793,BS793,INDEX(Forecast_Capex_Input!AF$12:AF$286,$X794)),0)</f>
        <v>0</v>
      </c>
      <c r="BT794" s="187" cm="1">
        <f t="array" ref="BT794">IFERROR(IF($X794=$X793,BT793,INDEX(Forecast_Capex_Input!AG$12:AG$286,$X794)),0)</f>
        <v>0</v>
      </c>
      <c r="BU794" s="165"/>
      <c r="BV794" s="215">
        <f t="shared" si="543"/>
        <v>0</v>
      </c>
      <c r="BW794" s="215">
        <f t="shared" si="544"/>
        <v>0</v>
      </c>
      <c r="BX794" s="215">
        <f t="shared" si="545"/>
        <v>0</v>
      </c>
      <c r="BY794" s="215">
        <f t="shared" si="546"/>
        <v>0</v>
      </c>
      <c r="BZ794" s="215">
        <f t="shared" si="547"/>
        <v>0</v>
      </c>
      <c r="CA794" s="155">
        <f t="shared" si="575"/>
        <v>0</v>
      </c>
      <c r="CB794" s="165"/>
      <c r="CC794" s="215">
        <f t="shared" si="548"/>
        <v>0</v>
      </c>
      <c r="CD794" s="215">
        <f t="shared" si="549"/>
        <v>0</v>
      </c>
      <c r="CE794" s="215">
        <f t="shared" si="550"/>
        <v>0</v>
      </c>
      <c r="CF794" s="215">
        <f t="shared" si="551"/>
        <v>0</v>
      </c>
      <c r="CG794" s="215">
        <f t="shared" si="552"/>
        <v>0</v>
      </c>
      <c r="CH794" s="155">
        <f t="shared" si="576"/>
        <v>0</v>
      </c>
      <c r="CI794" s="165"/>
      <c r="CJ794" s="215">
        <f t="shared" si="553"/>
        <v>0</v>
      </c>
      <c r="CK794" s="215">
        <f t="shared" si="554"/>
        <v>0</v>
      </c>
      <c r="CL794" s="215">
        <f t="shared" si="555"/>
        <v>0</v>
      </c>
      <c r="CM794" s="215">
        <f t="shared" si="556"/>
        <v>0</v>
      </c>
      <c r="CN794" s="215">
        <f t="shared" si="557"/>
        <v>0</v>
      </c>
      <c r="CO794" s="155">
        <f t="shared" si="577"/>
        <v>0</v>
      </c>
      <c r="CP794" s="165"/>
      <c r="CQ794" s="223">
        <f t="shared" si="558"/>
        <v>0</v>
      </c>
      <c r="CR794" s="223">
        <f t="shared" si="559"/>
        <v>0</v>
      </c>
      <c r="CS794" s="223">
        <f t="shared" si="560"/>
        <v>0</v>
      </c>
      <c r="CT794" s="223">
        <f t="shared" si="561"/>
        <v>0</v>
      </c>
      <c r="CU794" s="223">
        <f t="shared" si="562"/>
        <v>0</v>
      </c>
      <c r="CV794" s="155">
        <f t="shared" si="578"/>
        <v>0</v>
      </c>
      <c r="CW794" s="165"/>
      <c r="CX794" s="215">
        <f t="shared" si="579"/>
        <v>0</v>
      </c>
      <c r="CY794" s="215">
        <f t="shared" si="563"/>
        <v>0</v>
      </c>
      <c r="CZ794" s="215">
        <f t="shared" si="564"/>
        <v>0</v>
      </c>
      <c r="DA794" s="215">
        <f t="shared" si="565"/>
        <v>0</v>
      </c>
      <c r="DB794" s="215">
        <f t="shared" si="566"/>
        <v>0</v>
      </c>
      <c r="DC794" s="155">
        <f t="shared" si="580"/>
        <v>0</v>
      </c>
      <c r="DD794" s="165"/>
      <c r="DE794" s="188" t="b" cm="1">
        <f t="array" aca="1" ref="DE794" ca="1">OR($G794=Forecast_Capex_Input!$BF$8:$BF$10)</f>
        <v>0</v>
      </c>
      <c r="DF794" s="188" cm="1">
        <f t="array" aca="1" ref="DF794" ca="1">IFERROR(INDEX(Forecast_Capex_Input!BG$12:BG$286,$X794)
*(INDEX(Forecast_Capex_Input!$H$12:$H$286,$X794)=Repex),0)
*$DE794</f>
        <v>0</v>
      </c>
      <c r="DG794" s="188" cm="1">
        <f t="array" aca="1" ref="DG794" ca="1">IFERROR(INDEX(Forecast_Capex_Input!BH$12:BH$286,$X794)
*(INDEX(Forecast_Capex_Input!$H$12:$H$286,$X794)=Repex),0)
*$DE794</f>
        <v>0</v>
      </c>
      <c r="DH794" s="188" cm="1">
        <f t="array" aca="1" ref="DH794" ca="1">IFERROR(INDEX(Forecast_Capex_Input!BI$12:BI$286,$X794)
*(INDEX(Forecast_Capex_Input!$H$12:$H$286,$X794)=Repex),0)
*$DE794</f>
        <v>0</v>
      </c>
      <c r="DI794" s="188" cm="1">
        <f t="array" aca="1" ref="DI794" ca="1">IFERROR(INDEX(Forecast_Capex_Input!BJ$12:BJ$286,$X794)
*(INDEX(Forecast_Capex_Input!$H$12:$H$286,$X794)=Repex),0)
*$DE794</f>
        <v>0</v>
      </c>
      <c r="DJ794" s="188" cm="1">
        <f t="array" aca="1" ref="DJ794" ca="1">IFERROR(INDEX(Forecast_Capex_Input!BK$12:BK$286,$X794)
*(INDEX(Forecast_Capex_Input!$H$12:$H$286,$X794)=Repex),0)
*$DE794</f>
        <v>0</v>
      </c>
      <c r="DK794" s="188" cm="1">
        <f t="array" aca="1" ref="DK794" ca="1">IFERROR(INDEX(Forecast_Capex_Input!BL$12:BL$286,$X794)
*(INDEX(Forecast_Capex_Input!$H$12:$H$286,$X794)=Repex),0)
*$DE794</f>
        <v>0</v>
      </c>
      <c r="DL794" s="165"/>
      <c r="DM794" s="188" t="b" cm="1">
        <f t="array" aca="1" ref="DM794" ca="1">OR($G794=Forecast_Capex_Input!$BN$8:$BN$9)</f>
        <v>0</v>
      </c>
      <c r="DN794" s="188" cm="1">
        <f t="array" aca="1" ref="DN794" ca="1">IFERROR(INDEX(Forecast_Capex_Input!BO$12:BO$286,$X794)
*(INDEX(Forecast_Capex_Input!$H$12:$H$286,$X794)=Repex),0)
*$DM794</f>
        <v>0</v>
      </c>
      <c r="DO794" s="188" cm="1">
        <f t="array" aca="1" ref="DO794" ca="1">IFERROR(INDEX(Forecast_Capex_Input!BP$12:BP$286,$X794)
*(INDEX(Forecast_Capex_Input!$H$12:$H$286,$X794)=Repex),0)
*$DM794</f>
        <v>0</v>
      </c>
      <c r="DP794" s="188" cm="1">
        <f t="array" aca="1" ref="DP794" ca="1">IFERROR(INDEX(Forecast_Capex_Input!BQ$12:BQ$286,$X794)
*(INDEX(Forecast_Capex_Input!$H$12:$H$286,$X794)=Repex),0)
*$DM794</f>
        <v>0</v>
      </c>
      <c r="DQ794" s="188" cm="1">
        <f t="array" aca="1" ref="DQ794" ca="1">IFERROR(INDEX(Forecast_Capex_Input!BR$12:BR$286,$X794)
*(INDEX(Forecast_Capex_Input!$H$12:$H$286,$X794)=Repex),0)
*$DM794</f>
        <v>0</v>
      </c>
      <c r="DR794" s="188" cm="1">
        <f t="array" aca="1" ref="DR794" ca="1">IFERROR(INDEX(Forecast_Capex_Input!BS$12:BS$286,$X794)
*(INDEX(Forecast_Capex_Input!$H$12:$H$286,$X794)=Repex),0)
*$DM794</f>
        <v>0</v>
      </c>
      <c r="DS794" s="165"/>
      <c r="DT794" s="188" t="b" cm="1">
        <f t="array" aca="1" ref="DT794" ca="1">OR($G794=Forecast_Capex_Input!$BU$8:$BU$10)</f>
        <v>0</v>
      </c>
      <c r="DU794" s="188" cm="1">
        <f t="array" aca="1" ref="DU794" ca="1">IFERROR(INDEX(Forecast_Capex_Input!BV$12:BV$286,$X794)
*(INDEX(Forecast_Capex_Input!$H$12:$H$286,$X794)=Repex),0)
*$DT794</f>
        <v>0</v>
      </c>
      <c r="DV794" s="188" cm="1">
        <f t="array" aca="1" ref="DV794" ca="1">IFERROR(INDEX(Forecast_Capex_Input!BW$12:BW$286,$X794)
*(INDEX(Forecast_Capex_Input!$H$12:$H$286,$X794)=Repex),0)
*$DT794</f>
        <v>0</v>
      </c>
      <c r="DW794" s="188" cm="1">
        <f t="array" aca="1" ref="DW794" ca="1">IFERROR(INDEX(Forecast_Capex_Input!BX$12:BX$286,$X794)
*(INDEX(Forecast_Capex_Input!$H$12:$H$286,$X794)=Repex),0)
*$DT794</f>
        <v>0</v>
      </c>
      <c r="DX794" s="188" cm="1">
        <f t="array" aca="1" ref="DX794" ca="1">IFERROR(INDEX(Forecast_Capex_Input!BY$12:BY$286,$X794)
*(INDEX(Forecast_Capex_Input!$H$12:$H$286,$X794)=Repex),0)
*$DT794</f>
        <v>0</v>
      </c>
      <c r="DY794" s="188" cm="1">
        <f t="array" aca="1" ref="DY794" ca="1">IFERROR(INDEX(Forecast_Capex_Input!BZ$12:BZ$286,$X794)
*(INDEX(Forecast_Capex_Input!$H$12:$H$286,$X794)=Repex),0)
*$DT794</f>
        <v>0</v>
      </c>
      <c r="DZ794" s="188" cm="1">
        <f t="array" aca="1" ref="DZ794" ca="1">IFERROR(INDEX(Forecast_Capex_Input!CA$12:CA$286,$X794)
*(INDEX(Forecast_Capex_Input!$H$12:$H$286,$X794)=Repex),0)
*$DT794</f>
        <v>0</v>
      </c>
      <c r="EA794" s="188" cm="1">
        <f t="array" aca="1" ref="EA794" ca="1">IFERROR(INDEX(Forecast_Capex_Input!CB$12:CB$286,$X794)
*(INDEX(Forecast_Capex_Input!$H$12:$H$286,$X794)=Repex),0)
*$DT794</f>
        <v>0</v>
      </c>
      <c r="EB794" s="188" cm="1">
        <f t="array" aca="1" ref="EB794" ca="1">IFERROR(INDEX(Forecast_Capex_Input!CC$12:CC$286,$X794)
*(INDEX(Forecast_Capex_Input!$H$12:$H$286,$X794)=Repex),0)
*$DT794</f>
        <v>0</v>
      </c>
      <c r="EC794" s="165"/>
      <c r="ED794" s="226" t="str">
        <f t="shared" si="567"/>
        <v>N/A</v>
      </c>
      <c r="EE794" s="174" t="s">
        <v>15</v>
      </c>
    </row>
    <row r="795" spans="3:135" x14ac:dyDescent="0.2">
      <c r="C795" s="174">
        <f t="shared" si="568"/>
        <v>785</v>
      </c>
      <c r="D795" s="167" t="str" cm="1">
        <f t="array" ref="D795">IFERROR(INDEX(Forecast_Capex_Input!$D$12:$D$286,$X795),NA)</f>
        <v>N/A</v>
      </c>
      <c r="E795" s="172" t="str" cm="1">
        <f t="array" ref="E795">IF($X795=NA,NA,INDEX(Forecast_Capex_Input!$E$12:$E$286,$X795))</f>
        <v>N/A</v>
      </c>
      <c r="F795" s="167" t="str" cm="1">
        <f t="array" aca="1" ref="F795" ca="1">IFERROR(INDEX(General!$E$25:$E$26,$Y795),NA)</f>
        <v>N/A</v>
      </c>
      <c r="G795" s="167" t="str" cm="1">
        <f t="array" aca="1" ref="G795" ca="1">IFERROR(INDEX(Forecast_Capex_Input!$AI$11:$BB$11,$AA795),NA)</f>
        <v>N/A</v>
      </c>
      <c r="H795" s="189" t="str" cm="1">
        <f t="array" aca="1" ref="H795" ca="1">IFERROR(INDEX(Forecast_Capex_Input!$AI$12:$BB$286,$X795,$AA795),NA)</f>
        <v>N/A</v>
      </c>
      <c r="I795" s="199" t="str" cm="1">
        <f t="array" ref="I795">IFERROR(INDEX(Forecast_Capex_Input!$F$12:$F$286,$X795),NA)</f>
        <v>N/A</v>
      </c>
      <c r="J795" s="199" t="str" cm="1">
        <f t="array" ref="J795">IFERROR(INDEX(Forecast_Capex_Input!G$12:G$286,$X795),NA)</f>
        <v>N/A</v>
      </c>
      <c r="K795" s="199" t="str" cm="1">
        <f t="array" ref="K795">IFERROR(INDEX(Forecast_Capex_Input!H$12:H$286,$X795),NA)</f>
        <v>N/A</v>
      </c>
      <c r="L795" s="199" t="str" cm="1">
        <f t="array" ref="L795">IFERROR(INDEX(Forecast_Capex_Input!I$12:I$286,$X795),NA)</f>
        <v>N/A</v>
      </c>
      <c r="M795" s="199" t="str" cm="1">
        <f t="array" ref="M795">IFERROR(INDEX(Forecast_Capex_Input!J$12:J$286,$X795),NA)</f>
        <v>N/A</v>
      </c>
      <c r="N795" s="199" t="str" cm="1">
        <f t="array" ref="N795">IFERROR(INDEX(Forecast_Capex_Input!K$12:K$286,$X795),NA)</f>
        <v>N/A</v>
      </c>
      <c r="O795" s="199" t="str" cm="1">
        <f t="array" ref="O795">IFERROR(INDEX(Forecast_Capex_Input!L$12:L$286,$X795),NA)</f>
        <v>N/A</v>
      </c>
      <c r="P795" s="199" t="str" cm="1">
        <f t="array" ref="P795">IFERROR(INDEX(Forecast_Capex_Input!M$12:M$286,$X795),NA)</f>
        <v>N/A</v>
      </c>
      <c r="Q795" s="172" t="str" cm="1">
        <f t="array" ref="Q795">IFERROR(INDEX(Forecast_Capex_Input!N$12:N$286,$X795),NA)</f>
        <v>N/A</v>
      </c>
      <c r="R795" s="265" cm="1">
        <f t="array" ref="R795">IFERROR(INDEX(Forecast_Capex_Input!O$12:O$286,$X795),0)</f>
        <v>0</v>
      </c>
      <c r="S795" s="172" cm="1">
        <f t="array" ref="S795">IFERROR(INDEX(Forecast_Capex_Input!P$12:P$286,$X795),0)</f>
        <v>0</v>
      </c>
      <c r="T795" s="199" t="str" cm="1">
        <f t="array" aca="1" ref="T795" ca="1">IFERROR(INDEX(General!$K$84:$K$103,$AA795),NA)</f>
        <v>N/A</v>
      </c>
      <c r="U795" s="188" cm="1">
        <f t="array" aca="1" ref="U795" ca="1">IFERROR(
IF($F795=General!$E$25,INDEX(Forecast_Capex_Input!S$12:S$286,$X795),
INDEX(Forecast_Capex_Input!T$12:T$286,$X795)),0)</f>
        <v>0</v>
      </c>
      <c r="V795" s="222" t="b">
        <f>IFERROR(INDEX(Overheads!$T$19:$T$26,MATCH($I795,Overheads!$E$19:$E$26,0)),FALSE)</f>
        <v>0</v>
      </c>
      <c r="W795" s="165"/>
      <c r="X795" s="174" t="str">
        <f>IFERROR(
IF(MATCH($C795,Forecast_Capex_Input!$CI$12:$CI$286,1)+1&gt;MAX(Forecast_Capex_Input!$C$12:$C$286),NA,
MATCH($C795,Forecast_Capex_Input!$CI$12:$CI$286,1)+1),1)</f>
        <v>N/A</v>
      </c>
      <c r="Y795" s="174" t="str" cm="1">
        <f t="array" aca="1" ref="Y795" ca="1">IFERROR(
IF(X794&lt;&gt;X795,1,
IF(COUNTIF(OFFSET(Y794,0,0,-INDEX(Forecast_Capex_Input!$CG$12:$CG$286,$X795)),Y794)=INDEX(Forecast_Capex_Input!$CG$12:$CG$286,$X795),Y794+1,Y794)),NA)</f>
        <v>N/A</v>
      </c>
      <c r="Z795" s="174" t="str" cm="1">
        <f t="array" ref="Z795">IFERROR($C795-IF($X795=1,1,INDEX(Forecast_Capex_Input!$CI$12:$CI$286,$X795-1))+1,NA)</f>
        <v>N/A</v>
      </c>
      <c r="AA795" s="174" t="str" cm="1">
        <f t="array" aca="1" ref="AA795" ca="1">IFERROR(IF(Y795=1,
INDEX(Forecast_Capex_Input!$AI$10:$BB$10,SMALL(IF(INDEX(Forecast_Capex_Input!$AI$12:$BB$286,$X795,0)&gt;0,COLUMN(Forecast_Capex_Input!$AI$10:$BB$10)-COLUMN(Forecast_Capex_Input!$AI$12)+1),ROWS(OFFSET(AA794,0,0,-$Z795)))),
OFFSET(AA794,-INDEX(Forecast_Capex_Input!$CG$12:$CG$286,$X795)+1,0)),NA)</f>
        <v>N/A</v>
      </c>
      <c r="AB795" s="174" t="str">
        <f t="shared" ca="1" si="537"/>
        <v>N/A</v>
      </c>
      <c r="AC795" s="222" t="b">
        <f t="shared" si="569"/>
        <v>0</v>
      </c>
      <c r="AD795" s="220" t="b">
        <v>0</v>
      </c>
      <c r="AE795" s="222" t="b">
        <f t="shared" si="538"/>
        <v>1</v>
      </c>
      <c r="AF795" s="165"/>
      <c r="AG795" s="215">
        <v>0</v>
      </c>
      <c r="AH795" s="215">
        <v>0</v>
      </c>
      <c r="AI795" s="215">
        <v>0</v>
      </c>
      <c r="AJ795" s="215">
        <v>0</v>
      </c>
      <c r="AK795" s="215">
        <v>0</v>
      </c>
      <c r="AL795" s="155">
        <v>0</v>
      </c>
      <c r="AM795" s="165"/>
      <c r="AN795" s="215" cm="1">
        <f t="array" aca="1" ref="AN795" ca="1">IFERROR(INDEX(General!O$33:O$34,$AB795)
*AG795,0)</f>
        <v>0</v>
      </c>
      <c r="AO795" s="215" cm="1">
        <f t="array" aca="1" ref="AO795" ca="1">IFERROR(INDEX(General!P$33:P$34,$AB795)
*AH795,0)</f>
        <v>0</v>
      </c>
      <c r="AP795" s="215" cm="1">
        <f t="array" aca="1" ref="AP795" ca="1">IFERROR(INDEX(General!Q$33:Q$34,$AB795)
*AI795,0)</f>
        <v>0</v>
      </c>
      <c r="AQ795" s="215" cm="1">
        <f t="array" aca="1" ref="AQ795" ca="1">IFERROR(INDEX(General!R$33:R$34,$AB795)
*AJ795,0)</f>
        <v>0</v>
      </c>
      <c r="AR795" s="215" cm="1">
        <f t="array" aca="1" ref="AR795" ca="1">IFERROR(INDEX(General!S$33:S$34,$AB795)
*AK795,0)</f>
        <v>0</v>
      </c>
      <c r="AS795" s="155">
        <f t="shared" ca="1" si="570"/>
        <v>0</v>
      </c>
      <c r="AT795" s="165"/>
      <c r="AU795" s="215">
        <f ca="1">IF($AE795=FALSE,AN795*Overheads!$R$24*$V795,
IFERROR(Overheads!$O$49*$V795*AN795,0)
+IFERROR(Overheads!Q$59*$V795*(AN795/Overheads!Q$68),0))</f>
        <v>0</v>
      </c>
      <c r="AV795" s="215">
        <f ca="1">IF($AE795=FALSE,AO795*Overheads!$R$24*$V795,
IFERROR(Overheads!$O$49*$V795*AO795,0)
+IFERROR(Overheads!R$59*$V795*(AO795/Overheads!R$68),0))</f>
        <v>0</v>
      </c>
      <c r="AW795" s="215">
        <f ca="1">IF($AE795=FALSE,AP795*Overheads!$R$24*$V795,
IFERROR(Overheads!$O$49*$V795*AP795,0)
+IFERROR(Overheads!S$59*$V795*(AP795/Overheads!S$68),0))</f>
        <v>0</v>
      </c>
      <c r="AX795" s="215">
        <f ca="1">IF($AE795=FALSE,AQ795*Overheads!$R$24*$V795,
IFERROR(Overheads!$O$49*$V795*AQ795,0)
+IFERROR(Overheads!T$59*$V795*(AQ795/Overheads!T$68),0))</f>
        <v>0</v>
      </c>
      <c r="AY795" s="215">
        <f ca="1">IF($AE795=FALSE,AR795*Overheads!$R$24*$V795,
IFERROR(Overheads!$O$49*$V795*AR795,0)
+IFERROR(Overheads!U$59*$V795*(AR795/Overheads!U$68),0))</f>
        <v>0</v>
      </c>
      <c r="AZ795" s="155">
        <f t="shared" ca="1" si="571"/>
        <v>0</v>
      </c>
      <c r="BA795" s="165"/>
      <c r="BB795" s="215">
        <f ca="1">IF($AE795=FALSE,AN795*Overheads!$S$25,
IFERROR(Overheads!$O$50*AN795,0)
+IFERROR(Overheads!Q$60*(AN795/Overheads!Q$66),0))</f>
        <v>0</v>
      </c>
      <c r="BC795" s="215">
        <f ca="1">IF($AE795=FALSE,AO795*Overheads!$S$25,
IFERROR(Overheads!$O$50*AO795,0)
+IFERROR(Overheads!R$60*(AO795/Overheads!R$66),0))</f>
        <v>0</v>
      </c>
      <c r="BD795" s="215">
        <f ca="1">IF($AE795=FALSE,AP795*Overheads!$S$25,
IFERROR(Overheads!$O$50*AP795,0)
+IFERROR(Overheads!S$60*(AP795/Overheads!S$66),0))</f>
        <v>0</v>
      </c>
      <c r="BE795" s="215">
        <f ca="1">IF($AE795=FALSE,AQ795*Overheads!$S$25,
IFERROR(Overheads!$O$50*AQ795,0)
+IFERROR(Overheads!T$60*(AQ795/Overheads!T$66),0))</f>
        <v>0</v>
      </c>
      <c r="BF795" s="215">
        <f ca="1">IF($AE795=FALSE,AR795*Overheads!$S$25,
IFERROR(Overheads!$O$50*AR795,0)
+IFERROR(Overheads!U$60*(AR795/Overheads!U$66),0))</f>
        <v>0</v>
      </c>
      <c r="BG795" s="155">
        <f t="shared" ca="1" si="572"/>
        <v>0</v>
      </c>
      <c r="BH795" s="165"/>
      <c r="BI795" s="215">
        <f t="shared" ca="1" si="573"/>
        <v>0</v>
      </c>
      <c r="BJ795" s="215">
        <f t="shared" ca="1" si="539"/>
        <v>0</v>
      </c>
      <c r="BK795" s="215">
        <f t="shared" ca="1" si="540"/>
        <v>0</v>
      </c>
      <c r="BL795" s="215">
        <f t="shared" ca="1" si="541"/>
        <v>0</v>
      </c>
      <c r="BM795" s="215">
        <f t="shared" ca="1" si="542"/>
        <v>0</v>
      </c>
      <c r="BN795" s="155">
        <f t="shared" ca="1" si="574"/>
        <v>0</v>
      </c>
      <c r="BO795" s="165"/>
      <c r="BP795" s="187" cm="1">
        <f t="array" ref="BP795">IFERROR(IF($X795=$X794,BP794,INDEX(Forecast_Capex_Input!AC$12:AC$286,$X795)),0)</f>
        <v>0</v>
      </c>
      <c r="BQ795" s="187" cm="1">
        <f t="array" ref="BQ795">IFERROR(IF($X795=$X794,BQ794,INDEX(Forecast_Capex_Input!AD$12:AD$286,$X795)),0)</f>
        <v>0</v>
      </c>
      <c r="BR795" s="187" cm="1">
        <f t="array" ref="BR795">IFERROR(IF($X795=$X794,BR794,INDEX(Forecast_Capex_Input!AE$12:AE$286,$X795)),0)</f>
        <v>0</v>
      </c>
      <c r="BS795" s="187" cm="1">
        <f t="array" ref="BS795">IFERROR(IF($X795=$X794,BS794,INDEX(Forecast_Capex_Input!AF$12:AF$286,$X795)),0)</f>
        <v>0</v>
      </c>
      <c r="BT795" s="187" cm="1">
        <f t="array" ref="BT795">IFERROR(IF($X795=$X794,BT794,INDEX(Forecast_Capex_Input!AG$12:AG$286,$X795)),0)</f>
        <v>0</v>
      </c>
      <c r="BU795" s="165"/>
      <c r="BV795" s="215">
        <f t="shared" si="543"/>
        <v>0</v>
      </c>
      <c r="BW795" s="215">
        <f t="shared" si="544"/>
        <v>0</v>
      </c>
      <c r="BX795" s="215">
        <f t="shared" si="545"/>
        <v>0</v>
      </c>
      <c r="BY795" s="215">
        <f t="shared" si="546"/>
        <v>0</v>
      </c>
      <c r="BZ795" s="215">
        <f t="shared" si="547"/>
        <v>0</v>
      </c>
      <c r="CA795" s="155">
        <f t="shared" si="575"/>
        <v>0</v>
      </c>
      <c r="CB795" s="165"/>
      <c r="CC795" s="215">
        <f t="shared" si="548"/>
        <v>0</v>
      </c>
      <c r="CD795" s="215">
        <f t="shared" si="549"/>
        <v>0</v>
      </c>
      <c r="CE795" s="215">
        <f t="shared" si="550"/>
        <v>0</v>
      </c>
      <c r="CF795" s="215">
        <f t="shared" si="551"/>
        <v>0</v>
      </c>
      <c r="CG795" s="215">
        <f t="shared" si="552"/>
        <v>0</v>
      </c>
      <c r="CH795" s="155">
        <f t="shared" si="576"/>
        <v>0</v>
      </c>
      <c r="CI795" s="165"/>
      <c r="CJ795" s="215">
        <f t="shared" si="553"/>
        <v>0</v>
      </c>
      <c r="CK795" s="215">
        <f t="shared" si="554"/>
        <v>0</v>
      </c>
      <c r="CL795" s="215">
        <f t="shared" si="555"/>
        <v>0</v>
      </c>
      <c r="CM795" s="215">
        <f t="shared" si="556"/>
        <v>0</v>
      </c>
      <c r="CN795" s="215">
        <f t="shared" si="557"/>
        <v>0</v>
      </c>
      <c r="CO795" s="155">
        <f t="shared" si="577"/>
        <v>0</v>
      </c>
      <c r="CP795" s="165"/>
      <c r="CQ795" s="223">
        <f t="shared" si="558"/>
        <v>0</v>
      </c>
      <c r="CR795" s="223">
        <f t="shared" si="559"/>
        <v>0</v>
      </c>
      <c r="CS795" s="223">
        <f t="shared" si="560"/>
        <v>0</v>
      </c>
      <c r="CT795" s="223">
        <f t="shared" si="561"/>
        <v>0</v>
      </c>
      <c r="CU795" s="223">
        <f t="shared" si="562"/>
        <v>0</v>
      </c>
      <c r="CV795" s="155">
        <f t="shared" si="578"/>
        <v>0</v>
      </c>
      <c r="CW795" s="165"/>
      <c r="CX795" s="215">
        <f t="shared" si="579"/>
        <v>0</v>
      </c>
      <c r="CY795" s="215">
        <f t="shared" si="563"/>
        <v>0</v>
      </c>
      <c r="CZ795" s="215">
        <f t="shared" si="564"/>
        <v>0</v>
      </c>
      <c r="DA795" s="215">
        <f t="shared" si="565"/>
        <v>0</v>
      </c>
      <c r="DB795" s="215">
        <f t="shared" si="566"/>
        <v>0</v>
      </c>
      <c r="DC795" s="155">
        <f t="shared" si="580"/>
        <v>0</v>
      </c>
      <c r="DD795" s="165"/>
      <c r="DE795" s="188" t="b" cm="1">
        <f t="array" aca="1" ref="DE795" ca="1">OR($G795=Forecast_Capex_Input!$BF$8:$BF$10)</f>
        <v>0</v>
      </c>
      <c r="DF795" s="188" cm="1">
        <f t="array" aca="1" ref="DF795" ca="1">IFERROR(INDEX(Forecast_Capex_Input!BG$12:BG$286,$X795)
*(INDEX(Forecast_Capex_Input!$H$12:$H$286,$X795)=Repex),0)
*$DE795</f>
        <v>0</v>
      </c>
      <c r="DG795" s="188" cm="1">
        <f t="array" aca="1" ref="DG795" ca="1">IFERROR(INDEX(Forecast_Capex_Input!BH$12:BH$286,$X795)
*(INDEX(Forecast_Capex_Input!$H$12:$H$286,$X795)=Repex),0)
*$DE795</f>
        <v>0</v>
      </c>
      <c r="DH795" s="188" cm="1">
        <f t="array" aca="1" ref="DH795" ca="1">IFERROR(INDEX(Forecast_Capex_Input!BI$12:BI$286,$X795)
*(INDEX(Forecast_Capex_Input!$H$12:$H$286,$X795)=Repex),0)
*$DE795</f>
        <v>0</v>
      </c>
      <c r="DI795" s="188" cm="1">
        <f t="array" aca="1" ref="DI795" ca="1">IFERROR(INDEX(Forecast_Capex_Input!BJ$12:BJ$286,$X795)
*(INDEX(Forecast_Capex_Input!$H$12:$H$286,$X795)=Repex),0)
*$DE795</f>
        <v>0</v>
      </c>
      <c r="DJ795" s="188" cm="1">
        <f t="array" aca="1" ref="DJ795" ca="1">IFERROR(INDEX(Forecast_Capex_Input!BK$12:BK$286,$X795)
*(INDEX(Forecast_Capex_Input!$H$12:$H$286,$X795)=Repex),0)
*$DE795</f>
        <v>0</v>
      </c>
      <c r="DK795" s="188" cm="1">
        <f t="array" aca="1" ref="DK795" ca="1">IFERROR(INDEX(Forecast_Capex_Input!BL$12:BL$286,$X795)
*(INDEX(Forecast_Capex_Input!$H$12:$H$286,$X795)=Repex),0)
*$DE795</f>
        <v>0</v>
      </c>
      <c r="DL795" s="165"/>
      <c r="DM795" s="188" t="b" cm="1">
        <f t="array" aca="1" ref="DM795" ca="1">OR($G795=Forecast_Capex_Input!$BN$8:$BN$9)</f>
        <v>0</v>
      </c>
      <c r="DN795" s="188" cm="1">
        <f t="array" aca="1" ref="DN795" ca="1">IFERROR(INDEX(Forecast_Capex_Input!BO$12:BO$286,$X795)
*(INDEX(Forecast_Capex_Input!$H$12:$H$286,$X795)=Repex),0)
*$DM795</f>
        <v>0</v>
      </c>
      <c r="DO795" s="188" cm="1">
        <f t="array" aca="1" ref="DO795" ca="1">IFERROR(INDEX(Forecast_Capex_Input!BP$12:BP$286,$X795)
*(INDEX(Forecast_Capex_Input!$H$12:$H$286,$X795)=Repex),0)
*$DM795</f>
        <v>0</v>
      </c>
      <c r="DP795" s="188" cm="1">
        <f t="array" aca="1" ref="DP795" ca="1">IFERROR(INDEX(Forecast_Capex_Input!BQ$12:BQ$286,$X795)
*(INDEX(Forecast_Capex_Input!$H$12:$H$286,$X795)=Repex),0)
*$DM795</f>
        <v>0</v>
      </c>
      <c r="DQ795" s="188" cm="1">
        <f t="array" aca="1" ref="DQ795" ca="1">IFERROR(INDEX(Forecast_Capex_Input!BR$12:BR$286,$X795)
*(INDEX(Forecast_Capex_Input!$H$12:$H$286,$X795)=Repex),0)
*$DM795</f>
        <v>0</v>
      </c>
      <c r="DR795" s="188" cm="1">
        <f t="array" aca="1" ref="DR795" ca="1">IFERROR(INDEX(Forecast_Capex_Input!BS$12:BS$286,$X795)
*(INDEX(Forecast_Capex_Input!$H$12:$H$286,$X795)=Repex),0)
*$DM795</f>
        <v>0</v>
      </c>
      <c r="DS795" s="165"/>
      <c r="DT795" s="188" t="b" cm="1">
        <f t="array" aca="1" ref="DT795" ca="1">OR($G795=Forecast_Capex_Input!$BU$8:$BU$10)</f>
        <v>0</v>
      </c>
      <c r="DU795" s="188" cm="1">
        <f t="array" aca="1" ref="DU795" ca="1">IFERROR(INDEX(Forecast_Capex_Input!BV$12:BV$286,$X795)
*(INDEX(Forecast_Capex_Input!$H$12:$H$286,$X795)=Repex),0)
*$DT795</f>
        <v>0</v>
      </c>
      <c r="DV795" s="188" cm="1">
        <f t="array" aca="1" ref="DV795" ca="1">IFERROR(INDEX(Forecast_Capex_Input!BW$12:BW$286,$X795)
*(INDEX(Forecast_Capex_Input!$H$12:$H$286,$X795)=Repex),0)
*$DT795</f>
        <v>0</v>
      </c>
      <c r="DW795" s="188" cm="1">
        <f t="array" aca="1" ref="DW795" ca="1">IFERROR(INDEX(Forecast_Capex_Input!BX$12:BX$286,$X795)
*(INDEX(Forecast_Capex_Input!$H$12:$H$286,$X795)=Repex),0)
*$DT795</f>
        <v>0</v>
      </c>
      <c r="DX795" s="188" cm="1">
        <f t="array" aca="1" ref="DX795" ca="1">IFERROR(INDEX(Forecast_Capex_Input!BY$12:BY$286,$X795)
*(INDEX(Forecast_Capex_Input!$H$12:$H$286,$X795)=Repex),0)
*$DT795</f>
        <v>0</v>
      </c>
      <c r="DY795" s="188" cm="1">
        <f t="array" aca="1" ref="DY795" ca="1">IFERROR(INDEX(Forecast_Capex_Input!BZ$12:BZ$286,$X795)
*(INDEX(Forecast_Capex_Input!$H$12:$H$286,$X795)=Repex),0)
*$DT795</f>
        <v>0</v>
      </c>
      <c r="DZ795" s="188" cm="1">
        <f t="array" aca="1" ref="DZ795" ca="1">IFERROR(INDEX(Forecast_Capex_Input!CA$12:CA$286,$X795)
*(INDEX(Forecast_Capex_Input!$H$12:$H$286,$X795)=Repex),0)
*$DT795</f>
        <v>0</v>
      </c>
      <c r="EA795" s="188" cm="1">
        <f t="array" aca="1" ref="EA795" ca="1">IFERROR(INDEX(Forecast_Capex_Input!CB$12:CB$286,$X795)
*(INDEX(Forecast_Capex_Input!$H$12:$H$286,$X795)=Repex),0)
*$DT795</f>
        <v>0</v>
      </c>
      <c r="EB795" s="188" cm="1">
        <f t="array" aca="1" ref="EB795" ca="1">IFERROR(INDEX(Forecast_Capex_Input!CC$12:CC$286,$X795)
*(INDEX(Forecast_Capex_Input!$H$12:$H$286,$X795)=Repex),0)
*$DT795</f>
        <v>0</v>
      </c>
      <c r="EC795" s="165"/>
      <c r="ED795" s="226" t="str">
        <f t="shared" si="567"/>
        <v>N/A</v>
      </c>
      <c r="EE795" s="174" t="s">
        <v>15</v>
      </c>
    </row>
    <row r="796" spans="3:135" x14ac:dyDescent="0.2">
      <c r="C796" s="174">
        <f t="shared" si="568"/>
        <v>786</v>
      </c>
      <c r="D796" s="167" t="str" cm="1">
        <f t="array" ref="D796">IFERROR(INDEX(Forecast_Capex_Input!$D$12:$D$286,$X796),NA)</f>
        <v>N/A</v>
      </c>
      <c r="E796" s="172" t="str" cm="1">
        <f t="array" ref="E796">IF($X796=NA,NA,INDEX(Forecast_Capex_Input!$E$12:$E$286,$X796))</f>
        <v>N/A</v>
      </c>
      <c r="F796" s="167" t="str" cm="1">
        <f t="array" aca="1" ref="F796" ca="1">IFERROR(INDEX(General!$E$25:$E$26,$Y796),NA)</f>
        <v>N/A</v>
      </c>
      <c r="G796" s="167" t="str" cm="1">
        <f t="array" aca="1" ref="G796" ca="1">IFERROR(INDEX(Forecast_Capex_Input!$AI$11:$BB$11,$AA796),NA)</f>
        <v>N/A</v>
      </c>
      <c r="H796" s="189" t="str" cm="1">
        <f t="array" aca="1" ref="H796" ca="1">IFERROR(INDEX(Forecast_Capex_Input!$AI$12:$BB$286,$X796,$AA796),NA)</f>
        <v>N/A</v>
      </c>
      <c r="I796" s="199" t="str" cm="1">
        <f t="array" ref="I796">IFERROR(INDEX(Forecast_Capex_Input!$F$12:$F$286,$X796),NA)</f>
        <v>N/A</v>
      </c>
      <c r="J796" s="199" t="str" cm="1">
        <f t="array" ref="J796">IFERROR(INDEX(Forecast_Capex_Input!G$12:G$286,$X796),NA)</f>
        <v>N/A</v>
      </c>
      <c r="K796" s="199" t="str" cm="1">
        <f t="array" ref="K796">IFERROR(INDEX(Forecast_Capex_Input!H$12:H$286,$X796),NA)</f>
        <v>N/A</v>
      </c>
      <c r="L796" s="199" t="str" cm="1">
        <f t="array" ref="L796">IFERROR(INDEX(Forecast_Capex_Input!I$12:I$286,$X796),NA)</f>
        <v>N/A</v>
      </c>
      <c r="M796" s="199" t="str" cm="1">
        <f t="array" ref="M796">IFERROR(INDEX(Forecast_Capex_Input!J$12:J$286,$X796),NA)</f>
        <v>N/A</v>
      </c>
      <c r="N796" s="199" t="str" cm="1">
        <f t="array" ref="N796">IFERROR(INDEX(Forecast_Capex_Input!K$12:K$286,$X796),NA)</f>
        <v>N/A</v>
      </c>
      <c r="O796" s="199" t="str" cm="1">
        <f t="array" ref="O796">IFERROR(INDEX(Forecast_Capex_Input!L$12:L$286,$X796),NA)</f>
        <v>N/A</v>
      </c>
      <c r="P796" s="199" t="str" cm="1">
        <f t="array" ref="P796">IFERROR(INDEX(Forecast_Capex_Input!M$12:M$286,$X796),NA)</f>
        <v>N/A</v>
      </c>
      <c r="Q796" s="172" t="str" cm="1">
        <f t="array" ref="Q796">IFERROR(INDEX(Forecast_Capex_Input!N$12:N$286,$X796),NA)</f>
        <v>N/A</v>
      </c>
      <c r="R796" s="265" cm="1">
        <f t="array" ref="R796">IFERROR(INDEX(Forecast_Capex_Input!O$12:O$286,$X796),0)</f>
        <v>0</v>
      </c>
      <c r="S796" s="172" cm="1">
        <f t="array" ref="S796">IFERROR(INDEX(Forecast_Capex_Input!P$12:P$286,$X796),0)</f>
        <v>0</v>
      </c>
      <c r="T796" s="199" t="str" cm="1">
        <f t="array" aca="1" ref="T796" ca="1">IFERROR(INDEX(General!$K$84:$K$103,$AA796),NA)</f>
        <v>N/A</v>
      </c>
      <c r="U796" s="188" cm="1">
        <f t="array" aca="1" ref="U796" ca="1">IFERROR(
IF($F796=General!$E$25,INDEX(Forecast_Capex_Input!S$12:S$286,$X796),
INDEX(Forecast_Capex_Input!T$12:T$286,$X796)),0)</f>
        <v>0</v>
      </c>
      <c r="V796" s="222" t="b">
        <f>IFERROR(INDEX(Overheads!$T$19:$T$26,MATCH($I796,Overheads!$E$19:$E$26,0)),FALSE)</f>
        <v>0</v>
      </c>
      <c r="W796" s="165"/>
      <c r="X796" s="174" t="str">
        <f>IFERROR(
IF(MATCH($C796,Forecast_Capex_Input!$CI$12:$CI$286,1)+1&gt;MAX(Forecast_Capex_Input!$C$12:$C$286),NA,
MATCH($C796,Forecast_Capex_Input!$CI$12:$CI$286,1)+1),1)</f>
        <v>N/A</v>
      </c>
      <c r="Y796" s="174" t="str" cm="1">
        <f t="array" aca="1" ref="Y796" ca="1">IFERROR(
IF(X795&lt;&gt;X796,1,
IF(COUNTIF(OFFSET(Y795,0,0,-INDEX(Forecast_Capex_Input!$CG$12:$CG$286,$X796)),Y795)=INDEX(Forecast_Capex_Input!$CG$12:$CG$286,$X796),Y795+1,Y795)),NA)</f>
        <v>N/A</v>
      </c>
      <c r="Z796" s="174" t="str" cm="1">
        <f t="array" ref="Z796">IFERROR($C796-IF($X796=1,1,INDEX(Forecast_Capex_Input!$CI$12:$CI$286,$X796-1))+1,NA)</f>
        <v>N/A</v>
      </c>
      <c r="AA796" s="174" t="str" cm="1">
        <f t="array" aca="1" ref="AA796" ca="1">IFERROR(IF(Y796=1,
INDEX(Forecast_Capex_Input!$AI$10:$BB$10,SMALL(IF(INDEX(Forecast_Capex_Input!$AI$12:$BB$286,$X796,0)&gt;0,COLUMN(Forecast_Capex_Input!$AI$10:$BB$10)-COLUMN(Forecast_Capex_Input!$AI$12)+1),ROWS(OFFSET(AA795,0,0,-$Z796)))),
OFFSET(AA795,-INDEX(Forecast_Capex_Input!$CG$12:$CG$286,$X796)+1,0)),NA)</f>
        <v>N/A</v>
      </c>
      <c r="AB796" s="174" t="str">
        <f t="shared" ca="1" si="537"/>
        <v>N/A</v>
      </c>
      <c r="AC796" s="222" t="b">
        <f t="shared" si="569"/>
        <v>0</v>
      </c>
      <c r="AD796" s="220" t="b">
        <v>0</v>
      </c>
      <c r="AE796" s="222" t="b">
        <f t="shared" si="538"/>
        <v>1</v>
      </c>
      <c r="AF796" s="165"/>
      <c r="AG796" s="215">
        <v>0</v>
      </c>
      <c r="AH796" s="215">
        <v>0</v>
      </c>
      <c r="AI796" s="215">
        <v>0</v>
      </c>
      <c r="AJ796" s="215">
        <v>0</v>
      </c>
      <c r="AK796" s="215">
        <v>0</v>
      </c>
      <c r="AL796" s="155">
        <v>0</v>
      </c>
      <c r="AM796" s="165"/>
      <c r="AN796" s="215" cm="1">
        <f t="array" aca="1" ref="AN796" ca="1">IFERROR(INDEX(General!O$33:O$34,$AB796)
*AG796,0)</f>
        <v>0</v>
      </c>
      <c r="AO796" s="215" cm="1">
        <f t="array" aca="1" ref="AO796" ca="1">IFERROR(INDEX(General!P$33:P$34,$AB796)
*AH796,0)</f>
        <v>0</v>
      </c>
      <c r="AP796" s="215" cm="1">
        <f t="array" aca="1" ref="AP796" ca="1">IFERROR(INDEX(General!Q$33:Q$34,$AB796)
*AI796,0)</f>
        <v>0</v>
      </c>
      <c r="AQ796" s="215" cm="1">
        <f t="array" aca="1" ref="AQ796" ca="1">IFERROR(INDEX(General!R$33:R$34,$AB796)
*AJ796,0)</f>
        <v>0</v>
      </c>
      <c r="AR796" s="215" cm="1">
        <f t="array" aca="1" ref="AR796" ca="1">IFERROR(INDEX(General!S$33:S$34,$AB796)
*AK796,0)</f>
        <v>0</v>
      </c>
      <c r="AS796" s="155">
        <f t="shared" ca="1" si="570"/>
        <v>0</v>
      </c>
      <c r="AT796" s="165"/>
      <c r="AU796" s="215">
        <f ca="1">IF($AE796=FALSE,AN796*Overheads!$R$24*$V796,
IFERROR(Overheads!$O$49*$V796*AN796,0)
+IFERROR(Overheads!Q$59*$V796*(AN796/Overheads!Q$68),0))</f>
        <v>0</v>
      </c>
      <c r="AV796" s="215">
        <f ca="1">IF($AE796=FALSE,AO796*Overheads!$R$24*$V796,
IFERROR(Overheads!$O$49*$V796*AO796,0)
+IFERROR(Overheads!R$59*$V796*(AO796/Overheads!R$68),0))</f>
        <v>0</v>
      </c>
      <c r="AW796" s="215">
        <f ca="1">IF($AE796=FALSE,AP796*Overheads!$R$24*$V796,
IFERROR(Overheads!$O$49*$V796*AP796,0)
+IFERROR(Overheads!S$59*$V796*(AP796/Overheads!S$68),0))</f>
        <v>0</v>
      </c>
      <c r="AX796" s="215">
        <f ca="1">IF($AE796=FALSE,AQ796*Overheads!$R$24*$V796,
IFERROR(Overheads!$O$49*$V796*AQ796,0)
+IFERROR(Overheads!T$59*$V796*(AQ796/Overheads!T$68),0))</f>
        <v>0</v>
      </c>
      <c r="AY796" s="215">
        <f ca="1">IF($AE796=FALSE,AR796*Overheads!$R$24*$V796,
IFERROR(Overheads!$O$49*$V796*AR796,0)
+IFERROR(Overheads!U$59*$V796*(AR796/Overheads!U$68),0))</f>
        <v>0</v>
      </c>
      <c r="AZ796" s="155">
        <f t="shared" ca="1" si="571"/>
        <v>0</v>
      </c>
      <c r="BA796" s="165"/>
      <c r="BB796" s="215">
        <f ca="1">IF($AE796=FALSE,AN796*Overheads!$S$25,
IFERROR(Overheads!$O$50*AN796,0)
+IFERROR(Overheads!Q$60*(AN796/Overheads!Q$66),0))</f>
        <v>0</v>
      </c>
      <c r="BC796" s="215">
        <f ca="1">IF($AE796=FALSE,AO796*Overheads!$S$25,
IFERROR(Overheads!$O$50*AO796,0)
+IFERROR(Overheads!R$60*(AO796/Overheads!R$66),0))</f>
        <v>0</v>
      </c>
      <c r="BD796" s="215">
        <f ca="1">IF($AE796=FALSE,AP796*Overheads!$S$25,
IFERROR(Overheads!$O$50*AP796,0)
+IFERROR(Overheads!S$60*(AP796/Overheads!S$66),0))</f>
        <v>0</v>
      </c>
      <c r="BE796" s="215">
        <f ca="1">IF($AE796=FALSE,AQ796*Overheads!$S$25,
IFERROR(Overheads!$O$50*AQ796,0)
+IFERROR(Overheads!T$60*(AQ796/Overheads!T$66),0))</f>
        <v>0</v>
      </c>
      <c r="BF796" s="215">
        <f ca="1">IF($AE796=FALSE,AR796*Overheads!$S$25,
IFERROR(Overheads!$O$50*AR796,0)
+IFERROR(Overheads!U$60*(AR796/Overheads!U$66),0))</f>
        <v>0</v>
      </c>
      <c r="BG796" s="155">
        <f t="shared" ca="1" si="572"/>
        <v>0</v>
      </c>
      <c r="BH796" s="165"/>
      <c r="BI796" s="215">
        <f t="shared" ca="1" si="573"/>
        <v>0</v>
      </c>
      <c r="BJ796" s="215">
        <f t="shared" ca="1" si="539"/>
        <v>0</v>
      </c>
      <c r="BK796" s="215">
        <f t="shared" ca="1" si="540"/>
        <v>0</v>
      </c>
      <c r="BL796" s="215">
        <f t="shared" ca="1" si="541"/>
        <v>0</v>
      </c>
      <c r="BM796" s="215">
        <f t="shared" ca="1" si="542"/>
        <v>0</v>
      </c>
      <c r="BN796" s="155">
        <f t="shared" ca="1" si="574"/>
        <v>0</v>
      </c>
      <c r="BO796" s="165"/>
      <c r="BP796" s="187" cm="1">
        <f t="array" ref="BP796">IFERROR(IF($X796=$X795,BP795,INDEX(Forecast_Capex_Input!AC$12:AC$286,$X796)),0)</f>
        <v>0</v>
      </c>
      <c r="BQ796" s="187" cm="1">
        <f t="array" ref="BQ796">IFERROR(IF($X796=$X795,BQ795,INDEX(Forecast_Capex_Input!AD$12:AD$286,$X796)),0)</f>
        <v>0</v>
      </c>
      <c r="BR796" s="187" cm="1">
        <f t="array" ref="BR796">IFERROR(IF($X796=$X795,BR795,INDEX(Forecast_Capex_Input!AE$12:AE$286,$X796)),0)</f>
        <v>0</v>
      </c>
      <c r="BS796" s="187" cm="1">
        <f t="array" ref="BS796">IFERROR(IF($X796=$X795,BS795,INDEX(Forecast_Capex_Input!AF$12:AF$286,$X796)),0)</f>
        <v>0</v>
      </c>
      <c r="BT796" s="187" cm="1">
        <f t="array" ref="BT796">IFERROR(IF($X796=$X795,BT795,INDEX(Forecast_Capex_Input!AG$12:AG$286,$X796)),0)</f>
        <v>0</v>
      </c>
      <c r="BU796" s="165"/>
      <c r="BV796" s="215">
        <f t="shared" si="543"/>
        <v>0</v>
      </c>
      <c r="BW796" s="215">
        <f t="shared" si="544"/>
        <v>0</v>
      </c>
      <c r="BX796" s="215">
        <f t="shared" si="545"/>
        <v>0</v>
      </c>
      <c r="BY796" s="215">
        <f t="shared" si="546"/>
        <v>0</v>
      </c>
      <c r="BZ796" s="215">
        <f t="shared" si="547"/>
        <v>0</v>
      </c>
      <c r="CA796" s="155">
        <f t="shared" si="575"/>
        <v>0</v>
      </c>
      <c r="CB796" s="165"/>
      <c r="CC796" s="215">
        <f t="shared" si="548"/>
        <v>0</v>
      </c>
      <c r="CD796" s="215">
        <f t="shared" si="549"/>
        <v>0</v>
      </c>
      <c r="CE796" s="215">
        <f t="shared" si="550"/>
        <v>0</v>
      </c>
      <c r="CF796" s="215">
        <f t="shared" si="551"/>
        <v>0</v>
      </c>
      <c r="CG796" s="215">
        <f t="shared" si="552"/>
        <v>0</v>
      </c>
      <c r="CH796" s="155">
        <f t="shared" si="576"/>
        <v>0</v>
      </c>
      <c r="CI796" s="165"/>
      <c r="CJ796" s="215">
        <f t="shared" si="553"/>
        <v>0</v>
      </c>
      <c r="CK796" s="215">
        <f t="shared" si="554"/>
        <v>0</v>
      </c>
      <c r="CL796" s="215">
        <f t="shared" si="555"/>
        <v>0</v>
      </c>
      <c r="CM796" s="215">
        <f t="shared" si="556"/>
        <v>0</v>
      </c>
      <c r="CN796" s="215">
        <f t="shared" si="557"/>
        <v>0</v>
      </c>
      <c r="CO796" s="155">
        <f t="shared" si="577"/>
        <v>0</v>
      </c>
      <c r="CP796" s="165"/>
      <c r="CQ796" s="223">
        <f t="shared" si="558"/>
        <v>0</v>
      </c>
      <c r="CR796" s="223">
        <f t="shared" si="559"/>
        <v>0</v>
      </c>
      <c r="CS796" s="223">
        <f t="shared" si="560"/>
        <v>0</v>
      </c>
      <c r="CT796" s="223">
        <f t="shared" si="561"/>
        <v>0</v>
      </c>
      <c r="CU796" s="223">
        <f t="shared" si="562"/>
        <v>0</v>
      </c>
      <c r="CV796" s="155">
        <f t="shared" si="578"/>
        <v>0</v>
      </c>
      <c r="CW796" s="165"/>
      <c r="CX796" s="215">
        <f t="shared" si="579"/>
        <v>0</v>
      </c>
      <c r="CY796" s="215">
        <f t="shared" si="563"/>
        <v>0</v>
      </c>
      <c r="CZ796" s="215">
        <f t="shared" si="564"/>
        <v>0</v>
      </c>
      <c r="DA796" s="215">
        <f t="shared" si="565"/>
        <v>0</v>
      </c>
      <c r="DB796" s="215">
        <f t="shared" si="566"/>
        <v>0</v>
      </c>
      <c r="DC796" s="155">
        <f t="shared" si="580"/>
        <v>0</v>
      </c>
      <c r="DD796" s="165"/>
      <c r="DE796" s="188" t="b" cm="1">
        <f t="array" aca="1" ref="DE796" ca="1">OR($G796=Forecast_Capex_Input!$BF$8:$BF$10)</f>
        <v>0</v>
      </c>
      <c r="DF796" s="188" cm="1">
        <f t="array" aca="1" ref="DF796" ca="1">IFERROR(INDEX(Forecast_Capex_Input!BG$12:BG$286,$X796)
*(INDEX(Forecast_Capex_Input!$H$12:$H$286,$X796)=Repex),0)
*$DE796</f>
        <v>0</v>
      </c>
      <c r="DG796" s="188" cm="1">
        <f t="array" aca="1" ref="DG796" ca="1">IFERROR(INDEX(Forecast_Capex_Input!BH$12:BH$286,$X796)
*(INDEX(Forecast_Capex_Input!$H$12:$H$286,$X796)=Repex),0)
*$DE796</f>
        <v>0</v>
      </c>
      <c r="DH796" s="188" cm="1">
        <f t="array" aca="1" ref="DH796" ca="1">IFERROR(INDEX(Forecast_Capex_Input!BI$12:BI$286,$X796)
*(INDEX(Forecast_Capex_Input!$H$12:$H$286,$X796)=Repex),0)
*$DE796</f>
        <v>0</v>
      </c>
      <c r="DI796" s="188" cm="1">
        <f t="array" aca="1" ref="DI796" ca="1">IFERROR(INDEX(Forecast_Capex_Input!BJ$12:BJ$286,$X796)
*(INDEX(Forecast_Capex_Input!$H$12:$H$286,$X796)=Repex),0)
*$DE796</f>
        <v>0</v>
      </c>
      <c r="DJ796" s="188" cm="1">
        <f t="array" aca="1" ref="DJ796" ca="1">IFERROR(INDEX(Forecast_Capex_Input!BK$12:BK$286,$X796)
*(INDEX(Forecast_Capex_Input!$H$12:$H$286,$X796)=Repex),0)
*$DE796</f>
        <v>0</v>
      </c>
      <c r="DK796" s="188" cm="1">
        <f t="array" aca="1" ref="DK796" ca="1">IFERROR(INDEX(Forecast_Capex_Input!BL$12:BL$286,$X796)
*(INDEX(Forecast_Capex_Input!$H$12:$H$286,$X796)=Repex),0)
*$DE796</f>
        <v>0</v>
      </c>
      <c r="DL796" s="165"/>
      <c r="DM796" s="188" t="b" cm="1">
        <f t="array" aca="1" ref="DM796" ca="1">OR($G796=Forecast_Capex_Input!$BN$8:$BN$9)</f>
        <v>0</v>
      </c>
      <c r="DN796" s="188" cm="1">
        <f t="array" aca="1" ref="DN796" ca="1">IFERROR(INDEX(Forecast_Capex_Input!BO$12:BO$286,$X796)
*(INDEX(Forecast_Capex_Input!$H$12:$H$286,$X796)=Repex),0)
*$DM796</f>
        <v>0</v>
      </c>
      <c r="DO796" s="188" cm="1">
        <f t="array" aca="1" ref="DO796" ca="1">IFERROR(INDEX(Forecast_Capex_Input!BP$12:BP$286,$X796)
*(INDEX(Forecast_Capex_Input!$H$12:$H$286,$X796)=Repex),0)
*$DM796</f>
        <v>0</v>
      </c>
      <c r="DP796" s="188" cm="1">
        <f t="array" aca="1" ref="DP796" ca="1">IFERROR(INDEX(Forecast_Capex_Input!BQ$12:BQ$286,$X796)
*(INDEX(Forecast_Capex_Input!$H$12:$H$286,$X796)=Repex),0)
*$DM796</f>
        <v>0</v>
      </c>
      <c r="DQ796" s="188" cm="1">
        <f t="array" aca="1" ref="DQ796" ca="1">IFERROR(INDEX(Forecast_Capex_Input!BR$12:BR$286,$X796)
*(INDEX(Forecast_Capex_Input!$H$12:$H$286,$X796)=Repex),0)
*$DM796</f>
        <v>0</v>
      </c>
      <c r="DR796" s="188" cm="1">
        <f t="array" aca="1" ref="DR796" ca="1">IFERROR(INDEX(Forecast_Capex_Input!BS$12:BS$286,$X796)
*(INDEX(Forecast_Capex_Input!$H$12:$H$286,$X796)=Repex),0)
*$DM796</f>
        <v>0</v>
      </c>
      <c r="DS796" s="165"/>
      <c r="DT796" s="188" t="b" cm="1">
        <f t="array" aca="1" ref="DT796" ca="1">OR($G796=Forecast_Capex_Input!$BU$8:$BU$10)</f>
        <v>0</v>
      </c>
      <c r="DU796" s="188" cm="1">
        <f t="array" aca="1" ref="DU796" ca="1">IFERROR(INDEX(Forecast_Capex_Input!BV$12:BV$286,$X796)
*(INDEX(Forecast_Capex_Input!$H$12:$H$286,$X796)=Repex),0)
*$DT796</f>
        <v>0</v>
      </c>
      <c r="DV796" s="188" cm="1">
        <f t="array" aca="1" ref="DV796" ca="1">IFERROR(INDEX(Forecast_Capex_Input!BW$12:BW$286,$X796)
*(INDEX(Forecast_Capex_Input!$H$12:$H$286,$X796)=Repex),0)
*$DT796</f>
        <v>0</v>
      </c>
      <c r="DW796" s="188" cm="1">
        <f t="array" aca="1" ref="DW796" ca="1">IFERROR(INDEX(Forecast_Capex_Input!BX$12:BX$286,$X796)
*(INDEX(Forecast_Capex_Input!$H$12:$H$286,$X796)=Repex),0)
*$DT796</f>
        <v>0</v>
      </c>
      <c r="DX796" s="188" cm="1">
        <f t="array" aca="1" ref="DX796" ca="1">IFERROR(INDEX(Forecast_Capex_Input!BY$12:BY$286,$X796)
*(INDEX(Forecast_Capex_Input!$H$12:$H$286,$X796)=Repex),0)
*$DT796</f>
        <v>0</v>
      </c>
      <c r="DY796" s="188" cm="1">
        <f t="array" aca="1" ref="DY796" ca="1">IFERROR(INDEX(Forecast_Capex_Input!BZ$12:BZ$286,$X796)
*(INDEX(Forecast_Capex_Input!$H$12:$H$286,$X796)=Repex),0)
*$DT796</f>
        <v>0</v>
      </c>
      <c r="DZ796" s="188" cm="1">
        <f t="array" aca="1" ref="DZ796" ca="1">IFERROR(INDEX(Forecast_Capex_Input!CA$12:CA$286,$X796)
*(INDEX(Forecast_Capex_Input!$H$12:$H$286,$X796)=Repex),0)
*$DT796</f>
        <v>0</v>
      </c>
      <c r="EA796" s="188" cm="1">
        <f t="array" aca="1" ref="EA796" ca="1">IFERROR(INDEX(Forecast_Capex_Input!CB$12:CB$286,$X796)
*(INDEX(Forecast_Capex_Input!$H$12:$H$286,$X796)=Repex),0)
*$DT796</f>
        <v>0</v>
      </c>
      <c r="EB796" s="188" cm="1">
        <f t="array" aca="1" ref="EB796" ca="1">IFERROR(INDEX(Forecast_Capex_Input!CC$12:CC$286,$X796)
*(INDEX(Forecast_Capex_Input!$H$12:$H$286,$X796)=Repex),0)
*$DT796</f>
        <v>0</v>
      </c>
      <c r="EC796" s="165"/>
      <c r="ED796" s="226" t="str">
        <f t="shared" si="567"/>
        <v>N/A</v>
      </c>
      <c r="EE796" s="174" t="s">
        <v>15</v>
      </c>
    </row>
    <row r="797" spans="3:135" x14ac:dyDescent="0.2">
      <c r="C797" s="174">
        <f t="shared" si="568"/>
        <v>787</v>
      </c>
      <c r="D797" s="167" t="str" cm="1">
        <f t="array" ref="D797">IFERROR(INDEX(Forecast_Capex_Input!$D$12:$D$286,$X797),NA)</f>
        <v>N/A</v>
      </c>
      <c r="E797" s="172" t="str" cm="1">
        <f t="array" ref="E797">IF($X797=NA,NA,INDEX(Forecast_Capex_Input!$E$12:$E$286,$X797))</f>
        <v>N/A</v>
      </c>
      <c r="F797" s="167" t="str" cm="1">
        <f t="array" aca="1" ref="F797" ca="1">IFERROR(INDEX(General!$E$25:$E$26,$Y797),NA)</f>
        <v>N/A</v>
      </c>
      <c r="G797" s="167" t="str" cm="1">
        <f t="array" aca="1" ref="G797" ca="1">IFERROR(INDEX(Forecast_Capex_Input!$AI$11:$BB$11,$AA797),NA)</f>
        <v>N/A</v>
      </c>
      <c r="H797" s="189" t="str" cm="1">
        <f t="array" aca="1" ref="H797" ca="1">IFERROR(INDEX(Forecast_Capex_Input!$AI$12:$BB$286,$X797,$AA797),NA)</f>
        <v>N/A</v>
      </c>
      <c r="I797" s="199" t="str" cm="1">
        <f t="array" ref="I797">IFERROR(INDEX(Forecast_Capex_Input!$F$12:$F$286,$X797),NA)</f>
        <v>N/A</v>
      </c>
      <c r="J797" s="199" t="str" cm="1">
        <f t="array" ref="J797">IFERROR(INDEX(Forecast_Capex_Input!G$12:G$286,$X797),NA)</f>
        <v>N/A</v>
      </c>
      <c r="K797" s="199" t="str" cm="1">
        <f t="array" ref="K797">IFERROR(INDEX(Forecast_Capex_Input!H$12:H$286,$X797),NA)</f>
        <v>N/A</v>
      </c>
      <c r="L797" s="199" t="str" cm="1">
        <f t="array" ref="L797">IFERROR(INDEX(Forecast_Capex_Input!I$12:I$286,$X797),NA)</f>
        <v>N/A</v>
      </c>
      <c r="M797" s="199" t="str" cm="1">
        <f t="array" ref="M797">IFERROR(INDEX(Forecast_Capex_Input!J$12:J$286,$X797),NA)</f>
        <v>N/A</v>
      </c>
      <c r="N797" s="199" t="str" cm="1">
        <f t="array" ref="N797">IFERROR(INDEX(Forecast_Capex_Input!K$12:K$286,$X797),NA)</f>
        <v>N/A</v>
      </c>
      <c r="O797" s="199" t="str" cm="1">
        <f t="array" ref="O797">IFERROR(INDEX(Forecast_Capex_Input!L$12:L$286,$X797),NA)</f>
        <v>N/A</v>
      </c>
      <c r="P797" s="199" t="str" cm="1">
        <f t="array" ref="P797">IFERROR(INDEX(Forecast_Capex_Input!M$12:M$286,$X797),NA)</f>
        <v>N/A</v>
      </c>
      <c r="Q797" s="172" t="str" cm="1">
        <f t="array" ref="Q797">IFERROR(INDEX(Forecast_Capex_Input!N$12:N$286,$X797),NA)</f>
        <v>N/A</v>
      </c>
      <c r="R797" s="265" cm="1">
        <f t="array" ref="R797">IFERROR(INDEX(Forecast_Capex_Input!O$12:O$286,$X797),0)</f>
        <v>0</v>
      </c>
      <c r="S797" s="172" cm="1">
        <f t="array" ref="S797">IFERROR(INDEX(Forecast_Capex_Input!P$12:P$286,$X797),0)</f>
        <v>0</v>
      </c>
      <c r="T797" s="199" t="str" cm="1">
        <f t="array" aca="1" ref="T797" ca="1">IFERROR(INDEX(General!$K$84:$K$103,$AA797),NA)</f>
        <v>N/A</v>
      </c>
      <c r="U797" s="188" cm="1">
        <f t="array" aca="1" ref="U797" ca="1">IFERROR(
IF($F797=General!$E$25,INDEX(Forecast_Capex_Input!S$12:S$286,$X797),
INDEX(Forecast_Capex_Input!T$12:T$286,$X797)),0)</f>
        <v>0</v>
      </c>
      <c r="V797" s="222" t="b">
        <f>IFERROR(INDEX(Overheads!$T$19:$T$26,MATCH($I797,Overheads!$E$19:$E$26,0)),FALSE)</f>
        <v>0</v>
      </c>
      <c r="W797" s="165"/>
      <c r="X797" s="174" t="str">
        <f>IFERROR(
IF(MATCH($C797,Forecast_Capex_Input!$CI$12:$CI$286,1)+1&gt;MAX(Forecast_Capex_Input!$C$12:$C$286),NA,
MATCH($C797,Forecast_Capex_Input!$CI$12:$CI$286,1)+1),1)</f>
        <v>N/A</v>
      </c>
      <c r="Y797" s="174" t="str" cm="1">
        <f t="array" aca="1" ref="Y797" ca="1">IFERROR(
IF(X796&lt;&gt;X797,1,
IF(COUNTIF(OFFSET(Y796,0,0,-INDEX(Forecast_Capex_Input!$CG$12:$CG$286,$X797)),Y796)=INDEX(Forecast_Capex_Input!$CG$12:$CG$286,$X797),Y796+1,Y796)),NA)</f>
        <v>N/A</v>
      </c>
      <c r="Z797" s="174" t="str" cm="1">
        <f t="array" ref="Z797">IFERROR($C797-IF($X797=1,1,INDEX(Forecast_Capex_Input!$CI$12:$CI$286,$X797-1))+1,NA)</f>
        <v>N/A</v>
      </c>
      <c r="AA797" s="174" t="str" cm="1">
        <f t="array" aca="1" ref="AA797" ca="1">IFERROR(IF(Y797=1,
INDEX(Forecast_Capex_Input!$AI$10:$BB$10,SMALL(IF(INDEX(Forecast_Capex_Input!$AI$12:$BB$286,$X797,0)&gt;0,COLUMN(Forecast_Capex_Input!$AI$10:$BB$10)-COLUMN(Forecast_Capex_Input!$AI$12)+1),ROWS(OFFSET(AA796,0,0,-$Z797)))),
OFFSET(AA796,-INDEX(Forecast_Capex_Input!$CG$12:$CG$286,$X797)+1,0)),NA)</f>
        <v>N/A</v>
      </c>
      <c r="AB797" s="174" t="str">
        <f t="shared" ca="1" si="537"/>
        <v>N/A</v>
      </c>
      <c r="AC797" s="222" t="b">
        <f t="shared" si="569"/>
        <v>0</v>
      </c>
      <c r="AD797" s="220" t="b">
        <v>0</v>
      </c>
      <c r="AE797" s="222" t="b">
        <f t="shared" si="538"/>
        <v>1</v>
      </c>
      <c r="AF797" s="165"/>
      <c r="AG797" s="215">
        <v>0</v>
      </c>
      <c r="AH797" s="215">
        <v>0</v>
      </c>
      <c r="AI797" s="215">
        <v>0</v>
      </c>
      <c r="AJ797" s="215">
        <v>0</v>
      </c>
      <c r="AK797" s="215">
        <v>0</v>
      </c>
      <c r="AL797" s="155">
        <v>0</v>
      </c>
      <c r="AM797" s="165"/>
      <c r="AN797" s="215" cm="1">
        <f t="array" aca="1" ref="AN797" ca="1">IFERROR(INDEX(General!O$33:O$34,$AB797)
*AG797,0)</f>
        <v>0</v>
      </c>
      <c r="AO797" s="215" cm="1">
        <f t="array" aca="1" ref="AO797" ca="1">IFERROR(INDEX(General!P$33:P$34,$AB797)
*AH797,0)</f>
        <v>0</v>
      </c>
      <c r="AP797" s="215" cm="1">
        <f t="array" aca="1" ref="AP797" ca="1">IFERROR(INDEX(General!Q$33:Q$34,$AB797)
*AI797,0)</f>
        <v>0</v>
      </c>
      <c r="AQ797" s="215" cm="1">
        <f t="array" aca="1" ref="AQ797" ca="1">IFERROR(INDEX(General!R$33:R$34,$AB797)
*AJ797,0)</f>
        <v>0</v>
      </c>
      <c r="AR797" s="215" cm="1">
        <f t="array" aca="1" ref="AR797" ca="1">IFERROR(INDEX(General!S$33:S$34,$AB797)
*AK797,0)</f>
        <v>0</v>
      </c>
      <c r="AS797" s="155">
        <f t="shared" ca="1" si="570"/>
        <v>0</v>
      </c>
      <c r="AT797" s="165"/>
      <c r="AU797" s="215">
        <f ca="1">IF($AE797=FALSE,AN797*Overheads!$R$24*$V797,
IFERROR(Overheads!$O$49*$V797*AN797,0)
+IFERROR(Overheads!Q$59*$V797*(AN797/Overheads!Q$68),0))</f>
        <v>0</v>
      </c>
      <c r="AV797" s="215">
        <f ca="1">IF($AE797=FALSE,AO797*Overheads!$R$24*$V797,
IFERROR(Overheads!$O$49*$V797*AO797,0)
+IFERROR(Overheads!R$59*$V797*(AO797/Overheads!R$68),0))</f>
        <v>0</v>
      </c>
      <c r="AW797" s="215">
        <f ca="1">IF($AE797=FALSE,AP797*Overheads!$R$24*$V797,
IFERROR(Overheads!$O$49*$V797*AP797,0)
+IFERROR(Overheads!S$59*$V797*(AP797/Overheads!S$68),0))</f>
        <v>0</v>
      </c>
      <c r="AX797" s="215">
        <f ca="1">IF($AE797=FALSE,AQ797*Overheads!$R$24*$V797,
IFERROR(Overheads!$O$49*$V797*AQ797,0)
+IFERROR(Overheads!T$59*$V797*(AQ797/Overheads!T$68),0))</f>
        <v>0</v>
      </c>
      <c r="AY797" s="215">
        <f ca="1">IF($AE797=FALSE,AR797*Overheads!$R$24*$V797,
IFERROR(Overheads!$O$49*$V797*AR797,0)
+IFERROR(Overheads!U$59*$V797*(AR797/Overheads!U$68),0))</f>
        <v>0</v>
      </c>
      <c r="AZ797" s="155">
        <f t="shared" ca="1" si="571"/>
        <v>0</v>
      </c>
      <c r="BA797" s="165"/>
      <c r="BB797" s="215">
        <f ca="1">IF($AE797=FALSE,AN797*Overheads!$S$25,
IFERROR(Overheads!$O$50*AN797,0)
+IFERROR(Overheads!Q$60*(AN797/Overheads!Q$66),0))</f>
        <v>0</v>
      </c>
      <c r="BC797" s="215">
        <f ca="1">IF($AE797=FALSE,AO797*Overheads!$S$25,
IFERROR(Overheads!$O$50*AO797,0)
+IFERROR(Overheads!R$60*(AO797/Overheads!R$66),0))</f>
        <v>0</v>
      </c>
      <c r="BD797" s="215">
        <f ca="1">IF($AE797=FALSE,AP797*Overheads!$S$25,
IFERROR(Overheads!$O$50*AP797,0)
+IFERROR(Overheads!S$60*(AP797/Overheads!S$66),0))</f>
        <v>0</v>
      </c>
      <c r="BE797" s="215">
        <f ca="1">IF($AE797=FALSE,AQ797*Overheads!$S$25,
IFERROR(Overheads!$O$50*AQ797,0)
+IFERROR(Overheads!T$60*(AQ797/Overheads!T$66),0))</f>
        <v>0</v>
      </c>
      <c r="BF797" s="215">
        <f ca="1">IF($AE797=FALSE,AR797*Overheads!$S$25,
IFERROR(Overheads!$O$50*AR797,0)
+IFERROR(Overheads!U$60*(AR797/Overheads!U$66),0))</f>
        <v>0</v>
      </c>
      <c r="BG797" s="155">
        <f t="shared" ca="1" si="572"/>
        <v>0</v>
      </c>
      <c r="BH797" s="165"/>
      <c r="BI797" s="215">
        <f t="shared" ca="1" si="573"/>
        <v>0</v>
      </c>
      <c r="BJ797" s="215">
        <f t="shared" ca="1" si="539"/>
        <v>0</v>
      </c>
      <c r="BK797" s="215">
        <f t="shared" ca="1" si="540"/>
        <v>0</v>
      </c>
      <c r="BL797" s="215">
        <f t="shared" ca="1" si="541"/>
        <v>0</v>
      </c>
      <c r="BM797" s="215">
        <f t="shared" ca="1" si="542"/>
        <v>0</v>
      </c>
      <c r="BN797" s="155">
        <f t="shared" ca="1" si="574"/>
        <v>0</v>
      </c>
      <c r="BO797" s="165"/>
      <c r="BP797" s="187" cm="1">
        <f t="array" ref="BP797">IFERROR(IF($X797=$X796,BP796,INDEX(Forecast_Capex_Input!AC$12:AC$286,$X797)),0)</f>
        <v>0</v>
      </c>
      <c r="BQ797" s="187" cm="1">
        <f t="array" ref="BQ797">IFERROR(IF($X797=$X796,BQ796,INDEX(Forecast_Capex_Input!AD$12:AD$286,$X797)),0)</f>
        <v>0</v>
      </c>
      <c r="BR797" s="187" cm="1">
        <f t="array" ref="BR797">IFERROR(IF($X797=$X796,BR796,INDEX(Forecast_Capex_Input!AE$12:AE$286,$X797)),0)</f>
        <v>0</v>
      </c>
      <c r="BS797" s="187" cm="1">
        <f t="array" ref="BS797">IFERROR(IF($X797=$X796,BS796,INDEX(Forecast_Capex_Input!AF$12:AF$286,$X797)),0)</f>
        <v>0</v>
      </c>
      <c r="BT797" s="187" cm="1">
        <f t="array" ref="BT797">IFERROR(IF($X797=$X796,BT796,INDEX(Forecast_Capex_Input!AG$12:AG$286,$X797)),0)</f>
        <v>0</v>
      </c>
      <c r="BU797" s="165"/>
      <c r="BV797" s="215">
        <f t="shared" si="543"/>
        <v>0</v>
      </c>
      <c r="BW797" s="215">
        <f t="shared" si="544"/>
        <v>0</v>
      </c>
      <c r="BX797" s="215">
        <f t="shared" si="545"/>
        <v>0</v>
      </c>
      <c r="BY797" s="215">
        <f t="shared" si="546"/>
        <v>0</v>
      </c>
      <c r="BZ797" s="215">
        <f t="shared" si="547"/>
        <v>0</v>
      </c>
      <c r="CA797" s="155">
        <f t="shared" si="575"/>
        <v>0</v>
      </c>
      <c r="CB797" s="165"/>
      <c r="CC797" s="215">
        <f t="shared" si="548"/>
        <v>0</v>
      </c>
      <c r="CD797" s="215">
        <f t="shared" si="549"/>
        <v>0</v>
      </c>
      <c r="CE797" s="215">
        <f t="shared" si="550"/>
        <v>0</v>
      </c>
      <c r="CF797" s="215">
        <f t="shared" si="551"/>
        <v>0</v>
      </c>
      <c r="CG797" s="215">
        <f t="shared" si="552"/>
        <v>0</v>
      </c>
      <c r="CH797" s="155">
        <f t="shared" si="576"/>
        <v>0</v>
      </c>
      <c r="CI797" s="165"/>
      <c r="CJ797" s="215">
        <f t="shared" si="553"/>
        <v>0</v>
      </c>
      <c r="CK797" s="215">
        <f t="shared" si="554"/>
        <v>0</v>
      </c>
      <c r="CL797" s="215">
        <f t="shared" si="555"/>
        <v>0</v>
      </c>
      <c r="CM797" s="215">
        <f t="shared" si="556"/>
        <v>0</v>
      </c>
      <c r="CN797" s="215">
        <f t="shared" si="557"/>
        <v>0</v>
      </c>
      <c r="CO797" s="155">
        <f t="shared" si="577"/>
        <v>0</v>
      </c>
      <c r="CP797" s="165"/>
      <c r="CQ797" s="223">
        <f t="shared" si="558"/>
        <v>0</v>
      </c>
      <c r="CR797" s="223">
        <f t="shared" si="559"/>
        <v>0</v>
      </c>
      <c r="CS797" s="223">
        <f t="shared" si="560"/>
        <v>0</v>
      </c>
      <c r="CT797" s="223">
        <f t="shared" si="561"/>
        <v>0</v>
      </c>
      <c r="CU797" s="223">
        <f t="shared" si="562"/>
        <v>0</v>
      </c>
      <c r="CV797" s="155">
        <f t="shared" si="578"/>
        <v>0</v>
      </c>
      <c r="CW797" s="165"/>
      <c r="CX797" s="215">
        <f t="shared" si="579"/>
        <v>0</v>
      </c>
      <c r="CY797" s="215">
        <f t="shared" si="563"/>
        <v>0</v>
      </c>
      <c r="CZ797" s="215">
        <f t="shared" si="564"/>
        <v>0</v>
      </c>
      <c r="DA797" s="215">
        <f t="shared" si="565"/>
        <v>0</v>
      </c>
      <c r="DB797" s="215">
        <f t="shared" si="566"/>
        <v>0</v>
      </c>
      <c r="DC797" s="155">
        <f t="shared" si="580"/>
        <v>0</v>
      </c>
      <c r="DD797" s="165"/>
      <c r="DE797" s="188" t="b" cm="1">
        <f t="array" aca="1" ref="DE797" ca="1">OR($G797=Forecast_Capex_Input!$BF$8:$BF$10)</f>
        <v>0</v>
      </c>
      <c r="DF797" s="188" cm="1">
        <f t="array" aca="1" ref="DF797" ca="1">IFERROR(INDEX(Forecast_Capex_Input!BG$12:BG$286,$X797)
*(INDEX(Forecast_Capex_Input!$H$12:$H$286,$X797)=Repex),0)
*$DE797</f>
        <v>0</v>
      </c>
      <c r="DG797" s="188" cm="1">
        <f t="array" aca="1" ref="DG797" ca="1">IFERROR(INDEX(Forecast_Capex_Input!BH$12:BH$286,$X797)
*(INDEX(Forecast_Capex_Input!$H$12:$H$286,$X797)=Repex),0)
*$DE797</f>
        <v>0</v>
      </c>
      <c r="DH797" s="188" cm="1">
        <f t="array" aca="1" ref="DH797" ca="1">IFERROR(INDEX(Forecast_Capex_Input!BI$12:BI$286,$X797)
*(INDEX(Forecast_Capex_Input!$H$12:$H$286,$X797)=Repex),0)
*$DE797</f>
        <v>0</v>
      </c>
      <c r="DI797" s="188" cm="1">
        <f t="array" aca="1" ref="DI797" ca="1">IFERROR(INDEX(Forecast_Capex_Input!BJ$12:BJ$286,$X797)
*(INDEX(Forecast_Capex_Input!$H$12:$H$286,$X797)=Repex),0)
*$DE797</f>
        <v>0</v>
      </c>
      <c r="DJ797" s="188" cm="1">
        <f t="array" aca="1" ref="DJ797" ca="1">IFERROR(INDEX(Forecast_Capex_Input!BK$12:BK$286,$X797)
*(INDEX(Forecast_Capex_Input!$H$12:$H$286,$X797)=Repex),0)
*$DE797</f>
        <v>0</v>
      </c>
      <c r="DK797" s="188" cm="1">
        <f t="array" aca="1" ref="DK797" ca="1">IFERROR(INDEX(Forecast_Capex_Input!BL$12:BL$286,$X797)
*(INDEX(Forecast_Capex_Input!$H$12:$H$286,$X797)=Repex),0)
*$DE797</f>
        <v>0</v>
      </c>
      <c r="DL797" s="165"/>
      <c r="DM797" s="188" t="b" cm="1">
        <f t="array" aca="1" ref="DM797" ca="1">OR($G797=Forecast_Capex_Input!$BN$8:$BN$9)</f>
        <v>0</v>
      </c>
      <c r="DN797" s="188" cm="1">
        <f t="array" aca="1" ref="DN797" ca="1">IFERROR(INDEX(Forecast_Capex_Input!BO$12:BO$286,$X797)
*(INDEX(Forecast_Capex_Input!$H$12:$H$286,$X797)=Repex),0)
*$DM797</f>
        <v>0</v>
      </c>
      <c r="DO797" s="188" cm="1">
        <f t="array" aca="1" ref="DO797" ca="1">IFERROR(INDEX(Forecast_Capex_Input!BP$12:BP$286,$X797)
*(INDEX(Forecast_Capex_Input!$H$12:$H$286,$X797)=Repex),0)
*$DM797</f>
        <v>0</v>
      </c>
      <c r="DP797" s="188" cm="1">
        <f t="array" aca="1" ref="DP797" ca="1">IFERROR(INDEX(Forecast_Capex_Input!BQ$12:BQ$286,$X797)
*(INDEX(Forecast_Capex_Input!$H$12:$H$286,$X797)=Repex),0)
*$DM797</f>
        <v>0</v>
      </c>
      <c r="DQ797" s="188" cm="1">
        <f t="array" aca="1" ref="DQ797" ca="1">IFERROR(INDEX(Forecast_Capex_Input!BR$12:BR$286,$X797)
*(INDEX(Forecast_Capex_Input!$H$12:$H$286,$X797)=Repex),0)
*$DM797</f>
        <v>0</v>
      </c>
      <c r="DR797" s="188" cm="1">
        <f t="array" aca="1" ref="DR797" ca="1">IFERROR(INDEX(Forecast_Capex_Input!BS$12:BS$286,$X797)
*(INDEX(Forecast_Capex_Input!$H$12:$H$286,$X797)=Repex),0)
*$DM797</f>
        <v>0</v>
      </c>
      <c r="DS797" s="165"/>
      <c r="DT797" s="188" t="b" cm="1">
        <f t="array" aca="1" ref="DT797" ca="1">OR($G797=Forecast_Capex_Input!$BU$8:$BU$10)</f>
        <v>0</v>
      </c>
      <c r="DU797" s="188" cm="1">
        <f t="array" aca="1" ref="DU797" ca="1">IFERROR(INDEX(Forecast_Capex_Input!BV$12:BV$286,$X797)
*(INDEX(Forecast_Capex_Input!$H$12:$H$286,$X797)=Repex),0)
*$DT797</f>
        <v>0</v>
      </c>
      <c r="DV797" s="188" cm="1">
        <f t="array" aca="1" ref="DV797" ca="1">IFERROR(INDEX(Forecast_Capex_Input!BW$12:BW$286,$X797)
*(INDEX(Forecast_Capex_Input!$H$12:$H$286,$X797)=Repex),0)
*$DT797</f>
        <v>0</v>
      </c>
      <c r="DW797" s="188" cm="1">
        <f t="array" aca="1" ref="DW797" ca="1">IFERROR(INDEX(Forecast_Capex_Input!BX$12:BX$286,$X797)
*(INDEX(Forecast_Capex_Input!$H$12:$H$286,$X797)=Repex),0)
*$DT797</f>
        <v>0</v>
      </c>
      <c r="DX797" s="188" cm="1">
        <f t="array" aca="1" ref="DX797" ca="1">IFERROR(INDEX(Forecast_Capex_Input!BY$12:BY$286,$X797)
*(INDEX(Forecast_Capex_Input!$H$12:$H$286,$X797)=Repex),0)
*$DT797</f>
        <v>0</v>
      </c>
      <c r="DY797" s="188" cm="1">
        <f t="array" aca="1" ref="DY797" ca="1">IFERROR(INDEX(Forecast_Capex_Input!BZ$12:BZ$286,$X797)
*(INDEX(Forecast_Capex_Input!$H$12:$H$286,$X797)=Repex),0)
*$DT797</f>
        <v>0</v>
      </c>
      <c r="DZ797" s="188" cm="1">
        <f t="array" aca="1" ref="DZ797" ca="1">IFERROR(INDEX(Forecast_Capex_Input!CA$12:CA$286,$X797)
*(INDEX(Forecast_Capex_Input!$H$12:$H$286,$X797)=Repex),0)
*$DT797</f>
        <v>0</v>
      </c>
      <c r="EA797" s="188" cm="1">
        <f t="array" aca="1" ref="EA797" ca="1">IFERROR(INDEX(Forecast_Capex_Input!CB$12:CB$286,$X797)
*(INDEX(Forecast_Capex_Input!$H$12:$H$286,$X797)=Repex),0)
*$DT797</f>
        <v>0</v>
      </c>
      <c r="EB797" s="188" cm="1">
        <f t="array" aca="1" ref="EB797" ca="1">IFERROR(INDEX(Forecast_Capex_Input!CC$12:CC$286,$X797)
*(INDEX(Forecast_Capex_Input!$H$12:$H$286,$X797)=Repex),0)
*$DT797</f>
        <v>0</v>
      </c>
      <c r="EC797" s="165"/>
      <c r="ED797" s="226" t="str">
        <f t="shared" si="567"/>
        <v>N/A</v>
      </c>
      <c r="EE797" s="174" t="s">
        <v>15</v>
      </c>
    </row>
    <row r="798" spans="3:135" x14ac:dyDescent="0.2">
      <c r="C798" s="174">
        <f t="shared" si="568"/>
        <v>788</v>
      </c>
      <c r="D798" s="167" t="str" cm="1">
        <f t="array" ref="D798">IFERROR(INDEX(Forecast_Capex_Input!$D$12:$D$286,$X798),NA)</f>
        <v>N/A</v>
      </c>
      <c r="E798" s="172" t="str" cm="1">
        <f t="array" ref="E798">IF($X798=NA,NA,INDEX(Forecast_Capex_Input!$E$12:$E$286,$X798))</f>
        <v>N/A</v>
      </c>
      <c r="F798" s="167" t="str" cm="1">
        <f t="array" aca="1" ref="F798" ca="1">IFERROR(INDEX(General!$E$25:$E$26,$Y798),NA)</f>
        <v>N/A</v>
      </c>
      <c r="G798" s="167" t="str" cm="1">
        <f t="array" aca="1" ref="G798" ca="1">IFERROR(INDEX(Forecast_Capex_Input!$AI$11:$BB$11,$AA798),NA)</f>
        <v>N/A</v>
      </c>
      <c r="H798" s="189" t="str" cm="1">
        <f t="array" aca="1" ref="H798" ca="1">IFERROR(INDEX(Forecast_Capex_Input!$AI$12:$BB$286,$X798,$AA798),NA)</f>
        <v>N/A</v>
      </c>
      <c r="I798" s="199" t="str" cm="1">
        <f t="array" ref="I798">IFERROR(INDEX(Forecast_Capex_Input!$F$12:$F$286,$X798),NA)</f>
        <v>N/A</v>
      </c>
      <c r="J798" s="199" t="str" cm="1">
        <f t="array" ref="J798">IFERROR(INDEX(Forecast_Capex_Input!G$12:G$286,$X798),NA)</f>
        <v>N/A</v>
      </c>
      <c r="K798" s="199" t="str" cm="1">
        <f t="array" ref="K798">IFERROR(INDEX(Forecast_Capex_Input!H$12:H$286,$X798),NA)</f>
        <v>N/A</v>
      </c>
      <c r="L798" s="199" t="str" cm="1">
        <f t="array" ref="L798">IFERROR(INDEX(Forecast_Capex_Input!I$12:I$286,$X798),NA)</f>
        <v>N/A</v>
      </c>
      <c r="M798" s="199" t="str" cm="1">
        <f t="array" ref="M798">IFERROR(INDEX(Forecast_Capex_Input!J$12:J$286,$X798),NA)</f>
        <v>N/A</v>
      </c>
      <c r="N798" s="199" t="str" cm="1">
        <f t="array" ref="N798">IFERROR(INDEX(Forecast_Capex_Input!K$12:K$286,$X798),NA)</f>
        <v>N/A</v>
      </c>
      <c r="O798" s="199" t="str" cm="1">
        <f t="array" ref="O798">IFERROR(INDEX(Forecast_Capex_Input!L$12:L$286,$X798),NA)</f>
        <v>N/A</v>
      </c>
      <c r="P798" s="199" t="str" cm="1">
        <f t="array" ref="P798">IFERROR(INDEX(Forecast_Capex_Input!M$12:M$286,$X798),NA)</f>
        <v>N/A</v>
      </c>
      <c r="Q798" s="172" t="str" cm="1">
        <f t="array" ref="Q798">IFERROR(INDEX(Forecast_Capex_Input!N$12:N$286,$X798),NA)</f>
        <v>N/A</v>
      </c>
      <c r="R798" s="265" cm="1">
        <f t="array" ref="R798">IFERROR(INDEX(Forecast_Capex_Input!O$12:O$286,$X798),0)</f>
        <v>0</v>
      </c>
      <c r="S798" s="172" cm="1">
        <f t="array" ref="S798">IFERROR(INDEX(Forecast_Capex_Input!P$12:P$286,$X798),0)</f>
        <v>0</v>
      </c>
      <c r="T798" s="199" t="str" cm="1">
        <f t="array" aca="1" ref="T798" ca="1">IFERROR(INDEX(General!$K$84:$K$103,$AA798),NA)</f>
        <v>N/A</v>
      </c>
      <c r="U798" s="188" cm="1">
        <f t="array" aca="1" ref="U798" ca="1">IFERROR(
IF($F798=General!$E$25,INDEX(Forecast_Capex_Input!S$12:S$286,$X798),
INDEX(Forecast_Capex_Input!T$12:T$286,$X798)),0)</f>
        <v>0</v>
      </c>
      <c r="V798" s="222" t="b">
        <f>IFERROR(INDEX(Overheads!$T$19:$T$26,MATCH($I798,Overheads!$E$19:$E$26,0)),FALSE)</f>
        <v>0</v>
      </c>
      <c r="W798" s="165"/>
      <c r="X798" s="174" t="str">
        <f>IFERROR(
IF(MATCH($C798,Forecast_Capex_Input!$CI$12:$CI$286,1)+1&gt;MAX(Forecast_Capex_Input!$C$12:$C$286),NA,
MATCH($C798,Forecast_Capex_Input!$CI$12:$CI$286,1)+1),1)</f>
        <v>N/A</v>
      </c>
      <c r="Y798" s="174" t="str" cm="1">
        <f t="array" aca="1" ref="Y798" ca="1">IFERROR(
IF(X797&lt;&gt;X798,1,
IF(COUNTIF(OFFSET(Y797,0,0,-INDEX(Forecast_Capex_Input!$CG$12:$CG$286,$X798)),Y797)=INDEX(Forecast_Capex_Input!$CG$12:$CG$286,$X798),Y797+1,Y797)),NA)</f>
        <v>N/A</v>
      </c>
      <c r="Z798" s="174" t="str" cm="1">
        <f t="array" ref="Z798">IFERROR($C798-IF($X798=1,1,INDEX(Forecast_Capex_Input!$CI$12:$CI$286,$X798-1))+1,NA)</f>
        <v>N/A</v>
      </c>
      <c r="AA798" s="174" t="str" cm="1">
        <f t="array" aca="1" ref="AA798" ca="1">IFERROR(IF(Y798=1,
INDEX(Forecast_Capex_Input!$AI$10:$BB$10,SMALL(IF(INDEX(Forecast_Capex_Input!$AI$12:$BB$286,$X798,0)&gt;0,COLUMN(Forecast_Capex_Input!$AI$10:$BB$10)-COLUMN(Forecast_Capex_Input!$AI$12)+1),ROWS(OFFSET(AA797,0,0,-$Z798)))),
OFFSET(AA797,-INDEX(Forecast_Capex_Input!$CG$12:$CG$286,$X798)+1,0)),NA)</f>
        <v>N/A</v>
      </c>
      <c r="AB798" s="174" t="str">
        <f t="shared" ca="1" si="537"/>
        <v>N/A</v>
      </c>
      <c r="AC798" s="222" t="b">
        <f t="shared" si="569"/>
        <v>0</v>
      </c>
      <c r="AD798" s="220" t="b">
        <v>0</v>
      </c>
      <c r="AE798" s="222" t="b">
        <f t="shared" si="538"/>
        <v>1</v>
      </c>
      <c r="AF798" s="165"/>
      <c r="AG798" s="215">
        <v>0</v>
      </c>
      <c r="AH798" s="215">
        <v>0</v>
      </c>
      <c r="AI798" s="215">
        <v>0</v>
      </c>
      <c r="AJ798" s="215">
        <v>0</v>
      </c>
      <c r="AK798" s="215">
        <v>0</v>
      </c>
      <c r="AL798" s="155">
        <v>0</v>
      </c>
      <c r="AM798" s="165"/>
      <c r="AN798" s="215" cm="1">
        <f t="array" aca="1" ref="AN798" ca="1">IFERROR(INDEX(General!O$33:O$34,$AB798)
*AG798,0)</f>
        <v>0</v>
      </c>
      <c r="AO798" s="215" cm="1">
        <f t="array" aca="1" ref="AO798" ca="1">IFERROR(INDEX(General!P$33:P$34,$AB798)
*AH798,0)</f>
        <v>0</v>
      </c>
      <c r="AP798" s="215" cm="1">
        <f t="array" aca="1" ref="AP798" ca="1">IFERROR(INDEX(General!Q$33:Q$34,$AB798)
*AI798,0)</f>
        <v>0</v>
      </c>
      <c r="AQ798" s="215" cm="1">
        <f t="array" aca="1" ref="AQ798" ca="1">IFERROR(INDEX(General!R$33:R$34,$AB798)
*AJ798,0)</f>
        <v>0</v>
      </c>
      <c r="AR798" s="215" cm="1">
        <f t="array" aca="1" ref="AR798" ca="1">IFERROR(INDEX(General!S$33:S$34,$AB798)
*AK798,0)</f>
        <v>0</v>
      </c>
      <c r="AS798" s="155">
        <f t="shared" ca="1" si="570"/>
        <v>0</v>
      </c>
      <c r="AT798" s="165"/>
      <c r="AU798" s="215">
        <f ca="1">IF($AE798=FALSE,AN798*Overheads!$R$24*$V798,
IFERROR(Overheads!$O$49*$V798*AN798,0)
+IFERROR(Overheads!Q$59*$V798*(AN798/Overheads!Q$68),0))</f>
        <v>0</v>
      </c>
      <c r="AV798" s="215">
        <f ca="1">IF($AE798=FALSE,AO798*Overheads!$R$24*$V798,
IFERROR(Overheads!$O$49*$V798*AO798,0)
+IFERROR(Overheads!R$59*$V798*(AO798/Overheads!R$68),0))</f>
        <v>0</v>
      </c>
      <c r="AW798" s="215">
        <f ca="1">IF($AE798=FALSE,AP798*Overheads!$R$24*$V798,
IFERROR(Overheads!$O$49*$V798*AP798,0)
+IFERROR(Overheads!S$59*$V798*(AP798/Overheads!S$68),0))</f>
        <v>0</v>
      </c>
      <c r="AX798" s="215">
        <f ca="1">IF($AE798=FALSE,AQ798*Overheads!$R$24*$V798,
IFERROR(Overheads!$O$49*$V798*AQ798,0)
+IFERROR(Overheads!T$59*$V798*(AQ798/Overheads!T$68),0))</f>
        <v>0</v>
      </c>
      <c r="AY798" s="215">
        <f ca="1">IF($AE798=FALSE,AR798*Overheads!$R$24*$V798,
IFERROR(Overheads!$O$49*$V798*AR798,0)
+IFERROR(Overheads!U$59*$V798*(AR798/Overheads!U$68),0))</f>
        <v>0</v>
      </c>
      <c r="AZ798" s="155">
        <f t="shared" ca="1" si="571"/>
        <v>0</v>
      </c>
      <c r="BA798" s="165"/>
      <c r="BB798" s="215">
        <f ca="1">IF($AE798=FALSE,AN798*Overheads!$S$25,
IFERROR(Overheads!$O$50*AN798,0)
+IFERROR(Overheads!Q$60*(AN798/Overheads!Q$66),0))</f>
        <v>0</v>
      </c>
      <c r="BC798" s="215">
        <f ca="1">IF($AE798=FALSE,AO798*Overheads!$S$25,
IFERROR(Overheads!$O$50*AO798,0)
+IFERROR(Overheads!R$60*(AO798/Overheads!R$66),0))</f>
        <v>0</v>
      </c>
      <c r="BD798" s="215">
        <f ca="1">IF($AE798=FALSE,AP798*Overheads!$S$25,
IFERROR(Overheads!$O$50*AP798,0)
+IFERROR(Overheads!S$60*(AP798/Overheads!S$66),0))</f>
        <v>0</v>
      </c>
      <c r="BE798" s="215">
        <f ca="1">IF($AE798=FALSE,AQ798*Overheads!$S$25,
IFERROR(Overheads!$O$50*AQ798,0)
+IFERROR(Overheads!T$60*(AQ798/Overheads!T$66),0))</f>
        <v>0</v>
      </c>
      <c r="BF798" s="215">
        <f ca="1">IF($AE798=FALSE,AR798*Overheads!$S$25,
IFERROR(Overheads!$O$50*AR798,0)
+IFERROR(Overheads!U$60*(AR798/Overheads!U$66),0))</f>
        <v>0</v>
      </c>
      <c r="BG798" s="155">
        <f t="shared" ca="1" si="572"/>
        <v>0</v>
      </c>
      <c r="BH798" s="165"/>
      <c r="BI798" s="215">
        <f t="shared" ca="1" si="573"/>
        <v>0</v>
      </c>
      <c r="BJ798" s="215">
        <f t="shared" ca="1" si="539"/>
        <v>0</v>
      </c>
      <c r="BK798" s="215">
        <f t="shared" ca="1" si="540"/>
        <v>0</v>
      </c>
      <c r="BL798" s="215">
        <f t="shared" ca="1" si="541"/>
        <v>0</v>
      </c>
      <c r="BM798" s="215">
        <f t="shared" ca="1" si="542"/>
        <v>0</v>
      </c>
      <c r="BN798" s="155">
        <f t="shared" ca="1" si="574"/>
        <v>0</v>
      </c>
      <c r="BO798" s="165"/>
      <c r="BP798" s="187" cm="1">
        <f t="array" ref="BP798">IFERROR(IF($X798=$X797,BP797,INDEX(Forecast_Capex_Input!AC$12:AC$286,$X798)),0)</f>
        <v>0</v>
      </c>
      <c r="BQ798" s="187" cm="1">
        <f t="array" ref="BQ798">IFERROR(IF($X798=$X797,BQ797,INDEX(Forecast_Capex_Input!AD$12:AD$286,$X798)),0)</f>
        <v>0</v>
      </c>
      <c r="BR798" s="187" cm="1">
        <f t="array" ref="BR798">IFERROR(IF($X798=$X797,BR797,INDEX(Forecast_Capex_Input!AE$12:AE$286,$X798)),0)</f>
        <v>0</v>
      </c>
      <c r="BS798" s="187" cm="1">
        <f t="array" ref="BS798">IFERROR(IF($X798=$X797,BS797,INDEX(Forecast_Capex_Input!AF$12:AF$286,$X798)),0)</f>
        <v>0</v>
      </c>
      <c r="BT798" s="187" cm="1">
        <f t="array" ref="BT798">IFERROR(IF($X798=$X797,BT797,INDEX(Forecast_Capex_Input!AG$12:AG$286,$X798)),0)</f>
        <v>0</v>
      </c>
      <c r="BU798" s="165"/>
      <c r="BV798" s="215">
        <f t="shared" si="543"/>
        <v>0</v>
      </c>
      <c r="BW798" s="215">
        <f t="shared" si="544"/>
        <v>0</v>
      </c>
      <c r="BX798" s="215">
        <f t="shared" si="545"/>
        <v>0</v>
      </c>
      <c r="BY798" s="215">
        <f t="shared" si="546"/>
        <v>0</v>
      </c>
      <c r="BZ798" s="215">
        <f t="shared" si="547"/>
        <v>0</v>
      </c>
      <c r="CA798" s="155">
        <f t="shared" si="575"/>
        <v>0</v>
      </c>
      <c r="CB798" s="165"/>
      <c r="CC798" s="215">
        <f t="shared" si="548"/>
        <v>0</v>
      </c>
      <c r="CD798" s="215">
        <f t="shared" si="549"/>
        <v>0</v>
      </c>
      <c r="CE798" s="215">
        <f t="shared" si="550"/>
        <v>0</v>
      </c>
      <c r="CF798" s="215">
        <f t="shared" si="551"/>
        <v>0</v>
      </c>
      <c r="CG798" s="215">
        <f t="shared" si="552"/>
        <v>0</v>
      </c>
      <c r="CH798" s="155">
        <f t="shared" si="576"/>
        <v>0</v>
      </c>
      <c r="CI798" s="165"/>
      <c r="CJ798" s="215">
        <f t="shared" si="553"/>
        <v>0</v>
      </c>
      <c r="CK798" s="215">
        <f t="shared" si="554"/>
        <v>0</v>
      </c>
      <c r="CL798" s="215">
        <f t="shared" si="555"/>
        <v>0</v>
      </c>
      <c r="CM798" s="215">
        <f t="shared" si="556"/>
        <v>0</v>
      </c>
      <c r="CN798" s="215">
        <f t="shared" si="557"/>
        <v>0</v>
      </c>
      <c r="CO798" s="155">
        <f t="shared" si="577"/>
        <v>0</v>
      </c>
      <c r="CP798" s="165"/>
      <c r="CQ798" s="223">
        <f t="shared" si="558"/>
        <v>0</v>
      </c>
      <c r="CR798" s="223">
        <f t="shared" si="559"/>
        <v>0</v>
      </c>
      <c r="CS798" s="223">
        <f t="shared" si="560"/>
        <v>0</v>
      </c>
      <c r="CT798" s="223">
        <f t="shared" si="561"/>
        <v>0</v>
      </c>
      <c r="CU798" s="223">
        <f t="shared" si="562"/>
        <v>0</v>
      </c>
      <c r="CV798" s="155">
        <f t="shared" si="578"/>
        <v>0</v>
      </c>
      <c r="CW798" s="165"/>
      <c r="CX798" s="215">
        <f t="shared" si="579"/>
        <v>0</v>
      </c>
      <c r="CY798" s="215">
        <f t="shared" si="563"/>
        <v>0</v>
      </c>
      <c r="CZ798" s="215">
        <f t="shared" si="564"/>
        <v>0</v>
      </c>
      <c r="DA798" s="215">
        <f t="shared" si="565"/>
        <v>0</v>
      </c>
      <c r="DB798" s="215">
        <f t="shared" si="566"/>
        <v>0</v>
      </c>
      <c r="DC798" s="155">
        <f t="shared" si="580"/>
        <v>0</v>
      </c>
      <c r="DD798" s="165"/>
      <c r="DE798" s="188" t="b" cm="1">
        <f t="array" aca="1" ref="DE798" ca="1">OR($G798=Forecast_Capex_Input!$BF$8:$BF$10)</f>
        <v>0</v>
      </c>
      <c r="DF798" s="188" cm="1">
        <f t="array" aca="1" ref="DF798" ca="1">IFERROR(INDEX(Forecast_Capex_Input!BG$12:BG$286,$X798)
*(INDEX(Forecast_Capex_Input!$H$12:$H$286,$X798)=Repex),0)
*$DE798</f>
        <v>0</v>
      </c>
      <c r="DG798" s="188" cm="1">
        <f t="array" aca="1" ref="DG798" ca="1">IFERROR(INDEX(Forecast_Capex_Input!BH$12:BH$286,$X798)
*(INDEX(Forecast_Capex_Input!$H$12:$H$286,$X798)=Repex),0)
*$DE798</f>
        <v>0</v>
      </c>
      <c r="DH798" s="188" cm="1">
        <f t="array" aca="1" ref="DH798" ca="1">IFERROR(INDEX(Forecast_Capex_Input!BI$12:BI$286,$X798)
*(INDEX(Forecast_Capex_Input!$H$12:$H$286,$X798)=Repex),0)
*$DE798</f>
        <v>0</v>
      </c>
      <c r="DI798" s="188" cm="1">
        <f t="array" aca="1" ref="DI798" ca="1">IFERROR(INDEX(Forecast_Capex_Input!BJ$12:BJ$286,$X798)
*(INDEX(Forecast_Capex_Input!$H$12:$H$286,$X798)=Repex),0)
*$DE798</f>
        <v>0</v>
      </c>
      <c r="DJ798" s="188" cm="1">
        <f t="array" aca="1" ref="DJ798" ca="1">IFERROR(INDEX(Forecast_Capex_Input!BK$12:BK$286,$X798)
*(INDEX(Forecast_Capex_Input!$H$12:$H$286,$X798)=Repex),0)
*$DE798</f>
        <v>0</v>
      </c>
      <c r="DK798" s="188" cm="1">
        <f t="array" aca="1" ref="DK798" ca="1">IFERROR(INDEX(Forecast_Capex_Input!BL$12:BL$286,$X798)
*(INDEX(Forecast_Capex_Input!$H$12:$H$286,$X798)=Repex),0)
*$DE798</f>
        <v>0</v>
      </c>
      <c r="DL798" s="165"/>
      <c r="DM798" s="188" t="b" cm="1">
        <f t="array" aca="1" ref="DM798" ca="1">OR($G798=Forecast_Capex_Input!$BN$8:$BN$9)</f>
        <v>0</v>
      </c>
      <c r="DN798" s="188" cm="1">
        <f t="array" aca="1" ref="DN798" ca="1">IFERROR(INDEX(Forecast_Capex_Input!BO$12:BO$286,$X798)
*(INDEX(Forecast_Capex_Input!$H$12:$H$286,$X798)=Repex),0)
*$DM798</f>
        <v>0</v>
      </c>
      <c r="DO798" s="188" cm="1">
        <f t="array" aca="1" ref="DO798" ca="1">IFERROR(INDEX(Forecast_Capex_Input!BP$12:BP$286,$X798)
*(INDEX(Forecast_Capex_Input!$H$12:$H$286,$X798)=Repex),0)
*$DM798</f>
        <v>0</v>
      </c>
      <c r="DP798" s="188" cm="1">
        <f t="array" aca="1" ref="DP798" ca="1">IFERROR(INDEX(Forecast_Capex_Input!BQ$12:BQ$286,$X798)
*(INDEX(Forecast_Capex_Input!$H$12:$H$286,$X798)=Repex),0)
*$DM798</f>
        <v>0</v>
      </c>
      <c r="DQ798" s="188" cm="1">
        <f t="array" aca="1" ref="DQ798" ca="1">IFERROR(INDEX(Forecast_Capex_Input!BR$12:BR$286,$X798)
*(INDEX(Forecast_Capex_Input!$H$12:$H$286,$X798)=Repex),0)
*$DM798</f>
        <v>0</v>
      </c>
      <c r="DR798" s="188" cm="1">
        <f t="array" aca="1" ref="DR798" ca="1">IFERROR(INDEX(Forecast_Capex_Input!BS$12:BS$286,$X798)
*(INDEX(Forecast_Capex_Input!$H$12:$H$286,$X798)=Repex),0)
*$DM798</f>
        <v>0</v>
      </c>
      <c r="DS798" s="165"/>
      <c r="DT798" s="188" t="b" cm="1">
        <f t="array" aca="1" ref="DT798" ca="1">OR($G798=Forecast_Capex_Input!$BU$8:$BU$10)</f>
        <v>0</v>
      </c>
      <c r="DU798" s="188" cm="1">
        <f t="array" aca="1" ref="DU798" ca="1">IFERROR(INDEX(Forecast_Capex_Input!BV$12:BV$286,$X798)
*(INDEX(Forecast_Capex_Input!$H$12:$H$286,$X798)=Repex),0)
*$DT798</f>
        <v>0</v>
      </c>
      <c r="DV798" s="188" cm="1">
        <f t="array" aca="1" ref="DV798" ca="1">IFERROR(INDEX(Forecast_Capex_Input!BW$12:BW$286,$X798)
*(INDEX(Forecast_Capex_Input!$H$12:$H$286,$X798)=Repex),0)
*$DT798</f>
        <v>0</v>
      </c>
      <c r="DW798" s="188" cm="1">
        <f t="array" aca="1" ref="DW798" ca="1">IFERROR(INDEX(Forecast_Capex_Input!BX$12:BX$286,$X798)
*(INDEX(Forecast_Capex_Input!$H$12:$H$286,$X798)=Repex),0)
*$DT798</f>
        <v>0</v>
      </c>
      <c r="DX798" s="188" cm="1">
        <f t="array" aca="1" ref="DX798" ca="1">IFERROR(INDEX(Forecast_Capex_Input!BY$12:BY$286,$X798)
*(INDEX(Forecast_Capex_Input!$H$12:$H$286,$X798)=Repex),0)
*$DT798</f>
        <v>0</v>
      </c>
      <c r="DY798" s="188" cm="1">
        <f t="array" aca="1" ref="DY798" ca="1">IFERROR(INDEX(Forecast_Capex_Input!BZ$12:BZ$286,$X798)
*(INDEX(Forecast_Capex_Input!$H$12:$H$286,$X798)=Repex),0)
*$DT798</f>
        <v>0</v>
      </c>
      <c r="DZ798" s="188" cm="1">
        <f t="array" aca="1" ref="DZ798" ca="1">IFERROR(INDEX(Forecast_Capex_Input!CA$12:CA$286,$X798)
*(INDEX(Forecast_Capex_Input!$H$12:$H$286,$X798)=Repex),0)
*$DT798</f>
        <v>0</v>
      </c>
      <c r="EA798" s="188" cm="1">
        <f t="array" aca="1" ref="EA798" ca="1">IFERROR(INDEX(Forecast_Capex_Input!CB$12:CB$286,$X798)
*(INDEX(Forecast_Capex_Input!$H$12:$H$286,$X798)=Repex),0)
*$DT798</f>
        <v>0</v>
      </c>
      <c r="EB798" s="188" cm="1">
        <f t="array" aca="1" ref="EB798" ca="1">IFERROR(INDEX(Forecast_Capex_Input!CC$12:CC$286,$X798)
*(INDEX(Forecast_Capex_Input!$H$12:$H$286,$X798)=Repex),0)
*$DT798</f>
        <v>0</v>
      </c>
      <c r="EC798" s="165"/>
      <c r="ED798" s="226" t="str">
        <f t="shared" si="567"/>
        <v>N/A</v>
      </c>
      <c r="EE798" s="174" t="s">
        <v>15</v>
      </c>
    </row>
    <row r="799" spans="3:135" x14ac:dyDescent="0.2">
      <c r="C799" s="174">
        <f t="shared" si="568"/>
        <v>789</v>
      </c>
      <c r="D799" s="167" t="str" cm="1">
        <f t="array" ref="D799">IFERROR(INDEX(Forecast_Capex_Input!$D$12:$D$286,$X799),NA)</f>
        <v>N/A</v>
      </c>
      <c r="E799" s="172" t="str" cm="1">
        <f t="array" ref="E799">IF($X799=NA,NA,INDEX(Forecast_Capex_Input!$E$12:$E$286,$X799))</f>
        <v>N/A</v>
      </c>
      <c r="F799" s="167" t="str" cm="1">
        <f t="array" aca="1" ref="F799" ca="1">IFERROR(INDEX(General!$E$25:$E$26,$Y799),NA)</f>
        <v>N/A</v>
      </c>
      <c r="G799" s="167" t="str" cm="1">
        <f t="array" aca="1" ref="G799" ca="1">IFERROR(INDEX(Forecast_Capex_Input!$AI$11:$BB$11,$AA799),NA)</f>
        <v>N/A</v>
      </c>
      <c r="H799" s="189" t="str" cm="1">
        <f t="array" aca="1" ref="H799" ca="1">IFERROR(INDEX(Forecast_Capex_Input!$AI$12:$BB$286,$X799,$AA799),NA)</f>
        <v>N/A</v>
      </c>
      <c r="I799" s="199" t="str" cm="1">
        <f t="array" ref="I799">IFERROR(INDEX(Forecast_Capex_Input!$F$12:$F$286,$X799),NA)</f>
        <v>N/A</v>
      </c>
      <c r="J799" s="199" t="str" cm="1">
        <f t="array" ref="J799">IFERROR(INDEX(Forecast_Capex_Input!G$12:G$286,$X799),NA)</f>
        <v>N/A</v>
      </c>
      <c r="K799" s="199" t="str" cm="1">
        <f t="array" ref="K799">IFERROR(INDEX(Forecast_Capex_Input!H$12:H$286,$X799),NA)</f>
        <v>N/A</v>
      </c>
      <c r="L799" s="199" t="str" cm="1">
        <f t="array" ref="L799">IFERROR(INDEX(Forecast_Capex_Input!I$12:I$286,$X799),NA)</f>
        <v>N/A</v>
      </c>
      <c r="M799" s="199" t="str" cm="1">
        <f t="array" ref="M799">IFERROR(INDEX(Forecast_Capex_Input!J$12:J$286,$X799),NA)</f>
        <v>N/A</v>
      </c>
      <c r="N799" s="199" t="str" cm="1">
        <f t="array" ref="N799">IFERROR(INDEX(Forecast_Capex_Input!K$12:K$286,$X799),NA)</f>
        <v>N/A</v>
      </c>
      <c r="O799" s="199" t="str" cm="1">
        <f t="array" ref="O799">IFERROR(INDEX(Forecast_Capex_Input!L$12:L$286,$X799),NA)</f>
        <v>N/A</v>
      </c>
      <c r="P799" s="199" t="str" cm="1">
        <f t="array" ref="P799">IFERROR(INDEX(Forecast_Capex_Input!M$12:M$286,$X799),NA)</f>
        <v>N/A</v>
      </c>
      <c r="Q799" s="172" t="str" cm="1">
        <f t="array" ref="Q799">IFERROR(INDEX(Forecast_Capex_Input!N$12:N$286,$X799),NA)</f>
        <v>N/A</v>
      </c>
      <c r="R799" s="265" cm="1">
        <f t="array" ref="R799">IFERROR(INDEX(Forecast_Capex_Input!O$12:O$286,$X799),0)</f>
        <v>0</v>
      </c>
      <c r="S799" s="172" cm="1">
        <f t="array" ref="S799">IFERROR(INDEX(Forecast_Capex_Input!P$12:P$286,$X799),0)</f>
        <v>0</v>
      </c>
      <c r="T799" s="199" t="str" cm="1">
        <f t="array" aca="1" ref="T799" ca="1">IFERROR(INDEX(General!$K$84:$K$103,$AA799),NA)</f>
        <v>N/A</v>
      </c>
      <c r="U799" s="188" cm="1">
        <f t="array" aca="1" ref="U799" ca="1">IFERROR(
IF($F799=General!$E$25,INDEX(Forecast_Capex_Input!S$12:S$286,$X799),
INDEX(Forecast_Capex_Input!T$12:T$286,$X799)),0)</f>
        <v>0</v>
      </c>
      <c r="V799" s="222" t="b">
        <f>IFERROR(INDEX(Overheads!$T$19:$T$26,MATCH($I799,Overheads!$E$19:$E$26,0)),FALSE)</f>
        <v>0</v>
      </c>
      <c r="W799" s="165"/>
      <c r="X799" s="174" t="str">
        <f>IFERROR(
IF(MATCH($C799,Forecast_Capex_Input!$CI$12:$CI$286,1)+1&gt;MAX(Forecast_Capex_Input!$C$12:$C$286),NA,
MATCH($C799,Forecast_Capex_Input!$CI$12:$CI$286,1)+1),1)</f>
        <v>N/A</v>
      </c>
      <c r="Y799" s="174" t="str" cm="1">
        <f t="array" aca="1" ref="Y799" ca="1">IFERROR(
IF(X798&lt;&gt;X799,1,
IF(COUNTIF(OFFSET(Y798,0,0,-INDEX(Forecast_Capex_Input!$CG$12:$CG$286,$X799)),Y798)=INDEX(Forecast_Capex_Input!$CG$12:$CG$286,$X799),Y798+1,Y798)),NA)</f>
        <v>N/A</v>
      </c>
      <c r="Z799" s="174" t="str" cm="1">
        <f t="array" ref="Z799">IFERROR($C799-IF($X799=1,1,INDEX(Forecast_Capex_Input!$CI$12:$CI$286,$X799-1))+1,NA)</f>
        <v>N/A</v>
      </c>
      <c r="AA799" s="174" t="str" cm="1">
        <f t="array" aca="1" ref="AA799" ca="1">IFERROR(IF(Y799=1,
INDEX(Forecast_Capex_Input!$AI$10:$BB$10,SMALL(IF(INDEX(Forecast_Capex_Input!$AI$12:$BB$286,$X799,0)&gt;0,COLUMN(Forecast_Capex_Input!$AI$10:$BB$10)-COLUMN(Forecast_Capex_Input!$AI$12)+1),ROWS(OFFSET(AA798,0,0,-$Z799)))),
OFFSET(AA798,-INDEX(Forecast_Capex_Input!$CG$12:$CG$286,$X799)+1,0)),NA)</f>
        <v>N/A</v>
      </c>
      <c r="AB799" s="174" t="str">
        <f t="shared" ca="1" si="537"/>
        <v>N/A</v>
      </c>
      <c r="AC799" s="222" t="b">
        <f t="shared" si="569"/>
        <v>0</v>
      </c>
      <c r="AD799" s="220" t="b">
        <v>0</v>
      </c>
      <c r="AE799" s="222" t="b">
        <f t="shared" si="538"/>
        <v>1</v>
      </c>
      <c r="AF799" s="165"/>
      <c r="AG799" s="215">
        <v>0</v>
      </c>
      <c r="AH799" s="215">
        <v>0</v>
      </c>
      <c r="AI799" s="215">
        <v>0</v>
      </c>
      <c r="AJ799" s="215">
        <v>0</v>
      </c>
      <c r="AK799" s="215">
        <v>0</v>
      </c>
      <c r="AL799" s="155">
        <v>0</v>
      </c>
      <c r="AM799" s="165"/>
      <c r="AN799" s="215" cm="1">
        <f t="array" aca="1" ref="AN799" ca="1">IFERROR(INDEX(General!O$33:O$34,$AB799)
*AG799,0)</f>
        <v>0</v>
      </c>
      <c r="AO799" s="215" cm="1">
        <f t="array" aca="1" ref="AO799" ca="1">IFERROR(INDEX(General!P$33:P$34,$AB799)
*AH799,0)</f>
        <v>0</v>
      </c>
      <c r="AP799" s="215" cm="1">
        <f t="array" aca="1" ref="AP799" ca="1">IFERROR(INDEX(General!Q$33:Q$34,$AB799)
*AI799,0)</f>
        <v>0</v>
      </c>
      <c r="AQ799" s="215" cm="1">
        <f t="array" aca="1" ref="AQ799" ca="1">IFERROR(INDEX(General!R$33:R$34,$AB799)
*AJ799,0)</f>
        <v>0</v>
      </c>
      <c r="AR799" s="215" cm="1">
        <f t="array" aca="1" ref="AR799" ca="1">IFERROR(INDEX(General!S$33:S$34,$AB799)
*AK799,0)</f>
        <v>0</v>
      </c>
      <c r="AS799" s="155">
        <f t="shared" ca="1" si="570"/>
        <v>0</v>
      </c>
      <c r="AT799" s="165"/>
      <c r="AU799" s="215">
        <f ca="1">IF($AE799=FALSE,AN799*Overheads!$R$24*$V799,
IFERROR(Overheads!$O$49*$V799*AN799,0)
+IFERROR(Overheads!Q$59*$V799*(AN799/Overheads!Q$68),0))</f>
        <v>0</v>
      </c>
      <c r="AV799" s="215">
        <f ca="1">IF($AE799=FALSE,AO799*Overheads!$R$24*$V799,
IFERROR(Overheads!$O$49*$V799*AO799,0)
+IFERROR(Overheads!R$59*$V799*(AO799/Overheads!R$68),0))</f>
        <v>0</v>
      </c>
      <c r="AW799" s="215">
        <f ca="1">IF($AE799=FALSE,AP799*Overheads!$R$24*$V799,
IFERROR(Overheads!$O$49*$V799*AP799,0)
+IFERROR(Overheads!S$59*$V799*(AP799/Overheads!S$68),0))</f>
        <v>0</v>
      </c>
      <c r="AX799" s="215">
        <f ca="1">IF($AE799=FALSE,AQ799*Overheads!$R$24*$V799,
IFERROR(Overheads!$O$49*$V799*AQ799,0)
+IFERROR(Overheads!T$59*$V799*(AQ799/Overheads!T$68),0))</f>
        <v>0</v>
      </c>
      <c r="AY799" s="215">
        <f ca="1">IF($AE799=FALSE,AR799*Overheads!$R$24*$V799,
IFERROR(Overheads!$O$49*$V799*AR799,0)
+IFERROR(Overheads!U$59*$V799*(AR799/Overheads!U$68),0))</f>
        <v>0</v>
      </c>
      <c r="AZ799" s="155">
        <f t="shared" ca="1" si="571"/>
        <v>0</v>
      </c>
      <c r="BA799" s="165"/>
      <c r="BB799" s="215">
        <f ca="1">IF($AE799=FALSE,AN799*Overheads!$S$25,
IFERROR(Overheads!$O$50*AN799,0)
+IFERROR(Overheads!Q$60*(AN799/Overheads!Q$66),0))</f>
        <v>0</v>
      </c>
      <c r="BC799" s="215">
        <f ca="1">IF($AE799=FALSE,AO799*Overheads!$S$25,
IFERROR(Overheads!$O$50*AO799,0)
+IFERROR(Overheads!R$60*(AO799/Overheads!R$66),0))</f>
        <v>0</v>
      </c>
      <c r="BD799" s="215">
        <f ca="1">IF($AE799=FALSE,AP799*Overheads!$S$25,
IFERROR(Overheads!$O$50*AP799,0)
+IFERROR(Overheads!S$60*(AP799/Overheads!S$66),0))</f>
        <v>0</v>
      </c>
      <c r="BE799" s="215">
        <f ca="1">IF($AE799=FALSE,AQ799*Overheads!$S$25,
IFERROR(Overheads!$O$50*AQ799,0)
+IFERROR(Overheads!T$60*(AQ799/Overheads!T$66),0))</f>
        <v>0</v>
      </c>
      <c r="BF799" s="215">
        <f ca="1">IF($AE799=FALSE,AR799*Overheads!$S$25,
IFERROR(Overheads!$O$50*AR799,0)
+IFERROR(Overheads!U$60*(AR799/Overheads!U$66),0))</f>
        <v>0</v>
      </c>
      <c r="BG799" s="155">
        <f t="shared" ca="1" si="572"/>
        <v>0</v>
      </c>
      <c r="BH799" s="165"/>
      <c r="BI799" s="215">
        <f t="shared" ca="1" si="573"/>
        <v>0</v>
      </c>
      <c r="BJ799" s="215">
        <f t="shared" ca="1" si="539"/>
        <v>0</v>
      </c>
      <c r="BK799" s="215">
        <f t="shared" ca="1" si="540"/>
        <v>0</v>
      </c>
      <c r="BL799" s="215">
        <f t="shared" ca="1" si="541"/>
        <v>0</v>
      </c>
      <c r="BM799" s="215">
        <f t="shared" ca="1" si="542"/>
        <v>0</v>
      </c>
      <c r="BN799" s="155">
        <f t="shared" ca="1" si="574"/>
        <v>0</v>
      </c>
      <c r="BO799" s="165"/>
      <c r="BP799" s="187" cm="1">
        <f t="array" ref="BP799">IFERROR(IF($X799=$X798,BP798,INDEX(Forecast_Capex_Input!AC$12:AC$286,$X799)),0)</f>
        <v>0</v>
      </c>
      <c r="BQ799" s="187" cm="1">
        <f t="array" ref="BQ799">IFERROR(IF($X799=$X798,BQ798,INDEX(Forecast_Capex_Input!AD$12:AD$286,$X799)),0)</f>
        <v>0</v>
      </c>
      <c r="BR799" s="187" cm="1">
        <f t="array" ref="BR799">IFERROR(IF($X799=$X798,BR798,INDEX(Forecast_Capex_Input!AE$12:AE$286,$X799)),0)</f>
        <v>0</v>
      </c>
      <c r="BS799" s="187" cm="1">
        <f t="array" ref="BS799">IFERROR(IF($X799=$X798,BS798,INDEX(Forecast_Capex_Input!AF$12:AF$286,$X799)),0)</f>
        <v>0</v>
      </c>
      <c r="BT799" s="187" cm="1">
        <f t="array" ref="BT799">IFERROR(IF($X799=$X798,BT798,INDEX(Forecast_Capex_Input!AG$12:AG$286,$X799)),0)</f>
        <v>0</v>
      </c>
      <c r="BU799" s="165"/>
      <c r="BV799" s="215">
        <f t="shared" si="543"/>
        <v>0</v>
      </c>
      <c r="BW799" s="215">
        <f t="shared" si="544"/>
        <v>0</v>
      </c>
      <c r="BX799" s="215">
        <f t="shared" si="545"/>
        <v>0</v>
      </c>
      <c r="BY799" s="215">
        <f t="shared" si="546"/>
        <v>0</v>
      </c>
      <c r="BZ799" s="215">
        <f t="shared" si="547"/>
        <v>0</v>
      </c>
      <c r="CA799" s="155">
        <f t="shared" si="575"/>
        <v>0</v>
      </c>
      <c r="CB799" s="165"/>
      <c r="CC799" s="215">
        <f t="shared" si="548"/>
        <v>0</v>
      </c>
      <c r="CD799" s="215">
        <f t="shared" si="549"/>
        <v>0</v>
      </c>
      <c r="CE799" s="215">
        <f t="shared" si="550"/>
        <v>0</v>
      </c>
      <c r="CF799" s="215">
        <f t="shared" si="551"/>
        <v>0</v>
      </c>
      <c r="CG799" s="215">
        <f t="shared" si="552"/>
        <v>0</v>
      </c>
      <c r="CH799" s="155">
        <f t="shared" si="576"/>
        <v>0</v>
      </c>
      <c r="CI799" s="165"/>
      <c r="CJ799" s="215">
        <f t="shared" si="553"/>
        <v>0</v>
      </c>
      <c r="CK799" s="215">
        <f t="shared" si="554"/>
        <v>0</v>
      </c>
      <c r="CL799" s="215">
        <f t="shared" si="555"/>
        <v>0</v>
      </c>
      <c r="CM799" s="215">
        <f t="shared" si="556"/>
        <v>0</v>
      </c>
      <c r="CN799" s="215">
        <f t="shared" si="557"/>
        <v>0</v>
      </c>
      <c r="CO799" s="155">
        <f t="shared" si="577"/>
        <v>0</v>
      </c>
      <c r="CP799" s="165"/>
      <c r="CQ799" s="223">
        <f t="shared" si="558"/>
        <v>0</v>
      </c>
      <c r="CR799" s="223">
        <f t="shared" si="559"/>
        <v>0</v>
      </c>
      <c r="CS799" s="223">
        <f t="shared" si="560"/>
        <v>0</v>
      </c>
      <c r="CT799" s="223">
        <f t="shared" si="561"/>
        <v>0</v>
      </c>
      <c r="CU799" s="223">
        <f t="shared" si="562"/>
        <v>0</v>
      </c>
      <c r="CV799" s="155">
        <f t="shared" si="578"/>
        <v>0</v>
      </c>
      <c r="CW799" s="165"/>
      <c r="CX799" s="215">
        <f t="shared" si="579"/>
        <v>0</v>
      </c>
      <c r="CY799" s="215">
        <f t="shared" si="563"/>
        <v>0</v>
      </c>
      <c r="CZ799" s="215">
        <f t="shared" si="564"/>
        <v>0</v>
      </c>
      <c r="DA799" s="215">
        <f t="shared" si="565"/>
        <v>0</v>
      </c>
      <c r="DB799" s="215">
        <f t="shared" si="566"/>
        <v>0</v>
      </c>
      <c r="DC799" s="155">
        <f t="shared" si="580"/>
        <v>0</v>
      </c>
      <c r="DD799" s="165"/>
      <c r="DE799" s="188" t="b" cm="1">
        <f t="array" aca="1" ref="DE799" ca="1">OR($G799=Forecast_Capex_Input!$BF$8:$BF$10)</f>
        <v>0</v>
      </c>
      <c r="DF799" s="188" cm="1">
        <f t="array" aca="1" ref="DF799" ca="1">IFERROR(INDEX(Forecast_Capex_Input!BG$12:BG$286,$X799)
*(INDEX(Forecast_Capex_Input!$H$12:$H$286,$X799)=Repex),0)
*$DE799</f>
        <v>0</v>
      </c>
      <c r="DG799" s="188" cm="1">
        <f t="array" aca="1" ref="DG799" ca="1">IFERROR(INDEX(Forecast_Capex_Input!BH$12:BH$286,$X799)
*(INDEX(Forecast_Capex_Input!$H$12:$H$286,$X799)=Repex),0)
*$DE799</f>
        <v>0</v>
      </c>
      <c r="DH799" s="188" cm="1">
        <f t="array" aca="1" ref="DH799" ca="1">IFERROR(INDEX(Forecast_Capex_Input!BI$12:BI$286,$X799)
*(INDEX(Forecast_Capex_Input!$H$12:$H$286,$X799)=Repex),0)
*$DE799</f>
        <v>0</v>
      </c>
      <c r="DI799" s="188" cm="1">
        <f t="array" aca="1" ref="DI799" ca="1">IFERROR(INDEX(Forecast_Capex_Input!BJ$12:BJ$286,$X799)
*(INDEX(Forecast_Capex_Input!$H$12:$H$286,$X799)=Repex),0)
*$DE799</f>
        <v>0</v>
      </c>
      <c r="DJ799" s="188" cm="1">
        <f t="array" aca="1" ref="DJ799" ca="1">IFERROR(INDEX(Forecast_Capex_Input!BK$12:BK$286,$X799)
*(INDEX(Forecast_Capex_Input!$H$12:$H$286,$X799)=Repex),0)
*$DE799</f>
        <v>0</v>
      </c>
      <c r="DK799" s="188" cm="1">
        <f t="array" aca="1" ref="DK799" ca="1">IFERROR(INDEX(Forecast_Capex_Input!BL$12:BL$286,$X799)
*(INDEX(Forecast_Capex_Input!$H$12:$H$286,$X799)=Repex),0)
*$DE799</f>
        <v>0</v>
      </c>
      <c r="DL799" s="165"/>
      <c r="DM799" s="188" t="b" cm="1">
        <f t="array" aca="1" ref="DM799" ca="1">OR($G799=Forecast_Capex_Input!$BN$8:$BN$9)</f>
        <v>0</v>
      </c>
      <c r="DN799" s="188" cm="1">
        <f t="array" aca="1" ref="DN799" ca="1">IFERROR(INDEX(Forecast_Capex_Input!BO$12:BO$286,$X799)
*(INDEX(Forecast_Capex_Input!$H$12:$H$286,$X799)=Repex),0)
*$DM799</f>
        <v>0</v>
      </c>
      <c r="DO799" s="188" cm="1">
        <f t="array" aca="1" ref="DO799" ca="1">IFERROR(INDEX(Forecast_Capex_Input!BP$12:BP$286,$X799)
*(INDEX(Forecast_Capex_Input!$H$12:$H$286,$X799)=Repex),0)
*$DM799</f>
        <v>0</v>
      </c>
      <c r="DP799" s="188" cm="1">
        <f t="array" aca="1" ref="DP799" ca="1">IFERROR(INDEX(Forecast_Capex_Input!BQ$12:BQ$286,$X799)
*(INDEX(Forecast_Capex_Input!$H$12:$H$286,$X799)=Repex),0)
*$DM799</f>
        <v>0</v>
      </c>
      <c r="DQ799" s="188" cm="1">
        <f t="array" aca="1" ref="DQ799" ca="1">IFERROR(INDEX(Forecast_Capex_Input!BR$12:BR$286,$X799)
*(INDEX(Forecast_Capex_Input!$H$12:$H$286,$X799)=Repex),0)
*$DM799</f>
        <v>0</v>
      </c>
      <c r="DR799" s="188" cm="1">
        <f t="array" aca="1" ref="DR799" ca="1">IFERROR(INDEX(Forecast_Capex_Input!BS$12:BS$286,$X799)
*(INDEX(Forecast_Capex_Input!$H$12:$H$286,$X799)=Repex),0)
*$DM799</f>
        <v>0</v>
      </c>
      <c r="DS799" s="165"/>
      <c r="DT799" s="188" t="b" cm="1">
        <f t="array" aca="1" ref="DT799" ca="1">OR($G799=Forecast_Capex_Input!$BU$8:$BU$10)</f>
        <v>0</v>
      </c>
      <c r="DU799" s="188" cm="1">
        <f t="array" aca="1" ref="DU799" ca="1">IFERROR(INDEX(Forecast_Capex_Input!BV$12:BV$286,$X799)
*(INDEX(Forecast_Capex_Input!$H$12:$H$286,$X799)=Repex),0)
*$DT799</f>
        <v>0</v>
      </c>
      <c r="DV799" s="188" cm="1">
        <f t="array" aca="1" ref="DV799" ca="1">IFERROR(INDEX(Forecast_Capex_Input!BW$12:BW$286,$X799)
*(INDEX(Forecast_Capex_Input!$H$12:$H$286,$X799)=Repex),0)
*$DT799</f>
        <v>0</v>
      </c>
      <c r="DW799" s="188" cm="1">
        <f t="array" aca="1" ref="DW799" ca="1">IFERROR(INDEX(Forecast_Capex_Input!BX$12:BX$286,$X799)
*(INDEX(Forecast_Capex_Input!$H$12:$H$286,$X799)=Repex),0)
*$DT799</f>
        <v>0</v>
      </c>
      <c r="DX799" s="188" cm="1">
        <f t="array" aca="1" ref="DX799" ca="1">IFERROR(INDEX(Forecast_Capex_Input!BY$12:BY$286,$X799)
*(INDEX(Forecast_Capex_Input!$H$12:$H$286,$X799)=Repex),0)
*$DT799</f>
        <v>0</v>
      </c>
      <c r="DY799" s="188" cm="1">
        <f t="array" aca="1" ref="DY799" ca="1">IFERROR(INDEX(Forecast_Capex_Input!BZ$12:BZ$286,$X799)
*(INDEX(Forecast_Capex_Input!$H$12:$H$286,$X799)=Repex),0)
*$DT799</f>
        <v>0</v>
      </c>
      <c r="DZ799" s="188" cm="1">
        <f t="array" aca="1" ref="DZ799" ca="1">IFERROR(INDEX(Forecast_Capex_Input!CA$12:CA$286,$X799)
*(INDEX(Forecast_Capex_Input!$H$12:$H$286,$X799)=Repex),0)
*$DT799</f>
        <v>0</v>
      </c>
      <c r="EA799" s="188" cm="1">
        <f t="array" aca="1" ref="EA799" ca="1">IFERROR(INDEX(Forecast_Capex_Input!CB$12:CB$286,$X799)
*(INDEX(Forecast_Capex_Input!$H$12:$H$286,$X799)=Repex),0)
*$DT799</f>
        <v>0</v>
      </c>
      <c r="EB799" s="188" cm="1">
        <f t="array" aca="1" ref="EB799" ca="1">IFERROR(INDEX(Forecast_Capex_Input!CC$12:CC$286,$X799)
*(INDEX(Forecast_Capex_Input!$H$12:$H$286,$X799)=Repex),0)
*$DT799</f>
        <v>0</v>
      </c>
      <c r="EC799" s="165"/>
      <c r="ED799" s="226" t="str">
        <f t="shared" si="567"/>
        <v>N/A</v>
      </c>
      <c r="EE799" s="174" t="s">
        <v>15</v>
      </c>
    </row>
    <row r="800" spans="3:135" x14ac:dyDescent="0.2">
      <c r="C800" s="174">
        <f t="shared" si="568"/>
        <v>790</v>
      </c>
      <c r="D800" s="167" t="str" cm="1">
        <f t="array" ref="D800">IFERROR(INDEX(Forecast_Capex_Input!$D$12:$D$286,$X800),NA)</f>
        <v>N/A</v>
      </c>
      <c r="E800" s="172" t="str" cm="1">
        <f t="array" ref="E800">IF($X800=NA,NA,INDEX(Forecast_Capex_Input!$E$12:$E$286,$X800))</f>
        <v>N/A</v>
      </c>
      <c r="F800" s="167" t="str" cm="1">
        <f t="array" aca="1" ref="F800" ca="1">IFERROR(INDEX(General!$E$25:$E$26,$Y800),NA)</f>
        <v>N/A</v>
      </c>
      <c r="G800" s="167" t="str" cm="1">
        <f t="array" aca="1" ref="G800" ca="1">IFERROR(INDEX(Forecast_Capex_Input!$AI$11:$BB$11,$AA800),NA)</f>
        <v>N/A</v>
      </c>
      <c r="H800" s="189" t="str" cm="1">
        <f t="array" aca="1" ref="H800" ca="1">IFERROR(INDEX(Forecast_Capex_Input!$AI$12:$BB$286,$X800,$AA800),NA)</f>
        <v>N/A</v>
      </c>
      <c r="I800" s="199" t="str" cm="1">
        <f t="array" ref="I800">IFERROR(INDEX(Forecast_Capex_Input!$F$12:$F$286,$X800),NA)</f>
        <v>N/A</v>
      </c>
      <c r="J800" s="199" t="str" cm="1">
        <f t="array" ref="J800">IFERROR(INDEX(Forecast_Capex_Input!G$12:G$286,$X800),NA)</f>
        <v>N/A</v>
      </c>
      <c r="K800" s="199" t="str" cm="1">
        <f t="array" ref="K800">IFERROR(INDEX(Forecast_Capex_Input!H$12:H$286,$X800),NA)</f>
        <v>N/A</v>
      </c>
      <c r="L800" s="199" t="str" cm="1">
        <f t="array" ref="L800">IFERROR(INDEX(Forecast_Capex_Input!I$12:I$286,$X800),NA)</f>
        <v>N/A</v>
      </c>
      <c r="M800" s="199" t="str" cm="1">
        <f t="array" ref="M800">IFERROR(INDEX(Forecast_Capex_Input!J$12:J$286,$X800),NA)</f>
        <v>N/A</v>
      </c>
      <c r="N800" s="199" t="str" cm="1">
        <f t="array" ref="N800">IFERROR(INDEX(Forecast_Capex_Input!K$12:K$286,$X800),NA)</f>
        <v>N/A</v>
      </c>
      <c r="O800" s="199" t="str" cm="1">
        <f t="array" ref="O800">IFERROR(INDEX(Forecast_Capex_Input!L$12:L$286,$X800),NA)</f>
        <v>N/A</v>
      </c>
      <c r="P800" s="199" t="str" cm="1">
        <f t="array" ref="P800">IFERROR(INDEX(Forecast_Capex_Input!M$12:M$286,$X800),NA)</f>
        <v>N/A</v>
      </c>
      <c r="Q800" s="172" t="str" cm="1">
        <f t="array" ref="Q800">IFERROR(INDEX(Forecast_Capex_Input!N$12:N$286,$X800),NA)</f>
        <v>N/A</v>
      </c>
      <c r="R800" s="265" cm="1">
        <f t="array" ref="R800">IFERROR(INDEX(Forecast_Capex_Input!O$12:O$286,$X800),0)</f>
        <v>0</v>
      </c>
      <c r="S800" s="172" cm="1">
        <f t="array" ref="S800">IFERROR(INDEX(Forecast_Capex_Input!P$12:P$286,$X800),0)</f>
        <v>0</v>
      </c>
      <c r="T800" s="199" t="str" cm="1">
        <f t="array" aca="1" ref="T800" ca="1">IFERROR(INDEX(General!$K$84:$K$103,$AA800),NA)</f>
        <v>N/A</v>
      </c>
      <c r="U800" s="188" cm="1">
        <f t="array" aca="1" ref="U800" ca="1">IFERROR(
IF($F800=General!$E$25,INDEX(Forecast_Capex_Input!S$12:S$286,$X800),
INDEX(Forecast_Capex_Input!T$12:T$286,$X800)),0)</f>
        <v>0</v>
      </c>
      <c r="V800" s="222" t="b">
        <f>IFERROR(INDEX(Overheads!$T$19:$T$26,MATCH($I800,Overheads!$E$19:$E$26,0)),FALSE)</f>
        <v>0</v>
      </c>
      <c r="W800" s="165"/>
      <c r="X800" s="174" t="str">
        <f>IFERROR(
IF(MATCH($C800,Forecast_Capex_Input!$CI$12:$CI$286,1)+1&gt;MAX(Forecast_Capex_Input!$C$12:$C$286),NA,
MATCH($C800,Forecast_Capex_Input!$CI$12:$CI$286,1)+1),1)</f>
        <v>N/A</v>
      </c>
      <c r="Y800" s="174" t="str" cm="1">
        <f t="array" aca="1" ref="Y800" ca="1">IFERROR(
IF(X799&lt;&gt;X800,1,
IF(COUNTIF(OFFSET(Y799,0,0,-INDEX(Forecast_Capex_Input!$CG$12:$CG$286,$X800)),Y799)=INDEX(Forecast_Capex_Input!$CG$12:$CG$286,$X800),Y799+1,Y799)),NA)</f>
        <v>N/A</v>
      </c>
      <c r="Z800" s="174" t="str" cm="1">
        <f t="array" ref="Z800">IFERROR($C800-IF($X800=1,1,INDEX(Forecast_Capex_Input!$CI$12:$CI$286,$X800-1))+1,NA)</f>
        <v>N/A</v>
      </c>
      <c r="AA800" s="174" t="str" cm="1">
        <f t="array" aca="1" ref="AA800" ca="1">IFERROR(IF(Y800=1,
INDEX(Forecast_Capex_Input!$AI$10:$BB$10,SMALL(IF(INDEX(Forecast_Capex_Input!$AI$12:$BB$286,$X800,0)&gt;0,COLUMN(Forecast_Capex_Input!$AI$10:$BB$10)-COLUMN(Forecast_Capex_Input!$AI$12)+1),ROWS(OFFSET(AA799,0,0,-$Z800)))),
OFFSET(AA799,-INDEX(Forecast_Capex_Input!$CG$12:$CG$286,$X800)+1,0)),NA)</f>
        <v>N/A</v>
      </c>
      <c r="AB800" s="174" t="str">
        <f t="shared" ca="1" si="537"/>
        <v>N/A</v>
      </c>
      <c r="AC800" s="222" t="b">
        <f t="shared" si="569"/>
        <v>0</v>
      </c>
      <c r="AD800" s="220" t="b">
        <v>0</v>
      </c>
      <c r="AE800" s="222" t="b">
        <f t="shared" si="538"/>
        <v>1</v>
      </c>
      <c r="AF800" s="165"/>
      <c r="AG800" s="215">
        <v>0</v>
      </c>
      <c r="AH800" s="215">
        <v>0</v>
      </c>
      <c r="AI800" s="215">
        <v>0</v>
      </c>
      <c r="AJ800" s="215">
        <v>0</v>
      </c>
      <c r="AK800" s="215">
        <v>0</v>
      </c>
      <c r="AL800" s="155">
        <v>0</v>
      </c>
      <c r="AM800" s="165"/>
      <c r="AN800" s="215" cm="1">
        <f t="array" aca="1" ref="AN800" ca="1">IFERROR(INDEX(General!O$33:O$34,$AB800)
*AG800,0)</f>
        <v>0</v>
      </c>
      <c r="AO800" s="215" cm="1">
        <f t="array" aca="1" ref="AO800" ca="1">IFERROR(INDEX(General!P$33:P$34,$AB800)
*AH800,0)</f>
        <v>0</v>
      </c>
      <c r="AP800" s="215" cm="1">
        <f t="array" aca="1" ref="AP800" ca="1">IFERROR(INDEX(General!Q$33:Q$34,$AB800)
*AI800,0)</f>
        <v>0</v>
      </c>
      <c r="AQ800" s="215" cm="1">
        <f t="array" aca="1" ref="AQ800" ca="1">IFERROR(INDEX(General!R$33:R$34,$AB800)
*AJ800,0)</f>
        <v>0</v>
      </c>
      <c r="AR800" s="215" cm="1">
        <f t="array" aca="1" ref="AR800" ca="1">IFERROR(INDEX(General!S$33:S$34,$AB800)
*AK800,0)</f>
        <v>0</v>
      </c>
      <c r="AS800" s="155">
        <f t="shared" ca="1" si="570"/>
        <v>0</v>
      </c>
      <c r="AT800" s="165"/>
      <c r="AU800" s="215">
        <f ca="1">IF($AE800=FALSE,AN800*Overheads!$R$24*$V800,
IFERROR(Overheads!$O$49*$V800*AN800,0)
+IFERROR(Overheads!Q$59*$V800*(AN800/Overheads!Q$68),0))</f>
        <v>0</v>
      </c>
      <c r="AV800" s="215">
        <f ca="1">IF($AE800=FALSE,AO800*Overheads!$R$24*$V800,
IFERROR(Overheads!$O$49*$V800*AO800,0)
+IFERROR(Overheads!R$59*$V800*(AO800/Overheads!R$68),0))</f>
        <v>0</v>
      </c>
      <c r="AW800" s="215">
        <f ca="1">IF($AE800=FALSE,AP800*Overheads!$R$24*$V800,
IFERROR(Overheads!$O$49*$V800*AP800,0)
+IFERROR(Overheads!S$59*$V800*(AP800/Overheads!S$68),0))</f>
        <v>0</v>
      </c>
      <c r="AX800" s="215">
        <f ca="1">IF($AE800=FALSE,AQ800*Overheads!$R$24*$V800,
IFERROR(Overheads!$O$49*$V800*AQ800,0)
+IFERROR(Overheads!T$59*$V800*(AQ800/Overheads!T$68),0))</f>
        <v>0</v>
      </c>
      <c r="AY800" s="215">
        <f ca="1">IF($AE800=FALSE,AR800*Overheads!$R$24*$V800,
IFERROR(Overheads!$O$49*$V800*AR800,0)
+IFERROR(Overheads!U$59*$V800*(AR800/Overheads!U$68),0))</f>
        <v>0</v>
      </c>
      <c r="AZ800" s="155">
        <f t="shared" ca="1" si="571"/>
        <v>0</v>
      </c>
      <c r="BA800" s="165"/>
      <c r="BB800" s="215">
        <f ca="1">IF($AE800=FALSE,AN800*Overheads!$S$25,
IFERROR(Overheads!$O$50*AN800,0)
+IFERROR(Overheads!Q$60*(AN800/Overheads!Q$66),0))</f>
        <v>0</v>
      </c>
      <c r="BC800" s="215">
        <f ca="1">IF($AE800=FALSE,AO800*Overheads!$S$25,
IFERROR(Overheads!$O$50*AO800,0)
+IFERROR(Overheads!R$60*(AO800/Overheads!R$66),0))</f>
        <v>0</v>
      </c>
      <c r="BD800" s="215">
        <f ca="1">IF($AE800=FALSE,AP800*Overheads!$S$25,
IFERROR(Overheads!$O$50*AP800,0)
+IFERROR(Overheads!S$60*(AP800/Overheads!S$66),0))</f>
        <v>0</v>
      </c>
      <c r="BE800" s="215">
        <f ca="1">IF($AE800=FALSE,AQ800*Overheads!$S$25,
IFERROR(Overheads!$O$50*AQ800,0)
+IFERROR(Overheads!T$60*(AQ800/Overheads!T$66),0))</f>
        <v>0</v>
      </c>
      <c r="BF800" s="215">
        <f ca="1">IF($AE800=FALSE,AR800*Overheads!$S$25,
IFERROR(Overheads!$O$50*AR800,0)
+IFERROR(Overheads!U$60*(AR800/Overheads!U$66),0))</f>
        <v>0</v>
      </c>
      <c r="BG800" s="155">
        <f t="shared" ca="1" si="572"/>
        <v>0</v>
      </c>
      <c r="BH800" s="165"/>
      <c r="BI800" s="215">
        <f t="shared" ca="1" si="573"/>
        <v>0</v>
      </c>
      <c r="BJ800" s="215">
        <f t="shared" ca="1" si="539"/>
        <v>0</v>
      </c>
      <c r="BK800" s="215">
        <f t="shared" ca="1" si="540"/>
        <v>0</v>
      </c>
      <c r="BL800" s="215">
        <f t="shared" ca="1" si="541"/>
        <v>0</v>
      </c>
      <c r="BM800" s="215">
        <f t="shared" ca="1" si="542"/>
        <v>0</v>
      </c>
      <c r="BN800" s="155">
        <f t="shared" ca="1" si="574"/>
        <v>0</v>
      </c>
      <c r="BO800" s="165"/>
      <c r="BP800" s="187" cm="1">
        <f t="array" ref="BP800">IFERROR(IF($X800=$X799,BP799,INDEX(Forecast_Capex_Input!AC$12:AC$286,$X800)),0)</f>
        <v>0</v>
      </c>
      <c r="BQ800" s="187" cm="1">
        <f t="array" ref="BQ800">IFERROR(IF($X800=$X799,BQ799,INDEX(Forecast_Capex_Input!AD$12:AD$286,$X800)),0)</f>
        <v>0</v>
      </c>
      <c r="BR800" s="187" cm="1">
        <f t="array" ref="BR800">IFERROR(IF($X800=$X799,BR799,INDEX(Forecast_Capex_Input!AE$12:AE$286,$X800)),0)</f>
        <v>0</v>
      </c>
      <c r="BS800" s="187" cm="1">
        <f t="array" ref="BS800">IFERROR(IF($X800=$X799,BS799,INDEX(Forecast_Capex_Input!AF$12:AF$286,$X800)),0)</f>
        <v>0</v>
      </c>
      <c r="BT800" s="187" cm="1">
        <f t="array" ref="BT800">IFERROR(IF($X800=$X799,BT799,INDEX(Forecast_Capex_Input!AG$12:AG$286,$X800)),0)</f>
        <v>0</v>
      </c>
      <c r="BU800" s="165"/>
      <c r="BV800" s="215">
        <f t="shared" si="543"/>
        <v>0</v>
      </c>
      <c r="BW800" s="215">
        <f t="shared" si="544"/>
        <v>0</v>
      </c>
      <c r="BX800" s="215">
        <f t="shared" si="545"/>
        <v>0</v>
      </c>
      <c r="BY800" s="215">
        <f t="shared" si="546"/>
        <v>0</v>
      </c>
      <c r="BZ800" s="215">
        <f t="shared" si="547"/>
        <v>0</v>
      </c>
      <c r="CA800" s="155">
        <f t="shared" si="575"/>
        <v>0</v>
      </c>
      <c r="CB800" s="165"/>
      <c r="CC800" s="215">
        <f t="shared" si="548"/>
        <v>0</v>
      </c>
      <c r="CD800" s="215">
        <f t="shared" si="549"/>
        <v>0</v>
      </c>
      <c r="CE800" s="215">
        <f t="shared" si="550"/>
        <v>0</v>
      </c>
      <c r="CF800" s="215">
        <f t="shared" si="551"/>
        <v>0</v>
      </c>
      <c r="CG800" s="215">
        <f t="shared" si="552"/>
        <v>0</v>
      </c>
      <c r="CH800" s="155">
        <f t="shared" si="576"/>
        <v>0</v>
      </c>
      <c r="CI800" s="165"/>
      <c r="CJ800" s="215">
        <f t="shared" si="553"/>
        <v>0</v>
      </c>
      <c r="CK800" s="215">
        <f t="shared" si="554"/>
        <v>0</v>
      </c>
      <c r="CL800" s="215">
        <f t="shared" si="555"/>
        <v>0</v>
      </c>
      <c r="CM800" s="215">
        <f t="shared" si="556"/>
        <v>0</v>
      </c>
      <c r="CN800" s="215">
        <f t="shared" si="557"/>
        <v>0</v>
      </c>
      <c r="CO800" s="155">
        <f t="shared" si="577"/>
        <v>0</v>
      </c>
      <c r="CP800" s="165"/>
      <c r="CQ800" s="223">
        <f t="shared" si="558"/>
        <v>0</v>
      </c>
      <c r="CR800" s="223">
        <f t="shared" si="559"/>
        <v>0</v>
      </c>
      <c r="CS800" s="223">
        <f t="shared" si="560"/>
        <v>0</v>
      </c>
      <c r="CT800" s="223">
        <f t="shared" si="561"/>
        <v>0</v>
      </c>
      <c r="CU800" s="223">
        <f t="shared" si="562"/>
        <v>0</v>
      </c>
      <c r="CV800" s="155">
        <f t="shared" si="578"/>
        <v>0</v>
      </c>
      <c r="CW800" s="165"/>
      <c r="CX800" s="215">
        <f t="shared" si="579"/>
        <v>0</v>
      </c>
      <c r="CY800" s="215">
        <f t="shared" si="563"/>
        <v>0</v>
      </c>
      <c r="CZ800" s="215">
        <f t="shared" si="564"/>
        <v>0</v>
      </c>
      <c r="DA800" s="215">
        <f t="shared" si="565"/>
        <v>0</v>
      </c>
      <c r="DB800" s="215">
        <f t="shared" si="566"/>
        <v>0</v>
      </c>
      <c r="DC800" s="155">
        <f t="shared" si="580"/>
        <v>0</v>
      </c>
      <c r="DD800" s="165"/>
      <c r="DE800" s="188" t="b" cm="1">
        <f t="array" aca="1" ref="DE800" ca="1">OR($G800=Forecast_Capex_Input!$BF$8:$BF$10)</f>
        <v>0</v>
      </c>
      <c r="DF800" s="188" cm="1">
        <f t="array" aca="1" ref="DF800" ca="1">IFERROR(INDEX(Forecast_Capex_Input!BG$12:BG$286,$X800)
*(INDEX(Forecast_Capex_Input!$H$12:$H$286,$X800)=Repex),0)
*$DE800</f>
        <v>0</v>
      </c>
      <c r="DG800" s="188" cm="1">
        <f t="array" aca="1" ref="DG800" ca="1">IFERROR(INDEX(Forecast_Capex_Input!BH$12:BH$286,$X800)
*(INDEX(Forecast_Capex_Input!$H$12:$H$286,$X800)=Repex),0)
*$DE800</f>
        <v>0</v>
      </c>
      <c r="DH800" s="188" cm="1">
        <f t="array" aca="1" ref="DH800" ca="1">IFERROR(INDEX(Forecast_Capex_Input!BI$12:BI$286,$X800)
*(INDEX(Forecast_Capex_Input!$H$12:$H$286,$X800)=Repex),0)
*$DE800</f>
        <v>0</v>
      </c>
      <c r="DI800" s="188" cm="1">
        <f t="array" aca="1" ref="DI800" ca="1">IFERROR(INDEX(Forecast_Capex_Input!BJ$12:BJ$286,$X800)
*(INDEX(Forecast_Capex_Input!$H$12:$H$286,$X800)=Repex),0)
*$DE800</f>
        <v>0</v>
      </c>
      <c r="DJ800" s="188" cm="1">
        <f t="array" aca="1" ref="DJ800" ca="1">IFERROR(INDEX(Forecast_Capex_Input!BK$12:BK$286,$X800)
*(INDEX(Forecast_Capex_Input!$H$12:$H$286,$X800)=Repex),0)
*$DE800</f>
        <v>0</v>
      </c>
      <c r="DK800" s="188" cm="1">
        <f t="array" aca="1" ref="DK800" ca="1">IFERROR(INDEX(Forecast_Capex_Input!BL$12:BL$286,$X800)
*(INDEX(Forecast_Capex_Input!$H$12:$H$286,$X800)=Repex),0)
*$DE800</f>
        <v>0</v>
      </c>
      <c r="DL800" s="165"/>
      <c r="DM800" s="188" t="b" cm="1">
        <f t="array" aca="1" ref="DM800" ca="1">OR($G800=Forecast_Capex_Input!$BN$8:$BN$9)</f>
        <v>0</v>
      </c>
      <c r="DN800" s="188" cm="1">
        <f t="array" aca="1" ref="DN800" ca="1">IFERROR(INDEX(Forecast_Capex_Input!BO$12:BO$286,$X800)
*(INDEX(Forecast_Capex_Input!$H$12:$H$286,$X800)=Repex),0)
*$DM800</f>
        <v>0</v>
      </c>
      <c r="DO800" s="188" cm="1">
        <f t="array" aca="1" ref="DO800" ca="1">IFERROR(INDEX(Forecast_Capex_Input!BP$12:BP$286,$X800)
*(INDEX(Forecast_Capex_Input!$H$12:$H$286,$X800)=Repex),0)
*$DM800</f>
        <v>0</v>
      </c>
      <c r="DP800" s="188" cm="1">
        <f t="array" aca="1" ref="DP800" ca="1">IFERROR(INDEX(Forecast_Capex_Input!BQ$12:BQ$286,$X800)
*(INDEX(Forecast_Capex_Input!$H$12:$H$286,$X800)=Repex),0)
*$DM800</f>
        <v>0</v>
      </c>
      <c r="DQ800" s="188" cm="1">
        <f t="array" aca="1" ref="DQ800" ca="1">IFERROR(INDEX(Forecast_Capex_Input!BR$12:BR$286,$X800)
*(INDEX(Forecast_Capex_Input!$H$12:$H$286,$X800)=Repex),0)
*$DM800</f>
        <v>0</v>
      </c>
      <c r="DR800" s="188" cm="1">
        <f t="array" aca="1" ref="DR800" ca="1">IFERROR(INDEX(Forecast_Capex_Input!BS$12:BS$286,$X800)
*(INDEX(Forecast_Capex_Input!$H$12:$H$286,$X800)=Repex),0)
*$DM800</f>
        <v>0</v>
      </c>
      <c r="DS800" s="165"/>
      <c r="DT800" s="188" t="b" cm="1">
        <f t="array" aca="1" ref="DT800" ca="1">OR($G800=Forecast_Capex_Input!$BU$8:$BU$10)</f>
        <v>0</v>
      </c>
      <c r="DU800" s="188" cm="1">
        <f t="array" aca="1" ref="DU800" ca="1">IFERROR(INDEX(Forecast_Capex_Input!BV$12:BV$286,$X800)
*(INDEX(Forecast_Capex_Input!$H$12:$H$286,$X800)=Repex),0)
*$DT800</f>
        <v>0</v>
      </c>
      <c r="DV800" s="188" cm="1">
        <f t="array" aca="1" ref="DV800" ca="1">IFERROR(INDEX(Forecast_Capex_Input!BW$12:BW$286,$X800)
*(INDEX(Forecast_Capex_Input!$H$12:$H$286,$X800)=Repex),0)
*$DT800</f>
        <v>0</v>
      </c>
      <c r="DW800" s="188" cm="1">
        <f t="array" aca="1" ref="DW800" ca="1">IFERROR(INDEX(Forecast_Capex_Input!BX$12:BX$286,$X800)
*(INDEX(Forecast_Capex_Input!$H$12:$H$286,$X800)=Repex),0)
*$DT800</f>
        <v>0</v>
      </c>
      <c r="DX800" s="188" cm="1">
        <f t="array" aca="1" ref="DX800" ca="1">IFERROR(INDEX(Forecast_Capex_Input!BY$12:BY$286,$X800)
*(INDEX(Forecast_Capex_Input!$H$12:$H$286,$X800)=Repex),0)
*$DT800</f>
        <v>0</v>
      </c>
      <c r="DY800" s="188" cm="1">
        <f t="array" aca="1" ref="DY800" ca="1">IFERROR(INDEX(Forecast_Capex_Input!BZ$12:BZ$286,$X800)
*(INDEX(Forecast_Capex_Input!$H$12:$H$286,$X800)=Repex),0)
*$DT800</f>
        <v>0</v>
      </c>
      <c r="DZ800" s="188" cm="1">
        <f t="array" aca="1" ref="DZ800" ca="1">IFERROR(INDEX(Forecast_Capex_Input!CA$12:CA$286,$X800)
*(INDEX(Forecast_Capex_Input!$H$12:$H$286,$X800)=Repex),0)
*$DT800</f>
        <v>0</v>
      </c>
      <c r="EA800" s="188" cm="1">
        <f t="array" aca="1" ref="EA800" ca="1">IFERROR(INDEX(Forecast_Capex_Input!CB$12:CB$286,$X800)
*(INDEX(Forecast_Capex_Input!$H$12:$H$286,$X800)=Repex),0)
*$DT800</f>
        <v>0</v>
      </c>
      <c r="EB800" s="188" cm="1">
        <f t="array" aca="1" ref="EB800" ca="1">IFERROR(INDEX(Forecast_Capex_Input!CC$12:CC$286,$X800)
*(INDEX(Forecast_Capex_Input!$H$12:$H$286,$X800)=Repex),0)
*$DT800</f>
        <v>0</v>
      </c>
      <c r="EC800" s="165"/>
      <c r="ED800" s="226" t="str">
        <f t="shared" si="567"/>
        <v>N/A</v>
      </c>
      <c r="EE800" s="174" t="s">
        <v>15</v>
      </c>
    </row>
    <row r="801" spans="3:135" x14ac:dyDescent="0.2">
      <c r="C801" s="174">
        <f t="shared" si="568"/>
        <v>791</v>
      </c>
      <c r="D801" s="167" t="str" cm="1">
        <f t="array" ref="D801">IFERROR(INDEX(Forecast_Capex_Input!$D$12:$D$286,$X801),NA)</f>
        <v>N/A</v>
      </c>
      <c r="E801" s="172" t="str" cm="1">
        <f t="array" ref="E801">IF($X801=NA,NA,INDEX(Forecast_Capex_Input!$E$12:$E$286,$X801))</f>
        <v>N/A</v>
      </c>
      <c r="F801" s="167" t="str" cm="1">
        <f t="array" aca="1" ref="F801" ca="1">IFERROR(INDEX(General!$E$25:$E$26,$Y801),NA)</f>
        <v>N/A</v>
      </c>
      <c r="G801" s="167" t="str" cm="1">
        <f t="array" aca="1" ref="G801" ca="1">IFERROR(INDEX(Forecast_Capex_Input!$AI$11:$BB$11,$AA801),NA)</f>
        <v>N/A</v>
      </c>
      <c r="H801" s="189" t="str" cm="1">
        <f t="array" aca="1" ref="H801" ca="1">IFERROR(INDEX(Forecast_Capex_Input!$AI$12:$BB$286,$X801,$AA801),NA)</f>
        <v>N/A</v>
      </c>
      <c r="I801" s="199" t="str" cm="1">
        <f t="array" ref="I801">IFERROR(INDEX(Forecast_Capex_Input!$F$12:$F$286,$X801),NA)</f>
        <v>N/A</v>
      </c>
      <c r="J801" s="199" t="str" cm="1">
        <f t="array" ref="J801">IFERROR(INDEX(Forecast_Capex_Input!G$12:G$286,$X801),NA)</f>
        <v>N/A</v>
      </c>
      <c r="K801" s="199" t="str" cm="1">
        <f t="array" ref="K801">IFERROR(INDEX(Forecast_Capex_Input!H$12:H$286,$X801),NA)</f>
        <v>N/A</v>
      </c>
      <c r="L801" s="199" t="str" cm="1">
        <f t="array" ref="L801">IFERROR(INDEX(Forecast_Capex_Input!I$12:I$286,$X801),NA)</f>
        <v>N/A</v>
      </c>
      <c r="M801" s="199" t="str" cm="1">
        <f t="array" ref="M801">IFERROR(INDEX(Forecast_Capex_Input!J$12:J$286,$X801),NA)</f>
        <v>N/A</v>
      </c>
      <c r="N801" s="199" t="str" cm="1">
        <f t="array" ref="N801">IFERROR(INDEX(Forecast_Capex_Input!K$12:K$286,$X801),NA)</f>
        <v>N/A</v>
      </c>
      <c r="O801" s="199" t="str" cm="1">
        <f t="array" ref="O801">IFERROR(INDEX(Forecast_Capex_Input!L$12:L$286,$X801),NA)</f>
        <v>N/A</v>
      </c>
      <c r="P801" s="199" t="str" cm="1">
        <f t="array" ref="P801">IFERROR(INDEX(Forecast_Capex_Input!M$12:M$286,$X801),NA)</f>
        <v>N/A</v>
      </c>
      <c r="Q801" s="172" t="str" cm="1">
        <f t="array" ref="Q801">IFERROR(INDEX(Forecast_Capex_Input!N$12:N$286,$X801),NA)</f>
        <v>N/A</v>
      </c>
      <c r="R801" s="265" cm="1">
        <f t="array" ref="R801">IFERROR(INDEX(Forecast_Capex_Input!O$12:O$286,$X801),0)</f>
        <v>0</v>
      </c>
      <c r="S801" s="172" cm="1">
        <f t="array" ref="S801">IFERROR(INDEX(Forecast_Capex_Input!P$12:P$286,$X801),0)</f>
        <v>0</v>
      </c>
      <c r="T801" s="199" t="str" cm="1">
        <f t="array" aca="1" ref="T801" ca="1">IFERROR(INDEX(General!$K$84:$K$103,$AA801),NA)</f>
        <v>N/A</v>
      </c>
      <c r="U801" s="188" cm="1">
        <f t="array" aca="1" ref="U801" ca="1">IFERROR(
IF($F801=General!$E$25,INDEX(Forecast_Capex_Input!S$12:S$286,$X801),
INDEX(Forecast_Capex_Input!T$12:T$286,$X801)),0)</f>
        <v>0</v>
      </c>
      <c r="V801" s="222" t="b">
        <f>IFERROR(INDEX(Overheads!$T$19:$T$26,MATCH($I801,Overheads!$E$19:$E$26,0)),FALSE)</f>
        <v>0</v>
      </c>
      <c r="W801" s="165"/>
      <c r="X801" s="174" t="str">
        <f>IFERROR(
IF(MATCH($C801,Forecast_Capex_Input!$CI$12:$CI$286,1)+1&gt;MAX(Forecast_Capex_Input!$C$12:$C$286),NA,
MATCH($C801,Forecast_Capex_Input!$CI$12:$CI$286,1)+1),1)</f>
        <v>N/A</v>
      </c>
      <c r="Y801" s="174" t="str" cm="1">
        <f t="array" aca="1" ref="Y801" ca="1">IFERROR(
IF(X800&lt;&gt;X801,1,
IF(COUNTIF(OFFSET(Y800,0,0,-INDEX(Forecast_Capex_Input!$CG$12:$CG$286,$X801)),Y800)=INDEX(Forecast_Capex_Input!$CG$12:$CG$286,$X801),Y800+1,Y800)),NA)</f>
        <v>N/A</v>
      </c>
      <c r="Z801" s="174" t="str" cm="1">
        <f t="array" ref="Z801">IFERROR($C801-IF($X801=1,1,INDEX(Forecast_Capex_Input!$CI$12:$CI$286,$X801-1))+1,NA)</f>
        <v>N/A</v>
      </c>
      <c r="AA801" s="174" t="str" cm="1">
        <f t="array" aca="1" ref="AA801" ca="1">IFERROR(IF(Y801=1,
INDEX(Forecast_Capex_Input!$AI$10:$BB$10,SMALL(IF(INDEX(Forecast_Capex_Input!$AI$12:$BB$286,$X801,0)&gt;0,COLUMN(Forecast_Capex_Input!$AI$10:$BB$10)-COLUMN(Forecast_Capex_Input!$AI$12)+1),ROWS(OFFSET(AA800,0,0,-$Z801)))),
OFFSET(AA800,-INDEX(Forecast_Capex_Input!$CG$12:$CG$286,$X801)+1,0)),NA)</f>
        <v>N/A</v>
      </c>
      <c r="AB801" s="174" t="str">
        <f t="shared" ca="1" si="537"/>
        <v>N/A</v>
      </c>
      <c r="AC801" s="222" t="b">
        <f t="shared" si="569"/>
        <v>0</v>
      </c>
      <c r="AD801" s="220" t="b">
        <v>0</v>
      </c>
      <c r="AE801" s="222" t="b">
        <f t="shared" si="538"/>
        <v>1</v>
      </c>
      <c r="AF801" s="165"/>
      <c r="AG801" s="215">
        <v>0</v>
      </c>
      <c r="AH801" s="215">
        <v>0</v>
      </c>
      <c r="AI801" s="215">
        <v>0</v>
      </c>
      <c r="AJ801" s="215">
        <v>0</v>
      </c>
      <c r="AK801" s="215">
        <v>0</v>
      </c>
      <c r="AL801" s="155">
        <v>0</v>
      </c>
      <c r="AM801" s="165"/>
      <c r="AN801" s="215" cm="1">
        <f t="array" aca="1" ref="AN801" ca="1">IFERROR(INDEX(General!O$33:O$34,$AB801)
*AG801,0)</f>
        <v>0</v>
      </c>
      <c r="AO801" s="215" cm="1">
        <f t="array" aca="1" ref="AO801" ca="1">IFERROR(INDEX(General!P$33:P$34,$AB801)
*AH801,0)</f>
        <v>0</v>
      </c>
      <c r="AP801" s="215" cm="1">
        <f t="array" aca="1" ref="AP801" ca="1">IFERROR(INDEX(General!Q$33:Q$34,$AB801)
*AI801,0)</f>
        <v>0</v>
      </c>
      <c r="AQ801" s="215" cm="1">
        <f t="array" aca="1" ref="AQ801" ca="1">IFERROR(INDEX(General!R$33:R$34,$AB801)
*AJ801,0)</f>
        <v>0</v>
      </c>
      <c r="AR801" s="215" cm="1">
        <f t="array" aca="1" ref="AR801" ca="1">IFERROR(INDEX(General!S$33:S$34,$AB801)
*AK801,0)</f>
        <v>0</v>
      </c>
      <c r="AS801" s="155">
        <f t="shared" ca="1" si="570"/>
        <v>0</v>
      </c>
      <c r="AT801" s="165"/>
      <c r="AU801" s="215">
        <f ca="1">IF($AE801=FALSE,AN801*Overheads!$R$24*$V801,
IFERROR(Overheads!$O$49*$V801*AN801,0)
+IFERROR(Overheads!Q$59*$V801*(AN801/Overheads!Q$68),0))</f>
        <v>0</v>
      </c>
      <c r="AV801" s="215">
        <f ca="1">IF($AE801=FALSE,AO801*Overheads!$R$24*$V801,
IFERROR(Overheads!$O$49*$V801*AO801,0)
+IFERROR(Overheads!R$59*$V801*(AO801/Overheads!R$68),0))</f>
        <v>0</v>
      </c>
      <c r="AW801" s="215">
        <f ca="1">IF($AE801=FALSE,AP801*Overheads!$R$24*$V801,
IFERROR(Overheads!$O$49*$V801*AP801,0)
+IFERROR(Overheads!S$59*$V801*(AP801/Overheads!S$68),0))</f>
        <v>0</v>
      </c>
      <c r="AX801" s="215">
        <f ca="1">IF($AE801=FALSE,AQ801*Overheads!$R$24*$V801,
IFERROR(Overheads!$O$49*$V801*AQ801,0)
+IFERROR(Overheads!T$59*$V801*(AQ801/Overheads!T$68),0))</f>
        <v>0</v>
      </c>
      <c r="AY801" s="215">
        <f ca="1">IF($AE801=FALSE,AR801*Overheads!$R$24*$V801,
IFERROR(Overheads!$O$49*$V801*AR801,0)
+IFERROR(Overheads!U$59*$V801*(AR801/Overheads!U$68),0))</f>
        <v>0</v>
      </c>
      <c r="AZ801" s="155">
        <f t="shared" ca="1" si="571"/>
        <v>0</v>
      </c>
      <c r="BA801" s="165"/>
      <c r="BB801" s="215">
        <f ca="1">IF($AE801=FALSE,AN801*Overheads!$S$25,
IFERROR(Overheads!$O$50*AN801,0)
+IFERROR(Overheads!Q$60*(AN801/Overheads!Q$66),0))</f>
        <v>0</v>
      </c>
      <c r="BC801" s="215">
        <f ca="1">IF($AE801=FALSE,AO801*Overheads!$S$25,
IFERROR(Overheads!$O$50*AO801,0)
+IFERROR(Overheads!R$60*(AO801/Overheads!R$66),0))</f>
        <v>0</v>
      </c>
      <c r="BD801" s="215">
        <f ca="1">IF($AE801=FALSE,AP801*Overheads!$S$25,
IFERROR(Overheads!$O$50*AP801,0)
+IFERROR(Overheads!S$60*(AP801/Overheads!S$66),0))</f>
        <v>0</v>
      </c>
      <c r="BE801" s="215">
        <f ca="1">IF($AE801=FALSE,AQ801*Overheads!$S$25,
IFERROR(Overheads!$O$50*AQ801,0)
+IFERROR(Overheads!T$60*(AQ801/Overheads!T$66),0))</f>
        <v>0</v>
      </c>
      <c r="BF801" s="215">
        <f ca="1">IF($AE801=FALSE,AR801*Overheads!$S$25,
IFERROR(Overheads!$O$50*AR801,0)
+IFERROR(Overheads!U$60*(AR801/Overheads!U$66),0))</f>
        <v>0</v>
      </c>
      <c r="BG801" s="155">
        <f t="shared" ca="1" si="572"/>
        <v>0</v>
      </c>
      <c r="BH801" s="165"/>
      <c r="BI801" s="215">
        <f t="shared" ca="1" si="573"/>
        <v>0</v>
      </c>
      <c r="BJ801" s="215">
        <f t="shared" ca="1" si="539"/>
        <v>0</v>
      </c>
      <c r="BK801" s="215">
        <f t="shared" ca="1" si="540"/>
        <v>0</v>
      </c>
      <c r="BL801" s="215">
        <f t="shared" ca="1" si="541"/>
        <v>0</v>
      </c>
      <c r="BM801" s="215">
        <f t="shared" ca="1" si="542"/>
        <v>0</v>
      </c>
      <c r="BN801" s="155">
        <f t="shared" ca="1" si="574"/>
        <v>0</v>
      </c>
      <c r="BO801" s="165"/>
      <c r="BP801" s="187" cm="1">
        <f t="array" ref="BP801">IFERROR(IF($X801=$X800,BP800,INDEX(Forecast_Capex_Input!AC$12:AC$286,$X801)),0)</f>
        <v>0</v>
      </c>
      <c r="BQ801" s="187" cm="1">
        <f t="array" ref="BQ801">IFERROR(IF($X801=$X800,BQ800,INDEX(Forecast_Capex_Input!AD$12:AD$286,$X801)),0)</f>
        <v>0</v>
      </c>
      <c r="BR801" s="187" cm="1">
        <f t="array" ref="BR801">IFERROR(IF($X801=$X800,BR800,INDEX(Forecast_Capex_Input!AE$12:AE$286,$X801)),0)</f>
        <v>0</v>
      </c>
      <c r="BS801" s="187" cm="1">
        <f t="array" ref="BS801">IFERROR(IF($X801=$X800,BS800,INDEX(Forecast_Capex_Input!AF$12:AF$286,$X801)),0)</f>
        <v>0</v>
      </c>
      <c r="BT801" s="187" cm="1">
        <f t="array" ref="BT801">IFERROR(IF($X801=$X800,BT800,INDEX(Forecast_Capex_Input!AG$12:AG$286,$X801)),0)</f>
        <v>0</v>
      </c>
      <c r="BU801" s="165"/>
      <c r="BV801" s="215">
        <f t="shared" si="543"/>
        <v>0</v>
      </c>
      <c r="BW801" s="215">
        <f t="shared" si="544"/>
        <v>0</v>
      </c>
      <c r="BX801" s="215">
        <f t="shared" si="545"/>
        <v>0</v>
      </c>
      <c r="BY801" s="215">
        <f t="shared" si="546"/>
        <v>0</v>
      </c>
      <c r="BZ801" s="215">
        <f t="shared" si="547"/>
        <v>0</v>
      </c>
      <c r="CA801" s="155">
        <f t="shared" si="575"/>
        <v>0</v>
      </c>
      <c r="CB801" s="165"/>
      <c r="CC801" s="215">
        <f t="shared" si="548"/>
        <v>0</v>
      </c>
      <c r="CD801" s="215">
        <f t="shared" si="549"/>
        <v>0</v>
      </c>
      <c r="CE801" s="215">
        <f t="shared" si="550"/>
        <v>0</v>
      </c>
      <c r="CF801" s="215">
        <f t="shared" si="551"/>
        <v>0</v>
      </c>
      <c r="CG801" s="215">
        <f t="shared" si="552"/>
        <v>0</v>
      </c>
      <c r="CH801" s="155">
        <f t="shared" si="576"/>
        <v>0</v>
      </c>
      <c r="CI801" s="165"/>
      <c r="CJ801" s="215">
        <f t="shared" si="553"/>
        <v>0</v>
      </c>
      <c r="CK801" s="215">
        <f t="shared" si="554"/>
        <v>0</v>
      </c>
      <c r="CL801" s="215">
        <f t="shared" si="555"/>
        <v>0</v>
      </c>
      <c r="CM801" s="215">
        <f t="shared" si="556"/>
        <v>0</v>
      </c>
      <c r="CN801" s="215">
        <f t="shared" si="557"/>
        <v>0</v>
      </c>
      <c r="CO801" s="155">
        <f t="shared" si="577"/>
        <v>0</v>
      </c>
      <c r="CP801" s="165"/>
      <c r="CQ801" s="223">
        <f t="shared" si="558"/>
        <v>0</v>
      </c>
      <c r="CR801" s="223">
        <f t="shared" si="559"/>
        <v>0</v>
      </c>
      <c r="CS801" s="223">
        <f t="shared" si="560"/>
        <v>0</v>
      </c>
      <c r="CT801" s="223">
        <f t="shared" si="561"/>
        <v>0</v>
      </c>
      <c r="CU801" s="223">
        <f t="shared" si="562"/>
        <v>0</v>
      </c>
      <c r="CV801" s="155">
        <f t="shared" si="578"/>
        <v>0</v>
      </c>
      <c r="CW801" s="165"/>
      <c r="CX801" s="215">
        <f t="shared" si="579"/>
        <v>0</v>
      </c>
      <c r="CY801" s="215">
        <f t="shared" si="563"/>
        <v>0</v>
      </c>
      <c r="CZ801" s="215">
        <f t="shared" si="564"/>
        <v>0</v>
      </c>
      <c r="DA801" s="215">
        <f t="shared" si="565"/>
        <v>0</v>
      </c>
      <c r="DB801" s="215">
        <f t="shared" si="566"/>
        <v>0</v>
      </c>
      <c r="DC801" s="155">
        <f t="shared" si="580"/>
        <v>0</v>
      </c>
      <c r="DD801" s="165"/>
      <c r="DE801" s="188" t="b" cm="1">
        <f t="array" aca="1" ref="DE801" ca="1">OR($G801=Forecast_Capex_Input!$BF$8:$BF$10)</f>
        <v>0</v>
      </c>
      <c r="DF801" s="188" cm="1">
        <f t="array" aca="1" ref="DF801" ca="1">IFERROR(INDEX(Forecast_Capex_Input!BG$12:BG$286,$X801)
*(INDEX(Forecast_Capex_Input!$H$12:$H$286,$X801)=Repex),0)
*$DE801</f>
        <v>0</v>
      </c>
      <c r="DG801" s="188" cm="1">
        <f t="array" aca="1" ref="DG801" ca="1">IFERROR(INDEX(Forecast_Capex_Input!BH$12:BH$286,$X801)
*(INDEX(Forecast_Capex_Input!$H$12:$H$286,$X801)=Repex),0)
*$DE801</f>
        <v>0</v>
      </c>
      <c r="DH801" s="188" cm="1">
        <f t="array" aca="1" ref="DH801" ca="1">IFERROR(INDEX(Forecast_Capex_Input!BI$12:BI$286,$X801)
*(INDEX(Forecast_Capex_Input!$H$12:$H$286,$X801)=Repex),0)
*$DE801</f>
        <v>0</v>
      </c>
      <c r="DI801" s="188" cm="1">
        <f t="array" aca="1" ref="DI801" ca="1">IFERROR(INDEX(Forecast_Capex_Input!BJ$12:BJ$286,$X801)
*(INDEX(Forecast_Capex_Input!$H$12:$H$286,$X801)=Repex),0)
*$DE801</f>
        <v>0</v>
      </c>
      <c r="DJ801" s="188" cm="1">
        <f t="array" aca="1" ref="DJ801" ca="1">IFERROR(INDEX(Forecast_Capex_Input!BK$12:BK$286,$X801)
*(INDEX(Forecast_Capex_Input!$H$12:$H$286,$X801)=Repex),0)
*$DE801</f>
        <v>0</v>
      </c>
      <c r="DK801" s="188" cm="1">
        <f t="array" aca="1" ref="DK801" ca="1">IFERROR(INDEX(Forecast_Capex_Input!BL$12:BL$286,$X801)
*(INDEX(Forecast_Capex_Input!$H$12:$H$286,$X801)=Repex),0)
*$DE801</f>
        <v>0</v>
      </c>
      <c r="DL801" s="165"/>
      <c r="DM801" s="188" t="b" cm="1">
        <f t="array" aca="1" ref="DM801" ca="1">OR($G801=Forecast_Capex_Input!$BN$8:$BN$9)</f>
        <v>0</v>
      </c>
      <c r="DN801" s="188" cm="1">
        <f t="array" aca="1" ref="DN801" ca="1">IFERROR(INDEX(Forecast_Capex_Input!BO$12:BO$286,$X801)
*(INDEX(Forecast_Capex_Input!$H$12:$H$286,$X801)=Repex),0)
*$DM801</f>
        <v>0</v>
      </c>
      <c r="DO801" s="188" cm="1">
        <f t="array" aca="1" ref="DO801" ca="1">IFERROR(INDEX(Forecast_Capex_Input!BP$12:BP$286,$X801)
*(INDEX(Forecast_Capex_Input!$H$12:$H$286,$X801)=Repex),0)
*$DM801</f>
        <v>0</v>
      </c>
      <c r="DP801" s="188" cm="1">
        <f t="array" aca="1" ref="DP801" ca="1">IFERROR(INDEX(Forecast_Capex_Input!BQ$12:BQ$286,$X801)
*(INDEX(Forecast_Capex_Input!$H$12:$H$286,$X801)=Repex),0)
*$DM801</f>
        <v>0</v>
      </c>
      <c r="DQ801" s="188" cm="1">
        <f t="array" aca="1" ref="DQ801" ca="1">IFERROR(INDEX(Forecast_Capex_Input!BR$12:BR$286,$X801)
*(INDEX(Forecast_Capex_Input!$H$12:$H$286,$X801)=Repex),0)
*$DM801</f>
        <v>0</v>
      </c>
      <c r="DR801" s="188" cm="1">
        <f t="array" aca="1" ref="DR801" ca="1">IFERROR(INDEX(Forecast_Capex_Input!BS$12:BS$286,$X801)
*(INDEX(Forecast_Capex_Input!$H$12:$H$286,$X801)=Repex),0)
*$DM801</f>
        <v>0</v>
      </c>
      <c r="DS801" s="165"/>
      <c r="DT801" s="188" t="b" cm="1">
        <f t="array" aca="1" ref="DT801" ca="1">OR($G801=Forecast_Capex_Input!$BU$8:$BU$10)</f>
        <v>0</v>
      </c>
      <c r="DU801" s="188" cm="1">
        <f t="array" aca="1" ref="DU801" ca="1">IFERROR(INDEX(Forecast_Capex_Input!BV$12:BV$286,$X801)
*(INDEX(Forecast_Capex_Input!$H$12:$H$286,$X801)=Repex),0)
*$DT801</f>
        <v>0</v>
      </c>
      <c r="DV801" s="188" cm="1">
        <f t="array" aca="1" ref="DV801" ca="1">IFERROR(INDEX(Forecast_Capex_Input!BW$12:BW$286,$X801)
*(INDEX(Forecast_Capex_Input!$H$12:$H$286,$X801)=Repex),0)
*$DT801</f>
        <v>0</v>
      </c>
      <c r="DW801" s="188" cm="1">
        <f t="array" aca="1" ref="DW801" ca="1">IFERROR(INDEX(Forecast_Capex_Input!BX$12:BX$286,$X801)
*(INDEX(Forecast_Capex_Input!$H$12:$H$286,$X801)=Repex),0)
*$DT801</f>
        <v>0</v>
      </c>
      <c r="DX801" s="188" cm="1">
        <f t="array" aca="1" ref="DX801" ca="1">IFERROR(INDEX(Forecast_Capex_Input!BY$12:BY$286,$X801)
*(INDEX(Forecast_Capex_Input!$H$12:$H$286,$X801)=Repex),0)
*$DT801</f>
        <v>0</v>
      </c>
      <c r="DY801" s="188" cm="1">
        <f t="array" aca="1" ref="DY801" ca="1">IFERROR(INDEX(Forecast_Capex_Input!BZ$12:BZ$286,$X801)
*(INDEX(Forecast_Capex_Input!$H$12:$H$286,$X801)=Repex),0)
*$DT801</f>
        <v>0</v>
      </c>
      <c r="DZ801" s="188" cm="1">
        <f t="array" aca="1" ref="DZ801" ca="1">IFERROR(INDEX(Forecast_Capex_Input!CA$12:CA$286,$X801)
*(INDEX(Forecast_Capex_Input!$H$12:$H$286,$X801)=Repex),0)
*$DT801</f>
        <v>0</v>
      </c>
      <c r="EA801" s="188" cm="1">
        <f t="array" aca="1" ref="EA801" ca="1">IFERROR(INDEX(Forecast_Capex_Input!CB$12:CB$286,$X801)
*(INDEX(Forecast_Capex_Input!$H$12:$H$286,$X801)=Repex),0)
*$DT801</f>
        <v>0</v>
      </c>
      <c r="EB801" s="188" cm="1">
        <f t="array" aca="1" ref="EB801" ca="1">IFERROR(INDEX(Forecast_Capex_Input!CC$12:CC$286,$X801)
*(INDEX(Forecast_Capex_Input!$H$12:$H$286,$X801)=Repex),0)
*$DT801</f>
        <v>0</v>
      </c>
      <c r="EC801" s="165"/>
      <c r="ED801" s="226" t="str">
        <f t="shared" si="567"/>
        <v>N/A</v>
      </c>
      <c r="EE801" s="174" t="s">
        <v>15</v>
      </c>
    </row>
    <row r="802" spans="3:135" x14ac:dyDescent="0.2">
      <c r="C802" s="174">
        <f t="shared" si="568"/>
        <v>792</v>
      </c>
      <c r="D802" s="167" t="str" cm="1">
        <f t="array" ref="D802">IFERROR(INDEX(Forecast_Capex_Input!$D$12:$D$286,$X802),NA)</f>
        <v>N/A</v>
      </c>
      <c r="E802" s="172" t="str" cm="1">
        <f t="array" ref="E802">IF($X802=NA,NA,INDEX(Forecast_Capex_Input!$E$12:$E$286,$X802))</f>
        <v>N/A</v>
      </c>
      <c r="F802" s="167" t="str" cm="1">
        <f t="array" aca="1" ref="F802" ca="1">IFERROR(INDEX(General!$E$25:$E$26,$Y802),NA)</f>
        <v>N/A</v>
      </c>
      <c r="G802" s="167" t="str" cm="1">
        <f t="array" aca="1" ref="G802" ca="1">IFERROR(INDEX(Forecast_Capex_Input!$AI$11:$BB$11,$AA802),NA)</f>
        <v>N/A</v>
      </c>
      <c r="H802" s="189" t="str" cm="1">
        <f t="array" aca="1" ref="H802" ca="1">IFERROR(INDEX(Forecast_Capex_Input!$AI$12:$BB$286,$X802,$AA802),NA)</f>
        <v>N/A</v>
      </c>
      <c r="I802" s="199" t="str" cm="1">
        <f t="array" ref="I802">IFERROR(INDEX(Forecast_Capex_Input!$F$12:$F$286,$X802),NA)</f>
        <v>N/A</v>
      </c>
      <c r="J802" s="199" t="str" cm="1">
        <f t="array" ref="J802">IFERROR(INDEX(Forecast_Capex_Input!G$12:G$286,$X802),NA)</f>
        <v>N/A</v>
      </c>
      <c r="K802" s="199" t="str" cm="1">
        <f t="array" ref="K802">IFERROR(INDEX(Forecast_Capex_Input!H$12:H$286,$X802),NA)</f>
        <v>N/A</v>
      </c>
      <c r="L802" s="199" t="str" cm="1">
        <f t="array" ref="L802">IFERROR(INDEX(Forecast_Capex_Input!I$12:I$286,$X802),NA)</f>
        <v>N/A</v>
      </c>
      <c r="M802" s="199" t="str" cm="1">
        <f t="array" ref="M802">IFERROR(INDEX(Forecast_Capex_Input!J$12:J$286,$X802),NA)</f>
        <v>N/A</v>
      </c>
      <c r="N802" s="199" t="str" cm="1">
        <f t="array" ref="N802">IFERROR(INDEX(Forecast_Capex_Input!K$12:K$286,$X802),NA)</f>
        <v>N/A</v>
      </c>
      <c r="O802" s="199" t="str" cm="1">
        <f t="array" ref="O802">IFERROR(INDEX(Forecast_Capex_Input!L$12:L$286,$X802),NA)</f>
        <v>N/A</v>
      </c>
      <c r="P802" s="199" t="str" cm="1">
        <f t="array" ref="P802">IFERROR(INDEX(Forecast_Capex_Input!M$12:M$286,$X802),NA)</f>
        <v>N/A</v>
      </c>
      <c r="Q802" s="172" t="str" cm="1">
        <f t="array" ref="Q802">IFERROR(INDEX(Forecast_Capex_Input!N$12:N$286,$X802),NA)</f>
        <v>N/A</v>
      </c>
      <c r="R802" s="265" cm="1">
        <f t="array" ref="R802">IFERROR(INDEX(Forecast_Capex_Input!O$12:O$286,$X802),0)</f>
        <v>0</v>
      </c>
      <c r="S802" s="172" cm="1">
        <f t="array" ref="S802">IFERROR(INDEX(Forecast_Capex_Input!P$12:P$286,$X802),0)</f>
        <v>0</v>
      </c>
      <c r="T802" s="199" t="str" cm="1">
        <f t="array" aca="1" ref="T802" ca="1">IFERROR(INDEX(General!$K$84:$K$103,$AA802),NA)</f>
        <v>N/A</v>
      </c>
      <c r="U802" s="188" cm="1">
        <f t="array" aca="1" ref="U802" ca="1">IFERROR(
IF($F802=General!$E$25,INDEX(Forecast_Capex_Input!S$12:S$286,$X802),
INDEX(Forecast_Capex_Input!T$12:T$286,$X802)),0)</f>
        <v>0</v>
      </c>
      <c r="V802" s="222" t="b">
        <f>IFERROR(INDEX(Overheads!$T$19:$T$26,MATCH($I802,Overheads!$E$19:$E$26,0)),FALSE)</f>
        <v>0</v>
      </c>
      <c r="W802" s="165"/>
      <c r="X802" s="174" t="str">
        <f>IFERROR(
IF(MATCH($C802,Forecast_Capex_Input!$CI$12:$CI$286,1)+1&gt;MAX(Forecast_Capex_Input!$C$12:$C$286),NA,
MATCH($C802,Forecast_Capex_Input!$CI$12:$CI$286,1)+1),1)</f>
        <v>N/A</v>
      </c>
      <c r="Y802" s="174" t="str" cm="1">
        <f t="array" aca="1" ref="Y802" ca="1">IFERROR(
IF(X801&lt;&gt;X802,1,
IF(COUNTIF(OFFSET(Y801,0,0,-INDEX(Forecast_Capex_Input!$CG$12:$CG$286,$X802)),Y801)=INDEX(Forecast_Capex_Input!$CG$12:$CG$286,$X802),Y801+1,Y801)),NA)</f>
        <v>N/A</v>
      </c>
      <c r="Z802" s="174" t="str" cm="1">
        <f t="array" ref="Z802">IFERROR($C802-IF($X802=1,1,INDEX(Forecast_Capex_Input!$CI$12:$CI$286,$X802-1))+1,NA)</f>
        <v>N/A</v>
      </c>
      <c r="AA802" s="174" t="str" cm="1">
        <f t="array" aca="1" ref="AA802" ca="1">IFERROR(IF(Y802=1,
INDEX(Forecast_Capex_Input!$AI$10:$BB$10,SMALL(IF(INDEX(Forecast_Capex_Input!$AI$12:$BB$286,$X802,0)&gt;0,COLUMN(Forecast_Capex_Input!$AI$10:$BB$10)-COLUMN(Forecast_Capex_Input!$AI$12)+1),ROWS(OFFSET(AA801,0,0,-$Z802)))),
OFFSET(AA801,-INDEX(Forecast_Capex_Input!$CG$12:$CG$286,$X802)+1,0)),NA)</f>
        <v>N/A</v>
      </c>
      <c r="AB802" s="174" t="str">
        <f t="shared" ca="1" si="537"/>
        <v>N/A</v>
      </c>
      <c r="AC802" s="222" t="b">
        <f t="shared" si="569"/>
        <v>0</v>
      </c>
      <c r="AD802" s="220" t="b">
        <v>0</v>
      </c>
      <c r="AE802" s="222" t="b">
        <f t="shared" si="538"/>
        <v>1</v>
      </c>
      <c r="AF802" s="165"/>
      <c r="AG802" s="215">
        <v>0</v>
      </c>
      <c r="AH802" s="215">
        <v>0</v>
      </c>
      <c r="AI802" s="215">
        <v>0</v>
      </c>
      <c r="AJ802" s="215">
        <v>0</v>
      </c>
      <c r="AK802" s="215">
        <v>0</v>
      </c>
      <c r="AL802" s="155">
        <v>0</v>
      </c>
      <c r="AM802" s="165"/>
      <c r="AN802" s="215" cm="1">
        <f t="array" aca="1" ref="AN802" ca="1">IFERROR(INDEX(General!O$33:O$34,$AB802)
*AG802,0)</f>
        <v>0</v>
      </c>
      <c r="AO802" s="215" cm="1">
        <f t="array" aca="1" ref="AO802" ca="1">IFERROR(INDEX(General!P$33:P$34,$AB802)
*AH802,0)</f>
        <v>0</v>
      </c>
      <c r="AP802" s="215" cm="1">
        <f t="array" aca="1" ref="AP802" ca="1">IFERROR(INDEX(General!Q$33:Q$34,$AB802)
*AI802,0)</f>
        <v>0</v>
      </c>
      <c r="AQ802" s="215" cm="1">
        <f t="array" aca="1" ref="AQ802" ca="1">IFERROR(INDEX(General!R$33:R$34,$AB802)
*AJ802,0)</f>
        <v>0</v>
      </c>
      <c r="AR802" s="215" cm="1">
        <f t="array" aca="1" ref="AR802" ca="1">IFERROR(INDEX(General!S$33:S$34,$AB802)
*AK802,0)</f>
        <v>0</v>
      </c>
      <c r="AS802" s="155">
        <f t="shared" ca="1" si="570"/>
        <v>0</v>
      </c>
      <c r="AT802" s="165"/>
      <c r="AU802" s="215">
        <f ca="1">IF($AE802=FALSE,AN802*Overheads!$R$24*$V802,
IFERROR(Overheads!$O$49*$V802*AN802,0)
+IFERROR(Overheads!Q$59*$V802*(AN802/Overheads!Q$68),0))</f>
        <v>0</v>
      </c>
      <c r="AV802" s="215">
        <f ca="1">IF($AE802=FALSE,AO802*Overheads!$R$24*$V802,
IFERROR(Overheads!$O$49*$V802*AO802,0)
+IFERROR(Overheads!R$59*$V802*(AO802/Overheads!R$68),0))</f>
        <v>0</v>
      </c>
      <c r="AW802" s="215">
        <f ca="1">IF($AE802=FALSE,AP802*Overheads!$R$24*$V802,
IFERROR(Overheads!$O$49*$V802*AP802,0)
+IFERROR(Overheads!S$59*$V802*(AP802/Overheads!S$68),0))</f>
        <v>0</v>
      </c>
      <c r="AX802" s="215">
        <f ca="1">IF($AE802=FALSE,AQ802*Overheads!$R$24*$V802,
IFERROR(Overheads!$O$49*$V802*AQ802,0)
+IFERROR(Overheads!T$59*$V802*(AQ802/Overheads!T$68),0))</f>
        <v>0</v>
      </c>
      <c r="AY802" s="215">
        <f ca="1">IF($AE802=FALSE,AR802*Overheads!$R$24*$V802,
IFERROR(Overheads!$O$49*$V802*AR802,0)
+IFERROR(Overheads!U$59*$V802*(AR802/Overheads!U$68),0))</f>
        <v>0</v>
      </c>
      <c r="AZ802" s="155">
        <f t="shared" ca="1" si="571"/>
        <v>0</v>
      </c>
      <c r="BA802" s="165"/>
      <c r="BB802" s="215">
        <f ca="1">IF($AE802=FALSE,AN802*Overheads!$S$25,
IFERROR(Overheads!$O$50*AN802,0)
+IFERROR(Overheads!Q$60*(AN802/Overheads!Q$66),0))</f>
        <v>0</v>
      </c>
      <c r="BC802" s="215">
        <f ca="1">IF($AE802=FALSE,AO802*Overheads!$S$25,
IFERROR(Overheads!$O$50*AO802,0)
+IFERROR(Overheads!R$60*(AO802/Overheads!R$66),0))</f>
        <v>0</v>
      </c>
      <c r="BD802" s="215">
        <f ca="1">IF($AE802=FALSE,AP802*Overheads!$S$25,
IFERROR(Overheads!$O$50*AP802,0)
+IFERROR(Overheads!S$60*(AP802/Overheads!S$66),0))</f>
        <v>0</v>
      </c>
      <c r="BE802" s="215">
        <f ca="1">IF($AE802=FALSE,AQ802*Overheads!$S$25,
IFERROR(Overheads!$O$50*AQ802,0)
+IFERROR(Overheads!T$60*(AQ802/Overheads!T$66),0))</f>
        <v>0</v>
      </c>
      <c r="BF802" s="215">
        <f ca="1">IF($AE802=FALSE,AR802*Overheads!$S$25,
IFERROR(Overheads!$O$50*AR802,0)
+IFERROR(Overheads!U$60*(AR802/Overheads!U$66),0))</f>
        <v>0</v>
      </c>
      <c r="BG802" s="155">
        <f t="shared" ca="1" si="572"/>
        <v>0</v>
      </c>
      <c r="BH802" s="165"/>
      <c r="BI802" s="215">
        <f t="shared" ca="1" si="573"/>
        <v>0</v>
      </c>
      <c r="BJ802" s="215">
        <f t="shared" ca="1" si="539"/>
        <v>0</v>
      </c>
      <c r="BK802" s="215">
        <f t="shared" ca="1" si="540"/>
        <v>0</v>
      </c>
      <c r="BL802" s="215">
        <f t="shared" ca="1" si="541"/>
        <v>0</v>
      </c>
      <c r="BM802" s="215">
        <f t="shared" ca="1" si="542"/>
        <v>0</v>
      </c>
      <c r="BN802" s="155">
        <f t="shared" ca="1" si="574"/>
        <v>0</v>
      </c>
      <c r="BO802" s="165"/>
      <c r="BP802" s="187" cm="1">
        <f t="array" ref="BP802">IFERROR(IF($X802=$X801,BP801,INDEX(Forecast_Capex_Input!AC$12:AC$286,$X802)),0)</f>
        <v>0</v>
      </c>
      <c r="BQ802" s="187" cm="1">
        <f t="array" ref="BQ802">IFERROR(IF($X802=$X801,BQ801,INDEX(Forecast_Capex_Input!AD$12:AD$286,$X802)),0)</f>
        <v>0</v>
      </c>
      <c r="BR802" s="187" cm="1">
        <f t="array" ref="BR802">IFERROR(IF($X802=$X801,BR801,INDEX(Forecast_Capex_Input!AE$12:AE$286,$X802)),0)</f>
        <v>0</v>
      </c>
      <c r="BS802" s="187" cm="1">
        <f t="array" ref="BS802">IFERROR(IF($X802=$X801,BS801,INDEX(Forecast_Capex_Input!AF$12:AF$286,$X802)),0)</f>
        <v>0</v>
      </c>
      <c r="BT802" s="187" cm="1">
        <f t="array" ref="BT802">IFERROR(IF($X802=$X801,BT801,INDEX(Forecast_Capex_Input!AG$12:AG$286,$X802)),0)</f>
        <v>0</v>
      </c>
      <c r="BU802" s="165"/>
      <c r="BV802" s="215">
        <f t="shared" si="543"/>
        <v>0</v>
      </c>
      <c r="BW802" s="215">
        <f t="shared" si="544"/>
        <v>0</v>
      </c>
      <c r="BX802" s="215">
        <f t="shared" si="545"/>
        <v>0</v>
      </c>
      <c r="BY802" s="215">
        <f t="shared" si="546"/>
        <v>0</v>
      </c>
      <c r="BZ802" s="215">
        <f t="shared" si="547"/>
        <v>0</v>
      </c>
      <c r="CA802" s="155">
        <f t="shared" si="575"/>
        <v>0</v>
      </c>
      <c r="CB802" s="165"/>
      <c r="CC802" s="215">
        <f t="shared" si="548"/>
        <v>0</v>
      </c>
      <c r="CD802" s="215">
        <f t="shared" si="549"/>
        <v>0</v>
      </c>
      <c r="CE802" s="215">
        <f t="shared" si="550"/>
        <v>0</v>
      </c>
      <c r="CF802" s="215">
        <f t="shared" si="551"/>
        <v>0</v>
      </c>
      <c r="CG802" s="215">
        <f t="shared" si="552"/>
        <v>0</v>
      </c>
      <c r="CH802" s="155">
        <f t="shared" si="576"/>
        <v>0</v>
      </c>
      <c r="CI802" s="165"/>
      <c r="CJ802" s="215">
        <f t="shared" si="553"/>
        <v>0</v>
      </c>
      <c r="CK802" s="215">
        <f t="shared" si="554"/>
        <v>0</v>
      </c>
      <c r="CL802" s="215">
        <f t="shared" si="555"/>
        <v>0</v>
      </c>
      <c r="CM802" s="215">
        <f t="shared" si="556"/>
        <v>0</v>
      </c>
      <c r="CN802" s="215">
        <f t="shared" si="557"/>
        <v>0</v>
      </c>
      <c r="CO802" s="155">
        <f t="shared" si="577"/>
        <v>0</v>
      </c>
      <c r="CP802" s="165"/>
      <c r="CQ802" s="223">
        <f t="shared" si="558"/>
        <v>0</v>
      </c>
      <c r="CR802" s="223">
        <f t="shared" si="559"/>
        <v>0</v>
      </c>
      <c r="CS802" s="223">
        <f t="shared" si="560"/>
        <v>0</v>
      </c>
      <c r="CT802" s="223">
        <f t="shared" si="561"/>
        <v>0</v>
      </c>
      <c r="CU802" s="223">
        <f t="shared" si="562"/>
        <v>0</v>
      </c>
      <c r="CV802" s="155">
        <f t="shared" si="578"/>
        <v>0</v>
      </c>
      <c r="CW802" s="165"/>
      <c r="CX802" s="215">
        <f t="shared" si="579"/>
        <v>0</v>
      </c>
      <c r="CY802" s="215">
        <f t="shared" si="563"/>
        <v>0</v>
      </c>
      <c r="CZ802" s="215">
        <f t="shared" si="564"/>
        <v>0</v>
      </c>
      <c r="DA802" s="215">
        <f t="shared" si="565"/>
        <v>0</v>
      </c>
      <c r="DB802" s="215">
        <f t="shared" si="566"/>
        <v>0</v>
      </c>
      <c r="DC802" s="155">
        <f t="shared" si="580"/>
        <v>0</v>
      </c>
      <c r="DD802" s="165"/>
      <c r="DE802" s="188" t="b" cm="1">
        <f t="array" aca="1" ref="DE802" ca="1">OR($G802=Forecast_Capex_Input!$BF$8:$BF$10)</f>
        <v>0</v>
      </c>
      <c r="DF802" s="188" cm="1">
        <f t="array" aca="1" ref="DF802" ca="1">IFERROR(INDEX(Forecast_Capex_Input!BG$12:BG$286,$X802)
*(INDEX(Forecast_Capex_Input!$H$12:$H$286,$X802)=Repex),0)
*$DE802</f>
        <v>0</v>
      </c>
      <c r="DG802" s="188" cm="1">
        <f t="array" aca="1" ref="DG802" ca="1">IFERROR(INDEX(Forecast_Capex_Input!BH$12:BH$286,$X802)
*(INDEX(Forecast_Capex_Input!$H$12:$H$286,$X802)=Repex),0)
*$DE802</f>
        <v>0</v>
      </c>
      <c r="DH802" s="188" cm="1">
        <f t="array" aca="1" ref="DH802" ca="1">IFERROR(INDEX(Forecast_Capex_Input!BI$12:BI$286,$X802)
*(INDEX(Forecast_Capex_Input!$H$12:$H$286,$X802)=Repex),0)
*$DE802</f>
        <v>0</v>
      </c>
      <c r="DI802" s="188" cm="1">
        <f t="array" aca="1" ref="DI802" ca="1">IFERROR(INDEX(Forecast_Capex_Input!BJ$12:BJ$286,$X802)
*(INDEX(Forecast_Capex_Input!$H$12:$H$286,$X802)=Repex),0)
*$DE802</f>
        <v>0</v>
      </c>
      <c r="DJ802" s="188" cm="1">
        <f t="array" aca="1" ref="DJ802" ca="1">IFERROR(INDEX(Forecast_Capex_Input!BK$12:BK$286,$X802)
*(INDEX(Forecast_Capex_Input!$H$12:$H$286,$X802)=Repex),0)
*$DE802</f>
        <v>0</v>
      </c>
      <c r="DK802" s="188" cm="1">
        <f t="array" aca="1" ref="DK802" ca="1">IFERROR(INDEX(Forecast_Capex_Input!BL$12:BL$286,$X802)
*(INDEX(Forecast_Capex_Input!$H$12:$H$286,$X802)=Repex),0)
*$DE802</f>
        <v>0</v>
      </c>
      <c r="DL802" s="165"/>
      <c r="DM802" s="188" t="b" cm="1">
        <f t="array" aca="1" ref="DM802" ca="1">OR($G802=Forecast_Capex_Input!$BN$8:$BN$9)</f>
        <v>0</v>
      </c>
      <c r="DN802" s="188" cm="1">
        <f t="array" aca="1" ref="DN802" ca="1">IFERROR(INDEX(Forecast_Capex_Input!BO$12:BO$286,$X802)
*(INDEX(Forecast_Capex_Input!$H$12:$H$286,$X802)=Repex),0)
*$DM802</f>
        <v>0</v>
      </c>
      <c r="DO802" s="188" cm="1">
        <f t="array" aca="1" ref="DO802" ca="1">IFERROR(INDEX(Forecast_Capex_Input!BP$12:BP$286,$X802)
*(INDEX(Forecast_Capex_Input!$H$12:$H$286,$X802)=Repex),0)
*$DM802</f>
        <v>0</v>
      </c>
      <c r="DP802" s="188" cm="1">
        <f t="array" aca="1" ref="DP802" ca="1">IFERROR(INDEX(Forecast_Capex_Input!BQ$12:BQ$286,$X802)
*(INDEX(Forecast_Capex_Input!$H$12:$H$286,$X802)=Repex),0)
*$DM802</f>
        <v>0</v>
      </c>
      <c r="DQ802" s="188" cm="1">
        <f t="array" aca="1" ref="DQ802" ca="1">IFERROR(INDEX(Forecast_Capex_Input!BR$12:BR$286,$X802)
*(INDEX(Forecast_Capex_Input!$H$12:$H$286,$X802)=Repex),0)
*$DM802</f>
        <v>0</v>
      </c>
      <c r="DR802" s="188" cm="1">
        <f t="array" aca="1" ref="DR802" ca="1">IFERROR(INDEX(Forecast_Capex_Input!BS$12:BS$286,$X802)
*(INDEX(Forecast_Capex_Input!$H$12:$H$286,$X802)=Repex),0)
*$DM802</f>
        <v>0</v>
      </c>
      <c r="DS802" s="165"/>
      <c r="DT802" s="188" t="b" cm="1">
        <f t="array" aca="1" ref="DT802" ca="1">OR($G802=Forecast_Capex_Input!$BU$8:$BU$10)</f>
        <v>0</v>
      </c>
      <c r="DU802" s="188" cm="1">
        <f t="array" aca="1" ref="DU802" ca="1">IFERROR(INDEX(Forecast_Capex_Input!BV$12:BV$286,$X802)
*(INDEX(Forecast_Capex_Input!$H$12:$H$286,$X802)=Repex),0)
*$DT802</f>
        <v>0</v>
      </c>
      <c r="DV802" s="188" cm="1">
        <f t="array" aca="1" ref="DV802" ca="1">IFERROR(INDEX(Forecast_Capex_Input!BW$12:BW$286,$X802)
*(INDEX(Forecast_Capex_Input!$H$12:$H$286,$X802)=Repex),0)
*$DT802</f>
        <v>0</v>
      </c>
      <c r="DW802" s="188" cm="1">
        <f t="array" aca="1" ref="DW802" ca="1">IFERROR(INDEX(Forecast_Capex_Input!BX$12:BX$286,$X802)
*(INDEX(Forecast_Capex_Input!$H$12:$H$286,$X802)=Repex),0)
*$DT802</f>
        <v>0</v>
      </c>
      <c r="DX802" s="188" cm="1">
        <f t="array" aca="1" ref="DX802" ca="1">IFERROR(INDEX(Forecast_Capex_Input!BY$12:BY$286,$X802)
*(INDEX(Forecast_Capex_Input!$H$12:$H$286,$X802)=Repex),0)
*$DT802</f>
        <v>0</v>
      </c>
      <c r="DY802" s="188" cm="1">
        <f t="array" aca="1" ref="DY802" ca="1">IFERROR(INDEX(Forecast_Capex_Input!BZ$12:BZ$286,$X802)
*(INDEX(Forecast_Capex_Input!$H$12:$H$286,$X802)=Repex),0)
*$DT802</f>
        <v>0</v>
      </c>
      <c r="DZ802" s="188" cm="1">
        <f t="array" aca="1" ref="DZ802" ca="1">IFERROR(INDEX(Forecast_Capex_Input!CA$12:CA$286,$X802)
*(INDEX(Forecast_Capex_Input!$H$12:$H$286,$X802)=Repex),0)
*$DT802</f>
        <v>0</v>
      </c>
      <c r="EA802" s="188" cm="1">
        <f t="array" aca="1" ref="EA802" ca="1">IFERROR(INDEX(Forecast_Capex_Input!CB$12:CB$286,$X802)
*(INDEX(Forecast_Capex_Input!$H$12:$H$286,$X802)=Repex),0)
*$DT802</f>
        <v>0</v>
      </c>
      <c r="EB802" s="188" cm="1">
        <f t="array" aca="1" ref="EB802" ca="1">IFERROR(INDEX(Forecast_Capex_Input!CC$12:CC$286,$X802)
*(INDEX(Forecast_Capex_Input!$H$12:$H$286,$X802)=Repex),0)
*$DT802</f>
        <v>0</v>
      </c>
      <c r="EC802" s="165"/>
      <c r="ED802" s="226" t="str">
        <f t="shared" si="567"/>
        <v>N/A</v>
      </c>
      <c r="EE802" s="174" t="s">
        <v>15</v>
      </c>
    </row>
    <row r="803" spans="3:135" x14ac:dyDescent="0.2">
      <c r="C803" s="174">
        <f t="shared" si="568"/>
        <v>793</v>
      </c>
      <c r="D803" s="167" t="str" cm="1">
        <f t="array" ref="D803">IFERROR(INDEX(Forecast_Capex_Input!$D$12:$D$286,$X803),NA)</f>
        <v>N/A</v>
      </c>
      <c r="E803" s="172" t="str" cm="1">
        <f t="array" ref="E803">IF($X803=NA,NA,INDEX(Forecast_Capex_Input!$E$12:$E$286,$X803))</f>
        <v>N/A</v>
      </c>
      <c r="F803" s="167" t="str" cm="1">
        <f t="array" aca="1" ref="F803" ca="1">IFERROR(INDEX(General!$E$25:$E$26,$Y803),NA)</f>
        <v>N/A</v>
      </c>
      <c r="G803" s="167" t="str" cm="1">
        <f t="array" aca="1" ref="G803" ca="1">IFERROR(INDEX(Forecast_Capex_Input!$AI$11:$BB$11,$AA803),NA)</f>
        <v>N/A</v>
      </c>
      <c r="H803" s="189" t="str" cm="1">
        <f t="array" aca="1" ref="H803" ca="1">IFERROR(INDEX(Forecast_Capex_Input!$AI$12:$BB$286,$X803,$AA803),NA)</f>
        <v>N/A</v>
      </c>
      <c r="I803" s="199" t="str" cm="1">
        <f t="array" ref="I803">IFERROR(INDEX(Forecast_Capex_Input!$F$12:$F$286,$X803),NA)</f>
        <v>N/A</v>
      </c>
      <c r="J803" s="199" t="str" cm="1">
        <f t="array" ref="J803">IFERROR(INDEX(Forecast_Capex_Input!G$12:G$286,$X803),NA)</f>
        <v>N/A</v>
      </c>
      <c r="K803" s="199" t="str" cm="1">
        <f t="array" ref="K803">IFERROR(INDEX(Forecast_Capex_Input!H$12:H$286,$X803),NA)</f>
        <v>N/A</v>
      </c>
      <c r="L803" s="199" t="str" cm="1">
        <f t="array" ref="L803">IFERROR(INDEX(Forecast_Capex_Input!I$12:I$286,$X803),NA)</f>
        <v>N/A</v>
      </c>
      <c r="M803" s="199" t="str" cm="1">
        <f t="array" ref="M803">IFERROR(INDEX(Forecast_Capex_Input!J$12:J$286,$X803),NA)</f>
        <v>N/A</v>
      </c>
      <c r="N803" s="199" t="str" cm="1">
        <f t="array" ref="N803">IFERROR(INDEX(Forecast_Capex_Input!K$12:K$286,$X803),NA)</f>
        <v>N/A</v>
      </c>
      <c r="O803" s="199" t="str" cm="1">
        <f t="array" ref="O803">IFERROR(INDEX(Forecast_Capex_Input!L$12:L$286,$X803),NA)</f>
        <v>N/A</v>
      </c>
      <c r="P803" s="199" t="str" cm="1">
        <f t="array" ref="P803">IFERROR(INDEX(Forecast_Capex_Input!M$12:M$286,$X803),NA)</f>
        <v>N/A</v>
      </c>
      <c r="Q803" s="172" t="str" cm="1">
        <f t="array" ref="Q803">IFERROR(INDEX(Forecast_Capex_Input!N$12:N$286,$X803),NA)</f>
        <v>N/A</v>
      </c>
      <c r="R803" s="265" cm="1">
        <f t="array" ref="R803">IFERROR(INDEX(Forecast_Capex_Input!O$12:O$286,$X803),0)</f>
        <v>0</v>
      </c>
      <c r="S803" s="172" cm="1">
        <f t="array" ref="S803">IFERROR(INDEX(Forecast_Capex_Input!P$12:P$286,$X803),0)</f>
        <v>0</v>
      </c>
      <c r="T803" s="199" t="str" cm="1">
        <f t="array" aca="1" ref="T803" ca="1">IFERROR(INDEX(General!$K$84:$K$103,$AA803),NA)</f>
        <v>N/A</v>
      </c>
      <c r="U803" s="188" cm="1">
        <f t="array" aca="1" ref="U803" ca="1">IFERROR(
IF($F803=General!$E$25,INDEX(Forecast_Capex_Input!S$12:S$286,$X803),
INDEX(Forecast_Capex_Input!T$12:T$286,$X803)),0)</f>
        <v>0</v>
      </c>
      <c r="V803" s="222" t="b">
        <f>IFERROR(INDEX(Overheads!$T$19:$T$26,MATCH($I803,Overheads!$E$19:$E$26,0)),FALSE)</f>
        <v>0</v>
      </c>
      <c r="W803" s="165"/>
      <c r="X803" s="174" t="str">
        <f>IFERROR(
IF(MATCH($C803,Forecast_Capex_Input!$CI$12:$CI$286,1)+1&gt;MAX(Forecast_Capex_Input!$C$12:$C$286),NA,
MATCH($C803,Forecast_Capex_Input!$CI$12:$CI$286,1)+1),1)</f>
        <v>N/A</v>
      </c>
      <c r="Y803" s="174" t="str" cm="1">
        <f t="array" aca="1" ref="Y803" ca="1">IFERROR(
IF(X802&lt;&gt;X803,1,
IF(COUNTIF(OFFSET(Y802,0,0,-INDEX(Forecast_Capex_Input!$CG$12:$CG$286,$X803)),Y802)=INDEX(Forecast_Capex_Input!$CG$12:$CG$286,$X803),Y802+1,Y802)),NA)</f>
        <v>N/A</v>
      </c>
      <c r="Z803" s="174" t="str" cm="1">
        <f t="array" ref="Z803">IFERROR($C803-IF($X803=1,1,INDEX(Forecast_Capex_Input!$CI$12:$CI$286,$X803-1))+1,NA)</f>
        <v>N/A</v>
      </c>
      <c r="AA803" s="174" t="str" cm="1">
        <f t="array" aca="1" ref="AA803" ca="1">IFERROR(IF(Y803=1,
INDEX(Forecast_Capex_Input!$AI$10:$BB$10,SMALL(IF(INDEX(Forecast_Capex_Input!$AI$12:$BB$286,$X803,0)&gt;0,COLUMN(Forecast_Capex_Input!$AI$10:$BB$10)-COLUMN(Forecast_Capex_Input!$AI$12)+1),ROWS(OFFSET(AA802,0,0,-$Z803)))),
OFFSET(AA802,-INDEX(Forecast_Capex_Input!$CG$12:$CG$286,$X803)+1,0)),NA)</f>
        <v>N/A</v>
      </c>
      <c r="AB803" s="174" t="str">
        <f t="shared" ca="1" si="537"/>
        <v>N/A</v>
      </c>
      <c r="AC803" s="222" t="b">
        <f t="shared" si="569"/>
        <v>0</v>
      </c>
      <c r="AD803" s="220" t="b">
        <v>0</v>
      </c>
      <c r="AE803" s="222" t="b">
        <f t="shared" si="538"/>
        <v>1</v>
      </c>
      <c r="AF803" s="165"/>
      <c r="AG803" s="215">
        <v>0</v>
      </c>
      <c r="AH803" s="215">
        <v>0</v>
      </c>
      <c r="AI803" s="215">
        <v>0</v>
      </c>
      <c r="AJ803" s="215">
        <v>0</v>
      </c>
      <c r="AK803" s="215">
        <v>0</v>
      </c>
      <c r="AL803" s="155">
        <v>0</v>
      </c>
      <c r="AM803" s="165"/>
      <c r="AN803" s="215" cm="1">
        <f t="array" aca="1" ref="AN803" ca="1">IFERROR(INDEX(General!O$33:O$34,$AB803)
*AG803,0)</f>
        <v>0</v>
      </c>
      <c r="AO803" s="215" cm="1">
        <f t="array" aca="1" ref="AO803" ca="1">IFERROR(INDEX(General!P$33:P$34,$AB803)
*AH803,0)</f>
        <v>0</v>
      </c>
      <c r="AP803" s="215" cm="1">
        <f t="array" aca="1" ref="AP803" ca="1">IFERROR(INDEX(General!Q$33:Q$34,$AB803)
*AI803,0)</f>
        <v>0</v>
      </c>
      <c r="AQ803" s="215" cm="1">
        <f t="array" aca="1" ref="AQ803" ca="1">IFERROR(INDEX(General!R$33:R$34,$AB803)
*AJ803,0)</f>
        <v>0</v>
      </c>
      <c r="AR803" s="215" cm="1">
        <f t="array" aca="1" ref="AR803" ca="1">IFERROR(INDEX(General!S$33:S$34,$AB803)
*AK803,0)</f>
        <v>0</v>
      </c>
      <c r="AS803" s="155">
        <f t="shared" ca="1" si="570"/>
        <v>0</v>
      </c>
      <c r="AT803" s="165"/>
      <c r="AU803" s="215">
        <f ca="1">IF($AE803=FALSE,AN803*Overheads!$R$24*$V803,
IFERROR(Overheads!$O$49*$V803*AN803,0)
+IFERROR(Overheads!Q$59*$V803*(AN803/Overheads!Q$68),0))</f>
        <v>0</v>
      </c>
      <c r="AV803" s="215">
        <f ca="1">IF($AE803=FALSE,AO803*Overheads!$R$24*$V803,
IFERROR(Overheads!$O$49*$V803*AO803,0)
+IFERROR(Overheads!R$59*$V803*(AO803/Overheads!R$68),0))</f>
        <v>0</v>
      </c>
      <c r="AW803" s="215">
        <f ca="1">IF($AE803=FALSE,AP803*Overheads!$R$24*$V803,
IFERROR(Overheads!$O$49*$V803*AP803,0)
+IFERROR(Overheads!S$59*$V803*(AP803/Overheads!S$68),0))</f>
        <v>0</v>
      </c>
      <c r="AX803" s="215">
        <f ca="1">IF($AE803=FALSE,AQ803*Overheads!$R$24*$V803,
IFERROR(Overheads!$O$49*$V803*AQ803,0)
+IFERROR(Overheads!T$59*$V803*(AQ803/Overheads!T$68),0))</f>
        <v>0</v>
      </c>
      <c r="AY803" s="215">
        <f ca="1">IF($AE803=FALSE,AR803*Overheads!$R$24*$V803,
IFERROR(Overheads!$O$49*$V803*AR803,0)
+IFERROR(Overheads!U$59*$V803*(AR803/Overheads!U$68),0))</f>
        <v>0</v>
      </c>
      <c r="AZ803" s="155">
        <f t="shared" ca="1" si="571"/>
        <v>0</v>
      </c>
      <c r="BA803" s="165"/>
      <c r="BB803" s="215">
        <f ca="1">IF($AE803=FALSE,AN803*Overheads!$S$25,
IFERROR(Overheads!$O$50*AN803,0)
+IFERROR(Overheads!Q$60*(AN803/Overheads!Q$66),0))</f>
        <v>0</v>
      </c>
      <c r="BC803" s="215">
        <f ca="1">IF($AE803=FALSE,AO803*Overheads!$S$25,
IFERROR(Overheads!$O$50*AO803,0)
+IFERROR(Overheads!R$60*(AO803/Overheads!R$66),0))</f>
        <v>0</v>
      </c>
      <c r="BD803" s="215">
        <f ca="1">IF($AE803=FALSE,AP803*Overheads!$S$25,
IFERROR(Overheads!$O$50*AP803,0)
+IFERROR(Overheads!S$60*(AP803/Overheads!S$66),0))</f>
        <v>0</v>
      </c>
      <c r="BE803" s="215">
        <f ca="1">IF($AE803=FALSE,AQ803*Overheads!$S$25,
IFERROR(Overheads!$O$50*AQ803,0)
+IFERROR(Overheads!T$60*(AQ803/Overheads!T$66),0))</f>
        <v>0</v>
      </c>
      <c r="BF803" s="215">
        <f ca="1">IF($AE803=FALSE,AR803*Overheads!$S$25,
IFERROR(Overheads!$O$50*AR803,0)
+IFERROR(Overheads!U$60*(AR803/Overheads!U$66),0))</f>
        <v>0</v>
      </c>
      <c r="BG803" s="155">
        <f t="shared" ca="1" si="572"/>
        <v>0</v>
      </c>
      <c r="BH803" s="165"/>
      <c r="BI803" s="215">
        <f t="shared" ca="1" si="573"/>
        <v>0</v>
      </c>
      <c r="BJ803" s="215">
        <f t="shared" ca="1" si="539"/>
        <v>0</v>
      </c>
      <c r="BK803" s="215">
        <f t="shared" ca="1" si="540"/>
        <v>0</v>
      </c>
      <c r="BL803" s="215">
        <f t="shared" ca="1" si="541"/>
        <v>0</v>
      </c>
      <c r="BM803" s="215">
        <f t="shared" ca="1" si="542"/>
        <v>0</v>
      </c>
      <c r="BN803" s="155">
        <f t="shared" ca="1" si="574"/>
        <v>0</v>
      </c>
      <c r="BO803" s="165"/>
      <c r="BP803" s="187" cm="1">
        <f t="array" ref="BP803">IFERROR(IF($X803=$X802,BP802,INDEX(Forecast_Capex_Input!AC$12:AC$286,$X803)),0)</f>
        <v>0</v>
      </c>
      <c r="BQ803" s="187" cm="1">
        <f t="array" ref="BQ803">IFERROR(IF($X803=$X802,BQ802,INDEX(Forecast_Capex_Input!AD$12:AD$286,$X803)),0)</f>
        <v>0</v>
      </c>
      <c r="BR803" s="187" cm="1">
        <f t="array" ref="BR803">IFERROR(IF($X803=$X802,BR802,INDEX(Forecast_Capex_Input!AE$12:AE$286,$X803)),0)</f>
        <v>0</v>
      </c>
      <c r="BS803" s="187" cm="1">
        <f t="array" ref="BS803">IFERROR(IF($X803=$X802,BS802,INDEX(Forecast_Capex_Input!AF$12:AF$286,$X803)),0)</f>
        <v>0</v>
      </c>
      <c r="BT803" s="187" cm="1">
        <f t="array" ref="BT803">IFERROR(IF($X803=$X802,BT802,INDEX(Forecast_Capex_Input!AG$12:AG$286,$X803)),0)</f>
        <v>0</v>
      </c>
      <c r="BU803" s="165"/>
      <c r="BV803" s="215">
        <f t="shared" si="543"/>
        <v>0</v>
      </c>
      <c r="BW803" s="215">
        <f t="shared" si="544"/>
        <v>0</v>
      </c>
      <c r="BX803" s="215">
        <f t="shared" si="545"/>
        <v>0</v>
      </c>
      <c r="BY803" s="215">
        <f t="shared" si="546"/>
        <v>0</v>
      </c>
      <c r="BZ803" s="215">
        <f t="shared" si="547"/>
        <v>0</v>
      </c>
      <c r="CA803" s="155">
        <f t="shared" si="575"/>
        <v>0</v>
      </c>
      <c r="CB803" s="165"/>
      <c r="CC803" s="215">
        <f t="shared" si="548"/>
        <v>0</v>
      </c>
      <c r="CD803" s="215">
        <f t="shared" si="549"/>
        <v>0</v>
      </c>
      <c r="CE803" s="215">
        <f t="shared" si="550"/>
        <v>0</v>
      </c>
      <c r="CF803" s="215">
        <f t="shared" si="551"/>
        <v>0</v>
      </c>
      <c r="CG803" s="215">
        <f t="shared" si="552"/>
        <v>0</v>
      </c>
      <c r="CH803" s="155">
        <f t="shared" si="576"/>
        <v>0</v>
      </c>
      <c r="CI803" s="165"/>
      <c r="CJ803" s="215">
        <f t="shared" si="553"/>
        <v>0</v>
      </c>
      <c r="CK803" s="215">
        <f t="shared" si="554"/>
        <v>0</v>
      </c>
      <c r="CL803" s="215">
        <f t="shared" si="555"/>
        <v>0</v>
      </c>
      <c r="CM803" s="215">
        <f t="shared" si="556"/>
        <v>0</v>
      </c>
      <c r="CN803" s="215">
        <f t="shared" si="557"/>
        <v>0</v>
      </c>
      <c r="CO803" s="155">
        <f t="shared" si="577"/>
        <v>0</v>
      </c>
      <c r="CP803" s="165"/>
      <c r="CQ803" s="223">
        <f t="shared" si="558"/>
        <v>0</v>
      </c>
      <c r="CR803" s="223">
        <f t="shared" si="559"/>
        <v>0</v>
      </c>
      <c r="CS803" s="223">
        <f t="shared" si="560"/>
        <v>0</v>
      </c>
      <c r="CT803" s="223">
        <f t="shared" si="561"/>
        <v>0</v>
      </c>
      <c r="CU803" s="223">
        <f t="shared" si="562"/>
        <v>0</v>
      </c>
      <c r="CV803" s="155">
        <f t="shared" si="578"/>
        <v>0</v>
      </c>
      <c r="CW803" s="165"/>
      <c r="CX803" s="215">
        <f t="shared" si="579"/>
        <v>0</v>
      </c>
      <c r="CY803" s="215">
        <f t="shared" si="563"/>
        <v>0</v>
      </c>
      <c r="CZ803" s="215">
        <f t="shared" si="564"/>
        <v>0</v>
      </c>
      <c r="DA803" s="215">
        <f t="shared" si="565"/>
        <v>0</v>
      </c>
      <c r="DB803" s="215">
        <f t="shared" si="566"/>
        <v>0</v>
      </c>
      <c r="DC803" s="155">
        <f t="shared" si="580"/>
        <v>0</v>
      </c>
      <c r="DD803" s="165"/>
      <c r="DE803" s="188" t="b" cm="1">
        <f t="array" aca="1" ref="DE803" ca="1">OR($G803=Forecast_Capex_Input!$BF$8:$BF$10)</f>
        <v>0</v>
      </c>
      <c r="DF803" s="188" cm="1">
        <f t="array" aca="1" ref="DF803" ca="1">IFERROR(INDEX(Forecast_Capex_Input!BG$12:BG$286,$X803)
*(INDEX(Forecast_Capex_Input!$H$12:$H$286,$X803)=Repex),0)
*$DE803</f>
        <v>0</v>
      </c>
      <c r="DG803" s="188" cm="1">
        <f t="array" aca="1" ref="DG803" ca="1">IFERROR(INDEX(Forecast_Capex_Input!BH$12:BH$286,$X803)
*(INDEX(Forecast_Capex_Input!$H$12:$H$286,$X803)=Repex),0)
*$DE803</f>
        <v>0</v>
      </c>
      <c r="DH803" s="188" cm="1">
        <f t="array" aca="1" ref="DH803" ca="1">IFERROR(INDEX(Forecast_Capex_Input!BI$12:BI$286,$X803)
*(INDEX(Forecast_Capex_Input!$H$12:$H$286,$X803)=Repex),0)
*$DE803</f>
        <v>0</v>
      </c>
      <c r="DI803" s="188" cm="1">
        <f t="array" aca="1" ref="DI803" ca="1">IFERROR(INDEX(Forecast_Capex_Input!BJ$12:BJ$286,$X803)
*(INDEX(Forecast_Capex_Input!$H$12:$H$286,$X803)=Repex),0)
*$DE803</f>
        <v>0</v>
      </c>
      <c r="DJ803" s="188" cm="1">
        <f t="array" aca="1" ref="DJ803" ca="1">IFERROR(INDEX(Forecast_Capex_Input!BK$12:BK$286,$X803)
*(INDEX(Forecast_Capex_Input!$H$12:$H$286,$X803)=Repex),0)
*$DE803</f>
        <v>0</v>
      </c>
      <c r="DK803" s="188" cm="1">
        <f t="array" aca="1" ref="DK803" ca="1">IFERROR(INDEX(Forecast_Capex_Input!BL$12:BL$286,$X803)
*(INDEX(Forecast_Capex_Input!$H$12:$H$286,$X803)=Repex),0)
*$DE803</f>
        <v>0</v>
      </c>
      <c r="DL803" s="165"/>
      <c r="DM803" s="188" t="b" cm="1">
        <f t="array" aca="1" ref="DM803" ca="1">OR($G803=Forecast_Capex_Input!$BN$8:$BN$9)</f>
        <v>0</v>
      </c>
      <c r="DN803" s="188" cm="1">
        <f t="array" aca="1" ref="DN803" ca="1">IFERROR(INDEX(Forecast_Capex_Input!BO$12:BO$286,$X803)
*(INDEX(Forecast_Capex_Input!$H$12:$H$286,$X803)=Repex),0)
*$DM803</f>
        <v>0</v>
      </c>
      <c r="DO803" s="188" cm="1">
        <f t="array" aca="1" ref="DO803" ca="1">IFERROR(INDEX(Forecast_Capex_Input!BP$12:BP$286,$X803)
*(INDEX(Forecast_Capex_Input!$H$12:$H$286,$X803)=Repex),0)
*$DM803</f>
        <v>0</v>
      </c>
      <c r="DP803" s="188" cm="1">
        <f t="array" aca="1" ref="DP803" ca="1">IFERROR(INDEX(Forecast_Capex_Input!BQ$12:BQ$286,$X803)
*(INDEX(Forecast_Capex_Input!$H$12:$H$286,$X803)=Repex),0)
*$DM803</f>
        <v>0</v>
      </c>
      <c r="DQ803" s="188" cm="1">
        <f t="array" aca="1" ref="DQ803" ca="1">IFERROR(INDEX(Forecast_Capex_Input!BR$12:BR$286,$X803)
*(INDEX(Forecast_Capex_Input!$H$12:$H$286,$X803)=Repex),0)
*$DM803</f>
        <v>0</v>
      </c>
      <c r="DR803" s="188" cm="1">
        <f t="array" aca="1" ref="DR803" ca="1">IFERROR(INDEX(Forecast_Capex_Input!BS$12:BS$286,$X803)
*(INDEX(Forecast_Capex_Input!$H$12:$H$286,$X803)=Repex),0)
*$DM803</f>
        <v>0</v>
      </c>
      <c r="DS803" s="165"/>
      <c r="DT803" s="188" t="b" cm="1">
        <f t="array" aca="1" ref="DT803" ca="1">OR($G803=Forecast_Capex_Input!$BU$8:$BU$10)</f>
        <v>0</v>
      </c>
      <c r="DU803" s="188" cm="1">
        <f t="array" aca="1" ref="DU803" ca="1">IFERROR(INDEX(Forecast_Capex_Input!BV$12:BV$286,$X803)
*(INDEX(Forecast_Capex_Input!$H$12:$H$286,$X803)=Repex),0)
*$DT803</f>
        <v>0</v>
      </c>
      <c r="DV803" s="188" cm="1">
        <f t="array" aca="1" ref="DV803" ca="1">IFERROR(INDEX(Forecast_Capex_Input!BW$12:BW$286,$X803)
*(INDEX(Forecast_Capex_Input!$H$12:$H$286,$X803)=Repex),0)
*$DT803</f>
        <v>0</v>
      </c>
      <c r="DW803" s="188" cm="1">
        <f t="array" aca="1" ref="DW803" ca="1">IFERROR(INDEX(Forecast_Capex_Input!BX$12:BX$286,$X803)
*(INDEX(Forecast_Capex_Input!$H$12:$H$286,$X803)=Repex),0)
*$DT803</f>
        <v>0</v>
      </c>
      <c r="DX803" s="188" cm="1">
        <f t="array" aca="1" ref="DX803" ca="1">IFERROR(INDEX(Forecast_Capex_Input!BY$12:BY$286,$X803)
*(INDEX(Forecast_Capex_Input!$H$12:$H$286,$X803)=Repex),0)
*$DT803</f>
        <v>0</v>
      </c>
      <c r="DY803" s="188" cm="1">
        <f t="array" aca="1" ref="DY803" ca="1">IFERROR(INDEX(Forecast_Capex_Input!BZ$12:BZ$286,$X803)
*(INDEX(Forecast_Capex_Input!$H$12:$H$286,$X803)=Repex),0)
*$DT803</f>
        <v>0</v>
      </c>
      <c r="DZ803" s="188" cm="1">
        <f t="array" aca="1" ref="DZ803" ca="1">IFERROR(INDEX(Forecast_Capex_Input!CA$12:CA$286,$X803)
*(INDEX(Forecast_Capex_Input!$H$12:$H$286,$X803)=Repex),0)
*$DT803</f>
        <v>0</v>
      </c>
      <c r="EA803" s="188" cm="1">
        <f t="array" aca="1" ref="EA803" ca="1">IFERROR(INDEX(Forecast_Capex_Input!CB$12:CB$286,$X803)
*(INDEX(Forecast_Capex_Input!$H$12:$H$286,$X803)=Repex),0)
*$DT803</f>
        <v>0</v>
      </c>
      <c r="EB803" s="188" cm="1">
        <f t="array" aca="1" ref="EB803" ca="1">IFERROR(INDEX(Forecast_Capex_Input!CC$12:CC$286,$X803)
*(INDEX(Forecast_Capex_Input!$H$12:$H$286,$X803)=Repex),0)
*$DT803</f>
        <v>0</v>
      </c>
      <c r="EC803" s="165"/>
      <c r="ED803" s="226" t="str">
        <f t="shared" si="567"/>
        <v>N/A</v>
      </c>
      <c r="EE803" s="174" t="s">
        <v>15</v>
      </c>
    </row>
    <row r="804" spans="3:135" x14ac:dyDescent="0.2">
      <c r="C804" s="174">
        <f t="shared" si="568"/>
        <v>794</v>
      </c>
      <c r="D804" s="167" t="str" cm="1">
        <f t="array" ref="D804">IFERROR(INDEX(Forecast_Capex_Input!$D$12:$D$286,$X804),NA)</f>
        <v>N/A</v>
      </c>
      <c r="E804" s="172" t="str" cm="1">
        <f t="array" ref="E804">IF($X804=NA,NA,INDEX(Forecast_Capex_Input!$E$12:$E$286,$X804))</f>
        <v>N/A</v>
      </c>
      <c r="F804" s="167" t="str" cm="1">
        <f t="array" aca="1" ref="F804" ca="1">IFERROR(INDEX(General!$E$25:$E$26,$Y804),NA)</f>
        <v>N/A</v>
      </c>
      <c r="G804" s="167" t="str" cm="1">
        <f t="array" aca="1" ref="G804" ca="1">IFERROR(INDEX(Forecast_Capex_Input!$AI$11:$BB$11,$AA804),NA)</f>
        <v>N/A</v>
      </c>
      <c r="H804" s="189" t="str" cm="1">
        <f t="array" aca="1" ref="H804" ca="1">IFERROR(INDEX(Forecast_Capex_Input!$AI$12:$BB$286,$X804,$AA804),NA)</f>
        <v>N/A</v>
      </c>
      <c r="I804" s="199" t="str" cm="1">
        <f t="array" ref="I804">IFERROR(INDEX(Forecast_Capex_Input!$F$12:$F$286,$X804),NA)</f>
        <v>N/A</v>
      </c>
      <c r="J804" s="199" t="str" cm="1">
        <f t="array" ref="J804">IFERROR(INDEX(Forecast_Capex_Input!G$12:G$286,$X804),NA)</f>
        <v>N/A</v>
      </c>
      <c r="K804" s="199" t="str" cm="1">
        <f t="array" ref="K804">IFERROR(INDEX(Forecast_Capex_Input!H$12:H$286,$X804),NA)</f>
        <v>N/A</v>
      </c>
      <c r="L804" s="199" t="str" cm="1">
        <f t="array" ref="L804">IFERROR(INDEX(Forecast_Capex_Input!I$12:I$286,$X804),NA)</f>
        <v>N/A</v>
      </c>
      <c r="M804" s="199" t="str" cm="1">
        <f t="array" ref="M804">IFERROR(INDEX(Forecast_Capex_Input!J$12:J$286,$X804),NA)</f>
        <v>N/A</v>
      </c>
      <c r="N804" s="199" t="str" cm="1">
        <f t="array" ref="N804">IFERROR(INDEX(Forecast_Capex_Input!K$12:K$286,$X804),NA)</f>
        <v>N/A</v>
      </c>
      <c r="O804" s="199" t="str" cm="1">
        <f t="array" ref="O804">IFERROR(INDEX(Forecast_Capex_Input!L$12:L$286,$X804),NA)</f>
        <v>N/A</v>
      </c>
      <c r="P804" s="199" t="str" cm="1">
        <f t="array" ref="P804">IFERROR(INDEX(Forecast_Capex_Input!M$12:M$286,$X804),NA)</f>
        <v>N/A</v>
      </c>
      <c r="Q804" s="172" t="str" cm="1">
        <f t="array" ref="Q804">IFERROR(INDEX(Forecast_Capex_Input!N$12:N$286,$X804),NA)</f>
        <v>N/A</v>
      </c>
      <c r="R804" s="265" cm="1">
        <f t="array" ref="R804">IFERROR(INDEX(Forecast_Capex_Input!O$12:O$286,$X804),0)</f>
        <v>0</v>
      </c>
      <c r="S804" s="172" cm="1">
        <f t="array" ref="S804">IFERROR(INDEX(Forecast_Capex_Input!P$12:P$286,$X804),0)</f>
        <v>0</v>
      </c>
      <c r="T804" s="199" t="str" cm="1">
        <f t="array" aca="1" ref="T804" ca="1">IFERROR(INDEX(General!$K$84:$K$103,$AA804),NA)</f>
        <v>N/A</v>
      </c>
      <c r="U804" s="188" cm="1">
        <f t="array" aca="1" ref="U804" ca="1">IFERROR(
IF($F804=General!$E$25,INDEX(Forecast_Capex_Input!S$12:S$286,$X804),
INDEX(Forecast_Capex_Input!T$12:T$286,$X804)),0)</f>
        <v>0</v>
      </c>
      <c r="V804" s="222" t="b">
        <f>IFERROR(INDEX(Overheads!$T$19:$T$26,MATCH($I804,Overheads!$E$19:$E$26,0)),FALSE)</f>
        <v>0</v>
      </c>
      <c r="W804" s="165"/>
      <c r="X804" s="174" t="str">
        <f>IFERROR(
IF(MATCH($C804,Forecast_Capex_Input!$CI$12:$CI$286,1)+1&gt;MAX(Forecast_Capex_Input!$C$12:$C$286),NA,
MATCH($C804,Forecast_Capex_Input!$CI$12:$CI$286,1)+1),1)</f>
        <v>N/A</v>
      </c>
      <c r="Y804" s="174" t="str" cm="1">
        <f t="array" aca="1" ref="Y804" ca="1">IFERROR(
IF(X803&lt;&gt;X804,1,
IF(COUNTIF(OFFSET(Y803,0,0,-INDEX(Forecast_Capex_Input!$CG$12:$CG$286,$X804)),Y803)=INDEX(Forecast_Capex_Input!$CG$12:$CG$286,$X804),Y803+1,Y803)),NA)</f>
        <v>N/A</v>
      </c>
      <c r="Z804" s="174" t="str" cm="1">
        <f t="array" ref="Z804">IFERROR($C804-IF($X804=1,1,INDEX(Forecast_Capex_Input!$CI$12:$CI$286,$X804-1))+1,NA)</f>
        <v>N/A</v>
      </c>
      <c r="AA804" s="174" t="str" cm="1">
        <f t="array" aca="1" ref="AA804" ca="1">IFERROR(IF(Y804=1,
INDEX(Forecast_Capex_Input!$AI$10:$BB$10,SMALL(IF(INDEX(Forecast_Capex_Input!$AI$12:$BB$286,$X804,0)&gt;0,COLUMN(Forecast_Capex_Input!$AI$10:$BB$10)-COLUMN(Forecast_Capex_Input!$AI$12)+1),ROWS(OFFSET(AA803,0,0,-$Z804)))),
OFFSET(AA803,-INDEX(Forecast_Capex_Input!$CG$12:$CG$286,$X804)+1,0)),NA)</f>
        <v>N/A</v>
      </c>
      <c r="AB804" s="174" t="str">
        <f t="shared" ca="1" si="537"/>
        <v>N/A</v>
      </c>
      <c r="AC804" s="222" t="b">
        <f t="shared" si="569"/>
        <v>0</v>
      </c>
      <c r="AD804" s="220" t="b">
        <v>0</v>
      </c>
      <c r="AE804" s="222" t="b">
        <f t="shared" si="538"/>
        <v>1</v>
      </c>
      <c r="AF804" s="165"/>
      <c r="AG804" s="215">
        <v>0</v>
      </c>
      <c r="AH804" s="215">
        <v>0</v>
      </c>
      <c r="AI804" s="215">
        <v>0</v>
      </c>
      <c r="AJ804" s="215">
        <v>0</v>
      </c>
      <c r="AK804" s="215">
        <v>0</v>
      </c>
      <c r="AL804" s="155">
        <v>0</v>
      </c>
      <c r="AM804" s="165"/>
      <c r="AN804" s="215" cm="1">
        <f t="array" aca="1" ref="AN804" ca="1">IFERROR(INDEX(General!O$33:O$34,$AB804)
*AG804,0)</f>
        <v>0</v>
      </c>
      <c r="AO804" s="215" cm="1">
        <f t="array" aca="1" ref="AO804" ca="1">IFERROR(INDEX(General!P$33:P$34,$AB804)
*AH804,0)</f>
        <v>0</v>
      </c>
      <c r="AP804" s="215" cm="1">
        <f t="array" aca="1" ref="AP804" ca="1">IFERROR(INDEX(General!Q$33:Q$34,$AB804)
*AI804,0)</f>
        <v>0</v>
      </c>
      <c r="AQ804" s="215" cm="1">
        <f t="array" aca="1" ref="AQ804" ca="1">IFERROR(INDEX(General!R$33:R$34,$AB804)
*AJ804,0)</f>
        <v>0</v>
      </c>
      <c r="AR804" s="215" cm="1">
        <f t="array" aca="1" ref="AR804" ca="1">IFERROR(INDEX(General!S$33:S$34,$AB804)
*AK804,0)</f>
        <v>0</v>
      </c>
      <c r="AS804" s="155">
        <f t="shared" ca="1" si="570"/>
        <v>0</v>
      </c>
      <c r="AT804" s="165"/>
      <c r="AU804" s="215">
        <f ca="1">IF($AE804=FALSE,AN804*Overheads!$R$24*$V804,
IFERROR(Overheads!$O$49*$V804*AN804,0)
+IFERROR(Overheads!Q$59*$V804*(AN804/Overheads!Q$68),0))</f>
        <v>0</v>
      </c>
      <c r="AV804" s="215">
        <f ca="1">IF($AE804=FALSE,AO804*Overheads!$R$24*$V804,
IFERROR(Overheads!$O$49*$V804*AO804,0)
+IFERROR(Overheads!R$59*$V804*(AO804/Overheads!R$68),0))</f>
        <v>0</v>
      </c>
      <c r="AW804" s="215">
        <f ca="1">IF($AE804=FALSE,AP804*Overheads!$R$24*$V804,
IFERROR(Overheads!$O$49*$V804*AP804,0)
+IFERROR(Overheads!S$59*$V804*(AP804/Overheads!S$68),0))</f>
        <v>0</v>
      </c>
      <c r="AX804" s="215">
        <f ca="1">IF($AE804=FALSE,AQ804*Overheads!$R$24*$V804,
IFERROR(Overheads!$O$49*$V804*AQ804,0)
+IFERROR(Overheads!T$59*$V804*(AQ804/Overheads!T$68),0))</f>
        <v>0</v>
      </c>
      <c r="AY804" s="215">
        <f ca="1">IF($AE804=FALSE,AR804*Overheads!$R$24*$V804,
IFERROR(Overheads!$O$49*$V804*AR804,0)
+IFERROR(Overheads!U$59*$V804*(AR804/Overheads!U$68),0))</f>
        <v>0</v>
      </c>
      <c r="AZ804" s="155">
        <f t="shared" ca="1" si="571"/>
        <v>0</v>
      </c>
      <c r="BA804" s="165"/>
      <c r="BB804" s="215">
        <f ca="1">IF($AE804=FALSE,AN804*Overheads!$S$25,
IFERROR(Overheads!$O$50*AN804,0)
+IFERROR(Overheads!Q$60*(AN804/Overheads!Q$66),0))</f>
        <v>0</v>
      </c>
      <c r="BC804" s="215">
        <f ca="1">IF($AE804=FALSE,AO804*Overheads!$S$25,
IFERROR(Overheads!$O$50*AO804,0)
+IFERROR(Overheads!R$60*(AO804/Overheads!R$66),0))</f>
        <v>0</v>
      </c>
      <c r="BD804" s="215">
        <f ca="1">IF($AE804=FALSE,AP804*Overheads!$S$25,
IFERROR(Overheads!$O$50*AP804,0)
+IFERROR(Overheads!S$60*(AP804/Overheads!S$66),0))</f>
        <v>0</v>
      </c>
      <c r="BE804" s="215">
        <f ca="1">IF($AE804=FALSE,AQ804*Overheads!$S$25,
IFERROR(Overheads!$O$50*AQ804,0)
+IFERROR(Overheads!T$60*(AQ804/Overheads!T$66),0))</f>
        <v>0</v>
      </c>
      <c r="BF804" s="215">
        <f ca="1">IF($AE804=FALSE,AR804*Overheads!$S$25,
IFERROR(Overheads!$O$50*AR804,0)
+IFERROR(Overheads!U$60*(AR804/Overheads!U$66),0))</f>
        <v>0</v>
      </c>
      <c r="BG804" s="155">
        <f t="shared" ca="1" si="572"/>
        <v>0</v>
      </c>
      <c r="BH804" s="165"/>
      <c r="BI804" s="215">
        <f t="shared" ca="1" si="573"/>
        <v>0</v>
      </c>
      <c r="BJ804" s="215">
        <f t="shared" ca="1" si="539"/>
        <v>0</v>
      </c>
      <c r="BK804" s="215">
        <f t="shared" ca="1" si="540"/>
        <v>0</v>
      </c>
      <c r="BL804" s="215">
        <f t="shared" ca="1" si="541"/>
        <v>0</v>
      </c>
      <c r="BM804" s="215">
        <f t="shared" ca="1" si="542"/>
        <v>0</v>
      </c>
      <c r="BN804" s="155">
        <f t="shared" ca="1" si="574"/>
        <v>0</v>
      </c>
      <c r="BO804" s="165"/>
      <c r="BP804" s="187" cm="1">
        <f t="array" ref="BP804">IFERROR(IF($X804=$X803,BP803,INDEX(Forecast_Capex_Input!AC$12:AC$286,$X804)),0)</f>
        <v>0</v>
      </c>
      <c r="BQ804" s="187" cm="1">
        <f t="array" ref="BQ804">IFERROR(IF($X804=$X803,BQ803,INDEX(Forecast_Capex_Input!AD$12:AD$286,$X804)),0)</f>
        <v>0</v>
      </c>
      <c r="BR804" s="187" cm="1">
        <f t="array" ref="BR804">IFERROR(IF($X804=$X803,BR803,INDEX(Forecast_Capex_Input!AE$12:AE$286,$X804)),0)</f>
        <v>0</v>
      </c>
      <c r="BS804" s="187" cm="1">
        <f t="array" ref="BS804">IFERROR(IF($X804=$X803,BS803,INDEX(Forecast_Capex_Input!AF$12:AF$286,$X804)),0)</f>
        <v>0</v>
      </c>
      <c r="BT804" s="187" cm="1">
        <f t="array" ref="BT804">IFERROR(IF($X804=$X803,BT803,INDEX(Forecast_Capex_Input!AG$12:AG$286,$X804)),0)</f>
        <v>0</v>
      </c>
      <c r="BU804" s="165"/>
      <c r="BV804" s="215">
        <f t="shared" si="543"/>
        <v>0</v>
      </c>
      <c r="BW804" s="215">
        <f t="shared" si="544"/>
        <v>0</v>
      </c>
      <c r="BX804" s="215">
        <f t="shared" si="545"/>
        <v>0</v>
      </c>
      <c r="BY804" s="215">
        <f t="shared" si="546"/>
        <v>0</v>
      </c>
      <c r="BZ804" s="215">
        <f t="shared" si="547"/>
        <v>0</v>
      </c>
      <c r="CA804" s="155">
        <f t="shared" si="575"/>
        <v>0</v>
      </c>
      <c r="CB804" s="165"/>
      <c r="CC804" s="215">
        <f t="shared" si="548"/>
        <v>0</v>
      </c>
      <c r="CD804" s="215">
        <f t="shared" si="549"/>
        <v>0</v>
      </c>
      <c r="CE804" s="215">
        <f t="shared" si="550"/>
        <v>0</v>
      </c>
      <c r="CF804" s="215">
        <f t="shared" si="551"/>
        <v>0</v>
      </c>
      <c r="CG804" s="215">
        <f t="shared" si="552"/>
        <v>0</v>
      </c>
      <c r="CH804" s="155">
        <f t="shared" si="576"/>
        <v>0</v>
      </c>
      <c r="CI804" s="165"/>
      <c r="CJ804" s="215">
        <f t="shared" si="553"/>
        <v>0</v>
      </c>
      <c r="CK804" s="215">
        <f t="shared" si="554"/>
        <v>0</v>
      </c>
      <c r="CL804" s="215">
        <f t="shared" si="555"/>
        <v>0</v>
      </c>
      <c r="CM804" s="215">
        <f t="shared" si="556"/>
        <v>0</v>
      </c>
      <c r="CN804" s="215">
        <f t="shared" si="557"/>
        <v>0</v>
      </c>
      <c r="CO804" s="155">
        <f t="shared" si="577"/>
        <v>0</v>
      </c>
      <c r="CP804" s="165"/>
      <c r="CQ804" s="223">
        <f t="shared" si="558"/>
        <v>0</v>
      </c>
      <c r="CR804" s="223">
        <f t="shared" si="559"/>
        <v>0</v>
      </c>
      <c r="CS804" s="223">
        <f t="shared" si="560"/>
        <v>0</v>
      </c>
      <c r="CT804" s="223">
        <f t="shared" si="561"/>
        <v>0</v>
      </c>
      <c r="CU804" s="223">
        <f t="shared" si="562"/>
        <v>0</v>
      </c>
      <c r="CV804" s="155">
        <f t="shared" si="578"/>
        <v>0</v>
      </c>
      <c r="CW804" s="165"/>
      <c r="CX804" s="215">
        <f t="shared" si="579"/>
        <v>0</v>
      </c>
      <c r="CY804" s="215">
        <f t="shared" si="563"/>
        <v>0</v>
      </c>
      <c r="CZ804" s="215">
        <f t="shared" si="564"/>
        <v>0</v>
      </c>
      <c r="DA804" s="215">
        <f t="shared" si="565"/>
        <v>0</v>
      </c>
      <c r="DB804" s="215">
        <f t="shared" si="566"/>
        <v>0</v>
      </c>
      <c r="DC804" s="155">
        <f t="shared" si="580"/>
        <v>0</v>
      </c>
      <c r="DD804" s="165"/>
      <c r="DE804" s="188" t="b" cm="1">
        <f t="array" aca="1" ref="DE804" ca="1">OR($G804=Forecast_Capex_Input!$BF$8:$BF$10)</f>
        <v>0</v>
      </c>
      <c r="DF804" s="188" cm="1">
        <f t="array" aca="1" ref="DF804" ca="1">IFERROR(INDEX(Forecast_Capex_Input!BG$12:BG$286,$X804)
*(INDEX(Forecast_Capex_Input!$H$12:$H$286,$X804)=Repex),0)
*$DE804</f>
        <v>0</v>
      </c>
      <c r="DG804" s="188" cm="1">
        <f t="array" aca="1" ref="DG804" ca="1">IFERROR(INDEX(Forecast_Capex_Input!BH$12:BH$286,$X804)
*(INDEX(Forecast_Capex_Input!$H$12:$H$286,$X804)=Repex),0)
*$DE804</f>
        <v>0</v>
      </c>
      <c r="DH804" s="188" cm="1">
        <f t="array" aca="1" ref="DH804" ca="1">IFERROR(INDEX(Forecast_Capex_Input!BI$12:BI$286,$X804)
*(INDEX(Forecast_Capex_Input!$H$12:$H$286,$X804)=Repex),0)
*$DE804</f>
        <v>0</v>
      </c>
      <c r="DI804" s="188" cm="1">
        <f t="array" aca="1" ref="DI804" ca="1">IFERROR(INDEX(Forecast_Capex_Input!BJ$12:BJ$286,$X804)
*(INDEX(Forecast_Capex_Input!$H$12:$H$286,$X804)=Repex),0)
*$DE804</f>
        <v>0</v>
      </c>
      <c r="DJ804" s="188" cm="1">
        <f t="array" aca="1" ref="DJ804" ca="1">IFERROR(INDEX(Forecast_Capex_Input!BK$12:BK$286,$X804)
*(INDEX(Forecast_Capex_Input!$H$12:$H$286,$X804)=Repex),0)
*$DE804</f>
        <v>0</v>
      </c>
      <c r="DK804" s="188" cm="1">
        <f t="array" aca="1" ref="DK804" ca="1">IFERROR(INDEX(Forecast_Capex_Input!BL$12:BL$286,$X804)
*(INDEX(Forecast_Capex_Input!$H$12:$H$286,$X804)=Repex),0)
*$DE804</f>
        <v>0</v>
      </c>
      <c r="DL804" s="165"/>
      <c r="DM804" s="188" t="b" cm="1">
        <f t="array" aca="1" ref="DM804" ca="1">OR($G804=Forecast_Capex_Input!$BN$8:$BN$9)</f>
        <v>0</v>
      </c>
      <c r="DN804" s="188" cm="1">
        <f t="array" aca="1" ref="DN804" ca="1">IFERROR(INDEX(Forecast_Capex_Input!BO$12:BO$286,$X804)
*(INDEX(Forecast_Capex_Input!$H$12:$H$286,$X804)=Repex),0)
*$DM804</f>
        <v>0</v>
      </c>
      <c r="DO804" s="188" cm="1">
        <f t="array" aca="1" ref="DO804" ca="1">IFERROR(INDEX(Forecast_Capex_Input!BP$12:BP$286,$X804)
*(INDEX(Forecast_Capex_Input!$H$12:$H$286,$X804)=Repex),0)
*$DM804</f>
        <v>0</v>
      </c>
      <c r="DP804" s="188" cm="1">
        <f t="array" aca="1" ref="DP804" ca="1">IFERROR(INDEX(Forecast_Capex_Input!BQ$12:BQ$286,$X804)
*(INDEX(Forecast_Capex_Input!$H$12:$H$286,$X804)=Repex),0)
*$DM804</f>
        <v>0</v>
      </c>
      <c r="DQ804" s="188" cm="1">
        <f t="array" aca="1" ref="DQ804" ca="1">IFERROR(INDEX(Forecast_Capex_Input!BR$12:BR$286,$X804)
*(INDEX(Forecast_Capex_Input!$H$12:$H$286,$X804)=Repex),0)
*$DM804</f>
        <v>0</v>
      </c>
      <c r="DR804" s="188" cm="1">
        <f t="array" aca="1" ref="DR804" ca="1">IFERROR(INDEX(Forecast_Capex_Input!BS$12:BS$286,$X804)
*(INDEX(Forecast_Capex_Input!$H$12:$H$286,$X804)=Repex),0)
*$DM804</f>
        <v>0</v>
      </c>
      <c r="DS804" s="165"/>
      <c r="DT804" s="188" t="b" cm="1">
        <f t="array" aca="1" ref="DT804" ca="1">OR($G804=Forecast_Capex_Input!$BU$8:$BU$10)</f>
        <v>0</v>
      </c>
      <c r="DU804" s="188" cm="1">
        <f t="array" aca="1" ref="DU804" ca="1">IFERROR(INDEX(Forecast_Capex_Input!BV$12:BV$286,$X804)
*(INDEX(Forecast_Capex_Input!$H$12:$H$286,$X804)=Repex),0)
*$DT804</f>
        <v>0</v>
      </c>
      <c r="DV804" s="188" cm="1">
        <f t="array" aca="1" ref="DV804" ca="1">IFERROR(INDEX(Forecast_Capex_Input!BW$12:BW$286,$X804)
*(INDEX(Forecast_Capex_Input!$H$12:$H$286,$X804)=Repex),0)
*$DT804</f>
        <v>0</v>
      </c>
      <c r="DW804" s="188" cm="1">
        <f t="array" aca="1" ref="DW804" ca="1">IFERROR(INDEX(Forecast_Capex_Input!BX$12:BX$286,$X804)
*(INDEX(Forecast_Capex_Input!$H$12:$H$286,$X804)=Repex),0)
*$DT804</f>
        <v>0</v>
      </c>
      <c r="DX804" s="188" cm="1">
        <f t="array" aca="1" ref="DX804" ca="1">IFERROR(INDEX(Forecast_Capex_Input!BY$12:BY$286,$X804)
*(INDEX(Forecast_Capex_Input!$H$12:$H$286,$X804)=Repex),0)
*$DT804</f>
        <v>0</v>
      </c>
      <c r="DY804" s="188" cm="1">
        <f t="array" aca="1" ref="DY804" ca="1">IFERROR(INDEX(Forecast_Capex_Input!BZ$12:BZ$286,$X804)
*(INDEX(Forecast_Capex_Input!$H$12:$H$286,$X804)=Repex),0)
*$DT804</f>
        <v>0</v>
      </c>
      <c r="DZ804" s="188" cm="1">
        <f t="array" aca="1" ref="DZ804" ca="1">IFERROR(INDEX(Forecast_Capex_Input!CA$12:CA$286,$X804)
*(INDEX(Forecast_Capex_Input!$H$12:$H$286,$X804)=Repex),0)
*$DT804</f>
        <v>0</v>
      </c>
      <c r="EA804" s="188" cm="1">
        <f t="array" aca="1" ref="EA804" ca="1">IFERROR(INDEX(Forecast_Capex_Input!CB$12:CB$286,$X804)
*(INDEX(Forecast_Capex_Input!$H$12:$H$286,$X804)=Repex),0)
*$DT804</f>
        <v>0</v>
      </c>
      <c r="EB804" s="188" cm="1">
        <f t="array" aca="1" ref="EB804" ca="1">IFERROR(INDEX(Forecast_Capex_Input!CC$12:CC$286,$X804)
*(INDEX(Forecast_Capex_Input!$H$12:$H$286,$X804)=Repex),0)
*$DT804</f>
        <v>0</v>
      </c>
      <c r="EC804" s="165"/>
      <c r="ED804" s="226" t="str">
        <f t="shared" si="567"/>
        <v>N/A</v>
      </c>
      <c r="EE804" s="174" t="s">
        <v>15</v>
      </c>
    </row>
    <row r="805" spans="3:135" x14ac:dyDescent="0.2">
      <c r="C805" s="174">
        <f t="shared" si="568"/>
        <v>795</v>
      </c>
      <c r="D805" s="167" t="str" cm="1">
        <f t="array" ref="D805">IFERROR(INDEX(Forecast_Capex_Input!$D$12:$D$286,$X805),NA)</f>
        <v>N/A</v>
      </c>
      <c r="E805" s="172" t="str" cm="1">
        <f t="array" ref="E805">IF($X805=NA,NA,INDEX(Forecast_Capex_Input!$E$12:$E$286,$X805))</f>
        <v>N/A</v>
      </c>
      <c r="F805" s="167" t="str" cm="1">
        <f t="array" aca="1" ref="F805" ca="1">IFERROR(INDEX(General!$E$25:$E$26,$Y805),NA)</f>
        <v>N/A</v>
      </c>
      <c r="G805" s="167" t="str" cm="1">
        <f t="array" aca="1" ref="G805" ca="1">IFERROR(INDEX(Forecast_Capex_Input!$AI$11:$BB$11,$AA805),NA)</f>
        <v>N/A</v>
      </c>
      <c r="H805" s="189" t="str" cm="1">
        <f t="array" aca="1" ref="H805" ca="1">IFERROR(INDEX(Forecast_Capex_Input!$AI$12:$BB$286,$X805,$AA805),NA)</f>
        <v>N/A</v>
      </c>
      <c r="I805" s="199" t="str" cm="1">
        <f t="array" ref="I805">IFERROR(INDEX(Forecast_Capex_Input!$F$12:$F$286,$X805),NA)</f>
        <v>N/A</v>
      </c>
      <c r="J805" s="199" t="str" cm="1">
        <f t="array" ref="J805">IFERROR(INDEX(Forecast_Capex_Input!G$12:G$286,$X805),NA)</f>
        <v>N/A</v>
      </c>
      <c r="K805" s="199" t="str" cm="1">
        <f t="array" ref="K805">IFERROR(INDEX(Forecast_Capex_Input!H$12:H$286,$X805),NA)</f>
        <v>N/A</v>
      </c>
      <c r="L805" s="199" t="str" cm="1">
        <f t="array" ref="L805">IFERROR(INDEX(Forecast_Capex_Input!I$12:I$286,$X805),NA)</f>
        <v>N/A</v>
      </c>
      <c r="M805" s="199" t="str" cm="1">
        <f t="array" ref="M805">IFERROR(INDEX(Forecast_Capex_Input!J$12:J$286,$X805),NA)</f>
        <v>N/A</v>
      </c>
      <c r="N805" s="199" t="str" cm="1">
        <f t="array" ref="N805">IFERROR(INDEX(Forecast_Capex_Input!K$12:K$286,$X805),NA)</f>
        <v>N/A</v>
      </c>
      <c r="O805" s="199" t="str" cm="1">
        <f t="array" ref="O805">IFERROR(INDEX(Forecast_Capex_Input!L$12:L$286,$X805),NA)</f>
        <v>N/A</v>
      </c>
      <c r="P805" s="199" t="str" cm="1">
        <f t="array" ref="P805">IFERROR(INDEX(Forecast_Capex_Input!M$12:M$286,$X805),NA)</f>
        <v>N/A</v>
      </c>
      <c r="Q805" s="172" t="str" cm="1">
        <f t="array" ref="Q805">IFERROR(INDEX(Forecast_Capex_Input!N$12:N$286,$X805),NA)</f>
        <v>N/A</v>
      </c>
      <c r="R805" s="265" cm="1">
        <f t="array" ref="R805">IFERROR(INDEX(Forecast_Capex_Input!O$12:O$286,$X805),0)</f>
        <v>0</v>
      </c>
      <c r="S805" s="172" cm="1">
        <f t="array" ref="S805">IFERROR(INDEX(Forecast_Capex_Input!P$12:P$286,$X805),0)</f>
        <v>0</v>
      </c>
      <c r="T805" s="199" t="str" cm="1">
        <f t="array" aca="1" ref="T805" ca="1">IFERROR(INDEX(General!$K$84:$K$103,$AA805),NA)</f>
        <v>N/A</v>
      </c>
      <c r="U805" s="188" cm="1">
        <f t="array" aca="1" ref="U805" ca="1">IFERROR(
IF($F805=General!$E$25,INDEX(Forecast_Capex_Input!S$12:S$286,$X805),
INDEX(Forecast_Capex_Input!T$12:T$286,$X805)),0)</f>
        <v>0</v>
      </c>
      <c r="V805" s="222" t="b">
        <f>IFERROR(INDEX(Overheads!$T$19:$T$26,MATCH($I805,Overheads!$E$19:$E$26,0)),FALSE)</f>
        <v>0</v>
      </c>
      <c r="W805" s="165"/>
      <c r="X805" s="174" t="str">
        <f>IFERROR(
IF(MATCH($C805,Forecast_Capex_Input!$CI$12:$CI$286,1)+1&gt;MAX(Forecast_Capex_Input!$C$12:$C$286),NA,
MATCH($C805,Forecast_Capex_Input!$CI$12:$CI$286,1)+1),1)</f>
        <v>N/A</v>
      </c>
      <c r="Y805" s="174" t="str" cm="1">
        <f t="array" aca="1" ref="Y805" ca="1">IFERROR(
IF(X804&lt;&gt;X805,1,
IF(COUNTIF(OFFSET(Y804,0,0,-INDEX(Forecast_Capex_Input!$CG$12:$CG$286,$X805)),Y804)=INDEX(Forecast_Capex_Input!$CG$12:$CG$286,$X805),Y804+1,Y804)),NA)</f>
        <v>N/A</v>
      </c>
      <c r="Z805" s="174" t="str" cm="1">
        <f t="array" ref="Z805">IFERROR($C805-IF($X805=1,1,INDEX(Forecast_Capex_Input!$CI$12:$CI$286,$X805-1))+1,NA)</f>
        <v>N/A</v>
      </c>
      <c r="AA805" s="174" t="str" cm="1">
        <f t="array" aca="1" ref="AA805" ca="1">IFERROR(IF(Y805=1,
INDEX(Forecast_Capex_Input!$AI$10:$BB$10,SMALL(IF(INDEX(Forecast_Capex_Input!$AI$12:$BB$286,$X805,0)&gt;0,COLUMN(Forecast_Capex_Input!$AI$10:$BB$10)-COLUMN(Forecast_Capex_Input!$AI$12)+1),ROWS(OFFSET(AA804,0,0,-$Z805)))),
OFFSET(AA804,-INDEX(Forecast_Capex_Input!$CG$12:$CG$286,$X805)+1,0)),NA)</f>
        <v>N/A</v>
      </c>
      <c r="AB805" s="174" t="str">
        <f t="shared" ca="1" si="537"/>
        <v>N/A</v>
      </c>
      <c r="AC805" s="222" t="b">
        <f t="shared" si="569"/>
        <v>0</v>
      </c>
      <c r="AD805" s="220" t="b">
        <v>0</v>
      </c>
      <c r="AE805" s="222" t="b">
        <f t="shared" si="538"/>
        <v>1</v>
      </c>
      <c r="AF805" s="165"/>
      <c r="AG805" s="215">
        <v>0</v>
      </c>
      <c r="AH805" s="215">
        <v>0</v>
      </c>
      <c r="AI805" s="215">
        <v>0</v>
      </c>
      <c r="AJ805" s="215">
        <v>0</v>
      </c>
      <c r="AK805" s="215">
        <v>0</v>
      </c>
      <c r="AL805" s="155">
        <v>0</v>
      </c>
      <c r="AM805" s="165"/>
      <c r="AN805" s="215" cm="1">
        <f t="array" aca="1" ref="AN805" ca="1">IFERROR(INDEX(General!O$33:O$34,$AB805)
*AG805,0)</f>
        <v>0</v>
      </c>
      <c r="AO805" s="215" cm="1">
        <f t="array" aca="1" ref="AO805" ca="1">IFERROR(INDEX(General!P$33:P$34,$AB805)
*AH805,0)</f>
        <v>0</v>
      </c>
      <c r="AP805" s="215" cm="1">
        <f t="array" aca="1" ref="AP805" ca="1">IFERROR(INDEX(General!Q$33:Q$34,$AB805)
*AI805,0)</f>
        <v>0</v>
      </c>
      <c r="AQ805" s="215" cm="1">
        <f t="array" aca="1" ref="AQ805" ca="1">IFERROR(INDEX(General!R$33:R$34,$AB805)
*AJ805,0)</f>
        <v>0</v>
      </c>
      <c r="AR805" s="215" cm="1">
        <f t="array" aca="1" ref="AR805" ca="1">IFERROR(INDEX(General!S$33:S$34,$AB805)
*AK805,0)</f>
        <v>0</v>
      </c>
      <c r="AS805" s="155">
        <f t="shared" ca="1" si="570"/>
        <v>0</v>
      </c>
      <c r="AT805" s="165"/>
      <c r="AU805" s="215">
        <f ca="1">IF($AE805=FALSE,AN805*Overheads!$R$24*$V805,
IFERROR(Overheads!$O$49*$V805*AN805,0)
+IFERROR(Overheads!Q$59*$V805*(AN805/Overheads!Q$68),0))</f>
        <v>0</v>
      </c>
      <c r="AV805" s="215">
        <f ca="1">IF($AE805=FALSE,AO805*Overheads!$R$24*$V805,
IFERROR(Overheads!$O$49*$V805*AO805,0)
+IFERROR(Overheads!R$59*$V805*(AO805/Overheads!R$68),0))</f>
        <v>0</v>
      </c>
      <c r="AW805" s="215">
        <f ca="1">IF($AE805=FALSE,AP805*Overheads!$R$24*$V805,
IFERROR(Overheads!$O$49*$V805*AP805,0)
+IFERROR(Overheads!S$59*$V805*(AP805/Overheads!S$68),0))</f>
        <v>0</v>
      </c>
      <c r="AX805" s="215">
        <f ca="1">IF($AE805=FALSE,AQ805*Overheads!$R$24*$V805,
IFERROR(Overheads!$O$49*$V805*AQ805,0)
+IFERROR(Overheads!T$59*$V805*(AQ805/Overheads!T$68),0))</f>
        <v>0</v>
      </c>
      <c r="AY805" s="215">
        <f ca="1">IF($AE805=FALSE,AR805*Overheads!$R$24*$V805,
IFERROR(Overheads!$O$49*$V805*AR805,0)
+IFERROR(Overheads!U$59*$V805*(AR805/Overheads!U$68),0))</f>
        <v>0</v>
      </c>
      <c r="AZ805" s="155">
        <f t="shared" ca="1" si="571"/>
        <v>0</v>
      </c>
      <c r="BA805" s="165"/>
      <c r="BB805" s="215">
        <f ca="1">IF($AE805=FALSE,AN805*Overheads!$S$25,
IFERROR(Overheads!$O$50*AN805,0)
+IFERROR(Overheads!Q$60*(AN805/Overheads!Q$66),0))</f>
        <v>0</v>
      </c>
      <c r="BC805" s="215">
        <f ca="1">IF($AE805=FALSE,AO805*Overheads!$S$25,
IFERROR(Overheads!$O$50*AO805,0)
+IFERROR(Overheads!R$60*(AO805/Overheads!R$66),0))</f>
        <v>0</v>
      </c>
      <c r="BD805" s="215">
        <f ca="1">IF($AE805=FALSE,AP805*Overheads!$S$25,
IFERROR(Overheads!$O$50*AP805,0)
+IFERROR(Overheads!S$60*(AP805/Overheads!S$66),0))</f>
        <v>0</v>
      </c>
      <c r="BE805" s="215">
        <f ca="1">IF($AE805=FALSE,AQ805*Overheads!$S$25,
IFERROR(Overheads!$O$50*AQ805,0)
+IFERROR(Overheads!T$60*(AQ805/Overheads!T$66),0))</f>
        <v>0</v>
      </c>
      <c r="BF805" s="215">
        <f ca="1">IF($AE805=FALSE,AR805*Overheads!$S$25,
IFERROR(Overheads!$O$50*AR805,0)
+IFERROR(Overheads!U$60*(AR805/Overheads!U$66),0))</f>
        <v>0</v>
      </c>
      <c r="BG805" s="155">
        <f t="shared" ca="1" si="572"/>
        <v>0</v>
      </c>
      <c r="BH805" s="165"/>
      <c r="BI805" s="215">
        <f t="shared" ca="1" si="573"/>
        <v>0</v>
      </c>
      <c r="BJ805" s="215">
        <f t="shared" ca="1" si="539"/>
        <v>0</v>
      </c>
      <c r="BK805" s="215">
        <f t="shared" ca="1" si="540"/>
        <v>0</v>
      </c>
      <c r="BL805" s="215">
        <f t="shared" ca="1" si="541"/>
        <v>0</v>
      </c>
      <c r="BM805" s="215">
        <f t="shared" ca="1" si="542"/>
        <v>0</v>
      </c>
      <c r="BN805" s="155">
        <f t="shared" ca="1" si="574"/>
        <v>0</v>
      </c>
      <c r="BO805" s="165"/>
      <c r="BP805" s="187" cm="1">
        <f t="array" ref="BP805">IFERROR(IF($X805=$X804,BP804,INDEX(Forecast_Capex_Input!AC$12:AC$286,$X805)),0)</f>
        <v>0</v>
      </c>
      <c r="BQ805" s="187" cm="1">
        <f t="array" ref="BQ805">IFERROR(IF($X805=$X804,BQ804,INDEX(Forecast_Capex_Input!AD$12:AD$286,$X805)),0)</f>
        <v>0</v>
      </c>
      <c r="BR805" s="187" cm="1">
        <f t="array" ref="BR805">IFERROR(IF($X805=$X804,BR804,INDEX(Forecast_Capex_Input!AE$12:AE$286,$X805)),0)</f>
        <v>0</v>
      </c>
      <c r="BS805" s="187" cm="1">
        <f t="array" ref="BS805">IFERROR(IF($X805=$X804,BS804,INDEX(Forecast_Capex_Input!AF$12:AF$286,$X805)),0)</f>
        <v>0</v>
      </c>
      <c r="BT805" s="187" cm="1">
        <f t="array" ref="BT805">IFERROR(IF($X805=$X804,BT804,INDEX(Forecast_Capex_Input!AG$12:AG$286,$X805)),0)</f>
        <v>0</v>
      </c>
      <c r="BU805" s="165"/>
      <c r="BV805" s="215">
        <f t="shared" si="543"/>
        <v>0</v>
      </c>
      <c r="BW805" s="215">
        <f t="shared" si="544"/>
        <v>0</v>
      </c>
      <c r="BX805" s="215">
        <f t="shared" si="545"/>
        <v>0</v>
      </c>
      <c r="BY805" s="215">
        <f t="shared" si="546"/>
        <v>0</v>
      </c>
      <c r="BZ805" s="215">
        <f t="shared" si="547"/>
        <v>0</v>
      </c>
      <c r="CA805" s="155">
        <f t="shared" si="575"/>
        <v>0</v>
      </c>
      <c r="CB805" s="165"/>
      <c r="CC805" s="215">
        <f t="shared" si="548"/>
        <v>0</v>
      </c>
      <c r="CD805" s="215">
        <f t="shared" si="549"/>
        <v>0</v>
      </c>
      <c r="CE805" s="215">
        <f t="shared" si="550"/>
        <v>0</v>
      </c>
      <c r="CF805" s="215">
        <f t="shared" si="551"/>
        <v>0</v>
      </c>
      <c r="CG805" s="215">
        <f t="shared" si="552"/>
        <v>0</v>
      </c>
      <c r="CH805" s="155">
        <f t="shared" si="576"/>
        <v>0</v>
      </c>
      <c r="CI805" s="165"/>
      <c r="CJ805" s="215">
        <f t="shared" si="553"/>
        <v>0</v>
      </c>
      <c r="CK805" s="215">
        <f t="shared" si="554"/>
        <v>0</v>
      </c>
      <c r="CL805" s="215">
        <f t="shared" si="555"/>
        <v>0</v>
      </c>
      <c r="CM805" s="215">
        <f t="shared" si="556"/>
        <v>0</v>
      </c>
      <c r="CN805" s="215">
        <f t="shared" si="557"/>
        <v>0</v>
      </c>
      <c r="CO805" s="155">
        <f t="shared" si="577"/>
        <v>0</v>
      </c>
      <c r="CP805" s="165"/>
      <c r="CQ805" s="223">
        <f t="shared" si="558"/>
        <v>0</v>
      </c>
      <c r="CR805" s="223">
        <f t="shared" si="559"/>
        <v>0</v>
      </c>
      <c r="CS805" s="223">
        <f t="shared" si="560"/>
        <v>0</v>
      </c>
      <c r="CT805" s="223">
        <f t="shared" si="561"/>
        <v>0</v>
      </c>
      <c r="CU805" s="223">
        <f t="shared" si="562"/>
        <v>0</v>
      </c>
      <c r="CV805" s="155">
        <f t="shared" si="578"/>
        <v>0</v>
      </c>
      <c r="CW805" s="165"/>
      <c r="CX805" s="215">
        <f t="shared" si="579"/>
        <v>0</v>
      </c>
      <c r="CY805" s="215">
        <f t="shared" si="563"/>
        <v>0</v>
      </c>
      <c r="CZ805" s="215">
        <f t="shared" si="564"/>
        <v>0</v>
      </c>
      <c r="DA805" s="215">
        <f t="shared" si="565"/>
        <v>0</v>
      </c>
      <c r="DB805" s="215">
        <f t="shared" si="566"/>
        <v>0</v>
      </c>
      <c r="DC805" s="155">
        <f t="shared" si="580"/>
        <v>0</v>
      </c>
      <c r="DD805" s="165"/>
      <c r="DE805" s="188" t="b" cm="1">
        <f t="array" aca="1" ref="DE805" ca="1">OR($G805=Forecast_Capex_Input!$BF$8:$BF$10)</f>
        <v>0</v>
      </c>
      <c r="DF805" s="188" cm="1">
        <f t="array" aca="1" ref="DF805" ca="1">IFERROR(INDEX(Forecast_Capex_Input!BG$12:BG$286,$X805)
*(INDEX(Forecast_Capex_Input!$H$12:$H$286,$X805)=Repex),0)
*$DE805</f>
        <v>0</v>
      </c>
      <c r="DG805" s="188" cm="1">
        <f t="array" aca="1" ref="DG805" ca="1">IFERROR(INDEX(Forecast_Capex_Input!BH$12:BH$286,$X805)
*(INDEX(Forecast_Capex_Input!$H$12:$H$286,$X805)=Repex),0)
*$DE805</f>
        <v>0</v>
      </c>
      <c r="DH805" s="188" cm="1">
        <f t="array" aca="1" ref="DH805" ca="1">IFERROR(INDEX(Forecast_Capex_Input!BI$12:BI$286,$X805)
*(INDEX(Forecast_Capex_Input!$H$12:$H$286,$X805)=Repex),0)
*$DE805</f>
        <v>0</v>
      </c>
      <c r="DI805" s="188" cm="1">
        <f t="array" aca="1" ref="DI805" ca="1">IFERROR(INDEX(Forecast_Capex_Input!BJ$12:BJ$286,$X805)
*(INDEX(Forecast_Capex_Input!$H$12:$H$286,$X805)=Repex),0)
*$DE805</f>
        <v>0</v>
      </c>
      <c r="DJ805" s="188" cm="1">
        <f t="array" aca="1" ref="DJ805" ca="1">IFERROR(INDEX(Forecast_Capex_Input!BK$12:BK$286,$X805)
*(INDEX(Forecast_Capex_Input!$H$12:$H$286,$X805)=Repex),0)
*$DE805</f>
        <v>0</v>
      </c>
      <c r="DK805" s="188" cm="1">
        <f t="array" aca="1" ref="DK805" ca="1">IFERROR(INDEX(Forecast_Capex_Input!BL$12:BL$286,$X805)
*(INDEX(Forecast_Capex_Input!$H$12:$H$286,$X805)=Repex),0)
*$DE805</f>
        <v>0</v>
      </c>
      <c r="DL805" s="165"/>
      <c r="DM805" s="188" t="b" cm="1">
        <f t="array" aca="1" ref="DM805" ca="1">OR($G805=Forecast_Capex_Input!$BN$8:$BN$9)</f>
        <v>0</v>
      </c>
      <c r="DN805" s="188" cm="1">
        <f t="array" aca="1" ref="DN805" ca="1">IFERROR(INDEX(Forecast_Capex_Input!BO$12:BO$286,$X805)
*(INDEX(Forecast_Capex_Input!$H$12:$H$286,$X805)=Repex),0)
*$DM805</f>
        <v>0</v>
      </c>
      <c r="DO805" s="188" cm="1">
        <f t="array" aca="1" ref="DO805" ca="1">IFERROR(INDEX(Forecast_Capex_Input!BP$12:BP$286,$X805)
*(INDEX(Forecast_Capex_Input!$H$12:$H$286,$X805)=Repex),0)
*$DM805</f>
        <v>0</v>
      </c>
      <c r="DP805" s="188" cm="1">
        <f t="array" aca="1" ref="DP805" ca="1">IFERROR(INDEX(Forecast_Capex_Input!BQ$12:BQ$286,$X805)
*(INDEX(Forecast_Capex_Input!$H$12:$H$286,$X805)=Repex),0)
*$DM805</f>
        <v>0</v>
      </c>
      <c r="DQ805" s="188" cm="1">
        <f t="array" aca="1" ref="DQ805" ca="1">IFERROR(INDEX(Forecast_Capex_Input!BR$12:BR$286,$X805)
*(INDEX(Forecast_Capex_Input!$H$12:$H$286,$X805)=Repex),0)
*$DM805</f>
        <v>0</v>
      </c>
      <c r="DR805" s="188" cm="1">
        <f t="array" aca="1" ref="DR805" ca="1">IFERROR(INDEX(Forecast_Capex_Input!BS$12:BS$286,$X805)
*(INDEX(Forecast_Capex_Input!$H$12:$H$286,$X805)=Repex),0)
*$DM805</f>
        <v>0</v>
      </c>
      <c r="DS805" s="165"/>
      <c r="DT805" s="188" t="b" cm="1">
        <f t="array" aca="1" ref="DT805" ca="1">OR($G805=Forecast_Capex_Input!$BU$8:$BU$10)</f>
        <v>0</v>
      </c>
      <c r="DU805" s="188" cm="1">
        <f t="array" aca="1" ref="DU805" ca="1">IFERROR(INDEX(Forecast_Capex_Input!BV$12:BV$286,$X805)
*(INDEX(Forecast_Capex_Input!$H$12:$H$286,$X805)=Repex),0)
*$DT805</f>
        <v>0</v>
      </c>
      <c r="DV805" s="188" cm="1">
        <f t="array" aca="1" ref="DV805" ca="1">IFERROR(INDEX(Forecast_Capex_Input!BW$12:BW$286,$X805)
*(INDEX(Forecast_Capex_Input!$H$12:$H$286,$X805)=Repex),0)
*$DT805</f>
        <v>0</v>
      </c>
      <c r="DW805" s="188" cm="1">
        <f t="array" aca="1" ref="DW805" ca="1">IFERROR(INDEX(Forecast_Capex_Input!BX$12:BX$286,$X805)
*(INDEX(Forecast_Capex_Input!$H$12:$H$286,$X805)=Repex),0)
*$DT805</f>
        <v>0</v>
      </c>
      <c r="DX805" s="188" cm="1">
        <f t="array" aca="1" ref="DX805" ca="1">IFERROR(INDEX(Forecast_Capex_Input!BY$12:BY$286,$X805)
*(INDEX(Forecast_Capex_Input!$H$12:$H$286,$X805)=Repex),0)
*$DT805</f>
        <v>0</v>
      </c>
      <c r="DY805" s="188" cm="1">
        <f t="array" aca="1" ref="DY805" ca="1">IFERROR(INDEX(Forecast_Capex_Input!BZ$12:BZ$286,$X805)
*(INDEX(Forecast_Capex_Input!$H$12:$H$286,$X805)=Repex),0)
*$DT805</f>
        <v>0</v>
      </c>
      <c r="DZ805" s="188" cm="1">
        <f t="array" aca="1" ref="DZ805" ca="1">IFERROR(INDEX(Forecast_Capex_Input!CA$12:CA$286,$X805)
*(INDEX(Forecast_Capex_Input!$H$12:$H$286,$X805)=Repex),0)
*$DT805</f>
        <v>0</v>
      </c>
      <c r="EA805" s="188" cm="1">
        <f t="array" aca="1" ref="EA805" ca="1">IFERROR(INDEX(Forecast_Capex_Input!CB$12:CB$286,$X805)
*(INDEX(Forecast_Capex_Input!$H$12:$H$286,$X805)=Repex),0)
*$DT805</f>
        <v>0</v>
      </c>
      <c r="EB805" s="188" cm="1">
        <f t="array" aca="1" ref="EB805" ca="1">IFERROR(INDEX(Forecast_Capex_Input!CC$12:CC$286,$X805)
*(INDEX(Forecast_Capex_Input!$H$12:$H$286,$X805)=Repex),0)
*$DT805</f>
        <v>0</v>
      </c>
      <c r="EC805" s="165"/>
      <c r="ED805" s="226" t="str">
        <f t="shared" si="567"/>
        <v>N/A</v>
      </c>
      <c r="EE805" s="174" t="s">
        <v>15</v>
      </c>
    </row>
    <row r="806" spans="3:135" x14ac:dyDescent="0.2">
      <c r="C806" s="174">
        <f t="shared" si="568"/>
        <v>796</v>
      </c>
      <c r="D806" s="167" t="str" cm="1">
        <f t="array" ref="D806">IFERROR(INDEX(Forecast_Capex_Input!$D$12:$D$286,$X806),NA)</f>
        <v>N/A</v>
      </c>
      <c r="E806" s="172" t="str" cm="1">
        <f t="array" ref="E806">IF($X806=NA,NA,INDEX(Forecast_Capex_Input!$E$12:$E$286,$X806))</f>
        <v>N/A</v>
      </c>
      <c r="F806" s="167" t="str" cm="1">
        <f t="array" aca="1" ref="F806" ca="1">IFERROR(INDEX(General!$E$25:$E$26,$Y806),NA)</f>
        <v>N/A</v>
      </c>
      <c r="G806" s="167" t="str" cm="1">
        <f t="array" aca="1" ref="G806" ca="1">IFERROR(INDEX(Forecast_Capex_Input!$AI$11:$BB$11,$AA806),NA)</f>
        <v>N/A</v>
      </c>
      <c r="H806" s="189" t="str" cm="1">
        <f t="array" aca="1" ref="H806" ca="1">IFERROR(INDEX(Forecast_Capex_Input!$AI$12:$BB$286,$X806,$AA806),NA)</f>
        <v>N/A</v>
      </c>
      <c r="I806" s="199" t="str" cm="1">
        <f t="array" ref="I806">IFERROR(INDEX(Forecast_Capex_Input!$F$12:$F$286,$X806),NA)</f>
        <v>N/A</v>
      </c>
      <c r="J806" s="199" t="str" cm="1">
        <f t="array" ref="J806">IFERROR(INDEX(Forecast_Capex_Input!G$12:G$286,$X806),NA)</f>
        <v>N/A</v>
      </c>
      <c r="K806" s="199" t="str" cm="1">
        <f t="array" ref="K806">IFERROR(INDEX(Forecast_Capex_Input!H$12:H$286,$X806),NA)</f>
        <v>N/A</v>
      </c>
      <c r="L806" s="199" t="str" cm="1">
        <f t="array" ref="L806">IFERROR(INDEX(Forecast_Capex_Input!I$12:I$286,$X806),NA)</f>
        <v>N/A</v>
      </c>
      <c r="M806" s="199" t="str" cm="1">
        <f t="array" ref="M806">IFERROR(INDEX(Forecast_Capex_Input!J$12:J$286,$X806),NA)</f>
        <v>N/A</v>
      </c>
      <c r="N806" s="199" t="str" cm="1">
        <f t="array" ref="N806">IFERROR(INDEX(Forecast_Capex_Input!K$12:K$286,$X806),NA)</f>
        <v>N/A</v>
      </c>
      <c r="O806" s="199" t="str" cm="1">
        <f t="array" ref="O806">IFERROR(INDEX(Forecast_Capex_Input!L$12:L$286,$X806),NA)</f>
        <v>N/A</v>
      </c>
      <c r="P806" s="199" t="str" cm="1">
        <f t="array" ref="P806">IFERROR(INDEX(Forecast_Capex_Input!M$12:M$286,$X806),NA)</f>
        <v>N/A</v>
      </c>
      <c r="Q806" s="172" t="str" cm="1">
        <f t="array" ref="Q806">IFERROR(INDEX(Forecast_Capex_Input!N$12:N$286,$X806),NA)</f>
        <v>N/A</v>
      </c>
      <c r="R806" s="265" cm="1">
        <f t="array" ref="R806">IFERROR(INDEX(Forecast_Capex_Input!O$12:O$286,$X806),0)</f>
        <v>0</v>
      </c>
      <c r="S806" s="172" cm="1">
        <f t="array" ref="S806">IFERROR(INDEX(Forecast_Capex_Input!P$12:P$286,$X806),0)</f>
        <v>0</v>
      </c>
      <c r="T806" s="199" t="str" cm="1">
        <f t="array" aca="1" ref="T806" ca="1">IFERROR(INDEX(General!$K$84:$K$103,$AA806),NA)</f>
        <v>N/A</v>
      </c>
      <c r="U806" s="188" cm="1">
        <f t="array" aca="1" ref="U806" ca="1">IFERROR(
IF($F806=General!$E$25,INDEX(Forecast_Capex_Input!S$12:S$286,$X806),
INDEX(Forecast_Capex_Input!T$12:T$286,$X806)),0)</f>
        <v>0</v>
      </c>
      <c r="V806" s="222" t="b">
        <f>IFERROR(INDEX(Overheads!$T$19:$T$26,MATCH($I806,Overheads!$E$19:$E$26,0)),FALSE)</f>
        <v>0</v>
      </c>
      <c r="W806" s="165"/>
      <c r="X806" s="174" t="str">
        <f>IFERROR(
IF(MATCH($C806,Forecast_Capex_Input!$CI$12:$CI$286,1)+1&gt;MAX(Forecast_Capex_Input!$C$12:$C$286),NA,
MATCH($C806,Forecast_Capex_Input!$CI$12:$CI$286,1)+1),1)</f>
        <v>N/A</v>
      </c>
      <c r="Y806" s="174" t="str" cm="1">
        <f t="array" aca="1" ref="Y806" ca="1">IFERROR(
IF(X805&lt;&gt;X806,1,
IF(COUNTIF(OFFSET(Y805,0,0,-INDEX(Forecast_Capex_Input!$CG$12:$CG$286,$X806)),Y805)=INDEX(Forecast_Capex_Input!$CG$12:$CG$286,$X806),Y805+1,Y805)),NA)</f>
        <v>N/A</v>
      </c>
      <c r="Z806" s="174" t="str" cm="1">
        <f t="array" ref="Z806">IFERROR($C806-IF($X806=1,1,INDEX(Forecast_Capex_Input!$CI$12:$CI$286,$X806-1))+1,NA)</f>
        <v>N/A</v>
      </c>
      <c r="AA806" s="174" t="str" cm="1">
        <f t="array" aca="1" ref="AA806" ca="1">IFERROR(IF(Y806=1,
INDEX(Forecast_Capex_Input!$AI$10:$BB$10,SMALL(IF(INDEX(Forecast_Capex_Input!$AI$12:$BB$286,$X806,0)&gt;0,COLUMN(Forecast_Capex_Input!$AI$10:$BB$10)-COLUMN(Forecast_Capex_Input!$AI$12)+1),ROWS(OFFSET(AA805,0,0,-$Z806)))),
OFFSET(AA805,-INDEX(Forecast_Capex_Input!$CG$12:$CG$286,$X806)+1,0)),NA)</f>
        <v>N/A</v>
      </c>
      <c r="AB806" s="174" t="str">
        <f t="shared" ca="1" si="537"/>
        <v>N/A</v>
      </c>
      <c r="AC806" s="222" t="b">
        <f t="shared" si="569"/>
        <v>0</v>
      </c>
      <c r="AD806" s="220" t="b">
        <v>0</v>
      </c>
      <c r="AE806" s="222" t="b">
        <f t="shared" si="538"/>
        <v>1</v>
      </c>
      <c r="AF806" s="165"/>
      <c r="AG806" s="215">
        <v>0</v>
      </c>
      <c r="AH806" s="215">
        <v>0</v>
      </c>
      <c r="AI806" s="215">
        <v>0</v>
      </c>
      <c r="AJ806" s="215">
        <v>0</v>
      </c>
      <c r="AK806" s="215">
        <v>0</v>
      </c>
      <c r="AL806" s="155">
        <v>0</v>
      </c>
      <c r="AM806" s="165"/>
      <c r="AN806" s="215" cm="1">
        <f t="array" aca="1" ref="AN806" ca="1">IFERROR(INDEX(General!O$33:O$34,$AB806)
*AG806,0)</f>
        <v>0</v>
      </c>
      <c r="AO806" s="215" cm="1">
        <f t="array" aca="1" ref="AO806" ca="1">IFERROR(INDEX(General!P$33:P$34,$AB806)
*AH806,0)</f>
        <v>0</v>
      </c>
      <c r="AP806" s="215" cm="1">
        <f t="array" aca="1" ref="AP806" ca="1">IFERROR(INDEX(General!Q$33:Q$34,$AB806)
*AI806,0)</f>
        <v>0</v>
      </c>
      <c r="AQ806" s="215" cm="1">
        <f t="array" aca="1" ref="AQ806" ca="1">IFERROR(INDEX(General!R$33:R$34,$AB806)
*AJ806,0)</f>
        <v>0</v>
      </c>
      <c r="AR806" s="215" cm="1">
        <f t="array" aca="1" ref="AR806" ca="1">IFERROR(INDEX(General!S$33:S$34,$AB806)
*AK806,0)</f>
        <v>0</v>
      </c>
      <c r="AS806" s="155">
        <f t="shared" ca="1" si="570"/>
        <v>0</v>
      </c>
      <c r="AT806" s="165"/>
      <c r="AU806" s="215">
        <f ca="1">IF($AE806=FALSE,AN806*Overheads!$R$24*$V806,
IFERROR(Overheads!$O$49*$V806*AN806,0)
+IFERROR(Overheads!Q$59*$V806*(AN806/Overheads!Q$68),0))</f>
        <v>0</v>
      </c>
      <c r="AV806" s="215">
        <f ca="1">IF($AE806=FALSE,AO806*Overheads!$R$24*$V806,
IFERROR(Overheads!$O$49*$V806*AO806,0)
+IFERROR(Overheads!R$59*$V806*(AO806/Overheads!R$68),0))</f>
        <v>0</v>
      </c>
      <c r="AW806" s="215">
        <f ca="1">IF($AE806=FALSE,AP806*Overheads!$R$24*$V806,
IFERROR(Overheads!$O$49*$V806*AP806,0)
+IFERROR(Overheads!S$59*$V806*(AP806/Overheads!S$68),0))</f>
        <v>0</v>
      </c>
      <c r="AX806" s="215">
        <f ca="1">IF($AE806=FALSE,AQ806*Overheads!$R$24*$V806,
IFERROR(Overheads!$O$49*$V806*AQ806,0)
+IFERROR(Overheads!T$59*$V806*(AQ806/Overheads!T$68),0))</f>
        <v>0</v>
      </c>
      <c r="AY806" s="215">
        <f ca="1">IF($AE806=FALSE,AR806*Overheads!$R$24*$V806,
IFERROR(Overheads!$O$49*$V806*AR806,0)
+IFERROR(Overheads!U$59*$V806*(AR806/Overheads!U$68),0))</f>
        <v>0</v>
      </c>
      <c r="AZ806" s="155">
        <f t="shared" ca="1" si="571"/>
        <v>0</v>
      </c>
      <c r="BA806" s="165"/>
      <c r="BB806" s="215">
        <f ca="1">IF($AE806=FALSE,AN806*Overheads!$S$25,
IFERROR(Overheads!$O$50*AN806,0)
+IFERROR(Overheads!Q$60*(AN806/Overheads!Q$66),0))</f>
        <v>0</v>
      </c>
      <c r="BC806" s="215">
        <f ca="1">IF($AE806=FALSE,AO806*Overheads!$S$25,
IFERROR(Overheads!$O$50*AO806,0)
+IFERROR(Overheads!R$60*(AO806/Overheads!R$66),0))</f>
        <v>0</v>
      </c>
      <c r="BD806" s="215">
        <f ca="1">IF($AE806=FALSE,AP806*Overheads!$S$25,
IFERROR(Overheads!$O$50*AP806,0)
+IFERROR(Overheads!S$60*(AP806/Overheads!S$66),0))</f>
        <v>0</v>
      </c>
      <c r="BE806" s="215">
        <f ca="1">IF($AE806=FALSE,AQ806*Overheads!$S$25,
IFERROR(Overheads!$O$50*AQ806,0)
+IFERROR(Overheads!T$60*(AQ806/Overheads!T$66),0))</f>
        <v>0</v>
      </c>
      <c r="BF806" s="215">
        <f ca="1">IF($AE806=FALSE,AR806*Overheads!$S$25,
IFERROR(Overheads!$O$50*AR806,0)
+IFERROR(Overheads!U$60*(AR806/Overheads!U$66),0))</f>
        <v>0</v>
      </c>
      <c r="BG806" s="155">
        <f t="shared" ca="1" si="572"/>
        <v>0</v>
      </c>
      <c r="BH806" s="165"/>
      <c r="BI806" s="215">
        <f t="shared" ca="1" si="573"/>
        <v>0</v>
      </c>
      <c r="BJ806" s="215">
        <f t="shared" ca="1" si="539"/>
        <v>0</v>
      </c>
      <c r="BK806" s="215">
        <f t="shared" ca="1" si="540"/>
        <v>0</v>
      </c>
      <c r="BL806" s="215">
        <f t="shared" ca="1" si="541"/>
        <v>0</v>
      </c>
      <c r="BM806" s="215">
        <f t="shared" ca="1" si="542"/>
        <v>0</v>
      </c>
      <c r="BN806" s="155">
        <f t="shared" ca="1" si="574"/>
        <v>0</v>
      </c>
      <c r="BO806" s="165"/>
      <c r="BP806" s="187" cm="1">
        <f t="array" ref="BP806">IFERROR(IF($X806=$X805,BP805,INDEX(Forecast_Capex_Input!AC$12:AC$286,$X806)),0)</f>
        <v>0</v>
      </c>
      <c r="BQ806" s="187" cm="1">
        <f t="array" ref="BQ806">IFERROR(IF($X806=$X805,BQ805,INDEX(Forecast_Capex_Input!AD$12:AD$286,$X806)),0)</f>
        <v>0</v>
      </c>
      <c r="BR806" s="187" cm="1">
        <f t="array" ref="BR806">IFERROR(IF($X806=$X805,BR805,INDEX(Forecast_Capex_Input!AE$12:AE$286,$X806)),0)</f>
        <v>0</v>
      </c>
      <c r="BS806" s="187" cm="1">
        <f t="array" ref="BS806">IFERROR(IF($X806=$X805,BS805,INDEX(Forecast_Capex_Input!AF$12:AF$286,$X806)),0)</f>
        <v>0</v>
      </c>
      <c r="BT806" s="187" cm="1">
        <f t="array" ref="BT806">IFERROR(IF($X806=$X805,BT805,INDEX(Forecast_Capex_Input!AG$12:AG$286,$X806)),0)</f>
        <v>0</v>
      </c>
      <c r="BU806" s="165"/>
      <c r="BV806" s="215">
        <f t="shared" si="543"/>
        <v>0</v>
      </c>
      <c r="BW806" s="215">
        <f t="shared" si="544"/>
        <v>0</v>
      </c>
      <c r="BX806" s="215">
        <f t="shared" si="545"/>
        <v>0</v>
      </c>
      <c r="BY806" s="215">
        <f t="shared" si="546"/>
        <v>0</v>
      </c>
      <c r="BZ806" s="215">
        <f t="shared" si="547"/>
        <v>0</v>
      </c>
      <c r="CA806" s="155">
        <f t="shared" si="575"/>
        <v>0</v>
      </c>
      <c r="CB806" s="165"/>
      <c r="CC806" s="215">
        <f t="shared" si="548"/>
        <v>0</v>
      </c>
      <c r="CD806" s="215">
        <f t="shared" si="549"/>
        <v>0</v>
      </c>
      <c r="CE806" s="215">
        <f t="shared" si="550"/>
        <v>0</v>
      </c>
      <c r="CF806" s="215">
        <f t="shared" si="551"/>
        <v>0</v>
      </c>
      <c r="CG806" s="215">
        <f t="shared" si="552"/>
        <v>0</v>
      </c>
      <c r="CH806" s="155">
        <f t="shared" si="576"/>
        <v>0</v>
      </c>
      <c r="CI806" s="165"/>
      <c r="CJ806" s="215">
        <f t="shared" si="553"/>
        <v>0</v>
      </c>
      <c r="CK806" s="215">
        <f t="shared" si="554"/>
        <v>0</v>
      </c>
      <c r="CL806" s="215">
        <f t="shared" si="555"/>
        <v>0</v>
      </c>
      <c r="CM806" s="215">
        <f t="shared" si="556"/>
        <v>0</v>
      </c>
      <c r="CN806" s="215">
        <f t="shared" si="557"/>
        <v>0</v>
      </c>
      <c r="CO806" s="155">
        <f t="shared" si="577"/>
        <v>0</v>
      </c>
      <c r="CP806" s="165"/>
      <c r="CQ806" s="223">
        <f t="shared" si="558"/>
        <v>0</v>
      </c>
      <c r="CR806" s="223">
        <f t="shared" si="559"/>
        <v>0</v>
      </c>
      <c r="CS806" s="223">
        <f t="shared" si="560"/>
        <v>0</v>
      </c>
      <c r="CT806" s="223">
        <f t="shared" si="561"/>
        <v>0</v>
      </c>
      <c r="CU806" s="223">
        <f t="shared" si="562"/>
        <v>0</v>
      </c>
      <c r="CV806" s="155">
        <f t="shared" si="578"/>
        <v>0</v>
      </c>
      <c r="CW806" s="165"/>
      <c r="CX806" s="215">
        <f t="shared" si="579"/>
        <v>0</v>
      </c>
      <c r="CY806" s="215">
        <f t="shared" si="563"/>
        <v>0</v>
      </c>
      <c r="CZ806" s="215">
        <f t="shared" si="564"/>
        <v>0</v>
      </c>
      <c r="DA806" s="215">
        <f t="shared" si="565"/>
        <v>0</v>
      </c>
      <c r="DB806" s="215">
        <f t="shared" si="566"/>
        <v>0</v>
      </c>
      <c r="DC806" s="155">
        <f t="shared" si="580"/>
        <v>0</v>
      </c>
      <c r="DD806" s="165"/>
      <c r="DE806" s="188" t="b" cm="1">
        <f t="array" aca="1" ref="DE806" ca="1">OR($G806=Forecast_Capex_Input!$BF$8:$BF$10)</f>
        <v>0</v>
      </c>
      <c r="DF806" s="188" cm="1">
        <f t="array" aca="1" ref="DF806" ca="1">IFERROR(INDEX(Forecast_Capex_Input!BG$12:BG$286,$X806)
*(INDEX(Forecast_Capex_Input!$H$12:$H$286,$X806)=Repex),0)
*$DE806</f>
        <v>0</v>
      </c>
      <c r="DG806" s="188" cm="1">
        <f t="array" aca="1" ref="DG806" ca="1">IFERROR(INDEX(Forecast_Capex_Input!BH$12:BH$286,$X806)
*(INDEX(Forecast_Capex_Input!$H$12:$H$286,$X806)=Repex),0)
*$DE806</f>
        <v>0</v>
      </c>
      <c r="DH806" s="188" cm="1">
        <f t="array" aca="1" ref="DH806" ca="1">IFERROR(INDEX(Forecast_Capex_Input!BI$12:BI$286,$X806)
*(INDEX(Forecast_Capex_Input!$H$12:$H$286,$X806)=Repex),0)
*$DE806</f>
        <v>0</v>
      </c>
      <c r="DI806" s="188" cm="1">
        <f t="array" aca="1" ref="DI806" ca="1">IFERROR(INDEX(Forecast_Capex_Input!BJ$12:BJ$286,$X806)
*(INDEX(Forecast_Capex_Input!$H$12:$H$286,$X806)=Repex),0)
*$DE806</f>
        <v>0</v>
      </c>
      <c r="DJ806" s="188" cm="1">
        <f t="array" aca="1" ref="DJ806" ca="1">IFERROR(INDEX(Forecast_Capex_Input!BK$12:BK$286,$X806)
*(INDEX(Forecast_Capex_Input!$H$12:$H$286,$X806)=Repex),0)
*$DE806</f>
        <v>0</v>
      </c>
      <c r="DK806" s="188" cm="1">
        <f t="array" aca="1" ref="DK806" ca="1">IFERROR(INDEX(Forecast_Capex_Input!BL$12:BL$286,$X806)
*(INDEX(Forecast_Capex_Input!$H$12:$H$286,$X806)=Repex),0)
*$DE806</f>
        <v>0</v>
      </c>
      <c r="DL806" s="165"/>
      <c r="DM806" s="188" t="b" cm="1">
        <f t="array" aca="1" ref="DM806" ca="1">OR($G806=Forecast_Capex_Input!$BN$8:$BN$9)</f>
        <v>0</v>
      </c>
      <c r="DN806" s="188" cm="1">
        <f t="array" aca="1" ref="DN806" ca="1">IFERROR(INDEX(Forecast_Capex_Input!BO$12:BO$286,$X806)
*(INDEX(Forecast_Capex_Input!$H$12:$H$286,$X806)=Repex),0)
*$DM806</f>
        <v>0</v>
      </c>
      <c r="DO806" s="188" cm="1">
        <f t="array" aca="1" ref="DO806" ca="1">IFERROR(INDEX(Forecast_Capex_Input!BP$12:BP$286,$X806)
*(INDEX(Forecast_Capex_Input!$H$12:$H$286,$X806)=Repex),0)
*$DM806</f>
        <v>0</v>
      </c>
      <c r="DP806" s="188" cm="1">
        <f t="array" aca="1" ref="DP806" ca="1">IFERROR(INDEX(Forecast_Capex_Input!BQ$12:BQ$286,$X806)
*(INDEX(Forecast_Capex_Input!$H$12:$H$286,$X806)=Repex),0)
*$DM806</f>
        <v>0</v>
      </c>
      <c r="DQ806" s="188" cm="1">
        <f t="array" aca="1" ref="DQ806" ca="1">IFERROR(INDEX(Forecast_Capex_Input!BR$12:BR$286,$X806)
*(INDEX(Forecast_Capex_Input!$H$12:$H$286,$X806)=Repex),0)
*$DM806</f>
        <v>0</v>
      </c>
      <c r="DR806" s="188" cm="1">
        <f t="array" aca="1" ref="DR806" ca="1">IFERROR(INDEX(Forecast_Capex_Input!BS$12:BS$286,$X806)
*(INDEX(Forecast_Capex_Input!$H$12:$H$286,$X806)=Repex),0)
*$DM806</f>
        <v>0</v>
      </c>
      <c r="DS806" s="165"/>
      <c r="DT806" s="188" t="b" cm="1">
        <f t="array" aca="1" ref="DT806" ca="1">OR($G806=Forecast_Capex_Input!$BU$8:$BU$10)</f>
        <v>0</v>
      </c>
      <c r="DU806" s="188" cm="1">
        <f t="array" aca="1" ref="DU806" ca="1">IFERROR(INDEX(Forecast_Capex_Input!BV$12:BV$286,$X806)
*(INDEX(Forecast_Capex_Input!$H$12:$H$286,$X806)=Repex),0)
*$DT806</f>
        <v>0</v>
      </c>
      <c r="DV806" s="188" cm="1">
        <f t="array" aca="1" ref="DV806" ca="1">IFERROR(INDEX(Forecast_Capex_Input!BW$12:BW$286,$X806)
*(INDEX(Forecast_Capex_Input!$H$12:$H$286,$X806)=Repex),0)
*$DT806</f>
        <v>0</v>
      </c>
      <c r="DW806" s="188" cm="1">
        <f t="array" aca="1" ref="DW806" ca="1">IFERROR(INDEX(Forecast_Capex_Input!BX$12:BX$286,$X806)
*(INDEX(Forecast_Capex_Input!$H$12:$H$286,$X806)=Repex),0)
*$DT806</f>
        <v>0</v>
      </c>
      <c r="DX806" s="188" cm="1">
        <f t="array" aca="1" ref="DX806" ca="1">IFERROR(INDEX(Forecast_Capex_Input!BY$12:BY$286,$X806)
*(INDEX(Forecast_Capex_Input!$H$12:$H$286,$X806)=Repex),0)
*$DT806</f>
        <v>0</v>
      </c>
      <c r="DY806" s="188" cm="1">
        <f t="array" aca="1" ref="DY806" ca="1">IFERROR(INDEX(Forecast_Capex_Input!BZ$12:BZ$286,$X806)
*(INDEX(Forecast_Capex_Input!$H$12:$H$286,$X806)=Repex),0)
*$DT806</f>
        <v>0</v>
      </c>
      <c r="DZ806" s="188" cm="1">
        <f t="array" aca="1" ref="DZ806" ca="1">IFERROR(INDEX(Forecast_Capex_Input!CA$12:CA$286,$X806)
*(INDEX(Forecast_Capex_Input!$H$12:$H$286,$X806)=Repex),0)
*$DT806</f>
        <v>0</v>
      </c>
      <c r="EA806" s="188" cm="1">
        <f t="array" aca="1" ref="EA806" ca="1">IFERROR(INDEX(Forecast_Capex_Input!CB$12:CB$286,$X806)
*(INDEX(Forecast_Capex_Input!$H$12:$H$286,$X806)=Repex),0)
*$DT806</f>
        <v>0</v>
      </c>
      <c r="EB806" s="188" cm="1">
        <f t="array" aca="1" ref="EB806" ca="1">IFERROR(INDEX(Forecast_Capex_Input!CC$12:CC$286,$X806)
*(INDEX(Forecast_Capex_Input!$H$12:$H$286,$X806)=Repex),0)
*$DT806</f>
        <v>0</v>
      </c>
      <c r="EC806" s="165"/>
      <c r="ED806" s="226" t="str">
        <f t="shared" si="567"/>
        <v>N/A</v>
      </c>
      <c r="EE806" s="174" t="s">
        <v>15</v>
      </c>
    </row>
    <row r="807" spans="3:135" x14ac:dyDescent="0.2">
      <c r="C807" s="174">
        <f t="shared" si="568"/>
        <v>797</v>
      </c>
      <c r="D807" s="167" t="str" cm="1">
        <f t="array" ref="D807">IFERROR(INDEX(Forecast_Capex_Input!$D$12:$D$286,$X807),NA)</f>
        <v>N/A</v>
      </c>
      <c r="E807" s="172" t="str" cm="1">
        <f t="array" ref="E807">IF($X807=NA,NA,INDEX(Forecast_Capex_Input!$E$12:$E$286,$X807))</f>
        <v>N/A</v>
      </c>
      <c r="F807" s="167" t="str" cm="1">
        <f t="array" aca="1" ref="F807" ca="1">IFERROR(INDEX(General!$E$25:$E$26,$Y807),NA)</f>
        <v>N/A</v>
      </c>
      <c r="G807" s="167" t="str" cm="1">
        <f t="array" aca="1" ref="G807" ca="1">IFERROR(INDEX(Forecast_Capex_Input!$AI$11:$BB$11,$AA807),NA)</f>
        <v>N/A</v>
      </c>
      <c r="H807" s="189" t="str" cm="1">
        <f t="array" aca="1" ref="H807" ca="1">IFERROR(INDEX(Forecast_Capex_Input!$AI$12:$BB$286,$X807,$AA807),NA)</f>
        <v>N/A</v>
      </c>
      <c r="I807" s="199" t="str" cm="1">
        <f t="array" ref="I807">IFERROR(INDEX(Forecast_Capex_Input!$F$12:$F$286,$X807),NA)</f>
        <v>N/A</v>
      </c>
      <c r="J807" s="199" t="str" cm="1">
        <f t="array" ref="J807">IFERROR(INDEX(Forecast_Capex_Input!G$12:G$286,$X807),NA)</f>
        <v>N/A</v>
      </c>
      <c r="K807" s="199" t="str" cm="1">
        <f t="array" ref="K807">IFERROR(INDEX(Forecast_Capex_Input!H$12:H$286,$X807),NA)</f>
        <v>N/A</v>
      </c>
      <c r="L807" s="199" t="str" cm="1">
        <f t="array" ref="L807">IFERROR(INDEX(Forecast_Capex_Input!I$12:I$286,$X807),NA)</f>
        <v>N/A</v>
      </c>
      <c r="M807" s="199" t="str" cm="1">
        <f t="array" ref="M807">IFERROR(INDEX(Forecast_Capex_Input!J$12:J$286,$X807),NA)</f>
        <v>N/A</v>
      </c>
      <c r="N807" s="199" t="str" cm="1">
        <f t="array" ref="N807">IFERROR(INDEX(Forecast_Capex_Input!K$12:K$286,$X807),NA)</f>
        <v>N/A</v>
      </c>
      <c r="O807" s="199" t="str" cm="1">
        <f t="array" ref="O807">IFERROR(INDEX(Forecast_Capex_Input!L$12:L$286,$X807),NA)</f>
        <v>N/A</v>
      </c>
      <c r="P807" s="199" t="str" cm="1">
        <f t="array" ref="P807">IFERROR(INDEX(Forecast_Capex_Input!M$12:M$286,$X807),NA)</f>
        <v>N/A</v>
      </c>
      <c r="Q807" s="172" t="str" cm="1">
        <f t="array" ref="Q807">IFERROR(INDEX(Forecast_Capex_Input!N$12:N$286,$X807),NA)</f>
        <v>N/A</v>
      </c>
      <c r="R807" s="265" cm="1">
        <f t="array" ref="R807">IFERROR(INDEX(Forecast_Capex_Input!O$12:O$286,$X807),0)</f>
        <v>0</v>
      </c>
      <c r="S807" s="172" cm="1">
        <f t="array" ref="S807">IFERROR(INDEX(Forecast_Capex_Input!P$12:P$286,$X807),0)</f>
        <v>0</v>
      </c>
      <c r="T807" s="199" t="str" cm="1">
        <f t="array" aca="1" ref="T807" ca="1">IFERROR(INDEX(General!$K$84:$K$103,$AA807),NA)</f>
        <v>N/A</v>
      </c>
      <c r="U807" s="188" cm="1">
        <f t="array" aca="1" ref="U807" ca="1">IFERROR(
IF($F807=General!$E$25,INDEX(Forecast_Capex_Input!S$12:S$286,$X807),
INDEX(Forecast_Capex_Input!T$12:T$286,$X807)),0)</f>
        <v>0</v>
      </c>
      <c r="V807" s="222" t="b">
        <f>IFERROR(INDEX(Overheads!$T$19:$T$26,MATCH($I807,Overheads!$E$19:$E$26,0)),FALSE)</f>
        <v>0</v>
      </c>
      <c r="W807" s="165"/>
      <c r="X807" s="174" t="str">
        <f>IFERROR(
IF(MATCH($C807,Forecast_Capex_Input!$CI$12:$CI$286,1)+1&gt;MAX(Forecast_Capex_Input!$C$12:$C$286),NA,
MATCH($C807,Forecast_Capex_Input!$CI$12:$CI$286,1)+1),1)</f>
        <v>N/A</v>
      </c>
      <c r="Y807" s="174" t="str" cm="1">
        <f t="array" aca="1" ref="Y807" ca="1">IFERROR(
IF(X806&lt;&gt;X807,1,
IF(COUNTIF(OFFSET(Y806,0,0,-INDEX(Forecast_Capex_Input!$CG$12:$CG$286,$X807)),Y806)=INDEX(Forecast_Capex_Input!$CG$12:$CG$286,$X807),Y806+1,Y806)),NA)</f>
        <v>N/A</v>
      </c>
      <c r="Z807" s="174" t="str" cm="1">
        <f t="array" ref="Z807">IFERROR($C807-IF($X807=1,1,INDEX(Forecast_Capex_Input!$CI$12:$CI$286,$X807-1))+1,NA)</f>
        <v>N/A</v>
      </c>
      <c r="AA807" s="174" t="str" cm="1">
        <f t="array" aca="1" ref="AA807" ca="1">IFERROR(IF(Y807=1,
INDEX(Forecast_Capex_Input!$AI$10:$BB$10,SMALL(IF(INDEX(Forecast_Capex_Input!$AI$12:$BB$286,$X807,0)&gt;0,COLUMN(Forecast_Capex_Input!$AI$10:$BB$10)-COLUMN(Forecast_Capex_Input!$AI$12)+1),ROWS(OFFSET(AA806,0,0,-$Z807)))),
OFFSET(AA806,-INDEX(Forecast_Capex_Input!$CG$12:$CG$286,$X807)+1,0)),NA)</f>
        <v>N/A</v>
      </c>
      <c r="AB807" s="174" t="str">
        <f t="shared" ca="1" si="537"/>
        <v>N/A</v>
      </c>
      <c r="AC807" s="222" t="b">
        <f t="shared" si="569"/>
        <v>0</v>
      </c>
      <c r="AD807" s="220" t="b">
        <v>0</v>
      </c>
      <c r="AE807" s="222" t="b">
        <f t="shared" si="538"/>
        <v>1</v>
      </c>
      <c r="AF807" s="165"/>
      <c r="AG807" s="215">
        <v>0</v>
      </c>
      <c r="AH807" s="215">
        <v>0</v>
      </c>
      <c r="AI807" s="215">
        <v>0</v>
      </c>
      <c r="AJ807" s="215">
        <v>0</v>
      </c>
      <c r="AK807" s="215">
        <v>0</v>
      </c>
      <c r="AL807" s="155">
        <v>0</v>
      </c>
      <c r="AM807" s="165"/>
      <c r="AN807" s="215" cm="1">
        <f t="array" aca="1" ref="AN807" ca="1">IFERROR(INDEX(General!O$33:O$34,$AB807)
*AG807,0)</f>
        <v>0</v>
      </c>
      <c r="AO807" s="215" cm="1">
        <f t="array" aca="1" ref="AO807" ca="1">IFERROR(INDEX(General!P$33:P$34,$AB807)
*AH807,0)</f>
        <v>0</v>
      </c>
      <c r="AP807" s="215" cm="1">
        <f t="array" aca="1" ref="AP807" ca="1">IFERROR(INDEX(General!Q$33:Q$34,$AB807)
*AI807,0)</f>
        <v>0</v>
      </c>
      <c r="AQ807" s="215" cm="1">
        <f t="array" aca="1" ref="AQ807" ca="1">IFERROR(INDEX(General!R$33:R$34,$AB807)
*AJ807,0)</f>
        <v>0</v>
      </c>
      <c r="AR807" s="215" cm="1">
        <f t="array" aca="1" ref="AR807" ca="1">IFERROR(INDEX(General!S$33:S$34,$AB807)
*AK807,0)</f>
        <v>0</v>
      </c>
      <c r="AS807" s="155">
        <f t="shared" ca="1" si="570"/>
        <v>0</v>
      </c>
      <c r="AT807" s="165"/>
      <c r="AU807" s="215">
        <f ca="1">IF($AE807=FALSE,AN807*Overheads!$R$24*$V807,
IFERROR(Overheads!$O$49*$V807*AN807,0)
+IFERROR(Overheads!Q$59*$V807*(AN807/Overheads!Q$68),0))</f>
        <v>0</v>
      </c>
      <c r="AV807" s="215">
        <f ca="1">IF($AE807=FALSE,AO807*Overheads!$R$24*$V807,
IFERROR(Overheads!$O$49*$V807*AO807,0)
+IFERROR(Overheads!R$59*$V807*(AO807/Overheads!R$68),0))</f>
        <v>0</v>
      </c>
      <c r="AW807" s="215">
        <f ca="1">IF($AE807=FALSE,AP807*Overheads!$R$24*$V807,
IFERROR(Overheads!$O$49*$V807*AP807,0)
+IFERROR(Overheads!S$59*$V807*(AP807/Overheads!S$68),0))</f>
        <v>0</v>
      </c>
      <c r="AX807" s="215">
        <f ca="1">IF($AE807=FALSE,AQ807*Overheads!$R$24*$V807,
IFERROR(Overheads!$O$49*$V807*AQ807,0)
+IFERROR(Overheads!T$59*$V807*(AQ807/Overheads!T$68),0))</f>
        <v>0</v>
      </c>
      <c r="AY807" s="215">
        <f ca="1">IF($AE807=FALSE,AR807*Overheads!$R$24*$V807,
IFERROR(Overheads!$O$49*$V807*AR807,0)
+IFERROR(Overheads!U$59*$V807*(AR807/Overheads!U$68),0))</f>
        <v>0</v>
      </c>
      <c r="AZ807" s="155">
        <f t="shared" ca="1" si="571"/>
        <v>0</v>
      </c>
      <c r="BA807" s="165"/>
      <c r="BB807" s="215">
        <f ca="1">IF($AE807=FALSE,AN807*Overheads!$S$25,
IFERROR(Overheads!$O$50*AN807,0)
+IFERROR(Overheads!Q$60*(AN807/Overheads!Q$66),0))</f>
        <v>0</v>
      </c>
      <c r="BC807" s="215">
        <f ca="1">IF($AE807=FALSE,AO807*Overheads!$S$25,
IFERROR(Overheads!$O$50*AO807,0)
+IFERROR(Overheads!R$60*(AO807/Overheads!R$66),0))</f>
        <v>0</v>
      </c>
      <c r="BD807" s="215">
        <f ca="1">IF($AE807=FALSE,AP807*Overheads!$S$25,
IFERROR(Overheads!$O$50*AP807,0)
+IFERROR(Overheads!S$60*(AP807/Overheads!S$66),0))</f>
        <v>0</v>
      </c>
      <c r="BE807" s="215">
        <f ca="1">IF($AE807=FALSE,AQ807*Overheads!$S$25,
IFERROR(Overheads!$O$50*AQ807,0)
+IFERROR(Overheads!T$60*(AQ807/Overheads!T$66),0))</f>
        <v>0</v>
      </c>
      <c r="BF807" s="215">
        <f ca="1">IF($AE807=FALSE,AR807*Overheads!$S$25,
IFERROR(Overheads!$O$50*AR807,0)
+IFERROR(Overheads!U$60*(AR807/Overheads!U$66),0))</f>
        <v>0</v>
      </c>
      <c r="BG807" s="155">
        <f t="shared" ca="1" si="572"/>
        <v>0</v>
      </c>
      <c r="BH807" s="165"/>
      <c r="BI807" s="215">
        <f t="shared" ca="1" si="573"/>
        <v>0</v>
      </c>
      <c r="BJ807" s="215">
        <f t="shared" ca="1" si="539"/>
        <v>0</v>
      </c>
      <c r="BK807" s="215">
        <f t="shared" ca="1" si="540"/>
        <v>0</v>
      </c>
      <c r="BL807" s="215">
        <f t="shared" ca="1" si="541"/>
        <v>0</v>
      </c>
      <c r="BM807" s="215">
        <f t="shared" ca="1" si="542"/>
        <v>0</v>
      </c>
      <c r="BN807" s="155">
        <f t="shared" ca="1" si="574"/>
        <v>0</v>
      </c>
      <c r="BO807" s="165"/>
      <c r="BP807" s="187" cm="1">
        <f t="array" ref="BP807">IFERROR(IF($X807=$X806,BP806,INDEX(Forecast_Capex_Input!AC$12:AC$286,$X807)),0)</f>
        <v>0</v>
      </c>
      <c r="BQ807" s="187" cm="1">
        <f t="array" ref="BQ807">IFERROR(IF($X807=$X806,BQ806,INDEX(Forecast_Capex_Input!AD$12:AD$286,$X807)),0)</f>
        <v>0</v>
      </c>
      <c r="BR807" s="187" cm="1">
        <f t="array" ref="BR807">IFERROR(IF($X807=$X806,BR806,INDEX(Forecast_Capex_Input!AE$12:AE$286,$X807)),0)</f>
        <v>0</v>
      </c>
      <c r="BS807" s="187" cm="1">
        <f t="array" ref="BS807">IFERROR(IF($X807=$X806,BS806,INDEX(Forecast_Capex_Input!AF$12:AF$286,$X807)),0)</f>
        <v>0</v>
      </c>
      <c r="BT807" s="187" cm="1">
        <f t="array" ref="BT807">IFERROR(IF($X807=$X806,BT806,INDEX(Forecast_Capex_Input!AG$12:AG$286,$X807)),0)</f>
        <v>0</v>
      </c>
      <c r="BU807" s="165"/>
      <c r="BV807" s="215">
        <f t="shared" si="543"/>
        <v>0</v>
      </c>
      <c r="BW807" s="215">
        <f t="shared" si="544"/>
        <v>0</v>
      </c>
      <c r="BX807" s="215">
        <f t="shared" si="545"/>
        <v>0</v>
      </c>
      <c r="BY807" s="215">
        <f t="shared" si="546"/>
        <v>0</v>
      </c>
      <c r="BZ807" s="215">
        <f t="shared" si="547"/>
        <v>0</v>
      </c>
      <c r="CA807" s="155">
        <f t="shared" si="575"/>
        <v>0</v>
      </c>
      <c r="CB807" s="165"/>
      <c r="CC807" s="215">
        <f t="shared" si="548"/>
        <v>0</v>
      </c>
      <c r="CD807" s="215">
        <f t="shared" si="549"/>
        <v>0</v>
      </c>
      <c r="CE807" s="215">
        <f t="shared" si="550"/>
        <v>0</v>
      </c>
      <c r="CF807" s="215">
        <f t="shared" si="551"/>
        <v>0</v>
      </c>
      <c r="CG807" s="215">
        <f t="shared" si="552"/>
        <v>0</v>
      </c>
      <c r="CH807" s="155">
        <f t="shared" si="576"/>
        <v>0</v>
      </c>
      <c r="CI807" s="165"/>
      <c r="CJ807" s="215">
        <f t="shared" si="553"/>
        <v>0</v>
      </c>
      <c r="CK807" s="215">
        <f t="shared" si="554"/>
        <v>0</v>
      </c>
      <c r="CL807" s="215">
        <f t="shared" si="555"/>
        <v>0</v>
      </c>
      <c r="CM807" s="215">
        <f t="shared" si="556"/>
        <v>0</v>
      </c>
      <c r="CN807" s="215">
        <f t="shared" si="557"/>
        <v>0</v>
      </c>
      <c r="CO807" s="155">
        <f t="shared" si="577"/>
        <v>0</v>
      </c>
      <c r="CP807" s="165"/>
      <c r="CQ807" s="223">
        <f t="shared" si="558"/>
        <v>0</v>
      </c>
      <c r="CR807" s="223">
        <f t="shared" si="559"/>
        <v>0</v>
      </c>
      <c r="CS807" s="223">
        <f t="shared" si="560"/>
        <v>0</v>
      </c>
      <c r="CT807" s="223">
        <f t="shared" si="561"/>
        <v>0</v>
      </c>
      <c r="CU807" s="223">
        <f t="shared" si="562"/>
        <v>0</v>
      </c>
      <c r="CV807" s="155">
        <f t="shared" si="578"/>
        <v>0</v>
      </c>
      <c r="CW807" s="165"/>
      <c r="CX807" s="215">
        <f t="shared" si="579"/>
        <v>0</v>
      </c>
      <c r="CY807" s="215">
        <f t="shared" si="563"/>
        <v>0</v>
      </c>
      <c r="CZ807" s="215">
        <f t="shared" si="564"/>
        <v>0</v>
      </c>
      <c r="DA807" s="215">
        <f t="shared" si="565"/>
        <v>0</v>
      </c>
      <c r="DB807" s="215">
        <f t="shared" si="566"/>
        <v>0</v>
      </c>
      <c r="DC807" s="155">
        <f t="shared" si="580"/>
        <v>0</v>
      </c>
      <c r="DD807" s="165"/>
      <c r="DE807" s="188" t="b" cm="1">
        <f t="array" aca="1" ref="DE807" ca="1">OR($G807=Forecast_Capex_Input!$BF$8:$BF$10)</f>
        <v>0</v>
      </c>
      <c r="DF807" s="188" cm="1">
        <f t="array" aca="1" ref="DF807" ca="1">IFERROR(INDEX(Forecast_Capex_Input!BG$12:BG$286,$X807)
*(INDEX(Forecast_Capex_Input!$H$12:$H$286,$X807)=Repex),0)
*$DE807</f>
        <v>0</v>
      </c>
      <c r="DG807" s="188" cm="1">
        <f t="array" aca="1" ref="DG807" ca="1">IFERROR(INDEX(Forecast_Capex_Input!BH$12:BH$286,$X807)
*(INDEX(Forecast_Capex_Input!$H$12:$H$286,$X807)=Repex),0)
*$DE807</f>
        <v>0</v>
      </c>
      <c r="DH807" s="188" cm="1">
        <f t="array" aca="1" ref="DH807" ca="1">IFERROR(INDEX(Forecast_Capex_Input!BI$12:BI$286,$X807)
*(INDEX(Forecast_Capex_Input!$H$12:$H$286,$X807)=Repex),0)
*$DE807</f>
        <v>0</v>
      </c>
      <c r="DI807" s="188" cm="1">
        <f t="array" aca="1" ref="DI807" ca="1">IFERROR(INDEX(Forecast_Capex_Input!BJ$12:BJ$286,$X807)
*(INDEX(Forecast_Capex_Input!$H$12:$H$286,$X807)=Repex),0)
*$DE807</f>
        <v>0</v>
      </c>
      <c r="DJ807" s="188" cm="1">
        <f t="array" aca="1" ref="DJ807" ca="1">IFERROR(INDEX(Forecast_Capex_Input!BK$12:BK$286,$X807)
*(INDEX(Forecast_Capex_Input!$H$12:$H$286,$X807)=Repex),0)
*$DE807</f>
        <v>0</v>
      </c>
      <c r="DK807" s="188" cm="1">
        <f t="array" aca="1" ref="DK807" ca="1">IFERROR(INDEX(Forecast_Capex_Input!BL$12:BL$286,$X807)
*(INDEX(Forecast_Capex_Input!$H$12:$H$286,$X807)=Repex),0)
*$DE807</f>
        <v>0</v>
      </c>
      <c r="DL807" s="165"/>
      <c r="DM807" s="188" t="b" cm="1">
        <f t="array" aca="1" ref="DM807" ca="1">OR($G807=Forecast_Capex_Input!$BN$8:$BN$9)</f>
        <v>0</v>
      </c>
      <c r="DN807" s="188" cm="1">
        <f t="array" aca="1" ref="DN807" ca="1">IFERROR(INDEX(Forecast_Capex_Input!BO$12:BO$286,$X807)
*(INDEX(Forecast_Capex_Input!$H$12:$H$286,$X807)=Repex),0)
*$DM807</f>
        <v>0</v>
      </c>
      <c r="DO807" s="188" cm="1">
        <f t="array" aca="1" ref="DO807" ca="1">IFERROR(INDEX(Forecast_Capex_Input!BP$12:BP$286,$X807)
*(INDEX(Forecast_Capex_Input!$H$12:$H$286,$X807)=Repex),0)
*$DM807</f>
        <v>0</v>
      </c>
      <c r="DP807" s="188" cm="1">
        <f t="array" aca="1" ref="DP807" ca="1">IFERROR(INDEX(Forecast_Capex_Input!BQ$12:BQ$286,$X807)
*(INDEX(Forecast_Capex_Input!$H$12:$H$286,$X807)=Repex),0)
*$DM807</f>
        <v>0</v>
      </c>
      <c r="DQ807" s="188" cm="1">
        <f t="array" aca="1" ref="DQ807" ca="1">IFERROR(INDEX(Forecast_Capex_Input!BR$12:BR$286,$X807)
*(INDEX(Forecast_Capex_Input!$H$12:$H$286,$X807)=Repex),0)
*$DM807</f>
        <v>0</v>
      </c>
      <c r="DR807" s="188" cm="1">
        <f t="array" aca="1" ref="DR807" ca="1">IFERROR(INDEX(Forecast_Capex_Input!BS$12:BS$286,$X807)
*(INDEX(Forecast_Capex_Input!$H$12:$H$286,$X807)=Repex),0)
*$DM807</f>
        <v>0</v>
      </c>
      <c r="DS807" s="165"/>
      <c r="DT807" s="188" t="b" cm="1">
        <f t="array" aca="1" ref="DT807" ca="1">OR($G807=Forecast_Capex_Input!$BU$8:$BU$10)</f>
        <v>0</v>
      </c>
      <c r="DU807" s="188" cm="1">
        <f t="array" aca="1" ref="DU807" ca="1">IFERROR(INDEX(Forecast_Capex_Input!BV$12:BV$286,$X807)
*(INDEX(Forecast_Capex_Input!$H$12:$H$286,$X807)=Repex),0)
*$DT807</f>
        <v>0</v>
      </c>
      <c r="DV807" s="188" cm="1">
        <f t="array" aca="1" ref="DV807" ca="1">IFERROR(INDEX(Forecast_Capex_Input!BW$12:BW$286,$X807)
*(INDEX(Forecast_Capex_Input!$H$12:$H$286,$X807)=Repex),0)
*$DT807</f>
        <v>0</v>
      </c>
      <c r="DW807" s="188" cm="1">
        <f t="array" aca="1" ref="DW807" ca="1">IFERROR(INDEX(Forecast_Capex_Input!BX$12:BX$286,$X807)
*(INDEX(Forecast_Capex_Input!$H$12:$H$286,$X807)=Repex),0)
*$DT807</f>
        <v>0</v>
      </c>
      <c r="DX807" s="188" cm="1">
        <f t="array" aca="1" ref="DX807" ca="1">IFERROR(INDEX(Forecast_Capex_Input!BY$12:BY$286,$X807)
*(INDEX(Forecast_Capex_Input!$H$12:$H$286,$X807)=Repex),0)
*$DT807</f>
        <v>0</v>
      </c>
      <c r="DY807" s="188" cm="1">
        <f t="array" aca="1" ref="DY807" ca="1">IFERROR(INDEX(Forecast_Capex_Input!BZ$12:BZ$286,$X807)
*(INDEX(Forecast_Capex_Input!$H$12:$H$286,$X807)=Repex),0)
*$DT807</f>
        <v>0</v>
      </c>
      <c r="DZ807" s="188" cm="1">
        <f t="array" aca="1" ref="DZ807" ca="1">IFERROR(INDEX(Forecast_Capex_Input!CA$12:CA$286,$X807)
*(INDEX(Forecast_Capex_Input!$H$12:$H$286,$X807)=Repex),0)
*$DT807</f>
        <v>0</v>
      </c>
      <c r="EA807" s="188" cm="1">
        <f t="array" aca="1" ref="EA807" ca="1">IFERROR(INDEX(Forecast_Capex_Input!CB$12:CB$286,$X807)
*(INDEX(Forecast_Capex_Input!$H$12:$H$286,$X807)=Repex),0)
*$DT807</f>
        <v>0</v>
      </c>
      <c r="EB807" s="188" cm="1">
        <f t="array" aca="1" ref="EB807" ca="1">IFERROR(INDEX(Forecast_Capex_Input!CC$12:CC$286,$X807)
*(INDEX(Forecast_Capex_Input!$H$12:$H$286,$X807)=Repex),0)
*$DT807</f>
        <v>0</v>
      </c>
      <c r="EC807" s="165"/>
      <c r="ED807" s="226" t="str">
        <f t="shared" si="567"/>
        <v>N/A</v>
      </c>
      <c r="EE807" s="174" t="s">
        <v>15</v>
      </c>
    </row>
    <row r="808" spans="3:135" x14ac:dyDescent="0.2">
      <c r="C808" s="174">
        <f t="shared" si="568"/>
        <v>798</v>
      </c>
      <c r="D808" s="167" t="str" cm="1">
        <f t="array" ref="D808">IFERROR(INDEX(Forecast_Capex_Input!$D$12:$D$286,$X808),NA)</f>
        <v>N/A</v>
      </c>
      <c r="E808" s="172" t="str" cm="1">
        <f t="array" ref="E808">IF($X808=NA,NA,INDEX(Forecast_Capex_Input!$E$12:$E$286,$X808))</f>
        <v>N/A</v>
      </c>
      <c r="F808" s="167" t="str" cm="1">
        <f t="array" aca="1" ref="F808" ca="1">IFERROR(INDEX(General!$E$25:$E$26,$Y808),NA)</f>
        <v>N/A</v>
      </c>
      <c r="G808" s="167" t="str" cm="1">
        <f t="array" aca="1" ref="G808" ca="1">IFERROR(INDEX(Forecast_Capex_Input!$AI$11:$BB$11,$AA808),NA)</f>
        <v>N/A</v>
      </c>
      <c r="H808" s="189" t="str" cm="1">
        <f t="array" aca="1" ref="H808" ca="1">IFERROR(INDEX(Forecast_Capex_Input!$AI$12:$BB$286,$X808,$AA808),NA)</f>
        <v>N/A</v>
      </c>
      <c r="I808" s="199" t="str" cm="1">
        <f t="array" ref="I808">IFERROR(INDEX(Forecast_Capex_Input!$F$12:$F$286,$X808),NA)</f>
        <v>N/A</v>
      </c>
      <c r="J808" s="199" t="str" cm="1">
        <f t="array" ref="J808">IFERROR(INDEX(Forecast_Capex_Input!G$12:G$286,$X808),NA)</f>
        <v>N/A</v>
      </c>
      <c r="K808" s="199" t="str" cm="1">
        <f t="array" ref="K808">IFERROR(INDEX(Forecast_Capex_Input!H$12:H$286,$X808),NA)</f>
        <v>N/A</v>
      </c>
      <c r="L808" s="199" t="str" cm="1">
        <f t="array" ref="L808">IFERROR(INDEX(Forecast_Capex_Input!I$12:I$286,$X808),NA)</f>
        <v>N/A</v>
      </c>
      <c r="M808" s="199" t="str" cm="1">
        <f t="array" ref="M808">IFERROR(INDEX(Forecast_Capex_Input!J$12:J$286,$X808),NA)</f>
        <v>N/A</v>
      </c>
      <c r="N808" s="199" t="str" cm="1">
        <f t="array" ref="N808">IFERROR(INDEX(Forecast_Capex_Input!K$12:K$286,$X808),NA)</f>
        <v>N/A</v>
      </c>
      <c r="O808" s="199" t="str" cm="1">
        <f t="array" ref="O808">IFERROR(INDEX(Forecast_Capex_Input!L$12:L$286,$X808),NA)</f>
        <v>N/A</v>
      </c>
      <c r="P808" s="199" t="str" cm="1">
        <f t="array" ref="P808">IFERROR(INDEX(Forecast_Capex_Input!M$12:M$286,$X808),NA)</f>
        <v>N/A</v>
      </c>
      <c r="Q808" s="172" t="str" cm="1">
        <f t="array" ref="Q808">IFERROR(INDEX(Forecast_Capex_Input!N$12:N$286,$X808),NA)</f>
        <v>N/A</v>
      </c>
      <c r="R808" s="265" cm="1">
        <f t="array" ref="R808">IFERROR(INDEX(Forecast_Capex_Input!O$12:O$286,$X808),0)</f>
        <v>0</v>
      </c>
      <c r="S808" s="172" cm="1">
        <f t="array" ref="S808">IFERROR(INDEX(Forecast_Capex_Input!P$12:P$286,$X808),0)</f>
        <v>0</v>
      </c>
      <c r="T808" s="199" t="str" cm="1">
        <f t="array" aca="1" ref="T808" ca="1">IFERROR(INDEX(General!$K$84:$K$103,$AA808),NA)</f>
        <v>N/A</v>
      </c>
      <c r="U808" s="188" cm="1">
        <f t="array" aca="1" ref="U808" ca="1">IFERROR(
IF($F808=General!$E$25,INDEX(Forecast_Capex_Input!S$12:S$286,$X808),
INDEX(Forecast_Capex_Input!T$12:T$286,$X808)),0)</f>
        <v>0</v>
      </c>
      <c r="V808" s="222" t="b">
        <f>IFERROR(INDEX(Overheads!$T$19:$T$26,MATCH($I808,Overheads!$E$19:$E$26,0)),FALSE)</f>
        <v>0</v>
      </c>
      <c r="W808" s="165"/>
      <c r="X808" s="174" t="str">
        <f>IFERROR(
IF(MATCH($C808,Forecast_Capex_Input!$CI$12:$CI$286,1)+1&gt;MAX(Forecast_Capex_Input!$C$12:$C$286),NA,
MATCH($C808,Forecast_Capex_Input!$CI$12:$CI$286,1)+1),1)</f>
        <v>N/A</v>
      </c>
      <c r="Y808" s="174" t="str" cm="1">
        <f t="array" aca="1" ref="Y808" ca="1">IFERROR(
IF(X807&lt;&gt;X808,1,
IF(COUNTIF(OFFSET(Y807,0,0,-INDEX(Forecast_Capex_Input!$CG$12:$CG$286,$X808)),Y807)=INDEX(Forecast_Capex_Input!$CG$12:$CG$286,$X808),Y807+1,Y807)),NA)</f>
        <v>N/A</v>
      </c>
      <c r="Z808" s="174" t="str" cm="1">
        <f t="array" ref="Z808">IFERROR($C808-IF($X808=1,1,INDEX(Forecast_Capex_Input!$CI$12:$CI$286,$X808-1))+1,NA)</f>
        <v>N/A</v>
      </c>
      <c r="AA808" s="174" t="str" cm="1">
        <f t="array" aca="1" ref="AA808" ca="1">IFERROR(IF(Y808=1,
INDEX(Forecast_Capex_Input!$AI$10:$BB$10,SMALL(IF(INDEX(Forecast_Capex_Input!$AI$12:$BB$286,$X808,0)&gt;0,COLUMN(Forecast_Capex_Input!$AI$10:$BB$10)-COLUMN(Forecast_Capex_Input!$AI$12)+1),ROWS(OFFSET(AA807,0,0,-$Z808)))),
OFFSET(AA807,-INDEX(Forecast_Capex_Input!$CG$12:$CG$286,$X808)+1,0)),NA)</f>
        <v>N/A</v>
      </c>
      <c r="AB808" s="174" t="str">
        <f t="shared" ca="1" si="537"/>
        <v>N/A</v>
      </c>
      <c r="AC808" s="222" t="b">
        <f t="shared" si="569"/>
        <v>0</v>
      </c>
      <c r="AD808" s="220" t="b">
        <v>0</v>
      </c>
      <c r="AE808" s="222" t="b">
        <f t="shared" si="538"/>
        <v>1</v>
      </c>
      <c r="AF808" s="165"/>
      <c r="AG808" s="215">
        <v>0</v>
      </c>
      <c r="AH808" s="215">
        <v>0</v>
      </c>
      <c r="AI808" s="215">
        <v>0</v>
      </c>
      <c r="AJ808" s="215">
        <v>0</v>
      </c>
      <c r="AK808" s="215">
        <v>0</v>
      </c>
      <c r="AL808" s="155">
        <v>0</v>
      </c>
      <c r="AM808" s="165"/>
      <c r="AN808" s="215" cm="1">
        <f t="array" aca="1" ref="AN808" ca="1">IFERROR(INDEX(General!O$33:O$34,$AB808)
*AG808,0)</f>
        <v>0</v>
      </c>
      <c r="AO808" s="215" cm="1">
        <f t="array" aca="1" ref="AO808" ca="1">IFERROR(INDEX(General!P$33:P$34,$AB808)
*AH808,0)</f>
        <v>0</v>
      </c>
      <c r="AP808" s="215" cm="1">
        <f t="array" aca="1" ref="AP808" ca="1">IFERROR(INDEX(General!Q$33:Q$34,$AB808)
*AI808,0)</f>
        <v>0</v>
      </c>
      <c r="AQ808" s="215" cm="1">
        <f t="array" aca="1" ref="AQ808" ca="1">IFERROR(INDEX(General!R$33:R$34,$AB808)
*AJ808,0)</f>
        <v>0</v>
      </c>
      <c r="AR808" s="215" cm="1">
        <f t="array" aca="1" ref="AR808" ca="1">IFERROR(INDEX(General!S$33:S$34,$AB808)
*AK808,0)</f>
        <v>0</v>
      </c>
      <c r="AS808" s="155">
        <f t="shared" ca="1" si="570"/>
        <v>0</v>
      </c>
      <c r="AT808" s="165"/>
      <c r="AU808" s="215">
        <f ca="1">IF($AE808=FALSE,AN808*Overheads!$R$24*$V808,
IFERROR(Overheads!$O$49*$V808*AN808,0)
+IFERROR(Overheads!Q$59*$V808*(AN808/Overheads!Q$68),0))</f>
        <v>0</v>
      </c>
      <c r="AV808" s="215">
        <f ca="1">IF($AE808=FALSE,AO808*Overheads!$R$24*$V808,
IFERROR(Overheads!$O$49*$V808*AO808,0)
+IFERROR(Overheads!R$59*$V808*(AO808/Overheads!R$68),0))</f>
        <v>0</v>
      </c>
      <c r="AW808" s="215">
        <f ca="1">IF($AE808=FALSE,AP808*Overheads!$R$24*$V808,
IFERROR(Overheads!$O$49*$V808*AP808,0)
+IFERROR(Overheads!S$59*$V808*(AP808/Overheads!S$68),0))</f>
        <v>0</v>
      </c>
      <c r="AX808" s="215">
        <f ca="1">IF($AE808=FALSE,AQ808*Overheads!$R$24*$V808,
IFERROR(Overheads!$O$49*$V808*AQ808,0)
+IFERROR(Overheads!T$59*$V808*(AQ808/Overheads!T$68),0))</f>
        <v>0</v>
      </c>
      <c r="AY808" s="215">
        <f ca="1">IF($AE808=FALSE,AR808*Overheads!$R$24*$V808,
IFERROR(Overheads!$O$49*$V808*AR808,0)
+IFERROR(Overheads!U$59*$V808*(AR808/Overheads!U$68),0))</f>
        <v>0</v>
      </c>
      <c r="AZ808" s="155">
        <f t="shared" ca="1" si="571"/>
        <v>0</v>
      </c>
      <c r="BA808" s="165"/>
      <c r="BB808" s="215">
        <f ca="1">IF($AE808=FALSE,AN808*Overheads!$S$25,
IFERROR(Overheads!$O$50*AN808,0)
+IFERROR(Overheads!Q$60*(AN808/Overheads!Q$66),0))</f>
        <v>0</v>
      </c>
      <c r="BC808" s="215">
        <f ca="1">IF($AE808=FALSE,AO808*Overheads!$S$25,
IFERROR(Overheads!$O$50*AO808,0)
+IFERROR(Overheads!R$60*(AO808/Overheads!R$66),0))</f>
        <v>0</v>
      </c>
      <c r="BD808" s="215">
        <f ca="1">IF($AE808=FALSE,AP808*Overheads!$S$25,
IFERROR(Overheads!$O$50*AP808,0)
+IFERROR(Overheads!S$60*(AP808/Overheads!S$66),0))</f>
        <v>0</v>
      </c>
      <c r="BE808" s="215">
        <f ca="1">IF($AE808=FALSE,AQ808*Overheads!$S$25,
IFERROR(Overheads!$O$50*AQ808,0)
+IFERROR(Overheads!T$60*(AQ808/Overheads!T$66),0))</f>
        <v>0</v>
      </c>
      <c r="BF808" s="215">
        <f ca="1">IF($AE808=FALSE,AR808*Overheads!$S$25,
IFERROR(Overheads!$O$50*AR808,0)
+IFERROR(Overheads!U$60*(AR808/Overheads!U$66),0))</f>
        <v>0</v>
      </c>
      <c r="BG808" s="155">
        <f t="shared" ca="1" si="572"/>
        <v>0</v>
      </c>
      <c r="BH808" s="165"/>
      <c r="BI808" s="215">
        <f t="shared" ca="1" si="573"/>
        <v>0</v>
      </c>
      <c r="BJ808" s="215">
        <f t="shared" ca="1" si="539"/>
        <v>0</v>
      </c>
      <c r="BK808" s="215">
        <f t="shared" ca="1" si="540"/>
        <v>0</v>
      </c>
      <c r="BL808" s="215">
        <f t="shared" ca="1" si="541"/>
        <v>0</v>
      </c>
      <c r="BM808" s="215">
        <f t="shared" ca="1" si="542"/>
        <v>0</v>
      </c>
      <c r="BN808" s="155">
        <f t="shared" ca="1" si="574"/>
        <v>0</v>
      </c>
      <c r="BO808" s="165"/>
      <c r="BP808" s="187" cm="1">
        <f t="array" ref="BP808">IFERROR(IF($X808=$X807,BP807,INDEX(Forecast_Capex_Input!AC$12:AC$286,$X808)),0)</f>
        <v>0</v>
      </c>
      <c r="BQ808" s="187" cm="1">
        <f t="array" ref="BQ808">IFERROR(IF($X808=$X807,BQ807,INDEX(Forecast_Capex_Input!AD$12:AD$286,$X808)),0)</f>
        <v>0</v>
      </c>
      <c r="BR808" s="187" cm="1">
        <f t="array" ref="BR808">IFERROR(IF($X808=$X807,BR807,INDEX(Forecast_Capex_Input!AE$12:AE$286,$X808)),0)</f>
        <v>0</v>
      </c>
      <c r="BS808" s="187" cm="1">
        <f t="array" ref="BS808">IFERROR(IF($X808=$X807,BS807,INDEX(Forecast_Capex_Input!AF$12:AF$286,$X808)),0)</f>
        <v>0</v>
      </c>
      <c r="BT808" s="187" cm="1">
        <f t="array" ref="BT808">IFERROR(IF($X808=$X807,BT807,INDEX(Forecast_Capex_Input!AG$12:AG$286,$X808)),0)</f>
        <v>0</v>
      </c>
      <c r="BU808" s="165"/>
      <c r="BV808" s="215">
        <f t="shared" si="543"/>
        <v>0</v>
      </c>
      <c r="BW808" s="215">
        <f t="shared" si="544"/>
        <v>0</v>
      </c>
      <c r="BX808" s="215">
        <f t="shared" si="545"/>
        <v>0</v>
      </c>
      <c r="BY808" s="215">
        <f t="shared" si="546"/>
        <v>0</v>
      </c>
      <c r="BZ808" s="215">
        <f t="shared" si="547"/>
        <v>0</v>
      </c>
      <c r="CA808" s="155">
        <f t="shared" si="575"/>
        <v>0</v>
      </c>
      <c r="CB808" s="165"/>
      <c r="CC808" s="215">
        <f t="shared" si="548"/>
        <v>0</v>
      </c>
      <c r="CD808" s="215">
        <f t="shared" si="549"/>
        <v>0</v>
      </c>
      <c r="CE808" s="215">
        <f t="shared" si="550"/>
        <v>0</v>
      </c>
      <c r="CF808" s="215">
        <f t="shared" si="551"/>
        <v>0</v>
      </c>
      <c r="CG808" s="215">
        <f t="shared" si="552"/>
        <v>0</v>
      </c>
      <c r="CH808" s="155">
        <f t="shared" si="576"/>
        <v>0</v>
      </c>
      <c r="CI808" s="165"/>
      <c r="CJ808" s="215">
        <f t="shared" si="553"/>
        <v>0</v>
      </c>
      <c r="CK808" s="215">
        <f t="shared" si="554"/>
        <v>0</v>
      </c>
      <c r="CL808" s="215">
        <f t="shared" si="555"/>
        <v>0</v>
      </c>
      <c r="CM808" s="215">
        <f t="shared" si="556"/>
        <v>0</v>
      </c>
      <c r="CN808" s="215">
        <f t="shared" si="557"/>
        <v>0</v>
      </c>
      <c r="CO808" s="155">
        <f t="shared" si="577"/>
        <v>0</v>
      </c>
      <c r="CP808" s="165"/>
      <c r="CQ808" s="223">
        <f t="shared" si="558"/>
        <v>0</v>
      </c>
      <c r="CR808" s="223">
        <f t="shared" si="559"/>
        <v>0</v>
      </c>
      <c r="CS808" s="223">
        <f t="shared" si="560"/>
        <v>0</v>
      </c>
      <c r="CT808" s="223">
        <f t="shared" si="561"/>
        <v>0</v>
      </c>
      <c r="CU808" s="223">
        <f t="shared" si="562"/>
        <v>0</v>
      </c>
      <c r="CV808" s="155">
        <f t="shared" si="578"/>
        <v>0</v>
      </c>
      <c r="CW808" s="165"/>
      <c r="CX808" s="215">
        <f t="shared" si="579"/>
        <v>0</v>
      </c>
      <c r="CY808" s="215">
        <f t="shared" si="563"/>
        <v>0</v>
      </c>
      <c r="CZ808" s="215">
        <f t="shared" si="564"/>
        <v>0</v>
      </c>
      <c r="DA808" s="215">
        <f t="shared" si="565"/>
        <v>0</v>
      </c>
      <c r="DB808" s="215">
        <f t="shared" si="566"/>
        <v>0</v>
      </c>
      <c r="DC808" s="155">
        <f t="shared" si="580"/>
        <v>0</v>
      </c>
      <c r="DD808" s="165"/>
      <c r="DE808" s="188" t="b" cm="1">
        <f t="array" aca="1" ref="DE808" ca="1">OR($G808=Forecast_Capex_Input!$BF$8:$BF$10)</f>
        <v>0</v>
      </c>
      <c r="DF808" s="188" cm="1">
        <f t="array" aca="1" ref="DF808" ca="1">IFERROR(INDEX(Forecast_Capex_Input!BG$12:BG$286,$X808)
*(INDEX(Forecast_Capex_Input!$H$12:$H$286,$X808)=Repex),0)
*$DE808</f>
        <v>0</v>
      </c>
      <c r="DG808" s="188" cm="1">
        <f t="array" aca="1" ref="DG808" ca="1">IFERROR(INDEX(Forecast_Capex_Input!BH$12:BH$286,$X808)
*(INDEX(Forecast_Capex_Input!$H$12:$H$286,$X808)=Repex),0)
*$DE808</f>
        <v>0</v>
      </c>
      <c r="DH808" s="188" cm="1">
        <f t="array" aca="1" ref="DH808" ca="1">IFERROR(INDEX(Forecast_Capex_Input!BI$12:BI$286,$X808)
*(INDEX(Forecast_Capex_Input!$H$12:$H$286,$X808)=Repex),0)
*$DE808</f>
        <v>0</v>
      </c>
      <c r="DI808" s="188" cm="1">
        <f t="array" aca="1" ref="DI808" ca="1">IFERROR(INDEX(Forecast_Capex_Input!BJ$12:BJ$286,$X808)
*(INDEX(Forecast_Capex_Input!$H$12:$H$286,$X808)=Repex),0)
*$DE808</f>
        <v>0</v>
      </c>
      <c r="DJ808" s="188" cm="1">
        <f t="array" aca="1" ref="DJ808" ca="1">IFERROR(INDEX(Forecast_Capex_Input!BK$12:BK$286,$X808)
*(INDEX(Forecast_Capex_Input!$H$12:$H$286,$X808)=Repex),0)
*$DE808</f>
        <v>0</v>
      </c>
      <c r="DK808" s="188" cm="1">
        <f t="array" aca="1" ref="DK808" ca="1">IFERROR(INDEX(Forecast_Capex_Input!BL$12:BL$286,$X808)
*(INDEX(Forecast_Capex_Input!$H$12:$H$286,$X808)=Repex),0)
*$DE808</f>
        <v>0</v>
      </c>
      <c r="DL808" s="165"/>
      <c r="DM808" s="188" t="b" cm="1">
        <f t="array" aca="1" ref="DM808" ca="1">OR($G808=Forecast_Capex_Input!$BN$8:$BN$9)</f>
        <v>0</v>
      </c>
      <c r="DN808" s="188" cm="1">
        <f t="array" aca="1" ref="DN808" ca="1">IFERROR(INDEX(Forecast_Capex_Input!BO$12:BO$286,$X808)
*(INDEX(Forecast_Capex_Input!$H$12:$H$286,$X808)=Repex),0)
*$DM808</f>
        <v>0</v>
      </c>
      <c r="DO808" s="188" cm="1">
        <f t="array" aca="1" ref="DO808" ca="1">IFERROR(INDEX(Forecast_Capex_Input!BP$12:BP$286,$X808)
*(INDEX(Forecast_Capex_Input!$H$12:$H$286,$X808)=Repex),0)
*$DM808</f>
        <v>0</v>
      </c>
      <c r="DP808" s="188" cm="1">
        <f t="array" aca="1" ref="DP808" ca="1">IFERROR(INDEX(Forecast_Capex_Input!BQ$12:BQ$286,$X808)
*(INDEX(Forecast_Capex_Input!$H$12:$H$286,$X808)=Repex),0)
*$DM808</f>
        <v>0</v>
      </c>
      <c r="DQ808" s="188" cm="1">
        <f t="array" aca="1" ref="DQ808" ca="1">IFERROR(INDEX(Forecast_Capex_Input!BR$12:BR$286,$X808)
*(INDEX(Forecast_Capex_Input!$H$12:$H$286,$X808)=Repex),0)
*$DM808</f>
        <v>0</v>
      </c>
      <c r="DR808" s="188" cm="1">
        <f t="array" aca="1" ref="DR808" ca="1">IFERROR(INDEX(Forecast_Capex_Input!BS$12:BS$286,$X808)
*(INDEX(Forecast_Capex_Input!$H$12:$H$286,$X808)=Repex),0)
*$DM808</f>
        <v>0</v>
      </c>
      <c r="DS808" s="165"/>
      <c r="DT808" s="188" t="b" cm="1">
        <f t="array" aca="1" ref="DT808" ca="1">OR($G808=Forecast_Capex_Input!$BU$8:$BU$10)</f>
        <v>0</v>
      </c>
      <c r="DU808" s="188" cm="1">
        <f t="array" aca="1" ref="DU808" ca="1">IFERROR(INDEX(Forecast_Capex_Input!BV$12:BV$286,$X808)
*(INDEX(Forecast_Capex_Input!$H$12:$H$286,$X808)=Repex),0)
*$DT808</f>
        <v>0</v>
      </c>
      <c r="DV808" s="188" cm="1">
        <f t="array" aca="1" ref="DV808" ca="1">IFERROR(INDEX(Forecast_Capex_Input!BW$12:BW$286,$X808)
*(INDEX(Forecast_Capex_Input!$H$12:$H$286,$X808)=Repex),0)
*$DT808</f>
        <v>0</v>
      </c>
      <c r="DW808" s="188" cm="1">
        <f t="array" aca="1" ref="DW808" ca="1">IFERROR(INDEX(Forecast_Capex_Input!BX$12:BX$286,$X808)
*(INDEX(Forecast_Capex_Input!$H$12:$H$286,$X808)=Repex),0)
*$DT808</f>
        <v>0</v>
      </c>
      <c r="DX808" s="188" cm="1">
        <f t="array" aca="1" ref="DX808" ca="1">IFERROR(INDEX(Forecast_Capex_Input!BY$12:BY$286,$X808)
*(INDEX(Forecast_Capex_Input!$H$12:$H$286,$X808)=Repex),0)
*$DT808</f>
        <v>0</v>
      </c>
      <c r="DY808" s="188" cm="1">
        <f t="array" aca="1" ref="DY808" ca="1">IFERROR(INDEX(Forecast_Capex_Input!BZ$12:BZ$286,$X808)
*(INDEX(Forecast_Capex_Input!$H$12:$H$286,$X808)=Repex),0)
*$DT808</f>
        <v>0</v>
      </c>
      <c r="DZ808" s="188" cm="1">
        <f t="array" aca="1" ref="DZ808" ca="1">IFERROR(INDEX(Forecast_Capex_Input!CA$12:CA$286,$X808)
*(INDEX(Forecast_Capex_Input!$H$12:$H$286,$X808)=Repex),0)
*$DT808</f>
        <v>0</v>
      </c>
      <c r="EA808" s="188" cm="1">
        <f t="array" aca="1" ref="EA808" ca="1">IFERROR(INDEX(Forecast_Capex_Input!CB$12:CB$286,$X808)
*(INDEX(Forecast_Capex_Input!$H$12:$H$286,$X808)=Repex),0)
*$DT808</f>
        <v>0</v>
      </c>
      <c r="EB808" s="188" cm="1">
        <f t="array" aca="1" ref="EB808" ca="1">IFERROR(INDEX(Forecast_Capex_Input!CC$12:CC$286,$X808)
*(INDEX(Forecast_Capex_Input!$H$12:$H$286,$X808)=Repex),0)
*$DT808</f>
        <v>0</v>
      </c>
      <c r="EC808" s="165"/>
      <c r="ED808" s="226" t="str">
        <f t="shared" si="567"/>
        <v>N/A</v>
      </c>
      <c r="EE808" s="174" t="s">
        <v>15</v>
      </c>
    </row>
    <row r="809" spans="3:135" x14ac:dyDescent="0.2">
      <c r="C809" s="174">
        <f t="shared" si="568"/>
        <v>799</v>
      </c>
      <c r="D809" s="167" t="str" cm="1">
        <f t="array" ref="D809">IFERROR(INDEX(Forecast_Capex_Input!$D$12:$D$286,$X809),NA)</f>
        <v>N/A</v>
      </c>
      <c r="E809" s="172" t="str" cm="1">
        <f t="array" ref="E809">IF($X809=NA,NA,INDEX(Forecast_Capex_Input!$E$12:$E$286,$X809))</f>
        <v>N/A</v>
      </c>
      <c r="F809" s="167" t="str" cm="1">
        <f t="array" aca="1" ref="F809" ca="1">IFERROR(INDEX(General!$E$25:$E$26,$Y809),NA)</f>
        <v>N/A</v>
      </c>
      <c r="G809" s="167" t="str" cm="1">
        <f t="array" aca="1" ref="G809" ca="1">IFERROR(INDEX(Forecast_Capex_Input!$AI$11:$BB$11,$AA809),NA)</f>
        <v>N/A</v>
      </c>
      <c r="H809" s="189" t="str" cm="1">
        <f t="array" aca="1" ref="H809" ca="1">IFERROR(INDEX(Forecast_Capex_Input!$AI$12:$BB$286,$X809,$AA809),NA)</f>
        <v>N/A</v>
      </c>
      <c r="I809" s="199" t="str" cm="1">
        <f t="array" ref="I809">IFERROR(INDEX(Forecast_Capex_Input!$F$12:$F$286,$X809),NA)</f>
        <v>N/A</v>
      </c>
      <c r="J809" s="199" t="str" cm="1">
        <f t="array" ref="J809">IFERROR(INDEX(Forecast_Capex_Input!G$12:G$286,$X809),NA)</f>
        <v>N/A</v>
      </c>
      <c r="K809" s="199" t="str" cm="1">
        <f t="array" ref="K809">IFERROR(INDEX(Forecast_Capex_Input!H$12:H$286,$X809),NA)</f>
        <v>N/A</v>
      </c>
      <c r="L809" s="199" t="str" cm="1">
        <f t="array" ref="L809">IFERROR(INDEX(Forecast_Capex_Input!I$12:I$286,$X809),NA)</f>
        <v>N/A</v>
      </c>
      <c r="M809" s="199" t="str" cm="1">
        <f t="array" ref="M809">IFERROR(INDEX(Forecast_Capex_Input!J$12:J$286,$X809),NA)</f>
        <v>N/A</v>
      </c>
      <c r="N809" s="199" t="str" cm="1">
        <f t="array" ref="N809">IFERROR(INDEX(Forecast_Capex_Input!K$12:K$286,$X809),NA)</f>
        <v>N/A</v>
      </c>
      <c r="O809" s="199" t="str" cm="1">
        <f t="array" ref="O809">IFERROR(INDEX(Forecast_Capex_Input!L$12:L$286,$X809),NA)</f>
        <v>N/A</v>
      </c>
      <c r="P809" s="199" t="str" cm="1">
        <f t="array" ref="P809">IFERROR(INDEX(Forecast_Capex_Input!M$12:M$286,$X809),NA)</f>
        <v>N/A</v>
      </c>
      <c r="Q809" s="172" t="str" cm="1">
        <f t="array" ref="Q809">IFERROR(INDEX(Forecast_Capex_Input!N$12:N$286,$X809),NA)</f>
        <v>N/A</v>
      </c>
      <c r="R809" s="265" cm="1">
        <f t="array" ref="R809">IFERROR(INDEX(Forecast_Capex_Input!O$12:O$286,$X809),0)</f>
        <v>0</v>
      </c>
      <c r="S809" s="172" cm="1">
        <f t="array" ref="S809">IFERROR(INDEX(Forecast_Capex_Input!P$12:P$286,$X809),0)</f>
        <v>0</v>
      </c>
      <c r="T809" s="199" t="str" cm="1">
        <f t="array" aca="1" ref="T809" ca="1">IFERROR(INDEX(General!$K$84:$K$103,$AA809),NA)</f>
        <v>N/A</v>
      </c>
      <c r="U809" s="188" cm="1">
        <f t="array" aca="1" ref="U809" ca="1">IFERROR(
IF($F809=General!$E$25,INDEX(Forecast_Capex_Input!S$12:S$286,$X809),
INDEX(Forecast_Capex_Input!T$12:T$286,$X809)),0)</f>
        <v>0</v>
      </c>
      <c r="V809" s="222" t="b">
        <f>IFERROR(INDEX(Overheads!$T$19:$T$26,MATCH($I809,Overheads!$E$19:$E$26,0)),FALSE)</f>
        <v>0</v>
      </c>
      <c r="W809" s="165"/>
      <c r="X809" s="174" t="str">
        <f>IFERROR(
IF(MATCH($C809,Forecast_Capex_Input!$CI$12:$CI$286,1)+1&gt;MAX(Forecast_Capex_Input!$C$12:$C$286),NA,
MATCH($C809,Forecast_Capex_Input!$CI$12:$CI$286,1)+1),1)</f>
        <v>N/A</v>
      </c>
      <c r="Y809" s="174" t="str" cm="1">
        <f t="array" aca="1" ref="Y809" ca="1">IFERROR(
IF(X808&lt;&gt;X809,1,
IF(COUNTIF(OFFSET(Y808,0,0,-INDEX(Forecast_Capex_Input!$CG$12:$CG$286,$X809)),Y808)=INDEX(Forecast_Capex_Input!$CG$12:$CG$286,$X809),Y808+1,Y808)),NA)</f>
        <v>N/A</v>
      </c>
      <c r="Z809" s="174" t="str" cm="1">
        <f t="array" ref="Z809">IFERROR($C809-IF($X809=1,1,INDEX(Forecast_Capex_Input!$CI$12:$CI$286,$X809-1))+1,NA)</f>
        <v>N/A</v>
      </c>
      <c r="AA809" s="174" t="str" cm="1">
        <f t="array" aca="1" ref="AA809" ca="1">IFERROR(IF(Y809=1,
INDEX(Forecast_Capex_Input!$AI$10:$BB$10,SMALL(IF(INDEX(Forecast_Capex_Input!$AI$12:$BB$286,$X809,0)&gt;0,COLUMN(Forecast_Capex_Input!$AI$10:$BB$10)-COLUMN(Forecast_Capex_Input!$AI$12)+1),ROWS(OFFSET(AA808,0,0,-$Z809)))),
OFFSET(AA808,-INDEX(Forecast_Capex_Input!$CG$12:$CG$286,$X809)+1,0)),NA)</f>
        <v>N/A</v>
      </c>
      <c r="AB809" s="174" t="str">
        <f t="shared" ca="1" si="537"/>
        <v>N/A</v>
      </c>
      <c r="AC809" s="222" t="b">
        <f t="shared" si="569"/>
        <v>0</v>
      </c>
      <c r="AD809" s="220" t="b">
        <v>0</v>
      </c>
      <c r="AE809" s="222" t="b">
        <f t="shared" si="538"/>
        <v>1</v>
      </c>
      <c r="AF809" s="165"/>
      <c r="AG809" s="215">
        <v>0</v>
      </c>
      <c r="AH809" s="215">
        <v>0</v>
      </c>
      <c r="AI809" s="215">
        <v>0</v>
      </c>
      <c r="AJ809" s="215">
        <v>0</v>
      </c>
      <c r="AK809" s="215">
        <v>0</v>
      </c>
      <c r="AL809" s="155">
        <v>0</v>
      </c>
      <c r="AM809" s="165"/>
      <c r="AN809" s="215" cm="1">
        <f t="array" aca="1" ref="AN809" ca="1">IFERROR(INDEX(General!O$33:O$34,$AB809)
*AG809,0)</f>
        <v>0</v>
      </c>
      <c r="AO809" s="215" cm="1">
        <f t="array" aca="1" ref="AO809" ca="1">IFERROR(INDEX(General!P$33:P$34,$AB809)
*AH809,0)</f>
        <v>0</v>
      </c>
      <c r="AP809" s="215" cm="1">
        <f t="array" aca="1" ref="AP809" ca="1">IFERROR(INDEX(General!Q$33:Q$34,$AB809)
*AI809,0)</f>
        <v>0</v>
      </c>
      <c r="AQ809" s="215" cm="1">
        <f t="array" aca="1" ref="AQ809" ca="1">IFERROR(INDEX(General!R$33:R$34,$AB809)
*AJ809,0)</f>
        <v>0</v>
      </c>
      <c r="AR809" s="215" cm="1">
        <f t="array" aca="1" ref="AR809" ca="1">IFERROR(INDEX(General!S$33:S$34,$AB809)
*AK809,0)</f>
        <v>0</v>
      </c>
      <c r="AS809" s="155">
        <f t="shared" ca="1" si="570"/>
        <v>0</v>
      </c>
      <c r="AT809" s="165"/>
      <c r="AU809" s="215">
        <f ca="1">IF($AE809=FALSE,AN809*Overheads!$R$24*$V809,
IFERROR(Overheads!$O$49*$V809*AN809,0)
+IFERROR(Overheads!Q$59*$V809*(AN809/Overheads!Q$68),0))</f>
        <v>0</v>
      </c>
      <c r="AV809" s="215">
        <f ca="1">IF($AE809=FALSE,AO809*Overheads!$R$24*$V809,
IFERROR(Overheads!$O$49*$V809*AO809,0)
+IFERROR(Overheads!R$59*$V809*(AO809/Overheads!R$68),0))</f>
        <v>0</v>
      </c>
      <c r="AW809" s="215">
        <f ca="1">IF($AE809=FALSE,AP809*Overheads!$R$24*$V809,
IFERROR(Overheads!$O$49*$V809*AP809,0)
+IFERROR(Overheads!S$59*$V809*(AP809/Overheads!S$68),0))</f>
        <v>0</v>
      </c>
      <c r="AX809" s="215">
        <f ca="1">IF($AE809=FALSE,AQ809*Overheads!$R$24*$V809,
IFERROR(Overheads!$O$49*$V809*AQ809,0)
+IFERROR(Overheads!T$59*$V809*(AQ809/Overheads!T$68),0))</f>
        <v>0</v>
      </c>
      <c r="AY809" s="215">
        <f ca="1">IF($AE809=FALSE,AR809*Overheads!$R$24*$V809,
IFERROR(Overheads!$O$49*$V809*AR809,0)
+IFERROR(Overheads!U$59*$V809*(AR809/Overheads!U$68),0))</f>
        <v>0</v>
      </c>
      <c r="AZ809" s="155">
        <f t="shared" ca="1" si="571"/>
        <v>0</v>
      </c>
      <c r="BA809" s="165"/>
      <c r="BB809" s="215">
        <f ca="1">IF($AE809=FALSE,AN809*Overheads!$S$25,
IFERROR(Overheads!$O$50*AN809,0)
+IFERROR(Overheads!Q$60*(AN809/Overheads!Q$66),0))</f>
        <v>0</v>
      </c>
      <c r="BC809" s="215">
        <f ca="1">IF($AE809=FALSE,AO809*Overheads!$S$25,
IFERROR(Overheads!$O$50*AO809,0)
+IFERROR(Overheads!R$60*(AO809/Overheads!R$66),0))</f>
        <v>0</v>
      </c>
      <c r="BD809" s="215">
        <f ca="1">IF($AE809=FALSE,AP809*Overheads!$S$25,
IFERROR(Overheads!$O$50*AP809,0)
+IFERROR(Overheads!S$60*(AP809/Overheads!S$66),0))</f>
        <v>0</v>
      </c>
      <c r="BE809" s="215">
        <f ca="1">IF($AE809=FALSE,AQ809*Overheads!$S$25,
IFERROR(Overheads!$O$50*AQ809,0)
+IFERROR(Overheads!T$60*(AQ809/Overheads!T$66),0))</f>
        <v>0</v>
      </c>
      <c r="BF809" s="215">
        <f ca="1">IF($AE809=FALSE,AR809*Overheads!$S$25,
IFERROR(Overheads!$O$50*AR809,0)
+IFERROR(Overheads!U$60*(AR809/Overheads!U$66),0))</f>
        <v>0</v>
      </c>
      <c r="BG809" s="155">
        <f t="shared" ca="1" si="572"/>
        <v>0</v>
      </c>
      <c r="BH809" s="165"/>
      <c r="BI809" s="215">
        <f t="shared" ca="1" si="573"/>
        <v>0</v>
      </c>
      <c r="BJ809" s="215">
        <f t="shared" ca="1" si="539"/>
        <v>0</v>
      </c>
      <c r="BK809" s="215">
        <f t="shared" ca="1" si="540"/>
        <v>0</v>
      </c>
      <c r="BL809" s="215">
        <f t="shared" ca="1" si="541"/>
        <v>0</v>
      </c>
      <c r="BM809" s="215">
        <f t="shared" ca="1" si="542"/>
        <v>0</v>
      </c>
      <c r="BN809" s="155">
        <f t="shared" ca="1" si="574"/>
        <v>0</v>
      </c>
      <c r="BO809" s="165"/>
      <c r="BP809" s="187" cm="1">
        <f t="array" ref="BP809">IFERROR(IF($X809=$X808,BP808,INDEX(Forecast_Capex_Input!AC$12:AC$286,$X809)),0)</f>
        <v>0</v>
      </c>
      <c r="BQ809" s="187" cm="1">
        <f t="array" ref="BQ809">IFERROR(IF($X809=$X808,BQ808,INDEX(Forecast_Capex_Input!AD$12:AD$286,$X809)),0)</f>
        <v>0</v>
      </c>
      <c r="BR809" s="187" cm="1">
        <f t="array" ref="BR809">IFERROR(IF($X809=$X808,BR808,INDEX(Forecast_Capex_Input!AE$12:AE$286,$X809)),0)</f>
        <v>0</v>
      </c>
      <c r="BS809" s="187" cm="1">
        <f t="array" ref="BS809">IFERROR(IF($X809=$X808,BS808,INDEX(Forecast_Capex_Input!AF$12:AF$286,$X809)),0)</f>
        <v>0</v>
      </c>
      <c r="BT809" s="187" cm="1">
        <f t="array" ref="BT809">IFERROR(IF($X809=$X808,BT808,INDEX(Forecast_Capex_Input!AG$12:AG$286,$X809)),0)</f>
        <v>0</v>
      </c>
      <c r="BU809" s="165"/>
      <c r="BV809" s="215">
        <f t="shared" si="543"/>
        <v>0</v>
      </c>
      <c r="BW809" s="215">
        <f t="shared" si="544"/>
        <v>0</v>
      </c>
      <c r="BX809" s="215">
        <f t="shared" si="545"/>
        <v>0</v>
      </c>
      <c r="BY809" s="215">
        <f t="shared" si="546"/>
        <v>0</v>
      </c>
      <c r="BZ809" s="215">
        <f t="shared" si="547"/>
        <v>0</v>
      </c>
      <c r="CA809" s="155">
        <f t="shared" si="575"/>
        <v>0</v>
      </c>
      <c r="CB809" s="165"/>
      <c r="CC809" s="215">
        <f t="shared" si="548"/>
        <v>0</v>
      </c>
      <c r="CD809" s="215">
        <f t="shared" si="549"/>
        <v>0</v>
      </c>
      <c r="CE809" s="215">
        <f t="shared" si="550"/>
        <v>0</v>
      </c>
      <c r="CF809" s="215">
        <f t="shared" si="551"/>
        <v>0</v>
      </c>
      <c r="CG809" s="215">
        <f t="shared" si="552"/>
        <v>0</v>
      </c>
      <c r="CH809" s="155">
        <f t="shared" si="576"/>
        <v>0</v>
      </c>
      <c r="CI809" s="165"/>
      <c r="CJ809" s="215">
        <f t="shared" si="553"/>
        <v>0</v>
      </c>
      <c r="CK809" s="215">
        <f t="shared" si="554"/>
        <v>0</v>
      </c>
      <c r="CL809" s="215">
        <f t="shared" si="555"/>
        <v>0</v>
      </c>
      <c r="CM809" s="215">
        <f t="shared" si="556"/>
        <v>0</v>
      </c>
      <c r="CN809" s="215">
        <f t="shared" si="557"/>
        <v>0</v>
      </c>
      <c r="CO809" s="155">
        <f t="shared" si="577"/>
        <v>0</v>
      </c>
      <c r="CP809" s="165"/>
      <c r="CQ809" s="223">
        <f t="shared" si="558"/>
        <v>0</v>
      </c>
      <c r="CR809" s="223">
        <f t="shared" si="559"/>
        <v>0</v>
      </c>
      <c r="CS809" s="223">
        <f t="shared" si="560"/>
        <v>0</v>
      </c>
      <c r="CT809" s="223">
        <f t="shared" si="561"/>
        <v>0</v>
      </c>
      <c r="CU809" s="223">
        <f t="shared" si="562"/>
        <v>0</v>
      </c>
      <c r="CV809" s="155">
        <f t="shared" si="578"/>
        <v>0</v>
      </c>
      <c r="CW809" s="165"/>
      <c r="CX809" s="215">
        <f t="shared" si="579"/>
        <v>0</v>
      </c>
      <c r="CY809" s="215">
        <f t="shared" si="563"/>
        <v>0</v>
      </c>
      <c r="CZ809" s="215">
        <f t="shared" si="564"/>
        <v>0</v>
      </c>
      <c r="DA809" s="215">
        <f t="shared" si="565"/>
        <v>0</v>
      </c>
      <c r="DB809" s="215">
        <f t="shared" si="566"/>
        <v>0</v>
      </c>
      <c r="DC809" s="155">
        <f t="shared" si="580"/>
        <v>0</v>
      </c>
      <c r="DD809" s="165"/>
      <c r="DE809" s="188" t="b" cm="1">
        <f t="array" aca="1" ref="DE809" ca="1">OR($G809=Forecast_Capex_Input!$BF$8:$BF$10)</f>
        <v>0</v>
      </c>
      <c r="DF809" s="188" cm="1">
        <f t="array" aca="1" ref="DF809" ca="1">IFERROR(INDEX(Forecast_Capex_Input!BG$12:BG$286,$X809)
*(INDEX(Forecast_Capex_Input!$H$12:$H$286,$X809)=Repex),0)
*$DE809</f>
        <v>0</v>
      </c>
      <c r="DG809" s="188" cm="1">
        <f t="array" aca="1" ref="DG809" ca="1">IFERROR(INDEX(Forecast_Capex_Input!BH$12:BH$286,$X809)
*(INDEX(Forecast_Capex_Input!$H$12:$H$286,$X809)=Repex),0)
*$DE809</f>
        <v>0</v>
      </c>
      <c r="DH809" s="188" cm="1">
        <f t="array" aca="1" ref="DH809" ca="1">IFERROR(INDEX(Forecast_Capex_Input!BI$12:BI$286,$X809)
*(INDEX(Forecast_Capex_Input!$H$12:$H$286,$X809)=Repex),0)
*$DE809</f>
        <v>0</v>
      </c>
      <c r="DI809" s="188" cm="1">
        <f t="array" aca="1" ref="DI809" ca="1">IFERROR(INDEX(Forecast_Capex_Input!BJ$12:BJ$286,$X809)
*(INDEX(Forecast_Capex_Input!$H$12:$H$286,$X809)=Repex),0)
*$DE809</f>
        <v>0</v>
      </c>
      <c r="DJ809" s="188" cm="1">
        <f t="array" aca="1" ref="DJ809" ca="1">IFERROR(INDEX(Forecast_Capex_Input!BK$12:BK$286,$X809)
*(INDEX(Forecast_Capex_Input!$H$12:$H$286,$X809)=Repex),0)
*$DE809</f>
        <v>0</v>
      </c>
      <c r="DK809" s="188" cm="1">
        <f t="array" aca="1" ref="DK809" ca="1">IFERROR(INDEX(Forecast_Capex_Input!BL$12:BL$286,$X809)
*(INDEX(Forecast_Capex_Input!$H$12:$H$286,$X809)=Repex),0)
*$DE809</f>
        <v>0</v>
      </c>
      <c r="DL809" s="165"/>
      <c r="DM809" s="188" t="b" cm="1">
        <f t="array" aca="1" ref="DM809" ca="1">OR($G809=Forecast_Capex_Input!$BN$8:$BN$9)</f>
        <v>0</v>
      </c>
      <c r="DN809" s="188" cm="1">
        <f t="array" aca="1" ref="DN809" ca="1">IFERROR(INDEX(Forecast_Capex_Input!BO$12:BO$286,$X809)
*(INDEX(Forecast_Capex_Input!$H$12:$H$286,$X809)=Repex),0)
*$DM809</f>
        <v>0</v>
      </c>
      <c r="DO809" s="188" cm="1">
        <f t="array" aca="1" ref="DO809" ca="1">IFERROR(INDEX(Forecast_Capex_Input!BP$12:BP$286,$X809)
*(INDEX(Forecast_Capex_Input!$H$12:$H$286,$X809)=Repex),0)
*$DM809</f>
        <v>0</v>
      </c>
      <c r="DP809" s="188" cm="1">
        <f t="array" aca="1" ref="DP809" ca="1">IFERROR(INDEX(Forecast_Capex_Input!BQ$12:BQ$286,$X809)
*(INDEX(Forecast_Capex_Input!$H$12:$H$286,$X809)=Repex),0)
*$DM809</f>
        <v>0</v>
      </c>
      <c r="DQ809" s="188" cm="1">
        <f t="array" aca="1" ref="DQ809" ca="1">IFERROR(INDEX(Forecast_Capex_Input!BR$12:BR$286,$X809)
*(INDEX(Forecast_Capex_Input!$H$12:$H$286,$X809)=Repex),0)
*$DM809</f>
        <v>0</v>
      </c>
      <c r="DR809" s="188" cm="1">
        <f t="array" aca="1" ref="DR809" ca="1">IFERROR(INDEX(Forecast_Capex_Input!BS$12:BS$286,$X809)
*(INDEX(Forecast_Capex_Input!$H$12:$H$286,$X809)=Repex),0)
*$DM809</f>
        <v>0</v>
      </c>
      <c r="DS809" s="165"/>
      <c r="DT809" s="188" t="b" cm="1">
        <f t="array" aca="1" ref="DT809" ca="1">OR($G809=Forecast_Capex_Input!$BU$8:$BU$10)</f>
        <v>0</v>
      </c>
      <c r="DU809" s="188" cm="1">
        <f t="array" aca="1" ref="DU809" ca="1">IFERROR(INDEX(Forecast_Capex_Input!BV$12:BV$286,$X809)
*(INDEX(Forecast_Capex_Input!$H$12:$H$286,$X809)=Repex),0)
*$DT809</f>
        <v>0</v>
      </c>
      <c r="DV809" s="188" cm="1">
        <f t="array" aca="1" ref="DV809" ca="1">IFERROR(INDEX(Forecast_Capex_Input!BW$12:BW$286,$X809)
*(INDEX(Forecast_Capex_Input!$H$12:$H$286,$X809)=Repex),0)
*$DT809</f>
        <v>0</v>
      </c>
      <c r="DW809" s="188" cm="1">
        <f t="array" aca="1" ref="DW809" ca="1">IFERROR(INDEX(Forecast_Capex_Input!BX$12:BX$286,$X809)
*(INDEX(Forecast_Capex_Input!$H$12:$H$286,$X809)=Repex),0)
*$DT809</f>
        <v>0</v>
      </c>
      <c r="DX809" s="188" cm="1">
        <f t="array" aca="1" ref="DX809" ca="1">IFERROR(INDEX(Forecast_Capex_Input!BY$12:BY$286,$X809)
*(INDEX(Forecast_Capex_Input!$H$12:$H$286,$X809)=Repex),0)
*$DT809</f>
        <v>0</v>
      </c>
      <c r="DY809" s="188" cm="1">
        <f t="array" aca="1" ref="DY809" ca="1">IFERROR(INDEX(Forecast_Capex_Input!BZ$12:BZ$286,$X809)
*(INDEX(Forecast_Capex_Input!$H$12:$H$286,$X809)=Repex),0)
*$DT809</f>
        <v>0</v>
      </c>
      <c r="DZ809" s="188" cm="1">
        <f t="array" aca="1" ref="DZ809" ca="1">IFERROR(INDEX(Forecast_Capex_Input!CA$12:CA$286,$X809)
*(INDEX(Forecast_Capex_Input!$H$12:$H$286,$X809)=Repex),0)
*$DT809</f>
        <v>0</v>
      </c>
      <c r="EA809" s="188" cm="1">
        <f t="array" aca="1" ref="EA809" ca="1">IFERROR(INDEX(Forecast_Capex_Input!CB$12:CB$286,$X809)
*(INDEX(Forecast_Capex_Input!$H$12:$H$286,$X809)=Repex),0)
*$DT809</f>
        <v>0</v>
      </c>
      <c r="EB809" s="188" cm="1">
        <f t="array" aca="1" ref="EB809" ca="1">IFERROR(INDEX(Forecast_Capex_Input!CC$12:CC$286,$X809)
*(INDEX(Forecast_Capex_Input!$H$12:$H$286,$X809)=Repex),0)
*$DT809</f>
        <v>0</v>
      </c>
      <c r="EC809" s="165"/>
      <c r="ED809" s="226" t="str">
        <f t="shared" si="567"/>
        <v>N/A</v>
      </c>
      <c r="EE809" s="174" t="s">
        <v>15</v>
      </c>
    </row>
    <row r="810" spans="3:135" x14ac:dyDescent="0.2">
      <c r="C810" s="174">
        <f t="shared" si="568"/>
        <v>800</v>
      </c>
      <c r="D810" s="167" t="str" cm="1">
        <f t="array" ref="D810">IFERROR(INDEX(Forecast_Capex_Input!$D$12:$D$286,$X810),NA)</f>
        <v>N/A</v>
      </c>
      <c r="E810" s="172" t="str" cm="1">
        <f t="array" ref="E810">IF($X810=NA,NA,INDEX(Forecast_Capex_Input!$E$12:$E$286,$X810))</f>
        <v>N/A</v>
      </c>
      <c r="F810" s="167" t="str" cm="1">
        <f t="array" aca="1" ref="F810" ca="1">IFERROR(INDEX(General!$E$25:$E$26,$Y810),NA)</f>
        <v>N/A</v>
      </c>
      <c r="G810" s="167" t="str" cm="1">
        <f t="array" aca="1" ref="G810" ca="1">IFERROR(INDEX(Forecast_Capex_Input!$AI$11:$BB$11,$AA810),NA)</f>
        <v>N/A</v>
      </c>
      <c r="H810" s="189" t="str" cm="1">
        <f t="array" aca="1" ref="H810" ca="1">IFERROR(INDEX(Forecast_Capex_Input!$AI$12:$BB$286,$X810,$AA810),NA)</f>
        <v>N/A</v>
      </c>
      <c r="I810" s="199" t="str" cm="1">
        <f t="array" ref="I810">IFERROR(INDEX(Forecast_Capex_Input!$F$12:$F$286,$X810),NA)</f>
        <v>N/A</v>
      </c>
      <c r="J810" s="199" t="str" cm="1">
        <f t="array" ref="J810">IFERROR(INDEX(Forecast_Capex_Input!G$12:G$286,$X810),NA)</f>
        <v>N/A</v>
      </c>
      <c r="K810" s="199" t="str" cm="1">
        <f t="array" ref="K810">IFERROR(INDEX(Forecast_Capex_Input!H$12:H$286,$X810),NA)</f>
        <v>N/A</v>
      </c>
      <c r="L810" s="199" t="str" cm="1">
        <f t="array" ref="L810">IFERROR(INDEX(Forecast_Capex_Input!I$12:I$286,$X810),NA)</f>
        <v>N/A</v>
      </c>
      <c r="M810" s="199" t="str" cm="1">
        <f t="array" ref="M810">IFERROR(INDEX(Forecast_Capex_Input!J$12:J$286,$X810),NA)</f>
        <v>N/A</v>
      </c>
      <c r="N810" s="199" t="str" cm="1">
        <f t="array" ref="N810">IFERROR(INDEX(Forecast_Capex_Input!K$12:K$286,$X810),NA)</f>
        <v>N/A</v>
      </c>
      <c r="O810" s="199" t="str" cm="1">
        <f t="array" ref="O810">IFERROR(INDEX(Forecast_Capex_Input!L$12:L$286,$X810),NA)</f>
        <v>N/A</v>
      </c>
      <c r="P810" s="199" t="str" cm="1">
        <f t="array" ref="P810">IFERROR(INDEX(Forecast_Capex_Input!M$12:M$286,$X810),NA)</f>
        <v>N/A</v>
      </c>
      <c r="Q810" s="172" t="str" cm="1">
        <f t="array" ref="Q810">IFERROR(INDEX(Forecast_Capex_Input!N$12:N$286,$X810),NA)</f>
        <v>N/A</v>
      </c>
      <c r="R810" s="265" cm="1">
        <f t="array" ref="R810">IFERROR(INDEX(Forecast_Capex_Input!O$12:O$286,$X810),0)</f>
        <v>0</v>
      </c>
      <c r="S810" s="172" cm="1">
        <f t="array" ref="S810">IFERROR(INDEX(Forecast_Capex_Input!P$12:P$286,$X810),0)</f>
        <v>0</v>
      </c>
      <c r="T810" s="199" t="str" cm="1">
        <f t="array" aca="1" ref="T810" ca="1">IFERROR(INDEX(General!$K$84:$K$103,$AA810),NA)</f>
        <v>N/A</v>
      </c>
      <c r="U810" s="188" cm="1">
        <f t="array" aca="1" ref="U810" ca="1">IFERROR(
IF($F810=General!$E$25,INDEX(Forecast_Capex_Input!S$12:S$286,$X810),
INDEX(Forecast_Capex_Input!T$12:T$286,$X810)),0)</f>
        <v>0</v>
      </c>
      <c r="V810" s="222" t="b">
        <f>IFERROR(INDEX(Overheads!$T$19:$T$26,MATCH($I810,Overheads!$E$19:$E$26,0)),FALSE)</f>
        <v>0</v>
      </c>
      <c r="W810" s="165"/>
      <c r="X810" s="174" t="str">
        <f>IFERROR(
IF(MATCH($C810,Forecast_Capex_Input!$CI$12:$CI$286,1)+1&gt;MAX(Forecast_Capex_Input!$C$12:$C$286),NA,
MATCH($C810,Forecast_Capex_Input!$CI$12:$CI$286,1)+1),1)</f>
        <v>N/A</v>
      </c>
      <c r="Y810" s="174" t="str" cm="1">
        <f t="array" aca="1" ref="Y810" ca="1">IFERROR(
IF(X809&lt;&gt;X810,1,
IF(COUNTIF(OFFSET(Y809,0,0,-INDEX(Forecast_Capex_Input!$CG$12:$CG$286,$X810)),Y809)=INDEX(Forecast_Capex_Input!$CG$12:$CG$286,$X810),Y809+1,Y809)),NA)</f>
        <v>N/A</v>
      </c>
      <c r="Z810" s="174" t="str" cm="1">
        <f t="array" ref="Z810">IFERROR($C810-IF($X810=1,1,INDEX(Forecast_Capex_Input!$CI$12:$CI$286,$X810-1))+1,NA)</f>
        <v>N/A</v>
      </c>
      <c r="AA810" s="174" t="str" cm="1">
        <f t="array" aca="1" ref="AA810" ca="1">IFERROR(IF(Y810=1,
INDEX(Forecast_Capex_Input!$AI$10:$BB$10,SMALL(IF(INDEX(Forecast_Capex_Input!$AI$12:$BB$286,$X810,0)&gt;0,COLUMN(Forecast_Capex_Input!$AI$10:$BB$10)-COLUMN(Forecast_Capex_Input!$AI$12)+1),ROWS(OFFSET(AA809,0,0,-$Z810)))),
OFFSET(AA809,-INDEX(Forecast_Capex_Input!$CG$12:$CG$286,$X810)+1,0)),NA)</f>
        <v>N/A</v>
      </c>
      <c r="AB810" s="174" t="str">
        <f t="shared" ca="1" si="537"/>
        <v>N/A</v>
      </c>
      <c r="AC810" s="222" t="b">
        <f t="shared" si="569"/>
        <v>0</v>
      </c>
      <c r="AD810" s="220" t="b">
        <v>0</v>
      </c>
      <c r="AE810" s="222" t="b">
        <f t="shared" si="538"/>
        <v>1</v>
      </c>
      <c r="AF810" s="165"/>
      <c r="AG810" s="215">
        <v>0</v>
      </c>
      <c r="AH810" s="215">
        <v>0</v>
      </c>
      <c r="AI810" s="215">
        <v>0</v>
      </c>
      <c r="AJ810" s="215">
        <v>0</v>
      </c>
      <c r="AK810" s="215">
        <v>0</v>
      </c>
      <c r="AL810" s="155">
        <v>0</v>
      </c>
      <c r="AM810" s="165"/>
      <c r="AN810" s="215" cm="1">
        <f t="array" aca="1" ref="AN810" ca="1">IFERROR(INDEX(General!O$33:O$34,$AB810)
*AG810,0)</f>
        <v>0</v>
      </c>
      <c r="AO810" s="215" cm="1">
        <f t="array" aca="1" ref="AO810" ca="1">IFERROR(INDEX(General!P$33:P$34,$AB810)
*AH810,0)</f>
        <v>0</v>
      </c>
      <c r="AP810" s="215" cm="1">
        <f t="array" aca="1" ref="AP810" ca="1">IFERROR(INDEX(General!Q$33:Q$34,$AB810)
*AI810,0)</f>
        <v>0</v>
      </c>
      <c r="AQ810" s="215" cm="1">
        <f t="array" aca="1" ref="AQ810" ca="1">IFERROR(INDEX(General!R$33:R$34,$AB810)
*AJ810,0)</f>
        <v>0</v>
      </c>
      <c r="AR810" s="215" cm="1">
        <f t="array" aca="1" ref="AR810" ca="1">IFERROR(INDEX(General!S$33:S$34,$AB810)
*AK810,0)</f>
        <v>0</v>
      </c>
      <c r="AS810" s="155">
        <f t="shared" ca="1" si="570"/>
        <v>0</v>
      </c>
      <c r="AT810" s="165"/>
      <c r="AU810" s="215">
        <f ca="1">IF($AE810=FALSE,AN810*Overheads!$R$24*$V810,
IFERROR(Overheads!$O$49*$V810*AN810,0)
+IFERROR(Overheads!Q$59*$V810*(AN810/Overheads!Q$68),0))</f>
        <v>0</v>
      </c>
      <c r="AV810" s="215">
        <f ca="1">IF($AE810=FALSE,AO810*Overheads!$R$24*$V810,
IFERROR(Overheads!$O$49*$V810*AO810,0)
+IFERROR(Overheads!R$59*$V810*(AO810/Overheads!R$68),0))</f>
        <v>0</v>
      </c>
      <c r="AW810" s="215">
        <f ca="1">IF($AE810=FALSE,AP810*Overheads!$R$24*$V810,
IFERROR(Overheads!$O$49*$V810*AP810,0)
+IFERROR(Overheads!S$59*$V810*(AP810/Overheads!S$68),0))</f>
        <v>0</v>
      </c>
      <c r="AX810" s="215">
        <f ca="1">IF($AE810=FALSE,AQ810*Overheads!$R$24*$V810,
IFERROR(Overheads!$O$49*$V810*AQ810,0)
+IFERROR(Overheads!T$59*$V810*(AQ810/Overheads!T$68),0))</f>
        <v>0</v>
      </c>
      <c r="AY810" s="215">
        <f ca="1">IF($AE810=FALSE,AR810*Overheads!$R$24*$V810,
IFERROR(Overheads!$O$49*$V810*AR810,0)
+IFERROR(Overheads!U$59*$V810*(AR810/Overheads!U$68),0))</f>
        <v>0</v>
      </c>
      <c r="AZ810" s="155">
        <f t="shared" ca="1" si="571"/>
        <v>0</v>
      </c>
      <c r="BA810" s="165"/>
      <c r="BB810" s="215">
        <f ca="1">IF($AE810=FALSE,AN810*Overheads!$S$25,
IFERROR(Overheads!$O$50*AN810,0)
+IFERROR(Overheads!Q$60*(AN810/Overheads!Q$66),0))</f>
        <v>0</v>
      </c>
      <c r="BC810" s="215">
        <f ca="1">IF($AE810=FALSE,AO810*Overheads!$S$25,
IFERROR(Overheads!$O$50*AO810,0)
+IFERROR(Overheads!R$60*(AO810/Overheads!R$66),0))</f>
        <v>0</v>
      </c>
      <c r="BD810" s="215">
        <f ca="1">IF($AE810=FALSE,AP810*Overheads!$S$25,
IFERROR(Overheads!$O$50*AP810,0)
+IFERROR(Overheads!S$60*(AP810/Overheads!S$66),0))</f>
        <v>0</v>
      </c>
      <c r="BE810" s="215">
        <f ca="1">IF($AE810=FALSE,AQ810*Overheads!$S$25,
IFERROR(Overheads!$O$50*AQ810,0)
+IFERROR(Overheads!T$60*(AQ810/Overheads!T$66),0))</f>
        <v>0</v>
      </c>
      <c r="BF810" s="215">
        <f ca="1">IF($AE810=FALSE,AR810*Overheads!$S$25,
IFERROR(Overheads!$O$50*AR810,0)
+IFERROR(Overheads!U$60*(AR810/Overheads!U$66),0))</f>
        <v>0</v>
      </c>
      <c r="BG810" s="155">
        <f t="shared" ca="1" si="572"/>
        <v>0</v>
      </c>
      <c r="BH810" s="165"/>
      <c r="BI810" s="215">
        <f t="shared" ca="1" si="573"/>
        <v>0</v>
      </c>
      <c r="BJ810" s="215">
        <f t="shared" ca="1" si="539"/>
        <v>0</v>
      </c>
      <c r="BK810" s="215">
        <f t="shared" ca="1" si="540"/>
        <v>0</v>
      </c>
      <c r="BL810" s="215">
        <f t="shared" ca="1" si="541"/>
        <v>0</v>
      </c>
      <c r="BM810" s="215">
        <f t="shared" ca="1" si="542"/>
        <v>0</v>
      </c>
      <c r="BN810" s="155">
        <f t="shared" ca="1" si="574"/>
        <v>0</v>
      </c>
      <c r="BO810" s="165"/>
      <c r="BP810" s="187" cm="1">
        <f t="array" ref="BP810">IFERROR(IF($X810=$X809,BP809,INDEX(Forecast_Capex_Input!AC$12:AC$286,$X810)),0)</f>
        <v>0</v>
      </c>
      <c r="BQ810" s="187" cm="1">
        <f t="array" ref="BQ810">IFERROR(IF($X810=$X809,BQ809,INDEX(Forecast_Capex_Input!AD$12:AD$286,$X810)),0)</f>
        <v>0</v>
      </c>
      <c r="BR810" s="187" cm="1">
        <f t="array" ref="BR810">IFERROR(IF($X810=$X809,BR809,INDEX(Forecast_Capex_Input!AE$12:AE$286,$X810)),0)</f>
        <v>0</v>
      </c>
      <c r="BS810" s="187" cm="1">
        <f t="array" ref="BS810">IFERROR(IF($X810=$X809,BS809,INDEX(Forecast_Capex_Input!AF$12:AF$286,$X810)),0)</f>
        <v>0</v>
      </c>
      <c r="BT810" s="187" cm="1">
        <f t="array" ref="BT810">IFERROR(IF($X810=$X809,BT809,INDEX(Forecast_Capex_Input!AG$12:AG$286,$X810)),0)</f>
        <v>0</v>
      </c>
      <c r="BU810" s="165"/>
      <c r="BV810" s="215">
        <f t="shared" si="543"/>
        <v>0</v>
      </c>
      <c r="BW810" s="215">
        <f t="shared" si="544"/>
        <v>0</v>
      </c>
      <c r="BX810" s="215">
        <f t="shared" si="545"/>
        <v>0</v>
      </c>
      <c r="BY810" s="215">
        <f t="shared" si="546"/>
        <v>0</v>
      </c>
      <c r="BZ810" s="215">
        <f t="shared" si="547"/>
        <v>0</v>
      </c>
      <c r="CA810" s="155">
        <f t="shared" si="575"/>
        <v>0</v>
      </c>
      <c r="CB810" s="165"/>
      <c r="CC810" s="215">
        <f t="shared" si="548"/>
        <v>0</v>
      </c>
      <c r="CD810" s="215">
        <f t="shared" si="549"/>
        <v>0</v>
      </c>
      <c r="CE810" s="215">
        <f t="shared" si="550"/>
        <v>0</v>
      </c>
      <c r="CF810" s="215">
        <f t="shared" si="551"/>
        <v>0</v>
      </c>
      <c r="CG810" s="215">
        <f t="shared" si="552"/>
        <v>0</v>
      </c>
      <c r="CH810" s="155">
        <f t="shared" si="576"/>
        <v>0</v>
      </c>
      <c r="CI810" s="165"/>
      <c r="CJ810" s="215">
        <f t="shared" si="553"/>
        <v>0</v>
      </c>
      <c r="CK810" s="215">
        <f t="shared" si="554"/>
        <v>0</v>
      </c>
      <c r="CL810" s="215">
        <f t="shared" si="555"/>
        <v>0</v>
      </c>
      <c r="CM810" s="215">
        <f t="shared" si="556"/>
        <v>0</v>
      </c>
      <c r="CN810" s="215">
        <f t="shared" si="557"/>
        <v>0</v>
      </c>
      <c r="CO810" s="155">
        <f t="shared" si="577"/>
        <v>0</v>
      </c>
      <c r="CP810" s="165"/>
      <c r="CQ810" s="223">
        <f t="shared" si="558"/>
        <v>0</v>
      </c>
      <c r="CR810" s="223">
        <f t="shared" si="559"/>
        <v>0</v>
      </c>
      <c r="CS810" s="223">
        <f t="shared" si="560"/>
        <v>0</v>
      </c>
      <c r="CT810" s="223">
        <f t="shared" si="561"/>
        <v>0</v>
      </c>
      <c r="CU810" s="223">
        <f t="shared" si="562"/>
        <v>0</v>
      </c>
      <c r="CV810" s="155">
        <f t="shared" si="578"/>
        <v>0</v>
      </c>
      <c r="CW810" s="165"/>
      <c r="CX810" s="215">
        <f t="shared" si="579"/>
        <v>0</v>
      </c>
      <c r="CY810" s="215">
        <f t="shared" si="563"/>
        <v>0</v>
      </c>
      <c r="CZ810" s="215">
        <f t="shared" si="564"/>
        <v>0</v>
      </c>
      <c r="DA810" s="215">
        <f t="shared" si="565"/>
        <v>0</v>
      </c>
      <c r="DB810" s="215">
        <f t="shared" si="566"/>
        <v>0</v>
      </c>
      <c r="DC810" s="155">
        <f t="shared" si="580"/>
        <v>0</v>
      </c>
      <c r="DD810" s="165"/>
      <c r="DE810" s="188" t="b" cm="1">
        <f t="array" aca="1" ref="DE810" ca="1">OR($G810=Forecast_Capex_Input!$BF$8:$BF$10)</f>
        <v>0</v>
      </c>
      <c r="DF810" s="188" cm="1">
        <f t="array" aca="1" ref="DF810" ca="1">IFERROR(INDEX(Forecast_Capex_Input!BG$12:BG$286,$X810)
*(INDEX(Forecast_Capex_Input!$H$12:$H$286,$X810)=Repex),0)
*$DE810</f>
        <v>0</v>
      </c>
      <c r="DG810" s="188" cm="1">
        <f t="array" aca="1" ref="DG810" ca="1">IFERROR(INDEX(Forecast_Capex_Input!BH$12:BH$286,$X810)
*(INDEX(Forecast_Capex_Input!$H$12:$H$286,$X810)=Repex),0)
*$DE810</f>
        <v>0</v>
      </c>
      <c r="DH810" s="188" cm="1">
        <f t="array" aca="1" ref="DH810" ca="1">IFERROR(INDEX(Forecast_Capex_Input!BI$12:BI$286,$X810)
*(INDEX(Forecast_Capex_Input!$H$12:$H$286,$X810)=Repex),0)
*$DE810</f>
        <v>0</v>
      </c>
      <c r="DI810" s="188" cm="1">
        <f t="array" aca="1" ref="DI810" ca="1">IFERROR(INDEX(Forecast_Capex_Input!BJ$12:BJ$286,$X810)
*(INDEX(Forecast_Capex_Input!$H$12:$H$286,$X810)=Repex),0)
*$DE810</f>
        <v>0</v>
      </c>
      <c r="DJ810" s="188" cm="1">
        <f t="array" aca="1" ref="DJ810" ca="1">IFERROR(INDEX(Forecast_Capex_Input!BK$12:BK$286,$X810)
*(INDEX(Forecast_Capex_Input!$H$12:$H$286,$X810)=Repex),0)
*$DE810</f>
        <v>0</v>
      </c>
      <c r="DK810" s="188" cm="1">
        <f t="array" aca="1" ref="DK810" ca="1">IFERROR(INDEX(Forecast_Capex_Input!BL$12:BL$286,$X810)
*(INDEX(Forecast_Capex_Input!$H$12:$H$286,$X810)=Repex),0)
*$DE810</f>
        <v>0</v>
      </c>
      <c r="DL810" s="165"/>
      <c r="DM810" s="188" t="b" cm="1">
        <f t="array" aca="1" ref="DM810" ca="1">OR($G810=Forecast_Capex_Input!$BN$8:$BN$9)</f>
        <v>0</v>
      </c>
      <c r="DN810" s="188" cm="1">
        <f t="array" aca="1" ref="DN810" ca="1">IFERROR(INDEX(Forecast_Capex_Input!BO$12:BO$286,$X810)
*(INDEX(Forecast_Capex_Input!$H$12:$H$286,$X810)=Repex),0)
*$DM810</f>
        <v>0</v>
      </c>
      <c r="DO810" s="188" cm="1">
        <f t="array" aca="1" ref="DO810" ca="1">IFERROR(INDEX(Forecast_Capex_Input!BP$12:BP$286,$X810)
*(INDEX(Forecast_Capex_Input!$H$12:$H$286,$X810)=Repex),0)
*$DM810</f>
        <v>0</v>
      </c>
      <c r="DP810" s="188" cm="1">
        <f t="array" aca="1" ref="DP810" ca="1">IFERROR(INDEX(Forecast_Capex_Input!BQ$12:BQ$286,$X810)
*(INDEX(Forecast_Capex_Input!$H$12:$H$286,$X810)=Repex),0)
*$DM810</f>
        <v>0</v>
      </c>
      <c r="DQ810" s="188" cm="1">
        <f t="array" aca="1" ref="DQ810" ca="1">IFERROR(INDEX(Forecast_Capex_Input!BR$12:BR$286,$X810)
*(INDEX(Forecast_Capex_Input!$H$12:$H$286,$X810)=Repex),0)
*$DM810</f>
        <v>0</v>
      </c>
      <c r="DR810" s="188" cm="1">
        <f t="array" aca="1" ref="DR810" ca="1">IFERROR(INDEX(Forecast_Capex_Input!BS$12:BS$286,$X810)
*(INDEX(Forecast_Capex_Input!$H$12:$H$286,$X810)=Repex),0)
*$DM810</f>
        <v>0</v>
      </c>
      <c r="DS810" s="165"/>
      <c r="DT810" s="188" t="b" cm="1">
        <f t="array" aca="1" ref="DT810" ca="1">OR($G810=Forecast_Capex_Input!$BU$8:$BU$10)</f>
        <v>0</v>
      </c>
      <c r="DU810" s="188" cm="1">
        <f t="array" aca="1" ref="DU810" ca="1">IFERROR(INDEX(Forecast_Capex_Input!BV$12:BV$286,$X810)
*(INDEX(Forecast_Capex_Input!$H$12:$H$286,$X810)=Repex),0)
*$DT810</f>
        <v>0</v>
      </c>
      <c r="DV810" s="188" cm="1">
        <f t="array" aca="1" ref="DV810" ca="1">IFERROR(INDEX(Forecast_Capex_Input!BW$12:BW$286,$X810)
*(INDEX(Forecast_Capex_Input!$H$12:$H$286,$X810)=Repex),0)
*$DT810</f>
        <v>0</v>
      </c>
      <c r="DW810" s="188" cm="1">
        <f t="array" aca="1" ref="DW810" ca="1">IFERROR(INDEX(Forecast_Capex_Input!BX$12:BX$286,$X810)
*(INDEX(Forecast_Capex_Input!$H$12:$H$286,$X810)=Repex),0)
*$DT810</f>
        <v>0</v>
      </c>
      <c r="DX810" s="188" cm="1">
        <f t="array" aca="1" ref="DX810" ca="1">IFERROR(INDEX(Forecast_Capex_Input!BY$12:BY$286,$X810)
*(INDEX(Forecast_Capex_Input!$H$12:$H$286,$X810)=Repex),0)
*$DT810</f>
        <v>0</v>
      </c>
      <c r="DY810" s="188" cm="1">
        <f t="array" aca="1" ref="DY810" ca="1">IFERROR(INDEX(Forecast_Capex_Input!BZ$12:BZ$286,$X810)
*(INDEX(Forecast_Capex_Input!$H$12:$H$286,$X810)=Repex),0)
*$DT810</f>
        <v>0</v>
      </c>
      <c r="DZ810" s="188" cm="1">
        <f t="array" aca="1" ref="DZ810" ca="1">IFERROR(INDEX(Forecast_Capex_Input!CA$12:CA$286,$X810)
*(INDEX(Forecast_Capex_Input!$H$12:$H$286,$X810)=Repex),0)
*$DT810</f>
        <v>0</v>
      </c>
      <c r="EA810" s="188" cm="1">
        <f t="array" aca="1" ref="EA810" ca="1">IFERROR(INDEX(Forecast_Capex_Input!CB$12:CB$286,$X810)
*(INDEX(Forecast_Capex_Input!$H$12:$H$286,$X810)=Repex),0)
*$DT810</f>
        <v>0</v>
      </c>
      <c r="EB810" s="188" cm="1">
        <f t="array" aca="1" ref="EB810" ca="1">IFERROR(INDEX(Forecast_Capex_Input!CC$12:CC$286,$X810)
*(INDEX(Forecast_Capex_Input!$H$12:$H$286,$X810)=Repex),0)
*$DT810</f>
        <v>0</v>
      </c>
      <c r="EC810" s="165"/>
      <c r="ED810" s="226" t="str">
        <f t="shared" si="567"/>
        <v>N/A</v>
      </c>
      <c r="EE810" s="174" t="s">
        <v>15</v>
      </c>
    </row>
    <row r="811" spans="3:135" x14ac:dyDescent="0.2">
      <c r="C811" s="174">
        <f t="shared" si="568"/>
        <v>801</v>
      </c>
      <c r="D811" s="167" t="str" cm="1">
        <f t="array" ref="D811">IFERROR(INDEX(Forecast_Capex_Input!$D$12:$D$286,$X811),NA)</f>
        <v>N/A</v>
      </c>
      <c r="E811" s="172" t="str" cm="1">
        <f t="array" ref="E811">IF($X811=NA,NA,INDEX(Forecast_Capex_Input!$E$12:$E$286,$X811))</f>
        <v>N/A</v>
      </c>
      <c r="F811" s="167" t="str" cm="1">
        <f t="array" aca="1" ref="F811" ca="1">IFERROR(INDEX(General!$E$25:$E$26,$Y811),NA)</f>
        <v>N/A</v>
      </c>
      <c r="G811" s="167" t="str" cm="1">
        <f t="array" aca="1" ref="G811" ca="1">IFERROR(INDEX(Forecast_Capex_Input!$AI$11:$BB$11,$AA811),NA)</f>
        <v>N/A</v>
      </c>
      <c r="H811" s="189" t="str" cm="1">
        <f t="array" aca="1" ref="H811" ca="1">IFERROR(INDEX(Forecast_Capex_Input!$AI$12:$BB$286,$X811,$AA811),NA)</f>
        <v>N/A</v>
      </c>
      <c r="I811" s="199" t="str" cm="1">
        <f t="array" ref="I811">IFERROR(INDEX(Forecast_Capex_Input!$F$12:$F$286,$X811),NA)</f>
        <v>N/A</v>
      </c>
      <c r="J811" s="199" t="str" cm="1">
        <f t="array" ref="J811">IFERROR(INDEX(Forecast_Capex_Input!G$12:G$286,$X811),NA)</f>
        <v>N/A</v>
      </c>
      <c r="K811" s="199" t="str" cm="1">
        <f t="array" ref="K811">IFERROR(INDEX(Forecast_Capex_Input!H$12:H$286,$X811),NA)</f>
        <v>N/A</v>
      </c>
      <c r="L811" s="199" t="str" cm="1">
        <f t="array" ref="L811">IFERROR(INDEX(Forecast_Capex_Input!I$12:I$286,$X811),NA)</f>
        <v>N/A</v>
      </c>
      <c r="M811" s="199" t="str" cm="1">
        <f t="array" ref="M811">IFERROR(INDEX(Forecast_Capex_Input!J$12:J$286,$X811),NA)</f>
        <v>N/A</v>
      </c>
      <c r="N811" s="199" t="str" cm="1">
        <f t="array" ref="N811">IFERROR(INDEX(Forecast_Capex_Input!K$12:K$286,$X811),NA)</f>
        <v>N/A</v>
      </c>
      <c r="O811" s="199" t="str" cm="1">
        <f t="array" ref="O811">IFERROR(INDEX(Forecast_Capex_Input!L$12:L$286,$X811),NA)</f>
        <v>N/A</v>
      </c>
      <c r="P811" s="199" t="str" cm="1">
        <f t="array" ref="P811">IFERROR(INDEX(Forecast_Capex_Input!M$12:M$286,$X811),NA)</f>
        <v>N/A</v>
      </c>
      <c r="Q811" s="172" t="str" cm="1">
        <f t="array" ref="Q811">IFERROR(INDEX(Forecast_Capex_Input!N$12:N$286,$X811),NA)</f>
        <v>N/A</v>
      </c>
      <c r="R811" s="265" cm="1">
        <f t="array" ref="R811">IFERROR(INDEX(Forecast_Capex_Input!O$12:O$286,$X811),0)</f>
        <v>0</v>
      </c>
      <c r="S811" s="172" cm="1">
        <f t="array" ref="S811">IFERROR(INDEX(Forecast_Capex_Input!P$12:P$286,$X811),0)</f>
        <v>0</v>
      </c>
      <c r="T811" s="199" t="str" cm="1">
        <f t="array" aca="1" ref="T811" ca="1">IFERROR(INDEX(General!$K$84:$K$103,$AA811),NA)</f>
        <v>N/A</v>
      </c>
      <c r="U811" s="188" cm="1">
        <f t="array" aca="1" ref="U811" ca="1">IFERROR(
IF($F811=General!$E$25,INDEX(Forecast_Capex_Input!S$12:S$286,$X811),
INDEX(Forecast_Capex_Input!T$12:T$286,$X811)),0)</f>
        <v>0</v>
      </c>
      <c r="V811" s="222" t="b">
        <f>IFERROR(INDEX(Overheads!$T$19:$T$26,MATCH($I811,Overheads!$E$19:$E$26,0)),FALSE)</f>
        <v>0</v>
      </c>
      <c r="W811" s="165"/>
      <c r="X811" s="174" t="str">
        <f>IFERROR(
IF(MATCH($C811,Forecast_Capex_Input!$CI$12:$CI$286,1)+1&gt;MAX(Forecast_Capex_Input!$C$12:$C$286),NA,
MATCH($C811,Forecast_Capex_Input!$CI$12:$CI$286,1)+1),1)</f>
        <v>N/A</v>
      </c>
      <c r="Y811" s="174" t="str" cm="1">
        <f t="array" aca="1" ref="Y811" ca="1">IFERROR(
IF(X810&lt;&gt;X811,1,
IF(COUNTIF(OFFSET(Y810,0,0,-INDEX(Forecast_Capex_Input!$CG$12:$CG$286,$X811)),Y810)=INDEX(Forecast_Capex_Input!$CG$12:$CG$286,$X811),Y810+1,Y810)),NA)</f>
        <v>N/A</v>
      </c>
      <c r="Z811" s="174" t="str" cm="1">
        <f t="array" ref="Z811">IFERROR($C811-IF($X811=1,1,INDEX(Forecast_Capex_Input!$CI$12:$CI$286,$X811-1))+1,NA)</f>
        <v>N/A</v>
      </c>
      <c r="AA811" s="174" t="str" cm="1">
        <f t="array" aca="1" ref="AA811" ca="1">IFERROR(IF(Y811=1,
INDEX(Forecast_Capex_Input!$AI$10:$BB$10,SMALL(IF(INDEX(Forecast_Capex_Input!$AI$12:$BB$286,$X811,0)&gt;0,COLUMN(Forecast_Capex_Input!$AI$10:$BB$10)-COLUMN(Forecast_Capex_Input!$AI$12)+1),ROWS(OFFSET(AA810,0,0,-$Z811)))),
OFFSET(AA810,-INDEX(Forecast_Capex_Input!$CG$12:$CG$286,$X811)+1,0)),NA)</f>
        <v>N/A</v>
      </c>
      <c r="AB811" s="174" t="str">
        <f t="shared" ca="1" si="537"/>
        <v>N/A</v>
      </c>
      <c r="AC811" s="222" t="b">
        <f t="shared" si="569"/>
        <v>0</v>
      </c>
      <c r="AD811" s="220" t="b">
        <v>0</v>
      </c>
      <c r="AE811" s="222" t="b">
        <f t="shared" si="538"/>
        <v>1</v>
      </c>
      <c r="AF811" s="165"/>
      <c r="AG811" s="215">
        <v>0</v>
      </c>
      <c r="AH811" s="215">
        <v>0</v>
      </c>
      <c r="AI811" s="215">
        <v>0</v>
      </c>
      <c r="AJ811" s="215">
        <v>0</v>
      </c>
      <c r="AK811" s="215">
        <v>0</v>
      </c>
      <c r="AL811" s="155">
        <v>0</v>
      </c>
      <c r="AM811" s="165"/>
      <c r="AN811" s="215" cm="1">
        <f t="array" aca="1" ref="AN811" ca="1">IFERROR(INDEX(General!O$33:O$34,$AB811)
*AG811,0)</f>
        <v>0</v>
      </c>
      <c r="AO811" s="215" cm="1">
        <f t="array" aca="1" ref="AO811" ca="1">IFERROR(INDEX(General!P$33:P$34,$AB811)
*AH811,0)</f>
        <v>0</v>
      </c>
      <c r="AP811" s="215" cm="1">
        <f t="array" aca="1" ref="AP811" ca="1">IFERROR(INDEX(General!Q$33:Q$34,$AB811)
*AI811,0)</f>
        <v>0</v>
      </c>
      <c r="AQ811" s="215" cm="1">
        <f t="array" aca="1" ref="AQ811" ca="1">IFERROR(INDEX(General!R$33:R$34,$AB811)
*AJ811,0)</f>
        <v>0</v>
      </c>
      <c r="AR811" s="215" cm="1">
        <f t="array" aca="1" ref="AR811" ca="1">IFERROR(INDEX(General!S$33:S$34,$AB811)
*AK811,0)</f>
        <v>0</v>
      </c>
      <c r="AS811" s="155">
        <f t="shared" ca="1" si="570"/>
        <v>0</v>
      </c>
      <c r="AT811" s="165"/>
      <c r="AU811" s="215">
        <f ca="1">IF($AE811=FALSE,AN811*Overheads!$R$24*$V811,
IFERROR(Overheads!$O$49*$V811*AN811,0)
+IFERROR(Overheads!Q$59*$V811*(AN811/Overheads!Q$68),0))</f>
        <v>0</v>
      </c>
      <c r="AV811" s="215">
        <f ca="1">IF($AE811=FALSE,AO811*Overheads!$R$24*$V811,
IFERROR(Overheads!$O$49*$V811*AO811,0)
+IFERROR(Overheads!R$59*$V811*(AO811/Overheads!R$68),0))</f>
        <v>0</v>
      </c>
      <c r="AW811" s="215">
        <f ca="1">IF($AE811=FALSE,AP811*Overheads!$R$24*$V811,
IFERROR(Overheads!$O$49*$V811*AP811,0)
+IFERROR(Overheads!S$59*$V811*(AP811/Overheads!S$68),0))</f>
        <v>0</v>
      </c>
      <c r="AX811" s="215">
        <f ca="1">IF($AE811=FALSE,AQ811*Overheads!$R$24*$V811,
IFERROR(Overheads!$O$49*$V811*AQ811,0)
+IFERROR(Overheads!T$59*$V811*(AQ811/Overheads!T$68),0))</f>
        <v>0</v>
      </c>
      <c r="AY811" s="215">
        <f ca="1">IF($AE811=FALSE,AR811*Overheads!$R$24*$V811,
IFERROR(Overheads!$O$49*$V811*AR811,0)
+IFERROR(Overheads!U$59*$V811*(AR811/Overheads!U$68),0))</f>
        <v>0</v>
      </c>
      <c r="AZ811" s="155">
        <f t="shared" ca="1" si="571"/>
        <v>0</v>
      </c>
      <c r="BA811" s="165"/>
      <c r="BB811" s="215">
        <f ca="1">IF($AE811=FALSE,AN811*Overheads!$S$25,
IFERROR(Overheads!$O$50*AN811,0)
+IFERROR(Overheads!Q$60*(AN811/Overheads!Q$66),0))</f>
        <v>0</v>
      </c>
      <c r="BC811" s="215">
        <f ca="1">IF($AE811=FALSE,AO811*Overheads!$S$25,
IFERROR(Overheads!$O$50*AO811,0)
+IFERROR(Overheads!R$60*(AO811/Overheads!R$66),0))</f>
        <v>0</v>
      </c>
      <c r="BD811" s="215">
        <f ca="1">IF($AE811=FALSE,AP811*Overheads!$S$25,
IFERROR(Overheads!$O$50*AP811,0)
+IFERROR(Overheads!S$60*(AP811/Overheads!S$66),0))</f>
        <v>0</v>
      </c>
      <c r="BE811" s="215">
        <f ca="1">IF($AE811=FALSE,AQ811*Overheads!$S$25,
IFERROR(Overheads!$O$50*AQ811,0)
+IFERROR(Overheads!T$60*(AQ811/Overheads!T$66),0))</f>
        <v>0</v>
      </c>
      <c r="BF811" s="215">
        <f ca="1">IF($AE811=FALSE,AR811*Overheads!$S$25,
IFERROR(Overheads!$O$50*AR811,0)
+IFERROR(Overheads!U$60*(AR811/Overheads!U$66),0))</f>
        <v>0</v>
      </c>
      <c r="BG811" s="155">
        <f t="shared" ca="1" si="572"/>
        <v>0</v>
      </c>
      <c r="BH811" s="165"/>
      <c r="BI811" s="215">
        <f t="shared" ca="1" si="573"/>
        <v>0</v>
      </c>
      <c r="BJ811" s="215">
        <f t="shared" ca="1" si="539"/>
        <v>0</v>
      </c>
      <c r="BK811" s="215">
        <f t="shared" ca="1" si="540"/>
        <v>0</v>
      </c>
      <c r="BL811" s="215">
        <f t="shared" ca="1" si="541"/>
        <v>0</v>
      </c>
      <c r="BM811" s="215">
        <f t="shared" ca="1" si="542"/>
        <v>0</v>
      </c>
      <c r="BN811" s="155">
        <f t="shared" ca="1" si="574"/>
        <v>0</v>
      </c>
      <c r="BO811" s="165"/>
      <c r="BP811" s="187" cm="1">
        <f t="array" ref="BP811">IFERROR(IF($X811=$X810,BP810,INDEX(Forecast_Capex_Input!AC$12:AC$286,$X811)),0)</f>
        <v>0</v>
      </c>
      <c r="BQ811" s="187" cm="1">
        <f t="array" ref="BQ811">IFERROR(IF($X811=$X810,BQ810,INDEX(Forecast_Capex_Input!AD$12:AD$286,$X811)),0)</f>
        <v>0</v>
      </c>
      <c r="BR811" s="187" cm="1">
        <f t="array" ref="BR811">IFERROR(IF($X811=$X810,BR810,INDEX(Forecast_Capex_Input!AE$12:AE$286,$X811)),0)</f>
        <v>0</v>
      </c>
      <c r="BS811" s="187" cm="1">
        <f t="array" ref="BS811">IFERROR(IF($X811=$X810,BS810,INDEX(Forecast_Capex_Input!AF$12:AF$286,$X811)),0)</f>
        <v>0</v>
      </c>
      <c r="BT811" s="187" cm="1">
        <f t="array" ref="BT811">IFERROR(IF($X811=$X810,BT810,INDEX(Forecast_Capex_Input!AG$12:AG$286,$X811)),0)</f>
        <v>0</v>
      </c>
      <c r="BU811" s="165"/>
      <c r="BV811" s="215">
        <f t="shared" si="543"/>
        <v>0</v>
      </c>
      <c r="BW811" s="215">
        <f t="shared" si="544"/>
        <v>0</v>
      </c>
      <c r="BX811" s="215">
        <f t="shared" si="545"/>
        <v>0</v>
      </c>
      <c r="BY811" s="215">
        <f t="shared" si="546"/>
        <v>0</v>
      </c>
      <c r="BZ811" s="215">
        <f t="shared" si="547"/>
        <v>0</v>
      </c>
      <c r="CA811" s="155">
        <f t="shared" si="575"/>
        <v>0</v>
      </c>
      <c r="CB811" s="165"/>
      <c r="CC811" s="215">
        <f t="shared" si="548"/>
        <v>0</v>
      </c>
      <c r="CD811" s="215">
        <f t="shared" si="549"/>
        <v>0</v>
      </c>
      <c r="CE811" s="215">
        <f t="shared" si="550"/>
        <v>0</v>
      </c>
      <c r="CF811" s="215">
        <f t="shared" si="551"/>
        <v>0</v>
      </c>
      <c r="CG811" s="215">
        <f t="shared" si="552"/>
        <v>0</v>
      </c>
      <c r="CH811" s="155">
        <f t="shared" si="576"/>
        <v>0</v>
      </c>
      <c r="CI811" s="165"/>
      <c r="CJ811" s="215">
        <f t="shared" si="553"/>
        <v>0</v>
      </c>
      <c r="CK811" s="215">
        <f t="shared" si="554"/>
        <v>0</v>
      </c>
      <c r="CL811" s="215">
        <f t="shared" si="555"/>
        <v>0</v>
      </c>
      <c r="CM811" s="215">
        <f t="shared" si="556"/>
        <v>0</v>
      </c>
      <c r="CN811" s="215">
        <f t="shared" si="557"/>
        <v>0</v>
      </c>
      <c r="CO811" s="155">
        <f t="shared" si="577"/>
        <v>0</v>
      </c>
      <c r="CP811" s="165"/>
      <c r="CQ811" s="223">
        <f t="shared" si="558"/>
        <v>0</v>
      </c>
      <c r="CR811" s="223">
        <f t="shared" si="559"/>
        <v>0</v>
      </c>
      <c r="CS811" s="223">
        <f t="shared" si="560"/>
        <v>0</v>
      </c>
      <c r="CT811" s="223">
        <f t="shared" si="561"/>
        <v>0</v>
      </c>
      <c r="CU811" s="223">
        <f t="shared" si="562"/>
        <v>0</v>
      </c>
      <c r="CV811" s="155">
        <f t="shared" si="578"/>
        <v>0</v>
      </c>
      <c r="CW811" s="165"/>
      <c r="CX811" s="215">
        <f t="shared" si="579"/>
        <v>0</v>
      </c>
      <c r="CY811" s="215">
        <f t="shared" si="563"/>
        <v>0</v>
      </c>
      <c r="CZ811" s="215">
        <f t="shared" si="564"/>
        <v>0</v>
      </c>
      <c r="DA811" s="215">
        <f t="shared" si="565"/>
        <v>0</v>
      </c>
      <c r="DB811" s="215">
        <f t="shared" si="566"/>
        <v>0</v>
      </c>
      <c r="DC811" s="155">
        <f t="shared" si="580"/>
        <v>0</v>
      </c>
      <c r="DD811" s="165"/>
      <c r="DE811" s="188" t="b" cm="1">
        <f t="array" aca="1" ref="DE811" ca="1">OR($G811=Forecast_Capex_Input!$BF$8:$BF$10)</f>
        <v>0</v>
      </c>
      <c r="DF811" s="188" cm="1">
        <f t="array" aca="1" ref="DF811" ca="1">IFERROR(INDEX(Forecast_Capex_Input!BG$12:BG$286,$X811)
*(INDEX(Forecast_Capex_Input!$H$12:$H$286,$X811)=Repex),0)
*$DE811</f>
        <v>0</v>
      </c>
      <c r="DG811" s="188" cm="1">
        <f t="array" aca="1" ref="DG811" ca="1">IFERROR(INDEX(Forecast_Capex_Input!BH$12:BH$286,$X811)
*(INDEX(Forecast_Capex_Input!$H$12:$H$286,$X811)=Repex),0)
*$DE811</f>
        <v>0</v>
      </c>
      <c r="DH811" s="188" cm="1">
        <f t="array" aca="1" ref="DH811" ca="1">IFERROR(INDEX(Forecast_Capex_Input!BI$12:BI$286,$X811)
*(INDEX(Forecast_Capex_Input!$H$12:$H$286,$X811)=Repex),0)
*$DE811</f>
        <v>0</v>
      </c>
      <c r="DI811" s="188" cm="1">
        <f t="array" aca="1" ref="DI811" ca="1">IFERROR(INDEX(Forecast_Capex_Input!BJ$12:BJ$286,$X811)
*(INDEX(Forecast_Capex_Input!$H$12:$H$286,$X811)=Repex),0)
*$DE811</f>
        <v>0</v>
      </c>
      <c r="DJ811" s="188" cm="1">
        <f t="array" aca="1" ref="DJ811" ca="1">IFERROR(INDEX(Forecast_Capex_Input!BK$12:BK$286,$X811)
*(INDEX(Forecast_Capex_Input!$H$12:$H$286,$X811)=Repex),0)
*$DE811</f>
        <v>0</v>
      </c>
      <c r="DK811" s="188" cm="1">
        <f t="array" aca="1" ref="DK811" ca="1">IFERROR(INDEX(Forecast_Capex_Input!BL$12:BL$286,$X811)
*(INDEX(Forecast_Capex_Input!$H$12:$H$286,$X811)=Repex),0)
*$DE811</f>
        <v>0</v>
      </c>
      <c r="DL811" s="165"/>
      <c r="DM811" s="188" t="b" cm="1">
        <f t="array" aca="1" ref="DM811" ca="1">OR($G811=Forecast_Capex_Input!$BN$8:$BN$9)</f>
        <v>0</v>
      </c>
      <c r="DN811" s="188" cm="1">
        <f t="array" aca="1" ref="DN811" ca="1">IFERROR(INDEX(Forecast_Capex_Input!BO$12:BO$286,$X811)
*(INDEX(Forecast_Capex_Input!$H$12:$H$286,$X811)=Repex),0)
*$DM811</f>
        <v>0</v>
      </c>
      <c r="DO811" s="188" cm="1">
        <f t="array" aca="1" ref="DO811" ca="1">IFERROR(INDEX(Forecast_Capex_Input!BP$12:BP$286,$X811)
*(INDEX(Forecast_Capex_Input!$H$12:$H$286,$X811)=Repex),0)
*$DM811</f>
        <v>0</v>
      </c>
      <c r="DP811" s="188" cm="1">
        <f t="array" aca="1" ref="DP811" ca="1">IFERROR(INDEX(Forecast_Capex_Input!BQ$12:BQ$286,$X811)
*(INDEX(Forecast_Capex_Input!$H$12:$H$286,$X811)=Repex),0)
*$DM811</f>
        <v>0</v>
      </c>
      <c r="DQ811" s="188" cm="1">
        <f t="array" aca="1" ref="DQ811" ca="1">IFERROR(INDEX(Forecast_Capex_Input!BR$12:BR$286,$X811)
*(INDEX(Forecast_Capex_Input!$H$12:$H$286,$X811)=Repex),0)
*$DM811</f>
        <v>0</v>
      </c>
      <c r="DR811" s="188" cm="1">
        <f t="array" aca="1" ref="DR811" ca="1">IFERROR(INDEX(Forecast_Capex_Input!BS$12:BS$286,$X811)
*(INDEX(Forecast_Capex_Input!$H$12:$H$286,$X811)=Repex),0)
*$DM811</f>
        <v>0</v>
      </c>
      <c r="DS811" s="165"/>
      <c r="DT811" s="188" t="b" cm="1">
        <f t="array" aca="1" ref="DT811" ca="1">OR($G811=Forecast_Capex_Input!$BU$8:$BU$10)</f>
        <v>0</v>
      </c>
      <c r="DU811" s="188" cm="1">
        <f t="array" aca="1" ref="DU811" ca="1">IFERROR(INDEX(Forecast_Capex_Input!BV$12:BV$286,$X811)
*(INDEX(Forecast_Capex_Input!$H$12:$H$286,$X811)=Repex),0)
*$DT811</f>
        <v>0</v>
      </c>
      <c r="DV811" s="188" cm="1">
        <f t="array" aca="1" ref="DV811" ca="1">IFERROR(INDEX(Forecast_Capex_Input!BW$12:BW$286,$X811)
*(INDEX(Forecast_Capex_Input!$H$12:$H$286,$X811)=Repex),0)
*$DT811</f>
        <v>0</v>
      </c>
      <c r="DW811" s="188" cm="1">
        <f t="array" aca="1" ref="DW811" ca="1">IFERROR(INDEX(Forecast_Capex_Input!BX$12:BX$286,$X811)
*(INDEX(Forecast_Capex_Input!$H$12:$H$286,$X811)=Repex),0)
*$DT811</f>
        <v>0</v>
      </c>
      <c r="DX811" s="188" cm="1">
        <f t="array" aca="1" ref="DX811" ca="1">IFERROR(INDEX(Forecast_Capex_Input!BY$12:BY$286,$X811)
*(INDEX(Forecast_Capex_Input!$H$12:$H$286,$X811)=Repex),0)
*$DT811</f>
        <v>0</v>
      </c>
      <c r="DY811" s="188" cm="1">
        <f t="array" aca="1" ref="DY811" ca="1">IFERROR(INDEX(Forecast_Capex_Input!BZ$12:BZ$286,$X811)
*(INDEX(Forecast_Capex_Input!$H$12:$H$286,$X811)=Repex),0)
*$DT811</f>
        <v>0</v>
      </c>
      <c r="DZ811" s="188" cm="1">
        <f t="array" aca="1" ref="DZ811" ca="1">IFERROR(INDEX(Forecast_Capex_Input!CA$12:CA$286,$X811)
*(INDEX(Forecast_Capex_Input!$H$12:$H$286,$X811)=Repex),0)
*$DT811</f>
        <v>0</v>
      </c>
      <c r="EA811" s="188" cm="1">
        <f t="array" aca="1" ref="EA811" ca="1">IFERROR(INDEX(Forecast_Capex_Input!CB$12:CB$286,$X811)
*(INDEX(Forecast_Capex_Input!$H$12:$H$286,$X811)=Repex),0)
*$DT811</f>
        <v>0</v>
      </c>
      <c r="EB811" s="188" cm="1">
        <f t="array" aca="1" ref="EB811" ca="1">IFERROR(INDEX(Forecast_Capex_Input!CC$12:CC$286,$X811)
*(INDEX(Forecast_Capex_Input!$H$12:$H$286,$X811)=Repex),0)
*$DT811</f>
        <v>0</v>
      </c>
      <c r="EC811" s="165"/>
      <c r="ED811" s="226" t="str">
        <f t="shared" si="567"/>
        <v>N/A</v>
      </c>
      <c r="EE811" s="174" t="s">
        <v>15</v>
      </c>
    </row>
    <row r="812" spans="3:135" x14ac:dyDescent="0.2">
      <c r="C812" s="174">
        <f t="shared" si="568"/>
        <v>802</v>
      </c>
      <c r="D812" s="167" t="str" cm="1">
        <f t="array" ref="D812">IFERROR(INDEX(Forecast_Capex_Input!$D$12:$D$286,$X812),NA)</f>
        <v>N/A</v>
      </c>
      <c r="E812" s="172" t="str" cm="1">
        <f t="array" ref="E812">IF($X812=NA,NA,INDEX(Forecast_Capex_Input!$E$12:$E$286,$X812))</f>
        <v>N/A</v>
      </c>
      <c r="F812" s="167" t="str" cm="1">
        <f t="array" aca="1" ref="F812" ca="1">IFERROR(INDEX(General!$E$25:$E$26,$Y812),NA)</f>
        <v>N/A</v>
      </c>
      <c r="G812" s="167" t="str" cm="1">
        <f t="array" aca="1" ref="G812" ca="1">IFERROR(INDEX(Forecast_Capex_Input!$AI$11:$BB$11,$AA812),NA)</f>
        <v>N/A</v>
      </c>
      <c r="H812" s="189" t="str" cm="1">
        <f t="array" aca="1" ref="H812" ca="1">IFERROR(INDEX(Forecast_Capex_Input!$AI$12:$BB$286,$X812,$AA812),NA)</f>
        <v>N/A</v>
      </c>
      <c r="I812" s="199" t="str" cm="1">
        <f t="array" ref="I812">IFERROR(INDEX(Forecast_Capex_Input!$F$12:$F$286,$X812),NA)</f>
        <v>N/A</v>
      </c>
      <c r="J812" s="199" t="str" cm="1">
        <f t="array" ref="J812">IFERROR(INDEX(Forecast_Capex_Input!G$12:G$286,$X812),NA)</f>
        <v>N/A</v>
      </c>
      <c r="K812" s="199" t="str" cm="1">
        <f t="array" ref="K812">IFERROR(INDEX(Forecast_Capex_Input!H$12:H$286,$X812),NA)</f>
        <v>N/A</v>
      </c>
      <c r="L812" s="199" t="str" cm="1">
        <f t="array" ref="L812">IFERROR(INDEX(Forecast_Capex_Input!I$12:I$286,$X812),NA)</f>
        <v>N/A</v>
      </c>
      <c r="M812" s="199" t="str" cm="1">
        <f t="array" ref="M812">IFERROR(INDEX(Forecast_Capex_Input!J$12:J$286,$X812),NA)</f>
        <v>N/A</v>
      </c>
      <c r="N812" s="199" t="str" cm="1">
        <f t="array" ref="N812">IFERROR(INDEX(Forecast_Capex_Input!K$12:K$286,$X812),NA)</f>
        <v>N/A</v>
      </c>
      <c r="O812" s="199" t="str" cm="1">
        <f t="array" ref="O812">IFERROR(INDEX(Forecast_Capex_Input!L$12:L$286,$X812),NA)</f>
        <v>N/A</v>
      </c>
      <c r="P812" s="199" t="str" cm="1">
        <f t="array" ref="P812">IFERROR(INDEX(Forecast_Capex_Input!M$12:M$286,$X812),NA)</f>
        <v>N/A</v>
      </c>
      <c r="Q812" s="172" t="str" cm="1">
        <f t="array" ref="Q812">IFERROR(INDEX(Forecast_Capex_Input!N$12:N$286,$X812),NA)</f>
        <v>N/A</v>
      </c>
      <c r="R812" s="265" cm="1">
        <f t="array" ref="R812">IFERROR(INDEX(Forecast_Capex_Input!O$12:O$286,$X812),0)</f>
        <v>0</v>
      </c>
      <c r="S812" s="172" cm="1">
        <f t="array" ref="S812">IFERROR(INDEX(Forecast_Capex_Input!P$12:P$286,$X812),0)</f>
        <v>0</v>
      </c>
      <c r="T812" s="199" t="str" cm="1">
        <f t="array" aca="1" ref="T812" ca="1">IFERROR(INDEX(General!$K$84:$K$103,$AA812),NA)</f>
        <v>N/A</v>
      </c>
      <c r="U812" s="188" cm="1">
        <f t="array" aca="1" ref="U812" ca="1">IFERROR(
IF($F812=General!$E$25,INDEX(Forecast_Capex_Input!S$12:S$286,$X812),
INDEX(Forecast_Capex_Input!T$12:T$286,$X812)),0)</f>
        <v>0</v>
      </c>
      <c r="V812" s="222" t="b">
        <f>IFERROR(INDEX(Overheads!$T$19:$T$26,MATCH($I812,Overheads!$E$19:$E$26,0)),FALSE)</f>
        <v>0</v>
      </c>
      <c r="W812" s="165"/>
      <c r="X812" s="174" t="str">
        <f>IFERROR(
IF(MATCH($C812,Forecast_Capex_Input!$CI$12:$CI$286,1)+1&gt;MAX(Forecast_Capex_Input!$C$12:$C$286),NA,
MATCH($C812,Forecast_Capex_Input!$CI$12:$CI$286,1)+1),1)</f>
        <v>N/A</v>
      </c>
      <c r="Y812" s="174" t="str" cm="1">
        <f t="array" aca="1" ref="Y812" ca="1">IFERROR(
IF(X811&lt;&gt;X812,1,
IF(COUNTIF(OFFSET(Y811,0,0,-INDEX(Forecast_Capex_Input!$CG$12:$CG$286,$X812)),Y811)=INDEX(Forecast_Capex_Input!$CG$12:$CG$286,$X812),Y811+1,Y811)),NA)</f>
        <v>N/A</v>
      </c>
      <c r="Z812" s="174" t="str" cm="1">
        <f t="array" ref="Z812">IFERROR($C812-IF($X812=1,1,INDEX(Forecast_Capex_Input!$CI$12:$CI$286,$X812-1))+1,NA)</f>
        <v>N/A</v>
      </c>
      <c r="AA812" s="174" t="str" cm="1">
        <f t="array" aca="1" ref="AA812" ca="1">IFERROR(IF(Y812=1,
INDEX(Forecast_Capex_Input!$AI$10:$BB$10,SMALL(IF(INDEX(Forecast_Capex_Input!$AI$12:$BB$286,$X812,0)&gt;0,COLUMN(Forecast_Capex_Input!$AI$10:$BB$10)-COLUMN(Forecast_Capex_Input!$AI$12)+1),ROWS(OFFSET(AA811,0,0,-$Z812)))),
OFFSET(AA811,-INDEX(Forecast_Capex_Input!$CG$12:$CG$286,$X812)+1,0)),NA)</f>
        <v>N/A</v>
      </c>
      <c r="AB812" s="174" t="str">
        <f t="shared" ca="1" si="537"/>
        <v>N/A</v>
      </c>
      <c r="AC812" s="222" t="b">
        <f t="shared" si="569"/>
        <v>0</v>
      </c>
      <c r="AD812" s="220" t="b">
        <v>0</v>
      </c>
      <c r="AE812" s="222" t="b">
        <f t="shared" si="538"/>
        <v>1</v>
      </c>
      <c r="AF812" s="165"/>
      <c r="AG812" s="215">
        <v>0</v>
      </c>
      <c r="AH812" s="215">
        <v>0</v>
      </c>
      <c r="AI812" s="215">
        <v>0</v>
      </c>
      <c r="AJ812" s="215">
        <v>0</v>
      </c>
      <c r="AK812" s="215">
        <v>0</v>
      </c>
      <c r="AL812" s="155">
        <v>0</v>
      </c>
      <c r="AM812" s="165"/>
      <c r="AN812" s="215" cm="1">
        <f t="array" aca="1" ref="AN812" ca="1">IFERROR(INDEX(General!O$33:O$34,$AB812)
*AG812,0)</f>
        <v>0</v>
      </c>
      <c r="AO812" s="215" cm="1">
        <f t="array" aca="1" ref="AO812" ca="1">IFERROR(INDEX(General!P$33:P$34,$AB812)
*AH812,0)</f>
        <v>0</v>
      </c>
      <c r="AP812" s="215" cm="1">
        <f t="array" aca="1" ref="AP812" ca="1">IFERROR(INDEX(General!Q$33:Q$34,$AB812)
*AI812,0)</f>
        <v>0</v>
      </c>
      <c r="AQ812" s="215" cm="1">
        <f t="array" aca="1" ref="AQ812" ca="1">IFERROR(INDEX(General!R$33:R$34,$AB812)
*AJ812,0)</f>
        <v>0</v>
      </c>
      <c r="AR812" s="215" cm="1">
        <f t="array" aca="1" ref="AR812" ca="1">IFERROR(INDEX(General!S$33:S$34,$AB812)
*AK812,0)</f>
        <v>0</v>
      </c>
      <c r="AS812" s="155">
        <f t="shared" ca="1" si="570"/>
        <v>0</v>
      </c>
      <c r="AT812" s="165"/>
      <c r="AU812" s="215">
        <f ca="1">IF($AE812=FALSE,AN812*Overheads!$R$24*$V812,
IFERROR(Overheads!$O$49*$V812*AN812,0)
+IFERROR(Overheads!Q$59*$V812*(AN812/Overheads!Q$68),0))</f>
        <v>0</v>
      </c>
      <c r="AV812" s="215">
        <f ca="1">IF($AE812=FALSE,AO812*Overheads!$R$24*$V812,
IFERROR(Overheads!$O$49*$V812*AO812,0)
+IFERROR(Overheads!R$59*$V812*(AO812/Overheads!R$68),0))</f>
        <v>0</v>
      </c>
      <c r="AW812" s="215">
        <f ca="1">IF($AE812=FALSE,AP812*Overheads!$R$24*$V812,
IFERROR(Overheads!$O$49*$V812*AP812,0)
+IFERROR(Overheads!S$59*$V812*(AP812/Overheads!S$68),0))</f>
        <v>0</v>
      </c>
      <c r="AX812" s="215">
        <f ca="1">IF($AE812=FALSE,AQ812*Overheads!$R$24*$V812,
IFERROR(Overheads!$O$49*$V812*AQ812,0)
+IFERROR(Overheads!T$59*$V812*(AQ812/Overheads!T$68),0))</f>
        <v>0</v>
      </c>
      <c r="AY812" s="215">
        <f ca="1">IF($AE812=FALSE,AR812*Overheads!$R$24*$V812,
IFERROR(Overheads!$O$49*$V812*AR812,0)
+IFERROR(Overheads!U$59*$V812*(AR812/Overheads!U$68),0))</f>
        <v>0</v>
      </c>
      <c r="AZ812" s="155">
        <f t="shared" ca="1" si="571"/>
        <v>0</v>
      </c>
      <c r="BA812" s="165"/>
      <c r="BB812" s="215">
        <f ca="1">IF($AE812=FALSE,AN812*Overheads!$S$25,
IFERROR(Overheads!$O$50*AN812,0)
+IFERROR(Overheads!Q$60*(AN812/Overheads!Q$66),0))</f>
        <v>0</v>
      </c>
      <c r="BC812" s="215">
        <f ca="1">IF($AE812=FALSE,AO812*Overheads!$S$25,
IFERROR(Overheads!$O$50*AO812,0)
+IFERROR(Overheads!R$60*(AO812/Overheads!R$66),0))</f>
        <v>0</v>
      </c>
      <c r="BD812" s="215">
        <f ca="1">IF($AE812=FALSE,AP812*Overheads!$S$25,
IFERROR(Overheads!$O$50*AP812,0)
+IFERROR(Overheads!S$60*(AP812/Overheads!S$66),0))</f>
        <v>0</v>
      </c>
      <c r="BE812" s="215">
        <f ca="1">IF($AE812=FALSE,AQ812*Overheads!$S$25,
IFERROR(Overheads!$O$50*AQ812,0)
+IFERROR(Overheads!T$60*(AQ812/Overheads!T$66),0))</f>
        <v>0</v>
      </c>
      <c r="BF812" s="215">
        <f ca="1">IF($AE812=FALSE,AR812*Overheads!$S$25,
IFERROR(Overheads!$O$50*AR812,0)
+IFERROR(Overheads!U$60*(AR812/Overheads!U$66),0))</f>
        <v>0</v>
      </c>
      <c r="BG812" s="155">
        <f t="shared" ca="1" si="572"/>
        <v>0</v>
      </c>
      <c r="BH812" s="165"/>
      <c r="BI812" s="215">
        <f t="shared" ca="1" si="573"/>
        <v>0</v>
      </c>
      <c r="BJ812" s="215">
        <f t="shared" ca="1" si="539"/>
        <v>0</v>
      </c>
      <c r="BK812" s="215">
        <f t="shared" ca="1" si="540"/>
        <v>0</v>
      </c>
      <c r="BL812" s="215">
        <f t="shared" ca="1" si="541"/>
        <v>0</v>
      </c>
      <c r="BM812" s="215">
        <f t="shared" ca="1" si="542"/>
        <v>0</v>
      </c>
      <c r="BN812" s="155">
        <f t="shared" ca="1" si="574"/>
        <v>0</v>
      </c>
      <c r="BO812" s="165"/>
      <c r="BP812" s="187" cm="1">
        <f t="array" ref="BP812">IFERROR(IF($X812=$X811,BP811,INDEX(Forecast_Capex_Input!AC$12:AC$286,$X812)),0)</f>
        <v>0</v>
      </c>
      <c r="BQ812" s="187" cm="1">
        <f t="array" ref="BQ812">IFERROR(IF($X812=$X811,BQ811,INDEX(Forecast_Capex_Input!AD$12:AD$286,$X812)),0)</f>
        <v>0</v>
      </c>
      <c r="BR812" s="187" cm="1">
        <f t="array" ref="BR812">IFERROR(IF($X812=$X811,BR811,INDEX(Forecast_Capex_Input!AE$12:AE$286,$X812)),0)</f>
        <v>0</v>
      </c>
      <c r="BS812" s="187" cm="1">
        <f t="array" ref="BS812">IFERROR(IF($X812=$X811,BS811,INDEX(Forecast_Capex_Input!AF$12:AF$286,$X812)),0)</f>
        <v>0</v>
      </c>
      <c r="BT812" s="187" cm="1">
        <f t="array" ref="BT812">IFERROR(IF($X812=$X811,BT811,INDEX(Forecast_Capex_Input!AG$12:AG$286,$X812)),0)</f>
        <v>0</v>
      </c>
      <c r="BU812" s="165"/>
      <c r="BV812" s="215">
        <f t="shared" si="543"/>
        <v>0</v>
      </c>
      <c r="BW812" s="215">
        <f t="shared" si="544"/>
        <v>0</v>
      </c>
      <c r="BX812" s="215">
        <f t="shared" si="545"/>
        <v>0</v>
      </c>
      <c r="BY812" s="215">
        <f t="shared" si="546"/>
        <v>0</v>
      </c>
      <c r="BZ812" s="215">
        <f t="shared" si="547"/>
        <v>0</v>
      </c>
      <c r="CA812" s="155">
        <f t="shared" si="575"/>
        <v>0</v>
      </c>
      <c r="CB812" s="165"/>
      <c r="CC812" s="215">
        <f t="shared" si="548"/>
        <v>0</v>
      </c>
      <c r="CD812" s="215">
        <f t="shared" si="549"/>
        <v>0</v>
      </c>
      <c r="CE812" s="215">
        <f t="shared" si="550"/>
        <v>0</v>
      </c>
      <c r="CF812" s="215">
        <f t="shared" si="551"/>
        <v>0</v>
      </c>
      <c r="CG812" s="215">
        <f t="shared" si="552"/>
        <v>0</v>
      </c>
      <c r="CH812" s="155">
        <f t="shared" si="576"/>
        <v>0</v>
      </c>
      <c r="CI812" s="165"/>
      <c r="CJ812" s="215">
        <f t="shared" si="553"/>
        <v>0</v>
      </c>
      <c r="CK812" s="215">
        <f t="shared" si="554"/>
        <v>0</v>
      </c>
      <c r="CL812" s="215">
        <f t="shared" si="555"/>
        <v>0</v>
      </c>
      <c r="CM812" s="215">
        <f t="shared" si="556"/>
        <v>0</v>
      </c>
      <c r="CN812" s="215">
        <f t="shared" si="557"/>
        <v>0</v>
      </c>
      <c r="CO812" s="155">
        <f t="shared" si="577"/>
        <v>0</v>
      </c>
      <c r="CP812" s="165"/>
      <c r="CQ812" s="223">
        <f t="shared" si="558"/>
        <v>0</v>
      </c>
      <c r="CR812" s="223">
        <f t="shared" si="559"/>
        <v>0</v>
      </c>
      <c r="CS812" s="223">
        <f t="shared" si="560"/>
        <v>0</v>
      </c>
      <c r="CT812" s="223">
        <f t="shared" si="561"/>
        <v>0</v>
      </c>
      <c r="CU812" s="223">
        <f t="shared" si="562"/>
        <v>0</v>
      </c>
      <c r="CV812" s="155">
        <f t="shared" si="578"/>
        <v>0</v>
      </c>
      <c r="CW812" s="165"/>
      <c r="CX812" s="215">
        <f t="shared" si="579"/>
        <v>0</v>
      </c>
      <c r="CY812" s="215">
        <f t="shared" si="563"/>
        <v>0</v>
      </c>
      <c r="CZ812" s="215">
        <f t="shared" si="564"/>
        <v>0</v>
      </c>
      <c r="DA812" s="215">
        <f t="shared" si="565"/>
        <v>0</v>
      </c>
      <c r="DB812" s="215">
        <f t="shared" si="566"/>
        <v>0</v>
      </c>
      <c r="DC812" s="155">
        <f t="shared" si="580"/>
        <v>0</v>
      </c>
      <c r="DD812" s="165"/>
      <c r="DE812" s="188" t="b" cm="1">
        <f t="array" aca="1" ref="DE812" ca="1">OR($G812=Forecast_Capex_Input!$BF$8:$BF$10)</f>
        <v>0</v>
      </c>
      <c r="DF812" s="188" cm="1">
        <f t="array" aca="1" ref="DF812" ca="1">IFERROR(INDEX(Forecast_Capex_Input!BG$12:BG$286,$X812)
*(INDEX(Forecast_Capex_Input!$H$12:$H$286,$X812)=Repex),0)
*$DE812</f>
        <v>0</v>
      </c>
      <c r="DG812" s="188" cm="1">
        <f t="array" aca="1" ref="DG812" ca="1">IFERROR(INDEX(Forecast_Capex_Input!BH$12:BH$286,$X812)
*(INDEX(Forecast_Capex_Input!$H$12:$H$286,$X812)=Repex),0)
*$DE812</f>
        <v>0</v>
      </c>
      <c r="DH812" s="188" cm="1">
        <f t="array" aca="1" ref="DH812" ca="1">IFERROR(INDEX(Forecast_Capex_Input!BI$12:BI$286,$X812)
*(INDEX(Forecast_Capex_Input!$H$12:$H$286,$X812)=Repex),0)
*$DE812</f>
        <v>0</v>
      </c>
      <c r="DI812" s="188" cm="1">
        <f t="array" aca="1" ref="DI812" ca="1">IFERROR(INDEX(Forecast_Capex_Input!BJ$12:BJ$286,$X812)
*(INDEX(Forecast_Capex_Input!$H$12:$H$286,$X812)=Repex),0)
*$DE812</f>
        <v>0</v>
      </c>
      <c r="DJ812" s="188" cm="1">
        <f t="array" aca="1" ref="DJ812" ca="1">IFERROR(INDEX(Forecast_Capex_Input!BK$12:BK$286,$X812)
*(INDEX(Forecast_Capex_Input!$H$12:$H$286,$X812)=Repex),0)
*$DE812</f>
        <v>0</v>
      </c>
      <c r="DK812" s="188" cm="1">
        <f t="array" aca="1" ref="DK812" ca="1">IFERROR(INDEX(Forecast_Capex_Input!BL$12:BL$286,$X812)
*(INDEX(Forecast_Capex_Input!$H$12:$H$286,$X812)=Repex),0)
*$DE812</f>
        <v>0</v>
      </c>
      <c r="DL812" s="165"/>
      <c r="DM812" s="188" t="b" cm="1">
        <f t="array" aca="1" ref="DM812" ca="1">OR($G812=Forecast_Capex_Input!$BN$8:$BN$9)</f>
        <v>0</v>
      </c>
      <c r="DN812" s="188" cm="1">
        <f t="array" aca="1" ref="DN812" ca="1">IFERROR(INDEX(Forecast_Capex_Input!BO$12:BO$286,$X812)
*(INDEX(Forecast_Capex_Input!$H$12:$H$286,$X812)=Repex),0)
*$DM812</f>
        <v>0</v>
      </c>
      <c r="DO812" s="188" cm="1">
        <f t="array" aca="1" ref="DO812" ca="1">IFERROR(INDEX(Forecast_Capex_Input!BP$12:BP$286,$X812)
*(INDEX(Forecast_Capex_Input!$H$12:$H$286,$X812)=Repex),0)
*$DM812</f>
        <v>0</v>
      </c>
      <c r="DP812" s="188" cm="1">
        <f t="array" aca="1" ref="DP812" ca="1">IFERROR(INDEX(Forecast_Capex_Input!BQ$12:BQ$286,$X812)
*(INDEX(Forecast_Capex_Input!$H$12:$H$286,$X812)=Repex),0)
*$DM812</f>
        <v>0</v>
      </c>
      <c r="DQ812" s="188" cm="1">
        <f t="array" aca="1" ref="DQ812" ca="1">IFERROR(INDEX(Forecast_Capex_Input!BR$12:BR$286,$X812)
*(INDEX(Forecast_Capex_Input!$H$12:$H$286,$X812)=Repex),0)
*$DM812</f>
        <v>0</v>
      </c>
      <c r="DR812" s="188" cm="1">
        <f t="array" aca="1" ref="DR812" ca="1">IFERROR(INDEX(Forecast_Capex_Input!BS$12:BS$286,$X812)
*(INDEX(Forecast_Capex_Input!$H$12:$H$286,$X812)=Repex),0)
*$DM812</f>
        <v>0</v>
      </c>
      <c r="DS812" s="165"/>
      <c r="DT812" s="188" t="b" cm="1">
        <f t="array" aca="1" ref="DT812" ca="1">OR($G812=Forecast_Capex_Input!$BU$8:$BU$10)</f>
        <v>0</v>
      </c>
      <c r="DU812" s="188" cm="1">
        <f t="array" aca="1" ref="DU812" ca="1">IFERROR(INDEX(Forecast_Capex_Input!BV$12:BV$286,$X812)
*(INDEX(Forecast_Capex_Input!$H$12:$H$286,$X812)=Repex),0)
*$DT812</f>
        <v>0</v>
      </c>
      <c r="DV812" s="188" cm="1">
        <f t="array" aca="1" ref="DV812" ca="1">IFERROR(INDEX(Forecast_Capex_Input!BW$12:BW$286,$X812)
*(INDEX(Forecast_Capex_Input!$H$12:$H$286,$X812)=Repex),0)
*$DT812</f>
        <v>0</v>
      </c>
      <c r="DW812" s="188" cm="1">
        <f t="array" aca="1" ref="DW812" ca="1">IFERROR(INDEX(Forecast_Capex_Input!BX$12:BX$286,$X812)
*(INDEX(Forecast_Capex_Input!$H$12:$H$286,$X812)=Repex),0)
*$DT812</f>
        <v>0</v>
      </c>
      <c r="DX812" s="188" cm="1">
        <f t="array" aca="1" ref="DX812" ca="1">IFERROR(INDEX(Forecast_Capex_Input!BY$12:BY$286,$X812)
*(INDEX(Forecast_Capex_Input!$H$12:$H$286,$X812)=Repex),0)
*$DT812</f>
        <v>0</v>
      </c>
      <c r="DY812" s="188" cm="1">
        <f t="array" aca="1" ref="DY812" ca="1">IFERROR(INDEX(Forecast_Capex_Input!BZ$12:BZ$286,$X812)
*(INDEX(Forecast_Capex_Input!$H$12:$H$286,$X812)=Repex),0)
*$DT812</f>
        <v>0</v>
      </c>
      <c r="DZ812" s="188" cm="1">
        <f t="array" aca="1" ref="DZ812" ca="1">IFERROR(INDEX(Forecast_Capex_Input!CA$12:CA$286,$X812)
*(INDEX(Forecast_Capex_Input!$H$12:$H$286,$X812)=Repex),0)
*$DT812</f>
        <v>0</v>
      </c>
      <c r="EA812" s="188" cm="1">
        <f t="array" aca="1" ref="EA812" ca="1">IFERROR(INDEX(Forecast_Capex_Input!CB$12:CB$286,$X812)
*(INDEX(Forecast_Capex_Input!$H$12:$H$286,$X812)=Repex),0)
*$DT812</f>
        <v>0</v>
      </c>
      <c r="EB812" s="188" cm="1">
        <f t="array" aca="1" ref="EB812" ca="1">IFERROR(INDEX(Forecast_Capex_Input!CC$12:CC$286,$X812)
*(INDEX(Forecast_Capex_Input!$H$12:$H$286,$X812)=Repex),0)
*$DT812</f>
        <v>0</v>
      </c>
      <c r="EC812" s="165"/>
      <c r="ED812" s="226" t="str">
        <f t="shared" si="567"/>
        <v>N/A</v>
      </c>
      <c r="EE812" s="174" t="s">
        <v>15</v>
      </c>
    </row>
    <row r="813" spans="3:135" x14ac:dyDescent="0.2">
      <c r="C813" s="174">
        <f t="shared" si="568"/>
        <v>803</v>
      </c>
      <c r="D813" s="167" t="str" cm="1">
        <f t="array" ref="D813">IFERROR(INDEX(Forecast_Capex_Input!$D$12:$D$286,$X813),NA)</f>
        <v>N/A</v>
      </c>
      <c r="E813" s="172" t="str" cm="1">
        <f t="array" ref="E813">IF($X813=NA,NA,INDEX(Forecast_Capex_Input!$E$12:$E$286,$X813))</f>
        <v>N/A</v>
      </c>
      <c r="F813" s="167" t="str" cm="1">
        <f t="array" aca="1" ref="F813" ca="1">IFERROR(INDEX(General!$E$25:$E$26,$Y813),NA)</f>
        <v>N/A</v>
      </c>
      <c r="G813" s="167" t="str" cm="1">
        <f t="array" aca="1" ref="G813" ca="1">IFERROR(INDEX(Forecast_Capex_Input!$AI$11:$BB$11,$AA813),NA)</f>
        <v>N/A</v>
      </c>
      <c r="H813" s="189" t="str" cm="1">
        <f t="array" aca="1" ref="H813" ca="1">IFERROR(INDEX(Forecast_Capex_Input!$AI$12:$BB$286,$X813,$AA813),NA)</f>
        <v>N/A</v>
      </c>
      <c r="I813" s="199" t="str" cm="1">
        <f t="array" ref="I813">IFERROR(INDEX(Forecast_Capex_Input!$F$12:$F$286,$X813),NA)</f>
        <v>N/A</v>
      </c>
      <c r="J813" s="199" t="str" cm="1">
        <f t="array" ref="J813">IFERROR(INDEX(Forecast_Capex_Input!G$12:G$286,$X813),NA)</f>
        <v>N/A</v>
      </c>
      <c r="K813" s="199" t="str" cm="1">
        <f t="array" ref="K813">IFERROR(INDEX(Forecast_Capex_Input!H$12:H$286,$X813),NA)</f>
        <v>N/A</v>
      </c>
      <c r="L813" s="199" t="str" cm="1">
        <f t="array" ref="L813">IFERROR(INDEX(Forecast_Capex_Input!I$12:I$286,$X813),NA)</f>
        <v>N/A</v>
      </c>
      <c r="M813" s="199" t="str" cm="1">
        <f t="array" ref="M813">IFERROR(INDEX(Forecast_Capex_Input!J$12:J$286,$X813),NA)</f>
        <v>N/A</v>
      </c>
      <c r="N813" s="199" t="str" cm="1">
        <f t="array" ref="N813">IFERROR(INDEX(Forecast_Capex_Input!K$12:K$286,$X813),NA)</f>
        <v>N/A</v>
      </c>
      <c r="O813" s="199" t="str" cm="1">
        <f t="array" ref="O813">IFERROR(INDEX(Forecast_Capex_Input!L$12:L$286,$X813),NA)</f>
        <v>N/A</v>
      </c>
      <c r="P813" s="199" t="str" cm="1">
        <f t="array" ref="P813">IFERROR(INDEX(Forecast_Capex_Input!M$12:M$286,$X813),NA)</f>
        <v>N/A</v>
      </c>
      <c r="Q813" s="172" t="str" cm="1">
        <f t="array" ref="Q813">IFERROR(INDEX(Forecast_Capex_Input!N$12:N$286,$X813),NA)</f>
        <v>N/A</v>
      </c>
      <c r="R813" s="265" cm="1">
        <f t="array" ref="R813">IFERROR(INDEX(Forecast_Capex_Input!O$12:O$286,$X813),0)</f>
        <v>0</v>
      </c>
      <c r="S813" s="172" cm="1">
        <f t="array" ref="S813">IFERROR(INDEX(Forecast_Capex_Input!P$12:P$286,$X813),0)</f>
        <v>0</v>
      </c>
      <c r="T813" s="199" t="str" cm="1">
        <f t="array" aca="1" ref="T813" ca="1">IFERROR(INDEX(General!$K$84:$K$103,$AA813),NA)</f>
        <v>N/A</v>
      </c>
      <c r="U813" s="188" cm="1">
        <f t="array" aca="1" ref="U813" ca="1">IFERROR(
IF($F813=General!$E$25,INDEX(Forecast_Capex_Input!S$12:S$286,$X813),
INDEX(Forecast_Capex_Input!T$12:T$286,$X813)),0)</f>
        <v>0</v>
      </c>
      <c r="V813" s="222" t="b">
        <f>IFERROR(INDEX(Overheads!$T$19:$T$26,MATCH($I813,Overheads!$E$19:$E$26,0)),FALSE)</f>
        <v>0</v>
      </c>
      <c r="W813" s="165"/>
      <c r="X813" s="174" t="str">
        <f>IFERROR(
IF(MATCH($C813,Forecast_Capex_Input!$CI$12:$CI$286,1)+1&gt;MAX(Forecast_Capex_Input!$C$12:$C$286),NA,
MATCH($C813,Forecast_Capex_Input!$CI$12:$CI$286,1)+1),1)</f>
        <v>N/A</v>
      </c>
      <c r="Y813" s="174" t="str" cm="1">
        <f t="array" aca="1" ref="Y813" ca="1">IFERROR(
IF(X812&lt;&gt;X813,1,
IF(COUNTIF(OFFSET(Y812,0,0,-INDEX(Forecast_Capex_Input!$CG$12:$CG$286,$X813)),Y812)=INDEX(Forecast_Capex_Input!$CG$12:$CG$286,$X813),Y812+1,Y812)),NA)</f>
        <v>N/A</v>
      </c>
      <c r="Z813" s="174" t="str" cm="1">
        <f t="array" ref="Z813">IFERROR($C813-IF($X813=1,1,INDEX(Forecast_Capex_Input!$CI$12:$CI$286,$X813-1))+1,NA)</f>
        <v>N/A</v>
      </c>
      <c r="AA813" s="174" t="str" cm="1">
        <f t="array" aca="1" ref="AA813" ca="1">IFERROR(IF(Y813=1,
INDEX(Forecast_Capex_Input!$AI$10:$BB$10,SMALL(IF(INDEX(Forecast_Capex_Input!$AI$12:$BB$286,$X813,0)&gt;0,COLUMN(Forecast_Capex_Input!$AI$10:$BB$10)-COLUMN(Forecast_Capex_Input!$AI$12)+1),ROWS(OFFSET(AA812,0,0,-$Z813)))),
OFFSET(AA812,-INDEX(Forecast_Capex_Input!$CG$12:$CG$286,$X813)+1,0)),NA)</f>
        <v>N/A</v>
      </c>
      <c r="AB813" s="174" t="str">
        <f t="shared" ca="1" si="537"/>
        <v>N/A</v>
      </c>
      <c r="AC813" s="222" t="b">
        <f t="shared" si="569"/>
        <v>0</v>
      </c>
      <c r="AD813" s="220" t="b">
        <v>0</v>
      </c>
      <c r="AE813" s="222" t="b">
        <f t="shared" si="538"/>
        <v>1</v>
      </c>
      <c r="AF813" s="165"/>
      <c r="AG813" s="215">
        <v>0</v>
      </c>
      <c r="AH813" s="215">
        <v>0</v>
      </c>
      <c r="AI813" s="215">
        <v>0</v>
      </c>
      <c r="AJ813" s="215">
        <v>0</v>
      </c>
      <c r="AK813" s="215">
        <v>0</v>
      </c>
      <c r="AL813" s="155">
        <v>0</v>
      </c>
      <c r="AM813" s="165"/>
      <c r="AN813" s="215" cm="1">
        <f t="array" aca="1" ref="AN813" ca="1">IFERROR(INDEX(General!O$33:O$34,$AB813)
*AG813,0)</f>
        <v>0</v>
      </c>
      <c r="AO813" s="215" cm="1">
        <f t="array" aca="1" ref="AO813" ca="1">IFERROR(INDEX(General!P$33:P$34,$AB813)
*AH813,0)</f>
        <v>0</v>
      </c>
      <c r="AP813" s="215" cm="1">
        <f t="array" aca="1" ref="AP813" ca="1">IFERROR(INDEX(General!Q$33:Q$34,$AB813)
*AI813,0)</f>
        <v>0</v>
      </c>
      <c r="AQ813" s="215" cm="1">
        <f t="array" aca="1" ref="AQ813" ca="1">IFERROR(INDEX(General!R$33:R$34,$AB813)
*AJ813,0)</f>
        <v>0</v>
      </c>
      <c r="AR813" s="215" cm="1">
        <f t="array" aca="1" ref="AR813" ca="1">IFERROR(INDEX(General!S$33:S$34,$AB813)
*AK813,0)</f>
        <v>0</v>
      </c>
      <c r="AS813" s="155">
        <f t="shared" ca="1" si="570"/>
        <v>0</v>
      </c>
      <c r="AT813" s="165"/>
      <c r="AU813" s="215">
        <f ca="1">IF($AE813=FALSE,AN813*Overheads!$R$24*$V813,
IFERROR(Overheads!$O$49*$V813*AN813,0)
+IFERROR(Overheads!Q$59*$V813*(AN813/Overheads!Q$68),0))</f>
        <v>0</v>
      </c>
      <c r="AV813" s="215">
        <f ca="1">IF($AE813=FALSE,AO813*Overheads!$R$24*$V813,
IFERROR(Overheads!$O$49*$V813*AO813,0)
+IFERROR(Overheads!R$59*$V813*(AO813/Overheads!R$68),0))</f>
        <v>0</v>
      </c>
      <c r="AW813" s="215">
        <f ca="1">IF($AE813=FALSE,AP813*Overheads!$R$24*$V813,
IFERROR(Overheads!$O$49*$V813*AP813,0)
+IFERROR(Overheads!S$59*$V813*(AP813/Overheads!S$68),0))</f>
        <v>0</v>
      </c>
      <c r="AX813" s="215">
        <f ca="1">IF($AE813=FALSE,AQ813*Overheads!$R$24*$V813,
IFERROR(Overheads!$O$49*$V813*AQ813,0)
+IFERROR(Overheads!T$59*$V813*(AQ813/Overheads!T$68),0))</f>
        <v>0</v>
      </c>
      <c r="AY813" s="215">
        <f ca="1">IF($AE813=FALSE,AR813*Overheads!$R$24*$V813,
IFERROR(Overheads!$O$49*$V813*AR813,0)
+IFERROR(Overheads!U$59*$V813*(AR813/Overheads!U$68),0))</f>
        <v>0</v>
      </c>
      <c r="AZ813" s="155">
        <f t="shared" ca="1" si="571"/>
        <v>0</v>
      </c>
      <c r="BA813" s="165"/>
      <c r="BB813" s="215">
        <f ca="1">IF($AE813=FALSE,AN813*Overheads!$S$25,
IFERROR(Overheads!$O$50*AN813,0)
+IFERROR(Overheads!Q$60*(AN813/Overheads!Q$66),0))</f>
        <v>0</v>
      </c>
      <c r="BC813" s="215">
        <f ca="1">IF($AE813=FALSE,AO813*Overheads!$S$25,
IFERROR(Overheads!$O$50*AO813,0)
+IFERROR(Overheads!R$60*(AO813/Overheads!R$66),0))</f>
        <v>0</v>
      </c>
      <c r="BD813" s="215">
        <f ca="1">IF($AE813=FALSE,AP813*Overheads!$S$25,
IFERROR(Overheads!$O$50*AP813,0)
+IFERROR(Overheads!S$60*(AP813/Overheads!S$66),0))</f>
        <v>0</v>
      </c>
      <c r="BE813" s="215">
        <f ca="1">IF($AE813=FALSE,AQ813*Overheads!$S$25,
IFERROR(Overheads!$O$50*AQ813,0)
+IFERROR(Overheads!T$60*(AQ813/Overheads!T$66),0))</f>
        <v>0</v>
      </c>
      <c r="BF813" s="215">
        <f ca="1">IF($AE813=FALSE,AR813*Overheads!$S$25,
IFERROR(Overheads!$O$50*AR813,0)
+IFERROR(Overheads!U$60*(AR813/Overheads!U$66),0))</f>
        <v>0</v>
      </c>
      <c r="BG813" s="155">
        <f t="shared" ca="1" si="572"/>
        <v>0</v>
      </c>
      <c r="BH813" s="165"/>
      <c r="BI813" s="215">
        <f t="shared" ca="1" si="573"/>
        <v>0</v>
      </c>
      <c r="BJ813" s="215">
        <f t="shared" ca="1" si="539"/>
        <v>0</v>
      </c>
      <c r="BK813" s="215">
        <f t="shared" ca="1" si="540"/>
        <v>0</v>
      </c>
      <c r="BL813" s="215">
        <f t="shared" ca="1" si="541"/>
        <v>0</v>
      </c>
      <c r="BM813" s="215">
        <f t="shared" ca="1" si="542"/>
        <v>0</v>
      </c>
      <c r="BN813" s="155">
        <f t="shared" ca="1" si="574"/>
        <v>0</v>
      </c>
      <c r="BO813" s="165"/>
      <c r="BP813" s="187" cm="1">
        <f t="array" ref="BP813">IFERROR(IF($X813=$X812,BP812,INDEX(Forecast_Capex_Input!AC$12:AC$286,$X813)),0)</f>
        <v>0</v>
      </c>
      <c r="BQ813" s="187" cm="1">
        <f t="array" ref="BQ813">IFERROR(IF($X813=$X812,BQ812,INDEX(Forecast_Capex_Input!AD$12:AD$286,$X813)),0)</f>
        <v>0</v>
      </c>
      <c r="BR813" s="187" cm="1">
        <f t="array" ref="BR813">IFERROR(IF($X813=$X812,BR812,INDEX(Forecast_Capex_Input!AE$12:AE$286,$X813)),0)</f>
        <v>0</v>
      </c>
      <c r="BS813" s="187" cm="1">
        <f t="array" ref="BS813">IFERROR(IF($X813=$X812,BS812,INDEX(Forecast_Capex_Input!AF$12:AF$286,$X813)),0)</f>
        <v>0</v>
      </c>
      <c r="BT813" s="187" cm="1">
        <f t="array" ref="BT813">IFERROR(IF($X813=$X812,BT812,INDEX(Forecast_Capex_Input!AG$12:AG$286,$X813)),0)</f>
        <v>0</v>
      </c>
      <c r="BU813" s="165"/>
      <c r="BV813" s="215">
        <f t="shared" si="543"/>
        <v>0</v>
      </c>
      <c r="BW813" s="215">
        <f t="shared" si="544"/>
        <v>0</v>
      </c>
      <c r="BX813" s="215">
        <f t="shared" si="545"/>
        <v>0</v>
      </c>
      <c r="BY813" s="215">
        <f t="shared" si="546"/>
        <v>0</v>
      </c>
      <c r="BZ813" s="215">
        <f t="shared" si="547"/>
        <v>0</v>
      </c>
      <c r="CA813" s="155">
        <f t="shared" si="575"/>
        <v>0</v>
      </c>
      <c r="CB813" s="165"/>
      <c r="CC813" s="215">
        <f t="shared" si="548"/>
        <v>0</v>
      </c>
      <c r="CD813" s="215">
        <f t="shared" si="549"/>
        <v>0</v>
      </c>
      <c r="CE813" s="215">
        <f t="shared" si="550"/>
        <v>0</v>
      </c>
      <c r="CF813" s="215">
        <f t="shared" si="551"/>
        <v>0</v>
      </c>
      <c r="CG813" s="215">
        <f t="shared" si="552"/>
        <v>0</v>
      </c>
      <c r="CH813" s="155">
        <f t="shared" si="576"/>
        <v>0</v>
      </c>
      <c r="CI813" s="165"/>
      <c r="CJ813" s="215">
        <f t="shared" si="553"/>
        <v>0</v>
      </c>
      <c r="CK813" s="215">
        <f t="shared" si="554"/>
        <v>0</v>
      </c>
      <c r="CL813" s="215">
        <f t="shared" si="555"/>
        <v>0</v>
      </c>
      <c r="CM813" s="215">
        <f t="shared" si="556"/>
        <v>0</v>
      </c>
      <c r="CN813" s="215">
        <f t="shared" si="557"/>
        <v>0</v>
      </c>
      <c r="CO813" s="155">
        <f t="shared" si="577"/>
        <v>0</v>
      </c>
      <c r="CP813" s="165"/>
      <c r="CQ813" s="223">
        <f t="shared" si="558"/>
        <v>0</v>
      </c>
      <c r="CR813" s="223">
        <f t="shared" si="559"/>
        <v>0</v>
      </c>
      <c r="CS813" s="223">
        <f t="shared" si="560"/>
        <v>0</v>
      </c>
      <c r="CT813" s="223">
        <f t="shared" si="561"/>
        <v>0</v>
      </c>
      <c r="CU813" s="223">
        <f t="shared" si="562"/>
        <v>0</v>
      </c>
      <c r="CV813" s="155">
        <f t="shared" si="578"/>
        <v>0</v>
      </c>
      <c r="CW813" s="165"/>
      <c r="CX813" s="215">
        <f t="shared" si="579"/>
        <v>0</v>
      </c>
      <c r="CY813" s="215">
        <f t="shared" si="563"/>
        <v>0</v>
      </c>
      <c r="CZ813" s="215">
        <f t="shared" si="564"/>
        <v>0</v>
      </c>
      <c r="DA813" s="215">
        <f t="shared" si="565"/>
        <v>0</v>
      </c>
      <c r="DB813" s="215">
        <f t="shared" si="566"/>
        <v>0</v>
      </c>
      <c r="DC813" s="155">
        <f t="shared" si="580"/>
        <v>0</v>
      </c>
      <c r="DD813" s="165"/>
      <c r="DE813" s="188" t="b" cm="1">
        <f t="array" aca="1" ref="DE813" ca="1">OR($G813=Forecast_Capex_Input!$BF$8:$BF$10)</f>
        <v>0</v>
      </c>
      <c r="DF813" s="188" cm="1">
        <f t="array" aca="1" ref="DF813" ca="1">IFERROR(INDEX(Forecast_Capex_Input!BG$12:BG$286,$X813)
*(INDEX(Forecast_Capex_Input!$H$12:$H$286,$X813)=Repex),0)
*$DE813</f>
        <v>0</v>
      </c>
      <c r="DG813" s="188" cm="1">
        <f t="array" aca="1" ref="DG813" ca="1">IFERROR(INDEX(Forecast_Capex_Input!BH$12:BH$286,$X813)
*(INDEX(Forecast_Capex_Input!$H$12:$H$286,$X813)=Repex),0)
*$DE813</f>
        <v>0</v>
      </c>
      <c r="DH813" s="188" cm="1">
        <f t="array" aca="1" ref="DH813" ca="1">IFERROR(INDEX(Forecast_Capex_Input!BI$12:BI$286,$X813)
*(INDEX(Forecast_Capex_Input!$H$12:$H$286,$X813)=Repex),0)
*$DE813</f>
        <v>0</v>
      </c>
      <c r="DI813" s="188" cm="1">
        <f t="array" aca="1" ref="DI813" ca="1">IFERROR(INDEX(Forecast_Capex_Input!BJ$12:BJ$286,$X813)
*(INDEX(Forecast_Capex_Input!$H$12:$H$286,$X813)=Repex),0)
*$DE813</f>
        <v>0</v>
      </c>
      <c r="DJ813" s="188" cm="1">
        <f t="array" aca="1" ref="DJ813" ca="1">IFERROR(INDEX(Forecast_Capex_Input!BK$12:BK$286,$X813)
*(INDEX(Forecast_Capex_Input!$H$12:$H$286,$X813)=Repex),0)
*$DE813</f>
        <v>0</v>
      </c>
      <c r="DK813" s="188" cm="1">
        <f t="array" aca="1" ref="DK813" ca="1">IFERROR(INDEX(Forecast_Capex_Input!BL$12:BL$286,$X813)
*(INDEX(Forecast_Capex_Input!$H$12:$H$286,$X813)=Repex),0)
*$DE813</f>
        <v>0</v>
      </c>
      <c r="DL813" s="165"/>
      <c r="DM813" s="188" t="b" cm="1">
        <f t="array" aca="1" ref="DM813" ca="1">OR($G813=Forecast_Capex_Input!$BN$8:$BN$9)</f>
        <v>0</v>
      </c>
      <c r="DN813" s="188" cm="1">
        <f t="array" aca="1" ref="DN813" ca="1">IFERROR(INDEX(Forecast_Capex_Input!BO$12:BO$286,$X813)
*(INDEX(Forecast_Capex_Input!$H$12:$H$286,$X813)=Repex),0)
*$DM813</f>
        <v>0</v>
      </c>
      <c r="DO813" s="188" cm="1">
        <f t="array" aca="1" ref="DO813" ca="1">IFERROR(INDEX(Forecast_Capex_Input!BP$12:BP$286,$X813)
*(INDEX(Forecast_Capex_Input!$H$12:$H$286,$X813)=Repex),0)
*$DM813</f>
        <v>0</v>
      </c>
      <c r="DP813" s="188" cm="1">
        <f t="array" aca="1" ref="DP813" ca="1">IFERROR(INDEX(Forecast_Capex_Input!BQ$12:BQ$286,$X813)
*(INDEX(Forecast_Capex_Input!$H$12:$H$286,$X813)=Repex),0)
*$DM813</f>
        <v>0</v>
      </c>
      <c r="DQ813" s="188" cm="1">
        <f t="array" aca="1" ref="DQ813" ca="1">IFERROR(INDEX(Forecast_Capex_Input!BR$12:BR$286,$X813)
*(INDEX(Forecast_Capex_Input!$H$12:$H$286,$X813)=Repex),0)
*$DM813</f>
        <v>0</v>
      </c>
      <c r="DR813" s="188" cm="1">
        <f t="array" aca="1" ref="DR813" ca="1">IFERROR(INDEX(Forecast_Capex_Input!BS$12:BS$286,$X813)
*(INDEX(Forecast_Capex_Input!$H$12:$H$286,$X813)=Repex),0)
*$DM813</f>
        <v>0</v>
      </c>
      <c r="DS813" s="165"/>
      <c r="DT813" s="188" t="b" cm="1">
        <f t="array" aca="1" ref="DT813" ca="1">OR($G813=Forecast_Capex_Input!$BU$8:$BU$10)</f>
        <v>0</v>
      </c>
      <c r="DU813" s="188" cm="1">
        <f t="array" aca="1" ref="DU813" ca="1">IFERROR(INDEX(Forecast_Capex_Input!BV$12:BV$286,$X813)
*(INDEX(Forecast_Capex_Input!$H$12:$H$286,$X813)=Repex),0)
*$DT813</f>
        <v>0</v>
      </c>
      <c r="DV813" s="188" cm="1">
        <f t="array" aca="1" ref="DV813" ca="1">IFERROR(INDEX(Forecast_Capex_Input!BW$12:BW$286,$X813)
*(INDEX(Forecast_Capex_Input!$H$12:$H$286,$X813)=Repex),0)
*$DT813</f>
        <v>0</v>
      </c>
      <c r="DW813" s="188" cm="1">
        <f t="array" aca="1" ref="DW813" ca="1">IFERROR(INDEX(Forecast_Capex_Input!BX$12:BX$286,$X813)
*(INDEX(Forecast_Capex_Input!$H$12:$H$286,$X813)=Repex),0)
*$DT813</f>
        <v>0</v>
      </c>
      <c r="DX813" s="188" cm="1">
        <f t="array" aca="1" ref="DX813" ca="1">IFERROR(INDEX(Forecast_Capex_Input!BY$12:BY$286,$X813)
*(INDEX(Forecast_Capex_Input!$H$12:$H$286,$X813)=Repex),0)
*$DT813</f>
        <v>0</v>
      </c>
      <c r="DY813" s="188" cm="1">
        <f t="array" aca="1" ref="DY813" ca="1">IFERROR(INDEX(Forecast_Capex_Input!BZ$12:BZ$286,$X813)
*(INDEX(Forecast_Capex_Input!$H$12:$H$286,$X813)=Repex),0)
*$DT813</f>
        <v>0</v>
      </c>
      <c r="DZ813" s="188" cm="1">
        <f t="array" aca="1" ref="DZ813" ca="1">IFERROR(INDEX(Forecast_Capex_Input!CA$12:CA$286,$X813)
*(INDEX(Forecast_Capex_Input!$H$12:$H$286,$X813)=Repex),0)
*$DT813</f>
        <v>0</v>
      </c>
      <c r="EA813" s="188" cm="1">
        <f t="array" aca="1" ref="EA813" ca="1">IFERROR(INDEX(Forecast_Capex_Input!CB$12:CB$286,$X813)
*(INDEX(Forecast_Capex_Input!$H$12:$H$286,$X813)=Repex),0)
*$DT813</f>
        <v>0</v>
      </c>
      <c r="EB813" s="188" cm="1">
        <f t="array" aca="1" ref="EB813" ca="1">IFERROR(INDEX(Forecast_Capex_Input!CC$12:CC$286,$X813)
*(INDEX(Forecast_Capex_Input!$H$12:$H$286,$X813)=Repex),0)
*$DT813</f>
        <v>0</v>
      </c>
      <c r="EC813" s="165"/>
      <c r="ED813" s="226" t="str">
        <f t="shared" si="567"/>
        <v>N/A</v>
      </c>
      <c r="EE813" s="174" t="s">
        <v>15</v>
      </c>
    </row>
    <row r="814" spans="3:135" x14ac:dyDescent="0.2">
      <c r="C814" s="174">
        <f t="shared" si="568"/>
        <v>804</v>
      </c>
      <c r="D814" s="167" t="str" cm="1">
        <f t="array" ref="D814">IFERROR(INDEX(Forecast_Capex_Input!$D$12:$D$286,$X814),NA)</f>
        <v>N/A</v>
      </c>
      <c r="E814" s="172" t="str" cm="1">
        <f t="array" ref="E814">IF($X814=NA,NA,INDEX(Forecast_Capex_Input!$E$12:$E$286,$X814))</f>
        <v>N/A</v>
      </c>
      <c r="F814" s="167" t="str" cm="1">
        <f t="array" aca="1" ref="F814" ca="1">IFERROR(INDEX(General!$E$25:$E$26,$Y814),NA)</f>
        <v>N/A</v>
      </c>
      <c r="G814" s="167" t="str" cm="1">
        <f t="array" aca="1" ref="G814" ca="1">IFERROR(INDEX(Forecast_Capex_Input!$AI$11:$BB$11,$AA814),NA)</f>
        <v>N/A</v>
      </c>
      <c r="H814" s="189" t="str" cm="1">
        <f t="array" aca="1" ref="H814" ca="1">IFERROR(INDEX(Forecast_Capex_Input!$AI$12:$BB$286,$X814,$AA814),NA)</f>
        <v>N/A</v>
      </c>
      <c r="I814" s="199" t="str" cm="1">
        <f t="array" ref="I814">IFERROR(INDEX(Forecast_Capex_Input!$F$12:$F$286,$X814),NA)</f>
        <v>N/A</v>
      </c>
      <c r="J814" s="199" t="str" cm="1">
        <f t="array" ref="J814">IFERROR(INDEX(Forecast_Capex_Input!G$12:G$286,$X814),NA)</f>
        <v>N/A</v>
      </c>
      <c r="K814" s="199" t="str" cm="1">
        <f t="array" ref="K814">IFERROR(INDEX(Forecast_Capex_Input!H$12:H$286,$X814),NA)</f>
        <v>N/A</v>
      </c>
      <c r="L814" s="199" t="str" cm="1">
        <f t="array" ref="L814">IFERROR(INDEX(Forecast_Capex_Input!I$12:I$286,$X814),NA)</f>
        <v>N/A</v>
      </c>
      <c r="M814" s="199" t="str" cm="1">
        <f t="array" ref="M814">IFERROR(INDEX(Forecast_Capex_Input!J$12:J$286,$X814),NA)</f>
        <v>N/A</v>
      </c>
      <c r="N814" s="199" t="str" cm="1">
        <f t="array" ref="N814">IFERROR(INDEX(Forecast_Capex_Input!K$12:K$286,$X814),NA)</f>
        <v>N/A</v>
      </c>
      <c r="O814" s="199" t="str" cm="1">
        <f t="array" ref="O814">IFERROR(INDEX(Forecast_Capex_Input!L$12:L$286,$X814),NA)</f>
        <v>N/A</v>
      </c>
      <c r="P814" s="199" t="str" cm="1">
        <f t="array" ref="P814">IFERROR(INDEX(Forecast_Capex_Input!M$12:M$286,$X814),NA)</f>
        <v>N/A</v>
      </c>
      <c r="Q814" s="172" t="str" cm="1">
        <f t="array" ref="Q814">IFERROR(INDEX(Forecast_Capex_Input!N$12:N$286,$X814),NA)</f>
        <v>N/A</v>
      </c>
      <c r="R814" s="265" cm="1">
        <f t="array" ref="R814">IFERROR(INDEX(Forecast_Capex_Input!O$12:O$286,$X814),0)</f>
        <v>0</v>
      </c>
      <c r="S814" s="172" cm="1">
        <f t="array" ref="S814">IFERROR(INDEX(Forecast_Capex_Input!P$12:P$286,$X814),0)</f>
        <v>0</v>
      </c>
      <c r="T814" s="199" t="str" cm="1">
        <f t="array" aca="1" ref="T814" ca="1">IFERROR(INDEX(General!$K$84:$K$103,$AA814),NA)</f>
        <v>N/A</v>
      </c>
      <c r="U814" s="188" cm="1">
        <f t="array" aca="1" ref="U814" ca="1">IFERROR(
IF($F814=General!$E$25,INDEX(Forecast_Capex_Input!S$12:S$286,$X814),
INDEX(Forecast_Capex_Input!T$12:T$286,$X814)),0)</f>
        <v>0</v>
      </c>
      <c r="V814" s="222" t="b">
        <f>IFERROR(INDEX(Overheads!$T$19:$T$26,MATCH($I814,Overheads!$E$19:$E$26,0)),FALSE)</f>
        <v>0</v>
      </c>
      <c r="W814" s="165"/>
      <c r="X814" s="174" t="str">
        <f>IFERROR(
IF(MATCH($C814,Forecast_Capex_Input!$CI$12:$CI$286,1)+1&gt;MAX(Forecast_Capex_Input!$C$12:$C$286),NA,
MATCH($C814,Forecast_Capex_Input!$CI$12:$CI$286,1)+1),1)</f>
        <v>N/A</v>
      </c>
      <c r="Y814" s="174" t="str" cm="1">
        <f t="array" aca="1" ref="Y814" ca="1">IFERROR(
IF(X813&lt;&gt;X814,1,
IF(COUNTIF(OFFSET(Y813,0,0,-INDEX(Forecast_Capex_Input!$CG$12:$CG$286,$X814)),Y813)=INDEX(Forecast_Capex_Input!$CG$12:$CG$286,$X814),Y813+1,Y813)),NA)</f>
        <v>N/A</v>
      </c>
      <c r="Z814" s="174" t="str" cm="1">
        <f t="array" ref="Z814">IFERROR($C814-IF($X814=1,1,INDEX(Forecast_Capex_Input!$CI$12:$CI$286,$X814-1))+1,NA)</f>
        <v>N/A</v>
      </c>
      <c r="AA814" s="174" t="str" cm="1">
        <f t="array" aca="1" ref="AA814" ca="1">IFERROR(IF(Y814=1,
INDEX(Forecast_Capex_Input!$AI$10:$BB$10,SMALL(IF(INDEX(Forecast_Capex_Input!$AI$12:$BB$286,$X814,0)&gt;0,COLUMN(Forecast_Capex_Input!$AI$10:$BB$10)-COLUMN(Forecast_Capex_Input!$AI$12)+1),ROWS(OFFSET(AA813,0,0,-$Z814)))),
OFFSET(AA813,-INDEX(Forecast_Capex_Input!$CG$12:$CG$286,$X814)+1,0)),NA)</f>
        <v>N/A</v>
      </c>
      <c r="AB814" s="174" t="str">
        <f t="shared" ca="1" si="537"/>
        <v>N/A</v>
      </c>
      <c r="AC814" s="222" t="b">
        <f t="shared" si="569"/>
        <v>0</v>
      </c>
      <c r="AD814" s="220" t="b">
        <v>0</v>
      </c>
      <c r="AE814" s="222" t="b">
        <f t="shared" si="538"/>
        <v>1</v>
      </c>
      <c r="AF814" s="165"/>
      <c r="AG814" s="215">
        <v>0</v>
      </c>
      <c r="AH814" s="215">
        <v>0</v>
      </c>
      <c r="AI814" s="215">
        <v>0</v>
      </c>
      <c r="AJ814" s="215">
        <v>0</v>
      </c>
      <c r="AK814" s="215">
        <v>0</v>
      </c>
      <c r="AL814" s="155">
        <v>0</v>
      </c>
      <c r="AM814" s="165"/>
      <c r="AN814" s="215" cm="1">
        <f t="array" aca="1" ref="AN814" ca="1">IFERROR(INDEX(General!O$33:O$34,$AB814)
*AG814,0)</f>
        <v>0</v>
      </c>
      <c r="AO814" s="215" cm="1">
        <f t="array" aca="1" ref="AO814" ca="1">IFERROR(INDEX(General!P$33:P$34,$AB814)
*AH814,0)</f>
        <v>0</v>
      </c>
      <c r="AP814" s="215" cm="1">
        <f t="array" aca="1" ref="AP814" ca="1">IFERROR(INDEX(General!Q$33:Q$34,$AB814)
*AI814,0)</f>
        <v>0</v>
      </c>
      <c r="AQ814" s="215" cm="1">
        <f t="array" aca="1" ref="AQ814" ca="1">IFERROR(INDEX(General!R$33:R$34,$AB814)
*AJ814,0)</f>
        <v>0</v>
      </c>
      <c r="AR814" s="215" cm="1">
        <f t="array" aca="1" ref="AR814" ca="1">IFERROR(INDEX(General!S$33:S$34,$AB814)
*AK814,0)</f>
        <v>0</v>
      </c>
      <c r="AS814" s="155">
        <f t="shared" ca="1" si="570"/>
        <v>0</v>
      </c>
      <c r="AT814" s="165"/>
      <c r="AU814" s="215">
        <f ca="1">IF($AE814=FALSE,AN814*Overheads!$R$24*$V814,
IFERROR(Overheads!$O$49*$V814*AN814,0)
+IFERROR(Overheads!Q$59*$V814*(AN814/Overheads!Q$68),0))</f>
        <v>0</v>
      </c>
      <c r="AV814" s="215">
        <f ca="1">IF($AE814=FALSE,AO814*Overheads!$R$24*$V814,
IFERROR(Overheads!$O$49*$V814*AO814,0)
+IFERROR(Overheads!R$59*$V814*(AO814/Overheads!R$68),0))</f>
        <v>0</v>
      </c>
      <c r="AW814" s="215">
        <f ca="1">IF($AE814=FALSE,AP814*Overheads!$R$24*$V814,
IFERROR(Overheads!$O$49*$V814*AP814,0)
+IFERROR(Overheads!S$59*$V814*(AP814/Overheads!S$68),0))</f>
        <v>0</v>
      </c>
      <c r="AX814" s="215">
        <f ca="1">IF($AE814=FALSE,AQ814*Overheads!$R$24*$V814,
IFERROR(Overheads!$O$49*$V814*AQ814,0)
+IFERROR(Overheads!T$59*$V814*(AQ814/Overheads!T$68),0))</f>
        <v>0</v>
      </c>
      <c r="AY814" s="215">
        <f ca="1">IF($AE814=FALSE,AR814*Overheads!$R$24*$V814,
IFERROR(Overheads!$O$49*$V814*AR814,0)
+IFERROR(Overheads!U$59*$V814*(AR814/Overheads!U$68),0))</f>
        <v>0</v>
      </c>
      <c r="AZ814" s="155">
        <f t="shared" ca="1" si="571"/>
        <v>0</v>
      </c>
      <c r="BA814" s="165"/>
      <c r="BB814" s="215">
        <f ca="1">IF($AE814=FALSE,AN814*Overheads!$S$25,
IFERROR(Overheads!$O$50*AN814,0)
+IFERROR(Overheads!Q$60*(AN814/Overheads!Q$66),0))</f>
        <v>0</v>
      </c>
      <c r="BC814" s="215">
        <f ca="1">IF($AE814=FALSE,AO814*Overheads!$S$25,
IFERROR(Overheads!$O$50*AO814,0)
+IFERROR(Overheads!R$60*(AO814/Overheads!R$66),0))</f>
        <v>0</v>
      </c>
      <c r="BD814" s="215">
        <f ca="1">IF($AE814=FALSE,AP814*Overheads!$S$25,
IFERROR(Overheads!$O$50*AP814,0)
+IFERROR(Overheads!S$60*(AP814/Overheads!S$66),0))</f>
        <v>0</v>
      </c>
      <c r="BE814" s="215">
        <f ca="1">IF($AE814=FALSE,AQ814*Overheads!$S$25,
IFERROR(Overheads!$O$50*AQ814,0)
+IFERROR(Overheads!T$60*(AQ814/Overheads!T$66),0))</f>
        <v>0</v>
      </c>
      <c r="BF814" s="215">
        <f ca="1">IF($AE814=FALSE,AR814*Overheads!$S$25,
IFERROR(Overheads!$O$50*AR814,0)
+IFERROR(Overheads!U$60*(AR814/Overheads!U$66),0))</f>
        <v>0</v>
      </c>
      <c r="BG814" s="155">
        <f t="shared" ca="1" si="572"/>
        <v>0</v>
      </c>
      <c r="BH814" s="165"/>
      <c r="BI814" s="215">
        <f t="shared" ca="1" si="573"/>
        <v>0</v>
      </c>
      <c r="BJ814" s="215">
        <f t="shared" ca="1" si="539"/>
        <v>0</v>
      </c>
      <c r="BK814" s="215">
        <f t="shared" ca="1" si="540"/>
        <v>0</v>
      </c>
      <c r="BL814" s="215">
        <f t="shared" ca="1" si="541"/>
        <v>0</v>
      </c>
      <c r="BM814" s="215">
        <f t="shared" ca="1" si="542"/>
        <v>0</v>
      </c>
      <c r="BN814" s="155">
        <f t="shared" ca="1" si="574"/>
        <v>0</v>
      </c>
      <c r="BO814" s="165"/>
      <c r="BP814" s="187" cm="1">
        <f t="array" ref="BP814">IFERROR(IF($X814=$X813,BP813,INDEX(Forecast_Capex_Input!AC$12:AC$286,$X814)),0)</f>
        <v>0</v>
      </c>
      <c r="BQ814" s="187" cm="1">
        <f t="array" ref="BQ814">IFERROR(IF($X814=$X813,BQ813,INDEX(Forecast_Capex_Input!AD$12:AD$286,$X814)),0)</f>
        <v>0</v>
      </c>
      <c r="BR814" s="187" cm="1">
        <f t="array" ref="BR814">IFERROR(IF($X814=$X813,BR813,INDEX(Forecast_Capex_Input!AE$12:AE$286,$X814)),0)</f>
        <v>0</v>
      </c>
      <c r="BS814" s="187" cm="1">
        <f t="array" ref="BS814">IFERROR(IF($X814=$X813,BS813,INDEX(Forecast_Capex_Input!AF$12:AF$286,$X814)),0)</f>
        <v>0</v>
      </c>
      <c r="BT814" s="187" cm="1">
        <f t="array" ref="BT814">IFERROR(IF($X814=$X813,BT813,INDEX(Forecast_Capex_Input!AG$12:AG$286,$X814)),0)</f>
        <v>0</v>
      </c>
      <c r="BU814" s="165"/>
      <c r="BV814" s="215">
        <f t="shared" si="543"/>
        <v>0</v>
      </c>
      <c r="BW814" s="215">
        <f t="shared" si="544"/>
        <v>0</v>
      </c>
      <c r="BX814" s="215">
        <f t="shared" si="545"/>
        <v>0</v>
      </c>
      <c r="BY814" s="215">
        <f t="shared" si="546"/>
        <v>0</v>
      </c>
      <c r="BZ814" s="215">
        <f t="shared" si="547"/>
        <v>0</v>
      </c>
      <c r="CA814" s="155">
        <f t="shared" si="575"/>
        <v>0</v>
      </c>
      <c r="CB814" s="165"/>
      <c r="CC814" s="215">
        <f t="shared" si="548"/>
        <v>0</v>
      </c>
      <c r="CD814" s="215">
        <f t="shared" si="549"/>
        <v>0</v>
      </c>
      <c r="CE814" s="215">
        <f t="shared" si="550"/>
        <v>0</v>
      </c>
      <c r="CF814" s="215">
        <f t="shared" si="551"/>
        <v>0</v>
      </c>
      <c r="CG814" s="215">
        <f t="shared" si="552"/>
        <v>0</v>
      </c>
      <c r="CH814" s="155">
        <f t="shared" si="576"/>
        <v>0</v>
      </c>
      <c r="CI814" s="165"/>
      <c r="CJ814" s="215">
        <f t="shared" si="553"/>
        <v>0</v>
      </c>
      <c r="CK814" s="215">
        <f t="shared" si="554"/>
        <v>0</v>
      </c>
      <c r="CL814" s="215">
        <f t="shared" si="555"/>
        <v>0</v>
      </c>
      <c r="CM814" s="215">
        <f t="shared" si="556"/>
        <v>0</v>
      </c>
      <c r="CN814" s="215">
        <f t="shared" si="557"/>
        <v>0</v>
      </c>
      <c r="CO814" s="155">
        <f t="shared" si="577"/>
        <v>0</v>
      </c>
      <c r="CP814" s="165"/>
      <c r="CQ814" s="223">
        <f t="shared" si="558"/>
        <v>0</v>
      </c>
      <c r="CR814" s="223">
        <f t="shared" si="559"/>
        <v>0</v>
      </c>
      <c r="CS814" s="223">
        <f t="shared" si="560"/>
        <v>0</v>
      </c>
      <c r="CT814" s="223">
        <f t="shared" si="561"/>
        <v>0</v>
      </c>
      <c r="CU814" s="223">
        <f t="shared" si="562"/>
        <v>0</v>
      </c>
      <c r="CV814" s="155">
        <f t="shared" si="578"/>
        <v>0</v>
      </c>
      <c r="CW814" s="165"/>
      <c r="CX814" s="215">
        <f t="shared" si="579"/>
        <v>0</v>
      </c>
      <c r="CY814" s="215">
        <f t="shared" si="563"/>
        <v>0</v>
      </c>
      <c r="CZ814" s="215">
        <f t="shared" si="564"/>
        <v>0</v>
      </c>
      <c r="DA814" s="215">
        <f t="shared" si="565"/>
        <v>0</v>
      </c>
      <c r="DB814" s="215">
        <f t="shared" si="566"/>
        <v>0</v>
      </c>
      <c r="DC814" s="155">
        <f t="shared" si="580"/>
        <v>0</v>
      </c>
      <c r="DD814" s="165"/>
      <c r="DE814" s="188" t="b" cm="1">
        <f t="array" aca="1" ref="DE814" ca="1">OR($G814=Forecast_Capex_Input!$BF$8:$BF$10)</f>
        <v>0</v>
      </c>
      <c r="DF814" s="188" cm="1">
        <f t="array" aca="1" ref="DF814" ca="1">IFERROR(INDEX(Forecast_Capex_Input!BG$12:BG$286,$X814)
*(INDEX(Forecast_Capex_Input!$H$12:$H$286,$X814)=Repex),0)
*$DE814</f>
        <v>0</v>
      </c>
      <c r="DG814" s="188" cm="1">
        <f t="array" aca="1" ref="DG814" ca="1">IFERROR(INDEX(Forecast_Capex_Input!BH$12:BH$286,$X814)
*(INDEX(Forecast_Capex_Input!$H$12:$H$286,$X814)=Repex),0)
*$DE814</f>
        <v>0</v>
      </c>
      <c r="DH814" s="188" cm="1">
        <f t="array" aca="1" ref="DH814" ca="1">IFERROR(INDEX(Forecast_Capex_Input!BI$12:BI$286,$X814)
*(INDEX(Forecast_Capex_Input!$H$12:$H$286,$X814)=Repex),0)
*$DE814</f>
        <v>0</v>
      </c>
      <c r="DI814" s="188" cm="1">
        <f t="array" aca="1" ref="DI814" ca="1">IFERROR(INDEX(Forecast_Capex_Input!BJ$12:BJ$286,$X814)
*(INDEX(Forecast_Capex_Input!$H$12:$H$286,$X814)=Repex),0)
*$DE814</f>
        <v>0</v>
      </c>
      <c r="DJ814" s="188" cm="1">
        <f t="array" aca="1" ref="DJ814" ca="1">IFERROR(INDEX(Forecast_Capex_Input!BK$12:BK$286,$X814)
*(INDEX(Forecast_Capex_Input!$H$12:$H$286,$X814)=Repex),0)
*$DE814</f>
        <v>0</v>
      </c>
      <c r="DK814" s="188" cm="1">
        <f t="array" aca="1" ref="DK814" ca="1">IFERROR(INDEX(Forecast_Capex_Input!BL$12:BL$286,$X814)
*(INDEX(Forecast_Capex_Input!$H$12:$H$286,$X814)=Repex),0)
*$DE814</f>
        <v>0</v>
      </c>
      <c r="DL814" s="165"/>
      <c r="DM814" s="188" t="b" cm="1">
        <f t="array" aca="1" ref="DM814" ca="1">OR($G814=Forecast_Capex_Input!$BN$8:$BN$9)</f>
        <v>0</v>
      </c>
      <c r="DN814" s="188" cm="1">
        <f t="array" aca="1" ref="DN814" ca="1">IFERROR(INDEX(Forecast_Capex_Input!BO$12:BO$286,$X814)
*(INDEX(Forecast_Capex_Input!$H$12:$H$286,$X814)=Repex),0)
*$DM814</f>
        <v>0</v>
      </c>
      <c r="DO814" s="188" cm="1">
        <f t="array" aca="1" ref="DO814" ca="1">IFERROR(INDEX(Forecast_Capex_Input!BP$12:BP$286,$X814)
*(INDEX(Forecast_Capex_Input!$H$12:$H$286,$X814)=Repex),0)
*$DM814</f>
        <v>0</v>
      </c>
      <c r="DP814" s="188" cm="1">
        <f t="array" aca="1" ref="DP814" ca="1">IFERROR(INDEX(Forecast_Capex_Input!BQ$12:BQ$286,$X814)
*(INDEX(Forecast_Capex_Input!$H$12:$H$286,$X814)=Repex),0)
*$DM814</f>
        <v>0</v>
      </c>
      <c r="DQ814" s="188" cm="1">
        <f t="array" aca="1" ref="DQ814" ca="1">IFERROR(INDEX(Forecast_Capex_Input!BR$12:BR$286,$X814)
*(INDEX(Forecast_Capex_Input!$H$12:$H$286,$X814)=Repex),0)
*$DM814</f>
        <v>0</v>
      </c>
      <c r="DR814" s="188" cm="1">
        <f t="array" aca="1" ref="DR814" ca="1">IFERROR(INDEX(Forecast_Capex_Input!BS$12:BS$286,$X814)
*(INDEX(Forecast_Capex_Input!$H$12:$H$286,$X814)=Repex),0)
*$DM814</f>
        <v>0</v>
      </c>
      <c r="DS814" s="165"/>
      <c r="DT814" s="188" t="b" cm="1">
        <f t="array" aca="1" ref="DT814" ca="1">OR($G814=Forecast_Capex_Input!$BU$8:$BU$10)</f>
        <v>0</v>
      </c>
      <c r="DU814" s="188" cm="1">
        <f t="array" aca="1" ref="DU814" ca="1">IFERROR(INDEX(Forecast_Capex_Input!BV$12:BV$286,$X814)
*(INDEX(Forecast_Capex_Input!$H$12:$H$286,$X814)=Repex),0)
*$DT814</f>
        <v>0</v>
      </c>
      <c r="DV814" s="188" cm="1">
        <f t="array" aca="1" ref="DV814" ca="1">IFERROR(INDEX(Forecast_Capex_Input!BW$12:BW$286,$X814)
*(INDEX(Forecast_Capex_Input!$H$12:$H$286,$X814)=Repex),0)
*$DT814</f>
        <v>0</v>
      </c>
      <c r="DW814" s="188" cm="1">
        <f t="array" aca="1" ref="DW814" ca="1">IFERROR(INDEX(Forecast_Capex_Input!BX$12:BX$286,$X814)
*(INDEX(Forecast_Capex_Input!$H$12:$H$286,$X814)=Repex),0)
*$DT814</f>
        <v>0</v>
      </c>
      <c r="DX814" s="188" cm="1">
        <f t="array" aca="1" ref="DX814" ca="1">IFERROR(INDEX(Forecast_Capex_Input!BY$12:BY$286,$X814)
*(INDEX(Forecast_Capex_Input!$H$12:$H$286,$X814)=Repex),0)
*$DT814</f>
        <v>0</v>
      </c>
      <c r="DY814" s="188" cm="1">
        <f t="array" aca="1" ref="DY814" ca="1">IFERROR(INDEX(Forecast_Capex_Input!BZ$12:BZ$286,$X814)
*(INDEX(Forecast_Capex_Input!$H$12:$H$286,$X814)=Repex),0)
*$DT814</f>
        <v>0</v>
      </c>
      <c r="DZ814" s="188" cm="1">
        <f t="array" aca="1" ref="DZ814" ca="1">IFERROR(INDEX(Forecast_Capex_Input!CA$12:CA$286,$X814)
*(INDEX(Forecast_Capex_Input!$H$12:$H$286,$X814)=Repex),0)
*$DT814</f>
        <v>0</v>
      </c>
      <c r="EA814" s="188" cm="1">
        <f t="array" aca="1" ref="EA814" ca="1">IFERROR(INDEX(Forecast_Capex_Input!CB$12:CB$286,$X814)
*(INDEX(Forecast_Capex_Input!$H$12:$H$286,$X814)=Repex),0)
*$DT814</f>
        <v>0</v>
      </c>
      <c r="EB814" s="188" cm="1">
        <f t="array" aca="1" ref="EB814" ca="1">IFERROR(INDEX(Forecast_Capex_Input!CC$12:CC$286,$X814)
*(INDEX(Forecast_Capex_Input!$H$12:$H$286,$X814)=Repex),0)
*$DT814</f>
        <v>0</v>
      </c>
      <c r="EC814" s="165"/>
      <c r="ED814" s="226" t="str">
        <f t="shared" si="567"/>
        <v>N/A</v>
      </c>
      <c r="EE814" s="174" t="s">
        <v>15</v>
      </c>
    </row>
    <row r="815" spans="3:135" x14ac:dyDescent="0.2">
      <c r="C815" s="174">
        <f t="shared" si="568"/>
        <v>805</v>
      </c>
      <c r="D815" s="167" t="str" cm="1">
        <f t="array" ref="D815">IFERROR(INDEX(Forecast_Capex_Input!$D$12:$D$286,$X815),NA)</f>
        <v>N/A</v>
      </c>
      <c r="E815" s="172" t="str" cm="1">
        <f t="array" ref="E815">IF($X815=NA,NA,INDEX(Forecast_Capex_Input!$E$12:$E$286,$X815))</f>
        <v>N/A</v>
      </c>
      <c r="F815" s="167" t="str" cm="1">
        <f t="array" aca="1" ref="F815" ca="1">IFERROR(INDEX(General!$E$25:$E$26,$Y815),NA)</f>
        <v>N/A</v>
      </c>
      <c r="G815" s="167" t="str" cm="1">
        <f t="array" aca="1" ref="G815" ca="1">IFERROR(INDEX(Forecast_Capex_Input!$AI$11:$BB$11,$AA815),NA)</f>
        <v>N/A</v>
      </c>
      <c r="H815" s="189" t="str" cm="1">
        <f t="array" aca="1" ref="H815" ca="1">IFERROR(INDEX(Forecast_Capex_Input!$AI$12:$BB$286,$X815,$AA815),NA)</f>
        <v>N/A</v>
      </c>
      <c r="I815" s="199" t="str" cm="1">
        <f t="array" ref="I815">IFERROR(INDEX(Forecast_Capex_Input!$F$12:$F$286,$X815),NA)</f>
        <v>N/A</v>
      </c>
      <c r="J815" s="199" t="str" cm="1">
        <f t="array" ref="J815">IFERROR(INDEX(Forecast_Capex_Input!G$12:G$286,$X815),NA)</f>
        <v>N/A</v>
      </c>
      <c r="K815" s="199" t="str" cm="1">
        <f t="array" ref="K815">IFERROR(INDEX(Forecast_Capex_Input!H$12:H$286,$X815),NA)</f>
        <v>N/A</v>
      </c>
      <c r="L815" s="199" t="str" cm="1">
        <f t="array" ref="L815">IFERROR(INDEX(Forecast_Capex_Input!I$12:I$286,$X815),NA)</f>
        <v>N/A</v>
      </c>
      <c r="M815" s="199" t="str" cm="1">
        <f t="array" ref="M815">IFERROR(INDEX(Forecast_Capex_Input!J$12:J$286,$X815),NA)</f>
        <v>N/A</v>
      </c>
      <c r="N815" s="199" t="str" cm="1">
        <f t="array" ref="N815">IFERROR(INDEX(Forecast_Capex_Input!K$12:K$286,$X815),NA)</f>
        <v>N/A</v>
      </c>
      <c r="O815" s="199" t="str" cm="1">
        <f t="array" ref="O815">IFERROR(INDEX(Forecast_Capex_Input!L$12:L$286,$X815),NA)</f>
        <v>N/A</v>
      </c>
      <c r="P815" s="199" t="str" cm="1">
        <f t="array" ref="P815">IFERROR(INDEX(Forecast_Capex_Input!M$12:M$286,$X815),NA)</f>
        <v>N/A</v>
      </c>
      <c r="Q815" s="172" t="str" cm="1">
        <f t="array" ref="Q815">IFERROR(INDEX(Forecast_Capex_Input!N$12:N$286,$X815),NA)</f>
        <v>N/A</v>
      </c>
      <c r="R815" s="265" cm="1">
        <f t="array" ref="R815">IFERROR(INDEX(Forecast_Capex_Input!O$12:O$286,$X815),0)</f>
        <v>0</v>
      </c>
      <c r="S815" s="172" cm="1">
        <f t="array" ref="S815">IFERROR(INDEX(Forecast_Capex_Input!P$12:P$286,$X815),0)</f>
        <v>0</v>
      </c>
      <c r="T815" s="199" t="str" cm="1">
        <f t="array" aca="1" ref="T815" ca="1">IFERROR(INDEX(General!$K$84:$K$103,$AA815),NA)</f>
        <v>N/A</v>
      </c>
      <c r="U815" s="188" cm="1">
        <f t="array" aca="1" ref="U815" ca="1">IFERROR(
IF($F815=General!$E$25,INDEX(Forecast_Capex_Input!S$12:S$286,$X815),
INDEX(Forecast_Capex_Input!T$12:T$286,$X815)),0)</f>
        <v>0</v>
      </c>
      <c r="V815" s="222" t="b">
        <f>IFERROR(INDEX(Overheads!$T$19:$T$26,MATCH($I815,Overheads!$E$19:$E$26,0)),FALSE)</f>
        <v>0</v>
      </c>
      <c r="W815" s="165"/>
      <c r="X815" s="174" t="str">
        <f>IFERROR(
IF(MATCH($C815,Forecast_Capex_Input!$CI$12:$CI$286,1)+1&gt;MAX(Forecast_Capex_Input!$C$12:$C$286),NA,
MATCH($C815,Forecast_Capex_Input!$CI$12:$CI$286,1)+1),1)</f>
        <v>N/A</v>
      </c>
      <c r="Y815" s="174" t="str" cm="1">
        <f t="array" aca="1" ref="Y815" ca="1">IFERROR(
IF(X814&lt;&gt;X815,1,
IF(COUNTIF(OFFSET(Y814,0,0,-INDEX(Forecast_Capex_Input!$CG$12:$CG$286,$X815)),Y814)=INDEX(Forecast_Capex_Input!$CG$12:$CG$286,$X815),Y814+1,Y814)),NA)</f>
        <v>N/A</v>
      </c>
      <c r="Z815" s="174" t="str" cm="1">
        <f t="array" ref="Z815">IFERROR($C815-IF($X815=1,1,INDEX(Forecast_Capex_Input!$CI$12:$CI$286,$X815-1))+1,NA)</f>
        <v>N/A</v>
      </c>
      <c r="AA815" s="174" t="str" cm="1">
        <f t="array" aca="1" ref="AA815" ca="1">IFERROR(IF(Y815=1,
INDEX(Forecast_Capex_Input!$AI$10:$BB$10,SMALL(IF(INDEX(Forecast_Capex_Input!$AI$12:$BB$286,$X815,0)&gt;0,COLUMN(Forecast_Capex_Input!$AI$10:$BB$10)-COLUMN(Forecast_Capex_Input!$AI$12)+1),ROWS(OFFSET(AA814,0,0,-$Z815)))),
OFFSET(AA814,-INDEX(Forecast_Capex_Input!$CG$12:$CG$286,$X815)+1,0)),NA)</f>
        <v>N/A</v>
      </c>
      <c r="AB815" s="174" t="str">
        <f t="shared" ca="1" si="537"/>
        <v>N/A</v>
      </c>
      <c r="AC815" s="222" t="b">
        <f t="shared" si="569"/>
        <v>0</v>
      </c>
      <c r="AD815" s="220" t="b">
        <v>0</v>
      </c>
      <c r="AE815" s="222" t="b">
        <f t="shared" si="538"/>
        <v>1</v>
      </c>
      <c r="AF815" s="165"/>
      <c r="AG815" s="215">
        <v>0</v>
      </c>
      <c r="AH815" s="215">
        <v>0</v>
      </c>
      <c r="AI815" s="215">
        <v>0</v>
      </c>
      <c r="AJ815" s="215">
        <v>0</v>
      </c>
      <c r="AK815" s="215">
        <v>0</v>
      </c>
      <c r="AL815" s="155">
        <v>0</v>
      </c>
      <c r="AM815" s="165"/>
      <c r="AN815" s="215" cm="1">
        <f t="array" aca="1" ref="AN815" ca="1">IFERROR(INDEX(General!O$33:O$34,$AB815)
*AG815,0)</f>
        <v>0</v>
      </c>
      <c r="AO815" s="215" cm="1">
        <f t="array" aca="1" ref="AO815" ca="1">IFERROR(INDEX(General!P$33:P$34,$AB815)
*AH815,0)</f>
        <v>0</v>
      </c>
      <c r="AP815" s="215" cm="1">
        <f t="array" aca="1" ref="AP815" ca="1">IFERROR(INDEX(General!Q$33:Q$34,$AB815)
*AI815,0)</f>
        <v>0</v>
      </c>
      <c r="AQ815" s="215" cm="1">
        <f t="array" aca="1" ref="AQ815" ca="1">IFERROR(INDEX(General!R$33:R$34,$AB815)
*AJ815,0)</f>
        <v>0</v>
      </c>
      <c r="AR815" s="215" cm="1">
        <f t="array" aca="1" ref="AR815" ca="1">IFERROR(INDEX(General!S$33:S$34,$AB815)
*AK815,0)</f>
        <v>0</v>
      </c>
      <c r="AS815" s="155">
        <f t="shared" ca="1" si="570"/>
        <v>0</v>
      </c>
      <c r="AT815" s="165"/>
      <c r="AU815" s="215">
        <f ca="1">IF($AE815=FALSE,AN815*Overheads!$R$24*$V815,
IFERROR(Overheads!$O$49*$V815*AN815,0)
+IFERROR(Overheads!Q$59*$V815*(AN815/Overheads!Q$68),0))</f>
        <v>0</v>
      </c>
      <c r="AV815" s="215">
        <f ca="1">IF($AE815=FALSE,AO815*Overheads!$R$24*$V815,
IFERROR(Overheads!$O$49*$V815*AO815,0)
+IFERROR(Overheads!R$59*$V815*(AO815/Overheads!R$68),0))</f>
        <v>0</v>
      </c>
      <c r="AW815" s="215">
        <f ca="1">IF($AE815=FALSE,AP815*Overheads!$R$24*$V815,
IFERROR(Overheads!$O$49*$V815*AP815,0)
+IFERROR(Overheads!S$59*$V815*(AP815/Overheads!S$68),0))</f>
        <v>0</v>
      </c>
      <c r="AX815" s="215">
        <f ca="1">IF($AE815=FALSE,AQ815*Overheads!$R$24*$V815,
IFERROR(Overheads!$O$49*$V815*AQ815,0)
+IFERROR(Overheads!T$59*$V815*(AQ815/Overheads!T$68),0))</f>
        <v>0</v>
      </c>
      <c r="AY815" s="215">
        <f ca="1">IF($AE815=FALSE,AR815*Overheads!$R$24*$V815,
IFERROR(Overheads!$O$49*$V815*AR815,0)
+IFERROR(Overheads!U$59*$V815*(AR815/Overheads!U$68),0))</f>
        <v>0</v>
      </c>
      <c r="AZ815" s="155">
        <f t="shared" ca="1" si="571"/>
        <v>0</v>
      </c>
      <c r="BA815" s="165"/>
      <c r="BB815" s="215">
        <f ca="1">IF($AE815=FALSE,AN815*Overheads!$S$25,
IFERROR(Overheads!$O$50*AN815,0)
+IFERROR(Overheads!Q$60*(AN815/Overheads!Q$66),0))</f>
        <v>0</v>
      </c>
      <c r="BC815" s="215">
        <f ca="1">IF($AE815=FALSE,AO815*Overheads!$S$25,
IFERROR(Overheads!$O$50*AO815,0)
+IFERROR(Overheads!R$60*(AO815/Overheads!R$66),0))</f>
        <v>0</v>
      </c>
      <c r="BD815" s="215">
        <f ca="1">IF($AE815=FALSE,AP815*Overheads!$S$25,
IFERROR(Overheads!$O$50*AP815,0)
+IFERROR(Overheads!S$60*(AP815/Overheads!S$66),0))</f>
        <v>0</v>
      </c>
      <c r="BE815" s="215">
        <f ca="1">IF($AE815=FALSE,AQ815*Overheads!$S$25,
IFERROR(Overheads!$O$50*AQ815,0)
+IFERROR(Overheads!T$60*(AQ815/Overheads!T$66),0))</f>
        <v>0</v>
      </c>
      <c r="BF815" s="215">
        <f ca="1">IF($AE815=FALSE,AR815*Overheads!$S$25,
IFERROR(Overheads!$O$50*AR815,0)
+IFERROR(Overheads!U$60*(AR815/Overheads!U$66),0))</f>
        <v>0</v>
      </c>
      <c r="BG815" s="155">
        <f t="shared" ca="1" si="572"/>
        <v>0</v>
      </c>
      <c r="BH815" s="165"/>
      <c r="BI815" s="215">
        <f t="shared" ca="1" si="573"/>
        <v>0</v>
      </c>
      <c r="BJ815" s="215">
        <f t="shared" ca="1" si="539"/>
        <v>0</v>
      </c>
      <c r="BK815" s="215">
        <f t="shared" ca="1" si="540"/>
        <v>0</v>
      </c>
      <c r="BL815" s="215">
        <f t="shared" ca="1" si="541"/>
        <v>0</v>
      </c>
      <c r="BM815" s="215">
        <f t="shared" ca="1" si="542"/>
        <v>0</v>
      </c>
      <c r="BN815" s="155">
        <f t="shared" ca="1" si="574"/>
        <v>0</v>
      </c>
      <c r="BO815" s="165"/>
      <c r="BP815" s="187" cm="1">
        <f t="array" ref="BP815">IFERROR(IF($X815=$X814,BP814,INDEX(Forecast_Capex_Input!AC$12:AC$286,$X815)),0)</f>
        <v>0</v>
      </c>
      <c r="BQ815" s="187" cm="1">
        <f t="array" ref="BQ815">IFERROR(IF($X815=$X814,BQ814,INDEX(Forecast_Capex_Input!AD$12:AD$286,$X815)),0)</f>
        <v>0</v>
      </c>
      <c r="BR815" s="187" cm="1">
        <f t="array" ref="BR815">IFERROR(IF($X815=$X814,BR814,INDEX(Forecast_Capex_Input!AE$12:AE$286,$X815)),0)</f>
        <v>0</v>
      </c>
      <c r="BS815" s="187" cm="1">
        <f t="array" ref="BS815">IFERROR(IF($X815=$X814,BS814,INDEX(Forecast_Capex_Input!AF$12:AF$286,$X815)),0)</f>
        <v>0</v>
      </c>
      <c r="BT815" s="187" cm="1">
        <f t="array" ref="BT815">IFERROR(IF($X815=$X814,BT814,INDEX(Forecast_Capex_Input!AG$12:AG$286,$X815)),0)</f>
        <v>0</v>
      </c>
      <c r="BU815" s="165"/>
      <c r="BV815" s="215">
        <f t="shared" si="543"/>
        <v>0</v>
      </c>
      <c r="BW815" s="215">
        <f t="shared" si="544"/>
        <v>0</v>
      </c>
      <c r="BX815" s="215">
        <f t="shared" si="545"/>
        <v>0</v>
      </c>
      <c r="BY815" s="215">
        <f t="shared" si="546"/>
        <v>0</v>
      </c>
      <c r="BZ815" s="215">
        <f t="shared" si="547"/>
        <v>0</v>
      </c>
      <c r="CA815" s="155">
        <f t="shared" si="575"/>
        <v>0</v>
      </c>
      <c r="CB815" s="165"/>
      <c r="CC815" s="215">
        <f t="shared" si="548"/>
        <v>0</v>
      </c>
      <c r="CD815" s="215">
        <f t="shared" si="549"/>
        <v>0</v>
      </c>
      <c r="CE815" s="215">
        <f t="shared" si="550"/>
        <v>0</v>
      </c>
      <c r="CF815" s="215">
        <f t="shared" si="551"/>
        <v>0</v>
      </c>
      <c r="CG815" s="215">
        <f t="shared" si="552"/>
        <v>0</v>
      </c>
      <c r="CH815" s="155">
        <f t="shared" si="576"/>
        <v>0</v>
      </c>
      <c r="CI815" s="165"/>
      <c r="CJ815" s="215">
        <f t="shared" si="553"/>
        <v>0</v>
      </c>
      <c r="CK815" s="215">
        <f t="shared" si="554"/>
        <v>0</v>
      </c>
      <c r="CL815" s="215">
        <f t="shared" si="555"/>
        <v>0</v>
      </c>
      <c r="CM815" s="215">
        <f t="shared" si="556"/>
        <v>0</v>
      </c>
      <c r="CN815" s="215">
        <f t="shared" si="557"/>
        <v>0</v>
      </c>
      <c r="CO815" s="155">
        <f t="shared" si="577"/>
        <v>0</v>
      </c>
      <c r="CP815" s="165"/>
      <c r="CQ815" s="223">
        <f t="shared" si="558"/>
        <v>0</v>
      </c>
      <c r="CR815" s="223">
        <f t="shared" si="559"/>
        <v>0</v>
      </c>
      <c r="CS815" s="223">
        <f t="shared" si="560"/>
        <v>0</v>
      </c>
      <c r="CT815" s="223">
        <f t="shared" si="561"/>
        <v>0</v>
      </c>
      <c r="CU815" s="223">
        <f t="shared" si="562"/>
        <v>0</v>
      </c>
      <c r="CV815" s="155">
        <f t="shared" si="578"/>
        <v>0</v>
      </c>
      <c r="CW815" s="165"/>
      <c r="CX815" s="215">
        <f t="shared" si="579"/>
        <v>0</v>
      </c>
      <c r="CY815" s="215">
        <f t="shared" si="563"/>
        <v>0</v>
      </c>
      <c r="CZ815" s="215">
        <f t="shared" si="564"/>
        <v>0</v>
      </c>
      <c r="DA815" s="215">
        <f t="shared" si="565"/>
        <v>0</v>
      </c>
      <c r="DB815" s="215">
        <f t="shared" si="566"/>
        <v>0</v>
      </c>
      <c r="DC815" s="155">
        <f t="shared" si="580"/>
        <v>0</v>
      </c>
      <c r="DD815" s="165"/>
      <c r="DE815" s="188" t="b" cm="1">
        <f t="array" aca="1" ref="DE815" ca="1">OR($G815=Forecast_Capex_Input!$BF$8:$BF$10)</f>
        <v>0</v>
      </c>
      <c r="DF815" s="188" cm="1">
        <f t="array" aca="1" ref="DF815" ca="1">IFERROR(INDEX(Forecast_Capex_Input!BG$12:BG$286,$X815)
*(INDEX(Forecast_Capex_Input!$H$12:$H$286,$X815)=Repex),0)
*$DE815</f>
        <v>0</v>
      </c>
      <c r="DG815" s="188" cm="1">
        <f t="array" aca="1" ref="DG815" ca="1">IFERROR(INDEX(Forecast_Capex_Input!BH$12:BH$286,$X815)
*(INDEX(Forecast_Capex_Input!$H$12:$H$286,$X815)=Repex),0)
*$DE815</f>
        <v>0</v>
      </c>
      <c r="DH815" s="188" cm="1">
        <f t="array" aca="1" ref="DH815" ca="1">IFERROR(INDEX(Forecast_Capex_Input!BI$12:BI$286,$X815)
*(INDEX(Forecast_Capex_Input!$H$12:$H$286,$X815)=Repex),0)
*$DE815</f>
        <v>0</v>
      </c>
      <c r="DI815" s="188" cm="1">
        <f t="array" aca="1" ref="DI815" ca="1">IFERROR(INDEX(Forecast_Capex_Input!BJ$12:BJ$286,$X815)
*(INDEX(Forecast_Capex_Input!$H$12:$H$286,$X815)=Repex),0)
*$DE815</f>
        <v>0</v>
      </c>
      <c r="DJ815" s="188" cm="1">
        <f t="array" aca="1" ref="DJ815" ca="1">IFERROR(INDEX(Forecast_Capex_Input!BK$12:BK$286,$X815)
*(INDEX(Forecast_Capex_Input!$H$12:$H$286,$X815)=Repex),0)
*$DE815</f>
        <v>0</v>
      </c>
      <c r="DK815" s="188" cm="1">
        <f t="array" aca="1" ref="DK815" ca="1">IFERROR(INDEX(Forecast_Capex_Input!BL$12:BL$286,$X815)
*(INDEX(Forecast_Capex_Input!$H$12:$H$286,$X815)=Repex),0)
*$DE815</f>
        <v>0</v>
      </c>
      <c r="DL815" s="165"/>
      <c r="DM815" s="188" t="b" cm="1">
        <f t="array" aca="1" ref="DM815" ca="1">OR($G815=Forecast_Capex_Input!$BN$8:$BN$9)</f>
        <v>0</v>
      </c>
      <c r="DN815" s="188" cm="1">
        <f t="array" aca="1" ref="DN815" ca="1">IFERROR(INDEX(Forecast_Capex_Input!BO$12:BO$286,$X815)
*(INDEX(Forecast_Capex_Input!$H$12:$H$286,$X815)=Repex),0)
*$DM815</f>
        <v>0</v>
      </c>
      <c r="DO815" s="188" cm="1">
        <f t="array" aca="1" ref="DO815" ca="1">IFERROR(INDEX(Forecast_Capex_Input!BP$12:BP$286,$X815)
*(INDEX(Forecast_Capex_Input!$H$12:$H$286,$X815)=Repex),0)
*$DM815</f>
        <v>0</v>
      </c>
      <c r="DP815" s="188" cm="1">
        <f t="array" aca="1" ref="DP815" ca="1">IFERROR(INDEX(Forecast_Capex_Input!BQ$12:BQ$286,$X815)
*(INDEX(Forecast_Capex_Input!$H$12:$H$286,$X815)=Repex),0)
*$DM815</f>
        <v>0</v>
      </c>
      <c r="DQ815" s="188" cm="1">
        <f t="array" aca="1" ref="DQ815" ca="1">IFERROR(INDEX(Forecast_Capex_Input!BR$12:BR$286,$X815)
*(INDEX(Forecast_Capex_Input!$H$12:$H$286,$X815)=Repex),0)
*$DM815</f>
        <v>0</v>
      </c>
      <c r="DR815" s="188" cm="1">
        <f t="array" aca="1" ref="DR815" ca="1">IFERROR(INDEX(Forecast_Capex_Input!BS$12:BS$286,$X815)
*(INDEX(Forecast_Capex_Input!$H$12:$H$286,$X815)=Repex),0)
*$DM815</f>
        <v>0</v>
      </c>
      <c r="DS815" s="165"/>
      <c r="DT815" s="188" t="b" cm="1">
        <f t="array" aca="1" ref="DT815" ca="1">OR($G815=Forecast_Capex_Input!$BU$8:$BU$10)</f>
        <v>0</v>
      </c>
      <c r="DU815" s="188" cm="1">
        <f t="array" aca="1" ref="DU815" ca="1">IFERROR(INDEX(Forecast_Capex_Input!BV$12:BV$286,$X815)
*(INDEX(Forecast_Capex_Input!$H$12:$H$286,$X815)=Repex),0)
*$DT815</f>
        <v>0</v>
      </c>
      <c r="DV815" s="188" cm="1">
        <f t="array" aca="1" ref="DV815" ca="1">IFERROR(INDEX(Forecast_Capex_Input!BW$12:BW$286,$X815)
*(INDEX(Forecast_Capex_Input!$H$12:$H$286,$X815)=Repex),0)
*$DT815</f>
        <v>0</v>
      </c>
      <c r="DW815" s="188" cm="1">
        <f t="array" aca="1" ref="DW815" ca="1">IFERROR(INDEX(Forecast_Capex_Input!BX$12:BX$286,$X815)
*(INDEX(Forecast_Capex_Input!$H$12:$H$286,$X815)=Repex),0)
*$DT815</f>
        <v>0</v>
      </c>
      <c r="DX815" s="188" cm="1">
        <f t="array" aca="1" ref="DX815" ca="1">IFERROR(INDEX(Forecast_Capex_Input!BY$12:BY$286,$X815)
*(INDEX(Forecast_Capex_Input!$H$12:$H$286,$X815)=Repex),0)
*$DT815</f>
        <v>0</v>
      </c>
      <c r="DY815" s="188" cm="1">
        <f t="array" aca="1" ref="DY815" ca="1">IFERROR(INDEX(Forecast_Capex_Input!BZ$12:BZ$286,$X815)
*(INDEX(Forecast_Capex_Input!$H$12:$H$286,$X815)=Repex),0)
*$DT815</f>
        <v>0</v>
      </c>
      <c r="DZ815" s="188" cm="1">
        <f t="array" aca="1" ref="DZ815" ca="1">IFERROR(INDEX(Forecast_Capex_Input!CA$12:CA$286,$X815)
*(INDEX(Forecast_Capex_Input!$H$12:$H$286,$X815)=Repex),0)
*$DT815</f>
        <v>0</v>
      </c>
      <c r="EA815" s="188" cm="1">
        <f t="array" aca="1" ref="EA815" ca="1">IFERROR(INDEX(Forecast_Capex_Input!CB$12:CB$286,$X815)
*(INDEX(Forecast_Capex_Input!$H$12:$H$286,$X815)=Repex),0)
*$DT815</f>
        <v>0</v>
      </c>
      <c r="EB815" s="188" cm="1">
        <f t="array" aca="1" ref="EB815" ca="1">IFERROR(INDEX(Forecast_Capex_Input!CC$12:CC$286,$X815)
*(INDEX(Forecast_Capex_Input!$H$12:$H$286,$X815)=Repex),0)
*$DT815</f>
        <v>0</v>
      </c>
      <c r="EC815" s="165"/>
      <c r="ED815" s="226" t="str">
        <f t="shared" si="567"/>
        <v>N/A</v>
      </c>
      <c r="EE815" s="174" t="s">
        <v>15</v>
      </c>
    </row>
    <row r="816" spans="3:135" x14ac:dyDescent="0.2">
      <c r="C816" s="174">
        <f t="shared" si="568"/>
        <v>806</v>
      </c>
      <c r="D816" s="167" t="str" cm="1">
        <f t="array" ref="D816">IFERROR(INDEX(Forecast_Capex_Input!$D$12:$D$286,$X816),NA)</f>
        <v>N/A</v>
      </c>
      <c r="E816" s="172" t="str" cm="1">
        <f t="array" ref="E816">IF($X816=NA,NA,INDEX(Forecast_Capex_Input!$E$12:$E$286,$X816))</f>
        <v>N/A</v>
      </c>
      <c r="F816" s="167" t="str" cm="1">
        <f t="array" aca="1" ref="F816" ca="1">IFERROR(INDEX(General!$E$25:$E$26,$Y816),NA)</f>
        <v>N/A</v>
      </c>
      <c r="G816" s="167" t="str" cm="1">
        <f t="array" aca="1" ref="G816" ca="1">IFERROR(INDEX(Forecast_Capex_Input!$AI$11:$BB$11,$AA816),NA)</f>
        <v>N/A</v>
      </c>
      <c r="H816" s="189" t="str" cm="1">
        <f t="array" aca="1" ref="H816" ca="1">IFERROR(INDEX(Forecast_Capex_Input!$AI$12:$BB$286,$X816,$AA816),NA)</f>
        <v>N/A</v>
      </c>
      <c r="I816" s="199" t="str" cm="1">
        <f t="array" ref="I816">IFERROR(INDEX(Forecast_Capex_Input!$F$12:$F$286,$X816),NA)</f>
        <v>N/A</v>
      </c>
      <c r="J816" s="199" t="str" cm="1">
        <f t="array" ref="J816">IFERROR(INDEX(Forecast_Capex_Input!G$12:G$286,$X816),NA)</f>
        <v>N/A</v>
      </c>
      <c r="K816" s="199" t="str" cm="1">
        <f t="array" ref="K816">IFERROR(INDEX(Forecast_Capex_Input!H$12:H$286,$X816),NA)</f>
        <v>N/A</v>
      </c>
      <c r="L816" s="199" t="str" cm="1">
        <f t="array" ref="L816">IFERROR(INDEX(Forecast_Capex_Input!I$12:I$286,$X816),NA)</f>
        <v>N/A</v>
      </c>
      <c r="M816" s="199" t="str" cm="1">
        <f t="array" ref="M816">IFERROR(INDEX(Forecast_Capex_Input!J$12:J$286,$X816),NA)</f>
        <v>N/A</v>
      </c>
      <c r="N816" s="199" t="str" cm="1">
        <f t="array" ref="N816">IFERROR(INDEX(Forecast_Capex_Input!K$12:K$286,$X816),NA)</f>
        <v>N/A</v>
      </c>
      <c r="O816" s="199" t="str" cm="1">
        <f t="array" ref="O816">IFERROR(INDEX(Forecast_Capex_Input!L$12:L$286,$X816),NA)</f>
        <v>N/A</v>
      </c>
      <c r="P816" s="199" t="str" cm="1">
        <f t="array" ref="P816">IFERROR(INDEX(Forecast_Capex_Input!M$12:M$286,$X816),NA)</f>
        <v>N/A</v>
      </c>
      <c r="Q816" s="172" t="str" cm="1">
        <f t="array" ref="Q816">IFERROR(INDEX(Forecast_Capex_Input!N$12:N$286,$X816),NA)</f>
        <v>N/A</v>
      </c>
      <c r="R816" s="265" cm="1">
        <f t="array" ref="R816">IFERROR(INDEX(Forecast_Capex_Input!O$12:O$286,$X816),0)</f>
        <v>0</v>
      </c>
      <c r="S816" s="172" cm="1">
        <f t="array" ref="S816">IFERROR(INDEX(Forecast_Capex_Input!P$12:P$286,$X816),0)</f>
        <v>0</v>
      </c>
      <c r="T816" s="199" t="str" cm="1">
        <f t="array" aca="1" ref="T816" ca="1">IFERROR(INDEX(General!$K$84:$K$103,$AA816),NA)</f>
        <v>N/A</v>
      </c>
      <c r="U816" s="188" cm="1">
        <f t="array" aca="1" ref="U816" ca="1">IFERROR(
IF($F816=General!$E$25,INDEX(Forecast_Capex_Input!S$12:S$286,$X816),
INDEX(Forecast_Capex_Input!T$12:T$286,$X816)),0)</f>
        <v>0</v>
      </c>
      <c r="V816" s="222" t="b">
        <f>IFERROR(INDEX(Overheads!$T$19:$T$26,MATCH($I816,Overheads!$E$19:$E$26,0)),FALSE)</f>
        <v>0</v>
      </c>
      <c r="W816" s="165"/>
      <c r="X816" s="174" t="str">
        <f>IFERROR(
IF(MATCH($C816,Forecast_Capex_Input!$CI$12:$CI$286,1)+1&gt;MAX(Forecast_Capex_Input!$C$12:$C$286),NA,
MATCH($C816,Forecast_Capex_Input!$CI$12:$CI$286,1)+1),1)</f>
        <v>N/A</v>
      </c>
      <c r="Y816" s="174" t="str" cm="1">
        <f t="array" aca="1" ref="Y816" ca="1">IFERROR(
IF(X815&lt;&gt;X816,1,
IF(COUNTIF(OFFSET(Y815,0,0,-INDEX(Forecast_Capex_Input!$CG$12:$CG$286,$X816)),Y815)=INDEX(Forecast_Capex_Input!$CG$12:$CG$286,$X816),Y815+1,Y815)),NA)</f>
        <v>N/A</v>
      </c>
      <c r="Z816" s="174" t="str" cm="1">
        <f t="array" ref="Z816">IFERROR($C816-IF($X816=1,1,INDEX(Forecast_Capex_Input!$CI$12:$CI$286,$X816-1))+1,NA)</f>
        <v>N/A</v>
      </c>
      <c r="AA816" s="174" t="str" cm="1">
        <f t="array" aca="1" ref="AA816" ca="1">IFERROR(IF(Y816=1,
INDEX(Forecast_Capex_Input!$AI$10:$BB$10,SMALL(IF(INDEX(Forecast_Capex_Input!$AI$12:$BB$286,$X816,0)&gt;0,COLUMN(Forecast_Capex_Input!$AI$10:$BB$10)-COLUMN(Forecast_Capex_Input!$AI$12)+1),ROWS(OFFSET(AA815,0,0,-$Z816)))),
OFFSET(AA815,-INDEX(Forecast_Capex_Input!$CG$12:$CG$286,$X816)+1,0)),NA)</f>
        <v>N/A</v>
      </c>
      <c r="AB816" s="174" t="str">
        <f t="shared" ca="1" si="537"/>
        <v>N/A</v>
      </c>
      <c r="AC816" s="222" t="b">
        <f t="shared" si="569"/>
        <v>0</v>
      </c>
      <c r="AD816" s="220" t="b">
        <v>0</v>
      </c>
      <c r="AE816" s="222" t="b">
        <f t="shared" si="538"/>
        <v>1</v>
      </c>
      <c r="AF816" s="165"/>
      <c r="AG816" s="215">
        <v>0</v>
      </c>
      <c r="AH816" s="215">
        <v>0</v>
      </c>
      <c r="AI816" s="215">
        <v>0</v>
      </c>
      <c r="AJ816" s="215">
        <v>0</v>
      </c>
      <c r="AK816" s="215">
        <v>0</v>
      </c>
      <c r="AL816" s="155">
        <v>0</v>
      </c>
      <c r="AM816" s="165"/>
      <c r="AN816" s="215" cm="1">
        <f t="array" aca="1" ref="AN816" ca="1">IFERROR(INDEX(General!O$33:O$34,$AB816)
*AG816,0)</f>
        <v>0</v>
      </c>
      <c r="AO816" s="215" cm="1">
        <f t="array" aca="1" ref="AO816" ca="1">IFERROR(INDEX(General!P$33:P$34,$AB816)
*AH816,0)</f>
        <v>0</v>
      </c>
      <c r="AP816" s="215" cm="1">
        <f t="array" aca="1" ref="AP816" ca="1">IFERROR(INDEX(General!Q$33:Q$34,$AB816)
*AI816,0)</f>
        <v>0</v>
      </c>
      <c r="AQ816" s="215" cm="1">
        <f t="array" aca="1" ref="AQ816" ca="1">IFERROR(INDEX(General!R$33:R$34,$AB816)
*AJ816,0)</f>
        <v>0</v>
      </c>
      <c r="AR816" s="215" cm="1">
        <f t="array" aca="1" ref="AR816" ca="1">IFERROR(INDEX(General!S$33:S$34,$AB816)
*AK816,0)</f>
        <v>0</v>
      </c>
      <c r="AS816" s="155">
        <f t="shared" ca="1" si="570"/>
        <v>0</v>
      </c>
      <c r="AT816" s="165"/>
      <c r="AU816" s="215">
        <f ca="1">IF($AE816=FALSE,AN816*Overheads!$R$24*$V816,
IFERROR(Overheads!$O$49*$V816*AN816,0)
+IFERROR(Overheads!Q$59*$V816*(AN816/Overheads!Q$68),0))</f>
        <v>0</v>
      </c>
      <c r="AV816" s="215">
        <f ca="1">IF($AE816=FALSE,AO816*Overheads!$R$24*$V816,
IFERROR(Overheads!$O$49*$V816*AO816,0)
+IFERROR(Overheads!R$59*$V816*(AO816/Overheads!R$68),0))</f>
        <v>0</v>
      </c>
      <c r="AW816" s="215">
        <f ca="1">IF($AE816=FALSE,AP816*Overheads!$R$24*$V816,
IFERROR(Overheads!$O$49*$V816*AP816,0)
+IFERROR(Overheads!S$59*$V816*(AP816/Overheads!S$68),0))</f>
        <v>0</v>
      </c>
      <c r="AX816" s="215">
        <f ca="1">IF($AE816=FALSE,AQ816*Overheads!$R$24*$V816,
IFERROR(Overheads!$O$49*$V816*AQ816,0)
+IFERROR(Overheads!T$59*$V816*(AQ816/Overheads!T$68),0))</f>
        <v>0</v>
      </c>
      <c r="AY816" s="215">
        <f ca="1">IF($AE816=FALSE,AR816*Overheads!$R$24*$V816,
IFERROR(Overheads!$O$49*$V816*AR816,0)
+IFERROR(Overheads!U$59*$V816*(AR816/Overheads!U$68),0))</f>
        <v>0</v>
      </c>
      <c r="AZ816" s="155">
        <f t="shared" ca="1" si="571"/>
        <v>0</v>
      </c>
      <c r="BA816" s="165"/>
      <c r="BB816" s="215">
        <f ca="1">IF($AE816=FALSE,AN816*Overheads!$S$25,
IFERROR(Overheads!$O$50*AN816,0)
+IFERROR(Overheads!Q$60*(AN816/Overheads!Q$66),0))</f>
        <v>0</v>
      </c>
      <c r="BC816" s="215">
        <f ca="1">IF($AE816=FALSE,AO816*Overheads!$S$25,
IFERROR(Overheads!$O$50*AO816,0)
+IFERROR(Overheads!R$60*(AO816/Overheads!R$66),0))</f>
        <v>0</v>
      </c>
      <c r="BD816" s="215">
        <f ca="1">IF($AE816=FALSE,AP816*Overheads!$S$25,
IFERROR(Overheads!$O$50*AP816,0)
+IFERROR(Overheads!S$60*(AP816/Overheads!S$66),0))</f>
        <v>0</v>
      </c>
      <c r="BE816" s="215">
        <f ca="1">IF($AE816=FALSE,AQ816*Overheads!$S$25,
IFERROR(Overheads!$O$50*AQ816,0)
+IFERROR(Overheads!T$60*(AQ816/Overheads!T$66),0))</f>
        <v>0</v>
      </c>
      <c r="BF816" s="215">
        <f ca="1">IF($AE816=FALSE,AR816*Overheads!$S$25,
IFERROR(Overheads!$O$50*AR816,0)
+IFERROR(Overheads!U$60*(AR816/Overheads!U$66),0))</f>
        <v>0</v>
      </c>
      <c r="BG816" s="155">
        <f t="shared" ca="1" si="572"/>
        <v>0</v>
      </c>
      <c r="BH816" s="165"/>
      <c r="BI816" s="215">
        <f t="shared" ca="1" si="573"/>
        <v>0</v>
      </c>
      <c r="BJ816" s="215">
        <f t="shared" ca="1" si="539"/>
        <v>0</v>
      </c>
      <c r="BK816" s="215">
        <f t="shared" ca="1" si="540"/>
        <v>0</v>
      </c>
      <c r="BL816" s="215">
        <f t="shared" ca="1" si="541"/>
        <v>0</v>
      </c>
      <c r="BM816" s="215">
        <f t="shared" ca="1" si="542"/>
        <v>0</v>
      </c>
      <c r="BN816" s="155">
        <f t="shared" ca="1" si="574"/>
        <v>0</v>
      </c>
      <c r="BO816" s="165"/>
      <c r="BP816" s="187" cm="1">
        <f t="array" ref="BP816">IFERROR(IF($X816=$X815,BP815,INDEX(Forecast_Capex_Input!AC$12:AC$286,$X816)),0)</f>
        <v>0</v>
      </c>
      <c r="BQ816" s="187" cm="1">
        <f t="array" ref="BQ816">IFERROR(IF($X816=$X815,BQ815,INDEX(Forecast_Capex_Input!AD$12:AD$286,$X816)),0)</f>
        <v>0</v>
      </c>
      <c r="BR816" s="187" cm="1">
        <f t="array" ref="BR816">IFERROR(IF($X816=$X815,BR815,INDEX(Forecast_Capex_Input!AE$12:AE$286,$X816)),0)</f>
        <v>0</v>
      </c>
      <c r="BS816" s="187" cm="1">
        <f t="array" ref="BS816">IFERROR(IF($X816=$X815,BS815,INDEX(Forecast_Capex_Input!AF$12:AF$286,$X816)),0)</f>
        <v>0</v>
      </c>
      <c r="BT816" s="187" cm="1">
        <f t="array" ref="BT816">IFERROR(IF($X816=$X815,BT815,INDEX(Forecast_Capex_Input!AG$12:AG$286,$X816)),0)</f>
        <v>0</v>
      </c>
      <c r="BU816" s="165"/>
      <c r="BV816" s="215">
        <f t="shared" si="543"/>
        <v>0</v>
      </c>
      <c r="BW816" s="215">
        <f t="shared" si="544"/>
        <v>0</v>
      </c>
      <c r="BX816" s="215">
        <f t="shared" si="545"/>
        <v>0</v>
      </c>
      <c r="BY816" s="215">
        <f t="shared" si="546"/>
        <v>0</v>
      </c>
      <c r="BZ816" s="215">
        <f t="shared" si="547"/>
        <v>0</v>
      </c>
      <c r="CA816" s="155">
        <f t="shared" si="575"/>
        <v>0</v>
      </c>
      <c r="CB816" s="165"/>
      <c r="CC816" s="215">
        <f t="shared" si="548"/>
        <v>0</v>
      </c>
      <c r="CD816" s="215">
        <f t="shared" si="549"/>
        <v>0</v>
      </c>
      <c r="CE816" s="215">
        <f t="shared" si="550"/>
        <v>0</v>
      </c>
      <c r="CF816" s="215">
        <f t="shared" si="551"/>
        <v>0</v>
      </c>
      <c r="CG816" s="215">
        <f t="shared" si="552"/>
        <v>0</v>
      </c>
      <c r="CH816" s="155">
        <f t="shared" si="576"/>
        <v>0</v>
      </c>
      <c r="CI816" s="165"/>
      <c r="CJ816" s="215">
        <f t="shared" si="553"/>
        <v>0</v>
      </c>
      <c r="CK816" s="215">
        <f t="shared" si="554"/>
        <v>0</v>
      </c>
      <c r="CL816" s="215">
        <f t="shared" si="555"/>
        <v>0</v>
      </c>
      <c r="CM816" s="215">
        <f t="shared" si="556"/>
        <v>0</v>
      </c>
      <c r="CN816" s="215">
        <f t="shared" si="557"/>
        <v>0</v>
      </c>
      <c r="CO816" s="155">
        <f t="shared" si="577"/>
        <v>0</v>
      </c>
      <c r="CP816" s="165"/>
      <c r="CQ816" s="223">
        <f t="shared" si="558"/>
        <v>0</v>
      </c>
      <c r="CR816" s="223">
        <f t="shared" si="559"/>
        <v>0</v>
      </c>
      <c r="CS816" s="223">
        <f t="shared" si="560"/>
        <v>0</v>
      </c>
      <c r="CT816" s="223">
        <f t="shared" si="561"/>
        <v>0</v>
      </c>
      <c r="CU816" s="223">
        <f t="shared" si="562"/>
        <v>0</v>
      </c>
      <c r="CV816" s="155">
        <f t="shared" si="578"/>
        <v>0</v>
      </c>
      <c r="CW816" s="165"/>
      <c r="CX816" s="215">
        <f t="shared" si="579"/>
        <v>0</v>
      </c>
      <c r="CY816" s="215">
        <f t="shared" si="563"/>
        <v>0</v>
      </c>
      <c r="CZ816" s="215">
        <f t="shared" si="564"/>
        <v>0</v>
      </c>
      <c r="DA816" s="215">
        <f t="shared" si="565"/>
        <v>0</v>
      </c>
      <c r="DB816" s="215">
        <f t="shared" si="566"/>
        <v>0</v>
      </c>
      <c r="DC816" s="155">
        <f t="shared" si="580"/>
        <v>0</v>
      </c>
      <c r="DD816" s="165"/>
      <c r="DE816" s="188" t="b" cm="1">
        <f t="array" aca="1" ref="DE816" ca="1">OR($G816=Forecast_Capex_Input!$BF$8:$BF$10)</f>
        <v>0</v>
      </c>
      <c r="DF816" s="188" cm="1">
        <f t="array" aca="1" ref="DF816" ca="1">IFERROR(INDEX(Forecast_Capex_Input!BG$12:BG$286,$X816)
*(INDEX(Forecast_Capex_Input!$H$12:$H$286,$X816)=Repex),0)
*$DE816</f>
        <v>0</v>
      </c>
      <c r="DG816" s="188" cm="1">
        <f t="array" aca="1" ref="DG816" ca="1">IFERROR(INDEX(Forecast_Capex_Input!BH$12:BH$286,$X816)
*(INDEX(Forecast_Capex_Input!$H$12:$H$286,$X816)=Repex),0)
*$DE816</f>
        <v>0</v>
      </c>
      <c r="DH816" s="188" cm="1">
        <f t="array" aca="1" ref="DH816" ca="1">IFERROR(INDEX(Forecast_Capex_Input!BI$12:BI$286,$X816)
*(INDEX(Forecast_Capex_Input!$H$12:$H$286,$X816)=Repex),0)
*$DE816</f>
        <v>0</v>
      </c>
      <c r="DI816" s="188" cm="1">
        <f t="array" aca="1" ref="DI816" ca="1">IFERROR(INDEX(Forecast_Capex_Input!BJ$12:BJ$286,$X816)
*(INDEX(Forecast_Capex_Input!$H$12:$H$286,$X816)=Repex),0)
*$DE816</f>
        <v>0</v>
      </c>
      <c r="DJ816" s="188" cm="1">
        <f t="array" aca="1" ref="DJ816" ca="1">IFERROR(INDEX(Forecast_Capex_Input!BK$12:BK$286,$X816)
*(INDEX(Forecast_Capex_Input!$H$12:$H$286,$X816)=Repex),0)
*$DE816</f>
        <v>0</v>
      </c>
      <c r="DK816" s="188" cm="1">
        <f t="array" aca="1" ref="DK816" ca="1">IFERROR(INDEX(Forecast_Capex_Input!BL$12:BL$286,$X816)
*(INDEX(Forecast_Capex_Input!$H$12:$H$286,$X816)=Repex),0)
*$DE816</f>
        <v>0</v>
      </c>
      <c r="DL816" s="165"/>
      <c r="DM816" s="188" t="b" cm="1">
        <f t="array" aca="1" ref="DM816" ca="1">OR($G816=Forecast_Capex_Input!$BN$8:$BN$9)</f>
        <v>0</v>
      </c>
      <c r="DN816" s="188" cm="1">
        <f t="array" aca="1" ref="DN816" ca="1">IFERROR(INDEX(Forecast_Capex_Input!BO$12:BO$286,$X816)
*(INDEX(Forecast_Capex_Input!$H$12:$H$286,$X816)=Repex),0)
*$DM816</f>
        <v>0</v>
      </c>
      <c r="DO816" s="188" cm="1">
        <f t="array" aca="1" ref="DO816" ca="1">IFERROR(INDEX(Forecast_Capex_Input!BP$12:BP$286,$X816)
*(INDEX(Forecast_Capex_Input!$H$12:$H$286,$X816)=Repex),0)
*$DM816</f>
        <v>0</v>
      </c>
      <c r="DP816" s="188" cm="1">
        <f t="array" aca="1" ref="DP816" ca="1">IFERROR(INDEX(Forecast_Capex_Input!BQ$12:BQ$286,$X816)
*(INDEX(Forecast_Capex_Input!$H$12:$H$286,$X816)=Repex),0)
*$DM816</f>
        <v>0</v>
      </c>
      <c r="DQ816" s="188" cm="1">
        <f t="array" aca="1" ref="DQ816" ca="1">IFERROR(INDEX(Forecast_Capex_Input!BR$12:BR$286,$X816)
*(INDEX(Forecast_Capex_Input!$H$12:$H$286,$X816)=Repex),0)
*$DM816</f>
        <v>0</v>
      </c>
      <c r="DR816" s="188" cm="1">
        <f t="array" aca="1" ref="DR816" ca="1">IFERROR(INDEX(Forecast_Capex_Input!BS$12:BS$286,$X816)
*(INDEX(Forecast_Capex_Input!$H$12:$H$286,$X816)=Repex),0)
*$DM816</f>
        <v>0</v>
      </c>
      <c r="DS816" s="165"/>
      <c r="DT816" s="188" t="b" cm="1">
        <f t="array" aca="1" ref="DT816" ca="1">OR($G816=Forecast_Capex_Input!$BU$8:$BU$10)</f>
        <v>0</v>
      </c>
      <c r="DU816" s="188" cm="1">
        <f t="array" aca="1" ref="DU816" ca="1">IFERROR(INDEX(Forecast_Capex_Input!BV$12:BV$286,$X816)
*(INDEX(Forecast_Capex_Input!$H$12:$H$286,$X816)=Repex),0)
*$DT816</f>
        <v>0</v>
      </c>
      <c r="DV816" s="188" cm="1">
        <f t="array" aca="1" ref="DV816" ca="1">IFERROR(INDEX(Forecast_Capex_Input!BW$12:BW$286,$X816)
*(INDEX(Forecast_Capex_Input!$H$12:$H$286,$X816)=Repex),0)
*$DT816</f>
        <v>0</v>
      </c>
      <c r="DW816" s="188" cm="1">
        <f t="array" aca="1" ref="DW816" ca="1">IFERROR(INDEX(Forecast_Capex_Input!BX$12:BX$286,$X816)
*(INDEX(Forecast_Capex_Input!$H$12:$H$286,$X816)=Repex),0)
*$DT816</f>
        <v>0</v>
      </c>
      <c r="DX816" s="188" cm="1">
        <f t="array" aca="1" ref="DX816" ca="1">IFERROR(INDEX(Forecast_Capex_Input!BY$12:BY$286,$X816)
*(INDEX(Forecast_Capex_Input!$H$12:$H$286,$X816)=Repex),0)
*$DT816</f>
        <v>0</v>
      </c>
      <c r="DY816" s="188" cm="1">
        <f t="array" aca="1" ref="DY816" ca="1">IFERROR(INDEX(Forecast_Capex_Input!BZ$12:BZ$286,$X816)
*(INDEX(Forecast_Capex_Input!$H$12:$H$286,$X816)=Repex),0)
*$DT816</f>
        <v>0</v>
      </c>
      <c r="DZ816" s="188" cm="1">
        <f t="array" aca="1" ref="DZ816" ca="1">IFERROR(INDEX(Forecast_Capex_Input!CA$12:CA$286,$X816)
*(INDEX(Forecast_Capex_Input!$H$12:$H$286,$X816)=Repex),0)
*$DT816</f>
        <v>0</v>
      </c>
      <c r="EA816" s="188" cm="1">
        <f t="array" aca="1" ref="EA816" ca="1">IFERROR(INDEX(Forecast_Capex_Input!CB$12:CB$286,$X816)
*(INDEX(Forecast_Capex_Input!$H$12:$H$286,$X816)=Repex),0)
*$DT816</f>
        <v>0</v>
      </c>
      <c r="EB816" s="188" cm="1">
        <f t="array" aca="1" ref="EB816" ca="1">IFERROR(INDEX(Forecast_Capex_Input!CC$12:CC$286,$X816)
*(INDEX(Forecast_Capex_Input!$H$12:$H$286,$X816)=Repex),0)
*$DT816</f>
        <v>0</v>
      </c>
      <c r="EC816" s="165"/>
      <c r="ED816" s="226" t="str">
        <f t="shared" si="567"/>
        <v>N/A</v>
      </c>
      <c r="EE816" s="174" t="s">
        <v>15</v>
      </c>
    </row>
    <row r="817" spans="3:135" x14ac:dyDescent="0.2">
      <c r="C817" s="174">
        <f t="shared" si="568"/>
        <v>807</v>
      </c>
      <c r="D817" s="167" t="str" cm="1">
        <f t="array" ref="D817">IFERROR(INDEX(Forecast_Capex_Input!$D$12:$D$286,$X817),NA)</f>
        <v>N/A</v>
      </c>
      <c r="E817" s="172" t="str" cm="1">
        <f t="array" ref="E817">IF($X817=NA,NA,INDEX(Forecast_Capex_Input!$E$12:$E$286,$X817))</f>
        <v>N/A</v>
      </c>
      <c r="F817" s="167" t="str" cm="1">
        <f t="array" aca="1" ref="F817" ca="1">IFERROR(INDEX(General!$E$25:$E$26,$Y817),NA)</f>
        <v>N/A</v>
      </c>
      <c r="G817" s="167" t="str" cm="1">
        <f t="array" aca="1" ref="G817" ca="1">IFERROR(INDEX(Forecast_Capex_Input!$AI$11:$BB$11,$AA817),NA)</f>
        <v>N/A</v>
      </c>
      <c r="H817" s="189" t="str" cm="1">
        <f t="array" aca="1" ref="H817" ca="1">IFERROR(INDEX(Forecast_Capex_Input!$AI$12:$BB$286,$X817,$AA817),NA)</f>
        <v>N/A</v>
      </c>
      <c r="I817" s="199" t="str" cm="1">
        <f t="array" ref="I817">IFERROR(INDEX(Forecast_Capex_Input!$F$12:$F$286,$X817),NA)</f>
        <v>N/A</v>
      </c>
      <c r="J817" s="199" t="str" cm="1">
        <f t="array" ref="J817">IFERROR(INDEX(Forecast_Capex_Input!G$12:G$286,$X817),NA)</f>
        <v>N/A</v>
      </c>
      <c r="K817" s="199" t="str" cm="1">
        <f t="array" ref="K817">IFERROR(INDEX(Forecast_Capex_Input!H$12:H$286,$X817),NA)</f>
        <v>N/A</v>
      </c>
      <c r="L817" s="199" t="str" cm="1">
        <f t="array" ref="L817">IFERROR(INDEX(Forecast_Capex_Input!I$12:I$286,$X817),NA)</f>
        <v>N/A</v>
      </c>
      <c r="M817" s="199" t="str" cm="1">
        <f t="array" ref="M817">IFERROR(INDEX(Forecast_Capex_Input!J$12:J$286,$X817),NA)</f>
        <v>N/A</v>
      </c>
      <c r="N817" s="199" t="str" cm="1">
        <f t="array" ref="N817">IFERROR(INDEX(Forecast_Capex_Input!K$12:K$286,$X817),NA)</f>
        <v>N/A</v>
      </c>
      <c r="O817" s="199" t="str" cm="1">
        <f t="array" ref="O817">IFERROR(INDEX(Forecast_Capex_Input!L$12:L$286,$X817),NA)</f>
        <v>N/A</v>
      </c>
      <c r="P817" s="199" t="str" cm="1">
        <f t="array" ref="P817">IFERROR(INDEX(Forecast_Capex_Input!M$12:M$286,$X817),NA)</f>
        <v>N/A</v>
      </c>
      <c r="Q817" s="172" t="str" cm="1">
        <f t="array" ref="Q817">IFERROR(INDEX(Forecast_Capex_Input!N$12:N$286,$X817),NA)</f>
        <v>N/A</v>
      </c>
      <c r="R817" s="265" cm="1">
        <f t="array" ref="R817">IFERROR(INDEX(Forecast_Capex_Input!O$12:O$286,$X817),0)</f>
        <v>0</v>
      </c>
      <c r="S817" s="172" cm="1">
        <f t="array" ref="S817">IFERROR(INDEX(Forecast_Capex_Input!P$12:P$286,$X817),0)</f>
        <v>0</v>
      </c>
      <c r="T817" s="199" t="str" cm="1">
        <f t="array" aca="1" ref="T817" ca="1">IFERROR(INDEX(General!$K$84:$K$103,$AA817),NA)</f>
        <v>N/A</v>
      </c>
      <c r="U817" s="188" cm="1">
        <f t="array" aca="1" ref="U817" ca="1">IFERROR(
IF($F817=General!$E$25,INDEX(Forecast_Capex_Input!S$12:S$286,$X817),
INDEX(Forecast_Capex_Input!T$12:T$286,$X817)),0)</f>
        <v>0</v>
      </c>
      <c r="V817" s="222" t="b">
        <f>IFERROR(INDEX(Overheads!$T$19:$T$26,MATCH($I817,Overheads!$E$19:$E$26,0)),FALSE)</f>
        <v>0</v>
      </c>
      <c r="W817" s="165"/>
      <c r="X817" s="174" t="str">
        <f>IFERROR(
IF(MATCH($C817,Forecast_Capex_Input!$CI$12:$CI$286,1)+1&gt;MAX(Forecast_Capex_Input!$C$12:$C$286),NA,
MATCH($C817,Forecast_Capex_Input!$CI$12:$CI$286,1)+1),1)</f>
        <v>N/A</v>
      </c>
      <c r="Y817" s="174" t="str" cm="1">
        <f t="array" aca="1" ref="Y817" ca="1">IFERROR(
IF(X816&lt;&gt;X817,1,
IF(COUNTIF(OFFSET(Y816,0,0,-INDEX(Forecast_Capex_Input!$CG$12:$CG$286,$X817)),Y816)=INDEX(Forecast_Capex_Input!$CG$12:$CG$286,$X817),Y816+1,Y816)),NA)</f>
        <v>N/A</v>
      </c>
      <c r="Z817" s="174" t="str" cm="1">
        <f t="array" ref="Z817">IFERROR($C817-IF($X817=1,1,INDEX(Forecast_Capex_Input!$CI$12:$CI$286,$X817-1))+1,NA)</f>
        <v>N/A</v>
      </c>
      <c r="AA817" s="174" t="str" cm="1">
        <f t="array" aca="1" ref="AA817" ca="1">IFERROR(IF(Y817=1,
INDEX(Forecast_Capex_Input!$AI$10:$BB$10,SMALL(IF(INDEX(Forecast_Capex_Input!$AI$12:$BB$286,$X817,0)&gt;0,COLUMN(Forecast_Capex_Input!$AI$10:$BB$10)-COLUMN(Forecast_Capex_Input!$AI$12)+1),ROWS(OFFSET(AA816,0,0,-$Z817)))),
OFFSET(AA816,-INDEX(Forecast_Capex_Input!$CG$12:$CG$286,$X817)+1,0)),NA)</f>
        <v>N/A</v>
      </c>
      <c r="AB817" s="174" t="str">
        <f t="shared" ca="1" si="537"/>
        <v>N/A</v>
      </c>
      <c r="AC817" s="222" t="b">
        <f t="shared" si="569"/>
        <v>0</v>
      </c>
      <c r="AD817" s="220" t="b">
        <v>0</v>
      </c>
      <c r="AE817" s="222" t="b">
        <f t="shared" si="538"/>
        <v>1</v>
      </c>
      <c r="AF817" s="165"/>
      <c r="AG817" s="215">
        <v>0</v>
      </c>
      <c r="AH817" s="215">
        <v>0</v>
      </c>
      <c r="AI817" s="215">
        <v>0</v>
      </c>
      <c r="AJ817" s="215">
        <v>0</v>
      </c>
      <c r="AK817" s="215">
        <v>0</v>
      </c>
      <c r="AL817" s="155">
        <v>0</v>
      </c>
      <c r="AM817" s="165"/>
      <c r="AN817" s="215" cm="1">
        <f t="array" aca="1" ref="AN817" ca="1">IFERROR(INDEX(General!O$33:O$34,$AB817)
*AG817,0)</f>
        <v>0</v>
      </c>
      <c r="AO817" s="215" cm="1">
        <f t="array" aca="1" ref="AO817" ca="1">IFERROR(INDEX(General!P$33:P$34,$AB817)
*AH817,0)</f>
        <v>0</v>
      </c>
      <c r="AP817" s="215" cm="1">
        <f t="array" aca="1" ref="AP817" ca="1">IFERROR(INDEX(General!Q$33:Q$34,$AB817)
*AI817,0)</f>
        <v>0</v>
      </c>
      <c r="AQ817" s="215" cm="1">
        <f t="array" aca="1" ref="AQ817" ca="1">IFERROR(INDEX(General!R$33:R$34,$AB817)
*AJ817,0)</f>
        <v>0</v>
      </c>
      <c r="AR817" s="215" cm="1">
        <f t="array" aca="1" ref="AR817" ca="1">IFERROR(INDEX(General!S$33:S$34,$AB817)
*AK817,0)</f>
        <v>0</v>
      </c>
      <c r="AS817" s="155">
        <f t="shared" ca="1" si="570"/>
        <v>0</v>
      </c>
      <c r="AT817" s="165"/>
      <c r="AU817" s="215">
        <f ca="1">IF($AE817=FALSE,AN817*Overheads!$R$24*$V817,
IFERROR(Overheads!$O$49*$V817*AN817,0)
+IFERROR(Overheads!Q$59*$V817*(AN817/Overheads!Q$68),0))</f>
        <v>0</v>
      </c>
      <c r="AV817" s="215">
        <f ca="1">IF($AE817=FALSE,AO817*Overheads!$R$24*$V817,
IFERROR(Overheads!$O$49*$V817*AO817,0)
+IFERROR(Overheads!R$59*$V817*(AO817/Overheads!R$68),0))</f>
        <v>0</v>
      </c>
      <c r="AW817" s="215">
        <f ca="1">IF($AE817=FALSE,AP817*Overheads!$R$24*$V817,
IFERROR(Overheads!$O$49*$V817*AP817,0)
+IFERROR(Overheads!S$59*$V817*(AP817/Overheads!S$68),0))</f>
        <v>0</v>
      </c>
      <c r="AX817" s="215">
        <f ca="1">IF($AE817=FALSE,AQ817*Overheads!$R$24*$V817,
IFERROR(Overheads!$O$49*$V817*AQ817,0)
+IFERROR(Overheads!T$59*$V817*(AQ817/Overheads!T$68),0))</f>
        <v>0</v>
      </c>
      <c r="AY817" s="215">
        <f ca="1">IF($AE817=FALSE,AR817*Overheads!$R$24*$V817,
IFERROR(Overheads!$O$49*$V817*AR817,0)
+IFERROR(Overheads!U$59*$V817*(AR817/Overheads!U$68),0))</f>
        <v>0</v>
      </c>
      <c r="AZ817" s="155">
        <f t="shared" ca="1" si="571"/>
        <v>0</v>
      </c>
      <c r="BA817" s="165"/>
      <c r="BB817" s="215">
        <f ca="1">IF($AE817=FALSE,AN817*Overheads!$S$25,
IFERROR(Overheads!$O$50*AN817,0)
+IFERROR(Overheads!Q$60*(AN817/Overheads!Q$66),0))</f>
        <v>0</v>
      </c>
      <c r="BC817" s="215">
        <f ca="1">IF($AE817=FALSE,AO817*Overheads!$S$25,
IFERROR(Overheads!$O$50*AO817,0)
+IFERROR(Overheads!R$60*(AO817/Overheads!R$66),0))</f>
        <v>0</v>
      </c>
      <c r="BD817" s="215">
        <f ca="1">IF($AE817=FALSE,AP817*Overheads!$S$25,
IFERROR(Overheads!$O$50*AP817,0)
+IFERROR(Overheads!S$60*(AP817/Overheads!S$66),0))</f>
        <v>0</v>
      </c>
      <c r="BE817" s="215">
        <f ca="1">IF($AE817=FALSE,AQ817*Overheads!$S$25,
IFERROR(Overheads!$O$50*AQ817,0)
+IFERROR(Overheads!T$60*(AQ817/Overheads!T$66),0))</f>
        <v>0</v>
      </c>
      <c r="BF817" s="215">
        <f ca="1">IF($AE817=FALSE,AR817*Overheads!$S$25,
IFERROR(Overheads!$O$50*AR817,0)
+IFERROR(Overheads!U$60*(AR817/Overheads!U$66),0))</f>
        <v>0</v>
      </c>
      <c r="BG817" s="155">
        <f t="shared" ca="1" si="572"/>
        <v>0</v>
      </c>
      <c r="BH817" s="165"/>
      <c r="BI817" s="215">
        <f t="shared" ca="1" si="573"/>
        <v>0</v>
      </c>
      <c r="BJ817" s="215">
        <f t="shared" ca="1" si="539"/>
        <v>0</v>
      </c>
      <c r="BK817" s="215">
        <f t="shared" ca="1" si="540"/>
        <v>0</v>
      </c>
      <c r="BL817" s="215">
        <f t="shared" ca="1" si="541"/>
        <v>0</v>
      </c>
      <c r="BM817" s="215">
        <f t="shared" ca="1" si="542"/>
        <v>0</v>
      </c>
      <c r="BN817" s="155">
        <f t="shared" ca="1" si="574"/>
        <v>0</v>
      </c>
      <c r="BO817" s="165"/>
      <c r="BP817" s="187" cm="1">
        <f t="array" ref="BP817">IFERROR(IF($X817=$X816,BP816,INDEX(Forecast_Capex_Input!AC$12:AC$286,$X817)),0)</f>
        <v>0</v>
      </c>
      <c r="BQ817" s="187" cm="1">
        <f t="array" ref="BQ817">IFERROR(IF($X817=$X816,BQ816,INDEX(Forecast_Capex_Input!AD$12:AD$286,$X817)),0)</f>
        <v>0</v>
      </c>
      <c r="BR817" s="187" cm="1">
        <f t="array" ref="BR817">IFERROR(IF($X817=$X816,BR816,INDEX(Forecast_Capex_Input!AE$12:AE$286,$X817)),0)</f>
        <v>0</v>
      </c>
      <c r="BS817" s="187" cm="1">
        <f t="array" ref="BS817">IFERROR(IF($X817=$X816,BS816,INDEX(Forecast_Capex_Input!AF$12:AF$286,$X817)),0)</f>
        <v>0</v>
      </c>
      <c r="BT817" s="187" cm="1">
        <f t="array" ref="BT817">IFERROR(IF($X817=$X816,BT816,INDEX(Forecast_Capex_Input!AG$12:AG$286,$X817)),0)</f>
        <v>0</v>
      </c>
      <c r="BU817" s="165"/>
      <c r="BV817" s="215">
        <f t="shared" si="543"/>
        <v>0</v>
      </c>
      <c r="BW817" s="215">
        <f t="shared" si="544"/>
        <v>0</v>
      </c>
      <c r="BX817" s="215">
        <f t="shared" si="545"/>
        <v>0</v>
      </c>
      <c r="BY817" s="215">
        <f t="shared" si="546"/>
        <v>0</v>
      </c>
      <c r="BZ817" s="215">
        <f t="shared" si="547"/>
        <v>0</v>
      </c>
      <c r="CA817" s="155">
        <f t="shared" si="575"/>
        <v>0</v>
      </c>
      <c r="CB817" s="165"/>
      <c r="CC817" s="215">
        <f t="shared" si="548"/>
        <v>0</v>
      </c>
      <c r="CD817" s="215">
        <f t="shared" si="549"/>
        <v>0</v>
      </c>
      <c r="CE817" s="215">
        <f t="shared" si="550"/>
        <v>0</v>
      </c>
      <c r="CF817" s="215">
        <f t="shared" si="551"/>
        <v>0</v>
      </c>
      <c r="CG817" s="215">
        <f t="shared" si="552"/>
        <v>0</v>
      </c>
      <c r="CH817" s="155">
        <f t="shared" si="576"/>
        <v>0</v>
      </c>
      <c r="CI817" s="165"/>
      <c r="CJ817" s="215">
        <f t="shared" si="553"/>
        <v>0</v>
      </c>
      <c r="CK817" s="215">
        <f t="shared" si="554"/>
        <v>0</v>
      </c>
      <c r="CL817" s="215">
        <f t="shared" si="555"/>
        <v>0</v>
      </c>
      <c r="CM817" s="215">
        <f t="shared" si="556"/>
        <v>0</v>
      </c>
      <c r="CN817" s="215">
        <f t="shared" si="557"/>
        <v>0</v>
      </c>
      <c r="CO817" s="155">
        <f t="shared" si="577"/>
        <v>0</v>
      </c>
      <c r="CP817" s="165"/>
      <c r="CQ817" s="223">
        <f t="shared" si="558"/>
        <v>0</v>
      </c>
      <c r="CR817" s="223">
        <f t="shared" si="559"/>
        <v>0</v>
      </c>
      <c r="CS817" s="223">
        <f t="shared" si="560"/>
        <v>0</v>
      </c>
      <c r="CT817" s="223">
        <f t="shared" si="561"/>
        <v>0</v>
      </c>
      <c r="CU817" s="223">
        <f t="shared" si="562"/>
        <v>0</v>
      </c>
      <c r="CV817" s="155">
        <f t="shared" si="578"/>
        <v>0</v>
      </c>
      <c r="CW817" s="165"/>
      <c r="CX817" s="215">
        <f t="shared" si="579"/>
        <v>0</v>
      </c>
      <c r="CY817" s="215">
        <f t="shared" si="563"/>
        <v>0</v>
      </c>
      <c r="CZ817" s="215">
        <f t="shared" si="564"/>
        <v>0</v>
      </c>
      <c r="DA817" s="215">
        <f t="shared" si="565"/>
        <v>0</v>
      </c>
      <c r="DB817" s="215">
        <f t="shared" si="566"/>
        <v>0</v>
      </c>
      <c r="DC817" s="155">
        <f t="shared" si="580"/>
        <v>0</v>
      </c>
      <c r="DD817" s="165"/>
      <c r="DE817" s="188" t="b" cm="1">
        <f t="array" aca="1" ref="DE817" ca="1">OR($G817=Forecast_Capex_Input!$BF$8:$BF$10)</f>
        <v>0</v>
      </c>
      <c r="DF817" s="188" cm="1">
        <f t="array" aca="1" ref="DF817" ca="1">IFERROR(INDEX(Forecast_Capex_Input!BG$12:BG$286,$X817)
*(INDEX(Forecast_Capex_Input!$H$12:$H$286,$X817)=Repex),0)
*$DE817</f>
        <v>0</v>
      </c>
      <c r="DG817" s="188" cm="1">
        <f t="array" aca="1" ref="DG817" ca="1">IFERROR(INDEX(Forecast_Capex_Input!BH$12:BH$286,$X817)
*(INDEX(Forecast_Capex_Input!$H$12:$H$286,$X817)=Repex),0)
*$DE817</f>
        <v>0</v>
      </c>
      <c r="DH817" s="188" cm="1">
        <f t="array" aca="1" ref="DH817" ca="1">IFERROR(INDEX(Forecast_Capex_Input!BI$12:BI$286,$X817)
*(INDEX(Forecast_Capex_Input!$H$12:$H$286,$X817)=Repex),0)
*$DE817</f>
        <v>0</v>
      </c>
      <c r="DI817" s="188" cm="1">
        <f t="array" aca="1" ref="DI817" ca="1">IFERROR(INDEX(Forecast_Capex_Input!BJ$12:BJ$286,$X817)
*(INDEX(Forecast_Capex_Input!$H$12:$H$286,$X817)=Repex),0)
*$DE817</f>
        <v>0</v>
      </c>
      <c r="DJ817" s="188" cm="1">
        <f t="array" aca="1" ref="DJ817" ca="1">IFERROR(INDEX(Forecast_Capex_Input!BK$12:BK$286,$X817)
*(INDEX(Forecast_Capex_Input!$H$12:$H$286,$X817)=Repex),0)
*$DE817</f>
        <v>0</v>
      </c>
      <c r="DK817" s="188" cm="1">
        <f t="array" aca="1" ref="DK817" ca="1">IFERROR(INDEX(Forecast_Capex_Input!BL$12:BL$286,$X817)
*(INDEX(Forecast_Capex_Input!$H$12:$H$286,$X817)=Repex),0)
*$DE817</f>
        <v>0</v>
      </c>
      <c r="DL817" s="165"/>
      <c r="DM817" s="188" t="b" cm="1">
        <f t="array" aca="1" ref="DM817" ca="1">OR($G817=Forecast_Capex_Input!$BN$8:$BN$9)</f>
        <v>0</v>
      </c>
      <c r="DN817" s="188" cm="1">
        <f t="array" aca="1" ref="DN817" ca="1">IFERROR(INDEX(Forecast_Capex_Input!BO$12:BO$286,$X817)
*(INDEX(Forecast_Capex_Input!$H$12:$H$286,$X817)=Repex),0)
*$DM817</f>
        <v>0</v>
      </c>
      <c r="DO817" s="188" cm="1">
        <f t="array" aca="1" ref="DO817" ca="1">IFERROR(INDEX(Forecast_Capex_Input!BP$12:BP$286,$X817)
*(INDEX(Forecast_Capex_Input!$H$12:$H$286,$X817)=Repex),0)
*$DM817</f>
        <v>0</v>
      </c>
      <c r="DP817" s="188" cm="1">
        <f t="array" aca="1" ref="DP817" ca="1">IFERROR(INDEX(Forecast_Capex_Input!BQ$12:BQ$286,$X817)
*(INDEX(Forecast_Capex_Input!$H$12:$H$286,$X817)=Repex),0)
*$DM817</f>
        <v>0</v>
      </c>
      <c r="DQ817" s="188" cm="1">
        <f t="array" aca="1" ref="DQ817" ca="1">IFERROR(INDEX(Forecast_Capex_Input!BR$12:BR$286,$X817)
*(INDEX(Forecast_Capex_Input!$H$12:$H$286,$X817)=Repex),0)
*$DM817</f>
        <v>0</v>
      </c>
      <c r="DR817" s="188" cm="1">
        <f t="array" aca="1" ref="DR817" ca="1">IFERROR(INDEX(Forecast_Capex_Input!BS$12:BS$286,$X817)
*(INDEX(Forecast_Capex_Input!$H$12:$H$286,$X817)=Repex),0)
*$DM817</f>
        <v>0</v>
      </c>
      <c r="DS817" s="165"/>
      <c r="DT817" s="188" t="b" cm="1">
        <f t="array" aca="1" ref="DT817" ca="1">OR($G817=Forecast_Capex_Input!$BU$8:$BU$10)</f>
        <v>0</v>
      </c>
      <c r="DU817" s="188" cm="1">
        <f t="array" aca="1" ref="DU817" ca="1">IFERROR(INDEX(Forecast_Capex_Input!BV$12:BV$286,$X817)
*(INDEX(Forecast_Capex_Input!$H$12:$H$286,$X817)=Repex),0)
*$DT817</f>
        <v>0</v>
      </c>
      <c r="DV817" s="188" cm="1">
        <f t="array" aca="1" ref="DV817" ca="1">IFERROR(INDEX(Forecast_Capex_Input!BW$12:BW$286,$X817)
*(INDEX(Forecast_Capex_Input!$H$12:$H$286,$X817)=Repex),0)
*$DT817</f>
        <v>0</v>
      </c>
      <c r="DW817" s="188" cm="1">
        <f t="array" aca="1" ref="DW817" ca="1">IFERROR(INDEX(Forecast_Capex_Input!BX$12:BX$286,$X817)
*(INDEX(Forecast_Capex_Input!$H$12:$H$286,$X817)=Repex),0)
*$DT817</f>
        <v>0</v>
      </c>
      <c r="DX817" s="188" cm="1">
        <f t="array" aca="1" ref="DX817" ca="1">IFERROR(INDEX(Forecast_Capex_Input!BY$12:BY$286,$X817)
*(INDEX(Forecast_Capex_Input!$H$12:$H$286,$X817)=Repex),0)
*$DT817</f>
        <v>0</v>
      </c>
      <c r="DY817" s="188" cm="1">
        <f t="array" aca="1" ref="DY817" ca="1">IFERROR(INDEX(Forecast_Capex_Input!BZ$12:BZ$286,$X817)
*(INDEX(Forecast_Capex_Input!$H$12:$H$286,$X817)=Repex),0)
*$DT817</f>
        <v>0</v>
      </c>
      <c r="DZ817" s="188" cm="1">
        <f t="array" aca="1" ref="DZ817" ca="1">IFERROR(INDEX(Forecast_Capex_Input!CA$12:CA$286,$X817)
*(INDEX(Forecast_Capex_Input!$H$12:$H$286,$X817)=Repex),0)
*$DT817</f>
        <v>0</v>
      </c>
      <c r="EA817" s="188" cm="1">
        <f t="array" aca="1" ref="EA817" ca="1">IFERROR(INDEX(Forecast_Capex_Input!CB$12:CB$286,$X817)
*(INDEX(Forecast_Capex_Input!$H$12:$H$286,$X817)=Repex),0)
*$DT817</f>
        <v>0</v>
      </c>
      <c r="EB817" s="188" cm="1">
        <f t="array" aca="1" ref="EB817" ca="1">IFERROR(INDEX(Forecast_Capex_Input!CC$12:CC$286,$X817)
*(INDEX(Forecast_Capex_Input!$H$12:$H$286,$X817)=Repex),0)
*$DT817</f>
        <v>0</v>
      </c>
      <c r="EC817" s="165"/>
      <c r="ED817" s="226" t="str">
        <f t="shared" si="567"/>
        <v>N/A</v>
      </c>
      <c r="EE817" s="174" t="s">
        <v>15</v>
      </c>
    </row>
    <row r="818" spans="3:135" x14ac:dyDescent="0.2">
      <c r="C818" s="174">
        <f t="shared" si="568"/>
        <v>808</v>
      </c>
      <c r="D818" s="167" t="str" cm="1">
        <f t="array" ref="D818">IFERROR(INDEX(Forecast_Capex_Input!$D$12:$D$286,$X818),NA)</f>
        <v>N/A</v>
      </c>
      <c r="E818" s="172" t="str" cm="1">
        <f t="array" ref="E818">IF($X818=NA,NA,INDEX(Forecast_Capex_Input!$E$12:$E$286,$X818))</f>
        <v>N/A</v>
      </c>
      <c r="F818" s="167" t="str" cm="1">
        <f t="array" aca="1" ref="F818" ca="1">IFERROR(INDEX(General!$E$25:$E$26,$Y818),NA)</f>
        <v>N/A</v>
      </c>
      <c r="G818" s="167" t="str" cm="1">
        <f t="array" aca="1" ref="G818" ca="1">IFERROR(INDEX(Forecast_Capex_Input!$AI$11:$BB$11,$AA818),NA)</f>
        <v>N/A</v>
      </c>
      <c r="H818" s="189" t="str" cm="1">
        <f t="array" aca="1" ref="H818" ca="1">IFERROR(INDEX(Forecast_Capex_Input!$AI$12:$BB$286,$X818,$AA818),NA)</f>
        <v>N/A</v>
      </c>
      <c r="I818" s="199" t="str" cm="1">
        <f t="array" ref="I818">IFERROR(INDEX(Forecast_Capex_Input!$F$12:$F$286,$X818),NA)</f>
        <v>N/A</v>
      </c>
      <c r="J818" s="199" t="str" cm="1">
        <f t="array" ref="J818">IFERROR(INDEX(Forecast_Capex_Input!G$12:G$286,$X818),NA)</f>
        <v>N/A</v>
      </c>
      <c r="K818" s="199" t="str" cm="1">
        <f t="array" ref="K818">IFERROR(INDEX(Forecast_Capex_Input!H$12:H$286,$X818),NA)</f>
        <v>N/A</v>
      </c>
      <c r="L818" s="199" t="str" cm="1">
        <f t="array" ref="L818">IFERROR(INDEX(Forecast_Capex_Input!I$12:I$286,$X818),NA)</f>
        <v>N/A</v>
      </c>
      <c r="M818" s="199" t="str" cm="1">
        <f t="array" ref="M818">IFERROR(INDEX(Forecast_Capex_Input!J$12:J$286,$X818),NA)</f>
        <v>N/A</v>
      </c>
      <c r="N818" s="199" t="str" cm="1">
        <f t="array" ref="N818">IFERROR(INDEX(Forecast_Capex_Input!K$12:K$286,$X818),NA)</f>
        <v>N/A</v>
      </c>
      <c r="O818" s="199" t="str" cm="1">
        <f t="array" ref="O818">IFERROR(INDEX(Forecast_Capex_Input!L$12:L$286,$X818),NA)</f>
        <v>N/A</v>
      </c>
      <c r="P818" s="199" t="str" cm="1">
        <f t="array" ref="P818">IFERROR(INDEX(Forecast_Capex_Input!M$12:M$286,$X818),NA)</f>
        <v>N/A</v>
      </c>
      <c r="Q818" s="172" t="str" cm="1">
        <f t="array" ref="Q818">IFERROR(INDEX(Forecast_Capex_Input!N$12:N$286,$X818),NA)</f>
        <v>N/A</v>
      </c>
      <c r="R818" s="265" cm="1">
        <f t="array" ref="R818">IFERROR(INDEX(Forecast_Capex_Input!O$12:O$286,$X818),0)</f>
        <v>0</v>
      </c>
      <c r="S818" s="172" cm="1">
        <f t="array" ref="S818">IFERROR(INDEX(Forecast_Capex_Input!P$12:P$286,$X818),0)</f>
        <v>0</v>
      </c>
      <c r="T818" s="199" t="str" cm="1">
        <f t="array" aca="1" ref="T818" ca="1">IFERROR(INDEX(General!$K$84:$K$103,$AA818),NA)</f>
        <v>N/A</v>
      </c>
      <c r="U818" s="188" cm="1">
        <f t="array" aca="1" ref="U818" ca="1">IFERROR(
IF($F818=General!$E$25,INDEX(Forecast_Capex_Input!S$12:S$286,$X818),
INDEX(Forecast_Capex_Input!T$12:T$286,$X818)),0)</f>
        <v>0</v>
      </c>
      <c r="V818" s="222" t="b">
        <f>IFERROR(INDEX(Overheads!$T$19:$T$26,MATCH($I818,Overheads!$E$19:$E$26,0)),FALSE)</f>
        <v>0</v>
      </c>
      <c r="W818" s="165"/>
      <c r="X818" s="174" t="str">
        <f>IFERROR(
IF(MATCH($C818,Forecast_Capex_Input!$CI$12:$CI$286,1)+1&gt;MAX(Forecast_Capex_Input!$C$12:$C$286),NA,
MATCH($C818,Forecast_Capex_Input!$CI$12:$CI$286,1)+1),1)</f>
        <v>N/A</v>
      </c>
      <c r="Y818" s="174" t="str" cm="1">
        <f t="array" aca="1" ref="Y818" ca="1">IFERROR(
IF(X817&lt;&gt;X818,1,
IF(COUNTIF(OFFSET(Y817,0,0,-INDEX(Forecast_Capex_Input!$CG$12:$CG$286,$X818)),Y817)=INDEX(Forecast_Capex_Input!$CG$12:$CG$286,$X818),Y817+1,Y817)),NA)</f>
        <v>N/A</v>
      </c>
      <c r="Z818" s="174" t="str" cm="1">
        <f t="array" ref="Z818">IFERROR($C818-IF($X818=1,1,INDEX(Forecast_Capex_Input!$CI$12:$CI$286,$X818-1))+1,NA)</f>
        <v>N/A</v>
      </c>
      <c r="AA818" s="174" t="str" cm="1">
        <f t="array" aca="1" ref="AA818" ca="1">IFERROR(IF(Y818=1,
INDEX(Forecast_Capex_Input!$AI$10:$BB$10,SMALL(IF(INDEX(Forecast_Capex_Input!$AI$12:$BB$286,$X818,0)&gt;0,COLUMN(Forecast_Capex_Input!$AI$10:$BB$10)-COLUMN(Forecast_Capex_Input!$AI$12)+1),ROWS(OFFSET(AA817,0,0,-$Z818)))),
OFFSET(AA817,-INDEX(Forecast_Capex_Input!$CG$12:$CG$286,$X818)+1,0)),NA)</f>
        <v>N/A</v>
      </c>
      <c r="AB818" s="174" t="str">
        <f t="shared" ca="1" si="537"/>
        <v>N/A</v>
      </c>
      <c r="AC818" s="222" t="b">
        <f t="shared" si="569"/>
        <v>0</v>
      </c>
      <c r="AD818" s="220" t="b">
        <v>0</v>
      </c>
      <c r="AE818" s="222" t="b">
        <f t="shared" si="538"/>
        <v>1</v>
      </c>
      <c r="AF818" s="165"/>
      <c r="AG818" s="215">
        <v>0</v>
      </c>
      <c r="AH818" s="215">
        <v>0</v>
      </c>
      <c r="AI818" s="215">
        <v>0</v>
      </c>
      <c r="AJ818" s="215">
        <v>0</v>
      </c>
      <c r="AK818" s="215">
        <v>0</v>
      </c>
      <c r="AL818" s="155">
        <v>0</v>
      </c>
      <c r="AM818" s="165"/>
      <c r="AN818" s="215" cm="1">
        <f t="array" aca="1" ref="AN818" ca="1">IFERROR(INDEX(General!O$33:O$34,$AB818)
*AG818,0)</f>
        <v>0</v>
      </c>
      <c r="AO818" s="215" cm="1">
        <f t="array" aca="1" ref="AO818" ca="1">IFERROR(INDEX(General!P$33:P$34,$AB818)
*AH818,0)</f>
        <v>0</v>
      </c>
      <c r="AP818" s="215" cm="1">
        <f t="array" aca="1" ref="AP818" ca="1">IFERROR(INDEX(General!Q$33:Q$34,$AB818)
*AI818,0)</f>
        <v>0</v>
      </c>
      <c r="AQ818" s="215" cm="1">
        <f t="array" aca="1" ref="AQ818" ca="1">IFERROR(INDEX(General!R$33:R$34,$AB818)
*AJ818,0)</f>
        <v>0</v>
      </c>
      <c r="AR818" s="215" cm="1">
        <f t="array" aca="1" ref="AR818" ca="1">IFERROR(INDEX(General!S$33:S$34,$AB818)
*AK818,0)</f>
        <v>0</v>
      </c>
      <c r="AS818" s="155">
        <f t="shared" ca="1" si="570"/>
        <v>0</v>
      </c>
      <c r="AT818" s="165"/>
      <c r="AU818" s="215">
        <f ca="1">IF($AE818=FALSE,AN818*Overheads!$R$24*$V818,
IFERROR(Overheads!$O$49*$V818*AN818,0)
+IFERROR(Overheads!Q$59*$V818*(AN818/Overheads!Q$68),0))</f>
        <v>0</v>
      </c>
      <c r="AV818" s="215">
        <f ca="1">IF($AE818=FALSE,AO818*Overheads!$R$24*$V818,
IFERROR(Overheads!$O$49*$V818*AO818,0)
+IFERROR(Overheads!R$59*$V818*(AO818/Overheads!R$68),0))</f>
        <v>0</v>
      </c>
      <c r="AW818" s="215">
        <f ca="1">IF($AE818=FALSE,AP818*Overheads!$R$24*$V818,
IFERROR(Overheads!$O$49*$V818*AP818,0)
+IFERROR(Overheads!S$59*$V818*(AP818/Overheads!S$68),0))</f>
        <v>0</v>
      </c>
      <c r="AX818" s="215">
        <f ca="1">IF($AE818=FALSE,AQ818*Overheads!$R$24*$V818,
IFERROR(Overheads!$O$49*$V818*AQ818,0)
+IFERROR(Overheads!T$59*$V818*(AQ818/Overheads!T$68),0))</f>
        <v>0</v>
      </c>
      <c r="AY818" s="215">
        <f ca="1">IF($AE818=FALSE,AR818*Overheads!$R$24*$V818,
IFERROR(Overheads!$O$49*$V818*AR818,0)
+IFERROR(Overheads!U$59*$V818*(AR818/Overheads!U$68),0))</f>
        <v>0</v>
      </c>
      <c r="AZ818" s="155">
        <f t="shared" ca="1" si="571"/>
        <v>0</v>
      </c>
      <c r="BA818" s="165"/>
      <c r="BB818" s="215">
        <f ca="1">IF($AE818=FALSE,AN818*Overheads!$S$25,
IFERROR(Overheads!$O$50*AN818,0)
+IFERROR(Overheads!Q$60*(AN818/Overheads!Q$66),0))</f>
        <v>0</v>
      </c>
      <c r="BC818" s="215">
        <f ca="1">IF($AE818=FALSE,AO818*Overheads!$S$25,
IFERROR(Overheads!$O$50*AO818,0)
+IFERROR(Overheads!R$60*(AO818/Overheads!R$66),0))</f>
        <v>0</v>
      </c>
      <c r="BD818" s="215">
        <f ca="1">IF($AE818=FALSE,AP818*Overheads!$S$25,
IFERROR(Overheads!$O$50*AP818,0)
+IFERROR(Overheads!S$60*(AP818/Overheads!S$66),0))</f>
        <v>0</v>
      </c>
      <c r="BE818" s="215">
        <f ca="1">IF($AE818=FALSE,AQ818*Overheads!$S$25,
IFERROR(Overheads!$O$50*AQ818,0)
+IFERROR(Overheads!T$60*(AQ818/Overheads!T$66),0))</f>
        <v>0</v>
      </c>
      <c r="BF818" s="215">
        <f ca="1">IF($AE818=FALSE,AR818*Overheads!$S$25,
IFERROR(Overheads!$O$50*AR818,0)
+IFERROR(Overheads!U$60*(AR818/Overheads!U$66),0))</f>
        <v>0</v>
      </c>
      <c r="BG818" s="155">
        <f t="shared" ca="1" si="572"/>
        <v>0</v>
      </c>
      <c r="BH818" s="165"/>
      <c r="BI818" s="215">
        <f t="shared" ca="1" si="573"/>
        <v>0</v>
      </c>
      <c r="BJ818" s="215">
        <f t="shared" ca="1" si="539"/>
        <v>0</v>
      </c>
      <c r="BK818" s="215">
        <f t="shared" ca="1" si="540"/>
        <v>0</v>
      </c>
      <c r="BL818" s="215">
        <f t="shared" ca="1" si="541"/>
        <v>0</v>
      </c>
      <c r="BM818" s="215">
        <f t="shared" ca="1" si="542"/>
        <v>0</v>
      </c>
      <c r="BN818" s="155">
        <f t="shared" ca="1" si="574"/>
        <v>0</v>
      </c>
      <c r="BO818" s="165"/>
      <c r="BP818" s="187" cm="1">
        <f t="array" ref="BP818">IFERROR(IF($X818=$X817,BP817,INDEX(Forecast_Capex_Input!AC$12:AC$286,$X818)),0)</f>
        <v>0</v>
      </c>
      <c r="BQ818" s="187" cm="1">
        <f t="array" ref="BQ818">IFERROR(IF($X818=$X817,BQ817,INDEX(Forecast_Capex_Input!AD$12:AD$286,$X818)),0)</f>
        <v>0</v>
      </c>
      <c r="BR818" s="187" cm="1">
        <f t="array" ref="BR818">IFERROR(IF($X818=$X817,BR817,INDEX(Forecast_Capex_Input!AE$12:AE$286,$X818)),0)</f>
        <v>0</v>
      </c>
      <c r="BS818" s="187" cm="1">
        <f t="array" ref="BS818">IFERROR(IF($X818=$X817,BS817,INDEX(Forecast_Capex_Input!AF$12:AF$286,$X818)),0)</f>
        <v>0</v>
      </c>
      <c r="BT818" s="187" cm="1">
        <f t="array" ref="BT818">IFERROR(IF($X818=$X817,BT817,INDEX(Forecast_Capex_Input!AG$12:AG$286,$X818)),0)</f>
        <v>0</v>
      </c>
      <c r="BU818" s="165"/>
      <c r="BV818" s="215">
        <f t="shared" si="543"/>
        <v>0</v>
      </c>
      <c r="BW818" s="215">
        <f t="shared" si="544"/>
        <v>0</v>
      </c>
      <c r="BX818" s="215">
        <f t="shared" si="545"/>
        <v>0</v>
      </c>
      <c r="BY818" s="215">
        <f t="shared" si="546"/>
        <v>0</v>
      </c>
      <c r="BZ818" s="215">
        <f t="shared" si="547"/>
        <v>0</v>
      </c>
      <c r="CA818" s="155">
        <f t="shared" si="575"/>
        <v>0</v>
      </c>
      <c r="CB818" s="165"/>
      <c r="CC818" s="215">
        <f t="shared" si="548"/>
        <v>0</v>
      </c>
      <c r="CD818" s="215">
        <f t="shared" si="549"/>
        <v>0</v>
      </c>
      <c r="CE818" s="215">
        <f t="shared" si="550"/>
        <v>0</v>
      </c>
      <c r="CF818" s="215">
        <f t="shared" si="551"/>
        <v>0</v>
      </c>
      <c r="CG818" s="215">
        <f t="shared" si="552"/>
        <v>0</v>
      </c>
      <c r="CH818" s="155">
        <f t="shared" si="576"/>
        <v>0</v>
      </c>
      <c r="CI818" s="165"/>
      <c r="CJ818" s="215">
        <f t="shared" si="553"/>
        <v>0</v>
      </c>
      <c r="CK818" s="215">
        <f t="shared" si="554"/>
        <v>0</v>
      </c>
      <c r="CL818" s="215">
        <f t="shared" si="555"/>
        <v>0</v>
      </c>
      <c r="CM818" s="215">
        <f t="shared" si="556"/>
        <v>0</v>
      </c>
      <c r="CN818" s="215">
        <f t="shared" si="557"/>
        <v>0</v>
      </c>
      <c r="CO818" s="155">
        <f t="shared" si="577"/>
        <v>0</v>
      </c>
      <c r="CP818" s="165"/>
      <c r="CQ818" s="223">
        <f t="shared" si="558"/>
        <v>0</v>
      </c>
      <c r="CR818" s="223">
        <f t="shared" si="559"/>
        <v>0</v>
      </c>
      <c r="CS818" s="223">
        <f t="shared" si="560"/>
        <v>0</v>
      </c>
      <c r="CT818" s="223">
        <f t="shared" si="561"/>
        <v>0</v>
      </c>
      <c r="CU818" s="223">
        <f t="shared" si="562"/>
        <v>0</v>
      </c>
      <c r="CV818" s="155">
        <f t="shared" si="578"/>
        <v>0</v>
      </c>
      <c r="CW818" s="165"/>
      <c r="CX818" s="215">
        <f t="shared" si="579"/>
        <v>0</v>
      </c>
      <c r="CY818" s="215">
        <f t="shared" si="563"/>
        <v>0</v>
      </c>
      <c r="CZ818" s="215">
        <f t="shared" si="564"/>
        <v>0</v>
      </c>
      <c r="DA818" s="215">
        <f t="shared" si="565"/>
        <v>0</v>
      </c>
      <c r="DB818" s="215">
        <f t="shared" si="566"/>
        <v>0</v>
      </c>
      <c r="DC818" s="155">
        <f t="shared" si="580"/>
        <v>0</v>
      </c>
      <c r="DD818" s="165"/>
      <c r="DE818" s="188" t="b" cm="1">
        <f t="array" aca="1" ref="DE818" ca="1">OR($G818=Forecast_Capex_Input!$BF$8:$BF$10)</f>
        <v>0</v>
      </c>
      <c r="DF818" s="188" cm="1">
        <f t="array" aca="1" ref="DF818" ca="1">IFERROR(INDEX(Forecast_Capex_Input!BG$12:BG$286,$X818)
*(INDEX(Forecast_Capex_Input!$H$12:$H$286,$X818)=Repex),0)
*$DE818</f>
        <v>0</v>
      </c>
      <c r="DG818" s="188" cm="1">
        <f t="array" aca="1" ref="DG818" ca="1">IFERROR(INDEX(Forecast_Capex_Input!BH$12:BH$286,$X818)
*(INDEX(Forecast_Capex_Input!$H$12:$H$286,$X818)=Repex),0)
*$DE818</f>
        <v>0</v>
      </c>
      <c r="DH818" s="188" cm="1">
        <f t="array" aca="1" ref="DH818" ca="1">IFERROR(INDEX(Forecast_Capex_Input!BI$12:BI$286,$X818)
*(INDEX(Forecast_Capex_Input!$H$12:$H$286,$X818)=Repex),0)
*$DE818</f>
        <v>0</v>
      </c>
      <c r="DI818" s="188" cm="1">
        <f t="array" aca="1" ref="DI818" ca="1">IFERROR(INDEX(Forecast_Capex_Input!BJ$12:BJ$286,$X818)
*(INDEX(Forecast_Capex_Input!$H$12:$H$286,$X818)=Repex),0)
*$DE818</f>
        <v>0</v>
      </c>
      <c r="DJ818" s="188" cm="1">
        <f t="array" aca="1" ref="DJ818" ca="1">IFERROR(INDEX(Forecast_Capex_Input!BK$12:BK$286,$X818)
*(INDEX(Forecast_Capex_Input!$H$12:$H$286,$X818)=Repex),0)
*$DE818</f>
        <v>0</v>
      </c>
      <c r="DK818" s="188" cm="1">
        <f t="array" aca="1" ref="DK818" ca="1">IFERROR(INDEX(Forecast_Capex_Input!BL$12:BL$286,$X818)
*(INDEX(Forecast_Capex_Input!$H$12:$H$286,$X818)=Repex),0)
*$DE818</f>
        <v>0</v>
      </c>
      <c r="DL818" s="165"/>
      <c r="DM818" s="188" t="b" cm="1">
        <f t="array" aca="1" ref="DM818" ca="1">OR($G818=Forecast_Capex_Input!$BN$8:$BN$9)</f>
        <v>0</v>
      </c>
      <c r="DN818" s="188" cm="1">
        <f t="array" aca="1" ref="DN818" ca="1">IFERROR(INDEX(Forecast_Capex_Input!BO$12:BO$286,$X818)
*(INDEX(Forecast_Capex_Input!$H$12:$H$286,$X818)=Repex),0)
*$DM818</f>
        <v>0</v>
      </c>
      <c r="DO818" s="188" cm="1">
        <f t="array" aca="1" ref="DO818" ca="1">IFERROR(INDEX(Forecast_Capex_Input!BP$12:BP$286,$X818)
*(INDEX(Forecast_Capex_Input!$H$12:$H$286,$X818)=Repex),0)
*$DM818</f>
        <v>0</v>
      </c>
      <c r="DP818" s="188" cm="1">
        <f t="array" aca="1" ref="DP818" ca="1">IFERROR(INDEX(Forecast_Capex_Input!BQ$12:BQ$286,$X818)
*(INDEX(Forecast_Capex_Input!$H$12:$H$286,$X818)=Repex),0)
*$DM818</f>
        <v>0</v>
      </c>
      <c r="DQ818" s="188" cm="1">
        <f t="array" aca="1" ref="DQ818" ca="1">IFERROR(INDEX(Forecast_Capex_Input!BR$12:BR$286,$X818)
*(INDEX(Forecast_Capex_Input!$H$12:$H$286,$X818)=Repex),0)
*$DM818</f>
        <v>0</v>
      </c>
      <c r="DR818" s="188" cm="1">
        <f t="array" aca="1" ref="DR818" ca="1">IFERROR(INDEX(Forecast_Capex_Input!BS$12:BS$286,$X818)
*(INDEX(Forecast_Capex_Input!$H$12:$H$286,$X818)=Repex),0)
*$DM818</f>
        <v>0</v>
      </c>
      <c r="DS818" s="165"/>
      <c r="DT818" s="188" t="b" cm="1">
        <f t="array" aca="1" ref="DT818" ca="1">OR($G818=Forecast_Capex_Input!$BU$8:$BU$10)</f>
        <v>0</v>
      </c>
      <c r="DU818" s="188" cm="1">
        <f t="array" aca="1" ref="DU818" ca="1">IFERROR(INDEX(Forecast_Capex_Input!BV$12:BV$286,$X818)
*(INDEX(Forecast_Capex_Input!$H$12:$H$286,$X818)=Repex),0)
*$DT818</f>
        <v>0</v>
      </c>
      <c r="DV818" s="188" cm="1">
        <f t="array" aca="1" ref="DV818" ca="1">IFERROR(INDEX(Forecast_Capex_Input!BW$12:BW$286,$X818)
*(INDEX(Forecast_Capex_Input!$H$12:$H$286,$X818)=Repex),0)
*$DT818</f>
        <v>0</v>
      </c>
      <c r="DW818" s="188" cm="1">
        <f t="array" aca="1" ref="DW818" ca="1">IFERROR(INDEX(Forecast_Capex_Input!BX$12:BX$286,$X818)
*(INDEX(Forecast_Capex_Input!$H$12:$H$286,$X818)=Repex),0)
*$DT818</f>
        <v>0</v>
      </c>
      <c r="DX818" s="188" cm="1">
        <f t="array" aca="1" ref="DX818" ca="1">IFERROR(INDEX(Forecast_Capex_Input!BY$12:BY$286,$X818)
*(INDEX(Forecast_Capex_Input!$H$12:$H$286,$X818)=Repex),0)
*$DT818</f>
        <v>0</v>
      </c>
      <c r="DY818" s="188" cm="1">
        <f t="array" aca="1" ref="DY818" ca="1">IFERROR(INDEX(Forecast_Capex_Input!BZ$12:BZ$286,$X818)
*(INDEX(Forecast_Capex_Input!$H$12:$H$286,$X818)=Repex),0)
*$DT818</f>
        <v>0</v>
      </c>
      <c r="DZ818" s="188" cm="1">
        <f t="array" aca="1" ref="DZ818" ca="1">IFERROR(INDEX(Forecast_Capex_Input!CA$12:CA$286,$X818)
*(INDEX(Forecast_Capex_Input!$H$12:$H$286,$X818)=Repex),0)
*$DT818</f>
        <v>0</v>
      </c>
      <c r="EA818" s="188" cm="1">
        <f t="array" aca="1" ref="EA818" ca="1">IFERROR(INDEX(Forecast_Capex_Input!CB$12:CB$286,$X818)
*(INDEX(Forecast_Capex_Input!$H$12:$H$286,$X818)=Repex),0)
*$DT818</f>
        <v>0</v>
      </c>
      <c r="EB818" s="188" cm="1">
        <f t="array" aca="1" ref="EB818" ca="1">IFERROR(INDEX(Forecast_Capex_Input!CC$12:CC$286,$X818)
*(INDEX(Forecast_Capex_Input!$H$12:$H$286,$X818)=Repex),0)
*$DT818</f>
        <v>0</v>
      </c>
      <c r="EC818" s="165"/>
      <c r="ED818" s="226" t="str">
        <f t="shared" si="567"/>
        <v>N/A</v>
      </c>
      <c r="EE818" s="174" t="s">
        <v>15</v>
      </c>
    </row>
    <row r="819" spans="3:135" x14ac:dyDescent="0.2">
      <c r="C819" s="174">
        <f t="shared" si="568"/>
        <v>809</v>
      </c>
      <c r="D819" s="167" t="str" cm="1">
        <f t="array" ref="D819">IFERROR(INDEX(Forecast_Capex_Input!$D$12:$D$286,$X819),NA)</f>
        <v>N/A</v>
      </c>
      <c r="E819" s="172" t="str" cm="1">
        <f t="array" ref="E819">IF($X819=NA,NA,INDEX(Forecast_Capex_Input!$E$12:$E$286,$X819))</f>
        <v>N/A</v>
      </c>
      <c r="F819" s="167" t="str" cm="1">
        <f t="array" aca="1" ref="F819" ca="1">IFERROR(INDEX(General!$E$25:$E$26,$Y819),NA)</f>
        <v>N/A</v>
      </c>
      <c r="G819" s="167" t="str" cm="1">
        <f t="array" aca="1" ref="G819" ca="1">IFERROR(INDEX(Forecast_Capex_Input!$AI$11:$BB$11,$AA819),NA)</f>
        <v>N/A</v>
      </c>
      <c r="H819" s="189" t="str" cm="1">
        <f t="array" aca="1" ref="H819" ca="1">IFERROR(INDEX(Forecast_Capex_Input!$AI$12:$BB$286,$X819,$AA819),NA)</f>
        <v>N/A</v>
      </c>
      <c r="I819" s="199" t="str" cm="1">
        <f t="array" ref="I819">IFERROR(INDEX(Forecast_Capex_Input!$F$12:$F$286,$X819),NA)</f>
        <v>N/A</v>
      </c>
      <c r="J819" s="199" t="str" cm="1">
        <f t="array" ref="J819">IFERROR(INDEX(Forecast_Capex_Input!G$12:G$286,$X819),NA)</f>
        <v>N/A</v>
      </c>
      <c r="K819" s="199" t="str" cm="1">
        <f t="array" ref="K819">IFERROR(INDEX(Forecast_Capex_Input!H$12:H$286,$X819),NA)</f>
        <v>N/A</v>
      </c>
      <c r="L819" s="199" t="str" cm="1">
        <f t="array" ref="L819">IFERROR(INDEX(Forecast_Capex_Input!I$12:I$286,$X819),NA)</f>
        <v>N/A</v>
      </c>
      <c r="M819" s="199" t="str" cm="1">
        <f t="array" ref="M819">IFERROR(INDEX(Forecast_Capex_Input!J$12:J$286,$X819),NA)</f>
        <v>N/A</v>
      </c>
      <c r="N819" s="199" t="str" cm="1">
        <f t="array" ref="N819">IFERROR(INDEX(Forecast_Capex_Input!K$12:K$286,$X819),NA)</f>
        <v>N/A</v>
      </c>
      <c r="O819" s="199" t="str" cm="1">
        <f t="array" ref="O819">IFERROR(INDEX(Forecast_Capex_Input!L$12:L$286,$X819),NA)</f>
        <v>N/A</v>
      </c>
      <c r="P819" s="199" t="str" cm="1">
        <f t="array" ref="P819">IFERROR(INDEX(Forecast_Capex_Input!M$12:M$286,$X819),NA)</f>
        <v>N/A</v>
      </c>
      <c r="Q819" s="172" t="str" cm="1">
        <f t="array" ref="Q819">IFERROR(INDEX(Forecast_Capex_Input!N$12:N$286,$X819),NA)</f>
        <v>N/A</v>
      </c>
      <c r="R819" s="265" cm="1">
        <f t="array" ref="R819">IFERROR(INDEX(Forecast_Capex_Input!O$12:O$286,$X819),0)</f>
        <v>0</v>
      </c>
      <c r="S819" s="172" cm="1">
        <f t="array" ref="S819">IFERROR(INDEX(Forecast_Capex_Input!P$12:P$286,$X819),0)</f>
        <v>0</v>
      </c>
      <c r="T819" s="199" t="str" cm="1">
        <f t="array" aca="1" ref="T819" ca="1">IFERROR(INDEX(General!$K$84:$K$103,$AA819),NA)</f>
        <v>N/A</v>
      </c>
      <c r="U819" s="188" cm="1">
        <f t="array" aca="1" ref="U819" ca="1">IFERROR(
IF($F819=General!$E$25,INDEX(Forecast_Capex_Input!S$12:S$286,$X819),
INDEX(Forecast_Capex_Input!T$12:T$286,$X819)),0)</f>
        <v>0</v>
      </c>
      <c r="V819" s="222" t="b">
        <f>IFERROR(INDEX(Overheads!$T$19:$T$26,MATCH($I819,Overheads!$E$19:$E$26,0)),FALSE)</f>
        <v>0</v>
      </c>
      <c r="W819" s="165"/>
      <c r="X819" s="174" t="str">
        <f>IFERROR(
IF(MATCH($C819,Forecast_Capex_Input!$CI$12:$CI$286,1)+1&gt;MAX(Forecast_Capex_Input!$C$12:$C$286),NA,
MATCH($C819,Forecast_Capex_Input!$CI$12:$CI$286,1)+1),1)</f>
        <v>N/A</v>
      </c>
      <c r="Y819" s="174" t="str" cm="1">
        <f t="array" aca="1" ref="Y819" ca="1">IFERROR(
IF(X818&lt;&gt;X819,1,
IF(COUNTIF(OFFSET(Y818,0,0,-INDEX(Forecast_Capex_Input!$CG$12:$CG$286,$X819)),Y818)=INDEX(Forecast_Capex_Input!$CG$12:$CG$286,$X819),Y818+1,Y818)),NA)</f>
        <v>N/A</v>
      </c>
      <c r="Z819" s="174" t="str" cm="1">
        <f t="array" ref="Z819">IFERROR($C819-IF($X819=1,1,INDEX(Forecast_Capex_Input!$CI$12:$CI$286,$X819-1))+1,NA)</f>
        <v>N/A</v>
      </c>
      <c r="AA819" s="174" t="str" cm="1">
        <f t="array" aca="1" ref="AA819" ca="1">IFERROR(IF(Y819=1,
INDEX(Forecast_Capex_Input!$AI$10:$BB$10,SMALL(IF(INDEX(Forecast_Capex_Input!$AI$12:$BB$286,$X819,0)&gt;0,COLUMN(Forecast_Capex_Input!$AI$10:$BB$10)-COLUMN(Forecast_Capex_Input!$AI$12)+1),ROWS(OFFSET(AA818,0,0,-$Z819)))),
OFFSET(AA818,-INDEX(Forecast_Capex_Input!$CG$12:$CG$286,$X819)+1,0)),NA)</f>
        <v>N/A</v>
      </c>
      <c r="AB819" s="174" t="str">
        <f t="shared" ca="1" si="537"/>
        <v>N/A</v>
      </c>
      <c r="AC819" s="222" t="b">
        <f t="shared" si="569"/>
        <v>0</v>
      </c>
      <c r="AD819" s="220" t="b">
        <v>0</v>
      </c>
      <c r="AE819" s="222" t="b">
        <f t="shared" si="538"/>
        <v>1</v>
      </c>
      <c r="AF819" s="165"/>
      <c r="AG819" s="215">
        <v>0</v>
      </c>
      <c r="AH819" s="215">
        <v>0</v>
      </c>
      <c r="AI819" s="215">
        <v>0</v>
      </c>
      <c r="AJ819" s="215">
        <v>0</v>
      </c>
      <c r="AK819" s="215">
        <v>0</v>
      </c>
      <c r="AL819" s="155">
        <v>0</v>
      </c>
      <c r="AM819" s="165"/>
      <c r="AN819" s="215" cm="1">
        <f t="array" aca="1" ref="AN819" ca="1">IFERROR(INDEX(General!O$33:O$34,$AB819)
*AG819,0)</f>
        <v>0</v>
      </c>
      <c r="AO819" s="215" cm="1">
        <f t="array" aca="1" ref="AO819" ca="1">IFERROR(INDEX(General!P$33:P$34,$AB819)
*AH819,0)</f>
        <v>0</v>
      </c>
      <c r="AP819" s="215" cm="1">
        <f t="array" aca="1" ref="AP819" ca="1">IFERROR(INDEX(General!Q$33:Q$34,$AB819)
*AI819,0)</f>
        <v>0</v>
      </c>
      <c r="AQ819" s="215" cm="1">
        <f t="array" aca="1" ref="AQ819" ca="1">IFERROR(INDEX(General!R$33:R$34,$AB819)
*AJ819,0)</f>
        <v>0</v>
      </c>
      <c r="AR819" s="215" cm="1">
        <f t="array" aca="1" ref="AR819" ca="1">IFERROR(INDEX(General!S$33:S$34,$AB819)
*AK819,0)</f>
        <v>0</v>
      </c>
      <c r="AS819" s="155">
        <f t="shared" ca="1" si="570"/>
        <v>0</v>
      </c>
      <c r="AT819" s="165"/>
      <c r="AU819" s="215">
        <f ca="1">IF($AE819=FALSE,AN819*Overheads!$R$24*$V819,
IFERROR(Overheads!$O$49*$V819*AN819,0)
+IFERROR(Overheads!Q$59*$V819*(AN819/Overheads!Q$68),0))</f>
        <v>0</v>
      </c>
      <c r="AV819" s="215">
        <f ca="1">IF($AE819=FALSE,AO819*Overheads!$R$24*$V819,
IFERROR(Overheads!$O$49*$V819*AO819,0)
+IFERROR(Overheads!R$59*$V819*(AO819/Overheads!R$68),0))</f>
        <v>0</v>
      </c>
      <c r="AW819" s="215">
        <f ca="1">IF($AE819=FALSE,AP819*Overheads!$R$24*$V819,
IFERROR(Overheads!$O$49*$V819*AP819,0)
+IFERROR(Overheads!S$59*$V819*(AP819/Overheads!S$68),0))</f>
        <v>0</v>
      </c>
      <c r="AX819" s="215">
        <f ca="1">IF($AE819=FALSE,AQ819*Overheads!$R$24*$V819,
IFERROR(Overheads!$O$49*$V819*AQ819,0)
+IFERROR(Overheads!T$59*$V819*(AQ819/Overheads!T$68),0))</f>
        <v>0</v>
      </c>
      <c r="AY819" s="215">
        <f ca="1">IF($AE819=FALSE,AR819*Overheads!$R$24*$V819,
IFERROR(Overheads!$O$49*$V819*AR819,0)
+IFERROR(Overheads!U$59*$V819*(AR819/Overheads!U$68),0))</f>
        <v>0</v>
      </c>
      <c r="AZ819" s="155">
        <f t="shared" ca="1" si="571"/>
        <v>0</v>
      </c>
      <c r="BA819" s="165"/>
      <c r="BB819" s="215">
        <f ca="1">IF($AE819=FALSE,AN819*Overheads!$S$25,
IFERROR(Overheads!$O$50*AN819,0)
+IFERROR(Overheads!Q$60*(AN819/Overheads!Q$66),0))</f>
        <v>0</v>
      </c>
      <c r="BC819" s="215">
        <f ca="1">IF($AE819=FALSE,AO819*Overheads!$S$25,
IFERROR(Overheads!$O$50*AO819,0)
+IFERROR(Overheads!R$60*(AO819/Overheads!R$66),0))</f>
        <v>0</v>
      </c>
      <c r="BD819" s="215">
        <f ca="1">IF($AE819=FALSE,AP819*Overheads!$S$25,
IFERROR(Overheads!$O$50*AP819,0)
+IFERROR(Overheads!S$60*(AP819/Overheads!S$66),0))</f>
        <v>0</v>
      </c>
      <c r="BE819" s="215">
        <f ca="1">IF($AE819=FALSE,AQ819*Overheads!$S$25,
IFERROR(Overheads!$O$50*AQ819,0)
+IFERROR(Overheads!T$60*(AQ819/Overheads!T$66),0))</f>
        <v>0</v>
      </c>
      <c r="BF819" s="215">
        <f ca="1">IF($AE819=FALSE,AR819*Overheads!$S$25,
IFERROR(Overheads!$O$50*AR819,0)
+IFERROR(Overheads!U$60*(AR819/Overheads!U$66),0))</f>
        <v>0</v>
      </c>
      <c r="BG819" s="155">
        <f t="shared" ca="1" si="572"/>
        <v>0</v>
      </c>
      <c r="BH819" s="165"/>
      <c r="BI819" s="215">
        <f t="shared" ca="1" si="573"/>
        <v>0</v>
      </c>
      <c r="BJ819" s="215">
        <f t="shared" ca="1" si="539"/>
        <v>0</v>
      </c>
      <c r="BK819" s="215">
        <f t="shared" ca="1" si="540"/>
        <v>0</v>
      </c>
      <c r="BL819" s="215">
        <f t="shared" ca="1" si="541"/>
        <v>0</v>
      </c>
      <c r="BM819" s="215">
        <f t="shared" ca="1" si="542"/>
        <v>0</v>
      </c>
      <c r="BN819" s="155">
        <f t="shared" ca="1" si="574"/>
        <v>0</v>
      </c>
      <c r="BO819" s="165"/>
      <c r="BP819" s="187" cm="1">
        <f t="array" ref="BP819">IFERROR(IF($X819=$X818,BP818,INDEX(Forecast_Capex_Input!AC$12:AC$286,$X819)),0)</f>
        <v>0</v>
      </c>
      <c r="BQ819" s="187" cm="1">
        <f t="array" ref="BQ819">IFERROR(IF($X819=$X818,BQ818,INDEX(Forecast_Capex_Input!AD$12:AD$286,$X819)),0)</f>
        <v>0</v>
      </c>
      <c r="BR819" s="187" cm="1">
        <f t="array" ref="BR819">IFERROR(IF($X819=$X818,BR818,INDEX(Forecast_Capex_Input!AE$12:AE$286,$X819)),0)</f>
        <v>0</v>
      </c>
      <c r="BS819" s="187" cm="1">
        <f t="array" ref="BS819">IFERROR(IF($X819=$X818,BS818,INDEX(Forecast_Capex_Input!AF$12:AF$286,$X819)),0)</f>
        <v>0</v>
      </c>
      <c r="BT819" s="187" cm="1">
        <f t="array" ref="BT819">IFERROR(IF($X819=$X818,BT818,INDEX(Forecast_Capex_Input!AG$12:AG$286,$X819)),0)</f>
        <v>0</v>
      </c>
      <c r="BU819" s="165"/>
      <c r="BV819" s="215">
        <f t="shared" si="543"/>
        <v>0</v>
      </c>
      <c r="BW819" s="215">
        <f t="shared" si="544"/>
        <v>0</v>
      </c>
      <c r="BX819" s="215">
        <f t="shared" si="545"/>
        <v>0</v>
      </c>
      <c r="BY819" s="215">
        <f t="shared" si="546"/>
        <v>0</v>
      </c>
      <c r="BZ819" s="215">
        <f t="shared" si="547"/>
        <v>0</v>
      </c>
      <c r="CA819" s="155">
        <f t="shared" si="575"/>
        <v>0</v>
      </c>
      <c r="CB819" s="165"/>
      <c r="CC819" s="215">
        <f t="shared" si="548"/>
        <v>0</v>
      </c>
      <c r="CD819" s="215">
        <f t="shared" si="549"/>
        <v>0</v>
      </c>
      <c r="CE819" s="215">
        <f t="shared" si="550"/>
        <v>0</v>
      </c>
      <c r="CF819" s="215">
        <f t="shared" si="551"/>
        <v>0</v>
      </c>
      <c r="CG819" s="215">
        <f t="shared" si="552"/>
        <v>0</v>
      </c>
      <c r="CH819" s="155">
        <f t="shared" si="576"/>
        <v>0</v>
      </c>
      <c r="CI819" s="165"/>
      <c r="CJ819" s="215">
        <f t="shared" si="553"/>
        <v>0</v>
      </c>
      <c r="CK819" s="215">
        <f t="shared" si="554"/>
        <v>0</v>
      </c>
      <c r="CL819" s="215">
        <f t="shared" si="555"/>
        <v>0</v>
      </c>
      <c r="CM819" s="215">
        <f t="shared" si="556"/>
        <v>0</v>
      </c>
      <c r="CN819" s="215">
        <f t="shared" si="557"/>
        <v>0</v>
      </c>
      <c r="CO819" s="155">
        <f t="shared" si="577"/>
        <v>0</v>
      </c>
      <c r="CP819" s="165"/>
      <c r="CQ819" s="223">
        <f t="shared" si="558"/>
        <v>0</v>
      </c>
      <c r="CR819" s="223">
        <f t="shared" si="559"/>
        <v>0</v>
      </c>
      <c r="CS819" s="223">
        <f t="shared" si="560"/>
        <v>0</v>
      </c>
      <c r="CT819" s="223">
        <f t="shared" si="561"/>
        <v>0</v>
      </c>
      <c r="CU819" s="223">
        <f t="shared" si="562"/>
        <v>0</v>
      </c>
      <c r="CV819" s="155">
        <f t="shared" si="578"/>
        <v>0</v>
      </c>
      <c r="CW819" s="165"/>
      <c r="CX819" s="215">
        <f t="shared" si="579"/>
        <v>0</v>
      </c>
      <c r="CY819" s="215">
        <f t="shared" si="563"/>
        <v>0</v>
      </c>
      <c r="CZ819" s="215">
        <f t="shared" si="564"/>
        <v>0</v>
      </c>
      <c r="DA819" s="215">
        <f t="shared" si="565"/>
        <v>0</v>
      </c>
      <c r="DB819" s="215">
        <f t="shared" si="566"/>
        <v>0</v>
      </c>
      <c r="DC819" s="155">
        <f t="shared" si="580"/>
        <v>0</v>
      </c>
      <c r="DD819" s="165"/>
      <c r="DE819" s="188" t="b" cm="1">
        <f t="array" aca="1" ref="DE819" ca="1">OR($G819=Forecast_Capex_Input!$BF$8:$BF$10)</f>
        <v>0</v>
      </c>
      <c r="DF819" s="188" cm="1">
        <f t="array" aca="1" ref="DF819" ca="1">IFERROR(INDEX(Forecast_Capex_Input!BG$12:BG$286,$X819)
*(INDEX(Forecast_Capex_Input!$H$12:$H$286,$X819)=Repex),0)
*$DE819</f>
        <v>0</v>
      </c>
      <c r="DG819" s="188" cm="1">
        <f t="array" aca="1" ref="DG819" ca="1">IFERROR(INDEX(Forecast_Capex_Input!BH$12:BH$286,$X819)
*(INDEX(Forecast_Capex_Input!$H$12:$H$286,$X819)=Repex),0)
*$DE819</f>
        <v>0</v>
      </c>
      <c r="DH819" s="188" cm="1">
        <f t="array" aca="1" ref="DH819" ca="1">IFERROR(INDEX(Forecast_Capex_Input!BI$12:BI$286,$X819)
*(INDEX(Forecast_Capex_Input!$H$12:$H$286,$X819)=Repex),0)
*$DE819</f>
        <v>0</v>
      </c>
      <c r="DI819" s="188" cm="1">
        <f t="array" aca="1" ref="DI819" ca="1">IFERROR(INDEX(Forecast_Capex_Input!BJ$12:BJ$286,$X819)
*(INDEX(Forecast_Capex_Input!$H$12:$H$286,$X819)=Repex),0)
*$DE819</f>
        <v>0</v>
      </c>
      <c r="DJ819" s="188" cm="1">
        <f t="array" aca="1" ref="DJ819" ca="1">IFERROR(INDEX(Forecast_Capex_Input!BK$12:BK$286,$X819)
*(INDEX(Forecast_Capex_Input!$H$12:$H$286,$X819)=Repex),0)
*$DE819</f>
        <v>0</v>
      </c>
      <c r="DK819" s="188" cm="1">
        <f t="array" aca="1" ref="DK819" ca="1">IFERROR(INDEX(Forecast_Capex_Input!BL$12:BL$286,$X819)
*(INDEX(Forecast_Capex_Input!$H$12:$H$286,$X819)=Repex),0)
*$DE819</f>
        <v>0</v>
      </c>
      <c r="DL819" s="165"/>
      <c r="DM819" s="188" t="b" cm="1">
        <f t="array" aca="1" ref="DM819" ca="1">OR($G819=Forecast_Capex_Input!$BN$8:$BN$9)</f>
        <v>0</v>
      </c>
      <c r="DN819" s="188" cm="1">
        <f t="array" aca="1" ref="DN819" ca="1">IFERROR(INDEX(Forecast_Capex_Input!BO$12:BO$286,$X819)
*(INDEX(Forecast_Capex_Input!$H$12:$H$286,$X819)=Repex),0)
*$DM819</f>
        <v>0</v>
      </c>
      <c r="DO819" s="188" cm="1">
        <f t="array" aca="1" ref="DO819" ca="1">IFERROR(INDEX(Forecast_Capex_Input!BP$12:BP$286,$X819)
*(INDEX(Forecast_Capex_Input!$H$12:$H$286,$X819)=Repex),0)
*$DM819</f>
        <v>0</v>
      </c>
      <c r="DP819" s="188" cm="1">
        <f t="array" aca="1" ref="DP819" ca="1">IFERROR(INDEX(Forecast_Capex_Input!BQ$12:BQ$286,$X819)
*(INDEX(Forecast_Capex_Input!$H$12:$H$286,$X819)=Repex),0)
*$DM819</f>
        <v>0</v>
      </c>
      <c r="DQ819" s="188" cm="1">
        <f t="array" aca="1" ref="DQ819" ca="1">IFERROR(INDEX(Forecast_Capex_Input!BR$12:BR$286,$X819)
*(INDEX(Forecast_Capex_Input!$H$12:$H$286,$X819)=Repex),0)
*$DM819</f>
        <v>0</v>
      </c>
      <c r="DR819" s="188" cm="1">
        <f t="array" aca="1" ref="DR819" ca="1">IFERROR(INDEX(Forecast_Capex_Input!BS$12:BS$286,$X819)
*(INDEX(Forecast_Capex_Input!$H$12:$H$286,$X819)=Repex),0)
*$DM819</f>
        <v>0</v>
      </c>
      <c r="DS819" s="165"/>
      <c r="DT819" s="188" t="b" cm="1">
        <f t="array" aca="1" ref="DT819" ca="1">OR($G819=Forecast_Capex_Input!$BU$8:$BU$10)</f>
        <v>0</v>
      </c>
      <c r="DU819" s="188" cm="1">
        <f t="array" aca="1" ref="DU819" ca="1">IFERROR(INDEX(Forecast_Capex_Input!BV$12:BV$286,$X819)
*(INDEX(Forecast_Capex_Input!$H$12:$H$286,$X819)=Repex),0)
*$DT819</f>
        <v>0</v>
      </c>
      <c r="DV819" s="188" cm="1">
        <f t="array" aca="1" ref="DV819" ca="1">IFERROR(INDEX(Forecast_Capex_Input!BW$12:BW$286,$X819)
*(INDEX(Forecast_Capex_Input!$H$12:$H$286,$X819)=Repex),0)
*$DT819</f>
        <v>0</v>
      </c>
      <c r="DW819" s="188" cm="1">
        <f t="array" aca="1" ref="DW819" ca="1">IFERROR(INDEX(Forecast_Capex_Input!BX$12:BX$286,$X819)
*(INDEX(Forecast_Capex_Input!$H$12:$H$286,$X819)=Repex),0)
*$DT819</f>
        <v>0</v>
      </c>
      <c r="DX819" s="188" cm="1">
        <f t="array" aca="1" ref="DX819" ca="1">IFERROR(INDEX(Forecast_Capex_Input!BY$12:BY$286,$X819)
*(INDEX(Forecast_Capex_Input!$H$12:$H$286,$X819)=Repex),0)
*$DT819</f>
        <v>0</v>
      </c>
      <c r="DY819" s="188" cm="1">
        <f t="array" aca="1" ref="DY819" ca="1">IFERROR(INDEX(Forecast_Capex_Input!BZ$12:BZ$286,$X819)
*(INDEX(Forecast_Capex_Input!$H$12:$H$286,$X819)=Repex),0)
*$DT819</f>
        <v>0</v>
      </c>
      <c r="DZ819" s="188" cm="1">
        <f t="array" aca="1" ref="DZ819" ca="1">IFERROR(INDEX(Forecast_Capex_Input!CA$12:CA$286,$X819)
*(INDEX(Forecast_Capex_Input!$H$12:$H$286,$X819)=Repex),0)
*$DT819</f>
        <v>0</v>
      </c>
      <c r="EA819" s="188" cm="1">
        <f t="array" aca="1" ref="EA819" ca="1">IFERROR(INDEX(Forecast_Capex_Input!CB$12:CB$286,$X819)
*(INDEX(Forecast_Capex_Input!$H$12:$H$286,$X819)=Repex),0)
*$DT819</f>
        <v>0</v>
      </c>
      <c r="EB819" s="188" cm="1">
        <f t="array" aca="1" ref="EB819" ca="1">IFERROR(INDEX(Forecast_Capex_Input!CC$12:CC$286,$X819)
*(INDEX(Forecast_Capex_Input!$H$12:$H$286,$X819)=Repex),0)
*$DT819</f>
        <v>0</v>
      </c>
      <c r="EC819" s="165"/>
      <c r="ED819" s="226" t="str">
        <f t="shared" si="567"/>
        <v>N/A</v>
      </c>
      <c r="EE819" s="174" t="s">
        <v>15</v>
      </c>
    </row>
    <row r="820" spans="3:135" x14ac:dyDescent="0.2">
      <c r="C820" s="174">
        <f t="shared" si="568"/>
        <v>810</v>
      </c>
      <c r="D820" s="167" t="str" cm="1">
        <f t="array" ref="D820">IFERROR(INDEX(Forecast_Capex_Input!$D$12:$D$286,$X820),NA)</f>
        <v>N/A</v>
      </c>
      <c r="E820" s="172" t="str" cm="1">
        <f t="array" ref="E820">IF($X820=NA,NA,INDEX(Forecast_Capex_Input!$E$12:$E$286,$X820))</f>
        <v>N/A</v>
      </c>
      <c r="F820" s="167" t="str" cm="1">
        <f t="array" aca="1" ref="F820" ca="1">IFERROR(INDEX(General!$E$25:$E$26,$Y820),NA)</f>
        <v>N/A</v>
      </c>
      <c r="G820" s="167" t="str" cm="1">
        <f t="array" aca="1" ref="G820" ca="1">IFERROR(INDEX(Forecast_Capex_Input!$AI$11:$BB$11,$AA820),NA)</f>
        <v>N/A</v>
      </c>
      <c r="H820" s="189" t="str" cm="1">
        <f t="array" aca="1" ref="H820" ca="1">IFERROR(INDEX(Forecast_Capex_Input!$AI$12:$BB$286,$X820,$AA820),NA)</f>
        <v>N/A</v>
      </c>
      <c r="I820" s="199" t="str" cm="1">
        <f t="array" ref="I820">IFERROR(INDEX(Forecast_Capex_Input!$F$12:$F$286,$X820),NA)</f>
        <v>N/A</v>
      </c>
      <c r="J820" s="199" t="str" cm="1">
        <f t="array" ref="J820">IFERROR(INDEX(Forecast_Capex_Input!G$12:G$286,$X820),NA)</f>
        <v>N/A</v>
      </c>
      <c r="K820" s="199" t="str" cm="1">
        <f t="array" ref="K820">IFERROR(INDEX(Forecast_Capex_Input!H$12:H$286,$X820),NA)</f>
        <v>N/A</v>
      </c>
      <c r="L820" s="199" t="str" cm="1">
        <f t="array" ref="L820">IFERROR(INDEX(Forecast_Capex_Input!I$12:I$286,$X820),NA)</f>
        <v>N/A</v>
      </c>
      <c r="M820" s="199" t="str" cm="1">
        <f t="array" ref="M820">IFERROR(INDEX(Forecast_Capex_Input!J$12:J$286,$X820),NA)</f>
        <v>N/A</v>
      </c>
      <c r="N820" s="199" t="str" cm="1">
        <f t="array" ref="N820">IFERROR(INDEX(Forecast_Capex_Input!K$12:K$286,$X820),NA)</f>
        <v>N/A</v>
      </c>
      <c r="O820" s="199" t="str" cm="1">
        <f t="array" ref="O820">IFERROR(INDEX(Forecast_Capex_Input!L$12:L$286,$X820),NA)</f>
        <v>N/A</v>
      </c>
      <c r="P820" s="199" t="str" cm="1">
        <f t="array" ref="P820">IFERROR(INDEX(Forecast_Capex_Input!M$12:M$286,$X820),NA)</f>
        <v>N/A</v>
      </c>
      <c r="Q820" s="172" t="str" cm="1">
        <f t="array" ref="Q820">IFERROR(INDEX(Forecast_Capex_Input!N$12:N$286,$X820),NA)</f>
        <v>N/A</v>
      </c>
      <c r="R820" s="265" cm="1">
        <f t="array" ref="R820">IFERROR(INDEX(Forecast_Capex_Input!O$12:O$286,$X820),0)</f>
        <v>0</v>
      </c>
      <c r="S820" s="172" cm="1">
        <f t="array" ref="S820">IFERROR(INDEX(Forecast_Capex_Input!P$12:P$286,$X820),0)</f>
        <v>0</v>
      </c>
      <c r="T820" s="199" t="str" cm="1">
        <f t="array" aca="1" ref="T820" ca="1">IFERROR(INDEX(General!$K$84:$K$103,$AA820),NA)</f>
        <v>N/A</v>
      </c>
      <c r="U820" s="188" cm="1">
        <f t="array" aca="1" ref="U820" ca="1">IFERROR(
IF($F820=General!$E$25,INDEX(Forecast_Capex_Input!S$12:S$286,$X820),
INDEX(Forecast_Capex_Input!T$12:T$286,$X820)),0)</f>
        <v>0</v>
      </c>
      <c r="V820" s="222" t="b">
        <f>IFERROR(INDEX(Overheads!$T$19:$T$26,MATCH($I820,Overheads!$E$19:$E$26,0)),FALSE)</f>
        <v>0</v>
      </c>
      <c r="W820" s="165"/>
      <c r="X820" s="174" t="str">
        <f>IFERROR(
IF(MATCH($C820,Forecast_Capex_Input!$CI$12:$CI$286,1)+1&gt;MAX(Forecast_Capex_Input!$C$12:$C$286),NA,
MATCH($C820,Forecast_Capex_Input!$CI$12:$CI$286,1)+1),1)</f>
        <v>N/A</v>
      </c>
      <c r="Y820" s="174" t="str" cm="1">
        <f t="array" aca="1" ref="Y820" ca="1">IFERROR(
IF(X819&lt;&gt;X820,1,
IF(COUNTIF(OFFSET(Y819,0,0,-INDEX(Forecast_Capex_Input!$CG$12:$CG$286,$X820)),Y819)=INDEX(Forecast_Capex_Input!$CG$12:$CG$286,$X820),Y819+1,Y819)),NA)</f>
        <v>N/A</v>
      </c>
      <c r="Z820" s="174" t="str" cm="1">
        <f t="array" ref="Z820">IFERROR($C820-IF($X820=1,1,INDEX(Forecast_Capex_Input!$CI$12:$CI$286,$X820-1))+1,NA)</f>
        <v>N/A</v>
      </c>
      <c r="AA820" s="174" t="str" cm="1">
        <f t="array" aca="1" ref="AA820" ca="1">IFERROR(IF(Y820=1,
INDEX(Forecast_Capex_Input!$AI$10:$BB$10,SMALL(IF(INDEX(Forecast_Capex_Input!$AI$12:$BB$286,$X820,0)&gt;0,COLUMN(Forecast_Capex_Input!$AI$10:$BB$10)-COLUMN(Forecast_Capex_Input!$AI$12)+1),ROWS(OFFSET(AA819,0,0,-$Z820)))),
OFFSET(AA819,-INDEX(Forecast_Capex_Input!$CG$12:$CG$286,$X820)+1,0)),NA)</f>
        <v>N/A</v>
      </c>
      <c r="AB820" s="174" t="str">
        <f t="shared" ca="1" si="537"/>
        <v>N/A</v>
      </c>
      <c r="AC820" s="222" t="b">
        <f t="shared" si="569"/>
        <v>0</v>
      </c>
      <c r="AD820" s="220" t="b">
        <v>0</v>
      </c>
      <c r="AE820" s="222" t="b">
        <f t="shared" si="538"/>
        <v>1</v>
      </c>
      <c r="AF820" s="165"/>
      <c r="AG820" s="215">
        <v>0</v>
      </c>
      <c r="AH820" s="215">
        <v>0</v>
      </c>
      <c r="AI820" s="215">
        <v>0</v>
      </c>
      <c r="AJ820" s="215">
        <v>0</v>
      </c>
      <c r="AK820" s="215">
        <v>0</v>
      </c>
      <c r="AL820" s="155">
        <v>0</v>
      </c>
      <c r="AM820" s="165"/>
      <c r="AN820" s="215" cm="1">
        <f t="array" aca="1" ref="AN820" ca="1">IFERROR(INDEX(General!O$33:O$34,$AB820)
*AG820,0)</f>
        <v>0</v>
      </c>
      <c r="AO820" s="215" cm="1">
        <f t="array" aca="1" ref="AO820" ca="1">IFERROR(INDEX(General!P$33:P$34,$AB820)
*AH820,0)</f>
        <v>0</v>
      </c>
      <c r="AP820" s="215" cm="1">
        <f t="array" aca="1" ref="AP820" ca="1">IFERROR(INDEX(General!Q$33:Q$34,$AB820)
*AI820,0)</f>
        <v>0</v>
      </c>
      <c r="AQ820" s="215" cm="1">
        <f t="array" aca="1" ref="AQ820" ca="1">IFERROR(INDEX(General!R$33:R$34,$AB820)
*AJ820,0)</f>
        <v>0</v>
      </c>
      <c r="AR820" s="215" cm="1">
        <f t="array" aca="1" ref="AR820" ca="1">IFERROR(INDEX(General!S$33:S$34,$AB820)
*AK820,0)</f>
        <v>0</v>
      </c>
      <c r="AS820" s="155">
        <f t="shared" ca="1" si="570"/>
        <v>0</v>
      </c>
      <c r="AT820" s="165"/>
      <c r="AU820" s="215">
        <f ca="1">IF($AE820=FALSE,AN820*Overheads!$R$24*$V820,
IFERROR(Overheads!$O$49*$V820*AN820,0)
+IFERROR(Overheads!Q$59*$V820*(AN820/Overheads!Q$68),0))</f>
        <v>0</v>
      </c>
      <c r="AV820" s="215">
        <f ca="1">IF($AE820=FALSE,AO820*Overheads!$R$24*$V820,
IFERROR(Overheads!$O$49*$V820*AO820,0)
+IFERROR(Overheads!R$59*$V820*(AO820/Overheads!R$68),0))</f>
        <v>0</v>
      </c>
      <c r="AW820" s="215">
        <f ca="1">IF($AE820=FALSE,AP820*Overheads!$R$24*$V820,
IFERROR(Overheads!$O$49*$V820*AP820,0)
+IFERROR(Overheads!S$59*$V820*(AP820/Overheads!S$68),0))</f>
        <v>0</v>
      </c>
      <c r="AX820" s="215">
        <f ca="1">IF($AE820=FALSE,AQ820*Overheads!$R$24*$V820,
IFERROR(Overheads!$O$49*$V820*AQ820,0)
+IFERROR(Overheads!T$59*$V820*(AQ820/Overheads!T$68),0))</f>
        <v>0</v>
      </c>
      <c r="AY820" s="215">
        <f ca="1">IF($AE820=FALSE,AR820*Overheads!$R$24*$V820,
IFERROR(Overheads!$O$49*$V820*AR820,0)
+IFERROR(Overheads!U$59*$V820*(AR820/Overheads!U$68),0))</f>
        <v>0</v>
      </c>
      <c r="AZ820" s="155">
        <f t="shared" ca="1" si="571"/>
        <v>0</v>
      </c>
      <c r="BA820" s="165"/>
      <c r="BB820" s="215">
        <f ca="1">IF($AE820=FALSE,AN820*Overheads!$S$25,
IFERROR(Overheads!$O$50*AN820,0)
+IFERROR(Overheads!Q$60*(AN820/Overheads!Q$66),0))</f>
        <v>0</v>
      </c>
      <c r="BC820" s="215">
        <f ca="1">IF($AE820=FALSE,AO820*Overheads!$S$25,
IFERROR(Overheads!$O$50*AO820,0)
+IFERROR(Overheads!R$60*(AO820/Overheads!R$66),0))</f>
        <v>0</v>
      </c>
      <c r="BD820" s="215">
        <f ca="1">IF($AE820=FALSE,AP820*Overheads!$S$25,
IFERROR(Overheads!$O$50*AP820,0)
+IFERROR(Overheads!S$60*(AP820/Overheads!S$66),0))</f>
        <v>0</v>
      </c>
      <c r="BE820" s="215">
        <f ca="1">IF($AE820=FALSE,AQ820*Overheads!$S$25,
IFERROR(Overheads!$O$50*AQ820,0)
+IFERROR(Overheads!T$60*(AQ820/Overheads!T$66),0))</f>
        <v>0</v>
      </c>
      <c r="BF820" s="215">
        <f ca="1">IF($AE820=FALSE,AR820*Overheads!$S$25,
IFERROR(Overheads!$O$50*AR820,0)
+IFERROR(Overheads!U$60*(AR820/Overheads!U$66),0))</f>
        <v>0</v>
      </c>
      <c r="BG820" s="155">
        <f t="shared" ca="1" si="572"/>
        <v>0</v>
      </c>
      <c r="BH820" s="165"/>
      <c r="BI820" s="215">
        <f t="shared" ca="1" si="573"/>
        <v>0</v>
      </c>
      <c r="BJ820" s="215">
        <f t="shared" ca="1" si="539"/>
        <v>0</v>
      </c>
      <c r="BK820" s="215">
        <f t="shared" ca="1" si="540"/>
        <v>0</v>
      </c>
      <c r="BL820" s="215">
        <f t="shared" ca="1" si="541"/>
        <v>0</v>
      </c>
      <c r="BM820" s="215">
        <f t="shared" ca="1" si="542"/>
        <v>0</v>
      </c>
      <c r="BN820" s="155">
        <f t="shared" ca="1" si="574"/>
        <v>0</v>
      </c>
      <c r="BO820" s="165"/>
      <c r="BP820" s="187" cm="1">
        <f t="array" ref="BP820">IFERROR(IF($X820=$X819,BP819,INDEX(Forecast_Capex_Input!AC$12:AC$286,$X820)),0)</f>
        <v>0</v>
      </c>
      <c r="BQ820" s="187" cm="1">
        <f t="array" ref="BQ820">IFERROR(IF($X820=$X819,BQ819,INDEX(Forecast_Capex_Input!AD$12:AD$286,$X820)),0)</f>
        <v>0</v>
      </c>
      <c r="BR820" s="187" cm="1">
        <f t="array" ref="BR820">IFERROR(IF($X820=$X819,BR819,INDEX(Forecast_Capex_Input!AE$12:AE$286,$X820)),0)</f>
        <v>0</v>
      </c>
      <c r="BS820" s="187" cm="1">
        <f t="array" ref="BS820">IFERROR(IF($X820=$X819,BS819,INDEX(Forecast_Capex_Input!AF$12:AF$286,$X820)),0)</f>
        <v>0</v>
      </c>
      <c r="BT820" s="187" cm="1">
        <f t="array" ref="BT820">IFERROR(IF($X820=$X819,BT819,INDEX(Forecast_Capex_Input!AG$12:AG$286,$X820)),0)</f>
        <v>0</v>
      </c>
      <c r="BU820" s="165"/>
      <c r="BV820" s="215">
        <f t="shared" si="543"/>
        <v>0</v>
      </c>
      <c r="BW820" s="215">
        <f t="shared" si="544"/>
        <v>0</v>
      </c>
      <c r="BX820" s="215">
        <f t="shared" si="545"/>
        <v>0</v>
      </c>
      <c r="BY820" s="215">
        <f t="shared" si="546"/>
        <v>0</v>
      </c>
      <c r="BZ820" s="215">
        <f t="shared" si="547"/>
        <v>0</v>
      </c>
      <c r="CA820" s="155">
        <f t="shared" si="575"/>
        <v>0</v>
      </c>
      <c r="CB820" s="165"/>
      <c r="CC820" s="215">
        <f t="shared" si="548"/>
        <v>0</v>
      </c>
      <c r="CD820" s="215">
        <f t="shared" si="549"/>
        <v>0</v>
      </c>
      <c r="CE820" s="215">
        <f t="shared" si="550"/>
        <v>0</v>
      </c>
      <c r="CF820" s="215">
        <f t="shared" si="551"/>
        <v>0</v>
      </c>
      <c r="CG820" s="215">
        <f t="shared" si="552"/>
        <v>0</v>
      </c>
      <c r="CH820" s="155">
        <f t="shared" si="576"/>
        <v>0</v>
      </c>
      <c r="CI820" s="165"/>
      <c r="CJ820" s="215">
        <f t="shared" si="553"/>
        <v>0</v>
      </c>
      <c r="CK820" s="215">
        <f t="shared" si="554"/>
        <v>0</v>
      </c>
      <c r="CL820" s="215">
        <f t="shared" si="555"/>
        <v>0</v>
      </c>
      <c r="CM820" s="215">
        <f t="shared" si="556"/>
        <v>0</v>
      </c>
      <c r="CN820" s="215">
        <f t="shared" si="557"/>
        <v>0</v>
      </c>
      <c r="CO820" s="155">
        <f t="shared" si="577"/>
        <v>0</v>
      </c>
      <c r="CP820" s="165"/>
      <c r="CQ820" s="223">
        <f t="shared" si="558"/>
        <v>0</v>
      </c>
      <c r="CR820" s="223">
        <f t="shared" si="559"/>
        <v>0</v>
      </c>
      <c r="CS820" s="223">
        <f t="shared" si="560"/>
        <v>0</v>
      </c>
      <c r="CT820" s="223">
        <f t="shared" si="561"/>
        <v>0</v>
      </c>
      <c r="CU820" s="223">
        <f t="shared" si="562"/>
        <v>0</v>
      </c>
      <c r="CV820" s="155">
        <f t="shared" si="578"/>
        <v>0</v>
      </c>
      <c r="CW820" s="165"/>
      <c r="CX820" s="215">
        <f t="shared" si="579"/>
        <v>0</v>
      </c>
      <c r="CY820" s="215">
        <f t="shared" si="563"/>
        <v>0</v>
      </c>
      <c r="CZ820" s="215">
        <f t="shared" si="564"/>
        <v>0</v>
      </c>
      <c r="DA820" s="215">
        <f t="shared" si="565"/>
        <v>0</v>
      </c>
      <c r="DB820" s="215">
        <f t="shared" si="566"/>
        <v>0</v>
      </c>
      <c r="DC820" s="155">
        <f t="shared" si="580"/>
        <v>0</v>
      </c>
      <c r="DD820" s="165"/>
      <c r="DE820" s="188" t="b" cm="1">
        <f t="array" aca="1" ref="DE820" ca="1">OR($G820=Forecast_Capex_Input!$BF$8:$BF$10)</f>
        <v>0</v>
      </c>
      <c r="DF820" s="188" cm="1">
        <f t="array" aca="1" ref="DF820" ca="1">IFERROR(INDEX(Forecast_Capex_Input!BG$12:BG$286,$X820)
*(INDEX(Forecast_Capex_Input!$H$12:$H$286,$X820)=Repex),0)
*$DE820</f>
        <v>0</v>
      </c>
      <c r="DG820" s="188" cm="1">
        <f t="array" aca="1" ref="DG820" ca="1">IFERROR(INDEX(Forecast_Capex_Input!BH$12:BH$286,$X820)
*(INDEX(Forecast_Capex_Input!$H$12:$H$286,$X820)=Repex),0)
*$DE820</f>
        <v>0</v>
      </c>
      <c r="DH820" s="188" cm="1">
        <f t="array" aca="1" ref="DH820" ca="1">IFERROR(INDEX(Forecast_Capex_Input!BI$12:BI$286,$X820)
*(INDEX(Forecast_Capex_Input!$H$12:$H$286,$X820)=Repex),0)
*$DE820</f>
        <v>0</v>
      </c>
      <c r="DI820" s="188" cm="1">
        <f t="array" aca="1" ref="DI820" ca="1">IFERROR(INDEX(Forecast_Capex_Input!BJ$12:BJ$286,$X820)
*(INDEX(Forecast_Capex_Input!$H$12:$H$286,$X820)=Repex),0)
*$DE820</f>
        <v>0</v>
      </c>
      <c r="DJ820" s="188" cm="1">
        <f t="array" aca="1" ref="DJ820" ca="1">IFERROR(INDEX(Forecast_Capex_Input!BK$12:BK$286,$X820)
*(INDEX(Forecast_Capex_Input!$H$12:$H$286,$X820)=Repex),0)
*$DE820</f>
        <v>0</v>
      </c>
      <c r="DK820" s="188" cm="1">
        <f t="array" aca="1" ref="DK820" ca="1">IFERROR(INDEX(Forecast_Capex_Input!BL$12:BL$286,$X820)
*(INDEX(Forecast_Capex_Input!$H$12:$H$286,$X820)=Repex),0)
*$DE820</f>
        <v>0</v>
      </c>
      <c r="DL820" s="165"/>
      <c r="DM820" s="188" t="b" cm="1">
        <f t="array" aca="1" ref="DM820" ca="1">OR($G820=Forecast_Capex_Input!$BN$8:$BN$9)</f>
        <v>0</v>
      </c>
      <c r="DN820" s="188" cm="1">
        <f t="array" aca="1" ref="DN820" ca="1">IFERROR(INDEX(Forecast_Capex_Input!BO$12:BO$286,$X820)
*(INDEX(Forecast_Capex_Input!$H$12:$H$286,$X820)=Repex),0)
*$DM820</f>
        <v>0</v>
      </c>
      <c r="DO820" s="188" cm="1">
        <f t="array" aca="1" ref="DO820" ca="1">IFERROR(INDEX(Forecast_Capex_Input!BP$12:BP$286,$X820)
*(INDEX(Forecast_Capex_Input!$H$12:$H$286,$X820)=Repex),0)
*$DM820</f>
        <v>0</v>
      </c>
      <c r="DP820" s="188" cm="1">
        <f t="array" aca="1" ref="DP820" ca="1">IFERROR(INDEX(Forecast_Capex_Input!BQ$12:BQ$286,$X820)
*(INDEX(Forecast_Capex_Input!$H$12:$H$286,$X820)=Repex),0)
*$DM820</f>
        <v>0</v>
      </c>
      <c r="DQ820" s="188" cm="1">
        <f t="array" aca="1" ref="DQ820" ca="1">IFERROR(INDEX(Forecast_Capex_Input!BR$12:BR$286,$X820)
*(INDEX(Forecast_Capex_Input!$H$12:$H$286,$X820)=Repex),0)
*$DM820</f>
        <v>0</v>
      </c>
      <c r="DR820" s="188" cm="1">
        <f t="array" aca="1" ref="DR820" ca="1">IFERROR(INDEX(Forecast_Capex_Input!BS$12:BS$286,$X820)
*(INDEX(Forecast_Capex_Input!$H$12:$H$286,$X820)=Repex),0)
*$DM820</f>
        <v>0</v>
      </c>
      <c r="DS820" s="165"/>
      <c r="DT820" s="188" t="b" cm="1">
        <f t="array" aca="1" ref="DT820" ca="1">OR($G820=Forecast_Capex_Input!$BU$8:$BU$10)</f>
        <v>0</v>
      </c>
      <c r="DU820" s="188" cm="1">
        <f t="array" aca="1" ref="DU820" ca="1">IFERROR(INDEX(Forecast_Capex_Input!BV$12:BV$286,$X820)
*(INDEX(Forecast_Capex_Input!$H$12:$H$286,$X820)=Repex),0)
*$DT820</f>
        <v>0</v>
      </c>
      <c r="DV820" s="188" cm="1">
        <f t="array" aca="1" ref="DV820" ca="1">IFERROR(INDEX(Forecast_Capex_Input!BW$12:BW$286,$X820)
*(INDEX(Forecast_Capex_Input!$H$12:$H$286,$X820)=Repex),0)
*$DT820</f>
        <v>0</v>
      </c>
      <c r="DW820" s="188" cm="1">
        <f t="array" aca="1" ref="DW820" ca="1">IFERROR(INDEX(Forecast_Capex_Input!BX$12:BX$286,$X820)
*(INDEX(Forecast_Capex_Input!$H$12:$H$286,$X820)=Repex),0)
*$DT820</f>
        <v>0</v>
      </c>
      <c r="DX820" s="188" cm="1">
        <f t="array" aca="1" ref="DX820" ca="1">IFERROR(INDEX(Forecast_Capex_Input!BY$12:BY$286,$X820)
*(INDEX(Forecast_Capex_Input!$H$12:$H$286,$X820)=Repex),0)
*$DT820</f>
        <v>0</v>
      </c>
      <c r="DY820" s="188" cm="1">
        <f t="array" aca="1" ref="DY820" ca="1">IFERROR(INDEX(Forecast_Capex_Input!BZ$12:BZ$286,$X820)
*(INDEX(Forecast_Capex_Input!$H$12:$H$286,$X820)=Repex),0)
*$DT820</f>
        <v>0</v>
      </c>
      <c r="DZ820" s="188" cm="1">
        <f t="array" aca="1" ref="DZ820" ca="1">IFERROR(INDEX(Forecast_Capex_Input!CA$12:CA$286,$X820)
*(INDEX(Forecast_Capex_Input!$H$12:$H$286,$X820)=Repex),0)
*$DT820</f>
        <v>0</v>
      </c>
      <c r="EA820" s="188" cm="1">
        <f t="array" aca="1" ref="EA820" ca="1">IFERROR(INDEX(Forecast_Capex_Input!CB$12:CB$286,$X820)
*(INDEX(Forecast_Capex_Input!$H$12:$H$286,$X820)=Repex),0)
*$DT820</f>
        <v>0</v>
      </c>
      <c r="EB820" s="188" cm="1">
        <f t="array" aca="1" ref="EB820" ca="1">IFERROR(INDEX(Forecast_Capex_Input!CC$12:CC$286,$X820)
*(INDEX(Forecast_Capex_Input!$H$12:$H$286,$X820)=Repex),0)
*$DT820</f>
        <v>0</v>
      </c>
      <c r="EC820" s="165"/>
      <c r="ED820" s="226" t="str">
        <f t="shared" si="567"/>
        <v>N/A</v>
      </c>
      <c r="EE820" s="174" t="s">
        <v>15</v>
      </c>
    </row>
    <row r="821" spans="3:135" x14ac:dyDescent="0.2">
      <c r="C821" s="174">
        <f t="shared" si="568"/>
        <v>811</v>
      </c>
      <c r="D821" s="167" t="str" cm="1">
        <f t="array" ref="D821">IFERROR(INDEX(Forecast_Capex_Input!$D$12:$D$286,$X821),NA)</f>
        <v>N/A</v>
      </c>
      <c r="E821" s="172" t="str" cm="1">
        <f t="array" ref="E821">IF($X821=NA,NA,INDEX(Forecast_Capex_Input!$E$12:$E$286,$X821))</f>
        <v>N/A</v>
      </c>
      <c r="F821" s="167" t="str" cm="1">
        <f t="array" aca="1" ref="F821" ca="1">IFERROR(INDEX(General!$E$25:$E$26,$Y821),NA)</f>
        <v>N/A</v>
      </c>
      <c r="G821" s="167" t="str" cm="1">
        <f t="array" aca="1" ref="G821" ca="1">IFERROR(INDEX(Forecast_Capex_Input!$AI$11:$BB$11,$AA821),NA)</f>
        <v>N/A</v>
      </c>
      <c r="H821" s="189" t="str" cm="1">
        <f t="array" aca="1" ref="H821" ca="1">IFERROR(INDEX(Forecast_Capex_Input!$AI$12:$BB$286,$X821,$AA821),NA)</f>
        <v>N/A</v>
      </c>
      <c r="I821" s="199" t="str" cm="1">
        <f t="array" ref="I821">IFERROR(INDEX(Forecast_Capex_Input!$F$12:$F$286,$X821),NA)</f>
        <v>N/A</v>
      </c>
      <c r="J821" s="199" t="str" cm="1">
        <f t="array" ref="J821">IFERROR(INDEX(Forecast_Capex_Input!G$12:G$286,$X821),NA)</f>
        <v>N/A</v>
      </c>
      <c r="K821" s="199" t="str" cm="1">
        <f t="array" ref="K821">IFERROR(INDEX(Forecast_Capex_Input!H$12:H$286,$X821),NA)</f>
        <v>N/A</v>
      </c>
      <c r="L821" s="199" t="str" cm="1">
        <f t="array" ref="L821">IFERROR(INDEX(Forecast_Capex_Input!I$12:I$286,$X821),NA)</f>
        <v>N/A</v>
      </c>
      <c r="M821" s="199" t="str" cm="1">
        <f t="array" ref="M821">IFERROR(INDEX(Forecast_Capex_Input!J$12:J$286,$X821),NA)</f>
        <v>N/A</v>
      </c>
      <c r="N821" s="199" t="str" cm="1">
        <f t="array" ref="N821">IFERROR(INDEX(Forecast_Capex_Input!K$12:K$286,$X821),NA)</f>
        <v>N/A</v>
      </c>
      <c r="O821" s="199" t="str" cm="1">
        <f t="array" ref="O821">IFERROR(INDEX(Forecast_Capex_Input!L$12:L$286,$X821),NA)</f>
        <v>N/A</v>
      </c>
      <c r="P821" s="199" t="str" cm="1">
        <f t="array" ref="P821">IFERROR(INDEX(Forecast_Capex_Input!M$12:M$286,$X821),NA)</f>
        <v>N/A</v>
      </c>
      <c r="Q821" s="172" t="str" cm="1">
        <f t="array" ref="Q821">IFERROR(INDEX(Forecast_Capex_Input!N$12:N$286,$X821),NA)</f>
        <v>N/A</v>
      </c>
      <c r="R821" s="265" cm="1">
        <f t="array" ref="R821">IFERROR(INDEX(Forecast_Capex_Input!O$12:O$286,$X821),0)</f>
        <v>0</v>
      </c>
      <c r="S821" s="172" cm="1">
        <f t="array" ref="S821">IFERROR(INDEX(Forecast_Capex_Input!P$12:P$286,$X821),0)</f>
        <v>0</v>
      </c>
      <c r="T821" s="199" t="str" cm="1">
        <f t="array" aca="1" ref="T821" ca="1">IFERROR(INDEX(General!$K$84:$K$103,$AA821),NA)</f>
        <v>N/A</v>
      </c>
      <c r="U821" s="188" cm="1">
        <f t="array" aca="1" ref="U821" ca="1">IFERROR(
IF($F821=General!$E$25,INDEX(Forecast_Capex_Input!S$12:S$286,$X821),
INDEX(Forecast_Capex_Input!T$12:T$286,$X821)),0)</f>
        <v>0</v>
      </c>
      <c r="V821" s="222" t="b">
        <f>IFERROR(INDEX(Overheads!$T$19:$T$26,MATCH($I821,Overheads!$E$19:$E$26,0)),FALSE)</f>
        <v>0</v>
      </c>
      <c r="W821" s="165"/>
      <c r="X821" s="174" t="str">
        <f>IFERROR(
IF(MATCH($C821,Forecast_Capex_Input!$CI$12:$CI$286,1)+1&gt;MAX(Forecast_Capex_Input!$C$12:$C$286),NA,
MATCH($C821,Forecast_Capex_Input!$CI$12:$CI$286,1)+1),1)</f>
        <v>N/A</v>
      </c>
      <c r="Y821" s="174" t="str" cm="1">
        <f t="array" aca="1" ref="Y821" ca="1">IFERROR(
IF(X820&lt;&gt;X821,1,
IF(COUNTIF(OFFSET(Y820,0,0,-INDEX(Forecast_Capex_Input!$CG$12:$CG$286,$X821)),Y820)=INDEX(Forecast_Capex_Input!$CG$12:$CG$286,$X821),Y820+1,Y820)),NA)</f>
        <v>N/A</v>
      </c>
      <c r="Z821" s="174" t="str" cm="1">
        <f t="array" ref="Z821">IFERROR($C821-IF($X821=1,1,INDEX(Forecast_Capex_Input!$CI$12:$CI$286,$X821-1))+1,NA)</f>
        <v>N/A</v>
      </c>
      <c r="AA821" s="174" t="str" cm="1">
        <f t="array" aca="1" ref="AA821" ca="1">IFERROR(IF(Y821=1,
INDEX(Forecast_Capex_Input!$AI$10:$BB$10,SMALL(IF(INDEX(Forecast_Capex_Input!$AI$12:$BB$286,$X821,0)&gt;0,COLUMN(Forecast_Capex_Input!$AI$10:$BB$10)-COLUMN(Forecast_Capex_Input!$AI$12)+1),ROWS(OFFSET(AA820,0,0,-$Z821)))),
OFFSET(AA820,-INDEX(Forecast_Capex_Input!$CG$12:$CG$286,$X821)+1,0)),NA)</f>
        <v>N/A</v>
      </c>
      <c r="AB821" s="174" t="str">
        <f t="shared" ca="1" si="537"/>
        <v>N/A</v>
      </c>
      <c r="AC821" s="222" t="b">
        <f t="shared" si="569"/>
        <v>0</v>
      </c>
      <c r="AD821" s="220" t="b">
        <v>0</v>
      </c>
      <c r="AE821" s="222" t="b">
        <f t="shared" si="538"/>
        <v>1</v>
      </c>
      <c r="AF821" s="165"/>
      <c r="AG821" s="215">
        <v>0</v>
      </c>
      <c r="AH821" s="215">
        <v>0</v>
      </c>
      <c r="AI821" s="215">
        <v>0</v>
      </c>
      <c r="AJ821" s="215">
        <v>0</v>
      </c>
      <c r="AK821" s="215">
        <v>0</v>
      </c>
      <c r="AL821" s="155">
        <v>0</v>
      </c>
      <c r="AM821" s="165"/>
      <c r="AN821" s="215" cm="1">
        <f t="array" aca="1" ref="AN821" ca="1">IFERROR(INDEX(General!O$33:O$34,$AB821)
*AG821,0)</f>
        <v>0</v>
      </c>
      <c r="AO821" s="215" cm="1">
        <f t="array" aca="1" ref="AO821" ca="1">IFERROR(INDEX(General!P$33:P$34,$AB821)
*AH821,0)</f>
        <v>0</v>
      </c>
      <c r="AP821" s="215" cm="1">
        <f t="array" aca="1" ref="AP821" ca="1">IFERROR(INDEX(General!Q$33:Q$34,$AB821)
*AI821,0)</f>
        <v>0</v>
      </c>
      <c r="AQ821" s="215" cm="1">
        <f t="array" aca="1" ref="AQ821" ca="1">IFERROR(INDEX(General!R$33:R$34,$AB821)
*AJ821,0)</f>
        <v>0</v>
      </c>
      <c r="AR821" s="215" cm="1">
        <f t="array" aca="1" ref="AR821" ca="1">IFERROR(INDEX(General!S$33:S$34,$AB821)
*AK821,0)</f>
        <v>0</v>
      </c>
      <c r="AS821" s="155">
        <f t="shared" ca="1" si="570"/>
        <v>0</v>
      </c>
      <c r="AT821" s="165"/>
      <c r="AU821" s="215">
        <f ca="1">IF($AE821=FALSE,AN821*Overheads!$R$24*$V821,
IFERROR(Overheads!$O$49*$V821*AN821,0)
+IFERROR(Overheads!Q$59*$V821*(AN821/Overheads!Q$68),0))</f>
        <v>0</v>
      </c>
      <c r="AV821" s="215">
        <f ca="1">IF($AE821=FALSE,AO821*Overheads!$R$24*$V821,
IFERROR(Overheads!$O$49*$V821*AO821,0)
+IFERROR(Overheads!R$59*$V821*(AO821/Overheads!R$68),0))</f>
        <v>0</v>
      </c>
      <c r="AW821" s="215">
        <f ca="1">IF($AE821=FALSE,AP821*Overheads!$R$24*$V821,
IFERROR(Overheads!$O$49*$V821*AP821,0)
+IFERROR(Overheads!S$59*$V821*(AP821/Overheads!S$68),0))</f>
        <v>0</v>
      </c>
      <c r="AX821" s="215">
        <f ca="1">IF($AE821=FALSE,AQ821*Overheads!$R$24*$V821,
IFERROR(Overheads!$O$49*$V821*AQ821,0)
+IFERROR(Overheads!T$59*$V821*(AQ821/Overheads!T$68),0))</f>
        <v>0</v>
      </c>
      <c r="AY821" s="215">
        <f ca="1">IF($AE821=FALSE,AR821*Overheads!$R$24*$V821,
IFERROR(Overheads!$O$49*$V821*AR821,0)
+IFERROR(Overheads!U$59*$V821*(AR821/Overheads!U$68),0))</f>
        <v>0</v>
      </c>
      <c r="AZ821" s="155">
        <f t="shared" ca="1" si="571"/>
        <v>0</v>
      </c>
      <c r="BA821" s="165"/>
      <c r="BB821" s="215">
        <f ca="1">IF($AE821=FALSE,AN821*Overheads!$S$25,
IFERROR(Overheads!$O$50*AN821,0)
+IFERROR(Overheads!Q$60*(AN821/Overheads!Q$66),0))</f>
        <v>0</v>
      </c>
      <c r="BC821" s="215">
        <f ca="1">IF($AE821=FALSE,AO821*Overheads!$S$25,
IFERROR(Overheads!$O$50*AO821,0)
+IFERROR(Overheads!R$60*(AO821/Overheads!R$66),0))</f>
        <v>0</v>
      </c>
      <c r="BD821" s="215">
        <f ca="1">IF($AE821=FALSE,AP821*Overheads!$S$25,
IFERROR(Overheads!$O$50*AP821,0)
+IFERROR(Overheads!S$60*(AP821/Overheads!S$66),0))</f>
        <v>0</v>
      </c>
      <c r="BE821" s="215">
        <f ca="1">IF($AE821=FALSE,AQ821*Overheads!$S$25,
IFERROR(Overheads!$O$50*AQ821,0)
+IFERROR(Overheads!T$60*(AQ821/Overheads!T$66),0))</f>
        <v>0</v>
      </c>
      <c r="BF821" s="215">
        <f ca="1">IF($AE821=FALSE,AR821*Overheads!$S$25,
IFERROR(Overheads!$O$50*AR821,0)
+IFERROR(Overheads!U$60*(AR821/Overheads!U$66),0))</f>
        <v>0</v>
      </c>
      <c r="BG821" s="155">
        <f t="shared" ca="1" si="572"/>
        <v>0</v>
      </c>
      <c r="BH821" s="165"/>
      <c r="BI821" s="215">
        <f t="shared" ca="1" si="573"/>
        <v>0</v>
      </c>
      <c r="BJ821" s="215">
        <f t="shared" ca="1" si="539"/>
        <v>0</v>
      </c>
      <c r="BK821" s="215">
        <f t="shared" ca="1" si="540"/>
        <v>0</v>
      </c>
      <c r="BL821" s="215">
        <f t="shared" ca="1" si="541"/>
        <v>0</v>
      </c>
      <c r="BM821" s="215">
        <f t="shared" ca="1" si="542"/>
        <v>0</v>
      </c>
      <c r="BN821" s="155">
        <f t="shared" ca="1" si="574"/>
        <v>0</v>
      </c>
      <c r="BO821" s="165"/>
      <c r="BP821" s="187" cm="1">
        <f t="array" ref="BP821">IFERROR(IF($X821=$X820,BP820,INDEX(Forecast_Capex_Input!AC$12:AC$286,$X821)),0)</f>
        <v>0</v>
      </c>
      <c r="BQ821" s="187" cm="1">
        <f t="array" ref="BQ821">IFERROR(IF($X821=$X820,BQ820,INDEX(Forecast_Capex_Input!AD$12:AD$286,$X821)),0)</f>
        <v>0</v>
      </c>
      <c r="BR821" s="187" cm="1">
        <f t="array" ref="BR821">IFERROR(IF($X821=$X820,BR820,INDEX(Forecast_Capex_Input!AE$12:AE$286,$X821)),0)</f>
        <v>0</v>
      </c>
      <c r="BS821" s="187" cm="1">
        <f t="array" ref="BS821">IFERROR(IF($X821=$X820,BS820,INDEX(Forecast_Capex_Input!AF$12:AF$286,$X821)),0)</f>
        <v>0</v>
      </c>
      <c r="BT821" s="187" cm="1">
        <f t="array" ref="BT821">IFERROR(IF($X821=$X820,BT820,INDEX(Forecast_Capex_Input!AG$12:AG$286,$X821)),0)</f>
        <v>0</v>
      </c>
      <c r="BU821" s="165"/>
      <c r="BV821" s="215">
        <f t="shared" si="543"/>
        <v>0</v>
      </c>
      <c r="BW821" s="215">
        <f t="shared" si="544"/>
        <v>0</v>
      </c>
      <c r="BX821" s="215">
        <f t="shared" si="545"/>
        <v>0</v>
      </c>
      <c r="BY821" s="215">
        <f t="shared" si="546"/>
        <v>0</v>
      </c>
      <c r="BZ821" s="215">
        <f t="shared" si="547"/>
        <v>0</v>
      </c>
      <c r="CA821" s="155">
        <f t="shared" si="575"/>
        <v>0</v>
      </c>
      <c r="CB821" s="165"/>
      <c r="CC821" s="215">
        <f t="shared" si="548"/>
        <v>0</v>
      </c>
      <c r="CD821" s="215">
        <f t="shared" si="549"/>
        <v>0</v>
      </c>
      <c r="CE821" s="215">
        <f t="shared" si="550"/>
        <v>0</v>
      </c>
      <c r="CF821" s="215">
        <f t="shared" si="551"/>
        <v>0</v>
      </c>
      <c r="CG821" s="215">
        <f t="shared" si="552"/>
        <v>0</v>
      </c>
      <c r="CH821" s="155">
        <f t="shared" si="576"/>
        <v>0</v>
      </c>
      <c r="CI821" s="165"/>
      <c r="CJ821" s="215">
        <f t="shared" si="553"/>
        <v>0</v>
      </c>
      <c r="CK821" s="215">
        <f t="shared" si="554"/>
        <v>0</v>
      </c>
      <c r="CL821" s="215">
        <f t="shared" si="555"/>
        <v>0</v>
      </c>
      <c r="CM821" s="215">
        <f t="shared" si="556"/>
        <v>0</v>
      </c>
      <c r="CN821" s="215">
        <f t="shared" si="557"/>
        <v>0</v>
      </c>
      <c r="CO821" s="155">
        <f t="shared" si="577"/>
        <v>0</v>
      </c>
      <c r="CP821" s="165"/>
      <c r="CQ821" s="223">
        <f t="shared" si="558"/>
        <v>0</v>
      </c>
      <c r="CR821" s="223">
        <f t="shared" si="559"/>
        <v>0</v>
      </c>
      <c r="CS821" s="223">
        <f t="shared" si="560"/>
        <v>0</v>
      </c>
      <c r="CT821" s="223">
        <f t="shared" si="561"/>
        <v>0</v>
      </c>
      <c r="CU821" s="223">
        <f t="shared" si="562"/>
        <v>0</v>
      </c>
      <c r="CV821" s="155">
        <f t="shared" si="578"/>
        <v>0</v>
      </c>
      <c r="CW821" s="165"/>
      <c r="CX821" s="215">
        <f t="shared" si="579"/>
        <v>0</v>
      </c>
      <c r="CY821" s="215">
        <f t="shared" si="563"/>
        <v>0</v>
      </c>
      <c r="CZ821" s="215">
        <f t="shared" si="564"/>
        <v>0</v>
      </c>
      <c r="DA821" s="215">
        <f t="shared" si="565"/>
        <v>0</v>
      </c>
      <c r="DB821" s="215">
        <f t="shared" si="566"/>
        <v>0</v>
      </c>
      <c r="DC821" s="155">
        <f t="shared" si="580"/>
        <v>0</v>
      </c>
      <c r="DD821" s="165"/>
      <c r="DE821" s="188" t="b" cm="1">
        <f t="array" aca="1" ref="DE821" ca="1">OR($G821=Forecast_Capex_Input!$BF$8:$BF$10)</f>
        <v>0</v>
      </c>
      <c r="DF821" s="188" cm="1">
        <f t="array" aca="1" ref="DF821" ca="1">IFERROR(INDEX(Forecast_Capex_Input!BG$12:BG$286,$X821)
*(INDEX(Forecast_Capex_Input!$H$12:$H$286,$X821)=Repex),0)
*$DE821</f>
        <v>0</v>
      </c>
      <c r="DG821" s="188" cm="1">
        <f t="array" aca="1" ref="DG821" ca="1">IFERROR(INDEX(Forecast_Capex_Input!BH$12:BH$286,$X821)
*(INDEX(Forecast_Capex_Input!$H$12:$H$286,$X821)=Repex),0)
*$DE821</f>
        <v>0</v>
      </c>
      <c r="DH821" s="188" cm="1">
        <f t="array" aca="1" ref="DH821" ca="1">IFERROR(INDEX(Forecast_Capex_Input!BI$12:BI$286,$X821)
*(INDEX(Forecast_Capex_Input!$H$12:$H$286,$X821)=Repex),0)
*$DE821</f>
        <v>0</v>
      </c>
      <c r="DI821" s="188" cm="1">
        <f t="array" aca="1" ref="DI821" ca="1">IFERROR(INDEX(Forecast_Capex_Input!BJ$12:BJ$286,$X821)
*(INDEX(Forecast_Capex_Input!$H$12:$H$286,$X821)=Repex),0)
*$DE821</f>
        <v>0</v>
      </c>
      <c r="DJ821" s="188" cm="1">
        <f t="array" aca="1" ref="DJ821" ca="1">IFERROR(INDEX(Forecast_Capex_Input!BK$12:BK$286,$X821)
*(INDEX(Forecast_Capex_Input!$H$12:$H$286,$X821)=Repex),0)
*$DE821</f>
        <v>0</v>
      </c>
      <c r="DK821" s="188" cm="1">
        <f t="array" aca="1" ref="DK821" ca="1">IFERROR(INDEX(Forecast_Capex_Input!BL$12:BL$286,$X821)
*(INDEX(Forecast_Capex_Input!$H$12:$H$286,$X821)=Repex),0)
*$DE821</f>
        <v>0</v>
      </c>
      <c r="DL821" s="165"/>
      <c r="DM821" s="188" t="b" cm="1">
        <f t="array" aca="1" ref="DM821" ca="1">OR($G821=Forecast_Capex_Input!$BN$8:$BN$9)</f>
        <v>0</v>
      </c>
      <c r="DN821" s="188" cm="1">
        <f t="array" aca="1" ref="DN821" ca="1">IFERROR(INDEX(Forecast_Capex_Input!BO$12:BO$286,$X821)
*(INDEX(Forecast_Capex_Input!$H$12:$H$286,$X821)=Repex),0)
*$DM821</f>
        <v>0</v>
      </c>
      <c r="DO821" s="188" cm="1">
        <f t="array" aca="1" ref="DO821" ca="1">IFERROR(INDEX(Forecast_Capex_Input!BP$12:BP$286,$X821)
*(INDEX(Forecast_Capex_Input!$H$12:$H$286,$X821)=Repex),0)
*$DM821</f>
        <v>0</v>
      </c>
      <c r="DP821" s="188" cm="1">
        <f t="array" aca="1" ref="DP821" ca="1">IFERROR(INDEX(Forecast_Capex_Input!BQ$12:BQ$286,$X821)
*(INDEX(Forecast_Capex_Input!$H$12:$H$286,$X821)=Repex),0)
*$DM821</f>
        <v>0</v>
      </c>
      <c r="DQ821" s="188" cm="1">
        <f t="array" aca="1" ref="DQ821" ca="1">IFERROR(INDEX(Forecast_Capex_Input!BR$12:BR$286,$X821)
*(INDEX(Forecast_Capex_Input!$H$12:$H$286,$X821)=Repex),0)
*$DM821</f>
        <v>0</v>
      </c>
      <c r="DR821" s="188" cm="1">
        <f t="array" aca="1" ref="DR821" ca="1">IFERROR(INDEX(Forecast_Capex_Input!BS$12:BS$286,$X821)
*(INDEX(Forecast_Capex_Input!$H$12:$H$286,$X821)=Repex),0)
*$DM821</f>
        <v>0</v>
      </c>
      <c r="DS821" s="165"/>
      <c r="DT821" s="188" t="b" cm="1">
        <f t="array" aca="1" ref="DT821" ca="1">OR($G821=Forecast_Capex_Input!$BU$8:$BU$10)</f>
        <v>0</v>
      </c>
      <c r="DU821" s="188" cm="1">
        <f t="array" aca="1" ref="DU821" ca="1">IFERROR(INDEX(Forecast_Capex_Input!BV$12:BV$286,$X821)
*(INDEX(Forecast_Capex_Input!$H$12:$H$286,$X821)=Repex),0)
*$DT821</f>
        <v>0</v>
      </c>
      <c r="DV821" s="188" cm="1">
        <f t="array" aca="1" ref="DV821" ca="1">IFERROR(INDEX(Forecast_Capex_Input!BW$12:BW$286,$X821)
*(INDEX(Forecast_Capex_Input!$H$12:$H$286,$X821)=Repex),0)
*$DT821</f>
        <v>0</v>
      </c>
      <c r="DW821" s="188" cm="1">
        <f t="array" aca="1" ref="DW821" ca="1">IFERROR(INDEX(Forecast_Capex_Input!BX$12:BX$286,$X821)
*(INDEX(Forecast_Capex_Input!$H$12:$H$286,$X821)=Repex),0)
*$DT821</f>
        <v>0</v>
      </c>
      <c r="DX821" s="188" cm="1">
        <f t="array" aca="1" ref="DX821" ca="1">IFERROR(INDEX(Forecast_Capex_Input!BY$12:BY$286,$X821)
*(INDEX(Forecast_Capex_Input!$H$12:$H$286,$X821)=Repex),0)
*$DT821</f>
        <v>0</v>
      </c>
      <c r="DY821" s="188" cm="1">
        <f t="array" aca="1" ref="DY821" ca="1">IFERROR(INDEX(Forecast_Capex_Input!BZ$12:BZ$286,$X821)
*(INDEX(Forecast_Capex_Input!$H$12:$H$286,$X821)=Repex),0)
*$DT821</f>
        <v>0</v>
      </c>
      <c r="DZ821" s="188" cm="1">
        <f t="array" aca="1" ref="DZ821" ca="1">IFERROR(INDEX(Forecast_Capex_Input!CA$12:CA$286,$X821)
*(INDEX(Forecast_Capex_Input!$H$12:$H$286,$X821)=Repex),0)
*$DT821</f>
        <v>0</v>
      </c>
      <c r="EA821" s="188" cm="1">
        <f t="array" aca="1" ref="EA821" ca="1">IFERROR(INDEX(Forecast_Capex_Input!CB$12:CB$286,$X821)
*(INDEX(Forecast_Capex_Input!$H$12:$H$286,$X821)=Repex),0)
*$DT821</f>
        <v>0</v>
      </c>
      <c r="EB821" s="188" cm="1">
        <f t="array" aca="1" ref="EB821" ca="1">IFERROR(INDEX(Forecast_Capex_Input!CC$12:CC$286,$X821)
*(INDEX(Forecast_Capex_Input!$H$12:$H$286,$X821)=Repex),0)
*$DT821</f>
        <v>0</v>
      </c>
      <c r="EC821" s="165"/>
      <c r="ED821" s="226" t="str">
        <f t="shared" si="567"/>
        <v>N/A</v>
      </c>
      <c r="EE821" s="174" t="s">
        <v>15</v>
      </c>
    </row>
    <row r="822" spans="3:135" x14ac:dyDescent="0.2">
      <c r="C822" s="174">
        <f t="shared" si="568"/>
        <v>812</v>
      </c>
      <c r="D822" s="167" t="str" cm="1">
        <f t="array" ref="D822">IFERROR(INDEX(Forecast_Capex_Input!$D$12:$D$286,$X822),NA)</f>
        <v>N/A</v>
      </c>
      <c r="E822" s="172" t="str" cm="1">
        <f t="array" ref="E822">IF($X822=NA,NA,INDEX(Forecast_Capex_Input!$E$12:$E$286,$X822))</f>
        <v>N/A</v>
      </c>
      <c r="F822" s="167" t="str" cm="1">
        <f t="array" aca="1" ref="F822" ca="1">IFERROR(INDEX(General!$E$25:$E$26,$Y822),NA)</f>
        <v>N/A</v>
      </c>
      <c r="G822" s="167" t="str" cm="1">
        <f t="array" aca="1" ref="G822" ca="1">IFERROR(INDEX(Forecast_Capex_Input!$AI$11:$BB$11,$AA822),NA)</f>
        <v>N/A</v>
      </c>
      <c r="H822" s="189" t="str" cm="1">
        <f t="array" aca="1" ref="H822" ca="1">IFERROR(INDEX(Forecast_Capex_Input!$AI$12:$BB$286,$X822,$AA822),NA)</f>
        <v>N/A</v>
      </c>
      <c r="I822" s="199" t="str" cm="1">
        <f t="array" ref="I822">IFERROR(INDEX(Forecast_Capex_Input!$F$12:$F$286,$X822),NA)</f>
        <v>N/A</v>
      </c>
      <c r="J822" s="199" t="str" cm="1">
        <f t="array" ref="J822">IFERROR(INDEX(Forecast_Capex_Input!G$12:G$286,$X822),NA)</f>
        <v>N/A</v>
      </c>
      <c r="K822" s="199" t="str" cm="1">
        <f t="array" ref="K822">IFERROR(INDEX(Forecast_Capex_Input!H$12:H$286,$X822),NA)</f>
        <v>N/A</v>
      </c>
      <c r="L822" s="199" t="str" cm="1">
        <f t="array" ref="L822">IFERROR(INDEX(Forecast_Capex_Input!I$12:I$286,$X822),NA)</f>
        <v>N/A</v>
      </c>
      <c r="M822" s="199" t="str" cm="1">
        <f t="array" ref="M822">IFERROR(INDEX(Forecast_Capex_Input!J$12:J$286,$X822),NA)</f>
        <v>N/A</v>
      </c>
      <c r="N822" s="199" t="str" cm="1">
        <f t="array" ref="N822">IFERROR(INDEX(Forecast_Capex_Input!K$12:K$286,$X822),NA)</f>
        <v>N/A</v>
      </c>
      <c r="O822" s="199" t="str" cm="1">
        <f t="array" ref="O822">IFERROR(INDEX(Forecast_Capex_Input!L$12:L$286,$X822),NA)</f>
        <v>N/A</v>
      </c>
      <c r="P822" s="199" t="str" cm="1">
        <f t="array" ref="P822">IFERROR(INDEX(Forecast_Capex_Input!M$12:M$286,$X822),NA)</f>
        <v>N/A</v>
      </c>
      <c r="Q822" s="172" t="str" cm="1">
        <f t="array" ref="Q822">IFERROR(INDEX(Forecast_Capex_Input!N$12:N$286,$X822),NA)</f>
        <v>N/A</v>
      </c>
      <c r="R822" s="265" cm="1">
        <f t="array" ref="R822">IFERROR(INDEX(Forecast_Capex_Input!O$12:O$286,$X822),0)</f>
        <v>0</v>
      </c>
      <c r="S822" s="172" cm="1">
        <f t="array" ref="S822">IFERROR(INDEX(Forecast_Capex_Input!P$12:P$286,$X822),0)</f>
        <v>0</v>
      </c>
      <c r="T822" s="199" t="str" cm="1">
        <f t="array" aca="1" ref="T822" ca="1">IFERROR(INDEX(General!$K$84:$K$103,$AA822),NA)</f>
        <v>N/A</v>
      </c>
      <c r="U822" s="188" cm="1">
        <f t="array" aca="1" ref="U822" ca="1">IFERROR(
IF($F822=General!$E$25,INDEX(Forecast_Capex_Input!S$12:S$286,$X822),
INDEX(Forecast_Capex_Input!T$12:T$286,$X822)),0)</f>
        <v>0</v>
      </c>
      <c r="V822" s="222" t="b">
        <f>IFERROR(INDEX(Overheads!$T$19:$T$26,MATCH($I822,Overheads!$E$19:$E$26,0)),FALSE)</f>
        <v>0</v>
      </c>
      <c r="W822" s="165"/>
      <c r="X822" s="174" t="str">
        <f>IFERROR(
IF(MATCH($C822,Forecast_Capex_Input!$CI$12:$CI$286,1)+1&gt;MAX(Forecast_Capex_Input!$C$12:$C$286),NA,
MATCH($C822,Forecast_Capex_Input!$CI$12:$CI$286,1)+1),1)</f>
        <v>N/A</v>
      </c>
      <c r="Y822" s="174" t="str" cm="1">
        <f t="array" aca="1" ref="Y822" ca="1">IFERROR(
IF(X821&lt;&gt;X822,1,
IF(COUNTIF(OFFSET(Y821,0,0,-INDEX(Forecast_Capex_Input!$CG$12:$CG$286,$X822)),Y821)=INDEX(Forecast_Capex_Input!$CG$12:$CG$286,$X822),Y821+1,Y821)),NA)</f>
        <v>N/A</v>
      </c>
      <c r="Z822" s="174" t="str" cm="1">
        <f t="array" ref="Z822">IFERROR($C822-IF($X822=1,1,INDEX(Forecast_Capex_Input!$CI$12:$CI$286,$X822-1))+1,NA)</f>
        <v>N/A</v>
      </c>
      <c r="AA822" s="174" t="str" cm="1">
        <f t="array" aca="1" ref="AA822" ca="1">IFERROR(IF(Y822=1,
INDEX(Forecast_Capex_Input!$AI$10:$BB$10,SMALL(IF(INDEX(Forecast_Capex_Input!$AI$12:$BB$286,$X822,0)&gt;0,COLUMN(Forecast_Capex_Input!$AI$10:$BB$10)-COLUMN(Forecast_Capex_Input!$AI$12)+1),ROWS(OFFSET(AA821,0,0,-$Z822)))),
OFFSET(AA821,-INDEX(Forecast_Capex_Input!$CG$12:$CG$286,$X822)+1,0)),NA)</f>
        <v>N/A</v>
      </c>
      <c r="AB822" s="174" t="str">
        <f t="shared" ca="1" si="537"/>
        <v>N/A</v>
      </c>
      <c r="AC822" s="222" t="b">
        <f t="shared" si="569"/>
        <v>0</v>
      </c>
      <c r="AD822" s="220" t="b">
        <v>0</v>
      </c>
      <c r="AE822" s="222" t="b">
        <f t="shared" si="538"/>
        <v>1</v>
      </c>
      <c r="AF822" s="165"/>
      <c r="AG822" s="215">
        <v>0</v>
      </c>
      <c r="AH822" s="215">
        <v>0</v>
      </c>
      <c r="AI822" s="215">
        <v>0</v>
      </c>
      <c r="AJ822" s="215">
        <v>0</v>
      </c>
      <c r="AK822" s="215">
        <v>0</v>
      </c>
      <c r="AL822" s="155">
        <v>0</v>
      </c>
      <c r="AM822" s="165"/>
      <c r="AN822" s="215" cm="1">
        <f t="array" aca="1" ref="AN822" ca="1">IFERROR(INDEX(General!O$33:O$34,$AB822)
*AG822,0)</f>
        <v>0</v>
      </c>
      <c r="AO822" s="215" cm="1">
        <f t="array" aca="1" ref="AO822" ca="1">IFERROR(INDEX(General!P$33:P$34,$AB822)
*AH822,0)</f>
        <v>0</v>
      </c>
      <c r="AP822" s="215" cm="1">
        <f t="array" aca="1" ref="AP822" ca="1">IFERROR(INDEX(General!Q$33:Q$34,$AB822)
*AI822,0)</f>
        <v>0</v>
      </c>
      <c r="AQ822" s="215" cm="1">
        <f t="array" aca="1" ref="AQ822" ca="1">IFERROR(INDEX(General!R$33:R$34,$AB822)
*AJ822,0)</f>
        <v>0</v>
      </c>
      <c r="AR822" s="215" cm="1">
        <f t="array" aca="1" ref="AR822" ca="1">IFERROR(INDEX(General!S$33:S$34,$AB822)
*AK822,0)</f>
        <v>0</v>
      </c>
      <c r="AS822" s="155">
        <f t="shared" ca="1" si="570"/>
        <v>0</v>
      </c>
      <c r="AT822" s="165"/>
      <c r="AU822" s="215">
        <f ca="1">IF($AE822=FALSE,AN822*Overheads!$R$24*$V822,
IFERROR(Overheads!$O$49*$V822*AN822,0)
+IFERROR(Overheads!Q$59*$V822*(AN822/Overheads!Q$68),0))</f>
        <v>0</v>
      </c>
      <c r="AV822" s="215">
        <f ca="1">IF($AE822=FALSE,AO822*Overheads!$R$24*$V822,
IFERROR(Overheads!$O$49*$V822*AO822,0)
+IFERROR(Overheads!R$59*$V822*(AO822/Overheads!R$68),0))</f>
        <v>0</v>
      </c>
      <c r="AW822" s="215">
        <f ca="1">IF($AE822=FALSE,AP822*Overheads!$R$24*$V822,
IFERROR(Overheads!$O$49*$V822*AP822,0)
+IFERROR(Overheads!S$59*$V822*(AP822/Overheads!S$68),0))</f>
        <v>0</v>
      </c>
      <c r="AX822" s="215">
        <f ca="1">IF($AE822=FALSE,AQ822*Overheads!$R$24*$V822,
IFERROR(Overheads!$O$49*$V822*AQ822,0)
+IFERROR(Overheads!T$59*$V822*(AQ822/Overheads!T$68),0))</f>
        <v>0</v>
      </c>
      <c r="AY822" s="215">
        <f ca="1">IF($AE822=FALSE,AR822*Overheads!$R$24*$V822,
IFERROR(Overheads!$O$49*$V822*AR822,0)
+IFERROR(Overheads!U$59*$V822*(AR822/Overheads!U$68),0))</f>
        <v>0</v>
      </c>
      <c r="AZ822" s="155">
        <f t="shared" ca="1" si="571"/>
        <v>0</v>
      </c>
      <c r="BA822" s="165"/>
      <c r="BB822" s="215">
        <f ca="1">IF($AE822=FALSE,AN822*Overheads!$S$25,
IFERROR(Overheads!$O$50*AN822,0)
+IFERROR(Overheads!Q$60*(AN822/Overheads!Q$66),0))</f>
        <v>0</v>
      </c>
      <c r="BC822" s="215">
        <f ca="1">IF($AE822=FALSE,AO822*Overheads!$S$25,
IFERROR(Overheads!$O$50*AO822,0)
+IFERROR(Overheads!R$60*(AO822/Overheads!R$66),0))</f>
        <v>0</v>
      </c>
      <c r="BD822" s="215">
        <f ca="1">IF($AE822=FALSE,AP822*Overheads!$S$25,
IFERROR(Overheads!$O$50*AP822,0)
+IFERROR(Overheads!S$60*(AP822/Overheads!S$66),0))</f>
        <v>0</v>
      </c>
      <c r="BE822" s="215">
        <f ca="1">IF($AE822=FALSE,AQ822*Overheads!$S$25,
IFERROR(Overheads!$O$50*AQ822,0)
+IFERROR(Overheads!T$60*(AQ822/Overheads!T$66),0))</f>
        <v>0</v>
      </c>
      <c r="BF822" s="215">
        <f ca="1">IF($AE822=FALSE,AR822*Overheads!$S$25,
IFERROR(Overheads!$O$50*AR822,0)
+IFERROR(Overheads!U$60*(AR822/Overheads!U$66),0))</f>
        <v>0</v>
      </c>
      <c r="BG822" s="155">
        <f t="shared" ca="1" si="572"/>
        <v>0</v>
      </c>
      <c r="BH822" s="165"/>
      <c r="BI822" s="215">
        <f t="shared" ca="1" si="573"/>
        <v>0</v>
      </c>
      <c r="BJ822" s="215">
        <f t="shared" ca="1" si="539"/>
        <v>0</v>
      </c>
      <c r="BK822" s="215">
        <f t="shared" ca="1" si="540"/>
        <v>0</v>
      </c>
      <c r="BL822" s="215">
        <f t="shared" ca="1" si="541"/>
        <v>0</v>
      </c>
      <c r="BM822" s="215">
        <f t="shared" ca="1" si="542"/>
        <v>0</v>
      </c>
      <c r="BN822" s="155">
        <f t="shared" ca="1" si="574"/>
        <v>0</v>
      </c>
      <c r="BO822" s="165"/>
      <c r="BP822" s="187" cm="1">
        <f t="array" ref="BP822">IFERROR(IF($X822=$X821,BP821,INDEX(Forecast_Capex_Input!AC$12:AC$286,$X822)),0)</f>
        <v>0</v>
      </c>
      <c r="BQ822" s="187" cm="1">
        <f t="array" ref="BQ822">IFERROR(IF($X822=$X821,BQ821,INDEX(Forecast_Capex_Input!AD$12:AD$286,$X822)),0)</f>
        <v>0</v>
      </c>
      <c r="BR822" s="187" cm="1">
        <f t="array" ref="BR822">IFERROR(IF($X822=$X821,BR821,INDEX(Forecast_Capex_Input!AE$12:AE$286,$X822)),0)</f>
        <v>0</v>
      </c>
      <c r="BS822" s="187" cm="1">
        <f t="array" ref="BS822">IFERROR(IF($X822=$X821,BS821,INDEX(Forecast_Capex_Input!AF$12:AF$286,$X822)),0)</f>
        <v>0</v>
      </c>
      <c r="BT822" s="187" cm="1">
        <f t="array" ref="BT822">IFERROR(IF($X822=$X821,BT821,INDEX(Forecast_Capex_Input!AG$12:AG$286,$X822)),0)</f>
        <v>0</v>
      </c>
      <c r="BU822" s="165"/>
      <c r="BV822" s="215">
        <f t="shared" si="543"/>
        <v>0</v>
      </c>
      <c r="BW822" s="215">
        <f t="shared" si="544"/>
        <v>0</v>
      </c>
      <c r="BX822" s="215">
        <f t="shared" si="545"/>
        <v>0</v>
      </c>
      <c r="BY822" s="215">
        <f t="shared" si="546"/>
        <v>0</v>
      </c>
      <c r="BZ822" s="215">
        <f t="shared" si="547"/>
        <v>0</v>
      </c>
      <c r="CA822" s="155">
        <f t="shared" si="575"/>
        <v>0</v>
      </c>
      <c r="CB822" s="165"/>
      <c r="CC822" s="215">
        <f t="shared" si="548"/>
        <v>0</v>
      </c>
      <c r="CD822" s="215">
        <f t="shared" si="549"/>
        <v>0</v>
      </c>
      <c r="CE822" s="215">
        <f t="shared" si="550"/>
        <v>0</v>
      </c>
      <c r="CF822" s="215">
        <f t="shared" si="551"/>
        <v>0</v>
      </c>
      <c r="CG822" s="215">
        <f t="shared" si="552"/>
        <v>0</v>
      </c>
      <c r="CH822" s="155">
        <f t="shared" si="576"/>
        <v>0</v>
      </c>
      <c r="CI822" s="165"/>
      <c r="CJ822" s="215">
        <f t="shared" si="553"/>
        <v>0</v>
      </c>
      <c r="CK822" s="215">
        <f t="shared" si="554"/>
        <v>0</v>
      </c>
      <c r="CL822" s="215">
        <f t="shared" si="555"/>
        <v>0</v>
      </c>
      <c r="CM822" s="215">
        <f t="shared" si="556"/>
        <v>0</v>
      </c>
      <c r="CN822" s="215">
        <f t="shared" si="557"/>
        <v>0</v>
      </c>
      <c r="CO822" s="155">
        <f t="shared" si="577"/>
        <v>0</v>
      </c>
      <c r="CP822" s="165"/>
      <c r="CQ822" s="223">
        <f t="shared" si="558"/>
        <v>0</v>
      </c>
      <c r="CR822" s="223">
        <f t="shared" si="559"/>
        <v>0</v>
      </c>
      <c r="CS822" s="223">
        <f t="shared" si="560"/>
        <v>0</v>
      </c>
      <c r="CT822" s="223">
        <f t="shared" si="561"/>
        <v>0</v>
      </c>
      <c r="CU822" s="223">
        <f t="shared" si="562"/>
        <v>0</v>
      </c>
      <c r="CV822" s="155">
        <f t="shared" si="578"/>
        <v>0</v>
      </c>
      <c r="CW822" s="165"/>
      <c r="CX822" s="215">
        <f t="shared" si="579"/>
        <v>0</v>
      </c>
      <c r="CY822" s="215">
        <f t="shared" si="563"/>
        <v>0</v>
      </c>
      <c r="CZ822" s="215">
        <f t="shared" si="564"/>
        <v>0</v>
      </c>
      <c r="DA822" s="215">
        <f t="shared" si="565"/>
        <v>0</v>
      </c>
      <c r="DB822" s="215">
        <f t="shared" si="566"/>
        <v>0</v>
      </c>
      <c r="DC822" s="155">
        <f t="shared" si="580"/>
        <v>0</v>
      </c>
      <c r="DD822" s="165"/>
      <c r="DE822" s="188" t="b" cm="1">
        <f t="array" aca="1" ref="DE822" ca="1">OR($G822=Forecast_Capex_Input!$BF$8:$BF$10)</f>
        <v>0</v>
      </c>
      <c r="DF822" s="188" cm="1">
        <f t="array" aca="1" ref="DF822" ca="1">IFERROR(INDEX(Forecast_Capex_Input!BG$12:BG$286,$X822)
*(INDEX(Forecast_Capex_Input!$H$12:$H$286,$X822)=Repex),0)
*$DE822</f>
        <v>0</v>
      </c>
      <c r="DG822" s="188" cm="1">
        <f t="array" aca="1" ref="DG822" ca="1">IFERROR(INDEX(Forecast_Capex_Input!BH$12:BH$286,$X822)
*(INDEX(Forecast_Capex_Input!$H$12:$H$286,$X822)=Repex),0)
*$DE822</f>
        <v>0</v>
      </c>
      <c r="DH822" s="188" cm="1">
        <f t="array" aca="1" ref="DH822" ca="1">IFERROR(INDEX(Forecast_Capex_Input!BI$12:BI$286,$X822)
*(INDEX(Forecast_Capex_Input!$H$12:$H$286,$X822)=Repex),0)
*$DE822</f>
        <v>0</v>
      </c>
      <c r="DI822" s="188" cm="1">
        <f t="array" aca="1" ref="DI822" ca="1">IFERROR(INDEX(Forecast_Capex_Input!BJ$12:BJ$286,$X822)
*(INDEX(Forecast_Capex_Input!$H$12:$H$286,$X822)=Repex),0)
*$DE822</f>
        <v>0</v>
      </c>
      <c r="DJ822" s="188" cm="1">
        <f t="array" aca="1" ref="DJ822" ca="1">IFERROR(INDEX(Forecast_Capex_Input!BK$12:BK$286,$X822)
*(INDEX(Forecast_Capex_Input!$H$12:$H$286,$X822)=Repex),0)
*$DE822</f>
        <v>0</v>
      </c>
      <c r="DK822" s="188" cm="1">
        <f t="array" aca="1" ref="DK822" ca="1">IFERROR(INDEX(Forecast_Capex_Input!BL$12:BL$286,$X822)
*(INDEX(Forecast_Capex_Input!$H$12:$H$286,$X822)=Repex),0)
*$DE822</f>
        <v>0</v>
      </c>
      <c r="DL822" s="165"/>
      <c r="DM822" s="188" t="b" cm="1">
        <f t="array" aca="1" ref="DM822" ca="1">OR($G822=Forecast_Capex_Input!$BN$8:$BN$9)</f>
        <v>0</v>
      </c>
      <c r="DN822" s="188" cm="1">
        <f t="array" aca="1" ref="DN822" ca="1">IFERROR(INDEX(Forecast_Capex_Input!BO$12:BO$286,$X822)
*(INDEX(Forecast_Capex_Input!$H$12:$H$286,$X822)=Repex),0)
*$DM822</f>
        <v>0</v>
      </c>
      <c r="DO822" s="188" cm="1">
        <f t="array" aca="1" ref="DO822" ca="1">IFERROR(INDEX(Forecast_Capex_Input!BP$12:BP$286,$X822)
*(INDEX(Forecast_Capex_Input!$H$12:$H$286,$X822)=Repex),0)
*$DM822</f>
        <v>0</v>
      </c>
      <c r="DP822" s="188" cm="1">
        <f t="array" aca="1" ref="DP822" ca="1">IFERROR(INDEX(Forecast_Capex_Input!BQ$12:BQ$286,$X822)
*(INDEX(Forecast_Capex_Input!$H$12:$H$286,$X822)=Repex),0)
*$DM822</f>
        <v>0</v>
      </c>
      <c r="DQ822" s="188" cm="1">
        <f t="array" aca="1" ref="DQ822" ca="1">IFERROR(INDEX(Forecast_Capex_Input!BR$12:BR$286,$X822)
*(INDEX(Forecast_Capex_Input!$H$12:$H$286,$X822)=Repex),0)
*$DM822</f>
        <v>0</v>
      </c>
      <c r="DR822" s="188" cm="1">
        <f t="array" aca="1" ref="DR822" ca="1">IFERROR(INDEX(Forecast_Capex_Input!BS$12:BS$286,$X822)
*(INDEX(Forecast_Capex_Input!$H$12:$H$286,$X822)=Repex),0)
*$DM822</f>
        <v>0</v>
      </c>
      <c r="DS822" s="165"/>
      <c r="DT822" s="188" t="b" cm="1">
        <f t="array" aca="1" ref="DT822" ca="1">OR($G822=Forecast_Capex_Input!$BU$8:$BU$10)</f>
        <v>0</v>
      </c>
      <c r="DU822" s="188" cm="1">
        <f t="array" aca="1" ref="DU822" ca="1">IFERROR(INDEX(Forecast_Capex_Input!BV$12:BV$286,$X822)
*(INDEX(Forecast_Capex_Input!$H$12:$H$286,$X822)=Repex),0)
*$DT822</f>
        <v>0</v>
      </c>
      <c r="DV822" s="188" cm="1">
        <f t="array" aca="1" ref="DV822" ca="1">IFERROR(INDEX(Forecast_Capex_Input!BW$12:BW$286,$X822)
*(INDEX(Forecast_Capex_Input!$H$12:$H$286,$X822)=Repex),0)
*$DT822</f>
        <v>0</v>
      </c>
      <c r="DW822" s="188" cm="1">
        <f t="array" aca="1" ref="DW822" ca="1">IFERROR(INDEX(Forecast_Capex_Input!BX$12:BX$286,$X822)
*(INDEX(Forecast_Capex_Input!$H$12:$H$286,$X822)=Repex),0)
*$DT822</f>
        <v>0</v>
      </c>
      <c r="DX822" s="188" cm="1">
        <f t="array" aca="1" ref="DX822" ca="1">IFERROR(INDEX(Forecast_Capex_Input!BY$12:BY$286,$X822)
*(INDEX(Forecast_Capex_Input!$H$12:$H$286,$X822)=Repex),0)
*$DT822</f>
        <v>0</v>
      </c>
      <c r="DY822" s="188" cm="1">
        <f t="array" aca="1" ref="DY822" ca="1">IFERROR(INDEX(Forecast_Capex_Input!BZ$12:BZ$286,$X822)
*(INDEX(Forecast_Capex_Input!$H$12:$H$286,$X822)=Repex),0)
*$DT822</f>
        <v>0</v>
      </c>
      <c r="DZ822" s="188" cm="1">
        <f t="array" aca="1" ref="DZ822" ca="1">IFERROR(INDEX(Forecast_Capex_Input!CA$12:CA$286,$X822)
*(INDEX(Forecast_Capex_Input!$H$12:$H$286,$X822)=Repex),0)
*$DT822</f>
        <v>0</v>
      </c>
      <c r="EA822" s="188" cm="1">
        <f t="array" aca="1" ref="EA822" ca="1">IFERROR(INDEX(Forecast_Capex_Input!CB$12:CB$286,$X822)
*(INDEX(Forecast_Capex_Input!$H$12:$H$286,$X822)=Repex),0)
*$DT822</f>
        <v>0</v>
      </c>
      <c r="EB822" s="188" cm="1">
        <f t="array" aca="1" ref="EB822" ca="1">IFERROR(INDEX(Forecast_Capex_Input!CC$12:CC$286,$X822)
*(INDEX(Forecast_Capex_Input!$H$12:$H$286,$X822)=Repex),0)
*$DT822</f>
        <v>0</v>
      </c>
      <c r="EC822" s="165"/>
      <c r="ED822" s="226" t="str">
        <f t="shared" si="567"/>
        <v>N/A</v>
      </c>
      <c r="EE822" s="174" t="s">
        <v>15</v>
      </c>
    </row>
    <row r="823" spans="3:135" x14ac:dyDescent="0.2">
      <c r="C823" s="174">
        <f t="shared" si="568"/>
        <v>813</v>
      </c>
      <c r="D823" s="167" t="str" cm="1">
        <f t="array" ref="D823">IFERROR(INDEX(Forecast_Capex_Input!$D$12:$D$286,$X823),NA)</f>
        <v>N/A</v>
      </c>
      <c r="E823" s="172" t="str" cm="1">
        <f t="array" ref="E823">IF($X823=NA,NA,INDEX(Forecast_Capex_Input!$E$12:$E$286,$X823))</f>
        <v>N/A</v>
      </c>
      <c r="F823" s="167" t="str" cm="1">
        <f t="array" aca="1" ref="F823" ca="1">IFERROR(INDEX(General!$E$25:$E$26,$Y823),NA)</f>
        <v>N/A</v>
      </c>
      <c r="G823" s="167" t="str" cm="1">
        <f t="array" aca="1" ref="G823" ca="1">IFERROR(INDEX(Forecast_Capex_Input!$AI$11:$BB$11,$AA823),NA)</f>
        <v>N/A</v>
      </c>
      <c r="H823" s="189" t="str" cm="1">
        <f t="array" aca="1" ref="H823" ca="1">IFERROR(INDEX(Forecast_Capex_Input!$AI$12:$BB$286,$X823,$AA823),NA)</f>
        <v>N/A</v>
      </c>
      <c r="I823" s="199" t="str" cm="1">
        <f t="array" ref="I823">IFERROR(INDEX(Forecast_Capex_Input!$F$12:$F$286,$X823),NA)</f>
        <v>N/A</v>
      </c>
      <c r="J823" s="199" t="str" cm="1">
        <f t="array" ref="J823">IFERROR(INDEX(Forecast_Capex_Input!G$12:G$286,$X823),NA)</f>
        <v>N/A</v>
      </c>
      <c r="K823" s="199" t="str" cm="1">
        <f t="array" ref="K823">IFERROR(INDEX(Forecast_Capex_Input!H$12:H$286,$X823),NA)</f>
        <v>N/A</v>
      </c>
      <c r="L823" s="199" t="str" cm="1">
        <f t="array" ref="L823">IFERROR(INDEX(Forecast_Capex_Input!I$12:I$286,$X823),NA)</f>
        <v>N/A</v>
      </c>
      <c r="M823" s="199" t="str" cm="1">
        <f t="array" ref="M823">IFERROR(INDEX(Forecast_Capex_Input!J$12:J$286,$X823),NA)</f>
        <v>N/A</v>
      </c>
      <c r="N823" s="199" t="str" cm="1">
        <f t="array" ref="N823">IFERROR(INDEX(Forecast_Capex_Input!K$12:K$286,$X823),NA)</f>
        <v>N/A</v>
      </c>
      <c r="O823" s="199" t="str" cm="1">
        <f t="array" ref="O823">IFERROR(INDEX(Forecast_Capex_Input!L$12:L$286,$X823),NA)</f>
        <v>N/A</v>
      </c>
      <c r="P823" s="199" t="str" cm="1">
        <f t="array" ref="P823">IFERROR(INDEX(Forecast_Capex_Input!M$12:M$286,$X823),NA)</f>
        <v>N/A</v>
      </c>
      <c r="Q823" s="172" t="str" cm="1">
        <f t="array" ref="Q823">IFERROR(INDEX(Forecast_Capex_Input!N$12:N$286,$X823),NA)</f>
        <v>N/A</v>
      </c>
      <c r="R823" s="265" cm="1">
        <f t="array" ref="R823">IFERROR(INDEX(Forecast_Capex_Input!O$12:O$286,$X823),0)</f>
        <v>0</v>
      </c>
      <c r="S823" s="172" cm="1">
        <f t="array" ref="S823">IFERROR(INDEX(Forecast_Capex_Input!P$12:P$286,$X823),0)</f>
        <v>0</v>
      </c>
      <c r="T823" s="199" t="str" cm="1">
        <f t="array" aca="1" ref="T823" ca="1">IFERROR(INDEX(General!$K$84:$K$103,$AA823),NA)</f>
        <v>N/A</v>
      </c>
      <c r="U823" s="188" cm="1">
        <f t="array" aca="1" ref="U823" ca="1">IFERROR(
IF($F823=General!$E$25,INDEX(Forecast_Capex_Input!S$12:S$286,$X823),
INDEX(Forecast_Capex_Input!T$12:T$286,$X823)),0)</f>
        <v>0</v>
      </c>
      <c r="V823" s="222" t="b">
        <f>IFERROR(INDEX(Overheads!$T$19:$T$26,MATCH($I823,Overheads!$E$19:$E$26,0)),FALSE)</f>
        <v>0</v>
      </c>
      <c r="W823" s="165"/>
      <c r="X823" s="174" t="str">
        <f>IFERROR(
IF(MATCH($C823,Forecast_Capex_Input!$CI$12:$CI$286,1)+1&gt;MAX(Forecast_Capex_Input!$C$12:$C$286),NA,
MATCH($C823,Forecast_Capex_Input!$CI$12:$CI$286,1)+1),1)</f>
        <v>N/A</v>
      </c>
      <c r="Y823" s="174" t="str" cm="1">
        <f t="array" aca="1" ref="Y823" ca="1">IFERROR(
IF(X822&lt;&gt;X823,1,
IF(COUNTIF(OFFSET(Y822,0,0,-INDEX(Forecast_Capex_Input!$CG$12:$CG$286,$X823)),Y822)=INDEX(Forecast_Capex_Input!$CG$12:$CG$286,$X823),Y822+1,Y822)),NA)</f>
        <v>N/A</v>
      </c>
      <c r="Z823" s="174" t="str" cm="1">
        <f t="array" ref="Z823">IFERROR($C823-IF($X823=1,1,INDEX(Forecast_Capex_Input!$CI$12:$CI$286,$X823-1))+1,NA)</f>
        <v>N/A</v>
      </c>
      <c r="AA823" s="174" t="str" cm="1">
        <f t="array" aca="1" ref="AA823" ca="1">IFERROR(IF(Y823=1,
INDEX(Forecast_Capex_Input!$AI$10:$BB$10,SMALL(IF(INDEX(Forecast_Capex_Input!$AI$12:$BB$286,$X823,0)&gt;0,COLUMN(Forecast_Capex_Input!$AI$10:$BB$10)-COLUMN(Forecast_Capex_Input!$AI$12)+1),ROWS(OFFSET(AA822,0,0,-$Z823)))),
OFFSET(AA822,-INDEX(Forecast_Capex_Input!$CG$12:$CG$286,$X823)+1,0)),NA)</f>
        <v>N/A</v>
      </c>
      <c r="AB823" s="174" t="str">
        <f t="shared" ca="1" si="537"/>
        <v>N/A</v>
      </c>
      <c r="AC823" s="222" t="b">
        <f t="shared" si="569"/>
        <v>0</v>
      </c>
      <c r="AD823" s="220" t="b">
        <v>0</v>
      </c>
      <c r="AE823" s="222" t="b">
        <f t="shared" si="538"/>
        <v>1</v>
      </c>
      <c r="AF823" s="165"/>
      <c r="AG823" s="215">
        <v>0</v>
      </c>
      <c r="AH823" s="215">
        <v>0</v>
      </c>
      <c r="AI823" s="215">
        <v>0</v>
      </c>
      <c r="AJ823" s="215">
        <v>0</v>
      </c>
      <c r="AK823" s="215">
        <v>0</v>
      </c>
      <c r="AL823" s="155">
        <v>0</v>
      </c>
      <c r="AM823" s="165"/>
      <c r="AN823" s="215" cm="1">
        <f t="array" aca="1" ref="AN823" ca="1">IFERROR(INDEX(General!O$33:O$34,$AB823)
*AG823,0)</f>
        <v>0</v>
      </c>
      <c r="AO823" s="215" cm="1">
        <f t="array" aca="1" ref="AO823" ca="1">IFERROR(INDEX(General!P$33:P$34,$AB823)
*AH823,0)</f>
        <v>0</v>
      </c>
      <c r="AP823" s="215" cm="1">
        <f t="array" aca="1" ref="AP823" ca="1">IFERROR(INDEX(General!Q$33:Q$34,$AB823)
*AI823,0)</f>
        <v>0</v>
      </c>
      <c r="AQ823" s="215" cm="1">
        <f t="array" aca="1" ref="AQ823" ca="1">IFERROR(INDEX(General!R$33:R$34,$AB823)
*AJ823,0)</f>
        <v>0</v>
      </c>
      <c r="AR823" s="215" cm="1">
        <f t="array" aca="1" ref="AR823" ca="1">IFERROR(INDEX(General!S$33:S$34,$AB823)
*AK823,0)</f>
        <v>0</v>
      </c>
      <c r="AS823" s="155">
        <f t="shared" ca="1" si="570"/>
        <v>0</v>
      </c>
      <c r="AT823" s="165"/>
      <c r="AU823" s="215">
        <f ca="1">IF($AE823=FALSE,AN823*Overheads!$R$24*$V823,
IFERROR(Overheads!$O$49*$V823*AN823,0)
+IFERROR(Overheads!Q$59*$V823*(AN823/Overheads!Q$68),0))</f>
        <v>0</v>
      </c>
      <c r="AV823" s="215">
        <f ca="1">IF($AE823=FALSE,AO823*Overheads!$R$24*$V823,
IFERROR(Overheads!$O$49*$V823*AO823,0)
+IFERROR(Overheads!R$59*$V823*(AO823/Overheads!R$68),0))</f>
        <v>0</v>
      </c>
      <c r="AW823" s="215">
        <f ca="1">IF($AE823=FALSE,AP823*Overheads!$R$24*$V823,
IFERROR(Overheads!$O$49*$V823*AP823,0)
+IFERROR(Overheads!S$59*$V823*(AP823/Overheads!S$68),0))</f>
        <v>0</v>
      </c>
      <c r="AX823" s="215">
        <f ca="1">IF($AE823=FALSE,AQ823*Overheads!$R$24*$V823,
IFERROR(Overheads!$O$49*$V823*AQ823,0)
+IFERROR(Overheads!T$59*$V823*(AQ823/Overheads!T$68),0))</f>
        <v>0</v>
      </c>
      <c r="AY823" s="215">
        <f ca="1">IF($AE823=FALSE,AR823*Overheads!$R$24*$V823,
IFERROR(Overheads!$O$49*$V823*AR823,0)
+IFERROR(Overheads!U$59*$V823*(AR823/Overheads!U$68),0))</f>
        <v>0</v>
      </c>
      <c r="AZ823" s="155">
        <f t="shared" ca="1" si="571"/>
        <v>0</v>
      </c>
      <c r="BA823" s="165"/>
      <c r="BB823" s="215">
        <f ca="1">IF($AE823=FALSE,AN823*Overheads!$S$25,
IFERROR(Overheads!$O$50*AN823,0)
+IFERROR(Overheads!Q$60*(AN823/Overheads!Q$66),0))</f>
        <v>0</v>
      </c>
      <c r="BC823" s="215">
        <f ca="1">IF($AE823=FALSE,AO823*Overheads!$S$25,
IFERROR(Overheads!$O$50*AO823,0)
+IFERROR(Overheads!R$60*(AO823/Overheads!R$66),0))</f>
        <v>0</v>
      </c>
      <c r="BD823" s="215">
        <f ca="1">IF($AE823=FALSE,AP823*Overheads!$S$25,
IFERROR(Overheads!$O$50*AP823,0)
+IFERROR(Overheads!S$60*(AP823/Overheads!S$66),0))</f>
        <v>0</v>
      </c>
      <c r="BE823" s="215">
        <f ca="1">IF($AE823=FALSE,AQ823*Overheads!$S$25,
IFERROR(Overheads!$O$50*AQ823,0)
+IFERROR(Overheads!T$60*(AQ823/Overheads!T$66),0))</f>
        <v>0</v>
      </c>
      <c r="BF823" s="215">
        <f ca="1">IF($AE823=FALSE,AR823*Overheads!$S$25,
IFERROR(Overheads!$O$50*AR823,0)
+IFERROR(Overheads!U$60*(AR823/Overheads!U$66),0))</f>
        <v>0</v>
      </c>
      <c r="BG823" s="155">
        <f t="shared" ca="1" si="572"/>
        <v>0</v>
      </c>
      <c r="BH823" s="165"/>
      <c r="BI823" s="215">
        <f t="shared" ca="1" si="573"/>
        <v>0</v>
      </c>
      <c r="BJ823" s="215">
        <f t="shared" ca="1" si="539"/>
        <v>0</v>
      </c>
      <c r="BK823" s="215">
        <f t="shared" ca="1" si="540"/>
        <v>0</v>
      </c>
      <c r="BL823" s="215">
        <f t="shared" ca="1" si="541"/>
        <v>0</v>
      </c>
      <c r="BM823" s="215">
        <f t="shared" ca="1" si="542"/>
        <v>0</v>
      </c>
      <c r="BN823" s="155">
        <f t="shared" ca="1" si="574"/>
        <v>0</v>
      </c>
      <c r="BO823" s="165"/>
      <c r="BP823" s="187" cm="1">
        <f t="array" ref="BP823">IFERROR(IF($X823=$X822,BP822,INDEX(Forecast_Capex_Input!AC$12:AC$286,$X823)),0)</f>
        <v>0</v>
      </c>
      <c r="BQ823" s="187" cm="1">
        <f t="array" ref="BQ823">IFERROR(IF($X823=$X822,BQ822,INDEX(Forecast_Capex_Input!AD$12:AD$286,$X823)),0)</f>
        <v>0</v>
      </c>
      <c r="BR823" s="187" cm="1">
        <f t="array" ref="BR823">IFERROR(IF($X823=$X822,BR822,INDEX(Forecast_Capex_Input!AE$12:AE$286,$X823)),0)</f>
        <v>0</v>
      </c>
      <c r="BS823" s="187" cm="1">
        <f t="array" ref="BS823">IFERROR(IF($X823=$X822,BS822,INDEX(Forecast_Capex_Input!AF$12:AF$286,$X823)),0)</f>
        <v>0</v>
      </c>
      <c r="BT823" s="187" cm="1">
        <f t="array" ref="BT823">IFERROR(IF($X823=$X822,BT822,INDEX(Forecast_Capex_Input!AG$12:AG$286,$X823)),0)</f>
        <v>0</v>
      </c>
      <c r="BU823" s="165"/>
      <c r="BV823" s="215">
        <f t="shared" si="543"/>
        <v>0</v>
      </c>
      <c r="BW823" s="215">
        <f t="shared" si="544"/>
        <v>0</v>
      </c>
      <c r="BX823" s="215">
        <f t="shared" si="545"/>
        <v>0</v>
      </c>
      <c r="BY823" s="215">
        <f t="shared" si="546"/>
        <v>0</v>
      </c>
      <c r="BZ823" s="215">
        <f t="shared" si="547"/>
        <v>0</v>
      </c>
      <c r="CA823" s="155">
        <f t="shared" si="575"/>
        <v>0</v>
      </c>
      <c r="CB823" s="165"/>
      <c r="CC823" s="215">
        <f t="shared" si="548"/>
        <v>0</v>
      </c>
      <c r="CD823" s="215">
        <f t="shared" si="549"/>
        <v>0</v>
      </c>
      <c r="CE823" s="215">
        <f t="shared" si="550"/>
        <v>0</v>
      </c>
      <c r="CF823" s="215">
        <f t="shared" si="551"/>
        <v>0</v>
      </c>
      <c r="CG823" s="215">
        <f t="shared" si="552"/>
        <v>0</v>
      </c>
      <c r="CH823" s="155">
        <f t="shared" si="576"/>
        <v>0</v>
      </c>
      <c r="CI823" s="165"/>
      <c r="CJ823" s="215">
        <f t="shared" si="553"/>
        <v>0</v>
      </c>
      <c r="CK823" s="215">
        <f t="shared" si="554"/>
        <v>0</v>
      </c>
      <c r="CL823" s="215">
        <f t="shared" si="555"/>
        <v>0</v>
      </c>
      <c r="CM823" s="215">
        <f t="shared" si="556"/>
        <v>0</v>
      </c>
      <c r="CN823" s="215">
        <f t="shared" si="557"/>
        <v>0</v>
      </c>
      <c r="CO823" s="155">
        <f t="shared" si="577"/>
        <v>0</v>
      </c>
      <c r="CP823" s="165"/>
      <c r="CQ823" s="223">
        <f t="shared" si="558"/>
        <v>0</v>
      </c>
      <c r="CR823" s="223">
        <f t="shared" si="559"/>
        <v>0</v>
      </c>
      <c r="CS823" s="223">
        <f t="shared" si="560"/>
        <v>0</v>
      </c>
      <c r="CT823" s="223">
        <f t="shared" si="561"/>
        <v>0</v>
      </c>
      <c r="CU823" s="223">
        <f t="shared" si="562"/>
        <v>0</v>
      </c>
      <c r="CV823" s="155">
        <f t="shared" si="578"/>
        <v>0</v>
      </c>
      <c r="CW823" s="165"/>
      <c r="CX823" s="215">
        <f t="shared" si="579"/>
        <v>0</v>
      </c>
      <c r="CY823" s="215">
        <f t="shared" si="563"/>
        <v>0</v>
      </c>
      <c r="CZ823" s="215">
        <f t="shared" si="564"/>
        <v>0</v>
      </c>
      <c r="DA823" s="215">
        <f t="shared" si="565"/>
        <v>0</v>
      </c>
      <c r="DB823" s="215">
        <f t="shared" si="566"/>
        <v>0</v>
      </c>
      <c r="DC823" s="155">
        <f t="shared" si="580"/>
        <v>0</v>
      </c>
      <c r="DD823" s="165"/>
      <c r="DE823" s="188" t="b" cm="1">
        <f t="array" aca="1" ref="DE823" ca="1">OR($G823=Forecast_Capex_Input!$BF$8:$BF$10)</f>
        <v>0</v>
      </c>
      <c r="DF823" s="188" cm="1">
        <f t="array" aca="1" ref="DF823" ca="1">IFERROR(INDEX(Forecast_Capex_Input!BG$12:BG$286,$X823)
*(INDEX(Forecast_Capex_Input!$H$12:$H$286,$X823)=Repex),0)
*$DE823</f>
        <v>0</v>
      </c>
      <c r="DG823" s="188" cm="1">
        <f t="array" aca="1" ref="DG823" ca="1">IFERROR(INDEX(Forecast_Capex_Input!BH$12:BH$286,$X823)
*(INDEX(Forecast_Capex_Input!$H$12:$H$286,$X823)=Repex),0)
*$DE823</f>
        <v>0</v>
      </c>
      <c r="DH823" s="188" cm="1">
        <f t="array" aca="1" ref="DH823" ca="1">IFERROR(INDEX(Forecast_Capex_Input!BI$12:BI$286,$X823)
*(INDEX(Forecast_Capex_Input!$H$12:$H$286,$X823)=Repex),0)
*$DE823</f>
        <v>0</v>
      </c>
      <c r="DI823" s="188" cm="1">
        <f t="array" aca="1" ref="DI823" ca="1">IFERROR(INDEX(Forecast_Capex_Input!BJ$12:BJ$286,$X823)
*(INDEX(Forecast_Capex_Input!$H$12:$H$286,$X823)=Repex),0)
*$DE823</f>
        <v>0</v>
      </c>
      <c r="DJ823" s="188" cm="1">
        <f t="array" aca="1" ref="DJ823" ca="1">IFERROR(INDEX(Forecast_Capex_Input!BK$12:BK$286,$X823)
*(INDEX(Forecast_Capex_Input!$H$12:$H$286,$X823)=Repex),0)
*$DE823</f>
        <v>0</v>
      </c>
      <c r="DK823" s="188" cm="1">
        <f t="array" aca="1" ref="DK823" ca="1">IFERROR(INDEX(Forecast_Capex_Input!BL$12:BL$286,$X823)
*(INDEX(Forecast_Capex_Input!$H$12:$H$286,$X823)=Repex),0)
*$DE823</f>
        <v>0</v>
      </c>
      <c r="DL823" s="165"/>
      <c r="DM823" s="188" t="b" cm="1">
        <f t="array" aca="1" ref="DM823" ca="1">OR($G823=Forecast_Capex_Input!$BN$8:$BN$9)</f>
        <v>0</v>
      </c>
      <c r="DN823" s="188" cm="1">
        <f t="array" aca="1" ref="DN823" ca="1">IFERROR(INDEX(Forecast_Capex_Input!BO$12:BO$286,$X823)
*(INDEX(Forecast_Capex_Input!$H$12:$H$286,$X823)=Repex),0)
*$DM823</f>
        <v>0</v>
      </c>
      <c r="DO823" s="188" cm="1">
        <f t="array" aca="1" ref="DO823" ca="1">IFERROR(INDEX(Forecast_Capex_Input!BP$12:BP$286,$X823)
*(INDEX(Forecast_Capex_Input!$H$12:$H$286,$X823)=Repex),0)
*$DM823</f>
        <v>0</v>
      </c>
      <c r="DP823" s="188" cm="1">
        <f t="array" aca="1" ref="DP823" ca="1">IFERROR(INDEX(Forecast_Capex_Input!BQ$12:BQ$286,$X823)
*(INDEX(Forecast_Capex_Input!$H$12:$H$286,$X823)=Repex),0)
*$DM823</f>
        <v>0</v>
      </c>
      <c r="DQ823" s="188" cm="1">
        <f t="array" aca="1" ref="DQ823" ca="1">IFERROR(INDEX(Forecast_Capex_Input!BR$12:BR$286,$X823)
*(INDEX(Forecast_Capex_Input!$H$12:$H$286,$X823)=Repex),0)
*$DM823</f>
        <v>0</v>
      </c>
      <c r="DR823" s="188" cm="1">
        <f t="array" aca="1" ref="DR823" ca="1">IFERROR(INDEX(Forecast_Capex_Input!BS$12:BS$286,$X823)
*(INDEX(Forecast_Capex_Input!$H$12:$H$286,$X823)=Repex),0)
*$DM823</f>
        <v>0</v>
      </c>
      <c r="DS823" s="165"/>
      <c r="DT823" s="188" t="b" cm="1">
        <f t="array" aca="1" ref="DT823" ca="1">OR($G823=Forecast_Capex_Input!$BU$8:$BU$10)</f>
        <v>0</v>
      </c>
      <c r="DU823" s="188" cm="1">
        <f t="array" aca="1" ref="DU823" ca="1">IFERROR(INDEX(Forecast_Capex_Input!BV$12:BV$286,$X823)
*(INDEX(Forecast_Capex_Input!$H$12:$H$286,$X823)=Repex),0)
*$DT823</f>
        <v>0</v>
      </c>
      <c r="DV823" s="188" cm="1">
        <f t="array" aca="1" ref="DV823" ca="1">IFERROR(INDEX(Forecast_Capex_Input!BW$12:BW$286,$X823)
*(INDEX(Forecast_Capex_Input!$H$12:$H$286,$X823)=Repex),0)
*$DT823</f>
        <v>0</v>
      </c>
      <c r="DW823" s="188" cm="1">
        <f t="array" aca="1" ref="DW823" ca="1">IFERROR(INDEX(Forecast_Capex_Input!BX$12:BX$286,$X823)
*(INDEX(Forecast_Capex_Input!$H$12:$H$286,$X823)=Repex),0)
*$DT823</f>
        <v>0</v>
      </c>
      <c r="DX823" s="188" cm="1">
        <f t="array" aca="1" ref="DX823" ca="1">IFERROR(INDEX(Forecast_Capex_Input!BY$12:BY$286,$X823)
*(INDEX(Forecast_Capex_Input!$H$12:$H$286,$X823)=Repex),0)
*$DT823</f>
        <v>0</v>
      </c>
      <c r="DY823" s="188" cm="1">
        <f t="array" aca="1" ref="DY823" ca="1">IFERROR(INDEX(Forecast_Capex_Input!BZ$12:BZ$286,$X823)
*(INDEX(Forecast_Capex_Input!$H$12:$H$286,$X823)=Repex),0)
*$DT823</f>
        <v>0</v>
      </c>
      <c r="DZ823" s="188" cm="1">
        <f t="array" aca="1" ref="DZ823" ca="1">IFERROR(INDEX(Forecast_Capex_Input!CA$12:CA$286,$X823)
*(INDEX(Forecast_Capex_Input!$H$12:$H$286,$X823)=Repex),0)
*$DT823</f>
        <v>0</v>
      </c>
      <c r="EA823" s="188" cm="1">
        <f t="array" aca="1" ref="EA823" ca="1">IFERROR(INDEX(Forecast_Capex_Input!CB$12:CB$286,$X823)
*(INDEX(Forecast_Capex_Input!$H$12:$H$286,$X823)=Repex),0)
*$DT823</f>
        <v>0</v>
      </c>
      <c r="EB823" s="188" cm="1">
        <f t="array" aca="1" ref="EB823" ca="1">IFERROR(INDEX(Forecast_Capex_Input!CC$12:CC$286,$X823)
*(INDEX(Forecast_Capex_Input!$H$12:$H$286,$X823)=Repex),0)
*$DT823</f>
        <v>0</v>
      </c>
      <c r="EC823" s="165"/>
      <c r="ED823" s="226" t="str">
        <f t="shared" si="567"/>
        <v>N/A</v>
      </c>
      <c r="EE823" s="174" t="s">
        <v>15</v>
      </c>
    </row>
    <row r="824" spans="3:135" x14ac:dyDescent="0.2">
      <c r="C824" s="174">
        <f t="shared" si="568"/>
        <v>814</v>
      </c>
      <c r="D824" s="167" t="str" cm="1">
        <f t="array" ref="D824">IFERROR(INDEX(Forecast_Capex_Input!$D$12:$D$286,$X824),NA)</f>
        <v>N/A</v>
      </c>
      <c r="E824" s="172" t="str" cm="1">
        <f t="array" ref="E824">IF($X824=NA,NA,INDEX(Forecast_Capex_Input!$E$12:$E$286,$X824))</f>
        <v>N/A</v>
      </c>
      <c r="F824" s="167" t="str" cm="1">
        <f t="array" aca="1" ref="F824" ca="1">IFERROR(INDEX(General!$E$25:$E$26,$Y824),NA)</f>
        <v>N/A</v>
      </c>
      <c r="G824" s="167" t="str" cm="1">
        <f t="array" aca="1" ref="G824" ca="1">IFERROR(INDEX(Forecast_Capex_Input!$AI$11:$BB$11,$AA824),NA)</f>
        <v>N/A</v>
      </c>
      <c r="H824" s="189" t="str" cm="1">
        <f t="array" aca="1" ref="H824" ca="1">IFERROR(INDEX(Forecast_Capex_Input!$AI$12:$BB$286,$X824,$AA824),NA)</f>
        <v>N/A</v>
      </c>
      <c r="I824" s="199" t="str" cm="1">
        <f t="array" ref="I824">IFERROR(INDEX(Forecast_Capex_Input!$F$12:$F$286,$X824),NA)</f>
        <v>N/A</v>
      </c>
      <c r="J824" s="199" t="str" cm="1">
        <f t="array" ref="J824">IFERROR(INDEX(Forecast_Capex_Input!G$12:G$286,$X824),NA)</f>
        <v>N/A</v>
      </c>
      <c r="K824" s="199" t="str" cm="1">
        <f t="array" ref="K824">IFERROR(INDEX(Forecast_Capex_Input!H$12:H$286,$X824),NA)</f>
        <v>N/A</v>
      </c>
      <c r="L824" s="199" t="str" cm="1">
        <f t="array" ref="L824">IFERROR(INDEX(Forecast_Capex_Input!I$12:I$286,$X824),NA)</f>
        <v>N/A</v>
      </c>
      <c r="M824" s="199" t="str" cm="1">
        <f t="array" ref="M824">IFERROR(INDEX(Forecast_Capex_Input!J$12:J$286,$X824),NA)</f>
        <v>N/A</v>
      </c>
      <c r="N824" s="199" t="str" cm="1">
        <f t="array" ref="N824">IFERROR(INDEX(Forecast_Capex_Input!K$12:K$286,$X824),NA)</f>
        <v>N/A</v>
      </c>
      <c r="O824" s="199" t="str" cm="1">
        <f t="array" ref="O824">IFERROR(INDEX(Forecast_Capex_Input!L$12:L$286,$X824),NA)</f>
        <v>N/A</v>
      </c>
      <c r="P824" s="199" t="str" cm="1">
        <f t="array" ref="P824">IFERROR(INDEX(Forecast_Capex_Input!M$12:M$286,$X824),NA)</f>
        <v>N/A</v>
      </c>
      <c r="Q824" s="172" t="str" cm="1">
        <f t="array" ref="Q824">IFERROR(INDEX(Forecast_Capex_Input!N$12:N$286,$X824),NA)</f>
        <v>N/A</v>
      </c>
      <c r="R824" s="265" cm="1">
        <f t="array" ref="R824">IFERROR(INDEX(Forecast_Capex_Input!O$12:O$286,$X824),0)</f>
        <v>0</v>
      </c>
      <c r="S824" s="172" cm="1">
        <f t="array" ref="S824">IFERROR(INDEX(Forecast_Capex_Input!P$12:P$286,$X824),0)</f>
        <v>0</v>
      </c>
      <c r="T824" s="199" t="str" cm="1">
        <f t="array" aca="1" ref="T824" ca="1">IFERROR(INDEX(General!$K$84:$K$103,$AA824),NA)</f>
        <v>N/A</v>
      </c>
      <c r="U824" s="188" cm="1">
        <f t="array" aca="1" ref="U824" ca="1">IFERROR(
IF($F824=General!$E$25,INDEX(Forecast_Capex_Input!S$12:S$286,$X824),
INDEX(Forecast_Capex_Input!T$12:T$286,$X824)),0)</f>
        <v>0</v>
      </c>
      <c r="V824" s="222" t="b">
        <f>IFERROR(INDEX(Overheads!$T$19:$T$26,MATCH($I824,Overheads!$E$19:$E$26,0)),FALSE)</f>
        <v>0</v>
      </c>
      <c r="W824" s="165"/>
      <c r="X824" s="174" t="str">
        <f>IFERROR(
IF(MATCH($C824,Forecast_Capex_Input!$CI$12:$CI$286,1)+1&gt;MAX(Forecast_Capex_Input!$C$12:$C$286),NA,
MATCH($C824,Forecast_Capex_Input!$CI$12:$CI$286,1)+1),1)</f>
        <v>N/A</v>
      </c>
      <c r="Y824" s="174" t="str" cm="1">
        <f t="array" aca="1" ref="Y824" ca="1">IFERROR(
IF(X823&lt;&gt;X824,1,
IF(COUNTIF(OFFSET(Y823,0,0,-INDEX(Forecast_Capex_Input!$CG$12:$CG$286,$X824)),Y823)=INDEX(Forecast_Capex_Input!$CG$12:$CG$286,$X824),Y823+1,Y823)),NA)</f>
        <v>N/A</v>
      </c>
      <c r="Z824" s="174" t="str" cm="1">
        <f t="array" ref="Z824">IFERROR($C824-IF($X824=1,1,INDEX(Forecast_Capex_Input!$CI$12:$CI$286,$X824-1))+1,NA)</f>
        <v>N/A</v>
      </c>
      <c r="AA824" s="174" t="str" cm="1">
        <f t="array" aca="1" ref="AA824" ca="1">IFERROR(IF(Y824=1,
INDEX(Forecast_Capex_Input!$AI$10:$BB$10,SMALL(IF(INDEX(Forecast_Capex_Input!$AI$12:$BB$286,$X824,0)&gt;0,COLUMN(Forecast_Capex_Input!$AI$10:$BB$10)-COLUMN(Forecast_Capex_Input!$AI$12)+1),ROWS(OFFSET(AA823,0,0,-$Z824)))),
OFFSET(AA823,-INDEX(Forecast_Capex_Input!$CG$12:$CG$286,$X824)+1,0)),NA)</f>
        <v>N/A</v>
      </c>
      <c r="AB824" s="174" t="str">
        <f t="shared" ca="1" si="537"/>
        <v>N/A</v>
      </c>
      <c r="AC824" s="222" t="b">
        <f t="shared" si="569"/>
        <v>0</v>
      </c>
      <c r="AD824" s="220" t="b">
        <v>0</v>
      </c>
      <c r="AE824" s="222" t="b">
        <f t="shared" si="538"/>
        <v>1</v>
      </c>
      <c r="AF824" s="165"/>
      <c r="AG824" s="215">
        <v>0</v>
      </c>
      <c r="AH824" s="215">
        <v>0</v>
      </c>
      <c r="AI824" s="215">
        <v>0</v>
      </c>
      <c r="AJ824" s="215">
        <v>0</v>
      </c>
      <c r="AK824" s="215">
        <v>0</v>
      </c>
      <c r="AL824" s="155">
        <v>0</v>
      </c>
      <c r="AM824" s="165"/>
      <c r="AN824" s="215" cm="1">
        <f t="array" aca="1" ref="AN824" ca="1">IFERROR(INDEX(General!O$33:O$34,$AB824)
*AG824,0)</f>
        <v>0</v>
      </c>
      <c r="AO824" s="215" cm="1">
        <f t="array" aca="1" ref="AO824" ca="1">IFERROR(INDEX(General!P$33:P$34,$AB824)
*AH824,0)</f>
        <v>0</v>
      </c>
      <c r="AP824" s="215" cm="1">
        <f t="array" aca="1" ref="AP824" ca="1">IFERROR(INDEX(General!Q$33:Q$34,$AB824)
*AI824,0)</f>
        <v>0</v>
      </c>
      <c r="AQ824" s="215" cm="1">
        <f t="array" aca="1" ref="AQ824" ca="1">IFERROR(INDEX(General!R$33:R$34,$AB824)
*AJ824,0)</f>
        <v>0</v>
      </c>
      <c r="AR824" s="215" cm="1">
        <f t="array" aca="1" ref="AR824" ca="1">IFERROR(INDEX(General!S$33:S$34,$AB824)
*AK824,0)</f>
        <v>0</v>
      </c>
      <c r="AS824" s="155">
        <f t="shared" ca="1" si="570"/>
        <v>0</v>
      </c>
      <c r="AT824" s="165"/>
      <c r="AU824" s="215">
        <f ca="1">IF($AE824=FALSE,AN824*Overheads!$R$24*$V824,
IFERROR(Overheads!$O$49*$V824*AN824,0)
+IFERROR(Overheads!Q$59*$V824*(AN824/Overheads!Q$68),0))</f>
        <v>0</v>
      </c>
      <c r="AV824" s="215">
        <f ca="1">IF($AE824=FALSE,AO824*Overheads!$R$24*$V824,
IFERROR(Overheads!$O$49*$V824*AO824,0)
+IFERROR(Overheads!R$59*$V824*(AO824/Overheads!R$68),0))</f>
        <v>0</v>
      </c>
      <c r="AW824" s="215">
        <f ca="1">IF($AE824=FALSE,AP824*Overheads!$R$24*$V824,
IFERROR(Overheads!$O$49*$V824*AP824,0)
+IFERROR(Overheads!S$59*$V824*(AP824/Overheads!S$68),0))</f>
        <v>0</v>
      </c>
      <c r="AX824" s="215">
        <f ca="1">IF($AE824=FALSE,AQ824*Overheads!$R$24*$V824,
IFERROR(Overheads!$O$49*$V824*AQ824,0)
+IFERROR(Overheads!T$59*$V824*(AQ824/Overheads!T$68),0))</f>
        <v>0</v>
      </c>
      <c r="AY824" s="215">
        <f ca="1">IF($AE824=FALSE,AR824*Overheads!$R$24*$V824,
IFERROR(Overheads!$O$49*$V824*AR824,0)
+IFERROR(Overheads!U$59*$V824*(AR824/Overheads!U$68),0))</f>
        <v>0</v>
      </c>
      <c r="AZ824" s="155">
        <f t="shared" ca="1" si="571"/>
        <v>0</v>
      </c>
      <c r="BA824" s="165"/>
      <c r="BB824" s="215">
        <f ca="1">IF($AE824=FALSE,AN824*Overheads!$S$25,
IFERROR(Overheads!$O$50*AN824,0)
+IFERROR(Overheads!Q$60*(AN824/Overheads!Q$66),0))</f>
        <v>0</v>
      </c>
      <c r="BC824" s="215">
        <f ca="1">IF($AE824=FALSE,AO824*Overheads!$S$25,
IFERROR(Overheads!$O$50*AO824,0)
+IFERROR(Overheads!R$60*(AO824/Overheads!R$66),0))</f>
        <v>0</v>
      </c>
      <c r="BD824" s="215">
        <f ca="1">IF($AE824=FALSE,AP824*Overheads!$S$25,
IFERROR(Overheads!$O$50*AP824,0)
+IFERROR(Overheads!S$60*(AP824/Overheads!S$66),0))</f>
        <v>0</v>
      </c>
      <c r="BE824" s="215">
        <f ca="1">IF($AE824=FALSE,AQ824*Overheads!$S$25,
IFERROR(Overheads!$O$50*AQ824,0)
+IFERROR(Overheads!T$60*(AQ824/Overheads!T$66),0))</f>
        <v>0</v>
      </c>
      <c r="BF824" s="215">
        <f ca="1">IF($AE824=FALSE,AR824*Overheads!$S$25,
IFERROR(Overheads!$O$50*AR824,0)
+IFERROR(Overheads!U$60*(AR824/Overheads!U$66),0))</f>
        <v>0</v>
      </c>
      <c r="BG824" s="155">
        <f t="shared" ca="1" si="572"/>
        <v>0</v>
      </c>
      <c r="BH824" s="165"/>
      <c r="BI824" s="215">
        <f t="shared" ca="1" si="573"/>
        <v>0</v>
      </c>
      <c r="BJ824" s="215">
        <f t="shared" ca="1" si="539"/>
        <v>0</v>
      </c>
      <c r="BK824" s="215">
        <f t="shared" ca="1" si="540"/>
        <v>0</v>
      </c>
      <c r="BL824" s="215">
        <f t="shared" ca="1" si="541"/>
        <v>0</v>
      </c>
      <c r="BM824" s="215">
        <f t="shared" ca="1" si="542"/>
        <v>0</v>
      </c>
      <c r="BN824" s="155">
        <f t="shared" ca="1" si="574"/>
        <v>0</v>
      </c>
      <c r="BO824" s="165"/>
      <c r="BP824" s="187" cm="1">
        <f t="array" ref="BP824">IFERROR(IF($X824=$X823,BP823,INDEX(Forecast_Capex_Input!AC$12:AC$286,$X824)),0)</f>
        <v>0</v>
      </c>
      <c r="BQ824" s="187" cm="1">
        <f t="array" ref="BQ824">IFERROR(IF($X824=$X823,BQ823,INDEX(Forecast_Capex_Input!AD$12:AD$286,$X824)),0)</f>
        <v>0</v>
      </c>
      <c r="BR824" s="187" cm="1">
        <f t="array" ref="BR824">IFERROR(IF($X824=$X823,BR823,INDEX(Forecast_Capex_Input!AE$12:AE$286,$X824)),0)</f>
        <v>0</v>
      </c>
      <c r="BS824" s="187" cm="1">
        <f t="array" ref="BS824">IFERROR(IF($X824=$X823,BS823,INDEX(Forecast_Capex_Input!AF$12:AF$286,$X824)),0)</f>
        <v>0</v>
      </c>
      <c r="BT824" s="187" cm="1">
        <f t="array" ref="BT824">IFERROR(IF($X824=$X823,BT823,INDEX(Forecast_Capex_Input!AG$12:AG$286,$X824)),0)</f>
        <v>0</v>
      </c>
      <c r="BU824" s="165"/>
      <c r="BV824" s="215">
        <f t="shared" si="543"/>
        <v>0</v>
      </c>
      <c r="BW824" s="215">
        <f t="shared" si="544"/>
        <v>0</v>
      </c>
      <c r="BX824" s="215">
        <f t="shared" si="545"/>
        <v>0</v>
      </c>
      <c r="BY824" s="215">
        <f t="shared" si="546"/>
        <v>0</v>
      </c>
      <c r="BZ824" s="215">
        <f t="shared" si="547"/>
        <v>0</v>
      </c>
      <c r="CA824" s="155">
        <f t="shared" si="575"/>
        <v>0</v>
      </c>
      <c r="CB824" s="165"/>
      <c r="CC824" s="215">
        <f t="shared" si="548"/>
        <v>0</v>
      </c>
      <c r="CD824" s="215">
        <f t="shared" si="549"/>
        <v>0</v>
      </c>
      <c r="CE824" s="215">
        <f t="shared" si="550"/>
        <v>0</v>
      </c>
      <c r="CF824" s="215">
        <f t="shared" si="551"/>
        <v>0</v>
      </c>
      <c r="CG824" s="215">
        <f t="shared" si="552"/>
        <v>0</v>
      </c>
      <c r="CH824" s="155">
        <f t="shared" si="576"/>
        <v>0</v>
      </c>
      <c r="CI824" s="165"/>
      <c r="CJ824" s="215">
        <f t="shared" si="553"/>
        <v>0</v>
      </c>
      <c r="CK824" s="215">
        <f t="shared" si="554"/>
        <v>0</v>
      </c>
      <c r="CL824" s="215">
        <f t="shared" si="555"/>
        <v>0</v>
      </c>
      <c r="CM824" s="215">
        <f t="shared" si="556"/>
        <v>0</v>
      </c>
      <c r="CN824" s="215">
        <f t="shared" si="557"/>
        <v>0</v>
      </c>
      <c r="CO824" s="155">
        <f t="shared" si="577"/>
        <v>0</v>
      </c>
      <c r="CP824" s="165"/>
      <c r="CQ824" s="223">
        <f t="shared" si="558"/>
        <v>0</v>
      </c>
      <c r="CR824" s="223">
        <f t="shared" si="559"/>
        <v>0</v>
      </c>
      <c r="CS824" s="223">
        <f t="shared" si="560"/>
        <v>0</v>
      </c>
      <c r="CT824" s="223">
        <f t="shared" si="561"/>
        <v>0</v>
      </c>
      <c r="CU824" s="223">
        <f t="shared" si="562"/>
        <v>0</v>
      </c>
      <c r="CV824" s="155">
        <f t="shared" si="578"/>
        <v>0</v>
      </c>
      <c r="CW824" s="165"/>
      <c r="CX824" s="215">
        <f t="shared" si="579"/>
        <v>0</v>
      </c>
      <c r="CY824" s="215">
        <f t="shared" si="563"/>
        <v>0</v>
      </c>
      <c r="CZ824" s="215">
        <f t="shared" si="564"/>
        <v>0</v>
      </c>
      <c r="DA824" s="215">
        <f t="shared" si="565"/>
        <v>0</v>
      </c>
      <c r="DB824" s="215">
        <f t="shared" si="566"/>
        <v>0</v>
      </c>
      <c r="DC824" s="155">
        <f t="shared" si="580"/>
        <v>0</v>
      </c>
      <c r="DD824" s="165"/>
      <c r="DE824" s="188" t="b" cm="1">
        <f t="array" aca="1" ref="DE824" ca="1">OR($G824=Forecast_Capex_Input!$BF$8:$BF$10)</f>
        <v>0</v>
      </c>
      <c r="DF824" s="188" cm="1">
        <f t="array" aca="1" ref="DF824" ca="1">IFERROR(INDEX(Forecast_Capex_Input!BG$12:BG$286,$X824)
*(INDEX(Forecast_Capex_Input!$H$12:$H$286,$X824)=Repex),0)
*$DE824</f>
        <v>0</v>
      </c>
      <c r="DG824" s="188" cm="1">
        <f t="array" aca="1" ref="DG824" ca="1">IFERROR(INDEX(Forecast_Capex_Input!BH$12:BH$286,$X824)
*(INDEX(Forecast_Capex_Input!$H$12:$H$286,$X824)=Repex),0)
*$DE824</f>
        <v>0</v>
      </c>
      <c r="DH824" s="188" cm="1">
        <f t="array" aca="1" ref="DH824" ca="1">IFERROR(INDEX(Forecast_Capex_Input!BI$12:BI$286,$X824)
*(INDEX(Forecast_Capex_Input!$H$12:$H$286,$X824)=Repex),0)
*$DE824</f>
        <v>0</v>
      </c>
      <c r="DI824" s="188" cm="1">
        <f t="array" aca="1" ref="DI824" ca="1">IFERROR(INDEX(Forecast_Capex_Input!BJ$12:BJ$286,$X824)
*(INDEX(Forecast_Capex_Input!$H$12:$H$286,$X824)=Repex),0)
*$DE824</f>
        <v>0</v>
      </c>
      <c r="DJ824" s="188" cm="1">
        <f t="array" aca="1" ref="DJ824" ca="1">IFERROR(INDEX(Forecast_Capex_Input!BK$12:BK$286,$X824)
*(INDEX(Forecast_Capex_Input!$H$12:$H$286,$X824)=Repex),0)
*$DE824</f>
        <v>0</v>
      </c>
      <c r="DK824" s="188" cm="1">
        <f t="array" aca="1" ref="DK824" ca="1">IFERROR(INDEX(Forecast_Capex_Input!BL$12:BL$286,$X824)
*(INDEX(Forecast_Capex_Input!$H$12:$H$286,$X824)=Repex),0)
*$DE824</f>
        <v>0</v>
      </c>
      <c r="DL824" s="165"/>
      <c r="DM824" s="188" t="b" cm="1">
        <f t="array" aca="1" ref="DM824" ca="1">OR($G824=Forecast_Capex_Input!$BN$8:$BN$9)</f>
        <v>0</v>
      </c>
      <c r="DN824" s="188" cm="1">
        <f t="array" aca="1" ref="DN824" ca="1">IFERROR(INDEX(Forecast_Capex_Input!BO$12:BO$286,$X824)
*(INDEX(Forecast_Capex_Input!$H$12:$H$286,$X824)=Repex),0)
*$DM824</f>
        <v>0</v>
      </c>
      <c r="DO824" s="188" cm="1">
        <f t="array" aca="1" ref="DO824" ca="1">IFERROR(INDEX(Forecast_Capex_Input!BP$12:BP$286,$X824)
*(INDEX(Forecast_Capex_Input!$H$12:$H$286,$X824)=Repex),0)
*$DM824</f>
        <v>0</v>
      </c>
      <c r="DP824" s="188" cm="1">
        <f t="array" aca="1" ref="DP824" ca="1">IFERROR(INDEX(Forecast_Capex_Input!BQ$12:BQ$286,$X824)
*(INDEX(Forecast_Capex_Input!$H$12:$H$286,$X824)=Repex),0)
*$DM824</f>
        <v>0</v>
      </c>
      <c r="DQ824" s="188" cm="1">
        <f t="array" aca="1" ref="DQ824" ca="1">IFERROR(INDEX(Forecast_Capex_Input!BR$12:BR$286,$X824)
*(INDEX(Forecast_Capex_Input!$H$12:$H$286,$X824)=Repex),0)
*$DM824</f>
        <v>0</v>
      </c>
      <c r="DR824" s="188" cm="1">
        <f t="array" aca="1" ref="DR824" ca="1">IFERROR(INDEX(Forecast_Capex_Input!BS$12:BS$286,$X824)
*(INDEX(Forecast_Capex_Input!$H$12:$H$286,$X824)=Repex),0)
*$DM824</f>
        <v>0</v>
      </c>
      <c r="DS824" s="165"/>
      <c r="DT824" s="188" t="b" cm="1">
        <f t="array" aca="1" ref="DT824" ca="1">OR($G824=Forecast_Capex_Input!$BU$8:$BU$10)</f>
        <v>0</v>
      </c>
      <c r="DU824" s="188" cm="1">
        <f t="array" aca="1" ref="DU824" ca="1">IFERROR(INDEX(Forecast_Capex_Input!BV$12:BV$286,$X824)
*(INDEX(Forecast_Capex_Input!$H$12:$H$286,$X824)=Repex),0)
*$DT824</f>
        <v>0</v>
      </c>
      <c r="DV824" s="188" cm="1">
        <f t="array" aca="1" ref="DV824" ca="1">IFERROR(INDEX(Forecast_Capex_Input!BW$12:BW$286,$X824)
*(INDEX(Forecast_Capex_Input!$H$12:$H$286,$X824)=Repex),0)
*$DT824</f>
        <v>0</v>
      </c>
      <c r="DW824" s="188" cm="1">
        <f t="array" aca="1" ref="DW824" ca="1">IFERROR(INDEX(Forecast_Capex_Input!BX$12:BX$286,$X824)
*(INDEX(Forecast_Capex_Input!$H$12:$H$286,$X824)=Repex),0)
*$DT824</f>
        <v>0</v>
      </c>
      <c r="DX824" s="188" cm="1">
        <f t="array" aca="1" ref="DX824" ca="1">IFERROR(INDEX(Forecast_Capex_Input!BY$12:BY$286,$X824)
*(INDEX(Forecast_Capex_Input!$H$12:$H$286,$X824)=Repex),0)
*$DT824</f>
        <v>0</v>
      </c>
      <c r="DY824" s="188" cm="1">
        <f t="array" aca="1" ref="DY824" ca="1">IFERROR(INDEX(Forecast_Capex_Input!BZ$12:BZ$286,$X824)
*(INDEX(Forecast_Capex_Input!$H$12:$H$286,$X824)=Repex),0)
*$DT824</f>
        <v>0</v>
      </c>
      <c r="DZ824" s="188" cm="1">
        <f t="array" aca="1" ref="DZ824" ca="1">IFERROR(INDEX(Forecast_Capex_Input!CA$12:CA$286,$X824)
*(INDEX(Forecast_Capex_Input!$H$12:$H$286,$X824)=Repex),0)
*$DT824</f>
        <v>0</v>
      </c>
      <c r="EA824" s="188" cm="1">
        <f t="array" aca="1" ref="EA824" ca="1">IFERROR(INDEX(Forecast_Capex_Input!CB$12:CB$286,$X824)
*(INDEX(Forecast_Capex_Input!$H$12:$H$286,$X824)=Repex),0)
*$DT824</f>
        <v>0</v>
      </c>
      <c r="EB824" s="188" cm="1">
        <f t="array" aca="1" ref="EB824" ca="1">IFERROR(INDEX(Forecast_Capex_Input!CC$12:CC$286,$X824)
*(INDEX(Forecast_Capex_Input!$H$12:$H$286,$X824)=Repex),0)
*$DT824</f>
        <v>0</v>
      </c>
      <c r="EC824" s="165"/>
      <c r="ED824" s="226" t="str">
        <f t="shared" si="567"/>
        <v>N/A</v>
      </c>
      <c r="EE824" s="174" t="s">
        <v>15</v>
      </c>
    </row>
    <row r="825" spans="3:135" x14ac:dyDescent="0.2">
      <c r="C825" s="174">
        <f t="shared" si="568"/>
        <v>815</v>
      </c>
      <c r="D825" s="167" t="str" cm="1">
        <f t="array" ref="D825">IFERROR(INDEX(Forecast_Capex_Input!$D$12:$D$286,$X825),NA)</f>
        <v>N/A</v>
      </c>
      <c r="E825" s="172" t="str" cm="1">
        <f t="array" ref="E825">IF($X825=NA,NA,INDEX(Forecast_Capex_Input!$E$12:$E$286,$X825))</f>
        <v>N/A</v>
      </c>
      <c r="F825" s="167" t="str" cm="1">
        <f t="array" aca="1" ref="F825" ca="1">IFERROR(INDEX(General!$E$25:$E$26,$Y825),NA)</f>
        <v>N/A</v>
      </c>
      <c r="G825" s="167" t="str" cm="1">
        <f t="array" aca="1" ref="G825" ca="1">IFERROR(INDEX(Forecast_Capex_Input!$AI$11:$BB$11,$AA825),NA)</f>
        <v>N/A</v>
      </c>
      <c r="H825" s="189" t="str" cm="1">
        <f t="array" aca="1" ref="H825" ca="1">IFERROR(INDEX(Forecast_Capex_Input!$AI$12:$BB$286,$X825,$AA825),NA)</f>
        <v>N/A</v>
      </c>
      <c r="I825" s="199" t="str" cm="1">
        <f t="array" ref="I825">IFERROR(INDEX(Forecast_Capex_Input!$F$12:$F$286,$X825),NA)</f>
        <v>N/A</v>
      </c>
      <c r="J825" s="199" t="str" cm="1">
        <f t="array" ref="J825">IFERROR(INDEX(Forecast_Capex_Input!G$12:G$286,$X825),NA)</f>
        <v>N/A</v>
      </c>
      <c r="K825" s="199" t="str" cm="1">
        <f t="array" ref="K825">IFERROR(INDEX(Forecast_Capex_Input!H$12:H$286,$X825),NA)</f>
        <v>N/A</v>
      </c>
      <c r="L825" s="199" t="str" cm="1">
        <f t="array" ref="L825">IFERROR(INDEX(Forecast_Capex_Input!I$12:I$286,$X825),NA)</f>
        <v>N/A</v>
      </c>
      <c r="M825" s="199" t="str" cm="1">
        <f t="array" ref="M825">IFERROR(INDEX(Forecast_Capex_Input!J$12:J$286,$X825),NA)</f>
        <v>N/A</v>
      </c>
      <c r="N825" s="199" t="str" cm="1">
        <f t="array" ref="N825">IFERROR(INDEX(Forecast_Capex_Input!K$12:K$286,$X825),NA)</f>
        <v>N/A</v>
      </c>
      <c r="O825" s="199" t="str" cm="1">
        <f t="array" ref="O825">IFERROR(INDEX(Forecast_Capex_Input!L$12:L$286,$X825),NA)</f>
        <v>N/A</v>
      </c>
      <c r="P825" s="199" t="str" cm="1">
        <f t="array" ref="P825">IFERROR(INDEX(Forecast_Capex_Input!M$12:M$286,$X825),NA)</f>
        <v>N/A</v>
      </c>
      <c r="Q825" s="172" t="str" cm="1">
        <f t="array" ref="Q825">IFERROR(INDEX(Forecast_Capex_Input!N$12:N$286,$X825),NA)</f>
        <v>N/A</v>
      </c>
      <c r="R825" s="265" cm="1">
        <f t="array" ref="R825">IFERROR(INDEX(Forecast_Capex_Input!O$12:O$286,$X825),0)</f>
        <v>0</v>
      </c>
      <c r="S825" s="172" cm="1">
        <f t="array" ref="S825">IFERROR(INDEX(Forecast_Capex_Input!P$12:P$286,$X825),0)</f>
        <v>0</v>
      </c>
      <c r="T825" s="199" t="str" cm="1">
        <f t="array" aca="1" ref="T825" ca="1">IFERROR(INDEX(General!$K$84:$K$103,$AA825),NA)</f>
        <v>N/A</v>
      </c>
      <c r="U825" s="188" cm="1">
        <f t="array" aca="1" ref="U825" ca="1">IFERROR(
IF($F825=General!$E$25,INDEX(Forecast_Capex_Input!S$12:S$286,$X825),
INDEX(Forecast_Capex_Input!T$12:T$286,$X825)),0)</f>
        <v>0</v>
      </c>
      <c r="V825" s="222" t="b">
        <f>IFERROR(INDEX(Overheads!$T$19:$T$26,MATCH($I825,Overheads!$E$19:$E$26,0)),FALSE)</f>
        <v>0</v>
      </c>
      <c r="W825" s="165"/>
      <c r="X825" s="174" t="str">
        <f>IFERROR(
IF(MATCH($C825,Forecast_Capex_Input!$CI$12:$CI$286,1)+1&gt;MAX(Forecast_Capex_Input!$C$12:$C$286),NA,
MATCH($C825,Forecast_Capex_Input!$CI$12:$CI$286,1)+1),1)</f>
        <v>N/A</v>
      </c>
      <c r="Y825" s="174" t="str" cm="1">
        <f t="array" aca="1" ref="Y825" ca="1">IFERROR(
IF(X824&lt;&gt;X825,1,
IF(COUNTIF(OFFSET(Y824,0,0,-INDEX(Forecast_Capex_Input!$CG$12:$CG$286,$X825)),Y824)=INDEX(Forecast_Capex_Input!$CG$12:$CG$286,$X825),Y824+1,Y824)),NA)</f>
        <v>N/A</v>
      </c>
      <c r="Z825" s="174" t="str" cm="1">
        <f t="array" ref="Z825">IFERROR($C825-IF($X825=1,1,INDEX(Forecast_Capex_Input!$CI$12:$CI$286,$X825-1))+1,NA)</f>
        <v>N/A</v>
      </c>
      <c r="AA825" s="174" t="str" cm="1">
        <f t="array" aca="1" ref="AA825" ca="1">IFERROR(IF(Y825=1,
INDEX(Forecast_Capex_Input!$AI$10:$BB$10,SMALL(IF(INDEX(Forecast_Capex_Input!$AI$12:$BB$286,$X825,0)&gt;0,COLUMN(Forecast_Capex_Input!$AI$10:$BB$10)-COLUMN(Forecast_Capex_Input!$AI$12)+1),ROWS(OFFSET(AA824,0,0,-$Z825)))),
OFFSET(AA824,-INDEX(Forecast_Capex_Input!$CG$12:$CG$286,$X825)+1,0)),NA)</f>
        <v>N/A</v>
      </c>
      <c r="AB825" s="174" t="str">
        <f t="shared" ca="1" si="537"/>
        <v>N/A</v>
      </c>
      <c r="AC825" s="222" t="b">
        <f t="shared" si="569"/>
        <v>0</v>
      </c>
      <c r="AD825" s="220" t="b">
        <v>0</v>
      </c>
      <c r="AE825" s="222" t="b">
        <f t="shared" si="538"/>
        <v>1</v>
      </c>
      <c r="AF825" s="165"/>
      <c r="AG825" s="215">
        <v>0</v>
      </c>
      <c r="AH825" s="215">
        <v>0</v>
      </c>
      <c r="AI825" s="215">
        <v>0</v>
      </c>
      <c r="AJ825" s="215">
        <v>0</v>
      </c>
      <c r="AK825" s="215">
        <v>0</v>
      </c>
      <c r="AL825" s="155">
        <v>0</v>
      </c>
      <c r="AM825" s="165"/>
      <c r="AN825" s="215" cm="1">
        <f t="array" aca="1" ref="AN825" ca="1">IFERROR(INDEX(General!O$33:O$34,$AB825)
*AG825,0)</f>
        <v>0</v>
      </c>
      <c r="AO825" s="215" cm="1">
        <f t="array" aca="1" ref="AO825" ca="1">IFERROR(INDEX(General!P$33:P$34,$AB825)
*AH825,0)</f>
        <v>0</v>
      </c>
      <c r="AP825" s="215" cm="1">
        <f t="array" aca="1" ref="AP825" ca="1">IFERROR(INDEX(General!Q$33:Q$34,$AB825)
*AI825,0)</f>
        <v>0</v>
      </c>
      <c r="AQ825" s="215" cm="1">
        <f t="array" aca="1" ref="AQ825" ca="1">IFERROR(INDEX(General!R$33:R$34,$AB825)
*AJ825,0)</f>
        <v>0</v>
      </c>
      <c r="AR825" s="215" cm="1">
        <f t="array" aca="1" ref="AR825" ca="1">IFERROR(INDEX(General!S$33:S$34,$AB825)
*AK825,0)</f>
        <v>0</v>
      </c>
      <c r="AS825" s="155">
        <f t="shared" ca="1" si="570"/>
        <v>0</v>
      </c>
      <c r="AT825" s="165"/>
      <c r="AU825" s="215">
        <f ca="1">IF($AE825=FALSE,AN825*Overheads!$R$24*$V825,
IFERROR(Overheads!$O$49*$V825*AN825,0)
+IFERROR(Overheads!Q$59*$V825*(AN825/Overheads!Q$68),0))</f>
        <v>0</v>
      </c>
      <c r="AV825" s="215">
        <f ca="1">IF($AE825=FALSE,AO825*Overheads!$R$24*$V825,
IFERROR(Overheads!$O$49*$V825*AO825,0)
+IFERROR(Overheads!R$59*$V825*(AO825/Overheads!R$68),0))</f>
        <v>0</v>
      </c>
      <c r="AW825" s="215">
        <f ca="1">IF($AE825=FALSE,AP825*Overheads!$R$24*$V825,
IFERROR(Overheads!$O$49*$V825*AP825,0)
+IFERROR(Overheads!S$59*$V825*(AP825/Overheads!S$68),0))</f>
        <v>0</v>
      </c>
      <c r="AX825" s="215">
        <f ca="1">IF($AE825=FALSE,AQ825*Overheads!$R$24*$V825,
IFERROR(Overheads!$O$49*$V825*AQ825,0)
+IFERROR(Overheads!T$59*$V825*(AQ825/Overheads!T$68),0))</f>
        <v>0</v>
      </c>
      <c r="AY825" s="215">
        <f ca="1">IF($AE825=FALSE,AR825*Overheads!$R$24*$V825,
IFERROR(Overheads!$O$49*$V825*AR825,0)
+IFERROR(Overheads!U$59*$V825*(AR825/Overheads!U$68),0))</f>
        <v>0</v>
      </c>
      <c r="AZ825" s="155">
        <f t="shared" ca="1" si="571"/>
        <v>0</v>
      </c>
      <c r="BA825" s="165"/>
      <c r="BB825" s="215">
        <f ca="1">IF($AE825=FALSE,AN825*Overheads!$S$25,
IFERROR(Overheads!$O$50*AN825,0)
+IFERROR(Overheads!Q$60*(AN825/Overheads!Q$66),0))</f>
        <v>0</v>
      </c>
      <c r="BC825" s="215">
        <f ca="1">IF($AE825=FALSE,AO825*Overheads!$S$25,
IFERROR(Overheads!$O$50*AO825,0)
+IFERROR(Overheads!R$60*(AO825/Overheads!R$66),0))</f>
        <v>0</v>
      </c>
      <c r="BD825" s="215">
        <f ca="1">IF($AE825=FALSE,AP825*Overheads!$S$25,
IFERROR(Overheads!$O$50*AP825,0)
+IFERROR(Overheads!S$60*(AP825/Overheads!S$66),0))</f>
        <v>0</v>
      </c>
      <c r="BE825" s="215">
        <f ca="1">IF($AE825=FALSE,AQ825*Overheads!$S$25,
IFERROR(Overheads!$O$50*AQ825,0)
+IFERROR(Overheads!T$60*(AQ825/Overheads!T$66),0))</f>
        <v>0</v>
      </c>
      <c r="BF825" s="215">
        <f ca="1">IF($AE825=FALSE,AR825*Overheads!$S$25,
IFERROR(Overheads!$O$50*AR825,0)
+IFERROR(Overheads!U$60*(AR825/Overheads!U$66),0))</f>
        <v>0</v>
      </c>
      <c r="BG825" s="155">
        <f t="shared" ca="1" si="572"/>
        <v>0</v>
      </c>
      <c r="BH825" s="165"/>
      <c r="BI825" s="215">
        <f t="shared" ca="1" si="573"/>
        <v>0</v>
      </c>
      <c r="BJ825" s="215">
        <f t="shared" ca="1" si="539"/>
        <v>0</v>
      </c>
      <c r="BK825" s="215">
        <f t="shared" ca="1" si="540"/>
        <v>0</v>
      </c>
      <c r="BL825" s="215">
        <f t="shared" ca="1" si="541"/>
        <v>0</v>
      </c>
      <c r="BM825" s="215">
        <f t="shared" ca="1" si="542"/>
        <v>0</v>
      </c>
      <c r="BN825" s="155">
        <f t="shared" ca="1" si="574"/>
        <v>0</v>
      </c>
      <c r="BO825" s="165"/>
      <c r="BP825" s="187" cm="1">
        <f t="array" ref="BP825">IFERROR(IF($X825=$X824,BP824,INDEX(Forecast_Capex_Input!AC$12:AC$286,$X825)),0)</f>
        <v>0</v>
      </c>
      <c r="BQ825" s="187" cm="1">
        <f t="array" ref="BQ825">IFERROR(IF($X825=$X824,BQ824,INDEX(Forecast_Capex_Input!AD$12:AD$286,$X825)),0)</f>
        <v>0</v>
      </c>
      <c r="BR825" s="187" cm="1">
        <f t="array" ref="BR825">IFERROR(IF($X825=$X824,BR824,INDEX(Forecast_Capex_Input!AE$12:AE$286,$X825)),0)</f>
        <v>0</v>
      </c>
      <c r="BS825" s="187" cm="1">
        <f t="array" ref="BS825">IFERROR(IF($X825=$X824,BS824,INDEX(Forecast_Capex_Input!AF$12:AF$286,$X825)),0)</f>
        <v>0</v>
      </c>
      <c r="BT825" s="187" cm="1">
        <f t="array" ref="BT825">IFERROR(IF($X825=$X824,BT824,INDEX(Forecast_Capex_Input!AG$12:AG$286,$X825)),0)</f>
        <v>0</v>
      </c>
      <c r="BU825" s="165"/>
      <c r="BV825" s="215">
        <f t="shared" si="543"/>
        <v>0</v>
      </c>
      <c r="BW825" s="215">
        <f t="shared" si="544"/>
        <v>0</v>
      </c>
      <c r="BX825" s="215">
        <f t="shared" si="545"/>
        <v>0</v>
      </c>
      <c r="BY825" s="215">
        <f t="shared" si="546"/>
        <v>0</v>
      </c>
      <c r="BZ825" s="215">
        <f t="shared" si="547"/>
        <v>0</v>
      </c>
      <c r="CA825" s="155">
        <f t="shared" si="575"/>
        <v>0</v>
      </c>
      <c r="CB825" s="165"/>
      <c r="CC825" s="215">
        <f t="shared" si="548"/>
        <v>0</v>
      </c>
      <c r="CD825" s="215">
        <f t="shared" si="549"/>
        <v>0</v>
      </c>
      <c r="CE825" s="215">
        <f t="shared" si="550"/>
        <v>0</v>
      </c>
      <c r="CF825" s="215">
        <f t="shared" si="551"/>
        <v>0</v>
      </c>
      <c r="CG825" s="215">
        <f t="shared" si="552"/>
        <v>0</v>
      </c>
      <c r="CH825" s="155">
        <f t="shared" si="576"/>
        <v>0</v>
      </c>
      <c r="CI825" s="165"/>
      <c r="CJ825" s="215">
        <f t="shared" si="553"/>
        <v>0</v>
      </c>
      <c r="CK825" s="215">
        <f t="shared" si="554"/>
        <v>0</v>
      </c>
      <c r="CL825" s="215">
        <f t="shared" si="555"/>
        <v>0</v>
      </c>
      <c r="CM825" s="215">
        <f t="shared" si="556"/>
        <v>0</v>
      </c>
      <c r="CN825" s="215">
        <f t="shared" si="557"/>
        <v>0</v>
      </c>
      <c r="CO825" s="155">
        <f t="shared" si="577"/>
        <v>0</v>
      </c>
      <c r="CP825" s="165"/>
      <c r="CQ825" s="223">
        <f t="shared" si="558"/>
        <v>0</v>
      </c>
      <c r="CR825" s="223">
        <f t="shared" si="559"/>
        <v>0</v>
      </c>
      <c r="CS825" s="223">
        <f t="shared" si="560"/>
        <v>0</v>
      </c>
      <c r="CT825" s="223">
        <f t="shared" si="561"/>
        <v>0</v>
      </c>
      <c r="CU825" s="223">
        <f t="shared" si="562"/>
        <v>0</v>
      </c>
      <c r="CV825" s="155">
        <f t="shared" si="578"/>
        <v>0</v>
      </c>
      <c r="CW825" s="165"/>
      <c r="CX825" s="215">
        <f t="shared" si="579"/>
        <v>0</v>
      </c>
      <c r="CY825" s="215">
        <f t="shared" si="563"/>
        <v>0</v>
      </c>
      <c r="CZ825" s="215">
        <f t="shared" si="564"/>
        <v>0</v>
      </c>
      <c r="DA825" s="215">
        <f t="shared" si="565"/>
        <v>0</v>
      </c>
      <c r="DB825" s="215">
        <f t="shared" si="566"/>
        <v>0</v>
      </c>
      <c r="DC825" s="155">
        <f t="shared" si="580"/>
        <v>0</v>
      </c>
      <c r="DD825" s="165"/>
      <c r="DE825" s="188" t="b" cm="1">
        <f t="array" aca="1" ref="DE825" ca="1">OR($G825=Forecast_Capex_Input!$BF$8:$BF$10)</f>
        <v>0</v>
      </c>
      <c r="DF825" s="188" cm="1">
        <f t="array" aca="1" ref="DF825" ca="1">IFERROR(INDEX(Forecast_Capex_Input!BG$12:BG$286,$X825)
*(INDEX(Forecast_Capex_Input!$H$12:$H$286,$X825)=Repex),0)
*$DE825</f>
        <v>0</v>
      </c>
      <c r="DG825" s="188" cm="1">
        <f t="array" aca="1" ref="DG825" ca="1">IFERROR(INDEX(Forecast_Capex_Input!BH$12:BH$286,$X825)
*(INDEX(Forecast_Capex_Input!$H$12:$H$286,$X825)=Repex),0)
*$DE825</f>
        <v>0</v>
      </c>
      <c r="DH825" s="188" cm="1">
        <f t="array" aca="1" ref="DH825" ca="1">IFERROR(INDEX(Forecast_Capex_Input!BI$12:BI$286,$X825)
*(INDEX(Forecast_Capex_Input!$H$12:$H$286,$X825)=Repex),0)
*$DE825</f>
        <v>0</v>
      </c>
      <c r="DI825" s="188" cm="1">
        <f t="array" aca="1" ref="DI825" ca="1">IFERROR(INDEX(Forecast_Capex_Input!BJ$12:BJ$286,$X825)
*(INDEX(Forecast_Capex_Input!$H$12:$H$286,$X825)=Repex),0)
*$DE825</f>
        <v>0</v>
      </c>
      <c r="DJ825" s="188" cm="1">
        <f t="array" aca="1" ref="DJ825" ca="1">IFERROR(INDEX(Forecast_Capex_Input!BK$12:BK$286,$X825)
*(INDEX(Forecast_Capex_Input!$H$12:$H$286,$X825)=Repex),0)
*$DE825</f>
        <v>0</v>
      </c>
      <c r="DK825" s="188" cm="1">
        <f t="array" aca="1" ref="DK825" ca="1">IFERROR(INDEX(Forecast_Capex_Input!BL$12:BL$286,$X825)
*(INDEX(Forecast_Capex_Input!$H$12:$H$286,$X825)=Repex),0)
*$DE825</f>
        <v>0</v>
      </c>
      <c r="DL825" s="165"/>
      <c r="DM825" s="188" t="b" cm="1">
        <f t="array" aca="1" ref="DM825" ca="1">OR($G825=Forecast_Capex_Input!$BN$8:$BN$9)</f>
        <v>0</v>
      </c>
      <c r="DN825" s="188" cm="1">
        <f t="array" aca="1" ref="DN825" ca="1">IFERROR(INDEX(Forecast_Capex_Input!BO$12:BO$286,$X825)
*(INDEX(Forecast_Capex_Input!$H$12:$H$286,$X825)=Repex),0)
*$DM825</f>
        <v>0</v>
      </c>
      <c r="DO825" s="188" cm="1">
        <f t="array" aca="1" ref="DO825" ca="1">IFERROR(INDEX(Forecast_Capex_Input!BP$12:BP$286,$X825)
*(INDEX(Forecast_Capex_Input!$H$12:$H$286,$X825)=Repex),0)
*$DM825</f>
        <v>0</v>
      </c>
      <c r="DP825" s="188" cm="1">
        <f t="array" aca="1" ref="DP825" ca="1">IFERROR(INDEX(Forecast_Capex_Input!BQ$12:BQ$286,$X825)
*(INDEX(Forecast_Capex_Input!$H$12:$H$286,$X825)=Repex),0)
*$DM825</f>
        <v>0</v>
      </c>
      <c r="DQ825" s="188" cm="1">
        <f t="array" aca="1" ref="DQ825" ca="1">IFERROR(INDEX(Forecast_Capex_Input!BR$12:BR$286,$X825)
*(INDEX(Forecast_Capex_Input!$H$12:$H$286,$X825)=Repex),0)
*$DM825</f>
        <v>0</v>
      </c>
      <c r="DR825" s="188" cm="1">
        <f t="array" aca="1" ref="DR825" ca="1">IFERROR(INDEX(Forecast_Capex_Input!BS$12:BS$286,$X825)
*(INDEX(Forecast_Capex_Input!$H$12:$H$286,$X825)=Repex),0)
*$DM825</f>
        <v>0</v>
      </c>
      <c r="DS825" s="165"/>
      <c r="DT825" s="188" t="b" cm="1">
        <f t="array" aca="1" ref="DT825" ca="1">OR($G825=Forecast_Capex_Input!$BU$8:$BU$10)</f>
        <v>0</v>
      </c>
      <c r="DU825" s="188" cm="1">
        <f t="array" aca="1" ref="DU825" ca="1">IFERROR(INDEX(Forecast_Capex_Input!BV$12:BV$286,$X825)
*(INDEX(Forecast_Capex_Input!$H$12:$H$286,$X825)=Repex),0)
*$DT825</f>
        <v>0</v>
      </c>
      <c r="DV825" s="188" cm="1">
        <f t="array" aca="1" ref="DV825" ca="1">IFERROR(INDEX(Forecast_Capex_Input!BW$12:BW$286,$X825)
*(INDEX(Forecast_Capex_Input!$H$12:$H$286,$X825)=Repex),0)
*$DT825</f>
        <v>0</v>
      </c>
      <c r="DW825" s="188" cm="1">
        <f t="array" aca="1" ref="DW825" ca="1">IFERROR(INDEX(Forecast_Capex_Input!BX$12:BX$286,$X825)
*(INDEX(Forecast_Capex_Input!$H$12:$H$286,$X825)=Repex),0)
*$DT825</f>
        <v>0</v>
      </c>
      <c r="DX825" s="188" cm="1">
        <f t="array" aca="1" ref="DX825" ca="1">IFERROR(INDEX(Forecast_Capex_Input!BY$12:BY$286,$X825)
*(INDEX(Forecast_Capex_Input!$H$12:$H$286,$X825)=Repex),0)
*$DT825</f>
        <v>0</v>
      </c>
      <c r="DY825" s="188" cm="1">
        <f t="array" aca="1" ref="DY825" ca="1">IFERROR(INDEX(Forecast_Capex_Input!BZ$12:BZ$286,$X825)
*(INDEX(Forecast_Capex_Input!$H$12:$H$286,$X825)=Repex),0)
*$DT825</f>
        <v>0</v>
      </c>
      <c r="DZ825" s="188" cm="1">
        <f t="array" aca="1" ref="DZ825" ca="1">IFERROR(INDEX(Forecast_Capex_Input!CA$12:CA$286,$X825)
*(INDEX(Forecast_Capex_Input!$H$12:$H$286,$X825)=Repex),0)
*$DT825</f>
        <v>0</v>
      </c>
      <c r="EA825" s="188" cm="1">
        <f t="array" aca="1" ref="EA825" ca="1">IFERROR(INDEX(Forecast_Capex_Input!CB$12:CB$286,$X825)
*(INDEX(Forecast_Capex_Input!$H$12:$H$286,$X825)=Repex),0)
*$DT825</f>
        <v>0</v>
      </c>
      <c r="EB825" s="188" cm="1">
        <f t="array" aca="1" ref="EB825" ca="1">IFERROR(INDEX(Forecast_Capex_Input!CC$12:CC$286,$X825)
*(INDEX(Forecast_Capex_Input!$H$12:$H$286,$X825)=Repex),0)
*$DT825</f>
        <v>0</v>
      </c>
      <c r="EC825" s="165"/>
      <c r="ED825" s="226" t="str">
        <f t="shared" si="567"/>
        <v>N/A</v>
      </c>
      <c r="EE825" s="174" t="s">
        <v>15</v>
      </c>
    </row>
    <row r="826" spans="3:135" x14ac:dyDescent="0.2">
      <c r="C826" s="174">
        <f t="shared" si="568"/>
        <v>816</v>
      </c>
      <c r="D826" s="167" t="str" cm="1">
        <f t="array" ref="D826">IFERROR(INDEX(Forecast_Capex_Input!$D$12:$D$286,$X826),NA)</f>
        <v>N/A</v>
      </c>
      <c r="E826" s="172" t="str" cm="1">
        <f t="array" ref="E826">IF($X826=NA,NA,INDEX(Forecast_Capex_Input!$E$12:$E$286,$X826))</f>
        <v>N/A</v>
      </c>
      <c r="F826" s="167" t="str" cm="1">
        <f t="array" aca="1" ref="F826" ca="1">IFERROR(INDEX(General!$E$25:$E$26,$Y826),NA)</f>
        <v>N/A</v>
      </c>
      <c r="G826" s="167" t="str" cm="1">
        <f t="array" aca="1" ref="G826" ca="1">IFERROR(INDEX(Forecast_Capex_Input!$AI$11:$BB$11,$AA826),NA)</f>
        <v>N/A</v>
      </c>
      <c r="H826" s="189" t="str" cm="1">
        <f t="array" aca="1" ref="H826" ca="1">IFERROR(INDEX(Forecast_Capex_Input!$AI$12:$BB$286,$X826,$AA826),NA)</f>
        <v>N/A</v>
      </c>
      <c r="I826" s="199" t="str" cm="1">
        <f t="array" ref="I826">IFERROR(INDEX(Forecast_Capex_Input!$F$12:$F$286,$X826),NA)</f>
        <v>N/A</v>
      </c>
      <c r="J826" s="199" t="str" cm="1">
        <f t="array" ref="J826">IFERROR(INDEX(Forecast_Capex_Input!G$12:G$286,$X826),NA)</f>
        <v>N/A</v>
      </c>
      <c r="K826" s="199" t="str" cm="1">
        <f t="array" ref="K826">IFERROR(INDEX(Forecast_Capex_Input!H$12:H$286,$X826),NA)</f>
        <v>N/A</v>
      </c>
      <c r="L826" s="199" t="str" cm="1">
        <f t="array" ref="L826">IFERROR(INDEX(Forecast_Capex_Input!I$12:I$286,$X826),NA)</f>
        <v>N/A</v>
      </c>
      <c r="M826" s="199" t="str" cm="1">
        <f t="array" ref="M826">IFERROR(INDEX(Forecast_Capex_Input!J$12:J$286,$X826),NA)</f>
        <v>N/A</v>
      </c>
      <c r="N826" s="199" t="str" cm="1">
        <f t="array" ref="N826">IFERROR(INDEX(Forecast_Capex_Input!K$12:K$286,$X826),NA)</f>
        <v>N/A</v>
      </c>
      <c r="O826" s="199" t="str" cm="1">
        <f t="array" ref="O826">IFERROR(INDEX(Forecast_Capex_Input!L$12:L$286,$X826),NA)</f>
        <v>N/A</v>
      </c>
      <c r="P826" s="199" t="str" cm="1">
        <f t="array" ref="P826">IFERROR(INDEX(Forecast_Capex_Input!M$12:M$286,$X826),NA)</f>
        <v>N/A</v>
      </c>
      <c r="Q826" s="172" t="str" cm="1">
        <f t="array" ref="Q826">IFERROR(INDEX(Forecast_Capex_Input!N$12:N$286,$X826),NA)</f>
        <v>N/A</v>
      </c>
      <c r="R826" s="265" cm="1">
        <f t="array" ref="R826">IFERROR(INDEX(Forecast_Capex_Input!O$12:O$286,$X826),0)</f>
        <v>0</v>
      </c>
      <c r="S826" s="172" cm="1">
        <f t="array" ref="S826">IFERROR(INDEX(Forecast_Capex_Input!P$12:P$286,$X826),0)</f>
        <v>0</v>
      </c>
      <c r="T826" s="199" t="str" cm="1">
        <f t="array" aca="1" ref="T826" ca="1">IFERROR(INDEX(General!$K$84:$K$103,$AA826),NA)</f>
        <v>N/A</v>
      </c>
      <c r="U826" s="188" cm="1">
        <f t="array" aca="1" ref="U826" ca="1">IFERROR(
IF($F826=General!$E$25,INDEX(Forecast_Capex_Input!S$12:S$286,$X826),
INDEX(Forecast_Capex_Input!T$12:T$286,$X826)),0)</f>
        <v>0</v>
      </c>
      <c r="V826" s="222" t="b">
        <f>IFERROR(INDEX(Overheads!$T$19:$T$26,MATCH($I826,Overheads!$E$19:$E$26,0)),FALSE)</f>
        <v>0</v>
      </c>
      <c r="W826" s="165"/>
      <c r="X826" s="174" t="str">
        <f>IFERROR(
IF(MATCH($C826,Forecast_Capex_Input!$CI$12:$CI$286,1)+1&gt;MAX(Forecast_Capex_Input!$C$12:$C$286),NA,
MATCH($C826,Forecast_Capex_Input!$CI$12:$CI$286,1)+1),1)</f>
        <v>N/A</v>
      </c>
      <c r="Y826" s="174" t="str" cm="1">
        <f t="array" aca="1" ref="Y826" ca="1">IFERROR(
IF(X825&lt;&gt;X826,1,
IF(COUNTIF(OFFSET(Y825,0,0,-INDEX(Forecast_Capex_Input!$CG$12:$CG$286,$X826)),Y825)=INDEX(Forecast_Capex_Input!$CG$12:$CG$286,$X826),Y825+1,Y825)),NA)</f>
        <v>N/A</v>
      </c>
      <c r="Z826" s="174" t="str" cm="1">
        <f t="array" ref="Z826">IFERROR($C826-IF($X826=1,1,INDEX(Forecast_Capex_Input!$CI$12:$CI$286,$X826-1))+1,NA)</f>
        <v>N/A</v>
      </c>
      <c r="AA826" s="174" t="str" cm="1">
        <f t="array" aca="1" ref="AA826" ca="1">IFERROR(IF(Y826=1,
INDEX(Forecast_Capex_Input!$AI$10:$BB$10,SMALL(IF(INDEX(Forecast_Capex_Input!$AI$12:$BB$286,$X826,0)&gt;0,COLUMN(Forecast_Capex_Input!$AI$10:$BB$10)-COLUMN(Forecast_Capex_Input!$AI$12)+1),ROWS(OFFSET(AA825,0,0,-$Z826)))),
OFFSET(AA825,-INDEX(Forecast_Capex_Input!$CG$12:$CG$286,$X826)+1,0)),NA)</f>
        <v>N/A</v>
      </c>
      <c r="AB826" s="174" t="str">
        <f t="shared" ca="1" si="537"/>
        <v>N/A</v>
      </c>
      <c r="AC826" s="222" t="b">
        <f t="shared" si="569"/>
        <v>0</v>
      </c>
      <c r="AD826" s="220" t="b">
        <v>0</v>
      </c>
      <c r="AE826" s="222" t="b">
        <f t="shared" si="538"/>
        <v>1</v>
      </c>
      <c r="AF826" s="165"/>
      <c r="AG826" s="215">
        <v>0</v>
      </c>
      <c r="AH826" s="215">
        <v>0</v>
      </c>
      <c r="AI826" s="215">
        <v>0</v>
      </c>
      <c r="AJ826" s="215">
        <v>0</v>
      </c>
      <c r="AK826" s="215">
        <v>0</v>
      </c>
      <c r="AL826" s="155">
        <v>0</v>
      </c>
      <c r="AM826" s="165"/>
      <c r="AN826" s="215" cm="1">
        <f t="array" aca="1" ref="AN826" ca="1">IFERROR(INDEX(General!O$33:O$34,$AB826)
*AG826,0)</f>
        <v>0</v>
      </c>
      <c r="AO826" s="215" cm="1">
        <f t="array" aca="1" ref="AO826" ca="1">IFERROR(INDEX(General!P$33:P$34,$AB826)
*AH826,0)</f>
        <v>0</v>
      </c>
      <c r="AP826" s="215" cm="1">
        <f t="array" aca="1" ref="AP826" ca="1">IFERROR(INDEX(General!Q$33:Q$34,$AB826)
*AI826,0)</f>
        <v>0</v>
      </c>
      <c r="AQ826" s="215" cm="1">
        <f t="array" aca="1" ref="AQ826" ca="1">IFERROR(INDEX(General!R$33:R$34,$AB826)
*AJ826,0)</f>
        <v>0</v>
      </c>
      <c r="AR826" s="215" cm="1">
        <f t="array" aca="1" ref="AR826" ca="1">IFERROR(INDEX(General!S$33:S$34,$AB826)
*AK826,0)</f>
        <v>0</v>
      </c>
      <c r="AS826" s="155">
        <f t="shared" ca="1" si="570"/>
        <v>0</v>
      </c>
      <c r="AT826" s="165"/>
      <c r="AU826" s="215">
        <f ca="1">IF($AE826=FALSE,AN826*Overheads!$R$24*$V826,
IFERROR(Overheads!$O$49*$V826*AN826,0)
+IFERROR(Overheads!Q$59*$V826*(AN826/Overheads!Q$68),0))</f>
        <v>0</v>
      </c>
      <c r="AV826" s="215">
        <f ca="1">IF($AE826=FALSE,AO826*Overheads!$R$24*$V826,
IFERROR(Overheads!$O$49*$V826*AO826,0)
+IFERROR(Overheads!R$59*$V826*(AO826/Overheads!R$68),0))</f>
        <v>0</v>
      </c>
      <c r="AW826" s="215">
        <f ca="1">IF($AE826=FALSE,AP826*Overheads!$R$24*$V826,
IFERROR(Overheads!$O$49*$V826*AP826,0)
+IFERROR(Overheads!S$59*$V826*(AP826/Overheads!S$68),0))</f>
        <v>0</v>
      </c>
      <c r="AX826" s="215">
        <f ca="1">IF($AE826=FALSE,AQ826*Overheads!$R$24*$V826,
IFERROR(Overheads!$O$49*$V826*AQ826,0)
+IFERROR(Overheads!T$59*$V826*(AQ826/Overheads!T$68),0))</f>
        <v>0</v>
      </c>
      <c r="AY826" s="215">
        <f ca="1">IF($AE826=FALSE,AR826*Overheads!$R$24*$V826,
IFERROR(Overheads!$O$49*$V826*AR826,0)
+IFERROR(Overheads!U$59*$V826*(AR826/Overheads!U$68),0))</f>
        <v>0</v>
      </c>
      <c r="AZ826" s="155">
        <f t="shared" ca="1" si="571"/>
        <v>0</v>
      </c>
      <c r="BA826" s="165"/>
      <c r="BB826" s="215">
        <f ca="1">IF($AE826=FALSE,AN826*Overheads!$S$25,
IFERROR(Overheads!$O$50*AN826,0)
+IFERROR(Overheads!Q$60*(AN826/Overheads!Q$66),0))</f>
        <v>0</v>
      </c>
      <c r="BC826" s="215">
        <f ca="1">IF($AE826=FALSE,AO826*Overheads!$S$25,
IFERROR(Overheads!$O$50*AO826,0)
+IFERROR(Overheads!R$60*(AO826/Overheads!R$66),0))</f>
        <v>0</v>
      </c>
      <c r="BD826" s="215">
        <f ca="1">IF($AE826=FALSE,AP826*Overheads!$S$25,
IFERROR(Overheads!$O$50*AP826,0)
+IFERROR(Overheads!S$60*(AP826/Overheads!S$66),0))</f>
        <v>0</v>
      </c>
      <c r="BE826" s="215">
        <f ca="1">IF($AE826=FALSE,AQ826*Overheads!$S$25,
IFERROR(Overheads!$O$50*AQ826,0)
+IFERROR(Overheads!T$60*(AQ826/Overheads!T$66),0))</f>
        <v>0</v>
      </c>
      <c r="BF826" s="215">
        <f ca="1">IF($AE826=FALSE,AR826*Overheads!$S$25,
IFERROR(Overheads!$O$50*AR826,0)
+IFERROR(Overheads!U$60*(AR826/Overheads!U$66),0))</f>
        <v>0</v>
      </c>
      <c r="BG826" s="155">
        <f t="shared" ca="1" si="572"/>
        <v>0</v>
      </c>
      <c r="BH826" s="165"/>
      <c r="BI826" s="215">
        <f t="shared" ca="1" si="573"/>
        <v>0</v>
      </c>
      <c r="BJ826" s="215">
        <f t="shared" ca="1" si="539"/>
        <v>0</v>
      </c>
      <c r="BK826" s="215">
        <f t="shared" ca="1" si="540"/>
        <v>0</v>
      </c>
      <c r="BL826" s="215">
        <f t="shared" ca="1" si="541"/>
        <v>0</v>
      </c>
      <c r="BM826" s="215">
        <f t="shared" ca="1" si="542"/>
        <v>0</v>
      </c>
      <c r="BN826" s="155">
        <f t="shared" ca="1" si="574"/>
        <v>0</v>
      </c>
      <c r="BO826" s="165"/>
      <c r="BP826" s="187" cm="1">
        <f t="array" ref="BP826">IFERROR(IF($X826=$X825,BP825,INDEX(Forecast_Capex_Input!AC$12:AC$286,$X826)),0)</f>
        <v>0</v>
      </c>
      <c r="BQ826" s="187" cm="1">
        <f t="array" ref="BQ826">IFERROR(IF($X826=$X825,BQ825,INDEX(Forecast_Capex_Input!AD$12:AD$286,$X826)),0)</f>
        <v>0</v>
      </c>
      <c r="BR826" s="187" cm="1">
        <f t="array" ref="BR826">IFERROR(IF($X826=$X825,BR825,INDEX(Forecast_Capex_Input!AE$12:AE$286,$X826)),0)</f>
        <v>0</v>
      </c>
      <c r="BS826" s="187" cm="1">
        <f t="array" ref="BS826">IFERROR(IF($X826=$X825,BS825,INDEX(Forecast_Capex_Input!AF$12:AF$286,$X826)),0)</f>
        <v>0</v>
      </c>
      <c r="BT826" s="187" cm="1">
        <f t="array" ref="BT826">IFERROR(IF($X826=$X825,BT825,INDEX(Forecast_Capex_Input!AG$12:AG$286,$X826)),0)</f>
        <v>0</v>
      </c>
      <c r="BU826" s="165"/>
      <c r="BV826" s="215">
        <f t="shared" si="543"/>
        <v>0</v>
      </c>
      <c r="BW826" s="215">
        <f t="shared" si="544"/>
        <v>0</v>
      </c>
      <c r="BX826" s="215">
        <f t="shared" si="545"/>
        <v>0</v>
      </c>
      <c r="BY826" s="215">
        <f t="shared" si="546"/>
        <v>0</v>
      </c>
      <c r="BZ826" s="215">
        <f t="shared" si="547"/>
        <v>0</v>
      </c>
      <c r="CA826" s="155">
        <f t="shared" si="575"/>
        <v>0</v>
      </c>
      <c r="CB826" s="165"/>
      <c r="CC826" s="215">
        <f t="shared" si="548"/>
        <v>0</v>
      </c>
      <c r="CD826" s="215">
        <f t="shared" si="549"/>
        <v>0</v>
      </c>
      <c r="CE826" s="215">
        <f t="shared" si="550"/>
        <v>0</v>
      </c>
      <c r="CF826" s="215">
        <f t="shared" si="551"/>
        <v>0</v>
      </c>
      <c r="CG826" s="215">
        <f t="shared" si="552"/>
        <v>0</v>
      </c>
      <c r="CH826" s="155">
        <f t="shared" si="576"/>
        <v>0</v>
      </c>
      <c r="CI826" s="165"/>
      <c r="CJ826" s="215">
        <f t="shared" si="553"/>
        <v>0</v>
      </c>
      <c r="CK826" s="215">
        <f t="shared" si="554"/>
        <v>0</v>
      </c>
      <c r="CL826" s="215">
        <f t="shared" si="555"/>
        <v>0</v>
      </c>
      <c r="CM826" s="215">
        <f t="shared" si="556"/>
        <v>0</v>
      </c>
      <c r="CN826" s="215">
        <f t="shared" si="557"/>
        <v>0</v>
      </c>
      <c r="CO826" s="155">
        <f t="shared" si="577"/>
        <v>0</v>
      </c>
      <c r="CP826" s="165"/>
      <c r="CQ826" s="223">
        <f t="shared" si="558"/>
        <v>0</v>
      </c>
      <c r="CR826" s="223">
        <f t="shared" si="559"/>
        <v>0</v>
      </c>
      <c r="CS826" s="223">
        <f t="shared" si="560"/>
        <v>0</v>
      </c>
      <c r="CT826" s="223">
        <f t="shared" si="561"/>
        <v>0</v>
      </c>
      <c r="CU826" s="223">
        <f t="shared" si="562"/>
        <v>0</v>
      </c>
      <c r="CV826" s="155">
        <f t="shared" si="578"/>
        <v>0</v>
      </c>
      <c r="CW826" s="165"/>
      <c r="CX826" s="215">
        <f t="shared" si="579"/>
        <v>0</v>
      </c>
      <c r="CY826" s="215">
        <f t="shared" si="563"/>
        <v>0</v>
      </c>
      <c r="CZ826" s="215">
        <f t="shared" si="564"/>
        <v>0</v>
      </c>
      <c r="DA826" s="215">
        <f t="shared" si="565"/>
        <v>0</v>
      </c>
      <c r="DB826" s="215">
        <f t="shared" si="566"/>
        <v>0</v>
      </c>
      <c r="DC826" s="155">
        <f t="shared" si="580"/>
        <v>0</v>
      </c>
      <c r="DD826" s="165"/>
      <c r="DE826" s="188" t="b" cm="1">
        <f t="array" aca="1" ref="DE826" ca="1">OR($G826=Forecast_Capex_Input!$BF$8:$BF$10)</f>
        <v>0</v>
      </c>
      <c r="DF826" s="188" cm="1">
        <f t="array" aca="1" ref="DF826" ca="1">IFERROR(INDEX(Forecast_Capex_Input!BG$12:BG$286,$X826)
*(INDEX(Forecast_Capex_Input!$H$12:$H$286,$X826)=Repex),0)
*$DE826</f>
        <v>0</v>
      </c>
      <c r="DG826" s="188" cm="1">
        <f t="array" aca="1" ref="DG826" ca="1">IFERROR(INDEX(Forecast_Capex_Input!BH$12:BH$286,$X826)
*(INDEX(Forecast_Capex_Input!$H$12:$H$286,$X826)=Repex),0)
*$DE826</f>
        <v>0</v>
      </c>
      <c r="DH826" s="188" cm="1">
        <f t="array" aca="1" ref="DH826" ca="1">IFERROR(INDEX(Forecast_Capex_Input!BI$12:BI$286,$X826)
*(INDEX(Forecast_Capex_Input!$H$12:$H$286,$X826)=Repex),0)
*$DE826</f>
        <v>0</v>
      </c>
      <c r="DI826" s="188" cm="1">
        <f t="array" aca="1" ref="DI826" ca="1">IFERROR(INDEX(Forecast_Capex_Input!BJ$12:BJ$286,$X826)
*(INDEX(Forecast_Capex_Input!$H$12:$H$286,$X826)=Repex),0)
*$DE826</f>
        <v>0</v>
      </c>
      <c r="DJ826" s="188" cm="1">
        <f t="array" aca="1" ref="DJ826" ca="1">IFERROR(INDEX(Forecast_Capex_Input!BK$12:BK$286,$X826)
*(INDEX(Forecast_Capex_Input!$H$12:$H$286,$X826)=Repex),0)
*$DE826</f>
        <v>0</v>
      </c>
      <c r="DK826" s="188" cm="1">
        <f t="array" aca="1" ref="DK826" ca="1">IFERROR(INDEX(Forecast_Capex_Input!BL$12:BL$286,$X826)
*(INDEX(Forecast_Capex_Input!$H$12:$H$286,$X826)=Repex),0)
*$DE826</f>
        <v>0</v>
      </c>
      <c r="DL826" s="165"/>
      <c r="DM826" s="188" t="b" cm="1">
        <f t="array" aca="1" ref="DM826" ca="1">OR($G826=Forecast_Capex_Input!$BN$8:$BN$9)</f>
        <v>0</v>
      </c>
      <c r="DN826" s="188" cm="1">
        <f t="array" aca="1" ref="DN826" ca="1">IFERROR(INDEX(Forecast_Capex_Input!BO$12:BO$286,$X826)
*(INDEX(Forecast_Capex_Input!$H$12:$H$286,$X826)=Repex),0)
*$DM826</f>
        <v>0</v>
      </c>
      <c r="DO826" s="188" cm="1">
        <f t="array" aca="1" ref="DO826" ca="1">IFERROR(INDEX(Forecast_Capex_Input!BP$12:BP$286,$X826)
*(INDEX(Forecast_Capex_Input!$H$12:$H$286,$X826)=Repex),0)
*$DM826</f>
        <v>0</v>
      </c>
      <c r="DP826" s="188" cm="1">
        <f t="array" aca="1" ref="DP826" ca="1">IFERROR(INDEX(Forecast_Capex_Input!BQ$12:BQ$286,$X826)
*(INDEX(Forecast_Capex_Input!$H$12:$H$286,$X826)=Repex),0)
*$DM826</f>
        <v>0</v>
      </c>
      <c r="DQ826" s="188" cm="1">
        <f t="array" aca="1" ref="DQ826" ca="1">IFERROR(INDEX(Forecast_Capex_Input!BR$12:BR$286,$X826)
*(INDEX(Forecast_Capex_Input!$H$12:$H$286,$X826)=Repex),0)
*$DM826</f>
        <v>0</v>
      </c>
      <c r="DR826" s="188" cm="1">
        <f t="array" aca="1" ref="DR826" ca="1">IFERROR(INDEX(Forecast_Capex_Input!BS$12:BS$286,$X826)
*(INDEX(Forecast_Capex_Input!$H$12:$H$286,$X826)=Repex),0)
*$DM826</f>
        <v>0</v>
      </c>
      <c r="DS826" s="165"/>
      <c r="DT826" s="188" t="b" cm="1">
        <f t="array" aca="1" ref="DT826" ca="1">OR($G826=Forecast_Capex_Input!$BU$8:$BU$10)</f>
        <v>0</v>
      </c>
      <c r="DU826" s="188" cm="1">
        <f t="array" aca="1" ref="DU826" ca="1">IFERROR(INDEX(Forecast_Capex_Input!BV$12:BV$286,$X826)
*(INDEX(Forecast_Capex_Input!$H$12:$H$286,$X826)=Repex),0)
*$DT826</f>
        <v>0</v>
      </c>
      <c r="DV826" s="188" cm="1">
        <f t="array" aca="1" ref="DV826" ca="1">IFERROR(INDEX(Forecast_Capex_Input!BW$12:BW$286,$X826)
*(INDEX(Forecast_Capex_Input!$H$12:$H$286,$X826)=Repex),0)
*$DT826</f>
        <v>0</v>
      </c>
      <c r="DW826" s="188" cm="1">
        <f t="array" aca="1" ref="DW826" ca="1">IFERROR(INDEX(Forecast_Capex_Input!BX$12:BX$286,$X826)
*(INDEX(Forecast_Capex_Input!$H$12:$H$286,$X826)=Repex),0)
*$DT826</f>
        <v>0</v>
      </c>
      <c r="DX826" s="188" cm="1">
        <f t="array" aca="1" ref="DX826" ca="1">IFERROR(INDEX(Forecast_Capex_Input!BY$12:BY$286,$X826)
*(INDEX(Forecast_Capex_Input!$H$12:$H$286,$X826)=Repex),0)
*$DT826</f>
        <v>0</v>
      </c>
      <c r="DY826" s="188" cm="1">
        <f t="array" aca="1" ref="DY826" ca="1">IFERROR(INDEX(Forecast_Capex_Input!BZ$12:BZ$286,$X826)
*(INDEX(Forecast_Capex_Input!$H$12:$H$286,$X826)=Repex),0)
*$DT826</f>
        <v>0</v>
      </c>
      <c r="DZ826" s="188" cm="1">
        <f t="array" aca="1" ref="DZ826" ca="1">IFERROR(INDEX(Forecast_Capex_Input!CA$12:CA$286,$X826)
*(INDEX(Forecast_Capex_Input!$H$12:$H$286,$X826)=Repex),0)
*$DT826</f>
        <v>0</v>
      </c>
      <c r="EA826" s="188" cm="1">
        <f t="array" aca="1" ref="EA826" ca="1">IFERROR(INDEX(Forecast_Capex_Input!CB$12:CB$286,$X826)
*(INDEX(Forecast_Capex_Input!$H$12:$H$286,$X826)=Repex),0)
*$DT826</f>
        <v>0</v>
      </c>
      <c r="EB826" s="188" cm="1">
        <f t="array" aca="1" ref="EB826" ca="1">IFERROR(INDEX(Forecast_Capex_Input!CC$12:CC$286,$X826)
*(INDEX(Forecast_Capex_Input!$H$12:$H$286,$X826)=Repex),0)
*$DT826</f>
        <v>0</v>
      </c>
      <c r="EC826" s="165"/>
      <c r="ED826" s="226" t="str">
        <f t="shared" si="567"/>
        <v>N/A</v>
      </c>
      <c r="EE826" s="174" t="s">
        <v>15</v>
      </c>
    </row>
    <row r="827" spans="3:135" x14ac:dyDescent="0.2">
      <c r="C827" s="174">
        <f t="shared" si="568"/>
        <v>817</v>
      </c>
      <c r="D827" s="167" t="str" cm="1">
        <f t="array" ref="D827">IFERROR(INDEX(Forecast_Capex_Input!$D$12:$D$286,$X827),NA)</f>
        <v>N/A</v>
      </c>
      <c r="E827" s="172" t="str" cm="1">
        <f t="array" ref="E827">IF($X827=NA,NA,INDEX(Forecast_Capex_Input!$E$12:$E$286,$X827))</f>
        <v>N/A</v>
      </c>
      <c r="F827" s="167" t="str" cm="1">
        <f t="array" aca="1" ref="F827" ca="1">IFERROR(INDEX(General!$E$25:$E$26,$Y827),NA)</f>
        <v>N/A</v>
      </c>
      <c r="G827" s="167" t="str" cm="1">
        <f t="array" aca="1" ref="G827" ca="1">IFERROR(INDEX(Forecast_Capex_Input!$AI$11:$BB$11,$AA827),NA)</f>
        <v>N/A</v>
      </c>
      <c r="H827" s="189" t="str" cm="1">
        <f t="array" aca="1" ref="H827" ca="1">IFERROR(INDEX(Forecast_Capex_Input!$AI$12:$BB$286,$X827,$AA827),NA)</f>
        <v>N/A</v>
      </c>
      <c r="I827" s="199" t="str" cm="1">
        <f t="array" ref="I827">IFERROR(INDEX(Forecast_Capex_Input!$F$12:$F$286,$X827),NA)</f>
        <v>N/A</v>
      </c>
      <c r="J827" s="199" t="str" cm="1">
        <f t="array" ref="J827">IFERROR(INDEX(Forecast_Capex_Input!G$12:G$286,$X827),NA)</f>
        <v>N/A</v>
      </c>
      <c r="K827" s="199" t="str" cm="1">
        <f t="array" ref="K827">IFERROR(INDEX(Forecast_Capex_Input!H$12:H$286,$X827),NA)</f>
        <v>N/A</v>
      </c>
      <c r="L827" s="199" t="str" cm="1">
        <f t="array" ref="L827">IFERROR(INDEX(Forecast_Capex_Input!I$12:I$286,$X827),NA)</f>
        <v>N/A</v>
      </c>
      <c r="M827" s="199" t="str" cm="1">
        <f t="array" ref="M827">IFERROR(INDEX(Forecast_Capex_Input!J$12:J$286,$X827),NA)</f>
        <v>N/A</v>
      </c>
      <c r="N827" s="199" t="str" cm="1">
        <f t="array" ref="N827">IFERROR(INDEX(Forecast_Capex_Input!K$12:K$286,$X827),NA)</f>
        <v>N/A</v>
      </c>
      <c r="O827" s="199" t="str" cm="1">
        <f t="array" ref="O827">IFERROR(INDEX(Forecast_Capex_Input!L$12:L$286,$X827),NA)</f>
        <v>N/A</v>
      </c>
      <c r="P827" s="199" t="str" cm="1">
        <f t="array" ref="P827">IFERROR(INDEX(Forecast_Capex_Input!M$12:M$286,$X827),NA)</f>
        <v>N/A</v>
      </c>
      <c r="Q827" s="172" t="str" cm="1">
        <f t="array" ref="Q827">IFERROR(INDEX(Forecast_Capex_Input!N$12:N$286,$X827),NA)</f>
        <v>N/A</v>
      </c>
      <c r="R827" s="265" cm="1">
        <f t="array" ref="R827">IFERROR(INDEX(Forecast_Capex_Input!O$12:O$286,$X827),0)</f>
        <v>0</v>
      </c>
      <c r="S827" s="172" cm="1">
        <f t="array" ref="S827">IFERROR(INDEX(Forecast_Capex_Input!P$12:P$286,$X827),0)</f>
        <v>0</v>
      </c>
      <c r="T827" s="199" t="str" cm="1">
        <f t="array" aca="1" ref="T827" ca="1">IFERROR(INDEX(General!$K$84:$K$103,$AA827),NA)</f>
        <v>N/A</v>
      </c>
      <c r="U827" s="188" cm="1">
        <f t="array" aca="1" ref="U827" ca="1">IFERROR(
IF($F827=General!$E$25,INDEX(Forecast_Capex_Input!S$12:S$286,$X827),
INDEX(Forecast_Capex_Input!T$12:T$286,$X827)),0)</f>
        <v>0</v>
      </c>
      <c r="V827" s="222" t="b">
        <f>IFERROR(INDEX(Overheads!$T$19:$T$26,MATCH($I827,Overheads!$E$19:$E$26,0)),FALSE)</f>
        <v>0</v>
      </c>
      <c r="W827" s="165"/>
      <c r="X827" s="174" t="str">
        <f>IFERROR(
IF(MATCH($C827,Forecast_Capex_Input!$CI$12:$CI$286,1)+1&gt;MAX(Forecast_Capex_Input!$C$12:$C$286),NA,
MATCH($C827,Forecast_Capex_Input!$CI$12:$CI$286,1)+1),1)</f>
        <v>N/A</v>
      </c>
      <c r="Y827" s="174" t="str" cm="1">
        <f t="array" aca="1" ref="Y827" ca="1">IFERROR(
IF(X826&lt;&gt;X827,1,
IF(COUNTIF(OFFSET(Y826,0,0,-INDEX(Forecast_Capex_Input!$CG$12:$CG$286,$X827)),Y826)=INDEX(Forecast_Capex_Input!$CG$12:$CG$286,$X827),Y826+1,Y826)),NA)</f>
        <v>N/A</v>
      </c>
      <c r="Z827" s="174" t="str" cm="1">
        <f t="array" ref="Z827">IFERROR($C827-IF($X827=1,1,INDEX(Forecast_Capex_Input!$CI$12:$CI$286,$X827-1))+1,NA)</f>
        <v>N/A</v>
      </c>
      <c r="AA827" s="174" t="str" cm="1">
        <f t="array" aca="1" ref="AA827" ca="1">IFERROR(IF(Y827=1,
INDEX(Forecast_Capex_Input!$AI$10:$BB$10,SMALL(IF(INDEX(Forecast_Capex_Input!$AI$12:$BB$286,$X827,0)&gt;0,COLUMN(Forecast_Capex_Input!$AI$10:$BB$10)-COLUMN(Forecast_Capex_Input!$AI$12)+1),ROWS(OFFSET(AA826,0,0,-$Z827)))),
OFFSET(AA826,-INDEX(Forecast_Capex_Input!$CG$12:$CG$286,$X827)+1,0)),NA)</f>
        <v>N/A</v>
      </c>
      <c r="AB827" s="174" t="str">
        <f t="shared" ca="1" si="537"/>
        <v>N/A</v>
      </c>
      <c r="AC827" s="222" t="b">
        <f t="shared" si="569"/>
        <v>0</v>
      </c>
      <c r="AD827" s="220" t="b">
        <v>0</v>
      </c>
      <c r="AE827" s="222" t="b">
        <f t="shared" si="538"/>
        <v>1</v>
      </c>
      <c r="AF827" s="165"/>
      <c r="AG827" s="215">
        <v>0</v>
      </c>
      <c r="AH827" s="215">
        <v>0</v>
      </c>
      <c r="AI827" s="215">
        <v>0</v>
      </c>
      <c r="AJ827" s="215">
        <v>0</v>
      </c>
      <c r="AK827" s="215">
        <v>0</v>
      </c>
      <c r="AL827" s="155">
        <v>0</v>
      </c>
      <c r="AM827" s="165"/>
      <c r="AN827" s="215" cm="1">
        <f t="array" aca="1" ref="AN827" ca="1">IFERROR(INDEX(General!O$33:O$34,$AB827)
*AG827,0)</f>
        <v>0</v>
      </c>
      <c r="AO827" s="215" cm="1">
        <f t="array" aca="1" ref="AO827" ca="1">IFERROR(INDEX(General!P$33:P$34,$AB827)
*AH827,0)</f>
        <v>0</v>
      </c>
      <c r="AP827" s="215" cm="1">
        <f t="array" aca="1" ref="AP827" ca="1">IFERROR(INDEX(General!Q$33:Q$34,$AB827)
*AI827,0)</f>
        <v>0</v>
      </c>
      <c r="AQ827" s="215" cm="1">
        <f t="array" aca="1" ref="AQ827" ca="1">IFERROR(INDEX(General!R$33:R$34,$AB827)
*AJ827,0)</f>
        <v>0</v>
      </c>
      <c r="AR827" s="215" cm="1">
        <f t="array" aca="1" ref="AR827" ca="1">IFERROR(INDEX(General!S$33:S$34,$AB827)
*AK827,0)</f>
        <v>0</v>
      </c>
      <c r="AS827" s="155">
        <f t="shared" ca="1" si="570"/>
        <v>0</v>
      </c>
      <c r="AT827" s="165"/>
      <c r="AU827" s="215">
        <f ca="1">IF($AE827=FALSE,AN827*Overheads!$R$24*$V827,
IFERROR(Overheads!$O$49*$V827*AN827,0)
+IFERROR(Overheads!Q$59*$V827*(AN827/Overheads!Q$68),0))</f>
        <v>0</v>
      </c>
      <c r="AV827" s="215">
        <f ca="1">IF($AE827=FALSE,AO827*Overheads!$R$24*$V827,
IFERROR(Overheads!$O$49*$V827*AO827,0)
+IFERROR(Overheads!R$59*$V827*(AO827/Overheads!R$68),0))</f>
        <v>0</v>
      </c>
      <c r="AW827" s="215">
        <f ca="1">IF($AE827=FALSE,AP827*Overheads!$R$24*$V827,
IFERROR(Overheads!$O$49*$V827*AP827,0)
+IFERROR(Overheads!S$59*$V827*(AP827/Overheads!S$68),0))</f>
        <v>0</v>
      </c>
      <c r="AX827" s="215">
        <f ca="1">IF($AE827=FALSE,AQ827*Overheads!$R$24*$V827,
IFERROR(Overheads!$O$49*$V827*AQ827,0)
+IFERROR(Overheads!T$59*$V827*(AQ827/Overheads!T$68),0))</f>
        <v>0</v>
      </c>
      <c r="AY827" s="215">
        <f ca="1">IF($AE827=FALSE,AR827*Overheads!$R$24*$V827,
IFERROR(Overheads!$O$49*$V827*AR827,0)
+IFERROR(Overheads!U$59*$V827*(AR827/Overheads!U$68),0))</f>
        <v>0</v>
      </c>
      <c r="AZ827" s="155">
        <f t="shared" ca="1" si="571"/>
        <v>0</v>
      </c>
      <c r="BA827" s="165"/>
      <c r="BB827" s="215">
        <f ca="1">IF($AE827=FALSE,AN827*Overheads!$S$25,
IFERROR(Overheads!$O$50*AN827,0)
+IFERROR(Overheads!Q$60*(AN827/Overheads!Q$66),0))</f>
        <v>0</v>
      </c>
      <c r="BC827" s="215">
        <f ca="1">IF($AE827=FALSE,AO827*Overheads!$S$25,
IFERROR(Overheads!$O$50*AO827,0)
+IFERROR(Overheads!R$60*(AO827/Overheads!R$66),0))</f>
        <v>0</v>
      </c>
      <c r="BD827" s="215">
        <f ca="1">IF($AE827=FALSE,AP827*Overheads!$S$25,
IFERROR(Overheads!$O$50*AP827,0)
+IFERROR(Overheads!S$60*(AP827/Overheads!S$66),0))</f>
        <v>0</v>
      </c>
      <c r="BE827" s="215">
        <f ca="1">IF($AE827=FALSE,AQ827*Overheads!$S$25,
IFERROR(Overheads!$O$50*AQ827,0)
+IFERROR(Overheads!T$60*(AQ827/Overheads!T$66),0))</f>
        <v>0</v>
      </c>
      <c r="BF827" s="215">
        <f ca="1">IF($AE827=FALSE,AR827*Overheads!$S$25,
IFERROR(Overheads!$O$50*AR827,0)
+IFERROR(Overheads!U$60*(AR827/Overheads!U$66),0))</f>
        <v>0</v>
      </c>
      <c r="BG827" s="155">
        <f t="shared" ca="1" si="572"/>
        <v>0</v>
      </c>
      <c r="BH827" s="165"/>
      <c r="BI827" s="215">
        <f t="shared" ca="1" si="573"/>
        <v>0</v>
      </c>
      <c r="BJ827" s="215">
        <f t="shared" ca="1" si="539"/>
        <v>0</v>
      </c>
      <c r="BK827" s="215">
        <f t="shared" ca="1" si="540"/>
        <v>0</v>
      </c>
      <c r="BL827" s="215">
        <f t="shared" ca="1" si="541"/>
        <v>0</v>
      </c>
      <c r="BM827" s="215">
        <f t="shared" ca="1" si="542"/>
        <v>0</v>
      </c>
      <c r="BN827" s="155">
        <f t="shared" ca="1" si="574"/>
        <v>0</v>
      </c>
      <c r="BO827" s="165"/>
      <c r="BP827" s="187" cm="1">
        <f t="array" ref="BP827">IFERROR(IF($X827=$X826,BP826,INDEX(Forecast_Capex_Input!AC$12:AC$286,$X827)),0)</f>
        <v>0</v>
      </c>
      <c r="BQ827" s="187" cm="1">
        <f t="array" ref="BQ827">IFERROR(IF($X827=$X826,BQ826,INDEX(Forecast_Capex_Input!AD$12:AD$286,$X827)),0)</f>
        <v>0</v>
      </c>
      <c r="BR827" s="187" cm="1">
        <f t="array" ref="BR827">IFERROR(IF($X827=$X826,BR826,INDEX(Forecast_Capex_Input!AE$12:AE$286,$X827)),0)</f>
        <v>0</v>
      </c>
      <c r="BS827" s="187" cm="1">
        <f t="array" ref="BS827">IFERROR(IF($X827=$X826,BS826,INDEX(Forecast_Capex_Input!AF$12:AF$286,$X827)),0)</f>
        <v>0</v>
      </c>
      <c r="BT827" s="187" cm="1">
        <f t="array" ref="BT827">IFERROR(IF($X827=$X826,BT826,INDEX(Forecast_Capex_Input!AG$12:AG$286,$X827)),0)</f>
        <v>0</v>
      </c>
      <c r="BU827" s="165"/>
      <c r="BV827" s="215">
        <f t="shared" si="543"/>
        <v>0</v>
      </c>
      <c r="BW827" s="215">
        <f t="shared" si="544"/>
        <v>0</v>
      </c>
      <c r="BX827" s="215">
        <f t="shared" si="545"/>
        <v>0</v>
      </c>
      <c r="BY827" s="215">
        <f t="shared" si="546"/>
        <v>0</v>
      </c>
      <c r="BZ827" s="215">
        <f t="shared" si="547"/>
        <v>0</v>
      </c>
      <c r="CA827" s="155">
        <f t="shared" si="575"/>
        <v>0</v>
      </c>
      <c r="CB827" s="165"/>
      <c r="CC827" s="215">
        <f t="shared" si="548"/>
        <v>0</v>
      </c>
      <c r="CD827" s="215">
        <f t="shared" si="549"/>
        <v>0</v>
      </c>
      <c r="CE827" s="215">
        <f t="shared" si="550"/>
        <v>0</v>
      </c>
      <c r="CF827" s="215">
        <f t="shared" si="551"/>
        <v>0</v>
      </c>
      <c r="CG827" s="215">
        <f t="shared" si="552"/>
        <v>0</v>
      </c>
      <c r="CH827" s="155">
        <f t="shared" si="576"/>
        <v>0</v>
      </c>
      <c r="CI827" s="165"/>
      <c r="CJ827" s="215">
        <f t="shared" si="553"/>
        <v>0</v>
      </c>
      <c r="CK827" s="215">
        <f t="shared" si="554"/>
        <v>0</v>
      </c>
      <c r="CL827" s="215">
        <f t="shared" si="555"/>
        <v>0</v>
      </c>
      <c r="CM827" s="215">
        <f t="shared" si="556"/>
        <v>0</v>
      </c>
      <c r="CN827" s="215">
        <f t="shared" si="557"/>
        <v>0</v>
      </c>
      <c r="CO827" s="155">
        <f t="shared" si="577"/>
        <v>0</v>
      </c>
      <c r="CP827" s="165"/>
      <c r="CQ827" s="223">
        <f t="shared" si="558"/>
        <v>0</v>
      </c>
      <c r="CR827" s="223">
        <f t="shared" si="559"/>
        <v>0</v>
      </c>
      <c r="CS827" s="223">
        <f t="shared" si="560"/>
        <v>0</v>
      </c>
      <c r="CT827" s="223">
        <f t="shared" si="561"/>
        <v>0</v>
      </c>
      <c r="CU827" s="223">
        <f t="shared" si="562"/>
        <v>0</v>
      </c>
      <c r="CV827" s="155">
        <f t="shared" si="578"/>
        <v>0</v>
      </c>
      <c r="CW827" s="165"/>
      <c r="CX827" s="215">
        <f t="shared" si="579"/>
        <v>0</v>
      </c>
      <c r="CY827" s="215">
        <f t="shared" si="563"/>
        <v>0</v>
      </c>
      <c r="CZ827" s="215">
        <f t="shared" si="564"/>
        <v>0</v>
      </c>
      <c r="DA827" s="215">
        <f t="shared" si="565"/>
        <v>0</v>
      </c>
      <c r="DB827" s="215">
        <f t="shared" si="566"/>
        <v>0</v>
      </c>
      <c r="DC827" s="155">
        <f t="shared" si="580"/>
        <v>0</v>
      </c>
      <c r="DD827" s="165"/>
      <c r="DE827" s="188" t="b" cm="1">
        <f t="array" aca="1" ref="DE827" ca="1">OR($G827=Forecast_Capex_Input!$BF$8:$BF$10)</f>
        <v>0</v>
      </c>
      <c r="DF827" s="188" cm="1">
        <f t="array" aca="1" ref="DF827" ca="1">IFERROR(INDEX(Forecast_Capex_Input!BG$12:BG$286,$X827)
*(INDEX(Forecast_Capex_Input!$H$12:$H$286,$X827)=Repex),0)
*$DE827</f>
        <v>0</v>
      </c>
      <c r="DG827" s="188" cm="1">
        <f t="array" aca="1" ref="DG827" ca="1">IFERROR(INDEX(Forecast_Capex_Input!BH$12:BH$286,$X827)
*(INDEX(Forecast_Capex_Input!$H$12:$H$286,$X827)=Repex),0)
*$DE827</f>
        <v>0</v>
      </c>
      <c r="DH827" s="188" cm="1">
        <f t="array" aca="1" ref="DH827" ca="1">IFERROR(INDEX(Forecast_Capex_Input!BI$12:BI$286,$X827)
*(INDEX(Forecast_Capex_Input!$H$12:$H$286,$X827)=Repex),0)
*$DE827</f>
        <v>0</v>
      </c>
      <c r="DI827" s="188" cm="1">
        <f t="array" aca="1" ref="DI827" ca="1">IFERROR(INDEX(Forecast_Capex_Input!BJ$12:BJ$286,$X827)
*(INDEX(Forecast_Capex_Input!$H$12:$H$286,$X827)=Repex),0)
*$DE827</f>
        <v>0</v>
      </c>
      <c r="DJ827" s="188" cm="1">
        <f t="array" aca="1" ref="DJ827" ca="1">IFERROR(INDEX(Forecast_Capex_Input!BK$12:BK$286,$X827)
*(INDEX(Forecast_Capex_Input!$H$12:$H$286,$X827)=Repex),0)
*$DE827</f>
        <v>0</v>
      </c>
      <c r="DK827" s="188" cm="1">
        <f t="array" aca="1" ref="DK827" ca="1">IFERROR(INDEX(Forecast_Capex_Input!BL$12:BL$286,$X827)
*(INDEX(Forecast_Capex_Input!$H$12:$H$286,$X827)=Repex),0)
*$DE827</f>
        <v>0</v>
      </c>
      <c r="DL827" s="165"/>
      <c r="DM827" s="188" t="b" cm="1">
        <f t="array" aca="1" ref="DM827" ca="1">OR($G827=Forecast_Capex_Input!$BN$8:$BN$9)</f>
        <v>0</v>
      </c>
      <c r="DN827" s="188" cm="1">
        <f t="array" aca="1" ref="DN827" ca="1">IFERROR(INDEX(Forecast_Capex_Input!BO$12:BO$286,$X827)
*(INDEX(Forecast_Capex_Input!$H$12:$H$286,$X827)=Repex),0)
*$DM827</f>
        <v>0</v>
      </c>
      <c r="DO827" s="188" cm="1">
        <f t="array" aca="1" ref="DO827" ca="1">IFERROR(INDEX(Forecast_Capex_Input!BP$12:BP$286,$X827)
*(INDEX(Forecast_Capex_Input!$H$12:$H$286,$X827)=Repex),0)
*$DM827</f>
        <v>0</v>
      </c>
      <c r="DP827" s="188" cm="1">
        <f t="array" aca="1" ref="DP827" ca="1">IFERROR(INDEX(Forecast_Capex_Input!BQ$12:BQ$286,$X827)
*(INDEX(Forecast_Capex_Input!$H$12:$H$286,$X827)=Repex),0)
*$DM827</f>
        <v>0</v>
      </c>
      <c r="DQ827" s="188" cm="1">
        <f t="array" aca="1" ref="DQ827" ca="1">IFERROR(INDEX(Forecast_Capex_Input!BR$12:BR$286,$X827)
*(INDEX(Forecast_Capex_Input!$H$12:$H$286,$X827)=Repex),0)
*$DM827</f>
        <v>0</v>
      </c>
      <c r="DR827" s="188" cm="1">
        <f t="array" aca="1" ref="DR827" ca="1">IFERROR(INDEX(Forecast_Capex_Input!BS$12:BS$286,$X827)
*(INDEX(Forecast_Capex_Input!$H$12:$H$286,$X827)=Repex),0)
*$DM827</f>
        <v>0</v>
      </c>
      <c r="DS827" s="165"/>
      <c r="DT827" s="188" t="b" cm="1">
        <f t="array" aca="1" ref="DT827" ca="1">OR($G827=Forecast_Capex_Input!$BU$8:$BU$10)</f>
        <v>0</v>
      </c>
      <c r="DU827" s="188" cm="1">
        <f t="array" aca="1" ref="DU827" ca="1">IFERROR(INDEX(Forecast_Capex_Input!BV$12:BV$286,$X827)
*(INDEX(Forecast_Capex_Input!$H$12:$H$286,$X827)=Repex),0)
*$DT827</f>
        <v>0</v>
      </c>
      <c r="DV827" s="188" cm="1">
        <f t="array" aca="1" ref="DV827" ca="1">IFERROR(INDEX(Forecast_Capex_Input!BW$12:BW$286,$X827)
*(INDEX(Forecast_Capex_Input!$H$12:$H$286,$X827)=Repex),0)
*$DT827</f>
        <v>0</v>
      </c>
      <c r="DW827" s="188" cm="1">
        <f t="array" aca="1" ref="DW827" ca="1">IFERROR(INDEX(Forecast_Capex_Input!BX$12:BX$286,$X827)
*(INDEX(Forecast_Capex_Input!$H$12:$H$286,$X827)=Repex),0)
*$DT827</f>
        <v>0</v>
      </c>
      <c r="DX827" s="188" cm="1">
        <f t="array" aca="1" ref="DX827" ca="1">IFERROR(INDEX(Forecast_Capex_Input!BY$12:BY$286,$X827)
*(INDEX(Forecast_Capex_Input!$H$12:$H$286,$X827)=Repex),0)
*$DT827</f>
        <v>0</v>
      </c>
      <c r="DY827" s="188" cm="1">
        <f t="array" aca="1" ref="DY827" ca="1">IFERROR(INDEX(Forecast_Capex_Input!BZ$12:BZ$286,$X827)
*(INDEX(Forecast_Capex_Input!$H$12:$H$286,$X827)=Repex),0)
*$DT827</f>
        <v>0</v>
      </c>
      <c r="DZ827" s="188" cm="1">
        <f t="array" aca="1" ref="DZ827" ca="1">IFERROR(INDEX(Forecast_Capex_Input!CA$12:CA$286,$X827)
*(INDEX(Forecast_Capex_Input!$H$12:$H$286,$X827)=Repex),0)
*$DT827</f>
        <v>0</v>
      </c>
      <c r="EA827" s="188" cm="1">
        <f t="array" aca="1" ref="EA827" ca="1">IFERROR(INDEX(Forecast_Capex_Input!CB$12:CB$286,$X827)
*(INDEX(Forecast_Capex_Input!$H$12:$H$286,$X827)=Repex),0)
*$DT827</f>
        <v>0</v>
      </c>
      <c r="EB827" s="188" cm="1">
        <f t="array" aca="1" ref="EB827" ca="1">IFERROR(INDEX(Forecast_Capex_Input!CC$12:CC$286,$X827)
*(INDEX(Forecast_Capex_Input!$H$12:$H$286,$X827)=Repex),0)
*$DT827</f>
        <v>0</v>
      </c>
      <c r="EC827" s="165"/>
      <c r="ED827" s="226" t="str">
        <f t="shared" si="567"/>
        <v>N/A</v>
      </c>
      <c r="EE827" s="174" t="s">
        <v>15</v>
      </c>
    </row>
    <row r="828" spans="3:135" x14ac:dyDescent="0.2">
      <c r="C828" s="174">
        <f t="shared" si="568"/>
        <v>818</v>
      </c>
      <c r="D828" s="167" t="str" cm="1">
        <f t="array" ref="D828">IFERROR(INDEX(Forecast_Capex_Input!$D$12:$D$286,$X828),NA)</f>
        <v>N/A</v>
      </c>
      <c r="E828" s="172" t="str" cm="1">
        <f t="array" ref="E828">IF($X828=NA,NA,INDEX(Forecast_Capex_Input!$E$12:$E$286,$X828))</f>
        <v>N/A</v>
      </c>
      <c r="F828" s="167" t="str" cm="1">
        <f t="array" aca="1" ref="F828" ca="1">IFERROR(INDEX(General!$E$25:$E$26,$Y828),NA)</f>
        <v>N/A</v>
      </c>
      <c r="G828" s="167" t="str" cm="1">
        <f t="array" aca="1" ref="G828" ca="1">IFERROR(INDEX(Forecast_Capex_Input!$AI$11:$BB$11,$AA828),NA)</f>
        <v>N/A</v>
      </c>
      <c r="H828" s="189" t="str" cm="1">
        <f t="array" aca="1" ref="H828" ca="1">IFERROR(INDEX(Forecast_Capex_Input!$AI$12:$BB$286,$X828,$AA828),NA)</f>
        <v>N/A</v>
      </c>
      <c r="I828" s="199" t="str" cm="1">
        <f t="array" ref="I828">IFERROR(INDEX(Forecast_Capex_Input!$F$12:$F$286,$X828),NA)</f>
        <v>N/A</v>
      </c>
      <c r="J828" s="199" t="str" cm="1">
        <f t="array" ref="J828">IFERROR(INDEX(Forecast_Capex_Input!G$12:G$286,$X828),NA)</f>
        <v>N/A</v>
      </c>
      <c r="K828" s="199" t="str" cm="1">
        <f t="array" ref="K828">IFERROR(INDEX(Forecast_Capex_Input!H$12:H$286,$X828),NA)</f>
        <v>N/A</v>
      </c>
      <c r="L828" s="199" t="str" cm="1">
        <f t="array" ref="L828">IFERROR(INDEX(Forecast_Capex_Input!I$12:I$286,$X828),NA)</f>
        <v>N/A</v>
      </c>
      <c r="M828" s="199" t="str" cm="1">
        <f t="array" ref="M828">IFERROR(INDEX(Forecast_Capex_Input!J$12:J$286,$X828),NA)</f>
        <v>N/A</v>
      </c>
      <c r="N828" s="199" t="str" cm="1">
        <f t="array" ref="N828">IFERROR(INDEX(Forecast_Capex_Input!K$12:K$286,$X828),NA)</f>
        <v>N/A</v>
      </c>
      <c r="O828" s="199" t="str" cm="1">
        <f t="array" ref="O828">IFERROR(INDEX(Forecast_Capex_Input!L$12:L$286,$X828),NA)</f>
        <v>N/A</v>
      </c>
      <c r="P828" s="199" t="str" cm="1">
        <f t="array" ref="P828">IFERROR(INDEX(Forecast_Capex_Input!M$12:M$286,$X828),NA)</f>
        <v>N/A</v>
      </c>
      <c r="Q828" s="172" t="str" cm="1">
        <f t="array" ref="Q828">IFERROR(INDEX(Forecast_Capex_Input!N$12:N$286,$X828),NA)</f>
        <v>N/A</v>
      </c>
      <c r="R828" s="265" cm="1">
        <f t="array" ref="R828">IFERROR(INDEX(Forecast_Capex_Input!O$12:O$286,$X828),0)</f>
        <v>0</v>
      </c>
      <c r="S828" s="172" cm="1">
        <f t="array" ref="S828">IFERROR(INDEX(Forecast_Capex_Input!P$12:P$286,$X828),0)</f>
        <v>0</v>
      </c>
      <c r="T828" s="199" t="str" cm="1">
        <f t="array" aca="1" ref="T828" ca="1">IFERROR(INDEX(General!$K$84:$K$103,$AA828),NA)</f>
        <v>N/A</v>
      </c>
      <c r="U828" s="188" cm="1">
        <f t="array" aca="1" ref="U828" ca="1">IFERROR(
IF($F828=General!$E$25,INDEX(Forecast_Capex_Input!S$12:S$286,$X828),
INDEX(Forecast_Capex_Input!T$12:T$286,$X828)),0)</f>
        <v>0</v>
      </c>
      <c r="V828" s="222" t="b">
        <f>IFERROR(INDEX(Overheads!$T$19:$T$26,MATCH($I828,Overheads!$E$19:$E$26,0)),FALSE)</f>
        <v>0</v>
      </c>
      <c r="W828" s="165"/>
      <c r="X828" s="174" t="str">
        <f>IFERROR(
IF(MATCH($C828,Forecast_Capex_Input!$CI$12:$CI$286,1)+1&gt;MAX(Forecast_Capex_Input!$C$12:$C$286),NA,
MATCH($C828,Forecast_Capex_Input!$CI$12:$CI$286,1)+1),1)</f>
        <v>N/A</v>
      </c>
      <c r="Y828" s="174" t="str" cm="1">
        <f t="array" aca="1" ref="Y828" ca="1">IFERROR(
IF(X827&lt;&gt;X828,1,
IF(COUNTIF(OFFSET(Y827,0,0,-INDEX(Forecast_Capex_Input!$CG$12:$CG$286,$X828)),Y827)=INDEX(Forecast_Capex_Input!$CG$12:$CG$286,$X828),Y827+1,Y827)),NA)</f>
        <v>N/A</v>
      </c>
      <c r="Z828" s="174" t="str" cm="1">
        <f t="array" ref="Z828">IFERROR($C828-IF($X828=1,1,INDEX(Forecast_Capex_Input!$CI$12:$CI$286,$X828-1))+1,NA)</f>
        <v>N/A</v>
      </c>
      <c r="AA828" s="174" t="str" cm="1">
        <f t="array" aca="1" ref="AA828" ca="1">IFERROR(IF(Y828=1,
INDEX(Forecast_Capex_Input!$AI$10:$BB$10,SMALL(IF(INDEX(Forecast_Capex_Input!$AI$12:$BB$286,$X828,0)&gt;0,COLUMN(Forecast_Capex_Input!$AI$10:$BB$10)-COLUMN(Forecast_Capex_Input!$AI$12)+1),ROWS(OFFSET(AA827,0,0,-$Z828)))),
OFFSET(AA827,-INDEX(Forecast_Capex_Input!$CG$12:$CG$286,$X828)+1,0)),NA)</f>
        <v>N/A</v>
      </c>
      <c r="AB828" s="174" t="str">
        <f t="shared" ca="1" si="537"/>
        <v>N/A</v>
      </c>
      <c r="AC828" s="222" t="b">
        <f t="shared" si="569"/>
        <v>0</v>
      </c>
      <c r="AD828" s="220" t="b">
        <v>0</v>
      </c>
      <c r="AE828" s="222" t="b">
        <f t="shared" si="538"/>
        <v>1</v>
      </c>
      <c r="AF828" s="165"/>
      <c r="AG828" s="215">
        <v>0</v>
      </c>
      <c r="AH828" s="215">
        <v>0</v>
      </c>
      <c r="AI828" s="215">
        <v>0</v>
      </c>
      <c r="AJ828" s="215">
        <v>0</v>
      </c>
      <c r="AK828" s="215">
        <v>0</v>
      </c>
      <c r="AL828" s="155">
        <v>0</v>
      </c>
      <c r="AM828" s="165"/>
      <c r="AN828" s="215" cm="1">
        <f t="array" aca="1" ref="AN828" ca="1">IFERROR(INDEX(General!O$33:O$34,$AB828)
*AG828,0)</f>
        <v>0</v>
      </c>
      <c r="AO828" s="215" cm="1">
        <f t="array" aca="1" ref="AO828" ca="1">IFERROR(INDEX(General!P$33:P$34,$AB828)
*AH828,0)</f>
        <v>0</v>
      </c>
      <c r="AP828" s="215" cm="1">
        <f t="array" aca="1" ref="AP828" ca="1">IFERROR(INDEX(General!Q$33:Q$34,$AB828)
*AI828,0)</f>
        <v>0</v>
      </c>
      <c r="AQ828" s="215" cm="1">
        <f t="array" aca="1" ref="AQ828" ca="1">IFERROR(INDEX(General!R$33:R$34,$AB828)
*AJ828,0)</f>
        <v>0</v>
      </c>
      <c r="AR828" s="215" cm="1">
        <f t="array" aca="1" ref="AR828" ca="1">IFERROR(INDEX(General!S$33:S$34,$AB828)
*AK828,0)</f>
        <v>0</v>
      </c>
      <c r="AS828" s="155">
        <f t="shared" ca="1" si="570"/>
        <v>0</v>
      </c>
      <c r="AT828" s="165"/>
      <c r="AU828" s="215">
        <f ca="1">IF($AE828=FALSE,AN828*Overheads!$R$24*$V828,
IFERROR(Overheads!$O$49*$V828*AN828,0)
+IFERROR(Overheads!Q$59*$V828*(AN828/Overheads!Q$68),0))</f>
        <v>0</v>
      </c>
      <c r="AV828" s="215">
        <f ca="1">IF($AE828=FALSE,AO828*Overheads!$R$24*$V828,
IFERROR(Overheads!$O$49*$V828*AO828,0)
+IFERROR(Overheads!R$59*$V828*(AO828/Overheads!R$68),0))</f>
        <v>0</v>
      </c>
      <c r="AW828" s="215">
        <f ca="1">IF($AE828=FALSE,AP828*Overheads!$R$24*$V828,
IFERROR(Overheads!$O$49*$V828*AP828,0)
+IFERROR(Overheads!S$59*$V828*(AP828/Overheads!S$68),0))</f>
        <v>0</v>
      </c>
      <c r="AX828" s="215">
        <f ca="1">IF($AE828=FALSE,AQ828*Overheads!$R$24*$V828,
IFERROR(Overheads!$O$49*$V828*AQ828,0)
+IFERROR(Overheads!T$59*$V828*(AQ828/Overheads!T$68),0))</f>
        <v>0</v>
      </c>
      <c r="AY828" s="215">
        <f ca="1">IF($AE828=FALSE,AR828*Overheads!$R$24*$V828,
IFERROR(Overheads!$O$49*$V828*AR828,0)
+IFERROR(Overheads!U$59*$V828*(AR828/Overheads!U$68),0))</f>
        <v>0</v>
      </c>
      <c r="AZ828" s="155">
        <f t="shared" ca="1" si="571"/>
        <v>0</v>
      </c>
      <c r="BA828" s="165"/>
      <c r="BB828" s="215">
        <f ca="1">IF($AE828=FALSE,AN828*Overheads!$S$25,
IFERROR(Overheads!$O$50*AN828,0)
+IFERROR(Overheads!Q$60*(AN828/Overheads!Q$66),0))</f>
        <v>0</v>
      </c>
      <c r="BC828" s="215">
        <f ca="1">IF($AE828=FALSE,AO828*Overheads!$S$25,
IFERROR(Overheads!$O$50*AO828,0)
+IFERROR(Overheads!R$60*(AO828/Overheads!R$66),0))</f>
        <v>0</v>
      </c>
      <c r="BD828" s="215">
        <f ca="1">IF($AE828=FALSE,AP828*Overheads!$S$25,
IFERROR(Overheads!$O$50*AP828,0)
+IFERROR(Overheads!S$60*(AP828/Overheads!S$66),0))</f>
        <v>0</v>
      </c>
      <c r="BE828" s="215">
        <f ca="1">IF($AE828=FALSE,AQ828*Overheads!$S$25,
IFERROR(Overheads!$O$50*AQ828,0)
+IFERROR(Overheads!T$60*(AQ828/Overheads!T$66),0))</f>
        <v>0</v>
      </c>
      <c r="BF828" s="215">
        <f ca="1">IF($AE828=FALSE,AR828*Overheads!$S$25,
IFERROR(Overheads!$O$50*AR828,0)
+IFERROR(Overheads!U$60*(AR828/Overheads!U$66),0))</f>
        <v>0</v>
      </c>
      <c r="BG828" s="155">
        <f t="shared" ca="1" si="572"/>
        <v>0</v>
      </c>
      <c r="BH828" s="165"/>
      <c r="BI828" s="215">
        <f t="shared" ca="1" si="573"/>
        <v>0</v>
      </c>
      <c r="BJ828" s="215">
        <f t="shared" ca="1" si="539"/>
        <v>0</v>
      </c>
      <c r="BK828" s="215">
        <f t="shared" ca="1" si="540"/>
        <v>0</v>
      </c>
      <c r="BL828" s="215">
        <f t="shared" ca="1" si="541"/>
        <v>0</v>
      </c>
      <c r="BM828" s="215">
        <f t="shared" ca="1" si="542"/>
        <v>0</v>
      </c>
      <c r="BN828" s="155">
        <f t="shared" ca="1" si="574"/>
        <v>0</v>
      </c>
      <c r="BO828" s="165"/>
      <c r="BP828" s="187" cm="1">
        <f t="array" ref="BP828">IFERROR(IF($X828=$X827,BP827,INDEX(Forecast_Capex_Input!AC$12:AC$286,$X828)),0)</f>
        <v>0</v>
      </c>
      <c r="BQ828" s="187" cm="1">
        <f t="array" ref="BQ828">IFERROR(IF($X828=$X827,BQ827,INDEX(Forecast_Capex_Input!AD$12:AD$286,$X828)),0)</f>
        <v>0</v>
      </c>
      <c r="BR828" s="187" cm="1">
        <f t="array" ref="BR828">IFERROR(IF($X828=$X827,BR827,INDEX(Forecast_Capex_Input!AE$12:AE$286,$X828)),0)</f>
        <v>0</v>
      </c>
      <c r="BS828" s="187" cm="1">
        <f t="array" ref="BS828">IFERROR(IF($X828=$X827,BS827,INDEX(Forecast_Capex_Input!AF$12:AF$286,$X828)),0)</f>
        <v>0</v>
      </c>
      <c r="BT828" s="187" cm="1">
        <f t="array" ref="BT828">IFERROR(IF($X828=$X827,BT827,INDEX(Forecast_Capex_Input!AG$12:AG$286,$X828)),0)</f>
        <v>0</v>
      </c>
      <c r="BU828" s="165"/>
      <c r="BV828" s="215">
        <f t="shared" si="543"/>
        <v>0</v>
      </c>
      <c r="BW828" s="215">
        <f t="shared" si="544"/>
        <v>0</v>
      </c>
      <c r="BX828" s="215">
        <f t="shared" si="545"/>
        <v>0</v>
      </c>
      <c r="BY828" s="215">
        <f t="shared" si="546"/>
        <v>0</v>
      </c>
      <c r="BZ828" s="215">
        <f t="shared" si="547"/>
        <v>0</v>
      </c>
      <c r="CA828" s="155">
        <f t="shared" si="575"/>
        <v>0</v>
      </c>
      <c r="CB828" s="165"/>
      <c r="CC828" s="215">
        <f t="shared" si="548"/>
        <v>0</v>
      </c>
      <c r="CD828" s="215">
        <f t="shared" si="549"/>
        <v>0</v>
      </c>
      <c r="CE828" s="215">
        <f t="shared" si="550"/>
        <v>0</v>
      </c>
      <c r="CF828" s="215">
        <f t="shared" si="551"/>
        <v>0</v>
      </c>
      <c r="CG828" s="215">
        <f t="shared" si="552"/>
        <v>0</v>
      </c>
      <c r="CH828" s="155">
        <f t="shared" si="576"/>
        <v>0</v>
      </c>
      <c r="CI828" s="165"/>
      <c r="CJ828" s="215">
        <f t="shared" si="553"/>
        <v>0</v>
      </c>
      <c r="CK828" s="215">
        <f t="shared" si="554"/>
        <v>0</v>
      </c>
      <c r="CL828" s="215">
        <f t="shared" si="555"/>
        <v>0</v>
      </c>
      <c r="CM828" s="215">
        <f t="shared" si="556"/>
        <v>0</v>
      </c>
      <c r="CN828" s="215">
        <f t="shared" si="557"/>
        <v>0</v>
      </c>
      <c r="CO828" s="155">
        <f t="shared" si="577"/>
        <v>0</v>
      </c>
      <c r="CP828" s="165"/>
      <c r="CQ828" s="223">
        <f t="shared" si="558"/>
        <v>0</v>
      </c>
      <c r="CR828" s="223">
        <f t="shared" si="559"/>
        <v>0</v>
      </c>
      <c r="CS828" s="223">
        <f t="shared" si="560"/>
        <v>0</v>
      </c>
      <c r="CT828" s="223">
        <f t="shared" si="561"/>
        <v>0</v>
      </c>
      <c r="CU828" s="223">
        <f t="shared" si="562"/>
        <v>0</v>
      </c>
      <c r="CV828" s="155">
        <f t="shared" si="578"/>
        <v>0</v>
      </c>
      <c r="CW828" s="165"/>
      <c r="CX828" s="215">
        <f t="shared" si="579"/>
        <v>0</v>
      </c>
      <c r="CY828" s="215">
        <f t="shared" si="563"/>
        <v>0</v>
      </c>
      <c r="CZ828" s="215">
        <f t="shared" si="564"/>
        <v>0</v>
      </c>
      <c r="DA828" s="215">
        <f t="shared" si="565"/>
        <v>0</v>
      </c>
      <c r="DB828" s="215">
        <f t="shared" si="566"/>
        <v>0</v>
      </c>
      <c r="DC828" s="155">
        <f t="shared" si="580"/>
        <v>0</v>
      </c>
      <c r="DD828" s="165"/>
      <c r="DE828" s="188" t="b" cm="1">
        <f t="array" aca="1" ref="DE828" ca="1">OR($G828=Forecast_Capex_Input!$BF$8:$BF$10)</f>
        <v>0</v>
      </c>
      <c r="DF828" s="188" cm="1">
        <f t="array" aca="1" ref="DF828" ca="1">IFERROR(INDEX(Forecast_Capex_Input!BG$12:BG$286,$X828)
*(INDEX(Forecast_Capex_Input!$H$12:$H$286,$X828)=Repex),0)
*$DE828</f>
        <v>0</v>
      </c>
      <c r="DG828" s="188" cm="1">
        <f t="array" aca="1" ref="DG828" ca="1">IFERROR(INDEX(Forecast_Capex_Input!BH$12:BH$286,$X828)
*(INDEX(Forecast_Capex_Input!$H$12:$H$286,$X828)=Repex),0)
*$DE828</f>
        <v>0</v>
      </c>
      <c r="DH828" s="188" cm="1">
        <f t="array" aca="1" ref="DH828" ca="1">IFERROR(INDEX(Forecast_Capex_Input!BI$12:BI$286,$X828)
*(INDEX(Forecast_Capex_Input!$H$12:$H$286,$X828)=Repex),0)
*$DE828</f>
        <v>0</v>
      </c>
      <c r="DI828" s="188" cm="1">
        <f t="array" aca="1" ref="DI828" ca="1">IFERROR(INDEX(Forecast_Capex_Input!BJ$12:BJ$286,$X828)
*(INDEX(Forecast_Capex_Input!$H$12:$H$286,$X828)=Repex),0)
*$DE828</f>
        <v>0</v>
      </c>
      <c r="DJ828" s="188" cm="1">
        <f t="array" aca="1" ref="DJ828" ca="1">IFERROR(INDEX(Forecast_Capex_Input!BK$12:BK$286,$X828)
*(INDEX(Forecast_Capex_Input!$H$12:$H$286,$X828)=Repex),0)
*$DE828</f>
        <v>0</v>
      </c>
      <c r="DK828" s="188" cm="1">
        <f t="array" aca="1" ref="DK828" ca="1">IFERROR(INDEX(Forecast_Capex_Input!BL$12:BL$286,$X828)
*(INDEX(Forecast_Capex_Input!$H$12:$H$286,$X828)=Repex),0)
*$DE828</f>
        <v>0</v>
      </c>
      <c r="DL828" s="165"/>
      <c r="DM828" s="188" t="b" cm="1">
        <f t="array" aca="1" ref="DM828" ca="1">OR($G828=Forecast_Capex_Input!$BN$8:$BN$9)</f>
        <v>0</v>
      </c>
      <c r="DN828" s="188" cm="1">
        <f t="array" aca="1" ref="DN828" ca="1">IFERROR(INDEX(Forecast_Capex_Input!BO$12:BO$286,$X828)
*(INDEX(Forecast_Capex_Input!$H$12:$H$286,$X828)=Repex),0)
*$DM828</f>
        <v>0</v>
      </c>
      <c r="DO828" s="188" cm="1">
        <f t="array" aca="1" ref="DO828" ca="1">IFERROR(INDEX(Forecast_Capex_Input!BP$12:BP$286,$X828)
*(INDEX(Forecast_Capex_Input!$H$12:$H$286,$X828)=Repex),0)
*$DM828</f>
        <v>0</v>
      </c>
      <c r="DP828" s="188" cm="1">
        <f t="array" aca="1" ref="DP828" ca="1">IFERROR(INDEX(Forecast_Capex_Input!BQ$12:BQ$286,$X828)
*(INDEX(Forecast_Capex_Input!$H$12:$H$286,$X828)=Repex),0)
*$DM828</f>
        <v>0</v>
      </c>
      <c r="DQ828" s="188" cm="1">
        <f t="array" aca="1" ref="DQ828" ca="1">IFERROR(INDEX(Forecast_Capex_Input!BR$12:BR$286,$X828)
*(INDEX(Forecast_Capex_Input!$H$12:$H$286,$X828)=Repex),0)
*$DM828</f>
        <v>0</v>
      </c>
      <c r="DR828" s="188" cm="1">
        <f t="array" aca="1" ref="DR828" ca="1">IFERROR(INDEX(Forecast_Capex_Input!BS$12:BS$286,$X828)
*(INDEX(Forecast_Capex_Input!$H$12:$H$286,$X828)=Repex),0)
*$DM828</f>
        <v>0</v>
      </c>
      <c r="DS828" s="165"/>
      <c r="DT828" s="188" t="b" cm="1">
        <f t="array" aca="1" ref="DT828" ca="1">OR($G828=Forecast_Capex_Input!$BU$8:$BU$10)</f>
        <v>0</v>
      </c>
      <c r="DU828" s="188" cm="1">
        <f t="array" aca="1" ref="DU828" ca="1">IFERROR(INDEX(Forecast_Capex_Input!BV$12:BV$286,$X828)
*(INDEX(Forecast_Capex_Input!$H$12:$H$286,$X828)=Repex),0)
*$DT828</f>
        <v>0</v>
      </c>
      <c r="DV828" s="188" cm="1">
        <f t="array" aca="1" ref="DV828" ca="1">IFERROR(INDEX(Forecast_Capex_Input!BW$12:BW$286,$X828)
*(INDEX(Forecast_Capex_Input!$H$12:$H$286,$X828)=Repex),0)
*$DT828</f>
        <v>0</v>
      </c>
      <c r="DW828" s="188" cm="1">
        <f t="array" aca="1" ref="DW828" ca="1">IFERROR(INDEX(Forecast_Capex_Input!BX$12:BX$286,$X828)
*(INDEX(Forecast_Capex_Input!$H$12:$H$286,$X828)=Repex),0)
*$DT828</f>
        <v>0</v>
      </c>
      <c r="DX828" s="188" cm="1">
        <f t="array" aca="1" ref="DX828" ca="1">IFERROR(INDEX(Forecast_Capex_Input!BY$12:BY$286,$X828)
*(INDEX(Forecast_Capex_Input!$H$12:$H$286,$X828)=Repex),0)
*$DT828</f>
        <v>0</v>
      </c>
      <c r="DY828" s="188" cm="1">
        <f t="array" aca="1" ref="DY828" ca="1">IFERROR(INDEX(Forecast_Capex_Input!BZ$12:BZ$286,$X828)
*(INDEX(Forecast_Capex_Input!$H$12:$H$286,$X828)=Repex),0)
*$DT828</f>
        <v>0</v>
      </c>
      <c r="DZ828" s="188" cm="1">
        <f t="array" aca="1" ref="DZ828" ca="1">IFERROR(INDEX(Forecast_Capex_Input!CA$12:CA$286,$X828)
*(INDEX(Forecast_Capex_Input!$H$12:$H$286,$X828)=Repex),0)
*$DT828</f>
        <v>0</v>
      </c>
      <c r="EA828" s="188" cm="1">
        <f t="array" aca="1" ref="EA828" ca="1">IFERROR(INDEX(Forecast_Capex_Input!CB$12:CB$286,$X828)
*(INDEX(Forecast_Capex_Input!$H$12:$H$286,$X828)=Repex),0)
*$DT828</f>
        <v>0</v>
      </c>
      <c r="EB828" s="188" cm="1">
        <f t="array" aca="1" ref="EB828" ca="1">IFERROR(INDEX(Forecast_Capex_Input!CC$12:CC$286,$X828)
*(INDEX(Forecast_Capex_Input!$H$12:$H$286,$X828)=Repex),0)
*$DT828</f>
        <v>0</v>
      </c>
      <c r="EC828" s="165"/>
      <c r="ED828" s="226" t="str">
        <f t="shared" si="567"/>
        <v>N/A</v>
      </c>
      <c r="EE828" s="174" t="s">
        <v>15</v>
      </c>
    </row>
    <row r="829" spans="3:135" x14ac:dyDescent="0.2">
      <c r="C829" s="174">
        <f t="shared" si="568"/>
        <v>819</v>
      </c>
      <c r="D829" s="167" t="str" cm="1">
        <f t="array" ref="D829">IFERROR(INDEX(Forecast_Capex_Input!$D$12:$D$286,$X829),NA)</f>
        <v>N/A</v>
      </c>
      <c r="E829" s="172" t="str" cm="1">
        <f t="array" ref="E829">IF($X829=NA,NA,INDEX(Forecast_Capex_Input!$E$12:$E$286,$X829))</f>
        <v>N/A</v>
      </c>
      <c r="F829" s="167" t="str" cm="1">
        <f t="array" aca="1" ref="F829" ca="1">IFERROR(INDEX(General!$E$25:$E$26,$Y829),NA)</f>
        <v>N/A</v>
      </c>
      <c r="G829" s="167" t="str" cm="1">
        <f t="array" aca="1" ref="G829" ca="1">IFERROR(INDEX(Forecast_Capex_Input!$AI$11:$BB$11,$AA829),NA)</f>
        <v>N/A</v>
      </c>
      <c r="H829" s="189" t="str" cm="1">
        <f t="array" aca="1" ref="H829" ca="1">IFERROR(INDEX(Forecast_Capex_Input!$AI$12:$BB$286,$X829,$AA829),NA)</f>
        <v>N/A</v>
      </c>
      <c r="I829" s="199" t="str" cm="1">
        <f t="array" ref="I829">IFERROR(INDEX(Forecast_Capex_Input!$F$12:$F$286,$X829),NA)</f>
        <v>N/A</v>
      </c>
      <c r="J829" s="199" t="str" cm="1">
        <f t="array" ref="J829">IFERROR(INDEX(Forecast_Capex_Input!G$12:G$286,$X829),NA)</f>
        <v>N/A</v>
      </c>
      <c r="K829" s="199" t="str" cm="1">
        <f t="array" ref="K829">IFERROR(INDEX(Forecast_Capex_Input!H$12:H$286,$X829),NA)</f>
        <v>N/A</v>
      </c>
      <c r="L829" s="199" t="str" cm="1">
        <f t="array" ref="L829">IFERROR(INDEX(Forecast_Capex_Input!I$12:I$286,$X829),NA)</f>
        <v>N/A</v>
      </c>
      <c r="M829" s="199" t="str" cm="1">
        <f t="array" ref="M829">IFERROR(INDEX(Forecast_Capex_Input!J$12:J$286,$X829),NA)</f>
        <v>N/A</v>
      </c>
      <c r="N829" s="199" t="str" cm="1">
        <f t="array" ref="N829">IFERROR(INDEX(Forecast_Capex_Input!K$12:K$286,$X829),NA)</f>
        <v>N/A</v>
      </c>
      <c r="O829" s="199" t="str" cm="1">
        <f t="array" ref="O829">IFERROR(INDEX(Forecast_Capex_Input!L$12:L$286,$X829),NA)</f>
        <v>N/A</v>
      </c>
      <c r="P829" s="199" t="str" cm="1">
        <f t="array" ref="P829">IFERROR(INDEX(Forecast_Capex_Input!M$12:M$286,$X829),NA)</f>
        <v>N/A</v>
      </c>
      <c r="Q829" s="172" t="str" cm="1">
        <f t="array" ref="Q829">IFERROR(INDEX(Forecast_Capex_Input!N$12:N$286,$X829),NA)</f>
        <v>N/A</v>
      </c>
      <c r="R829" s="265" cm="1">
        <f t="array" ref="R829">IFERROR(INDEX(Forecast_Capex_Input!O$12:O$286,$X829),0)</f>
        <v>0</v>
      </c>
      <c r="S829" s="172" cm="1">
        <f t="array" ref="S829">IFERROR(INDEX(Forecast_Capex_Input!P$12:P$286,$X829),0)</f>
        <v>0</v>
      </c>
      <c r="T829" s="199" t="str" cm="1">
        <f t="array" aca="1" ref="T829" ca="1">IFERROR(INDEX(General!$K$84:$K$103,$AA829),NA)</f>
        <v>N/A</v>
      </c>
      <c r="U829" s="188" cm="1">
        <f t="array" aca="1" ref="U829" ca="1">IFERROR(
IF($F829=General!$E$25,INDEX(Forecast_Capex_Input!S$12:S$286,$X829),
INDEX(Forecast_Capex_Input!T$12:T$286,$X829)),0)</f>
        <v>0</v>
      </c>
      <c r="V829" s="222" t="b">
        <f>IFERROR(INDEX(Overheads!$T$19:$T$26,MATCH($I829,Overheads!$E$19:$E$26,0)),FALSE)</f>
        <v>0</v>
      </c>
      <c r="W829" s="165"/>
      <c r="X829" s="174" t="str">
        <f>IFERROR(
IF(MATCH($C829,Forecast_Capex_Input!$CI$12:$CI$286,1)+1&gt;MAX(Forecast_Capex_Input!$C$12:$C$286),NA,
MATCH($C829,Forecast_Capex_Input!$CI$12:$CI$286,1)+1),1)</f>
        <v>N/A</v>
      </c>
      <c r="Y829" s="174" t="str" cm="1">
        <f t="array" aca="1" ref="Y829" ca="1">IFERROR(
IF(X828&lt;&gt;X829,1,
IF(COUNTIF(OFFSET(Y828,0,0,-INDEX(Forecast_Capex_Input!$CG$12:$CG$286,$X829)),Y828)=INDEX(Forecast_Capex_Input!$CG$12:$CG$286,$X829),Y828+1,Y828)),NA)</f>
        <v>N/A</v>
      </c>
      <c r="Z829" s="174" t="str" cm="1">
        <f t="array" ref="Z829">IFERROR($C829-IF($X829=1,1,INDEX(Forecast_Capex_Input!$CI$12:$CI$286,$X829-1))+1,NA)</f>
        <v>N/A</v>
      </c>
      <c r="AA829" s="174" t="str" cm="1">
        <f t="array" aca="1" ref="AA829" ca="1">IFERROR(IF(Y829=1,
INDEX(Forecast_Capex_Input!$AI$10:$BB$10,SMALL(IF(INDEX(Forecast_Capex_Input!$AI$12:$BB$286,$X829,0)&gt;0,COLUMN(Forecast_Capex_Input!$AI$10:$BB$10)-COLUMN(Forecast_Capex_Input!$AI$12)+1),ROWS(OFFSET(AA828,0,0,-$Z829)))),
OFFSET(AA828,-INDEX(Forecast_Capex_Input!$CG$12:$CG$286,$X829)+1,0)),NA)</f>
        <v>N/A</v>
      </c>
      <c r="AB829" s="174" t="str">
        <f t="shared" ca="1" si="537"/>
        <v>N/A</v>
      </c>
      <c r="AC829" s="222" t="b">
        <f t="shared" si="569"/>
        <v>0</v>
      </c>
      <c r="AD829" s="220" t="b">
        <v>0</v>
      </c>
      <c r="AE829" s="222" t="b">
        <f t="shared" si="538"/>
        <v>1</v>
      </c>
      <c r="AF829" s="165"/>
      <c r="AG829" s="215">
        <v>0</v>
      </c>
      <c r="AH829" s="215">
        <v>0</v>
      </c>
      <c r="AI829" s="215">
        <v>0</v>
      </c>
      <c r="AJ829" s="215">
        <v>0</v>
      </c>
      <c r="AK829" s="215">
        <v>0</v>
      </c>
      <c r="AL829" s="155">
        <v>0</v>
      </c>
      <c r="AM829" s="165"/>
      <c r="AN829" s="215" cm="1">
        <f t="array" aca="1" ref="AN829" ca="1">IFERROR(INDEX(General!O$33:O$34,$AB829)
*AG829,0)</f>
        <v>0</v>
      </c>
      <c r="AO829" s="215" cm="1">
        <f t="array" aca="1" ref="AO829" ca="1">IFERROR(INDEX(General!P$33:P$34,$AB829)
*AH829,0)</f>
        <v>0</v>
      </c>
      <c r="AP829" s="215" cm="1">
        <f t="array" aca="1" ref="AP829" ca="1">IFERROR(INDEX(General!Q$33:Q$34,$AB829)
*AI829,0)</f>
        <v>0</v>
      </c>
      <c r="AQ829" s="215" cm="1">
        <f t="array" aca="1" ref="AQ829" ca="1">IFERROR(INDEX(General!R$33:R$34,$AB829)
*AJ829,0)</f>
        <v>0</v>
      </c>
      <c r="AR829" s="215" cm="1">
        <f t="array" aca="1" ref="AR829" ca="1">IFERROR(INDEX(General!S$33:S$34,$AB829)
*AK829,0)</f>
        <v>0</v>
      </c>
      <c r="AS829" s="155">
        <f t="shared" ca="1" si="570"/>
        <v>0</v>
      </c>
      <c r="AT829" s="165"/>
      <c r="AU829" s="215">
        <f ca="1">IF($AE829=FALSE,AN829*Overheads!$R$24*$V829,
IFERROR(Overheads!$O$49*$V829*AN829,0)
+IFERROR(Overheads!Q$59*$V829*(AN829/Overheads!Q$68),0))</f>
        <v>0</v>
      </c>
      <c r="AV829" s="215">
        <f ca="1">IF($AE829=FALSE,AO829*Overheads!$R$24*$V829,
IFERROR(Overheads!$O$49*$V829*AO829,0)
+IFERROR(Overheads!R$59*$V829*(AO829/Overheads!R$68),0))</f>
        <v>0</v>
      </c>
      <c r="AW829" s="215">
        <f ca="1">IF($AE829=FALSE,AP829*Overheads!$R$24*$V829,
IFERROR(Overheads!$O$49*$V829*AP829,0)
+IFERROR(Overheads!S$59*$V829*(AP829/Overheads!S$68),0))</f>
        <v>0</v>
      </c>
      <c r="AX829" s="215">
        <f ca="1">IF($AE829=FALSE,AQ829*Overheads!$R$24*$V829,
IFERROR(Overheads!$O$49*$V829*AQ829,0)
+IFERROR(Overheads!T$59*$V829*(AQ829/Overheads!T$68),0))</f>
        <v>0</v>
      </c>
      <c r="AY829" s="215">
        <f ca="1">IF($AE829=FALSE,AR829*Overheads!$R$24*$V829,
IFERROR(Overheads!$O$49*$V829*AR829,0)
+IFERROR(Overheads!U$59*$V829*(AR829/Overheads!U$68),0))</f>
        <v>0</v>
      </c>
      <c r="AZ829" s="155">
        <f t="shared" ca="1" si="571"/>
        <v>0</v>
      </c>
      <c r="BA829" s="165"/>
      <c r="BB829" s="215">
        <f ca="1">IF($AE829=FALSE,AN829*Overheads!$S$25,
IFERROR(Overheads!$O$50*AN829,0)
+IFERROR(Overheads!Q$60*(AN829/Overheads!Q$66),0))</f>
        <v>0</v>
      </c>
      <c r="BC829" s="215">
        <f ca="1">IF($AE829=FALSE,AO829*Overheads!$S$25,
IFERROR(Overheads!$O$50*AO829,0)
+IFERROR(Overheads!R$60*(AO829/Overheads!R$66),0))</f>
        <v>0</v>
      </c>
      <c r="BD829" s="215">
        <f ca="1">IF($AE829=FALSE,AP829*Overheads!$S$25,
IFERROR(Overheads!$O$50*AP829,0)
+IFERROR(Overheads!S$60*(AP829/Overheads!S$66),0))</f>
        <v>0</v>
      </c>
      <c r="BE829" s="215">
        <f ca="1">IF($AE829=FALSE,AQ829*Overheads!$S$25,
IFERROR(Overheads!$O$50*AQ829,0)
+IFERROR(Overheads!T$60*(AQ829/Overheads!T$66),0))</f>
        <v>0</v>
      </c>
      <c r="BF829" s="215">
        <f ca="1">IF($AE829=FALSE,AR829*Overheads!$S$25,
IFERROR(Overheads!$O$50*AR829,0)
+IFERROR(Overheads!U$60*(AR829/Overheads!U$66),0))</f>
        <v>0</v>
      </c>
      <c r="BG829" s="155">
        <f t="shared" ca="1" si="572"/>
        <v>0</v>
      </c>
      <c r="BH829" s="165"/>
      <c r="BI829" s="215">
        <f t="shared" ca="1" si="573"/>
        <v>0</v>
      </c>
      <c r="BJ829" s="215">
        <f t="shared" ca="1" si="539"/>
        <v>0</v>
      </c>
      <c r="BK829" s="215">
        <f t="shared" ca="1" si="540"/>
        <v>0</v>
      </c>
      <c r="BL829" s="215">
        <f t="shared" ca="1" si="541"/>
        <v>0</v>
      </c>
      <c r="BM829" s="215">
        <f t="shared" ca="1" si="542"/>
        <v>0</v>
      </c>
      <c r="BN829" s="155">
        <f t="shared" ca="1" si="574"/>
        <v>0</v>
      </c>
      <c r="BO829" s="165"/>
      <c r="BP829" s="187" cm="1">
        <f t="array" ref="BP829">IFERROR(IF($X829=$X828,BP828,INDEX(Forecast_Capex_Input!AC$12:AC$286,$X829)),0)</f>
        <v>0</v>
      </c>
      <c r="BQ829" s="187" cm="1">
        <f t="array" ref="BQ829">IFERROR(IF($X829=$X828,BQ828,INDEX(Forecast_Capex_Input!AD$12:AD$286,$X829)),0)</f>
        <v>0</v>
      </c>
      <c r="BR829" s="187" cm="1">
        <f t="array" ref="BR829">IFERROR(IF($X829=$X828,BR828,INDEX(Forecast_Capex_Input!AE$12:AE$286,$X829)),0)</f>
        <v>0</v>
      </c>
      <c r="BS829" s="187" cm="1">
        <f t="array" ref="BS829">IFERROR(IF($X829=$X828,BS828,INDEX(Forecast_Capex_Input!AF$12:AF$286,$X829)),0)</f>
        <v>0</v>
      </c>
      <c r="BT829" s="187" cm="1">
        <f t="array" ref="BT829">IFERROR(IF($X829=$X828,BT828,INDEX(Forecast_Capex_Input!AG$12:AG$286,$X829)),0)</f>
        <v>0</v>
      </c>
      <c r="BU829" s="165"/>
      <c r="BV829" s="215">
        <f t="shared" si="543"/>
        <v>0</v>
      </c>
      <c r="BW829" s="215">
        <f t="shared" si="544"/>
        <v>0</v>
      </c>
      <c r="BX829" s="215">
        <f t="shared" si="545"/>
        <v>0</v>
      </c>
      <c r="BY829" s="215">
        <f t="shared" si="546"/>
        <v>0</v>
      </c>
      <c r="BZ829" s="215">
        <f t="shared" si="547"/>
        <v>0</v>
      </c>
      <c r="CA829" s="155">
        <f t="shared" si="575"/>
        <v>0</v>
      </c>
      <c r="CB829" s="165"/>
      <c r="CC829" s="215">
        <f t="shared" si="548"/>
        <v>0</v>
      </c>
      <c r="CD829" s="215">
        <f t="shared" si="549"/>
        <v>0</v>
      </c>
      <c r="CE829" s="215">
        <f t="shared" si="550"/>
        <v>0</v>
      </c>
      <c r="CF829" s="215">
        <f t="shared" si="551"/>
        <v>0</v>
      </c>
      <c r="CG829" s="215">
        <f t="shared" si="552"/>
        <v>0</v>
      </c>
      <c r="CH829" s="155">
        <f t="shared" si="576"/>
        <v>0</v>
      </c>
      <c r="CI829" s="165"/>
      <c r="CJ829" s="215">
        <f t="shared" si="553"/>
        <v>0</v>
      </c>
      <c r="CK829" s="215">
        <f t="shared" si="554"/>
        <v>0</v>
      </c>
      <c r="CL829" s="215">
        <f t="shared" si="555"/>
        <v>0</v>
      </c>
      <c r="CM829" s="215">
        <f t="shared" si="556"/>
        <v>0</v>
      </c>
      <c r="CN829" s="215">
        <f t="shared" si="557"/>
        <v>0</v>
      </c>
      <c r="CO829" s="155">
        <f t="shared" si="577"/>
        <v>0</v>
      </c>
      <c r="CP829" s="165"/>
      <c r="CQ829" s="223">
        <f t="shared" si="558"/>
        <v>0</v>
      </c>
      <c r="CR829" s="223">
        <f t="shared" si="559"/>
        <v>0</v>
      </c>
      <c r="CS829" s="223">
        <f t="shared" si="560"/>
        <v>0</v>
      </c>
      <c r="CT829" s="223">
        <f t="shared" si="561"/>
        <v>0</v>
      </c>
      <c r="CU829" s="223">
        <f t="shared" si="562"/>
        <v>0</v>
      </c>
      <c r="CV829" s="155">
        <f t="shared" si="578"/>
        <v>0</v>
      </c>
      <c r="CW829" s="165"/>
      <c r="CX829" s="215">
        <f t="shared" si="579"/>
        <v>0</v>
      </c>
      <c r="CY829" s="215">
        <f t="shared" si="563"/>
        <v>0</v>
      </c>
      <c r="CZ829" s="215">
        <f t="shared" si="564"/>
        <v>0</v>
      </c>
      <c r="DA829" s="215">
        <f t="shared" si="565"/>
        <v>0</v>
      </c>
      <c r="DB829" s="215">
        <f t="shared" si="566"/>
        <v>0</v>
      </c>
      <c r="DC829" s="155">
        <f t="shared" si="580"/>
        <v>0</v>
      </c>
      <c r="DD829" s="165"/>
      <c r="DE829" s="188" t="b" cm="1">
        <f t="array" aca="1" ref="DE829" ca="1">OR($G829=Forecast_Capex_Input!$BF$8:$BF$10)</f>
        <v>0</v>
      </c>
      <c r="DF829" s="188" cm="1">
        <f t="array" aca="1" ref="DF829" ca="1">IFERROR(INDEX(Forecast_Capex_Input!BG$12:BG$286,$X829)
*(INDEX(Forecast_Capex_Input!$H$12:$H$286,$X829)=Repex),0)
*$DE829</f>
        <v>0</v>
      </c>
      <c r="DG829" s="188" cm="1">
        <f t="array" aca="1" ref="DG829" ca="1">IFERROR(INDEX(Forecast_Capex_Input!BH$12:BH$286,$X829)
*(INDEX(Forecast_Capex_Input!$H$12:$H$286,$X829)=Repex),0)
*$DE829</f>
        <v>0</v>
      </c>
      <c r="DH829" s="188" cm="1">
        <f t="array" aca="1" ref="DH829" ca="1">IFERROR(INDEX(Forecast_Capex_Input!BI$12:BI$286,$X829)
*(INDEX(Forecast_Capex_Input!$H$12:$H$286,$X829)=Repex),0)
*$DE829</f>
        <v>0</v>
      </c>
      <c r="DI829" s="188" cm="1">
        <f t="array" aca="1" ref="DI829" ca="1">IFERROR(INDEX(Forecast_Capex_Input!BJ$12:BJ$286,$X829)
*(INDEX(Forecast_Capex_Input!$H$12:$H$286,$X829)=Repex),0)
*$DE829</f>
        <v>0</v>
      </c>
      <c r="DJ829" s="188" cm="1">
        <f t="array" aca="1" ref="DJ829" ca="1">IFERROR(INDEX(Forecast_Capex_Input!BK$12:BK$286,$X829)
*(INDEX(Forecast_Capex_Input!$H$12:$H$286,$X829)=Repex),0)
*$DE829</f>
        <v>0</v>
      </c>
      <c r="DK829" s="188" cm="1">
        <f t="array" aca="1" ref="DK829" ca="1">IFERROR(INDEX(Forecast_Capex_Input!BL$12:BL$286,$X829)
*(INDEX(Forecast_Capex_Input!$H$12:$H$286,$X829)=Repex),0)
*$DE829</f>
        <v>0</v>
      </c>
      <c r="DL829" s="165"/>
      <c r="DM829" s="188" t="b" cm="1">
        <f t="array" aca="1" ref="DM829" ca="1">OR($G829=Forecast_Capex_Input!$BN$8:$BN$9)</f>
        <v>0</v>
      </c>
      <c r="DN829" s="188" cm="1">
        <f t="array" aca="1" ref="DN829" ca="1">IFERROR(INDEX(Forecast_Capex_Input!BO$12:BO$286,$X829)
*(INDEX(Forecast_Capex_Input!$H$12:$H$286,$X829)=Repex),0)
*$DM829</f>
        <v>0</v>
      </c>
      <c r="DO829" s="188" cm="1">
        <f t="array" aca="1" ref="DO829" ca="1">IFERROR(INDEX(Forecast_Capex_Input!BP$12:BP$286,$X829)
*(INDEX(Forecast_Capex_Input!$H$12:$H$286,$X829)=Repex),0)
*$DM829</f>
        <v>0</v>
      </c>
      <c r="DP829" s="188" cm="1">
        <f t="array" aca="1" ref="DP829" ca="1">IFERROR(INDEX(Forecast_Capex_Input!BQ$12:BQ$286,$X829)
*(INDEX(Forecast_Capex_Input!$H$12:$H$286,$X829)=Repex),0)
*$DM829</f>
        <v>0</v>
      </c>
      <c r="DQ829" s="188" cm="1">
        <f t="array" aca="1" ref="DQ829" ca="1">IFERROR(INDEX(Forecast_Capex_Input!BR$12:BR$286,$X829)
*(INDEX(Forecast_Capex_Input!$H$12:$H$286,$X829)=Repex),0)
*$DM829</f>
        <v>0</v>
      </c>
      <c r="DR829" s="188" cm="1">
        <f t="array" aca="1" ref="DR829" ca="1">IFERROR(INDEX(Forecast_Capex_Input!BS$12:BS$286,$X829)
*(INDEX(Forecast_Capex_Input!$H$12:$H$286,$X829)=Repex),0)
*$DM829</f>
        <v>0</v>
      </c>
      <c r="DS829" s="165"/>
      <c r="DT829" s="188" t="b" cm="1">
        <f t="array" aca="1" ref="DT829" ca="1">OR($G829=Forecast_Capex_Input!$BU$8:$BU$10)</f>
        <v>0</v>
      </c>
      <c r="DU829" s="188" cm="1">
        <f t="array" aca="1" ref="DU829" ca="1">IFERROR(INDEX(Forecast_Capex_Input!BV$12:BV$286,$X829)
*(INDEX(Forecast_Capex_Input!$H$12:$H$286,$X829)=Repex),0)
*$DT829</f>
        <v>0</v>
      </c>
      <c r="DV829" s="188" cm="1">
        <f t="array" aca="1" ref="DV829" ca="1">IFERROR(INDEX(Forecast_Capex_Input!BW$12:BW$286,$X829)
*(INDEX(Forecast_Capex_Input!$H$12:$H$286,$X829)=Repex),0)
*$DT829</f>
        <v>0</v>
      </c>
      <c r="DW829" s="188" cm="1">
        <f t="array" aca="1" ref="DW829" ca="1">IFERROR(INDEX(Forecast_Capex_Input!BX$12:BX$286,$X829)
*(INDEX(Forecast_Capex_Input!$H$12:$H$286,$X829)=Repex),0)
*$DT829</f>
        <v>0</v>
      </c>
      <c r="DX829" s="188" cm="1">
        <f t="array" aca="1" ref="DX829" ca="1">IFERROR(INDEX(Forecast_Capex_Input!BY$12:BY$286,$X829)
*(INDEX(Forecast_Capex_Input!$H$12:$H$286,$X829)=Repex),0)
*$DT829</f>
        <v>0</v>
      </c>
      <c r="DY829" s="188" cm="1">
        <f t="array" aca="1" ref="DY829" ca="1">IFERROR(INDEX(Forecast_Capex_Input!BZ$12:BZ$286,$X829)
*(INDEX(Forecast_Capex_Input!$H$12:$H$286,$X829)=Repex),0)
*$DT829</f>
        <v>0</v>
      </c>
      <c r="DZ829" s="188" cm="1">
        <f t="array" aca="1" ref="DZ829" ca="1">IFERROR(INDEX(Forecast_Capex_Input!CA$12:CA$286,$X829)
*(INDEX(Forecast_Capex_Input!$H$12:$H$286,$X829)=Repex),0)
*$DT829</f>
        <v>0</v>
      </c>
      <c r="EA829" s="188" cm="1">
        <f t="array" aca="1" ref="EA829" ca="1">IFERROR(INDEX(Forecast_Capex_Input!CB$12:CB$286,$X829)
*(INDEX(Forecast_Capex_Input!$H$12:$H$286,$X829)=Repex),0)
*$DT829</f>
        <v>0</v>
      </c>
      <c r="EB829" s="188" cm="1">
        <f t="array" aca="1" ref="EB829" ca="1">IFERROR(INDEX(Forecast_Capex_Input!CC$12:CC$286,$X829)
*(INDEX(Forecast_Capex_Input!$H$12:$H$286,$X829)=Repex),0)
*$DT829</f>
        <v>0</v>
      </c>
      <c r="EC829" s="165"/>
      <c r="ED829" s="226" t="str">
        <f t="shared" si="567"/>
        <v>N/A</v>
      </c>
      <c r="EE829" s="174" t="s">
        <v>15</v>
      </c>
    </row>
    <row r="830" spans="3:135" x14ac:dyDescent="0.2">
      <c r="C830" s="174">
        <f t="shared" si="568"/>
        <v>820</v>
      </c>
      <c r="D830" s="167" t="str" cm="1">
        <f t="array" ref="D830">IFERROR(INDEX(Forecast_Capex_Input!$D$12:$D$286,$X830),NA)</f>
        <v>N/A</v>
      </c>
      <c r="E830" s="172" t="str" cm="1">
        <f t="array" ref="E830">IF($X830=NA,NA,INDEX(Forecast_Capex_Input!$E$12:$E$286,$X830))</f>
        <v>N/A</v>
      </c>
      <c r="F830" s="167" t="str" cm="1">
        <f t="array" aca="1" ref="F830" ca="1">IFERROR(INDEX(General!$E$25:$E$26,$Y830),NA)</f>
        <v>N/A</v>
      </c>
      <c r="G830" s="167" t="str" cm="1">
        <f t="array" aca="1" ref="G830" ca="1">IFERROR(INDEX(Forecast_Capex_Input!$AI$11:$BB$11,$AA830),NA)</f>
        <v>N/A</v>
      </c>
      <c r="H830" s="189" t="str" cm="1">
        <f t="array" aca="1" ref="H830" ca="1">IFERROR(INDEX(Forecast_Capex_Input!$AI$12:$BB$286,$X830,$AA830),NA)</f>
        <v>N/A</v>
      </c>
      <c r="I830" s="199" t="str" cm="1">
        <f t="array" ref="I830">IFERROR(INDEX(Forecast_Capex_Input!$F$12:$F$286,$X830),NA)</f>
        <v>N/A</v>
      </c>
      <c r="J830" s="199" t="str" cm="1">
        <f t="array" ref="J830">IFERROR(INDEX(Forecast_Capex_Input!G$12:G$286,$X830),NA)</f>
        <v>N/A</v>
      </c>
      <c r="K830" s="199" t="str" cm="1">
        <f t="array" ref="K830">IFERROR(INDEX(Forecast_Capex_Input!H$12:H$286,$X830),NA)</f>
        <v>N/A</v>
      </c>
      <c r="L830" s="199" t="str" cm="1">
        <f t="array" ref="L830">IFERROR(INDEX(Forecast_Capex_Input!I$12:I$286,$X830),NA)</f>
        <v>N/A</v>
      </c>
      <c r="M830" s="199" t="str" cm="1">
        <f t="array" ref="M830">IFERROR(INDEX(Forecast_Capex_Input!J$12:J$286,$X830),NA)</f>
        <v>N/A</v>
      </c>
      <c r="N830" s="199" t="str" cm="1">
        <f t="array" ref="N830">IFERROR(INDEX(Forecast_Capex_Input!K$12:K$286,$X830),NA)</f>
        <v>N/A</v>
      </c>
      <c r="O830" s="199" t="str" cm="1">
        <f t="array" ref="O830">IFERROR(INDEX(Forecast_Capex_Input!L$12:L$286,$X830),NA)</f>
        <v>N/A</v>
      </c>
      <c r="P830" s="199" t="str" cm="1">
        <f t="array" ref="P830">IFERROR(INDEX(Forecast_Capex_Input!M$12:M$286,$X830),NA)</f>
        <v>N/A</v>
      </c>
      <c r="Q830" s="172" t="str" cm="1">
        <f t="array" ref="Q830">IFERROR(INDEX(Forecast_Capex_Input!N$12:N$286,$X830),NA)</f>
        <v>N/A</v>
      </c>
      <c r="R830" s="265" cm="1">
        <f t="array" ref="R830">IFERROR(INDEX(Forecast_Capex_Input!O$12:O$286,$X830),0)</f>
        <v>0</v>
      </c>
      <c r="S830" s="172" cm="1">
        <f t="array" ref="S830">IFERROR(INDEX(Forecast_Capex_Input!P$12:P$286,$X830),0)</f>
        <v>0</v>
      </c>
      <c r="T830" s="199" t="str" cm="1">
        <f t="array" aca="1" ref="T830" ca="1">IFERROR(INDEX(General!$K$84:$K$103,$AA830),NA)</f>
        <v>N/A</v>
      </c>
      <c r="U830" s="188" cm="1">
        <f t="array" aca="1" ref="U830" ca="1">IFERROR(
IF($F830=General!$E$25,INDEX(Forecast_Capex_Input!S$12:S$286,$X830),
INDEX(Forecast_Capex_Input!T$12:T$286,$X830)),0)</f>
        <v>0</v>
      </c>
      <c r="V830" s="222" t="b">
        <f>IFERROR(INDEX(Overheads!$T$19:$T$26,MATCH($I830,Overheads!$E$19:$E$26,0)),FALSE)</f>
        <v>0</v>
      </c>
      <c r="W830" s="165"/>
      <c r="X830" s="174" t="str">
        <f>IFERROR(
IF(MATCH($C830,Forecast_Capex_Input!$CI$12:$CI$286,1)+1&gt;MAX(Forecast_Capex_Input!$C$12:$C$286),NA,
MATCH($C830,Forecast_Capex_Input!$CI$12:$CI$286,1)+1),1)</f>
        <v>N/A</v>
      </c>
      <c r="Y830" s="174" t="str" cm="1">
        <f t="array" aca="1" ref="Y830" ca="1">IFERROR(
IF(X829&lt;&gt;X830,1,
IF(COUNTIF(OFFSET(Y829,0,0,-INDEX(Forecast_Capex_Input!$CG$12:$CG$286,$X830)),Y829)=INDEX(Forecast_Capex_Input!$CG$12:$CG$286,$X830),Y829+1,Y829)),NA)</f>
        <v>N/A</v>
      </c>
      <c r="Z830" s="174" t="str" cm="1">
        <f t="array" ref="Z830">IFERROR($C830-IF($X830=1,1,INDEX(Forecast_Capex_Input!$CI$12:$CI$286,$X830-1))+1,NA)</f>
        <v>N/A</v>
      </c>
      <c r="AA830" s="174" t="str" cm="1">
        <f t="array" aca="1" ref="AA830" ca="1">IFERROR(IF(Y830=1,
INDEX(Forecast_Capex_Input!$AI$10:$BB$10,SMALL(IF(INDEX(Forecast_Capex_Input!$AI$12:$BB$286,$X830,0)&gt;0,COLUMN(Forecast_Capex_Input!$AI$10:$BB$10)-COLUMN(Forecast_Capex_Input!$AI$12)+1),ROWS(OFFSET(AA829,0,0,-$Z830)))),
OFFSET(AA829,-INDEX(Forecast_Capex_Input!$CG$12:$CG$286,$X830)+1,0)),NA)</f>
        <v>N/A</v>
      </c>
      <c r="AB830" s="174" t="str">
        <f t="shared" ca="1" si="537"/>
        <v>N/A</v>
      </c>
      <c r="AC830" s="222" t="b">
        <f t="shared" si="569"/>
        <v>0</v>
      </c>
      <c r="AD830" s="220" t="b">
        <v>0</v>
      </c>
      <c r="AE830" s="222" t="b">
        <f t="shared" si="538"/>
        <v>1</v>
      </c>
      <c r="AF830" s="165"/>
      <c r="AG830" s="215">
        <v>0</v>
      </c>
      <c r="AH830" s="215">
        <v>0</v>
      </c>
      <c r="AI830" s="215">
        <v>0</v>
      </c>
      <c r="AJ830" s="215">
        <v>0</v>
      </c>
      <c r="AK830" s="215">
        <v>0</v>
      </c>
      <c r="AL830" s="155">
        <v>0</v>
      </c>
      <c r="AM830" s="165"/>
      <c r="AN830" s="215" cm="1">
        <f t="array" aca="1" ref="AN830" ca="1">IFERROR(INDEX(General!O$33:O$34,$AB830)
*AG830,0)</f>
        <v>0</v>
      </c>
      <c r="AO830" s="215" cm="1">
        <f t="array" aca="1" ref="AO830" ca="1">IFERROR(INDEX(General!P$33:P$34,$AB830)
*AH830,0)</f>
        <v>0</v>
      </c>
      <c r="AP830" s="215" cm="1">
        <f t="array" aca="1" ref="AP830" ca="1">IFERROR(INDEX(General!Q$33:Q$34,$AB830)
*AI830,0)</f>
        <v>0</v>
      </c>
      <c r="AQ830" s="215" cm="1">
        <f t="array" aca="1" ref="AQ830" ca="1">IFERROR(INDEX(General!R$33:R$34,$AB830)
*AJ830,0)</f>
        <v>0</v>
      </c>
      <c r="AR830" s="215" cm="1">
        <f t="array" aca="1" ref="AR830" ca="1">IFERROR(INDEX(General!S$33:S$34,$AB830)
*AK830,0)</f>
        <v>0</v>
      </c>
      <c r="AS830" s="155">
        <f t="shared" ca="1" si="570"/>
        <v>0</v>
      </c>
      <c r="AT830" s="165"/>
      <c r="AU830" s="215">
        <f ca="1">IF($AE830=FALSE,AN830*Overheads!$R$24*$V830,
IFERROR(Overheads!$O$49*$V830*AN830,0)
+IFERROR(Overheads!Q$59*$V830*(AN830/Overheads!Q$68),0))</f>
        <v>0</v>
      </c>
      <c r="AV830" s="215">
        <f ca="1">IF($AE830=FALSE,AO830*Overheads!$R$24*$V830,
IFERROR(Overheads!$O$49*$V830*AO830,0)
+IFERROR(Overheads!R$59*$V830*(AO830/Overheads!R$68),0))</f>
        <v>0</v>
      </c>
      <c r="AW830" s="215">
        <f ca="1">IF($AE830=FALSE,AP830*Overheads!$R$24*$V830,
IFERROR(Overheads!$O$49*$V830*AP830,0)
+IFERROR(Overheads!S$59*$V830*(AP830/Overheads!S$68),0))</f>
        <v>0</v>
      </c>
      <c r="AX830" s="215">
        <f ca="1">IF($AE830=FALSE,AQ830*Overheads!$R$24*$V830,
IFERROR(Overheads!$O$49*$V830*AQ830,0)
+IFERROR(Overheads!T$59*$V830*(AQ830/Overheads!T$68),0))</f>
        <v>0</v>
      </c>
      <c r="AY830" s="215">
        <f ca="1">IF($AE830=FALSE,AR830*Overheads!$R$24*$V830,
IFERROR(Overheads!$O$49*$V830*AR830,0)
+IFERROR(Overheads!U$59*$V830*(AR830/Overheads!U$68),0))</f>
        <v>0</v>
      </c>
      <c r="AZ830" s="155">
        <f t="shared" ca="1" si="571"/>
        <v>0</v>
      </c>
      <c r="BA830" s="165"/>
      <c r="BB830" s="215">
        <f ca="1">IF($AE830=FALSE,AN830*Overheads!$S$25,
IFERROR(Overheads!$O$50*AN830,0)
+IFERROR(Overheads!Q$60*(AN830/Overheads!Q$66),0))</f>
        <v>0</v>
      </c>
      <c r="BC830" s="215">
        <f ca="1">IF($AE830=FALSE,AO830*Overheads!$S$25,
IFERROR(Overheads!$O$50*AO830,0)
+IFERROR(Overheads!R$60*(AO830/Overheads!R$66),0))</f>
        <v>0</v>
      </c>
      <c r="BD830" s="215">
        <f ca="1">IF($AE830=FALSE,AP830*Overheads!$S$25,
IFERROR(Overheads!$O$50*AP830,0)
+IFERROR(Overheads!S$60*(AP830/Overheads!S$66),0))</f>
        <v>0</v>
      </c>
      <c r="BE830" s="215">
        <f ca="1">IF($AE830=FALSE,AQ830*Overheads!$S$25,
IFERROR(Overheads!$O$50*AQ830,0)
+IFERROR(Overheads!T$60*(AQ830/Overheads!T$66),0))</f>
        <v>0</v>
      </c>
      <c r="BF830" s="215">
        <f ca="1">IF($AE830=FALSE,AR830*Overheads!$S$25,
IFERROR(Overheads!$O$50*AR830,0)
+IFERROR(Overheads!U$60*(AR830/Overheads!U$66),0))</f>
        <v>0</v>
      </c>
      <c r="BG830" s="155">
        <f t="shared" ca="1" si="572"/>
        <v>0</v>
      </c>
      <c r="BH830" s="165"/>
      <c r="BI830" s="215">
        <f t="shared" ca="1" si="573"/>
        <v>0</v>
      </c>
      <c r="BJ830" s="215">
        <f t="shared" ca="1" si="539"/>
        <v>0</v>
      </c>
      <c r="BK830" s="215">
        <f t="shared" ca="1" si="540"/>
        <v>0</v>
      </c>
      <c r="BL830" s="215">
        <f t="shared" ca="1" si="541"/>
        <v>0</v>
      </c>
      <c r="BM830" s="215">
        <f t="shared" ca="1" si="542"/>
        <v>0</v>
      </c>
      <c r="BN830" s="155">
        <f t="shared" ca="1" si="574"/>
        <v>0</v>
      </c>
      <c r="BO830" s="165"/>
      <c r="BP830" s="187" cm="1">
        <f t="array" ref="BP830">IFERROR(IF($X830=$X829,BP829,INDEX(Forecast_Capex_Input!AC$12:AC$286,$X830)),0)</f>
        <v>0</v>
      </c>
      <c r="BQ830" s="187" cm="1">
        <f t="array" ref="BQ830">IFERROR(IF($X830=$X829,BQ829,INDEX(Forecast_Capex_Input!AD$12:AD$286,$X830)),0)</f>
        <v>0</v>
      </c>
      <c r="BR830" s="187" cm="1">
        <f t="array" ref="BR830">IFERROR(IF($X830=$X829,BR829,INDEX(Forecast_Capex_Input!AE$12:AE$286,$X830)),0)</f>
        <v>0</v>
      </c>
      <c r="BS830" s="187" cm="1">
        <f t="array" ref="BS830">IFERROR(IF($X830=$X829,BS829,INDEX(Forecast_Capex_Input!AF$12:AF$286,$X830)),0)</f>
        <v>0</v>
      </c>
      <c r="BT830" s="187" cm="1">
        <f t="array" ref="BT830">IFERROR(IF($X830=$X829,BT829,INDEX(Forecast_Capex_Input!AG$12:AG$286,$X830)),0)</f>
        <v>0</v>
      </c>
      <c r="BU830" s="165"/>
      <c r="BV830" s="215">
        <f t="shared" si="543"/>
        <v>0</v>
      </c>
      <c r="BW830" s="215">
        <f t="shared" si="544"/>
        <v>0</v>
      </c>
      <c r="BX830" s="215">
        <f t="shared" si="545"/>
        <v>0</v>
      </c>
      <c r="BY830" s="215">
        <f t="shared" si="546"/>
        <v>0</v>
      </c>
      <c r="BZ830" s="215">
        <f t="shared" si="547"/>
        <v>0</v>
      </c>
      <c r="CA830" s="155">
        <f t="shared" si="575"/>
        <v>0</v>
      </c>
      <c r="CB830" s="165"/>
      <c r="CC830" s="215">
        <f t="shared" si="548"/>
        <v>0</v>
      </c>
      <c r="CD830" s="215">
        <f t="shared" si="549"/>
        <v>0</v>
      </c>
      <c r="CE830" s="215">
        <f t="shared" si="550"/>
        <v>0</v>
      </c>
      <c r="CF830" s="215">
        <f t="shared" si="551"/>
        <v>0</v>
      </c>
      <c r="CG830" s="215">
        <f t="shared" si="552"/>
        <v>0</v>
      </c>
      <c r="CH830" s="155">
        <f t="shared" si="576"/>
        <v>0</v>
      </c>
      <c r="CI830" s="165"/>
      <c r="CJ830" s="215">
        <f t="shared" si="553"/>
        <v>0</v>
      </c>
      <c r="CK830" s="215">
        <f t="shared" si="554"/>
        <v>0</v>
      </c>
      <c r="CL830" s="215">
        <f t="shared" si="555"/>
        <v>0</v>
      </c>
      <c r="CM830" s="215">
        <f t="shared" si="556"/>
        <v>0</v>
      </c>
      <c r="CN830" s="215">
        <f t="shared" si="557"/>
        <v>0</v>
      </c>
      <c r="CO830" s="155">
        <f t="shared" si="577"/>
        <v>0</v>
      </c>
      <c r="CP830" s="165"/>
      <c r="CQ830" s="223">
        <f t="shared" si="558"/>
        <v>0</v>
      </c>
      <c r="CR830" s="223">
        <f t="shared" si="559"/>
        <v>0</v>
      </c>
      <c r="CS830" s="223">
        <f t="shared" si="560"/>
        <v>0</v>
      </c>
      <c r="CT830" s="223">
        <f t="shared" si="561"/>
        <v>0</v>
      </c>
      <c r="CU830" s="223">
        <f t="shared" si="562"/>
        <v>0</v>
      </c>
      <c r="CV830" s="155">
        <f t="shared" si="578"/>
        <v>0</v>
      </c>
      <c r="CW830" s="165"/>
      <c r="CX830" s="215">
        <f t="shared" si="579"/>
        <v>0</v>
      </c>
      <c r="CY830" s="215">
        <f t="shared" si="563"/>
        <v>0</v>
      </c>
      <c r="CZ830" s="215">
        <f t="shared" si="564"/>
        <v>0</v>
      </c>
      <c r="DA830" s="215">
        <f t="shared" si="565"/>
        <v>0</v>
      </c>
      <c r="DB830" s="215">
        <f t="shared" si="566"/>
        <v>0</v>
      </c>
      <c r="DC830" s="155">
        <f t="shared" si="580"/>
        <v>0</v>
      </c>
      <c r="DD830" s="165"/>
      <c r="DE830" s="188" t="b" cm="1">
        <f t="array" aca="1" ref="DE830" ca="1">OR($G830=Forecast_Capex_Input!$BF$8:$BF$10)</f>
        <v>0</v>
      </c>
      <c r="DF830" s="188" cm="1">
        <f t="array" aca="1" ref="DF830" ca="1">IFERROR(INDEX(Forecast_Capex_Input!BG$12:BG$286,$X830)
*(INDEX(Forecast_Capex_Input!$H$12:$H$286,$X830)=Repex),0)
*$DE830</f>
        <v>0</v>
      </c>
      <c r="DG830" s="188" cm="1">
        <f t="array" aca="1" ref="DG830" ca="1">IFERROR(INDEX(Forecast_Capex_Input!BH$12:BH$286,$X830)
*(INDEX(Forecast_Capex_Input!$H$12:$H$286,$X830)=Repex),0)
*$DE830</f>
        <v>0</v>
      </c>
      <c r="DH830" s="188" cm="1">
        <f t="array" aca="1" ref="DH830" ca="1">IFERROR(INDEX(Forecast_Capex_Input!BI$12:BI$286,$X830)
*(INDEX(Forecast_Capex_Input!$H$12:$H$286,$X830)=Repex),0)
*$DE830</f>
        <v>0</v>
      </c>
      <c r="DI830" s="188" cm="1">
        <f t="array" aca="1" ref="DI830" ca="1">IFERROR(INDEX(Forecast_Capex_Input!BJ$12:BJ$286,$X830)
*(INDEX(Forecast_Capex_Input!$H$12:$H$286,$X830)=Repex),0)
*$DE830</f>
        <v>0</v>
      </c>
      <c r="DJ830" s="188" cm="1">
        <f t="array" aca="1" ref="DJ830" ca="1">IFERROR(INDEX(Forecast_Capex_Input!BK$12:BK$286,$X830)
*(INDEX(Forecast_Capex_Input!$H$12:$H$286,$X830)=Repex),0)
*$DE830</f>
        <v>0</v>
      </c>
      <c r="DK830" s="188" cm="1">
        <f t="array" aca="1" ref="DK830" ca="1">IFERROR(INDEX(Forecast_Capex_Input!BL$12:BL$286,$X830)
*(INDEX(Forecast_Capex_Input!$H$12:$H$286,$X830)=Repex),0)
*$DE830</f>
        <v>0</v>
      </c>
      <c r="DL830" s="165"/>
      <c r="DM830" s="188" t="b" cm="1">
        <f t="array" aca="1" ref="DM830" ca="1">OR($G830=Forecast_Capex_Input!$BN$8:$BN$9)</f>
        <v>0</v>
      </c>
      <c r="DN830" s="188" cm="1">
        <f t="array" aca="1" ref="DN830" ca="1">IFERROR(INDEX(Forecast_Capex_Input!BO$12:BO$286,$X830)
*(INDEX(Forecast_Capex_Input!$H$12:$H$286,$X830)=Repex),0)
*$DM830</f>
        <v>0</v>
      </c>
      <c r="DO830" s="188" cm="1">
        <f t="array" aca="1" ref="DO830" ca="1">IFERROR(INDEX(Forecast_Capex_Input!BP$12:BP$286,$X830)
*(INDEX(Forecast_Capex_Input!$H$12:$H$286,$X830)=Repex),0)
*$DM830</f>
        <v>0</v>
      </c>
      <c r="DP830" s="188" cm="1">
        <f t="array" aca="1" ref="DP830" ca="1">IFERROR(INDEX(Forecast_Capex_Input!BQ$12:BQ$286,$X830)
*(INDEX(Forecast_Capex_Input!$H$12:$H$286,$X830)=Repex),0)
*$DM830</f>
        <v>0</v>
      </c>
      <c r="DQ830" s="188" cm="1">
        <f t="array" aca="1" ref="DQ830" ca="1">IFERROR(INDEX(Forecast_Capex_Input!BR$12:BR$286,$X830)
*(INDEX(Forecast_Capex_Input!$H$12:$H$286,$X830)=Repex),0)
*$DM830</f>
        <v>0</v>
      </c>
      <c r="DR830" s="188" cm="1">
        <f t="array" aca="1" ref="DR830" ca="1">IFERROR(INDEX(Forecast_Capex_Input!BS$12:BS$286,$X830)
*(INDEX(Forecast_Capex_Input!$H$12:$H$286,$X830)=Repex),0)
*$DM830</f>
        <v>0</v>
      </c>
      <c r="DS830" s="165"/>
      <c r="DT830" s="188" t="b" cm="1">
        <f t="array" aca="1" ref="DT830" ca="1">OR($G830=Forecast_Capex_Input!$BU$8:$BU$10)</f>
        <v>0</v>
      </c>
      <c r="DU830" s="188" cm="1">
        <f t="array" aca="1" ref="DU830" ca="1">IFERROR(INDEX(Forecast_Capex_Input!BV$12:BV$286,$X830)
*(INDEX(Forecast_Capex_Input!$H$12:$H$286,$X830)=Repex),0)
*$DT830</f>
        <v>0</v>
      </c>
      <c r="DV830" s="188" cm="1">
        <f t="array" aca="1" ref="DV830" ca="1">IFERROR(INDEX(Forecast_Capex_Input!BW$12:BW$286,$X830)
*(INDEX(Forecast_Capex_Input!$H$12:$H$286,$X830)=Repex),0)
*$DT830</f>
        <v>0</v>
      </c>
      <c r="DW830" s="188" cm="1">
        <f t="array" aca="1" ref="DW830" ca="1">IFERROR(INDEX(Forecast_Capex_Input!BX$12:BX$286,$X830)
*(INDEX(Forecast_Capex_Input!$H$12:$H$286,$X830)=Repex),0)
*$DT830</f>
        <v>0</v>
      </c>
      <c r="DX830" s="188" cm="1">
        <f t="array" aca="1" ref="DX830" ca="1">IFERROR(INDEX(Forecast_Capex_Input!BY$12:BY$286,$X830)
*(INDEX(Forecast_Capex_Input!$H$12:$H$286,$X830)=Repex),0)
*$DT830</f>
        <v>0</v>
      </c>
      <c r="DY830" s="188" cm="1">
        <f t="array" aca="1" ref="DY830" ca="1">IFERROR(INDEX(Forecast_Capex_Input!BZ$12:BZ$286,$X830)
*(INDEX(Forecast_Capex_Input!$H$12:$H$286,$X830)=Repex),0)
*$DT830</f>
        <v>0</v>
      </c>
      <c r="DZ830" s="188" cm="1">
        <f t="array" aca="1" ref="DZ830" ca="1">IFERROR(INDEX(Forecast_Capex_Input!CA$12:CA$286,$X830)
*(INDEX(Forecast_Capex_Input!$H$12:$H$286,$X830)=Repex),0)
*$DT830</f>
        <v>0</v>
      </c>
      <c r="EA830" s="188" cm="1">
        <f t="array" aca="1" ref="EA830" ca="1">IFERROR(INDEX(Forecast_Capex_Input!CB$12:CB$286,$X830)
*(INDEX(Forecast_Capex_Input!$H$12:$H$286,$X830)=Repex),0)
*$DT830</f>
        <v>0</v>
      </c>
      <c r="EB830" s="188" cm="1">
        <f t="array" aca="1" ref="EB830" ca="1">IFERROR(INDEX(Forecast_Capex_Input!CC$12:CC$286,$X830)
*(INDEX(Forecast_Capex_Input!$H$12:$H$286,$X830)=Repex),0)
*$DT830</f>
        <v>0</v>
      </c>
      <c r="EC830" s="165"/>
      <c r="ED830" s="226" t="str">
        <f t="shared" si="567"/>
        <v>N/A</v>
      </c>
      <c r="EE830" s="174" t="s">
        <v>15</v>
      </c>
    </row>
    <row r="831" spans="3:135" x14ac:dyDescent="0.2">
      <c r="C831" s="174">
        <f t="shared" si="568"/>
        <v>821</v>
      </c>
      <c r="D831" s="167" t="str" cm="1">
        <f t="array" ref="D831">IFERROR(INDEX(Forecast_Capex_Input!$D$12:$D$286,$X831),NA)</f>
        <v>N/A</v>
      </c>
      <c r="E831" s="172" t="str" cm="1">
        <f t="array" ref="E831">IF($X831=NA,NA,INDEX(Forecast_Capex_Input!$E$12:$E$286,$X831))</f>
        <v>N/A</v>
      </c>
      <c r="F831" s="167" t="str" cm="1">
        <f t="array" aca="1" ref="F831" ca="1">IFERROR(INDEX(General!$E$25:$E$26,$Y831),NA)</f>
        <v>N/A</v>
      </c>
      <c r="G831" s="167" t="str" cm="1">
        <f t="array" aca="1" ref="G831" ca="1">IFERROR(INDEX(Forecast_Capex_Input!$AI$11:$BB$11,$AA831),NA)</f>
        <v>N/A</v>
      </c>
      <c r="H831" s="189" t="str" cm="1">
        <f t="array" aca="1" ref="H831" ca="1">IFERROR(INDEX(Forecast_Capex_Input!$AI$12:$BB$286,$X831,$AA831),NA)</f>
        <v>N/A</v>
      </c>
      <c r="I831" s="199" t="str" cm="1">
        <f t="array" ref="I831">IFERROR(INDEX(Forecast_Capex_Input!$F$12:$F$286,$X831),NA)</f>
        <v>N/A</v>
      </c>
      <c r="J831" s="199" t="str" cm="1">
        <f t="array" ref="J831">IFERROR(INDEX(Forecast_Capex_Input!G$12:G$286,$X831),NA)</f>
        <v>N/A</v>
      </c>
      <c r="K831" s="199" t="str" cm="1">
        <f t="array" ref="K831">IFERROR(INDEX(Forecast_Capex_Input!H$12:H$286,$X831),NA)</f>
        <v>N/A</v>
      </c>
      <c r="L831" s="199" t="str" cm="1">
        <f t="array" ref="L831">IFERROR(INDEX(Forecast_Capex_Input!I$12:I$286,$X831),NA)</f>
        <v>N/A</v>
      </c>
      <c r="M831" s="199" t="str" cm="1">
        <f t="array" ref="M831">IFERROR(INDEX(Forecast_Capex_Input!J$12:J$286,$X831),NA)</f>
        <v>N/A</v>
      </c>
      <c r="N831" s="199" t="str" cm="1">
        <f t="array" ref="N831">IFERROR(INDEX(Forecast_Capex_Input!K$12:K$286,$X831),NA)</f>
        <v>N/A</v>
      </c>
      <c r="O831" s="199" t="str" cm="1">
        <f t="array" ref="O831">IFERROR(INDEX(Forecast_Capex_Input!L$12:L$286,$X831),NA)</f>
        <v>N/A</v>
      </c>
      <c r="P831" s="199" t="str" cm="1">
        <f t="array" ref="P831">IFERROR(INDEX(Forecast_Capex_Input!M$12:M$286,$X831),NA)</f>
        <v>N/A</v>
      </c>
      <c r="Q831" s="172" t="str" cm="1">
        <f t="array" ref="Q831">IFERROR(INDEX(Forecast_Capex_Input!N$12:N$286,$X831),NA)</f>
        <v>N/A</v>
      </c>
      <c r="R831" s="265" cm="1">
        <f t="array" ref="R831">IFERROR(INDEX(Forecast_Capex_Input!O$12:O$286,$X831),0)</f>
        <v>0</v>
      </c>
      <c r="S831" s="172" cm="1">
        <f t="array" ref="S831">IFERROR(INDEX(Forecast_Capex_Input!P$12:P$286,$X831),0)</f>
        <v>0</v>
      </c>
      <c r="T831" s="199" t="str" cm="1">
        <f t="array" aca="1" ref="T831" ca="1">IFERROR(INDEX(General!$K$84:$K$103,$AA831),NA)</f>
        <v>N/A</v>
      </c>
      <c r="U831" s="188" cm="1">
        <f t="array" aca="1" ref="U831" ca="1">IFERROR(
IF($F831=General!$E$25,INDEX(Forecast_Capex_Input!S$12:S$286,$X831),
INDEX(Forecast_Capex_Input!T$12:T$286,$X831)),0)</f>
        <v>0</v>
      </c>
      <c r="V831" s="222" t="b">
        <f>IFERROR(INDEX(Overheads!$T$19:$T$26,MATCH($I831,Overheads!$E$19:$E$26,0)),FALSE)</f>
        <v>0</v>
      </c>
      <c r="W831" s="165"/>
      <c r="X831" s="174" t="str">
        <f>IFERROR(
IF(MATCH($C831,Forecast_Capex_Input!$CI$12:$CI$286,1)+1&gt;MAX(Forecast_Capex_Input!$C$12:$C$286),NA,
MATCH($C831,Forecast_Capex_Input!$CI$12:$CI$286,1)+1),1)</f>
        <v>N/A</v>
      </c>
      <c r="Y831" s="174" t="str" cm="1">
        <f t="array" aca="1" ref="Y831" ca="1">IFERROR(
IF(X830&lt;&gt;X831,1,
IF(COUNTIF(OFFSET(Y830,0,0,-INDEX(Forecast_Capex_Input!$CG$12:$CG$286,$X831)),Y830)=INDEX(Forecast_Capex_Input!$CG$12:$CG$286,$X831),Y830+1,Y830)),NA)</f>
        <v>N/A</v>
      </c>
      <c r="Z831" s="174" t="str" cm="1">
        <f t="array" ref="Z831">IFERROR($C831-IF($X831=1,1,INDEX(Forecast_Capex_Input!$CI$12:$CI$286,$X831-1))+1,NA)</f>
        <v>N/A</v>
      </c>
      <c r="AA831" s="174" t="str" cm="1">
        <f t="array" aca="1" ref="AA831" ca="1">IFERROR(IF(Y831=1,
INDEX(Forecast_Capex_Input!$AI$10:$BB$10,SMALL(IF(INDEX(Forecast_Capex_Input!$AI$12:$BB$286,$X831,0)&gt;0,COLUMN(Forecast_Capex_Input!$AI$10:$BB$10)-COLUMN(Forecast_Capex_Input!$AI$12)+1),ROWS(OFFSET(AA830,0,0,-$Z831)))),
OFFSET(AA830,-INDEX(Forecast_Capex_Input!$CG$12:$CG$286,$X831)+1,0)),NA)</f>
        <v>N/A</v>
      </c>
      <c r="AB831" s="174" t="str">
        <f t="shared" ca="1" si="537"/>
        <v>N/A</v>
      </c>
      <c r="AC831" s="222" t="b">
        <f t="shared" si="569"/>
        <v>0</v>
      </c>
      <c r="AD831" s="220" t="b">
        <v>0</v>
      </c>
      <c r="AE831" s="222" t="b">
        <f t="shared" si="538"/>
        <v>1</v>
      </c>
      <c r="AF831" s="165"/>
      <c r="AG831" s="215">
        <v>0</v>
      </c>
      <c r="AH831" s="215">
        <v>0</v>
      </c>
      <c r="AI831" s="215">
        <v>0</v>
      </c>
      <c r="AJ831" s="215">
        <v>0</v>
      </c>
      <c r="AK831" s="215">
        <v>0</v>
      </c>
      <c r="AL831" s="155">
        <v>0</v>
      </c>
      <c r="AM831" s="165"/>
      <c r="AN831" s="215" cm="1">
        <f t="array" aca="1" ref="AN831" ca="1">IFERROR(INDEX(General!O$33:O$34,$AB831)
*AG831,0)</f>
        <v>0</v>
      </c>
      <c r="AO831" s="215" cm="1">
        <f t="array" aca="1" ref="AO831" ca="1">IFERROR(INDEX(General!P$33:P$34,$AB831)
*AH831,0)</f>
        <v>0</v>
      </c>
      <c r="AP831" s="215" cm="1">
        <f t="array" aca="1" ref="AP831" ca="1">IFERROR(INDEX(General!Q$33:Q$34,$AB831)
*AI831,0)</f>
        <v>0</v>
      </c>
      <c r="AQ831" s="215" cm="1">
        <f t="array" aca="1" ref="AQ831" ca="1">IFERROR(INDEX(General!R$33:R$34,$AB831)
*AJ831,0)</f>
        <v>0</v>
      </c>
      <c r="AR831" s="215" cm="1">
        <f t="array" aca="1" ref="AR831" ca="1">IFERROR(INDEX(General!S$33:S$34,$AB831)
*AK831,0)</f>
        <v>0</v>
      </c>
      <c r="AS831" s="155">
        <f t="shared" ca="1" si="570"/>
        <v>0</v>
      </c>
      <c r="AT831" s="165"/>
      <c r="AU831" s="215">
        <f ca="1">IF($AE831=FALSE,AN831*Overheads!$R$24*$V831,
IFERROR(Overheads!$O$49*$V831*AN831,0)
+IFERROR(Overheads!Q$59*$V831*(AN831/Overheads!Q$68),0))</f>
        <v>0</v>
      </c>
      <c r="AV831" s="215">
        <f ca="1">IF($AE831=FALSE,AO831*Overheads!$R$24*$V831,
IFERROR(Overheads!$O$49*$V831*AO831,0)
+IFERROR(Overheads!R$59*$V831*(AO831/Overheads!R$68),0))</f>
        <v>0</v>
      </c>
      <c r="AW831" s="215">
        <f ca="1">IF($AE831=FALSE,AP831*Overheads!$R$24*$V831,
IFERROR(Overheads!$O$49*$V831*AP831,0)
+IFERROR(Overheads!S$59*$V831*(AP831/Overheads!S$68),0))</f>
        <v>0</v>
      </c>
      <c r="AX831" s="215">
        <f ca="1">IF($AE831=FALSE,AQ831*Overheads!$R$24*$V831,
IFERROR(Overheads!$O$49*$V831*AQ831,0)
+IFERROR(Overheads!T$59*$V831*(AQ831/Overheads!T$68),0))</f>
        <v>0</v>
      </c>
      <c r="AY831" s="215">
        <f ca="1">IF($AE831=FALSE,AR831*Overheads!$R$24*$V831,
IFERROR(Overheads!$O$49*$V831*AR831,0)
+IFERROR(Overheads!U$59*$V831*(AR831/Overheads!U$68),0))</f>
        <v>0</v>
      </c>
      <c r="AZ831" s="155">
        <f t="shared" ca="1" si="571"/>
        <v>0</v>
      </c>
      <c r="BA831" s="165"/>
      <c r="BB831" s="215">
        <f ca="1">IF($AE831=FALSE,AN831*Overheads!$S$25,
IFERROR(Overheads!$O$50*AN831,0)
+IFERROR(Overheads!Q$60*(AN831/Overheads!Q$66),0))</f>
        <v>0</v>
      </c>
      <c r="BC831" s="215">
        <f ca="1">IF($AE831=FALSE,AO831*Overheads!$S$25,
IFERROR(Overheads!$O$50*AO831,0)
+IFERROR(Overheads!R$60*(AO831/Overheads!R$66),0))</f>
        <v>0</v>
      </c>
      <c r="BD831" s="215">
        <f ca="1">IF($AE831=FALSE,AP831*Overheads!$S$25,
IFERROR(Overheads!$O$50*AP831,0)
+IFERROR(Overheads!S$60*(AP831/Overheads!S$66),0))</f>
        <v>0</v>
      </c>
      <c r="BE831" s="215">
        <f ca="1">IF($AE831=FALSE,AQ831*Overheads!$S$25,
IFERROR(Overheads!$O$50*AQ831,0)
+IFERROR(Overheads!T$60*(AQ831/Overheads!T$66),0))</f>
        <v>0</v>
      </c>
      <c r="BF831" s="215">
        <f ca="1">IF($AE831=FALSE,AR831*Overheads!$S$25,
IFERROR(Overheads!$O$50*AR831,0)
+IFERROR(Overheads!U$60*(AR831/Overheads!U$66),0))</f>
        <v>0</v>
      </c>
      <c r="BG831" s="155">
        <f t="shared" ca="1" si="572"/>
        <v>0</v>
      </c>
      <c r="BH831" s="165"/>
      <c r="BI831" s="215">
        <f t="shared" ca="1" si="573"/>
        <v>0</v>
      </c>
      <c r="BJ831" s="215">
        <f t="shared" ca="1" si="539"/>
        <v>0</v>
      </c>
      <c r="BK831" s="215">
        <f t="shared" ca="1" si="540"/>
        <v>0</v>
      </c>
      <c r="BL831" s="215">
        <f t="shared" ca="1" si="541"/>
        <v>0</v>
      </c>
      <c r="BM831" s="215">
        <f t="shared" ca="1" si="542"/>
        <v>0</v>
      </c>
      <c r="BN831" s="155">
        <f t="shared" ca="1" si="574"/>
        <v>0</v>
      </c>
      <c r="BO831" s="165"/>
      <c r="BP831" s="187" cm="1">
        <f t="array" ref="BP831">IFERROR(IF($X831=$X830,BP830,INDEX(Forecast_Capex_Input!AC$12:AC$286,$X831)),0)</f>
        <v>0</v>
      </c>
      <c r="BQ831" s="187" cm="1">
        <f t="array" ref="BQ831">IFERROR(IF($X831=$X830,BQ830,INDEX(Forecast_Capex_Input!AD$12:AD$286,$X831)),0)</f>
        <v>0</v>
      </c>
      <c r="BR831" s="187" cm="1">
        <f t="array" ref="BR831">IFERROR(IF($X831=$X830,BR830,INDEX(Forecast_Capex_Input!AE$12:AE$286,$X831)),0)</f>
        <v>0</v>
      </c>
      <c r="BS831" s="187" cm="1">
        <f t="array" ref="BS831">IFERROR(IF($X831=$X830,BS830,INDEX(Forecast_Capex_Input!AF$12:AF$286,$X831)),0)</f>
        <v>0</v>
      </c>
      <c r="BT831" s="187" cm="1">
        <f t="array" ref="BT831">IFERROR(IF($X831=$X830,BT830,INDEX(Forecast_Capex_Input!AG$12:AG$286,$X831)),0)</f>
        <v>0</v>
      </c>
      <c r="BU831" s="165"/>
      <c r="BV831" s="215">
        <f t="shared" si="543"/>
        <v>0</v>
      </c>
      <c r="BW831" s="215">
        <f t="shared" si="544"/>
        <v>0</v>
      </c>
      <c r="BX831" s="215">
        <f t="shared" si="545"/>
        <v>0</v>
      </c>
      <c r="BY831" s="215">
        <f t="shared" si="546"/>
        <v>0</v>
      </c>
      <c r="BZ831" s="215">
        <f t="shared" si="547"/>
        <v>0</v>
      </c>
      <c r="CA831" s="155">
        <f t="shared" si="575"/>
        <v>0</v>
      </c>
      <c r="CB831" s="165"/>
      <c r="CC831" s="215">
        <f t="shared" si="548"/>
        <v>0</v>
      </c>
      <c r="CD831" s="215">
        <f t="shared" si="549"/>
        <v>0</v>
      </c>
      <c r="CE831" s="215">
        <f t="shared" si="550"/>
        <v>0</v>
      </c>
      <c r="CF831" s="215">
        <f t="shared" si="551"/>
        <v>0</v>
      </c>
      <c r="CG831" s="215">
        <f t="shared" si="552"/>
        <v>0</v>
      </c>
      <c r="CH831" s="155">
        <f t="shared" si="576"/>
        <v>0</v>
      </c>
      <c r="CI831" s="165"/>
      <c r="CJ831" s="215">
        <f t="shared" si="553"/>
        <v>0</v>
      </c>
      <c r="CK831" s="215">
        <f t="shared" si="554"/>
        <v>0</v>
      </c>
      <c r="CL831" s="215">
        <f t="shared" si="555"/>
        <v>0</v>
      </c>
      <c r="CM831" s="215">
        <f t="shared" si="556"/>
        <v>0</v>
      </c>
      <c r="CN831" s="215">
        <f t="shared" si="557"/>
        <v>0</v>
      </c>
      <c r="CO831" s="155">
        <f t="shared" si="577"/>
        <v>0</v>
      </c>
      <c r="CP831" s="165"/>
      <c r="CQ831" s="223">
        <f t="shared" si="558"/>
        <v>0</v>
      </c>
      <c r="CR831" s="223">
        <f t="shared" si="559"/>
        <v>0</v>
      </c>
      <c r="CS831" s="223">
        <f t="shared" si="560"/>
        <v>0</v>
      </c>
      <c r="CT831" s="223">
        <f t="shared" si="561"/>
        <v>0</v>
      </c>
      <c r="CU831" s="223">
        <f t="shared" si="562"/>
        <v>0</v>
      </c>
      <c r="CV831" s="155">
        <f t="shared" si="578"/>
        <v>0</v>
      </c>
      <c r="CW831" s="165"/>
      <c r="CX831" s="215">
        <f t="shared" si="579"/>
        <v>0</v>
      </c>
      <c r="CY831" s="215">
        <f t="shared" si="563"/>
        <v>0</v>
      </c>
      <c r="CZ831" s="215">
        <f t="shared" si="564"/>
        <v>0</v>
      </c>
      <c r="DA831" s="215">
        <f t="shared" si="565"/>
        <v>0</v>
      </c>
      <c r="DB831" s="215">
        <f t="shared" si="566"/>
        <v>0</v>
      </c>
      <c r="DC831" s="155">
        <f t="shared" si="580"/>
        <v>0</v>
      </c>
      <c r="DD831" s="165"/>
      <c r="DE831" s="188" t="b" cm="1">
        <f t="array" aca="1" ref="DE831" ca="1">OR($G831=Forecast_Capex_Input!$BF$8:$BF$10)</f>
        <v>0</v>
      </c>
      <c r="DF831" s="188" cm="1">
        <f t="array" aca="1" ref="DF831" ca="1">IFERROR(INDEX(Forecast_Capex_Input!BG$12:BG$286,$X831)
*(INDEX(Forecast_Capex_Input!$H$12:$H$286,$X831)=Repex),0)
*$DE831</f>
        <v>0</v>
      </c>
      <c r="DG831" s="188" cm="1">
        <f t="array" aca="1" ref="DG831" ca="1">IFERROR(INDEX(Forecast_Capex_Input!BH$12:BH$286,$X831)
*(INDEX(Forecast_Capex_Input!$H$12:$H$286,$X831)=Repex),0)
*$DE831</f>
        <v>0</v>
      </c>
      <c r="DH831" s="188" cm="1">
        <f t="array" aca="1" ref="DH831" ca="1">IFERROR(INDEX(Forecast_Capex_Input!BI$12:BI$286,$X831)
*(INDEX(Forecast_Capex_Input!$H$12:$H$286,$X831)=Repex),0)
*$DE831</f>
        <v>0</v>
      </c>
      <c r="DI831" s="188" cm="1">
        <f t="array" aca="1" ref="DI831" ca="1">IFERROR(INDEX(Forecast_Capex_Input!BJ$12:BJ$286,$X831)
*(INDEX(Forecast_Capex_Input!$H$12:$H$286,$X831)=Repex),0)
*$DE831</f>
        <v>0</v>
      </c>
      <c r="DJ831" s="188" cm="1">
        <f t="array" aca="1" ref="DJ831" ca="1">IFERROR(INDEX(Forecast_Capex_Input!BK$12:BK$286,$X831)
*(INDEX(Forecast_Capex_Input!$H$12:$H$286,$X831)=Repex),0)
*$DE831</f>
        <v>0</v>
      </c>
      <c r="DK831" s="188" cm="1">
        <f t="array" aca="1" ref="DK831" ca="1">IFERROR(INDEX(Forecast_Capex_Input!BL$12:BL$286,$X831)
*(INDEX(Forecast_Capex_Input!$H$12:$H$286,$X831)=Repex),0)
*$DE831</f>
        <v>0</v>
      </c>
      <c r="DL831" s="165"/>
      <c r="DM831" s="188" t="b" cm="1">
        <f t="array" aca="1" ref="DM831" ca="1">OR($G831=Forecast_Capex_Input!$BN$8:$BN$9)</f>
        <v>0</v>
      </c>
      <c r="DN831" s="188" cm="1">
        <f t="array" aca="1" ref="DN831" ca="1">IFERROR(INDEX(Forecast_Capex_Input!BO$12:BO$286,$X831)
*(INDEX(Forecast_Capex_Input!$H$12:$H$286,$X831)=Repex),0)
*$DM831</f>
        <v>0</v>
      </c>
      <c r="DO831" s="188" cm="1">
        <f t="array" aca="1" ref="DO831" ca="1">IFERROR(INDEX(Forecast_Capex_Input!BP$12:BP$286,$X831)
*(INDEX(Forecast_Capex_Input!$H$12:$H$286,$X831)=Repex),0)
*$DM831</f>
        <v>0</v>
      </c>
      <c r="DP831" s="188" cm="1">
        <f t="array" aca="1" ref="DP831" ca="1">IFERROR(INDEX(Forecast_Capex_Input!BQ$12:BQ$286,$X831)
*(INDEX(Forecast_Capex_Input!$H$12:$H$286,$X831)=Repex),0)
*$DM831</f>
        <v>0</v>
      </c>
      <c r="DQ831" s="188" cm="1">
        <f t="array" aca="1" ref="DQ831" ca="1">IFERROR(INDEX(Forecast_Capex_Input!BR$12:BR$286,$X831)
*(INDEX(Forecast_Capex_Input!$H$12:$H$286,$X831)=Repex),0)
*$DM831</f>
        <v>0</v>
      </c>
      <c r="DR831" s="188" cm="1">
        <f t="array" aca="1" ref="DR831" ca="1">IFERROR(INDEX(Forecast_Capex_Input!BS$12:BS$286,$X831)
*(INDEX(Forecast_Capex_Input!$H$12:$H$286,$X831)=Repex),0)
*$DM831</f>
        <v>0</v>
      </c>
      <c r="DS831" s="165"/>
      <c r="DT831" s="188" t="b" cm="1">
        <f t="array" aca="1" ref="DT831" ca="1">OR($G831=Forecast_Capex_Input!$BU$8:$BU$10)</f>
        <v>0</v>
      </c>
      <c r="DU831" s="188" cm="1">
        <f t="array" aca="1" ref="DU831" ca="1">IFERROR(INDEX(Forecast_Capex_Input!BV$12:BV$286,$X831)
*(INDEX(Forecast_Capex_Input!$H$12:$H$286,$X831)=Repex),0)
*$DT831</f>
        <v>0</v>
      </c>
      <c r="DV831" s="188" cm="1">
        <f t="array" aca="1" ref="DV831" ca="1">IFERROR(INDEX(Forecast_Capex_Input!BW$12:BW$286,$X831)
*(INDEX(Forecast_Capex_Input!$H$12:$H$286,$X831)=Repex),0)
*$DT831</f>
        <v>0</v>
      </c>
      <c r="DW831" s="188" cm="1">
        <f t="array" aca="1" ref="DW831" ca="1">IFERROR(INDEX(Forecast_Capex_Input!BX$12:BX$286,$X831)
*(INDEX(Forecast_Capex_Input!$H$12:$H$286,$X831)=Repex),0)
*$DT831</f>
        <v>0</v>
      </c>
      <c r="DX831" s="188" cm="1">
        <f t="array" aca="1" ref="DX831" ca="1">IFERROR(INDEX(Forecast_Capex_Input!BY$12:BY$286,$X831)
*(INDEX(Forecast_Capex_Input!$H$12:$H$286,$X831)=Repex),0)
*$DT831</f>
        <v>0</v>
      </c>
      <c r="DY831" s="188" cm="1">
        <f t="array" aca="1" ref="DY831" ca="1">IFERROR(INDEX(Forecast_Capex_Input!BZ$12:BZ$286,$X831)
*(INDEX(Forecast_Capex_Input!$H$12:$H$286,$X831)=Repex),0)
*$DT831</f>
        <v>0</v>
      </c>
      <c r="DZ831" s="188" cm="1">
        <f t="array" aca="1" ref="DZ831" ca="1">IFERROR(INDEX(Forecast_Capex_Input!CA$12:CA$286,$X831)
*(INDEX(Forecast_Capex_Input!$H$12:$H$286,$X831)=Repex),0)
*$DT831</f>
        <v>0</v>
      </c>
      <c r="EA831" s="188" cm="1">
        <f t="array" aca="1" ref="EA831" ca="1">IFERROR(INDEX(Forecast_Capex_Input!CB$12:CB$286,$X831)
*(INDEX(Forecast_Capex_Input!$H$12:$H$286,$X831)=Repex),0)
*$DT831</f>
        <v>0</v>
      </c>
      <c r="EB831" s="188" cm="1">
        <f t="array" aca="1" ref="EB831" ca="1">IFERROR(INDEX(Forecast_Capex_Input!CC$12:CC$286,$X831)
*(INDEX(Forecast_Capex_Input!$H$12:$H$286,$X831)=Repex),0)
*$DT831</f>
        <v>0</v>
      </c>
      <c r="EC831" s="165"/>
      <c r="ED831" s="226" t="str">
        <f t="shared" si="567"/>
        <v>N/A</v>
      </c>
      <c r="EE831" s="174" t="s">
        <v>15</v>
      </c>
    </row>
    <row r="832" spans="3:135" x14ac:dyDescent="0.2">
      <c r="C832" s="174">
        <f t="shared" si="568"/>
        <v>822</v>
      </c>
      <c r="D832" s="167" t="str" cm="1">
        <f t="array" ref="D832">IFERROR(INDEX(Forecast_Capex_Input!$D$12:$D$286,$X832),NA)</f>
        <v>N/A</v>
      </c>
      <c r="E832" s="172" t="str" cm="1">
        <f t="array" ref="E832">IF($X832=NA,NA,INDEX(Forecast_Capex_Input!$E$12:$E$286,$X832))</f>
        <v>N/A</v>
      </c>
      <c r="F832" s="167" t="str" cm="1">
        <f t="array" aca="1" ref="F832" ca="1">IFERROR(INDEX(General!$E$25:$E$26,$Y832),NA)</f>
        <v>N/A</v>
      </c>
      <c r="G832" s="167" t="str" cm="1">
        <f t="array" aca="1" ref="G832" ca="1">IFERROR(INDEX(Forecast_Capex_Input!$AI$11:$BB$11,$AA832),NA)</f>
        <v>N/A</v>
      </c>
      <c r="H832" s="189" t="str" cm="1">
        <f t="array" aca="1" ref="H832" ca="1">IFERROR(INDEX(Forecast_Capex_Input!$AI$12:$BB$286,$X832,$AA832),NA)</f>
        <v>N/A</v>
      </c>
      <c r="I832" s="199" t="str" cm="1">
        <f t="array" ref="I832">IFERROR(INDEX(Forecast_Capex_Input!$F$12:$F$286,$X832),NA)</f>
        <v>N/A</v>
      </c>
      <c r="J832" s="199" t="str" cm="1">
        <f t="array" ref="J832">IFERROR(INDEX(Forecast_Capex_Input!G$12:G$286,$X832),NA)</f>
        <v>N/A</v>
      </c>
      <c r="K832" s="199" t="str" cm="1">
        <f t="array" ref="K832">IFERROR(INDEX(Forecast_Capex_Input!H$12:H$286,$X832),NA)</f>
        <v>N/A</v>
      </c>
      <c r="L832" s="199" t="str" cm="1">
        <f t="array" ref="L832">IFERROR(INDEX(Forecast_Capex_Input!I$12:I$286,$X832),NA)</f>
        <v>N/A</v>
      </c>
      <c r="M832" s="199" t="str" cm="1">
        <f t="array" ref="M832">IFERROR(INDEX(Forecast_Capex_Input!J$12:J$286,$X832),NA)</f>
        <v>N/A</v>
      </c>
      <c r="N832" s="199" t="str" cm="1">
        <f t="array" ref="N832">IFERROR(INDEX(Forecast_Capex_Input!K$12:K$286,$X832),NA)</f>
        <v>N/A</v>
      </c>
      <c r="O832" s="199" t="str" cm="1">
        <f t="array" ref="O832">IFERROR(INDEX(Forecast_Capex_Input!L$12:L$286,$X832),NA)</f>
        <v>N/A</v>
      </c>
      <c r="P832" s="199" t="str" cm="1">
        <f t="array" ref="P832">IFERROR(INDEX(Forecast_Capex_Input!M$12:M$286,$X832),NA)</f>
        <v>N/A</v>
      </c>
      <c r="Q832" s="172" t="str" cm="1">
        <f t="array" ref="Q832">IFERROR(INDEX(Forecast_Capex_Input!N$12:N$286,$X832),NA)</f>
        <v>N/A</v>
      </c>
      <c r="R832" s="265" cm="1">
        <f t="array" ref="R832">IFERROR(INDEX(Forecast_Capex_Input!O$12:O$286,$X832),0)</f>
        <v>0</v>
      </c>
      <c r="S832" s="172" cm="1">
        <f t="array" ref="S832">IFERROR(INDEX(Forecast_Capex_Input!P$12:P$286,$X832),0)</f>
        <v>0</v>
      </c>
      <c r="T832" s="199" t="str" cm="1">
        <f t="array" aca="1" ref="T832" ca="1">IFERROR(INDEX(General!$K$84:$K$103,$AA832),NA)</f>
        <v>N/A</v>
      </c>
      <c r="U832" s="188" cm="1">
        <f t="array" aca="1" ref="U832" ca="1">IFERROR(
IF($F832=General!$E$25,INDEX(Forecast_Capex_Input!S$12:S$286,$X832),
INDEX(Forecast_Capex_Input!T$12:T$286,$X832)),0)</f>
        <v>0</v>
      </c>
      <c r="V832" s="222" t="b">
        <f>IFERROR(INDEX(Overheads!$T$19:$T$26,MATCH($I832,Overheads!$E$19:$E$26,0)),FALSE)</f>
        <v>0</v>
      </c>
      <c r="W832" s="165"/>
      <c r="X832" s="174" t="str">
        <f>IFERROR(
IF(MATCH($C832,Forecast_Capex_Input!$CI$12:$CI$286,1)+1&gt;MAX(Forecast_Capex_Input!$C$12:$C$286),NA,
MATCH($C832,Forecast_Capex_Input!$CI$12:$CI$286,1)+1),1)</f>
        <v>N/A</v>
      </c>
      <c r="Y832" s="174" t="str" cm="1">
        <f t="array" aca="1" ref="Y832" ca="1">IFERROR(
IF(X831&lt;&gt;X832,1,
IF(COUNTIF(OFFSET(Y831,0,0,-INDEX(Forecast_Capex_Input!$CG$12:$CG$286,$X832)),Y831)=INDEX(Forecast_Capex_Input!$CG$12:$CG$286,$X832),Y831+1,Y831)),NA)</f>
        <v>N/A</v>
      </c>
      <c r="Z832" s="174" t="str" cm="1">
        <f t="array" ref="Z832">IFERROR($C832-IF($X832=1,1,INDEX(Forecast_Capex_Input!$CI$12:$CI$286,$X832-1))+1,NA)</f>
        <v>N/A</v>
      </c>
      <c r="AA832" s="174" t="str" cm="1">
        <f t="array" aca="1" ref="AA832" ca="1">IFERROR(IF(Y832=1,
INDEX(Forecast_Capex_Input!$AI$10:$BB$10,SMALL(IF(INDEX(Forecast_Capex_Input!$AI$12:$BB$286,$X832,0)&gt;0,COLUMN(Forecast_Capex_Input!$AI$10:$BB$10)-COLUMN(Forecast_Capex_Input!$AI$12)+1),ROWS(OFFSET(AA831,0,0,-$Z832)))),
OFFSET(AA831,-INDEX(Forecast_Capex_Input!$CG$12:$CG$286,$X832)+1,0)),NA)</f>
        <v>N/A</v>
      </c>
      <c r="AB832" s="174" t="str">
        <f t="shared" ca="1" si="537"/>
        <v>N/A</v>
      </c>
      <c r="AC832" s="222" t="b">
        <f t="shared" si="569"/>
        <v>0</v>
      </c>
      <c r="AD832" s="220" t="b">
        <v>0</v>
      </c>
      <c r="AE832" s="222" t="b">
        <f t="shared" si="538"/>
        <v>1</v>
      </c>
      <c r="AF832" s="165"/>
      <c r="AG832" s="215">
        <v>0</v>
      </c>
      <c r="AH832" s="215">
        <v>0</v>
      </c>
      <c r="AI832" s="215">
        <v>0</v>
      </c>
      <c r="AJ832" s="215">
        <v>0</v>
      </c>
      <c r="AK832" s="215">
        <v>0</v>
      </c>
      <c r="AL832" s="155">
        <v>0</v>
      </c>
      <c r="AM832" s="165"/>
      <c r="AN832" s="215" cm="1">
        <f t="array" aca="1" ref="AN832" ca="1">IFERROR(INDEX(General!O$33:O$34,$AB832)
*AG832,0)</f>
        <v>0</v>
      </c>
      <c r="AO832" s="215" cm="1">
        <f t="array" aca="1" ref="AO832" ca="1">IFERROR(INDEX(General!P$33:P$34,$AB832)
*AH832,0)</f>
        <v>0</v>
      </c>
      <c r="AP832" s="215" cm="1">
        <f t="array" aca="1" ref="AP832" ca="1">IFERROR(INDEX(General!Q$33:Q$34,$AB832)
*AI832,0)</f>
        <v>0</v>
      </c>
      <c r="AQ832" s="215" cm="1">
        <f t="array" aca="1" ref="AQ832" ca="1">IFERROR(INDEX(General!R$33:R$34,$AB832)
*AJ832,0)</f>
        <v>0</v>
      </c>
      <c r="AR832" s="215" cm="1">
        <f t="array" aca="1" ref="AR832" ca="1">IFERROR(INDEX(General!S$33:S$34,$AB832)
*AK832,0)</f>
        <v>0</v>
      </c>
      <c r="AS832" s="155">
        <f t="shared" ca="1" si="570"/>
        <v>0</v>
      </c>
      <c r="AT832" s="165"/>
      <c r="AU832" s="215">
        <f ca="1">IF($AE832=FALSE,AN832*Overheads!$R$24*$V832,
IFERROR(Overheads!$O$49*$V832*AN832,0)
+IFERROR(Overheads!Q$59*$V832*(AN832/Overheads!Q$68),0))</f>
        <v>0</v>
      </c>
      <c r="AV832" s="215">
        <f ca="1">IF($AE832=FALSE,AO832*Overheads!$R$24*$V832,
IFERROR(Overheads!$O$49*$V832*AO832,0)
+IFERROR(Overheads!R$59*$V832*(AO832/Overheads!R$68),0))</f>
        <v>0</v>
      </c>
      <c r="AW832" s="215">
        <f ca="1">IF($AE832=FALSE,AP832*Overheads!$R$24*$V832,
IFERROR(Overheads!$O$49*$V832*AP832,0)
+IFERROR(Overheads!S$59*$V832*(AP832/Overheads!S$68),0))</f>
        <v>0</v>
      </c>
      <c r="AX832" s="215">
        <f ca="1">IF($AE832=FALSE,AQ832*Overheads!$R$24*$V832,
IFERROR(Overheads!$O$49*$V832*AQ832,0)
+IFERROR(Overheads!T$59*$V832*(AQ832/Overheads!T$68),0))</f>
        <v>0</v>
      </c>
      <c r="AY832" s="215">
        <f ca="1">IF($AE832=FALSE,AR832*Overheads!$R$24*$V832,
IFERROR(Overheads!$O$49*$V832*AR832,0)
+IFERROR(Overheads!U$59*$V832*(AR832/Overheads!U$68),0))</f>
        <v>0</v>
      </c>
      <c r="AZ832" s="155">
        <f t="shared" ca="1" si="571"/>
        <v>0</v>
      </c>
      <c r="BA832" s="165"/>
      <c r="BB832" s="215">
        <f ca="1">IF($AE832=FALSE,AN832*Overheads!$S$25,
IFERROR(Overheads!$O$50*AN832,0)
+IFERROR(Overheads!Q$60*(AN832/Overheads!Q$66),0))</f>
        <v>0</v>
      </c>
      <c r="BC832" s="215">
        <f ca="1">IF($AE832=FALSE,AO832*Overheads!$S$25,
IFERROR(Overheads!$O$50*AO832,0)
+IFERROR(Overheads!R$60*(AO832/Overheads!R$66),0))</f>
        <v>0</v>
      </c>
      <c r="BD832" s="215">
        <f ca="1">IF($AE832=FALSE,AP832*Overheads!$S$25,
IFERROR(Overheads!$O$50*AP832,0)
+IFERROR(Overheads!S$60*(AP832/Overheads!S$66),0))</f>
        <v>0</v>
      </c>
      <c r="BE832" s="215">
        <f ca="1">IF($AE832=FALSE,AQ832*Overheads!$S$25,
IFERROR(Overheads!$O$50*AQ832,0)
+IFERROR(Overheads!T$60*(AQ832/Overheads!T$66),0))</f>
        <v>0</v>
      </c>
      <c r="BF832" s="215">
        <f ca="1">IF($AE832=FALSE,AR832*Overheads!$S$25,
IFERROR(Overheads!$O$50*AR832,0)
+IFERROR(Overheads!U$60*(AR832/Overheads!U$66),0))</f>
        <v>0</v>
      </c>
      <c r="BG832" s="155">
        <f t="shared" ca="1" si="572"/>
        <v>0</v>
      </c>
      <c r="BH832" s="165"/>
      <c r="BI832" s="215">
        <f t="shared" ca="1" si="573"/>
        <v>0</v>
      </c>
      <c r="BJ832" s="215">
        <f t="shared" ca="1" si="539"/>
        <v>0</v>
      </c>
      <c r="BK832" s="215">
        <f t="shared" ca="1" si="540"/>
        <v>0</v>
      </c>
      <c r="BL832" s="215">
        <f t="shared" ca="1" si="541"/>
        <v>0</v>
      </c>
      <c r="BM832" s="215">
        <f t="shared" ca="1" si="542"/>
        <v>0</v>
      </c>
      <c r="BN832" s="155">
        <f t="shared" ca="1" si="574"/>
        <v>0</v>
      </c>
      <c r="BO832" s="165"/>
      <c r="BP832" s="187" cm="1">
        <f t="array" ref="BP832">IFERROR(IF($X832=$X831,BP831,INDEX(Forecast_Capex_Input!AC$12:AC$286,$X832)),0)</f>
        <v>0</v>
      </c>
      <c r="BQ832" s="187" cm="1">
        <f t="array" ref="BQ832">IFERROR(IF($X832=$X831,BQ831,INDEX(Forecast_Capex_Input!AD$12:AD$286,$X832)),0)</f>
        <v>0</v>
      </c>
      <c r="BR832" s="187" cm="1">
        <f t="array" ref="BR832">IFERROR(IF($X832=$X831,BR831,INDEX(Forecast_Capex_Input!AE$12:AE$286,$X832)),0)</f>
        <v>0</v>
      </c>
      <c r="BS832" s="187" cm="1">
        <f t="array" ref="BS832">IFERROR(IF($X832=$X831,BS831,INDEX(Forecast_Capex_Input!AF$12:AF$286,$X832)),0)</f>
        <v>0</v>
      </c>
      <c r="BT832" s="187" cm="1">
        <f t="array" ref="BT832">IFERROR(IF($X832=$X831,BT831,INDEX(Forecast_Capex_Input!AG$12:AG$286,$X832)),0)</f>
        <v>0</v>
      </c>
      <c r="BU832" s="165"/>
      <c r="BV832" s="215">
        <f t="shared" si="543"/>
        <v>0</v>
      </c>
      <c r="BW832" s="215">
        <f t="shared" si="544"/>
        <v>0</v>
      </c>
      <c r="BX832" s="215">
        <f t="shared" si="545"/>
        <v>0</v>
      </c>
      <c r="BY832" s="215">
        <f t="shared" si="546"/>
        <v>0</v>
      </c>
      <c r="BZ832" s="215">
        <f t="shared" si="547"/>
        <v>0</v>
      </c>
      <c r="CA832" s="155">
        <f t="shared" si="575"/>
        <v>0</v>
      </c>
      <c r="CB832" s="165"/>
      <c r="CC832" s="215">
        <f t="shared" si="548"/>
        <v>0</v>
      </c>
      <c r="CD832" s="215">
        <f t="shared" si="549"/>
        <v>0</v>
      </c>
      <c r="CE832" s="215">
        <f t="shared" si="550"/>
        <v>0</v>
      </c>
      <c r="CF832" s="215">
        <f t="shared" si="551"/>
        <v>0</v>
      </c>
      <c r="CG832" s="215">
        <f t="shared" si="552"/>
        <v>0</v>
      </c>
      <c r="CH832" s="155">
        <f t="shared" si="576"/>
        <v>0</v>
      </c>
      <c r="CI832" s="165"/>
      <c r="CJ832" s="215">
        <f t="shared" si="553"/>
        <v>0</v>
      </c>
      <c r="CK832" s="215">
        <f t="shared" si="554"/>
        <v>0</v>
      </c>
      <c r="CL832" s="215">
        <f t="shared" si="555"/>
        <v>0</v>
      </c>
      <c r="CM832" s="215">
        <f t="shared" si="556"/>
        <v>0</v>
      </c>
      <c r="CN832" s="215">
        <f t="shared" si="557"/>
        <v>0</v>
      </c>
      <c r="CO832" s="155">
        <f t="shared" si="577"/>
        <v>0</v>
      </c>
      <c r="CP832" s="165"/>
      <c r="CQ832" s="223">
        <f t="shared" si="558"/>
        <v>0</v>
      </c>
      <c r="CR832" s="223">
        <f t="shared" si="559"/>
        <v>0</v>
      </c>
      <c r="CS832" s="223">
        <f t="shared" si="560"/>
        <v>0</v>
      </c>
      <c r="CT832" s="223">
        <f t="shared" si="561"/>
        <v>0</v>
      </c>
      <c r="CU832" s="223">
        <f t="shared" si="562"/>
        <v>0</v>
      </c>
      <c r="CV832" s="155">
        <f t="shared" si="578"/>
        <v>0</v>
      </c>
      <c r="CW832" s="165"/>
      <c r="CX832" s="215">
        <f t="shared" si="579"/>
        <v>0</v>
      </c>
      <c r="CY832" s="215">
        <f t="shared" si="563"/>
        <v>0</v>
      </c>
      <c r="CZ832" s="215">
        <f t="shared" si="564"/>
        <v>0</v>
      </c>
      <c r="DA832" s="215">
        <f t="shared" si="565"/>
        <v>0</v>
      </c>
      <c r="DB832" s="215">
        <f t="shared" si="566"/>
        <v>0</v>
      </c>
      <c r="DC832" s="155">
        <f t="shared" si="580"/>
        <v>0</v>
      </c>
      <c r="DD832" s="165"/>
      <c r="DE832" s="188" t="b" cm="1">
        <f t="array" aca="1" ref="DE832" ca="1">OR($G832=Forecast_Capex_Input!$BF$8:$BF$10)</f>
        <v>0</v>
      </c>
      <c r="DF832" s="188" cm="1">
        <f t="array" aca="1" ref="DF832" ca="1">IFERROR(INDEX(Forecast_Capex_Input!BG$12:BG$286,$X832)
*(INDEX(Forecast_Capex_Input!$H$12:$H$286,$X832)=Repex),0)
*$DE832</f>
        <v>0</v>
      </c>
      <c r="DG832" s="188" cm="1">
        <f t="array" aca="1" ref="DG832" ca="1">IFERROR(INDEX(Forecast_Capex_Input!BH$12:BH$286,$X832)
*(INDEX(Forecast_Capex_Input!$H$12:$H$286,$X832)=Repex),0)
*$DE832</f>
        <v>0</v>
      </c>
      <c r="DH832" s="188" cm="1">
        <f t="array" aca="1" ref="DH832" ca="1">IFERROR(INDEX(Forecast_Capex_Input!BI$12:BI$286,$X832)
*(INDEX(Forecast_Capex_Input!$H$12:$H$286,$X832)=Repex),0)
*$DE832</f>
        <v>0</v>
      </c>
      <c r="DI832" s="188" cm="1">
        <f t="array" aca="1" ref="DI832" ca="1">IFERROR(INDEX(Forecast_Capex_Input!BJ$12:BJ$286,$X832)
*(INDEX(Forecast_Capex_Input!$H$12:$H$286,$X832)=Repex),0)
*$DE832</f>
        <v>0</v>
      </c>
      <c r="DJ832" s="188" cm="1">
        <f t="array" aca="1" ref="DJ832" ca="1">IFERROR(INDEX(Forecast_Capex_Input!BK$12:BK$286,$X832)
*(INDEX(Forecast_Capex_Input!$H$12:$H$286,$X832)=Repex),0)
*$DE832</f>
        <v>0</v>
      </c>
      <c r="DK832" s="188" cm="1">
        <f t="array" aca="1" ref="DK832" ca="1">IFERROR(INDEX(Forecast_Capex_Input!BL$12:BL$286,$X832)
*(INDEX(Forecast_Capex_Input!$H$12:$H$286,$X832)=Repex),0)
*$DE832</f>
        <v>0</v>
      </c>
      <c r="DL832" s="165"/>
      <c r="DM832" s="188" t="b" cm="1">
        <f t="array" aca="1" ref="DM832" ca="1">OR($G832=Forecast_Capex_Input!$BN$8:$BN$9)</f>
        <v>0</v>
      </c>
      <c r="DN832" s="188" cm="1">
        <f t="array" aca="1" ref="DN832" ca="1">IFERROR(INDEX(Forecast_Capex_Input!BO$12:BO$286,$X832)
*(INDEX(Forecast_Capex_Input!$H$12:$H$286,$X832)=Repex),0)
*$DM832</f>
        <v>0</v>
      </c>
      <c r="DO832" s="188" cm="1">
        <f t="array" aca="1" ref="DO832" ca="1">IFERROR(INDEX(Forecast_Capex_Input!BP$12:BP$286,$X832)
*(INDEX(Forecast_Capex_Input!$H$12:$H$286,$X832)=Repex),0)
*$DM832</f>
        <v>0</v>
      </c>
      <c r="DP832" s="188" cm="1">
        <f t="array" aca="1" ref="DP832" ca="1">IFERROR(INDEX(Forecast_Capex_Input!BQ$12:BQ$286,$X832)
*(INDEX(Forecast_Capex_Input!$H$12:$H$286,$X832)=Repex),0)
*$DM832</f>
        <v>0</v>
      </c>
      <c r="DQ832" s="188" cm="1">
        <f t="array" aca="1" ref="DQ832" ca="1">IFERROR(INDEX(Forecast_Capex_Input!BR$12:BR$286,$X832)
*(INDEX(Forecast_Capex_Input!$H$12:$H$286,$X832)=Repex),0)
*$DM832</f>
        <v>0</v>
      </c>
      <c r="DR832" s="188" cm="1">
        <f t="array" aca="1" ref="DR832" ca="1">IFERROR(INDEX(Forecast_Capex_Input!BS$12:BS$286,$X832)
*(INDEX(Forecast_Capex_Input!$H$12:$H$286,$X832)=Repex),0)
*$DM832</f>
        <v>0</v>
      </c>
      <c r="DS832" s="165"/>
      <c r="DT832" s="188" t="b" cm="1">
        <f t="array" aca="1" ref="DT832" ca="1">OR($G832=Forecast_Capex_Input!$BU$8:$BU$10)</f>
        <v>0</v>
      </c>
      <c r="DU832" s="188" cm="1">
        <f t="array" aca="1" ref="DU832" ca="1">IFERROR(INDEX(Forecast_Capex_Input!BV$12:BV$286,$X832)
*(INDEX(Forecast_Capex_Input!$H$12:$H$286,$X832)=Repex),0)
*$DT832</f>
        <v>0</v>
      </c>
      <c r="DV832" s="188" cm="1">
        <f t="array" aca="1" ref="DV832" ca="1">IFERROR(INDEX(Forecast_Capex_Input!BW$12:BW$286,$X832)
*(INDEX(Forecast_Capex_Input!$H$12:$H$286,$X832)=Repex),0)
*$DT832</f>
        <v>0</v>
      </c>
      <c r="DW832" s="188" cm="1">
        <f t="array" aca="1" ref="DW832" ca="1">IFERROR(INDEX(Forecast_Capex_Input!BX$12:BX$286,$X832)
*(INDEX(Forecast_Capex_Input!$H$12:$H$286,$X832)=Repex),0)
*$DT832</f>
        <v>0</v>
      </c>
      <c r="DX832" s="188" cm="1">
        <f t="array" aca="1" ref="DX832" ca="1">IFERROR(INDEX(Forecast_Capex_Input!BY$12:BY$286,$X832)
*(INDEX(Forecast_Capex_Input!$H$12:$H$286,$X832)=Repex),0)
*$DT832</f>
        <v>0</v>
      </c>
      <c r="DY832" s="188" cm="1">
        <f t="array" aca="1" ref="DY832" ca="1">IFERROR(INDEX(Forecast_Capex_Input!BZ$12:BZ$286,$X832)
*(INDEX(Forecast_Capex_Input!$H$12:$H$286,$X832)=Repex),0)
*$DT832</f>
        <v>0</v>
      </c>
      <c r="DZ832" s="188" cm="1">
        <f t="array" aca="1" ref="DZ832" ca="1">IFERROR(INDEX(Forecast_Capex_Input!CA$12:CA$286,$X832)
*(INDEX(Forecast_Capex_Input!$H$12:$H$286,$X832)=Repex),0)
*$DT832</f>
        <v>0</v>
      </c>
      <c r="EA832" s="188" cm="1">
        <f t="array" aca="1" ref="EA832" ca="1">IFERROR(INDEX(Forecast_Capex_Input!CB$12:CB$286,$X832)
*(INDEX(Forecast_Capex_Input!$H$12:$H$286,$X832)=Repex),0)
*$DT832</f>
        <v>0</v>
      </c>
      <c r="EB832" s="188" cm="1">
        <f t="array" aca="1" ref="EB832" ca="1">IFERROR(INDEX(Forecast_Capex_Input!CC$12:CC$286,$X832)
*(INDEX(Forecast_Capex_Input!$H$12:$H$286,$X832)=Repex),0)
*$DT832</f>
        <v>0</v>
      </c>
      <c r="EC832" s="165"/>
      <c r="ED832" s="226" t="str">
        <f t="shared" si="567"/>
        <v>N/A</v>
      </c>
      <c r="EE832" s="174" t="s">
        <v>15</v>
      </c>
    </row>
    <row r="833" spans="3:135" x14ac:dyDescent="0.2">
      <c r="C833" s="174">
        <f t="shared" si="568"/>
        <v>823</v>
      </c>
      <c r="D833" s="167" t="str" cm="1">
        <f t="array" ref="D833">IFERROR(INDEX(Forecast_Capex_Input!$D$12:$D$286,$X833),NA)</f>
        <v>N/A</v>
      </c>
      <c r="E833" s="172" t="str" cm="1">
        <f t="array" ref="E833">IF($X833=NA,NA,INDEX(Forecast_Capex_Input!$E$12:$E$286,$X833))</f>
        <v>N/A</v>
      </c>
      <c r="F833" s="167" t="str" cm="1">
        <f t="array" aca="1" ref="F833" ca="1">IFERROR(INDEX(General!$E$25:$E$26,$Y833),NA)</f>
        <v>N/A</v>
      </c>
      <c r="G833" s="167" t="str" cm="1">
        <f t="array" aca="1" ref="G833" ca="1">IFERROR(INDEX(Forecast_Capex_Input!$AI$11:$BB$11,$AA833),NA)</f>
        <v>N/A</v>
      </c>
      <c r="H833" s="189" t="str" cm="1">
        <f t="array" aca="1" ref="H833" ca="1">IFERROR(INDEX(Forecast_Capex_Input!$AI$12:$BB$286,$X833,$AA833),NA)</f>
        <v>N/A</v>
      </c>
      <c r="I833" s="199" t="str" cm="1">
        <f t="array" ref="I833">IFERROR(INDEX(Forecast_Capex_Input!$F$12:$F$286,$X833),NA)</f>
        <v>N/A</v>
      </c>
      <c r="J833" s="199" t="str" cm="1">
        <f t="array" ref="J833">IFERROR(INDEX(Forecast_Capex_Input!G$12:G$286,$X833),NA)</f>
        <v>N/A</v>
      </c>
      <c r="K833" s="199" t="str" cm="1">
        <f t="array" ref="K833">IFERROR(INDEX(Forecast_Capex_Input!H$12:H$286,$X833),NA)</f>
        <v>N/A</v>
      </c>
      <c r="L833" s="199" t="str" cm="1">
        <f t="array" ref="L833">IFERROR(INDEX(Forecast_Capex_Input!I$12:I$286,$X833),NA)</f>
        <v>N/A</v>
      </c>
      <c r="M833" s="199" t="str" cm="1">
        <f t="array" ref="M833">IFERROR(INDEX(Forecast_Capex_Input!J$12:J$286,$X833),NA)</f>
        <v>N/A</v>
      </c>
      <c r="N833" s="199" t="str" cm="1">
        <f t="array" ref="N833">IFERROR(INDEX(Forecast_Capex_Input!K$12:K$286,$X833),NA)</f>
        <v>N/A</v>
      </c>
      <c r="O833" s="199" t="str" cm="1">
        <f t="array" ref="O833">IFERROR(INDEX(Forecast_Capex_Input!L$12:L$286,$X833),NA)</f>
        <v>N/A</v>
      </c>
      <c r="P833" s="199" t="str" cm="1">
        <f t="array" ref="P833">IFERROR(INDEX(Forecast_Capex_Input!M$12:M$286,$X833),NA)</f>
        <v>N/A</v>
      </c>
      <c r="Q833" s="172" t="str" cm="1">
        <f t="array" ref="Q833">IFERROR(INDEX(Forecast_Capex_Input!N$12:N$286,$X833),NA)</f>
        <v>N/A</v>
      </c>
      <c r="R833" s="265" cm="1">
        <f t="array" ref="R833">IFERROR(INDEX(Forecast_Capex_Input!O$12:O$286,$X833),0)</f>
        <v>0</v>
      </c>
      <c r="S833" s="172" cm="1">
        <f t="array" ref="S833">IFERROR(INDEX(Forecast_Capex_Input!P$12:P$286,$X833),0)</f>
        <v>0</v>
      </c>
      <c r="T833" s="199" t="str" cm="1">
        <f t="array" aca="1" ref="T833" ca="1">IFERROR(INDEX(General!$K$84:$K$103,$AA833),NA)</f>
        <v>N/A</v>
      </c>
      <c r="U833" s="188" cm="1">
        <f t="array" aca="1" ref="U833" ca="1">IFERROR(
IF($F833=General!$E$25,INDEX(Forecast_Capex_Input!S$12:S$286,$X833),
INDEX(Forecast_Capex_Input!T$12:T$286,$X833)),0)</f>
        <v>0</v>
      </c>
      <c r="V833" s="222" t="b">
        <f>IFERROR(INDEX(Overheads!$T$19:$T$26,MATCH($I833,Overheads!$E$19:$E$26,0)),FALSE)</f>
        <v>0</v>
      </c>
      <c r="W833" s="165"/>
      <c r="X833" s="174" t="str">
        <f>IFERROR(
IF(MATCH($C833,Forecast_Capex_Input!$CI$12:$CI$286,1)+1&gt;MAX(Forecast_Capex_Input!$C$12:$C$286),NA,
MATCH($C833,Forecast_Capex_Input!$CI$12:$CI$286,1)+1),1)</f>
        <v>N/A</v>
      </c>
      <c r="Y833" s="174" t="str" cm="1">
        <f t="array" aca="1" ref="Y833" ca="1">IFERROR(
IF(X832&lt;&gt;X833,1,
IF(COUNTIF(OFFSET(Y832,0,0,-INDEX(Forecast_Capex_Input!$CG$12:$CG$286,$X833)),Y832)=INDEX(Forecast_Capex_Input!$CG$12:$CG$286,$X833),Y832+1,Y832)),NA)</f>
        <v>N/A</v>
      </c>
      <c r="Z833" s="174" t="str" cm="1">
        <f t="array" ref="Z833">IFERROR($C833-IF($X833=1,1,INDEX(Forecast_Capex_Input!$CI$12:$CI$286,$X833-1))+1,NA)</f>
        <v>N/A</v>
      </c>
      <c r="AA833" s="174" t="str" cm="1">
        <f t="array" aca="1" ref="AA833" ca="1">IFERROR(IF(Y833=1,
INDEX(Forecast_Capex_Input!$AI$10:$BB$10,SMALL(IF(INDEX(Forecast_Capex_Input!$AI$12:$BB$286,$X833,0)&gt;0,COLUMN(Forecast_Capex_Input!$AI$10:$BB$10)-COLUMN(Forecast_Capex_Input!$AI$12)+1),ROWS(OFFSET(AA832,0,0,-$Z833)))),
OFFSET(AA832,-INDEX(Forecast_Capex_Input!$CG$12:$CG$286,$X833)+1,0)),NA)</f>
        <v>N/A</v>
      </c>
      <c r="AB833" s="174" t="str">
        <f t="shared" ca="1" si="537"/>
        <v>N/A</v>
      </c>
      <c r="AC833" s="222" t="b">
        <f t="shared" si="569"/>
        <v>0</v>
      </c>
      <c r="AD833" s="220" t="b">
        <v>0</v>
      </c>
      <c r="AE833" s="222" t="b">
        <f t="shared" si="538"/>
        <v>1</v>
      </c>
      <c r="AF833" s="165"/>
      <c r="AG833" s="215">
        <v>0</v>
      </c>
      <c r="AH833" s="215">
        <v>0</v>
      </c>
      <c r="AI833" s="215">
        <v>0</v>
      </c>
      <c r="AJ833" s="215">
        <v>0</v>
      </c>
      <c r="AK833" s="215">
        <v>0</v>
      </c>
      <c r="AL833" s="155">
        <v>0</v>
      </c>
      <c r="AM833" s="165"/>
      <c r="AN833" s="215" cm="1">
        <f t="array" aca="1" ref="AN833" ca="1">IFERROR(INDEX(General!O$33:O$34,$AB833)
*AG833,0)</f>
        <v>0</v>
      </c>
      <c r="AO833" s="215" cm="1">
        <f t="array" aca="1" ref="AO833" ca="1">IFERROR(INDEX(General!P$33:P$34,$AB833)
*AH833,0)</f>
        <v>0</v>
      </c>
      <c r="AP833" s="215" cm="1">
        <f t="array" aca="1" ref="AP833" ca="1">IFERROR(INDEX(General!Q$33:Q$34,$AB833)
*AI833,0)</f>
        <v>0</v>
      </c>
      <c r="AQ833" s="215" cm="1">
        <f t="array" aca="1" ref="AQ833" ca="1">IFERROR(INDEX(General!R$33:R$34,$AB833)
*AJ833,0)</f>
        <v>0</v>
      </c>
      <c r="AR833" s="215" cm="1">
        <f t="array" aca="1" ref="AR833" ca="1">IFERROR(INDEX(General!S$33:S$34,$AB833)
*AK833,0)</f>
        <v>0</v>
      </c>
      <c r="AS833" s="155">
        <f t="shared" ca="1" si="570"/>
        <v>0</v>
      </c>
      <c r="AT833" s="165"/>
      <c r="AU833" s="215">
        <f ca="1">IF($AE833=FALSE,AN833*Overheads!$R$24*$V833,
IFERROR(Overheads!$O$49*$V833*AN833,0)
+IFERROR(Overheads!Q$59*$V833*(AN833/Overheads!Q$68),0))</f>
        <v>0</v>
      </c>
      <c r="AV833" s="215">
        <f ca="1">IF($AE833=FALSE,AO833*Overheads!$R$24*$V833,
IFERROR(Overheads!$O$49*$V833*AO833,0)
+IFERROR(Overheads!R$59*$V833*(AO833/Overheads!R$68),0))</f>
        <v>0</v>
      </c>
      <c r="AW833" s="215">
        <f ca="1">IF($AE833=FALSE,AP833*Overheads!$R$24*$V833,
IFERROR(Overheads!$O$49*$V833*AP833,0)
+IFERROR(Overheads!S$59*$V833*(AP833/Overheads!S$68),0))</f>
        <v>0</v>
      </c>
      <c r="AX833" s="215">
        <f ca="1">IF($AE833=FALSE,AQ833*Overheads!$R$24*$V833,
IFERROR(Overheads!$O$49*$V833*AQ833,0)
+IFERROR(Overheads!T$59*$V833*(AQ833/Overheads!T$68),0))</f>
        <v>0</v>
      </c>
      <c r="AY833" s="215">
        <f ca="1">IF($AE833=FALSE,AR833*Overheads!$R$24*$V833,
IFERROR(Overheads!$O$49*$V833*AR833,0)
+IFERROR(Overheads!U$59*$V833*(AR833/Overheads!U$68),0))</f>
        <v>0</v>
      </c>
      <c r="AZ833" s="155">
        <f t="shared" ca="1" si="571"/>
        <v>0</v>
      </c>
      <c r="BA833" s="165"/>
      <c r="BB833" s="215">
        <f ca="1">IF($AE833=FALSE,AN833*Overheads!$S$25,
IFERROR(Overheads!$O$50*AN833,0)
+IFERROR(Overheads!Q$60*(AN833/Overheads!Q$66),0))</f>
        <v>0</v>
      </c>
      <c r="BC833" s="215">
        <f ca="1">IF($AE833=FALSE,AO833*Overheads!$S$25,
IFERROR(Overheads!$O$50*AO833,0)
+IFERROR(Overheads!R$60*(AO833/Overheads!R$66),0))</f>
        <v>0</v>
      </c>
      <c r="BD833" s="215">
        <f ca="1">IF($AE833=FALSE,AP833*Overheads!$S$25,
IFERROR(Overheads!$O$50*AP833,0)
+IFERROR(Overheads!S$60*(AP833/Overheads!S$66),0))</f>
        <v>0</v>
      </c>
      <c r="BE833" s="215">
        <f ca="1">IF($AE833=FALSE,AQ833*Overheads!$S$25,
IFERROR(Overheads!$O$50*AQ833,0)
+IFERROR(Overheads!T$60*(AQ833/Overheads!T$66),0))</f>
        <v>0</v>
      </c>
      <c r="BF833" s="215">
        <f ca="1">IF($AE833=FALSE,AR833*Overheads!$S$25,
IFERROR(Overheads!$O$50*AR833,0)
+IFERROR(Overheads!U$60*(AR833/Overheads!U$66),0))</f>
        <v>0</v>
      </c>
      <c r="BG833" s="155">
        <f t="shared" ca="1" si="572"/>
        <v>0</v>
      </c>
      <c r="BH833" s="165"/>
      <c r="BI833" s="215">
        <f t="shared" ca="1" si="573"/>
        <v>0</v>
      </c>
      <c r="BJ833" s="215">
        <f t="shared" ca="1" si="539"/>
        <v>0</v>
      </c>
      <c r="BK833" s="215">
        <f t="shared" ca="1" si="540"/>
        <v>0</v>
      </c>
      <c r="BL833" s="215">
        <f t="shared" ca="1" si="541"/>
        <v>0</v>
      </c>
      <c r="BM833" s="215">
        <f t="shared" ca="1" si="542"/>
        <v>0</v>
      </c>
      <c r="BN833" s="155">
        <f t="shared" ca="1" si="574"/>
        <v>0</v>
      </c>
      <c r="BO833" s="165"/>
      <c r="BP833" s="187" cm="1">
        <f t="array" ref="BP833">IFERROR(IF($X833=$X832,BP832,INDEX(Forecast_Capex_Input!AC$12:AC$286,$X833)),0)</f>
        <v>0</v>
      </c>
      <c r="BQ833" s="187" cm="1">
        <f t="array" ref="BQ833">IFERROR(IF($X833=$X832,BQ832,INDEX(Forecast_Capex_Input!AD$12:AD$286,$X833)),0)</f>
        <v>0</v>
      </c>
      <c r="BR833" s="187" cm="1">
        <f t="array" ref="BR833">IFERROR(IF($X833=$X832,BR832,INDEX(Forecast_Capex_Input!AE$12:AE$286,$X833)),0)</f>
        <v>0</v>
      </c>
      <c r="BS833" s="187" cm="1">
        <f t="array" ref="BS833">IFERROR(IF($X833=$X832,BS832,INDEX(Forecast_Capex_Input!AF$12:AF$286,$X833)),0)</f>
        <v>0</v>
      </c>
      <c r="BT833" s="187" cm="1">
        <f t="array" ref="BT833">IFERROR(IF($X833=$X832,BT832,INDEX(Forecast_Capex_Input!AG$12:AG$286,$X833)),0)</f>
        <v>0</v>
      </c>
      <c r="BU833" s="165"/>
      <c r="BV833" s="215">
        <f t="shared" si="543"/>
        <v>0</v>
      </c>
      <c r="BW833" s="215">
        <f t="shared" si="544"/>
        <v>0</v>
      </c>
      <c r="BX833" s="215">
        <f t="shared" si="545"/>
        <v>0</v>
      </c>
      <c r="BY833" s="215">
        <f t="shared" si="546"/>
        <v>0</v>
      </c>
      <c r="BZ833" s="215">
        <f t="shared" si="547"/>
        <v>0</v>
      </c>
      <c r="CA833" s="155">
        <f t="shared" si="575"/>
        <v>0</v>
      </c>
      <c r="CB833" s="165"/>
      <c r="CC833" s="215">
        <f t="shared" si="548"/>
        <v>0</v>
      </c>
      <c r="CD833" s="215">
        <f t="shared" si="549"/>
        <v>0</v>
      </c>
      <c r="CE833" s="215">
        <f t="shared" si="550"/>
        <v>0</v>
      </c>
      <c r="CF833" s="215">
        <f t="shared" si="551"/>
        <v>0</v>
      </c>
      <c r="CG833" s="215">
        <f t="shared" si="552"/>
        <v>0</v>
      </c>
      <c r="CH833" s="155">
        <f t="shared" si="576"/>
        <v>0</v>
      </c>
      <c r="CI833" s="165"/>
      <c r="CJ833" s="215">
        <f t="shared" si="553"/>
        <v>0</v>
      </c>
      <c r="CK833" s="215">
        <f t="shared" si="554"/>
        <v>0</v>
      </c>
      <c r="CL833" s="215">
        <f t="shared" si="555"/>
        <v>0</v>
      </c>
      <c r="CM833" s="215">
        <f t="shared" si="556"/>
        <v>0</v>
      </c>
      <c r="CN833" s="215">
        <f t="shared" si="557"/>
        <v>0</v>
      </c>
      <c r="CO833" s="155">
        <f t="shared" si="577"/>
        <v>0</v>
      </c>
      <c r="CP833" s="165"/>
      <c r="CQ833" s="223">
        <f t="shared" si="558"/>
        <v>0</v>
      </c>
      <c r="CR833" s="223">
        <f t="shared" si="559"/>
        <v>0</v>
      </c>
      <c r="CS833" s="223">
        <f t="shared" si="560"/>
        <v>0</v>
      </c>
      <c r="CT833" s="223">
        <f t="shared" si="561"/>
        <v>0</v>
      </c>
      <c r="CU833" s="223">
        <f t="shared" si="562"/>
        <v>0</v>
      </c>
      <c r="CV833" s="155">
        <f t="shared" si="578"/>
        <v>0</v>
      </c>
      <c r="CW833" s="165"/>
      <c r="CX833" s="215">
        <f t="shared" si="579"/>
        <v>0</v>
      </c>
      <c r="CY833" s="215">
        <f t="shared" si="563"/>
        <v>0</v>
      </c>
      <c r="CZ833" s="215">
        <f t="shared" si="564"/>
        <v>0</v>
      </c>
      <c r="DA833" s="215">
        <f t="shared" si="565"/>
        <v>0</v>
      </c>
      <c r="DB833" s="215">
        <f t="shared" si="566"/>
        <v>0</v>
      </c>
      <c r="DC833" s="155">
        <f t="shared" si="580"/>
        <v>0</v>
      </c>
      <c r="DD833" s="165"/>
      <c r="DE833" s="188" t="b" cm="1">
        <f t="array" aca="1" ref="DE833" ca="1">OR($G833=Forecast_Capex_Input!$BF$8:$BF$10)</f>
        <v>0</v>
      </c>
      <c r="DF833" s="188" cm="1">
        <f t="array" aca="1" ref="DF833" ca="1">IFERROR(INDEX(Forecast_Capex_Input!BG$12:BG$286,$X833)
*(INDEX(Forecast_Capex_Input!$H$12:$H$286,$X833)=Repex),0)
*$DE833</f>
        <v>0</v>
      </c>
      <c r="DG833" s="188" cm="1">
        <f t="array" aca="1" ref="DG833" ca="1">IFERROR(INDEX(Forecast_Capex_Input!BH$12:BH$286,$X833)
*(INDEX(Forecast_Capex_Input!$H$12:$H$286,$X833)=Repex),0)
*$DE833</f>
        <v>0</v>
      </c>
      <c r="DH833" s="188" cm="1">
        <f t="array" aca="1" ref="DH833" ca="1">IFERROR(INDEX(Forecast_Capex_Input!BI$12:BI$286,$X833)
*(INDEX(Forecast_Capex_Input!$H$12:$H$286,$X833)=Repex),0)
*$DE833</f>
        <v>0</v>
      </c>
      <c r="DI833" s="188" cm="1">
        <f t="array" aca="1" ref="DI833" ca="1">IFERROR(INDEX(Forecast_Capex_Input!BJ$12:BJ$286,$X833)
*(INDEX(Forecast_Capex_Input!$H$12:$H$286,$X833)=Repex),0)
*$DE833</f>
        <v>0</v>
      </c>
      <c r="DJ833" s="188" cm="1">
        <f t="array" aca="1" ref="DJ833" ca="1">IFERROR(INDEX(Forecast_Capex_Input!BK$12:BK$286,$X833)
*(INDEX(Forecast_Capex_Input!$H$12:$H$286,$X833)=Repex),0)
*$DE833</f>
        <v>0</v>
      </c>
      <c r="DK833" s="188" cm="1">
        <f t="array" aca="1" ref="DK833" ca="1">IFERROR(INDEX(Forecast_Capex_Input!BL$12:BL$286,$X833)
*(INDEX(Forecast_Capex_Input!$H$12:$H$286,$X833)=Repex),0)
*$DE833</f>
        <v>0</v>
      </c>
      <c r="DL833" s="165"/>
      <c r="DM833" s="188" t="b" cm="1">
        <f t="array" aca="1" ref="DM833" ca="1">OR($G833=Forecast_Capex_Input!$BN$8:$BN$9)</f>
        <v>0</v>
      </c>
      <c r="DN833" s="188" cm="1">
        <f t="array" aca="1" ref="DN833" ca="1">IFERROR(INDEX(Forecast_Capex_Input!BO$12:BO$286,$X833)
*(INDEX(Forecast_Capex_Input!$H$12:$H$286,$X833)=Repex),0)
*$DM833</f>
        <v>0</v>
      </c>
      <c r="DO833" s="188" cm="1">
        <f t="array" aca="1" ref="DO833" ca="1">IFERROR(INDEX(Forecast_Capex_Input!BP$12:BP$286,$X833)
*(INDEX(Forecast_Capex_Input!$H$12:$H$286,$X833)=Repex),0)
*$DM833</f>
        <v>0</v>
      </c>
      <c r="DP833" s="188" cm="1">
        <f t="array" aca="1" ref="DP833" ca="1">IFERROR(INDEX(Forecast_Capex_Input!BQ$12:BQ$286,$X833)
*(INDEX(Forecast_Capex_Input!$H$12:$H$286,$X833)=Repex),0)
*$DM833</f>
        <v>0</v>
      </c>
      <c r="DQ833" s="188" cm="1">
        <f t="array" aca="1" ref="DQ833" ca="1">IFERROR(INDEX(Forecast_Capex_Input!BR$12:BR$286,$X833)
*(INDEX(Forecast_Capex_Input!$H$12:$H$286,$X833)=Repex),0)
*$DM833</f>
        <v>0</v>
      </c>
      <c r="DR833" s="188" cm="1">
        <f t="array" aca="1" ref="DR833" ca="1">IFERROR(INDEX(Forecast_Capex_Input!BS$12:BS$286,$X833)
*(INDEX(Forecast_Capex_Input!$H$12:$H$286,$X833)=Repex),0)
*$DM833</f>
        <v>0</v>
      </c>
      <c r="DS833" s="165"/>
      <c r="DT833" s="188" t="b" cm="1">
        <f t="array" aca="1" ref="DT833" ca="1">OR($G833=Forecast_Capex_Input!$BU$8:$BU$10)</f>
        <v>0</v>
      </c>
      <c r="DU833" s="188" cm="1">
        <f t="array" aca="1" ref="DU833" ca="1">IFERROR(INDEX(Forecast_Capex_Input!BV$12:BV$286,$X833)
*(INDEX(Forecast_Capex_Input!$H$12:$H$286,$X833)=Repex),0)
*$DT833</f>
        <v>0</v>
      </c>
      <c r="DV833" s="188" cm="1">
        <f t="array" aca="1" ref="DV833" ca="1">IFERROR(INDEX(Forecast_Capex_Input!BW$12:BW$286,$X833)
*(INDEX(Forecast_Capex_Input!$H$12:$H$286,$X833)=Repex),0)
*$DT833</f>
        <v>0</v>
      </c>
      <c r="DW833" s="188" cm="1">
        <f t="array" aca="1" ref="DW833" ca="1">IFERROR(INDEX(Forecast_Capex_Input!BX$12:BX$286,$X833)
*(INDEX(Forecast_Capex_Input!$H$12:$H$286,$X833)=Repex),0)
*$DT833</f>
        <v>0</v>
      </c>
      <c r="DX833" s="188" cm="1">
        <f t="array" aca="1" ref="DX833" ca="1">IFERROR(INDEX(Forecast_Capex_Input!BY$12:BY$286,$X833)
*(INDEX(Forecast_Capex_Input!$H$12:$H$286,$X833)=Repex),0)
*$DT833</f>
        <v>0</v>
      </c>
      <c r="DY833" s="188" cm="1">
        <f t="array" aca="1" ref="DY833" ca="1">IFERROR(INDEX(Forecast_Capex_Input!BZ$12:BZ$286,$X833)
*(INDEX(Forecast_Capex_Input!$H$12:$H$286,$X833)=Repex),0)
*$DT833</f>
        <v>0</v>
      </c>
      <c r="DZ833" s="188" cm="1">
        <f t="array" aca="1" ref="DZ833" ca="1">IFERROR(INDEX(Forecast_Capex_Input!CA$12:CA$286,$X833)
*(INDEX(Forecast_Capex_Input!$H$12:$H$286,$X833)=Repex),0)
*$DT833</f>
        <v>0</v>
      </c>
      <c r="EA833" s="188" cm="1">
        <f t="array" aca="1" ref="EA833" ca="1">IFERROR(INDEX(Forecast_Capex_Input!CB$12:CB$286,$X833)
*(INDEX(Forecast_Capex_Input!$H$12:$H$286,$X833)=Repex),0)
*$DT833</f>
        <v>0</v>
      </c>
      <c r="EB833" s="188" cm="1">
        <f t="array" aca="1" ref="EB833" ca="1">IFERROR(INDEX(Forecast_Capex_Input!CC$12:CC$286,$X833)
*(INDEX(Forecast_Capex_Input!$H$12:$H$286,$X833)=Repex),0)
*$DT833</f>
        <v>0</v>
      </c>
      <c r="EC833" s="165"/>
      <c r="ED833" s="226" t="str">
        <f t="shared" si="567"/>
        <v>N/A</v>
      </c>
      <c r="EE833" s="174" t="s">
        <v>15</v>
      </c>
    </row>
    <row r="834" spans="3:135" x14ac:dyDescent="0.2">
      <c r="C834" s="174">
        <f t="shared" si="568"/>
        <v>824</v>
      </c>
      <c r="D834" s="167" t="str" cm="1">
        <f t="array" ref="D834">IFERROR(INDEX(Forecast_Capex_Input!$D$12:$D$286,$X834),NA)</f>
        <v>N/A</v>
      </c>
      <c r="E834" s="172" t="str" cm="1">
        <f t="array" ref="E834">IF($X834=NA,NA,INDEX(Forecast_Capex_Input!$E$12:$E$286,$X834))</f>
        <v>N/A</v>
      </c>
      <c r="F834" s="167" t="str" cm="1">
        <f t="array" aca="1" ref="F834" ca="1">IFERROR(INDEX(General!$E$25:$E$26,$Y834),NA)</f>
        <v>N/A</v>
      </c>
      <c r="G834" s="167" t="str" cm="1">
        <f t="array" aca="1" ref="G834" ca="1">IFERROR(INDEX(Forecast_Capex_Input!$AI$11:$BB$11,$AA834),NA)</f>
        <v>N/A</v>
      </c>
      <c r="H834" s="189" t="str" cm="1">
        <f t="array" aca="1" ref="H834" ca="1">IFERROR(INDEX(Forecast_Capex_Input!$AI$12:$BB$286,$X834,$AA834),NA)</f>
        <v>N/A</v>
      </c>
      <c r="I834" s="199" t="str" cm="1">
        <f t="array" ref="I834">IFERROR(INDEX(Forecast_Capex_Input!$F$12:$F$286,$X834),NA)</f>
        <v>N/A</v>
      </c>
      <c r="J834" s="199" t="str" cm="1">
        <f t="array" ref="J834">IFERROR(INDEX(Forecast_Capex_Input!G$12:G$286,$X834),NA)</f>
        <v>N/A</v>
      </c>
      <c r="K834" s="199" t="str" cm="1">
        <f t="array" ref="K834">IFERROR(INDEX(Forecast_Capex_Input!H$12:H$286,$X834),NA)</f>
        <v>N/A</v>
      </c>
      <c r="L834" s="199" t="str" cm="1">
        <f t="array" ref="L834">IFERROR(INDEX(Forecast_Capex_Input!I$12:I$286,$X834),NA)</f>
        <v>N/A</v>
      </c>
      <c r="M834" s="199" t="str" cm="1">
        <f t="array" ref="M834">IFERROR(INDEX(Forecast_Capex_Input!J$12:J$286,$X834),NA)</f>
        <v>N/A</v>
      </c>
      <c r="N834" s="199" t="str" cm="1">
        <f t="array" ref="N834">IFERROR(INDEX(Forecast_Capex_Input!K$12:K$286,$X834),NA)</f>
        <v>N/A</v>
      </c>
      <c r="O834" s="199" t="str" cm="1">
        <f t="array" ref="O834">IFERROR(INDEX(Forecast_Capex_Input!L$12:L$286,$X834),NA)</f>
        <v>N/A</v>
      </c>
      <c r="P834" s="199" t="str" cm="1">
        <f t="array" ref="P834">IFERROR(INDEX(Forecast_Capex_Input!M$12:M$286,$X834),NA)</f>
        <v>N/A</v>
      </c>
      <c r="Q834" s="172" t="str" cm="1">
        <f t="array" ref="Q834">IFERROR(INDEX(Forecast_Capex_Input!N$12:N$286,$X834),NA)</f>
        <v>N/A</v>
      </c>
      <c r="R834" s="265" cm="1">
        <f t="array" ref="R834">IFERROR(INDEX(Forecast_Capex_Input!O$12:O$286,$X834),0)</f>
        <v>0</v>
      </c>
      <c r="S834" s="172" cm="1">
        <f t="array" ref="S834">IFERROR(INDEX(Forecast_Capex_Input!P$12:P$286,$X834),0)</f>
        <v>0</v>
      </c>
      <c r="T834" s="199" t="str" cm="1">
        <f t="array" aca="1" ref="T834" ca="1">IFERROR(INDEX(General!$K$84:$K$103,$AA834),NA)</f>
        <v>N/A</v>
      </c>
      <c r="U834" s="188" cm="1">
        <f t="array" aca="1" ref="U834" ca="1">IFERROR(
IF($F834=General!$E$25,INDEX(Forecast_Capex_Input!S$12:S$286,$X834),
INDEX(Forecast_Capex_Input!T$12:T$286,$X834)),0)</f>
        <v>0</v>
      </c>
      <c r="V834" s="222" t="b">
        <f>IFERROR(INDEX(Overheads!$T$19:$T$26,MATCH($I834,Overheads!$E$19:$E$26,0)),FALSE)</f>
        <v>0</v>
      </c>
      <c r="W834" s="165"/>
      <c r="X834" s="174" t="str">
        <f>IFERROR(
IF(MATCH($C834,Forecast_Capex_Input!$CI$12:$CI$286,1)+1&gt;MAX(Forecast_Capex_Input!$C$12:$C$286),NA,
MATCH($C834,Forecast_Capex_Input!$CI$12:$CI$286,1)+1),1)</f>
        <v>N/A</v>
      </c>
      <c r="Y834" s="174" t="str" cm="1">
        <f t="array" aca="1" ref="Y834" ca="1">IFERROR(
IF(X833&lt;&gt;X834,1,
IF(COUNTIF(OFFSET(Y833,0,0,-INDEX(Forecast_Capex_Input!$CG$12:$CG$286,$X834)),Y833)=INDEX(Forecast_Capex_Input!$CG$12:$CG$286,$X834),Y833+1,Y833)),NA)</f>
        <v>N/A</v>
      </c>
      <c r="Z834" s="174" t="str" cm="1">
        <f t="array" ref="Z834">IFERROR($C834-IF($X834=1,1,INDEX(Forecast_Capex_Input!$CI$12:$CI$286,$X834-1))+1,NA)</f>
        <v>N/A</v>
      </c>
      <c r="AA834" s="174" t="str" cm="1">
        <f t="array" aca="1" ref="AA834" ca="1">IFERROR(IF(Y834=1,
INDEX(Forecast_Capex_Input!$AI$10:$BB$10,SMALL(IF(INDEX(Forecast_Capex_Input!$AI$12:$BB$286,$X834,0)&gt;0,COLUMN(Forecast_Capex_Input!$AI$10:$BB$10)-COLUMN(Forecast_Capex_Input!$AI$12)+1),ROWS(OFFSET(AA833,0,0,-$Z834)))),
OFFSET(AA833,-INDEX(Forecast_Capex_Input!$CG$12:$CG$286,$X834)+1,0)),NA)</f>
        <v>N/A</v>
      </c>
      <c r="AB834" s="174" t="str">
        <f t="shared" ca="1" si="537"/>
        <v>N/A</v>
      </c>
      <c r="AC834" s="222" t="b">
        <f t="shared" si="569"/>
        <v>0</v>
      </c>
      <c r="AD834" s="220" t="b">
        <v>0</v>
      </c>
      <c r="AE834" s="222" t="b">
        <f t="shared" si="538"/>
        <v>1</v>
      </c>
      <c r="AF834" s="165"/>
      <c r="AG834" s="215">
        <v>0</v>
      </c>
      <c r="AH834" s="215">
        <v>0</v>
      </c>
      <c r="AI834" s="215">
        <v>0</v>
      </c>
      <c r="AJ834" s="215">
        <v>0</v>
      </c>
      <c r="AK834" s="215">
        <v>0</v>
      </c>
      <c r="AL834" s="155">
        <v>0</v>
      </c>
      <c r="AM834" s="165"/>
      <c r="AN834" s="215" cm="1">
        <f t="array" aca="1" ref="AN834" ca="1">IFERROR(INDEX(General!O$33:O$34,$AB834)
*AG834,0)</f>
        <v>0</v>
      </c>
      <c r="AO834" s="215" cm="1">
        <f t="array" aca="1" ref="AO834" ca="1">IFERROR(INDEX(General!P$33:P$34,$AB834)
*AH834,0)</f>
        <v>0</v>
      </c>
      <c r="AP834" s="215" cm="1">
        <f t="array" aca="1" ref="AP834" ca="1">IFERROR(INDEX(General!Q$33:Q$34,$AB834)
*AI834,0)</f>
        <v>0</v>
      </c>
      <c r="AQ834" s="215" cm="1">
        <f t="array" aca="1" ref="AQ834" ca="1">IFERROR(INDEX(General!R$33:R$34,$AB834)
*AJ834,0)</f>
        <v>0</v>
      </c>
      <c r="AR834" s="215" cm="1">
        <f t="array" aca="1" ref="AR834" ca="1">IFERROR(INDEX(General!S$33:S$34,$AB834)
*AK834,0)</f>
        <v>0</v>
      </c>
      <c r="AS834" s="155">
        <f t="shared" ca="1" si="570"/>
        <v>0</v>
      </c>
      <c r="AT834" s="165"/>
      <c r="AU834" s="215">
        <f ca="1">IF($AE834=FALSE,AN834*Overheads!$R$24*$V834,
IFERROR(Overheads!$O$49*$V834*AN834,0)
+IFERROR(Overheads!Q$59*$V834*(AN834/Overheads!Q$68),0))</f>
        <v>0</v>
      </c>
      <c r="AV834" s="215">
        <f ca="1">IF($AE834=FALSE,AO834*Overheads!$R$24*$V834,
IFERROR(Overheads!$O$49*$V834*AO834,0)
+IFERROR(Overheads!R$59*$V834*(AO834/Overheads!R$68),0))</f>
        <v>0</v>
      </c>
      <c r="AW834" s="215">
        <f ca="1">IF($AE834=FALSE,AP834*Overheads!$R$24*$V834,
IFERROR(Overheads!$O$49*$V834*AP834,0)
+IFERROR(Overheads!S$59*$V834*(AP834/Overheads!S$68),0))</f>
        <v>0</v>
      </c>
      <c r="AX834" s="215">
        <f ca="1">IF($AE834=FALSE,AQ834*Overheads!$R$24*$V834,
IFERROR(Overheads!$O$49*$V834*AQ834,0)
+IFERROR(Overheads!T$59*$V834*(AQ834/Overheads!T$68),0))</f>
        <v>0</v>
      </c>
      <c r="AY834" s="215">
        <f ca="1">IF($AE834=FALSE,AR834*Overheads!$R$24*$V834,
IFERROR(Overheads!$O$49*$V834*AR834,0)
+IFERROR(Overheads!U$59*$V834*(AR834/Overheads!U$68),0))</f>
        <v>0</v>
      </c>
      <c r="AZ834" s="155">
        <f t="shared" ca="1" si="571"/>
        <v>0</v>
      </c>
      <c r="BA834" s="165"/>
      <c r="BB834" s="215">
        <f ca="1">IF($AE834=FALSE,AN834*Overheads!$S$25,
IFERROR(Overheads!$O$50*AN834,0)
+IFERROR(Overheads!Q$60*(AN834/Overheads!Q$66),0))</f>
        <v>0</v>
      </c>
      <c r="BC834" s="215">
        <f ca="1">IF($AE834=FALSE,AO834*Overheads!$S$25,
IFERROR(Overheads!$O$50*AO834,0)
+IFERROR(Overheads!R$60*(AO834/Overheads!R$66),0))</f>
        <v>0</v>
      </c>
      <c r="BD834" s="215">
        <f ca="1">IF($AE834=FALSE,AP834*Overheads!$S$25,
IFERROR(Overheads!$O$50*AP834,0)
+IFERROR(Overheads!S$60*(AP834/Overheads!S$66),0))</f>
        <v>0</v>
      </c>
      <c r="BE834" s="215">
        <f ca="1">IF($AE834=FALSE,AQ834*Overheads!$S$25,
IFERROR(Overheads!$O$50*AQ834,0)
+IFERROR(Overheads!T$60*(AQ834/Overheads!T$66),0))</f>
        <v>0</v>
      </c>
      <c r="BF834" s="215">
        <f ca="1">IF($AE834=FALSE,AR834*Overheads!$S$25,
IFERROR(Overheads!$O$50*AR834,0)
+IFERROR(Overheads!U$60*(AR834/Overheads!U$66),0))</f>
        <v>0</v>
      </c>
      <c r="BG834" s="155">
        <f t="shared" ca="1" si="572"/>
        <v>0</v>
      </c>
      <c r="BH834" s="165"/>
      <c r="BI834" s="215">
        <f t="shared" ca="1" si="573"/>
        <v>0</v>
      </c>
      <c r="BJ834" s="215">
        <f t="shared" ca="1" si="539"/>
        <v>0</v>
      </c>
      <c r="BK834" s="215">
        <f t="shared" ca="1" si="540"/>
        <v>0</v>
      </c>
      <c r="BL834" s="215">
        <f t="shared" ca="1" si="541"/>
        <v>0</v>
      </c>
      <c r="BM834" s="215">
        <f t="shared" ca="1" si="542"/>
        <v>0</v>
      </c>
      <c r="BN834" s="155">
        <f t="shared" ca="1" si="574"/>
        <v>0</v>
      </c>
      <c r="BO834" s="165"/>
      <c r="BP834" s="187" cm="1">
        <f t="array" ref="BP834">IFERROR(IF($X834=$X833,BP833,INDEX(Forecast_Capex_Input!AC$12:AC$286,$X834)),0)</f>
        <v>0</v>
      </c>
      <c r="BQ834" s="187" cm="1">
        <f t="array" ref="BQ834">IFERROR(IF($X834=$X833,BQ833,INDEX(Forecast_Capex_Input!AD$12:AD$286,$X834)),0)</f>
        <v>0</v>
      </c>
      <c r="BR834" s="187" cm="1">
        <f t="array" ref="BR834">IFERROR(IF($X834=$X833,BR833,INDEX(Forecast_Capex_Input!AE$12:AE$286,$X834)),0)</f>
        <v>0</v>
      </c>
      <c r="BS834" s="187" cm="1">
        <f t="array" ref="BS834">IFERROR(IF($X834=$X833,BS833,INDEX(Forecast_Capex_Input!AF$12:AF$286,$X834)),0)</f>
        <v>0</v>
      </c>
      <c r="BT834" s="187" cm="1">
        <f t="array" ref="BT834">IFERROR(IF($X834=$X833,BT833,INDEX(Forecast_Capex_Input!AG$12:AG$286,$X834)),0)</f>
        <v>0</v>
      </c>
      <c r="BU834" s="165"/>
      <c r="BV834" s="215">
        <f t="shared" si="543"/>
        <v>0</v>
      </c>
      <c r="BW834" s="215">
        <f t="shared" si="544"/>
        <v>0</v>
      </c>
      <c r="BX834" s="215">
        <f t="shared" si="545"/>
        <v>0</v>
      </c>
      <c r="BY834" s="215">
        <f t="shared" si="546"/>
        <v>0</v>
      </c>
      <c r="BZ834" s="215">
        <f t="shared" si="547"/>
        <v>0</v>
      </c>
      <c r="CA834" s="155">
        <f t="shared" si="575"/>
        <v>0</v>
      </c>
      <c r="CB834" s="165"/>
      <c r="CC834" s="215">
        <f t="shared" si="548"/>
        <v>0</v>
      </c>
      <c r="CD834" s="215">
        <f t="shared" si="549"/>
        <v>0</v>
      </c>
      <c r="CE834" s="215">
        <f t="shared" si="550"/>
        <v>0</v>
      </c>
      <c r="CF834" s="215">
        <f t="shared" si="551"/>
        <v>0</v>
      </c>
      <c r="CG834" s="215">
        <f t="shared" si="552"/>
        <v>0</v>
      </c>
      <c r="CH834" s="155">
        <f t="shared" si="576"/>
        <v>0</v>
      </c>
      <c r="CI834" s="165"/>
      <c r="CJ834" s="215">
        <f t="shared" si="553"/>
        <v>0</v>
      </c>
      <c r="CK834" s="215">
        <f t="shared" si="554"/>
        <v>0</v>
      </c>
      <c r="CL834" s="215">
        <f t="shared" si="555"/>
        <v>0</v>
      </c>
      <c r="CM834" s="215">
        <f t="shared" si="556"/>
        <v>0</v>
      </c>
      <c r="CN834" s="215">
        <f t="shared" si="557"/>
        <v>0</v>
      </c>
      <c r="CO834" s="155">
        <f t="shared" si="577"/>
        <v>0</v>
      </c>
      <c r="CP834" s="165"/>
      <c r="CQ834" s="223">
        <f t="shared" si="558"/>
        <v>0</v>
      </c>
      <c r="CR834" s="223">
        <f t="shared" si="559"/>
        <v>0</v>
      </c>
      <c r="CS834" s="223">
        <f t="shared" si="560"/>
        <v>0</v>
      </c>
      <c r="CT834" s="223">
        <f t="shared" si="561"/>
        <v>0</v>
      </c>
      <c r="CU834" s="223">
        <f t="shared" si="562"/>
        <v>0</v>
      </c>
      <c r="CV834" s="155">
        <f t="shared" si="578"/>
        <v>0</v>
      </c>
      <c r="CW834" s="165"/>
      <c r="CX834" s="215">
        <f t="shared" si="579"/>
        <v>0</v>
      </c>
      <c r="CY834" s="215">
        <f t="shared" si="563"/>
        <v>0</v>
      </c>
      <c r="CZ834" s="215">
        <f t="shared" si="564"/>
        <v>0</v>
      </c>
      <c r="DA834" s="215">
        <f t="shared" si="565"/>
        <v>0</v>
      </c>
      <c r="DB834" s="215">
        <f t="shared" si="566"/>
        <v>0</v>
      </c>
      <c r="DC834" s="155">
        <f t="shared" si="580"/>
        <v>0</v>
      </c>
      <c r="DD834" s="165"/>
      <c r="DE834" s="188" t="b" cm="1">
        <f t="array" aca="1" ref="DE834" ca="1">OR($G834=Forecast_Capex_Input!$BF$8:$BF$10)</f>
        <v>0</v>
      </c>
      <c r="DF834" s="188" cm="1">
        <f t="array" aca="1" ref="DF834" ca="1">IFERROR(INDEX(Forecast_Capex_Input!BG$12:BG$286,$X834)
*(INDEX(Forecast_Capex_Input!$H$12:$H$286,$X834)=Repex),0)
*$DE834</f>
        <v>0</v>
      </c>
      <c r="DG834" s="188" cm="1">
        <f t="array" aca="1" ref="DG834" ca="1">IFERROR(INDEX(Forecast_Capex_Input!BH$12:BH$286,$X834)
*(INDEX(Forecast_Capex_Input!$H$12:$H$286,$X834)=Repex),0)
*$DE834</f>
        <v>0</v>
      </c>
      <c r="DH834" s="188" cm="1">
        <f t="array" aca="1" ref="DH834" ca="1">IFERROR(INDEX(Forecast_Capex_Input!BI$12:BI$286,$X834)
*(INDEX(Forecast_Capex_Input!$H$12:$H$286,$X834)=Repex),0)
*$DE834</f>
        <v>0</v>
      </c>
      <c r="DI834" s="188" cm="1">
        <f t="array" aca="1" ref="DI834" ca="1">IFERROR(INDEX(Forecast_Capex_Input!BJ$12:BJ$286,$X834)
*(INDEX(Forecast_Capex_Input!$H$12:$H$286,$X834)=Repex),0)
*$DE834</f>
        <v>0</v>
      </c>
      <c r="DJ834" s="188" cm="1">
        <f t="array" aca="1" ref="DJ834" ca="1">IFERROR(INDEX(Forecast_Capex_Input!BK$12:BK$286,$X834)
*(INDEX(Forecast_Capex_Input!$H$12:$H$286,$X834)=Repex),0)
*$DE834</f>
        <v>0</v>
      </c>
      <c r="DK834" s="188" cm="1">
        <f t="array" aca="1" ref="DK834" ca="1">IFERROR(INDEX(Forecast_Capex_Input!BL$12:BL$286,$X834)
*(INDEX(Forecast_Capex_Input!$H$12:$H$286,$X834)=Repex),0)
*$DE834</f>
        <v>0</v>
      </c>
      <c r="DL834" s="165"/>
      <c r="DM834" s="188" t="b" cm="1">
        <f t="array" aca="1" ref="DM834" ca="1">OR($G834=Forecast_Capex_Input!$BN$8:$BN$9)</f>
        <v>0</v>
      </c>
      <c r="DN834" s="188" cm="1">
        <f t="array" aca="1" ref="DN834" ca="1">IFERROR(INDEX(Forecast_Capex_Input!BO$12:BO$286,$X834)
*(INDEX(Forecast_Capex_Input!$H$12:$H$286,$X834)=Repex),0)
*$DM834</f>
        <v>0</v>
      </c>
      <c r="DO834" s="188" cm="1">
        <f t="array" aca="1" ref="DO834" ca="1">IFERROR(INDEX(Forecast_Capex_Input!BP$12:BP$286,$X834)
*(INDEX(Forecast_Capex_Input!$H$12:$H$286,$X834)=Repex),0)
*$DM834</f>
        <v>0</v>
      </c>
      <c r="DP834" s="188" cm="1">
        <f t="array" aca="1" ref="DP834" ca="1">IFERROR(INDEX(Forecast_Capex_Input!BQ$12:BQ$286,$X834)
*(INDEX(Forecast_Capex_Input!$H$12:$H$286,$X834)=Repex),0)
*$DM834</f>
        <v>0</v>
      </c>
      <c r="DQ834" s="188" cm="1">
        <f t="array" aca="1" ref="DQ834" ca="1">IFERROR(INDEX(Forecast_Capex_Input!BR$12:BR$286,$X834)
*(INDEX(Forecast_Capex_Input!$H$12:$H$286,$X834)=Repex),0)
*$DM834</f>
        <v>0</v>
      </c>
      <c r="DR834" s="188" cm="1">
        <f t="array" aca="1" ref="DR834" ca="1">IFERROR(INDEX(Forecast_Capex_Input!BS$12:BS$286,$X834)
*(INDEX(Forecast_Capex_Input!$H$12:$H$286,$X834)=Repex),0)
*$DM834</f>
        <v>0</v>
      </c>
      <c r="DS834" s="165"/>
      <c r="DT834" s="188" t="b" cm="1">
        <f t="array" aca="1" ref="DT834" ca="1">OR($G834=Forecast_Capex_Input!$BU$8:$BU$10)</f>
        <v>0</v>
      </c>
      <c r="DU834" s="188" cm="1">
        <f t="array" aca="1" ref="DU834" ca="1">IFERROR(INDEX(Forecast_Capex_Input!BV$12:BV$286,$X834)
*(INDEX(Forecast_Capex_Input!$H$12:$H$286,$X834)=Repex),0)
*$DT834</f>
        <v>0</v>
      </c>
      <c r="DV834" s="188" cm="1">
        <f t="array" aca="1" ref="DV834" ca="1">IFERROR(INDEX(Forecast_Capex_Input!BW$12:BW$286,$X834)
*(INDEX(Forecast_Capex_Input!$H$12:$H$286,$X834)=Repex),0)
*$DT834</f>
        <v>0</v>
      </c>
      <c r="DW834" s="188" cm="1">
        <f t="array" aca="1" ref="DW834" ca="1">IFERROR(INDEX(Forecast_Capex_Input!BX$12:BX$286,$X834)
*(INDEX(Forecast_Capex_Input!$H$12:$H$286,$X834)=Repex),0)
*$DT834</f>
        <v>0</v>
      </c>
      <c r="DX834" s="188" cm="1">
        <f t="array" aca="1" ref="DX834" ca="1">IFERROR(INDEX(Forecast_Capex_Input!BY$12:BY$286,$X834)
*(INDEX(Forecast_Capex_Input!$H$12:$H$286,$X834)=Repex),0)
*$DT834</f>
        <v>0</v>
      </c>
      <c r="DY834" s="188" cm="1">
        <f t="array" aca="1" ref="DY834" ca="1">IFERROR(INDEX(Forecast_Capex_Input!BZ$12:BZ$286,$X834)
*(INDEX(Forecast_Capex_Input!$H$12:$H$286,$X834)=Repex),0)
*$DT834</f>
        <v>0</v>
      </c>
      <c r="DZ834" s="188" cm="1">
        <f t="array" aca="1" ref="DZ834" ca="1">IFERROR(INDEX(Forecast_Capex_Input!CA$12:CA$286,$X834)
*(INDEX(Forecast_Capex_Input!$H$12:$H$286,$X834)=Repex),0)
*$DT834</f>
        <v>0</v>
      </c>
      <c r="EA834" s="188" cm="1">
        <f t="array" aca="1" ref="EA834" ca="1">IFERROR(INDEX(Forecast_Capex_Input!CB$12:CB$286,$X834)
*(INDEX(Forecast_Capex_Input!$H$12:$H$286,$X834)=Repex),0)
*$DT834</f>
        <v>0</v>
      </c>
      <c r="EB834" s="188" cm="1">
        <f t="array" aca="1" ref="EB834" ca="1">IFERROR(INDEX(Forecast_Capex_Input!CC$12:CC$286,$X834)
*(INDEX(Forecast_Capex_Input!$H$12:$H$286,$X834)=Repex),0)
*$DT834</f>
        <v>0</v>
      </c>
      <c r="EC834" s="165"/>
      <c r="ED834" s="226" t="str">
        <f t="shared" si="567"/>
        <v>N/A</v>
      </c>
      <c r="EE834" s="174" t="s">
        <v>15</v>
      </c>
    </row>
    <row r="835" spans="3:135" x14ac:dyDescent="0.2">
      <c r="C835" s="174">
        <f t="shared" si="568"/>
        <v>825</v>
      </c>
      <c r="D835" s="167" t="str" cm="1">
        <f t="array" ref="D835">IFERROR(INDEX(Forecast_Capex_Input!$D$12:$D$286,$X835),NA)</f>
        <v>N/A</v>
      </c>
      <c r="E835" s="172" t="str" cm="1">
        <f t="array" ref="E835">IF($X835=NA,NA,INDEX(Forecast_Capex_Input!$E$12:$E$286,$X835))</f>
        <v>N/A</v>
      </c>
      <c r="F835" s="167" t="str" cm="1">
        <f t="array" aca="1" ref="F835" ca="1">IFERROR(INDEX(General!$E$25:$E$26,$Y835),NA)</f>
        <v>N/A</v>
      </c>
      <c r="G835" s="167" t="str" cm="1">
        <f t="array" aca="1" ref="G835" ca="1">IFERROR(INDEX(Forecast_Capex_Input!$AI$11:$BB$11,$AA835),NA)</f>
        <v>N/A</v>
      </c>
      <c r="H835" s="189" t="str" cm="1">
        <f t="array" aca="1" ref="H835" ca="1">IFERROR(INDEX(Forecast_Capex_Input!$AI$12:$BB$286,$X835,$AA835),NA)</f>
        <v>N/A</v>
      </c>
      <c r="I835" s="199" t="str" cm="1">
        <f t="array" ref="I835">IFERROR(INDEX(Forecast_Capex_Input!$F$12:$F$286,$X835),NA)</f>
        <v>N/A</v>
      </c>
      <c r="J835" s="199" t="str" cm="1">
        <f t="array" ref="J835">IFERROR(INDEX(Forecast_Capex_Input!G$12:G$286,$X835),NA)</f>
        <v>N/A</v>
      </c>
      <c r="K835" s="199" t="str" cm="1">
        <f t="array" ref="K835">IFERROR(INDEX(Forecast_Capex_Input!H$12:H$286,$X835),NA)</f>
        <v>N/A</v>
      </c>
      <c r="L835" s="199" t="str" cm="1">
        <f t="array" ref="L835">IFERROR(INDEX(Forecast_Capex_Input!I$12:I$286,$X835),NA)</f>
        <v>N/A</v>
      </c>
      <c r="M835" s="199" t="str" cm="1">
        <f t="array" ref="M835">IFERROR(INDEX(Forecast_Capex_Input!J$12:J$286,$X835),NA)</f>
        <v>N/A</v>
      </c>
      <c r="N835" s="199" t="str" cm="1">
        <f t="array" ref="N835">IFERROR(INDEX(Forecast_Capex_Input!K$12:K$286,$X835),NA)</f>
        <v>N/A</v>
      </c>
      <c r="O835" s="199" t="str" cm="1">
        <f t="array" ref="O835">IFERROR(INDEX(Forecast_Capex_Input!L$12:L$286,$X835),NA)</f>
        <v>N/A</v>
      </c>
      <c r="P835" s="199" t="str" cm="1">
        <f t="array" ref="P835">IFERROR(INDEX(Forecast_Capex_Input!M$12:M$286,$X835),NA)</f>
        <v>N/A</v>
      </c>
      <c r="Q835" s="172" t="str" cm="1">
        <f t="array" ref="Q835">IFERROR(INDEX(Forecast_Capex_Input!N$12:N$286,$X835),NA)</f>
        <v>N/A</v>
      </c>
      <c r="R835" s="265" cm="1">
        <f t="array" ref="R835">IFERROR(INDEX(Forecast_Capex_Input!O$12:O$286,$X835),0)</f>
        <v>0</v>
      </c>
      <c r="S835" s="172" cm="1">
        <f t="array" ref="S835">IFERROR(INDEX(Forecast_Capex_Input!P$12:P$286,$X835),0)</f>
        <v>0</v>
      </c>
      <c r="T835" s="199" t="str" cm="1">
        <f t="array" aca="1" ref="T835" ca="1">IFERROR(INDEX(General!$K$84:$K$103,$AA835),NA)</f>
        <v>N/A</v>
      </c>
      <c r="U835" s="188" cm="1">
        <f t="array" aca="1" ref="U835" ca="1">IFERROR(
IF($F835=General!$E$25,INDEX(Forecast_Capex_Input!S$12:S$286,$X835),
INDEX(Forecast_Capex_Input!T$12:T$286,$X835)),0)</f>
        <v>0</v>
      </c>
      <c r="V835" s="222" t="b">
        <f>IFERROR(INDEX(Overheads!$T$19:$T$26,MATCH($I835,Overheads!$E$19:$E$26,0)),FALSE)</f>
        <v>0</v>
      </c>
      <c r="W835" s="165"/>
      <c r="X835" s="174" t="str">
        <f>IFERROR(
IF(MATCH($C835,Forecast_Capex_Input!$CI$12:$CI$286,1)+1&gt;MAX(Forecast_Capex_Input!$C$12:$C$286),NA,
MATCH($C835,Forecast_Capex_Input!$CI$12:$CI$286,1)+1),1)</f>
        <v>N/A</v>
      </c>
      <c r="Y835" s="174" t="str" cm="1">
        <f t="array" aca="1" ref="Y835" ca="1">IFERROR(
IF(X834&lt;&gt;X835,1,
IF(COUNTIF(OFFSET(Y834,0,0,-INDEX(Forecast_Capex_Input!$CG$12:$CG$286,$X835)),Y834)=INDEX(Forecast_Capex_Input!$CG$12:$CG$286,$X835),Y834+1,Y834)),NA)</f>
        <v>N/A</v>
      </c>
      <c r="Z835" s="174" t="str" cm="1">
        <f t="array" ref="Z835">IFERROR($C835-IF($X835=1,1,INDEX(Forecast_Capex_Input!$CI$12:$CI$286,$X835-1))+1,NA)</f>
        <v>N/A</v>
      </c>
      <c r="AA835" s="174" t="str" cm="1">
        <f t="array" aca="1" ref="AA835" ca="1">IFERROR(IF(Y835=1,
INDEX(Forecast_Capex_Input!$AI$10:$BB$10,SMALL(IF(INDEX(Forecast_Capex_Input!$AI$12:$BB$286,$X835,0)&gt;0,COLUMN(Forecast_Capex_Input!$AI$10:$BB$10)-COLUMN(Forecast_Capex_Input!$AI$12)+1),ROWS(OFFSET(AA834,0,0,-$Z835)))),
OFFSET(AA834,-INDEX(Forecast_Capex_Input!$CG$12:$CG$286,$X835)+1,0)),NA)</f>
        <v>N/A</v>
      </c>
      <c r="AB835" s="174" t="str">
        <f t="shared" ca="1" si="537"/>
        <v>N/A</v>
      </c>
      <c r="AC835" s="222" t="b">
        <f t="shared" si="569"/>
        <v>0</v>
      </c>
      <c r="AD835" s="220" t="b">
        <v>0</v>
      </c>
      <c r="AE835" s="222" t="b">
        <f t="shared" si="538"/>
        <v>1</v>
      </c>
      <c r="AF835" s="165"/>
      <c r="AG835" s="215">
        <v>0</v>
      </c>
      <c r="AH835" s="215">
        <v>0</v>
      </c>
      <c r="AI835" s="215">
        <v>0</v>
      </c>
      <c r="AJ835" s="215">
        <v>0</v>
      </c>
      <c r="AK835" s="215">
        <v>0</v>
      </c>
      <c r="AL835" s="155">
        <v>0</v>
      </c>
      <c r="AM835" s="165"/>
      <c r="AN835" s="215" cm="1">
        <f t="array" aca="1" ref="AN835" ca="1">IFERROR(INDEX(General!O$33:O$34,$AB835)
*AG835,0)</f>
        <v>0</v>
      </c>
      <c r="AO835" s="215" cm="1">
        <f t="array" aca="1" ref="AO835" ca="1">IFERROR(INDEX(General!P$33:P$34,$AB835)
*AH835,0)</f>
        <v>0</v>
      </c>
      <c r="AP835" s="215" cm="1">
        <f t="array" aca="1" ref="AP835" ca="1">IFERROR(INDEX(General!Q$33:Q$34,$AB835)
*AI835,0)</f>
        <v>0</v>
      </c>
      <c r="AQ835" s="215" cm="1">
        <f t="array" aca="1" ref="AQ835" ca="1">IFERROR(INDEX(General!R$33:R$34,$AB835)
*AJ835,0)</f>
        <v>0</v>
      </c>
      <c r="AR835" s="215" cm="1">
        <f t="array" aca="1" ref="AR835" ca="1">IFERROR(INDEX(General!S$33:S$34,$AB835)
*AK835,0)</f>
        <v>0</v>
      </c>
      <c r="AS835" s="155">
        <f t="shared" ca="1" si="570"/>
        <v>0</v>
      </c>
      <c r="AT835" s="165"/>
      <c r="AU835" s="215">
        <f ca="1">IF($AE835=FALSE,AN835*Overheads!$R$24*$V835,
IFERROR(Overheads!$O$49*$V835*AN835,0)
+IFERROR(Overheads!Q$59*$V835*(AN835/Overheads!Q$68),0))</f>
        <v>0</v>
      </c>
      <c r="AV835" s="215">
        <f ca="1">IF($AE835=FALSE,AO835*Overheads!$R$24*$V835,
IFERROR(Overheads!$O$49*$V835*AO835,0)
+IFERROR(Overheads!R$59*$V835*(AO835/Overheads!R$68),0))</f>
        <v>0</v>
      </c>
      <c r="AW835" s="215">
        <f ca="1">IF($AE835=FALSE,AP835*Overheads!$R$24*$V835,
IFERROR(Overheads!$O$49*$V835*AP835,0)
+IFERROR(Overheads!S$59*$V835*(AP835/Overheads!S$68),0))</f>
        <v>0</v>
      </c>
      <c r="AX835" s="215">
        <f ca="1">IF($AE835=FALSE,AQ835*Overheads!$R$24*$V835,
IFERROR(Overheads!$O$49*$V835*AQ835,0)
+IFERROR(Overheads!T$59*$V835*(AQ835/Overheads!T$68),0))</f>
        <v>0</v>
      </c>
      <c r="AY835" s="215">
        <f ca="1">IF($AE835=FALSE,AR835*Overheads!$R$24*$V835,
IFERROR(Overheads!$O$49*$V835*AR835,0)
+IFERROR(Overheads!U$59*$V835*(AR835/Overheads!U$68),0))</f>
        <v>0</v>
      </c>
      <c r="AZ835" s="155">
        <f t="shared" ca="1" si="571"/>
        <v>0</v>
      </c>
      <c r="BA835" s="165"/>
      <c r="BB835" s="215">
        <f ca="1">IF($AE835=FALSE,AN835*Overheads!$S$25,
IFERROR(Overheads!$O$50*AN835,0)
+IFERROR(Overheads!Q$60*(AN835/Overheads!Q$66),0))</f>
        <v>0</v>
      </c>
      <c r="BC835" s="215">
        <f ca="1">IF($AE835=FALSE,AO835*Overheads!$S$25,
IFERROR(Overheads!$O$50*AO835,0)
+IFERROR(Overheads!R$60*(AO835/Overheads!R$66),0))</f>
        <v>0</v>
      </c>
      <c r="BD835" s="215">
        <f ca="1">IF($AE835=FALSE,AP835*Overheads!$S$25,
IFERROR(Overheads!$O$50*AP835,0)
+IFERROR(Overheads!S$60*(AP835/Overheads!S$66),0))</f>
        <v>0</v>
      </c>
      <c r="BE835" s="215">
        <f ca="1">IF($AE835=FALSE,AQ835*Overheads!$S$25,
IFERROR(Overheads!$O$50*AQ835,0)
+IFERROR(Overheads!T$60*(AQ835/Overheads!T$66),0))</f>
        <v>0</v>
      </c>
      <c r="BF835" s="215">
        <f ca="1">IF($AE835=FALSE,AR835*Overheads!$S$25,
IFERROR(Overheads!$O$50*AR835,0)
+IFERROR(Overheads!U$60*(AR835/Overheads!U$66),0))</f>
        <v>0</v>
      </c>
      <c r="BG835" s="155">
        <f t="shared" ca="1" si="572"/>
        <v>0</v>
      </c>
      <c r="BH835" s="165"/>
      <c r="BI835" s="215">
        <f t="shared" ca="1" si="573"/>
        <v>0</v>
      </c>
      <c r="BJ835" s="215">
        <f t="shared" ca="1" si="539"/>
        <v>0</v>
      </c>
      <c r="BK835" s="215">
        <f t="shared" ca="1" si="540"/>
        <v>0</v>
      </c>
      <c r="BL835" s="215">
        <f t="shared" ca="1" si="541"/>
        <v>0</v>
      </c>
      <c r="BM835" s="215">
        <f t="shared" ca="1" si="542"/>
        <v>0</v>
      </c>
      <c r="BN835" s="155">
        <f t="shared" ca="1" si="574"/>
        <v>0</v>
      </c>
      <c r="BO835" s="165"/>
      <c r="BP835" s="187" cm="1">
        <f t="array" ref="BP835">IFERROR(IF($X835=$X834,BP834,INDEX(Forecast_Capex_Input!AC$12:AC$286,$X835)),0)</f>
        <v>0</v>
      </c>
      <c r="BQ835" s="187" cm="1">
        <f t="array" ref="BQ835">IFERROR(IF($X835=$X834,BQ834,INDEX(Forecast_Capex_Input!AD$12:AD$286,$X835)),0)</f>
        <v>0</v>
      </c>
      <c r="BR835" s="187" cm="1">
        <f t="array" ref="BR835">IFERROR(IF($X835=$X834,BR834,INDEX(Forecast_Capex_Input!AE$12:AE$286,$X835)),0)</f>
        <v>0</v>
      </c>
      <c r="BS835" s="187" cm="1">
        <f t="array" ref="BS835">IFERROR(IF($X835=$X834,BS834,INDEX(Forecast_Capex_Input!AF$12:AF$286,$X835)),0)</f>
        <v>0</v>
      </c>
      <c r="BT835" s="187" cm="1">
        <f t="array" ref="BT835">IFERROR(IF($X835=$X834,BT834,INDEX(Forecast_Capex_Input!AG$12:AG$286,$X835)),0)</f>
        <v>0</v>
      </c>
      <c r="BU835" s="165"/>
      <c r="BV835" s="215">
        <f t="shared" si="543"/>
        <v>0</v>
      </c>
      <c r="BW835" s="215">
        <f t="shared" si="544"/>
        <v>0</v>
      </c>
      <c r="BX835" s="215">
        <f t="shared" si="545"/>
        <v>0</v>
      </c>
      <c r="BY835" s="215">
        <f t="shared" si="546"/>
        <v>0</v>
      </c>
      <c r="BZ835" s="215">
        <f t="shared" si="547"/>
        <v>0</v>
      </c>
      <c r="CA835" s="155">
        <f t="shared" si="575"/>
        <v>0</v>
      </c>
      <c r="CB835" s="165"/>
      <c r="CC835" s="215">
        <f t="shared" si="548"/>
        <v>0</v>
      </c>
      <c r="CD835" s="215">
        <f t="shared" si="549"/>
        <v>0</v>
      </c>
      <c r="CE835" s="215">
        <f t="shared" si="550"/>
        <v>0</v>
      </c>
      <c r="CF835" s="215">
        <f t="shared" si="551"/>
        <v>0</v>
      </c>
      <c r="CG835" s="215">
        <f t="shared" si="552"/>
        <v>0</v>
      </c>
      <c r="CH835" s="155">
        <f t="shared" si="576"/>
        <v>0</v>
      </c>
      <c r="CI835" s="165"/>
      <c r="CJ835" s="215">
        <f t="shared" si="553"/>
        <v>0</v>
      </c>
      <c r="CK835" s="215">
        <f t="shared" si="554"/>
        <v>0</v>
      </c>
      <c r="CL835" s="215">
        <f t="shared" si="555"/>
        <v>0</v>
      </c>
      <c r="CM835" s="215">
        <f t="shared" si="556"/>
        <v>0</v>
      </c>
      <c r="CN835" s="215">
        <f t="shared" si="557"/>
        <v>0</v>
      </c>
      <c r="CO835" s="155">
        <f t="shared" si="577"/>
        <v>0</v>
      </c>
      <c r="CP835" s="165"/>
      <c r="CQ835" s="223">
        <f t="shared" si="558"/>
        <v>0</v>
      </c>
      <c r="CR835" s="223">
        <f t="shared" si="559"/>
        <v>0</v>
      </c>
      <c r="CS835" s="223">
        <f t="shared" si="560"/>
        <v>0</v>
      </c>
      <c r="CT835" s="223">
        <f t="shared" si="561"/>
        <v>0</v>
      </c>
      <c r="CU835" s="223">
        <f t="shared" si="562"/>
        <v>0</v>
      </c>
      <c r="CV835" s="155">
        <f t="shared" si="578"/>
        <v>0</v>
      </c>
      <c r="CW835" s="165"/>
      <c r="CX835" s="215">
        <f t="shared" si="579"/>
        <v>0</v>
      </c>
      <c r="CY835" s="215">
        <f t="shared" si="563"/>
        <v>0</v>
      </c>
      <c r="CZ835" s="215">
        <f t="shared" si="564"/>
        <v>0</v>
      </c>
      <c r="DA835" s="215">
        <f t="shared" si="565"/>
        <v>0</v>
      </c>
      <c r="DB835" s="215">
        <f t="shared" si="566"/>
        <v>0</v>
      </c>
      <c r="DC835" s="155">
        <f t="shared" si="580"/>
        <v>0</v>
      </c>
      <c r="DD835" s="165"/>
      <c r="DE835" s="188" t="b" cm="1">
        <f t="array" aca="1" ref="DE835" ca="1">OR($G835=Forecast_Capex_Input!$BF$8:$BF$10)</f>
        <v>0</v>
      </c>
      <c r="DF835" s="188" cm="1">
        <f t="array" aca="1" ref="DF835" ca="1">IFERROR(INDEX(Forecast_Capex_Input!BG$12:BG$286,$X835)
*(INDEX(Forecast_Capex_Input!$H$12:$H$286,$X835)=Repex),0)
*$DE835</f>
        <v>0</v>
      </c>
      <c r="DG835" s="188" cm="1">
        <f t="array" aca="1" ref="DG835" ca="1">IFERROR(INDEX(Forecast_Capex_Input!BH$12:BH$286,$X835)
*(INDEX(Forecast_Capex_Input!$H$12:$H$286,$X835)=Repex),0)
*$DE835</f>
        <v>0</v>
      </c>
      <c r="DH835" s="188" cm="1">
        <f t="array" aca="1" ref="DH835" ca="1">IFERROR(INDEX(Forecast_Capex_Input!BI$12:BI$286,$X835)
*(INDEX(Forecast_Capex_Input!$H$12:$H$286,$X835)=Repex),0)
*$DE835</f>
        <v>0</v>
      </c>
      <c r="DI835" s="188" cm="1">
        <f t="array" aca="1" ref="DI835" ca="1">IFERROR(INDEX(Forecast_Capex_Input!BJ$12:BJ$286,$X835)
*(INDEX(Forecast_Capex_Input!$H$12:$H$286,$X835)=Repex),0)
*$DE835</f>
        <v>0</v>
      </c>
      <c r="DJ835" s="188" cm="1">
        <f t="array" aca="1" ref="DJ835" ca="1">IFERROR(INDEX(Forecast_Capex_Input!BK$12:BK$286,$X835)
*(INDEX(Forecast_Capex_Input!$H$12:$H$286,$X835)=Repex),0)
*$DE835</f>
        <v>0</v>
      </c>
      <c r="DK835" s="188" cm="1">
        <f t="array" aca="1" ref="DK835" ca="1">IFERROR(INDEX(Forecast_Capex_Input!BL$12:BL$286,$X835)
*(INDEX(Forecast_Capex_Input!$H$12:$H$286,$X835)=Repex),0)
*$DE835</f>
        <v>0</v>
      </c>
      <c r="DL835" s="165"/>
      <c r="DM835" s="188" t="b" cm="1">
        <f t="array" aca="1" ref="DM835" ca="1">OR($G835=Forecast_Capex_Input!$BN$8:$BN$9)</f>
        <v>0</v>
      </c>
      <c r="DN835" s="188" cm="1">
        <f t="array" aca="1" ref="DN835" ca="1">IFERROR(INDEX(Forecast_Capex_Input!BO$12:BO$286,$X835)
*(INDEX(Forecast_Capex_Input!$H$12:$H$286,$X835)=Repex),0)
*$DM835</f>
        <v>0</v>
      </c>
      <c r="DO835" s="188" cm="1">
        <f t="array" aca="1" ref="DO835" ca="1">IFERROR(INDEX(Forecast_Capex_Input!BP$12:BP$286,$X835)
*(INDEX(Forecast_Capex_Input!$H$12:$H$286,$X835)=Repex),0)
*$DM835</f>
        <v>0</v>
      </c>
      <c r="DP835" s="188" cm="1">
        <f t="array" aca="1" ref="DP835" ca="1">IFERROR(INDEX(Forecast_Capex_Input!BQ$12:BQ$286,$X835)
*(INDEX(Forecast_Capex_Input!$H$12:$H$286,$X835)=Repex),0)
*$DM835</f>
        <v>0</v>
      </c>
      <c r="DQ835" s="188" cm="1">
        <f t="array" aca="1" ref="DQ835" ca="1">IFERROR(INDEX(Forecast_Capex_Input!BR$12:BR$286,$X835)
*(INDEX(Forecast_Capex_Input!$H$12:$H$286,$X835)=Repex),0)
*$DM835</f>
        <v>0</v>
      </c>
      <c r="DR835" s="188" cm="1">
        <f t="array" aca="1" ref="DR835" ca="1">IFERROR(INDEX(Forecast_Capex_Input!BS$12:BS$286,$X835)
*(INDEX(Forecast_Capex_Input!$H$12:$H$286,$X835)=Repex),0)
*$DM835</f>
        <v>0</v>
      </c>
      <c r="DS835" s="165"/>
      <c r="DT835" s="188" t="b" cm="1">
        <f t="array" aca="1" ref="DT835" ca="1">OR($G835=Forecast_Capex_Input!$BU$8:$BU$10)</f>
        <v>0</v>
      </c>
      <c r="DU835" s="188" cm="1">
        <f t="array" aca="1" ref="DU835" ca="1">IFERROR(INDEX(Forecast_Capex_Input!BV$12:BV$286,$X835)
*(INDEX(Forecast_Capex_Input!$H$12:$H$286,$X835)=Repex),0)
*$DT835</f>
        <v>0</v>
      </c>
      <c r="DV835" s="188" cm="1">
        <f t="array" aca="1" ref="DV835" ca="1">IFERROR(INDEX(Forecast_Capex_Input!BW$12:BW$286,$X835)
*(INDEX(Forecast_Capex_Input!$H$12:$H$286,$X835)=Repex),0)
*$DT835</f>
        <v>0</v>
      </c>
      <c r="DW835" s="188" cm="1">
        <f t="array" aca="1" ref="DW835" ca="1">IFERROR(INDEX(Forecast_Capex_Input!BX$12:BX$286,$X835)
*(INDEX(Forecast_Capex_Input!$H$12:$H$286,$X835)=Repex),0)
*$DT835</f>
        <v>0</v>
      </c>
      <c r="DX835" s="188" cm="1">
        <f t="array" aca="1" ref="DX835" ca="1">IFERROR(INDEX(Forecast_Capex_Input!BY$12:BY$286,$X835)
*(INDEX(Forecast_Capex_Input!$H$12:$H$286,$X835)=Repex),0)
*$DT835</f>
        <v>0</v>
      </c>
      <c r="DY835" s="188" cm="1">
        <f t="array" aca="1" ref="DY835" ca="1">IFERROR(INDEX(Forecast_Capex_Input!BZ$12:BZ$286,$X835)
*(INDEX(Forecast_Capex_Input!$H$12:$H$286,$X835)=Repex),0)
*$DT835</f>
        <v>0</v>
      </c>
      <c r="DZ835" s="188" cm="1">
        <f t="array" aca="1" ref="DZ835" ca="1">IFERROR(INDEX(Forecast_Capex_Input!CA$12:CA$286,$X835)
*(INDEX(Forecast_Capex_Input!$H$12:$H$286,$X835)=Repex),0)
*$DT835</f>
        <v>0</v>
      </c>
      <c r="EA835" s="188" cm="1">
        <f t="array" aca="1" ref="EA835" ca="1">IFERROR(INDEX(Forecast_Capex_Input!CB$12:CB$286,$X835)
*(INDEX(Forecast_Capex_Input!$H$12:$H$286,$X835)=Repex),0)
*$DT835</f>
        <v>0</v>
      </c>
      <c r="EB835" s="188" cm="1">
        <f t="array" aca="1" ref="EB835" ca="1">IFERROR(INDEX(Forecast_Capex_Input!CC$12:CC$286,$X835)
*(INDEX(Forecast_Capex_Input!$H$12:$H$286,$X835)=Repex),0)
*$DT835</f>
        <v>0</v>
      </c>
      <c r="EC835" s="165"/>
      <c r="ED835" s="226" t="str">
        <f t="shared" si="567"/>
        <v>N/A</v>
      </c>
      <c r="EE835" s="174" t="s">
        <v>15</v>
      </c>
    </row>
    <row r="836" spans="3:135" x14ac:dyDescent="0.2">
      <c r="C836" s="174">
        <f t="shared" si="568"/>
        <v>826</v>
      </c>
      <c r="D836" s="167" t="str" cm="1">
        <f t="array" ref="D836">IFERROR(INDEX(Forecast_Capex_Input!$D$12:$D$286,$X836),NA)</f>
        <v>N/A</v>
      </c>
      <c r="E836" s="172" t="str" cm="1">
        <f t="array" ref="E836">IF($X836=NA,NA,INDEX(Forecast_Capex_Input!$E$12:$E$286,$X836))</f>
        <v>N/A</v>
      </c>
      <c r="F836" s="167" t="str" cm="1">
        <f t="array" aca="1" ref="F836" ca="1">IFERROR(INDEX(General!$E$25:$E$26,$Y836),NA)</f>
        <v>N/A</v>
      </c>
      <c r="G836" s="167" t="str" cm="1">
        <f t="array" aca="1" ref="G836" ca="1">IFERROR(INDEX(Forecast_Capex_Input!$AI$11:$BB$11,$AA836),NA)</f>
        <v>N/A</v>
      </c>
      <c r="H836" s="189" t="str" cm="1">
        <f t="array" aca="1" ref="H836" ca="1">IFERROR(INDEX(Forecast_Capex_Input!$AI$12:$BB$286,$X836,$AA836),NA)</f>
        <v>N/A</v>
      </c>
      <c r="I836" s="199" t="str" cm="1">
        <f t="array" ref="I836">IFERROR(INDEX(Forecast_Capex_Input!$F$12:$F$286,$X836),NA)</f>
        <v>N/A</v>
      </c>
      <c r="J836" s="199" t="str" cm="1">
        <f t="array" ref="J836">IFERROR(INDEX(Forecast_Capex_Input!G$12:G$286,$X836),NA)</f>
        <v>N/A</v>
      </c>
      <c r="K836" s="199" t="str" cm="1">
        <f t="array" ref="K836">IFERROR(INDEX(Forecast_Capex_Input!H$12:H$286,$X836),NA)</f>
        <v>N/A</v>
      </c>
      <c r="L836" s="199" t="str" cm="1">
        <f t="array" ref="L836">IFERROR(INDEX(Forecast_Capex_Input!I$12:I$286,$X836),NA)</f>
        <v>N/A</v>
      </c>
      <c r="M836" s="199" t="str" cm="1">
        <f t="array" ref="M836">IFERROR(INDEX(Forecast_Capex_Input!J$12:J$286,$X836),NA)</f>
        <v>N/A</v>
      </c>
      <c r="N836" s="199" t="str" cm="1">
        <f t="array" ref="N836">IFERROR(INDEX(Forecast_Capex_Input!K$12:K$286,$X836),NA)</f>
        <v>N/A</v>
      </c>
      <c r="O836" s="199" t="str" cm="1">
        <f t="array" ref="O836">IFERROR(INDEX(Forecast_Capex_Input!L$12:L$286,$X836),NA)</f>
        <v>N/A</v>
      </c>
      <c r="P836" s="199" t="str" cm="1">
        <f t="array" ref="P836">IFERROR(INDEX(Forecast_Capex_Input!M$12:M$286,$X836),NA)</f>
        <v>N/A</v>
      </c>
      <c r="Q836" s="172" t="str" cm="1">
        <f t="array" ref="Q836">IFERROR(INDEX(Forecast_Capex_Input!N$12:N$286,$X836),NA)</f>
        <v>N/A</v>
      </c>
      <c r="R836" s="265" cm="1">
        <f t="array" ref="R836">IFERROR(INDEX(Forecast_Capex_Input!O$12:O$286,$X836),0)</f>
        <v>0</v>
      </c>
      <c r="S836" s="172" cm="1">
        <f t="array" ref="S836">IFERROR(INDEX(Forecast_Capex_Input!P$12:P$286,$X836),0)</f>
        <v>0</v>
      </c>
      <c r="T836" s="199" t="str" cm="1">
        <f t="array" aca="1" ref="T836" ca="1">IFERROR(INDEX(General!$K$84:$K$103,$AA836),NA)</f>
        <v>N/A</v>
      </c>
      <c r="U836" s="188" cm="1">
        <f t="array" aca="1" ref="U836" ca="1">IFERROR(
IF($F836=General!$E$25,INDEX(Forecast_Capex_Input!S$12:S$286,$X836),
INDEX(Forecast_Capex_Input!T$12:T$286,$X836)),0)</f>
        <v>0</v>
      </c>
      <c r="V836" s="222" t="b">
        <f>IFERROR(INDEX(Overheads!$T$19:$T$26,MATCH($I836,Overheads!$E$19:$E$26,0)),FALSE)</f>
        <v>0</v>
      </c>
      <c r="W836" s="165"/>
      <c r="X836" s="174" t="str">
        <f>IFERROR(
IF(MATCH($C836,Forecast_Capex_Input!$CI$12:$CI$286,1)+1&gt;MAX(Forecast_Capex_Input!$C$12:$C$286),NA,
MATCH($C836,Forecast_Capex_Input!$CI$12:$CI$286,1)+1),1)</f>
        <v>N/A</v>
      </c>
      <c r="Y836" s="174" t="str" cm="1">
        <f t="array" aca="1" ref="Y836" ca="1">IFERROR(
IF(X835&lt;&gt;X836,1,
IF(COUNTIF(OFFSET(Y835,0,0,-INDEX(Forecast_Capex_Input!$CG$12:$CG$286,$X836)),Y835)=INDEX(Forecast_Capex_Input!$CG$12:$CG$286,$X836),Y835+1,Y835)),NA)</f>
        <v>N/A</v>
      </c>
      <c r="Z836" s="174" t="str" cm="1">
        <f t="array" ref="Z836">IFERROR($C836-IF($X836=1,1,INDEX(Forecast_Capex_Input!$CI$12:$CI$286,$X836-1))+1,NA)</f>
        <v>N/A</v>
      </c>
      <c r="AA836" s="174" t="str" cm="1">
        <f t="array" aca="1" ref="AA836" ca="1">IFERROR(IF(Y836=1,
INDEX(Forecast_Capex_Input!$AI$10:$BB$10,SMALL(IF(INDEX(Forecast_Capex_Input!$AI$12:$BB$286,$X836,0)&gt;0,COLUMN(Forecast_Capex_Input!$AI$10:$BB$10)-COLUMN(Forecast_Capex_Input!$AI$12)+1),ROWS(OFFSET(AA835,0,0,-$Z836)))),
OFFSET(AA835,-INDEX(Forecast_Capex_Input!$CG$12:$CG$286,$X836)+1,0)),NA)</f>
        <v>N/A</v>
      </c>
      <c r="AB836" s="174" t="str">
        <f t="shared" ca="1" si="537"/>
        <v>N/A</v>
      </c>
      <c r="AC836" s="222" t="b">
        <f t="shared" si="569"/>
        <v>0</v>
      </c>
      <c r="AD836" s="220" t="b">
        <v>0</v>
      </c>
      <c r="AE836" s="222" t="b">
        <f t="shared" si="538"/>
        <v>1</v>
      </c>
      <c r="AF836" s="165"/>
      <c r="AG836" s="215">
        <v>0</v>
      </c>
      <c r="AH836" s="215">
        <v>0</v>
      </c>
      <c r="AI836" s="215">
        <v>0</v>
      </c>
      <c r="AJ836" s="215">
        <v>0</v>
      </c>
      <c r="AK836" s="215">
        <v>0</v>
      </c>
      <c r="AL836" s="155">
        <v>0</v>
      </c>
      <c r="AM836" s="165"/>
      <c r="AN836" s="215" cm="1">
        <f t="array" aca="1" ref="AN836" ca="1">IFERROR(INDEX(General!O$33:O$34,$AB836)
*AG836,0)</f>
        <v>0</v>
      </c>
      <c r="AO836" s="215" cm="1">
        <f t="array" aca="1" ref="AO836" ca="1">IFERROR(INDEX(General!P$33:P$34,$AB836)
*AH836,0)</f>
        <v>0</v>
      </c>
      <c r="AP836" s="215" cm="1">
        <f t="array" aca="1" ref="AP836" ca="1">IFERROR(INDEX(General!Q$33:Q$34,$AB836)
*AI836,0)</f>
        <v>0</v>
      </c>
      <c r="AQ836" s="215" cm="1">
        <f t="array" aca="1" ref="AQ836" ca="1">IFERROR(INDEX(General!R$33:R$34,$AB836)
*AJ836,0)</f>
        <v>0</v>
      </c>
      <c r="AR836" s="215" cm="1">
        <f t="array" aca="1" ref="AR836" ca="1">IFERROR(INDEX(General!S$33:S$34,$AB836)
*AK836,0)</f>
        <v>0</v>
      </c>
      <c r="AS836" s="155">
        <f t="shared" ca="1" si="570"/>
        <v>0</v>
      </c>
      <c r="AT836" s="165"/>
      <c r="AU836" s="215">
        <f ca="1">IF($AE836=FALSE,AN836*Overheads!$R$24*$V836,
IFERROR(Overheads!$O$49*$V836*AN836,0)
+IFERROR(Overheads!Q$59*$V836*(AN836/Overheads!Q$68),0))</f>
        <v>0</v>
      </c>
      <c r="AV836" s="215">
        <f ca="1">IF($AE836=FALSE,AO836*Overheads!$R$24*$V836,
IFERROR(Overheads!$O$49*$V836*AO836,0)
+IFERROR(Overheads!R$59*$V836*(AO836/Overheads!R$68),0))</f>
        <v>0</v>
      </c>
      <c r="AW836" s="215">
        <f ca="1">IF($AE836=FALSE,AP836*Overheads!$R$24*$V836,
IFERROR(Overheads!$O$49*$V836*AP836,0)
+IFERROR(Overheads!S$59*$V836*(AP836/Overheads!S$68),0))</f>
        <v>0</v>
      </c>
      <c r="AX836" s="215">
        <f ca="1">IF($AE836=FALSE,AQ836*Overheads!$R$24*$V836,
IFERROR(Overheads!$O$49*$V836*AQ836,0)
+IFERROR(Overheads!T$59*$V836*(AQ836/Overheads!T$68),0))</f>
        <v>0</v>
      </c>
      <c r="AY836" s="215">
        <f ca="1">IF($AE836=FALSE,AR836*Overheads!$R$24*$V836,
IFERROR(Overheads!$O$49*$V836*AR836,0)
+IFERROR(Overheads!U$59*$V836*(AR836/Overheads!U$68),0))</f>
        <v>0</v>
      </c>
      <c r="AZ836" s="155">
        <f t="shared" ca="1" si="571"/>
        <v>0</v>
      </c>
      <c r="BA836" s="165"/>
      <c r="BB836" s="215">
        <f ca="1">IF($AE836=FALSE,AN836*Overheads!$S$25,
IFERROR(Overheads!$O$50*AN836,0)
+IFERROR(Overheads!Q$60*(AN836/Overheads!Q$66),0))</f>
        <v>0</v>
      </c>
      <c r="BC836" s="215">
        <f ca="1">IF($AE836=FALSE,AO836*Overheads!$S$25,
IFERROR(Overheads!$O$50*AO836,0)
+IFERROR(Overheads!R$60*(AO836/Overheads!R$66),0))</f>
        <v>0</v>
      </c>
      <c r="BD836" s="215">
        <f ca="1">IF($AE836=FALSE,AP836*Overheads!$S$25,
IFERROR(Overheads!$O$50*AP836,0)
+IFERROR(Overheads!S$60*(AP836/Overheads!S$66),0))</f>
        <v>0</v>
      </c>
      <c r="BE836" s="215">
        <f ca="1">IF($AE836=FALSE,AQ836*Overheads!$S$25,
IFERROR(Overheads!$O$50*AQ836,0)
+IFERROR(Overheads!T$60*(AQ836/Overheads!T$66),0))</f>
        <v>0</v>
      </c>
      <c r="BF836" s="215">
        <f ca="1">IF($AE836=FALSE,AR836*Overheads!$S$25,
IFERROR(Overheads!$O$50*AR836,0)
+IFERROR(Overheads!U$60*(AR836/Overheads!U$66),0))</f>
        <v>0</v>
      </c>
      <c r="BG836" s="155">
        <f t="shared" ca="1" si="572"/>
        <v>0</v>
      </c>
      <c r="BH836" s="165"/>
      <c r="BI836" s="215">
        <f t="shared" ca="1" si="573"/>
        <v>0</v>
      </c>
      <c r="BJ836" s="215">
        <f t="shared" ca="1" si="539"/>
        <v>0</v>
      </c>
      <c r="BK836" s="215">
        <f t="shared" ca="1" si="540"/>
        <v>0</v>
      </c>
      <c r="BL836" s="215">
        <f t="shared" ca="1" si="541"/>
        <v>0</v>
      </c>
      <c r="BM836" s="215">
        <f t="shared" ca="1" si="542"/>
        <v>0</v>
      </c>
      <c r="BN836" s="155">
        <f t="shared" ca="1" si="574"/>
        <v>0</v>
      </c>
      <c r="BO836" s="165"/>
      <c r="BP836" s="187" cm="1">
        <f t="array" ref="BP836">IFERROR(IF($X836=$X835,BP835,INDEX(Forecast_Capex_Input!AC$12:AC$286,$X836)),0)</f>
        <v>0</v>
      </c>
      <c r="BQ836" s="187" cm="1">
        <f t="array" ref="BQ836">IFERROR(IF($X836=$X835,BQ835,INDEX(Forecast_Capex_Input!AD$12:AD$286,$X836)),0)</f>
        <v>0</v>
      </c>
      <c r="BR836" s="187" cm="1">
        <f t="array" ref="BR836">IFERROR(IF($X836=$X835,BR835,INDEX(Forecast_Capex_Input!AE$12:AE$286,$X836)),0)</f>
        <v>0</v>
      </c>
      <c r="BS836" s="187" cm="1">
        <f t="array" ref="BS836">IFERROR(IF($X836=$X835,BS835,INDEX(Forecast_Capex_Input!AF$12:AF$286,$X836)),0)</f>
        <v>0</v>
      </c>
      <c r="BT836" s="187" cm="1">
        <f t="array" ref="BT836">IFERROR(IF($X836=$X835,BT835,INDEX(Forecast_Capex_Input!AG$12:AG$286,$X836)),0)</f>
        <v>0</v>
      </c>
      <c r="BU836" s="165"/>
      <c r="BV836" s="215">
        <f t="shared" si="543"/>
        <v>0</v>
      </c>
      <c r="BW836" s="215">
        <f t="shared" si="544"/>
        <v>0</v>
      </c>
      <c r="BX836" s="215">
        <f t="shared" si="545"/>
        <v>0</v>
      </c>
      <c r="BY836" s="215">
        <f t="shared" si="546"/>
        <v>0</v>
      </c>
      <c r="BZ836" s="215">
        <f t="shared" si="547"/>
        <v>0</v>
      </c>
      <c r="CA836" s="155">
        <f t="shared" si="575"/>
        <v>0</v>
      </c>
      <c r="CB836" s="165"/>
      <c r="CC836" s="215">
        <f t="shared" si="548"/>
        <v>0</v>
      </c>
      <c r="CD836" s="215">
        <f t="shared" si="549"/>
        <v>0</v>
      </c>
      <c r="CE836" s="215">
        <f t="shared" si="550"/>
        <v>0</v>
      </c>
      <c r="CF836" s="215">
        <f t="shared" si="551"/>
        <v>0</v>
      </c>
      <c r="CG836" s="215">
        <f t="shared" si="552"/>
        <v>0</v>
      </c>
      <c r="CH836" s="155">
        <f t="shared" si="576"/>
        <v>0</v>
      </c>
      <c r="CI836" s="165"/>
      <c r="CJ836" s="215">
        <f t="shared" si="553"/>
        <v>0</v>
      </c>
      <c r="CK836" s="215">
        <f t="shared" si="554"/>
        <v>0</v>
      </c>
      <c r="CL836" s="215">
        <f t="shared" si="555"/>
        <v>0</v>
      </c>
      <c r="CM836" s="215">
        <f t="shared" si="556"/>
        <v>0</v>
      </c>
      <c r="CN836" s="215">
        <f t="shared" si="557"/>
        <v>0</v>
      </c>
      <c r="CO836" s="155">
        <f t="shared" si="577"/>
        <v>0</v>
      </c>
      <c r="CP836" s="165"/>
      <c r="CQ836" s="223">
        <f t="shared" si="558"/>
        <v>0</v>
      </c>
      <c r="CR836" s="223">
        <f t="shared" si="559"/>
        <v>0</v>
      </c>
      <c r="CS836" s="223">
        <f t="shared" si="560"/>
        <v>0</v>
      </c>
      <c r="CT836" s="223">
        <f t="shared" si="561"/>
        <v>0</v>
      </c>
      <c r="CU836" s="223">
        <f t="shared" si="562"/>
        <v>0</v>
      </c>
      <c r="CV836" s="155">
        <f t="shared" si="578"/>
        <v>0</v>
      </c>
      <c r="CW836" s="165"/>
      <c r="CX836" s="215">
        <f t="shared" si="579"/>
        <v>0</v>
      </c>
      <c r="CY836" s="215">
        <f t="shared" si="563"/>
        <v>0</v>
      </c>
      <c r="CZ836" s="215">
        <f t="shared" si="564"/>
        <v>0</v>
      </c>
      <c r="DA836" s="215">
        <f t="shared" si="565"/>
        <v>0</v>
      </c>
      <c r="DB836" s="215">
        <f t="shared" si="566"/>
        <v>0</v>
      </c>
      <c r="DC836" s="155">
        <f t="shared" si="580"/>
        <v>0</v>
      </c>
      <c r="DD836" s="165"/>
      <c r="DE836" s="188" t="b" cm="1">
        <f t="array" aca="1" ref="DE836" ca="1">OR($G836=Forecast_Capex_Input!$BF$8:$BF$10)</f>
        <v>0</v>
      </c>
      <c r="DF836" s="188" cm="1">
        <f t="array" aca="1" ref="DF836" ca="1">IFERROR(INDEX(Forecast_Capex_Input!BG$12:BG$286,$X836)
*(INDEX(Forecast_Capex_Input!$H$12:$H$286,$X836)=Repex),0)
*$DE836</f>
        <v>0</v>
      </c>
      <c r="DG836" s="188" cm="1">
        <f t="array" aca="1" ref="DG836" ca="1">IFERROR(INDEX(Forecast_Capex_Input!BH$12:BH$286,$X836)
*(INDEX(Forecast_Capex_Input!$H$12:$H$286,$X836)=Repex),0)
*$DE836</f>
        <v>0</v>
      </c>
      <c r="DH836" s="188" cm="1">
        <f t="array" aca="1" ref="DH836" ca="1">IFERROR(INDEX(Forecast_Capex_Input!BI$12:BI$286,$X836)
*(INDEX(Forecast_Capex_Input!$H$12:$H$286,$X836)=Repex),0)
*$DE836</f>
        <v>0</v>
      </c>
      <c r="DI836" s="188" cm="1">
        <f t="array" aca="1" ref="DI836" ca="1">IFERROR(INDEX(Forecast_Capex_Input!BJ$12:BJ$286,$X836)
*(INDEX(Forecast_Capex_Input!$H$12:$H$286,$X836)=Repex),0)
*$DE836</f>
        <v>0</v>
      </c>
      <c r="DJ836" s="188" cm="1">
        <f t="array" aca="1" ref="DJ836" ca="1">IFERROR(INDEX(Forecast_Capex_Input!BK$12:BK$286,$X836)
*(INDEX(Forecast_Capex_Input!$H$12:$H$286,$X836)=Repex),0)
*$DE836</f>
        <v>0</v>
      </c>
      <c r="DK836" s="188" cm="1">
        <f t="array" aca="1" ref="DK836" ca="1">IFERROR(INDEX(Forecast_Capex_Input!BL$12:BL$286,$X836)
*(INDEX(Forecast_Capex_Input!$H$12:$H$286,$X836)=Repex),0)
*$DE836</f>
        <v>0</v>
      </c>
      <c r="DL836" s="165"/>
      <c r="DM836" s="188" t="b" cm="1">
        <f t="array" aca="1" ref="DM836" ca="1">OR($G836=Forecast_Capex_Input!$BN$8:$BN$9)</f>
        <v>0</v>
      </c>
      <c r="DN836" s="188" cm="1">
        <f t="array" aca="1" ref="DN836" ca="1">IFERROR(INDEX(Forecast_Capex_Input!BO$12:BO$286,$X836)
*(INDEX(Forecast_Capex_Input!$H$12:$H$286,$X836)=Repex),0)
*$DM836</f>
        <v>0</v>
      </c>
      <c r="DO836" s="188" cm="1">
        <f t="array" aca="1" ref="DO836" ca="1">IFERROR(INDEX(Forecast_Capex_Input!BP$12:BP$286,$X836)
*(INDEX(Forecast_Capex_Input!$H$12:$H$286,$X836)=Repex),0)
*$DM836</f>
        <v>0</v>
      </c>
      <c r="DP836" s="188" cm="1">
        <f t="array" aca="1" ref="DP836" ca="1">IFERROR(INDEX(Forecast_Capex_Input!BQ$12:BQ$286,$X836)
*(INDEX(Forecast_Capex_Input!$H$12:$H$286,$X836)=Repex),0)
*$DM836</f>
        <v>0</v>
      </c>
      <c r="DQ836" s="188" cm="1">
        <f t="array" aca="1" ref="DQ836" ca="1">IFERROR(INDEX(Forecast_Capex_Input!BR$12:BR$286,$X836)
*(INDEX(Forecast_Capex_Input!$H$12:$H$286,$X836)=Repex),0)
*$DM836</f>
        <v>0</v>
      </c>
      <c r="DR836" s="188" cm="1">
        <f t="array" aca="1" ref="DR836" ca="1">IFERROR(INDEX(Forecast_Capex_Input!BS$12:BS$286,$X836)
*(INDEX(Forecast_Capex_Input!$H$12:$H$286,$X836)=Repex),0)
*$DM836</f>
        <v>0</v>
      </c>
      <c r="DS836" s="165"/>
      <c r="DT836" s="188" t="b" cm="1">
        <f t="array" aca="1" ref="DT836" ca="1">OR($G836=Forecast_Capex_Input!$BU$8:$BU$10)</f>
        <v>0</v>
      </c>
      <c r="DU836" s="188" cm="1">
        <f t="array" aca="1" ref="DU836" ca="1">IFERROR(INDEX(Forecast_Capex_Input!BV$12:BV$286,$X836)
*(INDEX(Forecast_Capex_Input!$H$12:$H$286,$X836)=Repex),0)
*$DT836</f>
        <v>0</v>
      </c>
      <c r="DV836" s="188" cm="1">
        <f t="array" aca="1" ref="DV836" ca="1">IFERROR(INDEX(Forecast_Capex_Input!BW$12:BW$286,$X836)
*(INDEX(Forecast_Capex_Input!$H$12:$H$286,$X836)=Repex),0)
*$DT836</f>
        <v>0</v>
      </c>
      <c r="DW836" s="188" cm="1">
        <f t="array" aca="1" ref="DW836" ca="1">IFERROR(INDEX(Forecast_Capex_Input!BX$12:BX$286,$X836)
*(INDEX(Forecast_Capex_Input!$H$12:$H$286,$X836)=Repex),0)
*$DT836</f>
        <v>0</v>
      </c>
      <c r="DX836" s="188" cm="1">
        <f t="array" aca="1" ref="DX836" ca="1">IFERROR(INDEX(Forecast_Capex_Input!BY$12:BY$286,$X836)
*(INDEX(Forecast_Capex_Input!$H$12:$H$286,$X836)=Repex),0)
*$DT836</f>
        <v>0</v>
      </c>
      <c r="DY836" s="188" cm="1">
        <f t="array" aca="1" ref="DY836" ca="1">IFERROR(INDEX(Forecast_Capex_Input!BZ$12:BZ$286,$X836)
*(INDEX(Forecast_Capex_Input!$H$12:$H$286,$X836)=Repex),0)
*$DT836</f>
        <v>0</v>
      </c>
      <c r="DZ836" s="188" cm="1">
        <f t="array" aca="1" ref="DZ836" ca="1">IFERROR(INDEX(Forecast_Capex_Input!CA$12:CA$286,$X836)
*(INDEX(Forecast_Capex_Input!$H$12:$H$286,$X836)=Repex),0)
*$DT836</f>
        <v>0</v>
      </c>
      <c r="EA836" s="188" cm="1">
        <f t="array" aca="1" ref="EA836" ca="1">IFERROR(INDEX(Forecast_Capex_Input!CB$12:CB$286,$X836)
*(INDEX(Forecast_Capex_Input!$H$12:$H$286,$X836)=Repex),0)
*$DT836</f>
        <v>0</v>
      </c>
      <c r="EB836" s="188" cm="1">
        <f t="array" aca="1" ref="EB836" ca="1">IFERROR(INDEX(Forecast_Capex_Input!CC$12:CC$286,$X836)
*(INDEX(Forecast_Capex_Input!$H$12:$H$286,$X836)=Repex),0)
*$DT836</f>
        <v>0</v>
      </c>
      <c r="EC836" s="165"/>
      <c r="ED836" s="226" t="str">
        <f t="shared" si="567"/>
        <v>N/A</v>
      </c>
      <c r="EE836" s="174" t="s">
        <v>15</v>
      </c>
    </row>
    <row r="837" spans="3:135" x14ac:dyDescent="0.2">
      <c r="C837" s="174">
        <f t="shared" si="568"/>
        <v>827</v>
      </c>
      <c r="D837" s="167" t="str" cm="1">
        <f t="array" ref="D837">IFERROR(INDEX(Forecast_Capex_Input!$D$12:$D$286,$X837),NA)</f>
        <v>N/A</v>
      </c>
      <c r="E837" s="172" t="str" cm="1">
        <f t="array" ref="E837">IF($X837=NA,NA,INDEX(Forecast_Capex_Input!$E$12:$E$286,$X837))</f>
        <v>N/A</v>
      </c>
      <c r="F837" s="167" t="str" cm="1">
        <f t="array" aca="1" ref="F837" ca="1">IFERROR(INDEX(General!$E$25:$E$26,$Y837),NA)</f>
        <v>N/A</v>
      </c>
      <c r="G837" s="167" t="str" cm="1">
        <f t="array" aca="1" ref="G837" ca="1">IFERROR(INDEX(Forecast_Capex_Input!$AI$11:$BB$11,$AA837),NA)</f>
        <v>N/A</v>
      </c>
      <c r="H837" s="189" t="str" cm="1">
        <f t="array" aca="1" ref="H837" ca="1">IFERROR(INDEX(Forecast_Capex_Input!$AI$12:$BB$286,$X837,$AA837),NA)</f>
        <v>N/A</v>
      </c>
      <c r="I837" s="199" t="str" cm="1">
        <f t="array" ref="I837">IFERROR(INDEX(Forecast_Capex_Input!$F$12:$F$286,$X837),NA)</f>
        <v>N/A</v>
      </c>
      <c r="J837" s="199" t="str" cm="1">
        <f t="array" ref="J837">IFERROR(INDEX(Forecast_Capex_Input!G$12:G$286,$X837),NA)</f>
        <v>N/A</v>
      </c>
      <c r="K837" s="199" t="str" cm="1">
        <f t="array" ref="K837">IFERROR(INDEX(Forecast_Capex_Input!H$12:H$286,$X837),NA)</f>
        <v>N/A</v>
      </c>
      <c r="L837" s="199" t="str" cm="1">
        <f t="array" ref="L837">IFERROR(INDEX(Forecast_Capex_Input!I$12:I$286,$X837),NA)</f>
        <v>N/A</v>
      </c>
      <c r="M837" s="199" t="str" cm="1">
        <f t="array" ref="M837">IFERROR(INDEX(Forecast_Capex_Input!J$12:J$286,$X837),NA)</f>
        <v>N/A</v>
      </c>
      <c r="N837" s="199" t="str" cm="1">
        <f t="array" ref="N837">IFERROR(INDEX(Forecast_Capex_Input!K$12:K$286,$X837),NA)</f>
        <v>N/A</v>
      </c>
      <c r="O837" s="199" t="str" cm="1">
        <f t="array" ref="O837">IFERROR(INDEX(Forecast_Capex_Input!L$12:L$286,$X837),NA)</f>
        <v>N/A</v>
      </c>
      <c r="P837" s="199" t="str" cm="1">
        <f t="array" ref="P837">IFERROR(INDEX(Forecast_Capex_Input!M$12:M$286,$X837),NA)</f>
        <v>N/A</v>
      </c>
      <c r="Q837" s="172" t="str" cm="1">
        <f t="array" ref="Q837">IFERROR(INDEX(Forecast_Capex_Input!N$12:N$286,$X837),NA)</f>
        <v>N/A</v>
      </c>
      <c r="R837" s="265" cm="1">
        <f t="array" ref="R837">IFERROR(INDEX(Forecast_Capex_Input!O$12:O$286,$X837),0)</f>
        <v>0</v>
      </c>
      <c r="S837" s="172" cm="1">
        <f t="array" ref="S837">IFERROR(INDEX(Forecast_Capex_Input!P$12:P$286,$X837),0)</f>
        <v>0</v>
      </c>
      <c r="T837" s="199" t="str" cm="1">
        <f t="array" aca="1" ref="T837" ca="1">IFERROR(INDEX(General!$K$84:$K$103,$AA837),NA)</f>
        <v>N/A</v>
      </c>
      <c r="U837" s="188" cm="1">
        <f t="array" aca="1" ref="U837" ca="1">IFERROR(
IF($F837=General!$E$25,INDEX(Forecast_Capex_Input!S$12:S$286,$X837),
INDEX(Forecast_Capex_Input!T$12:T$286,$X837)),0)</f>
        <v>0</v>
      </c>
      <c r="V837" s="222" t="b">
        <f>IFERROR(INDEX(Overheads!$T$19:$T$26,MATCH($I837,Overheads!$E$19:$E$26,0)),FALSE)</f>
        <v>0</v>
      </c>
      <c r="W837" s="165"/>
      <c r="X837" s="174" t="str">
        <f>IFERROR(
IF(MATCH($C837,Forecast_Capex_Input!$CI$12:$CI$286,1)+1&gt;MAX(Forecast_Capex_Input!$C$12:$C$286),NA,
MATCH($C837,Forecast_Capex_Input!$CI$12:$CI$286,1)+1),1)</f>
        <v>N/A</v>
      </c>
      <c r="Y837" s="174" t="str" cm="1">
        <f t="array" aca="1" ref="Y837" ca="1">IFERROR(
IF(X836&lt;&gt;X837,1,
IF(COUNTIF(OFFSET(Y836,0,0,-INDEX(Forecast_Capex_Input!$CG$12:$CG$286,$X837)),Y836)=INDEX(Forecast_Capex_Input!$CG$12:$CG$286,$X837),Y836+1,Y836)),NA)</f>
        <v>N/A</v>
      </c>
      <c r="Z837" s="174" t="str" cm="1">
        <f t="array" ref="Z837">IFERROR($C837-IF($X837=1,1,INDEX(Forecast_Capex_Input!$CI$12:$CI$286,$X837-1))+1,NA)</f>
        <v>N/A</v>
      </c>
      <c r="AA837" s="174" t="str" cm="1">
        <f t="array" aca="1" ref="AA837" ca="1">IFERROR(IF(Y837=1,
INDEX(Forecast_Capex_Input!$AI$10:$BB$10,SMALL(IF(INDEX(Forecast_Capex_Input!$AI$12:$BB$286,$X837,0)&gt;0,COLUMN(Forecast_Capex_Input!$AI$10:$BB$10)-COLUMN(Forecast_Capex_Input!$AI$12)+1),ROWS(OFFSET(AA836,0,0,-$Z837)))),
OFFSET(AA836,-INDEX(Forecast_Capex_Input!$CG$12:$CG$286,$X837)+1,0)),NA)</f>
        <v>N/A</v>
      </c>
      <c r="AB837" s="174" t="str">
        <f t="shared" ca="1" si="537"/>
        <v>N/A</v>
      </c>
      <c r="AC837" s="222" t="b">
        <f t="shared" si="569"/>
        <v>0</v>
      </c>
      <c r="AD837" s="220" t="b">
        <v>0</v>
      </c>
      <c r="AE837" s="222" t="b">
        <f t="shared" si="538"/>
        <v>1</v>
      </c>
      <c r="AF837" s="165"/>
      <c r="AG837" s="215">
        <v>0</v>
      </c>
      <c r="AH837" s="215">
        <v>0</v>
      </c>
      <c r="AI837" s="215">
        <v>0</v>
      </c>
      <c r="AJ837" s="215">
        <v>0</v>
      </c>
      <c r="AK837" s="215">
        <v>0</v>
      </c>
      <c r="AL837" s="155">
        <v>0</v>
      </c>
      <c r="AM837" s="165"/>
      <c r="AN837" s="215" cm="1">
        <f t="array" aca="1" ref="AN837" ca="1">IFERROR(INDEX(General!O$33:O$34,$AB837)
*AG837,0)</f>
        <v>0</v>
      </c>
      <c r="AO837" s="215" cm="1">
        <f t="array" aca="1" ref="AO837" ca="1">IFERROR(INDEX(General!P$33:P$34,$AB837)
*AH837,0)</f>
        <v>0</v>
      </c>
      <c r="AP837" s="215" cm="1">
        <f t="array" aca="1" ref="AP837" ca="1">IFERROR(INDEX(General!Q$33:Q$34,$AB837)
*AI837,0)</f>
        <v>0</v>
      </c>
      <c r="AQ837" s="215" cm="1">
        <f t="array" aca="1" ref="AQ837" ca="1">IFERROR(INDEX(General!R$33:R$34,$AB837)
*AJ837,0)</f>
        <v>0</v>
      </c>
      <c r="AR837" s="215" cm="1">
        <f t="array" aca="1" ref="AR837" ca="1">IFERROR(INDEX(General!S$33:S$34,$AB837)
*AK837,0)</f>
        <v>0</v>
      </c>
      <c r="AS837" s="155">
        <f t="shared" ca="1" si="570"/>
        <v>0</v>
      </c>
      <c r="AT837" s="165"/>
      <c r="AU837" s="215">
        <f ca="1">IF($AE837=FALSE,AN837*Overheads!$R$24*$V837,
IFERROR(Overheads!$O$49*$V837*AN837,0)
+IFERROR(Overheads!Q$59*$V837*(AN837/Overheads!Q$68),0))</f>
        <v>0</v>
      </c>
      <c r="AV837" s="215">
        <f ca="1">IF($AE837=FALSE,AO837*Overheads!$R$24*$V837,
IFERROR(Overheads!$O$49*$V837*AO837,0)
+IFERROR(Overheads!R$59*$V837*(AO837/Overheads!R$68),0))</f>
        <v>0</v>
      </c>
      <c r="AW837" s="215">
        <f ca="1">IF($AE837=FALSE,AP837*Overheads!$R$24*$V837,
IFERROR(Overheads!$O$49*$V837*AP837,0)
+IFERROR(Overheads!S$59*$V837*(AP837/Overheads!S$68),0))</f>
        <v>0</v>
      </c>
      <c r="AX837" s="215">
        <f ca="1">IF($AE837=FALSE,AQ837*Overheads!$R$24*$V837,
IFERROR(Overheads!$O$49*$V837*AQ837,0)
+IFERROR(Overheads!T$59*$V837*(AQ837/Overheads!T$68),0))</f>
        <v>0</v>
      </c>
      <c r="AY837" s="215">
        <f ca="1">IF($AE837=FALSE,AR837*Overheads!$R$24*$V837,
IFERROR(Overheads!$O$49*$V837*AR837,0)
+IFERROR(Overheads!U$59*$V837*(AR837/Overheads!U$68),0))</f>
        <v>0</v>
      </c>
      <c r="AZ837" s="155">
        <f t="shared" ca="1" si="571"/>
        <v>0</v>
      </c>
      <c r="BA837" s="165"/>
      <c r="BB837" s="215">
        <f ca="1">IF($AE837=FALSE,AN837*Overheads!$S$25,
IFERROR(Overheads!$O$50*AN837,0)
+IFERROR(Overheads!Q$60*(AN837/Overheads!Q$66),0))</f>
        <v>0</v>
      </c>
      <c r="BC837" s="215">
        <f ca="1">IF($AE837=FALSE,AO837*Overheads!$S$25,
IFERROR(Overheads!$O$50*AO837,0)
+IFERROR(Overheads!R$60*(AO837/Overheads!R$66),0))</f>
        <v>0</v>
      </c>
      <c r="BD837" s="215">
        <f ca="1">IF($AE837=FALSE,AP837*Overheads!$S$25,
IFERROR(Overheads!$O$50*AP837,0)
+IFERROR(Overheads!S$60*(AP837/Overheads!S$66),0))</f>
        <v>0</v>
      </c>
      <c r="BE837" s="215">
        <f ca="1">IF($AE837=FALSE,AQ837*Overheads!$S$25,
IFERROR(Overheads!$O$50*AQ837,0)
+IFERROR(Overheads!T$60*(AQ837/Overheads!T$66),0))</f>
        <v>0</v>
      </c>
      <c r="BF837" s="215">
        <f ca="1">IF($AE837=FALSE,AR837*Overheads!$S$25,
IFERROR(Overheads!$O$50*AR837,0)
+IFERROR(Overheads!U$60*(AR837/Overheads!U$66),0))</f>
        <v>0</v>
      </c>
      <c r="BG837" s="155">
        <f t="shared" ca="1" si="572"/>
        <v>0</v>
      </c>
      <c r="BH837" s="165"/>
      <c r="BI837" s="215">
        <f t="shared" ca="1" si="573"/>
        <v>0</v>
      </c>
      <c r="BJ837" s="215">
        <f t="shared" ca="1" si="539"/>
        <v>0</v>
      </c>
      <c r="BK837" s="215">
        <f t="shared" ca="1" si="540"/>
        <v>0</v>
      </c>
      <c r="BL837" s="215">
        <f t="shared" ca="1" si="541"/>
        <v>0</v>
      </c>
      <c r="BM837" s="215">
        <f t="shared" ca="1" si="542"/>
        <v>0</v>
      </c>
      <c r="BN837" s="155">
        <f t="shared" ca="1" si="574"/>
        <v>0</v>
      </c>
      <c r="BO837" s="165"/>
      <c r="BP837" s="187" cm="1">
        <f t="array" ref="BP837">IFERROR(IF($X837=$X836,BP836,INDEX(Forecast_Capex_Input!AC$12:AC$286,$X837)),0)</f>
        <v>0</v>
      </c>
      <c r="BQ837" s="187" cm="1">
        <f t="array" ref="BQ837">IFERROR(IF($X837=$X836,BQ836,INDEX(Forecast_Capex_Input!AD$12:AD$286,$X837)),0)</f>
        <v>0</v>
      </c>
      <c r="BR837" s="187" cm="1">
        <f t="array" ref="BR837">IFERROR(IF($X837=$X836,BR836,INDEX(Forecast_Capex_Input!AE$12:AE$286,$X837)),0)</f>
        <v>0</v>
      </c>
      <c r="BS837" s="187" cm="1">
        <f t="array" ref="BS837">IFERROR(IF($X837=$X836,BS836,INDEX(Forecast_Capex_Input!AF$12:AF$286,$X837)),0)</f>
        <v>0</v>
      </c>
      <c r="BT837" s="187" cm="1">
        <f t="array" ref="BT837">IFERROR(IF($X837=$X836,BT836,INDEX(Forecast_Capex_Input!AG$12:AG$286,$X837)),0)</f>
        <v>0</v>
      </c>
      <c r="BU837" s="165"/>
      <c r="BV837" s="215">
        <f t="shared" si="543"/>
        <v>0</v>
      </c>
      <c r="BW837" s="215">
        <f t="shared" si="544"/>
        <v>0</v>
      </c>
      <c r="BX837" s="215">
        <f t="shared" si="545"/>
        <v>0</v>
      </c>
      <c r="BY837" s="215">
        <f t="shared" si="546"/>
        <v>0</v>
      </c>
      <c r="BZ837" s="215">
        <f t="shared" si="547"/>
        <v>0</v>
      </c>
      <c r="CA837" s="155">
        <f t="shared" si="575"/>
        <v>0</v>
      </c>
      <c r="CB837" s="165"/>
      <c r="CC837" s="215">
        <f t="shared" si="548"/>
        <v>0</v>
      </c>
      <c r="CD837" s="215">
        <f t="shared" si="549"/>
        <v>0</v>
      </c>
      <c r="CE837" s="215">
        <f t="shared" si="550"/>
        <v>0</v>
      </c>
      <c r="CF837" s="215">
        <f t="shared" si="551"/>
        <v>0</v>
      </c>
      <c r="CG837" s="215">
        <f t="shared" si="552"/>
        <v>0</v>
      </c>
      <c r="CH837" s="155">
        <f t="shared" si="576"/>
        <v>0</v>
      </c>
      <c r="CI837" s="165"/>
      <c r="CJ837" s="215">
        <f t="shared" si="553"/>
        <v>0</v>
      </c>
      <c r="CK837" s="215">
        <f t="shared" si="554"/>
        <v>0</v>
      </c>
      <c r="CL837" s="215">
        <f t="shared" si="555"/>
        <v>0</v>
      </c>
      <c r="CM837" s="215">
        <f t="shared" si="556"/>
        <v>0</v>
      </c>
      <c r="CN837" s="215">
        <f t="shared" si="557"/>
        <v>0</v>
      </c>
      <c r="CO837" s="155">
        <f t="shared" si="577"/>
        <v>0</v>
      </c>
      <c r="CP837" s="165"/>
      <c r="CQ837" s="223">
        <f t="shared" si="558"/>
        <v>0</v>
      </c>
      <c r="CR837" s="223">
        <f t="shared" si="559"/>
        <v>0</v>
      </c>
      <c r="CS837" s="223">
        <f t="shared" si="560"/>
        <v>0</v>
      </c>
      <c r="CT837" s="223">
        <f t="shared" si="561"/>
        <v>0</v>
      </c>
      <c r="CU837" s="223">
        <f t="shared" si="562"/>
        <v>0</v>
      </c>
      <c r="CV837" s="155">
        <f t="shared" si="578"/>
        <v>0</v>
      </c>
      <c r="CW837" s="165"/>
      <c r="CX837" s="215">
        <f t="shared" si="579"/>
        <v>0</v>
      </c>
      <c r="CY837" s="215">
        <f t="shared" si="563"/>
        <v>0</v>
      </c>
      <c r="CZ837" s="215">
        <f t="shared" si="564"/>
        <v>0</v>
      </c>
      <c r="DA837" s="215">
        <f t="shared" si="565"/>
        <v>0</v>
      </c>
      <c r="DB837" s="215">
        <f t="shared" si="566"/>
        <v>0</v>
      </c>
      <c r="DC837" s="155">
        <f t="shared" si="580"/>
        <v>0</v>
      </c>
      <c r="DD837" s="165"/>
      <c r="DE837" s="188" t="b" cm="1">
        <f t="array" aca="1" ref="DE837" ca="1">OR($G837=Forecast_Capex_Input!$BF$8:$BF$10)</f>
        <v>0</v>
      </c>
      <c r="DF837" s="188" cm="1">
        <f t="array" aca="1" ref="DF837" ca="1">IFERROR(INDEX(Forecast_Capex_Input!BG$12:BG$286,$X837)
*(INDEX(Forecast_Capex_Input!$H$12:$H$286,$X837)=Repex),0)
*$DE837</f>
        <v>0</v>
      </c>
      <c r="DG837" s="188" cm="1">
        <f t="array" aca="1" ref="DG837" ca="1">IFERROR(INDEX(Forecast_Capex_Input!BH$12:BH$286,$X837)
*(INDEX(Forecast_Capex_Input!$H$12:$H$286,$X837)=Repex),0)
*$DE837</f>
        <v>0</v>
      </c>
      <c r="DH837" s="188" cm="1">
        <f t="array" aca="1" ref="DH837" ca="1">IFERROR(INDEX(Forecast_Capex_Input!BI$12:BI$286,$X837)
*(INDEX(Forecast_Capex_Input!$H$12:$H$286,$X837)=Repex),0)
*$DE837</f>
        <v>0</v>
      </c>
      <c r="DI837" s="188" cm="1">
        <f t="array" aca="1" ref="DI837" ca="1">IFERROR(INDEX(Forecast_Capex_Input!BJ$12:BJ$286,$X837)
*(INDEX(Forecast_Capex_Input!$H$12:$H$286,$X837)=Repex),0)
*$DE837</f>
        <v>0</v>
      </c>
      <c r="DJ837" s="188" cm="1">
        <f t="array" aca="1" ref="DJ837" ca="1">IFERROR(INDEX(Forecast_Capex_Input!BK$12:BK$286,$X837)
*(INDEX(Forecast_Capex_Input!$H$12:$H$286,$X837)=Repex),0)
*$DE837</f>
        <v>0</v>
      </c>
      <c r="DK837" s="188" cm="1">
        <f t="array" aca="1" ref="DK837" ca="1">IFERROR(INDEX(Forecast_Capex_Input!BL$12:BL$286,$X837)
*(INDEX(Forecast_Capex_Input!$H$12:$H$286,$X837)=Repex),0)
*$DE837</f>
        <v>0</v>
      </c>
      <c r="DL837" s="165"/>
      <c r="DM837" s="188" t="b" cm="1">
        <f t="array" aca="1" ref="DM837" ca="1">OR($G837=Forecast_Capex_Input!$BN$8:$BN$9)</f>
        <v>0</v>
      </c>
      <c r="DN837" s="188" cm="1">
        <f t="array" aca="1" ref="DN837" ca="1">IFERROR(INDEX(Forecast_Capex_Input!BO$12:BO$286,$X837)
*(INDEX(Forecast_Capex_Input!$H$12:$H$286,$X837)=Repex),0)
*$DM837</f>
        <v>0</v>
      </c>
      <c r="DO837" s="188" cm="1">
        <f t="array" aca="1" ref="DO837" ca="1">IFERROR(INDEX(Forecast_Capex_Input!BP$12:BP$286,$X837)
*(INDEX(Forecast_Capex_Input!$H$12:$H$286,$X837)=Repex),0)
*$DM837</f>
        <v>0</v>
      </c>
      <c r="DP837" s="188" cm="1">
        <f t="array" aca="1" ref="DP837" ca="1">IFERROR(INDEX(Forecast_Capex_Input!BQ$12:BQ$286,$X837)
*(INDEX(Forecast_Capex_Input!$H$12:$H$286,$X837)=Repex),0)
*$DM837</f>
        <v>0</v>
      </c>
      <c r="DQ837" s="188" cm="1">
        <f t="array" aca="1" ref="DQ837" ca="1">IFERROR(INDEX(Forecast_Capex_Input!BR$12:BR$286,$X837)
*(INDEX(Forecast_Capex_Input!$H$12:$H$286,$X837)=Repex),0)
*$DM837</f>
        <v>0</v>
      </c>
      <c r="DR837" s="188" cm="1">
        <f t="array" aca="1" ref="DR837" ca="1">IFERROR(INDEX(Forecast_Capex_Input!BS$12:BS$286,$X837)
*(INDEX(Forecast_Capex_Input!$H$12:$H$286,$X837)=Repex),0)
*$DM837</f>
        <v>0</v>
      </c>
      <c r="DS837" s="165"/>
      <c r="DT837" s="188" t="b" cm="1">
        <f t="array" aca="1" ref="DT837" ca="1">OR($G837=Forecast_Capex_Input!$BU$8:$BU$10)</f>
        <v>0</v>
      </c>
      <c r="DU837" s="188" cm="1">
        <f t="array" aca="1" ref="DU837" ca="1">IFERROR(INDEX(Forecast_Capex_Input!BV$12:BV$286,$X837)
*(INDEX(Forecast_Capex_Input!$H$12:$H$286,$X837)=Repex),0)
*$DT837</f>
        <v>0</v>
      </c>
      <c r="DV837" s="188" cm="1">
        <f t="array" aca="1" ref="DV837" ca="1">IFERROR(INDEX(Forecast_Capex_Input!BW$12:BW$286,$X837)
*(INDEX(Forecast_Capex_Input!$H$12:$H$286,$X837)=Repex),0)
*$DT837</f>
        <v>0</v>
      </c>
      <c r="DW837" s="188" cm="1">
        <f t="array" aca="1" ref="DW837" ca="1">IFERROR(INDEX(Forecast_Capex_Input!BX$12:BX$286,$X837)
*(INDEX(Forecast_Capex_Input!$H$12:$H$286,$X837)=Repex),0)
*$DT837</f>
        <v>0</v>
      </c>
      <c r="DX837" s="188" cm="1">
        <f t="array" aca="1" ref="DX837" ca="1">IFERROR(INDEX(Forecast_Capex_Input!BY$12:BY$286,$X837)
*(INDEX(Forecast_Capex_Input!$H$12:$H$286,$X837)=Repex),0)
*$DT837</f>
        <v>0</v>
      </c>
      <c r="DY837" s="188" cm="1">
        <f t="array" aca="1" ref="DY837" ca="1">IFERROR(INDEX(Forecast_Capex_Input!BZ$12:BZ$286,$X837)
*(INDEX(Forecast_Capex_Input!$H$12:$H$286,$X837)=Repex),0)
*$DT837</f>
        <v>0</v>
      </c>
      <c r="DZ837" s="188" cm="1">
        <f t="array" aca="1" ref="DZ837" ca="1">IFERROR(INDEX(Forecast_Capex_Input!CA$12:CA$286,$X837)
*(INDEX(Forecast_Capex_Input!$H$12:$H$286,$X837)=Repex),0)
*$DT837</f>
        <v>0</v>
      </c>
      <c r="EA837" s="188" cm="1">
        <f t="array" aca="1" ref="EA837" ca="1">IFERROR(INDEX(Forecast_Capex_Input!CB$12:CB$286,$X837)
*(INDEX(Forecast_Capex_Input!$H$12:$H$286,$X837)=Repex),0)
*$DT837</f>
        <v>0</v>
      </c>
      <c r="EB837" s="188" cm="1">
        <f t="array" aca="1" ref="EB837" ca="1">IFERROR(INDEX(Forecast_Capex_Input!CC$12:CC$286,$X837)
*(INDEX(Forecast_Capex_Input!$H$12:$H$286,$X837)=Repex),0)
*$DT837</f>
        <v>0</v>
      </c>
      <c r="EC837" s="165"/>
      <c r="ED837" s="226" t="str">
        <f t="shared" si="567"/>
        <v>N/A</v>
      </c>
      <c r="EE837" s="174" t="s">
        <v>15</v>
      </c>
    </row>
    <row r="838" spans="3:135" x14ac:dyDescent="0.2">
      <c r="C838" s="174">
        <f t="shared" si="568"/>
        <v>828</v>
      </c>
      <c r="D838" s="167" t="str" cm="1">
        <f t="array" ref="D838">IFERROR(INDEX(Forecast_Capex_Input!$D$12:$D$286,$X838),NA)</f>
        <v>N/A</v>
      </c>
      <c r="E838" s="172" t="str" cm="1">
        <f t="array" ref="E838">IF($X838=NA,NA,INDEX(Forecast_Capex_Input!$E$12:$E$286,$X838))</f>
        <v>N/A</v>
      </c>
      <c r="F838" s="167" t="str" cm="1">
        <f t="array" aca="1" ref="F838" ca="1">IFERROR(INDEX(General!$E$25:$E$26,$Y838),NA)</f>
        <v>N/A</v>
      </c>
      <c r="G838" s="167" t="str" cm="1">
        <f t="array" aca="1" ref="G838" ca="1">IFERROR(INDEX(Forecast_Capex_Input!$AI$11:$BB$11,$AA838),NA)</f>
        <v>N/A</v>
      </c>
      <c r="H838" s="189" t="str" cm="1">
        <f t="array" aca="1" ref="H838" ca="1">IFERROR(INDEX(Forecast_Capex_Input!$AI$12:$BB$286,$X838,$AA838),NA)</f>
        <v>N/A</v>
      </c>
      <c r="I838" s="199" t="str" cm="1">
        <f t="array" ref="I838">IFERROR(INDEX(Forecast_Capex_Input!$F$12:$F$286,$X838),NA)</f>
        <v>N/A</v>
      </c>
      <c r="J838" s="199" t="str" cm="1">
        <f t="array" ref="J838">IFERROR(INDEX(Forecast_Capex_Input!G$12:G$286,$X838),NA)</f>
        <v>N/A</v>
      </c>
      <c r="K838" s="199" t="str" cm="1">
        <f t="array" ref="K838">IFERROR(INDEX(Forecast_Capex_Input!H$12:H$286,$X838),NA)</f>
        <v>N/A</v>
      </c>
      <c r="L838" s="199" t="str" cm="1">
        <f t="array" ref="L838">IFERROR(INDEX(Forecast_Capex_Input!I$12:I$286,$X838),NA)</f>
        <v>N/A</v>
      </c>
      <c r="M838" s="199" t="str" cm="1">
        <f t="array" ref="M838">IFERROR(INDEX(Forecast_Capex_Input!J$12:J$286,$X838),NA)</f>
        <v>N/A</v>
      </c>
      <c r="N838" s="199" t="str" cm="1">
        <f t="array" ref="N838">IFERROR(INDEX(Forecast_Capex_Input!K$12:K$286,$X838),NA)</f>
        <v>N/A</v>
      </c>
      <c r="O838" s="199" t="str" cm="1">
        <f t="array" ref="O838">IFERROR(INDEX(Forecast_Capex_Input!L$12:L$286,$X838),NA)</f>
        <v>N/A</v>
      </c>
      <c r="P838" s="199" t="str" cm="1">
        <f t="array" ref="P838">IFERROR(INDEX(Forecast_Capex_Input!M$12:M$286,$X838),NA)</f>
        <v>N/A</v>
      </c>
      <c r="Q838" s="172" t="str" cm="1">
        <f t="array" ref="Q838">IFERROR(INDEX(Forecast_Capex_Input!N$12:N$286,$X838),NA)</f>
        <v>N/A</v>
      </c>
      <c r="R838" s="265" cm="1">
        <f t="array" ref="R838">IFERROR(INDEX(Forecast_Capex_Input!O$12:O$286,$X838),0)</f>
        <v>0</v>
      </c>
      <c r="S838" s="172" cm="1">
        <f t="array" ref="S838">IFERROR(INDEX(Forecast_Capex_Input!P$12:P$286,$X838),0)</f>
        <v>0</v>
      </c>
      <c r="T838" s="199" t="str" cm="1">
        <f t="array" aca="1" ref="T838" ca="1">IFERROR(INDEX(General!$K$84:$K$103,$AA838),NA)</f>
        <v>N/A</v>
      </c>
      <c r="U838" s="188" cm="1">
        <f t="array" aca="1" ref="U838" ca="1">IFERROR(
IF($F838=General!$E$25,INDEX(Forecast_Capex_Input!S$12:S$286,$X838),
INDEX(Forecast_Capex_Input!T$12:T$286,$X838)),0)</f>
        <v>0</v>
      </c>
      <c r="V838" s="222" t="b">
        <f>IFERROR(INDEX(Overheads!$T$19:$T$26,MATCH($I838,Overheads!$E$19:$E$26,0)),FALSE)</f>
        <v>0</v>
      </c>
      <c r="W838" s="165"/>
      <c r="X838" s="174" t="str">
        <f>IFERROR(
IF(MATCH($C838,Forecast_Capex_Input!$CI$12:$CI$286,1)+1&gt;MAX(Forecast_Capex_Input!$C$12:$C$286),NA,
MATCH($C838,Forecast_Capex_Input!$CI$12:$CI$286,1)+1),1)</f>
        <v>N/A</v>
      </c>
      <c r="Y838" s="174" t="str" cm="1">
        <f t="array" aca="1" ref="Y838" ca="1">IFERROR(
IF(X837&lt;&gt;X838,1,
IF(COUNTIF(OFFSET(Y837,0,0,-INDEX(Forecast_Capex_Input!$CG$12:$CG$286,$X838)),Y837)=INDEX(Forecast_Capex_Input!$CG$12:$CG$286,$X838),Y837+1,Y837)),NA)</f>
        <v>N/A</v>
      </c>
      <c r="Z838" s="174" t="str" cm="1">
        <f t="array" ref="Z838">IFERROR($C838-IF($X838=1,1,INDEX(Forecast_Capex_Input!$CI$12:$CI$286,$X838-1))+1,NA)</f>
        <v>N/A</v>
      </c>
      <c r="AA838" s="174" t="str" cm="1">
        <f t="array" aca="1" ref="AA838" ca="1">IFERROR(IF(Y838=1,
INDEX(Forecast_Capex_Input!$AI$10:$BB$10,SMALL(IF(INDEX(Forecast_Capex_Input!$AI$12:$BB$286,$X838,0)&gt;0,COLUMN(Forecast_Capex_Input!$AI$10:$BB$10)-COLUMN(Forecast_Capex_Input!$AI$12)+1),ROWS(OFFSET(AA837,0,0,-$Z838)))),
OFFSET(AA837,-INDEX(Forecast_Capex_Input!$CG$12:$CG$286,$X838)+1,0)),NA)</f>
        <v>N/A</v>
      </c>
      <c r="AB838" s="174" t="str">
        <f t="shared" ca="1" si="537"/>
        <v>N/A</v>
      </c>
      <c r="AC838" s="222" t="b">
        <f t="shared" si="569"/>
        <v>0</v>
      </c>
      <c r="AD838" s="220" t="b">
        <v>0</v>
      </c>
      <c r="AE838" s="222" t="b">
        <f t="shared" si="538"/>
        <v>1</v>
      </c>
      <c r="AF838" s="165"/>
      <c r="AG838" s="215">
        <v>0</v>
      </c>
      <c r="AH838" s="215">
        <v>0</v>
      </c>
      <c r="AI838" s="215">
        <v>0</v>
      </c>
      <c r="AJ838" s="215">
        <v>0</v>
      </c>
      <c r="AK838" s="215">
        <v>0</v>
      </c>
      <c r="AL838" s="155">
        <v>0</v>
      </c>
      <c r="AM838" s="165"/>
      <c r="AN838" s="215" cm="1">
        <f t="array" aca="1" ref="AN838" ca="1">IFERROR(INDEX(General!O$33:O$34,$AB838)
*AG838,0)</f>
        <v>0</v>
      </c>
      <c r="AO838" s="215" cm="1">
        <f t="array" aca="1" ref="AO838" ca="1">IFERROR(INDEX(General!P$33:P$34,$AB838)
*AH838,0)</f>
        <v>0</v>
      </c>
      <c r="AP838" s="215" cm="1">
        <f t="array" aca="1" ref="AP838" ca="1">IFERROR(INDEX(General!Q$33:Q$34,$AB838)
*AI838,0)</f>
        <v>0</v>
      </c>
      <c r="AQ838" s="215" cm="1">
        <f t="array" aca="1" ref="AQ838" ca="1">IFERROR(INDEX(General!R$33:R$34,$AB838)
*AJ838,0)</f>
        <v>0</v>
      </c>
      <c r="AR838" s="215" cm="1">
        <f t="array" aca="1" ref="AR838" ca="1">IFERROR(INDEX(General!S$33:S$34,$AB838)
*AK838,0)</f>
        <v>0</v>
      </c>
      <c r="AS838" s="155">
        <f t="shared" ca="1" si="570"/>
        <v>0</v>
      </c>
      <c r="AT838" s="165"/>
      <c r="AU838" s="215">
        <f ca="1">IF($AE838=FALSE,AN838*Overheads!$R$24*$V838,
IFERROR(Overheads!$O$49*$V838*AN838,0)
+IFERROR(Overheads!Q$59*$V838*(AN838/Overheads!Q$68),0))</f>
        <v>0</v>
      </c>
      <c r="AV838" s="215">
        <f ca="1">IF($AE838=FALSE,AO838*Overheads!$R$24*$V838,
IFERROR(Overheads!$O$49*$V838*AO838,0)
+IFERROR(Overheads!R$59*$V838*(AO838/Overheads!R$68),0))</f>
        <v>0</v>
      </c>
      <c r="AW838" s="215">
        <f ca="1">IF($AE838=FALSE,AP838*Overheads!$R$24*$V838,
IFERROR(Overheads!$O$49*$V838*AP838,0)
+IFERROR(Overheads!S$59*$V838*(AP838/Overheads!S$68),0))</f>
        <v>0</v>
      </c>
      <c r="AX838" s="215">
        <f ca="1">IF($AE838=FALSE,AQ838*Overheads!$R$24*$V838,
IFERROR(Overheads!$O$49*$V838*AQ838,0)
+IFERROR(Overheads!T$59*$V838*(AQ838/Overheads!T$68),0))</f>
        <v>0</v>
      </c>
      <c r="AY838" s="215">
        <f ca="1">IF($AE838=FALSE,AR838*Overheads!$R$24*$V838,
IFERROR(Overheads!$O$49*$V838*AR838,0)
+IFERROR(Overheads!U$59*$V838*(AR838/Overheads!U$68),0))</f>
        <v>0</v>
      </c>
      <c r="AZ838" s="155">
        <f t="shared" ca="1" si="571"/>
        <v>0</v>
      </c>
      <c r="BA838" s="165"/>
      <c r="BB838" s="215">
        <f ca="1">IF($AE838=FALSE,AN838*Overheads!$S$25,
IFERROR(Overheads!$O$50*AN838,0)
+IFERROR(Overheads!Q$60*(AN838/Overheads!Q$66),0))</f>
        <v>0</v>
      </c>
      <c r="BC838" s="215">
        <f ca="1">IF($AE838=FALSE,AO838*Overheads!$S$25,
IFERROR(Overheads!$O$50*AO838,0)
+IFERROR(Overheads!R$60*(AO838/Overheads!R$66),0))</f>
        <v>0</v>
      </c>
      <c r="BD838" s="215">
        <f ca="1">IF($AE838=FALSE,AP838*Overheads!$S$25,
IFERROR(Overheads!$O$50*AP838,0)
+IFERROR(Overheads!S$60*(AP838/Overheads!S$66),0))</f>
        <v>0</v>
      </c>
      <c r="BE838" s="215">
        <f ca="1">IF($AE838=FALSE,AQ838*Overheads!$S$25,
IFERROR(Overheads!$O$50*AQ838,0)
+IFERROR(Overheads!T$60*(AQ838/Overheads!T$66),0))</f>
        <v>0</v>
      </c>
      <c r="BF838" s="215">
        <f ca="1">IF($AE838=FALSE,AR838*Overheads!$S$25,
IFERROR(Overheads!$O$50*AR838,0)
+IFERROR(Overheads!U$60*(AR838/Overheads!U$66),0))</f>
        <v>0</v>
      </c>
      <c r="BG838" s="155">
        <f t="shared" ca="1" si="572"/>
        <v>0</v>
      </c>
      <c r="BH838" s="165"/>
      <c r="BI838" s="215">
        <f t="shared" ca="1" si="573"/>
        <v>0</v>
      </c>
      <c r="BJ838" s="215">
        <f t="shared" ca="1" si="539"/>
        <v>0</v>
      </c>
      <c r="BK838" s="215">
        <f t="shared" ca="1" si="540"/>
        <v>0</v>
      </c>
      <c r="BL838" s="215">
        <f t="shared" ca="1" si="541"/>
        <v>0</v>
      </c>
      <c r="BM838" s="215">
        <f t="shared" ca="1" si="542"/>
        <v>0</v>
      </c>
      <c r="BN838" s="155">
        <f t="shared" ca="1" si="574"/>
        <v>0</v>
      </c>
      <c r="BO838" s="165"/>
      <c r="BP838" s="187" cm="1">
        <f t="array" ref="BP838">IFERROR(IF($X838=$X837,BP837,INDEX(Forecast_Capex_Input!AC$12:AC$286,$X838)),0)</f>
        <v>0</v>
      </c>
      <c r="BQ838" s="187" cm="1">
        <f t="array" ref="BQ838">IFERROR(IF($X838=$X837,BQ837,INDEX(Forecast_Capex_Input!AD$12:AD$286,$X838)),0)</f>
        <v>0</v>
      </c>
      <c r="BR838" s="187" cm="1">
        <f t="array" ref="BR838">IFERROR(IF($X838=$X837,BR837,INDEX(Forecast_Capex_Input!AE$12:AE$286,$X838)),0)</f>
        <v>0</v>
      </c>
      <c r="BS838" s="187" cm="1">
        <f t="array" ref="BS838">IFERROR(IF($X838=$X837,BS837,INDEX(Forecast_Capex_Input!AF$12:AF$286,$X838)),0)</f>
        <v>0</v>
      </c>
      <c r="BT838" s="187" cm="1">
        <f t="array" ref="BT838">IFERROR(IF($X838=$X837,BT837,INDEX(Forecast_Capex_Input!AG$12:AG$286,$X838)),0)</f>
        <v>0</v>
      </c>
      <c r="BU838" s="165"/>
      <c r="BV838" s="215">
        <f t="shared" si="543"/>
        <v>0</v>
      </c>
      <c r="BW838" s="215">
        <f t="shared" si="544"/>
        <v>0</v>
      </c>
      <c r="BX838" s="215">
        <f t="shared" si="545"/>
        <v>0</v>
      </c>
      <c r="BY838" s="215">
        <f t="shared" si="546"/>
        <v>0</v>
      </c>
      <c r="BZ838" s="215">
        <f t="shared" si="547"/>
        <v>0</v>
      </c>
      <c r="CA838" s="155">
        <f t="shared" si="575"/>
        <v>0</v>
      </c>
      <c r="CB838" s="165"/>
      <c r="CC838" s="215">
        <f t="shared" si="548"/>
        <v>0</v>
      </c>
      <c r="CD838" s="215">
        <f t="shared" si="549"/>
        <v>0</v>
      </c>
      <c r="CE838" s="215">
        <f t="shared" si="550"/>
        <v>0</v>
      </c>
      <c r="CF838" s="215">
        <f t="shared" si="551"/>
        <v>0</v>
      </c>
      <c r="CG838" s="215">
        <f t="shared" si="552"/>
        <v>0</v>
      </c>
      <c r="CH838" s="155">
        <f t="shared" si="576"/>
        <v>0</v>
      </c>
      <c r="CI838" s="165"/>
      <c r="CJ838" s="215">
        <f t="shared" si="553"/>
        <v>0</v>
      </c>
      <c r="CK838" s="215">
        <f t="shared" si="554"/>
        <v>0</v>
      </c>
      <c r="CL838" s="215">
        <f t="shared" si="555"/>
        <v>0</v>
      </c>
      <c r="CM838" s="215">
        <f t="shared" si="556"/>
        <v>0</v>
      </c>
      <c r="CN838" s="215">
        <f t="shared" si="557"/>
        <v>0</v>
      </c>
      <c r="CO838" s="155">
        <f t="shared" si="577"/>
        <v>0</v>
      </c>
      <c r="CP838" s="165"/>
      <c r="CQ838" s="223">
        <f t="shared" si="558"/>
        <v>0</v>
      </c>
      <c r="CR838" s="223">
        <f t="shared" si="559"/>
        <v>0</v>
      </c>
      <c r="CS838" s="223">
        <f t="shared" si="560"/>
        <v>0</v>
      </c>
      <c r="CT838" s="223">
        <f t="shared" si="561"/>
        <v>0</v>
      </c>
      <c r="CU838" s="223">
        <f t="shared" si="562"/>
        <v>0</v>
      </c>
      <c r="CV838" s="155">
        <f t="shared" si="578"/>
        <v>0</v>
      </c>
      <c r="CW838" s="165"/>
      <c r="CX838" s="215">
        <f t="shared" si="579"/>
        <v>0</v>
      </c>
      <c r="CY838" s="215">
        <f t="shared" si="563"/>
        <v>0</v>
      </c>
      <c r="CZ838" s="215">
        <f t="shared" si="564"/>
        <v>0</v>
      </c>
      <c r="DA838" s="215">
        <f t="shared" si="565"/>
        <v>0</v>
      </c>
      <c r="DB838" s="215">
        <f t="shared" si="566"/>
        <v>0</v>
      </c>
      <c r="DC838" s="155">
        <f t="shared" si="580"/>
        <v>0</v>
      </c>
      <c r="DD838" s="165"/>
      <c r="DE838" s="188" t="b" cm="1">
        <f t="array" aca="1" ref="DE838" ca="1">OR($G838=Forecast_Capex_Input!$BF$8:$BF$10)</f>
        <v>0</v>
      </c>
      <c r="DF838" s="188" cm="1">
        <f t="array" aca="1" ref="DF838" ca="1">IFERROR(INDEX(Forecast_Capex_Input!BG$12:BG$286,$X838)
*(INDEX(Forecast_Capex_Input!$H$12:$H$286,$X838)=Repex),0)
*$DE838</f>
        <v>0</v>
      </c>
      <c r="DG838" s="188" cm="1">
        <f t="array" aca="1" ref="DG838" ca="1">IFERROR(INDEX(Forecast_Capex_Input!BH$12:BH$286,$X838)
*(INDEX(Forecast_Capex_Input!$H$12:$H$286,$X838)=Repex),0)
*$DE838</f>
        <v>0</v>
      </c>
      <c r="DH838" s="188" cm="1">
        <f t="array" aca="1" ref="DH838" ca="1">IFERROR(INDEX(Forecast_Capex_Input!BI$12:BI$286,$X838)
*(INDEX(Forecast_Capex_Input!$H$12:$H$286,$X838)=Repex),0)
*$DE838</f>
        <v>0</v>
      </c>
      <c r="DI838" s="188" cm="1">
        <f t="array" aca="1" ref="DI838" ca="1">IFERROR(INDEX(Forecast_Capex_Input!BJ$12:BJ$286,$X838)
*(INDEX(Forecast_Capex_Input!$H$12:$H$286,$X838)=Repex),0)
*$DE838</f>
        <v>0</v>
      </c>
      <c r="DJ838" s="188" cm="1">
        <f t="array" aca="1" ref="DJ838" ca="1">IFERROR(INDEX(Forecast_Capex_Input!BK$12:BK$286,$X838)
*(INDEX(Forecast_Capex_Input!$H$12:$H$286,$X838)=Repex),0)
*$DE838</f>
        <v>0</v>
      </c>
      <c r="DK838" s="188" cm="1">
        <f t="array" aca="1" ref="DK838" ca="1">IFERROR(INDEX(Forecast_Capex_Input!BL$12:BL$286,$X838)
*(INDEX(Forecast_Capex_Input!$H$12:$H$286,$X838)=Repex),0)
*$DE838</f>
        <v>0</v>
      </c>
      <c r="DL838" s="165"/>
      <c r="DM838" s="188" t="b" cm="1">
        <f t="array" aca="1" ref="DM838" ca="1">OR($G838=Forecast_Capex_Input!$BN$8:$BN$9)</f>
        <v>0</v>
      </c>
      <c r="DN838" s="188" cm="1">
        <f t="array" aca="1" ref="DN838" ca="1">IFERROR(INDEX(Forecast_Capex_Input!BO$12:BO$286,$X838)
*(INDEX(Forecast_Capex_Input!$H$12:$H$286,$X838)=Repex),0)
*$DM838</f>
        <v>0</v>
      </c>
      <c r="DO838" s="188" cm="1">
        <f t="array" aca="1" ref="DO838" ca="1">IFERROR(INDEX(Forecast_Capex_Input!BP$12:BP$286,$X838)
*(INDEX(Forecast_Capex_Input!$H$12:$H$286,$X838)=Repex),0)
*$DM838</f>
        <v>0</v>
      </c>
      <c r="DP838" s="188" cm="1">
        <f t="array" aca="1" ref="DP838" ca="1">IFERROR(INDEX(Forecast_Capex_Input!BQ$12:BQ$286,$X838)
*(INDEX(Forecast_Capex_Input!$H$12:$H$286,$X838)=Repex),0)
*$DM838</f>
        <v>0</v>
      </c>
      <c r="DQ838" s="188" cm="1">
        <f t="array" aca="1" ref="DQ838" ca="1">IFERROR(INDEX(Forecast_Capex_Input!BR$12:BR$286,$X838)
*(INDEX(Forecast_Capex_Input!$H$12:$H$286,$X838)=Repex),0)
*$DM838</f>
        <v>0</v>
      </c>
      <c r="DR838" s="188" cm="1">
        <f t="array" aca="1" ref="DR838" ca="1">IFERROR(INDEX(Forecast_Capex_Input!BS$12:BS$286,$X838)
*(INDEX(Forecast_Capex_Input!$H$12:$H$286,$X838)=Repex),0)
*$DM838</f>
        <v>0</v>
      </c>
      <c r="DS838" s="165"/>
      <c r="DT838" s="188" t="b" cm="1">
        <f t="array" aca="1" ref="DT838" ca="1">OR($G838=Forecast_Capex_Input!$BU$8:$BU$10)</f>
        <v>0</v>
      </c>
      <c r="DU838" s="188" cm="1">
        <f t="array" aca="1" ref="DU838" ca="1">IFERROR(INDEX(Forecast_Capex_Input!BV$12:BV$286,$X838)
*(INDEX(Forecast_Capex_Input!$H$12:$H$286,$X838)=Repex),0)
*$DT838</f>
        <v>0</v>
      </c>
      <c r="DV838" s="188" cm="1">
        <f t="array" aca="1" ref="DV838" ca="1">IFERROR(INDEX(Forecast_Capex_Input!BW$12:BW$286,$X838)
*(INDEX(Forecast_Capex_Input!$H$12:$H$286,$X838)=Repex),0)
*$DT838</f>
        <v>0</v>
      </c>
      <c r="DW838" s="188" cm="1">
        <f t="array" aca="1" ref="DW838" ca="1">IFERROR(INDEX(Forecast_Capex_Input!BX$12:BX$286,$X838)
*(INDEX(Forecast_Capex_Input!$H$12:$H$286,$X838)=Repex),0)
*$DT838</f>
        <v>0</v>
      </c>
      <c r="DX838" s="188" cm="1">
        <f t="array" aca="1" ref="DX838" ca="1">IFERROR(INDEX(Forecast_Capex_Input!BY$12:BY$286,$X838)
*(INDEX(Forecast_Capex_Input!$H$12:$H$286,$X838)=Repex),0)
*$DT838</f>
        <v>0</v>
      </c>
      <c r="DY838" s="188" cm="1">
        <f t="array" aca="1" ref="DY838" ca="1">IFERROR(INDEX(Forecast_Capex_Input!BZ$12:BZ$286,$X838)
*(INDEX(Forecast_Capex_Input!$H$12:$H$286,$X838)=Repex),0)
*$DT838</f>
        <v>0</v>
      </c>
      <c r="DZ838" s="188" cm="1">
        <f t="array" aca="1" ref="DZ838" ca="1">IFERROR(INDEX(Forecast_Capex_Input!CA$12:CA$286,$X838)
*(INDEX(Forecast_Capex_Input!$H$12:$H$286,$X838)=Repex),0)
*$DT838</f>
        <v>0</v>
      </c>
      <c r="EA838" s="188" cm="1">
        <f t="array" aca="1" ref="EA838" ca="1">IFERROR(INDEX(Forecast_Capex_Input!CB$12:CB$286,$X838)
*(INDEX(Forecast_Capex_Input!$H$12:$H$286,$X838)=Repex),0)
*$DT838</f>
        <v>0</v>
      </c>
      <c r="EB838" s="188" cm="1">
        <f t="array" aca="1" ref="EB838" ca="1">IFERROR(INDEX(Forecast_Capex_Input!CC$12:CC$286,$X838)
*(INDEX(Forecast_Capex_Input!$H$12:$H$286,$X838)=Repex),0)
*$DT838</f>
        <v>0</v>
      </c>
      <c r="EC838" s="165"/>
      <c r="ED838" s="226" t="str">
        <f t="shared" si="567"/>
        <v>N/A</v>
      </c>
      <c r="EE838" s="174" t="s">
        <v>15</v>
      </c>
    </row>
    <row r="839" spans="3:135" x14ac:dyDescent="0.2">
      <c r="C839" s="174">
        <f t="shared" si="568"/>
        <v>829</v>
      </c>
      <c r="D839" s="167" t="str" cm="1">
        <f t="array" ref="D839">IFERROR(INDEX(Forecast_Capex_Input!$D$12:$D$286,$X839),NA)</f>
        <v>N/A</v>
      </c>
      <c r="E839" s="172" t="str" cm="1">
        <f t="array" ref="E839">IF($X839=NA,NA,INDEX(Forecast_Capex_Input!$E$12:$E$286,$X839))</f>
        <v>N/A</v>
      </c>
      <c r="F839" s="167" t="str" cm="1">
        <f t="array" aca="1" ref="F839" ca="1">IFERROR(INDEX(General!$E$25:$E$26,$Y839),NA)</f>
        <v>N/A</v>
      </c>
      <c r="G839" s="167" t="str" cm="1">
        <f t="array" aca="1" ref="G839" ca="1">IFERROR(INDEX(Forecast_Capex_Input!$AI$11:$BB$11,$AA839),NA)</f>
        <v>N/A</v>
      </c>
      <c r="H839" s="189" t="str" cm="1">
        <f t="array" aca="1" ref="H839" ca="1">IFERROR(INDEX(Forecast_Capex_Input!$AI$12:$BB$286,$X839,$AA839),NA)</f>
        <v>N/A</v>
      </c>
      <c r="I839" s="199" t="str" cm="1">
        <f t="array" ref="I839">IFERROR(INDEX(Forecast_Capex_Input!$F$12:$F$286,$X839),NA)</f>
        <v>N/A</v>
      </c>
      <c r="J839" s="199" t="str" cm="1">
        <f t="array" ref="J839">IFERROR(INDEX(Forecast_Capex_Input!G$12:G$286,$X839),NA)</f>
        <v>N/A</v>
      </c>
      <c r="K839" s="199" t="str" cm="1">
        <f t="array" ref="K839">IFERROR(INDEX(Forecast_Capex_Input!H$12:H$286,$X839),NA)</f>
        <v>N/A</v>
      </c>
      <c r="L839" s="199" t="str" cm="1">
        <f t="array" ref="L839">IFERROR(INDEX(Forecast_Capex_Input!I$12:I$286,$X839),NA)</f>
        <v>N/A</v>
      </c>
      <c r="M839" s="199" t="str" cm="1">
        <f t="array" ref="M839">IFERROR(INDEX(Forecast_Capex_Input!J$12:J$286,$X839),NA)</f>
        <v>N/A</v>
      </c>
      <c r="N839" s="199" t="str" cm="1">
        <f t="array" ref="N839">IFERROR(INDEX(Forecast_Capex_Input!K$12:K$286,$X839),NA)</f>
        <v>N/A</v>
      </c>
      <c r="O839" s="199" t="str" cm="1">
        <f t="array" ref="O839">IFERROR(INDEX(Forecast_Capex_Input!L$12:L$286,$X839),NA)</f>
        <v>N/A</v>
      </c>
      <c r="P839" s="199" t="str" cm="1">
        <f t="array" ref="P839">IFERROR(INDEX(Forecast_Capex_Input!M$12:M$286,$X839),NA)</f>
        <v>N/A</v>
      </c>
      <c r="Q839" s="172" t="str" cm="1">
        <f t="array" ref="Q839">IFERROR(INDEX(Forecast_Capex_Input!N$12:N$286,$X839),NA)</f>
        <v>N/A</v>
      </c>
      <c r="R839" s="265" cm="1">
        <f t="array" ref="R839">IFERROR(INDEX(Forecast_Capex_Input!O$12:O$286,$X839),0)</f>
        <v>0</v>
      </c>
      <c r="S839" s="172" cm="1">
        <f t="array" ref="S839">IFERROR(INDEX(Forecast_Capex_Input!P$12:P$286,$X839),0)</f>
        <v>0</v>
      </c>
      <c r="T839" s="199" t="str" cm="1">
        <f t="array" aca="1" ref="T839" ca="1">IFERROR(INDEX(General!$K$84:$K$103,$AA839),NA)</f>
        <v>N/A</v>
      </c>
      <c r="U839" s="188" cm="1">
        <f t="array" aca="1" ref="U839" ca="1">IFERROR(
IF($F839=General!$E$25,INDEX(Forecast_Capex_Input!S$12:S$286,$X839),
INDEX(Forecast_Capex_Input!T$12:T$286,$X839)),0)</f>
        <v>0</v>
      </c>
      <c r="V839" s="222" t="b">
        <f>IFERROR(INDEX(Overheads!$T$19:$T$26,MATCH($I839,Overheads!$E$19:$E$26,0)),FALSE)</f>
        <v>0</v>
      </c>
      <c r="W839" s="165"/>
      <c r="X839" s="174" t="str">
        <f>IFERROR(
IF(MATCH($C839,Forecast_Capex_Input!$CI$12:$CI$286,1)+1&gt;MAX(Forecast_Capex_Input!$C$12:$C$286),NA,
MATCH($C839,Forecast_Capex_Input!$CI$12:$CI$286,1)+1),1)</f>
        <v>N/A</v>
      </c>
      <c r="Y839" s="174" t="str" cm="1">
        <f t="array" aca="1" ref="Y839" ca="1">IFERROR(
IF(X838&lt;&gt;X839,1,
IF(COUNTIF(OFFSET(Y838,0,0,-INDEX(Forecast_Capex_Input!$CG$12:$CG$286,$X839)),Y838)=INDEX(Forecast_Capex_Input!$CG$12:$CG$286,$X839),Y838+1,Y838)),NA)</f>
        <v>N/A</v>
      </c>
      <c r="Z839" s="174" t="str" cm="1">
        <f t="array" ref="Z839">IFERROR($C839-IF($X839=1,1,INDEX(Forecast_Capex_Input!$CI$12:$CI$286,$X839-1))+1,NA)</f>
        <v>N/A</v>
      </c>
      <c r="AA839" s="174" t="str" cm="1">
        <f t="array" aca="1" ref="AA839" ca="1">IFERROR(IF(Y839=1,
INDEX(Forecast_Capex_Input!$AI$10:$BB$10,SMALL(IF(INDEX(Forecast_Capex_Input!$AI$12:$BB$286,$X839,0)&gt;0,COLUMN(Forecast_Capex_Input!$AI$10:$BB$10)-COLUMN(Forecast_Capex_Input!$AI$12)+1),ROWS(OFFSET(AA838,0,0,-$Z839)))),
OFFSET(AA838,-INDEX(Forecast_Capex_Input!$CG$12:$CG$286,$X839)+1,0)),NA)</f>
        <v>N/A</v>
      </c>
      <c r="AB839" s="174" t="str">
        <f t="shared" ca="1" si="537"/>
        <v>N/A</v>
      </c>
      <c r="AC839" s="222" t="b">
        <f t="shared" si="569"/>
        <v>0</v>
      </c>
      <c r="AD839" s="220" t="b">
        <v>0</v>
      </c>
      <c r="AE839" s="222" t="b">
        <f t="shared" si="538"/>
        <v>1</v>
      </c>
      <c r="AF839" s="165"/>
      <c r="AG839" s="215">
        <v>0</v>
      </c>
      <c r="AH839" s="215">
        <v>0</v>
      </c>
      <c r="AI839" s="215">
        <v>0</v>
      </c>
      <c r="AJ839" s="215">
        <v>0</v>
      </c>
      <c r="AK839" s="215">
        <v>0</v>
      </c>
      <c r="AL839" s="155">
        <v>0</v>
      </c>
      <c r="AM839" s="165"/>
      <c r="AN839" s="215" cm="1">
        <f t="array" aca="1" ref="AN839" ca="1">IFERROR(INDEX(General!O$33:O$34,$AB839)
*AG839,0)</f>
        <v>0</v>
      </c>
      <c r="AO839" s="215" cm="1">
        <f t="array" aca="1" ref="AO839" ca="1">IFERROR(INDEX(General!P$33:P$34,$AB839)
*AH839,0)</f>
        <v>0</v>
      </c>
      <c r="AP839" s="215" cm="1">
        <f t="array" aca="1" ref="AP839" ca="1">IFERROR(INDEX(General!Q$33:Q$34,$AB839)
*AI839,0)</f>
        <v>0</v>
      </c>
      <c r="AQ839" s="215" cm="1">
        <f t="array" aca="1" ref="AQ839" ca="1">IFERROR(INDEX(General!R$33:R$34,$AB839)
*AJ839,0)</f>
        <v>0</v>
      </c>
      <c r="AR839" s="215" cm="1">
        <f t="array" aca="1" ref="AR839" ca="1">IFERROR(INDEX(General!S$33:S$34,$AB839)
*AK839,0)</f>
        <v>0</v>
      </c>
      <c r="AS839" s="155">
        <f t="shared" ca="1" si="570"/>
        <v>0</v>
      </c>
      <c r="AT839" s="165"/>
      <c r="AU839" s="215">
        <f ca="1">IF($AE839=FALSE,AN839*Overheads!$R$24*$V839,
IFERROR(Overheads!$O$49*$V839*AN839,0)
+IFERROR(Overheads!Q$59*$V839*(AN839/Overheads!Q$68),0))</f>
        <v>0</v>
      </c>
      <c r="AV839" s="215">
        <f ca="1">IF($AE839=FALSE,AO839*Overheads!$R$24*$V839,
IFERROR(Overheads!$O$49*$V839*AO839,0)
+IFERROR(Overheads!R$59*$V839*(AO839/Overheads!R$68),0))</f>
        <v>0</v>
      </c>
      <c r="AW839" s="215">
        <f ca="1">IF($AE839=FALSE,AP839*Overheads!$R$24*$V839,
IFERROR(Overheads!$O$49*$V839*AP839,0)
+IFERROR(Overheads!S$59*$V839*(AP839/Overheads!S$68),0))</f>
        <v>0</v>
      </c>
      <c r="AX839" s="215">
        <f ca="1">IF($AE839=FALSE,AQ839*Overheads!$R$24*$V839,
IFERROR(Overheads!$O$49*$V839*AQ839,0)
+IFERROR(Overheads!T$59*$V839*(AQ839/Overheads!T$68),0))</f>
        <v>0</v>
      </c>
      <c r="AY839" s="215">
        <f ca="1">IF($AE839=FALSE,AR839*Overheads!$R$24*$V839,
IFERROR(Overheads!$O$49*$V839*AR839,0)
+IFERROR(Overheads!U$59*$V839*(AR839/Overheads!U$68),0))</f>
        <v>0</v>
      </c>
      <c r="AZ839" s="155">
        <f t="shared" ca="1" si="571"/>
        <v>0</v>
      </c>
      <c r="BA839" s="165"/>
      <c r="BB839" s="215">
        <f ca="1">IF($AE839=FALSE,AN839*Overheads!$S$25,
IFERROR(Overheads!$O$50*AN839,0)
+IFERROR(Overheads!Q$60*(AN839/Overheads!Q$66),0))</f>
        <v>0</v>
      </c>
      <c r="BC839" s="215">
        <f ca="1">IF($AE839=FALSE,AO839*Overheads!$S$25,
IFERROR(Overheads!$O$50*AO839,0)
+IFERROR(Overheads!R$60*(AO839/Overheads!R$66),0))</f>
        <v>0</v>
      </c>
      <c r="BD839" s="215">
        <f ca="1">IF($AE839=FALSE,AP839*Overheads!$S$25,
IFERROR(Overheads!$O$50*AP839,0)
+IFERROR(Overheads!S$60*(AP839/Overheads!S$66),0))</f>
        <v>0</v>
      </c>
      <c r="BE839" s="215">
        <f ca="1">IF($AE839=FALSE,AQ839*Overheads!$S$25,
IFERROR(Overheads!$O$50*AQ839,0)
+IFERROR(Overheads!T$60*(AQ839/Overheads!T$66),0))</f>
        <v>0</v>
      </c>
      <c r="BF839" s="215">
        <f ca="1">IF($AE839=FALSE,AR839*Overheads!$S$25,
IFERROR(Overheads!$O$50*AR839,0)
+IFERROR(Overheads!U$60*(AR839/Overheads!U$66),0))</f>
        <v>0</v>
      </c>
      <c r="BG839" s="155">
        <f t="shared" ca="1" si="572"/>
        <v>0</v>
      </c>
      <c r="BH839" s="165"/>
      <c r="BI839" s="215">
        <f t="shared" ca="1" si="573"/>
        <v>0</v>
      </c>
      <c r="BJ839" s="215">
        <f t="shared" ca="1" si="539"/>
        <v>0</v>
      </c>
      <c r="BK839" s="215">
        <f t="shared" ca="1" si="540"/>
        <v>0</v>
      </c>
      <c r="BL839" s="215">
        <f t="shared" ca="1" si="541"/>
        <v>0</v>
      </c>
      <c r="BM839" s="215">
        <f t="shared" ca="1" si="542"/>
        <v>0</v>
      </c>
      <c r="BN839" s="155">
        <f t="shared" ca="1" si="574"/>
        <v>0</v>
      </c>
      <c r="BO839" s="165"/>
      <c r="BP839" s="187" cm="1">
        <f t="array" ref="BP839">IFERROR(IF($X839=$X838,BP838,INDEX(Forecast_Capex_Input!AC$12:AC$286,$X839)),0)</f>
        <v>0</v>
      </c>
      <c r="BQ839" s="187" cm="1">
        <f t="array" ref="BQ839">IFERROR(IF($X839=$X838,BQ838,INDEX(Forecast_Capex_Input!AD$12:AD$286,$X839)),0)</f>
        <v>0</v>
      </c>
      <c r="BR839" s="187" cm="1">
        <f t="array" ref="BR839">IFERROR(IF($X839=$X838,BR838,INDEX(Forecast_Capex_Input!AE$12:AE$286,$X839)),0)</f>
        <v>0</v>
      </c>
      <c r="BS839" s="187" cm="1">
        <f t="array" ref="BS839">IFERROR(IF($X839=$X838,BS838,INDEX(Forecast_Capex_Input!AF$12:AF$286,$X839)),0)</f>
        <v>0</v>
      </c>
      <c r="BT839" s="187" cm="1">
        <f t="array" ref="BT839">IFERROR(IF($X839=$X838,BT838,INDEX(Forecast_Capex_Input!AG$12:AG$286,$X839)),0)</f>
        <v>0</v>
      </c>
      <c r="BU839" s="165"/>
      <c r="BV839" s="215">
        <f t="shared" si="543"/>
        <v>0</v>
      </c>
      <c r="BW839" s="215">
        <f t="shared" si="544"/>
        <v>0</v>
      </c>
      <c r="BX839" s="215">
        <f t="shared" si="545"/>
        <v>0</v>
      </c>
      <c r="BY839" s="215">
        <f t="shared" si="546"/>
        <v>0</v>
      </c>
      <c r="BZ839" s="215">
        <f t="shared" si="547"/>
        <v>0</v>
      </c>
      <c r="CA839" s="155">
        <f t="shared" si="575"/>
        <v>0</v>
      </c>
      <c r="CB839" s="165"/>
      <c r="CC839" s="215">
        <f t="shared" si="548"/>
        <v>0</v>
      </c>
      <c r="CD839" s="215">
        <f t="shared" si="549"/>
        <v>0</v>
      </c>
      <c r="CE839" s="215">
        <f t="shared" si="550"/>
        <v>0</v>
      </c>
      <c r="CF839" s="215">
        <f t="shared" si="551"/>
        <v>0</v>
      </c>
      <c r="CG839" s="215">
        <f t="shared" si="552"/>
        <v>0</v>
      </c>
      <c r="CH839" s="155">
        <f t="shared" si="576"/>
        <v>0</v>
      </c>
      <c r="CI839" s="165"/>
      <c r="CJ839" s="215">
        <f t="shared" si="553"/>
        <v>0</v>
      </c>
      <c r="CK839" s="215">
        <f t="shared" si="554"/>
        <v>0</v>
      </c>
      <c r="CL839" s="215">
        <f t="shared" si="555"/>
        <v>0</v>
      </c>
      <c r="CM839" s="215">
        <f t="shared" si="556"/>
        <v>0</v>
      </c>
      <c r="CN839" s="215">
        <f t="shared" si="557"/>
        <v>0</v>
      </c>
      <c r="CO839" s="155">
        <f t="shared" si="577"/>
        <v>0</v>
      </c>
      <c r="CP839" s="165"/>
      <c r="CQ839" s="223">
        <f t="shared" si="558"/>
        <v>0</v>
      </c>
      <c r="CR839" s="223">
        <f t="shared" si="559"/>
        <v>0</v>
      </c>
      <c r="CS839" s="223">
        <f t="shared" si="560"/>
        <v>0</v>
      </c>
      <c r="CT839" s="223">
        <f t="shared" si="561"/>
        <v>0</v>
      </c>
      <c r="CU839" s="223">
        <f t="shared" si="562"/>
        <v>0</v>
      </c>
      <c r="CV839" s="155">
        <f t="shared" si="578"/>
        <v>0</v>
      </c>
      <c r="CW839" s="165"/>
      <c r="CX839" s="215">
        <f t="shared" si="579"/>
        <v>0</v>
      </c>
      <c r="CY839" s="215">
        <f t="shared" si="563"/>
        <v>0</v>
      </c>
      <c r="CZ839" s="215">
        <f t="shared" si="564"/>
        <v>0</v>
      </c>
      <c r="DA839" s="215">
        <f t="shared" si="565"/>
        <v>0</v>
      </c>
      <c r="DB839" s="215">
        <f t="shared" si="566"/>
        <v>0</v>
      </c>
      <c r="DC839" s="155">
        <f t="shared" si="580"/>
        <v>0</v>
      </c>
      <c r="DD839" s="165"/>
      <c r="DE839" s="188" t="b" cm="1">
        <f t="array" aca="1" ref="DE839" ca="1">OR($G839=Forecast_Capex_Input!$BF$8:$BF$10)</f>
        <v>0</v>
      </c>
      <c r="DF839" s="188" cm="1">
        <f t="array" aca="1" ref="DF839" ca="1">IFERROR(INDEX(Forecast_Capex_Input!BG$12:BG$286,$X839)
*(INDEX(Forecast_Capex_Input!$H$12:$H$286,$X839)=Repex),0)
*$DE839</f>
        <v>0</v>
      </c>
      <c r="DG839" s="188" cm="1">
        <f t="array" aca="1" ref="DG839" ca="1">IFERROR(INDEX(Forecast_Capex_Input!BH$12:BH$286,$X839)
*(INDEX(Forecast_Capex_Input!$H$12:$H$286,$X839)=Repex),0)
*$DE839</f>
        <v>0</v>
      </c>
      <c r="DH839" s="188" cm="1">
        <f t="array" aca="1" ref="DH839" ca="1">IFERROR(INDEX(Forecast_Capex_Input!BI$12:BI$286,$X839)
*(INDEX(Forecast_Capex_Input!$H$12:$H$286,$X839)=Repex),0)
*$DE839</f>
        <v>0</v>
      </c>
      <c r="DI839" s="188" cm="1">
        <f t="array" aca="1" ref="DI839" ca="1">IFERROR(INDEX(Forecast_Capex_Input!BJ$12:BJ$286,$X839)
*(INDEX(Forecast_Capex_Input!$H$12:$H$286,$X839)=Repex),0)
*$DE839</f>
        <v>0</v>
      </c>
      <c r="DJ839" s="188" cm="1">
        <f t="array" aca="1" ref="DJ839" ca="1">IFERROR(INDEX(Forecast_Capex_Input!BK$12:BK$286,$X839)
*(INDEX(Forecast_Capex_Input!$H$12:$H$286,$X839)=Repex),0)
*$DE839</f>
        <v>0</v>
      </c>
      <c r="DK839" s="188" cm="1">
        <f t="array" aca="1" ref="DK839" ca="1">IFERROR(INDEX(Forecast_Capex_Input!BL$12:BL$286,$X839)
*(INDEX(Forecast_Capex_Input!$H$12:$H$286,$X839)=Repex),0)
*$DE839</f>
        <v>0</v>
      </c>
      <c r="DL839" s="165"/>
      <c r="DM839" s="188" t="b" cm="1">
        <f t="array" aca="1" ref="DM839" ca="1">OR($G839=Forecast_Capex_Input!$BN$8:$BN$9)</f>
        <v>0</v>
      </c>
      <c r="DN839" s="188" cm="1">
        <f t="array" aca="1" ref="DN839" ca="1">IFERROR(INDEX(Forecast_Capex_Input!BO$12:BO$286,$X839)
*(INDEX(Forecast_Capex_Input!$H$12:$H$286,$X839)=Repex),0)
*$DM839</f>
        <v>0</v>
      </c>
      <c r="DO839" s="188" cm="1">
        <f t="array" aca="1" ref="DO839" ca="1">IFERROR(INDEX(Forecast_Capex_Input!BP$12:BP$286,$X839)
*(INDEX(Forecast_Capex_Input!$H$12:$H$286,$X839)=Repex),0)
*$DM839</f>
        <v>0</v>
      </c>
      <c r="DP839" s="188" cm="1">
        <f t="array" aca="1" ref="DP839" ca="1">IFERROR(INDEX(Forecast_Capex_Input!BQ$12:BQ$286,$X839)
*(INDEX(Forecast_Capex_Input!$H$12:$H$286,$X839)=Repex),0)
*$DM839</f>
        <v>0</v>
      </c>
      <c r="DQ839" s="188" cm="1">
        <f t="array" aca="1" ref="DQ839" ca="1">IFERROR(INDEX(Forecast_Capex_Input!BR$12:BR$286,$X839)
*(INDEX(Forecast_Capex_Input!$H$12:$H$286,$X839)=Repex),0)
*$DM839</f>
        <v>0</v>
      </c>
      <c r="DR839" s="188" cm="1">
        <f t="array" aca="1" ref="DR839" ca="1">IFERROR(INDEX(Forecast_Capex_Input!BS$12:BS$286,$X839)
*(INDEX(Forecast_Capex_Input!$H$12:$H$286,$X839)=Repex),0)
*$DM839</f>
        <v>0</v>
      </c>
      <c r="DS839" s="165"/>
      <c r="DT839" s="188" t="b" cm="1">
        <f t="array" aca="1" ref="DT839" ca="1">OR($G839=Forecast_Capex_Input!$BU$8:$BU$10)</f>
        <v>0</v>
      </c>
      <c r="DU839" s="188" cm="1">
        <f t="array" aca="1" ref="DU839" ca="1">IFERROR(INDEX(Forecast_Capex_Input!BV$12:BV$286,$X839)
*(INDEX(Forecast_Capex_Input!$H$12:$H$286,$X839)=Repex),0)
*$DT839</f>
        <v>0</v>
      </c>
      <c r="DV839" s="188" cm="1">
        <f t="array" aca="1" ref="DV839" ca="1">IFERROR(INDEX(Forecast_Capex_Input!BW$12:BW$286,$X839)
*(INDEX(Forecast_Capex_Input!$H$12:$H$286,$X839)=Repex),0)
*$DT839</f>
        <v>0</v>
      </c>
      <c r="DW839" s="188" cm="1">
        <f t="array" aca="1" ref="DW839" ca="1">IFERROR(INDEX(Forecast_Capex_Input!BX$12:BX$286,$X839)
*(INDEX(Forecast_Capex_Input!$H$12:$H$286,$X839)=Repex),0)
*$DT839</f>
        <v>0</v>
      </c>
      <c r="DX839" s="188" cm="1">
        <f t="array" aca="1" ref="DX839" ca="1">IFERROR(INDEX(Forecast_Capex_Input!BY$12:BY$286,$X839)
*(INDEX(Forecast_Capex_Input!$H$12:$H$286,$X839)=Repex),0)
*$DT839</f>
        <v>0</v>
      </c>
      <c r="DY839" s="188" cm="1">
        <f t="array" aca="1" ref="DY839" ca="1">IFERROR(INDEX(Forecast_Capex_Input!BZ$12:BZ$286,$X839)
*(INDEX(Forecast_Capex_Input!$H$12:$H$286,$X839)=Repex),0)
*$DT839</f>
        <v>0</v>
      </c>
      <c r="DZ839" s="188" cm="1">
        <f t="array" aca="1" ref="DZ839" ca="1">IFERROR(INDEX(Forecast_Capex_Input!CA$12:CA$286,$X839)
*(INDEX(Forecast_Capex_Input!$H$12:$H$286,$X839)=Repex),0)
*$DT839</f>
        <v>0</v>
      </c>
      <c r="EA839" s="188" cm="1">
        <f t="array" aca="1" ref="EA839" ca="1">IFERROR(INDEX(Forecast_Capex_Input!CB$12:CB$286,$X839)
*(INDEX(Forecast_Capex_Input!$H$12:$H$286,$X839)=Repex),0)
*$DT839</f>
        <v>0</v>
      </c>
      <c r="EB839" s="188" cm="1">
        <f t="array" aca="1" ref="EB839" ca="1">IFERROR(INDEX(Forecast_Capex_Input!CC$12:CC$286,$X839)
*(INDEX(Forecast_Capex_Input!$H$12:$H$286,$X839)=Repex),0)
*$DT839</f>
        <v>0</v>
      </c>
      <c r="EC839" s="165"/>
      <c r="ED839" s="226" t="str">
        <f t="shared" si="567"/>
        <v>N/A</v>
      </c>
      <c r="EE839" s="174" t="s">
        <v>15</v>
      </c>
    </row>
    <row r="840" spans="3:135" x14ac:dyDescent="0.2">
      <c r="C840" s="174">
        <f t="shared" si="568"/>
        <v>830</v>
      </c>
      <c r="D840" s="167" t="str" cm="1">
        <f t="array" ref="D840">IFERROR(INDEX(Forecast_Capex_Input!$D$12:$D$286,$X840),NA)</f>
        <v>N/A</v>
      </c>
      <c r="E840" s="172" t="str" cm="1">
        <f t="array" ref="E840">IF($X840=NA,NA,INDEX(Forecast_Capex_Input!$E$12:$E$286,$X840))</f>
        <v>N/A</v>
      </c>
      <c r="F840" s="167" t="str" cm="1">
        <f t="array" aca="1" ref="F840" ca="1">IFERROR(INDEX(General!$E$25:$E$26,$Y840),NA)</f>
        <v>N/A</v>
      </c>
      <c r="G840" s="167" t="str" cm="1">
        <f t="array" aca="1" ref="G840" ca="1">IFERROR(INDEX(Forecast_Capex_Input!$AI$11:$BB$11,$AA840),NA)</f>
        <v>N/A</v>
      </c>
      <c r="H840" s="189" t="str" cm="1">
        <f t="array" aca="1" ref="H840" ca="1">IFERROR(INDEX(Forecast_Capex_Input!$AI$12:$BB$286,$X840,$AA840),NA)</f>
        <v>N/A</v>
      </c>
      <c r="I840" s="199" t="str" cm="1">
        <f t="array" ref="I840">IFERROR(INDEX(Forecast_Capex_Input!$F$12:$F$286,$X840),NA)</f>
        <v>N/A</v>
      </c>
      <c r="J840" s="199" t="str" cm="1">
        <f t="array" ref="J840">IFERROR(INDEX(Forecast_Capex_Input!G$12:G$286,$X840),NA)</f>
        <v>N/A</v>
      </c>
      <c r="K840" s="199" t="str" cm="1">
        <f t="array" ref="K840">IFERROR(INDEX(Forecast_Capex_Input!H$12:H$286,$X840),NA)</f>
        <v>N/A</v>
      </c>
      <c r="L840" s="199" t="str" cm="1">
        <f t="array" ref="L840">IFERROR(INDEX(Forecast_Capex_Input!I$12:I$286,$X840),NA)</f>
        <v>N/A</v>
      </c>
      <c r="M840" s="199" t="str" cm="1">
        <f t="array" ref="M840">IFERROR(INDEX(Forecast_Capex_Input!J$12:J$286,$X840),NA)</f>
        <v>N/A</v>
      </c>
      <c r="N840" s="199" t="str" cm="1">
        <f t="array" ref="N840">IFERROR(INDEX(Forecast_Capex_Input!K$12:K$286,$X840),NA)</f>
        <v>N/A</v>
      </c>
      <c r="O840" s="199" t="str" cm="1">
        <f t="array" ref="O840">IFERROR(INDEX(Forecast_Capex_Input!L$12:L$286,$X840),NA)</f>
        <v>N/A</v>
      </c>
      <c r="P840" s="199" t="str" cm="1">
        <f t="array" ref="P840">IFERROR(INDEX(Forecast_Capex_Input!M$12:M$286,$X840),NA)</f>
        <v>N/A</v>
      </c>
      <c r="Q840" s="172" t="str" cm="1">
        <f t="array" ref="Q840">IFERROR(INDEX(Forecast_Capex_Input!N$12:N$286,$X840),NA)</f>
        <v>N/A</v>
      </c>
      <c r="R840" s="265" cm="1">
        <f t="array" ref="R840">IFERROR(INDEX(Forecast_Capex_Input!O$12:O$286,$X840),0)</f>
        <v>0</v>
      </c>
      <c r="S840" s="172" cm="1">
        <f t="array" ref="S840">IFERROR(INDEX(Forecast_Capex_Input!P$12:P$286,$X840),0)</f>
        <v>0</v>
      </c>
      <c r="T840" s="199" t="str" cm="1">
        <f t="array" aca="1" ref="T840" ca="1">IFERROR(INDEX(General!$K$84:$K$103,$AA840),NA)</f>
        <v>N/A</v>
      </c>
      <c r="U840" s="188" cm="1">
        <f t="array" aca="1" ref="U840" ca="1">IFERROR(
IF($F840=General!$E$25,INDEX(Forecast_Capex_Input!S$12:S$286,$X840),
INDEX(Forecast_Capex_Input!T$12:T$286,$X840)),0)</f>
        <v>0</v>
      </c>
      <c r="V840" s="222" t="b">
        <f>IFERROR(INDEX(Overheads!$T$19:$T$26,MATCH($I840,Overheads!$E$19:$E$26,0)),FALSE)</f>
        <v>0</v>
      </c>
      <c r="W840" s="165"/>
      <c r="X840" s="174" t="str">
        <f>IFERROR(
IF(MATCH($C840,Forecast_Capex_Input!$CI$12:$CI$286,1)+1&gt;MAX(Forecast_Capex_Input!$C$12:$C$286),NA,
MATCH($C840,Forecast_Capex_Input!$CI$12:$CI$286,1)+1),1)</f>
        <v>N/A</v>
      </c>
      <c r="Y840" s="174" t="str" cm="1">
        <f t="array" aca="1" ref="Y840" ca="1">IFERROR(
IF(X839&lt;&gt;X840,1,
IF(COUNTIF(OFFSET(Y839,0,0,-INDEX(Forecast_Capex_Input!$CG$12:$CG$286,$X840)),Y839)=INDEX(Forecast_Capex_Input!$CG$12:$CG$286,$X840),Y839+1,Y839)),NA)</f>
        <v>N/A</v>
      </c>
      <c r="Z840" s="174" t="str" cm="1">
        <f t="array" ref="Z840">IFERROR($C840-IF($X840=1,1,INDEX(Forecast_Capex_Input!$CI$12:$CI$286,$X840-1))+1,NA)</f>
        <v>N/A</v>
      </c>
      <c r="AA840" s="174" t="str" cm="1">
        <f t="array" aca="1" ref="AA840" ca="1">IFERROR(IF(Y840=1,
INDEX(Forecast_Capex_Input!$AI$10:$BB$10,SMALL(IF(INDEX(Forecast_Capex_Input!$AI$12:$BB$286,$X840,0)&gt;0,COLUMN(Forecast_Capex_Input!$AI$10:$BB$10)-COLUMN(Forecast_Capex_Input!$AI$12)+1),ROWS(OFFSET(AA839,0,0,-$Z840)))),
OFFSET(AA839,-INDEX(Forecast_Capex_Input!$CG$12:$CG$286,$X840)+1,0)),NA)</f>
        <v>N/A</v>
      </c>
      <c r="AB840" s="174" t="str">
        <f t="shared" ca="1" si="537"/>
        <v>N/A</v>
      </c>
      <c r="AC840" s="222" t="b">
        <f t="shared" si="569"/>
        <v>0</v>
      </c>
      <c r="AD840" s="220" t="b">
        <v>0</v>
      </c>
      <c r="AE840" s="222" t="b">
        <f t="shared" si="538"/>
        <v>1</v>
      </c>
      <c r="AF840" s="165"/>
      <c r="AG840" s="215">
        <v>0</v>
      </c>
      <c r="AH840" s="215">
        <v>0</v>
      </c>
      <c r="AI840" s="215">
        <v>0</v>
      </c>
      <c r="AJ840" s="215">
        <v>0</v>
      </c>
      <c r="AK840" s="215">
        <v>0</v>
      </c>
      <c r="AL840" s="155">
        <v>0</v>
      </c>
      <c r="AM840" s="165"/>
      <c r="AN840" s="215" cm="1">
        <f t="array" aca="1" ref="AN840" ca="1">IFERROR(INDEX(General!O$33:O$34,$AB840)
*AG840,0)</f>
        <v>0</v>
      </c>
      <c r="AO840" s="215" cm="1">
        <f t="array" aca="1" ref="AO840" ca="1">IFERROR(INDEX(General!P$33:P$34,$AB840)
*AH840,0)</f>
        <v>0</v>
      </c>
      <c r="AP840" s="215" cm="1">
        <f t="array" aca="1" ref="AP840" ca="1">IFERROR(INDEX(General!Q$33:Q$34,$AB840)
*AI840,0)</f>
        <v>0</v>
      </c>
      <c r="AQ840" s="215" cm="1">
        <f t="array" aca="1" ref="AQ840" ca="1">IFERROR(INDEX(General!R$33:R$34,$AB840)
*AJ840,0)</f>
        <v>0</v>
      </c>
      <c r="AR840" s="215" cm="1">
        <f t="array" aca="1" ref="AR840" ca="1">IFERROR(INDEX(General!S$33:S$34,$AB840)
*AK840,0)</f>
        <v>0</v>
      </c>
      <c r="AS840" s="155">
        <f t="shared" ca="1" si="570"/>
        <v>0</v>
      </c>
      <c r="AT840" s="165"/>
      <c r="AU840" s="215">
        <f ca="1">IF($AE840=FALSE,AN840*Overheads!$R$24*$V840,
IFERROR(Overheads!$O$49*$V840*AN840,0)
+IFERROR(Overheads!Q$59*$V840*(AN840/Overheads!Q$68),0))</f>
        <v>0</v>
      </c>
      <c r="AV840" s="215">
        <f ca="1">IF($AE840=FALSE,AO840*Overheads!$R$24*$V840,
IFERROR(Overheads!$O$49*$V840*AO840,0)
+IFERROR(Overheads!R$59*$V840*(AO840/Overheads!R$68),0))</f>
        <v>0</v>
      </c>
      <c r="AW840" s="215">
        <f ca="1">IF($AE840=FALSE,AP840*Overheads!$R$24*$V840,
IFERROR(Overheads!$O$49*$V840*AP840,0)
+IFERROR(Overheads!S$59*$V840*(AP840/Overheads!S$68),0))</f>
        <v>0</v>
      </c>
      <c r="AX840" s="215">
        <f ca="1">IF($AE840=FALSE,AQ840*Overheads!$R$24*$V840,
IFERROR(Overheads!$O$49*$V840*AQ840,0)
+IFERROR(Overheads!T$59*$V840*(AQ840/Overheads!T$68),0))</f>
        <v>0</v>
      </c>
      <c r="AY840" s="215">
        <f ca="1">IF($AE840=FALSE,AR840*Overheads!$R$24*$V840,
IFERROR(Overheads!$O$49*$V840*AR840,0)
+IFERROR(Overheads!U$59*$V840*(AR840/Overheads!U$68),0))</f>
        <v>0</v>
      </c>
      <c r="AZ840" s="155">
        <f t="shared" ca="1" si="571"/>
        <v>0</v>
      </c>
      <c r="BA840" s="165"/>
      <c r="BB840" s="215">
        <f ca="1">IF($AE840=FALSE,AN840*Overheads!$S$25,
IFERROR(Overheads!$O$50*AN840,0)
+IFERROR(Overheads!Q$60*(AN840/Overheads!Q$66),0))</f>
        <v>0</v>
      </c>
      <c r="BC840" s="215">
        <f ca="1">IF($AE840=FALSE,AO840*Overheads!$S$25,
IFERROR(Overheads!$O$50*AO840,0)
+IFERROR(Overheads!R$60*(AO840/Overheads!R$66),0))</f>
        <v>0</v>
      </c>
      <c r="BD840" s="215">
        <f ca="1">IF($AE840=FALSE,AP840*Overheads!$S$25,
IFERROR(Overheads!$O$50*AP840,0)
+IFERROR(Overheads!S$60*(AP840/Overheads!S$66),0))</f>
        <v>0</v>
      </c>
      <c r="BE840" s="215">
        <f ca="1">IF($AE840=FALSE,AQ840*Overheads!$S$25,
IFERROR(Overheads!$O$50*AQ840,0)
+IFERROR(Overheads!T$60*(AQ840/Overheads!T$66),0))</f>
        <v>0</v>
      </c>
      <c r="BF840" s="215">
        <f ca="1">IF($AE840=FALSE,AR840*Overheads!$S$25,
IFERROR(Overheads!$O$50*AR840,0)
+IFERROR(Overheads!U$60*(AR840/Overheads!U$66),0))</f>
        <v>0</v>
      </c>
      <c r="BG840" s="155">
        <f t="shared" ca="1" si="572"/>
        <v>0</v>
      </c>
      <c r="BH840" s="165"/>
      <c r="BI840" s="215">
        <f t="shared" ca="1" si="573"/>
        <v>0</v>
      </c>
      <c r="BJ840" s="215">
        <f t="shared" ca="1" si="539"/>
        <v>0</v>
      </c>
      <c r="BK840" s="215">
        <f t="shared" ca="1" si="540"/>
        <v>0</v>
      </c>
      <c r="BL840" s="215">
        <f t="shared" ca="1" si="541"/>
        <v>0</v>
      </c>
      <c r="BM840" s="215">
        <f t="shared" ca="1" si="542"/>
        <v>0</v>
      </c>
      <c r="BN840" s="155">
        <f t="shared" ca="1" si="574"/>
        <v>0</v>
      </c>
      <c r="BO840" s="165"/>
      <c r="BP840" s="187" cm="1">
        <f t="array" ref="BP840">IFERROR(IF($X840=$X839,BP839,INDEX(Forecast_Capex_Input!AC$12:AC$286,$X840)),0)</f>
        <v>0</v>
      </c>
      <c r="BQ840" s="187" cm="1">
        <f t="array" ref="BQ840">IFERROR(IF($X840=$X839,BQ839,INDEX(Forecast_Capex_Input!AD$12:AD$286,$X840)),0)</f>
        <v>0</v>
      </c>
      <c r="BR840" s="187" cm="1">
        <f t="array" ref="BR840">IFERROR(IF($X840=$X839,BR839,INDEX(Forecast_Capex_Input!AE$12:AE$286,$X840)),0)</f>
        <v>0</v>
      </c>
      <c r="BS840" s="187" cm="1">
        <f t="array" ref="BS840">IFERROR(IF($X840=$X839,BS839,INDEX(Forecast_Capex_Input!AF$12:AF$286,$X840)),0)</f>
        <v>0</v>
      </c>
      <c r="BT840" s="187" cm="1">
        <f t="array" ref="BT840">IFERROR(IF($X840=$X839,BT839,INDEX(Forecast_Capex_Input!AG$12:AG$286,$X840)),0)</f>
        <v>0</v>
      </c>
      <c r="BU840" s="165"/>
      <c r="BV840" s="215">
        <f t="shared" si="543"/>
        <v>0</v>
      </c>
      <c r="BW840" s="215">
        <f t="shared" si="544"/>
        <v>0</v>
      </c>
      <c r="BX840" s="215">
        <f t="shared" si="545"/>
        <v>0</v>
      </c>
      <c r="BY840" s="215">
        <f t="shared" si="546"/>
        <v>0</v>
      </c>
      <c r="BZ840" s="215">
        <f t="shared" si="547"/>
        <v>0</v>
      </c>
      <c r="CA840" s="155">
        <f t="shared" si="575"/>
        <v>0</v>
      </c>
      <c r="CB840" s="165"/>
      <c r="CC840" s="215">
        <f t="shared" si="548"/>
        <v>0</v>
      </c>
      <c r="CD840" s="215">
        <f t="shared" si="549"/>
        <v>0</v>
      </c>
      <c r="CE840" s="215">
        <f t="shared" si="550"/>
        <v>0</v>
      </c>
      <c r="CF840" s="215">
        <f t="shared" si="551"/>
        <v>0</v>
      </c>
      <c r="CG840" s="215">
        <f t="shared" si="552"/>
        <v>0</v>
      </c>
      <c r="CH840" s="155">
        <f t="shared" si="576"/>
        <v>0</v>
      </c>
      <c r="CI840" s="165"/>
      <c r="CJ840" s="215">
        <f t="shared" si="553"/>
        <v>0</v>
      </c>
      <c r="CK840" s="215">
        <f t="shared" si="554"/>
        <v>0</v>
      </c>
      <c r="CL840" s="215">
        <f t="shared" si="555"/>
        <v>0</v>
      </c>
      <c r="CM840" s="215">
        <f t="shared" si="556"/>
        <v>0</v>
      </c>
      <c r="CN840" s="215">
        <f t="shared" si="557"/>
        <v>0</v>
      </c>
      <c r="CO840" s="155">
        <f t="shared" si="577"/>
        <v>0</v>
      </c>
      <c r="CP840" s="165"/>
      <c r="CQ840" s="223">
        <f t="shared" si="558"/>
        <v>0</v>
      </c>
      <c r="CR840" s="223">
        <f t="shared" si="559"/>
        <v>0</v>
      </c>
      <c r="CS840" s="223">
        <f t="shared" si="560"/>
        <v>0</v>
      </c>
      <c r="CT840" s="223">
        <f t="shared" si="561"/>
        <v>0</v>
      </c>
      <c r="CU840" s="223">
        <f t="shared" si="562"/>
        <v>0</v>
      </c>
      <c r="CV840" s="155">
        <f t="shared" si="578"/>
        <v>0</v>
      </c>
      <c r="CW840" s="165"/>
      <c r="CX840" s="215">
        <f t="shared" si="579"/>
        <v>0</v>
      </c>
      <c r="CY840" s="215">
        <f t="shared" si="563"/>
        <v>0</v>
      </c>
      <c r="CZ840" s="215">
        <f t="shared" si="564"/>
        <v>0</v>
      </c>
      <c r="DA840" s="215">
        <f t="shared" si="565"/>
        <v>0</v>
      </c>
      <c r="DB840" s="215">
        <f t="shared" si="566"/>
        <v>0</v>
      </c>
      <c r="DC840" s="155">
        <f t="shared" si="580"/>
        <v>0</v>
      </c>
      <c r="DD840" s="165"/>
      <c r="DE840" s="188" t="b" cm="1">
        <f t="array" aca="1" ref="DE840" ca="1">OR($G840=Forecast_Capex_Input!$BF$8:$BF$10)</f>
        <v>0</v>
      </c>
      <c r="DF840" s="188" cm="1">
        <f t="array" aca="1" ref="DF840" ca="1">IFERROR(INDEX(Forecast_Capex_Input!BG$12:BG$286,$X840)
*(INDEX(Forecast_Capex_Input!$H$12:$H$286,$X840)=Repex),0)
*$DE840</f>
        <v>0</v>
      </c>
      <c r="DG840" s="188" cm="1">
        <f t="array" aca="1" ref="DG840" ca="1">IFERROR(INDEX(Forecast_Capex_Input!BH$12:BH$286,$X840)
*(INDEX(Forecast_Capex_Input!$H$12:$H$286,$X840)=Repex),0)
*$DE840</f>
        <v>0</v>
      </c>
      <c r="DH840" s="188" cm="1">
        <f t="array" aca="1" ref="DH840" ca="1">IFERROR(INDEX(Forecast_Capex_Input!BI$12:BI$286,$X840)
*(INDEX(Forecast_Capex_Input!$H$12:$H$286,$X840)=Repex),0)
*$DE840</f>
        <v>0</v>
      </c>
      <c r="DI840" s="188" cm="1">
        <f t="array" aca="1" ref="DI840" ca="1">IFERROR(INDEX(Forecast_Capex_Input!BJ$12:BJ$286,$X840)
*(INDEX(Forecast_Capex_Input!$H$12:$H$286,$X840)=Repex),0)
*$DE840</f>
        <v>0</v>
      </c>
      <c r="DJ840" s="188" cm="1">
        <f t="array" aca="1" ref="DJ840" ca="1">IFERROR(INDEX(Forecast_Capex_Input!BK$12:BK$286,$X840)
*(INDEX(Forecast_Capex_Input!$H$12:$H$286,$X840)=Repex),0)
*$DE840</f>
        <v>0</v>
      </c>
      <c r="DK840" s="188" cm="1">
        <f t="array" aca="1" ref="DK840" ca="1">IFERROR(INDEX(Forecast_Capex_Input!BL$12:BL$286,$X840)
*(INDEX(Forecast_Capex_Input!$H$12:$H$286,$X840)=Repex),0)
*$DE840</f>
        <v>0</v>
      </c>
      <c r="DL840" s="165"/>
      <c r="DM840" s="188" t="b" cm="1">
        <f t="array" aca="1" ref="DM840" ca="1">OR($G840=Forecast_Capex_Input!$BN$8:$BN$9)</f>
        <v>0</v>
      </c>
      <c r="DN840" s="188" cm="1">
        <f t="array" aca="1" ref="DN840" ca="1">IFERROR(INDEX(Forecast_Capex_Input!BO$12:BO$286,$X840)
*(INDEX(Forecast_Capex_Input!$H$12:$H$286,$X840)=Repex),0)
*$DM840</f>
        <v>0</v>
      </c>
      <c r="DO840" s="188" cm="1">
        <f t="array" aca="1" ref="DO840" ca="1">IFERROR(INDEX(Forecast_Capex_Input!BP$12:BP$286,$X840)
*(INDEX(Forecast_Capex_Input!$H$12:$H$286,$X840)=Repex),0)
*$DM840</f>
        <v>0</v>
      </c>
      <c r="DP840" s="188" cm="1">
        <f t="array" aca="1" ref="DP840" ca="1">IFERROR(INDEX(Forecast_Capex_Input!BQ$12:BQ$286,$X840)
*(INDEX(Forecast_Capex_Input!$H$12:$H$286,$X840)=Repex),0)
*$DM840</f>
        <v>0</v>
      </c>
      <c r="DQ840" s="188" cm="1">
        <f t="array" aca="1" ref="DQ840" ca="1">IFERROR(INDEX(Forecast_Capex_Input!BR$12:BR$286,$X840)
*(INDEX(Forecast_Capex_Input!$H$12:$H$286,$X840)=Repex),0)
*$DM840</f>
        <v>0</v>
      </c>
      <c r="DR840" s="188" cm="1">
        <f t="array" aca="1" ref="DR840" ca="1">IFERROR(INDEX(Forecast_Capex_Input!BS$12:BS$286,$X840)
*(INDEX(Forecast_Capex_Input!$H$12:$H$286,$X840)=Repex),0)
*$DM840</f>
        <v>0</v>
      </c>
      <c r="DS840" s="165"/>
      <c r="DT840" s="188" t="b" cm="1">
        <f t="array" aca="1" ref="DT840" ca="1">OR($G840=Forecast_Capex_Input!$BU$8:$BU$10)</f>
        <v>0</v>
      </c>
      <c r="DU840" s="188" cm="1">
        <f t="array" aca="1" ref="DU840" ca="1">IFERROR(INDEX(Forecast_Capex_Input!BV$12:BV$286,$X840)
*(INDEX(Forecast_Capex_Input!$H$12:$H$286,$X840)=Repex),0)
*$DT840</f>
        <v>0</v>
      </c>
      <c r="DV840" s="188" cm="1">
        <f t="array" aca="1" ref="DV840" ca="1">IFERROR(INDEX(Forecast_Capex_Input!BW$12:BW$286,$X840)
*(INDEX(Forecast_Capex_Input!$H$12:$H$286,$X840)=Repex),0)
*$DT840</f>
        <v>0</v>
      </c>
      <c r="DW840" s="188" cm="1">
        <f t="array" aca="1" ref="DW840" ca="1">IFERROR(INDEX(Forecast_Capex_Input!BX$12:BX$286,$X840)
*(INDEX(Forecast_Capex_Input!$H$12:$H$286,$X840)=Repex),0)
*$DT840</f>
        <v>0</v>
      </c>
      <c r="DX840" s="188" cm="1">
        <f t="array" aca="1" ref="DX840" ca="1">IFERROR(INDEX(Forecast_Capex_Input!BY$12:BY$286,$X840)
*(INDEX(Forecast_Capex_Input!$H$12:$H$286,$X840)=Repex),0)
*$DT840</f>
        <v>0</v>
      </c>
      <c r="DY840" s="188" cm="1">
        <f t="array" aca="1" ref="DY840" ca="1">IFERROR(INDEX(Forecast_Capex_Input!BZ$12:BZ$286,$X840)
*(INDEX(Forecast_Capex_Input!$H$12:$H$286,$X840)=Repex),0)
*$DT840</f>
        <v>0</v>
      </c>
      <c r="DZ840" s="188" cm="1">
        <f t="array" aca="1" ref="DZ840" ca="1">IFERROR(INDEX(Forecast_Capex_Input!CA$12:CA$286,$X840)
*(INDEX(Forecast_Capex_Input!$H$12:$H$286,$X840)=Repex),0)
*$DT840</f>
        <v>0</v>
      </c>
      <c r="EA840" s="188" cm="1">
        <f t="array" aca="1" ref="EA840" ca="1">IFERROR(INDEX(Forecast_Capex_Input!CB$12:CB$286,$X840)
*(INDEX(Forecast_Capex_Input!$H$12:$H$286,$X840)=Repex),0)
*$DT840</f>
        <v>0</v>
      </c>
      <c r="EB840" s="188" cm="1">
        <f t="array" aca="1" ref="EB840" ca="1">IFERROR(INDEX(Forecast_Capex_Input!CC$12:CC$286,$X840)
*(INDEX(Forecast_Capex_Input!$H$12:$H$286,$X840)=Repex),0)
*$DT840</f>
        <v>0</v>
      </c>
      <c r="EC840" s="165"/>
      <c r="ED840" s="226" t="str">
        <f t="shared" si="567"/>
        <v>N/A</v>
      </c>
      <c r="EE840" s="174" t="s">
        <v>15</v>
      </c>
    </row>
    <row r="841" spans="3:135" x14ac:dyDescent="0.2">
      <c r="C841" s="174">
        <f t="shared" si="568"/>
        <v>831</v>
      </c>
      <c r="D841" s="167" t="str" cm="1">
        <f t="array" ref="D841">IFERROR(INDEX(Forecast_Capex_Input!$D$12:$D$286,$X841),NA)</f>
        <v>N/A</v>
      </c>
      <c r="E841" s="172" t="str" cm="1">
        <f t="array" ref="E841">IF($X841=NA,NA,INDEX(Forecast_Capex_Input!$E$12:$E$286,$X841))</f>
        <v>N/A</v>
      </c>
      <c r="F841" s="167" t="str" cm="1">
        <f t="array" aca="1" ref="F841" ca="1">IFERROR(INDEX(General!$E$25:$E$26,$Y841),NA)</f>
        <v>N/A</v>
      </c>
      <c r="G841" s="167" t="str" cm="1">
        <f t="array" aca="1" ref="G841" ca="1">IFERROR(INDEX(Forecast_Capex_Input!$AI$11:$BB$11,$AA841),NA)</f>
        <v>N/A</v>
      </c>
      <c r="H841" s="189" t="str" cm="1">
        <f t="array" aca="1" ref="H841" ca="1">IFERROR(INDEX(Forecast_Capex_Input!$AI$12:$BB$286,$X841,$AA841),NA)</f>
        <v>N/A</v>
      </c>
      <c r="I841" s="199" t="str" cm="1">
        <f t="array" ref="I841">IFERROR(INDEX(Forecast_Capex_Input!$F$12:$F$286,$X841),NA)</f>
        <v>N/A</v>
      </c>
      <c r="J841" s="199" t="str" cm="1">
        <f t="array" ref="J841">IFERROR(INDEX(Forecast_Capex_Input!G$12:G$286,$X841),NA)</f>
        <v>N/A</v>
      </c>
      <c r="K841" s="199" t="str" cm="1">
        <f t="array" ref="K841">IFERROR(INDEX(Forecast_Capex_Input!H$12:H$286,$X841),NA)</f>
        <v>N/A</v>
      </c>
      <c r="L841" s="199" t="str" cm="1">
        <f t="array" ref="L841">IFERROR(INDEX(Forecast_Capex_Input!I$12:I$286,$X841),NA)</f>
        <v>N/A</v>
      </c>
      <c r="M841" s="199" t="str" cm="1">
        <f t="array" ref="M841">IFERROR(INDEX(Forecast_Capex_Input!J$12:J$286,$X841),NA)</f>
        <v>N/A</v>
      </c>
      <c r="N841" s="199" t="str" cm="1">
        <f t="array" ref="N841">IFERROR(INDEX(Forecast_Capex_Input!K$12:K$286,$X841),NA)</f>
        <v>N/A</v>
      </c>
      <c r="O841" s="199" t="str" cm="1">
        <f t="array" ref="O841">IFERROR(INDEX(Forecast_Capex_Input!L$12:L$286,$X841),NA)</f>
        <v>N/A</v>
      </c>
      <c r="P841" s="199" t="str" cm="1">
        <f t="array" ref="P841">IFERROR(INDEX(Forecast_Capex_Input!M$12:M$286,$X841),NA)</f>
        <v>N/A</v>
      </c>
      <c r="Q841" s="172" t="str" cm="1">
        <f t="array" ref="Q841">IFERROR(INDEX(Forecast_Capex_Input!N$12:N$286,$X841),NA)</f>
        <v>N/A</v>
      </c>
      <c r="R841" s="265" cm="1">
        <f t="array" ref="R841">IFERROR(INDEX(Forecast_Capex_Input!O$12:O$286,$X841),0)</f>
        <v>0</v>
      </c>
      <c r="S841" s="172" cm="1">
        <f t="array" ref="S841">IFERROR(INDEX(Forecast_Capex_Input!P$12:P$286,$X841),0)</f>
        <v>0</v>
      </c>
      <c r="T841" s="199" t="str" cm="1">
        <f t="array" aca="1" ref="T841" ca="1">IFERROR(INDEX(General!$K$84:$K$103,$AA841),NA)</f>
        <v>N/A</v>
      </c>
      <c r="U841" s="188" cm="1">
        <f t="array" aca="1" ref="U841" ca="1">IFERROR(
IF($F841=General!$E$25,INDEX(Forecast_Capex_Input!S$12:S$286,$X841),
INDEX(Forecast_Capex_Input!T$12:T$286,$X841)),0)</f>
        <v>0</v>
      </c>
      <c r="V841" s="222" t="b">
        <f>IFERROR(INDEX(Overheads!$T$19:$T$26,MATCH($I841,Overheads!$E$19:$E$26,0)),FALSE)</f>
        <v>0</v>
      </c>
      <c r="W841" s="165"/>
      <c r="X841" s="174" t="str">
        <f>IFERROR(
IF(MATCH($C841,Forecast_Capex_Input!$CI$12:$CI$286,1)+1&gt;MAX(Forecast_Capex_Input!$C$12:$C$286),NA,
MATCH($C841,Forecast_Capex_Input!$CI$12:$CI$286,1)+1),1)</f>
        <v>N/A</v>
      </c>
      <c r="Y841" s="174" t="str" cm="1">
        <f t="array" aca="1" ref="Y841" ca="1">IFERROR(
IF(X840&lt;&gt;X841,1,
IF(COUNTIF(OFFSET(Y840,0,0,-INDEX(Forecast_Capex_Input!$CG$12:$CG$286,$X841)),Y840)=INDEX(Forecast_Capex_Input!$CG$12:$CG$286,$X841),Y840+1,Y840)),NA)</f>
        <v>N/A</v>
      </c>
      <c r="Z841" s="174" t="str" cm="1">
        <f t="array" ref="Z841">IFERROR($C841-IF($X841=1,1,INDEX(Forecast_Capex_Input!$CI$12:$CI$286,$X841-1))+1,NA)</f>
        <v>N/A</v>
      </c>
      <c r="AA841" s="174" t="str" cm="1">
        <f t="array" aca="1" ref="AA841" ca="1">IFERROR(IF(Y841=1,
INDEX(Forecast_Capex_Input!$AI$10:$BB$10,SMALL(IF(INDEX(Forecast_Capex_Input!$AI$12:$BB$286,$X841,0)&gt;0,COLUMN(Forecast_Capex_Input!$AI$10:$BB$10)-COLUMN(Forecast_Capex_Input!$AI$12)+1),ROWS(OFFSET(AA840,0,0,-$Z841)))),
OFFSET(AA840,-INDEX(Forecast_Capex_Input!$CG$12:$CG$286,$X841)+1,0)),NA)</f>
        <v>N/A</v>
      </c>
      <c r="AB841" s="174" t="str">
        <f t="shared" ca="1" si="537"/>
        <v>N/A</v>
      </c>
      <c r="AC841" s="222" t="b">
        <f t="shared" si="569"/>
        <v>0</v>
      </c>
      <c r="AD841" s="220" t="b">
        <v>0</v>
      </c>
      <c r="AE841" s="222" t="b">
        <f t="shared" si="538"/>
        <v>1</v>
      </c>
      <c r="AF841" s="165"/>
      <c r="AG841" s="215">
        <v>0</v>
      </c>
      <c r="AH841" s="215">
        <v>0</v>
      </c>
      <c r="AI841" s="215">
        <v>0</v>
      </c>
      <c r="AJ841" s="215">
        <v>0</v>
      </c>
      <c r="AK841" s="215">
        <v>0</v>
      </c>
      <c r="AL841" s="155">
        <v>0</v>
      </c>
      <c r="AM841" s="165"/>
      <c r="AN841" s="215" cm="1">
        <f t="array" aca="1" ref="AN841" ca="1">IFERROR(INDEX(General!O$33:O$34,$AB841)
*AG841,0)</f>
        <v>0</v>
      </c>
      <c r="AO841" s="215" cm="1">
        <f t="array" aca="1" ref="AO841" ca="1">IFERROR(INDEX(General!P$33:P$34,$AB841)
*AH841,0)</f>
        <v>0</v>
      </c>
      <c r="AP841" s="215" cm="1">
        <f t="array" aca="1" ref="AP841" ca="1">IFERROR(INDEX(General!Q$33:Q$34,$AB841)
*AI841,0)</f>
        <v>0</v>
      </c>
      <c r="AQ841" s="215" cm="1">
        <f t="array" aca="1" ref="AQ841" ca="1">IFERROR(INDEX(General!R$33:R$34,$AB841)
*AJ841,0)</f>
        <v>0</v>
      </c>
      <c r="AR841" s="215" cm="1">
        <f t="array" aca="1" ref="AR841" ca="1">IFERROR(INDEX(General!S$33:S$34,$AB841)
*AK841,0)</f>
        <v>0</v>
      </c>
      <c r="AS841" s="155">
        <f t="shared" ca="1" si="570"/>
        <v>0</v>
      </c>
      <c r="AT841" s="165"/>
      <c r="AU841" s="215">
        <f ca="1">IF($AE841=FALSE,AN841*Overheads!$R$24*$V841,
IFERROR(Overheads!$O$49*$V841*AN841,0)
+IFERROR(Overheads!Q$59*$V841*(AN841/Overheads!Q$68),0))</f>
        <v>0</v>
      </c>
      <c r="AV841" s="215">
        <f ca="1">IF($AE841=FALSE,AO841*Overheads!$R$24*$V841,
IFERROR(Overheads!$O$49*$V841*AO841,0)
+IFERROR(Overheads!R$59*$V841*(AO841/Overheads!R$68),0))</f>
        <v>0</v>
      </c>
      <c r="AW841" s="215">
        <f ca="1">IF($AE841=FALSE,AP841*Overheads!$R$24*$V841,
IFERROR(Overheads!$O$49*$V841*AP841,0)
+IFERROR(Overheads!S$59*$V841*(AP841/Overheads!S$68),0))</f>
        <v>0</v>
      </c>
      <c r="AX841" s="215">
        <f ca="1">IF($AE841=FALSE,AQ841*Overheads!$R$24*$V841,
IFERROR(Overheads!$O$49*$V841*AQ841,0)
+IFERROR(Overheads!T$59*$V841*(AQ841/Overheads!T$68),0))</f>
        <v>0</v>
      </c>
      <c r="AY841" s="215">
        <f ca="1">IF($AE841=FALSE,AR841*Overheads!$R$24*$V841,
IFERROR(Overheads!$O$49*$V841*AR841,0)
+IFERROR(Overheads!U$59*$V841*(AR841/Overheads!U$68),0))</f>
        <v>0</v>
      </c>
      <c r="AZ841" s="155">
        <f t="shared" ca="1" si="571"/>
        <v>0</v>
      </c>
      <c r="BA841" s="165"/>
      <c r="BB841" s="215">
        <f ca="1">IF($AE841=FALSE,AN841*Overheads!$S$25,
IFERROR(Overheads!$O$50*AN841,0)
+IFERROR(Overheads!Q$60*(AN841/Overheads!Q$66),0))</f>
        <v>0</v>
      </c>
      <c r="BC841" s="215">
        <f ca="1">IF($AE841=FALSE,AO841*Overheads!$S$25,
IFERROR(Overheads!$O$50*AO841,0)
+IFERROR(Overheads!R$60*(AO841/Overheads!R$66),0))</f>
        <v>0</v>
      </c>
      <c r="BD841" s="215">
        <f ca="1">IF($AE841=FALSE,AP841*Overheads!$S$25,
IFERROR(Overheads!$O$50*AP841,0)
+IFERROR(Overheads!S$60*(AP841/Overheads!S$66),0))</f>
        <v>0</v>
      </c>
      <c r="BE841" s="215">
        <f ca="1">IF($AE841=FALSE,AQ841*Overheads!$S$25,
IFERROR(Overheads!$O$50*AQ841,0)
+IFERROR(Overheads!T$60*(AQ841/Overheads!T$66),0))</f>
        <v>0</v>
      </c>
      <c r="BF841" s="215">
        <f ca="1">IF($AE841=FALSE,AR841*Overheads!$S$25,
IFERROR(Overheads!$O$50*AR841,0)
+IFERROR(Overheads!U$60*(AR841/Overheads!U$66),0))</f>
        <v>0</v>
      </c>
      <c r="BG841" s="155">
        <f t="shared" ca="1" si="572"/>
        <v>0</v>
      </c>
      <c r="BH841" s="165"/>
      <c r="BI841" s="215">
        <f t="shared" ca="1" si="573"/>
        <v>0</v>
      </c>
      <c r="BJ841" s="215">
        <f t="shared" ca="1" si="539"/>
        <v>0</v>
      </c>
      <c r="BK841" s="215">
        <f t="shared" ca="1" si="540"/>
        <v>0</v>
      </c>
      <c r="BL841" s="215">
        <f t="shared" ca="1" si="541"/>
        <v>0</v>
      </c>
      <c r="BM841" s="215">
        <f t="shared" ca="1" si="542"/>
        <v>0</v>
      </c>
      <c r="BN841" s="155">
        <f t="shared" ca="1" si="574"/>
        <v>0</v>
      </c>
      <c r="BO841" s="165"/>
      <c r="BP841" s="187" cm="1">
        <f t="array" ref="BP841">IFERROR(IF($X841=$X840,BP840,INDEX(Forecast_Capex_Input!AC$12:AC$286,$X841)),0)</f>
        <v>0</v>
      </c>
      <c r="BQ841" s="187" cm="1">
        <f t="array" ref="BQ841">IFERROR(IF($X841=$X840,BQ840,INDEX(Forecast_Capex_Input!AD$12:AD$286,$X841)),0)</f>
        <v>0</v>
      </c>
      <c r="BR841" s="187" cm="1">
        <f t="array" ref="BR841">IFERROR(IF($X841=$X840,BR840,INDEX(Forecast_Capex_Input!AE$12:AE$286,$X841)),0)</f>
        <v>0</v>
      </c>
      <c r="BS841" s="187" cm="1">
        <f t="array" ref="BS841">IFERROR(IF($X841=$X840,BS840,INDEX(Forecast_Capex_Input!AF$12:AF$286,$X841)),0)</f>
        <v>0</v>
      </c>
      <c r="BT841" s="187" cm="1">
        <f t="array" ref="BT841">IFERROR(IF($X841=$X840,BT840,INDEX(Forecast_Capex_Input!AG$12:AG$286,$X841)),0)</f>
        <v>0</v>
      </c>
      <c r="BU841" s="165"/>
      <c r="BV841" s="215">
        <f t="shared" si="543"/>
        <v>0</v>
      </c>
      <c r="BW841" s="215">
        <f t="shared" si="544"/>
        <v>0</v>
      </c>
      <c r="BX841" s="215">
        <f t="shared" si="545"/>
        <v>0</v>
      </c>
      <c r="BY841" s="215">
        <f t="shared" si="546"/>
        <v>0</v>
      </c>
      <c r="BZ841" s="215">
        <f t="shared" si="547"/>
        <v>0</v>
      </c>
      <c r="CA841" s="155">
        <f t="shared" si="575"/>
        <v>0</v>
      </c>
      <c r="CB841" s="165"/>
      <c r="CC841" s="215">
        <f t="shared" si="548"/>
        <v>0</v>
      </c>
      <c r="CD841" s="215">
        <f t="shared" si="549"/>
        <v>0</v>
      </c>
      <c r="CE841" s="215">
        <f t="shared" si="550"/>
        <v>0</v>
      </c>
      <c r="CF841" s="215">
        <f t="shared" si="551"/>
        <v>0</v>
      </c>
      <c r="CG841" s="215">
        <f t="shared" si="552"/>
        <v>0</v>
      </c>
      <c r="CH841" s="155">
        <f t="shared" si="576"/>
        <v>0</v>
      </c>
      <c r="CI841" s="165"/>
      <c r="CJ841" s="215">
        <f t="shared" si="553"/>
        <v>0</v>
      </c>
      <c r="CK841" s="215">
        <f t="shared" si="554"/>
        <v>0</v>
      </c>
      <c r="CL841" s="215">
        <f t="shared" si="555"/>
        <v>0</v>
      </c>
      <c r="CM841" s="215">
        <f t="shared" si="556"/>
        <v>0</v>
      </c>
      <c r="CN841" s="215">
        <f t="shared" si="557"/>
        <v>0</v>
      </c>
      <c r="CO841" s="155">
        <f t="shared" si="577"/>
        <v>0</v>
      </c>
      <c r="CP841" s="165"/>
      <c r="CQ841" s="223">
        <f t="shared" si="558"/>
        <v>0</v>
      </c>
      <c r="CR841" s="223">
        <f t="shared" si="559"/>
        <v>0</v>
      </c>
      <c r="CS841" s="223">
        <f t="shared" si="560"/>
        <v>0</v>
      </c>
      <c r="CT841" s="223">
        <f t="shared" si="561"/>
        <v>0</v>
      </c>
      <c r="CU841" s="223">
        <f t="shared" si="562"/>
        <v>0</v>
      </c>
      <c r="CV841" s="155">
        <f t="shared" si="578"/>
        <v>0</v>
      </c>
      <c r="CW841" s="165"/>
      <c r="CX841" s="215">
        <f t="shared" si="579"/>
        <v>0</v>
      </c>
      <c r="CY841" s="215">
        <f t="shared" si="563"/>
        <v>0</v>
      </c>
      <c r="CZ841" s="215">
        <f t="shared" si="564"/>
        <v>0</v>
      </c>
      <c r="DA841" s="215">
        <f t="shared" si="565"/>
        <v>0</v>
      </c>
      <c r="DB841" s="215">
        <f t="shared" si="566"/>
        <v>0</v>
      </c>
      <c r="DC841" s="155">
        <f t="shared" si="580"/>
        <v>0</v>
      </c>
      <c r="DD841" s="165"/>
      <c r="DE841" s="188" t="b" cm="1">
        <f t="array" aca="1" ref="DE841" ca="1">OR($G841=Forecast_Capex_Input!$BF$8:$BF$10)</f>
        <v>0</v>
      </c>
      <c r="DF841" s="188" cm="1">
        <f t="array" aca="1" ref="DF841" ca="1">IFERROR(INDEX(Forecast_Capex_Input!BG$12:BG$286,$X841)
*(INDEX(Forecast_Capex_Input!$H$12:$H$286,$X841)=Repex),0)
*$DE841</f>
        <v>0</v>
      </c>
      <c r="DG841" s="188" cm="1">
        <f t="array" aca="1" ref="DG841" ca="1">IFERROR(INDEX(Forecast_Capex_Input!BH$12:BH$286,$X841)
*(INDEX(Forecast_Capex_Input!$H$12:$H$286,$X841)=Repex),0)
*$DE841</f>
        <v>0</v>
      </c>
      <c r="DH841" s="188" cm="1">
        <f t="array" aca="1" ref="DH841" ca="1">IFERROR(INDEX(Forecast_Capex_Input!BI$12:BI$286,$X841)
*(INDEX(Forecast_Capex_Input!$H$12:$H$286,$X841)=Repex),0)
*$DE841</f>
        <v>0</v>
      </c>
      <c r="DI841" s="188" cm="1">
        <f t="array" aca="1" ref="DI841" ca="1">IFERROR(INDEX(Forecast_Capex_Input!BJ$12:BJ$286,$X841)
*(INDEX(Forecast_Capex_Input!$H$12:$H$286,$X841)=Repex),0)
*$DE841</f>
        <v>0</v>
      </c>
      <c r="DJ841" s="188" cm="1">
        <f t="array" aca="1" ref="DJ841" ca="1">IFERROR(INDEX(Forecast_Capex_Input!BK$12:BK$286,$X841)
*(INDEX(Forecast_Capex_Input!$H$12:$H$286,$X841)=Repex),0)
*$DE841</f>
        <v>0</v>
      </c>
      <c r="DK841" s="188" cm="1">
        <f t="array" aca="1" ref="DK841" ca="1">IFERROR(INDEX(Forecast_Capex_Input!BL$12:BL$286,$X841)
*(INDEX(Forecast_Capex_Input!$H$12:$H$286,$X841)=Repex),0)
*$DE841</f>
        <v>0</v>
      </c>
      <c r="DL841" s="165"/>
      <c r="DM841" s="188" t="b" cm="1">
        <f t="array" aca="1" ref="DM841" ca="1">OR($G841=Forecast_Capex_Input!$BN$8:$BN$9)</f>
        <v>0</v>
      </c>
      <c r="DN841" s="188" cm="1">
        <f t="array" aca="1" ref="DN841" ca="1">IFERROR(INDEX(Forecast_Capex_Input!BO$12:BO$286,$X841)
*(INDEX(Forecast_Capex_Input!$H$12:$H$286,$X841)=Repex),0)
*$DM841</f>
        <v>0</v>
      </c>
      <c r="DO841" s="188" cm="1">
        <f t="array" aca="1" ref="DO841" ca="1">IFERROR(INDEX(Forecast_Capex_Input!BP$12:BP$286,$X841)
*(INDEX(Forecast_Capex_Input!$H$12:$H$286,$X841)=Repex),0)
*$DM841</f>
        <v>0</v>
      </c>
      <c r="DP841" s="188" cm="1">
        <f t="array" aca="1" ref="DP841" ca="1">IFERROR(INDEX(Forecast_Capex_Input!BQ$12:BQ$286,$X841)
*(INDEX(Forecast_Capex_Input!$H$12:$H$286,$X841)=Repex),0)
*$DM841</f>
        <v>0</v>
      </c>
      <c r="DQ841" s="188" cm="1">
        <f t="array" aca="1" ref="DQ841" ca="1">IFERROR(INDEX(Forecast_Capex_Input!BR$12:BR$286,$X841)
*(INDEX(Forecast_Capex_Input!$H$12:$H$286,$X841)=Repex),0)
*$DM841</f>
        <v>0</v>
      </c>
      <c r="DR841" s="188" cm="1">
        <f t="array" aca="1" ref="DR841" ca="1">IFERROR(INDEX(Forecast_Capex_Input!BS$12:BS$286,$X841)
*(INDEX(Forecast_Capex_Input!$H$12:$H$286,$X841)=Repex),0)
*$DM841</f>
        <v>0</v>
      </c>
      <c r="DS841" s="165"/>
      <c r="DT841" s="188" t="b" cm="1">
        <f t="array" aca="1" ref="DT841" ca="1">OR($G841=Forecast_Capex_Input!$BU$8:$BU$10)</f>
        <v>0</v>
      </c>
      <c r="DU841" s="188" cm="1">
        <f t="array" aca="1" ref="DU841" ca="1">IFERROR(INDEX(Forecast_Capex_Input!BV$12:BV$286,$X841)
*(INDEX(Forecast_Capex_Input!$H$12:$H$286,$X841)=Repex),0)
*$DT841</f>
        <v>0</v>
      </c>
      <c r="DV841" s="188" cm="1">
        <f t="array" aca="1" ref="DV841" ca="1">IFERROR(INDEX(Forecast_Capex_Input!BW$12:BW$286,$X841)
*(INDEX(Forecast_Capex_Input!$H$12:$H$286,$X841)=Repex),0)
*$DT841</f>
        <v>0</v>
      </c>
      <c r="DW841" s="188" cm="1">
        <f t="array" aca="1" ref="DW841" ca="1">IFERROR(INDEX(Forecast_Capex_Input!BX$12:BX$286,$X841)
*(INDEX(Forecast_Capex_Input!$H$12:$H$286,$X841)=Repex),0)
*$DT841</f>
        <v>0</v>
      </c>
      <c r="DX841" s="188" cm="1">
        <f t="array" aca="1" ref="DX841" ca="1">IFERROR(INDEX(Forecast_Capex_Input!BY$12:BY$286,$X841)
*(INDEX(Forecast_Capex_Input!$H$12:$H$286,$X841)=Repex),0)
*$DT841</f>
        <v>0</v>
      </c>
      <c r="DY841" s="188" cm="1">
        <f t="array" aca="1" ref="DY841" ca="1">IFERROR(INDEX(Forecast_Capex_Input!BZ$12:BZ$286,$X841)
*(INDEX(Forecast_Capex_Input!$H$12:$H$286,$X841)=Repex),0)
*$DT841</f>
        <v>0</v>
      </c>
      <c r="DZ841" s="188" cm="1">
        <f t="array" aca="1" ref="DZ841" ca="1">IFERROR(INDEX(Forecast_Capex_Input!CA$12:CA$286,$X841)
*(INDEX(Forecast_Capex_Input!$H$12:$H$286,$X841)=Repex),0)
*$DT841</f>
        <v>0</v>
      </c>
      <c r="EA841" s="188" cm="1">
        <f t="array" aca="1" ref="EA841" ca="1">IFERROR(INDEX(Forecast_Capex_Input!CB$12:CB$286,$X841)
*(INDEX(Forecast_Capex_Input!$H$12:$H$286,$X841)=Repex),0)
*$DT841</f>
        <v>0</v>
      </c>
      <c r="EB841" s="188" cm="1">
        <f t="array" aca="1" ref="EB841" ca="1">IFERROR(INDEX(Forecast_Capex_Input!CC$12:CC$286,$X841)
*(INDEX(Forecast_Capex_Input!$H$12:$H$286,$X841)=Repex),0)
*$DT841</f>
        <v>0</v>
      </c>
      <c r="EC841" s="165"/>
      <c r="ED841" s="226" t="str">
        <f t="shared" si="567"/>
        <v>N/A</v>
      </c>
      <c r="EE841" s="174" t="s">
        <v>15</v>
      </c>
    </row>
    <row r="842" spans="3:135" x14ac:dyDescent="0.2">
      <c r="C842" s="174">
        <f t="shared" si="568"/>
        <v>832</v>
      </c>
      <c r="D842" s="167" t="str" cm="1">
        <f t="array" ref="D842">IFERROR(INDEX(Forecast_Capex_Input!$D$12:$D$286,$X842),NA)</f>
        <v>N/A</v>
      </c>
      <c r="E842" s="172" t="str" cm="1">
        <f t="array" ref="E842">IF($X842=NA,NA,INDEX(Forecast_Capex_Input!$E$12:$E$286,$X842))</f>
        <v>N/A</v>
      </c>
      <c r="F842" s="167" t="str" cm="1">
        <f t="array" aca="1" ref="F842" ca="1">IFERROR(INDEX(General!$E$25:$E$26,$Y842),NA)</f>
        <v>N/A</v>
      </c>
      <c r="G842" s="167" t="str" cm="1">
        <f t="array" aca="1" ref="G842" ca="1">IFERROR(INDEX(Forecast_Capex_Input!$AI$11:$BB$11,$AA842),NA)</f>
        <v>N/A</v>
      </c>
      <c r="H842" s="189" t="str" cm="1">
        <f t="array" aca="1" ref="H842" ca="1">IFERROR(INDEX(Forecast_Capex_Input!$AI$12:$BB$286,$X842,$AA842),NA)</f>
        <v>N/A</v>
      </c>
      <c r="I842" s="199" t="str" cm="1">
        <f t="array" ref="I842">IFERROR(INDEX(Forecast_Capex_Input!$F$12:$F$286,$X842),NA)</f>
        <v>N/A</v>
      </c>
      <c r="J842" s="199" t="str" cm="1">
        <f t="array" ref="J842">IFERROR(INDEX(Forecast_Capex_Input!G$12:G$286,$X842),NA)</f>
        <v>N/A</v>
      </c>
      <c r="K842" s="199" t="str" cm="1">
        <f t="array" ref="K842">IFERROR(INDEX(Forecast_Capex_Input!H$12:H$286,$X842),NA)</f>
        <v>N/A</v>
      </c>
      <c r="L842" s="199" t="str" cm="1">
        <f t="array" ref="L842">IFERROR(INDEX(Forecast_Capex_Input!I$12:I$286,$X842),NA)</f>
        <v>N/A</v>
      </c>
      <c r="M842" s="199" t="str" cm="1">
        <f t="array" ref="M842">IFERROR(INDEX(Forecast_Capex_Input!J$12:J$286,$X842),NA)</f>
        <v>N/A</v>
      </c>
      <c r="N842" s="199" t="str" cm="1">
        <f t="array" ref="N842">IFERROR(INDEX(Forecast_Capex_Input!K$12:K$286,$X842),NA)</f>
        <v>N/A</v>
      </c>
      <c r="O842" s="199" t="str" cm="1">
        <f t="array" ref="O842">IFERROR(INDEX(Forecast_Capex_Input!L$12:L$286,$X842),NA)</f>
        <v>N/A</v>
      </c>
      <c r="P842" s="199" t="str" cm="1">
        <f t="array" ref="P842">IFERROR(INDEX(Forecast_Capex_Input!M$12:M$286,$X842),NA)</f>
        <v>N/A</v>
      </c>
      <c r="Q842" s="172" t="str" cm="1">
        <f t="array" ref="Q842">IFERROR(INDEX(Forecast_Capex_Input!N$12:N$286,$X842),NA)</f>
        <v>N/A</v>
      </c>
      <c r="R842" s="265" cm="1">
        <f t="array" ref="R842">IFERROR(INDEX(Forecast_Capex_Input!O$12:O$286,$X842),0)</f>
        <v>0</v>
      </c>
      <c r="S842" s="172" cm="1">
        <f t="array" ref="S842">IFERROR(INDEX(Forecast_Capex_Input!P$12:P$286,$X842),0)</f>
        <v>0</v>
      </c>
      <c r="T842" s="199" t="str" cm="1">
        <f t="array" aca="1" ref="T842" ca="1">IFERROR(INDEX(General!$K$84:$K$103,$AA842),NA)</f>
        <v>N/A</v>
      </c>
      <c r="U842" s="188" cm="1">
        <f t="array" aca="1" ref="U842" ca="1">IFERROR(
IF($F842=General!$E$25,INDEX(Forecast_Capex_Input!S$12:S$286,$X842),
INDEX(Forecast_Capex_Input!T$12:T$286,$X842)),0)</f>
        <v>0</v>
      </c>
      <c r="V842" s="222" t="b">
        <f>IFERROR(INDEX(Overheads!$T$19:$T$26,MATCH($I842,Overheads!$E$19:$E$26,0)),FALSE)</f>
        <v>0</v>
      </c>
      <c r="W842" s="165"/>
      <c r="X842" s="174" t="str">
        <f>IFERROR(
IF(MATCH($C842,Forecast_Capex_Input!$CI$12:$CI$286,1)+1&gt;MAX(Forecast_Capex_Input!$C$12:$C$286),NA,
MATCH($C842,Forecast_Capex_Input!$CI$12:$CI$286,1)+1),1)</f>
        <v>N/A</v>
      </c>
      <c r="Y842" s="174" t="str" cm="1">
        <f t="array" aca="1" ref="Y842" ca="1">IFERROR(
IF(X841&lt;&gt;X842,1,
IF(COUNTIF(OFFSET(Y841,0,0,-INDEX(Forecast_Capex_Input!$CG$12:$CG$286,$X842)),Y841)=INDEX(Forecast_Capex_Input!$CG$12:$CG$286,$X842),Y841+1,Y841)),NA)</f>
        <v>N/A</v>
      </c>
      <c r="Z842" s="174" t="str" cm="1">
        <f t="array" ref="Z842">IFERROR($C842-IF($X842=1,1,INDEX(Forecast_Capex_Input!$CI$12:$CI$286,$X842-1))+1,NA)</f>
        <v>N/A</v>
      </c>
      <c r="AA842" s="174" t="str" cm="1">
        <f t="array" aca="1" ref="AA842" ca="1">IFERROR(IF(Y842=1,
INDEX(Forecast_Capex_Input!$AI$10:$BB$10,SMALL(IF(INDEX(Forecast_Capex_Input!$AI$12:$BB$286,$X842,0)&gt;0,COLUMN(Forecast_Capex_Input!$AI$10:$BB$10)-COLUMN(Forecast_Capex_Input!$AI$12)+1),ROWS(OFFSET(AA841,0,0,-$Z842)))),
OFFSET(AA841,-INDEX(Forecast_Capex_Input!$CG$12:$CG$286,$X842)+1,0)),NA)</f>
        <v>N/A</v>
      </c>
      <c r="AB842" s="174" t="str">
        <f t="shared" ca="1" si="537"/>
        <v>N/A</v>
      </c>
      <c r="AC842" s="222" t="b">
        <f t="shared" si="569"/>
        <v>0</v>
      </c>
      <c r="AD842" s="220" t="b">
        <v>0</v>
      </c>
      <c r="AE842" s="222" t="b">
        <f t="shared" si="538"/>
        <v>1</v>
      </c>
      <c r="AF842" s="165"/>
      <c r="AG842" s="215">
        <v>0</v>
      </c>
      <c r="AH842" s="215">
        <v>0</v>
      </c>
      <c r="AI842" s="215">
        <v>0</v>
      </c>
      <c r="AJ842" s="215">
        <v>0</v>
      </c>
      <c r="AK842" s="215">
        <v>0</v>
      </c>
      <c r="AL842" s="155">
        <v>0</v>
      </c>
      <c r="AM842" s="165"/>
      <c r="AN842" s="215" cm="1">
        <f t="array" aca="1" ref="AN842" ca="1">IFERROR(INDEX(General!O$33:O$34,$AB842)
*AG842,0)</f>
        <v>0</v>
      </c>
      <c r="AO842" s="215" cm="1">
        <f t="array" aca="1" ref="AO842" ca="1">IFERROR(INDEX(General!P$33:P$34,$AB842)
*AH842,0)</f>
        <v>0</v>
      </c>
      <c r="AP842" s="215" cm="1">
        <f t="array" aca="1" ref="AP842" ca="1">IFERROR(INDEX(General!Q$33:Q$34,$AB842)
*AI842,0)</f>
        <v>0</v>
      </c>
      <c r="AQ842" s="215" cm="1">
        <f t="array" aca="1" ref="AQ842" ca="1">IFERROR(INDEX(General!R$33:R$34,$AB842)
*AJ842,0)</f>
        <v>0</v>
      </c>
      <c r="AR842" s="215" cm="1">
        <f t="array" aca="1" ref="AR842" ca="1">IFERROR(INDEX(General!S$33:S$34,$AB842)
*AK842,0)</f>
        <v>0</v>
      </c>
      <c r="AS842" s="155">
        <f t="shared" ca="1" si="570"/>
        <v>0</v>
      </c>
      <c r="AT842" s="165"/>
      <c r="AU842" s="215">
        <f ca="1">IF($AE842=FALSE,AN842*Overheads!$R$24*$V842,
IFERROR(Overheads!$O$49*$V842*AN842,0)
+IFERROR(Overheads!Q$59*$V842*(AN842/Overheads!Q$68),0))</f>
        <v>0</v>
      </c>
      <c r="AV842" s="215">
        <f ca="1">IF($AE842=FALSE,AO842*Overheads!$R$24*$V842,
IFERROR(Overheads!$O$49*$V842*AO842,0)
+IFERROR(Overheads!R$59*$V842*(AO842/Overheads!R$68),0))</f>
        <v>0</v>
      </c>
      <c r="AW842" s="215">
        <f ca="1">IF($AE842=FALSE,AP842*Overheads!$R$24*$V842,
IFERROR(Overheads!$O$49*$V842*AP842,0)
+IFERROR(Overheads!S$59*$V842*(AP842/Overheads!S$68),0))</f>
        <v>0</v>
      </c>
      <c r="AX842" s="215">
        <f ca="1">IF($AE842=FALSE,AQ842*Overheads!$R$24*$V842,
IFERROR(Overheads!$O$49*$V842*AQ842,0)
+IFERROR(Overheads!T$59*$V842*(AQ842/Overheads!T$68),0))</f>
        <v>0</v>
      </c>
      <c r="AY842" s="215">
        <f ca="1">IF($AE842=FALSE,AR842*Overheads!$R$24*$V842,
IFERROR(Overheads!$O$49*$V842*AR842,0)
+IFERROR(Overheads!U$59*$V842*(AR842/Overheads!U$68),0))</f>
        <v>0</v>
      </c>
      <c r="AZ842" s="155">
        <f t="shared" ca="1" si="571"/>
        <v>0</v>
      </c>
      <c r="BA842" s="165"/>
      <c r="BB842" s="215">
        <f ca="1">IF($AE842=FALSE,AN842*Overheads!$S$25,
IFERROR(Overheads!$O$50*AN842,0)
+IFERROR(Overheads!Q$60*(AN842/Overheads!Q$66),0))</f>
        <v>0</v>
      </c>
      <c r="BC842" s="215">
        <f ca="1">IF($AE842=FALSE,AO842*Overheads!$S$25,
IFERROR(Overheads!$O$50*AO842,0)
+IFERROR(Overheads!R$60*(AO842/Overheads!R$66),0))</f>
        <v>0</v>
      </c>
      <c r="BD842" s="215">
        <f ca="1">IF($AE842=FALSE,AP842*Overheads!$S$25,
IFERROR(Overheads!$O$50*AP842,0)
+IFERROR(Overheads!S$60*(AP842/Overheads!S$66),0))</f>
        <v>0</v>
      </c>
      <c r="BE842" s="215">
        <f ca="1">IF($AE842=FALSE,AQ842*Overheads!$S$25,
IFERROR(Overheads!$O$50*AQ842,0)
+IFERROR(Overheads!T$60*(AQ842/Overheads!T$66),0))</f>
        <v>0</v>
      </c>
      <c r="BF842" s="215">
        <f ca="1">IF($AE842=FALSE,AR842*Overheads!$S$25,
IFERROR(Overheads!$O$50*AR842,0)
+IFERROR(Overheads!U$60*(AR842/Overheads!U$66),0))</f>
        <v>0</v>
      </c>
      <c r="BG842" s="155">
        <f t="shared" ca="1" si="572"/>
        <v>0</v>
      </c>
      <c r="BH842" s="165"/>
      <c r="BI842" s="215">
        <f t="shared" ca="1" si="573"/>
        <v>0</v>
      </c>
      <c r="BJ842" s="215">
        <f t="shared" ca="1" si="539"/>
        <v>0</v>
      </c>
      <c r="BK842" s="215">
        <f t="shared" ca="1" si="540"/>
        <v>0</v>
      </c>
      <c r="BL842" s="215">
        <f t="shared" ca="1" si="541"/>
        <v>0</v>
      </c>
      <c r="BM842" s="215">
        <f t="shared" ca="1" si="542"/>
        <v>0</v>
      </c>
      <c r="BN842" s="155">
        <f t="shared" ca="1" si="574"/>
        <v>0</v>
      </c>
      <c r="BO842" s="165"/>
      <c r="BP842" s="187" cm="1">
        <f t="array" ref="BP842">IFERROR(IF($X842=$X841,BP841,INDEX(Forecast_Capex_Input!AC$12:AC$286,$X842)),0)</f>
        <v>0</v>
      </c>
      <c r="BQ842" s="187" cm="1">
        <f t="array" ref="BQ842">IFERROR(IF($X842=$X841,BQ841,INDEX(Forecast_Capex_Input!AD$12:AD$286,$X842)),0)</f>
        <v>0</v>
      </c>
      <c r="BR842" s="187" cm="1">
        <f t="array" ref="BR842">IFERROR(IF($X842=$X841,BR841,INDEX(Forecast_Capex_Input!AE$12:AE$286,$X842)),0)</f>
        <v>0</v>
      </c>
      <c r="BS842" s="187" cm="1">
        <f t="array" ref="BS842">IFERROR(IF($X842=$X841,BS841,INDEX(Forecast_Capex_Input!AF$12:AF$286,$X842)),0)</f>
        <v>0</v>
      </c>
      <c r="BT842" s="187" cm="1">
        <f t="array" ref="BT842">IFERROR(IF($X842=$X841,BT841,INDEX(Forecast_Capex_Input!AG$12:AG$286,$X842)),0)</f>
        <v>0</v>
      </c>
      <c r="BU842" s="165"/>
      <c r="BV842" s="215">
        <f t="shared" si="543"/>
        <v>0</v>
      </c>
      <c r="BW842" s="215">
        <f t="shared" si="544"/>
        <v>0</v>
      </c>
      <c r="BX842" s="215">
        <f t="shared" si="545"/>
        <v>0</v>
      </c>
      <c r="BY842" s="215">
        <f t="shared" si="546"/>
        <v>0</v>
      </c>
      <c r="BZ842" s="215">
        <f t="shared" si="547"/>
        <v>0</v>
      </c>
      <c r="CA842" s="155">
        <f t="shared" si="575"/>
        <v>0</v>
      </c>
      <c r="CB842" s="165"/>
      <c r="CC842" s="215">
        <f t="shared" si="548"/>
        <v>0</v>
      </c>
      <c r="CD842" s="215">
        <f t="shared" si="549"/>
        <v>0</v>
      </c>
      <c r="CE842" s="215">
        <f t="shared" si="550"/>
        <v>0</v>
      </c>
      <c r="CF842" s="215">
        <f t="shared" si="551"/>
        <v>0</v>
      </c>
      <c r="CG842" s="215">
        <f t="shared" si="552"/>
        <v>0</v>
      </c>
      <c r="CH842" s="155">
        <f t="shared" si="576"/>
        <v>0</v>
      </c>
      <c r="CI842" s="165"/>
      <c r="CJ842" s="215">
        <f t="shared" si="553"/>
        <v>0</v>
      </c>
      <c r="CK842" s="215">
        <f t="shared" si="554"/>
        <v>0</v>
      </c>
      <c r="CL842" s="215">
        <f t="shared" si="555"/>
        <v>0</v>
      </c>
      <c r="CM842" s="215">
        <f t="shared" si="556"/>
        <v>0</v>
      </c>
      <c r="CN842" s="215">
        <f t="shared" si="557"/>
        <v>0</v>
      </c>
      <c r="CO842" s="155">
        <f t="shared" si="577"/>
        <v>0</v>
      </c>
      <c r="CP842" s="165"/>
      <c r="CQ842" s="223">
        <f t="shared" si="558"/>
        <v>0</v>
      </c>
      <c r="CR842" s="223">
        <f t="shared" si="559"/>
        <v>0</v>
      </c>
      <c r="CS842" s="223">
        <f t="shared" si="560"/>
        <v>0</v>
      </c>
      <c r="CT842" s="223">
        <f t="shared" si="561"/>
        <v>0</v>
      </c>
      <c r="CU842" s="223">
        <f t="shared" si="562"/>
        <v>0</v>
      </c>
      <c r="CV842" s="155">
        <f t="shared" si="578"/>
        <v>0</v>
      </c>
      <c r="CW842" s="165"/>
      <c r="CX842" s="215">
        <f t="shared" si="579"/>
        <v>0</v>
      </c>
      <c r="CY842" s="215">
        <f t="shared" si="563"/>
        <v>0</v>
      </c>
      <c r="CZ842" s="215">
        <f t="shared" si="564"/>
        <v>0</v>
      </c>
      <c r="DA842" s="215">
        <f t="shared" si="565"/>
        <v>0</v>
      </c>
      <c r="DB842" s="215">
        <f t="shared" si="566"/>
        <v>0</v>
      </c>
      <c r="DC842" s="155">
        <f t="shared" si="580"/>
        <v>0</v>
      </c>
      <c r="DD842" s="165"/>
      <c r="DE842" s="188" t="b" cm="1">
        <f t="array" aca="1" ref="DE842" ca="1">OR($G842=Forecast_Capex_Input!$BF$8:$BF$10)</f>
        <v>0</v>
      </c>
      <c r="DF842" s="188" cm="1">
        <f t="array" aca="1" ref="DF842" ca="1">IFERROR(INDEX(Forecast_Capex_Input!BG$12:BG$286,$X842)
*(INDEX(Forecast_Capex_Input!$H$12:$H$286,$X842)=Repex),0)
*$DE842</f>
        <v>0</v>
      </c>
      <c r="DG842" s="188" cm="1">
        <f t="array" aca="1" ref="DG842" ca="1">IFERROR(INDEX(Forecast_Capex_Input!BH$12:BH$286,$X842)
*(INDEX(Forecast_Capex_Input!$H$12:$H$286,$X842)=Repex),0)
*$DE842</f>
        <v>0</v>
      </c>
      <c r="DH842" s="188" cm="1">
        <f t="array" aca="1" ref="DH842" ca="1">IFERROR(INDEX(Forecast_Capex_Input!BI$12:BI$286,$X842)
*(INDEX(Forecast_Capex_Input!$H$12:$H$286,$X842)=Repex),0)
*$DE842</f>
        <v>0</v>
      </c>
      <c r="DI842" s="188" cm="1">
        <f t="array" aca="1" ref="DI842" ca="1">IFERROR(INDEX(Forecast_Capex_Input!BJ$12:BJ$286,$X842)
*(INDEX(Forecast_Capex_Input!$H$12:$H$286,$X842)=Repex),0)
*$DE842</f>
        <v>0</v>
      </c>
      <c r="DJ842" s="188" cm="1">
        <f t="array" aca="1" ref="DJ842" ca="1">IFERROR(INDEX(Forecast_Capex_Input!BK$12:BK$286,$X842)
*(INDEX(Forecast_Capex_Input!$H$12:$H$286,$X842)=Repex),0)
*$DE842</f>
        <v>0</v>
      </c>
      <c r="DK842" s="188" cm="1">
        <f t="array" aca="1" ref="DK842" ca="1">IFERROR(INDEX(Forecast_Capex_Input!BL$12:BL$286,$X842)
*(INDEX(Forecast_Capex_Input!$H$12:$H$286,$X842)=Repex),0)
*$DE842</f>
        <v>0</v>
      </c>
      <c r="DL842" s="165"/>
      <c r="DM842" s="188" t="b" cm="1">
        <f t="array" aca="1" ref="DM842" ca="1">OR($G842=Forecast_Capex_Input!$BN$8:$BN$9)</f>
        <v>0</v>
      </c>
      <c r="DN842" s="188" cm="1">
        <f t="array" aca="1" ref="DN842" ca="1">IFERROR(INDEX(Forecast_Capex_Input!BO$12:BO$286,$X842)
*(INDEX(Forecast_Capex_Input!$H$12:$H$286,$X842)=Repex),0)
*$DM842</f>
        <v>0</v>
      </c>
      <c r="DO842" s="188" cm="1">
        <f t="array" aca="1" ref="DO842" ca="1">IFERROR(INDEX(Forecast_Capex_Input!BP$12:BP$286,$X842)
*(INDEX(Forecast_Capex_Input!$H$12:$H$286,$X842)=Repex),0)
*$DM842</f>
        <v>0</v>
      </c>
      <c r="DP842" s="188" cm="1">
        <f t="array" aca="1" ref="DP842" ca="1">IFERROR(INDEX(Forecast_Capex_Input!BQ$12:BQ$286,$X842)
*(INDEX(Forecast_Capex_Input!$H$12:$H$286,$X842)=Repex),0)
*$DM842</f>
        <v>0</v>
      </c>
      <c r="DQ842" s="188" cm="1">
        <f t="array" aca="1" ref="DQ842" ca="1">IFERROR(INDEX(Forecast_Capex_Input!BR$12:BR$286,$X842)
*(INDEX(Forecast_Capex_Input!$H$12:$H$286,$X842)=Repex),0)
*$DM842</f>
        <v>0</v>
      </c>
      <c r="DR842" s="188" cm="1">
        <f t="array" aca="1" ref="DR842" ca="1">IFERROR(INDEX(Forecast_Capex_Input!BS$12:BS$286,$X842)
*(INDEX(Forecast_Capex_Input!$H$12:$H$286,$X842)=Repex),0)
*$DM842</f>
        <v>0</v>
      </c>
      <c r="DS842" s="165"/>
      <c r="DT842" s="188" t="b" cm="1">
        <f t="array" aca="1" ref="DT842" ca="1">OR($G842=Forecast_Capex_Input!$BU$8:$BU$10)</f>
        <v>0</v>
      </c>
      <c r="DU842" s="188" cm="1">
        <f t="array" aca="1" ref="DU842" ca="1">IFERROR(INDEX(Forecast_Capex_Input!BV$12:BV$286,$X842)
*(INDEX(Forecast_Capex_Input!$H$12:$H$286,$X842)=Repex),0)
*$DT842</f>
        <v>0</v>
      </c>
      <c r="DV842" s="188" cm="1">
        <f t="array" aca="1" ref="DV842" ca="1">IFERROR(INDEX(Forecast_Capex_Input!BW$12:BW$286,$X842)
*(INDEX(Forecast_Capex_Input!$H$12:$H$286,$X842)=Repex),0)
*$DT842</f>
        <v>0</v>
      </c>
      <c r="DW842" s="188" cm="1">
        <f t="array" aca="1" ref="DW842" ca="1">IFERROR(INDEX(Forecast_Capex_Input!BX$12:BX$286,$X842)
*(INDEX(Forecast_Capex_Input!$H$12:$H$286,$X842)=Repex),0)
*$DT842</f>
        <v>0</v>
      </c>
      <c r="DX842" s="188" cm="1">
        <f t="array" aca="1" ref="DX842" ca="1">IFERROR(INDEX(Forecast_Capex_Input!BY$12:BY$286,$X842)
*(INDEX(Forecast_Capex_Input!$H$12:$H$286,$X842)=Repex),0)
*$DT842</f>
        <v>0</v>
      </c>
      <c r="DY842" s="188" cm="1">
        <f t="array" aca="1" ref="DY842" ca="1">IFERROR(INDEX(Forecast_Capex_Input!BZ$12:BZ$286,$X842)
*(INDEX(Forecast_Capex_Input!$H$12:$H$286,$X842)=Repex),0)
*$DT842</f>
        <v>0</v>
      </c>
      <c r="DZ842" s="188" cm="1">
        <f t="array" aca="1" ref="DZ842" ca="1">IFERROR(INDEX(Forecast_Capex_Input!CA$12:CA$286,$X842)
*(INDEX(Forecast_Capex_Input!$H$12:$H$286,$X842)=Repex),0)
*$DT842</f>
        <v>0</v>
      </c>
      <c r="EA842" s="188" cm="1">
        <f t="array" aca="1" ref="EA842" ca="1">IFERROR(INDEX(Forecast_Capex_Input!CB$12:CB$286,$X842)
*(INDEX(Forecast_Capex_Input!$H$12:$H$286,$X842)=Repex),0)
*$DT842</f>
        <v>0</v>
      </c>
      <c r="EB842" s="188" cm="1">
        <f t="array" aca="1" ref="EB842" ca="1">IFERROR(INDEX(Forecast_Capex_Input!CC$12:CC$286,$X842)
*(INDEX(Forecast_Capex_Input!$H$12:$H$286,$X842)=Repex),0)
*$DT842</f>
        <v>0</v>
      </c>
      <c r="EC842" s="165"/>
      <c r="ED842" s="226" t="str">
        <f t="shared" si="567"/>
        <v>N/A</v>
      </c>
      <c r="EE842" s="174" t="s">
        <v>15</v>
      </c>
    </row>
    <row r="843" spans="3:135" x14ac:dyDescent="0.2">
      <c r="C843" s="174">
        <f t="shared" si="568"/>
        <v>833</v>
      </c>
      <c r="D843" s="167" t="str" cm="1">
        <f t="array" ref="D843">IFERROR(INDEX(Forecast_Capex_Input!$D$12:$D$286,$X843),NA)</f>
        <v>N/A</v>
      </c>
      <c r="E843" s="172" t="str" cm="1">
        <f t="array" ref="E843">IF($X843=NA,NA,INDEX(Forecast_Capex_Input!$E$12:$E$286,$X843))</f>
        <v>N/A</v>
      </c>
      <c r="F843" s="167" t="str" cm="1">
        <f t="array" aca="1" ref="F843" ca="1">IFERROR(INDEX(General!$E$25:$E$26,$Y843),NA)</f>
        <v>N/A</v>
      </c>
      <c r="G843" s="167" t="str" cm="1">
        <f t="array" aca="1" ref="G843" ca="1">IFERROR(INDEX(Forecast_Capex_Input!$AI$11:$BB$11,$AA843),NA)</f>
        <v>N/A</v>
      </c>
      <c r="H843" s="189" t="str" cm="1">
        <f t="array" aca="1" ref="H843" ca="1">IFERROR(INDEX(Forecast_Capex_Input!$AI$12:$BB$286,$X843,$AA843),NA)</f>
        <v>N/A</v>
      </c>
      <c r="I843" s="199" t="str" cm="1">
        <f t="array" ref="I843">IFERROR(INDEX(Forecast_Capex_Input!$F$12:$F$286,$X843),NA)</f>
        <v>N/A</v>
      </c>
      <c r="J843" s="199" t="str" cm="1">
        <f t="array" ref="J843">IFERROR(INDEX(Forecast_Capex_Input!G$12:G$286,$X843),NA)</f>
        <v>N/A</v>
      </c>
      <c r="K843" s="199" t="str" cm="1">
        <f t="array" ref="K843">IFERROR(INDEX(Forecast_Capex_Input!H$12:H$286,$X843),NA)</f>
        <v>N/A</v>
      </c>
      <c r="L843" s="199" t="str" cm="1">
        <f t="array" ref="L843">IFERROR(INDEX(Forecast_Capex_Input!I$12:I$286,$X843),NA)</f>
        <v>N/A</v>
      </c>
      <c r="M843" s="199" t="str" cm="1">
        <f t="array" ref="M843">IFERROR(INDEX(Forecast_Capex_Input!J$12:J$286,$X843),NA)</f>
        <v>N/A</v>
      </c>
      <c r="N843" s="199" t="str" cm="1">
        <f t="array" ref="N843">IFERROR(INDEX(Forecast_Capex_Input!K$12:K$286,$X843),NA)</f>
        <v>N/A</v>
      </c>
      <c r="O843" s="199" t="str" cm="1">
        <f t="array" ref="O843">IFERROR(INDEX(Forecast_Capex_Input!L$12:L$286,$X843),NA)</f>
        <v>N/A</v>
      </c>
      <c r="P843" s="199" t="str" cm="1">
        <f t="array" ref="P843">IFERROR(INDEX(Forecast_Capex_Input!M$12:M$286,$X843),NA)</f>
        <v>N/A</v>
      </c>
      <c r="Q843" s="172" t="str" cm="1">
        <f t="array" ref="Q843">IFERROR(INDEX(Forecast_Capex_Input!N$12:N$286,$X843),NA)</f>
        <v>N/A</v>
      </c>
      <c r="R843" s="265" cm="1">
        <f t="array" ref="R843">IFERROR(INDEX(Forecast_Capex_Input!O$12:O$286,$X843),0)</f>
        <v>0</v>
      </c>
      <c r="S843" s="172" cm="1">
        <f t="array" ref="S843">IFERROR(INDEX(Forecast_Capex_Input!P$12:P$286,$X843),0)</f>
        <v>0</v>
      </c>
      <c r="T843" s="199" t="str" cm="1">
        <f t="array" aca="1" ref="T843" ca="1">IFERROR(INDEX(General!$K$84:$K$103,$AA843),NA)</f>
        <v>N/A</v>
      </c>
      <c r="U843" s="188" cm="1">
        <f t="array" aca="1" ref="U843" ca="1">IFERROR(
IF($F843=General!$E$25,INDEX(Forecast_Capex_Input!S$12:S$286,$X843),
INDEX(Forecast_Capex_Input!T$12:T$286,$X843)),0)</f>
        <v>0</v>
      </c>
      <c r="V843" s="222" t="b">
        <f>IFERROR(INDEX(Overheads!$T$19:$T$26,MATCH($I843,Overheads!$E$19:$E$26,0)),FALSE)</f>
        <v>0</v>
      </c>
      <c r="W843" s="165"/>
      <c r="X843" s="174" t="str">
        <f>IFERROR(
IF(MATCH($C843,Forecast_Capex_Input!$CI$12:$CI$286,1)+1&gt;MAX(Forecast_Capex_Input!$C$12:$C$286),NA,
MATCH($C843,Forecast_Capex_Input!$CI$12:$CI$286,1)+1),1)</f>
        <v>N/A</v>
      </c>
      <c r="Y843" s="174" t="str" cm="1">
        <f t="array" aca="1" ref="Y843" ca="1">IFERROR(
IF(X842&lt;&gt;X843,1,
IF(COUNTIF(OFFSET(Y842,0,0,-INDEX(Forecast_Capex_Input!$CG$12:$CG$286,$X843)),Y842)=INDEX(Forecast_Capex_Input!$CG$12:$CG$286,$X843),Y842+1,Y842)),NA)</f>
        <v>N/A</v>
      </c>
      <c r="Z843" s="174" t="str" cm="1">
        <f t="array" ref="Z843">IFERROR($C843-IF($X843=1,1,INDEX(Forecast_Capex_Input!$CI$12:$CI$286,$X843-1))+1,NA)</f>
        <v>N/A</v>
      </c>
      <c r="AA843" s="174" t="str" cm="1">
        <f t="array" aca="1" ref="AA843" ca="1">IFERROR(IF(Y843=1,
INDEX(Forecast_Capex_Input!$AI$10:$BB$10,SMALL(IF(INDEX(Forecast_Capex_Input!$AI$12:$BB$286,$X843,0)&gt;0,COLUMN(Forecast_Capex_Input!$AI$10:$BB$10)-COLUMN(Forecast_Capex_Input!$AI$12)+1),ROWS(OFFSET(AA842,0,0,-$Z843)))),
OFFSET(AA842,-INDEX(Forecast_Capex_Input!$CG$12:$CG$286,$X843)+1,0)),NA)</f>
        <v>N/A</v>
      </c>
      <c r="AB843" s="174" t="str">
        <f t="shared" ref="AB843:AB906" ca="1" si="581">IFERROR(
MATCH($F843,Esc_Category_List,0),NA)</f>
        <v>N/A</v>
      </c>
      <c r="AC843" s="222" t="b">
        <f t="shared" si="569"/>
        <v>0</v>
      </c>
      <c r="AD843" s="220" t="b">
        <v>0</v>
      </c>
      <c r="AE843" s="222" t="b">
        <f t="shared" ref="AE843:AE906" si="582">AND(NOT(AND(AC843,NOT(Inc_NCIPAP))),
NOT(AND(AD843,NOT(Inc_CP))))</f>
        <v>1</v>
      </c>
      <c r="AF843" s="165"/>
      <c r="AG843" s="215">
        <v>0</v>
      </c>
      <c r="AH843" s="215">
        <v>0</v>
      </c>
      <c r="AI843" s="215">
        <v>0</v>
      </c>
      <c r="AJ843" s="215">
        <v>0</v>
      </c>
      <c r="AK843" s="215">
        <v>0</v>
      </c>
      <c r="AL843" s="155">
        <v>0</v>
      </c>
      <c r="AM843" s="165"/>
      <c r="AN843" s="215" cm="1">
        <f t="array" aca="1" ref="AN843" ca="1">IFERROR(INDEX(General!O$33:O$34,$AB843)
*AG843,0)</f>
        <v>0</v>
      </c>
      <c r="AO843" s="215" cm="1">
        <f t="array" aca="1" ref="AO843" ca="1">IFERROR(INDEX(General!P$33:P$34,$AB843)
*AH843,0)</f>
        <v>0</v>
      </c>
      <c r="AP843" s="215" cm="1">
        <f t="array" aca="1" ref="AP843" ca="1">IFERROR(INDEX(General!Q$33:Q$34,$AB843)
*AI843,0)</f>
        <v>0</v>
      </c>
      <c r="AQ843" s="215" cm="1">
        <f t="array" aca="1" ref="AQ843" ca="1">IFERROR(INDEX(General!R$33:R$34,$AB843)
*AJ843,0)</f>
        <v>0</v>
      </c>
      <c r="AR843" s="215" cm="1">
        <f t="array" aca="1" ref="AR843" ca="1">IFERROR(INDEX(General!S$33:S$34,$AB843)
*AK843,0)</f>
        <v>0</v>
      </c>
      <c r="AS843" s="155">
        <f t="shared" ca="1" si="570"/>
        <v>0</v>
      </c>
      <c r="AT843" s="165"/>
      <c r="AU843" s="215">
        <f ca="1">IF($AE843=FALSE,AN843*Overheads!$R$24*$V843,
IFERROR(Overheads!$O$49*$V843*AN843,0)
+IFERROR(Overheads!Q$59*$V843*(AN843/Overheads!Q$68),0))</f>
        <v>0</v>
      </c>
      <c r="AV843" s="215">
        <f ca="1">IF($AE843=FALSE,AO843*Overheads!$R$24*$V843,
IFERROR(Overheads!$O$49*$V843*AO843,0)
+IFERROR(Overheads!R$59*$V843*(AO843/Overheads!R$68),0))</f>
        <v>0</v>
      </c>
      <c r="AW843" s="215">
        <f ca="1">IF($AE843=FALSE,AP843*Overheads!$R$24*$V843,
IFERROR(Overheads!$O$49*$V843*AP843,0)
+IFERROR(Overheads!S$59*$V843*(AP843/Overheads!S$68),0))</f>
        <v>0</v>
      </c>
      <c r="AX843" s="215">
        <f ca="1">IF($AE843=FALSE,AQ843*Overheads!$R$24*$V843,
IFERROR(Overheads!$O$49*$V843*AQ843,0)
+IFERROR(Overheads!T$59*$V843*(AQ843/Overheads!T$68),0))</f>
        <v>0</v>
      </c>
      <c r="AY843" s="215">
        <f ca="1">IF($AE843=FALSE,AR843*Overheads!$R$24*$V843,
IFERROR(Overheads!$O$49*$V843*AR843,0)
+IFERROR(Overheads!U$59*$V843*(AR843/Overheads!U$68),0))</f>
        <v>0</v>
      </c>
      <c r="AZ843" s="155">
        <f t="shared" ca="1" si="571"/>
        <v>0</v>
      </c>
      <c r="BA843" s="165"/>
      <c r="BB843" s="215">
        <f ca="1">IF($AE843=FALSE,AN843*Overheads!$S$25,
IFERROR(Overheads!$O$50*AN843,0)
+IFERROR(Overheads!Q$60*(AN843/Overheads!Q$66),0))</f>
        <v>0</v>
      </c>
      <c r="BC843" s="215">
        <f ca="1">IF($AE843=FALSE,AO843*Overheads!$S$25,
IFERROR(Overheads!$O$50*AO843,0)
+IFERROR(Overheads!R$60*(AO843/Overheads!R$66),0))</f>
        <v>0</v>
      </c>
      <c r="BD843" s="215">
        <f ca="1">IF($AE843=FALSE,AP843*Overheads!$S$25,
IFERROR(Overheads!$O$50*AP843,0)
+IFERROR(Overheads!S$60*(AP843/Overheads!S$66),0))</f>
        <v>0</v>
      </c>
      <c r="BE843" s="215">
        <f ca="1">IF($AE843=FALSE,AQ843*Overheads!$S$25,
IFERROR(Overheads!$O$50*AQ843,0)
+IFERROR(Overheads!T$60*(AQ843/Overheads!T$66),0))</f>
        <v>0</v>
      </c>
      <c r="BF843" s="215">
        <f ca="1">IF($AE843=FALSE,AR843*Overheads!$S$25,
IFERROR(Overheads!$O$50*AR843,0)
+IFERROR(Overheads!U$60*(AR843/Overheads!U$66),0))</f>
        <v>0</v>
      </c>
      <c r="BG843" s="155">
        <f t="shared" ca="1" si="572"/>
        <v>0</v>
      </c>
      <c r="BH843" s="165"/>
      <c r="BI843" s="215">
        <f t="shared" ca="1" si="573"/>
        <v>0</v>
      </c>
      <c r="BJ843" s="215">
        <f t="shared" ref="BJ843:BJ906" ca="1" si="583">SUM(AO843,AV843,BC843)</f>
        <v>0</v>
      </c>
      <c r="BK843" s="215">
        <f t="shared" ref="BK843:BK906" ca="1" si="584">SUM(AP843,AW843,BD843)</f>
        <v>0</v>
      </c>
      <c r="BL843" s="215">
        <f t="shared" ref="BL843:BL906" ca="1" si="585">SUM(AQ843,AX843,BE843)</f>
        <v>0</v>
      </c>
      <c r="BM843" s="215">
        <f t="shared" ref="BM843:BM906" ca="1" si="586">SUM(AR843,AY843,BF843)</f>
        <v>0</v>
      </c>
      <c r="BN843" s="155">
        <f t="shared" ca="1" si="574"/>
        <v>0</v>
      </c>
      <c r="BO843" s="165"/>
      <c r="BP843" s="187" cm="1">
        <f t="array" ref="BP843">IFERROR(IF($X843=$X842,BP842,INDEX(Forecast_Capex_Input!AC$12:AC$286,$X843)),0)</f>
        <v>0</v>
      </c>
      <c r="BQ843" s="187" cm="1">
        <f t="array" ref="BQ843">IFERROR(IF($X843=$X842,BQ842,INDEX(Forecast_Capex_Input!AD$12:AD$286,$X843)),0)</f>
        <v>0</v>
      </c>
      <c r="BR843" s="187" cm="1">
        <f t="array" ref="BR843">IFERROR(IF($X843=$X842,BR842,INDEX(Forecast_Capex_Input!AE$12:AE$286,$X843)),0)</f>
        <v>0</v>
      </c>
      <c r="BS843" s="187" cm="1">
        <f t="array" ref="BS843">IFERROR(IF($X843=$X842,BS842,INDEX(Forecast_Capex_Input!AF$12:AF$286,$X843)),0)</f>
        <v>0</v>
      </c>
      <c r="BT843" s="187" cm="1">
        <f t="array" ref="BT843">IFERROR(IF($X843=$X842,BT842,INDEX(Forecast_Capex_Input!AG$12:AG$286,$X843)),0)</f>
        <v>0</v>
      </c>
      <c r="BU843" s="165"/>
      <c r="BV843" s="215">
        <f t="shared" ref="BV843:BV906" si="587">IFERROR(IF($E843,SUM($AG843:$AK843)*BP843,AG843),0)</f>
        <v>0</v>
      </c>
      <c r="BW843" s="215">
        <f t="shared" ref="BW843:BW906" si="588">IFERROR(IF($E843,SUM($AG843:$AK843)*BQ843,AH843),0)</f>
        <v>0</v>
      </c>
      <c r="BX843" s="215">
        <f t="shared" ref="BX843:BX906" si="589">IFERROR(IF($E843,SUM($AG843:$AK843)*BR843,AI843),0)</f>
        <v>0</v>
      </c>
      <c r="BY843" s="215">
        <f t="shared" ref="BY843:BY906" si="590">IFERROR(IF($E843,SUM($AG843:$AK843)*BS843,AJ843),0)</f>
        <v>0</v>
      </c>
      <c r="BZ843" s="215">
        <f t="shared" ref="BZ843:BZ906" si="591">IFERROR(IF($E843,SUM($AG843:$AK843)*BT843,AK843),0)</f>
        <v>0</v>
      </c>
      <c r="CA843" s="155">
        <f t="shared" si="575"/>
        <v>0</v>
      </c>
      <c r="CB843" s="165"/>
      <c r="CC843" s="215">
        <f t="shared" ref="CC843:CC906" si="592">IFERROR(IF($E843,SUM($AN843:$AR843)*BP843,AN843),0)</f>
        <v>0</v>
      </c>
      <c r="CD843" s="215">
        <f t="shared" ref="CD843:CD906" si="593">IFERROR(IF($E843,SUM($AN843:$AR843)*BQ843,AO843),0)</f>
        <v>0</v>
      </c>
      <c r="CE843" s="215">
        <f t="shared" ref="CE843:CE906" si="594">IFERROR(IF($E843,SUM($AN843:$AR843)*BR843,AP843),0)</f>
        <v>0</v>
      </c>
      <c r="CF843" s="215">
        <f t="shared" ref="CF843:CF906" si="595">IFERROR(IF($E843,SUM($AN843:$AR843)*BS843,AQ843),0)</f>
        <v>0</v>
      </c>
      <c r="CG843" s="215">
        <f t="shared" ref="CG843:CG906" si="596">IFERROR(IF($E843,SUM($AN843:$AR843)*BT843,AR843),0)</f>
        <v>0</v>
      </c>
      <c r="CH843" s="155">
        <f t="shared" si="576"/>
        <v>0</v>
      </c>
      <c r="CI843" s="165"/>
      <c r="CJ843" s="215">
        <f t="shared" ref="CJ843:CJ906" si="597">IFERROR(IF($E843,SUM($AU843:$AY843)*BP843,AU843),0)</f>
        <v>0</v>
      </c>
      <c r="CK843" s="215">
        <f t="shared" ref="CK843:CK906" si="598">IFERROR(IF($E843,SUM($AU843:$AY843)*BQ843,AV843),0)</f>
        <v>0</v>
      </c>
      <c r="CL843" s="215">
        <f t="shared" ref="CL843:CL906" si="599">IFERROR(IF($E843,SUM($AU843:$AY843)*BR843,AW843),0)</f>
        <v>0</v>
      </c>
      <c r="CM843" s="215">
        <f t="shared" ref="CM843:CM906" si="600">IFERROR(IF($E843,SUM($AU843:$AY843)*BS843,AX843),0)</f>
        <v>0</v>
      </c>
      <c r="CN843" s="215">
        <f t="shared" ref="CN843:CN906" si="601">IFERROR(IF($E843,SUM($AU843:$AY843)*BT843,AY843),0)</f>
        <v>0</v>
      </c>
      <c r="CO843" s="155">
        <f t="shared" si="577"/>
        <v>0</v>
      </c>
      <c r="CP843" s="165"/>
      <c r="CQ843" s="223">
        <f t="shared" ref="CQ843:CQ906" si="602">IFERROR(IF($E843,SUM($BB843:$BF843)*BP843,BB843),0)</f>
        <v>0</v>
      </c>
      <c r="CR843" s="223">
        <f t="shared" ref="CR843:CR906" si="603">IFERROR(IF($E843,SUM($BB843:$BF843)*BQ843,BC843),0)</f>
        <v>0</v>
      </c>
      <c r="CS843" s="223">
        <f t="shared" ref="CS843:CS906" si="604">IFERROR(IF($E843,SUM($BB843:$BF843)*BR843,BD843),0)</f>
        <v>0</v>
      </c>
      <c r="CT843" s="223">
        <f t="shared" ref="CT843:CT906" si="605">IFERROR(IF($E843,SUM($BB843:$BF843)*BS843,BE843),0)</f>
        <v>0</v>
      </c>
      <c r="CU843" s="223">
        <f t="shared" ref="CU843:CU906" si="606">IFERROR(IF($E843,SUM($BB843:$BF843)*BT843,BF843),0)</f>
        <v>0</v>
      </c>
      <c r="CV843" s="155">
        <f t="shared" si="578"/>
        <v>0</v>
      </c>
      <c r="CW843" s="165"/>
      <c r="CX843" s="215">
        <f t="shared" si="579"/>
        <v>0</v>
      </c>
      <c r="CY843" s="215">
        <f t="shared" ref="CY843:CY906" si="607">SUM(CD843,CK843,CR843)</f>
        <v>0</v>
      </c>
      <c r="CZ843" s="215">
        <f t="shared" ref="CZ843:CZ906" si="608">SUM(CE843,CL843,CS843)</f>
        <v>0</v>
      </c>
      <c r="DA843" s="215">
        <f t="shared" ref="DA843:DA906" si="609">SUM(CF843,CM843,CT843)</f>
        <v>0</v>
      </c>
      <c r="DB843" s="215">
        <f t="shared" ref="DB843:DB906" si="610">SUM(CG843,CN843,CU843)</f>
        <v>0</v>
      </c>
      <c r="DC843" s="155">
        <f t="shared" si="580"/>
        <v>0</v>
      </c>
      <c r="DD843" s="165"/>
      <c r="DE843" s="188" t="b" cm="1">
        <f t="array" aca="1" ref="DE843" ca="1">OR($G843=Forecast_Capex_Input!$BF$8:$BF$10)</f>
        <v>0</v>
      </c>
      <c r="DF843" s="188" cm="1">
        <f t="array" aca="1" ref="DF843" ca="1">IFERROR(INDEX(Forecast_Capex_Input!BG$12:BG$286,$X843)
*(INDEX(Forecast_Capex_Input!$H$12:$H$286,$X843)=Repex),0)
*$DE843</f>
        <v>0</v>
      </c>
      <c r="DG843" s="188" cm="1">
        <f t="array" aca="1" ref="DG843" ca="1">IFERROR(INDEX(Forecast_Capex_Input!BH$12:BH$286,$X843)
*(INDEX(Forecast_Capex_Input!$H$12:$H$286,$X843)=Repex),0)
*$DE843</f>
        <v>0</v>
      </c>
      <c r="DH843" s="188" cm="1">
        <f t="array" aca="1" ref="DH843" ca="1">IFERROR(INDEX(Forecast_Capex_Input!BI$12:BI$286,$X843)
*(INDEX(Forecast_Capex_Input!$H$12:$H$286,$X843)=Repex),0)
*$DE843</f>
        <v>0</v>
      </c>
      <c r="DI843" s="188" cm="1">
        <f t="array" aca="1" ref="DI843" ca="1">IFERROR(INDEX(Forecast_Capex_Input!BJ$12:BJ$286,$X843)
*(INDEX(Forecast_Capex_Input!$H$12:$H$286,$X843)=Repex),0)
*$DE843</f>
        <v>0</v>
      </c>
      <c r="DJ843" s="188" cm="1">
        <f t="array" aca="1" ref="DJ843" ca="1">IFERROR(INDEX(Forecast_Capex_Input!BK$12:BK$286,$X843)
*(INDEX(Forecast_Capex_Input!$H$12:$H$286,$X843)=Repex),0)
*$DE843</f>
        <v>0</v>
      </c>
      <c r="DK843" s="188" cm="1">
        <f t="array" aca="1" ref="DK843" ca="1">IFERROR(INDEX(Forecast_Capex_Input!BL$12:BL$286,$X843)
*(INDEX(Forecast_Capex_Input!$H$12:$H$286,$X843)=Repex),0)
*$DE843</f>
        <v>0</v>
      </c>
      <c r="DL843" s="165"/>
      <c r="DM843" s="188" t="b" cm="1">
        <f t="array" aca="1" ref="DM843" ca="1">OR($G843=Forecast_Capex_Input!$BN$8:$BN$9)</f>
        <v>0</v>
      </c>
      <c r="DN843" s="188" cm="1">
        <f t="array" aca="1" ref="DN843" ca="1">IFERROR(INDEX(Forecast_Capex_Input!BO$12:BO$286,$X843)
*(INDEX(Forecast_Capex_Input!$H$12:$H$286,$X843)=Repex),0)
*$DM843</f>
        <v>0</v>
      </c>
      <c r="DO843" s="188" cm="1">
        <f t="array" aca="1" ref="DO843" ca="1">IFERROR(INDEX(Forecast_Capex_Input!BP$12:BP$286,$X843)
*(INDEX(Forecast_Capex_Input!$H$12:$H$286,$X843)=Repex),0)
*$DM843</f>
        <v>0</v>
      </c>
      <c r="DP843" s="188" cm="1">
        <f t="array" aca="1" ref="DP843" ca="1">IFERROR(INDEX(Forecast_Capex_Input!BQ$12:BQ$286,$X843)
*(INDEX(Forecast_Capex_Input!$H$12:$H$286,$X843)=Repex),0)
*$DM843</f>
        <v>0</v>
      </c>
      <c r="DQ843" s="188" cm="1">
        <f t="array" aca="1" ref="DQ843" ca="1">IFERROR(INDEX(Forecast_Capex_Input!BR$12:BR$286,$X843)
*(INDEX(Forecast_Capex_Input!$H$12:$H$286,$X843)=Repex),0)
*$DM843</f>
        <v>0</v>
      </c>
      <c r="DR843" s="188" cm="1">
        <f t="array" aca="1" ref="DR843" ca="1">IFERROR(INDEX(Forecast_Capex_Input!BS$12:BS$286,$X843)
*(INDEX(Forecast_Capex_Input!$H$12:$H$286,$X843)=Repex),0)
*$DM843</f>
        <v>0</v>
      </c>
      <c r="DS843" s="165"/>
      <c r="DT843" s="188" t="b" cm="1">
        <f t="array" aca="1" ref="DT843" ca="1">OR($G843=Forecast_Capex_Input!$BU$8:$BU$10)</f>
        <v>0</v>
      </c>
      <c r="DU843" s="188" cm="1">
        <f t="array" aca="1" ref="DU843" ca="1">IFERROR(INDEX(Forecast_Capex_Input!BV$12:BV$286,$X843)
*(INDEX(Forecast_Capex_Input!$H$12:$H$286,$X843)=Repex),0)
*$DT843</f>
        <v>0</v>
      </c>
      <c r="DV843" s="188" cm="1">
        <f t="array" aca="1" ref="DV843" ca="1">IFERROR(INDEX(Forecast_Capex_Input!BW$12:BW$286,$X843)
*(INDEX(Forecast_Capex_Input!$H$12:$H$286,$X843)=Repex),0)
*$DT843</f>
        <v>0</v>
      </c>
      <c r="DW843" s="188" cm="1">
        <f t="array" aca="1" ref="DW843" ca="1">IFERROR(INDEX(Forecast_Capex_Input!BX$12:BX$286,$X843)
*(INDEX(Forecast_Capex_Input!$H$12:$H$286,$X843)=Repex),0)
*$DT843</f>
        <v>0</v>
      </c>
      <c r="DX843" s="188" cm="1">
        <f t="array" aca="1" ref="DX843" ca="1">IFERROR(INDEX(Forecast_Capex_Input!BY$12:BY$286,$X843)
*(INDEX(Forecast_Capex_Input!$H$12:$H$286,$X843)=Repex),0)
*$DT843</f>
        <v>0</v>
      </c>
      <c r="DY843" s="188" cm="1">
        <f t="array" aca="1" ref="DY843" ca="1">IFERROR(INDEX(Forecast_Capex_Input!BZ$12:BZ$286,$X843)
*(INDEX(Forecast_Capex_Input!$H$12:$H$286,$X843)=Repex),0)
*$DT843</f>
        <v>0</v>
      </c>
      <c r="DZ843" s="188" cm="1">
        <f t="array" aca="1" ref="DZ843" ca="1">IFERROR(INDEX(Forecast_Capex_Input!CA$12:CA$286,$X843)
*(INDEX(Forecast_Capex_Input!$H$12:$H$286,$X843)=Repex),0)
*$DT843</f>
        <v>0</v>
      </c>
      <c r="EA843" s="188" cm="1">
        <f t="array" aca="1" ref="EA843" ca="1">IFERROR(INDEX(Forecast_Capex_Input!CB$12:CB$286,$X843)
*(INDEX(Forecast_Capex_Input!$H$12:$H$286,$X843)=Repex),0)
*$DT843</f>
        <v>0</v>
      </c>
      <c r="EB843" s="188" cm="1">
        <f t="array" aca="1" ref="EB843" ca="1">IFERROR(INDEX(Forecast_Capex_Input!CC$12:CC$286,$X843)
*(INDEX(Forecast_Capex_Input!$H$12:$H$286,$X843)=Repex),0)
*$DT843</f>
        <v>0</v>
      </c>
      <c r="EC843" s="165"/>
      <c r="ED843" s="226" t="str">
        <f t="shared" ref="ED843:ED906" si="611">IF(AND($AE843,$K843=Augex),
$AS843,NA)</f>
        <v>N/A</v>
      </c>
      <c r="EE843" s="174" t="s">
        <v>15</v>
      </c>
    </row>
    <row r="844" spans="3:135" x14ac:dyDescent="0.2">
      <c r="C844" s="174">
        <f t="shared" ref="C844:C907" si="612">IF(ISNUMBER(C843),C843+1,1)</f>
        <v>834</v>
      </c>
      <c r="D844" s="167" t="str" cm="1">
        <f t="array" ref="D844">IFERROR(INDEX(Forecast_Capex_Input!$D$12:$D$286,$X844),NA)</f>
        <v>N/A</v>
      </c>
      <c r="E844" s="172" t="str" cm="1">
        <f t="array" ref="E844">IF($X844=NA,NA,INDEX(Forecast_Capex_Input!$E$12:$E$286,$X844))</f>
        <v>N/A</v>
      </c>
      <c r="F844" s="167" t="str" cm="1">
        <f t="array" aca="1" ref="F844" ca="1">IFERROR(INDEX(General!$E$25:$E$26,$Y844),NA)</f>
        <v>N/A</v>
      </c>
      <c r="G844" s="167" t="str" cm="1">
        <f t="array" aca="1" ref="G844" ca="1">IFERROR(INDEX(Forecast_Capex_Input!$AI$11:$BB$11,$AA844),NA)</f>
        <v>N/A</v>
      </c>
      <c r="H844" s="189" t="str" cm="1">
        <f t="array" aca="1" ref="H844" ca="1">IFERROR(INDEX(Forecast_Capex_Input!$AI$12:$BB$286,$X844,$AA844),NA)</f>
        <v>N/A</v>
      </c>
      <c r="I844" s="199" t="str" cm="1">
        <f t="array" ref="I844">IFERROR(INDEX(Forecast_Capex_Input!$F$12:$F$286,$X844),NA)</f>
        <v>N/A</v>
      </c>
      <c r="J844" s="199" t="str" cm="1">
        <f t="array" ref="J844">IFERROR(INDEX(Forecast_Capex_Input!G$12:G$286,$X844),NA)</f>
        <v>N/A</v>
      </c>
      <c r="K844" s="199" t="str" cm="1">
        <f t="array" ref="K844">IFERROR(INDEX(Forecast_Capex_Input!H$12:H$286,$X844),NA)</f>
        <v>N/A</v>
      </c>
      <c r="L844" s="199" t="str" cm="1">
        <f t="array" ref="L844">IFERROR(INDEX(Forecast_Capex_Input!I$12:I$286,$X844),NA)</f>
        <v>N/A</v>
      </c>
      <c r="M844" s="199" t="str" cm="1">
        <f t="array" ref="M844">IFERROR(INDEX(Forecast_Capex_Input!J$12:J$286,$X844),NA)</f>
        <v>N/A</v>
      </c>
      <c r="N844" s="199" t="str" cm="1">
        <f t="array" ref="N844">IFERROR(INDEX(Forecast_Capex_Input!K$12:K$286,$X844),NA)</f>
        <v>N/A</v>
      </c>
      <c r="O844" s="199" t="str" cm="1">
        <f t="array" ref="O844">IFERROR(INDEX(Forecast_Capex_Input!L$12:L$286,$X844),NA)</f>
        <v>N/A</v>
      </c>
      <c r="P844" s="199" t="str" cm="1">
        <f t="array" ref="P844">IFERROR(INDEX(Forecast_Capex_Input!M$12:M$286,$X844),NA)</f>
        <v>N/A</v>
      </c>
      <c r="Q844" s="172" t="str" cm="1">
        <f t="array" ref="Q844">IFERROR(INDEX(Forecast_Capex_Input!N$12:N$286,$X844),NA)</f>
        <v>N/A</v>
      </c>
      <c r="R844" s="265" cm="1">
        <f t="array" ref="R844">IFERROR(INDEX(Forecast_Capex_Input!O$12:O$286,$X844),0)</f>
        <v>0</v>
      </c>
      <c r="S844" s="172" cm="1">
        <f t="array" ref="S844">IFERROR(INDEX(Forecast_Capex_Input!P$12:P$286,$X844),0)</f>
        <v>0</v>
      </c>
      <c r="T844" s="199" t="str" cm="1">
        <f t="array" aca="1" ref="T844" ca="1">IFERROR(INDEX(General!$K$84:$K$103,$AA844),NA)</f>
        <v>N/A</v>
      </c>
      <c r="U844" s="188" cm="1">
        <f t="array" aca="1" ref="U844" ca="1">IFERROR(
IF($F844=General!$E$25,INDEX(Forecast_Capex_Input!S$12:S$286,$X844),
INDEX(Forecast_Capex_Input!T$12:T$286,$X844)),0)</f>
        <v>0</v>
      </c>
      <c r="V844" s="222" t="b">
        <f>IFERROR(INDEX(Overheads!$T$19:$T$26,MATCH($I844,Overheads!$E$19:$E$26,0)),FALSE)</f>
        <v>0</v>
      </c>
      <c r="W844" s="165"/>
      <c r="X844" s="174" t="str">
        <f>IFERROR(
IF(MATCH($C844,Forecast_Capex_Input!$CI$12:$CI$286,1)+1&gt;MAX(Forecast_Capex_Input!$C$12:$C$286),NA,
MATCH($C844,Forecast_Capex_Input!$CI$12:$CI$286,1)+1),1)</f>
        <v>N/A</v>
      </c>
      <c r="Y844" s="174" t="str" cm="1">
        <f t="array" aca="1" ref="Y844" ca="1">IFERROR(
IF(X843&lt;&gt;X844,1,
IF(COUNTIF(OFFSET(Y843,0,0,-INDEX(Forecast_Capex_Input!$CG$12:$CG$286,$X844)),Y843)=INDEX(Forecast_Capex_Input!$CG$12:$CG$286,$X844),Y843+1,Y843)),NA)</f>
        <v>N/A</v>
      </c>
      <c r="Z844" s="174" t="str" cm="1">
        <f t="array" ref="Z844">IFERROR($C844-IF($X844=1,1,INDEX(Forecast_Capex_Input!$CI$12:$CI$286,$X844-1))+1,NA)</f>
        <v>N/A</v>
      </c>
      <c r="AA844" s="174" t="str" cm="1">
        <f t="array" aca="1" ref="AA844" ca="1">IFERROR(IF(Y844=1,
INDEX(Forecast_Capex_Input!$AI$10:$BB$10,SMALL(IF(INDEX(Forecast_Capex_Input!$AI$12:$BB$286,$X844,0)&gt;0,COLUMN(Forecast_Capex_Input!$AI$10:$BB$10)-COLUMN(Forecast_Capex_Input!$AI$12)+1),ROWS(OFFSET(AA843,0,0,-$Z844)))),
OFFSET(AA843,-INDEX(Forecast_Capex_Input!$CG$12:$CG$286,$X844)+1,0)),NA)</f>
        <v>N/A</v>
      </c>
      <c r="AB844" s="174" t="str">
        <f t="shared" ca="1" si="581"/>
        <v>N/A</v>
      </c>
      <c r="AC844" s="222" t="b">
        <f t="shared" ref="AC844:AC907" si="613">$K844=AC$6</f>
        <v>0</v>
      </c>
      <c r="AD844" s="220" t="b">
        <v>0</v>
      </c>
      <c r="AE844" s="222" t="b">
        <f t="shared" si="582"/>
        <v>1</v>
      </c>
      <c r="AF844" s="165"/>
      <c r="AG844" s="215">
        <v>0</v>
      </c>
      <c r="AH844" s="215">
        <v>0</v>
      </c>
      <c r="AI844" s="215">
        <v>0</v>
      </c>
      <c r="AJ844" s="215">
        <v>0</v>
      </c>
      <c r="AK844" s="215">
        <v>0</v>
      </c>
      <c r="AL844" s="155">
        <v>0</v>
      </c>
      <c r="AM844" s="165"/>
      <c r="AN844" s="215" cm="1">
        <f t="array" aca="1" ref="AN844" ca="1">IFERROR(INDEX(General!O$33:O$34,$AB844)
*AG844,0)</f>
        <v>0</v>
      </c>
      <c r="AO844" s="215" cm="1">
        <f t="array" aca="1" ref="AO844" ca="1">IFERROR(INDEX(General!P$33:P$34,$AB844)
*AH844,0)</f>
        <v>0</v>
      </c>
      <c r="AP844" s="215" cm="1">
        <f t="array" aca="1" ref="AP844" ca="1">IFERROR(INDEX(General!Q$33:Q$34,$AB844)
*AI844,0)</f>
        <v>0</v>
      </c>
      <c r="AQ844" s="215" cm="1">
        <f t="array" aca="1" ref="AQ844" ca="1">IFERROR(INDEX(General!R$33:R$34,$AB844)
*AJ844,0)</f>
        <v>0</v>
      </c>
      <c r="AR844" s="215" cm="1">
        <f t="array" aca="1" ref="AR844" ca="1">IFERROR(INDEX(General!S$33:S$34,$AB844)
*AK844,0)</f>
        <v>0</v>
      </c>
      <c r="AS844" s="155">
        <f t="shared" ref="AS844:AS907" ca="1" si="614">SUM(AN844:AR844)</f>
        <v>0</v>
      </c>
      <c r="AT844" s="165"/>
      <c r="AU844" s="215">
        <f ca="1">IF($AE844=FALSE,AN844*Overheads!$R$24*$V844,
IFERROR(Overheads!$O$49*$V844*AN844,0)
+IFERROR(Overheads!Q$59*$V844*(AN844/Overheads!Q$68),0))</f>
        <v>0</v>
      </c>
      <c r="AV844" s="215">
        <f ca="1">IF($AE844=FALSE,AO844*Overheads!$R$24*$V844,
IFERROR(Overheads!$O$49*$V844*AO844,0)
+IFERROR(Overheads!R$59*$V844*(AO844/Overheads!R$68),0))</f>
        <v>0</v>
      </c>
      <c r="AW844" s="215">
        <f ca="1">IF($AE844=FALSE,AP844*Overheads!$R$24*$V844,
IFERROR(Overheads!$O$49*$V844*AP844,0)
+IFERROR(Overheads!S$59*$V844*(AP844/Overheads!S$68),0))</f>
        <v>0</v>
      </c>
      <c r="AX844" s="215">
        <f ca="1">IF($AE844=FALSE,AQ844*Overheads!$R$24*$V844,
IFERROR(Overheads!$O$49*$V844*AQ844,0)
+IFERROR(Overheads!T$59*$V844*(AQ844/Overheads!T$68),0))</f>
        <v>0</v>
      </c>
      <c r="AY844" s="215">
        <f ca="1">IF($AE844=FALSE,AR844*Overheads!$R$24*$V844,
IFERROR(Overheads!$O$49*$V844*AR844,0)
+IFERROR(Overheads!U$59*$V844*(AR844/Overheads!U$68),0))</f>
        <v>0</v>
      </c>
      <c r="AZ844" s="155">
        <f t="shared" ref="AZ844:AZ907" ca="1" si="615">SUM(AU844:AY844)</f>
        <v>0</v>
      </c>
      <c r="BA844" s="165"/>
      <c r="BB844" s="215">
        <f ca="1">IF($AE844=FALSE,AN844*Overheads!$S$25,
IFERROR(Overheads!$O$50*AN844,0)
+IFERROR(Overheads!Q$60*(AN844/Overheads!Q$66),0))</f>
        <v>0</v>
      </c>
      <c r="BC844" s="215">
        <f ca="1">IF($AE844=FALSE,AO844*Overheads!$S$25,
IFERROR(Overheads!$O$50*AO844,0)
+IFERROR(Overheads!R$60*(AO844/Overheads!R$66),0))</f>
        <v>0</v>
      </c>
      <c r="BD844" s="215">
        <f ca="1">IF($AE844=FALSE,AP844*Overheads!$S$25,
IFERROR(Overheads!$O$50*AP844,0)
+IFERROR(Overheads!S$60*(AP844/Overheads!S$66),0))</f>
        <v>0</v>
      </c>
      <c r="BE844" s="215">
        <f ca="1">IF($AE844=FALSE,AQ844*Overheads!$S$25,
IFERROR(Overheads!$O$50*AQ844,0)
+IFERROR(Overheads!T$60*(AQ844/Overheads!T$66),0))</f>
        <v>0</v>
      </c>
      <c r="BF844" s="215">
        <f ca="1">IF($AE844=FALSE,AR844*Overheads!$S$25,
IFERROR(Overheads!$O$50*AR844,0)
+IFERROR(Overheads!U$60*(AR844/Overheads!U$66),0))</f>
        <v>0</v>
      </c>
      <c r="BG844" s="155">
        <f t="shared" ref="BG844:BG907" ca="1" si="616">SUM(BB844:BF844)</f>
        <v>0</v>
      </c>
      <c r="BH844" s="165"/>
      <c r="BI844" s="215">
        <f t="shared" ref="BI844:BI907" ca="1" si="617">SUM(AN844,AU844,BB844)</f>
        <v>0</v>
      </c>
      <c r="BJ844" s="215">
        <f t="shared" ca="1" si="583"/>
        <v>0</v>
      </c>
      <c r="BK844" s="215">
        <f t="shared" ca="1" si="584"/>
        <v>0</v>
      </c>
      <c r="BL844" s="215">
        <f t="shared" ca="1" si="585"/>
        <v>0</v>
      </c>
      <c r="BM844" s="215">
        <f t="shared" ca="1" si="586"/>
        <v>0</v>
      </c>
      <c r="BN844" s="155">
        <f t="shared" ref="BN844:BN907" ca="1" si="618">SUM(BI844:BM844)</f>
        <v>0</v>
      </c>
      <c r="BO844" s="165"/>
      <c r="BP844" s="187" cm="1">
        <f t="array" ref="BP844">IFERROR(IF($X844=$X843,BP843,INDEX(Forecast_Capex_Input!AC$12:AC$286,$X844)),0)</f>
        <v>0</v>
      </c>
      <c r="BQ844" s="187" cm="1">
        <f t="array" ref="BQ844">IFERROR(IF($X844=$X843,BQ843,INDEX(Forecast_Capex_Input!AD$12:AD$286,$X844)),0)</f>
        <v>0</v>
      </c>
      <c r="BR844" s="187" cm="1">
        <f t="array" ref="BR844">IFERROR(IF($X844=$X843,BR843,INDEX(Forecast_Capex_Input!AE$12:AE$286,$X844)),0)</f>
        <v>0</v>
      </c>
      <c r="BS844" s="187" cm="1">
        <f t="array" ref="BS844">IFERROR(IF($X844=$X843,BS843,INDEX(Forecast_Capex_Input!AF$12:AF$286,$X844)),0)</f>
        <v>0</v>
      </c>
      <c r="BT844" s="187" cm="1">
        <f t="array" ref="BT844">IFERROR(IF($X844=$X843,BT843,INDEX(Forecast_Capex_Input!AG$12:AG$286,$X844)),0)</f>
        <v>0</v>
      </c>
      <c r="BU844" s="165"/>
      <c r="BV844" s="215">
        <f t="shared" si="587"/>
        <v>0</v>
      </c>
      <c r="BW844" s="215">
        <f t="shared" si="588"/>
        <v>0</v>
      </c>
      <c r="BX844" s="215">
        <f t="shared" si="589"/>
        <v>0</v>
      </c>
      <c r="BY844" s="215">
        <f t="shared" si="590"/>
        <v>0</v>
      </c>
      <c r="BZ844" s="215">
        <f t="shared" si="591"/>
        <v>0</v>
      </c>
      <c r="CA844" s="155">
        <f t="shared" ref="CA844:CA907" si="619">SUM(BV844:BZ844)</f>
        <v>0</v>
      </c>
      <c r="CB844" s="165"/>
      <c r="CC844" s="215">
        <f t="shared" si="592"/>
        <v>0</v>
      </c>
      <c r="CD844" s="215">
        <f t="shared" si="593"/>
        <v>0</v>
      </c>
      <c r="CE844" s="215">
        <f t="shared" si="594"/>
        <v>0</v>
      </c>
      <c r="CF844" s="215">
        <f t="shared" si="595"/>
        <v>0</v>
      </c>
      <c r="CG844" s="215">
        <f t="shared" si="596"/>
        <v>0</v>
      </c>
      <c r="CH844" s="155">
        <f t="shared" ref="CH844:CH907" si="620">SUM(CC844:CG844)</f>
        <v>0</v>
      </c>
      <c r="CI844" s="165"/>
      <c r="CJ844" s="215">
        <f t="shared" si="597"/>
        <v>0</v>
      </c>
      <c r="CK844" s="215">
        <f t="shared" si="598"/>
        <v>0</v>
      </c>
      <c r="CL844" s="215">
        <f t="shared" si="599"/>
        <v>0</v>
      </c>
      <c r="CM844" s="215">
        <f t="shared" si="600"/>
        <v>0</v>
      </c>
      <c r="CN844" s="215">
        <f t="shared" si="601"/>
        <v>0</v>
      </c>
      <c r="CO844" s="155">
        <f t="shared" ref="CO844:CO907" si="621">SUM(CJ844:CN844)</f>
        <v>0</v>
      </c>
      <c r="CP844" s="165"/>
      <c r="CQ844" s="223">
        <f t="shared" si="602"/>
        <v>0</v>
      </c>
      <c r="CR844" s="223">
        <f t="shared" si="603"/>
        <v>0</v>
      </c>
      <c r="CS844" s="223">
        <f t="shared" si="604"/>
        <v>0</v>
      </c>
      <c r="CT844" s="223">
        <f t="shared" si="605"/>
        <v>0</v>
      </c>
      <c r="CU844" s="223">
        <f t="shared" si="606"/>
        <v>0</v>
      </c>
      <c r="CV844" s="155">
        <f t="shared" ref="CV844:CV907" si="622">SUM(CQ844:CU844)</f>
        <v>0</v>
      </c>
      <c r="CW844" s="165"/>
      <c r="CX844" s="215">
        <f t="shared" ref="CX844:CX907" si="623">SUM(CC844,CJ844,CQ844)</f>
        <v>0</v>
      </c>
      <c r="CY844" s="215">
        <f t="shared" si="607"/>
        <v>0</v>
      </c>
      <c r="CZ844" s="215">
        <f t="shared" si="608"/>
        <v>0</v>
      </c>
      <c r="DA844" s="215">
        <f t="shared" si="609"/>
        <v>0</v>
      </c>
      <c r="DB844" s="215">
        <f t="shared" si="610"/>
        <v>0</v>
      </c>
      <c r="DC844" s="155">
        <f t="shared" ref="DC844:DC907" si="624">SUM(CX844:DB844)</f>
        <v>0</v>
      </c>
      <c r="DD844" s="165"/>
      <c r="DE844" s="188" t="b" cm="1">
        <f t="array" aca="1" ref="DE844" ca="1">OR($G844=Forecast_Capex_Input!$BF$8:$BF$10)</f>
        <v>0</v>
      </c>
      <c r="DF844" s="188" cm="1">
        <f t="array" aca="1" ref="DF844" ca="1">IFERROR(INDEX(Forecast_Capex_Input!BG$12:BG$286,$X844)
*(INDEX(Forecast_Capex_Input!$H$12:$H$286,$X844)=Repex),0)
*$DE844</f>
        <v>0</v>
      </c>
      <c r="DG844" s="188" cm="1">
        <f t="array" aca="1" ref="DG844" ca="1">IFERROR(INDEX(Forecast_Capex_Input!BH$12:BH$286,$X844)
*(INDEX(Forecast_Capex_Input!$H$12:$H$286,$X844)=Repex),0)
*$DE844</f>
        <v>0</v>
      </c>
      <c r="DH844" s="188" cm="1">
        <f t="array" aca="1" ref="DH844" ca="1">IFERROR(INDEX(Forecast_Capex_Input!BI$12:BI$286,$X844)
*(INDEX(Forecast_Capex_Input!$H$12:$H$286,$X844)=Repex),0)
*$DE844</f>
        <v>0</v>
      </c>
      <c r="DI844" s="188" cm="1">
        <f t="array" aca="1" ref="DI844" ca="1">IFERROR(INDEX(Forecast_Capex_Input!BJ$12:BJ$286,$X844)
*(INDEX(Forecast_Capex_Input!$H$12:$H$286,$X844)=Repex),0)
*$DE844</f>
        <v>0</v>
      </c>
      <c r="DJ844" s="188" cm="1">
        <f t="array" aca="1" ref="DJ844" ca="1">IFERROR(INDEX(Forecast_Capex_Input!BK$12:BK$286,$X844)
*(INDEX(Forecast_Capex_Input!$H$12:$H$286,$X844)=Repex),0)
*$DE844</f>
        <v>0</v>
      </c>
      <c r="DK844" s="188" cm="1">
        <f t="array" aca="1" ref="DK844" ca="1">IFERROR(INDEX(Forecast_Capex_Input!BL$12:BL$286,$X844)
*(INDEX(Forecast_Capex_Input!$H$12:$H$286,$X844)=Repex),0)
*$DE844</f>
        <v>0</v>
      </c>
      <c r="DL844" s="165"/>
      <c r="DM844" s="188" t="b" cm="1">
        <f t="array" aca="1" ref="DM844" ca="1">OR($G844=Forecast_Capex_Input!$BN$8:$BN$9)</f>
        <v>0</v>
      </c>
      <c r="DN844" s="188" cm="1">
        <f t="array" aca="1" ref="DN844" ca="1">IFERROR(INDEX(Forecast_Capex_Input!BO$12:BO$286,$X844)
*(INDEX(Forecast_Capex_Input!$H$12:$H$286,$X844)=Repex),0)
*$DM844</f>
        <v>0</v>
      </c>
      <c r="DO844" s="188" cm="1">
        <f t="array" aca="1" ref="DO844" ca="1">IFERROR(INDEX(Forecast_Capex_Input!BP$12:BP$286,$X844)
*(INDEX(Forecast_Capex_Input!$H$12:$H$286,$X844)=Repex),0)
*$DM844</f>
        <v>0</v>
      </c>
      <c r="DP844" s="188" cm="1">
        <f t="array" aca="1" ref="DP844" ca="1">IFERROR(INDEX(Forecast_Capex_Input!BQ$12:BQ$286,$X844)
*(INDEX(Forecast_Capex_Input!$H$12:$H$286,$X844)=Repex),0)
*$DM844</f>
        <v>0</v>
      </c>
      <c r="DQ844" s="188" cm="1">
        <f t="array" aca="1" ref="DQ844" ca="1">IFERROR(INDEX(Forecast_Capex_Input!BR$12:BR$286,$X844)
*(INDEX(Forecast_Capex_Input!$H$12:$H$286,$X844)=Repex),0)
*$DM844</f>
        <v>0</v>
      </c>
      <c r="DR844" s="188" cm="1">
        <f t="array" aca="1" ref="DR844" ca="1">IFERROR(INDEX(Forecast_Capex_Input!BS$12:BS$286,$X844)
*(INDEX(Forecast_Capex_Input!$H$12:$H$286,$X844)=Repex),0)
*$DM844</f>
        <v>0</v>
      </c>
      <c r="DS844" s="165"/>
      <c r="DT844" s="188" t="b" cm="1">
        <f t="array" aca="1" ref="DT844" ca="1">OR($G844=Forecast_Capex_Input!$BU$8:$BU$10)</f>
        <v>0</v>
      </c>
      <c r="DU844" s="188" cm="1">
        <f t="array" aca="1" ref="DU844" ca="1">IFERROR(INDEX(Forecast_Capex_Input!BV$12:BV$286,$X844)
*(INDEX(Forecast_Capex_Input!$H$12:$H$286,$X844)=Repex),0)
*$DT844</f>
        <v>0</v>
      </c>
      <c r="DV844" s="188" cm="1">
        <f t="array" aca="1" ref="DV844" ca="1">IFERROR(INDEX(Forecast_Capex_Input!BW$12:BW$286,$X844)
*(INDEX(Forecast_Capex_Input!$H$12:$H$286,$X844)=Repex),0)
*$DT844</f>
        <v>0</v>
      </c>
      <c r="DW844" s="188" cm="1">
        <f t="array" aca="1" ref="DW844" ca="1">IFERROR(INDEX(Forecast_Capex_Input!BX$12:BX$286,$X844)
*(INDEX(Forecast_Capex_Input!$H$12:$H$286,$X844)=Repex),0)
*$DT844</f>
        <v>0</v>
      </c>
      <c r="DX844" s="188" cm="1">
        <f t="array" aca="1" ref="DX844" ca="1">IFERROR(INDEX(Forecast_Capex_Input!BY$12:BY$286,$X844)
*(INDEX(Forecast_Capex_Input!$H$12:$H$286,$X844)=Repex),0)
*$DT844</f>
        <v>0</v>
      </c>
      <c r="DY844" s="188" cm="1">
        <f t="array" aca="1" ref="DY844" ca="1">IFERROR(INDEX(Forecast_Capex_Input!BZ$12:BZ$286,$X844)
*(INDEX(Forecast_Capex_Input!$H$12:$H$286,$X844)=Repex),0)
*$DT844</f>
        <v>0</v>
      </c>
      <c r="DZ844" s="188" cm="1">
        <f t="array" aca="1" ref="DZ844" ca="1">IFERROR(INDEX(Forecast_Capex_Input!CA$12:CA$286,$X844)
*(INDEX(Forecast_Capex_Input!$H$12:$H$286,$X844)=Repex),0)
*$DT844</f>
        <v>0</v>
      </c>
      <c r="EA844" s="188" cm="1">
        <f t="array" aca="1" ref="EA844" ca="1">IFERROR(INDEX(Forecast_Capex_Input!CB$12:CB$286,$X844)
*(INDEX(Forecast_Capex_Input!$H$12:$H$286,$X844)=Repex),0)
*$DT844</f>
        <v>0</v>
      </c>
      <c r="EB844" s="188" cm="1">
        <f t="array" aca="1" ref="EB844" ca="1">IFERROR(INDEX(Forecast_Capex_Input!CC$12:CC$286,$X844)
*(INDEX(Forecast_Capex_Input!$H$12:$H$286,$X844)=Repex),0)
*$DT844</f>
        <v>0</v>
      </c>
      <c r="EC844" s="165"/>
      <c r="ED844" s="226" t="str">
        <f t="shared" si="611"/>
        <v>N/A</v>
      </c>
      <c r="EE844" s="174" t="s">
        <v>15</v>
      </c>
    </row>
    <row r="845" spans="3:135" x14ac:dyDescent="0.2">
      <c r="C845" s="174">
        <f t="shared" si="612"/>
        <v>835</v>
      </c>
      <c r="D845" s="167" t="str" cm="1">
        <f t="array" ref="D845">IFERROR(INDEX(Forecast_Capex_Input!$D$12:$D$286,$X845),NA)</f>
        <v>N/A</v>
      </c>
      <c r="E845" s="172" t="str" cm="1">
        <f t="array" ref="E845">IF($X845=NA,NA,INDEX(Forecast_Capex_Input!$E$12:$E$286,$X845))</f>
        <v>N/A</v>
      </c>
      <c r="F845" s="167" t="str" cm="1">
        <f t="array" aca="1" ref="F845" ca="1">IFERROR(INDEX(General!$E$25:$E$26,$Y845),NA)</f>
        <v>N/A</v>
      </c>
      <c r="G845" s="167" t="str" cm="1">
        <f t="array" aca="1" ref="G845" ca="1">IFERROR(INDEX(Forecast_Capex_Input!$AI$11:$BB$11,$AA845),NA)</f>
        <v>N/A</v>
      </c>
      <c r="H845" s="189" t="str" cm="1">
        <f t="array" aca="1" ref="H845" ca="1">IFERROR(INDEX(Forecast_Capex_Input!$AI$12:$BB$286,$X845,$AA845),NA)</f>
        <v>N/A</v>
      </c>
      <c r="I845" s="199" t="str" cm="1">
        <f t="array" ref="I845">IFERROR(INDEX(Forecast_Capex_Input!$F$12:$F$286,$X845),NA)</f>
        <v>N/A</v>
      </c>
      <c r="J845" s="199" t="str" cm="1">
        <f t="array" ref="J845">IFERROR(INDEX(Forecast_Capex_Input!G$12:G$286,$X845),NA)</f>
        <v>N/A</v>
      </c>
      <c r="K845" s="199" t="str" cm="1">
        <f t="array" ref="K845">IFERROR(INDEX(Forecast_Capex_Input!H$12:H$286,$X845),NA)</f>
        <v>N/A</v>
      </c>
      <c r="L845" s="199" t="str" cm="1">
        <f t="array" ref="L845">IFERROR(INDEX(Forecast_Capex_Input!I$12:I$286,$X845),NA)</f>
        <v>N/A</v>
      </c>
      <c r="M845" s="199" t="str" cm="1">
        <f t="array" ref="M845">IFERROR(INDEX(Forecast_Capex_Input!J$12:J$286,$X845),NA)</f>
        <v>N/A</v>
      </c>
      <c r="N845" s="199" t="str" cm="1">
        <f t="array" ref="N845">IFERROR(INDEX(Forecast_Capex_Input!K$12:K$286,$X845),NA)</f>
        <v>N/A</v>
      </c>
      <c r="O845" s="199" t="str" cm="1">
        <f t="array" ref="O845">IFERROR(INDEX(Forecast_Capex_Input!L$12:L$286,$X845),NA)</f>
        <v>N/A</v>
      </c>
      <c r="P845" s="199" t="str" cm="1">
        <f t="array" ref="P845">IFERROR(INDEX(Forecast_Capex_Input!M$12:M$286,$X845),NA)</f>
        <v>N/A</v>
      </c>
      <c r="Q845" s="172" t="str" cm="1">
        <f t="array" ref="Q845">IFERROR(INDEX(Forecast_Capex_Input!N$12:N$286,$X845),NA)</f>
        <v>N/A</v>
      </c>
      <c r="R845" s="265" cm="1">
        <f t="array" ref="R845">IFERROR(INDEX(Forecast_Capex_Input!O$12:O$286,$X845),0)</f>
        <v>0</v>
      </c>
      <c r="S845" s="172" cm="1">
        <f t="array" ref="S845">IFERROR(INDEX(Forecast_Capex_Input!P$12:P$286,$X845),0)</f>
        <v>0</v>
      </c>
      <c r="T845" s="199" t="str" cm="1">
        <f t="array" aca="1" ref="T845" ca="1">IFERROR(INDEX(General!$K$84:$K$103,$AA845),NA)</f>
        <v>N/A</v>
      </c>
      <c r="U845" s="188" cm="1">
        <f t="array" aca="1" ref="U845" ca="1">IFERROR(
IF($F845=General!$E$25,INDEX(Forecast_Capex_Input!S$12:S$286,$X845),
INDEX(Forecast_Capex_Input!T$12:T$286,$X845)),0)</f>
        <v>0</v>
      </c>
      <c r="V845" s="222" t="b">
        <f>IFERROR(INDEX(Overheads!$T$19:$T$26,MATCH($I845,Overheads!$E$19:$E$26,0)),FALSE)</f>
        <v>0</v>
      </c>
      <c r="W845" s="165"/>
      <c r="X845" s="174" t="str">
        <f>IFERROR(
IF(MATCH($C845,Forecast_Capex_Input!$CI$12:$CI$286,1)+1&gt;MAX(Forecast_Capex_Input!$C$12:$C$286),NA,
MATCH($C845,Forecast_Capex_Input!$CI$12:$CI$286,1)+1),1)</f>
        <v>N/A</v>
      </c>
      <c r="Y845" s="174" t="str" cm="1">
        <f t="array" aca="1" ref="Y845" ca="1">IFERROR(
IF(X844&lt;&gt;X845,1,
IF(COUNTIF(OFFSET(Y844,0,0,-INDEX(Forecast_Capex_Input!$CG$12:$CG$286,$X845)),Y844)=INDEX(Forecast_Capex_Input!$CG$12:$CG$286,$X845),Y844+1,Y844)),NA)</f>
        <v>N/A</v>
      </c>
      <c r="Z845" s="174" t="str" cm="1">
        <f t="array" ref="Z845">IFERROR($C845-IF($X845=1,1,INDEX(Forecast_Capex_Input!$CI$12:$CI$286,$X845-1))+1,NA)</f>
        <v>N/A</v>
      </c>
      <c r="AA845" s="174" t="str" cm="1">
        <f t="array" aca="1" ref="AA845" ca="1">IFERROR(IF(Y845=1,
INDEX(Forecast_Capex_Input!$AI$10:$BB$10,SMALL(IF(INDEX(Forecast_Capex_Input!$AI$12:$BB$286,$X845,0)&gt;0,COLUMN(Forecast_Capex_Input!$AI$10:$BB$10)-COLUMN(Forecast_Capex_Input!$AI$12)+1),ROWS(OFFSET(AA844,0,0,-$Z845)))),
OFFSET(AA844,-INDEX(Forecast_Capex_Input!$CG$12:$CG$286,$X845)+1,0)),NA)</f>
        <v>N/A</v>
      </c>
      <c r="AB845" s="174" t="str">
        <f t="shared" ca="1" si="581"/>
        <v>N/A</v>
      </c>
      <c r="AC845" s="222" t="b">
        <f t="shared" si="613"/>
        <v>0</v>
      </c>
      <c r="AD845" s="220" t="b">
        <v>0</v>
      </c>
      <c r="AE845" s="222" t="b">
        <f t="shared" si="582"/>
        <v>1</v>
      </c>
      <c r="AF845" s="165"/>
      <c r="AG845" s="215">
        <v>0</v>
      </c>
      <c r="AH845" s="215">
        <v>0</v>
      </c>
      <c r="AI845" s="215">
        <v>0</v>
      </c>
      <c r="AJ845" s="215">
        <v>0</v>
      </c>
      <c r="AK845" s="215">
        <v>0</v>
      </c>
      <c r="AL845" s="155">
        <v>0</v>
      </c>
      <c r="AM845" s="165"/>
      <c r="AN845" s="215" cm="1">
        <f t="array" aca="1" ref="AN845" ca="1">IFERROR(INDEX(General!O$33:O$34,$AB845)
*AG845,0)</f>
        <v>0</v>
      </c>
      <c r="AO845" s="215" cm="1">
        <f t="array" aca="1" ref="AO845" ca="1">IFERROR(INDEX(General!P$33:P$34,$AB845)
*AH845,0)</f>
        <v>0</v>
      </c>
      <c r="AP845" s="215" cm="1">
        <f t="array" aca="1" ref="AP845" ca="1">IFERROR(INDEX(General!Q$33:Q$34,$AB845)
*AI845,0)</f>
        <v>0</v>
      </c>
      <c r="AQ845" s="215" cm="1">
        <f t="array" aca="1" ref="AQ845" ca="1">IFERROR(INDEX(General!R$33:R$34,$AB845)
*AJ845,0)</f>
        <v>0</v>
      </c>
      <c r="AR845" s="215" cm="1">
        <f t="array" aca="1" ref="AR845" ca="1">IFERROR(INDEX(General!S$33:S$34,$AB845)
*AK845,0)</f>
        <v>0</v>
      </c>
      <c r="AS845" s="155">
        <f t="shared" ca="1" si="614"/>
        <v>0</v>
      </c>
      <c r="AT845" s="165"/>
      <c r="AU845" s="215">
        <f ca="1">IF($AE845=FALSE,AN845*Overheads!$R$24*$V845,
IFERROR(Overheads!$O$49*$V845*AN845,0)
+IFERROR(Overheads!Q$59*$V845*(AN845/Overheads!Q$68),0))</f>
        <v>0</v>
      </c>
      <c r="AV845" s="215">
        <f ca="1">IF($AE845=FALSE,AO845*Overheads!$R$24*$V845,
IFERROR(Overheads!$O$49*$V845*AO845,0)
+IFERROR(Overheads!R$59*$V845*(AO845/Overheads!R$68),0))</f>
        <v>0</v>
      </c>
      <c r="AW845" s="215">
        <f ca="1">IF($AE845=FALSE,AP845*Overheads!$R$24*$V845,
IFERROR(Overheads!$O$49*$V845*AP845,0)
+IFERROR(Overheads!S$59*$V845*(AP845/Overheads!S$68),0))</f>
        <v>0</v>
      </c>
      <c r="AX845" s="215">
        <f ca="1">IF($AE845=FALSE,AQ845*Overheads!$R$24*$V845,
IFERROR(Overheads!$O$49*$V845*AQ845,0)
+IFERROR(Overheads!T$59*$V845*(AQ845/Overheads!T$68),0))</f>
        <v>0</v>
      </c>
      <c r="AY845" s="215">
        <f ca="1">IF($AE845=FALSE,AR845*Overheads!$R$24*$V845,
IFERROR(Overheads!$O$49*$V845*AR845,0)
+IFERROR(Overheads!U$59*$V845*(AR845/Overheads!U$68),0))</f>
        <v>0</v>
      </c>
      <c r="AZ845" s="155">
        <f t="shared" ca="1" si="615"/>
        <v>0</v>
      </c>
      <c r="BA845" s="165"/>
      <c r="BB845" s="215">
        <f ca="1">IF($AE845=FALSE,AN845*Overheads!$S$25,
IFERROR(Overheads!$O$50*AN845,0)
+IFERROR(Overheads!Q$60*(AN845/Overheads!Q$66),0))</f>
        <v>0</v>
      </c>
      <c r="BC845" s="215">
        <f ca="1">IF($AE845=FALSE,AO845*Overheads!$S$25,
IFERROR(Overheads!$O$50*AO845,0)
+IFERROR(Overheads!R$60*(AO845/Overheads!R$66),0))</f>
        <v>0</v>
      </c>
      <c r="BD845" s="215">
        <f ca="1">IF($AE845=FALSE,AP845*Overheads!$S$25,
IFERROR(Overheads!$O$50*AP845,0)
+IFERROR(Overheads!S$60*(AP845/Overheads!S$66),0))</f>
        <v>0</v>
      </c>
      <c r="BE845" s="215">
        <f ca="1">IF($AE845=FALSE,AQ845*Overheads!$S$25,
IFERROR(Overheads!$O$50*AQ845,0)
+IFERROR(Overheads!T$60*(AQ845/Overheads!T$66),0))</f>
        <v>0</v>
      </c>
      <c r="BF845" s="215">
        <f ca="1">IF($AE845=FALSE,AR845*Overheads!$S$25,
IFERROR(Overheads!$O$50*AR845,0)
+IFERROR(Overheads!U$60*(AR845/Overheads!U$66),0))</f>
        <v>0</v>
      </c>
      <c r="BG845" s="155">
        <f t="shared" ca="1" si="616"/>
        <v>0</v>
      </c>
      <c r="BH845" s="165"/>
      <c r="BI845" s="215">
        <f t="shared" ca="1" si="617"/>
        <v>0</v>
      </c>
      <c r="BJ845" s="215">
        <f t="shared" ca="1" si="583"/>
        <v>0</v>
      </c>
      <c r="BK845" s="215">
        <f t="shared" ca="1" si="584"/>
        <v>0</v>
      </c>
      <c r="BL845" s="215">
        <f t="shared" ca="1" si="585"/>
        <v>0</v>
      </c>
      <c r="BM845" s="215">
        <f t="shared" ca="1" si="586"/>
        <v>0</v>
      </c>
      <c r="BN845" s="155">
        <f t="shared" ca="1" si="618"/>
        <v>0</v>
      </c>
      <c r="BO845" s="165"/>
      <c r="BP845" s="187" cm="1">
        <f t="array" ref="BP845">IFERROR(IF($X845=$X844,BP844,INDEX(Forecast_Capex_Input!AC$12:AC$286,$X845)),0)</f>
        <v>0</v>
      </c>
      <c r="BQ845" s="187" cm="1">
        <f t="array" ref="BQ845">IFERROR(IF($X845=$X844,BQ844,INDEX(Forecast_Capex_Input!AD$12:AD$286,$X845)),0)</f>
        <v>0</v>
      </c>
      <c r="BR845" s="187" cm="1">
        <f t="array" ref="BR845">IFERROR(IF($X845=$X844,BR844,INDEX(Forecast_Capex_Input!AE$12:AE$286,$X845)),0)</f>
        <v>0</v>
      </c>
      <c r="BS845" s="187" cm="1">
        <f t="array" ref="BS845">IFERROR(IF($X845=$X844,BS844,INDEX(Forecast_Capex_Input!AF$12:AF$286,$X845)),0)</f>
        <v>0</v>
      </c>
      <c r="BT845" s="187" cm="1">
        <f t="array" ref="BT845">IFERROR(IF($X845=$X844,BT844,INDEX(Forecast_Capex_Input!AG$12:AG$286,$X845)),0)</f>
        <v>0</v>
      </c>
      <c r="BU845" s="165"/>
      <c r="BV845" s="215">
        <f t="shared" si="587"/>
        <v>0</v>
      </c>
      <c r="BW845" s="215">
        <f t="shared" si="588"/>
        <v>0</v>
      </c>
      <c r="BX845" s="215">
        <f t="shared" si="589"/>
        <v>0</v>
      </c>
      <c r="BY845" s="215">
        <f t="shared" si="590"/>
        <v>0</v>
      </c>
      <c r="BZ845" s="215">
        <f t="shared" si="591"/>
        <v>0</v>
      </c>
      <c r="CA845" s="155">
        <f t="shared" si="619"/>
        <v>0</v>
      </c>
      <c r="CB845" s="165"/>
      <c r="CC845" s="215">
        <f t="shared" si="592"/>
        <v>0</v>
      </c>
      <c r="CD845" s="215">
        <f t="shared" si="593"/>
        <v>0</v>
      </c>
      <c r="CE845" s="215">
        <f t="shared" si="594"/>
        <v>0</v>
      </c>
      <c r="CF845" s="215">
        <f t="shared" si="595"/>
        <v>0</v>
      </c>
      <c r="CG845" s="215">
        <f t="shared" si="596"/>
        <v>0</v>
      </c>
      <c r="CH845" s="155">
        <f t="shared" si="620"/>
        <v>0</v>
      </c>
      <c r="CI845" s="165"/>
      <c r="CJ845" s="215">
        <f t="shared" si="597"/>
        <v>0</v>
      </c>
      <c r="CK845" s="215">
        <f t="shared" si="598"/>
        <v>0</v>
      </c>
      <c r="CL845" s="215">
        <f t="shared" si="599"/>
        <v>0</v>
      </c>
      <c r="CM845" s="215">
        <f t="shared" si="600"/>
        <v>0</v>
      </c>
      <c r="CN845" s="215">
        <f t="shared" si="601"/>
        <v>0</v>
      </c>
      <c r="CO845" s="155">
        <f t="shared" si="621"/>
        <v>0</v>
      </c>
      <c r="CP845" s="165"/>
      <c r="CQ845" s="223">
        <f t="shared" si="602"/>
        <v>0</v>
      </c>
      <c r="CR845" s="223">
        <f t="shared" si="603"/>
        <v>0</v>
      </c>
      <c r="CS845" s="223">
        <f t="shared" si="604"/>
        <v>0</v>
      </c>
      <c r="CT845" s="223">
        <f t="shared" si="605"/>
        <v>0</v>
      </c>
      <c r="CU845" s="223">
        <f t="shared" si="606"/>
        <v>0</v>
      </c>
      <c r="CV845" s="155">
        <f t="shared" si="622"/>
        <v>0</v>
      </c>
      <c r="CW845" s="165"/>
      <c r="CX845" s="215">
        <f t="shared" si="623"/>
        <v>0</v>
      </c>
      <c r="CY845" s="215">
        <f t="shared" si="607"/>
        <v>0</v>
      </c>
      <c r="CZ845" s="215">
        <f t="shared" si="608"/>
        <v>0</v>
      </c>
      <c r="DA845" s="215">
        <f t="shared" si="609"/>
        <v>0</v>
      </c>
      <c r="DB845" s="215">
        <f t="shared" si="610"/>
        <v>0</v>
      </c>
      <c r="DC845" s="155">
        <f t="shared" si="624"/>
        <v>0</v>
      </c>
      <c r="DD845" s="165"/>
      <c r="DE845" s="188" t="b" cm="1">
        <f t="array" aca="1" ref="DE845" ca="1">OR($G845=Forecast_Capex_Input!$BF$8:$BF$10)</f>
        <v>0</v>
      </c>
      <c r="DF845" s="188" cm="1">
        <f t="array" aca="1" ref="DF845" ca="1">IFERROR(INDEX(Forecast_Capex_Input!BG$12:BG$286,$X845)
*(INDEX(Forecast_Capex_Input!$H$12:$H$286,$X845)=Repex),0)
*$DE845</f>
        <v>0</v>
      </c>
      <c r="DG845" s="188" cm="1">
        <f t="array" aca="1" ref="DG845" ca="1">IFERROR(INDEX(Forecast_Capex_Input!BH$12:BH$286,$X845)
*(INDEX(Forecast_Capex_Input!$H$12:$H$286,$X845)=Repex),0)
*$DE845</f>
        <v>0</v>
      </c>
      <c r="DH845" s="188" cm="1">
        <f t="array" aca="1" ref="DH845" ca="1">IFERROR(INDEX(Forecast_Capex_Input!BI$12:BI$286,$X845)
*(INDEX(Forecast_Capex_Input!$H$12:$H$286,$X845)=Repex),0)
*$DE845</f>
        <v>0</v>
      </c>
      <c r="DI845" s="188" cm="1">
        <f t="array" aca="1" ref="DI845" ca="1">IFERROR(INDEX(Forecast_Capex_Input!BJ$12:BJ$286,$X845)
*(INDEX(Forecast_Capex_Input!$H$12:$H$286,$X845)=Repex),0)
*$DE845</f>
        <v>0</v>
      </c>
      <c r="DJ845" s="188" cm="1">
        <f t="array" aca="1" ref="DJ845" ca="1">IFERROR(INDEX(Forecast_Capex_Input!BK$12:BK$286,$X845)
*(INDEX(Forecast_Capex_Input!$H$12:$H$286,$X845)=Repex),0)
*$DE845</f>
        <v>0</v>
      </c>
      <c r="DK845" s="188" cm="1">
        <f t="array" aca="1" ref="DK845" ca="1">IFERROR(INDEX(Forecast_Capex_Input!BL$12:BL$286,$X845)
*(INDEX(Forecast_Capex_Input!$H$12:$H$286,$X845)=Repex),0)
*$DE845</f>
        <v>0</v>
      </c>
      <c r="DL845" s="165"/>
      <c r="DM845" s="188" t="b" cm="1">
        <f t="array" aca="1" ref="DM845" ca="1">OR($G845=Forecast_Capex_Input!$BN$8:$BN$9)</f>
        <v>0</v>
      </c>
      <c r="DN845" s="188" cm="1">
        <f t="array" aca="1" ref="DN845" ca="1">IFERROR(INDEX(Forecast_Capex_Input!BO$12:BO$286,$X845)
*(INDEX(Forecast_Capex_Input!$H$12:$H$286,$X845)=Repex),0)
*$DM845</f>
        <v>0</v>
      </c>
      <c r="DO845" s="188" cm="1">
        <f t="array" aca="1" ref="DO845" ca="1">IFERROR(INDEX(Forecast_Capex_Input!BP$12:BP$286,$X845)
*(INDEX(Forecast_Capex_Input!$H$12:$H$286,$X845)=Repex),0)
*$DM845</f>
        <v>0</v>
      </c>
      <c r="DP845" s="188" cm="1">
        <f t="array" aca="1" ref="DP845" ca="1">IFERROR(INDEX(Forecast_Capex_Input!BQ$12:BQ$286,$X845)
*(INDEX(Forecast_Capex_Input!$H$12:$H$286,$X845)=Repex),0)
*$DM845</f>
        <v>0</v>
      </c>
      <c r="DQ845" s="188" cm="1">
        <f t="array" aca="1" ref="DQ845" ca="1">IFERROR(INDEX(Forecast_Capex_Input!BR$12:BR$286,$X845)
*(INDEX(Forecast_Capex_Input!$H$12:$H$286,$X845)=Repex),0)
*$DM845</f>
        <v>0</v>
      </c>
      <c r="DR845" s="188" cm="1">
        <f t="array" aca="1" ref="DR845" ca="1">IFERROR(INDEX(Forecast_Capex_Input!BS$12:BS$286,$X845)
*(INDEX(Forecast_Capex_Input!$H$12:$H$286,$X845)=Repex),0)
*$DM845</f>
        <v>0</v>
      </c>
      <c r="DS845" s="165"/>
      <c r="DT845" s="188" t="b" cm="1">
        <f t="array" aca="1" ref="DT845" ca="1">OR($G845=Forecast_Capex_Input!$BU$8:$BU$10)</f>
        <v>0</v>
      </c>
      <c r="DU845" s="188" cm="1">
        <f t="array" aca="1" ref="DU845" ca="1">IFERROR(INDEX(Forecast_Capex_Input!BV$12:BV$286,$X845)
*(INDEX(Forecast_Capex_Input!$H$12:$H$286,$X845)=Repex),0)
*$DT845</f>
        <v>0</v>
      </c>
      <c r="DV845" s="188" cm="1">
        <f t="array" aca="1" ref="DV845" ca="1">IFERROR(INDEX(Forecast_Capex_Input!BW$12:BW$286,$X845)
*(INDEX(Forecast_Capex_Input!$H$12:$H$286,$X845)=Repex),0)
*$DT845</f>
        <v>0</v>
      </c>
      <c r="DW845" s="188" cm="1">
        <f t="array" aca="1" ref="DW845" ca="1">IFERROR(INDEX(Forecast_Capex_Input!BX$12:BX$286,$X845)
*(INDEX(Forecast_Capex_Input!$H$12:$H$286,$X845)=Repex),0)
*$DT845</f>
        <v>0</v>
      </c>
      <c r="DX845" s="188" cm="1">
        <f t="array" aca="1" ref="DX845" ca="1">IFERROR(INDEX(Forecast_Capex_Input!BY$12:BY$286,$X845)
*(INDEX(Forecast_Capex_Input!$H$12:$H$286,$X845)=Repex),0)
*$DT845</f>
        <v>0</v>
      </c>
      <c r="DY845" s="188" cm="1">
        <f t="array" aca="1" ref="DY845" ca="1">IFERROR(INDEX(Forecast_Capex_Input!BZ$12:BZ$286,$X845)
*(INDEX(Forecast_Capex_Input!$H$12:$H$286,$X845)=Repex),0)
*$DT845</f>
        <v>0</v>
      </c>
      <c r="DZ845" s="188" cm="1">
        <f t="array" aca="1" ref="DZ845" ca="1">IFERROR(INDEX(Forecast_Capex_Input!CA$12:CA$286,$X845)
*(INDEX(Forecast_Capex_Input!$H$12:$H$286,$X845)=Repex),0)
*$DT845</f>
        <v>0</v>
      </c>
      <c r="EA845" s="188" cm="1">
        <f t="array" aca="1" ref="EA845" ca="1">IFERROR(INDEX(Forecast_Capex_Input!CB$12:CB$286,$X845)
*(INDEX(Forecast_Capex_Input!$H$12:$H$286,$X845)=Repex),0)
*$DT845</f>
        <v>0</v>
      </c>
      <c r="EB845" s="188" cm="1">
        <f t="array" aca="1" ref="EB845" ca="1">IFERROR(INDEX(Forecast_Capex_Input!CC$12:CC$286,$X845)
*(INDEX(Forecast_Capex_Input!$H$12:$H$286,$X845)=Repex),0)
*$DT845</f>
        <v>0</v>
      </c>
      <c r="EC845" s="165"/>
      <c r="ED845" s="226" t="str">
        <f t="shared" si="611"/>
        <v>N/A</v>
      </c>
      <c r="EE845" s="174" t="s">
        <v>15</v>
      </c>
    </row>
    <row r="846" spans="3:135" x14ac:dyDescent="0.2">
      <c r="C846" s="174">
        <f t="shared" si="612"/>
        <v>836</v>
      </c>
      <c r="D846" s="167" t="str" cm="1">
        <f t="array" ref="D846">IFERROR(INDEX(Forecast_Capex_Input!$D$12:$D$286,$X846),NA)</f>
        <v>N/A</v>
      </c>
      <c r="E846" s="172" t="str" cm="1">
        <f t="array" ref="E846">IF($X846=NA,NA,INDEX(Forecast_Capex_Input!$E$12:$E$286,$X846))</f>
        <v>N/A</v>
      </c>
      <c r="F846" s="167" t="str" cm="1">
        <f t="array" aca="1" ref="F846" ca="1">IFERROR(INDEX(General!$E$25:$E$26,$Y846),NA)</f>
        <v>N/A</v>
      </c>
      <c r="G846" s="167" t="str" cm="1">
        <f t="array" aca="1" ref="G846" ca="1">IFERROR(INDEX(Forecast_Capex_Input!$AI$11:$BB$11,$AA846),NA)</f>
        <v>N/A</v>
      </c>
      <c r="H846" s="189" t="str" cm="1">
        <f t="array" aca="1" ref="H846" ca="1">IFERROR(INDEX(Forecast_Capex_Input!$AI$12:$BB$286,$X846,$AA846),NA)</f>
        <v>N/A</v>
      </c>
      <c r="I846" s="199" t="str" cm="1">
        <f t="array" ref="I846">IFERROR(INDEX(Forecast_Capex_Input!$F$12:$F$286,$X846),NA)</f>
        <v>N/A</v>
      </c>
      <c r="J846" s="199" t="str" cm="1">
        <f t="array" ref="J846">IFERROR(INDEX(Forecast_Capex_Input!G$12:G$286,$X846),NA)</f>
        <v>N/A</v>
      </c>
      <c r="K846" s="199" t="str" cm="1">
        <f t="array" ref="K846">IFERROR(INDEX(Forecast_Capex_Input!H$12:H$286,$X846),NA)</f>
        <v>N/A</v>
      </c>
      <c r="L846" s="199" t="str" cm="1">
        <f t="array" ref="L846">IFERROR(INDEX(Forecast_Capex_Input!I$12:I$286,$X846),NA)</f>
        <v>N/A</v>
      </c>
      <c r="M846" s="199" t="str" cm="1">
        <f t="array" ref="M846">IFERROR(INDEX(Forecast_Capex_Input!J$12:J$286,$X846),NA)</f>
        <v>N/A</v>
      </c>
      <c r="N846" s="199" t="str" cm="1">
        <f t="array" ref="N846">IFERROR(INDEX(Forecast_Capex_Input!K$12:K$286,$X846),NA)</f>
        <v>N/A</v>
      </c>
      <c r="O846" s="199" t="str" cm="1">
        <f t="array" ref="O846">IFERROR(INDEX(Forecast_Capex_Input!L$12:L$286,$X846),NA)</f>
        <v>N/A</v>
      </c>
      <c r="P846" s="199" t="str" cm="1">
        <f t="array" ref="P846">IFERROR(INDEX(Forecast_Capex_Input!M$12:M$286,$X846),NA)</f>
        <v>N/A</v>
      </c>
      <c r="Q846" s="172" t="str" cm="1">
        <f t="array" ref="Q846">IFERROR(INDEX(Forecast_Capex_Input!N$12:N$286,$X846),NA)</f>
        <v>N/A</v>
      </c>
      <c r="R846" s="265" cm="1">
        <f t="array" ref="R846">IFERROR(INDEX(Forecast_Capex_Input!O$12:O$286,$X846),0)</f>
        <v>0</v>
      </c>
      <c r="S846" s="172" cm="1">
        <f t="array" ref="S846">IFERROR(INDEX(Forecast_Capex_Input!P$12:P$286,$X846),0)</f>
        <v>0</v>
      </c>
      <c r="T846" s="199" t="str" cm="1">
        <f t="array" aca="1" ref="T846" ca="1">IFERROR(INDEX(General!$K$84:$K$103,$AA846),NA)</f>
        <v>N/A</v>
      </c>
      <c r="U846" s="188" cm="1">
        <f t="array" aca="1" ref="U846" ca="1">IFERROR(
IF($F846=General!$E$25,INDEX(Forecast_Capex_Input!S$12:S$286,$X846),
INDEX(Forecast_Capex_Input!T$12:T$286,$X846)),0)</f>
        <v>0</v>
      </c>
      <c r="V846" s="222" t="b">
        <f>IFERROR(INDEX(Overheads!$T$19:$T$26,MATCH($I846,Overheads!$E$19:$E$26,0)),FALSE)</f>
        <v>0</v>
      </c>
      <c r="W846" s="165"/>
      <c r="X846" s="174" t="str">
        <f>IFERROR(
IF(MATCH($C846,Forecast_Capex_Input!$CI$12:$CI$286,1)+1&gt;MAX(Forecast_Capex_Input!$C$12:$C$286),NA,
MATCH($C846,Forecast_Capex_Input!$CI$12:$CI$286,1)+1),1)</f>
        <v>N/A</v>
      </c>
      <c r="Y846" s="174" t="str" cm="1">
        <f t="array" aca="1" ref="Y846" ca="1">IFERROR(
IF(X845&lt;&gt;X846,1,
IF(COUNTIF(OFFSET(Y845,0,0,-INDEX(Forecast_Capex_Input!$CG$12:$CG$286,$X846)),Y845)=INDEX(Forecast_Capex_Input!$CG$12:$CG$286,$X846),Y845+1,Y845)),NA)</f>
        <v>N/A</v>
      </c>
      <c r="Z846" s="174" t="str" cm="1">
        <f t="array" ref="Z846">IFERROR($C846-IF($X846=1,1,INDEX(Forecast_Capex_Input!$CI$12:$CI$286,$X846-1))+1,NA)</f>
        <v>N/A</v>
      </c>
      <c r="AA846" s="174" t="str" cm="1">
        <f t="array" aca="1" ref="AA846" ca="1">IFERROR(IF(Y846=1,
INDEX(Forecast_Capex_Input!$AI$10:$BB$10,SMALL(IF(INDEX(Forecast_Capex_Input!$AI$12:$BB$286,$X846,0)&gt;0,COLUMN(Forecast_Capex_Input!$AI$10:$BB$10)-COLUMN(Forecast_Capex_Input!$AI$12)+1),ROWS(OFFSET(AA845,0,0,-$Z846)))),
OFFSET(AA845,-INDEX(Forecast_Capex_Input!$CG$12:$CG$286,$X846)+1,0)),NA)</f>
        <v>N/A</v>
      </c>
      <c r="AB846" s="174" t="str">
        <f t="shared" ca="1" si="581"/>
        <v>N/A</v>
      </c>
      <c r="AC846" s="222" t="b">
        <f t="shared" si="613"/>
        <v>0</v>
      </c>
      <c r="AD846" s="220" t="b">
        <v>0</v>
      </c>
      <c r="AE846" s="222" t="b">
        <f t="shared" si="582"/>
        <v>1</v>
      </c>
      <c r="AF846" s="165"/>
      <c r="AG846" s="215">
        <v>0</v>
      </c>
      <c r="AH846" s="215">
        <v>0</v>
      </c>
      <c r="AI846" s="215">
        <v>0</v>
      </c>
      <c r="AJ846" s="215">
        <v>0</v>
      </c>
      <c r="AK846" s="215">
        <v>0</v>
      </c>
      <c r="AL846" s="155">
        <v>0</v>
      </c>
      <c r="AM846" s="165"/>
      <c r="AN846" s="215" cm="1">
        <f t="array" aca="1" ref="AN846" ca="1">IFERROR(INDEX(General!O$33:O$34,$AB846)
*AG846,0)</f>
        <v>0</v>
      </c>
      <c r="AO846" s="215" cm="1">
        <f t="array" aca="1" ref="AO846" ca="1">IFERROR(INDEX(General!P$33:P$34,$AB846)
*AH846,0)</f>
        <v>0</v>
      </c>
      <c r="AP846" s="215" cm="1">
        <f t="array" aca="1" ref="AP846" ca="1">IFERROR(INDEX(General!Q$33:Q$34,$AB846)
*AI846,0)</f>
        <v>0</v>
      </c>
      <c r="AQ846" s="215" cm="1">
        <f t="array" aca="1" ref="AQ846" ca="1">IFERROR(INDEX(General!R$33:R$34,$AB846)
*AJ846,0)</f>
        <v>0</v>
      </c>
      <c r="AR846" s="215" cm="1">
        <f t="array" aca="1" ref="AR846" ca="1">IFERROR(INDEX(General!S$33:S$34,$AB846)
*AK846,0)</f>
        <v>0</v>
      </c>
      <c r="AS846" s="155">
        <f t="shared" ca="1" si="614"/>
        <v>0</v>
      </c>
      <c r="AT846" s="165"/>
      <c r="AU846" s="215">
        <f ca="1">IF($AE846=FALSE,AN846*Overheads!$R$24*$V846,
IFERROR(Overheads!$O$49*$V846*AN846,0)
+IFERROR(Overheads!Q$59*$V846*(AN846/Overheads!Q$68),0))</f>
        <v>0</v>
      </c>
      <c r="AV846" s="215">
        <f ca="1">IF($AE846=FALSE,AO846*Overheads!$R$24*$V846,
IFERROR(Overheads!$O$49*$V846*AO846,0)
+IFERROR(Overheads!R$59*$V846*(AO846/Overheads!R$68),0))</f>
        <v>0</v>
      </c>
      <c r="AW846" s="215">
        <f ca="1">IF($AE846=FALSE,AP846*Overheads!$R$24*$V846,
IFERROR(Overheads!$O$49*$V846*AP846,0)
+IFERROR(Overheads!S$59*$V846*(AP846/Overheads!S$68),0))</f>
        <v>0</v>
      </c>
      <c r="AX846" s="215">
        <f ca="1">IF($AE846=FALSE,AQ846*Overheads!$R$24*$V846,
IFERROR(Overheads!$O$49*$V846*AQ846,0)
+IFERROR(Overheads!T$59*$V846*(AQ846/Overheads!T$68),0))</f>
        <v>0</v>
      </c>
      <c r="AY846" s="215">
        <f ca="1">IF($AE846=FALSE,AR846*Overheads!$R$24*$V846,
IFERROR(Overheads!$O$49*$V846*AR846,0)
+IFERROR(Overheads!U$59*$V846*(AR846/Overheads!U$68),0))</f>
        <v>0</v>
      </c>
      <c r="AZ846" s="155">
        <f t="shared" ca="1" si="615"/>
        <v>0</v>
      </c>
      <c r="BA846" s="165"/>
      <c r="BB846" s="215">
        <f ca="1">IF($AE846=FALSE,AN846*Overheads!$S$25,
IFERROR(Overheads!$O$50*AN846,0)
+IFERROR(Overheads!Q$60*(AN846/Overheads!Q$66),0))</f>
        <v>0</v>
      </c>
      <c r="BC846" s="215">
        <f ca="1">IF($AE846=FALSE,AO846*Overheads!$S$25,
IFERROR(Overheads!$O$50*AO846,0)
+IFERROR(Overheads!R$60*(AO846/Overheads!R$66),0))</f>
        <v>0</v>
      </c>
      <c r="BD846" s="215">
        <f ca="1">IF($AE846=FALSE,AP846*Overheads!$S$25,
IFERROR(Overheads!$O$50*AP846,0)
+IFERROR(Overheads!S$60*(AP846/Overheads!S$66),0))</f>
        <v>0</v>
      </c>
      <c r="BE846" s="215">
        <f ca="1">IF($AE846=FALSE,AQ846*Overheads!$S$25,
IFERROR(Overheads!$O$50*AQ846,0)
+IFERROR(Overheads!T$60*(AQ846/Overheads!T$66),0))</f>
        <v>0</v>
      </c>
      <c r="BF846" s="215">
        <f ca="1">IF($AE846=FALSE,AR846*Overheads!$S$25,
IFERROR(Overheads!$O$50*AR846,0)
+IFERROR(Overheads!U$60*(AR846/Overheads!U$66),0))</f>
        <v>0</v>
      </c>
      <c r="BG846" s="155">
        <f t="shared" ca="1" si="616"/>
        <v>0</v>
      </c>
      <c r="BH846" s="165"/>
      <c r="BI846" s="215">
        <f t="shared" ca="1" si="617"/>
        <v>0</v>
      </c>
      <c r="BJ846" s="215">
        <f t="shared" ca="1" si="583"/>
        <v>0</v>
      </c>
      <c r="BK846" s="215">
        <f t="shared" ca="1" si="584"/>
        <v>0</v>
      </c>
      <c r="BL846" s="215">
        <f t="shared" ca="1" si="585"/>
        <v>0</v>
      </c>
      <c r="BM846" s="215">
        <f t="shared" ca="1" si="586"/>
        <v>0</v>
      </c>
      <c r="BN846" s="155">
        <f t="shared" ca="1" si="618"/>
        <v>0</v>
      </c>
      <c r="BO846" s="165"/>
      <c r="BP846" s="187" cm="1">
        <f t="array" ref="BP846">IFERROR(IF($X846=$X845,BP845,INDEX(Forecast_Capex_Input!AC$12:AC$286,$X846)),0)</f>
        <v>0</v>
      </c>
      <c r="BQ846" s="187" cm="1">
        <f t="array" ref="BQ846">IFERROR(IF($X846=$X845,BQ845,INDEX(Forecast_Capex_Input!AD$12:AD$286,$X846)),0)</f>
        <v>0</v>
      </c>
      <c r="BR846" s="187" cm="1">
        <f t="array" ref="BR846">IFERROR(IF($X846=$X845,BR845,INDEX(Forecast_Capex_Input!AE$12:AE$286,$X846)),0)</f>
        <v>0</v>
      </c>
      <c r="BS846" s="187" cm="1">
        <f t="array" ref="BS846">IFERROR(IF($X846=$X845,BS845,INDEX(Forecast_Capex_Input!AF$12:AF$286,$X846)),0)</f>
        <v>0</v>
      </c>
      <c r="BT846" s="187" cm="1">
        <f t="array" ref="BT846">IFERROR(IF($X846=$X845,BT845,INDEX(Forecast_Capex_Input!AG$12:AG$286,$X846)),0)</f>
        <v>0</v>
      </c>
      <c r="BU846" s="165"/>
      <c r="BV846" s="215">
        <f t="shared" si="587"/>
        <v>0</v>
      </c>
      <c r="BW846" s="215">
        <f t="shared" si="588"/>
        <v>0</v>
      </c>
      <c r="BX846" s="215">
        <f t="shared" si="589"/>
        <v>0</v>
      </c>
      <c r="BY846" s="215">
        <f t="shared" si="590"/>
        <v>0</v>
      </c>
      <c r="BZ846" s="215">
        <f t="shared" si="591"/>
        <v>0</v>
      </c>
      <c r="CA846" s="155">
        <f t="shared" si="619"/>
        <v>0</v>
      </c>
      <c r="CB846" s="165"/>
      <c r="CC846" s="215">
        <f t="shared" si="592"/>
        <v>0</v>
      </c>
      <c r="CD846" s="215">
        <f t="shared" si="593"/>
        <v>0</v>
      </c>
      <c r="CE846" s="215">
        <f t="shared" si="594"/>
        <v>0</v>
      </c>
      <c r="CF846" s="215">
        <f t="shared" si="595"/>
        <v>0</v>
      </c>
      <c r="CG846" s="215">
        <f t="shared" si="596"/>
        <v>0</v>
      </c>
      <c r="CH846" s="155">
        <f t="shared" si="620"/>
        <v>0</v>
      </c>
      <c r="CI846" s="165"/>
      <c r="CJ846" s="215">
        <f t="shared" si="597"/>
        <v>0</v>
      </c>
      <c r="CK846" s="215">
        <f t="shared" si="598"/>
        <v>0</v>
      </c>
      <c r="CL846" s="215">
        <f t="shared" si="599"/>
        <v>0</v>
      </c>
      <c r="CM846" s="215">
        <f t="shared" si="600"/>
        <v>0</v>
      </c>
      <c r="CN846" s="215">
        <f t="shared" si="601"/>
        <v>0</v>
      </c>
      <c r="CO846" s="155">
        <f t="shared" si="621"/>
        <v>0</v>
      </c>
      <c r="CP846" s="165"/>
      <c r="CQ846" s="223">
        <f t="shared" si="602"/>
        <v>0</v>
      </c>
      <c r="CR846" s="223">
        <f t="shared" si="603"/>
        <v>0</v>
      </c>
      <c r="CS846" s="223">
        <f t="shared" si="604"/>
        <v>0</v>
      </c>
      <c r="CT846" s="223">
        <f t="shared" si="605"/>
        <v>0</v>
      </c>
      <c r="CU846" s="223">
        <f t="shared" si="606"/>
        <v>0</v>
      </c>
      <c r="CV846" s="155">
        <f t="shared" si="622"/>
        <v>0</v>
      </c>
      <c r="CW846" s="165"/>
      <c r="CX846" s="215">
        <f t="shared" si="623"/>
        <v>0</v>
      </c>
      <c r="CY846" s="215">
        <f t="shared" si="607"/>
        <v>0</v>
      </c>
      <c r="CZ846" s="215">
        <f t="shared" si="608"/>
        <v>0</v>
      </c>
      <c r="DA846" s="215">
        <f t="shared" si="609"/>
        <v>0</v>
      </c>
      <c r="DB846" s="215">
        <f t="shared" si="610"/>
        <v>0</v>
      </c>
      <c r="DC846" s="155">
        <f t="shared" si="624"/>
        <v>0</v>
      </c>
      <c r="DD846" s="165"/>
      <c r="DE846" s="188" t="b" cm="1">
        <f t="array" aca="1" ref="DE846" ca="1">OR($G846=Forecast_Capex_Input!$BF$8:$BF$10)</f>
        <v>0</v>
      </c>
      <c r="DF846" s="188" cm="1">
        <f t="array" aca="1" ref="DF846" ca="1">IFERROR(INDEX(Forecast_Capex_Input!BG$12:BG$286,$X846)
*(INDEX(Forecast_Capex_Input!$H$12:$H$286,$X846)=Repex),0)
*$DE846</f>
        <v>0</v>
      </c>
      <c r="DG846" s="188" cm="1">
        <f t="array" aca="1" ref="DG846" ca="1">IFERROR(INDEX(Forecast_Capex_Input!BH$12:BH$286,$X846)
*(INDEX(Forecast_Capex_Input!$H$12:$H$286,$X846)=Repex),0)
*$DE846</f>
        <v>0</v>
      </c>
      <c r="DH846" s="188" cm="1">
        <f t="array" aca="1" ref="DH846" ca="1">IFERROR(INDEX(Forecast_Capex_Input!BI$12:BI$286,$X846)
*(INDEX(Forecast_Capex_Input!$H$12:$H$286,$X846)=Repex),0)
*$DE846</f>
        <v>0</v>
      </c>
      <c r="DI846" s="188" cm="1">
        <f t="array" aca="1" ref="DI846" ca="1">IFERROR(INDEX(Forecast_Capex_Input!BJ$12:BJ$286,$X846)
*(INDEX(Forecast_Capex_Input!$H$12:$H$286,$X846)=Repex),0)
*$DE846</f>
        <v>0</v>
      </c>
      <c r="DJ846" s="188" cm="1">
        <f t="array" aca="1" ref="DJ846" ca="1">IFERROR(INDEX(Forecast_Capex_Input!BK$12:BK$286,$X846)
*(INDEX(Forecast_Capex_Input!$H$12:$H$286,$X846)=Repex),0)
*$DE846</f>
        <v>0</v>
      </c>
      <c r="DK846" s="188" cm="1">
        <f t="array" aca="1" ref="DK846" ca="1">IFERROR(INDEX(Forecast_Capex_Input!BL$12:BL$286,$X846)
*(INDEX(Forecast_Capex_Input!$H$12:$H$286,$X846)=Repex),0)
*$DE846</f>
        <v>0</v>
      </c>
      <c r="DL846" s="165"/>
      <c r="DM846" s="188" t="b" cm="1">
        <f t="array" aca="1" ref="DM846" ca="1">OR($G846=Forecast_Capex_Input!$BN$8:$BN$9)</f>
        <v>0</v>
      </c>
      <c r="DN846" s="188" cm="1">
        <f t="array" aca="1" ref="DN846" ca="1">IFERROR(INDEX(Forecast_Capex_Input!BO$12:BO$286,$X846)
*(INDEX(Forecast_Capex_Input!$H$12:$H$286,$X846)=Repex),0)
*$DM846</f>
        <v>0</v>
      </c>
      <c r="DO846" s="188" cm="1">
        <f t="array" aca="1" ref="DO846" ca="1">IFERROR(INDEX(Forecast_Capex_Input!BP$12:BP$286,$X846)
*(INDEX(Forecast_Capex_Input!$H$12:$H$286,$X846)=Repex),0)
*$DM846</f>
        <v>0</v>
      </c>
      <c r="DP846" s="188" cm="1">
        <f t="array" aca="1" ref="DP846" ca="1">IFERROR(INDEX(Forecast_Capex_Input!BQ$12:BQ$286,$X846)
*(INDEX(Forecast_Capex_Input!$H$12:$H$286,$X846)=Repex),0)
*$DM846</f>
        <v>0</v>
      </c>
      <c r="DQ846" s="188" cm="1">
        <f t="array" aca="1" ref="DQ846" ca="1">IFERROR(INDEX(Forecast_Capex_Input!BR$12:BR$286,$X846)
*(INDEX(Forecast_Capex_Input!$H$12:$H$286,$X846)=Repex),0)
*$DM846</f>
        <v>0</v>
      </c>
      <c r="DR846" s="188" cm="1">
        <f t="array" aca="1" ref="DR846" ca="1">IFERROR(INDEX(Forecast_Capex_Input!BS$12:BS$286,$X846)
*(INDEX(Forecast_Capex_Input!$H$12:$H$286,$X846)=Repex),0)
*$DM846</f>
        <v>0</v>
      </c>
      <c r="DS846" s="165"/>
      <c r="DT846" s="188" t="b" cm="1">
        <f t="array" aca="1" ref="DT846" ca="1">OR($G846=Forecast_Capex_Input!$BU$8:$BU$10)</f>
        <v>0</v>
      </c>
      <c r="DU846" s="188" cm="1">
        <f t="array" aca="1" ref="DU846" ca="1">IFERROR(INDEX(Forecast_Capex_Input!BV$12:BV$286,$X846)
*(INDEX(Forecast_Capex_Input!$H$12:$H$286,$X846)=Repex),0)
*$DT846</f>
        <v>0</v>
      </c>
      <c r="DV846" s="188" cm="1">
        <f t="array" aca="1" ref="DV846" ca="1">IFERROR(INDEX(Forecast_Capex_Input!BW$12:BW$286,$X846)
*(INDEX(Forecast_Capex_Input!$H$12:$H$286,$X846)=Repex),0)
*$DT846</f>
        <v>0</v>
      </c>
      <c r="DW846" s="188" cm="1">
        <f t="array" aca="1" ref="DW846" ca="1">IFERROR(INDEX(Forecast_Capex_Input!BX$12:BX$286,$X846)
*(INDEX(Forecast_Capex_Input!$H$12:$H$286,$X846)=Repex),0)
*$DT846</f>
        <v>0</v>
      </c>
      <c r="DX846" s="188" cm="1">
        <f t="array" aca="1" ref="DX846" ca="1">IFERROR(INDEX(Forecast_Capex_Input!BY$12:BY$286,$X846)
*(INDEX(Forecast_Capex_Input!$H$12:$H$286,$X846)=Repex),0)
*$DT846</f>
        <v>0</v>
      </c>
      <c r="DY846" s="188" cm="1">
        <f t="array" aca="1" ref="DY846" ca="1">IFERROR(INDEX(Forecast_Capex_Input!BZ$12:BZ$286,$X846)
*(INDEX(Forecast_Capex_Input!$H$12:$H$286,$X846)=Repex),0)
*$DT846</f>
        <v>0</v>
      </c>
      <c r="DZ846" s="188" cm="1">
        <f t="array" aca="1" ref="DZ846" ca="1">IFERROR(INDEX(Forecast_Capex_Input!CA$12:CA$286,$X846)
*(INDEX(Forecast_Capex_Input!$H$12:$H$286,$X846)=Repex),0)
*$DT846</f>
        <v>0</v>
      </c>
      <c r="EA846" s="188" cm="1">
        <f t="array" aca="1" ref="EA846" ca="1">IFERROR(INDEX(Forecast_Capex_Input!CB$12:CB$286,$X846)
*(INDEX(Forecast_Capex_Input!$H$12:$H$286,$X846)=Repex),0)
*$DT846</f>
        <v>0</v>
      </c>
      <c r="EB846" s="188" cm="1">
        <f t="array" aca="1" ref="EB846" ca="1">IFERROR(INDEX(Forecast_Capex_Input!CC$12:CC$286,$X846)
*(INDEX(Forecast_Capex_Input!$H$12:$H$286,$X846)=Repex),0)
*$DT846</f>
        <v>0</v>
      </c>
      <c r="EC846" s="165"/>
      <c r="ED846" s="226" t="str">
        <f t="shared" si="611"/>
        <v>N/A</v>
      </c>
      <c r="EE846" s="174" t="s">
        <v>15</v>
      </c>
    </row>
    <row r="847" spans="3:135" x14ac:dyDescent="0.2">
      <c r="C847" s="174">
        <f t="shared" si="612"/>
        <v>837</v>
      </c>
      <c r="D847" s="167" t="str" cm="1">
        <f t="array" ref="D847">IFERROR(INDEX(Forecast_Capex_Input!$D$12:$D$286,$X847),NA)</f>
        <v>N/A</v>
      </c>
      <c r="E847" s="172" t="str" cm="1">
        <f t="array" ref="E847">IF($X847=NA,NA,INDEX(Forecast_Capex_Input!$E$12:$E$286,$X847))</f>
        <v>N/A</v>
      </c>
      <c r="F847" s="167" t="str" cm="1">
        <f t="array" aca="1" ref="F847" ca="1">IFERROR(INDEX(General!$E$25:$E$26,$Y847),NA)</f>
        <v>N/A</v>
      </c>
      <c r="G847" s="167" t="str" cm="1">
        <f t="array" aca="1" ref="G847" ca="1">IFERROR(INDEX(Forecast_Capex_Input!$AI$11:$BB$11,$AA847),NA)</f>
        <v>N/A</v>
      </c>
      <c r="H847" s="189" t="str" cm="1">
        <f t="array" aca="1" ref="H847" ca="1">IFERROR(INDEX(Forecast_Capex_Input!$AI$12:$BB$286,$X847,$AA847),NA)</f>
        <v>N/A</v>
      </c>
      <c r="I847" s="199" t="str" cm="1">
        <f t="array" ref="I847">IFERROR(INDEX(Forecast_Capex_Input!$F$12:$F$286,$X847),NA)</f>
        <v>N/A</v>
      </c>
      <c r="J847" s="199" t="str" cm="1">
        <f t="array" ref="J847">IFERROR(INDEX(Forecast_Capex_Input!G$12:G$286,$X847),NA)</f>
        <v>N/A</v>
      </c>
      <c r="K847" s="199" t="str" cm="1">
        <f t="array" ref="K847">IFERROR(INDEX(Forecast_Capex_Input!H$12:H$286,$X847),NA)</f>
        <v>N/A</v>
      </c>
      <c r="L847" s="199" t="str" cm="1">
        <f t="array" ref="L847">IFERROR(INDEX(Forecast_Capex_Input!I$12:I$286,$X847),NA)</f>
        <v>N/A</v>
      </c>
      <c r="M847" s="199" t="str" cm="1">
        <f t="array" ref="M847">IFERROR(INDEX(Forecast_Capex_Input!J$12:J$286,$X847),NA)</f>
        <v>N/A</v>
      </c>
      <c r="N847" s="199" t="str" cm="1">
        <f t="array" ref="N847">IFERROR(INDEX(Forecast_Capex_Input!K$12:K$286,$X847),NA)</f>
        <v>N/A</v>
      </c>
      <c r="O847" s="199" t="str" cm="1">
        <f t="array" ref="O847">IFERROR(INDEX(Forecast_Capex_Input!L$12:L$286,$X847),NA)</f>
        <v>N/A</v>
      </c>
      <c r="P847" s="199" t="str" cm="1">
        <f t="array" ref="P847">IFERROR(INDEX(Forecast_Capex_Input!M$12:M$286,$X847),NA)</f>
        <v>N/A</v>
      </c>
      <c r="Q847" s="172" t="str" cm="1">
        <f t="array" ref="Q847">IFERROR(INDEX(Forecast_Capex_Input!N$12:N$286,$X847),NA)</f>
        <v>N/A</v>
      </c>
      <c r="R847" s="265" cm="1">
        <f t="array" ref="R847">IFERROR(INDEX(Forecast_Capex_Input!O$12:O$286,$X847),0)</f>
        <v>0</v>
      </c>
      <c r="S847" s="172" cm="1">
        <f t="array" ref="S847">IFERROR(INDEX(Forecast_Capex_Input!P$12:P$286,$X847),0)</f>
        <v>0</v>
      </c>
      <c r="T847" s="199" t="str" cm="1">
        <f t="array" aca="1" ref="T847" ca="1">IFERROR(INDEX(General!$K$84:$K$103,$AA847),NA)</f>
        <v>N/A</v>
      </c>
      <c r="U847" s="188" cm="1">
        <f t="array" aca="1" ref="U847" ca="1">IFERROR(
IF($F847=General!$E$25,INDEX(Forecast_Capex_Input!S$12:S$286,$X847),
INDEX(Forecast_Capex_Input!T$12:T$286,$X847)),0)</f>
        <v>0</v>
      </c>
      <c r="V847" s="222" t="b">
        <f>IFERROR(INDEX(Overheads!$T$19:$T$26,MATCH($I847,Overheads!$E$19:$E$26,0)),FALSE)</f>
        <v>0</v>
      </c>
      <c r="W847" s="165"/>
      <c r="X847" s="174" t="str">
        <f>IFERROR(
IF(MATCH($C847,Forecast_Capex_Input!$CI$12:$CI$286,1)+1&gt;MAX(Forecast_Capex_Input!$C$12:$C$286),NA,
MATCH($C847,Forecast_Capex_Input!$CI$12:$CI$286,1)+1),1)</f>
        <v>N/A</v>
      </c>
      <c r="Y847" s="174" t="str" cm="1">
        <f t="array" aca="1" ref="Y847" ca="1">IFERROR(
IF(X846&lt;&gt;X847,1,
IF(COUNTIF(OFFSET(Y846,0,0,-INDEX(Forecast_Capex_Input!$CG$12:$CG$286,$X847)),Y846)=INDEX(Forecast_Capex_Input!$CG$12:$CG$286,$X847),Y846+1,Y846)),NA)</f>
        <v>N/A</v>
      </c>
      <c r="Z847" s="174" t="str" cm="1">
        <f t="array" ref="Z847">IFERROR($C847-IF($X847=1,1,INDEX(Forecast_Capex_Input!$CI$12:$CI$286,$X847-1))+1,NA)</f>
        <v>N/A</v>
      </c>
      <c r="AA847" s="174" t="str" cm="1">
        <f t="array" aca="1" ref="AA847" ca="1">IFERROR(IF(Y847=1,
INDEX(Forecast_Capex_Input!$AI$10:$BB$10,SMALL(IF(INDEX(Forecast_Capex_Input!$AI$12:$BB$286,$X847,0)&gt;0,COLUMN(Forecast_Capex_Input!$AI$10:$BB$10)-COLUMN(Forecast_Capex_Input!$AI$12)+1),ROWS(OFFSET(AA846,0,0,-$Z847)))),
OFFSET(AA846,-INDEX(Forecast_Capex_Input!$CG$12:$CG$286,$X847)+1,0)),NA)</f>
        <v>N/A</v>
      </c>
      <c r="AB847" s="174" t="str">
        <f t="shared" ca="1" si="581"/>
        <v>N/A</v>
      </c>
      <c r="AC847" s="222" t="b">
        <f t="shared" si="613"/>
        <v>0</v>
      </c>
      <c r="AD847" s="220" t="b">
        <v>0</v>
      </c>
      <c r="AE847" s="222" t="b">
        <f t="shared" si="582"/>
        <v>1</v>
      </c>
      <c r="AF847" s="165"/>
      <c r="AG847" s="215">
        <v>0</v>
      </c>
      <c r="AH847" s="215">
        <v>0</v>
      </c>
      <c r="AI847" s="215">
        <v>0</v>
      </c>
      <c r="AJ847" s="215">
        <v>0</v>
      </c>
      <c r="AK847" s="215">
        <v>0</v>
      </c>
      <c r="AL847" s="155">
        <v>0</v>
      </c>
      <c r="AM847" s="165"/>
      <c r="AN847" s="215" cm="1">
        <f t="array" aca="1" ref="AN847" ca="1">IFERROR(INDEX(General!O$33:O$34,$AB847)
*AG847,0)</f>
        <v>0</v>
      </c>
      <c r="AO847" s="215" cm="1">
        <f t="array" aca="1" ref="AO847" ca="1">IFERROR(INDEX(General!P$33:P$34,$AB847)
*AH847,0)</f>
        <v>0</v>
      </c>
      <c r="AP847" s="215" cm="1">
        <f t="array" aca="1" ref="AP847" ca="1">IFERROR(INDEX(General!Q$33:Q$34,$AB847)
*AI847,0)</f>
        <v>0</v>
      </c>
      <c r="AQ847" s="215" cm="1">
        <f t="array" aca="1" ref="AQ847" ca="1">IFERROR(INDEX(General!R$33:R$34,$AB847)
*AJ847,0)</f>
        <v>0</v>
      </c>
      <c r="AR847" s="215" cm="1">
        <f t="array" aca="1" ref="AR847" ca="1">IFERROR(INDEX(General!S$33:S$34,$AB847)
*AK847,0)</f>
        <v>0</v>
      </c>
      <c r="AS847" s="155">
        <f t="shared" ca="1" si="614"/>
        <v>0</v>
      </c>
      <c r="AT847" s="165"/>
      <c r="AU847" s="215">
        <f ca="1">IF($AE847=FALSE,AN847*Overheads!$R$24*$V847,
IFERROR(Overheads!$O$49*$V847*AN847,0)
+IFERROR(Overheads!Q$59*$V847*(AN847/Overheads!Q$68),0))</f>
        <v>0</v>
      </c>
      <c r="AV847" s="215">
        <f ca="1">IF($AE847=FALSE,AO847*Overheads!$R$24*$V847,
IFERROR(Overheads!$O$49*$V847*AO847,0)
+IFERROR(Overheads!R$59*$V847*(AO847/Overheads!R$68),0))</f>
        <v>0</v>
      </c>
      <c r="AW847" s="215">
        <f ca="1">IF($AE847=FALSE,AP847*Overheads!$R$24*$V847,
IFERROR(Overheads!$O$49*$V847*AP847,0)
+IFERROR(Overheads!S$59*$V847*(AP847/Overheads!S$68),0))</f>
        <v>0</v>
      </c>
      <c r="AX847" s="215">
        <f ca="1">IF($AE847=FALSE,AQ847*Overheads!$R$24*$V847,
IFERROR(Overheads!$O$49*$V847*AQ847,0)
+IFERROR(Overheads!T$59*$V847*(AQ847/Overheads!T$68),0))</f>
        <v>0</v>
      </c>
      <c r="AY847" s="215">
        <f ca="1">IF($AE847=FALSE,AR847*Overheads!$R$24*$V847,
IFERROR(Overheads!$O$49*$V847*AR847,0)
+IFERROR(Overheads!U$59*$V847*(AR847/Overheads!U$68),0))</f>
        <v>0</v>
      </c>
      <c r="AZ847" s="155">
        <f t="shared" ca="1" si="615"/>
        <v>0</v>
      </c>
      <c r="BA847" s="165"/>
      <c r="BB847" s="215">
        <f ca="1">IF($AE847=FALSE,AN847*Overheads!$S$25,
IFERROR(Overheads!$O$50*AN847,0)
+IFERROR(Overheads!Q$60*(AN847/Overheads!Q$66),0))</f>
        <v>0</v>
      </c>
      <c r="BC847" s="215">
        <f ca="1">IF($AE847=FALSE,AO847*Overheads!$S$25,
IFERROR(Overheads!$O$50*AO847,0)
+IFERROR(Overheads!R$60*(AO847/Overheads!R$66),0))</f>
        <v>0</v>
      </c>
      <c r="BD847" s="215">
        <f ca="1">IF($AE847=FALSE,AP847*Overheads!$S$25,
IFERROR(Overheads!$O$50*AP847,0)
+IFERROR(Overheads!S$60*(AP847/Overheads!S$66),0))</f>
        <v>0</v>
      </c>
      <c r="BE847" s="215">
        <f ca="1">IF($AE847=FALSE,AQ847*Overheads!$S$25,
IFERROR(Overheads!$O$50*AQ847,0)
+IFERROR(Overheads!T$60*(AQ847/Overheads!T$66),0))</f>
        <v>0</v>
      </c>
      <c r="BF847" s="215">
        <f ca="1">IF($AE847=FALSE,AR847*Overheads!$S$25,
IFERROR(Overheads!$O$50*AR847,0)
+IFERROR(Overheads!U$60*(AR847/Overheads!U$66),0))</f>
        <v>0</v>
      </c>
      <c r="BG847" s="155">
        <f t="shared" ca="1" si="616"/>
        <v>0</v>
      </c>
      <c r="BH847" s="165"/>
      <c r="BI847" s="215">
        <f t="shared" ca="1" si="617"/>
        <v>0</v>
      </c>
      <c r="BJ847" s="215">
        <f t="shared" ca="1" si="583"/>
        <v>0</v>
      </c>
      <c r="BK847" s="215">
        <f t="shared" ca="1" si="584"/>
        <v>0</v>
      </c>
      <c r="BL847" s="215">
        <f t="shared" ca="1" si="585"/>
        <v>0</v>
      </c>
      <c r="BM847" s="215">
        <f t="shared" ca="1" si="586"/>
        <v>0</v>
      </c>
      <c r="BN847" s="155">
        <f t="shared" ca="1" si="618"/>
        <v>0</v>
      </c>
      <c r="BO847" s="165"/>
      <c r="BP847" s="187" cm="1">
        <f t="array" ref="BP847">IFERROR(IF($X847=$X846,BP846,INDEX(Forecast_Capex_Input!AC$12:AC$286,$X847)),0)</f>
        <v>0</v>
      </c>
      <c r="BQ847" s="187" cm="1">
        <f t="array" ref="BQ847">IFERROR(IF($X847=$X846,BQ846,INDEX(Forecast_Capex_Input!AD$12:AD$286,$X847)),0)</f>
        <v>0</v>
      </c>
      <c r="BR847" s="187" cm="1">
        <f t="array" ref="BR847">IFERROR(IF($X847=$X846,BR846,INDEX(Forecast_Capex_Input!AE$12:AE$286,$X847)),0)</f>
        <v>0</v>
      </c>
      <c r="BS847" s="187" cm="1">
        <f t="array" ref="BS847">IFERROR(IF($X847=$X846,BS846,INDEX(Forecast_Capex_Input!AF$12:AF$286,$X847)),0)</f>
        <v>0</v>
      </c>
      <c r="BT847" s="187" cm="1">
        <f t="array" ref="BT847">IFERROR(IF($X847=$X846,BT846,INDEX(Forecast_Capex_Input!AG$12:AG$286,$X847)),0)</f>
        <v>0</v>
      </c>
      <c r="BU847" s="165"/>
      <c r="BV847" s="215">
        <f t="shared" si="587"/>
        <v>0</v>
      </c>
      <c r="BW847" s="215">
        <f t="shared" si="588"/>
        <v>0</v>
      </c>
      <c r="BX847" s="215">
        <f t="shared" si="589"/>
        <v>0</v>
      </c>
      <c r="BY847" s="215">
        <f t="shared" si="590"/>
        <v>0</v>
      </c>
      <c r="BZ847" s="215">
        <f t="shared" si="591"/>
        <v>0</v>
      </c>
      <c r="CA847" s="155">
        <f t="shared" si="619"/>
        <v>0</v>
      </c>
      <c r="CB847" s="165"/>
      <c r="CC847" s="215">
        <f t="shared" si="592"/>
        <v>0</v>
      </c>
      <c r="CD847" s="215">
        <f t="shared" si="593"/>
        <v>0</v>
      </c>
      <c r="CE847" s="215">
        <f t="shared" si="594"/>
        <v>0</v>
      </c>
      <c r="CF847" s="215">
        <f t="shared" si="595"/>
        <v>0</v>
      </c>
      <c r="CG847" s="215">
        <f t="shared" si="596"/>
        <v>0</v>
      </c>
      <c r="CH847" s="155">
        <f t="shared" si="620"/>
        <v>0</v>
      </c>
      <c r="CI847" s="165"/>
      <c r="CJ847" s="215">
        <f t="shared" si="597"/>
        <v>0</v>
      </c>
      <c r="CK847" s="215">
        <f t="shared" si="598"/>
        <v>0</v>
      </c>
      <c r="CL847" s="215">
        <f t="shared" si="599"/>
        <v>0</v>
      </c>
      <c r="CM847" s="215">
        <f t="shared" si="600"/>
        <v>0</v>
      </c>
      <c r="CN847" s="215">
        <f t="shared" si="601"/>
        <v>0</v>
      </c>
      <c r="CO847" s="155">
        <f t="shared" si="621"/>
        <v>0</v>
      </c>
      <c r="CP847" s="165"/>
      <c r="CQ847" s="223">
        <f t="shared" si="602"/>
        <v>0</v>
      </c>
      <c r="CR847" s="223">
        <f t="shared" si="603"/>
        <v>0</v>
      </c>
      <c r="CS847" s="223">
        <f t="shared" si="604"/>
        <v>0</v>
      </c>
      <c r="CT847" s="223">
        <f t="shared" si="605"/>
        <v>0</v>
      </c>
      <c r="CU847" s="223">
        <f t="shared" si="606"/>
        <v>0</v>
      </c>
      <c r="CV847" s="155">
        <f t="shared" si="622"/>
        <v>0</v>
      </c>
      <c r="CW847" s="165"/>
      <c r="CX847" s="215">
        <f t="shared" si="623"/>
        <v>0</v>
      </c>
      <c r="CY847" s="215">
        <f t="shared" si="607"/>
        <v>0</v>
      </c>
      <c r="CZ847" s="215">
        <f t="shared" si="608"/>
        <v>0</v>
      </c>
      <c r="DA847" s="215">
        <f t="shared" si="609"/>
        <v>0</v>
      </c>
      <c r="DB847" s="215">
        <f t="shared" si="610"/>
        <v>0</v>
      </c>
      <c r="DC847" s="155">
        <f t="shared" si="624"/>
        <v>0</v>
      </c>
      <c r="DD847" s="165"/>
      <c r="DE847" s="188" t="b" cm="1">
        <f t="array" aca="1" ref="DE847" ca="1">OR($G847=Forecast_Capex_Input!$BF$8:$BF$10)</f>
        <v>0</v>
      </c>
      <c r="DF847" s="188" cm="1">
        <f t="array" aca="1" ref="DF847" ca="1">IFERROR(INDEX(Forecast_Capex_Input!BG$12:BG$286,$X847)
*(INDEX(Forecast_Capex_Input!$H$12:$H$286,$X847)=Repex),0)
*$DE847</f>
        <v>0</v>
      </c>
      <c r="DG847" s="188" cm="1">
        <f t="array" aca="1" ref="DG847" ca="1">IFERROR(INDEX(Forecast_Capex_Input!BH$12:BH$286,$X847)
*(INDEX(Forecast_Capex_Input!$H$12:$H$286,$X847)=Repex),0)
*$DE847</f>
        <v>0</v>
      </c>
      <c r="DH847" s="188" cm="1">
        <f t="array" aca="1" ref="DH847" ca="1">IFERROR(INDEX(Forecast_Capex_Input!BI$12:BI$286,$X847)
*(INDEX(Forecast_Capex_Input!$H$12:$H$286,$X847)=Repex),0)
*$DE847</f>
        <v>0</v>
      </c>
      <c r="DI847" s="188" cm="1">
        <f t="array" aca="1" ref="DI847" ca="1">IFERROR(INDEX(Forecast_Capex_Input!BJ$12:BJ$286,$X847)
*(INDEX(Forecast_Capex_Input!$H$12:$H$286,$X847)=Repex),0)
*$DE847</f>
        <v>0</v>
      </c>
      <c r="DJ847" s="188" cm="1">
        <f t="array" aca="1" ref="DJ847" ca="1">IFERROR(INDEX(Forecast_Capex_Input!BK$12:BK$286,$X847)
*(INDEX(Forecast_Capex_Input!$H$12:$H$286,$X847)=Repex),0)
*$DE847</f>
        <v>0</v>
      </c>
      <c r="DK847" s="188" cm="1">
        <f t="array" aca="1" ref="DK847" ca="1">IFERROR(INDEX(Forecast_Capex_Input!BL$12:BL$286,$X847)
*(INDEX(Forecast_Capex_Input!$H$12:$H$286,$X847)=Repex),0)
*$DE847</f>
        <v>0</v>
      </c>
      <c r="DL847" s="165"/>
      <c r="DM847" s="188" t="b" cm="1">
        <f t="array" aca="1" ref="DM847" ca="1">OR($G847=Forecast_Capex_Input!$BN$8:$BN$9)</f>
        <v>0</v>
      </c>
      <c r="DN847" s="188" cm="1">
        <f t="array" aca="1" ref="DN847" ca="1">IFERROR(INDEX(Forecast_Capex_Input!BO$12:BO$286,$X847)
*(INDEX(Forecast_Capex_Input!$H$12:$H$286,$X847)=Repex),0)
*$DM847</f>
        <v>0</v>
      </c>
      <c r="DO847" s="188" cm="1">
        <f t="array" aca="1" ref="DO847" ca="1">IFERROR(INDEX(Forecast_Capex_Input!BP$12:BP$286,$X847)
*(INDEX(Forecast_Capex_Input!$H$12:$H$286,$X847)=Repex),0)
*$DM847</f>
        <v>0</v>
      </c>
      <c r="DP847" s="188" cm="1">
        <f t="array" aca="1" ref="DP847" ca="1">IFERROR(INDEX(Forecast_Capex_Input!BQ$12:BQ$286,$X847)
*(INDEX(Forecast_Capex_Input!$H$12:$H$286,$X847)=Repex),0)
*$DM847</f>
        <v>0</v>
      </c>
      <c r="DQ847" s="188" cm="1">
        <f t="array" aca="1" ref="DQ847" ca="1">IFERROR(INDEX(Forecast_Capex_Input!BR$12:BR$286,$X847)
*(INDEX(Forecast_Capex_Input!$H$12:$H$286,$X847)=Repex),0)
*$DM847</f>
        <v>0</v>
      </c>
      <c r="DR847" s="188" cm="1">
        <f t="array" aca="1" ref="DR847" ca="1">IFERROR(INDEX(Forecast_Capex_Input!BS$12:BS$286,$X847)
*(INDEX(Forecast_Capex_Input!$H$12:$H$286,$X847)=Repex),0)
*$DM847</f>
        <v>0</v>
      </c>
      <c r="DS847" s="165"/>
      <c r="DT847" s="188" t="b" cm="1">
        <f t="array" aca="1" ref="DT847" ca="1">OR($G847=Forecast_Capex_Input!$BU$8:$BU$10)</f>
        <v>0</v>
      </c>
      <c r="DU847" s="188" cm="1">
        <f t="array" aca="1" ref="DU847" ca="1">IFERROR(INDEX(Forecast_Capex_Input!BV$12:BV$286,$X847)
*(INDEX(Forecast_Capex_Input!$H$12:$H$286,$X847)=Repex),0)
*$DT847</f>
        <v>0</v>
      </c>
      <c r="DV847" s="188" cm="1">
        <f t="array" aca="1" ref="DV847" ca="1">IFERROR(INDEX(Forecast_Capex_Input!BW$12:BW$286,$X847)
*(INDEX(Forecast_Capex_Input!$H$12:$H$286,$X847)=Repex),0)
*$DT847</f>
        <v>0</v>
      </c>
      <c r="DW847" s="188" cm="1">
        <f t="array" aca="1" ref="DW847" ca="1">IFERROR(INDEX(Forecast_Capex_Input!BX$12:BX$286,$X847)
*(INDEX(Forecast_Capex_Input!$H$12:$H$286,$X847)=Repex),0)
*$DT847</f>
        <v>0</v>
      </c>
      <c r="DX847" s="188" cm="1">
        <f t="array" aca="1" ref="DX847" ca="1">IFERROR(INDEX(Forecast_Capex_Input!BY$12:BY$286,$X847)
*(INDEX(Forecast_Capex_Input!$H$12:$H$286,$X847)=Repex),0)
*$DT847</f>
        <v>0</v>
      </c>
      <c r="DY847" s="188" cm="1">
        <f t="array" aca="1" ref="DY847" ca="1">IFERROR(INDEX(Forecast_Capex_Input!BZ$12:BZ$286,$X847)
*(INDEX(Forecast_Capex_Input!$H$12:$H$286,$X847)=Repex),0)
*$DT847</f>
        <v>0</v>
      </c>
      <c r="DZ847" s="188" cm="1">
        <f t="array" aca="1" ref="DZ847" ca="1">IFERROR(INDEX(Forecast_Capex_Input!CA$12:CA$286,$X847)
*(INDEX(Forecast_Capex_Input!$H$12:$H$286,$X847)=Repex),0)
*$DT847</f>
        <v>0</v>
      </c>
      <c r="EA847" s="188" cm="1">
        <f t="array" aca="1" ref="EA847" ca="1">IFERROR(INDEX(Forecast_Capex_Input!CB$12:CB$286,$X847)
*(INDEX(Forecast_Capex_Input!$H$12:$H$286,$X847)=Repex),0)
*$DT847</f>
        <v>0</v>
      </c>
      <c r="EB847" s="188" cm="1">
        <f t="array" aca="1" ref="EB847" ca="1">IFERROR(INDEX(Forecast_Capex_Input!CC$12:CC$286,$X847)
*(INDEX(Forecast_Capex_Input!$H$12:$H$286,$X847)=Repex),0)
*$DT847</f>
        <v>0</v>
      </c>
      <c r="EC847" s="165"/>
      <c r="ED847" s="226" t="str">
        <f t="shared" si="611"/>
        <v>N/A</v>
      </c>
      <c r="EE847" s="174" t="s">
        <v>15</v>
      </c>
    </row>
    <row r="848" spans="3:135" x14ac:dyDescent="0.2">
      <c r="C848" s="174">
        <f t="shared" si="612"/>
        <v>838</v>
      </c>
      <c r="D848" s="167" t="str" cm="1">
        <f t="array" ref="D848">IFERROR(INDEX(Forecast_Capex_Input!$D$12:$D$286,$X848),NA)</f>
        <v>N/A</v>
      </c>
      <c r="E848" s="172" t="str" cm="1">
        <f t="array" ref="E848">IF($X848=NA,NA,INDEX(Forecast_Capex_Input!$E$12:$E$286,$X848))</f>
        <v>N/A</v>
      </c>
      <c r="F848" s="167" t="str" cm="1">
        <f t="array" aca="1" ref="F848" ca="1">IFERROR(INDEX(General!$E$25:$E$26,$Y848),NA)</f>
        <v>N/A</v>
      </c>
      <c r="G848" s="167" t="str" cm="1">
        <f t="array" aca="1" ref="G848" ca="1">IFERROR(INDEX(Forecast_Capex_Input!$AI$11:$BB$11,$AA848),NA)</f>
        <v>N/A</v>
      </c>
      <c r="H848" s="189" t="str" cm="1">
        <f t="array" aca="1" ref="H848" ca="1">IFERROR(INDEX(Forecast_Capex_Input!$AI$12:$BB$286,$X848,$AA848),NA)</f>
        <v>N/A</v>
      </c>
      <c r="I848" s="199" t="str" cm="1">
        <f t="array" ref="I848">IFERROR(INDEX(Forecast_Capex_Input!$F$12:$F$286,$X848),NA)</f>
        <v>N/A</v>
      </c>
      <c r="J848" s="199" t="str" cm="1">
        <f t="array" ref="J848">IFERROR(INDEX(Forecast_Capex_Input!G$12:G$286,$X848),NA)</f>
        <v>N/A</v>
      </c>
      <c r="K848" s="199" t="str" cm="1">
        <f t="array" ref="K848">IFERROR(INDEX(Forecast_Capex_Input!H$12:H$286,$X848),NA)</f>
        <v>N/A</v>
      </c>
      <c r="L848" s="199" t="str" cm="1">
        <f t="array" ref="L848">IFERROR(INDEX(Forecast_Capex_Input!I$12:I$286,$X848),NA)</f>
        <v>N/A</v>
      </c>
      <c r="M848" s="199" t="str" cm="1">
        <f t="array" ref="M848">IFERROR(INDEX(Forecast_Capex_Input!J$12:J$286,$X848),NA)</f>
        <v>N/A</v>
      </c>
      <c r="N848" s="199" t="str" cm="1">
        <f t="array" ref="N848">IFERROR(INDEX(Forecast_Capex_Input!K$12:K$286,$X848),NA)</f>
        <v>N/A</v>
      </c>
      <c r="O848" s="199" t="str" cm="1">
        <f t="array" ref="O848">IFERROR(INDEX(Forecast_Capex_Input!L$12:L$286,$X848),NA)</f>
        <v>N/A</v>
      </c>
      <c r="P848" s="199" t="str" cm="1">
        <f t="array" ref="P848">IFERROR(INDEX(Forecast_Capex_Input!M$12:M$286,$X848),NA)</f>
        <v>N/A</v>
      </c>
      <c r="Q848" s="172" t="str" cm="1">
        <f t="array" ref="Q848">IFERROR(INDEX(Forecast_Capex_Input!N$12:N$286,$X848),NA)</f>
        <v>N/A</v>
      </c>
      <c r="R848" s="265" cm="1">
        <f t="array" ref="R848">IFERROR(INDEX(Forecast_Capex_Input!O$12:O$286,$X848),0)</f>
        <v>0</v>
      </c>
      <c r="S848" s="172" cm="1">
        <f t="array" ref="S848">IFERROR(INDEX(Forecast_Capex_Input!P$12:P$286,$X848),0)</f>
        <v>0</v>
      </c>
      <c r="T848" s="199" t="str" cm="1">
        <f t="array" aca="1" ref="T848" ca="1">IFERROR(INDEX(General!$K$84:$K$103,$AA848),NA)</f>
        <v>N/A</v>
      </c>
      <c r="U848" s="188" cm="1">
        <f t="array" aca="1" ref="U848" ca="1">IFERROR(
IF($F848=General!$E$25,INDEX(Forecast_Capex_Input!S$12:S$286,$X848),
INDEX(Forecast_Capex_Input!T$12:T$286,$X848)),0)</f>
        <v>0</v>
      </c>
      <c r="V848" s="222" t="b">
        <f>IFERROR(INDEX(Overheads!$T$19:$T$26,MATCH($I848,Overheads!$E$19:$E$26,0)),FALSE)</f>
        <v>0</v>
      </c>
      <c r="W848" s="165"/>
      <c r="X848" s="174" t="str">
        <f>IFERROR(
IF(MATCH($C848,Forecast_Capex_Input!$CI$12:$CI$286,1)+1&gt;MAX(Forecast_Capex_Input!$C$12:$C$286),NA,
MATCH($C848,Forecast_Capex_Input!$CI$12:$CI$286,1)+1),1)</f>
        <v>N/A</v>
      </c>
      <c r="Y848" s="174" t="str" cm="1">
        <f t="array" aca="1" ref="Y848" ca="1">IFERROR(
IF(X847&lt;&gt;X848,1,
IF(COUNTIF(OFFSET(Y847,0,0,-INDEX(Forecast_Capex_Input!$CG$12:$CG$286,$X848)),Y847)=INDEX(Forecast_Capex_Input!$CG$12:$CG$286,$X848),Y847+1,Y847)),NA)</f>
        <v>N/A</v>
      </c>
      <c r="Z848" s="174" t="str" cm="1">
        <f t="array" ref="Z848">IFERROR($C848-IF($X848=1,1,INDEX(Forecast_Capex_Input!$CI$12:$CI$286,$X848-1))+1,NA)</f>
        <v>N/A</v>
      </c>
      <c r="AA848" s="174" t="str" cm="1">
        <f t="array" aca="1" ref="AA848" ca="1">IFERROR(IF(Y848=1,
INDEX(Forecast_Capex_Input!$AI$10:$BB$10,SMALL(IF(INDEX(Forecast_Capex_Input!$AI$12:$BB$286,$X848,0)&gt;0,COLUMN(Forecast_Capex_Input!$AI$10:$BB$10)-COLUMN(Forecast_Capex_Input!$AI$12)+1),ROWS(OFFSET(AA847,0,0,-$Z848)))),
OFFSET(AA847,-INDEX(Forecast_Capex_Input!$CG$12:$CG$286,$X848)+1,0)),NA)</f>
        <v>N/A</v>
      </c>
      <c r="AB848" s="174" t="str">
        <f t="shared" ca="1" si="581"/>
        <v>N/A</v>
      </c>
      <c r="AC848" s="222" t="b">
        <f t="shared" si="613"/>
        <v>0</v>
      </c>
      <c r="AD848" s="220" t="b">
        <v>0</v>
      </c>
      <c r="AE848" s="222" t="b">
        <f t="shared" si="582"/>
        <v>1</v>
      </c>
      <c r="AF848" s="165"/>
      <c r="AG848" s="215">
        <v>0</v>
      </c>
      <c r="AH848" s="215">
        <v>0</v>
      </c>
      <c r="AI848" s="215">
        <v>0</v>
      </c>
      <c r="AJ848" s="215">
        <v>0</v>
      </c>
      <c r="AK848" s="215">
        <v>0</v>
      </c>
      <c r="AL848" s="155">
        <v>0</v>
      </c>
      <c r="AM848" s="165"/>
      <c r="AN848" s="215" cm="1">
        <f t="array" aca="1" ref="AN848" ca="1">IFERROR(INDEX(General!O$33:O$34,$AB848)
*AG848,0)</f>
        <v>0</v>
      </c>
      <c r="AO848" s="215" cm="1">
        <f t="array" aca="1" ref="AO848" ca="1">IFERROR(INDEX(General!P$33:P$34,$AB848)
*AH848,0)</f>
        <v>0</v>
      </c>
      <c r="AP848" s="215" cm="1">
        <f t="array" aca="1" ref="AP848" ca="1">IFERROR(INDEX(General!Q$33:Q$34,$AB848)
*AI848,0)</f>
        <v>0</v>
      </c>
      <c r="AQ848" s="215" cm="1">
        <f t="array" aca="1" ref="AQ848" ca="1">IFERROR(INDEX(General!R$33:R$34,$AB848)
*AJ848,0)</f>
        <v>0</v>
      </c>
      <c r="AR848" s="215" cm="1">
        <f t="array" aca="1" ref="AR848" ca="1">IFERROR(INDEX(General!S$33:S$34,$AB848)
*AK848,0)</f>
        <v>0</v>
      </c>
      <c r="AS848" s="155">
        <f t="shared" ca="1" si="614"/>
        <v>0</v>
      </c>
      <c r="AT848" s="165"/>
      <c r="AU848" s="215">
        <f ca="1">IF($AE848=FALSE,AN848*Overheads!$R$24*$V848,
IFERROR(Overheads!$O$49*$V848*AN848,0)
+IFERROR(Overheads!Q$59*$V848*(AN848/Overheads!Q$68),0))</f>
        <v>0</v>
      </c>
      <c r="AV848" s="215">
        <f ca="1">IF($AE848=FALSE,AO848*Overheads!$R$24*$V848,
IFERROR(Overheads!$O$49*$V848*AO848,0)
+IFERROR(Overheads!R$59*$V848*(AO848/Overheads!R$68),0))</f>
        <v>0</v>
      </c>
      <c r="AW848" s="215">
        <f ca="1">IF($AE848=FALSE,AP848*Overheads!$R$24*$V848,
IFERROR(Overheads!$O$49*$V848*AP848,0)
+IFERROR(Overheads!S$59*$V848*(AP848/Overheads!S$68),0))</f>
        <v>0</v>
      </c>
      <c r="AX848" s="215">
        <f ca="1">IF($AE848=FALSE,AQ848*Overheads!$R$24*$V848,
IFERROR(Overheads!$O$49*$V848*AQ848,0)
+IFERROR(Overheads!T$59*$V848*(AQ848/Overheads!T$68),0))</f>
        <v>0</v>
      </c>
      <c r="AY848" s="215">
        <f ca="1">IF($AE848=FALSE,AR848*Overheads!$R$24*$V848,
IFERROR(Overheads!$O$49*$V848*AR848,0)
+IFERROR(Overheads!U$59*$V848*(AR848/Overheads!U$68),0))</f>
        <v>0</v>
      </c>
      <c r="AZ848" s="155">
        <f t="shared" ca="1" si="615"/>
        <v>0</v>
      </c>
      <c r="BA848" s="165"/>
      <c r="BB848" s="215">
        <f ca="1">IF($AE848=FALSE,AN848*Overheads!$S$25,
IFERROR(Overheads!$O$50*AN848,0)
+IFERROR(Overheads!Q$60*(AN848/Overheads!Q$66),0))</f>
        <v>0</v>
      </c>
      <c r="BC848" s="215">
        <f ca="1">IF($AE848=FALSE,AO848*Overheads!$S$25,
IFERROR(Overheads!$O$50*AO848,0)
+IFERROR(Overheads!R$60*(AO848/Overheads!R$66),0))</f>
        <v>0</v>
      </c>
      <c r="BD848" s="215">
        <f ca="1">IF($AE848=FALSE,AP848*Overheads!$S$25,
IFERROR(Overheads!$O$50*AP848,0)
+IFERROR(Overheads!S$60*(AP848/Overheads!S$66),0))</f>
        <v>0</v>
      </c>
      <c r="BE848" s="215">
        <f ca="1">IF($AE848=FALSE,AQ848*Overheads!$S$25,
IFERROR(Overheads!$O$50*AQ848,0)
+IFERROR(Overheads!T$60*(AQ848/Overheads!T$66),0))</f>
        <v>0</v>
      </c>
      <c r="BF848" s="215">
        <f ca="1">IF($AE848=FALSE,AR848*Overheads!$S$25,
IFERROR(Overheads!$O$50*AR848,0)
+IFERROR(Overheads!U$60*(AR848/Overheads!U$66),0))</f>
        <v>0</v>
      </c>
      <c r="BG848" s="155">
        <f t="shared" ca="1" si="616"/>
        <v>0</v>
      </c>
      <c r="BH848" s="165"/>
      <c r="BI848" s="215">
        <f t="shared" ca="1" si="617"/>
        <v>0</v>
      </c>
      <c r="BJ848" s="215">
        <f t="shared" ca="1" si="583"/>
        <v>0</v>
      </c>
      <c r="BK848" s="215">
        <f t="shared" ca="1" si="584"/>
        <v>0</v>
      </c>
      <c r="BL848" s="215">
        <f t="shared" ca="1" si="585"/>
        <v>0</v>
      </c>
      <c r="BM848" s="215">
        <f t="shared" ca="1" si="586"/>
        <v>0</v>
      </c>
      <c r="BN848" s="155">
        <f t="shared" ca="1" si="618"/>
        <v>0</v>
      </c>
      <c r="BO848" s="165"/>
      <c r="BP848" s="187" cm="1">
        <f t="array" ref="BP848">IFERROR(IF($X848=$X847,BP847,INDEX(Forecast_Capex_Input!AC$12:AC$286,$X848)),0)</f>
        <v>0</v>
      </c>
      <c r="BQ848" s="187" cm="1">
        <f t="array" ref="BQ848">IFERROR(IF($X848=$X847,BQ847,INDEX(Forecast_Capex_Input!AD$12:AD$286,$X848)),0)</f>
        <v>0</v>
      </c>
      <c r="BR848" s="187" cm="1">
        <f t="array" ref="BR848">IFERROR(IF($X848=$X847,BR847,INDEX(Forecast_Capex_Input!AE$12:AE$286,$X848)),0)</f>
        <v>0</v>
      </c>
      <c r="BS848" s="187" cm="1">
        <f t="array" ref="BS848">IFERROR(IF($X848=$X847,BS847,INDEX(Forecast_Capex_Input!AF$12:AF$286,$X848)),0)</f>
        <v>0</v>
      </c>
      <c r="BT848" s="187" cm="1">
        <f t="array" ref="BT848">IFERROR(IF($X848=$X847,BT847,INDEX(Forecast_Capex_Input!AG$12:AG$286,$X848)),0)</f>
        <v>0</v>
      </c>
      <c r="BU848" s="165"/>
      <c r="BV848" s="215">
        <f t="shared" si="587"/>
        <v>0</v>
      </c>
      <c r="BW848" s="215">
        <f t="shared" si="588"/>
        <v>0</v>
      </c>
      <c r="BX848" s="215">
        <f t="shared" si="589"/>
        <v>0</v>
      </c>
      <c r="BY848" s="215">
        <f t="shared" si="590"/>
        <v>0</v>
      </c>
      <c r="BZ848" s="215">
        <f t="shared" si="591"/>
        <v>0</v>
      </c>
      <c r="CA848" s="155">
        <f t="shared" si="619"/>
        <v>0</v>
      </c>
      <c r="CB848" s="165"/>
      <c r="CC848" s="215">
        <f t="shared" si="592"/>
        <v>0</v>
      </c>
      <c r="CD848" s="215">
        <f t="shared" si="593"/>
        <v>0</v>
      </c>
      <c r="CE848" s="215">
        <f t="shared" si="594"/>
        <v>0</v>
      </c>
      <c r="CF848" s="215">
        <f t="shared" si="595"/>
        <v>0</v>
      </c>
      <c r="CG848" s="215">
        <f t="shared" si="596"/>
        <v>0</v>
      </c>
      <c r="CH848" s="155">
        <f t="shared" si="620"/>
        <v>0</v>
      </c>
      <c r="CI848" s="165"/>
      <c r="CJ848" s="215">
        <f t="shared" si="597"/>
        <v>0</v>
      </c>
      <c r="CK848" s="215">
        <f t="shared" si="598"/>
        <v>0</v>
      </c>
      <c r="CL848" s="215">
        <f t="shared" si="599"/>
        <v>0</v>
      </c>
      <c r="CM848" s="215">
        <f t="shared" si="600"/>
        <v>0</v>
      </c>
      <c r="CN848" s="215">
        <f t="shared" si="601"/>
        <v>0</v>
      </c>
      <c r="CO848" s="155">
        <f t="shared" si="621"/>
        <v>0</v>
      </c>
      <c r="CP848" s="165"/>
      <c r="CQ848" s="223">
        <f t="shared" si="602"/>
        <v>0</v>
      </c>
      <c r="CR848" s="223">
        <f t="shared" si="603"/>
        <v>0</v>
      </c>
      <c r="CS848" s="223">
        <f t="shared" si="604"/>
        <v>0</v>
      </c>
      <c r="CT848" s="223">
        <f t="shared" si="605"/>
        <v>0</v>
      </c>
      <c r="CU848" s="223">
        <f t="shared" si="606"/>
        <v>0</v>
      </c>
      <c r="CV848" s="155">
        <f t="shared" si="622"/>
        <v>0</v>
      </c>
      <c r="CW848" s="165"/>
      <c r="CX848" s="215">
        <f t="shared" si="623"/>
        <v>0</v>
      </c>
      <c r="CY848" s="215">
        <f t="shared" si="607"/>
        <v>0</v>
      </c>
      <c r="CZ848" s="215">
        <f t="shared" si="608"/>
        <v>0</v>
      </c>
      <c r="DA848" s="215">
        <f t="shared" si="609"/>
        <v>0</v>
      </c>
      <c r="DB848" s="215">
        <f t="shared" si="610"/>
        <v>0</v>
      </c>
      <c r="DC848" s="155">
        <f t="shared" si="624"/>
        <v>0</v>
      </c>
      <c r="DD848" s="165"/>
      <c r="DE848" s="188" t="b" cm="1">
        <f t="array" aca="1" ref="DE848" ca="1">OR($G848=Forecast_Capex_Input!$BF$8:$BF$10)</f>
        <v>0</v>
      </c>
      <c r="DF848" s="188" cm="1">
        <f t="array" aca="1" ref="DF848" ca="1">IFERROR(INDEX(Forecast_Capex_Input!BG$12:BG$286,$X848)
*(INDEX(Forecast_Capex_Input!$H$12:$H$286,$X848)=Repex),0)
*$DE848</f>
        <v>0</v>
      </c>
      <c r="DG848" s="188" cm="1">
        <f t="array" aca="1" ref="DG848" ca="1">IFERROR(INDEX(Forecast_Capex_Input!BH$12:BH$286,$X848)
*(INDEX(Forecast_Capex_Input!$H$12:$H$286,$X848)=Repex),0)
*$DE848</f>
        <v>0</v>
      </c>
      <c r="DH848" s="188" cm="1">
        <f t="array" aca="1" ref="DH848" ca="1">IFERROR(INDEX(Forecast_Capex_Input!BI$12:BI$286,$X848)
*(INDEX(Forecast_Capex_Input!$H$12:$H$286,$X848)=Repex),0)
*$DE848</f>
        <v>0</v>
      </c>
      <c r="DI848" s="188" cm="1">
        <f t="array" aca="1" ref="DI848" ca="1">IFERROR(INDEX(Forecast_Capex_Input!BJ$12:BJ$286,$X848)
*(INDEX(Forecast_Capex_Input!$H$12:$H$286,$X848)=Repex),0)
*$DE848</f>
        <v>0</v>
      </c>
      <c r="DJ848" s="188" cm="1">
        <f t="array" aca="1" ref="DJ848" ca="1">IFERROR(INDEX(Forecast_Capex_Input!BK$12:BK$286,$X848)
*(INDEX(Forecast_Capex_Input!$H$12:$H$286,$X848)=Repex),0)
*$DE848</f>
        <v>0</v>
      </c>
      <c r="DK848" s="188" cm="1">
        <f t="array" aca="1" ref="DK848" ca="1">IFERROR(INDEX(Forecast_Capex_Input!BL$12:BL$286,$X848)
*(INDEX(Forecast_Capex_Input!$H$12:$H$286,$X848)=Repex),0)
*$DE848</f>
        <v>0</v>
      </c>
      <c r="DL848" s="165"/>
      <c r="DM848" s="188" t="b" cm="1">
        <f t="array" aca="1" ref="DM848" ca="1">OR($G848=Forecast_Capex_Input!$BN$8:$BN$9)</f>
        <v>0</v>
      </c>
      <c r="DN848" s="188" cm="1">
        <f t="array" aca="1" ref="DN848" ca="1">IFERROR(INDEX(Forecast_Capex_Input!BO$12:BO$286,$X848)
*(INDEX(Forecast_Capex_Input!$H$12:$H$286,$X848)=Repex),0)
*$DM848</f>
        <v>0</v>
      </c>
      <c r="DO848" s="188" cm="1">
        <f t="array" aca="1" ref="DO848" ca="1">IFERROR(INDEX(Forecast_Capex_Input!BP$12:BP$286,$X848)
*(INDEX(Forecast_Capex_Input!$H$12:$H$286,$X848)=Repex),0)
*$DM848</f>
        <v>0</v>
      </c>
      <c r="DP848" s="188" cm="1">
        <f t="array" aca="1" ref="DP848" ca="1">IFERROR(INDEX(Forecast_Capex_Input!BQ$12:BQ$286,$X848)
*(INDEX(Forecast_Capex_Input!$H$12:$H$286,$X848)=Repex),0)
*$DM848</f>
        <v>0</v>
      </c>
      <c r="DQ848" s="188" cm="1">
        <f t="array" aca="1" ref="DQ848" ca="1">IFERROR(INDEX(Forecast_Capex_Input!BR$12:BR$286,$X848)
*(INDEX(Forecast_Capex_Input!$H$12:$H$286,$X848)=Repex),0)
*$DM848</f>
        <v>0</v>
      </c>
      <c r="DR848" s="188" cm="1">
        <f t="array" aca="1" ref="DR848" ca="1">IFERROR(INDEX(Forecast_Capex_Input!BS$12:BS$286,$X848)
*(INDEX(Forecast_Capex_Input!$H$12:$H$286,$X848)=Repex),0)
*$DM848</f>
        <v>0</v>
      </c>
      <c r="DS848" s="165"/>
      <c r="DT848" s="188" t="b" cm="1">
        <f t="array" aca="1" ref="DT848" ca="1">OR($G848=Forecast_Capex_Input!$BU$8:$BU$10)</f>
        <v>0</v>
      </c>
      <c r="DU848" s="188" cm="1">
        <f t="array" aca="1" ref="DU848" ca="1">IFERROR(INDEX(Forecast_Capex_Input!BV$12:BV$286,$X848)
*(INDEX(Forecast_Capex_Input!$H$12:$H$286,$X848)=Repex),0)
*$DT848</f>
        <v>0</v>
      </c>
      <c r="DV848" s="188" cm="1">
        <f t="array" aca="1" ref="DV848" ca="1">IFERROR(INDEX(Forecast_Capex_Input!BW$12:BW$286,$X848)
*(INDEX(Forecast_Capex_Input!$H$12:$H$286,$X848)=Repex),0)
*$DT848</f>
        <v>0</v>
      </c>
      <c r="DW848" s="188" cm="1">
        <f t="array" aca="1" ref="DW848" ca="1">IFERROR(INDEX(Forecast_Capex_Input!BX$12:BX$286,$X848)
*(INDEX(Forecast_Capex_Input!$H$12:$H$286,$X848)=Repex),0)
*$DT848</f>
        <v>0</v>
      </c>
      <c r="DX848" s="188" cm="1">
        <f t="array" aca="1" ref="DX848" ca="1">IFERROR(INDEX(Forecast_Capex_Input!BY$12:BY$286,$X848)
*(INDEX(Forecast_Capex_Input!$H$12:$H$286,$X848)=Repex),0)
*$DT848</f>
        <v>0</v>
      </c>
      <c r="DY848" s="188" cm="1">
        <f t="array" aca="1" ref="DY848" ca="1">IFERROR(INDEX(Forecast_Capex_Input!BZ$12:BZ$286,$X848)
*(INDEX(Forecast_Capex_Input!$H$12:$H$286,$X848)=Repex),0)
*$DT848</f>
        <v>0</v>
      </c>
      <c r="DZ848" s="188" cm="1">
        <f t="array" aca="1" ref="DZ848" ca="1">IFERROR(INDEX(Forecast_Capex_Input!CA$12:CA$286,$X848)
*(INDEX(Forecast_Capex_Input!$H$12:$H$286,$X848)=Repex),0)
*$DT848</f>
        <v>0</v>
      </c>
      <c r="EA848" s="188" cm="1">
        <f t="array" aca="1" ref="EA848" ca="1">IFERROR(INDEX(Forecast_Capex_Input!CB$12:CB$286,$X848)
*(INDEX(Forecast_Capex_Input!$H$12:$H$286,$X848)=Repex),0)
*$DT848</f>
        <v>0</v>
      </c>
      <c r="EB848" s="188" cm="1">
        <f t="array" aca="1" ref="EB848" ca="1">IFERROR(INDEX(Forecast_Capex_Input!CC$12:CC$286,$X848)
*(INDEX(Forecast_Capex_Input!$H$12:$H$286,$X848)=Repex),0)
*$DT848</f>
        <v>0</v>
      </c>
      <c r="EC848" s="165"/>
      <c r="ED848" s="226" t="str">
        <f t="shared" si="611"/>
        <v>N/A</v>
      </c>
      <c r="EE848" s="174" t="s">
        <v>15</v>
      </c>
    </row>
    <row r="849" spans="3:135" x14ac:dyDescent="0.2">
      <c r="C849" s="174">
        <f t="shared" si="612"/>
        <v>839</v>
      </c>
      <c r="D849" s="167" t="str" cm="1">
        <f t="array" ref="D849">IFERROR(INDEX(Forecast_Capex_Input!$D$12:$D$286,$X849),NA)</f>
        <v>N/A</v>
      </c>
      <c r="E849" s="172" t="str" cm="1">
        <f t="array" ref="E849">IF($X849=NA,NA,INDEX(Forecast_Capex_Input!$E$12:$E$286,$X849))</f>
        <v>N/A</v>
      </c>
      <c r="F849" s="167" t="str" cm="1">
        <f t="array" aca="1" ref="F849" ca="1">IFERROR(INDEX(General!$E$25:$E$26,$Y849),NA)</f>
        <v>N/A</v>
      </c>
      <c r="G849" s="167" t="str" cm="1">
        <f t="array" aca="1" ref="G849" ca="1">IFERROR(INDEX(Forecast_Capex_Input!$AI$11:$BB$11,$AA849),NA)</f>
        <v>N/A</v>
      </c>
      <c r="H849" s="189" t="str" cm="1">
        <f t="array" aca="1" ref="H849" ca="1">IFERROR(INDEX(Forecast_Capex_Input!$AI$12:$BB$286,$X849,$AA849),NA)</f>
        <v>N/A</v>
      </c>
      <c r="I849" s="199" t="str" cm="1">
        <f t="array" ref="I849">IFERROR(INDEX(Forecast_Capex_Input!$F$12:$F$286,$X849),NA)</f>
        <v>N/A</v>
      </c>
      <c r="J849" s="199" t="str" cm="1">
        <f t="array" ref="J849">IFERROR(INDEX(Forecast_Capex_Input!G$12:G$286,$X849),NA)</f>
        <v>N/A</v>
      </c>
      <c r="K849" s="199" t="str" cm="1">
        <f t="array" ref="K849">IFERROR(INDEX(Forecast_Capex_Input!H$12:H$286,$X849),NA)</f>
        <v>N/A</v>
      </c>
      <c r="L849" s="199" t="str" cm="1">
        <f t="array" ref="L849">IFERROR(INDEX(Forecast_Capex_Input!I$12:I$286,$X849),NA)</f>
        <v>N/A</v>
      </c>
      <c r="M849" s="199" t="str" cm="1">
        <f t="array" ref="M849">IFERROR(INDEX(Forecast_Capex_Input!J$12:J$286,$X849),NA)</f>
        <v>N/A</v>
      </c>
      <c r="N849" s="199" t="str" cm="1">
        <f t="array" ref="N849">IFERROR(INDEX(Forecast_Capex_Input!K$12:K$286,$X849),NA)</f>
        <v>N/A</v>
      </c>
      <c r="O849" s="199" t="str" cm="1">
        <f t="array" ref="O849">IFERROR(INDEX(Forecast_Capex_Input!L$12:L$286,$X849),NA)</f>
        <v>N/A</v>
      </c>
      <c r="P849" s="199" t="str" cm="1">
        <f t="array" ref="P849">IFERROR(INDEX(Forecast_Capex_Input!M$12:M$286,$X849),NA)</f>
        <v>N/A</v>
      </c>
      <c r="Q849" s="172" t="str" cm="1">
        <f t="array" ref="Q849">IFERROR(INDEX(Forecast_Capex_Input!N$12:N$286,$X849),NA)</f>
        <v>N/A</v>
      </c>
      <c r="R849" s="265" cm="1">
        <f t="array" ref="R849">IFERROR(INDEX(Forecast_Capex_Input!O$12:O$286,$X849),0)</f>
        <v>0</v>
      </c>
      <c r="S849" s="172" cm="1">
        <f t="array" ref="S849">IFERROR(INDEX(Forecast_Capex_Input!P$12:P$286,$X849),0)</f>
        <v>0</v>
      </c>
      <c r="T849" s="199" t="str" cm="1">
        <f t="array" aca="1" ref="T849" ca="1">IFERROR(INDEX(General!$K$84:$K$103,$AA849),NA)</f>
        <v>N/A</v>
      </c>
      <c r="U849" s="188" cm="1">
        <f t="array" aca="1" ref="U849" ca="1">IFERROR(
IF($F849=General!$E$25,INDEX(Forecast_Capex_Input!S$12:S$286,$X849),
INDEX(Forecast_Capex_Input!T$12:T$286,$X849)),0)</f>
        <v>0</v>
      </c>
      <c r="V849" s="222" t="b">
        <f>IFERROR(INDEX(Overheads!$T$19:$T$26,MATCH($I849,Overheads!$E$19:$E$26,0)),FALSE)</f>
        <v>0</v>
      </c>
      <c r="W849" s="165"/>
      <c r="X849" s="174" t="str">
        <f>IFERROR(
IF(MATCH($C849,Forecast_Capex_Input!$CI$12:$CI$286,1)+1&gt;MAX(Forecast_Capex_Input!$C$12:$C$286),NA,
MATCH($C849,Forecast_Capex_Input!$CI$12:$CI$286,1)+1),1)</f>
        <v>N/A</v>
      </c>
      <c r="Y849" s="174" t="str" cm="1">
        <f t="array" aca="1" ref="Y849" ca="1">IFERROR(
IF(X848&lt;&gt;X849,1,
IF(COUNTIF(OFFSET(Y848,0,0,-INDEX(Forecast_Capex_Input!$CG$12:$CG$286,$X849)),Y848)=INDEX(Forecast_Capex_Input!$CG$12:$CG$286,$X849),Y848+1,Y848)),NA)</f>
        <v>N/A</v>
      </c>
      <c r="Z849" s="174" t="str" cm="1">
        <f t="array" ref="Z849">IFERROR($C849-IF($X849=1,1,INDEX(Forecast_Capex_Input!$CI$12:$CI$286,$X849-1))+1,NA)</f>
        <v>N/A</v>
      </c>
      <c r="AA849" s="174" t="str" cm="1">
        <f t="array" aca="1" ref="AA849" ca="1">IFERROR(IF(Y849=1,
INDEX(Forecast_Capex_Input!$AI$10:$BB$10,SMALL(IF(INDEX(Forecast_Capex_Input!$AI$12:$BB$286,$X849,0)&gt;0,COLUMN(Forecast_Capex_Input!$AI$10:$BB$10)-COLUMN(Forecast_Capex_Input!$AI$12)+1),ROWS(OFFSET(AA848,0,0,-$Z849)))),
OFFSET(AA848,-INDEX(Forecast_Capex_Input!$CG$12:$CG$286,$X849)+1,0)),NA)</f>
        <v>N/A</v>
      </c>
      <c r="AB849" s="174" t="str">
        <f t="shared" ca="1" si="581"/>
        <v>N/A</v>
      </c>
      <c r="AC849" s="222" t="b">
        <f t="shared" si="613"/>
        <v>0</v>
      </c>
      <c r="AD849" s="220" t="b">
        <v>0</v>
      </c>
      <c r="AE849" s="222" t="b">
        <f t="shared" si="582"/>
        <v>1</v>
      </c>
      <c r="AF849" s="165"/>
      <c r="AG849" s="215">
        <v>0</v>
      </c>
      <c r="AH849" s="215">
        <v>0</v>
      </c>
      <c r="AI849" s="215">
        <v>0</v>
      </c>
      <c r="AJ849" s="215">
        <v>0</v>
      </c>
      <c r="AK849" s="215">
        <v>0</v>
      </c>
      <c r="AL849" s="155">
        <v>0</v>
      </c>
      <c r="AM849" s="165"/>
      <c r="AN849" s="215" cm="1">
        <f t="array" aca="1" ref="AN849" ca="1">IFERROR(INDEX(General!O$33:O$34,$AB849)
*AG849,0)</f>
        <v>0</v>
      </c>
      <c r="AO849" s="215" cm="1">
        <f t="array" aca="1" ref="AO849" ca="1">IFERROR(INDEX(General!P$33:P$34,$AB849)
*AH849,0)</f>
        <v>0</v>
      </c>
      <c r="AP849" s="215" cm="1">
        <f t="array" aca="1" ref="AP849" ca="1">IFERROR(INDEX(General!Q$33:Q$34,$AB849)
*AI849,0)</f>
        <v>0</v>
      </c>
      <c r="AQ849" s="215" cm="1">
        <f t="array" aca="1" ref="AQ849" ca="1">IFERROR(INDEX(General!R$33:R$34,$AB849)
*AJ849,0)</f>
        <v>0</v>
      </c>
      <c r="AR849" s="215" cm="1">
        <f t="array" aca="1" ref="AR849" ca="1">IFERROR(INDEX(General!S$33:S$34,$AB849)
*AK849,0)</f>
        <v>0</v>
      </c>
      <c r="AS849" s="155">
        <f t="shared" ca="1" si="614"/>
        <v>0</v>
      </c>
      <c r="AT849" s="165"/>
      <c r="AU849" s="215">
        <f ca="1">IF($AE849=FALSE,AN849*Overheads!$R$24*$V849,
IFERROR(Overheads!$O$49*$V849*AN849,0)
+IFERROR(Overheads!Q$59*$V849*(AN849/Overheads!Q$68),0))</f>
        <v>0</v>
      </c>
      <c r="AV849" s="215">
        <f ca="1">IF($AE849=FALSE,AO849*Overheads!$R$24*$V849,
IFERROR(Overheads!$O$49*$V849*AO849,0)
+IFERROR(Overheads!R$59*$V849*(AO849/Overheads!R$68),0))</f>
        <v>0</v>
      </c>
      <c r="AW849" s="215">
        <f ca="1">IF($AE849=FALSE,AP849*Overheads!$R$24*$V849,
IFERROR(Overheads!$O$49*$V849*AP849,0)
+IFERROR(Overheads!S$59*$V849*(AP849/Overheads!S$68),0))</f>
        <v>0</v>
      </c>
      <c r="AX849" s="215">
        <f ca="1">IF($AE849=FALSE,AQ849*Overheads!$R$24*$V849,
IFERROR(Overheads!$O$49*$V849*AQ849,0)
+IFERROR(Overheads!T$59*$V849*(AQ849/Overheads!T$68),0))</f>
        <v>0</v>
      </c>
      <c r="AY849" s="215">
        <f ca="1">IF($AE849=FALSE,AR849*Overheads!$R$24*$V849,
IFERROR(Overheads!$O$49*$V849*AR849,0)
+IFERROR(Overheads!U$59*$V849*(AR849/Overheads!U$68),0))</f>
        <v>0</v>
      </c>
      <c r="AZ849" s="155">
        <f t="shared" ca="1" si="615"/>
        <v>0</v>
      </c>
      <c r="BA849" s="165"/>
      <c r="BB849" s="215">
        <f ca="1">IF($AE849=FALSE,AN849*Overheads!$S$25,
IFERROR(Overheads!$O$50*AN849,0)
+IFERROR(Overheads!Q$60*(AN849/Overheads!Q$66),0))</f>
        <v>0</v>
      </c>
      <c r="BC849" s="215">
        <f ca="1">IF($AE849=FALSE,AO849*Overheads!$S$25,
IFERROR(Overheads!$O$50*AO849,0)
+IFERROR(Overheads!R$60*(AO849/Overheads!R$66),0))</f>
        <v>0</v>
      </c>
      <c r="BD849" s="215">
        <f ca="1">IF($AE849=FALSE,AP849*Overheads!$S$25,
IFERROR(Overheads!$O$50*AP849,0)
+IFERROR(Overheads!S$60*(AP849/Overheads!S$66),0))</f>
        <v>0</v>
      </c>
      <c r="BE849" s="215">
        <f ca="1">IF($AE849=FALSE,AQ849*Overheads!$S$25,
IFERROR(Overheads!$O$50*AQ849,0)
+IFERROR(Overheads!T$60*(AQ849/Overheads!T$66),0))</f>
        <v>0</v>
      </c>
      <c r="BF849" s="215">
        <f ca="1">IF($AE849=FALSE,AR849*Overheads!$S$25,
IFERROR(Overheads!$O$50*AR849,0)
+IFERROR(Overheads!U$60*(AR849/Overheads!U$66),0))</f>
        <v>0</v>
      </c>
      <c r="BG849" s="155">
        <f t="shared" ca="1" si="616"/>
        <v>0</v>
      </c>
      <c r="BH849" s="165"/>
      <c r="BI849" s="215">
        <f t="shared" ca="1" si="617"/>
        <v>0</v>
      </c>
      <c r="BJ849" s="215">
        <f t="shared" ca="1" si="583"/>
        <v>0</v>
      </c>
      <c r="BK849" s="215">
        <f t="shared" ca="1" si="584"/>
        <v>0</v>
      </c>
      <c r="BL849" s="215">
        <f t="shared" ca="1" si="585"/>
        <v>0</v>
      </c>
      <c r="BM849" s="215">
        <f t="shared" ca="1" si="586"/>
        <v>0</v>
      </c>
      <c r="BN849" s="155">
        <f t="shared" ca="1" si="618"/>
        <v>0</v>
      </c>
      <c r="BO849" s="165"/>
      <c r="BP849" s="187" cm="1">
        <f t="array" ref="BP849">IFERROR(IF($X849=$X848,BP848,INDEX(Forecast_Capex_Input!AC$12:AC$286,$X849)),0)</f>
        <v>0</v>
      </c>
      <c r="BQ849" s="187" cm="1">
        <f t="array" ref="BQ849">IFERROR(IF($X849=$X848,BQ848,INDEX(Forecast_Capex_Input!AD$12:AD$286,$X849)),0)</f>
        <v>0</v>
      </c>
      <c r="BR849" s="187" cm="1">
        <f t="array" ref="BR849">IFERROR(IF($X849=$X848,BR848,INDEX(Forecast_Capex_Input!AE$12:AE$286,$X849)),0)</f>
        <v>0</v>
      </c>
      <c r="BS849" s="187" cm="1">
        <f t="array" ref="BS849">IFERROR(IF($X849=$X848,BS848,INDEX(Forecast_Capex_Input!AF$12:AF$286,$X849)),0)</f>
        <v>0</v>
      </c>
      <c r="BT849" s="187" cm="1">
        <f t="array" ref="BT849">IFERROR(IF($X849=$X848,BT848,INDEX(Forecast_Capex_Input!AG$12:AG$286,$X849)),0)</f>
        <v>0</v>
      </c>
      <c r="BU849" s="165"/>
      <c r="BV849" s="215">
        <f t="shared" si="587"/>
        <v>0</v>
      </c>
      <c r="BW849" s="215">
        <f t="shared" si="588"/>
        <v>0</v>
      </c>
      <c r="BX849" s="215">
        <f t="shared" si="589"/>
        <v>0</v>
      </c>
      <c r="BY849" s="215">
        <f t="shared" si="590"/>
        <v>0</v>
      </c>
      <c r="BZ849" s="215">
        <f t="shared" si="591"/>
        <v>0</v>
      </c>
      <c r="CA849" s="155">
        <f t="shared" si="619"/>
        <v>0</v>
      </c>
      <c r="CB849" s="165"/>
      <c r="CC849" s="215">
        <f t="shared" si="592"/>
        <v>0</v>
      </c>
      <c r="CD849" s="215">
        <f t="shared" si="593"/>
        <v>0</v>
      </c>
      <c r="CE849" s="215">
        <f t="shared" si="594"/>
        <v>0</v>
      </c>
      <c r="CF849" s="215">
        <f t="shared" si="595"/>
        <v>0</v>
      </c>
      <c r="CG849" s="215">
        <f t="shared" si="596"/>
        <v>0</v>
      </c>
      <c r="CH849" s="155">
        <f t="shared" si="620"/>
        <v>0</v>
      </c>
      <c r="CI849" s="165"/>
      <c r="CJ849" s="215">
        <f t="shared" si="597"/>
        <v>0</v>
      </c>
      <c r="CK849" s="215">
        <f t="shared" si="598"/>
        <v>0</v>
      </c>
      <c r="CL849" s="215">
        <f t="shared" si="599"/>
        <v>0</v>
      </c>
      <c r="CM849" s="215">
        <f t="shared" si="600"/>
        <v>0</v>
      </c>
      <c r="CN849" s="215">
        <f t="shared" si="601"/>
        <v>0</v>
      </c>
      <c r="CO849" s="155">
        <f t="shared" si="621"/>
        <v>0</v>
      </c>
      <c r="CP849" s="165"/>
      <c r="CQ849" s="223">
        <f t="shared" si="602"/>
        <v>0</v>
      </c>
      <c r="CR849" s="223">
        <f t="shared" si="603"/>
        <v>0</v>
      </c>
      <c r="CS849" s="223">
        <f t="shared" si="604"/>
        <v>0</v>
      </c>
      <c r="CT849" s="223">
        <f t="shared" si="605"/>
        <v>0</v>
      </c>
      <c r="CU849" s="223">
        <f t="shared" si="606"/>
        <v>0</v>
      </c>
      <c r="CV849" s="155">
        <f t="shared" si="622"/>
        <v>0</v>
      </c>
      <c r="CW849" s="165"/>
      <c r="CX849" s="215">
        <f t="shared" si="623"/>
        <v>0</v>
      </c>
      <c r="CY849" s="215">
        <f t="shared" si="607"/>
        <v>0</v>
      </c>
      <c r="CZ849" s="215">
        <f t="shared" si="608"/>
        <v>0</v>
      </c>
      <c r="DA849" s="215">
        <f t="shared" si="609"/>
        <v>0</v>
      </c>
      <c r="DB849" s="215">
        <f t="shared" si="610"/>
        <v>0</v>
      </c>
      <c r="DC849" s="155">
        <f t="shared" si="624"/>
        <v>0</v>
      </c>
      <c r="DD849" s="165"/>
      <c r="DE849" s="188" t="b" cm="1">
        <f t="array" aca="1" ref="DE849" ca="1">OR($G849=Forecast_Capex_Input!$BF$8:$BF$10)</f>
        <v>0</v>
      </c>
      <c r="DF849" s="188" cm="1">
        <f t="array" aca="1" ref="DF849" ca="1">IFERROR(INDEX(Forecast_Capex_Input!BG$12:BG$286,$X849)
*(INDEX(Forecast_Capex_Input!$H$12:$H$286,$X849)=Repex),0)
*$DE849</f>
        <v>0</v>
      </c>
      <c r="DG849" s="188" cm="1">
        <f t="array" aca="1" ref="DG849" ca="1">IFERROR(INDEX(Forecast_Capex_Input!BH$12:BH$286,$X849)
*(INDEX(Forecast_Capex_Input!$H$12:$H$286,$X849)=Repex),0)
*$DE849</f>
        <v>0</v>
      </c>
      <c r="DH849" s="188" cm="1">
        <f t="array" aca="1" ref="DH849" ca="1">IFERROR(INDEX(Forecast_Capex_Input!BI$12:BI$286,$X849)
*(INDEX(Forecast_Capex_Input!$H$12:$H$286,$X849)=Repex),0)
*$DE849</f>
        <v>0</v>
      </c>
      <c r="DI849" s="188" cm="1">
        <f t="array" aca="1" ref="DI849" ca="1">IFERROR(INDEX(Forecast_Capex_Input!BJ$12:BJ$286,$X849)
*(INDEX(Forecast_Capex_Input!$H$12:$H$286,$X849)=Repex),0)
*$DE849</f>
        <v>0</v>
      </c>
      <c r="DJ849" s="188" cm="1">
        <f t="array" aca="1" ref="DJ849" ca="1">IFERROR(INDEX(Forecast_Capex_Input!BK$12:BK$286,$X849)
*(INDEX(Forecast_Capex_Input!$H$12:$H$286,$X849)=Repex),0)
*$DE849</f>
        <v>0</v>
      </c>
      <c r="DK849" s="188" cm="1">
        <f t="array" aca="1" ref="DK849" ca="1">IFERROR(INDEX(Forecast_Capex_Input!BL$12:BL$286,$X849)
*(INDEX(Forecast_Capex_Input!$H$12:$H$286,$X849)=Repex),0)
*$DE849</f>
        <v>0</v>
      </c>
      <c r="DL849" s="165"/>
      <c r="DM849" s="188" t="b" cm="1">
        <f t="array" aca="1" ref="DM849" ca="1">OR($G849=Forecast_Capex_Input!$BN$8:$BN$9)</f>
        <v>0</v>
      </c>
      <c r="DN849" s="188" cm="1">
        <f t="array" aca="1" ref="DN849" ca="1">IFERROR(INDEX(Forecast_Capex_Input!BO$12:BO$286,$X849)
*(INDEX(Forecast_Capex_Input!$H$12:$H$286,$X849)=Repex),0)
*$DM849</f>
        <v>0</v>
      </c>
      <c r="DO849" s="188" cm="1">
        <f t="array" aca="1" ref="DO849" ca="1">IFERROR(INDEX(Forecast_Capex_Input!BP$12:BP$286,$X849)
*(INDEX(Forecast_Capex_Input!$H$12:$H$286,$X849)=Repex),0)
*$DM849</f>
        <v>0</v>
      </c>
      <c r="DP849" s="188" cm="1">
        <f t="array" aca="1" ref="DP849" ca="1">IFERROR(INDEX(Forecast_Capex_Input!BQ$12:BQ$286,$X849)
*(INDEX(Forecast_Capex_Input!$H$12:$H$286,$X849)=Repex),0)
*$DM849</f>
        <v>0</v>
      </c>
      <c r="DQ849" s="188" cm="1">
        <f t="array" aca="1" ref="DQ849" ca="1">IFERROR(INDEX(Forecast_Capex_Input!BR$12:BR$286,$X849)
*(INDEX(Forecast_Capex_Input!$H$12:$H$286,$X849)=Repex),0)
*$DM849</f>
        <v>0</v>
      </c>
      <c r="DR849" s="188" cm="1">
        <f t="array" aca="1" ref="DR849" ca="1">IFERROR(INDEX(Forecast_Capex_Input!BS$12:BS$286,$X849)
*(INDEX(Forecast_Capex_Input!$H$12:$H$286,$X849)=Repex),0)
*$DM849</f>
        <v>0</v>
      </c>
      <c r="DS849" s="165"/>
      <c r="DT849" s="188" t="b" cm="1">
        <f t="array" aca="1" ref="DT849" ca="1">OR($G849=Forecast_Capex_Input!$BU$8:$BU$10)</f>
        <v>0</v>
      </c>
      <c r="DU849" s="188" cm="1">
        <f t="array" aca="1" ref="DU849" ca="1">IFERROR(INDEX(Forecast_Capex_Input!BV$12:BV$286,$X849)
*(INDEX(Forecast_Capex_Input!$H$12:$H$286,$X849)=Repex),0)
*$DT849</f>
        <v>0</v>
      </c>
      <c r="DV849" s="188" cm="1">
        <f t="array" aca="1" ref="DV849" ca="1">IFERROR(INDEX(Forecast_Capex_Input!BW$12:BW$286,$X849)
*(INDEX(Forecast_Capex_Input!$H$12:$H$286,$X849)=Repex),0)
*$DT849</f>
        <v>0</v>
      </c>
      <c r="DW849" s="188" cm="1">
        <f t="array" aca="1" ref="DW849" ca="1">IFERROR(INDEX(Forecast_Capex_Input!BX$12:BX$286,$X849)
*(INDEX(Forecast_Capex_Input!$H$12:$H$286,$X849)=Repex),0)
*$DT849</f>
        <v>0</v>
      </c>
      <c r="DX849" s="188" cm="1">
        <f t="array" aca="1" ref="DX849" ca="1">IFERROR(INDEX(Forecast_Capex_Input!BY$12:BY$286,$X849)
*(INDEX(Forecast_Capex_Input!$H$12:$H$286,$X849)=Repex),0)
*$DT849</f>
        <v>0</v>
      </c>
      <c r="DY849" s="188" cm="1">
        <f t="array" aca="1" ref="DY849" ca="1">IFERROR(INDEX(Forecast_Capex_Input!BZ$12:BZ$286,$X849)
*(INDEX(Forecast_Capex_Input!$H$12:$H$286,$X849)=Repex),0)
*$DT849</f>
        <v>0</v>
      </c>
      <c r="DZ849" s="188" cm="1">
        <f t="array" aca="1" ref="DZ849" ca="1">IFERROR(INDEX(Forecast_Capex_Input!CA$12:CA$286,$X849)
*(INDEX(Forecast_Capex_Input!$H$12:$H$286,$X849)=Repex),0)
*$DT849</f>
        <v>0</v>
      </c>
      <c r="EA849" s="188" cm="1">
        <f t="array" aca="1" ref="EA849" ca="1">IFERROR(INDEX(Forecast_Capex_Input!CB$12:CB$286,$X849)
*(INDEX(Forecast_Capex_Input!$H$12:$H$286,$X849)=Repex),0)
*$DT849</f>
        <v>0</v>
      </c>
      <c r="EB849" s="188" cm="1">
        <f t="array" aca="1" ref="EB849" ca="1">IFERROR(INDEX(Forecast_Capex_Input!CC$12:CC$286,$X849)
*(INDEX(Forecast_Capex_Input!$H$12:$H$286,$X849)=Repex),0)
*$DT849</f>
        <v>0</v>
      </c>
      <c r="EC849" s="165"/>
      <c r="ED849" s="226" t="str">
        <f t="shared" si="611"/>
        <v>N/A</v>
      </c>
      <c r="EE849" s="174" t="s">
        <v>15</v>
      </c>
    </row>
    <row r="850" spans="3:135" x14ac:dyDescent="0.2">
      <c r="C850" s="174">
        <f t="shared" si="612"/>
        <v>840</v>
      </c>
      <c r="D850" s="167" t="str" cm="1">
        <f t="array" ref="D850">IFERROR(INDEX(Forecast_Capex_Input!$D$12:$D$286,$X850),NA)</f>
        <v>N/A</v>
      </c>
      <c r="E850" s="172" t="str" cm="1">
        <f t="array" ref="E850">IF($X850=NA,NA,INDEX(Forecast_Capex_Input!$E$12:$E$286,$X850))</f>
        <v>N/A</v>
      </c>
      <c r="F850" s="167" t="str" cm="1">
        <f t="array" aca="1" ref="F850" ca="1">IFERROR(INDEX(General!$E$25:$E$26,$Y850),NA)</f>
        <v>N/A</v>
      </c>
      <c r="G850" s="167" t="str" cm="1">
        <f t="array" aca="1" ref="G850" ca="1">IFERROR(INDEX(Forecast_Capex_Input!$AI$11:$BB$11,$AA850),NA)</f>
        <v>N/A</v>
      </c>
      <c r="H850" s="189" t="str" cm="1">
        <f t="array" aca="1" ref="H850" ca="1">IFERROR(INDEX(Forecast_Capex_Input!$AI$12:$BB$286,$X850,$AA850),NA)</f>
        <v>N/A</v>
      </c>
      <c r="I850" s="199" t="str" cm="1">
        <f t="array" ref="I850">IFERROR(INDEX(Forecast_Capex_Input!$F$12:$F$286,$X850),NA)</f>
        <v>N/A</v>
      </c>
      <c r="J850" s="199" t="str" cm="1">
        <f t="array" ref="J850">IFERROR(INDEX(Forecast_Capex_Input!G$12:G$286,$X850),NA)</f>
        <v>N/A</v>
      </c>
      <c r="K850" s="199" t="str" cm="1">
        <f t="array" ref="K850">IFERROR(INDEX(Forecast_Capex_Input!H$12:H$286,$X850),NA)</f>
        <v>N/A</v>
      </c>
      <c r="L850" s="199" t="str" cm="1">
        <f t="array" ref="L850">IFERROR(INDEX(Forecast_Capex_Input!I$12:I$286,$X850),NA)</f>
        <v>N/A</v>
      </c>
      <c r="M850" s="199" t="str" cm="1">
        <f t="array" ref="M850">IFERROR(INDEX(Forecast_Capex_Input!J$12:J$286,$X850),NA)</f>
        <v>N/A</v>
      </c>
      <c r="N850" s="199" t="str" cm="1">
        <f t="array" ref="N850">IFERROR(INDEX(Forecast_Capex_Input!K$12:K$286,$X850),NA)</f>
        <v>N/A</v>
      </c>
      <c r="O850" s="199" t="str" cm="1">
        <f t="array" ref="O850">IFERROR(INDEX(Forecast_Capex_Input!L$12:L$286,$X850),NA)</f>
        <v>N/A</v>
      </c>
      <c r="P850" s="199" t="str" cm="1">
        <f t="array" ref="P850">IFERROR(INDEX(Forecast_Capex_Input!M$12:M$286,$X850),NA)</f>
        <v>N/A</v>
      </c>
      <c r="Q850" s="172" t="str" cm="1">
        <f t="array" ref="Q850">IFERROR(INDEX(Forecast_Capex_Input!N$12:N$286,$X850),NA)</f>
        <v>N/A</v>
      </c>
      <c r="R850" s="265" cm="1">
        <f t="array" ref="R850">IFERROR(INDEX(Forecast_Capex_Input!O$12:O$286,$X850),0)</f>
        <v>0</v>
      </c>
      <c r="S850" s="172" cm="1">
        <f t="array" ref="S850">IFERROR(INDEX(Forecast_Capex_Input!P$12:P$286,$X850),0)</f>
        <v>0</v>
      </c>
      <c r="T850" s="199" t="str" cm="1">
        <f t="array" aca="1" ref="T850" ca="1">IFERROR(INDEX(General!$K$84:$K$103,$AA850),NA)</f>
        <v>N/A</v>
      </c>
      <c r="U850" s="188" cm="1">
        <f t="array" aca="1" ref="U850" ca="1">IFERROR(
IF($F850=General!$E$25,INDEX(Forecast_Capex_Input!S$12:S$286,$X850),
INDEX(Forecast_Capex_Input!T$12:T$286,$X850)),0)</f>
        <v>0</v>
      </c>
      <c r="V850" s="222" t="b">
        <f>IFERROR(INDEX(Overheads!$T$19:$T$26,MATCH($I850,Overheads!$E$19:$E$26,0)),FALSE)</f>
        <v>0</v>
      </c>
      <c r="W850" s="165"/>
      <c r="X850" s="174" t="str">
        <f>IFERROR(
IF(MATCH($C850,Forecast_Capex_Input!$CI$12:$CI$286,1)+1&gt;MAX(Forecast_Capex_Input!$C$12:$C$286),NA,
MATCH($C850,Forecast_Capex_Input!$CI$12:$CI$286,1)+1),1)</f>
        <v>N/A</v>
      </c>
      <c r="Y850" s="174" t="str" cm="1">
        <f t="array" aca="1" ref="Y850" ca="1">IFERROR(
IF(X849&lt;&gt;X850,1,
IF(COUNTIF(OFFSET(Y849,0,0,-INDEX(Forecast_Capex_Input!$CG$12:$CG$286,$X850)),Y849)=INDEX(Forecast_Capex_Input!$CG$12:$CG$286,$X850),Y849+1,Y849)),NA)</f>
        <v>N/A</v>
      </c>
      <c r="Z850" s="174" t="str" cm="1">
        <f t="array" ref="Z850">IFERROR($C850-IF($X850=1,1,INDEX(Forecast_Capex_Input!$CI$12:$CI$286,$X850-1))+1,NA)</f>
        <v>N/A</v>
      </c>
      <c r="AA850" s="174" t="str" cm="1">
        <f t="array" aca="1" ref="AA850" ca="1">IFERROR(IF(Y850=1,
INDEX(Forecast_Capex_Input!$AI$10:$BB$10,SMALL(IF(INDEX(Forecast_Capex_Input!$AI$12:$BB$286,$X850,0)&gt;0,COLUMN(Forecast_Capex_Input!$AI$10:$BB$10)-COLUMN(Forecast_Capex_Input!$AI$12)+1),ROWS(OFFSET(AA849,0,0,-$Z850)))),
OFFSET(AA849,-INDEX(Forecast_Capex_Input!$CG$12:$CG$286,$X850)+1,0)),NA)</f>
        <v>N/A</v>
      </c>
      <c r="AB850" s="174" t="str">
        <f t="shared" ca="1" si="581"/>
        <v>N/A</v>
      </c>
      <c r="AC850" s="222" t="b">
        <f t="shared" si="613"/>
        <v>0</v>
      </c>
      <c r="AD850" s="220" t="b">
        <v>0</v>
      </c>
      <c r="AE850" s="222" t="b">
        <f t="shared" si="582"/>
        <v>1</v>
      </c>
      <c r="AF850" s="165"/>
      <c r="AG850" s="215">
        <v>0</v>
      </c>
      <c r="AH850" s="215">
        <v>0</v>
      </c>
      <c r="AI850" s="215">
        <v>0</v>
      </c>
      <c r="AJ850" s="215">
        <v>0</v>
      </c>
      <c r="AK850" s="215">
        <v>0</v>
      </c>
      <c r="AL850" s="155">
        <v>0</v>
      </c>
      <c r="AM850" s="165"/>
      <c r="AN850" s="215" cm="1">
        <f t="array" aca="1" ref="AN850" ca="1">IFERROR(INDEX(General!O$33:O$34,$AB850)
*AG850,0)</f>
        <v>0</v>
      </c>
      <c r="AO850" s="215" cm="1">
        <f t="array" aca="1" ref="AO850" ca="1">IFERROR(INDEX(General!P$33:P$34,$AB850)
*AH850,0)</f>
        <v>0</v>
      </c>
      <c r="AP850" s="215" cm="1">
        <f t="array" aca="1" ref="AP850" ca="1">IFERROR(INDEX(General!Q$33:Q$34,$AB850)
*AI850,0)</f>
        <v>0</v>
      </c>
      <c r="AQ850" s="215" cm="1">
        <f t="array" aca="1" ref="AQ850" ca="1">IFERROR(INDEX(General!R$33:R$34,$AB850)
*AJ850,0)</f>
        <v>0</v>
      </c>
      <c r="AR850" s="215" cm="1">
        <f t="array" aca="1" ref="AR850" ca="1">IFERROR(INDEX(General!S$33:S$34,$AB850)
*AK850,0)</f>
        <v>0</v>
      </c>
      <c r="AS850" s="155">
        <f t="shared" ca="1" si="614"/>
        <v>0</v>
      </c>
      <c r="AT850" s="165"/>
      <c r="AU850" s="215">
        <f ca="1">IF($AE850=FALSE,AN850*Overheads!$R$24*$V850,
IFERROR(Overheads!$O$49*$V850*AN850,0)
+IFERROR(Overheads!Q$59*$V850*(AN850/Overheads!Q$68),0))</f>
        <v>0</v>
      </c>
      <c r="AV850" s="215">
        <f ca="1">IF($AE850=FALSE,AO850*Overheads!$R$24*$V850,
IFERROR(Overheads!$O$49*$V850*AO850,0)
+IFERROR(Overheads!R$59*$V850*(AO850/Overheads!R$68),0))</f>
        <v>0</v>
      </c>
      <c r="AW850" s="215">
        <f ca="1">IF($AE850=FALSE,AP850*Overheads!$R$24*$V850,
IFERROR(Overheads!$O$49*$V850*AP850,0)
+IFERROR(Overheads!S$59*$V850*(AP850/Overheads!S$68),0))</f>
        <v>0</v>
      </c>
      <c r="AX850" s="215">
        <f ca="1">IF($AE850=FALSE,AQ850*Overheads!$R$24*$V850,
IFERROR(Overheads!$O$49*$V850*AQ850,0)
+IFERROR(Overheads!T$59*$V850*(AQ850/Overheads!T$68),0))</f>
        <v>0</v>
      </c>
      <c r="AY850" s="215">
        <f ca="1">IF($AE850=FALSE,AR850*Overheads!$R$24*$V850,
IFERROR(Overheads!$O$49*$V850*AR850,0)
+IFERROR(Overheads!U$59*$V850*(AR850/Overheads!U$68),0))</f>
        <v>0</v>
      </c>
      <c r="AZ850" s="155">
        <f t="shared" ca="1" si="615"/>
        <v>0</v>
      </c>
      <c r="BA850" s="165"/>
      <c r="BB850" s="215">
        <f ca="1">IF($AE850=FALSE,AN850*Overheads!$S$25,
IFERROR(Overheads!$O$50*AN850,0)
+IFERROR(Overheads!Q$60*(AN850/Overheads!Q$66),0))</f>
        <v>0</v>
      </c>
      <c r="BC850" s="215">
        <f ca="1">IF($AE850=FALSE,AO850*Overheads!$S$25,
IFERROR(Overheads!$O$50*AO850,0)
+IFERROR(Overheads!R$60*(AO850/Overheads!R$66),0))</f>
        <v>0</v>
      </c>
      <c r="BD850" s="215">
        <f ca="1">IF($AE850=FALSE,AP850*Overheads!$S$25,
IFERROR(Overheads!$O$50*AP850,0)
+IFERROR(Overheads!S$60*(AP850/Overheads!S$66),0))</f>
        <v>0</v>
      </c>
      <c r="BE850" s="215">
        <f ca="1">IF($AE850=FALSE,AQ850*Overheads!$S$25,
IFERROR(Overheads!$O$50*AQ850,0)
+IFERROR(Overheads!T$60*(AQ850/Overheads!T$66),0))</f>
        <v>0</v>
      </c>
      <c r="BF850" s="215">
        <f ca="1">IF($AE850=FALSE,AR850*Overheads!$S$25,
IFERROR(Overheads!$O$50*AR850,0)
+IFERROR(Overheads!U$60*(AR850/Overheads!U$66),0))</f>
        <v>0</v>
      </c>
      <c r="BG850" s="155">
        <f t="shared" ca="1" si="616"/>
        <v>0</v>
      </c>
      <c r="BH850" s="165"/>
      <c r="BI850" s="215">
        <f t="shared" ca="1" si="617"/>
        <v>0</v>
      </c>
      <c r="BJ850" s="215">
        <f t="shared" ca="1" si="583"/>
        <v>0</v>
      </c>
      <c r="BK850" s="215">
        <f t="shared" ca="1" si="584"/>
        <v>0</v>
      </c>
      <c r="BL850" s="215">
        <f t="shared" ca="1" si="585"/>
        <v>0</v>
      </c>
      <c r="BM850" s="215">
        <f t="shared" ca="1" si="586"/>
        <v>0</v>
      </c>
      <c r="BN850" s="155">
        <f t="shared" ca="1" si="618"/>
        <v>0</v>
      </c>
      <c r="BO850" s="165"/>
      <c r="BP850" s="187" cm="1">
        <f t="array" ref="BP850">IFERROR(IF($X850=$X849,BP849,INDEX(Forecast_Capex_Input!AC$12:AC$286,$X850)),0)</f>
        <v>0</v>
      </c>
      <c r="BQ850" s="187" cm="1">
        <f t="array" ref="BQ850">IFERROR(IF($X850=$X849,BQ849,INDEX(Forecast_Capex_Input!AD$12:AD$286,$X850)),0)</f>
        <v>0</v>
      </c>
      <c r="BR850" s="187" cm="1">
        <f t="array" ref="BR850">IFERROR(IF($X850=$X849,BR849,INDEX(Forecast_Capex_Input!AE$12:AE$286,$X850)),0)</f>
        <v>0</v>
      </c>
      <c r="BS850" s="187" cm="1">
        <f t="array" ref="BS850">IFERROR(IF($X850=$X849,BS849,INDEX(Forecast_Capex_Input!AF$12:AF$286,$X850)),0)</f>
        <v>0</v>
      </c>
      <c r="BT850" s="187" cm="1">
        <f t="array" ref="BT850">IFERROR(IF($X850=$X849,BT849,INDEX(Forecast_Capex_Input!AG$12:AG$286,$X850)),0)</f>
        <v>0</v>
      </c>
      <c r="BU850" s="165"/>
      <c r="BV850" s="215">
        <f t="shared" si="587"/>
        <v>0</v>
      </c>
      <c r="BW850" s="215">
        <f t="shared" si="588"/>
        <v>0</v>
      </c>
      <c r="BX850" s="215">
        <f t="shared" si="589"/>
        <v>0</v>
      </c>
      <c r="BY850" s="215">
        <f t="shared" si="590"/>
        <v>0</v>
      </c>
      <c r="BZ850" s="215">
        <f t="shared" si="591"/>
        <v>0</v>
      </c>
      <c r="CA850" s="155">
        <f t="shared" si="619"/>
        <v>0</v>
      </c>
      <c r="CB850" s="165"/>
      <c r="CC850" s="215">
        <f t="shared" si="592"/>
        <v>0</v>
      </c>
      <c r="CD850" s="215">
        <f t="shared" si="593"/>
        <v>0</v>
      </c>
      <c r="CE850" s="215">
        <f t="shared" si="594"/>
        <v>0</v>
      </c>
      <c r="CF850" s="215">
        <f t="shared" si="595"/>
        <v>0</v>
      </c>
      <c r="CG850" s="215">
        <f t="shared" si="596"/>
        <v>0</v>
      </c>
      <c r="CH850" s="155">
        <f t="shared" si="620"/>
        <v>0</v>
      </c>
      <c r="CI850" s="165"/>
      <c r="CJ850" s="215">
        <f t="shared" si="597"/>
        <v>0</v>
      </c>
      <c r="CK850" s="215">
        <f t="shared" si="598"/>
        <v>0</v>
      </c>
      <c r="CL850" s="215">
        <f t="shared" si="599"/>
        <v>0</v>
      </c>
      <c r="CM850" s="215">
        <f t="shared" si="600"/>
        <v>0</v>
      </c>
      <c r="CN850" s="215">
        <f t="shared" si="601"/>
        <v>0</v>
      </c>
      <c r="CO850" s="155">
        <f t="shared" si="621"/>
        <v>0</v>
      </c>
      <c r="CP850" s="165"/>
      <c r="CQ850" s="223">
        <f t="shared" si="602"/>
        <v>0</v>
      </c>
      <c r="CR850" s="223">
        <f t="shared" si="603"/>
        <v>0</v>
      </c>
      <c r="CS850" s="223">
        <f t="shared" si="604"/>
        <v>0</v>
      </c>
      <c r="CT850" s="223">
        <f t="shared" si="605"/>
        <v>0</v>
      </c>
      <c r="CU850" s="223">
        <f t="shared" si="606"/>
        <v>0</v>
      </c>
      <c r="CV850" s="155">
        <f t="shared" si="622"/>
        <v>0</v>
      </c>
      <c r="CW850" s="165"/>
      <c r="CX850" s="215">
        <f t="shared" si="623"/>
        <v>0</v>
      </c>
      <c r="CY850" s="215">
        <f t="shared" si="607"/>
        <v>0</v>
      </c>
      <c r="CZ850" s="215">
        <f t="shared" si="608"/>
        <v>0</v>
      </c>
      <c r="DA850" s="215">
        <f t="shared" si="609"/>
        <v>0</v>
      </c>
      <c r="DB850" s="215">
        <f t="shared" si="610"/>
        <v>0</v>
      </c>
      <c r="DC850" s="155">
        <f t="shared" si="624"/>
        <v>0</v>
      </c>
      <c r="DD850" s="165"/>
      <c r="DE850" s="188" t="b" cm="1">
        <f t="array" aca="1" ref="DE850" ca="1">OR($G850=Forecast_Capex_Input!$BF$8:$BF$10)</f>
        <v>0</v>
      </c>
      <c r="DF850" s="188" cm="1">
        <f t="array" aca="1" ref="DF850" ca="1">IFERROR(INDEX(Forecast_Capex_Input!BG$12:BG$286,$X850)
*(INDEX(Forecast_Capex_Input!$H$12:$H$286,$X850)=Repex),0)
*$DE850</f>
        <v>0</v>
      </c>
      <c r="DG850" s="188" cm="1">
        <f t="array" aca="1" ref="DG850" ca="1">IFERROR(INDEX(Forecast_Capex_Input!BH$12:BH$286,$X850)
*(INDEX(Forecast_Capex_Input!$H$12:$H$286,$X850)=Repex),0)
*$DE850</f>
        <v>0</v>
      </c>
      <c r="DH850" s="188" cm="1">
        <f t="array" aca="1" ref="DH850" ca="1">IFERROR(INDEX(Forecast_Capex_Input!BI$12:BI$286,$X850)
*(INDEX(Forecast_Capex_Input!$H$12:$H$286,$X850)=Repex),0)
*$DE850</f>
        <v>0</v>
      </c>
      <c r="DI850" s="188" cm="1">
        <f t="array" aca="1" ref="DI850" ca="1">IFERROR(INDEX(Forecast_Capex_Input!BJ$12:BJ$286,$X850)
*(INDEX(Forecast_Capex_Input!$H$12:$H$286,$X850)=Repex),0)
*$DE850</f>
        <v>0</v>
      </c>
      <c r="DJ850" s="188" cm="1">
        <f t="array" aca="1" ref="DJ850" ca="1">IFERROR(INDEX(Forecast_Capex_Input!BK$12:BK$286,$X850)
*(INDEX(Forecast_Capex_Input!$H$12:$H$286,$X850)=Repex),0)
*$DE850</f>
        <v>0</v>
      </c>
      <c r="DK850" s="188" cm="1">
        <f t="array" aca="1" ref="DK850" ca="1">IFERROR(INDEX(Forecast_Capex_Input!BL$12:BL$286,$X850)
*(INDEX(Forecast_Capex_Input!$H$12:$H$286,$X850)=Repex),0)
*$DE850</f>
        <v>0</v>
      </c>
      <c r="DL850" s="165"/>
      <c r="DM850" s="188" t="b" cm="1">
        <f t="array" aca="1" ref="DM850" ca="1">OR($G850=Forecast_Capex_Input!$BN$8:$BN$9)</f>
        <v>0</v>
      </c>
      <c r="DN850" s="188" cm="1">
        <f t="array" aca="1" ref="DN850" ca="1">IFERROR(INDEX(Forecast_Capex_Input!BO$12:BO$286,$X850)
*(INDEX(Forecast_Capex_Input!$H$12:$H$286,$X850)=Repex),0)
*$DM850</f>
        <v>0</v>
      </c>
      <c r="DO850" s="188" cm="1">
        <f t="array" aca="1" ref="DO850" ca="1">IFERROR(INDEX(Forecast_Capex_Input!BP$12:BP$286,$X850)
*(INDEX(Forecast_Capex_Input!$H$12:$H$286,$X850)=Repex),0)
*$DM850</f>
        <v>0</v>
      </c>
      <c r="DP850" s="188" cm="1">
        <f t="array" aca="1" ref="DP850" ca="1">IFERROR(INDEX(Forecast_Capex_Input!BQ$12:BQ$286,$X850)
*(INDEX(Forecast_Capex_Input!$H$12:$H$286,$X850)=Repex),0)
*$DM850</f>
        <v>0</v>
      </c>
      <c r="DQ850" s="188" cm="1">
        <f t="array" aca="1" ref="DQ850" ca="1">IFERROR(INDEX(Forecast_Capex_Input!BR$12:BR$286,$X850)
*(INDEX(Forecast_Capex_Input!$H$12:$H$286,$X850)=Repex),0)
*$DM850</f>
        <v>0</v>
      </c>
      <c r="DR850" s="188" cm="1">
        <f t="array" aca="1" ref="DR850" ca="1">IFERROR(INDEX(Forecast_Capex_Input!BS$12:BS$286,$X850)
*(INDEX(Forecast_Capex_Input!$H$12:$H$286,$X850)=Repex),0)
*$DM850</f>
        <v>0</v>
      </c>
      <c r="DS850" s="165"/>
      <c r="DT850" s="188" t="b" cm="1">
        <f t="array" aca="1" ref="DT850" ca="1">OR($G850=Forecast_Capex_Input!$BU$8:$BU$10)</f>
        <v>0</v>
      </c>
      <c r="DU850" s="188" cm="1">
        <f t="array" aca="1" ref="DU850" ca="1">IFERROR(INDEX(Forecast_Capex_Input!BV$12:BV$286,$X850)
*(INDEX(Forecast_Capex_Input!$H$12:$H$286,$X850)=Repex),0)
*$DT850</f>
        <v>0</v>
      </c>
      <c r="DV850" s="188" cm="1">
        <f t="array" aca="1" ref="DV850" ca="1">IFERROR(INDEX(Forecast_Capex_Input!BW$12:BW$286,$X850)
*(INDEX(Forecast_Capex_Input!$H$12:$H$286,$X850)=Repex),0)
*$DT850</f>
        <v>0</v>
      </c>
      <c r="DW850" s="188" cm="1">
        <f t="array" aca="1" ref="DW850" ca="1">IFERROR(INDEX(Forecast_Capex_Input!BX$12:BX$286,$X850)
*(INDEX(Forecast_Capex_Input!$H$12:$H$286,$X850)=Repex),0)
*$DT850</f>
        <v>0</v>
      </c>
      <c r="DX850" s="188" cm="1">
        <f t="array" aca="1" ref="DX850" ca="1">IFERROR(INDEX(Forecast_Capex_Input!BY$12:BY$286,$X850)
*(INDEX(Forecast_Capex_Input!$H$12:$H$286,$X850)=Repex),0)
*$DT850</f>
        <v>0</v>
      </c>
      <c r="DY850" s="188" cm="1">
        <f t="array" aca="1" ref="DY850" ca="1">IFERROR(INDEX(Forecast_Capex_Input!BZ$12:BZ$286,$X850)
*(INDEX(Forecast_Capex_Input!$H$12:$H$286,$X850)=Repex),0)
*$DT850</f>
        <v>0</v>
      </c>
      <c r="DZ850" s="188" cm="1">
        <f t="array" aca="1" ref="DZ850" ca="1">IFERROR(INDEX(Forecast_Capex_Input!CA$12:CA$286,$X850)
*(INDEX(Forecast_Capex_Input!$H$12:$H$286,$X850)=Repex),0)
*$DT850</f>
        <v>0</v>
      </c>
      <c r="EA850" s="188" cm="1">
        <f t="array" aca="1" ref="EA850" ca="1">IFERROR(INDEX(Forecast_Capex_Input!CB$12:CB$286,$X850)
*(INDEX(Forecast_Capex_Input!$H$12:$H$286,$X850)=Repex),0)
*$DT850</f>
        <v>0</v>
      </c>
      <c r="EB850" s="188" cm="1">
        <f t="array" aca="1" ref="EB850" ca="1">IFERROR(INDEX(Forecast_Capex_Input!CC$12:CC$286,$X850)
*(INDEX(Forecast_Capex_Input!$H$12:$H$286,$X850)=Repex),0)
*$DT850</f>
        <v>0</v>
      </c>
      <c r="EC850" s="165"/>
      <c r="ED850" s="226" t="str">
        <f t="shared" si="611"/>
        <v>N/A</v>
      </c>
      <c r="EE850" s="174" t="s">
        <v>15</v>
      </c>
    </row>
    <row r="851" spans="3:135" x14ac:dyDescent="0.2">
      <c r="C851" s="174">
        <f t="shared" si="612"/>
        <v>841</v>
      </c>
      <c r="D851" s="167" t="str" cm="1">
        <f t="array" ref="D851">IFERROR(INDEX(Forecast_Capex_Input!$D$12:$D$286,$X851),NA)</f>
        <v>N/A</v>
      </c>
      <c r="E851" s="172" t="str" cm="1">
        <f t="array" ref="E851">IF($X851=NA,NA,INDEX(Forecast_Capex_Input!$E$12:$E$286,$X851))</f>
        <v>N/A</v>
      </c>
      <c r="F851" s="167" t="str" cm="1">
        <f t="array" aca="1" ref="F851" ca="1">IFERROR(INDEX(General!$E$25:$E$26,$Y851),NA)</f>
        <v>N/A</v>
      </c>
      <c r="G851" s="167" t="str" cm="1">
        <f t="array" aca="1" ref="G851" ca="1">IFERROR(INDEX(Forecast_Capex_Input!$AI$11:$BB$11,$AA851),NA)</f>
        <v>N/A</v>
      </c>
      <c r="H851" s="189" t="str" cm="1">
        <f t="array" aca="1" ref="H851" ca="1">IFERROR(INDEX(Forecast_Capex_Input!$AI$12:$BB$286,$X851,$AA851),NA)</f>
        <v>N/A</v>
      </c>
      <c r="I851" s="199" t="str" cm="1">
        <f t="array" ref="I851">IFERROR(INDEX(Forecast_Capex_Input!$F$12:$F$286,$X851),NA)</f>
        <v>N/A</v>
      </c>
      <c r="J851" s="199" t="str" cm="1">
        <f t="array" ref="J851">IFERROR(INDEX(Forecast_Capex_Input!G$12:G$286,$X851),NA)</f>
        <v>N/A</v>
      </c>
      <c r="K851" s="199" t="str" cm="1">
        <f t="array" ref="K851">IFERROR(INDEX(Forecast_Capex_Input!H$12:H$286,$X851),NA)</f>
        <v>N/A</v>
      </c>
      <c r="L851" s="199" t="str" cm="1">
        <f t="array" ref="L851">IFERROR(INDEX(Forecast_Capex_Input!I$12:I$286,$X851),NA)</f>
        <v>N/A</v>
      </c>
      <c r="M851" s="199" t="str" cm="1">
        <f t="array" ref="M851">IFERROR(INDEX(Forecast_Capex_Input!J$12:J$286,$X851),NA)</f>
        <v>N/A</v>
      </c>
      <c r="N851" s="199" t="str" cm="1">
        <f t="array" ref="N851">IFERROR(INDEX(Forecast_Capex_Input!K$12:K$286,$X851),NA)</f>
        <v>N/A</v>
      </c>
      <c r="O851" s="199" t="str" cm="1">
        <f t="array" ref="O851">IFERROR(INDEX(Forecast_Capex_Input!L$12:L$286,$X851),NA)</f>
        <v>N/A</v>
      </c>
      <c r="P851" s="199" t="str" cm="1">
        <f t="array" ref="P851">IFERROR(INDEX(Forecast_Capex_Input!M$12:M$286,$X851),NA)</f>
        <v>N/A</v>
      </c>
      <c r="Q851" s="172" t="str" cm="1">
        <f t="array" ref="Q851">IFERROR(INDEX(Forecast_Capex_Input!N$12:N$286,$X851),NA)</f>
        <v>N/A</v>
      </c>
      <c r="R851" s="265" cm="1">
        <f t="array" ref="R851">IFERROR(INDEX(Forecast_Capex_Input!O$12:O$286,$X851),0)</f>
        <v>0</v>
      </c>
      <c r="S851" s="172" cm="1">
        <f t="array" ref="S851">IFERROR(INDEX(Forecast_Capex_Input!P$12:P$286,$X851),0)</f>
        <v>0</v>
      </c>
      <c r="T851" s="199" t="str" cm="1">
        <f t="array" aca="1" ref="T851" ca="1">IFERROR(INDEX(General!$K$84:$K$103,$AA851),NA)</f>
        <v>N/A</v>
      </c>
      <c r="U851" s="188" cm="1">
        <f t="array" aca="1" ref="U851" ca="1">IFERROR(
IF($F851=General!$E$25,INDEX(Forecast_Capex_Input!S$12:S$286,$X851),
INDEX(Forecast_Capex_Input!T$12:T$286,$X851)),0)</f>
        <v>0</v>
      </c>
      <c r="V851" s="222" t="b">
        <f>IFERROR(INDEX(Overheads!$T$19:$T$26,MATCH($I851,Overheads!$E$19:$E$26,0)),FALSE)</f>
        <v>0</v>
      </c>
      <c r="W851" s="165"/>
      <c r="X851" s="174" t="str">
        <f>IFERROR(
IF(MATCH($C851,Forecast_Capex_Input!$CI$12:$CI$286,1)+1&gt;MAX(Forecast_Capex_Input!$C$12:$C$286),NA,
MATCH($C851,Forecast_Capex_Input!$CI$12:$CI$286,1)+1),1)</f>
        <v>N/A</v>
      </c>
      <c r="Y851" s="174" t="str" cm="1">
        <f t="array" aca="1" ref="Y851" ca="1">IFERROR(
IF(X850&lt;&gt;X851,1,
IF(COUNTIF(OFFSET(Y850,0,0,-INDEX(Forecast_Capex_Input!$CG$12:$CG$286,$X851)),Y850)=INDEX(Forecast_Capex_Input!$CG$12:$CG$286,$X851),Y850+1,Y850)),NA)</f>
        <v>N/A</v>
      </c>
      <c r="Z851" s="174" t="str" cm="1">
        <f t="array" ref="Z851">IFERROR($C851-IF($X851=1,1,INDEX(Forecast_Capex_Input!$CI$12:$CI$286,$X851-1))+1,NA)</f>
        <v>N/A</v>
      </c>
      <c r="AA851" s="174" t="str" cm="1">
        <f t="array" aca="1" ref="AA851" ca="1">IFERROR(IF(Y851=1,
INDEX(Forecast_Capex_Input!$AI$10:$BB$10,SMALL(IF(INDEX(Forecast_Capex_Input!$AI$12:$BB$286,$X851,0)&gt;0,COLUMN(Forecast_Capex_Input!$AI$10:$BB$10)-COLUMN(Forecast_Capex_Input!$AI$12)+1),ROWS(OFFSET(AA850,0,0,-$Z851)))),
OFFSET(AA850,-INDEX(Forecast_Capex_Input!$CG$12:$CG$286,$X851)+1,0)),NA)</f>
        <v>N/A</v>
      </c>
      <c r="AB851" s="174" t="str">
        <f t="shared" ca="1" si="581"/>
        <v>N/A</v>
      </c>
      <c r="AC851" s="222" t="b">
        <f t="shared" si="613"/>
        <v>0</v>
      </c>
      <c r="AD851" s="220" t="b">
        <v>0</v>
      </c>
      <c r="AE851" s="222" t="b">
        <f t="shared" si="582"/>
        <v>1</v>
      </c>
      <c r="AF851" s="165"/>
      <c r="AG851" s="215">
        <v>0</v>
      </c>
      <c r="AH851" s="215">
        <v>0</v>
      </c>
      <c r="AI851" s="215">
        <v>0</v>
      </c>
      <c r="AJ851" s="215">
        <v>0</v>
      </c>
      <c r="AK851" s="215">
        <v>0</v>
      </c>
      <c r="AL851" s="155">
        <v>0</v>
      </c>
      <c r="AM851" s="165"/>
      <c r="AN851" s="215" cm="1">
        <f t="array" aca="1" ref="AN851" ca="1">IFERROR(INDEX(General!O$33:O$34,$AB851)
*AG851,0)</f>
        <v>0</v>
      </c>
      <c r="AO851" s="215" cm="1">
        <f t="array" aca="1" ref="AO851" ca="1">IFERROR(INDEX(General!P$33:P$34,$AB851)
*AH851,0)</f>
        <v>0</v>
      </c>
      <c r="AP851" s="215" cm="1">
        <f t="array" aca="1" ref="AP851" ca="1">IFERROR(INDEX(General!Q$33:Q$34,$AB851)
*AI851,0)</f>
        <v>0</v>
      </c>
      <c r="AQ851" s="215" cm="1">
        <f t="array" aca="1" ref="AQ851" ca="1">IFERROR(INDEX(General!R$33:R$34,$AB851)
*AJ851,0)</f>
        <v>0</v>
      </c>
      <c r="AR851" s="215" cm="1">
        <f t="array" aca="1" ref="AR851" ca="1">IFERROR(INDEX(General!S$33:S$34,$AB851)
*AK851,0)</f>
        <v>0</v>
      </c>
      <c r="AS851" s="155">
        <f t="shared" ca="1" si="614"/>
        <v>0</v>
      </c>
      <c r="AT851" s="165"/>
      <c r="AU851" s="215">
        <f ca="1">IF($AE851=FALSE,AN851*Overheads!$R$24*$V851,
IFERROR(Overheads!$O$49*$V851*AN851,0)
+IFERROR(Overheads!Q$59*$V851*(AN851/Overheads!Q$68),0))</f>
        <v>0</v>
      </c>
      <c r="AV851" s="215">
        <f ca="1">IF($AE851=FALSE,AO851*Overheads!$R$24*$V851,
IFERROR(Overheads!$O$49*$V851*AO851,0)
+IFERROR(Overheads!R$59*$V851*(AO851/Overheads!R$68),0))</f>
        <v>0</v>
      </c>
      <c r="AW851" s="215">
        <f ca="1">IF($AE851=FALSE,AP851*Overheads!$R$24*$V851,
IFERROR(Overheads!$O$49*$V851*AP851,0)
+IFERROR(Overheads!S$59*$V851*(AP851/Overheads!S$68),0))</f>
        <v>0</v>
      </c>
      <c r="AX851" s="215">
        <f ca="1">IF($AE851=FALSE,AQ851*Overheads!$R$24*$V851,
IFERROR(Overheads!$O$49*$V851*AQ851,0)
+IFERROR(Overheads!T$59*$V851*(AQ851/Overheads!T$68),0))</f>
        <v>0</v>
      </c>
      <c r="AY851" s="215">
        <f ca="1">IF($AE851=FALSE,AR851*Overheads!$R$24*$V851,
IFERROR(Overheads!$O$49*$V851*AR851,0)
+IFERROR(Overheads!U$59*$V851*(AR851/Overheads!U$68),0))</f>
        <v>0</v>
      </c>
      <c r="AZ851" s="155">
        <f t="shared" ca="1" si="615"/>
        <v>0</v>
      </c>
      <c r="BA851" s="165"/>
      <c r="BB851" s="215">
        <f ca="1">IF($AE851=FALSE,AN851*Overheads!$S$25,
IFERROR(Overheads!$O$50*AN851,0)
+IFERROR(Overheads!Q$60*(AN851/Overheads!Q$66),0))</f>
        <v>0</v>
      </c>
      <c r="BC851" s="215">
        <f ca="1">IF($AE851=FALSE,AO851*Overheads!$S$25,
IFERROR(Overheads!$O$50*AO851,0)
+IFERROR(Overheads!R$60*(AO851/Overheads!R$66),0))</f>
        <v>0</v>
      </c>
      <c r="BD851" s="215">
        <f ca="1">IF($AE851=FALSE,AP851*Overheads!$S$25,
IFERROR(Overheads!$O$50*AP851,0)
+IFERROR(Overheads!S$60*(AP851/Overheads!S$66),0))</f>
        <v>0</v>
      </c>
      <c r="BE851" s="215">
        <f ca="1">IF($AE851=FALSE,AQ851*Overheads!$S$25,
IFERROR(Overheads!$O$50*AQ851,0)
+IFERROR(Overheads!T$60*(AQ851/Overheads!T$66),0))</f>
        <v>0</v>
      </c>
      <c r="BF851" s="215">
        <f ca="1">IF($AE851=FALSE,AR851*Overheads!$S$25,
IFERROR(Overheads!$O$50*AR851,0)
+IFERROR(Overheads!U$60*(AR851/Overheads!U$66),0))</f>
        <v>0</v>
      </c>
      <c r="BG851" s="155">
        <f t="shared" ca="1" si="616"/>
        <v>0</v>
      </c>
      <c r="BH851" s="165"/>
      <c r="BI851" s="215">
        <f t="shared" ca="1" si="617"/>
        <v>0</v>
      </c>
      <c r="BJ851" s="215">
        <f t="shared" ca="1" si="583"/>
        <v>0</v>
      </c>
      <c r="BK851" s="215">
        <f t="shared" ca="1" si="584"/>
        <v>0</v>
      </c>
      <c r="BL851" s="215">
        <f t="shared" ca="1" si="585"/>
        <v>0</v>
      </c>
      <c r="BM851" s="215">
        <f t="shared" ca="1" si="586"/>
        <v>0</v>
      </c>
      <c r="BN851" s="155">
        <f t="shared" ca="1" si="618"/>
        <v>0</v>
      </c>
      <c r="BO851" s="165"/>
      <c r="BP851" s="187" cm="1">
        <f t="array" ref="BP851">IFERROR(IF($X851=$X850,BP850,INDEX(Forecast_Capex_Input!AC$12:AC$286,$X851)),0)</f>
        <v>0</v>
      </c>
      <c r="BQ851" s="187" cm="1">
        <f t="array" ref="BQ851">IFERROR(IF($X851=$X850,BQ850,INDEX(Forecast_Capex_Input!AD$12:AD$286,$X851)),0)</f>
        <v>0</v>
      </c>
      <c r="BR851" s="187" cm="1">
        <f t="array" ref="BR851">IFERROR(IF($X851=$X850,BR850,INDEX(Forecast_Capex_Input!AE$12:AE$286,$X851)),0)</f>
        <v>0</v>
      </c>
      <c r="BS851" s="187" cm="1">
        <f t="array" ref="BS851">IFERROR(IF($X851=$X850,BS850,INDEX(Forecast_Capex_Input!AF$12:AF$286,$X851)),0)</f>
        <v>0</v>
      </c>
      <c r="BT851" s="187" cm="1">
        <f t="array" ref="BT851">IFERROR(IF($X851=$X850,BT850,INDEX(Forecast_Capex_Input!AG$12:AG$286,$X851)),0)</f>
        <v>0</v>
      </c>
      <c r="BU851" s="165"/>
      <c r="BV851" s="215">
        <f t="shared" si="587"/>
        <v>0</v>
      </c>
      <c r="BW851" s="215">
        <f t="shared" si="588"/>
        <v>0</v>
      </c>
      <c r="BX851" s="215">
        <f t="shared" si="589"/>
        <v>0</v>
      </c>
      <c r="BY851" s="215">
        <f t="shared" si="590"/>
        <v>0</v>
      </c>
      <c r="BZ851" s="215">
        <f t="shared" si="591"/>
        <v>0</v>
      </c>
      <c r="CA851" s="155">
        <f t="shared" si="619"/>
        <v>0</v>
      </c>
      <c r="CB851" s="165"/>
      <c r="CC851" s="215">
        <f t="shared" si="592"/>
        <v>0</v>
      </c>
      <c r="CD851" s="215">
        <f t="shared" si="593"/>
        <v>0</v>
      </c>
      <c r="CE851" s="215">
        <f t="shared" si="594"/>
        <v>0</v>
      </c>
      <c r="CF851" s="215">
        <f t="shared" si="595"/>
        <v>0</v>
      </c>
      <c r="CG851" s="215">
        <f t="shared" si="596"/>
        <v>0</v>
      </c>
      <c r="CH851" s="155">
        <f t="shared" si="620"/>
        <v>0</v>
      </c>
      <c r="CI851" s="165"/>
      <c r="CJ851" s="215">
        <f t="shared" si="597"/>
        <v>0</v>
      </c>
      <c r="CK851" s="215">
        <f t="shared" si="598"/>
        <v>0</v>
      </c>
      <c r="CL851" s="215">
        <f t="shared" si="599"/>
        <v>0</v>
      </c>
      <c r="CM851" s="215">
        <f t="shared" si="600"/>
        <v>0</v>
      </c>
      <c r="CN851" s="215">
        <f t="shared" si="601"/>
        <v>0</v>
      </c>
      <c r="CO851" s="155">
        <f t="shared" si="621"/>
        <v>0</v>
      </c>
      <c r="CP851" s="165"/>
      <c r="CQ851" s="223">
        <f t="shared" si="602"/>
        <v>0</v>
      </c>
      <c r="CR851" s="223">
        <f t="shared" si="603"/>
        <v>0</v>
      </c>
      <c r="CS851" s="223">
        <f t="shared" si="604"/>
        <v>0</v>
      </c>
      <c r="CT851" s="223">
        <f t="shared" si="605"/>
        <v>0</v>
      </c>
      <c r="CU851" s="223">
        <f t="shared" si="606"/>
        <v>0</v>
      </c>
      <c r="CV851" s="155">
        <f t="shared" si="622"/>
        <v>0</v>
      </c>
      <c r="CW851" s="165"/>
      <c r="CX851" s="215">
        <f t="shared" si="623"/>
        <v>0</v>
      </c>
      <c r="CY851" s="215">
        <f t="shared" si="607"/>
        <v>0</v>
      </c>
      <c r="CZ851" s="215">
        <f t="shared" si="608"/>
        <v>0</v>
      </c>
      <c r="DA851" s="215">
        <f t="shared" si="609"/>
        <v>0</v>
      </c>
      <c r="DB851" s="215">
        <f t="shared" si="610"/>
        <v>0</v>
      </c>
      <c r="DC851" s="155">
        <f t="shared" si="624"/>
        <v>0</v>
      </c>
      <c r="DD851" s="165"/>
      <c r="DE851" s="188" t="b" cm="1">
        <f t="array" aca="1" ref="DE851" ca="1">OR($G851=Forecast_Capex_Input!$BF$8:$BF$10)</f>
        <v>0</v>
      </c>
      <c r="DF851" s="188" cm="1">
        <f t="array" aca="1" ref="DF851" ca="1">IFERROR(INDEX(Forecast_Capex_Input!BG$12:BG$286,$X851)
*(INDEX(Forecast_Capex_Input!$H$12:$H$286,$X851)=Repex),0)
*$DE851</f>
        <v>0</v>
      </c>
      <c r="DG851" s="188" cm="1">
        <f t="array" aca="1" ref="DG851" ca="1">IFERROR(INDEX(Forecast_Capex_Input!BH$12:BH$286,$X851)
*(INDEX(Forecast_Capex_Input!$H$12:$H$286,$X851)=Repex),0)
*$DE851</f>
        <v>0</v>
      </c>
      <c r="DH851" s="188" cm="1">
        <f t="array" aca="1" ref="DH851" ca="1">IFERROR(INDEX(Forecast_Capex_Input!BI$12:BI$286,$X851)
*(INDEX(Forecast_Capex_Input!$H$12:$H$286,$X851)=Repex),0)
*$DE851</f>
        <v>0</v>
      </c>
      <c r="DI851" s="188" cm="1">
        <f t="array" aca="1" ref="DI851" ca="1">IFERROR(INDEX(Forecast_Capex_Input!BJ$12:BJ$286,$X851)
*(INDEX(Forecast_Capex_Input!$H$12:$H$286,$X851)=Repex),0)
*$DE851</f>
        <v>0</v>
      </c>
      <c r="DJ851" s="188" cm="1">
        <f t="array" aca="1" ref="DJ851" ca="1">IFERROR(INDEX(Forecast_Capex_Input!BK$12:BK$286,$X851)
*(INDEX(Forecast_Capex_Input!$H$12:$H$286,$X851)=Repex),0)
*$DE851</f>
        <v>0</v>
      </c>
      <c r="DK851" s="188" cm="1">
        <f t="array" aca="1" ref="DK851" ca="1">IFERROR(INDEX(Forecast_Capex_Input!BL$12:BL$286,$X851)
*(INDEX(Forecast_Capex_Input!$H$12:$H$286,$X851)=Repex),0)
*$DE851</f>
        <v>0</v>
      </c>
      <c r="DL851" s="165"/>
      <c r="DM851" s="188" t="b" cm="1">
        <f t="array" aca="1" ref="DM851" ca="1">OR($G851=Forecast_Capex_Input!$BN$8:$BN$9)</f>
        <v>0</v>
      </c>
      <c r="DN851" s="188" cm="1">
        <f t="array" aca="1" ref="DN851" ca="1">IFERROR(INDEX(Forecast_Capex_Input!BO$12:BO$286,$X851)
*(INDEX(Forecast_Capex_Input!$H$12:$H$286,$X851)=Repex),0)
*$DM851</f>
        <v>0</v>
      </c>
      <c r="DO851" s="188" cm="1">
        <f t="array" aca="1" ref="DO851" ca="1">IFERROR(INDEX(Forecast_Capex_Input!BP$12:BP$286,$X851)
*(INDEX(Forecast_Capex_Input!$H$12:$H$286,$X851)=Repex),0)
*$DM851</f>
        <v>0</v>
      </c>
      <c r="DP851" s="188" cm="1">
        <f t="array" aca="1" ref="DP851" ca="1">IFERROR(INDEX(Forecast_Capex_Input!BQ$12:BQ$286,$X851)
*(INDEX(Forecast_Capex_Input!$H$12:$H$286,$X851)=Repex),0)
*$DM851</f>
        <v>0</v>
      </c>
      <c r="DQ851" s="188" cm="1">
        <f t="array" aca="1" ref="DQ851" ca="1">IFERROR(INDEX(Forecast_Capex_Input!BR$12:BR$286,$X851)
*(INDEX(Forecast_Capex_Input!$H$12:$H$286,$X851)=Repex),0)
*$DM851</f>
        <v>0</v>
      </c>
      <c r="DR851" s="188" cm="1">
        <f t="array" aca="1" ref="DR851" ca="1">IFERROR(INDEX(Forecast_Capex_Input!BS$12:BS$286,$X851)
*(INDEX(Forecast_Capex_Input!$H$12:$H$286,$X851)=Repex),0)
*$DM851</f>
        <v>0</v>
      </c>
      <c r="DS851" s="165"/>
      <c r="DT851" s="188" t="b" cm="1">
        <f t="array" aca="1" ref="DT851" ca="1">OR($G851=Forecast_Capex_Input!$BU$8:$BU$10)</f>
        <v>0</v>
      </c>
      <c r="DU851" s="188" cm="1">
        <f t="array" aca="1" ref="DU851" ca="1">IFERROR(INDEX(Forecast_Capex_Input!BV$12:BV$286,$X851)
*(INDEX(Forecast_Capex_Input!$H$12:$H$286,$X851)=Repex),0)
*$DT851</f>
        <v>0</v>
      </c>
      <c r="DV851" s="188" cm="1">
        <f t="array" aca="1" ref="DV851" ca="1">IFERROR(INDEX(Forecast_Capex_Input!BW$12:BW$286,$X851)
*(INDEX(Forecast_Capex_Input!$H$12:$H$286,$X851)=Repex),0)
*$DT851</f>
        <v>0</v>
      </c>
      <c r="DW851" s="188" cm="1">
        <f t="array" aca="1" ref="DW851" ca="1">IFERROR(INDEX(Forecast_Capex_Input!BX$12:BX$286,$X851)
*(INDEX(Forecast_Capex_Input!$H$12:$H$286,$X851)=Repex),0)
*$DT851</f>
        <v>0</v>
      </c>
      <c r="DX851" s="188" cm="1">
        <f t="array" aca="1" ref="DX851" ca="1">IFERROR(INDEX(Forecast_Capex_Input!BY$12:BY$286,$X851)
*(INDEX(Forecast_Capex_Input!$H$12:$H$286,$X851)=Repex),0)
*$DT851</f>
        <v>0</v>
      </c>
      <c r="DY851" s="188" cm="1">
        <f t="array" aca="1" ref="DY851" ca="1">IFERROR(INDEX(Forecast_Capex_Input!BZ$12:BZ$286,$X851)
*(INDEX(Forecast_Capex_Input!$H$12:$H$286,$X851)=Repex),0)
*$DT851</f>
        <v>0</v>
      </c>
      <c r="DZ851" s="188" cm="1">
        <f t="array" aca="1" ref="DZ851" ca="1">IFERROR(INDEX(Forecast_Capex_Input!CA$12:CA$286,$X851)
*(INDEX(Forecast_Capex_Input!$H$12:$H$286,$X851)=Repex),0)
*$DT851</f>
        <v>0</v>
      </c>
      <c r="EA851" s="188" cm="1">
        <f t="array" aca="1" ref="EA851" ca="1">IFERROR(INDEX(Forecast_Capex_Input!CB$12:CB$286,$X851)
*(INDEX(Forecast_Capex_Input!$H$12:$H$286,$X851)=Repex),0)
*$DT851</f>
        <v>0</v>
      </c>
      <c r="EB851" s="188" cm="1">
        <f t="array" aca="1" ref="EB851" ca="1">IFERROR(INDEX(Forecast_Capex_Input!CC$12:CC$286,$X851)
*(INDEX(Forecast_Capex_Input!$H$12:$H$286,$X851)=Repex),0)
*$DT851</f>
        <v>0</v>
      </c>
      <c r="EC851" s="165"/>
      <c r="ED851" s="226" t="str">
        <f t="shared" si="611"/>
        <v>N/A</v>
      </c>
      <c r="EE851" s="174" t="s">
        <v>15</v>
      </c>
    </row>
    <row r="852" spans="3:135" x14ac:dyDescent="0.2">
      <c r="C852" s="174">
        <f t="shared" si="612"/>
        <v>842</v>
      </c>
      <c r="D852" s="167" t="str" cm="1">
        <f t="array" ref="D852">IFERROR(INDEX(Forecast_Capex_Input!$D$12:$D$286,$X852),NA)</f>
        <v>N/A</v>
      </c>
      <c r="E852" s="172" t="str" cm="1">
        <f t="array" ref="E852">IF($X852=NA,NA,INDEX(Forecast_Capex_Input!$E$12:$E$286,$X852))</f>
        <v>N/A</v>
      </c>
      <c r="F852" s="167" t="str" cm="1">
        <f t="array" aca="1" ref="F852" ca="1">IFERROR(INDEX(General!$E$25:$E$26,$Y852),NA)</f>
        <v>N/A</v>
      </c>
      <c r="G852" s="167" t="str" cm="1">
        <f t="array" aca="1" ref="G852" ca="1">IFERROR(INDEX(Forecast_Capex_Input!$AI$11:$BB$11,$AA852),NA)</f>
        <v>N/A</v>
      </c>
      <c r="H852" s="189" t="str" cm="1">
        <f t="array" aca="1" ref="H852" ca="1">IFERROR(INDEX(Forecast_Capex_Input!$AI$12:$BB$286,$X852,$AA852),NA)</f>
        <v>N/A</v>
      </c>
      <c r="I852" s="199" t="str" cm="1">
        <f t="array" ref="I852">IFERROR(INDEX(Forecast_Capex_Input!$F$12:$F$286,$X852),NA)</f>
        <v>N/A</v>
      </c>
      <c r="J852" s="199" t="str" cm="1">
        <f t="array" ref="J852">IFERROR(INDEX(Forecast_Capex_Input!G$12:G$286,$X852),NA)</f>
        <v>N/A</v>
      </c>
      <c r="K852" s="199" t="str" cm="1">
        <f t="array" ref="K852">IFERROR(INDEX(Forecast_Capex_Input!H$12:H$286,$X852),NA)</f>
        <v>N/A</v>
      </c>
      <c r="L852" s="199" t="str" cm="1">
        <f t="array" ref="L852">IFERROR(INDEX(Forecast_Capex_Input!I$12:I$286,$X852),NA)</f>
        <v>N/A</v>
      </c>
      <c r="M852" s="199" t="str" cm="1">
        <f t="array" ref="M852">IFERROR(INDEX(Forecast_Capex_Input!J$12:J$286,$X852),NA)</f>
        <v>N/A</v>
      </c>
      <c r="N852" s="199" t="str" cm="1">
        <f t="array" ref="N852">IFERROR(INDEX(Forecast_Capex_Input!K$12:K$286,$X852),NA)</f>
        <v>N/A</v>
      </c>
      <c r="O852" s="199" t="str" cm="1">
        <f t="array" ref="O852">IFERROR(INDEX(Forecast_Capex_Input!L$12:L$286,$X852),NA)</f>
        <v>N/A</v>
      </c>
      <c r="P852" s="199" t="str" cm="1">
        <f t="array" ref="P852">IFERROR(INDEX(Forecast_Capex_Input!M$12:M$286,$X852),NA)</f>
        <v>N/A</v>
      </c>
      <c r="Q852" s="172" t="str" cm="1">
        <f t="array" ref="Q852">IFERROR(INDEX(Forecast_Capex_Input!N$12:N$286,$X852),NA)</f>
        <v>N/A</v>
      </c>
      <c r="R852" s="265" cm="1">
        <f t="array" ref="R852">IFERROR(INDEX(Forecast_Capex_Input!O$12:O$286,$X852),0)</f>
        <v>0</v>
      </c>
      <c r="S852" s="172" cm="1">
        <f t="array" ref="S852">IFERROR(INDEX(Forecast_Capex_Input!P$12:P$286,$X852),0)</f>
        <v>0</v>
      </c>
      <c r="T852" s="199" t="str" cm="1">
        <f t="array" aca="1" ref="T852" ca="1">IFERROR(INDEX(General!$K$84:$K$103,$AA852),NA)</f>
        <v>N/A</v>
      </c>
      <c r="U852" s="188" cm="1">
        <f t="array" aca="1" ref="U852" ca="1">IFERROR(
IF($F852=General!$E$25,INDEX(Forecast_Capex_Input!S$12:S$286,$X852),
INDEX(Forecast_Capex_Input!T$12:T$286,$X852)),0)</f>
        <v>0</v>
      </c>
      <c r="V852" s="222" t="b">
        <f>IFERROR(INDEX(Overheads!$T$19:$T$26,MATCH($I852,Overheads!$E$19:$E$26,0)),FALSE)</f>
        <v>0</v>
      </c>
      <c r="W852" s="165"/>
      <c r="X852" s="174" t="str">
        <f>IFERROR(
IF(MATCH($C852,Forecast_Capex_Input!$CI$12:$CI$286,1)+1&gt;MAX(Forecast_Capex_Input!$C$12:$C$286),NA,
MATCH($C852,Forecast_Capex_Input!$CI$12:$CI$286,1)+1),1)</f>
        <v>N/A</v>
      </c>
      <c r="Y852" s="174" t="str" cm="1">
        <f t="array" aca="1" ref="Y852" ca="1">IFERROR(
IF(X851&lt;&gt;X852,1,
IF(COUNTIF(OFFSET(Y851,0,0,-INDEX(Forecast_Capex_Input!$CG$12:$CG$286,$X852)),Y851)=INDEX(Forecast_Capex_Input!$CG$12:$CG$286,$X852),Y851+1,Y851)),NA)</f>
        <v>N/A</v>
      </c>
      <c r="Z852" s="174" t="str" cm="1">
        <f t="array" ref="Z852">IFERROR($C852-IF($X852=1,1,INDEX(Forecast_Capex_Input!$CI$12:$CI$286,$X852-1))+1,NA)</f>
        <v>N/A</v>
      </c>
      <c r="AA852" s="174" t="str" cm="1">
        <f t="array" aca="1" ref="AA852" ca="1">IFERROR(IF(Y852=1,
INDEX(Forecast_Capex_Input!$AI$10:$BB$10,SMALL(IF(INDEX(Forecast_Capex_Input!$AI$12:$BB$286,$X852,0)&gt;0,COLUMN(Forecast_Capex_Input!$AI$10:$BB$10)-COLUMN(Forecast_Capex_Input!$AI$12)+1),ROWS(OFFSET(AA851,0,0,-$Z852)))),
OFFSET(AA851,-INDEX(Forecast_Capex_Input!$CG$12:$CG$286,$X852)+1,0)),NA)</f>
        <v>N/A</v>
      </c>
      <c r="AB852" s="174" t="str">
        <f t="shared" ca="1" si="581"/>
        <v>N/A</v>
      </c>
      <c r="AC852" s="222" t="b">
        <f t="shared" si="613"/>
        <v>0</v>
      </c>
      <c r="AD852" s="220" t="b">
        <v>0</v>
      </c>
      <c r="AE852" s="222" t="b">
        <f t="shared" si="582"/>
        <v>1</v>
      </c>
      <c r="AF852" s="165"/>
      <c r="AG852" s="215">
        <v>0</v>
      </c>
      <c r="AH852" s="215">
        <v>0</v>
      </c>
      <c r="AI852" s="215">
        <v>0</v>
      </c>
      <c r="AJ852" s="215">
        <v>0</v>
      </c>
      <c r="AK852" s="215">
        <v>0</v>
      </c>
      <c r="AL852" s="155">
        <v>0</v>
      </c>
      <c r="AM852" s="165"/>
      <c r="AN852" s="215" cm="1">
        <f t="array" aca="1" ref="AN852" ca="1">IFERROR(INDEX(General!O$33:O$34,$AB852)
*AG852,0)</f>
        <v>0</v>
      </c>
      <c r="AO852" s="215" cm="1">
        <f t="array" aca="1" ref="AO852" ca="1">IFERROR(INDEX(General!P$33:P$34,$AB852)
*AH852,0)</f>
        <v>0</v>
      </c>
      <c r="AP852" s="215" cm="1">
        <f t="array" aca="1" ref="AP852" ca="1">IFERROR(INDEX(General!Q$33:Q$34,$AB852)
*AI852,0)</f>
        <v>0</v>
      </c>
      <c r="AQ852" s="215" cm="1">
        <f t="array" aca="1" ref="AQ852" ca="1">IFERROR(INDEX(General!R$33:R$34,$AB852)
*AJ852,0)</f>
        <v>0</v>
      </c>
      <c r="AR852" s="215" cm="1">
        <f t="array" aca="1" ref="AR852" ca="1">IFERROR(INDEX(General!S$33:S$34,$AB852)
*AK852,0)</f>
        <v>0</v>
      </c>
      <c r="AS852" s="155">
        <f t="shared" ca="1" si="614"/>
        <v>0</v>
      </c>
      <c r="AT852" s="165"/>
      <c r="AU852" s="215">
        <f ca="1">IF($AE852=FALSE,AN852*Overheads!$R$24*$V852,
IFERROR(Overheads!$O$49*$V852*AN852,0)
+IFERROR(Overheads!Q$59*$V852*(AN852/Overheads!Q$68),0))</f>
        <v>0</v>
      </c>
      <c r="AV852" s="215">
        <f ca="1">IF($AE852=FALSE,AO852*Overheads!$R$24*$V852,
IFERROR(Overheads!$O$49*$V852*AO852,0)
+IFERROR(Overheads!R$59*$V852*(AO852/Overheads!R$68),0))</f>
        <v>0</v>
      </c>
      <c r="AW852" s="215">
        <f ca="1">IF($AE852=FALSE,AP852*Overheads!$R$24*$V852,
IFERROR(Overheads!$O$49*$V852*AP852,0)
+IFERROR(Overheads!S$59*$V852*(AP852/Overheads!S$68),0))</f>
        <v>0</v>
      </c>
      <c r="AX852" s="215">
        <f ca="1">IF($AE852=FALSE,AQ852*Overheads!$R$24*$V852,
IFERROR(Overheads!$O$49*$V852*AQ852,0)
+IFERROR(Overheads!T$59*$V852*(AQ852/Overheads!T$68),0))</f>
        <v>0</v>
      </c>
      <c r="AY852" s="215">
        <f ca="1">IF($AE852=FALSE,AR852*Overheads!$R$24*$V852,
IFERROR(Overheads!$O$49*$V852*AR852,0)
+IFERROR(Overheads!U$59*$V852*(AR852/Overheads!U$68),0))</f>
        <v>0</v>
      </c>
      <c r="AZ852" s="155">
        <f t="shared" ca="1" si="615"/>
        <v>0</v>
      </c>
      <c r="BA852" s="165"/>
      <c r="BB852" s="215">
        <f ca="1">IF($AE852=FALSE,AN852*Overheads!$S$25,
IFERROR(Overheads!$O$50*AN852,0)
+IFERROR(Overheads!Q$60*(AN852/Overheads!Q$66),0))</f>
        <v>0</v>
      </c>
      <c r="BC852" s="215">
        <f ca="1">IF($AE852=FALSE,AO852*Overheads!$S$25,
IFERROR(Overheads!$O$50*AO852,0)
+IFERROR(Overheads!R$60*(AO852/Overheads!R$66),0))</f>
        <v>0</v>
      </c>
      <c r="BD852" s="215">
        <f ca="1">IF($AE852=FALSE,AP852*Overheads!$S$25,
IFERROR(Overheads!$O$50*AP852,0)
+IFERROR(Overheads!S$60*(AP852/Overheads!S$66),0))</f>
        <v>0</v>
      </c>
      <c r="BE852" s="215">
        <f ca="1">IF($AE852=FALSE,AQ852*Overheads!$S$25,
IFERROR(Overheads!$O$50*AQ852,0)
+IFERROR(Overheads!T$60*(AQ852/Overheads!T$66),0))</f>
        <v>0</v>
      </c>
      <c r="BF852" s="215">
        <f ca="1">IF($AE852=FALSE,AR852*Overheads!$S$25,
IFERROR(Overheads!$O$50*AR852,0)
+IFERROR(Overheads!U$60*(AR852/Overheads!U$66),0))</f>
        <v>0</v>
      </c>
      <c r="BG852" s="155">
        <f t="shared" ca="1" si="616"/>
        <v>0</v>
      </c>
      <c r="BH852" s="165"/>
      <c r="BI852" s="215">
        <f t="shared" ca="1" si="617"/>
        <v>0</v>
      </c>
      <c r="BJ852" s="215">
        <f t="shared" ca="1" si="583"/>
        <v>0</v>
      </c>
      <c r="BK852" s="215">
        <f t="shared" ca="1" si="584"/>
        <v>0</v>
      </c>
      <c r="BL852" s="215">
        <f t="shared" ca="1" si="585"/>
        <v>0</v>
      </c>
      <c r="BM852" s="215">
        <f t="shared" ca="1" si="586"/>
        <v>0</v>
      </c>
      <c r="BN852" s="155">
        <f t="shared" ca="1" si="618"/>
        <v>0</v>
      </c>
      <c r="BO852" s="165"/>
      <c r="BP852" s="187" cm="1">
        <f t="array" ref="BP852">IFERROR(IF($X852=$X851,BP851,INDEX(Forecast_Capex_Input!AC$12:AC$286,$X852)),0)</f>
        <v>0</v>
      </c>
      <c r="BQ852" s="187" cm="1">
        <f t="array" ref="BQ852">IFERROR(IF($X852=$X851,BQ851,INDEX(Forecast_Capex_Input!AD$12:AD$286,$X852)),0)</f>
        <v>0</v>
      </c>
      <c r="BR852" s="187" cm="1">
        <f t="array" ref="BR852">IFERROR(IF($X852=$X851,BR851,INDEX(Forecast_Capex_Input!AE$12:AE$286,$X852)),0)</f>
        <v>0</v>
      </c>
      <c r="BS852" s="187" cm="1">
        <f t="array" ref="BS852">IFERROR(IF($X852=$X851,BS851,INDEX(Forecast_Capex_Input!AF$12:AF$286,$X852)),0)</f>
        <v>0</v>
      </c>
      <c r="BT852" s="187" cm="1">
        <f t="array" ref="BT852">IFERROR(IF($X852=$X851,BT851,INDEX(Forecast_Capex_Input!AG$12:AG$286,$X852)),0)</f>
        <v>0</v>
      </c>
      <c r="BU852" s="165"/>
      <c r="BV852" s="215">
        <f t="shared" si="587"/>
        <v>0</v>
      </c>
      <c r="BW852" s="215">
        <f t="shared" si="588"/>
        <v>0</v>
      </c>
      <c r="BX852" s="215">
        <f t="shared" si="589"/>
        <v>0</v>
      </c>
      <c r="BY852" s="215">
        <f t="shared" si="590"/>
        <v>0</v>
      </c>
      <c r="BZ852" s="215">
        <f t="shared" si="591"/>
        <v>0</v>
      </c>
      <c r="CA852" s="155">
        <f t="shared" si="619"/>
        <v>0</v>
      </c>
      <c r="CB852" s="165"/>
      <c r="CC852" s="215">
        <f t="shared" si="592"/>
        <v>0</v>
      </c>
      <c r="CD852" s="215">
        <f t="shared" si="593"/>
        <v>0</v>
      </c>
      <c r="CE852" s="215">
        <f t="shared" si="594"/>
        <v>0</v>
      </c>
      <c r="CF852" s="215">
        <f t="shared" si="595"/>
        <v>0</v>
      </c>
      <c r="CG852" s="215">
        <f t="shared" si="596"/>
        <v>0</v>
      </c>
      <c r="CH852" s="155">
        <f t="shared" si="620"/>
        <v>0</v>
      </c>
      <c r="CI852" s="165"/>
      <c r="CJ852" s="215">
        <f t="shared" si="597"/>
        <v>0</v>
      </c>
      <c r="CK852" s="215">
        <f t="shared" si="598"/>
        <v>0</v>
      </c>
      <c r="CL852" s="215">
        <f t="shared" si="599"/>
        <v>0</v>
      </c>
      <c r="CM852" s="215">
        <f t="shared" si="600"/>
        <v>0</v>
      </c>
      <c r="CN852" s="215">
        <f t="shared" si="601"/>
        <v>0</v>
      </c>
      <c r="CO852" s="155">
        <f t="shared" si="621"/>
        <v>0</v>
      </c>
      <c r="CP852" s="165"/>
      <c r="CQ852" s="223">
        <f t="shared" si="602"/>
        <v>0</v>
      </c>
      <c r="CR852" s="223">
        <f t="shared" si="603"/>
        <v>0</v>
      </c>
      <c r="CS852" s="223">
        <f t="shared" si="604"/>
        <v>0</v>
      </c>
      <c r="CT852" s="223">
        <f t="shared" si="605"/>
        <v>0</v>
      </c>
      <c r="CU852" s="223">
        <f t="shared" si="606"/>
        <v>0</v>
      </c>
      <c r="CV852" s="155">
        <f t="shared" si="622"/>
        <v>0</v>
      </c>
      <c r="CW852" s="165"/>
      <c r="CX852" s="215">
        <f t="shared" si="623"/>
        <v>0</v>
      </c>
      <c r="CY852" s="215">
        <f t="shared" si="607"/>
        <v>0</v>
      </c>
      <c r="CZ852" s="215">
        <f t="shared" si="608"/>
        <v>0</v>
      </c>
      <c r="DA852" s="215">
        <f t="shared" si="609"/>
        <v>0</v>
      </c>
      <c r="DB852" s="215">
        <f t="shared" si="610"/>
        <v>0</v>
      </c>
      <c r="DC852" s="155">
        <f t="shared" si="624"/>
        <v>0</v>
      </c>
      <c r="DD852" s="165"/>
      <c r="DE852" s="188" t="b" cm="1">
        <f t="array" aca="1" ref="DE852" ca="1">OR($G852=Forecast_Capex_Input!$BF$8:$BF$10)</f>
        <v>0</v>
      </c>
      <c r="DF852" s="188" cm="1">
        <f t="array" aca="1" ref="DF852" ca="1">IFERROR(INDEX(Forecast_Capex_Input!BG$12:BG$286,$X852)
*(INDEX(Forecast_Capex_Input!$H$12:$H$286,$X852)=Repex),0)
*$DE852</f>
        <v>0</v>
      </c>
      <c r="DG852" s="188" cm="1">
        <f t="array" aca="1" ref="DG852" ca="1">IFERROR(INDEX(Forecast_Capex_Input!BH$12:BH$286,$X852)
*(INDEX(Forecast_Capex_Input!$H$12:$H$286,$X852)=Repex),0)
*$DE852</f>
        <v>0</v>
      </c>
      <c r="DH852" s="188" cm="1">
        <f t="array" aca="1" ref="DH852" ca="1">IFERROR(INDEX(Forecast_Capex_Input!BI$12:BI$286,$X852)
*(INDEX(Forecast_Capex_Input!$H$12:$H$286,$X852)=Repex),0)
*$DE852</f>
        <v>0</v>
      </c>
      <c r="DI852" s="188" cm="1">
        <f t="array" aca="1" ref="DI852" ca="1">IFERROR(INDEX(Forecast_Capex_Input!BJ$12:BJ$286,$X852)
*(INDEX(Forecast_Capex_Input!$H$12:$H$286,$X852)=Repex),0)
*$DE852</f>
        <v>0</v>
      </c>
      <c r="DJ852" s="188" cm="1">
        <f t="array" aca="1" ref="DJ852" ca="1">IFERROR(INDEX(Forecast_Capex_Input!BK$12:BK$286,$X852)
*(INDEX(Forecast_Capex_Input!$H$12:$H$286,$X852)=Repex),0)
*$DE852</f>
        <v>0</v>
      </c>
      <c r="DK852" s="188" cm="1">
        <f t="array" aca="1" ref="DK852" ca="1">IFERROR(INDEX(Forecast_Capex_Input!BL$12:BL$286,$X852)
*(INDEX(Forecast_Capex_Input!$H$12:$H$286,$X852)=Repex),0)
*$DE852</f>
        <v>0</v>
      </c>
      <c r="DL852" s="165"/>
      <c r="DM852" s="188" t="b" cm="1">
        <f t="array" aca="1" ref="DM852" ca="1">OR($G852=Forecast_Capex_Input!$BN$8:$BN$9)</f>
        <v>0</v>
      </c>
      <c r="DN852" s="188" cm="1">
        <f t="array" aca="1" ref="DN852" ca="1">IFERROR(INDEX(Forecast_Capex_Input!BO$12:BO$286,$X852)
*(INDEX(Forecast_Capex_Input!$H$12:$H$286,$X852)=Repex),0)
*$DM852</f>
        <v>0</v>
      </c>
      <c r="DO852" s="188" cm="1">
        <f t="array" aca="1" ref="DO852" ca="1">IFERROR(INDEX(Forecast_Capex_Input!BP$12:BP$286,$X852)
*(INDEX(Forecast_Capex_Input!$H$12:$H$286,$X852)=Repex),0)
*$DM852</f>
        <v>0</v>
      </c>
      <c r="DP852" s="188" cm="1">
        <f t="array" aca="1" ref="DP852" ca="1">IFERROR(INDEX(Forecast_Capex_Input!BQ$12:BQ$286,$X852)
*(INDEX(Forecast_Capex_Input!$H$12:$H$286,$X852)=Repex),0)
*$DM852</f>
        <v>0</v>
      </c>
      <c r="DQ852" s="188" cm="1">
        <f t="array" aca="1" ref="DQ852" ca="1">IFERROR(INDEX(Forecast_Capex_Input!BR$12:BR$286,$X852)
*(INDEX(Forecast_Capex_Input!$H$12:$H$286,$X852)=Repex),0)
*$DM852</f>
        <v>0</v>
      </c>
      <c r="DR852" s="188" cm="1">
        <f t="array" aca="1" ref="DR852" ca="1">IFERROR(INDEX(Forecast_Capex_Input!BS$12:BS$286,$X852)
*(INDEX(Forecast_Capex_Input!$H$12:$H$286,$X852)=Repex),0)
*$DM852</f>
        <v>0</v>
      </c>
      <c r="DS852" s="165"/>
      <c r="DT852" s="188" t="b" cm="1">
        <f t="array" aca="1" ref="DT852" ca="1">OR($G852=Forecast_Capex_Input!$BU$8:$BU$10)</f>
        <v>0</v>
      </c>
      <c r="DU852" s="188" cm="1">
        <f t="array" aca="1" ref="DU852" ca="1">IFERROR(INDEX(Forecast_Capex_Input!BV$12:BV$286,$X852)
*(INDEX(Forecast_Capex_Input!$H$12:$H$286,$X852)=Repex),0)
*$DT852</f>
        <v>0</v>
      </c>
      <c r="DV852" s="188" cm="1">
        <f t="array" aca="1" ref="DV852" ca="1">IFERROR(INDEX(Forecast_Capex_Input!BW$12:BW$286,$X852)
*(INDEX(Forecast_Capex_Input!$H$12:$H$286,$X852)=Repex),0)
*$DT852</f>
        <v>0</v>
      </c>
      <c r="DW852" s="188" cm="1">
        <f t="array" aca="1" ref="DW852" ca="1">IFERROR(INDEX(Forecast_Capex_Input!BX$12:BX$286,$X852)
*(INDEX(Forecast_Capex_Input!$H$12:$H$286,$X852)=Repex),0)
*$DT852</f>
        <v>0</v>
      </c>
      <c r="DX852" s="188" cm="1">
        <f t="array" aca="1" ref="DX852" ca="1">IFERROR(INDEX(Forecast_Capex_Input!BY$12:BY$286,$X852)
*(INDEX(Forecast_Capex_Input!$H$12:$H$286,$X852)=Repex),0)
*$DT852</f>
        <v>0</v>
      </c>
      <c r="DY852" s="188" cm="1">
        <f t="array" aca="1" ref="DY852" ca="1">IFERROR(INDEX(Forecast_Capex_Input!BZ$12:BZ$286,$X852)
*(INDEX(Forecast_Capex_Input!$H$12:$H$286,$X852)=Repex),0)
*$DT852</f>
        <v>0</v>
      </c>
      <c r="DZ852" s="188" cm="1">
        <f t="array" aca="1" ref="DZ852" ca="1">IFERROR(INDEX(Forecast_Capex_Input!CA$12:CA$286,$X852)
*(INDEX(Forecast_Capex_Input!$H$12:$H$286,$X852)=Repex),0)
*$DT852</f>
        <v>0</v>
      </c>
      <c r="EA852" s="188" cm="1">
        <f t="array" aca="1" ref="EA852" ca="1">IFERROR(INDEX(Forecast_Capex_Input!CB$12:CB$286,$X852)
*(INDEX(Forecast_Capex_Input!$H$12:$H$286,$X852)=Repex),0)
*$DT852</f>
        <v>0</v>
      </c>
      <c r="EB852" s="188" cm="1">
        <f t="array" aca="1" ref="EB852" ca="1">IFERROR(INDEX(Forecast_Capex_Input!CC$12:CC$286,$X852)
*(INDEX(Forecast_Capex_Input!$H$12:$H$286,$X852)=Repex),0)
*$DT852</f>
        <v>0</v>
      </c>
      <c r="EC852" s="165"/>
      <c r="ED852" s="226" t="str">
        <f t="shared" si="611"/>
        <v>N/A</v>
      </c>
      <c r="EE852" s="174" t="s">
        <v>15</v>
      </c>
    </row>
    <row r="853" spans="3:135" x14ac:dyDescent="0.2">
      <c r="C853" s="174">
        <f t="shared" si="612"/>
        <v>843</v>
      </c>
      <c r="D853" s="167" t="str" cm="1">
        <f t="array" ref="D853">IFERROR(INDEX(Forecast_Capex_Input!$D$12:$D$286,$X853),NA)</f>
        <v>N/A</v>
      </c>
      <c r="E853" s="172" t="str" cm="1">
        <f t="array" ref="E853">IF($X853=NA,NA,INDEX(Forecast_Capex_Input!$E$12:$E$286,$X853))</f>
        <v>N/A</v>
      </c>
      <c r="F853" s="167" t="str" cm="1">
        <f t="array" aca="1" ref="F853" ca="1">IFERROR(INDEX(General!$E$25:$E$26,$Y853),NA)</f>
        <v>N/A</v>
      </c>
      <c r="G853" s="167" t="str" cm="1">
        <f t="array" aca="1" ref="G853" ca="1">IFERROR(INDEX(Forecast_Capex_Input!$AI$11:$BB$11,$AA853),NA)</f>
        <v>N/A</v>
      </c>
      <c r="H853" s="189" t="str" cm="1">
        <f t="array" aca="1" ref="H853" ca="1">IFERROR(INDEX(Forecast_Capex_Input!$AI$12:$BB$286,$X853,$AA853),NA)</f>
        <v>N/A</v>
      </c>
      <c r="I853" s="199" t="str" cm="1">
        <f t="array" ref="I853">IFERROR(INDEX(Forecast_Capex_Input!$F$12:$F$286,$X853),NA)</f>
        <v>N/A</v>
      </c>
      <c r="J853" s="199" t="str" cm="1">
        <f t="array" ref="J853">IFERROR(INDEX(Forecast_Capex_Input!G$12:G$286,$X853),NA)</f>
        <v>N/A</v>
      </c>
      <c r="K853" s="199" t="str" cm="1">
        <f t="array" ref="K853">IFERROR(INDEX(Forecast_Capex_Input!H$12:H$286,$X853),NA)</f>
        <v>N/A</v>
      </c>
      <c r="L853" s="199" t="str" cm="1">
        <f t="array" ref="L853">IFERROR(INDEX(Forecast_Capex_Input!I$12:I$286,$X853),NA)</f>
        <v>N/A</v>
      </c>
      <c r="M853" s="199" t="str" cm="1">
        <f t="array" ref="M853">IFERROR(INDEX(Forecast_Capex_Input!J$12:J$286,$X853),NA)</f>
        <v>N/A</v>
      </c>
      <c r="N853" s="199" t="str" cm="1">
        <f t="array" ref="N853">IFERROR(INDEX(Forecast_Capex_Input!K$12:K$286,$X853),NA)</f>
        <v>N/A</v>
      </c>
      <c r="O853" s="199" t="str" cm="1">
        <f t="array" ref="O853">IFERROR(INDEX(Forecast_Capex_Input!L$12:L$286,$X853),NA)</f>
        <v>N/A</v>
      </c>
      <c r="P853" s="199" t="str" cm="1">
        <f t="array" ref="P853">IFERROR(INDEX(Forecast_Capex_Input!M$12:M$286,$X853),NA)</f>
        <v>N/A</v>
      </c>
      <c r="Q853" s="172" t="str" cm="1">
        <f t="array" ref="Q853">IFERROR(INDEX(Forecast_Capex_Input!N$12:N$286,$X853),NA)</f>
        <v>N/A</v>
      </c>
      <c r="R853" s="265" cm="1">
        <f t="array" ref="R853">IFERROR(INDEX(Forecast_Capex_Input!O$12:O$286,$X853),0)</f>
        <v>0</v>
      </c>
      <c r="S853" s="172" cm="1">
        <f t="array" ref="S853">IFERROR(INDEX(Forecast_Capex_Input!P$12:P$286,$X853),0)</f>
        <v>0</v>
      </c>
      <c r="T853" s="199" t="str" cm="1">
        <f t="array" aca="1" ref="T853" ca="1">IFERROR(INDEX(General!$K$84:$K$103,$AA853),NA)</f>
        <v>N/A</v>
      </c>
      <c r="U853" s="188" cm="1">
        <f t="array" aca="1" ref="U853" ca="1">IFERROR(
IF($F853=General!$E$25,INDEX(Forecast_Capex_Input!S$12:S$286,$X853),
INDEX(Forecast_Capex_Input!T$12:T$286,$X853)),0)</f>
        <v>0</v>
      </c>
      <c r="V853" s="222" t="b">
        <f>IFERROR(INDEX(Overheads!$T$19:$T$26,MATCH($I853,Overheads!$E$19:$E$26,0)),FALSE)</f>
        <v>0</v>
      </c>
      <c r="W853" s="165"/>
      <c r="X853" s="174" t="str">
        <f>IFERROR(
IF(MATCH($C853,Forecast_Capex_Input!$CI$12:$CI$286,1)+1&gt;MAX(Forecast_Capex_Input!$C$12:$C$286),NA,
MATCH($C853,Forecast_Capex_Input!$CI$12:$CI$286,1)+1),1)</f>
        <v>N/A</v>
      </c>
      <c r="Y853" s="174" t="str" cm="1">
        <f t="array" aca="1" ref="Y853" ca="1">IFERROR(
IF(X852&lt;&gt;X853,1,
IF(COUNTIF(OFFSET(Y852,0,0,-INDEX(Forecast_Capex_Input!$CG$12:$CG$286,$X853)),Y852)=INDEX(Forecast_Capex_Input!$CG$12:$CG$286,$X853),Y852+1,Y852)),NA)</f>
        <v>N/A</v>
      </c>
      <c r="Z853" s="174" t="str" cm="1">
        <f t="array" ref="Z853">IFERROR($C853-IF($X853=1,1,INDEX(Forecast_Capex_Input!$CI$12:$CI$286,$X853-1))+1,NA)</f>
        <v>N/A</v>
      </c>
      <c r="AA853" s="174" t="str" cm="1">
        <f t="array" aca="1" ref="AA853" ca="1">IFERROR(IF(Y853=1,
INDEX(Forecast_Capex_Input!$AI$10:$BB$10,SMALL(IF(INDEX(Forecast_Capex_Input!$AI$12:$BB$286,$X853,0)&gt;0,COLUMN(Forecast_Capex_Input!$AI$10:$BB$10)-COLUMN(Forecast_Capex_Input!$AI$12)+1),ROWS(OFFSET(AA852,0,0,-$Z853)))),
OFFSET(AA852,-INDEX(Forecast_Capex_Input!$CG$12:$CG$286,$X853)+1,0)),NA)</f>
        <v>N/A</v>
      </c>
      <c r="AB853" s="174" t="str">
        <f t="shared" ca="1" si="581"/>
        <v>N/A</v>
      </c>
      <c r="AC853" s="222" t="b">
        <f t="shared" si="613"/>
        <v>0</v>
      </c>
      <c r="AD853" s="220" t="b">
        <v>0</v>
      </c>
      <c r="AE853" s="222" t="b">
        <f t="shared" si="582"/>
        <v>1</v>
      </c>
      <c r="AF853" s="165"/>
      <c r="AG853" s="215">
        <v>0</v>
      </c>
      <c r="AH853" s="215">
        <v>0</v>
      </c>
      <c r="AI853" s="215">
        <v>0</v>
      </c>
      <c r="AJ853" s="215">
        <v>0</v>
      </c>
      <c r="AK853" s="215">
        <v>0</v>
      </c>
      <c r="AL853" s="155">
        <v>0</v>
      </c>
      <c r="AM853" s="165"/>
      <c r="AN853" s="215" cm="1">
        <f t="array" aca="1" ref="AN853" ca="1">IFERROR(INDEX(General!O$33:O$34,$AB853)
*AG853,0)</f>
        <v>0</v>
      </c>
      <c r="AO853" s="215" cm="1">
        <f t="array" aca="1" ref="AO853" ca="1">IFERROR(INDEX(General!P$33:P$34,$AB853)
*AH853,0)</f>
        <v>0</v>
      </c>
      <c r="AP853" s="215" cm="1">
        <f t="array" aca="1" ref="AP853" ca="1">IFERROR(INDEX(General!Q$33:Q$34,$AB853)
*AI853,0)</f>
        <v>0</v>
      </c>
      <c r="AQ853" s="215" cm="1">
        <f t="array" aca="1" ref="AQ853" ca="1">IFERROR(INDEX(General!R$33:R$34,$AB853)
*AJ853,0)</f>
        <v>0</v>
      </c>
      <c r="AR853" s="215" cm="1">
        <f t="array" aca="1" ref="AR853" ca="1">IFERROR(INDEX(General!S$33:S$34,$AB853)
*AK853,0)</f>
        <v>0</v>
      </c>
      <c r="AS853" s="155">
        <f t="shared" ca="1" si="614"/>
        <v>0</v>
      </c>
      <c r="AT853" s="165"/>
      <c r="AU853" s="215">
        <f ca="1">IF($AE853=FALSE,AN853*Overheads!$R$24*$V853,
IFERROR(Overheads!$O$49*$V853*AN853,0)
+IFERROR(Overheads!Q$59*$V853*(AN853/Overheads!Q$68),0))</f>
        <v>0</v>
      </c>
      <c r="AV853" s="215">
        <f ca="1">IF($AE853=FALSE,AO853*Overheads!$R$24*$V853,
IFERROR(Overheads!$O$49*$V853*AO853,0)
+IFERROR(Overheads!R$59*$V853*(AO853/Overheads!R$68),0))</f>
        <v>0</v>
      </c>
      <c r="AW853" s="215">
        <f ca="1">IF($AE853=FALSE,AP853*Overheads!$R$24*$V853,
IFERROR(Overheads!$O$49*$V853*AP853,0)
+IFERROR(Overheads!S$59*$V853*(AP853/Overheads!S$68),0))</f>
        <v>0</v>
      </c>
      <c r="AX853" s="215">
        <f ca="1">IF($AE853=FALSE,AQ853*Overheads!$R$24*$V853,
IFERROR(Overheads!$O$49*$V853*AQ853,0)
+IFERROR(Overheads!T$59*$V853*(AQ853/Overheads!T$68),0))</f>
        <v>0</v>
      </c>
      <c r="AY853" s="215">
        <f ca="1">IF($AE853=FALSE,AR853*Overheads!$R$24*$V853,
IFERROR(Overheads!$O$49*$V853*AR853,0)
+IFERROR(Overheads!U$59*$V853*(AR853/Overheads!U$68),0))</f>
        <v>0</v>
      </c>
      <c r="AZ853" s="155">
        <f t="shared" ca="1" si="615"/>
        <v>0</v>
      </c>
      <c r="BA853" s="165"/>
      <c r="BB853" s="215">
        <f ca="1">IF($AE853=FALSE,AN853*Overheads!$S$25,
IFERROR(Overheads!$O$50*AN853,0)
+IFERROR(Overheads!Q$60*(AN853/Overheads!Q$66),0))</f>
        <v>0</v>
      </c>
      <c r="BC853" s="215">
        <f ca="1">IF($AE853=FALSE,AO853*Overheads!$S$25,
IFERROR(Overheads!$O$50*AO853,0)
+IFERROR(Overheads!R$60*(AO853/Overheads!R$66),0))</f>
        <v>0</v>
      </c>
      <c r="BD853" s="215">
        <f ca="1">IF($AE853=FALSE,AP853*Overheads!$S$25,
IFERROR(Overheads!$O$50*AP853,0)
+IFERROR(Overheads!S$60*(AP853/Overheads!S$66),0))</f>
        <v>0</v>
      </c>
      <c r="BE853" s="215">
        <f ca="1">IF($AE853=FALSE,AQ853*Overheads!$S$25,
IFERROR(Overheads!$O$50*AQ853,0)
+IFERROR(Overheads!T$60*(AQ853/Overheads!T$66),0))</f>
        <v>0</v>
      </c>
      <c r="BF853" s="215">
        <f ca="1">IF($AE853=FALSE,AR853*Overheads!$S$25,
IFERROR(Overheads!$O$50*AR853,0)
+IFERROR(Overheads!U$60*(AR853/Overheads!U$66),0))</f>
        <v>0</v>
      </c>
      <c r="BG853" s="155">
        <f t="shared" ca="1" si="616"/>
        <v>0</v>
      </c>
      <c r="BH853" s="165"/>
      <c r="BI853" s="215">
        <f t="shared" ca="1" si="617"/>
        <v>0</v>
      </c>
      <c r="BJ853" s="215">
        <f t="shared" ca="1" si="583"/>
        <v>0</v>
      </c>
      <c r="BK853" s="215">
        <f t="shared" ca="1" si="584"/>
        <v>0</v>
      </c>
      <c r="BL853" s="215">
        <f t="shared" ca="1" si="585"/>
        <v>0</v>
      </c>
      <c r="BM853" s="215">
        <f t="shared" ca="1" si="586"/>
        <v>0</v>
      </c>
      <c r="BN853" s="155">
        <f t="shared" ca="1" si="618"/>
        <v>0</v>
      </c>
      <c r="BO853" s="165"/>
      <c r="BP853" s="187" cm="1">
        <f t="array" ref="BP853">IFERROR(IF($X853=$X852,BP852,INDEX(Forecast_Capex_Input!AC$12:AC$286,$X853)),0)</f>
        <v>0</v>
      </c>
      <c r="BQ853" s="187" cm="1">
        <f t="array" ref="BQ853">IFERROR(IF($X853=$X852,BQ852,INDEX(Forecast_Capex_Input!AD$12:AD$286,$X853)),0)</f>
        <v>0</v>
      </c>
      <c r="BR853" s="187" cm="1">
        <f t="array" ref="BR853">IFERROR(IF($X853=$X852,BR852,INDEX(Forecast_Capex_Input!AE$12:AE$286,$X853)),0)</f>
        <v>0</v>
      </c>
      <c r="BS853" s="187" cm="1">
        <f t="array" ref="BS853">IFERROR(IF($X853=$X852,BS852,INDEX(Forecast_Capex_Input!AF$12:AF$286,$X853)),0)</f>
        <v>0</v>
      </c>
      <c r="BT853" s="187" cm="1">
        <f t="array" ref="BT853">IFERROR(IF($X853=$X852,BT852,INDEX(Forecast_Capex_Input!AG$12:AG$286,$X853)),0)</f>
        <v>0</v>
      </c>
      <c r="BU853" s="165"/>
      <c r="BV853" s="215">
        <f t="shared" si="587"/>
        <v>0</v>
      </c>
      <c r="BW853" s="215">
        <f t="shared" si="588"/>
        <v>0</v>
      </c>
      <c r="BX853" s="215">
        <f t="shared" si="589"/>
        <v>0</v>
      </c>
      <c r="BY853" s="215">
        <f t="shared" si="590"/>
        <v>0</v>
      </c>
      <c r="BZ853" s="215">
        <f t="shared" si="591"/>
        <v>0</v>
      </c>
      <c r="CA853" s="155">
        <f t="shared" si="619"/>
        <v>0</v>
      </c>
      <c r="CB853" s="165"/>
      <c r="CC853" s="215">
        <f t="shared" si="592"/>
        <v>0</v>
      </c>
      <c r="CD853" s="215">
        <f t="shared" si="593"/>
        <v>0</v>
      </c>
      <c r="CE853" s="215">
        <f t="shared" si="594"/>
        <v>0</v>
      </c>
      <c r="CF853" s="215">
        <f t="shared" si="595"/>
        <v>0</v>
      </c>
      <c r="CG853" s="215">
        <f t="shared" si="596"/>
        <v>0</v>
      </c>
      <c r="CH853" s="155">
        <f t="shared" si="620"/>
        <v>0</v>
      </c>
      <c r="CI853" s="165"/>
      <c r="CJ853" s="215">
        <f t="shared" si="597"/>
        <v>0</v>
      </c>
      <c r="CK853" s="215">
        <f t="shared" si="598"/>
        <v>0</v>
      </c>
      <c r="CL853" s="215">
        <f t="shared" si="599"/>
        <v>0</v>
      </c>
      <c r="CM853" s="215">
        <f t="shared" si="600"/>
        <v>0</v>
      </c>
      <c r="CN853" s="215">
        <f t="shared" si="601"/>
        <v>0</v>
      </c>
      <c r="CO853" s="155">
        <f t="shared" si="621"/>
        <v>0</v>
      </c>
      <c r="CP853" s="165"/>
      <c r="CQ853" s="223">
        <f t="shared" si="602"/>
        <v>0</v>
      </c>
      <c r="CR853" s="223">
        <f t="shared" si="603"/>
        <v>0</v>
      </c>
      <c r="CS853" s="223">
        <f t="shared" si="604"/>
        <v>0</v>
      </c>
      <c r="CT853" s="223">
        <f t="shared" si="605"/>
        <v>0</v>
      </c>
      <c r="CU853" s="223">
        <f t="shared" si="606"/>
        <v>0</v>
      </c>
      <c r="CV853" s="155">
        <f t="shared" si="622"/>
        <v>0</v>
      </c>
      <c r="CW853" s="165"/>
      <c r="CX853" s="215">
        <f t="shared" si="623"/>
        <v>0</v>
      </c>
      <c r="CY853" s="215">
        <f t="shared" si="607"/>
        <v>0</v>
      </c>
      <c r="CZ853" s="215">
        <f t="shared" si="608"/>
        <v>0</v>
      </c>
      <c r="DA853" s="215">
        <f t="shared" si="609"/>
        <v>0</v>
      </c>
      <c r="DB853" s="215">
        <f t="shared" si="610"/>
        <v>0</v>
      </c>
      <c r="DC853" s="155">
        <f t="shared" si="624"/>
        <v>0</v>
      </c>
      <c r="DD853" s="165"/>
      <c r="DE853" s="188" t="b" cm="1">
        <f t="array" aca="1" ref="DE853" ca="1">OR($G853=Forecast_Capex_Input!$BF$8:$BF$10)</f>
        <v>0</v>
      </c>
      <c r="DF853" s="188" cm="1">
        <f t="array" aca="1" ref="DF853" ca="1">IFERROR(INDEX(Forecast_Capex_Input!BG$12:BG$286,$X853)
*(INDEX(Forecast_Capex_Input!$H$12:$H$286,$X853)=Repex),0)
*$DE853</f>
        <v>0</v>
      </c>
      <c r="DG853" s="188" cm="1">
        <f t="array" aca="1" ref="DG853" ca="1">IFERROR(INDEX(Forecast_Capex_Input!BH$12:BH$286,$X853)
*(INDEX(Forecast_Capex_Input!$H$12:$H$286,$X853)=Repex),0)
*$DE853</f>
        <v>0</v>
      </c>
      <c r="DH853" s="188" cm="1">
        <f t="array" aca="1" ref="DH853" ca="1">IFERROR(INDEX(Forecast_Capex_Input!BI$12:BI$286,$X853)
*(INDEX(Forecast_Capex_Input!$H$12:$H$286,$X853)=Repex),0)
*$DE853</f>
        <v>0</v>
      </c>
      <c r="DI853" s="188" cm="1">
        <f t="array" aca="1" ref="DI853" ca="1">IFERROR(INDEX(Forecast_Capex_Input!BJ$12:BJ$286,$X853)
*(INDEX(Forecast_Capex_Input!$H$12:$H$286,$X853)=Repex),0)
*$DE853</f>
        <v>0</v>
      </c>
      <c r="DJ853" s="188" cm="1">
        <f t="array" aca="1" ref="DJ853" ca="1">IFERROR(INDEX(Forecast_Capex_Input!BK$12:BK$286,$X853)
*(INDEX(Forecast_Capex_Input!$H$12:$H$286,$X853)=Repex),0)
*$DE853</f>
        <v>0</v>
      </c>
      <c r="DK853" s="188" cm="1">
        <f t="array" aca="1" ref="DK853" ca="1">IFERROR(INDEX(Forecast_Capex_Input!BL$12:BL$286,$X853)
*(INDEX(Forecast_Capex_Input!$H$12:$H$286,$X853)=Repex),0)
*$DE853</f>
        <v>0</v>
      </c>
      <c r="DL853" s="165"/>
      <c r="DM853" s="188" t="b" cm="1">
        <f t="array" aca="1" ref="DM853" ca="1">OR($G853=Forecast_Capex_Input!$BN$8:$BN$9)</f>
        <v>0</v>
      </c>
      <c r="DN853" s="188" cm="1">
        <f t="array" aca="1" ref="DN853" ca="1">IFERROR(INDEX(Forecast_Capex_Input!BO$12:BO$286,$X853)
*(INDEX(Forecast_Capex_Input!$H$12:$H$286,$X853)=Repex),0)
*$DM853</f>
        <v>0</v>
      </c>
      <c r="DO853" s="188" cm="1">
        <f t="array" aca="1" ref="DO853" ca="1">IFERROR(INDEX(Forecast_Capex_Input!BP$12:BP$286,$X853)
*(INDEX(Forecast_Capex_Input!$H$12:$H$286,$X853)=Repex),0)
*$DM853</f>
        <v>0</v>
      </c>
      <c r="DP853" s="188" cm="1">
        <f t="array" aca="1" ref="DP853" ca="1">IFERROR(INDEX(Forecast_Capex_Input!BQ$12:BQ$286,$X853)
*(INDEX(Forecast_Capex_Input!$H$12:$H$286,$X853)=Repex),0)
*$DM853</f>
        <v>0</v>
      </c>
      <c r="DQ853" s="188" cm="1">
        <f t="array" aca="1" ref="DQ853" ca="1">IFERROR(INDEX(Forecast_Capex_Input!BR$12:BR$286,$X853)
*(INDEX(Forecast_Capex_Input!$H$12:$H$286,$X853)=Repex),0)
*$DM853</f>
        <v>0</v>
      </c>
      <c r="DR853" s="188" cm="1">
        <f t="array" aca="1" ref="DR853" ca="1">IFERROR(INDEX(Forecast_Capex_Input!BS$12:BS$286,$X853)
*(INDEX(Forecast_Capex_Input!$H$12:$H$286,$X853)=Repex),0)
*$DM853</f>
        <v>0</v>
      </c>
      <c r="DS853" s="165"/>
      <c r="DT853" s="188" t="b" cm="1">
        <f t="array" aca="1" ref="DT853" ca="1">OR($G853=Forecast_Capex_Input!$BU$8:$BU$10)</f>
        <v>0</v>
      </c>
      <c r="DU853" s="188" cm="1">
        <f t="array" aca="1" ref="DU853" ca="1">IFERROR(INDEX(Forecast_Capex_Input!BV$12:BV$286,$X853)
*(INDEX(Forecast_Capex_Input!$H$12:$H$286,$X853)=Repex),0)
*$DT853</f>
        <v>0</v>
      </c>
      <c r="DV853" s="188" cm="1">
        <f t="array" aca="1" ref="DV853" ca="1">IFERROR(INDEX(Forecast_Capex_Input!BW$12:BW$286,$X853)
*(INDEX(Forecast_Capex_Input!$H$12:$H$286,$X853)=Repex),0)
*$DT853</f>
        <v>0</v>
      </c>
      <c r="DW853" s="188" cm="1">
        <f t="array" aca="1" ref="DW853" ca="1">IFERROR(INDEX(Forecast_Capex_Input!BX$12:BX$286,$X853)
*(INDEX(Forecast_Capex_Input!$H$12:$H$286,$X853)=Repex),0)
*$DT853</f>
        <v>0</v>
      </c>
      <c r="DX853" s="188" cm="1">
        <f t="array" aca="1" ref="DX853" ca="1">IFERROR(INDEX(Forecast_Capex_Input!BY$12:BY$286,$X853)
*(INDEX(Forecast_Capex_Input!$H$12:$H$286,$X853)=Repex),0)
*$DT853</f>
        <v>0</v>
      </c>
      <c r="DY853" s="188" cm="1">
        <f t="array" aca="1" ref="DY853" ca="1">IFERROR(INDEX(Forecast_Capex_Input!BZ$12:BZ$286,$X853)
*(INDEX(Forecast_Capex_Input!$H$12:$H$286,$X853)=Repex),0)
*$DT853</f>
        <v>0</v>
      </c>
      <c r="DZ853" s="188" cm="1">
        <f t="array" aca="1" ref="DZ853" ca="1">IFERROR(INDEX(Forecast_Capex_Input!CA$12:CA$286,$X853)
*(INDEX(Forecast_Capex_Input!$H$12:$H$286,$X853)=Repex),0)
*$DT853</f>
        <v>0</v>
      </c>
      <c r="EA853" s="188" cm="1">
        <f t="array" aca="1" ref="EA853" ca="1">IFERROR(INDEX(Forecast_Capex_Input!CB$12:CB$286,$X853)
*(INDEX(Forecast_Capex_Input!$H$12:$H$286,$X853)=Repex),0)
*$DT853</f>
        <v>0</v>
      </c>
      <c r="EB853" s="188" cm="1">
        <f t="array" aca="1" ref="EB853" ca="1">IFERROR(INDEX(Forecast_Capex_Input!CC$12:CC$286,$X853)
*(INDEX(Forecast_Capex_Input!$H$12:$H$286,$X853)=Repex),0)
*$DT853</f>
        <v>0</v>
      </c>
      <c r="EC853" s="165"/>
      <c r="ED853" s="226" t="str">
        <f t="shared" si="611"/>
        <v>N/A</v>
      </c>
      <c r="EE853" s="174" t="s">
        <v>15</v>
      </c>
    </row>
    <row r="854" spans="3:135" x14ac:dyDescent="0.2">
      <c r="C854" s="174">
        <f t="shared" si="612"/>
        <v>844</v>
      </c>
      <c r="D854" s="167" t="str" cm="1">
        <f t="array" ref="D854">IFERROR(INDEX(Forecast_Capex_Input!$D$12:$D$286,$X854),NA)</f>
        <v>N/A</v>
      </c>
      <c r="E854" s="172" t="str" cm="1">
        <f t="array" ref="E854">IF($X854=NA,NA,INDEX(Forecast_Capex_Input!$E$12:$E$286,$X854))</f>
        <v>N/A</v>
      </c>
      <c r="F854" s="167" t="str" cm="1">
        <f t="array" aca="1" ref="F854" ca="1">IFERROR(INDEX(General!$E$25:$E$26,$Y854),NA)</f>
        <v>N/A</v>
      </c>
      <c r="G854" s="167" t="str" cm="1">
        <f t="array" aca="1" ref="G854" ca="1">IFERROR(INDEX(Forecast_Capex_Input!$AI$11:$BB$11,$AA854),NA)</f>
        <v>N/A</v>
      </c>
      <c r="H854" s="189" t="str" cm="1">
        <f t="array" aca="1" ref="H854" ca="1">IFERROR(INDEX(Forecast_Capex_Input!$AI$12:$BB$286,$X854,$AA854),NA)</f>
        <v>N/A</v>
      </c>
      <c r="I854" s="199" t="str" cm="1">
        <f t="array" ref="I854">IFERROR(INDEX(Forecast_Capex_Input!$F$12:$F$286,$X854),NA)</f>
        <v>N/A</v>
      </c>
      <c r="J854" s="199" t="str" cm="1">
        <f t="array" ref="J854">IFERROR(INDEX(Forecast_Capex_Input!G$12:G$286,$X854),NA)</f>
        <v>N/A</v>
      </c>
      <c r="K854" s="199" t="str" cm="1">
        <f t="array" ref="K854">IFERROR(INDEX(Forecast_Capex_Input!H$12:H$286,$X854),NA)</f>
        <v>N/A</v>
      </c>
      <c r="L854" s="199" t="str" cm="1">
        <f t="array" ref="L854">IFERROR(INDEX(Forecast_Capex_Input!I$12:I$286,$X854),NA)</f>
        <v>N/A</v>
      </c>
      <c r="M854" s="199" t="str" cm="1">
        <f t="array" ref="M854">IFERROR(INDEX(Forecast_Capex_Input!J$12:J$286,$X854),NA)</f>
        <v>N/A</v>
      </c>
      <c r="N854" s="199" t="str" cm="1">
        <f t="array" ref="N854">IFERROR(INDEX(Forecast_Capex_Input!K$12:K$286,$X854),NA)</f>
        <v>N/A</v>
      </c>
      <c r="O854" s="199" t="str" cm="1">
        <f t="array" ref="O854">IFERROR(INDEX(Forecast_Capex_Input!L$12:L$286,$X854),NA)</f>
        <v>N/A</v>
      </c>
      <c r="P854" s="199" t="str" cm="1">
        <f t="array" ref="P854">IFERROR(INDEX(Forecast_Capex_Input!M$12:M$286,$X854),NA)</f>
        <v>N/A</v>
      </c>
      <c r="Q854" s="172" t="str" cm="1">
        <f t="array" ref="Q854">IFERROR(INDEX(Forecast_Capex_Input!N$12:N$286,$X854),NA)</f>
        <v>N/A</v>
      </c>
      <c r="R854" s="265" cm="1">
        <f t="array" ref="R854">IFERROR(INDEX(Forecast_Capex_Input!O$12:O$286,$X854),0)</f>
        <v>0</v>
      </c>
      <c r="S854" s="172" cm="1">
        <f t="array" ref="S854">IFERROR(INDEX(Forecast_Capex_Input!P$12:P$286,$X854),0)</f>
        <v>0</v>
      </c>
      <c r="T854" s="199" t="str" cm="1">
        <f t="array" aca="1" ref="T854" ca="1">IFERROR(INDEX(General!$K$84:$K$103,$AA854),NA)</f>
        <v>N/A</v>
      </c>
      <c r="U854" s="188" cm="1">
        <f t="array" aca="1" ref="U854" ca="1">IFERROR(
IF($F854=General!$E$25,INDEX(Forecast_Capex_Input!S$12:S$286,$X854),
INDEX(Forecast_Capex_Input!T$12:T$286,$X854)),0)</f>
        <v>0</v>
      </c>
      <c r="V854" s="222" t="b">
        <f>IFERROR(INDEX(Overheads!$T$19:$T$26,MATCH($I854,Overheads!$E$19:$E$26,0)),FALSE)</f>
        <v>0</v>
      </c>
      <c r="W854" s="165"/>
      <c r="X854" s="174" t="str">
        <f>IFERROR(
IF(MATCH($C854,Forecast_Capex_Input!$CI$12:$CI$286,1)+1&gt;MAX(Forecast_Capex_Input!$C$12:$C$286),NA,
MATCH($C854,Forecast_Capex_Input!$CI$12:$CI$286,1)+1),1)</f>
        <v>N/A</v>
      </c>
      <c r="Y854" s="174" t="str" cm="1">
        <f t="array" aca="1" ref="Y854" ca="1">IFERROR(
IF(X853&lt;&gt;X854,1,
IF(COUNTIF(OFFSET(Y853,0,0,-INDEX(Forecast_Capex_Input!$CG$12:$CG$286,$X854)),Y853)=INDEX(Forecast_Capex_Input!$CG$12:$CG$286,$X854),Y853+1,Y853)),NA)</f>
        <v>N/A</v>
      </c>
      <c r="Z854" s="174" t="str" cm="1">
        <f t="array" ref="Z854">IFERROR($C854-IF($X854=1,1,INDEX(Forecast_Capex_Input!$CI$12:$CI$286,$X854-1))+1,NA)</f>
        <v>N/A</v>
      </c>
      <c r="AA854" s="174" t="str" cm="1">
        <f t="array" aca="1" ref="AA854" ca="1">IFERROR(IF(Y854=1,
INDEX(Forecast_Capex_Input!$AI$10:$BB$10,SMALL(IF(INDEX(Forecast_Capex_Input!$AI$12:$BB$286,$X854,0)&gt;0,COLUMN(Forecast_Capex_Input!$AI$10:$BB$10)-COLUMN(Forecast_Capex_Input!$AI$12)+1),ROWS(OFFSET(AA853,0,0,-$Z854)))),
OFFSET(AA853,-INDEX(Forecast_Capex_Input!$CG$12:$CG$286,$X854)+1,0)),NA)</f>
        <v>N/A</v>
      </c>
      <c r="AB854" s="174" t="str">
        <f t="shared" ca="1" si="581"/>
        <v>N/A</v>
      </c>
      <c r="AC854" s="222" t="b">
        <f t="shared" si="613"/>
        <v>0</v>
      </c>
      <c r="AD854" s="220" t="b">
        <v>0</v>
      </c>
      <c r="AE854" s="222" t="b">
        <f t="shared" si="582"/>
        <v>1</v>
      </c>
      <c r="AF854" s="165"/>
      <c r="AG854" s="215">
        <v>0</v>
      </c>
      <c r="AH854" s="215">
        <v>0</v>
      </c>
      <c r="AI854" s="215">
        <v>0</v>
      </c>
      <c r="AJ854" s="215">
        <v>0</v>
      </c>
      <c r="AK854" s="215">
        <v>0</v>
      </c>
      <c r="AL854" s="155">
        <v>0</v>
      </c>
      <c r="AM854" s="165"/>
      <c r="AN854" s="215" cm="1">
        <f t="array" aca="1" ref="AN854" ca="1">IFERROR(INDEX(General!O$33:O$34,$AB854)
*AG854,0)</f>
        <v>0</v>
      </c>
      <c r="AO854" s="215" cm="1">
        <f t="array" aca="1" ref="AO854" ca="1">IFERROR(INDEX(General!P$33:P$34,$AB854)
*AH854,0)</f>
        <v>0</v>
      </c>
      <c r="AP854" s="215" cm="1">
        <f t="array" aca="1" ref="AP854" ca="1">IFERROR(INDEX(General!Q$33:Q$34,$AB854)
*AI854,0)</f>
        <v>0</v>
      </c>
      <c r="AQ854" s="215" cm="1">
        <f t="array" aca="1" ref="AQ854" ca="1">IFERROR(INDEX(General!R$33:R$34,$AB854)
*AJ854,0)</f>
        <v>0</v>
      </c>
      <c r="AR854" s="215" cm="1">
        <f t="array" aca="1" ref="AR854" ca="1">IFERROR(INDEX(General!S$33:S$34,$AB854)
*AK854,0)</f>
        <v>0</v>
      </c>
      <c r="AS854" s="155">
        <f t="shared" ca="1" si="614"/>
        <v>0</v>
      </c>
      <c r="AT854" s="165"/>
      <c r="AU854" s="215">
        <f ca="1">IF($AE854=FALSE,AN854*Overheads!$R$24*$V854,
IFERROR(Overheads!$O$49*$V854*AN854,0)
+IFERROR(Overheads!Q$59*$V854*(AN854/Overheads!Q$68),0))</f>
        <v>0</v>
      </c>
      <c r="AV854" s="215">
        <f ca="1">IF($AE854=FALSE,AO854*Overheads!$R$24*$V854,
IFERROR(Overheads!$O$49*$V854*AO854,0)
+IFERROR(Overheads!R$59*$V854*(AO854/Overheads!R$68),0))</f>
        <v>0</v>
      </c>
      <c r="AW854" s="215">
        <f ca="1">IF($AE854=FALSE,AP854*Overheads!$R$24*$V854,
IFERROR(Overheads!$O$49*$V854*AP854,0)
+IFERROR(Overheads!S$59*$V854*(AP854/Overheads!S$68),0))</f>
        <v>0</v>
      </c>
      <c r="AX854" s="215">
        <f ca="1">IF($AE854=FALSE,AQ854*Overheads!$R$24*$V854,
IFERROR(Overheads!$O$49*$V854*AQ854,0)
+IFERROR(Overheads!T$59*$V854*(AQ854/Overheads!T$68),0))</f>
        <v>0</v>
      </c>
      <c r="AY854" s="215">
        <f ca="1">IF($AE854=FALSE,AR854*Overheads!$R$24*$V854,
IFERROR(Overheads!$O$49*$V854*AR854,0)
+IFERROR(Overheads!U$59*$V854*(AR854/Overheads!U$68),0))</f>
        <v>0</v>
      </c>
      <c r="AZ854" s="155">
        <f t="shared" ca="1" si="615"/>
        <v>0</v>
      </c>
      <c r="BA854" s="165"/>
      <c r="BB854" s="215">
        <f ca="1">IF($AE854=FALSE,AN854*Overheads!$S$25,
IFERROR(Overheads!$O$50*AN854,0)
+IFERROR(Overheads!Q$60*(AN854/Overheads!Q$66),0))</f>
        <v>0</v>
      </c>
      <c r="BC854" s="215">
        <f ca="1">IF($AE854=FALSE,AO854*Overheads!$S$25,
IFERROR(Overheads!$O$50*AO854,0)
+IFERROR(Overheads!R$60*(AO854/Overheads!R$66),0))</f>
        <v>0</v>
      </c>
      <c r="BD854" s="215">
        <f ca="1">IF($AE854=FALSE,AP854*Overheads!$S$25,
IFERROR(Overheads!$O$50*AP854,0)
+IFERROR(Overheads!S$60*(AP854/Overheads!S$66),0))</f>
        <v>0</v>
      </c>
      <c r="BE854" s="215">
        <f ca="1">IF($AE854=FALSE,AQ854*Overheads!$S$25,
IFERROR(Overheads!$O$50*AQ854,0)
+IFERROR(Overheads!T$60*(AQ854/Overheads!T$66),0))</f>
        <v>0</v>
      </c>
      <c r="BF854" s="215">
        <f ca="1">IF($AE854=FALSE,AR854*Overheads!$S$25,
IFERROR(Overheads!$O$50*AR854,0)
+IFERROR(Overheads!U$60*(AR854/Overheads!U$66),0))</f>
        <v>0</v>
      </c>
      <c r="BG854" s="155">
        <f t="shared" ca="1" si="616"/>
        <v>0</v>
      </c>
      <c r="BH854" s="165"/>
      <c r="BI854" s="215">
        <f t="shared" ca="1" si="617"/>
        <v>0</v>
      </c>
      <c r="BJ854" s="215">
        <f t="shared" ca="1" si="583"/>
        <v>0</v>
      </c>
      <c r="BK854" s="215">
        <f t="shared" ca="1" si="584"/>
        <v>0</v>
      </c>
      <c r="BL854" s="215">
        <f t="shared" ca="1" si="585"/>
        <v>0</v>
      </c>
      <c r="BM854" s="215">
        <f t="shared" ca="1" si="586"/>
        <v>0</v>
      </c>
      <c r="BN854" s="155">
        <f t="shared" ca="1" si="618"/>
        <v>0</v>
      </c>
      <c r="BO854" s="165"/>
      <c r="BP854" s="187" cm="1">
        <f t="array" ref="BP854">IFERROR(IF($X854=$X853,BP853,INDEX(Forecast_Capex_Input!AC$12:AC$286,$X854)),0)</f>
        <v>0</v>
      </c>
      <c r="BQ854" s="187" cm="1">
        <f t="array" ref="BQ854">IFERROR(IF($X854=$X853,BQ853,INDEX(Forecast_Capex_Input!AD$12:AD$286,$X854)),0)</f>
        <v>0</v>
      </c>
      <c r="BR854" s="187" cm="1">
        <f t="array" ref="BR854">IFERROR(IF($X854=$X853,BR853,INDEX(Forecast_Capex_Input!AE$12:AE$286,$X854)),0)</f>
        <v>0</v>
      </c>
      <c r="BS854" s="187" cm="1">
        <f t="array" ref="BS854">IFERROR(IF($X854=$X853,BS853,INDEX(Forecast_Capex_Input!AF$12:AF$286,$X854)),0)</f>
        <v>0</v>
      </c>
      <c r="BT854" s="187" cm="1">
        <f t="array" ref="BT854">IFERROR(IF($X854=$X853,BT853,INDEX(Forecast_Capex_Input!AG$12:AG$286,$X854)),0)</f>
        <v>0</v>
      </c>
      <c r="BU854" s="165"/>
      <c r="BV854" s="215">
        <f t="shared" si="587"/>
        <v>0</v>
      </c>
      <c r="BW854" s="215">
        <f t="shared" si="588"/>
        <v>0</v>
      </c>
      <c r="BX854" s="215">
        <f t="shared" si="589"/>
        <v>0</v>
      </c>
      <c r="BY854" s="215">
        <f t="shared" si="590"/>
        <v>0</v>
      </c>
      <c r="BZ854" s="215">
        <f t="shared" si="591"/>
        <v>0</v>
      </c>
      <c r="CA854" s="155">
        <f t="shared" si="619"/>
        <v>0</v>
      </c>
      <c r="CB854" s="165"/>
      <c r="CC854" s="215">
        <f t="shared" si="592"/>
        <v>0</v>
      </c>
      <c r="CD854" s="215">
        <f t="shared" si="593"/>
        <v>0</v>
      </c>
      <c r="CE854" s="215">
        <f t="shared" si="594"/>
        <v>0</v>
      </c>
      <c r="CF854" s="215">
        <f t="shared" si="595"/>
        <v>0</v>
      </c>
      <c r="CG854" s="215">
        <f t="shared" si="596"/>
        <v>0</v>
      </c>
      <c r="CH854" s="155">
        <f t="shared" si="620"/>
        <v>0</v>
      </c>
      <c r="CI854" s="165"/>
      <c r="CJ854" s="215">
        <f t="shared" si="597"/>
        <v>0</v>
      </c>
      <c r="CK854" s="215">
        <f t="shared" si="598"/>
        <v>0</v>
      </c>
      <c r="CL854" s="215">
        <f t="shared" si="599"/>
        <v>0</v>
      </c>
      <c r="CM854" s="215">
        <f t="shared" si="600"/>
        <v>0</v>
      </c>
      <c r="CN854" s="215">
        <f t="shared" si="601"/>
        <v>0</v>
      </c>
      <c r="CO854" s="155">
        <f t="shared" si="621"/>
        <v>0</v>
      </c>
      <c r="CP854" s="165"/>
      <c r="CQ854" s="223">
        <f t="shared" si="602"/>
        <v>0</v>
      </c>
      <c r="CR854" s="223">
        <f t="shared" si="603"/>
        <v>0</v>
      </c>
      <c r="CS854" s="223">
        <f t="shared" si="604"/>
        <v>0</v>
      </c>
      <c r="CT854" s="223">
        <f t="shared" si="605"/>
        <v>0</v>
      </c>
      <c r="CU854" s="223">
        <f t="shared" si="606"/>
        <v>0</v>
      </c>
      <c r="CV854" s="155">
        <f t="shared" si="622"/>
        <v>0</v>
      </c>
      <c r="CW854" s="165"/>
      <c r="CX854" s="215">
        <f t="shared" si="623"/>
        <v>0</v>
      </c>
      <c r="CY854" s="215">
        <f t="shared" si="607"/>
        <v>0</v>
      </c>
      <c r="CZ854" s="215">
        <f t="shared" si="608"/>
        <v>0</v>
      </c>
      <c r="DA854" s="215">
        <f t="shared" si="609"/>
        <v>0</v>
      </c>
      <c r="DB854" s="215">
        <f t="shared" si="610"/>
        <v>0</v>
      </c>
      <c r="DC854" s="155">
        <f t="shared" si="624"/>
        <v>0</v>
      </c>
      <c r="DD854" s="165"/>
      <c r="DE854" s="188" t="b" cm="1">
        <f t="array" aca="1" ref="DE854" ca="1">OR($G854=Forecast_Capex_Input!$BF$8:$BF$10)</f>
        <v>0</v>
      </c>
      <c r="DF854" s="188" cm="1">
        <f t="array" aca="1" ref="DF854" ca="1">IFERROR(INDEX(Forecast_Capex_Input!BG$12:BG$286,$X854)
*(INDEX(Forecast_Capex_Input!$H$12:$H$286,$X854)=Repex),0)
*$DE854</f>
        <v>0</v>
      </c>
      <c r="DG854" s="188" cm="1">
        <f t="array" aca="1" ref="DG854" ca="1">IFERROR(INDEX(Forecast_Capex_Input!BH$12:BH$286,$X854)
*(INDEX(Forecast_Capex_Input!$H$12:$H$286,$X854)=Repex),0)
*$DE854</f>
        <v>0</v>
      </c>
      <c r="DH854" s="188" cm="1">
        <f t="array" aca="1" ref="DH854" ca="1">IFERROR(INDEX(Forecast_Capex_Input!BI$12:BI$286,$X854)
*(INDEX(Forecast_Capex_Input!$H$12:$H$286,$X854)=Repex),0)
*$DE854</f>
        <v>0</v>
      </c>
      <c r="DI854" s="188" cm="1">
        <f t="array" aca="1" ref="DI854" ca="1">IFERROR(INDEX(Forecast_Capex_Input!BJ$12:BJ$286,$X854)
*(INDEX(Forecast_Capex_Input!$H$12:$H$286,$X854)=Repex),0)
*$DE854</f>
        <v>0</v>
      </c>
      <c r="DJ854" s="188" cm="1">
        <f t="array" aca="1" ref="DJ854" ca="1">IFERROR(INDEX(Forecast_Capex_Input!BK$12:BK$286,$X854)
*(INDEX(Forecast_Capex_Input!$H$12:$H$286,$X854)=Repex),0)
*$DE854</f>
        <v>0</v>
      </c>
      <c r="DK854" s="188" cm="1">
        <f t="array" aca="1" ref="DK854" ca="1">IFERROR(INDEX(Forecast_Capex_Input!BL$12:BL$286,$X854)
*(INDEX(Forecast_Capex_Input!$H$12:$H$286,$X854)=Repex),0)
*$DE854</f>
        <v>0</v>
      </c>
      <c r="DL854" s="165"/>
      <c r="DM854" s="188" t="b" cm="1">
        <f t="array" aca="1" ref="DM854" ca="1">OR($G854=Forecast_Capex_Input!$BN$8:$BN$9)</f>
        <v>0</v>
      </c>
      <c r="DN854" s="188" cm="1">
        <f t="array" aca="1" ref="DN854" ca="1">IFERROR(INDEX(Forecast_Capex_Input!BO$12:BO$286,$X854)
*(INDEX(Forecast_Capex_Input!$H$12:$H$286,$X854)=Repex),0)
*$DM854</f>
        <v>0</v>
      </c>
      <c r="DO854" s="188" cm="1">
        <f t="array" aca="1" ref="DO854" ca="1">IFERROR(INDEX(Forecast_Capex_Input!BP$12:BP$286,$X854)
*(INDEX(Forecast_Capex_Input!$H$12:$H$286,$X854)=Repex),0)
*$DM854</f>
        <v>0</v>
      </c>
      <c r="DP854" s="188" cm="1">
        <f t="array" aca="1" ref="DP854" ca="1">IFERROR(INDEX(Forecast_Capex_Input!BQ$12:BQ$286,$X854)
*(INDEX(Forecast_Capex_Input!$H$12:$H$286,$X854)=Repex),0)
*$DM854</f>
        <v>0</v>
      </c>
      <c r="DQ854" s="188" cm="1">
        <f t="array" aca="1" ref="DQ854" ca="1">IFERROR(INDEX(Forecast_Capex_Input!BR$12:BR$286,$X854)
*(INDEX(Forecast_Capex_Input!$H$12:$H$286,$X854)=Repex),0)
*$DM854</f>
        <v>0</v>
      </c>
      <c r="DR854" s="188" cm="1">
        <f t="array" aca="1" ref="DR854" ca="1">IFERROR(INDEX(Forecast_Capex_Input!BS$12:BS$286,$X854)
*(INDEX(Forecast_Capex_Input!$H$12:$H$286,$X854)=Repex),0)
*$DM854</f>
        <v>0</v>
      </c>
      <c r="DS854" s="165"/>
      <c r="DT854" s="188" t="b" cm="1">
        <f t="array" aca="1" ref="DT854" ca="1">OR($G854=Forecast_Capex_Input!$BU$8:$BU$10)</f>
        <v>0</v>
      </c>
      <c r="DU854" s="188" cm="1">
        <f t="array" aca="1" ref="DU854" ca="1">IFERROR(INDEX(Forecast_Capex_Input!BV$12:BV$286,$X854)
*(INDEX(Forecast_Capex_Input!$H$12:$H$286,$X854)=Repex),0)
*$DT854</f>
        <v>0</v>
      </c>
      <c r="DV854" s="188" cm="1">
        <f t="array" aca="1" ref="DV854" ca="1">IFERROR(INDEX(Forecast_Capex_Input!BW$12:BW$286,$X854)
*(INDEX(Forecast_Capex_Input!$H$12:$H$286,$X854)=Repex),0)
*$DT854</f>
        <v>0</v>
      </c>
      <c r="DW854" s="188" cm="1">
        <f t="array" aca="1" ref="DW854" ca="1">IFERROR(INDEX(Forecast_Capex_Input!BX$12:BX$286,$X854)
*(INDEX(Forecast_Capex_Input!$H$12:$H$286,$X854)=Repex),0)
*$DT854</f>
        <v>0</v>
      </c>
      <c r="DX854" s="188" cm="1">
        <f t="array" aca="1" ref="DX854" ca="1">IFERROR(INDEX(Forecast_Capex_Input!BY$12:BY$286,$X854)
*(INDEX(Forecast_Capex_Input!$H$12:$H$286,$X854)=Repex),0)
*$DT854</f>
        <v>0</v>
      </c>
      <c r="DY854" s="188" cm="1">
        <f t="array" aca="1" ref="DY854" ca="1">IFERROR(INDEX(Forecast_Capex_Input!BZ$12:BZ$286,$X854)
*(INDEX(Forecast_Capex_Input!$H$12:$H$286,$X854)=Repex),0)
*$DT854</f>
        <v>0</v>
      </c>
      <c r="DZ854" s="188" cm="1">
        <f t="array" aca="1" ref="DZ854" ca="1">IFERROR(INDEX(Forecast_Capex_Input!CA$12:CA$286,$X854)
*(INDEX(Forecast_Capex_Input!$H$12:$H$286,$X854)=Repex),0)
*$DT854</f>
        <v>0</v>
      </c>
      <c r="EA854" s="188" cm="1">
        <f t="array" aca="1" ref="EA854" ca="1">IFERROR(INDEX(Forecast_Capex_Input!CB$12:CB$286,$X854)
*(INDEX(Forecast_Capex_Input!$H$12:$H$286,$X854)=Repex),0)
*$DT854</f>
        <v>0</v>
      </c>
      <c r="EB854" s="188" cm="1">
        <f t="array" aca="1" ref="EB854" ca="1">IFERROR(INDEX(Forecast_Capex_Input!CC$12:CC$286,$X854)
*(INDEX(Forecast_Capex_Input!$H$12:$H$286,$X854)=Repex),0)
*$DT854</f>
        <v>0</v>
      </c>
      <c r="EC854" s="165"/>
      <c r="ED854" s="226" t="str">
        <f t="shared" si="611"/>
        <v>N/A</v>
      </c>
      <c r="EE854" s="174" t="s">
        <v>15</v>
      </c>
    </row>
    <row r="855" spans="3:135" x14ac:dyDescent="0.2">
      <c r="C855" s="174">
        <f t="shared" si="612"/>
        <v>845</v>
      </c>
      <c r="D855" s="167" t="str" cm="1">
        <f t="array" ref="D855">IFERROR(INDEX(Forecast_Capex_Input!$D$12:$D$286,$X855),NA)</f>
        <v>N/A</v>
      </c>
      <c r="E855" s="172" t="str" cm="1">
        <f t="array" ref="E855">IF($X855=NA,NA,INDEX(Forecast_Capex_Input!$E$12:$E$286,$X855))</f>
        <v>N/A</v>
      </c>
      <c r="F855" s="167" t="str" cm="1">
        <f t="array" aca="1" ref="F855" ca="1">IFERROR(INDEX(General!$E$25:$E$26,$Y855),NA)</f>
        <v>N/A</v>
      </c>
      <c r="G855" s="167" t="str" cm="1">
        <f t="array" aca="1" ref="G855" ca="1">IFERROR(INDEX(Forecast_Capex_Input!$AI$11:$BB$11,$AA855),NA)</f>
        <v>N/A</v>
      </c>
      <c r="H855" s="189" t="str" cm="1">
        <f t="array" aca="1" ref="H855" ca="1">IFERROR(INDEX(Forecast_Capex_Input!$AI$12:$BB$286,$X855,$AA855),NA)</f>
        <v>N/A</v>
      </c>
      <c r="I855" s="199" t="str" cm="1">
        <f t="array" ref="I855">IFERROR(INDEX(Forecast_Capex_Input!$F$12:$F$286,$X855),NA)</f>
        <v>N/A</v>
      </c>
      <c r="J855" s="199" t="str" cm="1">
        <f t="array" ref="J855">IFERROR(INDEX(Forecast_Capex_Input!G$12:G$286,$X855),NA)</f>
        <v>N/A</v>
      </c>
      <c r="K855" s="199" t="str" cm="1">
        <f t="array" ref="K855">IFERROR(INDEX(Forecast_Capex_Input!H$12:H$286,$X855),NA)</f>
        <v>N/A</v>
      </c>
      <c r="L855" s="199" t="str" cm="1">
        <f t="array" ref="L855">IFERROR(INDEX(Forecast_Capex_Input!I$12:I$286,$X855),NA)</f>
        <v>N/A</v>
      </c>
      <c r="M855" s="199" t="str" cm="1">
        <f t="array" ref="M855">IFERROR(INDEX(Forecast_Capex_Input!J$12:J$286,$X855),NA)</f>
        <v>N/A</v>
      </c>
      <c r="N855" s="199" t="str" cm="1">
        <f t="array" ref="N855">IFERROR(INDEX(Forecast_Capex_Input!K$12:K$286,$X855),NA)</f>
        <v>N/A</v>
      </c>
      <c r="O855" s="199" t="str" cm="1">
        <f t="array" ref="O855">IFERROR(INDEX(Forecast_Capex_Input!L$12:L$286,$X855),NA)</f>
        <v>N/A</v>
      </c>
      <c r="P855" s="199" t="str" cm="1">
        <f t="array" ref="P855">IFERROR(INDEX(Forecast_Capex_Input!M$12:M$286,$X855),NA)</f>
        <v>N/A</v>
      </c>
      <c r="Q855" s="172" t="str" cm="1">
        <f t="array" ref="Q855">IFERROR(INDEX(Forecast_Capex_Input!N$12:N$286,$X855),NA)</f>
        <v>N/A</v>
      </c>
      <c r="R855" s="265" cm="1">
        <f t="array" ref="R855">IFERROR(INDEX(Forecast_Capex_Input!O$12:O$286,$X855),0)</f>
        <v>0</v>
      </c>
      <c r="S855" s="172" cm="1">
        <f t="array" ref="S855">IFERROR(INDEX(Forecast_Capex_Input!P$12:P$286,$X855),0)</f>
        <v>0</v>
      </c>
      <c r="T855" s="199" t="str" cm="1">
        <f t="array" aca="1" ref="T855" ca="1">IFERROR(INDEX(General!$K$84:$K$103,$AA855),NA)</f>
        <v>N/A</v>
      </c>
      <c r="U855" s="188" cm="1">
        <f t="array" aca="1" ref="U855" ca="1">IFERROR(
IF($F855=General!$E$25,INDEX(Forecast_Capex_Input!S$12:S$286,$X855),
INDEX(Forecast_Capex_Input!T$12:T$286,$X855)),0)</f>
        <v>0</v>
      </c>
      <c r="V855" s="222" t="b">
        <f>IFERROR(INDEX(Overheads!$T$19:$T$26,MATCH($I855,Overheads!$E$19:$E$26,0)),FALSE)</f>
        <v>0</v>
      </c>
      <c r="W855" s="165"/>
      <c r="X855" s="174" t="str">
        <f>IFERROR(
IF(MATCH($C855,Forecast_Capex_Input!$CI$12:$CI$286,1)+1&gt;MAX(Forecast_Capex_Input!$C$12:$C$286),NA,
MATCH($C855,Forecast_Capex_Input!$CI$12:$CI$286,1)+1),1)</f>
        <v>N/A</v>
      </c>
      <c r="Y855" s="174" t="str" cm="1">
        <f t="array" aca="1" ref="Y855" ca="1">IFERROR(
IF(X854&lt;&gt;X855,1,
IF(COUNTIF(OFFSET(Y854,0,0,-INDEX(Forecast_Capex_Input!$CG$12:$CG$286,$X855)),Y854)=INDEX(Forecast_Capex_Input!$CG$12:$CG$286,$X855),Y854+1,Y854)),NA)</f>
        <v>N/A</v>
      </c>
      <c r="Z855" s="174" t="str" cm="1">
        <f t="array" ref="Z855">IFERROR($C855-IF($X855=1,1,INDEX(Forecast_Capex_Input!$CI$12:$CI$286,$X855-1))+1,NA)</f>
        <v>N/A</v>
      </c>
      <c r="AA855" s="174" t="str" cm="1">
        <f t="array" aca="1" ref="AA855" ca="1">IFERROR(IF(Y855=1,
INDEX(Forecast_Capex_Input!$AI$10:$BB$10,SMALL(IF(INDEX(Forecast_Capex_Input!$AI$12:$BB$286,$X855,0)&gt;0,COLUMN(Forecast_Capex_Input!$AI$10:$BB$10)-COLUMN(Forecast_Capex_Input!$AI$12)+1),ROWS(OFFSET(AA854,0,0,-$Z855)))),
OFFSET(AA854,-INDEX(Forecast_Capex_Input!$CG$12:$CG$286,$X855)+1,0)),NA)</f>
        <v>N/A</v>
      </c>
      <c r="AB855" s="174" t="str">
        <f t="shared" ca="1" si="581"/>
        <v>N/A</v>
      </c>
      <c r="AC855" s="222" t="b">
        <f t="shared" si="613"/>
        <v>0</v>
      </c>
      <c r="AD855" s="220" t="b">
        <v>0</v>
      </c>
      <c r="AE855" s="222" t="b">
        <f t="shared" si="582"/>
        <v>1</v>
      </c>
      <c r="AF855" s="165"/>
      <c r="AG855" s="215">
        <v>0</v>
      </c>
      <c r="AH855" s="215">
        <v>0</v>
      </c>
      <c r="AI855" s="215">
        <v>0</v>
      </c>
      <c r="AJ855" s="215">
        <v>0</v>
      </c>
      <c r="AK855" s="215">
        <v>0</v>
      </c>
      <c r="AL855" s="155">
        <v>0</v>
      </c>
      <c r="AM855" s="165"/>
      <c r="AN855" s="215" cm="1">
        <f t="array" aca="1" ref="AN855" ca="1">IFERROR(INDEX(General!O$33:O$34,$AB855)
*AG855,0)</f>
        <v>0</v>
      </c>
      <c r="AO855" s="215" cm="1">
        <f t="array" aca="1" ref="AO855" ca="1">IFERROR(INDEX(General!P$33:P$34,$AB855)
*AH855,0)</f>
        <v>0</v>
      </c>
      <c r="AP855" s="215" cm="1">
        <f t="array" aca="1" ref="AP855" ca="1">IFERROR(INDEX(General!Q$33:Q$34,$AB855)
*AI855,0)</f>
        <v>0</v>
      </c>
      <c r="AQ855" s="215" cm="1">
        <f t="array" aca="1" ref="AQ855" ca="1">IFERROR(INDEX(General!R$33:R$34,$AB855)
*AJ855,0)</f>
        <v>0</v>
      </c>
      <c r="AR855" s="215" cm="1">
        <f t="array" aca="1" ref="AR855" ca="1">IFERROR(INDEX(General!S$33:S$34,$AB855)
*AK855,0)</f>
        <v>0</v>
      </c>
      <c r="AS855" s="155">
        <f t="shared" ca="1" si="614"/>
        <v>0</v>
      </c>
      <c r="AT855" s="165"/>
      <c r="AU855" s="215">
        <f ca="1">IF($AE855=FALSE,AN855*Overheads!$R$24*$V855,
IFERROR(Overheads!$O$49*$V855*AN855,0)
+IFERROR(Overheads!Q$59*$V855*(AN855/Overheads!Q$68),0))</f>
        <v>0</v>
      </c>
      <c r="AV855" s="215">
        <f ca="1">IF($AE855=FALSE,AO855*Overheads!$R$24*$V855,
IFERROR(Overheads!$O$49*$V855*AO855,0)
+IFERROR(Overheads!R$59*$V855*(AO855/Overheads!R$68),0))</f>
        <v>0</v>
      </c>
      <c r="AW855" s="215">
        <f ca="1">IF($AE855=FALSE,AP855*Overheads!$R$24*$V855,
IFERROR(Overheads!$O$49*$V855*AP855,0)
+IFERROR(Overheads!S$59*$V855*(AP855/Overheads!S$68),0))</f>
        <v>0</v>
      </c>
      <c r="AX855" s="215">
        <f ca="1">IF($AE855=FALSE,AQ855*Overheads!$R$24*$V855,
IFERROR(Overheads!$O$49*$V855*AQ855,0)
+IFERROR(Overheads!T$59*$V855*(AQ855/Overheads!T$68),0))</f>
        <v>0</v>
      </c>
      <c r="AY855" s="215">
        <f ca="1">IF($AE855=FALSE,AR855*Overheads!$R$24*$V855,
IFERROR(Overheads!$O$49*$V855*AR855,0)
+IFERROR(Overheads!U$59*$V855*(AR855/Overheads!U$68),0))</f>
        <v>0</v>
      </c>
      <c r="AZ855" s="155">
        <f t="shared" ca="1" si="615"/>
        <v>0</v>
      </c>
      <c r="BA855" s="165"/>
      <c r="BB855" s="215">
        <f ca="1">IF($AE855=FALSE,AN855*Overheads!$S$25,
IFERROR(Overheads!$O$50*AN855,0)
+IFERROR(Overheads!Q$60*(AN855/Overheads!Q$66),0))</f>
        <v>0</v>
      </c>
      <c r="BC855" s="215">
        <f ca="1">IF($AE855=FALSE,AO855*Overheads!$S$25,
IFERROR(Overheads!$O$50*AO855,0)
+IFERROR(Overheads!R$60*(AO855/Overheads!R$66),0))</f>
        <v>0</v>
      </c>
      <c r="BD855" s="215">
        <f ca="1">IF($AE855=FALSE,AP855*Overheads!$S$25,
IFERROR(Overheads!$O$50*AP855,0)
+IFERROR(Overheads!S$60*(AP855/Overheads!S$66),0))</f>
        <v>0</v>
      </c>
      <c r="BE855" s="215">
        <f ca="1">IF($AE855=FALSE,AQ855*Overheads!$S$25,
IFERROR(Overheads!$O$50*AQ855,0)
+IFERROR(Overheads!T$60*(AQ855/Overheads!T$66),0))</f>
        <v>0</v>
      </c>
      <c r="BF855" s="215">
        <f ca="1">IF($AE855=FALSE,AR855*Overheads!$S$25,
IFERROR(Overheads!$O$50*AR855,0)
+IFERROR(Overheads!U$60*(AR855/Overheads!U$66),0))</f>
        <v>0</v>
      </c>
      <c r="BG855" s="155">
        <f t="shared" ca="1" si="616"/>
        <v>0</v>
      </c>
      <c r="BH855" s="165"/>
      <c r="BI855" s="215">
        <f t="shared" ca="1" si="617"/>
        <v>0</v>
      </c>
      <c r="BJ855" s="215">
        <f t="shared" ca="1" si="583"/>
        <v>0</v>
      </c>
      <c r="BK855" s="215">
        <f t="shared" ca="1" si="584"/>
        <v>0</v>
      </c>
      <c r="BL855" s="215">
        <f t="shared" ca="1" si="585"/>
        <v>0</v>
      </c>
      <c r="BM855" s="215">
        <f t="shared" ca="1" si="586"/>
        <v>0</v>
      </c>
      <c r="BN855" s="155">
        <f t="shared" ca="1" si="618"/>
        <v>0</v>
      </c>
      <c r="BO855" s="165"/>
      <c r="BP855" s="187" cm="1">
        <f t="array" ref="BP855">IFERROR(IF($X855=$X854,BP854,INDEX(Forecast_Capex_Input!AC$12:AC$286,$X855)),0)</f>
        <v>0</v>
      </c>
      <c r="BQ855" s="187" cm="1">
        <f t="array" ref="BQ855">IFERROR(IF($X855=$X854,BQ854,INDEX(Forecast_Capex_Input!AD$12:AD$286,$X855)),0)</f>
        <v>0</v>
      </c>
      <c r="BR855" s="187" cm="1">
        <f t="array" ref="BR855">IFERROR(IF($X855=$X854,BR854,INDEX(Forecast_Capex_Input!AE$12:AE$286,$X855)),0)</f>
        <v>0</v>
      </c>
      <c r="BS855" s="187" cm="1">
        <f t="array" ref="BS855">IFERROR(IF($X855=$X854,BS854,INDEX(Forecast_Capex_Input!AF$12:AF$286,$X855)),0)</f>
        <v>0</v>
      </c>
      <c r="BT855" s="187" cm="1">
        <f t="array" ref="BT855">IFERROR(IF($X855=$X854,BT854,INDEX(Forecast_Capex_Input!AG$12:AG$286,$X855)),0)</f>
        <v>0</v>
      </c>
      <c r="BU855" s="165"/>
      <c r="BV855" s="215">
        <f t="shared" si="587"/>
        <v>0</v>
      </c>
      <c r="BW855" s="215">
        <f t="shared" si="588"/>
        <v>0</v>
      </c>
      <c r="BX855" s="215">
        <f t="shared" si="589"/>
        <v>0</v>
      </c>
      <c r="BY855" s="215">
        <f t="shared" si="590"/>
        <v>0</v>
      </c>
      <c r="BZ855" s="215">
        <f t="shared" si="591"/>
        <v>0</v>
      </c>
      <c r="CA855" s="155">
        <f t="shared" si="619"/>
        <v>0</v>
      </c>
      <c r="CB855" s="165"/>
      <c r="CC855" s="215">
        <f t="shared" si="592"/>
        <v>0</v>
      </c>
      <c r="CD855" s="215">
        <f t="shared" si="593"/>
        <v>0</v>
      </c>
      <c r="CE855" s="215">
        <f t="shared" si="594"/>
        <v>0</v>
      </c>
      <c r="CF855" s="215">
        <f t="shared" si="595"/>
        <v>0</v>
      </c>
      <c r="CG855" s="215">
        <f t="shared" si="596"/>
        <v>0</v>
      </c>
      <c r="CH855" s="155">
        <f t="shared" si="620"/>
        <v>0</v>
      </c>
      <c r="CI855" s="165"/>
      <c r="CJ855" s="215">
        <f t="shared" si="597"/>
        <v>0</v>
      </c>
      <c r="CK855" s="215">
        <f t="shared" si="598"/>
        <v>0</v>
      </c>
      <c r="CL855" s="215">
        <f t="shared" si="599"/>
        <v>0</v>
      </c>
      <c r="CM855" s="215">
        <f t="shared" si="600"/>
        <v>0</v>
      </c>
      <c r="CN855" s="215">
        <f t="shared" si="601"/>
        <v>0</v>
      </c>
      <c r="CO855" s="155">
        <f t="shared" si="621"/>
        <v>0</v>
      </c>
      <c r="CP855" s="165"/>
      <c r="CQ855" s="223">
        <f t="shared" si="602"/>
        <v>0</v>
      </c>
      <c r="CR855" s="223">
        <f t="shared" si="603"/>
        <v>0</v>
      </c>
      <c r="CS855" s="223">
        <f t="shared" si="604"/>
        <v>0</v>
      </c>
      <c r="CT855" s="223">
        <f t="shared" si="605"/>
        <v>0</v>
      </c>
      <c r="CU855" s="223">
        <f t="shared" si="606"/>
        <v>0</v>
      </c>
      <c r="CV855" s="155">
        <f t="shared" si="622"/>
        <v>0</v>
      </c>
      <c r="CW855" s="165"/>
      <c r="CX855" s="215">
        <f t="shared" si="623"/>
        <v>0</v>
      </c>
      <c r="CY855" s="215">
        <f t="shared" si="607"/>
        <v>0</v>
      </c>
      <c r="CZ855" s="215">
        <f t="shared" si="608"/>
        <v>0</v>
      </c>
      <c r="DA855" s="215">
        <f t="shared" si="609"/>
        <v>0</v>
      </c>
      <c r="DB855" s="215">
        <f t="shared" si="610"/>
        <v>0</v>
      </c>
      <c r="DC855" s="155">
        <f t="shared" si="624"/>
        <v>0</v>
      </c>
      <c r="DD855" s="165"/>
      <c r="DE855" s="188" t="b" cm="1">
        <f t="array" aca="1" ref="DE855" ca="1">OR($G855=Forecast_Capex_Input!$BF$8:$BF$10)</f>
        <v>0</v>
      </c>
      <c r="DF855" s="188" cm="1">
        <f t="array" aca="1" ref="DF855" ca="1">IFERROR(INDEX(Forecast_Capex_Input!BG$12:BG$286,$X855)
*(INDEX(Forecast_Capex_Input!$H$12:$H$286,$X855)=Repex),0)
*$DE855</f>
        <v>0</v>
      </c>
      <c r="DG855" s="188" cm="1">
        <f t="array" aca="1" ref="DG855" ca="1">IFERROR(INDEX(Forecast_Capex_Input!BH$12:BH$286,$X855)
*(INDEX(Forecast_Capex_Input!$H$12:$H$286,$X855)=Repex),0)
*$DE855</f>
        <v>0</v>
      </c>
      <c r="DH855" s="188" cm="1">
        <f t="array" aca="1" ref="DH855" ca="1">IFERROR(INDEX(Forecast_Capex_Input!BI$12:BI$286,$X855)
*(INDEX(Forecast_Capex_Input!$H$12:$H$286,$X855)=Repex),0)
*$DE855</f>
        <v>0</v>
      </c>
      <c r="DI855" s="188" cm="1">
        <f t="array" aca="1" ref="DI855" ca="1">IFERROR(INDEX(Forecast_Capex_Input!BJ$12:BJ$286,$X855)
*(INDEX(Forecast_Capex_Input!$H$12:$H$286,$X855)=Repex),0)
*$DE855</f>
        <v>0</v>
      </c>
      <c r="DJ855" s="188" cm="1">
        <f t="array" aca="1" ref="DJ855" ca="1">IFERROR(INDEX(Forecast_Capex_Input!BK$12:BK$286,$X855)
*(INDEX(Forecast_Capex_Input!$H$12:$H$286,$X855)=Repex),0)
*$DE855</f>
        <v>0</v>
      </c>
      <c r="DK855" s="188" cm="1">
        <f t="array" aca="1" ref="DK855" ca="1">IFERROR(INDEX(Forecast_Capex_Input!BL$12:BL$286,$X855)
*(INDEX(Forecast_Capex_Input!$H$12:$H$286,$X855)=Repex),0)
*$DE855</f>
        <v>0</v>
      </c>
      <c r="DL855" s="165"/>
      <c r="DM855" s="188" t="b" cm="1">
        <f t="array" aca="1" ref="DM855" ca="1">OR($G855=Forecast_Capex_Input!$BN$8:$BN$9)</f>
        <v>0</v>
      </c>
      <c r="DN855" s="188" cm="1">
        <f t="array" aca="1" ref="DN855" ca="1">IFERROR(INDEX(Forecast_Capex_Input!BO$12:BO$286,$X855)
*(INDEX(Forecast_Capex_Input!$H$12:$H$286,$X855)=Repex),0)
*$DM855</f>
        <v>0</v>
      </c>
      <c r="DO855" s="188" cm="1">
        <f t="array" aca="1" ref="DO855" ca="1">IFERROR(INDEX(Forecast_Capex_Input!BP$12:BP$286,$X855)
*(INDEX(Forecast_Capex_Input!$H$12:$H$286,$X855)=Repex),0)
*$DM855</f>
        <v>0</v>
      </c>
      <c r="DP855" s="188" cm="1">
        <f t="array" aca="1" ref="DP855" ca="1">IFERROR(INDEX(Forecast_Capex_Input!BQ$12:BQ$286,$X855)
*(INDEX(Forecast_Capex_Input!$H$12:$H$286,$X855)=Repex),0)
*$DM855</f>
        <v>0</v>
      </c>
      <c r="DQ855" s="188" cm="1">
        <f t="array" aca="1" ref="DQ855" ca="1">IFERROR(INDEX(Forecast_Capex_Input!BR$12:BR$286,$X855)
*(INDEX(Forecast_Capex_Input!$H$12:$H$286,$X855)=Repex),0)
*$DM855</f>
        <v>0</v>
      </c>
      <c r="DR855" s="188" cm="1">
        <f t="array" aca="1" ref="DR855" ca="1">IFERROR(INDEX(Forecast_Capex_Input!BS$12:BS$286,$X855)
*(INDEX(Forecast_Capex_Input!$H$12:$H$286,$X855)=Repex),0)
*$DM855</f>
        <v>0</v>
      </c>
      <c r="DS855" s="165"/>
      <c r="DT855" s="188" t="b" cm="1">
        <f t="array" aca="1" ref="DT855" ca="1">OR($G855=Forecast_Capex_Input!$BU$8:$BU$10)</f>
        <v>0</v>
      </c>
      <c r="DU855" s="188" cm="1">
        <f t="array" aca="1" ref="DU855" ca="1">IFERROR(INDEX(Forecast_Capex_Input!BV$12:BV$286,$X855)
*(INDEX(Forecast_Capex_Input!$H$12:$H$286,$X855)=Repex),0)
*$DT855</f>
        <v>0</v>
      </c>
      <c r="DV855" s="188" cm="1">
        <f t="array" aca="1" ref="DV855" ca="1">IFERROR(INDEX(Forecast_Capex_Input!BW$12:BW$286,$X855)
*(INDEX(Forecast_Capex_Input!$H$12:$H$286,$X855)=Repex),0)
*$DT855</f>
        <v>0</v>
      </c>
      <c r="DW855" s="188" cm="1">
        <f t="array" aca="1" ref="DW855" ca="1">IFERROR(INDEX(Forecast_Capex_Input!BX$12:BX$286,$X855)
*(INDEX(Forecast_Capex_Input!$H$12:$H$286,$X855)=Repex),0)
*$DT855</f>
        <v>0</v>
      </c>
      <c r="DX855" s="188" cm="1">
        <f t="array" aca="1" ref="DX855" ca="1">IFERROR(INDEX(Forecast_Capex_Input!BY$12:BY$286,$X855)
*(INDEX(Forecast_Capex_Input!$H$12:$H$286,$X855)=Repex),0)
*$DT855</f>
        <v>0</v>
      </c>
      <c r="DY855" s="188" cm="1">
        <f t="array" aca="1" ref="DY855" ca="1">IFERROR(INDEX(Forecast_Capex_Input!BZ$12:BZ$286,$X855)
*(INDEX(Forecast_Capex_Input!$H$12:$H$286,$X855)=Repex),0)
*$DT855</f>
        <v>0</v>
      </c>
      <c r="DZ855" s="188" cm="1">
        <f t="array" aca="1" ref="DZ855" ca="1">IFERROR(INDEX(Forecast_Capex_Input!CA$12:CA$286,$X855)
*(INDEX(Forecast_Capex_Input!$H$12:$H$286,$X855)=Repex),0)
*$DT855</f>
        <v>0</v>
      </c>
      <c r="EA855" s="188" cm="1">
        <f t="array" aca="1" ref="EA855" ca="1">IFERROR(INDEX(Forecast_Capex_Input!CB$12:CB$286,$X855)
*(INDEX(Forecast_Capex_Input!$H$12:$H$286,$X855)=Repex),0)
*$DT855</f>
        <v>0</v>
      </c>
      <c r="EB855" s="188" cm="1">
        <f t="array" aca="1" ref="EB855" ca="1">IFERROR(INDEX(Forecast_Capex_Input!CC$12:CC$286,$X855)
*(INDEX(Forecast_Capex_Input!$H$12:$H$286,$X855)=Repex),0)
*$DT855</f>
        <v>0</v>
      </c>
      <c r="EC855" s="165"/>
      <c r="ED855" s="226" t="str">
        <f t="shared" si="611"/>
        <v>N/A</v>
      </c>
      <c r="EE855" s="174" t="s">
        <v>15</v>
      </c>
    </row>
    <row r="856" spans="3:135" x14ac:dyDescent="0.2">
      <c r="C856" s="174">
        <f t="shared" si="612"/>
        <v>846</v>
      </c>
      <c r="D856" s="167" t="str" cm="1">
        <f t="array" ref="D856">IFERROR(INDEX(Forecast_Capex_Input!$D$12:$D$286,$X856),NA)</f>
        <v>N/A</v>
      </c>
      <c r="E856" s="172" t="str" cm="1">
        <f t="array" ref="E856">IF($X856=NA,NA,INDEX(Forecast_Capex_Input!$E$12:$E$286,$X856))</f>
        <v>N/A</v>
      </c>
      <c r="F856" s="167" t="str" cm="1">
        <f t="array" aca="1" ref="F856" ca="1">IFERROR(INDEX(General!$E$25:$E$26,$Y856),NA)</f>
        <v>N/A</v>
      </c>
      <c r="G856" s="167" t="str" cm="1">
        <f t="array" aca="1" ref="G856" ca="1">IFERROR(INDEX(Forecast_Capex_Input!$AI$11:$BB$11,$AA856),NA)</f>
        <v>N/A</v>
      </c>
      <c r="H856" s="189" t="str" cm="1">
        <f t="array" aca="1" ref="H856" ca="1">IFERROR(INDEX(Forecast_Capex_Input!$AI$12:$BB$286,$X856,$AA856),NA)</f>
        <v>N/A</v>
      </c>
      <c r="I856" s="199" t="str" cm="1">
        <f t="array" ref="I856">IFERROR(INDEX(Forecast_Capex_Input!$F$12:$F$286,$X856),NA)</f>
        <v>N/A</v>
      </c>
      <c r="J856" s="199" t="str" cm="1">
        <f t="array" ref="J856">IFERROR(INDEX(Forecast_Capex_Input!G$12:G$286,$X856),NA)</f>
        <v>N/A</v>
      </c>
      <c r="K856" s="199" t="str" cm="1">
        <f t="array" ref="K856">IFERROR(INDEX(Forecast_Capex_Input!H$12:H$286,$X856),NA)</f>
        <v>N/A</v>
      </c>
      <c r="L856" s="199" t="str" cm="1">
        <f t="array" ref="L856">IFERROR(INDEX(Forecast_Capex_Input!I$12:I$286,$X856),NA)</f>
        <v>N/A</v>
      </c>
      <c r="M856" s="199" t="str" cm="1">
        <f t="array" ref="M856">IFERROR(INDEX(Forecast_Capex_Input!J$12:J$286,$X856),NA)</f>
        <v>N/A</v>
      </c>
      <c r="N856" s="199" t="str" cm="1">
        <f t="array" ref="N856">IFERROR(INDEX(Forecast_Capex_Input!K$12:K$286,$X856),NA)</f>
        <v>N/A</v>
      </c>
      <c r="O856" s="199" t="str" cm="1">
        <f t="array" ref="O856">IFERROR(INDEX(Forecast_Capex_Input!L$12:L$286,$X856),NA)</f>
        <v>N/A</v>
      </c>
      <c r="P856" s="199" t="str" cm="1">
        <f t="array" ref="P856">IFERROR(INDEX(Forecast_Capex_Input!M$12:M$286,$X856),NA)</f>
        <v>N/A</v>
      </c>
      <c r="Q856" s="172" t="str" cm="1">
        <f t="array" ref="Q856">IFERROR(INDEX(Forecast_Capex_Input!N$12:N$286,$X856),NA)</f>
        <v>N/A</v>
      </c>
      <c r="R856" s="265" cm="1">
        <f t="array" ref="R856">IFERROR(INDEX(Forecast_Capex_Input!O$12:O$286,$X856),0)</f>
        <v>0</v>
      </c>
      <c r="S856" s="172" cm="1">
        <f t="array" ref="S856">IFERROR(INDEX(Forecast_Capex_Input!P$12:P$286,$X856),0)</f>
        <v>0</v>
      </c>
      <c r="T856" s="199" t="str" cm="1">
        <f t="array" aca="1" ref="T856" ca="1">IFERROR(INDEX(General!$K$84:$K$103,$AA856),NA)</f>
        <v>N/A</v>
      </c>
      <c r="U856" s="188" cm="1">
        <f t="array" aca="1" ref="U856" ca="1">IFERROR(
IF($F856=General!$E$25,INDEX(Forecast_Capex_Input!S$12:S$286,$X856),
INDEX(Forecast_Capex_Input!T$12:T$286,$X856)),0)</f>
        <v>0</v>
      </c>
      <c r="V856" s="222" t="b">
        <f>IFERROR(INDEX(Overheads!$T$19:$T$26,MATCH($I856,Overheads!$E$19:$E$26,0)),FALSE)</f>
        <v>0</v>
      </c>
      <c r="W856" s="165"/>
      <c r="X856" s="174" t="str">
        <f>IFERROR(
IF(MATCH($C856,Forecast_Capex_Input!$CI$12:$CI$286,1)+1&gt;MAX(Forecast_Capex_Input!$C$12:$C$286),NA,
MATCH($C856,Forecast_Capex_Input!$CI$12:$CI$286,1)+1),1)</f>
        <v>N/A</v>
      </c>
      <c r="Y856" s="174" t="str" cm="1">
        <f t="array" aca="1" ref="Y856" ca="1">IFERROR(
IF(X855&lt;&gt;X856,1,
IF(COUNTIF(OFFSET(Y855,0,0,-INDEX(Forecast_Capex_Input!$CG$12:$CG$286,$X856)),Y855)=INDEX(Forecast_Capex_Input!$CG$12:$CG$286,$X856),Y855+1,Y855)),NA)</f>
        <v>N/A</v>
      </c>
      <c r="Z856" s="174" t="str" cm="1">
        <f t="array" ref="Z856">IFERROR($C856-IF($X856=1,1,INDEX(Forecast_Capex_Input!$CI$12:$CI$286,$X856-1))+1,NA)</f>
        <v>N/A</v>
      </c>
      <c r="AA856" s="174" t="str" cm="1">
        <f t="array" aca="1" ref="AA856" ca="1">IFERROR(IF(Y856=1,
INDEX(Forecast_Capex_Input!$AI$10:$BB$10,SMALL(IF(INDEX(Forecast_Capex_Input!$AI$12:$BB$286,$X856,0)&gt;0,COLUMN(Forecast_Capex_Input!$AI$10:$BB$10)-COLUMN(Forecast_Capex_Input!$AI$12)+1),ROWS(OFFSET(AA855,0,0,-$Z856)))),
OFFSET(AA855,-INDEX(Forecast_Capex_Input!$CG$12:$CG$286,$X856)+1,0)),NA)</f>
        <v>N/A</v>
      </c>
      <c r="AB856" s="174" t="str">
        <f t="shared" ca="1" si="581"/>
        <v>N/A</v>
      </c>
      <c r="AC856" s="222" t="b">
        <f t="shared" si="613"/>
        <v>0</v>
      </c>
      <c r="AD856" s="220" t="b">
        <v>0</v>
      </c>
      <c r="AE856" s="222" t="b">
        <f t="shared" si="582"/>
        <v>1</v>
      </c>
      <c r="AF856" s="165"/>
      <c r="AG856" s="215">
        <v>0</v>
      </c>
      <c r="AH856" s="215">
        <v>0</v>
      </c>
      <c r="AI856" s="215">
        <v>0</v>
      </c>
      <c r="AJ856" s="215">
        <v>0</v>
      </c>
      <c r="AK856" s="215">
        <v>0</v>
      </c>
      <c r="AL856" s="155">
        <v>0</v>
      </c>
      <c r="AM856" s="165"/>
      <c r="AN856" s="215" cm="1">
        <f t="array" aca="1" ref="AN856" ca="1">IFERROR(INDEX(General!O$33:O$34,$AB856)
*AG856,0)</f>
        <v>0</v>
      </c>
      <c r="AO856" s="215" cm="1">
        <f t="array" aca="1" ref="AO856" ca="1">IFERROR(INDEX(General!P$33:P$34,$AB856)
*AH856,0)</f>
        <v>0</v>
      </c>
      <c r="AP856" s="215" cm="1">
        <f t="array" aca="1" ref="AP856" ca="1">IFERROR(INDEX(General!Q$33:Q$34,$AB856)
*AI856,0)</f>
        <v>0</v>
      </c>
      <c r="AQ856" s="215" cm="1">
        <f t="array" aca="1" ref="AQ856" ca="1">IFERROR(INDEX(General!R$33:R$34,$AB856)
*AJ856,0)</f>
        <v>0</v>
      </c>
      <c r="AR856" s="215" cm="1">
        <f t="array" aca="1" ref="AR856" ca="1">IFERROR(INDEX(General!S$33:S$34,$AB856)
*AK856,0)</f>
        <v>0</v>
      </c>
      <c r="AS856" s="155">
        <f t="shared" ca="1" si="614"/>
        <v>0</v>
      </c>
      <c r="AT856" s="165"/>
      <c r="AU856" s="215">
        <f ca="1">IF($AE856=FALSE,AN856*Overheads!$R$24*$V856,
IFERROR(Overheads!$O$49*$V856*AN856,0)
+IFERROR(Overheads!Q$59*$V856*(AN856/Overheads!Q$68),0))</f>
        <v>0</v>
      </c>
      <c r="AV856" s="215">
        <f ca="1">IF($AE856=FALSE,AO856*Overheads!$R$24*$V856,
IFERROR(Overheads!$O$49*$V856*AO856,0)
+IFERROR(Overheads!R$59*$V856*(AO856/Overheads!R$68),0))</f>
        <v>0</v>
      </c>
      <c r="AW856" s="215">
        <f ca="1">IF($AE856=FALSE,AP856*Overheads!$R$24*$V856,
IFERROR(Overheads!$O$49*$V856*AP856,0)
+IFERROR(Overheads!S$59*$V856*(AP856/Overheads!S$68),0))</f>
        <v>0</v>
      </c>
      <c r="AX856" s="215">
        <f ca="1">IF($AE856=FALSE,AQ856*Overheads!$R$24*$V856,
IFERROR(Overheads!$O$49*$V856*AQ856,0)
+IFERROR(Overheads!T$59*$V856*(AQ856/Overheads!T$68),0))</f>
        <v>0</v>
      </c>
      <c r="AY856" s="215">
        <f ca="1">IF($AE856=FALSE,AR856*Overheads!$R$24*$V856,
IFERROR(Overheads!$O$49*$V856*AR856,0)
+IFERROR(Overheads!U$59*$V856*(AR856/Overheads!U$68),0))</f>
        <v>0</v>
      </c>
      <c r="AZ856" s="155">
        <f t="shared" ca="1" si="615"/>
        <v>0</v>
      </c>
      <c r="BA856" s="165"/>
      <c r="BB856" s="215">
        <f ca="1">IF($AE856=FALSE,AN856*Overheads!$S$25,
IFERROR(Overheads!$O$50*AN856,0)
+IFERROR(Overheads!Q$60*(AN856/Overheads!Q$66),0))</f>
        <v>0</v>
      </c>
      <c r="BC856" s="215">
        <f ca="1">IF($AE856=FALSE,AO856*Overheads!$S$25,
IFERROR(Overheads!$O$50*AO856,0)
+IFERROR(Overheads!R$60*(AO856/Overheads!R$66),0))</f>
        <v>0</v>
      </c>
      <c r="BD856" s="215">
        <f ca="1">IF($AE856=FALSE,AP856*Overheads!$S$25,
IFERROR(Overheads!$O$50*AP856,0)
+IFERROR(Overheads!S$60*(AP856/Overheads!S$66),0))</f>
        <v>0</v>
      </c>
      <c r="BE856" s="215">
        <f ca="1">IF($AE856=FALSE,AQ856*Overheads!$S$25,
IFERROR(Overheads!$O$50*AQ856,0)
+IFERROR(Overheads!T$60*(AQ856/Overheads!T$66),0))</f>
        <v>0</v>
      </c>
      <c r="BF856" s="215">
        <f ca="1">IF($AE856=FALSE,AR856*Overheads!$S$25,
IFERROR(Overheads!$O$50*AR856,0)
+IFERROR(Overheads!U$60*(AR856/Overheads!U$66),0))</f>
        <v>0</v>
      </c>
      <c r="BG856" s="155">
        <f t="shared" ca="1" si="616"/>
        <v>0</v>
      </c>
      <c r="BH856" s="165"/>
      <c r="BI856" s="215">
        <f t="shared" ca="1" si="617"/>
        <v>0</v>
      </c>
      <c r="BJ856" s="215">
        <f t="shared" ca="1" si="583"/>
        <v>0</v>
      </c>
      <c r="BK856" s="215">
        <f t="shared" ca="1" si="584"/>
        <v>0</v>
      </c>
      <c r="BL856" s="215">
        <f t="shared" ca="1" si="585"/>
        <v>0</v>
      </c>
      <c r="BM856" s="215">
        <f t="shared" ca="1" si="586"/>
        <v>0</v>
      </c>
      <c r="BN856" s="155">
        <f t="shared" ca="1" si="618"/>
        <v>0</v>
      </c>
      <c r="BO856" s="165"/>
      <c r="BP856" s="187" cm="1">
        <f t="array" ref="BP856">IFERROR(IF($X856=$X855,BP855,INDEX(Forecast_Capex_Input!AC$12:AC$286,$X856)),0)</f>
        <v>0</v>
      </c>
      <c r="BQ856" s="187" cm="1">
        <f t="array" ref="BQ856">IFERROR(IF($X856=$X855,BQ855,INDEX(Forecast_Capex_Input!AD$12:AD$286,$X856)),0)</f>
        <v>0</v>
      </c>
      <c r="BR856" s="187" cm="1">
        <f t="array" ref="BR856">IFERROR(IF($X856=$X855,BR855,INDEX(Forecast_Capex_Input!AE$12:AE$286,$X856)),0)</f>
        <v>0</v>
      </c>
      <c r="BS856" s="187" cm="1">
        <f t="array" ref="BS856">IFERROR(IF($X856=$X855,BS855,INDEX(Forecast_Capex_Input!AF$12:AF$286,$X856)),0)</f>
        <v>0</v>
      </c>
      <c r="BT856" s="187" cm="1">
        <f t="array" ref="BT856">IFERROR(IF($X856=$X855,BT855,INDEX(Forecast_Capex_Input!AG$12:AG$286,$X856)),0)</f>
        <v>0</v>
      </c>
      <c r="BU856" s="165"/>
      <c r="BV856" s="215">
        <f t="shared" si="587"/>
        <v>0</v>
      </c>
      <c r="BW856" s="215">
        <f t="shared" si="588"/>
        <v>0</v>
      </c>
      <c r="BX856" s="215">
        <f t="shared" si="589"/>
        <v>0</v>
      </c>
      <c r="BY856" s="215">
        <f t="shared" si="590"/>
        <v>0</v>
      </c>
      <c r="BZ856" s="215">
        <f t="shared" si="591"/>
        <v>0</v>
      </c>
      <c r="CA856" s="155">
        <f t="shared" si="619"/>
        <v>0</v>
      </c>
      <c r="CB856" s="165"/>
      <c r="CC856" s="215">
        <f t="shared" si="592"/>
        <v>0</v>
      </c>
      <c r="CD856" s="215">
        <f t="shared" si="593"/>
        <v>0</v>
      </c>
      <c r="CE856" s="215">
        <f t="shared" si="594"/>
        <v>0</v>
      </c>
      <c r="CF856" s="215">
        <f t="shared" si="595"/>
        <v>0</v>
      </c>
      <c r="CG856" s="215">
        <f t="shared" si="596"/>
        <v>0</v>
      </c>
      <c r="CH856" s="155">
        <f t="shared" si="620"/>
        <v>0</v>
      </c>
      <c r="CI856" s="165"/>
      <c r="CJ856" s="215">
        <f t="shared" si="597"/>
        <v>0</v>
      </c>
      <c r="CK856" s="215">
        <f t="shared" si="598"/>
        <v>0</v>
      </c>
      <c r="CL856" s="215">
        <f t="shared" si="599"/>
        <v>0</v>
      </c>
      <c r="CM856" s="215">
        <f t="shared" si="600"/>
        <v>0</v>
      </c>
      <c r="CN856" s="215">
        <f t="shared" si="601"/>
        <v>0</v>
      </c>
      <c r="CO856" s="155">
        <f t="shared" si="621"/>
        <v>0</v>
      </c>
      <c r="CP856" s="165"/>
      <c r="CQ856" s="223">
        <f t="shared" si="602"/>
        <v>0</v>
      </c>
      <c r="CR856" s="223">
        <f t="shared" si="603"/>
        <v>0</v>
      </c>
      <c r="CS856" s="223">
        <f t="shared" si="604"/>
        <v>0</v>
      </c>
      <c r="CT856" s="223">
        <f t="shared" si="605"/>
        <v>0</v>
      </c>
      <c r="CU856" s="223">
        <f t="shared" si="606"/>
        <v>0</v>
      </c>
      <c r="CV856" s="155">
        <f t="shared" si="622"/>
        <v>0</v>
      </c>
      <c r="CW856" s="165"/>
      <c r="CX856" s="215">
        <f t="shared" si="623"/>
        <v>0</v>
      </c>
      <c r="CY856" s="215">
        <f t="shared" si="607"/>
        <v>0</v>
      </c>
      <c r="CZ856" s="215">
        <f t="shared" si="608"/>
        <v>0</v>
      </c>
      <c r="DA856" s="215">
        <f t="shared" si="609"/>
        <v>0</v>
      </c>
      <c r="DB856" s="215">
        <f t="shared" si="610"/>
        <v>0</v>
      </c>
      <c r="DC856" s="155">
        <f t="shared" si="624"/>
        <v>0</v>
      </c>
      <c r="DD856" s="165"/>
      <c r="DE856" s="188" t="b" cm="1">
        <f t="array" aca="1" ref="DE856" ca="1">OR($G856=Forecast_Capex_Input!$BF$8:$BF$10)</f>
        <v>0</v>
      </c>
      <c r="DF856" s="188" cm="1">
        <f t="array" aca="1" ref="DF856" ca="1">IFERROR(INDEX(Forecast_Capex_Input!BG$12:BG$286,$X856)
*(INDEX(Forecast_Capex_Input!$H$12:$H$286,$X856)=Repex),0)
*$DE856</f>
        <v>0</v>
      </c>
      <c r="DG856" s="188" cm="1">
        <f t="array" aca="1" ref="DG856" ca="1">IFERROR(INDEX(Forecast_Capex_Input!BH$12:BH$286,$X856)
*(INDEX(Forecast_Capex_Input!$H$12:$H$286,$X856)=Repex),0)
*$DE856</f>
        <v>0</v>
      </c>
      <c r="DH856" s="188" cm="1">
        <f t="array" aca="1" ref="DH856" ca="1">IFERROR(INDEX(Forecast_Capex_Input!BI$12:BI$286,$X856)
*(INDEX(Forecast_Capex_Input!$H$12:$H$286,$X856)=Repex),0)
*$DE856</f>
        <v>0</v>
      </c>
      <c r="DI856" s="188" cm="1">
        <f t="array" aca="1" ref="DI856" ca="1">IFERROR(INDEX(Forecast_Capex_Input!BJ$12:BJ$286,$X856)
*(INDEX(Forecast_Capex_Input!$H$12:$H$286,$X856)=Repex),0)
*$DE856</f>
        <v>0</v>
      </c>
      <c r="DJ856" s="188" cm="1">
        <f t="array" aca="1" ref="DJ856" ca="1">IFERROR(INDEX(Forecast_Capex_Input!BK$12:BK$286,$X856)
*(INDEX(Forecast_Capex_Input!$H$12:$H$286,$X856)=Repex),0)
*$DE856</f>
        <v>0</v>
      </c>
      <c r="DK856" s="188" cm="1">
        <f t="array" aca="1" ref="DK856" ca="1">IFERROR(INDEX(Forecast_Capex_Input!BL$12:BL$286,$X856)
*(INDEX(Forecast_Capex_Input!$H$12:$H$286,$X856)=Repex),0)
*$DE856</f>
        <v>0</v>
      </c>
      <c r="DL856" s="165"/>
      <c r="DM856" s="188" t="b" cm="1">
        <f t="array" aca="1" ref="DM856" ca="1">OR($G856=Forecast_Capex_Input!$BN$8:$BN$9)</f>
        <v>0</v>
      </c>
      <c r="DN856" s="188" cm="1">
        <f t="array" aca="1" ref="DN856" ca="1">IFERROR(INDEX(Forecast_Capex_Input!BO$12:BO$286,$X856)
*(INDEX(Forecast_Capex_Input!$H$12:$H$286,$X856)=Repex),0)
*$DM856</f>
        <v>0</v>
      </c>
      <c r="DO856" s="188" cm="1">
        <f t="array" aca="1" ref="DO856" ca="1">IFERROR(INDEX(Forecast_Capex_Input!BP$12:BP$286,$X856)
*(INDEX(Forecast_Capex_Input!$H$12:$H$286,$X856)=Repex),0)
*$DM856</f>
        <v>0</v>
      </c>
      <c r="DP856" s="188" cm="1">
        <f t="array" aca="1" ref="DP856" ca="1">IFERROR(INDEX(Forecast_Capex_Input!BQ$12:BQ$286,$X856)
*(INDEX(Forecast_Capex_Input!$H$12:$H$286,$X856)=Repex),0)
*$DM856</f>
        <v>0</v>
      </c>
      <c r="DQ856" s="188" cm="1">
        <f t="array" aca="1" ref="DQ856" ca="1">IFERROR(INDEX(Forecast_Capex_Input!BR$12:BR$286,$X856)
*(INDEX(Forecast_Capex_Input!$H$12:$H$286,$X856)=Repex),0)
*$DM856</f>
        <v>0</v>
      </c>
      <c r="DR856" s="188" cm="1">
        <f t="array" aca="1" ref="DR856" ca="1">IFERROR(INDEX(Forecast_Capex_Input!BS$12:BS$286,$X856)
*(INDEX(Forecast_Capex_Input!$H$12:$H$286,$X856)=Repex),0)
*$DM856</f>
        <v>0</v>
      </c>
      <c r="DS856" s="165"/>
      <c r="DT856" s="188" t="b" cm="1">
        <f t="array" aca="1" ref="DT856" ca="1">OR($G856=Forecast_Capex_Input!$BU$8:$BU$10)</f>
        <v>0</v>
      </c>
      <c r="DU856" s="188" cm="1">
        <f t="array" aca="1" ref="DU856" ca="1">IFERROR(INDEX(Forecast_Capex_Input!BV$12:BV$286,$X856)
*(INDEX(Forecast_Capex_Input!$H$12:$H$286,$X856)=Repex),0)
*$DT856</f>
        <v>0</v>
      </c>
      <c r="DV856" s="188" cm="1">
        <f t="array" aca="1" ref="DV856" ca="1">IFERROR(INDEX(Forecast_Capex_Input!BW$12:BW$286,$X856)
*(INDEX(Forecast_Capex_Input!$H$12:$H$286,$X856)=Repex),0)
*$DT856</f>
        <v>0</v>
      </c>
      <c r="DW856" s="188" cm="1">
        <f t="array" aca="1" ref="DW856" ca="1">IFERROR(INDEX(Forecast_Capex_Input!BX$12:BX$286,$X856)
*(INDEX(Forecast_Capex_Input!$H$12:$H$286,$X856)=Repex),0)
*$DT856</f>
        <v>0</v>
      </c>
      <c r="DX856" s="188" cm="1">
        <f t="array" aca="1" ref="DX856" ca="1">IFERROR(INDEX(Forecast_Capex_Input!BY$12:BY$286,$X856)
*(INDEX(Forecast_Capex_Input!$H$12:$H$286,$X856)=Repex),0)
*$DT856</f>
        <v>0</v>
      </c>
      <c r="DY856" s="188" cm="1">
        <f t="array" aca="1" ref="DY856" ca="1">IFERROR(INDEX(Forecast_Capex_Input!BZ$12:BZ$286,$X856)
*(INDEX(Forecast_Capex_Input!$H$12:$H$286,$X856)=Repex),0)
*$DT856</f>
        <v>0</v>
      </c>
      <c r="DZ856" s="188" cm="1">
        <f t="array" aca="1" ref="DZ856" ca="1">IFERROR(INDEX(Forecast_Capex_Input!CA$12:CA$286,$X856)
*(INDEX(Forecast_Capex_Input!$H$12:$H$286,$X856)=Repex),0)
*$DT856</f>
        <v>0</v>
      </c>
      <c r="EA856" s="188" cm="1">
        <f t="array" aca="1" ref="EA856" ca="1">IFERROR(INDEX(Forecast_Capex_Input!CB$12:CB$286,$X856)
*(INDEX(Forecast_Capex_Input!$H$12:$H$286,$X856)=Repex),0)
*$DT856</f>
        <v>0</v>
      </c>
      <c r="EB856" s="188" cm="1">
        <f t="array" aca="1" ref="EB856" ca="1">IFERROR(INDEX(Forecast_Capex_Input!CC$12:CC$286,$X856)
*(INDEX(Forecast_Capex_Input!$H$12:$H$286,$X856)=Repex),0)
*$DT856</f>
        <v>0</v>
      </c>
      <c r="EC856" s="165"/>
      <c r="ED856" s="226" t="str">
        <f t="shared" si="611"/>
        <v>N/A</v>
      </c>
      <c r="EE856" s="174" t="s">
        <v>15</v>
      </c>
    </row>
    <row r="857" spans="3:135" x14ac:dyDescent="0.2">
      <c r="C857" s="174">
        <f t="shared" si="612"/>
        <v>847</v>
      </c>
      <c r="D857" s="167" t="str" cm="1">
        <f t="array" ref="D857">IFERROR(INDEX(Forecast_Capex_Input!$D$12:$D$286,$X857),NA)</f>
        <v>N/A</v>
      </c>
      <c r="E857" s="172" t="str" cm="1">
        <f t="array" ref="E857">IF($X857=NA,NA,INDEX(Forecast_Capex_Input!$E$12:$E$286,$X857))</f>
        <v>N/A</v>
      </c>
      <c r="F857" s="167" t="str" cm="1">
        <f t="array" aca="1" ref="F857" ca="1">IFERROR(INDEX(General!$E$25:$E$26,$Y857),NA)</f>
        <v>N/A</v>
      </c>
      <c r="G857" s="167" t="str" cm="1">
        <f t="array" aca="1" ref="G857" ca="1">IFERROR(INDEX(Forecast_Capex_Input!$AI$11:$BB$11,$AA857),NA)</f>
        <v>N/A</v>
      </c>
      <c r="H857" s="189" t="str" cm="1">
        <f t="array" aca="1" ref="H857" ca="1">IFERROR(INDEX(Forecast_Capex_Input!$AI$12:$BB$286,$X857,$AA857),NA)</f>
        <v>N/A</v>
      </c>
      <c r="I857" s="199" t="str" cm="1">
        <f t="array" ref="I857">IFERROR(INDEX(Forecast_Capex_Input!$F$12:$F$286,$X857),NA)</f>
        <v>N/A</v>
      </c>
      <c r="J857" s="199" t="str" cm="1">
        <f t="array" ref="J857">IFERROR(INDEX(Forecast_Capex_Input!G$12:G$286,$X857),NA)</f>
        <v>N/A</v>
      </c>
      <c r="K857" s="199" t="str" cm="1">
        <f t="array" ref="K857">IFERROR(INDEX(Forecast_Capex_Input!H$12:H$286,$X857),NA)</f>
        <v>N/A</v>
      </c>
      <c r="L857" s="199" t="str" cm="1">
        <f t="array" ref="L857">IFERROR(INDEX(Forecast_Capex_Input!I$12:I$286,$X857),NA)</f>
        <v>N/A</v>
      </c>
      <c r="M857" s="199" t="str" cm="1">
        <f t="array" ref="M857">IFERROR(INDEX(Forecast_Capex_Input!J$12:J$286,$X857),NA)</f>
        <v>N/A</v>
      </c>
      <c r="N857" s="199" t="str" cm="1">
        <f t="array" ref="N857">IFERROR(INDEX(Forecast_Capex_Input!K$12:K$286,$X857),NA)</f>
        <v>N/A</v>
      </c>
      <c r="O857" s="199" t="str" cm="1">
        <f t="array" ref="O857">IFERROR(INDEX(Forecast_Capex_Input!L$12:L$286,$X857),NA)</f>
        <v>N/A</v>
      </c>
      <c r="P857" s="199" t="str" cm="1">
        <f t="array" ref="P857">IFERROR(INDEX(Forecast_Capex_Input!M$12:M$286,$X857),NA)</f>
        <v>N/A</v>
      </c>
      <c r="Q857" s="172" t="str" cm="1">
        <f t="array" ref="Q857">IFERROR(INDEX(Forecast_Capex_Input!N$12:N$286,$X857),NA)</f>
        <v>N/A</v>
      </c>
      <c r="R857" s="265" cm="1">
        <f t="array" ref="R857">IFERROR(INDEX(Forecast_Capex_Input!O$12:O$286,$X857),0)</f>
        <v>0</v>
      </c>
      <c r="S857" s="172" cm="1">
        <f t="array" ref="S857">IFERROR(INDEX(Forecast_Capex_Input!P$12:P$286,$X857),0)</f>
        <v>0</v>
      </c>
      <c r="T857" s="199" t="str" cm="1">
        <f t="array" aca="1" ref="T857" ca="1">IFERROR(INDEX(General!$K$84:$K$103,$AA857),NA)</f>
        <v>N/A</v>
      </c>
      <c r="U857" s="188" cm="1">
        <f t="array" aca="1" ref="U857" ca="1">IFERROR(
IF($F857=General!$E$25,INDEX(Forecast_Capex_Input!S$12:S$286,$X857),
INDEX(Forecast_Capex_Input!T$12:T$286,$X857)),0)</f>
        <v>0</v>
      </c>
      <c r="V857" s="222" t="b">
        <f>IFERROR(INDEX(Overheads!$T$19:$T$26,MATCH($I857,Overheads!$E$19:$E$26,0)),FALSE)</f>
        <v>0</v>
      </c>
      <c r="W857" s="165"/>
      <c r="X857" s="174" t="str">
        <f>IFERROR(
IF(MATCH($C857,Forecast_Capex_Input!$CI$12:$CI$286,1)+1&gt;MAX(Forecast_Capex_Input!$C$12:$C$286),NA,
MATCH($C857,Forecast_Capex_Input!$CI$12:$CI$286,1)+1),1)</f>
        <v>N/A</v>
      </c>
      <c r="Y857" s="174" t="str" cm="1">
        <f t="array" aca="1" ref="Y857" ca="1">IFERROR(
IF(X856&lt;&gt;X857,1,
IF(COUNTIF(OFFSET(Y856,0,0,-INDEX(Forecast_Capex_Input!$CG$12:$CG$286,$X857)),Y856)=INDEX(Forecast_Capex_Input!$CG$12:$CG$286,$X857),Y856+1,Y856)),NA)</f>
        <v>N/A</v>
      </c>
      <c r="Z857" s="174" t="str" cm="1">
        <f t="array" ref="Z857">IFERROR($C857-IF($X857=1,1,INDEX(Forecast_Capex_Input!$CI$12:$CI$286,$X857-1))+1,NA)</f>
        <v>N/A</v>
      </c>
      <c r="AA857" s="174" t="str" cm="1">
        <f t="array" aca="1" ref="AA857" ca="1">IFERROR(IF(Y857=1,
INDEX(Forecast_Capex_Input!$AI$10:$BB$10,SMALL(IF(INDEX(Forecast_Capex_Input!$AI$12:$BB$286,$X857,0)&gt;0,COLUMN(Forecast_Capex_Input!$AI$10:$BB$10)-COLUMN(Forecast_Capex_Input!$AI$12)+1),ROWS(OFFSET(AA856,0,0,-$Z857)))),
OFFSET(AA856,-INDEX(Forecast_Capex_Input!$CG$12:$CG$286,$X857)+1,0)),NA)</f>
        <v>N/A</v>
      </c>
      <c r="AB857" s="174" t="str">
        <f t="shared" ca="1" si="581"/>
        <v>N/A</v>
      </c>
      <c r="AC857" s="222" t="b">
        <f t="shared" si="613"/>
        <v>0</v>
      </c>
      <c r="AD857" s="220" t="b">
        <v>0</v>
      </c>
      <c r="AE857" s="222" t="b">
        <f t="shared" si="582"/>
        <v>1</v>
      </c>
      <c r="AF857" s="165"/>
      <c r="AG857" s="215">
        <v>0</v>
      </c>
      <c r="AH857" s="215">
        <v>0</v>
      </c>
      <c r="AI857" s="215">
        <v>0</v>
      </c>
      <c r="AJ857" s="215">
        <v>0</v>
      </c>
      <c r="AK857" s="215">
        <v>0</v>
      </c>
      <c r="AL857" s="155">
        <v>0</v>
      </c>
      <c r="AM857" s="165"/>
      <c r="AN857" s="215" cm="1">
        <f t="array" aca="1" ref="AN857" ca="1">IFERROR(INDEX(General!O$33:O$34,$AB857)
*AG857,0)</f>
        <v>0</v>
      </c>
      <c r="AO857" s="215" cm="1">
        <f t="array" aca="1" ref="AO857" ca="1">IFERROR(INDEX(General!P$33:P$34,$AB857)
*AH857,0)</f>
        <v>0</v>
      </c>
      <c r="AP857" s="215" cm="1">
        <f t="array" aca="1" ref="AP857" ca="1">IFERROR(INDEX(General!Q$33:Q$34,$AB857)
*AI857,0)</f>
        <v>0</v>
      </c>
      <c r="AQ857" s="215" cm="1">
        <f t="array" aca="1" ref="AQ857" ca="1">IFERROR(INDEX(General!R$33:R$34,$AB857)
*AJ857,0)</f>
        <v>0</v>
      </c>
      <c r="AR857" s="215" cm="1">
        <f t="array" aca="1" ref="AR857" ca="1">IFERROR(INDEX(General!S$33:S$34,$AB857)
*AK857,0)</f>
        <v>0</v>
      </c>
      <c r="AS857" s="155">
        <f t="shared" ca="1" si="614"/>
        <v>0</v>
      </c>
      <c r="AT857" s="165"/>
      <c r="AU857" s="215">
        <f ca="1">IF($AE857=FALSE,AN857*Overheads!$R$24*$V857,
IFERROR(Overheads!$O$49*$V857*AN857,0)
+IFERROR(Overheads!Q$59*$V857*(AN857/Overheads!Q$68),0))</f>
        <v>0</v>
      </c>
      <c r="AV857" s="215">
        <f ca="1">IF($AE857=FALSE,AO857*Overheads!$R$24*$V857,
IFERROR(Overheads!$O$49*$V857*AO857,0)
+IFERROR(Overheads!R$59*$V857*(AO857/Overheads!R$68),0))</f>
        <v>0</v>
      </c>
      <c r="AW857" s="215">
        <f ca="1">IF($AE857=FALSE,AP857*Overheads!$R$24*$V857,
IFERROR(Overheads!$O$49*$V857*AP857,0)
+IFERROR(Overheads!S$59*$V857*(AP857/Overheads!S$68),0))</f>
        <v>0</v>
      </c>
      <c r="AX857" s="215">
        <f ca="1">IF($AE857=FALSE,AQ857*Overheads!$R$24*$V857,
IFERROR(Overheads!$O$49*$V857*AQ857,0)
+IFERROR(Overheads!T$59*$V857*(AQ857/Overheads!T$68),0))</f>
        <v>0</v>
      </c>
      <c r="AY857" s="215">
        <f ca="1">IF($AE857=FALSE,AR857*Overheads!$R$24*$V857,
IFERROR(Overheads!$O$49*$V857*AR857,0)
+IFERROR(Overheads!U$59*$V857*(AR857/Overheads!U$68),0))</f>
        <v>0</v>
      </c>
      <c r="AZ857" s="155">
        <f t="shared" ca="1" si="615"/>
        <v>0</v>
      </c>
      <c r="BA857" s="165"/>
      <c r="BB857" s="215">
        <f ca="1">IF($AE857=FALSE,AN857*Overheads!$S$25,
IFERROR(Overheads!$O$50*AN857,0)
+IFERROR(Overheads!Q$60*(AN857/Overheads!Q$66),0))</f>
        <v>0</v>
      </c>
      <c r="BC857" s="215">
        <f ca="1">IF($AE857=FALSE,AO857*Overheads!$S$25,
IFERROR(Overheads!$O$50*AO857,0)
+IFERROR(Overheads!R$60*(AO857/Overheads!R$66),0))</f>
        <v>0</v>
      </c>
      <c r="BD857" s="215">
        <f ca="1">IF($AE857=FALSE,AP857*Overheads!$S$25,
IFERROR(Overheads!$O$50*AP857,0)
+IFERROR(Overheads!S$60*(AP857/Overheads!S$66),0))</f>
        <v>0</v>
      </c>
      <c r="BE857" s="215">
        <f ca="1">IF($AE857=FALSE,AQ857*Overheads!$S$25,
IFERROR(Overheads!$O$50*AQ857,0)
+IFERROR(Overheads!T$60*(AQ857/Overheads!T$66),0))</f>
        <v>0</v>
      </c>
      <c r="BF857" s="215">
        <f ca="1">IF($AE857=FALSE,AR857*Overheads!$S$25,
IFERROR(Overheads!$O$50*AR857,0)
+IFERROR(Overheads!U$60*(AR857/Overheads!U$66),0))</f>
        <v>0</v>
      </c>
      <c r="BG857" s="155">
        <f t="shared" ca="1" si="616"/>
        <v>0</v>
      </c>
      <c r="BH857" s="165"/>
      <c r="BI857" s="215">
        <f t="shared" ca="1" si="617"/>
        <v>0</v>
      </c>
      <c r="BJ857" s="215">
        <f t="shared" ca="1" si="583"/>
        <v>0</v>
      </c>
      <c r="BK857" s="215">
        <f t="shared" ca="1" si="584"/>
        <v>0</v>
      </c>
      <c r="BL857" s="215">
        <f t="shared" ca="1" si="585"/>
        <v>0</v>
      </c>
      <c r="BM857" s="215">
        <f t="shared" ca="1" si="586"/>
        <v>0</v>
      </c>
      <c r="BN857" s="155">
        <f t="shared" ca="1" si="618"/>
        <v>0</v>
      </c>
      <c r="BO857" s="165"/>
      <c r="BP857" s="187" cm="1">
        <f t="array" ref="BP857">IFERROR(IF($X857=$X856,BP856,INDEX(Forecast_Capex_Input!AC$12:AC$286,$X857)),0)</f>
        <v>0</v>
      </c>
      <c r="BQ857" s="187" cm="1">
        <f t="array" ref="BQ857">IFERROR(IF($X857=$X856,BQ856,INDEX(Forecast_Capex_Input!AD$12:AD$286,$X857)),0)</f>
        <v>0</v>
      </c>
      <c r="BR857" s="187" cm="1">
        <f t="array" ref="BR857">IFERROR(IF($X857=$X856,BR856,INDEX(Forecast_Capex_Input!AE$12:AE$286,$X857)),0)</f>
        <v>0</v>
      </c>
      <c r="BS857" s="187" cm="1">
        <f t="array" ref="BS857">IFERROR(IF($X857=$X856,BS856,INDEX(Forecast_Capex_Input!AF$12:AF$286,$X857)),0)</f>
        <v>0</v>
      </c>
      <c r="BT857" s="187" cm="1">
        <f t="array" ref="BT857">IFERROR(IF($X857=$X856,BT856,INDEX(Forecast_Capex_Input!AG$12:AG$286,$X857)),0)</f>
        <v>0</v>
      </c>
      <c r="BU857" s="165"/>
      <c r="BV857" s="215">
        <f t="shared" si="587"/>
        <v>0</v>
      </c>
      <c r="BW857" s="215">
        <f t="shared" si="588"/>
        <v>0</v>
      </c>
      <c r="BX857" s="215">
        <f t="shared" si="589"/>
        <v>0</v>
      </c>
      <c r="BY857" s="215">
        <f t="shared" si="590"/>
        <v>0</v>
      </c>
      <c r="BZ857" s="215">
        <f t="shared" si="591"/>
        <v>0</v>
      </c>
      <c r="CA857" s="155">
        <f t="shared" si="619"/>
        <v>0</v>
      </c>
      <c r="CB857" s="165"/>
      <c r="CC857" s="215">
        <f t="shared" si="592"/>
        <v>0</v>
      </c>
      <c r="CD857" s="215">
        <f t="shared" si="593"/>
        <v>0</v>
      </c>
      <c r="CE857" s="215">
        <f t="shared" si="594"/>
        <v>0</v>
      </c>
      <c r="CF857" s="215">
        <f t="shared" si="595"/>
        <v>0</v>
      </c>
      <c r="CG857" s="215">
        <f t="shared" si="596"/>
        <v>0</v>
      </c>
      <c r="CH857" s="155">
        <f t="shared" si="620"/>
        <v>0</v>
      </c>
      <c r="CI857" s="165"/>
      <c r="CJ857" s="215">
        <f t="shared" si="597"/>
        <v>0</v>
      </c>
      <c r="CK857" s="215">
        <f t="shared" si="598"/>
        <v>0</v>
      </c>
      <c r="CL857" s="215">
        <f t="shared" si="599"/>
        <v>0</v>
      </c>
      <c r="CM857" s="215">
        <f t="shared" si="600"/>
        <v>0</v>
      </c>
      <c r="CN857" s="215">
        <f t="shared" si="601"/>
        <v>0</v>
      </c>
      <c r="CO857" s="155">
        <f t="shared" si="621"/>
        <v>0</v>
      </c>
      <c r="CP857" s="165"/>
      <c r="CQ857" s="223">
        <f t="shared" si="602"/>
        <v>0</v>
      </c>
      <c r="CR857" s="223">
        <f t="shared" si="603"/>
        <v>0</v>
      </c>
      <c r="CS857" s="223">
        <f t="shared" si="604"/>
        <v>0</v>
      </c>
      <c r="CT857" s="223">
        <f t="shared" si="605"/>
        <v>0</v>
      </c>
      <c r="CU857" s="223">
        <f t="shared" si="606"/>
        <v>0</v>
      </c>
      <c r="CV857" s="155">
        <f t="shared" si="622"/>
        <v>0</v>
      </c>
      <c r="CW857" s="165"/>
      <c r="CX857" s="215">
        <f t="shared" si="623"/>
        <v>0</v>
      </c>
      <c r="CY857" s="215">
        <f t="shared" si="607"/>
        <v>0</v>
      </c>
      <c r="CZ857" s="215">
        <f t="shared" si="608"/>
        <v>0</v>
      </c>
      <c r="DA857" s="215">
        <f t="shared" si="609"/>
        <v>0</v>
      </c>
      <c r="DB857" s="215">
        <f t="shared" si="610"/>
        <v>0</v>
      </c>
      <c r="DC857" s="155">
        <f t="shared" si="624"/>
        <v>0</v>
      </c>
      <c r="DD857" s="165"/>
      <c r="DE857" s="188" t="b" cm="1">
        <f t="array" aca="1" ref="DE857" ca="1">OR($G857=Forecast_Capex_Input!$BF$8:$BF$10)</f>
        <v>0</v>
      </c>
      <c r="DF857" s="188" cm="1">
        <f t="array" aca="1" ref="DF857" ca="1">IFERROR(INDEX(Forecast_Capex_Input!BG$12:BG$286,$X857)
*(INDEX(Forecast_Capex_Input!$H$12:$H$286,$X857)=Repex),0)
*$DE857</f>
        <v>0</v>
      </c>
      <c r="DG857" s="188" cm="1">
        <f t="array" aca="1" ref="DG857" ca="1">IFERROR(INDEX(Forecast_Capex_Input!BH$12:BH$286,$X857)
*(INDEX(Forecast_Capex_Input!$H$12:$H$286,$X857)=Repex),0)
*$DE857</f>
        <v>0</v>
      </c>
      <c r="DH857" s="188" cm="1">
        <f t="array" aca="1" ref="DH857" ca="1">IFERROR(INDEX(Forecast_Capex_Input!BI$12:BI$286,$X857)
*(INDEX(Forecast_Capex_Input!$H$12:$H$286,$X857)=Repex),0)
*$DE857</f>
        <v>0</v>
      </c>
      <c r="DI857" s="188" cm="1">
        <f t="array" aca="1" ref="DI857" ca="1">IFERROR(INDEX(Forecast_Capex_Input!BJ$12:BJ$286,$X857)
*(INDEX(Forecast_Capex_Input!$H$12:$H$286,$X857)=Repex),0)
*$DE857</f>
        <v>0</v>
      </c>
      <c r="DJ857" s="188" cm="1">
        <f t="array" aca="1" ref="DJ857" ca="1">IFERROR(INDEX(Forecast_Capex_Input!BK$12:BK$286,$X857)
*(INDEX(Forecast_Capex_Input!$H$12:$H$286,$X857)=Repex),0)
*$DE857</f>
        <v>0</v>
      </c>
      <c r="DK857" s="188" cm="1">
        <f t="array" aca="1" ref="DK857" ca="1">IFERROR(INDEX(Forecast_Capex_Input!BL$12:BL$286,$X857)
*(INDEX(Forecast_Capex_Input!$H$12:$H$286,$X857)=Repex),0)
*$DE857</f>
        <v>0</v>
      </c>
      <c r="DL857" s="165"/>
      <c r="DM857" s="188" t="b" cm="1">
        <f t="array" aca="1" ref="DM857" ca="1">OR($G857=Forecast_Capex_Input!$BN$8:$BN$9)</f>
        <v>0</v>
      </c>
      <c r="DN857" s="188" cm="1">
        <f t="array" aca="1" ref="DN857" ca="1">IFERROR(INDEX(Forecast_Capex_Input!BO$12:BO$286,$X857)
*(INDEX(Forecast_Capex_Input!$H$12:$H$286,$X857)=Repex),0)
*$DM857</f>
        <v>0</v>
      </c>
      <c r="DO857" s="188" cm="1">
        <f t="array" aca="1" ref="DO857" ca="1">IFERROR(INDEX(Forecast_Capex_Input!BP$12:BP$286,$X857)
*(INDEX(Forecast_Capex_Input!$H$12:$H$286,$X857)=Repex),0)
*$DM857</f>
        <v>0</v>
      </c>
      <c r="DP857" s="188" cm="1">
        <f t="array" aca="1" ref="DP857" ca="1">IFERROR(INDEX(Forecast_Capex_Input!BQ$12:BQ$286,$X857)
*(INDEX(Forecast_Capex_Input!$H$12:$H$286,$X857)=Repex),0)
*$DM857</f>
        <v>0</v>
      </c>
      <c r="DQ857" s="188" cm="1">
        <f t="array" aca="1" ref="DQ857" ca="1">IFERROR(INDEX(Forecast_Capex_Input!BR$12:BR$286,$X857)
*(INDEX(Forecast_Capex_Input!$H$12:$H$286,$X857)=Repex),0)
*$DM857</f>
        <v>0</v>
      </c>
      <c r="DR857" s="188" cm="1">
        <f t="array" aca="1" ref="DR857" ca="1">IFERROR(INDEX(Forecast_Capex_Input!BS$12:BS$286,$X857)
*(INDEX(Forecast_Capex_Input!$H$12:$H$286,$X857)=Repex),0)
*$DM857</f>
        <v>0</v>
      </c>
      <c r="DS857" s="165"/>
      <c r="DT857" s="188" t="b" cm="1">
        <f t="array" aca="1" ref="DT857" ca="1">OR($G857=Forecast_Capex_Input!$BU$8:$BU$10)</f>
        <v>0</v>
      </c>
      <c r="DU857" s="188" cm="1">
        <f t="array" aca="1" ref="DU857" ca="1">IFERROR(INDEX(Forecast_Capex_Input!BV$12:BV$286,$X857)
*(INDEX(Forecast_Capex_Input!$H$12:$H$286,$X857)=Repex),0)
*$DT857</f>
        <v>0</v>
      </c>
      <c r="DV857" s="188" cm="1">
        <f t="array" aca="1" ref="DV857" ca="1">IFERROR(INDEX(Forecast_Capex_Input!BW$12:BW$286,$X857)
*(INDEX(Forecast_Capex_Input!$H$12:$H$286,$X857)=Repex),0)
*$DT857</f>
        <v>0</v>
      </c>
      <c r="DW857" s="188" cm="1">
        <f t="array" aca="1" ref="DW857" ca="1">IFERROR(INDEX(Forecast_Capex_Input!BX$12:BX$286,$X857)
*(INDEX(Forecast_Capex_Input!$H$12:$H$286,$X857)=Repex),0)
*$DT857</f>
        <v>0</v>
      </c>
      <c r="DX857" s="188" cm="1">
        <f t="array" aca="1" ref="DX857" ca="1">IFERROR(INDEX(Forecast_Capex_Input!BY$12:BY$286,$X857)
*(INDEX(Forecast_Capex_Input!$H$12:$H$286,$X857)=Repex),0)
*$DT857</f>
        <v>0</v>
      </c>
      <c r="DY857" s="188" cm="1">
        <f t="array" aca="1" ref="DY857" ca="1">IFERROR(INDEX(Forecast_Capex_Input!BZ$12:BZ$286,$X857)
*(INDEX(Forecast_Capex_Input!$H$12:$H$286,$X857)=Repex),0)
*$DT857</f>
        <v>0</v>
      </c>
      <c r="DZ857" s="188" cm="1">
        <f t="array" aca="1" ref="DZ857" ca="1">IFERROR(INDEX(Forecast_Capex_Input!CA$12:CA$286,$X857)
*(INDEX(Forecast_Capex_Input!$H$12:$H$286,$X857)=Repex),0)
*$DT857</f>
        <v>0</v>
      </c>
      <c r="EA857" s="188" cm="1">
        <f t="array" aca="1" ref="EA857" ca="1">IFERROR(INDEX(Forecast_Capex_Input!CB$12:CB$286,$X857)
*(INDEX(Forecast_Capex_Input!$H$12:$H$286,$X857)=Repex),0)
*$DT857</f>
        <v>0</v>
      </c>
      <c r="EB857" s="188" cm="1">
        <f t="array" aca="1" ref="EB857" ca="1">IFERROR(INDEX(Forecast_Capex_Input!CC$12:CC$286,$X857)
*(INDEX(Forecast_Capex_Input!$H$12:$H$286,$X857)=Repex),0)
*$DT857</f>
        <v>0</v>
      </c>
      <c r="EC857" s="165"/>
      <c r="ED857" s="226" t="str">
        <f t="shared" si="611"/>
        <v>N/A</v>
      </c>
      <c r="EE857" s="174" t="s">
        <v>15</v>
      </c>
    </row>
    <row r="858" spans="3:135" x14ac:dyDescent="0.2">
      <c r="C858" s="174">
        <f t="shared" si="612"/>
        <v>848</v>
      </c>
      <c r="D858" s="167" t="str" cm="1">
        <f t="array" ref="D858">IFERROR(INDEX(Forecast_Capex_Input!$D$12:$D$286,$X858),NA)</f>
        <v>N/A</v>
      </c>
      <c r="E858" s="172" t="str" cm="1">
        <f t="array" ref="E858">IF($X858=NA,NA,INDEX(Forecast_Capex_Input!$E$12:$E$286,$X858))</f>
        <v>N/A</v>
      </c>
      <c r="F858" s="167" t="str" cm="1">
        <f t="array" aca="1" ref="F858" ca="1">IFERROR(INDEX(General!$E$25:$E$26,$Y858),NA)</f>
        <v>N/A</v>
      </c>
      <c r="G858" s="167" t="str" cm="1">
        <f t="array" aca="1" ref="G858" ca="1">IFERROR(INDEX(Forecast_Capex_Input!$AI$11:$BB$11,$AA858),NA)</f>
        <v>N/A</v>
      </c>
      <c r="H858" s="189" t="str" cm="1">
        <f t="array" aca="1" ref="H858" ca="1">IFERROR(INDEX(Forecast_Capex_Input!$AI$12:$BB$286,$X858,$AA858),NA)</f>
        <v>N/A</v>
      </c>
      <c r="I858" s="199" t="str" cm="1">
        <f t="array" ref="I858">IFERROR(INDEX(Forecast_Capex_Input!$F$12:$F$286,$X858),NA)</f>
        <v>N/A</v>
      </c>
      <c r="J858" s="199" t="str" cm="1">
        <f t="array" ref="J858">IFERROR(INDEX(Forecast_Capex_Input!G$12:G$286,$X858),NA)</f>
        <v>N/A</v>
      </c>
      <c r="K858" s="199" t="str" cm="1">
        <f t="array" ref="K858">IFERROR(INDEX(Forecast_Capex_Input!H$12:H$286,$X858),NA)</f>
        <v>N/A</v>
      </c>
      <c r="L858" s="199" t="str" cm="1">
        <f t="array" ref="L858">IFERROR(INDEX(Forecast_Capex_Input!I$12:I$286,$X858),NA)</f>
        <v>N/A</v>
      </c>
      <c r="M858" s="199" t="str" cm="1">
        <f t="array" ref="M858">IFERROR(INDEX(Forecast_Capex_Input!J$12:J$286,$X858),NA)</f>
        <v>N/A</v>
      </c>
      <c r="N858" s="199" t="str" cm="1">
        <f t="array" ref="N858">IFERROR(INDEX(Forecast_Capex_Input!K$12:K$286,$X858),NA)</f>
        <v>N/A</v>
      </c>
      <c r="O858" s="199" t="str" cm="1">
        <f t="array" ref="O858">IFERROR(INDEX(Forecast_Capex_Input!L$12:L$286,$X858),NA)</f>
        <v>N/A</v>
      </c>
      <c r="P858" s="199" t="str" cm="1">
        <f t="array" ref="P858">IFERROR(INDEX(Forecast_Capex_Input!M$12:M$286,$X858),NA)</f>
        <v>N/A</v>
      </c>
      <c r="Q858" s="172" t="str" cm="1">
        <f t="array" ref="Q858">IFERROR(INDEX(Forecast_Capex_Input!N$12:N$286,$X858),NA)</f>
        <v>N/A</v>
      </c>
      <c r="R858" s="265" cm="1">
        <f t="array" ref="R858">IFERROR(INDEX(Forecast_Capex_Input!O$12:O$286,$X858),0)</f>
        <v>0</v>
      </c>
      <c r="S858" s="172" cm="1">
        <f t="array" ref="S858">IFERROR(INDEX(Forecast_Capex_Input!P$12:P$286,$X858),0)</f>
        <v>0</v>
      </c>
      <c r="T858" s="199" t="str" cm="1">
        <f t="array" aca="1" ref="T858" ca="1">IFERROR(INDEX(General!$K$84:$K$103,$AA858),NA)</f>
        <v>N/A</v>
      </c>
      <c r="U858" s="188" cm="1">
        <f t="array" aca="1" ref="U858" ca="1">IFERROR(
IF($F858=General!$E$25,INDEX(Forecast_Capex_Input!S$12:S$286,$X858),
INDEX(Forecast_Capex_Input!T$12:T$286,$X858)),0)</f>
        <v>0</v>
      </c>
      <c r="V858" s="222" t="b">
        <f>IFERROR(INDEX(Overheads!$T$19:$T$26,MATCH($I858,Overheads!$E$19:$E$26,0)),FALSE)</f>
        <v>0</v>
      </c>
      <c r="W858" s="165"/>
      <c r="X858" s="174" t="str">
        <f>IFERROR(
IF(MATCH($C858,Forecast_Capex_Input!$CI$12:$CI$286,1)+1&gt;MAX(Forecast_Capex_Input!$C$12:$C$286),NA,
MATCH($C858,Forecast_Capex_Input!$CI$12:$CI$286,1)+1),1)</f>
        <v>N/A</v>
      </c>
      <c r="Y858" s="174" t="str" cm="1">
        <f t="array" aca="1" ref="Y858" ca="1">IFERROR(
IF(X857&lt;&gt;X858,1,
IF(COUNTIF(OFFSET(Y857,0,0,-INDEX(Forecast_Capex_Input!$CG$12:$CG$286,$X858)),Y857)=INDEX(Forecast_Capex_Input!$CG$12:$CG$286,$X858),Y857+1,Y857)),NA)</f>
        <v>N/A</v>
      </c>
      <c r="Z858" s="174" t="str" cm="1">
        <f t="array" ref="Z858">IFERROR($C858-IF($X858=1,1,INDEX(Forecast_Capex_Input!$CI$12:$CI$286,$X858-1))+1,NA)</f>
        <v>N/A</v>
      </c>
      <c r="AA858" s="174" t="str" cm="1">
        <f t="array" aca="1" ref="AA858" ca="1">IFERROR(IF(Y858=1,
INDEX(Forecast_Capex_Input!$AI$10:$BB$10,SMALL(IF(INDEX(Forecast_Capex_Input!$AI$12:$BB$286,$X858,0)&gt;0,COLUMN(Forecast_Capex_Input!$AI$10:$BB$10)-COLUMN(Forecast_Capex_Input!$AI$12)+1),ROWS(OFFSET(AA857,0,0,-$Z858)))),
OFFSET(AA857,-INDEX(Forecast_Capex_Input!$CG$12:$CG$286,$X858)+1,0)),NA)</f>
        <v>N/A</v>
      </c>
      <c r="AB858" s="174" t="str">
        <f t="shared" ca="1" si="581"/>
        <v>N/A</v>
      </c>
      <c r="AC858" s="222" t="b">
        <f t="shared" si="613"/>
        <v>0</v>
      </c>
      <c r="AD858" s="220" t="b">
        <v>0</v>
      </c>
      <c r="AE858" s="222" t="b">
        <f t="shared" si="582"/>
        <v>1</v>
      </c>
      <c r="AF858" s="165"/>
      <c r="AG858" s="215">
        <v>0</v>
      </c>
      <c r="AH858" s="215">
        <v>0</v>
      </c>
      <c r="AI858" s="215">
        <v>0</v>
      </c>
      <c r="AJ858" s="215">
        <v>0</v>
      </c>
      <c r="AK858" s="215">
        <v>0</v>
      </c>
      <c r="AL858" s="155">
        <v>0</v>
      </c>
      <c r="AM858" s="165"/>
      <c r="AN858" s="215" cm="1">
        <f t="array" aca="1" ref="AN858" ca="1">IFERROR(INDEX(General!O$33:O$34,$AB858)
*AG858,0)</f>
        <v>0</v>
      </c>
      <c r="AO858" s="215" cm="1">
        <f t="array" aca="1" ref="AO858" ca="1">IFERROR(INDEX(General!P$33:P$34,$AB858)
*AH858,0)</f>
        <v>0</v>
      </c>
      <c r="AP858" s="215" cm="1">
        <f t="array" aca="1" ref="AP858" ca="1">IFERROR(INDEX(General!Q$33:Q$34,$AB858)
*AI858,0)</f>
        <v>0</v>
      </c>
      <c r="AQ858" s="215" cm="1">
        <f t="array" aca="1" ref="AQ858" ca="1">IFERROR(INDEX(General!R$33:R$34,$AB858)
*AJ858,0)</f>
        <v>0</v>
      </c>
      <c r="AR858" s="215" cm="1">
        <f t="array" aca="1" ref="AR858" ca="1">IFERROR(INDEX(General!S$33:S$34,$AB858)
*AK858,0)</f>
        <v>0</v>
      </c>
      <c r="AS858" s="155">
        <f t="shared" ca="1" si="614"/>
        <v>0</v>
      </c>
      <c r="AT858" s="165"/>
      <c r="AU858" s="215">
        <f ca="1">IF($AE858=FALSE,AN858*Overheads!$R$24*$V858,
IFERROR(Overheads!$O$49*$V858*AN858,0)
+IFERROR(Overheads!Q$59*$V858*(AN858/Overheads!Q$68),0))</f>
        <v>0</v>
      </c>
      <c r="AV858" s="215">
        <f ca="1">IF($AE858=FALSE,AO858*Overheads!$R$24*$V858,
IFERROR(Overheads!$O$49*$V858*AO858,0)
+IFERROR(Overheads!R$59*$V858*(AO858/Overheads!R$68),0))</f>
        <v>0</v>
      </c>
      <c r="AW858" s="215">
        <f ca="1">IF($AE858=FALSE,AP858*Overheads!$R$24*$V858,
IFERROR(Overheads!$O$49*$V858*AP858,0)
+IFERROR(Overheads!S$59*$V858*(AP858/Overheads!S$68),0))</f>
        <v>0</v>
      </c>
      <c r="AX858" s="215">
        <f ca="1">IF($AE858=FALSE,AQ858*Overheads!$R$24*$V858,
IFERROR(Overheads!$O$49*$V858*AQ858,0)
+IFERROR(Overheads!T$59*$V858*(AQ858/Overheads!T$68),0))</f>
        <v>0</v>
      </c>
      <c r="AY858" s="215">
        <f ca="1">IF($AE858=FALSE,AR858*Overheads!$R$24*$V858,
IFERROR(Overheads!$O$49*$V858*AR858,0)
+IFERROR(Overheads!U$59*$V858*(AR858/Overheads!U$68),0))</f>
        <v>0</v>
      </c>
      <c r="AZ858" s="155">
        <f t="shared" ca="1" si="615"/>
        <v>0</v>
      </c>
      <c r="BA858" s="165"/>
      <c r="BB858" s="215">
        <f ca="1">IF($AE858=FALSE,AN858*Overheads!$S$25,
IFERROR(Overheads!$O$50*AN858,0)
+IFERROR(Overheads!Q$60*(AN858/Overheads!Q$66),0))</f>
        <v>0</v>
      </c>
      <c r="BC858" s="215">
        <f ca="1">IF($AE858=FALSE,AO858*Overheads!$S$25,
IFERROR(Overheads!$O$50*AO858,0)
+IFERROR(Overheads!R$60*(AO858/Overheads!R$66),0))</f>
        <v>0</v>
      </c>
      <c r="BD858" s="215">
        <f ca="1">IF($AE858=FALSE,AP858*Overheads!$S$25,
IFERROR(Overheads!$O$50*AP858,0)
+IFERROR(Overheads!S$60*(AP858/Overheads!S$66),0))</f>
        <v>0</v>
      </c>
      <c r="BE858" s="215">
        <f ca="1">IF($AE858=FALSE,AQ858*Overheads!$S$25,
IFERROR(Overheads!$O$50*AQ858,0)
+IFERROR(Overheads!T$60*(AQ858/Overheads!T$66),0))</f>
        <v>0</v>
      </c>
      <c r="BF858" s="215">
        <f ca="1">IF($AE858=FALSE,AR858*Overheads!$S$25,
IFERROR(Overheads!$O$50*AR858,0)
+IFERROR(Overheads!U$60*(AR858/Overheads!U$66),0))</f>
        <v>0</v>
      </c>
      <c r="BG858" s="155">
        <f t="shared" ca="1" si="616"/>
        <v>0</v>
      </c>
      <c r="BH858" s="165"/>
      <c r="BI858" s="215">
        <f t="shared" ca="1" si="617"/>
        <v>0</v>
      </c>
      <c r="BJ858" s="215">
        <f t="shared" ca="1" si="583"/>
        <v>0</v>
      </c>
      <c r="BK858" s="215">
        <f t="shared" ca="1" si="584"/>
        <v>0</v>
      </c>
      <c r="BL858" s="215">
        <f t="shared" ca="1" si="585"/>
        <v>0</v>
      </c>
      <c r="BM858" s="215">
        <f t="shared" ca="1" si="586"/>
        <v>0</v>
      </c>
      <c r="BN858" s="155">
        <f t="shared" ca="1" si="618"/>
        <v>0</v>
      </c>
      <c r="BO858" s="165"/>
      <c r="BP858" s="187" cm="1">
        <f t="array" ref="BP858">IFERROR(IF($X858=$X857,BP857,INDEX(Forecast_Capex_Input!AC$12:AC$286,$X858)),0)</f>
        <v>0</v>
      </c>
      <c r="BQ858" s="187" cm="1">
        <f t="array" ref="BQ858">IFERROR(IF($X858=$X857,BQ857,INDEX(Forecast_Capex_Input!AD$12:AD$286,$X858)),0)</f>
        <v>0</v>
      </c>
      <c r="BR858" s="187" cm="1">
        <f t="array" ref="BR858">IFERROR(IF($X858=$X857,BR857,INDEX(Forecast_Capex_Input!AE$12:AE$286,$X858)),0)</f>
        <v>0</v>
      </c>
      <c r="BS858" s="187" cm="1">
        <f t="array" ref="BS858">IFERROR(IF($X858=$X857,BS857,INDEX(Forecast_Capex_Input!AF$12:AF$286,$X858)),0)</f>
        <v>0</v>
      </c>
      <c r="BT858" s="187" cm="1">
        <f t="array" ref="BT858">IFERROR(IF($X858=$X857,BT857,INDEX(Forecast_Capex_Input!AG$12:AG$286,$X858)),0)</f>
        <v>0</v>
      </c>
      <c r="BU858" s="165"/>
      <c r="BV858" s="215">
        <f t="shared" si="587"/>
        <v>0</v>
      </c>
      <c r="BW858" s="215">
        <f t="shared" si="588"/>
        <v>0</v>
      </c>
      <c r="BX858" s="215">
        <f t="shared" si="589"/>
        <v>0</v>
      </c>
      <c r="BY858" s="215">
        <f t="shared" si="590"/>
        <v>0</v>
      </c>
      <c r="BZ858" s="215">
        <f t="shared" si="591"/>
        <v>0</v>
      </c>
      <c r="CA858" s="155">
        <f t="shared" si="619"/>
        <v>0</v>
      </c>
      <c r="CB858" s="165"/>
      <c r="CC858" s="215">
        <f t="shared" si="592"/>
        <v>0</v>
      </c>
      <c r="CD858" s="215">
        <f t="shared" si="593"/>
        <v>0</v>
      </c>
      <c r="CE858" s="215">
        <f t="shared" si="594"/>
        <v>0</v>
      </c>
      <c r="CF858" s="215">
        <f t="shared" si="595"/>
        <v>0</v>
      </c>
      <c r="CG858" s="215">
        <f t="shared" si="596"/>
        <v>0</v>
      </c>
      <c r="CH858" s="155">
        <f t="shared" si="620"/>
        <v>0</v>
      </c>
      <c r="CI858" s="165"/>
      <c r="CJ858" s="215">
        <f t="shared" si="597"/>
        <v>0</v>
      </c>
      <c r="CK858" s="215">
        <f t="shared" si="598"/>
        <v>0</v>
      </c>
      <c r="CL858" s="215">
        <f t="shared" si="599"/>
        <v>0</v>
      </c>
      <c r="CM858" s="215">
        <f t="shared" si="600"/>
        <v>0</v>
      </c>
      <c r="CN858" s="215">
        <f t="shared" si="601"/>
        <v>0</v>
      </c>
      <c r="CO858" s="155">
        <f t="shared" si="621"/>
        <v>0</v>
      </c>
      <c r="CP858" s="165"/>
      <c r="CQ858" s="223">
        <f t="shared" si="602"/>
        <v>0</v>
      </c>
      <c r="CR858" s="223">
        <f t="shared" si="603"/>
        <v>0</v>
      </c>
      <c r="CS858" s="223">
        <f t="shared" si="604"/>
        <v>0</v>
      </c>
      <c r="CT858" s="223">
        <f t="shared" si="605"/>
        <v>0</v>
      </c>
      <c r="CU858" s="223">
        <f t="shared" si="606"/>
        <v>0</v>
      </c>
      <c r="CV858" s="155">
        <f t="shared" si="622"/>
        <v>0</v>
      </c>
      <c r="CW858" s="165"/>
      <c r="CX858" s="215">
        <f t="shared" si="623"/>
        <v>0</v>
      </c>
      <c r="CY858" s="215">
        <f t="shared" si="607"/>
        <v>0</v>
      </c>
      <c r="CZ858" s="215">
        <f t="shared" si="608"/>
        <v>0</v>
      </c>
      <c r="DA858" s="215">
        <f t="shared" si="609"/>
        <v>0</v>
      </c>
      <c r="DB858" s="215">
        <f t="shared" si="610"/>
        <v>0</v>
      </c>
      <c r="DC858" s="155">
        <f t="shared" si="624"/>
        <v>0</v>
      </c>
      <c r="DD858" s="165"/>
      <c r="DE858" s="188" t="b" cm="1">
        <f t="array" aca="1" ref="DE858" ca="1">OR($G858=Forecast_Capex_Input!$BF$8:$BF$10)</f>
        <v>0</v>
      </c>
      <c r="DF858" s="188" cm="1">
        <f t="array" aca="1" ref="DF858" ca="1">IFERROR(INDEX(Forecast_Capex_Input!BG$12:BG$286,$X858)
*(INDEX(Forecast_Capex_Input!$H$12:$H$286,$X858)=Repex),0)
*$DE858</f>
        <v>0</v>
      </c>
      <c r="DG858" s="188" cm="1">
        <f t="array" aca="1" ref="DG858" ca="1">IFERROR(INDEX(Forecast_Capex_Input!BH$12:BH$286,$X858)
*(INDEX(Forecast_Capex_Input!$H$12:$H$286,$X858)=Repex),0)
*$DE858</f>
        <v>0</v>
      </c>
      <c r="DH858" s="188" cm="1">
        <f t="array" aca="1" ref="DH858" ca="1">IFERROR(INDEX(Forecast_Capex_Input!BI$12:BI$286,$X858)
*(INDEX(Forecast_Capex_Input!$H$12:$H$286,$X858)=Repex),0)
*$DE858</f>
        <v>0</v>
      </c>
      <c r="DI858" s="188" cm="1">
        <f t="array" aca="1" ref="DI858" ca="1">IFERROR(INDEX(Forecast_Capex_Input!BJ$12:BJ$286,$X858)
*(INDEX(Forecast_Capex_Input!$H$12:$H$286,$X858)=Repex),0)
*$DE858</f>
        <v>0</v>
      </c>
      <c r="DJ858" s="188" cm="1">
        <f t="array" aca="1" ref="DJ858" ca="1">IFERROR(INDEX(Forecast_Capex_Input!BK$12:BK$286,$X858)
*(INDEX(Forecast_Capex_Input!$H$12:$H$286,$X858)=Repex),0)
*$DE858</f>
        <v>0</v>
      </c>
      <c r="DK858" s="188" cm="1">
        <f t="array" aca="1" ref="DK858" ca="1">IFERROR(INDEX(Forecast_Capex_Input!BL$12:BL$286,$X858)
*(INDEX(Forecast_Capex_Input!$H$12:$H$286,$X858)=Repex),0)
*$DE858</f>
        <v>0</v>
      </c>
      <c r="DL858" s="165"/>
      <c r="DM858" s="188" t="b" cm="1">
        <f t="array" aca="1" ref="DM858" ca="1">OR($G858=Forecast_Capex_Input!$BN$8:$BN$9)</f>
        <v>0</v>
      </c>
      <c r="DN858" s="188" cm="1">
        <f t="array" aca="1" ref="DN858" ca="1">IFERROR(INDEX(Forecast_Capex_Input!BO$12:BO$286,$X858)
*(INDEX(Forecast_Capex_Input!$H$12:$H$286,$X858)=Repex),0)
*$DM858</f>
        <v>0</v>
      </c>
      <c r="DO858" s="188" cm="1">
        <f t="array" aca="1" ref="DO858" ca="1">IFERROR(INDEX(Forecast_Capex_Input!BP$12:BP$286,$X858)
*(INDEX(Forecast_Capex_Input!$H$12:$H$286,$X858)=Repex),0)
*$DM858</f>
        <v>0</v>
      </c>
      <c r="DP858" s="188" cm="1">
        <f t="array" aca="1" ref="DP858" ca="1">IFERROR(INDEX(Forecast_Capex_Input!BQ$12:BQ$286,$X858)
*(INDEX(Forecast_Capex_Input!$H$12:$H$286,$X858)=Repex),0)
*$DM858</f>
        <v>0</v>
      </c>
      <c r="DQ858" s="188" cm="1">
        <f t="array" aca="1" ref="DQ858" ca="1">IFERROR(INDEX(Forecast_Capex_Input!BR$12:BR$286,$X858)
*(INDEX(Forecast_Capex_Input!$H$12:$H$286,$X858)=Repex),0)
*$DM858</f>
        <v>0</v>
      </c>
      <c r="DR858" s="188" cm="1">
        <f t="array" aca="1" ref="DR858" ca="1">IFERROR(INDEX(Forecast_Capex_Input!BS$12:BS$286,$X858)
*(INDEX(Forecast_Capex_Input!$H$12:$H$286,$X858)=Repex),0)
*$DM858</f>
        <v>0</v>
      </c>
      <c r="DS858" s="165"/>
      <c r="DT858" s="188" t="b" cm="1">
        <f t="array" aca="1" ref="DT858" ca="1">OR($G858=Forecast_Capex_Input!$BU$8:$BU$10)</f>
        <v>0</v>
      </c>
      <c r="DU858" s="188" cm="1">
        <f t="array" aca="1" ref="DU858" ca="1">IFERROR(INDEX(Forecast_Capex_Input!BV$12:BV$286,$X858)
*(INDEX(Forecast_Capex_Input!$H$12:$H$286,$X858)=Repex),0)
*$DT858</f>
        <v>0</v>
      </c>
      <c r="DV858" s="188" cm="1">
        <f t="array" aca="1" ref="DV858" ca="1">IFERROR(INDEX(Forecast_Capex_Input!BW$12:BW$286,$X858)
*(INDEX(Forecast_Capex_Input!$H$12:$H$286,$X858)=Repex),0)
*$DT858</f>
        <v>0</v>
      </c>
      <c r="DW858" s="188" cm="1">
        <f t="array" aca="1" ref="DW858" ca="1">IFERROR(INDEX(Forecast_Capex_Input!BX$12:BX$286,$X858)
*(INDEX(Forecast_Capex_Input!$H$12:$H$286,$X858)=Repex),0)
*$DT858</f>
        <v>0</v>
      </c>
      <c r="DX858" s="188" cm="1">
        <f t="array" aca="1" ref="DX858" ca="1">IFERROR(INDEX(Forecast_Capex_Input!BY$12:BY$286,$X858)
*(INDEX(Forecast_Capex_Input!$H$12:$H$286,$X858)=Repex),0)
*$DT858</f>
        <v>0</v>
      </c>
      <c r="DY858" s="188" cm="1">
        <f t="array" aca="1" ref="DY858" ca="1">IFERROR(INDEX(Forecast_Capex_Input!BZ$12:BZ$286,$X858)
*(INDEX(Forecast_Capex_Input!$H$12:$H$286,$X858)=Repex),0)
*$DT858</f>
        <v>0</v>
      </c>
      <c r="DZ858" s="188" cm="1">
        <f t="array" aca="1" ref="DZ858" ca="1">IFERROR(INDEX(Forecast_Capex_Input!CA$12:CA$286,$X858)
*(INDEX(Forecast_Capex_Input!$H$12:$H$286,$X858)=Repex),0)
*$DT858</f>
        <v>0</v>
      </c>
      <c r="EA858" s="188" cm="1">
        <f t="array" aca="1" ref="EA858" ca="1">IFERROR(INDEX(Forecast_Capex_Input!CB$12:CB$286,$X858)
*(INDEX(Forecast_Capex_Input!$H$12:$H$286,$X858)=Repex),0)
*$DT858</f>
        <v>0</v>
      </c>
      <c r="EB858" s="188" cm="1">
        <f t="array" aca="1" ref="EB858" ca="1">IFERROR(INDEX(Forecast_Capex_Input!CC$12:CC$286,$X858)
*(INDEX(Forecast_Capex_Input!$H$12:$H$286,$X858)=Repex),0)
*$DT858</f>
        <v>0</v>
      </c>
      <c r="EC858" s="165"/>
      <c r="ED858" s="226" t="str">
        <f t="shared" si="611"/>
        <v>N/A</v>
      </c>
      <c r="EE858" s="174" t="s">
        <v>15</v>
      </c>
    </row>
    <row r="859" spans="3:135" x14ac:dyDescent="0.2">
      <c r="C859" s="174">
        <f t="shared" si="612"/>
        <v>849</v>
      </c>
      <c r="D859" s="167" t="str" cm="1">
        <f t="array" ref="D859">IFERROR(INDEX(Forecast_Capex_Input!$D$12:$D$286,$X859),NA)</f>
        <v>N/A</v>
      </c>
      <c r="E859" s="172" t="str" cm="1">
        <f t="array" ref="E859">IF($X859=NA,NA,INDEX(Forecast_Capex_Input!$E$12:$E$286,$X859))</f>
        <v>N/A</v>
      </c>
      <c r="F859" s="167" t="str" cm="1">
        <f t="array" aca="1" ref="F859" ca="1">IFERROR(INDEX(General!$E$25:$E$26,$Y859),NA)</f>
        <v>N/A</v>
      </c>
      <c r="G859" s="167" t="str" cm="1">
        <f t="array" aca="1" ref="G859" ca="1">IFERROR(INDEX(Forecast_Capex_Input!$AI$11:$BB$11,$AA859),NA)</f>
        <v>N/A</v>
      </c>
      <c r="H859" s="189" t="str" cm="1">
        <f t="array" aca="1" ref="H859" ca="1">IFERROR(INDEX(Forecast_Capex_Input!$AI$12:$BB$286,$X859,$AA859),NA)</f>
        <v>N/A</v>
      </c>
      <c r="I859" s="199" t="str" cm="1">
        <f t="array" ref="I859">IFERROR(INDEX(Forecast_Capex_Input!$F$12:$F$286,$X859),NA)</f>
        <v>N/A</v>
      </c>
      <c r="J859" s="199" t="str" cm="1">
        <f t="array" ref="J859">IFERROR(INDEX(Forecast_Capex_Input!G$12:G$286,$X859),NA)</f>
        <v>N/A</v>
      </c>
      <c r="K859" s="199" t="str" cm="1">
        <f t="array" ref="K859">IFERROR(INDEX(Forecast_Capex_Input!H$12:H$286,$X859),NA)</f>
        <v>N/A</v>
      </c>
      <c r="L859" s="199" t="str" cm="1">
        <f t="array" ref="L859">IFERROR(INDEX(Forecast_Capex_Input!I$12:I$286,$X859),NA)</f>
        <v>N/A</v>
      </c>
      <c r="M859" s="199" t="str" cm="1">
        <f t="array" ref="M859">IFERROR(INDEX(Forecast_Capex_Input!J$12:J$286,$X859),NA)</f>
        <v>N/A</v>
      </c>
      <c r="N859" s="199" t="str" cm="1">
        <f t="array" ref="N859">IFERROR(INDEX(Forecast_Capex_Input!K$12:K$286,$X859),NA)</f>
        <v>N/A</v>
      </c>
      <c r="O859" s="199" t="str" cm="1">
        <f t="array" ref="O859">IFERROR(INDEX(Forecast_Capex_Input!L$12:L$286,$X859),NA)</f>
        <v>N/A</v>
      </c>
      <c r="P859" s="199" t="str" cm="1">
        <f t="array" ref="P859">IFERROR(INDEX(Forecast_Capex_Input!M$12:M$286,$X859),NA)</f>
        <v>N/A</v>
      </c>
      <c r="Q859" s="172" t="str" cm="1">
        <f t="array" ref="Q859">IFERROR(INDEX(Forecast_Capex_Input!N$12:N$286,$X859),NA)</f>
        <v>N/A</v>
      </c>
      <c r="R859" s="265" cm="1">
        <f t="array" ref="R859">IFERROR(INDEX(Forecast_Capex_Input!O$12:O$286,$X859),0)</f>
        <v>0</v>
      </c>
      <c r="S859" s="172" cm="1">
        <f t="array" ref="S859">IFERROR(INDEX(Forecast_Capex_Input!P$12:P$286,$X859),0)</f>
        <v>0</v>
      </c>
      <c r="T859" s="199" t="str" cm="1">
        <f t="array" aca="1" ref="T859" ca="1">IFERROR(INDEX(General!$K$84:$K$103,$AA859),NA)</f>
        <v>N/A</v>
      </c>
      <c r="U859" s="188" cm="1">
        <f t="array" aca="1" ref="U859" ca="1">IFERROR(
IF($F859=General!$E$25,INDEX(Forecast_Capex_Input!S$12:S$286,$X859),
INDEX(Forecast_Capex_Input!T$12:T$286,$X859)),0)</f>
        <v>0</v>
      </c>
      <c r="V859" s="222" t="b">
        <f>IFERROR(INDEX(Overheads!$T$19:$T$26,MATCH($I859,Overheads!$E$19:$E$26,0)),FALSE)</f>
        <v>0</v>
      </c>
      <c r="W859" s="165"/>
      <c r="X859" s="174" t="str">
        <f>IFERROR(
IF(MATCH($C859,Forecast_Capex_Input!$CI$12:$CI$286,1)+1&gt;MAX(Forecast_Capex_Input!$C$12:$C$286),NA,
MATCH($C859,Forecast_Capex_Input!$CI$12:$CI$286,1)+1),1)</f>
        <v>N/A</v>
      </c>
      <c r="Y859" s="174" t="str" cm="1">
        <f t="array" aca="1" ref="Y859" ca="1">IFERROR(
IF(X858&lt;&gt;X859,1,
IF(COUNTIF(OFFSET(Y858,0,0,-INDEX(Forecast_Capex_Input!$CG$12:$CG$286,$X859)),Y858)=INDEX(Forecast_Capex_Input!$CG$12:$CG$286,$X859),Y858+1,Y858)),NA)</f>
        <v>N/A</v>
      </c>
      <c r="Z859" s="174" t="str" cm="1">
        <f t="array" ref="Z859">IFERROR($C859-IF($X859=1,1,INDEX(Forecast_Capex_Input!$CI$12:$CI$286,$X859-1))+1,NA)</f>
        <v>N/A</v>
      </c>
      <c r="AA859" s="174" t="str" cm="1">
        <f t="array" aca="1" ref="AA859" ca="1">IFERROR(IF(Y859=1,
INDEX(Forecast_Capex_Input!$AI$10:$BB$10,SMALL(IF(INDEX(Forecast_Capex_Input!$AI$12:$BB$286,$X859,0)&gt;0,COLUMN(Forecast_Capex_Input!$AI$10:$BB$10)-COLUMN(Forecast_Capex_Input!$AI$12)+1),ROWS(OFFSET(AA858,0,0,-$Z859)))),
OFFSET(AA858,-INDEX(Forecast_Capex_Input!$CG$12:$CG$286,$X859)+1,0)),NA)</f>
        <v>N/A</v>
      </c>
      <c r="AB859" s="174" t="str">
        <f t="shared" ca="1" si="581"/>
        <v>N/A</v>
      </c>
      <c r="AC859" s="222" t="b">
        <f t="shared" si="613"/>
        <v>0</v>
      </c>
      <c r="AD859" s="220" t="b">
        <v>0</v>
      </c>
      <c r="AE859" s="222" t="b">
        <f t="shared" si="582"/>
        <v>1</v>
      </c>
      <c r="AF859" s="165"/>
      <c r="AG859" s="215">
        <v>0</v>
      </c>
      <c r="AH859" s="215">
        <v>0</v>
      </c>
      <c r="AI859" s="215">
        <v>0</v>
      </c>
      <c r="AJ859" s="215">
        <v>0</v>
      </c>
      <c r="AK859" s="215">
        <v>0</v>
      </c>
      <c r="AL859" s="155">
        <v>0</v>
      </c>
      <c r="AM859" s="165"/>
      <c r="AN859" s="215" cm="1">
        <f t="array" aca="1" ref="AN859" ca="1">IFERROR(INDEX(General!O$33:O$34,$AB859)
*AG859,0)</f>
        <v>0</v>
      </c>
      <c r="AO859" s="215" cm="1">
        <f t="array" aca="1" ref="AO859" ca="1">IFERROR(INDEX(General!P$33:P$34,$AB859)
*AH859,0)</f>
        <v>0</v>
      </c>
      <c r="AP859" s="215" cm="1">
        <f t="array" aca="1" ref="AP859" ca="1">IFERROR(INDEX(General!Q$33:Q$34,$AB859)
*AI859,0)</f>
        <v>0</v>
      </c>
      <c r="AQ859" s="215" cm="1">
        <f t="array" aca="1" ref="AQ859" ca="1">IFERROR(INDEX(General!R$33:R$34,$AB859)
*AJ859,0)</f>
        <v>0</v>
      </c>
      <c r="AR859" s="215" cm="1">
        <f t="array" aca="1" ref="AR859" ca="1">IFERROR(INDEX(General!S$33:S$34,$AB859)
*AK859,0)</f>
        <v>0</v>
      </c>
      <c r="AS859" s="155">
        <f t="shared" ca="1" si="614"/>
        <v>0</v>
      </c>
      <c r="AT859" s="165"/>
      <c r="AU859" s="215">
        <f ca="1">IF($AE859=FALSE,AN859*Overheads!$R$24*$V859,
IFERROR(Overheads!$O$49*$V859*AN859,0)
+IFERROR(Overheads!Q$59*$V859*(AN859/Overheads!Q$68),0))</f>
        <v>0</v>
      </c>
      <c r="AV859" s="215">
        <f ca="1">IF($AE859=FALSE,AO859*Overheads!$R$24*$V859,
IFERROR(Overheads!$O$49*$V859*AO859,0)
+IFERROR(Overheads!R$59*$V859*(AO859/Overheads!R$68),0))</f>
        <v>0</v>
      </c>
      <c r="AW859" s="215">
        <f ca="1">IF($AE859=FALSE,AP859*Overheads!$R$24*$V859,
IFERROR(Overheads!$O$49*$V859*AP859,0)
+IFERROR(Overheads!S$59*$V859*(AP859/Overheads!S$68),0))</f>
        <v>0</v>
      </c>
      <c r="AX859" s="215">
        <f ca="1">IF($AE859=FALSE,AQ859*Overheads!$R$24*$V859,
IFERROR(Overheads!$O$49*$V859*AQ859,0)
+IFERROR(Overheads!T$59*$V859*(AQ859/Overheads!T$68),0))</f>
        <v>0</v>
      </c>
      <c r="AY859" s="215">
        <f ca="1">IF($AE859=FALSE,AR859*Overheads!$R$24*$V859,
IFERROR(Overheads!$O$49*$V859*AR859,0)
+IFERROR(Overheads!U$59*$V859*(AR859/Overheads!U$68),0))</f>
        <v>0</v>
      </c>
      <c r="AZ859" s="155">
        <f t="shared" ca="1" si="615"/>
        <v>0</v>
      </c>
      <c r="BA859" s="165"/>
      <c r="BB859" s="215">
        <f ca="1">IF($AE859=FALSE,AN859*Overheads!$S$25,
IFERROR(Overheads!$O$50*AN859,0)
+IFERROR(Overheads!Q$60*(AN859/Overheads!Q$66),0))</f>
        <v>0</v>
      </c>
      <c r="BC859" s="215">
        <f ca="1">IF($AE859=FALSE,AO859*Overheads!$S$25,
IFERROR(Overheads!$O$50*AO859,0)
+IFERROR(Overheads!R$60*(AO859/Overheads!R$66),0))</f>
        <v>0</v>
      </c>
      <c r="BD859" s="215">
        <f ca="1">IF($AE859=FALSE,AP859*Overheads!$S$25,
IFERROR(Overheads!$O$50*AP859,0)
+IFERROR(Overheads!S$60*(AP859/Overheads!S$66),0))</f>
        <v>0</v>
      </c>
      <c r="BE859" s="215">
        <f ca="1">IF($AE859=FALSE,AQ859*Overheads!$S$25,
IFERROR(Overheads!$O$50*AQ859,0)
+IFERROR(Overheads!T$60*(AQ859/Overheads!T$66),0))</f>
        <v>0</v>
      </c>
      <c r="BF859" s="215">
        <f ca="1">IF($AE859=FALSE,AR859*Overheads!$S$25,
IFERROR(Overheads!$O$50*AR859,0)
+IFERROR(Overheads!U$60*(AR859/Overheads!U$66),0))</f>
        <v>0</v>
      </c>
      <c r="BG859" s="155">
        <f t="shared" ca="1" si="616"/>
        <v>0</v>
      </c>
      <c r="BH859" s="165"/>
      <c r="BI859" s="215">
        <f t="shared" ca="1" si="617"/>
        <v>0</v>
      </c>
      <c r="BJ859" s="215">
        <f t="shared" ca="1" si="583"/>
        <v>0</v>
      </c>
      <c r="BK859" s="215">
        <f t="shared" ca="1" si="584"/>
        <v>0</v>
      </c>
      <c r="BL859" s="215">
        <f t="shared" ca="1" si="585"/>
        <v>0</v>
      </c>
      <c r="BM859" s="215">
        <f t="shared" ca="1" si="586"/>
        <v>0</v>
      </c>
      <c r="BN859" s="155">
        <f t="shared" ca="1" si="618"/>
        <v>0</v>
      </c>
      <c r="BO859" s="165"/>
      <c r="BP859" s="187" cm="1">
        <f t="array" ref="BP859">IFERROR(IF($X859=$X858,BP858,INDEX(Forecast_Capex_Input!AC$12:AC$286,$X859)),0)</f>
        <v>0</v>
      </c>
      <c r="BQ859" s="187" cm="1">
        <f t="array" ref="BQ859">IFERROR(IF($X859=$X858,BQ858,INDEX(Forecast_Capex_Input!AD$12:AD$286,$X859)),0)</f>
        <v>0</v>
      </c>
      <c r="BR859" s="187" cm="1">
        <f t="array" ref="BR859">IFERROR(IF($X859=$X858,BR858,INDEX(Forecast_Capex_Input!AE$12:AE$286,$X859)),0)</f>
        <v>0</v>
      </c>
      <c r="BS859" s="187" cm="1">
        <f t="array" ref="BS859">IFERROR(IF($X859=$X858,BS858,INDEX(Forecast_Capex_Input!AF$12:AF$286,$X859)),0)</f>
        <v>0</v>
      </c>
      <c r="BT859" s="187" cm="1">
        <f t="array" ref="BT859">IFERROR(IF($X859=$X858,BT858,INDEX(Forecast_Capex_Input!AG$12:AG$286,$X859)),0)</f>
        <v>0</v>
      </c>
      <c r="BU859" s="165"/>
      <c r="BV859" s="215">
        <f t="shared" si="587"/>
        <v>0</v>
      </c>
      <c r="BW859" s="215">
        <f t="shared" si="588"/>
        <v>0</v>
      </c>
      <c r="BX859" s="215">
        <f t="shared" si="589"/>
        <v>0</v>
      </c>
      <c r="BY859" s="215">
        <f t="shared" si="590"/>
        <v>0</v>
      </c>
      <c r="BZ859" s="215">
        <f t="shared" si="591"/>
        <v>0</v>
      </c>
      <c r="CA859" s="155">
        <f t="shared" si="619"/>
        <v>0</v>
      </c>
      <c r="CB859" s="165"/>
      <c r="CC859" s="215">
        <f t="shared" si="592"/>
        <v>0</v>
      </c>
      <c r="CD859" s="215">
        <f t="shared" si="593"/>
        <v>0</v>
      </c>
      <c r="CE859" s="215">
        <f t="shared" si="594"/>
        <v>0</v>
      </c>
      <c r="CF859" s="215">
        <f t="shared" si="595"/>
        <v>0</v>
      </c>
      <c r="CG859" s="215">
        <f t="shared" si="596"/>
        <v>0</v>
      </c>
      <c r="CH859" s="155">
        <f t="shared" si="620"/>
        <v>0</v>
      </c>
      <c r="CI859" s="165"/>
      <c r="CJ859" s="215">
        <f t="shared" si="597"/>
        <v>0</v>
      </c>
      <c r="CK859" s="215">
        <f t="shared" si="598"/>
        <v>0</v>
      </c>
      <c r="CL859" s="215">
        <f t="shared" si="599"/>
        <v>0</v>
      </c>
      <c r="CM859" s="215">
        <f t="shared" si="600"/>
        <v>0</v>
      </c>
      <c r="CN859" s="215">
        <f t="shared" si="601"/>
        <v>0</v>
      </c>
      <c r="CO859" s="155">
        <f t="shared" si="621"/>
        <v>0</v>
      </c>
      <c r="CP859" s="165"/>
      <c r="CQ859" s="223">
        <f t="shared" si="602"/>
        <v>0</v>
      </c>
      <c r="CR859" s="223">
        <f t="shared" si="603"/>
        <v>0</v>
      </c>
      <c r="CS859" s="223">
        <f t="shared" si="604"/>
        <v>0</v>
      </c>
      <c r="CT859" s="223">
        <f t="shared" si="605"/>
        <v>0</v>
      </c>
      <c r="CU859" s="223">
        <f t="shared" si="606"/>
        <v>0</v>
      </c>
      <c r="CV859" s="155">
        <f t="shared" si="622"/>
        <v>0</v>
      </c>
      <c r="CW859" s="165"/>
      <c r="CX859" s="215">
        <f t="shared" si="623"/>
        <v>0</v>
      </c>
      <c r="CY859" s="215">
        <f t="shared" si="607"/>
        <v>0</v>
      </c>
      <c r="CZ859" s="215">
        <f t="shared" si="608"/>
        <v>0</v>
      </c>
      <c r="DA859" s="215">
        <f t="shared" si="609"/>
        <v>0</v>
      </c>
      <c r="DB859" s="215">
        <f t="shared" si="610"/>
        <v>0</v>
      </c>
      <c r="DC859" s="155">
        <f t="shared" si="624"/>
        <v>0</v>
      </c>
      <c r="DD859" s="165"/>
      <c r="DE859" s="188" t="b" cm="1">
        <f t="array" aca="1" ref="DE859" ca="1">OR($G859=Forecast_Capex_Input!$BF$8:$BF$10)</f>
        <v>0</v>
      </c>
      <c r="DF859" s="188" cm="1">
        <f t="array" aca="1" ref="DF859" ca="1">IFERROR(INDEX(Forecast_Capex_Input!BG$12:BG$286,$X859)
*(INDEX(Forecast_Capex_Input!$H$12:$H$286,$X859)=Repex),0)
*$DE859</f>
        <v>0</v>
      </c>
      <c r="DG859" s="188" cm="1">
        <f t="array" aca="1" ref="DG859" ca="1">IFERROR(INDEX(Forecast_Capex_Input!BH$12:BH$286,$X859)
*(INDEX(Forecast_Capex_Input!$H$12:$H$286,$X859)=Repex),0)
*$DE859</f>
        <v>0</v>
      </c>
      <c r="DH859" s="188" cm="1">
        <f t="array" aca="1" ref="DH859" ca="1">IFERROR(INDEX(Forecast_Capex_Input!BI$12:BI$286,$X859)
*(INDEX(Forecast_Capex_Input!$H$12:$H$286,$X859)=Repex),0)
*$DE859</f>
        <v>0</v>
      </c>
      <c r="DI859" s="188" cm="1">
        <f t="array" aca="1" ref="DI859" ca="1">IFERROR(INDEX(Forecast_Capex_Input!BJ$12:BJ$286,$X859)
*(INDEX(Forecast_Capex_Input!$H$12:$H$286,$X859)=Repex),0)
*$DE859</f>
        <v>0</v>
      </c>
      <c r="DJ859" s="188" cm="1">
        <f t="array" aca="1" ref="DJ859" ca="1">IFERROR(INDEX(Forecast_Capex_Input!BK$12:BK$286,$X859)
*(INDEX(Forecast_Capex_Input!$H$12:$H$286,$X859)=Repex),0)
*$DE859</f>
        <v>0</v>
      </c>
      <c r="DK859" s="188" cm="1">
        <f t="array" aca="1" ref="DK859" ca="1">IFERROR(INDEX(Forecast_Capex_Input!BL$12:BL$286,$X859)
*(INDEX(Forecast_Capex_Input!$H$12:$H$286,$X859)=Repex),0)
*$DE859</f>
        <v>0</v>
      </c>
      <c r="DL859" s="165"/>
      <c r="DM859" s="188" t="b" cm="1">
        <f t="array" aca="1" ref="DM859" ca="1">OR($G859=Forecast_Capex_Input!$BN$8:$BN$9)</f>
        <v>0</v>
      </c>
      <c r="DN859" s="188" cm="1">
        <f t="array" aca="1" ref="DN859" ca="1">IFERROR(INDEX(Forecast_Capex_Input!BO$12:BO$286,$X859)
*(INDEX(Forecast_Capex_Input!$H$12:$H$286,$X859)=Repex),0)
*$DM859</f>
        <v>0</v>
      </c>
      <c r="DO859" s="188" cm="1">
        <f t="array" aca="1" ref="DO859" ca="1">IFERROR(INDEX(Forecast_Capex_Input!BP$12:BP$286,$X859)
*(INDEX(Forecast_Capex_Input!$H$12:$H$286,$X859)=Repex),0)
*$DM859</f>
        <v>0</v>
      </c>
      <c r="DP859" s="188" cm="1">
        <f t="array" aca="1" ref="DP859" ca="1">IFERROR(INDEX(Forecast_Capex_Input!BQ$12:BQ$286,$X859)
*(INDEX(Forecast_Capex_Input!$H$12:$H$286,$X859)=Repex),0)
*$DM859</f>
        <v>0</v>
      </c>
      <c r="DQ859" s="188" cm="1">
        <f t="array" aca="1" ref="DQ859" ca="1">IFERROR(INDEX(Forecast_Capex_Input!BR$12:BR$286,$X859)
*(INDEX(Forecast_Capex_Input!$H$12:$H$286,$X859)=Repex),0)
*$DM859</f>
        <v>0</v>
      </c>
      <c r="DR859" s="188" cm="1">
        <f t="array" aca="1" ref="DR859" ca="1">IFERROR(INDEX(Forecast_Capex_Input!BS$12:BS$286,$X859)
*(INDEX(Forecast_Capex_Input!$H$12:$H$286,$X859)=Repex),0)
*$DM859</f>
        <v>0</v>
      </c>
      <c r="DS859" s="165"/>
      <c r="DT859" s="188" t="b" cm="1">
        <f t="array" aca="1" ref="DT859" ca="1">OR($G859=Forecast_Capex_Input!$BU$8:$BU$10)</f>
        <v>0</v>
      </c>
      <c r="DU859" s="188" cm="1">
        <f t="array" aca="1" ref="DU859" ca="1">IFERROR(INDEX(Forecast_Capex_Input!BV$12:BV$286,$X859)
*(INDEX(Forecast_Capex_Input!$H$12:$H$286,$X859)=Repex),0)
*$DT859</f>
        <v>0</v>
      </c>
      <c r="DV859" s="188" cm="1">
        <f t="array" aca="1" ref="DV859" ca="1">IFERROR(INDEX(Forecast_Capex_Input!BW$12:BW$286,$X859)
*(INDEX(Forecast_Capex_Input!$H$12:$H$286,$X859)=Repex),0)
*$DT859</f>
        <v>0</v>
      </c>
      <c r="DW859" s="188" cm="1">
        <f t="array" aca="1" ref="DW859" ca="1">IFERROR(INDEX(Forecast_Capex_Input!BX$12:BX$286,$X859)
*(INDEX(Forecast_Capex_Input!$H$12:$H$286,$X859)=Repex),0)
*$DT859</f>
        <v>0</v>
      </c>
      <c r="DX859" s="188" cm="1">
        <f t="array" aca="1" ref="DX859" ca="1">IFERROR(INDEX(Forecast_Capex_Input!BY$12:BY$286,$X859)
*(INDEX(Forecast_Capex_Input!$H$12:$H$286,$X859)=Repex),0)
*$DT859</f>
        <v>0</v>
      </c>
      <c r="DY859" s="188" cm="1">
        <f t="array" aca="1" ref="DY859" ca="1">IFERROR(INDEX(Forecast_Capex_Input!BZ$12:BZ$286,$X859)
*(INDEX(Forecast_Capex_Input!$H$12:$H$286,$X859)=Repex),0)
*$DT859</f>
        <v>0</v>
      </c>
      <c r="DZ859" s="188" cm="1">
        <f t="array" aca="1" ref="DZ859" ca="1">IFERROR(INDEX(Forecast_Capex_Input!CA$12:CA$286,$X859)
*(INDEX(Forecast_Capex_Input!$H$12:$H$286,$X859)=Repex),0)
*$DT859</f>
        <v>0</v>
      </c>
      <c r="EA859" s="188" cm="1">
        <f t="array" aca="1" ref="EA859" ca="1">IFERROR(INDEX(Forecast_Capex_Input!CB$12:CB$286,$X859)
*(INDEX(Forecast_Capex_Input!$H$12:$H$286,$X859)=Repex),0)
*$DT859</f>
        <v>0</v>
      </c>
      <c r="EB859" s="188" cm="1">
        <f t="array" aca="1" ref="EB859" ca="1">IFERROR(INDEX(Forecast_Capex_Input!CC$12:CC$286,$X859)
*(INDEX(Forecast_Capex_Input!$H$12:$H$286,$X859)=Repex),0)
*$DT859</f>
        <v>0</v>
      </c>
      <c r="EC859" s="165"/>
      <c r="ED859" s="226" t="str">
        <f t="shared" si="611"/>
        <v>N/A</v>
      </c>
      <c r="EE859" s="174" t="s">
        <v>15</v>
      </c>
    </row>
    <row r="860" spans="3:135" x14ac:dyDescent="0.2">
      <c r="C860" s="174">
        <f t="shared" si="612"/>
        <v>850</v>
      </c>
      <c r="D860" s="167" t="str" cm="1">
        <f t="array" ref="D860">IFERROR(INDEX(Forecast_Capex_Input!$D$12:$D$286,$X860),NA)</f>
        <v>N/A</v>
      </c>
      <c r="E860" s="172" t="str" cm="1">
        <f t="array" ref="E860">IF($X860=NA,NA,INDEX(Forecast_Capex_Input!$E$12:$E$286,$X860))</f>
        <v>N/A</v>
      </c>
      <c r="F860" s="167" t="str" cm="1">
        <f t="array" aca="1" ref="F860" ca="1">IFERROR(INDEX(General!$E$25:$E$26,$Y860),NA)</f>
        <v>N/A</v>
      </c>
      <c r="G860" s="167" t="str" cm="1">
        <f t="array" aca="1" ref="G860" ca="1">IFERROR(INDEX(Forecast_Capex_Input!$AI$11:$BB$11,$AA860),NA)</f>
        <v>N/A</v>
      </c>
      <c r="H860" s="189" t="str" cm="1">
        <f t="array" aca="1" ref="H860" ca="1">IFERROR(INDEX(Forecast_Capex_Input!$AI$12:$BB$286,$X860,$AA860),NA)</f>
        <v>N/A</v>
      </c>
      <c r="I860" s="199" t="str" cm="1">
        <f t="array" ref="I860">IFERROR(INDEX(Forecast_Capex_Input!$F$12:$F$286,$X860),NA)</f>
        <v>N/A</v>
      </c>
      <c r="J860" s="199" t="str" cm="1">
        <f t="array" ref="J860">IFERROR(INDEX(Forecast_Capex_Input!G$12:G$286,$X860),NA)</f>
        <v>N/A</v>
      </c>
      <c r="K860" s="199" t="str" cm="1">
        <f t="array" ref="K860">IFERROR(INDEX(Forecast_Capex_Input!H$12:H$286,$X860),NA)</f>
        <v>N/A</v>
      </c>
      <c r="L860" s="199" t="str" cm="1">
        <f t="array" ref="L860">IFERROR(INDEX(Forecast_Capex_Input!I$12:I$286,$X860),NA)</f>
        <v>N/A</v>
      </c>
      <c r="M860" s="199" t="str" cm="1">
        <f t="array" ref="M860">IFERROR(INDEX(Forecast_Capex_Input!J$12:J$286,$X860),NA)</f>
        <v>N/A</v>
      </c>
      <c r="N860" s="199" t="str" cm="1">
        <f t="array" ref="N860">IFERROR(INDEX(Forecast_Capex_Input!K$12:K$286,$X860),NA)</f>
        <v>N/A</v>
      </c>
      <c r="O860" s="199" t="str" cm="1">
        <f t="array" ref="O860">IFERROR(INDEX(Forecast_Capex_Input!L$12:L$286,$X860),NA)</f>
        <v>N/A</v>
      </c>
      <c r="P860" s="199" t="str" cm="1">
        <f t="array" ref="P860">IFERROR(INDEX(Forecast_Capex_Input!M$12:M$286,$X860),NA)</f>
        <v>N/A</v>
      </c>
      <c r="Q860" s="172" t="str" cm="1">
        <f t="array" ref="Q860">IFERROR(INDEX(Forecast_Capex_Input!N$12:N$286,$X860),NA)</f>
        <v>N/A</v>
      </c>
      <c r="R860" s="265" cm="1">
        <f t="array" ref="R860">IFERROR(INDEX(Forecast_Capex_Input!O$12:O$286,$X860),0)</f>
        <v>0</v>
      </c>
      <c r="S860" s="172" cm="1">
        <f t="array" ref="S860">IFERROR(INDEX(Forecast_Capex_Input!P$12:P$286,$X860),0)</f>
        <v>0</v>
      </c>
      <c r="T860" s="199" t="str" cm="1">
        <f t="array" aca="1" ref="T860" ca="1">IFERROR(INDEX(General!$K$84:$K$103,$AA860),NA)</f>
        <v>N/A</v>
      </c>
      <c r="U860" s="188" cm="1">
        <f t="array" aca="1" ref="U860" ca="1">IFERROR(
IF($F860=General!$E$25,INDEX(Forecast_Capex_Input!S$12:S$286,$X860),
INDEX(Forecast_Capex_Input!T$12:T$286,$X860)),0)</f>
        <v>0</v>
      </c>
      <c r="V860" s="222" t="b">
        <f>IFERROR(INDEX(Overheads!$T$19:$T$26,MATCH($I860,Overheads!$E$19:$E$26,0)),FALSE)</f>
        <v>0</v>
      </c>
      <c r="W860" s="165"/>
      <c r="X860" s="174" t="str">
        <f>IFERROR(
IF(MATCH($C860,Forecast_Capex_Input!$CI$12:$CI$286,1)+1&gt;MAX(Forecast_Capex_Input!$C$12:$C$286),NA,
MATCH($C860,Forecast_Capex_Input!$CI$12:$CI$286,1)+1),1)</f>
        <v>N/A</v>
      </c>
      <c r="Y860" s="174" t="str" cm="1">
        <f t="array" aca="1" ref="Y860" ca="1">IFERROR(
IF(X859&lt;&gt;X860,1,
IF(COUNTIF(OFFSET(Y859,0,0,-INDEX(Forecast_Capex_Input!$CG$12:$CG$286,$X860)),Y859)=INDEX(Forecast_Capex_Input!$CG$12:$CG$286,$X860),Y859+1,Y859)),NA)</f>
        <v>N/A</v>
      </c>
      <c r="Z860" s="174" t="str" cm="1">
        <f t="array" ref="Z860">IFERROR($C860-IF($X860=1,1,INDEX(Forecast_Capex_Input!$CI$12:$CI$286,$X860-1))+1,NA)</f>
        <v>N/A</v>
      </c>
      <c r="AA860" s="174" t="str" cm="1">
        <f t="array" aca="1" ref="AA860" ca="1">IFERROR(IF(Y860=1,
INDEX(Forecast_Capex_Input!$AI$10:$BB$10,SMALL(IF(INDEX(Forecast_Capex_Input!$AI$12:$BB$286,$X860,0)&gt;0,COLUMN(Forecast_Capex_Input!$AI$10:$BB$10)-COLUMN(Forecast_Capex_Input!$AI$12)+1),ROWS(OFFSET(AA859,0,0,-$Z860)))),
OFFSET(AA859,-INDEX(Forecast_Capex_Input!$CG$12:$CG$286,$X860)+1,0)),NA)</f>
        <v>N/A</v>
      </c>
      <c r="AB860" s="174" t="str">
        <f t="shared" ca="1" si="581"/>
        <v>N/A</v>
      </c>
      <c r="AC860" s="222" t="b">
        <f t="shared" si="613"/>
        <v>0</v>
      </c>
      <c r="AD860" s="220" t="b">
        <v>0</v>
      </c>
      <c r="AE860" s="222" t="b">
        <f t="shared" si="582"/>
        <v>1</v>
      </c>
      <c r="AF860" s="165"/>
      <c r="AG860" s="215">
        <v>0</v>
      </c>
      <c r="AH860" s="215">
        <v>0</v>
      </c>
      <c r="AI860" s="215">
        <v>0</v>
      </c>
      <c r="AJ860" s="215">
        <v>0</v>
      </c>
      <c r="AK860" s="215">
        <v>0</v>
      </c>
      <c r="AL860" s="155">
        <v>0</v>
      </c>
      <c r="AM860" s="165"/>
      <c r="AN860" s="215" cm="1">
        <f t="array" aca="1" ref="AN860" ca="1">IFERROR(INDEX(General!O$33:O$34,$AB860)
*AG860,0)</f>
        <v>0</v>
      </c>
      <c r="AO860" s="215" cm="1">
        <f t="array" aca="1" ref="AO860" ca="1">IFERROR(INDEX(General!P$33:P$34,$AB860)
*AH860,0)</f>
        <v>0</v>
      </c>
      <c r="AP860" s="215" cm="1">
        <f t="array" aca="1" ref="AP860" ca="1">IFERROR(INDEX(General!Q$33:Q$34,$AB860)
*AI860,0)</f>
        <v>0</v>
      </c>
      <c r="AQ860" s="215" cm="1">
        <f t="array" aca="1" ref="AQ860" ca="1">IFERROR(INDEX(General!R$33:R$34,$AB860)
*AJ860,0)</f>
        <v>0</v>
      </c>
      <c r="AR860" s="215" cm="1">
        <f t="array" aca="1" ref="AR860" ca="1">IFERROR(INDEX(General!S$33:S$34,$AB860)
*AK860,0)</f>
        <v>0</v>
      </c>
      <c r="AS860" s="155">
        <f t="shared" ca="1" si="614"/>
        <v>0</v>
      </c>
      <c r="AT860" s="165"/>
      <c r="AU860" s="215">
        <f ca="1">IF($AE860=FALSE,AN860*Overheads!$R$24*$V860,
IFERROR(Overheads!$O$49*$V860*AN860,0)
+IFERROR(Overheads!Q$59*$V860*(AN860/Overheads!Q$68),0))</f>
        <v>0</v>
      </c>
      <c r="AV860" s="215">
        <f ca="1">IF($AE860=FALSE,AO860*Overheads!$R$24*$V860,
IFERROR(Overheads!$O$49*$V860*AO860,0)
+IFERROR(Overheads!R$59*$V860*(AO860/Overheads!R$68),0))</f>
        <v>0</v>
      </c>
      <c r="AW860" s="215">
        <f ca="1">IF($AE860=FALSE,AP860*Overheads!$R$24*$V860,
IFERROR(Overheads!$O$49*$V860*AP860,0)
+IFERROR(Overheads!S$59*$V860*(AP860/Overheads!S$68),0))</f>
        <v>0</v>
      </c>
      <c r="AX860" s="215">
        <f ca="1">IF($AE860=FALSE,AQ860*Overheads!$R$24*$V860,
IFERROR(Overheads!$O$49*$V860*AQ860,0)
+IFERROR(Overheads!T$59*$V860*(AQ860/Overheads!T$68),0))</f>
        <v>0</v>
      </c>
      <c r="AY860" s="215">
        <f ca="1">IF($AE860=FALSE,AR860*Overheads!$R$24*$V860,
IFERROR(Overheads!$O$49*$V860*AR860,0)
+IFERROR(Overheads!U$59*$V860*(AR860/Overheads!U$68),0))</f>
        <v>0</v>
      </c>
      <c r="AZ860" s="155">
        <f t="shared" ca="1" si="615"/>
        <v>0</v>
      </c>
      <c r="BA860" s="165"/>
      <c r="BB860" s="215">
        <f ca="1">IF($AE860=FALSE,AN860*Overheads!$S$25,
IFERROR(Overheads!$O$50*AN860,0)
+IFERROR(Overheads!Q$60*(AN860/Overheads!Q$66),0))</f>
        <v>0</v>
      </c>
      <c r="BC860" s="215">
        <f ca="1">IF($AE860=FALSE,AO860*Overheads!$S$25,
IFERROR(Overheads!$O$50*AO860,0)
+IFERROR(Overheads!R$60*(AO860/Overheads!R$66),0))</f>
        <v>0</v>
      </c>
      <c r="BD860" s="215">
        <f ca="1">IF($AE860=FALSE,AP860*Overheads!$S$25,
IFERROR(Overheads!$O$50*AP860,0)
+IFERROR(Overheads!S$60*(AP860/Overheads!S$66),0))</f>
        <v>0</v>
      </c>
      <c r="BE860" s="215">
        <f ca="1">IF($AE860=FALSE,AQ860*Overheads!$S$25,
IFERROR(Overheads!$O$50*AQ860,0)
+IFERROR(Overheads!T$60*(AQ860/Overheads!T$66),0))</f>
        <v>0</v>
      </c>
      <c r="BF860" s="215">
        <f ca="1">IF($AE860=FALSE,AR860*Overheads!$S$25,
IFERROR(Overheads!$O$50*AR860,0)
+IFERROR(Overheads!U$60*(AR860/Overheads!U$66),0))</f>
        <v>0</v>
      </c>
      <c r="BG860" s="155">
        <f t="shared" ca="1" si="616"/>
        <v>0</v>
      </c>
      <c r="BH860" s="165"/>
      <c r="BI860" s="215">
        <f t="shared" ca="1" si="617"/>
        <v>0</v>
      </c>
      <c r="BJ860" s="215">
        <f t="shared" ca="1" si="583"/>
        <v>0</v>
      </c>
      <c r="BK860" s="215">
        <f t="shared" ca="1" si="584"/>
        <v>0</v>
      </c>
      <c r="BL860" s="215">
        <f t="shared" ca="1" si="585"/>
        <v>0</v>
      </c>
      <c r="BM860" s="215">
        <f t="shared" ca="1" si="586"/>
        <v>0</v>
      </c>
      <c r="BN860" s="155">
        <f t="shared" ca="1" si="618"/>
        <v>0</v>
      </c>
      <c r="BO860" s="165"/>
      <c r="BP860" s="187" cm="1">
        <f t="array" ref="BP860">IFERROR(IF($X860=$X859,BP859,INDEX(Forecast_Capex_Input!AC$12:AC$286,$X860)),0)</f>
        <v>0</v>
      </c>
      <c r="BQ860" s="187" cm="1">
        <f t="array" ref="BQ860">IFERROR(IF($X860=$X859,BQ859,INDEX(Forecast_Capex_Input!AD$12:AD$286,$X860)),0)</f>
        <v>0</v>
      </c>
      <c r="BR860" s="187" cm="1">
        <f t="array" ref="BR860">IFERROR(IF($X860=$X859,BR859,INDEX(Forecast_Capex_Input!AE$12:AE$286,$X860)),0)</f>
        <v>0</v>
      </c>
      <c r="BS860" s="187" cm="1">
        <f t="array" ref="BS860">IFERROR(IF($X860=$X859,BS859,INDEX(Forecast_Capex_Input!AF$12:AF$286,$X860)),0)</f>
        <v>0</v>
      </c>
      <c r="BT860" s="187" cm="1">
        <f t="array" ref="BT860">IFERROR(IF($X860=$X859,BT859,INDEX(Forecast_Capex_Input!AG$12:AG$286,$X860)),0)</f>
        <v>0</v>
      </c>
      <c r="BU860" s="165"/>
      <c r="BV860" s="215">
        <f t="shared" si="587"/>
        <v>0</v>
      </c>
      <c r="BW860" s="215">
        <f t="shared" si="588"/>
        <v>0</v>
      </c>
      <c r="BX860" s="215">
        <f t="shared" si="589"/>
        <v>0</v>
      </c>
      <c r="BY860" s="215">
        <f t="shared" si="590"/>
        <v>0</v>
      </c>
      <c r="BZ860" s="215">
        <f t="shared" si="591"/>
        <v>0</v>
      </c>
      <c r="CA860" s="155">
        <f t="shared" si="619"/>
        <v>0</v>
      </c>
      <c r="CB860" s="165"/>
      <c r="CC860" s="215">
        <f t="shared" si="592"/>
        <v>0</v>
      </c>
      <c r="CD860" s="215">
        <f t="shared" si="593"/>
        <v>0</v>
      </c>
      <c r="CE860" s="215">
        <f t="shared" si="594"/>
        <v>0</v>
      </c>
      <c r="CF860" s="215">
        <f t="shared" si="595"/>
        <v>0</v>
      </c>
      <c r="CG860" s="215">
        <f t="shared" si="596"/>
        <v>0</v>
      </c>
      <c r="CH860" s="155">
        <f t="shared" si="620"/>
        <v>0</v>
      </c>
      <c r="CI860" s="165"/>
      <c r="CJ860" s="215">
        <f t="shared" si="597"/>
        <v>0</v>
      </c>
      <c r="CK860" s="215">
        <f t="shared" si="598"/>
        <v>0</v>
      </c>
      <c r="CL860" s="215">
        <f t="shared" si="599"/>
        <v>0</v>
      </c>
      <c r="CM860" s="215">
        <f t="shared" si="600"/>
        <v>0</v>
      </c>
      <c r="CN860" s="215">
        <f t="shared" si="601"/>
        <v>0</v>
      </c>
      <c r="CO860" s="155">
        <f t="shared" si="621"/>
        <v>0</v>
      </c>
      <c r="CP860" s="165"/>
      <c r="CQ860" s="223">
        <f t="shared" si="602"/>
        <v>0</v>
      </c>
      <c r="CR860" s="223">
        <f t="shared" si="603"/>
        <v>0</v>
      </c>
      <c r="CS860" s="223">
        <f t="shared" si="604"/>
        <v>0</v>
      </c>
      <c r="CT860" s="223">
        <f t="shared" si="605"/>
        <v>0</v>
      </c>
      <c r="CU860" s="223">
        <f t="shared" si="606"/>
        <v>0</v>
      </c>
      <c r="CV860" s="155">
        <f t="shared" si="622"/>
        <v>0</v>
      </c>
      <c r="CW860" s="165"/>
      <c r="CX860" s="215">
        <f t="shared" si="623"/>
        <v>0</v>
      </c>
      <c r="CY860" s="215">
        <f t="shared" si="607"/>
        <v>0</v>
      </c>
      <c r="CZ860" s="215">
        <f t="shared" si="608"/>
        <v>0</v>
      </c>
      <c r="DA860" s="215">
        <f t="shared" si="609"/>
        <v>0</v>
      </c>
      <c r="DB860" s="215">
        <f t="shared" si="610"/>
        <v>0</v>
      </c>
      <c r="DC860" s="155">
        <f t="shared" si="624"/>
        <v>0</v>
      </c>
      <c r="DD860" s="165"/>
      <c r="DE860" s="188" t="b" cm="1">
        <f t="array" aca="1" ref="DE860" ca="1">OR($G860=Forecast_Capex_Input!$BF$8:$BF$10)</f>
        <v>0</v>
      </c>
      <c r="DF860" s="188" cm="1">
        <f t="array" aca="1" ref="DF860" ca="1">IFERROR(INDEX(Forecast_Capex_Input!BG$12:BG$286,$X860)
*(INDEX(Forecast_Capex_Input!$H$12:$H$286,$X860)=Repex),0)
*$DE860</f>
        <v>0</v>
      </c>
      <c r="DG860" s="188" cm="1">
        <f t="array" aca="1" ref="DG860" ca="1">IFERROR(INDEX(Forecast_Capex_Input!BH$12:BH$286,$X860)
*(INDEX(Forecast_Capex_Input!$H$12:$H$286,$X860)=Repex),0)
*$DE860</f>
        <v>0</v>
      </c>
      <c r="DH860" s="188" cm="1">
        <f t="array" aca="1" ref="DH860" ca="1">IFERROR(INDEX(Forecast_Capex_Input!BI$12:BI$286,$X860)
*(INDEX(Forecast_Capex_Input!$H$12:$H$286,$X860)=Repex),0)
*$DE860</f>
        <v>0</v>
      </c>
      <c r="DI860" s="188" cm="1">
        <f t="array" aca="1" ref="DI860" ca="1">IFERROR(INDEX(Forecast_Capex_Input!BJ$12:BJ$286,$X860)
*(INDEX(Forecast_Capex_Input!$H$12:$H$286,$X860)=Repex),0)
*$DE860</f>
        <v>0</v>
      </c>
      <c r="DJ860" s="188" cm="1">
        <f t="array" aca="1" ref="DJ860" ca="1">IFERROR(INDEX(Forecast_Capex_Input!BK$12:BK$286,$X860)
*(INDEX(Forecast_Capex_Input!$H$12:$H$286,$X860)=Repex),0)
*$DE860</f>
        <v>0</v>
      </c>
      <c r="DK860" s="188" cm="1">
        <f t="array" aca="1" ref="DK860" ca="1">IFERROR(INDEX(Forecast_Capex_Input!BL$12:BL$286,$X860)
*(INDEX(Forecast_Capex_Input!$H$12:$H$286,$X860)=Repex),0)
*$DE860</f>
        <v>0</v>
      </c>
      <c r="DL860" s="165"/>
      <c r="DM860" s="188" t="b" cm="1">
        <f t="array" aca="1" ref="DM860" ca="1">OR($G860=Forecast_Capex_Input!$BN$8:$BN$9)</f>
        <v>0</v>
      </c>
      <c r="DN860" s="188" cm="1">
        <f t="array" aca="1" ref="DN860" ca="1">IFERROR(INDEX(Forecast_Capex_Input!BO$12:BO$286,$X860)
*(INDEX(Forecast_Capex_Input!$H$12:$H$286,$X860)=Repex),0)
*$DM860</f>
        <v>0</v>
      </c>
      <c r="DO860" s="188" cm="1">
        <f t="array" aca="1" ref="DO860" ca="1">IFERROR(INDEX(Forecast_Capex_Input!BP$12:BP$286,$X860)
*(INDEX(Forecast_Capex_Input!$H$12:$H$286,$X860)=Repex),0)
*$DM860</f>
        <v>0</v>
      </c>
      <c r="DP860" s="188" cm="1">
        <f t="array" aca="1" ref="DP860" ca="1">IFERROR(INDEX(Forecast_Capex_Input!BQ$12:BQ$286,$X860)
*(INDEX(Forecast_Capex_Input!$H$12:$H$286,$X860)=Repex),0)
*$DM860</f>
        <v>0</v>
      </c>
      <c r="DQ860" s="188" cm="1">
        <f t="array" aca="1" ref="DQ860" ca="1">IFERROR(INDEX(Forecast_Capex_Input!BR$12:BR$286,$X860)
*(INDEX(Forecast_Capex_Input!$H$12:$H$286,$X860)=Repex),0)
*$DM860</f>
        <v>0</v>
      </c>
      <c r="DR860" s="188" cm="1">
        <f t="array" aca="1" ref="DR860" ca="1">IFERROR(INDEX(Forecast_Capex_Input!BS$12:BS$286,$X860)
*(INDEX(Forecast_Capex_Input!$H$12:$H$286,$X860)=Repex),0)
*$DM860</f>
        <v>0</v>
      </c>
      <c r="DS860" s="165"/>
      <c r="DT860" s="188" t="b" cm="1">
        <f t="array" aca="1" ref="DT860" ca="1">OR($G860=Forecast_Capex_Input!$BU$8:$BU$10)</f>
        <v>0</v>
      </c>
      <c r="DU860" s="188" cm="1">
        <f t="array" aca="1" ref="DU860" ca="1">IFERROR(INDEX(Forecast_Capex_Input!BV$12:BV$286,$X860)
*(INDEX(Forecast_Capex_Input!$H$12:$H$286,$X860)=Repex),0)
*$DT860</f>
        <v>0</v>
      </c>
      <c r="DV860" s="188" cm="1">
        <f t="array" aca="1" ref="DV860" ca="1">IFERROR(INDEX(Forecast_Capex_Input!BW$12:BW$286,$X860)
*(INDEX(Forecast_Capex_Input!$H$12:$H$286,$X860)=Repex),0)
*$DT860</f>
        <v>0</v>
      </c>
      <c r="DW860" s="188" cm="1">
        <f t="array" aca="1" ref="DW860" ca="1">IFERROR(INDEX(Forecast_Capex_Input!BX$12:BX$286,$X860)
*(INDEX(Forecast_Capex_Input!$H$12:$H$286,$X860)=Repex),0)
*$DT860</f>
        <v>0</v>
      </c>
      <c r="DX860" s="188" cm="1">
        <f t="array" aca="1" ref="DX860" ca="1">IFERROR(INDEX(Forecast_Capex_Input!BY$12:BY$286,$X860)
*(INDEX(Forecast_Capex_Input!$H$12:$H$286,$X860)=Repex),0)
*$DT860</f>
        <v>0</v>
      </c>
      <c r="DY860" s="188" cm="1">
        <f t="array" aca="1" ref="DY860" ca="1">IFERROR(INDEX(Forecast_Capex_Input!BZ$12:BZ$286,$X860)
*(INDEX(Forecast_Capex_Input!$H$12:$H$286,$X860)=Repex),0)
*$DT860</f>
        <v>0</v>
      </c>
      <c r="DZ860" s="188" cm="1">
        <f t="array" aca="1" ref="DZ860" ca="1">IFERROR(INDEX(Forecast_Capex_Input!CA$12:CA$286,$X860)
*(INDEX(Forecast_Capex_Input!$H$12:$H$286,$X860)=Repex),0)
*$DT860</f>
        <v>0</v>
      </c>
      <c r="EA860" s="188" cm="1">
        <f t="array" aca="1" ref="EA860" ca="1">IFERROR(INDEX(Forecast_Capex_Input!CB$12:CB$286,$X860)
*(INDEX(Forecast_Capex_Input!$H$12:$H$286,$X860)=Repex),0)
*$DT860</f>
        <v>0</v>
      </c>
      <c r="EB860" s="188" cm="1">
        <f t="array" aca="1" ref="EB860" ca="1">IFERROR(INDEX(Forecast_Capex_Input!CC$12:CC$286,$X860)
*(INDEX(Forecast_Capex_Input!$H$12:$H$286,$X860)=Repex),0)
*$DT860</f>
        <v>0</v>
      </c>
      <c r="EC860" s="165"/>
      <c r="ED860" s="226" t="str">
        <f t="shared" si="611"/>
        <v>N/A</v>
      </c>
      <c r="EE860" s="174" t="s">
        <v>15</v>
      </c>
    </row>
    <row r="861" spans="3:135" x14ac:dyDescent="0.2">
      <c r="C861" s="174">
        <f t="shared" si="612"/>
        <v>851</v>
      </c>
      <c r="D861" s="167" t="str" cm="1">
        <f t="array" ref="D861">IFERROR(INDEX(Forecast_Capex_Input!$D$12:$D$286,$X861),NA)</f>
        <v>N/A</v>
      </c>
      <c r="E861" s="172" t="str" cm="1">
        <f t="array" ref="E861">IF($X861=NA,NA,INDEX(Forecast_Capex_Input!$E$12:$E$286,$X861))</f>
        <v>N/A</v>
      </c>
      <c r="F861" s="167" t="str" cm="1">
        <f t="array" aca="1" ref="F861" ca="1">IFERROR(INDEX(General!$E$25:$E$26,$Y861),NA)</f>
        <v>N/A</v>
      </c>
      <c r="G861" s="167" t="str" cm="1">
        <f t="array" aca="1" ref="G861" ca="1">IFERROR(INDEX(Forecast_Capex_Input!$AI$11:$BB$11,$AA861),NA)</f>
        <v>N/A</v>
      </c>
      <c r="H861" s="189" t="str" cm="1">
        <f t="array" aca="1" ref="H861" ca="1">IFERROR(INDEX(Forecast_Capex_Input!$AI$12:$BB$286,$X861,$AA861),NA)</f>
        <v>N/A</v>
      </c>
      <c r="I861" s="199" t="str" cm="1">
        <f t="array" ref="I861">IFERROR(INDEX(Forecast_Capex_Input!$F$12:$F$286,$X861),NA)</f>
        <v>N/A</v>
      </c>
      <c r="J861" s="199" t="str" cm="1">
        <f t="array" ref="J861">IFERROR(INDEX(Forecast_Capex_Input!G$12:G$286,$X861),NA)</f>
        <v>N/A</v>
      </c>
      <c r="K861" s="199" t="str" cm="1">
        <f t="array" ref="K861">IFERROR(INDEX(Forecast_Capex_Input!H$12:H$286,$X861),NA)</f>
        <v>N/A</v>
      </c>
      <c r="L861" s="199" t="str" cm="1">
        <f t="array" ref="L861">IFERROR(INDEX(Forecast_Capex_Input!I$12:I$286,$X861),NA)</f>
        <v>N/A</v>
      </c>
      <c r="M861" s="199" t="str" cm="1">
        <f t="array" ref="M861">IFERROR(INDEX(Forecast_Capex_Input!J$12:J$286,$X861),NA)</f>
        <v>N/A</v>
      </c>
      <c r="N861" s="199" t="str" cm="1">
        <f t="array" ref="N861">IFERROR(INDEX(Forecast_Capex_Input!K$12:K$286,$X861),NA)</f>
        <v>N/A</v>
      </c>
      <c r="O861" s="199" t="str" cm="1">
        <f t="array" ref="O861">IFERROR(INDEX(Forecast_Capex_Input!L$12:L$286,$X861),NA)</f>
        <v>N/A</v>
      </c>
      <c r="P861" s="199" t="str" cm="1">
        <f t="array" ref="P861">IFERROR(INDEX(Forecast_Capex_Input!M$12:M$286,$X861),NA)</f>
        <v>N/A</v>
      </c>
      <c r="Q861" s="172" t="str" cm="1">
        <f t="array" ref="Q861">IFERROR(INDEX(Forecast_Capex_Input!N$12:N$286,$X861),NA)</f>
        <v>N/A</v>
      </c>
      <c r="R861" s="265" cm="1">
        <f t="array" ref="R861">IFERROR(INDEX(Forecast_Capex_Input!O$12:O$286,$X861),0)</f>
        <v>0</v>
      </c>
      <c r="S861" s="172" cm="1">
        <f t="array" ref="S861">IFERROR(INDEX(Forecast_Capex_Input!P$12:P$286,$X861),0)</f>
        <v>0</v>
      </c>
      <c r="T861" s="199" t="str" cm="1">
        <f t="array" aca="1" ref="T861" ca="1">IFERROR(INDEX(General!$K$84:$K$103,$AA861),NA)</f>
        <v>N/A</v>
      </c>
      <c r="U861" s="188" cm="1">
        <f t="array" aca="1" ref="U861" ca="1">IFERROR(
IF($F861=General!$E$25,INDEX(Forecast_Capex_Input!S$12:S$286,$X861),
INDEX(Forecast_Capex_Input!T$12:T$286,$X861)),0)</f>
        <v>0</v>
      </c>
      <c r="V861" s="222" t="b">
        <f>IFERROR(INDEX(Overheads!$T$19:$T$26,MATCH($I861,Overheads!$E$19:$E$26,0)),FALSE)</f>
        <v>0</v>
      </c>
      <c r="W861" s="165"/>
      <c r="X861" s="174" t="str">
        <f>IFERROR(
IF(MATCH($C861,Forecast_Capex_Input!$CI$12:$CI$286,1)+1&gt;MAX(Forecast_Capex_Input!$C$12:$C$286),NA,
MATCH($C861,Forecast_Capex_Input!$CI$12:$CI$286,1)+1),1)</f>
        <v>N/A</v>
      </c>
      <c r="Y861" s="174" t="str" cm="1">
        <f t="array" aca="1" ref="Y861" ca="1">IFERROR(
IF(X860&lt;&gt;X861,1,
IF(COUNTIF(OFFSET(Y860,0,0,-INDEX(Forecast_Capex_Input!$CG$12:$CG$286,$X861)),Y860)=INDEX(Forecast_Capex_Input!$CG$12:$CG$286,$X861),Y860+1,Y860)),NA)</f>
        <v>N/A</v>
      </c>
      <c r="Z861" s="174" t="str" cm="1">
        <f t="array" ref="Z861">IFERROR($C861-IF($X861=1,1,INDEX(Forecast_Capex_Input!$CI$12:$CI$286,$X861-1))+1,NA)</f>
        <v>N/A</v>
      </c>
      <c r="AA861" s="174" t="str" cm="1">
        <f t="array" aca="1" ref="AA861" ca="1">IFERROR(IF(Y861=1,
INDEX(Forecast_Capex_Input!$AI$10:$BB$10,SMALL(IF(INDEX(Forecast_Capex_Input!$AI$12:$BB$286,$X861,0)&gt;0,COLUMN(Forecast_Capex_Input!$AI$10:$BB$10)-COLUMN(Forecast_Capex_Input!$AI$12)+1),ROWS(OFFSET(AA860,0,0,-$Z861)))),
OFFSET(AA860,-INDEX(Forecast_Capex_Input!$CG$12:$CG$286,$X861)+1,0)),NA)</f>
        <v>N/A</v>
      </c>
      <c r="AB861" s="174" t="str">
        <f t="shared" ca="1" si="581"/>
        <v>N/A</v>
      </c>
      <c r="AC861" s="222" t="b">
        <f t="shared" si="613"/>
        <v>0</v>
      </c>
      <c r="AD861" s="220" t="b">
        <v>0</v>
      </c>
      <c r="AE861" s="222" t="b">
        <f t="shared" si="582"/>
        <v>1</v>
      </c>
      <c r="AF861" s="165"/>
      <c r="AG861" s="215">
        <v>0</v>
      </c>
      <c r="AH861" s="215">
        <v>0</v>
      </c>
      <c r="AI861" s="215">
        <v>0</v>
      </c>
      <c r="AJ861" s="215">
        <v>0</v>
      </c>
      <c r="AK861" s="215">
        <v>0</v>
      </c>
      <c r="AL861" s="155">
        <v>0</v>
      </c>
      <c r="AM861" s="165"/>
      <c r="AN861" s="215" cm="1">
        <f t="array" aca="1" ref="AN861" ca="1">IFERROR(INDEX(General!O$33:O$34,$AB861)
*AG861,0)</f>
        <v>0</v>
      </c>
      <c r="AO861" s="215" cm="1">
        <f t="array" aca="1" ref="AO861" ca="1">IFERROR(INDEX(General!P$33:P$34,$AB861)
*AH861,0)</f>
        <v>0</v>
      </c>
      <c r="AP861" s="215" cm="1">
        <f t="array" aca="1" ref="AP861" ca="1">IFERROR(INDEX(General!Q$33:Q$34,$AB861)
*AI861,0)</f>
        <v>0</v>
      </c>
      <c r="AQ861" s="215" cm="1">
        <f t="array" aca="1" ref="AQ861" ca="1">IFERROR(INDEX(General!R$33:R$34,$AB861)
*AJ861,0)</f>
        <v>0</v>
      </c>
      <c r="AR861" s="215" cm="1">
        <f t="array" aca="1" ref="AR861" ca="1">IFERROR(INDEX(General!S$33:S$34,$AB861)
*AK861,0)</f>
        <v>0</v>
      </c>
      <c r="AS861" s="155">
        <f t="shared" ca="1" si="614"/>
        <v>0</v>
      </c>
      <c r="AT861" s="165"/>
      <c r="AU861" s="215">
        <f ca="1">IF($AE861=FALSE,AN861*Overheads!$R$24*$V861,
IFERROR(Overheads!$O$49*$V861*AN861,0)
+IFERROR(Overheads!Q$59*$V861*(AN861/Overheads!Q$68),0))</f>
        <v>0</v>
      </c>
      <c r="AV861" s="215">
        <f ca="1">IF($AE861=FALSE,AO861*Overheads!$R$24*$V861,
IFERROR(Overheads!$O$49*$V861*AO861,0)
+IFERROR(Overheads!R$59*$V861*(AO861/Overheads!R$68),0))</f>
        <v>0</v>
      </c>
      <c r="AW861" s="215">
        <f ca="1">IF($AE861=FALSE,AP861*Overheads!$R$24*$V861,
IFERROR(Overheads!$O$49*$V861*AP861,0)
+IFERROR(Overheads!S$59*$V861*(AP861/Overheads!S$68),0))</f>
        <v>0</v>
      </c>
      <c r="AX861" s="215">
        <f ca="1">IF($AE861=FALSE,AQ861*Overheads!$R$24*$V861,
IFERROR(Overheads!$O$49*$V861*AQ861,0)
+IFERROR(Overheads!T$59*$V861*(AQ861/Overheads!T$68),0))</f>
        <v>0</v>
      </c>
      <c r="AY861" s="215">
        <f ca="1">IF($AE861=FALSE,AR861*Overheads!$R$24*$V861,
IFERROR(Overheads!$O$49*$V861*AR861,0)
+IFERROR(Overheads!U$59*$V861*(AR861/Overheads!U$68),0))</f>
        <v>0</v>
      </c>
      <c r="AZ861" s="155">
        <f t="shared" ca="1" si="615"/>
        <v>0</v>
      </c>
      <c r="BA861" s="165"/>
      <c r="BB861" s="215">
        <f ca="1">IF($AE861=FALSE,AN861*Overheads!$S$25,
IFERROR(Overheads!$O$50*AN861,0)
+IFERROR(Overheads!Q$60*(AN861/Overheads!Q$66),0))</f>
        <v>0</v>
      </c>
      <c r="BC861" s="215">
        <f ca="1">IF($AE861=FALSE,AO861*Overheads!$S$25,
IFERROR(Overheads!$O$50*AO861,0)
+IFERROR(Overheads!R$60*(AO861/Overheads!R$66),0))</f>
        <v>0</v>
      </c>
      <c r="BD861" s="215">
        <f ca="1">IF($AE861=FALSE,AP861*Overheads!$S$25,
IFERROR(Overheads!$O$50*AP861,0)
+IFERROR(Overheads!S$60*(AP861/Overheads!S$66),0))</f>
        <v>0</v>
      </c>
      <c r="BE861" s="215">
        <f ca="1">IF($AE861=FALSE,AQ861*Overheads!$S$25,
IFERROR(Overheads!$O$50*AQ861,0)
+IFERROR(Overheads!T$60*(AQ861/Overheads!T$66),0))</f>
        <v>0</v>
      </c>
      <c r="BF861" s="215">
        <f ca="1">IF($AE861=FALSE,AR861*Overheads!$S$25,
IFERROR(Overheads!$O$50*AR861,0)
+IFERROR(Overheads!U$60*(AR861/Overheads!U$66),0))</f>
        <v>0</v>
      </c>
      <c r="BG861" s="155">
        <f t="shared" ca="1" si="616"/>
        <v>0</v>
      </c>
      <c r="BH861" s="165"/>
      <c r="BI861" s="215">
        <f t="shared" ca="1" si="617"/>
        <v>0</v>
      </c>
      <c r="BJ861" s="215">
        <f t="shared" ca="1" si="583"/>
        <v>0</v>
      </c>
      <c r="BK861" s="215">
        <f t="shared" ca="1" si="584"/>
        <v>0</v>
      </c>
      <c r="BL861" s="215">
        <f t="shared" ca="1" si="585"/>
        <v>0</v>
      </c>
      <c r="BM861" s="215">
        <f t="shared" ca="1" si="586"/>
        <v>0</v>
      </c>
      <c r="BN861" s="155">
        <f t="shared" ca="1" si="618"/>
        <v>0</v>
      </c>
      <c r="BO861" s="165"/>
      <c r="BP861" s="187" cm="1">
        <f t="array" ref="BP861">IFERROR(IF($X861=$X860,BP860,INDEX(Forecast_Capex_Input!AC$12:AC$286,$X861)),0)</f>
        <v>0</v>
      </c>
      <c r="BQ861" s="187" cm="1">
        <f t="array" ref="BQ861">IFERROR(IF($X861=$X860,BQ860,INDEX(Forecast_Capex_Input!AD$12:AD$286,$X861)),0)</f>
        <v>0</v>
      </c>
      <c r="BR861" s="187" cm="1">
        <f t="array" ref="BR861">IFERROR(IF($X861=$X860,BR860,INDEX(Forecast_Capex_Input!AE$12:AE$286,$X861)),0)</f>
        <v>0</v>
      </c>
      <c r="BS861" s="187" cm="1">
        <f t="array" ref="BS861">IFERROR(IF($X861=$X860,BS860,INDEX(Forecast_Capex_Input!AF$12:AF$286,$X861)),0)</f>
        <v>0</v>
      </c>
      <c r="BT861" s="187" cm="1">
        <f t="array" ref="BT861">IFERROR(IF($X861=$X860,BT860,INDEX(Forecast_Capex_Input!AG$12:AG$286,$X861)),0)</f>
        <v>0</v>
      </c>
      <c r="BU861" s="165"/>
      <c r="BV861" s="215">
        <f t="shared" si="587"/>
        <v>0</v>
      </c>
      <c r="BW861" s="215">
        <f t="shared" si="588"/>
        <v>0</v>
      </c>
      <c r="BX861" s="215">
        <f t="shared" si="589"/>
        <v>0</v>
      </c>
      <c r="BY861" s="215">
        <f t="shared" si="590"/>
        <v>0</v>
      </c>
      <c r="BZ861" s="215">
        <f t="shared" si="591"/>
        <v>0</v>
      </c>
      <c r="CA861" s="155">
        <f t="shared" si="619"/>
        <v>0</v>
      </c>
      <c r="CB861" s="165"/>
      <c r="CC861" s="215">
        <f t="shared" si="592"/>
        <v>0</v>
      </c>
      <c r="CD861" s="215">
        <f t="shared" si="593"/>
        <v>0</v>
      </c>
      <c r="CE861" s="215">
        <f t="shared" si="594"/>
        <v>0</v>
      </c>
      <c r="CF861" s="215">
        <f t="shared" si="595"/>
        <v>0</v>
      </c>
      <c r="CG861" s="215">
        <f t="shared" si="596"/>
        <v>0</v>
      </c>
      <c r="CH861" s="155">
        <f t="shared" si="620"/>
        <v>0</v>
      </c>
      <c r="CI861" s="165"/>
      <c r="CJ861" s="215">
        <f t="shared" si="597"/>
        <v>0</v>
      </c>
      <c r="CK861" s="215">
        <f t="shared" si="598"/>
        <v>0</v>
      </c>
      <c r="CL861" s="215">
        <f t="shared" si="599"/>
        <v>0</v>
      </c>
      <c r="CM861" s="215">
        <f t="shared" si="600"/>
        <v>0</v>
      </c>
      <c r="CN861" s="215">
        <f t="shared" si="601"/>
        <v>0</v>
      </c>
      <c r="CO861" s="155">
        <f t="shared" si="621"/>
        <v>0</v>
      </c>
      <c r="CP861" s="165"/>
      <c r="CQ861" s="223">
        <f t="shared" si="602"/>
        <v>0</v>
      </c>
      <c r="CR861" s="223">
        <f t="shared" si="603"/>
        <v>0</v>
      </c>
      <c r="CS861" s="223">
        <f t="shared" si="604"/>
        <v>0</v>
      </c>
      <c r="CT861" s="223">
        <f t="shared" si="605"/>
        <v>0</v>
      </c>
      <c r="CU861" s="223">
        <f t="shared" si="606"/>
        <v>0</v>
      </c>
      <c r="CV861" s="155">
        <f t="shared" si="622"/>
        <v>0</v>
      </c>
      <c r="CW861" s="165"/>
      <c r="CX861" s="215">
        <f t="shared" si="623"/>
        <v>0</v>
      </c>
      <c r="CY861" s="215">
        <f t="shared" si="607"/>
        <v>0</v>
      </c>
      <c r="CZ861" s="215">
        <f t="shared" si="608"/>
        <v>0</v>
      </c>
      <c r="DA861" s="215">
        <f t="shared" si="609"/>
        <v>0</v>
      </c>
      <c r="DB861" s="215">
        <f t="shared" si="610"/>
        <v>0</v>
      </c>
      <c r="DC861" s="155">
        <f t="shared" si="624"/>
        <v>0</v>
      </c>
      <c r="DD861" s="165"/>
      <c r="DE861" s="188" t="b" cm="1">
        <f t="array" aca="1" ref="DE861" ca="1">OR($G861=Forecast_Capex_Input!$BF$8:$BF$10)</f>
        <v>0</v>
      </c>
      <c r="DF861" s="188" cm="1">
        <f t="array" aca="1" ref="DF861" ca="1">IFERROR(INDEX(Forecast_Capex_Input!BG$12:BG$286,$X861)
*(INDEX(Forecast_Capex_Input!$H$12:$H$286,$X861)=Repex),0)
*$DE861</f>
        <v>0</v>
      </c>
      <c r="DG861" s="188" cm="1">
        <f t="array" aca="1" ref="DG861" ca="1">IFERROR(INDEX(Forecast_Capex_Input!BH$12:BH$286,$X861)
*(INDEX(Forecast_Capex_Input!$H$12:$H$286,$X861)=Repex),0)
*$DE861</f>
        <v>0</v>
      </c>
      <c r="DH861" s="188" cm="1">
        <f t="array" aca="1" ref="DH861" ca="1">IFERROR(INDEX(Forecast_Capex_Input!BI$12:BI$286,$X861)
*(INDEX(Forecast_Capex_Input!$H$12:$H$286,$X861)=Repex),0)
*$DE861</f>
        <v>0</v>
      </c>
      <c r="DI861" s="188" cm="1">
        <f t="array" aca="1" ref="DI861" ca="1">IFERROR(INDEX(Forecast_Capex_Input!BJ$12:BJ$286,$X861)
*(INDEX(Forecast_Capex_Input!$H$12:$H$286,$X861)=Repex),0)
*$DE861</f>
        <v>0</v>
      </c>
      <c r="DJ861" s="188" cm="1">
        <f t="array" aca="1" ref="DJ861" ca="1">IFERROR(INDEX(Forecast_Capex_Input!BK$12:BK$286,$X861)
*(INDEX(Forecast_Capex_Input!$H$12:$H$286,$X861)=Repex),0)
*$DE861</f>
        <v>0</v>
      </c>
      <c r="DK861" s="188" cm="1">
        <f t="array" aca="1" ref="DK861" ca="1">IFERROR(INDEX(Forecast_Capex_Input!BL$12:BL$286,$X861)
*(INDEX(Forecast_Capex_Input!$H$12:$H$286,$X861)=Repex),0)
*$DE861</f>
        <v>0</v>
      </c>
      <c r="DL861" s="165"/>
      <c r="DM861" s="188" t="b" cm="1">
        <f t="array" aca="1" ref="DM861" ca="1">OR($G861=Forecast_Capex_Input!$BN$8:$BN$9)</f>
        <v>0</v>
      </c>
      <c r="DN861" s="188" cm="1">
        <f t="array" aca="1" ref="DN861" ca="1">IFERROR(INDEX(Forecast_Capex_Input!BO$12:BO$286,$X861)
*(INDEX(Forecast_Capex_Input!$H$12:$H$286,$X861)=Repex),0)
*$DM861</f>
        <v>0</v>
      </c>
      <c r="DO861" s="188" cm="1">
        <f t="array" aca="1" ref="DO861" ca="1">IFERROR(INDEX(Forecast_Capex_Input!BP$12:BP$286,$X861)
*(INDEX(Forecast_Capex_Input!$H$12:$H$286,$X861)=Repex),0)
*$DM861</f>
        <v>0</v>
      </c>
      <c r="DP861" s="188" cm="1">
        <f t="array" aca="1" ref="DP861" ca="1">IFERROR(INDEX(Forecast_Capex_Input!BQ$12:BQ$286,$X861)
*(INDEX(Forecast_Capex_Input!$H$12:$H$286,$X861)=Repex),0)
*$DM861</f>
        <v>0</v>
      </c>
      <c r="DQ861" s="188" cm="1">
        <f t="array" aca="1" ref="DQ861" ca="1">IFERROR(INDEX(Forecast_Capex_Input!BR$12:BR$286,$X861)
*(INDEX(Forecast_Capex_Input!$H$12:$H$286,$X861)=Repex),0)
*$DM861</f>
        <v>0</v>
      </c>
      <c r="DR861" s="188" cm="1">
        <f t="array" aca="1" ref="DR861" ca="1">IFERROR(INDEX(Forecast_Capex_Input!BS$12:BS$286,$X861)
*(INDEX(Forecast_Capex_Input!$H$12:$H$286,$X861)=Repex),0)
*$DM861</f>
        <v>0</v>
      </c>
      <c r="DS861" s="165"/>
      <c r="DT861" s="188" t="b" cm="1">
        <f t="array" aca="1" ref="DT861" ca="1">OR($G861=Forecast_Capex_Input!$BU$8:$BU$10)</f>
        <v>0</v>
      </c>
      <c r="DU861" s="188" cm="1">
        <f t="array" aca="1" ref="DU861" ca="1">IFERROR(INDEX(Forecast_Capex_Input!BV$12:BV$286,$X861)
*(INDEX(Forecast_Capex_Input!$H$12:$H$286,$X861)=Repex),0)
*$DT861</f>
        <v>0</v>
      </c>
      <c r="DV861" s="188" cm="1">
        <f t="array" aca="1" ref="DV861" ca="1">IFERROR(INDEX(Forecast_Capex_Input!BW$12:BW$286,$X861)
*(INDEX(Forecast_Capex_Input!$H$12:$H$286,$X861)=Repex),0)
*$DT861</f>
        <v>0</v>
      </c>
      <c r="DW861" s="188" cm="1">
        <f t="array" aca="1" ref="DW861" ca="1">IFERROR(INDEX(Forecast_Capex_Input!BX$12:BX$286,$X861)
*(INDEX(Forecast_Capex_Input!$H$12:$H$286,$X861)=Repex),0)
*$DT861</f>
        <v>0</v>
      </c>
      <c r="DX861" s="188" cm="1">
        <f t="array" aca="1" ref="DX861" ca="1">IFERROR(INDEX(Forecast_Capex_Input!BY$12:BY$286,$X861)
*(INDEX(Forecast_Capex_Input!$H$12:$H$286,$X861)=Repex),0)
*$DT861</f>
        <v>0</v>
      </c>
      <c r="DY861" s="188" cm="1">
        <f t="array" aca="1" ref="DY861" ca="1">IFERROR(INDEX(Forecast_Capex_Input!BZ$12:BZ$286,$X861)
*(INDEX(Forecast_Capex_Input!$H$12:$H$286,$X861)=Repex),0)
*$DT861</f>
        <v>0</v>
      </c>
      <c r="DZ861" s="188" cm="1">
        <f t="array" aca="1" ref="DZ861" ca="1">IFERROR(INDEX(Forecast_Capex_Input!CA$12:CA$286,$X861)
*(INDEX(Forecast_Capex_Input!$H$12:$H$286,$X861)=Repex),0)
*$DT861</f>
        <v>0</v>
      </c>
      <c r="EA861" s="188" cm="1">
        <f t="array" aca="1" ref="EA861" ca="1">IFERROR(INDEX(Forecast_Capex_Input!CB$12:CB$286,$X861)
*(INDEX(Forecast_Capex_Input!$H$12:$H$286,$X861)=Repex),0)
*$DT861</f>
        <v>0</v>
      </c>
      <c r="EB861" s="188" cm="1">
        <f t="array" aca="1" ref="EB861" ca="1">IFERROR(INDEX(Forecast_Capex_Input!CC$12:CC$286,$X861)
*(INDEX(Forecast_Capex_Input!$H$12:$H$286,$X861)=Repex),0)
*$DT861</f>
        <v>0</v>
      </c>
      <c r="EC861" s="165"/>
      <c r="ED861" s="226" t="str">
        <f t="shared" si="611"/>
        <v>N/A</v>
      </c>
      <c r="EE861" s="174" t="s">
        <v>15</v>
      </c>
    </row>
    <row r="862" spans="3:135" x14ac:dyDescent="0.2">
      <c r="C862" s="174">
        <f t="shared" si="612"/>
        <v>852</v>
      </c>
      <c r="D862" s="167" t="str" cm="1">
        <f t="array" ref="D862">IFERROR(INDEX(Forecast_Capex_Input!$D$12:$D$286,$X862),NA)</f>
        <v>N/A</v>
      </c>
      <c r="E862" s="172" t="str" cm="1">
        <f t="array" ref="E862">IF($X862=NA,NA,INDEX(Forecast_Capex_Input!$E$12:$E$286,$X862))</f>
        <v>N/A</v>
      </c>
      <c r="F862" s="167" t="str" cm="1">
        <f t="array" aca="1" ref="F862" ca="1">IFERROR(INDEX(General!$E$25:$E$26,$Y862),NA)</f>
        <v>N/A</v>
      </c>
      <c r="G862" s="167" t="str" cm="1">
        <f t="array" aca="1" ref="G862" ca="1">IFERROR(INDEX(Forecast_Capex_Input!$AI$11:$BB$11,$AA862),NA)</f>
        <v>N/A</v>
      </c>
      <c r="H862" s="189" t="str" cm="1">
        <f t="array" aca="1" ref="H862" ca="1">IFERROR(INDEX(Forecast_Capex_Input!$AI$12:$BB$286,$X862,$AA862),NA)</f>
        <v>N/A</v>
      </c>
      <c r="I862" s="199" t="str" cm="1">
        <f t="array" ref="I862">IFERROR(INDEX(Forecast_Capex_Input!$F$12:$F$286,$X862),NA)</f>
        <v>N/A</v>
      </c>
      <c r="J862" s="199" t="str" cm="1">
        <f t="array" ref="J862">IFERROR(INDEX(Forecast_Capex_Input!G$12:G$286,$X862),NA)</f>
        <v>N/A</v>
      </c>
      <c r="K862" s="199" t="str" cm="1">
        <f t="array" ref="K862">IFERROR(INDEX(Forecast_Capex_Input!H$12:H$286,$X862),NA)</f>
        <v>N/A</v>
      </c>
      <c r="L862" s="199" t="str" cm="1">
        <f t="array" ref="L862">IFERROR(INDEX(Forecast_Capex_Input!I$12:I$286,$X862),NA)</f>
        <v>N/A</v>
      </c>
      <c r="M862" s="199" t="str" cm="1">
        <f t="array" ref="M862">IFERROR(INDEX(Forecast_Capex_Input!J$12:J$286,$X862),NA)</f>
        <v>N/A</v>
      </c>
      <c r="N862" s="199" t="str" cm="1">
        <f t="array" ref="N862">IFERROR(INDEX(Forecast_Capex_Input!K$12:K$286,$X862),NA)</f>
        <v>N/A</v>
      </c>
      <c r="O862" s="199" t="str" cm="1">
        <f t="array" ref="O862">IFERROR(INDEX(Forecast_Capex_Input!L$12:L$286,$X862),NA)</f>
        <v>N/A</v>
      </c>
      <c r="P862" s="199" t="str" cm="1">
        <f t="array" ref="P862">IFERROR(INDEX(Forecast_Capex_Input!M$12:M$286,$X862),NA)</f>
        <v>N/A</v>
      </c>
      <c r="Q862" s="172" t="str" cm="1">
        <f t="array" ref="Q862">IFERROR(INDEX(Forecast_Capex_Input!N$12:N$286,$X862),NA)</f>
        <v>N/A</v>
      </c>
      <c r="R862" s="265" cm="1">
        <f t="array" ref="R862">IFERROR(INDEX(Forecast_Capex_Input!O$12:O$286,$X862),0)</f>
        <v>0</v>
      </c>
      <c r="S862" s="172" cm="1">
        <f t="array" ref="S862">IFERROR(INDEX(Forecast_Capex_Input!P$12:P$286,$X862),0)</f>
        <v>0</v>
      </c>
      <c r="T862" s="199" t="str" cm="1">
        <f t="array" aca="1" ref="T862" ca="1">IFERROR(INDEX(General!$K$84:$K$103,$AA862),NA)</f>
        <v>N/A</v>
      </c>
      <c r="U862" s="188" cm="1">
        <f t="array" aca="1" ref="U862" ca="1">IFERROR(
IF($F862=General!$E$25,INDEX(Forecast_Capex_Input!S$12:S$286,$X862),
INDEX(Forecast_Capex_Input!T$12:T$286,$X862)),0)</f>
        <v>0</v>
      </c>
      <c r="V862" s="222" t="b">
        <f>IFERROR(INDEX(Overheads!$T$19:$T$26,MATCH($I862,Overheads!$E$19:$E$26,0)),FALSE)</f>
        <v>0</v>
      </c>
      <c r="W862" s="165"/>
      <c r="X862" s="174" t="str">
        <f>IFERROR(
IF(MATCH($C862,Forecast_Capex_Input!$CI$12:$CI$286,1)+1&gt;MAX(Forecast_Capex_Input!$C$12:$C$286),NA,
MATCH($C862,Forecast_Capex_Input!$CI$12:$CI$286,1)+1),1)</f>
        <v>N/A</v>
      </c>
      <c r="Y862" s="174" t="str" cm="1">
        <f t="array" aca="1" ref="Y862" ca="1">IFERROR(
IF(X861&lt;&gt;X862,1,
IF(COUNTIF(OFFSET(Y861,0,0,-INDEX(Forecast_Capex_Input!$CG$12:$CG$286,$X862)),Y861)=INDEX(Forecast_Capex_Input!$CG$12:$CG$286,$X862),Y861+1,Y861)),NA)</f>
        <v>N/A</v>
      </c>
      <c r="Z862" s="174" t="str" cm="1">
        <f t="array" ref="Z862">IFERROR($C862-IF($X862=1,1,INDEX(Forecast_Capex_Input!$CI$12:$CI$286,$X862-1))+1,NA)</f>
        <v>N/A</v>
      </c>
      <c r="AA862" s="174" t="str" cm="1">
        <f t="array" aca="1" ref="AA862" ca="1">IFERROR(IF(Y862=1,
INDEX(Forecast_Capex_Input!$AI$10:$BB$10,SMALL(IF(INDEX(Forecast_Capex_Input!$AI$12:$BB$286,$X862,0)&gt;0,COLUMN(Forecast_Capex_Input!$AI$10:$BB$10)-COLUMN(Forecast_Capex_Input!$AI$12)+1),ROWS(OFFSET(AA861,0,0,-$Z862)))),
OFFSET(AA861,-INDEX(Forecast_Capex_Input!$CG$12:$CG$286,$X862)+1,0)),NA)</f>
        <v>N/A</v>
      </c>
      <c r="AB862" s="174" t="str">
        <f t="shared" ca="1" si="581"/>
        <v>N/A</v>
      </c>
      <c r="AC862" s="222" t="b">
        <f t="shared" si="613"/>
        <v>0</v>
      </c>
      <c r="AD862" s="220" t="b">
        <v>0</v>
      </c>
      <c r="AE862" s="222" t="b">
        <f t="shared" si="582"/>
        <v>1</v>
      </c>
      <c r="AF862" s="165"/>
      <c r="AG862" s="215">
        <v>0</v>
      </c>
      <c r="AH862" s="215">
        <v>0</v>
      </c>
      <c r="AI862" s="215">
        <v>0</v>
      </c>
      <c r="AJ862" s="215">
        <v>0</v>
      </c>
      <c r="AK862" s="215">
        <v>0</v>
      </c>
      <c r="AL862" s="155">
        <v>0</v>
      </c>
      <c r="AM862" s="165"/>
      <c r="AN862" s="215" cm="1">
        <f t="array" aca="1" ref="AN862" ca="1">IFERROR(INDEX(General!O$33:O$34,$AB862)
*AG862,0)</f>
        <v>0</v>
      </c>
      <c r="AO862" s="215" cm="1">
        <f t="array" aca="1" ref="AO862" ca="1">IFERROR(INDEX(General!P$33:P$34,$AB862)
*AH862,0)</f>
        <v>0</v>
      </c>
      <c r="AP862" s="215" cm="1">
        <f t="array" aca="1" ref="AP862" ca="1">IFERROR(INDEX(General!Q$33:Q$34,$AB862)
*AI862,0)</f>
        <v>0</v>
      </c>
      <c r="AQ862" s="215" cm="1">
        <f t="array" aca="1" ref="AQ862" ca="1">IFERROR(INDEX(General!R$33:R$34,$AB862)
*AJ862,0)</f>
        <v>0</v>
      </c>
      <c r="AR862" s="215" cm="1">
        <f t="array" aca="1" ref="AR862" ca="1">IFERROR(INDEX(General!S$33:S$34,$AB862)
*AK862,0)</f>
        <v>0</v>
      </c>
      <c r="AS862" s="155">
        <f t="shared" ca="1" si="614"/>
        <v>0</v>
      </c>
      <c r="AT862" s="165"/>
      <c r="AU862" s="215">
        <f ca="1">IF($AE862=FALSE,AN862*Overheads!$R$24*$V862,
IFERROR(Overheads!$O$49*$V862*AN862,0)
+IFERROR(Overheads!Q$59*$V862*(AN862/Overheads!Q$68),0))</f>
        <v>0</v>
      </c>
      <c r="AV862" s="215">
        <f ca="1">IF($AE862=FALSE,AO862*Overheads!$R$24*$V862,
IFERROR(Overheads!$O$49*$V862*AO862,0)
+IFERROR(Overheads!R$59*$V862*(AO862/Overheads!R$68),0))</f>
        <v>0</v>
      </c>
      <c r="AW862" s="215">
        <f ca="1">IF($AE862=FALSE,AP862*Overheads!$R$24*$V862,
IFERROR(Overheads!$O$49*$V862*AP862,0)
+IFERROR(Overheads!S$59*$V862*(AP862/Overheads!S$68),0))</f>
        <v>0</v>
      </c>
      <c r="AX862" s="215">
        <f ca="1">IF($AE862=FALSE,AQ862*Overheads!$R$24*$V862,
IFERROR(Overheads!$O$49*$V862*AQ862,0)
+IFERROR(Overheads!T$59*$V862*(AQ862/Overheads!T$68),0))</f>
        <v>0</v>
      </c>
      <c r="AY862" s="215">
        <f ca="1">IF($AE862=FALSE,AR862*Overheads!$R$24*$V862,
IFERROR(Overheads!$O$49*$V862*AR862,0)
+IFERROR(Overheads!U$59*$V862*(AR862/Overheads!U$68),0))</f>
        <v>0</v>
      </c>
      <c r="AZ862" s="155">
        <f t="shared" ca="1" si="615"/>
        <v>0</v>
      </c>
      <c r="BA862" s="165"/>
      <c r="BB862" s="215">
        <f ca="1">IF($AE862=FALSE,AN862*Overheads!$S$25,
IFERROR(Overheads!$O$50*AN862,0)
+IFERROR(Overheads!Q$60*(AN862/Overheads!Q$66),0))</f>
        <v>0</v>
      </c>
      <c r="BC862" s="215">
        <f ca="1">IF($AE862=FALSE,AO862*Overheads!$S$25,
IFERROR(Overheads!$O$50*AO862,0)
+IFERROR(Overheads!R$60*(AO862/Overheads!R$66),0))</f>
        <v>0</v>
      </c>
      <c r="BD862" s="215">
        <f ca="1">IF($AE862=FALSE,AP862*Overheads!$S$25,
IFERROR(Overheads!$O$50*AP862,0)
+IFERROR(Overheads!S$60*(AP862/Overheads!S$66),0))</f>
        <v>0</v>
      </c>
      <c r="BE862" s="215">
        <f ca="1">IF($AE862=FALSE,AQ862*Overheads!$S$25,
IFERROR(Overheads!$O$50*AQ862,0)
+IFERROR(Overheads!T$60*(AQ862/Overheads!T$66),0))</f>
        <v>0</v>
      </c>
      <c r="BF862" s="215">
        <f ca="1">IF($AE862=FALSE,AR862*Overheads!$S$25,
IFERROR(Overheads!$O$50*AR862,0)
+IFERROR(Overheads!U$60*(AR862/Overheads!U$66),0))</f>
        <v>0</v>
      </c>
      <c r="BG862" s="155">
        <f t="shared" ca="1" si="616"/>
        <v>0</v>
      </c>
      <c r="BH862" s="165"/>
      <c r="BI862" s="215">
        <f t="shared" ca="1" si="617"/>
        <v>0</v>
      </c>
      <c r="BJ862" s="215">
        <f t="shared" ca="1" si="583"/>
        <v>0</v>
      </c>
      <c r="BK862" s="215">
        <f t="shared" ca="1" si="584"/>
        <v>0</v>
      </c>
      <c r="BL862" s="215">
        <f t="shared" ca="1" si="585"/>
        <v>0</v>
      </c>
      <c r="BM862" s="215">
        <f t="shared" ca="1" si="586"/>
        <v>0</v>
      </c>
      <c r="BN862" s="155">
        <f t="shared" ca="1" si="618"/>
        <v>0</v>
      </c>
      <c r="BO862" s="165"/>
      <c r="BP862" s="187" cm="1">
        <f t="array" ref="BP862">IFERROR(IF($X862=$X861,BP861,INDEX(Forecast_Capex_Input!AC$12:AC$286,$X862)),0)</f>
        <v>0</v>
      </c>
      <c r="BQ862" s="187" cm="1">
        <f t="array" ref="BQ862">IFERROR(IF($X862=$X861,BQ861,INDEX(Forecast_Capex_Input!AD$12:AD$286,$X862)),0)</f>
        <v>0</v>
      </c>
      <c r="BR862" s="187" cm="1">
        <f t="array" ref="BR862">IFERROR(IF($X862=$X861,BR861,INDEX(Forecast_Capex_Input!AE$12:AE$286,$X862)),0)</f>
        <v>0</v>
      </c>
      <c r="BS862" s="187" cm="1">
        <f t="array" ref="BS862">IFERROR(IF($X862=$X861,BS861,INDEX(Forecast_Capex_Input!AF$12:AF$286,$X862)),0)</f>
        <v>0</v>
      </c>
      <c r="BT862" s="187" cm="1">
        <f t="array" ref="BT862">IFERROR(IF($X862=$X861,BT861,INDEX(Forecast_Capex_Input!AG$12:AG$286,$X862)),0)</f>
        <v>0</v>
      </c>
      <c r="BU862" s="165"/>
      <c r="BV862" s="215">
        <f t="shared" si="587"/>
        <v>0</v>
      </c>
      <c r="BW862" s="215">
        <f t="shared" si="588"/>
        <v>0</v>
      </c>
      <c r="BX862" s="215">
        <f t="shared" si="589"/>
        <v>0</v>
      </c>
      <c r="BY862" s="215">
        <f t="shared" si="590"/>
        <v>0</v>
      </c>
      <c r="BZ862" s="215">
        <f t="shared" si="591"/>
        <v>0</v>
      </c>
      <c r="CA862" s="155">
        <f t="shared" si="619"/>
        <v>0</v>
      </c>
      <c r="CB862" s="165"/>
      <c r="CC862" s="215">
        <f t="shared" si="592"/>
        <v>0</v>
      </c>
      <c r="CD862" s="215">
        <f t="shared" si="593"/>
        <v>0</v>
      </c>
      <c r="CE862" s="215">
        <f t="shared" si="594"/>
        <v>0</v>
      </c>
      <c r="CF862" s="215">
        <f t="shared" si="595"/>
        <v>0</v>
      </c>
      <c r="CG862" s="215">
        <f t="shared" si="596"/>
        <v>0</v>
      </c>
      <c r="CH862" s="155">
        <f t="shared" si="620"/>
        <v>0</v>
      </c>
      <c r="CI862" s="165"/>
      <c r="CJ862" s="215">
        <f t="shared" si="597"/>
        <v>0</v>
      </c>
      <c r="CK862" s="215">
        <f t="shared" si="598"/>
        <v>0</v>
      </c>
      <c r="CL862" s="215">
        <f t="shared" si="599"/>
        <v>0</v>
      </c>
      <c r="CM862" s="215">
        <f t="shared" si="600"/>
        <v>0</v>
      </c>
      <c r="CN862" s="215">
        <f t="shared" si="601"/>
        <v>0</v>
      </c>
      <c r="CO862" s="155">
        <f t="shared" si="621"/>
        <v>0</v>
      </c>
      <c r="CP862" s="165"/>
      <c r="CQ862" s="223">
        <f t="shared" si="602"/>
        <v>0</v>
      </c>
      <c r="CR862" s="223">
        <f t="shared" si="603"/>
        <v>0</v>
      </c>
      <c r="CS862" s="223">
        <f t="shared" si="604"/>
        <v>0</v>
      </c>
      <c r="CT862" s="223">
        <f t="shared" si="605"/>
        <v>0</v>
      </c>
      <c r="CU862" s="223">
        <f t="shared" si="606"/>
        <v>0</v>
      </c>
      <c r="CV862" s="155">
        <f t="shared" si="622"/>
        <v>0</v>
      </c>
      <c r="CW862" s="165"/>
      <c r="CX862" s="215">
        <f t="shared" si="623"/>
        <v>0</v>
      </c>
      <c r="CY862" s="215">
        <f t="shared" si="607"/>
        <v>0</v>
      </c>
      <c r="CZ862" s="215">
        <f t="shared" si="608"/>
        <v>0</v>
      </c>
      <c r="DA862" s="215">
        <f t="shared" si="609"/>
        <v>0</v>
      </c>
      <c r="DB862" s="215">
        <f t="shared" si="610"/>
        <v>0</v>
      </c>
      <c r="DC862" s="155">
        <f t="shared" si="624"/>
        <v>0</v>
      </c>
      <c r="DD862" s="165"/>
      <c r="DE862" s="188" t="b" cm="1">
        <f t="array" aca="1" ref="DE862" ca="1">OR($G862=Forecast_Capex_Input!$BF$8:$BF$10)</f>
        <v>0</v>
      </c>
      <c r="DF862" s="188" cm="1">
        <f t="array" aca="1" ref="DF862" ca="1">IFERROR(INDEX(Forecast_Capex_Input!BG$12:BG$286,$X862)
*(INDEX(Forecast_Capex_Input!$H$12:$H$286,$X862)=Repex),0)
*$DE862</f>
        <v>0</v>
      </c>
      <c r="DG862" s="188" cm="1">
        <f t="array" aca="1" ref="DG862" ca="1">IFERROR(INDEX(Forecast_Capex_Input!BH$12:BH$286,$X862)
*(INDEX(Forecast_Capex_Input!$H$12:$H$286,$X862)=Repex),0)
*$DE862</f>
        <v>0</v>
      </c>
      <c r="DH862" s="188" cm="1">
        <f t="array" aca="1" ref="DH862" ca="1">IFERROR(INDEX(Forecast_Capex_Input!BI$12:BI$286,$X862)
*(INDEX(Forecast_Capex_Input!$H$12:$H$286,$X862)=Repex),0)
*$DE862</f>
        <v>0</v>
      </c>
      <c r="DI862" s="188" cm="1">
        <f t="array" aca="1" ref="DI862" ca="1">IFERROR(INDEX(Forecast_Capex_Input!BJ$12:BJ$286,$X862)
*(INDEX(Forecast_Capex_Input!$H$12:$H$286,$X862)=Repex),0)
*$DE862</f>
        <v>0</v>
      </c>
      <c r="DJ862" s="188" cm="1">
        <f t="array" aca="1" ref="DJ862" ca="1">IFERROR(INDEX(Forecast_Capex_Input!BK$12:BK$286,$X862)
*(INDEX(Forecast_Capex_Input!$H$12:$H$286,$X862)=Repex),0)
*$DE862</f>
        <v>0</v>
      </c>
      <c r="DK862" s="188" cm="1">
        <f t="array" aca="1" ref="DK862" ca="1">IFERROR(INDEX(Forecast_Capex_Input!BL$12:BL$286,$X862)
*(INDEX(Forecast_Capex_Input!$H$12:$H$286,$X862)=Repex),0)
*$DE862</f>
        <v>0</v>
      </c>
      <c r="DL862" s="165"/>
      <c r="DM862" s="188" t="b" cm="1">
        <f t="array" aca="1" ref="DM862" ca="1">OR($G862=Forecast_Capex_Input!$BN$8:$BN$9)</f>
        <v>0</v>
      </c>
      <c r="DN862" s="188" cm="1">
        <f t="array" aca="1" ref="DN862" ca="1">IFERROR(INDEX(Forecast_Capex_Input!BO$12:BO$286,$X862)
*(INDEX(Forecast_Capex_Input!$H$12:$H$286,$X862)=Repex),0)
*$DM862</f>
        <v>0</v>
      </c>
      <c r="DO862" s="188" cm="1">
        <f t="array" aca="1" ref="DO862" ca="1">IFERROR(INDEX(Forecast_Capex_Input!BP$12:BP$286,$X862)
*(INDEX(Forecast_Capex_Input!$H$12:$H$286,$X862)=Repex),0)
*$DM862</f>
        <v>0</v>
      </c>
      <c r="DP862" s="188" cm="1">
        <f t="array" aca="1" ref="DP862" ca="1">IFERROR(INDEX(Forecast_Capex_Input!BQ$12:BQ$286,$X862)
*(INDEX(Forecast_Capex_Input!$H$12:$H$286,$X862)=Repex),0)
*$DM862</f>
        <v>0</v>
      </c>
      <c r="DQ862" s="188" cm="1">
        <f t="array" aca="1" ref="DQ862" ca="1">IFERROR(INDEX(Forecast_Capex_Input!BR$12:BR$286,$X862)
*(INDEX(Forecast_Capex_Input!$H$12:$H$286,$X862)=Repex),0)
*$DM862</f>
        <v>0</v>
      </c>
      <c r="DR862" s="188" cm="1">
        <f t="array" aca="1" ref="DR862" ca="1">IFERROR(INDEX(Forecast_Capex_Input!BS$12:BS$286,$X862)
*(INDEX(Forecast_Capex_Input!$H$12:$H$286,$X862)=Repex),0)
*$DM862</f>
        <v>0</v>
      </c>
      <c r="DS862" s="165"/>
      <c r="DT862" s="188" t="b" cm="1">
        <f t="array" aca="1" ref="DT862" ca="1">OR($G862=Forecast_Capex_Input!$BU$8:$BU$10)</f>
        <v>0</v>
      </c>
      <c r="DU862" s="188" cm="1">
        <f t="array" aca="1" ref="DU862" ca="1">IFERROR(INDEX(Forecast_Capex_Input!BV$12:BV$286,$X862)
*(INDEX(Forecast_Capex_Input!$H$12:$H$286,$X862)=Repex),0)
*$DT862</f>
        <v>0</v>
      </c>
      <c r="DV862" s="188" cm="1">
        <f t="array" aca="1" ref="DV862" ca="1">IFERROR(INDEX(Forecast_Capex_Input!BW$12:BW$286,$X862)
*(INDEX(Forecast_Capex_Input!$H$12:$H$286,$X862)=Repex),0)
*$DT862</f>
        <v>0</v>
      </c>
      <c r="DW862" s="188" cm="1">
        <f t="array" aca="1" ref="DW862" ca="1">IFERROR(INDEX(Forecast_Capex_Input!BX$12:BX$286,$X862)
*(INDEX(Forecast_Capex_Input!$H$12:$H$286,$X862)=Repex),0)
*$DT862</f>
        <v>0</v>
      </c>
      <c r="DX862" s="188" cm="1">
        <f t="array" aca="1" ref="DX862" ca="1">IFERROR(INDEX(Forecast_Capex_Input!BY$12:BY$286,$X862)
*(INDEX(Forecast_Capex_Input!$H$12:$H$286,$X862)=Repex),0)
*$DT862</f>
        <v>0</v>
      </c>
      <c r="DY862" s="188" cm="1">
        <f t="array" aca="1" ref="DY862" ca="1">IFERROR(INDEX(Forecast_Capex_Input!BZ$12:BZ$286,$X862)
*(INDEX(Forecast_Capex_Input!$H$12:$H$286,$X862)=Repex),0)
*$DT862</f>
        <v>0</v>
      </c>
      <c r="DZ862" s="188" cm="1">
        <f t="array" aca="1" ref="DZ862" ca="1">IFERROR(INDEX(Forecast_Capex_Input!CA$12:CA$286,$X862)
*(INDEX(Forecast_Capex_Input!$H$12:$H$286,$X862)=Repex),0)
*$DT862</f>
        <v>0</v>
      </c>
      <c r="EA862" s="188" cm="1">
        <f t="array" aca="1" ref="EA862" ca="1">IFERROR(INDEX(Forecast_Capex_Input!CB$12:CB$286,$X862)
*(INDEX(Forecast_Capex_Input!$H$12:$H$286,$X862)=Repex),0)
*$DT862</f>
        <v>0</v>
      </c>
      <c r="EB862" s="188" cm="1">
        <f t="array" aca="1" ref="EB862" ca="1">IFERROR(INDEX(Forecast_Capex_Input!CC$12:CC$286,$X862)
*(INDEX(Forecast_Capex_Input!$H$12:$H$286,$X862)=Repex),0)
*$DT862</f>
        <v>0</v>
      </c>
      <c r="EC862" s="165"/>
      <c r="ED862" s="226" t="str">
        <f t="shared" si="611"/>
        <v>N/A</v>
      </c>
      <c r="EE862" s="174" t="s">
        <v>15</v>
      </c>
    </row>
    <row r="863" spans="3:135" x14ac:dyDescent="0.2">
      <c r="C863" s="174">
        <f t="shared" si="612"/>
        <v>853</v>
      </c>
      <c r="D863" s="167" t="str" cm="1">
        <f t="array" ref="D863">IFERROR(INDEX(Forecast_Capex_Input!$D$12:$D$286,$X863),NA)</f>
        <v>N/A</v>
      </c>
      <c r="E863" s="172" t="str" cm="1">
        <f t="array" ref="E863">IF($X863=NA,NA,INDEX(Forecast_Capex_Input!$E$12:$E$286,$X863))</f>
        <v>N/A</v>
      </c>
      <c r="F863" s="167" t="str" cm="1">
        <f t="array" aca="1" ref="F863" ca="1">IFERROR(INDEX(General!$E$25:$E$26,$Y863),NA)</f>
        <v>N/A</v>
      </c>
      <c r="G863" s="167" t="str" cm="1">
        <f t="array" aca="1" ref="G863" ca="1">IFERROR(INDEX(Forecast_Capex_Input!$AI$11:$BB$11,$AA863),NA)</f>
        <v>N/A</v>
      </c>
      <c r="H863" s="189" t="str" cm="1">
        <f t="array" aca="1" ref="H863" ca="1">IFERROR(INDEX(Forecast_Capex_Input!$AI$12:$BB$286,$X863,$AA863),NA)</f>
        <v>N/A</v>
      </c>
      <c r="I863" s="199" t="str" cm="1">
        <f t="array" ref="I863">IFERROR(INDEX(Forecast_Capex_Input!$F$12:$F$286,$X863),NA)</f>
        <v>N/A</v>
      </c>
      <c r="J863" s="199" t="str" cm="1">
        <f t="array" ref="J863">IFERROR(INDEX(Forecast_Capex_Input!G$12:G$286,$X863),NA)</f>
        <v>N/A</v>
      </c>
      <c r="K863" s="199" t="str" cm="1">
        <f t="array" ref="K863">IFERROR(INDEX(Forecast_Capex_Input!H$12:H$286,$X863),NA)</f>
        <v>N/A</v>
      </c>
      <c r="L863" s="199" t="str" cm="1">
        <f t="array" ref="L863">IFERROR(INDEX(Forecast_Capex_Input!I$12:I$286,$X863),NA)</f>
        <v>N/A</v>
      </c>
      <c r="M863" s="199" t="str" cm="1">
        <f t="array" ref="M863">IFERROR(INDEX(Forecast_Capex_Input!J$12:J$286,$X863),NA)</f>
        <v>N/A</v>
      </c>
      <c r="N863" s="199" t="str" cm="1">
        <f t="array" ref="N863">IFERROR(INDEX(Forecast_Capex_Input!K$12:K$286,$X863),NA)</f>
        <v>N/A</v>
      </c>
      <c r="O863" s="199" t="str" cm="1">
        <f t="array" ref="O863">IFERROR(INDEX(Forecast_Capex_Input!L$12:L$286,$X863),NA)</f>
        <v>N/A</v>
      </c>
      <c r="P863" s="199" t="str" cm="1">
        <f t="array" ref="P863">IFERROR(INDEX(Forecast_Capex_Input!M$12:M$286,$X863),NA)</f>
        <v>N/A</v>
      </c>
      <c r="Q863" s="172" t="str" cm="1">
        <f t="array" ref="Q863">IFERROR(INDEX(Forecast_Capex_Input!N$12:N$286,$X863),NA)</f>
        <v>N/A</v>
      </c>
      <c r="R863" s="265" cm="1">
        <f t="array" ref="R863">IFERROR(INDEX(Forecast_Capex_Input!O$12:O$286,$X863),0)</f>
        <v>0</v>
      </c>
      <c r="S863" s="172" cm="1">
        <f t="array" ref="S863">IFERROR(INDEX(Forecast_Capex_Input!P$12:P$286,$X863),0)</f>
        <v>0</v>
      </c>
      <c r="T863" s="199" t="str" cm="1">
        <f t="array" aca="1" ref="T863" ca="1">IFERROR(INDEX(General!$K$84:$K$103,$AA863),NA)</f>
        <v>N/A</v>
      </c>
      <c r="U863" s="188" cm="1">
        <f t="array" aca="1" ref="U863" ca="1">IFERROR(
IF($F863=General!$E$25,INDEX(Forecast_Capex_Input!S$12:S$286,$X863),
INDEX(Forecast_Capex_Input!T$12:T$286,$X863)),0)</f>
        <v>0</v>
      </c>
      <c r="V863" s="222" t="b">
        <f>IFERROR(INDEX(Overheads!$T$19:$T$26,MATCH($I863,Overheads!$E$19:$E$26,0)),FALSE)</f>
        <v>0</v>
      </c>
      <c r="W863" s="165"/>
      <c r="X863" s="174" t="str">
        <f>IFERROR(
IF(MATCH($C863,Forecast_Capex_Input!$CI$12:$CI$286,1)+1&gt;MAX(Forecast_Capex_Input!$C$12:$C$286),NA,
MATCH($C863,Forecast_Capex_Input!$CI$12:$CI$286,1)+1),1)</f>
        <v>N/A</v>
      </c>
      <c r="Y863" s="174" t="str" cm="1">
        <f t="array" aca="1" ref="Y863" ca="1">IFERROR(
IF(X862&lt;&gt;X863,1,
IF(COUNTIF(OFFSET(Y862,0,0,-INDEX(Forecast_Capex_Input!$CG$12:$CG$286,$X863)),Y862)=INDEX(Forecast_Capex_Input!$CG$12:$CG$286,$X863),Y862+1,Y862)),NA)</f>
        <v>N/A</v>
      </c>
      <c r="Z863" s="174" t="str" cm="1">
        <f t="array" ref="Z863">IFERROR($C863-IF($X863=1,1,INDEX(Forecast_Capex_Input!$CI$12:$CI$286,$X863-1))+1,NA)</f>
        <v>N/A</v>
      </c>
      <c r="AA863" s="174" t="str" cm="1">
        <f t="array" aca="1" ref="AA863" ca="1">IFERROR(IF(Y863=1,
INDEX(Forecast_Capex_Input!$AI$10:$BB$10,SMALL(IF(INDEX(Forecast_Capex_Input!$AI$12:$BB$286,$X863,0)&gt;0,COLUMN(Forecast_Capex_Input!$AI$10:$BB$10)-COLUMN(Forecast_Capex_Input!$AI$12)+1),ROWS(OFFSET(AA862,0,0,-$Z863)))),
OFFSET(AA862,-INDEX(Forecast_Capex_Input!$CG$12:$CG$286,$X863)+1,0)),NA)</f>
        <v>N/A</v>
      </c>
      <c r="AB863" s="174" t="str">
        <f t="shared" ca="1" si="581"/>
        <v>N/A</v>
      </c>
      <c r="AC863" s="222" t="b">
        <f t="shared" si="613"/>
        <v>0</v>
      </c>
      <c r="AD863" s="220" t="b">
        <v>0</v>
      </c>
      <c r="AE863" s="222" t="b">
        <f t="shared" si="582"/>
        <v>1</v>
      </c>
      <c r="AF863" s="165"/>
      <c r="AG863" s="215">
        <v>0</v>
      </c>
      <c r="AH863" s="215">
        <v>0</v>
      </c>
      <c r="AI863" s="215">
        <v>0</v>
      </c>
      <c r="AJ863" s="215">
        <v>0</v>
      </c>
      <c r="AK863" s="215">
        <v>0</v>
      </c>
      <c r="AL863" s="155">
        <v>0</v>
      </c>
      <c r="AM863" s="165"/>
      <c r="AN863" s="215" cm="1">
        <f t="array" aca="1" ref="AN863" ca="1">IFERROR(INDEX(General!O$33:O$34,$AB863)
*AG863,0)</f>
        <v>0</v>
      </c>
      <c r="AO863" s="215" cm="1">
        <f t="array" aca="1" ref="AO863" ca="1">IFERROR(INDEX(General!P$33:P$34,$AB863)
*AH863,0)</f>
        <v>0</v>
      </c>
      <c r="AP863" s="215" cm="1">
        <f t="array" aca="1" ref="AP863" ca="1">IFERROR(INDEX(General!Q$33:Q$34,$AB863)
*AI863,0)</f>
        <v>0</v>
      </c>
      <c r="AQ863" s="215" cm="1">
        <f t="array" aca="1" ref="AQ863" ca="1">IFERROR(INDEX(General!R$33:R$34,$AB863)
*AJ863,0)</f>
        <v>0</v>
      </c>
      <c r="AR863" s="215" cm="1">
        <f t="array" aca="1" ref="AR863" ca="1">IFERROR(INDEX(General!S$33:S$34,$AB863)
*AK863,0)</f>
        <v>0</v>
      </c>
      <c r="AS863" s="155">
        <f t="shared" ca="1" si="614"/>
        <v>0</v>
      </c>
      <c r="AT863" s="165"/>
      <c r="AU863" s="215">
        <f ca="1">IF($AE863=FALSE,AN863*Overheads!$R$24*$V863,
IFERROR(Overheads!$O$49*$V863*AN863,0)
+IFERROR(Overheads!Q$59*$V863*(AN863/Overheads!Q$68),0))</f>
        <v>0</v>
      </c>
      <c r="AV863" s="215">
        <f ca="1">IF($AE863=FALSE,AO863*Overheads!$R$24*$V863,
IFERROR(Overheads!$O$49*$V863*AO863,0)
+IFERROR(Overheads!R$59*$V863*(AO863/Overheads!R$68),0))</f>
        <v>0</v>
      </c>
      <c r="AW863" s="215">
        <f ca="1">IF($AE863=FALSE,AP863*Overheads!$R$24*$V863,
IFERROR(Overheads!$O$49*$V863*AP863,0)
+IFERROR(Overheads!S$59*$V863*(AP863/Overheads!S$68),0))</f>
        <v>0</v>
      </c>
      <c r="AX863" s="215">
        <f ca="1">IF($AE863=FALSE,AQ863*Overheads!$R$24*$V863,
IFERROR(Overheads!$O$49*$V863*AQ863,0)
+IFERROR(Overheads!T$59*$V863*(AQ863/Overheads!T$68),0))</f>
        <v>0</v>
      </c>
      <c r="AY863" s="215">
        <f ca="1">IF($AE863=FALSE,AR863*Overheads!$R$24*$V863,
IFERROR(Overheads!$O$49*$V863*AR863,0)
+IFERROR(Overheads!U$59*$V863*(AR863/Overheads!U$68),0))</f>
        <v>0</v>
      </c>
      <c r="AZ863" s="155">
        <f t="shared" ca="1" si="615"/>
        <v>0</v>
      </c>
      <c r="BA863" s="165"/>
      <c r="BB863" s="215">
        <f ca="1">IF($AE863=FALSE,AN863*Overheads!$S$25,
IFERROR(Overheads!$O$50*AN863,0)
+IFERROR(Overheads!Q$60*(AN863/Overheads!Q$66),0))</f>
        <v>0</v>
      </c>
      <c r="BC863" s="215">
        <f ca="1">IF($AE863=FALSE,AO863*Overheads!$S$25,
IFERROR(Overheads!$O$50*AO863,0)
+IFERROR(Overheads!R$60*(AO863/Overheads!R$66),0))</f>
        <v>0</v>
      </c>
      <c r="BD863" s="215">
        <f ca="1">IF($AE863=FALSE,AP863*Overheads!$S$25,
IFERROR(Overheads!$O$50*AP863,0)
+IFERROR(Overheads!S$60*(AP863/Overheads!S$66),0))</f>
        <v>0</v>
      </c>
      <c r="BE863" s="215">
        <f ca="1">IF($AE863=FALSE,AQ863*Overheads!$S$25,
IFERROR(Overheads!$O$50*AQ863,0)
+IFERROR(Overheads!T$60*(AQ863/Overheads!T$66),0))</f>
        <v>0</v>
      </c>
      <c r="BF863" s="215">
        <f ca="1">IF($AE863=FALSE,AR863*Overheads!$S$25,
IFERROR(Overheads!$O$50*AR863,0)
+IFERROR(Overheads!U$60*(AR863/Overheads!U$66),0))</f>
        <v>0</v>
      </c>
      <c r="BG863" s="155">
        <f t="shared" ca="1" si="616"/>
        <v>0</v>
      </c>
      <c r="BH863" s="165"/>
      <c r="BI863" s="215">
        <f t="shared" ca="1" si="617"/>
        <v>0</v>
      </c>
      <c r="BJ863" s="215">
        <f t="shared" ca="1" si="583"/>
        <v>0</v>
      </c>
      <c r="BK863" s="215">
        <f t="shared" ca="1" si="584"/>
        <v>0</v>
      </c>
      <c r="BL863" s="215">
        <f t="shared" ca="1" si="585"/>
        <v>0</v>
      </c>
      <c r="BM863" s="215">
        <f t="shared" ca="1" si="586"/>
        <v>0</v>
      </c>
      <c r="BN863" s="155">
        <f t="shared" ca="1" si="618"/>
        <v>0</v>
      </c>
      <c r="BO863" s="165"/>
      <c r="BP863" s="187" cm="1">
        <f t="array" ref="BP863">IFERROR(IF($X863=$X862,BP862,INDEX(Forecast_Capex_Input!AC$12:AC$286,$X863)),0)</f>
        <v>0</v>
      </c>
      <c r="BQ863" s="187" cm="1">
        <f t="array" ref="BQ863">IFERROR(IF($X863=$X862,BQ862,INDEX(Forecast_Capex_Input!AD$12:AD$286,$X863)),0)</f>
        <v>0</v>
      </c>
      <c r="BR863" s="187" cm="1">
        <f t="array" ref="BR863">IFERROR(IF($X863=$X862,BR862,INDEX(Forecast_Capex_Input!AE$12:AE$286,$X863)),0)</f>
        <v>0</v>
      </c>
      <c r="BS863" s="187" cm="1">
        <f t="array" ref="BS863">IFERROR(IF($X863=$X862,BS862,INDEX(Forecast_Capex_Input!AF$12:AF$286,$X863)),0)</f>
        <v>0</v>
      </c>
      <c r="BT863" s="187" cm="1">
        <f t="array" ref="BT863">IFERROR(IF($X863=$X862,BT862,INDEX(Forecast_Capex_Input!AG$12:AG$286,$X863)),0)</f>
        <v>0</v>
      </c>
      <c r="BU863" s="165"/>
      <c r="BV863" s="215">
        <f t="shared" si="587"/>
        <v>0</v>
      </c>
      <c r="BW863" s="215">
        <f t="shared" si="588"/>
        <v>0</v>
      </c>
      <c r="BX863" s="215">
        <f t="shared" si="589"/>
        <v>0</v>
      </c>
      <c r="BY863" s="215">
        <f t="shared" si="590"/>
        <v>0</v>
      </c>
      <c r="BZ863" s="215">
        <f t="shared" si="591"/>
        <v>0</v>
      </c>
      <c r="CA863" s="155">
        <f t="shared" si="619"/>
        <v>0</v>
      </c>
      <c r="CB863" s="165"/>
      <c r="CC863" s="215">
        <f t="shared" si="592"/>
        <v>0</v>
      </c>
      <c r="CD863" s="215">
        <f t="shared" si="593"/>
        <v>0</v>
      </c>
      <c r="CE863" s="215">
        <f t="shared" si="594"/>
        <v>0</v>
      </c>
      <c r="CF863" s="215">
        <f t="shared" si="595"/>
        <v>0</v>
      </c>
      <c r="CG863" s="215">
        <f t="shared" si="596"/>
        <v>0</v>
      </c>
      <c r="CH863" s="155">
        <f t="shared" si="620"/>
        <v>0</v>
      </c>
      <c r="CI863" s="165"/>
      <c r="CJ863" s="215">
        <f t="shared" si="597"/>
        <v>0</v>
      </c>
      <c r="CK863" s="215">
        <f t="shared" si="598"/>
        <v>0</v>
      </c>
      <c r="CL863" s="215">
        <f t="shared" si="599"/>
        <v>0</v>
      </c>
      <c r="CM863" s="215">
        <f t="shared" si="600"/>
        <v>0</v>
      </c>
      <c r="CN863" s="215">
        <f t="shared" si="601"/>
        <v>0</v>
      </c>
      <c r="CO863" s="155">
        <f t="shared" si="621"/>
        <v>0</v>
      </c>
      <c r="CP863" s="165"/>
      <c r="CQ863" s="223">
        <f t="shared" si="602"/>
        <v>0</v>
      </c>
      <c r="CR863" s="223">
        <f t="shared" si="603"/>
        <v>0</v>
      </c>
      <c r="CS863" s="223">
        <f t="shared" si="604"/>
        <v>0</v>
      </c>
      <c r="CT863" s="223">
        <f t="shared" si="605"/>
        <v>0</v>
      </c>
      <c r="CU863" s="223">
        <f t="shared" si="606"/>
        <v>0</v>
      </c>
      <c r="CV863" s="155">
        <f t="shared" si="622"/>
        <v>0</v>
      </c>
      <c r="CW863" s="165"/>
      <c r="CX863" s="215">
        <f t="shared" si="623"/>
        <v>0</v>
      </c>
      <c r="CY863" s="215">
        <f t="shared" si="607"/>
        <v>0</v>
      </c>
      <c r="CZ863" s="215">
        <f t="shared" si="608"/>
        <v>0</v>
      </c>
      <c r="DA863" s="215">
        <f t="shared" si="609"/>
        <v>0</v>
      </c>
      <c r="DB863" s="215">
        <f t="shared" si="610"/>
        <v>0</v>
      </c>
      <c r="DC863" s="155">
        <f t="shared" si="624"/>
        <v>0</v>
      </c>
      <c r="DD863" s="165"/>
      <c r="DE863" s="188" t="b" cm="1">
        <f t="array" aca="1" ref="DE863" ca="1">OR($G863=Forecast_Capex_Input!$BF$8:$BF$10)</f>
        <v>0</v>
      </c>
      <c r="DF863" s="188" cm="1">
        <f t="array" aca="1" ref="DF863" ca="1">IFERROR(INDEX(Forecast_Capex_Input!BG$12:BG$286,$X863)
*(INDEX(Forecast_Capex_Input!$H$12:$H$286,$X863)=Repex),0)
*$DE863</f>
        <v>0</v>
      </c>
      <c r="DG863" s="188" cm="1">
        <f t="array" aca="1" ref="DG863" ca="1">IFERROR(INDEX(Forecast_Capex_Input!BH$12:BH$286,$X863)
*(INDEX(Forecast_Capex_Input!$H$12:$H$286,$X863)=Repex),0)
*$DE863</f>
        <v>0</v>
      </c>
      <c r="DH863" s="188" cm="1">
        <f t="array" aca="1" ref="DH863" ca="1">IFERROR(INDEX(Forecast_Capex_Input!BI$12:BI$286,$X863)
*(INDEX(Forecast_Capex_Input!$H$12:$H$286,$X863)=Repex),0)
*$DE863</f>
        <v>0</v>
      </c>
      <c r="DI863" s="188" cm="1">
        <f t="array" aca="1" ref="DI863" ca="1">IFERROR(INDEX(Forecast_Capex_Input!BJ$12:BJ$286,$X863)
*(INDEX(Forecast_Capex_Input!$H$12:$H$286,$X863)=Repex),0)
*$DE863</f>
        <v>0</v>
      </c>
      <c r="DJ863" s="188" cm="1">
        <f t="array" aca="1" ref="DJ863" ca="1">IFERROR(INDEX(Forecast_Capex_Input!BK$12:BK$286,$X863)
*(INDEX(Forecast_Capex_Input!$H$12:$H$286,$X863)=Repex),0)
*$DE863</f>
        <v>0</v>
      </c>
      <c r="DK863" s="188" cm="1">
        <f t="array" aca="1" ref="DK863" ca="1">IFERROR(INDEX(Forecast_Capex_Input!BL$12:BL$286,$X863)
*(INDEX(Forecast_Capex_Input!$H$12:$H$286,$X863)=Repex),0)
*$DE863</f>
        <v>0</v>
      </c>
      <c r="DL863" s="165"/>
      <c r="DM863" s="188" t="b" cm="1">
        <f t="array" aca="1" ref="DM863" ca="1">OR($G863=Forecast_Capex_Input!$BN$8:$BN$9)</f>
        <v>0</v>
      </c>
      <c r="DN863" s="188" cm="1">
        <f t="array" aca="1" ref="DN863" ca="1">IFERROR(INDEX(Forecast_Capex_Input!BO$12:BO$286,$X863)
*(INDEX(Forecast_Capex_Input!$H$12:$H$286,$X863)=Repex),0)
*$DM863</f>
        <v>0</v>
      </c>
      <c r="DO863" s="188" cm="1">
        <f t="array" aca="1" ref="DO863" ca="1">IFERROR(INDEX(Forecast_Capex_Input!BP$12:BP$286,$X863)
*(INDEX(Forecast_Capex_Input!$H$12:$H$286,$X863)=Repex),0)
*$DM863</f>
        <v>0</v>
      </c>
      <c r="DP863" s="188" cm="1">
        <f t="array" aca="1" ref="DP863" ca="1">IFERROR(INDEX(Forecast_Capex_Input!BQ$12:BQ$286,$X863)
*(INDEX(Forecast_Capex_Input!$H$12:$H$286,$X863)=Repex),0)
*$DM863</f>
        <v>0</v>
      </c>
      <c r="DQ863" s="188" cm="1">
        <f t="array" aca="1" ref="DQ863" ca="1">IFERROR(INDEX(Forecast_Capex_Input!BR$12:BR$286,$X863)
*(INDEX(Forecast_Capex_Input!$H$12:$H$286,$X863)=Repex),0)
*$DM863</f>
        <v>0</v>
      </c>
      <c r="DR863" s="188" cm="1">
        <f t="array" aca="1" ref="DR863" ca="1">IFERROR(INDEX(Forecast_Capex_Input!BS$12:BS$286,$X863)
*(INDEX(Forecast_Capex_Input!$H$12:$H$286,$X863)=Repex),0)
*$DM863</f>
        <v>0</v>
      </c>
      <c r="DS863" s="165"/>
      <c r="DT863" s="188" t="b" cm="1">
        <f t="array" aca="1" ref="DT863" ca="1">OR($G863=Forecast_Capex_Input!$BU$8:$BU$10)</f>
        <v>0</v>
      </c>
      <c r="DU863" s="188" cm="1">
        <f t="array" aca="1" ref="DU863" ca="1">IFERROR(INDEX(Forecast_Capex_Input!BV$12:BV$286,$X863)
*(INDEX(Forecast_Capex_Input!$H$12:$H$286,$X863)=Repex),0)
*$DT863</f>
        <v>0</v>
      </c>
      <c r="DV863" s="188" cm="1">
        <f t="array" aca="1" ref="DV863" ca="1">IFERROR(INDEX(Forecast_Capex_Input!BW$12:BW$286,$X863)
*(INDEX(Forecast_Capex_Input!$H$12:$H$286,$X863)=Repex),0)
*$DT863</f>
        <v>0</v>
      </c>
      <c r="DW863" s="188" cm="1">
        <f t="array" aca="1" ref="DW863" ca="1">IFERROR(INDEX(Forecast_Capex_Input!BX$12:BX$286,$X863)
*(INDEX(Forecast_Capex_Input!$H$12:$H$286,$X863)=Repex),0)
*$DT863</f>
        <v>0</v>
      </c>
      <c r="DX863" s="188" cm="1">
        <f t="array" aca="1" ref="DX863" ca="1">IFERROR(INDEX(Forecast_Capex_Input!BY$12:BY$286,$X863)
*(INDEX(Forecast_Capex_Input!$H$12:$H$286,$X863)=Repex),0)
*$DT863</f>
        <v>0</v>
      </c>
      <c r="DY863" s="188" cm="1">
        <f t="array" aca="1" ref="DY863" ca="1">IFERROR(INDEX(Forecast_Capex_Input!BZ$12:BZ$286,$X863)
*(INDEX(Forecast_Capex_Input!$H$12:$H$286,$X863)=Repex),0)
*$DT863</f>
        <v>0</v>
      </c>
      <c r="DZ863" s="188" cm="1">
        <f t="array" aca="1" ref="DZ863" ca="1">IFERROR(INDEX(Forecast_Capex_Input!CA$12:CA$286,$X863)
*(INDEX(Forecast_Capex_Input!$H$12:$H$286,$X863)=Repex),0)
*$DT863</f>
        <v>0</v>
      </c>
      <c r="EA863" s="188" cm="1">
        <f t="array" aca="1" ref="EA863" ca="1">IFERROR(INDEX(Forecast_Capex_Input!CB$12:CB$286,$X863)
*(INDEX(Forecast_Capex_Input!$H$12:$H$286,$X863)=Repex),0)
*$DT863</f>
        <v>0</v>
      </c>
      <c r="EB863" s="188" cm="1">
        <f t="array" aca="1" ref="EB863" ca="1">IFERROR(INDEX(Forecast_Capex_Input!CC$12:CC$286,$X863)
*(INDEX(Forecast_Capex_Input!$H$12:$H$286,$X863)=Repex),0)
*$DT863</f>
        <v>0</v>
      </c>
      <c r="EC863" s="165"/>
      <c r="ED863" s="226" t="str">
        <f t="shared" si="611"/>
        <v>N/A</v>
      </c>
      <c r="EE863" s="174" t="s">
        <v>15</v>
      </c>
    </row>
    <row r="864" spans="3:135" x14ac:dyDescent="0.2">
      <c r="C864" s="174">
        <f t="shared" si="612"/>
        <v>854</v>
      </c>
      <c r="D864" s="167" t="str" cm="1">
        <f t="array" ref="D864">IFERROR(INDEX(Forecast_Capex_Input!$D$12:$D$286,$X864),NA)</f>
        <v>N/A</v>
      </c>
      <c r="E864" s="172" t="str" cm="1">
        <f t="array" ref="E864">IF($X864=NA,NA,INDEX(Forecast_Capex_Input!$E$12:$E$286,$X864))</f>
        <v>N/A</v>
      </c>
      <c r="F864" s="167" t="str" cm="1">
        <f t="array" aca="1" ref="F864" ca="1">IFERROR(INDEX(General!$E$25:$E$26,$Y864),NA)</f>
        <v>N/A</v>
      </c>
      <c r="G864" s="167" t="str" cm="1">
        <f t="array" aca="1" ref="G864" ca="1">IFERROR(INDEX(Forecast_Capex_Input!$AI$11:$BB$11,$AA864),NA)</f>
        <v>N/A</v>
      </c>
      <c r="H864" s="189" t="str" cm="1">
        <f t="array" aca="1" ref="H864" ca="1">IFERROR(INDEX(Forecast_Capex_Input!$AI$12:$BB$286,$X864,$AA864),NA)</f>
        <v>N/A</v>
      </c>
      <c r="I864" s="199" t="str" cm="1">
        <f t="array" ref="I864">IFERROR(INDEX(Forecast_Capex_Input!$F$12:$F$286,$X864),NA)</f>
        <v>N/A</v>
      </c>
      <c r="J864" s="199" t="str" cm="1">
        <f t="array" ref="J864">IFERROR(INDEX(Forecast_Capex_Input!G$12:G$286,$X864),NA)</f>
        <v>N/A</v>
      </c>
      <c r="K864" s="199" t="str" cm="1">
        <f t="array" ref="K864">IFERROR(INDEX(Forecast_Capex_Input!H$12:H$286,$X864),NA)</f>
        <v>N/A</v>
      </c>
      <c r="L864" s="199" t="str" cm="1">
        <f t="array" ref="L864">IFERROR(INDEX(Forecast_Capex_Input!I$12:I$286,$X864),NA)</f>
        <v>N/A</v>
      </c>
      <c r="M864" s="199" t="str" cm="1">
        <f t="array" ref="M864">IFERROR(INDEX(Forecast_Capex_Input!J$12:J$286,$X864),NA)</f>
        <v>N/A</v>
      </c>
      <c r="N864" s="199" t="str" cm="1">
        <f t="array" ref="N864">IFERROR(INDEX(Forecast_Capex_Input!K$12:K$286,$X864),NA)</f>
        <v>N/A</v>
      </c>
      <c r="O864" s="199" t="str" cm="1">
        <f t="array" ref="O864">IFERROR(INDEX(Forecast_Capex_Input!L$12:L$286,$X864),NA)</f>
        <v>N/A</v>
      </c>
      <c r="P864" s="199" t="str" cm="1">
        <f t="array" ref="P864">IFERROR(INDEX(Forecast_Capex_Input!M$12:M$286,$X864),NA)</f>
        <v>N/A</v>
      </c>
      <c r="Q864" s="172" t="str" cm="1">
        <f t="array" ref="Q864">IFERROR(INDEX(Forecast_Capex_Input!N$12:N$286,$X864),NA)</f>
        <v>N/A</v>
      </c>
      <c r="R864" s="265" cm="1">
        <f t="array" ref="R864">IFERROR(INDEX(Forecast_Capex_Input!O$12:O$286,$X864),0)</f>
        <v>0</v>
      </c>
      <c r="S864" s="172" cm="1">
        <f t="array" ref="S864">IFERROR(INDEX(Forecast_Capex_Input!P$12:P$286,$X864),0)</f>
        <v>0</v>
      </c>
      <c r="T864" s="199" t="str" cm="1">
        <f t="array" aca="1" ref="T864" ca="1">IFERROR(INDEX(General!$K$84:$K$103,$AA864),NA)</f>
        <v>N/A</v>
      </c>
      <c r="U864" s="188" cm="1">
        <f t="array" aca="1" ref="U864" ca="1">IFERROR(
IF($F864=General!$E$25,INDEX(Forecast_Capex_Input!S$12:S$286,$X864),
INDEX(Forecast_Capex_Input!T$12:T$286,$X864)),0)</f>
        <v>0</v>
      </c>
      <c r="V864" s="222" t="b">
        <f>IFERROR(INDEX(Overheads!$T$19:$T$26,MATCH($I864,Overheads!$E$19:$E$26,0)),FALSE)</f>
        <v>0</v>
      </c>
      <c r="W864" s="165"/>
      <c r="X864" s="174" t="str">
        <f>IFERROR(
IF(MATCH($C864,Forecast_Capex_Input!$CI$12:$CI$286,1)+1&gt;MAX(Forecast_Capex_Input!$C$12:$C$286),NA,
MATCH($C864,Forecast_Capex_Input!$CI$12:$CI$286,1)+1),1)</f>
        <v>N/A</v>
      </c>
      <c r="Y864" s="174" t="str" cm="1">
        <f t="array" aca="1" ref="Y864" ca="1">IFERROR(
IF(X863&lt;&gt;X864,1,
IF(COUNTIF(OFFSET(Y863,0,0,-INDEX(Forecast_Capex_Input!$CG$12:$CG$286,$X864)),Y863)=INDEX(Forecast_Capex_Input!$CG$12:$CG$286,$X864),Y863+1,Y863)),NA)</f>
        <v>N/A</v>
      </c>
      <c r="Z864" s="174" t="str" cm="1">
        <f t="array" ref="Z864">IFERROR($C864-IF($X864=1,1,INDEX(Forecast_Capex_Input!$CI$12:$CI$286,$X864-1))+1,NA)</f>
        <v>N/A</v>
      </c>
      <c r="AA864" s="174" t="str" cm="1">
        <f t="array" aca="1" ref="AA864" ca="1">IFERROR(IF(Y864=1,
INDEX(Forecast_Capex_Input!$AI$10:$BB$10,SMALL(IF(INDEX(Forecast_Capex_Input!$AI$12:$BB$286,$X864,0)&gt;0,COLUMN(Forecast_Capex_Input!$AI$10:$BB$10)-COLUMN(Forecast_Capex_Input!$AI$12)+1),ROWS(OFFSET(AA863,0,0,-$Z864)))),
OFFSET(AA863,-INDEX(Forecast_Capex_Input!$CG$12:$CG$286,$X864)+1,0)),NA)</f>
        <v>N/A</v>
      </c>
      <c r="AB864" s="174" t="str">
        <f t="shared" ca="1" si="581"/>
        <v>N/A</v>
      </c>
      <c r="AC864" s="222" t="b">
        <f t="shared" si="613"/>
        <v>0</v>
      </c>
      <c r="AD864" s="220" t="b">
        <v>0</v>
      </c>
      <c r="AE864" s="222" t="b">
        <f t="shared" si="582"/>
        <v>1</v>
      </c>
      <c r="AF864" s="165"/>
      <c r="AG864" s="215">
        <v>0</v>
      </c>
      <c r="AH864" s="215">
        <v>0</v>
      </c>
      <c r="AI864" s="215">
        <v>0</v>
      </c>
      <c r="AJ864" s="215">
        <v>0</v>
      </c>
      <c r="AK864" s="215">
        <v>0</v>
      </c>
      <c r="AL864" s="155">
        <v>0</v>
      </c>
      <c r="AM864" s="165"/>
      <c r="AN864" s="215" cm="1">
        <f t="array" aca="1" ref="AN864" ca="1">IFERROR(INDEX(General!O$33:O$34,$AB864)
*AG864,0)</f>
        <v>0</v>
      </c>
      <c r="AO864" s="215" cm="1">
        <f t="array" aca="1" ref="AO864" ca="1">IFERROR(INDEX(General!P$33:P$34,$AB864)
*AH864,0)</f>
        <v>0</v>
      </c>
      <c r="AP864" s="215" cm="1">
        <f t="array" aca="1" ref="AP864" ca="1">IFERROR(INDEX(General!Q$33:Q$34,$AB864)
*AI864,0)</f>
        <v>0</v>
      </c>
      <c r="AQ864" s="215" cm="1">
        <f t="array" aca="1" ref="AQ864" ca="1">IFERROR(INDEX(General!R$33:R$34,$AB864)
*AJ864,0)</f>
        <v>0</v>
      </c>
      <c r="AR864" s="215" cm="1">
        <f t="array" aca="1" ref="AR864" ca="1">IFERROR(INDEX(General!S$33:S$34,$AB864)
*AK864,0)</f>
        <v>0</v>
      </c>
      <c r="AS864" s="155">
        <f t="shared" ca="1" si="614"/>
        <v>0</v>
      </c>
      <c r="AT864" s="165"/>
      <c r="AU864" s="215">
        <f ca="1">IF($AE864=FALSE,AN864*Overheads!$R$24*$V864,
IFERROR(Overheads!$O$49*$V864*AN864,0)
+IFERROR(Overheads!Q$59*$V864*(AN864/Overheads!Q$68),0))</f>
        <v>0</v>
      </c>
      <c r="AV864" s="215">
        <f ca="1">IF($AE864=FALSE,AO864*Overheads!$R$24*$V864,
IFERROR(Overheads!$O$49*$V864*AO864,0)
+IFERROR(Overheads!R$59*$V864*(AO864/Overheads!R$68),0))</f>
        <v>0</v>
      </c>
      <c r="AW864" s="215">
        <f ca="1">IF($AE864=FALSE,AP864*Overheads!$R$24*$V864,
IFERROR(Overheads!$O$49*$V864*AP864,0)
+IFERROR(Overheads!S$59*$V864*(AP864/Overheads!S$68),0))</f>
        <v>0</v>
      </c>
      <c r="AX864" s="215">
        <f ca="1">IF($AE864=FALSE,AQ864*Overheads!$R$24*$V864,
IFERROR(Overheads!$O$49*$V864*AQ864,0)
+IFERROR(Overheads!T$59*$V864*(AQ864/Overheads!T$68),0))</f>
        <v>0</v>
      </c>
      <c r="AY864" s="215">
        <f ca="1">IF($AE864=FALSE,AR864*Overheads!$R$24*$V864,
IFERROR(Overheads!$O$49*$V864*AR864,0)
+IFERROR(Overheads!U$59*$V864*(AR864/Overheads!U$68),0))</f>
        <v>0</v>
      </c>
      <c r="AZ864" s="155">
        <f t="shared" ca="1" si="615"/>
        <v>0</v>
      </c>
      <c r="BA864" s="165"/>
      <c r="BB864" s="215">
        <f ca="1">IF($AE864=FALSE,AN864*Overheads!$S$25,
IFERROR(Overheads!$O$50*AN864,0)
+IFERROR(Overheads!Q$60*(AN864/Overheads!Q$66),0))</f>
        <v>0</v>
      </c>
      <c r="BC864" s="215">
        <f ca="1">IF($AE864=FALSE,AO864*Overheads!$S$25,
IFERROR(Overheads!$O$50*AO864,0)
+IFERROR(Overheads!R$60*(AO864/Overheads!R$66),0))</f>
        <v>0</v>
      </c>
      <c r="BD864" s="215">
        <f ca="1">IF($AE864=FALSE,AP864*Overheads!$S$25,
IFERROR(Overheads!$O$50*AP864,0)
+IFERROR(Overheads!S$60*(AP864/Overheads!S$66),0))</f>
        <v>0</v>
      </c>
      <c r="BE864" s="215">
        <f ca="1">IF($AE864=FALSE,AQ864*Overheads!$S$25,
IFERROR(Overheads!$O$50*AQ864,0)
+IFERROR(Overheads!T$60*(AQ864/Overheads!T$66),0))</f>
        <v>0</v>
      </c>
      <c r="BF864" s="215">
        <f ca="1">IF($AE864=FALSE,AR864*Overheads!$S$25,
IFERROR(Overheads!$O$50*AR864,0)
+IFERROR(Overheads!U$60*(AR864/Overheads!U$66),0))</f>
        <v>0</v>
      </c>
      <c r="BG864" s="155">
        <f t="shared" ca="1" si="616"/>
        <v>0</v>
      </c>
      <c r="BH864" s="165"/>
      <c r="BI864" s="215">
        <f t="shared" ca="1" si="617"/>
        <v>0</v>
      </c>
      <c r="BJ864" s="215">
        <f t="shared" ca="1" si="583"/>
        <v>0</v>
      </c>
      <c r="BK864" s="215">
        <f t="shared" ca="1" si="584"/>
        <v>0</v>
      </c>
      <c r="BL864" s="215">
        <f t="shared" ca="1" si="585"/>
        <v>0</v>
      </c>
      <c r="BM864" s="215">
        <f t="shared" ca="1" si="586"/>
        <v>0</v>
      </c>
      <c r="BN864" s="155">
        <f t="shared" ca="1" si="618"/>
        <v>0</v>
      </c>
      <c r="BO864" s="165"/>
      <c r="BP864" s="187" cm="1">
        <f t="array" ref="BP864">IFERROR(IF($X864=$X863,BP863,INDEX(Forecast_Capex_Input!AC$12:AC$286,$X864)),0)</f>
        <v>0</v>
      </c>
      <c r="BQ864" s="187" cm="1">
        <f t="array" ref="BQ864">IFERROR(IF($X864=$X863,BQ863,INDEX(Forecast_Capex_Input!AD$12:AD$286,$X864)),0)</f>
        <v>0</v>
      </c>
      <c r="BR864" s="187" cm="1">
        <f t="array" ref="BR864">IFERROR(IF($X864=$X863,BR863,INDEX(Forecast_Capex_Input!AE$12:AE$286,$X864)),0)</f>
        <v>0</v>
      </c>
      <c r="BS864" s="187" cm="1">
        <f t="array" ref="BS864">IFERROR(IF($X864=$X863,BS863,INDEX(Forecast_Capex_Input!AF$12:AF$286,$X864)),0)</f>
        <v>0</v>
      </c>
      <c r="BT864" s="187" cm="1">
        <f t="array" ref="BT864">IFERROR(IF($X864=$X863,BT863,INDEX(Forecast_Capex_Input!AG$12:AG$286,$X864)),0)</f>
        <v>0</v>
      </c>
      <c r="BU864" s="165"/>
      <c r="BV864" s="215">
        <f t="shared" si="587"/>
        <v>0</v>
      </c>
      <c r="BW864" s="215">
        <f t="shared" si="588"/>
        <v>0</v>
      </c>
      <c r="BX864" s="215">
        <f t="shared" si="589"/>
        <v>0</v>
      </c>
      <c r="BY864" s="215">
        <f t="shared" si="590"/>
        <v>0</v>
      </c>
      <c r="BZ864" s="215">
        <f t="shared" si="591"/>
        <v>0</v>
      </c>
      <c r="CA864" s="155">
        <f t="shared" si="619"/>
        <v>0</v>
      </c>
      <c r="CB864" s="165"/>
      <c r="CC864" s="215">
        <f t="shared" si="592"/>
        <v>0</v>
      </c>
      <c r="CD864" s="215">
        <f t="shared" si="593"/>
        <v>0</v>
      </c>
      <c r="CE864" s="215">
        <f t="shared" si="594"/>
        <v>0</v>
      </c>
      <c r="CF864" s="215">
        <f t="shared" si="595"/>
        <v>0</v>
      </c>
      <c r="CG864" s="215">
        <f t="shared" si="596"/>
        <v>0</v>
      </c>
      <c r="CH864" s="155">
        <f t="shared" si="620"/>
        <v>0</v>
      </c>
      <c r="CI864" s="165"/>
      <c r="CJ864" s="215">
        <f t="shared" si="597"/>
        <v>0</v>
      </c>
      <c r="CK864" s="215">
        <f t="shared" si="598"/>
        <v>0</v>
      </c>
      <c r="CL864" s="215">
        <f t="shared" si="599"/>
        <v>0</v>
      </c>
      <c r="CM864" s="215">
        <f t="shared" si="600"/>
        <v>0</v>
      </c>
      <c r="CN864" s="215">
        <f t="shared" si="601"/>
        <v>0</v>
      </c>
      <c r="CO864" s="155">
        <f t="shared" si="621"/>
        <v>0</v>
      </c>
      <c r="CP864" s="165"/>
      <c r="CQ864" s="223">
        <f t="shared" si="602"/>
        <v>0</v>
      </c>
      <c r="CR864" s="223">
        <f t="shared" si="603"/>
        <v>0</v>
      </c>
      <c r="CS864" s="223">
        <f t="shared" si="604"/>
        <v>0</v>
      </c>
      <c r="CT864" s="223">
        <f t="shared" si="605"/>
        <v>0</v>
      </c>
      <c r="CU864" s="223">
        <f t="shared" si="606"/>
        <v>0</v>
      </c>
      <c r="CV864" s="155">
        <f t="shared" si="622"/>
        <v>0</v>
      </c>
      <c r="CW864" s="165"/>
      <c r="CX864" s="215">
        <f t="shared" si="623"/>
        <v>0</v>
      </c>
      <c r="CY864" s="215">
        <f t="shared" si="607"/>
        <v>0</v>
      </c>
      <c r="CZ864" s="215">
        <f t="shared" si="608"/>
        <v>0</v>
      </c>
      <c r="DA864" s="215">
        <f t="shared" si="609"/>
        <v>0</v>
      </c>
      <c r="DB864" s="215">
        <f t="shared" si="610"/>
        <v>0</v>
      </c>
      <c r="DC864" s="155">
        <f t="shared" si="624"/>
        <v>0</v>
      </c>
      <c r="DD864" s="165"/>
      <c r="DE864" s="188" t="b" cm="1">
        <f t="array" aca="1" ref="DE864" ca="1">OR($G864=Forecast_Capex_Input!$BF$8:$BF$10)</f>
        <v>0</v>
      </c>
      <c r="DF864" s="188" cm="1">
        <f t="array" aca="1" ref="DF864" ca="1">IFERROR(INDEX(Forecast_Capex_Input!BG$12:BG$286,$X864)
*(INDEX(Forecast_Capex_Input!$H$12:$H$286,$X864)=Repex),0)
*$DE864</f>
        <v>0</v>
      </c>
      <c r="DG864" s="188" cm="1">
        <f t="array" aca="1" ref="DG864" ca="1">IFERROR(INDEX(Forecast_Capex_Input!BH$12:BH$286,$X864)
*(INDEX(Forecast_Capex_Input!$H$12:$H$286,$X864)=Repex),0)
*$DE864</f>
        <v>0</v>
      </c>
      <c r="DH864" s="188" cm="1">
        <f t="array" aca="1" ref="DH864" ca="1">IFERROR(INDEX(Forecast_Capex_Input!BI$12:BI$286,$X864)
*(INDEX(Forecast_Capex_Input!$H$12:$H$286,$X864)=Repex),0)
*$DE864</f>
        <v>0</v>
      </c>
      <c r="DI864" s="188" cm="1">
        <f t="array" aca="1" ref="DI864" ca="1">IFERROR(INDEX(Forecast_Capex_Input!BJ$12:BJ$286,$X864)
*(INDEX(Forecast_Capex_Input!$H$12:$H$286,$X864)=Repex),0)
*$DE864</f>
        <v>0</v>
      </c>
      <c r="DJ864" s="188" cm="1">
        <f t="array" aca="1" ref="DJ864" ca="1">IFERROR(INDEX(Forecast_Capex_Input!BK$12:BK$286,$X864)
*(INDEX(Forecast_Capex_Input!$H$12:$H$286,$X864)=Repex),0)
*$DE864</f>
        <v>0</v>
      </c>
      <c r="DK864" s="188" cm="1">
        <f t="array" aca="1" ref="DK864" ca="1">IFERROR(INDEX(Forecast_Capex_Input!BL$12:BL$286,$X864)
*(INDEX(Forecast_Capex_Input!$H$12:$H$286,$X864)=Repex),0)
*$DE864</f>
        <v>0</v>
      </c>
      <c r="DL864" s="165"/>
      <c r="DM864" s="188" t="b" cm="1">
        <f t="array" aca="1" ref="DM864" ca="1">OR($G864=Forecast_Capex_Input!$BN$8:$BN$9)</f>
        <v>0</v>
      </c>
      <c r="DN864" s="188" cm="1">
        <f t="array" aca="1" ref="DN864" ca="1">IFERROR(INDEX(Forecast_Capex_Input!BO$12:BO$286,$X864)
*(INDEX(Forecast_Capex_Input!$H$12:$H$286,$X864)=Repex),0)
*$DM864</f>
        <v>0</v>
      </c>
      <c r="DO864" s="188" cm="1">
        <f t="array" aca="1" ref="DO864" ca="1">IFERROR(INDEX(Forecast_Capex_Input!BP$12:BP$286,$X864)
*(INDEX(Forecast_Capex_Input!$H$12:$H$286,$X864)=Repex),0)
*$DM864</f>
        <v>0</v>
      </c>
      <c r="DP864" s="188" cm="1">
        <f t="array" aca="1" ref="DP864" ca="1">IFERROR(INDEX(Forecast_Capex_Input!BQ$12:BQ$286,$X864)
*(INDEX(Forecast_Capex_Input!$H$12:$H$286,$X864)=Repex),0)
*$DM864</f>
        <v>0</v>
      </c>
      <c r="DQ864" s="188" cm="1">
        <f t="array" aca="1" ref="DQ864" ca="1">IFERROR(INDEX(Forecast_Capex_Input!BR$12:BR$286,$X864)
*(INDEX(Forecast_Capex_Input!$H$12:$H$286,$X864)=Repex),0)
*$DM864</f>
        <v>0</v>
      </c>
      <c r="DR864" s="188" cm="1">
        <f t="array" aca="1" ref="DR864" ca="1">IFERROR(INDEX(Forecast_Capex_Input!BS$12:BS$286,$X864)
*(INDEX(Forecast_Capex_Input!$H$12:$H$286,$X864)=Repex),0)
*$DM864</f>
        <v>0</v>
      </c>
      <c r="DS864" s="165"/>
      <c r="DT864" s="188" t="b" cm="1">
        <f t="array" aca="1" ref="DT864" ca="1">OR($G864=Forecast_Capex_Input!$BU$8:$BU$10)</f>
        <v>0</v>
      </c>
      <c r="DU864" s="188" cm="1">
        <f t="array" aca="1" ref="DU864" ca="1">IFERROR(INDEX(Forecast_Capex_Input!BV$12:BV$286,$X864)
*(INDEX(Forecast_Capex_Input!$H$12:$H$286,$X864)=Repex),0)
*$DT864</f>
        <v>0</v>
      </c>
      <c r="DV864" s="188" cm="1">
        <f t="array" aca="1" ref="DV864" ca="1">IFERROR(INDEX(Forecast_Capex_Input!BW$12:BW$286,$X864)
*(INDEX(Forecast_Capex_Input!$H$12:$H$286,$X864)=Repex),0)
*$DT864</f>
        <v>0</v>
      </c>
      <c r="DW864" s="188" cm="1">
        <f t="array" aca="1" ref="DW864" ca="1">IFERROR(INDEX(Forecast_Capex_Input!BX$12:BX$286,$X864)
*(INDEX(Forecast_Capex_Input!$H$12:$H$286,$X864)=Repex),0)
*$DT864</f>
        <v>0</v>
      </c>
      <c r="DX864" s="188" cm="1">
        <f t="array" aca="1" ref="DX864" ca="1">IFERROR(INDEX(Forecast_Capex_Input!BY$12:BY$286,$X864)
*(INDEX(Forecast_Capex_Input!$H$12:$H$286,$X864)=Repex),0)
*$DT864</f>
        <v>0</v>
      </c>
      <c r="DY864" s="188" cm="1">
        <f t="array" aca="1" ref="DY864" ca="1">IFERROR(INDEX(Forecast_Capex_Input!BZ$12:BZ$286,$X864)
*(INDEX(Forecast_Capex_Input!$H$12:$H$286,$X864)=Repex),0)
*$DT864</f>
        <v>0</v>
      </c>
      <c r="DZ864" s="188" cm="1">
        <f t="array" aca="1" ref="DZ864" ca="1">IFERROR(INDEX(Forecast_Capex_Input!CA$12:CA$286,$X864)
*(INDEX(Forecast_Capex_Input!$H$12:$H$286,$X864)=Repex),0)
*$DT864</f>
        <v>0</v>
      </c>
      <c r="EA864" s="188" cm="1">
        <f t="array" aca="1" ref="EA864" ca="1">IFERROR(INDEX(Forecast_Capex_Input!CB$12:CB$286,$X864)
*(INDEX(Forecast_Capex_Input!$H$12:$H$286,$X864)=Repex),0)
*$DT864</f>
        <v>0</v>
      </c>
      <c r="EB864" s="188" cm="1">
        <f t="array" aca="1" ref="EB864" ca="1">IFERROR(INDEX(Forecast_Capex_Input!CC$12:CC$286,$X864)
*(INDEX(Forecast_Capex_Input!$H$12:$H$286,$X864)=Repex),0)
*$DT864</f>
        <v>0</v>
      </c>
      <c r="EC864" s="165"/>
      <c r="ED864" s="226" t="str">
        <f t="shared" si="611"/>
        <v>N/A</v>
      </c>
      <c r="EE864" s="174" t="s">
        <v>15</v>
      </c>
    </row>
    <row r="865" spans="3:135" x14ac:dyDescent="0.2">
      <c r="C865" s="174">
        <f t="shared" si="612"/>
        <v>855</v>
      </c>
      <c r="D865" s="167" t="str" cm="1">
        <f t="array" ref="D865">IFERROR(INDEX(Forecast_Capex_Input!$D$12:$D$286,$X865),NA)</f>
        <v>N/A</v>
      </c>
      <c r="E865" s="172" t="str" cm="1">
        <f t="array" ref="E865">IF($X865=NA,NA,INDEX(Forecast_Capex_Input!$E$12:$E$286,$X865))</f>
        <v>N/A</v>
      </c>
      <c r="F865" s="167" t="str" cm="1">
        <f t="array" aca="1" ref="F865" ca="1">IFERROR(INDEX(General!$E$25:$E$26,$Y865),NA)</f>
        <v>N/A</v>
      </c>
      <c r="G865" s="167" t="str" cm="1">
        <f t="array" aca="1" ref="G865" ca="1">IFERROR(INDEX(Forecast_Capex_Input!$AI$11:$BB$11,$AA865),NA)</f>
        <v>N/A</v>
      </c>
      <c r="H865" s="189" t="str" cm="1">
        <f t="array" aca="1" ref="H865" ca="1">IFERROR(INDEX(Forecast_Capex_Input!$AI$12:$BB$286,$X865,$AA865),NA)</f>
        <v>N/A</v>
      </c>
      <c r="I865" s="199" t="str" cm="1">
        <f t="array" ref="I865">IFERROR(INDEX(Forecast_Capex_Input!$F$12:$F$286,$X865),NA)</f>
        <v>N/A</v>
      </c>
      <c r="J865" s="199" t="str" cm="1">
        <f t="array" ref="J865">IFERROR(INDEX(Forecast_Capex_Input!G$12:G$286,$X865),NA)</f>
        <v>N/A</v>
      </c>
      <c r="K865" s="199" t="str" cm="1">
        <f t="array" ref="K865">IFERROR(INDEX(Forecast_Capex_Input!H$12:H$286,$X865),NA)</f>
        <v>N/A</v>
      </c>
      <c r="L865" s="199" t="str" cm="1">
        <f t="array" ref="L865">IFERROR(INDEX(Forecast_Capex_Input!I$12:I$286,$X865),NA)</f>
        <v>N/A</v>
      </c>
      <c r="M865" s="199" t="str" cm="1">
        <f t="array" ref="M865">IFERROR(INDEX(Forecast_Capex_Input!J$12:J$286,$X865),NA)</f>
        <v>N/A</v>
      </c>
      <c r="N865" s="199" t="str" cm="1">
        <f t="array" ref="N865">IFERROR(INDEX(Forecast_Capex_Input!K$12:K$286,$X865),NA)</f>
        <v>N/A</v>
      </c>
      <c r="O865" s="199" t="str" cm="1">
        <f t="array" ref="O865">IFERROR(INDEX(Forecast_Capex_Input!L$12:L$286,$X865),NA)</f>
        <v>N/A</v>
      </c>
      <c r="P865" s="199" t="str" cm="1">
        <f t="array" ref="P865">IFERROR(INDEX(Forecast_Capex_Input!M$12:M$286,$X865),NA)</f>
        <v>N/A</v>
      </c>
      <c r="Q865" s="172" t="str" cm="1">
        <f t="array" ref="Q865">IFERROR(INDEX(Forecast_Capex_Input!N$12:N$286,$X865),NA)</f>
        <v>N/A</v>
      </c>
      <c r="R865" s="265" cm="1">
        <f t="array" ref="R865">IFERROR(INDEX(Forecast_Capex_Input!O$12:O$286,$X865),0)</f>
        <v>0</v>
      </c>
      <c r="S865" s="172" cm="1">
        <f t="array" ref="S865">IFERROR(INDEX(Forecast_Capex_Input!P$12:P$286,$X865),0)</f>
        <v>0</v>
      </c>
      <c r="T865" s="199" t="str" cm="1">
        <f t="array" aca="1" ref="T865" ca="1">IFERROR(INDEX(General!$K$84:$K$103,$AA865),NA)</f>
        <v>N/A</v>
      </c>
      <c r="U865" s="188" cm="1">
        <f t="array" aca="1" ref="U865" ca="1">IFERROR(
IF($F865=General!$E$25,INDEX(Forecast_Capex_Input!S$12:S$286,$X865),
INDEX(Forecast_Capex_Input!T$12:T$286,$X865)),0)</f>
        <v>0</v>
      </c>
      <c r="V865" s="222" t="b">
        <f>IFERROR(INDEX(Overheads!$T$19:$T$26,MATCH($I865,Overheads!$E$19:$E$26,0)),FALSE)</f>
        <v>0</v>
      </c>
      <c r="W865" s="165"/>
      <c r="X865" s="174" t="str">
        <f>IFERROR(
IF(MATCH($C865,Forecast_Capex_Input!$CI$12:$CI$286,1)+1&gt;MAX(Forecast_Capex_Input!$C$12:$C$286),NA,
MATCH($C865,Forecast_Capex_Input!$CI$12:$CI$286,1)+1),1)</f>
        <v>N/A</v>
      </c>
      <c r="Y865" s="174" t="str" cm="1">
        <f t="array" aca="1" ref="Y865" ca="1">IFERROR(
IF(X864&lt;&gt;X865,1,
IF(COUNTIF(OFFSET(Y864,0,0,-INDEX(Forecast_Capex_Input!$CG$12:$CG$286,$X865)),Y864)=INDEX(Forecast_Capex_Input!$CG$12:$CG$286,$X865),Y864+1,Y864)),NA)</f>
        <v>N/A</v>
      </c>
      <c r="Z865" s="174" t="str" cm="1">
        <f t="array" ref="Z865">IFERROR($C865-IF($X865=1,1,INDEX(Forecast_Capex_Input!$CI$12:$CI$286,$X865-1))+1,NA)</f>
        <v>N/A</v>
      </c>
      <c r="AA865" s="174" t="str" cm="1">
        <f t="array" aca="1" ref="AA865" ca="1">IFERROR(IF(Y865=1,
INDEX(Forecast_Capex_Input!$AI$10:$BB$10,SMALL(IF(INDEX(Forecast_Capex_Input!$AI$12:$BB$286,$X865,0)&gt;0,COLUMN(Forecast_Capex_Input!$AI$10:$BB$10)-COLUMN(Forecast_Capex_Input!$AI$12)+1),ROWS(OFFSET(AA864,0,0,-$Z865)))),
OFFSET(AA864,-INDEX(Forecast_Capex_Input!$CG$12:$CG$286,$X865)+1,0)),NA)</f>
        <v>N/A</v>
      </c>
      <c r="AB865" s="174" t="str">
        <f t="shared" ca="1" si="581"/>
        <v>N/A</v>
      </c>
      <c r="AC865" s="222" t="b">
        <f t="shared" si="613"/>
        <v>0</v>
      </c>
      <c r="AD865" s="220" t="b">
        <v>0</v>
      </c>
      <c r="AE865" s="222" t="b">
        <f t="shared" si="582"/>
        <v>1</v>
      </c>
      <c r="AF865" s="165"/>
      <c r="AG865" s="215">
        <v>0</v>
      </c>
      <c r="AH865" s="215">
        <v>0</v>
      </c>
      <c r="AI865" s="215">
        <v>0</v>
      </c>
      <c r="AJ865" s="215">
        <v>0</v>
      </c>
      <c r="AK865" s="215">
        <v>0</v>
      </c>
      <c r="AL865" s="155">
        <v>0</v>
      </c>
      <c r="AM865" s="165"/>
      <c r="AN865" s="215" cm="1">
        <f t="array" aca="1" ref="AN865" ca="1">IFERROR(INDEX(General!O$33:O$34,$AB865)
*AG865,0)</f>
        <v>0</v>
      </c>
      <c r="AO865" s="215" cm="1">
        <f t="array" aca="1" ref="AO865" ca="1">IFERROR(INDEX(General!P$33:P$34,$AB865)
*AH865,0)</f>
        <v>0</v>
      </c>
      <c r="AP865" s="215" cm="1">
        <f t="array" aca="1" ref="AP865" ca="1">IFERROR(INDEX(General!Q$33:Q$34,$AB865)
*AI865,0)</f>
        <v>0</v>
      </c>
      <c r="AQ865" s="215" cm="1">
        <f t="array" aca="1" ref="AQ865" ca="1">IFERROR(INDEX(General!R$33:R$34,$AB865)
*AJ865,0)</f>
        <v>0</v>
      </c>
      <c r="AR865" s="215" cm="1">
        <f t="array" aca="1" ref="AR865" ca="1">IFERROR(INDEX(General!S$33:S$34,$AB865)
*AK865,0)</f>
        <v>0</v>
      </c>
      <c r="AS865" s="155">
        <f t="shared" ca="1" si="614"/>
        <v>0</v>
      </c>
      <c r="AT865" s="165"/>
      <c r="AU865" s="215">
        <f ca="1">IF($AE865=FALSE,AN865*Overheads!$R$24*$V865,
IFERROR(Overheads!$O$49*$V865*AN865,0)
+IFERROR(Overheads!Q$59*$V865*(AN865/Overheads!Q$68),0))</f>
        <v>0</v>
      </c>
      <c r="AV865" s="215">
        <f ca="1">IF($AE865=FALSE,AO865*Overheads!$R$24*$V865,
IFERROR(Overheads!$O$49*$V865*AO865,0)
+IFERROR(Overheads!R$59*$V865*(AO865/Overheads!R$68),0))</f>
        <v>0</v>
      </c>
      <c r="AW865" s="215">
        <f ca="1">IF($AE865=FALSE,AP865*Overheads!$R$24*$V865,
IFERROR(Overheads!$O$49*$V865*AP865,0)
+IFERROR(Overheads!S$59*$V865*(AP865/Overheads!S$68),0))</f>
        <v>0</v>
      </c>
      <c r="AX865" s="215">
        <f ca="1">IF($AE865=FALSE,AQ865*Overheads!$R$24*$V865,
IFERROR(Overheads!$O$49*$V865*AQ865,0)
+IFERROR(Overheads!T$59*$V865*(AQ865/Overheads!T$68),0))</f>
        <v>0</v>
      </c>
      <c r="AY865" s="215">
        <f ca="1">IF($AE865=FALSE,AR865*Overheads!$R$24*$V865,
IFERROR(Overheads!$O$49*$V865*AR865,0)
+IFERROR(Overheads!U$59*$V865*(AR865/Overheads!U$68),0))</f>
        <v>0</v>
      </c>
      <c r="AZ865" s="155">
        <f t="shared" ca="1" si="615"/>
        <v>0</v>
      </c>
      <c r="BA865" s="165"/>
      <c r="BB865" s="215">
        <f ca="1">IF($AE865=FALSE,AN865*Overheads!$S$25,
IFERROR(Overheads!$O$50*AN865,0)
+IFERROR(Overheads!Q$60*(AN865/Overheads!Q$66),0))</f>
        <v>0</v>
      </c>
      <c r="BC865" s="215">
        <f ca="1">IF($AE865=FALSE,AO865*Overheads!$S$25,
IFERROR(Overheads!$O$50*AO865,0)
+IFERROR(Overheads!R$60*(AO865/Overheads!R$66),0))</f>
        <v>0</v>
      </c>
      <c r="BD865" s="215">
        <f ca="1">IF($AE865=FALSE,AP865*Overheads!$S$25,
IFERROR(Overheads!$O$50*AP865,0)
+IFERROR(Overheads!S$60*(AP865/Overheads!S$66),0))</f>
        <v>0</v>
      </c>
      <c r="BE865" s="215">
        <f ca="1">IF($AE865=FALSE,AQ865*Overheads!$S$25,
IFERROR(Overheads!$O$50*AQ865,0)
+IFERROR(Overheads!T$60*(AQ865/Overheads!T$66),0))</f>
        <v>0</v>
      </c>
      <c r="BF865" s="215">
        <f ca="1">IF($AE865=FALSE,AR865*Overheads!$S$25,
IFERROR(Overheads!$O$50*AR865,0)
+IFERROR(Overheads!U$60*(AR865/Overheads!U$66),0))</f>
        <v>0</v>
      </c>
      <c r="BG865" s="155">
        <f t="shared" ca="1" si="616"/>
        <v>0</v>
      </c>
      <c r="BH865" s="165"/>
      <c r="BI865" s="215">
        <f t="shared" ca="1" si="617"/>
        <v>0</v>
      </c>
      <c r="BJ865" s="215">
        <f t="shared" ca="1" si="583"/>
        <v>0</v>
      </c>
      <c r="BK865" s="215">
        <f t="shared" ca="1" si="584"/>
        <v>0</v>
      </c>
      <c r="BL865" s="215">
        <f t="shared" ca="1" si="585"/>
        <v>0</v>
      </c>
      <c r="BM865" s="215">
        <f t="shared" ca="1" si="586"/>
        <v>0</v>
      </c>
      <c r="BN865" s="155">
        <f t="shared" ca="1" si="618"/>
        <v>0</v>
      </c>
      <c r="BO865" s="165"/>
      <c r="BP865" s="187" cm="1">
        <f t="array" ref="BP865">IFERROR(IF($X865=$X864,BP864,INDEX(Forecast_Capex_Input!AC$12:AC$286,$X865)),0)</f>
        <v>0</v>
      </c>
      <c r="BQ865" s="187" cm="1">
        <f t="array" ref="BQ865">IFERROR(IF($X865=$X864,BQ864,INDEX(Forecast_Capex_Input!AD$12:AD$286,$X865)),0)</f>
        <v>0</v>
      </c>
      <c r="BR865" s="187" cm="1">
        <f t="array" ref="BR865">IFERROR(IF($X865=$X864,BR864,INDEX(Forecast_Capex_Input!AE$12:AE$286,$X865)),0)</f>
        <v>0</v>
      </c>
      <c r="BS865" s="187" cm="1">
        <f t="array" ref="BS865">IFERROR(IF($X865=$X864,BS864,INDEX(Forecast_Capex_Input!AF$12:AF$286,$X865)),0)</f>
        <v>0</v>
      </c>
      <c r="BT865" s="187" cm="1">
        <f t="array" ref="BT865">IFERROR(IF($X865=$X864,BT864,INDEX(Forecast_Capex_Input!AG$12:AG$286,$X865)),0)</f>
        <v>0</v>
      </c>
      <c r="BU865" s="165"/>
      <c r="BV865" s="215">
        <f t="shared" si="587"/>
        <v>0</v>
      </c>
      <c r="BW865" s="215">
        <f t="shared" si="588"/>
        <v>0</v>
      </c>
      <c r="BX865" s="215">
        <f t="shared" si="589"/>
        <v>0</v>
      </c>
      <c r="BY865" s="215">
        <f t="shared" si="590"/>
        <v>0</v>
      </c>
      <c r="BZ865" s="215">
        <f t="shared" si="591"/>
        <v>0</v>
      </c>
      <c r="CA865" s="155">
        <f t="shared" si="619"/>
        <v>0</v>
      </c>
      <c r="CB865" s="165"/>
      <c r="CC865" s="215">
        <f t="shared" si="592"/>
        <v>0</v>
      </c>
      <c r="CD865" s="215">
        <f t="shared" si="593"/>
        <v>0</v>
      </c>
      <c r="CE865" s="215">
        <f t="shared" si="594"/>
        <v>0</v>
      </c>
      <c r="CF865" s="215">
        <f t="shared" si="595"/>
        <v>0</v>
      </c>
      <c r="CG865" s="215">
        <f t="shared" si="596"/>
        <v>0</v>
      </c>
      <c r="CH865" s="155">
        <f t="shared" si="620"/>
        <v>0</v>
      </c>
      <c r="CI865" s="165"/>
      <c r="CJ865" s="215">
        <f t="shared" si="597"/>
        <v>0</v>
      </c>
      <c r="CK865" s="215">
        <f t="shared" si="598"/>
        <v>0</v>
      </c>
      <c r="CL865" s="215">
        <f t="shared" si="599"/>
        <v>0</v>
      </c>
      <c r="CM865" s="215">
        <f t="shared" si="600"/>
        <v>0</v>
      </c>
      <c r="CN865" s="215">
        <f t="shared" si="601"/>
        <v>0</v>
      </c>
      <c r="CO865" s="155">
        <f t="shared" si="621"/>
        <v>0</v>
      </c>
      <c r="CP865" s="165"/>
      <c r="CQ865" s="223">
        <f t="shared" si="602"/>
        <v>0</v>
      </c>
      <c r="CR865" s="223">
        <f t="shared" si="603"/>
        <v>0</v>
      </c>
      <c r="CS865" s="223">
        <f t="shared" si="604"/>
        <v>0</v>
      </c>
      <c r="CT865" s="223">
        <f t="shared" si="605"/>
        <v>0</v>
      </c>
      <c r="CU865" s="223">
        <f t="shared" si="606"/>
        <v>0</v>
      </c>
      <c r="CV865" s="155">
        <f t="shared" si="622"/>
        <v>0</v>
      </c>
      <c r="CW865" s="165"/>
      <c r="CX865" s="215">
        <f t="shared" si="623"/>
        <v>0</v>
      </c>
      <c r="CY865" s="215">
        <f t="shared" si="607"/>
        <v>0</v>
      </c>
      <c r="CZ865" s="215">
        <f t="shared" si="608"/>
        <v>0</v>
      </c>
      <c r="DA865" s="215">
        <f t="shared" si="609"/>
        <v>0</v>
      </c>
      <c r="DB865" s="215">
        <f t="shared" si="610"/>
        <v>0</v>
      </c>
      <c r="DC865" s="155">
        <f t="shared" si="624"/>
        <v>0</v>
      </c>
      <c r="DD865" s="165"/>
      <c r="DE865" s="188" t="b" cm="1">
        <f t="array" aca="1" ref="DE865" ca="1">OR($G865=Forecast_Capex_Input!$BF$8:$BF$10)</f>
        <v>0</v>
      </c>
      <c r="DF865" s="188" cm="1">
        <f t="array" aca="1" ref="DF865" ca="1">IFERROR(INDEX(Forecast_Capex_Input!BG$12:BG$286,$X865)
*(INDEX(Forecast_Capex_Input!$H$12:$H$286,$X865)=Repex),0)
*$DE865</f>
        <v>0</v>
      </c>
      <c r="DG865" s="188" cm="1">
        <f t="array" aca="1" ref="DG865" ca="1">IFERROR(INDEX(Forecast_Capex_Input!BH$12:BH$286,$X865)
*(INDEX(Forecast_Capex_Input!$H$12:$H$286,$X865)=Repex),0)
*$DE865</f>
        <v>0</v>
      </c>
      <c r="DH865" s="188" cm="1">
        <f t="array" aca="1" ref="DH865" ca="1">IFERROR(INDEX(Forecast_Capex_Input!BI$12:BI$286,$X865)
*(INDEX(Forecast_Capex_Input!$H$12:$H$286,$X865)=Repex),0)
*$DE865</f>
        <v>0</v>
      </c>
      <c r="DI865" s="188" cm="1">
        <f t="array" aca="1" ref="DI865" ca="1">IFERROR(INDEX(Forecast_Capex_Input!BJ$12:BJ$286,$X865)
*(INDEX(Forecast_Capex_Input!$H$12:$H$286,$X865)=Repex),0)
*$DE865</f>
        <v>0</v>
      </c>
      <c r="DJ865" s="188" cm="1">
        <f t="array" aca="1" ref="DJ865" ca="1">IFERROR(INDEX(Forecast_Capex_Input!BK$12:BK$286,$X865)
*(INDEX(Forecast_Capex_Input!$H$12:$H$286,$X865)=Repex),0)
*$DE865</f>
        <v>0</v>
      </c>
      <c r="DK865" s="188" cm="1">
        <f t="array" aca="1" ref="DK865" ca="1">IFERROR(INDEX(Forecast_Capex_Input!BL$12:BL$286,$X865)
*(INDEX(Forecast_Capex_Input!$H$12:$H$286,$X865)=Repex),0)
*$DE865</f>
        <v>0</v>
      </c>
      <c r="DL865" s="165"/>
      <c r="DM865" s="188" t="b" cm="1">
        <f t="array" aca="1" ref="DM865" ca="1">OR($G865=Forecast_Capex_Input!$BN$8:$BN$9)</f>
        <v>0</v>
      </c>
      <c r="DN865" s="188" cm="1">
        <f t="array" aca="1" ref="DN865" ca="1">IFERROR(INDEX(Forecast_Capex_Input!BO$12:BO$286,$X865)
*(INDEX(Forecast_Capex_Input!$H$12:$H$286,$X865)=Repex),0)
*$DM865</f>
        <v>0</v>
      </c>
      <c r="DO865" s="188" cm="1">
        <f t="array" aca="1" ref="DO865" ca="1">IFERROR(INDEX(Forecast_Capex_Input!BP$12:BP$286,$X865)
*(INDEX(Forecast_Capex_Input!$H$12:$H$286,$X865)=Repex),0)
*$DM865</f>
        <v>0</v>
      </c>
      <c r="DP865" s="188" cm="1">
        <f t="array" aca="1" ref="DP865" ca="1">IFERROR(INDEX(Forecast_Capex_Input!BQ$12:BQ$286,$X865)
*(INDEX(Forecast_Capex_Input!$H$12:$H$286,$X865)=Repex),0)
*$DM865</f>
        <v>0</v>
      </c>
      <c r="DQ865" s="188" cm="1">
        <f t="array" aca="1" ref="DQ865" ca="1">IFERROR(INDEX(Forecast_Capex_Input!BR$12:BR$286,$X865)
*(INDEX(Forecast_Capex_Input!$H$12:$H$286,$X865)=Repex),0)
*$DM865</f>
        <v>0</v>
      </c>
      <c r="DR865" s="188" cm="1">
        <f t="array" aca="1" ref="DR865" ca="1">IFERROR(INDEX(Forecast_Capex_Input!BS$12:BS$286,$X865)
*(INDEX(Forecast_Capex_Input!$H$12:$H$286,$X865)=Repex),0)
*$DM865</f>
        <v>0</v>
      </c>
      <c r="DS865" s="165"/>
      <c r="DT865" s="188" t="b" cm="1">
        <f t="array" aca="1" ref="DT865" ca="1">OR($G865=Forecast_Capex_Input!$BU$8:$BU$10)</f>
        <v>0</v>
      </c>
      <c r="DU865" s="188" cm="1">
        <f t="array" aca="1" ref="DU865" ca="1">IFERROR(INDEX(Forecast_Capex_Input!BV$12:BV$286,$X865)
*(INDEX(Forecast_Capex_Input!$H$12:$H$286,$X865)=Repex),0)
*$DT865</f>
        <v>0</v>
      </c>
      <c r="DV865" s="188" cm="1">
        <f t="array" aca="1" ref="DV865" ca="1">IFERROR(INDEX(Forecast_Capex_Input!BW$12:BW$286,$X865)
*(INDEX(Forecast_Capex_Input!$H$12:$H$286,$X865)=Repex),0)
*$DT865</f>
        <v>0</v>
      </c>
      <c r="DW865" s="188" cm="1">
        <f t="array" aca="1" ref="DW865" ca="1">IFERROR(INDEX(Forecast_Capex_Input!BX$12:BX$286,$X865)
*(INDEX(Forecast_Capex_Input!$H$12:$H$286,$X865)=Repex),0)
*$DT865</f>
        <v>0</v>
      </c>
      <c r="DX865" s="188" cm="1">
        <f t="array" aca="1" ref="DX865" ca="1">IFERROR(INDEX(Forecast_Capex_Input!BY$12:BY$286,$X865)
*(INDEX(Forecast_Capex_Input!$H$12:$H$286,$X865)=Repex),0)
*$DT865</f>
        <v>0</v>
      </c>
      <c r="DY865" s="188" cm="1">
        <f t="array" aca="1" ref="DY865" ca="1">IFERROR(INDEX(Forecast_Capex_Input!BZ$12:BZ$286,$X865)
*(INDEX(Forecast_Capex_Input!$H$12:$H$286,$X865)=Repex),0)
*$DT865</f>
        <v>0</v>
      </c>
      <c r="DZ865" s="188" cm="1">
        <f t="array" aca="1" ref="DZ865" ca="1">IFERROR(INDEX(Forecast_Capex_Input!CA$12:CA$286,$X865)
*(INDEX(Forecast_Capex_Input!$H$12:$H$286,$X865)=Repex),0)
*$DT865</f>
        <v>0</v>
      </c>
      <c r="EA865" s="188" cm="1">
        <f t="array" aca="1" ref="EA865" ca="1">IFERROR(INDEX(Forecast_Capex_Input!CB$12:CB$286,$X865)
*(INDEX(Forecast_Capex_Input!$H$12:$H$286,$X865)=Repex),0)
*$DT865</f>
        <v>0</v>
      </c>
      <c r="EB865" s="188" cm="1">
        <f t="array" aca="1" ref="EB865" ca="1">IFERROR(INDEX(Forecast_Capex_Input!CC$12:CC$286,$X865)
*(INDEX(Forecast_Capex_Input!$H$12:$H$286,$X865)=Repex),0)
*$DT865</f>
        <v>0</v>
      </c>
      <c r="EC865" s="165"/>
      <c r="ED865" s="226" t="str">
        <f t="shared" si="611"/>
        <v>N/A</v>
      </c>
      <c r="EE865" s="174" t="s">
        <v>15</v>
      </c>
    </row>
    <row r="866" spans="3:135" x14ac:dyDescent="0.2">
      <c r="C866" s="174">
        <f t="shared" si="612"/>
        <v>856</v>
      </c>
      <c r="D866" s="167" t="str" cm="1">
        <f t="array" ref="D866">IFERROR(INDEX(Forecast_Capex_Input!$D$12:$D$286,$X866),NA)</f>
        <v>N/A</v>
      </c>
      <c r="E866" s="172" t="str" cm="1">
        <f t="array" ref="E866">IF($X866=NA,NA,INDEX(Forecast_Capex_Input!$E$12:$E$286,$X866))</f>
        <v>N/A</v>
      </c>
      <c r="F866" s="167" t="str" cm="1">
        <f t="array" aca="1" ref="F866" ca="1">IFERROR(INDEX(General!$E$25:$E$26,$Y866),NA)</f>
        <v>N/A</v>
      </c>
      <c r="G866" s="167" t="str" cm="1">
        <f t="array" aca="1" ref="G866" ca="1">IFERROR(INDEX(Forecast_Capex_Input!$AI$11:$BB$11,$AA866),NA)</f>
        <v>N/A</v>
      </c>
      <c r="H866" s="189" t="str" cm="1">
        <f t="array" aca="1" ref="H866" ca="1">IFERROR(INDEX(Forecast_Capex_Input!$AI$12:$BB$286,$X866,$AA866),NA)</f>
        <v>N/A</v>
      </c>
      <c r="I866" s="199" t="str" cm="1">
        <f t="array" ref="I866">IFERROR(INDEX(Forecast_Capex_Input!$F$12:$F$286,$X866),NA)</f>
        <v>N/A</v>
      </c>
      <c r="J866" s="199" t="str" cm="1">
        <f t="array" ref="J866">IFERROR(INDEX(Forecast_Capex_Input!G$12:G$286,$X866),NA)</f>
        <v>N/A</v>
      </c>
      <c r="K866" s="199" t="str" cm="1">
        <f t="array" ref="K866">IFERROR(INDEX(Forecast_Capex_Input!H$12:H$286,$X866),NA)</f>
        <v>N/A</v>
      </c>
      <c r="L866" s="199" t="str" cm="1">
        <f t="array" ref="L866">IFERROR(INDEX(Forecast_Capex_Input!I$12:I$286,$X866),NA)</f>
        <v>N/A</v>
      </c>
      <c r="M866" s="199" t="str" cm="1">
        <f t="array" ref="M866">IFERROR(INDEX(Forecast_Capex_Input!J$12:J$286,$X866),NA)</f>
        <v>N/A</v>
      </c>
      <c r="N866" s="199" t="str" cm="1">
        <f t="array" ref="N866">IFERROR(INDEX(Forecast_Capex_Input!K$12:K$286,$X866),NA)</f>
        <v>N/A</v>
      </c>
      <c r="O866" s="199" t="str" cm="1">
        <f t="array" ref="O866">IFERROR(INDEX(Forecast_Capex_Input!L$12:L$286,$X866),NA)</f>
        <v>N/A</v>
      </c>
      <c r="P866" s="199" t="str" cm="1">
        <f t="array" ref="P866">IFERROR(INDEX(Forecast_Capex_Input!M$12:M$286,$X866),NA)</f>
        <v>N/A</v>
      </c>
      <c r="Q866" s="172" t="str" cm="1">
        <f t="array" ref="Q866">IFERROR(INDEX(Forecast_Capex_Input!N$12:N$286,$X866),NA)</f>
        <v>N/A</v>
      </c>
      <c r="R866" s="265" cm="1">
        <f t="array" ref="R866">IFERROR(INDEX(Forecast_Capex_Input!O$12:O$286,$X866),0)</f>
        <v>0</v>
      </c>
      <c r="S866" s="172" cm="1">
        <f t="array" ref="S866">IFERROR(INDEX(Forecast_Capex_Input!P$12:P$286,$X866),0)</f>
        <v>0</v>
      </c>
      <c r="T866" s="199" t="str" cm="1">
        <f t="array" aca="1" ref="T866" ca="1">IFERROR(INDEX(General!$K$84:$K$103,$AA866),NA)</f>
        <v>N/A</v>
      </c>
      <c r="U866" s="188" cm="1">
        <f t="array" aca="1" ref="U866" ca="1">IFERROR(
IF($F866=General!$E$25,INDEX(Forecast_Capex_Input!S$12:S$286,$X866),
INDEX(Forecast_Capex_Input!T$12:T$286,$X866)),0)</f>
        <v>0</v>
      </c>
      <c r="V866" s="222" t="b">
        <f>IFERROR(INDEX(Overheads!$T$19:$T$26,MATCH($I866,Overheads!$E$19:$E$26,0)),FALSE)</f>
        <v>0</v>
      </c>
      <c r="W866" s="165"/>
      <c r="X866" s="174" t="str">
        <f>IFERROR(
IF(MATCH($C866,Forecast_Capex_Input!$CI$12:$CI$286,1)+1&gt;MAX(Forecast_Capex_Input!$C$12:$C$286),NA,
MATCH($C866,Forecast_Capex_Input!$CI$12:$CI$286,1)+1),1)</f>
        <v>N/A</v>
      </c>
      <c r="Y866" s="174" t="str" cm="1">
        <f t="array" aca="1" ref="Y866" ca="1">IFERROR(
IF(X865&lt;&gt;X866,1,
IF(COUNTIF(OFFSET(Y865,0,0,-INDEX(Forecast_Capex_Input!$CG$12:$CG$286,$X866)),Y865)=INDEX(Forecast_Capex_Input!$CG$12:$CG$286,$X866),Y865+1,Y865)),NA)</f>
        <v>N/A</v>
      </c>
      <c r="Z866" s="174" t="str" cm="1">
        <f t="array" ref="Z866">IFERROR($C866-IF($X866=1,1,INDEX(Forecast_Capex_Input!$CI$12:$CI$286,$X866-1))+1,NA)</f>
        <v>N/A</v>
      </c>
      <c r="AA866" s="174" t="str" cm="1">
        <f t="array" aca="1" ref="AA866" ca="1">IFERROR(IF(Y866=1,
INDEX(Forecast_Capex_Input!$AI$10:$BB$10,SMALL(IF(INDEX(Forecast_Capex_Input!$AI$12:$BB$286,$X866,0)&gt;0,COLUMN(Forecast_Capex_Input!$AI$10:$BB$10)-COLUMN(Forecast_Capex_Input!$AI$12)+1),ROWS(OFFSET(AA865,0,0,-$Z866)))),
OFFSET(AA865,-INDEX(Forecast_Capex_Input!$CG$12:$CG$286,$X866)+1,0)),NA)</f>
        <v>N/A</v>
      </c>
      <c r="AB866" s="174" t="str">
        <f t="shared" ca="1" si="581"/>
        <v>N/A</v>
      </c>
      <c r="AC866" s="222" t="b">
        <f t="shared" si="613"/>
        <v>0</v>
      </c>
      <c r="AD866" s="220" t="b">
        <v>0</v>
      </c>
      <c r="AE866" s="222" t="b">
        <f t="shared" si="582"/>
        <v>1</v>
      </c>
      <c r="AF866" s="165"/>
      <c r="AG866" s="215">
        <v>0</v>
      </c>
      <c r="AH866" s="215">
        <v>0</v>
      </c>
      <c r="AI866" s="215">
        <v>0</v>
      </c>
      <c r="AJ866" s="215">
        <v>0</v>
      </c>
      <c r="AK866" s="215">
        <v>0</v>
      </c>
      <c r="AL866" s="155">
        <v>0</v>
      </c>
      <c r="AM866" s="165"/>
      <c r="AN866" s="215" cm="1">
        <f t="array" aca="1" ref="AN866" ca="1">IFERROR(INDEX(General!O$33:O$34,$AB866)
*AG866,0)</f>
        <v>0</v>
      </c>
      <c r="AO866" s="215" cm="1">
        <f t="array" aca="1" ref="AO866" ca="1">IFERROR(INDEX(General!P$33:P$34,$AB866)
*AH866,0)</f>
        <v>0</v>
      </c>
      <c r="AP866" s="215" cm="1">
        <f t="array" aca="1" ref="AP866" ca="1">IFERROR(INDEX(General!Q$33:Q$34,$AB866)
*AI866,0)</f>
        <v>0</v>
      </c>
      <c r="AQ866" s="215" cm="1">
        <f t="array" aca="1" ref="AQ866" ca="1">IFERROR(INDEX(General!R$33:R$34,$AB866)
*AJ866,0)</f>
        <v>0</v>
      </c>
      <c r="AR866" s="215" cm="1">
        <f t="array" aca="1" ref="AR866" ca="1">IFERROR(INDEX(General!S$33:S$34,$AB866)
*AK866,0)</f>
        <v>0</v>
      </c>
      <c r="AS866" s="155">
        <f t="shared" ca="1" si="614"/>
        <v>0</v>
      </c>
      <c r="AT866" s="165"/>
      <c r="AU866" s="215">
        <f ca="1">IF($AE866=FALSE,AN866*Overheads!$R$24*$V866,
IFERROR(Overheads!$O$49*$V866*AN866,0)
+IFERROR(Overheads!Q$59*$V866*(AN866/Overheads!Q$68),0))</f>
        <v>0</v>
      </c>
      <c r="AV866" s="215">
        <f ca="1">IF($AE866=FALSE,AO866*Overheads!$R$24*$V866,
IFERROR(Overheads!$O$49*$V866*AO866,0)
+IFERROR(Overheads!R$59*$V866*(AO866/Overheads!R$68),0))</f>
        <v>0</v>
      </c>
      <c r="AW866" s="215">
        <f ca="1">IF($AE866=FALSE,AP866*Overheads!$R$24*$V866,
IFERROR(Overheads!$O$49*$V866*AP866,0)
+IFERROR(Overheads!S$59*$V866*(AP866/Overheads!S$68),0))</f>
        <v>0</v>
      </c>
      <c r="AX866" s="215">
        <f ca="1">IF($AE866=FALSE,AQ866*Overheads!$R$24*$V866,
IFERROR(Overheads!$O$49*$V866*AQ866,0)
+IFERROR(Overheads!T$59*$V866*(AQ866/Overheads!T$68),0))</f>
        <v>0</v>
      </c>
      <c r="AY866" s="215">
        <f ca="1">IF($AE866=FALSE,AR866*Overheads!$R$24*$V866,
IFERROR(Overheads!$O$49*$V866*AR866,0)
+IFERROR(Overheads!U$59*$V866*(AR866/Overheads!U$68),0))</f>
        <v>0</v>
      </c>
      <c r="AZ866" s="155">
        <f t="shared" ca="1" si="615"/>
        <v>0</v>
      </c>
      <c r="BA866" s="165"/>
      <c r="BB866" s="215">
        <f ca="1">IF($AE866=FALSE,AN866*Overheads!$S$25,
IFERROR(Overheads!$O$50*AN866,0)
+IFERROR(Overheads!Q$60*(AN866/Overheads!Q$66),0))</f>
        <v>0</v>
      </c>
      <c r="BC866" s="215">
        <f ca="1">IF($AE866=FALSE,AO866*Overheads!$S$25,
IFERROR(Overheads!$O$50*AO866,0)
+IFERROR(Overheads!R$60*(AO866/Overheads!R$66),0))</f>
        <v>0</v>
      </c>
      <c r="BD866" s="215">
        <f ca="1">IF($AE866=FALSE,AP866*Overheads!$S$25,
IFERROR(Overheads!$O$50*AP866,0)
+IFERROR(Overheads!S$60*(AP866/Overheads!S$66),0))</f>
        <v>0</v>
      </c>
      <c r="BE866" s="215">
        <f ca="1">IF($AE866=FALSE,AQ866*Overheads!$S$25,
IFERROR(Overheads!$O$50*AQ866,0)
+IFERROR(Overheads!T$60*(AQ866/Overheads!T$66),0))</f>
        <v>0</v>
      </c>
      <c r="BF866" s="215">
        <f ca="1">IF($AE866=FALSE,AR866*Overheads!$S$25,
IFERROR(Overheads!$O$50*AR866,0)
+IFERROR(Overheads!U$60*(AR866/Overheads!U$66),0))</f>
        <v>0</v>
      </c>
      <c r="BG866" s="155">
        <f t="shared" ca="1" si="616"/>
        <v>0</v>
      </c>
      <c r="BH866" s="165"/>
      <c r="BI866" s="215">
        <f t="shared" ca="1" si="617"/>
        <v>0</v>
      </c>
      <c r="BJ866" s="215">
        <f t="shared" ca="1" si="583"/>
        <v>0</v>
      </c>
      <c r="BK866" s="215">
        <f t="shared" ca="1" si="584"/>
        <v>0</v>
      </c>
      <c r="BL866" s="215">
        <f t="shared" ca="1" si="585"/>
        <v>0</v>
      </c>
      <c r="BM866" s="215">
        <f t="shared" ca="1" si="586"/>
        <v>0</v>
      </c>
      <c r="BN866" s="155">
        <f t="shared" ca="1" si="618"/>
        <v>0</v>
      </c>
      <c r="BO866" s="165"/>
      <c r="BP866" s="187" cm="1">
        <f t="array" ref="BP866">IFERROR(IF($X866=$X865,BP865,INDEX(Forecast_Capex_Input!AC$12:AC$286,$X866)),0)</f>
        <v>0</v>
      </c>
      <c r="BQ866" s="187" cm="1">
        <f t="array" ref="BQ866">IFERROR(IF($X866=$X865,BQ865,INDEX(Forecast_Capex_Input!AD$12:AD$286,$X866)),0)</f>
        <v>0</v>
      </c>
      <c r="BR866" s="187" cm="1">
        <f t="array" ref="BR866">IFERROR(IF($X866=$X865,BR865,INDEX(Forecast_Capex_Input!AE$12:AE$286,$X866)),0)</f>
        <v>0</v>
      </c>
      <c r="BS866" s="187" cm="1">
        <f t="array" ref="BS866">IFERROR(IF($X866=$X865,BS865,INDEX(Forecast_Capex_Input!AF$12:AF$286,$X866)),0)</f>
        <v>0</v>
      </c>
      <c r="BT866" s="187" cm="1">
        <f t="array" ref="BT866">IFERROR(IF($X866=$X865,BT865,INDEX(Forecast_Capex_Input!AG$12:AG$286,$X866)),0)</f>
        <v>0</v>
      </c>
      <c r="BU866" s="165"/>
      <c r="BV866" s="215">
        <f t="shared" si="587"/>
        <v>0</v>
      </c>
      <c r="BW866" s="215">
        <f t="shared" si="588"/>
        <v>0</v>
      </c>
      <c r="BX866" s="215">
        <f t="shared" si="589"/>
        <v>0</v>
      </c>
      <c r="BY866" s="215">
        <f t="shared" si="590"/>
        <v>0</v>
      </c>
      <c r="BZ866" s="215">
        <f t="shared" si="591"/>
        <v>0</v>
      </c>
      <c r="CA866" s="155">
        <f t="shared" si="619"/>
        <v>0</v>
      </c>
      <c r="CB866" s="165"/>
      <c r="CC866" s="215">
        <f t="shared" si="592"/>
        <v>0</v>
      </c>
      <c r="CD866" s="215">
        <f t="shared" si="593"/>
        <v>0</v>
      </c>
      <c r="CE866" s="215">
        <f t="shared" si="594"/>
        <v>0</v>
      </c>
      <c r="CF866" s="215">
        <f t="shared" si="595"/>
        <v>0</v>
      </c>
      <c r="CG866" s="215">
        <f t="shared" si="596"/>
        <v>0</v>
      </c>
      <c r="CH866" s="155">
        <f t="shared" si="620"/>
        <v>0</v>
      </c>
      <c r="CI866" s="165"/>
      <c r="CJ866" s="215">
        <f t="shared" si="597"/>
        <v>0</v>
      </c>
      <c r="CK866" s="215">
        <f t="shared" si="598"/>
        <v>0</v>
      </c>
      <c r="CL866" s="215">
        <f t="shared" si="599"/>
        <v>0</v>
      </c>
      <c r="CM866" s="215">
        <f t="shared" si="600"/>
        <v>0</v>
      </c>
      <c r="CN866" s="215">
        <f t="shared" si="601"/>
        <v>0</v>
      </c>
      <c r="CO866" s="155">
        <f t="shared" si="621"/>
        <v>0</v>
      </c>
      <c r="CP866" s="165"/>
      <c r="CQ866" s="223">
        <f t="shared" si="602"/>
        <v>0</v>
      </c>
      <c r="CR866" s="223">
        <f t="shared" si="603"/>
        <v>0</v>
      </c>
      <c r="CS866" s="223">
        <f t="shared" si="604"/>
        <v>0</v>
      </c>
      <c r="CT866" s="223">
        <f t="shared" si="605"/>
        <v>0</v>
      </c>
      <c r="CU866" s="223">
        <f t="shared" si="606"/>
        <v>0</v>
      </c>
      <c r="CV866" s="155">
        <f t="shared" si="622"/>
        <v>0</v>
      </c>
      <c r="CW866" s="165"/>
      <c r="CX866" s="215">
        <f t="shared" si="623"/>
        <v>0</v>
      </c>
      <c r="CY866" s="215">
        <f t="shared" si="607"/>
        <v>0</v>
      </c>
      <c r="CZ866" s="215">
        <f t="shared" si="608"/>
        <v>0</v>
      </c>
      <c r="DA866" s="215">
        <f t="shared" si="609"/>
        <v>0</v>
      </c>
      <c r="DB866" s="215">
        <f t="shared" si="610"/>
        <v>0</v>
      </c>
      <c r="DC866" s="155">
        <f t="shared" si="624"/>
        <v>0</v>
      </c>
      <c r="DD866" s="165"/>
      <c r="DE866" s="188" t="b" cm="1">
        <f t="array" aca="1" ref="DE866" ca="1">OR($G866=Forecast_Capex_Input!$BF$8:$BF$10)</f>
        <v>0</v>
      </c>
      <c r="DF866" s="188" cm="1">
        <f t="array" aca="1" ref="DF866" ca="1">IFERROR(INDEX(Forecast_Capex_Input!BG$12:BG$286,$X866)
*(INDEX(Forecast_Capex_Input!$H$12:$H$286,$X866)=Repex),0)
*$DE866</f>
        <v>0</v>
      </c>
      <c r="DG866" s="188" cm="1">
        <f t="array" aca="1" ref="DG866" ca="1">IFERROR(INDEX(Forecast_Capex_Input!BH$12:BH$286,$X866)
*(INDEX(Forecast_Capex_Input!$H$12:$H$286,$X866)=Repex),0)
*$DE866</f>
        <v>0</v>
      </c>
      <c r="DH866" s="188" cm="1">
        <f t="array" aca="1" ref="DH866" ca="1">IFERROR(INDEX(Forecast_Capex_Input!BI$12:BI$286,$X866)
*(INDEX(Forecast_Capex_Input!$H$12:$H$286,$X866)=Repex),0)
*$DE866</f>
        <v>0</v>
      </c>
      <c r="DI866" s="188" cm="1">
        <f t="array" aca="1" ref="DI866" ca="1">IFERROR(INDEX(Forecast_Capex_Input!BJ$12:BJ$286,$X866)
*(INDEX(Forecast_Capex_Input!$H$12:$H$286,$X866)=Repex),0)
*$DE866</f>
        <v>0</v>
      </c>
      <c r="DJ866" s="188" cm="1">
        <f t="array" aca="1" ref="DJ866" ca="1">IFERROR(INDEX(Forecast_Capex_Input!BK$12:BK$286,$X866)
*(INDEX(Forecast_Capex_Input!$H$12:$H$286,$X866)=Repex),0)
*$DE866</f>
        <v>0</v>
      </c>
      <c r="DK866" s="188" cm="1">
        <f t="array" aca="1" ref="DK866" ca="1">IFERROR(INDEX(Forecast_Capex_Input!BL$12:BL$286,$X866)
*(INDEX(Forecast_Capex_Input!$H$12:$H$286,$X866)=Repex),0)
*$DE866</f>
        <v>0</v>
      </c>
      <c r="DL866" s="165"/>
      <c r="DM866" s="188" t="b" cm="1">
        <f t="array" aca="1" ref="DM866" ca="1">OR($G866=Forecast_Capex_Input!$BN$8:$BN$9)</f>
        <v>0</v>
      </c>
      <c r="DN866" s="188" cm="1">
        <f t="array" aca="1" ref="DN866" ca="1">IFERROR(INDEX(Forecast_Capex_Input!BO$12:BO$286,$X866)
*(INDEX(Forecast_Capex_Input!$H$12:$H$286,$X866)=Repex),0)
*$DM866</f>
        <v>0</v>
      </c>
      <c r="DO866" s="188" cm="1">
        <f t="array" aca="1" ref="DO866" ca="1">IFERROR(INDEX(Forecast_Capex_Input!BP$12:BP$286,$X866)
*(INDEX(Forecast_Capex_Input!$H$12:$H$286,$X866)=Repex),0)
*$DM866</f>
        <v>0</v>
      </c>
      <c r="DP866" s="188" cm="1">
        <f t="array" aca="1" ref="DP866" ca="1">IFERROR(INDEX(Forecast_Capex_Input!BQ$12:BQ$286,$X866)
*(INDEX(Forecast_Capex_Input!$H$12:$H$286,$X866)=Repex),0)
*$DM866</f>
        <v>0</v>
      </c>
      <c r="DQ866" s="188" cm="1">
        <f t="array" aca="1" ref="DQ866" ca="1">IFERROR(INDEX(Forecast_Capex_Input!BR$12:BR$286,$X866)
*(INDEX(Forecast_Capex_Input!$H$12:$H$286,$X866)=Repex),0)
*$DM866</f>
        <v>0</v>
      </c>
      <c r="DR866" s="188" cm="1">
        <f t="array" aca="1" ref="DR866" ca="1">IFERROR(INDEX(Forecast_Capex_Input!BS$12:BS$286,$X866)
*(INDEX(Forecast_Capex_Input!$H$12:$H$286,$X866)=Repex),0)
*$DM866</f>
        <v>0</v>
      </c>
      <c r="DS866" s="165"/>
      <c r="DT866" s="188" t="b" cm="1">
        <f t="array" aca="1" ref="DT866" ca="1">OR($G866=Forecast_Capex_Input!$BU$8:$BU$10)</f>
        <v>0</v>
      </c>
      <c r="DU866" s="188" cm="1">
        <f t="array" aca="1" ref="DU866" ca="1">IFERROR(INDEX(Forecast_Capex_Input!BV$12:BV$286,$X866)
*(INDEX(Forecast_Capex_Input!$H$12:$H$286,$X866)=Repex),0)
*$DT866</f>
        <v>0</v>
      </c>
      <c r="DV866" s="188" cm="1">
        <f t="array" aca="1" ref="DV866" ca="1">IFERROR(INDEX(Forecast_Capex_Input!BW$12:BW$286,$X866)
*(INDEX(Forecast_Capex_Input!$H$12:$H$286,$X866)=Repex),0)
*$DT866</f>
        <v>0</v>
      </c>
      <c r="DW866" s="188" cm="1">
        <f t="array" aca="1" ref="DW866" ca="1">IFERROR(INDEX(Forecast_Capex_Input!BX$12:BX$286,$X866)
*(INDEX(Forecast_Capex_Input!$H$12:$H$286,$X866)=Repex),0)
*$DT866</f>
        <v>0</v>
      </c>
      <c r="DX866" s="188" cm="1">
        <f t="array" aca="1" ref="DX866" ca="1">IFERROR(INDEX(Forecast_Capex_Input!BY$12:BY$286,$X866)
*(INDEX(Forecast_Capex_Input!$H$12:$H$286,$X866)=Repex),0)
*$DT866</f>
        <v>0</v>
      </c>
      <c r="DY866" s="188" cm="1">
        <f t="array" aca="1" ref="DY866" ca="1">IFERROR(INDEX(Forecast_Capex_Input!BZ$12:BZ$286,$X866)
*(INDEX(Forecast_Capex_Input!$H$12:$H$286,$X866)=Repex),0)
*$DT866</f>
        <v>0</v>
      </c>
      <c r="DZ866" s="188" cm="1">
        <f t="array" aca="1" ref="DZ866" ca="1">IFERROR(INDEX(Forecast_Capex_Input!CA$12:CA$286,$X866)
*(INDEX(Forecast_Capex_Input!$H$12:$H$286,$X866)=Repex),0)
*$DT866</f>
        <v>0</v>
      </c>
      <c r="EA866" s="188" cm="1">
        <f t="array" aca="1" ref="EA866" ca="1">IFERROR(INDEX(Forecast_Capex_Input!CB$12:CB$286,$X866)
*(INDEX(Forecast_Capex_Input!$H$12:$H$286,$X866)=Repex),0)
*$DT866</f>
        <v>0</v>
      </c>
      <c r="EB866" s="188" cm="1">
        <f t="array" aca="1" ref="EB866" ca="1">IFERROR(INDEX(Forecast_Capex_Input!CC$12:CC$286,$X866)
*(INDEX(Forecast_Capex_Input!$H$12:$H$286,$X866)=Repex),0)
*$DT866</f>
        <v>0</v>
      </c>
      <c r="EC866" s="165"/>
      <c r="ED866" s="226" t="str">
        <f t="shared" si="611"/>
        <v>N/A</v>
      </c>
      <c r="EE866" s="174" t="s">
        <v>15</v>
      </c>
    </row>
    <row r="867" spans="3:135" x14ac:dyDescent="0.2">
      <c r="C867" s="174">
        <f t="shared" si="612"/>
        <v>857</v>
      </c>
      <c r="D867" s="167" t="str" cm="1">
        <f t="array" ref="D867">IFERROR(INDEX(Forecast_Capex_Input!$D$12:$D$286,$X867),NA)</f>
        <v>N/A</v>
      </c>
      <c r="E867" s="172" t="str" cm="1">
        <f t="array" ref="E867">IF($X867=NA,NA,INDEX(Forecast_Capex_Input!$E$12:$E$286,$X867))</f>
        <v>N/A</v>
      </c>
      <c r="F867" s="167" t="str" cm="1">
        <f t="array" aca="1" ref="F867" ca="1">IFERROR(INDEX(General!$E$25:$E$26,$Y867),NA)</f>
        <v>N/A</v>
      </c>
      <c r="G867" s="167" t="str" cm="1">
        <f t="array" aca="1" ref="G867" ca="1">IFERROR(INDEX(Forecast_Capex_Input!$AI$11:$BB$11,$AA867),NA)</f>
        <v>N/A</v>
      </c>
      <c r="H867" s="189" t="str" cm="1">
        <f t="array" aca="1" ref="H867" ca="1">IFERROR(INDEX(Forecast_Capex_Input!$AI$12:$BB$286,$X867,$AA867),NA)</f>
        <v>N/A</v>
      </c>
      <c r="I867" s="199" t="str" cm="1">
        <f t="array" ref="I867">IFERROR(INDEX(Forecast_Capex_Input!$F$12:$F$286,$X867),NA)</f>
        <v>N/A</v>
      </c>
      <c r="J867" s="199" t="str" cm="1">
        <f t="array" ref="J867">IFERROR(INDEX(Forecast_Capex_Input!G$12:G$286,$X867),NA)</f>
        <v>N/A</v>
      </c>
      <c r="K867" s="199" t="str" cm="1">
        <f t="array" ref="K867">IFERROR(INDEX(Forecast_Capex_Input!H$12:H$286,$X867),NA)</f>
        <v>N/A</v>
      </c>
      <c r="L867" s="199" t="str" cm="1">
        <f t="array" ref="L867">IFERROR(INDEX(Forecast_Capex_Input!I$12:I$286,$X867),NA)</f>
        <v>N/A</v>
      </c>
      <c r="M867" s="199" t="str" cm="1">
        <f t="array" ref="M867">IFERROR(INDEX(Forecast_Capex_Input!J$12:J$286,$X867),NA)</f>
        <v>N/A</v>
      </c>
      <c r="N867" s="199" t="str" cm="1">
        <f t="array" ref="N867">IFERROR(INDEX(Forecast_Capex_Input!K$12:K$286,$X867),NA)</f>
        <v>N/A</v>
      </c>
      <c r="O867" s="199" t="str" cm="1">
        <f t="array" ref="O867">IFERROR(INDEX(Forecast_Capex_Input!L$12:L$286,$X867),NA)</f>
        <v>N/A</v>
      </c>
      <c r="P867" s="199" t="str" cm="1">
        <f t="array" ref="P867">IFERROR(INDEX(Forecast_Capex_Input!M$12:M$286,$X867),NA)</f>
        <v>N/A</v>
      </c>
      <c r="Q867" s="172" t="str" cm="1">
        <f t="array" ref="Q867">IFERROR(INDEX(Forecast_Capex_Input!N$12:N$286,$X867),NA)</f>
        <v>N/A</v>
      </c>
      <c r="R867" s="265" cm="1">
        <f t="array" ref="R867">IFERROR(INDEX(Forecast_Capex_Input!O$12:O$286,$X867),0)</f>
        <v>0</v>
      </c>
      <c r="S867" s="172" cm="1">
        <f t="array" ref="S867">IFERROR(INDEX(Forecast_Capex_Input!P$12:P$286,$X867),0)</f>
        <v>0</v>
      </c>
      <c r="T867" s="199" t="str" cm="1">
        <f t="array" aca="1" ref="T867" ca="1">IFERROR(INDEX(General!$K$84:$K$103,$AA867),NA)</f>
        <v>N/A</v>
      </c>
      <c r="U867" s="188" cm="1">
        <f t="array" aca="1" ref="U867" ca="1">IFERROR(
IF($F867=General!$E$25,INDEX(Forecast_Capex_Input!S$12:S$286,$X867),
INDEX(Forecast_Capex_Input!T$12:T$286,$X867)),0)</f>
        <v>0</v>
      </c>
      <c r="V867" s="222" t="b">
        <f>IFERROR(INDEX(Overheads!$T$19:$T$26,MATCH($I867,Overheads!$E$19:$E$26,0)),FALSE)</f>
        <v>0</v>
      </c>
      <c r="W867" s="165"/>
      <c r="X867" s="174" t="str">
        <f>IFERROR(
IF(MATCH($C867,Forecast_Capex_Input!$CI$12:$CI$286,1)+1&gt;MAX(Forecast_Capex_Input!$C$12:$C$286),NA,
MATCH($C867,Forecast_Capex_Input!$CI$12:$CI$286,1)+1),1)</f>
        <v>N/A</v>
      </c>
      <c r="Y867" s="174" t="str" cm="1">
        <f t="array" aca="1" ref="Y867" ca="1">IFERROR(
IF(X866&lt;&gt;X867,1,
IF(COUNTIF(OFFSET(Y866,0,0,-INDEX(Forecast_Capex_Input!$CG$12:$CG$286,$X867)),Y866)=INDEX(Forecast_Capex_Input!$CG$12:$CG$286,$X867),Y866+1,Y866)),NA)</f>
        <v>N/A</v>
      </c>
      <c r="Z867" s="174" t="str" cm="1">
        <f t="array" ref="Z867">IFERROR($C867-IF($X867=1,1,INDEX(Forecast_Capex_Input!$CI$12:$CI$286,$X867-1))+1,NA)</f>
        <v>N/A</v>
      </c>
      <c r="AA867" s="174" t="str" cm="1">
        <f t="array" aca="1" ref="AA867" ca="1">IFERROR(IF(Y867=1,
INDEX(Forecast_Capex_Input!$AI$10:$BB$10,SMALL(IF(INDEX(Forecast_Capex_Input!$AI$12:$BB$286,$X867,0)&gt;0,COLUMN(Forecast_Capex_Input!$AI$10:$BB$10)-COLUMN(Forecast_Capex_Input!$AI$12)+1),ROWS(OFFSET(AA866,0,0,-$Z867)))),
OFFSET(AA866,-INDEX(Forecast_Capex_Input!$CG$12:$CG$286,$X867)+1,0)),NA)</f>
        <v>N/A</v>
      </c>
      <c r="AB867" s="174" t="str">
        <f t="shared" ca="1" si="581"/>
        <v>N/A</v>
      </c>
      <c r="AC867" s="222" t="b">
        <f t="shared" si="613"/>
        <v>0</v>
      </c>
      <c r="AD867" s="220" t="b">
        <v>0</v>
      </c>
      <c r="AE867" s="222" t="b">
        <f t="shared" si="582"/>
        <v>1</v>
      </c>
      <c r="AF867" s="165"/>
      <c r="AG867" s="215">
        <v>0</v>
      </c>
      <c r="AH867" s="215">
        <v>0</v>
      </c>
      <c r="AI867" s="215">
        <v>0</v>
      </c>
      <c r="AJ867" s="215">
        <v>0</v>
      </c>
      <c r="AK867" s="215">
        <v>0</v>
      </c>
      <c r="AL867" s="155">
        <v>0</v>
      </c>
      <c r="AM867" s="165"/>
      <c r="AN867" s="215" cm="1">
        <f t="array" aca="1" ref="AN867" ca="1">IFERROR(INDEX(General!O$33:O$34,$AB867)
*AG867,0)</f>
        <v>0</v>
      </c>
      <c r="AO867" s="215" cm="1">
        <f t="array" aca="1" ref="AO867" ca="1">IFERROR(INDEX(General!P$33:P$34,$AB867)
*AH867,0)</f>
        <v>0</v>
      </c>
      <c r="AP867" s="215" cm="1">
        <f t="array" aca="1" ref="AP867" ca="1">IFERROR(INDEX(General!Q$33:Q$34,$AB867)
*AI867,0)</f>
        <v>0</v>
      </c>
      <c r="AQ867" s="215" cm="1">
        <f t="array" aca="1" ref="AQ867" ca="1">IFERROR(INDEX(General!R$33:R$34,$AB867)
*AJ867,0)</f>
        <v>0</v>
      </c>
      <c r="AR867" s="215" cm="1">
        <f t="array" aca="1" ref="AR867" ca="1">IFERROR(INDEX(General!S$33:S$34,$AB867)
*AK867,0)</f>
        <v>0</v>
      </c>
      <c r="AS867" s="155">
        <f t="shared" ca="1" si="614"/>
        <v>0</v>
      </c>
      <c r="AT867" s="165"/>
      <c r="AU867" s="215">
        <f ca="1">IF($AE867=FALSE,AN867*Overheads!$R$24*$V867,
IFERROR(Overheads!$O$49*$V867*AN867,0)
+IFERROR(Overheads!Q$59*$V867*(AN867/Overheads!Q$68),0))</f>
        <v>0</v>
      </c>
      <c r="AV867" s="215">
        <f ca="1">IF($AE867=FALSE,AO867*Overheads!$R$24*$V867,
IFERROR(Overheads!$O$49*$V867*AO867,0)
+IFERROR(Overheads!R$59*$V867*(AO867/Overheads!R$68),0))</f>
        <v>0</v>
      </c>
      <c r="AW867" s="215">
        <f ca="1">IF($AE867=FALSE,AP867*Overheads!$R$24*$V867,
IFERROR(Overheads!$O$49*$V867*AP867,0)
+IFERROR(Overheads!S$59*$V867*(AP867/Overheads!S$68),0))</f>
        <v>0</v>
      </c>
      <c r="AX867" s="215">
        <f ca="1">IF($AE867=FALSE,AQ867*Overheads!$R$24*$V867,
IFERROR(Overheads!$O$49*$V867*AQ867,0)
+IFERROR(Overheads!T$59*$V867*(AQ867/Overheads!T$68),0))</f>
        <v>0</v>
      </c>
      <c r="AY867" s="215">
        <f ca="1">IF($AE867=FALSE,AR867*Overheads!$R$24*$V867,
IFERROR(Overheads!$O$49*$V867*AR867,0)
+IFERROR(Overheads!U$59*$V867*(AR867/Overheads!U$68),0))</f>
        <v>0</v>
      </c>
      <c r="AZ867" s="155">
        <f t="shared" ca="1" si="615"/>
        <v>0</v>
      </c>
      <c r="BA867" s="165"/>
      <c r="BB867" s="215">
        <f ca="1">IF($AE867=FALSE,AN867*Overheads!$S$25,
IFERROR(Overheads!$O$50*AN867,0)
+IFERROR(Overheads!Q$60*(AN867/Overheads!Q$66),0))</f>
        <v>0</v>
      </c>
      <c r="BC867" s="215">
        <f ca="1">IF($AE867=FALSE,AO867*Overheads!$S$25,
IFERROR(Overheads!$O$50*AO867,0)
+IFERROR(Overheads!R$60*(AO867/Overheads!R$66),0))</f>
        <v>0</v>
      </c>
      <c r="BD867" s="215">
        <f ca="1">IF($AE867=FALSE,AP867*Overheads!$S$25,
IFERROR(Overheads!$O$50*AP867,0)
+IFERROR(Overheads!S$60*(AP867/Overheads!S$66),0))</f>
        <v>0</v>
      </c>
      <c r="BE867" s="215">
        <f ca="1">IF($AE867=FALSE,AQ867*Overheads!$S$25,
IFERROR(Overheads!$O$50*AQ867,0)
+IFERROR(Overheads!T$60*(AQ867/Overheads!T$66),0))</f>
        <v>0</v>
      </c>
      <c r="BF867" s="215">
        <f ca="1">IF($AE867=FALSE,AR867*Overheads!$S$25,
IFERROR(Overheads!$O$50*AR867,0)
+IFERROR(Overheads!U$60*(AR867/Overheads!U$66),0))</f>
        <v>0</v>
      </c>
      <c r="BG867" s="155">
        <f t="shared" ca="1" si="616"/>
        <v>0</v>
      </c>
      <c r="BH867" s="165"/>
      <c r="BI867" s="215">
        <f t="shared" ca="1" si="617"/>
        <v>0</v>
      </c>
      <c r="BJ867" s="215">
        <f t="shared" ca="1" si="583"/>
        <v>0</v>
      </c>
      <c r="BK867" s="215">
        <f t="shared" ca="1" si="584"/>
        <v>0</v>
      </c>
      <c r="BL867" s="215">
        <f t="shared" ca="1" si="585"/>
        <v>0</v>
      </c>
      <c r="BM867" s="215">
        <f t="shared" ca="1" si="586"/>
        <v>0</v>
      </c>
      <c r="BN867" s="155">
        <f t="shared" ca="1" si="618"/>
        <v>0</v>
      </c>
      <c r="BO867" s="165"/>
      <c r="BP867" s="187" cm="1">
        <f t="array" ref="BP867">IFERROR(IF($X867=$X866,BP866,INDEX(Forecast_Capex_Input!AC$12:AC$286,$X867)),0)</f>
        <v>0</v>
      </c>
      <c r="BQ867" s="187" cm="1">
        <f t="array" ref="BQ867">IFERROR(IF($X867=$X866,BQ866,INDEX(Forecast_Capex_Input!AD$12:AD$286,$X867)),0)</f>
        <v>0</v>
      </c>
      <c r="BR867" s="187" cm="1">
        <f t="array" ref="BR867">IFERROR(IF($X867=$X866,BR866,INDEX(Forecast_Capex_Input!AE$12:AE$286,$X867)),0)</f>
        <v>0</v>
      </c>
      <c r="BS867" s="187" cm="1">
        <f t="array" ref="BS867">IFERROR(IF($X867=$X866,BS866,INDEX(Forecast_Capex_Input!AF$12:AF$286,$X867)),0)</f>
        <v>0</v>
      </c>
      <c r="BT867" s="187" cm="1">
        <f t="array" ref="BT867">IFERROR(IF($X867=$X866,BT866,INDEX(Forecast_Capex_Input!AG$12:AG$286,$X867)),0)</f>
        <v>0</v>
      </c>
      <c r="BU867" s="165"/>
      <c r="BV867" s="215">
        <f t="shared" si="587"/>
        <v>0</v>
      </c>
      <c r="BW867" s="215">
        <f t="shared" si="588"/>
        <v>0</v>
      </c>
      <c r="BX867" s="215">
        <f t="shared" si="589"/>
        <v>0</v>
      </c>
      <c r="BY867" s="215">
        <f t="shared" si="590"/>
        <v>0</v>
      </c>
      <c r="BZ867" s="215">
        <f t="shared" si="591"/>
        <v>0</v>
      </c>
      <c r="CA867" s="155">
        <f t="shared" si="619"/>
        <v>0</v>
      </c>
      <c r="CB867" s="165"/>
      <c r="CC867" s="215">
        <f t="shared" si="592"/>
        <v>0</v>
      </c>
      <c r="CD867" s="215">
        <f t="shared" si="593"/>
        <v>0</v>
      </c>
      <c r="CE867" s="215">
        <f t="shared" si="594"/>
        <v>0</v>
      </c>
      <c r="CF867" s="215">
        <f t="shared" si="595"/>
        <v>0</v>
      </c>
      <c r="CG867" s="215">
        <f t="shared" si="596"/>
        <v>0</v>
      </c>
      <c r="CH867" s="155">
        <f t="shared" si="620"/>
        <v>0</v>
      </c>
      <c r="CI867" s="165"/>
      <c r="CJ867" s="215">
        <f t="shared" si="597"/>
        <v>0</v>
      </c>
      <c r="CK867" s="215">
        <f t="shared" si="598"/>
        <v>0</v>
      </c>
      <c r="CL867" s="215">
        <f t="shared" si="599"/>
        <v>0</v>
      </c>
      <c r="CM867" s="215">
        <f t="shared" si="600"/>
        <v>0</v>
      </c>
      <c r="CN867" s="215">
        <f t="shared" si="601"/>
        <v>0</v>
      </c>
      <c r="CO867" s="155">
        <f t="shared" si="621"/>
        <v>0</v>
      </c>
      <c r="CP867" s="165"/>
      <c r="CQ867" s="223">
        <f t="shared" si="602"/>
        <v>0</v>
      </c>
      <c r="CR867" s="223">
        <f t="shared" si="603"/>
        <v>0</v>
      </c>
      <c r="CS867" s="223">
        <f t="shared" si="604"/>
        <v>0</v>
      </c>
      <c r="CT867" s="223">
        <f t="shared" si="605"/>
        <v>0</v>
      </c>
      <c r="CU867" s="223">
        <f t="shared" si="606"/>
        <v>0</v>
      </c>
      <c r="CV867" s="155">
        <f t="shared" si="622"/>
        <v>0</v>
      </c>
      <c r="CW867" s="165"/>
      <c r="CX867" s="215">
        <f t="shared" si="623"/>
        <v>0</v>
      </c>
      <c r="CY867" s="215">
        <f t="shared" si="607"/>
        <v>0</v>
      </c>
      <c r="CZ867" s="215">
        <f t="shared" si="608"/>
        <v>0</v>
      </c>
      <c r="DA867" s="215">
        <f t="shared" si="609"/>
        <v>0</v>
      </c>
      <c r="DB867" s="215">
        <f t="shared" si="610"/>
        <v>0</v>
      </c>
      <c r="DC867" s="155">
        <f t="shared" si="624"/>
        <v>0</v>
      </c>
      <c r="DD867" s="165"/>
      <c r="DE867" s="188" t="b" cm="1">
        <f t="array" aca="1" ref="DE867" ca="1">OR($G867=Forecast_Capex_Input!$BF$8:$BF$10)</f>
        <v>0</v>
      </c>
      <c r="DF867" s="188" cm="1">
        <f t="array" aca="1" ref="DF867" ca="1">IFERROR(INDEX(Forecast_Capex_Input!BG$12:BG$286,$X867)
*(INDEX(Forecast_Capex_Input!$H$12:$H$286,$X867)=Repex),0)
*$DE867</f>
        <v>0</v>
      </c>
      <c r="DG867" s="188" cm="1">
        <f t="array" aca="1" ref="DG867" ca="1">IFERROR(INDEX(Forecast_Capex_Input!BH$12:BH$286,$X867)
*(INDEX(Forecast_Capex_Input!$H$12:$H$286,$X867)=Repex),0)
*$DE867</f>
        <v>0</v>
      </c>
      <c r="DH867" s="188" cm="1">
        <f t="array" aca="1" ref="DH867" ca="1">IFERROR(INDEX(Forecast_Capex_Input!BI$12:BI$286,$X867)
*(INDEX(Forecast_Capex_Input!$H$12:$H$286,$X867)=Repex),0)
*$DE867</f>
        <v>0</v>
      </c>
      <c r="DI867" s="188" cm="1">
        <f t="array" aca="1" ref="DI867" ca="1">IFERROR(INDEX(Forecast_Capex_Input!BJ$12:BJ$286,$X867)
*(INDEX(Forecast_Capex_Input!$H$12:$H$286,$X867)=Repex),0)
*$DE867</f>
        <v>0</v>
      </c>
      <c r="DJ867" s="188" cm="1">
        <f t="array" aca="1" ref="DJ867" ca="1">IFERROR(INDEX(Forecast_Capex_Input!BK$12:BK$286,$X867)
*(INDEX(Forecast_Capex_Input!$H$12:$H$286,$X867)=Repex),0)
*$DE867</f>
        <v>0</v>
      </c>
      <c r="DK867" s="188" cm="1">
        <f t="array" aca="1" ref="DK867" ca="1">IFERROR(INDEX(Forecast_Capex_Input!BL$12:BL$286,$X867)
*(INDEX(Forecast_Capex_Input!$H$12:$H$286,$X867)=Repex),0)
*$DE867</f>
        <v>0</v>
      </c>
      <c r="DL867" s="165"/>
      <c r="DM867" s="188" t="b" cm="1">
        <f t="array" aca="1" ref="DM867" ca="1">OR($G867=Forecast_Capex_Input!$BN$8:$BN$9)</f>
        <v>0</v>
      </c>
      <c r="DN867" s="188" cm="1">
        <f t="array" aca="1" ref="DN867" ca="1">IFERROR(INDEX(Forecast_Capex_Input!BO$12:BO$286,$X867)
*(INDEX(Forecast_Capex_Input!$H$12:$H$286,$X867)=Repex),0)
*$DM867</f>
        <v>0</v>
      </c>
      <c r="DO867" s="188" cm="1">
        <f t="array" aca="1" ref="DO867" ca="1">IFERROR(INDEX(Forecast_Capex_Input!BP$12:BP$286,$X867)
*(INDEX(Forecast_Capex_Input!$H$12:$H$286,$X867)=Repex),0)
*$DM867</f>
        <v>0</v>
      </c>
      <c r="DP867" s="188" cm="1">
        <f t="array" aca="1" ref="DP867" ca="1">IFERROR(INDEX(Forecast_Capex_Input!BQ$12:BQ$286,$X867)
*(INDEX(Forecast_Capex_Input!$H$12:$H$286,$X867)=Repex),0)
*$DM867</f>
        <v>0</v>
      </c>
      <c r="DQ867" s="188" cm="1">
        <f t="array" aca="1" ref="DQ867" ca="1">IFERROR(INDEX(Forecast_Capex_Input!BR$12:BR$286,$X867)
*(INDEX(Forecast_Capex_Input!$H$12:$H$286,$X867)=Repex),0)
*$DM867</f>
        <v>0</v>
      </c>
      <c r="DR867" s="188" cm="1">
        <f t="array" aca="1" ref="DR867" ca="1">IFERROR(INDEX(Forecast_Capex_Input!BS$12:BS$286,$X867)
*(INDEX(Forecast_Capex_Input!$H$12:$H$286,$X867)=Repex),0)
*$DM867</f>
        <v>0</v>
      </c>
      <c r="DS867" s="165"/>
      <c r="DT867" s="188" t="b" cm="1">
        <f t="array" aca="1" ref="DT867" ca="1">OR($G867=Forecast_Capex_Input!$BU$8:$BU$10)</f>
        <v>0</v>
      </c>
      <c r="DU867" s="188" cm="1">
        <f t="array" aca="1" ref="DU867" ca="1">IFERROR(INDEX(Forecast_Capex_Input!BV$12:BV$286,$X867)
*(INDEX(Forecast_Capex_Input!$H$12:$H$286,$X867)=Repex),0)
*$DT867</f>
        <v>0</v>
      </c>
      <c r="DV867" s="188" cm="1">
        <f t="array" aca="1" ref="DV867" ca="1">IFERROR(INDEX(Forecast_Capex_Input!BW$12:BW$286,$X867)
*(INDEX(Forecast_Capex_Input!$H$12:$H$286,$X867)=Repex),0)
*$DT867</f>
        <v>0</v>
      </c>
      <c r="DW867" s="188" cm="1">
        <f t="array" aca="1" ref="DW867" ca="1">IFERROR(INDEX(Forecast_Capex_Input!BX$12:BX$286,$X867)
*(INDEX(Forecast_Capex_Input!$H$12:$H$286,$X867)=Repex),0)
*$DT867</f>
        <v>0</v>
      </c>
      <c r="DX867" s="188" cm="1">
        <f t="array" aca="1" ref="DX867" ca="1">IFERROR(INDEX(Forecast_Capex_Input!BY$12:BY$286,$X867)
*(INDEX(Forecast_Capex_Input!$H$12:$H$286,$X867)=Repex),0)
*$DT867</f>
        <v>0</v>
      </c>
      <c r="DY867" s="188" cm="1">
        <f t="array" aca="1" ref="DY867" ca="1">IFERROR(INDEX(Forecast_Capex_Input!BZ$12:BZ$286,$X867)
*(INDEX(Forecast_Capex_Input!$H$12:$H$286,$X867)=Repex),0)
*$DT867</f>
        <v>0</v>
      </c>
      <c r="DZ867" s="188" cm="1">
        <f t="array" aca="1" ref="DZ867" ca="1">IFERROR(INDEX(Forecast_Capex_Input!CA$12:CA$286,$X867)
*(INDEX(Forecast_Capex_Input!$H$12:$H$286,$X867)=Repex),0)
*$DT867</f>
        <v>0</v>
      </c>
      <c r="EA867" s="188" cm="1">
        <f t="array" aca="1" ref="EA867" ca="1">IFERROR(INDEX(Forecast_Capex_Input!CB$12:CB$286,$X867)
*(INDEX(Forecast_Capex_Input!$H$12:$H$286,$X867)=Repex),0)
*$DT867</f>
        <v>0</v>
      </c>
      <c r="EB867" s="188" cm="1">
        <f t="array" aca="1" ref="EB867" ca="1">IFERROR(INDEX(Forecast_Capex_Input!CC$12:CC$286,$X867)
*(INDEX(Forecast_Capex_Input!$H$12:$H$286,$X867)=Repex),0)
*$DT867</f>
        <v>0</v>
      </c>
      <c r="EC867" s="165"/>
      <c r="ED867" s="226" t="str">
        <f t="shared" si="611"/>
        <v>N/A</v>
      </c>
      <c r="EE867" s="174" t="s">
        <v>15</v>
      </c>
    </row>
    <row r="868" spans="3:135" x14ac:dyDescent="0.2">
      <c r="C868" s="174">
        <f t="shared" si="612"/>
        <v>858</v>
      </c>
      <c r="D868" s="167" t="str" cm="1">
        <f t="array" ref="D868">IFERROR(INDEX(Forecast_Capex_Input!$D$12:$D$286,$X868),NA)</f>
        <v>N/A</v>
      </c>
      <c r="E868" s="172" t="str" cm="1">
        <f t="array" ref="E868">IF($X868=NA,NA,INDEX(Forecast_Capex_Input!$E$12:$E$286,$X868))</f>
        <v>N/A</v>
      </c>
      <c r="F868" s="167" t="str" cm="1">
        <f t="array" aca="1" ref="F868" ca="1">IFERROR(INDEX(General!$E$25:$E$26,$Y868),NA)</f>
        <v>N/A</v>
      </c>
      <c r="G868" s="167" t="str" cm="1">
        <f t="array" aca="1" ref="G868" ca="1">IFERROR(INDEX(Forecast_Capex_Input!$AI$11:$BB$11,$AA868),NA)</f>
        <v>N/A</v>
      </c>
      <c r="H868" s="189" t="str" cm="1">
        <f t="array" aca="1" ref="H868" ca="1">IFERROR(INDEX(Forecast_Capex_Input!$AI$12:$BB$286,$X868,$AA868),NA)</f>
        <v>N/A</v>
      </c>
      <c r="I868" s="199" t="str" cm="1">
        <f t="array" ref="I868">IFERROR(INDEX(Forecast_Capex_Input!$F$12:$F$286,$X868),NA)</f>
        <v>N/A</v>
      </c>
      <c r="J868" s="199" t="str" cm="1">
        <f t="array" ref="J868">IFERROR(INDEX(Forecast_Capex_Input!G$12:G$286,$X868),NA)</f>
        <v>N/A</v>
      </c>
      <c r="K868" s="199" t="str" cm="1">
        <f t="array" ref="K868">IFERROR(INDEX(Forecast_Capex_Input!H$12:H$286,$X868),NA)</f>
        <v>N/A</v>
      </c>
      <c r="L868" s="199" t="str" cm="1">
        <f t="array" ref="L868">IFERROR(INDEX(Forecast_Capex_Input!I$12:I$286,$X868),NA)</f>
        <v>N/A</v>
      </c>
      <c r="M868" s="199" t="str" cm="1">
        <f t="array" ref="M868">IFERROR(INDEX(Forecast_Capex_Input!J$12:J$286,$X868),NA)</f>
        <v>N/A</v>
      </c>
      <c r="N868" s="199" t="str" cm="1">
        <f t="array" ref="N868">IFERROR(INDEX(Forecast_Capex_Input!K$12:K$286,$X868),NA)</f>
        <v>N/A</v>
      </c>
      <c r="O868" s="199" t="str" cm="1">
        <f t="array" ref="O868">IFERROR(INDEX(Forecast_Capex_Input!L$12:L$286,$X868),NA)</f>
        <v>N/A</v>
      </c>
      <c r="P868" s="199" t="str" cm="1">
        <f t="array" ref="P868">IFERROR(INDEX(Forecast_Capex_Input!M$12:M$286,$X868),NA)</f>
        <v>N/A</v>
      </c>
      <c r="Q868" s="172" t="str" cm="1">
        <f t="array" ref="Q868">IFERROR(INDEX(Forecast_Capex_Input!N$12:N$286,$X868),NA)</f>
        <v>N/A</v>
      </c>
      <c r="R868" s="265" cm="1">
        <f t="array" ref="R868">IFERROR(INDEX(Forecast_Capex_Input!O$12:O$286,$X868),0)</f>
        <v>0</v>
      </c>
      <c r="S868" s="172" cm="1">
        <f t="array" ref="S868">IFERROR(INDEX(Forecast_Capex_Input!P$12:P$286,$X868),0)</f>
        <v>0</v>
      </c>
      <c r="T868" s="199" t="str" cm="1">
        <f t="array" aca="1" ref="T868" ca="1">IFERROR(INDEX(General!$K$84:$K$103,$AA868),NA)</f>
        <v>N/A</v>
      </c>
      <c r="U868" s="188" cm="1">
        <f t="array" aca="1" ref="U868" ca="1">IFERROR(
IF($F868=General!$E$25,INDEX(Forecast_Capex_Input!S$12:S$286,$X868),
INDEX(Forecast_Capex_Input!T$12:T$286,$X868)),0)</f>
        <v>0</v>
      </c>
      <c r="V868" s="222" t="b">
        <f>IFERROR(INDEX(Overheads!$T$19:$T$26,MATCH($I868,Overheads!$E$19:$E$26,0)),FALSE)</f>
        <v>0</v>
      </c>
      <c r="W868" s="165"/>
      <c r="X868" s="174" t="str">
        <f>IFERROR(
IF(MATCH($C868,Forecast_Capex_Input!$CI$12:$CI$286,1)+1&gt;MAX(Forecast_Capex_Input!$C$12:$C$286),NA,
MATCH($C868,Forecast_Capex_Input!$CI$12:$CI$286,1)+1),1)</f>
        <v>N/A</v>
      </c>
      <c r="Y868" s="174" t="str" cm="1">
        <f t="array" aca="1" ref="Y868" ca="1">IFERROR(
IF(X867&lt;&gt;X868,1,
IF(COUNTIF(OFFSET(Y867,0,0,-INDEX(Forecast_Capex_Input!$CG$12:$CG$286,$X868)),Y867)=INDEX(Forecast_Capex_Input!$CG$12:$CG$286,$X868),Y867+1,Y867)),NA)</f>
        <v>N/A</v>
      </c>
      <c r="Z868" s="174" t="str" cm="1">
        <f t="array" ref="Z868">IFERROR($C868-IF($X868=1,1,INDEX(Forecast_Capex_Input!$CI$12:$CI$286,$X868-1))+1,NA)</f>
        <v>N/A</v>
      </c>
      <c r="AA868" s="174" t="str" cm="1">
        <f t="array" aca="1" ref="AA868" ca="1">IFERROR(IF(Y868=1,
INDEX(Forecast_Capex_Input!$AI$10:$BB$10,SMALL(IF(INDEX(Forecast_Capex_Input!$AI$12:$BB$286,$X868,0)&gt;0,COLUMN(Forecast_Capex_Input!$AI$10:$BB$10)-COLUMN(Forecast_Capex_Input!$AI$12)+1),ROWS(OFFSET(AA867,0,0,-$Z868)))),
OFFSET(AA867,-INDEX(Forecast_Capex_Input!$CG$12:$CG$286,$X868)+1,0)),NA)</f>
        <v>N/A</v>
      </c>
      <c r="AB868" s="174" t="str">
        <f t="shared" ca="1" si="581"/>
        <v>N/A</v>
      </c>
      <c r="AC868" s="222" t="b">
        <f t="shared" si="613"/>
        <v>0</v>
      </c>
      <c r="AD868" s="220" t="b">
        <v>0</v>
      </c>
      <c r="AE868" s="222" t="b">
        <f t="shared" si="582"/>
        <v>1</v>
      </c>
      <c r="AF868" s="165"/>
      <c r="AG868" s="215">
        <v>0</v>
      </c>
      <c r="AH868" s="215">
        <v>0</v>
      </c>
      <c r="AI868" s="215">
        <v>0</v>
      </c>
      <c r="AJ868" s="215">
        <v>0</v>
      </c>
      <c r="AK868" s="215">
        <v>0</v>
      </c>
      <c r="AL868" s="155">
        <v>0</v>
      </c>
      <c r="AM868" s="165"/>
      <c r="AN868" s="215" cm="1">
        <f t="array" aca="1" ref="AN868" ca="1">IFERROR(INDEX(General!O$33:O$34,$AB868)
*AG868,0)</f>
        <v>0</v>
      </c>
      <c r="AO868" s="215" cm="1">
        <f t="array" aca="1" ref="AO868" ca="1">IFERROR(INDEX(General!P$33:P$34,$AB868)
*AH868,0)</f>
        <v>0</v>
      </c>
      <c r="AP868" s="215" cm="1">
        <f t="array" aca="1" ref="AP868" ca="1">IFERROR(INDEX(General!Q$33:Q$34,$AB868)
*AI868,0)</f>
        <v>0</v>
      </c>
      <c r="AQ868" s="215" cm="1">
        <f t="array" aca="1" ref="AQ868" ca="1">IFERROR(INDEX(General!R$33:R$34,$AB868)
*AJ868,0)</f>
        <v>0</v>
      </c>
      <c r="AR868" s="215" cm="1">
        <f t="array" aca="1" ref="AR868" ca="1">IFERROR(INDEX(General!S$33:S$34,$AB868)
*AK868,0)</f>
        <v>0</v>
      </c>
      <c r="AS868" s="155">
        <f t="shared" ca="1" si="614"/>
        <v>0</v>
      </c>
      <c r="AT868" s="165"/>
      <c r="AU868" s="215">
        <f ca="1">IF($AE868=FALSE,AN868*Overheads!$R$24*$V868,
IFERROR(Overheads!$O$49*$V868*AN868,0)
+IFERROR(Overheads!Q$59*$V868*(AN868/Overheads!Q$68),0))</f>
        <v>0</v>
      </c>
      <c r="AV868" s="215">
        <f ca="1">IF($AE868=FALSE,AO868*Overheads!$R$24*$V868,
IFERROR(Overheads!$O$49*$V868*AO868,0)
+IFERROR(Overheads!R$59*$V868*(AO868/Overheads!R$68),0))</f>
        <v>0</v>
      </c>
      <c r="AW868" s="215">
        <f ca="1">IF($AE868=FALSE,AP868*Overheads!$R$24*$V868,
IFERROR(Overheads!$O$49*$V868*AP868,0)
+IFERROR(Overheads!S$59*$V868*(AP868/Overheads!S$68),0))</f>
        <v>0</v>
      </c>
      <c r="AX868" s="215">
        <f ca="1">IF($AE868=FALSE,AQ868*Overheads!$R$24*$V868,
IFERROR(Overheads!$O$49*$V868*AQ868,0)
+IFERROR(Overheads!T$59*$V868*(AQ868/Overheads!T$68),0))</f>
        <v>0</v>
      </c>
      <c r="AY868" s="215">
        <f ca="1">IF($AE868=FALSE,AR868*Overheads!$R$24*$V868,
IFERROR(Overheads!$O$49*$V868*AR868,0)
+IFERROR(Overheads!U$59*$V868*(AR868/Overheads!U$68),0))</f>
        <v>0</v>
      </c>
      <c r="AZ868" s="155">
        <f t="shared" ca="1" si="615"/>
        <v>0</v>
      </c>
      <c r="BA868" s="165"/>
      <c r="BB868" s="215">
        <f ca="1">IF($AE868=FALSE,AN868*Overheads!$S$25,
IFERROR(Overheads!$O$50*AN868,0)
+IFERROR(Overheads!Q$60*(AN868/Overheads!Q$66),0))</f>
        <v>0</v>
      </c>
      <c r="BC868" s="215">
        <f ca="1">IF($AE868=FALSE,AO868*Overheads!$S$25,
IFERROR(Overheads!$O$50*AO868,0)
+IFERROR(Overheads!R$60*(AO868/Overheads!R$66),0))</f>
        <v>0</v>
      </c>
      <c r="BD868" s="215">
        <f ca="1">IF($AE868=FALSE,AP868*Overheads!$S$25,
IFERROR(Overheads!$O$50*AP868,0)
+IFERROR(Overheads!S$60*(AP868/Overheads!S$66),0))</f>
        <v>0</v>
      </c>
      <c r="BE868" s="215">
        <f ca="1">IF($AE868=FALSE,AQ868*Overheads!$S$25,
IFERROR(Overheads!$O$50*AQ868,0)
+IFERROR(Overheads!T$60*(AQ868/Overheads!T$66),0))</f>
        <v>0</v>
      </c>
      <c r="BF868" s="215">
        <f ca="1">IF($AE868=FALSE,AR868*Overheads!$S$25,
IFERROR(Overheads!$O$50*AR868,0)
+IFERROR(Overheads!U$60*(AR868/Overheads!U$66),0))</f>
        <v>0</v>
      </c>
      <c r="BG868" s="155">
        <f t="shared" ca="1" si="616"/>
        <v>0</v>
      </c>
      <c r="BH868" s="165"/>
      <c r="BI868" s="215">
        <f t="shared" ca="1" si="617"/>
        <v>0</v>
      </c>
      <c r="BJ868" s="215">
        <f t="shared" ca="1" si="583"/>
        <v>0</v>
      </c>
      <c r="BK868" s="215">
        <f t="shared" ca="1" si="584"/>
        <v>0</v>
      </c>
      <c r="BL868" s="215">
        <f t="shared" ca="1" si="585"/>
        <v>0</v>
      </c>
      <c r="BM868" s="215">
        <f t="shared" ca="1" si="586"/>
        <v>0</v>
      </c>
      <c r="BN868" s="155">
        <f t="shared" ca="1" si="618"/>
        <v>0</v>
      </c>
      <c r="BO868" s="165"/>
      <c r="BP868" s="187" cm="1">
        <f t="array" ref="BP868">IFERROR(IF($X868=$X867,BP867,INDEX(Forecast_Capex_Input!AC$12:AC$286,$X868)),0)</f>
        <v>0</v>
      </c>
      <c r="BQ868" s="187" cm="1">
        <f t="array" ref="BQ868">IFERROR(IF($X868=$X867,BQ867,INDEX(Forecast_Capex_Input!AD$12:AD$286,$X868)),0)</f>
        <v>0</v>
      </c>
      <c r="BR868" s="187" cm="1">
        <f t="array" ref="BR868">IFERROR(IF($X868=$X867,BR867,INDEX(Forecast_Capex_Input!AE$12:AE$286,$X868)),0)</f>
        <v>0</v>
      </c>
      <c r="BS868" s="187" cm="1">
        <f t="array" ref="BS868">IFERROR(IF($X868=$X867,BS867,INDEX(Forecast_Capex_Input!AF$12:AF$286,$X868)),0)</f>
        <v>0</v>
      </c>
      <c r="BT868" s="187" cm="1">
        <f t="array" ref="BT868">IFERROR(IF($X868=$X867,BT867,INDEX(Forecast_Capex_Input!AG$12:AG$286,$X868)),0)</f>
        <v>0</v>
      </c>
      <c r="BU868" s="165"/>
      <c r="BV868" s="215">
        <f t="shared" si="587"/>
        <v>0</v>
      </c>
      <c r="BW868" s="215">
        <f t="shared" si="588"/>
        <v>0</v>
      </c>
      <c r="BX868" s="215">
        <f t="shared" si="589"/>
        <v>0</v>
      </c>
      <c r="BY868" s="215">
        <f t="shared" si="590"/>
        <v>0</v>
      </c>
      <c r="BZ868" s="215">
        <f t="shared" si="591"/>
        <v>0</v>
      </c>
      <c r="CA868" s="155">
        <f t="shared" si="619"/>
        <v>0</v>
      </c>
      <c r="CB868" s="165"/>
      <c r="CC868" s="215">
        <f t="shared" si="592"/>
        <v>0</v>
      </c>
      <c r="CD868" s="215">
        <f t="shared" si="593"/>
        <v>0</v>
      </c>
      <c r="CE868" s="215">
        <f t="shared" si="594"/>
        <v>0</v>
      </c>
      <c r="CF868" s="215">
        <f t="shared" si="595"/>
        <v>0</v>
      </c>
      <c r="CG868" s="215">
        <f t="shared" si="596"/>
        <v>0</v>
      </c>
      <c r="CH868" s="155">
        <f t="shared" si="620"/>
        <v>0</v>
      </c>
      <c r="CI868" s="165"/>
      <c r="CJ868" s="215">
        <f t="shared" si="597"/>
        <v>0</v>
      </c>
      <c r="CK868" s="215">
        <f t="shared" si="598"/>
        <v>0</v>
      </c>
      <c r="CL868" s="215">
        <f t="shared" si="599"/>
        <v>0</v>
      </c>
      <c r="CM868" s="215">
        <f t="shared" si="600"/>
        <v>0</v>
      </c>
      <c r="CN868" s="215">
        <f t="shared" si="601"/>
        <v>0</v>
      </c>
      <c r="CO868" s="155">
        <f t="shared" si="621"/>
        <v>0</v>
      </c>
      <c r="CP868" s="165"/>
      <c r="CQ868" s="223">
        <f t="shared" si="602"/>
        <v>0</v>
      </c>
      <c r="CR868" s="223">
        <f t="shared" si="603"/>
        <v>0</v>
      </c>
      <c r="CS868" s="223">
        <f t="shared" si="604"/>
        <v>0</v>
      </c>
      <c r="CT868" s="223">
        <f t="shared" si="605"/>
        <v>0</v>
      </c>
      <c r="CU868" s="223">
        <f t="shared" si="606"/>
        <v>0</v>
      </c>
      <c r="CV868" s="155">
        <f t="shared" si="622"/>
        <v>0</v>
      </c>
      <c r="CW868" s="165"/>
      <c r="CX868" s="215">
        <f t="shared" si="623"/>
        <v>0</v>
      </c>
      <c r="CY868" s="215">
        <f t="shared" si="607"/>
        <v>0</v>
      </c>
      <c r="CZ868" s="215">
        <f t="shared" si="608"/>
        <v>0</v>
      </c>
      <c r="DA868" s="215">
        <f t="shared" si="609"/>
        <v>0</v>
      </c>
      <c r="DB868" s="215">
        <f t="shared" si="610"/>
        <v>0</v>
      </c>
      <c r="DC868" s="155">
        <f t="shared" si="624"/>
        <v>0</v>
      </c>
      <c r="DD868" s="165"/>
      <c r="DE868" s="188" t="b" cm="1">
        <f t="array" aca="1" ref="DE868" ca="1">OR($G868=Forecast_Capex_Input!$BF$8:$BF$10)</f>
        <v>0</v>
      </c>
      <c r="DF868" s="188" cm="1">
        <f t="array" aca="1" ref="DF868" ca="1">IFERROR(INDEX(Forecast_Capex_Input!BG$12:BG$286,$X868)
*(INDEX(Forecast_Capex_Input!$H$12:$H$286,$X868)=Repex),0)
*$DE868</f>
        <v>0</v>
      </c>
      <c r="DG868" s="188" cm="1">
        <f t="array" aca="1" ref="DG868" ca="1">IFERROR(INDEX(Forecast_Capex_Input!BH$12:BH$286,$X868)
*(INDEX(Forecast_Capex_Input!$H$12:$H$286,$X868)=Repex),0)
*$DE868</f>
        <v>0</v>
      </c>
      <c r="DH868" s="188" cm="1">
        <f t="array" aca="1" ref="DH868" ca="1">IFERROR(INDEX(Forecast_Capex_Input!BI$12:BI$286,$X868)
*(INDEX(Forecast_Capex_Input!$H$12:$H$286,$X868)=Repex),0)
*$DE868</f>
        <v>0</v>
      </c>
      <c r="DI868" s="188" cm="1">
        <f t="array" aca="1" ref="DI868" ca="1">IFERROR(INDEX(Forecast_Capex_Input!BJ$12:BJ$286,$X868)
*(INDEX(Forecast_Capex_Input!$H$12:$H$286,$X868)=Repex),0)
*$DE868</f>
        <v>0</v>
      </c>
      <c r="DJ868" s="188" cm="1">
        <f t="array" aca="1" ref="DJ868" ca="1">IFERROR(INDEX(Forecast_Capex_Input!BK$12:BK$286,$X868)
*(INDEX(Forecast_Capex_Input!$H$12:$H$286,$X868)=Repex),0)
*$DE868</f>
        <v>0</v>
      </c>
      <c r="DK868" s="188" cm="1">
        <f t="array" aca="1" ref="DK868" ca="1">IFERROR(INDEX(Forecast_Capex_Input!BL$12:BL$286,$X868)
*(INDEX(Forecast_Capex_Input!$H$12:$H$286,$X868)=Repex),0)
*$DE868</f>
        <v>0</v>
      </c>
      <c r="DL868" s="165"/>
      <c r="DM868" s="188" t="b" cm="1">
        <f t="array" aca="1" ref="DM868" ca="1">OR($G868=Forecast_Capex_Input!$BN$8:$BN$9)</f>
        <v>0</v>
      </c>
      <c r="DN868" s="188" cm="1">
        <f t="array" aca="1" ref="DN868" ca="1">IFERROR(INDEX(Forecast_Capex_Input!BO$12:BO$286,$X868)
*(INDEX(Forecast_Capex_Input!$H$12:$H$286,$X868)=Repex),0)
*$DM868</f>
        <v>0</v>
      </c>
      <c r="DO868" s="188" cm="1">
        <f t="array" aca="1" ref="DO868" ca="1">IFERROR(INDEX(Forecast_Capex_Input!BP$12:BP$286,$X868)
*(INDEX(Forecast_Capex_Input!$H$12:$H$286,$X868)=Repex),0)
*$DM868</f>
        <v>0</v>
      </c>
      <c r="DP868" s="188" cm="1">
        <f t="array" aca="1" ref="DP868" ca="1">IFERROR(INDEX(Forecast_Capex_Input!BQ$12:BQ$286,$X868)
*(INDEX(Forecast_Capex_Input!$H$12:$H$286,$X868)=Repex),0)
*$DM868</f>
        <v>0</v>
      </c>
      <c r="DQ868" s="188" cm="1">
        <f t="array" aca="1" ref="DQ868" ca="1">IFERROR(INDEX(Forecast_Capex_Input!BR$12:BR$286,$X868)
*(INDEX(Forecast_Capex_Input!$H$12:$H$286,$X868)=Repex),0)
*$DM868</f>
        <v>0</v>
      </c>
      <c r="DR868" s="188" cm="1">
        <f t="array" aca="1" ref="DR868" ca="1">IFERROR(INDEX(Forecast_Capex_Input!BS$12:BS$286,$X868)
*(INDEX(Forecast_Capex_Input!$H$12:$H$286,$X868)=Repex),0)
*$DM868</f>
        <v>0</v>
      </c>
      <c r="DS868" s="165"/>
      <c r="DT868" s="188" t="b" cm="1">
        <f t="array" aca="1" ref="DT868" ca="1">OR($G868=Forecast_Capex_Input!$BU$8:$BU$10)</f>
        <v>0</v>
      </c>
      <c r="DU868" s="188" cm="1">
        <f t="array" aca="1" ref="DU868" ca="1">IFERROR(INDEX(Forecast_Capex_Input!BV$12:BV$286,$X868)
*(INDEX(Forecast_Capex_Input!$H$12:$H$286,$X868)=Repex),0)
*$DT868</f>
        <v>0</v>
      </c>
      <c r="DV868" s="188" cm="1">
        <f t="array" aca="1" ref="DV868" ca="1">IFERROR(INDEX(Forecast_Capex_Input!BW$12:BW$286,$X868)
*(INDEX(Forecast_Capex_Input!$H$12:$H$286,$X868)=Repex),0)
*$DT868</f>
        <v>0</v>
      </c>
      <c r="DW868" s="188" cm="1">
        <f t="array" aca="1" ref="DW868" ca="1">IFERROR(INDEX(Forecast_Capex_Input!BX$12:BX$286,$X868)
*(INDEX(Forecast_Capex_Input!$H$12:$H$286,$X868)=Repex),0)
*$DT868</f>
        <v>0</v>
      </c>
      <c r="DX868" s="188" cm="1">
        <f t="array" aca="1" ref="DX868" ca="1">IFERROR(INDEX(Forecast_Capex_Input!BY$12:BY$286,$X868)
*(INDEX(Forecast_Capex_Input!$H$12:$H$286,$X868)=Repex),0)
*$DT868</f>
        <v>0</v>
      </c>
      <c r="DY868" s="188" cm="1">
        <f t="array" aca="1" ref="DY868" ca="1">IFERROR(INDEX(Forecast_Capex_Input!BZ$12:BZ$286,$X868)
*(INDEX(Forecast_Capex_Input!$H$12:$H$286,$X868)=Repex),0)
*$DT868</f>
        <v>0</v>
      </c>
      <c r="DZ868" s="188" cm="1">
        <f t="array" aca="1" ref="DZ868" ca="1">IFERROR(INDEX(Forecast_Capex_Input!CA$12:CA$286,$X868)
*(INDEX(Forecast_Capex_Input!$H$12:$H$286,$X868)=Repex),0)
*$DT868</f>
        <v>0</v>
      </c>
      <c r="EA868" s="188" cm="1">
        <f t="array" aca="1" ref="EA868" ca="1">IFERROR(INDEX(Forecast_Capex_Input!CB$12:CB$286,$X868)
*(INDEX(Forecast_Capex_Input!$H$12:$H$286,$X868)=Repex),0)
*$DT868</f>
        <v>0</v>
      </c>
      <c r="EB868" s="188" cm="1">
        <f t="array" aca="1" ref="EB868" ca="1">IFERROR(INDEX(Forecast_Capex_Input!CC$12:CC$286,$X868)
*(INDEX(Forecast_Capex_Input!$H$12:$H$286,$X868)=Repex),0)
*$DT868</f>
        <v>0</v>
      </c>
      <c r="EC868" s="165"/>
      <c r="ED868" s="226" t="str">
        <f t="shared" si="611"/>
        <v>N/A</v>
      </c>
      <c r="EE868" s="174" t="s">
        <v>15</v>
      </c>
    </row>
    <row r="869" spans="3:135" x14ac:dyDescent="0.2">
      <c r="C869" s="174">
        <f t="shared" si="612"/>
        <v>859</v>
      </c>
      <c r="D869" s="167" t="str" cm="1">
        <f t="array" ref="D869">IFERROR(INDEX(Forecast_Capex_Input!$D$12:$D$286,$X869),NA)</f>
        <v>N/A</v>
      </c>
      <c r="E869" s="172" t="str" cm="1">
        <f t="array" ref="E869">IF($X869=NA,NA,INDEX(Forecast_Capex_Input!$E$12:$E$286,$X869))</f>
        <v>N/A</v>
      </c>
      <c r="F869" s="167" t="str" cm="1">
        <f t="array" aca="1" ref="F869" ca="1">IFERROR(INDEX(General!$E$25:$E$26,$Y869),NA)</f>
        <v>N/A</v>
      </c>
      <c r="G869" s="167" t="str" cm="1">
        <f t="array" aca="1" ref="G869" ca="1">IFERROR(INDEX(Forecast_Capex_Input!$AI$11:$BB$11,$AA869),NA)</f>
        <v>N/A</v>
      </c>
      <c r="H869" s="189" t="str" cm="1">
        <f t="array" aca="1" ref="H869" ca="1">IFERROR(INDEX(Forecast_Capex_Input!$AI$12:$BB$286,$X869,$AA869),NA)</f>
        <v>N/A</v>
      </c>
      <c r="I869" s="199" t="str" cm="1">
        <f t="array" ref="I869">IFERROR(INDEX(Forecast_Capex_Input!$F$12:$F$286,$X869),NA)</f>
        <v>N/A</v>
      </c>
      <c r="J869" s="199" t="str" cm="1">
        <f t="array" ref="J869">IFERROR(INDEX(Forecast_Capex_Input!G$12:G$286,$X869),NA)</f>
        <v>N/A</v>
      </c>
      <c r="K869" s="199" t="str" cm="1">
        <f t="array" ref="K869">IFERROR(INDEX(Forecast_Capex_Input!H$12:H$286,$X869),NA)</f>
        <v>N/A</v>
      </c>
      <c r="L869" s="199" t="str" cm="1">
        <f t="array" ref="L869">IFERROR(INDEX(Forecast_Capex_Input!I$12:I$286,$X869),NA)</f>
        <v>N/A</v>
      </c>
      <c r="M869" s="199" t="str" cm="1">
        <f t="array" ref="M869">IFERROR(INDEX(Forecast_Capex_Input!J$12:J$286,$X869),NA)</f>
        <v>N/A</v>
      </c>
      <c r="N869" s="199" t="str" cm="1">
        <f t="array" ref="N869">IFERROR(INDEX(Forecast_Capex_Input!K$12:K$286,$X869),NA)</f>
        <v>N/A</v>
      </c>
      <c r="O869" s="199" t="str" cm="1">
        <f t="array" ref="O869">IFERROR(INDEX(Forecast_Capex_Input!L$12:L$286,$X869),NA)</f>
        <v>N/A</v>
      </c>
      <c r="P869" s="199" t="str" cm="1">
        <f t="array" ref="P869">IFERROR(INDEX(Forecast_Capex_Input!M$12:M$286,$X869),NA)</f>
        <v>N/A</v>
      </c>
      <c r="Q869" s="172" t="str" cm="1">
        <f t="array" ref="Q869">IFERROR(INDEX(Forecast_Capex_Input!N$12:N$286,$X869),NA)</f>
        <v>N/A</v>
      </c>
      <c r="R869" s="265" cm="1">
        <f t="array" ref="R869">IFERROR(INDEX(Forecast_Capex_Input!O$12:O$286,$X869),0)</f>
        <v>0</v>
      </c>
      <c r="S869" s="172" cm="1">
        <f t="array" ref="S869">IFERROR(INDEX(Forecast_Capex_Input!P$12:P$286,$X869),0)</f>
        <v>0</v>
      </c>
      <c r="T869" s="199" t="str" cm="1">
        <f t="array" aca="1" ref="T869" ca="1">IFERROR(INDEX(General!$K$84:$K$103,$AA869),NA)</f>
        <v>N/A</v>
      </c>
      <c r="U869" s="188" cm="1">
        <f t="array" aca="1" ref="U869" ca="1">IFERROR(
IF($F869=General!$E$25,INDEX(Forecast_Capex_Input!S$12:S$286,$X869),
INDEX(Forecast_Capex_Input!T$12:T$286,$X869)),0)</f>
        <v>0</v>
      </c>
      <c r="V869" s="222" t="b">
        <f>IFERROR(INDEX(Overheads!$T$19:$T$26,MATCH($I869,Overheads!$E$19:$E$26,0)),FALSE)</f>
        <v>0</v>
      </c>
      <c r="W869" s="165"/>
      <c r="X869" s="174" t="str">
        <f>IFERROR(
IF(MATCH($C869,Forecast_Capex_Input!$CI$12:$CI$286,1)+1&gt;MAX(Forecast_Capex_Input!$C$12:$C$286),NA,
MATCH($C869,Forecast_Capex_Input!$CI$12:$CI$286,1)+1),1)</f>
        <v>N/A</v>
      </c>
      <c r="Y869" s="174" t="str" cm="1">
        <f t="array" aca="1" ref="Y869" ca="1">IFERROR(
IF(X868&lt;&gt;X869,1,
IF(COUNTIF(OFFSET(Y868,0,0,-INDEX(Forecast_Capex_Input!$CG$12:$CG$286,$X869)),Y868)=INDEX(Forecast_Capex_Input!$CG$12:$CG$286,$X869),Y868+1,Y868)),NA)</f>
        <v>N/A</v>
      </c>
      <c r="Z869" s="174" t="str" cm="1">
        <f t="array" ref="Z869">IFERROR($C869-IF($X869=1,1,INDEX(Forecast_Capex_Input!$CI$12:$CI$286,$X869-1))+1,NA)</f>
        <v>N/A</v>
      </c>
      <c r="AA869" s="174" t="str" cm="1">
        <f t="array" aca="1" ref="AA869" ca="1">IFERROR(IF(Y869=1,
INDEX(Forecast_Capex_Input!$AI$10:$BB$10,SMALL(IF(INDEX(Forecast_Capex_Input!$AI$12:$BB$286,$X869,0)&gt;0,COLUMN(Forecast_Capex_Input!$AI$10:$BB$10)-COLUMN(Forecast_Capex_Input!$AI$12)+1),ROWS(OFFSET(AA868,0,0,-$Z869)))),
OFFSET(AA868,-INDEX(Forecast_Capex_Input!$CG$12:$CG$286,$X869)+1,0)),NA)</f>
        <v>N/A</v>
      </c>
      <c r="AB869" s="174" t="str">
        <f t="shared" ca="1" si="581"/>
        <v>N/A</v>
      </c>
      <c r="AC869" s="222" t="b">
        <f t="shared" si="613"/>
        <v>0</v>
      </c>
      <c r="AD869" s="220" t="b">
        <v>0</v>
      </c>
      <c r="AE869" s="222" t="b">
        <f t="shared" si="582"/>
        <v>1</v>
      </c>
      <c r="AF869" s="165"/>
      <c r="AG869" s="215">
        <v>0</v>
      </c>
      <c r="AH869" s="215">
        <v>0</v>
      </c>
      <c r="AI869" s="215">
        <v>0</v>
      </c>
      <c r="AJ869" s="215">
        <v>0</v>
      </c>
      <c r="AK869" s="215">
        <v>0</v>
      </c>
      <c r="AL869" s="155">
        <v>0</v>
      </c>
      <c r="AM869" s="165"/>
      <c r="AN869" s="215" cm="1">
        <f t="array" aca="1" ref="AN869" ca="1">IFERROR(INDEX(General!O$33:O$34,$AB869)
*AG869,0)</f>
        <v>0</v>
      </c>
      <c r="AO869" s="215" cm="1">
        <f t="array" aca="1" ref="AO869" ca="1">IFERROR(INDEX(General!P$33:P$34,$AB869)
*AH869,0)</f>
        <v>0</v>
      </c>
      <c r="AP869" s="215" cm="1">
        <f t="array" aca="1" ref="AP869" ca="1">IFERROR(INDEX(General!Q$33:Q$34,$AB869)
*AI869,0)</f>
        <v>0</v>
      </c>
      <c r="AQ869" s="215" cm="1">
        <f t="array" aca="1" ref="AQ869" ca="1">IFERROR(INDEX(General!R$33:R$34,$AB869)
*AJ869,0)</f>
        <v>0</v>
      </c>
      <c r="AR869" s="215" cm="1">
        <f t="array" aca="1" ref="AR869" ca="1">IFERROR(INDEX(General!S$33:S$34,$AB869)
*AK869,0)</f>
        <v>0</v>
      </c>
      <c r="AS869" s="155">
        <f t="shared" ca="1" si="614"/>
        <v>0</v>
      </c>
      <c r="AT869" s="165"/>
      <c r="AU869" s="215">
        <f ca="1">IF($AE869=FALSE,AN869*Overheads!$R$24*$V869,
IFERROR(Overheads!$O$49*$V869*AN869,0)
+IFERROR(Overheads!Q$59*$V869*(AN869/Overheads!Q$68),0))</f>
        <v>0</v>
      </c>
      <c r="AV869" s="215">
        <f ca="1">IF($AE869=FALSE,AO869*Overheads!$R$24*$V869,
IFERROR(Overheads!$O$49*$V869*AO869,0)
+IFERROR(Overheads!R$59*$V869*(AO869/Overheads!R$68),0))</f>
        <v>0</v>
      </c>
      <c r="AW869" s="215">
        <f ca="1">IF($AE869=FALSE,AP869*Overheads!$R$24*$V869,
IFERROR(Overheads!$O$49*$V869*AP869,0)
+IFERROR(Overheads!S$59*$V869*(AP869/Overheads!S$68),0))</f>
        <v>0</v>
      </c>
      <c r="AX869" s="215">
        <f ca="1">IF($AE869=FALSE,AQ869*Overheads!$R$24*$V869,
IFERROR(Overheads!$O$49*$V869*AQ869,0)
+IFERROR(Overheads!T$59*$V869*(AQ869/Overheads!T$68),0))</f>
        <v>0</v>
      </c>
      <c r="AY869" s="215">
        <f ca="1">IF($AE869=FALSE,AR869*Overheads!$R$24*$V869,
IFERROR(Overheads!$O$49*$V869*AR869,0)
+IFERROR(Overheads!U$59*$V869*(AR869/Overheads!U$68),0))</f>
        <v>0</v>
      </c>
      <c r="AZ869" s="155">
        <f t="shared" ca="1" si="615"/>
        <v>0</v>
      </c>
      <c r="BA869" s="165"/>
      <c r="BB869" s="215">
        <f ca="1">IF($AE869=FALSE,AN869*Overheads!$S$25,
IFERROR(Overheads!$O$50*AN869,0)
+IFERROR(Overheads!Q$60*(AN869/Overheads!Q$66),0))</f>
        <v>0</v>
      </c>
      <c r="BC869" s="215">
        <f ca="1">IF($AE869=FALSE,AO869*Overheads!$S$25,
IFERROR(Overheads!$O$50*AO869,0)
+IFERROR(Overheads!R$60*(AO869/Overheads!R$66),0))</f>
        <v>0</v>
      </c>
      <c r="BD869" s="215">
        <f ca="1">IF($AE869=FALSE,AP869*Overheads!$S$25,
IFERROR(Overheads!$O$50*AP869,0)
+IFERROR(Overheads!S$60*(AP869/Overheads!S$66),0))</f>
        <v>0</v>
      </c>
      <c r="BE869" s="215">
        <f ca="1">IF($AE869=FALSE,AQ869*Overheads!$S$25,
IFERROR(Overheads!$O$50*AQ869,0)
+IFERROR(Overheads!T$60*(AQ869/Overheads!T$66),0))</f>
        <v>0</v>
      </c>
      <c r="BF869" s="215">
        <f ca="1">IF($AE869=FALSE,AR869*Overheads!$S$25,
IFERROR(Overheads!$O$50*AR869,0)
+IFERROR(Overheads!U$60*(AR869/Overheads!U$66),0))</f>
        <v>0</v>
      </c>
      <c r="BG869" s="155">
        <f t="shared" ca="1" si="616"/>
        <v>0</v>
      </c>
      <c r="BH869" s="165"/>
      <c r="BI869" s="215">
        <f t="shared" ca="1" si="617"/>
        <v>0</v>
      </c>
      <c r="BJ869" s="215">
        <f t="shared" ca="1" si="583"/>
        <v>0</v>
      </c>
      <c r="BK869" s="215">
        <f t="shared" ca="1" si="584"/>
        <v>0</v>
      </c>
      <c r="BL869" s="215">
        <f t="shared" ca="1" si="585"/>
        <v>0</v>
      </c>
      <c r="BM869" s="215">
        <f t="shared" ca="1" si="586"/>
        <v>0</v>
      </c>
      <c r="BN869" s="155">
        <f t="shared" ca="1" si="618"/>
        <v>0</v>
      </c>
      <c r="BO869" s="165"/>
      <c r="BP869" s="187" cm="1">
        <f t="array" ref="BP869">IFERROR(IF($X869=$X868,BP868,INDEX(Forecast_Capex_Input!AC$12:AC$286,$X869)),0)</f>
        <v>0</v>
      </c>
      <c r="BQ869" s="187" cm="1">
        <f t="array" ref="BQ869">IFERROR(IF($X869=$X868,BQ868,INDEX(Forecast_Capex_Input!AD$12:AD$286,$X869)),0)</f>
        <v>0</v>
      </c>
      <c r="BR869" s="187" cm="1">
        <f t="array" ref="BR869">IFERROR(IF($X869=$X868,BR868,INDEX(Forecast_Capex_Input!AE$12:AE$286,$X869)),0)</f>
        <v>0</v>
      </c>
      <c r="BS869" s="187" cm="1">
        <f t="array" ref="BS869">IFERROR(IF($X869=$X868,BS868,INDEX(Forecast_Capex_Input!AF$12:AF$286,$X869)),0)</f>
        <v>0</v>
      </c>
      <c r="BT869" s="187" cm="1">
        <f t="array" ref="BT869">IFERROR(IF($X869=$X868,BT868,INDEX(Forecast_Capex_Input!AG$12:AG$286,$X869)),0)</f>
        <v>0</v>
      </c>
      <c r="BU869" s="165"/>
      <c r="BV869" s="215">
        <f t="shared" si="587"/>
        <v>0</v>
      </c>
      <c r="BW869" s="215">
        <f t="shared" si="588"/>
        <v>0</v>
      </c>
      <c r="BX869" s="215">
        <f t="shared" si="589"/>
        <v>0</v>
      </c>
      <c r="BY869" s="215">
        <f t="shared" si="590"/>
        <v>0</v>
      </c>
      <c r="BZ869" s="215">
        <f t="shared" si="591"/>
        <v>0</v>
      </c>
      <c r="CA869" s="155">
        <f t="shared" si="619"/>
        <v>0</v>
      </c>
      <c r="CB869" s="165"/>
      <c r="CC869" s="215">
        <f t="shared" si="592"/>
        <v>0</v>
      </c>
      <c r="CD869" s="215">
        <f t="shared" si="593"/>
        <v>0</v>
      </c>
      <c r="CE869" s="215">
        <f t="shared" si="594"/>
        <v>0</v>
      </c>
      <c r="CF869" s="215">
        <f t="shared" si="595"/>
        <v>0</v>
      </c>
      <c r="CG869" s="215">
        <f t="shared" si="596"/>
        <v>0</v>
      </c>
      <c r="CH869" s="155">
        <f t="shared" si="620"/>
        <v>0</v>
      </c>
      <c r="CI869" s="165"/>
      <c r="CJ869" s="215">
        <f t="shared" si="597"/>
        <v>0</v>
      </c>
      <c r="CK869" s="215">
        <f t="shared" si="598"/>
        <v>0</v>
      </c>
      <c r="CL869" s="215">
        <f t="shared" si="599"/>
        <v>0</v>
      </c>
      <c r="CM869" s="215">
        <f t="shared" si="600"/>
        <v>0</v>
      </c>
      <c r="CN869" s="215">
        <f t="shared" si="601"/>
        <v>0</v>
      </c>
      <c r="CO869" s="155">
        <f t="shared" si="621"/>
        <v>0</v>
      </c>
      <c r="CP869" s="165"/>
      <c r="CQ869" s="223">
        <f t="shared" si="602"/>
        <v>0</v>
      </c>
      <c r="CR869" s="223">
        <f t="shared" si="603"/>
        <v>0</v>
      </c>
      <c r="CS869" s="223">
        <f t="shared" si="604"/>
        <v>0</v>
      </c>
      <c r="CT869" s="223">
        <f t="shared" si="605"/>
        <v>0</v>
      </c>
      <c r="CU869" s="223">
        <f t="shared" si="606"/>
        <v>0</v>
      </c>
      <c r="CV869" s="155">
        <f t="shared" si="622"/>
        <v>0</v>
      </c>
      <c r="CW869" s="165"/>
      <c r="CX869" s="215">
        <f t="shared" si="623"/>
        <v>0</v>
      </c>
      <c r="CY869" s="215">
        <f t="shared" si="607"/>
        <v>0</v>
      </c>
      <c r="CZ869" s="215">
        <f t="shared" si="608"/>
        <v>0</v>
      </c>
      <c r="DA869" s="215">
        <f t="shared" si="609"/>
        <v>0</v>
      </c>
      <c r="DB869" s="215">
        <f t="shared" si="610"/>
        <v>0</v>
      </c>
      <c r="DC869" s="155">
        <f t="shared" si="624"/>
        <v>0</v>
      </c>
      <c r="DD869" s="165"/>
      <c r="DE869" s="188" t="b" cm="1">
        <f t="array" aca="1" ref="DE869" ca="1">OR($G869=Forecast_Capex_Input!$BF$8:$BF$10)</f>
        <v>0</v>
      </c>
      <c r="DF869" s="188" cm="1">
        <f t="array" aca="1" ref="DF869" ca="1">IFERROR(INDEX(Forecast_Capex_Input!BG$12:BG$286,$X869)
*(INDEX(Forecast_Capex_Input!$H$12:$H$286,$X869)=Repex),0)
*$DE869</f>
        <v>0</v>
      </c>
      <c r="DG869" s="188" cm="1">
        <f t="array" aca="1" ref="DG869" ca="1">IFERROR(INDEX(Forecast_Capex_Input!BH$12:BH$286,$X869)
*(INDEX(Forecast_Capex_Input!$H$12:$H$286,$X869)=Repex),0)
*$DE869</f>
        <v>0</v>
      </c>
      <c r="DH869" s="188" cm="1">
        <f t="array" aca="1" ref="DH869" ca="1">IFERROR(INDEX(Forecast_Capex_Input!BI$12:BI$286,$X869)
*(INDEX(Forecast_Capex_Input!$H$12:$H$286,$X869)=Repex),0)
*$DE869</f>
        <v>0</v>
      </c>
      <c r="DI869" s="188" cm="1">
        <f t="array" aca="1" ref="DI869" ca="1">IFERROR(INDEX(Forecast_Capex_Input!BJ$12:BJ$286,$X869)
*(INDEX(Forecast_Capex_Input!$H$12:$H$286,$X869)=Repex),0)
*$DE869</f>
        <v>0</v>
      </c>
      <c r="DJ869" s="188" cm="1">
        <f t="array" aca="1" ref="DJ869" ca="1">IFERROR(INDEX(Forecast_Capex_Input!BK$12:BK$286,$X869)
*(INDEX(Forecast_Capex_Input!$H$12:$H$286,$X869)=Repex),0)
*$DE869</f>
        <v>0</v>
      </c>
      <c r="DK869" s="188" cm="1">
        <f t="array" aca="1" ref="DK869" ca="1">IFERROR(INDEX(Forecast_Capex_Input!BL$12:BL$286,$X869)
*(INDEX(Forecast_Capex_Input!$H$12:$H$286,$X869)=Repex),0)
*$DE869</f>
        <v>0</v>
      </c>
      <c r="DL869" s="165"/>
      <c r="DM869" s="188" t="b" cm="1">
        <f t="array" aca="1" ref="DM869" ca="1">OR($G869=Forecast_Capex_Input!$BN$8:$BN$9)</f>
        <v>0</v>
      </c>
      <c r="DN869" s="188" cm="1">
        <f t="array" aca="1" ref="DN869" ca="1">IFERROR(INDEX(Forecast_Capex_Input!BO$12:BO$286,$X869)
*(INDEX(Forecast_Capex_Input!$H$12:$H$286,$X869)=Repex),0)
*$DM869</f>
        <v>0</v>
      </c>
      <c r="DO869" s="188" cm="1">
        <f t="array" aca="1" ref="DO869" ca="1">IFERROR(INDEX(Forecast_Capex_Input!BP$12:BP$286,$X869)
*(INDEX(Forecast_Capex_Input!$H$12:$H$286,$X869)=Repex),0)
*$DM869</f>
        <v>0</v>
      </c>
      <c r="DP869" s="188" cm="1">
        <f t="array" aca="1" ref="DP869" ca="1">IFERROR(INDEX(Forecast_Capex_Input!BQ$12:BQ$286,$X869)
*(INDEX(Forecast_Capex_Input!$H$12:$H$286,$X869)=Repex),0)
*$DM869</f>
        <v>0</v>
      </c>
      <c r="DQ869" s="188" cm="1">
        <f t="array" aca="1" ref="DQ869" ca="1">IFERROR(INDEX(Forecast_Capex_Input!BR$12:BR$286,$X869)
*(INDEX(Forecast_Capex_Input!$H$12:$H$286,$X869)=Repex),0)
*$DM869</f>
        <v>0</v>
      </c>
      <c r="DR869" s="188" cm="1">
        <f t="array" aca="1" ref="DR869" ca="1">IFERROR(INDEX(Forecast_Capex_Input!BS$12:BS$286,$X869)
*(INDEX(Forecast_Capex_Input!$H$12:$H$286,$X869)=Repex),0)
*$DM869</f>
        <v>0</v>
      </c>
      <c r="DS869" s="165"/>
      <c r="DT869" s="188" t="b" cm="1">
        <f t="array" aca="1" ref="DT869" ca="1">OR($G869=Forecast_Capex_Input!$BU$8:$BU$10)</f>
        <v>0</v>
      </c>
      <c r="DU869" s="188" cm="1">
        <f t="array" aca="1" ref="DU869" ca="1">IFERROR(INDEX(Forecast_Capex_Input!BV$12:BV$286,$X869)
*(INDEX(Forecast_Capex_Input!$H$12:$H$286,$X869)=Repex),0)
*$DT869</f>
        <v>0</v>
      </c>
      <c r="DV869" s="188" cm="1">
        <f t="array" aca="1" ref="DV869" ca="1">IFERROR(INDEX(Forecast_Capex_Input!BW$12:BW$286,$X869)
*(INDEX(Forecast_Capex_Input!$H$12:$H$286,$X869)=Repex),0)
*$DT869</f>
        <v>0</v>
      </c>
      <c r="DW869" s="188" cm="1">
        <f t="array" aca="1" ref="DW869" ca="1">IFERROR(INDEX(Forecast_Capex_Input!BX$12:BX$286,$X869)
*(INDEX(Forecast_Capex_Input!$H$12:$H$286,$X869)=Repex),0)
*$DT869</f>
        <v>0</v>
      </c>
      <c r="DX869" s="188" cm="1">
        <f t="array" aca="1" ref="DX869" ca="1">IFERROR(INDEX(Forecast_Capex_Input!BY$12:BY$286,$X869)
*(INDEX(Forecast_Capex_Input!$H$12:$H$286,$X869)=Repex),0)
*$DT869</f>
        <v>0</v>
      </c>
      <c r="DY869" s="188" cm="1">
        <f t="array" aca="1" ref="DY869" ca="1">IFERROR(INDEX(Forecast_Capex_Input!BZ$12:BZ$286,$X869)
*(INDEX(Forecast_Capex_Input!$H$12:$H$286,$X869)=Repex),0)
*$DT869</f>
        <v>0</v>
      </c>
      <c r="DZ869" s="188" cm="1">
        <f t="array" aca="1" ref="DZ869" ca="1">IFERROR(INDEX(Forecast_Capex_Input!CA$12:CA$286,$X869)
*(INDEX(Forecast_Capex_Input!$H$12:$H$286,$X869)=Repex),0)
*$DT869</f>
        <v>0</v>
      </c>
      <c r="EA869" s="188" cm="1">
        <f t="array" aca="1" ref="EA869" ca="1">IFERROR(INDEX(Forecast_Capex_Input!CB$12:CB$286,$X869)
*(INDEX(Forecast_Capex_Input!$H$12:$H$286,$X869)=Repex),0)
*$DT869</f>
        <v>0</v>
      </c>
      <c r="EB869" s="188" cm="1">
        <f t="array" aca="1" ref="EB869" ca="1">IFERROR(INDEX(Forecast_Capex_Input!CC$12:CC$286,$X869)
*(INDEX(Forecast_Capex_Input!$H$12:$H$286,$X869)=Repex),0)
*$DT869</f>
        <v>0</v>
      </c>
      <c r="EC869" s="165"/>
      <c r="ED869" s="226" t="str">
        <f t="shared" si="611"/>
        <v>N/A</v>
      </c>
      <c r="EE869" s="174" t="s">
        <v>15</v>
      </c>
    </row>
    <row r="870" spans="3:135" x14ac:dyDescent="0.2">
      <c r="C870" s="174">
        <f t="shared" si="612"/>
        <v>860</v>
      </c>
      <c r="D870" s="167" t="str" cm="1">
        <f t="array" ref="D870">IFERROR(INDEX(Forecast_Capex_Input!$D$12:$D$286,$X870),NA)</f>
        <v>N/A</v>
      </c>
      <c r="E870" s="172" t="str" cm="1">
        <f t="array" ref="E870">IF($X870=NA,NA,INDEX(Forecast_Capex_Input!$E$12:$E$286,$X870))</f>
        <v>N/A</v>
      </c>
      <c r="F870" s="167" t="str" cm="1">
        <f t="array" aca="1" ref="F870" ca="1">IFERROR(INDEX(General!$E$25:$E$26,$Y870),NA)</f>
        <v>N/A</v>
      </c>
      <c r="G870" s="167" t="str" cm="1">
        <f t="array" aca="1" ref="G870" ca="1">IFERROR(INDEX(Forecast_Capex_Input!$AI$11:$BB$11,$AA870),NA)</f>
        <v>N/A</v>
      </c>
      <c r="H870" s="189" t="str" cm="1">
        <f t="array" aca="1" ref="H870" ca="1">IFERROR(INDEX(Forecast_Capex_Input!$AI$12:$BB$286,$X870,$AA870),NA)</f>
        <v>N/A</v>
      </c>
      <c r="I870" s="199" t="str" cm="1">
        <f t="array" ref="I870">IFERROR(INDEX(Forecast_Capex_Input!$F$12:$F$286,$X870),NA)</f>
        <v>N/A</v>
      </c>
      <c r="J870" s="199" t="str" cm="1">
        <f t="array" ref="J870">IFERROR(INDEX(Forecast_Capex_Input!G$12:G$286,$X870),NA)</f>
        <v>N/A</v>
      </c>
      <c r="K870" s="199" t="str" cm="1">
        <f t="array" ref="K870">IFERROR(INDEX(Forecast_Capex_Input!H$12:H$286,$X870),NA)</f>
        <v>N/A</v>
      </c>
      <c r="L870" s="199" t="str" cm="1">
        <f t="array" ref="L870">IFERROR(INDEX(Forecast_Capex_Input!I$12:I$286,$X870),NA)</f>
        <v>N/A</v>
      </c>
      <c r="M870" s="199" t="str" cm="1">
        <f t="array" ref="M870">IFERROR(INDEX(Forecast_Capex_Input!J$12:J$286,$X870),NA)</f>
        <v>N/A</v>
      </c>
      <c r="N870" s="199" t="str" cm="1">
        <f t="array" ref="N870">IFERROR(INDEX(Forecast_Capex_Input!K$12:K$286,$X870),NA)</f>
        <v>N/A</v>
      </c>
      <c r="O870" s="199" t="str" cm="1">
        <f t="array" ref="O870">IFERROR(INDEX(Forecast_Capex_Input!L$12:L$286,$X870),NA)</f>
        <v>N/A</v>
      </c>
      <c r="P870" s="199" t="str" cm="1">
        <f t="array" ref="P870">IFERROR(INDEX(Forecast_Capex_Input!M$12:M$286,$X870),NA)</f>
        <v>N/A</v>
      </c>
      <c r="Q870" s="172" t="str" cm="1">
        <f t="array" ref="Q870">IFERROR(INDEX(Forecast_Capex_Input!N$12:N$286,$X870),NA)</f>
        <v>N/A</v>
      </c>
      <c r="R870" s="265" cm="1">
        <f t="array" ref="R870">IFERROR(INDEX(Forecast_Capex_Input!O$12:O$286,$X870),0)</f>
        <v>0</v>
      </c>
      <c r="S870" s="172" cm="1">
        <f t="array" ref="S870">IFERROR(INDEX(Forecast_Capex_Input!P$12:P$286,$X870),0)</f>
        <v>0</v>
      </c>
      <c r="T870" s="199" t="str" cm="1">
        <f t="array" aca="1" ref="T870" ca="1">IFERROR(INDEX(General!$K$84:$K$103,$AA870),NA)</f>
        <v>N/A</v>
      </c>
      <c r="U870" s="188" cm="1">
        <f t="array" aca="1" ref="U870" ca="1">IFERROR(
IF($F870=General!$E$25,INDEX(Forecast_Capex_Input!S$12:S$286,$X870),
INDEX(Forecast_Capex_Input!T$12:T$286,$X870)),0)</f>
        <v>0</v>
      </c>
      <c r="V870" s="222" t="b">
        <f>IFERROR(INDEX(Overheads!$T$19:$T$26,MATCH($I870,Overheads!$E$19:$E$26,0)),FALSE)</f>
        <v>0</v>
      </c>
      <c r="W870" s="165"/>
      <c r="X870" s="174" t="str">
        <f>IFERROR(
IF(MATCH($C870,Forecast_Capex_Input!$CI$12:$CI$286,1)+1&gt;MAX(Forecast_Capex_Input!$C$12:$C$286),NA,
MATCH($C870,Forecast_Capex_Input!$CI$12:$CI$286,1)+1),1)</f>
        <v>N/A</v>
      </c>
      <c r="Y870" s="174" t="str" cm="1">
        <f t="array" aca="1" ref="Y870" ca="1">IFERROR(
IF(X869&lt;&gt;X870,1,
IF(COUNTIF(OFFSET(Y869,0,0,-INDEX(Forecast_Capex_Input!$CG$12:$CG$286,$X870)),Y869)=INDEX(Forecast_Capex_Input!$CG$12:$CG$286,$X870),Y869+1,Y869)),NA)</f>
        <v>N/A</v>
      </c>
      <c r="Z870" s="174" t="str" cm="1">
        <f t="array" ref="Z870">IFERROR($C870-IF($X870=1,1,INDEX(Forecast_Capex_Input!$CI$12:$CI$286,$X870-1))+1,NA)</f>
        <v>N/A</v>
      </c>
      <c r="AA870" s="174" t="str" cm="1">
        <f t="array" aca="1" ref="AA870" ca="1">IFERROR(IF(Y870=1,
INDEX(Forecast_Capex_Input!$AI$10:$BB$10,SMALL(IF(INDEX(Forecast_Capex_Input!$AI$12:$BB$286,$X870,0)&gt;0,COLUMN(Forecast_Capex_Input!$AI$10:$BB$10)-COLUMN(Forecast_Capex_Input!$AI$12)+1),ROWS(OFFSET(AA869,0,0,-$Z870)))),
OFFSET(AA869,-INDEX(Forecast_Capex_Input!$CG$12:$CG$286,$X870)+1,0)),NA)</f>
        <v>N/A</v>
      </c>
      <c r="AB870" s="174" t="str">
        <f t="shared" ca="1" si="581"/>
        <v>N/A</v>
      </c>
      <c r="AC870" s="222" t="b">
        <f t="shared" si="613"/>
        <v>0</v>
      </c>
      <c r="AD870" s="220" t="b">
        <v>0</v>
      </c>
      <c r="AE870" s="222" t="b">
        <f t="shared" si="582"/>
        <v>1</v>
      </c>
      <c r="AF870" s="165"/>
      <c r="AG870" s="215">
        <v>0</v>
      </c>
      <c r="AH870" s="215">
        <v>0</v>
      </c>
      <c r="AI870" s="215">
        <v>0</v>
      </c>
      <c r="AJ870" s="215">
        <v>0</v>
      </c>
      <c r="AK870" s="215">
        <v>0</v>
      </c>
      <c r="AL870" s="155">
        <v>0</v>
      </c>
      <c r="AM870" s="165"/>
      <c r="AN870" s="215" cm="1">
        <f t="array" aca="1" ref="AN870" ca="1">IFERROR(INDEX(General!O$33:O$34,$AB870)
*AG870,0)</f>
        <v>0</v>
      </c>
      <c r="AO870" s="215" cm="1">
        <f t="array" aca="1" ref="AO870" ca="1">IFERROR(INDEX(General!P$33:P$34,$AB870)
*AH870,0)</f>
        <v>0</v>
      </c>
      <c r="AP870" s="215" cm="1">
        <f t="array" aca="1" ref="AP870" ca="1">IFERROR(INDEX(General!Q$33:Q$34,$AB870)
*AI870,0)</f>
        <v>0</v>
      </c>
      <c r="AQ870" s="215" cm="1">
        <f t="array" aca="1" ref="AQ870" ca="1">IFERROR(INDEX(General!R$33:R$34,$AB870)
*AJ870,0)</f>
        <v>0</v>
      </c>
      <c r="AR870" s="215" cm="1">
        <f t="array" aca="1" ref="AR870" ca="1">IFERROR(INDEX(General!S$33:S$34,$AB870)
*AK870,0)</f>
        <v>0</v>
      </c>
      <c r="AS870" s="155">
        <f t="shared" ca="1" si="614"/>
        <v>0</v>
      </c>
      <c r="AT870" s="165"/>
      <c r="AU870" s="215">
        <f ca="1">IF($AE870=FALSE,AN870*Overheads!$R$24*$V870,
IFERROR(Overheads!$O$49*$V870*AN870,0)
+IFERROR(Overheads!Q$59*$V870*(AN870/Overheads!Q$68),0))</f>
        <v>0</v>
      </c>
      <c r="AV870" s="215">
        <f ca="1">IF($AE870=FALSE,AO870*Overheads!$R$24*$V870,
IFERROR(Overheads!$O$49*$V870*AO870,0)
+IFERROR(Overheads!R$59*$V870*(AO870/Overheads!R$68),0))</f>
        <v>0</v>
      </c>
      <c r="AW870" s="215">
        <f ca="1">IF($AE870=FALSE,AP870*Overheads!$R$24*$V870,
IFERROR(Overheads!$O$49*$V870*AP870,0)
+IFERROR(Overheads!S$59*$V870*(AP870/Overheads!S$68),0))</f>
        <v>0</v>
      </c>
      <c r="AX870" s="215">
        <f ca="1">IF($AE870=FALSE,AQ870*Overheads!$R$24*$V870,
IFERROR(Overheads!$O$49*$V870*AQ870,0)
+IFERROR(Overheads!T$59*$V870*(AQ870/Overheads!T$68),0))</f>
        <v>0</v>
      </c>
      <c r="AY870" s="215">
        <f ca="1">IF($AE870=FALSE,AR870*Overheads!$R$24*$V870,
IFERROR(Overheads!$O$49*$V870*AR870,0)
+IFERROR(Overheads!U$59*$V870*(AR870/Overheads!U$68),0))</f>
        <v>0</v>
      </c>
      <c r="AZ870" s="155">
        <f t="shared" ca="1" si="615"/>
        <v>0</v>
      </c>
      <c r="BA870" s="165"/>
      <c r="BB870" s="215">
        <f ca="1">IF($AE870=FALSE,AN870*Overheads!$S$25,
IFERROR(Overheads!$O$50*AN870,0)
+IFERROR(Overheads!Q$60*(AN870/Overheads!Q$66),0))</f>
        <v>0</v>
      </c>
      <c r="BC870" s="215">
        <f ca="1">IF($AE870=FALSE,AO870*Overheads!$S$25,
IFERROR(Overheads!$O$50*AO870,0)
+IFERROR(Overheads!R$60*(AO870/Overheads!R$66),0))</f>
        <v>0</v>
      </c>
      <c r="BD870" s="215">
        <f ca="1">IF($AE870=FALSE,AP870*Overheads!$S$25,
IFERROR(Overheads!$O$50*AP870,0)
+IFERROR(Overheads!S$60*(AP870/Overheads!S$66),0))</f>
        <v>0</v>
      </c>
      <c r="BE870" s="215">
        <f ca="1">IF($AE870=FALSE,AQ870*Overheads!$S$25,
IFERROR(Overheads!$O$50*AQ870,0)
+IFERROR(Overheads!T$60*(AQ870/Overheads!T$66),0))</f>
        <v>0</v>
      </c>
      <c r="BF870" s="215">
        <f ca="1">IF($AE870=FALSE,AR870*Overheads!$S$25,
IFERROR(Overheads!$O$50*AR870,0)
+IFERROR(Overheads!U$60*(AR870/Overheads!U$66),0))</f>
        <v>0</v>
      </c>
      <c r="BG870" s="155">
        <f t="shared" ca="1" si="616"/>
        <v>0</v>
      </c>
      <c r="BH870" s="165"/>
      <c r="BI870" s="215">
        <f t="shared" ca="1" si="617"/>
        <v>0</v>
      </c>
      <c r="BJ870" s="215">
        <f t="shared" ca="1" si="583"/>
        <v>0</v>
      </c>
      <c r="BK870" s="215">
        <f t="shared" ca="1" si="584"/>
        <v>0</v>
      </c>
      <c r="BL870" s="215">
        <f t="shared" ca="1" si="585"/>
        <v>0</v>
      </c>
      <c r="BM870" s="215">
        <f t="shared" ca="1" si="586"/>
        <v>0</v>
      </c>
      <c r="BN870" s="155">
        <f t="shared" ca="1" si="618"/>
        <v>0</v>
      </c>
      <c r="BO870" s="165"/>
      <c r="BP870" s="187" cm="1">
        <f t="array" ref="BP870">IFERROR(IF($X870=$X869,BP869,INDEX(Forecast_Capex_Input!AC$12:AC$286,$X870)),0)</f>
        <v>0</v>
      </c>
      <c r="BQ870" s="187" cm="1">
        <f t="array" ref="BQ870">IFERROR(IF($X870=$X869,BQ869,INDEX(Forecast_Capex_Input!AD$12:AD$286,$X870)),0)</f>
        <v>0</v>
      </c>
      <c r="BR870" s="187" cm="1">
        <f t="array" ref="BR870">IFERROR(IF($X870=$X869,BR869,INDEX(Forecast_Capex_Input!AE$12:AE$286,$X870)),0)</f>
        <v>0</v>
      </c>
      <c r="BS870" s="187" cm="1">
        <f t="array" ref="BS870">IFERROR(IF($X870=$X869,BS869,INDEX(Forecast_Capex_Input!AF$12:AF$286,$X870)),0)</f>
        <v>0</v>
      </c>
      <c r="BT870" s="187" cm="1">
        <f t="array" ref="BT870">IFERROR(IF($X870=$X869,BT869,INDEX(Forecast_Capex_Input!AG$12:AG$286,$X870)),0)</f>
        <v>0</v>
      </c>
      <c r="BU870" s="165"/>
      <c r="BV870" s="215">
        <f t="shared" si="587"/>
        <v>0</v>
      </c>
      <c r="BW870" s="215">
        <f t="shared" si="588"/>
        <v>0</v>
      </c>
      <c r="BX870" s="215">
        <f t="shared" si="589"/>
        <v>0</v>
      </c>
      <c r="BY870" s="215">
        <f t="shared" si="590"/>
        <v>0</v>
      </c>
      <c r="BZ870" s="215">
        <f t="shared" si="591"/>
        <v>0</v>
      </c>
      <c r="CA870" s="155">
        <f t="shared" si="619"/>
        <v>0</v>
      </c>
      <c r="CB870" s="165"/>
      <c r="CC870" s="215">
        <f t="shared" si="592"/>
        <v>0</v>
      </c>
      <c r="CD870" s="215">
        <f t="shared" si="593"/>
        <v>0</v>
      </c>
      <c r="CE870" s="215">
        <f t="shared" si="594"/>
        <v>0</v>
      </c>
      <c r="CF870" s="215">
        <f t="shared" si="595"/>
        <v>0</v>
      </c>
      <c r="CG870" s="215">
        <f t="shared" si="596"/>
        <v>0</v>
      </c>
      <c r="CH870" s="155">
        <f t="shared" si="620"/>
        <v>0</v>
      </c>
      <c r="CI870" s="165"/>
      <c r="CJ870" s="215">
        <f t="shared" si="597"/>
        <v>0</v>
      </c>
      <c r="CK870" s="215">
        <f t="shared" si="598"/>
        <v>0</v>
      </c>
      <c r="CL870" s="215">
        <f t="shared" si="599"/>
        <v>0</v>
      </c>
      <c r="CM870" s="215">
        <f t="shared" si="600"/>
        <v>0</v>
      </c>
      <c r="CN870" s="215">
        <f t="shared" si="601"/>
        <v>0</v>
      </c>
      <c r="CO870" s="155">
        <f t="shared" si="621"/>
        <v>0</v>
      </c>
      <c r="CP870" s="165"/>
      <c r="CQ870" s="223">
        <f t="shared" si="602"/>
        <v>0</v>
      </c>
      <c r="CR870" s="223">
        <f t="shared" si="603"/>
        <v>0</v>
      </c>
      <c r="CS870" s="223">
        <f t="shared" si="604"/>
        <v>0</v>
      </c>
      <c r="CT870" s="223">
        <f t="shared" si="605"/>
        <v>0</v>
      </c>
      <c r="CU870" s="223">
        <f t="shared" si="606"/>
        <v>0</v>
      </c>
      <c r="CV870" s="155">
        <f t="shared" si="622"/>
        <v>0</v>
      </c>
      <c r="CW870" s="165"/>
      <c r="CX870" s="215">
        <f t="shared" si="623"/>
        <v>0</v>
      </c>
      <c r="CY870" s="215">
        <f t="shared" si="607"/>
        <v>0</v>
      </c>
      <c r="CZ870" s="215">
        <f t="shared" si="608"/>
        <v>0</v>
      </c>
      <c r="DA870" s="215">
        <f t="shared" si="609"/>
        <v>0</v>
      </c>
      <c r="DB870" s="215">
        <f t="shared" si="610"/>
        <v>0</v>
      </c>
      <c r="DC870" s="155">
        <f t="shared" si="624"/>
        <v>0</v>
      </c>
      <c r="DD870" s="165"/>
      <c r="DE870" s="188" t="b" cm="1">
        <f t="array" aca="1" ref="DE870" ca="1">OR($G870=Forecast_Capex_Input!$BF$8:$BF$10)</f>
        <v>0</v>
      </c>
      <c r="DF870" s="188" cm="1">
        <f t="array" aca="1" ref="DF870" ca="1">IFERROR(INDEX(Forecast_Capex_Input!BG$12:BG$286,$X870)
*(INDEX(Forecast_Capex_Input!$H$12:$H$286,$X870)=Repex),0)
*$DE870</f>
        <v>0</v>
      </c>
      <c r="DG870" s="188" cm="1">
        <f t="array" aca="1" ref="DG870" ca="1">IFERROR(INDEX(Forecast_Capex_Input!BH$12:BH$286,$X870)
*(INDEX(Forecast_Capex_Input!$H$12:$H$286,$X870)=Repex),0)
*$DE870</f>
        <v>0</v>
      </c>
      <c r="DH870" s="188" cm="1">
        <f t="array" aca="1" ref="DH870" ca="1">IFERROR(INDEX(Forecast_Capex_Input!BI$12:BI$286,$X870)
*(INDEX(Forecast_Capex_Input!$H$12:$H$286,$X870)=Repex),0)
*$DE870</f>
        <v>0</v>
      </c>
      <c r="DI870" s="188" cm="1">
        <f t="array" aca="1" ref="DI870" ca="1">IFERROR(INDEX(Forecast_Capex_Input!BJ$12:BJ$286,$X870)
*(INDEX(Forecast_Capex_Input!$H$12:$H$286,$X870)=Repex),0)
*$DE870</f>
        <v>0</v>
      </c>
      <c r="DJ870" s="188" cm="1">
        <f t="array" aca="1" ref="DJ870" ca="1">IFERROR(INDEX(Forecast_Capex_Input!BK$12:BK$286,$X870)
*(INDEX(Forecast_Capex_Input!$H$12:$H$286,$X870)=Repex),0)
*$DE870</f>
        <v>0</v>
      </c>
      <c r="DK870" s="188" cm="1">
        <f t="array" aca="1" ref="DK870" ca="1">IFERROR(INDEX(Forecast_Capex_Input!BL$12:BL$286,$X870)
*(INDEX(Forecast_Capex_Input!$H$12:$H$286,$X870)=Repex),0)
*$DE870</f>
        <v>0</v>
      </c>
      <c r="DL870" s="165"/>
      <c r="DM870" s="188" t="b" cm="1">
        <f t="array" aca="1" ref="DM870" ca="1">OR($G870=Forecast_Capex_Input!$BN$8:$BN$9)</f>
        <v>0</v>
      </c>
      <c r="DN870" s="188" cm="1">
        <f t="array" aca="1" ref="DN870" ca="1">IFERROR(INDEX(Forecast_Capex_Input!BO$12:BO$286,$X870)
*(INDEX(Forecast_Capex_Input!$H$12:$H$286,$X870)=Repex),0)
*$DM870</f>
        <v>0</v>
      </c>
      <c r="DO870" s="188" cm="1">
        <f t="array" aca="1" ref="DO870" ca="1">IFERROR(INDEX(Forecast_Capex_Input!BP$12:BP$286,$X870)
*(INDEX(Forecast_Capex_Input!$H$12:$H$286,$X870)=Repex),0)
*$DM870</f>
        <v>0</v>
      </c>
      <c r="DP870" s="188" cm="1">
        <f t="array" aca="1" ref="DP870" ca="1">IFERROR(INDEX(Forecast_Capex_Input!BQ$12:BQ$286,$X870)
*(INDEX(Forecast_Capex_Input!$H$12:$H$286,$X870)=Repex),0)
*$DM870</f>
        <v>0</v>
      </c>
      <c r="DQ870" s="188" cm="1">
        <f t="array" aca="1" ref="DQ870" ca="1">IFERROR(INDEX(Forecast_Capex_Input!BR$12:BR$286,$X870)
*(INDEX(Forecast_Capex_Input!$H$12:$H$286,$X870)=Repex),0)
*$DM870</f>
        <v>0</v>
      </c>
      <c r="DR870" s="188" cm="1">
        <f t="array" aca="1" ref="DR870" ca="1">IFERROR(INDEX(Forecast_Capex_Input!BS$12:BS$286,$X870)
*(INDEX(Forecast_Capex_Input!$H$12:$H$286,$X870)=Repex),0)
*$DM870</f>
        <v>0</v>
      </c>
      <c r="DS870" s="165"/>
      <c r="DT870" s="188" t="b" cm="1">
        <f t="array" aca="1" ref="DT870" ca="1">OR($G870=Forecast_Capex_Input!$BU$8:$BU$10)</f>
        <v>0</v>
      </c>
      <c r="DU870" s="188" cm="1">
        <f t="array" aca="1" ref="DU870" ca="1">IFERROR(INDEX(Forecast_Capex_Input!BV$12:BV$286,$X870)
*(INDEX(Forecast_Capex_Input!$H$12:$H$286,$X870)=Repex),0)
*$DT870</f>
        <v>0</v>
      </c>
      <c r="DV870" s="188" cm="1">
        <f t="array" aca="1" ref="DV870" ca="1">IFERROR(INDEX(Forecast_Capex_Input!BW$12:BW$286,$X870)
*(INDEX(Forecast_Capex_Input!$H$12:$H$286,$X870)=Repex),0)
*$DT870</f>
        <v>0</v>
      </c>
      <c r="DW870" s="188" cm="1">
        <f t="array" aca="1" ref="DW870" ca="1">IFERROR(INDEX(Forecast_Capex_Input!BX$12:BX$286,$X870)
*(INDEX(Forecast_Capex_Input!$H$12:$H$286,$X870)=Repex),0)
*$DT870</f>
        <v>0</v>
      </c>
      <c r="DX870" s="188" cm="1">
        <f t="array" aca="1" ref="DX870" ca="1">IFERROR(INDEX(Forecast_Capex_Input!BY$12:BY$286,$X870)
*(INDEX(Forecast_Capex_Input!$H$12:$H$286,$X870)=Repex),0)
*$DT870</f>
        <v>0</v>
      </c>
      <c r="DY870" s="188" cm="1">
        <f t="array" aca="1" ref="DY870" ca="1">IFERROR(INDEX(Forecast_Capex_Input!BZ$12:BZ$286,$X870)
*(INDEX(Forecast_Capex_Input!$H$12:$H$286,$X870)=Repex),0)
*$DT870</f>
        <v>0</v>
      </c>
      <c r="DZ870" s="188" cm="1">
        <f t="array" aca="1" ref="DZ870" ca="1">IFERROR(INDEX(Forecast_Capex_Input!CA$12:CA$286,$X870)
*(INDEX(Forecast_Capex_Input!$H$12:$H$286,$X870)=Repex),0)
*$DT870</f>
        <v>0</v>
      </c>
      <c r="EA870" s="188" cm="1">
        <f t="array" aca="1" ref="EA870" ca="1">IFERROR(INDEX(Forecast_Capex_Input!CB$12:CB$286,$X870)
*(INDEX(Forecast_Capex_Input!$H$12:$H$286,$X870)=Repex),0)
*$DT870</f>
        <v>0</v>
      </c>
      <c r="EB870" s="188" cm="1">
        <f t="array" aca="1" ref="EB870" ca="1">IFERROR(INDEX(Forecast_Capex_Input!CC$12:CC$286,$X870)
*(INDEX(Forecast_Capex_Input!$H$12:$H$286,$X870)=Repex),0)
*$DT870</f>
        <v>0</v>
      </c>
      <c r="EC870" s="165"/>
      <c r="ED870" s="226" t="str">
        <f t="shared" si="611"/>
        <v>N/A</v>
      </c>
      <c r="EE870" s="174" t="s">
        <v>15</v>
      </c>
    </row>
    <row r="871" spans="3:135" x14ac:dyDescent="0.2">
      <c r="C871" s="174">
        <f t="shared" si="612"/>
        <v>861</v>
      </c>
      <c r="D871" s="167" t="str" cm="1">
        <f t="array" ref="D871">IFERROR(INDEX(Forecast_Capex_Input!$D$12:$D$286,$X871),NA)</f>
        <v>N/A</v>
      </c>
      <c r="E871" s="172" t="str" cm="1">
        <f t="array" ref="E871">IF($X871=NA,NA,INDEX(Forecast_Capex_Input!$E$12:$E$286,$X871))</f>
        <v>N/A</v>
      </c>
      <c r="F871" s="167" t="str" cm="1">
        <f t="array" aca="1" ref="F871" ca="1">IFERROR(INDEX(General!$E$25:$E$26,$Y871),NA)</f>
        <v>N/A</v>
      </c>
      <c r="G871" s="167" t="str" cm="1">
        <f t="array" aca="1" ref="G871" ca="1">IFERROR(INDEX(Forecast_Capex_Input!$AI$11:$BB$11,$AA871),NA)</f>
        <v>N/A</v>
      </c>
      <c r="H871" s="189" t="str" cm="1">
        <f t="array" aca="1" ref="H871" ca="1">IFERROR(INDEX(Forecast_Capex_Input!$AI$12:$BB$286,$X871,$AA871),NA)</f>
        <v>N/A</v>
      </c>
      <c r="I871" s="199" t="str" cm="1">
        <f t="array" ref="I871">IFERROR(INDEX(Forecast_Capex_Input!$F$12:$F$286,$X871),NA)</f>
        <v>N/A</v>
      </c>
      <c r="J871" s="199" t="str" cm="1">
        <f t="array" ref="J871">IFERROR(INDEX(Forecast_Capex_Input!G$12:G$286,$X871),NA)</f>
        <v>N/A</v>
      </c>
      <c r="K871" s="199" t="str" cm="1">
        <f t="array" ref="K871">IFERROR(INDEX(Forecast_Capex_Input!H$12:H$286,$X871),NA)</f>
        <v>N/A</v>
      </c>
      <c r="L871" s="199" t="str" cm="1">
        <f t="array" ref="L871">IFERROR(INDEX(Forecast_Capex_Input!I$12:I$286,$X871),NA)</f>
        <v>N/A</v>
      </c>
      <c r="M871" s="199" t="str" cm="1">
        <f t="array" ref="M871">IFERROR(INDEX(Forecast_Capex_Input!J$12:J$286,$X871),NA)</f>
        <v>N/A</v>
      </c>
      <c r="N871" s="199" t="str" cm="1">
        <f t="array" ref="N871">IFERROR(INDEX(Forecast_Capex_Input!K$12:K$286,$X871),NA)</f>
        <v>N/A</v>
      </c>
      <c r="O871" s="199" t="str" cm="1">
        <f t="array" ref="O871">IFERROR(INDEX(Forecast_Capex_Input!L$12:L$286,$X871),NA)</f>
        <v>N/A</v>
      </c>
      <c r="P871" s="199" t="str" cm="1">
        <f t="array" ref="P871">IFERROR(INDEX(Forecast_Capex_Input!M$12:M$286,$X871),NA)</f>
        <v>N/A</v>
      </c>
      <c r="Q871" s="172" t="str" cm="1">
        <f t="array" ref="Q871">IFERROR(INDEX(Forecast_Capex_Input!N$12:N$286,$X871),NA)</f>
        <v>N/A</v>
      </c>
      <c r="R871" s="265" cm="1">
        <f t="array" ref="R871">IFERROR(INDEX(Forecast_Capex_Input!O$12:O$286,$X871),0)</f>
        <v>0</v>
      </c>
      <c r="S871" s="172" cm="1">
        <f t="array" ref="S871">IFERROR(INDEX(Forecast_Capex_Input!P$12:P$286,$X871),0)</f>
        <v>0</v>
      </c>
      <c r="T871" s="199" t="str" cm="1">
        <f t="array" aca="1" ref="T871" ca="1">IFERROR(INDEX(General!$K$84:$K$103,$AA871),NA)</f>
        <v>N/A</v>
      </c>
      <c r="U871" s="188" cm="1">
        <f t="array" aca="1" ref="U871" ca="1">IFERROR(
IF($F871=General!$E$25,INDEX(Forecast_Capex_Input!S$12:S$286,$X871),
INDEX(Forecast_Capex_Input!T$12:T$286,$X871)),0)</f>
        <v>0</v>
      </c>
      <c r="V871" s="222" t="b">
        <f>IFERROR(INDEX(Overheads!$T$19:$T$26,MATCH($I871,Overheads!$E$19:$E$26,0)),FALSE)</f>
        <v>0</v>
      </c>
      <c r="W871" s="165"/>
      <c r="X871" s="174" t="str">
        <f>IFERROR(
IF(MATCH($C871,Forecast_Capex_Input!$CI$12:$CI$286,1)+1&gt;MAX(Forecast_Capex_Input!$C$12:$C$286),NA,
MATCH($C871,Forecast_Capex_Input!$CI$12:$CI$286,1)+1),1)</f>
        <v>N/A</v>
      </c>
      <c r="Y871" s="174" t="str" cm="1">
        <f t="array" aca="1" ref="Y871" ca="1">IFERROR(
IF(X870&lt;&gt;X871,1,
IF(COUNTIF(OFFSET(Y870,0,0,-INDEX(Forecast_Capex_Input!$CG$12:$CG$286,$X871)),Y870)=INDEX(Forecast_Capex_Input!$CG$12:$CG$286,$X871),Y870+1,Y870)),NA)</f>
        <v>N/A</v>
      </c>
      <c r="Z871" s="174" t="str" cm="1">
        <f t="array" ref="Z871">IFERROR($C871-IF($X871=1,1,INDEX(Forecast_Capex_Input!$CI$12:$CI$286,$X871-1))+1,NA)</f>
        <v>N/A</v>
      </c>
      <c r="AA871" s="174" t="str" cm="1">
        <f t="array" aca="1" ref="AA871" ca="1">IFERROR(IF(Y871=1,
INDEX(Forecast_Capex_Input!$AI$10:$BB$10,SMALL(IF(INDEX(Forecast_Capex_Input!$AI$12:$BB$286,$X871,0)&gt;0,COLUMN(Forecast_Capex_Input!$AI$10:$BB$10)-COLUMN(Forecast_Capex_Input!$AI$12)+1),ROWS(OFFSET(AA870,0,0,-$Z871)))),
OFFSET(AA870,-INDEX(Forecast_Capex_Input!$CG$12:$CG$286,$X871)+1,0)),NA)</f>
        <v>N/A</v>
      </c>
      <c r="AB871" s="174" t="str">
        <f t="shared" ca="1" si="581"/>
        <v>N/A</v>
      </c>
      <c r="AC871" s="222" t="b">
        <f t="shared" si="613"/>
        <v>0</v>
      </c>
      <c r="AD871" s="220" t="b">
        <v>0</v>
      </c>
      <c r="AE871" s="222" t="b">
        <f t="shared" si="582"/>
        <v>1</v>
      </c>
      <c r="AF871" s="165"/>
      <c r="AG871" s="215">
        <v>0</v>
      </c>
      <c r="AH871" s="215">
        <v>0</v>
      </c>
      <c r="AI871" s="215">
        <v>0</v>
      </c>
      <c r="AJ871" s="215">
        <v>0</v>
      </c>
      <c r="AK871" s="215">
        <v>0</v>
      </c>
      <c r="AL871" s="155">
        <v>0</v>
      </c>
      <c r="AM871" s="165"/>
      <c r="AN871" s="215" cm="1">
        <f t="array" aca="1" ref="AN871" ca="1">IFERROR(INDEX(General!O$33:O$34,$AB871)
*AG871,0)</f>
        <v>0</v>
      </c>
      <c r="AO871" s="215" cm="1">
        <f t="array" aca="1" ref="AO871" ca="1">IFERROR(INDEX(General!P$33:P$34,$AB871)
*AH871,0)</f>
        <v>0</v>
      </c>
      <c r="AP871" s="215" cm="1">
        <f t="array" aca="1" ref="AP871" ca="1">IFERROR(INDEX(General!Q$33:Q$34,$AB871)
*AI871,0)</f>
        <v>0</v>
      </c>
      <c r="AQ871" s="215" cm="1">
        <f t="array" aca="1" ref="AQ871" ca="1">IFERROR(INDEX(General!R$33:R$34,$AB871)
*AJ871,0)</f>
        <v>0</v>
      </c>
      <c r="AR871" s="215" cm="1">
        <f t="array" aca="1" ref="AR871" ca="1">IFERROR(INDEX(General!S$33:S$34,$AB871)
*AK871,0)</f>
        <v>0</v>
      </c>
      <c r="AS871" s="155">
        <f t="shared" ca="1" si="614"/>
        <v>0</v>
      </c>
      <c r="AT871" s="165"/>
      <c r="AU871" s="215">
        <f ca="1">IF($AE871=FALSE,AN871*Overheads!$R$24*$V871,
IFERROR(Overheads!$O$49*$V871*AN871,0)
+IFERROR(Overheads!Q$59*$V871*(AN871/Overheads!Q$68),0))</f>
        <v>0</v>
      </c>
      <c r="AV871" s="215">
        <f ca="1">IF($AE871=FALSE,AO871*Overheads!$R$24*$V871,
IFERROR(Overheads!$O$49*$V871*AO871,0)
+IFERROR(Overheads!R$59*$V871*(AO871/Overheads!R$68),0))</f>
        <v>0</v>
      </c>
      <c r="AW871" s="215">
        <f ca="1">IF($AE871=FALSE,AP871*Overheads!$R$24*$V871,
IFERROR(Overheads!$O$49*$V871*AP871,0)
+IFERROR(Overheads!S$59*$V871*(AP871/Overheads!S$68),0))</f>
        <v>0</v>
      </c>
      <c r="AX871" s="215">
        <f ca="1">IF($AE871=FALSE,AQ871*Overheads!$R$24*$V871,
IFERROR(Overheads!$O$49*$V871*AQ871,0)
+IFERROR(Overheads!T$59*$V871*(AQ871/Overheads!T$68),0))</f>
        <v>0</v>
      </c>
      <c r="AY871" s="215">
        <f ca="1">IF($AE871=FALSE,AR871*Overheads!$R$24*$V871,
IFERROR(Overheads!$O$49*$V871*AR871,0)
+IFERROR(Overheads!U$59*$V871*(AR871/Overheads!U$68),0))</f>
        <v>0</v>
      </c>
      <c r="AZ871" s="155">
        <f t="shared" ca="1" si="615"/>
        <v>0</v>
      </c>
      <c r="BA871" s="165"/>
      <c r="BB871" s="215">
        <f ca="1">IF($AE871=FALSE,AN871*Overheads!$S$25,
IFERROR(Overheads!$O$50*AN871,0)
+IFERROR(Overheads!Q$60*(AN871/Overheads!Q$66),0))</f>
        <v>0</v>
      </c>
      <c r="BC871" s="215">
        <f ca="1">IF($AE871=FALSE,AO871*Overheads!$S$25,
IFERROR(Overheads!$O$50*AO871,0)
+IFERROR(Overheads!R$60*(AO871/Overheads!R$66),0))</f>
        <v>0</v>
      </c>
      <c r="BD871" s="215">
        <f ca="1">IF($AE871=FALSE,AP871*Overheads!$S$25,
IFERROR(Overheads!$O$50*AP871,0)
+IFERROR(Overheads!S$60*(AP871/Overheads!S$66),0))</f>
        <v>0</v>
      </c>
      <c r="BE871" s="215">
        <f ca="1">IF($AE871=FALSE,AQ871*Overheads!$S$25,
IFERROR(Overheads!$O$50*AQ871,0)
+IFERROR(Overheads!T$60*(AQ871/Overheads!T$66),0))</f>
        <v>0</v>
      </c>
      <c r="BF871" s="215">
        <f ca="1">IF($AE871=FALSE,AR871*Overheads!$S$25,
IFERROR(Overheads!$O$50*AR871,0)
+IFERROR(Overheads!U$60*(AR871/Overheads!U$66),0))</f>
        <v>0</v>
      </c>
      <c r="BG871" s="155">
        <f t="shared" ca="1" si="616"/>
        <v>0</v>
      </c>
      <c r="BH871" s="165"/>
      <c r="BI871" s="215">
        <f t="shared" ca="1" si="617"/>
        <v>0</v>
      </c>
      <c r="BJ871" s="215">
        <f t="shared" ca="1" si="583"/>
        <v>0</v>
      </c>
      <c r="BK871" s="215">
        <f t="shared" ca="1" si="584"/>
        <v>0</v>
      </c>
      <c r="BL871" s="215">
        <f t="shared" ca="1" si="585"/>
        <v>0</v>
      </c>
      <c r="BM871" s="215">
        <f t="shared" ca="1" si="586"/>
        <v>0</v>
      </c>
      <c r="BN871" s="155">
        <f t="shared" ca="1" si="618"/>
        <v>0</v>
      </c>
      <c r="BO871" s="165"/>
      <c r="BP871" s="187" cm="1">
        <f t="array" ref="BP871">IFERROR(IF($X871=$X870,BP870,INDEX(Forecast_Capex_Input!AC$12:AC$286,$X871)),0)</f>
        <v>0</v>
      </c>
      <c r="BQ871" s="187" cm="1">
        <f t="array" ref="BQ871">IFERROR(IF($X871=$X870,BQ870,INDEX(Forecast_Capex_Input!AD$12:AD$286,$X871)),0)</f>
        <v>0</v>
      </c>
      <c r="BR871" s="187" cm="1">
        <f t="array" ref="BR871">IFERROR(IF($X871=$X870,BR870,INDEX(Forecast_Capex_Input!AE$12:AE$286,$X871)),0)</f>
        <v>0</v>
      </c>
      <c r="BS871" s="187" cm="1">
        <f t="array" ref="BS871">IFERROR(IF($X871=$X870,BS870,INDEX(Forecast_Capex_Input!AF$12:AF$286,$X871)),0)</f>
        <v>0</v>
      </c>
      <c r="BT871" s="187" cm="1">
        <f t="array" ref="BT871">IFERROR(IF($X871=$X870,BT870,INDEX(Forecast_Capex_Input!AG$12:AG$286,$X871)),0)</f>
        <v>0</v>
      </c>
      <c r="BU871" s="165"/>
      <c r="BV871" s="215">
        <f t="shared" si="587"/>
        <v>0</v>
      </c>
      <c r="BW871" s="215">
        <f t="shared" si="588"/>
        <v>0</v>
      </c>
      <c r="BX871" s="215">
        <f t="shared" si="589"/>
        <v>0</v>
      </c>
      <c r="BY871" s="215">
        <f t="shared" si="590"/>
        <v>0</v>
      </c>
      <c r="BZ871" s="215">
        <f t="shared" si="591"/>
        <v>0</v>
      </c>
      <c r="CA871" s="155">
        <f t="shared" si="619"/>
        <v>0</v>
      </c>
      <c r="CB871" s="165"/>
      <c r="CC871" s="215">
        <f t="shared" si="592"/>
        <v>0</v>
      </c>
      <c r="CD871" s="215">
        <f t="shared" si="593"/>
        <v>0</v>
      </c>
      <c r="CE871" s="215">
        <f t="shared" si="594"/>
        <v>0</v>
      </c>
      <c r="CF871" s="215">
        <f t="shared" si="595"/>
        <v>0</v>
      </c>
      <c r="CG871" s="215">
        <f t="shared" si="596"/>
        <v>0</v>
      </c>
      <c r="CH871" s="155">
        <f t="shared" si="620"/>
        <v>0</v>
      </c>
      <c r="CI871" s="165"/>
      <c r="CJ871" s="215">
        <f t="shared" si="597"/>
        <v>0</v>
      </c>
      <c r="CK871" s="215">
        <f t="shared" si="598"/>
        <v>0</v>
      </c>
      <c r="CL871" s="215">
        <f t="shared" si="599"/>
        <v>0</v>
      </c>
      <c r="CM871" s="215">
        <f t="shared" si="600"/>
        <v>0</v>
      </c>
      <c r="CN871" s="215">
        <f t="shared" si="601"/>
        <v>0</v>
      </c>
      <c r="CO871" s="155">
        <f t="shared" si="621"/>
        <v>0</v>
      </c>
      <c r="CP871" s="165"/>
      <c r="CQ871" s="223">
        <f t="shared" si="602"/>
        <v>0</v>
      </c>
      <c r="CR871" s="223">
        <f t="shared" si="603"/>
        <v>0</v>
      </c>
      <c r="CS871" s="223">
        <f t="shared" si="604"/>
        <v>0</v>
      </c>
      <c r="CT871" s="223">
        <f t="shared" si="605"/>
        <v>0</v>
      </c>
      <c r="CU871" s="223">
        <f t="shared" si="606"/>
        <v>0</v>
      </c>
      <c r="CV871" s="155">
        <f t="shared" si="622"/>
        <v>0</v>
      </c>
      <c r="CW871" s="165"/>
      <c r="CX871" s="215">
        <f t="shared" si="623"/>
        <v>0</v>
      </c>
      <c r="CY871" s="215">
        <f t="shared" si="607"/>
        <v>0</v>
      </c>
      <c r="CZ871" s="215">
        <f t="shared" si="608"/>
        <v>0</v>
      </c>
      <c r="DA871" s="215">
        <f t="shared" si="609"/>
        <v>0</v>
      </c>
      <c r="DB871" s="215">
        <f t="shared" si="610"/>
        <v>0</v>
      </c>
      <c r="DC871" s="155">
        <f t="shared" si="624"/>
        <v>0</v>
      </c>
      <c r="DD871" s="165"/>
      <c r="DE871" s="188" t="b" cm="1">
        <f t="array" aca="1" ref="DE871" ca="1">OR($G871=Forecast_Capex_Input!$BF$8:$BF$10)</f>
        <v>0</v>
      </c>
      <c r="DF871" s="188" cm="1">
        <f t="array" aca="1" ref="DF871" ca="1">IFERROR(INDEX(Forecast_Capex_Input!BG$12:BG$286,$X871)
*(INDEX(Forecast_Capex_Input!$H$12:$H$286,$X871)=Repex),0)
*$DE871</f>
        <v>0</v>
      </c>
      <c r="DG871" s="188" cm="1">
        <f t="array" aca="1" ref="DG871" ca="1">IFERROR(INDEX(Forecast_Capex_Input!BH$12:BH$286,$X871)
*(INDEX(Forecast_Capex_Input!$H$12:$H$286,$X871)=Repex),0)
*$DE871</f>
        <v>0</v>
      </c>
      <c r="DH871" s="188" cm="1">
        <f t="array" aca="1" ref="DH871" ca="1">IFERROR(INDEX(Forecast_Capex_Input!BI$12:BI$286,$X871)
*(INDEX(Forecast_Capex_Input!$H$12:$H$286,$X871)=Repex),0)
*$DE871</f>
        <v>0</v>
      </c>
      <c r="DI871" s="188" cm="1">
        <f t="array" aca="1" ref="DI871" ca="1">IFERROR(INDEX(Forecast_Capex_Input!BJ$12:BJ$286,$X871)
*(INDEX(Forecast_Capex_Input!$H$12:$H$286,$X871)=Repex),0)
*$DE871</f>
        <v>0</v>
      </c>
      <c r="DJ871" s="188" cm="1">
        <f t="array" aca="1" ref="DJ871" ca="1">IFERROR(INDEX(Forecast_Capex_Input!BK$12:BK$286,$X871)
*(INDEX(Forecast_Capex_Input!$H$12:$H$286,$X871)=Repex),0)
*$DE871</f>
        <v>0</v>
      </c>
      <c r="DK871" s="188" cm="1">
        <f t="array" aca="1" ref="DK871" ca="1">IFERROR(INDEX(Forecast_Capex_Input!BL$12:BL$286,$X871)
*(INDEX(Forecast_Capex_Input!$H$12:$H$286,$X871)=Repex),0)
*$DE871</f>
        <v>0</v>
      </c>
      <c r="DL871" s="165"/>
      <c r="DM871" s="188" t="b" cm="1">
        <f t="array" aca="1" ref="DM871" ca="1">OR($G871=Forecast_Capex_Input!$BN$8:$BN$9)</f>
        <v>0</v>
      </c>
      <c r="DN871" s="188" cm="1">
        <f t="array" aca="1" ref="DN871" ca="1">IFERROR(INDEX(Forecast_Capex_Input!BO$12:BO$286,$X871)
*(INDEX(Forecast_Capex_Input!$H$12:$H$286,$X871)=Repex),0)
*$DM871</f>
        <v>0</v>
      </c>
      <c r="DO871" s="188" cm="1">
        <f t="array" aca="1" ref="DO871" ca="1">IFERROR(INDEX(Forecast_Capex_Input!BP$12:BP$286,$X871)
*(INDEX(Forecast_Capex_Input!$H$12:$H$286,$X871)=Repex),0)
*$DM871</f>
        <v>0</v>
      </c>
      <c r="DP871" s="188" cm="1">
        <f t="array" aca="1" ref="DP871" ca="1">IFERROR(INDEX(Forecast_Capex_Input!BQ$12:BQ$286,$X871)
*(INDEX(Forecast_Capex_Input!$H$12:$H$286,$X871)=Repex),0)
*$DM871</f>
        <v>0</v>
      </c>
      <c r="DQ871" s="188" cm="1">
        <f t="array" aca="1" ref="DQ871" ca="1">IFERROR(INDEX(Forecast_Capex_Input!BR$12:BR$286,$X871)
*(INDEX(Forecast_Capex_Input!$H$12:$H$286,$X871)=Repex),0)
*$DM871</f>
        <v>0</v>
      </c>
      <c r="DR871" s="188" cm="1">
        <f t="array" aca="1" ref="DR871" ca="1">IFERROR(INDEX(Forecast_Capex_Input!BS$12:BS$286,$X871)
*(INDEX(Forecast_Capex_Input!$H$12:$H$286,$X871)=Repex),0)
*$DM871</f>
        <v>0</v>
      </c>
      <c r="DS871" s="165"/>
      <c r="DT871" s="188" t="b" cm="1">
        <f t="array" aca="1" ref="DT871" ca="1">OR($G871=Forecast_Capex_Input!$BU$8:$BU$10)</f>
        <v>0</v>
      </c>
      <c r="DU871" s="188" cm="1">
        <f t="array" aca="1" ref="DU871" ca="1">IFERROR(INDEX(Forecast_Capex_Input!BV$12:BV$286,$X871)
*(INDEX(Forecast_Capex_Input!$H$12:$H$286,$X871)=Repex),0)
*$DT871</f>
        <v>0</v>
      </c>
      <c r="DV871" s="188" cm="1">
        <f t="array" aca="1" ref="DV871" ca="1">IFERROR(INDEX(Forecast_Capex_Input!BW$12:BW$286,$X871)
*(INDEX(Forecast_Capex_Input!$H$12:$H$286,$X871)=Repex),0)
*$DT871</f>
        <v>0</v>
      </c>
      <c r="DW871" s="188" cm="1">
        <f t="array" aca="1" ref="DW871" ca="1">IFERROR(INDEX(Forecast_Capex_Input!BX$12:BX$286,$X871)
*(INDEX(Forecast_Capex_Input!$H$12:$H$286,$X871)=Repex),0)
*$DT871</f>
        <v>0</v>
      </c>
      <c r="DX871" s="188" cm="1">
        <f t="array" aca="1" ref="DX871" ca="1">IFERROR(INDEX(Forecast_Capex_Input!BY$12:BY$286,$X871)
*(INDEX(Forecast_Capex_Input!$H$12:$H$286,$X871)=Repex),0)
*$DT871</f>
        <v>0</v>
      </c>
      <c r="DY871" s="188" cm="1">
        <f t="array" aca="1" ref="DY871" ca="1">IFERROR(INDEX(Forecast_Capex_Input!BZ$12:BZ$286,$X871)
*(INDEX(Forecast_Capex_Input!$H$12:$H$286,$X871)=Repex),0)
*$DT871</f>
        <v>0</v>
      </c>
      <c r="DZ871" s="188" cm="1">
        <f t="array" aca="1" ref="DZ871" ca="1">IFERROR(INDEX(Forecast_Capex_Input!CA$12:CA$286,$X871)
*(INDEX(Forecast_Capex_Input!$H$12:$H$286,$X871)=Repex),0)
*$DT871</f>
        <v>0</v>
      </c>
      <c r="EA871" s="188" cm="1">
        <f t="array" aca="1" ref="EA871" ca="1">IFERROR(INDEX(Forecast_Capex_Input!CB$12:CB$286,$X871)
*(INDEX(Forecast_Capex_Input!$H$12:$H$286,$X871)=Repex),0)
*$DT871</f>
        <v>0</v>
      </c>
      <c r="EB871" s="188" cm="1">
        <f t="array" aca="1" ref="EB871" ca="1">IFERROR(INDEX(Forecast_Capex_Input!CC$12:CC$286,$X871)
*(INDEX(Forecast_Capex_Input!$H$12:$H$286,$X871)=Repex),0)
*$DT871</f>
        <v>0</v>
      </c>
      <c r="EC871" s="165"/>
      <c r="ED871" s="226" t="str">
        <f t="shared" si="611"/>
        <v>N/A</v>
      </c>
      <c r="EE871" s="174" t="s">
        <v>15</v>
      </c>
    </row>
    <row r="872" spans="3:135" x14ac:dyDescent="0.2">
      <c r="C872" s="174">
        <f t="shared" si="612"/>
        <v>862</v>
      </c>
      <c r="D872" s="167" t="str" cm="1">
        <f t="array" ref="D872">IFERROR(INDEX(Forecast_Capex_Input!$D$12:$D$286,$X872),NA)</f>
        <v>N/A</v>
      </c>
      <c r="E872" s="172" t="str" cm="1">
        <f t="array" ref="E872">IF($X872=NA,NA,INDEX(Forecast_Capex_Input!$E$12:$E$286,$X872))</f>
        <v>N/A</v>
      </c>
      <c r="F872" s="167" t="str" cm="1">
        <f t="array" aca="1" ref="F872" ca="1">IFERROR(INDEX(General!$E$25:$E$26,$Y872),NA)</f>
        <v>N/A</v>
      </c>
      <c r="G872" s="167" t="str" cm="1">
        <f t="array" aca="1" ref="G872" ca="1">IFERROR(INDEX(Forecast_Capex_Input!$AI$11:$BB$11,$AA872),NA)</f>
        <v>N/A</v>
      </c>
      <c r="H872" s="189" t="str" cm="1">
        <f t="array" aca="1" ref="H872" ca="1">IFERROR(INDEX(Forecast_Capex_Input!$AI$12:$BB$286,$X872,$AA872),NA)</f>
        <v>N/A</v>
      </c>
      <c r="I872" s="199" t="str" cm="1">
        <f t="array" ref="I872">IFERROR(INDEX(Forecast_Capex_Input!$F$12:$F$286,$X872),NA)</f>
        <v>N/A</v>
      </c>
      <c r="J872" s="199" t="str" cm="1">
        <f t="array" ref="J872">IFERROR(INDEX(Forecast_Capex_Input!G$12:G$286,$X872),NA)</f>
        <v>N/A</v>
      </c>
      <c r="K872" s="199" t="str" cm="1">
        <f t="array" ref="K872">IFERROR(INDEX(Forecast_Capex_Input!H$12:H$286,$X872),NA)</f>
        <v>N/A</v>
      </c>
      <c r="L872" s="199" t="str" cm="1">
        <f t="array" ref="L872">IFERROR(INDEX(Forecast_Capex_Input!I$12:I$286,$X872),NA)</f>
        <v>N/A</v>
      </c>
      <c r="M872" s="199" t="str" cm="1">
        <f t="array" ref="M872">IFERROR(INDEX(Forecast_Capex_Input!J$12:J$286,$X872),NA)</f>
        <v>N/A</v>
      </c>
      <c r="N872" s="199" t="str" cm="1">
        <f t="array" ref="N872">IFERROR(INDEX(Forecast_Capex_Input!K$12:K$286,$X872),NA)</f>
        <v>N/A</v>
      </c>
      <c r="O872" s="199" t="str" cm="1">
        <f t="array" ref="O872">IFERROR(INDEX(Forecast_Capex_Input!L$12:L$286,$X872),NA)</f>
        <v>N/A</v>
      </c>
      <c r="P872" s="199" t="str" cm="1">
        <f t="array" ref="P872">IFERROR(INDEX(Forecast_Capex_Input!M$12:M$286,$X872),NA)</f>
        <v>N/A</v>
      </c>
      <c r="Q872" s="172" t="str" cm="1">
        <f t="array" ref="Q872">IFERROR(INDEX(Forecast_Capex_Input!N$12:N$286,$X872),NA)</f>
        <v>N/A</v>
      </c>
      <c r="R872" s="265" cm="1">
        <f t="array" ref="R872">IFERROR(INDEX(Forecast_Capex_Input!O$12:O$286,$X872),0)</f>
        <v>0</v>
      </c>
      <c r="S872" s="172" cm="1">
        <f t="array" ref="S872">IFERROR(INDEX(Forecast_Capex_Input!P$12:P$286,$X872),0)</f>
        <v>0</v>
      </c>
      <c r="T872" s="199" t="str" cm="1">
        <f t="array" aca="1" ref="T872" ca="1">IFERROR(INDEX(General!$K$84:$K$103,$AA872),NA)</f>
        <v>N/A</v>
      </c>
      <c r="U872" s="188" cm="1">
        <f t="array" aca="1" ref="U872" ca="1">IFERROR(
IF($F872=General!$E$25,INDEX(Forecast_Capex_Input!S$12:S$286,$X872),
INDEX(Forecast_Capex_Input!T$12:T$286,$X872)),0)</f>
        <v>0</v>
      </c>
      <c r="V872" s="222" t="b">
        <f>IFERROR(INDEX(Overheads!$T$19:$T$26,MATCH($I872,Overheads!$E$19:$E$26,0)),FALSE)</f>
        <v>0</v>
      </c>
      <c r="W872" s="165"/>
      <c r="X872" s="174" t="str">
        <f>IFERROR(
IF(MATCH($C872,Forecast_Capex_Input!$CI$12:$CI$286,1)+1&gt;MAX(Forecast_Capex_Input!$C$12:$C$286),NA,
MATCH($C872,Forecast_Capex_Input!$CI$12:$CI$286,1)+1),1)</f>
        <v>N/A</v>
      </c>
      <c r="Y872" s="174" t="str" cm="1">
        <f t="array" aca="1" ref="Y872" ca="1">IFERROR(
IF(X871&lt;&gt;X872,1,
IF(COUNTIF(OFFSET(Y871,0,0,-INDEX(Forecast_Capex_Input!$CG$12:$CG$286,$X872)),Y871)=INDEX(Forecast_Capex_Input!$CG$12:$CG$286,$X872),Y871+1,Y871)),NA)</f>
        <v>N/A</v>
      </c>
      <c r="Z872" s="174" t="str" cm="1">
        <f t="array" ref="Z872">IFERROR($C872-IF($X872=1,1,INDEX(Forecast_Capex_Input!$CI$12:$CI$286,$X872-1))+1,NA)</f>
        <v>N/A</v>
      </c>
      <c r="AA872" s="174" t="str" cm="1">
        <f t="array" aca="1" ref="AA872" ca="1">IFERROR(IF(Y872=1,
INDEX(Forecast_Capex_Input!$AI$10:$BB$10,SMALL(IF(INDEX(Forecast_Capex_Input!$AI$12:$BB$286,$X872,0)&gt;0,COLUMN(Forecast_Capex_Input!$AI$10:$BB$10)-COLUMN(Forecast_Capex_Input!$AI$12)+1),ROWS(OFFSET(AA871,0,0,-$Z872)))),
OFFSET(AA871,-INDEX(Forecast_Capex_Input!$CG$12:$CG$286,$X872)+1,0)),NA)</f>
        <v>N/A</v>
      </c>
      <c r="AB872" s="174" t="str">
        <f t="shared" ca="1" si="581"/>
        <v>N/A</v>
      </c>
      <c r="AC872" s="222" t="b">
        <f t="shared" si="613"/>
        <v>0</v>
      </c>
      <c r="AD872" s="220" t="b">
        <v>0</v>
      </c>
      <c r="AE872" s="222" t="b">
        <f t="shared" si="582"/>
        <v>1</v>
      </c>
      <c r="AF872" s="165"/>
      <c r="AG872" s="215">
        <v>0</v>
      </c>
      <c r="AH872" s="215">
        <v>0</v>
      </c>
      <c r="AI872" s="215">
        <v>0</v>
      </c>
      <c r="AJ872" s="215">
        <v>0</v>
      </c>
      <c r="AK872" s="215">
        <v>0</v>
      </c>
      <c r="AL872" s="155">
        <v>0</v>
      </c>
      <c r="AM872" s="165"/>
      <c r="AN872" s="215" cm="1">
        <f t="array" aca="1" ref="AN872" ca="1">IFERROR(INDEX(General!O$33:O$34,$AB872)
*AG872,0)</f>
        <v>0</v>
      </c>
      <c r="AO872" s="215" cm="1">
        <f t="array" aca="1" ref="AO872" ca="1">IFERROR(INDEX(General!P$33:P$34,$AB872)
*AH872,0)</f>
        <v>0</v>
      </c>
      <c r="AP872" s="215" cm="1">
        <f t="array" aca="1" ref="AP872" ca="1">IFERROR(INDEX(General!Q$33:Q$34,$AB872)
*AI872,0)</f>
        <v>0</v>
      </c>
      <c r="AQ872" s="215" cm="1">
        <f t="array" aca="1" ref="AQ872" ca="1">IFERROR(INDEX(General!R$33:R$34,$AB872)
*AJ872,0)</f>
        <v>0</v>
      </c>
      <c r="AR872" s="215" cm="1">
        <f t="array" aca="1" ref="AR872" ca="1">IFERROR(INDEX(General!S$33:S$34,$AB872)
*AK872,0)</f>
        <v>0</v>
      </c>
      <c r="AS872" s="155">
        <f t="shared" ca="1" si="614"/>
        <v>0</v>
      </c>
      <c r="AT872" s="165"/>
      <c r="AU872" s="215">
        <f ca="1">IF($AE872=FALSE,AN872*Overheads!$R$24*$V872,
IFERROR(Overheads!$O$49*$V872*AN872,0)
+IFERROR(Overheads!Q$59*$V872*(AN872/Overheads!Q$68),0))</f>
        <v>0</v>
      </c>
      <c r="AV872" s="215">
        <f ca="1">IF($AE872=FALSE,AO872*Overheads!$R$24*$V872,
IFERROR(Overheads!$O$49*$V872*AO872,0)
+IFERROR(Overheads!R$59*$V872*(AO872/Overheads!R$68),0))</f>
        <v>0</v>
      </c>
      <c r="AW872" s="215">
        <f ca="1">IF($AE872=FALSE,AP872*Overheads!$R$24*$V872,
IFERROR(Overheads!$O$49*$V872*AP872,0)
+IFERROR(Overheads!S$59*$V872*(AP872/Overheads!S$68),0))</f>
        <v>0</v>
      </c>
      <c r="AX872" s="215">
        <f ca="1">IF($AE872=FALSE,AQ872*Overheads!$R$24*$V872,
IFERROR(Overheads!$O$49*$V872*AQ872,0)
+IFERROR(Overheads!T$59*$V872*(AQ872/Overheads!T$68),0))</f>
        <v>0</v>
      </c>
      <c r="AY872" s="215">
        <f ca="1">IF($AE872=FALSE,AR872*Overheads!$R$24*$V872,
IFERROR(Overheads!$O$49*$V872*AR872,0)
+IFERROR(Overheads!U$59*$V872*(AR872/Overheads!U$68),0))</f>
        <v>0</v>
      </c>
      <c r="AZ872" s="155">
        <f t="shared" ca="1" si="615"/>
        <v>0</v>
      </c>
      <c r="BA872" s="165"/>
      <c r="BB872" s="215">
        <f ca="1">IF($AE872=FALSE,AN872*Overheads!$S$25,
IFERROR(Overheads!$O$50*AN872,0)
+IFERROR(Overheads!Q$60*(AN872/Overheads!Q$66),0))</f>
        <v>0</v>
      </c>
      <c r="BC872" s="215">
        <f ca="1">IF($AE872=FALSE,AO872*Overheads!$S$25,
IFERROR(Overheads!$O$50*AO872,0)
+IFERROR(Overheads!R$60*(AO872/Overheads!R$66),0))</f>
        <v>0</v>
      </c>
      <c r="BD872" s="215">
        <f ca="1">IF($AE872=FALSE,AP872*Overheads!$S$25,
IFERROR(Overheads!$O$50*AP872,0)
+IFERROR(Overheads!S$60*(AP872/Overheads!S$66),0))</f>
        <v>0</v>
      </c>
      <c r="BE872" s="215">
        <f ca="1">IF($AE872=FALSE,AQ872*Overheads!$S$25,
IFERROR(Overheads!$O$50*AQ872,0)
+IFERROR(Overheads!T$60*(AQ872/Overheads!T$66),0))</f>
        <v>0</v>
      </c>
      <c r="BF872" s="215">
        <f ca="1">IF($AE872=FALSE,AR872*Overheads!$S$25,
IFERROR(Overheads!$O$50*AR872,0)
+IFERROR(Overheads!U$60*(AR872/Overheads!U$66),0))</f>
        <v>0</v>
      </c>
      <c r="BG872" s="155">
        <f t="shared" ca="1" si="616"/>
        <v>0</v>
      </c>
      <c r="BH872" s="165"/>
      <c r="BI872" s="215">
        <f t="shared" ca="1" si="617"/>
        <v>0</v>
      </c>
      <c r="BJ872" s="215">
        <f t="shared" ca="1" si="583"/>
        <v>0</v>
      </c>
      <c r="BK872" s="215">
        <f t="shared" ca="1" si="584"/>
        <v>0</v>
      </c>
      <c r="BL872" s="215">
        <f t="shared" ca="1" si="585"/>
        <v>0</v>
      </c>
      <c r="BM872" s="215">
        <f t="shared" ca="1" si="586"/>
        <v>0</v>
      </c>
      <c r="BN872" s="155">
        <f t="shared" ca="1" si="618"/>
        <v>0</v>
      </c>
      <c r="BO872" s="165"/>
      <c r="BP872" s="187" cm="1">
        <f t="array" ref="BP872">IFERROR(IF($X872=$X871,BP871,INDEX(Forecast_Capex_Input!AC$12:AC$286,$X872)),0)</f>
        <v>0</v>
      </c>
      <c r="BQ872" s="187" cm="1">
        <f t="array" ref="BQ872">IFERROR(IF($X872=$X871,BQ871,INDEX(Forecast_Capex_Input!AD$12:AD$286,$X872)),0)</f>
        <v>0</v>
      </c>
      <c r="BR872" s="187" cm="1">
        <f t="array" ref="BR872">IFERROR(IF($X872=$X871,BR871,INDEX(Forecast_Capex_Input!AE$12:AE$286,$X872)),0)</f>
        <v>0</v>
      </c>
      <c r="BS872" s="187" cm="1">
        <f t="array" ref="BS872">IFERROR(IF($X872=$X871,BS871,INDEX(Forecast_Capex_Input!AF$12:AF$286,$X872)),0)</f>
        <v>0</v>
      </c>
      <c r="BT872" s="187" cm="1">
        <f t="array" ref="BT872">IFERROR(IF($X872=$X871,BT871,INDEX(Forecast_Capex_Input!AG$12:AG$286,$X872)),0)</f>
        <v>0</v>
      </c>
      <c r="BU872" s="165"/>
      <c r="BV872" s="215">
        <f t="shared" si="587"/>
        <v>0</v>
      </c>
      <c r="BW872" s="215">
        <f t="shared" si="588"/>
        <v>0</v>
      </c>
      <c r="BX872" s="215">
        <f t="shared" si="589"/>
        <v>0</v>
      </c>
      <c r="BY872" s="215">
        <f t="shared" si="590"/>
        <v>0</v>
      </c>
      <c r="BZ872" s="215">
        <f t="shared" si="591"/>
        <v>0</v>
      </c>
      <c r="CA872" s="155">
        <f t="shared" si="619"/>
        <v>0</v>
      </c>
      <c r="CB872" s="165"/>
      <c r="CC872" s="215">
        <f t="shared" si="592"/>
        <v>0</v>
      </c>
      <c r="CD872" s="215">
        <f t="shared" si="593"/>
        <v>0</v>
      </c>
      <c r="CE872" s="215">
        <f t="shared" si="594"/>
        <v>0</v>
      </c>
      <c r="CF872" s="215">
        <f t="shared" si="595"/>
        <v>0</v>
      </c>
      <c r="CG872" s="215">
        <f t="shared" si="596"/>
        <v>0</v>
      </c>
      <c r="CH872" s="155">
        <f t="shared" si="620"/>
        <v>0</v>
      </c>
      <c r="CI872" s="165"/>
      <c r="CJ872" s="215">
        <f t="shared" si="597"/>
        <v>0</v>
      </c>
      <c r="CK872" s="215">
        <f t="shared" si="598"/>
        <v>0</v>
      </c>
      <c r="CL872" s="215">
        <f t="shared" si="599"/>
        <v>0</v>
      </c>
      <c r="CM872" s="215">
        <f t="shared" si="600"/>
        <v>0</v>
      </c>
      <c r="CN872" s="215">
        <f t="shared" si="601"/>
        <v>0</v>
      </c>
      <c r="CO872" s="155">
        <f t="shared" si="621"/>
        <v>0</v>
      </c>
      <c r="CP872" s="165"/>
      <c r="CQ872" s="223">
        <f t="shared" si="602"/>
        <v>0</v>
      </c>
      <c r="CR872" s="223">
        <f t="shared" si="603"/>
        <v>0</v>
      </c>
      <c r="CS872" s="223">
        <f t="shared" si="604"/>
        <v>0</v>
      </c>
      <c r="CT872" s="223">
        <f t="shared" si="605"/>
        <v>0</v>
      </c>
      <c r="CU872" s="223">
        <f t="shared" si="606"/>
        <v>0</v>
      </c>
      <c r="CV872" s="155">
        <f t="shared" si="622"/>
        <v>0</v>
      </c>
      <c r="CW872" s="165"/>
      <c r="CX872" s="215">
        <f t="shared" si="623"/>
        <v>0</v>
      </c>
      <c r="CY872" s="215">
        <f t="shared" si="607"/>
        <v>0</v>
      </c>
      <c r="CZ872" s="215">
        <f t="shared" si="608"/>
        <v>0</v>
      </c>
      <c r="DA872" s="215">
        <f t="shared" si="609"/>
        <v>0</v>
      </c>
      <c r="DB872" s="215">
        <f t="shared" si="610"/>
        <v>0</v>
      </c>
      <c r="DC872" s="155">
        <f t="shared" si="624"/>
        <v>0</v>
      </c>
      <c r="DD872" s="165"/>
      <c r="DE872" s="188" t="b" cm="1">
        <f t="array" aca="1" ref="DE872" ca="1">OR($G872=Forecast_Capex_Input!$BF$8:$BF$10)</f>
        <v>0</v>
      </c>
      <c r="DF872" s="188" cm="1">
        <f t="array" aca="1" ref="DF872" ca="1">IFERROR(INDEX(Forecast_Capex_Input!BG$12:BG$286,$X872)
*(INDEX(Forecast_Capex_Input!$H$12:$H$286,$X872)=Repex),0)
*$DE872</f>
        <v>0</v>
      </c>
      <c r="DG872" s="188" cm="1">
        <f t="array" aca="1" ref="DG872" ca="1">IFERROR(INDEX(Forecast_Capex_Input!BH$12:BH$286,$X872)
*(INDEX(Forecast_Capex_Input!$H$12:$H$286,$X872)=Repex),0)
*$DE872</f>
        <v>0</v>
      </c>
      <c r="DH872" s="188" cm="1">
        <f t="array" aca="1" ref="DH872" ca="1">IFERROR(INDEX(Forecast_Capex_Input!BI$12:BI$286,$X872)
*(INDEX(Forecast_Capex_Input!$H$12:$H$286,$X872)=Repex),0)
*$DE872</f>
        <v>0</v>
      </c>
      <c r="DI872" s="188" cm="1">
        <f t="array" aca="1" ref="DI872" ca="1">IFERROR(INDEX(Forecast_Capex_Input!BJ$12:BJ$286,$X872)
*(INDEX(Forecast_Capex_Input!$H$12:$H$286,$X872)=Repex),0)
*$DE872</f>
        <v>0</v>
      </c>
      <c r="DJ872" s="188" cm="1">
        <f t="array" aca="1" ref="DJ872" ca="1">IFERROR(INDEX(Forecast_Capex_Input!BK$12:BK$286,$X872)
*(INDEX(Forecast_Capex_Input!$H$12:$H$286,$X872)=Repex),0)
*$DE872</f>
        <v>0</v>
      </c>
      <c r="DK872" s="188" cm="1">
        <f t="array" aca="1" ref="DK872" ca="1">IFERROR(INDEX(Forecast_Capex_Input!BL$12:BL$286,$X872)
*(INDEX(Forecast_Capex_Input!$H$12:$H$286,$X872)=Repex),0)
*$DE872</f>
        <v>0</v>
      </c>
      <c r="DL872" s="165"/>
      <c r="DM872" s="188" t="b" cm="1">
        <f t="array" aca="1" ref="DM872" ca="1">OR($G872=Forecast_Capex_Input!$BN$8:$BN$9)</f>
        <v>0</v>
      </c>
      <c r="DN872" s="188" cm="1">
        <f t="array" aca="1" ref="DN872" ca="1">IFERROR(INDEX(Forecast_Capex_Input!BO$12:BO$286,$X872)
*(INDEX(Forecast_Capex_Input!$H$12:$H$286,$X872)=Repex),0)
*$DM872</f>
        <v>0</v>
      </c>
      <c r="DO872" s="188" cm="1">
        <f t="array" aca="1" ref="DO872" ca="1">IFERROR(INDEX(Forecast_Capex_Input!BP$12:BP$286,$X872)
*(INDEX(Forecast_Capex_Input!$H$12:$H$286,$X872)=Repex),0)
*$DM872</f>
        <v>0</v>
      </c>
      <c r="DP872" s="188" cm="1">
        <f t="array" aca="1" ref="DP872" ca="1">IFERROR(INDEX(Forecast_Capex_Input!BQ$12:BQ$286,$X872)
*(INDEX(Forecast_Capex_Input!$H$12:$H$286,$X872)=Repex),0)
*$DM872</f>
        <v>0</v>
      </c>
      <c r="DQ872" s="188" cm="1">
        <f t="array" aca="1" ref="DQ872" ca="1">IFERROR(INDEX(Forecast_Capex_Input!BR$12:BR$286,$X872)
*(INDEX(Forecast_Capex_Input!$H$12:$H$286,$X872)=Repex),0)
*$DM872</f>
        <v>0</v>
      </c>
      <c r="DR872" s="188" cm="1">
        <f t="array" aca="1" ref="DR872" ca="1">IFERROR(INDEX(Forecast_Capex_Input!BS$12:BS$286,$X872)
*(INDEX(Forecast_Capex_Input!$H$12:$H$286,$X872)=Repex),0)
*$DM872</f>
        <v>0</v>
      </c>
      <c r="DS872" s="165"/>
      <c r="DT872" s="188" t="b" cm="1">
        <f t="array" aca="1" ref="DT872" ca="1">OR($G872=Forecast_Capex_Input!$BU$8:$BU$10)</f>
        <v>0</v>
      </c>
      <c r="DU872" s="188" cm="1">
        <f t="array" aca="1" ref="DU872" ca="1">IFERROR(INDEX(Forecast_Capex_Input!BV$12:BV$286,$X872)
*(INDEX(Forecast_Capex_Input!$H$12:$H$286,$X872)=Repex),0)
*$DT872</f>
        <v>0</v>
      </c>
      <c r="DV872" s="188" cm="1">
        <f t="array" aca="1" ref="DV872" ca="1">IFERROR(INDEX(Forecast_Capex_Input!BW$12:BW$286,$X872)
*(INDEX(Forecast_Capex_Input!$H$12:$H$286,$X872)=Repex),0)
*$DT872</f>
        <v>0</v>
      </c>
      <c r="DW872" s="188" cm="1">
        <f t="array" aca="1" ref="DW872" ca="1">IFERROR(INDEX(Forecast_Capex_Input!BX$12:BX$286,$X872)
*(INDEX(Forecast_Capex_Input!$H$12:$H$286,$X872)=Repex),0)
*$DT872</f>
        <v>0</v>
      </c>
      <c r="DX872" s="188" cm="1">
        <f t="array" aca="1" ref="DX872" ca="1">IFERROR(INDEX(Forecast_Capex_Input!BY$12:BY$286,$X872)
*(INDEX(Forecast_Capex_Input!$H$12:$H$286,$X872)=Repex),0)
*$DT872</f>
        <v>0</v>
      </c>
      <c r="DY872" s="188" cm="1">
        <f t="array" aca="1" ref="DY872" ca="1">IFERROR(INDEX(Forecast_Capex_Input!BZ$12:BZ$286,$X872)
*(INDEX(Forecast_Capex_Input!$H$12:$H$286,$X872)=Repex),0)
*$DT872</f>
        <v>0</v>
      </c>
      <c r="DZ872" s="188" cm="1">
        <f t="array" aca="1" ref="DZ872" ca="1">IFERROR(INDEX(Forecast_Capex_Input!CA$12:CA$286,$X872)
*(INDEX(Forecast_Capex_Input!$H$12:$H$286,$X872)=Repex),0)
*$DT872</f>
        <v>0</v>
      </c>
      <c r="EA872" s="188" cm="1">
        <f t="array" aca="1" ref="EA872" ca="1">IFERROR(INDEX(Forecast_Capex_Input!CB$12:CB$286,$X872)
*(INDEX(Forecast_Capex_Input!$H$12:$H$286,$X872)=Repex),0)
*$DT872</f>
        <v>0</v>
      </c>
      <c r="EB872" s="188" cm="1">
        <f t="array" aca="1" ref="EB872" ca="1">IFERROR(INDEX(Forecast_Capex_Input!CC$12:CC$286,$X872)
*(INDEX(Forecast_Capex_Input!$H$12:$H$286,$X872)=Repex),0)
*$DT872</f>
        <v>0</v>
      </c>
      <c r="EC872" s="165"/>
      <c r="ED872" s="226" t="str">
        <f t="shared" si="611"/>
        <v>N/A</v>
      </c>
      <c r="EE872" s="174" t="s">
        <v>15</v>
      </c>
    </row>
    <row r="873" spans="3:135" x14ac:dyDescent="0.2">
      <c r="C873" s="174">
        <f t="shared" si="612"/>
        <v>863</v>
      </c>
      <c r="D873" s="167" t="str" cm="1">
        <f t="array" ref="D873">IFERROR(INDEX(Forecast_Capex_Input!$D$12:$D$286,$X873),NA)</f>
        <v>N/A</v>
      </c>
      <c r="E873" s="172" t="str" cm="1">
        <f t="array" ref="E873">IF($X873=NA,NA,INDEX(Forecast_Capex_Input!$E$12:$E$286,$X873))</f>
        <v>N/A</v>
      </c>
      <c r="F873" s="167" t="str" cm="1">
        <f t="array" aca="1" ref="F873" ca="1">IFERROR(INDEX(General!$E$25:$E$26,$Y873),NA)</f>
        <v>N/A</v>
      </c>
      <c r="G873" s="167" t="str" cm="1">
        <f t="array" aca="1" ref="G873" ca="1">IFERROR(INDEX(Forecast_Capex_Input!$AI$11:$BB$11,$AA873),NA)</f>
        <v>N/A</v>
      </c>
      <c r="H873" s="189" t="str" cm="1">
        <f t="array" aca="1" ref="H873" ca="1">IFERROR(INDEX(Forecast_Capex_Input!$AI$12:$BB$286,$X873,$AA873),NA)</f>
        <v>N/A</v>
      </c>
      <c r="I873" s="199" t="str" cm="1">
        <f t="array" ref="I873">IFERROR(INDEX(Forecast_Capex_Input!$F$12:$F$286,$X873),NA)</f>
        <v>N/A</v>
      </c>
      <c r="J873" s="199" t="str" cm="1">
        <f t="array" ref="J873">IFERROR(INDEX(Forecast_Capex_Input!G$12:G$286,$X873),NA)</f>
        <v>N/A</v>
      </c>
      <c r="K873" s="199" t="str" cm="1">
        <f t="array" ref="K873">IFERROR(INDEX(Forecast_Capex_Input!H$12:H$286,$X873),NA)</f>
        <v>N/A</v>
      </c>
      <c r="L873" s="199" t="str" cm="1">
        <f t="array" ref="L873">IFERROR(INDEX(Forecast_Capex_Input!I$12:I$286,$X873),NA)</f>
        <v>N/A</v>
      </c>
      <c r="M873" s="199" t="str" cm="1">
        <f t="array" ref="M873">IFERROR(INDEX(Forecast_Capex_Input!J$12:J$286,$X873),NA)</f>
        <v>N/A</v>
      </c>
      <c r="N873" s="199" t="str" cm="1">
        <f t="array" ref="N873">IFERROR(INDEX(Forecast_Capex_Input!K$12:K$286,$X873),NA)</f>
        <v>N/A</v>
      </c>
      <c r="O873" s="199" t="str" cm="1">
        <f t="array" ref="O873">IFERROR(INDEX(Forecast_Capex_Input!L$12:L$286,$X873),NA)</f>
        <v>N/A</v>
      </c>
      <c r="P873" s="199" t="str" cm="1">
        <f t="array" ref="P873">IFERROR(INDEX(Forecast_Capex_Input!M$12:M$286,$X873),NA)</f>
        <v>N/A</v>
      </c>
      <c r="Q873" s="172" t="str" cm="1">
        <f t="array" ref="Q873">IFERROR(INDEX(Forecast_Capex_Input!N$12:N$286,$X873),NA)</f>
        <v>N/A</v>
      </c>
      <c r="R873" s="265" cm="1">
        <f t="array" ref="R873">IFERROR(INDEX(Forecast_Capex_Input!O$12:O$286,$X873),0)</f>
        <v>0</v>
      </c>
      <c r="S873" s="172" cm="1">
        <f t="array" ref="S873">IFERROR(INDEX(Forecast_Capex_Input!P$12:P$286,$X873),0)</f>
        <v>0</v>
      </c>
      <c r="T873" s="199" t="str" cm="1">
        <f t="array" aca="1" ref="T873" ca="1">IFERROR(INDEX(General!$K$84:$K$103,$AA873),NA)</f>
        <v>N/A</v>
      </c>
      <c r="U873" s="188" cm="1">
        <f t="array" aca="1" ref="U873" ca="1">IFERROR(
IF($F873=General!$E$25,INDEX(Forecast_Capex_Input!S$12:S$286,$X873),
INDEX(Forecast_Capex_Input!T$12:T$286,$X873)),0)</f>
        <v>0</v>
      </c>
      <c r="V873" s="222" t="b">
        <f>IFERROR(INDEX(Overheads!$T$19:$T$26,MATCH($I873,Overheads!$E$19:$E$26,0)),FALSE)</f>
        <v>0</v>
      </c>
      <c r="W873" s="165"/>
      <c r="X873" s="174" t="str">
        <f>IFERROR(
IF(MATCH($C873,Forecast_Capex_Input!$CI$12:$CI$286,1)+1&gt;MAX(Forecast_Capex_Input!$C$12:$C$286),NA,
MATCH($C873,Forecast_Capex_Input!$CI$12:$CI$286,1)+1),1)</f>
        <v>N/A</v>
      </c>
      <c r="Y873" s="174" t="str" cm="1">
        <f t="array" aca="1" ref="Y873" ca="1">IFERROR(
IF(X872&lt;&gt;X873,1,
IF(COUNTIF(OFFSET(Y872,0,0,-INDEX(Forecast_Capex_Input!$CG$12:$CG$286,$X873)),Y872)=INDEX(Forecast_Capex_Input!$CG$12:$CG$286,$X873),Y872+1,Y872)),NA)</f>
        <v>N/A</v>
      </c>
      <c r="Z873" s="174" t="str" cm="1">
        <f t="array" ref="Z873">IFERROR($C873-IF($X873=1,1,INDEX(Forecast_Capex_Input!$CI$12:$CI$286,$X873-1))+1,NA)</f>
        <v>N/A</v>
      </c>
      <c r="AA873" s="174" t="str" cm="1">
        <f t="array" aca="1" ref="AA873" ca="1">IFERROR(IF(Y873=1,
INDEX(Forecast_Capex_Input!$AI$10:$BB$10,SMALL(IF(INDEX(Forecast_Capex_Input!$AI$12:$BB$286,$X873,0)&gt;0,COLUMN(Forecast_Capex_Input!$AI$10:$BB$10)-COLUMN(Forecast_Capex_Input!$AI$12)+1),ROWS(OFFSET(AA872,0,0,-$Z873)))),
OFFSET(AA872,-INDEX(Forecast_Capex_Input!$CG$12:$CG$286,$X873)+1,0)),NA)</f>
        <v>N/A</v>
      </c>
      <c r="AB873" s="174" t="str">
        <f t="shared" ca="1" si="581"/>
        <v>N/A</v>
      </c>
      <c r="AC873" s="222" t="b">
        <f t="shared" si="613"/>
        <v>0</v>
      </c>
      <c r="AD873" s="220" t="b">
        <v>0</v>
      </c>
      <c r="AE873" s="222" t="b">
        <f t="shared" si="582"/>
        <v>1</v>
      </c>
      <c r="AF873" s="165"/>
      <c r="AG873" s="215">
        <v>0</v>
      </c>
      <c r="AH873" s="215">
        <v>0</v>
      </c>
      <c r="AI873" s="215">
        <v>0</v>
      </c>
      <c r="AJ873" s="215">
        <v>0</v>
      </c>
      <c r="AK873" s="215">
        <v>0</v>
      </c>
      <c r="AL873" s="155">
        <v>0</v>
      </c>
      <c r="AM873" s="165"/>
      <c r="AN873" s="215" cm="1">
        <f t="array" aca="1" ref="AN873" ca="1">IFERROR(INDEX(General!O$33:O$34,$AB873)
*AG873,0)</f>
        <v>0</v>
      </c>
      <c r="AO873" s="215" cm="1">
        <f t="array" aca="1" ref="AO873" ca="1">IFERROR(INDEX(General!P$33:P$34,$AB873)
*AH873,0)</f>
        <v>0</v>
      </c>
      <c r="AP873" s="215" cm="1">
        <f t="array" aca="1" ref="AP873" ca="1">IFERROR(INDEX(General!Q$33:Q$34,$AB873)
*AI873,0)</f>
        <v>0</v>
      </c>
      <c r="AQ873" s="215" cm="1">
        <f t="array" aca="1" ref="AQ873" ca="1">IFERROR(INDEX(General!R$33:R$34,$AB873)
*AJ873,0)</f>
        <v>0</v>
      </c>
      <c r="AR873" s="215" cm="1">
        <f t="array" aca="1" ref="AR873" ca="1">IFERROR(INDEX(General!S$33:S$34,$AB873)
*AK873,0)</f>
        <v>0</v>
      </c>
      <c r="AS873" s="155">
        <f t="shared" ca="1" si="614"/>
        <v>0</v>
      </c>
      <c r="AT873" s="165"/>
      <c r="AU873" s="215">
        <f ca="1">IF($AE873=FALSE,AN873*Overheads!$R$24*$V873,
IFERROR(Overheads!$O$49*$V873*AN873,0)
+IFERROR(Overheads!Q$59*$V873*(AN873/Overheads!Q$68),0))</f>
        <v>0</v>
      </c>
      <c r="AV873" s="215">
        <f ca="1">IF($AE873=FALSE,AO873*Overheads!$R$24*$V873,
IFERROR(Overheads!$O$49*$V873*AO873,0)
+IFERROR(Overheads!R$59*$V873*(AO873/Overheads!R$68),0))</f>
        <v>0</v>
      </c>
      <c r="AW873" s="215">
        <f ca="1">IF($AE873=FALSE,AP873*Overheads!$R$24*$V873,
IFERROR(Overheads!$O$49*$V873*AP873,0)
+IFERROR(Overheads!S$59*$V873*(AP873/Overheads!S$68),0))</f>
        <v>0</v>
      </c>
      <c r="AX873" s="215">
        <f ca="1">IF($AE873=FALSE,AQ873*Overheads!$R$24*$V873,
IFERROR(Overheads!$O$49*$V873*AQ873,0)
+IFERROR(Overheads!T$59*$V873*(AQ873/Overheads!T$68),0))</f>
        <v>0</v>
      </c>
      <c r="AY873" s="215">
        <f ca="1">IF($AE873=FALSE,AR873*Overheads!$R$24*$V873,
IFERROR(Overheads!$O$49*$V873*AR873,0)
+IFERROR(Overheads!U$59*$V873*(AR873/Overheads!U$68),0))</f>
        <v>0</v>
      </c>
      <c r="AZ873" s="155">
        <f t="shared" ca="1" si="615"/>
        <v>0</v>
      </c>
      <c r="BA873" s="165"/>
      <c r="BB873" s="215">
        <f ca="1">IF($AE873=FALSE,AN873*Overheads!$S$25,
IFERROR(Overheads!$O$50*AN873,0)
+IFERROR(Overheads!Q$60*(AN873/Overheads!Q$66),0))</f>
        <v>0</v>
      </c>
      <c r="BC873" s="215">
        <f ca="1">IF($AE873=FALSE,AO873*Overheads!$S$25,
IFERROR(Overheads!$O$50*AO873,0)
+IFERROR(Overheads!R$60*(AO873/Overheads!R$66),0))</f>
        <v>0</v>
      </c>
      <c r="BD873" s="215">
        <f ca="1">IF($AE873=FALSE,AP873*Overheads!$S$25,
IFERROR(Overheads!$O$50*AP873,0)
+IFERROR(Overheads!S$60*(AP873/Overheads!S$66),0))</f>
        <v>0</v>
      </c>
      <c r="BE873" s="215">
        <f ca="1">IF($AE873=FALSE,AQ873*Overheads!$S$25,
IFERROR(Overheads!$O$50*AQ873,0)
+IFERROR(Overheads!T$60*(AQ873/Overheads!T$66),0))</f>
        <v>0</v>
      </c>
      <c r="BF873" s="215">
        <f ca="1">IF($AE873=FALSE,AR873*Overheads!$S$25,
IFERROR(Overheads!$O$50*AR873,0)
+IFERROR(Overheads!U$60*(AR873/Overheads!U$66),0))</f>
        <v>0</v>
      </c>
      <c r="BG873" s="155">
        <f t="shared" ca="1" si="616"/>
        <v>0</v>
      </c>
      <c r="BH873" s="165"/>
      <c r="BI873" s="215">
        <f t="shared" ca="1" si="617"/>
        <v>0</v>
      </c>
      <c r="BJ873" s="215">
        <f t="shared" ca="1" si="583"/>
        <v>0</v>
      </c>
      <c r="BK873" s="215">
        <f t="shared" ca="1" si="584"/>
        <v>0</v>
      </c>
      <c r="BL873" s="215">
        <f t="shared" ca="1" si="585"/>
        <v>0</v>
      </c>
      <c r="BM873" s="215">
        <f t="shared" ca="1" si="586"/>
        <v>0</v>
      </c>
      <c r="BN873" s="155">
        <f t="shared" ca="1" si="618"/>
        <v>0</v>
      </c>
      <c r="BO873" s="165"/>
      <c r="BP873" s="187" cm="1">
        <f t="array" ref="BP873">IFERROR(IF($X873=$X872,BP872,INDEX(Forecast_Capex_Input!AC$12:AC$286,$X873)),0)</f>
        <v>0</v>
      </c>
      <c r="BQ873" s="187" cm="1">
        <f t="array" ref="BQ873">IFERROR(IF($X873=$X872,BQ872,INDEX(Forecast_Capex_Input!AD$12:AD$286,$X873)),0)</f>
        <v>0</v>
      </c>
      <c r="BR873" s="187" cm="1">
        <f t="array" ref="BR873">IFERROR(IF($X873=$X872,BR872,INDEX(Forecast_Capex_Input!AE$12:AE$286,$X873)),0)</f>
        <v>0</v>
      </c>
      <c r="BS873" s="187" cm="1">
        <f t="array" ref="BS873">IFERROR(IF($X873=$X872,BS872,INDEX(Forecast_Capex_Input!AF$12:AF$286,$X873)),0)</f>
        <v>0</v>
      </c>
      <c r="BT873" s="187" cm="1">
        <f t="array" ref="BT873">IFERROR(IF($X873=$X872,BT872,INDEX(Forecast_Capex_Input!AG$12:AG$286,$X873)),0)</f>
        <v>0</v>
      </c>
      <c r="BU873" s="165"/>
      <c r="BV873" s="215">
        <f t="shared" si="587"/>
        <v>0</v>
      </c>
      <c r="BW873" s="215">
        <f t="shared" si="588"/>
        <v>0</v>
      </c>
      <c r="BX873" s="215">
        <f t="shared" si="589"/>
        <v>0</v>
      </c>
      <c r="BY873" s="215">
        <f t="shared" si="590"/>
        <v>0</v>
      </c>
      <c r="BZ873" s="215">
        <f t="shared" si="591"/>
        <v>0</v>
      </c>
      <c r="CA873" s="155">
        <f t="shared" si="619"/>
        <v>0</v>
      </c>
      <c r="CB873" s="165"/>
      <c r="CC873" s="215">
        <f t="shared" si="592"/>
        <v>0</v>
      </c>
      <c r="CD873" s="215">
        <f t="shared" si="593"/>
        <v>0</v>
      </c>
      <c r="CE873" s="215">
        <f t="shared" si="594"/>
        <v>0</v>
      </c>
      <c r="CF873" s="215">
        <f t="shared" si="595"/>
        <v>0</v>
      </c>
      <c r="CG873" s="215">
        <f t="shared" si="596"/>
        <v>0</v>
      </c>
      <c r="CH873" s="155">
        <f t="shared" si="620"/>
        <v>0</v>
      </c>
      <c r="CI873" s="165"/>
      <c r="CJ873" s="215">
        <f t="shared" si="597"/>
        <v>0</v>
      </c>
      <c r="CK873" s="215">
        <f t="shared" si="598"/>
        <v>0</v>
      </c>
      <c r="CL873" s="215">
        <f t="shared" si="599"/>
        <v>0</v>
      </c>
      <c r="CM873" s="215">
        <f t="shared" si="600"/>
        <v>0</v>
      </c>
      <c r="CN873" s="215">
        <f t="shared" si="601"/>
        <v>0</v>
      </c>
      <c r="CO873" s="155">
        <f t="shared" si="621"/>
        <v>0</v>
      </c>
      <c r="CP873" s="165"/>
      <c r="CQ873" s="223">
        <f t="shared" si="602"/>
        <v>0</v>
      </c>
      <c r="CR873" s="223">
        <f t="shared" si="603"/>
        <v>0</v>
      </c>
      <c r="CS873" s="223">
        <f t="shared" si="604"/>
        <v>0</v>
      </c>
      <c r="CT873" s="223">
        <f t="shared" si="605"/>
        <v>0</v>
      </c>
      <c r="CU873" s="223">
        <f t="shared" si="606"/>
        <v>0</v>
      </c>
      <c r="CV873" s="155">
        <f t="shared" si="622"/>
        <v>0</v>
      </c>
      <c r="CW873" s="165"/>
      <c r="CX873" s="215">
        <f t="shared" si="623"/>
        <v>0</v>
      </c>
      <c r="CY873" s="215">
        <f t="shared" si="607"/>
        <v>0</v>
      </c>
      <c r="CZ873" s="215">
        <f t="shared" si="608"/>
        <v>0</v>
      </c>
      <c r="DA873" s="215">
        <f t="shared" si="609"/>
        <v>0</v>
      </c>
      <c r="DB873" s="215">
        <f t="shared" si="610"/>
        <v>0</v>
      </c>
      <c r="DC873" s="155">
        <f t="shared" si="624"/>
        <v>0</v>
      </c>
      <c r="DD873" s="165"/>
      <c r="DE873" s="188" t="b" cm="1">
        <f t="array" aca="1" ref="DE873" ca="1">OR($G873=Forecast_Capex_Input!$BF$8:$BF$10)</f>
        <v>0</v>
      </c>
      <c r="DF873" s="188" cm="1">
        <f t="array" aca="1" ref="DF873" ca="1">IFERROR(INDEX(Forecast_Capex_Input!BG$12:BG$286,$X873)
*(INDEX(Forecast_Capex_Input!$H$12:$H$286,$X873)=Repex),0)
*$DE873</f>
        <v>0</v>
      </c>
      <c r="DG873" s="188" cm="1">
        <f t="array" aca="1" ref="DG873" ca="1">IFERROR(INDEX(Forecast_Capex_Input!BH$12:BH$286,$X873)
*(INDEX(Forecast_Capex_Input!$H$12:$H$286,$X873)=Repex),0)
*$DE873</f>
        <v>0</v>
      </c>
      <c r="DH873" s="188" cm="1">
        <f t="array" aca="1" ref="DH873" ca="1">IFERROR(INDEX(Forecast_Capex_Input!BI$12:BI$286,$X873)
*(INDEX(Forecast_Capex_Input!$H$12:$H$286,$X873)=Repex),0)
*$DE873</f>
        <v>0</v>
      </c>
      <c r="DI873" s="188" cm="1">
        <f t="array" aca="1" ref="DI873" ca="1">IFERROR(INDEX(Forecast_Capex_Input!BJ$12:BJ$286,$X873)
*(INDEX(Forecast_Capex_Input!$H$12:$H$286,$X873)=Repex),0)
*$DE873</f>
        <v>0</v>
      </c>
      <c r="DJ873" s="188" cm="1">
        <f t="array" aca="1" ref="DJ873" ca="1">IFERROR(INDEX(Forecast_Capex_Input!BK$12:BK$286,$X873)
*(INDEX(Forecast_Capex_Input!$H$12:$H$286,$X873)=Repex),0)
*$DE873</f>
        <v>0</v>
      </c>
      <c r="DK873" s="188" cm="1">
        <f t="array" aca="1" ref="DK873" ca="1">IFERROR(INDEX(Forecast_Capex_Input!BL$12:BL$286,$X873)
*(INDEX(Forecast_Capex_Input!$H$12:$H$286,$X873)=Repex),0)
*$DE873</f>
        <v>0</v>
      </c>
      <c r="DL873" s="165"/>
      <c r="DM873" s="188" t="b" cm="1">
        <f t="array" aca="1" ref="DM873" ca="1">OR($G873=Forecast_Capex_Input!$BN$8:$BN$9)</f>
        <v>0</v>
      </c>
      <c r="DN873" s="188" cm="1">
        <f t="array" aca="1" ref="DN873" ca="1">IFERROR(INDEX(Forecast_Capex_Input!BO$12:BO$286,$X873)
*(INDEX(Forecast_Capex_Input!$H$12:$H$286,$X873)=Repex),0)
*$DM873</f>
        <v>0</v>
      </c>
      <c r="DO873" s="188" cm="1">
        <f t="array" aca="1" ref="DO873" ca="1">IFERROR(INDEX(Forecast_Capex_Input!BP$12:BP$286,$X873)
*(INDEX(Forecast_Capex_Input!$H$12:$H$286,$X873)=Repex),0)
*$DM873</f>
        <v>0</v>
      </c>
      <c r="DP873" s="188" cm="1">
        <f t="array" aca="1" ref="DP873" ca="1">IFERROR(INDEX(Forecast_Capex_Input!BQ$12:BQ$286,$X873)
*(INDEX(Forecast_Capex_Input!$H$12:$H$286,$X873)=Repex),0)
*$DM873</f>
        <v>0</v>
      </c>
      <c r="DQ873" s="188" cm="1">
        <f t="array" aca="1" ref="DQ873" ca="1">IFERROR(INDEX(Forecast_Capex_Input!BR$12:BR$286,$X873)
*(INDEX(Forecast_Capex_Input!$H$12:$H$286,$X873)=Repex),0)
*$DM873</f>
        <v>0</v>
      </c>
      <c r="DR873" s="188" cm="1">
        <f t="array" aca="1" ref="DR873" ca="1">IFERROR(INDEX(Forecast_Capex_Input!BS$12:BS$286,$X873)
*(INDEX(Forecast_Capex_Input!$H$12:$H$286,$X873)=Repex),0)
*$DM873</f>
        <v>0</v>
      </c>
      <c r="DS873" s="165"/>
      <c r="DT873" s="188" t="b" cm="1">
        <f t="array" aca="1" ref="DT873" ca="1">OR($G873=Forecast_Capex_Input!$BU$8:$BU$10)</f>
        <v>0</v>
      </c>
      <c r="DU873" s="188" cm="1">
        <f t="array" aca="1" ref="DU873" ca="1">IFERROR(INDEX(Forecast_Capex_Input!BV$12:BV$286,$X873)
*(INDEX(Forecast_Capex_Input!$H$12:$H$286,$X873)=Repex),0)
*$DT873</f>
        <v>0</v>
      </c>
      <c r="DV873" s="188" cm="1">
        <f t="array" aca="1" ref="DV873" ca="1">IFERROR(INDEX(Forecast_Capex_Input!BW$12:BW$286,$X873)
*(INDEX(Forecast_Capex_Input!$H$12:$H$286,$X873)=Repex),0)
*$DT873</f>
        <v>0</v>
      </c>
      <c r="DW873" s="188" cm="1">
        <f t="array" aca="1" ref="DW873" ca="1">IFERROR(INDEX(Forecast_Capex_Input!BX$12:BX$286,$X873)
*(INDEX(Forecast_Capex_Input!$H$12:$H$286,$X873)=Repex),0)
*$DT873</f>
        <v>0</v>
      </c>
      <c r="DX873" s="188" cm="1">
        <f t="array" aca="1" ref="DX873" ca="1">IFERROR(INDEX(Forecast_Capex_Input!BY$12:BY$286,$X873)
*(INDEX(Forecast_Capex_Input!$H$12:$H$286,$X873)=Repex),0)
*$DT873</f>
        <v>0</v>
      </c>
      <c r="DY873" s="188" cm="1">
        <f t="array" aca="1" ref="DY873" ca="1">IFERROR(INDEX(Forecast_Capex_Input!BZ$12:BZ$286,$X873)
*(INDEX(Forecast_Capex_Input!$H$12:$H$286,$X873)=Repex),0)
*$DT873</f>
        <v>0</v>
      </c>
      <c r="DZ873" s="188" cm="1">
        <f t="array" aca="1" ref="DZ873" ca="1">IFERROR(INDEX(Forecast_Capex_Input!CA$12:CA$286,$X873)
*(INDEX(Forecast_Capex_Input!$H$12:$H$286,$X873)=Repex),0)
*$DT873</f>
        <v>0</v>
      </c>
      <c r="EA873" s="188" cm="1">
        <f t="array" aca="1" ref="EA873" ca="1">IFERROR(INDEX(Forecast_Capex_Input!CB$12:CB$286,$X873)
*(INDEX(Forecast_Capex_Input!$H$12:$H$286,$X873)=Repex),0)
*$DT873</f>
        <v>0</v>
      </c>
      <c r="EB873" s="188" cm="1">
        <f t="array" aca="1" ref="EB873" ca="1">IFERROR(INDEX(Forecast_Capex_Input!CC$12:CC$286,$X873)
*(INDEX(Forecast_Capex_Input!$H$12:$H$286,$X873)=Repex),0)
*$DT873</f>
        <v>0</v>
      </c>
      <c r="EC873" s="165"/>
      <c r="ED873" s="226" t="str">
        <f t="shared" si="611"/>
        <v>N/A</v>
      </c>
      <c r="EE873" s="174" t="s">
        <v>15</v>
      </c>
    </row>
    <row r="874" spans="3:135" x14ac:dyDescent="0.2">
      <c r="C874" s="174">
        <f t="shared" si="612"/>
        <v>864</v>
      </c>
      <c r="D874" s="167" t="str" cm="1">
        <f t="array" ref="D874">IFERROR(INDEX(Forecast_Capex_Input!$D$12:$D$286,$X874),NA)</f>
        <v>N/A</v>
      </c>
      <c r="E874" s="172" t="str" cm="1">
        <f t="array" ref="E874">IF($X874=NA,NA,INDEX(Forecast_Capex_Input!$E$12:$E$286,$X874))</f>
        <v>N/A</v>
      </c>
      <c r="F874" s="167" t="str" cm="1">
        <f t="array" aca="1" ref="F874" ca="1">IFERROR(INDEX(General!$E$25:$E$26,$Y874),NA)</f>
        <v>N/A</v>
      </c>
      <c r="G874" s="167" t="str" cm="1">
        <f t="array" aca="1" ref="G874" ca="1">IFERROR(INDEX(Forecast_Capex_Input!$AI$11:$BB$11,$AA874),NA)</f>
        <v>N/A</v>
      </c>
      <c r="H874" s="189" t="str" cm="1">
        <f t="array" aca="1" ref="H874" ca="1">IFERROR(INDEX(Forecast_Capex_Input!$AI$12:$BB$286,$X874,$AA874),NA)</f>
        <v>N/A</v>
      </c>
      <c r="I874" s="199" t="str" cm="1">
        <f t="array" ref="I874">IFERROR(INDEX(Forecast_Capex_Input!$F$12:$F$286,$X874),NA)</f>
        <v>N/A</v>
      </c>
      <c r="J874" s="199" t="str" cm="1">
        <f t="array" ref="J874">IFERROR(INDEX(Forecast_Capex_Input!G$12:G$286,$X874),NA)</f>
        <v>N/A</v>
      </c>
      <c r="K874" s="199" t="str" cm="1">
        <f t="array" ref="K874">IFERROR(INDEX(Forecast_Capex_Input!H$12:H$286,$X874),NA)</f>
        <v>N/A</v>
      </c>
      <c r="L874" s="199" t="str" cm="1">
        <f t="array" ref="L874">IFERROR(INDEX(Forecast_Capex_Input!I$12:I$286,$X874),NA)</f>
        <v>N/A</v>
      </c>
      <c r="M874" s="199" t="str" cm="1">
        <f t="array" ref="M874">IFERROR(INDEX(Forecast_Capex_Input!J$12:J$286,$X874),NA)</f>
        <v>N/A</v>
      </c>
      <c r="N874" s="199" t="str" cm="1">
        <f t="array" ref="N874">IFERROR(INDEX(Forecast_Capex_Input!K$12:K$286,$X874),NA)</f>
        <v>N/A</v>
      </c>
      <c r="O874" s="199" t="str" cm="1">
        <f t="array" ref="O874">IFERROR(INDEX(Forecast_Capex_Input!L$12:L$286,$X874),NA)</f>
        <v>N/A</v>
      </c>
      <c r="P874" s="199" t="str" cm="1">
        <f t="array" ref="P874">IFERROR(INDEX(Forecast_Capex_Input!M$12:M$286,$X874),NA)</f>
        <v>N/A</v>
      </c>
      <c r="Q874" s="172" t="str" cm="1">
        <f t="array" ref="Q874">IFERROR(INDEX(Forecast_Capex_Input!N$12:N$286,$X874),NA)</f>
        <v>N/A</v>
      </c>
      <c r="R874" s="265" cm="1">
        <f t="array" ref="R874">IFERROR(INDEX(Forecast_Capex_Input!O$12:O$286,$X874),0)</f>
        <v>0</v>
      </c>
      <c r="S874" s="172" cm="1">
        <f t="array" ref="S874">IFERROR(INDEX(Forecast_Capex_Input!P$12:P$286,$X874),0)</f>
        <v>0</v>
      </c>
      <c r="T874" s="199" t="str" cm="1">
        <f t="array" aca="1" ref="T874" ca="1">IFERROR(INDEX(General!$K$84:$K$103,$AA874),NA)</f>
        <v>N/A</v>
      </c>
      <c r="U874" s="188" cm="1">
        <f t="array" aca="1" ref="U874" ca="1">IFERROR(
IF($F874=General!$E$25,INDEX(Forecast_Capex_Input!S$12:S$286,$X874),
INDEX(Forecast_Capex_Input!T$12:T$286,$X874)),0)</f>
        <v>0</v>
      </c>
      <c r="V874" s="222" t="b">
        <f>IFERROR(INDEX(Overheads!$T$19:$T$26,MATCH($I874,Overheads!$E$19:$E$26,0)),FALSE)</f>
        <v>0</v>
      </c>
      <c r="W874" s="165"/>
      <c r="X874" s="174" t="str">
        <f>IFERROR(
IF(MATCH($C874,Forecast_Capex_Input!$CI$12:$CI$286,1)+1&gt;MAX(Forecast_Capex_Input!$C$12:$C$286),NA,
MATCH($C874,Forecast_Capex_Input!$CI$12:$CI$286,1)+1),1)</f>
        <v>N/A</v>
      </c>
      <c r="Y874" s="174" t="str" cm="1">
        <f t="array" aca="1" ref="Y874" ca="1">IFERROR(
IF(X873&lt;&gt;X874,1,
IF(COUNTIF(OFFSET(Y873,0,0,-INDEX(Forecast_Capex_Input!$CG$12:$CG$286,$X874)),Y873)=INDEX(Forecast_Capex_Input!$CG$12:$CG$286,$X874),Y873+1,Y873)),NA)</f>
        <v>N/A</v>
      </c>
      <c r="Z874" s="174" t="str" cm="1">
        <f t="array" ref="Z874">IFERROR($C874-IF($X874=1,1,INDEX(Forecast_Capex_Input!$CI$12:$CI$286,$X874-1))+1,NA)</f>
        <v>N/A</v>
      </c>
      <c r="AA874" s="174" t="str" cm="1">
        <f t="array" aca="1" ref="AA874" ca="1">IFERROR(IF(Y874=1,
INDEX(Forecast_Capex_Input!$AI$10:$BB$10,SMALL(IF(INDEX(Forecast_Capex_Input!$AI$12:$BB$286,$X874,0)&gt;0,COLUMN(Forecast_Capex_Input!$AI$10:$BB$10)-COLUMN(Forecast_Capex_Input!$AI$12)+1),ROWS(OFFSET(AA873,0,0,-$Z874)))),
OFFSET(AA873,-INDEX(Forecast_Capex_Input!$CG$12:$CG$286,$X874)+1,0)),NA)</f>
        <v>N/A</v>
      </c>
      <c r="AB874" s="174" t="str">
        <f t="shared" ca="1" si="581"/>
        <v>N/A</v>
      </c>
      <c r="AC874" s="222" t="b">
        <f t="shared" si="613"/>
        <v>0</v>
      </c>
      <c r="AD874" s="220" t="b">
        <v>0</v>
      </c>
      <c r="AE874" s="222" t="b">
        <f t="shared" si="582"/>
        <v>1</v>
      </c>
      <c r="AF874" s="165"/>
      <c r="AG874" s="215">
        <v>0</v>
      </c>
      <c r="AH874" s="215">
        <v>0</v>
      </c>
      <c r="AI874" s="215">
        <v>0</v>
      </c>
      <c r="AJ874" s="215">
        <v>0</v>
      </c>
      <c r="AK874" s="215">
        <v>0</v>
      </c>
      <c r="AL874" s="155">
        <v>0</v>
      </c>
      <c r="AM874" s="165"/>
      <c r="AN874" s="215" cm="1">
        <f t="array" aca="1" ref="AN874" ca="1">IFERROR(INDEX(General!O$33:O$34,$AB874)
*AG874,0)</f>
        <v>0</v>
      </c>
      <c r="AO874" s="215" cm="1">
        <f t="array" aca="1" ref="AO874" ca="1">IFERROR(INDEX(General!P$33:P$34,$AB874)
*AH874,0)</f>
        <v>0</v>
      </c>
      <c r="AP874" s="215" cm="1">
        <f t="array" aca="1" ref="AP874" ca="1">IFERROR(INDEX(General!Q$33:Q$34,$AB874)
*AI874,0)</f>
        <v>0</v>
      </c>
      <c r="AQ874" s="215" cm="1">
        <f t="array" aca="1" ref="AQ874" ca="1">IFERROR(INDEX(General!R$33:R$34,$AB874)
*AJ874,0)</f>
        <v>0</v>
      </c>
      <c r="AR874" s="215" cm="1">
        <f t="array" aca="1" ref="AR874" ca="1">IFERROR(INDEX(General!S$33:S$34,$AB874)
*AK874,0)</f>
        <v>0</v>
      </c>
      <c r="AS874" s="155">
        <f t="shared" ca="1" si="614"/>
        <v>0</v>
      </c>
      <c r="AT874" s="165"/>
      <c r="AU874" s="215">
        <f ca="1">IF($AE874=FALSE,AN874*Overheads!$R$24*$V874,
IFERROR(Overheads!$O$49*$V874*AN874,0)
+IFERROR(Overheads!Q$59*$V874*(AN874/Overheads!Q$68),0))</f>
        <v>0</v>
      </c>
      <c r="AV874" s="215">
        <f ca="1">IF($AE874=FALSE,AO874*Overheads!$R$24*$V874,
IFERROR(Overheads!$O$49*$V874*AO874,0)
+IFERROR(Overheads!R$59*$V874*(AO874/Overheads!R$68),0))</f>
        <v>0</v>
      </c>
      <c r="AW874" s="215">
        <f ca="1">IF($AE874=FALSE,AP874*Overheads!$R$24*$V874,
IFERROR(Overheads!$O$49*$V874*AP874,0)
+IFERROR(Overheads!S$59*$V874*(AP874/Overheads!S$68),0))</f>
        <v>0</v>
      </c>
      <c r="AX874" s="215">
        <f ca="1">IF($AE874=FALSE,AQ874*Overheads!$R$24*$V874,
IFERROR(Overheads!$O$49*$V874*AQ874,0)
+IFERROR(Overheads!T$59*$V874*(AQ874/Overheads!T$68),0))</f>
        <v>0</v>
      </c>
      <c r="AY874" s="215">
        <f ca="1">IF($AE874=FALSE,AR874*Overheads!$R$24*$V874,
IFERROR(Overheads!$O$49*$V874*AR874,0)
+IFERROR(Overheads!U$59*$V874*(AR874/Overheads!U$68),0))</f>
        <v>0</v>
      </c>
      <c r="AZ874" s="155">
        <f t="shared" ca="1" si="615"/>
        <v>0</v>
      </c>
      <c r="BA874" s="165"/>
      <c r="BB874" s="215">
        <f ca="1">IF($AE874=FALSE,AN874*Overheads!$S$25,
IFERROR(Overheads!$O$50*AN874,0)
+IFERROR(Overheads!Q$60*(AN874/Overheads!Q$66),0))</f>
        <v>0</v>
      </c>
      <c r="BC874" s="215">
        <f ca="1">IF($AE874=FALSE,AO874*Overheads!$S$25,
IFERROR(Overheads!$O$50*AO874,0)
+IFERROR(Overheads!R$60*(AO874/Overheads!R$66),0))</f>
        <v>0</v>
      </c>
      <c r="BD874" s="215">
        <f ca="1">IF($AE874=FALSE,AP874*Overheads!$S$25,
IFERROR(Overheads!$O$50*AP874,0)
+IFERROR(Overheads!S$60*(AP874/Overheads!S$66),0))</f>
        <v>0</v>
      </c>
      <c r="BE874" s="215">
        <f ca="1">IF($AE874=FALSE,AQ874*Overheads!$S$25,
IFERROR(Overheads!$O$50*AQ874,0)
+IFERROR(Overheads!T$60*(AQ874/Overheads!T$66),0))</f>
        <v>0</v>
      </c>
      <c r="BF874" s="215">
        <f ca="1">IF($AE874=FALSE,AR874*Overheads!$S$25,
IFERROR(Overheads!$O$50*AR874,0)
+IFERROR(Overheads!U$60*(AR874/Overheads!U$66),0))</f>
        <v>0</v>
      </c>
      <c r="BG874" s="155">
        <f t="shared" ca="1" si="616"/>
        <v>0</v>
      </c>
      <c r="BH874" s="165"/>
      <c r="BI874" s="215">
        <f t="shared" ca="1" si="617"/>
        <v>0</v>
      </c>
      <c r="BJ874" s="215">
        <f t="shared" ca="1" si="583"/>
        <v>0</v>
      </c>
      <c r="BK874" s="215">
        <f t="shared" ca="1" si="584"/>
        <v>0</v>
      </c>
      <c r="BL874" s="215">
        <f t="shared" ca="1" si="585"/>
        <v>0</v>
      </c>
      <c r="BM874" s="215">
        <f t="shared" ca="1" si="586"/>
        <v>0</v>
      </c>
      <c r="BN874" s="155">
        <f t="shared" ca="1" si="618"/>
        <v>0</v>
      </c>
      <c r="BO874" s="165"/>
      <c r="BP874" s="187" cm="1">
        <f t="array" ref="BP874">IFERROR(IF($X874=$X873,BP873,INDEX(Forecast_Capex_Input!AC$12:AC$286,$X874)),0)</f>
        <v>0</v>
      </c>
      <c r="BQ874" s="187" cm="1">
        <f t="array" ref="BQ874">IFERROR(IF($X874=$X873,BQ873,INDEX(Forecast_Capex_Input!AD$12:AD$286,$X874)),0)</f>
        <v>0</v>
      </c>
      <c r="BR874" s="187" cm="1">
        <f t="array" ref="BR874">IFERROR(IF($X874=$X873,BR873,INDEX(Forecast_Capex_Input!AE$12:AE$286,$X874)),0)</f>
        <v>0</v>
      </c>
      <c r="BS874" s="187" cm="1">
        <f t="array" ref="BS874">IFERROR(IF($X874=$X873,BS873,INDEX(Forecast_Capex_Input!AF$12:AF$286,$X874)),0)</f>
        <v>0</v>
      </c>
      <c r="BT874" s="187" cm="1">
        <f t="array" ref="BT874">IFERROR(IF($X874=$X873,BT873,INDEX(Forecast_Capex_Input!AG$12:AG$286,$X874)),0)</f>
        <v>0</v>
      </c>
      <c r="BU874" s="165"/>
      <c r="BV874" s="215">
        <f t="shared" si="587"/>
        <v>0</v>
      </c>
      <c r="BW874" s="215">
        <f t="shared" si="588"/>
        <v>0</v>
      </c>
      <c r="BX874" s="215">
        <f t="shared" si="589"/>
        <v>0</v>
      </c>
      <c r="BY874" s="215">
        <f t="shared" si="590"/>
        <v>0</v>
      </c>
      <c r="BZ874" s="215">
        <f t="shared" si="591"/>
        <v>0</v>
      </c>
      <c r="CA874" s="155">
        <f t="shared" si="619"/>
        <v>0</v>
      </c>
      <c r="CB874" s="165"/>
      <c r="CC874" s="215">
        <f t="shared" si="592"/>
        <v>0</v>
      </c>
      <c r="CD874" s="215">
        <f t="shared" si="593"/>
        <v>0</v>
      </c>
      <c r="CE874" s="215">
        <f t="shared" si="594"/>
        <v>0</v>
      </c>
      <c r="CF874" s="215">
        <f t="shared" si="595"/>
        <v>0</v>
      </c>
      <c r="CG874" s="215">
        <f t="shared" si="596"/>
        <v>0</v>
      </c>
      <c r="CH874" s="155">
        <f t="shared" si="620"/>
        <v>0</v>
      </c>
      <c r="CI874" s="165"/>
      <c r="CJ874" s="215">
        <f t="shared" si="597"/>
        <v>0</v>
      </c>
      <c r="CK874" s="215">
        <f t="shared" si="598"/>
        <v>0</v>
      </c>
      <c r="CL874" s="215">
        <f t="shared" si="599"/>
        <v>0</v>
      </c>
      <c r="CM874" s="215">
        <f t="shared" si="600"/>
        <v>0</v>
      </c>
      <c r="CN874" s="215">
        <f t="shared" si="601"/>
        <v>0</v>
      </c>
      <c r="CO874" s="155">
        <f t="shared" si="621"/>
        <v>0</v>
      </c>
      <c r="CP874" s="165"/>
      <c r="CQ874" s="223">
        <f t="shared" si="602"/>
        <v>0</v>
      </c>
      <c r="CR874" s="223">
        <f t="shared" si="603"/>
        <v>0</v>
      </c>
      <c r="CS874" s="223">
        <f t="shared" si="604"/>
        <v>0</v>
      </c>
      <c r="CT874" s="223">
        <f t="shared" si="605"/>
        <v>0</v>
      </c>
      <c r="CU874" s="223">
        <f t="shared" si="606"/>
        <v>0</v>
      </c>
      <c r="CV874" s="155">
        <f t="shared" si="622"/>
        <v>0</v>
      </c>
      <c r="CW874" s="165"/>
      <c r="CX874" s="215">
        <f t="shared" si="623"/>
        <v>0</v>
      </c>
      <c r="CY874" s="215">
        <f t="shared" si="607"/>
        <v>0</v>
      </c>
      <c r="CZ874" s="215">
        <f t="shared" si="608"/>
        <v>0</v>
      </c>
      <c r="DA874" s="215">
        <f t="shared" si="609"/>
        <v>0</v>
      </c>
      <c r="DB874" s="215">
        <f t="shared" si="610"/>
        <v>0</v>
      </c>
      <c r="DC874" s="155">
        <f t="shared" si="624"/>
        <v>0</v>
      </c>
      <c r="DD874" s="165"/>
      <c r="DE874" s="188" t="b" cm="1">
        <f t="array" aca="1" ref="DE874" ca="1">OR($G874=Forecast_Capex_Input!$BF$8:$BF$10)</f>
        <v>0</v>
      </c>
      <c r="DF874" s="188" cm="1">
        <f t="array" aca="1" ref="DF874" ca="1">IFERROR(INDEX(Forecast_Capex_Input!BG$12:BG$286,$X874)
*(INDEX(Forecast_Capex_Input!$H$12:$H$286,$X874)=Repex),0)
*$DE874</f>
        <v>0</v>
      </c>
      <c r="DG874" s="188" cm="1">
        <f t="array" aca="1" ref="DG874" ca="1">IFERROR(INDEX(Forecast_Capex_Input!BH$12:BH$286,$X874)
*(INDEX(Forecast_Capex_Input!$H$12:$H$286,$X874)=Repex),0)
*$DE874</f>
        <v>0</v>
      </c>
      <c r="DH874" s="188" cm="1">
        <f t="array" aca="1" ref="DH874" ca="1">IFERROR(INDEX(Forecast_Capex_Input!BI$12:BI$286,$X874)
*(INDEX(Forecast_Capex_Input!$H$12:$H$286,$X874)=Repex),0)
*$DE874</f>
        <v>0</v>
      </c>
      <c r="DI874" s="188" cm="1">
        <f t="array" aca="1" ref="DI874" ca="1">IFERROR(INDEX(Forecast_Capex_Input!BJ$12:BJ$286,$X874)
*(INDEX(Forecast_Capex_Input!$H$12:$H$286,$X874)=Repex),0)
*$DE874</f>
        <v>0</v>
      </c>
      <c r="DJ874" s="188" cm="1">
        <f t="array" aca="1" ref="DJ874" ca="1">IFERROR(INDEX(Forecast_Capex_Input!BK$12:BK$286,$X874)
*(INDEX(Forecast_Capex_Input!$H$12:$H$286,$X874)=Repex),0)
*$DE874</f>
        <v>0</v>
      </c>
      <c r="DK874" s="188" cm="1">
        <f t="array" aca="1" ref="DK874" ca="1">IFERROR(INDEX(Forecast_Capex_Input!BL$12:BL$286,$X874)
*(INDEX(Forecast_Capex_Input!$H$12:$H$286,$X874)=Repex),0)
*$DE874</f>
        <v>0</v>
      </c>
      <c r="DL874" s="165"/>
      <c r="DM874" s="188" t="b" cm="1">
        <f t="array" aca="1" ref="DM874" ca="1">OR($G874=Forecast_Capex_Input!$BN$8:$BN$9)</f>
        <v>0</v>
      </c>
      <c r="DN874" s="188" cm="1">
        <f t="array" aca="1" ref="DN874" ca="1">IFERROR(INDEX(Forecast_Capex_Input!BO$12:BO$286,$X874)
*(INDEX(Forecast_Capex_Input!$H$12:$H$286,$X874)=Repex),0)
*$DM874</f>
        <v>0</v>
      </c>
      <c r="DO874" s="188" cm="1">
        <f t="array" aca="1" ref="DO874" ca="1">IFERROR(INDEX(Forecast_Capex_Input!BP$12:BP$286,$X874)
*(INDEX(Forecast_Capex_Input!$H$12:$H$286,$X874)=Repex),0)
*$DM874</f>
        <v>0</v>
      </c>
      <c r="DP874" s="188" cm="1">
        <f t="array" aca="1" ref="DP874" ca="1">IFERROR(INDEX(Forecast_Capex_Input!BQ$12:BQ$286,$X874)
*(INDEX(Forecast_Capex_Input!$H$12:$H$286,$X874)=Repex),0)
*$DM874</f>
        <v>0</v>
      </c>
      <c r="DQ874" s="188" cm="1">
        <f t="array" aca="1" ref="DQ874" ca="1">IFERROR(INDEX(Forecast_Capex_Input!BR$12:BR$286,$X874)
*(INDEX(Forecast_Capex_Input!$H$12:$H$286,$X874)=Repex),0)
*$DM874</f>
        <v>0</v>
      </c>
      <c r="DR874" s="188" cm="1">
        <f t="array" aca="1" ref="DR874" ca="1">IFERROR(INDEX(Forecast_Capex_Input!BS$12:BS$286,$X874)
*(INDEX(Forecast_Capex_Input!$H$12:$H$286,$X874)=Repex),0)
*$DM874</f>
        <v>0</v>
      </c>
      <c r="DS874" s="165"/>
      <c r="DT874" s="188" t="b" cm="1">
        <f t="array" aca="1" ref="DT874" ca="1">OR($G874=Forecast_Capex_Input!$BU$8:$BU$10)</f>
        <v>0</v>
      </c>
      <c r="DU874" s="188" cm="1">
        <f t="array" aca="1" ref="DU874" ca="1">IFERROR(INDEX(Forecast_Capex_Input!BV$12:BV$286,$X874)
*(INDEX(Forecast_Capex_Input!$H$12:$H$286,$X874)=Repex),0)
*$DT874</f>
        <v>0</v>
      </c>
      <c r="DV874" s="188" cm="1">
        <f t="array" aca="1" ref="DV874" ca="1">IFERROR(INDEX(Forecast_Capex_Input!BW$12:BW$286,$X874)
*(INDEX(Forecast_Capex_Input!$H$12:$H$286,$X874)=Repex),0)
*$DT874</f>
        <v>0</v>
      </c>
      <c r="DW874" s="188" cm="1">
        <f t="array" aca="1" ref="DW874" ca="1">IFERROR(INDEX(Forecast_Capex_Input!BX$12:BX$286,$X874)
*(INDEX(Forecast_Capex_Input!$H$12:$H$286,$X874)=Repex),0)
*$DT874</f>
        <v>0</v>
      </c>
      <c r="DX874" s="188" cm="1">
        <f t="array" aca="1" ref="DX874" ca="1">IFERROR(INDEX(Forecast_Capex_Input!BY$12:BY$286,$X874)
*(INDEX(Forecast_Capex_Input!$H$12:$H$286,$X874)=Repex),0)
*$DT874</f>
        <v>0</v>
      </c>
      <c r="DY874" s="188" cm="1">
        <f t="array" aca="1" ref="DY874" ca="1">IFERROR(INDEX(Forecast_Capex_Input!BZ$12:BZ$286,$X874)
*(INDEX(Forecast_Capex_Input!$H$12:$H$286,$X874)=Repex),0)
*$DT874</f>
        <v>0</v>
      </c>
      <c r="DZ874" s="188" cm="1">
        <f t="array" aca="1" ref="DZ874" ca="1">IFERROR(INDEX(Forecast_Capex_Input!CA$12:CA$286,$X874)
*(INDEX(Forecast_Capex_Input!$H$12:$H$286,$X874)=Repex),0)
*$DT874</f>
        <v>0</v>
      </c>
      <c r="EA874" s="188" cm="1">
        <f t="array" aca="1" ref="EA874" ca="1">IFERROR(INDEX(Forecast_Capex_Input!CB$12:CB$286,$X874)
*(INDEX(Forecast_Capex_Input!$H$12:$H$286,$X874)=Repex),0)
*$DT874</f>
        <v>0</v>
      </c>
      <c r="EB874" s="188" cm="1">
        <f t="array" aca="1" ref="EB874" ca="1">IFERROR(INDEX(Forecast_Capex_Input!CC$12:CC$286,$X874)
*(INDEX(Forecast_Capex_Input!$H$12:$H$286,$X874)=Repex),0)
*$DT874</f>
        <v>0</v>
      </c>
      <c r="EC874" s="165"/>
      <c r="ED874" s="226" t="str">
        <f t="shared" si="611"/>
        <v>N/A</v>
      </c>
      <c r="EE874" s="174" t="s">
        <v>15</v>
      </c>
    </row>
    <row r="875" spans="3:135" x14ac:dyDescent="0.2">
      <c r="C875" s="174">
        <f t="shared" si="612"/>
        <v>865</v>
      </c>
      <c r="D875" s="167" t="str" cm="1">
        <f t="array" ref="D875">IFERROR(INDEX(Forecast_Capex_Input!$D$12:$D$286,$X875),NA)</f>
        <v>N/A</v>
      </c>
      <c r="E875" s="172" t="str" cm="1">
        <f t="array" ref="E875">IF($X875=NA,NA,INDEX(Forecast_Capex_Input!$E$12:$E$286,$X875))</f>
        <v>N/A</v>
      </c>
      <c r="F875" s="167" t="str" cm="1">
        <f t="array" aca="1" ref="F875" ca="1">IFERROR(INDEX(General!$E$25:$E$26,$Y875),NA)</f>
        <v>N/A</v>
      </c>
      <c r="G875" s="167" t="str" cm="1">
        <f t="array" aca="1" ref="G875" ca="1">IFERROR(INDEX(Forecast_Capex_Input!$AI$11:$BB$11,$AA875),NA)</f>
        <v>N/A</v>
      </c>
      <c r="H875" s="189" t="str" cm="1">
        <f t="array" aca="1" ref="H875" ca="1">IFERROR(INDEX(Forecast_Capex_Input!$AI$12:$BB$286,$X875,$AA875),NA)</f>
        <v>N/A</v>
      </c>
      <c r="I875" s="199" t="str" cm="1">
        <f t="array" ref="I875">IFERROR(INDEX(Forecast_Capex_Input!$F$12:$F$286,$X875),NA)</f>
        <v>N/A</v>
      </c>
      <c r="J875" s="199" t="str" cm="1">
        <f t="array" ref="J875">IFERROR(INDEX(Forecast_Capex_Input!G$12:G$286,$X875),NA)</f>
        <v>N/A</v>
      </c>
      <c r="K875" s="199" t="str" cm="1">
        <f t="array" ref="K875">IFERROR(INDEX(Forecast_Capex_Input!H$12:H$286,$X875),NA)</f>
        <v>N/A</v>
      </c>
      <c r="L875" s="199" t="str" cm="1">
        <f t="array" ref="L875">IFERROR(INDEX(Forecast_Capex_Input!I$12:I$286,$X875),NA)</f>
        <v>N/A</v>
      </c>
      <c r="M875" s="199" t="str" cm="1">
        <f t="array" ref="M875">IFERROR(INDEX(Forecast_Capex_Input!J$12:J$286,$X875),NA)</f>
        <v>N/A</v>
      </c>
      <c r="N875" s="199" t="str" cm="1">
        <f t="array" ref="N875">IFERROR(INDEX(Forecast_Capex_Input!K$12:K$286,$X875),NA)</f>
        <v>N/A</v>
      </c>
      <c r="O875" s="199" t="str" cm="1">
        <f t="array" ref="O875">IFERROR(INDEX(Forecast_Capex_Input!L$12:L$286,$X875),NA)</f>
        <v>N/A</v>
      </c>
      <c r="P875" s="199" t="str" cm="1">
        <f t="array" ref="P875">IFERROR(INDEX(Forecast_Capex_Input!M$12:M$286,$X875),NA)</f>
        <v>N/A</v>
      </c>
      <c r="Q875" s="172" t="str" cm="1">
        <f t="array" ref="Q875">IFERROR(INDEX(Forecast_Capex_Input!N$12:N$286,$X875),NA)</f>
        <v>N/A</v>
      </c>
      <c r="R875" s="265" cm="1">
        <f t="array" ref="R875">IFERROR(INDEX(Forecast_Capex_Input!O$12:O$286,$X875),0)</f>
        <v>0</v>
      </c>
      <c r="S875" s="172" cm="1">
        <f t="array" ref="S875">IFERROR(INDEX(Forecast_Capex_Input!P$12:P$286,$X875),0)</f>
        <v>0</v>
      </c>
      <c r="T875" s="199" t="str" cm="1">
        <f t="array" aca="1" ref="T875" ca="1">IFERROR(INDEX(General!$K$84:$K$103,$AA875),NA)</f>
        <v>N/A</v>
      </c>
      <c r="U875" s="188" cm="1">
        <f t="array" aca="1" ref="U875" ca="1">IFERROR(
IF($F875=General!$E$25,INDEX(Forecast_Capex_Input!S$12:S$286,$X875),
INDEX(Forecast_Capex_Input!T$12:T$286,$X875)),0)</f>
        <v>0</v>
      </c>
      <c r="V875" s="222" t="b">
        <f>IFERROR(INDEX(Overheads!$T$19:$T$26,MATCH($I875,Overheads!$E$19:$E$26,0)),FALSE)</f>
        <v>0</v>
      </c>
      <c r="W875" s="165"/>
      <c r="X875" s="174" t="str">
        <f>IFERROR(
IF(MATCH($C875,Forecast_Capex_Input!$CI$12:$CI$286,1)+1&gt;MAX(Forecast_Capex_Input!$C$12:$C$286),NA,
MATCH($C875,Forecast_Capex_Input!$CI$12:$CI$286,1)+1),1)</f>
        <v>N/A</v>
      </c>
      <c r="Y875" s="174" t="str" cm="1">
        <f t="array" aca="1" ref="Y875" ca="1">IFERROR(
IF(X874&lt;&gt;X875,1,
IF(COUNTIF(OFFSET(Y874,0,0,-INDEX(Forecast_Capex_Input!$CG$12:$CG$286,$X875)),Y874)=INDEX(Forecast_Capex_Input!$CG$12:$CG$286,$X875),Y874+1,Y874)),NA)</f>
        <v>N/A</v>
      </c>
      <c r="Z875" s="174" t="str" cm="1">
        <f t="array" ref="Z875">IFERROR($C875-IF($X875=1,1,INDEX(Forecast_Capex_Input!$CI$12:$CI$286,$X875-1))+1,NA)</f>
        <v>N/A</v>
      </c>
      <c r="AA875" s="174" t="str" cm="1">
        <f t="array" aca="1" ref="AA875" ca="1">IFERROR(IF(Y875=1,
INDEX(Forecast_Capex_Input!$AI$10:$BB$10,SMALL(IF(INDEX(Forecast_Capex_Input!$AI$12:$BB$286,$X875,0)&gt;0,COLUMN(Forecast_Capex_Input!$AI$10:$BB$10)-COLUMN(Forecast_Capex_Input!$AI$12)+1),ROWS(OFFSET(AA874,0,0,-$Z875)))),
OFFSET(AA874,-INDEX(Forecast_Capex_Input!$CG$12:$CG$286,$X875)+1,0)),NA)</f>
        <v>N/A</v>
      </c>
      <c r="AB875" s="174" t="str">
        <f t="shared" ca="1" si="581"/>
        <v>N/A</v>
      </c>
      <c r="AC875" s="222" t="b">
        <f t="shared" si="613"/>
        <v>0</v>
      </c>
      <c r="AD875" s="220" t="b">
        <v>0</v>
      </c>
      <c r="AE875" s="222" t="b">
        <f t="shared" si="582"/>
        <v>1</v>
      </c>
      <c r="AF875" s="165"/>
      <c r="AG875" s="215">
        <v>0</v>
      </c>
      <c r="AH875" s="215">
        <v>0</v>
      </c>
      <c r="AI875" s="215">
        <v>0</v>
      </c>
      <c r="AJ875" s="215">
        <v>0</v>
      </c>
      <c r="AK875" s="215">
        <v>0</v>
      </c>
      <c r="AL875" s="155">
        <v>0</v>
      </c>
      <c r="AM875" s="165"/>
      <c r="AN875" s="215" cm="1">
        <f t="array" aca="1" ref="AN875" ca="1">IFERROR(INDEX(General!O$33:O$34,$AB875)
*AG875,0)</f>
        <v>0</v>
      </c>
      <c r="AO875" s="215" cm="1">
        <f t="array" aca="1" ref="AO875" ca="1">IFERROR(INDEX(General!P$33:P$34,$AB875)
*AH875,0)</f>
        <v>0</v>
      </c>
      <c r="AP875" s="215" cm="1">
        <f t="array" aca="1" ref="AP875" ca="1">IFERROR(INDEX(General!Q$33:Q$34,$AB875)
*AI875,0)</f>
        <v>0</v>
      </c>
      <c r="AQ875" s="215" cm="1">
        <f t="array" aca="1" ref="AQ875" ca="1">IFERROR(INDEX(General!R$33:R$34,$AB875)
*AJ875,0)</f>
        <v>0</v>
      </c>
      <c r="AR875" s="215" cm="1">
        <f t="array" aca="1" ref="AR875" ca="1">IFERROR(INDEX(General!S$33:S$34,$AB875)
*AK875,0)</f>
        <v>0</v>
      </c>
      <c r="AS875" s="155">
        <f t="shared" ca="1" si="614"/>
        <v>0</v>
      </c>
      <c r="AT875" s="165"/>
      <c r="AU875" s="215">
        <f ca="1">IF($AE875=FALSE,AN875*Overheads!$R$24*$V875,
IFERROR(Overheads!$O$49*$V875*AN875,0)
+IFERROR(Overheads!Q$59*$V875*(AN875/Overheads!Q$68),0))</f>
        <v>0</v>
      </c>
      <c r="AV875" s="215">
        <f ca="1">IF($AE875=FALSE,AO875*Overheads!$R$24*$V875,
IFERROR(Overheads!$O$49*$V875*AO875,0)
+IFERROR(Overheads!R$59*$V875*(AO875/Overheads!R$68),0))</f>
        <v>0</v>
      </c>
      <c r="AW875" s="215">
        <f ca="1">IF($AE875=FALSE,AP875*Overheads!$R$24*$V875,
IFERROR(Overheads!$O$49*$V875*AP875,0)
+IFERROR(Overheads!S$59*$V875*(AP875/Overheads!S$68),0))</f>
        <v>0</v>
      </c>
      <c r="AX875" s="215">
        <f ca="1">IF($AE875=FALSE,AQ875*Overheads!$R$24*$V875,
IFERROR(Overheads!$O$49*$V875*AQ875,0)
+IFERROR(Overheads!T$59*$V875*(AQ875/Overheads!T$68),0))</f>
        <v>0</v>
      </c>
      <c r="AY875" s="215">
        <f ca="1">IF($AE875=FALSE,AR875*Overheads!$R$24*$V875,
IFERROR(Overheads!$O$49*$V875*AR875,0)
+IFERROR(Overheads!U$59*$V875*(AR875/Overheads!U$68),0))</f>
        <v>0</v>
      </c>
      <c r="AZ875" s="155">
        <f t="shared" ca="1" si="615"/>
        <v>0</v>
      </c>
      <c r="BA875" s="165"/>
      <c r="BB875" s="215">
        <f ca="1">IF($AE875=FALSE,AN875*Overheads!$S$25,
IFERROR(Overheads!$O$50*AN875,0)
+IFERROR(Overheads!Q$60*(AN875/Overheads!Q$66),0))</f>
        <v>0</v>
      </c>
      <c r="BC875" s="215">
        <f ca="1">IF($AE875=FALSE,AO875*Overheads!$S$25,
IFERROR(Overheads!$O$50*AO875,0)
+IFERROR(Overheads!R$60*(AO875/Overheads!R$66),0))</f>
        <v>0</v>
      </c>
      <c r="BD875" s="215">
        <f ca="1">IF($AE875=FALSE,AP875*Overheads!$S$25,
IFERROR(Overheads!$O$50*AP875,0)
+IFERROR(Overheads!S$60*(AP875/Overheads!S$66),0))</f>
        <v>0</v>
      </c>
      <c r="BE875" s="215">
        <f ca="1">IF($AE875=FALSE,AQ875*Overheads!$S$25,
IFERROR(Overheads!$O$50*AQ875,0)
+IFERROR(Overheads!T$60*(AQ875/Overheads!T$66),0))</f>
        <v>0</v>
      </c>
      <c r="BF875" s="215">
        <f ca="1">IF($AE875=FALSE,AR875*Overheads!$S$25,
IFERROR(Overheads!$O$50*AR875,0)
+IFERROR(Overheads!U$60*(AR875/Overheads!U$66),0))</f>
        <v>0</v>
      </c>
      <c r="BG875" s="155">
        <f t="shared" ca="1" si="616"/>
        <v>0</v>
      </c>
      <c r="BH875" s="165"/>
      <c r="BI875" s="215">
        <f t="shared" ca="1" si="617"/>
        <v>0</v>
      </c>
      <c r="BJ875" s="215">
        <f t="shared" ca="1" si="583"/>
        <v>0</v>
      </c>
      <c r="BK875" s="215">
        <f t="shared" ca="1" si="584"/>
        <v>0</v>
      </c>
      <c r="BL875" s="215">
        <f t="shared" ca="1" si="585"/>
        <v>0</v>
      </c>
      <c r="BM875" s="215">
        <f t="shared" ca="1" si="586"/>
        <v>0</v>
      </c>
      <c r="BN875" s="155">
        <f t="shared" ca="1" si="618"/>
        <v>0</v>
      </c>
      <c r="BO875" s="165"/>
      <c r="BP875" s="187" cm="1">
        <f t="array" ref="BP875">IFERROR(IF($X875=$X874,BP874,INDEX(Forecast_Capex_Input!AC$12:AC$286,$X875)),0)</f>
        <v>0</v>
      </c>
      <c r="BQ875" s="187" cm="1">
        <f t="array" ref="BQ875">IFERROR(IF($X875=$X874,BQ874,INDEX(Forecast_Capex_Input!AD$12:AD$286,$X875)),0)</f>
        <v>0</v>
      </c>
      <c r="BR875" s="187" cm="1">
        <f t="array" ref="BR875">IFERROR(IF($X875=$X874,BR874,INDEX(Forecast_Capex_Input!AE$12:AE$286,$X875)),0)</f>
        <v>0</v>
      </c>
      <c r="BS875" s="187" cm="1">
        <f t="array" ref="BS875">IFERROR(IF($X875=$X874,BS874,INDEX(Forecast_Capex_Input!AF$12:AF$286,$X875)),0)</f>
        <v>0</v>
      </c>
      <c r="BT875" s="187" cm="1">
        <f t="array" ref="BT875">IFERROR(IF($X875=$X874,BT874,INDEX(Forecast_Capex_Input!AG$12:AG$286,$X875)),0)</f>
        <v>0</v>
      </c>
      <c r="BU875" s="165"/>
      <c r="BV875" s="215">
        <f t="shared" si="587"/>
        <v>0</v>
      </c>
      <c r="BW875" s="215">
        <f t="shared" si="588"/>
        <v>0</v>
      </c>
      <c r="BX875" s="215">
        <f t="shared" si="589"/>
        <v>0</v>
      </c>
      <c r="BY875" s="215">
        <f t="shared" si="590"/>
        <v>0</v>
      </c>
      <c r="BZ875" s="215">
        <f t="shared" si="591"/>
        <v>0</v>
      </c>
      <c r="CA875" s="155">
        <f t="shared" si="619"/>
        <v>0</v>
      </c>
      <c r="CB875" s="165"/>
      <c r="CC875" s="215">
        <f t="shared" si="592"/>
        <v>0</v>
      </c>
      <c r="CD875" s="215">
        <f t="shared" si="593"/>
        <v>0</v>
      </c>
      <c r="CE875" s="215">
        <f t="shared" si="594"/>
        <v>0</v>
      </c>
      <c r="CF875" s="215">
        <f t="shared" si="595"/>
        <v>0</v>
      </c>
      <c r="CG875" s="215">
        <f t="shared" si="596"/>
        <v>0</v>
      </c>
      <c r="CH875" s="155">
        <f t="shared" si="620"/>
        <v>0</v>
      </c>
      <c r="CI875" s="165"/>
      <c r="CJ875" s="215">
        <f t="shared" si="597"/>
        <v>0</v>
      </c>
      <c r="CK875" s="215">
        <f t="shared" si="598"/>
        <v>0</v>
      </c>
      <c r="CL875" s="215">
        <f t="shared" si="599"/>
        <v>0</v>
      </c>
      <c r="CM875" s="215">
        <f t="shared" si="600"/>
        <v>0</v>
      </c>
      <c r="CN875" s="215">
        <f t="shared" si="601"/>
        <v>0</v>
      </c>
      <c r="CO875" s="155">
        <f t="shared" si="621"/>
        <v>0</v>
      </c>
      <c r="CP875" s="165"/>
      <c r="CQ875" s="223">
        <f t="shared" si="602"/>
        <v>0</v>
      </c>
      <c r="CR875" s="223">
        <f t="shared" si="603"/>
        <v>0</v>
      </c>
      <c r="CS875" s="223">
        <f t="shared" si="604"/>
        <v>0</v>
      </c>
      <c r="CT875" s="223">
        <f t="shared" si="605"/>
        <v>0</v>
      </c>
      <c r="CU875" s="223">
        <f t="shared" si="606"/>
        <v>0</v>
      </c>
      <c r="CV875" s="155">
        <f t="shared" si="622"/>
        <v>0</v>
      </c>
      <c r="CW875" s="165"/>
      <c r="CX875" s="215">
        <f t="shared" si="623"/>
        <v>0</v>
      </c>
      <c r="CY875" s="215">
        <f t="shared" si="607"/>
        <v>0</v>
      </c>
      <c r="CZ875" s="215">
        <f t="shared" si="608"/>
        <v>0</v>
      </c>
      <c r="DA875" s="215">
        <f t="shared" si="609"/>
        <v>0</v>
      </c>
      <c r="DB875" s="215">
        <f t="shared" si="610"/>
        <v>0</v>
      </c>
      <c r="DC875" s="155">
        <f t="shared" si="624"/>
        <v>0</v>
      </c>
      <c r="DD875" s="165"/>
      <c r="DE875" s="188" t="b" cm="1">
        <f t="array" aca="1" ref="DE875" ca="1">OR($G875=Forecast_Capex_Input!$BF$8:$BF$10)</f>
        <v>0</v>
      </c>
      <c r="DF875" s="188" cm="1">
        <f t="array" aca="1" ref="DF875" ca="1">IFERROR(INDEX(Forecast_Capex_Input!BG$12:BG$286,$X875)
*(INDEX(Forecast_Capex_Input!$H$12:$H$286,$X875)=Repex),0)
*$DE875</f>
        <v>0</v>
      </c>
      <c r="DG875" s="188" cm="1">
        <f t="array" aca="1" ref="DG875" ca="1">IFERROR(INDEX(Forecast_Capex_Input!BH$12:BH$286,$X875)
*(INDEX(Forecast_Capex_Input!$H$12:$H$286,$X875)=Repex),0)
*$DE875</f>
        <v>0</v>
      </c>
      <c r="DH875" s="188" cm="1">
        <f t="array" aca="1" ref="DH875" ca="1">IFERROR(INDEX(Forecast_Capex_Input!BI$12:BI$286,$X875)
*(INDEX(Forecast_Capex_Input!$H$12:$H$286,$X875)=Repex),0)
*$DE875</f>
        <v>0</v>
      </c>
      <c r="DI875" s="188" cm="1">
        <f t="array" aca="1" ref="DI875" ca="1">IFERROR(INDEX(Forecast_Capex_Input!BJ$12:BJ$286,$X875)
*(INDEX(Forecast_Capex_Input!$H$12:$H$286,$X875)=Repex),0)
*$DE875</f>
        <v>0</v>
      </c>
      <c r="DJ875" s="188" cm="1">
        <f t="array" aca="1" ref="DJ875" ca="1">IFERROR(INDEX(Forecast_Capex_Input!BK$12:BK$286,$X875)
*(INDEX(Forecast_Capex_Input!$H$12:$H$286,$X875)=Repex),0)
*$DE875</f>
        <v>0</v>
      </c>
      <c r="DK875" s="188" cm="1">
        <f t="array" aca="1" ref="DK875" ca="1">IFERROR(INDEX(Forecast_Capex_Input!BL$12:BL$286,$X875)
*(INDEX(Forecast_Capex_Input!$H$12:$H$286,$X875)=Repex),0)
*$DE875</f>
        <v>0</v>
      </c>
      <c r="DL875" s="165"/>
      <c r="DM875" s="188" t="b" cm="1">
        <f t="array" aca="1" ref="DM875" ca="1">OR($G875=Forecast_Capex_Input!$BN$8:$BN$9)</f>
        <v>0</v>
      </c>
      <c r="DN875" s="188" cm="1">
        <f t="array" aca="1" ref="DN875" ca="1">IFERROR(INDEX(Forecast_Capex_Input!BO$12:BO$286,$X875)
*(INDEX(Forecast_Capex_Input!$H$12:$H$286,$X875)=Repex),0)
*$DM875</f>
        <v>0</v>
      </c>
      <c r="DO875" s="188" cm="1">
        <f t="array" aca="1" ref="DO875" ca="1">IFERROR(INDEX(Forecast_Capex_Input!BP$12:BP$286,$X875)
*(INDEX(Forecast_Capex_Input!$H$12:$H$286,$X875)=Repex),0)
*$DM875</f>
        <v>0</v>
      </c>
      <c r="DP875" s="188" cm="1">
        <f t="array" aca="1" ref="DP875" ca="1">IFERROR(INDEX(Forecast_Capex_Input!BQ$12:BQ$286,$X875)
*(INDEX(Forecast_Capex_Input!$H$12:$H$286,$X875)=Repex),0)
*$DM875</f>
        <v>0</v>
      </c>
      <c r="DQ875" s="188" cm="1">
        <f t="array" aca="1" ref="DQ875" ca="1">IFERROR(INDEX(Forecast_Capex_Input!BR$12:BR$286,$X875)
*(INDEX(Forecast_Capex_Input!$H$12:$H$286,$X875)=Repex),0)
*$DM875</f>
        <v>0</v>
      </c>
      <c r="DR875" s="188" cm="1">
        <f t="array" aca="1" ref="DR875" ca="1">IFERROR(INDEX(Forecast_Capex_Input!BS$12:BS$286,$X875)
*(INDEX(Forecast_Capex_Input!$H$12:$H$286,$X875)=Repex),0)
*$DM875</f>
        <v>0</v>
      </c>
      <c r="DS875" s="165"/>
      <c r="DT875" s="188" t="b" cm="1">
        <f t="array" aca="1" ref="DT875" ca="1">OR($G875=Forecast_Capex_Input!$BU$8:$BU$10)</f>
        <v>0</v>
      </c>
      <c r="DU875" s="188" cm="1">
        <f t="array" aca="1" ref="DU875" ca="1">IFERROR(INDEX(Forecast_Capex_Input!BV$12:BV$286,$X875)
*(INDEX(Forecast_Capex_Input!$H$12:$H$286,$X875)=Repex),0)
*$DT875</f>
        <v>0</v>
      </c>
      <c r="DV875" s="188" cm="1">
        <f t="array" aca="1" ref="DV875" ca="1">IFERROR(INDEX(Forecast_Capex_Input!BW$12:BW$286,$X875)
*(INDEX(Forecast_Capex_Input!$H$12:$H$286,$X875)=Repex),0)
*$DT875</f>
        <v>0</v>
      </c>
      <c r="DW875" s="188" cm="1">
        <f t="array" aca="1" ref="DW875" ca="1">IFERROR(INDEX(Forecast_Capex_Input!BX$12:BX$286,$X875)
*(INDEX(Forecast_Capex_Input!$H$12:$H$286,$X875)=Repex),0)
*$DT875</f>
        <v>0</v>
      </c>
      <c r="DX875" s="188" cm="1">
        <f t="array" aca="1" ref="DX875" ca="1">IFERROR(INDEX(Forecast_Capex_Input!BY$12:BY$286,$X875)
*(INDEX(Forecast_Capex_Input!$H$12:$H$286,$X875)=Repex),0)
*$DT875</f>
        <v>0</v>
      </c>
      <c r="DY875" s="188" cm="1">
        <f t="array" aca="1" ref="DY875" ca="1">IFERROR(INDEX(Forecast_Capex_Input!BZ$12:BZ$286,$X875)
*(INDEX(Forecast_Capex_Input!$H$12:$H$286,$X875)=Repex),0)
*$DT875</f>
        <v>0</v>
      </c>
      <c r="DZ875" s="188" cm="1">
        <f t="array" aca="1" ref="DZ875" ca="1">IFERROR(INDEX(Forecast_Capex_Input!CA$12:CA$286,$X875)
*(INDEX(Forecast_Capex_Input!$H$12:$H$286,$X875)=Repex),0)
*$DT875</f>
        <v>0</v>
      </c>
      <c r="EA875" s="188" cm="1">
        <f t="array" aca="1" ref="EA875" ca="1">IFERROR(INDEX(Forecast_Capex_Input!CB$12:CB$286,$X875)
*(INDEX(Forecast_Capex_Input!$H$12:$H$286,$X875)=Repex),0)
*$DT875</f>
        <v>0</v>
      </c>
      <c r="EB875" s="188" cm="1">
        <f t="array" aca="1" ref="EB875" ca="1">IFERROR(INDEX(Forecast_Capex_Input!CC$12:CC$286,$X875)
*(INDEX(Forecast_Capex_Input!$H$12:$H$286,$X875)=Repex),0)
*$DT875</f>
        <v>0</v>
      </c>
      <c r="EC875" s="165"/>
      <c r="ED875" s="226" t="str">
        <f t="shared" si="611"/>
        <v>N/A</v>
      </c>
      <c r="EE875" s="174" t="s">
        <v>15</v>
      </c>
    </row>
    <row r="876" spans="3:135" x14ac:dyDescent="0.2">
      <c r="C876" s="174">
        <f t="shared" si="612"/>
        <v>866</v>
      </c>
      <c r="D876" s="167" t="str" cm="1">
        <f t="array" ref="D876">IFERROR(INDEX(Forecast_Capex_Input!$D$12:$D$286,$X876),NA)</f>
        <v>N/A</v>
      </c>
      <c r="E876" s="172" t="str" cm="1">
        <f t="array" ref="E876">IF($X876=NA,NA,INDEX(Forecast_Capex_Input!$E$12:$E$286,$X876))</f>
        <v>N/A</v>
      </c>
      <c r="F876" s="167" t="str" cm="1">
        <f t="array" aca="1" ref="F876" ca="1">IFERROR(INDEX(General!$E$25:$E$26,$Y876),NA)</f>
        <v>N/A</v>
      </c>
      <c r="G876" s="167" t="str" cm="1">
        <f t="array" aca="1" ref="G876" ca="1">IFERROR(INDEX(Forecast_Capex_Input!$AI$11:$BB$11,$AA876),NA)</f>
        <v>N/A</v>
      </c>
      <c r="H876" s="189" t="str" cm="1">
        <f t="array" aca="1" ref="H876" ca="1">IFERROR(INDEX(Forecast_Capex_Input!$AI$12:$BB$286,$X876,$AA876),NA)</f>
        <v>N/A</v>
      </c>
      <c r="I876" s="199" t="str" cm="1">
        <f t="array" ref="I876">IFERROR(INDEX(Forecast_Capex_Input!$F$12:$F$286,$X876),NA)</f>
        <v>N/A</v>
      </c>
      <c r="J876" s="199" t="str" cm="1">
        <f t="array" ref="J876">IFERROR(INDEX(Forecast_Capex_Input!G$12:G$286,$X876),NA)</f>
        <v>N/A</v>
      </c>
      <c r="K876" s="199" t="str" cm="1">
        <f t="array" ref="K876">IFERROR(INDEX(Forecast_Capex_Input!H$12:H$286,$X876),NA)</f>
        <v>N/A</v>
      </c>
      <c r="L876" s="199" t="str" cm="1">
        <f t="array" ref="L876">IFERROR(INDEX(Forecast_Capex_Input!I$12:I$286,$X876),NA)</f>
        <v>N/A</v>
      </c>
      <c r="M876" s="199" t="str" cm="1">
        <f t="array" ref="M876">IFERROR(INDEX(Forecast_Capex_Input!J$12:J$286,$X876),NA)</f>
        <v>N/A</v>
      </c>
      <c r="N876" s="199" t="str" cm="1">
        <f t="array" ref="N876">IFERROR(INDEX(Forecast_Capex_Input!K$12:K$286,$X876),NA)</f>
        <v>N/A</v>
      </c>
      <c r="O876" s="199" t="str" cm="1">
        <f t="array" ref="O876">IFERROR(INDEX(Forecast_Capex_Input!L$12:L$286,$X876),NA)</f>
        <v>N/A</v>
      </c>
      <c r="P876" s="199" t="str" cm="1">
        <f t="array" ref="P876">IFERROR(INDEX(Forecast_Capex_Input!M$12:M$286,$X876),NA)</f>
        <v>N/A</v>
      </c>
      <c r="Q876" s="172" t="str" cm="1">
        <f t="array" ref="Q876">IFERROR(INDEX(Forecast_Capex_Input!N$12:N$286,$X876),NA)</f>
        <v>N/A</v>
      </c>
      <c r="R876" s="265" cm="1">
        <f t="array" ref="R876">IFERROR(INDEX(Forecast_Capex_Input!O$12:O$286,$X876),0)</f>
        <v>0</v>
      </c>
      <c r="S876" s="172" cm="1">
        <f t="array" ref="S876">IFERROR(INDEX(Forecast_Capex_Input!P$12:P$286,$X876),0)</f>
        <v>0</v>
      </c>
      <c r="T876" s="199" t="str" cm="1">
        <f t="array" aca="1" ref="T876" ca="1">IFERROR(INDEX(General!$K$84:$K$103,$AA876),NA)</f>
        <v>N/A</v>
      </c>
      <c r="U876" s="188" cm="1">
        <f t="array" aca="1" ref="U876" ca="1">IFERROR(
IF($F876=General!$E$25,INDEX(Forecast_Capex_Input!S$12:S$286,$X876),
INDEX(Forecast_Capex_Input!T$12:T$286,$X876)),0)</f>
        <v>0</v>
      </c>
      <c r="V876" s="222" t="b">
        <f>IFERROR(INDEX(Overheads!$T$19:$T$26,MATCH($I876,Overheads!$E$19:$E$26,0)),FALSE)</f>
        <v>0</v>
      </c>
      <c r="W876" s="165"/>
      <c r="X876" s="174" t="str">
        <f>IFERROR(
IF(MATCH($C876,Forecast_Capex_Input!$CI$12:$CI$286,1)+1&gt;MAX(Forecast_Capex_Input!$C$12:$C$286),NA,
MATCH($C876,Forecast_Capex_Input!$CI$12:$CI$286,1)+1),1)</f>
        <v>N/A</v>
      </c>
      <c r="Y876" s="174" t="str" cm="1">
        <f t="array" aca="1" ref="Y876" ca="1">IFERROR(
IF(X875&lt;&gt;X876,1,
IF(COUNTIF(OFFSET(Y875,0,0,-INDEX(Forecast_Capex_Input!$CG$12:$CG$286,$X876)),Y875)=INDEX(Forecast_Capex_Input!$CG$12:$CG$286,$X876),Y875+1,Y875)),NA)</f>
        <v>N/A</v>
      </c>
      <c r="Z876" s="174" t="str" cm="1">
        <f t="array" ref="Z876">IFERROR($C876-IF($X876=1,1,INDEX(Forecast_Capex_Input!$CI$12:$CI$286,$X876-1))+1,NA)</f>
        <v>N/A</v>
      </c>
      <c r="AA876" s="174" t="str" cm="1">
        <f t="array" aca="1" ref="AA876" ca="1">IFERROR(IF(Y876=1,
INDEX(Forecast_Capex_Input!$AI$10:$BB$10,SMALL(IF(INDEX(Forecast_Capex_Input!$AI$12:$BB$286,$X876,0)&gt;0,COLUMN(Forecast_Capex_Input!$AI$10:$BB$10)-COLUMN(Forecast_Capex_Input!$AI$12)+1),ROWS(OFFSET(AA875,0,0,-$Z876)))),
OFFSET(AA875,-INDEX(Forecast_Capex_Input!$CG$12:$CG$286,$X876)+1,0)),NA)</f>
        <v>N/A</v>
      </c>
      <c r="AB876" s="174" t="str">
        <f t="shared" ca="1" si="581"/>
        <v>N/A</v>
      </c>
      <c r="AC876" s="222" t="b">
        <f t="shared" si="613"/>
        <v>0</v>
      </c>
      <c r="AD876" s="220" t="b">
        <v>0</v>
      </c>
      <c r="AE876" s="222" t="b">
        <f t="shared" si="582"/>
        <v>1</v>
      </c>
      <c r="AF876" s="165"/>
      <c r="AG876" s="215">
        <v>0</v>
      </c>
      <c r="AH876" s="215">
        <v>0</v>
      </c>
      <c r="AI876" s="215">
        <v>0</v>
      </c>
      <c r="AJ876" s="215">
        <v>0</v>
      </c>
      <c r="AK876" s="215">
        <v>0</v>
      </c>
      <c r="AL876" s="155">
        <v>0</v>
      </c>
      <c r="AM876" s="165"/>
      <c r="AN876" s="215" cm="1">
        <f t="array" aca="1" ref="AN876" ca="1">IFERROR(INDEX(General!O$33:O$34,$AB876)
*AG876,0)</f>
        <v>0</v>
      </c>
      <c r="AO876" s="215" cm="1">
        <f t="array" aca="1" ref="AO876" ca="1">IFERROR(INDEX(General!P$33:P$34,$AB876)
*AH876,0)</f>
        <v>0</v>
      </c>
      <c r="AP876" s="215" cm="1">
        <f t="array" aca="1" ref="AP876" ca="1">IFERROR(INDEX(General!Q$33:Q$34,$AB876)
*AI876,0)</f>
        <v>0</v>
      </c>
      <c r="AQ876" s="215" cm="1">
        <f t="array" aca="1" ref="AQ876" ca="1">IFERROR(INDEX(General!R$33:R$34,$AB876)
*AJ876,0)</f>
        <v>0</v>
      </c>
      <c r="AR876" s="215" cm="1">
        <f t="array" aca="1" ref="AR876" ca="1">IFERROR(INDEX(General!S$33:S$34,$AB876)
*AK876,0)</f>
        <v>0</v>
      </c>
      <c r="AS876" s="155">
        <f t="shared" ca="1" si="614"/>
        <v>0</v>
      </c>
      <c r="AT876" s="165"/>
      <c r="AU876" s="215">
        <f ca="1">IF($AE876=FALSE,AN876*Overheads!$R$24*$V876,
IFERROR(Overheads!$O$49*$V876*AN876,0)
+IFERROR(Overheads!Q$59*$V876*(AN876/Overheads!Q$68),0))</f>
        <v>0</v>
      </c>
      <c r="AV876" s="215">
        <f ca="1">IF($AE876=FALSE,AO876*Overheads!$R$24*$V876,
IFERROR(Overheads!$O$49*$V876*AO876,0)
+IFERROR(Overheads!R$59*$V876*(AO876/Overheads!R$68),0))</f>
        <v>0</v>
      </c>
      <c r="AW876" s="215">
        <f ca="1">IF($AE876=FALSE,AP876*Overheads!$R$24*$V876,
IFERROR(Overheads!$O$49*$V876*AP876,0)
+IFERROR(Overheads!S$59*$V876*(AP876/Overheads!S$68),0))</f>
        <v>0</v>
      </c>
      <c r="AX876" s="215">
        <f ca="1">IF($AE876=FALSE,AQ876*Overheads!$R$24*$V876,
IFERROR(Overheads!$O$49*$V876*AQ876,0)
+IFERROR(Overheads!T$59*$V876*(AQ876/Overheads!T$68),0))</f>
        <v>0</v>
      </c>
      <c r="AY876" s="215">
        <f ca="1">IF($AE876=FALSE,AR876*Overheads!$R$24*$V876,
IFERROR(Overheads!$O$49*$V876*AR876,0)
+IFERROR(Overheads!U$59*$V876*(AR876/Overheads!U$68),0))</f>
        <v>0</v>
      </c>
      <c r="AZ876" s="155">
        <f t="shared" ca="1" si="615"/>
        <v>0</v>
      </c>
      <c r="BA876" s="165"/>
      <c r="BB876" s="215">
        <f ca="1">IF($AE876=FALSE,AN876*Overheads!$S$25,
IFERROR(Overheads!$O$50*AN876,0)
+IFERROR(Overheads!Q$60*(AN876/Overheads!Q$66),0))</f>
        <v>0</v>
      </c>
      <c r="BC876" s="215">
        <f ca="1">IF($AE876=FALSE,AO876*Overheads!$S$25,
IFERROR(Overheads!$O$50*AO876,0)
+IFERROR(Overheads!R$60*(AO876/Overheads!R$66),0))</f>
        <v>0</v>
      </c>
      <c r="BD876" s="215">
        <f ca="1">IF($AE876=FALSE,AP876*Overheads!$S$25,
IFERROR(Overheads!$O$50*AP876,0)
+IFERROR(Overheads!S$60*(AP876/Overheads!S$66),0))</f>
        <v>0</v>
      </c>
      <c r="BE876" s="215">
        <f ca="1">IF($AE876=FALSE,AQ876*Overheads!$S$25,
IFERROR(Overheads!$O$50*AQ876,0)
+IFERROR(Overheads!T$60*(AQ876/Overheads!T$66),0))</f>
        <v>0</v>
      </c>
      <c r="BF876" s="215">
        <f ca="1">IF($AE876=FALSE,AR876*Overheads!$S$25,
IFERROR(Overheads!$O$50*AR876,0)
+IFERROR(Overheads!U$60*(AR876/Overheads!U$66),0))</f>
        <v>0</v>
      </c>
      <c r="BG876" s="155">
        <f t="shared" ca="1" si="616"/>
        <v>0</v>
      </c>
      <c r="BH876" s="165"/>
      <c r="BI876" s="215">
        <f t="shared" ca="1" si="617"/>
        <v>0</v>
      </c>
      <c r="BJ876" s="215">
        <f t="shared" ca="1" si="583"/>
        <v>0</v>
      </c>
      <c r="BK876" s="215">
        <f t="shared" ca="1" si="584"/>
        <v>0</v>
      </c>
      <c r="BL876" s="215">
        <f t="shared" ca="1" si="585"/>
        <v>0</v>
      </c>
      <c r="BM876" s="215">
        <f t="shared" ca="1" si="586"/>
        <v>0</v>
      </c>
      <c r="BN876" s="155">
        <f t="shared" ca="1" si="618"/>
        <v>0</v>
      </c>
      <c r="BO876" s="165"/>
      <c r="BP876" s="187" cm="1">
        <f t="array" ref="BP876">IFERROR(IF($X876=$X875,BP875,INDEX(Forecast_Capex_Input!AC$12:AC$286,$X876)),0)</f>
        <v>0</v>
      </c>
      <c r="BQ876" s="187" cm="1">
        <f t="array" ref="BQ876">IFERROR(IF($X876=$X875,BQ875,INDEX(Forecast_Capex_Input!AD$12:AD$286,$X876)),0)</f>
        <v>0</v>
      </c>
      <c r="BR876" s="187" cm="1">
        <f t="array" ref="BR876">IFERROR(IF($X876=$X875,BR875,INDEX(Forecast_Capex_Input!AE$12:AE$286,$X876)),0)</f>
        <v>0</v>
      </c>
      <c r="BS876" s="187" cm="1">
        <f t="array" ref="BS876">IFERROR(IF($X876=$X875,BS875,INDEX(Forecast_Capex_Input!AF$12:AF$286,$X876)),0)</f>
        <v>0</v>
      </c>
      <c r="BT876" s="187" cm="1">
        <f t="array" ref="BT876">IFERROR(IF($X876=$X875,BT875,INDEX(Forecast_Capex_Input!AG$12:AG$286,$X876)),0)</f>
        <v>0</v>
      </c>
      <c r="BU876" s="165"/>
      <c r="BV876" s="215">
        <f t="shared" si="587"/>
        <v>0</v>
      </c>
      <c r="BW876" s="215">
        <f t="shared" si="588"/>
        <v>0</v>
      </c>
      <c r="BX876" s="215">
        <f t="shared" si="589"/>
        <v>0</v>
      </c>
      <c r="BY876" s="215">
        <f t="shared" si="590"/>
        <v>0</v>
      </c>
      <c r="BZ876" s="215">
        <f t="shared" si="591"/>
        <v>0</v>
      </c>
      <c r="CA876" s="155">
        <f t="shared" si="619"/>
        <v>0</v>
      </c>
      <c r="CB876" s="165"/>
      <c r="CC876" s="215">
        <f t="shared" si="592"/>
        <v>0</v>
      </c>
      <c r="CD876" s="215">
        <f t="shared" si="593"/>
        <v>0</v>
      </c>
      <c r="CE876" s="215">
        <f t="shared" si="594"/>
        <v>0</v>
      </c>
      <c r="CF876" s="215">
        <f t="shared" si="595"/>
        <v>0</v>
      </c>
      <c r="CG876" s="215">
        <f t="shared" si="596"/>
        <v>0</v>
      </c>
      <c r="CH876" s="155">
        <f t="shared" si="620"/>
        <v>0</v>
      </c>
      <c r="CI876" s="165"/>
      <c r="CJ876" s="215">
        <f t="shared" si="597"/>
        <v>0</v>
      </c>
      <c r="CK876" s="215">
        <f t="shared" si="598"/>
        <v>0</v>
      </c>
      <c r="CL876" s="215">
        <f t="shared" si="599"/>
        <v>0</v>
      </c>
      <c r="CM876" s="215">
        <f t="shared" si="600"/>
        <v>0</v>
      </c>
      <c r="CN876" s="215">
        <f t="shared" si="601"/>
        <v>0</v>
      </c>
      <c r="CO876" s="155">
        <f t="shared" si="621"/>
        <v>0</v>
      </c>
      <c r="CP876" s="165"/>
      <c r="CQ876" s="223">
        <f t="shared" si="602"/>
        <v>0</v>
      </c>
      <c r="CR876" s="223">
        <f t="shared" si="603"/>
        <v>0</v>
      </c>
      <c r="CS876" s="223">
        <f t="shared" si="604"/>
        <v>0</v>
      </c>
      <c r="CT876" s="223">
        <f t="shared" si="605"/>
        <v>0</v>
      </c>
      <c r="CU876" s="223">
        <f t="shared" si="606"/>
        <v>0</v>
      </c>
      <c r="CV876" s="155">
        <f t="shared" si="622"/>
        <v>0</v>
      </c>
      <c r="CW876" s="165"/>
      <c r="CX876" s="215">
        <f t="shared" si="623"/>
        <v>0</v>
      </c>
      <c r="CY876" s="215">
        <f t="shared" si="607"/>
        <v>0</v>
      </c>
      <c r="CZ876" s="215">
        <f t="shared" si="608"/>
        <v>0</v>
      </c>
      <c r="DA876" s="215">
        <f t="shared" si="609"/>
        <v>0</v>
      </c>
      <c r="DB876" s="215">
        <f t="shared" si="610"/>
        <v>0</v>
      </c>
      <c r="DC876" s="155">
        <f t="shared" si="624"/>
        <v>0</v>
      </c>
      <c r="DD876" s="165"/>
      <c r="DE876" s="188" t="b" cm="1">
        <f t="array" aca="1" ref="DE876" ca="1">OR($G876=Forecast_Capex_Input!$BF$8:$BF$10)</f>
        <v>0</v>
      </c>
      <c r="DF876" s="188" cm="1">
        <f t="array" aca="1" ref="DF876" ca="1">IFERROR(INDEX(Forecast_Capex_Input!BG$12:BG$286,$X876)
*(INDEX(Forecast_Capex_Input!$H$12:$H$286,$X876)=Repex),0)
*$DE876</f>
        <v>0</v>
      </c>
      <c r="DG876" s="188" cm="1">
        <f t="array" aca="1" ref="DG876" ca="1">IFERROR(INDEX(Forecast_Capex_Input!BH$12:BH$286,$X876)
*(INDEX(Forecast_Capex_Input!$H$12:$H$286,$X876)=Repex),0)
*$DE876</f>
        <v>0</v>
      </c>
      <c r="DH876" s="188" cm="1">
        <f t="array" aca="1" ref="DH876" ca="1">IFERROR(INDEX(Forecast_Capex_Input!BI$12:BI$286,$X876)
*(INDEX(Forecast_Capex_Input!$H$12:$H$286,$X876)=Repex),0)
*$DE876</f>
        <v>0</v>
      </c>
      <c r="DI876" s="188" cm="1">
        <f t="array" aca="1" ref="DI876" ca="1">IFERROR(INDEX(Forecast_Capex_Input!BJ$12:BJ$286,$X876)
*(INDEX(Forecast_Capex_Input!$H$12:$H$286,$X876)=Repex),0)
*$DE876</f>
        <v>0</v>
      </c>
      <c r="DJ876" s="188" cm="1">
        <f t="array" aca="1" ref="DJ876" ca="1">IFERROR(INDEX(Forecast_Capex_Input!BK$12:BK$286,$X876)
*(INDEX(Forecast_Capex_Input!$H$12:$H$286,$X876)=Repex),0)
*$DE876</f>
        <v>0</v>
      </c>
      <c r="DK876" s="188" cm="1">
        <f t="array" aca="1" ref="DK876" ca="1">IFERROR(INDEX(Forecast_Capex_Input!BL$12:BL$286,$X876)
*(INDEX(Forecast_Capex_Input!$H$12:$H$286,$X876)=Repex),0)
*$DE876</f>
        <v>0</v>
      </c>
      <c r="DL876" s="165"/>
      <c r="DM876" s="188" t="b" cm="1">
        <f t="array" aca="1" ref="DM876" ca="1">OR($G876=Forecast_Capex_Input!$BN$8:$BN$9)</f>
        <v>0</v>
      </c>
      <c r="DN876" s="188" cm="1">
        <f t="array" aca="1" ref="DN876" ca="1">IFERROR(INDEX(Forecast_Capex_Input!BO$12:BO$286,$X876)
*(INDEX(Forecast_Capex_Input!$H$12:$H$286,$X876)=Repex),0)
*$DM876</f>
        <v>0</v>
      </c>
      <c r="DO876" s="188" cm="1">
        <f t="array" aca="1" ref="DO876" ca="1">IFERROR(INDEX(Forecast_Capex_Input!BP$12:BP$286,$X876)
*(INDEX(Forecast_Capex_Input!$H$12:$H$286,$X876)=Repex),0)
*$DM876</f>
        <v>0</v>
      </c>
      <c r="DP876" s="188" cm="1">
        <f t="array" aca="1" ref="DP876" ca="1">IFERROR(INDEX(Forecast_Capex_Input!BQ$12:BQ$286,$X876)
*(INDEX(Forecast_Capex_Input!$H$12:$H$286,$X876)=Repex),0)
*$DM876</f>
        <v>0</v>
      </c>
      <c r="DQ876" s="188" cm="1">
        <f t="array" aca="1" ref="DQ876" ca="1">IFERROR(INDEX(Forecast_Capex_Input!BR$12:BR$286,$X876)
*(INDEX(Forecast_Capex_Input!$H$12:$H$286,$X876)=Repex),0)
*$DM876</f>
        <v>0</v>
      </c>
      <c r="DR876" s="188" cm="1">
        <f t="array" aca="1" ref="DR876" ca="1">IFERROR(INDEX(Forecast_Capex_Input!BS$12:BS$286,$X876)
*(INDEX(Forecast_Capex_Input!$H$12:$H$286,$X876)=Repex),0)
*$DM876</f>
        <v>0</v>
      </c>
      <c r="DS876" s="165"/>
      <c r="DT876" s="188" t="b" cm="1">
        <f t="array" aca="1" ref="DT876" ca="1">OR($G876=Forecast_Capex_Input!$BU$8:$BU$10)</f>
        <v>0</v>
      </c>
      <c r="DU876" s="188" cm="1">
        <f t="array" aca="1" ref="DU876" ca="1">IFERROR(INDEX(Forecast_Capex_Input!BV$12:BV$286,$X876)
*(INDEX(Forecast_Capex_Input!$H$12:$H$286,$X876)=Repex),0)
*$DT876</f>
        <v>0</v>
      </c>
      <c r="DV876" s="188" cm="1">
        <f t="array" aca="1" ref="DV876" ca="1">IFERROR(INDEX(Forecast_Capex_Input!BW$12:BW$286,$X876)
*(INDEX(Forecast_Capex_Input!$H$12:$H$286,$X876)=Repex),0)
*$DT876</f>
        <v>0</v>
      </c>
      <c r="DW876" s="188" cm="1">
        <f t="array" aca="1" ref="DW876" ca="1">IFERROR(INDEX(Forecast_Capex_Input!BX$12:BX$286,$X876)
*(INDEX(Forecast_Capex_Input!$H$12:$H$286,$X876)=Repex),0)
*$DT876</f>
        <v>0</v>
      </c>
      <c r="DX876" s="188" cm="1">
        <f t="array" aca="1" ref="DX876" ca="1">IFERROR(INDEX(Forecast_Capex_Input!BY$12:BY$286,$X876)
*(INDEX(Forecast_Capex_Input!$H$12:$H$286,$X876)=Repex),0)
*$DT876</f>
        <v>0</v>
      </c>
      <c r="DY876" s="188" cm="1">
        <f t="array" aca="1" ref="DY876" ca="1">IFERROR(INDEX(Forecast_Capex_Input!BZ$12:BZ$286,$X876)
*(INDEX(Forecast_Capex_Input!$H$12:$H$286,$X876)=Repex),0)
*$DT876</f>
        <v>0</v>
      </c>
      <c r="DZ876" s="188" cm="1">
        <f t="array" aca="1" ref="DZ876" ca="1">IFERROR(INDEX(Forecast_Capex_Input!CA$12:CA$286,$X876)
*(INDEX(Forecast_Capex_Input!$H$12:$H$286,$X876)=Repex),0)
*$DT876</f>
        <v>0</v>
      </c>
      <c r="EA876" s="188" cm="1">
        <f t="array" aca="1" ref="EA876" ca="1">IFERROR(INDEX(Forecast_Capex_Input!CB$12:CB$286,$X876)
*(INDEX(Forecast_Capex_Input!$H$12:$H$286,$X876)=Repex),0)
*$DT876</f>
        <v>0</v>
      </c>
      <c r="EB876" s="188" cm="1">
        <f t="array" aca="1" ref="EB876" ca="1">IFERROR(INDEX(Forecast_Capex_Input!CC$12:CC$286,$X876)
*(INDEX(Forecast_Capex_Input!$H$12:$H$286,$X876)=Repex),0)
*$DT876</f>
        <v>0</v>
      </c>
      <c r="EC876" s="165"/>
      <c r="ED876" s="226" t="str">
        <f t="shared" si="611"/>
        <v>N/A</v>
      </c>
      <c r="EE876" s="174" t="s">
        <v>15</v>
      </c>
    </row>
    <row r="877" spans="3:135" x14ac:dyDescent="0.2">
      <c r="C877" s="174">
        <f t="shared" si="612"/>
        <v>867</v>
      </c>
      <c r="D877" s="167" t="str" cm="1">
        <f t="array" ref="D877">IFERROR(INDEX(Forecast_Capex_Input!$D$12:$D$286,$X877),NA)</f>
        <v>N/A</v>
      </c>
      <c r="E877" s="172" t="str" cm="1">
        <f t="array" ref="E877">IF($X877=NA,NA,INDEX(Forecast_Capex_Input!$E$12:$E$286,$X877))</f>
        <v>N/A</v>
      </c>
      <c r="F877" s="167" t="str" cm="1">
        <f t="array" aca="1" ref="F877" ca="1">IFERROR(INDEX(General!$E$25:$E$26,$Y877),NA)</f>
        <v>N/A</v>
      </c>
      <c r="G877" s="167" t="str" cm="1">
        <f t="array" aca="1" ref="G877" ca="1">IFERROR(INDEX(Forecast_Capex_Input!$AI$11:$BB$11,$AA877),NA)</f>
        <v>N/A</v>
      </c>
      <c r="H877" s="189" t="str" cm="1">
        <f t="array" aca="1" ref="H877" ca="1">IFERROR(INDEX(Forecast_Capex_Input!$AI$12:$BB$286,$X877,$AA877),NA)</f>
        <v>N/A</v>
      </c>
      <c r="I877" s="199" t="str" cm="1">
        <f t="array" ref="I877">IFERROR(INDEX(Forecast_Capex_Input!$F$12:$F$286,$X877),NA)</f>
        <v>N/A</v>
      </c>
      <c r="J877" s="199" t="str" cm="1">
        <f t="array" ref="J877">IFERROR(INDEX(Forecast_Capex_Input!G$12:G$286,$X877),NA)</f>
        <v>N/A</v>
      </c>
      <c r="K877" s="199" t="str" cm="1">
        <f t="array" ref="K877">IFERROR(INDEX(Forecast_Capex_Input!H$12:H$286,$X877),NA)</f>
        <v>N/A</v>
      </c>
      <c r="L877" s="199" t="str" cm="1">
        <f t="array" ref="L877">IFERROR(INDEX(Forecast_Capex_Input!I$12:I$286,$X877),NA)</f>
        <v>N/A</v>
      </c>
      <c r="M877" s="199" t="str" cm="1">
        <f t="array" ref="M877">IFERROR(INDEX(Forecast_Capex_Input!J$12:J$286,$X877),NA)</f>
        <v>N/A</v>
      </c>
      <c r="N877" s="199" t="str" cm="1">
        <f t="array" ref="N877">IFERROR(INDEX(Forecast_Capex_Input!K$12:K$286,$X877),NA)</f>
        <v>N/A</v>
      </c>
      <c r="O877" s="199" t="str" cm="1">
        <f t="array" ref="O877">IFERROR(INDEX(Forecast_Capex_Input!L$12:L$286,$X877),NA)</f>
        <v>N/A</v>
      </c>
      <c r="P877" s="199" t="str" cm="1">
        <f t="array" ref="P877">IFERROR(INDEX(Forecast_Capex_Input!M$12:M$286,$X877),NA)</f>
        <v>N/A</v>
      </c>
      <c r="Q877" s="172" t="str" cm="1">
        <f t="array" ref="Q877">IFERROR(INDEX(Forecast_Capex_Input!N$12:N$286,$X877),NA)</f>
        <v>N/A</v>
      </c>
      <c r="R877" s="265" cm="1">
        <f t="array" ref="R877">IFERROR(INDEX(Forecast_Capex_Input!O$12:O$286,$X877),0)</f>
        <v>0</v>
      </c>
      <c r="S877" s="172" cm="1">
        <f t="array" ref="S877">IFERROR(INDEX(Forecast_Capex_Input!P$12:P$286,$X877),0)</f>
        <v>0</v>
      </c>
      <c r="T877" s="199" t="str" cm="1">
        <f t="array" aca="1" ref="T877" ca="1">IFERROR(INDEX(General!$K$84:$K$103,$AA877),NA)</f>
        <v>N/A</v>
      </c>
      <c r="U877" s="188" cm="1">
        <f t="array" aca="1" ref="U877" ca="1">IFERROR(
IF($F877=General!$E$25,INDEX(Forecast_Capex_Input!S$12:S$286,$X877),
INDEX(Forecast_Capex_Input!T$12:T$286,$X877)),0)</f>
        <v>0</v>
      </c>
      <c r="V877" s="222" t="b">
        <f>IFERROR(INDEX(Overheads!$T$19:$T$26,MATCH($I877,Overheads!$E$19:$E$26,0)),FALSE)</f>
        <v>0</v>
      </c>
      <c r="W877" s="165"/>
      <c r="X877" s="174" t="str">
        <f>IFERROR(
IF(MATCH($C877,Forecast_Capex_Input!$CI$12:$CI$286,1)+1&gt;MAX(Forecast_Capex_Input!$C$12:$C$286),NA,
MATCH($C877,Forecast_Capex_Input!$CI$12:$CI$286,1)+1),1)</f>
        <v>N/A</v>
      </c>
      <c r="Y877" s="174" t="str" cm="1">
        <f t="array" aca="1" ref="Y877" ca="1">IFERROR(
IF(X876&lt;&gt;X877,1,
IF(COUNTIF(OFFSET(Y876,0,0,-INDEX(Forecast_Capex_Input!$CG$12:$CG$286,$X877)),Y876)=INDEX(Forecast_Capex_Input!$CG$12:$CG$286,$X877),Y876+1,Y876)),NA)</f>
        <v>N/A</v>
      </c>
      <c r="Z877" s="174" t="str" cm="1">
        <f t="array" ref="Z877">IFERROR($C877-IF($X877=1,1,INDEX(Forecast_Capex_Input!$CI$12:$CI$286,$X877-1))+1,NA)</f>
        <v>N/A</v>
      </c>
      <c r="AA877" s="174" t="str" cm="1">
        <f t="array" aca="1" ref="AA877" ca="1">IFERROR(IF(Y877=1,
INDEX(Forecast_Capex_Input!$AI$10:$BB$10,SMALL(IF(INDEX(Forecast_Capex_Input!$AI$12:$BB$286,$X877,0)&gt;0,COLUMN(Forecast_Capex_Input!$AI$10:$BB$10)-COLUMN(Forecast_Capex_Input!$AI$12)+1),ROWS(OFFSET(AA876,0,0,-$Z877)))),
OFFSET(AA876,-INDEX(Forecast_Capex_Input!$CG$12:$CG$286,$X877)+1,0)),NA)</f>
        <v>N/A</v>
      </c>
      <c r="AB877" s="174" t="str">
        <f t="shared" ca="1" si="581"/>
        <v>N/A</v>
      </c>
      <c r="AC877" s="222" t="b">
        <f t="shared" si="613"/>
        <v>0</v>
      </c>
      <c r="AD877" s="220" t="b">
        <v>0</v>
      </c>
      <c r="AE877" s="222" t="b">
        <f t="shared" si="582"/>
        <v>1</v>
      </c>
      <c r="AF877" s="165"/>
      <c r="AG877" s="215">
        <v>0</v>
      </c>
      <c r="AH877" s="215">
        <v>0</v>
      </c>
      <c r="AI877" s="215">
        <v>0</v>
      </c>
      <c r="AJ877" s="215">
        <v>0</v>
      </c>
      <c r="AK877" s="215">
        <v>0</v>
      </c>
      <c r="AL877" s="155">
        <v>0</v>
      </c>
      <c r="AM877" s="165"/>
      <c r="AN877" s="215" cm="1">
        <f t="array" aca="1" ref="AN877" ca="1">IFERROR(INDEX(General!O$33:O$34,$AB877)
*AG877,0)</f>
        <v>0</v>
      </c>
      <c r="AO877" s="215" cm="1">
        <f t="array" aca="1" ref="AO877" ca="1">IFERROR(INDEX(General!P$33:P$34,$AB877)
*AH877,0)</f>
        <v>0</v>
      </c>
      <c r="AP877" s="215" cm="1">
        <f t="array" aca="1" ref="AP877" ca="1">IFERROR(INDEX(General!Q$33:Q$34,$AB877)
*AI877,0)</f>
        <v>0</v>
      </c>
      <c r="AQ877" s="215" cm="1">
        <f t="array" aca="1" ref="AQ877" ca="1">IFERROR(INDEX(General!R$33:R$34,$AB877)
*AJ877,0)</f>
        <v>0</v>
      </c>
      <c r="AR877" s="215" cm="1">
        <f t="array" aca="1" ref="AR877" ca="1">IFERROR(INDEX(General!S$33:S$34,$AB877)
*AK877,0)</f>
        <v>0</v>
      </c>
      <c r="AS877" s="155">
        <f t="shared" ca="1" si="614"/>
        <v>0</v>
      </c>
      <c r="AT877" s="165"/>
      <c r="AU877" s="215">
        <f ca="1">IF($AE877=FALSE,AN877*Overheads!$R$24*$V877,
IFERROR(Overheads!$O$49*$V877*AN877,0)
+IFERROR(Overheads!Q$59*$V877*(AN877/Overheads!Q$68),0))</f>
        <v>0</v>
      </c>
      <c r="AV877" s="215">
        <f ca="1">IF($AE877=FALSE,AO877*Overheads!$R$24*$V877,
IFERROR(Overheads!$O$49*$V877*AO877,0)
+IFERROR(Overheads!R$59*$V877*(AO877/Overheads!R$68),0))</f>
        <v>0</v>
      </c>
      <c r="AW877" s="215">
        <f ca="1">IF($AE877=FALSE,AP877*Overheads!$R$24*$V877,
IFERROR(Overheads!$O$49*$V877*AP877,0)
+IFERROR(Overheads!S$59*$V877*(AP877/Overheads!S$68),0))</f>
        <v>0</v>
      </c>
      <c r="AX877" s="215">
        <f ca="1">IF($AE877=FALSE,AQ877*Overheads!$R$24*$V877,
IFERROR(Overheads!$O$49*$V877*AQ877,0)
+IFERROR(Overheads!T$59*$V877*(AQ877/Overheads!T$68),0))</f>
        <v>0</v>
      </c>
      <c r="AY877" s="215">
        <f ca="1">IF($AE877=FALSE,AR877*Overheads!$R$24*$V877,
IFERROR(Overheads!$O$49*$V877*AR877,0)
+IFERROR(Overheads!U$59*$V877*(AR877/Overheads!U$68),0))</f>
        <v>0</v>
      </c>
      <c r="AZ877" s="155">
        <f t="shared" ca="1" si="615"/>
        <v>0</v>
      </c>
      <c r="BA877" s="165"/>
      <c r="BB877" s="215">
        <f ca="1">IF($AE877=FALSE,AN877*Overheads!$S$25,
IFERROR(Overheads!$O$50*AN877,0)
+IFERROR(Overheads!Q$60*(AN877/Overheads!Q$66),0))</f>
        <v>0</v>
      </c>
      <c r="BC877" s="215">
        <f ca="1">IF($AE877=FALSE,AO877*Overheads!$S$25,
IFERROR(Overheads!$O$50*AO877,0)
+IFERROR(Overheads!R$60*(AO877/Overheads!R$66),0))</f>
        <v>0</v>
      </c>
      <c r="BD877" s="215">
        <f ca="1">IF($AE877=FALSE,AP877*Overheads!$S$25,
IFERROR(Overheads!$O$50*AP877,0)
+IFERROR(Overheads!S$60*(AP877/Overheads!S$66),0))</f>
        <v>0</v>
      </c>
      <c r="BE877" s="215">
        <f ca="1">IF($AE877=FALSE,AQ877*Overheads!$S$25,
IFERROR(Overheads!$O$50*AQ877,0)
+IFERROR(Overheads!T$60*(AQ877/Overheads!T$66),0))</f>
        <v>0</v>
      </c>
      <c r="BF877" s="215">
        <f ca="1">IF($AE877=FALSE,AR877*Overheads!$S$25,
IFERROR(Overheads!$O$50*AR877,0)
+IFERROR(Overheads!U$60*(AR877/Overheads!U$66),0))</f>
        <v>0</v>
      </c>
      <c r="BG877" s="155">
        <f t="shared" ca="1" si="616"/>
        <v>0</v>
      </c>
      <c r="BH877" s="165"/>
      <c r="BI877" s="215">
        <f t="shared" ca="1" si="617"/>
        <v>0</v>
      </c>
      <c r="BJ877" s="215">
        <f t="shared" ca="1" si="583"/>
        <v>0</v>
      </c>
      <c r="BK877" s="215">
        <f t="shared" ca="1" si="584"/>
        <v>0</v>
      </c>
      <c r="BL877" s="215">
        <f t="shared" ca="1" si="585"/>
        <v>0</v>
      </c>
      <c r="BM877" s="215">
        <f t="shared" ca="1" si="586"/>
        <v>0</v>
      </c>
      <c r="BN877" s="155">
        <f t="shared" ca="1" si="618"/>
        <v>0</v>
      </c>
      <c r="BO877" s="165"/>
      <c r="BP877" s="187" cm="1">
        <f t="array" ref="BP877">IFERROR(IF($X877=$X876,BP876,INDEX(Forecast_Capex_Input!AC$12:AC$286,$X877)),0)</f>
        <v>0</v>
      </c>
      <c r="BQ877" s="187" cm="1">
        <f t="array" ref="BQ877">IFERROR(IF($X877=$X876,BQ876,INDEX(Forecast_Capex_Input!AD$12:AD$286,$X877)),0)</f>
        <v>0</v>
      </c>
      <c r="BR877" s="187" cm="1">
        <f t="array" ref="BR877">IFERROR(IF($X877=$X876,BR876,INDEX(Forecast_Capex_Input!AE$12:AE$286,$X877)),0)</f>
        <v>0</v>
      </c>
      <c r="BS877" s="187" cm="1">
        <f t="array" ref="BS877">IFERROR(IF($X877=$X876,BS876,INDEX(Forecast_Capex_Input!AF$12:AF$286,$X877)),0)</f>
        <v>0</v>
      </c>
      <c r="BT877" s="187" cm="1">
        <f t="array" ref="BT877">IFERROR(IF($X877=$X876,BT876,INDEX(Forecast_Capex_Input!AG$12:AG$286,$X877)),0)</f>
        <v>0</v>
      </c>
      <c r="BU877" s="165"/>
      <c r="BV877" s="215">
        <f t="shared" si="587"/>
        <v>0</v>
      </c>
      <c r="BW877" s="215">
        <f t="shared" si="588"/>
        <v>0</v>
      </c>
      <c r="BX877" s="215">
        <f t="shared" si="589"/>
        <v>0</v>
      </c>
      <c r="BY877" s="215">
        <f t="shared" si="590"/>
        <v>0</v>
      </c>
      <c r="BZ877" s="215">
        <f t="shared" si="591"/>
        <v>0</v>
      </c>
      <c r="CA877" s="155">
        <f t="shared" si="619"/>
        <v>0</v>
      </c>
      <c r="CB877" s="165"/>
      <c r="CC877" s="215">
        <f t="shared" si="592"/>
        <v>0</v>
      </c>
      <c r="CD877" s="215">
        <f t="shared" si="593"/>
        <v>0</v>
      </c>
      <c r="CE877" s="215">
        <f t="shared" si="594"/>
        <v>0</v>
      </c>
      <c r="CF877" s="215">
        <f t="shared" si="595"/>
        <v>0</v>
      </c>
      <c r="CG877" s="215">
        <f t="shared" si="596"/>
        <v>0</v>
      </c>
      <c r="CH877" s="155">
        <f t="shared" si="620"/>
        <v>0</v>
      </c>
      <c r="CI877" s="165"/>
      <c r="CJ877" s="215">
        <f t="shared" si="597"/>
        <v>0</v>
      </c>
      <c r="CK877" s="215">
        <f t="shared" si="598"/>
        <v>0</v>
      </c>
      <c r="CL877" s="215">
        <f t="shared" si="599"/>
        <v>0</v>
      </c>
      <c r="CM877" s="215">
        <f t="shared" si="600"/>
        <v>0</v>
      </c>
      <c r="CN877" s="215">
        <f t="shared" si="601"/>
        <v>0</v>
      </c>
      <c r="CO877" s="155">
        <f t="shared" si="621"/>
        <v>0</v>
      </c>
      <c r="CP877" s="165"/>
      <c r="CQ877" s="223">
        <f t="shared" si="602"/>
        <v>0</v>
      </c>
      <c r="CR877" s="223">
        <f t="shared" si="603"/>
        <v>0</v>
      </c>
      <c r="CS877" s="223">
        <f t="shared" si="604"/>
        <v>0</v>
      </c>
      <c r="CT877" s="223">
        <f t="shared" si="605"/>
        <v>0</v>
      </c>
      <c r="CU877" s="223">
        <f t="shared" si="606"/>
        <v>0</v>
      </c>
      <c r="CV877" s="155">
        <f t="shared" si="622"/>
        <v>0</v>
      </c>
      <c r="CW877" s="165"/>
      <c r="CX877" s="215">
        <f t="shared" si="623"/>
        <v>0</v>
      </c>
      <c r="CY877" s="215">
        <f t="shared" si="607"/>
        <v>0</v>
      </c>
      <c r="CZ877" s="215">
        <f t="shared" si="608"/>
        <v>0</v>
      </c>
      <c r="DA877" s="215">
        <f t="shared" si="609"/>
        <v>0</v>
      </c>
      <c r="DB877" s="215">
        <f t="shared" si="610"/>
        <v>0</v>
      </c>
      <c r="DC877" s="155">
        <f t="shared" si="624"/>
        <v>0</v>
      </c>
      <c r="DD877" s="165"/>
      <c r="DE877" s="188" t="b" cm="1">
        <f t="array" aca="1" ref="DE877" ca="1">OR($G877=Forecast_Capex_Input!$BF$8:$BF$10)</f>
        <v>0</v>
      </c>
      <c r="DF877" s="188" cm="1">
        <f t="array" aca="1" ref="DF877" ca="1">IFERROR(INDEX(Forecast_Capex_Input!BG$12:BG$286,$X877)
*(INDEX(Forecast_Capex_Input!$H$12:$H$286,$X877)=Repex),0)
*$DE877</f>
        <v>0</v>
      </c>
      <c r="DG877" s="188" cm="1">
        <f t="array" aca="1" ref="DG877" ca="1">IFERROR(INDEX(Forecast_Capex_Input!BH$12:BH$286,$X877)
*(INDEX(Forecast_Capex_Input!$H$12:$H$286,$X877)=Repex),0)
*$DE877</f>
        <v>0</v>
      </c>
      <c r="DH877" s="188" cm="1">
        <f t="array" aca="1" ref="DH877" ca="1">IFERROR(INDEX(Forecast_Capex_Input!BI$12:BI$286,$X877)
*(INDEX(Forecast_Capex_Input!$H$12:$H$286,$X877)=Repex),0)
*$DE877</f>
        <v>0</v>
      </c>
      <c r="DI877" s="188" cm="1">
        <f t="array" aca="1" ref="DI877" ca="1">IFERROR(INDEX(Forecast_Capex_Input!BJ$12:BJ$286,$X877)
*(INDEX(Forecast_Capex_Input!$H$12:$H$286,$X877)=Repex),0)
*$DE877</f>
        <v>0</v>
      </c>
      <c r="DJ877" s="188" cm="1">
        <f t="array" aca="1" ref="DJ877" ca="1">IFERROR(INDEX(Forecast_Capex_Input!BK$12:BK$286,$X877)
*(INDEX(Forecast_Capex_Input!$H$12:$H$286,$X877)=Repex),0)
*$DE877</f>
        <v>0</v>
      </c>
      <c r="DK877" s="188" cm="1">
        <f t="array" aca="1" ref="DK877" ca="1">IFERROR(INDEX(Forecast_Capex_Input!BL$12:BL$286,$X877)
*(INDEX(Forecast_Capex_Input!$H$12:$H$286,$X877)=Repex),0)
*$DE877</f>
        <v>0</v>
      </c>
      <c r="DL877" s="165"/>
      <c r="DM877" s="188" t="b" cm="1">
        <f t="array" aca="1" ref="DM877" ca="1">OR($G877=Forecast_Capex_Input!$BN$8:$BN$9)</f>
        <v>0</v>
      </c>
      <c r="DN877" s="188" cm="1">
        <f t="array" aca="1" ref="DN877" ca="1">IFERROR(INDEX(Forecast_Capex_Input!BO$12:BO$286,$X877)
*(INDEX(Forecast_Capex_Input!$H$12:$H$286,$X877)=Repex),0)
*$DM877</f>
        <v>0</v>
      </c>
      <c r="DO877" s="188" cm="1">
        <f t="array" aca="1" ref="DO877" ca="1">IFERROR(INDEX(Forecast_Capex_Input!BP$12:BP$286,$X877)
*(INDEX(Forecast_Capex_Input!$H$12:$H$286,$X877)=Repex),0)
*$DM877</f>
        <v>0</v>
      </c>
      <c r="DP877" s="188" cm="1">
        <f t="array" aca="1" ref="DP877" ca="1">IFERROR(INDEX(Forecast_Capex_Input!BQ$12:BQ$286,$X877)
*(INDEX(Forecast_Capex_Input!$H$12:$H$286,$X877)=Repex),0)
*$DM877</f>
        <v>0</v>
      </c>
      <c r="DQ877" s="188" cm="1">
        <f t="array" aca="1" ref="DQ877" ca="1">IFERROR(INDEX(Forecast_Capex_Input!BR$12:BR$286,$X877)
*(INDEX(Forecast_Capex_Input!$H$12:$H$286,$X877)=Repex),0)
*$DM877</f>
        <v>0</v>
      </c>
      <c r="DR877" s="188" cm="1">
        <f t="array" aca="1" ref="DR877" ca="1">IFERROR(INDEX(Forecast_Capex_Input!BS$12:BS$286,$X877)
*(INDEX(Forecast_Capex_Input!$H$12:$H$286,$X877)=Repex),0)
*$DM877</f>
        <v>0</v>
      </c>
      <c r="DS877" s="165"/>
      <c r="DT877" s="188" t="b" cm="1">
        <f t="array" aca="1" ref="DT877" ca="1">OR($G877=Forecast_Capex_Input!$BU$8:$BU$10)</f>
        <v>0</v>
      </c>
      <c r="DU877" s="188" cm="1">
        <f t="array" aca="1" ref="DU877" ca="1">IFERROR(INDEX(Forecast_Capex_Input!BV$12:BV$286,$X877)
*(INDEX(Forecast_Capex_Input!$H$12:$H$286,$X877)=Repex),0)
*$DT877</f>
        <v>0</v>
      </c>
      <c r="DV877" s="188" cm="1">
        <f t="array" aca="1" ref="DV877" ca="1">IFERROR(INDEX(Forecast_Capex_Input!BW$12:BW$286,$X877)
*(INDEX(Forecast_Capex_Input!$H$12:$H$286,$X877)=Repex),0)
*$DT877</f>
        <v>0</v>
      </c>
      <c r="DW877" s="188" cm="1">
        <f t="array" aca="1" ref="DW877" ca="1">IFERROR(INDEX(Forecast_Capex_Input!BX$12:BX$286,$X877)
*(INDEX(Forecast_Capex_Input!$H$12:$H$286,$X877)=Repex),0)
*$DT877</f>
        <v>0</v>
      </c>
      <c r="DX877" s="188" cm="1">
        <f t="array" aca="1" ref="DX877" ca="1">IFERROR(INDEX(Forecast_Capex_Input!BY$12:BY$286,$X877)
*(INDEX(Forecast_Capex_Input!$H$12:$H$286,$X877)=Repex),0)
*$DT877</f>
        <v>0</v>
      </c>
      <c r="DY877" s="188" cm="1">
        <f t="array" aca="1" ref="DY877" ca="1">IFERROR(INDEX(Forecast_Capex_Input!BZ$12:BZ$286,$X877)
*(INDEX(Forecast_Capex_Input!$H$12:$H$286,$X877)=Repex),0)
*$DT877</f>
        <v>0</v>
      </c>
      <c r="DZ877" s="188" cm="1">
        <f t="array" aca="1" ref="DZ877" ca="1">IFERROR(INDEX(Forecast_Capex_Input!CA$12:CA$286,$X877)
*(INDEX(Forecast_Capex_Input!$H$12:$H$286,$X877)=Repex),0)
*$DT877</f>
        <v>0</v>
      </c>
      <c r="EA877" s="188" cm="1">
        <f t="array" aca="1" ref="EA877" ca="1">IFERROR(INDEX(Forecast_Capex_Input!CB$12:CB$286,$X877)
*(INDEX(Forecast_Capex_Input!$H$12:$H$286,$X877)=Repex),0)
*$DT877</f>
        <v>0</v>
      </c>
      <c r="EB877" s="188" cm="1">
        <f t="array" aca="1" ref="EB877" ca="1">IFERROR(INDEX(Forecast_Capex_Input!CC$12:CC$286,$X877)
*(INDEX(Forecast_Capex_Input!$H$12:$H$286,$X877)=Repex),0)
*$DT877</f>
        <v>0</v>
      </c>
      <c r="EC877" s="165"/>
      <c r="ED877" s="226" t="str">
        <f t="shared" si="611"/>
        <v>N/A</v>
      </c>
      <c r="EE877" s="174" t="s">
        <v>15</v>
      </c>
    </row>
    <row r="878" spans="3:135" x14ac:dyDescent="0.2">
      <c r="C878" s="174">
        <f t="shared" si="612"/>
        <v>868</v>
      </c>
      <c r="D878" s="167" t="str" cm="1">
        <f t="array" ref="D878">IFERROR(INDEX(Forecast_Capex_Input!$D$12:$D$286,$X878),NA)</f>
        <v>N/A</v>
      </c>
      <c r="E878" s="172" t="str" cm="1">
        <f t="array" ref="E878">IF($X878=NA,NA,INDEX(Forecast_Capex_Input!$E$12:$E$286,$X878))</f>
        <v>N/A</v>
      </c>
      <c r="F878" s="167" t="str" cm="1">
        <f t="array" aca="1" ref="F878" ca="1">IFERROR(INDEX(General!$E$25:$E$26,$Y878),NA)</f>
        <v>N/A</v>
      </c>
      <c r="G878" s="167" t="str" cm="1">
        <f t="array" aca="1" ref="G878" ca="1">IFERROR(INDEX(Forecast_Capex_Input!$AI$11:$BB$11,$AA878),NA)</f>
        <v>N/A</v>
      </c>
      <c r="H878" s="189" t="str" cm="1">
        <f t="array" aca="1" ref="H878" ca="1">IFERROR(INDEX(Forecast_Capex_Input!$AI$12:$BB$286,$X878,$AA878),NA)</f>
        <v>N/A</v>
      </c>
      <c r="I878" s="199" t="str" cm="1">
        <f t="array" ref="I878">IFERROR(INDEX(Forecast_Capex_Input!$F$12:$F$286,$X878),NA)</f>
        <v>N/A</v>
      </c>
      <c r="J878" s="199" t="str" cm="1">
        <f t="array" ref="J878">IFERROR(INDEX(Forecast_Capex_Input!G$12:G$286,$X878),NA)</f>
        <v>N/A</v>
      </c>
      <c r="K878" s="199" t="str" cm="1">
        <f t="array" ref="K878">IFERROR(INDEX(Forecast_Capex_Input!H$12:H$286,$X878),NA)</f>
        <v>N/A</v>
      </c>
      <c r="L878" s="199" t="str" cm="1">
        <f t="array" ref="L878">IFERROR(INDEX(Forecast_Capex_Input!I$12:I$286,$X878),NA)</f>
        <v>N/A</v>
      </c>
      <c r="M878" s="199" t="str" cm="1">
        <f t="array" ref="M878">IFERROR(INDEX(Forecast_Capex_Input!J$12:J$286,$X878),NA)</f>
        <v>N/A</v>
      </c>
      <c r="N878" s="199" t="str" cm="1">
        <f t="array" ref="N878">IFERROR(INDEX(Forecast_Capex_Input!K$12:K$286,$X878),NA)</f>
        <v>N/A</v>
      </c>
      <c r="O878" s="199" t="str" cm="1">
        <f t="array" ref="O878">IFERROR(INDEX(Forecast_Capex_Input!L$12:L$286,$X878),NA)</f>
        <v>N/A</v>
      </c>
      <c r="P878" s="199" t="str" cm="1">
        <f t="array" ref="P878">IFERROR(INDEX(Forecast_Capex_Input!M$12:M$286,$X878),NA)</f>
        <v>N/A</v>
      </c>
      <c r="Q878" s="172" t="str" cm="1">
        <f t="array" ref="Q878">IFERROR(INDEX(Forecast_Capex_Input!N$12:N$286,$X878),NA)</f>
        <v>N/A</v>
      </c>
      <c r="R878" s="265" cm="1">
        <f t="array" ref="R878">IFERROR(INDEX(Forecast_Capex_Input!O$12:O$286,$X878),0)</f>
        <v>0</v>
      </c>
      <c r="S878" s="172" cm="1">
        <f t="array" ref="S878">IFERROR(INDEX(Forecast_Capex_Input!P$12:P$286,$X878),0)</f>
        <v>0</v>
      </c>
      <c r="T878" s="199" t="str" cm="1">
        <f t="array" aca="1" ref="T878" ca="1">IFERROR(INDEX(General!$K$84:$K$103,$AA878),NA)</f>
        <v>N/A</v>
      </c>
      <c r="U878" s="188" cm="1">
        <f t="array" aca="1" ref="U878" ca="1">IFERROR(
IF($F878=General!$E$25,INDEX(Forecast_Capex_Input!S$12:S$286,$X878),
INDEX(Forecast_Capex_Input!T$12:T$286,$X878)),0)</f>
        <v>0</v>
      </c>
      <c r="V878" s="222" t="b">
        <f>IFERROR(INDEX(Overheads!$T$19:$T$26,MATCH($I878,Overheads!$E$19:$E$26,0)),FALSE)</f>
        <v>0</v>
      </c>
      <c r="W878" s="165"/>
      <c r="X878" s="174" t="str">
        <f>IFERROR(
IF(MATCH($C878,Forecast_Capex_Input!$CI$12:$CI$286,1)+1&gt;MAX(Forecast_Capex_Input!$C$12:$C$286),NA,
MATCH($C878,Forecast_Capex_Input!$CI$12:$CI$286,1)+1),1)</f>
        <v>N/A</v>
      </c>
      <c r="Y878" s="174" t="str" cm="1">
        <f t="array" aca="1" ref="Y878" ca="1">IFERROR(
IF(X877&lt;&gt;X878,1,
IF(COUNTIF(OFFSET(Y877,0,0,-INDEX(Forecast_Capex_Input!$CG$12:$CG$286,$X878)),Y877)=INDEX(Forecast_Capex_Input!$CG$12:$CG$286,$X878),Y877+1,Y877)),NA)</f>
        <v>N/A</v>
      </c>
      <c r="Z878" s="174" t="str" cm="1">
        <f t="array" ref="Z878">IFERROR($C878-IF($X878=1,1,INDEX(Forecast_Capex_Input!$CI$12:$CI$286,$X878-1))+1,NA)</f>
        <v>N/A</v>
      </c>
      <c r="AA878" s="174" t="str" cm="1">
        <f t="array" aca="1" ref="AA878" ca="1">IFERROR(IF(Y878=1,
INDEX(Forecast_Capex_Input!$AI$10:$BB$10,SMALL(IF(INDEX(Forecast_Capex_Input!$AI$12:$BB$286,$X878,0)&gt;0,COLUMN(Forecast_Capex_Input!$AI$10:$BB$10)-COLUMN(Forecast_Capex_Input!$AI$12)+1),ROWS(OFFSET(AA877,0,0,-$Z878)))),
OFFSET(AA877,-INDEX(Forecast_Capex_Input!$CG$12:$CG$286,$X878)+1,0)),NA)</f>
        <v>N/A</v>
      </c>
      <c r="AB878" s="174" t="str">
        <f t="shared" ca="1" si="581"/>
        <v>N/A</v>
      </c>
      <c r="AC878" s="222" t="b">
        <f t="shared" si="613"/>
        <v>0</v>
      </c>
      <c r="AD878" s="220" t="b">
        <v>0</v>
      </c>
      <c r="AE878" s="222" t="b">
        <f t="shared" si="582"/>
        <v>1</v>
      </c>
      <c r="AF878" s="165"/>
      <c r="AG878" s="215">
        <v>0</v>
      </c>
      <c r="AH878" s="215">
        <v>0</v>
      </c>
      <c r="AI878" s="215">
        <v>0</v>
      </c>
      <c r="AJ878" s="215">
        <v>0</v>
      </c>
      <c r="AK878" s="215">
        <v>0</v>
      </c>
      <c r="AL878" s="155">
        <v>0</v>
      </c>
      <c r="AM878" s="165"/>
      <c r="AN878" s="215" cm="1">
        <f t="array" aca="1" ref="AN878" ca="1">IFERROR(INDEX(General!O$33:O$34,$AB878)
*AG878,0)</f>
        <v>0</v>
      </c>
      <c r="AO878" s="215" cm="1">
        <f t="array" aca="1" ref="AO878" ca="1">IFERROR(INDEX(General!P$33:P$34,$AB878)
*AH878,0)</f>
        <v>0</v>
      </c>
      <c r="AP878" s="215" cm="1">
        <f t="array" aca="1" ref="AP878" ca="1">IFERROR(INDEX(General!Q$33:Q$34,$AB878)
*AI878,0)</f>
        <v>0</v>
      </c>
      <c r="AQ878" s="215" cm="1">
        <f t="array" aca="1" ref="AQ878" ca="1">IFERROR(INDEX(General!R$33:R$34,$AB878)
*AJ878,0)</f>
        <v>0</v>
      </c>
      <c r="AR878" s="215" cm="1">
        <f t="array" aca="1" ref="AR878" ca="1">IFERROR(INDEX(General!S$33:S$34,$AB878)
*AK878,0)</f>
        <v>0</v>
      </c>
      <c r="AS878" s="155">
        <f t="shared" ca="1" si="614"/>
        <v>0</v>
      </c>
      <c r="AT878" s="165"/>
      <c r="AU878" s="215">
        <f ca="1">IF($AE878=FALSE,AN878*Overheads!$R$24*$V878,
IFERROR(Overheads!$O$49*$V878*AN878,0)
+IFERROR(Overheads!Q$59*$V878*(AN878/Overheads!Q$68),0))</f>
        <v>0</v>
      </c>
      <c r="AV878" s="215">
        <f ca="1">IF($AE878=FALSE,AO878*Overheads!$R$24*$V878,
IFERROR(Overheads!$O$49*$V878*AO878,0)
+IFERROR(Overheads!R$59*$V878*(AO878/Overheads!R$68),0))</f>
        <v>0</v>
      </c>
      <c r="AW878" s="215">
        <f ca="1">IF($AE878=FALSE,AP878*Overheads!$R$24*$V878,
IFERROR(Overheads!$O$49*$V878*AP878,0)
+IFERROR(Overheads!S$59*$V878*(AP878/Overheads!S$68),0))</f>
        <v>0</v>
      </c>
      <c r="AX878" s="215">
        <f ca="1">IF($AE878=FALSE,AQ878*Overheads!$R$24*$V878,
IFERROR(Overheads!$O$49*$V878*AQ878,0)
+IFERROR(Overheads!T$59*$V878*(AQ878/Overheads!T$68),0))</f>
        <v>0</v>
      </c>
      <c r="AY878" s="215">
        <f ca="1">IF($AE878=FALSE,AR878*Overheads!$R$24*$V878,
IFERROR(Overheads!$O$49*$V878*AR878,0)
+IFERROR(Overheads!U$59*$V878*(AR878/Overheads!U$68),0))</f>
        <v>0</v>
      </c>
      <c r="AZ878" s="155">
        <f t="shared" ca="1" si="615"/>
        <v>0</v>
      </c>
      <c r="BA878" s="165"/>
      <c r="BB878" s="215">
        <f ca="1">IF($AE878=FALSE,AN878*Overheads!$S$25,
IFERROR(Overheads!$O$50*AN878,0)
+IFERROR(Overheads!Q$60*(AN878/Overheads!Q$66),0))</f>
        <v>0</v>
      </c>
      <c r="BC878" s="215">
        <f ca="1">IF($AE878=FALSE,AO878*Overheads!$S$25,
IFERROR(Overheads!$O$50*AO878,0)
+IFERROR(Overheads!R$60*(AO878/Overheads!R$66),0))</f>
        <v>0</v>
      </c>
      <c r="BD878" s="215">
        <f ca="1">IF($AE878=FALSE,AP878*Overheads!$S$25,
IFERROR(Overheads!$O$50*AP878,0)
+IFERROR(Overheads!S$60*(AP878/Overheads!S$66),0))</f>
        <v>0</v>
      </c>
      <c r="BE878" s="215">
        <f ca="1">IF($AE878=FALSE,AQ878*Overheads!$S$25,
IFERROR(Overheads!$O$50*AQ878,0)
+IFERROR(Overheads!T$60*(AQ878/Overheads!T$66),0))</f>
        <v>0</v>
      </c>
      <c r="BF878" s="215">
        <f ca="1">IF($AE878=FALSE,AR878*Overheads!$S$25,
IFERROR(Overheads!$O$50*AR878,0)
+IFERROR(Overheads!U$60*(AR878/Overheads!U$66),0))</f>
        <v>0</v>
      </c>
      <c r="BG878" s="155">
        <f t="shared" ca="1" si="616"/>
        <v>0</v>
      </c>
      <c r="BH878" s="165"/>
      <c r="BI878" s="215">
        <f t="shared" ca="1" si="617"/>
        <v>0</v>
      </c>
      <c r="BJ878" s="215">
        <f t="shared" ca="1" si="583"/>
        <v>0</v>
      </c>
      <c r="BK878" s="215">
        <f t="shared" ca="1" si="584"/>
        <v>0</v>
      </c>
      <c r="BL878" s="215">
        <f t="shared" ca="1" si="585"/>
        <v>0</v>
      </c>
      <c r="BM878" s="215">
        <f t="shared" ca="1" si="586"/>
        <v>0</v>
      </c>
      <c r="BN878" s="155">
        <f t="shared" ca="1" si="618"/>
        <v>0</v>
      </c>
      <c r="BO878" s="165"/>
      <c r="BP878" s="187" cm="1">
        <f t="array" ref="BP878">IFERROR(IF($X878=$X877,BP877,INDEX(Forecast_Capex_Input!AC$12:AC$286,$X878)),0)</f>
        <v>0</v>
      </c>
      <c r="BQ878" s="187" cm="1">
        <f t="array" ref="BQ878">IFERROR(IF($X878=$X877,BQ877,INDEX(Forecast_Capex_Input!AD$12:AD$286,$X878)),0)</f>
        <v>0</v>
      </c>
      <c r="BR878" s="187" cm="1">
        <f t="array" ref="BR878">IFERROR(IF($X878=$X877,BR877,INDEX(Forecast_Capex_Input!AE$12:AE$286,$X878)),0)</f>
        <v>0</v>
      </c>
      <c r="BS878" s="187" cm="1">
        <f t="array" ref="BS878">IFERROR(IF($X878=$X877,BS877,INDEX(Forecast_Capex_Input!AF$12:AF$286,$X878)),0)</f>
        <v>0</v>
      </c>
      <c r="BT878" s="187" cm="1">
        <f t="array" ref="BT878">IFERROR(IF($X878=$X877,BT877,INDEX(Forecast_Capex_Input!AG$12:AG$286,$X878)),0)</f>
        <v>0</v>
      </c>
      <c r="BU878" s="165"/>
      <c r="BV878" s="215">
        <f t="shared" si="587"/>
        <v>0</v>
      </c>
      <c r="BW878" s="215">
        <f t="shared" si="588"/>
        <v>0</v>
      </c>
      <c r="BX878" s="215">
        <f t="shared" si="589"/>
        <v>0</v>
      </c>
      <c r="BY878" s="215">
        <f t="shared" si="590"/>
        <v>0</v>
      </c>
      <c r="BZ878" s="215">
        <f t="shared" si="591"/>
        <v>0</v>
      </c>
      <c r="CA878" s="155">
        <f t="shared" si="619"/>
        <v>0</v>
      </c>
      <c r="CB878" s="165"/>
      <c r="CC878" s="215">
        <f t="shared" si="592"/>
        <v>0</v>
      </c>
      <c r="CD878" s="215">
        <f t="shared" si="593"/>
        <v>0</v>
      </c>
      <c r="CE878" s="215">
        <f t="shared" si="594"/>
        <v>0</v>
      </c>
      <c r="CF878" s="215">
        <f t="shared" si="595"/>
        <v>0</v>
      </c>
      <c r="CG878" s="215">
        <f t="shared" si="596"/>
        <v>0</v>
      </c>
      <c r="CH878" s="155">
        <f t="shared" si="620"/>
        <v>0</v>
      </c>
      <c r="CI878" s="165"/>
      <c r="CJ878" s="215">
        <f t="shared" si="597"/>
        <v>0</v>
      </c>
      <c r="CK878" s="215">
        <f t="shared" si="598"/>
        <v>0</v>
      </c>
      <c r="CL878" s="215">
        <f t="shared" si="599"/>
        <v>0</v>
      </c>
      <c r="CM878" s="215">
        <f t="shared" si="600"/>
        <v>0</v>
      </c>
      <c r="CN878" s="215">
        <f t="shared" si="601"/>
        <v>0</v>
      </c>
      <c r="CO878" s="155">
        <f t="shared" si="621"/>
        <v>0</v>
      </c>
      <c r="CP878" s="165"/>
      <c r="CQ878" s="223">
        <f t="shared" si="602"/>
        <v>0</v>
      </c>
      <c r="CR878" s="223">
        <f t="shared" si="603"/>
        <v>0</v>
      </c>
      <c r="CS878" s="223">
        <f t="shared" si="604"/>
        <v>0</v>
      </c>
      <c r="CT878" s="223">
        <f t="shared" si="605"/>
        <v>0</v>
      </c>
      <c r="CU878" s="223">
        <f t="shared" si="606"/>
        <v>0</v>
      </c>
      <c r="CV878" s="155">
        <f t="shared" si="622"/>
        <v>0</v>
      </c>
      <c r="CW878" s="165"/>
      <c r="CX878" s="215">
        <f t="shared" si="623"/>
        <v>0</v>
      </c>
      <c r="CY878" s="215">
        <f t="shared" si="607"/>
        <v>0</v>
      </c>
      <c r="CZ878" s="215">
        <f t="shared" si="608"/>
        <v>0</v>
      </c>
      <c r="DA878" s="215">
        <f t="shared" si="609"/>
        <v>0</v>
      </c>
      <c r="DB878" s="215">
        <f t="shared" si="610"/>
        <v>0</v>
      </c>
      <c r="DC878" s="155">
        <f t="shared" si="624"/>
        <v>0</v>
      </c>
      <c r="DD878" s="165"/>
      <c r="DE878" s="188" t="b" cm="1">
        <f t="array" aca="1" ref="DE878" ca="1">OR($G878=Forecast_Capex_Input!$BF$8:$BF$10)</f>
        <v>0</v>
      </c>
      <c r="DF878" s="188" cm="1">
        <f t="array" aca="1" ref="DF878" ca="1">IFERROR(INDEX(Forecast_Capex_Input!BG$12:BG$286,$X878)
*(INDEX(Forecast_Capex_Input!$H$12:$H$286,$X878)=Repex),0)
*$DE878</f>
        <v>0</v>
      </c>
      <c r="DG878" s="188" cm="1">
        <f t="array" aca="1" ref="DG878" ca="1">IFERROR(INDEX(Forecast_Capex_Input!BH$12:BH$286,$X878)
*(INDEX(Forecast_Capex_Input!$H$12:$H$286,$X878)=Repex),0)
*$DE878</f>
        <v>0</v>
      </c>
      <c r="DH878" s="188" cm="1">
        <f t="array" aca="1" ref="DH878" ca="1">IFERROR(INDEX(Forecast_Capex_Input!BI$12:BI$286,$X878)
*(INDEX(Forecast_Capex_Input!$H$12:$H$286,$X878)=Repex),0)
*$DE878</f>
        <v>0</v>
      </c>
      <c r="DI878" s="188" cm="1">
        <f t="array" aca="1" ref="DI878" ca="1">IFERROR(INDEX(Forecast_Capex_Input!BJ$12:BJ$286,$X878)
*(INDEX(Forecast_Capex_Input!$H$12:$H$286,$X878)=Repex),0)
*$DE878</f>
        <v>0</v>
      </c>
      <c r="DJ878" s="188" cm="1">
        <f t="array" aca="1" ref="DJ878" ca="1">IFERROR(INDEX(Forecast_Capex_Input!BK$12:BK$286,$X878)
*(INDEX(Forecast_Capex_Input!$H$12:$H$286,$X878)=Repex),0)
*$DE878</f>
        <v>0</v>
      </c>
      <c r="DK878" s="188" cm="1">
        <f t="array" aca="1" ref="DK878" ca="1">IFERROR(INDEX(Forecast_Capex_Input!BL$12:BL$286,$X878)
*(INDEX(Forecast_Capex_Input!$H$12:$H$286,$X878)=Repex),0)
*$DE878</f>
        <v>0</v>
      </c>
      <c r="DL878" s="165"/>
      <c r="DM878" s="188" t="b" cm="1">
        <f t="array" aca="1" ref="DM878" ca="1">OR($G878=Forecast_Capex_Input!$BN$8:$BN$9)</f>
        <v>0</v>
      </c>
      <c r="DN878" s="188" cm="1">
        <f t="array" aca="1" ref="DN878" ca="1">IFERROR(INDEX(Forecast_Capex_Input!BO$12:BO$286,$X878)
*(INDEX(Forecast_Capex_Input!$H$12:$H$286,$X878)=Repex),0)
*$DM878</f>
        <v>0</v>
      </c>
      <c r="DO878" s="188" cm="1">
        <f t="array" aca="1" ref="DO878" ca="1">IFERROR(INDEX(Forecast_Capex_Input!BP$12:BP$286,$X878)
*(INDEX(Forecast_Capex_Input!$H$12:$H$286,$X878)=Repex),0)
*$DM878</f>
        <v>0</v>
      </c>
      <c r="DP878" s="188" cm="1">
        <f t="array" aca="1" ref="DP878" ca="1">IFERROR(INDEX(Forecast_Capex_Input!BQ$12:BQ$286,$X878)
*(INDEX(Forecast_Capex_Input!$H$12:$H$286,$X878)=Repex),0)
*$DM878</f>
        <v>0</v>
      </c>
      <c r="DQ878" s="188" cm="1">
        <f t="array" aca="1" ref="DQ878" ca="1">IFERROR(INDEX(Forecast_Capex_Input!BR$12:BR$286,$X878)
*(INDEX(Forecast_Capex_Input!$H$12:$H$286,$X878)=Repex),0)
*$DM878</f>
        <v>0</v>
      </c>
      <c r="DR878" s="188" cm="1">
        <f t="array" aca="1" ref="DR878" ca="1">IFERROR(INDEX(Forecast_Capex_Input!BS$12:BS$286,$X878)
*(INDEX(Forecast_Capex_Input!$H$12:$H$286,$X878)=Repex),0)
*$DM878</f>
        <v>0</v>
      </c>
      <c r="DS878" s="165"/>
      <c r="DT878" s="188" t="b" cm="1">
        <f t="array" aca="1" ref="DT878" ca="1">OR($G878=Forecast_Capex_Input!$BU$8:$BU$10)</f>
        <v>0</v>
      </c>
      <c r="DU878" s="188" cm="1">
        <f t="array" aca="1" ref="DU878" ca="1">IFERROR(INDEX(Forecast_Capex_Input!BV$12:BV$286,$X878)
*(INDEX(Forecast_Capex_Input!$H$12:$H$286,$X878)=Repex),0)
*$DT878</f>
        <v>0</v>
      </c>
      <c r="DV878" s="188" cm="1">
        <f t="array" aca="1" ref="DV878" ca="1">IFERROR(INDEX(Forecast_Capex_Input!BW$12:BW$286,$X878)
*(INDEX(Forecast_Capex_Input!$H$12:$H$286,$X878)=Repex),0)
*$DT878</f>
        <v>0</v>
      </c>
      <c r="DW878" s="188" cm="1">
        <f t="array" aca="1" ref="DW878" ca="1">IFERROR(INDEX(Forecast_Capex_Input!BX$12:BX$286,$X878)
*(INDEX(Forecast_Capex_Input!$H$12:$H$286,$X878)=Repex),0)
*$DT878</f>
        <v>0</v>
      </c>
      <c r="DX878" s="188" cm="1">
        <f t="array" aca="1" ref="DX878" ca="1">IFERROR(INDEX(Forecast_Capex_Input!BY$12:BY$286,$X878)
*(INDEX(Forecast_Capex_Input!$H$12:$H$286,$X878)=Repex),0)
*$DT878</f>
        <v>0</v>
      </c>
      <c r="DY878" s="188" cm="1">
        <f t="array" aca="1" ref="DY878" ca="1">IFERROR(INDEX(Forecast_Capex_Input!BZ$12:BZ$286,$X878)
*(INDEX(Forecast_Capex_Input!$H$12:$H$286,$X878)=Repex),0)
*$DT878</f>
        <v>0</v>
      </c>
      <c r="DZ878" s="188" cm="1">
        <f t="array" aca="1" ref="DZ878" ca="1">IFERROR(INDEX(Forecast_Capex_Input!CA$12:CA$286,$X878)
*(INDEX(Forecast_Capex_Input!$H$12:$H$286,$X878)=Repex),0)
*$DT878</f>
        <v>0</v>
      </c>
      <c r="EA878" s="188" cm="1">
        <f t="array" aca="1" ref="EA878" ca="1">IFERROR(INDEX(Forecast_Capex_Input!CB$12:CB$286,$X878)
*(INDEX(Forecast_Capex_Input!$H$12:$H$286,$X878)=Repex),0)
*$DT878</f>
        <v>0</v>
      </c>
      <c r="EB878" s="188" cm="1">
        <f t="array" aca="1" ref="EB878" ca="1">IFERROR(INDEX(Forecast_Capex_Input!CC$12:CC$286,$X878)
*(INDEX(Forecast_Capex_Input!$H$12:$H$286,$X878)=Repex),0)
*$DT878</f>
        <v>0</v>
      </c>
      <c r="EC878" s="165"/>
      <c r="ED878" s="226" t="str">
        <f t="shared" si="611"/>
        <v>N/A</v>
      </c>
      <c r="EE878" s="174" t="s">
        <v>15</v>
      </c>
    </row>
    <row r="879" spans="3:135" x14ac:dyDescent="0.2">
      <c r="C879" s="174">
        <f t="shared" si="612"/>
        <v>869</v>
      </c>
      <c r="D879" s="167" t="str" cm="1">
        <f t="array" ref="D879">IFERROR(INDEX(Forecast_Capex_Input!$D$12:$D$286,$X879),NA)</f>
        <v>N/A</v>
      </c>
      <c r="E879" s="172" t="str" cm="1">
        <f t="array" ref="E879">IF($X879=NA,NA,INDEX(Forecast_Capex_Input!$E$12:$E$286,$X879))</f>
        <v>N/A</v>
      </c>
      <c r="F879" s="167" t="str" cm="1">
        <f t="array" aca="1" ref="F879" ca="1">IFERROR(INDEX(General!$E$25:$E$26,$Y879),NA)</f>
        <v>N/A</v>
      </c>
      <c r="G879" s="167" t="str" cm="1">
        <f t="array" aca="1" ref="G879" ca="1">IFERROR(INDEX(Forecast_Capex_Input!$AI$11:$BB$11,$AA879),NA)</f>
        <v>N/A</v>
      </c>
      <c r="H879" s="189" t="str" cm="1">
        <f t="array" aca="1" ref="H879" ca="1">IFERROR(INDEX(Forecast_Capex_Input!$AI$12:$BB$286,$X879,$AA879),NA)</f>
        <v>N/A</v>
      </c>
      <c r="I879" s="199" t="str" cm="1">
        <f t="array" ref="I879">IFERROR(INDEX(Forecast_Capex_Input!$F$12:$F$286,$X879),NA)</f>
        <v>N/A</v>
      </c>
      <c r="J879" s="199" t="str" cm="1">
        <f t="array" ref="J879">IFERROR(INDEX(Forecast_Capex_Input!G$12:G$286,$X879),NA)</f>
        <v>N/A</v>
      </c>
      <c r="K879" s="199" t="str" cm="1">
        <f t="array" ref="K879">IFERROR(INDEX(Forecast_Capex_Input!H$12:H$286,$X879),NA)</f>
        <v>N/A</v>
      </c>
      <c r="L879" s="199" t="str" cm="1">
        <f t="array" ref="L879">IFERROR(INDEX(Forecast_Capex_Input!I$12:I$286,$X879),NA)</f>
        <v>N/A</v>
      </c>
      <c r="M879" s="199" t="str" cm="1">
        <f t="array" ref="M879">IFERROR(INDEX(Forecast_Capex_Input!J$12:J$286,$X879),NA)</f>
        <v>N/A</v>
      </c>
      <c r="N879" s="199" t="str" cm="1">
        <f t="array" ref="N879">IFERROR(INDEX(Forecast_Capex_Input!K$12:K$286,$X879),NA)</f>
        <v>N/A</v>
      </c>
      <c r="O879" s="199" t="str" cm="1">
        <f t="array" ref="O879">IFERROR(INDEX(Forecast_Capex_Input!L$12:L$286,$X879),NA)</f>
        <v>N/A</v>
      </c>
      <c r="P879" s="199" t="str" cm="1">
        <f t="array" ref="P879">IFERROR(INDEX(Forecast_Capex_Input!M$12:M$286,$X879),NA)</f>
        <v>N/A</v>
      </c>
      <c r="Q879" s="172" t="str" cm="1">
        <f t="array" ref="Q879">IFERROR(INDEX(Forecast_Capex_Input!N$12:N$286,$X879),NA)</f>
        <v>N/A</v>
      </c>
      <c r="R879" s="265" cm="1">
        <f t="array" ref="R879">IFERROR(INDEX(Forecast_Capex_Input!O$12:O$286,$X879),0)</f>
        <v>0</v>
      </c>
      <c r="S879" s="172" cm="1">
        <f t="array" ref="S879">IFERROR(INDEX(Forecast_Capex_Input!P$12:P$286,$X879),0)</f>
        <v>0</v>
      </c>
      <c r="T879" s="199" t="str" cm="1">
        <f t="array" aca="1" ref="T879" ca="1">IFERROR(INDEX(General!$K$84:$K$103,$AA879),NA)</f>
        <v>N/A</v>
      </c>
      <c r="U879" s="188" cm="1">
        <f t="array" aca="1" ref="U879" ca="1">IFERROR(
IF($F879=General!$E$25,INDEX(Forecast_Capex_Input!S$12:S$286,$X879),
INDEX(Forecast_Capex_Input!T$12:T$286,$X879)),0)</f>
        <v>0</v>
      </c>
      <c r="V879" s="222" t="b">
        <f>IFERROR(INDEX(Overheads!$T$19:$T$26,MATCH($I879,Overheads!$E$19:$E$26,0)),FALSE)</f>
        <v>0</v>
      </c>
      <c r="W879" s="165"/>
      <c r="X879" s="174" t="str">
        <f>IFERROR(
IF(MATCH($C879,Forecast_Capex_Input!$CI$12:$CI$286,1)+1&gt;MAX(Forecast_Capex_Input!$C$12:$C$286),NA,
MATCH($C879,Forecast_Capex_Input!$CI$12:$CI$286,1)+1),1)</f>
        <v>N/A</v>
      </c>
      <c r="Y879" s="174" t="str" cm="1">
        <f t="array" aca="1" ref="Y879" ca="1">IFERROR(
IF(X878&lt;&gt;X879,1,
IF(COUNTIF(OFFSET(Y878,0,0,-INDEX(Forecast_Capex_Input!$CG$12:$CG$286,$X879)),Y878)=INDEX(Forecast_Capex_Input!$CG$12:$CG$286,$X879),Y878+1,Y878)),NA)</f>
        <v>N/A</v>
      </c>
      <c r="Z879" s="174" t="str" cm="1">
        <f t="array" ref="Z879">IFERROR($C879-IF($X879=1,1,INDEX(Forecast_Capex_Input!$CI$12:$CI$286,$X879-1))+1,NA)</f>
        <v>N/A</v>
      </c>
      <c r="AA879" s="174" t="str" cm="1">
        <f t="array" aca="1" ref="AA879" ca="1">IFERROR(IF(Y879=1,
INDEX(Forecast_Capex_Input!$AI$10:$BB$10,SMALL(IF(INDEX(Forecast_Capex_Input!$AI$12:$BB$286,$X879,0)&gt;0,COLUMN(Forecast_Capex_Input!$AI$10:$BB$10)-COLUMN(Forecast_Capex_Input!$AI$12)+1),ROWS(OFFSET(AA878,0,0,-$Z879)))),
OFFSET(AA878,-INDEX(Forecast_Capex_Input!$CG$12:$CG$286,$X879)+1,0)),NA)</f>
        <v>N/A</v>
      </c>
      <c r="AB879" s="174" t="str">
        <f t="shared" ca="1" si="581"/>
        <v>N/A</v>
      </c>
      <c r="AC879" s="222" t="b">
        <f t="shared" si="613"/>
        <v>0</v>
      </c>
      <c r="AD879" s="220" t="b">
        <v>0</v>
      </c>
      <c r="AE879" s="222" t="b">
        <f t="shared" si="582"/>
        <v>1</v>
      </c>
      <c r="AF879" s="165"/>
      <c r="AG879" s="215">
        <v>0</v>
      </c>
      <c r="AH879" s="215">
        <v>0</v>
      </c>
      <c r="AI879" s="215">
        <v>0</v>
      </c>
      <c r="AJ879" s="215">
        <v>0</v>
      </c>
      <c r="AK879" s="215">
        <v>0</v>
      </c>
      <c r="AL879" s="155">
        <v>0</v>
      </c>
      <c r="AM879" s="165"/>
      <c r="AN879" s="215" cm="1">
        <f t="array" aca="1" ref="AN879" ca="1">IFERROR(INDEX(General!O$33:O$34,$AB879)
*AG879,0)</f>
        <v>0</v>
      </c>
      <c r="AO879" s="215" cm="1">
        <f t="array" aca="1" ref="AO879" ca="1">IFERROR(INDEX(General!P$33:P$34,$AB879)
*AH879,0)</f>
        <v>0</v>
      </c>
      <c r="AP879" s="215" cm="1">
        <f t="array" aca="1" ref="AP879" ca="1">IFERROR(INDEX(General!Q$33:Q$34,$AB879)
*AI879,0)</f>
        <v>0</v>
      </c>
      <c r="AQ879" s="215" cm="1">
        <f t="array" aca="1" ref="AQ879" ca="1">IFERROR(INDEX(General!R$33:R$34,$AB879)
*AJ879,0)</f>
        <v>0</v>
      </c>
      <c r="AR879" s="215" cm="1">
        <f t="array" aca="1" ref="AR879" ca="1">IFERROR(INDEX(General!S$33:S$34,$AB879)
*AK879,0)</f>
        <v>0</v>
      </c>
      <c r="AS879" s="155">
        <f t="shared" ca="1" si="614"/>
        <v>0</v>
      </c>
      <c r="AT879" s="165"/>
      <c r="AU879" s="215">
        <f ca="1">IF($AE879=FALSE,AN879*Overheads!$R$24*$V879,
IFERROR(Overheads!$O$49*$V879*AN879,0)
+IFERROR(Overheads!Q$59*$V879*(AN879/Overheads!Q$68),0))</f>
        <v>0</v>
      </c>
      <c r="AV879" s="215">
        <f ca="1">IF($AE879=FALSE,AO879*Overheads!$R$24*$V879,
IFERROR(Overheads!$O$49*$V879*AO879,0)
+IFERROR(Overheads!R$59*$V879*(AO879/Overheads!R$68),0))</f>
        <v>0</v>
      </c>
      <c r="AW879" s="215">
        <f ca="1">IF($AE879=FALSE,AP879*Overheads!$R$24*$V879,
IFERROR(Overheads!$O$49*$V879*AP879,0)
+IFERROR(Overheads!S$59*$V879*(AP879/Overheads!S$68),0))</f>
        <v>0</v>
      </c>
      <c r="AX879" s="215">
        <f ca="1">IF($AE879=FALSE,AQ879*Overheads!$R$24*$V879,
IFERROR(Overheads!$O$49*$V879*AQ879,0)
+IFERROR(Overheads!T$59*$V879*(AQ879/Overheads!T$68),0))</f>
        <v>0</v>
      </c>
      <c r="AY879" s="215">
        <f ca="1">IF($AE879=FALSE,AR879*Overheads!$R$24*$V879,
IFERROR(Overheads!$O$49*$V879*AR879,0)
+IFERROR(Overheads!U$59*$V879*(AR879/Overheads!U$68),0))</f>
        <v>0</v>
      </c>
      <c r="AZ879" s="155">
        <f t="shared" ca="1" si="615"/>
        <v>0</v>
      </c>
      <c r="BA879" s="165"/>
      <c r="BB879" s="215">
        <f ca="1">IF($AE879=FALSE,AN879*Overheads!$S$25,
IFERROR(Overheads!$O$50*AN879,0)
+IFERROR(Overheads!Q$60*(AN879/Overheads!Q$66),0))</f>
        <v>0</v>
      </c>
      <c r="BC879" s="215">
        <f ca="1">IF($AE879=FALSE,AO879*Overheads!$S$25,
IFERROR(Overheads!$O$50*AO879,0)
+IFERROR(Overheads!R$60*(AO879/Overheads!R$66),0))</f>
        <v>0</v>
      </c>
      <c r="BD879" s="215">
        <f ca="1">IF($AE879=FALSE,AP879*Overheads!$S$25,
IFERROR(Overheads!$O$50*AP879,0)
+IFERROR(Overheads!S$60*(AP879/Overheads!S$66),0))</f>
        <v>0</v>
      </c>
      <c r="BE879" s="215">
        <f ca="1">IF($AE879=FALSE,AQ879*Overheads!$S$25,
IFERROR(Overheads!$O$50*AQ879,0)
+IFERROR(Overheads!T$60*(AQ879/Overheads!T$66),0))</f>
        <v>0</v>
      </c>
      <c r="BF879" s="215">
        <f ca="1">IF($AE879=FALSE,AR879*Overheads!$S$25,
IFERROR(Overheads!$O$50*AR879,0)
+IFERROR(Overheads!U$60*(AR879/Overheads!U$66),0))</f>
        <v>0</v>
      </c>
      <c r="BG879" s="155">
        <f t="shared" ca="1" si="616"/>
        <v>0</v>
      </c>
      <c r="BH879" s="165"/>
      <c r="BI879" s="215">
        <f t="shared" ca="1" si="617"/>
        <v>0</v>
      </c>
      <c r="BJ879" s="215">
        <f t="shared" ca="1" si="583"/>
        <v>0</v>
      </c>
      <c r="BK879" s="215">
        <f t="shared" ca="1" si="584"/>
        <v>0</v>
      </c>
      <c r="BL879" s="215">
        <f t="shared" ca="1" si="585"/>
        <v>0</v>
      </c>
      <c r="BM879" s="215">
        <f t="shared" ca="1" si="586"/>
        <v>0</v>
      </c>
      <c r="BN879" s="155">
        <f t="shared" ca="1" si="618"/>
        <v>0</v>
      </c>
      <c r="BO879" s="165"/>
      <c r="BP879" s="187" cm="1">
        <f t="array" ref="BP879">IFERROR(IF($X879=$X878,BP878,INDEX(Forecast_Capex_Input!AC$12:AC$286,$X879)),0)</f>
        <v>0</v>
      </c>
      <c r="BQ879" s="187" cm="1">
        <f t="array" ref="BQ879">IFERROR(IF($X879=$X878,BQ878,INDEX(Forecast_Capex_Input!AD$12:AD$286,$X879)),0)</f>
        <v>0</v>
      </c>
      <c r="BR879" s="187" cm="1">
        <f t="array" ref="BR879">IFERROR(IF($X879=$X878,BR878,INDEX(Forecast_Capex_Input!AE$12:AE$286,$X879)),0)</f>
        <v>0</v>
      </c>
      <c r="BS879" s="187" cm="1">
        <f t="array" ref="BS879">IFERROR(IF($X879=$X878,BS878,INDEX(Forecast_Capex_Input!AF$12:AF$286,$X879)),0)</f>
        <v>0</v>
      </c>
      <c r="BT879" s="187" cm="1">
        <f t="array" ref="BT879">IFERROR(IF($X879=$X878,BT878,INDEX(Forecast_Capex_Input!AG$12:AG$286,$X879)),0)</f>
        <v>0</v>
      </c>
      <c r="BU879" s="165"/>
      <c r="BV879" s="215">
        <f t="shared" si="587"/>
        <v>0</v>
      </c>
      <c r="BW879" s="215">
        <f t="shared" si="588"/>
        <v>0</v>
      </c>
      <c r="BX879" s="215">
        <f t="shared" si="589"/>
        <v>0</v>
      </c>
      <c r="BY879" s="215">
        <f t="shared" si="590"/>
        <v>0</v>
      </c>
      <c r="BZ879" s="215">
        <f t="shared" si="591"/>
        <v>0</v>
      </c>
      <c r="CA879" s="155">
        <f t="shared" si="619"/>
        <v>0</v>
      </c>
      <c r="CB879" s="165"/>
      <c r="CC879" s="215">
        <f t="shared" si="592"/>
        <v>0</v>
      </c>
      <c r="CD879" s="215">
        <f t="shared" si="593"/>
        <v>0</v>
      </c>
      <c r="CE879" s="215">
        <f t="shared" si="594"/>
        <v>0</v>
      </c>
      <c r="CF879" s="215">
        <f t="shared" si="595"/>
        <v>0</v>
      </c>
      <c r="CG879" s="215">
        <f t="shared" si="596"/>
        <v>0</v>
      </c>
      <c r="CH879" s="155">
        <f t="shared" si="620"/>
        <v>0</v>
      </c>
      <c r="CI879" s="165"/>
      <c r="CJ879" s="215">
        <f t="shared" si="597"/>
        <v>0</v>
      </c>
      <c r="CK879" s="215">
        <f t="shared" si="598"/>
        <v>0</v>
      </c>
      <c r="CL879" s="215">
        <f t="shared" si="599"/>
        <v>0</v>
      </c>
      <c r="CM879" s="215">
        <f t="shared" si="600"/>
        <v>0</v>
      </c>
      <c r="CN879" s="215">
        <f t="shared" si="601"/>
        <v>0</v>
      </c>
      <c r="CO879" s="155">
        <f t="shared" si="621"/>
        <v>0</v>
      </c>
      <c r="CP879" s="165"/>
      <c r="CQ879" s="223">
        <f t="shared" si="602"/>
        <v>0</v>
      </c>
      <c r="CR879" s="223">
        <f t="shared" si="603"/>
        <v>0</v>
      </c>
      <c r="CS879" s="223">
        <f t="shared" si="604"/>
        <v>0</v>
      </c>
      <c r="CT879" s="223">
        <f t="shared" si="605"/>
        <v>0</v>
      </c>
      <c r="CU879" s="223">
        <f t="shared" si="606"/>
        <v>0</v>
      </c>
      <c r="CV879" s="155">
        <f t="shared" si="622"/>
        <v>0</v>
      </c>
      <c r="CW879" s="165"/>
      <c r="CX879" s="215">
        <f t="shared" si="623"/>
        <v>0</v>
      </c>
      <c r="CY879" s="215">
        <f t="shared" si="607"/>
        <v>0</v>
      </c>
      <c r="CZ879" s="215">
        <f t="shared" si="608"/>
        <v>0</v>
      </c>
      <c r="DA879" s="215">
        <f t="shared" si="609"/>
        <v>0</v>
      </c>
      <c r="DB879" s="215">
        <f t="shared" si="610"/>
        <v>0</v>
      </c>
      <c r="DC879" s="155">
        <f t="shared" si="624"/>
        <v>0</v>
      </c>
      <c r="DD879" s="165"/>
      <c r="DE879" s="188" t="b" cm="1">
        <f t="array" aca="1" ref="DE879" ca="1">OR($G879=Forecast_Capex_Input!$BF$8:$BF$10)</f>
        <v>0</v>
      </c>
      <c r="DF879" s="188" cm="1">
        <f t="array" aca="1" ref="DF879" ca="1">IFERROR(INDEX(Forecast_Capex_Input!BG$12:BG$286,$X879)
*(INDEX(Forecast_Capex_Input!$H$12:$H$286,$X879)=Repex),0)
*$DE879</f>
        <v>0</v>
      </c>
      <c r="DG879" s="188" cm="1">
        <f t="array" aca="1" ref="DG879" ca="1">IFERROR(INDEX(Forecast_Capex_Input!BH$12:BH$286,$X879)
*(INDEX(Forecast_Capex_Input!$H$12:$H$286,$X879)=Repex),0)
*$DE879</f>
        <v>0</v>
      </c>
      <c r="DH879" s="188" cm="1">
        <f t="array" aca="1" ref="DH879" ca="1">IFERROR(INDEX(Forecast_Capex_Input!BI$12:BI$286,$X879)
*(INDEX(Forecast_Capex_Input!$H$12:$H$286,$X879)=Repex),0)
*$DE879</f>
        <v>0</v>
      </c>
      <c r="DI879" s="188" cm="1">
        <f t="array" aca="1" ref="DI879" ca="1">IFERROR(INDEX(Forecast_Capex_Input!BJ$12:BJ$286,$X879)
*(INDEX(Forecast_Capex_Input!$H$12:$H$286,$X879)=Repex),0)
*$DE879</f>
        <v>0</v>
      </c>
      <c r="DJ879" s="188" cm="1">
        <f t="array" aca="1" ref="DJ879" ca="1">IFERROR(INDEX(Forecast_Capex_Input!BK$12:BK$286,$X879)
*(INDEX(Forecast_Capex_Input!$H$12:$H$286,$X879)=Repex),0)
*$DE879</f>
        <v>0</v>
      </c>
      <c r="DK879" s="188" cm="1">
        <f t="array" aca="1" ref="DK879" ca="1">IFERROR(INDEX(Forecast_Capex_Input!BL$12:BL$286,$X879)
*(INDEX(Forecast_Capex_Input!$H$12:$H$286,$X879)=Repex),0)
*$DE879</f>
        <v>0</v>
      </c>
      <c r="DL879" s="165"/>
      <c r="DM879" s="188" t="b" cm="1">
        <f t="array" aca="1" ref="DM879" ca="1">OR($G879=Forecast_Capex_Input!$BN$8:$BN$9)</f>
        <v>0</v>
      </c>
      <c r="DN879" s="188" cm="1">
        <f t="array" aca="1" ref="DN879" ca="1">IFERROR(INDEX(Forecast_Capex_Input!BO$12:BO$286,$X879)
*(INDEX(Forecast_Capex_Input!$H$12:$H$286,$X879)=Repex),0)
*$DM879</f>
        <v>0</v>
      </c>
      <c r="DO879" s="188" cm="1">
        <f t="array" aca="1" ref="DO879" ca="1">IFERROR(INDEX(Forecast_Capex_Input!BP$12:BP$286,$X879)
*(INDEX(Forecast_Capex_Input!$H$12:$H$286,$X879)=Repex),0)
*$DM879</f>
        <v>0</v>
      </c>
      <c r="DP879" s="188" cm="1">
        <f t="array" aca="1" ref="DP879" ca="1">IFERROR(INDEX(Forecast_Capex_Input!BQ$12:BQ$286,$X879)
*(INDEX(Forecast_Capex_Input!$H$12:$H$286,$X879)=Repex),0)
*$DM879</f>
        <v>0</v>
      </c>
      <c r="DQ879" s="188" cm="1">
        <f t="array" aca="1" ref="DQ879" ca="1">IFERROR(INDEX(Forecast_Capex_Input!BR$12:BR$286,$X879)
*(INDEX(Forecast_Capex_Input!$H$12:$H$286,$X879)=Repex),0)
*$DM879</f>
        <v>0</v>
      </c>
      <c r="DR879" s="188" cm="1">
        <f t="array" aca="1" ref="DR879" ca="1">IFERROR(INDEX(Forecast_Capex_Input!BS$12:BS$286,$X879)
*(INDEX(Forecast_Capex_Input!$H$12:$H$286,$X879)=Repex),0)
*$DM879</f>
        <v>0</v>
      </c>
      <c r="DS879" s="165"/>
      <c r="DT879" s="188" t="b" cm="1">
        <f t="array" aca="1" ref="DT879" ca="1">OR($G879=Forecast_Capex_Input!$BU$8:$BU$10)</f>
        <v>0</v>
      </c>
      <c r="DU879" s="188" cm="1">
        <f t="array" aca="1" ref="DU879" ca="1">IFERROR(INDEX(Forecast_Capex_Input!BV$12:BV$286,$X879)
*(INDEX(Forecast_Capex_Input!$H$12:$H$286,$X879)=Repex),0)
*$DT879</f>
        <v>0</v>
      </c>
      <c r="DV879" s="188" cm="1">
        <f t="array" aca="1" ref="DV879" ca="1">IFERROR(INDEX(Forecast_Capex_Input!BW$12:BW$286,$X879)
*(INDEX(Forecast_Capex_Input!$H$12:$H$286,$X879)=Repex),0)
*$DT879</f>
        <v>0</v>
      </c>
      <c r="DW879" s="188" cm="1">
        <f t="array" aca="1" ref="DW879" ca="1">IFERROR(INDEX(Forecast_Capex_Input!BX$12:BX$286,$X879)
*(INDEX(Forecast_Capex_Input!$H$12:$H$286,$X879)=Repex),0)
*$DT879</f>
        <v>0</v>
      </c>
      <c r="DX879" s="188" cm="1">
        <f t="array" aca="1" ref="DX879" ca="1">IFERROR(INDEX(Forecast_Capex_Input!BY$12:BY$286,$X879)
*(INDEX(Forecast_Capex_Input!$H$12:$H$286,$X879)=Repex),0)
*$DT879</f>
        <v>0</v>
      </c>
      <c r="DY879" s="188" cm="1">
        <f t="array" aca="1" ref="DY879" ca="1">IFERROR(INDEX(Forecast_Capex_Input!BZ$12:BZ$286,$X879)
*(INDEX(Forecast_Capex_Input!$H$12:$H$286,$X879)=Repex),0)
*$DT879</f>
        <v>0</v>
      </c>
      <c r="DZ879" s="188" cm="1">
        <f t="array" aca="1" ref="DZ879" ca="1">IFERROR(INDEX(Forecast_Capex_Input!CA$12:CA$286,$X879)
*(INDEX(Forecast_Capex_Input!$H$12:$H$286,$X879)=Repex),0)
*$DT879</f>
        <v>0</v>
      </c>
      <c r="EA879" s="188" cm="1">
        <f t="array" aca="1" ref="EA879" ca="1">IFERROR(INDEX(Forecast_Capex_Input!CB$12:CB$286,$X879)
*(INDEX(Forecast_Capex_Input!$H$12:$H$286,$X879)=Repex),0)
*$DT879</f>
        <v>0</v>
      </c>
      <c r="EB879" s="188" cm="1">
        <f t="array" aca="1" ref="EB879" ca="1">IFERROR(INDEX(Forecast_Capex_Input!CC$12:CC$286,$X879)
*(INDEX(Forecast_Capex_Input!$H$12:$H$286,$X879)=Repex),0)
*$DT879</f>
        <v>0</v>
      </c>
      <c r="EC879" s="165"/>
      <c r="ED879" s="226" t="str">
        <f t="shared" si="611"/>
        <v>N/A</v>
      </c>
      <c r="EE879" s="174" t="s">
        <v>15</v>
      </c>
    </row>
    <row r="880" spans="3:135" x14ac:dyDescent="0.2">
      <c r="C880" s="174">
        <f t="shared" si="612"/>
        <v>870</v>
      </c>
      <c r="D880" s="167" t="str" cm="1">
        <f t="array" ref="D880">IFERROR(INDEX(Forecast_Capex_Input!$D$12:$D$286,$X880),NA)</f>
        <v>N/A</v>
      </c>
      <c r="E880" s="172" t="str" cm="1">
        <f t="array" ref="E880">IF($X880=NA,NA,INDEX(Forecast_Capex_Input!$E$12:$E$286,$X880))</f>
        <v>N/A</v>
      </c>
      <c r="F880" s="167" t="str" cm="1">
        <f t="array" aca="1" ref="F880" ca="1">IFERROR(INDEX(General!$E$25:$E$26,$Y880),NA)</f>
        <v>N/A</v>
      </c>
      <c r="G880" s="167" t="str" cm="1">
        <f t="array" aca="1" ref="G880" ca="1">IFERROR(INDEX(Forecast_Capex_Input!$AI$11:$BB$11,$AA880),NA)</f>
        <v>N/A</v>
      </c>
      <c r="H880" s="189" t="str" cm="1">
        <f t="array" aca="1" ref="H880" ca="1">IFERROR(INDEX(Forecast_Capex_Input!$AI$12:$BB$286,$X880,$AA880),NA)</f>
        <v>N/A</v>
      </c>
      <c r="I880" s="199" t="str" cm="1">
        <f t="array" ref="I880">IFERROR(INDEX(Forecast_Capex_Input!$F$12:$F$286,$X880),NA)</f>
        <v>N/A</v>
      </c>
      <c r="J880" s="199" t="str" cm="1">
        <f t="array" ref="J880">IFERROR(INDEX(Forecast_Capex_Input!G$12:G$286,$X880),NA)</f>
        <v>N/A</v>
      </c>
      <c r="K880" s="199" t="str" cm="1">
        <f t="array" ref="K880">IFERROR(INDEX(Forecast_Capex_Input!H$12:H$286,$X880),NA)</f>
        <v>N/A</v>
      </c>
      <c r="L880" s="199" t="str" cm="1">
        <f t="array" ref="L880">IFERROR(INDEX(Forecast_Capex_Input!I$12:I$286,$X880),NA)</f>
        <v>N/A</v>
      </c>
      <c r="M880" s="199" t="str" cm="1">
        <f t="array" ref="M880">IFERROR(INDEX(Forecast_Capex_Input!J$12:J$286,$X880),NA)</f>
        <v>N/A</v>
      </c>
      <c r="N880" s="199" t="str" cm="1">
        <f t="array" ref="N880">IFERROR(INDEX(Forecast_Capex_Input!K$12:K$286,$X880),NA)</f>
        <v>N/A</v>
      </c>
      <c r="O880" s="199" t="str" cm="1">
        <f t="array" ref="O880">IFERROR(INDEX(Forecast_Capex_Input!L$12:L$286,$X880),NA)</f>
        <v>N/A</v>
      </c>
      <c r="P880" s="199" t="str" cm="1">
        <f t="array" ref="P880">IFERROR(INDEX(Forecast_Capex_Input!M$12:M$286,$X880),NA)</f>
        <v>N/A</v>
      </c>
      <c r="Q880" s="172" t="str" cm="1">
        <f t="array" ref="Q880">IFERROR(INDEX(Forecast_Capex_Input!N$12:N$286,$X880),NA)</f>
        <v>N/A</v>
      </c>
      <c r="R880" s="265" cm="1">
        <f t="array" ref="R880">IFERROR(INDEX(Forecast_Capex_Input!O$12:O$286,$X880),0)</f>
        <v>0</v>
      </c>
      <c r="S880" s="172" cm="1">
        <f t="array" ref="S880">IFERROR(INDEX(Forecast_Capex_Input!P$12:P$286,$X880),0)</f>
        <v>0</v>
      </c>
      <c r="T880" s="199" t="str" cm="1">
        <f t="array" aca="1" ref="T880" ca="1">IFERROR(INDEX(General!$K$84:$K$103,$AA880),NA)</f>
        <v>N/A</v>
      </c>
      <c r="U880" s="188" cm="1">
        <f t="array" aca="1" ref="U880" ca="1">IFERROR(
IF($F880=General!$E$25,INDEX(Forecast_Capex_Input!S$12:S$286,$X880),
INDEX(Forecast_Capex_Input!T$12:T$286,$X880)),0)</f>
        <v>0</v>
      </c>
      <c r="V880" s="222" t="b">
        <f>IFERROR(INDEX(Overheads!$T$19:$T$26,MATCH($I880,Overheads!$E$19:$E$26,0)),FALSE)</f>
        <v>0</v>
      </c>
      <c r="W880" s="165"/>
      <c r="X880" s="174" t="str">
        <f>IFERROR(
IF(MATCH($C880,Forecast_Capex_Input!$CI$12:$CI$286,1)+1&gt;MAX(Forecast_Capex_Input!$C$12:$C$286),NA,
MATCH($C880,Forecast_Capex_Input!$CI$12:$CI$286,1)+1),1)</f>
        <v>N/A</v>
      </c>
      <c r="Y880" s="174" t="str" cm="1">
        <f t="array" aca="1" ref="Y880" ca="1">IFERROR(
IF(X879&lt;&gt;X880,1,
IF(COUNTIF(OFFSET(Y879,0,0,-INDEX(Forecast_Capex_Input!$CG$12:$CG$286,$X880)),Y879)=INDEX(Forecast_Capex_Input!$CG$12:$CG$286,$X880),Y879+1,Y879)),NA)</f>
        <v>N/A</v>
      </c>
      <c r="Z880" s="174" t="str" cm="1">
        <f t="array" ref="Z880">IFERROR($C880-IF($X880=1,1,INDEX(Forecast_Capex_Input!$CI$12:$CI$286,$X880-1))+1,NA)</f>
        <v>N/A</v>
      </c>
      <c r="AA880" s="174" t="str" cm="1">
        <f t="array" aca="1" ref="AA880" ca="1">IFERROR(IF(Y880=1,
INDEX(Forecast_Capex_Input!$AI$10:$BB$10,SMALL(IF(INDEX(Forecast_Capex_Input!$AI$12:$BB$286,$X880,0)&gt;0,COLUMN(Forecast_Capex_Input!$AI$10:$BB$10)-COLUMN(Forecast_Capex_Input!$AI$12)+1),ROWS(OFFSET(AA879,0,0,-$Z880)))),
OFFSET(AA879,-INDEX(Forecast_Capex_Input!$CG$12:$CG$286,$X880)+1,0)),NA)</f>
        <v>N/A</v>
      </c>
      <c r="AB880" s="174" t="str">
        <f t="shared" ca="1" si="581"/>
        <v>N/A</v>
      </c>
      <c r="AC880" s="222" t="b">
        <f t="shared" si="613"/>
        <v>0</v>
      </c>
      <c r="AD880" s="220" t="b">
        <v>0</v>
      </c>
      <c r="AE880" s="222" t="b">
        <f t="shared" si="582"/>
        <v>1</v>
      </c>
      <c r="AF880" s="165"/>
      <c r="AG880" s="215">
        <v>0</v>
      </c>
      <c r="AH880" s="215">
        <v>0</v>
      </c>
      <c r="AI880" s="215">
        <v>0</v>
      </c>
      <c r="AJ880" s="215">
        <v>0</v>
      </c>
      <c r="AK880" s="215">
        <v>0</v>
      </c>
      <c r="AL880" s="155">
        <v>0</v>
      </c>
      <c r="AM880" s="165"/>
      <c r="AN880" s="215" cm="1">
        <f t="array" aca="1" ref="AN880" ca="1">IFERROR(INDEX(General!O$33:O$34,$AB880)
*AG880,0)</f>
        <v>0</v>
      </c>
      <c r="AO880" s="215" cm="1">
        <f t="array" aca="1" ref="AO880" ca="1">IFERROR(INDEX(General!P$33:P$34,$AB880)
*AH880,0)</f>
        <v>0</v>
      </c>
      <c r="AP880" s="215" cm="1">
        <f t="array" aca="1" ref="AP880" ca="1">IFERROR(INDEX(General!Q$33:Q$34,$AB880)
*AI880,0)</f>
        <v>0</v>
      </c>
      <c r="AQ880" s="215" cm="1">
        <f t="array" aca="1" ref="AQ880" ca="1">IFERROR(INDEX(General!R$33:R$34,$AB880)
*AJ880,0)</f>
        <v>0</v>
      </c>
      <c r="AR880" s="215" cm="1">
        <f t="array" aca="1" ref="AR880" ca="1">IFERROR(INDEX(General!S$33:S$34,$AB880)
*AK880,0)</f>
        <v>0</v>
      </c>
      <c r="AS880" s="155">
        <f t="shared" ca="1" si="614"/>
        <v>0</v>
      </c>
      <c r="AT880" s="165"/>
      <c r="AU880" s="215">
        <f ca="1">IF($AE880=FALSE,AN880*Overheads!$R$24*$V880,
IFERROR(Overheads!$O$49*$V880*AN880,0)
+IFERROR(Overheads!Q$59*$V880*(AN880/Overheads!Q$68),0))</f>
        <v>0</v>
      </c>
      <c r="AV880" s="215">
        <f ca="1">IF($AE880=FALSE,AO880*Overheads!$R$24*$V880,
IFERROR(Overheads!$O$49*$V880*AO880,0)
+IFERROR(Overheads!R$59*$V880*(AO880/Overheads!R$68),0))</f>
        <v>0</v>
      </c>
      <c r="AW880" s="215">
        <f ca="1">IF($AE880=FALSE,AP880*Overheads!$R$24*$V880,
IFERROR(Overheads!$O$49*$V880*AP880,0)
+IFERROR(Overheads!S$59*$V880*(AP880/Overheads!S$68),0))</f>
        <v>0</v>
      </c>
      <c r="AX880" s="215">
        <f ca="1">IF($AE880=FALSE,AQ880*Overheads!$R$24*$V880,
IFERROR(Overheads!$O$49*$V880*AQ880,0)
+IFERROR(Overheads!T$59*$V880*(AQ880/Overheads!T$68),0))</f>
        <v>0</v>
      </c>
      <c r="AY880" s="215">
        <f ca="1">IF($AE880=FALSE,AR880*Overheads!$R$24*$V880,
IFERROR(Overheads!$O$49*$V880*AR880,0)
+IFERROR(Overheads!U$59*$V880*(AR880/Overheads!U$68),0))</f>
        <v>0</v>
      </c>
      <c r="AZ880" s="155">
        <f t="shared" ca="1" si="615"/>
        <v>0</v>
      </c>
      <c r="BA880" s="165"/>
      <c r="BB880" s="215">
        <f ca="1">IF($AE880=FALSE,AN880*Overheads!$S$25,
IFERROR(Overheads!$O$50*AN880,0)
+IFERROR(Overheads!Q$60*(AN880/Overheads!Q$66),0))</f>
        <v>0</v>
      </c>
      <c r="BC880" s="215">
        <f ca="1">IF($AE880=FALSE,AO880*Overheads!$S$25,
IFERROR(Overheads!$O$50*AO880,0)
+IFERROR(Overheads!R$60*(AO880/Overheads!R$66),0))</f>
        <v>0</v>
      </c>
      <c r="BD880" s="215">
        <f ca="1">IF($AE880=FALSE,AP880*Overheads!$S$25,
IFERROR(Overheads!$O$50*AP880,0)
+IFERROR(Overheads!S$60*(AP880/Overheads!S$66),0))</f>
        <v>0</v>
      </c>
      <c r="BE880" s="215">
        <f ca="1">IF($AE880=FALSE,AQ880*Overheads!$S$25,
IFERROR(Overheads!$O$50*AQ880,0)
+IFERROR(Overheads!T$60*(AQ880/Overheads!T$66),0))</f>
        <v>0</v>
      </c>
      <c r="BF880" s="215">
        <f ca="1">IF($AE880=FALSE,AR880*Overheads!$S$25,
IFERROR(Overheads!$O$50*AR880,0)
+IFERROR(Overheads!U$60*(AR880/Overheads!U$66),0))</f>
        <v>0</v>
      </c>
      <c r="BG880" s="155">
        <f t="shared" ca="1" si="616"/>
        <v>0</v>
      </c>
      <c r="BH880" s="165"/>
      <c r="BI880" s="215">
        <f t="shared" ca="1" si="617"/>
        <v>0</v>
      </c>
      <c r="BJ880" s="215">
        <f t="shared" ca="1" si="583"/>
        <v>0</v>
      </c>
      <c r="BK880" s="215">
        <f t="shared" ca="1" si="584"/>
        <v>0</v>
      </c>
      <c r="BL880" s="215">
        <f t="shared" ca="1" si="585"/>
        <v>0</v>
      </c>
      <c r="BM880" s="215">
        <f t="shared" ca="1" si="586"/>
        <v>0</v>
      </c>
      <c r="BN880" s="155">
        <f t="shared" ca="1" si="618"/>
        <v>0</v>
      </c>
      <c r="BO880" s="165"/>
      <c r="BP880" s="187" cm="1">
        <f t="array" ref="BP880">IFERROR(IF($X880=$X879,BP879,INDEX(Forecast_Capex_Input!AC$12:AC$286,$X880)),0)</f>
        <v>0</v>
      </c>
      <c r="BQ880" s="187" cm="1">
        <f t="array" ref="BQ880">IFERROR(IF($X880=$X879,BQ879,INDEX(Forecast_Capex_Input!AD$12:AD$286,$X880)),0)</f>
        <v>0</v>
      </c>
      <c r="BR880" s="187" cm="1">
        <f t="array" ref="BR880">IFERROR(IF($X880=$X879,BR879,INDEX(Forecast_Capex_Input!AE$12:AE$286,$X880)),0)</f>
        <v>0</v>
      </c>
      <c r="BS880" s="187" cm="1">
        <f t="array" ref="BS880">IFERROR(IF($X880=$X879,BS879,INDEX(Forecast_Capex_Input!AF$12:AF$286,$X880)),0)</f>
        <v>0</v>
      </c>
      <c r="BT880" s="187" cm="1">
        <f t="array" ref="BT880">IFERROR(IF($X880=$X879,BT879,INDEX(Forecast_Capex_Input!AG$12:AG$286,$X880)),0)</f>
        <v>0</v>
      </c>
      <c r="BU880" s="165"/>
      <c r="BV880" s="215">
        <f t="shared" si="587"/>
        <v>0</v>
      </c>
      <c r="BW880" s="215">
        <f t="shared" si="588"/>
        <v>0</v>
      </c>
      <c r="BX880" s="215">
        <f t="shared" si="589"/>
        <v>0</v>
      </c>
      <c r="BY880" s="215">
        <f t="shared" si="590"/>
        <v>0</v>
      </c>
      <c r="BZ880" s="215">
        <f t="shared" si="591"/>
        <v>0</v>
      </c>
      <c r="CA880" s="155">
        <f t="shared" si="619"/>
        <v>0</v>
      </c>
      <c r="CB880" s="165"/>
      <c r="CC880" s="215">
        <f t="shared" si="592"/>
        <v>0</v>
      </c>
      <c r="CD880" s="215">
        <f t="shared" si="593"/>
        <v>0</v>
      </c>
      <c r="CE880" s="215">
        <f t="shared" si="594"/>
        <v>0</v>
      </c>
      <c r="CF880" s="215">
        <f t="shared" si="595"/>
        <v>0</v>
      </c>
      <c r="CG880" s="215">
        <f t="shared" si="596"/>
        <v>0</v>
      </c>
      <c r="CH880" s="155">
        <f t="shared" si="620"/>
        <v>0</v>
      </c>
      <c r="CI880" s="165"/>
      <c r="CJ880" s="215">
        <f t="shared" si="597"/>
        <v>0</v>
      </c>
      <c r="CK880" s="215">
        <f t="shared" si="598"/>
        <v>0</v>
      </c>
      <c r="CL880" s="215">
        <f t="shared" si="599"/>
        <v>0</v>
      </c>
      <c r="CM880" s="215">
        <f t="shared" si="600"/>
        <v>0</v>
      </c>
      <c r="CN880" s="215">
        <f t="shared" si="601"/>
        <v>0</v>
      </c>
      <c r="CO880" s="155">
        <f t="shared" si="621"/>
        <v>0</v>
      </c>
      <c r="CP880" s="165"/>
      <c r="CQ880" s="223">
        <f t="shared" si="602"/>
        <v>0</v>
      </c>
      <c r="CR880" s="223">
        <f t="shared" si="603"/>
        <v>0</v>
      </c>
      <c r="CS880" s="223">
        <f t="shared" si="604"/>
        <v>0</v>
      </c>
      <c r="CT880" s="223">
        <f t="shared" si="605"/>
        <v>0</v>
      </c>
      <c r="CU880" s="223">
        <f t="shared" si="606"/>
        <v>0</v>
      </c>
      <c r="CV880" s="155">
        <f t="shared" si="622"/>
        <v>0</v>
      </c>
      <c r="CW880" s="165"/>
      <c r="CX880" s="215">
        <f t="shared" si="623"/>
        <v>0</v>
      </c>
      <c r="CY880" s="215">
        <f t="shared" si="607"/>
        <v>0</v>
      </c>
      <c r="CZ880" s="215">
        <f t="shared" si="608"/>
        <v>0</v>
      </c>
      <c r="DA880" s="215">
        <f t="shared" si="609"/>
        <v>0</v>
      </c>
      <c r="DB880" s="215">
        <f t="shared" si="610"/>
        <v>0</v>
      </c>
      <c r="DC880" s="155">
        <f t="shared" si="624"/>
        <v>0</v>
      </c>
      <c r="DD880" s="165"/>
      <c r="DE880" s="188" t="b" cm="1">
        <f t="array" aca="1" ref="DE880" ca="1">OR($G880=Forecast_Capex_Input!$BF$8:$BF$10)</f>
        <v>0</v>
      </c>
      <c r="DF880" s="188" cm="1">
        <f t="array" aca="1" ref="DF880" ca="1">IFERROR(INDEX(Forecast_Capex_Input!BG$12:BG$286,$X880)
*(INDEX(Forecast_Capex_Input!$H$12:$H$286,$X880)=Repex),0)
*$DE880</f>
        <v>0</v>
      </c>
      <c r="DG880" s="188" cm="1">
        <f t="array" aca="1" ref="DG880" ca="1">IFERROR(INDEX(Forecast_Capex_Input!BH$12:BH$286,$X880)
*(INDEX(Forecast_Capex_Input!$H$12:$H$286,$X880)=Repex),0)
*$DE880</f>
        <v>0</v>
      </c>
      <c r="DH880" s="188" cm="1">
        <f t="array" aca="1" ref="DH880" ca="1">IFERROR(INDEX(Forecast_Capex_Input!BI$12:BI$286,$X880)
*(INDEX(Forecast_Capex_Input!$H$12:$H$286,$X880)=Repex),0)
*$DE880</f>
        <v>0</v>
      </c>
      <c r="DI880" s="188" cm="1">
        <f t="array" aca="1" ref="DI880" ca="1">IFERROR(INDEX(Forecast_Capex_Input!BJ$12:BJ$286,$X880)
*(INDEX(Forecast_Capex_Input!$H$12:$H$286,$X880)=Repex),0)
*$DE880</f>
        <v>0</v>
      </c>
      <c r="DJ880" s="188" cm="1">
        <f t="array" aca="1" ref="DJ880" ca="1">IFERROR(INDEX(Forecast_Capex_Input!BK$12:BK$286,$X880)
*(INDEX(Forecast_Capex_Input!$H$12:$H$286,$X880)=Repex),0)
*$DE880</f>
        <v>0</v>
      </c>
      <c r="DK880" s="188" cm="1">
        <f t="array" aca="1" ref="DK880" ca="1">IFERROR(INDEX(Forecast_Capex_Input!BL$12:BL$286,$X880)
*(INDEX(Forecast_Capex_Input!$H$12:$H$286,$X880)=Repex),0)
*$DE880</f>
        <v>0</v>
      </c>
      <c r="DL880" s="165"/>
      <c r="DM880" s="188" t="b" cm="1">
        <f t="array" aca="1" ref="DM880" ca="1">OR($G880=Forecast_Capex_Input!$BN$8:$BN$9)</f>
        <v>0</v>
      </c>
      <c r="DN880" s="188" cm="1">
        <f t="array" aca="1" ref="DN880" ca="1">IFERROR(INDEX(Forecast_Capex_Input!BO$12:BO$286,$X880)
*(INDEX(Forecast_Capex_Input!$H$12:$H$286,$X880)=Repex),0)
*$DM880</f>
        <v>0</v>
      </c>
      <c r="DO880" s="188" cm="1">
        <f t="array" aca="1" ref="DO880" ca="1">IFERROR(INDEX(Forecast_Capex_Input!BP$12:BP$286,$X880)
*(INDEX(Forecast_Capex_Input!$H$12:$H$286,$X880)=Repex),0)
*$DM880</f>
        <v>0</v>
      </c>
      <c r="DP880" s="188" cm="1">
        <f t="array" aca="1" ref="DP880" ca="1">IFERROR(INDEX(Forecast_Capex_Input!BQ$12:BQ$286,$X880)
*(INDEX(Forecast_Capex_Input!$H$12:$H$286,$X880)=Repex),0)
*$DM880</f>
        <v>0</v>
      </c>
      <c r="DQ880" s="188" cm="1">
        <f t="array" aca="1" ref="DQ880" ca="1">IFERROR(INDEX(Forecast_Capex_Input!BR$12:BR$286,$X880)
*(INDEX(Forecast_Capex_Input!$H$12:$H$286,$X880)=Repex),0)
*$DM880</f>
        <v>0</v>
      </c>
      <c r="DR880" s="188" cm="1">
        <f t="array" aca="1" ref="DR880" ca="1">IFERROR(INDEX(Forecast_Capex_Input!BS$12:BS$286,$X880)
*(INDEX(Forecast_Capex_Input!$H$12:$H$286,$X880)=Repex),0)
*$DM880</f>
        <v>0</v>
      </c>
      <c r="DS880" s="165"/>
      <c r="DT880" s="188" t="b" cm="1">
        <f t="array" aca="1" ref="DT880" ca="1">OR($G880=Forecast_Capex_Input!$BU$8:$BU$10)</f>
        <v>0</v>
      </c>
      <c r="DU880" s="188" cm="1">
        <f t="array" aca="1" ref="DU880" ca="1">IFERROR(INDEX(Forecast_Capex_Input!BV$12:BV$286,$X880)
*(INDEX(Forecast_Capex_Input!$H$12:$H$286,$X880)=Repex),0)
*$DT880</f>
        <v>0</v>
      </c>
      <c r="DV880" s="188" cm="1">
        <f t="array" aca="1" ref="DV880" ca="1">IFERROR(INDEX(Forecast_Capex_Input!BW$12:BW$286,$X880)
*(INDEX(Forecast_Capex_Input!$H$12:$H$286,$X880)=Repex),0)
*$DT880</f>
        <v>0</v>
      </c>
      <c r="DW880" s="188" cm="1">
        <f t="array" aca="1" ref="DW880" ca="1">IFERROR(INDEX(Forecast_Capex_Input!BX$12:BX$286,$X880)
*(INDEX(Forecast_Capex_Input!$H$12:$H$286,$X880)=Repex),0)
*$DT880</f>
        <v>0</v>
      </c>
      <c r="DX880" s="188" cm="1">
        <f t="array" aca="1" ref="DX880" ca="1">IFERROR(INDEX(Forecast_Capex_Input!BY$12:BY$286,$X880)
*(INDEX(Forecast_Capex_Input!$H$12:$H$286,$X880)=Repex),0)
*$DT880</f>
        <v>0</v>
      </c>
      <c r="DY880" s="188" cm="1">
        <f t="array" aca="1" ref="DY880" ca="1">IFERROR(INDEX(Forecast_Capex_Input!BZ$12:BZ$286,$X880)
*(INDEX(Forecast_Capex_Input!$H$12:$H$286,$X880)=Repex),0)
*$DT880</f>
        <v>0</v>
      </c>
      <c r="DZ880" s="188" cm="1">
        <f t="array" aca="1" ref="DZ880" ca="1">IFERROR(INDEX(Forecast_Capex_Input!CA$12:CA$286,$X880)
*(INDEX(Forecast_Capex_Input!$H$12:$H$286,$X880)=Repex),0)
*$DT880</f>
        <v>0</v>
      </c>
      <c r="EA880" s="188" cm="1">
        <f t="array" aca="1" ref="EA880" ca="1">IFERROR(INDEX(Forecast_Capex_Input!CB$12:CB$286,$X880)
*(INDEX(Forecast_Capex_Input!$H$12:$H$286,$X880)=Repex),0)
*$DT880</f>
        <v>0</v>
      </c>
      <c r="EB880" s="188" cm="1">
        <f t="array" aca="1" ref="EB880" ca="1">IFERROR(INDEX(Forecast_Capex_Input!CC$12:CC$286,$X880)
*(INDEX(Forecast_Capex_Input!$H$12:$H$286,$X880)=Repex),0)
*$DT880</f>
        <v>0</v>
      </c>
      <c r="EC880" s="165"/>
      <c r="ED880" s="226" t="str">
        <f t="shared" si="611"/>
        <v>N/A</v>
      </c>
      <c r="EE880" s="174" t="s">
        <v>15</v>
      </c>
    </row>
    <row r="881" spans="3:135" x14ac:dyDescent="0.2">
      <c r="C881" s="174">
        <f t="shared" si="612"/>
        <v>871</v>
      </c>
      <c r="D881" s="167" t="str" cm="1">
        <f t="array" ref="D881">IFERROR(INDEX(Forecast_Capex_Input!$D$12:$D$286,$X881),NA)</f>
        <v>N/A</v>
      </c>
      <c r="E881" s="172" t="str" cm="1">
        <f t="array" ref="E881">IF($X881=NA,NA,INDEX(Forecast_Capex_Input!$E$12:$E$286,$X881))</f>
        <v>N/A</v>
      </c>
      <c r="F881" s="167" t="str" cm="1">
        <f t="array" aca="1" ref="F881" ca="1">IFERROR(INDEX(General!$E$25:$E$26,$Y881),NA)</f>
        <v>N/A</v>
      </c>
      <c r="G881" s="167" t="str" cm="1">
        <f t="array" aca="1" ref="G881" ca="1">IFERROR(INDEX(Forecast_Capex_Input!$AI$11:$BB$11,$AA881),NA)</f>
        <v>N/A</v>
      </c>
      <c r="H881" s="189" t="str" cm="1">
        <f t="array" aca="1" ref="H881" ca="1">IFERROR(INDEX(Forecast_Capex_Input!$AI$12:$BB$286,$X881,$AA881),NA)</f>
        <v>N/A</v>
      </c>
      <c r="I881" s="199" t="str" cm="1">
        <f t="array" ref="I881">IFERROR(INDEX(Forecast_Capex_Input!$F$12:$F$286,$X881),NA)</f>
        <v>N/A</v>
      </c>
      <c r="J881" s="199" t="str" cm="1">
        <f t="array" ref="J881">IFERROR(INDEX(Forecast_Capex_Input!G$12:G$286,$X881),NA)</f>
        <v>N/A</v>
      </c>
      <c r="K881" s="199" t="str" cm="1">
        <f t="array" ref="K881">IFERROR(INDEX(Forecast_Capex_Input!H$12:H$286,$X881),NA)</f>
        <v>N/A</v>
      </c>
      <c r="L881" s="199" t="str" cm="1">
        <f t="array" ref="L881">IFERROR(INDEX(Forecast_Capex_Input!I$12:I$286,$X881),NA)</f>
        <v>N/A</v>
      </c>
      <c r="M881" s="199" t="str" cm="1">
        <f t="array" ref="M881">IFERROR(INDEX(Forecast_Capex_Input!J$12:J$286,$X881),NA)</f>
        <v>N/A</v>
      </c>
      <c r="N881" s="199" t="str" cm="1">
        <f t="array" ref="N881">IFERROR(INDEX(Forecast_Capex_Input!K$12:K$286,$X881),NA)</f>
        <v>N/A</v>
      </c>
      <c r="O881" s="199" t="str" cm="1">
        <f t="array" ref="O881">IFERROR(INDEX(Forecast_Capex_Input!L$12:L$286,$X881),NA)</f>
        <v>N/A</v>
      </c>
      <c r="P881" s="199" t="str" cm="1">
        <f t="array" ref="P881">IFERROR(INDEX(Forecast_Capex_Input!M$12:M$286,$X881),NA)</f>
        <v>N/A</v>
      </c>
      <c r="Q881" s="172" t="str" cm="1">
        <f t="array" ref="Q881">IFERROR(INDEX(Forecast_Capex_Input!N$12:N$286,$X881),NA)</f>
        <v>N/A</v>
      </c>
      <c r="R881" s="265" cm="1">
        <f t="array" ref="R881">IFERROR(INDEX(Forecast_Capex_Input!O$12:O$286,$X881),0)</f>
        <v>0</v>
      </c>
      <c r="S881" s="172" cm="1">
        <f t="array" ref="S881">IFERROR(INDEX(Forecast_Capex_Input!P$12:P$286,$X881),0)</f>
        <v>0</v>
      </c>
      <c r="T881" s="199" t="str" cm="1">
        <f t="array" aca="1" ref="T881" ca="1">IFERROR(INDEX(General!$K$84:$K$103,$AA881),NA)</f>
        <v>N/A</v>
      </c>
      <c r="U881" s="188" cm="1">
        <f t="array" aca="1" ref="U881" ca="1">IFERROR(
IF($F881=General!$E$25,INDEX(Forecast_Capex_Input!S$12:S$286,$X881),
INDEX(Forecast_Capex_Input!T$12:T$286,$X881)),0)</f>
        <v>0</v>
      </c>
      <c r="V881" s="222" t="b">
        <f>IFERROR(INDEX(Overheads!$T$19:$T$26,MATCH($I881,Overheads!$E$19:$E$26,0)),FALSE)</f>
        <v>0</v>
      </c>
      <c r="W881" s="165"/>
      <c r="X881" s="174" t="str">
        <f>IFERROR(
IF(MATCH($C881,Forecast_Capex_Input!$CI$12:$CI$286,1)+1&gt;MAX(Forecast_Capex_Input!$C$12:$C$286),NA,
MATCH($C881,Forecast_Capex_Input!$CI$12:$CI$286,1)+1),1)</f>
        <v>N/A</v>
      </c>
      <c r="Y881" s="174" t="str" cm="1">
        <f t="array" aca="1" ref="Y881" ca="1">IFERROR(
IF(X880&lt;&gt;X881,1,
IF(COUNTIF(OFFSET(Y880,0,0,-INDEX(Forecast_Capex_Input!$CG$12:$CG$286,$X881)),Y880)=INDEX(Forecast_Capex_Input!$CG$12:$CG$286,$X881),Y880+1,Y880)),NA)</f>
        <v>N/A</v>
      </c>
      <c r="Z881" s="174" t="str" cm="1">
        <f t="array" ref="Z881">IFERROR($C881-IF($X881=1,1,INDEX(Forecast_Capex_Input!$CI$12:$CI$286,$X881-1))+1,NA)</f>
        <v>N/A</v>
      </c>
      <c r="AA881" s="174" t="str" cm="1">
        <f t="array" aca="1" ref="AA881" ca="1">IFERROR(IF(Y881=1,
INDEX(Forecast_Capex_Input!$AI$10:$BB$10,SMALL(IF(INDEX(Forecast_Capex_Input!$AI$12:$BB$286,$X881,0)&gt;0,COLUMN(Forecast_Capex_Input!$AI$10:$BB$10)-COLUMN(Forecast_Capex_Input!$AI$12)+1),ROWS(OFFSET(AA880,0,0,-$Z881)))),
OFFSET(AA880,-INDEX(Forecast_Capex_Input!$CG$12:$CG$286,$X881)+1,0)),NA)</f>
        <v>N/A</v>
      </c>
      <c r="AB881" s="174" t="str">
        <f t="shared" ca="1" si="581"/>
        <v>N/A</v>
      </c>
      <c r="AC881" s="222" t="b">
        <f t="shared" si="613"/>
        <v>0</v>
      </c>
      <c r="AD881" s="220" t="b">
        <v>0</v>
      </c>
      <c r="AE881" s="222" t="b">
        <f t="shared" si="582"/>
        <v>1</v>
      </c>
      <c r="AF881" s="165"/>
      <c r="AG881" s="215">
        <v>0</v>
      </c>
      <c r="AH881" s="215">
        <v>0</v>
      </c>
      <c r="AI881" s="215">
        <v>0</v>
      </c>
      <c r="AJ881" s="215">
        <v>0</v>
      </c>
      <c r="AK881" s="215">
        <v>0</v>
      </c>
      <c r="AL881" s="155">
        <v>0</v>
      </c>
      <c r="AM881" s="165"/>
      <c r="AN881" s="215" cm="1">
        <f t="array" aca="1" ref="AN881" ca="1">IFERROR(INDEX(General!O$33:O$34,$AB881)
*AG881,0)</f>
        <v>0</v>
      </c>
      <c r="AO881" s="215" cm="1">
        <f t="array" aca="1" ref="AO881" ca="1">IFERROR(INDEX(General!P$33:P$34,$AB881)
*AH881,0)</f>
        <v>0</v>
      </c>
      <c r="AP881" s="215" cm="1">
        <f t="array" aca="1" ref="AP881" ca="1">IFERROR(INDEX(General!Q$33:Q$34,$AB881)
*AI881,0)</f>
        <v>0</v>
      </c>
      <c r="AQ881" s="215" cm="1">
        <f t="array" aca="1" ref="AQ881" ca="1">IFERROR(INDEX(General!R$33:R$34,$AB881)
*AJ881,0)</f>
        <v>0</v>
      </c>
      <c r="AR881" s="215" cm="1">
        <f t="array" aca="1" ref="AR881" ca="1">IFERROR(INDEX(General!S$33:S$34,$AB881)
*AK881,0)</f>
        <v>0</v>
      </c>
      <c r="AS881" s="155">
        <f t="shared" ca="1" si="614"/>
        <v>0</v>
      </c>
      <c r="AT881" s="165"/>
      <c r="AU881" s="215">
        <f ca="1">IF($AE881=FALSE,AN881*Overheads!$R$24*$V881,
IFERROR(Overheads!$O$49*$V881*AN881,0)
+IFERROR(Overheads!Q$59*$V881*(AN881/Overheads!Q$68),0))</f>
        <v>0</v>
      </c>
      <c r="AV881" s="215">
        <f ca="1">IF($AE881=FALSE,AO881*Overheads!$R$24*$V881,
IFERROR(Overheads!$O$49*$V881*AO881,0)
+IFERROR(Overheads!R$59*$V881*(AO881/Overheads!R$68),0))</f>
        <v>0</v>
      </c>
      <c r="AW881" s="215">
        <f ca="1">IF($AE881=FALSE,AP881*Overheads!$R$24*$V881,
IFERROR(Overheads!$O$49*$V881*AP881,0)
+IFERROR(Overheads!S$59*$V881*(AP881/Overheads!S$68),0))</f>
        <v>0</v>
      </c>
      <c r="AX881" s="215">
        <f ca="1">IF($AE881=FALSE,AQ881*Overheads!$R$24*$V881,
IFERROR(Overheads!$O$49*$V881*AQ881,0)
+IFERROR(Overheads!T$59*$V881*(AQ881/Overheads!T$68),0))</f>
        <v>0</v>
      </c>
      <c r="AY881" s="215">
        <f ca="1">IF($AE881=FALSE,AR881*Overheads!$R$24*$V881,
IFERROR(Overheads!$O$49*$V881*AR881,0)
+IFERROR(Overheads!U$59*$V881*(AR881/Overheads!U$68),0))</f>
        <v>0</v>
      </c>
      <c r="AZ881" s="155">
        <f t="shared" ca="1" si="615"/>
        <v>0</v>
      </c>
      <c r="BA881" s="165"/>
      <c r="BB881" s="215">
        <f ca="1">IF($AE881=FALSE,AN881*Overheads!$S$25,
IFERROR(Overheads!$O$50*AN881,0)
+IFERROR(Overheads!Q$60*(AN881/Overheads!Q$66),0))</f>
        <v>0</v>
      </c>
      <c r="BC881" s="215">
        <f ca="1">IF($AE881=FALSE,AO881*Overheads!$S$25,
IFERROR(Overheads!$O$50*AO881,0)
+IFERROR(Overheads!R$60*(AO881/Overheads!R$66),0))</f>
        <v>0</v>
      </c>
      <c r="BD881" s="215">
        <f ca="1">IF($AE881=FALSE,AP881*Overheads!$S$25,
IFERROR(Overheads!$O$50*AP881,0)
+IFERROR(Overheads!S$60*(AP881/Overheads!S$66),0))</f>
        <v>0</v>
      </c>
      <c r="BE881" s="215">
        <f ca="1">IF($AE881=FALSE,AQ881*Overheads!$S$25,
IFERROR(Overheads!$O$50*AQ881,0)
+IFERROR(Overheads!T$60*(AQ881/Overheads!T$66),0))</f>
        <v>0</v>
      </c>
      <c r="BF881" s="215">
        <f ca="1">IF($AE881=FALSE,AR881*Overheads!$S$25,
IFERROR(Overheads!$O$50*AR881,0)
+IFERROR(Overheads!U$60*(AR881/Overheads!U$66),0))</f>
        <v>0</v>
      </c>
      <c r="BG881" s="155">
        <f t="shared" ca="1" si="616"/>
        <v>0</v>
      </c>
      <c r="BH881" s="165"/>
      <c r="BI881" s="215">
        <f t="shared" ca="1" si="617"/>
        <v>0</v>
      </c>
      <c r="BJ881" s="215">
        <f t="shared" ca="1" si="583"/>
        <v>0</v>
      </c>
      <c r="BK881" s="215">
        <f t="shared" ca="1" si="584"/>
        <v>0</v>
      </c>
      <c r="BL881" s="215">
        <f t="shared" ca="1" si="585"/>
        <v>0</v>
      </c>
      <c r="BM881" s="215">
        <f t="shared" ca="1" si="586"/>
        <v>0</v>
      </c>
      <c r="BN881" s="155">
        <f t="shared" ca="1" si="618"/>
        <v>0</v>
      </c>
      <c r="BO881" s="165"/>
      <c r="BP881" s="187" cm="1">
        <f t="array" ref="BP881">IFERROR(IF($X881=$X880,BP880,INDEX(Forecast_Capex_Input!AC$12:AC$286,$X881)),0)</f>
        <v>0</v>
      </c>
      <c r="BQ881" s="187" cm="1">
        <f t="array" ref="BQ881">IFERROR(IF($X881=$X880,BQ880,INDEX(Forecast_Capex_Input!AD$12:AD$286,$X881)),0)</f>
        <v>0</v>
      </c>
      <c r="BR881" s="187" cm="1">
        <f t="array" ref="BR881">IFERROR(IF($X881=$X880,BR880,INDEX(Forecast_Capex_Input!AE$12:AE$286,$X881)),0)</f>
        <v>0</v>
      </c>
      <c r="BS881" s="187" cm="1">
        <f t="array" ref="BS881">IFERROR(IF($X881=$X880,BS880,INDEX(Forecast_Capex_Input!AF$12:AF$286,$X881)),0)</f>
        <v>0</v>
      </c>
      <c r="BT881" s="187" cm="1">
        <f t="array" ref="BT881">IFERROR(IF($X881=$X880,BT880,INDEX(Forecast_Capex_Input!AG$12:AG$286,$X881)),0)</f>
        <v>0</v>
      </c>
      <c r="BU881" s="165"/>
      <c r="BV881" s="215">
        <f t="shared" si="587"/>
        <v>0</v>
      </c>
      <c r="BW881" s="215">
        <f t="shared" si="588"/>
        <v>0</v>
      </c>
      <c r="BX881" s="215">
        <f t="shared" si="589"/>
        <v>0</v>
      </c>
      <c r="BY881" s="215">
        <f t="shared" si="590"/>
        <v>0</v>
      </c>
      <c r="BZ881" s="215">
        <f t="shared" si="591"/>
        <v>0</v>
      </c>
      <c r="CA881" s="155">
        <f t="shared" si="619"/>
        <v>0</v>
      </c>
      <c r="CB881" s="165"/>
      <c r="CC881" s="215">
        <f t="shared" si="592"/>
        <v>0</v>
      </c>
      <c r="CD881" s="215">
        <f t="shared" si="593"/>
        <v>0</v>
      </c>
      <c r="CE881" s="215">
        <f t="shared" si="594"/>
        <v>0</v>
      </c>
      <c r="CF881" s="215">
        <f t="shared" si="595"/>
        <v>0</v>
      </c>
      <c r="CG881" s="215">
        <f t="shared" si="596"/>
        <v>0</v>
      </c>
      <c r="CH881" s="155">
        <f t="shared" si="620"/>
        <v>0</v>
      </c>
      <c r="CI881" s="165"/>
      <c r="CJ881" s="215">
        <f t="shared" si="597"/>
        <v>0</v>
      </c>
      <c r="CK881" s="215">
        <f t="shared" si="598"/>
        <v>0</v>
      </c>
      <c r="CL881" s="215">
        <f t="shared" si="599"/>
        <v>0</v>
      </c>
      <c r="CM881" s="215">
        <f t="shared" si="600"/>
        <v>0</v>
      </c>
      <c r="CN881" s="215">
        <f t="shared" si="601"/>
        <v>0</v>
      </c>
      <c r="CO881" s="155">
        <f t="shared" si="621"/>
        <v>0</v>
      </c>
      <c r="CP881" s="165"/>
      <c r="CQ881" s="223">
        <f t="shared" si="602"/>
        <v>0</v>
      </c>
      <c r="CR881" s="223">
        <f t="shared" si="603"/>
        <v>0</v>
      </c>
      <c r="CS881" s="223">
        <f t="shared" si="604"/>
        <v>0</v>
      </c>
      <c r="CT881" s="223">
        <f t="shared" si="605"/>
        <v>0</v>
      </c>
      <c r="CU881" s="223">
        <f t="shared" si="606"/>
        <v>0</v>
      </c>
      <c r="CV881" s="155">
        <f t="shared" si="622"/>
        <v>0</v>
      </c>
      <c r="CW881" s="165"/>
      <c r="CX881" s="215">
        <f t="shared" si="623"/>
        <v>0</v>
      </c>
      <c r="CY881" s="215">
        <f t="shared" si="607"/>
        <v>0</v>
      </c>
      <c r="CZ881" s="215">
        <f t="shared" si="608"/>
        <v>0</v>
      </c>
      <c r="DA881" s="215">
        <f t="shared" si="609"/>
        <v>0</v>
      </c>
      <c r="DB881" s="215">
        <f t="shared" si="610"/>
        <v>0</v>
      </c>
      <c r="DC881" s="155">
        <f t="shared" si="624"/>
        <v>0</v>
      </c>
      <c r="DD881" s="165"/>
      <c r="DE881" s="188" t="b" cm="1">
        <f t="array" aca="1" ref="DE881" ca="1">OR($G881=Forecast_Capex_Input!$BF$8:$BF$10)</f>
        <v>0</v>
      </c>
      <c r="DF881" s="188" cm="1">
        <f t="array" aca="1" ref="DF881" ca="1">IFERROR(INDEX(Forecast_Capex_Input!BG$12:BG$286,$X881)
*(INDEX(Forecast_Capex_Input!$H$12:$H$286,$X881)=Repex),0)
*$DE881</f>
        <v>0</v>
      </c>
      <c r="DG881" s="188" cm="1">
        <f t="array" aca="1" ref="DG881" ca="1">IFERROR(INDEX(Forecast_Capex_Input!BH$12:BH$286,$X881)
*(INDEX(Forecast_Capex_Input!$H$12:$H$286,$X881)=Repex),0)
*$DE881</f>
        <v>0</v>
      </c>
      <c r="DH881" s="188" cm="1">
        <f t="array" aca="1" ref="DH881" ca="1">IFERROR(INDEX(Forecast_Capex_Input!BI$12:BI$286,$X881)
*(INDEX(Forecast_Capex_Input!$H$12:$H$286,$X881)=Repex),0)
*$DE881</f>
        <v>0</v>
      </c>
      <c r="DI881" s="188" cm="1">
        <f t="array" aca="1" ref="DI881" ca="1">IFERROR(INDEX(Forecast_Capex_Input!BJ$12:BJ$286,$X881)
*(INDEX(Forecast_Capex_Input!$H$12:$H$286,$X881)=Repex),0)
*$DE881</f>
        <v>0</v>
      </c>
      <c r="DJ881" s="188" cm="1">
        <f t="array" aca="1" ref="DJ881" ca="1">IFERROR(INDEX(Forecast_Capex_Input!BK$12:BK$286,$X881)
*(INDEX(Forecast_Capex_Input!$H$12:$H$286,$X881)=Repex),0)
*$DE881</f>
        <v>0</v>
      </c>
      <c r="DK881" s="188" cm="1">
        <f t="array" aca="1" ref="DK881" ca="1">IFERROR(INDEX(Forecast_Capex_Input!BL$12:BL$286,$X881)
*(INDEX(Forecast_Capex_Input!$H$12:$H$286,$X881)=Repex),0)
*$DE881</f>
        <v>0</v>
      </c>
      <c r="DL881" s="165"/>
      <c r="DM881" s="188" t="b" cm="1">
        <f t="array" aca="1" ref="DM881" ca="1">OR($G881=Forecast_Capex_Input!$BN$8:$BN$9)</f>
        <v>0</v>
      </c>
      <c r="DN881" s="188" cm="1">
        <f t="array" aca="1" ref="DN881" ca="1">IFERROR(INDEX(Forecast_Capex_Input!BO$12:BO$286,$X881)
*(INDEX(Forecast_Capex_Input!$H$12:$H$286,$X881)=Repex),0)
*$DM881</f>
        <v>0</v>
      </c>
      <c r="DO881" s="188" cm="1">
        <f t="array" aca="1" ref="DO881" ca="1">IFERROR(INDEX(Forecast_Capex_Input!BP$12:BP$286,$X881)
*(INDEX(Forecast_Capex_Input!$H$12:$H$286,$X881)=Repex),0)
*$DM881</f>
        <v>0</v>
      </c>
      <c r="DP881" s="188" cm="1">
        <f t="array" aca="1" ref="DP881" ca="1">IFERROR(INDEX(Forecast_Capex_Input!BQ$12:BQ$286,$X881)
*(INDEX(Forecast_Capex_Input!$H$12:$H$286,$X881)=Repex),0)
*$DM881</f>
        <v>0</v>
      </c>
      <c r="DQ881" s="188" cm="1">
        <f t="array" aca="1" ref="DQ881" ca="1">IFERROR(INDEX(Forecast_Capex_Input!BR$12:BR$286,$X881)
*(INDEX(Forecast_Capex_Input!$H$12:$H$286,$X881)=Repex),0)
*$DM881</f>
        <v>0</v>
      </c>
      <c r="DR881" s="188" cm="1">
        <f t="array" aca="1" ref="DR881" ca="1">IFERROR(INDEX(Forecast_Capex_Input!BS$12:BS$286,$X881)
*(INDEX(Forecast_Capex_Input!$H$12:$H$286,$X881)=Repex),0)
*$DM881</f>
        <v>0</v>
      </c>
      <c r="DS881" s="165"/>
      <c r="DT881" s="188" t="b" cm="1">
        <f t="array" aca="1" ref="DT881" ca="1">OR($G881=Forecast_Capex_Input!$BU$8:$BU$10)</f>
        <v>0</v>
      </c>
      <c r="DU881" s="188" cm="1">
        <f t="array" aca="1" ref="DU881" ca="1">IFERROR(INDEX(Forecast_Capex_Input!BV$12:BV$286,$X881)
*(INDEX(Forecast_Capex_Input!$H$12:$H$286,$X881)=Repex),0)
*$DT881</f>
        <v>0</v>
      </c>
      <c r="DV881" s="188" cm="1">
        <f t="array" aca="1" ref="DV881" ca="1">IFERROR(INDEX(Forecast_Capex_Input!BW$12:BW$286,$X881)
*(INDEX(Forecast_Capex_Input!$H$12:$H$286,$X881)=Repex),0)
*$DT881</f>
        <v>0</v>
      </c>
      <c r="DW881" s="188" cm="1">
        <f t="array" aca="1" ref="DW881" ca="1">IFERROR(INDEX(Forecast_Capex_Input!BX$12:BX$286,$X881)
*(INDEX(Forecast_Capex_Input!$H$12:$H$286,$X881)=Repex),0)
*$DT881</f>
        <v>0</v>
      </c>
      <c r="DX881" s="188" cm="1">
        <f t="array" aca="1" ref="DX881" ca="1">IFERROR(INDEX(Forecast_Capex_Input!BY$12:BY$286,$X881)
*(INDEX(Forecast_Capex_Input!$H$12:$H$286,$X881)=Repex),0)
*$DT881</f>
        <v>0</v>
      </c>
      <c r="DY881" s="188" cm="1">
        <f t="array" aca="1" ref="DY881" ca="1">IFERROR(INDEX(Forecast_Capex_Input!BZ$12:BZ$286,$X881)
*(INDEX(Forecast_Capex_Input!$H$12:$H$286,$X881)=Repex),0)
*$DT881</f>
        <v>0</v>
      </c>
      <c r="DZ881" s="188" cm="1">
        <f t="array" aca="1" ref="DZ881" ca="1">IFERROR(INDEX(Forecast_Capex_Input!CA$12:CA$286,$X881)
*(INDEX(Forecast_Capex_Input!$H$12:$H$286,$X881)=Repex),0)
*$DT881</f>
        <v>0</v>
      </c>
      <c r="EA881" s="188" cm="1">
        <f t="array" aca="1" ref="EA881" ca="1">IFERROR(INDEX(Forecast_Capex_Input!CB$12:CB$286,$X881)
*(INDEX(Forecast_Capex_Input!$H$12:$H$286,$X881)=Repex),0)
*$DT881</f>
        <v>0</v>
      </c>
      <c r="EB881" s="188" cm="1">
        <f t="array" aca="1" ref="EB881" ca="1">IFERROR(INDEX(Forecast_Capex_Input!CC$12:CC$286,$X881)
*(INDEX(Forecast_Capex_Input!$H$12:$H$286,$X881)=Repex),0)
*$DT881</f>
        <v>0</v>
      </c>
      <c r="EC881" s="165"/>
      <c r="ED881" s="226" t="str">
        <f t="shared" si="611"/>
        <v>N/A</v>
      </c>
      <c r="EE881" s="174" t="s">
        <v>15</v>
      </c>
    </row>
    <row r="882" spans="3:135" x14ac:dyDescent="0.2">
      <c r="C882" s="174">
        <f t="shared" si="612"/>
        <v>872</v>
      </c>
      <c r="D882" s="167" t="str" cm="1">
        <f t="array" ref="D882">IFERROR(INDEX(Forecast_Capex_Input!$D$12:$D$286,$X882),NA)</f>
        <v>N/A</v>
      </c>
      <c r="E882" s="172" t="str" cm="1">
        <f t="array" ref="E882">IF($X882=NA,NA,INDEX(Forecast_Capex_Input!$E$12:$E$286,$X882))</f>
        <v>N/A</v>
      </c>
      <c r="F882" s="167" t="str" cm="1">
        <f t="array" aca="1" ref="F882" ca="1">IFERROR(INDEX(General!$E$25:$E$26,$Y882),NA)</f>
        <v>N/A</v>
      </c>
      <c r="G882" s="167" t="str" cm="1">
        <f t="array" aca="1" ref="G882" ca="1">IFERROR(INDEX(Forecast_Capex_Input!$AI$11:$BB$11,$AA882),NA)</f>
        <v>N/A</v>
      </c>
      <c r="H882" s="189" t="str" cm="1">
        <f t="array" aca="1" ref="H882" ca="1">IFERROR(INDEX(Forecast_Capex_Input!$AI$12:$BB$286,$X882,$AA882),NA)</f>
        <v>N/A</v>
      </c>
      <c r="I882" s="199" t="str" cm="1">
        <f t="array" ref="I882">IFERROR(INDEX(Forecast_Capex_Input!$F$12:$F$286,$X882),NA)</f>
        <v>N/A</v>
      </c>
      <c r="J882" s="199" t="str" cm="1">
        <f t="array" ref="J882">IFERROR(INDEX(Forecast_Capex_Input!G$12:G$286,$X882),NA)</f>
        <v>N/A</v>
      </c>
      <c r="K882" s="199" t="str" cm="1">
        <f t="array" ref="K882">IFERROR(INDEX(Forecast_Capex_Input!H$12:H$286,$X882),NA)</f>
        <v>N/A</v>
      </c>
      <c r="L882" s="199" t="str" cm="1">
        <f t="array" ref="L882">IFERROR(INDEX(Forecast_Capex_Input!I$12:I$286,$X882),NA)</f>
        <v>N/A</v>
      </c>
      <c r="M882" s="199" t="str" cm="1">
        <f t="array" ref="M882">IFERROR(INDEX(Forecast_Capex_Input!J$12:J$286,$X882),NA)</f>
        <v>N/A</v>
      </c>
      <c r="N882" s="199" t="str" cm="1">
        <f t="array" ref="N882">IFERROR(INDEX(Forecast_Capex_Input!K$12:K$286,$X882),NA)</f>
        <v>N/A</v>
      </c>
      <c r="O882" s="199" t="str" cm="1">
        <f t="array" ref="O882">IFERROR(INDEX(Forecast_Capex_Input!L$12:L$286,$X882),NA)</f>
        <v>N/A</v>
      </c>
      <c r="P882" s="199" t="str" cm="1">
        <f t="array" ref="P882">IFERROR(INDEX(Forecast_Capex_Input!M$12:M$286,$X882),NA)</f>
        <v>N/A</v>
      </c>
      <c r="Q882" s="172" t="str" cm="1">
        <f t="array" ref="Q882">IFERROR(INDEX(Forecast_Capex_Input!N$12:N$286,$X882),NA)</f>
        <v>N/A</v>
      </c>
      <c r="R882" s="265" cm="1">
        <f t="array" ref="R882">IFERROR(INDEX(Forecast_Capex_Input!O$12:O$286,$X882),0)</f>
        <v>0</v>
      </c>
      <c r="S882" s="172" cm="1">
        <f t="array" ref="S882">IFERROR(INDEX(Forecast_Capex_Input!P$12:P$286,$X882),0)</f>
        <v>0</v>
      </c>
      <c r="T882" s="199" t="str" cm="1">
        <f t="array" aca="1" ref="T882" ca="1">IFERROR(INDEX(General!$K$84:$K$103,$AA882),NA)</f>
        <v>N/A</v>
      </c>
      <c r="U882" s="188" cm="1">
        <f t="array" aca="1" ref="U882" ca="1">IFERROR(
IF($F882=General!$E$25,INDEX(Forecast_Capex_Input!S$12:S$286,$X882),
INDEX(Forecast_Capex_Input!T$12:T$286,$X882)),0)</f>
        <v>0</v>
      </c>
      <c r="V882" s="222" t="b">
        <f>IFERROR(INDEX(Overheads!$T$19:$T$26,MATCH($I882,Overheads!$E$19:$E$26,0)),FALSE)</f>
        <v>0</v>
      </c>
      <c r="W882" s="165"/>
      <c r="X882" s="174" t="str">
        <f>IFERROR(
IF(MATCH($C882,Forecast_Capex_Input!$CI$12:$CI$286,1)+1&gt;MAX(Forecast_Capex_Input!$C$12:$C$286),NA,
MATCH($C882,Forecast_Capex_Input!$CI$12:$CI$286,1)+1),1)</f>
        <v>N/A</v>
      </c>
      <c r="Y882" s="174" t="str" cm="1">
        <f t="array" aca="1" ref="Y882" ca="1">IFERROR(
IF(X881&lt;&gt;X882,1,
IF(COUNTIF(OFFSET(Y881,0,0,-INDEX(Forecast_Capex_Input!$CG$12:$CG$286,$X882)),Y881)=INDEX(Forecast_Capex_Input!$CG$12:$CG$286,$X882),Y881+1,Y881)),NA)</f>
        <v>N/A</v>
      </c>
      <c r="Z882" s="174" t="str" cm="1">
        <f t="array" ref="Z882">IFERROR($C882-IF($X882=1,1,INDEX(Forecast_Capex_Input!$CI$12:$CI$286,$X882-1))+1,NA)</f>
        <v>N/A</v>
      </c>
      <c r="AA882" s="174" t="str" cm="1">
        <f t="array" aca="1" ref="AA882" ca="1">IFERROR(IF(Y882=1,
INDEX(Forecast_Capex_Input!$AI$10:$BB$10,SMALL(IF(INDEX(Forecast_Capex_Input!$AI$12:$BB$286,$X882,0)&gt;0,COLUMN(Forecast_Capex_Input!$AI$10:$BB$10)-COLUMN(Forecast_Capex_Input!$AI$12)+1),ROWS(OFFSET(AA881,0,0,-$Z882)))),
OFFSET(AA881,-INDEX(Forecast_Capex_Input!$CG$12:$CG$286,$X882)+1,0)),NA)</f>
        <v>N/A</v>
      </c>
      <c r="AB882" s="174" t="str">
        <f t="shared" ca="1" si="581"/>
        <v>N/A</v>
      </c>
      <c r="AC882" s="222" t="b">
        <f t="shared" si="613"/>
        <v>0</v>
      </c>
      <c r="AD882" s="220" t="b">
        <v>0</v>
      </c>
      <c r="AE882" s="222" t="b">
        <f t="shared" si="582"/>
        <v>1</v>
      </c>
      <c r="AF882" s="165"/>
      <c r="AG882" s="215">
        <v>0</v>
      </c>
      <c r="AH882" s="215">
        <v>0</v>
      </c>
      <c r="AI882" s="215">
        <v>0</v>
      </c>
      <c r="AJ882" s="215">
        <v>0</v>
      </c>
      <c r="AK882" s="215">
        <v>0</v>
      </c>
      <c r="AL882" s="155">
        <v>0</v>
      </c>
      <c r="AM882" s="165"/>
      <c r="AN882" s="215" cm="1">
        <f t="array" aca="1" ref="AN882" ca="1">IFERROR(INDEX(General!O$33:O$34,$AB882)
*AG882,0)</f>
        <v>0</v>
      </c>
      <c r="AO882" s="215" cm="1">
        <f t="array" aca="1" ref="AO882" ca="1">IFERROR(INDEX(General!P$33:P$34,$AB882)
*AH882,0)</f>
        <v>0</v>
      </c>
      <c r="AP882" s="215" cm="1">
        <f t="array" aca="1" ref="AP882" ca="1">IFERROR(INDEX(General!Q$33:Q$34,$AB882)
*AI882,0)</f>
        <v>0</v>
      </c>
      <c r="AQ882" s="215" cm="1">
        <f t="array" aca="1" ref="AQ882" ca="1">IFERROR(INDEX(General!R$33:R$34,$AB882)
*AJ882,0)</f>
        <v>0</v>
      </c>
      <c r="AR882" s="215" cm="1">
        <f t="array" aca="1" ref="AR882" ca="1">IFERROR(INDEX(General!S$33:S$34,$AB882)
*AK882,0)</f>
        <v>0</v>
      </c>
      <c r="AS882" s="155">
        <f t="shared" ca="1" si="614"/>
        <v>0</v>
      </c>
      <c r="AT882" s="165"/>
      <c r="AU882" s="215">
        <f ca="1">IF($AE882=FALSE,AN882*Overheads!$R$24*$V882,
IFERROR(Overheads!$O$49*$V882*AN882,0)
+IFERROR(Overheads!Q$59*$V882*(AN882/Overheads!Q$68),0))</f>
        <v>0</v>
      </c>
      <c r="AV882" s="215">
        <f ca="1">IF($AE882=FALSE,AO882*Overheads!$R$24*$V882,
IFERROR(Overheads!$O$49*$V882*AO882,0)
+IFERROR(Overheads!R$59*$V882*(AO882/Overheads!R$68),0))</f>
        <v>0</v>
      </c>
      <c r="AW882" s="215">
        <f ca="1">IF($AE882=FALSE,AP882*Overheads!$R$24*$V882,
IFERROR(Overheads!$O$49*$V882*AP882,0)
+IFERROR(Overheads!S$59*$V882*(AP882/Overheads!S$68),0))</f>
        <v>0</v>
      </c>
      <c r="AX882" s="215">
        <f ca="1">IF($AE882=FALSE,AQ882*Overheads!$R$24*$V882,
IFERROR(Overheads!$O$49*$V882*AQ882,0)
+IFERROR(Overheads!T$59*$V882*(AQ882/Overheads!T$68),0))</f>
        <v>0</v>
      </c>
      <c r="AY882" s="215">
        <f ca="1">IF($AE882=FALSE,AR882*Overheads!$R$24*$V882,
IFERROR(Overheads!$O$49*$V882*AR882,0)
+IFERROR(Overheads!U$59*$V882*(AR882/Overheads!U$68),0))</f>
        <v>0</v>
      </c>
      <c r="AZ882" s="155">
        <f t="shared" ca="1" si="615"/>
        <v>0</v>
      </c>
      <c r="BA882" s="165"/>
      <c r="BB882" s="215">
        <f ca="1">IF($AE882=FALSE,AN882*Overheads!$S$25,
IFERROR(Overheads!$O$50*AN882,0)
+IFERROR(Overheads!Q$60*(AN882/Overheads!Q$66),0))</f>
        <v>0</v>
      </c>
      <c r="BC882" s="215">
        <f ca="1">IF($AE882=FALSE,AO882*Overheads!$S$25,
IFERROR(Overheads!$O$50*AO882,0)
+IFERROR(Overheads!R$60*(AO882/Overheads!R$66),0))</f>
        <v>0</v>
      </c>
      <c r="BD882" s="215">
        <f ca="1">IF($AE882=FALSE,AP882*Overheads!$S$25,
IFERROR(Overheads!$O$50*AP882,0)
+IFERROR(Overheads!S$60*(AP882/Overheads!S$66),0))</f>
        <v>0</v>
      </c>
      <c r="BE882" s="215">
        <f ca="1">IF($AE882=FALSE,AQ882*Overheads!$S$25,
IFERROR(Overheads!$O$50*AQ882,0)
+IFERROR(Overheads!T$60*(AQ882/Overheads!T$66),0))</f>
        <v>0</v>
      </c>
      <c r="BF882" s="215">
        <f ca="1">IF($AE882=FALSE,AR882*Overheads!$S$25,
IFERROR(Overheads!$O$50*AR882,0)
+IFERROR(Overheads!U$60*(AR882/Overheads!U$66),0))</f>
        <v>0</v>
      </c>
      <c r="BG882" s="155">
        <f t="shared" ca="1" si="616"/>
        <v>0</v>
      </c>
      <c r="BH882" s="165"/>
      <c r="BI882" s="215">
        <f t="shared" ca="1" si="617"/>
        <v>0</v>
      </c>
      <c r="BJ882" s="215">
        <f t="shared" ca="1" si="583"/>
        <v>0</v>
      </c>
      <c r="BK882" s="215">
        <f t="shared" ca="1" si="584"/>
        <v>0</v>
      </c>
      <c r="BL882" s="215">
        <f t="shared" ca="1" si="585"/>
        <v>0</v>
      </c>
      <c r="BM882" s="215">
        <f t="shared" ca="1" si="586"/>
        <v>0</v>
      </c>
      <c r="BN882" s="155">
        <f t="shared" ca="1" si="618"/>
        <v>0</v>
      </c>
      <c r="BO882" s="165"/>
      <c r="BP882" s="187" cm="1">
        <f t="array" ref="BP882">IFERROR(IF($X882=$X881,BP881,INDEX(Forecast_Capex_Input!AC$12:AC$286,$X882)),0)</f>
        <v>0</v>
      </c>
      <c r="BQ882" s="187" cm="1">
        <f t="array" ref="BQ882">IFERROR(IF($X882=$X881,BQ881,INDEX(Forecast_Capex_Input!AD$12:AD$286,$X882)),0)</f>
        <v>0</v>
      </c>
      <c r="BR882" s="187" cm="1">
        <f t="array" ref="BR882">IFERROR(IF($X882=$X881,BR881,INDEX(Forecast_Capex_Input!AE$12:AE$286,$X882)),0)</f>
        <v>0</v>
      </c>
      <c r="BS882" s="187" cm="1">
        <f t="array" ref="BS882">IFERROR(IF($X882=$X881,BS881,INDEX(Forecast_Capex_Input!AF$12:AF$286,$X882)),0)</f>
        <v>0</v>
      </c>
      <c r="BT882" s="187" cm="1">
        <f t="array" ref="BT882">IFERROR(IF($X882=$X881,BT881,INDEX(Forecast_Capex_Input!AG$12:AG$286,$X882)),0)</f>
        <v>0</v>
      </c>
      <c r="BU882" s="165"/>
      <c r="BV882" s="215">
        <f t="shared" si="587"/>
        <v>0</v>
      </c>
      <c r="BW882" s="215">
        <f t="shared" si="588"/>
        <v>0</v>
      </c>
      <c r="BX882" s="215">
        <f t="shared" si="589"/>
        <v>0</v>
      </c>
      <c r="BY882" s="215">
        <f t="shared" si="590"/>
        <v>0</v>
      </c>
      <c r="BZ882" s="215">
        <f t="shared" si="591"/>
        <v>0</v>
      </c>
      <c r="CA882" s="155">
        <f t="shared" si="619"/>
        <v>0</v>
      </c>
      <c r="CB882" s="165"/>
      <c r="CC882" s="215">
        <f t="shared" si="592"/>
        <v>0</v>
      </c>
      <c r="CD882" s="215">
        <f t="shared" si="593"/>
        <v>0</v>
      </c>
      <c r="CE882" s="215">
        <f t="shared" si="594"/>
        <v>0</v>
      </c>
      <c r="CF882" s="215">
        <f t="shared" si="595"/>
        <v>0</v>
      </c>
      <c r="CG882" s="215">
        <f t="shared" si="596"/>
        <v>0</v>
      </c>
      <c r="CH882" s="155">
        <f t="shared" si="620"/>
        <v>0</v>
      </c>
      <c r="CI882" s="165"/>
      <c r="CJ882" s="215">
        <f t="shared" si="597"/>
        <v>0</v>
      </c>
      <c r="CK882" s="215">
        <f t="shared" si="598"/>
        <v>0</v>
      </c>
      <c r="CL882" s="215">
        <f t="shared" si="599"/>
        <v>0</v>
      </c>
      <c r="CM882" s="215">
        <f t="shared" si="600"/>
        <v>0</v>
      </c>
      <c r="CN882" s="215">
        <f t="shared" si="601"/>
        <v>0</v>
      </c>
      <c r="CO882" s="155">
        <f t="shared" si="621"/>
        <v>0</v>
      </c>
      <c r="CP882" s="165"/>
      <c r="CQ882" s="223">
        <f t="shared" si="602"/>
        <v>0</v>
      </c>
      <c r="CR882" s="223">
        <f t="shared" si="603"/>
        <v>0</v>
      </c>
      <c r="CS882" s="223">
        <f t="shared" si="604"/>
        <v>0</v>
      </c>
      <c r="CT882" s="223">
        <f t="shared" si="605"/>
        <v>0</v>
      </c>
      <c r="CU882" s="223">
        <f t="shared" si="606"/>
        <v>0</v>
      </c>
      <c r="CV882" s="155">
        <f t="shared" si="622"/>
        <v>0</v>
      </c>
      <c r="CW882" s="165"/>
      <c r="CX882" s="215">
        <f t="shared" si="623"/>
        <v>0</v>
      </c>
      <c r="CY882" s="215">
        <f t="shared" si="607"/>
        <v>0</v>
      </c>
      <c r="CZ882" s="215">
        <f t="shared" si="608"/>
        <v>0</v>
      </c>
      <c r="DA882" s="215">
        <f t="shared" si="609"/>
        <v>0</v>
      </c>
      <c r="DB882" s="215">
        <f t="shared" si="610"/>
        <v>0</v>
      </c>
      <c r="DC882" s="155">
        <f t="shared" si="624"/>
        <v>0</v>
      </c>
      <c r="DD882" s="165"/>
      <c r="DE882" s="188" t="b" cm="1">
        <f t="array" aca="1" ref="DE882" ca="1">OR($G882=Forecast_Capex_Input!$BF$8:$BF$10)</f>
        <v>0</v>
      </c>
      <c r="DF882" s="188" cm="1">
        <f t="array" aca="1" ref="DF882" ca="1">IFERROR(INDEX(Forecast_Capex_Input!BG$12:BG$286,$X882)
*(INDEX(Forecast_Capex_Input!$H$12:$H$286,$X882)=Repex),0)
*$DE882</f>
        <v>0</v>
      </c>
      <c r="DG882" s="188" cm="1">
        <f t="array" aca="1" ref="DG882" ca="1">IFERROR(INDEX(Forecast_Capex_Input!BH$12:BH$286,$X882)
*(INDEX(Forecast_Capex_Input!$H$12:$H$286,$X882)=Repex),0)
*$DE882</f>
        <v>0</v>
      </c>
      <c r="DH882" s="188" cm="1">
        <f t="array" aca="1" ref="DH882" ca="1">IFERROR(INDEX(Forecast_Capex_Input!BI$12:BI$286,$X882)
*(INDEX(Forecast_Capex_Input!$H$12:$H$286,$X882)=Repex),0)
*$DE882</f>
        <v>0</v>
      </c>
      <c r="DI882" s="188" cm="1">
        <f t="array" aca="1" ref="DI882" ca="1">IFERROR(INDEX(Forecast_Capex_Input!BJ$12:BJ$286,$X882)
*(INDEX(Forecast_Capex_Input!$H$12:$H$286,$X882)=Repex),0)
*$DE882</f>
        <v>0</v>
      </c>
      <c r="DJ882" s="188" cm="1">
        <f t="array" aca="1" ref="DJ882" ca="1">IFERROR(INDEX(Forecast_Capex_Input!BK$12:BK$286,$X882)
*(INDEX(Forecast_Capex_Input!$H$12:$H$286,$X882)=Repex),0)
*$DE882</f>
        <v>0</v>
      </c>
      <c r="DK882" s="188" cm="1">
        <f t="array" aca="1" ref="DK882" ca="1">IFERROR(INDEX(Forecast_Capex_Input!BL$12:BL$286,$X882)
*(INDEX(Forecast_Capex_Input!$H$12:$H$286,$X882)=Repex),0)
*$DE882</f>
        <v>0</v>
      </c>
      <c r="DL882" s="165"/>
      <c r="DM882" s="188" t="b" cm="1">
        <f t="array" aca="1" ref="DM882" ca="1">OR($G882=Forecast_Capex_Input!$BN$8:$BN$9)</f>
        <v>0</v>
      </c>
      <c r="DN882" s="188" cm="1">
        <f t="array" aca="1" ref="DN882" ca="1">IFERROR(INDEX(Forecast_Capex_Input!BO$12:BO$286,$X882)
*(INDEX(Forecast_Capex_Input!$H$12:$H$286,$X882)=Repex),0)
*$DM882</f>
        <v>0</v>
      </c>
      <c r="DO882" s="188" cm="1">
        <f t="array" aca="1" ref="DO882" ca="1">IFERROR(INDEX(Forecast_Capex_Input!BP$12:BP$286,$X882)
*(INDEX(Forecast_Capex_Input!$H$12:$H$286,$X882)=Repex),0)
*$DM882</f>
        <v>0</v>
      </c>
      <c r="DP882" s="188" cm="1">
        <f t="array" aca="1" ref="DP882" ca="1">IFERROR(INDEX(Forecast_Capex_Input!BQ$12:BQ$286,$X882)
*(INDEX(Forecast_Capex_Input!$H$12:$H$286,$X882)=Repex),0)
*$DM882</f>
        <v>0</v>
      </c>
      <c r="DQ882" s="188" cm="1">
        <f t="array" aca="1" ref="DQ882" ca="1">IFERROR(INDEX(Forecast_Capex_Input!BR$12:BR$286,$X882)
*(INDEX(Forecast_Capex_Input!$H$12:$H$286,$X882)=Repex),0)
*$DM882</f>
        <v>0</v>
      </c>
      <c r="DR882" s="188" cm="1">
        <f t="array" aca="1" ref="DR882" ca="1">IFERROR(INDEX(Forecast_Capex_Input!BS$12:BS$286,$X882)
*(INDEX(Forecast_Capex_Input!$H$12:$H$286,$X882)=Repex),0)
*$DM882</f>
        <v>0</v>
      </c>
      <c r="DS882" s="165"/>
      <c r="DT882" s="188" t="b" cm="1">
        <f t="array" aca="1" ref="DT882" ca="1">OR($G882=Forecast_Capex_Input!$BU$8:$BU$10)</f>
        <v>0</v>
      </c>
      <c r="DU882" s="188" cm="1">
        <f t="array" aca="1" ref="DU882" ca="1">IFERROR(INDEX(Forecast_Capex_Input!BV$12:BV$286,$X882)
*(INDEX(Forecast_Capex_Input!$H$12:$H$286,$X882)=Repex),0)
*$DT882</f>
        <v>0</v>
      </c>
      <c r="DV882" s="188" cm="1">
        <f t="array" aca="1" ref="DV882" ca="1">IFERROR(INDEX(Forecast_Capex_Input!BW$12:BW$286,$X882)
*(INDEX(Forecast_Capex_Input!$H$12:$H$286,$X882)=Repex),0)
*$DT882</f>
        <v>0</v>
      </c>
      <c r="DW882" s="188" cm="1">
        <f t="array" aca="1" ref="DW882" ca="1">IFERROR(INDEX(Forecast_Capex_Input!BX$12:BX$286,$X882)
*(INDEX(Forecast_Capex_Input!$H$12:$H$286,$X882)=Repex),0)
*$DT882</f>
        <v>0</v>
      </c>
      <c r="DX882" s="188" cm="1">
        <f t="array" aca="1" ref="DX882" ca="1">IFERROR(INDEX(Forecast_Capex_Input!BY$12:BY$286,$X882)
*(INDEX(Forecast_Capex_Input!$H$12:$H$286,$X882)=Repex),0)
*$DT882</f>
        <v>0</v>
      </c>
      <c r="DY882" s="188" cm="1">
        <f t="array" aca="1" ref="DY882" ca="1">IFERROR(INDEX(Forecast_Capex_Input!BZ$12:BZ$286,$X882)
*(INDEX(Forecast_Capex_Input!$H$12:$H$286,$X882)=Repex),0)
*$DT882</f>
        <v>0</v>
      </c>
      <c r="DZ882" s="188" cm="1">
        <f t="array" aca="1" ref="DZ882" ca="1">IFERROR(INDEX(Forecast_Capex_Input!CA$12:CA$286,$X882)
*(INDEX(Forecast_Capex_Input!$H$12:$H$286,$X882)=Repex),0)
*$DT882</f>
        <v>0</v>
      </c>
      <c r="EA882" s="188" cm="1">
        <f t="array" aca="1" ref="EA882" ca="1">IFERROR(INDEX(Forecast_Capex_Input!CB$12:CB$286,$X882)
*(INDEX(Forecast_Capex_Input!$H$12:$H$286,$X882)=Repex),0)
*$DT882</f>
        <v>0</v>
      </c>
      <c r="EB882" s="188" cm="1">
        <f t="array" aca="1" ref="EB882" ca="1">IFERROR(INDEX(Forecast_Capex_Input!CC$12:CC$286,$X882)
*(INDEX(Forecast_Capex_Input!$H$12:$H$286,$X882)=Repex),0)
*$DT882</f>
        <v>0</v>
      </c>
      <c r="EC882" s="165"/>
      <c r="ED882" s="226" t="str">
        <f t="shared" si="611"/>
        <v>N/A</v>
      </c>
      <c r="EE882" s="174" t="s">
        <v>15</v>
      </c>
    </row>
    <row r="883" spans="3:135" x14ac:dyDescent="0.2">
      <c r="C883" s="174">
        <f t="shared" si="612"/>
        <v>873</v>
      </c>
      <c r="D883" s="167" t="str" cm="1">
        <f t="array" ref="D883">IFERROR(INDEX(Forecast_Capex_Input!$D$12:$D$286,$X883),NA)</f>
        <v>N/A</v>
      </c>
      <c r="E883" s="172" t="str" cm="1">
        <f t="array" ref="E883">IF($X883=NA,NA,INDEX(Forecast_Capex_Input!$E$12:$E$286,$X883))</f>
        <v>N/A</v>
      </c>
      <c r="F883" s="167" t="str" cm="1">
        <f t="array" aca="1" ref="F883" ca="1">IFERROR(INDEX(General!$E$25:$E$26,$Y883),NA)</f>
        <v>N/A</v>
      </c>
      <c r="G883" s="167" t="str" cm="1">
        <f t="array" aca="1" ref="G883" ca="1">IFERROR(INDEX(Forecast_Capex_Input!$AI$11:$BB$11,$AA883),NA)</f>
        <v>N/A</v>
      </c>
      <c r="H883" s="189" t="str" cm="1">
        <f t="array" aca="1" ref="H883" ca="1">IFERROR(INDEX(Forecast_Capex_Input!$AI$12:$BB$286,$X883,$AA883),NA)</f>
        <v>N/A</v>
      </c>
      <c r="I883" s="199" t="str" cm="1">
        <f t="array" ref="I883">IFERROR(INDEX(Forecast_Capex_Input!$F$12:$F$286,$X883),NA)</f>
        <v>N/A</v>
      </c>
      <c r="J883" s="199" t="str" cm="1">
        <f t="array" ref="J883">IFERROR(INDEX(Forecast_Capex_Input!G$12:G$286,$X883),NA)</f>
        <v>N/A</v>
      </c>
      <c r="K883" s="199" t="str" cm="1">
        <f t="array" ref="K883">IFERROR(INDEX(Forecast_Capex_Input!H$12:H$286,$X883),NA)</f>
        <v>N/A</v>
      </c>
      <c r="L883" s="199" t="str" cm="1">
        <f t="array" ref="L883">IFERROR(INDEX(Forecast_Capex_Input!I$12:I$286,$X883),NA)</f>
        <v>N/A</v>
      </c>
      <c r="M883" s="199" t="str" cm="1">
        <f t="array" ref="M883">IFERROR(INDEX(Forecast_Capex_Input!J$12:J$286,$X883),NA)</f>
        <v>N/A</v>
      </c>
      <c r="N883" s="199" t="str" cm="1">
        <f t="array" ref="N883">IFERROR(INDEX(Forecast_Capex_Input!K$12:K$286,$X883),NA)</f>
        <v>N/A</v>
      </c>
      <c r="O883" s="199" t="str" cm="1">
        <f t="array" ref="O883">IFERROR(INDEX(Forecast_Capex_Input!L$12:L$286,$X883),NA)</f>
        <v>N/A</v>
      </c>
      <c r="P883" s="199" t="str" cm="1">
        <f t="array" ref="P883">IFERROR(INDEX(Forecast_Capex_Input!M$12:M$286,$X883),NA)</f>
        <v>N/A</v>
      </c>
      <c r="Q883" s="172" t="str" cm="1">
        <f t="array" ref="Q883">IFERROR(INDEX(Forecast_Capex_Input!N$12:N$286,$X883),NA)</f>
        <v>N/A</v>
      </c>
      <c r="R883" s="265" cm="1">
        <f t="array" ref="R883">IFERROR(INDEX(Forecast_Capex_Input!O$12:O$286,$X883),0)</f>
        <v>0</v>
      </c>
      <c r="S883" s="172" cm="1">
        <f t="array" ref="S883">IFERROR(INDEX(Forecast_Capex_Input!P$12:P$286,$X883),0)</f>
        <v>0</v>
      </c>
      <c r="T883" s="199" t="str" cm="1">
        <f t="array" aca="1" ref="T883" ca="1">IFERROR(INDEX(General!$K$84:$K$103,$AA883),NA)</f>
        <v>N/A</v>
      </c>
      <c r="U883" s="188" cm="1">
        <f t="array" aca="1" ref="U883" ca="1">IFERROR(
IF($F883=General!$E$25,INDEX(Forecast_Capex_Input!S$12:S$286,$X883),
INDEX(Forecast_Capex_Input!T$12:T$286,$X883)),0)</f>
        <v>0</v>
      </c>
      <c r="V883" s="222" t="b">
        <f>IFERROR(INDEX(Overheads!$T$19:$T$26,MATCH($I883,Overheads!$E$19:$E$26,0)),FALSE)</f>
        <v>0</v>
      </c>
      <c r="W883" s="165"/>
      <c r="X883" s="174" t="str">
        <f>IFERROR(
IF(MATCH($C883,Forecast_Capex_Input!$CI$12:$CI$286,1)+1&gt;MAX(Forecast_Capex_Input!$C$12:$C$286),NA,
MATCH($C883,Forecast_Capex_Input!$CI$12:$CI$286,1)+1),1)</f>
        <v>N/A</v>
      </c>
      <c r="Y883" s="174" t="str" cm="1">
        <f t="array" aca="1" ref="Y883" ca="1">IFERROR(
IF(X882&lt;&gt;X883,1,
IF(COUNTIF(OFFSET(Y882,0,0,-INDEX(Forecast_Capex_Input!$CG$12:$CG$286,$X883)),Y882)=INDEX(Forecast_Capex_Input!$CG$12:$CG$286,$X883),Y882+1,Y882)),NA)</f>
        <v>N/A</v>
      </c>
      <c r="Z883" s="174" t="str" cm="1">
        <f t="array" ref="Z883">IFERROR($C883-IF($X883=1,1,INDEX(Forecast_Capex_Input!$CI$12:$CI$286,$X883-1))+1,NA)</f>
        <v>N/A</v>
      </c>
      <c r="AA883" s="174" t="str" cm="1">
        <f t="array" aca="1" ref="AA883" ca="1">IFERROR(IF(Y883=1,
INDEX(Forecast_Capex_Input!$AI$10:$BB$10,SMALL(IF(INDEX(Forecast_Capex_Input!$AI$12:$BB$286,$X883,0)&gt;0,COLUMN(Forecast_Capex_Input!$AI$10:$BB$10)-COLUMN(Forecast_Capex_Input!$AI$12)+1),ROWS(OFFSET(AA882,0,0,-$Z883)))),
OFFSET(AA882,-INDEX(Forecast_Capex_Input!$CG$12:$CG$286,$X883)+1,0)),NA)</f>
        <v>N/A</v>
      </c>
      <c r="AB883" s="174" t="str">
        <f t="shared" ca="1" si="581"/>
        <v>N/A</v>
      </c>
      <c r="AC883" s="222" t="b">
        <f t="shared" si="613"/>
        <v>0</v>
      </c>
      <c r="AD883" s="220" t="b">
        <v>0</v>
      </c>
      <c r="AE883" s="222" t="b">
        <f t="shared" si="582"/>
        <v>1</v>
      </c>
      <c r="AF883" s="165"/>
      <c r="AG883" s="215">
        <v>0</v>
      </c>
      <c r="AH883" s="215">
        <v>0</v>
      </c>
      <c r="AI883" s="215">
        <v>0</v>
      </c>
      <c r="AJ883" s="215">
        <v>0</v>
      </c>
      <c r="AK883" s="215">
        <v>0</v>
      </c>
      <c r="AL883" s="155">
        <v>0</v>
      </c>
      <c r="AM883" s="165"/>
      <c r="AN883" s="215" cm="1">
        <f t="array" aca="1" ref="AN883" ca="1">IFERROR(INDEX(General!O$33:O$34,$AB883)
*AG883,0)</f>
        <v>0</v>
      </c>
      <c r="AO883" s="215" cm="1">
        <f t="array" aca="1" ref="AO883" ca="1">IFERROR(INDEX(General!P$33:P$34,$AB883)
*AH883,0)</f>
        <v>0</v>
      </c>
      <c r="AP883" s="215" cm="1">
        <f t="array" aca="1" ref="AP883" ca="1">IFERROR(INDEX(General!Q$33:Q$34,$AB883)
*AI883,0)</f>
        <v>0</v>
      </c>
      <c r="AQ883" s="215" cm="1">
        <f t="array" aca="1" ref="AQ883" ca="1">IFERROR(INDEX(General!R$33:R$34,$AB883)
*AJ883,0)</f>
        <v>0</v>
      </c>
      <c r="AR883" s="215" cm="1">
        <f t="array" aca="1" ref="AR883" ca="1">IFERROR(INDEX(General!S$33:S$34,$AB883)
*AK883,0)</f>
        <v>0</v>
      </c>
      <c r="AS883" s="155">
        <f t="shared" ca="1" si="614"/>
        <v>0</v>
      </c>
      <c r="AT883" s="165"/>
      <c r="AU883" s="215">
        <f ca="1">IF($AE883=FALSE,AN883*Overheads!$R$24*$V883,
IFERROR(Overheads!$O$49*$V883*AN883,0)
+IFERROR(Overheads!Q$59*$V883*(AN883/Overheads!Q$68),0))</f>
        <v>0</v>
      </c>
      <c r="AV883" s="215">
        <f ca="1">IF($AE883=FALSE,AO883*Overheads!$R$24*$V883,
IFERROR(Overheads!$O$49*$V883*AO883,0)
+IFERROR(Overheads!R$59*$V883*(AO883/Overheads!R$68),0))</f>
        <v>0</v>
      </c>
      <c r="AW883" s="215">
        <f ca="1">IF($AE883=FALSE,AP883*Overheads!$R$24*$V883,
IFERROR(Overheads!$O$49*$V883*AP883,0)
+IFERROR(Overheads!S$59*$V883*(AP883/Overheads!S$68),0))</f>
        <v>0</v>
      </c>
      <c r="AX883" s="215">
        <f ca="1">IF($AE883=FALSE,AQ883*Overheads!$R$24*$V883,
IFERROR(Overheads!$O$49*$V883*AQ883,0)
+IFERROR(Overheads!T$59*$V883*(AQ883/Overheads!T$68),0))</f>
        <v>0</v>
      </c>
      <c r="AY883" s="215">
        <f ca="1">IF($AE883=FALSE,AR883*Overheads!$R$24*$V883,
IFERROR(Overheads!$O$49*$V883*AR883,0)
+IFERROR(Overheads!U$59*$V883*(AR883/Overheads!U$68),0))</f>
        <v>0</v>
      </c>
      <c r="AZ883" s="155">
        <f t="shared" ca="1" si="615"/>
        <v>0</v>
      </c>
      <c r="BA883" s="165"/>
      <c r="BB883" s="215">
        <f ca="1">IF($AE883=FALSE,AN883*Overheads!$S$25,
IFERROR(Overheads!$O$50*AN883,0)
+IFERROR(Overheads!Q$60*(AN883/Overheads!Q$66),0))</f>
        <v>0</v>
      </c>
      <c r="BC883" s="215">
        <f ca="1">IF($AE883=FALSE,AO883*Overheads!$S$25,
IFERROR(Overheads!$O$50*AO883,0)
+IFERROR(Overheads!R$60*(AO883/Overheads!R$66),0))</f>
        <v>0</v>
      </c>
      <c r="BD883" s="215">
        <f ca="1">IF($AE883=FALSE,AP883*Overheads!$S$25,
IFERROR(Overheads!$O$50*AP883,0)
+IFERROR(Overheads!S$60*(AP883/Overheads!S$66),0))</f>
        <v>0</v>
      </c>
      <c r="BE883" s="215">
        <f ca="1">IF($AE883=FALSE,AQ883*Overheads!$S$25,
IFERROR(Overheads!$O$50*AQ883,0)
+IFERROR(Overheads!T$60*(AQ883/Overheads!T$66),0))</f>
        <v>0</v>
      </c>
      <c r="BF883" s="215">
        <f ca="1">IF($AE883=FALSE,AR883*Overheads!$S$25,
IFERROR(Overheads!$O$50*AR883,0)
+IFERROR(Overheads!U$60*(AR883/Overheads!U$66),0))</f>
        <v>0</v>
      </c>
      <c r="BG883" s="155">
        <f t="shared" ca="1" si="616"/>
        <v>0</v>
      </c>
      <c r="BH883" s="165"/>
      <c r="BI883" s="215">
        <f t="shared" ca="1" si="617"/>
        <v>0</v>
      </c>
      <c r="BJ883" s="215">
        <f t="shared" ca="1" si="583"/>
        <v>0</v>
      </c>
      <c r="BK883" s="215">
        <f t="shared" ca="1" si="584"/>
        <v>0</v>
      </c>
      <c r="BL883" s="215">
        <f t="shared" ca="1" si="585"/>
        <v>0</v>
      </c>
      <c r="BM883" s="215">
        <f t="shared" ca="1" si="586"/>
        <v>0</v>
      </c>
      <c r="BN883" s="155">
        <f t="shared" ca="1" si="618"/>
        <v>0</v>
      </c>
      <c r="BO883" s="165"/>
      <c r="BP883" s="187" cm="1">
        <f t="array" ref="BP883">IFERROR(IF($X883=$X882,BP882,INDEX(Forecast_Capex_Input!AC$12:AC$286,$X883)),0)</f>
        <v>0</v>
      </c>
      <c r="BQ883" s="187" cm="1">
        <f t="array" ref="BQ883">IFERROR(IF($X883=$X882,BQ882,INDEX(Forecast_Capex_Input!AD$12:AD$286,$X883)),0)</f>
        <v>0</v>
      </c>
      <c r="BR883" s="187" cm="1">
        <f t="array" ref="BR883">IFERROR(IF($X883=$X882,BR882,INDEX(Forecast_Capex_Input!AE$12:AE$286,$X883)),0)</f>
        <v>0</v>
      </c>
      <c r="BS883" s="187" cm="1">
        <f t="array" ref="BS883">IFERROR(IF($X883=$X882,BS882,INDEX(Forecast_Capex_Input!AF$12:AF$286,$X883)),0)</f>
        <v>0</v>
      </c>
      <c r="BT883" s="187" cm="1">
        <f t="array" ref="BT883">IFERROR(IF($X883=$X882,BT882,INDEX(Forecast_Capex_Input!AG$12:AG$286,$X883)),0)</f>
        <v>0</v>
      </c>
      <c r="BU883" s="165"/>
      <c r="BV883" s="215">
        <f t="shared" si="587"/>
        <v>0</v>
      </c>
      <c r="BW883" s="215">
        <f t="shared" si="588"/>
        <v>0</v>
      </c>
      <c r="BX883" s="215">
        <f t="shared" si="589"/>
        <v>0</v>
      </c>
      <c r="BY883" s="215">
        <f t="shared" si="590"/>
        <v>0</v>
      </c>
      <c r="BZ883" s="215">
        <f t="shared" si="591"/>
        <v>0</v>
      </c>
      <c r="CA883" s="155">
        <f t="shared" si="619"/>
        <v>0</v>
      </c>
      <c r="CB883" s="165"/>
      <c r="CC883" s="215">
        <f t="shared" si="592"/>
        <v>0</v>
      </c>
      <c r="CD883" s="215">
        <f t="shared" si="593"/>
        <v>0</v>
      </c>
      <c r="CE883" s="215">
        <f t="shared" si="594"/>
        <v>0</v>
      </c>
      <c r="CF883" s="215">
        <f t="shared" si="595"/>
        <v>0</v>
      </c>
      <c r="CG883" s="215">
        <f t="shared" si="596"/>
        <v>0</v>
      </c>
      <c r="CH883" s="155">
        <f t="shared" si="620"/>
        <v>0</v>
      </c>
      <c r="CI883" s="165"/>
      <c r="CJ883" s="215">
        <f t="shared" si="597"/>
        <v>0</v>
      </c>
      <c r="CK883" s="215">
        <f t="shared" si="598"/>
        <v>0</v>
      </c>
      <c r="CL883" s="215">
        <f t="shared" si="599"/>
        <v>0</v>
      </c>
      <c r="CM883" s="215">
        <f t="shared" si="600"/>
        <v>0</v>
      </c>
      <c r="CN883" s="215">
        <f t="shared" si="601"/>
        <v>0</v>
      </c>
      <c r="CO883" s="155">
        <f t="shared" si="621"/>
        <v>0</v>
      </c>
      <c r="CP883" s="165"/>
      <c r="CQ883" s="223">
        <f t="shared" si="602"/>
        <v>0</v>
      </c>
      <c r="CR883" s="223">
        <f t="shared" si="603"/>
        <v>0</v>
      </c>
      <c r="CS883" s="223">
        <f t="shared" si="604"/>
        <v>0</v>
      </c>
      <c r="CT883" s="223">
        <f t="shared" si="605"/>
        <v>0</v>
      </c>
      <c r="CU883" s="223">
        <f t="shared" si="606"/>
        <v>0</v>
      </c>
      <c r="CV883" s="155">
        <f t="shared" si="622"/>
        <v>0</v>
      </c>
      <c r="CW883" s="165"/>
      <c r="CX883" s="215">
        <f t="shared" si="623"/>
        <v>0</v>
      </c>
      <c r="CY883" s="215">
        <f t="shared" si="607"/>
        <v>0</v>
      </c>
      <c r="CZ883" s="215">
        <f t="shared" si="608"/>
        <v>0</v>
      </c>
      <c r="DA883" s="215">
        <f t="shared" si="609"/>
        <v>0</v>
      </c>
      <c r="DB883" s="215">
        <f t="shared" si="610"/>
        <v>0</v>
      </c>
      <c r="DC883" s="155">
        <f t="shared" si="624"/>
        <v>0</v>
      </c>
      <c r="DD883" s="165"/>
      <c r="DE883" s="188" t="b" cm="1">
        <f t="array" aca="1" ref="DE883" ca="1">OR($G883=Forecast_Capex_Input!$BF$8:$BF$10)</f>
        <v>0</v>
      </c>
      <c r="DF883" s="188" cm="1">
        <f t="array" aca="1" ref="DF883" ca="1">IFERROR(INDEX(Forecast_Capex_Input!BG$12:BG$286,$X883)
*(INDEX(Forecast_Capex_Input!$H$12:$H$286,$X883)=Repex),0)
*$DE883</f>
        <v>0</v>
      </c>
      <c r="DG883" s="188" cm="1">
        <f t="array" aca="1" ref="DG883" ca="1">IFERROR(INDEX(Forecast_Capex_Input!BH$12:BH$286,$X883)
*(INDEX(Forecast_Capex_Input!$H$12:$H$286,$X883)=Repex),0)
*$DE883</f>
        <v>0</v>
      </c>
      <c r="DH883" s="188" cm="1">
        <f t="array" aca="1" ref="DH883" ca="1">IFERROR(INDEX(Forecast_Capex_Input!BI$12:BI$286,$X883)
*(INDEX(Forecast_Capex_Input!$H$12:$H$286,$X883)=Repex),0)
*$DE883</f>
        <v>0</v>
      </c>
      <c r="DI883" s="188" cm="1">
        <f t="array" aca="1" ref="DI883" ca="1">IFERROR(INDEX(Forecast_Capex_Input!BJ$12:BJ$286,$X883)
*(INDEX(Forecast_Capex_Input!$H$12:$H$286,$X883)=Repex),0)
*$DE883</f>
        <v>0</v>
      </c>
      <c r="DJ883" s="188" cm="1">
        <f t="array" aca="1" ref="DJ883" ca="1">IFERROR(INDEX(Forecast_Capex_Input!BK$12:BK$286,$X883)
*(INDEX(Forecast_Capex_Input!$H$12:$H$286,$X883)=Repex),0)
*$DE883</f>
        <v>0</v>
      </c>
      <c r="DK883" s="188" cm="1">
        <f t="array" aca="1" ref="DK883" ca="1">IFERROR(INDEX(Forecast_Capex_Input!BL$12:BL$286,$X883)
*(INDEX(Forecast_Capex_Input!$H$12:$H$286,$X883)=Repex),0)
*$DE883</f>
        <v>0</v>
      </c>
      <c r="DL883" s="165"/>
      <c r="DM883" s="188" t="b" cm="1">
        <f t="array" aca="1" ref="DM883" ca="1">OR($G883=Forecast_Capex_Input!$BN$8:$BN$9)</f>
        <v>0</v>
      </c>
      <c r="DN883" s="188" cm="1">
        <f t="array" aca="1" ref="DN883" ca="1">IFERROR(INDEX(Forecast_Capex_Input!BO$12:BO$286,$X883)
*(INDEX(Forecast_Capex_Input!$H$12:$H$286,$X883)=Repex),0)
*$DM883</f>
        <v>0</v>
      </c>
      <c r="DO883" s="188" cm="1">
        <f t="array" aca="1" ref="DO883" ca="1">IFERROR(INDEX(Forecast_Capex_Input!BP$12:BP$286,$X883)
*(INDEX(Forecast_Capex_Input!$H$12:$H$286,$X883)=Repex),0)
*$DM883</f>
        <v>0</v>
      </c>
      <c r="DP883" s="188" cm="1">
        <f t="array" aca="1" ref="DP883" ca="1">IFERROR(INDEX(Forecast_Capex_Input!BQ$12:BQ$286,$X883)
*(INDEX(Forecast_Capex_Input!$H$12:$H$286,$X883)=Repex),0)
*$DM883</f>
        <v>0</v>
      </c>
      <c r="DQ883" s="188" cm="1">
        <f t="array" aca="1" ref="DQ883" ca="1">IFERROR(INDEX(Forecast_Capex_Input!BR$12:BR$286,$X883)
*(INDEX(Forecast_Capex_Input!$H$12:$H$286,$X883)=Repex),0)
*$DM883</f>
        <v>0</v>
      </c>
      <c r="DR883" s="188" cm="1">
        <f t="array" aca="1" ref="DR883" ca="1">IFERROR(INDEX(Forecast_Capex_Input!BS$12:BS$286,$X883)
*(INDEX(Forecast_Capex_Input!$H$12:$H$286,$X883)=Repex),0)
*$DM883</f>
        <v>0</v>
      </c>
      <c r="DS883" s="165"/>
      <c r="DT883" s="188" t="b" cm="1">
        <f t="array" aca="1" ref="DT883" ca="1">OR($G883=Forecast_Capex_Input!$BU$8:$BU$10)</f>
        <v>0</v>
      </c>
      <c r="DU883" s="188" cm="1">
        <f t="array" aca="1" ref="DU883" ca="1">IFERROR(INDEX(Forecast_Capex_Input!BV$12:BV$286,$X883)
*(INDEX(Forecast_Capex_Input!$H$12:$H$286,$X883)=Repex),0)
*$DT883</f>
        <v>0</v>
      </c>
      <c r="DV883" s="188" cm="1">
        <f t="array" aca="1" ref="DV883" ca="1">IFERROR(INDEX(Forecast_Capex_Input!BW$12:BW$286,$X883)
*(INDEX(Forecast_Capex_Input!$H$12:$H$286,$X883)=Repex),0)
*$DT883</f>
        <v>0</v>
      </c>
      <c r="DW883" s="188" cm="1">
        <f t="array" aca="1" ref="DW883" ca="1">IFERROR(INDEX(Forecast_Capex_Input!BX$12:BX$286,$X883)
*(INDEX(Forecast_Capex_Input!$H$12:$H$286,$X883)=Repex),0)
*$DT883</f>
        <v>0</v>
      </c>
      <c r="DX883" s="188" cm="1">
        <f t="array" aca="1" ref="DX883" ca="1">IFERROR(INDEX(Forecast_Capex_Input!BY$12:BY$286,$X883)
*(INDEX(Forecast_Capex_Input!$H$12:$H$286,$X883)=Repex),0)
*$DT883</f>
        <v>0</v>
      </c>
      <c r="DY883" s="188" cm="1">
        <f t="array" aca="1" ref="DY883" ca="1">IFERROR(INDEX(Forecast_Capex_Input!BZ$12:BZ$286,$X883)
*(INDEX(Forecast_Capex_Input!$H$12:$H$286,$X883)=Repex),0)
*$DT883</f>
        <v>0</v>
      </c>
      <c r="DZ883" s="188" cm="1">
        <f t="array" aca="1" ref="DZ883" ca="1">IFERROR(INDEX(Forecast_Capex_Input!CA$12:CA$286,$X883)
*(INDEX(Forecast_Capex_Input!$H$12:$H$286,$X883)=Repex),0)
*$DT883</f>
        <v>0</v>
      </c>
      <c r="EA883" s="188" cm="1">
        <f t="array" aca="1" ref="EA883" ca="1">IFERROR(INDEX(Forecast_Capex_Input!CB$12:CB$286,$X883)
*(INDEX(Forecast_Capex_Input!$H$12:$H$286,$X883)=Repex),0)
*$DT883</f>
        <v>0</v>
      </c>
      <c r="EB883" s="188" cm="1">
        <f t="array" aca="1" ref="EB883" ca="1">IFERROR(INDEX(Forecast_Capex_Input!CC$12:CC$286,$X883)
*(INDEX(Forecast_Capex_Input!$H$12:$H$286,$X883)=Repex),0)
*$DT883</f>
        <v>0</v>
      </c>
      <c r="EC883" s="165"/>
      <c r="ED883" s="226" t="str">
        <f t="shared" si="611"/>
        <v>N/A</v>
      </c>
      <c r="EE883" s="174" t="s">
        <v>15</v>
      </c>
    </row>
    <row r="884" spans="3:135" x14ac:dyDescent="0.2">
      <c r="C884" s="174">
        <f t="shared" si="612"/>
        <v>874</v>
      </c>
      <c r="D884" s="167" t="str" cm="1">
        <f t="array" ref="D884">IFERROR(INDEX(Forecast_Capex_Input!$D$12:$D$286,$X884),NA)</f>
        <v>N/A</v>
      </c>
      <c r="E884" s="172" t="str" cm="1">
        <f t="array" ref="E884">IF($X884=NA,NA,INDEX(Forecast_Capex_Input!$E$12:$E$286,$X884))</f>
        <v>N/A</v>
      </c>
      <c r="F884" s="167" t="str" cm="1">
        <f t="array" aca="1" ref="F884" ca="1">IFERROR(INDEX(General!$E$25:$E$26,$Y884),NA)</f>
        <v>N/A</v>
      </c>
      <c r="G884" s="167" t="str" cm="1">
        <f t="array" aca="1" ref="G884" ca="1">IFERROR(INDEX(Forecast_Capex_Input!$AI$11:$BB$11,$AA884),NA)</f>
        <v>N/A</v>
      </c>
      <c r="H884" s="189" t="str" cm="1">
        <f t="array" aca="1" ref="H884" ca="1">IFERROR(INDEX(Forecast_Capex_Input!$AI$12:$BB$286,$X884,$AA884),NA)</f>
        <v>N/A</v>
      </c>
      <c r="I884" s="199" t="str" cm="1">
        <f t="array" ref="I884">IFERROR(INDEX(Forecast_Capex_Input!$F$12:$F$286,$X884),NA)</f>
        <v>N/A</v>
      </c>
      <c r="J884" s="199" t="str" cm="1">
        <f t="array" ref="J884">IFERROR(INDEX(Forecast_Capex_Input!G$12:G$286,$X884),NA)</f>
        <v>N/A</v>
      </c>
      <c r="K884" s="199" t="str" cm="1">
        <f t="array" ref="K884">IFERROR(INDEX(Forecast_Capex_Input!H$12:H$286,$X884),NA)</f>
        <v>N/A</v>
      </c>
      <c r="L884" s="199" t="str" cm="1">
        <f t="array" ref="L884">IFERROR(INDEX(Forecast_Capex_Input!I$12:I$286,$X884),NA)</f>
        <v>N/A</v>
      </c>
      <c r="M884" s="199" t="str" cm="1">
        <f t="array" ref="M884">IFERROR(INDEX(Forecast_Capex_Input!J$12:J$286,$X884),NA)</f>
        <v>N/A</v>
      </c>
      <c r="N884" s="199" t="str" cm="1">
        <f t="array" ref="N884">IFERROR(INDEX(Forecast_Capex_Input!K$12:K$286,$X884),NA)</f>
        <v>N/A</v>
      </c>
      <c r="O884" s="199" t="str" cm="1">
        <f t="array" ref="O884">IFERROR(INDEX(Forecast_Capex_Input!L$12:L$286,$X884),NA)</f>
        <v>N/A</v>
      </c>
      <c r="P884" s="199" t="str" cm="1">
        <f t="array" ref="P884">IFERROR(INDEX(Forecast_Capex_Input!M$12:M$286,$X884),NA)</f>
        <v>N/A</v>
      </c>
      <c r="Q884" s="172" t="str" cm="1">
        <f t="array" ref="Q884">IFERROR(INDEX(Forecast_Capex_Input!N$12:N$286,$X884),NA)</f>
        <v>N/A</v>
      </c>
      <c r="R884" s="265" cm="1">
        <f t="array" ref="R884">IFERROR(INDEX(Forecast_Capex_Input!O$12:O$286,$X884),0)</f>
        <v>0</v>
      </c>
      <c r="S884" s="172" cm="1">
        <f t="array" ref="S884">IFERROR(INDEX(Forecast_Capex_Input!P$12:P$286,$X884),0)</f>
        <v>0</v>
      </c>
      <c r="T884" s="199" t="str" cm="1">
        <f t="array" aca="1" ref="T884" ca="1">IFERROR(INDEX(General!$K$84:$K$103,$AA884),NA)</f>
        <v>N/A</v>
      </c>
      <c r="U884" s="188" cm="1">
        <f t="array" aca="1" ref="U884" ca="1">IFERROR(
IF($F884=General!$E$25,INDEX(Forecast_Capex_Input!S$12:S$286,$X884),
INDEX(Forecast_Capex_Input!T$12:T$286,$X884)),0)</f>
        <v>0</v>
      </c>
      <c r="V884" s="222" t="b">
        <f>IFERROR(INDEX(Overheads!$T$19:$T$26,MATCH($I884,Overheads!$E$19:$E$26,0)),FALSE)</f>
        <v>0</v>
      </c>
      <c r="W884" s="165"/>
      <c r="X884" s="174" t="str">
        <f>IFERROR(
IF(MATCH($C884,Forecast_Capex_Input!$CI$12:$CI$286,1)+1&gt;MAX(Forecast_Capex_Input!$C$12:$C$286),NA,
MATCH($C884,Forecast_Capex_Input!$CI$12:$CI$286,1)+1),1)</f>
        <v>N/A</v>
      </c>
      <c r="Y884" s="174" t="str" cm="1">
        <f t="array" aca="1" ref="Y884" ca="1">IFERROR(
IF(X883&lt;&gt;X884,1,
IF(COUNTIF(OFFSET(Y883,0,0,-INDEX(Forecast_Capex_Input!$CG$12:$CG$286,$X884)),Y883)=INDEX(Forecast_Capex_Input!$CG$12:$CG$286,$X884),Y883+1,Y883)),NA)</f>
        <v>N/A</v>
      </c>
      <c r="Z884" s="174" t="str" cm="1">
        <f t="array" ref="Z884">IFERROR($C884-IF($X884=1,1,INDEX(Forecast_Capex_Input!$CI$12:$CI$286,$X884-1))+1,NA)</f>
        <v>N/A</v>
      </c>
      <c r="AA884" s="174" t="str" cm="1">
        <f t="array" aca="1" ref="AA884" ca="1">IFERROR(IF(Y884=1,
INDEX(Forecast_Capex_Input!$AI$10:$BB$10,SMALL(IF(INDEX(Forecast_Capex_Input!$AI$12:$BB$286,$X884,0)&gt;0,COLUMN(Forecast_Capex_Input!$AI$10:$BB$10)-COLUMN(Forecast_Capex_Input!$AI$12)+1),ROWS(OFFSET(AA883,0,0,-$Z884)))),
OFFSET(AA883,-INDEX(Forecast_Capex_Input!$CG$12:$CG$286,$X884)+1,0)),NA)</f>
        <v>N/A</v>
      </c>
      <c r="AB884" s="174" t="str">
        <f t="shared" ca="1" si="581"/>
        <v>N/A</v>
      </c>
      <c r="AC884" s="222" t="b">
        <f t="shared" si="613"/>
        <v>0</v>
      </c>
      <c r="AD884" s="220" t="b">
        <v>0</v>
      </c>
      <c r="AE884" s="222" t="b">
        <f t="shared" si="582"/>
        <v>1</v>
      </c>
      <c r="AF884" s="165"/>
      <c r="AG884" s="215">
        <v>0</v>
      </c>
      <c r="AH884" s="215">
        <v>0</v>
      </c>
      <c r="AI884" s="215">
        <v>0</v>
      </c>
      <c r="AJ884" s="215">
        <v>0</v>
      </c>
      <c r="AK884" s="215">
        <v>0</v>
      </c>
      <c r="AL884" s="155">
        <v>0</v>
      </c>
      <c r="AM884" s="165"/>
      <c r="AN884" s="215" cm="1">
        <f t="array" aca="1" ref="AN884" ca="1">IFERROR(INDEX(General!O$33:O$34,$AB884)
*AG884,0)</f>
        <v>0</v>
      </c>
      <c r="AO884" s="215" cm="1">
        <f t="array" aca="1" ref="AO884" ca="1">IFERROR(INDEX(General!P$33:P$34,$AB884)
*AH884,0)</f>
        <v>0</v>
      </c>
      <c r="AP884" s="215" cm="1">
        <f t="array" aca="1" ref="AP884" ca="1">IFERROR(INDEX(General!Q$33:Q$34,$AB884)
*AI884,0)</f>
        <v>0</v>
      </c>
      <c r="AQ884" s="215" cm="1">
        <f t="array" aca="1" ref="AQ884" ca="1">IFERROR(INDEX(General!R$33:R$34,$AB884)
*AJ884,0)</f>
        <v>0</v>
      </c>
      <c r="AR884" s="215" cm="1">
        <f t="array" aca="1" ref="AR884" ca="1">IFERROR(INDEX(General!S$33:S$34,$AB884)
*AK884,0)</f>
        <v>0</v>
      </c>
      <c r="AS884" s="155">
        <f t="shared" ca="1" si="614"/>
        <v>0</v>
      </c>
      <c r="AT884" s="165"/>
      <c r="AU884" s="215">
        <f ca="1">IF($AE884=FALSE,AN884*Overheads!$R$24*$V884,
IFERROR(Overheads!$O$49*$V884*AN884,0)
+IFERROR(Overheads!Q$59*$V884*(AN884/Overheads!Q$68),0))</f>
        <v>0</v>
      </c>
      <c r="AV884" s="215">
        <f ca="1">IF($AE884=FALSE,AO884*Overheads!$R$24*$V884,
IFERROR(Overheads!$O$49*$V884*AO884,0)
+IFERROR(Overheads!R$59*$V884*(AO884/Overheads!R$68),0))</f>
        <v>0</v>
      </c>
      <c r="AW884" s="215">
        <f ca="1">IF($AE884=FALSE,AP884*Overheads!$R$24*$V884,
IFERROR(Overheads!$O$49*$V884*AP884,0)
+IFERROR(Overheads!S$59*$V884*(AP884/Overheads!S$68),0))</f>
        <v>0</v>
      </c>
      <c r="AX884" s="215">
        <f ca="1">IF($AE884=FALSE,AQ884*Overheads!$R$24*$V884,
IFERROR(Overheads!$O$49*$V884*AQ884,0)
+IFERROR(Overheads!T$59*$V884*(AQ884/Overheads!T$68),0))</f>
        <v>0</v>
      </c>
      <c r="AY884" s="215">
        <f ca="1">IF($AE884=FALSE,AR884*Overheads!$R$24*$V884,
IFERROR(Overheads!$O$49*$V884*AR884,0)
+IFERROR(Overheads!U$59*$V884*(AR884/Overheads!U$68),0))</f>
        <v>0</v>
      </c>
      <c r="AZ884" s="155">
        <f t="shared" ca="1" si="615"/>
        <v>0</v>
      </c>
      <c r="BA884" s="165"/>
      <c r="BB884" s="215">
        <f ca="1">IF($AE884=FALSE,AN884*Overheads!$S$25,
IFERROR(Overheads!$O$50*AN884,0)
+IFERROR(Overheads!Q$60*(AN884/Overheads!Q$66),0))</f>
        <v>0</v>
      </c>
      <c r="BC884" s="215">
        <f ca="1">IF($AE884=FALSE,AO884*Overheads!$S$25,
IFERROR(Overheads!$O$50*AO884,0)
+IFERROR(Overheads!R$60*(AO884/Overheads!R$66),0))</f>
        <v>0</v>
      </c>
      <c r="BD884" s="215">
        <f ca="1">IF($AE884=FALSE,AP884*Overheads!$S$25,
IFERROR(Overheads!$O$50*AP884,0)
+IFERROR(Overheads!S$60*(AP884/Overheads!S$66),0))</f>
        <v>0</v>
      </c>
      <c r="BE884" s="215">
        <f ca="1">IF($AE884=FALSE,AQ884*Overheads!$S$25,
IFERROR(Overheads!$O$50*AQ884,0)
+IFERROR(Overheads!T$60*(AQ884/Overheads!T$66),0))</f>
        <v>0</v>
      </c>
      <c r="BF884" s="215">
        <f ca="1">IF($AE884=FALSE,AR884*Overheads!$S$25,
IFERROR(Overheads!$O$50*AR884,0)
+IFERROR(Overheads!U$60*(AR884/Overheads!U$66),0))</f>
        <v>0</v>
      </c>
      <c r="BG884" s="155">
        <f t="shared" ca="1" si="616"/>
        <v>0</v>
      </c>
      <c r="BH884" s="165"/>
      <c r="BI884" s="215">
        <f t="shared" ca="1" si="617"/>
        <v>0</v>
      </c>
      <c r="BJ884" s="215">
        <f t="shared" ca="1" si="583"/>
        <v>0</v>
      </c>
      <c r="BK884" s="215">
        <f t="shared" ca="1" si="584"/>
        <v>0</v>
      </c>
      <c r="BL884" s="215">
        <f t="shared" ca="1" si="585"/>
        <v>0</v>
      </c>
      <c r="BM884" s="215">
        <f t="shared" ca="1" si="586"/>
        <v>0</v>
      </c>
      <c r="BN884" s="155">
        <f t="shared" ca="1" si="618"/>
        <v>0</v>
      </c>
      <c r="BO884" s="165"/>
      <c r="BP884" s="187" cm="1">
        <f t="array" ref="BP884">IFERROR(IF($X884=$X883,BP883,INDEX(Forecast_Capex_Input!AC$12:AC$286,$X884)),0)</f>
        <v>0</v>
      </c>
      <c r="BQ884" s="187" cm="1">
        <f t="array" ref="BQ884">IFERROR(IF($X884=$X883,BQ883,INDEX(Forecast_Capex_Input!AD$12:AD$286,$X884)),0)</f>
        <v>0</v>
      </c>
      <c r="BR884" s="187" cm="1">
        <f t="array" ref="BR884">IFERROR(IF($X884=$X883,BR883,INDEX(Forecast_Capex_Input!AE$12:AE$286,$X884)),0)</f>
        <v>0</v>
      </c>
      <c r="BS884" s="187" cm="1">
        <f t="array" ref="BS884">IFERROR(IF($X884=$X883,BS883,INDEX(Forecast_Capex_Input!AF$12:AF$286,$X884)),0)</f>
        <v>0</v>
      </c>
      <c r="BT884" s="187" cm="1">
        <f t="array" ref="BT884">IFERROR(IF($X884=$X883,BT883,INDEX(Forecast_Capex_Input!AG$12:AG$286,$X884)),0)</f>
        <v>0</v>
      </c>
      <c r="BU884" s="165"/>
      <c r="BV884" s="215">
        <f t="shared" si="587"/>
        <v>0</v>
      </c>
      <c r="BW884" s="215">
        <f t="shared" si="588"/>
        <v>0</v>
      </c>
      <c r="BX884" s="215">
        <f t="shared" si="589"/>
        <v>0</v>
      </c>
      <c r="BY884" s="215">
        <f t="shared" si="590"/>
        <v>0</v>
      </c>
      <c r="BZ884" s="215">
        <f t="shared" si="591"/>
        <v>0</v>
      </c>
      <c r="CA884" s="155">
        <f t="shared" si="619"/>
        <v>0</v>
      </c>
      <c r="CB884" s="165"/>
      <c r="CC884" s="215">
        <f t="shared" si="592"/>
        <v>0</v>
      </c>
      <c r="CD884" s="215">
        <f t="shared" si="593"/>
        <v>0</v>
      </c>
      <c r="CE884" s="215">
        <f t="shared" si="594"/>
        <v>0</v>
      </c>
      <c r="CF884" s="215">
        <f t="shared" si="595"/>
        <v>0</v>
      </c>
      <c r="CG884" s="215">
        <f t="shared" si="596"/>
        <v>0</v>
      </c>
      <c r="CH884" s="155">
        <f t="shared" si="620"/>
        <v>0</v>
      </c>
      <c r="CI884" s="165"/>
      <c r="CJ884" s="215">
        <f t="shared" si="597"/>
        <v>0</v>
      </c>
      <c r="CK884" s="215">
        <f t="shared" si="598"/>
        <v>0</v>
      </c>
      <c r="CL884" s="215">
        <f t="shared" si="599"/>
        <v>0</v>
      </c>
      <c r="CM884" s="215">
        <f t="shared" si="600"/>
        <v>0</v>
      </c>
      <c r="CN884" s="215">
        <f t="shared" si="601"/>
        <v>0</v>
      </c>
      <c r="CO884" s="155">
        <f t="shared" si="621"/>
        <v>0</v>
      </c>
      <c r="CP884" s="165"/>
      <c r="CQ884" s="223">
        <f t="shared" si="602"/>
        <v>0</v>
      </c>
      <c r="CR884" s="223">
        <f t="shared" si="603"/>
        <v>0</v>
      </c>
      <c r="CS884" s="223">
        <f t="shared" si="604"/>
        <v>0</v>
      </c>
      <c r="CT884" s="223">
        <f t="shared" si="605"/>
        <v>0</v>
      </c>
      <c r="CU884" s="223">
        <f t="shared" si="606"/>
        <v>0</v>
      </c>
      <c r="CV884" s="155">
        <f t="shared" si="622"/>
        <v>0</v>
      </c>
      <c r="CW884" s="165"/>
      <c r="CX884" s="215">
        <f t="shared" si="623"/>
        <v>0</v>
      </c>
      <c r="CY884" s="215">
        <f t="shared" si="607"/>
        <v>0</v>
      </c>
      <c r="CZ884" s="215">
        <f t="shared" si="608"/>
        <v>0</v>
      </c>
      <c r="DA884" s="215">
        <f t="shared" si="609"/>
        <v>0</v>
      </c>
      <c r="DB884" s="215">
        <f t="shared" si="610"/>
        <v>0</v>
      </c>
      <c r="DC884" s="155">
        <f t="shared" si="624"/>
        <v>0</v>
      </c>
      <c r="DD884" s="165"/>
      <c r="DE884" s="188" t="b" cm="1">
        <f t="array" aca="1" ref="DE884" ca="1">OR($G884=Forecast_Capex_Input!$BF$8:$BF$10)</f>
        <v>0</v>
      </c>
      <c r="DF884" s="188" cm="1">
        <f t="array" aca="1" ref="DF884" ca="1">IFERROR(INDEX(Forecast_Capex_Input!BG$12:BG$286,$X884)
*(INDEX(Forecast_Capex_Input!$H$12:$H$286,$X884)=Repex),0)
*$DE884</f>
        <v>0</v>
      </c>
      <c r="DG884" s="188" cm="1">
        <f t="array" aca="1" ref="DG884" ca="1">IFERROR(INDEX(Forecast_Capex_Input!BH$12:BH$286,$X884)
*(INDEX(Forecast_Capex_Input!$H$12:$H$286,$X884)=Repex),0)
*$DE884</f>
        <v>0</v>
      </c>
      <c r="DH884" s="188" cm="1">
        <f t="array" aca="1" ref="DH884" ca="1">IFERROR(INDEX(Forecast_Capex_Input!BI$12:BI$286,$X884)
*(INDEX(Forecast_Capex_Input!$H$12:$H$286,$X884)=Repex),0)
*$DE884</f>
        <v>0</v>
      </c>
      <c r="DI884" s="188" cm="1">
        <f t="array" aca="1" ref="DI884" ca="1">IFERROR(INDEX(Forecast_Capex_Input!BJ$12:BJ$286,$X884)
*(INDEX(Forecast_Capex_Input!$H$12:$H$286,$X884)=Repex),0)
*$DE884</f>
        <v>0</v>
      </c>
      <c r="DJ884" s="188" cm="1">
        <f t="array" aca="1" ref="DJ884" ca="1">IFERROR(INDEX(Forecast_Capex_Input!BK$12:BK$286,$X884)
*(INDEX(Forecast_Capex_Input!$H$12:$H$286,$X884)=Repex),0)
*$DE884</f>
        <v>0</v>
      </c>
      <c r="DK884" s="188" cm="1">
        <f t="array" aca="1" ref="DK884" ca="1">IFERROR(INDEX(Forecast_Capex_Input!BL$12:BL$286,$X884)
*(INDEX(Forecast_Capex_Input!$H$12:$H$286,$X884)=Repex),0)
*$DE884</f>
        <v>0</v>
      </c>
      <c r="DL884" s="165"/>
      <c r="DM884" s="188" t="b" cm="1">
        <f t="array" aca="1" ref="DM884" ca="1">OR($G884=Forecast_Capex_Input!$BN$8:$BN$9)</f>
        <v>0</v>
      </c>
      <c r="DN884" s="188" cm="1">
        <f t="array" aca="1" ref="DN884" ca="1">IFERROR(INDEX(Forecast_Capex_Input!BO$12:BO$286,$X884)
*(INDEX(Forecast_Capex_Input!$H$12:$H$286,$X884)=Repex),0)
*$DM884</f>
        <v>0</v>
      </c>
      <c r="DO884" s="188" cm="1">
        <f t="array" aca="1" ref="DO884" ca="1">IFERROR(INDEX(Forecast_Capex_Input!BP$12:BP$286,$X884)
*(INDEX(Forecast_Capex_Input!$H$12:$H$286,$X884)=Repex),0)
*$DM884</f>
        <v>0</v>
      </c>
      <c r="DP884" s="188" cm="1">
        <f t="array" aca="1" ref="DP884" ca="1">IFERROR(INDEX(Forecast_Capex_Input!BQ$12:BQ$286,$X884)
*(INDEX(Forecast_Capex_Input!$H$12:$H$286,$X884)=Repex),0)
*$DM884</f>
        <v>0</v>
      </c>
      <c r="DQ884" s="188" cm="1">
        <f t="array" aca="1" ref="DQ884" ca="1">IFERROR(INDEX(Forecast_Capex_Input!BR$12:BR$286,$X884)
*(INDEX(Forecast_Capex_Input!$H$12:$H$286,$X884)=Repex),0)
*$DM884</f>
        <v>0</v>
      </c>
      <c r="DR884" s="188" cm="1">
        <f t="array" aca="1" ref="DR884" ca="1">IFERROR(INDEX(Forecast_Capex_Input!BS$12:BS$286,$X884)
*(INDEX(Forecast_Capex_Input!$H$12:$H$286,$X884)=Repex),0)
*$DM884</f>
        <v>0</v>
      </c>
      <c r="DS884" s="165"/>
      <c r="DT884" s="188" t="b" cm="1">
        <f t="array" aca="1" ref="DT884" ca="1">OR($G884=Forecast_Capex_Input!$BU$8:$BU$10)</f>
        <v>0</v>
      </c>
      <c r="DU884" s="188" cm="1">
        <f t="array" aca="1" ref="DU884" ca="1">IFERROR(INDEX(Forecast_Capex_Input!BV$12:BV$286,$X884)
*(INDEX(Forecast_Capex_Input!$H$12:$H$286,$X884)=Repex),0)
*$DT884</f>
        <v>0</v>
      </c>
      <c r="DV884" s="188" cm="1">
        <f t="array" aca="1" ref="DV884" ca="1">IFERROR(INDEX(Forecast_Capex_Input!BW$12:BW$286,$X884)
*(INDEX(Forecast_Capex_Input!$H$12:$H$286,$X884)=Repex),0)
*$DT884</f>
        <v>0</v>
      </c>
      <c r="DW884" s="188" cm="1">
        <f t="array" aca="1" ref="DW884" ca="1">IFERROR(INDEX(Forecast_Capex_Input!BX$12:BX$286,$X884)
*(INDEX(Forecast_Capex_Input!$H$12:$H$286,$X884)=Repex),0)
*$DT884</f>
        <v>0</v>
      </c>
      <c r="DX884" s="188" cm="1">
        <f t="array" aca="1" ref="DX884" ca="1">IFERROR(INDEX(Forecast_Capex_Input!BY$12:BY$286,$X884)
*(INDEX(Forecast_Capex_Input!$H$12:$H$286,$X884)=Repex),0)
*$DT884</f>
        <v>0</v>
      </c>
      <c r="DY884" s="188" cm="1">
        <f t="array" aca="1" ref="DY884" ca="1">IFERROR(INDEX(Forecast_Capex_Input!BZ$12:BZ$286,$X884)
*(INDEX(Forecast_Capex_Input!$H$12:$H$286,$X884)=Repex),0)
*$DT884</f>
        <v>0</v>
      </c>
      <c r="DZ884" s="188" cm="1">
        <f t="array" aca="1" ref="DZ884" ca="1">IFERROR(INDEX(Forecast_Capex_Input!CA$12:CA$286,$X884)
*(INDEX(Forecast_Capex_Input!$H$12:$H$286,$X884)=Repex),0)
*$DT884</f>
        <v>0</v>
      </c>
      <c r="EA884" s="188" cm="1">
        <f t="array" aca="1" ref="EA884" ca="1">IFERROR(INDEX(Forecast_Capex_Input!CB$12:CB$286,$X884)
*(INDEX(Forecast_Capex_Input!$H$12:$H$286,$X884)=Repex),0)
*$DT884</f>
        <v>0</v>
      </c>
      <c r="EB884" s="188" cm="1">
        <f t="array" aca="1" ref="EB884" ca="1">IFERROR(INDEX(Forecast_Capex_Input!CC$12:CC$286,$X884)
*(INDEX(Forecast_Capex_Input!$H$12:$H$286,$X884)=Repex),0)
*$DT884</f>
        <v>0</v>
      </c>
      <c r="EC884" s="165"/>
      <c r="ED884" s="226" t="str">
        <f t="shared" si="611"/>
        <v>N/A</v>
      </c>
      <c r="EE884" s="174" t="s">
        <v>15</v>
      </c>
    </row>
    <row r="885" spans="3:135" x14ac:dyDescent="0.2">
      <c r="C885" s="174">
        <f t="shared" si="612"/>
        <v>875</v>
      </c>
      <c r="D885" s="167" t="str" cm="1">
        <f t="array" ref="D885">IFERROR(INDEX(Forecast_Capex_Input!$D$12:$D$286,$X885),NA)</f>
        <v>N/A</v>
      </c>
      <c r="E885" s="172" t="str" cm="1">
        <f t="array" ref="E885">IF($X885=NA,NA,INDEX(Forecast_Capex_Input!$E$12:$E$286,$X885))</f>
        <v>N/A</v>
      </c>
      <c r="F885" s="167" t="str" cm="1">
        <f t="array" aca="1" ref="F885" ca="1">IFERROR(INDEX(General!$E$25:$E$26,$Y885),NA)</f>
        <v>N/A</v>
      </c>
      <c r="G885" s="167" t="str" cm="1">
        <f t="array" aca="1" ref="G885" ca="1">IFERROR(INDEX(Forecast_Capex_Input!$AI$11:$BB$11,$AA885),NA)</f>
        <v>N/A</v>
      </c>
      <c r="H885" s="189" t="str" cm="1">
        <f t="array" aca="1" ref="H885" ca="1">IFERROR(INDEX(Forecast_Capex_Input!$AI$12:$BB$286,$X885,$AA885),NA)</f>
        <v>N/A</v>
      </c>
      <c r="I885" s="199" t="str" cm="1">
        <f t="array" ref="I885">IFERROR(INDEX(Forecast_Capex_Input!$F$12:$F$286,$X885),NA)</f>
        <v>N/A</v>
      </c>
      <c r="J885" s="199" t="str" cm="1">
        <f t="array" ref="J885">IFERROR(INDEX(Forecast_Capex_Input!G$12:G$286,$X885),NA)</f>
        <v>N/A</v>
      </c>
      <c r="K885" s="199" t="str" cm="1">
        <f t="array" ref="K885">IFERROR(INDEX(Forecast_Capex_Input!H$12:H$286,$X885),NA)</f>
        <v>N/A</v>
      </c>
      <c r="L885" s="199" t="str" cm="1">
        <f t="array" ref="L885">IFERROR(INDEX(Forecast_Capex_Input!I$12:I$286,$X885),NA)</f>
        <v>N/A</v>
      </c>
      <c r="M885" s="199" t="str" cm="1">
        <f t="array" ref="M885">IFERROR(INDEX(Forecast_Capex_Input!J$12:J$286,$X885),NA)</f>
        <v>N/A</v>
      </c>
      <c r="N885" s="199" t="str" cm="1">
        <f t="array" ref="N885">IFERROR(INDEX(Forecast_Capex_Input!K$12:K$286,$X885),NA)</f>
        <v>N/A</v>
      </c>
      <c r="O885" s="199" t="str" cm="1">
        <f t="array" ref="O885">IFERROR(INDEX(Forecast_Capex_Input!L$12:L$286,$X885),NA)</f>
        <v>N/A</v>
      </c>
      <c r="P885" s="199" t="str" cm="1">
        <f t="array" ref="P885">IFERROR(INDEX(Forecast_Capex_Input!M$12:M$286,$X885),NA)</f>
        <v>N/A</v>
      </c>
      <c r="Q885" s="172" t="str" cm="1">
        <f t="array" ref="Q885">IFERROR(INDEX(Forecast_Capex_Input!N$12:N$286,$X885),NA)</f>
        <v>N/A</v>
      </c>
      <c r="R885" s="265" cm="1">
        <f t="array" ref="R885">IFERROR(INDEX(Forecast_Capex_Input!O$12:O$286,$X885),0)</f>
        <v>0</v>
      </c>
      <c r="S885" s="172" cm="1">
        <f t="array" ref="S885">IFERROR(INDEX(Forecast_Capex_Input!P$12:P$286,$X885),0)</f>
        <v>0</v>
      </c>
      <c r="T885" s="199" t="str" cm="1">
        <f t="array" aca="1" ref="T885" ca="1">IFERROR(INDEX(General!$K$84:$K$103,$AA885),NA)</f>
        <v>N/A</v>
      </c>
      <c r="U885" s="188" cm="1">
        <f t="array" aca="1" ref="U885" ca="1">IFERROR(
IF($F885=General!$E$25,INDEX(Forecast_Capex_Input!S$12:S$286,$X885),
INDEX(Forecast_Capex_Input!T$12:T$286,$X885)),0)</f>
        <v>0</v>
      </c>
      <c r="V885" s="222" t="b">
        <f>IFERROR(INDEX(Overheads!$T$19:$T$26,MATCH($I885,Overheads!$E$19:$E$26,0)),FALSE)</f>
        <v>0</v>
      </c>
      <c r="W885" s="165"/>
      <c r="X885" s="174" t="str">
        <f>IFERROR(
IF(MATCH($C885,Forecast_Capex_Input!$CI$12:$CI$286,1)+1&gt;MAX(Forecast_Capex_Input!$C$12:$C$286),NA,
MATCH($C885,Forecast_Capex_Input!$CI$12:$CI$286,1)+1),1)</f>
        <v>N/A</v>
      </c>
      <c r="Y885" s="174" t="str" cm="1">
        <f t="array" aca="1" ref="Y885" ca="1">IFERROR(
IF(X884&lt;&gt;X885,1,
IF(COUNTIF(OFFSET(Y884,0,0,-INDEX(Forecast_Capex_Input!$CG$12:$CG$286,$X885)),Y884)=INDEX(Forecast_Capex_Input!$CG$12:$CG$286,$X885),Y884+1,Y884)),NA)</f>
        <v>N/A</v>
      </c>
      <c r="Z885" s="174" t="str" cm="1">
        <f t="array" ref="Z885">IFERROR($C885-IF($X885=1,1,INDEX(Forecast_Capex_Input!$CI$12:$CI$286,$X885-1))+1,NA)</f>
        <v>N/A</v>
      </c>
      <c r="AA885" s="174" t="str" cm="1">
        <f t="array" aca="1" ref="AA885" ca="1">IFERROR(IF(Y885=1,
INDEX(Forecast_Capex_Input!$AI$10:$BB$10,SMALL(IF(INDEX(Forecast_Capex_Input!$AI$12:$BB$286,$X885,0)&gt;0,COLUMN(Forecast_Capex_Input!$AI$10:$BB$10)-COLUMN(Forecast_Capex_Input!$AI$12)+1),ROWS(OFFSET(AA884,0,0,-$Z885)))),
OFFSET(AA884,-INDEX(Forecast_Capex_Input!$CG$12:$CG$286,$X885)+1,0)),NA)</f>
        <v>N/A</v>
      </c>
      <c r="AB885" s="174" t="str">
        <f t="shared" ca="1" si="581"/>
        <v>N/A</v>
      </c>
      <c r="AC885" s="222" t="b">
        <f t="shared" si="613"/>
        <v>0</v>
      </c>
      <c r="AD885" s="220" t="b">
        <v>0</v>
      </c>
      <c r="AE885" s="222" t="b">
        <f t="shared" si="582"/>
        <v>1</v>
      </c>
      <c r="AF885" s="165"/>
      <c r="AG885" s="215">
        <v>0</v>
      </c>
      <c r="AH885" s="215">
        <v>0</v>
      </c>
      <c r="AI885" s="215">
        <v>0</v>
      </c>
      <c r="AJ885" s="215">
        <v>0</v>
      </c>
      <c r="AK885" s="215">
        <v>0</v>
      </c>
      <c r="AL885" s="155">
        <v>0</v>
      </c>
      <c r="AM885" s="165"/>
      <c r="AN885" s="215" cm="1">
        <f t="array" aca="1" ref="AN885" ca="1">IFERROR(INDEX(General!O$33:O$34,$AB885)
*AG885,0)</f>
        <v>0</v>
      </c>
      <c r="AO885" s="215" cm="1">
        <f t="array" aca="1" ref="AO885" ca="1">IFERROR(INDEX(General!P$33:P$34,$AB885)
*AH885,0)</f>
        <v>0</v>
      </c>
      <c r="AP885" s="215" cm="1">
        <f t="array" aca="1" ref="AP885" ca="1">IFERROR(INDEX(General!Q$33:Q$34,$AB885)
*AI885,0)</f>
        <v>0</v>
      </c>
      <c r="AQ885" s="215" cm="1">
        <f t="array" aca="1" ref="AQ885" ca="1">IFERROR(INDEX(General!R$33:R$34,$AB885)
*AJ885,0)</f>
        <v>0</v>
      </c>
      <c r="AR885" s="215" cm="1">
        <f t="array" aca="1" ref="AR885" ca="1">IFERROR(INDEX(General!S$33:S$34,$AB885)
*AK885,0)</f>
        <v>0</v>
      </c>
      <c r="AS885" s="155">
        <f t="shared" ca="1" si="614"/>
        <v>0</v>
      </c>
      <c r="AT885" s="165"/>
      <c r="AU885" s="215">
        <f ca="1">IF($AE885=FALSE,AN885*Overheads!$R$24*$V885,
IFERROR(Overheads!$O$49*$V885*AN885,0)
+IFERROR(Overheads!Q$59*$V885*(AN885/Overheads!Q$68),0))</f>
        <v>0</v>
      </c>
      <c r="AV885" s="215">
        <f ca="1">IF($AE885=FALSE,AO885*Overheads!$R$24*$V885,
IFERROR(Overheads!$O$49*$V885*AO885,0)
+IFERROR(Overheads!R$59*$V885*(AO885/Overheads!R$68),0))</f>
        <v>0</v>
      </c>
      <c r="AW885" s="215">
        <f ca="1">IF($AE885=FALSE,AP885*Overheads!$R$24*$V885,
IFERROR(Overheads!$O$49*$V885*AP885,0)
+IFERROR(Overheads!S$59*$V885*(AP885/Overheads!S$68),0))</f>
        <v>0</v>
      </c>
      <c r="AX885" s="215">
        <f ca="1">IF($AE885=FALSE,AQ885*Overheads!$R$24*$V885,
IFERROR(Overheads!$O$49*$V885*AQ885,0)
+IFERROR(Overheads!T$59*$V885*(AQ885/Overheads!T$68),0))</f>
        <v>0</v>
      </c>
      <c r="AY885" s="215">
        <f ca="1">IF($AE885=FALSE,AR885*Overheads!$R$24*$V885,
IFERROR(Overheads!$O$49*$V885*AR885,0)
+IFERROR(Overheads!U$59*$V885*(AR885/Overheads!U$68),0))</f>
        <v>0</v>
      </c>
      <c r="AZ885" s="155">
        <f t="shared" ca="1" si="615"/>
        <v>0</v>
      </c>
      <c r="BA885" s="165"/>
      <c r="BB885" s="215">
        <f ca="1">IF($AE885=FALSE,AN885*Overheads!$S$25,
IFERROR(Overheads!$O$50*AN885,0)
+IFERROR(Overheads!Q$60*(AN885/Overheads!Q$66),0))</f>
        <v>0</v>
      </c>
      <c r="BC885" s="215">
        <f ca="1">IF($AE885=FALSE,AO885*Overheads!$S$25,
IFERROR(Overheads!$O$50*AO885,0)
+IFERROR(Overheads!R$60*(AO885/Overheads!R$66),0))</f>
        <v>0</v>
      </c>
      <c r="BD885" s="215">
        <f ca="1">IF($AE885=FALSE,AP885*Overheads!$S$25,
IFERROR(Overheads!$O$50*AP885,0)
+IFERROR(Overheads!S$60*(AP885/Overheads!S$66),0))</f>
        <v>0</v>
      </c>
      <c r="BE885" s="215">
        <f ca="1">IF($AE885=FALSE,AQ885*Overheads!$S$25,
IFERROR(Overheads!$O$50*AQ885,0)
+IFERROR(Overheads!T$60*(AQ885/Overheads!T$66),0))</f>
        <v>0</v>
      </c>
      <c r="BF885" s="215">
        <f ca="1">IF($AE885=FALSE,AR885*Overheads!$S$25,
IFERROR(Overheads!$O$50*AR885,0)
+IFERROR(Overheads!U$60*(AR885/Overheads!U$66),0))</f>
        <v>0</v>
      </c>
      <c r="BG885" s="155">
        <f t="shared" ca="1" si="616"/>
        <v>0</v>
      </c>
      <c r="BH885" s="165"/>
      <c r="BI885" s="215">
        <f t="shared" ca="1" si="617"/>
        <v>0</v>
      </c>
      <c r="BJ885" s="215">
        <f t="shared" ca="1" si="583"/>
        <v>0</v>
      </c>
      <c r="BK885" s="215">
        <f t="shared" ca="1" si="584"/>
        <v>0</v>
      </c>
      <c r="BL885" s="215">
        <f t="shared" ca="1" si="585"/>
        <v>0</v>
      </c>
      <c r="BM885" s="215">
        <f t="shared" ca="1" si="586"/>
        <v>0</v>
      </c>
      <c r="BN885" s="155">
        <f t="shared" ca="1" si="618"/>
        <v>0</v>
      </c>
      <c r="BO885" s="165"/>
      <c r="BP885" s="187" cm="1">
        <f t="array" ref="BP885">IFERROR(IF($X885=$X884,BP884,INDEX(Forecast_Capex_Input!AC$12:AC$286,$X885)),0)</f>
        <v>0</v>
      </c>
      <c r="BQ885" s="187" cm="1">
        <f t="array" ref="BQ885">IFERROR(IF($X885=$X884,BQ884,INDEX(Forecast_Capex_Input!AD$12:AD$286,$X885)),0)</f>
        <v>0</v>
      </c>
      <c r="BR885" s="187" cm="1">
        <f t="array" ref="BR885">IFERROR(IF($X885=$X884,BR884,INDEX(Forecast_Capex_Input!AE$12:AE$286,$X885)),0)</f>
        <v>0</v>
      </c>
      <c r="BS885" s="187" cm="1">
        <f t="array" ref="BS885">IFERROR(IF($X885=$X884,BS884,INDEX(Forecast_Capex_Input!AF$12:AF$286,$X885)),0)</f>
        <v>0</v>
      </c>
      <c r="BT885" s="187" cm="1">
        <f t="array" ref="BT885">IFERROR(IF($X885=$X884,BT884,INDEX(Forecast_Capex_Input!AG$12:AG$286,$X885)),0)</f>
        <v>0</v>
      </c>
      <c r="BU885" s="165"/>
      <c r="BV885" s="215">
        <f t="shared" si="587"/>
        <v>0</v>
      </c>
      <c r="BW885" s="215">
        <f t="shared" si="588"/>
        <v>0</v>
      </c>
      <c r="BX885" s="215">
        <f t="shared" si="589"/>
        <v>0</v>
      </c>
      <c r="BY885" s="215">
        <f t="shared" si="590"/>
        <v>0</v>
      </c>
      <c r="BZ885" s="215">
        <f t="shared" si="591"/>
        <v>0</v>
      </c>
      <c r="CA885" s="155">
        <f t="shared" si="619"/>
        <v>0</v>
      </c>
      <c r="CB885" s="165"/>
      <c r="CC885" s="215">
        <f t="shared" si="592"/>
        <v>0</v>
      </c>
      <c r="CD885" s="215">
        <f t="shared" si="593"/>
        <v>0</v>
      </c>
      <c r="CE885" s="215">
        <f t="shared" si="594"/>
        <v>0</v>
      </c>
      <c r="CF885" s="215">
        <f t="shared" si="595"/>
        <v>0</v>
      </c>
      <c r="CG885" s="215">
        <f t="shared" si="596"/>
        <v>0</v>
      </c>
      <c r="CH885" s="155">
        <f t="shared" si="620"/>
        <v>0</v>
      </c>
      <c r="CI885" s="165"/>
      <c r="CJ885" s="215">
        <f t="shared" si="597"/>
        <v>0</v>
      </c>
      <c r="CK885" s="215">
        <f t="shared" si="598"/>
        <v>0</v>
      </c>
      <c r="CL885" s="215">
        <f t="shared" si="599"/>
        <v>0</v>
      </c>
      <c r="CM885" s="215">
        <f t="shared" si="600"/>
        <v>0</v>
      </c>
      <c r="CN885" s="215">
        <f t="shared" si="601"/>
        <v>0</v>
      </c>
      <c r="CO885" s="155">
        <f t="shared" si="621"/>
        <v>0</v>
      </c>
      <c r="CP885" s="165"/>
      <c r="CQ885" s="223">
        <f t="shared" si="602"/>
        <v>0</v>
      </c>
      <c r="CR885" s="223">
        <f t="shared" si="603"/>
        <v>0</v>
      </c>
      <c r="CS885" s="223">
        <f t="shared" si="604"/>
        <v>0</v>
      </c>
      <c r="CT885" s="223">
        <f t="shared" si="605"/>
        <v>0</v>
      </c>
      <c r="CU885" s="223">
        <f t="shared" si="606"/>
        <v>0</v>
      </c>
      <c r="CV885" s="155">
        <f t="shared" si="622"/>
        <v>0</v>
      </c>
      <c r="CW885" s="165"/>
      <c r="CX885" s="215">
        <f t="shared" si="623"/>
        <v>0</v>
      </c>
      <c r="CY885" s="215">
        <f t="shared" si="607"/>
        <v>0</v>
      </c>
      <c r="CZ885" s="215">
        <f t="shared" si="608"/>
        <v>0</v>
      </c>
      <c r="DA885" s="215">
        <f t="shared" si="609"/>
        <v>0</v>
      </c>
      <c r="DB885" s="215">
        <f t="shared" si="610"/>
        <v>0</v>
      </c>
      <c r="DC885" s="155">
        <f t="shared" si="624"/>
        <v>0</v>
      </c>
      <c r="DD885" s="165"/>
      <c r="DE885" s="188" t="b" cm="1">
        <f t="array" aca="1" ref="DE885" ca="1">OR($G885=Forecast_Capex_Input!$BF$8:$BF$10)</f>
        <v>0</v>
      </c>
      <c r="DF885" s="188" cm="1">
        <f t="array" aca="1" ref="DF885" ca="1">IFERROR(INDEX(Forecast_Capex_Input!BG$12:BG$286,$X885)
*(INDEX(Forecast_Capex_Input!$H$12:$H$286,$X885)=Repex),0)
*$DE885</f>
        <v>0</v>
      </c>
      <c r="DG885" s="188" cm="1">
        <f t="array" aca="1" ref="DG885" ca="1">IFERROR(INDEX(Forecast_Capex_Input!BH$12:BH$286,$X885)
*(INDEX(Forecast_Capex_Input!$H$12:$H$286,$X885)=Repex),0)
*$DE885</f>
        <v>0</v>
      </c>
      <c r="DH885" s="188" cm="1">
        <f t="array" aca="1" ref="DH885" ca="1">IFERROR(INDEX(Forecast_Capex_Input!BI$12:BI$286,$X885)
*(INDEX(Forecast_Capex_Input!$H$12:$H$286,$X885)=Repex),0)
*$DE885</f>
        <v>0</v>
      </c>
      <c r="DI885" s="188" cm="1">
        <f t="array" aca="1" ref="DI885" ca="1">IFERROR(INDEX(Forecast_Capex_Input!BJ$12:BJ$286,$X885)
*(INDEX(Forecast_Capex_Input!$H$12:$H$286,$X885)=Repex),0)
*$DE885</f>
        <v>0</v>
      </c>
      <c r="DJ885" s="188" cm="1">
        <f t="array" aca="1" ref="DJ885" ca="1">IFERROR(INDEX(Forecast_Capex_Input!BK$12:BK$286,$X885)
*(INDEX(Forecast_Capex_Input!$H$12:$H$286,$X885)=Repex),0)
*$DE885</f>
        <v>0</v>
      </c>
      <c r="DK885" s="188" cm="1">
        <f t="array" aca="1" ref="DK885" ca="1">IFERROR(INDEX(Forecast_Capex_Input!BL$12:BL$286,$X885)
*(INDEX(Forecast_Capex_Input!$H$12:$H$286,$X885)=Repex),0)
*$DE885</f>
        <v>0</v>
      </c>
      <c r="DL885" s="165"/>
      <c r="DM885" s="188" t="b" cm="1">
        <f t="array" aca="1" ref="DM885" ca="1">OR($G885=Forecast_Capex_Input!$BN$8:$BN$9)</f>
        <v>0</v>
      </c>
      <c r="DN885" s="188" cm="1">
        <f t="array" aca="1" ref="DN885" ca="1">IFERROR(INDEX(Forecast_Capex_Input!BO$12:BO$286,$X885)
*(INDEX(Forecast_Capex_Input!$H$12:$H$286,$X885)=Repex),0)
*$DM885</f>
        <v>0</v>
      </c>
      <c r="DO885" s="188" cm="1">
        <f t="array" aca="1" ref="DO885" ca="1">IFERROR(INDEX(Forecast_Capex_Input!BP$12:BP$286,$X885)
*(INDEX(Forecast_Capex_Input!$H$12:$H$286,$X885)=Repex),0)
*$DM885</f>
        <v>0</v>
      </c>
      <c r="DP885" s="188" cm="1">
        <f t="array" aca="1" ref="DP885" ca="1">IFERROR(INDEX(Forecast_Capex_Input!BQ$12:BQ$286,$X885)
*(INDEX(Forecast_Capex_Input!$H$12:$H$286,$X885)=Repex),0)
*$DM885</f>
        <v>0</v>
      </c>
      <c r="DQ885" s="188" cm="1">
        <f t="array" aca="1" ref="DQ885" ca="1">IFERROR(INDEX(Forecast_Capex_Input!BR$12:BR$286,$X885)
*(INDEX(Forecast_Capex_Input!$H$12:$H$286,$X885)=Repex),0)
*$DM885</f>
        <v>0</v>
      </c>
      <c r="DR885" s="188" cm="1">
        <f t="array" aca="1" ref="DR885" ca="1">IFERROR(INDEX(Forecast_Capex_Input!BS$12:BS$286,$X885)
*(INDEX(Forecast_Capex_Input!$H$12:$H$286,$X885)=Repex),0)
*$DM885</f>
        <v>0</v>
      </c>
      <c r="DS885" s="165"/>
      <c r="DT885" s="188" t="b" cm="1">
        <f t="array" aca="1" ref="DT885" ca="1">OR($G885=Forecast_Capex_Input!$BU$8:$BU$10)</f>
        <v>0</v>
      </c>
      <c r="DU885" s="188" cm="1">
        <f t="array" aca="1" ref="DU885" ca="1">IFERROR(INDEX(Forecast_Capex_Input!BV$12:BV$286,$X885)
*(INDEX(Forecast_Capex_Input!$H$12:$H$286,$X885)=Repex),0)
*$DT885</f>
        <v>0</v>
      </c>
      <c r="DV885" s="188" cm="1">
        <f t="array" aca="1" ref="DV885" ca="1">IFERROR(INDEX(Forecast_Capex_Input!BW$12:BW$286,$X885)
*(INDEX(Forecast_Capex_Input!$H$12:$H$286,$X885)=Repex),0)
*$DT885</f>
        <v>0</v>
      </c>
      <c r="DW885" s="188" cm="1">
        <f t="array" aca="1" ref="DW885" ca="1">IFERROR(INDEX(Forecast_Capex_Input!BX$12:BX$286,$X885)
*(INDEX(Forecast_Capex_Input!$H$12:$H$286,$X885)=Repex),0)
*$DT885</f>
        <v>0</v>
      </c>
      <c r="DX885" s="188" cm="1">
        <f t="array" aca="1" ref="DX885" ca="1">IFERROR(INDEX(Forecast_Capex_Input!BY$12:BY$286,$X885)
*(INDEX(Forecast_Capex_Input!$H$12:$H$286,$X885)=Repex),0)
*$DT885</f>
        <v>0</v>
      </c>
      <c r="DY885" s="188" cm="1">
        <f t="array" aca="1" ref="DY885" ca="1">IFERROR(INDEX(Forecast_Capex_Input!BZ$12:BZ$286,$X885)
*(INDEX(Forecast_Capex_Input!$H$12:$H$286,$X885)=Repex),0)
*$DT885</f>
        <v>0</v>
      </c>
      <c r="DZ885" s="188" cm="1">
        <f t="array" aca="1" ref="DZ885" ca="1">IFERROR(INDEX(Forecast_Capex_Input!CA$12:CA$286,$X885)
*(INDEX(Forecast_Capex_Input!$H$12:$H$286,$X885)=Repex),0)
*$DT885</f>
        <v>0</v>
      </c>
      <c r="EA885" s="188" cm="1">
        <f t="array" aca="1" ref="EA885" ca="1">IFERROR(INDEX(Forecast_Capex_Input!CB$12:CB$286,$X885)
*(INDEX(Forecast_Capex_Input!$H$12:$H$286,$X885)=Repex),0)
*$DT885</f>
        <v>0</v>
      </c>
      <c r="EB885" s="188" cm="1">
        <f t="array" aca="1" ref="EB885" ca="1">IFERROR(INDEX(Forecast_Capex_Input!CC$12:CC$286,$X885)
*(INDEX(Forecast_Capex_Input!$H$12:$H$286,$X885)=Repex),0)
*$DT885</f>
        <v>0</v>
      </c>
      <c r="EC885" s="165"/>
      <c r="ED885" s="226" t="str">
        <f t="shared" si="611"/>
        <v>N/A</v>
      </c>
      <c r="EE885" s="174" t="s">
        <v>15</v>
      </c>
    </row>
    <row r="886" spans="3:135" x14ac:dyDescent="0.2">
      <c r="C886" s="174">
        <f t="shared" si="612"/>
        <v>876</v>
      </c>
      <c r="D886" s="167" t="str" cm="1">
        <f t="array" ref="D886">IFERROR(INDEX(Forecast_Capex_Input!$D$12:$D$286,$X886),NA)</f>
        <v>N/A</v>
      </c>
      <c r="E886" s="172" t="str" cm="1">
        <f t="array" ref="E886">IF($X886=NA,NA,INDEX(Forecast_Capex_Input!$E$12:$E$286,$X886))</f>
        <v>N/A</v>
      </c>
      <c r="F886" s="167" t="str" cm="1">
        <f t="array" aca="1" ref="F886" ca="1">IFERROR(INDEX(General!$E$25:$E$26,$Y886),NA)</f>
        <v>N/A</v>
      </c>
      <c r="G886" s="167" t="str" cm="1">
        <f t="array" aca="1" ref="G886" ca="1">IFERROR(INDEX(Forecast_Capex_Input!$AI$11:$BB$11,$AA886),NA)</f>
        <v>N/A</v>
      </c>
      <c r="H886" s="189" t="str" cm="1">
        <f t="array" aca="1" ref="H886" ca="1">IFERROR(INDEX(Forecast_Capex_Input!$AI$12:$BB$286,$X886,$AA886),NA)</f>
        <v>N/A</v>
      </c>
      <c r="I886" s="199" t="str" cm="1">
        <f t="array" ref="I886">IFERROR(INDEX(Forecast_Capex_Input!$F$12:$F$286,$X886),NA)</f>
        <v>N/A</v>
      </c>
      <c r="J886" s="199" t="str" cm="1">
        <f t="array" ref="J886">IFERROR(INDEX(Forecast_Capex_Input!G$12:G$286,$X886),NA)</f>
        <v>N/A</v>
      </c>
      <c r="K886" s="199" t="str" cm="1">
        <f t="array" ref="K886">IFERROR(INDEX(Forecast_Capex_Input!H$12:H$286,$X886),NA)</f>
        <v>N/A</v>
      </c>
      <c r="L886" s="199" t="str" cm="1">
        <f t="array" ref="L886">IFERROR(INDEX(Forecast_Capex_Input!I$12:I$286,$X886),NA)</f>
        <v>N/A</v>
      </c>
      <c r="M886" s="199" t="str" cm="1">
        <f t="array" ref="M886">IFERROR(INDEX(Forecast_Capex_Input!J$12:J$286,$X886),NA)</f>
        <v>N/A</v>
      </c>
      <c r="N886" s="199" t="str" cm="1">
        <f t="array" ref="N886">IFERROR(INDEX(Forecast_Capex_Input!K$12:K$286,$X886),NA)</f>
        <v>N/A</v>
      </c>
      <c r="O886" s="199" t="str" cm="1">
        <f t="array" ref="O886">IFERROR(INDEX(Forecast_Capex_Input!L$12:L$286,$X886),NA)</f>
        <v>N/A</v>
      </c>
      <c r="P886" s="199" t="str" cm="1">
        <f t="array" ref="P886">IFERROR(INDEX(Forecast_Capex_Input!M$12:M$286,$X886),NA)</f>
        <v>N/A</v>
      </c>
      <c r="Q886" s="172" t="str" cm="1">
        <f t="array" ref="Q886">IFERROR(INDEX(Forecast_Capex_Input!N$12:N$286,$X886),NA)</f>
        <v>N/A</v>
      </c>
      <c r="R886" s="265" cm="1">
        <f t="array" ref="R886">IFERROR(INDEX(Forecast_Capex_Input!O$12:O$286,$X886),0)</f>
        <v>0</v>
      </c>
      <c r="S886" s="172" cm="1">
        <f t="array" ref="S886">IFERROR(INDEX(Forecast_Capex_Input!P$12:P$286,$X886),0)</f>
        <v>0</v>
      </c>
      <c r="T886" s="199" t="str" cm="1">
        <f t="array" aca="1" ref="T886" ca="1">IFERROR(INDEX(General!$K$84:$K$103,$AA886),NA)</f>
        <v>N/A</v>
      </c>
      <c r="U886" s="188" cm="1">
        <f t="array" aca="1" ref="U886" ca="1">IFERROR(
IF($F886=General!$E$25,INDEX(Forecast_Capex_Input!S$12:S$286,$X886),
INDEX(Forecast_Capex_Input!T$12:T$286,$X886)),0)</f>
        <v>0</v>
      </c>
      <c r="V886" s="222" t="b">
        <f>IFERROR(INDEX(Overheads!$T$19:$T$26,MATCH($I886,Overheads!$E$19:$E$26,0)),FALSE)</f>
        <v>0</v>
      </c>
      <c r="W886" s="165"/>
      <c r="X886" s="174" t="str">
        <f>IFERROR(
IF(MATCH($C886,Forecast_Capex_Input!$CI$12:$CI$286,1)+1&gt;MAX(Forecast_Capex_Input!$C$12:$C$286),NA,
MATCH($C886,Forecast_Capex_Input!$CI$12:$CI$286,1)+1),1)</f>
        <v>N/A</v>
      </c>
      <c r="Y886" s="174" t="str" cm="1">
        <f t="array" aca="1" ref="Y886" ca="1">IFERROR(
IF(X885&lt;&gt;X886,1,
IF(COUNTIF(OFFSET(Y885,0,0,-INDEX(Forecast_Capex_Input!$CG$12:$CG$286,$X886)),Y885)=INDEX(Forecast_Capex_Input!$CG$12:$CG$286,$X886),Y885+1,Y885)),NA)</f>
        <v>N/A</v>
      </c>
      <c r="Z886" s="174" t="str" cm="1">
        <f t="array" ref="Z886">IFERROR($C886-IF($X886=1,1,INDEX(Forecast_Capex_Input!$CI$12:$CI$286,$X886-1))+1,NA)</f>
        <v>N/A</v>
      </c>
      <c r="AA886" s="174" t="str" cm="1">
        <f t="array" aca="1" ref="AA886" ca="1">IFERROR(IF(Y886=1,
INDEX(Forecast_Capex_Input!$AI$10:$BB$10,SMALL(IF(INDEX(Forecast_Capex_Input!$AI$12:$BB$286,$X886,0)&gt;0,COLUMN(Forecast_Capex_Input!$AI$10:$BB$10)-COLUMN(Forecast_Capex_Input!$AI$12)+1),ROWS(OFFSET(AA885,0,0,-$Z886)))),
OFFSET(AA885,-INDEX(Forecast_Capex_Input!$CG$12:$CG$286,$X886)+1,0)),NA)</f>
        <v>N/A</v>
      </c>
      <c r="AB886" s="174" t="str">
        <f t="shared" ca="1" si="581"/>
        <v>N/A</v>
      </c>
      <c r="AC886" s="222" t="b">
        <f t="shared" si="613"/>
        <v>0</v>
      </c>
      <c r="AD886" s="220" t="b">
        <v>0</v>
      </c>
      <c r="AE886" s="222" t="b">
        <f t="shared" si="582"/>
        <v>1</v>
      </c>
      <c r="AF886" s="165"/>
      <c r="AG886" s="215">
        <v>0</v>
      </c>
      <c r="AH886" s="215">
        <v>0</v>
      </c>
      <c r="AI886" s="215">
        <v>0</v>
      </c>
      <c r="AJ886" s="215">
        <v>0</v>
      </c>
      <c r="AK886" s="215">
        <v>0</v>
      </c>
      <c r="AL886" s="155">
        <v>0</v>
      </c>
      <c r="AM886" s="165"/>
      <c r="AN886" s="215" cm="1">
        <f t="array" aca="1" ref="AN886" ca="1">IFERROR(INDEX(General!O$33:O$34,$AB886)
*AG886,0)</f>
        <v>0</v>
      </c>
      <c r="AO886" s="215" cm="1">
        <f t="array" aca="1" ref="AO886" ca="1">IFERROR(INDEX(General!P$33:P$34,$AB886)
*AH886,0)</f>
        <v>0</v>
      </c>
      <c r="AP886" s="215" cm="1">
        <f t="array" aca="1" ref="AP886" ca="1">IFERROR(INDEX(General!Q$33:Q$34,$AB886)
*AI886,0)</f>
        <v>0</v>
      </c>
      <c r="AQ886" s="215" cm="1">
        <f t="array" aca="1" ref="AQ886" ca="1">IFERROR(INDEX(General!R$33:R$34,$AB886)
*AJ886,0)</f>
        <v>0</v>
      </c>
      <c r="AR886" s="215" cm="1">
        <f t="array" aca="1" ref="AR886" ca="1">IFERROR(INDEX(General!S$33:S$34,$AB886)
*AK886,0)</f>
        <v>0</v>
      </c>
      <c r="AS886" s="155">
        <f t="shared" ca="1" si="614"/>
        <v>0</v>
      </c>
      <c r="AT886" s="165"/>
      <c r="AU886" s="215">
        <f ca="1">IF($AE886=FALSE,AN886*Overheads!$R$24*$V886,
IFERROR(Overheads!$O$49*$V886*AN886,0)
+IFERROR(Overheads!Q$59*$V886*(AN886/Overheads!Q$68),0))</f>
        <v>0</v>
      </c>
      <c r="AV886" s="215">
        <f ca="1">IF($AE886=FALSE,AO886*Overheads!$R$24*$V886,
IFERROR(Overheads!$O$49*$V886*AO886,0)
+IFERROR(Overheads!R$59*$V886*(AO886/Overheads!R$68),0))</f>
        <v>0</v>
      </c>
      <c r="AW886" s="215">
        <f ca="1">IF($AE886=FALSE,AP886*Overheads!$R$24*$V886,
IFERROR(Overheads!$O$49*$V886*AP886,0)
+IFERROR(Overheads!S$59*$V886*(AP886/Overheads!S$68),0))</f>
        <v>0</v>
      </c>
      <c r="AX886" s="215">
        <f ca="1">IF($AE886=FALSE,AQ886*Overheads!$R$24*$V886,
IFERROR(Overheads!$O$49*$V886*AQ886,0)
+IFERROR(Overheads!T$59*$V886*(AQ886/Overheads!T$68),0))</f>
        <v>0</v>
      </c>
      <c r="AY886" s="215">
        <f ca="1">IF($AE886=FALSE,AR886*Overheads!$R$24*$V886,
IFERROR(Overheads!$O$49*$V886*AR886,0)
+IFERROR(Overheads!U$59*$V886*(AR886/Overheads!U$68),0))</f>
        <v>0</v>
      </c>
      <c r="AZ886" s="155">
        <f t="shared" ca="1" si="615"/>
        <v>0</v>
      </c>
      <c r="BA886" s="165"/>
      <c r="BB886" s="215">
        <f ca="1">IF($AE886=FALSE,AN886*Overheads!$S$25,
IFERROR(Overheads!$O$50*AN886,0)
+IFERROR(Overheads!Q$60*(AN886/Overheads!Q$66),0))</f>
        <v>0</v>
      </c>
      <c r="BC886" s="215">
        <f ca="1">IF($AE886=FALSE,AO886*Overheads!$S$25,
IFERROR(Overheads!$O$50*AO886,0)
+IFERROR(Overheads!R$60*(AO886/Overheads!R$66),0))</f>
        <v>0</v>
      </c>
      <c r="BD886" s="215">
        <f ca="1">IF($AE886=FALSE,AP886*Overheads!$S$25,
IFERROR(Overheads!$O$50*AP886,0)
+IFERROR(Overheads!S$60*(AP886/Overheads!S$66),0))</f>
        <v>0</v>
      </c>
      <c r="BE886" s="215">
        <f ca="1">IF($AE886=FALSE,AQ886*Overheads!$S$25,
IFERROR(Overheads!$O$50*AQ886,0)
+IFERROR(Overheads!T$60*(AQ886/Overheads!T$66),0))</f>
        <v>0</v>
      </c>
      <c r="BF886" s="215">
        <f ca="1">IF($AE886=FALSE,AR886*Overheads!$S$25,
IFERROR(Overheads!$O$50*AR886,0)
+IFERROR(Overheads!U$60*(AR886/Overheads!U$66),0))</f>
        <v>0</v>
      </c>
      <c r="BG886" s="155">
        <f t="shared" ca="1" si="616"/>
        <v>0</v>
      </c>
      <c r="BH886" s="165"/>
      <c r="BI886" s="215">
        <f t="shared" ca="1" si="617"/>
        <v>0</v>
      </c>
      <c r="BJ886" s="215">
        <f t="shared" ca="1" si="583"/>
        <v>0</v>
      </c>
      <c r="BK886" s="215">
        <f t="shared" ca="1" si="584"/>
        <v>0</v>
      </c>
      <c r="BL886" s="215">
        <f t="shared" ca="1" si="585"/>
        <v>0</v>
      </c>
      <c r="BM886" s="215">
        <f t="shared" ca="1" si="586"/>
        <v>0</v>
      </c>
      <c r="BN886" s="155">
        <f t="shared" ca="1" si="618"/>
        <v>0</v>
      </c>
      <c r="BO886" s="165"/>
      <c r="BP886" s="187" cm="1">
        <f t="array" ref="BP886">IFERROR(IF($X886=$X885,BP885,INDEX(Forecast_Capex_Input!AC$12:AC$286,$X886)),0)</f>
        <v>0</v>
      </c>
      <c r="BQ886" s="187" cm="1">
        <f t="array" ref="BQ886">IFERROR(IF($X886=$X885,BQ885,INDEX(Forecast_Capex_Input!AD$12:AD$286,$X886)),0)</f>
        <v>0</v>
      </c>
      <c r="BR886" s="187" cm="1">
        <f t="array" ref="BR886">IFERROR(IF($X886=$X885,BR885,INDEX(Forecast_Capex_Input!AE$12:AE$286,$X886)),0)</f>
        <v>0</v>
      </c>
      <c r="BS886" s="187" cm="1">
        <f t="array" ref="BS886">IFERROR(IF($X886=$X885,BS885,INDEX(Forecast_Capex_Input!AF$12:AF$286,$X886)),0)</f>
        <v>0</v>
      </c>
      <c r="BT886" s="187" cm="1">
        <f t="array" ref="BT886">IFERROR(IF($X886=$X885,BT885,INDEX(Forecast_Capex_Input!AG$12:AG$286,$X886)),0)</f>
        <v>0</v>
      </c>
      <c r="BU886" s="165"/>
      <c r="BV886" s="215">
        <f t="shared" si="587"/>
        <v>0</v>
      </c>
      <c r="BW886" s="215">
        <f t="shared" si="588"/>
        <v>0</v>
      </c>
      <c r="BX886" s="215">
        <f t="shared" si="589"/>
        <v>0</v>
      </c>
      <c r="BY886" s="215">
        <f t="shared" si="590"/>
        <v>0</v>
      </c>
      <c r="BZ886" s="215">
        <f t="shared" si="591"/>
        <v>0</v>
      </c>
      <c r="CA886" s="155">
        <f t="shared" si="619"/>
        <v>0</v>
      </c>
      <c r="CB886" s="165"/>
      <c r="CC886" s="215">
        <f t="shared" si="592"/>
        <v>0</v>
      </c>
      <c r="CD886" s="215">
        <f t="shared" si="593"/>
        <v>0</v>
      </c>
      <c r="CE886" s="215">
        <f t="shared" si="594"/>
        <v>0</v>
      </c>
      <c r="CF886" s="215">
        <f t="shared" si="595"/>
        <v>0</v>
      </c>
      <c r="CG886" s="215">
        <f t="shared" si="596"/>
        <v>0</v>
      </c>
      <c r="CH886" s="155">
        <f t="shared" si="620"/>
        <v>0</v>
      </c>
      <c r="CI886" s="165"/>
      <c r="CJ886" s="215">
        <f t="shared" si="597"/>
        <v>0</v>
      </c>
      <c r="CK886" s="215">
        <f t="shared" si="598"/>
        <v>0</v>
      </c>
      <c r="CL886" s="215">
        <f t="shared" si="599"/>
        <v>0</v>
      </c>
      <c r="CM886" s="215">
        <f t="shared" si="600"/>
        <v>0</v>
      </c>
      <c r="CN886" s="215">
        <f t="shared" si="601"/>
        <v>0</v>
      </c>
      <c r="CO886" s="155">
        <f t="shared" si="621"/>
        <v>0</v>
      </c>
      <c r="CP886" s="165"/>
      <c r="CQ886" s="223">
        <f t="shared" si="602"/>
        <v>0</v>
      </c>
      <c r="CR886" s="223">
        <f t="shared" si="603"/>
        <v>0</v>
      </c>
      <c r="CS886" s="223">
        <f t="shared" si="604"/>
        <v>0</v>
      </c>
      <c r="CT886" s="223">
        <f t="shared" si="605"/>
        <v>0</v>
      </c>
      <c r="CU886" s="223">
        <f t="shared" si="606"/>
        <v>0</v>
      </c>
      <c r="CV886" s="155">
        <f t="shared" si="622"/>
        <v>0</v>
      </c>
      <c r="CW886" s="165"/>
      <c r="CX886" s="215">
        <f t="shared" si="623"/>
        <v>0</v>
      </c>
      <c r="CY886" s="215">
        <f t="shared" si="607"/>
        <v>0</v>
      </c>
      <c r="CZ886" s="215">
        <f t="shared" si="608"/>
        <v>0</v>
      </c>
      <c r="DA886" s="215">
        <f t="shared" si="609"/>
        <v>0</v>
      </c>
      <c r="DB886" s="215">
        <f t="shared" si="610"/>
        <v>0</v>
      </c>
      <c r="DC886" s="155">
        <f t="shared" si="624"/>
        <v>0</v>
      </c>
      <c r="DD886" s="165"/>
      <c r="DE886" s="188" t="b" cm="1">
        <f t="array" aca="1" ref="DE886" ca="1">OR($G886=Forecast_Capex_Input!$BF$8:$BF$10)</f>
        <v>0</v>
      </c>
      <c r="DF886" s="188" cm="1">
        <f t="array" aca="1" ref="DF886" ca="1">IFERROR(INDEX(Forecast_Capex_Input!BG$12:BG$286,$X886)
*(INDEX(Forecast_Capex_Input!$H$12:$H$286,$X886)=Repex),0)
*$DE886</f>
        <v>0</v>
      </c>
      <c r="DG886" s="188" cm="1">
        <f t="array" aca="1" ref="DG886" ca="1">IFERROR(INDEX(Forecast_Capex_Input!BH$12:BH$286,$X886)
*(INDEX(Forecast_Capex_Input!$H$12:$H$286,$X886)=Repex),0)
*$DE886</f>
        <v>0</v>
      </c>
      <c r="DH886" s="188" cm="1">
        <f t="array" aca="1" ref="DH886" ca="1">IFERROR(INDEX(Forecast_Capex_Input!BI$12:BI$286,$X886)
*(INDEX(Forecast_Capex_Input!$H$12:$H$286,$X886)=Repex),0)
*$DE886</f>
        <v>0</v>
      </c>
      <c r="DI886" s="188" cm="1">
        <f t="array" aca="1" ref="DI886" ca="1">IFERROR(INDEX(Forecast_Capex_Input!BJ$12:BJ$286,$X886)
*(INDEX(Forecast_Capex_Input!$H$12:$H$286,$X886)=Repex),0)
*$DE886</f>
        <v>0</v>
      </c>
      <c r="DJ886" s="188" cm="1">
        <f t="array" aca="1" ref="DJ886" ca="1">IFERROR(INDEX(Forecast_Capex_Input!BK$12:BK$286,$X886)
*(INDEX(Forecast_Capex_Input!$H$12:$H$286,$X886)=Repex),0)
*$DE886</f>
        <v>0</v>
      </c>
      <c r="DK886" s="188" cm="1">
        <f t="array" aca="1" ref="DK886" ca="1">IFERROR(INDEX(Forecast_Capex_Input!BL$12:BL$286,$X886)
*(INDEX(Forecast_Capex_Input!$H$12:$H$286,$X886)=Repex),0)
*$DE886</f>
        <v>0</v>
      </c>
      <c r="DL886" s="165"/>
      <c r="DM886" s="188" t="b" cm="1">
        <f t="array" aca="1" ref="DM886" ca="1">OR($G886=Forecast_Capex_Input!$BN$8:$BN$9)</f>
        <v>0</v>
      </c>
      <c r="DN886" s="188" cm="1">
        <f t="array" aca="1" ref="DN886" ca="1">IFERROR(INDEX(Forecast_Capex_Input!BO$12:BO$286,$X886)
*(INDEX(Forecast_Capex_Input!$H$12:$H$286,$X886)=Repex),0)
*$DM886</f>
        <v>0</v>
      </c>
      <c r="DO886" s="188" cm="1">
        <f t="array" aca="1" ref="DO886" ca="1">IFERROR(INDEX(Forecast_Capex_Input!BP$12:BP$286,$X886)
*(INDEX(Forecast_Capex_Input!$H$12:$H$286,$X886)=Repex),0)
*$DM886</f>
        <v>0</v>
      </c>
      <c r="DP886" s="188" cm="1">
        <f t="array" aca="1" ref="DP886" ca="1">IFERROR(INDEX(Forecast_Capex_Input!BQ$12:BQ$286,$X886)
*(INDEX(Forecast_Capex_Input!$H$12:$H$286,$X886)=Repex),0)
*$DM886</f>
        <v>0</v>
      </c>
      <c r="DQ886" s="188" cm="1">
        <f t="array" aca="1" ref="DQ886" ca="1">IFERROR(INDEX(Forecast_Capex_Input!BR$12:BR$286,$X886)
*(INDEX(Forecast_Capex_Input!$H$12:$H$286,$X886)=Repex),0)
*$DM886</f>
        <v>0</v>
      </c>
      <c r="DR886" s="188" cm="1">
        <f t="array" aca="1" ref="DR886" ca="1">IFERROR(INDEX(Forecast_Capex_Input!BS$12:BS$286,$X886)
*(INDEX(Forecast_Capex_Input!$H$12:$H$286,$X886)=Repex),0)
*$DM886</f>
        <v>0</v>
      </c>
      <c r="DS886" s="165"/>
      <c r="DT886" s="188" t="b" cm="1">
        <f t="array" aca="1" ref="DT886" ca="1">OR($G886=Forecast_Capex_Input!$BU$8:$BU$10)</f>
        <v>0</v>
      </c>
      <c r="DU886" s="188" cm="1">
        <f t="array" aca="1" ref="DU886" ca="1">IFERROR(INDEX(Forecast_Capex_Input!BV$12:BV$286,$X886)
*(INDEX(Forecast_Capex_Input!$H$12:$H$286,$X886)=Repex),0)
*$DT886</f>
        <v>0</v>
      </c>
      <c r="DV886" s="188" cm="1">
        <f t="array" aca="1" ref="DV886" ca="1">IFERROR(INDEX(Forecast_Capex_Input!BW$12:BW$286,$X886)
*(INDEX(Forecast_Capex_Input!$H$12:$H$286,$X886)=Repex),0)
*$DT886</f>
        <v>0</v>
      </c>
      <c r="DW886" s="188" cm="1">
        <f t="array" aca="1" ref="DW886" ca="1">IFERROR(INDEX(Forecast_Capex_Input!BX$12:BX$286,$X886)
*(INDEX(Forecast_Capex_Input!$H$12:$H$286,$X886)=Repex),0)
*$DT886</f>
        <v>0</v>
      </c>
      <c r="DX886" s="188" cm="1">
        <f t="array" aca="1" ref="DX886" ca="1">IFERROR(INDEX(Forecast_Capex_Input!BY$12:BY$286,$X886)
*(INDEX(Forecast_Capex_Input!$H$12:$H$286,$X886)=Repex),0)
*$DT886</f>
        <v>0</v>
      </c>
      <c r="DY886" s="188" cm="1">
        <f t="array" aca="1" ref="DY886" ca="1">IFERROR(INDEX(Forecast_Capex_Input!BZ$12:BZ$286,$X886)
*(INDEX(Forecast_Capex_Input!$H$12:$H$286,$X886)=Repex),0)
*$DT886</f>
        <v>0</v>
      </c>
      <c r="DZ886" s="188" cm="1">
        <f t="array" aca="1" ref="DZ886" ca="1">IFERROR(INDEX(Forecast_Capex_Input!CA$12:CA$286,$X886)
*(INDEX(Forecast_Capex_Input!$H$12:$H$286,$X886)=Repex),0)
*$DT886</f>
        <v>0</v>
      </c>
      <c r="EA886" s="188" cm="1">
        <f t="array" aca="1" ref="EA886" ca="1">IFERROR(INDEX(Forecast_Capex_Input!CB$12:CB$286,$X886)
*(INDEX(Forecast_Capex_Input!$H$12:$H$286,$X886)=Repex),0)
*$DT886</f>
        <v>0</v>
      </c>
      <c r="EB886" s="188" cm="1">
        <f t="array" aca="1" ref="EB886" ca="1">IFERROR(INDEX(Forecast_Capex_Input!CC$12:CC$286,$X886)
*(INDEX(Forecast_Capex_Input!$H$12:$H$286,$X886)=Repex),0)
*$DT886</f>
        <v>0</v>
      </c>
      <c r="EC886" s="165"/>
      <c r="ED886" s="226" t="str">
        <f t="shared" si="611"/>
        <v>N/A</v>
      </c>
      <c r="EE886" s="174" t="s">
        <v>15</v>
      </c>
    </row>
    <row r="887" spans="3:135" x14ac:dyDescent="0.2">
      <c r="C887" s="174">
        <f t="shared" si="612"/>
        <v>877</v>
      </c>
      <c r="D887" s="167" t="str" cm="1">
        <f t="array" ref="D887">IFERROR(INDEX(Forecast_Capex_Input!$D$12:$D$286,$X887),NA)</f>
        <v>N/A</v>
      </c>
      <c r="E887" s="172" t="str" cm="1">
        <f t="array" ref="E887">IF($X887=NA,NA,INDEX(Forecast_Capex_Input!$E$12:$E$286,$X887))</f>
        <v>N/A</v>
      </c>
      <c r="F887" s="167" t="str" cm="1">
        <f t="array" aca="1" ref="F887" ca="1">IFERROR(INDEX(General!$E$25:$E$26,$Y887),NA)</f>
        <v>N/A</v>
      </c>
      <c r="G887" s="167" t="str" cm="1">
        <f t="array" aca="1" ref="G887" ca="1">IFERROR(INDEX(Forecast_Capex_Input!$AI$11:$BB$11,$AA887),NA)</f>
        <v>N/A</v>
      </c>
      <c r="H887" s="189" t="str" cm="1">
        <f t="array" aca="1" ref="H887" ca="1">IFERROR(INDEX(Forecast_Capex_Input!$AI$12:$BB$286,$X887,$AA887),NA)</f>
        <v>N/A</v>
      </c>
      <c r="I887" s="199" t="str" cm="1">
        <f t="array" ref="I887">IFERROR(INDEX(Forecast_Capex_Input!$F$12:$F$286,$X887),NA)</f>
        <v>N/A</v>
      </c>
      <c r="J887" s="199" t="str" cm="1">
        <f t="array" ref="J887">IFERROR(INDEX(Forecast_Capex_Input!G$12:G$286,$X887),NA)</f>
        <v>N/A</v>
      </c>
      <c r="K887" s="199" t="str" cm="1">
        <f t="array" ref="K887">IFERROR(INDEX(Forecast_Capex_Input!H$12:H$286,$X887),NA)</f>
        <v>N/A</v>
      </c>
      <c r="L887" s="199" t="str" cm="1">
        <f t="array" ref="L887">IFERROR(INDEX(Forecast_Capex_Input!I$12:I$286,$X887),NA)</f>
        <v>N/A</v>
      </c>
      <c r="M887" s="199" t="str" cm="1">
        <f t="array" ref="M887">IFERROR(INDEX(Forecast_Capex_Input!J$12:J$286,$X887),NA)</f>
        <v>N/A</v>
      </c>
      <c r="N887" s="199" t="str" cm="1">
        <f t="array" ref="N887">IFERROR(INDEX(Forecast_Capex_Input!K$12:K$286,$X887),NA)</f>
        <v>N/A</v>
      </c>
      <c r="O887" s="199" t="str" cm="1">
        <f t="array" ref="O887">IFERROR(INDEX(Forecast_Capex_Input!L$12:L$286,$X887),NA)</f>
        <v>N/A</v>
      </c>
      <c r="P887" s="199" t="str" cm="1">
        <f t="array" ref="P887">IFERROR(INDEX(Forecast_Capex_Input!M$12:M$286,$X887),NA)</f>
        <v>N/A</v>
      </c>
      <c r="Q887" s="172" t="str" cm="1">
        <f t="array" ref="Q887">IFERROR(INDEX(Forecast_Capex_Input!N$12:N$286,$X887),NA)</f>
        <v>N/A</v>
      </c>
      <c r="R887" s="265" cm="1">
        <f t="array" ref="R887">IFERROR(INDEX(Forecast_Capex_Input!O$12:O$286,$X887),0)</f>
        <v>0</v>
      </c>
      <c r="S887" s="172" cm="1">
        <f t="array" ref="S887">IFERROR(INDEX(Forecast_Capex_Input!P$12:P$286,$X887),0)</f>
        <v>0</v>
      </c>
      <c r="T887" s="199" t="str" cm="1">
        <f t="array" aca="1" ref="T887" ca="1">IFERROR(INDEX(General!$K$84:$K$103,$AA887),NA)</f>
        <v>N/A</v>
      </c>
      <c r="U887" s="188" cm="1">
        <f t="array" aca="1" ref="U887" ca="1">IFERROR(
IF($F887=General!$E$25,INDEX(Forecast_Capex_Input!S$12:S$286,$X887),
INDEX(Forecast_Capex_Input!T$12:T$286,$X887)),0)</f>
        <v>0</v>
      </c>
      <c r="V887" s="222" t="b">
        <f>IFERROR(INDEX(Overheads!$T$19:$T$26,MATCH($I887,Overheads!$E$19:$E$26,0)),FALSE)</f>
        <v>0</v>
      </c>
      <c r="W887" s="165"/>
      <c r="X887" s="174" t="str">
        <f>IFERROR(
IF(MATCH($C887,Forecast_Capex_Input!$CI$12:$CI$286,1)+1&gt;MAX(Forecast_Capex_Input!$C$12:$C$286),NA,
MATCH($C887,Forecast_Capex_Input!$CI$12:$CI$286,1)+1),1)</f>
        <v>N/A</v>
      </c>
      <c r="Y887" s="174" t="str" cm="1">
        <f t="array" aca="1" ref="Y887" ca="1">IFERROR(
IF(X886&lt;&gt;X887,1,
IF(COUNTIF(OFFSET(Y886,0,0,-INDEX(Forecast_Capex_Input!$CG$12:$CG$286,$X887)),Y886)=INDEX(Forecast_Capex_Input!$CG$12:$CG$286,$X887),Y886+1,Y886)),NA)</f>
        <v>N/A</v>
      </c>
      <c r="Z887" s="174" t="str" cm="1">
        <f t="array" ref="Z887">IFERROR($C887-IF($X887=1,1,INDEX(Forecast_Capex_Input!$CI$12:$CI$286,$X887-1))+1,NA)</f>
        <v>N/A</v>
      </c>
      <c r="AA887" s="174" t="str" cm="1">
        <f t="array" aca="1" ref="AA887" ca="1">IFERROR(IF(Y887=1,
INDEX(Forecast_Capex_Input!$AI$10:$BB$10,SMALL(IF(INDEX(Forecast_Capex_Input!$AI$12:$BB$286,$X887,0)&gt;0,COLUMN(Forecast_Capex_Input!$AI$10:$BB$10)-COLUMN(Forecast_Capex_Input!$AI$12)+1),ROWS(OFFSET(AA886,0,0,-$Z887)))),
OFFSET(AA886,-INDEX(Forecast_Capex_Input!$CG$12:$CG$286,$X887)+1,0)),NA)</f>
        <v>N/A</v>
      </c>
      <c r="AB887" s="174" t="str">
        <f t="shared" ca="1" si="581"/>
        <v>N/A</v>
      </c>
      <c r="AC887" s="222" t="b">
        <f t="shared" si="613"/>
        <v>0</v>
      </c>
      <c r="AD887" s="220" t="b">
        <v>0</v>
      </c>
      <c r="AE887" s="222" t="b">
        <f t="shared" si="582"/>
        <v>1</v>
      </c>
      <c r="AF887" s="165"/>
      <c r="AG887" s="215">
        <v>0</v>
      </c>
      <c r="AH887" s="215">
        <v>0</v>
      </c>
      <c r="AI887" s="215">
        <v>0</v>
      </c>
      <c r="AJ887" s="215">
        <v>0</v>
      </c>
      <c r="AK887" s="215">
        <v>0</v>
      </c>
      <c r="AL887" s="155">
        <v>0</v>
      </c>
      <c r="AM887" s="165"/>
      <c r="AN887" s="215" cm="1">
        <f t="array" aca="1" ref="AN887" ca="1">IFERROR(INDEX(General!O$33:O$34,$AB887)
*AG887,0)</f>
        <v>0</v>
      </c>
      <c r="AO887" s="215" cm="1">
        <f t="array" aca="1" ref="AO887" ca="1">IFERROR(INDEX(General!P$33:P$34,$AB887)
*AH887,0)</f>
        <v>0</v>
      </c>
      <c r="AP887" s="215" cm="1">
        <f t="array" aca="1" ref="AP887" ca="1">IFERROR(INDEX(General!Q$33:Q$34,$AB887)
*AI887,0)</f>
        <v>0</v>
      </c>
      <c r="AQ887" s="215" cm="1">
        <f t="array" aca="1" ref="AQ887" ca="1">IFERROR(INDEX(General!R$33:R$34,$AB887)
*AJ887,0)</f>
        <v>0</v>
      </c>
      <c r="AR887" s="215" cm="1">
        <f t="array" aca="1" ref="AR887" ca="1">IFERROR(INDEX(General!S$33:S$34,$AB887)
*AK887,0)</f>
        <v>0</v>
      </c>
      <c r="AS887" s="155">
        <f t="shared" ca="1" si="614"/>
        <v>0</v>
      </c>
      <c r="AT887" s="165"/>
      <c r="AU887" s="215">
        <f ca="1">IF($AE887=FALSE,AN887*Overheads!$R$24*$V887,
IFERROR(Overheads!$O$49*$V887*AN887,0)
+IFERROR(Overheads!Q$59*$V887*(AN887/Overheads!Q$68),0))</f>
        <v>0</v>
      </c>
      <c r="AV887" s="215">
        <f ca="1">IF($AE887=FALSE,AO887*Overheads!$R$24*$V887,
IFERROR(Overheads!$O$49*$V887*AO887,0)
+IFERROR(Overheads!R$59*$V887*(AO887/Overheads!R$68),0))</f>
        <v>0</v>
      </c>
      <c r="AW887" s="215">
        <f ca="1">IF($AE887=FALSE,AP887*Overheads!$R$24*$V887,
IFERROR(Overheads!$O$49*$V887*AP887,0)
+IFERROR(Overheads!S$59*$V887*(AP887/Overheads!S$68),0))</f>
        <v>0</v>
      </c>
      <c r="AX887" s="215">
        <f ca="1">IF($AE887=FALSE,AQ887*Overheads!$R$24*$V887,
IFERROR(Overheads!$O$49*$V887*AQ887,0)
+IFERROR(Overheads!T$59*$V887*(AQ887/Overheads!T$68),0))</f>
        <v>0</v>
      </c>
      <c r="AY887" s="215">
        <f ca="1">IF($AE887=FALSE,AR887*Overheads!$R$24*$V887,
IFERROR(Overheads!$O$49*$V887*AR887,0)
+IFERROR(Overheads!U$59*$V887*(AR887/Overheads!U$68),0))</f>
        <v>0</v>
      </c>
      <c r="AZ887" s="155">
        <f t="shared" ca="1" si="615"/>
        <v>0</v>
      </c>
      <c r="BA887" s="165"/>
      <c r="BB887" s="215">
        <f ca="1">IF($AE887=FALSE,AN887*Overheads!$S$25,
IFERROR(Overheads!$O$50*AN887,0)
+IFERROR(Overheads!Q$60*(AN887/Overheads!Q$66),0))</f>
        <v>0</v>
      </c>
      <c r="BC887" s="215">
        <f ca="1">IF($AE887=FALSE,AO887*Overheads!$S$25,
IFERROR(Overheads!$O$50*AO887,0)
+IFERROR(Overheads!R$60*(AO887/Overheads!R$66),0))</f>
        <v>0</v>
      </c>
      <c r="BD887" s="215">
        <f ca="1">IF($AE887=FALSE,AP887*Overheads!$S$25,
IFERROR(Overheads!$O$50*AP887,0)
+IFERROR(Overheads!S$60*(AP887/Overheads!S$66),0))</f>
        <v>0</v>
      </c>
      <c r="BE887" s="215">
        <f ca="1">IF($AE887=FALSE,AQ887*Overheads!$S$25,
IFERROR(Overheads!$O$50*AQ887,0)
+IFERROR(Overheads!T$60*(AQ887/Overheads!T$66),0))</f>
        <v>0</v>
      </c>
      <c r="BF887" s="215">
        <f ca="1">IF($AE887=FALSE,AR887*Overheads!$S$25,
IFERROR(Overheads!$O$50*AR887,0)
+IFERROR(Overheads!U$60*(AR887/Overheads!U$66),0))</f>
        <v>0</v>
      </c>
      <c r="BG887" s="155">
        <f t="shared" ca="1" si="616"/>
        <v>0</v>
      </c>
      <c r="BH887" s="165"/>
      <c r="BI887" s="215">
        <f t="shared" ca="1" si="617"/>
        <v>0</v>
      </c>
      <c r="BJ887" s="215">
        <f t="shared" ca="1" si="583"/>
        <v>0</v>
      </c>
      <c r="BK887" s="215">
        <f t="shared" ca="1" si="584"/>
        <v>0</v>
      </c>
      <c r="BL887" s="215">
        <f t="shared" ca="1" si="585"/>
        <v>0</v>
      </c>
      <c r="BM887" s="215">
        <f t="shared" ca="1" si="586"/>
        <v>0</v>
      </c>
      <c r="BN887" s="155">
        <f t="shared" ca="1" si="618"/>
        <v>0</v>
      </c>
      <c r="BO887" s="165"/>
      <c r="BP887" s="187" cm="1">
        <f t="array" ref="BP887">IFERROR(IF($X887=$X886,BP886,INDEX(Forecast_Capex_Input!AC$12:AC$286,$X887)),0)</f>
        <v>0</v>
      </c>
      <c r="BQ887" s="187" cm="1">
        <f t="array" ref="BQ887">IFERROR(IF($X887=$X886,BQ886,INDEX(Forecast_Capex_Input!AD$12:AD$286,$X887)),0)</f>
        <v>0</v>
      </c>
      <c r="BR887" s="187" cm="1">
        <f t="array" ref="BR887">IFERROR(IF($X887=$X886,BR886,INDEX(Forecast_Capex_Input!AE$12:AE$286,$X887)),0)</f>
        <v>0</v>
      </c>
      <c r="BS887" s="187" cm="1">
        <f t="array" ref="BS887">IFERROR(IF($X887=$X886,BS886,INDEX(Forecast_Capex_Input!AF$12:AF$286,$X887)),0)</f>
        <v>0</v>
      </c>
      <c r="BT887" s="187" cm="1">
        <f t="array" ref="BT887">IFERROR(IF($X887=$X886,BT886,INDEX(Forecast_Capex_Input!AG$12:AG$286,$X887)),0)</f>
        <v>0</v>
      </c>
      <c r="BU887" s="165"/>
      <c r="BV887" s="215">
        <f t="shared" si="587"/>
        <v>0</v>
      </c>
      <c r="BW887" s="215">
        <f t="shared" si="588"/>
        <v>0</v>
      </c>
      <c r="BX887" s="215">
        <f t="shared" si="589"/>
        <v>0</v>
      </c>
      <c r="BY887" s="215">
        <f t="shared" si="590"/>
        <v>0</v>
      </c>
      <c r="BZ887" s="215">
        <f t="shared" si="591"/>
        <v>0</v>
      </c>
      <c r="CA887" s="155">
        <f t="shared" si="619"/>
        <v>0</v>
      </c>
      <c r="CB887" s="165"/>
      <c r="CC887" s="215">
        <f t="shared" si="592"/>
        <v>0</v>
      </c>
      <c r="CD887" s="215">
        <f t="shared" si="593"/>
        <v>0</v>
      </c>
      <c r="CE887" s="215">
        <f t="shared" si="594"/>
        <v>0</v>
      </c>
      <c r="CF887" s="215">
        <f t="shared" si="595"/>
        <v>0</v>
      </c>
      <c r="CG887" s="215">
        <f t="shared" si="596"/>
        <v>0</v>
      </c>
      <c r="CH887" s="155">
        <f t="shared" si="620"/>
        <v>0</v>
      </c>
      <c r="CI887" s="165"/>
      <c r="CJ887" s="215">
        <f t="shared" si="597"/>
        <v>0</v>
      </c>
      <c r="CK887" s="215">
        <f t="shared" si="598"/>
        <v>0</v>
      </c>
      <c r="CL887" s="215">
        <f t="shared" si="599"/>
        <v>0</v>
      </c>
      <c r="CM887" s="215">
        <f t="shared" si="600"/>
        <v>0</v>
      </c>
      <c r="CN887" s="215">
        <f t="shared" si="601"/>
        <v>0</v>
      </c>
      <c r="CO887" s="155">
        <f t="shared" si="621"/>
        <v>0</v>
      </c>
      <c r="CP887" s="165"/>
      <c r="CQ887" s="223">
        <f t="shared" si="602"/>
        <v>0</v>
      </c>
      <c r="CR887" s="223">
        <f t="shared" si="603"/>
        <v>0</v>
      </c>
      <c r="CS887" s="223">
        <f t="shared" si="604"/>
        <v>0</v>
      </c>
      <c r="CT887" s="223">
        <f t="shared" si="605"/>
        <v>0</v>
      </c>
      <c r="CU887" s="223">
        <f t="shared" si="606"/>
        <v>0</v>
      </c>
      <c r="CV887" s="155">
        <f t="shared" si="622"/>
        <v>0</v>
      </c>
      <c r="CW887" s="165"/>
      <c r="CX887" s="215">
        <f t="shared" si="623"/>
        <v>0</v>
      </c>
      <c r="CY887" s="215">
        <f t="shared" si="607"/>
        <v>0</v>
      </c>
      <c r="CZ887" s="215">
        <f t="shared" si="608"/>
        <v>0</v>
      </c>
      <c r="DA887" s="215">
        <f t="shared" si="609"/>
        <v>0</v>
      </c>
      <c r="DB887" s="215">
        <f t="shared" si="610"/>
        <v>0</v>
      </c>
      <c r="DC887" s="155">
        <f t="shared" si="624"/>
        <v>0</v>
      </c>
      <c r="DD887" s="165"/>
      <c r="DE887" s="188" t="b" cm="1">
        <f t="array" aca="1" ref="DE887" ca="1">OR($G887=Forecast_Capex_Input!$BF$8:$BF$10)</f>
        <v>0</v>
      </c>
      <c r="DF887" s="188" cm="1">
        <f t="array" aca="1" ref="DF887" ca="1">IFERROR(INDEX(Forecast_Capex_Input!BG$12:BG$286,$X887)
*(INDEX(Forecast_Capex_Input!$H$12:$H$286,$X887)=Repex),0)
*$DE887</f>
        <v>0</v>
      </c>
      <c r="DG887" s="188" cm="1">
        <f t="array" aca="1" ref="DG887" ca="1">IFERROR(INDEX(Forecast_Capex_Input!BH$12:BH$286,$X887)
*(INDEX(Forecast_Capex_Input!$H$12:$H$286,$X887)=Repex),0)
*$DE887</f>
        <v>0</v>
      </c>
      <c r="DH887" s="188" cm="1">
        <f t="array" aca="1" ref="DH887" ca="1">IFERROR(INDEX(Forecast_Capex_Input!BI$12:BI$286,$X887)
*(INDEX(Forecast_Capex_Input!$H$12:$H$286,$X887)=Repex),0)
*$DE887</f>
        <v>0</v>
      </c>
      <c r="DI887" s="188" cm="1">
        <f t="array" aca="1" ref="DI887" ca="1">IFERROR(INDEX(Forecast_Capex_Input!BJ$12:BJ$286,$X887)
*(INDEX(Forecast_Capex_Input!$H$12:$H$286,$X887)=Repex),0)
*$DE887</f>
        <v>0</v>
      </c>
      <c r="DJ887" s="188" cm="1">
        <f t="array" aca="1" ref="DJ887" ca="1">IFERROR(INDEX(Forecast_Capex_Input!BK$12:BK$286,$X887)
*(INDEX(Forecast_Capex_Input!$H$12:$H$286,$X887)=Repex),0)
*$DE887</f>
        <v>0</v>
      </c>
      <c r="DK887" s="188" cm="1">
        <f t="array" aca="1" ref="DK887" ca="1">IFERROR(INDEX(Forecast_Capex_Input!BL$12:BL$286,$X887)
*(INDEX(Forecast_Capex_Input!$H$12:$H$286,$X887)=Repex),0)
*$DE887</f>
        <v>0</v>
      </c>
      <c r="DL887" s="165"/>
      <c r="DM887" s="188" t="b" cm="1">
        <f t="array" aca="1" ref="DM887" ca="1">OR($G887=Forecast_Capex_Input!$BN$8:$BN$9)</f>
        <v>0</v>
      </c>
      <c r="DN887" s="188" cm="1">
        <f t="array" aca="1" ref="DN887" ca="1">IFERROR(INDEX(Forecast_Capex_Input!BO$12:BO$286,$X887)
*(INDEX(Forecast_Capex_Input!$H$12:$H$286,$X887)=Repex),0)
*$DM887</f>
        <v>0</v>
      </c>
      <c r="DO887" s="188" cm="1">
        <f t="array" aca="1" ref="DO887" ca="1">IFERROR(INDEX(Forecast_Capex_Input!BP$12:BP$286,$X887)
*(INDEX(Forecast_Capex_Input!$H$12:$H$286,$X887)=Repex),0)
*$DM887</f>
        <v>0</v>
      </c>
      <c r="DP887" s="188" cm="1">
        <f t="array" aca="1" ref="DP887" ca="1">IFERROR(INDEX(Forecast_Capex_Input!BQ$12:BQ$286,$X887)
*(INDEX(Forecast_Capex_Input!$H$12:$H$286,$X887)=Repex),0)
*$DM887</f>
        <v>0</v>
      </c>
      <c r="DQ887" s="188" cm="1">
        <f t="array" aca="1" ref="DQ887" ca="1">IFERROR(INDEX(Forecast_Capex_Input!BR$12:BR$286,$X887)
*(INDEX(Forecast_Capex_Input!$H$12:$H$286,$X887)=Repex),0)
*$DM887</f>
        <v>0</v>
      </c>
      <c r="DR887" s="188" cm="1">
        <f t="array" aca="1" ref="DR887" ca="1">IFERROR(INDEX(Forecast_Capex_Input!BS$12:BS$286,$X887)
*(INDEX(Forecast_Capex_Input!$H$12:$H$286,$X887)=Repex),0)
*$DM887</f>
        <v>0</v>
      </c>
      <c r="DS887" s="165"/>
      <c r="DT887" s="188" t="b" cm="1">
        <f t="array" aca="1" ref="DT887" ca="1">OR($G887=Forecast_Capex_Input!$BU$8:$BU$10)</f>
        <v>0</v>
      </c>
      <c r="DU887" s="188" cm="1">
        <f t="array" aca="1" ref="DU887" ca="1">IFERROR(INDEX(Forecast_Capex_Input!BV$12:BV$286,$X887)
*(INDEX(Forecast_Capex_Input!$H$12:$H$286,$X887)=Repex),0)
*$DT887</f>
        <v>0</v>
      </c>
      <c r="DV887" s="188" cm="1">
        <f t="array" aca="1" ref="DV887" ca="1">IFERROR(INDEX(Forecast_Capex_Input!BW$12:BW$286,$X887)
*(INDEX(Forecast_Capex_Input!$H$12:$H$286,$X887)=Repex),0)
*$DT887</f>
        <v>0</v>
      </c>
      <c r="DW887" s="188" cm="1">
        <f t="array" aca="1" ref="DW887" ca="1">IFERROR(INDEX(Forecast_Capex_Input!BX$12:BX$286,$X887)
*(INDEX(Forecast_Capex_Input!$H$12:$H$286,$X887)=Repex),0)
*$DT887</f>
        <v>0</v>
      </c>
      <c r="DX887" s="188" cm="1">
        <f t="array" aca="1" ref="DX887" ca="1">IFERROR(INDEX(Forecast_Capex_Input!BY$12:BY$286,$X887)
*(INDEX(Forecast_Capex_Input!$H$12:$H$286,$X887)=Repex),0)
*$DT887</f>
        <v>0</v>
      </c>
      <c r="DY887" s="188" cm="1">
        <f t="array" aca="1" ref="DY887" ca="1">IFERROR(INDEX(Forecast_Capex_Input!BZ$12:BZ$286,$X887)
*(INDEX(Forecast_Capex_Input!$H$12:$H$286,$X887)=Repex),0)
*$DT887</f>
        <v>0</v>
      </c>
      <c r="DZ887" s="188" cm="1">
        <f t="array" aca="1" ref="DZ887" ca="1">IFERROR(INDEX(Forecast_Capex_Input!CA$12:CA$286,$X887)
*(INDEX(Forecast_Capex_Input!$H$12:$H$286,$X887)=Repex),0)
*$DT887</f>
        <v>0</v>
      </c>
      <c r="EA887" s="188" cm="1">
        <f t="array" aca="1" ref="EA887" ca="1">IFERROR(INDEX(Forecast_Capex_Input!CB$12:CB$286,$X887)
*(INDEX(Forecast_Capex_Input!$H$12:$H$286,$X887)=Repex),0)
*$DT887</f>
        <v>0</v>
      </c>
      <c r="EB887" s="188" cm="1">
        <f t="array" aca="1" ref="EB887" ca="1">IFERROR(INDEX(Forecast_Capex_Input!CC$12:CC$286,$X887)
*(INDEX(Forecast_Capex_Input!$H$12:$H$286,$X887)=Repex),0)
*$DT887</f>
        <v>0</v>
      </c>
      <c r="EC887" s="165"/>
      <c r="ED887" s="226" t="str">
        <f t="shared" si="611"/>
        <v>N/A</v>
      </c>
      <c r="EE887" s="174" t="s">
        <v>15</v>
      </c>
    </row>
    <row r="888" spans="3:135" x14ac:dyDescent="0.2">
      <c r="C888" s="174">
        <f t="shared" si="612"/>
        <v>878</v>
      </c>
      <c r="D888" s="167" t="str" cm="1">
        <f t="array" ref="D888">IFERROR(INDEX(Forecast_Capex_Input!$D$12:$D$286,$X888),NA)</f>
        <v>N/A</v>
      </c>
      <c r="E888" s="172" t="str" cm="1">
        <f t="array" ref="E888">IF($X888=NA,NA,INDEX(Forecast_Capex_Input!$E$12:$E$286,$X888))</f>
        <v>N/A</v>
      </c>
      <c r="F888" s="167" t="str" cm="1">
        <f t="array" aca="1" ref="F888" ca="1">IFERROR(INDEX(General!$E$25:$E$26,$Y888),NA)</f>
        <v>N/A</v>
      </c>
      <c r="G888" s="167" t="str" cm="1">
        <f t="array" aca="1" ref="G888" ca="1">IFERROR(INDEX(Forecast_Capex_Input!$AI$11:$BB$11,$AA888),NA)</f>
        <v>N/A</v>
      </c>
      <c r="H888" s="189" t="str" cm="1">
        <f t="array" aca="1" ref="H888" ca="1">IFERROR(INDEX(Forecast_Capex_Input!$AI$12:$BB$286,$X888,$AA888),NA)</f>
        <v>N/A</v>
      </c>
      <c r="I888" s="199" t="str" cm="1">
        <f t="array" ref="I888">IFERROR(INDEX(Forecast_Capex_Input!$F$12:$F$286,$X888),NA)</f>
        <v>N/A</v>
      </c>
      <c r="J888" s="199" t="str" cm="1">
        <f t="array" ref="J888">IFERROR(INDEX(Forecast_Capex_Input!G$12:G$286,$X888),NA)</f>
        <v>N/A</v>
      </c>
      <c r="K888" s="199" t="str" cm="1">
        <f t="array" ref="K888">IFERROR(INDEX(Forecast_Capex_Input!H$12:H$286,$X888),NA)</f>
        <v>N/A</v>
      </c>
      <c r="L888" s="199" t="str" cm="1">
        <f t="array" ref="L888">IFERROR(INDEX(Forecast_Capex_Input!I$12:I$286,$X888),NA)</f>
        <v>N/A</v>
      </c>
      <c r="M888" s="199" t="str" cm="1">
        <f t="array" ref="M888">IFERROR(INDEX(Forecast_Capex_Input!J$12:J$286,$X888),NA)</f>
        <v>N/A</v>
      </c>
      <c r="N888" s="199" t="str" cm="1">
        <f t="array" ref="N888">IFERROR(INDEX(Forecast_Capex_Input!K$12:K$286,$X888),NA)</f>
        <v>N/A</v>
      </c>
      <c r="O888" s="199" t="str" cm="1">
        <f t="array" ref="O888">IFERROR(INDEX(Forecast_Capex_Input!L$12:L$286,$X888),NA)</f>
        <v>N/A</v>
      </c>
      <c r="P888" s="199" t="str" cm="1">
        <f t="array" ref="P888">IFERROR(INDEX(Forecast_Capex_Input!M$12:M$286,$X888),NA)</f>
        <v>N/A</v>
      </c>
      <c r="Q888" s="172" t="str" cm="1">
        <f t="array" ref="Q888">IFERROR(INDEX(Forecast_Capex_Input!N$12:N$286,$X888),NA)</f>
        <v>N/A</v>
      </c>
      <c r="R888" s="265" cm="1">
        <f t="array" ref="R888">IFERROR(INDEX(Forecast_Capex_Input!O$12:O$286,$X888),0)</f>
        <v>0</v>
      </c>
      <c r="S888" s="172" cm="1">
        <f t="array" ref="S888">IFERROR(INDEX(Forecast_Capex_Input!P$12:P$286,$X888),0)</f>
        <v>0</v>
      </c>
      <c r="T888" s="199" t="str" cm="1">
        <f t="array" aca="1" ref="T888" ca="1">IFERROR(INDEX(General!$K$84:$K$103,$AA888),NA)</f>
        <v>N/A</v>
      </c>
      <c r="U888" s="188" cm="1">
        <f t="array" aca="1" ref="U888" ca="1">IFERROR(
IF($F888=General!$E$25,INDEX(Forecast_Capex_Input!S$12:S$286,$X888),
INDEX(Forecast_Capex_Input!T$12:T$286,$X888)),0)</f>
        <v>0</v>
      </c>
      <c r="V888" s="222" t="b">
        <f>IFERROR(INDEX(Overheads!$T$19:$T$26,MATCH($I888,Overheads!$E$19:$E$26,0)),FALSE)</f>
        <v>0</v>
      </c>
      <c r="W888" s="165"/>
      <c r="X888" s="174" t="str">
        <f>IFERROR(
IF(MATCH($C888,Forecast_Capex_Input!$CI$12:$CI$286,1)+1&gt;MAX(Forecast_Capex_Input!$C$12:$C$286),NA,
MATCH($C888,Forecast_Capex_Input!$CI$12:$CI$286,1)+1),1)</f>
        <v>N/A</v>
      </c>
      <c r="Y888" s="174" t="str" cm="1">
        <f t="array" aca="1" ref="Y888" ca="1">IFERROR(
IF(X887&lt;&gt;X888,1,
IF(COUNTIF(OFFSET(Y887,0,0,-INDEX(Forecast_Capex_Input!$CG$12:$CG$286,$X888)),Y887)=INDEX(Forecast_Capex_Input!$CG$12:$CG$286,$X888),Y887+1,Y887)),NA)</f>
        <v>N/A</v>
      </c>
      <c r="Z888" s="174" t="str" cm="1">
        <f t="array" ref="Z888">IFERROR($C888-IF($X888=1,1,INDEX(Forecast_Capex_Input!$CI$12:$CI$286,$X888-1))+1,NA)</f>
        <v>N/A</v>
      </c>
      <c r="AA888" s="174" t="str" cm="1">
        <f t="array" aca="1" ref="AA888" ca="1">IFERROR(IF(Y888=1,
INDEX(Forecast_Capex_Input!$AI$10:$BB$10,SMALL(IF(INDEX(Forecast_Capex_Input!$AI$12:$BB$286,$X888,0)&gt;0,COLUMN(Forecast_Capex_Input!$AI$10:$BB$10)-COLUMN(Forecast_Capex_Input!$AI$12)+1),ROWS(OFFSET(AA887,0,0,-$Z888)))),
OFFSET(AA887,-INDEX(Forecast_Capex_Input!$CG$12:$CG$286,$X888)+1,0)),NA)</f>
        <v>N/A</v>
      </c>
      <c r="AB888" s="174" t="str">
        <f t="shared" ca="1" si="581"/>
        <v>N/A</v>
      </c>
      <c r="AC888" s="222" t="b">
        <f t="shared" si="613"/>
        <v>0</v>
      </c>
      <c r="AD888" s="220" t="b">
        <v>0</v>
      </c>
      <c r="AE888" s="222" t="b">
        <f t="shared" si="582"/>
        <v>1</v>
      </c>
      <c r="AF888" s="165"/>
      <c r="AG888" s="215">
        <v>0</v>
      </c>
      <c r="AH888" s="215">
        <v>0</v>
      </c>
      <c r="AI888" s="215">
        <v>0</v>
      </c>
      <c r="AJ888" s="215">
        <v>0</v>
      </c>
      <c r="AK888" s="215">
        <v>0</v>
      </c>
      <c r="AL888" s="155">
        <v>0</v>
      </c>
      <c r="AM888" s="165"/>
      <c r="AN888" s="215" cm="1">
        <f t="array" aca="1" ref="AN888" ca="1">IFERROR(INDEX(General!O$33:O$34,$AB888)
*AG888,0)</f>
        <v>0</v>
      </c>
      <c r="AO888" s="215" cm="1">
        <f t="array" aca="1" ref="AO888" ca="1">IFERROR(INDEX(General!P$33:P$34,$AB888)
*AH888,0)</f>
        <v>0</v>
      </c>
      <c r="AP888" s="215" cm="1">
        <f t="array" aca="1" ref="AP888" ca="1">IFERROR(INDEX(General!Q$33:Q$34,$AB888)
*AI888,0)</f>
        <v>0</v>
      </c>
      <c r="AQ888" s="215" cm="1">
        <f t="array" aca="1" ref="AQ888" ca="1">IFERROR(INDEX(General!R$33:R$34,$AB888)
*AJ888,0)</f>
        <v>0</v>
      </c>
      <c r="AR888" s="215" cm="1">
        <f t="array" aca="1" ref="AR888" ca="1">IFERROR(INDEX(General!S$33:S$34,$AB888)
*AK888,0)</f>
        <v>0</v>
      </c>
      <c r="AS888" s="155">
        <f t="shared" ca="1" si="614"/>
        <v>0</v>
      </c>
      <c r="AT888" s="165"/>
      <c r="AU888" s="215">
        <f ca="1">IF($AE888=FALSE,AN888*Overheads!$R$24*$V888,
IFERROR(Overheads!$O$49*$V888*AN888,0)
+IFERROR(Overheads!Q$59*$V888*(AN888/Overheads!Q$68),0))</f>
        <v>0</v>
      </c>
      <c r="AV888" s="215">
        <f ca="1">IF($AE888=FALSE,AO888*Overheads!$R$24*$V888,
IFERROR(Overheads!$O$49*$V888*AO888,0)
+IFERROR(Overheads!R$59*$V888*(AO888/Overheads!R$68),0))</f>
        <v>0</v>
      </c>
      <c r="AW888" s="215">
        <f ca="1">IF($AE888=FALSE,AP888*Overheads!$R$24*$V888,
IFERROR(Overheads!$O$49*$V888*AP888,0)
+IFERROR(Overheads!S$59*$V888*(AP888/Overheads!S$68),0))</f>
        <v>0</v>
      </c>
      <c r="AX888" s="215">
        <f ca="1">IF($AE888=FALSE,AQ888*Overheads!$R$24*$V888,
IFERROR(Overheads!$O$49*$V888*AQ888,0)
+IFERROR(Overheads!T$59*$V888*(AQ888/Overheads!T$68),0))</f>
        <v>0</v>
      </c>
      <c r="AY888" s="215">
        <f ca="1">IF($AE888=FALSE,AR888*Overheads!$R$24*$V888,
IFERROR(Overheads!$O$49*$V888*AR888,0)
+IFERROR(Overheads!U$59*$V888*(AR888/Overheads!U$68),0))</f>
        <v>0</v>
      </c>
      <c r="AZ888" s="155">
        <f t="shared" ca="1" si="615"/>
        <v>0</v>
      </c>
      <c r="BA888" s="165"/>
      <c r="BB888" s="215">
        <f ca="1">IF($AE888=FALSE,AN888*Overheads!$S$25,
IFERROR(Overheads!$O$50*AN888,0)
+IFERROR(Overheads!Q$60*(AN888/Overheads!Q$66),0))</f>
        <v>0</v>
      </c>
      <c r="BC888" s="215">
        <f ca="1">IF($AE888=FALSE,AO888*Overheads!$S$25,
IFERROR(Overheads!$O$50*AO888,0)
+IFERROR(Overheads!R$60*(AO888/Overheads!R$66),0))</f>
        <v>0</v>
      </c>
      <c r="BD888" s="215">
        <f ca="1">IF($AE888=FALSE,AP888*Overheads!$S$25,
IFERROR(Overheads!$O$50*AP888,0)
+IFERROR(Overheads!S$60*(AP888/Overheads!S$66),0))</f>
        <v>0</v>
      </c>
      <c r="BE888" s="215">
        <f ca="1">IF($AE888=FALSE,AQ888*Overheads!$S$25,
IFERROR(Overheads!$O$50*AQ888,0)
+IFERROR(Overheads!T$60*(AQ888/Overheads!T$66),0))</f>
        <v>0</v>
      </c>
      <c r="BF888" s="215">
        <f ca="1">IF($AE888=FALSE,AR888*Overheads!$S$25,
IFERROR(Overheads!$O$50*AR888,0)
+IFERROR(Overheads!U$60*(AR888/Overheads!U$66),0))</f>
        <v>0</v>
      </c>
      <c r="BG888" s="155">
        <f t="shared" ca="1" si="616"/>
        <v>0</v>
      </c>
      <c r="BH888" s="165"/>
      <c r="BI888" s="215">
        <f t="shared" ca="1" si="617"/>
        <v>0</v>
      </c>
      <c r="BJ888" s="215">
        <f t="shared" ca="1" si="583"/>
        <v>0</v>
      </c>
      <c r="BK888" s="215">
        <f t="shared" ca="1" si="584"/>
        <v>0</v>
      </c>
      <c r="BL888" s="215">
        <f t="shared" ca="1" si="585"/>
        <v>0</v>
      </c>
      <c r="BM888" s="215">
        <f t="shared" ca="1" si="586"/>
        <v>0</v>
      </c>
      <c r="BN888" s="155">
        <f t="shared" ca="1" si="618"/>
        <v>0</v>
      </c>
      <c r="BO888" s="165"/>
      <c r="BP888" s="187" cm="1">
        <f t="array" ref="BP888">IFERROR(IF($X888=$X887,BP887,INDEX(Forecast_Capex_Input!AC$12:AC$286,$X888)),0)</f>
        <v>0</v>
      </c>
      <c r="BQ888" s="187" cm="1">
        <f t="array" ref="BQ888">IFERROR(IF($X888=$X887,BQ887,INDEX(Forecast_Capex_Input!AD$12:AD$286,$X888)),0)</f>
        <v>0</v>
      </c>
      <c r="BR888" s="187" cm="1">
        <f t="array" ref="BR888">IFERROR(IF($X888=$X887,BR887,INDEX(Forecast_Capex_Input!AE$12:AE$286,$X888)),0)</f>
        <v>0</v>
      </c>
      <c r="BS888" s="187" cm="1">
        <f t="array" ref="BS888">IFERROR(IF($X888=$X887,BS887,INDEX(Forecast_Capex_Input!AF$12:AF$286,$X888)),0)</f>
        <v>0</v>
      </c>
      <c r="BT888" s="187" cm="1">
        <f t="array" ref="BT888">IFERROR(IF($X888=$X887,BT887,INDEX(Forecast_Capex_Input!AG$12:AG$286,$X888)),0)</f>
        <v>0</v>
      </c>
      <c r="BU888" s="165"/>
      <c r="BV888" s="215">
        <f t="shared" si="587"/>
        <v>0</v>
      </c>
      <c r="BW888" s="215">
        <f t="shared" si="588"/>
        <v>0</v>
      </c>
      <c r="BX888" s="215">
        <f t="shared" si="589"/>
        <v>0</v>
      </c>
      <c r="BY888" s="215">
        <f t="shared" si="590"/>
        <v>0</v>
      </c>
      <c r="BZ888" s="215">
        <f t="shared" si="591"/>
        <v>0</v>
      </c>
      <c r="CA888" s="155">
        <f t="shared" si="619"/>
        <v>0</v>
      </c>
      <c r="CB888" s="165"/>
      <c r="CC888" s="215">
        <f t="shared" si="592"/>
        <v>0</v>
      </c>
      <c r="CD888" s="215">
        <f t="shared" si="593"/>
        <v>0</v>
      </c>
      <c r="CE888" s="215">
        <f t="shared" si="594"/>
        <v>0</v>
      </c>
      <c r="CF888" s="215">
        <f t="shared" si="595"/>
        <v>0</v>
      </c>
      <c r="CG888" s="215">
        <f t="shared" si="596"/>
        <v>0</v>
      </c>
      <c r="CH888" s="155">
        <f t="shared" si="620"/>
        <v>0</v>
      </c>
      <c r="CI888" s="165"/>
      <c r="CJ888" s="215">
        <f t="shared" si="597"/>
        <v>0</v>
      </c>
      <c r="CK888" s="215">
        <f t="shared" si="598"/>
        <v>0</v>
      </c>
      <c r="CL888" s="215">
        <f t="shared" si="599"/>
        <v>0</v>
      </c>
      <c r="CM888" s="215">
        <f t="shared" si="600"/>
        <v>0</v>
      </c>
      <c r="CN888" s="215">
        <f t="shared" si="601"/>
        <v>0</v>
      </c>
      <c r="CO888" s="155">
        <f t="shared" si="621"/>
        <v>0</v>
      </c>
      <c r="CP888" s="165"/>
      <c r="CQ888" s="223">
        <f t="shared" si="602"/>
        <v>0</v>
      </c>
      <c r="CR888" s="223">
        <f t="shared" si="603"/>
        <v>0</v>
      </c>
      <c r="CS888" s="223">
        <f t="shared" si="604"/>
        <v>0</v>
      </c>
      <c r="CT888" s="223">
        <f t="shared" si="605"/>
        <v>0</v>
      </c>
      <c r="CU888" s="223">
        <f t="shared" si="606"/>
        <v>0</v>
      </c>
      <c r="CV888" s="155">
        <f t="shared" si="622"/>
        <v>0</v>
      </c>
      <c r="CW888" s="165"/>
      <c r="CX888" s="215">
        <f t="shared" si="623"/>
        <v>0</v>
      </c>
      <c r="CY888" s="215">
        <f t="shared" si="607"/>
        <v>0</v>
      </c>
      <c r="CZ888" s="215">
        <f t="shared" si="608"/>
        <v>0</v>
      </c>
      <c r="DA888" s="215">
        <f t="shared" si="609"/>
        <v>0</v>
      </c>
      <c r="DB888" s="215">
        <f t="shared" si="610"/>
        <v>0</v>
      </c>
      <c r="DC888" s="155">
        <f t="shared" si="624"/>
        <v>0</v>
      </c>
      <c r="DD888" s="165"/>
      <c r="DE888" s="188" t="b" cm="1">
        <f t="array" aca="1" ref="DE888" ca="1">OR($G888=Forecast_Capex_Input!$BF$8:$BF$10)</f>
        <v>0</v>
      </c>
      <c r="DF888" s="188" cm="1">
        <f t="array" aca="1" ref="DF888" ca="1">IFERROR(INDEX(Forecast_Capex_Input!BG$12:BG$286,$X888)
*(INDEX(Forecast_Capex_Input!$H$12:$H$286,$X888)=Repex),0)
*$DE888</f>
        <v>0</v>
      </c>
      <c r="DG888" s="188" cm="1">
        <f t="array" aca="1" ref="DG888" ca="1">IFERROR(INDEX(Forecast_Capex_Input!BH$12:BH$286,$X888)
*(INDEX(Forecast_Capex_Input!$H$12:$H$286,$X888)=Repex),0)
*$DE888</f>
        <v>0</v>
      </c>
      <c r="DH888" s="188" cm="1">
        <f t="array" aca="1" ref="DH888" ca="1">IFERROR(INDEX(Forecast_Capex_Input!BI$12:BI$286,$X888)
*(INDEX(Forecast_Capex_Input!$H$12:$H$286,$X888)=Repex),0)
*$DE888</f>
        <v>0</v>
      </c>
      <c r="DI888" s="188" cm="1">
        <f t="array" aca="1" ref="DI888" ca="1">IFERROR(INDEX(Forecast_Capex_Input!BJ$12:BJ$286,$X888)
*(INDEX(Forecast_Capex_Input!$H$12:$H$286,$X888)=Repex),0)
*$DE888</f>
        <v>0</v>
      </c>
      <c r="DJ888" s="188" cm="1">
        <f t="array" aca="1" ref="DJ888" ca="1">IFERROR(INDEX(Forecast_Capex_Input!BK$12:BK$286,$X888)
*(INDEX(Forecast_Capex_Input!$H$12:$H$286,$X888)=Repex),0)
*$DE888</f>
        <v>0</v>
      </c>
      <c r="DK888" s="188" cm="1">
        <f t="array" aca="1" ref="DK888" ca="1">IFERROR(INDEX(Forecast_Capex_Input!BL$12:BL$286,$X888)
*(INDEX(Forecast_Capex_Input!$H$12:$H$286,$X888)=Repex),0)
*$DE888</f>
        <v>0</v>
      </c>
      <c r="DL888" s="165"/>
      <c r="DM888" s="188" t="b" cm="1">
        <f t="array" aca="1" ref="DM888" ca="1">OR($G888=Forecast_Capex_Input!$BN$8:$BN$9)</f>
        <v>0</v>
      </c>
      <c r="DN888" s="188" cm="1">
        <f t="array" aca="1" ref="DN888" ca="1">IFERROR(INDEX(Forecast_Capex_Input!BO$12:BO$286,$X888)
*(INDEX(Forecast_Capex_Input!$H$12:$H$286,$X888)=Repex),0)
*$DM888</f>
        <v>0</v>
      </c>
      <c r="DO888" s="188" cm="1">
        <f t="array" aca="1" ref="DO888" ca="1">IFERROR(INDEX(Forecast_Capex_Input!BP$12:BP$286,$X888)
*(INDEX(Forecast_Capex_Input!$H$12:$H$286,$X888)=Repex),0)
*$DM888</f>
        <v>0</v>
      </c>
      <c r="DP888" s="188" cm="1">
        <f t="array" aca="1" ref="DP888" ca="1">IFERROR(INDEX(Forecast_Capex_Input!BQ$12:BQ$286,$X888)
*(INDEX(Forecast_Capex_Input!$H$12:$H$286,$X888)=Repex),0)
*$DM888</f>
        <v>0</v>
      </c>
      <c r="DQ888" s="188" cm="1">
        <f t="array" aca="1" ref="DQ888" ca="1">IFERROR(INDEX(Forecast_Capex_Input!BR$12:BR$286,$X888)
*(INDEX(Forecast_Capex_Input!$H$12:$H$286,$X888)=Repex),0)
*$DM888</f>
        <v>0</v>
      </c>
      <c r="DR888" s="188" cm="1">
        <f t="array" aca="1" ref="DR888" ca="1">IFERROR(INDEX(Forecast_Capex_Input!BS$12:BS$286,$X888)
*(INDEX(Forecast_Capex_Input!$H$12:$H$286,$X888)=Repex),0)
*$DM888</f>
        <v>0</v>
      </c>
      <c r="DS888" s="165"/>
      <c r="DT888" s="188" t="b" cm="1">
        <f t="array" aca="1" ref="DT888" ca="1">OR($G888=Forecast_Capex_Input!$BU$8:$BU$10)</f>
        <v>0</v>
      </c>
      <c r="DU888" s="188" cm="1">
        <f t="array" aca="1" ref="DU888" ca="1">IFERROR(INDEX(Forecast_Capex_Input!BV$12:BV$286,$X888)
*(INDEX(Forecast_Capex_Input!$H$12:$H$286,$X888)=Repex),0)
*$DT888</f>
        <v>0</v>
      </c>
      <c r="DV888" s="188" cm="1">
        <f t="array" aca="1" ref="DV888" ca="1">IFERROR(INDEX(Forecast_Capex_Input!BW$12:BW$286,$X888)
*(INDEX(Forecast_Capex_Input!$H$12:$H$286,$X888)=Repex),0)
*$DT888</f>
        <v>0</v>
      </c>
      <c r="DW888" s="188" cm="1">
        <f t="array" aca="1" ref="DW888" ca="1">IFERROR(INDEX(Forecast_Capex_Input!BX$12:BX$286,$X888)
*(INDEX(Forecast_Capex_Input!$H$12:$H$286,$X888)=Repex),0)
*$DT888</f>
        <v>0</v>
      </c>
      <c r="DX888" s="188" cm="1">
        <f t="array" aca="1" ref="DX888" ca="1">IFERROR(INDEX(Forecast_Capex_Input!BY$12:BY$286,$X888)
*(INDEX(Forecast_Capex_Input!$H$12:$H$286,$X888)=Repex),0)
*$DT888</f>
        <v>0</v>
      </c>
      <c r="DY888" s="188" cm="1">
        <f t="array" aca="1" ref="DY888" ca="1">IFERROR(INDEX(Forecast_Capex_Input!BZ$12:BZ$286,$X888)
*(INDEX(Forecast_Capex_Input!$H$12:$H$286,$X888)=Repex),0)
*$DT888</f>
        <v>0</v>
      </c>
      <c r="DZ888" s="188" cm="1">
        <f t="array" aca="1" ref="DZ888" ca="1">IFERROR(INDEX(Forecast_Capex_Input!CA$12:CA$286,$X888)
*(INDEX(Forecast_Capex_Input!$H$12:$H$286,$X888)=Repex),0)
*$DT888</f>
        <v>0</v>
      </c>
      <c r="EA888" s="188" cm="1">
        <f t="array" aca="1" ref="EA888" ca="1">IFERROR(INDEX(Forecast_Capex_Input!CB$12:CB$286,$X888)
*(INDEX(Forecast_Capex_Input!$H$12:$H$286,$X888)=Repex),0)
*$DT888</f>
        <v>0</v>
      </c>
      <c r="EB888" s="188" cm="1">
        <f t="array" aca="1" ref="EB888" ca="1">IFERROR(INDEX(Forecast_Capex_Input!CC$12:CC$286,$X888)
*(INDEX(Forecast_Capex_Input!$H$12:$H$286,$X888)=Repex),0)
*$DT888</f>
        <v>0</v>
      </c>
      <c r="EC888" s="165"/>
      <c r="ED888" s="226" t="str">
        <f t="shared" si="611"/>
        <v>N/A</v>
      </c>
      <c r="EE888" s="174" t="s">
        <v>15</v>
      </c>
    </row>
    <row r="889" spans="3:135" x14ac:dyDescent="0.2">
      <c r="C889" s="174">
        <f t="shared" si="612"/>
        <v>879</v>
      </c>
      <c r="D889" s="167" t="str" cm="1">
        <f t="array" ref="D889">IFERROR(INDEX(Forecast_Capex_Input!$D$12:$D$286,$X889),NA)</f>
        <v>N/A</v>
      </c>
      <c r="E889" s="172" t="str" cm="1">
        <f t="array" ref="E889">IF($X889=NA,NA,INDEX(Forecast_Capex_Input!$E$12:$E$286,$X889))</f>
        <v>N/A</v>
      </c>
      <c r="F889" s="167" t="str" cm="1">
        <f t="array" aca="1" ref="F889" ca="1">IFERROR(INDEX(General!$E$25:$E$26,$Y889),NA)</f>
        <v>N/A</v>
      </c>
      <c r="G889" s="167" t="str" cm="1">
        <f t="array" aca="1" ref="G889" ca="1">IFERROR(INDEX(Forecast_Capex_Input!$AI$11:$BB$11,$AA889),NA)</f>
        <v>N/A</v>
      </c>
      <c r="H889" s="189" t="str" cm="1">
        <f t="array" aca="1" ref="H889" ca="1">IFERROR(INDEX(Forecast_Capex_Input!$AI$12:$BB$286,$X889,$AA889),NA)</f>
        <v>N/A</v>
      </c>
      <c r="I889" s="199" t="str" cm="1">
        <f t="array" ref="I889">IFERROR(INDEX(Forecast_Capex_Input!$F$12:$F$286,$X889),NA)</f>
        <v>N/A</v>
      </c>
      <c r="J889" s="199" t="str" cm="1">
        <f t="array" ref="J889">IFERROR(INDEX(Forecast_Capex_Input!G$12:G$286,$X889),NA)</f>
        <v>N/A</v>
      </c>
      <c r="K889" s="199" t="str" cm="1">
        <f t="array" ref="K889">IFERROR(INDEX(Forecast_Capex_Input!H$12:H$286,$X889),NA)</f>
        <v>N/A</v>
      </c>
      <c r="L889" s="199" t="str" cm="1">
        <f t="array" ref="L889">IFERROR(INDEX(Forecast_Capex_Input!I$12:I$286,$X889),NA)</f>
        <v>N/A</v>
      </c>
      <c r="M889" s="199" t="str" cm="1">
        <f t="array" ref="M889">IFERROR(INDEX(Forecast_Capex_Input!J$12:J$286,$X889),NA)</f>
        <v>N/A</v>
      </c>
      <c r="N889" s="199" t="str" cm="1">
        <f t="array" ref="N889">IFERROR(INDEX(Forecast_Capex_Input!K$12:K$286,$X889),NA)</f>
        <v>N/A</v>
      </c>
      <c r="O889" s="199" t="str" cm="1">
        <f t="array" ref="O889">IFERROR(INDEX(Forecast_Capex_Input!L$12:L$286,$X889),NA)</f>
        <v>N/A</v>
      </c>
      <c r="P889" s="199" t="str" cm="1">
        <f t="array" ref="P889">IFERROR(INDEX(Forecast_Capex_Input!M$12:M$286,$X889),NA)</f>
        <v>N/A</v>
      </c>
      <c r="Q889" s="172" t="str" cm="1">
        <f t="array" ref="Q889">IFERROR(INDEX(Forecast_Capex_Input!N$12:N$286,$X889),NA)</f>
        <v>N/A</v>
      </c>
      <c r="R889" s="265" cm="1">
        <f t="array" ref="R889">IFERROR(INDEX(Forecast_Capex_Input!O$12:O$286,$X889),0)</f>
        <v>0</v>
      </c>
      <c r="S889" s="172" cm="1">
        <f t="array" ref="S889">IFERROR(INDEX(Forecast_Capex_Input!P$12:P$286,$X889),0)</f>
        <v>0</v>
      </c>
      <c r="T889" s="199" t="str" cm="1">
        <f t="array" aca="1" ref="T889" ca="1">IFERROR(INDEX(General!$K$84:$K$103,$AA889),NA)</f>
        <v>N/A</v>
      </c>
      <c r="U889" s="188" cm="1">
        <f t="array" aca="1" ref="U889" ca="1">IFERROR(
IF($F889=General!$E$25,INDEX(Forecast_Capex_Input!S$12:S$286,$X889),
INDEX(Forecast_Capex_Input!T$12:T$286,$X889)),0)</f>
        <v>0</v>
      </c>
      <c r="V889" s="222" t="b">
        <f>IFERROR(INDEX(Overheads!$T$19:$T$26,MATCH($I889,Overheads!$E$19:$E$26,0)),FALSE)</f>
        <v>0</v>
      </c>
      <c r="W889" s="165"/>
      <c r="X889" s="174" t="str">
        <f>IFERROR(
IF(MATCH($C889,Forecast_Capex_Input!$CI$12:$CI$286,1)+1&gt;MAX(Forecast_Capex_Input!$C$12:$C$286),NA,
MATCH($C889,Forecast_Capex_Input!$CI$12:$CI$286,1)+1),1)</f>
        <v>N/A</v>
      </c>
      <c r="Y889" s="174" t="str" cm="1">
        <f t="array" aca="1" ref="Y889" ca="1">IFERROR(
IF(X888&lt;&gt;X889,1,
IF(COUNTIF(OFFSET(Y888,0,0,-INDEX(Forecast_Capex_Input!$CG$12:$CG$286,$X889)),Y888)=INDEX(Forecast_Capex_Input!$CG$12:$CG$286,$X889),Y888+1,Y888)),NA)</f>
        <v>N/A</v>
      </c>
      <c r="Z889" s="174" t="str" cm="1">
        <f t="array" ref="Z889">IFERROR($C889-IF($X889=1,1,INDEX(Forecast_Capex_Input!$CI$12:$CI$286,$X889-1))+1,NA)</f>
        <v>N/A</v>
      </c>
      <c r="AA889" s="174" t="str" cm="1">
        <f t="array" aca="1" ref="AA889" ca="1">IFERROR(IF(Y889=1,
INDEX(Forecast_Capex_Input!$AI$10:$BB$10,SMALL(IF(INDEX(Forecast_Capex_Input!$AI$12:$BB$286,$X889,0)&gt;0,COLUMN(Forecast_Capex_Input!$AI$10:$BB$10)-COLUMN(Forecast_Capex_Input!$AI$12)+1),ROWS(OFFSET(AA888,0,0,-$Z889)))),
OFFSET(AA888,-INDEX(Forecast_Capex_Input!$CG$12:$CG$286,$X889)+1,0)),NA)</f>
        <v>N/A</v>
      </c>
      <c r="AB889" s="174" t="str">
        <f t="shared" ca="1" si="581"/>
        <v>N/A</v>
      </c>
      <c r="AC889" s="222" t="b">
        <f t="shared" si="613"/>
        <v>0</v>
      </c>
      <c r="AD889" s="220" t="b">
        <v>0</v>
      </c>
      <c r="AE889" s="222" t="b">
        <f t="shared" si="582"/>
        <v>1</v>
      </c>
      <c r="AF889" s="165"/>
      <c r="AG889" s="215">
        <v>0</v>
      </c>
      <c r="AH889" s="215">
        <v>0</v>
      </c>
      <c r="AI889" s="215">
        <v>0</v>
      </c>
      <c r="AJ889" s="215">
        <v>0</v>
      </c>
      <c r="AK889" s="215">
        <v>0</v>
      </c>
      <c r="AL889" s="155">
        <v>0</v>
      </c>
      <c r="AM889" s="165"/>
      <c r="AN889" s="215" cm="1">
        <f t="array" aca="1" ref="AN889" ca="1">IFERROR(INDEX(General!O$33:O$34,$AB889)
*AG889,0)</f>
        <v>0</v>
      </c>
      <c r="AO889" s="215" cm="1">
        <f t="array" aca="1" ref="AO889" ca="1">IFERROR(INDEX(General!P$33:P$34,$AB889)
*AH889,0)</f>
        <v>0</v>
      </c>
      <c r="AP889" s="215" cm="1">
        <f t="array" aca="1" ref="AP889" ca="1">IFERROR(INDEX(General!Q$33:Q$34,$AB889)
*AI889,0)</f>
        <v>0</v>
      </c>
      <c r="AQ889" s="215" cm="1">
        <f t="array" aca="1" ref="AQ889" ca="1">IFERROR(INDEX(General!R$33:R$34,$AB889)
*AJ889,0)</f>
        <v>0</v>
      </c>
      <c r="AR889" s="215" cm="1">
        <f t="array" aca="1" ref="AR889" ca="1">IFERROR(INDEX(General!S$33:S$34,$AB889)
*AK889,0)</f>
        <v>0</v>
      </c>
      <c r="AS889" s="155">
        <f t="shared" ca="1" si="614"/>
        <v>0</v>
      </c>
      <c r="AT889" s="165"/>
      <c r="AU889" s="215">
        <f ca="1">IF($AE889=FALSE,AN889*Overheads!$R$24*$V889,
IFERROR(Overheads!$O$49*$V889*AN889,0)
+IFERROR(Overheads!Q$59*$V889*(AN889/Overheads!Q$68),0))</f>
        <v>0</v>
      </c>
      <c r="AV889" s="215">
        <f ca="1">IF($AE889=FALSE,AO889*Overheads!$R$24*$V889,
IFERROR(Overheads!$O$49*$V889*AO889,0)
+IFERROR(Overheads!R$59*$V889*(AO889/Overheads!R$68),0))</f>
        <v>0</v>
      </c>
      <c r="AW889" s="215">
        <f ca="1">IF($AE889=FALSE,AP889*Overheads!$R$24*$V889,
IFERROR(Overheads!$O$49*$V889*AP889,0)
+IFERROR(Overheads!S$59*$V889*(AP889/Overheads!S$68),0))</f>
        <v>0</v>
      </c>
      <c r="AX889" s="215">
        <f ca="1">IF($AE889=FALSE,AQ889*Overheads!$R$24*$V889,
IFERROR(Overheads!$O$49*$V889*AQ889,0)
+IFERROR(Overheads!T$59*$V889*(AQ889/Overheads!T$68),0))</f>
        <v>0</v>
      </c>
      <c r="AY889" s="215">
        <f ca="1">IF($AE889=FALSE,AR889*Overheads!$R$24*$V889,
IFERROR(Overheads!$O$49*$V889*AR889,0)
+IFERROR(Overheads!U$59*$V889*(AR889/Overheads!U$68),0))</f>
        <v>0</v>
      </c>
      <c r="AZ889" s="155">
        <f t="shared" ca="1" si="615"/>
        <v>0</v>
      </c>
      <c r="BA889" s="165"/>
      <c r="BB889" s="215">
        <f ca="1">IF($AE889=FALSE,AN889*Overheads!$S$25,
IFERROR(Overheads!$O$50*AN889,0)
+IFERROR(Overheads!Q$60*(AN889/Overheads!Q$66),0))</f>
        <v>0</v>
      </c>
      <c r="BC889" s="215">
        <f ca="1">IF($AE889=FALSE,AO889*Overheads!$S$25,
IFERROR(Overheads!$O$50*AO889,0)
+IFERROR(Overheads!R$60*(AO889/Overheads!R$66),0))</f>
        <v>0</v>
      </c>
      <c r="BD889" s="215">
        <f ca="1">IF($AE889=FALSE,AP889*Overheads!$S$25,
IFERROR(Overheads!$O$50*AP889,0)
+IFERROR(Overheads!S$60*(AP889/Overheads!S$66),0))</f>
        <v>0</v>
      </c>
      <c r="BE889" s="215">
        <f ca="1">IF($AE889=FALSE,AQ889*Overheads!$S$25,
IFERROR(Overheads!$O$50*AQ889,0)
+IFERROR(Overheads!T$60*(AQ889/Overheads!T$66),0))</f>
        <v>0</v>
      </c>
      <c r="BF889" s="215">
        <f ca="1">IF($AE889=FALSE,AR889*Overheads!$S$25,
IFERROR(Overheads!$O$50*AR889,0)
+IFERROR(Overheads!U$60*(AR889/Overheads!U$66),0))</f>
        <v>0</v>
      </c>
      <c r="BG889" s="155">
        <f t="shared" ca="1" si="616"/>
        <v>0</v>
      </c>
      <c r="BH889" s="165"/>
      <c r="BI889" s="215">
        <f t="shared" ca="1" si="617"/>
        <v>0</v>
      </c>
      <c r="BJ889" s="215">
        <f t="shared" ca="1" si="583"/>
        <v>0</v>
      </c>
      <c r="BK889" s="215">
        <f t="shared" ca="1" si="584"/>
        <v>0</v>
      </c>
      <c r="BL889" s="215">
        <f t="shared" ca="1" si="585"/>
        <v>0</v>
      </c>
      <c r="BM889" s="215">
        <f t="shared" ca="1" si="586"/>
        <v>0</v>
      </c>
      <c r="BN889" s="155">
        <f t="shared" ca="1" si="618"/>
        <v>0</v>
      </c>
      <c r="BO889" s="165"/>
      <c r="BP889" s="187" cm="1">
        <f t="array" ref="BP889">IFERROR(IF($X889=$X888,BP888,INDEX(Forecast_Capex_Input!AC$12:AC$286,$X889)),0)</f>
        <v>0</v>
      </c>
      <c r="BQ889" s="187" cm="1">
        <f t="array" ref="BQ889">IFERROR(IF($X889=$X888,BQ888,INDEX(Forecast_Capex_Input!AD$12:AD$286,$X889)),0)</f>
        <v>0</v>
      </c>
      <c r="BR889" s="187" cm="1">
        <f t="array" ref="BR889">IFERROR(IF($X889=$X888,BR888,INDEX(Forecast_Capex_Input!AE$12:AE$286,$X889)),0)</f>
        <v>0</v>
      </c>
      <c r="BS889" s="187" cm="1">
        <f t="array" ref="BS889">IFERROR(IF($X889=$X888,BS888,INDEX(Forecast_Capex_Input!AF$12:AF$286,$X889)),0)</f>
        <v>0</v>
      </c>
      <c r="BT889" s="187" cm="1">
        <f t="array" ref="BT889">IFERROR(IF($X889=$X888,BT888,INDEX(Forecast_Capex_Input!AG$12:AG$286,$X889)),0)</f>
        <v>0</v>
      </c>
      <c r="BU889" s="165"/>
      <c r="BV889" s="215">
        <f t="shared" si="587"/>
        <v>0</v>
      </c>
      <c r="BW889" s="215">
        <f t="shared" si="588"/>
        <v>0</v>
      </c>
      <c r="BX889" s="215">
        <f t="shared" si="589"/>
        <v>0</v>
      </c>
      <c r="BY889" s="215">
        <f t="shared" si="590"/>
        <v>0</v>
      </c>
      <c r="BZ889" s="215">
        <f t="shared" si="591"/>
        <v>0</v>
      </c>
      <c r="CA889" s="155">
        <f t="shared" si="619"/>
        <v>0</v>
      </c>
      <c r="CB889" s="165"/>
      <c r="CC889" s="215">
        <f t="shared" si="592"/>
        <v>0</v>
      </c>
      <c r="CD889" s="215">
        <f t="shared" si="593"/>
        <v>0</v>
      </c>
      <c r="CE889" s="215">
        <f t="shared" si="594"/>
        <v>0</v>
      </c>
      <c r="CF889" s="215">
        <f t="shared" si="595"/>
        <v>0</v>
      </c>
      <c r="CG889" s="215">
        <f t="shared" si="596"/>
        <v>0</v>
      </c>
      <c r="CH889" s="155">
        <f t="shared" si="620"/>
        <v>0</v>
      </c>
      <c r="CI889" s="165"/>
      <c r="CJ889" s="215">
        <f t="shared" si="597"/>
        <v>0</v>
      </c>
      <c r="CK889" s="215">
        <f t="shared" si="598"/>
        <v>0</v>
      </c>
      <c r="CL889" s="215">
        <f t="shared" si="599"/>
        <v>0</v>
      </c>
      <c r="CM889" s="215">
        <f t="shared" si="600"/>
        <v>0</v>
      </c>
      <c r="CN889" s="215">
        <f t="shared" si="601"/>
        <v>0</v>
      </c>
      <c r="CO889" s="155">
        <f t="shared" si="621"/>
        <v>0</v>
      </c>
      <c r="CP889" s="165"/>
      <c r="CQ889" s="223">
        <f t="shared" si="602"/>
        <v>0</v>
      </c>
      <c r="CR889" s="223">
        <f t="shared" si="603"/>
        <v>0</v>
      </c>
      <c r="CS889" s="223">
        <f t="shared" si="604"/>
        <v>0</v>
      </c>
      <c r="CT889" s="223">
        <f t="shared" si="605"/>
        <v>0</v>
      </c>
      <c r="CU889" s="223">
        <f t="shared" si="606"/>
        <v>0</v>
      </c>
      <c r="CV889" s="155">
        <f t="shared" si="622"/>
        <v>0</v>
      </c>
      <c r="CW889" s="165"/>
      <c r="CX889" s="215">
        <f t="shared" si="623"/>
        <v>0</v>
      </c>
      <c r="CY889" s="215">
        <f t="shared" si="607"/>
        <v>0</v>
      </c>
      <c r="CZ889" s="215">
        <f t="shared" si="608"/>
        <v>0</v>
      </c>
      <c r="DA889" s="215">
        <f t="shared" si="609"/>
        <v>0</v>
      </c>
      <c r="DB889" s="215">
        <f t="shared" si="610"/>
        <v>0</v>
      </c>
      <c r="DC889" s="155">
        <f t="shared" si="624"/>
        <v>0</v>
      </c>
      <c r="DD889" s="165"/>
      <c r="DE889" s="188" t="b" cm="1">
        <f t="array" aca="1" ref="DE889" ca="1">OR($G889=Forecast_Capex_Input!$BF$8:$BF$10)</f>
        <v>0</v>
      </c>
      <c r="DF889" s="188" cm="1">
        <f t="array" aca="1" ref="DF889" ca="1">IFERROR(INDEX(Forecast_Capex_Input!BG$12:BG$286,$X889)
*(INDEX(Forecast_Capex_Input!$H$12:$H$286,$X889)=Repex),0)
*$DE889</f>
        <v>0</v>
      </c>
      <c r="DG889" s="188" cm="1">
        <f t="array" aca="1" ref="DG889" ca="1">IFERROR(INDEX(Forecast_Capex_Input!BH$12:BH$286,$X889)
*(INDEX(Forecast_Capex_Input!$H$12:$H$286,$X889)=Repex),0)
*$DE889</f>
        <v>0</v>
      </c>
      <c r="DH889" s="188" cm="1">
        <f t="array" aca="1" ref="DH889" ca="1">IFERROR(INDEX(Forecast_Capex_Input!BI$12:BI$286,$X889)
*(INDEX(Forecast_Capex_Input!$H$12:$H$286,$X889)=Repex),0)
*$DE889</f>
        <v>0</v>
      </c>
      <c r="DI889" s="188" cm="1">
        <f t="array" aca="1" ref="DI889" ca="1">IFERROR(INDEX(Forecast_Capex_Input!BJ$12:BJ$286,$X889)
*(INDEX(Forecast_Capex_Input!$H$12:$H$286,$X889)=Repex),0)
*$DE889</f>
        <v>0</v>
      </c>
      <c r="DJ889" s="188" cm="1">
        <f t="array" aca="1" ref="DJ889" ca="1">IFERROR(INDEX(Forecast_Capex_Input!BK$12:BK$286,$X889)
*(INDEX(Forecast_Capex_Input!$H$12:$H$286,$X889)=Repex),0)
*$DE889</f>
        <v>0</v>
      </c>
      <c r="DK889" s="188" cm="1">
        <f t="array" aca="1" ref="DK889" ca="1">IFERROR(INDEX(Forecast_Capex_Input!BL$12:BL$286,$X889)
*(INDEX(Forecast_Capex_Input!$H$12:$H$286,$X889)=Repex),0)
*$DE889</f>
        <v>0</v>
      </c>
      <c r="DL889" s="165"/>
      <c r="DM889" s="188" t="b" cm="1">
        <f t="array" aca="1" ref="DM889" ca="1">OR($G889=Forecast_Capex_Input!$BN$8:$BN$9)</f>
        <v>0</v>
      </c>
      <c r="DN889" s="188" cm="1">
        <f t="array" aca="1" ref="DN889" ca="1">IFERROR(INDEX(Forecast_Capex_Input!BO$12:BO$286,$X889)
*(INDEX(Forecast_Capex_Input!$H$12:$H$286,$X889)=Repex),0)
*$DM889</f>
        <v>0</v>
      </c>
      <c r="DO889" s="188" cm="1">
        <f t="array" aca="1" ref="DO889" ca="1">IFERROR(INDEX(Forecast_Capex_Input!BP$12:BP$286,$X889)
*(INDEX(Forecast_Capex_Input!$H$12:$H$286,$X889)=Repex),0)
*$DM889</f>
        <v>0</v>
      </c>
      <c r="DP889" s="188" cm="1">
        <f t="array" aca="1" ref="DP889" ca="1">IFERROR(INDEX(Forecast_Capex_Input!BQ$12:BQ$286,$X889)
*(INDEX(Forecast_Capex_Input!$H$12:$H$286,$X889)=Repex),0)
*$DM889</f>
        <v>0</v>
      </c>
      <c r="DQ889" s="188" cm="1">
        <f t="array" aca="1" ref="DQ889" ca="1">IFERROR(INDEX(Forecast_Capex_Input!BR$12:BR$286,$X889)
*(INDEX(Forecast_Capex_Input!$H$12:$H$286,$X889)=Repex),0)
*$DM889</f>
        <v>0</v>
      </c>
      <c r="DR889" s="188" cm="1">
        <f t="array" aca="1" ref="DR889" ca="1">IFERROR(INDEX(Forecast_Capex_Input!BS$12:BS$286,$X889)
*(INDEX(Forecast_Capex_Input!$H$12:$H$286,$X889)=Repex),0)
*$DM889</f>
        <v>0</v>
      </c>
      <c r="DS889" s="165"/>
      <c r="DT889" s="188" t="b" cm="1">
        <f t="array" aca="1" ref="DT889" ca="1">OR($G889=Forecast_Capex_Input!$BU$8:$BU$10)</f>
        <v>0</v>
      </c>
      <c r="DU889" s="188" cm="1">
        <f t="array" aca="1" ref="DU889" ca="1">IFERROR(INDEX(Forecast_Capex_Input!BV$12:BV$286,$X889)
*(INDEX(Forecast_Capex_Input!$H$12:$H$286,$X889)=Repex),0)
*$DT889</f>
        <v>0</v>
      </c>
      <c r="DV889" s="188" cm="1">
        <f t="array" aca="1" ref="DV889" ca="1">IFERROR(INDEX(Forecast_Capex_Input!BW$12:BW$286,$X889)
*(INDEX(Forecast_Capex_Input!$H$12:$H$286,$X889)=Repex),0)
*$DT889</f>
        <v>0</v>
      </c>
      <c r="DW889" s="188" cm="1">
        <f t="array" aca="1" ref="DW889" ca="1">IFERROR(INDEX(Forecast_Capex_Input!BX$12:BX$286,$X889)
*(INDEX(Forecast_Capex_Input!$H$12:$H$286,$X889)=Repex),0)
*$DT889</f>
        <v>0</v>
      </c>
      <c r="DX889" s="188" cm="1">
        <f t="array" aca="1" ref="DX889" ca="1">IFERROR(INDEX(Forecast_Capex_Input!BY$12:BY$286,$X889)
*(INDEX(Forecast_Capex_Input!$H$12:$H$286,$X889)=Repex),0)
*$DT889</f>
        <v>0</v>
      </c>
      <c r="DY889" s="188" cm="1">
        <f t="array" aca="1" ref="DY889" ca="1">IFERROR(INDEX(Forecast_Capex_Input!BZ$12:BZ$286,$X889)
*(INDEX(Forecast_Capex_Input!$H$12:$H$286,$X889)=Repex),0)
*$DT889</f>
        <v>0</v>
      </c>
      <c r="DZ889" s="188" cm="1">
        <f t="array" aca="1" ref="DZ889" ca="1">IFERROR(INDEX(Forecast_Capex_Input!CA$12:CA$286,$X889)
*(INDEX(Forecast_Capex_Input!$H$12:$H$286,$X889)=Repex),0)
*$DT889</f>
        <v>0</v>
      </c>
      <c r="EA889" s="188" cm="1">
        <f t="array" aca="1" ref="EA889" ca="1">IFERROR(INDEX(Forecast_Capex_Input!CB$12:CB$286,$X889)
*(INDEX(Forecast_Capex_Input!$H$12:$H$286,$X889)=Repex),0)
*$DT889</f>
        <v>0</v>
      </c>
      <c r="EB889" s="188" cm="1">
        <f t="array" aca="1" ref="EB889" ca="1">IFERROR(INDEX(Forecast_Capex_Input!CC$12:CC$286,$X889)
*(INDEX(Forecast_Capex_Input!$H$12:$H$286,$X889)=Repex),0)
*$DT889</f>
        <v>0</v>
      </c>
      <c r="EC889" s="165"/>
      <c r="ED889" s="226" t="str">
        <f t="shared" si="611"/>
        <v>N/A</v>
      </c>
      <c r="EE889" s="174" t="s">
        <v>15</v>
      </c>
    </row>
    <row r="890" spans="3:135" x14ac:dyDescent="0.2">
      <c r="C890" s="174">
        <f t="shared" si="612"/>
        <v>880</v>
      </c>
      <c r="D890" s="167" t="str" cm="1">
        <f t="array" ref="D890">IFERROR(INDEX(Forecast_Capex_Input!$D$12:$D$286,$X890),NA)</f>
        <v>N/A</v>
      </c>
      <c r="E890" s="172" t="str" cm="1">
        <f t="array" ref="E890">IF($X890=NA,NA,INDEX(Forecast_Capex_Input!$E$12:$E$286,$X890))</f>
        <v>N/A</v>
      </c>
      <c r="F890" s="167" t="str" cm="1">
        <f t="array" aca="1" ref="F890" ca="1">IFERROR(INDEX(General!$E$25:$E$26,$Y890),NA)</f>
        <v>N/A</v>
      </c>
      <c r="G890" s="167" t="str" cm="1">
        <f t="array" aca="1" ref="G890" ca="1">IFERROR(INDEX(Forecast_Capex_Input!$AI$11:$BB$11,$AA890),NA)</f>
        <v>N/A</v>
      </c>
      <c r="H890" s="189" t="str" cm="1">
        <f t="array" aca="1" ref="H890" ca="1">IFERROR(INDEX(Forecast_Capex_Input!$AI$12:$BB$286,$X890,$AA890),NA)</f>
        <v>N/A</v>
      </c>
      <c r="I890" s="199" t="str" cm="1">
        <f t="array" ref="I890">IFERROR(INDEX(Forecast_Capex_Input!$F$12:$F$286,$X890),NA)</f>
        <v>N/A</v>
      </c>
      <c r="J890" s="199" t="str" cm="1">
        <f t="array" ref="J890">IFERROR(INDEX(Forecast_Capex_Input!G$12:G$286,$X890),NA)</f>
        <v>N/A</v>
      </c>
      <c r="K890" s="199" t="str" cm="1">
        <f t="array" ref="K890">IFERROR(INDEX(Forecast_Capex_Input!H$12:H$286,$X890),NA)</f>
        <v>N/A</v>
      </c>
      <c r="L890" s="199" t="str" cm="1">
        <f t="array" ref="L890">IFERROR(INDEX(Forecast_Capex_Input!I$12:I$286,$X890),NA)</f>
        <v>N/A</v>
      </c>
      <c r="M890" s="199" t="str" cm="1">
        <f t="array" ref="M890">IFERROR(INDEX(Forecast_Capex_Input!J$12:J$286,$X890),NA)</f>
        <v>N/A</v>
      </c>
      <c r="N890" s="199" t="str" cm="1">
        <f t="array" ref="N890">IFERROR(INDEX(Forecast_Capex_Input!K$12:K$286,$X890),NA)</f>
        <v>N/A</v>
      </c>
      <c r="O890" s="199" t="str" cm="1">
        <f t="array" ref="O890">IFERROR(INDEX(Forecast_Capex_Input!L$12:L$286,$X890),NA)</f>
        <v>N/A</v>
      </c>
      <c r="P890" s="199" t="str" cm="1">
        <f t="array" ref="P890">IFERROR(INDEX(Forecast_Capex_Input!M$12:M$286,$X890),NA)</f>
        <v>N/A</v>
      </c>
      <c r="Q890" s="172" t="str" cm="1">
        <f t="array" ref="Q890">IFERROR(INDEX(Forecast_Capex_Input!N$12:N$286,$X890),NA)</f>
        <v>N/A</v>
      </c>
      <c r="R890" s="265" cm="1">
        <f t="array" ref="R890">IFERROR(INDEX(Forecast_Capex_Input!O$12:O$286,$X890),0)</f>
        <v>0</v>
      </c>
      <c r="S890" s="172" cm="1">
        <f t="array" ref="S890">IFERROR(INDEX(Forecast_Capex_Input!P$12:P$286,$X890),0)</f>
        <v>0</v>
      </c>
      <c r="T890" s="199" t="str" cm="1">
        <f t="array" aca="1" ref="T890" ca="1">IFERROR(INDEX(General!$K$84:$K$103,$AA890),NA)</f>
        <v>N/A</v>
      </c>
      <c r="U890" s="188" cm="1">
        <f t="array" aca="1" ref="U890" ca="1">IFERROR(
IF($F890=General!$E$25,INDEX(Forecast_Capex_Input!S$12:S$286,$X890),
INDEX(Forecast_Capex_Input!T$12:T$286,$X890)),0)</f>
        <v>0</v>
      </c>
      <c r="V890" s="222" t="b">
        <f>IFERROR(INDEX(Overheads!$T$19:$T$26,MATCH($I890,Overheads!$E$19:$E$26,0)),FALSE)</f>
        <v>0</v>
      </c>
      <c r="W890" s="165"/>
      <c r="X890" s="174" t="str">
        <f>IFERROR(
IF(MATCH($C890,Forecast_Capex_Input!$CI$12:$CI$286,1)+1&gt;MAX(Forecast_Capex_Input!$C$12:$C$286),NA,
MATCH($C890,Forecast_Capex_Input!$CI$12:$CI$286,1)+1),1)</f>
        <v>N/A</v>
      </c>
      <c r="Y890" s="174" t="str" cm="1">
        <f t="array" aca="1" ref="Y890" ca="1">IFERROR(
IF(X889&lt;&gt;X890,1,
IF(COUNTIF(OFFSET(Y889,0,0,-INDEX(Forecast_Capex_Input!$CG$12:$CG$286,$X890)),Y889)=INDEX(Forecast_Capex_Input!$CG$12:$CG$286,$X890),Y889+1,Y889)),NA)</f>
        <v>N/A</v>
      </c>
      <c r="Z890" s="174" t="str" cm="1">
        <f t="array" ref="Z890">IFERROR($C890-IF($X890=1,1,INDEX(Forecast_Capex_Input!$CI$12:$CI$286,$X890-1))+1,NA)</f>
        <v>N/A</v>
      </c>
      <c r="AA890" s="174" t="str" cm="1">
        <f t="array" aca="1" ref="AA890" ca="1">IFERROR(IF(Y890=1,
INDEX(Forecast_Capex_Input!$AI$10:$BB$10,SMALL(IF(INDEX(Forecast_Capex_Input!$AI$12:$BB$286,$X890,0)&gt;0,COLUMN(Forecast_Capex_Input!$AI$10:$BB$10)-COLUMN(Forecast_Capex_Input!$AI$12)+1),ROWS(OFFSET(AA889,0,0,-$Z890)))),
OFFSET(AA889,-INDEX(Forecast_Capex_Input!$CG$12:$CG$286,$X890)+1,0)),NA)</f>
        <v>N/A</v>
      </c>
      <c r="AB890" s="174" t="str">
        <f t="shared" ca="1" si="581"/>
        <v>N/A</v>
      </c>
      <c r="AC890" s="222" t="b">
        <f t="shared" si="613"/>
        <v>0</v>
      </c>
      <c r="AD890" s="220" t="b">
        <v>0</v>
      </c>
      <c r="AE890" s="222" t="b">
        <f t="shared" si="582"/>
        <v>1</v>
      </c>
      <c r="AF890" s="165"/>
      <c r="AG890" s="215">
        <v>0</v>
      </c>
      <c r="AH890" s="215">
        <v>0</v>
      </c>
      <c r="AI890" s="215">
        <v>0</v>
      </c>
      <c r="AJ890" s="215">
        <v>0</v>
      </c>
      <c r="AK890" s="215">
        <v>0</v>
      </c>
      <c r="AL890" s="155">
        <v>0</v>
      </c>
      <c r="AM890" s="165"/>
      <c r="AN890" s="215" cm="1">
        <f t="array" aca="1" ref="AN890" ca="1">IFERROR(INDEX(General!O$33:O$34,$AB890)
*AG890,0)</f>
        <v>0</v>
      </c>
      <c r="AO890" s="215" cm="1">
        <f t="array" aca="1" ref="AO890" ca="1">IFERROR(INDEX(General!P$33:P$34,$AB890)
*AH890,0)</f>
        <v>0</v>
      </c>
      <c r="AP890" s="215" cm="1">
        <f t="array" aca="1" ref="AP890" ca="1">IFERROR(INDEX(General!Q$33:Q$34,$AB890)
*AI890,0)</f>
        <v>0</v>
      </c>
      <c r="AQ890" s="215" cm="1">
        <f t="array" aca="1" ref="AQ890" ca="1">IFERROR(INDEX(General!R$33:R$34,$AB890)
*AJ890,0)</f>
        <v>0</v>
      </c>
      <c r="AR890" s="215" cm="1">
        <f t="array" aca="1" ref="AR890" ca="1">IFERROR(INDEX(General!S$33:S$34,$AB890)
*AK890,0)</f>
        <v>0</v>
      </c>
      <c r="AS890" s="155">
        <f t="shared" ca="1" si="614"/>
        <v>0</v>
      </c>
      <c r="AT890" s="165"/>
      <c r="AU890" s="215">
        <f ca="1">IF($AE890=FALSE,AN890*Overheads!$R$24*$V890,
IFERROR(Overheads!$O$49*$V890*AN890,0)
+IFERROR(Overheads!Q$59*$V890*(AN890/Overheads!Q$68),0))</f>
        <v>0</v>
      </c>
      <c r="AV890" s="215">
        <f ca="1">IF($AE890=FALSE,AO890*Overheads!$R$24*$V890,
IFERROR(Overheads!$O$49*$V890*AO890,0)
+IFERROR(Overheads!R$59*$V890*(AO890/Overheads!R$68),0))</f>
        <v>0</v>
      </c>
      <c r="AW890" s="215">
        <f ca="1">IF($AE890=FALSE,AP890*Overheads!$R$24*$V890,
IFERROR(Overheads!$O$49*$V890*AP890,0)
+IFERROR(Overheads!S$59*$V890*(AP890/Overheads!S$68),0))</f>
        <v>0</v>
      </c>
      <c r="AX890" s="215">
        <f ca="1">IF($AE890=FALSE,AQ890*Overheads!$R$24*$V890,
IFERROR(Overheads!$O$49*$V890*AQ890,0)
+IFERROR(Overheads!T$59*$V890*(AQ890/Overheads!T$68),0))</f>
        <v>0</v>
      </c>
      <c r="AY890" s="215">
        <f ca="1">IF($AE890=FALSE,AR890*Overheads!$R$24*$V890,
IFERROR(Overheads!$O$49*$V890*AR890,0)
+IFERROR(Overheads!U$59*$V890*(AR890/Overheads!U$68),0))</f>
        <v>0</v>
      </c>
      <c r="AZ890" s="155">
        <f t="shared" ca="1" si="615"/>
        <v>0</v>
      </c>
      <c r="BA890" s="165"/>
      <c r="BB890" s="215">
        <f ca="1">IF($AE890=FALSE,AN890*Overheads!$S$25,
IFERROR(Overheads!$O$50*AN890,0)
+IFERROR(Overheads!Q$60*(AN890/Overheads!Q$66),0))</f>
        <v>0</v>
      </c>
      <c r="BC890" s="215">
        <f ca="1">IF($AE890=FALSE,AO890*Overheads!$S$25,
IFERROR(Overheads!$O$50*AO890,0)
+IFERROR(Overheads!R$60*(AO890/Overheads!R$66),0))</f>
        <v>0</v>
      </c>
      <c r="BD890" s="215">
        <f ca="1">IF($AE890=FALSE,AP890*Overheads!$S$25,
IFERROR(Overheads!$O$50*AP890,0)
+IFERROR(Overheads!S$60*(AP890/Overheads!S$66),0))</f>
        <v>0</v>
      </c>
      <c r="BE890" s="215">
        <f ca="1">IF($AE890=FALSE,AQ890*Overheads!$S$25,
IFERROR(Overheads!$O$50*AQ890,0)
+IFERROR(Overheads!T$60*(AQ890/Overheads!T$66),0))</f>
        <v>0</v>
      </c>
      <c r="BF890" s="215">
        <f ca="1">IF($AE890=FALSE,AR890*Overheads!$S$25,
IFERROR(Overheads!$O$50*AR890,0)
+IFERROR(Overheads!U$60*(AR890/Overheads!U$66),0))</f>
        <v>0</v>
      </c>
      <c r="BG890" s="155">
        <f t="shared" ca="1" si="616"/>
        <v>0</v>
      </c>
      <c r="BH890" s="165"/>
      <c r="BI890" s="215">
        <f t="shared" ca="1" si="617"/>
        <v>0</v>
      </c>
      <c r="BJ890" s="215">
        <f t="shared" ca="1" si="583"/>
        <v>0</v>
      </c>
      <c r="BK890" s="215">
        <f t="shared" ca="1" si="584"/>
        <v>0</v>
      </c>
      <c r="BL890" s="215">
        <f t="shared" ca="1" si="585"/>
        <v>0</v>
      </c>
      <c r="BM890" s="215">
        <f t="shared" ca="1" si="586"/>
        <v>0</v>
      </c>
      <c r="BN890" s="155">
        <f t="shared" ca="1" si="618"/>
        <v>0</v>
      </c>
      <c r="BO890" s="165"/>
      <c r="BP890" s="187" cm="1">
        <f t="array" ref="BP890">IFERROR(IF($X890=$X889,BP889,INDEX(Forecast_Capex_Input!AC$12:AC$286,$X890)),0)</f>
        <v>0</v>
      </c>
      <c r="BQ890" s="187" cm="1">
        <f t="array" ref="BQ890">IFERROR(IF($X890=$X889,BQ889,INDEX(Forecast_Capex_Input!AD$12:AD$286,$X890)),0)</f>
        <v>0</v>
      </c>
      <c r="BR890" s="187" cm="1">
        <f t="array" ref="BR890">IFERROR(IF($X890=$X889,BR889,INDEX(Forecast_Capex_Input!AE$12:AE$286,$X890)),0)</f>
        <v>0</v>
      </c>
      <c r="BS890" s="187" cm="1">
        <f t="array" ref="BS890">IFERROR(IF($X890=$X889,BS889,INDEX(Forecast_Capex_Input!AF$12:AF$286,$X890)),0)</f>
        <v>0</v>
      </c>
      <c r="BT890" s="187" cm="1">
        <f t="array" ref="BT890">IFERROR(IF($X890=$X889,BT889,INDEX(Forecast_Capex_Input!AG$12:AG$286,$X890)),0)</f>
        <v>0</v>
      </c>
      <c r="BU890" s="165"/>
      <c r="BV890" s="215">
        <f t="shared" si="587"/>
        <v>0</v>
      </c>
      <c r="BW890" s="215">
        <f t="shared" si="588"/>
        <v>0</v>
      </c>
      <c r="BX890" s="215">
        <f t="shared" si="589"/>
        <v>0</v>
      </c>
      <c r="BY890" s="215">
        <f t="shared" si="590"/>
        <v>0</v>
      </c>
      <c r="BZ890" s="215">
        <f t="shared" si="591"/>
        <v>0</v>
      </c>
      <c r="CA890" s="155">
        <f t="shared" si="619"/>
        <v>0</v>
      </c>
      <c r="CB890" s="165"/>
      <c r="CC890" s="215">
        <f t="shared" si="592"/>
        <v>0</v>
      </c>
      <c r="CD890" s="215">
        <f t="shared" si="593"/>
        <v>0</v>
      </c>
      <c r="CE890" s="215">
        <f t="shared" si="594"/>
        <v>0</v>
      </c>
      <c r="CF890" s="215">
        <f t="shared" si="595"/>
        <v>0</v>
      </c>
      <c r="CG890" s="215">
        <f t="shared" si="596"/>
        <v>0</v>
      </c>
      <c r="CH890" s="155">
        <f t="shared" si="620"/>
        <v>0</v>
      </c>
      <c r="CI890" s="165"/>
      <c r="CJ890" s="215">
        <f t="shared" si="597"/>
        <v>0</v>
      </c>
      <c r="CK890" s="215">
        <f t="shared" si="598"/>
        <v>0</v>
      </c>
      <c r="CL890" s="215">
        <f t="shared" si="599"/>
        <v>0</v>
      </c>
      <c r="CM890" s="215">
        <f t="shared" si="600"/>
        <v>0</v>
      </c>
      <c r="CN890" s="215">
        <f t="shared" si="601"/>
        <v>0</v>
      </c>
      <c r="CO890" s="155">
        <f t="shared" si="621"/>
        <v>0</v>
      </c>
      <c r="CP890" s="165"/>
      <c r="CQ890" s="223">
        <f t="shared" si="602"/>
        <v>0</v>
      </c>
      <c r="CR890" s="223">
        <f t="shared" si="603"/>
        <v>0</v>
      </c>
      <c r="CS890" s="223">
        <f t="shared" si="604"/>
        <v>0</v>
      </c>
      <c r="CT890" s="223">
        <f t="shared" si="605"/>
        <v>0</v>
      </c>
      <c r="CU890" s="223">
        <f t="shared" si="606"/>
        <v>0</v>
      </c>
      <c r="CV890" s="155">
        <f t="shared" si="622"/>
        <v>0</v>
      </c>
      <c r="CW890" s="165"/>
      <c r="CX890" s="215">
        <f t="shared" si="623"/>
        <v>0</v>
      </c>
      <c r="CY890" s="215">
        <f t="shared" si="607"/>
        <v>0</v>
      </c>
      <c r="CZ890" s="215">
        <f t="shared" si="608"/>
        <v>0</v>
      </c>
      <c r="DA890" s="215">
        <f t="shared" si="609"/>
        <v>0</v>
      </c>
      <c r="DB890" s="215">
        <f t="shared" si="610"/>
        <v>0</v>
      </c>
      <c r="DC890" s="155">
        <f t="shared" si="624"/>
        <v>0</v>
      </c>
      <c r="DD890" s="165"/>
      <c r="DE890" s="188" t="b" cm="1">
        <f t="array" aca="1" ref="DE890" ca="1">OR($G890=Forecast_Capex_Input!$BF$8:$BF$10)</f>
        <v>0</v>
      </c>
      <c r="DF890" s="188" cm="1">
        <f t="array" aca="1" ref="DF890" ca="1">IFERROR(INDEX(Forecast_Capex_Input!BG$12:BG$286,$X890)
*(INDEX(Forecast_Capex_Input!$H$12:$H$286,$X890)=Repex),0)
*$DE890</f>
        <v>0</v>
      </c>
      <c r="DG890" s="188" cm="1">
        <f t="array" aca="1" ref="DG890" ca="1">IFERROR(INDEX(Forecast_Capex_Input!BH$12:BH$286,$X890)
*(INDEX(Forecast_Capex_Input!$H$12:$H$286,$X890)=Repex),0)
*$DE890</f>
        <v>0</v>
      </c>
      <c r="DH890" s="188" cm="1">
        <f t="array" aca="1" ref="DH890" ca="1">IFERROR(INDEX(Forecast_Capex_Input!BI$12:BI$286,$X890)
*(INDEX(Forecast_Capex_Input!$H$12:$H$286,$X890)=Repex),0)
*$DE890</f>
        <v>0</v>
      </c>
      <c r="DI890" s="188" cm="1">
        <f t="array" aca="1" ref="DI890" ca="1">IFERROR(INDEX(Forecast_Capex_Input!BJ$12:BJ$286,$X890)
*(INDEX(Forecast_Capex_Input!$H$12:$H$286,$X890)=Repex),0)
*$DE890</f>
        <v>0</v>
      </c>
      <c r="DJ890" s="188" cm="1">
        <f t="array" aca="1" ref="DJ890" ca="1">IFERROR(INDEX(Forecast_Capex_Input!BK$12:BK$286,$X890)
*(INDEX(Forecast_Capex_Input!$H$12:$H$286,$X890)=Repex),0)
*$DE890</f>
        <v>0</v>
      </c>
      <c r="DK890" s="188" cm="1">
        <f t="array" aca="1" ref="DK890" ca="1">IFERROR(INDEX(Forecast_Capex_Input!BL$12:BL$286,$X890)
*(INDEX(Forecast_Capex_Input!$H$12:$H$286,$X890)=Repex),0)
*$DE890</f>
        <v>0</v>
      </c>
      <c r="DL890" s="165"/>
      <c r="DM890" s="188" t="b" cm="1">
        <f t="array" aca="1" ref="DM890" ca="1">OR($G890=Forecast_Capex_Input!$BN$8:$BN$9)</f>
        <v>0</v>
      </c>
      <c r="DN890" s="188" cm="1">
        <f t="array" aca="1" ref="DN890" ca="1">IFERROR(INDEX(Forecast_Capex_Input!BO$12:BO$286,$X890)
*(INDEX(Forecast_Capex_Input!$H$12:$H$286,$X890)=Repex),0)
*$DM890</f>
        <v>0</v>
      </c>
      <c r="DO890" s="188" cm="1">
        <f t="array" aca="1" ref="DO890" ca="1">IFERROR(INDEX(Forecast_Capex_Input!BP$12:BP$286,$X890)
*(INDEX(Forecast_Capex_Input!$H$12:$H$286,$X890)=Repex),0)
*$DM890</f>
        <v>0</v>
      </c>
      <c r="DP890" s="188" cm="1">
        <f t="array" aca="1" ref="DP890" ca="1">IFERROR(INDEX(Forecast_Capex_Input!BQ$12:BQ$286,$X890)
*(INDEX(Forecast_Capex_Input!$H$12:$H$286,$X890)=Repex),0)
*$DM890</f>
        <v>0</v>
      </c>
      <c r="DQ890" s="188" cm="1">
        <f t="array" aca="1" ref="DQ890" ca="1">IFERROR(INDEX(Forecast_Capex_Input!BR$12:BR$286,$X890)
*(INDEX(Forecast_Capex_Input!$H$12:$H$286,$X890)=Repex),0)
*$DM890</f>
        <v>0</v>
      </c>
      <c r="DR890" s="188" cm="1">
        <f t="array" aca="1" ref="DR890" ca="1">IFERROR(INDEX(Forecast_Capex_Input!BS$12:BS$286,$X890)
*(INDEX(Forecast_Capex_Input!$H$12:$H$286,$X890)=Repex),0)
*$DM890</f>
        <v>0</v>
      </c>
      <c r="DS890" s="165"/>
      <c r="DT890" s="188" t="b" cm="1">
        <f t="array" aca="1" ref="DT890" ca="1">OR($G890=Forecast_Capex_Input!$BU$8:$BU$10)</f>
        <v>0</v>
      </c>
      <c r="DU890" s="188" cm="1">
        <f t="array" aca="1" ref="DU890" ca="1">IFERROR(INDEX(Forecast_Capex_Input!BV$12:BV$286,$X890)
*(INDEX(Forecast_Capex_Input!$H$12:$H$286,$X890)=Repex),0)
*$DT890</f>
        <v>0</v>
      </c>
      <c r="DV890" s="188" cm="1">
        <f t="array" aca="1" ref="DV890" ca="1">IFERROR(INDEX(Forecast_Capex_Input!BW$12:BW$286,$X890)
*(INDEX(Forecast_Capex_Input!$H$12:$H$286,$X890)=Repex),0)
*$DT890</f>
        <v>0</v>
      </c>
      <c r="DW890" s="188" cm="1">
        <f t="array" aca="1" ref="DW890" ca="1">IFERROR(INDEX(Forecast_Capex_Input!BX$12:BX$286,$X890)
*(INDEX(Forecast_Capex_Input!$H$12:$H$286,$X890)=Repex),0)
*$DT890</f>
        <v>0</v>
      </c>
      <c r="DX890" s="188" cm="1">
        <f t="array" aca="1" ref="DX890" ca="1">IFERROR(INDEX(Forecast_Capex_Input!BY$12:BY$286,$X890)
*(INDEX(Forecast_Capex_Input!$H$12:$H$286,$X890)=Repex),0)
*$DT890</f>
        <v>0</v>
      </c>
      <c r="DY890" s="188" cm="1">
        <f t="array" aca="1" ref="DY890" ca="1">IFERROR(INDEX(Forecast_Capex_Input!BZ$12:BZ$286,$X890)
*(INDEX(Forecast_Capex_Input!$H$12:$H$286,$X890)=Repex),0)
*$DT890</f>
        <v>0</v>
      </c>
      <c r="DZ890" s="188" cm="1">
        <f t="array" aca="1" ref="DZ890" ca="1">IFERROR(INDEX(Forecast_Capex_Input!CA$12:CA$286,$X890)
*(INDEX(Forecast_Capex_Input!$H$12:$H$286,$X890)=Repex),0)
*$DT890</f>
        <v>0</v>
      </c>
      <c r="EA890" s="188" cm="1">
        <f t="array" aca="1" ref="EA890" ca="1">IFERROR(INDEX(Forecast_Capex_Input!CB$12:CB$286,$X890)
*(INDEX(Forecast_Capex_Input!$H$12:$H$286,$X890)=Repex),0)
*$DT890</f>
        <v>0</v>
      </c>
      <c r="EB890" s="188" cm="1">
        <f t="array" aca="1" ref="EB890" ca="1">IFERROR(INDEX(Forecast_Capex_Input!CC$12:CC$286,$X890)
*(INDEX(Forecast_Capex_Input!$H$12:$H$286,$X890)=Repex),0)
*$DT890</f>
        <v>0</v>
      </c>
      <c r="EC890" s="165"/>
      <c r="ED890" s="226" t="str">
        <f t="shared" si="611"/>
        <v>N/A</v>
      </c>
      <c r="EE890" s="174" t="s">
        <v>15</v>
      </c>
    </row>
    <row r="891" spans="3:135" x14ac:dyDescent="0.2">
      <c r="C891" s="174">
        <f t="shared" si="612"/>
        <v>881</v>
      </c>
      <c r="D891" s="167" t="str" cm="1">
        <f t="array" ref="D891">IFERROR(INDEX(Forecast_Capex_Input!$D$12:$D$286,$X891),NA)</f>
        <v>N/A</v>
      </c>
      <c r="E891" s="172" t="str" cm="1">
        <f t="array" ref="E891">IF($X891=NA,NA,INDEX(Forecast_Capex_Input!$E$12:$E$286,$X891))</f>
        <v>N/A</v>
      </c>
      <c r="F891" s="167" t="str" cm="1">
        <f t="array" aca="1" ref="F891" ca="1">IFERROR(INDEX(General!$E$25:$E$26,$Y891),NA)</f>
        <v>N/A</v>
      </c>
      <c r="G891" s="167" t="str" cm="1">
        <f t="array" aca="1" ref="G891" ca="1">IFERROR(INDEX(Forecast_Capex_Input!$AI$11:$BB$11,$AA891),NA)</f>
        <v>N/A</v>
      </c>
      <c r="H891" s="189" t="str" cm="1">
        <f t="array" aca="1" ref="H891" ca="1">IFERROR(INDEX(Forecast_Capex_Input!$AI$12:$BB$286,$X891,$AA891),NA)</f>
        <v>N/A</v>
      </c>
      <c r="I891" s="199" t="str" cm="1">
        <f t="array" ref="I891">IFERROR(INDEX(Forecast_Capex_Input!$F$12:$F$286,$X891),NA)</f>
        <v>N/A</v>
      </c>
      <c r="J891" s="199" t="str" cm="1">
        <f t="array" ref="J891">IFERROR(INDEX(Forecast_Capex_Input!G$12:G$286,$X891),NA)</f>
        <v>N/A</v>
      </c>
      <c r="K891" s="199" t="str" cm="1">
        <f t="array" ref="K891">IFERROR(INDEX(Forecast_Capex_Input!H$12:H$286,$X891),NA)</f>
        <v>N/A</v>
      </c>
      <c r="L891" s="199" t="str" cm="1">
        <f t="array" ref="L891">IFERROR(INDEX(Forecast_Capex_Input!I$12:I$286,$X891),NA)</f>
        <v>N/A</v>
      </c>
      <c r="M891" s="199" t="str" cm="1">
        <f t="array" ref="M891">IFERROR(INDEX(Forecast_Capex_Input!J$12:J$286,$X891),NA)</f>
        <v>N/A</v>
      </c>
      <c r="N891" s="199" t="str" cm="1">
        <f t="array" ref="N891">IFERROR(INDEX(Forecast_Capex_Input!K$12:K$286,$X891),NA)</f>
        <v>N/A</v>
      </c>
      <c r="O891" s="199" t="str" cm="1">
        <f t="array" ref="O891">IFERROR(INDEX(Forecast_Capex_Input!L$12:L$286,$X891),NA)</f>
        <v>N/A</v>
      </c>
      <c r="P891" s="199" t="str" cm="1">
        <f t="array" ref="P891">IFERROR(INDEX(Forecast_Capex_Input!M$12:M$286,$X891),NA)</f>
        <v>N/A</v>
      </c>
      <c r="Q891" s="172" t="str" cm="1">
        <f t="array" ref="Q891">IFERROR(INDEX(Forecast_Capex_Input!N$12:N$286,$X891),NA)</f>
        <v>N/A</v>
      </c>
      <c r="R891" s="265" cm="1">
        <f t="array" ref="R891">IFERROR(INDEX(Forecast_Capex_Input!O$12:O$286,$X891),0)</f>
        <v>0</v>
      </c>
      <c r="S891" s="172" cm="1">
        <f t="array" ref="S891">IFERROR(INDEX(Forecast_Capex_Input!P$12:P$286,$X891),0)</f>
        <v>0</v>
      </c>
      <c r="T891" s="199" t="str" cm="1">
        <f t="array" aca="1" ref="T891" ca="1">IFERROR(INDEX(General!$K$84:$K$103,$AA891),NA)</f>
        <v>N/A</v>
      </c>
      <c r="U891" s="188" cm="1">
        <f t="array" aca="1" ref="U891" ca="1">IFERROR(
IF($F891=General!$E$25,INDEX(Forecast_Capex_Input!S$12:S$286,$X891),
INDEX(Forecast_Capex_Input!T$12:T$286,$X891)),0)</f>
        <v>0</v>
      </c>
      <c r="V891" s="222" t="b">
        <f>IFERROR(INDEX(Overheads!$T$19:$T$26,MATCH($I891,Overheads!$E$19:$E$26,0)),FALSE)</f>
        <v>0</v>
      </c>
      <c r="W891" s="165"/>
      <c r="X891" s="174" t="str">
        <f>IFERROR(
IF(MATCH($C891,Forecast_Capex_Input!$CI$12:$CI$286,1)+1&gt;MAX(Forecast_Capex_Input!$C$12:$C$286),NA,
MATCH($C891,Forecast_Capex_Input!$CI$12:$CI$286,1)+1),1)</f>
        <v>N/A</v>
      </c>
      <c r="Y891" s="174" t="str" cm="1">
        <f t="array" aca="1" ref="Y891" ca="1">IFERROR(
IF(X890&lt;&gt;X891,1,
IF(COUNTIF(OFFSET(Y890,0,0,-INDEX(Forecast_Capex_Input!$CG$12:$CG$286,$X891)),Y890)=INDEX(Forecast_Capex_Input!$CG$12:$CG$286,$X891),Y890+1,Y890)),NA)</f>
        <v>N/A</v>
      </c>
      <c r="Z891" s="174" t="str" cm="1">
        <f t="array" ref="Z891">IFERROR($C891-IF($X891=1,1,INDEX(Forecast_Capex_Input!$CI$12:$CI$286,$X891-1))+1,NA)</f>
        <v>N/A</v>
      </c>
      <c r="AA891" s="174" t="str" cm="1">
        <f t="array" aca="1" ref="AA891" ca="1">IFERROR(IF(Y891=1,
INDEX(Forecast_Capex_Input!$AI$10:$BB$10,SMALL(IF(INDEX(Forecast_Capex_Input!$AI$12:$BB$286,$X891,0)&gt;0,COLUMN(Forecast_Capex_Input!$AI$10:$BB$10)-COLUMN(Forecast_Capex_Input!$AI$12)+1),ROWS(OFFSET(AA890,0,0,-$Z891)))),
OFFSET(AA890,-INDEX(Forecast_Capex_Input!$CG$12:$CG$286,$X891)+1,0)),NA)</f>
        <v>N/A</v>
      </c>
      <c r="AB891" s="174" t="str">
        <f t="shared" ca="1" si="581"/>
        <v>N/A</v>
      </c>
      <c r="AC891" s="222" t="b">
        <f t="shared" si="613"/>
        <v>0</v>
      </c>
      <c r="AD891" s="220" t="b">
        <v>0</v>
      </c>
      <c r="AE891" s="222" t="b">
        <f t="shared" si="582"/>
        <v>1</v>
      </c>
      <c r="AF891" s="165"/>
      <c r="AG891" s="215">
        <v>0</v>
      </c>
      <c r="AH891" s="215">
        <v>0</v>
      </c>
      <c r="AI891" s="215">
        <v>0</v>
      </c>
      <c r="AJ891" s="215">
        <v>0</v>
      </c>
      <c r="AK891" s="215">
        <v>0</v>
      </c>
      <c r="AL891" s="155">
        <v>0</v>
      </c>
      <c r="AM891" s="165"/>
      <c r="AN891" s="215" cm="1">
        <f t="array" aca="1" ref="AN891" ca="1">IFERROR(INDEX(General!O$33:O$34,$AB891)
*AG891,0)</f>
        <v>0</v>
      </c>
      <c r="AO891" s="215" cm="1">
        <f t="array" aca="1" ref="AO891" ca="1">IFERROR(INDEX(General!P$33:P$34,$AB891)
*AH891,0)</f>
        <v>0</v>
      </c>
      <c r="AP891" s="215" cm="1">
        <f t="array" aca="1" ref="AP891" ca="1">IFERROR(INDEX(General!Q$33:Q$34,$AB891)
*AI891,0)</f>
        <v>0</v>
      </c>
      <c r="AQ891" s="215" cm="1">
        <f t="array" aca="1" ref="AQ891" ca="1">IFERROR(INDEX(General!R$33:R$34,$AB891)
*AJ891,0)</f>
        <v>0</v>
      </c>
      <c r="AR891" s="215" cm="1">
        <f t="array" aca="1" ref="AR891" ca="1">IFERROR(INDEX(General!S$33:S$34,$AB891)
*AK891,0)</f>
        <v>0</v>
      </c>
      <c r="AS891" s="155">
        <f t="shared" ca="1" si="614"/>
        <v>0</v>
      </c>
      <c r="AT891" s="165"/>
      <c r="AU891" s="215">
        <f ca="1">IF($AE891=FALSE,AN891*Overheads!$R$24*$V891,
IFERROR(Overheads!$O$49*$V891*AN891,0)
+IFERROR(Overheads!Q$59*$V891*(AN891/Overheads!Q$68),0))</f>
        <v>0</v>
      </c>
      <c r="AV891" s="215">
        <f ca="1">IF($AE891=FALSE,AO891*Overheads!$R$24*$V891,
IFERROR(Overheads!$O$49*$V891*AO891,0)
+IFERROR(Overheads!R$59*$V891*(AO891/Overheads!R$68),0))</f>
        <v>0</v>
      </c>
      <c r="AW891" s="215">
        <f ca="1">IF($AE891=FALSE,AP891*Overheads!$R$24*$V891,
IFERROR(Overheads!$O$49*$V891*AP891,0)
+IFERROR(Overheads!S$59*$V891*(AP891/Overheads!S$68),0))</f>
        <v>0</v>
      </c>
      <c r="AX891" s="215">
        <f ca="1">IF($AE891=FALSE,AQ891*Overheads!$R$24*$V891,
IFERROR(Overheads!$O$49*$V891*AQ891,0)
+IFERROR(Overheads!T$59*$V891*(AQ891/Overheads!T$68),0))</f>
        <v>0</v>
      </c>
      <c r="AY891" s="215">
        <f ca="1">IF($AE891=FALSE,AR891*Overheads!$R$24*$V891,
IFERROR(Overheads!$O$49*$V891*AR891,0)
+IFERROR(Overheads!U$59*$V891*(AR891/Overheads!U$68),0))</f>
        <v>0</v>
      </c>
      <c r="AZ891" s="155">
        <f t="shared" ca="1" si="615"/>
        <v>0</v>
      </c>
      <c r="BA891" s="165"/>
      <c r="BB891" s="215">
        <f ca="1">IF($AE891=FALSE,AN891*Overheads!$S$25,
IFERROR(Overheads!$O$50*AN891,0)
+IFERROR(Overheads!Q$60*(AN891/Overheads!Q$66),0))</f>
        <v>0</v>
      </c>
      <c r="BC891" s="215">
        <f ca="1">IF($AE891=FALSE,AO891*Overheads!$S$25,
IFERROR(Overheads!$O$50*AO891,0)
+IFERROR(Overheads!R$60*(AO891/Overheads!R$66),0))</f>
        <v>0</v>
      </c>
      <c r="BD891" s="215">
        <f ca="1">IF($AE891=FALSE,AP891*Overheads!$S$25,
IFERROR(Overheads!$O$50*AP891,0)
+IFERROR(Overheads!S$60*(AP891/Overheads!S$66),0))</f>
        <v>0</v>
      </c>
      <c r="BE891" s="215">
        <f ca="1">IF($AE891=FALSE,AQ891*Overheads!$S$25,
IFERROR(Overheads!$O$50*AQ891,0)
+IFERROR(Overheads!T$60*(AQ891/Overheads!T$66),0))</f>
        <v>0</v>
      </c>
      <c r="BF891" s="215">
        <f ca="1">IF($AE891=FALSE,AR891*Overheads!$S$25,
IFERROR(Overheads!$O$50*AR891,0)
+IFERROR(Overheads!U$60*(AR891/Overheads!U$66),0))</f>
        <v>0</v>
      </c>
      <c r="BG891" s="155">
        <f t="shared" ca="1" si="616"/>
        <v>0</v>
      </c>
      <c r="BH891" s="165"/>
      <c r="BI891" s="215">
        <f t="shared" ca="1" si="617"/>
        <v>0</v>
      </c>
      <c r="BJ891" s="215">
        <f t="shared" ca="1" si="583"/>
        <v>0</v>
      </c>
      <c r="BK891" s="215">
        <f t="shared" ca="1" si="584"/>
        <v>0</v>
      </c>
      <c r="BL891" s="215">
        <f t="shared" ca="1" si="585"/>
        <v>0</v>
      </c>
      <c r="BM891" s="215">
        <f t="shared" ca="1" si="586"/>
        <v>0</v>
      </c>
      <c r="BN891" s="155">
        <f t="shared" ca="1" si="618"/>
        <v>0</v>
      </c>
      <c r="BO891" s="165"/>
      <c r="BP891" s="187" cm="1">
        <f t="array" ref="BP891">IFERROR(IF($X891=$X890,BP890,INDEX(Forecast_Capex_Input!AC$12:AC$286,$X891)),0)</f>
        <v>0</v>
      </c>
      <c r="BQ891" s="187" cm="1">
        <f t="array" ref="BQ891">IFERROR(IF($X891=$X890,BQ890,INDEX(Forecast_Capex_Input!AD$12:AD$286,$X891)),0)</f>
        <v>0</v>
      </c>
      <c r="BR891" s="187" cm="1">
        <f t="array" ref="BR891">IFERROR(IF($X891=$X890,BR890,INDEX(Forecast_Capex_Input!AE$12:AE$286,$X891)),0)</f>
        <v>0</v>
      </c>
      <c r="BS891" s="187" cm="1">
        <f t="array" ref="BS891">IFERROR(IF($X891=$X890,BS890,INDEX(Forecast_Capex_Input!AF$12:AF$286,$X891)),0)</f>
        <v>0</v>
      </c>
      <c r="BT891" s="187" cm="1">
        <f t="array" ref="BT891">IFERROR(IF($X891=$X890,BT890,INDEX(Forecast_Capex_Input!AG$12:AG$286,$X891)),0)</f>
        <v>0</v>
      </c>
      <c r="BU891" s="165"/>
      <c r="BV891" s="215">
        <f t="shared" si="587"/>
        <v>0</v>
      </c>
      <c r="BW891" s="215">
        <f t="shared" si="588"/>
        <v>0</v>
      </c>
      <c r="BX891" s="215">
        <f t="shared" si="589"/>
        <v>0</v>
      </c>
      <c r="BY891" s="215">
        <f t="shared" si="590"/>
        <v>0</v>
      </c>
      <c r="BZ891" s="215">
        <f t="shared" si="591"/>
        <v>0</v>
      </c>
      <c r="CA891" s="155">
        <f t="shared" si="619"/>
        <v>0</v>
      </c>
      <c r="CB891" s="165"/>
      <c r="CC891" s="215">
        <f t="shared" si="592"/>
        <v>0</v>
      </c>
      <c r="CD891" s="215">
        <f t="shared" si="593"/>
        <v>0</v>
      </c>
      <c r="CE891" s="215">
        <f t="shared" si="594"/>
        <v>0</v>
      </c>
      <c r="CF891" s="215">
        <f t="shared" si="595"/>
        <v>0</v>
      </c>
      <c r="CG891" s="215">
        <f t="shared" si="596"/>
        <v>0</v>
      </c>
      <c r="CH891" s="155">
        <f t="shared" si="620"/>
        <v>0</v>
      </c>
      <c r="CI891" s="165"/>
      <c r="CJ891" s="215">
        <f t="shared" si="597"/>
        <v>0</v>
      </c>
      <c r="CK891" s="215">
        <f t="shared" si="598"/>
        <v>0</v>
      </c>
      <c r="CL891" s="215">
        <f t="shared" si="599"/>
        <v>0</v>
      </c>
      <c r="CM891" s="215">
        <f t="shared" si="600"/>
        <v>0</v>
      </c>
      <c r="CN891" s="215">
        <f t="shared" si="601"/>
        <v>0</v>
      </c>
      <c r="CO891" s="155">
        <f t="shared" si="621"/>
        <v>0</v>
      </c>
      <c r="CP891" s="165"/>
      <c r="CQ891" s="223">
        <f t="shared" si="602"/>
        <v>0</v>
      </c>
      <c r="CR891" s="223">
        <f t="shared" si="603"/>
        <v>0</v>
      </c>
      <c r="CS891" s="223">
        <f t="shared" si="604"/>
        <v>0</v>
      </c>
      <c r="CT891" s="223">
        <f t="shared" si="605"/>
        <v>0</v>
      </c>
      <c r="CU891" s="223">
        <f t="shared" si="606"/>
        <v>0</v>
      </c>
      <c r="CV891" s="155">
        <f t="shared" si="622"/>
        <v>0</v>
      </c>
      <c r="CW891" s="165"/>
      <c r="CX891" s="215">
        <f t="shared" si="623"/>
        <v>0</v>
      </c>
      <c r="CY891" s="215">
        <f t="shared" si="607"/>
        <v>0</v>
      </c>
      <c r="CZ891" s="215">
        <f t="shared" si="608"/>
        <v>0</v>
      </c>
      <c r="DA891" s="215">
        <f t="shared" si="609"/>
        <v>0</v>
      </c>
      <c r="DB891" s="215">
        <f t="shared" si="610"/>
        <v>0</v>
      </c>
      <c r="DC891" s="155">
        <f t="shared" si="624"/>
        <v>0</v>
      </c>
      <c r="DD891" s="165"/>
      <c r="DE891" s="188" t="b" cm="1">
        <f t="array" aca="1" ref="DE891" ca="1">OR($G891=Forecast_Capex_Input!$BF$8:$BF$10)</f>
        <v>0</v>
      </c>
      <c r="DF891" s="188" cm="1">
        <f t="array" aca="1" ref="DF891" ca="1">IFERROR(INDEX(Forecast_Capex_Input!BG$12:BG$286,$X891)
*(INDEX(Forecast_Capex_Input!$H$12:$H$286,$X891)=Repex),0)
*$DE891</f>
        <v>0</v>
      </c>
      <c r="DG891" s="188" cm="1">
        <f t="array" aca="1" ref="DG891" ca="1">IFERROR(INDEX(Forecast_Capex_Input!BH$12:BH$286,$X891)
*(INDEX(Forecast_Capex_Input!$H$12:$H$286,$X891)=Repex),0)
*$DE891</f>
        <v>0</v>
      </c>
      <c r="DH891" s="188" cm="1">
        <f t="array" aca="1" ref="DH891" ca="1">IFERROR(INDEX(Forecast_Capex_Input!BI$12:BI$286,$X891)
*(INDEX(Forecast_Capex_Input!$H$12:$H$286,$X891)=Repex),0)
*$DE891</f>
        <v>0</v>
      </c>
      <c r="DI891" s="188" cm="1">
        <f t="array" aca="1" ref="DI891" ca="1">IFERROR(INDEX(Forecast_Capex_Input!BJ$12:BJ$286,$X891)
*(INDEX(Forecast_Capex_Input!$H$12:$H$286,$X891)=Repex),0)
*$DE891</f>
        <v>0</v>
      </c>
      <c r="DJ891" s="188" cm="1">
        <f t="array" aca="1" ref="DJ891" ca="1">IFERROR(INDEX(Forecast_Capex_Input!BK$12:BK$286,$X891)
*(INDEX(Forecast_Capex_Input!$H$12:$H$286,$X891)=Repex),0)
*$DE891</f>
        <v>0</v>
      </c>
      <c r="DK891" s="188" cm="1">
        <f t="array" aca="1" ref="DK891" ca="1">IFERROR(INDEX(Forecast_Capex_Input!BL$12:BL$286,$X891)
*(INDEX(Forecast_Capex_Input!$H$12:$H$286,$X891)=Repex),0)
*$DE891</f>
        <v>0</v>
      </c>
      <c r="DL891" s="165"/>
      <c r="DM891" s="188" t="b" cm="1">
        <f t="array" aca="1" ref="DM891" ca="1">OR($G891=Forecast_Capex_Input!$BN$8:$BN$9)</f>
        <v>0</v>
      </c>
      <c r="DN891" s="188" cm="1">
        <f t="array" aca="1" ref="DN891" ca="1">IFERROR(INDEX(Forecast_Capex_Input!BO$12:BO$286,$X891)
*(INDEX(Forecast_Capex_Input!$H$12:$H$286,$X891)=Repex),0)
*$DM891</f>
        <v>0</v>
      </c>
      <c r="DO891" s="188" cm="1">
        <f t="array" aca="1" ref="DO891" ca="1">IFERROR(INDEX(Forecast_Capex_Input!BP$12:BP$286,$X891)
*(INDEX(Forecast_Capex_Input!$H$12:$H$286,$X891)=Repex),0)
*$DM891</f>
        <v>0</v>
      </c>
      <c r="DP891" s="188" cm="1">
        <f t="array" aca="1" ref="DP891" ca="1">IFERROR(INDEX(Forecast_Capex_Input!BQ$12:BQ$286,$X891)
*(INDEX(Forecast_Capex_Input!$H$12:$H$286,$X891)=Repex),0)
*$DM891</f>
        <v>0</v>
      </c>
      <c r="DQ891" s="188" cm="1">
        <f t="array" aca="1" ref="DQ891" ca="1">IFERROR(INDEX(Forecast_Capex_Input!BR$12:BR$286,$X891)
*(INDEX(Forecast_Capex_Input!$H$12:$H$286,$X891)=Repex),0)
*$DM891</f>
        <v>0</v>
      </c>
      <c r="DR891" s="188" cm="1">
        <f t="array" aca="1" ref="DR891" ca="1">IFERROR(INDEX(Forecast_Capex_Input!BS$12:BS$286,$X891)
*(INDEX(Forecast_Capex_Input!$H$12:$H$286,$X891)=Repex),0)
*$DM891</f>
        <v>0</v>
      </c>
      <c r="DS891" s="165"/>
      <c r="DT891" s="188" t="b" cm="1">
        <f t="array" aca="1" ref="DT891" ca="1">OR($G891=Forecast_Capex_Input!$BU$8:$BU$10)</f>
        <v>0</v>
      </c>
      <c r="DU891" s="188" cm="1">
        <f t="array" aca="1" ref="DU891" ca="1">IFERROR(INDEX(Forecast_Capex_Input!BV$12:BV$286,$X891)
*(INDEX(Forecast_Capex_Input!$H$12:$H$286,$X891)=Repex),0)
*$DT891</f>
        <v>0</v>
      </c>
      <c r="DV891" s="188" cm="1">
        <f t="array" aca="1" ref="DV891" ca="1">IFERROR(INDEX(Forecast_Capex_Input!BW$12:BW$286,$X891)
*(INDEX(Forecast_Capex_Input!$H$12:$H$286,$X891)=Repex),0)
*$DT891</f>
        <v>0</v>
      </c>
      <c r="DW891" s="188" cm="1">
        <f t="array" aca="1" ref="DW891" ca="1">IFERROR(INDEX(Forecast_Capex_Input!BX$12:BX$286,$X891)
*(INDEX(Forecast_Capex_Input!$H$12:$H$286,$X891)=Repex),0)
*$DT891</f>
        <v>0</v>
      </c>
      <c r="DX891" s="188" cm="1">
        <f t="array" aca="1" ref="DX891" ca="1">IFERROR(INDEX(Forecast_Capex_Input!BY$12:BY$286,$X891)
*(INDEX(Forecast_Capex_Input!$H$12:$H$286,$X891)=Repex),0)
*$DT891</f>
        <v>0</v>
      </c>
      <c r="DY891" s="188" cm="1">
        <f t="array" aca="1" ref="DY891" ca="1">IFERROR(INDEX(Forecast_Capex_Input!BZ$12:BZ$286,$X891)
*(INDEX(Forecast_Capex_Input!$H$12:$H$286,$X891)=Repex),0)
*$DT891</f>
        <v>0</v>
      </c>
      <c r="DZ891" s="188" cm="1">
        <f t="array" aca="1" ref="DZ891" ca="1">IFERROR(INDEX(Forecast_Capex_Input!CA$12:CA$286,$X891)
*(INDEX(Forecast_Capex_Input!$H$12:$H$286,$X891)=Repex),0)
*$DT891</f>
        <v>0</v>
      </c>
      <c r="EA891" s="188" cm="1">
        <f t="array" aca="1" ref="EA891" ca="1">IFERROR(INDEX(Forecast_Capex_Input!CB$12:CB$286,$X891)
*(INDEX(Forecast_Capex_Input!$H$12:$H$286,$X891)=Repex),0)
*$DT891</f>
        <v>0</v>
      </c>
      <c r="EB891" s="188" cm="1">
        <f t="array" aca="1" ref="EB891" ca="1">IFERROR(INDEX(Forecast_Capex_Input!CC$12:CC$286,$X891)
*(INDEX(Forecast_Capex_Input!$H$12:$H$286,$X891)=Repex),0)
*$DT891</f>
        <v>0</v>
      </c>
      <c r="EC891" s="165"/>
      <c r="ED891" s="226" t="str">
        <f t="shared" si="611"/>
        <v>N/A</v>
      </c>
      <c r="EE891" s="174" t="s">
        <v>15</v>
      </c>
    </row>
    <row r="892" spans="3:135" x14ac:dyDescent="0.2">
      <c r="C892" s="174">
        <f t="shared" si="612"/>
        <v>882</v>
      </c>
      <c r="D892" s="167" t="str" cm="1">
        <f t="array" ref="D892">IFERROR(INDEX(Forecast_Capex_Input!$D$12:$D$286,$X892),NA)</f>
        <v>N/A</v>
      </c>
      <c r="E892" s="172" t="str" cm="1">
        <f t="array" ref="E892">IF($X892=NA,NA,INDEX(Forecast_Capex_Input!$E$12:$E$286,$X892))</f>
        <v>N/A</v>
      </c>
      <c r="F892" s="167" t="str" cm="1">
        <f t="array" aca="1" ref="F892" ca="1">IFERROR(INDEX(General!$E$25:$E$26,$Y892),NA)</f>
        <v>N/A</v>
      </c>
      <c r="G892" s="167" t="str" cm="1">
        <f t="array" aca="1" ref="G892" ca="1">IFERROR(INDEX(Forecast_Capex_Input!$AI$11:$BB$11,$AA892),NA)</f>
        <v>N/A</v>
      </c>
      <c r="H892" s="189" t="str" cm="1">
        <f t="array" aca="1" ref="H892" ca="1">IFERROR(INDEX(Forecast_Capex_Input!$AI$12:$BB$286,$X892,$AA892),NA)</f>
        <v>N/A</v>
      </c>
      <c r="I892" s="199" t="str" cm="1">
        <f t="array" ref="I892">IFERROR(INDEX(Forecast_Capex_Input!$F$12:$F$286,$X892),NA)</f>
        <v>N/A</v>
      </c>
      <c r="J892" s="199" t="str" cm="1">
        <f t="array" ref="J892">IFERROR(INDEX(Forecast_Capex_Input!G$12:G$286,$X892),NA)</f>
        <v>N/A</v>
      </c>
      <c r="K892" s="199" t="str" cm="1">
        <f t="array" ref="K892">IFERROR(INDEX(Forecast_Capex_Input!H$12:H$286,$X892),NA)</f>
        <v>N/A</v>
      </c>
      <c r="L892" s="199" t="str" cm="1">
        <f t="array" ref="L892">IFERROR(INDEX(Forecast_Capex_Input!I$12:I$286,$X892),NA)</f>
        <v>N/A</v>
      </c>
      <c r="M892" s="199" t="str" cm="1">
        <f t="array" ref="M892">IFERROR(INDEX(Forecast_Capex_Input!J$12:J$286,$X892),NA)</f>
        <v>N/A</v>
      </c>
      <c r="N892" s="199" t="str" cm="1">
        <f t="array" ref="N892">IFERROR(INDEX(Forecast_Capex_Input!K$12:K$286,$X892),NA)</f>
        <v>N/A</v>
      </c>
      <c r="O892" s="199" t="str" cm="1">
        <f t="array" ref="O892">IFERROR(INDEX(Forecast_Capex_Input!L$12:L$286,$X892),NA)</f>
        <v>N/A</v>
      </c>
      <c r="P892" s="199" t="str" cm="1">
        <f t="array" ref="P892">IFERROR(INDEX(Forecast_Capex_Input!M$12:M$286,$X892),NA)</f>
        <v>N/A</v>
      </c>
      <c r="Q892" s="172" t="str" cm="1">
        <f t="array" ref="Q892">IFERROR(INDEX(Forecast_Capex_Input!N$12:N$286,$X892),NA)</f>
        <v>N/A</v>
      </c>
      <c r="R892" s="265" cm="1">
        <f t="array" ref="R892">IFERROR(INDEX(Forecast_Capex_Input!O$12:O$286,$X892),0)</f>
        <v>0</v>
      </c>
      <c r="S892" s="172" cm="1">
        <f t="array" ref="S892">IFERROR(INDEX(Forecast_Capex_Input!P$12:P$286,$X892),0)</f>
        <v>0</v>
      </c>
      <c r="T892" s="199" t="str" cm="1">
        <f t="array" aca="1" ref="T892" ca="1">IFERROR(INDEX(General!$K$84:$K$103,$AA892),NA)</f>
        <v>N/A</v>
      </c>
      <c r="U892" s="188" cm="1">
        <f t="array" aca="1" ref="U892" ca="1">IFERROR(
IF($F892=General!$E$25,INDEX(Forecast_Capex_Input!S$12:S$286,$X892),
INDEX(Forecast_Capex_Input!T$12:T$286,$X892)),0)</f>
        <v>0</v>
      </c>
      <c r="V892" s="222" t="b">
        <f>IFERROR(INDEX(Overheads!$T$19:$T$26,MATCH($I892,Overheads!$E$19:$E$26,0)),FALSE)</f>
        <v>0</v>
      </c>
      <c r="W892" s="165"/>
      <c r="X892" s="174" t="str">
        <f>IFERROR(
IF(MATCH($C892,Forecast_Capex_Input!$CI$12:$CI$286,1)+1&gt;MAX(Forecast_Capex_Input!$C$12:$C$286),NA,
MATCH($C892,Forecast_Capex_Input!$CI$12:$CI$286,1)+1),1)</f>
        <v>N/A</v>
      </c>
      <c r="Y892" s="174" t="str" cm="1">
        <f t="array" aca="1" ref="Y892" ca="1">IFERROR(
IF(X891&lt;&gt;X892,1,
IF(COUNTIF(OFFSET(Y891,0,0,-INDEX(Forecast_Capex_Input!$CG$12:$CG$286,$X892)),Y891)=INDEX(Forecast_Capex_Input!$CG$12:$CG$286,$X892),Y891+1,Y891)),NA)</f>
        <v>N/A</v>
      </c>
      <c r="Z892" s="174" t="str" cm="1">
        <f t="array" ref="Z892">IFERROR($C892-IF($X892=1,1,INDEX(Forecast_Capex_Input!$CI$12:$CI$286,$X892-1))+1,NA)</f>
        <v>N/A</v>
      </c>
      <c r="AA892" s="174" t="str" cm="1">
        <f t="array" aca="1" ref="AA892" ca="1">IFERROR(IF(Y892=1,
INDEX(Forecast_Capex_Input!$AI$10:$BB$10,SMALL(IF(INDEX(Forecast_Capex_Input!$AI$12:$BB$286,$X892,0)&gt;0,COLUMN(Forecast_Capex_Input!$AI$10:$BB$10)-COLUMN(Forecast_Capex_Input!$AI$12)+1),ROWS(OFFSET(AA891,0,0,-$Z892)))),
OFFSET(AA891,-INDEX(Forecast_Capex_Input!$CG$12:$CG$286,$X892)+1,0)),NA)</f>
        <v>N/A</v>
      </c>
      <c r="AB892" s="174" t="str">
        <f t="shared" ca="1" si="581"/>
        <v>N/A</v>
      </c>
      <c r="AC892" s="222" t="b">
        <f t="shared" si="613"/>
        <v>0</v>
      </c>
      <c r="AD892" s="220" t="b">
        <v>0</v>
      </c>
      <c r="AE892" s="222" t="b">
        <f t="shared" si="582"/>
        <v>1</v>
      </c>
      <c r="AF892" s="165"/>
      <c r="AG892" s="215">
        <v>0</v>
      </c>
      <c r="AH892" s="215">
        <v>0</v>
      </c>
      <c r="AI892" s="215">
        <v>0</v>
      </c>
      <c r="AJ892" s="215">
        <v>0</v>
      </c>
      <c r="AK892" s="215">
        <v>0</v>
      </c>
      <c r="AL892" s="155">
        <v>0</v>
      </c>
      <c r="AM892" s="165"/>
      <c r="AN892" s="215" cm="1">
        <f t="array" aca="1" ref="AN892" ca="1">IFERROR(INDEX(General!O$33:O$34,$AB892)
*AG892,0)</f>
        <v>0</v>
      </c>
      <c r="AO892" s="215" cm="1">
        <f t="array" aca="1" ref="AO892" ca="1">IFERROR(INDEX(General!P$33:P$34,$AB892)
*AH892,0)</f>
        <v>0</v>
      </c>
      <c r="AP892" s="215" cm="1">
        <f t="array" aca="1" ref="AP892" ca="1">IFERROR(INDEX(General!Q$33:Q$34,$AB892)
*AI892,0)</f>
        <v>0</v>
      </c>
      <c r="AQ892" s="215" cm="1">
        <f t="array" aca="1" ref="AQ892" ca="1">IFERROR(INDEX(General!R$33:R$34,$AB892)
*AJ892,0)</f>
        <v>0</v>
      </c>
      <c r="AR892" s="215" cm="1">
        <f t="array" aca="1" ref="AR892" ca="1">IFERROR(INDEX(General!S$33:S$34,$AB892)
*AK892,0)</f>
        <v>0</v>
      </c>
      <c r="AS892" s="155">
        <f t="shared" ca="1" si="614"/>
        <v>0</v>
      </c>
      <c r="AT892" s="165"/>
      <c r="AU892" s="215">
        <f ca="1">IF($AE892=FALSE,AN892*Overheads!$R$24*$V892,
IFERROR(Overheads!$O$49*$V892*AN892,0)
+IFERROR(Overheads!Q$59*$V892*(AN892/Overheads!Q$68),0))</f>
        <v>0</v>
      </c>
      <c r="AV892" s="215">
        <f ca="1">IF($AE892=FALSE,AO892*Overheads!$R$24*$V892,
IFERROR(Overheads!$O$49*$V892*AO892,0)
+IFERROR(Overheads!R$59*$V892*(AO892/Overheads!R$68),0))</f>
        <v>0</v>
      </c>
      <c r="AW892" s="215">
        <f ca="1">IF($AE892=FALSE,AP892*Overheads!$R$24*$V892,
IFERROR(Overheads!$O$49*$V892*AP892,0)
+IFERROR(Overheads!S$59*$V892*(AP892/Overheads!S$68),0))</f>
        <v>0</v>
      </c>
      <c r="AX892" s="215">
        <f ca="1">IF($AE892=FALSE,AQ892*Overheads!$R$24*$V892,
IFERROR(Overheads!$O$49*$V892*AQ892,0)
+IFERROR(Overheads!T$59*$V892*(AQ892/Overheads!T$68),0))</f>
        <v>0</v>
      </c>
      <c r="AY892" s="215">
        <f ca="1">IF($AE892=FALSE,AR892*Overheads!$R$24*$V892,
IFERROR(Overheads!$O$49*$V892*AR892,0)
+IFERROR(Overheads!U$59*$V892*(AR892/Overheads!U$68),0))</f>
        <v>0</v>
      </c>
      <c r="AZ892" s="155">
        <f t="shared" ca="1" si="615"/>
        <v>0</v>
      </c>
      <c r="BA892" s="165"/>
      <c r="BB892" s="215">
        <f ca="1">IF($AE892=FALSE,AN892*Overheads!$S$25,
IFERROR(Overheads!$O$50*AN892,0)
+IFERROR(Overheads!Q$60*(AN892/Overheads!Q$66),0))</f>
        <v>0</v>
      </c>
      <c r="BC892" s="215">
        <f ca="1">IF($AE892=FALSE,AO892*Overheads!$S$25,
IFERROR(Overheads!$O$50*AO892,0)
+IFERROR(Overheads!R$60*(AO892/Overheads!R$66),0))</f>
        <v>0</v>
      </c>
      <c r="BD892" s="215">
        <f ca="1">IF($AE892=FALSE,AP892*Overheads!$S$25,
IFERROR(Overheads!$O$50*AP892,0)
+IFERROR(Overheads!S$60*(AP892/Overheads!S$66),0))</f>
        <v>0</v>
      </c>
      <c r="BE892" s="215">
        <f ca="1">IF($AE892=FALSE,AQ892*Overheads!$S$25,
IFERROR(Overheads!$O$50*AQ892,0)
+IFERROR(Overheads!T$60*(AQ892/Overheads!T$66),0))</f>
        <v>0</v>
      </c>
      <c r="BF892" s="215">
        <f ca="1">IF($AE892=FALSE,AR892*Overheads!$S$25,
IFERROR(Overheads!$O$50*AR892,0)
+IFERROR(Overheads!U$60*(AR892/Overheads!U$66),0))</f>
        <v>0</v>
      </c>
      <c r="BG892" s="155">
        <f t="shared" ca="1" si="616"/>
        <v>0</v>
      </c>
      <c r="BH892" s="165"/>
      <c r="BI892" s="215">
        <f t="shared" ca="1" si="617"/>
        <v>0</v>
      </c>
      <c r="BJ892" s="215">
        <f t="shared" ca="1" si="583"/>
        <v>0</v>
      </c>
      <c r="BK892" s="215">
        <f t="shared" ca="1" si="584"/>
        <v>0</v>
      </c>
      <c r="BL892" s="215">
        <f t="shared" ca="1" si="585"/>
        <v>0</v>
      </c>
      <c r="BM892" s="215">
        <f t="shared" ca="1" si="586"/>
        <v>0</v>
      </c>
      <c r="BN892" s="155">
        <f t="shared" ca="1" si="618"/>
        <v>0</v>
      </c>
      <c r="BO892" s="165"/>
      <c r="BP892" s="187" cm="1">
        <f t="array" ref="BP892">IFERROR(IF($X892=$X891,BP891,INDEX(Forecast_Capex_Input!AC$12:AC$286,$X892)),0)</f>
        <v>0</v>
      </c>
      <c r="BQ892" s="187" cm="1">
        <f t="array" ref="BQ892">IFERROR(IF($X892=$X891,BQ891,INDEX(Forecast_Capex_Input!AD$12:AD$286,$X892)),0)</f>
        <v>0</v>
      </c>
      <c r="BR892" s="187" cm="1">
        <f t="array" ref="BR892">IFERROR(IF($X892=$X891,BR891,INDEX(Forecast_Capex_Input!AE$12:AE$286,$X892)),0)</f>
        <v>0</v>
      </c>
      <c r="BS892" s="187" cm="1">
        <f t="array" ref="BS892">IFERROR(IF($X892=$X891,BS891,INDEX(Forecast_Capex_Input!AF$12:AF$286,$X892)),0)</f>
        <v>0</v>
      </c>
      <c r="BT892" s="187" cm="1">
        <f t="array" ref="BT892">IFERROR(IF($X892=$X891,BT891,INDEX(Forecast_Capex_Input!AG$12:AG$286,$X892)),0)</f>
        <v>0</v>
      </c>
      <c r="BU892" s="165"/>
      <c r="BV892" s="215">
        <f t="shared" si="587"/>
        <v>0</v>
      </c>
      <c r="BW892" s="215">
        <f t="shared" si="588"/>
        <v>0</v>
      </c>
      <c r="BX892" s="215">
        <f t="shared" si="589"/>
        <v>0</v>
      </c>
      <c r="BY892" s="215">
        <f t="shared" si="590"/>
        <v>0</v>
      </c>
      <c r="BZ892" s="215">
        <f t="shared" si="591"/>
        <v>0</v>
      </c>
      <c r="CA892" s="155">
        <f t="shared" si="619"/>
        <v>0</v>
      </c>
      <c r="CB892" s="165"/>
      <c r="CC892" s="215">
        <f t="shared" si="592"/>
        <v>0</v>
      </c>
      <c r="CD892" s="215">
        <f t="shared" si="593"/>
        <v>0</v>
      </c>
      <c r="CE892" s="215">
        <f t="shared" si="594"/>
        <v>0</v>
      </c>
      <c r="CF892" s="215">
        <f t="shared" si="595"/>
        <v>0</v>
      </c>
      <c r="CG892" s="215">
        <f t="shared" si="596"/>
        <v>0</v>
      </c>
      <c r="CH892" s="155">
        <f t="shared" si="620"/>
        <v>0</v>
      </c>
      <c r="CI892" s="165"/>
      <c r="CJ892" s="215">
        <f t="shared" si="597"/>
        <v>0</v>
      </c>
      <c r="CK892" s="215">
        <f t="shared" si="598"/>
        <v>0</v>
      </c>
      <c r="CL892" s="215">
        <f t="shared" si="599"/>
        <v>0</v>
      </c>
      <c r="CM892" s="215">
        <f t="shared" si="600"/>
        <v>0</v>
      </c>
      <c r="CN892" s="215">
        <f t="shared" si="601"/>
        <v>0</v>
      </c>
      <c r="CO892" s="155">
        <f t="shared" si="621"/>
        <v>0</v>
      </c>
      <c r="CP892" s="165"/>
      <c r="CQ892" s="223">
        <f t="shared" si="602"/>
        <v>0</v>
      </c>
      <c r="CR892" s="223">
        <f t="shared" si="603"/>
        <v>0</v>
      </c>
      <c r="CS892" s="223">
        <f t="shared" si="604"/>
        <v>0</v>
      </c>
      <c r="CT892" s="223">
        <f t="shared" si="605"/>
        <v>0</v>
      </c>
      <c r="CU892" s="223">
        <f t="shared" si="606"/>
        <v>0</v>
      </c>
      <c r="CV892" s="155">
        <f t="shared" si="622"/>
        <v>0</v>
      </c>
      <c r="CW892" s="165"/>
      <c r="CX892" s="215">
        <f t="shared" si="623"/>
        <v>0</v>
      </c>
      <c r="CY892" s="215">
        <f t="shared" si="607"/>
        <v>0</v>
      </c>
      <c r="CZ892" s="215">
        <f t="shared" si="608"/>
        <v>0</v>
      </c>
      <c r="DA892" s="215">
        <f t="shared" si="609"/>
        <v>0</v>
      </c>
      <c r="DB892" s="215">
        <f t="shared" si="610"/>
        <v>0</v>
      </c>
      <c r="DC892" s="155">
        <f t="shared" si="624"/>
        <v>0</v>
      </c>
      <c r="DD892" s="165"/>
      <c r="DE892" s="188" t="b" cm="1">
        <f t="array" aca="1" ref="DE892" ca="1">OR($G892=Forecast_Capex_Input!$BF$8:$BF$10)</f>
        <v>0</v>
      </c>
      <c r="DF892" s="188" cm="1">
        <f t="array" aca="1" ref="DF892" ca="1">IFERROR(INDEX(Forecast_Capex_Input!BG$12:BG$286,$X892)
*(INDEX(Forecast_Capex_Input!$H$12:$H$286,$X892)=Repex),0)
*$DE892</f>
        <v>0</v>
      </c>
      <c r="DG892" s="188" cm="1">
        <f t="array" aca="1" ref="DG892" ca="1">IFERROR(INDEX(Forecast_Capex_Input!BH$12:BH$286,$X892)
*(INDEX(Forecast_Capex_Input!$H$12:$H$286,$X892)=Repex),0)
*$DE892</f>
        <v>0</v>
      </c>
      <c r="DH892" s="188" cm="1">
        <f t="array" aca="1" ref="DH892" ca="1">IFERROR(INDEX(Forecast_Capex_Input!BI$12:BI$286,$X892)
*(INDEX(Forecast_Capex_Input!$H$12:$H$286,$X892)=Repex),0)
*$DE892</f>
        <v>0</v>
      </c>
      <c r="DI892" s="188" cm="1">
        <f t="array" aca="1" ref="DI892" ca="1">IFERROR(INDEX(Forecast_Capex_Input!BJ$12:BJ$286,$X892)
*(INDEX(Forecast_Capex_Input!$H$12:$H$286,$X892)=Repex),0)
*$DE892</f>
        <v>0</v>
      </c>
      <c r="DJ892" s="188" cm="1">
        <f t="array" aca="1" ref="DJ892" ca="1">IFERROR(INDEX(Forecast_Capex_Input!BK$12:BK$286,$X892)
*(INDEX(Forecast_Capex_Input!$H$12:$H$286,$X892)=Repex),0)
*$DE892</f>
        <v>0</v>
      </c>
      <c r="DK892" s="188" cm="1">
        <f t="array" aca="1" ref="DK892" ca="1">IFERROR(INDEX(Forecast_Capex_Input!BL$12:BL$286,$X892)
*(INDEX(Forecast_Capex_Input!$H$12:$H$286,$X892)=Repex),0)
*$DE892</f>
        <v>0</v>
      </c>
      <c r="DL892" s="165"/>
      <c r="DM892" s="188" t="b" cm="1">
        <f t="array" aca="1" ref="DM892" ca="1">OR($G892=Forecast_Capex_Input!$BN$8:$BN$9)</f>
        <v>0</v>
      </c>
      <c r="DN892" s="188" cm="1">
        <f t="array" aca="1" ref="DN892" ca="1">IFERROR(INDEX(Forecast_Capex_Input!BO$12:BO$286,$X892)
*(INDEX(Forecast_Capex_Input!$H$12:$H$286,$X892)=Repex),0)
*$DM892</f>
        <v>0</v>
      </c>
      <c r="DO892" s="188" cm="1">
        <f t="array" aca="1" ref="DO892" ca="1">IFERROR(INDEX(Forecast_Capex_Input!BP$12:BP$286,$X892)
*(INDEX(Forecast_Capex_Input!$H$12:$H$286,$X892)=Repex),0)
*$DM892</f>
        <v>0</v>
      </c>
      <c r="DP892" s="188" cm="1">
        <f t="array" aca="1" ref="DP892" ca="1">IFERROR(INDEX(Forecast_Capex_Input!BQ$12:BQ$286,$X892)
*(INDEX(Forecast_Capex_Input!$H$12:$H$286,$X892)=Repex),0)
*$DM892</f>
        <v>0</v>
      </c>
      <c r="DQ892" s="188" cm="1">
        <f t="array" aca="1" ref="DQ892" ca="1">IFERROR(INDEX(Forecast_Capex_Input!BR$12:BR$286,$X892)
*(INDEX(Forecast_Capex_Input!$H$12:$H$286,$X892)=Repex),0)
*$DM892</f>
        <v>0</v>
      </c>
      <c r="DR892" s="188" cm="1">
        <f t="array" aca="1" ref="DR892" ca="1">IFERROR(INDEX(Forecast_Capex_Input!BS$12:BS$286,$X892)
*(INDEX(Forecast_Capex_Input!$H$12:$H$286,$X892)=Repex),0)
*$DM892</f>
        <v>0</v>
      </c>
      <c r="DS892" s="165"/>
      <c r="DT892" s="188" t="b" cm="1">
        <f t="array" aca="1" ref="DT892" ca="1">OR($G892=Forecast_Capex_Input!$BU$8:$BU$10)</f>
        <v>0</v>
      </c>
      <c r="DU892" s="188" cm="1">
        <f t="array" aca="1" ref="DU892" ca="1">IFERROR(INDEX(Forecast_Capex_Input!BV$12:BV$286,$X892)
*(INDEX(Forecast_Capex_Input!$H$12:$H$286,$X892)=Repex),0)
*$DT892</f>
        <v>0</v>
      </c>
      <c r="DV892" s="188" cm="1">
        <f t="array" aca="1" ref="DV892" ca="1">IFERROR(INDEX(Forecast_Capex_Input!BW$12:BW$286,$X892)
*(INDEX(Forecast_Capex_Input!$H$12:$H$286,$X892)=Repex),0)
*$DT892</f>
        <v>0</v>
      </c>
      <c r="DW892" s="188" cm="1">
        <f t="array" aca="1" ref="DW892" ca="1">IFERROR(INDEX(Forecast_Capex_Input!BX$12:BX$286,$X892)
*(INDEX(Forecast_Capex_Input!$H$12:$H$286,$X892)=Repex),0)
*$DT892</f>
        <v>0</v>
      </c>
      <c r="DX892" s="188" cm="1">
        <f t="array" aca="1" ref="DX892" ca="1">IFERROR(INDEX(Forecast_Capex_Input!BY$12:BY$286,$X892)
*(INDEX(Forecast_Capex_Input!$H$12:$H$286,$X892)=Repex),0)
*$DT892</f>
        <v>0</v>
      </c>
      <c r="DY892" s="188" cm="1">
        <f t="array" aca="1" ref="DY892" ca="1">IFERROR(INDEX(Forecast_Capex_Input!BZ$12:BZ$286,$X892)
*(INDEX(Forecast_Capex_Input!$H$12:$H$286,$X892)=Repex),0)
*$DT892</f>
        <v>0</v>
      </c>
      <c r="DZ892" s="188" cm="1">
        <f t="array" aca="1" ref="DZ892" ca="1">IFERROR(INDEX(Forecast_Capex_Input!CA$12:CA$286,$X892)
*(INDEX(Forecast_Capex_Input!$H$12:$H$286,$X892)=Repex),0)
*$DT892</f>
        <v>0</v>
      </c>
      <c r="EA892" s="188" cm="1">
        <f t="array" aca="1" ref="EA892" ca="1">IFERROR(INDEX(Forecast_Capex_Input!CB$12:CB$286,$X892)
*(INDEX(Forecast_Capex_Input!$H$12:$H$286,$X892)=Repex),0)
*$DT892</f>
        <v>0</v>
      </c>
      <c r="EB892" s="188" cm="1">
        <f t="array" aca="1" ref="EB892" ca="1">IFERROR(INDEX(Forecast_Capex_Input!CC$12:CC$286,$X892)
*(INDEX(Forecast_Capex_Input!$H$12:$H$286,$X892)=Repex),0)
*$DT892</f>
        <v>0</v>
      </c>
      <c r="EC892" s="165"/>
      <c r="ED892" s="226" t="str">
        <f t="shared" si="611"/>
        <v>N/A</v>
      </c>
      <c r="EE892" s="174" t="s">
        <v>15</v>
      </c>
    </row>
    <row r="893" spans="3:135" x14ac:dyDescent="0.2">
      <c r="C893" s="174">
        <f t="shared" si="612"/>
        <v>883</v>
      </c>
      <c r="D893" s="167" t="str" cm="1">
        <f t="array" ref="D893">IFERROR(INDEX(Forecast_Capex_Input!$D$12:$D$286,$X893),NA)</f>
        <v>N/A</v>
      </c>
      <c r="E893" s="172" t="str" cm="1">
        <f t="array" ref="E893">IF($X893=NA,NA,INDEX(Forecast_Capex_Input!$E$12:$E$286,$X893))</f>
        <v>N/A</v>
      </c>
      <c r="F893" s="167" t="str" cm="1">
        <f t="array" aca="1" ref="F893" ca="1">IFERROR(INDEX(General!$E$25:$E$26,$Y893),NA)</f>
        <v>N/A</v>
      </c>
      <c r="G893" s="167" t="str" cm="1">
        <f t="array" aca="1" ref="G893" ca="1">IFERROR(INDEX(Forecast_Capex_Input!$AI$11:$BB$11,$AA893),NA)</f>
        <v>N/A</v>
      </c>
      <c r="H893" s="189" t="str" cm="1">
        <f t="array" aca="1" ref="H893" ca="1">IFERROR(INDEX(Forecast_Capex_Input!$AI$12:$BB$286,$X893,$AA893),NA)</f>
        <v>N/A</v>
      </c>
      <c r="I893" s="199" t="str" cm="1">
        <f t="array" ref="I893">IFERROR(INDEX(Forecast_Capex_Input!$F$12:$F$286,$X893),NA)</f>
        <v>N/A</v>
      </c>
      <c r="J893" s="199" t="str" cm="1">
        <f t="array" ref="J893">IFERROR(INDEX(Forecast_Capex_Input!G$12:G$286,$X893),NA)</f>
        <v>N/A</v>
      </c>
      <c r="K893" s="199" t="str" cm="1">
        <f t="array" ref="K893">IFERROR(INDEX(Forecast_Capex_Input!H$12:H$286,$X893),NA)</f>
        <v>N/A</v>
      </c>
      <c r="L893" s="199" t="str" cm="1">
        <f t="array" ref="L893">IFERROR(INDEX(Forecast_Capex_Input!I$12:I$286,$X893),NA)</f>
        <v>N/A</v>
      </c>
      <c r="M893" s="199" t="str" cm="1">
        <f t="array" ref="M893">IFERROR(INDEX(Forecast_Capex_Input!J$12:J$286,$X893),NA)</f>
        <v>N/A</v>
      </c>
      <c r="N893" s="199" t="str" cm="1">
        <f t="array" ref="N893">IFERROR(INDEX(Forecast_Capex_Input!K$12:K$286,$X893),NA)</f>
        <v>N/A</v>
      </c>
      <c r="O893" s="199" t="str" cm="1">
        <f t="array" ref="O893">IFERROR(INDEX(Forecast_Capex_Input!L$12:L$286,$X893),NA)</f>
        <v>N/A</v>
      </c>
      <c r="P893" s="199" t="str" cm="1">
        <f t="array" ref="P893">IFERROR(INDEX(Forecast_Capex_Input!M$12:M$286,$X893),NA)</f>
        <v>N/A</v>
      </c>
      <c r="Q893" s="172" t="str" cm="1">
        <f t="array" ref="Q893">IFERROR(INDEX(Forecast_Capex_Input!N$12:N$286,$X893),NA)</f>
        <v>N/A</v>
      </c>
      <c r="R893" s="265" cm="1">
        <f t="array" ref="R893">IFERROR(INDEX(Forecast_Capex_Input!O$12:O$286,$X893),0)</f>
        <v>0</v>
      </c>
      <c r="S893" s="172" cm="1">
        <f t="array" ref="S893">IFERROR(INDEX(Forecast_Capex_Input!P$12:P$286,$X893),0)</f>
        <v>0</v>
      </c>
      <c r="T893" s="199" t="str" cm="1">
        <f t="array" aca="1" ref="T893" ca="1">IFERROR(INDEX(General!$K$84:$K$103,$AA893),NA)</f>
        <v>N/A</v>
      </c>
      <c r="U893" s="188" cm="1">
        <f t="array" aca="1" ref="U893" ca="1">IFERROR(
IF($F893=General!$E$25,INDEX(Forecast_Capex_Input!S$12:S$286,$X893),
INDEX(Forecast_Capex_Input!T$12:T$286,$X893)),0)</f>
        <v>0</v>
      </c>
      <c r="V893" s="222" t="b">
        <f>IFERROR(INDEX(Overheads!$T$19:$T$26,MATCH($I893,Overheads!$E$19:$E$26,0)),FALSE)</f>
        <v>0</v>
      </c>
      <c r="W893" s="165"/>
      <c r="X893" s="174" t="str">
        <f>IFERROR(
IF(MATCH($C893,Forecast_Capex_Input!$CI$12:$CI$286,1)+1&gt;MAX(Forecast_Capex_Input!$C$12:$C$286),NA,
MATCH($C893,Forecast_Capex_Input!$CI$12:$CI$286,1)+1),1)</f>
        <v>N/A</v>
      </c>
      <c r="Y893" s="174" t="str" cm="1">
        <f t="array" aca="1" ref="Y893" ca="1">IFERROR(
IF(X892&lt;&gt;X893,1,
IF(COUNTIF(OFFSET(Y892,0,0,-INDEX(Forecast_Capex_Input!$CG$12:$CG$286,$X893)),Y892)=INDEX(Forecast_Capex_Input!$CG$12:$CG$286,$X893),Y892+1,Y892)),NA)</f>
        <v>N/A</v>
      </c>
      <c r="Z893" s="174" t="str" cm="1">
        <f t="array" ref="Z893">IFERROR($C893-IF($X893=1,1,INDEX(Forecast_Capex_Input!$CI$12:$CI$286,$X893-1))+1,NA)</f>
        <v>N/A</v>
      </c>
      <c r="AA893" s="174" t="str" cm="1">
        <f t="array" aca="1" ref="AA893" ca="1">IFERROR(IF(Y893=1,
INDEX(Forecast_Capex_Input!$AI$10:$BB$10,SMALL(IF(INDEX(Forecast_Capex_Input!$AI$12:$BB$286,$X893,0)&gt;0,COLUMN(Forecast_Capex_Input!$AI$10:$BB$10)-COLUMN(Forecast_Capex_Input!$AI$12)+1),ROWS(OFFSET(AA892,0,0,-$Z893)))),
OFFSET(AA892,-INDEX(Forecast_Capex_Input!$CG$12:$CG$286,$X893)+1,0)),NA)</f>
        <v>N/A</v>
      </c>
      <c r="AB893" s="174" t="str">
        <f t="shared" ca="1" si="581"/>
        <v>N/A</v>
      </c>
      <c r="AC893" s="222" t="b">
        <f t="shared" si="613"/>
        <v>0</v>
      </c>
      <c r="AD893" s="220" t="b">
        <v>0</v>
      </c>
      <c r="AE893" s="222" t="b">
        <f t="shared" si="582"/>
        <v>1</v>
      </c>
      <c r="AF893" s="165"/>
      <c r="AG893" s="215">
        <v>0</v>
      </c>
      <c r="AH893" s="215">
        <v>0</v>
      </c>
      <c r="AI893" s="215">
        <v>0</v>
      </c>
      <c r="AJ893" s="215">
        <v>0</v>
      </c>
      <c r="AK893" s="215">
        <v>0</v>
      </c>
      <c r="AL893" s="155">
        <v>0</v>
      </c>
      <c r="AM893" s="165"/>
      <c r="AN893" s="215" cm="1">
        <f t="array" aca="1" ref="AN893" ca="1">IFERROR(INDEX(General!O$33:O$34,$AB893)
*AG893,0)</f>
        <v>0</v>
      </c>
      <c r="AO893" s="215" cm="1">
        <f t="array" aca="1" ref="AO893" ca="1">IFERROR(INDEX(General!P$33:P$34,$AB893)
*AH893,0)</f>
        <v>0</v>
      </c>
      <c r="AP893" s="215" cm="1">
        <f t="array" aca="1" ref="AP893" ca="1">IFERROR(INDEX(General!Q$33:Q$34,$AB893)
*AI893,0)</f>
        <v>0</v>
      </c>
      <c r="AQ893" s="215" cm="1">
        <f t="array" aca="1" ref="AQ893" ca="1">IFERROR(INDEX(General!R$33:R$34,$AB893)
*AJ893,0)</f>
        <v>0</v>
      </c>
      <c r="AR893" s="215" cm="1">
        <f t="array" aca="1" ref="AR893" ca="1">IFERROR(INDEX(General!S$33:S$34,$AB893)
*AK893,0)</f>
        <v>0</v>
      </c>
      <c r="AS893" s="155">
        <f t="shared" ca="1" si="614"/>
        <v>0</v>
      </c>
      <c r="AT893" s="165"/>
      <c r="AU893" s="215">
        <f ca="1">IF($AE893=FALSE,AN893*Overheads!$R$24*$V893,
IFERROR(Overheads!$O$49*$V893*AN893,0)
+IFERROR(Overheads!Q$59*$V893*(AN893/Overheads!Q$68),0))</f>
        <v>0</v>
      </c>
      <c r="AV893" s="215">
        <f ca="1">IF($AE893=FALSE,AO893*Overheads!$R$24*$V893,
IFERROR(Overheads!$O$49*$V893*AO893,0)
+IFERROR(Overheads!R$59*$V893*(AO893/Overheads!R$68),0))</f>
        <v>0</v>
      </c>
      <c r="AW893" s="215">
        <f ca="1">IF($AE893=FALSE,AP893*Overheads!$R$24*$V893,
IFERROR(Overheads!$O$49*$V893*AP893,0)
+IFERROR(Overheads!S$59*$V893*(AP893/Overheads!S$68),0))</f>
        <v>0</v>
      </c>
      <c r="AX893" s="215">
        <f ca="1">IF($AE893=FALSE,AQ893*Overheads!$R$24*$V893,
IFERROR(Overheads!$O$49*$V893*AQ893,0)
+IFERROR(Overheads!T$59*$V893*(AQ893/Overheads!T$68),0))</f>
        <v>0</v>
      </c>
      <c r="AY893" s="215">
        <f ca="1">IF($AE893=FALSE,AR893*Overheads!$R$24*$V893,
IFERROR(Overheads!$O$49*$V893*AR893,0)
+IFERROR(Overheads!U$59*$V893*(AR893/Overheads!U$68),0))</f>
        <v>0</v>
      </c>
      <c r="AZ893" s="155">
        <f t="shared" ca="1" si="615"/>
        <v>0</v>
      </c>
      <c r="BA893" s="165"/>
      <c r="BB893" s="215">
        <f ca="1">IF($AE893=FALSE,AN893*Overheads!$S$25,
IFERROR(Overheads!$O$50*AN893,0)
+IFERROR(Overheads!Q$60*(AN893/Overheads!Q$66),0))</f>
        <v>0</v>
      </c>
      <c r="BC893" s="215">
        <f ca="1">IF($AE893=FALSE,AO893*Overheads!$S$25,
IFERROR(Overheads!$O$50*AO893,0)
+IFERROR(Overheads!R$60*(AO893/Overheads!R$66),0))</f>
        <v>0</v>
      </c>
      <c r="BD893" s="215">
        <f ca="1">IF($AE893=FALSE,AP893*Overheads!$S$25,
IFERROR(Overheads!$O$50*AP893,0)
+IFERROR(Overheads!S$60*(AP893/Overheads!S$66),0))</f>
        <v>0</v>
      </c>
      <c r="BE893" s="215">
        <f ca="1">IF($AE893=FALSE,AQ893*Overheads!$S$25,
IFERROR(Overheads!$O$50*AQ893,0)
+IFERROR(Overheads!T$60*(AQ893/Overheads!T$66),0))</f>
        <v>0</v>
      </c>
      <c r="BF893" s="215">
        <f ca="1">IF($AE893=FALSE,AR893*Overheads!$S$25,
IFERROR(Overheads!$O$50*AR893,0)
+IFERROR(Overheads!U$60*(AR893/Overheads!U$66),0))</f>
        <v>0</v>
      </c>
      <c r="BG893" s="155">
        <f t="shared" ca="1" si="616"/>
        <v>0</v>
      </c>
      <c r="BH893" s="165"/>
      <c r="BI893" s="215">
        <f t="shared" ca="1" si="617"/>
        <v>0</v>
      </c>
      <c r="BJ893" s="215">
        <f t="shared" ca="1" si="583"/>
        <v>0</v>
      </c>
      <c r="BK893" s="215">
        <f t="shared" ca="1" si="584"/>
        <v>0</v>
      </c>
      <c r="BL893" s="215">
        <f t="shared" ca="1" si="585"/>
        <v>0</v>
      </c>
      <c r="BM893" s="215">
        <f t="shared" ca="1" si="586"/>
        <v>0</v>
      </c>
      <c r="BN893" s="155">
        <f t="shared" ca="1" si="618"/>
        <v>0</v>
      </c>
      <c r="BO893" s="165"/>
      <c r="BP893" s="187" cm="1">
        <f t="array" ref="BP893">IFERROR(IF($X893=$X892,BP892,INDEX(Forecast_Capex_Input!AC$12:AC$286,$X893)),0)</f>
        <v>0</v>
      </c>
      <c r="BQ893" s="187" cm="1">
        <f t="array" ref="BQ893">IFERROR(IF($X893=$X892,BQ892,INDEX(Forecast_Capex_Input!AD$12:AD$286,$X893)),0)</f>
        <v>0</v>
      </c>
      <c r="BR893" s="187" cm="1">
        <f t="array" ref="BR893">IFERROR(IF($X893=$X892,BR892,INDEX(Forecast_Capex_Input!AE$12:AE$286,$X893)),0)</f>
        <v>0</v>
      </c>
      <c r="BS893" s="187" cm="1">
        <f t="array" ref="BS893">IFERROR(IF($X893=$X892,BS892,INDEX(Forecast_Capex_Input!AF$12:AF$286,$X893)),0)</f>
        <v>0</v>
      </c>
      <c r="BT893" s="187" cm="1">
        <f t="array" ref="BT893">IFERROR(IF($X893=$X892,BT892,INDEX(Forecast_Capex_Input!AG$12:AG$286,$X893)),0)</f>
        <v>0</v>
      </c>
      <c r="BU893" s="165"/>
      <c r="BV893" s="215">
        <f t="shared" si="587"/>
        <v>0</v>
      </c>
      <c r="BW893" s="215">
        <f t="shared" si="588"/>
        <v>0</v>
      </c>
      <c r="BX893" s="215">
        <f t="shared" si="589"/>
        <v>0</v>
      </c>
      <c r="BY893" s="215">
        <f t="shared" si="590"/>
        <v>0</v>
      </c>
      <c r="BZ893" s="215">
        <f t="shared" si="591"/>
        <v>0</v>
      </c>
      <c r="CA893" s="155">
        <f t="shared" si="619"/>
        <v>0</v>
      </c>
      <c r="CB893" s="165"/>
      <c r="CC893" s="215">
        <f t="shared" si="592"/>
        <v>0</v>
      </c>
      <c r="CD893" s="215">
        <f t="shared" si="593"/>
        <v>0</v>
      </c>
      <c r="CE893" s="215">
        <f t="shared" si="594"/>
        <v>0</v>
      </c>
      <c r="CF893" s="215">
        <f t="shared" si="595"/>
        <v>0</v>
      </c>
      <c r="CG893" s="215">
        <f t="shared" si="596"/>
        <v>0</v>
      </c>
      <c r="CH893" s="155">
        <f t="shared" si="620"/>
        <v>0</v>
      </c>
      <c r="CI893" s="165"/>
      <c r="CJ893" s="215">
        <f t="shared" si="597"/>
        <v>0</v>
      </c>
      <c r="CK893" s="215">
        <f t="shared" si="598"/>
        <v>0</v>
      </c>
      <c r="CL893" s="215">
        <f t="shared" si="599"/>
        <v>0</v>
      </c>
      <c r="CM893" s="215">
        <f t="shared" si="600"/>
        <v>0</v>
      </c>
      <c r="CN893" s="215">
        <f t="shared" si="601"/>
        <v>0</v>
      </c>
      <c r="CO893" s="155">
        <f t="shared" si="621"/>
        <v>0</v>
      </c>
      <c r="CP893" s="165"/>
      <c r="CQ893" s="223">
        <f t="shared" si="602"/>
        <v>0</v>
      </c>
      <c r="CR893" s="223">
        <f t="shared" si="603"/>
        <v>0</v>
      </c>
      <c r="CS893" s="223">
        <f t="shared" si="604"/>
        <v>0</v>
      </c>
      <c r="CT893" s="223">
        <f t="shared" si="605"/>
        <v>0</v>
      </c>
      <c r="CU893" s="223">
        <f t="shared" si="606"/>
        <v>0</v>
      </c>
      <c r="CV893" s="155">
        <f t="shared" si="622"/>
        <v>0</v>
      </c>
      <c r="CW893" s="165"/>
      <c r="CX893" s="215">
        <f t="shared" si="623"/>
        <v>0</v>
      </c>
      <c r="CY893" s="215">
        <f t="shared" si="607"/>
        <v>0</v>
      </c>
      <c r="CZ893" s="215">
        <f t="shared" si="608"/>
        <v>0</v>
      </c>
      <c r="DA893" s="215">
        <f t="shared" si="609"/>
        <v>0</v>
      </c>
      <c r="DB893" s="215">
        <f t="shared" si="610"/>
        <v>0</v>
      </c>
      <c r="DC893" s="155">
        <f t="shared" si="624"/>
        <v>0</v>
      </c>
      <c r="DD893" s="165"/>
      <c r="DE893" s="188" t="b" cm="1">
        <f t="array" aca="1" ref="DE893" ca="1">OR($G893=Forecast_Capex_Input!$BF$8:$BF$10)</f>
        <v>0</v>
      </c>
      <c r="DF893" s="188" cm="1">
        <f t="array" aca="1" ref="DF893" ca="1">IFERROR(INDEX(Forecast_Capex_Input!BG$12:BG$286,$X893)
*(INDEX(Forecast_Capex_Input!$H$12:$H$286,$X893)=Repex),0)
*$DE893</f>
        <v>0</v>
      </c>
      <c r="DG893" s="188" cm="1">
        <f t="array" aca="1" ref="DG893" ca="1">IFERROR(INDEX(Forecast_Capex_Input!BH$12:BH$286,$X893)
*(INDEX(Forecast_Capex_Input!$H$12:$H$286,$X893)=Repex),0)
*$DE893</f>
        <v>0</v>
      </c>
      <c r="DH893" s="188" cm="1">
        <f t="array" aca="1" ref="DH893" ca="1">IFERROR(INDEX(Forecast_Capex_Input!BI$12:BI$286,$X893)
*(INDEX(Forecast_Capex_Input!$H$12:$H$286,$X893)=Repex),0)
*$DE893</f>
        <v>0</v>
      </c>
      <c r="DI893" s="188" cm="1">
        <f t="array" aca="1" ref="DI893" ca="1">IFERROR(INDEX(Forecast_Capex_Input!BJ$12:BJ$286,$X893)
*(INDEX(Forecast_Capex_Input!$H$12:$H$286,$X893)=Repex),0)
*$DE893</f>
        <v>0</v>
      </c>
      <c r="DJ893" s="188" cm="1">
        <f t="array" aca="1" ref="DJ893" ca="1">IFERROR(INDEX(Forecast_Capex_Input!BK$12:BK$286,$X893)
*(INDEX(Forecast_Capex_Input!$H$12:$H$286,$X893)=Repex),0)
*$DE893</f>
        <v>0</v>
      </c>
      <c r="DK893" s="188" cm="1">
        <f t="array" aca="1" ref="DK893" ca="1">IFERROR(INDEX(Forecast_Capex_Input!BL$12:BL$286,$X893)
*(INDEX(Forecast_Capex_Input!$H$12:$H$286,$X893)=Repex),0)
*$DE893</f>
        <v>0</v>
      </c>
      <c r="DL893" s="165"/>
      <c r="DM893" s="188" t="b" cm="1">
        <f t="array" aca="1" ref="DM893" ca="1">OR($G893=Forecast_Capex_Input!$BN$8:$BN$9)</f>
        <v>0</v>
      </c>
      <c r="DN893" s="188" cm="1">
        <f t="array" aca="1" ref="DN893" ca="1">IFERROR(INDEX(Forecast_Capex_Input!BO$12:BO$286,$X893)
*(INDEX(Forecast_Capex_Input!$H$12:$H$286,$X893)=Repex),0)
*$DM893</f>
        <v>0</v>
      </c>
      <c r="DO893" s="188" cm="1">
        <f t="array" aca="1" ref="DO893" ca="1">IFERROR(INDEX(Forecast_Capex_Input!BP$12:BP$286,$X893)
*(INDEX(Forecast_Capex_Input!$H$12:$H$286,$X893)=Repex),0)
*$DM893</f>
        <v>0</v>
      </c>
      <c r="DP893" s="188" cm="1">
        <f t="array" aca="1" ref="DP893" ca="1">IFERROR(INDEX(Forecast_Capex_Input!BQ$12:BQ$286,$X893)
*(INDEX(Forecast_Capex_Input!$H$12:$H$286,$X893)=Repex),0)
*$DM893</f>
        <v>0</v>
      </c>
      <c r="DQ893" s="188" cm="1">
        <f t="array" aca="1" ref="DQ893" ca="1">IFERROR(INDEX(Forecast_Capex_Input!BR$12:BR$286,$X893)
*(INDEX(Forecast_Capex_Input!$H$12:$H$286,$X893)=Repex),0)
*$DM893</f>
        <v>0</v>
      </c>
      <c r="DR893" s="188" cm="1">
        <f t="array" aca="1" ref="DR893" ca="1">IFERROR(INDEX(Forecast_Capex_Input!BS$12:BS$286,$X893)
*(INDEX(Forecast_Capex_Input!$H$12:$H$286,$X893)=Repex),0)
*$DM893</f>
        <v>0</v>
      </c>
      <c r="DS893" s="165"/>
      <c r="DT893" s="188" t="b" cm="1">
        <f t="array" aca="1" ref="DT893" ca="1">OR($G893=Forecast_Capex_Input!$BU$8:$BU$10)</f>
        <v>0</v>
      </c>
      <c r="DU893" s="188" cm="1">
        <f t="array" aca="1" ref="DU893" ca="1">IFERROR(INDEX(Forecast_Capex_Input!BV$12:BV$286,$X893)
*(INDEX(Forecast_Capex_Input!$H$12:$H$286,$X893)=Repex),0)
*$DT893</f>
        <v>0</v>
      </c>
      <c r="DV893" s="188" cm="1">
        <f t="array" aca="1" ref="DV893" ca="1">IFERROR(INDEX(Forecast_Capex_Input!BW$12:BW$286,$X893)
*(INDEX(Forecast_Capex_Input!$H$12:$H$286,$X893)=Repex),0)
*$DT893</f>
        <v>0</v>
      </c>
      <c r="DW893" s="188" cm="1">
        <f t="array" aca="1" ref="DW893" ca="1">IFERROR(INDEX(Forecast_Capex_Input!BX$12:BX$286,$X893)
*(INDEX(Forecast_Capex_Input!$H$12:$H$286,$X893)=Repex),0)
*$DT893</f>
        <v>0</v>
      </c>
      <c r="DX893" s="188" cm="1">
        <f t="array" aca="1" ref="DX893" ca="1">IFERROR(INDEX(Forecast_Capex_Input!BY$12:BY$286,$X893)
*(INDEX(Forecast_Capex_Input!$H$12:$H$286,$X893)=Repex),0)
*$DT893</f>
        <v>0</v>
      </c>
      <c r="DY893" s="188" cm="1">
        <f t="array" aca="1" ref="DY893" ca="1">IFERROR(INDEX(Forecast_Capex_Input!BZ$12:BZ$286,$X893)
*(INDEX(Forecast_Capex_Input!$H$12:$H$286,$X893)=Repex),0)
*$DT893</f>
        <v>0</v>
      </c>
      <c r="DZ893" s="188" cm="1">
        <f t="array" aca="1" ref="DZ893" ca="1">IFERROR(INDEX(Forecast_Capex_Input!CA$12:CA$286,$X893)
*(INDEX(Forecast_Capex_Input!$H$12:$H$286,$X893)=Repex),0)
*$DT893</f>
        <v>0</v>
      </c>
      <c r="EA893" s="188" cm="1">
        <f t="array" aca="1" ref="EA893" ca="1">IFERROR(INDEX(Forecast_Capex_Input!CB$12:CB$286,$X893)
*(INDEX(Forecast_Capex_Input!$H$12:$H$286,$X893)=Repex),0)
*$DT893</f>
        <v>0</v>
      </c>
      <c r="EB893" s="188" cm="1">
        <f t="array" aca="1" ref="EB893" ca="1">IFERROR(INDEX(Forecast_Capex_Input!CC$12:CC$286,$X893)
*(INDEX(Forecast_Capex_Input!$H$12:$H$286,$X893)=Repex),0)
*$DT893</f>
        <v>0</v>
      </c>
      <c r="EC893" s="165"/>
      <c r="ED893" s="226" t="str">
        <f t="shared" si="611"/>
        <v>N/A</v>
      </c>
      <c r="EE893" s="174" t="s">
        <v>15</v>
      </c>
    </row>
    <row r="894" spans="3:135" x14ac:dyDescent="0.2">
      <c r="C894" s="174">
        <f t="shared" si="612"/>
        <v>884</v>
      </c>
      <c r="D894" s="167" t="str" cm="1">
        <f t="array" ref="D894">IFERROR(INDEX(Forecast_Capex_Input!$D$12:$D$286,$X894),NA)</f>
        <v>N/A</v>
      </c>
      <c r="E894" s="172" t="str" cm="1">
        <f t="array" ref="E894">IF($X894=NA,NA,INDEX(Forecast_Capex_Input!$E$12:$E$286,$X894))</f>
        <v>N/A</v>
      </c>
      <c r="F894" s="167" t="str" cm="1">
        <f t="array" aca="1" ref="F894" ca="1">IFERROR(INDEX(General!$E$25:$E$26,$Y894),NA)</f>
        <v>N/A</v>
      </c>
      <c r="G894" s="167" t="str" cm="1">
        <f t="array" aca="1" ref="G894" ca="1">IFERROR(INDEX(Forecast_Capex_Input!$AI$11:$BB$11,$AA894),NA)</f>
        <v>N/A</v>
      </c>
      <c r="H894" s="189" t="str" cm="1">
        <f t="array" aca="1" ref="H894" ca="1">IFERROR(INDEX(Forecast_Capex_Input!$AI$12:$BB$286,$X894,$AA894),NA)</f>
        <v>N/A</v>
      </c>
      <c r="I894" s="199" t="str" cm="1">
        <f t="array" ref="I894">IFERROR(INDEX(Forecast_Capex_Input!$F$12:$F$286,$X894),NA)</f>
        <v>N/A</v>
      </c>
      <c r="J894" s="199" t="str" cm="1">
        <f t="array" ref="J894">IFERROR(INDEX(Forecast_Capex_Input!G$12:G$286,$X894),NA)</f>
        <v>N/A</v>
      </c>
      <c r="K894" s="199" t="str" cm="1">
        <f t="array" ref="K894">IFERROR(INDEX(Forecast_Capex_Input!H$12:H$286,$X894),NA)</f>
        <v>N/A</v>
      </c>
      <c r="L894" s="199" t="str" cm="1">
        <f t="array" ref="L894">IFERROR(INDEX(Forecast_Capex_Input!I$12:I$286,$X894),NA)</f>
        <v>N/A</v>
      </c>
      <c r="M894" s="199" t="str" cm="1">
        <f t="array" ref="M894">IFERROR(INDEX(Forecast_Capex_Input!J$12:J$286,$X894),NA)</f>
        <v>N/A</v>
      </c>
      <c r="N894" s="199" t="str" cm="1">
        <f t="array" ref="N894">IFERROR(INDEX(Forecast_Capex_Input!K$12:K$286,$X894),NA)</f>
        <v>N/A</v>
      </c>
      <c r="O894" s="199" t="str" cm="1">
        <f t="array" ref="O894">IFERROR(INDEX(Forecast_Capex_Input!L$12:L$286,$X894),NA)</f>
        <v>N/A</v>
      </c>
      <c r="P894" s="199" t="str" cm="1">
        <f t="array" ref="P894">IFERROR(INDEX(Forecast_Capex_Input!M$12:M$286,$X894),NA)</f>
        <v>N/A</v>
      </c>
      <c r="Q894" s="172" t="str" cm="1">
        <f t="array" ref="Q894">IFERROR(INDEX(Forecast_Capex_Input!N$12:N$286,$X894),NA)</f>
        <v>N/A</v>
      </c>
      <c r="R894" s="265" cm="1">
        <f t="array" ref="R894">IFERROR(INDEX(Forecast_Capex_Input!O$12:O$286,$X894),0)</f>
        <v>0</v>
      </c>
      <c r="S894" s="172" cm="1">
        <f t="array" ref="S894">IFERROR(INDEX(Forecast_Capex_Input!P$12:P$286,$X894),0)</f>
        <v>0</v>
      </c>
      <c r="T894" s="199" t="str" cm="1">
        <f t="array" aca="1" ref="T894" ca="1">IFERROR(INDEX(General!$K$84:$K$103,$AA894),NA)</f>
        <v>N/A</v>
      </c>
      <c r="U894" s="188" cm="1">
        <f t="array" aca="1" ref="U894" ca="1">IFERROR(
IF($F894=General!$E$25,INDEX(Forecast_Capex_Input!S$12:S$286,$X894),
INDEX(Forecast_Capex_Input!T$12:T$286,$X894)),0)</f>
        <v>0</v>
      </c>
      <c r="V894" s="222" t="b">
        <f>IFERROR(INDEX(Overheads!$T$19:$T$26,MATCH($I894,Overheads!$E$19:$E$26,0)),FALSE)</f>
        <v>0</v>
      </c>
      <c r="W894" s="165"/>
      <c r="X894" s="174" t="str">
        <f>IFERROR(
IF(MATCH($C894,Forecast_Capex_Input!$CI$12:$CI$286,1)+1&gt;MAX(Forecast_Capex_Input!$C$12:$C$286),NA,
MATCH($C894,Forecast_Capex_Input!$CI$12:$CI$286,1)+1),1)</f>
        <v>N/A</v>
      </c>
      <c r="Y894" s="174" t="str" cm="1">
        <f t="array" aca="1" ref="Y894" ca="1">IFERROR(
IF(X893&lt;&gt;X894,1,
IF(COUNTIF(OFFSET(Y893,0,0,-INDEX(Forecast_Capex_Input!$CG$12:$CG$286,$X894)),Y893)=INDEX(Forecast_Capex_Input!$CG$12:$CG$286,$X894),Y893+1,Y893)),NA)</f>
        <v>N/A</v>
      </c>
      <c r="Z894" s="174" t="str" cm="1">
        <f t="array" ref="Z894">IFERROR($C894-IF($X894=1,1,INDEX(Forecast_Capex_Input!$CI$12:$CI$286,$X894-1))+1,NA)</f>
        <v>N/A</v>
      </c>
      <c r="AA894" s="174" t="str" cm="1">
        <f t="array" aca="1" ref="AA894" ca="1">IFERROR(IF(Y894=1,
INDEX(Forecast_Capex_Input!$AI$10:$BB$10,SMALL(IF(INDEX(Forecast_Capex_Input!$AI$12:$BB$286,$X894,0)&gt;0,COLUMN(Forecast_Capex_Input!$AI$10:$BB$10)-COLUMN(Forecast_Capex_Input!$AI$12)+1),ROWS(OFFSET(AA893,0,0,-$Z894)))),
OFFSET(AA893,-INDEX(Forecast_Capex_Input!$CG$12:$CG$286,$X894)+1,0)),NA)</f>
        <v>N/A</v>
      </c>
      <c r="AB894" s="174" t="str">
        <f t="shared" ca="1" si="581"/>
        <v>N/A</v>
      </c>
      <c r="AC894" s="222" t="b">
        <f t="shared" si="613"/>
        <v>0</v>
      </c>
      <c r="AD894" s="220" t="b">
        <v>0</v>
      </c>
      <c r="AE894" s="222" t="b">
        <f t="shared" si="582"/>
        <v>1</v>
      </c>
      <c r="AF894" s="165"/>
      <c r="AG894" s="215">
        <v>0</v>
      </c>
      <c r="AH894" s="215">
        <v>0</v>
      </c>
      <c r="AI894" s="215">
        <v>0</v>
      </c>
      <c r="AJ894" s="215">
        <v>0</v>
      </c>
      <c r="AK894" s="215">
        <v>0</v>
      </c>
      <c r="AL894" s="155">
        <v>0</v>
      </c>
      <c r="AM894" s="165"/>
      <c r="AN894" s="215" cm="1">
        <f t="array" aca="1" ref="AN894" ca="1">IFERROR(INDEX(General!O$33:O$34,$AB894)
*AG894,0)</f>
        <v>0</v>
      </c>
      <c r="AO894" s="215" cm="1">
        <f t="array" aca="1" ref="AO894" ca="1">IFERROR(INDEX(General!P$33:P$34,$AB894)
*AH894,0)</f>
        <v>0</v>
      </c>
      <c r="AP894" s="215" cm="1">
        <f t="array" aca="1" ref="AP894" ca="1">IFERROR(INDEX(General!Q$33:Q$34,$AB894)
*AI894,0)</f>
        <v>0</v>
      </c>
      <c r="AQ894" s="215" cm="1">
        <f t="array" aca="1" ref="AQ894" ca="1">IFERROR(INDEX(General!R$33:R$34,$AB894)
*AJ894,0)</f>
        <v>0</v>
      </c>
      <c r="AR894" s="215" cm="1">
        <f t="array" aca="1" ref="AR894" ca="1">IFERROR(INDEX(General!S$33:S$34,$AB894)
*AK894,0)</f>
        <v>0</v>
      </c>
      <c r="AS894" s="155">
        <f t="shared" ca="1" si="614"/>
        <v>0</v>
      </c>
      <c r="AT894" s="165"/>
      <c r="AU894" s="215">
        <f ca="1">IF($AE894=FALSE,AN894*Overheads!$R$24*$V894,
IFERROR(Overheads!$O$49*$V894*AN894,0)
+IFERROR(Overheads!Q$59*$V894*(AN894/Overheads!Q$68),0))</f>
        <v>0</v>
      </c>
      <c r="AV894" s="215">
        <f ca="1">IF($AE894=FALSE,AO894*Overheads!$R$24*$V894,
IFERROR(Overheads!$O$49*$V894*AO894,0)
+IFERROR(Overheads!R$59*$V894*(AO894/Overheads!R$68),0))</f>
        <v>0</v>
      </c>
      <c r="AW894" s="215">
        <f ca="1">IF($AE894=FALSE,AP894*Overheads!$R$24*$V894,
IFERROR(Overheads!$O$49*$V894*AP894,0)
+IFERROR(Overheads!S$59*$V894*(AP894/Overheads!S$68),0))</f>
        <v>0</v>
      </c>
      <c r="AX894" s="215">
        <f ca="1">IF($AE894=FALSE,AQ894*Overheads!$R$24*$V894,
IFERROR(Overheads!$O$49*$V894*AQ894,0)
+IFERROR(Overheads!T$59*$V894*(AQ894/Overheads!T$68),0))</f>
        <v>0</v>
      </c>
      <c r="AY894" s="215">
        <f ca="1">IF($AE894=FALSE,AR894*Overheads!$R$24*$V894,
IFERROR(Overheads!$O$49*$V894*AR894,0)
+IFERROR(Overheads!U$59*$V894*(AR894/Overheads!U$68),0))</f>
        <v>0</v>
      </c>
      <c r="AZ894" s="155">
        <f t="shared" ca="1" si="615"/>
        <v>0</v>
      </c>
      <c r="BA894" s="165"/>
      <c r="BB894" s="215">
        <f ca="1">IF($AE894=FALSE,AN894*Overheads!$S$25,
IFERROR(Overheads!$O$50*AN894,0)
+IFERROR(Overheads!Q$60*(AN894/Overheads!Q$66),0))</f>
        <v>0</v>
      </c>
      <c r="BC894" s="215">
        <f ca="1">IF($AE894=FALSE,AO894*Overheads!$S$25,
IFERROR(Overheads!$O$50*AO894,0)
+IFERROR(Overheads!R$60*(AO894/Overheads!R$66),0))</f>
        <v>0</v>
      </c>
      <c r="BD894" s="215">
        <f ca="1">IF($AE894=FALSE,AP894*Overheads!$S$25,
IFERROR(Overheads!$O$50*AP894,0)
+IFERROR(Overheads!S$60*(AP894/Overheads!S$66),0))</f>
        <v>0</v>
      </c>
      <c r="BE894" s="215">
        <f ca="1">IF($AE894=FALSE,AQ894*Overheads!$S$25,
IFERROR(Overheads!$O$50*AQ894,0)
+IFERROR(Overheads!T$60*(AQ894/Overheads!T$66),0))</f>
        <v>0</v>
      </c>
      <c r="BF894" s="215">
        <f ca="1">IF($AE894=FALSE,AR894*Overheads!$S$25,
IFERROR(Overheads!$O$50*AR894,0)
+IFERROR(Overheads!U$60*(AR894/Overheads!U$66),0))</f>
        <v>0</v>
      </c>
      <c r="BG894" s="155">
        <f t="shared" ca="1" si="616"/>
        <v>0</v>
      </c>
      <c r="BH894" s="165"/>
      <c r="BI894" s="215">
        <f t="shared" ca="1" si="617"/>
        <v>0</v>
      </c>
      <c r="BJ894" s="215">
        <f t="shared" ca="1" si="583"/>
        <v>0</v>
      </c>
      <c r="BK894" s="215">
        <f t="shared" ca="1" si="584"/>
        <v>0</v>
      </c>
      <c r="BL894" s="215">
        <f t="shared" ca="1" si="585"/>
        <v>0</v>
      </c>
      <c r="BM894" s="215">
        <f t="shared" ca="1" si="586"/>
        <v>0</v>
      </c>
      <c r="BN894" s="155">
        <f t="shared" ca="1" si="618"/>
        <v>0</v>
      </c>
      <c r="BO894" s="165"/>
      <c r="BP894" s="187" cm="1">
        <f t="array" ref="BP894">IFERROR(IF($X894=$X893,BP893,INDEX(Forecast_Capex_Input!AC$12:AC$286,$X894)),0)</f>
        <v>0</v>
      </c>
      <c r="BQ894" s="187" cm="1">
        <f t="array" ref="BQ894">IFERROR(IF($X894=$X893,BQ893,INDEX(Forecast_Capex_Input!AD$12:AD$286,$X894)),0)</f>
        <v>0</v>
      </c>
      <c r="BR894" s="187" cm="1">
        <f t="array" ref="BR894">IFERROR(IF($X894=$X893,BR893,INDEX(Forecast_Capex_Input!AE$12:AE$286,$X894)),0)</f>
        <v>0</v>
      </c>
      <c r="BS894" s="187" cm="1">
        <f t="array" ref="BS894">IFERROR(IF($X894=$X893,BS893,INDEX(Forecast_Capex_Input!AF$12:AF$286,$X894)),0)</f>
        <v>0</v>
      </c>
      <c r="BT894" s="187" cm="1">
        <f t="array" ref="BT894">IFERROR(IF($X894=$X893,BT893,INDEX(Forecast_Capex_Input!AG$12:AG$286,$X894)),0)</f>
        <v>0</v>
      </c>
      <c r="BU894" s="165"/>
      <c r="BV894" s="215">
        <f t="shared" si="587"/>
        <v>0</v>
      </c>
      <c r="BW894" s="215">
        <f t="shared" si="588"/>
        <v>0</v>
      </c>
      <c r="BX894" s="215">
        <f t="shared" si="589"/>
        <v>0</v>
      </c>
      <c r="BY894" s="215">
        <f t="shared" si="590"/>
        <v>0</v>
      </c>
      <c r="BZ894" s="215">
        <f t="shared" si="591"/>
        <v>0</v>
      </c>
      <c r="CA894" s="155">
        <f t="shared" si="619"/>
        <v>0</v>
      </c>
      <c r="CB894" s="165"/>
      <c r="CC894" s="215">
        <f t="shared" si="592"/>
        <v>0</v>
      </c>
      <c r="CD894" s="215">
        <f t="shared" si="593"/>
        <v>0</v>
      </c>
      <c r="CE894" s="215">
        <f t="shared" si="594"/>
        <v>0</v>
      </c>
      <c r="CF894" s="215">
        <f t="shared" si="595"/>
        <v>0</v>
      </c>
      <c r="CG894" s="215">
        <f t="shared" si="596"/>
        <v>0</v>
      </c>
      <c r="CH894" s="155">
        <f t="shared" si="620"/>
        <v>0</v>
      </c>
      <c r="CI894" s="165"/>
      <c r="CJ894" s="215">
        <f t="shared" si="597"/>
        <v>0</v>
      </c>
      <c r="CK894" s="215">
        <f t="shared" si="598"/>
        <v>0</v>
      </c>
      <c r="CL894" s="215">
        <f t="shared" si="599"/>
        <v>0</v>
      </c>
      <c r="CM894" s="215">
        <f t="shared" si="600"/>
        <v>0</v>
      </c>
      <c r="CN894" s="215">
        <f t="shared" si="601"/>
        <v>0</v>
      </c>
      <c r="CO894" s="155">
        <f t="shared" si="621"/>
        <v>0</v>
      </c>
      <c r="CP894" s="165"/>
      <c r="CQ894" s="223">
        <f t="shared" si="602"/>
        <v>0</v>
      </c>
      <c r="CR894" s="223">
        <f t="shared" si="603"/>
        <v>0</v>
      </c>
      <c r="CS894" s="223">
        <f t="shared" si="604"/>
        <v>0</v>
      </c>
      <c r="CT894" s="223">
        <f t="shared" si="605"/>
        <v>0</v>
      </c>
      <c r="CU894" s="223">
        <f t="shared" si="606"/>
        <v>0</v>
      </c>
      <c r="CV894" s="155">
        <f t="shared" si="622"/>
        <v>0</v>
      </c>
      <c r="CW894" s="165"/>
      <c r="CX894" s="215">
        <f t="shared" si="623"/>
        <v>0</v>
      </c>
      <c r="CY894" s="215">
        <f t="shared" si="607"/>
        <v>0</v>
      </c>
      <c r="CZ894" s="215">
        <f t="shared" si="608"/>
        <v>0</v>
      </c>
      <c r="DA894" s="215">
        <f t="shared" si="609"/>
        <v>0</v>
      </c>
      <c r="DB894" s="215">
        <f t="shared" si="610"/>
        <v>0</v>
      </c>
      <c r="DC894" s="155">
        <f t="shared" si="624"/>
        <v>0</v>
      </c>
      <c r="DD894" s="165"/>
      <c r="DE894" s="188" t="b" cm="1">
        <f t="array" aca="1" ref="DE894" ca="1">OR($G894=Forecast_Capex_Input!$BF$8:$BF$10)</f>
        <v>0</v>
      </c>
      <c r="DF894" s="188" cm="1">
        <f t="array" aca="1" ref="DF894" ca="1">IFERROR(INDEX(Forecast_Capex_Input!BG$12:BG$286,$X894)
*(INDEX(Forecast_Capex_Input!$H$12:$H$286,$X894)=Repex),0)
*$DE894</f>
        <v>0</v>
      </c>
      <c r="DG894" s="188" cm="1">
        <f t="array" aca="1" ref="DG894" ca="1">IFERROR(INDEX(Forecast_Capex_Input!BH$12:BH$286,$X894)
*(INDEX(Forecast_Capex_Input!$H$12:$H$286,$X894)=Repex),0)
*$DE894</f>
        <v>0</v>
      </c>
      <c r="DH894" s="188" cm="1">
        <f t="array" aca="1" ref="DH894" ca="1">IFERROR(INDEX(Forecast_Capex_Input!BI$12:BI$286,$X894)
*(INDEX(Forecast_Capex_Input!$H$12:$H$286,$X894)=Repex),0)
*$DE894</f>
        <v>0</v>
      </c>
      <c r="DI894" s="188" cm="1">
        <f t="array" aca="1" ref="DI894" ca="1">IFERROR(INDEX(Forecast_Capex_Input!BJ$12:BJ$286,$X894)
*(INDEX(Forecast_Capex_Input!$H$12:$H$286,$X894)=Repex),0)
*$DE894</f>
        <v>0</v>
      </c>
      <c r="DJ894" s="188" cm="1">
        <f t="array" aca="1" ref="DJ894" ca="1">IFERROR(INDEX(Forecast_Capex_Input!BK$12:BK$286,$X894)
*(INDEX(Forecast_Capex_Input!$H$12:$H$286,$X894)=Repex),0)
*$DE894</f>
        <v>0</v>
      </c>
      <c r="DK894" s="188" cm="1">
        <f t="array" aca="1" ref="DK894" ca="1">IFERROR(INDEX(Forecast_Capex_Input!BL$12:BL$286,$X894)
*(INDEX(Forecast_Capex_Input!$H$12:$H$286,$X894)=Repex),0)
*$DE894</f>
        <v>0</v>
      </c>
      <c r="DL894" s="165"/>
      <c r="DM894" s="188" t="b" cm="1">
        <f t="array" aca="1" ref="DM894" ca="1">OR($G894=Forecast_Capex_Input!$BN$8:$BN$9)</f>
        <v>0</v>
      </c>
      <c r="DN894" s="188" cm="1">
        <f t="array" aca="1" ref="DN894" ca="1">IFERROR(INDEX(Forecast_Capex_Input!BO$12:BO$286,$X894)
*(INDEX(Forecast_Capex_Input!$H$12:$H$286,$X894)=Repex),0)
*$DM894</f>
        <v>0</v>
      </c>
      <c r="DO894" s="188" cm="1">
        <f t="array" aca="1" ref="DO894" ca="1">IFERROR(INDEX(Forecast_Capex_Input!BP$12:BP$286,$X894)
*(INDEX(Forecast_Capex_Input!$H$12:$H$286,$X894)=Repex),0)
*$DM894</f>
        <v>0</v>
      </c>
      <c r="DP894" s="188" cm="1">
        <f t="array" aca="1" ref="DP894" ca="1">IFERROR(INDEX(Forecast_Capex_Input!BQ$12:BQ$286,$X894)
*(INDEX(Forecast_Capex_Input!$H$12:$H$286,$X894)=Repex),0)
*$DM894</f>
        <v>0</v>
      </c>
      <c r="DQ894" s="188" cm="1">
        <f t="array" aca="1" ref="DQ894" ca="1">IFERROR(INDEX(Forecast_Capex_Input!BR$12:BR$286,$X894)
*(INDEX(Forecast_Capex_Input!$H$12:$H$286,$X894)=Repex),0)
*$DM894</f>
        <v>0</v>
      </c>
      <c r="DR894" s="188" cm="1">
        <f t="array" aca="1" ref="DR894" ca="1">IFERROR(INDEX(Forecast_Capex_Input!BS$12:BS$286,$X894)
*(INDEX(Forecast_Capex_Input!$H$12:$H$286,$X894)=Repex),0)
*$DM894</f>
        <v>0</v>
      </c>
      <c r="DS894" s="165"/>
      <c r="DT894" s="188" t="b" cm="1">
        <f t="array" aca="1" ref="DT894" ca="1">OR($G894=Forecast_Capex_Input!$BU$8:$BU$10)</f>
        <v>0</v>
      </c>
      <c r="DU894" s="188" cm="1">
        <f t="array" aca="1" ref="DU894" ca="1">IFERROR(INDEX(Forecast_Capex_Input!BV$12:BV$286,$X894)
*(INDEX(Forecast_Capex_Input!$H$12:$H$286,$X894)=Repex),0)
*$DT894</f>
        <v>0</v>
      </c>
      <c r="DV894" s="188" cm="1">
        <f t="array" aca="1" ref="DV894" ca="1">IFERROR(INDEX(Forecast_Capex_Input!BW$12:BW$286,$X894)
*(INDEX(Forecast_Capex_Input!$H$12:$H$286,$X894)=Repex),0)
*$DT894</f>
        <v>0</v>
      </c>
      <c r="DW894" s="188" cm="1">
        <f t="array" aca="1" ref="DW894" ca="1">IFERROR(INDEX(Forecast_Capex_Input!BX$12:BX$286,$X894)
*(INDEX(Forecast_Capex_Input!$H$12:$H$286,$X894)=Repex),0)
*$DT894</f>
        <v>0</v>
      </c>
      <c r="DX894" s="188" cm="1">
        <f t="array" aca="1" ref="DX894" ca="1">IFERROR(INDEX(Forecast_Capex_Input!BY$12:BY$286,$X894)
*(INDEX(Forecast_Capex_Input!$H$12:$H$286,$X894)=Repex),0)
*$DT894</f>
        <v>0</v>
      </c>
      <c r="DY894" s="188" cm="1">
        <f t="array" aca="1" ref="DY894" ca="1">IFERROR(INDEX(Forecast_Capex_Input!BZ$12:BZ$286,$X894)
*(INDEX(Forecast_Capex_Input!$H$12:$H$286,$X894)=Repex),0)
*$DT894</f>
        <v>0</v>
      </c>
      <c r="DZ894" s="188" cm="1">
        <f t="array" aca="1" ref="DZ894" ca="1">IFERROR(INDEX(Forecast_Capex_Input!CA$12:CA$286,$X894)
*(INDEX(Forecast_Capex_Input!$H$12:$H$286,$X894)=Repex),0)
*$DT894</f>
        <v>0</v>
      </c>
      <c r="EA894" s="188" cm="1">
        <f t="array" aca="1" ref="EA894" ca="1">IFERROR(INDEX(Forecast_Capex_Input!CB$12:CB$286,$X894)
*(INDEX(Forecast_Capex_Input!$H$12:$H$286,$X894)=Repex),0)
*$DT894</f>
        <v>0</v>
      </c>
      <c r="EB894" s="188" cm="1">
        <f t="array" aca="1" ref="EB894" ca="1">IFERROR(INDEX(Forecast_Capex_Input!CC$12:CC$286,$X894)
*(INDEX(Forecast_Capex_Input!$H$12:$H$286,$X894)=Repex),0)
*$DT894</f>
        <v>0</v>
      </c>
      <c r="EC894" s="165"/>
      <c r="ED894" s="226" t="str">
        <f t="shared" si="611"/>
        <v>N/A</v>
      </c>
      <c r="EE894" s="174" t="s">
        <v>15</v>
      </c>
    </row>
    <row r="895" spans="3:135" x14ac:dyDescent="0.2">
      <c r="C895" s="174">
        <f t="shared" si="612"/>
        <v>885</v>
      </c>
      <c r="D895" s="167" t="str" cm="1">
        <f t="array" ref="D895">IFERROR(INDEX(Forecast_Capex_Input!$D$12:$D$286,$X895),NA)</f>
        <v>N/A</v>
      </c>
      <c r="E895" s="172" t="str" cm="1">
        <f t="array" ref="E895">IF($X895=NA,NA,INDEX(Forecast_Capex_Input!$E$12:$E$286,$X895))</f>
        <v>N/A</v>
      </c>
      <c r="F895" s="167" t="str" cm="1">
        <f t="array" aca="1" ref="F895" ca="1">IFERROR(INDEX(General!$E$25:$E$26,$Y895),NA)</f>
        <v>N/A</v>
      </c>
      <c r="G895" s="167" t="str" cm="1">
        <f t="array" aca="1" ref="G895" ca="1">IFERROR(INDEX(Forecast_Capex_Input!$AI$11:$BB$11,$AA895),NA)</f>
        <v>N/A</v>
      </c>
      <c r="H895" s="189" t="str" cm="1">
        <f t="array" aca="1" ref="H895" ca="1">IFERROR(INDEX(Forecast_Capex_Input!$AI$12:$BB$286,$X895,$AA895),NA)</f>
        <v>N/A</v>
      </c>
      <c r="I895" s="199" t="str" cm="1">
        <f t="array" ref="I895">IFERROR(INDEX(Forecast_Capex_Input!$F$12:$F$286,$X895),NA)</f>
        <v>N/A</v>
      </c>
      <c r="J895" s="199" t="str" cm="1">
        <f t="array" ref="J895">IFERROR(INDEX(Forecast_Capex_Input!G$12:G$286,$X895),NA)</f>
        <v>N/A</v>
      </c>
      <c r="K895" s="199" t="str" cm="1">
        <f t="array" ref="K895">IFERROR(INDEX(Forecast_Capex_Input!H$12:H$286,$X895),NA)</f>
        <v>N/A</v>
      </c>
      <c r="L895" s="199" t="str" cm="1">
        <f t="array" ref="L895">IFERROR(INDEX(Forecast_Capex_Input!I$12:I$286,$X895),NA)</f>
        <v>N/A</v>
      </c>
      <c r="M895" s="199" t="str" cm="1">
        <f t="array" ref="M895">IFERROR(INDEX(Forecast_Capex_Input!J$12:J$286,$X895),NA)</f>
        <v>N/A</v>
      </c>
      <c r="N895" s="199" t="str" cm="1">
        <f t="array" ref="N895">IFERROR(INDEX(Forecast_Capex_Input!K$12:K$286,$X895),NA)</f>
        <v>N/A</v>
      </c>
      <c r="O895" s="199" t="str" cm="1">
        <f t="array" ref="O895">IFERROR(INDEX(Forecast_Capex_Input!L$12:L$286,$X895),NA)</f>
        <v>N/A</v>
      </c>
      <c r="P895" s="199" t="str" cm="1">
        <f t="array" ref="P895">IFERROR(INDEX(Forecast_Capex_Input!M$12:M$286,$X895),NA)</f>
        <v>N/A</v>
      </c>
      <c r="Q895" s="172" t="str" cm="1">
        <f t="array" ref="Q895">IFERROR(INDEX(Forecast_Capex_Input!N$12:N$286,$X895),NA)</f>
        <v>N/A</v>
      </c>
      <c r="R895" s="265" cm="1">
        <f t="array" ref="R895">IFERROR(INDEX(Forecast_Capex_Input!O$12:O$286,$X895),0)</f>
        <v>0</v>
      </c>
      <c r="S895" s="172" cm="1">
        <f t="array" ref="S895">IFERROR(INDEX(Forecast_Capex_Input!P$12:P$286,$X895),0)</f>
        <v>0</v>
      </c>
      <c r="T895" s="199" t="str" cm="1">
        <f t="array" aca="1" ref="T895" ca="1">IFERROR(INDEX(General!$K$84:$K$103,$AA895),NA)</f>
        <v>N/A</v>
      </c>
      <c r="U895" s="188" cm="1">
        <f t="array" aca="1" ref="U895" ca="1">IFERROR(
IF($F895=General!$E$25,INDEX(Forecast_Capex_Input!S$12:S$286,$X895),
INDEX(Forecast_Capex_Input!T$12:T$286,$X895)),0)</f>
        <v>0</v>
      </c>
      <c r="V895" s="222" t="b">
        <f>IFERROR(INDEX(Overheads!$T$19:$T$26,MATCH($I895,Overheads!$E$19:$E$26,0)),FALSE)</f>
        <v>0</v>
      </c>
      <c r="W895" s="165"/>
      <c r="X895" s="174" t="str">
        <f>IFERROR(
IF(MATCH($C895,Forecast_Capex_Input!$CI$12:$CI$286,1)+1&gt;MAX(Forecast_Capex_Input!$C$12:$C$286),NA,
MATCH($C895,Forecast_Capex_Input!$CI$12:$CI$286,1)+1),1)</f>
        <v>N/A</v>
      </c>
      <c r="Y895" s="174" t="str" cm="1">
        <f t="array" aca="1" ref="Y895" ca="1">IFERROR(
IF(X894&lt;&gt;X895,1,
IF(COUNTIF(OFFSET(Y894,0,0,-INDEX(Forecast_Capex_Input!$CG$12:$CG$286,$X895)),Y894)=INDEX(Forecast_Capex_Input!$CG$12:$CG$286,$X895),Y894+1,Y894)),NA)</f>
        <v>N/A</v>
      </c>
      <c r="Z895" s="174" t="str" cm="1">
        <f t="array" ref="Z895">IFERROR($C895-IF($X895=1,1,INDEX(Forecast_Capex_Input!$CI$12:$CI$286,$X895-1))+1,NA)</f>
        <v>N/A</v>
      </c>
      <c r="AA895" s="174" t="str" cm="1">
        <f t="array" aca="1" ref="AA895" ca="1">IFERROR(IF(Y895=1,
INDEX(Forecast_Capex_Input!$AI$10:$BB$10,SMALL(IF(INDEX(Forecast_Capex_Input!$AI$12:$BB$286,$X895,0)&gt;0,COLUMN(Forecast_Capex_Input!$AI$10:$BB$10)-COLUMN(Forecast_Capex_Input!$AI$12)+1),ROWS(OFFSET(AA894,0,0,-$Z895)))),
OFFSET(AA894,-INDEX(Forecast_Capex_Input!$CG$12:$CG$286,$X895)+1,0)),NA)</f>
        <v>N/A</v>
      </c>
      <c r="AB895" s="174" t="str">
        <f t="shared" ca="1" si="581"/>
        <v>N/A</v>
      </c>
      <c r="AC895" s="222" t="b">
        <f t="shared" si="613"/>
        <v>0</v>
      </c>
      <c r="AD895" s="220" t="b">
        <v>0</v>
      </c>
      <c r="AE895" s="222" t="b">
        <f t="shared" si="582"/>
        <v>1</v>
      </c>
      <c r="AF895" s="165"/>
      <c r="AG895" s="215">
        <v>0</v>
      </c>
      <c r="AH895" s="215">
        <v>0</v>
      </c>
      <c r="AI895" s="215">
        <v>0</v>
      </c>
      <c r="AJ895" s="215">
        <v>0</v>
      </c>
      <c r="AK895" s="215">
        <v>0</v>
      </c>
      <c r="AL895" s="155">
        <v>0</v>
      </c>
      <c r="AM895" s="165"/>
      <c r="AN895" s="215" cm="1">
        <f t="array" aca="1" ref="AN895" ca="1">IFERROR(INDEX(General!O$33:O$34,$AB895)
*AG895,0)</f>
        <v>0</v>
      </c>
      <c r="AO895" s="215" cm="1">
        <f t="array" aca="1" ref="AO895" ca="1">IFERROR(INDEX(General!P$33:P$34,$AB895)
*AH895,0)</f>
        <v>0</v>
      </c>
      <c r="AP895" s="215" cm="1">
        <f t="array" aca="1" ref="AP895" ca="1">IFERROR(INDEX(General!Q$33:Q$34,$AB895)
*AI895,0)</f>
        <v>0</v>
      </c>
      <c r="AQ895" s="215" cm="1">
        <f t="array" aca="1" ref="AQ895" ca="1">IFERROR(INDEX(General!R$33:R$34,$AB895)
*AJ895,0)</f>
        <v>0</v>
      </c>
      <c r="AR895" s="215" cm="1">
        <f t="array" aca="1" ref="AR895" ca="1">IFERROR(INDEX(General!S$33:S$34,$AB895)
*AK895,0)</f>
        <v>0</v>
      </c>
      <c r="AS895" s="155">
        <f t="shared" ca="1" si="614"/>
        <v>0</v>
      </c>
      <c r="AT895" s="165"/>
      <c r="AU895" s="215">
        <f ca="1">IF($AE895=FALSE,AN895*Overheads!$R$24*$V895,
IFERROR(Overheads!$O$49*$V895*AN895,0)
+IFERROR(Overheads!Q$59*$V895*(AN895/Overheads!Q$68),0))</f>
        <v>0</v>
      </c>
      <c r="AV895" s="215">
        <f ca="1">IF($AE895=FALSE,AO895*Overheads!$R$24*$V895,
IFERROR(Overheads!$O$49*$V895*AO895,0)
+IFERROR(Overheads!R$59*$V895*(AO895/Overheads!R$68),0))</f>
        <v>0</v>
      </c>
      <c r="AW895" s="215">
        <f ca="1">IF($AE895=FALSE,AP895*Overheads!$R$24*$V895,
IFERROR(Overheads!$O$49*$V895*AP895,0)
+IFERROR(Overheads!S$59*$V895*(AP895/Overheads!S$68),0))</f>
        <v>0</v>
      </c>
      <c r="AX895" s="215">
        <f ca="1">IF($AE895=FALSE,AQ895*Overheads!$R$24*$V895,
IFERROR(Overheads!$O$49*$V895*AQ895,0)
+IFERROR(Overheads!T$59*$V895*(AQ895/Overheads!T$68),0))</f>
        <v>0</v>
      </c>
      <c r="AY895" s="215">
        <f ca="1">IF($AE895=FALSE,AR895*Overheads!$R$24*$V895,
IFERROR(Overheads!$O$49*$V895*AR895,0)
+IFERROR(Overheads!U$59*$V895*(AR895/Overheads!U$68),0))</f>
        <v>0</v>
      </c>
      <c r="AZ895" s="155">
        <f t="shared" ca="1" si="615"/>
        <v>0</v>
      </c>
      <c r="BA895" s="165"/>
      <c r="BB895" s="215">
        <f ca="1">IF($AE895=FALSE,AN895*Overheads!$S$25,
IFERROR(Overheads!$O$50*AN895,0)
+IFERROR(Overheads!Q$60*(AN895/Overheads!Q$66),0))</f>
        <v>0</v>
      </c>
      <c r="BC895" s="215">
        <f ca="1">IF($AE895=FALSE,AO895*Overheads!$S$25,
IFERROR(Overheads!$O$50*AO895,0)
+IFERROR(Overheads!R$60*(AO895/Overheads!R$66),0))</f>
        <v>0</v>
      </c>
      <c r="BD895" s="215">
        <f ca="1">IF($AE895=FALSE,AP895*Overheads!$S$25,
IFERROR(Overheads!$O$50*AP895,0)
+IFERROR(Overheads!S$60*(AP895/Overheads!S$66),0))</f>
        <v>0</v>
      </c>
      <c r="BE895" s="215">
        <f ca="1">IF($AE895=FALSE,AQ895*Overheads!$S$25,
IFERROR(Overheads!$O$50*AQ895,0)
+IFERROR(Overheads!T$60*(AQ895/Overheads!T$66),0))</f>
        <v>0</v>
      </c>
      <c r="BF895" s="215">
        <f ca="1">IF($AE895=FALSE,AR895*Overheads!$S$25,
IFERROR(Overheads!$O$50*AR895,0)
+IFERROR(Overheads!U$60*(AR895/Overheads!U$66),0))</f>
        <v>0</v>
      </c>
      <c r="BG895" s="155">
        <f t="shared" ca="1" si="616"/>
        <v>0</v>
      </c>
      <c r="BH895" s="165"/>
      <c r="BI895" s="215">
        <f t="shared" ca="1" si="617"/>
        <v>0</v>
      </c>
      <c r="BJ895" s="215">
        <f t="shared" ca="1" si="583"/>
        <v>0</v>
      </c>
      <c r="BK895" s="215">
        <f t="shared" ca="1" si="584"/>
        <v>0</v>
      </c>
      <c r="BL895" s="215">
        <f t="shared" ca="1" si="585"/>
        <v>0</v>
      </c>
      <c r="BM895" s="215">
        <f t="shared" ca="1" si="586"/>
        <v>0</v>
      </c>
      <c r="BN895" s="155">
        <f t="shared" ca="1" si="618"/>
        <v>0</v>
      </c>
      <c r="BO895" s="165"/>
      <c r="BP895" s="187" cm="1">
        <f t="array" ref="BP895">IFERROR(IF($X895=$X894,BP894,INDEX(Forecast_Capex_Input!AC$12:AC$286,$X895)),0)</f>
        <v>0</v>
      </c>
      <c r="BQ895" s="187" cm="1">
        <f t="array" ref="BQ895">IFERROR(IF($X895=$X894,BQ894,INDEX(Forecast_Capex_Input!AD$12:AD$286,$X895)),0)</f>
        <v>0</v>
      </c>
      <c r="BR895" s="187" cm="1">
        <f t="array" ref="BR895">IFERROR(IF($X895=$X894,BR894,INDEX(Forecast_Capex_Input!AE$12:AE$286,$X895)),0)</f>
        <v>0</v>
      </c>
      <c r="BS895" s="187" cm="1">
        <f t="array" ref="BS895">IFERROR(IF($X895=$X894,BS894,INDEX(Forecast_Capex_Input!AF$12:AF$286,$X895)),0)</f>
        <v>0</v>
      </c>
      <c r="BT895" s="187" cm="1">
        <f t="array" ref="BT895">IFERROR(IF($X895=$X894,BT894,INDEX(Forecast_Capex_Input!AG$12:AG$286,$X895)),0)</f>
        <v>0</v>
      </c>
      <c r="BU895" s="165"/>
      <c r="BV895" s="215">
        <f t="shared" si="587"/>
        <v>0</v>
      </c>
      <c r="BW895" s="215">
        <f t="shared" si="588"/>
        <v>0</v>
      </c>
      <c r="BX895" s="215">
        <f t="shared" si="589"/>
        <v>0</v>
      </c>
      <c r="BY895" s="215">
        <f t="shared" si="590"/>
        <v>0</v>
      </c>
      <c r="BZ895" s="215">
        <f t="shared" si="591"/>
        <v>0</v>
      </c>
      <c r="CA895" s="155">
        <f t="shared" si="619"/>
        <v>0</v>
      </c>
      <c r="CB895" s="165"/>
      <c r="CC895" s="215">
        <f t="shared" si="592"/>
        <v>0</v>
      </c>
      <c r="CD895" s="215">
        <f t="shared" si="593"/>
        <v>0</v>
      </c>
      <c r="CE895" s="215">
        <f t="shared" si="594"/>
        <v>0</v>
      </c>
      <c r="CF895" s="215">
        <f t="shared" si="595"/>
        <v>0</v>
      </c>
      <c r="CG895" s="215">
        <f t="shared" si="596"/>
        <v>0</v>
      </c>
      <c r="CH895" s="155">
        <f t="shared" si="620"/>
        <v>0</v>
      </c>
      <c r="CI895" s="165"/>
      <c r="CJ895" s="215">
        <f t="shared" si="597"/>
        <v>0</v>
      </c>
      <c r="CK895" s="215">
        <f t="shared" si="598"/>
        <v>0</v>
      </c>
      <c r="CL895" s="215">
        <f t="shared" si="599"/>
        <v>0</v>
      </c>
      <c r="CM895" s="215">
        <f t="shared" si="600"/>
        <v>0</v>
      </c>
      <c r="CN895" s="215">
        <f t="shared" si="601"/>
        <v>0</v>
      </c>
      <c r="CO895" s="155">
        <f t="shared" si="621"/>
        <v>0</v>
      </c>
      <c r="CP895" s="165"/>
      <c r="CQ895" s="223">
        <f t="shared" si="602"/>
        <v>0</v>
      </c>
      <c r="CR895" s="223">
        <f t="shared" si="603"/>
        <v>0</v>
      </c>
      <c r="CS895" s="223">
        <f t="shared" si="604"/>
        <v>0</v>
      </c>
      <c r="CT895" s="223">
        <f t="shared" si="605"/>
        <v>0</v>
      </c>
      <c r="CU895" s="223">
        <f t="shared" si="606"/>
        <v>0</v>
      </c>
      <c r="CV895" s="155">
        <f t="shared" si="622"/>
        <v>0</v>
      </c>
      <c r="CW895" s="165"/>
      <c r="CX895" s="215">
        <f t="shared" si="623"/>
        <v>0</v>
      </c>
      <c r="CY895" s="215">
        <f t="shared" si="607"/>
        <v>0</v>
      </c>
      <c r="CZ895" s="215">
        <f t="shared" si="608"/>
        <v>0</v>
      </c>
      <c r="DA895" s="215">
        <f t="shared" si="609"/>
        <v>0</v>
      </c>
      <c r="DB895" s="215">
        <f t="shared" si="610"/>
        <v>0</v>
      </c>
      <c r="DC895" s="155">
        <f t="shared" si="624"/>
        <v>0</v>
      </c>
      <c r="DD895" s="165"/>
      <c r="DE895" s="188" t="b" cm="1">
        <f t="array" aca="1" ref="DE895" ca="1">OR($G895=Forecast_Capex_Input!$BF$8:$BF$10)</f>
        <v>0</v>
      </c>
      <c r="DF895" s="188" cm="1">
        <f t="array" aca="1" ref="DF895" ca="1">IFERROR(INDEX(Forecast_Capex_Input!BG$12:BG$286,$X895)
*(INDEX(Forecast_Capex_Input!$H$12:$H$286,$X895)=Repex),0)
*$DE895</f>
        <v>0</v>
      </c>
      <c r="DG895" s="188" cm="1">
        <f t="array" aca="1" ref="DG895" ca="1">IFERROR(INDEX(Forecast_Capex_Input!BH$12:BH$286,$X895)
*(INDEX(Forecast_Capex_Input!$H$12:$H$286,$X895)=Repex),0)
*$DE895</f>
        <v>0</v>
      </c>
      <c r="DH895" s="188" cm="1">
        <f t="array" aca="1" ref="DH895" ca="1">IFERROR(INDEX(Forecast_Capex_Input!BI$12:BI$286,$X895)
*(INDEX(Forecast_Capex_Input!$H$12:$H$286,$X895)=Repex),0)
*$DE895</f>
        <v>0</v>
      </c>
      <c r="DI895" s="188" cm="1">
        <f t="array" aca="1" ref="DI895" ca="1">IFERROR(INDEX(Forecast_Capex_Input!BJ$12:BJ$286,$X895)
*(INDEX(Forecast_Capex_Input!$H$12:$H$286,$X895)=Repex),0)
*$DE895</f>
        <v>0</v>
      </c>
      <c r="DJ895" s="188" cm="1">
        <f t="array" aca="1" ref="DJ895" ca="1">IFERROR(INDEX(Forecast_Capex_Input!BK$12:BK$286,$X895)
*(INDEX(Forecast_Capex_Input!$H$12:$H$286,$X895)=Repex),0)
*$DE895</f>
        <v>0</v>
      </c>
      <c r="DK895" s="188" cm="1">
        <f t="array" aca="1" ref="DK895" ca="1">IFERROR(INDEX(Forecast_Capex_Input!BL$12:BL$286,$X895)
*(INDEX(Forecast_Capex_Input!$H$12:$H$286,$X895)=Repex),0)
*$DE895</f>
        <v>0</v>
      </c>
      <c r="DL895" s="165"/>
      <c r="DM895" s="188" t="b" cm="1">
        <f t="array" aca="1" ref="DM895" ca="1">OR($G895=Forecast_Capex_Input!$BN$8:$BN$9)</f>
        <v>0</v>
      </c>
      <c r="DN895" s="188" cm="1">
        <f t="array" aca="1" ref="DN895" ca="1">IFERROR(INDEX(Forecast_Capex_Input!BO$12:BO$286,$X895)
*(INDEX(Forecast_Capex_Input!$H$12:$H$286,$X895)=Repex),0)
*$DM895</f>
        <v>0</v>
      </c>
      <c r="DO895" s="188" cm="1">
        <f t="array" aca="1" ref="DO895" ca="1">IFERROR(INDEX(Forecast_Capex_Input!BP$12:BP$286,$X895)
*(INDEX(Forecast_Capex_Input!$H$12:$H$286,$X895)=Repex),0)
*$DM895</f>
        <v>0</v>
      </c>
      <c r="DP895" s="188" cm="1">
        <f t="array" aca="1" ref="DP895" ca="1">IFERROR(INDEX(Forecast_Capex_Input!BQ$12:BQ$286,$X895)
*(INDEX(Forecast_Capex_Input!$H$12:$H$286,$X895)=Repex),0)
*$DM895</f>
        <v>0</v>
      </c>
      <c r="DQ895" s="188" cm="1">
        <f t="array" aca="1" ref="DQ895" ca="1">IFERROR(INDEX(Forecast_Capex_Input!BR$12:BR$286,$X895)
*(INDEX(Forecast_Capex_Input!$H$12:$H$286,$X895)=Repex),0)
*$DM895</f>
        <v>0</v>
      </c>
      <c r="DR895" s="188" cm="1">
        <f t="array" aca="1" ref="DR895" ca="1">IFERROR(INDEX(Forecast_Capex_Input!BS$12:BS$286,$X895)
*(INDEX(Forecast_Capex_Input!$H$12:$H$286,$X895)=Repex),0)
*$DM895</f>
        <v>0</v>
      </c>
      <c r="DS895" s="165"/>
      <c r="DT895" s="188" t="b" cm="1">
        <f t="array" aca="1" ref="DT895" ca="1">OR($G895=Forecast_Capex_Input!$BU$8:$BU$10)</f>
        <v>0</v>
      </c>
      <c r="DU895" s="188" cm="1">
        <f t="array" aca="1" ref="DU895" ca="1">IFERROR(INDEX(Forecast_Capex_Input!BV$12:BV$286,$X895)
*(INDEX(Forecast_Capex_Input!$H$12:$H$286,$X895)=Repex),0)
*$DT895</f>
        <v>0</v>
      </c>
      <c r="DV895" s="188" cm="1">
        <f t="array" aca="1" ref="DV895" ca="1">IFERROR(INDEX(Forecast_Capex_Input!BW$12:BW$286,$X895)
*(INDEX(Forecast_Capex_Input!$H$12:$H$286,$X895)=Repex),0)
*$DT895</f>
        <v>0</v>
      </c>
      <c r="DW895" s="188" cm="1">
        <f t="array" aca="1" ref="DW895" ca="1">IFERROR(INDEX(Forecast_Capex_Input!BX$12:BX$286,$X895)
*(INDEX(Forecast_Capex_Input!$H$12:$H$286,$X895)=Repex),0)
*$DT895</f>
        <v>0</v>
      </c>
      <c r="DX895" s="188" cm="1">
        <f t="array" aca="1" ref="DX895" ca="1">IFERROR(INDEX(Forecast_Capex_Input!BY$12:BY$286,$X895)
*(INDEX(Forecast_Capex_Input!$H$12:$H$286,$X895)=Repex),0)
*$DT895</f>
        <v>0</v>
      </c>
      <c r="DY895" s="188" cm="1">
        <f t="array" aca="1" ref="DY895" ca="1">IFERROR(INDEX(Forecast_Capex_Input!BZ$12:BZ$286,$X895)
*(INDEX(Forecast_Capex_Input!$H$12:$H$286,$X895)=Repex),0)
*$DT895</f>
        <v>0</v>
      </c>
      <c r="DZ895" s="188" cm="1">
        <f t="array" aca="1" ref="DZ895" ca="1">IFERROR(INDEX(Forecast_Capex_Input!CA$12:CA$286,$X895)
*(INDEX(Forecast_Capex_Input!$H$12:$H$286,$X895)=Repex),0)
*$DT895</f>
        <v>0</v>
      </c>
      <c r="EA895" s="188" cm="1">
        <f t="array" aca="1" ref="EA895" ca="1">IFERROR(INDEX(Forecast_Capex_Input!CB$12:CB$286,$X895)
*(INDEX(Forecast_Capex_Input!$H$12:$H$286,$X895)=Repex),0)
*$DT895</f>
        <v>0</v>
      </c>
      <c r="EB895" s="188" cm="1">
        <f t="array" aca="1" ref="EB895" ca="1">IFERROR(INDEX(Forecast_Capex_Input!CC$12:CC$286,$X895)
*(INDEX(Forecast_Capex_Input!$H$12:$H$286,$X895)=Repex),0)
*$DT895</f>
        <v>0</v>
      </c>
      <c r="EC895" s="165"/>
      <c r="ED895" s="226" t="str">
        <f t="shared" si="611"/>
        <v>N/A</v>
      </c>
      <c r="EE895" s="174" t="s">
        <v>15</v>
      </c>
    </row>
    <row r="896" spans="3:135" x14ac:dyDescent="0.2">
      <c r="C896" s="174">
        <f t="shared" si="612"/>
        <v>886</v>
      </c>
      <c r="D896" s="167" t="str" cm="1">
        <f t="array" ref="D896">IFERROR(INDEX(Forecast_Capex_Input!$D$12:$D$286,$X896),NA)</f>
        <v>N/A</v>
      </c>
      <c r="E896" s="172" t="str" cm="1">
        <f t="array" ref="E896">IF($X896=NA,NA,INDEX(Forecast_Capex_Input!$E$12:$E$286,$X896))</f>
        <v>N/A</v>
      </c>
      <c r="F896" s="167" t="str" cm="1">
        <f t="array" aca="1" ref="F896" ca="1">IFERROR(INDEX(General!$E$25:$E$26,$Y896),NA)</f>
        <v>N/A</v>
      </c>
      <c r="G896" s="167" t="str" cm="1">
        <f t="array" aca="1" ref="G896" ca="1">IFERROR(INDEX(Forecast_Capex_Input!$AI$11:$BB$11,$AA896),NA)</f>
        <v>N/A</v>
      </c>
      <c r="H896" s="189" t="str" cm="1">
        <f t="array" aca="1" ref="H896" ca="1">IFERROR(INDEX(Forecast_Capex_Input!$AI$12:$BB$286,$X896,$AA896),NA)</f>
        <v>N/A</v>
      </c>
      <c r="I896" s="199" t="str" cm="1">
        <f t="array" ref="I896">IFERROR(INDEX(Forecast_Capex_Input!$F$12:$F$286,$X896),NA)</f>
        <v>N/A</v>
      </c>
      <c r="J896" s="199" t="str" cm="1">
        <f t="array" ref="J896">IFERROR(INDEX(Forecast_Capex_Input!G$12:G$286,$X896),NA)</f>
        <v>N/A</v>
      </c>
      <c r="K896" s="199" t="str" cm="1">
        <f t="array" ref="K896">IFERROR(INDEX(Forecast_Capex_Input!H$12:H$286,$X896),NA)</f>
        <v>N/A</v>
      </c>
      <c r="L896" s="199" t="str" cm="1">
        <f t="array" ref="L896">IFERROR(INDEX(Forecast_Capex_Input!I$12:I$286,$X896),NA)</f>
        <v>N/A</v>
      </c>
      <c r="M896" s="199" t="str" cm="1">
        <f t="array" ref="M896">IFERROR(INDEX(Forecast_Capex_Input!J$12:J$286,$X896),NA)</f>
        <v>N/A</v>
      </c>
      <c r="N896" s="199" t="str" cm="1">
        <f t="array" ref="N896">IFERROR(INDEX(Forecast_Capex_Input!K$12:K$286,$X896),NA)</f>
        <v>N/A</v>
      </c>
      <c r="O896" s="199" t="str" cm="1">
        <f t="array" ref="O896">IFERROR(INDEX(Forecast_Capex_Input!L$12:L$286,$X896),NA)</f>
        <v>N/A</v>
      </c>
      <c r="P896" s="199" t="str" cm="1">
        <f t="array" ref="P896">IFERROR(INDEX(Forecast_Capex_Input!M$12:M$286,$X896),NA)</f>
        <v>N/A</v>
      </c>
      <c r="Q896" s="172" t="str" cm="1">
        <f t="array" ref="Q896">IFERROR(INDEX(Forecast_Capex_Input!N$12:N$286,$X896),NA)</f>
        <v>N/A</v>
      </c>
      <c r="R896" s="265" cm="1">
        <f t="array" ref="R896">IFERROR(INDEX(Forecast_Capex_Input!O$12:O$286,$X896),0)</f>
        <v>0</v>
      </c>
      <c r="S896" s="172" cm="1">
        <f t="array" ref="S896">IFERROR(INDEX(Forecast_Capex_Input!P$12:P$286,$X896),0)</f>
        <v>0</v>
      </c>
      <c r="T896" s="199" t="str" cm="1">
        <f t="array" aca="1" ref="T896" ca="1">IFERROR(INDEX(General!$K$84:$K$103,$AA896),NA)</f>
        <v>N/A</v>
      </c>
      <c r="U896" s="188" cm="1">
        <f t="array" aca="1" ref="U896" ca="1">IFERROR(
IF($F896=General!$E$25,INDEX(Forecast_Capex_Input!S$12:S$286,$X896),
INDEX(Forecast_Capex_Input!T$12:T$286,$X896)),0)</f>
        <v>0</v>
      </c>
      <c r="V896" s="222" t="b">
        <f>IFERROR(INDEX(Overheads!$T$19:$T$26,MATCH($I896,Overheads!$E$19:$E$26,0)),FALSE)</f>
        <v>0</v>
      </c>
      <c r="W896" s="165"/>
      <c r="X896" s="174" t="str">
        <f>IFERROR(
IF(MATCH($C896,Forecast_Capex_Input!$CI$12:$CI$286,1)+1&gt;MAX(Forecast_Capex_Input!$C$12:$C$286),NA,
MATCH($C896,Forecast_Capex_Input!$CI$12:$CI$286,1)+1),1)</f>
        <v>N/A</v>
      </c>
      <c r="Y896" s="174" t="str" cm="1">
        <f t="array" aca="1" ref="Y896" ca="1">IFERROR(
IF(X895&lt;&gt;X896,1,
IF(COUNTIF(OFFSET(Y895,0,0,-INDEX(Forecast_Capex_Input!$CG$12:$CG$286,$X896)),Y895)=INDEX(Forecast_Capex_Input!$CG$12:$CG$286,$X896),Y895+1,Y895)),NA)</f>
        <v>N/A</v>
      </c>
      <c r="Z896" s="174" t="str" cm="1">
        <f t="array" ref="Z896">IFERROR($C896-IF($X896=1,1,INDEX(Forecast_Capex_Input!$CI$12:$CI$286,$X896-1))+1,NA)</f>
        <v>N/A</v>
      </c>
      <c r="AA896" s="174" t="str" cm="1">
        <f t="array" aca="1" ref="AA896" ca="1">IFERROR(IF(Y896=1,
INDEX(Forecast_Capex_Input!$AI$10:$BB$10,SMALL(IF(INDEX(Forecast_Capex_Input!$AI$12:$BB$286,$X896,0)&gt;0,COLUMN(Forecast_Capex_Input!$AI$10:$BB$10)-COLUMN(Forecast_Capex_Input!$AI$12)+1),ROWS(OFFSET(AA895,0,0,-$Z896)))),
OFFSET(AA895,-INDEX(Forecast_Capex_Input!$CG$12:$CG$286,$X896)+1,0)),NA)</f>
        <v>N/A</v>
      </c>
      <c r="AB896" s="174" t="str">
        <f t="shared" ca="1" si="581"/>
        <v>N/A</v>
      </c>
      <c r="AC896" s="222" t="b">
        <f t="shared" si="613"/>
        <v>0</v>
      </c>
      <c r="AD896" s="220" t="b">
        <v>0</v>
      </c>
      <c r="AE896" s="222" t="b">
        <f t="shared" si="582"/>
        <v>1</v>
      </c>
      <c r="AF896" s="165"/>
      <c r="AG896" s="215">
        <v>0</v>
      </c>
      <c r="AH896" s="215">
        <v>0</v>
      </c>
      <c r="AI896" s="215">
        <v>0</v>
      </c>
      <c r="AJ896" s="215">
        <v>0</v>
      </c>
      <c r="AK896" s="215">
        <v>0</v>
      </c>
      <c r="AL896" s="155">
        <v>0</v>
      </c>
      <c r="AM896" s="165"/>
      <c r="AN896" s="215" cm="1">
        <f t="array" aca="1" ref="AN896" ca="1">IFERROR(INDEX(General!O$33:O$34,$AB896)
*AG896,0)</f>
        <v>0</v>
      </c>
      <c r="AO896" s="215" cm="1">
        <f t="array" aca="1" ref="AO896" ca="1">IFERROR(INDEX(General!P$33:P$34,$AB896)
*AH896,0)</f>
        <v>0</v>
      </c>
      <c r="AP896" s="215" cm="1">
        <f t="array" aca="1" ref="AP896" ca="1">IFERROR(INDEX(General!Q$33:Q$34,$AB896)
*AI896,0)</f>
        <v>0</v>
      </c>
      <c r="AQ896" s="215" cm="1">
        <f t="array" aca="1" ref="AQ896" ca="1">IFERROR(INDEX(General!R$33:R$34,$AB896)
*AJ896,0)</f>
        <v>0</v>
      </c>
      <c r="AR896" s="215" cm="1">
        <f t="array" aca="1" ref="AR896" ca="1">IFERROR(INDEX(General!S$33:S$34,$AB896)
*AK896,0)</f>
        <v>0</v>
      </c>
      <c r="AS896" s="155">
        <f t="shared" ca="1" si="614"/>
        <v>0</v>
      </c>
      <c r="AT896" s="165"/>
      <c r="AU896" s="215">
        <f ca="1">IF($AE896=FALSE,AN896*Overheads!$R$24*$V896,
IFERROR(Overheads!$O$49*$V896*AN896,0)
+IFERROR(Overheads!Q$59*$V896*(AN896/Overheads!Q$68),0))</f>
        <v>0</v>
      </c>
      <c r="AV896" s="215">
        <f ca="1">IF($AE896=FALSE,AO896*Overheads!$R$24*$V896,
IFERROR(Overheads!$O$49*$V896*AO896,0)
+IFERROR(Overheads!R$59*$V896*(AO896/Overheads!R$68),0))</f>
        <v>0</v>
      </c>
      <c r="AW896" s="215">
        <f ca="1">IF($AE896=FALSE,AP896*Overheads!$R$24*$V896,
IFERROR(Overheads!$O$49*$V896*AP896,0)
+IFERROR(Overheads!S$59*$V896*(AP896/Overheads!S$68),0))</f>
        <v>0</v>
      </c>
      <c r="AX896" s="215">
        <f ca="1">IF($AE896=FALSE,AQ896*Overheads!$R$24*$V896,
IFERROR(Overheads!$O$49*$V896*AQ896,0)
+IFERROR(Overheads!T$59*$V896*(AQ896/Overheads!T$68),0))</f>
        <v>0</v>
      </c>
      <c r="AY896" s="215">
        <f ca="1">IF($AE896=FALSE,AR896*Overheads!$R$24*$V896,
IFERROR(Overheads!$O$49*$V896*AR896,0)
+IFERROR(Overheads!U$59*$V896*(AR896/Overheads!U$68),0))</f>
        <v>0</v>
      </c>
      <c r="AZ896" s="155">
        <f t="shared" ca="1" si="615"/>
        <v>0</v>
      </c>
      <c r="BA896" s="165"/>
      <c r="BB896" s="215">
        <f ca="1">IF($AE896=FALSE,AN896*Overheads!$S$25,
IFERROR(Overheads!$O$50*AN896,0)
+IFERROR(Overheads!Q$60*(AN896/Overheads!Q$66),0))</f>
        <v>0</v>
      </c>
      <c r="BC896" s="215">
        <f ca="1">IF($AE896=FALSE,AO896*Overheads!$S$25,
IFERROR(Overheads!$O$50*AO896,0)
+IFERROR(Overheads!R$60*(AO896/Overheads!R$66),0))</f>
        <v>0</v>
      </c>
      <c r="BD896" s="215">
        <f ca="1">IF($AE896=FALSE,AP896*Overheads!$S$25,
IFERROR(Overheads!$O$50*AP896,0)
+IFERROR(Overheads!S$60*(AP896/Overheads!S$66),0))</f>
        <v>0</v>
      </c>
      <c r="BE896" s="215">
        <f ca="1">IF($AE896=FALSE,AQ896*Overheads!$S$25,
IFERROR(Overheads!$O$50*AQ896,0)
+IFERROR(Overheads!T$60*(AQ896/Overheads!T$66),0))</f>
        <v>0</v>
      </c>
      <c r="BF896" s="215">
        <f ca="1">IF($AE896=FALSE,AR896*Overheads!$S$25,
IFERROR(Overheads!$O$50*AR896,0)
+IFERROR(Overheads!U$60*(AR896/Overheads!U$66),0))</f>
        <v>0</v>
      </c>
      <c r="BG896" s="155">
        <f t="shared" ca="1" si="616"/>
        <v>0</v>
      </c>
      <c r="BH896" s="165"/>
      <c r="BI896" s="215">
        <f t="shared" ca="1" si="617"/>
        <v>0</v>
      </c>
      <c r="BJ896" s="215">
        <f t="shared" ca="1" si="583"/>
        <v>0</v>
      </c>
      <c r="BK896" s="215">
        <f t="shared" ca="1" si="584"/>
        <v>0</v>
      </c>
      <c r="BL896" s="215">
        <f t="shared" ca="1" si="585"/>
        <v>0</v>
      </c>
      <c r="BM896" s="215">
        <f t="shared" ca="1" si="586"/>
        <v>0</v>
      </c>
      <c r="BN896" s="155">
        <f t="shared" ca="1" si="618"/>
        <v>0</v>
      </c>
      <c r="BO896" s="165"/>
      <c r="BP896" s="187" cm="1">
        <f t="array" ref="BP896">IFERROR(IF($X896=$X895,BP895,INDEX(Forecast_Capex_Input!AC$12:AC$286,$X896)),0)</f>
        <v>0</v>
      </c>
      <c r="BQ896" s="187" cm="1">
        <f t="array" ref="BQ896">IFERROR(IF($X896=$X895,BQ895,INDEX(Forecast_Capex_Input!AD$12:AD$286,$X896)),0)</f>
        <v>0</v>
      </c>
      <c r="BR896" s="187" cm="1">
        <f t="array" ref="BR896">IFERROR(IF($X896=$X895,BR895,INDEX(Forecast_Capex_Input!AE$12:AE$286,$X896)),0)</f>
        <v>0</v>
      </c>
      <c r="BS896" s="187" cm="1">
        <f t="array" ref="BS896">IFERROR(IF($X896=$X895,BS895,INDEX(Forecast_Capex_Input!AF$12:AF$286,$X896)),0)</f>
        <v>0</v>
      </c>
      <c r="BT896" s="187" cm="1">
        <f t="array" ref="BT896">IFERROR(IF($X896=$X895,BT895,INDEX(Forecast_Capex_Input!AG$12:AG$286,$X896)),0)</f>
        <v>0</v>
      </c>
      <c r="BU896" s="165"/>
      <c r="BV896" s="215">
        <f t="shared" si="587"/>
        <v>0</v>
      </c>
      <c r="BW896" s="215">
        <f t="shared" si="588"/>
        <v>0</v>
      </c>
      <c r="BX896" s="215">
        <f t="shared" si="589"/>
        <v>0</v>
      </c>
      <c r="BY896" s="215">
        <f t="shared" si="590"/>
        <v>0</v>
      </c>
      <c r="BZ896" s="215">
        <f t="shared" si="591"/>
        <v>0</v>
      </c>
      <c r="CA896" s="155">
        <f t="shared" si="619"/>
        <v>0</v>
      </c>
      <c r="CB896" s="165"/>
      <c r="CC896" s="215">
        <f t="shared" si="592"/>
        <v>0</v>
      </c>
      <c r="CD896" s="215">
        <f t="shared" si="593"/>
        <v>0</v>
      </c>
      <c r="CE896" s="215">
        <f t="shared" si="594"/>
        <v>0</v>
      </c>
      <c r="CF896" s="215">
        <f t="shared" si="595"/>
        <v>0</v>
      </c>
      <c r="CG896" s="215">
        <f t="shared" si="596"/>
        <v>0</v>
      </c>
      <c r="CH896" s="155">
        <f t="shared" si="620"/>
        <v>0</v>
      </c>
      <c r="CI896" s="165"/>
      <c r="CJ896" s="215">
        <f t="shared" si="597"/>
        <v>0</v>
      </c>
      <c r="CK896" s="215">
        <f t="shared" si="598"/>
        <v>0</v>
      </c>
      <c r="CL896" s="215">
        <f t="shared" si="599"/>
        <v>0</v>
      </c>
      <c r="CM896" s="215">
        <f t="shared" si="600"/>
        <v>0</v>
      </c>
      <c r="CN896" s="215">
        <f t="shared" si="601"/>
        <v>0</v>
      </c>
      <c r="CO896" s="155">
        <f t="shared" si="621"/>
        <v>0</v>
      </c>
      <c r="CP896" s="165"/>
      <c r="CQ896" s="223">
        <f t="shared" si="602"/>
        <v>0</v>
      </c>
      <c r="CR896" s="223">
        <f t="shared" si="603"/>
        <v>0</v>
      </c>
      <c r="CS896" s="223">
        <f t="shared" si="604"/>
        <v>0</v>
      </c>
      <c r="CT896" s="223">
        <f t="shared" si="605"/>
        <v>0</v>
      </c>
      <c r="CU896" s="223">
        <f t="shared" si="606"/>
        <v>0</v>
      </c>
      <c r="CV896" s="155">
        <f t="shared" si="622"/>
        <v>0</v>
      </c>
      <c r="CW896" s="165"/>
      <c r="CX896" s="215">
        <f t="shared" si="623"/>
        <v>0</v>
      </c>
      <c r="CY896" s="215">
        <f t="shared" si="607"/>
        <v>0</v>
      </c>
      <c r="CZ896" s="215">
        <f t="shared" si="608"/>
        <v>0</v>
      </c>
      <c r="DA896" s="215">
        <f t="shared" si="609"/>
        <v>0</v>
      </c>
      <c r="DB896" s="215">
        <f t="shared" si="610"/>
        <v>0</v>
      </c>
      <c r="DC896" s="155">
        <f t="shared" si="624"/>
        <v>0</v>
      </c>
      <c r="DD896" s="165"/>
      <c r="DE896" s="188" t="b" cm="1">
        <f t="array" aca="1" ref="DE896" ca="1">OR($G896=Forecast_Capex_Input!$BF$8:$BF$10)</f>
        <v>0</v>
      </c>
      <c r="DF896" s="188" cm="1">
        <f t="array" aca="1" ref="DF896" ca="1">IFERROR(INDEX(Forecast_Capex_Input!BG$12:BG$286,$X896)
*(INDEX(Forecast_Capex_Input!$H$12:$H$286,$X896)=Repex),0)
*$DE896</f>
        <v>0</v>
      </c>
      <c r="DG896" s="188" cm="1">
        <f t="array" aca="1" ref="DG896" ca="1">IFERROR(INDEX(Forecast_Capex_Input!BH$12:BH$286,$X896)
*(INDEX(Forecast_Capex_Input!$H$12:$H$286,$X896)=Repex),0)
*$DE896</f>
        <v>0</v>
      </c>
      <c r="DH896" s="188" cm="1">
        <f t="array" aca="1" ref="DH896" ca="1">IFERROR(INDEX(Forecast_Capex_Input!BI$12:BI$286,$X896)
*(INDEX(Forecast_Capex_Input!$H$12:$H$286,$X896)=Repex),0)
*$DE896</f>
        <v>0</v>
      </c>
      <c r="DI896" s="188" cm="1">
        <f t="array" aca="1" ref="DI896" ca="1">IFERROR(INDEX(Forecast_Capex_Input!BJ$12:BJ$286,$X896)
*(INDEX(Forecast_Capex_Input!$H$12:$H$286,$X896)=Repex),0)
*$DE896</f>
        <v>0</v>
      </c>
      <c r="DJ896" s="188" cm="1">
        <f t="array" aca="1" ref="DJ896" ca="1">IFERROR(INDEX(Forecast_Capex_Input!BK$12:BK$286,$X896)
*(INDEX(Forecast_Capex_Input!$H$12:$H$286,$X896)=Repex),0)
*$DE896</f>
        <v>0</v>
      </c>
      <c r="DK896" s="188" cm="1">
        <f t="array" aca="1" ref="DK896" ca="1">IFERROR(INDEX(Forecast_Capex_Input!BL$12:BL$286,$X896)
*(INDEX(Forecast_Capex_Input!$H$12:$H$286,$X896)=Repex),0)
*$DE896</f>
        <v>0</v>
      </c>
      <c r="DL896" s="165"/>
      <c r="DM896" s="188" t="b" cm="1">
        <f t="array" aca="1" ref="DM896" ca="1">OR($G896=Forecast_Capex_Input!$BN$8:$BN$9)</f>
        <v>0</v>
      </c>
      <c r="DN896" s="188" cm="1">
        <f t="array" aca="1" ref="DN896" ca="1">IFERROR(INDEX(Forecast_Capex_Input!BO$12:BO$286,$X896)
*(INDEX(Forecast_Capex_Input!$H$12:$H$286,$X896)=Repex),0)
*$DM896</f>
        <v>0</v>
      </c>
      <c r="DO896" s="188" cm="1">
        <f t="array" aca="1" ref="DO896" ca="1">IFERROR(INDEX(Forecast_Capex_Input!BP$12:BP$286,$X896)
*(INDEX(Forecast_Capex_Input!$H$12:$H$286,$X896)=Repex),0)
*$DM896</f>
        <v>0</v>
      </c>
      <c r="DP896" s="188" cm="1">
        <f t="array" aca="1" ref="DP896" ca="1">IFERROR(INDEX(Forecast_Capex_Input!BQ$12:BQ$286,$X896)
*(INDEX(Forecast_Capex_Input!$H$12:$H$286,$X896)=Repex),0)
*$DM896</f>
        <v>0</v>
      </c>
      <c r="DQ896" s="188" cm="1">
        <f t="array" aca="1" ref="DQ896" ca="1">IFERROR(INDEX(Forecast_Capex_Input!BR$12:BR$286,$X896)
*(INDEX(Forecast_Capex_Input!$H$12:$H$286,$X896)=Repex),0)
*$DM896</f>
        <v>0</v>
      </c>
      <c r="DR896" s="188" cm="1">
        <f t="array" aca="1" ref="DR896" ca="1">IFERROR(INDEX(Forecast_Capex_Input!BS$12:BS$286,$X896)
*(INDEX(Forecast_Capex_Input!$H$12:$H$286,$X896)=Repex),0)
*$DM896</f>
        <v>0</v>
      </c>
      <c r="DS896" s="165"/>
      <c r="DT896" s="188" t="b" cm="1">
        <f t="array" aca="1" ref="DT896" ca="1">OR($G896=Forecast_Capex_Input!$BU$8:$BU$10)</f>
        <v>0</v>
      </c>
      <c r="DU896" s="188" cm="1">
        <f t="array" aca="1" ref="DU896" ca="1">IFERROR(INDEX(Forecast_Capex_Input!BV$12:BV$286,$X896)
*(INDEX(Forecast_Capex_Input!$H$12:$H$286,$X896)=Repex),0)
*$DT896</f>
        <v>0</v>
      </c>
      <c r="DV896" s="188" cm="1">
        <f t="array" aca="1" ref="DV896" ca="1">IFERROR(INDEX(Forecast_Capex_Input!BW$12:BW$286,$X896)
*(INDEX(Forecast_Capex_Input!$H$12:$H$286,$X896)=Repex),0)
*$DT896</f>
        <v>0</v>
      </c>
      <c r="DW896" s="188" cm="1">
        <f t="array" aca="1" ref="DW896" ca="1">IFERROR(INDEX(Forecast_Capex_Input!BX$12:BX$286,$X896)
*(INDEX(Forecast_Capex_Input!$H$12:$H$286,$X896)=Repex),0)
*$DT896</f>
        <v>0</v>
      </c>
      <c r="DX896" s="188" cm="1">
        <f t="array" aca="1" ref="DX896" ca="1">IFERROR(INDEX(Forecast_Capex_Input!BY$12:BY$286,$X896)
*(INDEX(Forecast_Capex_Input!$H$12:$H$286,$X896)=Repex),0)
*$DT896</f>
        <v>0</v>
      </c>
      <c r="DY896" s="188" cm="1">
        <f t="array" aca="1" ref="DY896" ca="1">IFERROR(INDEX(Forecast_Capex_Input!BZ$12:BZ$286,$X896)
*(INDEX(Forecast_Capex_Input!$H$12:$H$286,$X896)=Repex),0)
*$DT896</f>
        <v>0</v>
      </c>
      <c r="DZ896" s="188" cm="1">
        <f t="array" aca="1" ref="DZ896" ca="1">IFERROR(INDEX(Forecast_Capex_Input!CA$12:CA$286,$X896)
*(INDEX(Forecast_Capex_Input!$H$12:$H$286,$X896)=Repex),0)
*$DT896</f>
        <v>0</v>
      </c>
      <c r="EA896" s="188" cm="1">
        <f t="array" aca="1" ref="EA896" ca="1">IFERROR(INDEX(Forecast_Capex_Input!CB$12:CB$286,$X896)
*(INDEX(Forecast_Capex_Input!$H$12:$H$286,$X896)=Repex),0)
*$DT896</f>
        <v>0</v>
      </c>
      <c r="EB896" s="188" cm="1">
        <f t="array" aca="1" ref="EB896" ca="1">IFERROR(INDEX(Forecast_Capex_Input!CC$12:CC$286,$X896)
*(INDEX(Forecast_Capex_Input!$H$12:$H$286,$X896)=Repex),0)
*$DT896</f>
        <v>0</v>
      </c>
      <c r="EC896" s="165"/>
      <c r="ED896" s="226" t="str">
        <f t="shared" si="611"/>
        <v>N/A</v>
      </c>
      <c r="EE896" s="174" t="s">
        <v>15</v>
      </c>
    </row>
    <row r="897" spans="3:135" x14ac:dyDescent="0.2">
      <c r="C897" s="174">
        <f t="shared" si="612"/>
        <v>887</v>
      </c>
      <c r="D897" s="167" t="str" cm="1">
        <f t="array" ref="D897">IFERROR(INDEX(Forecast_Capex_Input!$D$12:$D$286,$X897),NA)</f>
        <v>N/A</v>
      </c>
      <c r="E897" s="172" t="str" cm="1">
        <f t="array" ref="E897">IF($X897=NA,NA,INDEX(Forecast_Capex_Input!$E$12:$E$286,$X897))</f>
        <v>N/A</v>
      </c>
      <c r="F897" s="167" t="str" cm="1">
        <f t="array" aca="1" ref="F897" ca="1">IFERROR(INDEX(General!$E$25:$E$26,$Y897),NA)</f>
        <v>N/A</v>
      </c>
      <c r="G897" s="167" t="str" cm="1">
        <f t="array" aca="1" ref="G897" ca="1">IFERROR(INDEX(Forecast_Capex_Input!$AI$11:$BB$11,$AA897),NA)</f>
        <v>N/A</v>
      </c>
      <c r="H897" s="189" t="str" cm="1">
        <f t="array" aca="1" ref="H897" ca="1">IFERROR(INDEX(Forecast_Capex_Input!$AI$12:$BB$286,$X897,$AA897),NA)</f>
        <v>N/A</v>
      </c>
      <c r="I897" s="199" t="str" cm="1">
        <f t="array" ref="I897">IFERROR(INDEX(Forecast_Capex_Input!$F$12:$F$286,$X897),NA)</f>
        <v>N/A</v>
      </c>
      <c r="J897" s="199" t="str" cm="1">
        <f t="array" ref="J897">IFERROR(INDEX(Forecast_Capex_Input!G$12:G$286,$X897),NA)</f>
        <v>N/A</v>
      </c>
      <c r="K897" s="199" t="str" cm="1">
        <f t="array" ref="K897">IFERROR(INDEX(Forecast_Capex_Input!H$12:H$286,$X897),NA)</f>
        <v>N/A</v>
      </c>
      <c r="L897" s="199" t="str" cm="1">
        <f t="array" ref="L897">IFERROR(INDEX(Forecast_Capex_Input!I$12:I$286,$X897),NA)</f>
        <v>N/A</v>
      </c>
      <c r="M897" s="199" t="str" cm="1">
        <f t="array" ref="M897">IFERROR(INDEX(Forecast_Capex_Input!J$12:J$286,$X897),NA)</f>
        <v>N/A</v>
      </c>
      <c r="N897" s="199" t="str" cm="1">
        <f t="array" ref="N897">IFERROR(INDEX(Forecast_Capex_Input!K$12:K$286,$X897),NA)</f>
        <v>N/A</v>
      </c>
      <c r="O897" s="199" t="str" cm="1">
        <f t="array" ref="O897">IFERROR(INDEX(Forecast_Capex_Input!L$12:L$286,$X897),NA)</f>
        <v>N/A</v>
      </c>
      <c r="P897" s="199" t="str" cm="1">
        <f t="array" ref="P897">IFERROR(INDEX(Forecast_Capex_Input!M$12:M$286,$X897),NA)</f>
        <v>N/A</v>
      </c>
      <c r="Q897" s="172" t="str" cm="1">
        <f t="array" ref="Q897">IFERROR(INDEX(Forecast_Capex_Input!N$12:N$286,$X897),NA)</f>
        <v>N/A</v>
      </c>
      <c r="R897" s="265" cm="1">
        <f t="array" ref="R897">IFERROR(INDEX(Forecast_Capex_Input!O$12:O$286,$X897),0)</f>
        <v>0</v>
      </c>
      <c r="S897" s="172" cm="1">
        <f t="array" ref="S897">IFERROR(INDEX(Forecast_Capex_Input!P$12:P$286,$X897),0)</f>
        <v>0</v>
      </c>
      <c r="T897" s="199" t="str" cm="1">
        <f t="array" aca="1" ref="T897" ca="1">IFERROR(INDEX(General!$K$84:$K$103,$AA897),NA)</f>
        <v>N/A</v>
      </c>
      <c r="U897" s="188" cm="1">
        <f t="array" aca="1" ref="U897" ca="1">IFERROR(
IF($F897=General!$E$25,INDEX(Forecast_Capex_Input!S$12:S$286,$X897),
INDEX(Forecast_Capex_Input!T$12:T$286,$X897)),0)</f>
        <v>0</v>
      </c>
      <c r="V897" s="222" t="b">
        <f>IFERROR(INDEX(Overheads!$T$19:$T$26,MATCH($I897,Overheads!$E$19:$E$26,0)),FALSE)</f>
        <v>0</v>
      </c>
      <c r="W897" s="165"/>
      <c r="X897" s="174" t="str">
        <f>IFERROR(
IF(MATCH($C897,Forecast_Capex_Input!$CI$12:$CI$286,1)+1&gt;MAX(Forecast_Capex_Input!$C$12:$C$286),NA,
MATCH($C897,Forecast_Capex_Input!$CI$12:$CI$286,1)+1),1)</f>
        <v>N/A</v>
      </c>
      <c r="Y897" s="174" t="str" cm="1">
        <f t="array" aca="1" ref="Y897" ca="1">IFERROR(
IF(X896&lt;&gt;X897,1,
IF(COUNTIF(OFFSET(Y896,0,0,-INDEX(Forecast_Capex_Input!$CG$12:$CG$286,$X897)),Y896)=INDEX(Forecast_Capex_Input!$CG$12:$CG$286,$X897),Y896+1,Y896)),NA)</f>
        <v>N/A</v>
      </c>
      <c r="Z897" s="174" t="str" cm="1">
        <f t="array" ref="Z897">IFERROR($C897-IF($X897=1,1,INDEX(Forecast_Capex_Input!$CI$12:$CI$286,$X897-1))+1,NA)</f>
        <v>N/A</v>
      </c>
      <c r="AA897" s="174" t="str" cm="1">
        <f t="array" aca="1" ref="AA897" ca="1">IFERROR(IF(Y897=1,
INDEX(Forecast_Capex_Input!$AI$10:$BB$10,SMALL(IF(INDEX(Forecast_Capex_Input!$AI$12:$BB$286,$X897,0)&gt;0,COLUMN(Forecast_Capex_Input!$AI$10:$BB$10)-COLUMN(Forecast_Capex_Input!$AI$12)+1),ROWS(OFFSET(AA896,0,0,-$Z897)))),
OFFSET(AA896,-INDEX(Forecast_Capex_Input!$CG$12:$CG$286,$X897)+1,0)),NA)</f>
        <v>N/A</v>
      </c>
      <c r="AB897" s="174" t="str">
        <f t="shared" ca="1" si="581"/>
        <v>N/A</v>
      </c>
      <c r="AC897" s="222" t="b">
        <f t="shared" si="613"/>
        <v>0</v>
      </c>
      <c r="AD897" s="220" t="b">
        <v>0</v>
      </c>
      <c r="AE897" s="222" t="b">
        <f t="shared" si="582"/>
        <v>1</v>
      </c>
      <c r="AF897" s="165"/>
      <c r="AG897" s="215">
        <v>0</v>
      </c>
      <c r="AH897" s="215">
        <v>0</v>
      </c>
      <c r="AI897" s="215">
        <v>0</v>
      </c>
      <c r="AJ897" s="215">
        <v>0</v>
      </c>
      <c r="AK897" s="215">
        <v>0</v>
      </c>
      <c r="AL897" s="155">
        <v>0</v>
      </c>
      <c r="AM897" s="165"/>
      <c r="AN897" s="215" cm="1">
        <f t="array" aca="1" ref="AN897" ca="1">IFERROR(INDEX(General!O$33:O$34,$AB897)
*AG897,0)</f>
        <v>0</v>
      </c>
      <c r="AO897" s="215" cm="1">
        <f t="array" aca="1" ref="AO897" ca="1">IFERROR(INDEX(General!P$33:P$34,$AB897)
*AH897,0)</f>
        <v>0</v>
      </c>
      <c r="AP897" s="215" cm="1">
        <f t="array" aca="1" ref="AP897" ca="1">IFERROR(INDEX(General!Q$33:Q$34,$AB897)
*AI897,0)</f>
        <v>0</v>
      </c>
      <c r="AQ897" s="215" cm="1">
        <f t="array" aca="1" ref="AQ897" ca="1">IFERROR(INDEX(General!R$33:R$34,$AB897)
*AJ897,0)</f>
        <v>0</v>
      </c>
      <c r="AR897" s="215" cm="1">
        <f t="array" aca="1" ref="AR897" ca="1">IFERROR(INDEX(General!S$33:S$34,$AB897)
*AK897,0)</f>
        <v>0</v>
      </c>
      <c r="AS897" s="155">
        <f t="shared" ca="1" si="614"/>
        <v>0</v>
      </c>
      <c r="AT897" s="165"/>
      <c r="AU897" s="215">
        <f ca="1">IF($AE897=FALSE,AN897*Overheads!$R$24*$V897,
IFERROR(Overheads!$O$49*$V897*AN897,0)
+IFERROR(Overheads!Q$59*$V897*(AN897/Overheads!Q$68),0))</f>
        <v>0</v>
      </c>
      <c r="AV897" s="215">
        <f ca="1">IF($AE897=FALSE,AO897*Overheads!$R$24*$V897,
IFERROR(Overheads!$O$49*$V897*AO897,0)
+IFERROR(Overheads!R$59*$V897*(AO897/Overheads!R$68),0))</f>
        <v>0</v>
      </c>
      <c r="AW897" s="215">
        <f ca="1">IF($AE897=FALSE,AP897*Overheads!$R$24*$V897,
IFERROR(Overheads!$O$49*$V897*AP897,0)
+IFERROR(Overheads!S$59*$V897*(AP897/Overheads!S$68),0))</f>
        <v>0</v>
      </c>
      <c r="AX897" s="215">
        <f ca="1">IF($AE897=FALSE,AQ897*Overheads!$R$24*$V897,
IFERROR(Overheads!$O$49*$V897*AQ897,0)
+IFERROR(Overheads!T$59*$V897*(AQ897/Overheads!T$68),0))</f>
        <v>0</v>
      </c>
      <c r="AY897" s="215">
        <f ca="1">IF($AE897=FALSE,AR897*Overheads!$R$24*$V897,
IFERROR(Overheads!$O$49*$V897*AR897,0)
+IFERROR(Overheads!U$59*$V897*(AR897/Overheads!U$68),0))</f>
        <v>0</v>
      </c>
      <c r="AZ897" s="155">
        <f t="shared" ca="1" si="615"/>
        <v>0</v>
      </c>
      <c r="BA897" s="165"/>
      <c r="BB897" s="215">
        <f ca="1">IF($AE897=FALSE,AN897*Overheads!$S$25,
IFERROR(Overheads!$O$50*AN897,0)
+IFERROR(Overheads!Q$60*(AN897/Overheads!Q$66),0))</f>
        <v>0</v>
      </c>
      <c r="BC897" s="215">
        <f ca="1">IF($AE897=FALSE,AO897*Overheads!$S$25,
IFERROR(Overheads!$O$50*AO897,0)
+IFERROR(Overheads!R$60*(AO897/Overheads!R$66),0))</f>
        <v>0</v>
      </c>
      <c r="BD897" s="215">
        <f ca="1">IF($AE897=FALSE,AP897*Overheads!$S$25,
IFERROR(Overheads!$O$50*AP897,0)
+IFERROR(Overheads!S$60*(AP897/Overheads!S$66),0))</f>
        <v>0</v>
      </c>
      <c r="BE897" s="215">
        <f ca="1">IF($AE897=FALSE,AQ897*Overheads!$S$25,
IFERROR(Overheads!$O$50*AQ897,0)
+IFERROR(Overheads!T$60*(AQ897/Overheads!T$66),0))</f>
        <v>0</v>
      </c>
      <c r="BF897" s="215">
        <f ca="1">IF($AE897=FALSE,AR897*Overheads!$S$25,
IFERROR(Overheads!$O$50*AR897,0)
+IFERROR(Overheads!U$60*(AR897/Overheads!U$66),0))</f>
        <v>0</v>
      </c>
      <c r="BG897" s="155">
        <f t="shared" ca="1" si="616"/>
        <v>0</v>
      </c>
      <c r="BH897" s="165"/>
      <c r="BI897" s="215">
        <f t="shared" ca="1" si="617"/>
        <v>0</v>
      </c>
      <c r="BJ897" s="215">
        <f t="shared" ca="1" si="583"/>
        <v>0</v>
      </c>
      <c r="BK897" s="215">
        <f t="shared" ca="1" si="584"/>
        <v>0</v>
      </c>
      <c r="BL897" s="215">
        <f t="shared" ca="1" si="585"/>
        <v>0</v>
      </c>
      <c r="BM897" s="215">
        <f t="shared" ca="1" si="586"/>
        <v>0</v>
      </c>
      <c r="BN897" s="155">
        <f t="shared" ca="1" si="618"/>
        <v>0</v>
      </c>
      <c r="BO897" s="165"/>
      <c r="BP897" s="187" cm="1">
        <f t="array" ref="BP897">IFERROR(IF($X897=$X896,BP896,INDEX(Forecast_Capex_Input!AC$12:AC$286,$X897)),0)</f>
        <v>0</v>
      </c>
      <c r="BQ897" s="187" cm="1">
        <f t="array" ref="BQ897">IFERROR(IF($X897=$X896,BQ896,INDEX(Forecast_Capex_Input!AD$12:AD$286,$X897)),0)</f>
        <v>0</v>
      </c>
      <c r="BR897" s="187" cm="1">
        <f t="array" ref="BR897">IFERROR(IF($X897=$X896,BR896,INDEX(Forecast_Capex_Input!AE$12:AE$286,$X897)),0)</f>
        <v>0</v>
      </c>
      <c r="BS897" s="187" cm="1">
        <f t="array" ref="BS897">IFERROR(IF($X897=$X896,BS896,INDEX(Forecast_Capex_Input!AF$12:AF$286,$X897)),0)</f>
        <v>0</v>
      </c>
      <c r="BT897" s="187" cm="1">
        <f t="array" ref="BT897">IFERROR(IF($X897=$X896,BT896,INDEX(Forecast_Capex_Input!AG$12:AG$286,$X897)),0)</f>
        <v>0</v>
      </c>
      <c r="BU897" s="165"/>
      <c r="BV897" s="215">
        <f t="shared" si="587"/>
        <v>0</v>
      </c>
      <c r="BW897" s="215">
        <f t="shared" si="588"/>
        <v>0</v>
      </c>
      <c r="BX897" s="215">
        <f t="shared" si="589"/>
        <v>0</v>
      </c>
      <c r="BY897" s="215">
        <f t="shared" si="590"/>
        <v>0</v>
      </c>
      <c r="BZ897" s="215">
        <f t="shared" si="591"/>
        <v>0</v>
      </c>
      <c r="CA897" s="155">
        <f t="shared" si="619"/>
        <v>0</v>
      </c>
      <c r="CB897" s="165"/>
      <c r="CC897" s="215">
        <f t="shared" si="592"/>
        <v>0</v>
      </c>
      <c r="CD897" s="215">
        <f t="shared" si="593"/>
        <v>0</v>
      </c>
      <c r="CE897" s="215">
        <f t="shared" si="594"/>
        <v>0</v>
      </c>
      <c r="CF897" s="215">
        <f t="shared" si="595"/>
        <v>0</v>
      </c>
      <c r="CG897" s="215">
        <f t="shared" si="596"/>
        <v>0</v>
      </c>
      <c r="CH897" s="155">
        <f t="shared" si="620"/>
        <v>0</v>
      </c>
      <c r="CI897" s="165"/>
      <c r="CJ897" s="215">
        <f t="shared" si="597"/>
        <v>0</v>
      </c>
      <c r="CK897" s="215">
        <f t="shared" si="598"/>
        <v>0</v>
      </c>
      <c r="CL897" s="215">
        <f t="shared" si="599"/>
        <v>0</v>
      </c>
      <c r="CM897" s="215">
        <f t="shared" si="600"/>
        <v>0</v>
      </c>
      <c r="CN897" s="215">
        <f t="shared" si="601"/>
        <v>0</v>
      </c>
      <c r="CO897" s="155">
        <f t="shared" si="621"/>
        <v>0</v>
      </c>
      <c r="CP897" s="165"/>
      <c r="CQ897" s="223">
        <f t="shared" si="602"/>
        <v>0</v>
      </c>
      <c r="CR897" s="223">
        <f t="shared" si="603"/>
        <v>0</v>
      </c>
      <c r="CS897" s="223">
        <f t="shared" si="604"/>
        <v>0</v>
      </c>
      <c r="CT897" s="223">
        <f t="shared" si="605"/>
        <v>0</v>
      </c>
      <c r="CU897" s="223">
        <f t="shared" si="606"/>
        <v>0</v>
      </c>
      <c r="CV897" s="155">
        <f t="shared" si="622"/>
        <v>0</v>
      </c>
      <c r="CW897" s="165"/>
      <c r="CX897" s="215">
        <f t="shared" si="623"/>
        <v>0</v>
      </c>
      <c r="CY897" s="215">
        <f t="shared" si="607"/>
        <v>0</v>
      </c>
      <c r="CZ897" s="215">
        <f t="shared" si="608"/>
        <v>0</v>
      </c>
      <c r="DA897" s="215">
        <f t="shared" si="609"/>
        <v>0</v>
      </c>
      <c r="DB897" s="215">
        <f t="shared" si="610"/>
        <v>0</v>
      </c>
      <c r="DC897" s="155">
        <f t="shared" si="624"/>
        <v>0</v>
      </c>
      <c r="DD897" s="165"/>
      <c r="DE897" s="188" t="b" cm="1">
        <f t="array" aca="1" ref="DE897" ca="1">OR($G897=Forecast_Capex_Input!$BF$8:$BF$10)</f>
        <v>0</v>
      </c>
      <c r="DF897" s="188" cm="1">
        <f t="array" aca="1" ref="DF897" ca="1">IFERROR(INDEX(Forecast_Capex_Input!BG$12:BG$286,$X897)
*(INDEX(Forecast_Capex_Input!$H$12:$H$286,$X897)=Repex),0)
*$DE897</f>
        <v>0</v>
      </c>
      <c r="DG897" s="188" cm="1">
        <f t="array" aca="1" ref="DG897" ca="1">IFERROR(INDEX(Forecast_Capex_Input!BH$12:BH$286,$X897)
*(INDEX(Forecast_Capex_Input!$H$12:$H$286,$X897)=Repex),0)
*$DE897</f>
        <v>0</v>
      </c>
      <c r="DH897" s="188" cm="1">
        <f t="array" aca="1" ref="DH897" ca="1">IFERROR(INDEX(Forecast_Capex_Input!BI$12:BI$286,$X897)
*(INDEX(Forecast_Capex_Input!$H$12:$H$286,$X897)=Repex),0)
*$DE897</f>
        <v>0</v>
      </c>
      <c r="DI897" s="188" cm="1">
        <f t="array" aca="1" ref="DI897" ca="1">IFERROR(INDEX(Forecast_Capex_Input!BJ$12:BJ$286,$X897)
*(INDEX(Forecast_Capex_Input!$H$12:$H$286,$X897)=Repex),0)
*$DE897</f>
        <v>0</v>
      </c>
      <c r="DJ897" s="188" cm="1">
        <f t="array" aca="1" ref="DJ897" ca="1">IFERROR(INDEX(Forecast_Capex_Input!BK$12:BK$286,$X897)
*(INDEX(Forecast_Capex_Input!$H$12:$H$286,$X897)=Repex),0)
*$DE897</f>
        <v>0</v>
      </c>
      <c r="DK897" s="188" cm="1">
        <f t="array" aca="1" ref="DK897" ca="1">IFERROR(INDEX(Forecast_Capex_Input!BL$12:BL$286,$X897)
*(INDEX(Forecast_Capex_Input!$H$12:$H$286,$X897)=Repex),0)
*$DE897</f>
        <v>0</v>
      </c>
      <c r="DL897" s="165"/>
      <c r="DM897" s="188" t="b" cm="1">
        <f t="array" aca="1" ref="DM897" ca="1">OR($G897=Forecast_Capex_Input!$BN$8:$BN$9)</f>
        <v>0</v>
      </c>
      <c r="DN897" s="188" cm="1">
        <f t="array" aca="1" ref="DN897" ca="1">IFERROR(INDEX(Forecast_Capex_Input!BO$12:BO$286,$X897)
*(INDEX(Forecast_Capex_Input!$H$12:$H$286,$X897)=Repex),0)
*$DM897</f>
        <v>0</v>
      </c>
      <c r="DO897" s="188" cm="1">
        <f t="array" aca="1" ref="DO897" ca="1">IFERROR(INDEX(Forecast_Capex_Input!BP$12:BP$286,$X897)
*(INDEX(Forecast_Capex_Input!$H$12:$H$286,$X897)=Repex),0)
*$DM897</f>
        <v>0</v>
      </c>
      <c r="DP897" s="188" cm="1">
        <f t="array" aca="1" ref="DP897" ca="1">IFERROR(INDEX(Forecast_Capex_Input!BQ$12:BQ$286,$X897)
*(INDEX(Forecast_Capex_Input!$H$12:$H$286,$X897)=Repex),0)
*$DM897</f>
        <v>0</v>
      </c>
      <c r="DQ897" s="188" cm="1">
        <f t="array" aca="1" ref="DQ897" ca="1">IFERROR(INDEX(Forecast_Capex_Input!BR$12:BR$286,$X897)
*(INDEX(Forecast_Capex_Input!$H$12:$H$286,$X897)=Repex),0)
*$DM897</f>
        <v>0</v>
      </c>
      <c r="DR897" s="188" cm="1">
        <f t="array" aca="1" ref="DR897" ca="1">IFERROR(INDEX(Forecast_Capex_Input!BS$12:BS$286,$X897)
*(INDEX(Forecast_Capex_Input!$H$12:$H$286,$X897)=Repex),0)
*$DM897</f>
        <v>0</v>
      </c>
      <c r="DS897" s="165"/>
      <c r="DT897" s="188" t="b" cm="1">
        <f t="array" aca="1" ref="DT897" ca="1">OR($G897=Forecast_Capex_Input!$BU$8:$BU$10)</f>
        <v>0</v>
      </c>
      <c r="DU897" s="188" cm="1">
        <f t="array" aca="1" ref="DU897" ca="1">IFERROR(INDEX(Forecast_Capex_Input!BV$12:BV$286,$X897)
*(INDEX(Forecast_Capex_Input!$H$12:$H$286,$X897)=Repex),0)
*$DT897</f>
        <v>0</v>
      </c>
      <c r="DV897" s="188" cm="1">
        <f t="array" aca="1" ref="DV897" ca="1">IFERROR(INDEX(Forecast_Capex_Input!BW$12:BW$286,$X897)
*(INDEX(Forecast_Capex_Input!$H$12:$H$286,$X897)=Repex),0)
*$DT897</f>
        <v>0</v>
      </c>
      <c r="DW897" s="188" cm="1">
        <f t="array" aca="1" ref="DW897" ca="1">IFERROR(INDEX(Forecast_Capex_Input!BX$12:BX$286,$X897)
*(INDEX(Forecast_Capex_Input!$H$12:$H$286,$X897)=Repex),0)
*$DT897</f>
        <v>0</v>
      </c>
      <c r="DX897" s="188" cm="1">
        <f t="array" aca="1" ref="DX897" ca="1">IFERROR(INDEX(Forecast_Capex_Input!BY$12:BY$286,$X897)
*(INDEX(Forecast_Capex_Input!$H$12:$H$286,$X897)=Repex),0)
*$DT897</f>
        <v>0</v>
      </c>
      <c r="DY897" s="188" cm="1">
        <f t="array" aca="1" ref="DY897" ca="1">IFERROR(INDEX(Forecast_Capex_Input!BZ$12:BZ$286,$X897)
*(INDEX(Forecast_Capex_Input!$H$12:$H$286,$X897)=Repex),0)
*$DT897</f>
        <v>0</v>
      </c>
      <c r="DZ897" s="188" cm="1">
        <f t="array" aca="1" ref="DZ897" ca="1">IFERROR(INDEX(Forecast_Capex_Input!CA$12:CA$286,$X897)
*(INDEX(Forecast_Capex_Input!$H$12:$H$286,$X897)=Repex),0)
*$DT897</f>
        <v>0</v>
      </c>
      <c r="EA897" s="188" cm="1">
        <f t="array" aca="1" ref="EA897" ca="1">IFERROR(INDEX(Forecast_Capex_Input!CB$12:CB$286,$X897)
*(INDEX(Forecast_Capex_Input!$H$12:$H$286,$X897)=Repex),0)
*$DT897</f>
        <v>0</v>
      </c>
      <c r="EB897" s="188" cm="1">
        <f t="array" aca="1" ref="EB897" ca="1">IFERROR(INDEX(Forecast_Capex_Input!CC$12:CC$286,$X897)
*(INDEX(Forecast_Capex_Input!$H$12:$H$286,$X897)=Repex),0)
*$DT897</f>
        <v>0</v>
      </c>
      <c r="EC897" s="165"/>
      <c r="ED897" s="226" t="str">
        <f t="shared" si="611"/>
        <v>N/A</v>
      </c>
      <c r="EE897" s="174" t="s">
        <v>15</v>
      </c>
    </row>
    <row r="898" spans="3:135" x14ac:dyDescent="0.2">
      <c r="C898" s="174">
        <f t="shared" si="612"/>
        <v>888</v>
      </c>
      <c r="D898" s="167" t="str" cm="1">
        <f t="array" ref="D898">IFERROR(INDEX(Forecast_Capex_Input!$D$12:$D$286,$X898),NA)</f>
        <v>N/A</v>
      </c>
      <c r="E898" s="172" t="str" cm="1">
        <f t="array" ref="E898">IF($X898=NA,NA,INDEX(Forecast_Capex_Input!$E$12:$E$286,$X898))</f>
        <v>N/A</v>
      </c>
      <c r="F898" s="167" t="str" cm="1">
        <f t="array" aca="1" ref="F898" ca="1">IFERROR(INDEX(General!$E$25:$E$26,$Y898),NA)</f>
        <v>N/A</v>
      </c>
      <c r="G898" s="167" t="str" cm="1">
        <f t="array" aca="1" ref="G898" ca="1">IFERROR(INDEX(Forecast_Capex_Input!$AI$11:$BB$11,$AA898),NA)</f>
        <v>N/A</v>
      </c>
      <c r="H898" s="189" t="str" cm="1">
        <f t="array" aca="1" ref="H898" ca="1">IFERROR(INDEX(Forecast_Capex_Input!$AI$12:$BB$286,$X898,$AA898),NA)</f>
        <v>N/A</v>
      </c>
      <c r="I898" s="199" t="str" cm="1">
        <f t="array" ref="I898">IFERROR(INDEX(Forecast_Capex_Input!$F$12:$F$286,$X898),NA)</f>
        <v>N/A</v>
      </c>
      <c r="J898" s="199" t="str" cm="1">
        <f t="array" ref="J898">IFERROR(INDEX(Forecast_Capex_Input!G$12:G$286,$X898),NA)</f>
        <v>N/A</v>
      </c>
      <c r="K898" s="199" t="str" cm="1">
        <f t="array" ref="K898">IFERROR(INDEX(Forecast_Capex_Input!H$12:H$286,$X898),NA)</f>
        <v>N/A</v>
      </c>
      <c r="L898" s="199" t="str" cm="1">
        <f t="array" ref="L898">IFERROR(INDEX(Forecast_Capex_Input!I$12:I$286,$X898),NA)</f>
        <v>N/A</v>
      </c>
      <c r="M898" s="199" t="str" cm="1">
        <f t="array" ref="M898">IFERROR(INDEX(Forecast_Capex_Input!J$12:J$286,$X898),NA)</f>
        <v>N/A</v>
      </c>
      <c r="N898" s="199" t="str" cm="1">
        <f t="array" ref="N898">IFERROR(INDEX(Forecast_Capex_Input!K$12:K$286,$X898),NA)</f>
        <v>N/A</v>
      </c>
      <c r="O898" s="199" t="str" cm="1">
        <f t="array" ref="O898">IFERROR(INDEX(Forecast_Capex_Input!L$12:L$286,$X898),NA)</f>
        <v>N/A</v>
      </c>
      <c r="P898" s="199" t="str" cm="1">
        <f t="array" ref="P898">IFERROR(INDEX(Forecast_Capex_Input!M$12:M$286,$X898),NA)</f>
        <v>N/A</v>
      </c>
      <c r="Q898" s="172" t="str" cm="1">
        <f t="array" ref="Q898">IFERROR(INDEX(Forecast_Capex_Input!N$12:N$286,$X898),NA)</f>
        <v>N/A</v>
      </c>
      <c r="R898" s="265" cm="1">
        <f t="array" ref="R898">IFERROR(INDEX(Forecast_Capex_Input!O$12:O$286,$X898),0)</f>
        <v>0</v>
      </c>
      <c r="S898" s="172" cm="1">
        <f t="array" ref="S898">IFERROR(INDEX(Forecast_Capex_Input!P$12:P$286,$X898),0)</f>
        <v>0</v>
      </c>
      <c r="T898" s="199" t="str" cm="1">
        <f t="array" aca="1" ref="T898" ca="1">IFERROR(INDEX(General!$K$84:$K$103,$AA898),NA)</f>
        <v>N/A</v>
      </c>
      <c r="U898" s="188" cm="1">
        <f t="array" aca="1" ref="U898" ca="1">IFERROR(
IF($F898=General!$E$25,INDEX(Forecast_Capex_Input!S$12:S$286,$X898),
INDEX(Forecast_Capex_Input!T$12:T$286,$X898)),0)</f>
        <v>0</v>
      </c>
      <c r="V898" s="222" t="b">
        <f>IFERROR(INDEX(Overheads!$T$19:$T$26,MATCH($I898,Overheads!$E$19:$E$26,0)),FALSE)</f>
        <v>0</v>
      </c>
      <c r="W898" s="165"/>
      <c r="X898" s="174" t="str">
        <f>IFERROR(
IF(MATCH($C898,Forecast_Capex_Input!$CI$12:$CI$286,1)+1&gt;MAX(Forecast_Capex_Input!$C$12:$C$286),NA,
MATCH($C898,Forecast_Capex_Input!$CI$12:$CI$286,1)+1),1)</f>
        <v>N/A</v>
      </c>
      <c r="Y898" s="174" t="str" cm="1">
        <f t="array" aca="1" ref="Y898" ca="1">IFERROR(
IF(X897&lt;&gt;X898,1,
IF(COUNTIF(OFFSET(Y897,0,0,-INDEX(Forecast_Capex_Input!$CG$12:$CG$286,$X898)),Y897)=INDEX(Forecast_Capex_Input!$CG$12:$CG$286,$X898),Y897+1,Y897)),NA)</f>
        <v>N/A</v>
      </c>
      <c r="Z898" s="174" t="str" cm="1">
        <f t="array" ref="Z898">IFERROR($C898-IF($X898=1,1,INDEX(Forecast_Capex_Input!$CI$12:$CI$286,$X898-1))+1,NA)</f>
        <v>N/A</v>
      </c>
      <c r="AA898" s="174" t="str" cm="1">
        <f t="array" aca="1" ref="AA898" ca="1">IFERROR(IF(Y898=1,
INDEX(Forecast_Capex_Input!$AI$10:$BB$10,SMALL(IF(INDEX(Forecast_Capex_Input!$AI$12:$BB$286,$X898,0)&gt;0,COLUMN(Forecast_Capex_Input!$AI$10:$BB$10)-COLUMN(Forecast_Capex_Input!$AI$12)+1),ROWS(OFFSET(AA897,0,0,-$Z898)))),
OFFSET(AA897,-INDEX(Forecast_Capex_Input!$CG$12:$CG$286,$X898)+1,0)),NA)</f>
        <v>N/A</v>
      </c>
      <c r="AB898" s="174" t="str">
        <f t="shared" ca="1" si="581"/>
        <v>N/A</v>
      </c>
      <c r="AC898" s="222" t="b">
        <f t="shared" si="613"/>
        <v>0</v>
      </c>
      <c r="AD898" s="220" t="b">
        <v>0</v>
      </c>
      <c r="AE898" s="222" t="b">
        <f t="shared" si="582"/>
        <v>1</v>
      </c>
      <c r="AF898" s="165"/>
      <c r="AG898" s="215">
        <v>0</v>
      </c>
      <c r="AH898" s="215">
        <v>0</v>
      </c>
      <c r="AI898" s="215">
        <v>0</v>
      </c>
      <c r="AJ898" s="215">
        <v>0</v>
      </c>
      <c r="AK898" s="215">
        <v>0</v>
      </c>
      <c r="AL898" s="155">
        <v>0</v>
      </c>
      <c r="AM898" s="165"/>
      <c r="AN898" s="215" cm="1">
        <f t="array" aca="1" ref="AN898" ca="1">IFERROR(INDEX(General!O$33:O$34,$AB898)
*AG898,0)</f>
        <v>0</v>
      </c>
      <c r="AO898" s="215" cm="1">
        <f t="array" aca="1" ref="AO898" ca="1">IFERROR(INDEX(General!P$33:P$34,$AB898)
*AH898,0)</f>
        <v>0</v>
      </c>
      <c r="AP898" s="215" cm="1">
        <f t="array" aca="1" ref="AP898" ca="1">IFERROR(INDEX(General!Q$33:Q$34,$AB898)
*AI898,0)</f>
        <v>0</v>
      </c>
      <c r="AQ898" s="215" cm="1">
        <f t="array" aca="1" ref="AQ898" ca="1">IFERROR(INDEX(General!R$33:R$34,$AB898)
*AJ898,0)</f>
        <v>0</v>
      </c>
      <c r="AR898" s="215" cm="1">
        <f t="array" aca="1" ref="AR898" ca="1">IFERROR(INDEX(General!S$33:S$34,$AB898)
*AK898,0)</f>
        <v>0</v>
      </c>
      <c r="AS898" s="155">
        <f t="shared" ca="1" si="614"/>
        <v>0</v>
      </c>
      <c r="AT898" s="165"/>
      <c r="AU898" s="215">
        <f ca="1">IF($AE898=FALSE,AN898*Overheads!$R$24*$V898,
IFERROR(Overheads!$O$49*$V898*AN898,0)
+IFERROR(Overheads!Q$59*$V898*(AN898/Overheads!Q$68),0))</f>
        <v>0</v>
      </c>
      <c r="AV898" s="215">
        <f ca="1">IF($AE898=FALSE,AO898*Overheads!$R$24*$V898,
IFERROR(Overheads!$O$49*$V898*AO898,0)
+IFERROR(Overheads!R$59*$V898*(AO898/Overheads!R$68),0))</f>
        <v>0</v>
      </c>
      <c r="AW898" s="215">
        <f ca="1">IF($AE898=FALSE,AP898*Overheads!$R$24*$V898,
IFERROR(Overheads!$O$49*$V898*AP898,0)
+IFERROR(Overheads!S$59*$V898*(AP898/Overheads!S$68),0))</f>
        <v>0</v>
      </c>
      <c r="AX898" s="215">
        <f ca="1">IF($AE898=FALSE,AQ898*Overheads!$R$24*$V898,
IFERROR(Overheads!$O$49*$V898*AQ898,0)
+IFERROR(Overheads!T$59*$V898*(AQ898/Overheads!T$68),0))</f>
        <v>0</v>
      </c>
      <c r="AY898" s="215">
        <f ca="1">IF($AE898=FALSE,AR898*Overheads!$R$24*$V898,
IFERROR(Overheads!$O$49*$V898*AR898,0)
+IFERROR(Overheads!U$59*$V898*(AR898/Overheads!U$68),0))</f>
        <v>0</v>
      </c>
      <c r="AZ898" s="155">
        <f t="shared" ca="1" si="615"/>
        <v>0</v>
      </c>
      <c r="BA898" s="165"/>
      <c r="BB898" s="215">
        <f ca="1">IF($AE898=FALSE,AN898*Overheads!$S$25,
IFERROR(Overheads!$O$50*AN898,0)
+IFERROR(Overheads!Q$60*(AN898/Overheads!Q$66),0))</f>
        <v>0</v>
      </c>
      <c r="BC898" s="215">
        <f ca="1">IF($AE898=FALSE,AO898*Overheads!$S$25,
IFERROR(Overheads!$O$50*AO898,0)
+IFERROR(Overheads!R$60*(AO898/Overheads!R$66),0))</f>
        <v>0</v>
      </c>
      <c r="BD898" s="215">
        <f ca="1">IF($AE898=FALSE,AP898*Overheads!$S$25,
IFERROR(Overheads!$O$50*AP898,0)
+IFERROR(Overheads!S$60*(AP898/Overheads!S$66),0))</f>
        <v>0</v>
      </c>
      <c r="BE898" s="215">
        <f ca="1">IF($AE898=FALSE,AQ898*Overheads!$S$25,
IFERROR(Overheads!$O$50*AQ898,0)
+IFERROR(Overheads!T$60*(AQ898/Overheads!T$66),0))</f>
        <v>0</v>
      </c>
      <c r="BF898" s="215">
        <f ca="1">IF($AE898=FALSE,AR898*Overheads!$S$25,
IFERROR(Overheads!$O$50*AR898,0)
+IFERROR(Overheads!U$60*(AR898/Overheads!U$66),0))</f>
        <v>0</v>
      </c>
      <c r="BG898" s="155">
        <f t="shared" ca="1" si="616"/>
        <v>0</v>
      </c>
      <c r="BH898" s="165"/>
      <c r="BI898" s="215">
        <f t="shared" ca="1" si="617"/>
        <v>0</v>
      </c>
      <c r="BJ898" s="215">
        <f t="shared" ca="1" si="583"/>
        <v>0</v>
      </c>
      <c r="BK898" s="215">
        <f t="shared" ca="1" si="584"/>
        <v>0</v>
      </c>
      <c r="BL898" s="215">
        <f t="shared" ca="1" si="585"/>
        <v>0</v>
      </c>
      <c r="BM898" s="215">
        <f t="shared" ca="1" si="586"/>
        <v>0</v>
      </c>
      <c r="BN898" s="155">
        <f t="shared" ca="1" si="618"/>
        <v>0</v>
      </c>
      <c r="BO898" s="165"/>
      <c r="BP898" s="187" cm="1">
        <f t="array" ref="BP898">IFERROR(IF($X898=$X897,BP897,INDEX(Forecast_Capex_Input!AC$12:AC$286,$X898)),0)</f>
        <v>0</v>
      </c>
      <c r="BQ898" s="187" cm="1">
        <f t="array" ref="BQ898">IFERROR(IF($X898=$X897,BQ897,INDEX(Forecast_Capex_Input!AD$12:AD$286,$X898)),0)</f>
        <v>0</v>
      </c>
      <c r="BR898" s="187" cm="1">
        <f t="array" ref="BR898">IFERROR(IF($X898=$X897,BR897,INDEX(Forecast_Capex_Input!AE$12:AE$286,$X898)),0)</f>
        <v>0</v>
      </c>
      <c r="BS898" s="187" cm="1">
        <f t="array" ref="BS898">IFERROR(IF($X898=$X897,BS897,INDEX(Forecast_Capex_Input!AF$12:AF$286,$X898)),0)</f>
        <v>0</v>
      </c>
      <c r="BT898" s="187" cm="1">
        <f t="array" ref="BT898">IFERROR(IF($X898=$X897,BT897,INDEX(Forecast_Capex_Input!AG$12:AG$286,$X898)),0)</f>
        <v>0</v>
      </c>
      <c r="BU898" s="165"/>
      <c r="BV898" s="215">
        <f t="shared" si="587"/>
        <v>0</v>
      </c>
      <c r="BW898" s="215">
        <f t="shared" si="588"/>
        <v>0</v>
      </c>
      <c r="BX898" s="215">
        <f t="shared" si="589"/>
        <v>0</v>
      </c>
      <c r="BY898" s="215">
        <f t="shared" si="590"/>
        <v>0</v>
      </c>
      <c r="BZ898" s="215">
        <f t="shared" si="591"/>
        <v>0</v>
      </c>
      <c r="CA898" s="155">
        <f t="shared" si="619"/>
        <v>0</v>
      </c>
      <c r="CB898" s="165"/>
      <c r="CC898" s="215">
        <f t="shared" si="592"/>
        <v>0</v>
      </c>
      <c r="CD898" s="215">
        <f t="shared" si="593"/>
        <v>0</v>
      </c>
      <c r="CE898" s="215">
        <f t="shared" si="594"/>
        <v>0</v>
      </c>
      <c r="CF898" s="215">
        <f t="shared" si="595"/>
        <v>0</v>
      </c>
      <c r="CG898" s="215">
        <f t="shared" si="596"/>
        <v>0</v>
      </c>
      <c r="CH898" s="155">
        <f t="shared" si="620"/>
        <v>0</v>
      </c>
      <c r="CI898" s="165"/>
      <c r="CJ898" s="215">
        <f t="shared" si="597"/>
        <v>0</v>
      </c>
      <c r="CK898" s="215">
        <f t="shared" si="598"/>
        <v>0</v>
      </c>
      <c r="CL898" s="215">
        <f t="shared" si="599"/>
        <v>0</v>
      </c>
      <c r="CM898" s="215">
        <f t="shared" si="600"/>
        <v>0</v>
      </c>
      <c r="CN898" s="215">
        <f t="shared" si="601"/>
        <v>0</v>
      </c>
      <c r="CO898" s="155">
        <f t="shared" si="621"/>
        <v>0</v>
      </c>
      <c r="CP898" s="165"/>
      <c r="CQ898" s="223">
        <f t="shared" si="602"/>
        <v>0</v>
      </c>
      <c r="CR898" s="223">
        <f t="shared" si="603"/>
        <v>0</v>
      </c>
      <c r="CS898" s="223">
        <f t="shared" si="604"/>
        <v>0</v>
      </c>
      <c r="CT898" s="223">
        <f t="shared" si="605"/>
        <v>0</v>
      </c>
      <c r="CU898" s="223">
        <f t="shared" si="606"/>
        <v>0</v>
      </c>
      <c r="CV898" s="155">
        <f t="shared" si="622"/>
        <v>0</v>
      </c>
      <c r="CW898" s="165"/>
      <c r="CX898" s="215">
        <f t="shared" si="623"/>
        <v>0</v>
      </c>
      <c r="CY898" s="215">
        <f t="shared" si="607"/>
        <v>0</v>
      </c>
      <c r="CZ898" s="215">
        <f t="shared" si="608"/>
        <v>0</v>
      </c>
      <c r="DA898" s="215">
        <f t="shared" si="609"/>
        <v>0</v>
      </c>
      <c r="DB898" s="215">
        <f t="shared" si="610"/>
        <v>0</v>
      </c>
      <c r="DC898" s="155">
        <f t="shared" si="624"/>
        <v>0</v>
      </c>
      <c r="DD898" s="165"/>
      <c r="DE898" s="188" t="b" cm="1">
        <f t="array" aca="1" ref="DE898" ca="1">OR($G898=Forecast_Capex_Input!$BF$8:$BF$10)</f>
        <v>0</v>
      </c>
      <c r="DF898" s="188" cm="1">
        <f t="array" aca="1" ref="DF898" ca="1">IFERROR(INDEX(Forecast_Capex_Input!BG$12:BG$286,$X898)
*(INDEX(Forecast_Capex_Input!$H$12:$H$286,$X898)=Repex),0)
*$DE898</f>
        <v>0</v>
      </c>
      <c r="DG898" s="188" cm="1">
        <f t="array" aca="1" ref="DG898" ca="1">IFERROR(INDEX(Forecast_Capex_Input!BH$12:BH$286,$X898)
*(INDEX(Forecast_Capex_Input!$H$12:$H$286,$X898)=Repex),0)
*$DE898</f>
        <v>0</v>
      </c>
      <c r="DH898" s="188" cm="1">
        <f t="array" aca="1" ref="DH898" ca="1">IFERROR(INDEX(Forecast_Capex_Input!BI$12:BI$286,$X898)
*(INDEX(Forecast_Capex_Input!$H$12:$H$286,$X898)=Repex),0)
*$DE898</f>
        <v>0</v>
      </c>
      <c r="DI898" s="188" cm="1">
        <f t="array" aca="1" ref="DI898" ca="1">IFERROR(INDEX(Forecast_Capex_Input!BJ$12:BJ$286,$X898)
*(INDEX(Forecast_Capex_Input!$H$12:$H$286,$X898)=Repex),0)
*$DE898</f>
        <v>0</v>
      </c>
      <c r="DJ898" s="188" cm="1">
        <f t="array" aca="1" ref="DJ898" ca="1">IFERROR(INDEX(Forecast_Capex_Input!BK$12:BK$286,$X898)
*(INDEX(Forecast_Capex_Input!$H$12:$H$286,$X898)=Repex),0)
*$DE898</f>
        <v>0</v>
      </c>
      <c r="DK898" s="188" cm="1">
        <f t="array" aca="1" ref="DK898" ca="1">IFERROR(INDEX(Forecast_Capex_Input!BL$12:BL$286,$X898)
*(INDEX(Forecast_Capex_Input!$H$12:$H$286,$X898)=Repex),0)
*$DE898</f>
        <v>0</v>
      </c>
      <c r="DL898" s="165"/>
      <c r="DM898" s="188" t="b" cm="1">
        <f t="array" aca="1" ref="DM898" ca="1">OR($G898=Forecast_Capex_Input!$BN$8:$BN$9)</f>
        <v>0</v>
      </c>
      <c r="DN898" s="188" cm="1">
        <f t="array" aca="1" ref="DN898" ca="1">IFERROR(INDEX(Forecast_Capex_Input!BO$12:BO$286,$X898)
*(INDEX(Forecast_Capex_Input!$H$12:$H$286,$X898)=Repex),0)
*$DM898</f>
        <v>0</v>
      </c>
      <c r="DO898" s="188" cm="1">
        <f t="array" aca="1" ref="DO898" ca="1">IFERROR(INDEX(Forecast_Capex_Input!BP$12:BP$286,$X898)
*(INDEX(Forecast_Capex_Input!$H$12:$H$286,$X898)=Repex),0)
*$DM898</f>
        <v>0</v>
      </c>
      <c r="DP898" s="188" cm="1">
        <f t="array" aca="1" ref="DP898" ca="1">IFERROR(INDEX(Forecast_Capex_Input!BQ$12:BQ$286,$X898)
*(INDEX(Forecast_Capex_Input!$H$12:$H$286,$X898)=Repex),0)
*$DM898</f>
        <v>0</v>
      </c>
      <c r="DQ898" s="188" cm="1">
        <f t="array" aca="1" ref="DQ898" ca="1">IFERROR(INDEX(Forecast_Capex_Input!BR$12:BR$286,$X898)
*(INDEX(Forecast_Capex_Input!$H$12:$H$286,$X898)=Repex),0)
*$DM898</f>
        <v>0</v>
      </c>
      <c r="DR898" s="188" cm="1">
        <f t="array" aca="1" ref="DR898" ca="1">IFERROR(INDEX(Forecast_Capex_Input!BS$12:BS$286,$X898)
*(INDEX(Forecast_Capex_Input!$H$12:$H$286,$X898)=Repex),0)
*$DM898</f>
        <v>0</v>
      </c>
      <c r="DS898" s="165"/>
      <c r="DT898" s="188" t="b" cm="1">
        <f t="array" aca="1" ref="DT898" ca="1">OR($G898=Forecast_Capex_Input!$BU$8:$BU$10)</f>
        <v>0</v>
      </c>
      <c r="DU898" s="188" cm="1">
        <f t="array" aca="1" ref="DU898" ca="1">IFERROR(INDEX(Forecast_Capex_Input!BV$12:BV$286,$X898)
*(INDEX(Forecast_Capex_Input!$H$12:$H$286,$X898)=Repex),0)
*$DT898</f>
        <v>0</v>
      </c>
      <c r="DV898" s="188" cm="1">
        <f t="array" aca="1" ref="DV898" ca="1">IFERROR(INDEX(Forecast_Capex_Input!BW$12:BW$286,$X898)
*(INDEX(Forecast_Capex_Input!$H$12:$H$286,$X898)=Repex),0)
*$DT898</f>
        <v>0</v>
      </c>
      <c r="DW898" s="188" cm="1">
        <f t="array" aca="1" ref="DW898" ca="1">IFERROR(INDEX(Forecast_Capex_Input!BX$12:BX$286,$X898)
*(INDEX(Forecast_Capex_Input!$H$12:$H$286,$X898)=Repex),0)
*$DT898</f>
        <v>0</v>
      </c>
      <c r="DX898" s="188" cm="1">
        <f t="array" aca="1" ref="DX898" ca="1">IFERROR(INDEX(Forecast_Capex_Input!BY$12:BY$286,$X898)
*(INDEX(Forecast_Capex_Input!$H$12:$H$286,$X898)=Repex),0)
*$DT898</f>
        <v>0</v>
      </c>
      <c r="DY898" s="188" cm="1">
        <f t="array" aca="1" ref="DY898" ca="1">IFERROR(INDEX(Forecast_Capex_Input!BZ$12:BZ$286,$X898)
*(INDEX(Forecast_Capex_Input!$H$12:$H$286,$X898)=Repex),0)
*$DT898</f>
        <v>0</v>
      </c>
      <c r="DZ898" s="188" cm="1">
        <f t="array" aca="1" ref="DZ898" ca="1">IFERROR(INDEX(Forecast_Capex_Input!CA$12:CA$286,$X898)
*(INDEX(Forecast_Capex_Input!$H$12:$H$286,$X898)=Repex),0)
*$DT898</f>
        <v>0</v>
      </c>
      <c r="EA898" s="188" cm="1">
        <f t="array" aca="1" ref="EA898" ca="1">IFERROR(INDEX(Forecast_Capex_Input!CB$12:CB$286,$X898)
*(INDEX(Forecast_Capex_Input!$H$12:$H$286,$X898)=Repex),0)
*$DT898</f>
        <v>0</v>
      </c>
      <c r="EB898" s="188" cm="1">
        <f t="array" aca="1" ref="EB898" ca="1">IFERROR(INDEX(Forecast_Capex_Input!CC$12:CC$286,$X898)
*(INDEX(Forecast_Capex_Input!$H$12:$H$286,$X898)=Repex),0)
*$DT898</f>
        <v>0</v>
      </c>
      <c r="EC898" s="165"/>
      <c r="ED898" s="226" t="str">
        <f t="shared" si="611"/>
        <v>N/A</v>
      </c>
      <c r="EE898" s="174" t="s">
        <v>15</v>
      </c>
    </row>
    <row r="899" spans="3:135" x14ac:dyDescent="0.2">
      <c r="C899" s="174">
        <f t="shared" si="612"/>
        <v>889</v>
      </c>
      <c r="D899" s="167" t="str" cm="1">
        <f t="array" ref="D899">IFERROR(INDEX(Forecast_Capex_Input!$D$12:$D$286,$X899),NA)</f>
        <v>N/A</v>
      </c>
      <c r="E899" s="172" t="str" cm="1">
        <f t="array" ref="E899">IF($X899=NA,NA,INDEX(Forecast_Capex_Input!$E$12:$E$286,$X899))</f>
        <v>N/A</v>
      </c>
      <c r="F899" s="167" t="str" cm="1">
        <f t="array" aca="1" ref="F899" ca="1">IFERROR(INDEX(General!$E$25:$E$26,$Y899),NA)</f>
        <v>N/A</v>
      </c>
      <c r="G899" s="167" t="str" cm="1">
        <f t="array" aca="1" ref="G899" ca="1">IFERROR(INDEX(Forecast_Capex_Input!$AI$11:$BB$11,$AA899),NA)</f>
        <v>N/A</v>
      </c>
      <c r="H899" s="189" t="str" cm="1">
        <f t="array" aca="1" ref="H899" ca="1">IFERROR(INDEX(Forecast_Capex_Input!$AI$12:$BB$286,$X899,$AA899),NA)</f>
        <v>N/A</v>
      </c>
      <c r="I899" s="199" t="str" cm="1">
        <f t="array" ref="I899">IFERROR(INDEX(Forecast_Capex_Input!$F$12:$F$286,$X899),NA)</f>
        <v>N/A</v>
      </c>
      <c r="J899" s="199" t="str" cm="1">
        <f t="array" ref="J899">IFERROR(INDEX(Forecast_Capex_Input!G$12:G$286,$X899),NA)</f>
        <v>N/A</v>
      </c>
      <c r="K899" s="199" t="str" cm="1">
        <f t="array" ref="K899">IFERROR(INDEX(Forecast_Capex_Input!H$12:H$286,$X899),NA)</f>
        <v>N/A</v>
      </c>
      <c r="L899" s="199" t="str" cm="1">
        <f t="array" ref="L899">IFERROR(INDEX(Forecast_Capex_Input!I$12:I$286,$X899),NA)</f>
        <v>N/A</v>
      </c>
      <c r="M899" s="199" t="str" cm="1">
        <f t="array" ref="M899">IFERROR(INDEX(Forecast_Capex_Input!J$12:J$286,$X899),NA)</f>
        <v>N/A</v>
      </c>
      <c r="N899" s="199" t="str" cm="1">
        <f t="array" ref="N899">IFERROR(INDEX(Forecast_Capex_Input!K$12:K$286,$X899),NA)</f>
        <v>N/A</v>
      </c>
      <c r="O899" s="199" t="str" cm="1">
        <f t="array" ref="O899">IFERROR(INDEX(Forecast_Capex_Input!L$12:L$286,$X899),NA)</f>
        <v>N/A</v>
      </c>
      <c r="P899" s="199" t="str" cm="1">
        <f t="array" ref="P899">IFERROR(INDEX(Forecast_Capex_Input!M$12:M$286,$X899),NA)</f>
        <v>N/A</v>
      </c>
      <c r="Q899" s="172" t="str" cm="1">
        <f t="array" ref="Q899">IFERROR(INDEX(Forecast_Capex_Input!N$12:N$286,$X899),NA)</f>
        <v>N/A</v>
      </c>
      <c r="R899" s="265" cm="1">
        <f t="array" ref="R899">IFERROR(INDEX(Forecast_Capex_Input!O$12:O$286,$X899),0)</f>
        <v>0</v>
      </c>
      <c r="S899" s="172" cm="1">
        <f t="array" ref="S899">IFERROR(INDEX(Forecast_Capex_Input!P$12:P$286,$X899),0)</f>
        <v>0</v>
      </c>
      <c r="T899" s="199" t="str" cm="1">
        <f t="array" aca="1" ref="T899" ca="1">IFERROR(INDEX(General!$K$84:$K$103,$AA899),NA)</f>
        <v>N/A</v>
      </c>
      <c r="U899" s="188" cm="1">
        <f t="array" aca="1" ref="U899" ca="1">IFERROR(
IF($F899=General!$E$25,INDEX(Forecast_Capex_Input!S$12:S$286,$X899),
INDEX(Forecast_Capex_Input!T$12:T$286,$X899)),0)</f>
        <v>0</v>
      </c>
      <c r="V899" s="222" t="b">
        <f>IFERROR(INDEX(Overheads!$T$19:$T$26,MATCH($I899,Overheads!$E$19:$E$26,0)),FALSE)</f>
        <v>0</v>
      </c>
      <c r="W899" s="165"/>
      <c r="X899" s="174" t="str">
        <f>IFERROR(
IF(MATCH($C899,Forecast_Capex_Input!$CI$12:$CI$286,1)+1&gt;MAX(Forecast_Capex_Input!$C$12:$C$286),NA,
MATCH($C899,Forecast_Capex_Input!$CI$12:$CI$286,1)+1),1)</f>
        <v>N/A</v>
      </c>
      <c r="Y899" s="174" t="str" cm="1">
        <f t="array" aca="1" ref="Y899" ca="1">IFERROR(
IF(X898&lt;&gt;X899,1,
IF(COUNTIF(OFFSET(Y898,0,0,-INDEX(Forecast_Capex_Input!$CG$12:$CG$286,$X899)),Y898)=INDEX(Forecast_Capex_Input!$CG$12:$CG$286,$X899),Y898+1,Y898)),NA)</f>
        <v>N/A</v>
      </c>
      <c r="Z899" s="174" t="str" cm="1">
        <f t="array" ref="Z899">IFERROR($C899-IF($X899=1,1,INDEX(Forecast_Capex_Input!$CI$12:$CI$286,$X899-1))+1,NA)</f>
        <v>N/A</v>
      </c>
      <c r="AA899" s="174" t="str" cm="1">
        <f t="array" aca="1" ref="AA899" ca="1">IFERROR(IF(Y899=1,
INDEX(Forecast_Capex_Input!$AI$10:$BB$10,SMALL(IF(INDEX(Forecast_Capex_Input!$AI$12:$BB$286,$X899,0)&gt;0,COLUMN(Forecast_Capex_Input!$AI$10:$BB$10)-COLUMN(Forecast_Capex_Input!$AI$12)+1),ROWS(OFFSET(AA898,0,0,-$Z899)))),
OFFSET(AA898,-INDEX(Forecast_Capex_Input!$CG$12:$CG$286,$X899)+1,0)),NA)</f>
        <v>N/A</v>
      </c>
      <c r="AB899" s="174" t="str">
        <f t="shared" ca="1" si="581"/>
        <v>N/A</v>
      </c>
      <c r="AC899" s="222" t="b">
        <f t="shared" si="613"/>
        <v>0</v>
      </c>
      <c r="AD899" s="220" t="b">
        <v>0</v>
      </c>
      <c r="AE899" s="222" t="b">
        <f t="shared" si="582"/>
        <v>1</v>
      </c>
      <c r="AF899" s="165"/>
      <c r="AG899" s="215">
        <v>0</v>
      </c>
      <c r="AH899" s="215">
        <v>0</v>
      </c>
      <c r="AI899" s="215">
        <v>0</v>
      </c>
      <c r="AJ899" s="215">
        <v>0</v>
      </c>
      <c r="AK899" s="215">
        <v>0</v>
      </c>
      <c r="AL899" s="155">
        <v>0</v>
      </c>
      <c r="AM899" s="165"/>
      <c r="AN899" s="215" cm="1">
        <f t="array" aca="1" ref="AN899" ca="1">IFERROR(INDEX(General!O$33:O$34,$AB899)
*AG899,0)</f>
        <v>0</v>
      </c>
      <c r="AO899" s="215" cm="1">
        <f t="array" aca="1" ref="AO899" ca="1">IFERROR(INDEX(General!P$33:P$34,$AB899)
*AH899,0)</f>
        <v>0</v>
      </c>
      <c r="AP899" s="215" cm="1">
        <f t="array" aca="1" ref="AP899" ca="1">IFERROR(INDEX(General!Q$33:Q$34,$AB899)
*AI899,0)</f>
        <v>0</v>
      </c>
      <c r="AQ899" s="215" cm="1">
        <f t="array" aca="1" ref="AQ899" ca="1">IFERROR(INDEX(General!R$33:R$34,$AB899)
*AJ899,0)</f>
        <v>0</v>
      </c>
      <c r="AR899" s="215" cm="1">
        <f t="array" aca="1" ref="AR899" ca="1">IFERROR(INDEX(General!S$33:S$34,$AB899)
*AK899,0)</f>
        <v>0</v>
      </c>
      <c r="AS899" s="155">
        <f t="shared" ca="1" si="614"/>
        <v>0</v>
      </c>
      <c r="AT899" s="165"/>
      <c r="AU899" s="215">
        <f ca="1">IF($AE899=FALSE,AN899*Overheads!$R$24*$V899,
IFERROR(Overheads!$O$49*$V899*AN899,0)
+IFERROR(Overheads!Q$59*$V899*(AN899/Overheads!Q$68),0))</f>
        <v>0</v>
      </c>
      <c r="AV899" s="215">
        <f ca="1">IF($AE899=FALSE,AO899*Overheads!$R$24*$V899,
IFERROR(Overheads!$O$49*$V899*AO899,0)
+IFERROR(Overheads!R$59*$V899*(AO899/Overheads!R$68),0))</f>
        <v>0</v>
      </c>
      <c r="AW899" s="215">
        <f ca="1">IF($AE899=FALSE,AP899*Overheads!$R$24*$V899,
IFERROR(Overheads!$O$49*$V899*AP899,0)
+IFERROR(Overheads!S$59*$V899*(AP899/Overheads!S$68),0))</f>
        <v>0</v>
      </c>
      <c r="AX899" s="215">
        <f ca="1">IF($AE899=FALSE,AQ899*Overheads!$R$24*$V899,
IFERROR(Overheads!$O$49*$V899*AQ899,0)
+IFERROR(Overheads!T$59*$V899*(AQ899/Overheads!T$68),0))</f>
        <v>0</v>
      </c>
      <c r="AY899" s="215">
        <f ca="1">IF($AE899=FALSE,AR899*Overheads!$R$24*$V899,
IFERROR(Overheads!$O$49*$V899*AR899,0)
+IFERROR(Overheads!U$59*$V899*(AR899/Overheads!U$68),0))</f>
        <v>0</v>
      </c>
      <c r="AZ899" s="155">
        <f t="shared" ca="1" si="615"/>
        <v>0</v>
      </c>
      <c r="BA899" s="165"/>
      <c r="BB899" s="215">
        <f ca="1">IF($AE899=FALSE,AN899*Overheads!$S$25,
IFERROR(Overheads!$O$50*AN899,0)
+IFERROR(Overheads!Q$60*(AN899/Overheads!Q$66),0))</f>
        <v>0</v>
      </c>
      <c r="BC899" s="215">
        <f ca="1">IF($AE899=FALSE,AO899*Overheads!$S$25,
IFERROR(Overheads!$O$50*AO899,0)
+IFERROR(Overheads!R$60*(AO899/Overheads!R$66),0))</f>
        <v>0</v>
      </c>
      <c r="BD899" s="215">
        <f ca="1">IF($AE899=FALSE,AP899*Overheads!$S$25,
IFERROR(Overheads!$O$50*AP899,0)
+IFERROR(Overheads!S$60*(AP899/Overheads!S$66),0))</f>
        <v>0</v>
      </c>
      <c r="BE899" s="215">
        <f ca="1">IF($AE899=FALSE,AQ899*Overheads!$S$25,
IFERROR(Overheads!$O$50*AQ899,0)
+IFERROR(Overheads!T$60*(AQ899/Overheads!T$66),0))</f>
        <v>0</v>
      </c>
      <c r="BF899" s="215">
        <f ca="1">IF($AE899=FALSE,AR899*Overheads!$S$25,
IFERROR(Overheads!$O$50*AR899,0)
+IFERROR(Overheads!U$60*(AR899/Overheads!U$66),0))</f>
        <v>0</v>
      </c>
      <c r="BG899" s="155">
        <f t="shared" ca="1" si="616"/>
        <v>0</v>
      </c>
      <c r="BH899" s="165"/>
      <c r="BI899" s="215">
        <f t="shared" ca="1" si="617"/>
        <v>0</v>
      </c>
      <c r="BJ899" s="215">
        <f t="shared" ca="1" si="583"/>
        <v>0</v>
      </c>
      <c r="BK899" s="215">
        <f t="shared" ca="1" si="584"/>
        <v>0</v>
      </c>
      <c r="BL899" s="215">
        <f t="shared" ca="1" si="585"/>
        <v>0</v>
      </c>
      <c r="BM899" s="215">
        <f t="shared" ca="1" si="586"/>
        <v>0</v>
      </c>
      <c r="BN899" s="155">
        <f t="shared" ca="1" si="618"/>
        <v>0</v>
      </c>
      <c r="BO899" s="165"/>
      <c r="BP899" s="187" cm="1">
        <f t="array" ref="BP899">IFERROR(IF($X899=$X898,BP898,INDEX(Forecast_Capex_Input!AC$12:AC$286,$X899)),0)</f>
        <v>0</v>
      </c>
      <c r="BQ899" s="187" cm="1">
        <f t="array" ref="BQ899">IFERROR(IF($X899=$X898,BQ898,INDEX(Forecast_Capex_Input!AD$12:AD$286,$X899)),0)</f>
        <v>0</v>
      </c>
      <c r="BR899" s="187" cm="1">
        <f t="array" ref="BR899">IFERROR(IF($X899=$X898,BR898,INDEX(Forecast_Capex_Input!AE$12:AE$286,$X899)),0)</f>
        <v>0</v>
      </c>
      <c r="BS899" s="187" cm="1">
        <f t="array" ref="BS899">IFERROR(IF($X899=$X898,BS898,INDEX(Forecast_Capex_Input!AF$12:AF$286,$X899)),0)</f>
        <v>0</v>
      </c>
      <c r="BT899" s="187" cm="1">
        <f t="array" ref="BT899">IFERROR(IF($X899=$X898,BT898,INDEX(Forecast_Capex_Input!AG$12:AG$286,$X899)),0)</f>
        <v>0</v>
      </c>
      <c r="BU899" s="165"/>
      <c r="BV899" s="215">
        <f t="shared" si="587"/>
        <v>0</v>
      </c>
      <c r="BW899" s="215">
        <f t="shared" si="588"/>
        <v>0</v>
      </c>
      <c r="BX899" s="215">
        <f t="shared" si="589"/>
        <v>0</v>
      </c>
      <c r="BY899" s="215">
        <f t="shared" si="590"/>
        <v>0</v>
      </c>
      <c r="BZ899" s="215">
        <f t="shared" si="591"/>
        <v>0</v>
      </c>
      <c r="CA899" s="155">
        <f t="shared" si="619"/>
        <v>0</v>
      </c>
      <c r="CB899" s="165"/>
      <c r="CC899" s="215">
        <f t="shared" si="592"/>
        <v>0</v>
      </c>
      <c r="CD899" s="215">
        <f t="shared" si="593"/>
        <v>0</v>
      </c>
      <c r="CE899" s="215">
        <f t="shared" si="594"/>
        <v>0</v>
      </c>
      <c r="CF899" s="215">
        <f t="shared" si="595"/>
        <v>0</v>
      </c>
      <c r="CG899" s="215">
        <f t="shared" si="596"/>
        <v>0</v>
      </c>
      <c r="CH899" s="155">
        <f t="shared" si="620"/>
        <v>0</v>
      </c>
      <c r="CI899" s="165"/>
      <c r="CJ899" s="215">
        <f t="shared" si="597"/>
        <v>0</v>
      </c>
      <c r="CK899" s="215">
        <f t="shared" si="598"/>
        <v>0</v>
      </c>
      <c r="CL899" s="215">
        <f t="shared" si="599"/>
        <v>0</v>
      </c>
      <c r="CM899" s="215">
        <f t="shared" si="600"/>
        <v>0</v>
      </c>
      <c r="CN899" s="215">
        <f t="shared" si="601"/>
        <v>0</v>
      </c>
      <c r="CO899" s="155">
        <f t="shared" si="621"/>
        <v>0</v>
      </c>
      <c r="CP899" s="165"/>
      <c r="CQ899" s="223">
        <f t="shared" si="602"/>
        <v>0</v>
      </c>
      <c r="CR899" s="223">
        <f t="shared" si="603"/>
        <v>0</v>
      </c>
      <c r="CS899" s="223">
        <f t="shared" si="604"/>
        <v>0</v>
      </c>
      <c r="CT899" s="223">
        <f t="shared" si="605"/>
        <v>0</v>
      </c>
      <c r="CU899" s="223">
        <f t="shared" si="606"/>
        <v>0</v>
      </c>
      <c r="CV899" s="155">
        <f t="shared" si="622"/>
        <v>0</v>
      </c>
      <c r="CW899" s="165"/>
      <c r="CX899" s="215">
        <f t="shared" si="623"/>
        <v>0</v>
      </c>
      <c r="CY899" s="215">
        <f t="shared" si="607"/>
        <v>0</v>
      </c>
      <c r="CZ899" s="215">
        <f t="shared" si="608"/>
        <v>0</v>
      </c>
      <c r="DA899" s="215">
        <f t="shared" si="609"/>
        <v>0</v>
      </c>
      <c r="DB899" s="215">
        <f t="shared" si="610"/>
        <v>0</v>
      </c>
      <c r="DC899" s="155">
        <f t="shared" si="624"/>
        <v>0</v>
      </c>
      <c r="DD899" s="165"/>
      <c r="DE899" s="188" t="b" cm="1">
        <f t="array" aca="1" ref="DE899" ca="1">OR($G899=Forecast_Capex_Input!$BF$8:$BF$10)</f>
        <v>0</v>
      </c>
      <c r="DF899" s="188" cm="1">
        <f t="array" aca="1" ref="DF899" ca="1">IFERROR(INDEX(Forecast_Capex_Input!BG$12:BG$286,$X899)
*(INDEX(Forecast_Capex_Input!$H$12:$H$286,$X899)=Repex),0)
*$DE899</f>
        <v>0</v>
      </c>
      <c r="DG899" s="188" cm="1">
        <f t="array" aca="1" ref="DG899" ca="1">IFERROR(INDEX(Forecast_Capex_Input!BH$12:BH$286,$X899)
*(INDEX(Forecast_Capex_Input!$H$12:$H$286,$X899)=Repex),0)
*$DE899</f>
        <v>0</v>
      </c>
      <c r="DH899" s="188" cm="1">
        <f t="array" aca="1" ref="DH899" ca="1">IFERROR(INDEX(Forecast_Capex_Input!BI$12:BI$286,$X899)
*(INDEX(Forecast_Capex_Input!$H$12:$H$286,$X899)=Repex),0)
*$DE899</f>
        <v>0</v>
      </c>
      <c r="DI899" s="188" cm="1">
        <f t="array" aca="1" ref="DI899" ca="1">IFERROR(INDEX(Forecast_Capex_Input!BJ$12:BJ$286,$X899)
*(INDEX(Forecast_Capex_Input!$H$12:$H$286,$X899)=Repex),0)
*$DE899</f>
        <v>0</v>
      </c>
      <c r="DJ899" s="188" cm="1">
        <f t="array" aca="1" ref="DJ899" ca="1">IFERROR(INDEX(Forecast_Capex_Input!BK$12:BK$286,$X899)
*(INDEX(Forecast_Capex_Input!$H$12:$H$286,$X899)=Repex),0)
*$DE899</f>
        <v>0</v>
      </c>
      <c r="DK899" s="188" cm="1">
        <f t="array" aca="1" ref="DK899" ca="1">IFERROR(INDEX(Forecast_Capex_Input!BL$12:BL$286,$X899)
*(INDEX(Forecast_Capex_Input!$H$12:$H$286,$X899)=Repex),0)
*$DE899</f>
        <v>0</v>
      </c>
      <c r="DL899" s="165"/>
      <c r="DM899" s="188" t="b" cm="1">
        <f t="array" aca="1" ref="DM899" ca="1">OR($G899=Forecast_Capex_Input!$BN$8:$BN$9)</f>
        <v>0</v>
      </c>
      <c r="DN899" s="188" cm="1">
        <f t="array" aca="1" ref="DN899" ca="1">IFERROR(INDEX(Forecast_Capex_Input!BO$12:BO$286,$X899)
*(INDEX(Forecast_Capex_Input!$H$12:$H$286,$X899)=Repex),0)
*$DM899</f>
        <v>0</v>
      </c>
      <c r="DO899" s="188" cm="1">
        <f t="array" aca="1" ref="DO899" ca="1">IFERROR(INDEX(Forecast_Capex_Input!BP$12:BP$286,$X899)
*(INDEX(Forecast_Capex_Input!$H$12:$H$286,$X899)=Repex),0)
*$DM899</f>
        <v>0</v>
      </c>
      <c r="DP899" s="188" cm="1">
        <f t="array" aca="1" ref="DP899" ca="1">IFERROR(INDEX(Forecast_Capex_Input!BQ$12:BQ$286,$X899)
*(INDEX(Forecast_Capex_Input!$H$12:$H$286,$X899)=Repex),0)
*$DM899</f>
        <v>0</v>
      </c>
      <c r="DQ899" s="188" cm="1">
        <f t="array" aca="1" ref="DQ899" ca="1">IFERROR(INDEX(Forecast_Capex_Input!BR$12:BR$286,$X899)
*(INDEX(Forecast_Capex_Input!$H$12:$H$286,$X899)=Repex),0)
*$DM899</f>
        <v>0</v>
      </c>
      <c r="DR899" s="188" cm="1">
        <f t="array" aca="1" ref="DR899" ca="1">IFERROR(INDEX(Forecast_Capex_Input!BS$12:BS$286,$X899)
*(INDEX(Forecast_Capex_Input!$H$12:$H$286,$X899)=Repex),0)
*$DM899</f>
        <v>0</v>
      </c>
      <c r="DS899" s="165"/>
      <c r="DT899" s="188" t="b" cm="1">
        <f t="array" aca="1" ref="DT899" ca="1">OR($G899=Forecast_Capex_Input!$BU$8:$BU$10)</f>
        <v>0</v>
      </c>
      <c r="DU899" s="188" cm="1">
        <f t="array" aca="1" ref="DU899" ca="1">IFERROR(INDEX(Forecast_Capex_Input!BV$12:BV$286,$X899)
*(INDEX(Forecast_Capex_Input!$H$12:$H$286,$X899)=Repex),0)
*$DT899</f>
        <v>0</v>
      </c>
      <c r="DV899" s="188" cm="1">
        <f t="array" aca="1" ref="DV899" ca="1">IFERROR(INDEX(Forecast_Capex_Input!BW$12:BW$286,$X899)
*(INDEX(Forecast_Capex_Input!$H$12:$H$286,$X899)=Repex),0)
*$DT899</f>
        <v>0</v>
      </c>
      <c r="DW899" s="188" cm="1">
        <f t="array" aca="1" ref="DW899" ca="1">IFERROR(INDEX(Forecast_Capex_Input!BX$12:BX$286,$X899)
*(INDEX(Forecast_Capex_Input!$H$12:$H$286,$X899)=Repex),0)
*$DT899</f>
        <v>0</v>
      </c>
      <c r="DX899" s="188" cm="1">
        <f t="array" aca="1" ref="DX899" ca="1">IFERROR(INDEX(Forecast_Capex_Input!BY$12:BY$286,$X899)
*(INDEX(Forecast_Capex_Input!$H$12:$H$286,$X899)=Repex),0)
*$DT899</f>
        <v>0</v>
      </c>
      <c r="DY899" s="188" cm="1">
        <f t="array" aca="1" ref="DY899" ca="1">IFERROR(INDEX(Forecast_Capex_Input!BZ$12:BZ$286,$X899)
*(INDEX(Forecast_Capex_Input!$H$12:$H$286,$X899)=Repex),0)
*$DT899</f>
        <v>0</v>
      </c>
      <c r="DZ899" s="188" cm="1">
        <f t="array" aca="1" ref="DZ899" ca="1">IFERROR(INDEX(Forecast_Capex_Input!CA$12:CA$286,$X899)
*(INDEX(Forecast_Capex_Input!$H$12:$H$286,$X899)=Repex),0)
*$DT899</f>
        <v>0</v>
      </c>
      <c r="EA899" s="188" cm="1">
        <f t="array" aca="1" ref="EA899" ca="1">IFERROR(INDEX(Forecast_Capex_Input!CB$12:CB$286,$X899)
*(INDEX(Forecast_Capex_Input!$H$12:$H$286,$X899)=Repex),0)
*$DT899</f>
        <v>0</v>
      </c>
      <c r="EB899" s="188" cm="1">
        <f t="array" aca="1" ref="EB899" ca="1">IFERROR(INDEX(Forecast_Capex_Input!CC$12:CC$286,$X899)
*(INDEX(Forecast_Capex_Input!$H$12:$H$286,$X899)=Repex),0)
*$DT899</f>
        <v>0</v>
      </c>
      <c r="EC899" s="165"/>
      <c r="ED899" s="226" t="str">
        <f t="shared" si="611"/>
        <v>N/A</v>
      </c>
      <c r="EE899" s="174" t="s">
        <v>15</v>
      </c>
    </row>
    <row r="900" spans="3:135" x14ac:dyDescent="0.2">
      <c r="C900" s="174">
        <f t="shared" si="612"/>
        <v>890</v>
      </c>
      <c r="D900" s="167" t="str" cm="1">
        <f t="array" ref="D900">IFERROR(INDEX(Forecast_Capex_Input!$D$12:$D$286,$X900),NA)</f>
        <v>N/A</v>
      </c>
      <c r="E900" s="172" t="str" cm="1">
        <f t="array" ref="E900">IF($X900=NA,NA,INDEX(Forecast_Capex_Input!$E$12:$E$286,$X900))</f>
        <v>N/A</v>
      </c>
      <c r="F900" s="167" t="str" cm="1">
        <f t="array" aca="1" ref="F900" ca="1">IFERROR(INDEX(General!$E$25:$E$26,$Y900),NA)</f>
        <v>N/A</v>
      </c>
      <c r="G900" s="167" t="str" cm="1">
        <f t="array" aca="1" ref="G900" ca="1">IFERROR(INDEX(Forecast_Capex_Input!$AI$11:$BB$11,$AA900),NA)</f>
        <v>N/A</v>
      </c>
      <c r="H900" s="189" t="str" cm="1">
        <f t="array" aca="1" ref="H900" ca="1">IFERROR(INDEX(Forecast_Capex_Input!$AI$12:$BB$286,$X900,$AA900),NA)</f>
        <v>N/A</v>
      </c>
      <c r="I900" s="199" t="str" cm="1">
        <f t="array" ref="I900">IFERROR(INDEX(Forecast_Capex_Input!$F$12:$F$286,$X900),NA)</f>
        <v>N/A</v>
      </c>
      <c r="J900" s="199" t="str" cm="1">
        <f t="array" ref="J900">IFERROR(INDEX(Forecast_Capex_Input!G$12:G$286,$X900),NA)</f>
        <v>N/A</v>
      </c>
      <c r="K900" s="199" t="str" cm="1">
        <f t="array" ref="K900">IFERROR(INDEX(Forecast_Capex_Input!H$12:H$286,$X900),NA)</f>
        <v>N/A</v>
      </c>
      <c r="L900" s="199" t="str" cm="1">
        <f t="array" ref="L900">IFERROR(INDEX(Forecast_Capex_Input!I$12:I$286,$X900),NA)</f>
        <v>N/A</v>
      </c>
      <c r="M900" s="199" t="str" cm="1">
        <f t="array" ref="M900">IFERROR(INDEX(Forecast_Capex_Input!J$12:J$286,$X900),NA)</f>
        <v>N/A</v>
      </c>
      <c r="N900" s="199" t="str" cm="1">
        <f t="array" ref="N900">IFERROR(INDEX(Forecast_Capex_Input!K$12:K$286,$X900),NA)</f>
        <v>N/A</v>
      </c>
      <c r="O900" s="199" t="str" cm="1">
        <f t="array" ref="O900">IFERROR(INDEX(Forecast_Capex_Input!L$12:L$286,$X900),NA)</f>
        <v>N/A</v>
      </c>
      <c r="P900" s="199" t="str" cm="1">
        <f t="array" ref="P900">IFERROR(INDEX(Forecast_Capex_Input!M$12:M$286,$X900),NA)</f>
        <v>N/A</v>
      </c>
      <c r="Q900" s="172" t="str" cm="1">
        <f t="array" ref="Q900">IFERROR(INDEX(Forecast_Capex_Input!N$12:N$286,$X900),NA)</f>
        <v>N/A</v>
      </c>
      <c r="R900" s="265" cm="1">
        <f t="array" ref="R900">IFERROR(INDEX(Forecast_Capex_Input!O$12:O$286,$X900),0)</f>
        <v>0</v>
      </c>
      <c r="S900" s="172" cm="1">
        <f t="array" ref="S900">IFERROR(INDEX(Forecast_Capex_Input!P$12:P$286,$X900),0)</f>
        <v>0</v>
      </c>
      <c r="T900" s="199" t="str" cm="1">
        <f t="array" aca="1" ref="T900" ca="1">IFERROR(INDEX(General!$K$84:$K$103,$AA900),NA)</f>
        <v>N/A</v>
      </c>
      <c r="U900" s="188" cm="1">
        <f t="array" aca="1" ref="U900" ca="1">IFERROR(
IF($F900=General!$E$25,INDEX(Forecast_Capex_Input!S$12:S$286,$X900),
INDEX(Forecast_Capex_Input!T$12:T$286,$X900)),0)</f>
        <v>0</v>
      </c>
      <c r="V900" s="222" t="b">
        <f>IFERROR(INDEX(Overheads!$T$19:$T$26,MATCH($I900,Overheads!$E$19:$E$26,0)),FALSE)</f>
        <v>0</v>
      </c>
      <c r="W900" s="165"/>
      <c r="X900" s="174" t="str">
        <f>IFERROR(
IF(MATCH($C900,Forecast_Capex_Input!$CI$12:$CI$286,1)+1&gt;MAX(Forecast_Capex_Input!$C$12:$C$286),NA,
MATCH($C900,Forecast_Capex_Input!$CI$12:$CI$286,1)+1),1)</f>
        <v>N/A</v>
      </c>
      <c r="Y900" s="174" t="str" cm="1">
        <f t="array" aca="1" ref="Y900" ca="1">IFERROR(
IF(X899&lt;&gt;X900,1,
IF(COUNTIF(OFFSET(Y899,0,0,-INDEX(Forecast_Capex_Input!$CG$12:$CG$286,$X900)),Y899)=INDEX(Forecast_Capex_Input!$CG$12:$CG$286,$X900),Y899+1,Y899)),NA)</f>
        <v>N/A</v>
      </c>
      <c r="Z900" s="174" t="str" cm="1">
        <f t="array" ref="Z900">IFERROR($C900-IF($X900=1,1,INDEX(Forecast_Capex_Input!$CI$12:$CI$286,$X900-1))+1,NA)</f>
        <v>N/A</v>
      </c>
      <c r="AA900" s="174" t="str" cm="1">
        <f t="array" aca="1" ref="AA900" ca="1">IFERROR(IF(Y900=1,
INDEX(Forecast_Capex_Input!$AI$10:$BB$10,SMALL(IF(INDEX(Forecast_Capex_Input!$AI$12:$BB$286,$X900,0)&gt;0,COLUMN(Forecast_Capex_Input!$AI$10:$BB$10)-COLUMN(Forecast_Capex_Input!$AI$12)+1),ROWS(OFFSET(AA899,0,0,-$Z900)))),
OFFSET(AA899,-INDEX(Forecast_Capex_Input!$CG$12:$CG$286,$X900)+1,0)),NA)</f>
        <v>N/A</v>
      </c>
      <c r="AB900" s="174" t="str">
        <f t="shared" ca="1" si="581"/>
        <v>N/A</v>
      </c>
      <c r="AC900" s="222" t="b">
        <f t="shared" si="613"/>
        <v>0</v>
      </c>
      <c r="AD900" s="220" t="b">
        <v>0</v>
      </c>
      <c r="AE900" s="222" t="b">
        <f t="shared" si="582"/>
        <v>1</v>
      </c>
      <c r="AF900" s="165"/>
      <c r="AG900" s="215">
        <v>0</v>
      </c>
      <c r="AH900" s="215">
        <v>0</v>
      </c>
      <c r="AI900" s="215">
        <v>0</v>
      </c>
      <c r="AJ900" s="215">
        <v>0</v>
      </c>
      <c r="AK900" s="215">
        <v>0</v>
      </c>
      <c r="AL900" s="155">
        <v>0</v>
      </c>
      <c r="AM900" s="165"/>
      <c r="AN900" s="215" cm="1">
        <f t="array" aca="1" ref="AN900" ca="1">IFERROR(INDEX(General!O$33:O$34,$AB900)
*AG900,0)</f>
        <v>0</v>
      </c>
      <c r="AO900" s="215" cm="1">
        <f t="array" aca="1" ref="AO900" ca="1">IFERROR(INDEX(General!P$33:P$34,$AB900)
*AH900,0)</f>
        <v>0</v>
      </c>
      <c r="AP900" s="215" cm="1">
        <f t="array" aca="1" ref="AP900" ca="1">IFERROR(INDEX(General!Q$33:Q$34,$AB900)
*AI900,0)</f>
        <v>0</v>
      </c>
      <c r="AQ900" s="215" cm="1">
        <f t="array" aca="1" ref="AQ900" ca="1">IFERROR(INDEX(General!R$33:R$34,$AB900)
*AJ900,0)</f>
        <v>0</v>
      </c>
      <c r="AR900" s="215" cm="1">
        <f t="array" aca="1" ref="AR900" ca="1">IFERROR(INDEX(General!S$33:S$34,$AB900)
*AK900,0)</f>
        <v>0</v>
      </c>
      <c r="AS900" s="155">
        <f t="shared" ca="1" si="614"/>
        <v>0</v>
      </c>
      <c r="AT900" s="165"/>
      <c r="AU900" s="215">
        <f ca="1">IF($AE900=FALSE,AN900*Overheads!$R$24*$V900,
IFERROR(Overheads!$O$49*$V900*AN900,0)
+IFERROR(Overheads!Q$59*$V900*(AN900/Overheads!Q$68),0))</f>
        <v>0</v>
      </c>
      <c r="AV900" s="215">
        <f ca="1">IF($AE900=FALSE,AO900*Overheads!$R$24*$V900,
IFERROR(Overheads!$O$49*$V900*AO900,0)
+IFERROR(Overheads!R$59*$V900*(AO900/Overheads!R$68),0))</f>
        <v>0</v>
      </c>
      <c r="AW900" s="215">
        <f ca="1">IF($AE900=FALSE,AP900*Overheads!$R$24*$V900,
IFERROR(Overheads!$O$49*$V900*AP900,0)
+IFERROR(Overheads!S$59*$V900*(AP900/Overheads!S$68),0))</f>
        <v>0</v>
      </c>
      <c r="AX900" s="215">
        <f ca="1">IF($AE900=FALSE,AQ900*Overheads!$R$24*$V900,
IFERROR(Overheads!$O$49*$V900*AQ900,0)
+IFERROR(Overheads!T$59*$V900*(AQ900/Overheads!T$68),0))</f>
        <v>0</v>
      </c>
      <c r="AY900" s="215">
        <f ca="1">IF($AE900=FALSE,AR900*Overheads!$R$24*$V900,
IFERROR(Overheads!$O$49*$V900*AR900,0)
+IFERROR(Overheads!U$59*$V900*(AR900/Overheads!U$68),0))</f>
        <v>0</v>
      </c>
      <c r="AZ900" s="155">
        <f t="shared" ca="1" si="615"/>
        <v>0</v>
      </c>
      <c r="BA900" s="165"/>
      <c r="BB900" s="215">
        <f ca="1">IF($AE900=FALSE,AN900*Overheads!$S$25,
IFERROR(Overheads!$O$50*AN900,0)
+IFERROR(Overheads!Q$60*(AN900/Overheads!Q$66),0))</f>
        <v>0</v>
      </c>
      <c r="BC900" s="215">
        <f ca="1">IF($AE900=FALSE,AO900*Overheads!$S$25,
IFERROR(Overheads!$O$50*AO900,0)
+IFERROR(Overheads!R$60*(AO900/Overheads!R$66),0))</f>
        <v>0</v>
      </c>
      <c r="BD900" s="215">
        <f ca="1">IF($AE900=FALSE,AP900*Overheads!$S$25,
IFERROR(Overheads!$O$50*AP900,0)
+IFERROR(Overheads!S$60*(AP900/Overheads!S$66),0))</f>
        <v>0</v>
      </c>
      <c r="BE900" s="215">
        <f ca="1">IF($AE900=FALSE,AQ900*Overheads!$S$25,
IFERROR(Overheads!$O$50*AQ900,0)
+IFERROR(Overheads!T$60*(AQ900/Overheads!T$66),0))</f>
        <v>0</v>
      </c>
      <c r="BF900" s="215">
        <f ca="1">IF($AE900=FALSE,AR900*Overheads!$S$25,
IFERROR(Overheads!$O$50*AR900,0)
+IFERROR(Overheads!U$60*(AR900/Overheads!U$66),0))</f>
        <v>0</v>
      </c>
      <c r="BG900" s="155">
        <f t="shared" ca="1" si="616"/>
        <v>0</v>
      </c>
      <c r="BH900" s="165"/>
      <c r="BI900" s="215">
        <f t="shared" ca="1" si="617"/>
        <v>0</v>
      </c>
      <c r="BJ900" s="215">
        <f t="shared" ca="1" si="583"/>
        <v>0</v>
      </c>
      <c r="BK900" s="215">
        <f t="shared" ca="1" si="584"/>
        <v>0</v>
      </c>
      <c r="BL900" s="215">
        <f t="shared" ca="1" si="585"/>
        <v>0</v>
      </c>
      <c r="BM900" s="215">
        <f t="shared" ca="1" si="586"/>
        <v>0</v>
      </c>
      <c r="BN900" s="155">
        <f t="shared" ca="1" si="618"/>
        <v>0</v>
      </c>
      <c r="BO900" s="165"/>
      <c r="BP900" s="187" cm="1">
        <f t="array" ref="BP900">IFERROR(IF($X900=$X899,BP899,INDEX(Forecast_Capex_Input!AC$12:AC$286,$X900)),0)</f>
        <v>0</v>
      </c>
      <c r="BQ900" s="187" cm="1">
        <f t="array" ref="BQ900">IFERROR(IF($X900=$X899,BQ899,INDEX(Forecast_Capex_Input!AD$12:AD$286,$X900)),0)</f>
        <v>0</v>
      </c>
      <c r="BR900" s="187" cm="1">
        <f t="array" ref="BR900">IFERROR(IF($X900=$X899,BR899,INDEX(Forecast_Capex_Input!AE$12:AE$286,$X900)),0)</f>
        <v>0</v>
      </c>
      <c r="BS900" s="187" cm="1">
        <f t="array" ref="BS900">IFERROR(IF($X900=$X899,BS899,INDEX(Forecast_Capex_Input!AF$12:AF$286,$X900)),0)</f>
        <v>0</v>
      </c>
      <c r="BT900" s="187" cm="1">
        <f t="array" ref="BT900">IFERROR(IF($X900=$X899,BT899,INDEX(Forecast_Capex_Input!AG$12:AG$286,$X900)),0)</f>
        <v>0</v>
      </c>
      <c r="BU900" s="165"/>
      <c r="BV900" s="215">
        <f t="shared" si="587"/>
        <v>0</v>
      </c>
      <c r="BW900" s="215">
        <f t="shared" si="588"/>
        <v>0</v>
      </c>
      <c r="BX900" s="215">
        <f t="shared" si="589"/>
        <v>0</v>
      </c>
      <c r="BY900" s="215">
        <f t="shared" si="590"/>
        <v>0</v>
      </c>
      <c r="BZ900" s="215">
        <f t="shared" si="591"/>
        <v>0</v>
      </c>
      <c r="CA900" s="155">
        <f t="shared" si="619"/>
        <v>0</v>
      </c>
      <c r="CB900" s="165"/>
      <c r="CC900" s="215">
        <f t="shared" si="592"/>
        <v>0</v>
      </c>
      <c r="CD900" s="215">
        <f t="shared" si="593"/>
        <v>0</v>
      </c>
      <c r="CE900" s="215">
        <f t="shared" si="594"/>
        <v>0</v>
      </c>
      <c r="CF900" s="215">
        <f t="shared" si="595"/>
        <v>0</v>
      </c>
      <c r="CG900" s="215">
        <f t="shared" si="596"/>
        <v>0</v>
      </c>
      <c r="CH900" s="155">
        <f t="shared" si="620"/>
        <v>0</v>
      </c>
      <c r="CI900" s="165"/>
      <c r="CJ900" s="215">
        <f t="shared" si="597"/>
        <v>0</v>
      </c>
      <c r="CK900" s="215">
        <f t="shared" si="598"/>
        <v>0</v>
      </c>
      <c r="CL900" s="215">
        <f t="shared" si="599"/>
        <v>0</v>
      </c>
      <c r="CM900" s="215">
        <f t="shared" si="600"/>
        <v>0</v>
      </c>
      <c r="CN900" s="215">
        <f t="shared" si="601"/>
        <v>0</v>
      </c>
      <c r="CO900" s="155">
        <f t="shared" si="621"/>
        <v>0</v>
      </c>
      <c r="CP900" s="165"/>
      <c r="CQ900" s="223">
        <f t="shared" si="602"/>
        <v>0</v>
      </c>
      <c r="CR900" s="223">
        <f t="shared" si="603"/>
        <v>0</v>
      </c>
      <c r="CS900" s="223">
        <f t="shared" si="604"/>
        <v>0</v>
      </c>
      <c r="CT900" s="223">
        <f t="shared" si="605"/>
        <v>0</v>
      </c>
      <c r="CU900" s="223">
        <f t="shared" si="606"/>
        <v>0</v>
      </c>
      <c r="CV900" s="155">
        <f t="shared" si="622"/>
        <v>0</v>
      </c>
      <c r="CW900" s="165"/>
      <c r="CX900" s="215">
        <f t="shared" si="623"/>
        <v>0</v>
      </c>
      <c r="CY900" s="215">
        <f t="shared" si="607"/>
        <v>0</v>
      </c>
      <c r="CZ900" s="215">
        <f t="shared" si="608"/>
        <v>0</v>
      </c>
      <c r="DA900" s="215">
        <f t="shared" si="609"/>
        <v>0</v>
      </c>
      <c r="DB900" s="215">
        <f t="shared" si="610"/>
        <v>0</v>
      </c>
      <c r="DC900" s="155">
        <f t="shared" si="624"/>
        <v>0</v>
      </c>
      <c r="DD900" s="165"/>
      <c r="DE900" s="188" t="b" cm="1">
        <f t="array" aca="1" ref="DE900" ca="1">OR($G900=Forecast_Capex_Input!$BF$8:$BF$10)</f>
        <v>0</v>
      </c>
      <c r="DF900" s="188" cm="1">
        <f t="array" aca="1" ref="DF900" ca="1">IFERROR(INDEX(Forecast_Capex_Input!BG$12:BG$286,$X900)
*(INDEX(Forecast_Capex_Input!$H$12:$H$286,$X900)=Repex),0)
*$DE900</f>
        <v>0</v>
      </c>
      <c r="DG900" s="188" cm="1">
        <f t="array" aca="1" ref="DG900" ca="1">IFERROR(INDEX(Forecast_Capex_Input!BH$12:BH$286,$X900)
*(INDEX(Forecast_Capex_Input!$H$12:$H$286,$X900)=Repex),0)
*$DE900</f>
        <v>0</v>
      </c>
      <c r="DH900" s="188" cm="1">
        <f t="array" aca="1" ref="DH900" ca="1">IFERROR(INDEX(Forecast_Capex_Input!BI$12:BI$286,$X900)
*(INDEX(Forecast_Capex_Input!$H$12:$H$286,$X900)=Repex),0)
*$DE900</f>
        <v>0</v>
      </c>
      <c r="DI900" s="188" cm="1">
        <f t="array" aca="1" ref="DI900" ca="1">IFERROR(INDEX(Forecast_Capex_Input!BJ$12:BJ$286,$X900)
*(INDEX(Forecast_Capex_Input!$H$12:$H$286,$X900)=Repex),0)
*$DE900</f>
        <v>0</v>
      </c>
      <c r="DJ900" s="188" cm="1">
        <f t="array" aca="1" ref="DJ900" ca="1">IFERROR(INDEX(Forecast_Capex_Input!BK$12:BK$286,$X900)
*(INDEX(Forecast_Capex_Input!$H$12:$H$286,$X900)=Repex),0)
*$DE900</f>
        <v>0</v>
      </c>
      <c r="DK900" s="188" cm="1">
        <f t="array" aca="1" ref="DK900" ca="1">IFERROR(INDEX(Forecast_Capex_Input!BL$12:BL$286,$X900)
*(INDEX(Forecast_Capex_Input!$H$12:$H$286,$X900)=Repex),0)
*$DE900</f>
        <v>0</v>
      </c>
      <c r="DL900" s="165"/>
      <c r="DM900" s="188" t="b" cm="1">
        <f t="array" aca="1" ref="DM900" ca="1">OR($G900=Forecast_Capex_Input!$BN$8:$BN$9)</f>
        <v>0</v>
      </c>
      <c r="DN900" s="188" cm="1">
        <f t="array" aca="1" ref="DN900" ca="1">IFERROR(INDEX(Forecast_Capex_Input!BO$12:BO$286,$X900)
*(INDEX(Forecast_Capex_Input!$H$12:$H$286,$X900)=Repex),0)
*$DM900</f>
        <v>0</v>
      </c>
      <c r="DO900" s="188" cm="1">
        <f t="array" aca="1" ref="DO900" ca="1">IFERROR(INDEX(Forecast_Capex_Input!BP$12:BP$286,$X900)
*(INDEX(Forecast_Capex_Input!$H$12:$H$286,$X900)=Repex),0)
*$DM900</f>
        <v>0</v>
      </c>
      <c r="DP900" s="188" cm="1">
        <f t="array" aca="1" ref="DP900" ca="1">IFERROR(INDEX(Forecast_Capex_Input!BQ$12:BQ$286,$X900)
*(INDEX(Forecast_Capex_Input!$H$12:$H$286,$X900)=Repex),0)
*$DM900</f>
        <v>0</v>
      </c>
      <c r="DQ900" s="188" cm="1">
        <f t="array" aca="1" ref="DQ900" ca="1">IFERROR(INDEX(Forecast_Capex_Input!BR$12:BR$286,$X900)
*(INDEX(Forecast_Capex_Input!$H$12:$H$286,$X900)=Repex),0)
*$DM900</f>
        <v>0</v>
      </c>
      <c r="DR900" s="188" cm="1">
        <f t="array" aca="1" ref="DR900" ca="1">IFERROR(INDEX(Forecast_Capex_Input!BS$12:BS$286,$X900)
*(INDEX(Forecast_Capex_Input!$H$12:$H$286,$X900)=Repex),0)
*$DM900</f>
        <v>0</v>
      </c>
      <c r="DS900" s="165"/>
      <c r="DT900" s="188" t="b" cm="1">
        <f t="array" aca="1" ref="DT900" ca="1">OR($G900=Forecast_Capex_Input!$BU$8:$BU$10)</f>
        <v>0</v>
      </c>
      <c r="DU900" s="188" cm="1">
        <f t="array" aca="1" ref="DU900" ca="1">IFERROR(INDEX(Forecast_Capex_Input!BV$12:BV$286,$X900)
*(INDEX(Forecast_Capex_Input!$H$12:$H$286,$X900)=Repex),0)
*$DT900</f>
        <v>0</v>
      </c>
      <c r="DV900" s="188" cm="1">
        <f t="array" aca="1" ref="DV900" ca="1">IFERROR(INDEX(Forecast_Capex_Input!BW$12:BW$286,$X900)
*(INDEX(Forecast_Capex_Input!$H$12:$H$286,$X900)=Repex),0)
*$DT900</f>
        <v>0</v>
      </c>
      <c r="DW900" s="188" cm="1">
        <f t="array" aca="1" ref="DW900" ca="1">IFERROR(INDEX(Forecast_Capex_Input!BX$12:BX$286,$X900)
*(INDEX(Forecast_Capex_Input!$H$12:$H$286,$X900)=Repex),0)
*$DT900</f>
        <v>0</v>
      </c>
      <c r="DX900" s="188" cm="1">
        <f t="array" aca="1" ref="DX900" ca="1">IFERROR(INDEX(Forecast_Capex_Input!BY$12:BY$286,$X900)
*(INDEX(Forecast_Capex_Input!$H$12:$H$286,$X900)=Repex),0)
*$DT900</f>
        <v>0</v>
      </c>
      <c r="DY900" s="188" cm="1">
        <f t="array" aca="1" ref="DY900" ca="1">IFERROR(INDEX(Forecast_Capex_Input!BZ$12:BZ$286,$X900)
*(INDEX(Forecast_Capex_Input!$H$12:$H$286,$X900)=Repex),0)
*$DT900</f>
        <v>0</v>
      </c>
      <c r="DZ900" s="188" cm="1">
        <f t="array" aca="1" ref="DZ900" ca="1">IFERROR(INDEX(Forecast_Capex_Input!CA$12:CA$286,$X900)
*(INDEX(Forecast_Capex_Input!$H$12:$H$286,$X900)=Repex),0)
*$DT900</f>
        <v>0</v>
      </c>
      <c r="EA900" s="188" cm="1">
        <f t="array" aca="1" ref="EA900" ca="1">IFERROR(INDEX(Forecast_Capex_Input!CB$12:CB$286,$X900)
*(INDEX(Forecast_Capex_Input!$H$12:$H$286,$X900)=Repex),0)
*$DT900</f>
        <v>0</v>
      </c>
      <c r="EB900" s="188" cm="1">
        <f t="array" aca="1" ref="EB900" ca="1">IFERROR(INDEX(Forecast_Capex_Input!CC$12:CC$286,$X900)
*(INDEX(Forecast_Capex_Input!$H$12:$H$286,$X900)=Repex),0)
*$DT900</f>
        <v>0</v>
      </c>
      <c r="EC900" s="165"/>
      <c r="ED900" s="226" t="str">
        <f t="shared" si="611"/>
        <v>N/A</v>
      </c>
      <c r="EE900" s="174" t="s">
        <v>15</v>
      </c>
    </row>
    <row r="901" spans="3:135" x14ac:dyDescent="0.2">
      <c r="C901" s="174">
        <f t="shared" si="612"/>
        <v>891</v>
      </c>
      <c r="D901" s="167" t="str" cm="1">
        <f t="array" ref="D901">IFERROR(INDEX(Forecast_Capex_Input!$D$12:$D$286,$X901),NA)</f>
        <v>N/A</v>
      </c>
      <c r="E901" s="172" t="str" cm="1">
        <f t="array" ref="E901">IF($X901=NA,NA,INDEX(Forecast_Capex_Input!$E$12:$E$286,$X901))</f>
        <v>N/A</v>
      </c>
      <c r="F901" s="167" t="str" cm="1">
        <f t="array" aca="1" ref="F901" ca="1">IFERROR(INDEX(General!$E$25:$E$26,$Y901),NA)</f>
        <v>N/A</v>
      </c>
      <c r="G901" s="167" t="str" cm="1">
        <f t="array" aca="1" ref="G901" ca="1">IFERROR(INDEX(Forecast_Capex_Input!$AI$11:$BB$11,$AA901),NA)</f>
        <v>N/A</v>
      </c>
      <c r="H901" s="189" t="str" cm="1">
        <f t="array" aca="1" ref="H901" ca="1">IFERROR(INDEX(Forecast_Capex_Input!$AI$12:$BB$286,$X901,$AA901),NA)</f>
        <v>N/A</v>
      </c>
      <c r="I901" s="199" t="str" cm="1">
        <f t="array" ref="I901">IFERROR(INDEX(Forecast_Capex_Input!$F$12:$F$286,$X901),NA)</f>
        <v>N/A</v>
      </c>
      <c r="J901" s="199" t="str" cm="1">
        <f t="array" ref="J901">IFERROR(INDEX(Forecast_Capex_Input!G$12:G$286,$X901),NA)</f>
        <v>N/A</v>
      </c>
      <c r="K901" s="199" t="str" cm="1">
        <f t="array" ref="K901">IFERROR(INDEX(Forecast_Capex_Input!H$12:H$286,$X901),NA)</f>
        <v>N/A</v>
      </c>
      <c r="L901" s="199" t="str" cm="1">
        <f t="array" ref="L901">IFERROR(INDEX(Forecast_Capex_Input!I$12:I$286,$X901),NA)</f>
        <v>N/A</v>
      </c>
      <c r="M901" s="199" t="str" cm="1">
        <f t="array" ref="M901">IFERROR(INDEX(Forecast_Capex_Input!J$12:J$286,$X901),NA)</f>
        <v>N/A</v>
      </c>
      <c r="N901" s="199" t="str" cm="1">
        <f t="array" ref="N901">IFERROR(INDEX(Forecast_Capex_Input!K$12:K$286,$X901),NA)</f>
        <v>N/A</v>
      </c>
      <c r="O901" s="199" t="str" cm="1">
        <f t="array" ref="O901">IFERROR(INDEX(Forecast_Capex_Input!L$12:L$286,$X901),NA)</f>
        <v>N/A</v>
      </c>
      <c r="P901" s="199" t="str" cm="1">
        <f t="array" ref="P901">IFERROR(INDEX(Forecast_Capex_Input!M$12:M$286,$X901),NA)</f>
        <v>N/A</v>
      </c>
      <c r="Q901" s="172" t="str" cm="1">
        <f t="array" ref="Q901">IFERROR(INDEX(Forecast_Capex_Input!N$12:N$286,$X901),NA)</f>
        <v>N/A</v>
      </c>
      <c r="R901" s="265" cm="1">
        <f t="array" ref="R901">IFERROR(INDEX(Forecast_Capex_Input!O$12:O$286,$X901),0)</f>
        <v>0</v>
      </c>
      <c r="S901" s="172" cm="1">
        <f t="array" ref="S901">IFERROR(INDEX(Forecast_Capex_Input!P$12:P$286,$X901),0)</f>
        <v>0</v>
      </c>
      <c r="T901" s="199" t="str" cm="1">
        <f t="array" aca="1" ref="T901" ca="1">IFERROR(INDEX(General!$K$84:$K$103,$AA901),NA)</f>
        <v>N/A</v>
      </c>
      <c r="U901" s="188" cm="1">
        <f t="array" aca="1" ref="U901" ca="1">IFERROR(
IF($F901=General!$E$25,INDEX(Forecast_Capex_Input!S$12:S$286,$X901),
INDEX(Forecast_Capex_Input!T$12:T$286,$X901)),0)</f>
        <v>0</v>
      </c>
      <c r="V901" s="222" t="b">
        <f>IFERROR(INDEX(Overheads!$T$19:$T$26,MATCH($I901,Overheads!$E$19:$E$26,0)),FALSE)</f>
        <v>0</v>
      </c>
      <c r="W901" s="165"/>
      <c r="X901" s="174" t="str">
        <f>IFERROR(
IF(MATCH($C901,Forecast_Capex_Input!$CI$12:$CI$286,1)+1&gt;MAX(Forecast_Capex_Input!$C$12:$C$286),NA,
MATCH($C901,Forecast_Capex_Input!$CI$12:$CI$286,1)+1),1)</f>
        <v>N/A</v>
      </c>
      <c r="Y901" s="174" t="str" cm="1">
        <f t="array" aca="1" ref="Y901" ca="1">IFERROR(
IF(X900&lt;&gt;X901,1,
IF(COUNTIF(OFFSET(Y900,0,0,-INDEX(Forecast_Capex_Input!$CG$12:$CG$286,$X901)),Y900)=INDEX(Forecast_Capex_Input!$CG$12:$CG$286,$X901),Y900+1,Y900)),NA)</f>
        <v>N/A</v>
      </c>
      <c r="Z901" s="174" t="str" cm="1">
        <f t="array" ref="Z901">IFERROR($C901-IF($X901=1,1,INDEX(Forecast_Capex_Input!$CI$12:$CI$286,$X901-1))+1,NA)</f>
        <v>N/A</v>
      </c>
      <c r="AA901" s="174" t="str" cm="1">
        <f t="array" aca="1" ref="AA901" ca="1">IFERROR(IF(Y901=1,
INDEX(Forecast_Capex_Input!$AI$10:$BB$10,SMALL(IF(INDEX(Forecast_Capex_Input!$AI$12:$BB$286,$X901,0)&gt;0,COLUMN(Forecast_Capex_Input!$AI$10:$BB$10)-COLUMN(Forecast_Capex_Input!$AI$12)+1),ROWS(OFFSET(AA900,0,0,-$Z901)))),
OFFSET(AA900,-INDEX(Forecast_Capex_Input!$CG$12:$CG$286,$X901)+1,0)),NA)</f>
        <v>N/A</v>
      </c>
      <c r="AB901" s="174" t="str">
        <f t="shared" ca="1" si="581"/>
        <v>N/A</v>
      </c>
      <c r="AC901" s="222" t="b">
        <f t="shared" si="613"/>
        <v>0</v>
      </c>
      <c r="AD901" s="220" t="b">
        <v>0</v>
      </c>
      <c r="AE901" s="222" t="b">
        <f t="shared" si="582"/>
        <v>1</v>
      </c>
      <c r="AF901" s="165"/>
      <c r="AG901" s="215">
        <v>0</v>
      </c>
      <c r="AH901" s="215">
        <v>0</v>
      </c>
      <c r="AI901" s="215">
        <v>0</v>
      </c>
      <c r="AJ901" s="215">
        <v>0</v>
      </c>
      <c r="AK901" s="215">
        <v>0</v>
      </c>
      <c r="AL901" s="155">
        <v>0</v>
      </c>
      <c r="AM901" s="165"/>
      <c r="AN901" s="215" cm="1">
        <f t="array" aca="1" ref="AN901" ca="1">IFERROR(INDEX(General!O$33:O$34,$AB901)
*AG901,0)</f>
        <v>0</v>
      </c>
      <c r="AO901" s="215" cm="1">
        <f t="array" aca="1" ref="AO901" ca="1">IFERROR(INDEX(General!P$33:P$34,$AB901)
*AH901,0)</f>
        <v>0</v>
      </c>
      <c r="AP901" s="215" cm="1">
        <f t="array" aca="1" ref="AP901" ca="1">IFERROR(INDEX(General!Q$33:Q$34,$AB901)
*AI901,0)</f>
        <v>0</v>
      </c>
      <c r="AQ901" s="215" cm="1">
        <f t="array" aca="1" ref="AQ901" ca="1">IFERROR(INDEX(General!R$33:R$34,$AB901)
*AJ901,0)</f>
        <v>0</v>
      </c>
      <c r="AR901" s="215" cm="1">
        <f t="array" aca="1" ref="AR901" ca="1">IFERROR(INDEX(General!S$33:S$34,$AB901)
*AK901,0)</f>
        <v>0</v>
      </c>
      <c r="AS901" s="155">
        <f t="shared" ca="1" si="614"/>
        <v>0</v>
      </c>
      <c r="AT901" s="165"/>
      <c r="AU901" s="215">
        <f ca="1">IF($AE901=FALSE,AN901*Overheads!$R$24*$V901,
IFERROR(Overheads!$O$49*$V901*AN901,0)
+IFERROR(Overheads!Q$59*$V901*(AN901/Overheads!Q$68),0))</f>
        <v>0</v>
      </c>
      <c r="AV901" s="215">
        <f ca="1">IF($AE901=FALSE,AO901*Overheads!$R$24*$V901,
IFERROR(Overheads!$O$49*$V901*AO901,0)
+IFERROR(Overheads!R$59*$V901*(AO901/Overheads!R$68),0))</f>
        <v>0</v>
      </c>
      <c r="AW901" s="215">
        <f ca="1">IF($AE901=FALSE,AP901*Overheads!$R$24*$V901,
IFERROR(Overheads!$O$49*$V901*AP901,0)
+IFERROR(Overheads!S$59*$V901*(AP901/Overheads!S$68),0))</f>
        <v>0</v>
      </c>
      <c r="AX901" s="215">
        <f ca="1">IF($AE901=FALSE,AQ901*Overheads!$R$24*$V901,
IFERROR(Overheads!$O$49*$V901*AQ901,0)
+IFERROR(Overheads!T$59*$V901*(AQ901/Overheads!T$68),0))</f>
        <v>0</v>
      </c>
      <c r="AY901" s="215">
        <f ca="1">IF($AE901=FALSE,AR901*Overheads!$R$24*$V901,
IFERROR(Overheads!$O$49*$V901*AR901,0)
+IFERROR(Overheads!U$59*$V901*(AR901/Overheads!U$68),0))</f>
        <v>0</v>
      </c>
      <c r="AZ901" s="155">
        <f t="shared" ca="1" si="615"/>
        <v>0</v>
      </c>
      <c r="BA901" s="165"/>
      <c r="BB901" s="215">
        <f ca="1">IF($AE901=FALSE,AN901*Overheads!$S$25,
IFERROR(Overheads!$O$50*AN901,0)
+IFERROR(Overheads!Q$60*(AN901/Overheads!Q$66),0))</f>
        <v>0</v>
      </c>
      <c r="BC901" s="215">
        <f ca="1">IF($AE901=FALSE,AO901*Overheads!$S$25,
IFERROR(Overheads!$O$50*AO901,0)
+IFERROR(Overheads!R$60*(AO901/Overheads!R$66),0))</f>
        <v>0</v>
      </c>
      <c r="BD901" s="215">
        <f ca="1">IF($AE901=FALSE,AP901*Overheads!$S$25,
IFERROR(Overheads!$O$50*AP901,0)
+IFERROR(Overheads!S$60*(AP901/Overheads!S$66),0))</f>
        <v>0</v>
      </c>
      <c r="BE901" s="215">
        <f ca="1">IF($AE901=FALSE,AQ901*Overheads!$S$25,
IFERROR(Overheads!$O$50*AQ901,0)
+IFERROR(Overheads!T$60*(AQ901/Overheads!T$66),0))</f>
        <v>0</v>
      </c>
      <c r="BF901" s="215">
        <f ca="1">IF($AE901=FALSE,AR901*Overheads!$S$25,
IFERROR(Overheads!$O$50*AR901,0)
+IFERROR(Overheads!U$60*(AR901/Overheads!U$66),0))</f>
        <v>0</v>
      </c>
      <c r="BG901" s="155">
        <f t="shared" ca="1" si="616"/>
        <v>0</v>
      </c>
      <c r="BH901" s="165"/>
      <c r="BI901" s="215">
        <f t="shared" ca="1" si="617"/>
        <v>0</v>
      </c>
      <c r="BJ901" s="215">
        <f t="shared" ca="1" si="583"/>
        <v>0</v>
      </c>
      <c r="BK901" s="215">
        <f t="shared" ca="1" si="584"/>
        <v>0</v>
      </c>
      <c r="BL901" s="215">
        <f t="shared" ca="1" si="585"/>
        <v>0</v>
      </c>
      <c r="BM901" s="215">
        <f t="shared" ca="1" si="586"/>
        <v>0</v>
      </c>
      <c r="BN901" s="155">
        <f t="shared" ca="1" si="618"/>
        <v>0</v>
      </c>
      <c r="BO901" s="165"/>
      <c r="BP901" s="187" cm="1">
        <f t="array" ref="BP901">IFERROR(IF($X901=$X900,BP900,INDEX(Forecast_Capex_Input!AC$12:AC$286,$X901)),0)</f>
        <v>0</v>
      </c>
      <c r="BQ901" s="187" cm="1">
        <f t="array" ref="BQ901">IFERROR(IF($X901=$X900,BQ900,INDEX(Forecast_Capex_Input!AD$12:AD$286,$X901)),0)</f>
        <v>0</v>
      </c>
      <c r="BR901" s="187" cm="1">
        <f t="array" ref="BR901">IFERROR(IF($X901=$X900,BR900,INDEX(Forecast_Capex_Input!AE$12:AE$286,$X901)),0)</f>
        <v>0</v>
      </c>
      <c r="BS901" s="187" cm="1">
        <f t="array" ref="BS901">IFERROR(IF($X901=$X900,BS900,INDEX(Forecast_Capex_Input!AF$12:AF$286,$X901)),0)</f>
        <v>0</v>
      </c>
      <c r="BT901" s="187" cm="1">
        <f t="array" ref="BT901">IFERROR(IF($X901=$X900,BT900,INDEX(Forecast_Capex_Input!AG$12:AG$286,$X901)),0)</f>
        <v>0</v>
      </c>
      <c r="BU901" s="165"/>
      <c r="BV901" s="215">
        <f t="shared" si="587"/>
        <v>0</v>
      </c>
      <c r="BW901" s="215">
        <f t="shared" si="588"/>
        <v>0</v>
      </c>
      <c r="BX901" s="215">
        <f t="shared" si="589"/>
        <v>0</v>
      </c>
      <c r="BY901" s="215">
        <f t="shared" si="590"/>
        <v>0</v>
      </c>
      <c r="BZ901" s="215">
        <f t="shared" si="591"/>
        <v>0</v>
      </c>
      <c r="CA901" s="155">
        <f t="shared" si="619"/>
        <v>0</v>
      </c>
      <c r="CB901" s="165"/>
      <c r="CC901" s="215">
        <f t="shared" si="592"/>
        <v>0</v>
      </c>
      <c r="CD901" s="215">
        <f t="shared" si="593"/>
        <v>0</v>
      </c>
      <c r="CE901" s="215">
        <f t="shared" si="594"/>
        <v>0</v>
      </c>
      <c r="CF901" s="215">
        <f t="shared" si="595"/>
        <v>0</v>
      </c>
      <c r="CG901" s="215">
        <f t="shared" si="596"/>
        <v>0</v>
      </c>
      <c r="CH901" s="155">
        <f t="shared" si="620"/>
        <v>0</v>
      </c>
      <c r="CI901" s="165"/>
      <c r="CJ901" s="215">
        <f t="shared" si="597"/>
        <v>0</v>
      </c>
      <c r="CK901" s="215">
        <f t="shared" si="598"/>
        <v>0</v>
      </c>
      <c r="CL901" s="215">
        <f t="shared" si="599"/>
        <v>0</v>
      </c>
      <c r="CM901" s="215">
        <f t="shared" si="600"/>
        <v>0</v>
      </c>
      <c r="CN901" s="215">
        <f t="shared" si="601"/>
        <v>0</v>
      </c>
      <c r="CO901" s="155">
        <f t="shared" si="621"/>
        <v>0</v>
      </c>
      <c r="CP901" s="165"/>
      <c r="CQ901" s="223">
        <f t="shared" si="602"/>
        <v>0</v>
      </c>
      <c r="CR901" s="223">
        <f t="shared" si="603"/>
        <v>0</v>
      </c>
      <c r="CS901" s="223">
        <f t="shared" si="604"/>
        <v>0</v>
      </c>
      <c r="CT901" s="223">
        <f t="shared" si="605"/>
        <v>0</v>
      </c>
      <c r="CU901" s="223">
        <f t="shared" si="606"/>
        <v>0</v>
      </c>
      <c r="CV901" s="155">
        <f t="shared" si="622"/>
        <v>0</v>
      </c>
      <c r="CW901" s="165"/>
      <c r="CX901" s="215">
        <f t="shared" si="623"/>
        <v>0</v>
      </c>
      <c r="CY901" s="215">
        <f t="shared" si="607"/>
        <v>0</v>
      </c>
      <c r="CZ901" s="215">
        <f t="shared" si="608"/>
        <v>0</v>
      </c>
      <c r="DA901" s="215">
        <f t="shared" si="609"/>
        <v>0</v>
      </c>
      <c r="DB901" s="215">
        <f t="shared" si="610"/>
        <v>0</v>
      </c>
      <c r="DC901" s="155">
        <f t="shared" si="624"/>
        <v>0</v>
      </c>
      <c r="DD901" s="165"/>
      <c r="DE901" s="188" t="b" cm="1">
        <f t="array" aca="1" ref="DE901" ca="1">OR($G901=Forecast_Capex_Input!$BF$8:$BF$10)</f>
        <v>0</v>
      </c>
      <c r="DF901" s="188" cm="1">
        <f t="array" aca="1" ref="DF901" ca="1">IFERROR(INDEX(Forecast_Capex_Input!BG$12:BG$286,$X901)
*(INDEX(Forecast_Capex_Input!$H$12:$H$286,$X901)=Repex),0)
*$DE901</f>
        <v>0</v>
      </c>
      <c r="DG901" s="188" cm="1">
        <f t="array" aca="1" ref="DG901" ca="1">IFERROR(INDEX(Forecast_Capex_Input!BH$12:BH$286,$X901)
*(INDEX(Forecast_Capex_Input!$H$12:$H$286,$X901)=Repex),0)
*$DE901</f>
        <v>0</v>
      </c>
      <c r="DH901" s="188" cm="1">
        <f t="array" aca="1" ref="DH901" ca="1">IFERROR(INDEX(Forecast_Capex_Input!BI$12:BI$286,$X901)
*(INDEX(Forecast_Capex_Input!$H$12:$H$286,$X901)=Repex),0)
*$DE901</f>
        <v>0</v>
      </c>
      <c r="DI901" s="188" cm="1">
        <f t="array" aca="1" ref="DI901" ca="1">IFERROR(INDEX(Forecast_Capex_Input!BJ$12:BJ$286,$X901)
*(INDEX(Forecast_Capex_Input!$H$12:$H$286,$X901)=Repex),0)
*$DE901</f>
        <v>0</v>
      </c>
      <c r="DJ901" s="188" cm="1">
        <f t="array" aca="1" ref="DJ901" ca="1">IFERROR(INDEX(Forecast_Capex_Input!BK$12:BK$286,$X901)
*(INDEX(Forecast_Capex_Input!$H$12:$H$286,$X901)=Repex),0)
*$DE901</f>
        <v>0</v>
      </c>
      <c r="DK901" s="188" cm="1">
        <f t="array" aca="1" ref="DK901" ca="1">IFERROR(INDEX(Forecast_Capex_Input!BL$12:BL$286,$X901)
*(INDEX(Forecast_Capex_Input!$H$12:$H$286,$X901)=Repex),0)
*$DE901</f>
        <v>0</v>
      </c>
      <c r="DL901" s="165"/>
      <c r="DM901" s="188" t="b" cm="1">
        <f t="array" aca="1" ref="DM901" ca="1">OR($G901=Forecast_Capex_Input!$BN$8:$BN$9)</f>
        <v>0</v>
      </c>
      <c r="DN901" s="188" cm="1">
        <f t="array" aca="1" ref="DN901" ca="1">IFERROR(INDEX(Forecast_Capex_Input!BO$12:BO$286,$X901)
*(INDEX(Forecast_Capex_Input!$H$12:$H$286,$X901)=Repex),0)
*$DM901</f>
        <v>0</v>
      </c>
      <c r="DO901" s="188" cm="1">
        <f t="array" aca="1" ref="DO901" ca="1">IFERROR(INDEX(Forecast_Capex_Input!BP$12:BP$286,$X901)
*(INDEX(Forecast_Capex_Input!$H$12:$H$286,$X901)=Repex),0)
*$DM901</f>
        <v>0</v>
      </c>
      <c r="DP901" s="188" cm="1">
        <f t="array" aca="1" ref="DP901" ca="1">IFERROR(INDEX(Forecast_Capex_Input!BQ$12:BQ$286,$X901)
*(INDEX(Forecast_Capex_Input!$H$12:$H$286,$X901)=Repex),0)
*$DM901</f>
        <v>0</v>
      </c>
      <c r="DQ901" s="188" cm="1">
        <f t="array" aca="1" ref="DQ901" ca="1">IFERROR(INDEX(Forecast_Capex_Input!BR$12:BR$286,$X901)
*(INDEX(Forecast_Capex_Input!$H$12:$H$286,$X901)=Repex),0)
*$DM901</f>
        <v>0</v>
      </c>
      <c r="DR901" s="188" cm="1">
        <f t="array" aca="1" ref="DR901" ca="1">IFERROR(INDEX(Forecast_Capex_Input!BS$12:BS$286,$X901)
*(INDEX(Forecast_Capex_Input!$H$12:$H$286,$X901)=Repex),0)
*$DM901</f>
        <v>0</v>
      </c>
      <c r="DS901" s="165"/>
      <c r="DT901" s="188" t="b" cm="1">
        <f t="array" aca="1" ref="DT901" ca="1">OR($G901=Forecast_Capex_Input!$BU$8:$BU$10)</f>
        <v>0</v>
      </c>
      <c r="DU901" s="188" cm="1">
        <f t="array" aca="1" ref="DU901" ca="1">IFERROR(INDEX(Forecast_Capex_Input!BV$12:BV$286,$X901)
*(INDEX(Forecast_Capex_Input!$H$12:$H$286,$X901)=Repex),0)
*$DT901</f>
        <v>0</v>
      </c>
      <c r="DV901" s="188" cm="1">
        <f t="array" aca="1" ref="DV901" ca="1">IFERROR(INDEX(Forecast_Capex_Input!BW$12:BW$286,$X901)
*(INDEX(Forecast_Capex_Input!$H$12:$H$286,$X901)=Repex),0)
*$DT901</f>
        <v>0</v>
      </c>
      <c r="DW901" s="188" cm="1">
        <f t="array" aca="1" ref="DW901" ca="1">IFERROR(INDEX(Forecast_Capex_Input!BX$12:BX$286,$X901)
*(INDEX(Forecast_Capex_Input!$H$12:$H$286,$X901)=Repex),0)
*$DT901</f>
        <v>0</v>
      </c>
      <c r="DX901" s="188" cm="1">
        <f t="array" aca="1" ref="DX901" ca="1">IFERROR(INDEX(Forecast_Capex_Input!BY$12:BY$286,$X901)
*(INDEX(Forecast_Capex_Input!$H$12:$H$286,$X901)=Repex),0)
*$DT901</f>
        <v>0</v>
      </c>
      <c r="DY901" s="188" cm="1">
        <f t="array" aca="1" ref="DY901" ca="1">IFERROR(INDEX(Forecast_Capex_Input!BZ$12:BZ$286,$X901)
*(INDEX(Forecast_Capex_Input!$H$12:$H$286,$X901)=Repex),0)
*$DT901</f>
        <v>0</v>
      </c>
      <c r="DZ901" s="188" cm="1">
        <f t="array" aca="1" ref="DZ901" ca="1">IFERROR(INDEX(Forecast_Capex_Input!CA$12:CA$286,$X901)
*(INDEX(Forecast_Capex_Input!$H$12:$H$286,$X901)=Repex),0)
*$DT901</f>
        <v>0</v>
      </c>
      <c r="EA901" s="188" cm="1">
        <f t="array" aca="1" ref="EA901" ca="1">IFERROR(INDEX(Forecast_Capex_Input!CB$12:CB$286,$X901)
*(INDEX(Forecast_Capex_Input!$H$12:$H$286,$X901)=Repex),0)
*$DT901</f>
        <v>0</v>
      </c>
      <c r="EB901" s="188" cm="1">
        <f t="array" aca="1" ref="EB901" ca="1">IFERROR(INDEX(Forecast_Capex_Input!CC$12:CC$286,$X901)
*(INDEX(Forecast_Capex_Input!$H$12:$H$286,$X901)=Repex),0)
*$DT901</f>
        <v>0</v>
      </c>
      <c r="EC901" s="165"/>
      <c r="ED901" s="226" t="str">
        <f t="shared" si="611"/>
        <v>N/A</v>
      </c>
      <c r="EE901" s="174" t="s">
        <v>15</v>
      </c>
    </row>
    <row r="902" spans="3:135" x14ac:dyDescent="0.2">
      <c r="C902" s="174">
        <f t="shared" si="612"/>
        <v>892</v>
      </c>
      <c r="D902" s="167" t="str" cm="1">
        <f t="array" ref="D902">IFERROR(INDEX(Forecast_Capex_Input!$D$12:$D$286,$X902),NA)</f>
        <v>N/A</v>
      </c>
      <c r="E902" s="172" t="str" cm="1">
        <f t="array" ref="E902">IF($X902=NA,NA,INDEX(Forecast_Capex_Input!$E$12:$E$286,$X902))</f>
        <v>N/A</v>
      </c>
      <c r="F902" s="167" t="str" cm="1">
        <f t="array" aca="1" ref="F902" ca="1">IFERROR(INDEX(General!$E$25:$E$26,$Y902),NA)</f>
        <v>N/A</v>
      </c>
      <c r="G902" s="167" t="str" cm="1">
        <f t="array" aca="1" ref="G902" ca="1">IFERROR(INDEX(Forecast_Capex_Input!$AI$11:$BB$11,$AA902),NA)</f>
        <v>N/A</v>
      </c>
      <c r="H902" s="189" t="str" cm="1">
        <f t="array" aca="1" ref="H902" ca="1">IFERROR(INDEX(Forecast_Capex_Input!$AI$12:$BB$286,$X902,$AA902),NA)</f>
        <v>N/A</v>
      </c>
      <c r="I902" s="199" t="str" cm="1">
        <f t="array" ref="I902">IFERROR(INDEX(Forecast_Capex_Input!$F$12:$F$286,$X902),NA)</f>
        <v>N/A</v>
      </c>
      <c r="J902" s="199" t="str" cm="1">
        <f t="array" ref="J902">IFERROR(INDEX(Forecast_Capex_Input!G$12:G$286,$X902),NA)</f>
        <v>N/A</v>
      </c>
      <c r="K902" s="199" t="str" cm="1">
        <f t="array" ref="K902">IFERROR(INDEX(Forecast_Capex_Input!H$12:H$286,$X902),NA)</f>
        <v>N/A</v>
      </c>
      <c r="L902" s="199" t="str" cm="1">
        <f t="array" ref="L902">IFERROR(INDEX(Forecast_Capex_Input!I$12:I$286,$X902),NA)</f>
        <v>N/A</v>
      </c>
      <c r="M902" s="199" t="str" cm="1">
        <f t="array" ref="M902">IFERROR(INDEX(Forecast_Capex_Input!J$12:J$286,$X902),NA)</f>
        <v>N/A</v>
      </c>
      <c r="N902" s="199" t="str" cm="1">
        <f t="array" ref="N902">IFERROR(INDEX(Forecast_Capex_Input!K$12:K$286,$X902),NA)</f>
        <v>N/A</v>
      </c>
      <c r="O902" s="199" t="str" cm="1">
        <f t="array" ref="O902">IFERROR(INDEX(Forecast_Capex_Input!L$12:L$286,$X902),NA)</f>
        <v>N/A</v>
      </c>
      <c r="P902" s="199" t="str" cm="1">
        <f t="array" ref="P902">IFERROR(INDEX(Forecast_Capex_Input!M$12:M$286,$X902),NA)</f>
        <v>N/A</v>
      </c>
      <c r="Q902" s="172" t="str" cm="1">
        <f t="array" ref="Q902">IFERROR(INDEX(Forecast_Capex_Input!N$12:N$286,$X902),NA)</f>
        <v>N/A</v>
      </c>
      <c r="R902" s="265" cm="1">
        <f t="array" ref="R902">IFERROR(INDEX(Forecast_Capex_Input!O$12:O$286,$X902),0)</f>
        <v>0</v>
      </c>
      <c r="S902" s="172" cm="1">
        <f t="array" ref="S902">IFERROR(INDEX(Forecast_Capex_Input!P$12:P$286,$X902),0)</f>
        <v>0</v>
      </c>
      <c r="T902" s="199" t="str" cm="1">
        <f t="array" aca="1" ref="T902" ca="1">IFERROR(INDEX(General!$K$84:$K$103,$AA902),NA)</f>
        <v>N/A</v>
      </c>
      <c r="U902" s="188" cm="1">
        <f t="array" aca="1" ref="U902" ca="1">IFERROR(
IF($F902=General!$E$25,INDEX(Forecast_Capex_Input!S$12:S$286,$X902),
INDEX(Forecast_Capex_Input!T$12:T$286,$X902)),0)</f>
        <v>0</v>
      </c>
      <c r="V902" s="222" t="b">
        <f>IFERROR(INDEX(Overheads!$T$19:$T$26,MATCH($I902,Overheads!$E$19:$E$26,0)),FALSE)</f>
        <v>0</v>
      </c>
      <c r="W902" s="165"/>
      <c r="X902" s="174" t="str">
        <f>IFERROR(
IF(MATCH($C902,Forecast_Capex_Input!$CI$12:$CI$286,1)+1&gt;MAX(Forecast_Capex_Input!$C$12:$C$286),NA,
MATCH($C902,Forecast_Capex_Input!$CI$12:$CI$286,1)+1),1)</f>
        <v>N/A</v>
      </c>
      <c r="Y902" s="174" t="str" cm="1">
        <f t="array" aca="1" ref="Y902" ca="1">IFERROR(
IF(X901&lt;&gt;X902,1,
IF(COUNTIF(OFFSET(Y901,0,0,-INDEX(Forecast_Capex_Input!$CG$12:$CG$286,$X902)),Y901)=INDEX(Forecast_Capex_Input!$CG$12:$CG$286,$X902),Y901+1,Y901)),NA)</f>
        <v>N/A</v>
      </c>
      <c r="Z902" s="174" t="str" cm="1">
        <f t="array" ref="Z902">IFERROR($C902-IF($X902=1,1,INDEX(Forecast_Capex_Input!$CI$12:$CI$286,$X902-1))+1,NA)</f>
        <v>N/A</v>
      </c>
      <c r="AA902" s="174" t="str" cm="1">
        <f t="array" aca="1" ref="AA902" ca="1">IFERROR(IF(Y902=1,
INDEX(Forecast_Capex_Input!$AI$10:$BB$10,SMALL(IF(INDEX(Forecast_Capex_Input!$AI$12:$BB$286,$X902,0)&gt;0,COLUMN(Forecast_Capex_Input!$AI$10:$BB$10)-COLUMN(Forecast_Capex_Input!$AI$12)+1),ROWS(OFFSET(AA901,0,0,-$Z902)))),
OFFSET(AA901,-INDEX(Forecast_Capex_Input!$CG$12:$CG$286,$X902)+1,0)),NA)</f>
        <v>N/A</v>
      </c>
      <c r="AB902" s="174" t="str">
        <f t="shared" ca="1" si="581"/>
        <v>N/A</v>
      </c>
      <c r="AC902" s="222" t="b">
        <f t="shared" si="613"/>
        <v>0</v>
      </c>
      <c r="AD902" s="220" t="b">
        <v>0</v>
      </c>
      <c r="AE902" s="222" t="b">
        <f t="shared" si="582"/>
        <v>1</v>
      </c>
      <c r="AF902" s="165"/>
      <c r="AG902" s="215">
        <v>0</v>
      </c>
      <c r="AH902" s="215">
        <v>0</v>
      </c>
      <c r="AI902" s="215">
        <v>0</v>
      </c>
      <c r="AJ902" s="215">
        <v>0</v>
      </c>
      <c r="AK902" s="215">
        <v>0</v>
      </c>
      <c r="AL902" s="155">
        <v>0</v>
      </c>
      <c r="AM902" s="165"/>
      <c r="AN902" s="215" cm="1">
        <f t="array" aca="1" ref="AN902" ca="1">IFERROR(INDEX(General!O$33:O$34,$AB902)
*AG902,0)</f>
        <v>0</v>
      </c>
      <c r="AO902" s="215" cm="1">
        <f t="array" aca="1" ref="AO902" ca="1">IFERROR(INDEX(General!P$33:P$34,$AB902)
*AH902,0)</f>
        <v>0</v>
      </c>
      <c r="AP902" s="215" cm="1">
        <f t="array" aca="1" ref="AP902" ca="1">IFERROR(INDEX(General!Q$33:Q$34,$AB902)
*AI902,0)</f>
        <v>0</v>
      </c>
      <c r="AQ902" s="215" cm="1">
        <f t="array" aca="1" ref="AQ902" ca="1">IFERROR(INDEX(General!R$33:R$34,$AB902)
*AJ902,0)</f>
        <v>0</v>
      </c>
      <c r="AR902" s="215" cm="1">
        <f t="array" aca="1" ref="AR902" ca="1">IFERROR(INDEX(General!S$33:S$34,$AB902)
*AK902,0)</f>
        <v>0</v>
      </c>
      <c r="AS902" s="155">
        <f t="shared" ca="1" si="614"/>
        <v>0</v>
      </c>
      <c r="AT902" s="165"/>
      <c r="AU902" s="215">
        <f ca="1">IF($AE902=FALSE,AN902*Overheads!$R$24*$V902,
IFERROR(Overheads!$O$49*$V902*AN902,0)
+IFERROR(Overheads!Q$59*$V902*(AN902/Overheads!Q$68),0))</f>
        <v>0</v>
      </c>
      <c r="AV902" s="215">
        <f ca="1">IF($AE902=FALSE,AO902*Overheads!$R$24*$V902,
IFERROR(Overheads!$O$49*$V902*AO902,0)
+IFERROR(Overheads!R$59*$V902*(AO902/Overheads!R$68),0))</f>
        <v>0</v>
      </c>
      <c r="AW902" s="215">
        <f ca="1">IF($AE902=FALSE,AP902*Overheads!$R$24*$V902,
IFERROR(Overheads!$O$49*$V902*AP902,0)
+IFERROR(Overheads!S$59*$V902*(AP902/Overheads!S$68),0))</f>
        <v>0</v>
      </c>
      <c r="AX902" s="215">
        <f ca="1">IF($AE902=FALSE,AQ902*Overheads!$R$24*$V902,
IFERROR(Overheads!$O$49*$V902*AQ902,0)
+IFERROR(Overheads!T$59*$V902*(AQ902/Overheads!T$68),0))</f>
        <v>0</v>
      </c>
      <c r="AY902" s="215">
        <f ca="1">IF($AE902=FALSE,AR902*Overheads!$R$24*$V902,
IFERROR(Overheads!$O$49*$V902*AR902,0)
+IFERROR(Overheads!U$59*$V902*(AR902/Overheads!U$68),0))</f>
        <v>0</v>
      </c>
      <c r="AZ902" s="155">
        <f t="shared" ca="1" si="615"/>
        <v>0</v>
      </c>
      <c r="BA902" s="165"/>
      <c r="BB902" s="215">
        <f ca="1">IF($AE902=FALSE,AN902*Overheads!$S$25,
IFERROR(Overheads!$O$50*AN902,0)
+IFERROR(Overheads!Q$60*(AN902/Overheads!Q$66),0))</f>
        <v>0</v>
      </c>
      <c r="BC902" s="215">
        <f ca="1">IF($AE902=FALSE,AO902*Overheads!$S$25,
IFERROR(Overheads!$O$50*AO902,0)
+IFERROR(Overheads!R$60*(AO902/Overheads!R$66),0))</f>
        <v>0</v>
      </c>
      <c r="BD902" s="215">
        <f ca="1">IF($AE902=FALSE,AP902*Overheads!$S$25,
IFERROR(Overheads!$O$50*AP902,0)
+IFERROR(Overheads!S$60*(AP902/Overheads!S$66),0))</f>
        <v>0</v>
      </c>
      <c r="BE902" s="215">
        <f ca="1">IF($AE902=FALSE,AQ902*Overheads!$S$25,
IFERROR(Overheads!$O$50*AQ902,0)
+IFERROR(Overheads!T$60*(AQ902/Overheads!T$66),0))</f>
        <v>0</v>
      </c>
      <c r="BF902" s="215">
        <f ca="1">IF($AE902=FALSE,AR902*Overheads!$S$25,
IFERROR(Overheads!$O$50*AR902,0)
+IFERROR(Overheads!U$60*(AR902/Overheads!U$66),0))</f>
        <v>0</v>
      </c>
      <c r="BG902" s="155">
        <f t="shared" ca="1" si="616"/>
        <v>0</v>
      </c>
      <c r="BH902" s="165"/>
      <c r="BI902" s="215">
        <f t="shared" ca="1" si="617"/>
        <v>0</v>
      </c>
      <c r="BJ902" s="215">
        <f t="shared" ca="1" si="583"/>
        <v>0</v>
      </c>
      <c r="BK902" s="215">
        <f t="shared" ca="1" si="584"/>
        <v>0</v>
      </c>
      <c r="BL902" s="215">
        <f t="shared" ca="1" si="585"/>
        <v>0</v>
      </c>
      <c r="BM902" s="215">
        <f t="shared" ca="1" si="586"/>
        <v>0</v>
      </c>
      <c r="BN902" s="155">
        <f t="shared" ca="1" si="618"/>
        <v>0</v>
      </c>
      <c r="BO902" s="165"/>
      <c r="BP902" s="187" cm="1">
        <f t="array" ref="BP902">IFERROR(IF($X902=$X901,BP901,INDEX(Forecast_Capex_Input!AC$12:AC$286,$X902)),0)</f>
        <v>0</v>
      </c>
      <c r="BQ902" s="187" cm="1">
        <f t="array" ref="BQ902">IFERROR(IF($X902=$X901,BQ901,INDEX(Forecast_Capex_Input!AD$12:AD$286,$X902)),0)</f>
        <v>0</v>
      </c>
      <c r="BR902" s="187" cm="1">
        <f t="array" ref="BR902">IFERROR(IF($X902=$X901,BR901,INDEX(Forecast_Capex_Input!AE$12:AE$286,$X902)),0)</f>
        <v>0</v>
      </c>
      <c r="BS902" s="187" cm="1">
        <f t="array" ref="BS902">IFERROR(IF($X902=$X901,BS901,INDEX(Forecast_Capex_Input!AF$12:AF$286,$X902)),0)</f>
        <v>0</v>
      </c>
      <c r="BT902" s="187" cm="1">
        <f t="array" ref="BT902">IFERROR(IF($X902=$X901,BT901,INDEX(Forecast_Capex_Input!AG$12:AG$286,$X902)),0)</f>
        <v>0</v>
      </c>
      <c r="BU902" s="165"/>
      <c r="BV902" s="215">
        <f t="shared" si="587"/>
        <v>0</v>
      </c>
      <c r="BW902" s="215">
        <f t="shared" si="588"/>
        <v>0</v>
      </c>
      <c r="BX902" s="215">
        <f t="shared" si="589"/>
        <v>0</v>
      </c>
      <c r="BY902" s="215">
        <f t="shared" si="590"/>
        <v>0</v>
      </c>
      <c r="BZ902" s="215">
        <f t="shared" si="591"/>
        <v>0</v>
      </c>
      <c r="CA902" s="155">
        <f t="shared" si="619"/>
        <v>0</v>
      </c>
      <c r="CB902" s="165"/>
      <c r="CC902" s="215">
        <f t="shared" si="592"/>
        <v>0</v>
      </c>
      <c r="CD902" s="215">
        <f t="shared" si="593"/>
        <v>0</v>
      </c>
      <c r="CE902" s="215">
        <f t="shared" si="594"/>
        <v>0</v>
      </c>
      <c r="CF902" s="215">
        <f t="shared" si="595"/>
        <v>0</v>
      </c>
      <c r="CG902" s="215">
        <f t="shared" si="596"/>
        <v>0</v>
      </c>
      <c r="CH902" s="155">
        <f t="shared" si="620"/>
        <v>0</v>
      </c>
      <c r="CI902" s="165"/>
      <c r="CJ902" s="215">
        <f t="shared" si="597"/>
        <v>0</v>
      </c>
      <c r="CK902" s="215">
        <f t="shared" si="598"/>
        <v>0</v>
      </c>
      <c r="CL902" s="215">
        <f t="shared" si="599"/>
        <v>0</v>
      </c>
      <c r="CM902" s="215">
        <f t="shared" si="600"/>
        <v>0</v>
      </c>
      <c r="CN902" s="215">
        <f t="shared" si="601"/>
        <v>0</v>
      </c>
      <c r="CO902" s="155">
        <f t="shared" si="621"/>
        <v>0</v>
      </c>
      <c r="CP902" s="165"/>
      <c r="CQ902" s="223">
        <f t="shared" si="602"/>
        <v>0</v>
      </c>
      <c r="CR902" s="223">
        <f t="shared" si="603"/>
        <v>0</v>
      </c>
      <c r="CS902" s="223">
        <f t="shared" si="604"/>
        <v>0</v>
      </c>
      <c r="CT902" s="223">
        <f t="shared" si="605"/>
        <v>0</v>
      </c>
      <c r="CU902" s="223">
        <f t="shared" si="606"/>
        <v>0</v>
      </c>
      <c r="CV902" s="155">
        <f t="shared" si="622"/>
        <v>0</v>
      </c>
      <c r="CW902" s="165"/>
      <c r="CX902" s="215">
        <f t="shared" si="623"/>
        <v>0</v>
      </c>
      <c r="CY902" s="215">
        <f t="shared" si="607"/>
        <v>0</v>
      </c>
      <c r="CZ902" s="215">
        <f t="shared" si="608"/>
        <v>0</v>
      </c>
      <c r="DA902" s="215">
        <f t="shared" si="609"/>
        <v>0</v>
      </c>
      <c r="DB902" s="215">
        <f t="shared" si="610"/>
        <v>0</v>
      </c>
      <c r="DC902" s="155">
        <f t="shared" si="624"/>
        <v>0</v>
      </c>
      <c r="DD902" s="165"/>
      <c r="DE902" s="188" t="b" cm="1">
        <f t="array" aca="1" ref="DE902" ca="1">OR($G902=Forecast_Capex_Input!$BF$8:$BF$10)</f>
        <v>0</v>
      </c>
      <c r="DF902" s="188" cm="1">
        <f t="array" aca="1" ref="DF902" ca="1">IFERROR(INDEX(Forecast_Capex_Input!BG$12:BG$286,$X902)
*(INDEX(Forecast_Capex_Input!$H$12:$H$286,$X902)=Repex),0)
*$DE902</f>
        <v>0</v>
      </c>
      <c r="DG902" s="188" cm="1">
        <f t="array" aca="1" ref="DG902" ca="1">IFERROR(INDEX(Forecast_Capex_Input!BH$12:BH$286,$X902)
*(INDEX(Forecast_Capex_Input!$H$12:$H$286,$X902)=Repex),0)
*$DE902</f>
        <v>0</v>
      </c>
      <c r="DH902" s="188" cm="1">
        <f t="array" aca="1" ref="DH902" ca="1">IFERROR(INDEX(Forecast_Capex_Input!BI$12:BI$286,$X902)
*(INDEX(Forecast_Capex_Input!$H$12:$H$286,$X902)=Repex),0)
*$DE902</f>
        <v>0</v>
      </c>
      <c r="DI902" s="188" cm="1">
        <f t="array" aca="1" ref="DI902" ca="1">IFERROR(INDEX(Forecast_Capex_Input!BJ$12:BJ$286,$X902)
*(INDEX(Forecast_Capex_Input!$H$12:$H$286,$X902)=Repex),0)
*$DE902</f>
        <v>0</v>
      </c>
      <c r="DJ902" s="188" cm="1">
        <f t="array" aca="1" ref="DJ902" ca="1">IFERROR(INDEX(Forecast_Capex_Input!BK$12:BK$286,$X902)
*(INDEX(Forecast_Capex_Input!$H$12:$H$286,$X902)=Repex),0)
*$DE902</f>
        <v>0</v>
      </c>
      <c r="DK902" s="188" cm="1">
        <f t="array" aca="1" ref="DK902" ca="1">IFERROR(INDEX(Forecast_Capex_Input!BL$12:BL$286,$X902)
*(INDEX(Forecast_Capex_Input!$H$12:$H$286,$X902)=Repex),0)
*$DE902</f>
        <v>0</v>
      </c>
      <c r="DL902" s="165"/>
      <c r="DM902" s="188" t="b" cm="1">
        <f t="array" aca="1" ref="DM902" ca="1">OR($G902=Forecast_Capex_Input!$BN$8:$BN$9)</f>
        <v>0</v>
      </c>
      <c r="DN902" s="188" cm="1">
        <f t="array" aca="1" ref="DN902" ca="1">IFERROR(INDEX(Forecast_Capex_Input!BO$12:BO$286,$X902)
*(INDEX(Forecast_Capex_Input!$H$12:$H$286,$X902)=Repex),0)
*$DM902</f>
        <v>0</v>
      </c>
      <c r="DO902" s="188" cm="1">
        <f t="array" aca="1" ref="DO902" ca="1">IFERROR(INDEX(Forecast_Capex_Input!BP$12:BP$286,$X902)
*(INDEX(Forecast_Capex_Input!$H$12:$H$286,$X902)=Repex),0)
*$DM902</f>
        <v>0</v>
      </c>
      <c r="DP902" s="188" cm="1">
        <f t="array" aca="1" ref="DP902" ca="1">IFERROR(INDEX(Forecast_Capex_Input!BQ$12:BQ$286,$X902)
*(INDEX(Forecast_Capex_Input!$H$12:$H$286,$X902)=Repex),0)
*$DM902</f>
        <v>0</v>
      </c>
      <c r="DQ902" s="188" cm="1">
        <f t="array" aca="1" ref="DQ902" ca="1">IFERROR(INDEX(Forecast_Capex_Input!BR$12:BR$286,$X902)
*(INDEX(Forecast_Capex_Input!$H$12:$H$286,$X902)=Repex),0)
*$DM902</f>
        <v>0</v>
      </c>
      <c r="DR902" s="188" cm="1">
        <f t="array" aca="1" ref="DR902" ca="1">IFERROR(INDEX(Forecast_Capex_Input!BS$12:BS$286,$X902)
*(INDEX(Forecast_Capex_Input!$H$12:$H$286,$X902)=Repex),0)
*$DM902</f>
        <v>0</v>
      </c>
      <c r="DS902" s="165"/>
      <c r="DT902" s="188" t="b" cm="1">
        <f t="array" aca="1" ref="DT902" ca="1">OR($G902=Forecast_Capex_Input!$BU$8:$BU$10)</f>
        <v>0</v>
      </c>
      <c r="DU902" s="188" cm="1">
        <f t="array" aca="1" ref="DU902" ca="1">IFERROR(INDEX(Forecast_Capex_Input!BV$12:BV$286,$X902)
*(INDEX(Forecast_Capex_Input!$H$12:$H$286,$X902)=Repex),0)
*$DT902</f>
        <v>0</v>
      </c>
      <c r="DV902" s="188" cm="1">
        <f t="array" aca="1" ref="DV902" ca="1">IFERROR(INDEX(Forecast_Capex_Input!BW$12:BW$286,$X902)
*(INDEX(Forecast_Capex_Input!$H$12:$H$286,$X902)=Repex),0)
*$DT902</f>
        <v>0</v>
      </c>
      <c r="DW902" s="188" cm="1">
        <f t="array" aca="1" ref="DW902" ca="1">IFERROR(INDEX(Forecast_Capex_Input!BX$12:BX$286,$X902)
*(INDEX(Forecast_Capex_Input!$H$12:$H$286,$X902)=Repex),0)
*$DT902</f>
        <v>0</v>
      </c>
      <c r="DX902" s="188" cm="1">
        <f t="array" aca="1" ref="DX902" ca="1">IFERROR(INDEX(Forecast_Capex_Input!BY$12:BY$286,$X902)
*(INDEX(Forecast_Capex_Input!$H$12:$H$286,$X902)=Repex),0)
*$DT902</f>
        <v>0</v>
      </c>
      <c r="DY902" s="188" cm="1">
        <f t="array" aca="1" ref="DY902" ca="1">IFERROR(INDEX(Forecast_Capex_Input!BZ$12:BZ$286,$X902)
*(INDEX(Forecast_Capex_Input!$H$12:$H$286,$X902)=Repex),0)
*$DT902</f>
        <v>0</v>
      </c>
      <c r="DZ902" s="188" cm="1">
        <f t="array" aca="1" ref="DZ902" ca="1">IFERROR(INDEX(Forecast_Capex_Input!CA$12:CA$286,$X902)
*(INDEX(Forecast_Capex_Input!$H$12:$H$286,$X902)=Repex),0)
*$DT902</f>
        <v>0</v>
      </c>
      <c r="EA902" s="188" cm="1">
        <f t="array" aca="1" ref="EA902" ca="1">IFERROR(INDEX(Forecast_Capex_Input!CB$12:CB$286,$X902)
*(INDEX(Forecast_Capex_Input!$H$12:$H$286,$X902)=Repex),0)
*$DT902</f>
        <v>0</v>
      </c>
      <c r="EB902" s="188" cm="1">
        <f t="array" aca="1" ref="EB902" ca="1">IFERROR(INDEX(Forecast_Capex_Input!CC$12:CC$286,$X902)
*(INDEX(Forecast_Capex_Input!$H$12:$H$286,$X902)=Repex),0)
*$DT902</f>
        <v>0</v>
      </c>
      <c r="EC902" s="165"/>
      <c r="ED902" s="226" t="str">
        <f t="shared" si="611"/>
        <v>N/A</v>
      </c>
      <c r="EE902" s="174" t="s">
        <v>15</v>
      </c>
    </row>
    <row r="903" spans="3:135" x14ac:dyDescent="0.2">
      <c r="C903" s="174">
        <f t="shared" si="612"/>
        <v>893</v>
      </c>
      <c r="D903" s="167" t="str" cm="1">
        <f t="array" ref="D903">IFERROR(INDEX(Forecast_Capex_Input!$D$12:$D$286,$X903),NA)</f>
        <v>N/A</v>
      </c>
      <c r="E903" s="172" t="str" cm="1">
        <f t="array" ref="E903">IF($X903=NA,NA,INDEX(Forecast_Capex_Input!$E$12:$E$286,$X903))</f>
        <v>N/A</v>
      </c>
      <c r="F903" s="167" t="str" cm="1">
        <f t="array" aca="1" ref="F903" ca="1">IFERROR(INDEX(General!$E$25:$E$26,$Y903),NA)</f>
        <v>N/A</v>
      </c>
      <c r="G903" s="167" t="str" cm="1">
        <f t="array" aca="1" ref="G903" ca="1">IFERROR(INDEX(Forecast_Capex_Input!$AI$11:$BB$11,$AA903),NA)</f>
        <v>N/A</v>
      </c>
      <c r="H903" s="189" t="str" cm="1">
        <f t="array" aca="1" ref="H903" ca="1">IFERROR(INDEX(Forecast_Capex_Input!$AI$12:$BB$286,$X903,$AA903),NA)</f>
        <v>N/A</v>
      </c>
      <c r="I903" s="199" t="str" cm="1">
        <f t="array" ref="I903">IFERROR(INDEX(Forecast_Capex_Input!$F$12:$F$286,$X903),NA)</f>
        <v>N/A</v>
      </c>
      <c r="J903" s="199" t="str" cm="1">
        <f t="array" ref="J903">IFERROR(INDEX(Forecast_Capex_Input!G$12:G$286,$X903),NA)</f>
        <v>N/A</v>
      </c>
      <c r="K903" s="199" t="str" cm="1">
        <f t="array" ref="K903">IFERROR(INDEX(Forecast_Capex_Input!H$12:H$286,$X903),NA)</f>
        <v>N/A</v>
      </c>
      <c r="L903" s="199" t="str" cm="1">
        <f t="array" ref="L903">IFERROR(INDEX(Forecast_Capex_Input!I$12:I$286,$X903),NA)</f>
        <v>N/A</v>
      </c>
      <c r="M903" s="199" t="str" cm="1">
        <f t="array" ref="M903">IFERROR(INDEX(Forecast_Capex_Input!J$12:J$286,$X903),NA)</f>
        <v>N/A</v>
      </c>
      <c r="N903" s="199" t="str" cm="1">
        <f t="array" ref="N903">IFERROR(INDEX(Forecast_Capex_Input!K$12:K$286,$X903),NA)</f>
        <v>N/A</v>
      </c>
      <c r="O903" s="199" t="str" cm="1">
        <f t="array" ref="O903">IFERROR(INDEX(Forecast_Capex_Input!L$12:L$286,$X903),NA)</f>
        <v>N/A</v>
      </c>
      <c r="P903" s="199" t="str" cm="1">
        <f t="array" ref="P903">IFERROR(INDEX(Forecast_Capex_Input!M$12:M$286,$X903),NA)</f>
        <v>N/A</v>
      </c>
      <c r="Q903" s="172" t="str" cm="1">
        <f t="array" ref="Q903">IFERROR(INDEX(Forecast_Capex_Input!N$12:N$286,$X903),NA)</f>
        <v>N/A</v>
      </c>
      <c r="R903" s="265" cm="1">
        <f t="array" ref="R903">IFERROR(INDEX(Forecast_Capex_Input!O$12:O$286,$X903),0)</f>
        <v>0</v>
      </c>
      <c r="S903" s="172" cm="1">
        <f t="array" ref="S903">IFERROR(INDEX(Forecast_Capex_Input!P$12:P$286,$X903),0)</f>
        <v>0</v>
      </c>
      <c r="T903" s="199" t="str" cm="1">
        <f t="array" aca="1" ref="T903" ca="1">IFERROR(INDEX(General!$K$84:$K$103,$AA903),NA)</f>
        <v>N/A</v>
      </c>
      <c r="U903" s="188" cm="1">
        <f t="array" aca="1" ref="U903" ca="1">IFERROR(
IF($F903=General!$E$25,INDEX(Forecast_Capex_Input!S$12:S$286,$X903),
INDEX(Forecast_Capex_Input!T$12:T$286,$X903)),0)</f>
        <v>0</v>
      </c>
      <c r="V903" s="222" t="b">
        <f>IFERROR(INDEX(Overheads!$T$19:$T$26,MATCH($I903,Overheads!$E$19:$E$26,0)),FALSE)</f>
        <v>0</v>
      </c>
      <c r="W903" s="165"/>
      <c r="X903" s="174" t="str">
        <f>IFERROR(
IF(MATCH($C903,Forecast_Capex_Input!$CI$12:$CI$286,1)+1&gt;MAX(Forecast_Capex_Input!$C$12:$C$286),NA,
MATCH($C903,Forecast_Capex_Input!$CI$12:$CI$286,1)+1),1)</f>
        <v>N/A</v>
      </c>
      <c r="Y903" s="174" t="str" cm="1">
        <f t="array" aca="1" ref="Y903" ca="1">IFERROR(
IF(X902&lt;&gt;X903,1,
IF(COUNTIF(OFFSET(Y902,0,0,-INDEX(Forecast_Capex_Input!$CG$12:$CG$286,$X903)),Y902)=INDEX(Forecast_Capex_Input!$CG$12:$CG$286,$X903),Y902+1,Y902)),NA)</f>
        <v>N/A</v>
      </c>
      <c r="Z903" s="174" t="str" cm="1">
        <f t="array" ref="Z903">IFERROR($C903-IF($X903=1,1,INDEX(Forecast_Capex_Input!$CI$12:$CI$286,$X903-1))+1,NA)</f>
        <v>N/A</v>
      </c>
      <c r="AA903" s="174" t="str" cm="1">
        <f t="array" aca="1" ref="AA903" ca="1">IFERROR(IF(Y903=1,
INDEX(Forecast_Capex_Input!$AI$10:$BB$10,SMALL(IF(INDEX(Forecast_Capex_Input!$AI$12:$BB$286,$X903,0)&gt;0,COLUMN(Forecast_Capex_Input!$AI$10:$BB$10)-COLUMN(Forecast_Capex_Input!$AI$12)+1),ROWS(OFFSET(AA902,0,0,-$Z903)))),
OFFSET(AA902,-INDEX(Forecast_Capex_Input!$CG$12:$CG$286,$X903)+1,0)),NA)</f>
        <v>N/A</v>
      </c>
      <c r="AB903" s="174" t="str">
        <f t="shared" ca="1" si="581"/>
        <v>N/A</v>
      </c>
      <c r="AC903" s="222" t="b">
        <f t="shared" si="613"/>
        <v>0</v>
      </c>
      <c r="AD903" s="220" t="b">
        <v>0</v>
      </c>
      <c r="AE903" s="222" t="b">
        <f t="shared" si="582"/>
        <v>1</v>
      </c>
      <c r="AF903" s="165"/>
      <c r="AG903" s="215">
        <v>0</v>
      </c>
      <c r="AH903" s="215">
        <v>0</v>
      </c>
      <c r="AI903" s="215">
        <v>0</v>
      </c>
      <c r="AJ903" s="215">
        <v>0</v>
      </c>
      <c r="AK903" s="215">
        <v>0</v>
      </c>
      <c r="AL903" s="155">
        <v>0</v>
      </c>
      <c r="AM903" s="165"/>
      <c r="AN903" s="215" cm="1">
        <f t="array" aca="1" ref="AN903" ca="1">IFERROR(INDEX(General!O$33:O$34,$AB903)
*AG903,0)</f>
        <v>0</v>
      </c>
      <c r="AO903" s="215" cm="1">
        <f t="array" aca="1" ref="AO903" ca="1">IFERROR(INDEX(General!P$33:P$34,$AB903)
*AH903,0)</f>
        <v>0</v>
      </c>
      <c r="AP903" s="215" cm="1">
        <f t="array" aca="1" ref="AP903" ca="1">IFERROR(INDEX(General!Q$33:Q$34,$AB903)
*AI903,0)</f>
        <v>0</v>
      </c>
      <c r="AQ903" s="215" cm="1">
        <f t="array" aca="1" ref="AQ903" ca="1">IFERROR(INDEX(General!R$33:R$34,$AB903)
*AJ903,0)</f>
        <v>0</v>
      </c>
      <c r="AR903" s="215" cm="1">
        <f t="array" aca="1" ref="AR903" ca="1">IFERROR(INDEX(General!S$33:S$34,$AB903)
*AK903,0)</f>
        <v>0</v>
      </c>
      <c r="AS903" s="155">
        <f t="shared" ca="1" si="614"/>
        <v>0</v>
      </c>
      <c r="AT903" s="165"/>
      <c r="AU903" s="215">
        <f ca="1">IF($AE903=FALSE,AN903*Overheads!$R$24*$V903,
IFERROR(Overheads!$O$49*$V903*AN903,0)
+IFERROR(Overheads!Q$59*$V903*(AN903/Overheads!Q$68),0))</f>
        <v>0</v>
      </c>
      <c r="AV903" s="215">
        <f ca="1">IF($AE903=FALSE,AO903*Overheads!$R$24*$V903,
IFERROR(Overheads!$O$49*$V903*AO903,0)
+IFERROR(Overheads!R$59*$V903*(AO903/Overheads!R$68),0))</f>
        <v>0</v>
      </c>
      <c r="AW903" s="215">
        <f ca="1">IF($AE903=FALSE,AP903*Overheads!$R$24*$V903,
IFERROR(Overheads!$O$49*$V903*AP903,0)
+IFERROR(Overheads!S$59*$V903*(AP903/Overheads!S$68),0))</f>
        <v>0</v>
      </c>
      <c r="AX903" s="215">
        <f ca="1">IF($AE903=FALSE,AQ903*Overheads!$R$24*$V903,
IFERROR(Overheads!$O$49*$V903*AQ903,0)
+IFERROR(Overheads!T$59*$V903*(AQ903/Overheads!T$68),0))</f>
        <v>0</v>
      </c>
      <c r="AY903" s="215">
        <f ca="1">IF($AE903=FALSE,AR903*Overheads!$R$24*$V903,
IFERROR(Overheads!$O$49*$V903*AR903,0)
+IFERROR(Overheads!U$59*$V903*(AR903/Overheads!U$68),0))</f>
        <v>0</v>
      </c>
      <c r="AZ903" s="155">
        <f t="shared" ca="1" si="615"/>
        <v>0</v>
      </c>
      <c r="BA903" s="165"/>
      <c r="BB903" s="215">
        <f ca="1">IF($AE903=FALSE,AN903*Overheads!$S$25,
IFERROR(Overheads!$O$50*AN903,0)
+IFERROR(Overheads!Q$60*(AN903/Overheads!Q$66),0))</f>
        <v>0</v>
      </c>
      <c r="BC903" s="215">
        <f ca="1">IF($AE903=FALSE,AO903*Overheads!$S$25,
IFERROR(Overheads!$O$50*AO903,0)
+IFERROR(Overheads!R$60*(AO903/Overheads!R$66),0))</f>
        <v>0</v>
      </c>
      <c r="BD903" s="215">
        <f ca="1">IF($AE903=FALSE,AP903*Overheads!$S$25,
IFERROR(Overheads!$O$50*AP903,0)
+IFERROR(Overheads!S$60*(AP903/Overheads!S$66),0))</f>
        <v>0</v>
      </c>
      <c r="BE903" s="215">
        <f ca="1">IF($AE903=FALSE,AQ903*Overheads!$S$25,
IFERROR(Overheads!$O$50*AQ903,0)
+IFERROR(Overheads!T$60*(AQ903/Overheads!T$66),0))</f>
        <v>0</v>
      </c>
      <c r="BF903" s="215">
        <f ca="1">IF($AE903=FALSE,AR903*Overheads!$S$25,
IFERROR(Overheads!$O$50*AR903,0)
+IFERROR(Overheads!U$60*(AR903/Overheads!U$66),0))</f>
        <v>0</v>
      </c>
      <c r="BG903" s="155">
        <f t="shared" ca="1" si="616"/>
        <v>0</v>
      </c>
      <c r="BH903" s="165"/>
      <c r="BI903" s="215">
        <f t="shared" ca="1" si="617"/>
        <v>0</v>
      </c>
      <c r="BJ903" s="215">
        <f t="shared" ca="1" si="583"/>
        <v>0</v>
      </c>
      <c r="BK903" s="215">
        <f t="shared" ca="1" si="584"/>
        <v>0</v>
      </c>
      <c r="BL903" s="215">
        <f t="shared" ca="1" si="585"/>
        <v>0</v>
      </c>
      <c r="BM903" s="215">
        <f t="shared" ca="1" si="586"/>
        <v>0</v>
      </c>
      <c r="BN903" s="155">
        <f t="shared" ca="1" si="618"/>
        <v>0</v>
      </c>
      <c r="BO903" s="165"/>
      <c r="BP903" s="187" cm="1">
        <f t="array" ref="BP903">IFERROR(IF($X903=$X902,BP902,INDEX(Forecast_Capex_Input!AC$12:AC$286,$X903)),0)</f>
        <v>0</v>
      </c>
      <c r="BQ903" s="187" cm="1">
        <f t="array" ref="BQ903">IFERROR(IF($X903=$X902,BQ902,INDEX(Forecast_Capex_Input!AD$12:AD$286,$X903)),0)</f>
        <v>0</v>
      </c>
      <c r="BR903" s="187" cm="1">
        <f t="array" ref="BR903">IFERROR(IF($X903=$X902,BR902,INDEX(Forecast_Capex_Input!AE$12:AE$286,$X903)),0)</f>
        <v>0</v>
      </c>
      <c r="BS903" s="187" cm="1">
        <f t="array" ref="BS903">IFERROR(IF($X903=$X902,BS902,INDEX(Forecast_Capex_Input!AF$12:AF$286,$X903)),0)</f>
        <v>0</v>
      </c>
      <c r="BT903" s="187" cm="1">
        <f t="array" ref="BT903">IFERROR(IF($X903=$X902,BT902,INDEX(Forecast_Capex_Input!AG$12:AG$286,$X903)),0)</f>
        <v>0</v>
      </c>
      <c r="BU903" s="165"/>
      <c r="BV903" s="215">
        <f t="shared" si="587"/>
        <v>0</v>
      </c>
      <c r="BW903" s="215">
        <f t="shared" si="588"/>
        <v>0</v>
      </c>
      <c r="BX903" s="215">
        <f t="shared" si="589"/>
        <v>0</v>
      </c>
      <c r="BY903" s="215">
        <f t="shared" si="590"/>
        <v>0</v>
      </c>
      <c r="BZ903" s="215">
        <f t="shared" si="591"/>
        <v>0</v>
      </c>
      <c r="CA903" s="155">
        <f t="shared" si="619"/>
        <v>0</v>
      </c>
      <c r="CB903" s="165"/>
      <c r="CC903" s="215">
        <f t="shared" si="592"/>
        <v>0</v>
      </c>
      <c r="CD903" s="215">
        <f t="shared" si="593"/>
        <v>0</v>
      </c>
      <c r="CE903" s="215">
        <f t="shared" si="594"/>
        <v>0</v>
      </c>
      <c r="CF903" s="215">
        <f t="shared" si="595"/>
        <v>0</v>
      </c>
      <c r="CG903" s="215">
        <f t="shared" si="596"/>
        <v>0</v>
      </c>
      <c r="CH903" s="155">
        <f t="shared" si="620"/>
        <v>0</v>
      </c>
      <c r="CI903" s="165"/>
      <c r="CJ903" s="215">
        <f t="shared" si="597"/>
        <v>0</v>
      </c>
      <c r="CK903" s="215">
        <f t="shared" si="598"/>
        <v>0</v>
      </c>
      <c r="CL903" s="215">
        <f t="shared" si="599"/>
        <v>0</v>
      </c>
      <c r="CM903" s="215">
        <f t="shared" si="600"/>
        <v>0</v>
      </c>
      <c r="CN903" s="215">
        <f t="shared" si="601"/>
        <v>0</v>
      </c>
      <c r="CO903" s="155">
        <f t="shared" si="621"/>
        <v>0</v>
      </c>
      <c r="CP903" s="165"/>
      <c r="CQ903" s="223">
        <f t="shared" si="602"/>
        <v>0</v>
      </c>
      <c r="CR903" s="223">
        <f t="shared" si="603"/>
        <v>0</v>
      </c>
      <c r="CS903" s="223">
        <f t="shared" si="604"/>
        <v>0</v>
      </c>
      <c r="CT903" s="223">
        <f t="shared" si="605"/>
        <v>0</v>
      </c>
      <c r="CU903" s="223">
        <f t="shared" si="606"/>
        <v>0</v>
      </c>
      <c r="CV903" s="155">
        <f t="shared" si="622"/>
        <v>0</v>
      </c>
      <c r="CW903" s="165"/>
      <c r="CX903" s="215">
        <f t="shared" si="623"/>
        <v>0</v>
      </c>
      <c r="CY903" s="215">
        <f t="shared" si="607"/>
        <v>0</v>
      </c>
      <c r="CZ903" s="215">
        <f t="shared" si="608"/>
        <v>0</v>
      </c>
      <c r="DA903" s="215">
        <f t="shared" si="609"/>
        <v>0</v>
      </c>
      <c r="DB903" s="215">
        <f t="shared" si="610"/>
        <v>0</v>
      </c>
      <c r="DC903" s="155">
        <f t="shared" si="624"/>
        <v>0</v>
      </c>
      <c r="DD903" s="165"/>
      <c r="DE903" s="188" t="b" cm="1">
        <f t="array" aca="1" ref="DE903" ca="1">OR($G903=Forecast_Capex_Input!$BF$8:$BF$10)</f>
        <v>0</v>
      </c>
      <c r="DF903" s="188" cm="1">
        <f t="array" aca="1" ref="DF903" ca="1">IFERROR(INDEX(Forecast_Capex_Input!BG$12:BG$286,$X903)
*(INDEX(Forecast_Capex_Input!$H$12:$H$286,$X903)=Repex),0)
*$DE903</f>
        <v>0</v>
      </c>
      <c r="DG903" s="188" cm="1">
        <f t="array" aca="1" ref="DG903" ca="1">IFERROR(INDEX(Forecast_Capex_Input!BH$12:BH$286,$X903)
*(INDEX(Forecast_Capex_Input!$H$12:$H$286,$X903)=Repex),0)
*$DE903</f>
        <v>0</v>
      </c>
      <c r="DH903" s="188" cm="1">
        <f t="array" aca="1" ref="DH903" ca="1">IFERROR(INDEX(Forecast_Capex_Input!BI$12:BI$286,$X903)
*(INDEX(Forecast_Capex_Input!$H$12:$H$286,$X903)=Repex),0)
*$DE903</f>
        <v>0</v>
      </c>
      <c r="DI903" s="188" cm="1">
        <f t="array" aca="1" ref="DI903" ca="1">IFERROR(INDEX(Forecast_Capex_Input!BJ$12:BJ$286,$X903)
*(INDEX(Forecast_Capex_Input!$H$12:$H$286,$X903)=Repex),0)
*$DE903</f>
        <v>0</v>
      </c>
      <c r="DJ903" s="188" cm="1">
        <f t="array" aca="1" ref="DJ903" ca="1">IFERROR(INDEX(Forecast_Capex_Input!BK$12:BK$286,$X903)
*(INDEX(Forecast_Capex_Input!$H$12:$H$286,$X903)=Repex),0)
*$DE903</f>
        <v>0</v>
      </c>
      <c r="DK903" s="188" cm="1">
        <f t="array" aca="1" ref="DK903" ca="1">IFERROR(INDEX(Forecast_Capex_Input!BL$12:BL$286,$X903)
*(INDEX(Forecast_Capex_Input!$H$12:$H$286,$X903)=Repex),0)
*$DE903</f>
        <v>0</v>
      </c>
      <c r="DL903" s="165"/>
      <c r="DM903" s="188" t="b" cm="1">
        <f t="array" aca="1" ref="DM903" ca="1">OR($G903=Forecast_Capex_Input!$BN$8:$BN$9)</f>
        <v>0</v>
      </c>
      <c r="DN903" s="188" cm="1">
        <f t="array" aca="1" ref="DN903" ca="1">IFERROR(INDEX(Forecast_Capex_Input!BO$12:BO$286,$X903)
*(INDEX(Forecast_Capex_Input!$H$12:$H$286,$X903)=Repex),0)
*$DM903</f>
        <v>0</v>
      </c>
      <c r="DO903" s="188" cm="1">
        <f t="array" aca="1" ref="DO903" ca="1">IFERROR(INDEX(Forecast_Capex_Input!BP$12:BP$286,$X903)
*(INDEX(Forecast_Capex_Input!$H$12:$H$286,$X903)=Repex),0)
*$DM903</f>
        <v>0</v>
      </c>
      <c r="DP903" s="188" cm="1">
        <f t="array" aca="1" ref="DP903" ca="1">IFERROR(INDEX(Forecast_Capex_Input!BQ$12:BQ$286,$X903)
*(INDEX(Forecast_Capex_Input!$H$12:$H$286,$X903)=Repex),0)
*$DM903</f>
        <v>0</v>
      </c>
      <c r="DQ903" s="188" cm="1">
        <f t="array" aca="1" ref="DQ903" ca="1">IFERROR(INDEX(Forecast_Capex_Input!BR$12:BR$286,$X903)
*(INDEX(Forecast_Capex_Input!$H$12:$H$286,$X903)=Repex),0)
*$DM903</f>
        <v>0</v>
      </c>
      <c r="DR903" s="188" cm="1">
        <f t="array" aca="1" ref="DR903" ca="1">IFERROR(INDEX(Forecast_Capex_Input!BS$12:BS$286,$X903)
*(INDEX(Forecast_Capex_Input!$H$12:$H$286,$X903)=Repex),0)
*$DM903</f>
        <v>0</v>
      </c>
      <c r="DS903" s="165"/>
      <c r="DT903" s="188" t="b" cm="1">
        <f t="array" aca="1" ref="DT903" ca="1">OR($G903=Forecast_Capex_Input!$BU$8:$BU$10)</f>
        <v>0</v>
      </c>
      <c r="DU903" s="188" cm="1">
        <f t="array" aca="1" ref="DU903" ca="1">IFERROR(INDEX(Forecast_Capex_Input!BV$12:BV$286,$X903)
*(INDEX(Forecast_Capex_Input!$H$12:$H$286,$X903)=Repex),0)
*$DT903</f>
        <v>0</v>
      </c>
      <c r="DV903" s="188" cm="1">
        <f t="array" aca="1" ref="DV903" ca="1">IFERROR(INDEX(Forecast_Capex_Input!BW$12:BW$286,$X903)
*(INDEX(Forecast_Capex_Input!$H$12:$H$286,$X903)=Repex),0)
*$DT903</f>
        <v>0</v>
      </c>
      <c r="DW903" s="188" cm="1">
        <f t="array" aca="1" ref="DW903" ca="1">IFERROR(INDEX(Forecast_Capex_Input!BX$12:BX$286,$X903)
*(INDEX(Forecast_Capex_Input!$H$12:$H$286,$X903)=Repex),0)
*$DT903</f>
        <v>0</v>
      </c>
      <c r="DX903" s="188" cm="1">
        <f t="array" aca="1" ref="DX903" ca="1">IFERROR(INDEX(Forecast_Capex_Input!BY$12:BY$286,$X903)
*(INDEX(Forecast_Capex_Input!$H$12:$H$286,$X903)=Repex),0)
*$DT903</f>
        <v>0</v>
      </c>
      <c r="DY903" s="188" cm="1">
        <f t="array" aca="1" ref="DY903" ca="1">IFERROR(INDEX(Forecast_Capex_Input!BZ$12:BZ$286,$X903)
*(INDEX(Forecast_Capex_Input!$H$12:$H$286,$X903)=Repex),0)
*$DT903</f>
        <v>0</v>
      </c>
      <c r="DZ903" s="188" cm="1">
        <f t="array" aca="1" ref="DZ903" ca="1">IFERROR(INDEX(Forecast_Capex_Input!CA$12:CA$286,$X903)
*(INDEX(Forecast_Capex_Input!$H$12:$H$286,$X903)=Repex),0)
*$DT903</f>
        <v>0</v>
      </c>
      <c r="EA903" s="188" cm="1">
        <f t="array" aca="1" ref="EA903" ca="1">IFERROR(INDEX(Forecast_Capex_Input!CB$12:CB$286,$X903)
*(INDEX(Forecast_Capex_Input!$H$12:$H$286,$X903)=Repex),0)
*$DT903</f>
        <v>0</v>
      </c>
      <c r="EB903" s="188" cm="1">
        <f t="array" aca="1" ref="EB903" ca="1">IFERROR(INDEX(Forecast_Capex_Input!CC$12:CC$286,$X903)
*(INDEX(Forecast_Capex_Input!$H$12:$H$286,$X903)=Repex),0)
*$DT903</f>
        <v>0</v>
      </c>
      <c r="EC903" s="165"/>
      <c r="ED903" s="226" t="str">
        <f t="shared" si="611"/>
        <v>N/A</v>
      </c>
      <c r="EE903" s="174" t="s">
        <v>15</v>
      </c>
    </row>
    <row r="904" spans="3:135" x14ac:dyDescent="0.2">
      <c r="C904" s="174">
        <f t="shared" si="612"/>
        <v>894</v>
      </c>
      <c r="D904" s="167" t="str" cm="1">
        <f t="array" ref="D904">IFERROR(INDEX(Forecast_Capex_Input!$D$12:$D$286,$X904),NA)</f>
        <v>N/A</v>
      </c>
      <c r="E904" s="172" t="str" cm="1">
        <f t="array" ref="E904">IF($X904=NA,NA,INDEX(Forecast_Capex_Input!$E$12:$E$286,$X904))</f>
        <v>N/A</v>
      </c>
      <c r="F904" s="167" t="str" cm="1">
        <f t="array" aca="1" ref="F904" ca="1">IFERROR(INDEX(General!$E$25:$E$26,$Y904),NA)</f>
        <v>N/A</v>
      </c>
      <c r="G904" s="167" t="str" cm="1">
        <f t="array" aca="1" ref="G904" ca="1">IFERROR(INDEX(Forecast_Capex_Input!$AI$11:$BB$11,$AA904),NA)</f>
        <v>N/A</v>
      </c>
      <c r="H904" s="189" t="str" cm="1">
        <f t="array" aca="1" ref="H904" ca="1">IFERROR(INDEX(Forecast_Capex_Input!$AI$12:$BB$286,$X904,$AA904),NA)</f>
        <v>N/A</v>
      </c>
      <c r="I904" s="199" t="str" cm="1">
        <f t="array" ref="I904">IFERROR(INDEX(Forecast_Capex_Input!$F$12:$F$286,$X904),NA)</f>
        <v>N/A</v>
      </c>
      <c r="J904" s="199" t="str" cm="1">
        <f t="array" ref="J904">IFERROR(INDEX(Forecast_Capex_Input!G$12:G$286,$X904),NA)</f>
        <v>N/A</v>
      </c>
      <c r="K904" s="199" t="str" cm="1">
        <f t="array" ref="K904">IFERROR(INDEX(Forecast_Capex_Input!H$12:H$286,$X904),NA)</f>
        <v>N/A</v>
      </c>
      <c r="L904" s="199" t="str" cm="1">
        <f t="array" ref="L904">IFERROR(INDEX(Forecast_Capex_Input!I$12:I$286,$X904),NA)</f>
        <v>N/A</v>
      </c>
      <c r="M904" s="199" t="str" cm="1">
        <f t="array" ref="M904">IFERROR(INDEX(Forecast_Capex_Input!J$12:J$286,$X904),NA)</f>
        <v>N/A</v>
      </c>
      <c r="N904" s="199" t="str" cm="1">
        <f t="array" ref="N904">IFERROR(INDEX(Forecast_Capex_Input!K$12:K$286,$X904),NA)</f>
        <v>N/A</v>
      </c>
      <c r="O904" s="199" t="str" cm="1">
        <f t="array" ref="O904">IFERROR(INDEX(Forecast_Capex_Input!L$12:L$286,$X904),NA)</f>
        <v>N/A</v>
      </c>
      <c r="P904" s="199" t="str" cm="1">
        <f t="array" ref="P904">IFERROR(INDEX(Forecast_Capex_Input!M$12:M$286,$X904),NA)</f>
        <v>N/A</v>
      </c>
      <c r="Q904" s="172" t="str" cm="1">
        <f t="array" ref="Q904">IFERROR(INDEX(Forecast_Capex_Input!N$12:N$286,$X904),NA)</f>
        <v>N/A</v>
      </c>
      <c r="R904" s="265" cm="1">
        <f t="array" ref="R904">IFERROR(INDEX(Forecast_Capex_Input!O$12:O$286,$X904),0)</f>
        <v>0</v>
      </c>
      <c r="S904" s="172" cm="1">
        <f t="array" ref="S904">IFERROR(INDEX(Forecast_Capex_Input!P$12:P$286,$X904),0)</f>
        <v>0</v>
      </c>
      <c r="T904" s="199" t="str" cm="1">
        <f t="array" aca="1" ref="T904" ca="1">IFERROR(INDEX(General!$K$84:$K$103,$AA904),NA)</f>
        <v>N/A</v>
      </c>
      <c r="U904" s="188" cm="1">
        <f t="array" aca="1" ref="U904" ca="1">IFERROR(
IF($F904=General!$E$25,INDEX(Forecast_Capex_Input!S$12:S$286,$X904),
INDEX(Forecast_Capex_Input!T$12:T$286,$X904)),0)</f>
        <v>0</v>
      </c>
      <c r="V904" s="222" t="b">
        <f>IFERROR(INDEX(Overheads!$T$19:$T$26,MATCH($I904,Overheads!$E$19:$E$26,0)),FALSE)</f>
        <v>0</v>
      </c>
      <c r="W904" s="165"/>
      <c r="X904" s="174" t="str">
        <f>IFERROR(
IF(MATCH($C904,Forecast_Capex_Input!$CI$12:$CI$286,1)+1&gt;MAX(Forecast_Capex_Input!$C$12:$C$286),NA,
MATCH($C904,Forecast_Capex_Input!$CI$12:$CI$286,1)+1),1)</f>
        <v>N/A</v>
      </c>
      <c r="Y904" s="174" t="str" cm="1">
        <f t="array" aca="1" ref="Y904" ca="1">IFERROR(
IF(X903&lt;&gt;X904,1,
IF(COUNTIF(OFFSET(Y903,0,0,-INDEX(Forecast_Capex_Input!$CG$12:$CG$286,$X904)),Y903)=INDEX(Forecast_Capex_Input!$CG$12:$CG$286,$X904),Y903+1,Y903)),NA)</f>
        <v>N/A</v>
      </c>
      <c r="Z904" s="174" t="str" cm="1">
        <f t="array" ref="Z904">IFERROR($C904-IF($X904=1,1,INDEX(Forecast_Capex_Input!$CI$12:$CI$286,$X904-1))+1,NA)</f>
        <v>N/A</v>
      </c>
      <c r="AA904" s="174" t="str" cm="1">
        <f t="array" aca="1" ref="AA904" ca="1">IFERROR(IF(Y904=1,
INDEX(Forecast_Capex_Input!$AI$10:$BB$10,SMALL(IF(INDEX(Forecast_Capex_Input!$AI$12:$BB$286,$X904,0)&gt;0,COLUMN(Forecast_Capex_Input!$AI$10:$BB$10)-COLUMN(Forecast_Capex_Input!$AI$12)+1),ROWS(OFFSET(AA903,0,0,-$Z904)))),
OFFSET(AA903,-INDEX(Forecast_Capex_Input!$CG$12:$CG$286,$X904)+1,0)),NA)</f>
        <v>N/A</v>
      </c>
      <c r="AB904" s="174" t="str">
        <f t="shared" ca="1" si="581"/>
        <v>N/A</v>
      </c>
      <c r="AC904" s="222" t="b">
        <f t="shared" si="613"/>
        <v>0</v>
      </c>
      <c r="AD904" s="220" t="b">
        <v>0</v>
      </c>
      <c r="AE904" s="222" t="b">
        <f t="shared" si="582"/>
        <v>1</v>
      </c>
      <c r="AF904" s="165"/>
      <c r="AG904" s="215">
        <v>0</v>
      </c>
      <c r="AH904" s="215">
        <v>0</v>
      </c>
      <c r="AI904" s="215">
        <v>0</v>
      </c>
      <c r="AJ904" s="215">
        <v>0</v>
      </c>
      <c r="AK904" s="215">
        <v>0</v>
      </c>
      <c r="AL904" s="155">
        <v>0</v>
      </c>
      <c r="AM904" s="165"/>
      <c r="AN904" s="215" cm="1">
        <f t="array" aca="1" ref="AN904" ca="1">IFERROR(INDEX(General!O$33:O$34,$AB904)
*AG904,0)</f>
        <v>0</v>
      </c>
      <c r="AO904" s="215" cm="1">
        <f t="array" aca="1" ref="AO904" ca="1">IFERROR(INDEX(General!P$33:P$34,$AB904)
*AH904,0)</f>
        <v>0</v>
      </c>
      <c r="AP904" s="215" cm="1">
        <f t="array" aca="1" ref="AP904" ca="1">IFERROR(INDEX(General!Q$33:Q$34,$AB904)
*AI904,0)</f>
        <v>0</v>
      </c>
      <c r="AQ904" s="215" cm="1">
        <f t="array" aca="1" ref="AQ904" ca="1">IFERROR(INDEX(General!R$33:R$34,$AB904)
*AJ904,0)</f>
        <v>0</v>
      </c>
      <c r="AR904" s="215" cm="1">
        <f t="array" aca="1" ref="AR904" ca="1">IFERROR(INDEX(General!S$33:S$34,$AB904)
*AK904,0)</f>
        <v>0</v>
      </c>
      <c r="AS904" s="155">
        <f t="shared" ca="1" si="614"/>
        <v>0</v>
      </c>
      <c r="AT904" s="165"/>
      <c r="AU904" s="215">
        <f ca="1">IF($AE904=FALSE,AN904*Overheads!$R$24*$V904,
IFERROR(Overheads!$O$49*$V904*AN904,0)
+IFERROR(Overheads!Q$59*$V904*(AN904/Overheads!Q$68),0))</f>
        <v>0</v>
      </c>
      <c r="AV904" s="215">
        <f ca="1">IF($AE904=FALSE,AO904*Overheads!$R$24*$V904,
IFERROR(Overheads!$O$49*$V904*AO904,0)
+IFERROR(Overheads!R$59*$V904*(AO904/Overheads!R$68),0))</f>
        <v>0</v>
      </c>
      <c r="AW904" s="215">
        <f ca="1">IF($AE904=FALSE,AP904*Overheads!$R$24*$V904,
IFERROR(Overheads!$O$49*$V904*AP904,0)
+IFERROR(Overheads!S$59*$V904*(AP904/Overheads!S$68),0))</f>
        <v>0</v>
      </c>
      <c r="AX904" s="215">
        <f ca="1">IF($AE904=FALSE,AQ904*Overheads!$R$24*$V904,
IFERROR(Overheads!$O$49*$V904*AQ904,0)
+IFERROR(Overheads!T$59*$V904*(AQ904/Overheads!T$68),0))</f>
        <v>0</v>
      </c>
      <c r="AY904" s="215">
        <f ca="1">IF($AE904=FALSE,AR904*Overheads!$R$24*$V904,
IFERROR(Overheads!$O$49*$V904*AR904,0)
+IFERROR(Overheads!U$59*$V904*(AR904/Overheads!U$68),0))</f>
        <v>0</v>
      </c>
      <c r="AZ904" s="155">
        <f t="shared" ca="1" si="615"/>
        <v>0</v>
      </c>
      <c r="BA904" s="165"/>
      <c r="BB904" s="215">
        <f ca="1">IF($AE904=FALSE,AN904*Overheads!$S$25,
IFERROR(Overheads!$O$50*AN904,0)
+IFERROR(Overheads!Q$60*(AN904/Overheads!Q$66),0))</f>
        <v>0</v>
      </c>
      <c r="BC904" s="215">
        <f ca="1">IF($AE904=FALSE,AO904*Overheads!$S$25,
IFERROR(Overheads!$O$50*AO904,0)
+IFERROR(Overheads!R$60*(AO904/Overheads!R$66),0))</f>
        <v>0</v>
      </c>
      <c r="BD904" s="215">
        <f ca="1">IF($AE904=FALSE,AP904*Overheads!$S$25,
IFERROR(Overheads!$O$50*AP904,0)
+IFERROR(Overheads!S$60*(AP904/Overheads!S$66),0))</f>
        <v>0</v>
      </c>
      <c r="BE904" s="215">
        <f ca="1">IF($AE904=FALSE,AQ904*Overheads!$S$25,
IFERROR(Overheads!$O$50*AQ904,0)
+IFERROR(Overheads!T$60*(AQ904/Overheads!T$66),0))</f>
        <v>0</v>
      </c>
      <c r="BF904" s="215">
        <f ca="1">IF($AE904=FALSE,AR904*Overheads!$S$25,
IFERROR(Overheads!$O$50*AR904,0)
+IFERROR(Overheads!U$60*(AR904/Overheads!U$66),0))</f>
        <v>0</v>
      </c>
      <c r="BG904" s="155">
        <f t="shared" ca="1" si="616"/>
        <v>0</v>
      </c>
      <c r="BH904" s="165"/>
      <c r="BI904" s="215">
        <f t="shared" ca="1" si="617"/>
        <v>0</v>
      </c>
      <c r="BJ904" s="215">
        <f t="shared" ca="1" si="583"/>
        <v>0</v>
      </c>
      <c r="BK904" s="215">
        <f t="shared" ca="1" si="584"/>
        <v>0</v>
      </c>
      <c r="BL904" s="215">
        <f t="shared" ca="1" si="585"/>
        <v>0</v>
      </c>
      <c r="BM904" s="215">
        <f t="shared" ca="1" si="586"/>
        <v>0</v>
      </c>
      <c r="BN904" s="155">
        <f t="shared" ca="1" si="618"/>
        <v>0</v>
      </c>
      <c r="BO904" s="165"/>
      <c r="BP904" s="187" cm="1">
        <f t="array" ref="BP904">IFERROR(IF($X904=$X903,BP903,INDEX(Forecast_Capex_Input!AC$12:AC$286,$X904)),0)</f>
        <v>0</v>
      </c>
      <c r="BQ904" s="187" cm="1">
        <f t="array" ref="BQ904">IFERROR(IF($X904=$X903,BQ903,INDEX(Forecast_Capex_Input!AD$12:AD$286,$X904)),0)</f>
        <v>0</v>
      </c>
      <c r="BR904" s="187" cm="1">
        <f t="array" ref="BR904">IFERROR(IF($X904=$X903,BR903,INDEX(Forecast_Capex_Input!AE$12:AE$286,$X904)),0)</f>
        <v>0</v>
      </c>
      <c r="BS904" s="187" cm="1">
        <f t="array" ref="BS904">IFERROR(IF($X904=$X903,BS903,INDEX(Forecast_Capex_Input!AF$12:AF$286,$X904)),0)</f>
        <v>0</v>
      </c>
      <c r="BT904" s="187" cm="1">
        <f t="array" ref="BT904">IFERROR(IF($X904=$X903,BT903,INDEX(Forecast_Capex_Input!AG$12:AG$286,$X904)),0)</f>
        <v>0</v>
      </c>
      <c r="BU904" s="165"/>
      <c r="BV904" s="215">
        <f t="shared" si="587"/>
        <v>0</v>
      </c>
      <c r="BW904" s="215">
        <f t="shared" si="588"/>
        <v>0</v>
      </c>
      <c r="BX904" s="215">
        <f t="shared" si="589"/>
        <v>0</v>
      </c>
      <c r="BY904" s="215">
        <f t="shared" si="590"/>
        <v>0</v>
      </c>
      <c r="BZ904" s="215">
        <f t="shared" si="591"/>
        <v>0</v>
      </c>
      <c r="CA904" s="155">
        <f t="shared" si="619"/>
        <v>0</v>
      </c>
      <c r="CB904" s="165"/>
      <c r="CC904" s="215">
        <f t="shared" si="592"/>
        <v>0</v>
      </c>
      <c r="CD904" s="215">
        <f t="shared" si="593"/>
        <v>0</v>
      </c>
      <c r="CE904" s="215">
        <f t="shared" si="594"/>
        <v>0</v>
      </c>
      <c r="CF904" s="215">
        <f t="shared" si="595"/>
        <v>0</v>
      </c>
      <c r="CG904" s="215">
        <f t="shared" si="596"/>
        <v>0</v>
      </c>
      <c r="CH904" s="155">
        <f t="shared" si="620"/>
        <v>0</v>
      </c>
      <c r="CI904" s="165"/>
      <c r="CJ904" s="215">
        <f t="shared" si="597"/>
        <v>0</v>
      </c>
      <c r="CK904" s="215">
        <f t="shared" si="598"/>
        <v>0</v>
      </c>
      <c r="CL904" s="215">
        <f t="shared" si="599"/>
        <v>0</v>
      </c>
      <c r="CM904" s="215">
        <f t="shared" si="600"/>
        <v>0</v>
      </c>
      <c r="CN904" s="215">
        <f t="shared" si="601"/>
        <v>0</v>
      </c>
      <c r="CO904" s="155">
        <f t="shared" si="621"/>
        <v>0</v>
      </c>
      <c r="CP904" s="165"/>
      <c r="CQ904" s="223">
        <f t="shared" si="602"/>
        <v>0</v>
      </c>
      <c r="CR904" s="223">
        <f t="shared" si="603"/>
        <v>0</v>
      </c>
      <c r="CS904" s="223">
        <f t="shared" si="604"/>
        <v>0</v>
      </c>
      <c r="CT904" s="223">
        <f t="shared" si="605"/>
        <v>0</v>
      </c>
      <c r="CU904" s="223">
        <f t="shared" si="606"/>
        <v>0</v>
      </c>
      <c r="CV904" s="155">
        <f t="shared" si="622"/>
        <v>0</v>
      </c>
      <c r="CW904" s="165"/>
      <c r="CX904" s="215">
        <f t="shared" si="623"/>
        <v>0</v>
      </c>
      <c r="CY904" s="215">
        <f t="shared" si="607"/>
        <v>0</v>
      </c>
      <c r="CZ904" s="215">
        <f t="shared" si="608"/>
        <v>0</v>
      </c>
      <c r="DA904" s="215">
        <f t="shared" si="609"/>
        <v>0</v>
      </c>
      <c r="DB904" s="215">
        <f t="shared" si="610"/>
        <v>0</v>
      </c>
      <c r="DC904" s="155">
        <f t="shared" si="624"/>
        <v>0</v>
      </c>
      <c r="DD904" s="165"/>
      <c r="DE904" s="188" t="b" cm="1">
        <f t="array" aca="1" ref="DE904" ca="1">OR($G904=Forecast_Capex_Input!$BF$8:$BF$10)</f>
        <v>0</v>
      </c>
      <c r="DF904" s="188" cm="1">
        <f t="array" aca="1" ref="DF904" ca="1">IFERROR(INDEX(Forecast_Capex_Input!BG$12:BG$286,$X904)
*(INDEX(Forecast_Capex_Input!$H$12:$H$286,$X904)=Repex),0)
*$DE904</f>
        <v>0</v>
      </c>
      <c r="DG904" s="188" cm="1">
        <f t="array" aca="1" ref="DG904" ca="1">IFERROR(INDEX(Forecast_Capex_Input!BH$12:BH$286,$X904)
*(INDEX(Forecast_Capex_Input!$H$12:$H$286,$X904)=Repex),0)
*$DE904</f>
        <v>0</v>
      </c>
      <c r="DH904" s="188" cm="1">
        <f t="array" aca="1" ref="DH904" ca="1">IFERROR(INDEX(Forecast_Capex_Input!BI$12:BI$286,$X904)
*(INDEX(Forecast_Capex_Input!$H$12:$H$286,$X904)=Repex),0)
*$DE904</f>
        <v>0</v>
      </c>
      <c r="DI904" s="188" cm="1">
        <f t="array" aca="1" ref="DI904" ca="1">IFERROR(INDEX(Forecast_Capex_Input!BJ$12:BJ$286,$X904)
*(INDEX(Forecast_Capex_Input!$H$12:$H$286,$X904)=Repex),0)
*$DE904</f>
        <v>0</v>
      </c>
      <c r="DJ904" s="188" cm="1">
        <f t="array" aca="1" ref="DJ904" ca="1">IFERROR(INDEX(Forecast_Capex_Input!BK$12:BK$286,$X904)
*(INDEX(Forecast_Capex_Input!$H$12:$H$286,$X904)=Repex),0)
*$DE904</f>
        <v>0</v>
      </c>
      <c r="DK904" s="188" cm="1">
        <f t="array" aca="1" ref="DK904" ca="1">IFERROR(INDEX(Forecast_Capex_Input!BL$12:BL$286,$X904)
*(INDEX(Forecast_Capex_Input!$H$12:$H$286,$X904)=Repex),0)
*$DE904</f>
        <v>0</v>
      </c>
      <c r="DL904" s="165"/>
      <c r="DM904" s="188" t="b" cm="1">
        <f t="array" aca="1" ref="DM904" ca="1">OR($G904=Forecast_Capex_Input!$BN$8:$BN$9)</f>
        <v>0</v>
      </c>
      <c r="DN904" s="188" cm="1">
        <f t="array" aca="1" ref="DN904" ca="1">IFERROR(INDEX(Forecast_Capex_Input!BO$12:BO$286,$X904)
*(INDEX(Forecast_Capex_Input!$H$12:$H$286,$X904)=Repex),0)
*$DM904</f>
        <v>0</v>
      </c>
      <c r="DO904" s="188" cm="1">
        <f t="array" aca="1" ref="DO904" ca="1">IFERROR(INDEX(Forecast_Capex_Input!BP$12:BP$286,$X904)
*(INDEX(Forecast_Capex_Input!$H$12:$H$286,$X904)=Repex),0)
*$DM904</f>
        <v>0</v>
      </c>
      <c r="DP904" s="188" cm="1">
        <f t="array" aca="1" ref="DP904" ca="1">IFERROR(INDEX(Forecast_Capex_Input!BQ$12:BQ$286,$X904)
*(INDEX(Forecast_Capex_Input!$H$12:$H$286,$X904)=Repex),0)
*$DM904</f>
        <v>0</v>
      </c>
      <c r="DQ904" s="188" cm="1">
        <f t="array" aca="1" ref="DQ904" ca="1">IFERROR(INDEX(Forecast_Capex_Input!BR$12:BR$286,$X904)
*(INDEX(Forecast_Capex_Input!$H$12:$H$286,$X904)=Repex),0)
*$DM904</f>
        <v>0</v>
      </c>
      <c r="DR904" s="188" cm="1">
        <f t="array" aca="1" ref="DR904" ca="1">IFERROR(INDEX(Forecast_Capex_Input!BS$12:BS$286,$X904)
*(INDEX(Forecast_Capex_Input!$H$12:$H$286,$X904)=Repex),0)
*$DM904</f>
        <v>0</v>
      </c>
      <c r="DS904" s="165"/>
      <c r="DT904" s="188" t="b" cm="1">
        <f t="array" aca="1" ref="DT904" ca="1">OR($G904=Forecast_Capex_Input!$BU$8:$BU$10)</f>
        <v>0</v>
      </c>
      <c r="DU904" s="188" cm="1">
        <f t="array" aca="1" ref="DU904" ca="1">IFERROR(INDEX(Forecast_Capex_Input!BV$12:BV$286,$X904)
*(INDEX(Forecast_Capex_Input!$H$12:$H$286,$X904)=Repex),0)
*$DT904</f>
        <v>0</v>
      </c>
      <c r="DV904" s="188" cm="1">
        <f t="array" aca="1" ref="DV904" ca="1">IFERROR(INDEX(Forecast_Capex_Input!BW$12:BW$286,$X904)
*(INDEX(Forecast_Capex_Input!$H$12:$H$286,$X904)=Repex),0)
*$DT904</f>
        <v>0</v>
      </c>
      <c r="DW904" s="188" cm="1">
        <f t="array" aca="1" ref="DW904" ca="1">IFERROR(INDEX(Forecast_Capex_Input!BX$12:BX$286,$X904)
*(INDEX(Forecast_Capex_Input!$H$12:$H$286,$X904)=Repex),0)
*$DT904</f>
        <v>0</v>
      </c>
      <c r="DX904" s="188" cm="1">
        <f t="array" aca="1" ref="DX904" ca="1">IFERROR(INDEX(Forecast_Capex_Input!BY$12:BY$286,$X904)
*(INDEX(Forecast_Capex_Input!$H$12:$H$286,$X904)=Repex),0)
*$DT904</f>
        <v>0</v>
      </c>
      <c r="DY904" s="188" cm="1">
        <f t="array" aca="1" ref="DY904" ca="1">IFERROR(INDEX(Forecast_Capex_Input!BZ$12:BZ$286,$X904)
*(INDEX(Forecast_Capex_Input!$H$12:$H$286,$X904)=Repex),0)
*$DT904</f>
        <v>0</v>
      </c>
      <c r="DZ904" s="188" cm="1">
        <f t="array" aca="1" ref="DZ904" ca="1">IFERROR(INDEX(Forecast_Capex_Input!CA$12:CA$286,$X904)
*(INDEX(Forecast_Capex_Input!$H$12:$H$286,$X904)=Repex),0)
*$DT904</f>
        <v>0</v>
      </c>
      <c r="EA904" s="188" cm="1">
        <f t="array" aca="1" ref="EA904" ca="1">IFERROR(INDEX(Forecast_Capex_Input!CB$12:CB$286,$X904)
*(INDEX(Forecast_Capex_Input!$H$12:$H$286,$X904)=Repex),0)
*$DT904</f>
        <v>0</v>
      </c>
      <c r="EB904" s="188" cm="1">
        <f t="array" aca="1" ref="EB904" ca="1">IFERROR(INDEX(Forecast_Capex_Input!CC$12:CC$286,$X904)
*(INDEX(Forecast_Capex_Input!$H$12:$H$286,$X904)=Repex),0)
*$DT904</f>
        <v>0</v>
      </c>
      <c r="EC904" s="165"/>
      <c r="ED904" s="226" t="str">
        <f t="shared" si="611"/>
        <v>N/A</v>
      </c>
      <c r="EE904" s="174" t="s">
        <v>15</v>
      </c>
    </row>
    <row r="905" spans="3:135" x14ac:dyDescent="0.2">
      <c r="C905" s="174">
        <f t="shared" si="612"/>
        <v>895</v>
      </c>
      <c r="D905" s="167" t="str" cm="1">
        <f t="array" ref="D905">IFERROR(INDEX(Forecast_Capex_Input!$D$12:$D$286,$X905),NA)</f>
        <v>N/A</v>
      </c>
      <c r="E905" s="172" t="str" cm="1">
        <f t="array" ref="E905">IF($X905=NA,NA,INDEX(Forecast_Capex_Input!$E$12:$E$286,$X905))</f>
        <v>N/A</v>
      </c>
      <c r="F905" s="167" t="str" cm="1">
        <f t="array" aca="1" ref="F905" ca="1">IFERROR(INDEX(General!$E$25:$E$26,$Y905),NA)</f>
        <v>N/A</v>
      </c>
      <c r="G905" s="167" t="str" cm="1">
        <f t="array" aca="1" ref="G905" ca="1">IFERROR(INDEX(Forecast_Capex_Input!$AI$11:$BB$11,$AA905),NA)</f>
        <v>N/A</v>
      </c>
      <c r="H905" s="189" t="str" cm="1">
        <f t="array" aca="1" ref="H905" ca="1">IFERROR(INDEX(Forecast_Capex_Input!$AI$12:$BB$286,$X905,$AA905),NA)</f>
        <v>N/A</v>
      </c>
      <c r="I905" s="199" t="str" cm="1">
        <f t="array" ref="I905">IFERROR(INDEX(Forecast_Capex_Input!$F$12:$F$286,$X905),NA)</f>
        <v>N/A</v>
      </c>
      <c r="J905" s="199" t="str" cm="1">
        <f t="array" ref="J905">IFERROR(INDEX(Forecast_Capex_Input!G$12:G$286,$X905),NA)</f>
        <v>N/A</v>
      </c>
      <c r="K905" s="199" t="str" cm="1">
        <f t="array" ref="K905">IFERROR(INDEX(Forecast_Capex_Input!H$12:H$286,$X905),NA)</f>
        <v>N/A</v>
      </c>
      <c r="L905" s="199" t="str" cm="1">
        <f t="array" ref="L905">IFERROR(INDEX(Forecast_Capex_Input!I$12:I$286,$X905),NA)</f>
        <v>N/A</v>
      </c>
      <c r="M905" s="199" t="str" cm="1">
        <f t="array" ref="M905">IFERROR(INDEX(Forecast_Capex_Input!J$12:J$286,$X905),NA)</f>
        <v>N/A</v>
      </c>
      <c r="N905" s="199" t="str" cm="1">
        <f t="array" ref="N905">IFERROR(INDEX(Forecast_Capex_Input!K$12:K$286,$X905),NA)</f>
        <v>N/A</v>
      </c>
      <c r="O905" s="199" t="str" cm="1">
        <f t="array" ref="O905">IFERROR(INDEX(Forecast_Capex_Input!L$12:L$286,$X905),NA)</f>
        <v>N/A</v>
      </c>
      <c r="P905" s="199" t="str" cm="1">
        <f t="array" ref="P905">IFERROR(INDEX(Forecast_Capex_Input!M$12:M$286,$X905),NA)</f>
        <v>N/A</v>
      </c>
      <c r="Q905" s="172" t="str" cm="1">
        <f t="array" ref="Q905">IFERROR(INDEX(Forecast_Capex_Input!N$12:N$286,$X905),NA)</f>
        <v>N/A</v>
      </c>
      <c r="R905" s="265" cm="1">
        <f t="array" ref="R905">IFERROR(INDEX(Forecast_Capex_Input!O$12:O$286,$X905),0)</f>
        <v>0</v>
      </c>
      <c r="S905" s="172" cm="1">
        <f t="array" ref="S905">IFERROR(INDEX(Forecast_Capex_Input!P$12:P$286,$X905),0)</f>
        <v>0</v>
      </c>
      <c r="T905" s="199" t="str" cm="1">
        <f t="array" aca="1" ref="T905" ca="1">IFERROR(INDEX(General!$K$84:$K$103,$AA905),NA)</f>
        <v>N/A</v>
      </c>
      <c r="U905" s="188" cm="1">
        <f t="array" aca="1" ref="U905" ca="1">IFERROR(
IF($F905=General!$E$25,INDEX(Forecast_Capex_Input!S$12:S$286,$X905),
INDEX(Forecast_Capex_Input!T$12:T$286,$X905)),0)</f>
        <v>0</v>
      </c>
      <c r="V905" s="222" t="b">
        <f>IFERROR(INDEX(Overheads!$T$19:$T$26,MATCH($I905,Overheads!$E$19:$E$26,0)),FALSE)</f>
        <v>0</v>
      </c>
      <c r="W905" s="165"/>
      <c r="X905" s="174" t="str">
        <f>IFERROR(
IF(MATCH($C905,Forecast_Capex_Input!$CI$12:$CI$286,1)+1&gt;MAX(Forecast_Capex_Input!$C$12:$C$286),NA,
MATCH($C905,Forecast_Capex_Input!$CI$12:$CI$286,1)+1),1)</f>
        <v>N/A</v>
      </c>
      <c r="Y905" s="174" t="str" cm="1">
        <f t="array" aca="1" ref="Y905" ca="1">IFERROR(
IF(X904&lt;&gt;X905,1,
IF(COUNTIF(OFFSET(Y904,0,0,-INDEX(Forecast_Capex_Input!$CG$12:$CG$286,$X905)),Y904)=INDEX(Forecast_Capex_Input!$CG$12:$CG$286,$X905),Y904+1,Y904)),NA)</f>
        <v>N/A</v>
      </c>
      <c r="Z905" s="174" t="str" cm="1">
        <f t="array" ref="Z905">IFERROR($C905-IF($X905=1,1,INDEX(Forecast_Capex_Input!$CI$12:$CI$286,$X905-1))+1,NA)</f>
        <v>N/A</v>
      </c>
      <c r="AA905" s="174" t="str" cm="1">
        <f t="array" aca="1" ref="AA905" ca="1">IFERROR(IF(Y905=1,
INDEX(Forecast_Capex_Input!$AI$10:$BB$10,SMALL(IF(INDEX(Forecast_Capex_Input!$AI$12:$BB$286,$X905,0)&gt;0,COLUMN(Forecast_Capex_Input!$AI$10:$BB$10)-COLUMN(Forecast_Capex_Input!$AI$12)+1),ROWS(OFFSET(AA904,0,0,-$Z905)))),
OFFSET(AA904,-INDEX(Forecast_Capex_Input!$CG$12:$CG$286,$X905)+1,0)),NA)</f>
        <v>N/A</v>
      </c>
      <c r="AB905" s="174" t="str">
        <f t="shared" ca="1" si="581"/>
        <v>N/A</v>
      </c>
      <c r="AC905" s="222" t="b">
        <f t="shared" si="613"/>
        <v>0</v>
      </c>
      <c r="AD905" s="220" t="b">
        <v>0</v>
      </c>
      <c r="AE905" s="222" t="b">
        <f t="shared" si="582"/>
        <v>1</v>
      </c>
      <c r="AF905" s="165"/>
      <c r="AG905" s="215">
        <v>0</v>
      </c>
      <c r="AH905" s="215">
        <v>0</v>
      </c>
      <c r="AI905" s="215">
        <v>0</v>
      </c>
      <c r="AJ905" s="215">
        <v>0</v>
      </c>
      <c r="AK905" s="215">
        <v>0</v>
      </c>
      <c r="AL905" s="155">
        <v>0</v>
      </c>
      <c r="AM905" s="165"/>
      <c r="AN905" s="215" cm="1">
        <f t="array" aca="1" ref="AN905" ca="1">IFERROR(INDEX(General!O$33:O$34,$AB905)
*AG905,0)</f>
        <v>0</v>
      </c>
      <c r="AO905" s="215" cm="1">
        <f t="array" aca="1" ref="AO905" ca="1">IFERROR(INDEX(General!P$33:P$34,$AB905)
*AH905,0)</f>
        <v>0</v>
      </c>
      <c r="AP905" s="215" cm="1">
        <f t="array" aca="1" ref="AP905" ca="1">IFERROR(INDEX(General!Q$33:Q$34,$AB905)
*AI905,0)</f>
        <v>0</v>
      </c>
      <c r="AQ905" s="215" cm="1">
        <f t="array" aca="1" ref="AQ905" ca="1">IFERROR(INDEX(General!R$33:R$34,$AB905)
*AJ905,0)</f>
        <v>0</v>
      </c>
      <c r="AR905" s="215" cm="1">
        <f t="array" aca="1" ref="AR905" ca="1">IFERROR(INDEX(General!S$33:S$34,$AB905)
*AK905,0)</f>
        <v>0</v>
      </c>
      <c r="AS905" s="155">
        <f t="shared" ca="1" si="614"/>
        <v>0</v>
      </c>
      <c r="AT905" s="165"/>
      <c r="AU905" s="215">
        <f ca="1">IF($AE905=FALSE,AN905*Overheads!$R$24*$V905,
IFERROR(Overheads!$O$49*$V905*AN905,0)
+IFERROR(Overheads!Q$59*$V905*(AN905/Overheads!Q$68),0))</f>
        <v>0</v>
      </c>
      <c r="AV905" s="215">
        <f ca="1">IF($AE905=FALSE,AO905*Overheads!$R$24*$V905,
IFERROR(Overheads!$O$49*$V905*AO905,0)
+IFERROR(Overheads!R$59*$V905*(AO905/Overheads!R$68),0))</f>
        <v>0</v>
      </c>
      <c r="AW905" s="215">
        <f ca="1">IF($AE905=FALSE,AP905*Overheads!$R$24*$V905,
IFERROR(Overheads!$O$49*$V905*AP905,0)
+IFERROR(Overheads!S$59*$V905*(AP905/Overheads!S$68),0))</f>
        <v>0</v>
      </c>
      <c r="AX905" s="215">
        <f ca="1">IF($AE905=FALSE,AQ905*Overheads!$R$24*$V905,
IFERROR(Overheads!$O$49*$V905*AQ905,0)
+IFERROR(Overheads!T$59*$V905*(AQ905/Overheads!T$68),0))</f>
        <v>0</v>
      </c>
      <c r="AY905" s="215">
        <f ca="1">IF($AE905=FALSE,AR905*Overheads!$R$24*$V905,
IFERROR(Overheads!$O$49*$V905*AR905,0)
+IFERROR(Overheads!U$59*$V905*(AR905/Overheads!U$68),0))</f>
        <v>0</v>
      </c>
      <c r="AZ905" s="155">
        <f t="shared" ca="1" si="615"/>
        <v>0</v>
      </c>
      <c r="BA905" s="165"/>
      <c r="BB905" s="215">
        <f ca="1">IF($AE905=FALSE,AN905*Overheads!$S$25,
IFERROR(Overheads!$O$50*AN905,0)
+IFERROR(Overheads!Q$60*(AN905/Overheads!Q$66),0))</f>
        <v>0</v>
      </c>
      <c r="BC905" s="215">
        <f ca="1">IF($AE905=FALSE,AO905*Overheads!$S$25,
IFERROR(Overheads!$O$50*AO905,0)
+IFERROR(Overheads!R$60*(AO905/Overheads!R$66),0))</f>
        <v>0</v>
      </c>
      <c r="BD905" s="215">
        <f ca="1">IF($AE905=FALSE,AP905*Overheads!$S$25,
IFERROR(Overheads!$O$50*AP905,0)
+IFERROR(Overheads!S$60*(AP905/Overheads!S$66),0))</f>
        <v>0</v>
      </c>
      <c r="BE905" s="215">
        <f ca="1">IF($AE905=FALSE,AQ905*Overheads!$S$25,
IFERROR(Overheads!$O$50*AQ905,0)
+IFERROR(Overheads!T$60*(AQ905/Overheads!T$66),0))</f>
        <v>0</v>
      </c>
      <c r="BF905" s="215">
        <f ca="1">IF($AE905=FALSE,AR905*Overheads!$S$25,
IFERROR(Overheads!$O$50*AR905,0)
+IFERROR(Overheads!U$60*(AR905/Overheads!U$66),0))</f>
        <v>0</v>
      </c>
      <c r="BG905" s="155">
        <f t="shared" ca="1" si="616"/>
        <v>0</v>
      </c>
      <c r="BH905" s="165"/>
      <c r="BI905" s="215">
        <f t="shared" ca="1" si="617"/>
        <v>0</v>
      </c>
      <c r="BJ905" s="215">
        <f t="shared" ca="1" si="583"/>
        <v>0</v>
      </c>
      <c r="BK905" s="215">
        <f t="shared" ca="1" si="584"/>
        <v>0</v>
      </c>
      <c r="BL905" s="215">
        <f t="shared" ca="1" si="585"/>
        <v>0</v>
      </c>
      <c r="BM905" s="215">
        <f t="shared" ca="1" si="586"/>
        <v>0</v>
      </c>
      <c r="BN905" s="155">
        <f t="shared" ca="1" si="618"/>
        <v>0</v>
      </c>
      <c r="BO905" s="165"/>
      <c r="BP905" s="187" cm="1">
        <f t="array" ref="BP905">IFERROR(IF($X905=$X904,BP904,INDEX(Forecast_Capex_Input!AC$12:AC$286,$X905)),0)</f>
        <v>0</v>
      </c>
      <c r="BQ905" s="187" cm="1">
        <f t="array" ref="BQ905">IFERROR(IF($X905=$X904,BQ904,INDEX(Forecast_Capex_Input!AD$12:AD$286,$X905)),0)</f>
        <v>0</v>
      </c>
      <c r="BR905" s="187" cm="1">
        <f t="array" ref="BR905">IFERROR(IF($X905=$X904,BR904,INDEX(Forecast_Capex_Input!AE$12:AE$286,$X905)),0)</f>
        <v>0</v>
      </c>
      <c r="BS905" s="187" cm="1">
        <f t="array" ref="BS905">IFERROR(IF($X905=$X904,BS904,INDEX(Forecast_Capex_Input!AF$12:AF$286,$X905)),0)</f>
        <v>0</v>
      </c>
      <c r="BT905" s="187" cm="1">
        <f t="array" ref="BT905">IFERROR(IF($X905=$X904,BT904,INDEX(Forecast_Capex_Input!AG$12:AG$286,$X905)),0)</f>
        <v>0</v>
      </c>
      <c r="BU905" s="165"/>
      <c r="BV905" s="215">
        <f t="shared" si="587"/>
        <v>0</v>
      </c>
      <c r="BW905" s="215">
        <f t="shared" si="588"/>
        <v>0</v>
      </c>
      <c r="BX905" s="215">
        <f t="shared" si="589"/>
        <v>0</v>
      </c>
      <c r="BY905" s="215">
        <f t="shared" si="590"/>
        <v>0</v>
      </c>
      <c r="BZ905" s="215">
        <f t="shared" si="591"/>
        <v>0</v>
      </c>
      <c r="CA905" s="155">
        <f t="shared" si="619"/>
        <v>0</v>
      </c>
      <c r="CB905" s="165"/>
      <c r="CC905" s="215">
        <f t="shared" si="592"/>
        <v>0</v>
      </c>
      <c r="CD905" s="215">
        <f t="shared" si="593"/>
        <v>0</v>
      </c>
      <c r="CE905" s="215">
        <f t="shared" si="594"/>
        <v>0</v>
      </c>
      <c r="CF905" s="215">
        <f t="shared" si="595"/>
        <v>0</v>
      </c>
      <c r="CG905" s="215">
        <f t="shared" si="596"/>
        <v>0</v>
      </c>
      <c r="CH905" s="155">
        <f t="shared" si="620"/>
        <v>0</v>
      </c>
      <c r="CI905" s="165"/>
      <c r="CJ905" s="215">
        <f t="shared" si="597"/>
        <v>0</v>
      </c>
      <c r="CK905" s="215">
        <f t="shared" si="598"/>
        <v>0</v>
      </c>
      <c r="CL905" s="215">
        <f t="shared" si="599"/>
        <v>0</v>
      </c>
      <c r="CM905" s="215">
        <f t="shared" si="600"/>
        <v>0</v>
      </c>
      <c r="CN905" s="215">
        <f t="shared" si="601"/>
        <v>0</v>
      </c>
      <c r="CO905" s="155">
        <f t="shared" si="621"/>
        <v>0</v>
      </c>
      <c r="CP905" s="165"/>
      <c r="CQ905" s="223">
        <f t="shared" si="602"/>
        <v>0</v>
      </c>
      <c r="CR905" s="223">
        <f t="shared" si="603"/>
        <v>0</v>
      </c>
      <c r="CS905" s="223">
        <f t="shared" si="604"/>
        <v>0</v>
      </c>
      <c r="CT905" s="223">
        <f t="shared" si="605"/>
        <v>0</v>
      </c>
      <c r="CU905" s="223">
        <f t="shared" si="606"/>
        <v>0</v>
      </c>
      <c r="CV905" s="155">
        <f t="shared" si="622"/>
        <v>0</v>
      </c>
      <c r="CW905" s="165"/>
      <c r="CX905" s="215">
        <f t="shared" si="623"/>
        <v>0</v>
      </c>
      <c r="CY905" s="215">
        <f t="shared" si="607"/>
        <v>0</v>
      </c>
      <c r="CZ905" s="215">
        <f t="shared" si="608"/>
        <v>0</v>
      </c>
      <c r="DA905" s="215">
        <f t="shared" si="609"/>
        <v>0</v>
      </c>
      <c r="DB905" s="215">
        <f t="shared" si="610"/>
        <v>0</v>
      </c>
      <c r="DC905" s="155">
        <f t="shared" si="624"/>
        <v>0</v>
      </c>
      <c r="DD905" s="165"/>
      <c r="DE905" s="188" t="b" cm="1">
        <f t="array" aca="1" ref="DE905" ca="1">OR($G905=Forecast_Capex_Input!$BF$8:$BF$10)</f>
        <v>0</v>
      </c>
      <c r="DF905" s="188" cm="1">
        <f t="array" aca="1" ref="DF905" ca="1">IFERROR(INDEX(Forecast_Capex_Input!BG$12:BG$286,$X905)
*(INDEX(Forecast_Capex_Input!$H$12:$H$286,$X905)=Repex),0)
*$DE905</f>
        <v>0</v>
      </c>
      <c r="DG905" s="188" cm="1">
        <f t="array" aca="1" ref="DG905" ca="1">IFERROR(INDEX(Forecast_Capex_Input!BH$12:BH$286,$X905)
*(INDEX(Forecast_Capex_Input!$H$12:$H$286,$X905)=Repex),0)
*$DE905</f>
        <v>0</v>
      </c>
      <c r="DH905" s="188" cm="1">
        <f t="array" aca="1" ref="DH905" ca="1">IFERROR(INDEX(Forecast_Capex_Input!BI$12:BI$286,$X905)
*(INDEX(Forecast_Capex_Input!$H$12:$H$286,$X905)=Repex),0)
*$DE905</f>
        <v>0</v>
      </c>
      <c r="DI905" s="188" cm="1">
        <f t="array" aca="1" ref="DI905" ca="1">IFERROR(INDEX(Forecast_Capex_Input!BJ$12:BJ$286,$X905)
*(INDEX(Forecast_Capex_Input!$H$12:$H$286,$X905)=Repex),0)
*$DE905</f>
        <v>0</v>
      </c>
      <c r="DJ905" s="188" cm="1">
        <f t="array" aca="1" ref="DJ905" ca="1">IFERROR(INDEX(Forecast_Capex_Input!BK$12:BK$286,$X905)
*(INDEX(Forecast_Capex_Input!$H$12:$H$286,$X905)=Repex),0)
*$DE905</f>
        <v>0</v>
      </c>
      <c r="DK905" s="188" cm="1">
        <f t="array" aca="1" ref="DK905" ca="1">IFERROR(INDEX(Forecast_Capex_Input!BL$12:BL$286,$X905)
*(INDEX(Forecast_Capex_Input!$H$12:$H$286,$X905)=Repex),0)
*$DE905</f>
        <v>0</v>
      </c>
      <c r="DL905" s="165"/>
      <c r="DM905" s="188" t="b" cm="1">
        <f t="array" aca="1" ref="DM905" ca="1">OR($G905=Forecast_Capex_Input!$BN$8:$BN$9)</f>
        <v>0</v>
      </c>
      <c r="DN905" s="188" cm="1">
        <f t="array" aca="1" ref="DN905" ca="1">IFERROR(INDEX(Forecast_Capex_Input!BO$12:BO$286,$X905)
*(INDEX(Forecast_Capex_Input!$H$12:$H$286,$X905)=Repex),0)
*$DM905</f>
        <v>0</v>
      </c>
      <c r="DO905" s="188" cm="1">
        <f t="array" aca="1" ref="DO905" ca="1">IFERROR(INDEX(Forecast_Capex_Input!BP$12:BP$286,$X905)
*(INDEX(Forecast_Capex_Input!$H$12:$H$286,$X905)=Repex),0)
*$DM905</f>
        <v>0</v>
      </c>
      <c r="DP905" s="188" cm="1">
        <f t="array" aca="1" ref="DP905" ca="1">IFERROR(INDEX(Forecast_Capex_Input!BQ$12:BQ$286,$X905)
*(INDEX(Forecast_Capex_Input!$H$12:$H$286,$X905)=Repex),0)
*$DM905</f>
        <v>0</v>
      </c>
      <c r="DQ905" s="188" cm="1">
        <f t="array" aca="1" ref="DQ905" ca="1">IFERROR(INDEX(Forecast_Capex_Input!BR$12:BR$286,$X905)
*(INDEX(Forecast_Capex_Input!$H$12:$H$286,$X905)=Repex),0)
*$DM905</f>
        <v>0</v>
      </c>
      <c r="DR905" s="188" cm="1">
        <f t="array" aca="1" ref="DR905" ca="1">IFERROR(INDEX(Forecast_Capex_Input!BS$12:BS$286,$X905)
*(INDEX(Forecast_Capex_Input!$H$12:$H$286,$X905)=Repex),0)
*$DM905</f>
        <v>0</v>
      </c>
      <c r="DS905" s="165"/>
      <c r="DT905" s="188" t="b" cm="1">
        <f t="array" aca="1" ref="DT905" ca="1">OR($G905=Forecast_Capex_Input!$BU$8:$BU$10)</f>
        <v>0</v>
      </c>
      <c r="DU905" s="188" cm="1">
        <f t="array" aca="1" ref="DU905" ca="1">IFERROR(INDEX(Forecast_Capex_Input!BV$12:BV$286,$X905)
*(INDEX(Forecast_Capex_Input!$H$12:$H$286,$X905)=Repex),0)
*$DT905</f>
        <v>0</v>
      </c>
      <c r="DV905" s="188" cm="1">
        <f t="array" aca="1" ref="DV905" ca="1">IFERROR(INDEX(Forecast_Capex_Input!BW$12:BW$286,$X905)
*(INDEX(Forecast_Capex_Input!$H$12:$H$286,$X905)=Repex),0)
*$DT905</f>
        <v>0</v>
      </c>
      <c r="DW905" s="188" cm="1">
        <f t="array" aca="1" ref="DW905" ca="1">IFERROR(INDEX(Forecast_Capex_Input!BX$12:BX$286,$X905)
*(INDEX(Forecast_Capex_Input!$H$12:$H$286,$X905)=Repex),0)
*$DT905</f>
        <v>0</v>
      </c>
      <c r="DX905" s="188" cm="1">
        <f t="array" aca="1" ref="DX905" ca="1">IFERROR(INDEX(Forecast_Capex_Input!BY$12:BY$286,$X905)
*(INDEX(Forecast_Capex_Input!$H$12:$H$286,$X905)=Repex),0)
*$DT905</f>
        <v>0</v>
      </c>
      <c r="DY905" s="188" cm="1">
        <f t="array" aca="1" ref="DY905" ca="1">IFERROR(INDEX(Forecast_Capex_Input!BZ$12:BZ$286,$X905)
*(INDEX(Forecast_Capex_Input!$H$12:$H$286,$X905)=Repex),0)
*$DT905</f>
        <v>0</v>
      </c>
      <c r="DZ905" s="188" cm="1">
        <f t="array" aca="1" ref="DZ905" ca="1">IFERROR(INDEX(Forecast_Capex_Input!CA$12:CA$286,$X905)
*(INDEX(Forecast_Capex_Input!$H$12:$H$286,$X905)=Repex),0)
*$DT905</f>
        <v>0</v>
      </c>
      <c r="EA905" s="188" cm="1">
        <f t="array" aca="1" ref="EA905" ca="1">IFERROR(INDEX(Forecast_Capex_Input!CB$12:CB$286,$X905)
*(INDEX(Forecast_Capex_Input!$H$12:$H$286,$X905)=Repex),0)
*$DT905</f>
        <v>0</v>
      </c>
      <c r="EB905" s="188" cm="1">
        <f t="array" aca="1" ref="EB905" ca="1">IFERROR(INDEX(Forecast_Capex_Input!CC$12:CC$286,$X905)
*(INDEX(Forecast_Capex_Input!$H$12:$H$286,$X905)=Repex),0)
*$DT905</f>
        <v>0</v>
      </c>
      <c r="EC905" s="165"/>
      <c r="ED905" s="226" t="str">
        <f t="shared" si="611"/>
        <v>N/A</v>
      </c>
      <c r="EE905" s="174" t="s">
        <v>15</v>
      </c>
    </row>
    <row r="906" spans="3:135" x14ac:dyDescent="0.2">
      <c r="C906" s="174">
        <f t="shared" si="612"/>
        <v>896</v>
      </c>
      <c r="D906" s="167" t="str" cm="1">
        <f t="array" ref="D906">IFERROR(INDEX(Forecast_Capex_Input!$D$12:$D$286,$X906),NA)</f>
        <v>N/A</v>
      </c>
      <c r="E906" s="172" t="str" cm="1">
        <f t="array" ref="E906">IF($X906=NA,NA,INDEX(Forecast_Capex_Input!$E$12:$E$286,$X906))</f>
        <v>N/A</v>
      </c>
      <c r="F906" s="167" t="str" cm="1">
        <f t="array" aca="1" ref="F906" ca="1">IFERROR(INDEX(General!$E$25:$E$26,$Y906),NA)</f>
        <v>N/A</v>
      </c>
      <c r="G906" s="167" t="str" cm="1">
        <f t="array" aca="1" ref="G906" ca="1">IFERROR(INDEX(Forecast_Capex_Input!$AI$11:$BB$11,$AA906),NA)</f>
        <v>N/A</v>
      </c>
      <c r="H906" s="189" t="str" cm="1">
        <f t="array" aca="1" ref="H906" ca="1">IFERROR(INDEX(Forecast_Capex_Input!$AI$12:$BB$286,$X906,$AA906),NA)</f>
        <v>N/A</v>
      </c>
      <c r="I906" s="199" t="str" cm="1">
        <f t="array" ref="I906">IFERROR(INDEX(Forecast_Capex_Input!$F$12:$F$286,$X906),NA)</f>
        <v>N/A</v>
      </c>
      <c r="J906" s="199" t="str" cm="1">
        <f t="array" ref="J906">IFERROR(INDEX(Forecast_Capex_Input!G$12:G$286,$X906),NA)</f>
        <v>N/A</v>
      </c>
      <c r="K906" s="199" t="str" cm="1">
        <f t="array" ref="K906">IFERROR(INDEX(Forecast_Capex_Input!H$12:H$286,$X906),NA)</f>
        <v>N/A</v>
      </c>
      <c r="L906" s="199" t="str" cm="1">
        <f t="array" ref="L906">IFERROR(INDEX(Forecast_Capex_Input!I$12:I$286,$X906),NA)</f>
        <v>N/A</v>
      </c>
      <c r="M906" s="199" t="str" cm="1">
        <f t="array" ref="M906">IFERROR(INDEX(Forecast_Capex_Input!J$12:J$286,$X906),NA)</f>
        <v>N/A</v>
      </c>
      <c r="N906" s="199" t="str" cm="1">
        <f t="array" ref="N906">IFERROR(INDEX(Forecast_Capex_Input!K$12:K$286,$X906),NA)</f>
        <v>N/A</v>
      </c>
      <c r="O906" s="199" t="str" cm="1">
        <f t="array" ref="O906">IFERROR(INDEX(Forecast_Capex_Input!L$12:L$286,$X906),NA)</f>
        <v>N/A</v>
      </c>
      <c r="P906" s="199" t="str" cm="1">
        <f t="array" ref="P906">IFERROR(INDEX(Forecast_Capex_Input!M$12:M$286,$X906),NA)</f>
        <v>N/A</v>
      </c>
      <c r="Q906" s="172" t="str" cm="1">
        <f t="array" ref="Q906">IFERROR(INDEX(Forecast_Capex_Input!N$12:N$286,$X906),NA)</f>
        <v>N/A</v>
      </c>
      <c r="R906" s="265" cm="1">
        <f t="array" ref="R906">IFERROR(INDEX(Forecast_Capex_Input!O$12:O$286,$X906),0)</f>
        <v>0</v>
      </c>
      <c r="S906" s="172" cm="1">
        <f t="array" ref="S906">IFERROR(INDEX(Forecast_Capex_Input!P$12:P$286,$X906),0)</f>
        <v>0</v>
      </c>
      <c r="T906" s="199" t="str" cm="1">
        <f t="array" aca="1" ref="T906" ca="1">IFERROR(INDEX(General!$K$84:$K$103,$AA906),NA)</f>
        <v>N/A</v>
      </c>
      <c r="U906" s="188" cm="1">
        <f t="array" aca="1" ref="U906" ca="1">IFERROR(
IF($F906=General!$E$25,INDEX(Forecast_Capex_Input!S$12:S$286,$X906),
INDEX(Forecast_Capex_Input!T$12:T$286,$X906)),0)</f>
        <v>0</v>
      </c>
      <c r="V906" s="222" t="b">
        <f>IFERROR(INDEX(Overheads!$T$19:$T$26,MATCH($I906,Overheads!$E$19:$E$26,0)),FALSE)</f>
        <v>0</v>
      </c>
      <c r="W906" s="165"/>
      <c r="X906" s="174" t="str">
        <f>IFERROR(
IF(MATCH($C906,Forecast_Capex_Input!$CI$12:$CI$286,1)+1&gt;MAX(Forecast_Capex_Input!$C$12:$C$286),NA,
MATCH($C906,Forecast_Capex_Input!$CI$12:$CI$286,1)+1),1)</f>
        <v>N/A</v>
      </c>
      <c r="Y906" s="174" t="str" cm="1">
        <f t="array" aca="1" ref="Y906" ca="1">IFERROR(
IF(X905&lt;&gt;X906,1,
IF(COUNTIF(OFFSET(Y905,0,0,-INDEX(Forecast_Capex_Input!$CG$12:$CG$286,$X906)),Y905)=INDEX(Forecast_Capex_Input!$CG$12:$CG$286,$X906),Y905+1,Y905)),NA)</f>
        <v>N/A</v>
      </c>
      <c r="Z906" s="174" t="str" cm="1">
        <f t="array" ref="Z906">IFERROR($C906-IF($X906=1,1,INDEX(Forecast_Capex_Input!$CI$12:$CI$286,$X906-1))+1,NA)</f>
        <v>N/A</v>
      </c>
      <c r="AA906" s="174" t="str" cm="1">
        <f t="array" aca="1" ref="AA906" ca="1">IFERROR(IF(Y906=1,
INDEX(Forecast_Capex_Input!$AI$10:$BB$10,SMALL(IF(INDEX(Forecast_Capex_Input!$AI$12:$BB$286,$X906,0)&gt;0,COLUMN(Forecast_Capex_Input!$AI$10:$BB$10)-COLUMN(Forecast_Capex_Input!$AI$12)+1),ROWS(OFFSET(AA905,0,0,-$Z906)))),
OFFSET(AA905,-INDEX(Forecast_Capex_Input!$CG$12:$CG$286,$X906)+1,0)),NA)</f>
        <v>N/A</v>
      </c>
      <c r="AB906" s="174" t="str">
        <f t="shared" ca="1" si="581"/>
        <v>N/A</v>
      </c>
      <c r="AC906" s="222" t="b">
        <f t="shared" si="613"/>
        <v>0</v>
      </c>
      <c r="AD906" s="220" t="b">
        <v>0</v>
      </c>
      <c r="AE906" s="222" t="b">
        <f t="shared" si="582"/>
        <v>1</v>
      </c>
      <c r="AF906" s="165"/>
      <c r="AG906" s="215">
        <v>0</v>
      </c>
      <c r="AH906" s="215">
        <v>0</v>
      </c>
      <c r="AI906" s="215">
        <v>0</v>
      </c>
      <c r="AJ906" s="215">
        <v>0</v>
      </c>
      <c r="AK906" s="215">
        <v>0</v>
      </c>
      <c r="AL906" s="155">
        <v>0</v>
      </c>
      <c r="AM906" s="165"/>
      <c r="AN906" s="215" cm="1">
        <f t="array" aca="1" ref="AN906" ca="1">IFERROR(INDEX(General!O$33:O$34,$AB906)
*AG906,0)</f>
        <v>0</v>
      </c>
      <c r="AO906" s="215" cm="1">
        <f t="array" aca="1" ref="AO906" ca="1">IFERROR(INDEX(General!P$33:P$34,$AB906)
*AH906,0)</f>
        <v>0</v>
      </c>
      <c r="AP906" s="215" cm="1">
        <f t="array" aca="1" ref="AP906" ca="1">IFERROR(INDEX(General!Q$33:Q$34,$AB906)
*AI906,0)</f>
        <v>0</v>
      </c>
      <c r="AQ906" s="215" cm="1">
        <f t="array" aca="1" ref="AQ906" ca="1">IFERROR(INDEX(General!R$33:R$34,$AB906)
*AJ906,0)</f>
        <v>0</v>
      </c>
      <c r="AR906" s="215" cm="1">
        <f t="array" aca="1" ref="AR906" ca="1">IFERROR(INDEX(General!S$33:S$34,$AB906)
*AK906,0)</f>
        <v>0</v>
      </c>
      <c r="AS906" s="155">
        <f t="shared" ca="1" si="614"/>
        <v>0</v>
      </c>
      <c r="AT906" s="165"/>
      <c r="AU906" s="215">
        <f ca="1">IF($AE906=FALSE,AN906*Overheads!$R$24*$V906,
IFERROR(Overheads!$O$49*$V906*AN906,0)
+IFERROR(Overheads!Q$59*$V906*(AN906/Overheads!Q$68),0))</f>
        <v>0</v>
      </c>
      <c r="AV906" s="215">
        <f ca="1">IF($AE906=FALSE,AO906*Overheads!$R$24*$V906,
IFERROR(Overheads!$O$49*$V906*AO906,0)
+IFERROR(Overheads!R$59*$V906*(AO906/Overheads!R$68),0))</f>
        <v>0</v>
      </c>
      <c r="AW906" s="215">
        <f ca="1">IF($AE906=FALSE,AP906*Overheads!$R$24*$V906,
IFERROR(Overheads!$O$49*$V906*AP906,0)
+IFERROR(Overheads!S$59*$V906*(AP906/Overheads!S$68),0))</f>
        <v>0</v>
      </c>
      <c r="AX906" s="215">
        <f ca="1">IF($AE906=FALSE,AQ906*Overheads!$R$24*$V906,
IFERROR(Overheads!$O$49*$V906*AQ906,0)
+IFERROR(Overheads!T$59*$V906*(AQ906/Overheads!T$68),0))</f>
        <v>0</v>
      </c>
      <c r="AY906" s="215">
        <f ca="1">IF($AE906=FALSE,AR906*Overheads!$R$24*$V906,
IFERROR(Overheads!$O$49*$V906*AR906,0)
+IFERROR(Overheads!U$59*$V906*(AR906/Overheads!U$68),0))</f>
        <v>0</v>
      </c>
      <c r="AZ906" s="155">
        <f t="shared" ca="1" si="615"/>
        <v>0</v>
      </c>
      <c r="BA906" s="165"/>
      <c r="BB906" s="215">
        <f ca="1">IF($AE906=FALSE,AN906*Overheads!$S$25,
IFERROR(Overheads!$O$50*AN906,0)
+IFERROR(Overheads!Q$60*(AN906/Overheads!Q$66),0))</f>
        <v>0</v>
      </c>
      <c r="BC906" s="215">
        <f ca="1">IF($AE906=FALSE,AO906*Overheads!$S$25,
IFERROR(Overheads!$O$50*AO906,0)
+IFERROR(Overheads!R$60*(AO906/Overheads!R$66),0))</f>
        <v>0</v>
      </c>
      <c r="BD906" s="215">
        <f ca="1">IF($AE906=FALSE,AP906*Overheads!$S$25,
IFERROR(Overheads!$O$50*AP906,0)
+IFERROR(Overheads!S$60*(AP906/Overheads!S$66),0))</f>
        <v>0</v>
      </c>
      <c r="BE906" s="215">
        <f ca="1">IF($AE906=FALSE,AQ906*Overheads!$S$25,
IFERROR(Overheads!$O$50*AQ906,0)
+IFERROR(Overheads!T$60*(AQ906/Overheads!T$66),0))</f>
        <v>0</v>
      </c>
      <c r="BF906" s="215">
        <f ca="1">IF($AE906=FALSE,AR906*Overheads!$S$25,
IFERROR(Overheads!$O$50*AR906,0)
+IFERROR(Overheads!U$60*(AR906/Overheads!U$66),0))</f>
        <v>0</v>
      </c>
      <c r="BG906" s="155">
        <f t="shared" ca="1" si="616"/>
        <v>0</v>
      </c>
      <c r="BH906" s="165"/>
      <c r="BI906" s="215">
        <f t="shared" ca="1" si="617"/>
        <v>0</v>
      </c>
      <c r="BJ906" s="215">
        <f t="shared" ca="1" si="583"/>
        <v>0</v>
      </c>
      <c r="BK906" s="215">
        <f t="shared" ca="1" si="584"/>
        <v>0</v>
      </c>
      <c r="BL906" s="215">
        <f t="shared" ca="1" si="585"/>
        <v>0</v>
      </c>
      <c r="BM906" s="215">
        <f t="shared" ca="1" si="586"/>
        <v>0</v>
      </c>
      <c r="BN906" s="155">
        <f t="shared" ca="1" si="618"/>
        <v>0</v>
      </c>
      <c r="BO906" s="165"/>
      <c r="BP906" s="187" cm="1">
        <f t="array" ref="BP906">IFERROR(IF($X906=$X905,BP905,INDEX(Forecast_Capex_Input!AC$12:AC$286,$X906)),0)</f>
        <v>0</v>
      </c>
      <c r="BQ906" s="187" cm="1">
        <f t="array" ref="BQ906">IFERROR(IF($X906=$X905,BQ905,INDEX(Forecast_Capex_Input!AD$12:AD$286,$X906)),0)</f>
        <v>0</v>
      </c>
      <c r="BR906" s="187" cm="1">
        <f t="array" ref="BR906">IFERROR(IF($X906=$X905,BR905,INDEX(Forecast_Capex_Input!AE$12:AE$286,$X906)),0)</f>
        <v>0</v>
      </c>
      <c r="BS906" s="187" cm="1">
        <f t="array" ref="BS906">IFERROR(IF($X906=$X905,BS905,INDEX(Forecast_Capex_Input!AF$12:AF$286,$X906)),0)</f>
        <v>0</v>
      </c>
      <c r="BT906" s="187" cm="1">
        <f t="array" ref="BT906">IFERROR(IF($X906=$X905,BT905,INDEX(Forecast_Capex_Input!AG$12:AG$286,$X906)),0)</f>
        <v>0</v>
      </c>
      <c r="BU906" s="165"/>
      <c r="BV906" s="215">
        <f t="shared" si="587"/>
        <v>0</v>
      </c>
      <c r="BW906" s="215">
        <f t="shared" si="588"/>
        <v>0</v>
      </c>
      <c r="BX906" s="215">
        <f t="shared" si="589"/>
        <v>0</v>
      </c>
      <c r="BY906" s="215">
        <f t="shared" si="590"/>
        <v>0</v>
      </c>
      <c r="BZ906" s="215">
        <f t="shared" si="591"/>
        <v>0</v>
      </c>
      <c r="CA906" s="155">
        <f t="shared" si="619"/>
        <v>0</v>
      </c>
      <c r="CB906" s="165"/>
      <c r="CC906" s="215">
        <f t="shared" si="592"/>
        <v>0</v>
      </c>
      <c r="CD906" s="215">
        <f t="shared" si="593"/>
        <v>0</v>
      </c>
      <c r="CE906" s="215">
        <f t="shared" si="594"/>
        <v>0</v>
      </c>
      <c r="CF906" s="215">
        <f t="shared" si="595"/>
        <v>0</v>
      </c>
      <c r="CG906" s="215">
        <f t="shared" si="596"/>
        <v>0</v>
      </c>
      <c r="CH906" s="155">
        <f t="shared" si="620"/>
        <v>0</v>
      </c>
      <c r="CI906" s="165"/>
      <c r="CJ906" s="215">
        <f t="shared" si="597"/>
        <v>0</v>
      </c>
      <c r="CK906" s="215">
        <f t="shared" si="598"/>
        <v>0</v>
      </c>
      <c r="CL906" s="215">
        <f t="shared" si="599"/>
        <v>0</v>
      </c>
      <c r="CM906" s="215">
        <f t="shared" si="600"/>
        <v>0</v>
      </c>
      <c r="CN906" s="215">
        <f t="shared" si="601"/>
        <v>0</v>
      </c>
      <c r="CO906" s="155">
        <f t="shared" si="621"/>
        <v>0</v>
      </c>
      <c r="CP906" s="165"/>
      <c r="CQ906" s="223">
        <f t="shared" si="602"/>
        <v>0</v>
      </c>
      <c r="CR906" s="223">
        <f t="shared" si="603"/>
        <v>0</v>
      </c>
      <c r="CS906" s="223">
        <f t="shared" si="604"/>
        <v>0</v>
      </c>
      <c r="CT906" s="223">
        <f t="shared" si="605"/>
        <v>0</v>
      </c>
      <c r="CU906" s="223">
        <f t="shared" si="606"/>
        <v>0</v>
      </c>
      <c r="CV906" s="155">
        <f t="shared" si="622"/>
        <v>0</v>
      </c>
      <c r="CW906" s="165"/>
      <c r="CX906" s="215">
        <f t="shared" si="623"/>
        <v>0</v>
      </c>
      <c r="CY906" s="215">
        <f t="shared" si="607"/>
        <v>0</v>
      </c>
      <c r="CZ906" s="215">
        <f t="shared" si="608"/>
        <v>0</v>
      </c>
      <c r="DA906" s="215">
        <f t="shared" si="609"/>
        <v>0</v>
      </c>
      <c r="DB906" s="215">
        <f t="shared" si="610"/>
        <v>0</v>
      </c>
      <c r="DC906" s="155">
        <f t="shared" si="624"/>
        <v>0</v>
      </c>
      <c r="DD906" s="165"/>
      <c r="DE906" s="188" t="b" cm="1">
        <f t="array" aca="1" ref="DE906" ca="1">OR($G906=Forecast_Capex_Input!$BF$8:$BF$10)</f>
        <v>0</v>
      </c>
      <c r="DF906" s="188" cm="1">
        <f t="array" aca="1" ref="DF906" ca="1">IFERROR(INDEX(Forecast_Capex_Input!BG$12:BG$286,$X906)
*(INDEX(Forecast_Capex_Input!$H$12:$H$286,$X906)=Repex),0)
*$DE906</f>
        <v>0</v>
      </c>
      <c r="DG906" s="188" cm="1">
        <f t="array" aca="1" ref="DG906" ca="1">IFERROR(INDEX(Forecast_Capex_Input!BH$12:BH$286,$X906)
*(INDEX(Forecast_Capex_Input!$H$12:$H$286,$X906)=Repex),0)
*$DE906</f>
        <v>0</v>
      </c>
      <c r="DH906" s="188" cm="1">
        <f t="array" aca="1" ref="DH906" ca="1">IFERROR(INDEX(Forecast_Capex_Input!BI$12:BI$286,$X906)
*(INDEX(Forecast_Capex_Input!$H$12:$H$286,$X906)=Repex),0)
*$DE906</f>
        <v>0</v>
      </c>
      <c r="DI906" s="188" cm="1">
        <f t="array" aca="1" ref="DI906" ca="1">IFERROR(INDEX(Forecast_Capex_Input!BJ$12:BJ$286,$X906)
*(INDEX(Forecast_Capex_Input!$H$12:$H$286,$X906)=Repex),0)
*$DE906</f>
        <v>0</v>
      </c>
      <c r="DJ906" s="188" cm="1">
        <f t="array" aca="1" ref="DJ906" ca="1">IFERROR(INDEX(Forecast_Capex_Input!BK$12:BK$286,$X906)
*(INDEX(Forecast_Capex_Input!$H$12:$H$286,$X906)=Repex),0)
*$DE906</f>
        <v>0</v>
      </c>
      <c r="DK906" s="188" cm="1">
        <f t="array" aca="1" ref="DK906" ca="1">IFERROR(INDEX(Forecast_Capex_Input!BL$12:BL$286,$X906)
*(INDEX(Forecast_Capex_Input!$H$12:$H$286,$X906)=Repex),0)
*$DE906</f>
        <v>0</v>
      </c>
      <c r="DL906" s="165"/>
      <c r="DM906" s="188" t="b" cm="1">
        <f t="array" aca="1" ref="DM906" ca="1">OR($G906=Forecast_Capex_Input!$BN$8:$BN$9)</f>
        <v>0</v>
      </c>
      <c r="DN906" s="188" cm="1">
        <f t="array" aca="1" ref="DN906" ca="1">IFERROR(INDEX(Forecast_Capex_Input!BO$12:BO$286,$X906)
*(INDEX(Forecast_Capex_Input!$H$12:$H$286,$X906)=Repex),0)
*$DM906</f>
        <v>0</v>
      </c>
      <c r="DO906" s="188" cm="1">
        <f t="array" aca="1" ref="DO906" ca="1">IFERROR(INDEX(Forecast_Capex_Input!BP$12:BP$286,$X906)
*(INDEX(Forecast_Capex_Input!$H$12:$H$286,$X906)=Repex),0)
*$DM906</f>
        <v>0</v>
      </c>
      <c r="DP906" s="188" cm="1">
        <f t="array" aca="1" ref="DP906" ca="1">IFERROR(INDEX(Forecast_Capex_Input!BQ$12:BQ$286,$X906)
*(INDEX(Forecast_Capex_Input!$H$12:$H$286,$X906)=Repex),0)
*$DM906</f>
        <v>0</v>
      </c>
      <c r="DQ906" s="188" cm="1">
        <f t="array" aca="1" ref="DQ906" ca="1">IFERROR(INDEX(Forecast_Capex_Input!BR$12:BR$286,$X906)
*(INDEX(Forecast_Capex_Input!$H$12:$H$286,$X906)=Repex),0)
*$DM906</f>
        <v>0</v>
      </c>
      <c r="DR906" s="188" cm="1">
        <f t="array" aca="1" ref="DR906" ca="1">IFERROR(INDEX(Forecast_Capex_Input!BS$12:BS$286,$X906)
*(INDEX(Forecast_Capex_Input!$H$12:$H$286,$X906)=Repex),0)
*$DM906</f>
        <v>0</v>
      </c>
      <c r="DS906" s="165"/>
      <c r="DT906" s="188" t="b" cm="1">
        <f t="array" aca="1" ref="DT906" ca="1">OR($G906=Forecast_Capex_Input!$BU$8:$BU$10)</f>
        <v>0</v>
      </c>
      <c r="DU906" s="188" cm="1">
        <f t="array" aca="1" ref="DU906" ca="1">IFERROR(INDEX(Forecast_Capex_Input!BV$12:BV$286,$X906)
*(INDEX(Forecast_Capex_Input!$H$12:$H$286,$X906)=Repex),0)
*$DT906</f>
        <v>0</v>
      </c>
      <c r="DV906" s="188" cm="1">
        <f t="array" aca="1" ref="DV906" ca="1">IFERROR(INDEX(Forecast_Capex_Input!BW$12:BW$286,$X906)
*(INDEX(Forecast_Capex_Input!$H$12:$H$286,$X906)=Repex),0)
*$DT906</f>
        <v>0</v>
      </c>
      <c r="DW906" s="188" cm="1">
        <f t="array" aca="1" ref="DW906" ca="1">IFERROR(INDEX(Forecast_Capex_Input!BX$12:BX$286,$X906)
*(INDEX(Forecast_Capex_Input!$H$12:$H$286,$X906)=Repex),0)
*$DT906</f>
        <v>0</v>
      </c>
      <c r="DX906" s="188" cm="1">
        <f t="array" aca="1" ref="DX906" ca="1">IFERROR(INDEX(Forecast_Capex_Input!BY$12:BY$286,$X906)
*(INDEX(Forecast_Capex_Input!$H$12:$H$286,$X906)=Repex),0)
*$DT906</f>
        <v>0</v>
      </c>
      <c r="DY906" s="188" cm="1">
        <f t="array" aca="1" ref="DY906" ca="1">IFERROR(INDEX(Forecast_Capex_Input!BZ$12:BZ$286,$X906)
*(INDEX(Forecast_Capex_Input!$H$12:$H$286,$X906)=Repex),0)
*$DT906</f>
        <v>0</v>
      </c>
      <c r="DZ906" s="188" cm="1">
        <f t="array" aca="1" ref="DZ906" ca="1">IFERROR(INDEX(Forecast_Capex_Input!CA$12:CA$286,$X906)
*(INDEX(Forecast_Capex_Input!$H$12:$H$286,$X906)=Repex),0)
*$DT906</f>
        <v>0</v>
      </c>
      <c r="EA906" s="188" cm="1">
        <f t="array" aca="1" ref="EA906" ca="1">IFERROR(INDEX(Forecast_Capex_Input!CB$12:CB$286,$X906)
*(INDEX(Forecast_Capex_Input!$H$12:$H$286,$X906)=Repex),0)
*$DT906</f>
        <v>0</v>
      </c>
      <c r="EB906" s="188" cm="1">
        <f t="array" aca="1" ref="EB906" ca="1">IFERROR(INDEX(Forecast_Capex_Input!CC$12:CC$286,$X906)
*(INDEX(Forecast_Capex_Input!$H$12:$H$286,$X906)=Repex),0)
*$DT906</f>
        <v>0</v>
      </c>
      <c r="EC906" s="165"/>
      <c r="ED906" s="226" t="str">
        <f t="shared" si="611"/>
        <v>N/A</v>
      </c>
      <c r="EE906" s="174" t="s">
        <v>15</v>
      </c>
    </row>
    <row r="907" spans="3:135" x14ac:dyDescent="0.2">
      <c r="C907" s="174">
        <f t="shared" si="612"/>
        <v>897</v>
      </c>
      <c r="D907" s="167" t="str" cm="1">
        <f t="array" ref="D907">IFERROR(INDEX(Forecast_Capex_Input!$D$12:$D$286,$X907),NA)</f>
        <v>N/A</v>
      </c>
      <c r="E907" s="172" t="str" cm="1">
        <f t="array" ref="E907">IF($X907=NA,NA,INDEX(Forecast_Capex_Input!$E$12:$E$286,$X907))</f>
        <v>N/A</v>
      </c>
      <c r="F907" s="167" t="str" cm="1">
        <f t="array" aca="1" ref="F907" ca="1">IFERROR(INDEX(General!$E$25:$E$26,$Y907),NA)</f>
        <v>N/A</v>
      </c>
      <c r="G907" s="167" t="str" cm="1">
        <f t="array" aca="1" ref="G907" ca="1">IFERROR(INDEX(Forecast_Capex_Input!$AI$11:$BB$11,$AA907),NA)</f>
        <v>N/A</v>
      </c>
      <c r="H907" s="189" t="str" cm="1">
        <f t="array" aca="1" ref="H907" ca="1">IFERROR(INDEX(Forecast_Capex_Input!$AI$12:$BB$286,$X907,$AA907),NA)</f>
        <v>N/A</v>
      </c>
      <c r="I907" s="199" t="str" cm="1">
        <f t="array" ref="I907">IFERROR(INDEX(Forecast_Capex_Input!$F$12:$F$286,$X907),NA)</f>
        <v>N/A</v>
      </c>
      <c r="J907" s="199" t="str" cm="1">
        <f t="array" ref="J907">IFERROR(INDEX(Forecast_Capex_Input!G$12:G$286,$X907),NA)</f>
        <v>N/A</v>
      </c>
      <c r="K907" s="199" t="str" cm="1">
        <f t="array" ref="K907">IFERROR(INDEX(Forecast_Capex_Input!H$12:H$286,$X907),NA)</f>
        <v>N/A</v>
      </c>
      <c r="L907" s="199" t="str" cm="1">
        <f t="array" ref="L907">IFERROR(INDEX(Forecast_Capex_Input!I$12:I$286,$X907),NA)</f>
        <v>N/A</v>
      </c>
      <c r="M907" s="199" t="str" cm="1">
        <f t="array" ref="M907">IFERROR(INDEX(Forecast_Capex_Input!J$12:J$286,$X907),NA)</f>
        <v>N/A</v>
      </c>
      <c r="N907" s="199" t="str" cm="1">
        <f t="array" ref="N907">IFERROR(INDEX(Forecast_Capex_Input!K$12:K$286,$X907),NA)</f>
        <v>N/A</v>
      </c>
      <c r="O907" s="199" t="str" cm="1">
        <f t="array" ref="O907">IFERROR(INDEX(Forecast_Capex_Input!L$12:L$286,$X907),NA)</f>
        <v>N/A</v>
      </c>
      <c r="P907" s="199" t="str" cm="1">
        <f t="array" ref="P907">IFERROR(INDEX(Forecast_Capex_Input!M$12:M$286,$X907),NA)</f>
        <v>N/A</v>
      </c>
      <c r="Q907" s="172" t="str" cm="1">
        <f t="array" ref="Q907">IFERROR(INDEX(Forecast_Capex_Input!N$12:N$286,$X907),NA)</f>
        <v>N/A</v>
      </c>
      <c r="R907" s="265" cm="1">
        <f t="array" ref="R907">IFERROR(INDEX(Forecast_Capex_Input!O$12:O$286,$X907),0)</f>
        <v>0</v>
      </c>
      <c r="S907" s="172" cm="1">
        <f t="array" ref="S907">IFERROR(INDEX(Forecast_Capex_Input!P$12:P$286,$X907),0)</f>
        <v>0</v>
      </c>
      <c r="T907" s="199" t="str" cm="1">
        <f t="array" aca="1" ref="T907" ca="1">IFERROR(INDEX(General!$K$84:$K$103,$AA907),NA)</f>
        <v>N/A</v>
      </c>
      <c r="U907" s="188" cm="1">
        <f t="array" aca="1" ref="U907" ca="1">IFERROR(
IF($F907=General!$E$25,INDEX(Forecast_Capex_Input!S$12:S$286,$X907),
INDEX(Forecast_Capex_Input!T$12:T$286,$X907)),0)</f>
        <v>0</v>
      </c>
      <c r="V907" s="222" t="b">
        <f>IFERROR(INDEX(Overheads!$T$19:$T$26,MATCH($I907,Overheads!$E$19:$E$26,0)),FALSE)</f>
        <v>0</v>
      </c>
      <c r="W907" s="165"/>
      <c r="X907" s="174" t="str">
        <f>IFERROR(
IF(MATCH($C907,Forecast_Capex_Input!$CI$12:$CI$286,1)+1&gt;MAX(Forecast_Capex_Input!$C$12:$C$286),NA,
MATCH($C907,Forecast_Capex_Input!$CI$12:$CI$286,1)+1),1)</f>
        <v>N/A</v>
      </c>
      <c r="Y907" s="174" t="str" cm="1">
        <f t="array" aca="1" ref="Y907" ca="1">IFERROR(
IF(X906&lt;&gt;X907,1,
IF(COUNTIF(OFFSET(Y906,0,0,-INDEX(Forecast_Capex_Input!$CG$12:$CG$286,$X907)),Y906)=INDEX(Forecast_Capex_Input!$CG$12:$CG$286,$X907),Y906+1,Y906)),NA)</f>
        <v>N/A</v>
      </c>
      <c r="Z907" s="174" t="str" cm="1">
        <f t="array" ref="Z907">IFERROR($C907-IF($X907=1,1,INDEX(Forecast_Capex_Input!$CI$12:$CI$286,$X907-1))+1,NA)</f>
        <v>N/A</v>
      </c>
      <c r="AA907" s="174" t="str" cm="1">
        <f t="array" aca="1" ref="AA907" ca="1">IFERROR(IF(Y907=1,
INDEX(Forecast_Capex_Input!$AI$10:$BB$10,SMALL(IF(INDEX(Forecast_Capex_Input!$AI$12:$BB$286,$X907,0)&gt;0,COLUMN(Forecast_Capex_Input!$AI$10:$BB$10)-COLUMN(Forecast_Capex_Input!$AI$12)+1),ROWS(OFFSET(AA906,0,0,-$Z907)))),
OFFSET(AA906,-INDEX(Forecast_Capex_Input!$CG$12:$CG$286,$X907)+1,0)),NA)</f>
        <v>N/A</v>
      </c>
      <c r="AB907" s="174" t="str">
        <f t="shared" ref="AB907:AB970" ca="1" si="625">IFERROR(
MATCH($F907,Esc_Category_List,0),NA)</f>
        <v>N/A</v>
      </c>
      <c r="AC907" s="222" t="b">
        <f t="shared" si="613"/>
        <v>0</v>
      </c>
      <c r="AD907" s="220" t="b">
        <v>0</v>
      </c>
      <c r="AE907" s="222" t="b">
        <f t="shared" ref="AE907:AE970" si="626">AND(NOT(AND(AC907,NOT(Inc_NCIPAP))),
NOT(AND(AD907,NOT(Inc_CP))))</f>
        <v>1</v>
      </c>
      <c r="AF907" s="165"/>
      <c r="AG907" s="215">
        <v>0</v>
      </c>
      <c r="AH907" s="215">
        <v>0</v>
      </c>
      <c r="AI907" s="215">
        <v>0</v>
      </c>
      <c r="AJ907" s="215">
        <v>0</v>
      </c>
      <c r="AK907" s="215">
        <v>0</v>
      </c>
      <c r="AL907" s="155">
        <v>0</v>
      </c>
      <c r="AM907" s="165"/>
      <c r="AN907" s="215" cm="1">
        <f t="array" aca="1" ref="AN907" ca="1">IFERROR(INDEX(General!O$33:O$34,$AB907)
*AG907,0)</f>
        <v>0</v>
      </c>
      <c r="AO907" s="215" cm="1">
        <f t="array" aca="1" ref="AO907" ca="1">IFERROR(INDEX(General!P$33:P$34,$AB907)
*AH907,0)</f>
        <v>0</v>
      </c>
      <c r="AP907" s="215" cm="1">
        <f t="array" aca="1" ref="AP907" ca="1">IFERROR(INDEX(General!Q$33:Q$34,$AB907)
*AI907,0)</f>
        <v>0</v>
      </c>
      <c r="AQ907" s="215" cm="1">
        <f t="array" aca="1" ref="AQ907" ca="1">IFERROR(INDEX(General!R$33:R$34,$AB907)
*AJ907,0)</f>
        <v>0</v>
      </c>
      <c r="AR907" s="215" cm="1">
        <f t="array" aca="1" ref="AR907" ca="1">IFERROR(INDEX(General!S$33:S$34,$AB907)
*AK907,0)</f>
        <v>0</v>
      </c>
      <c r="AS907" s="155">
        <f t="shared" ca="1" si="614"/>
        <v>0</v>
      </c>
      <c r="AT907" s="165"/>
      <c r="AU907" s="215">
        <f ca="1">IF($AE907=FALSE,AN907*Overheads!$R$24*$V907,
IFERROR(Overheads!$O$49*$V907*AN907,0)
+IFERROR(Overheads!Q$59*$V907*(AN907/Overheads!Q$68),0))</f>
        <v>0</v>
      </c>
      <c r="AV907" s="215">
        <f ca="1">IF($AE907=FALSE,AO907*Overheads!$R$24*$V907,
IFERROR(Overheads!$O$49*$V907*AO907,0)
+IFERROR(Overheads!R$59*$V907*(AO907/Overheads!R$68),0))</f>
        <v>0</v>
      </c>
      <c r="AW907" s="215">
        <f ca="1">IF($AE907=FALSE,AP907*Overheads!$R$24*$V907,
IFERROR(Overheads!$O$49*$V907*AP907,0)
+IFERROR(Overheads!S$59*$V907*(AP907/Overheads!S$68),0))</f>
        <v>0</v>
      </c>
      <c r="AX907" s="215">
        <f ca="1">IF($AE907=FALSE,AQ907*Overheads!$R$24*$V907,
IFERROR(Overheads!$O$49*$V907*AQ907,0)
+IFERROR(Overheads!T$59*$V907*(AQ907/Overheads!T$68),0))</f>
        <v>0</v>
      </c>
      <c r="AY907" s="215">
        <f ca="1">IF($AE907=FALSE,AR907*Overheads!$R$24*$V907,
IFERROR(Overheads!$O$49*$V907*AR907,0)
+IFERROR(Overheads!U$59*$V907*(AR907/Overheads!U$68),0))</f>
        <v>0</v>
      </c>
      <c r="AZ907" s="155">
        <f t="shared" ca="1" si="615"/>
        <v>0</v>
      </c>
      <c r="BA907" s="165"/>
      <c r="BB907" s="215">
        <f ca="1">IF($AE907=FALSE,AN907*Overheads!$S$25,
IFERROR(Overheads!$O$50*AN907,0)
+IFERROR(Overheads!Q$60*(AN907/Overheads!Q$66),0))</f>
        <v>0</v>
      </c>
      <c r="BC907" s="215">
        <f ca="1">IF($AE907=FALSE,AO907*Overheads!$S$25,
IFERROR(Overheads!$O$50*AO907,0)
+IFERROR(Overheads!R$60*(AO907/Overheads!R$66),0))</f>
        <v>0</v>
      </c>
      <c r="BD907" s="215">
        <f ca="1">IF($AE907=FALSE,AP907*Overheads!$S$25,
IFERROR(Overheads!$O$50*AP907,0)
+IFERROR(Overheads!S$60*(AP907/Overheads!S$66),0))</f>
        <v>0</v>
      </c>
      <c r="BE907" s="215">
        <f ca="1">IF($AE907=FALSE,AQ907*Overheads!$S$25,
IFERROR(Overheads!$O$50*AQ907,0)
+IFERROR(Overheads!T$60*(AQ907/Overheads!T$66),0))</f>
        <v>0</v>
      </c>
      <c r="BF907" s="215">
        <f ca="1">IF($AE907=FALSE,AR907*Overheads!$S$25,
IFERROR(Overheads!$O$50*AR907,0)
+IFERROR(Overheads!U$60*(AR907/Overheads!U$66),0))</f>
        <v>0</v>
      </c>
      <c r="BG907" s="155">
        <f t="shared" ca="1" si="616"/>
        <v>0</v>
      </c>
      <c r="BH907" s="165"/>
      <c r="BI907" s="215">
        <f t="shared" ca="1" si="617"/>
        <v>0</v>
      </c>
      <c r="BJ907" s="215">
        <f t="shared" ref="BJ907:BJ970" ca="1" si="627">SUM(AO907,AV907,BC907)</f>
        <v>0</v>
      </c>
      <c r="BK907" s="215">
        <f t="shared" ref="BK907:BK970" ca="1" si="628">SUM(AP907,AW907,BD907)</f>
        <v>0</v>
      </c>
      <c r="BL907" s="215">
        <f t="shared" ref="BL907:BL970" ca="1" si="629">SUM(AQ907,AX907,BE907)</f>
        <v>0</v>
      </c>
      <c r="BM907" s="215">
        <f t="shared" ref="BM907:BM970" ca="1" si="630">SUM(AR907,AY907,BF907)</f>
        <v>0</v>
      </c>
      <c r="BN907" s="155">
        <f t="shared" ca="1" si="618"/>
        <v>0</v>
      </c>
      <c r="BO907" s="165"/>
      <c r="BP907" s="187" cm="1">
        <f t="array" ref="BP907">IFERROR(IF($X907=$X906,BP906,INDEX(Forecast_Capex_Input!AC$12:AC$286,$X907)),0)</f>
        <v>0</v>
      </c>
      <c r="BQ907" s="187" cm="1">
        <f t="array" ref="BQ907">IFERROR(IF($X907=$X906,BQ906,INDEX(Forecast_Capex_Input!AD$12:AD$286,$X907)),0)</f>
        <v>0</v>
      </c>
      <c r="BR907" s="187" cm="1">
        <f t="array" ref="BR907">IFERROR(IF($X907=$X906,BR906,INDEX(Forecast_Capex_Input!AE$12:AE$286,$X907)),0)</f>
        <v>0</v>
      </c>
      <c r="BS907" s="187" cm="1">
        <f t="array" ref="BS907">IFERROR(IF($X907=$X906,BS906,INDEX(Forecast_Capex_Input!AF$12:AF$286,$X907)),0)</f>
        <v>0</v>
      </c>
      <c r="BT907" s="187" cm="1">
        <f t="array" ref="BT907">IFERROR(IF($X907=$X906,BT906,INDEX(Forecast_Capex_Input!AG$12:AG$286,$X907)),0)</f>
        <v>0</v>
      </c>
      <c r="BU907" s="165"/>
      <c r="BV907" s="215">
        <f t="shared" ref="BV907:BV970" si="631">IFERROR(IF($E907,SUM($AG907:$AK907)*BP907,AG907),0)</f>
        <v>0</v>
      </c>
      <c r="BW907" s="215">
        <f t="shared" ref="BW907:BW970" si="632">IFERROR(IF($E907,SUM($AG907:$AK907)*BQ907,AH907),0)</f>
        <v>0</v>
      </c>
      <c r="BX907" s="215">
        <f t="shared" ref="BX907:BX970" si="633">IFERROR(IF($E907,SUM($AG907:$AK907)*BR907,AI907),0)</f>
        <v>0</v>
      </c>
      <c r="BY907" s="215">
        <f t="shared" ref="BY907:BY970" si="634">IFERROR(IF($E907,SUM($AG907:$AK907)*BS907,AJ907),0)</f>
        <v>0</v>
      </c>
      <c r="BZ907" s="215">
        <f t="shared" ref="BZ907:BZ970" si="635">IFERROR(IF($E907,SUM($AG907:$AK907)*BT907,AK907),0)</f>
        <v>0</v>
      </c>
      <c r="CA907" s="155">
        <f t="shared" si="619"/>
        <v>0</v>
      </c>
      <c r="CB907" s="165"/>
      <c r="CC907" s="215">
        <f t="shared" ref="CC907:CC970" si="636">IFERROR(IF($E907,SUM($AN907:$AR907)*BP907,AN907),0)</f>
        <v>0</v>
      </c>
      <c r="CD907" s="215">
        <f t="shared" ref="CD907:CD970" si="637">IFERROR(IF($E907,SUM($AN907:$AR907)*BQ907,AO907),0)</f>
        <v>0</v>
      </c>
      <c r="CE907" s="215">
        <f t="shared" ref="CE907:CE970" si="638">IFERROR(IF($E907,SUM($AN907:$AR907)*BR907,AP907),0)</f>
        <v>0</v>
      </c>
      <c r="CF907" s="215">
        <f t="shared" ref="CF907:CF970" si="639">IFERROR(IF($E907,SUM($AN907:$AR907)*BS907,AQ907),0)</f>
        <v>0</v>
      </c>
      <c r="CG907" s="215">
        <f t="shared" ref="CG907:CG970" si="640">IFERROR(IF($E907,SUM($AN907:$AR907)*BT907,AR907),0)</f>
        <v>0</v>
      </c>
      <c r="CH907" s="155">
        <f t="shared" si="620"/>
        <v>0</v>
      </c>
      <c r="CI907" s="165"/>
      <c r="CJ907" s="215">
        <f t="shared" ref="CJ907:CJ970" si="641">IFERROR(IF($E907,SUM($AU907:$AY907)*BP907,AU907),0)</f>
        <v>0</v>
      </c>
      <c r="CK907" s="215">
        <f t="shared" ref="CK907:CK970" si="642">IFERROR(IF($E907,SUM($AU907:$AY907)*BQ907,AV907),0)</f>
        <v>0</v>
      </c>
      <c r="CL907" s="215">
        <f t="shared" ref="CL907:CL970" si="643">IFERROR(IF($E907,SUM($AU907:$AY907)*BR907,AW907),0)</f>
        <v>0</v>
      </c>
      <c r="CM907" s="215">
        <f t="shared" ref="CM907:CM970" si="644">IFERROR(IF($E907,SUM($AU907:$AY907)*BS907,AX907),0)</f>
        <v>0</v>
      </c>
      <c r="CN907" s="215">
        <f t="shared" ref="CN907:CN970" si="645">IFERROR(IF($E907,SUM($AU907:$AY907)*BT907,AY907),0)</f>
        <v>0</v>
      </c>
      <c r="CO907" s="155">
        <f t="shared" si="621"/>
        <v>0</v>
      </c>
      <c r="CP907" s="165"/>
      <c r="CQ907" s="223">
        <f t="shared" ref="CQ907:CQ970" si="646">IFERROR(IF($E907,SUM($BB907:$BF907)*BP907,BB907),0)</f>
        <v>0</v>
      </c>
      <c r="CR907" s="223">
        <f t="shared" ref="CR907:CR970" si="647">IFERROR(IF($E907,SUM($BB907:$BF907)*BQ907,BC907),0)</f>
        <v>0</v>
      </c>
      <c r="CS907" s="223">
        <f t="shared" ref="CS907:CS970" si="648">IFERROR(IF($E907,SUM($BB907:$BF907)*BR907,BD907),0)</f>
        <v>0</v>
      </c>
      <c r="CT907" s="223">
        <f t="shared" ref="CT907:CT970" si="649">IFERROR(IF($E907,SUM($BB907:$BF907)*BS907,BE907),0)</f>
        <v>0</v>
      </c>
      <c r="CU907" s="223">
        <f t="shared" ref="CU907:CU970" si="650">IFERROR(IF($E907,SUM($BB907:$BF907)*BT907,BF907),0)</f>
        <v>0</v>
      </c>
      <c r="CV907" s="155">
        <f t="shared" si="622"/>
        <v>0</v>
      </c>
      <c r="CW907" s="165"/>
      <c r="CX907" s="215">
        <f t="shared" si="623"/>
        <v>0</v>
      </c>
      <c r="CY907" s="215">
        <f t="shared" ref="CY907:CY970" si="651">SUM(CD907,CK907,CR907)</f>
        <v>0</v>
      </c>
      <c r="CZ907" s="215">
        <f t="shared" ref="CZ907:CZ970" si="652">SUM(CE907,CL907,CS907)</f>
        <v>0</v>
      </c>
      <c r="DA907" s="215">
        <f t="shared" ref="DA907:DA970" si="653">SUM(CF907,CM907,CT907)</f>
        <v>0</v>
      </c>
      <c r="DB907" s="215">
        <f t="shared" ref="DB907:DB970" si="654">SUM(CG907,CN907,CU907)</f>
        <v>0</v>
      </c>
      <c r="DC907" s="155">
        <f t="shared" si="624"/>
        <v>0</v>
      </c>
      <c r="DD907" s="165"/>
      <c r="DE907" s="188" t="b" cm="1">
        <f t="array" aca="1" ref="DE907" ca="1">OR($G907=Forecast_Capex_Input!$BF$8:$BF$10)</f>
        <v>0</v>
      </c>
      <c r="DF907" s="188" cm="1">
        <f t="array" aca="1" ref="DF907" ca="1">IFERROR(INDEX(Forecast_Capex_Input!BG$12:BG$286,$X907)
*(INDEX(Forecast_Capex_Input!$H$12:$H$286,$X907)=Repex),0)
*$DE907</f>
        <v>0</v>
      </c>
      <c r="DG907" s="188" cm="1">
        <f t="array" aca="1" ref="DG907" ca="1">IFERROR(INDEX(Forecast_Capex_Input!BH$12:BH$286,$X907)
*(INDEX(Forecast_Capex_Input!$H$12:$H$286,$X907)=Repex),0)
*$DE907</f>
        <v>0</v>
      </c>
      <c r="DH907" s="188" cm="1">
        <f t="array" aca="1" ref="DH907" ca="1">IFERROR(INDEX(Forecast_Capex_Input!BI$12:BI$286,$X907)
*(INDEX(Forecast_Capex_Input!$H$12:$H$286,$X907)=Repex),0)
*$DE907</f>
        <v>0</v>
      </c>
      <c r="DI907" s="188" cm="1">
        <f t="array" aca="1" ref="DI907" ca="1">IFERROR(INDEX(Forecast_Capex_Input!BJ$12:BJ$286,$X907)
*(INDEX(Forecast_Capex_Input!$H$12:$H$286,$X907)=Repex),0)
*$DE907</f>
        <v>0</v>
      </c>
      <c r="DJ907" s="188" cm="1">
        <f t="array" aca="1" ref="DJ907" ca="1">IFERROR(INDEX(Forecast_Capex_Input!BK$12:BK$286,$X907)
*(INDEX(Forecast_Capex_Input!$H$12:$H$286,$X907)=Repex),0)
*$DE907</f>
        <v>0</v>
      </c>
      <c r="DK907" s="188" cm="1">
        <f t="array" aca="1" ref="DK907" ca="1">IFERROR(INDEX(Forecast_Capex_Input!BL$12:BL$286,$X907)
*(INDEX(Forecast_Capex_Input!$H$12:$H$286,$X907)=Repex),0)
*$DE907</f>
        <v>0</v>
      </c>
      <c r="DL907" s="165"/>
      <c r="DM907" s="188" t="b" cm="1">
        <f t="array" aca="1" ref="DM907" ca="1">OR($G907=Forecast_Capex_Input!$BN$8:$BN$9)</f>
        <v>0</v>
      </c>
      <c r="DN907" s="188" cm="1">
        <f t="array" aca="1" ref="DN907" ca="1">IFERROR(INDEX(Forecast_Capex_Input!BO$12:BO$286,$X907)
*(INDEX(Forecast_Capex_Input!$H$12:$H$286,$X907)=Repex),0)
*$DM907</f>
        <v>0</v>
      </c>
      <c r="DO907" s="188" cm="1">
        <f t="array" aca="1" ref="DO907" ca="1">IFERROR(INDEX(Forecast_Capex_Input!BP$12:BP$286,$X907)
*(INDEX(Forecast_Capex_Input!$H$12:$H$286,$X907)=Repex),0)
*$DM907</f>
        <v>0</v>
      </c>
      <c r="DP907" s="188" cm="1">
        <f t="array" aca="1" ref="DP907" ca="1">IFERROR(INDEX(Forecast_Capex_Input!BQ$12:BQ$286,$X907)
*(INDEX(Forecast_Capex_Input!$H$12:$H$286,$X907)=Repex),0)
*$DM907</f>
        <v>0</v>
      </c>
      <c r="DQ907" s="188" cm="1">
        <f t="array" aca="1" ref="DQ907" ca="1">IFERROR(INDEX(Forecast_Capex_Input!BR$12:BR$286,$X907)
*(INDEX(Forecast_Capex_Input!$H$12:$H$286,$X907)=Repex),0)
*$DM907</f>
        <v>0</v>
      </c>
      <c r="DR907" s="188" cm="1">
        <f t="array" aca="1" ref="DR907" ca="1">IFERROR(INDEX(Forecast_Capex_Input!BS$12:BS$286,$X907)
*(INDEX(Forecast_Capex_Input!$H$12:$H$286,$X907)=Repex),0)
*$DM907</f>
        <v>0</v>
      </c>
      <c r="DS907" s="165"/>
      <c r="DT907" s="188" t="b" cm="1">
        <f t="array" aca="1" ref="DT907" ca="1">OR($G907=Forecast_Capex_Input!$BU$8:$BU$10)</f>
        <v>0</v>
      </c>
      <c r="DU907" s="188" cm="1">
        <f t="array" aca="1" ref="DU907" ca="1">IFERROR(INDEX(Forecast_Capex_Input!BV$12:BV$286,$X907)
*(INDEX(Forecast_Capex_Input!$H$12:$H$286,$X907)=Repex),0)
*$DT907</f>
        <v>0</v>
      </c>
      <c r="DV907" s="188" cm="1">
        <f t="array" aca="1" ref="DV907" ca="1">IFERROR(INDEX(Forecast_Capex_Input!BW$12:BW$286,$X907)
*(INDEX(Forecast_Capex_Input!$H$12:$H$286,$X907)=Repex),0)
*$DT907</f>
        <v>0</v>
      </c>
      <c r="DW907" s="188" cm="1">
        <f t="array" aca="1" ref="DW907" ca="1">IFERROR(INDEX(Forecast_Capex_Input!BX$12:BX$286,$X907)
*(INDEX(Forecast_Capex_Input!$H$12:$H$286,$X907)=Repex),0)
*$DT907</f>
        <v>0</v>
      </c>
      <c r="DX907" s="188" cm="1">
        <f t="array" aca="1" ref="DX907" ca="1">IFERROR(INDEX(Forecast_Capex_Input!BY$12:BY$286,$X907)
*(INDEX(Forecast_Capex_Input!$H$12:$H$286,$X907)=Repex),0)
*$DT907</f>
        <v>0</v>
      </c>
      <c r="DY907" s="188" cm="1">
        <f t="array" aca="1" ref="DY907" ca="1">IFERROR(INDEX(Forecast_Capex_Input!BZ$12:BZ$286,$X907)
*(INDEX(Forecast_Capex_Input!$H$12:$H$286,$X907)=Repex),0)
*$DT907</f>
        <v>0</v>
      </c>
      <c r="DZ907" s="188" cm="1">
        <f t="array" aca="1" ref="DZ907" ca="1">IFERROR(INDEX(Forecast_Capex_Input!CA$12:CA$286,$X907)
*(INDEX(Forecast_Capex_Input!$H$12:$H$286,$X907)=Repex),0)
*$DT907</f>
        <v>0</v>
      </c>
      <c r="EA907" s="188" cm="1">
        <f t="array" aca="1" ref="EA907" ca="1">IFERROR(INDEX(Forecast_Capex_Input!CB$12:CB$286,$X907)
*(INDEX(Forecast_Capex_Input!$H$12:$H$286,$X907)=Repex),0)
*$DT907</f>
        <v>0</v>
      </c>
      <c r="EB907" s="188" cm="1">
        <f t="array" aca="1" ref="EB907" ca="1">IFERROR(INDEX(Forecast_Capex_Input!CC$12:CC$286,$X907)
*(INDEX(Forecast_Capex_Input!$H$12:$H$286,$X907)=Repex),0)
*$DT907</f>
        <v>0</v>
      </c>
      <c r="EC907" s="165"/>
      <c r="ED907" s="226" t="str">
        <f t="shared" ref="ED907:ED970" si="655">IF(AND($AE907,$K907=Augex),
$AS907,NA)</f>
        <v>N/A</v>
      </c>
      <c r="EE907" s="174" t="s">
        <v>15</v>
      </c>
    </row>
    <row r="908" spans="3:135" x14ac:dyDescent="0.2">
      <c r="C908" s="174">
        <f t="shared" ref="C908:C971" si="656">IF(ISNUMBER(C907),C907+1,1)</f>
        <v>898</v>
      </c>
      <c r="D908" s="167" t="str" cm="1">
        <f t="array" ref="D908">IFERROR(INDEX(Forecast_Capex_Input!$D$12:$D$286,$X908),NA)</f>
        <v>N/A</v>
      </c>
      <c r="E908" s="172" t="str" cm="1">
        <f t="array" ref="E908">IF($X908=NA,NA,INDEX(Forecast_Capex_Input!$E$12:$E$286,$X908))</f>
        <v>N/A</v>
      </c>
      <c r="F908" s="167" t="str" cm="1">
        <f t="array" aca="1" ref="F908" ca="1">IFERROR(INDEX(General!$E$25:$E$26,$Y908),NA)</f>
        <v>N/A</v>
      </c>
      <c r="G908" s="167" t="str" cm="1">
        <f t="array" aca="1" ref="G908" ca="1">IFERROR(INDEX(Forecast_Capex_Input!$AI$11:$BB$11,$AA908),NA)</f>
        <v>N/A</v>
      </c>
      <c r="H908" s="189" t="str" cm="1">
        <f t="array" aca="1" ref="H908" ca="1">IFERROR(INDEX(Forecast_Capex_Input!$AI$12:$BB$286,$X908,$AA908),NA)</f>
        <v>N/A</v>
      </c>
      <c r="I908" s="199" t="str" cm="1">
        <f t="array" ref="I908">IFERROR(INDEX(Forecast_Capex_Input!$F$12:$F$286,$X908),NA)</f>
        <v>N/A</v>
      </c>
      <c r="J908" s="199" t="str" cm="1">
        <f t="array" ref="J908">IFERROR(INDEX(Forecast_Capex_Input!G$12:G$286,$X908),NA)</f>
        <v>N/A</v>
      </c>
      <c r="K908" s="199" t="str" cm="1">
        <f t="array" ref="K908">IFERROR(INDEX(Forecast_Capex_Input!H$12:H$286,$X908),NA)</f>
        <v>N/A</v>
      </c>
      <c r="L908" s="199" t="str" cm="1">
        <f t="array" ref="L908">IFERROR(INDEX(Forecast_Capex_Input!I$12:I$286,$X908),NA)</f>
        <v>N/A</v>
      </c>
      <c r="M908" s="199" t="str" cm="1">
        <f t="array" ref="M908">IFERROR(INDEX(Forecast_Capex_Input!J$12:J$286,$X908),NA)</f>
        <v>N/A</v>
      </c>
      <c r="N908" s="199" t="str" cm="1">
        <f t="array" ref="N908">IFERROR(INDEX(Forecast_Capex_Input!K$12:K$286,$X908),NA)</f>
        <v>N/A</v>
      </c>
      <c r="O908" s="199" t="str" cm="1">
        <f t="array" ref="O908">IFERROR(INDEX(Forecast_Capex_Input!L$12:L$286,$X908),NA)</f>
        <v>N/A</v>
      </c>
      <c r="P908" s="199" t="str" cm="1">
        <f t="array" ref="P908">IFERROR(INDEX(Forecast_Capex_Input!M$12:M$286,$X908),NA)</f>
        <v>N/A</v>
      </c>
      <c r="Q908" s="172" t="str" cm="1">
        <f t="array" ref="Q908">IFERROR(INDEX(Forecast_Capex_Input!N$12:N$286,$X908),NA)</f>
        <v>N/A</v>
      </c>
      <c r="R908" s="265" cm="1">
        <f t="array" ref="R908">IFERROR(INDEX(Forecast_Capex_Input!O$12:O$286,$X908),0)</f>
        <v>0</v>
      </c>
      <c r="S908" s="172" cm="1">
        <f t="array" ref="S908">IFERROR(INDEX(Forecast_Capex_Input!P$12:P$286,$X908),0)</f>
        <v>0</v>
      </c>
      <c r="T908" s="199" t="str" cm="1">
        <f t="array" aca="1" ref="T908" ca="1">IFERROR(INDEX(General!$K$84:$K$103,$AA908),NA)</f>
        <v>N/A</v>
      </c>
      <c r="U908" s="188" cm="1">
        <f t="array" aca="1" ref="U908" ca="1">IFERROR(
IF($F908=General!$E$25,INDEX(Forecast_Capex_Input!S$12:S$286,$X908),
INDEX(Forecast_Capex_Input!T$12:T$286,$X908)),0)</f>
        <v>0</v>
      </c>
      <c r="V908" s="222" t="b">
        <f>IFERROR(INDEX(Overheads!$T$19:$T$26,MATCH($I908,Overheads!$E$19:$E$26,0)),FALSE)</f>
        <v>0</v>
      </c>
      <c r="W908" s="165"/>
      <c r="X908" s="174" t="str">
        <f>IFERROR(
IF(MATCH($C908,Forecast_Capex_Input!$CI$12:$CI$286,1)+1&gt;MAX(Forecast_Capex_Input!$C$12:$C$286),NA,
MATCH($C908,Forecast_Capex_Input!$CI$12:$CI$286,1)+1),1)</f>
        <v>N/A</v>
      </c>
      <c r="Y908" s="174" t="str" cm="1">
        <f t="array" aca="1" ref="Y908" ca="1">IFERROR(
IF(X907&lt;&gt;X908,1,
IF(COUNTIF(OFFSET(Y907,0,0,-INDEX(Forecast_Capex_Input!$CG$12:$CG$286,$X908)),Y907)=INDEX(Forecast_Capex_Input!$CG$12:$CG$286,$X908),Y907+1,Y907)),NA)</f>
        <v>N/A</v>
      </c>
      <c r="Z908" s="174" t="str" cm="1">
        <f t="array" ref="Z908">IFERROR($C908-IF($X908=1,1,INDEX(Forecast_Capex_Input!$CI$12:$CI$286,$X908-1))+1,NA)</f>
        <v>N/A</v>
      </c>
      <c r="AA908" s="174" t="str" cm="1">
        <f t="array" aca="1" ref="AA908" ca="1">IFERROR(IF(Y908=1,
INDEX(Forecast_Capex_Input!$AI$10:$BB$10,SMALL(IF(INDEX(Forecast_Capex_Input!$AI$12:$BB$286,$X908,0)&gt;0,COLUMN(Forecast_Capex_Input!$AI$10:$BB$10)-COLUMN(Forecast_Capex_Input!$AI$12)+1),ROWS(OFFSET(AA907,0,0,-$Z908)))),
OFFSET(AA907,-INDEX(Forecast_Capex_Input!$CG$12:$CG$286,$X908)+1,0)),NA)</f>
        <v>N/A</v>
      </c>
      <c r="AB908" s="174" t="str">
        <f t="shared" ca="1" si="625"/>
        <v>N/A</v>
      </c>
      <c r="AC908" s="222" t="b">
        <f t="shared" ref="AC908:AC971" si="657">$K908=AC$6</f>
        <v>0</v>
      </c>
      <c r="AD908" s="220" t="b">
        <v>0</v>
      </c>
      <c r="AE908" s="222" t="b">
        <f t="shared" si="626"/>
        <v>1</v>
      </c>
      <c r="AF908" s="165"/>
      <c r="AG908" s="215">
        <v>0</v>
      </c>
      <c r="AH908" s="215">
        <v>0</v>
      </c>
      <c r="AI908" s="215">
        <v>0</v>
      </c>
      <c r="AJ908" s="215">
        <v>0</v>
      </c>
      <c r="AK908" s="215">
        <v>0</v>
      </c>
      <c r="AL908" s="155">
        <v>0</v>
      </c>
      <c r="AM908" s="165"/>
      <c r="AN908" s="215" cm="1">
        <f t="array" aca="1" ref="AN908" ca="1">IFERROR(INDEX(General!O$33:O$34,$AB908)
*AG908,0)</f>
        <v>0</v>
      </c>
      <c r="AO908" s="215" cm="1">
        <f t="array" aca="1" ref="AO908" ca="1">IFERROR(INDEX(General!P$33:P$34,$AB908)
*AH908,0)</f>
        <v>0</v>
      </c>
      <c r="AP908" s="215" cm="1">
        <f t="array" aca="1" ref="AP908" ca="1">IFERROR(INDEX(General!Q$33:Q$34,$AB908)
*AI908,0)</f>
        <v>0</v>
      </c>
      <c r="AQ908" s="215" cm="1">
        <f t="array" aca="1" ref="AQ908" ca="1">IFERROR(INDEX(General!R$33:R$34,$AB908)
*AJ908,0)</f>
        <v>0</v>
      </c>
      <c r="AR908" s="215" cm="1">
        <f t="array" aca="1" ref="AR908" ca="1">IFERROR(INDEX(General!S$33:S$34,$AB908)
*AK908,0)</f>
        <v>0</v>
      </c>
      <c r="AS908" s="155">
        <f t="shared" ref="AS908:AS971" ca="1" si="658">SUM(AN908:AR908)</f>
        <v>0</v>
      </c>
      <c r="AT908" s="165"/>
      <c r="AU908" s="215">
        <f ca="1">IF($AE908=FALSE,AN908*Overheads!$R$24*$V908,
IFERROR(Overheads!$O$49*$V908*AN908,0)
+IFERROR(Overheads!Q$59*$V908*(AN908/Overheads!Q$68),0))</f>
        <v>0</v>
      </c>
      <c r="AV908" s="215">
        <f ca="1">IF($AE908=FALSE,AO908*Overheads!$R$24*$V908,
IFERROR(Overheads!$O$49*$V908*AO908,0)
+IFERROR(Overheads!R$59*$V908*(AO908/Overheads!R$68),0))</f>
        <v>0</v>
      </c>
      <c r="AW908" s="215">
        <f ca="1">IF($AE908=FALSE,AP908*Overheads!$R$24*$V908,
IFERROR(Overheads!$O$49*$V908*AP908,0)
+IFERROR(Overheads!S$59*$V908*(AP908/Overheads!S$68),0))</f>
        <v>0</v>
      </c>
      <c r="AX908" s="215">
        <f ca="1">IF($AE908=FALSE,AQ908*Overheads!$R$24*$V908,
IFERROR(Overheads!$O$49*$V908*AQ908,0)
+IFERROR(Overheads!T$59*$V908*(AQ908/Overheads!T$68),0))</f>
        <v>0</v>
      </c>
      <c r="AY908" s="215">
        <f ca="1">IF($AE908=FALSE,AR908*Overheads!$R$24*$V908,
IFERROR(Overheads!$O$49*$V908*AR908,0)
+IFERROR(Overheads!U$59*$V908*(AR908/Overheads!U$68),0))</f>
        <v>0</v>
      </c>
      <c r="AZ908" s="155">
        <f t="shared" ref="AZ908:AZ971" ca="1" si="659">SUM(AU908:AY908)</f>
        <v>0</v>
      </c>
      <c r="BA908" s="165"/>
      <c r="BB908" s="215">
        <f ca="1">IF($AE908=FALSE,AN908*Overheads!$S$25,
IFERROR(Overheads!$O$50*AN908,0)
+IFERROR(Overheads!Q$60*(AN908/Overheads!Q$66),0))</f>
        <v>0</v>
      </c>
      <c r="BC908" s="215">
        <f ca="1">IF($AE908=FALSE,AO908*Overheads!$S$25,
IFERROR(Overheads!$O$50*AO908,0)
+IFERROR(Overheads!R$60*(AO908/Overheads!R$66),0))</f>
        <v>0</v>
      </c>
      <c r="BD908" s="215">
        <f ca="1">IF($AE908=FALSE,AP908*Overheads!$S$25,
IFERROR(Overheads!$O$50*AP908,0)
+IFERROR(Overheads!S$60*(AP908/Overheads!S$66),0))</f>
        <v>0</v>
      </c>
      <c r="BE908" s="215">
        <f ca="1">IF($AE908=FALSE,AQ908*Overheads!$S$25,
IFERROR(Overheads!$O$50*AQ908,0)
+IFERROR(Overheads!T$60*(AQ908/Overheads!T$66),0))</f>
        <v>0</v>
      </c>
      <c r="BF908" s="215">
        <f ca="1">IF($AE908=FALSE,AR908*Overheads!$S$25,
IFERROR(Overheads!$O$50*AR908,0)
+IFERROR(Overheads!U$60*(AR908/Overheads!U$66),0))</f>
        <v>0</v>
      </c>
      <c r="BG908" s="155">
        <f t="shared" ref="BG908:BG971" ca="1" si="660">SUM(BB908:BF908)</f>
        <v>0</v>
      </c>
      <c r="BH908" s="165"/>
      <c r="BI908" s="215">
        <f t="shared" ref="BI908:BI971" ca="1" si="661">SUM(AN908,AU908,BB908)</f>
        <v>0</v>
      </c>
      <c r="BJ908" s="215">
        <f t="shared" ca="1" si="627"/>
        <v>0</v>
      </c>
      <c r="BK908" s="215">
        <f t="shared" ca="1" si="628"/>
        <v>0</v>
      </c>
      <c r="BL908" s="215">
        <f t="shared" ca="1" si="629"/>
        <v>0</v>
      </c>
      <c r="BM908" s="215">
        <f t="shared" ca="1" si="630"/>
        <v>0</v>
      </c>
      <c r="BN908" s="155">
        <f t="shared" ref="BN908:BN971" ca="1" si="662">SUM(BI908:BM908)</f>
        <v>0</v>
      </c>
      <c r="BO908" s="165"/>
      <c r="BP908" s="187" cm="1">
        <f t="array" ref="BP908">IFERROR(IF($X908=$X907,BP907,INDEX(Forecast_Capex_Input!AC$12:AC$286,$X908)),0)</f>
        <v>0</v>
      </c>
      <c r="BQ908" s="187" cm="1">
        <f t="array" ref="BQ908">IFERROR(IF($X908=$X907,BQ907,INDEX(Forecast_Capex_Input!AD$12:AD$286,$X908)),0)</f>
        <v>0</v>
      </c>
      <c r="BR908" s="187" cm="1">
        <f t="array" ref="BR908">IFERROR(IF($X908=$X907,BR907,INDEX(Forecast_Capex_Input!AE$12:AE$286,$X908)),0)</f>
        <v>0</v>
      </c>
      <c r="BS908" s="187" cm="1">
        <f t="array" ref="BS908">IFERROR(IF($X908=$X907,BS907,INDEX(Forecast_Capex_Input!AF$12:AF$286,$X908)),0)</f>
        <v>0</v>
      </c>
      <c r="BT908" s="187" cm="1">
        <f t="array" ref="BT908">IFERROR(IF($X908=$X907,BT907,INDEX(Forecast_Capex_Input!AG$12:AG$286,$X908)),0)</f>
        <v>0</v>
      </c>
      <c r="BU908" s="165"/>
      <c r="BV908" s="215">
        <f t="shared" si="631"/>
        <v>0</v>
      </c>
      <c r="BW908" s="215">
        <f t="shared" si="632"/>
        <v>0</v>
      </c>
      <c r="BX908" s="215">
        <f t="shared" si="633"/>
        <v>0</v>
      </c>
      <c r="BY908" s="215">
        <f t="shared" si="634"/>
        <v>0</v>
      </c>
      <c r="BZ908" s="215">
        <f t="shared" si="635"/>
        <v>0</v>
      </c>
      <c r="CA908" s="155">
        <f t="shared" ref="CA908:CA971" si="663">SUM(BV908:BZ908)</f>
        <v>0</v>
      </c>
      <c r="CB908" s="165"/>
      <c r="CC908" s="215">
        <f t="shared" si="636"/>
        <v>0</v>
      </c>
      <c r="CD908" s="215">
        <f t="shared" si="637"/>
        <v>0</v>
      </c>
      <c r="CE908" s="215">
        <f t="shared" si="638"/>
        <v>0</v>
      </c>
      <c r="CF908" s="215">
        <f t="shared" si="639"/>
        <v>0</v>
      </c>
      <c r="CG908" s="215">
        <f t="shared" si="640"/>
        <v>0</v>
      </c>
      <c r="CH908" s="155">
        <f t="shared" ref="CH908:CH971" si="664">SUM(CC908:CG908)</f>
        <v>0</v>
      </c>
      <c r="CI908" s="165"/>
      <c r="CJ908" s="215">
        <f t="shared" si="641"/>
        <v>0</v>
      </c>
      <c r="CK908" s="215">
        <f t="shared" si="642"/>
        <v>0</v>
      </c>
      <c r="CL908" s="215">
        <f t="shared" si="643"/>
        <v>0</v>
      </c>
      <c r="CM908" s="215">
        <f t="shared" si="644"/>
        <v>0</v>
      </c>
      <c r="CN908" s="215">
        <f t="shared" si="645"/>
        <v>0</v>
      </c>
      <c r="CO908" s="155">
        <f t="shared" ref="CO908:CO971" si="665">SUM(CJ908:CN908)</f>
        <v>0</v>
      </c>
      <c r="CP908" s="165"/>
      <c r="CQ908" s="223">
        <f t="shared" si="646"/>
        <v>0</v>
      </c>
      <c r="CR908" s="223">
        <f t="shared" si="647"/>
        <v>0</v>
      </c>
      <c r="CS908" s="223">
        <f t="shared" si="648"/>
        <v>0</v>
      </c>
      <c r="CT908" s="223">
        <f t="shared" si="649"/>
        <v>0</v>
      </c>
      <c r="CU908" s="223">
        <f t="shared" si="650"/>
        <v>0</v>
      </c>
      <c r="CV908" s="155">
        <f t="shared" ref="CV908:CV971" si="666">SUM(CQ908:CU908)</f>
        <v>0</v>
      </c>
      <c r="CW908" s="165"/>
      <c r="CX908" s="215">
        <f t="shared" ref="CX908:CX971" si="667">SUM(CC908,CJ908,CQ908)</f>
        <v>0</v>
      </c>
      <c r="CY908" s="215">
        <f t="shared" si="651"/>
        <v>0</v>
      </c>
      <c r="CZ908" s="215">
        <f t="shared" si="652"/>
        <v>0</v>
      </c>
      <c r="DA908" s="215">
        <f t="shared" si="653"/>
        <v>0</v>
      </c>
      <c r="DB908" s="215">
        <f t="shared" si="654"/>
        <v>0</v>
      </c>
      <c r="DC908" s="155">
        <f t="shared" ref="DC908:DC971" si="668">SUM(CX908:DB908)</f>
        <v>0</v>
      </c>
      <c r="DD908" s="165"/>
      <c r="DE908" s="188" t="b" cm="1">
        <f t="array" aca="1" ref="DE908" ca="1">OR($G908=Forecast_Capex_Input!$BF$8:$BF$10)</f>
        <v>0</v>
      </c>
      <c r="DF908" s="188" cm="1">
        <f t="array" aca="1" ref="DF908" ca="1">IFERROR(INDEX(Forecast_Capex_Input!BG$12:BG$286,$X908)
*(INDEX(Forecast_Capex_Input!$H$12:$H$286,$X908)=Repex),0)
*$DE908</f>
        <v>0</v>
      </c>
      <c r="DG908" s="188" cm="1">
        <f t="array" aca="1" ref="DG908" ca="1">IFERROR(INDEX(Forecast_Capex_Input!BH$12:BH$286,$X908)
*(INDEX(Forecast_Capex_Input!$H$12:$H$286,$X908)=Repex),0)
*$DE908</f>
        <v>0</v>
      </c>
      <c r="DH908" s="188" cm="1">
        <f t="array" aca="1" ref="DH908" ca="1">IFERROR(INDEX(Forecast_Capex_Input!BI$12:BI$286,$X908)
*(INDEX(Forecast_Capex_Input!$H$12:$H$286,$X908)=Repex),0)
*$DE908</f>
        <v>0</v>
      </c>
      <c r="DI908" s="188" cm="1">
        <f t="array" aca="1" ref="DI908" ca="1">IFERROR(INDEX(Forecast_Capex_Input!BJ$12:BJ$286,$X908)
*(INDEX(Forecast_Capex_Input!$H$12:$H$286,$X908)=Repex),0)
*$DE908</f>
        <v>0</v>
      </c>
      <c r="DJ908" s="188" cm="1">
        <f t="array" aca="1" ref="DJ908" ca="1">IFERROR(INDEX(Forecast_Capex_Input!BK$12:BK$286,$X908)
*(INDEX(Forecast_Capex_Input!$H$12:$H$286,$X908)=Repex),0)
*$DE908</f>
        <v>0</v>
      </c>
      <c r="DK908" s="188" cm="1">
        <f t="array" aca="1" ref="DK908" ca="1">IFERROR(INDEX(Forecast_Capex_Input!BL$12:BL$286,$X908)
*(INDEX(Forecast_Capex_Input!$H$12:$H$286,$X908)=Repex),0)
*$DE908</f>
        <v>0</v>
      </c>
      <c r="DL908" s="165"/>
      <c r="DM908" s="188" t="b" cm="1">
        <f t="array" aca="1" ref="DM908" ca="1">OR($G908=Forecast_Capex_Input!$BN$8:$BN$9)</f>
        <v>0</v>
      </c>
      <c r="DN908" s="188" cm="1">
        <f t="array" aca="1" ref="DN908" ca="1">IFERROR(INDEX(Forecast_Capex_Input!BO$12:BO$286,$X908)
*(INDEX(Forecast_Capex_Input!$H$12:$H$286,$X908)=Repex),0)
*$DM908</f>
        <v>0</v>
      </c>
      <c r="DO908" s="188" cm="1">
        <f t="array" aca="1" ref="DO908" ca="1">IFERROR(INDEX(Forecast_Capex_Input!BP$12:BP$286,$X908)
*(INDEX(Forecast_Capex_Input!$H$12:$H$286,$X908)=Repex),0)
*$DM908</f>
        <v>0</v>
      </c>
      <c r="DP908" s="188" cm="1">
        <f t="array" aca="1" ref="DP908" ca="1">IFERROR(INDEX(Forecast_Capex_Input!BQ$12:BQ$286,$X908)
*(INDEX(Forecast_Capex_Input!$H$12:$H$286,$X908)=Repex),0)
*$DM908</f>
        <v>0</v>
      </c>
      <c r="DQ908" s="188" cm="1">
        <f t="array" aca="1" ref="DQ908" ca="1">IFERROR(INDEX(Forecast_Capex_Input!BR$12:BR$286,$X908)
*(INDEX(Forecast_Capex_Input!$H$12:$H$286,$X908)=Repex),0)
*$DM908</f>
        <v>0</v>
      </c>
      <c r="DR908" s="188" cm="1">
        <f t="array" aca="1" ref="DR908" ca="1">IFERROR(INDEX(Forecast_Capex_Input!BS$12:BS$286,$X908)
*(INDEX(Forecast_Capex_Input!$H$12:$H$286,$X908)=Repex),0)
*$DM908</f>
        <v>0</v>
      </c>
      <c r="DS908" s="165"/>
      <c r="DT908" s="188" t="b" cm="1">
        <f t="array" aca="1" ref="DT908" ca="1">OR($G908=Forecast_Capex_Input!$BU$8:$BU$10)</f>
        <v>0</v>
      </c>
      <c r="DU908" s="188" cm="1">
        <f t="array" aca="1" ref="DU908" ca="1">IFERROR(INDEX(Forecast_Capex_Input!BV$12:BV$286,$X908)
*(INDEX(Forecast_Capex_Input!$H$12:$H$286,$X908)=Repex),0)
*$DT908</f>
        <v>0</v>
      </c>
      <c r="DV908" s="188" cm="1">
        <f t="array" aca="1" ref="DV908" ca="1">IFERROR(INDEX(Forecast_Capex_Input!BW$12:BW$286,$X908)
*(INDEX(Forecast_Capex_Input!$H$12:$H$286,$X908)=Repex),0)
*$DT908</f>
        <v>0</v>
      </c>
      <c r="DW908" s="188" cm="1">
        <f t="array" aca="1" ref="DW908" ca="1">IFERROR(INDEX(Forecast_Capex_Input!BX$12:BX$286,$X908)
*(INDEX(Forecast_Capex_Input!$H$12:$H$286,$X908)=Repex),0)
*$DT908</f>
        <v>0</v>
      </c>
      <c r="DX908" s="188" cm="1">
        <f t="array" aca="1" ref="DX908" ca="1">IFERROR(INDEX(Forecast_Capex_Input!BY$12:BY$286,$X908)
*(INDEX(Forecast_Capex_Input!$H$12:$H$286,$X908)=Repex),0)
*$DT908</f>
        <v>0</v>
      </c>
      <c r="DY908" s="188" cm="1">
        <f t="array" aca="1" ref="DY908" ca="1">IFERROR(INDEX(Forecast_Capex_Input!BZ$12:BZ$286,$X908)
*(INDEX(Forecast_Capex_Input!$H$12:$H$286,$X908)=Repex),0)
*$DT908</f>
        <v>0</v>
      </c>
      <c r="DZ908" s="188" cm="1">
        <f t="array" aca="1" ref="DZ908" ca="1">IFERROR(INDEX(Forecast_Capex_Input!CA$12:CA$286,$X908)
*(INDEX(Forecast_Capex_Input!$H$12:$H$286,$X908)=Repex),0)
*$DT908</f>
        <v>0</v>
      </c>
      <c r="EA908" s="188" cm="1">
        <f t="array" aca="1" ref="EA908" ca="1">IFERROR(INDEX(Forecast_Capex_Input!CB$12:CB$286,$X908)
*(INDEX(Forecast_Capex_Input!$H$12:$H$286,$X908)=Repex),0)
*$DT908</f>
        <v>0</v>
      </c>
      <c r="EB908" s="188" cm="1">
        <f t="array" aca="1" ref="EB908" ca="1">IFERROR(INDEX(Forecast_Capex_Input!CC$12:CC$286,$X908)
*(INDEX(Forecast_Capex_Input!$H$12:$H$286,$X908)=Repex),0)
*$DT908</f>
        <v>0</v>
      </c>
      <c r="EC908" s="165"/>
      <c r="ED908" s="226" t="str">
        <f t="shared" si="655"/>
        <v>N/A</v>
      </c>
      <c r="EE908" s="174" t="s">
        <v>15</v>
      </c>
    </row>
    <row r="909" spans="3:135" x14ac:dyDescent="0.2">
      <c r="C909" s="174">
        <f t="shared" si="656"/>
        <v>899</v>
      </c>
      <c r="D909" s="167" t="str" cm="1">
        <f t="array" ref="D909">IFERROR(INDEX(Forecast_Capex_Input!$D$12:$D$286,$X909),NA)</f>
        <v>N/A</v>
      </c>
      <c r="E909" s="172" t="str" cm="1">
        <f t="array" ref="E909">IF($X909=NA,NA,INDEX(Forecast_Capex_Input!$E$12:$E$286,$X909))</f>
        <v>N/A</v>
      </c>
      <c r="F909" s="167" t="str" cm="1">
        <f t="array" aca="1" ref="F909" ca="1">IFERROR(INDEX(General!$E$25:$E$26,$Y909),NA)</f>
        <v>N/A</v>
      </c>
      <c r="G909" s="167" t="str" cm="1">
        <f t="array" aca="1" ref="G909" ca="1">IFERROR(INDEX(Forecast_Capex_Input!$AI$11:$BB$11,$AA909),NA)</f>
        <v>N/A</v>
      </c>
      <c r="H909" s="189" t="str" cm="1">
        <f t="array" aca="1" ref="H909" ca="1">IFERROR(INDEX(Forecast_Capex_Input!$AI$12:$BB$286,$X909,$AA909),NA)</f>
        <v>N/A</v>
      </c>
      <c r="I909" s="199" t="str" cm="1">
        <f t="array" ref="I909">IFERROR(INDEX(Forecast_Capex_Input!$F$12:$F$286,$X909),NA)</f>
        <v>N/A</v>
      </c>
      <c r="J909" s="199" t="str" cm="1">
        <f t="array" ref="J909">IFERROR(INDEX(Forecast_Capex_Input!G$12:G$286,$X909),NA)</f>
        <v>N/A</v>
      </c>
      <c r="K909" s="199" t="str" cm="1">
        <f t="array" ref="K909">IFERROR(INDEX(Forecast_Capex_Input!H$12:H$286,$X909),NA)</f>
        <v>N/A</v>
      </c>
      <c r="L909" s="199" t="str" cm="1">
        <f t="array" ref="L909">IFERROR(INDEX(Forecast_Capex_Input!I$12:I$286,$X909),NA)</f>
        <v>N/A</v>
      </c>
      <c r="M909" s="199" t="str" cm="1">
        <f t="array" ref="M909">IFERROR(INDEX(Forecast_Capex_Input!J$12:J$286,$X909),NA)</f>
        <v>N/A</v>
      </c>
      <c r="N909" s="199" t="str" cm="1">
        <f t="array" ref="N909">IFERROR(INDEX(Forecast_Capex_Input!K$12:K$286,$X909),NA)</f>
        <v>N/A</v>
      </c>
      <c r="O909" s="199" t="str" cm="1">
        <f t="array" ref="O909">IFERROR(INDEX(Forecast_Capex_Input!L$12:L$286,$X909),NA)</f>
        <v>N/A</v>
      </c>
      <c r="P909" s="199" t="str" cm="1">
        <f t="array" ref="P909">IFERROR(INDEX(Forecast_Capex_Input!M$12:M$286,$X909),NA)</f>
        <v>N/A</v>
      </c>
      <c r="Q909" s="172" t="str" cm="1">
        <f t="array" ref="Q909">IFERROR(INDEX(Forecast_Capex_Input!N$12:N$286,$X909),NA)</f>
        <v>N/A</v>
      </c>
      <c r="R909" s="265" cm="1">
        <f t="array" ref="R909">IFERROR(INDEX(Forecast_Capex_Input!O$12:O$286,$X909),0)</f>
        <v>0</v>
      </c>
      <c r="S909" s="172" cm="1">
        <f t="array" ref="S909">IFERROR(INDEX(Forecast_Capex_Input!P$12:P$286,$X909),0)</f>
        <v>0</v>
      </c>
      <c r="T909" s="199" t="str" cm="1">
        <f t="array" aca="1" ref="T909" ca="1">IFERROR(INDEX(General!$K$84:$K$103,$AA909),NA)</f>
        <v>N/A</v>
      </c>
      <c r="U909" s="188" cm="1">
        <f t="array" aca="1" ref="U909" ca="1">IFERROR(
IF($F909=General!$E$25,INDEX(Forecast_Capex_Input!S$12:S$286,$X909),
INDEX(Forecast_Capex_Input!T$12:T$286,$X909)),0)</f>
        <v>0</v>
      </c>
      <c r="V909" s="222" t="b">
        <f>IFERROR(INDEX(Overheads!$T$19:$T$26,MATCH($I909,Overheads!$E$19:$E$26,0)),FALSE)</f>
        <v>0</v>
      </c>
      <c r="W909" s="165"/>
      <c r="X909" s="174" t="str">
        <f>IFERROR(
IF(MATCH($C909,Forecast_Capex_Input!$CI$12:$CI$286,1)+1&gt;MAX(Forecast_Capex_Input!$C$12:$C$286),NA,
MATCH($C909,Forecast_Capex_Input!$CI$12:$CI$286,1)+1),1)</f>
        <v>N/A</v>
      </c>
      <c r="Y909" s="174" t="str" cm="1">
        <f t="array" aca="1" ref="Y909" ca="1">IFERROR(
IF(X908&lt;&gt;X909,1,
IF(COUNTIF(OFFSET(Y908,0,0,-INDEX(Forecast_Capex_Input!$CG$12:$CG$286,$X909)),Y908)=INDEX(Forecast_Capex_Input!$CG$12:$CG$286,$X909),Y908+1,Y908)),NA)</f>
        <v>N/A</v>
      </c>
      <c r="Z909" s="174" t="str" cm="1">
        <f t="array" ref="Z909">IFERROR($C909-IF($X909=1,1,INDEX(Forecast_Capex_Input!$CI$12:$CI$286,$X909-1))+1,NA)</f>
        <v>N/A</v>
      </c>
      <c r="AA909" s="174" t="str" cm="1">
        <f t="array" aca="1" ref="AA909" ca="1">IFERROR(IF(Y909=1,
INDEX(Forecast_Capex_Input!$AI$10:$BB$10,SMALL(IF(INDEX(Forecast_Capex_Input!$AI$12:$BB$286,$X909,0)&gt;0,COLUMN(Forecast_Capex_Input!$AI$10:$BB$10)-COLUMN(Forecast_Capex_Input!$AI$12)+1),ROWS(OFFSET(AA908,0,0,-$Z909)))),
OFFSET(AA908,-INDEX(Forecast_Capex_Input!$CG$12:$CG$286,$X909)+1,0)),NA)</f>
        <v>N/A</v>
      </c>
      <c r="AB909" s="174" t="str">
        <f t="shared" ca="1" si="625"/>
        <v>N/A</v>
      </c>
      <c r="AC909" s="222" t="b">
        <f t="shared" si="657"/>
        <v>0</v>
      </c>
      <c r="AD909" s="220" t="b">
        <v>0</v>
      </c>
      <c r="AE909" s="222" t="b">
        <f t="shared" si="626"/>
        <v>1</v>
      </c>
      <c r="AF909" s="165"/>
      <c r="AG909" s="215">
        <v>0</v>
      </c>
      <c r="AH909" s="215">
        <v>0</v>
      </c>
      <c r="AI909" s="215">
        <v>0</v>
      </c>
      <c r="AJ909" s="215">
        <v>0</v>
      </c>
      <c r="AK909" s="215">
        <v>0</v>
      </c>
      <c r="AL909" s="155">
        <v>0</v>
      </c>
      <c r="AM909" s="165"/>
      <c r="AN909" s="215" cm="1">
        <f t="array" aca="1" ref="AN909" ca="1">IFERROR(INDEX(General!O$33:O$34,$AB909)
*AG909,0)</f>
        <v>0</v>
      </c>
      <c r="AO909" s="215" cm="1">
        <f t="array" aca="1" ref="AO909" ca="1">IFERROR(INDEX(General!P$33:P$34,$AB909)
*AH909,0)</f>
        <v>0</v>
      </c>
      <c r="AP909" s="215" cm="1">
        <f t="array" aca="1" ref="AP909" ca="1">IFERROR(INDEX(General!Q$33:Q$34,$AB909)
*AI909,0)</f>
        <v>0</v>
      </c>
      <c r="AQ909" s="215" cm="1">
        <f t="array" aca="1" ref="AQ909" ca="1">IFERROR(INDEX(General!R$33:R$34,$AB909)
*AJ909,0)</f>
        <v>0</v>
      </c>
      <c r="AR909" s="215" cm="1">
        <f t="array" aca="1" ref="AR909" ca="1">IFERROR(INDEX(General!S$33:S$34,$AB909)
*AK909,0)</f>
        <v>0</v>
      </c>
      <c r="AS909" s="155">
        <f t="shared" ca="1" si="658"/>
        <v>0</v>
      </c>
      <c r="AT909" s="165"/>
      <c r="AU909" s="215">
        <f ca="1">IF($AE909=FALSE,AN909*Overheads!$R$24*$V909,
IFERROR(Overheads!$O$49*$V909*AN909,0)
+IFERROR(Overheads!Q$59*$V909*(AN909/Overheads!Q$68),0))</f>
        <v>0</v>
      </c>
      <c r="AV909" s="215">
        <f ca="1">IF($AE909=FALSE,AO909*Overheads!$R$24*$V909,
IFERROR(Overheads!$O$49*$V909*AO909,0)
+IFERROR(Overheads!R$59*$V909*(AO909/Overheads!R$68),0))</f>
        <v>0</v>
      </c>
      <c r="AW909" s="215">
        <f ca="1">IF($AE909=FALSE,AP909*Overheads!$R$24*$V909,
IFERROR(Overheads!$O$49*$V909*AP909,0)
+IFERROR(Overheads!S$59*$V909*(AP909/Overheads!S$68),0))</f>
        <v>0</v>
      </c>
      <c r="AX909" s="215">
        <f ca="1">IF($AE909=FALSE,AQ909*Overheads!$R$24*$V909,
IFERROR(Overheads!$O$49*$V909*AQ909,0)
+IFERROR(Overheads!T$59*$V909*(AQ909/Overheads!T$68),0))</f>
        <v>0</v>
      </c>
      <c r="AY909" s="215">
        <f ca="1">IF($AE909=FALSE,AR909*Overheads!$R$24*$V909,
IFERROR(Overheads!$O$49*$V909*AR909,0)
+IFERROR(Overheads!U$59*$V909*(AR909/Overheads!U$68),0))</f>
        <v>0</v>
      </c>
      <c r="AZ909" s="155">
        <f t="shared" ca="1" si="659"/>
        <v>0</v>
      </c>
      <c r="BA909" s="165"/>
      <c r="BB909" s="215">
        <f ca="1">IF($AE909=FALSE,AN909*Overheads!$S$25,
IFERROR(Overheads!$O$50*AN909,0)
+IFERROR(Overheads!Q$60*(AN909/Overheads!Q$66),0))</f>
        <v>0</v>
      </c>
      <c r="BC909" s="215">
        <f ca="1">IF($AE909=FALSE,AO909*Overheads!$S$25,
IFERROR(Overheads!$O$50*AO909,0)
+IFERROR(Overheads!R$60*(AO909/Overheads!R$66),0))</f>
        <v>0</v>
      </c>
      <c r="BD909" s="215">
        <f ca="1">IF($AE909=FALSE,AP909*Overheads!$S$25,
IFERROR(Overheads!$O$50*AP909,0)
+IFERROR(Overheads!S$60*(AP909/Overheads!S$66),0))</f>
        <v>0</v>
      </c>
      <c r="BE909" s="215">
        <f ca="1">IF($AE909=FALSE,AQ909*Overheads!$S$25,
IFERROR(Overheads!$O$50*AQ909,0)
+IFERROR(Overheads!T$60*(AQ909/Overheads!T$66),0))</f>
        <v>0</v>
      </c>
      <c r="BF909" s="215">
        <f ca="1">IF($AE909=FALSE,AR909*Overheads!$S$25,
IFERROR(Overheads!$O$50*AR909,0)
+IFERROR(Overheads!U$60*(AR909/Overheads!U$66),0))</f>
        <v>0</v>
      </c>
      <c r="BG909" s="155">
        <f t="shared" ca="1" si="660"/>
        <v>0</v>
      </c>
      <c r="BH909" s="165"/>
      <c r="BI909" s="215">
        <f t="shared" ca="1" si="661"/>
        <v>0</v>
      </c>
      <c r="BJ909" s="215">
        <f t="shared" ca="1" si="627"/>
        <v>0</v>
      </c>
      <c r="BK909" s="215">
        <f t="shared" ca="1" si="628"/>
        <v>0</v>
      </c>
      <c r="BL909" s="215">
        <f t="shared" ca="1" si="629"/>
        <v>0</v>
      </c>
      <c r="BM909" s="215">
        <f t="shared" ca="1" si="630"/>
        <v>0</v>
      </c>
      <c r="BN909" s="155">
        <f t="shared" ca="1" si="662"/>
        <v>0</v>
      </c>
      <c r="BO909" s="165"/>
      <c r="BP909" s="187" cm="1">
        <f t="array" ref="BP909">IFERROR(IF($X909=$X908,BP908,INDEX(Forecast_Capex_Input!AC$12:AC$286,$X909)),0)</f>
        <v>0</v>
      </c>
      <c r="BQ909" s="187" cm="1">
        <f t="array" ref="BQ909">IFERROR(IF($X909=$X908,BQ908,INDEX(Forecast_Capex_Input!AD$12:AD$286,$X909)),0)</f>
        <v>0</v>
      </c>
      <c r="BR909" s="187" cm="1">
        <f t="array" ref="BR909">IFERROR(IF($X909=$X908,BR908,INDEX(Forecast_Capex_Input!AE$12:AE$286,$X909)),0)</f>
        <v>0</v>
      </c>
      <c r="BS909" s="187" cm="1">
        <f t="array" ref="BS909">IFERROR(IF($X909=$X908,BS908,INDEX(Forecast_Capex_Input!AF$12:AF$286,$X909)),0)</f>
        <v>0</v>
      </c>
      <c r="BT909" s="187" cm="1">
        <f t="array" ref="BT909">IFERROR(IF($X909=$X908,BT908,INDEX(Forecast_Capex_Input!AG$12:AG$286,$X909)),0)</f>
        <v>0</v>
      </c>
      <c r="BU909" s="165"/>
      <c r="BV909" s="215">
        <f t="shared" si="631"/>
        <v>0</v>
      </c>
      <c r="BW909" s="215">
        <f t="shared" si="632"/>
        <v>0</v>
      </c>
      <c r="BX909" s="215">
        <f t="shared" si="633"/>
        <v>0</v>
      </c>
      <c r="BY909" s="215">
        <f t="shared" si="634"/>
        <v>0</v>
      </c>
      <c r="BZ909" s="215">
        <f t="shared" si="635"/>
        <v>0</v>
      </c>
      <c r="CA909" s="155">
        <f t="shared" si="663"/>
        <v>0</v>
      </c>
      <c r="CB909" s="165"/>
      <c r="CC909" s="215">
        <f t="shared" si="636"/>
        <v>0</v>
      </c>
      <c r="CD909" s="215">
        <f t="shared" si="637"/>
        <v>0</v>
      </c>
      <c r="CE909" s="215">
        <f t="shared" si="638"/>
        <v>0</v>
      </c>
      <c r="CF909" s="215">
        <f t="shared" si="639"/>
        <v>0</v>
      </c>
      <c r="CG909" s="215">
        <f t="shared" si="640"/>
        <v>0</v>
      </c>
      <c r="CH909" s="155">
        <f t="shared" si="664"/>
        <v>0</v>
      </c>
      <c r="CI909" s="165"/>
      <c r="CJ909" s="215">
        <f t="shared" si="641"/>
        <v>0</v>
      </c>
      <c r="CK909" s="215">
        <f t="shared" si="642"/>
        <v>0</v>
      </c>
      <c r="CL909" s="215">
        <f t="shared" si="643"/>
        <v>0</v>
      </c>
      <c r="CM909" s="215">
        <f t="shared" si="644"/>
        <v>0</v>
      </c>
      <c r="CN909" s="215">
        <f t="shared" si="645"/>
        <v>0</v>
      </c>
      <c r="CO909" s="155">
        <f t="shared" si="665"/>
        <v>0</v>
      </c>
      <c r="CP909" s="165"/>
      <c r="CQ909" s="223">
        <f t="shared" si="646"/>
        <v>0</v>
      </c>
      <c r="CR909" s="223">
        <f t="shared" si="647"/>
        <v>0</v>
      </c>
      <c r="CS909" s="223">
        <f t="shared" si="648"/>
        <v>0</v>
      </c>
      <c r="CT909" s="223">
        <f t="shared" si="649"/>
        <v>0</v>
      </c>
      <c r="CU909" s="223">
        <f t="shared" si="650"/>
        <v>0</v>
      </c>
      <c r="CV909" s="155">
        <f t="shared" si="666"/>
        <v>0</v>
      </c>
      <c r="CW909" s="165"/>
      <c r="CX909" s="215">
        <f t="shared" si="667"/>
        <v>0</v>
      </c>
      <c r="CY909" s="215">
        <f t="shared" si="651"/>
        <v>0</v>
      </c>
      <c r="CZ909" s="215">
        <f t="shared" si="652"/>
        <v>0</v>
      </c>
      <c r="DA909" s="215">
        <f t="shared" si="653"/>
        <v>0</v>
      </c>
      <c r="DB909" s="215">
        <f t="shared" si="654"/>
        <v>0</v>
      </c>
      <c r="DC909" s="155">
        <f t="shared" si="668"/>
        <v>0</v>
      </c>
      <c r="DD909" s="165"/>
      <c r="DE909" s="188" t="b" cm="1">
        <f t="array" aca="1" ref="DE909" ca="1">OR($G909=Forecast_Capex_Input!$BF$8:$BF$10)</f>
        <v>0</v>
      </c>
      <c r="DF909" s="188" cm="1">
        <f t="array" aca="1" ref="DF909" ca="1">IFERROR(INDEX(Forecast_Capex_Input!BG$12:BG$286,$X909)
*(INDEX(Forecast_Capex_Input!$H$12:$H$286,$X909)=Repex),0)
*$DE909</f>
        <v>0</v>
      </c>
      <c r="DG909" s="188" cm="1">
        <f t="array" aca="1" ref="DG909" ca="1">IFERROR(INDEX(Forecast_Capex_Input!BH$12:BH$286,$X909)
*(INDEX(Forecast_Capex_Input!$H$12:$H$286,$X909)=Repex),0)
*$DE909</f>
        <v>0</v>
      </c>
      <c r="DH909" s="188" cm="1">
        <f t="array" aca="1" ref="DH909" ca="1">IFERROR(INDEX(Forecast_Capex_Input!BI$12:BI$286,$X909)
*(INDEX(Forecast_Capex_Input!$H$12:$H$286,$X909)=Repex),0)
*$DE909</f>
        <v>0</v>
      </c>
      <c r="DI909" s="188" cm="1">
        <f t="array" aca="1" ref="DI909" ca="1">IFERROR(INDEX(Forecast_Capex_Input!BJ$12:BJ$286,$X909)
*(INDEX(Forecast_Capex_Input!$H$12:$H$286,$X909)=Repex),0)
*$DE909</f>
        <v>0</v>
      </c>
      <c r="DJ909" s="188" cm="1">
        <f t="array" aca="1" ref="DJ909" ca="1">IFERROR(INDEX(Forecast_Capex_Input!BK$12:BK$286,$X909)
*(INDEX(Forecast_Capex_Input!$H$12:$H$286,$X909)=Repex),0)
*$DE909</f>
        <v>0</v>
      </c>
      <c r="DK909" s="188" cm="1">
        <f t="array" aca="1" ref="DK909" ca="1">IFERROR(INDEX(Forecast_Capex_Input!BL$12:BL$286,$X909)
*(INDEX(Forecast_Capex_Input!$H$12:$H$286,$X909)=Repex),0)
*$DE909</f>
        <v>0</v>
      </c>
      <c r="DL909" s="165"/>
      <c r="DM909" s="188" t="b" cm="1">
        <f t="array" aca="1" ref="DM909" ca="1">OR($G909=Forecast_Capex_Input!$BN$8:$BN$9)</f>
        <v>0</v>
      </c>
      <c r="DN909" s="188" cm="1">
        <f t="array" aca="1" ref="DN909" ca="1">IFERROR(INDEX(Forecast_Capex_Input!BO$12:BO$286,$X909)
*(INDEX(Forecast_Capex_Input!$H$12:$H$286,$X909)=Repex),0)
*$DM909</f>
        <v>0</v>
      </c>
      <c r="DO909" s="188" cm="1">
        <f t="array" aca="1" ref="DO909" ca="1">IFERROR(INDEX(Forecast_Capex_Input!BP$12:BP$286,$X909)
*(INDEX(Forecast_Capex_Input!$H$12:$H$286,$X909)=Repex),0)
*$DM909</f>
        <v>0</v>
      </c>
      <c r="DP909" s="188" cm="1">
        <f t="array" aca="1" ref="DP909" ca="1">IFERROR(INDEX(Forecast_Capex_Input!BQ$12:BQ$286,$X909)
*(INDEX(Forecast_Capex_Input!$H$12:$H$286,$X909)=Repex),0)
*$DM909</f>
        <v>0</v>
      </c>
      <c r="DQ909" s="188" cm="1">
        <f t="array" aca="1" ref="DQ909" ca="1">IFERROR(INDEX(Forecast_Capex_Input!BR$12:BR$286,$X909)
*(INDEX(Forecast_Capex_Input!$H$12:$H$286,$X909)=Repex),0)
*$DM909</f>
        <v>0</v>
      </c>
      <c r="DR909" s="188" cm="1">
        <f t="array" aca="1" ref="DR909" ca="1">IFERROR(INDEX(Forecast_Capex_Input!BS$12:BS$286,$X909)
*(INDEX(Forecast_Capex_Input!$H$12:$H$286,$X909)=Repex),0)
*$DM909</f>
        <v>0</v>
      </c>
      <c r="DS909" s="165"/>
      <c r="DT909" s="188" t="b" cm="1">
        <f t="array" aca="1" ref="DT909" ca="1">OR($G909=Forecast_Capex_Input!$BU$8:$BU$10)</f>
        <v>0</v>
      </c>
      <c r="DU909" s="188" cm="1">
        <f t="array" aca="1" ref="DU909" ca="1">IFERROR(INDEX(Forecast_Capex_Input!BV$12:BV$286,$X909)
*(INDEX(Forecast_Capex_Input!$H$12:$H$286,$X909)=Repex),0)
*$DT909</f>
        <v>0</v>
      </c>
      <c r="DV909" s="188" cm="1">
        <f t="array" aca="1" ref="DV909" ca="1">IFERROR(INDEX(Forecast_Capex_Input!BW$12:BW$286,$X909)
*(INDEX(Forecast_Capex_Input!$H$12:$H$286,$X909)=Repex),0)
*$DT909</f>
        <v>0</v>
      </c>
      <c r="DW909" s="188" cm="1">
        <f t="array" aca="1" ref="DW909" ca="1">IFERROR(INDEX(Forecast_Capex_Input!BX$12:BX$286,$X909)
*(INDEX(Forecast_Capex_Input!$H$12:$H$286,$X909)=Repex),0)
*$DT909</f>
        <v>0</v>
      </c>
      <c r="DX909" s="188" cm="1">
        <f t="array" aca="1" ref="DX909" ca="1">IFERROR(INDEX(Forecast_Capex_Input!BY$12:BY$286,$X909)
*(INDEX(Forecast_Capex_Input!$H$12:$H$286,$X909)=Repex),0)
*$DT909</f>
        <v>0</v>
      </c>
      <c r="DY909" s="188" cm="1">
        <f t="array" aca="1" ref="DY909" ca="1">IFERROR(INDEX(Forecast_Capex_Input!BZ$12:BZ$286,$X909)
*(INDEX(Forecast_Capex_Input!$H$12:$H$286,$X909)=Repex),0)
*$DT909</f>
        <v>0</v>
      </c>
      <c r="DZ909" s="188" cm="1">
        <f t="array" aca="1" ref="DZ909" ca="1">IFERROR(INDEX(Forecast_Capex_Input!CA$12:CA$286,$X909)
*(INDEX(Forecast_Capex_Input!$H$12:$H$286,$X909)=Repex),0)
*$DT909</f>
        <v>0</v>
      </c>
      <c r="EA909" s="188" cm="1">
        <f t="array" aca="1" ref="EA909" ca="1">IFERROR(INDEX(Forecast_Capex_Input!CB$12:CB$286,$X909)
*(INDEX(Forecast_Capex_Input!$H$12:$H$286,$X909)=Repex),0)
*$DT909</f>
        <v>0</v>
      </c>
      <c r="EB909" s="188" cm="1">
        <f t="array" aca="1" ref="EB909" ca="1">IFERROR(INDEX(Forecast_Capex_Input!CC$12:CC$286,$X909)
*(INDEX(Forecast_Capex_Input!$H$12:$H$286,$X909)=Repex),0)
*$DT909</f>
        <v>0</v>
      </c>
      <c r="EC909" s="165"/>
      <c r="ED909" s="226" t="str">
        <f t="shared" si="655"/>
        <v>N/A</v>
      </c>
      <c r="EE909" s="174" t="s">
        <v>15</v>
      </c>
    </row>
    <row r="910" spans="3:135" x14ac:dyDescent="0.2">
      <c r="C910" s="174">
        <f t="shared" si="656"/>
        <v>900</v>
      </c>
      <c r="D910" s="167" t="str" cm="1">
        <f t="array" ref="D910">IFERROR(INDEX(Forecast_Capex_Input!$D$12:$D$286,$X910),NA)</f>
        <v>N/A</v>
      </c>
      <c r="E910" s="172" t="str" cm="1">
        <f t="array" ref="E910">IF($X910=NA,NA,INDEX(Forecast_Capex_Input!$E$12:$E$286,$X910))</f>
        <v>N/A</v>
      </c>
      <c r="F910" s="167" t="str" cm="1">
        <f t="array" aca="1" ref="F910" ca="1">IFERROR(INDEX(General!$E$25:$E$26,$Y910),NA)</f>
        <v>N/A</v>
      </c>
      <c r="G910" s="167" t="str" cm="1">
        <f t="array" aca="1" ref="G910" ca="1">IFERROR(INDEX(Forecast_Capex_Input!$AI$11:$BB$11,$AA910),NA)</f>
        <v>N/A</v>
      </c>
      <c r="H910" s="189" t="str" cm="1">
        <f t="array" aca="1" ref="H910" ca="1">IFERROR(INDEX(Forecast_Capex_Input!$AI$12:$BB$286,$X910,$AA910),NA)</f>
        <v>N/A</v>
      </c>
      <c r="I910" s="199" t="str" cm="1">
        <f t="array" ref="I910">IFERROR(INDEX(Forecast_Capex_Input!$F$12:$F$286,$X910),NA)</f>
        <v>N/A</v>
      </c>
      <c r="J910" s="199" t="str" cm="1">
        <f t="array" ref="J910">IFERROR(INDEX(Forecast_Capex_Input!G$12:G$286,$X910),NA)</f>
        <v>N/A</v>
      </c>
      <c r="K910" s="199" t="str" cm="1">
        <f t="array" ref="K910">IFERROR(INDEX(Forecast_Capex_Input!H$12:H$286,$X910),NA)</f>
        <v>N/A</v>
      </c>
      <c r="L910" s="199" t="str" cm="1">
        <f t="array" ref="L910">IFERROR(INDEX(Forecast_Capex_Input!I$12:I$286,$X910),NA)</f>
        <v>N/A</v>
      </c>
      <c r="M910" s="199" t="str" cm="1">
        <f t="array" ref="M910">IFERROR(INDEX(Forecast_Capex_Input!J$12:J$286,$X910),NA)</f>
        <v>N/A</v>
      </c>
      <c r="N910" s="199" t="str" cm="1">
        <f t="array" ref="N910">IFERROR(INDEX(Forecast_Capex_Input!K$12:K$286,$X910),NA)</f>
        <v>N/A</v>
      </c>
      <c r="O910" s="199" t="str" cm="1">
        <f t="array" ref="O910">IFERROR(INDEX(Forecast_Capex_Input!L$12:L$286,$X910),NA)</f>
        <v>N/A</v>
      </c>
      <c r="P910" s="199" t="str" cm="1">
        <f t="array" ref="P910">IFERROR(INDEX(Forecast_Capex_Input!M$12:M$286,$X910),NA)</f>
        <v>N/A</v>
      </c>
      <c r="Q910" s="172" t="str" cm="1">
        <f t="array" ref="Q910">IFERROR(INDEX(Forecast_Capex_Input!N$12:N$286,$X910),NA)</f>
        <v>N/A</v>
      </c>
      <c r="R910" s="265" cm="1">
        <f t="array" ref="R910">IFERROR(INDEX(Forecast_Capex_Input!O$12:O$286,$X910),0)</f>
        <v>0</v>
      </c>
      <c r="S910" s="172" cm="1">
        <f t="array" ref="S910">IFERROR(INDEX(Forecast_Capex_Input!P$12:P$286,$X910),0)</f>
        <v>0</v>
      </c>
      <c r="T910" s="199" t="str" cm="1">
        <f t="array" aca="1" ref="T910" ca="1">IFERROR(INDEX(General!$K$84:$K$103,$AA910),NA)</f>
        <v>N/A</v>
      </c>
      <c r="U910" s="188" cm="1">
        <f t="array" aca="1" ref="U910" ca="1">IFERROR(
IF($F910=General!$E$25,INDEX(Forecast_Capex_Input!S$12:S$286,$X910),
INDEX(Forecast_Capex_Input!T$12:T$286,$X910)),0)</f>
        <v>0</v>
      </c>
      <c r="V910" s="222" t="b">
        <f>IFERROR(INDEX(Overheads!$T$19:$T$26,MATCH($I910,Overheads!$E$19:$E$26,0)),FALSE)</f>
        <v>0</v>
      </c>
      <c r="W910" s="165"/>
      <c r="X910" s="174" t="str">
        <f>IFERROR(
IF(MATCH($C910,Forecast_Capex_Input!$CI$12:$CI$286,1)+1&gt;MAX(Forecast_Capex_Input!$C$12:$C$286),NA,
MATCH($C910,Forecast_Capex_Input!$CI$12:$CI$286,1)+1),1)</f>
        <v>N/A</v>
      </c>
      <c r="Y910" s="174" t="str" cm="1">
        <f t="array" aca="1" ref="Y910" ca="1">IFERROR(
IF(X909&lt;&gt;X910,1,
IF(COUNTIF(OFFSET(Y909,0,0,-INDEX(Forecast_Capex_Input!$CG$12:$CG$286,$X910)),Y909)=INDEX(Forecast_Capex_Input!$CG$12:$CG$286,$X910),Y909+1,Y909)),NA)</f>
        <v>N/A</v>
      </c>
      <c r="Z910" s="174" t="str" cm="1">
        <f t="array" ref="Z910">IFERROR($C910-IF($X910=1,1,INDEX(Forecast_Capex_Input!$CI$12:$CI$286,$X910-1))+1,NA)</f>
        <v>N/A</v>
      </c>
      <c r="AA910" s="174" t="str" cm="1">
        <f t="array" aca="1" ref="AA910" ca="1">IFERROR(IF(Y910=1,
INDEX(Forecast_Capex_Input!$AI$10:$BB$10,SMALL(IF(INDEX(Forecast_Capex_Input!$AI$12:$BB$286,$X910,0)&gt;0,COLUMN(Forecast_Capex_Input!$AI$10:$BB$10)-COLUMN(Forecast_Capex_Input!$AI$12)+1),ROWS(OFFSET(AA909,0,0,-$Z910)))),
OFFSET(AA909,-INDEX(Forecast_Capex_Input!$CG$12:$CG$286,$X910)+1,0)),NA)</f>
        <v>N/A</v>
      </c>
      <c r="AB910" s="174" t="str">
        <f t="shared" ca="1" si="625"/>
        <v>N/A</v>
      </c>
      <c r="AC910" s="222" t="b">
        <f t="shared" si="657"/>
        <v>0</v>
      </c>
      <c r="AD910" s="220" t="b">
        <v>0</v>
      </c>
      <c r="AE910" s="222" t="b">
        <f t="shared" si="626"/>
        <v>1</v>
      </c>
      <c r="AF910" s="165"/>
      <c r="AG910" s="215">
        <v>0</v>
      </c>
      <c r="AH910" s="215">
        <v>0</v>
      </c>
      <c r="AI910" s="215">
        <v>0</v>
      </c>
      <c r="AJ910" s="215">
        <v>0</v>
      </c>
      <c r="AK910" s="215">
        <v>0</v>
      </c>
      <c r="AL910" s="155">
        <v>0</v>
      </c>
      <c r="AM910" s="165"/>
      <c r="AN910" s="215" cm="1">
        <f t="array" aca="1" ref="AN910" ca="1">IFERROR(INDEX(General!O$33:O$34,$AB910)
*AG910,0)</f>
        <v>0</v>
      </c>
      <c r="AO910" s="215" cm="1">
        <f t="array" aca="1" ref="AO910" ca="1">IFERROR(INDEX(General!P$33:P$34,$AB910)
*AH910,0)</f>
        <v>0</v>
      </c>
      <c r="AP910" s="215" cm="1">
        <f t="array" aca="1" ref="AP910" ca="1">IFERROR(INDEX(General!Q$33:Q$34,$AB910)
*AI910,0)</f>
        <v>0</v>
      </c>
      <c r="AQ910" s="215" cm="1">
        <f t="array" aca="1" ref="AQ910" ca="1">IFERROR(INDEX(General!R$33:R$34,$AB910)
*AJ910,0)</f>
        <v>0</v>
      </c>
      <c r="AR910" s="215" cm="1">
        <f t="array" aca="1" ref="AR910" ca="1">IFERROR(INDEX(General!S$33:S$34,$AB910)
*AK910,0)</f>
        <v>0</v>
      </c>
      <c r="AS910" s="155">
        <f t="shared" ca="1" si="658"/>
        <v>0</v>
      </c>
      <c r="AT910" s="165"/>
      <c r="AU910" s="215">
        <f ca="1">IF($AE910=FALSE,AN910*Overheads!$R$24*$V910,
IFERROR(Overheads!$O$49*$V910*AN910,0)
+IFERROR(Overheads!Q$59*$V910*(AN910/Overheads!Q$68),0))</f>
        <v>0</v>
      </c>
      <c r="AV910" s="215">
        <f ca="1">IF($AE910=FALSE,AO910*Overheads!$R$24*$V910,
IFERROR(Overheads!$O$49*$V910*AO910,0)
+IFERROR(Overheads!R$59*$V910*(AO910/Overheads!R$68),0))</f>
        <v>0</v>
      </c>
      <c r="AW910" s="215">
        <f ca="1">IF($AE910=FALSE,AP910*Overheads!$R$24*$V910,
IFERROR(Overheads!$O$49*$V910*AP910,0)
+IFERROR(Overheads!S$59*$V910*(AP910/Overheads!S$68),0))</f>
        <v>0</v>
      </c>
      <c r="AX910" s="215">
        <f ca="1">IF($AE910=FALSE,AQ910*Overheads!$R$24*$V910,
IFERROR(Overheads!$O$49*$V910*AQ910,0)
+IFERROR(Overheads!T$59*$V910*(AQ910/Overheads!T$68),0))</f>
        <v>0</v>
      </c>
      <c r="AY910" s="215">
        <f ca="1">IF($AE910=FALSE,AR910*Overheads!$R$24*$V910,
IFERROR(Overheads!$O$49*$V910*AR910,0)
+IFERROR(Overheads!U$59*$V910*(AR910/Overheads!U$68),0))</f>
        <v>0</v>
      </c>
      <c r="AZ910" s="155">
        <f t="shared" ca="1" si="659"/>
        <v>0</v>
      </c>
      <c r="BA910" s="165"/>
      <c r="BB910" s="215">
        <f ca="1">IF($AE910=FALSE,AN910*Overheads!$S$25,
IFERROR(Overheads!$O$50*AN910,0)
+IFERROR(Overheads!Q$60*(AN910/Overheads!Q$66),0))</f>
        <v>0</v>
      </c>
      <c r="BC910" s="215">
        <f ca="1">IF($AE910=FALSE,AO910*Overheads!$S$25,
IFERROR(Overheads!$O$50*AO910,0)
+IFERROR(Overheads!R$60*(AO910/Overheads!R$66),0))</f>
        <v>0</v>
      </c>
      <c r="BD910" s="215">
        <f ca="1">IF($AE910=FALSE,AP910*Overheads!$S$25,
IFERROR(Overheads!$O$50*AP910,0)
+IFERROR(Overheads!S$60*(AP910/Overheads!S$66),0))</f>
        <v>0</v>
      </c>
      <c r="BE910" s="215">
        <f ca="1">IF($AE910=FALSE,AQ910*Overheads!$S$25,
IFERROR(Overheads!$O$50*AQ910,0)
+IFERROR(Overheads!T$60*(AQ910/Overheads!T$66),0))</f>
        <v>0</v>
      </c>
      <c r="BF910" s="215">
        <f ca="1">IF($AE910=FALSE,AR910*Overheads!$S$25,
IFERROR(Overheads!$O$50*AR910,0)
+IFERROR(Overheads!U$60*(AR910/Overheads!U$66),0))</f>
        <v>0</v>
      </c>
      <c r="BG910" s="155">
        <f t="shared" ca="1" si="660"/>
        <v>0</v>
      </c>
      <c r="BH910" s="165"/>
      <c r="BI910" s="215">
        <f t="shared" ca="1" si="661"/>
        <v>0</v>
      </c>
      <c r="BJ910" s="215">
        <f t="shared" ca="1" si="627"/>
        <v>0</v>
      </c>
      <c r="BK910" s="215">
        <f t="shared" ca="1" si="628"/>
        <v>0</v>
      </c>
      <c r="BL910" s="215">
        <f t="shared" ca="1" si="629"/>
        <v>0</v>
      </c>
      <c r="BM910" s="215">
        <f t="shared" ca="1" si="630"/>
        <v>0</v>
      </c>
      <c r="BN910" s="155">
        <f t="shared" ca="1" si="662"/>
        <v>0</v>
      </c>
      <c r="BO910" s="165"/>
      <c r="BP910" s="187" cm="1">
        <f t="array" ref="BP910">IFERROR(IF($X910=$X909,BP909,INDEX(Forecast_Capex_Input!AC$12:AC$286,$X910)),0)</f>
        <v>0</v>
      </c>
      <c r="BQ910" s="187" cm="1">
        <f t="array" ref="BQ910">IFERROR(IF($X910=$X909,BQ909,INDEX(Forecast_Capex_Input!AD$12:AD$286,$X910)),0)</f>
        <v>0</v>
      </c>
      <c r="BR910" s="187" cm="1">
        <f t="array" ref="BR910">IFERROR(IF($X910=$X909,BR909,INDEX(Forecast_Capex_Input!AE$12:AE$286,$X910)),0)</f>
        <v>0</v>
      </c>
      <c r="BS910" s="187" cm="1">
        <f t="array" ref="BS910">IFERROR(IF($X910=$X909,BS909,INDEX(Forecast_Capex_Input!AF$12:AF$286,$X910)),0)</f>
        <v>0</v>
      </c>
      <c r="BT910" s="187" cm="1">
        <f t="array" ref="BT910">IFERROR(IF($X910=$X909,BT909,INDEX(Forecast_Capex_Input!AG$12:AG$286,$X910)),0)</f>
        <v>0</v>
      </c>
      <c r="BU910" s="165"/>
      <c r="BV910" s="215">
        <f t="shared" si="631"/>
        <v>0</v>
      </c>
      <c r="BW910" s="215">
        <f t="shared" si="632"/>
        <v>0</v>
      </c>
      <c r="BX910" s="215">
        <f t="shared" si="633"/>
        <v>0</v>
      </c>
      <c r="BY910" s="215">
        <f t="shared" si="634"/>
        <v>0</v>
      </c>
      <c r="BZ910" s="215">
        <f t="shared" si="635"/>
        <v>0</v>
      </c>
      <c r="CA910" s="155">
        <f t="shared" si="663"/>
        <v>0</v>
      </c>
      <c r="CB910" s="165"/>
      <c r="CC910" s="215">
        <f t="shared" si="636"/>
        <v>0</v>
      </c>
      <c r="CD910" s="215">
        <f t="shared" si="637"/>
        <v>0</v>
      </c>
      <c r="CE910" s="215">
        <f t="shared" si="638"/>
        <v>0</v>
      </c>
      <c r="CF910" s="215">
        <f t="shared" si="639"/>
        <v>0</v>
      </c>
      <c r="CG910" s="215">
        <f t="shared" si="640"/>
        <v>0</v>
      </c>
      <c r="CH910" s="155">
        <f t="shared" si="664"/>
        <v>0</v>
      </c>
      <c r="CI910" s="165"/>
      <c r="CJ910" s="215">
        <f t="shared" si="641"/>
        <v>0</v>
      </c>
      <c r="CK910" s="215">
        <f t="shared" si="642"/>
        <v>0</v>
      </c>
      <c r="CL910" s="215">
        <f t="shared" si="643"/>
        <v>0</v>
      </c>
      <c r="CM910" s="215">
        <f t="shared" si="644"/>
        <v>0</v>
      </c>
      <c r="CN910" s="215">
        <f t="shared" si="645"/>
        <v>0</v>
      </c>
      <c r="CO910" s="155">
        <f t="shared" si="665"/>
        <v>0</v>
      </c>
      <c r="CP910" s="165"/>
      <c r="CQ910" s="223">
        <f t="shared" si="646"/>
        <v>0</v>
      </c>
      <c r="CR910" s="223">
        <f t="shared" si="647"/>
        <v>0</v>
      </c>
      <c r="CS910" s="223">
        <f t="shared" si="648"/>
        <v>0</v>
      </c>
      <c r="CT910" s="223">
        <f t="shared" si="649"/>
        <v>0</v>
      </c>
      <c r="CU910" s="223">
        <f t="shared" si="650"/>
        <v>0</v>
      </c>
      <c r="CV910" s="155">
        <f t="shared" si="666"/>
        <v>0</v>
      </c>
      <c r="CW910" s="165"/>
      <c r="CX910" s="215">
        <f t="shared" si="667"/>
        <v>0</v>
      </c>
      <c r="CY910" s="215">
        <f t="shared" si="651"/>
        <v>0</v>
      </c>
      <c r="CZ910" s="215">
        <f t="shared" si="652"/>
        <v>0</v>
      </c>
      <c r="DA910" s="215">
        <f t="shared" si="653"/>
        <v>0</v>
      </c>
      <c r="DB910" s="215">
        <f t="shared" si="654"/>
        <v>0</v>
      </c>
      <c r="DC910" s="155">
        <f t="shared" si="668"/>
        <v>0</v>
      </c>
      <c r="DD910" s="165"/>
      <c r="DE910" s="188" t="b" cm="1">
        <f t="array" aca="1" ref="DE910" ca="1">OR($G910=Forecast_Capex_Input!$BF$8:$BF$10)</f>
        <v>0</v>
      </c>
      <c r="DF910" s="188" cm="1">
        <f t="array" aca="1" ref="DF910" ca="1">IFERROR(INDEX(Forecast_Capex_Input!BG$12:BG$286,$X910)
*(INDEX(Forecast_Capex_Input!$H$12:$H$286,$X910)=Repex),0)
*$DE910</f>
        <v>0</v>
      </c>
      <c r="DG910" s="188" cm="1">
        <f t="array" aca="1" ref="DG910" ca="1">IFERROR(INDEX(Forecast_Capex_Input!BH$12:BH$286,$X910)
*(INDEX(Forecast_Capex_Input!$H$12:$H$286,$X910)=Repex),0)
*$DE910</f>
        <v>0</v>
      </c>
      <c r="DH910" s="188" cm="1">
        <f t="array" aca="1" ref="DH910" ca="1">IFERROR(INDEX(Forecast_Capex_Input!BI$12:BI$286,$X910)
*(INDEX(Forecast_Capex_Input!$H$12:$H$286,$X910)=Repex),0)
*$DE910</f>
        <v>0</v>
      </c>
      <c r="DI910" s="188" cm="1">
        <f t="array" aca="1" ref="DI910" ca="1">IFERROR(INDEX(Forecast_Capex_Input!BJ$12:BJ$286,$X910)
*(INDEX(Forecast_Capex_Input!$H$12:$H$286,$X910)=Repex),0)
*$DE910</f>
        <v>0</v>
      </c>
      <c r="DJ910" s="188" cm="1">
        <f t="array" aca="1" ref="DJ910" ca="1">IFERROR(INDEX(Forecast_Capex_Input!BK$12:BK$286,$X910)
*(INDEX(Forecast_Capex_Input!$H$12:$H$286,$X910)=Repex),0)
*$DE910</f>
        <v>0</v>
      </c>
      <c r="DK910" s="188" cm="1">
        <f t="array" aca="1" ref="DK910" ca="1">IFERROR(INDEX(Forecast_Capex_Input!BL$12:BL$286,$X910)
*(INDEX(Forecast_Capex_Input!$H$12:$H$286,$X910)=Repex),0)
*$DE910</f>
        <v>0</v>
      </c>
      <c r="DL910" s="165"/>
      <c r="DM910" s="188" t="b" cm="1">
        <f t="array" aca="1" ref="DM910" ca="1">OR($G910=Forecast_Capex_Input!$BN$8:$BN$9)</f>
        <v>0</v>
      </c>
      <c r="DN910" s="188" cm="1">
        <f t="array" aca="1" ref="DN910" ca="1">IFERROR(INDEX(Forecast_Capex_Input!BO$12:BO$286,$X910)
*(INDEX(Forecast_Capex_Input!$H$12:$H$286,$X910)=Repex),0)
*$DM910</f>
        <v>0</v>
      </c>
      <c r="DO910" s="188" cm="1">
        <f t="array" aca="1" ref="DO910" ca="1">IFERROR(INDEX(Forecast_Capex_Input!BP$12:BP$286,$X910)
*(INDEX(Forecast_Capex_Input!$H$12:$H$286,$X910)=Repex),0)
*$DM910</f>
        <v>0</v>
      </c>
      <c r="DP910" s="188" cm="1">
        <f t="array" aca="1" ref="DP910" ca="1">IFERROR(INDEX(Forecast_Capex_Input!BQ$12:BQ$286,$X910)
*(INDEX(Forecast_Capex_Input!$H$12:$H$286,$X910)=Repex),0)
*$DM910</f>
        <v>0</v>
      </c>
      <c r="DQ910" s="188" cm="1">
        <f t="array" aca="1" ref="DQ910" ca="1">IFERROR(INDEX(Forecast_Capex_Input!BR$12:BR$286,$X910)
*(INDEX(Forecast_Capex_Input!$H$12:$H$286,$X910)=Repex),0)
*$DM910</f>
        <v>0</v>
      </c>
      <c r="DR910" s="188" cm="1">
        <f t="array" aca="1" ref="DR910" ca="1">IFERROR(INDEX(Forecast_Capex_Input!BS$12:BS$286,$X910)
*(INDEX(Forecast_Capex_Input!$H$12:$H$286,$X910)=Repex),0)
*$DM910</f>
        <v>0</v>
      </c>
      <c r="DS910" s="165"/>
      <c r="DT910" s="188" t="b" cm="1">
        <f t="array" aca="1" ref="DT910" ca="1">OR($G910=Forecast_Capex_Input!$BU$8:$BU$10)</f>
        <v>0</v>
      </c>
      <c r="DU910" s="188" cm="1">
        <f t="array" aca="1" ref="DU910" ca="1">IFERROR(INDEX(Forecast_Capex_Input!BV$12:BV$286,$X910)
*(INDEX(Forecast_Capex_Input!$H$12:$H$286,$X910)=Repex),0)
*$DT910</f>
        <v>0</v>
      </c>
      <c r="DV910" s="188" cm="1">
        <f t="array" aca="1" ref="DV910" ca="1">IFERROR(INDEX(Forecast_Capex_Input!BW$12:BW$286,$X910)
*(INDEX(Forecast_Capex_Input!$H$12:$H$286,$X910)=Repex),0)
*$DT910</f>
        <v>0</v>
      </c>
      <c r="DW910" s="188" cm="1">
        <f t="array" aca="1" ref="DW910" ca="1">IFERROR(INDEX(Forecast_Capex_Input!BX$12:BX$286,$X910)
*(INDEX(Forecast_Capex_Input!$H$12:$H$286,$X910)=Repex),0)
*$DT910</f>
        <v>0</v>
      </c>
      <c r="DX910" s="188" cm="1">
        <f t="array" aca="1" ref="DX910" ca="1">IFERROR(INDEX(Forecast_Capex_Input!BY$12:BY$286,$X910)
*(INDEX(Forecast_Capex_Input!$H$12:$H$286,$X910)=Repex),0)
*$DT910</f>
        <v>0</v>
      </c>
      <c r="DY910" s="188" cm="1">
        <f t="array" aca="1" ref="DY910" ca="1">IFERROR(INDEX(Forecast_Capex_Input!BZ$12:BZ$286,$X910)
*(INDEX(Forecast_Capex_Input!$H$12:$H$286,$X910)=Repex),0)
*$DT910</f>
        <v>0</v>
      </c>
      <c r="DZ910" s="188" cm="1">
        <f t="array" aca="1" ref="DZ910" ca="1">IFERROR(INDEX(Forecast_Capex_Input!CA$12:CA$286,$X910)
*(INDEX(Forecast_Capex_Input!$H$12:$H$286,$X910)=Repex),0)
*$DT910</f>
        <v>0</v>
      </c>
      <c r="EA910" s="188" cm="1">
        <f t="array" aca="1" ref="EA910" ca="1">IFERROR(INDEX(Forecast_Capex_Input!CB$12:CB$286,$X910)
*(INDEX(Forecast_Capex_Input!$H$12:$H$286,$X910)=Repex),0)
*$DT910</f>
        <v>0</v>
      </c>
      <c r="EB910" s="188" cm="1">
        <f t="array" aca="1" ref="EB910" ca="1">IFERROR(INDEX(Forecast_Capex_Input!CC$12:CC$286,$X910)
*(INDEX(Forecast_Capex_Input!$H$12:$H$286,$X910)=Repex),0)
*$DT910</f>
        <v>0</v>
      </c>
      <c r="EC910" s="165"/>
      <c r="ED910" s="226" t="str">
        <f t="shared" si="655"/>
        <v>N/A</v>
      </c>
      <c r="EE910" s="174" t="s">
        <v>15</v>
      </c>
    </row>
    <row r="911" spans="3:135" x14ac:dyDescent="0.2">
      <c r="C911" s="174">
        <f t="shared" si="656"/>
        <v>901</v>
      </c>
      <c r="D911" s="167" t="str" cm="1">
        <f t="array" ref="D911">IFERROR(INDEX(Forecast_Capex_Input!$D$12:$D$286,$X911),NA)</f>
        <v>N/A</v>
      </c>
      <c r="E911" s="172" t="str" cm="1">
        <f t="array" ref="E911">IF($X911=NA,NA,INDEX(Forecast_Capex_Input!$E$12:$E$286,$X911))</f>
        <v>N/A</v>
      </c>
      <c r="F911" s="167" t="str" cm="1">
        <f t="array" aca="1" ref="F911" ca="1">IFERROR(INDEX(General!$E$25:$E$26,$Y911),NA)</f>
        <v>N/A</v>
      </c>
      <c r="G911" s="167" t="str" cm="1">
        <f t="array" aca="1" ref="G911" ca="1">IFERROR(INDEX(Forecast_Capex_Input!$AI$11:$BB$11,$AA911),NA)</f>
        <v>N/A</v>
      </c>
      <c r="H911" s="189" t="str" cm="1">
        <f t="array" aca="1" ref="H911" ca="1">IFERROR(INDEX(Forecast_Capex_Input!$AI$12:$BB$286,$X911,$AA911),NA)</f>
        <v>N/A</v>
      </c>
      <c r="I911" s="199" t="str" cm="1">
        <f t="array" ref="I911">IFERROR(INDEX(Forecast_Capex_Input!$F$12:$F$286,$X911),NA)</f>
        <v>N/A</v>
      </c>
      <c r="J911" s="199" t="str" cm="1">
        <f t="array" ref="J911">IFERROR(INDEX(Forecast_Capex_Input!G$12:G$286,$X911),NA)</f>
        <v>N/A</v>
      </c>
      <c r="K911" s="199" t="str" cm="1">
        <f t="array" ref="K911">IFERROR(INDEX(Forecast_Capex_Input!H$12:H$286,$X911),NA)</f>
        <v>N/A</v>
      </c>
      <c r="L911" s="199" t="str" cm="1">
        <f t="array" ref="L911">IFERROR(INDEX(Forecast_Capex_Input!I$12:I$286,$X911),NA)</f>
        <v>N/A</v>
      </c>
      <c r="M911" s="199" t="str" cm="1">
        <f t="array" ref="M911">IFERROR(INDEX(Forecast_Capex_Input!J$12:J$286,$X911),NA)</f>
        <v>N/A</v>
      </c>
      <c r="N911" s="199" t="str" cm="1">
        <f t="array" ref="N911">IFERROR(INDEX(Forecast_Capex_Input!K$12:K$286,$X911),NA)</f>
        <v>N/A</v>
      </c>
      <c r="O911" s="199" t="str" cm="1">
        <f t="array" ref="O911">IFERROR(INDEX(Forecast_Capex_Input!L$12:L$286,$X911),NA)</f>
        <v>N/A</v>
      </c>
      <c r="P911" s="199" t="str" cm="1">
        <f t="array" ref="P911">IFERROR(INDEX(Forecast_Capex_Input!M$12:M$286,$X911),NA)</f>
        <v>N/A</v>
      </c>
      <c r="Q911" s="172" t="str" cm="1">
        <f t="array" ref="Q911">IFERROR(INDEX(Forecast_Capex_Input!N$12:N$286,$X911),NA)</f>
        <v>N/A</v>
      </c>
      <c r="R911" s="265" cm="1">
        <f t="array" ref="R911">IFERROR(INDEX(Forecast_Capex_Input!O$12:O$286,$X911),0)</f>
        <v>0</v>
      </c>
      <c r="S911" s="172" cm="1">
        <f t="array" ref="S911">IFERROR(INDEX(Forecast_Capex_Input!P$12:P$286,$X911),0)</f>
        <v>0</v>
      </c>
      <c r="T911" s="199" t="str" cm="1">
        <f t="array" aca="1" ref="T911" ca="1">IFERROR(INDEX(General!$K$84:$K$103,$AA911),NA)</f>
        <v>N/A</v>
      </c>
      <c r="U911" s="188" cm="1">
        <f t="array" aca="1" ref="U911" ca="1">IFERROR(
IF($F911=General!$E$25,INDEX(Forecast_Capex_Input!S$12:S$286,$X911),
INDEX(Forecast_Capex_Input!T$12:T$286,$X911)),0)</f>
        <v>0</v>
      </c>
      <c r="V911" s="222" t="b">
        <f>IFERROR(INDEX(Overheads!$T$19:$T$26,MATCH($I911,Overheads!$E$19:$E$26,0)),FALSE)</f>
        <v>0</v>
      </c>
      <c r="W911" s="165"/>
      <c r="X911" s="174" t="str">
        <f>IFERROR(
IF(MATCH($C911,Forecast_Capex_Input!$CI$12:$CI$286,1)+1&gt;MAX(Forecast_Capex_Input!$C$12:$C$286),NA,
MATCH($C911,Forecast_Capex_Input!$CI$12:$CI$286,1)+1),1)</f>
        <v>N/A</v>
      </c>
      <c r="Y911" s="174" t="str" cm="1">
        <f t="array" aca="1" ref="Y911" ca="1">IFERROR(
IF(X910&lt;&gt;X911,1,
IF(COUNTIF(OFFSET(Y910,0,0,-INDEX(Forecast_Capex_Input!$CG$12:$CG$286,$X911)),Y910)=INDEX(Forecast_Capex_Input!$CG$12:$CG$286,$X911),Y910+1,Y910)),NA)</f>
        <v>N/A</v>
      </c>
      <c r="Z911" s="174" t="str" cm="1">
        <f t="array" ref="Z911">IFERROR($C911-IF($X911=1,1,INDEX(Forecast_Capex_Input!$CI$12:$CI$286,$X911-1))+1,NA)</f>
        <v>N/A</v>
      </c>
      <c r="AA911" s="174" t="str" cm="1">
        <f t="array" aca="1" ref="AA911" ca="1">IFERROR(IF(Y911=1,
INDEX(Forecast_Capex_Input!$AI$10:$BB$10,SMALL(IF(INDEX(Forecast_Capex_Input!$AI$12:$BB$286,$X911,0)&gt;0,COLUMN(Forecast_Capex_Input!$AI$10:$BB$10)-COLUMN(Forecast_Capex_Input!$AI$12)+1),ROWS(OFFSET(AA910,0,0,-$Z911)))),
OFFSET(AA910,-INDEX(Forecast_Capex_Input!$CG$12:$CG$286,$X911)+1,0)),NA)</f>
        <v>N/A</v>
      </c>
      <c r="AB911" s="174" t="str">
        <f t="shared" ca="1" si="625"/>
        <v>N/A</v>
      </c>
      <c r="AC911" s="222" t="b">
        <f t="shared" si="657"/>
        <v>0</v>
      </c>
      <c r="AD911" s="220" t="b">
        <v>0</v>
      </c>
      <c r="AE911" s="222" t="b">
        <f t="shared" si="626"/>
        <v>1</v>
      </c>
      <c r="AF911" s="165"/>
      <c r="AG911" s="215">
        <v>0</v>
      </c>
      <c r="AH911" s="215">
        <v>0</v>
      </c>
      <c r="AI911" s="215">
        <v>0</v>
      </c>
      <c r="AJ911" s="215">
        <v>0</v>
      </c>
      <c r="AK911" s="215">
        <v>0</v>
      </c>
      <c r="AL911" s="155">
        <v>0</v>
      </c>
      <c r="AM911" s="165"/>
      <c r="AN911" s="215" cm="1">
        <f t="array" aca="1" ref="AN911" ca="1">IFERROR(INDEX(General!O$33:O$34,$AB911)
*AG911,0)</f>
        <v>0</v>
      </c>
      <c r="AO911" s="215" cm="1">
        <f t="array" aca="1" ref="AO911" ca="1">IFERROR(INDEX(General!P$33:P$34,$AB911)
*AH911,0)</f>
        <v>0</v>
      </c>
      <c r="AP911" s="215" cm="1">
        <f t="array" aca="1" ref="AP911" ca="1">IFERROR(INDEX(General!Q$33:Q$34,$AB911)
*AI911,0)</f>
        <v>0</v>
      </c>
      <c r="AQ911" s="215" cm="1">
        <f t="array" aca="1" ref="AQ911" ca="1">IFERROR(INDEX(General!R$33:R$34,$AB911)
*AJ911,0)</f>
        <v>0</v>
      </c>
      <c r="AR911" s="215" cm="1">
        <f t="array" aca="1" ref="AR911" ca="1">IFERROR(INDEX(General!S$33:S$34,$AB911)
*AK911,0)</f>
        <v>0</v>
      </c>
      <c r="AS911" s="155">
        <f t="shared" ca="1" si="658"/>
        <v>0</v>
      </c>
      <c r="AT911" s="165"/>
      <c r="AU911" s="215">
        <f ca="1">IF($AE911=FALSE,AN911*Overheads!$R$24*$V911,
IFERROR(Overheads!$O$49*$V911*AN911,0)
+IFERROR(Overheads!Q$59*$V911*(AN911/Overheads!Q$68),0))</f>
        <v>0</v>
      </c>
      <c r="AV911" s="215">
        <f ca="1">IF($AE911=FALSE,AO911*Overheads!$R$24*$V911,
IFERROR(Overheads!$O$49*$V911*AO911,0)
+IFERROR(Overheads!R$59*$V911*(AO911/Overheads!R$68),0))</f>
        <v>0</v>
      </c>
      <c r="AW911" s="215">
        <f ca="1">IF($AE911=FALSE,AP911*Overheads!$R$24*$V911,
IFERROR(Overheads!$O$49*$V911*AP911,0)
+IFERROR(Overheads!S$59*$V911*(AP911/Overheads!S$68),0))</f>
        <v>0</v>
      </c>
      <c r="AX911" s="215">
        <f ca="1">IF($AE911=FALSE,AQ911*Overheads!$R$24*$V911,
IFERROR(Overheads!$O$49*$V911*AQ911,0)
+IFERROR(Overheads!T$59*$V911*(AQ911/Overheads!T$68),0))</f>
        <v>0</v>
      </c>
      <c r="AY911" s="215">
        <f ca="1">IF($AE911=FALSE,AR911*Overheads!$R$24*$V911,
IFERROR(Overheads!$O$49*$V911*AR911,0)
+IFERROR(Overheads!U$59*$V911*(AR911/Overheads!U$68),0))</f>
        <v>0</v>
      </c>
      <c r="AZ911" s="155">
        <f t="shared" ca="1" si="659"/>
        <v>0</v>
      </c>
      <c r="BA911" s="165"/>
      <c r="BB911" s="215">
        <f ca="1">IF($AE911=FALSE,AN911*Overheads!$S$25,
IFERROR(Overheads!$O$50*AN911,0)
+IFERROR(Overheads!Q$60*(AN911/Overheads!Q$66),0))</f>
        <v>0</v>
      </c>
      <c r="BC911" s="215">
        <f ca="1">IF($AE911=FALSE,AO911*Overheads!$S$25,
IFERROR(Overheads!$O$50*AO911,0)
+IFERROR(Overheads!R$60*(AO911/Overheads!R$66),0))</f>
        <v>0</v>
      </c>
      <c r="BD911" s="215">
        <f ca="1">IF($AE911=FALSE,AP911*Overheads!$S$25,
IFERROR(Overheads!$O$50*AP911,0)
+IFERROR(Overheads!S$60*(AP911/Overheads!S$66),0))</f>
        <v>0</v>
      </c>
      <c r="BE911" s="215">
        <f ca="1">IF($AE911=FALSE,AQ911*Overheads!$S$25,
IFERROR(Overheads!$O$50*AQ911,0)
+IFERROR(Overheads!T$60*(AQ911/Overheads!T$66),0))</f>
        <v>0</v>
      </c>
      <c r="BF911" s="215">
        <f ca="1">IF($AE911=FALSE,AR911*Overheads!$S$25,
IFERROR(Overheads!$O$50*AR911,0)
+IFERROR(Overheads!U$60*(AR911/Overheads!U$66),0))</f>
        <v>0</v>
      </c>
      <c r="BG911" s="155">
        <f t="shared" ca="1" si="660"/>
        <v>0</v>
      </c>
      <c r="BH911" s="165"/>
      <c r="BI911" s="215">
        <f t="shared" ca="1" si="661"/>
        <v>0</v>
      </c>
      <c r="BJ911" s="215">
        <f t="shared" ca="1" si="627"/>
        <v>0</v>
      </c>
      <c r="BK911" s="215">
        <f t="shared" ca="1" si="628"/>
        <v>0</v>
      </c>
      <c r="BL911" s="215">
        <f t="shared" ca="1" si="629"/>
        <v>0</v>
      </c>
      <c r="BM911" s="215">
        <f t="shared" ca="1" si="630"/>
        <v>0</v>
      </c>
      <c r="BN911" s="155">
        <f t="shared" ca="1" si="662"/>
        <v>0</v>
      </c>
      <c r="BO911" s="165"/>
      <c r="BP911" s="187" cm="1">
        <f t="array" ref="BP911">IFERROR(IF($X911=$X910,BP910,INDEX(Forecast_Capex_Input!AC$12:AC$286,$X911)),0)</f>
        <v>0</v>
      </c>
      <c r="BQ911" s="187" cm="1">
        <f t="array" ref="BQ911">IFERROR(IF($X911=$X910,BQ910,INDEX(Forecast_Capex_Input!AD$12:AD$286,$X911)),0)</f>
        <v>0</v>
      </c>
      <c r="BR911" s="187" cm="1">
        <f t="array" ref="BR911">IFERROR(IF($X911=$X910,BR910,INDEX(Forecast_Capex_Input!AE$12:AE$286,$X911)),0)</f>
        <v>0</v>
      </c>
      <c r="BS911" s="187" cm="1">
        <f t="array" ref="BS911">IFERROR(IF($X911=$X910,BS910,INDEX(Forecast_Capex_Input!AF$12:AF$286,$X911)),0)</f>
        <v>0</v>
      </c>
      <c r="BT911" s="187" cm="1">
        <f t="array" ref="BT911">IFERROR(IF($X911=$X910,BT910,INDEX(Forecast_Capex_Input!AG$12:AG$286,$X911)),0)</f>
        <v>0</v>
      </c>
      <c r="BU911" s="165"/>
      <c r="BV911" s="215">
        <f t="shared" si="631"/>
        <v>0</v>
      </c>
      <c r="BW911" s="215">
        <f t="shared" si="632"/>
        <v>0</v>
      </c>
      <c r="BX911" s="215">
        <f t="shared" si="633"/>
        <v>0</v>
      </c>
      <c r="BY911" s="215">
        <f t="shared" si="634"/>
        <v>0</v>
      </c>
      <c r="BZ911" s="215">
        <f t="shared" si="635"/>
        <v>0</v>
      </c>
      <c r="CA911" s="155">
        <f t="shared" si="663"/>
        <v>0</v>
      </c>
      <c r="CB911" s="165"/>
      <c r="CC911" s="215">
        <f t="shared" si="636"/>
        <v>0</v>
      </c>
      <c r="CD911" s="215">
        <f t="shared" si="637"/>
        <v>0</v>
      </c>
      <c r="CE911" s="215">
        <f t="shared" si="638"/>
        <v>0</v>
      </c>
      <c r="CF911" s="215">
        <f t="shared" si="639"/>
        <v>0</v>
      </c>
      <c r="CG911" s="215">
        <f t="shared" si="640"/>
        <v>0</v>
      </c>
      <c r="CH911" s="155">
        <f t="shared" si="664"/>
        <v>0</v>
      </c>
      <c r="CI911" s="165"/>
      <c r="CJ911" s="215">
        <f t="shared" si="641"/>
        <v>0</v>
      </c>
      <c r="CK911" s="215">
        <f t="shared" si="642"/>
        <v>0</v>
      </c>
      <c r="CL911" s="215">
        <f t="shared" si="643"/>
        <v>0</v>
      </c>
      <c r="CM911" s="215">
        <f t="shared" si="644"/>
        <v>0</v>
      </c>
      <c r="CN911" s="215">
        <f t="shared" si="645"/>
        <v>0</v>
      </c>
      <c r="CO911" s="155">
        <f t="shared" si="665"/>
        <v>0</v>
      </c>
      <c r="CP911" s="165"/>
      <c r="CQ911" s="223">
        <f t="shared" si="646"/>
        <v>0</v>
      </c>
      <c r="CR911" s="223">
        <f t="shared" si="647"/>
        <v>0</v>
      </c>
      <c r="CS911" s="223">
        <f t="shared" si="648"/>
        <v>0</v>
      </c>
      <c r="CT911" s="223">
        <f t="shared" si="649"/>
        <v>0</v>
      </c>
      <c r="CU911" s="223">
        <f t="shared" si="650"/>
        <v>0</v>
      </c>
      <c r="CV911" s="155">
        <f t="shared" si="666"/>
        <v>0</v>
      </c>
      <c r="CW911" s="165"/>
      <c r="CX911" s="215">
        <f t="shared" si="667"/>
        <v>0</v>
      </c>
      <c r="CY911" s="215">
        <f t="shared" si="651"/>
        <v>0</v>
      </c>
      <c r="CZ911" s="215">
        <f t="shared" si="652"/>
        <v>0</v>
      </c>
      <c r="DA911" s="215">
        <f t="shared" si="653"/>
        <v>0</v>
      </c>
      <c r="DB911" s="215">
        <f t="shared" si="654"/>
        <v>0</v>
      </c>
      <c r="DC911" s="155">
        <f t="shared" si="668"/>
        <v>0</v>
      </c>
      <c r="DD911" s="165"/>
      <c r="DE911" s="188" t="b" cm="1">
        <f t="array" aca="1" ref="DE911" ca="1">OR($G911=Forecast_Capex_Input!$BF$8:$BF$10)</f>
        <v>0</v>
      </c>
      <c r="DF911" s="188" cm="1">
        <f t="array" aca="1" ref="DF911" ca="1">IFERROR(INDEX(Forecast_Capex_Input!BG$12:BG$286,$X911)
*(INDEX(Forecast_Capex_Input!$H$12:$H$286,$X911)=Repex),0)
*$DE911</f>
        <v>0</v>
      </c>
      <c r="DG911" s="188" cm="1">
        <f t="array" aca="1" ref="DG911" ca="1">IFERROR(INDEX(Forecast_Capex_Input!BH$12:BH$286,$X911)
*(INDEX(Forecast_Capex_Input!$H$12:$H$286,$X911)=Repex),0)
*$DE911</f>
        <v>0</v>
      </c>
      <c r="DH911" s="188" cm="1">
        <f t="array" aca="1" ref="DH911" ca="1">IFERROR(INDEX(Forecast_Capex_Input!BI$12:BI$286,$X911)
*(INDEX(Forecast_Capex_Input!$H$12:$H$286,$X911)=Repex),0)
*$DE911</f>
        <v>0</v>
      </c>
      <c r="DI911" s="188" cm="1">
        <f t="array" aca="1" ref="DI911" ca="1">IFERROR(INDEX(Forecast_Capex_Input!BJ$12:BJ$286,$X911)
*(INDEX(Forecast_Capex_Input!$H$12:$H$286,$X911)=Repex),0)
*$DE911</f>
        <v>0</v>
      </c>
      <c r="DJ911" s="188" cm="1">
        <f t="array" aca="1" ref="DJ911" ca="1">IFERROR(INDEX(Forecast_Capex_Input!BK$12:BK$286,$X911)
*(INDEX(Forecast_Capex_Input!$H$12:$H$286,$X911)=Repex),0)
*$DE911</f>
        <v>0</v>
      </c>
      <c r="DK911" s="188" cm="1">
        <f t="array" aca="1" ref="DK911" ca="1">IFERROR(INDEX(Forecast_Capex_Input!BL$12:BL$286,$X911)
*(INDEX(Forecast_Capex_Input!$H$12:$H$286,$X911)=Repex),0)
*$DE911</f>
        <v>0</v>
      </c>
      <c r="DL911" s="165"/>
      <c r="DM911" s="188" t="b" cm="1">
        <f t="array" aca="1" ref="DM911" ca="1">OR($G911=Forecast_Capex_Input!$BN$8:$BN$9)</f>
        <v>0</v>
      </c>
      <c r="DN911" s="188" cm="1">
        <f t="array" aca="1" ref="DN911" ca="1">IFERROR(INDEX(Forecast_Capex_Input!BO$12:BO$286,$X911)
*(INDEX(Forecast_Capex_Input!$H$12:$H$286,$X911)=Repex),0)
*$DM911</f>
        <v>0</v>
      </c>
      <c r="DO911" s="188" cm="1">
        <f t="array" aca="1" ref="DO911" ca="1">IFERROR(INDEX(Forecast_Capex_Input!BP$12:BP$286,$X911)
*(INDEX(Forecast_Capex_Input!$H$12:$H$286,$X911)=Repex),0)
*$DM911</f>
        <v>0</v>
      </c>
      <c r="DP911" s="188" cm="1">
        <f t="array" aca="1" ref="DP911" ca="1">IFERROR(INDEX(Forecast_Capex_Input!BQ$12:BQ$286,$X911)
*(INDEX(Forecast_Capex_Input!$H$12:$H$286,$X911)=Repex),0)
*$DM911</f>
        <v>0</v>
      </c>
      <c r="DQ911" s="188" cm="1">
        <f t="array" aca="1" ref="DQ911" ca="1">IFERROR(INDEX(Forecast_Capex_Input!BR$12:BR$286,$X911)
*(INDEX(Forecast_Capex_Input!$H$12:$H$286,$X911)=Repex),0)
*$DM911</f>
        <v>0</v>
      </c>
      <c r="DR911" s="188" cm="1">
        <f t="array" aca="1" ref="DR911" ca="1">IFERROR(INDEX(Forecast_Capex_Input!BS$12:BS$286,$X911)
*(INDEX(Forecast_Capex_Input!$H$12:$H$286,$X911)=Repex),0)
*$DM911</f>
        <v>0</v>
      </c>
      <c r="DS911" s="165"/>
      <c r="DT911" s="188" t="b" cm="1">
        <f t="array" aca="1" ref="DT911" ca="1">OR($G911=Forecast_Capex_Input!$BU$8:$BU$10)</f>
        <v>0</v>
      </c>
      <c r="DU911" s="188" cm="1">
        <f t="array" aca="1" ref="DU911" ca="1">IFERROR(INDEX(Forecast_Capex_Input!BV$12:BV$286,$X911)
*(INDEX(Forecast_Capex_Input!$H$12:$H$286,$X911)=Repex),0)
*$DT911</f>
        <v>0</v>
      </c>
      <c r="DV911" s="188" cm="1">
        <f t="array" aca="1" ref="DV911" ca="1">IFERROR(INDEX(Forecast_Capex_Input!BW$12:BW$286,$X911)
*(INDEX(Forecast_Capex_Input!$H$12:$H$286,$X911)=Repex),0)
*$DT911</f>
        <v>0</v>
      </c>
      <c r="DW911" s="188" cm="1">
        <f t="array" aca="1" ref="DW911" ca="1">IFERROR(INDEX(Forecast_Capex_Input!BX$12:BX$286,$X911)
*(INDEX(Forecast_Capex_Input!$H$12:$H$286,$X911)=Repex),0)
*$DT911</f>
        <v>0</v>
      </c>
      <c r="DX911" s="188" cm="1">
        <f t="array" aca="1" ref="DX911" ca="1">IFERROR(INDEX(Forecast_Capex_Input!BY$12:BY$286,$X911)
*(INDEX(Forecast_Capex_Input!$H$12:$H$286,$X911)=Repex),0)
*$DT911</f>
        <v>0</v>
      </c>
      <c r="DY911" s="188" cm="1">
        <f t="array" aca="1" ref="DY911" ca="1">IFERROR(INDEX(Forecast_Capex_Input!BZ$12:BZ$286,$X911)
*(INDEX(Forecast_Capex_Input!$H$12:$H$286,$X911)=Repex),0)
*$DT911</f>
        <v>0</v>
      </c>
      <c r="DZ911" s="188" cm="1">
        <f t="array" aca="1" ref="DZ911" ca="1">IFERROR(INDEX(Forecast_Capex_Input!CA$12:CA$286,$X911)
*(INDEX(Forecast_Capex_Input!$H$12:$H$286,$X911)=Repex),0)
*$DT911</f>
        <v>0</v>
      </c>
      <c r="EA911" s="188" cm="1">
        <f t="array" aca="1" ref="EA911" ca="1">IFERROR(INDEX(Forecast_Capex_Input!CB$12:CB$286,$X911)
*(INDEX(Forecast_Capex_Input!$H$12:$H$286,$X911)=Repex),0)
*$DT911</f>
        <v>0</v>
      </c>
      <c r="EB911" s="188" cm="1">
        <f t="array" aca="1" ref="EB911" ca="1">IFERROR(INDEX(Forecast_Capex_Input!CC$12:CC$286,$X911)
*(INDEX(Forecast_Capex_Input!$H$12:$H$286,$X911)=Repex),0)
*$DT911</f>
        <v>0</v>
      </c>
      <c r="EC911" s="165"/>
      <c r="ED911" s="226" t="str">
        <f t="shared" si="655"/>
        <v>N/A</v>
      </c>
      <c r="EE911" s="174" t="s">
        <v>15</v>
      </c>
    </row>
    <row r="912" spans="3:135" x14ac:dyDescent="0.2">
      <c r="C912" s="174">
        <f t="shared" si="656"/>
        <v>902</v>
      </c>
      <c r="D912" s="167" t="str" cm="1">
        <f t="array" ref="D912">IFERROR(INDEX(Forecast_Capex_Input!$D$12:$D$286,$X912),NA)</f>
        <v>N/A</v>
      </c>
      <c r="E912" s="172" t="str" cm="1">
        <f t="array" ref="E912">IF($X912=NA,NA,INDEX(Forecast_Capex_Input!$E$12:$E$286,$X912))</f>
        <v>N/A</v>
      </c>
      <c r="F912" s="167" t="str" cm="1">
        <f t="array" aca="1" ref="F912" ca="1">IFERROR(INDEX(General!$E$25:$E$26,$Y912),NA)</f>
        <v>N/A</v>
      </c>
      <c r="G912" s="167" t="str" cm="1">
        <f t="array" aca="1" ref="G912" ca="1">IFERROR(INDEX(Forecast_Capex_Input!$AI$11:$BB$11,$AA912),NA)</f>
        <v>N/A</v>
      </c>
      <c r="H912" s="189" t="str" cm="1">
        <f t="array" aca="1" ref="H912" ca="1">IFERROR(INDEX(Forecast_Capex_Input!$AI$12:$BB$286,$X912,$AA912),NA)</f>
        <v>N/A</v>
      </c>
      <c r="I912" s="199" t="str" cm="1">
        <f t="array" ref="I912">IFERROR(INDEX(Forecast_Capex_Input!$F$12:$F$286,$X912),NA)</f>
        <v>N/A</v>
      </c>
      <c r="J912" s="199" t="str" cm="1">
        <f t="array" ref="J912">IFERROR(INDEX(Forecast_Capex_Input!G$12:G$286,$X912),NA)</f>
        <v>N/A</v>
      </c>
      <c r="K912" s="199" t="str" cm="1">
        <f t="array" ref="K912">IFERROR(INDEX(Forecast_Capex_Input!H$12:H$286,$X912),NA)</f>
        <v>N/A</v>
      </c>
      <c r="L912" s="199" t="str" cm="1">
        <f t="array" ref="L912">IFERROR(INDEX(Forecast_Capex_Input!I$12:I$286,$X912),NA)</f>
        <v>N/A</v>
      </c>
      <c r="M912" s="199" t="str" cm="1">
        <f t="array" ref="M912">IFERROR(INDEX(Forecast_Capex_Input!J$12:J$286,$X912),NA)</f>
        <v>N/A</v>
      </c>
      <c r="N912" s="199" t="str" cm="1">
        <f t="array" ref="N912">IFERROR(INDEX(Forecast_Capex_Input!K$12:K$286,$X912),NA)</f>
        <v>N/A</v>
      </c>
      <c r="O912" s="199" t="str" cm="1">
        <f t="array" ref="O912">IFERROR(INDEX(Forecast_Capex_Input!L$12:L$286,$X912),NA)</f>
        <v>N/A</v>
      </c>
      <c r="P912" s="199" t="str" cm="1">
        <f t="array" ref="P912">IFERROR(INDEX(Forecast_Capex_Input!M$12:M$286,$X912),NA)</f>
        <v>N/A</v>
      </c>
      <c r="Q912" s="172" t="str" cm="1">
        <f t="array" ref="Q912">IFERROR(INDEX(Forecast_Capex_Input!N$12:N$286,$X912),NA)</f>
        <v>N/A</v>
      </c>
      <c r="R912" s="265" cm="1">
        <f t="array" ref="R912">IFERROR(INDEX(Forecast_Capex_Input!O$12:O$286,$X912),0)</f>
        <v>0</v>
      </c>
      <c r="S912" s="172" cm="1">
        <f t="array" ref="S912">IFERROR(INDEX(Forecast_Capex_Input!P$12:P$286,$X912),0)</f>
        <v>0</v>
      </c>
      <c r="T912" s="199" t="str" cm="1">
        <f t="array" aca="1" ref="T912" ca="1">IFERROR(INDEX(General!$K$84:$K$103,$AA912),NA)</f>
        <v>N/A</v>
      </c>
      <c r="U912" s="188" cm="1">
        <f t="array" aca="1" ref="U912" ca="1">IFERROR(
IF($F912=General!$E$25,INDEX(Forecast_Capex_Input!S$12:S$286,$X912),
INDEX(Forecast_Capex_Input!T$12:T$286,$X912)),0)</f>
        <v>0</v>
      </c>
      <c r="V912" s="222" t="b">
        <f>IFERROR(INDEX(Overheads!$T$19:$T$26,MATCH($I912,Overheads!$E$19:$E$26,0)),FALSE)</f>
        <v>0</v>
      </c>
      <c r="W912" s="165"/>
      <c r="X912" s="174" t="str">
        <f>IFERROR(
IF(MATCH($C912,Forecast_Capex_Input!$CI$12:$CI$286,1)+1&gt;MAX(Forecast_Capex_Input!$C$12:$C$286),NA,
MATCH($C912,Forecast_Capex_Input!$CI$12:$CI$286,1)+1),1)</f>
        <v>N/A</v>
      </c>
      <c r="Y912" s="174" t="str" cm="1">
        <f t="array" aca="1" ref="Y912" ca="1">IFERROR(
IF(X911&lt;&gt;X912,1,
IF(COUNTIF(OFFSET(Y911,0,0,-INDEX(Forecast_Capex_Input!$CG$12:$CG$286,$X912)),Y911)=INDEX(Forecast_Capex_Input!$CG$12:$CG$286,$X912),Y911+1,Y911)),NA)</f>
        <v>N/A</v>
      </c>
      <c r="Z912" s="174" t="str" cm="1">
        <f t="array" ref="Z912">IFERROR($C912-IF($X912=1,1,INDEX(Forecast_Capex_Input!$CI$12:$CI$286,$X912-1))+1,NA)</f>
        <v>N/A</v>
      </c>
      <c r="AA912" s="174" t="str" cm="1">
        <f t="array" aca="1" ref="AA912" ca="1">IFERROR(IF(Y912=1,
INDEX(Forecast_Capex_Input!$AI$10:$BB$10,SMALL(IF(INDEX(Forecast_Capex_Input!$AI$12:$BB$286,$X912,0)&gt;0,COLUMN(Forecast_Capex_Input!$AI$10:$BB$10)-COLUMN(Forecast_Capex_Input!$AI$12)+1),ROWS(OFFSET(AA911,0,0,-$Z912)))),
OFFSET(AA911,-INDEX(Forecast_Capex_Input!$CG$12:$CG$286,$X912)+1,0)),NA)</f>
        <v>N/A</v>
      </c>
      <c r="AB912" s="174" t="str">
        <f t="shared" ca="1" si="625"/>
        <v>N/A</v>
      </c>
      <c r="AC912" s="222" t="b">
        <f t="shared" si="657"/>
        <v>0</v>
      </c>
      <c r="AD912" s="220" t="b">
        <v>0</v>
      </c>
      <c r="AE912" s="222" t="b">
        <f t="shared" si="626"/>
        <v>1</v>
      </c>
      <c r="AF912" s="165"/>
      <c r="AG912" s="215">
        <v>0</v>
      </c>
      <c r="AH912" s="215">
        <v>0</v>
      </c>
      <c r="AI912" s="215">
        <v>0</v>
      </c>
      <c r="AJ912" s="215">
        <v>0</v>
      </c>
      <c r="AK912" s="215">
        <v>0</v>
      </c>
      <c r="AL912" s="155">
        <v>0</v>
      </c>
      <c r="AM912" s="165"/>
      <c r="AN912" s="215" cm="1">
        <f t="array" aca="1" ref="AN912" ca="1">IFERROR(INDEX(General!O$33:O$34,$AB912)
*AG912,0)</f>
        <v>0</v>
      </c>
      <c r="AO912" s="215" cm="1">
        <f t="array" aca="1" ref="AO912" ca="1">IFERROR(INDEX(General!P$33:P$34,$AB912)
*AH912,0)</f>
        <v>0</v>
      </c>
      <c r="AP912" s="215" cm="1">
        <f t="array" aca="1" ref="AP912" ca="1">IFERROR(INDEX(General!Q$33:Q$34,$AB912)
*AI912,0)</f>
        <v>0</v>
      </c>
      <c r="AQ912" s="215" cm="1">
        <f t="array" aca="1" ref="AQ912" ca="1">IFERROR(INDEX(General!R$33:R$34,$AB912)
*AJ912,0)</f>
        <v>0</v>
      </c>
      <c r="AR912" s="215" cm="1">
        <f t="array" aca="1" ref="AR912" ca="1">IFERROR(INDEX(General!S$33:S$34,$AB912)
*AK912,0)</f>
        <v>0</v>
      </c>
      <c r="AS912" s="155">
        <f t="shared" ca="1" si="658"/>
        <v>0</v>
      </c>
      <c r="AT912" s="165"/>
      <c r="AU912" s="215">
        <f ca="1">IF($AE912=FALSE,AN912*Overheads!$R$24*$V912,
IFERROR(Overheads!$O$49*$V912*AN912,0)
+IFERROR(Overheads!Q$59*$V912*(AN912/Overheads!Q$68),0))</f>
        <v>0</v>
      </c>
      <c r="AV912" s="215">
        <f ca="1">IF($AE912=FALSE,AO912*Overheads!$R$24*$V912,
IFERROR(Overheads!$O$49*$V912*AO912,0)
+IFERROR(Overheads!R$59*$V912*(AO912/Overheads!R$68),0))</f>
        <v>0</v>
      </c>
      <c r="AW912" s="215">
        <f ca="1">IF($AE912=FALSE,AP912*Overheads!$R$24*$V912,
IFERROR(Overheads!$O$49*$V912*AP912,0)
+IFERROR(Overheads!S$59*$V912*(AP912/Overheads!S$68),0))</f>
        <v>0</v>
      </c>
      <c r="AX912" s="215">
        <f ca="1">IF($AE912=FALSE,AQ912*Overheads!$R$24*$V912,
IFERROR(Overheads!$O$49*$V912*AQ912,0)
+IFERROR(Overheads!T$59*$V912*(AQ912/Overheads!T$68),0))</f>
        <v>0</v>
      </c>
      <c r="AY912" s="215">
        <f ca="1">IF($AE912=FALSE,AR912*Overheads!$R$24*$V912,
IFERROR(Overheads!$O$49*$V912*AR912,0)
+IFERROR(Overheads!U$59*$V912*(AR912/Overheads!U$68),0))</f>
        <v>0</v>
      </c>
      <c r="AZ912" s="155">
        <f t="shared" ca="1" si="659"/>
        <v>0</v>
      </c>
      <c r="BA912" s="165"/>
      <c r="BB912" s="215">
        <f ca="1">IF($AE912=FALSE,AN912*Overheads!$S$25,
IFERROR(Overheads!$O$50*AN912,0)
+IFERROR(Overheads!Q$60*(AN912/Overheads!Q$66),0))</f>
        <v>0</v>
      </c>
      <c r="BC912" s="215">
        <f ca="1">IF($AE912=FALSE,AO912*Overheads!$S$25,
IFERROR(Overheads!$O$50*AO912,0)
+IFERROR(Overheads!R$60*(AO912/Overheads!R$66),0))</f>
        <v>0</v>
      </c>
      <c r="BD912" s="215">
        <f ca="1">IF($AE912=FALSE,AP912*Overheads!$S$25,
IFERROR(Overheads!$O$50*AP912,0)
+IFERROR(Overheads!S$60*(AP912/Overheads!S$66),0))</f>
        <v>0</v>
      </c>
      <c r="BE912" s="215">
        <f ca="1">IF($AE912=FALSE,AQ912*Overheads!$S$25,
IFERROR(Overheads!$O$50*AQ912,0)
+IFERROR(Overheads!T$60*(AQ912/Overheads!T$66),0))</f>
        <v>0</v>
      </c>
      <c r="BF912" s="215">
        <f ca="1">IF($AE912=FALSE,AR912*Overheads!$S$25,
IFERROR(Overheads!$O$50*AR912,0)
+IFERROR(Overheads!U$60*(AR912/Overheads!U$66),0))</f>
        <v>0</v>
      </c>
      <c r="BG912" s="155">
        <f t="shared" ca="1" si="660"/>
        <v>0</v>
      </c>
      <c r="BH912" s="165"/>
      <c r="BI912" s="215">
        <f t="shared" ca="1" si="661"/>
        <v>0</v>
      </c>
      <c r="BJ912" s="215">
        <f t="shared" ca="1" si="627"/>
        <v>0</v>
      </c>
      <c r="BK912" s="215">
        <f t="shared" ca="1" si="628"/>
        <v>0</v>
      </c>
      <c r="BL912" s="215">
        <f t="shared" ca="1" si="629"/>
        <v>0</v>
      </c>
      <c r="BM912" s="215">
        <f t="shared" ca="1" si="630"/>
        <v>0</v>
      </c>
      <c r="BN912" s="155">
        <f t="shared" ca="1" si="662"/>
        <v>0</v>
      </c>
      <c r="BO912" s="165"/>
      <c r="BP912" s="187" cm="1">
        <f t="array" ref="BP912">IFERROR(IF($X912=$X911,BP911,INDEX(Forecast_Capex_Input!AC$12:AC$286,$X912)),0)</f>
        <v>0</v>
      </c>
      <c r="BQ912" s="187" cm="1">
        <f t="array" ref="BQ912">IFERROR(IF($X912=$X911,BQ911,INDEX(Forecast_Capex_Input!AD$12:AD$286,$X912)),0)</f>
        <v>0</v>
      </c>
      <c r="BR912" s="187" cm="1">
        <f t="array" ref="BR912">IFERROR(IF($X912=$X911,BR911,INDEX(Forecast_Capex_Input!AE$12:AE$286,$X912)),0)</f>
        <v>0</v>
      </c>
      <c r="BS912" s="187" cm="1">
        <f t="array" ref="BS912">IFERROR(IF($X912=$X911,BS911,INDEX(Forecast_Capex_Input!AF$12:AF$286,$X912)),0)</f>
        <v>0</v>
      </c>
      <c r="BT912" s="187" cm="1">
        <f t="array" ref="BT912">IFERROR(IF($X912=$X911,BT911,INDEX(Forecast_Capex_Input!AG$12:AG$286,$X912)),0)</f>
        <v>0</v>
      </c>
      <c r="BU912" s="165"/>
      <c r="BV912" s="215">
        <f t="shared" si="631"/>
        <v>0</v>
      </c>
      <c r="BW912" s="215">
        <f t="shared" si="632"/>
        <v>0</v>
      </c>
      <c r="BX912" s="215">
        <f t="shared" si="633"/>
        <v>0</v>
      </c>
      <c r="BY912" s="215">
        <f t="shared" si="634"/>
        <v>0</v>
      </c>
      <c r="BZ912" s="215">
        <f t="shared" si="635"/>
        <v>0</v>
      </c>
      <c r="CA912" s="155">
        <f t="shared" si="663"/>
        <v>0</v>
      </c>
      <c r="CB912" s="165"/>
      <c r="CC912" s="215">
        <f t="shared" si="636"/>
        <v>0</v>
      </c>
      <c r="CD912" s="215">
        <f t="shared" si="637"/>
        <v>0</v>
      </c>
      <c r="CE912" s="215">
        <f t="shared" si="638"/>
        <v>0</v>
      </c>
      <c r="CF912" s="215">
        <f t="shared" si="639"/>
        <v>0</v>
      </c>
      <c r="CG912" s="215">
        <f t="shared" si="640"/>
        <v>0</v>
      </c>
      <c r="CH912" s="155">
        <f t="shared" si="664"/>
        <v>0</v>
      </c>
      <c r="CI912" s="165"/>
      <c r="CJ912" s="215">
        <f t="shared" si="641"/>
        <v>0</v>
      </c>
      <c r="CK912" s="215">
        <f t="shared" si="642"/>
        <v>0</v>
      </c>
      <c r="CL912" s="215">
        <f t="shared" si="643"/>
        <v>0</v>
      </c>
      <c r="CM912" s="215">
        <f t="shared" si="644"/>
        <v>0</v>
      </c>
      <c r="CN912" s="215">
        <f t="shared" si="645"/>
        <v>0</v>
      </c>
      <c r="CO912" s="155">
        <f t="shared" si="665"/>
        <v>0</v>
      </c>
      <c r="CP912" s="165"/>
      <c r="CQ912" s="223">
        <f t="shared" si="646"/>
        <v>0</v>
      </c>
      <c r="CR912" s="223">
        <f t="shared" si="647"/>
        <v>0</v>
      </c>
      <c r="CS912" s="223">
        <f t="shared" si="648"/>
        <v>0</v>
      </c>
      <c r="CT912" s="223">
        <f t="shared" si="649"/>
        <v>0</v>
      </c>
      <c r="CU912" s="223">
        <f t="shared" si="650"/>
        <v>0</v>
      </c>
      <c r="CV912" s="155">
        <f t="shared" si="666"/>
        <v>0</v>
      </c>
      <c r="CW912" s="165"/>
      <c r="CX912" s="215">
        <f t="shared" si="667"/>
        <v>0</v>
      </c>
      <c r="CY912" s="215">
        <f t="shared" si="651"/>
        <v>0</v>
      </c>
      <c r="CZ912" s="215">
        <f t="shared" si="652"/>
        <v>0</v>
      </c>
      <c r="DA912" s="215">
        <f t="shared" si="653"/>
        <v>0</v>
      </c>
      <c r="DB912" s="215">
        <f t="shared" si="654"/>
        <v>0</v>
      </c>
      <c r="DC912" s="155">
        <f t="shared" si="668"/>
        <v>0</v>
      </c>
      <c r="DD912" s="165"/>
      <c r="DE912" s="188" t="b" cm="1">
        <f t="array" aca="1" ref="DE912" ca="1">OR($G912=Forecast_Capex_Input!$BF$8:$BF$10)</f>
        <v>0</v>
      </c>
      <c r="DF912" s="188" cm="1">
        <f t="array" aca="1" ref="DF912" ca="1">IFERROR(INDEX(Forecast_Capex_Input!BG$12:BG$286,$X912)
*(INDEX(Forecast_Capex_Input!$H$12:$H$286,$X912)=Repex),0)
*$DE912</f>
        <v>0</v>
      </c>
      <c r="DG912" s="188" cm="1">
        <f t="array" aca="1" ref="DG912" ca="1">IFERROR(INDEX(Forecast_Capex_Input!BH$12:BH$286,$X912)
*(INDEX(Forecast_Capex_Input!$H$12:$H$286,$X912)=Repex),0)
*$DE912</f>
        <v>0</v>
      </c>
      <c r="DH912" s="188" cm="1">
        <f t="array" aca="1" ref="DH912" ca="1">IFERROR(INDEX(Forecast_Capex_Input!BI$12:BI$286,$X912)
*(INDEX(Forecast_Capex_Input!$H$12:$H$286,$X912)=Repex),0)
*$DE912</f>
        <v>0</v>
      </c>
      <c r="DI912" s="188" cm="1">
        <f t="array" aca="1" ref="DI912" ca="1">IFERROR(INDEX(Forecast_Capex_Input!BJ$12:BJ$286,$X912)
*(INDEX(Forecast_Capex_Input!$H$12:$H$286,$X912)=Repex),0)
*$DE912</f>
        <v>0</v>
      </c>
      <c r="DJ912" s="188" cm="1">
        <f t="array" aca="1" ref="DJ912" ca="1">IFERROR(INDEX(Forecast_Capex_Input!BK$12:BK$286,$X912)
*(INDEX(Forecast_Capex_Input!$H$12:$H$286,$X912)=Repex),0)
*$DE912</f>
        <v>0</v>
      </c>
      <c r="DK912" s="188" cm="1">
        <f t="array" aca="1" ref="DK912" ca="1">IFERROR(INDEX(Forecast_Capex_Input!BL$12:BL$286,$X912)
*(INDEX(Forecast_Capex_Input!$H$12:$H$286,$X912)=Repex),0)
*$DE912</f>
        <v>0</v>
      </c>
      <c r="DL912" s="165"/>
      <c r="DM912" s="188" t="b" cm="1">
        <f t="array" aca="1" ref="DM912" ca="1">OR($G912=Forecast_Capex_Input!$BN$8:$BN$9)</f>
        <v>0</v>
      </c>
      <c r="DN912" s="188" cm="1">
        <f t="array" aca="1" ref="DN912" ca="1">IFERROR(INDEX(Forecast_Capex_Input!BO$12:BO$286,$X912)
*(INDEX(Forecast_Capex_Input!$H$12:$H$286,$X912)=Repex),0)
*$DM912</f>
        <v>0</v>
      </c>
      <c r="DO912" s="188" cm="1">
        <f t="array" aca="1" ref="DO912" ca="1">IFERROR(INDEX(Forecast_Capex_Input!BP$12:BP$286,$X912)
*(INDEX(Forecast_Capex_Input!$H$12:$H$286,$X912)=Repex),0)
*$DM912</f>
        <v>0</v>
      </c>
      <c r="DP912" s="188" cm="1">
        <f t="array" aca="1" ref="DP912" ca="1">IFERROR(INDEX(Forecast_Capex_Input!BQ$12:BQ$286,$X912)
*(INDEX(Forecast_Capex_Input!$H$12:$H$286,$X912)=Repex),0)
*$DM912</f>
        <v>0</v>
      </c>
      <c r="DQ912" s="188" cm="1">
        <f t="array" aca="1" ref="DQ912" ca="1">IFERROR(INDEX(Forecast_Capex_Input!BR$12:BR$286,$X912)
*(INDEX(Forecast_Capex_Input!$H$12:$H$286,$X912)=Repex),0)
*$DM912</f>
        <v>0</v>
      </c>
      <c r="DR912" s="188" cm="1">
        <f t="array" aca="1" ref="DR912" ca="1">IFERROR(INDEX(Forecast_Capex_Input!BS$12:BS$286,$X912)
*(INDEX(Forecast_Capex_Input!$H$12:$H$286,$X912)=Repex),0)
*$DM912</f>
        <v>0</v>
      </c>
      <c r="DS912" s="165"/>
      <c r="DT912" s="188" t="b" cm="1">
        <f t="array" aca="1" ref="DT912" ca="1">OR($G912=Forecast_Capex_Input!$BU$8:$BU$10)</f>
        <v>0</v>
      </c>
      <c r="DU912" s="188" cm="1">
        <f t="array" aca="1" ref="DU912" ca="1">IFERROR(INDEX(Forecast_Capex_Input!BV$12:BV$286,$X912)
*(INDEX(Forecast_Capex_Input!$H$12:$H$286,$X912)=Repex),0)
*$DT912</f>
        <v>0</v>
      </c>
      <c r="DV912" s="188" cm="1">
        <f t="array" aca="1" ref="DV912" ca="1">IFERROR(INDEX(Forecast_Capex_Input!BW$12:BW$286,$X912)
*(INDEX(Forecast_Capex_Input!$H$12:$H$286,$X912)=Repex),0)
*$DT912</f>
        <v>0</v>
      </c>
      <c r="DW912" s="188" cm="1">
        <f t="array" aca="1" ref="DW912" ca="1">IFERROR(INDEX(Forecast_Capex_Input!BX$12:BX$286,$X912)
*(INDEX(Forecast_Capex_Input!$H$12:$H$286,$X912)=Repex),0)
*$DT912</f>
        <v>0</v>
      </c>
      <c r="DX912" s="188" cm="1">
        <f t="array" aca="1" ref="DX912" ca="1">IFERROR(INDEX(Forecast_Capex_Input!BY$12:BY$286,$X912)
*(INDEX(Forecast_Capex_Input!$H$12:$H$286,$X912)=Repex),0)
*$DT912</f>
        <v>0</v>
      </c>
      <c r="DY912" s="188" cm="1">
        <f t="array" aca="1" ref="DY912" ca="1">IFERROR(INDEX(Forecast_Capex_Input!BZ$12:BZ$286,$X912)
*(INDEX(Forecast_Capex_Input!$H$12:$H$286,$X912)=Repex),0)
*$DT912</f>
        <v>0</v>
      </c>
      <c r="DZ912" s="188" cm="1">
        <f t="array" aca="1" ref="DZ912" ca="1">IFERROR(INDEX(Forecast_Capex_Input!CA$12:CA$286,$X912)
*(INDEX(Forecast_Capex_Input!$H$12:$H$286,$X912)=Repex),0)
*$DT912</f>
        <v>0</v>
      </c>
      <c r="EA912" s="188" cm="1">
        <f t="array" aca="1" ref="EA912" ca="1">IFERROR(INDEX(Forecast_Capex_Input!CB$12:CB$286,$X912)
*(INDEX(Forecast_Capex_Input!$H$12:$H$286,$X912)=Repex),0)
*$DT912</f>
        <v>0</v>
      </c>
      <c r="EB912" s="188" cm="1">
        <f t="array" aca="1" ref="EB912" ca="1">IFERROR(INDEX(Forecast_Capex_Input!CC$12:CC$286,$X912)
*(INDEX(Forecast_Capex_Input!$H$12:$H$286,$X912)=Repex),0)
*$DT912</f>
        <v>0</v>
      </c>
      <c r="EC912" s="165"/>
      <c r="ED912" s="226" t="str">
        <f t="shared" si="655"/>
        <v>N/A</v>
      </c>
      <c r="EE912" s="174" t="s">
        <v>15</v>
      </c>
    </row>
    <row r="913" spans="3:135" x14ac:dyDescent="0.2">
      <c r="C913" s="174">
        <f t="shared" si="656"/>
        <v>903</v>
      </c>
      <c r="D913" s="167" t="str" cm="1">
        <f t="array" ref="D913">IFERROR(INDEX(Forecast_Capex_Input!$D$12:$D$286,$X913),NA)</f>
        <v>N/A</v>
      </c>
      <c r="E913" s="172" t="str" cm="1">
        <f t="array" ref="E913">IF($X913=NA,NA,INDEX(Forecast_Capex_Input!$E$12:$E$286,$X913))</f>
        <v>N/A</v>
      </c>
      <c r="F913" s="167" t="str" cm="1">
        <f t="array" aca="1" ref="F913" ca="1">IFERROR(INDEX(General!$E$25:$E$26,$Y913),NA)</f>
        <v>N/A</v>
      </c>
      <c r="G913" s="167" t="str" cm="1">
        <f t="array" aca="1" ref="G913" ca="1">IFERROR(INDEX(Forecast_Capex_Input!$AI$11:$BB$11,$AA913),NA)</f>
        <v>N/A</v>
      </c>
      <c r="H913" s="189" t="str" cm="1">
        <f t="array" aca="1" ref="H913" ca="1">IFERROR(INDEX(Forecast_Capex_Input!$AI$12:$BB$286,$X913,$AA913),NA)</f>
        <v>N/A</v>
      </c>
      <c r="I913" s="199" t="str" cm="1">
        <f t="array" ref="I913">IFERROR(INDEX(Forecast_Capex_Input!$F$12:$F$286,$X913),NA)</f>
        <v>N/A</v>
      </c>
      <c r="J913" s="199" t="str" cm="1">
        <f t="array" ref="J913">IFERROR(INDEX(Forecast_Capex_Input!G$12:G$286,$X913),NA)</f>
        <v>N/A</v>
      </c>
      <c r="K913" s="199" t="str" cm="1">
        <f t="array" ref="K913">IFERROR(INDEX(Forecast_Capex_Input!H$12:H$286,$X913),NA)</f>
        <v>N/A</v>
      </c>
      <c r="L913" s="199" t="str" cm="1">
        <f t="array" ref="L913">IFERROR(INDEX(Forecast_Capex_Input!I$12:I$286,$X913),NA)</f>
        <v>N/A</v>
      </c>
      <c r="M913" s="199" t="str" cm="1">
        <f t="array" ref="M913">IFERROR(INDEX(Forecast_Capex_Input!J$12:J$286,$X913),NA)</f>
        <v>N/A</v>
      </c>
      <c r="N913" s="199" t="str" cm="1">
        <f t="array" ref="N913">IFERROR(INDEX(Forecast_Capex_Input!K$12:K$286,$X913),NA)</f>
        <v>N/A</v>
      </c>
      <c r="O913" s="199" t="str" cm="1">
        <f t="array" ref="O913">IFERROR(INDEX(Forecast_Capex_Input!L$12:L$286,$X913),NA)</f>
        <v>N/A</v>
      </c>
      <c r="P913" s="199" t="str" cm="1">
        <f t="array" ref="P913">IFERROR(INDEX(Forecast_Capex_Input!M$12:M$286,$X913),NA)</f>
        <v>N/A</v>
      </c>
      <c r="Q913" s="172" t="str" cm="1">
        <f t="array" ref="Q913">IFERROR(INDEX(Forecast_Capex_Input!N$12:N$286,$X913),NA)</f>
        <v>N/A</v>
      </c>
      <c r="R913" s="265" cm="1">
        <f t="array" ref="R913">IFERROR(INDEX(Forecast_Capex_Input!O$12:O$286,$X913),0)</f>
        <v>0</v>
      </c>
      <c r="S913" s="172" cm="1">
        <f t="array" ref="S913">IFERROR(INDEX(Forecast_Capex_Input!P$12:P$286,$X913),0)</f>
        <v>0</v>
      </c>
      <c r="T913" s="199" t="str" cm="1">
        <f t="array" aca="1" ref="T913" ca="1">IFERROR(INDEX(General!$K$84:$K$103,$AA913),NA)</f>
        <v>N/A</v>
      </c>
      <c r="U913" s="188" cm="1">
        <f t="array" aca="1" ref="U913" ca="1">IFERROR(
IF($F913=General!$E$25,INDEX(Forecast_Capex_Input!S$12:S$286,$X913),
INDEX(Forecast_Capex_Input!T$12:T$286,$X913)),0)</f>
        <v>0</v>
      </c>
      <c r="V913" s="222" t="b">
        <f>IFERROR(INDEX(Overheads!$T$19:$T$26,MATCH($I913,Overheads!$E$19:$E$26,0)),FALSE)</f>
        <v>0</v>
      </c>
      <c r="W913" s="165"/>
      <c r="X913" s="174" t="str">
        <f>IFERROR(
IF(MATCH($C913,Forecast_Capex_Input!$CI$12:$CI$286,1)+1&gt;MAX(Forecast_Capex_Input!$C$12:$C$286),NA,
MATCH($C913,Forecast_Capex_Input!$CI$12:$CI$286,1)+1),1)</f>
        <v>N/A</v>
      </c>
      <c r="Y913" s="174" t="str" cm="1">
        <f t="array" aca="1" ref="Y913" ca="1">IFERROR(
IF(X912&lt;&gt;X913,1,
IF(COUNTIF(OFFSET(Y912,0,0,-INDEX(Forecast_Capex_Input!$CG$12:$CG$286,$X913)),Y912)=INDEX(Forecast_Capex_Input!$CG$12:$CG$286,$X913),Y912+1,Y912)),NA)</f>
        <v>N/A</v>
      </c>
      <c r="Z913" s="174" t="str" cm="1">
        <f t="array" ref="Z913">IFERROR($C913-IF($X913=1,1,INDEX(Forecast_Capex_Input!$CI$12:$CI$286,$X913-1))+1,NA)</f>
        <v>N/A</v>
      </c>
      <c r="AA913" s="174" t="str" cm="1">
        <f t="array" aca="1" ref="AA913" ca="1">IFERROR(IF(Y913=1,
INDEX(Forecast_Capex_Input!$AI$10:$BB$10,SMALL(IF(INDEX(Forecast_Capex_Input!$AI$12:$BB$286,$X913,0)&gt;0,COLUMN(Forecast_Capex_Input!$AI$10:$BB$10)-COLUMN(Forecast_Capex_Input!$AI$12)+1),ROWS(OFFSET(AA912,0,0,-$Z913)))),
OFFSET(AA912,-INDEX(Forecast_Capex_Input!$CG$12:$CG$286,$X913)+1,0)),NA)</f>
        <v>N/A</v>
      </c>
      <c r="AB913" s="174" t="str">
        <f t="shared" ca="1" si="625"/>
        <v>N/A</v>
      </c>
      <c r="AC913" s="222" t="b">
        <f t="shared" si="657"/>
        <v>0</v>
      </c>
      <c r="AD913" s="220" t="b">
        <v>0</v>
      </c>
      <c r="AE913" s="222" t="b">
        <f t="shared" si="626"/>
        <v>1</v>
      </c>
      <c r="AF913" s="165"/>
      <c r="AG913" s="215">
        <v>0</v>
      </c>
      <c r="AH913" s="215">
        <v>0</v>
      </c>
      <c r="AI913" s="215">
        <v>0</v>
      </c>
      <c r="AJ913" s="215">
        <v>0</v>
      </c>
      <c r="AK913" s="215">
        <v>0</v>
      </c>
      <c r="AL913" s="155">
        <v>0</v>
      </c>
      <c r="AM913" s="165"/>
      <c r="AN913" s="215" cm="1">
        <f t="array" aca="1" ref="AN913" ca="1">IFERROR(INDEX(General!O$33:O$34,$AB913)
*AG913,0)</f>
        <v>0</v>
      </c>
      <c r="AO913" s="215" cm="1">
        <f t="array" aca="1" ref="AO913" ca="1">IFERROR(INDEX(General!P$33:P$34,$AB913)
*AH913,0)</f>
        <v>0</v>
      </c>
      <c r="AP913" s="215" cm="1">
        <f t="array" aca="1" ref="AP913" ca="1">IFERROR(INDEX(General!Q$33:Q$34,$AB913)
*AI913,0)</f>
        <v>0</v>
      </c>
      <c r="AQ913" s="215" cm="1">
        <f t="array" aca="1" ref="AQ913" ca="1">IFERROR(INDEX(General!R$33:R$34,$AB913)
*AJ913,0)</f>
        <v>0</v>
      </c>
      <c r="AR913" s="215" cm="1">
        <f t="array" aca="1" ref="AR913" ca="1">IFERROR(INDEX(General!S$33:S$34,$AB913)
*AK913,0)</f>
        <v>0</v>
      </c>
      <c r="AS913" s="155">
        <f t="shared" ca="1" si="658"/>
        <v>0</v>
      </c>
      <c r="AT913" s="165"/>
      <c r="AU913" s="215">
        <f ca="1">IF($AE913=FALSE,AN913*Overheads!$R$24*$V913,
IFERROR(Overheads!$O$49*$V913*AN913,0)
+IFERROR(Overheads!Q$59*$V913*(AN913/Overheads!Q$68),0))</f>
        <v>0</v>
      </c>
      <c r="AV913" s="215">
        <f ca="1">IF($AE913=FALSE,AO913*Overheads!$R$24*$V913,
IFERROR(Overheads!$O$49*$V913*AO913,0)
+IFERROR(Overheads!R$59*$V913*(AO913/Overheads!R$68),0))</f>
        <v>0</v>
      </c>
      <c r="AW913" s="215">
        <f ca="1">IF($AE913=FALSE,AP913*Overheads!$R$24*$V913,
IFERROR(Overheads!$O$49*$V913*AP913,0)
+IFERROR(Overheads!S$59*$V913*(AP913/Overheads!S$68),0))</f>
        <v>0</v>
      </c>
      <c r="AX913" s="215">
        <f ca="1">IF($AE913=FALSE,AQ913*Overheads!$R$24*$V913,
IFERROR(Overheads!$O$49*$V913*AQ913,0)
+IFERROR(Overheads!T$59*$V913*(AQ913/Overheads!T$68),0))</f>
        <v>0</v>
      </c>
      <c r="AY913" s="215">
        <f ca="1">IF($AE913=FALSE,AR913*Overheads!$R$24*$V913,
IFERROR(Overheads!$O$49*$V913*AR913,0)
+IFERROR(Overheads!U$59*$V913*(AR913/Overheads!U$68),0))</f>
        <v>0</v>
      </c>
      <c r="AZ913" s="155">
        <f t="shared" ca="1" si="659"/>
        <v>0</v>
      </c>
      <c r="BA913" s="165"/>
      <c r="BB913" s="215">
        <f ca="1">IF($AE913=FALSE,AN913*Overheads!$S$25,
IFERROR(Overheads!$O$50*AN913,0)
+IFERROR(Overheads!Q$60*(AN913/Overheads!Q$66),0))</f>
        <v>0</v>
      </c>
      <c r="BC913" s="215">
        <f ca="1">IF($AE913=FALSE,AO913*Overheads!$S$25,
IFERROR(Overheads!$O$50*AO913,0)
+IFERROR(Overheads!R$60*(AO913/Overheads!R$66),0))</f>
        <v>0</v>
      </c>
      <c r="BD913" s="215">
        <f ca="1">IF($AE913=FALSE,AP913*Overheads!$S$25,
IFERROR(Overheads!$O$50*AP913,0)
+IFERROR(Overheads!S$60*(AP913/Overheads!S$66),0))</f>
        <v>0</v>
      </c>
      <c r="BE913" s="215">
        <f ca="1">IF($AE913=FALSE,AQ913*Overheads!$S$25,
IFERROR(Overheads!$O$50*AQ913,0)
+IFERROR(Overheads!T$60*(AQ913/Overheads!T$66),0))</f>
        <v>0</v>
      </c>
      <c r="BF913" s="215">
        <f ca="1">IF($AE913=FALSE,AR913*Overheads!$S$25,
IFERROR(Overheads!$O$50*AR913,0)
+IFERROR(Overheads!U$60*(AR913/Overheads!U$66),0))</f>
        <v>0</v>
      </c>
      <c r="BG913" s="155">
        <f t="shared" ca="1" si="660"/>
        <v>0</v>
      </c>
      <c r="BH913" s="165"/>
      <c r="BI913" s="215">
        <f t="shared" ca="1" si="661"/>
        <v>0</v>
      </c>
      <c r="BJ913" s="215">
        <f t="shared" ca="1" si="627"/>
        <v>0</v>
      </c>
      <c r="BK913" s="215">
        <f t="shared" ca="1" si="628"/>
        <v>0</v>
      </c>
      <c r="BL913" s="215">
        <f t="shared" ca="1" si="629"/>
        <v>0</v>
      </c>
      <c r="BM913" s="215">
        <f t="shared" ca="1" si="630"/>
        <v>0</v>
      </c>
      <c r="BN913" s="155">
        <f t="shared" ca="1" si="662"/>
        <v>0</v>
      </c>
      <c r="BO913" s="165"/>
      <c r="BP913" s="187" cm="1">
        <f t="array" ref="BP913">IFERROR(IF($X913=$X912,BP912,INDEX(Forecast_Capex_Input!AC$12:AC$286,$X913)),0)</f>
        <v>0</v>
      </c>
      <c r="BQ913" s="187" cm="1">
        <f t="array" ref="BQ913">IFERROR(IF($X913=$X912,BQ912,INDEX(Forecast_Capex_Input!AD$12:AD$286,$X913)),0)</f>
        <v>0</v>
      </c>
      <c r="BR913" s="187" cm="1">
        <f t="array" ref="BR913">IFERROR(IF($X913=$X912,BR912,INDEX(Forecast_Capex_Input!AE$12:AE$286,$X913)),0)</f>
        <v>0</v>
      </c>
      <c r="BS913" s="187" cm="1">
        <f t="array" ref="BS913">IFERROR(IF($X913=$X912,BS912,INDEX(Forecast_Capex_Input!AF$12:AF$286,$X913)),0)</f>
        <v>0</v>
      </c>
      <c r="BT913" s="187" cm="1">
        <f t="array" ref="BT913">IFERROR(IF($X913=$X912,BT912,INDEX(Forecast_Capex_Input!AG$12:AG$286,$X913)),0)</f>
        <v>0</v>
      </c>
      <c r="BU913" s="165"/>
      <c r="BV913" s="215">
        <f t="shared" si="631"/>
        <v>0</v>
      </c>
      <c r="BW913" s="215">
        <f t="shared" si="632"/>
        <v>0</v>
      </c>
      <c r="BX913" s="215">
        <f t="shared" si="633"/>
        <v>0</v>
      </c>
      <c r="BY913" s="215">
        <f t="shared" si="634"/>
        <v>0</v>
      </c>
      <c r="BZ913" s="215">
        <f t="shared" si="635"/>
        <v>0</v>
      </c>
      <c r="CA913" s="155">
        <f t="shared" si="663"/>
        <v>0</v>
      </c>
      <c r="CB913" s="165"/>
      <c r="CC913" s="215">
        <f t="shared" si="636"/>
        <v>0</v>
      </c>
      <c r="CD913" s="215">
        <f t="shared" si="637"/>
        <v>0</v>
      </c>
      <c r="CE913" s="215">
        <f t="shared" si="638"/>
        <v>0</v>
      </c>
      <c r="CF913" s="215">
        <f t="shared" si="639"/>
        <v>0</v>
      </c>
      <c r="CG913" s="215">
        <f t="shared" si="640"/>
        <v>0</v>
      </c>
      <c r="CH913" s="155">
        <f t="shared" si="664"/>
        <v>0</v>
      </c>
      <c r="CI913" s="165"/>
      <c r="CJ913" s="215">
        <f t="shared" si="641"/>
        <v>0</v>
      </c>
      <c r="CK913" s="215">
        <f t="shared" si="642"/>
        <v>0</v>
      </c>
      <c r="CL913" s="215">
        <f t="shared" si="643"/>
        <v>0</v>
      </c>
      <c r="CM913" s="215">
        <f t="shared" si="644"/>
        <v>0</v>
      </c>
      <c r="CN913" s="215">
        <f t="shared" si="645"/>
        <v>0</v>
      </c>
      <c r="CO913" s="155">
        <f t="shared" si="665"/>
        <v>0</v>
      </c>
      <c r="CP913" s="165"/>
      <c r="CQ913" s="223">
        <f t="shared" si="646"/>
        <v>0</v>
      </c>
      <c r="CR913" s="223">
        <f t="shared" si="647"/>
        <v>0</v>
      </c>
      <c r="CS913" s="223">
        <f t="shared" si="648"/>
        <v>0</v>
      </c>
      <c r="CT913" s="223">
        <f t="shared" si="649"/>
        <v>0</v>
      </c>
      <c r="CU913" s="223">
        <f t="shared" si="650"/>
        <v>0</v>
      </c>
      <c r="CV913" s="155">
        <f t="shared" si="666"/>
        <v>0</v>
      </c>
      <c r="CW913" s="165"/>
      <c r="CX913" s="215">
        <f t="shared" si="667"/>
        <v>0</v>
      </c>
      <c r="CY913" s="215">
        <f t="shared" si="651"/>
        <v>0</v>
      </c>
      <c r="CZ913" s="215">
        <f t="shared" si="652"/>
        <v>0</v>
      </c>
      <c r="DA913" s="215">
        <f t="shared" si="653"/>
        <v>0</v>
      </c>
      <c r="DB913" s="215">
        <f t="shared" si="654"/>
        <v>0</v>
      </c>
      <c r="DC913" s="155">
        <f t="shared" si="668"/>
        <v>0</v>
      </c>
      <c r="DD913" s="165"/>
      <c r="DE913" s="188" t="b" cm="1">
        <f t="array" aca="1" ref="DE913" ca="1">OR($G913=Forecast_Capex_Input!$BF$8:$BF$10)</f>
        <v>0</v>
      </c>
      <c r="DF913" s="188" cm="1">
        <f t="array" aca="1" ref="DF913" ca="1">IFERROR(INDEX(Forecast_Capex_Input!BG$12:BG$286,$X913)
*(INDEX(Forecast_Capex_Input!$H$12:$H$286,$X913)=Repex),0)
*$DE913</f>
        <v>0</v>
      </c>
      <c r="DG913" s="188" cm="1">
        <f t="array" aca="1" ref="DG913" ca="1">IFERROR(INDEX(Forecast_Capex_Input!BH$12:BH$286,$X913)
*(INDEX(Forecast_Capex_Input!$H$12:$H$286,$X913)=Repex),0)
*$DE913</f>
        <v>0</v>
      </c>
      <c r="DH913" s="188" cm="1">
        <f t="array" aca="1" ref="DH913" ca="1">IFERROR(INDEX(Forecast_Capex_Input!BI$12:BI$286,$X913)
*(INDEX(Forecast_Capex_Input!$H$12:$H$286,$X913)=Repex),0)
*$DE913</f>
        <v>0</v>
      </c>
      <c r="DI913" s="188" cm="1">
        <f t="array" aca="1" ref="DI913" ca="1">IFERROR(INDEX(Forecast_Capex_Input!BJ$12:BJ$286,$X913)
*(INDEX(Forecast_Capex_Input!$H$12:$H$286,$X913)=Repex),0)
*$DE913</f>
        <v>0</v>
      </c>
      <c r="DJ913" s="188" cm="1">
        <f t="array" aca="1" ref="DJ913" ca="1">IFERROR(INDEX(Forecast_Capex_Input!BK$12:BK$286,$X913)
*(INDEX(Forecast_Capex_Input!$H$12:$H$286,$X913)=Repex),0)
*$DE913</f>
        <v>0</v>
      </c>
      <c r="DK913" s="188" cm="1">
        <f t="array" aca="1" ref="DK913" ca="1">IFERROR(INDEX(Forecast_Capex_Input!BL$12:BL$286,$X913)
*(INDEX(Forecast_Capex_Input!$H$12:$H$286,$X913)=Repex),0)
*$DE913</f>
        <v>0</v>
      </c>
      <c r="DL913" s="165"/>
      <c r="DM913" s="188" t="b" cm="1">
        <f t="array" aca="1" ref="DM913" ca="1">OR($G913=Forecast_Capex_Input!$BN$8:$BN$9)</f>
        <v>0</v>
      </c>
      <c r="DN913" s="188" cm="1">
        <f t="array" aca="1" ref="DN913" ca="1">IFERROR(INDEX(Forecast_Capex_Input!BO$12:BO$286,$X913)
*(INDEX(Forecast_Capex_Input!$H$12:$H$286,$X913)=Repex),0)
*$DM913</f>
        <v>0</v>
      </c>
      <c r="DO913" s="188" cm="1">
        <f t="array" aca="1" ref="DO913" ca="1">IFERROR(INDEX(Forecast_Capex_Input!BP$12:BP$286,$X913)
*(INDEX(Forecast_Capex_Input!$H$12:$H$286,$X913)=Repex),0)
*$DM913</f>
        <v>0</v>
      </c>
      <c r="DP913" s="188" cm="1">
        <f t="array" aca="1" ref="DP913" ca="1">IFERROR(INDEX(Forecast_Capex_Input!BQ$12:BQ$286,$X913)
*(INDEX(Forecast_Capex_Input!$H$12:$H$286,$X913)=Repex),0)
*$DM913</f>
        <v>0</v>
      </c>
      <c r="DQ913" s="188" cm="1">
        <f t="array" aca="1" ref="DQ913" ca="1">IFERROR(INDEX(Forecast_Capex_Input!BR$12:BR$286,$X913)
*(INDEX(Forecast_Capex_Input!$H$12:$H$286,$X913)=Repex),0)
*$DM913</f>
        <v>0</v>
      </c>
      <c r="DR913" s="188" cm="1">
        <f t="array" aca="1" ref="DR913" ca="1">IFERROR(INDEX(Forecast_Capex_Input!BS$12:BS$286,$X913)
*(INDEX(Forecast_Capex_Input!$H$12:$H$286,$X913)=Repex),0)
*$DM913</f>
        <v>0</v>
      </c>
      <c r="DS913" s="165"/>
      <c r="DT913" s="188" t="b" cm="1">
        <f t="array" aca="1" ref="DT913" ca="1">OR($G913=Forecast_Capex_Input!$BU$8:$BU$10)</f>
        <v>0</v>
      </c>
      <c r="DU913" s="188" cm="1">
        <f t="array" aca="1" ref="DU913" ca="1">IFERROR(INDEX(Forecast_Capex_Input!BV$12:BV$286,$X913)
*(INDEX(Forecast_Capex_Input!$H$12:$H$286,$X913)=Repex),0)
*$DT913</f>
        <v>0</v>
      </c>
      <c r="DV913" s="188" cm="1">
        <f t="array" aca="1" ref="DV913" ca="1">IFERROR(INDEX(Forecast_Capex_Input!BW$12:BW$286,$X913)
*(INDEX(Forecast_Capex_Input!$H$12:$H$286,$X913)=Repex),0)
*$DT913</f>
        <v>0</v>
      </c>
      <c r="DW913" s="188" cm="1">
        <f t="array" aca="1" ref="DW913" ca="1">IFERROR(INDEX(Forecast_Capex_Input!BX$12:BX$286,$X913)
*(INDEX(Forecast_Capex_Input!$H$12:$H$286,$X913)=Repex),0)
*$DT913</f>
        <v>0</v>
      </c>
      <c r="DX913" s="188" cm="1">
        <f t="array" aca="1" ref="DX913" ca="1">IFERROR(INDEX(Forecast_Capex_Input!BY$12:BY$286,$X913)
*(INDEX(Forecast_Capex_Input!$H$12:$H$286,$X913)=Repex),0)
*$DT913</f>
        <v>0</v>
      </c>
      <c r="DY913" s="188" cm="1">
        <f t="array" aca="1" ref="DY913" ca="1">IFERROR(INDEX(Forecast_Capex_Input!BZ$12:BZ$286,$X913)
*(INDEX(Forecast_Capex_Input!$H$12:$H$286,$X913)=Repex),0)
*$DT913</f>
        <v>0</v>
      </c>
      <c r="DZ913" s="188" cm="1">
        <f t="array" aca="1" ref="DZ913" ca="1">IFERROR(INDEX(Forecast_Capex_Input!CA$12:CA$286,$X913)
*(INDEX(Forecast_Capex_Input!$H$12:$H$286,$X913)=Repex),0)
*$DT913</f>
        <v>0</v>
      </c>
      <c r="EA913" s="188" cm="1">
        <f t="array" aca="1" ref="EA913" ca="1">IFERROR(INDEX(Forecast_Capex_Input!CB$12:CB$286,$X913)
*(INDEX(Forecast_Capex_Input!$H$12:$H$286,$X913)=Repex),0)
*$DT913</f>
        <v>0</v>
      </c>
      <c r="EB913" s="188" cm="1">
        <f t="array" aca="1" ref="EB913" ca="1">IFERROR(INDEX(Forecast_Capex_Input!CC$12:CC$286,$X913)
*(INDEX(Forecast_Capex_Input!$H$12:$H$286,$X913)=Repex),0)
*$DT913</f>
        <v>0</v>
      </c>
      <c r="EC913" s="165"/>
      <c r="ED913" s="226" t="str">
        <f t="shared" si="655"/>
        <v>N/A</v>
      </c>
      <c r="EE913" s="174" t="s">
        <v>15</v>
      </c>
    </row>
    <row r="914" spans="3:135" x14ac:dyDescent="0.2">
      <c r="C914" s="174">
        <f t="shared" si="656"/>
        <v>904</v>
      </c>
      <c r="D914" s="167" t="str" cm="1">
        <f t="array" ref="D914">IFERROR(INDEX(Forecast_Capex_Input!$D$12:$D$286,$X914),NA)</f>
        <v>N/A</v>
      </c>
      <c r="E914" s="172" t="str" cm="1">
        <f t="array" ref="E914">IF($X914=NA,NA,INDEX(Forecast_Capex_Input!$E$12:$E$286,$X914))</f>
        <v>N/A</v>
      </c>
      <c r="F914" s="167" t="str" cm="1">
        <f t="array" aca="1" ref="F914" ca="1">IFERROR(INDEX(General!$E$25:$E$26,$Y914),NA)</f>
        <v>N/A</v>
      </c>
      <c r="G914" s="167" t="str" cm="1">
        <f t="array" aca="1" ref="G914" ca="1">IFERROR(INDEX(Forecast_Capex_Input!$AI$11:$BB$11,$AA914),NA)</f>
        <v>N/A</v>
      </c>
      <c r="H914" s="189" t="str" cm="1">
        <f t="array" aca="1" ref="H914" ca="1">IFERROR(INDEX(Forecast_Capex_Input!$AI$12:$BB$286,$X914,$AA914),NA)</f>
        <v>N/A</v>
      </c>
      <c r="I914" s="199" t="str" cm="1">
        <f t="array" ref="I914">IFERROR(INDEX(Forecast_Capex_Input!$F$12:$F$286,$X914),NA)</f>
        <v>N/A</v>
      </c>
      <c r="J914" s="199" t="str" cm="1">
        <f t="array" ref="J914">IFERROR(INDEX(Forecast_Capex_Input!G$12:G$286,$X914),NA)</f>
        <v>N/A</v>
      </c>
      <c r="K914" s="199" t="str" cm="1">
        <f t="array" ref="K914">IFERROR(INDEX(Forecast_Capex_Input!H$12:H$286,$X914),NA)</f>
        <v>N/A</v>
      </c>
      <c r="L914" s="199" t="str" cm="1">
        <f t="array" ref="L914">IFERROR(INDEX(Forecast_Capex_Input!I$12:I$286,$X914),NA)</f>
        <v>N/A</v>
      </c>
      <c r="M914" s="199" t="str" cm="1">
        <f t="array" ref="M914">IFERROR(INDEX(Forecast_Capex_Input!J$12:J$286,$X914),NA)</f>
        <v>N/A</v>
      </c>
      <c r="N914" s="199" t="str" cm="1">
        <f t="array" ref="N914">IFERROR(INDEX(Forecast_Capex_Input!K$12:K$286,$X914),NA)</f>
        <v>N/A</v>
      </c>
      <c r="O914" s="199" t="str" cm="1">
        <f t="array" ref="O914">IFERROR(INDEX(Forecast_Capex_Input!L$12:L$286,$X914),NA)</f>
        <v>N/A</v>
      </c>
      <c r="P914" s="199" t="str" cm="1">
        <f t="array" ref="P914">IFERROR(INDEX(Forecast_Capex_Input!M$12:M$286,$X914),NA)</f>
        <v>N/A</v>
      </c>
      <c r="Q914" s="172" t="str" cm="1">
        <f t="array" ref="Q914">IFERROR(INDEX(Forecast_Capex_Input!N$12:N$286,$X914),NA)</f>
        <v>N/A</v>
      </c>
      <c r="R914" s="265" cm="1">
        <f t="array" ref="R914">IFERROR(INDEX(Forecast_Capex_Input!O$12:O$286,$X914),0)</f>
        <v>0</v>
      </c>
      <c r="S914" s="172" cm="1">
        <f t="array" ref="S914">IFERROR(INDEX(Forecast_Capex_Input!P$12:P$286,$X914),0)</f>
        <v>0</v>
      </c>
      <c r="T914" s="199" t="str" cm="1">
        <f t="array" aca="1" ref="T914" ca="1">IFERROR(INDEX(General!$K$84:$K$103,$AA914),NA)</f>
        <v>N/A</v>
      </c>
      <c r="U914" s="188" cm="1">
        <f t="array" aca="1" ref="U914" ca="1">IFERROR(
IF($F914=General!$E$25,INDEX(Forecast_Capex_Input!S$12:S$286,$X914),
INDEX(Forecast_Capex_Input!T$12:T$286,$X914)),0)</f>
        <v>0</v>
      </c>
      <c r="V914" s="222" t="b">
        <f>IFERROR(INDEX(Overheads!$T$19:$T$26,MATCH($I914,Overheads!$E$19:$E$26,0)),FALSE)</f>
        <v>0</v>
      </c>
      <c r="W914" s="165"/>
      <c r="X914" s="174" t="str">
        <f>IFERROR(
IF(MATCH($C914,Forecast_Capex_Input!$CI$12:$CI$286,1)+1&gt;MAX(Forecast_Capex_Input!$C$12:$C$286),NA,
MATCH($C914,Forecast_Capex_Input!$CI$12:$CI$286,1)+1),1)</f>
        <v>N/A</v>
      </c>
      <c r="Y914" s="174" t="str" cm="1">
        <f t="array" aca="1" ref="Y914" ca="1">IFERROR(
IF(X913&lt;&gt;X914,1,
IF(COUNTIF(OFFSET(Y913,0,0,-INDEX(Forecast_Capex_Input!$CG$12:$CG$286,$X914)),Y913)=INDEX(Forecast_Capex_Input!$CG$12:$CG$286,$X914),Y913+1,Y913)),NA)</f>
        <v>N/A</v>
      </c>
      <c r="Z914" s="174" t="str" cm="1">
        <f t="array" ref="Z914">IFERROR($C914-IF($X914=1,1,INDEX(Forecast_Capex_Input!$CI$12:$CI$286,$X914-1))+1,NA)</f>
        <v>N/A</v>
      </c>
      <c r="AA914" s="174" t="str" cm="1">
        <f t="array" aca="1" ref="AA914" ca="1">IFERROR(IF(Y914=1,
INDEX(Forecast_Capex_Input!$AI$10:$BB$10,SMALL(IF(INDEX(Forecast_Capex_Input!$AI$12:$BB$286,$X914,0)&gt;0,COLUMN(Forecast_Capex_Input!$AI$10:$BB$10)-COLUMN(Forecast_Capex_Input!$AI$12)+1),ROWS(OFFSET(AA913,0,0,-$Z914)))),
OFFSET(AA913,-INDEX(Forecast_Capex_Input!$CG$12:$CG$286,$X914)+1,0)),NA)</f>
        <v>N/A</v>
      </c>
      <c r="AB914" s="174" t="str">
        <f t="shared" ca="1" si="625"/>
        <v>N/A</v>
      </c>
      <c r="AC914" s="222" t="b">
        <f t="shared" si="657"/>
        <v>0</v>
      </c>
      <c r="AD914" s="220" t="b">
        <v>0</v>
      </c>
      <c r="AE914" s="222" t="b">
        <f t="shared" si="626"/>
        <v>1</v>
      </c>
      <c r="AF914" s="165"/>
      <c r="AG914" s="215">
        <v>0</v>
      </c>
      <c r="AH914" s="215">
        <v>0</v>
      </c>
      <c r="AI914" s="215">
        <v>0</v>
      </c>
      <c r="AJ914" s="215">
        <v>0</v>
      </c>
      <c r="AK914" s="215">
        <v>0</v>
      </c>
      <c r="AL914" s="155">
        <v>0</v>
      </c>
      <c r="AM914" s="165"/>
      <c r="AN914" s="215" cm="1">
        <f t="array" aca="1" ref="AN914" ca="1">IFERROR(INDEX(General!O$33:O$34,$AB914)
*AG914,0)</f>
        <v>0</v>
      </c>
      <c r="AO914" s="215" cm="1">
        <f t="array" aca="1" ref="AO914" ca="1">IFERROR(INDEX(General!P$33:P$34,$AB914)
*AH914,0)</f>
        <v>0</v>
      </c>
      <c r="AP914" s="215" cm="1">
        <f t="array" aca="1" ref="AP914" ca="1">IFERROR(INDEX(General!Q$33:Q$34,$AB914)
*AI914,0)</f>
        <v>0</v>
      </c>
      <c r="AQ914" s="215" cm="1">
        <f t="array" aca="1" ref="AQ914" ca="1">IFERROR(INDEX(General!R$33:R$34,$AB914)
*AJ914,0)</f>
        <v>0</v>
      </c>
      <c r="AR914" s="215" cm="1">
        <f t="array" aca="1" ref="AR914" ca="1">IFERROR(INDEX(General!S$33:S$34,$AB914)
*AK914,0)</f>
        <v>0</v>
      </c>
      <c r="AS914" s="155">
        <f t="shared" ca="1" si="658"/>
        <v>0</v>
      </c>
      <c r="AT914" s="165"/>
      <c r="AU914" s="215">
        <f ca="1">IF($AE914=FALSE,AN914*Overheads!$R$24*$V914,
IFERROR(Overheads!$O$49*$V914*AN914,0)
+IFERROR(Overheads!Q$59*$V914*(AN914/Overheads!Q$68),0))</f>
        <v>0</v>
      </c>
      <c r="AV914" s="215">
        <f ca="1">IF($AE914=FALSE,AO914*Overheads!$R$24*$V914,
IFERROR(Overheads!$O$49*$V914*AO914,0)
+IFERROR(Overheads!R$59*$V914*(AO914/Overheads!R$68),0))</f>
        <v>0</v>
      </c>
      <c r="AW914" s="215">
        <f ca="1">IF($AE914=FALSE,AP914*Overheads!$R$24*$V914,
IFERROR(Overheads!$O$49*$V914*AP914,0)
+IFERROR(Overheads!S$59*$V914*(AP914/Overheads!S$68),0))</f>
        <v>0</v>
      </c>
      <c r="AX914" s="215">
        <f ca="1">IF($AE914=FALSE,AQ914*Overheads!$R$24*$V914,
IFERROR(Overheads!$O$49*$V914*AQ914,0)
+IFERROR(Overheads!T$59*$V914*(AQ914/Overheads!T$68),0))</f>
        <v>0</v>
      </c>
      <c r="AY914" s="215">
        <f ca="1">IF($AE914=FALSE,AR914*Overheads!$R$24*$V914,
IFERROR(Overheads!$O$49*$V914*AR914,0)
+IFERROR(Overheads!U$59*$V914*(AR914/Overheads!U$68),0))</f>
        <v>0</v>
      </c>
      <c r="AZ914" s="155">
        <f t="shared" ca="1" si="659"/>
        <v>0</v>
      </c>
      <c r="BA914" s="165"/>
      <c r="BB914" s="215">
        <f ca="1">IF($AE914=FALSE,AN914*Overheads!$S$25,
IFERROR(Overheads!$O$50*AN914,0)
+IFERROR(Overheads!Q$60*(AN914/Overheads!Q$66),0))</f>
        <v>0</v>
      </c>
      <c r="BC914" s="215">
        <f ca="1">IF($AE914=FALSE,AO914*Overheads!$S$25,
IFERROR(Overheads!$O$50*AO914,0)
+IFERROR(Overheads!R$60*(AO914/Overheads!R$66),0))</f>
        <v>0</v>
      </c>
      <c r="BD914" s="215">
        <f ca="1">IF($AE914=FALSE,AP914*Overheads!$S$25,
IFERROR(Overheads!$O$50*AP914,0)
+IFERROR(Overheads!S$60*(AP914/Overheads!S$66),0))</f>
        <v>0</v>
      </c>
      <c r="BE914" s="215">
        <f ca="1">IF($AE914=FALSE,AQ914*Overheads!$S$25,
IFERROR(Overheads!$O$50*AQ914,0)
+IFERROR(Overheads!T$60*(AQ914/Overheads!T$66),0))</f>
        <v>0</v>
      </c>
      <c r="BF914" s="215">
        <f ca="1">IF($AE914=FALSE,AR914*Overheads!$S$25,
IFERROR(Overheads!$O$50*AR914,0)
+IFERROR(Overheads!U$60*(AR914/Overheads!U$66),0))</f>
        <v>0</v>
      </c>
      <c r="BG914" s="155">
        <f t="shared" ca="1" si="660"/>
        <v>0</v>
      </c>
      <c r="BH914" s="165"/>
      <c r="BI914" s="215">
        <f t="shared" ca="1" si="661"/>
        <v>0</v>
      </c>
      <c r="BJ914" s="215">
        <f t="shared" ca="1" si="627"/>
        <v>0</v>
      </c>
      <c r="BK914" s="215">
        <f t="shared" ca="1" si="628"/>
        <v>0</v>
      </c>
      <c r="BL914" s="215">
        <f t="shared" ca="1" si="629"/>
        <v>0</v>
      </c>
      <c r="BM914" s="215">
        <f t="shared" ca="1" si="630"/>
        <v>0</v>
      </c>
      <c r="BN914" s="155">
        <f t="shared" ca="1" si="662"/>
        <v>0</v>
      </c>
      <c r="BO914" s="165"/>
      <c r="BP914" s="187" cm="1">
        <f t="array" ref="BP914">IFERROR(IF($X914=$X913,BP913,INDEX(Forecast_Capex_Input!AC$12:AC$286,$X914)),0)</f>
        <v>0</v>
      </c>
      <c r="BQ914" s="187" cm="1">
        <f t="array" ref="BQ914">IFERROR(IF($X914=$X913,BQ913,INDEX(Forecast_Capex_Input!AD$12:AD$286,$X914)),0)</f>
        <v>0</v>
      </c>
      <c r="BR914" s="187" cm="1">
        <f t="array" ref="BR914">IFERROR(IF($X914=$X913,BR913,INDEX(Forecast_Capex_Input!AE$12:AE$286,$X914)),0)</f>
        <v>0</v>
      </c>
      <c r="BS914" s="187" cm="1">
        <f t="array" ref="BS914">IFERROR(IF($X914=$X913,BS913,INDEX(Forecast_Capex_Input!AF$12:AF$286,$X914)),0)</f>
        <v>0</v>
      </c>
      <c r="BT914" s="187" cm="1">
        <f t="array" ref="BT914">IFERROR(IF($X914=$X913,BT913,INDEX(Forecast_Capex_Input!AG$12:AG$286,$X914)),0)</f>
        <v>0</v>
      </c>
      <c r="BU914" s="165"/>
      <c r="BV914" s="215">
        <f t="shared" si="631"/>
        <v>0</v>
      </c>
      <c r="BW914" s="215">
        <f t="shared" si="632"/>
        <v>0</v>
      </c>
      <c r="BX914" s="215">
        <f t="shared" si="633"/>
        <v>0</v>
      </c>
      <c r="BY914" s="215">
        <f t="shared" si="634"/>
        <v>0</v>
      </c>
      <c r="BZ914" s="215">
        <f t="shared" si="635"/>
        <v>0</v>
      </c>
      <c r="CA914" s="155">
        <f t="shared" si="663"/>
        <v>0</v>
      </c>
      <c r="CB914" s="165"/>
      <c r="CC914" s="215">
        <f t="shared" si="636"/>
        <v>0</v>
      </c>
      <c r="CD914" s="215">
        <f t="shared" si="637"/>
        <v>0</v>
      </c>
      <c r="CE914" s="215">
        <f t="shared" si="638"/>
        <v>0</v>
      </c>
      <c r="CF914" s="215">
        <f t="shared" si="639"/>
        <v>0</v>
      </c>
      <c r="CG914" s="215">
        <f t="shared" si="640"/>
        <v>0</v>
      </c>
      <c r="CH914" s="155">
        <f t="shared" si="664"/>
        <v>0</v>
      </c>
      <c r="CI914" s="165"/>
      <c r="CJ914" s="215">
        <f t="shared" si="641"/>
        <v>0</v>
      </c>
      <c r="CK914" s="215">
        <f t="shared" si="642"/>
        <v>0</v>
      </c>
      <c r="CL914" s="215">
        <f t="shared" si="643"/>
        <v>0</v>
      </c>
      <c r="CM914" s="215">
        <f t="shared" si="644"/>
        <v>0</v>
      </c>
      <c r="CN914" s="215">
        <f t="shared" si="645"/>
        <v>0</v>
      </c>
      <c r="CO914" s="155">
        <f t="shared" si="665"/>
        <v>0</v>
      </c>
      <c r="CP914" s="165"/>
      <c r="CQ914" s="223">
        <f t="shared" si="646"/>
        <v>0</v>
      </c>
      <c r="CR914" s="223">
        <f t="shared" si="647"/>
        <v>0</v>
      </c>
      <c r="CS914" s="223">
        <f t="shared" si="648"/>
        <v>0</v>
      </c>
      <c r="CT914" s="223">
        <f t="shared" si="649"/>
        <v>0</v>
      </c>
      <c r="CU914" s="223">
        <f t="shared" si="650"/>
        <v>0</v>
      </c>
      <c r="CV914" s="155">
        <f t="shared" si="666"/>
        <v>0</v>
      </c>
      <c r="CW914" s="165"/>
      <c r="CX914" s="215">
        <f t="shared" si="667"/>
        <v>0</v>
      </c>
      <c r="CY914" s="215">
        <f t="shared" si="651"/>
        <v>0</v>
      </c>
      <c r="CZ914" s="215">
        <f t="shared" si="652"/>
        <v>0</v>
      </c>
      <c r="DA914" s="215">
        <f t="shared" si="653"/>
        <v>0</v>
      </c>
      <c r="DB914" s="215">
        <f t="shared" si="654"/>
        <v>0</v>
      </c>
      <c r="DC914" s="155">
        <f t="shared" si="668"/>
        <v>0</v>
      </c>
      <c r="DD914" s="165"/>
      <c r="DE914" s="188" t="b" cm="1">
        <f t="array" aca="1" ref="DE914" ca="1">OR($G914=Forecast_Capex_Input!$BF$8:$BF$10)</f>
        <v>0</v>
      </c>
      <c r="DF914" s="188" cm="1">
        <f t="array" aca="1" ref="DF914" ca="1">IFERROR(INDEX(Forecast_Capex_Input!BG$12:BG$286,$X914)
*(INDEX(Forecast_Capex_Input!$H$12:$H$286,$X914)=Repex),0)
*$DE914</f>
        <v>0</v>
      </c>
      <c r="DG914" s="188" cm="1">
        <f t="array" aca="1" ref="DG914" ca="1">IFERROR(INDEX(Forecast_Capex_Input!BH$12:BH$286,$X914)
*(INDEX(Forecast_Capex_Input!$H$12:$H$286,$X914)=Repex),0)
*$DE914</f>
        <v>0</v>
      </c>
      <c r="DH914" s="188" cm="1">
        <f t="array" aca="1" ref="DH914" ca="1">IFERROR(INDEX(Forecast_Capex_Input!BI$12:BI$286,$X914)
*(INDEX(Forecast_Capex_Input!$H$12:$H$286,$X914)=Repex),0)
*$DE914</f>
        <v>0</v>
      </c>
      <c r="DI914" s="188" cm="1">
        <f t="array" aca="1" ref="DI914" ca="1">IFERROR(INDEX(Forecast_Capex_Input!BJ$12:BJ$286,$X914)
*(INDEX(Forecast_Capex_Input!$H$12:$H$286,$X914)=Repex),0)
*$DE914</f>
        <v>0</v>
      </c>
      <c r="DJ914" s="188" cm="1">
        <f t="array" aca="1" ref="DJ914" ca="1">IFERROR(INDEX(Forecast_Capex_Input!BK$12:BK$286,$X914)
*(INDEX(Forecast_Capex_Input!$H$12:$H$286,$X914)=Repex),0)
*$DE914</f>
        <v>0</v>
      </c>
      <c r="DK914" s="188" cm="1">
        <f t="array" aca="1" ref="DK914" ca="1">IFERROR(INDEX(Forecast_Capex_Input!BL$12:BL$286,$X914)
*(INDEX(Forecast_Capex_Input!$H$12:$H$286,$X914)=Repex),0)
*$DE914</f>
        <v>0</v>
      </c>
      <c r="DL914" s="165"/>
      <c r="DM914" s="188" t="b" cm="1">
        <f t="array" aca="1" ref="DM914" ca="1">OR($G914=Forecast_Capex_Input!$BN$8:$BN$9)</f>
        <v>0</v>
      </c>
      <c r="DN914" s="188" cm="1">
        <f t="array" aca="1" ref="DN914" ca="1">IFERROR(INDEX(Forecast_Capex_Input!BO$12:BO$286,$X914)
*(INDEX(Forecast_Capex_Input!$H$12:$H$286,$X914)=Repex),0)
*$DM914</f>
        <v>0</v>
      </c>
      <c r="DO914" s="188" cm="1">
        <f t="array" aca="1" ref="DO914" ca="1">IFERROR(INDEX(Forecast_Capex_Input!BP$12:BP$286,$X914)
*(INDEX(Forecast_Capex_Input!$H$12:$H$286,$X914)=Repex),0)
*$DM914</f>
        <v>0</v>
      </c>
      <c r="DP914" s="188" cm="1">
        <f t="array" aca="1" ref="DP914" ca="1">IFERROR(INDEX(Forecast_Capex_Input!BQ$12:BQ$286,$X914)
*(INDEX(Forecast_Capex_Input!$H$12:$H$286,$X914)=Repex),0)
*$DM914</f>
        <v>0</v>
      </c>
      <c r="DQ914" s="188" cm="1">
        <f t="array" aca="1" ref="DQ914" ca="1">IFERROR(INDEX(Forecast_Capex_Input!BR$12:BR$286,$X914)
*(INDEX(Forecast_Capex_Input!$H$12:$H$286,$X914)=Repex),0)
*$DM914</f>
        <v>0</v>
      </c>
      <c r="DR914" s="188" cm="1">
        <f t="array" aca="1" ref="DR914" ca="1">IFERROR(INDEX(Forecast_Capex_Input!BS$12:BS$286,$X914)
*(INDEX(Forecast_Capex_Input!$H$12:$H$286,$X914)=Repex),0)
*$DM914</f>
        <v>0</v>
      </c>
      <c r="DS914" s="165"/>
      <c r="DT914" s="188" t="b" cm="1">
        <f t="array" aca="1" ref="DT914" ca="1">OR($G914=Forecast_Capex_Input!$BU$8:$BU$10)</f>
        <v>0</v>
      </c>
      <c r="DU914" s="188" cm="1">
        <f t="array" aca="1" ref="DU914" ca="1">IFERROR(INDEX(Forecast_Capex_Input!BV$12:BV$286,$X914)
*(INDEX(Forecast_Capex_Input!$H$12:$H$286,$X914)=Repex),0)
*$DT914</f>
        <v>0</v>
      </c>
      <c r="DV914" s="188" cm="1">
        <f t="array" aca="1" ref="DV914" ca="1">IFERROR(INDEX(Forecast_Capex_Input!BW$12:BW$286,$X914)
*(INDEX(Forecast_Capex_Input!$H$12:$H$286,$X914)=Repex),0)
*$DT914</f>
        <v>0</v>
      </c>
      <c r="DW914" s="188" cm="1">
        <f t="array" aca="1" ref="DW914" ca="1">IFERROR(INDEX(Forecast_Capex_Input!BX$12:BX$286,$X914)
*(INDEX(Forecast_Capex_Input!$H$12:$H$286,$X914)=Repex),0)
*$DT914</f>
        <v>0</v>
      </c>
      <c r="DX914" s="188" cm="1">
        <f t="array" aca="1" ref="DX914" ca="1">IFERROR(INDEX(Forecast_Capex_Input!BY$12:BY$286,$X914)
*(INDEX(Forecast_Capex_Input!$H$12:$H$286,$X914)=Repex),0)
*$DT914</f>
        <v>0</v>
      </c>
      <c r="DY914" s="188" cm="1">
        <f t="array" aca="1" ref="DY914" ca="1">IFERROR(INDEX(Forecast_Capex_Input!BZ$12:BZ$286,$X914)
*(INDEX(Forecast_Capex_Input!$H$12:$H$286,$X914)=Repex),0)
*$DT914</f>
        <v>0</v>
      </c>
      <c r="DZ914" s="188" cm="1">
        <f t="array" aca="1" ref="DZ914" ca="1">IFERROR(INDEX(Forecast_Capex_Input!CA$12:CA$286,$X914)
*(INDEX(Forecast_Capex_Input!$H$12:$H$286,$X914)=Repex),0)
*$DT914</f>
        <v>0</v>
      </c>
      <c r="EA914" s="188" cm="1">
        <f t="array" aca="1" ref="EA914" ca="1">IFERROR(INDEX(Forecast_Capex_Input!CB$12:CB$286,$X914)
*(INDEX(Forecast_Capex_Input!$H$12:$H$286,$X914)=Repex),0)
*$DT914</f>
        <v>0</v>
      </c>
      <c r="EB914" s="188" cm="1">
        <f t="array" aca="1" ref="EB914" ca="1">IFERROR(INDEX(Forecast_Capex_Input!CC$12:CC$286,$X914)
*(INDEX(Forecast_Capex_Input!$H$12:$H$286,$X914)=Repex),0)
*$DT914</f>
        <v>0</v>
      </c>
      <c r="EC914" s="165"/>
      <c r="ED914" s="226" t="str">
        <f t="shared" si="655"/>
        <v>N/A</v>
      </c>
      <c r="EE914" s="174" t="s">
        <v>15</v>
      </c>
    </row>
    <row r="915" spans="3:135" x14ac:dyDescent="0.2">
      <c r="C915" s="174">
        <f t="shared" si="656"/>
        <v>905</v>
      </c>
      <c r="D915" s="167" t="str" cm="1">
        <f t="array" ref="D915">IFERROR(INDEX(Forecast_Capex_Input!$D$12:$D$286,$X915),NA)</f>
        <v>N/A</v>
      </c>
      <c r="E915" s="172" t="str" cm="1">
        <f t="array" ref="E915">IF($X915=NA,NA,INDEX(Forecast_Capex_Input!$E$12:$E$286,$X915))</f>
        <v>N/A</v>
      </c>
      <c r="F915" s="167" t="str" cm="1">
        <f t="array" aca="1" ref="F915" ca="1">IFERROR(INDEX(General!$E$25:$E$26,$Y915),NA)</f>
        <v>N/A</v>
      </c>
      <c r="G915" s="167" t="str" cm="1">
        <f t="array" aca="1" ref="G915" ca="1">IFERROR(INDEX(Forecast_Capex_Input!$AI$11:$BB$11,$AA915),NA)</f>
        <v>N/A</v>
      </c>
      <c r="H915" s="189" t="str" cm="1">
        <f t="array" aca="1" ref="H915" ca="1">IFERROR(INDEX(Forecast_Capex_Input!$AI$12:$BB$286,$X915,$AA915),NA)</f>
        <v>N/A</v>
      </c>
      <c r="I915" s="199" t="str" cm="1">
        <f t="array" ref="I915">IFERROR(INDEX(Forecast_Capex_Input!$F$12:$F$286,$X915),NA)</f>
        <v>N/A</v>
      </c>
      <c r="J915" s="199" t="str" cm="1">
        <f t="array" ref="J915">IFERROR(INDEX(Forecast_Capex_Input!G$12:G$286,$X915),NA)</f>
        <v>N/A</v>
      </c>
      <c r="K915" s="199" t="str" cm="1">
        <f t="array" ref="K915">IFERROR(INDEX(Forecast_Capex_Input!H$12:H$286,$X915),NA)</f>
        <v>N/A</v>
      </c>
      <c r="L915" s="199" t="str" cm="1">
        <f t="array" ref="L915">IFERROR(INDEX(Forecast_Capex_Input!I$12:I$286,$X915),NA)</f>
        <v>N/A</v>
      </c>
      <c r="M915" s="199" t="str" cm="1">
        <f t="array" ref="M915">IFERROR(INDEX(Forecast_Capex_Input!J$12:J$286,$X915),NA)</f>
        <v>N/A</v>
      </c>
      <c r="N915" s="199" t="str" cm="1">
        <f t="array" ref="N915">IFERROR(INDEX(Forecast_Capex_Input!K$12:K$286,$X915),NA)</f>
        <v>N/A</v>
      </c>
      <c r="O915" s="199" t="str" cm="1">
        <f t="array" ref="O915">IFERROR(INDEX(Forecast_Capex_Input!L$12:L$286,$X915),NA)</f>
        <v>N/A</v>
      </c>
      <c r="P915" s="199" t="str" cm="1">
        <f t="array" ref="P915">IFERROR(INDEX(Forecast_Capex_Input!M$12:M$286,$X915),NA)</f>
        <v>N/A</v>
      </c>
      <c r="Q915" s="172" t="str" cm="1">
        <f t="array" ref="Q915">IFERROR(INDEX(Forecast_Capex_Input!N$12:N$286,$X915),NA)</f>
        <v>N/A</v>
      </c>
      <c r="R915" s="265" cm="1">
        <f t="array" ref="R915">IFERROR(INDEX(Forecast_Capex_Input!O$12:O$286,$X915),0)</f>
        <v>0</v>
      </c>
      <c r="S915" s="172" cm="1">
        <f t="array" ref="S915">IFERROR(INDEX(Forecast_Capex_Input!P$12:P$286,$X915),0)</f>
        <v>0</v>
      </c>
      <c r="T915" s="199" t="str" cm="1">
        <f t="array" aca="1" ref="T915" ca="1">IFERROR(INDEX(General!$K$84:$K$103,$AA915),NA)</f>
        <v>N/A</v>
      </c>
      <c r="U915" s="188" cm="1">
        <f t="array" aca="1" ref="U915" ca="1">IFERROR(
IF($F915=General!$E$25,INDEX(Forecast_Capex_Input!S$12:S$286,$X915),
INDEX(Forecast_Capex_Input!T$12:T$286,$X915)),0)</f>
        <v>0</v>
      </c>
      <c r="V915" s="222" t="b">
        <f>IFERROR(INDEX(Overheads!$T$19:$T$26,MATCH($I915,Overheads!$E$19:$E$26,0)),FALSE)</f>
        <v>0</v>
      </c>
      <c r="W915" s="165"/>
      <c r="X915" s="174" t="str">
        <f>IFERROR(
IF(MATCH($C915,Forecast_Capex_Input!$CI$12:$CI$286,1)+1&gt;MAX(Forecast_Capex_Input!$C$12:$C$286),NA,
MATCH($C915,Forecast_Capex_Input!$CI$12:$CI$286,1)+1),1)</f>
        <v>N/A</v>
      </c>
      <c r="Y915" s="174" t="str" cm="1">
        <f t="array" aca="1" ref="Y915" ca="1">IFERROR(
IF(X914&lt;&gt;X915,1,
IF(COUNTIF(OFFSET(Y914,0,0,-INDEX(Forecast_Capex_Input!$CG$12:$CG$286,$X915)),Y914)=INDEX(Forecast_Capex_Input!$CG$12:$CG$286,$X915),Y914+1,Y914)),NA)</f>
        <v>N/A</v>
      </c>
      <c r="Z915" s="174" t="str" cm="1">
        <f t="array" ref="Z915">IFERROR($C915-IF($X915=1,1,INDEX(Forecast_Capex_Input!$CI$12:$CI$286,$X915-1))+1,NA)</f>
        <v>N/A</v>
      </c>
      <c r="AA915" s="174" t="str" cm="1">
        <f t="array" aca="1" ref="AA915" ca="1">IFERROR(IF(Y915=1,
INDEX(Forecast_Capex_Input!$AI$10:$BB$10,SMALL(IF(INDEX(Forecast_Capex_Input!$AI$12:$BB$286,$X915,0)&gt;0,COLUMN(Forecast_Capex_Input!$AI$10:$BB$10)-COLUMN(Forecast_Capex_Input!$AI$12)+1),ROWS(OFFSET(AA914,0,0,-$Z915)))),
OFFSET(AA914,-INDEX(Forecast_Capex_Input!$CG$12:$CG$286,$X915)+1,0)),NA)</f>
        <v>N/A</v>
      </c>
      <c r="AB915" s="174" t="str">
        <f t="shared" ca="1" si="625"/>
        <v>N/A</v>
      </c>
      <c r="AC915" s="222" t="b">
        <f t="shared" si="657"/>
        <v>0</v>
      </c>
      <c r="AD915" s="220" t="b">
        <v>0</v>
      </c>
      <c r="AE915" s="222" t="b">
        <f t="shared" si="626"/>
        <v>1</v>
      </c>
      <c r="AF915" s="165"/>
      <c r="AG915" s="215">
        <v>0</v>
      </c>
      <c r="AH915" s="215">
        <v>0</v>
      </c>
      <c r="AI915" s="215">
        <v>0</v>
      </c>
      <c r="AJ915" s="215">
        <v>0</v>
      </c>
      <c r="AK915" s="215">
        <v>0</v>
      </c>
      <c r="AL915" s="155">
        <v>0</v>
      </c>
      <c r="AM915" s="165"/>
      <c r="AN915" s="215" cm="1">
        <f t="array" aca="1" ref="AN915" ca="1">IFERROR(INDEX(General!O$33:O$34,$AB915)
*AG915,0)</f>
        <v>0</v>
      </c>
      <c r="AO915" s="215" cm="1">
        <f t="array" aca="1" ref="AO915" ca="1">IFERROR(INDEX(General!P$33:P$34,$AB915)
*AH915,0)</f>
        <v>0</v>
      </c>
      <c r="AP915" s="215" cm="1">
        <f t="array" aca="1" ref="AP915" ca="1">IFERROR(INDEX(General!Q$33:Q$34,$AB915)
*AI915,0)</f>
        <v>0</v>
      </c>
      <c r="AQ915" s="215" cm="1">
        <f t="array" aca="1" ref="AQ915" ca="1">IFERROR(INDEX(General!R$33:R$34,$AB915)
*AJ915,0)</f>
        <v>0</v>
      </c>
      <c r="AR915" s="215" cm="1">
        <f t="array" aca="1" ref="AR915" ca="1">IFERROR(INDEX(General!S$33:S$34,$AB915)
*AK915,0)</f>
        <v>0</v>
      </c>
      <c r="AS915" s="155">
        <f t="shared" ca="1" si="658"/>
        <v>0</v>
      </c>
      <c r="AT915" s="165"/>
      <c r="AU915" s="215">
        <f ca="1">IF($AE915=FALSE,AN915*Overheads!$R$24*$V915,
IFERROR(Overheads!$O$49*$V915*AN915,0)
+IFERROR(Overheads!Q$59*$V915*(AN915/Overheads!Q$68),0))</f>
        <v>0</v>
      </c>
      <c r="AV915" s="215">
        <f ca="1">IF($AE915=FALSE,AO915*Overheads!$R$24*$V915,
IFERROR(Overheads!$O$49*$V915*AO915,0)
+IFERROR(Overheads!R$59*$V915*(AO915/Overheads!R$68),0))</f>
        <v>0</v>
      </c>
      <c r="AW915" s="215">
        <f ca="1">IF($AE915=FALSE,AP915*Overheads!$R$24*$V915,
IFERROR(Overheads!$O$49*$V915*AP915,0)
+IFERROR(Overheads!S$59*$V915*(AP915/Overheads!S$68),0))</f>
        <v>0</v>
      </c>
      <c r="AX915" s="215">
        <f ca="1">IF($AE915=FALSE,AQ915*Overheads!$R$24*$V915,
IFERROR(Overheads!$O$49*$V915*AQ915,0)
+IFERROR(Overheads!T$59*$V915*(AQ915/Overheads!T$68),0))</f>
        <v>0</v>
      </c>
      <c r="AY915" s="215">
        <f ca="1">IF($AE915=FALSE,AR915*Overheads!$R$24*$V915,
IFERROR(Overheads!$O$49*$V915*AR915,0)
+IFERROR(Overheads!U$59*$V915*(AR915/Overheads!U$68),0))</f>
        <v>0</v>
      </c>
      <c r="AZ915" s="155">
        <f t="shared" ca="1" si="659"/>
        <v>0</v>
      </c>
      <c r="BA915" s="165"/>
      <c r="BB915" s="215">
        <f ca="1">IF($AE915=FALSE,AN915*Overheads!$S$25,
IFERROR(Overheads!$O$50*AN915,0)
+IFERROR(Overheads!Q$60*(AN915/Overheads!Q$66),0))</f>
        <v>0</v>
      </c>
      <c r="BC915" s="215">
        <f ca="1">IF($AE915=FALSE,AO915*Overheads!$S$25,
IFERROR(Overheads!$O$50*AO915,0)
+IFERROR(Overheads!R$60*(AO915/Overheads!R$66),0))</f>
        <v>0</v>
      </c>
      <c r="BD915" s="215">
        <f ca="1">IF($AE915=FALSE,AP915*Overheads!$S$25,
IFERROR(Overheads!$O$50*AP915,0)
+IFERROR(Overheads!S$60*(AP915/Overheads!S$66),0))</f>
        <v>0</v>
      </c>
      <c r="BE915" s="215">
        <f ca="1">IF($AE915=FALSE,AQ915*Overheads!$S$25,
IFERROR(Overheads!$O$50*AQ915,0)
+IFERROR(Overheads!T$60*(AQ915/Overheads!T$66),0))</f>
        <v>0</v>
      </c>
      <c r="BF915" s="215">
        <f ca="1">IF($AE915=FALSE,AR915*Overheads!$S$25,
IFERROR(Overheads!$O$50*AR915,0)
+IFERROR(Overheads!U$60*(AR915/Overheads!U$66),0))</f>
        <v>0</v>
      </c>
      <c r="BG915" s="155">
        <f t="shared" ca="1" si="660"/>
        <v>0</v>
      </c>
      <c r="BH915" s="165"/>
      <c r="BI915" s="215">
        <f t="shared" ca="1" si="661"/>
        <v>0</v>
      </c>
      <c r="BJ915" s="215">
        <f t="shared" ca="1" si="627"/>
        <v>0</v>
      </c>
      <c r="BK915" s="215">
        <f t="shared" ca="1" si="628"/>
        <v>0</v>
      </c>
      <c r="BL915" s="215">
        <f t="shared" ca="1" si="629"/>
        <v>0</v>
      </c>
      <c r="BM915" s="215">
        <f t="shared" ca="1" si="630"/>
        <v>0</v>
      </c>
      <c r="BN915" s="155">
        <f t="shared" ca="1" si="662"/>
        <v>0</v>
      </c>
      <c r="BO915" s="165"/>
      <c r="BP915" s="187" cm="1">
        <f t="array" ref="BP915">IFERROR(IF($X915=$X914,BP914,INDEX(Forecast_Capex_Input!AC$12:AC$286,$X915)),0)</f>
        <v>0</v>
      </c>
      <c r="BQ915" s="187" cm="1">
        <f t="array" ref="BQ915">IFERROR(IF($X915=$X914,BQ914,INDEX(Forecast_Capex_Input!AD$12:AD$286,$X915)),0)</f>
        <v>0</v>
      </c>
      <c r="BR915" s="187" cm="1">
        <f t="array" ref="BR915">IFERROR(IF($X915=$X914,BR914,INDEX(Forecast_Capex_Input!AE$12:AE$286,$X915)),0)</f>
        <v>0</v>
      </c>
      <c r="BS915" s="187" cm="1">
        <f t="array" ref="BS915">IFERROR(IF($X915=$X914,BS914,INDEX(Forecast_Capex_Input!AF$12:AF$286,$X915)),0)</f>
        <v>0</v>
      </c>
      <c r="BT915" s="187" cm="1">
        <f t="array" ref="BT915">IFERROR(IF($X915=$X914,BT914,INDEX(Forecast_Capex_Input!AG$12:AG$286,$X915)),0)</f>
        <v>0</v>
      </c>
      <c r="BU915" s="165"/>
      <c r="BV915" s="215">
        <f t="shared" si="631"/>
        <v>0</v>
      </c>
      <c r="BW915" s="215">
        <f t="shared" si="632"/>
        <v>0</v>
      </c>
      <c r="BX915" s="215">
        <f t="shared" si="633"/>
        <v>0</v>
      </c>
      <c r="BY915" s="215">
        <f t="shared" si="634"/>
        <v>0</v>
      </c>
      <c r="BZ915" s="215">
        <f t="shared" si="635"/>
        <v>0</v>
      </c>
      <c r="CA915" s="155">
        <f t="shared" si="663"/>
        <v>0</v>
      </c>
      <c r="CB915" s="165"/>
      <c r="CC915" s="215">
        <f t="shared" si="636"/>
        <v>0</v>
      </c>
      <c r="CD915" s="215">
        <f t="shared" si="637"/>
        <v>0</v>
      </c>
      <c r="CE915" s="215">
        <f t="shared" si="638"/>
        <v>0</v>
      </c>
      <c r="CF915" s="215">
        <f t="shared" si="639"/>
        <v>0</v>
      </c>
      <c r="CG915" s="215">
        <f t="shared" si="640"/>
        <v>0</v>
      </c>
      <c r="CH915" s="155">
        <f t="shared" si="664"/>
        <v>0</v>
      </c>
      <c r="CI915" s="165"/>
      <c r="CJ915" s="215">
        <f t="shared" si="641"/>
        <v>0</v>
      </c>
      <c r="CK915" s="215">
        <f t="shared" si="642"/>
        <v>0</v>
      </c>
      <c r="CL915" s="215">
        <f t="shared" si="643"/>
        <v>0</v>
      </c>
      <c r="CM915" s="215">
        <f t="shared" si="644"/>
        <v>0</v>
      </c>
      <c r="CN915" s="215">
        <f t="shared" si="645"/>
        <v>0</v>
      </c>
      <c r="CO915" s="155">
        <f t="shared" si="665"/>
        <v>0</v>
      </c>
      <c r="CP915" s="165"/>
      <c r="CQ915" s="223">
        <f t="shared" si="646"/>
        <v>0</v>
      </c>
      <c r="CR915" s="223">
        <f t="shared" si="647"/>
        <v>0</v>
      </c>
      <c r="CS915" s="223">
        <f t="shared" si="648"/>
        <v>0</v>
      </c>
      <c r="CT915" s="223">
        <f t="shared" si="649"/>
        <v>0</v>
      </c>
      <c r="CU915" s="223">
        <f t="shared" si="650"/>
        <v>0</v>
      </c>
      <c r="CV915" s="155">
        <f t="shared" si="666"/>
        <v>0</v>
      </c>
      <c r="CW915" s="165"/>
      <c r="CX915" s="215">
        <f t="shared" si="667"/>
        <v>0</v>
      </c>
      <c r="CY915" s="215">
        <f t="shared" si="651"/>
        <v>0</v>
      </c>
      <c r="CZ915" s="215">
        <f t="shared" si="652"/>
        <v>0</v>
      </c>
      <c r="DA915" s="215">
        <f t="shared" si="653"/>
        <v>0</v>
      </c>
      <c r="DB915" s="215">
        <f t="shared" si="654"/>
        <v>0</v>
      </c>
      <c r="DC915" s="155">
        <f t="shared" si="668"/>
        <v>0</v>
      </c>
      <c r="DD915" s="165"/>
      <c r="DE915" s="188" t="b" cm="1">
        <f t="array" aca="1" ref="DE915" ca="1">OR($G915=Forecast_Capex_Input!$BF$8:$BF$10)</f>
        <v>0</v>
      </c>
      <c r="DF915" s="188" cm="1">
        <f t="array" aca="1" ref="DF915" ca="1">IFERROR(INDEX(Forecast_Capex_Input!BG$12:BG$286,$X915)
*(INDEX(Forecast_Capex_Input!$H$12:$H$286,$X915)=Repex),0)
*$DE915</f>
        <v>0</v>
      </c>
      <c r="DG915" s="188" cm="1">
        <f t="array" aca="1" ref="DG915" ca="1">IFERROR(INDEX(Forecast_Capex_Input!BH$12:BH$286,$X915)
*(INDEX(Forecast_Capex_Input!$H$12:$H$286,$X915)=Repex),0)
*$DE915</f>
        <v>0</v>
      </c>
      <c r="DH915" s="188" cm="1">
        <f t="array" aca="1" ref="DH915" ca="1">IFERROR(INDEX(Forecast_Capex_Input!BI$12:BI$286,$X915)
*(INDEX(Forecast_Capex_Input!$H$12:$H$286,$X915)=Repex),0)
*$DE915</f>
        <v>0</v>
      </c>
      <c r="DI915" s="188" cm="1">
        <f t="array" aca="1" ref="DI915" ca="1">IFERROR(INDEX(Forecast_Capex_Input!BJ$12:BJ$286,$X915)
*(INDEX(Forecast_Capex_Input!$H$12:$H$286,$X915)=Repex),0)
*$DE915</f>
        <v>0</v>
      </c>
      <c r="DJ915" s="188" cm="1">
        <f t="array" aca="1" ref="DJ915" ca="1">IFERROR(INDEX(Forecast_Capex_Input!BK$12:BK$286,$X915)
*(INDEX(Forecast_Capex_Input!$H$12:$H$286,$X915)=Repex),0)
*$DE915</f>
        <v>0</v>
      </c>
      <c r="DK915" s="188" cm="1">
        <f t="array" aca="1" ref="DK915" ca="1">IFERROR(INDEX(Forecast_Capex_Input!BL$12:BL$286,$X915)
*(INDEX(Forecast_Capex_Input!$H$12:$H$286,$X915)=Repex),0)
*$DE915</f>
        <v>0</v>
      </c>
      <c r="DL915" s="165"/>
      <c r="DM915" s="188" t="b" cm="1">
        <f t="array" aca="1" ref="DM915" ca="1">OR($G915=Forecast_Capex_Input!$BN$8:$BN$9)</f>
        <v>0</v>
      </c>
      <c r="DN915" s="188" cm="1">
        <f t="array" aca="1" ref="DN915" ca="1">IFERROR(INDEX(Forecast_Capex_Input!BO$12:BO$286,$X915)
*(INDEX(Forecast_Capex_Input!$H$12:$H$286,$X915)=Repex),0)
*$DM915</f>
        <v>0</v>
      </c>
      <c r="DO915" s="188" cm="1">
        <f t="array" aca="1" ref="DO915" ca="1">IFERROR(INDEX(Forecast_Capex_Input!BP$12:BP$286,$X915)
*(INDEX(Forecast_Capex_Input!$H$12:$H$286,$X915)=Repex),0)
*$DM915</f>
        <v>0</v>
      </c>
      <c r="DP915" s="188" cm="1">
        <f t="array" aca="1" ref="DP915" ca="1">IFERROR(INDEX(Forecast_Capex_Input!BQ$12:BQ$286,$X915)
*(INDEX(Forecast_Capex_Input!$H$12:$H$286,$X915)=Repex),0)
*$DM915</f>
        <v>0</v>
      </c>
      <c r="DQ915" s="188" cm="1">
        <f t="array" aca="1" ref="DQ915" ca="1">IFERROR(INDEX(Forecast_Capex_Input!BR$12:BR$286,$X915)
*(INDEX(Forecast_Capex_Input!$H$12:$H$286,$X915)=Repex),0)
*$DM915</f>
        <v>0</v>
      </c>
      <c r="DR915" s="188" cm="1">
        <f t="array" aca="1" ref="DR915" ca="1">IFERROR(INDEX(Forecast_Capex_Input!BS$12:BS$286,$X915)
*(INDEX(Forecast_Capex_Input!$H$12:$H$286,$X915)=Repex),0)
*$DM915</f>
        <v>0</v>
      </c>
      <c r="DS915" s="165"/>
      <c r="DT915" s="188" t="b" cm="1">
        <f t="array" aca="1" ref="DT915" ca="1">OR($G915=Forecast_Capex_Input!$BU$8:$BU$10)</f>
        <v>0</v>
      </c>
      <c r="DU915" s="188" cm="1">
        <f t="array" aca="1" ref="DU915" ca="1">IFERROR(INDEX(Forecast_Capex_Input!BV$12:BV$286,$X915)
*(INDEX(Forecast_Capex_Input!$H$12:$H$286,$X915)=Repex),0)
*$DT915</f>
        <v>0</v>
      </c>
      <c r="DV915" s="188" cm="1">
        <f t="array" aca="1" ref="DV915" ca="1">IFERROR(INDEX(Forecast_Capex_Input!BW$12:BW$286,$X915)
*(INDEX(Forecast_Capex_Input!$H$12:$H$286,$X915)=Repex),0)
*$DT915</f>
        <v>0</v>
      </c>
      <c r="DW915" s="188" cm="1">
        <f t="array" aca="1" ref="DW915" ca="1">IFERROR(INDEX(Forecast_Capex_Input!BX$12:BX$286,$X915)
*(INDEX(Forecast_Capex_Input!$H$12:$H$286,$X915)=Repex),0)
*$DT915</f>
        <v>0</v>
      </c>
      <c r="DX915" s="188" cm="1">
        <f t="array" aca="1" ref="DX915" ca="1">IFERROR(INDEX(Forecast_Capex_Input!BY$12:BY$286,$X915)
*(INDEX(Forecast_Capex_Input!$H$12:$H$286,$X915)=Repex),0)
*$DT915</f>
        <v>0</v>
      </c>
      <c r="DY915" s="188" cm="1">
        <f t="array" aca="1" ref="DY915" ca="1">IFERROR(INDEX(Forecast_Capex_Input!BZ$12:BZ$286,$X915)
*(INDEX(Forecast_Capex_Input!$H$12:$H$286,$X915)=Repex),0)
*$DT915</f>
        <v>0</v>
      </c>
      <c r="DZ915" s="188" cm="1">
        <f t="array" aca="1" ref="DZ915" ca="1">IFERROR(INDEX(Forecast_Capex_Input!CA$12:CA$286,$X915)
*(INDEX(Forecast_Capex_Input!$H$12:$H$286,$X915)=Repex),0)
*$DT915</f>
        <v>0</v>
      </c>
      <c r="EA915" s="188" cm="1">
        <f t="array" aca="1" ref="EA915" ca="1">IFERROR(INDEX(Forecast_Capex_Input!CB$12:CB$286,$X915)
*(INDEX(Forecast_Capex_Input!$H$12:$H$286,$X915)=Repex),0)
*$DT915</f>
        <v>0</v>
      </c>
      <c r="EB915" s="188" cm="1">
        <f t="array" aca="1" ref="EB915" ca="1">IFERROR(INDEX(Forecast_Capex_Input!CC$12:CC$286,$X915)
*(INDEX(Forecast_Capex_Input!$H$12:$H$286,$X915)=Repex),0)
*$DT915</f>
        <v>0</v>
      </c>
      <c r="EC915" s="165"/>
      <c r="ED915" s="226" t="str">
        <f t="shared" si="655"/>
        <v>N/A</v>
      </c>
      <c r="EE915" s="174" t="s">
        <v>15</v>
      </c>
    </row>
    <row r="916" spans="3:135" x14ac:dyDescent="0.2">
      <c r="C916" s="174">
        <f t="shared" si="656"/>
        <v>906</v>
      </c>
      <c r="D916" s="167" t="str" cm="1">
        <f t="array" ref="D916">IFERROR(INDEX(Forecast_Capex_Input!$D$12:$D$286,$X916),NA)</f>
        <v>N/A</v>
      </c>
      <c r="E916" s="172" t="str" cm="1">
        <f t="array" ref="E916">IF($X916=NA,NA,INDEX(Forecast_Capex_Input!$E$12:$E$286,$X916))</f>
        <v>N/A</v>
      </c>
      <c r="F916" s="167" t="str" cm="1">
        <f t="array" aca="1" ref="F916" ca="1">IFERROR(INDEX(General!$E$25:$E$26,$Y916),NA)</f>
        <v>N/A</v>
      </c>
      <c r="G916" s="167" t="str" cm="1">
        <f t="array" aca="1" ref="G916" ca="1">IFERROR(INDEX(Forecast_Capex_Input!$AI$11:$BB$11,$AA916),NA)</f>
        <v>N/A</v>
      </c>
      <c r="H916" s="189" t="str" cm="1">
        <f t="array" aca="1" ref="H916" ca="1">IFERROR(INDEX(Forecast_Capex_Input!$AI$12:$BB$286,$X916,$AA916),NA)</f>
        <v>N/A</v>
      </c>
      <c r="I916" s="199" t="str" cm="1">
        <f t="array" ref="I916">IFERROR(INDEX(Forecast_Capex_Input!$F$12:$F$286,$X916),NA)</f>
        <v>N/A</v>
      </c>
      <c r="J916" s="199" t="str" cm="1">
        <f t="array" ref="J916">IFERROR(INDEX(Forecast_Capex_Input!G$12:G$286,$X916),NA)</f>
        <v>N/A</v>
      </c>
      <c r="K916" s="199" t="str" cm="1">
        <f t="array" ref="K916">IFERROR(INDEX(Forecast_Capex_Input!H$12:H$286,$X916),NA)</f>
        <v>N/A</v>
      </c>
      <c r="L916" s="199" t="str" cm="1">
        <f t="array" ref="L916">IFERROR(INDEX(Forecast_Capex_Input!I$12:I$286,$X916),NA)</f>
        <v>N/A</v>
      </c>
      <c r="M916" s="199" t="str" cm="1">
        <f t="array" ref="M916">IFERROR(INDEX(Forecast_Capex_Input!J$12:J$286,$X916),NA)</f>
        <v>N/A</v>
      </c>
      <c r="N916" s="199" t="str" cm="1">
        <f t="array" ref="N916">IFERROR(INDEX(Forecast_Capex_Input!K$12:K$286,$X916),NA)</f>
        <v>N/A</v>
      </c>
      <c r="O916" s="199" t="str" cm="1">
        <f t="array" ref="O916">IFERROR(INDEX(Forecast_Capex_Input!L$12:L$286,$X916),NA)</f>
        <v>N/A</v>
      </c>
      <c r="P916" s="199" t="str" cm="1">
        <f t="array" ref="P916">IFERROR(INDEX(Forecast_Capex_Input!M$12:M$286,$X916),NA)</f>
        <v>N/A</v>
      </c>
      <c r="Q916" s="172" t="str" cm="1">
        <f t="array" ref="Q916">IFERROR(INDEX(Forecast_Capex_Input!N$12:N$286,$X916),NA)</f>
        <v>N/A</v>
      </c>
      <c r="R916" s="265" cm="1">
        <f t="array" ref="R916">IFERROR(INDEX(Forecast_Capex_Input!O$12:O$286,$X916),0)</f>
        <v>0</v>
      </c>
      <c r="S916" s="172" cm="1">
        <f t="array" ref="S916">IFERROR(INDEX(Forecast_Capex_Input!P$12:P$286,$X916),0)</f>
        <v>0</v>
      </c>
      <c r="T916" s="199" t="str" cm="1">
        <f t="array" aca="1" ref="T916" ca="1">IFERROR(INDEX(General!$K$84:$K$103,$AA916),NA)</f>
        <v>N/A</v>
      </c>
      <c r="U916" s="188" cm="1">
        <f t="array" aca="1" ref="U916" ca="1">IFERROR(
IF($F916=General!$E$25,INDEX(Forecast_Capex_Input!S$12:S$286,$X916),
INDEX(Forecast_Capex_Input!T$12:T$286,$X916)),0)</f>
        <v>0</v>
      </c>
      <c r="V916" s="222" t="b">
        <f>IFERROR(INDEX(Overheads!$T$19:$T$26,MATCH($I916,Overheads!$E$19:$E$26,0)),FALSE)</f>
        <v>0</v>
      </c>
      <c r="W916" s="165"/>
      <c r="X916" s="174" t="str">
        <f>IFERROR(
IF(MATCH($C916,Forecast_Capex_Input!$CI$12:$CI$286,1)+1&gt;MAX(Forecast_Capex_Input!$C$12:$C$286),NA,
MATCH($C916,Forecast_Capex_Input!$CI$12:$CI$286,1)+1),1)</f>
        <v>N/A</v>
      </c>
      <c r="Y916" s="174" t="str" cm="1">
        <f t="array" aca="1" ref="Y916" ca="1">IFERROR(
IF(X915&lt;&gt;X916,1,
IF(COUNTIF(OFFSET(Y915,0,0,-INDEX(Forecast_Capex_Input!$CG$12:$CG$286,$X916)),Y915)=INDEX(Forecast_Capex_Input!$CG$12:$CG$286,$X916),Y915+1,Y915)),NA)</f>
        <v>N/A</v>
      </c>
      <c r="Z916" s="174" t="str" cm="1">
        <f t="array" ref="Z916">IFERROR($C916-IF($X916=1,1,INDEX(Forecast_Capex_Input!$CI$12:$CI$286,$X916-1))+1,NA)</f>
        <v>N/A</v>
      </c>
      <c r="AA916" s="174" t="str" cm="1">
        <f t="array" aca="1" ref="AA916" ca="1">IFERROR(IF(Y916=1,
INDEX(Forecast_Capex_Input!$AI$10:$BB$10,SMALL(IF(INDEX(Forecast_Capex_Input!$AI$12:$BB$286,$X916,0)&gt;0,COLUMN(Forecast_Capex_Input!$AI$10:$BB$10)-COLUMN(Forecast_Capex_Input!$AI$12)+1),ROWS(OFFSET(AA915,0,0,-$Z916)))),
OFFSET(AA915,-INDEX(Forecast_Capex_Input!$CG$12:$CG$286,$X916)+1,0)),NA)</f>
        <v>N/A</v>
      </c>
      <c r="AB916" s="174" t="str">
        <f t="shared" ca="1" si="625"/>
        <v>N/A</v>
      </c>
      <c r="AC916" s="222" t="b">
        <f t="shared" si="657"/>
        <v>0</v>
      </c>
      <c r="AD916" s="220" t="b">
        <v>0</v>
      </c>
      <c r="AE916" s="222" t="b">
        <f t="shared" si="626"/>
        <v>1</v>
      </c>
      <c r="AF916" s="165"/>
      <c r="AG916" s="215">
        <v>0</v>
      </c>
      <c r="AH916" s="215">
        <v>0</v>
      </c>
      <c r="AI916" s="215">
        <v>0</v>
      </c>
      <c r="AJ916" s="215">
        <v>0</v>
      </c>
      <c r="AK916" s="215">
        <v>0</v>
      </c>
      <c r="AL916" s="155">
        <v>0</v>
      </c>
      <c r="AM916" s="165"/>
      <c r="AN916" s="215" cm="1">
        <f t="array" aca="1" ref="AN916" ca="1">IFERROR(INDEX(General!O$33:O$34,$AB916)
*AG916,0)</f>
        <v>0</v>
      </c>
      <c r="AO916" s="215" cm="1">
        <f t="array" aca="1" ref="AO916" ca="1">IFERROR(INDEX(General!P$33:P$34,$AB916)
*AH916,0)</f>
        <v>0</v>
      </c>
      <c r="AP916" s="215" cm="1">
        <f t="array" aca="1" ref="AP916" ca="1">IFERROR(INDEX(General!Q$33:Q$34,$AB916)
*AI916,0)</f>
        <v>0</v>
      </c>
      <c r="AQ916" s="215" cm="1">
        <f t="array" aca="1" ref="AQ916" ca="1">IFERROR(INDEX(General!R$33:R$34,$AB916)
*AJ916,0)</f>
        <v>0</v>
      </c>
      <c r="AR916" s="215" cm="1">
        <f t="array" aca="1" ref="AR916" ca="1">IFERROR(INDEX(General!S$33:S$34,$AB916)
*AK916,0)</f>
        <v>0</v>
      </c>
      <c r="AS916" s="155">
        <f t="shared" ca="1" si="658"/>
        <v>0</v>
      </c>
      <c r="AT916" s="165"/>
      <c r="AU916" s="215">
        <f ca="1">IF($AE916=FALSE,AN916*Overheads!$R$24*$V916,
IFERROR(Overheads!$O$49*$V916*AN916,0)
+IFERROR(Overheads!Q$59*$V916*(AN916/Overheads!Q$68),0))</f>
        <v>0</v>
      </c>
      <c r="AV916" s="215">
        <f ca="1">IF($AE916=FALSE,AO916*Overheads!$R$24*$V916,
IFERROR(Overheads!$O$49*$V916*AO916,0)
+IFERROR(Overheads!R$59*$V916*(AO916/Overheads!R$68),0))</f>
        <v>0</v>
      </c>
      <c r="AW916" s="215">
        <f ca="1">IF($AE916=FALSE,AP916*Overheads!$R$24*$V916,
IFERROR(Overheads!$O$49*$V916*AP916,0)
+IFERROR(Overheads!S$59*$V916*(AP916/Overheads!S$68),0))</f>
        <v>0</v>
      </c>
      <c r="AX916" s="215">
        <f ca="1">IF($AE916=FALSE,AQ916*Overheads!$R$24*$V916,
IFERROR(Overheads!$O$49*$V916*AQ916,0)
+IFERROR(Overheads!T$59*$V916*(AQ916/Overheads!T$68),0))</f>
        <v>0</v>
      </c>
      <c r="AY916" s="215">
        <f ca="1">IF($AE916=FALSE,AR916*Overheads!$R$24*$V916,
IFERROR(Overheads!$O$49*$V916*AR916,0)
+IFERROR(Overheads!U$59*$V916*(AR916/Overheads!U$68),0))</f>
        <v>0</v>
      </c>
      <c r="AZ916" s="155">
        <f t="shared" ca="1" si="659"/>
        <v>0</v>
      </c>
      <c r="BA916" s="165"/>
      <c r="BB916" s="215">
        <f ca="1">IF($AE916=FALSE,AN916*Overheads!$S$25,
IFERROR(Overheads!$O$50*AN916,0)
+IFERROR(Overheads!Q$60*(AN916/Overheads!Q$66),0))</f>
        <v>0</v>
      </c>
      <c r="BC916" s="215">
        <f ca="1">IF($AE916=FALSE,AO916*Overheads!$S$25,
IFERROR(Overheads!$O$50*AO916,0)
+IFERROR(Overheads!R$60*(AO916/Overheads!R$66),0))</f>
        <v>0</v>
      </c>
      <c r="BD916" s="215">
        <f ca="1">IF($AE916=FALSE,AP916*Overheads!$S$25,
IFERROR(Overheads!$O$50*AP916,0)
+IFERROR(Overheads!S$60*(AP916/Overheads!S$66),0))</f>
        <v>0</v>
      </c>
      <c r="BE916" s="215">
        <f ca="1">IF($AE916=FALSE,AQ916*Overheads!$S$25,
IFERROR(Overheads!$O$50*AQ916,0)
+IFERROR(Overheads!T$60*(AQ916/Overheads!T$66),0))</f>
        <v>0</v>
      </c>
      <c r="BF916" s="215">
        <f ca="1">IF($AE916=FALSE,AR916*Overheads!$S$25,
IFERROR(Overheads!$O$50*AR916,0)
+IFERROR(Overheads!U$60*(AR916/Overheads!U$66),0))</f>
        <v>0</v>
      </c>
      <c r="BG916" s="155">
        <f t="shared" ca="1" si="660"/>
        <v>0</v>
      </c>
      <c r="BH916" s="165"/>
      <c r="BI916" s="215">
        <f t="shared" ca="1" si="661"/>
        <v>0</v>
      </c>
      <c r="BJ916" s="215">
        <f t="shared" ca="1" si="627"/>
        <v>0</v>
      </c>
      <c r="BK916" s="215">
        <f t="shared" ca="1" si="628"/>
        <v>0</v>
      </c>
      <c r="BL916" s="215">
        <f t="shared" ca="1" si="629"/>
        <v>0</v>
      </c>
      <c r="BM916" s="215">
        <f t="shared" ca="1" si="630"/>
        <v>0</v>
      </c>
      <c r="BN916" s="155">
        <f t="shared" ca="1" si="662"/>
        <v>0</v>
      </c>
      <c r="BO916" s="165"/>
      <c r="BP916" s="187" cm="1">
        <f t="array" ref="BP916">IFERROR(IF($X916=$X915,BP915,INDEX(Forecast_Capex_Input!AC$12:AC$286,$X916)),0)</f>
        <v>0</v>
      </c>
      <c r="BQ916" s="187" cm="1">
        <f t="array" ref="BQ916">IFERROR(IF($X916=$X915,BQ915,INDEX(Forecast_Capex_Input!AD$12:AD$286,$X916)),0)</f>
        <v>0</v>
      </c>
      <c r="BR916" s="187" cm="1">
        <f t="array" ref="BR916">IFERROR(IF($X916=$X915,BR915,INDEX(Forecast_Capex_Input!AE$12:AE$286,$X916)),0)</f>
        <v>0</v>
      </c>
      <c r="BS916" s="187" cm="1">
        <f t="array" ref="BS916">IFERROR(IF($X916=$X915,BS915,INDEX(Forecast_Capex_Input!AF$12:AF$286,$X916)),0)</f>
        <v>0</v>
      </c>
      <c r="BT916" s="187" cm="1">
        <f t="array" ref="BT916">IFERROR(IF($X916=$X915,BT915,INDEX(Forecast_Capex_Input!AG$12:AG$286,$X916)),0)</f>
        <v>0</v>
      </c>
      <c r="BU916" s="165"/>
      <c r="BV916" s="215">
        <f t="shared" si="631"/>
        <v>0</v>
      </c>
      <c r="BW916" s="215">
        <f t="shared" si="632"/>
        <v>0</v>
      </c>
      <c r="BX916" s="215">
        <f t="shared" si="633"/>
        <v>0</v>
      </c>
      <c r="BY916" s="215">
        <f t="shared" si="634"/>
        <v>0</v>
      </c>
      <c r="BZ916" s="215">
        <f t="shared" si="635"/>
        <v>0</v>
      </c>
      <c r="CA916" s="155">
        <f t="shared" si="663"/>
        <v>0</v>
      </c>
      <c r="CB916" s="165"/>
      <c r="CC916" s="215">
        <f t="shared" si="636"/>
        <v>0</v>
      </c>
      <c r="CD916" s="215">
        <f t="shared" si="637"/>
        <v>0</v>
      </c>
      <c r="CE916" s="215">
        <f t="shared" si="638"/>
        <v>0</v>
      </c>
      <c r="CF916" s="215">
        <f t="shared" si="639"/>
        <v>0</v>
      </c>
      <c r="CG916" s="215">
        <f t="shared" si="640"/>
        <v>0</v>
      </c>
      <c r="CH916" s="155">
        <f t="shared" si="664"/>
        <v>0</v>
      </c>
      <c r="CI916" s="165"/>
      <c r="CJ916" s="215">
        <f t="shared" si="641"/>
        <v>0</v>
      </c>
      <c r="CK916" s="215">
        <f t="shared" si="642"/>
        <v>0</v>
      </c>
      <c r="CL916" s="215">
        <f t="shared" si="643"/>
        <v>0</v>
      </c>
      <c r="CM916" s="215">
        <f t="shared" si="644"/>
        <v>0</v>
      </c>
      <c r="CN916" s="215">
        <f t="shared" si="645"/>
        <v>0</v>
      </c>
      <c r="CO916" s="155">
        <f t="shared" si="665"/>
        <v>0</v>
      </c>
      <c r="CP916" s="165"/>
      <c r="CQ916" s="223">
        <f t="shared" si="646"/>
        <v>0</v>
      </c>
      <c r="CR916" s="223">
        <f t="shared" si="647"/>
        <v>0</v>
      </c>
      <c r="CS916" s="223">
        <f t="shared" si="648"/>
        <v>0</v>
      </c>
      <c r="CT916" s="223">
        <f t="shared" si="649"/>
        <v>0</v>
      </c>
      <c r="CU916" s="223">
        <f t="shared" si="650"/>
        <v>0</v>
      </c>
      <c r="CV916" s="155">
        <f t="shared" si="666"/>
        <v>0</v>
      </c>
      <c r="CW916" s="165"/>
      <c r="CX916" s="215">
        <f t="shared" si="667"/>
        <v>0</v>
      </c>
      <c r="CY916" s="215">
        <f t="shared" si="651"/>
        <v>0</v>
      </c>
      <c r="CZ916" s="215">
        <f t="shared" si="652"/>
        <v>0</v>
      </c>
      <c r="DA916" s="215">
        <f t="shared" si="653"/>
        <v>0</v>
      </c>
      <c r="DB916" s="215">
        <f t="shared" si="654"/>
        <v>0</v>
      </c>
      <c r="DC916" s="155">
        <f t="shared" si="668"/>
        <v>0</v>
      </c>
      <c r="DD916" s="165"/>
      <c r="DE916" s="188" t="b" cm="1">
        <f t="array" aca="1" ref="DE916" ca="1">OR($G916=Forecast_Capex_Input!$BF$8:$BF$10)</f>
        <v>0</v>
      </c>
      <c r="DF916" s="188" cm="1">
        <f t="array" aca="1" ref="DF916" ca="1">IFERROR(INDEX(Forecast_Capex_Input!BG$12:BG$286,$X916)
*(INDEX(Forecast_Capex_Input!$H$12:$H$286,$X916)=Repex),0)
*$DE916</f>
        <v>0</v>
      </c>
      <c r="DG916" s="188" cm="1">
        <f t="array" aca="1" ref="DG916" ca="1">IFERROR(INDEX(Forecast_Capex_Input!BH$12:BH$286,$X916)
*(INDEX(Forecast_Capex_Input!$H$12:$H$286,$X916)=Repex),0)
*$DE916</f>
        <v>0</v>
      </c>
      <c r="DH916" s="188" cm="1">
        <f t="array" aca="1" ref="DH916" ca="1">IFERROR(INDEX(Forecast_Capex_Input!BI$12:BI$286,$X916)
*(INDEX(Forecast_Capex_Input!$H$12:$H$286,$X916)=Repex),0)
*$DE916</f>
        <v>0</v>
      </c>
      <c r="DI916" s="188" cm="1">
        <f t="array" aca="1" ref="DI916" ca="1">IFERROR(INDEX(Forecast_Capex_Input!BJ$12:BJ$286,$X916)
*(INDEX(Forecast_Capex_Input!$H$12:$H$286,$X916)=Repex),0)
*$DE916</f>
        <v>0</v>
      </c>
      <c r="DJ916" s="188" cm="1">
        <f t="array" aca="1" ref="DJ916" ca="1">IFERROR(INDEX(Forecast_Capex_Input!BK$12:BK$286,$X916)
*(INDEX(Forecast_Capex_Input!$H$12:$H$286,$X916)=Repex),0)
*$DE916</f>
        <v>0</v>
      </c>
      <c r="DK916" s="188" cm="1">
        <f t="array" aca="1" ref="DK916" ca="1">IFERROR(INDEX(Forecast_Capex_Input!BL$12:BL$286,$X916)
*(INDEX(Forecast_Capex_Input!$H$12:$H$286,$X916)=Repex),0)
*$DE916</f>
        <v>0</v>
      </c>
      <c r="DL916" s="165"/>
      <c r="DM916" s="188" t="b" cm="1">
        <f t="array" aca="1" ref="DM916" ca="1">OR($G916=Forecast_Capex_Input!$BN$8:$BN$9)</f>
        <v>0</v>
      </c>
      <c r="DN916" s="188" cm="1">
        <f t="array" aca="1" ref="DN916" ca="1">IFERROR(INDEX(Forecast_Capex_Input!BO$12:BO$286,$X916)
*(INDEX(Forecast_Capex_Input!$H$12:$H$286,$X916)=Repex),0)
*$DM916</f>
        <v>0</v>
      </c>
      <c r="DO916" s="188" cm="1">
        <f t="array" aca="1" ref="DO916" ca="1">IFERROR(INDEX(Forecast_Capex_Input!BP$12:BP$286,$X916)
*(INDEX(Forecast_Capex_Input!$H$12:$H$286,$X916)=Repex),0)
*$DM916</f>
        <v>0</v>
      </c>
      <c r="DP916" s="188" cm="1">
        <f t="array" aca="1" ref="DP916" ca="1">IFERROR(INDEX(Forecast_Capex_Input!BQ$12:BQ$286,$X916)
*(INDEX(Forecast_Capex_Input!$H$12:$H$286,$X916)=Repex),0)
*$DM916</f>
        <v>0</v>
      </c>
      <c r="DQ916" s="188" cm="1">
        <f t="array" aca="1" ref="DQ916" ca="1">IFERROR(INDEX(Forecast_Capex_Input!BR$12:BR$286,$X916)
*(INDEX(Forecast_Capex_Input!$H$12:$H$286,$X916)=Repex),0)
*$DM916</f>
        <v>0</v>
      </c>
      <c r="DR916" s="188" cm="1">
        <f t="array" aca="1" ref="DR916" ca="1">IFERROR(INDEX(Forecast_Capex_Input!BS$12:BS$286,$X916)
*(INDEX(Forecast_Capex_Input!$H$12:$H$286,$X916)=Repex),0)
*$DM916</f>
        <v>0</v>
      </c>
      <c r="DS916" s="165"/>
      <c r="DT916" s="188" t="b" cm="1">
        <f t="array" aca="1" ref="DT916" ca="1">OR($G916=Forecast_Capex_Input!$BU$8:$BU$10)</f>
        <v>0</v>
      </c>
      <c r="DU916" s="188" cm="1">
        <f t="array" aca="1" ref="DU916" ca="1">IFERROR(INDEX(Forecast_Capex_Input!BV$12:BV$286,$X916)
*(INDEX(Forecast_Capex_Input!$H$12:$H$286,$X916)=Repex),0)
*$DT916</f>
        <v>0</v>
      </c>
      <c r="DV916" s="188" cm="1">
        <f t="array" aca="1" ref="DV916" ca="1">IFERROR(INDEX(Forecast_Capex_Input!BW$12:BW$286,$X916)
*(INDEX(Forecast_Capex_Input!$H$12:$H$286,$X916)=Repex),0)
*$DT916</f>
        <v>0</v>
      </c>
      <c r="DW916" s="188" cm="1">
        <f t="array" aca="1" ref="DW916" ca="1">IFERROR(INDEX(Forecast_Capex_Input!BX$12:BX$286,$X916)
*(INDEX(Forecast_Capex_Input!$H$12:$H$286,$X916)=Repex),0)
*$DT916</f>
        <v>0</v>
      </c>
      <c r="DX916" s="188" cm="1">
        <f t="array" aca="1" ref="DX916" ca="1">IFERROR(INDEX(Forecast_Capex_Input!BY$12:BY$286,$X916)
*(INDEX(Forecast_Capex_Input!$H$12:$H$286,$X916)=Repex),0)
*$DT916</f>
        <v>0</v>
      </c>
      <c r="DY916" s="188" cm="1">
        <f t="array" aca="1" ref="DY916" ca="1">IFERROR(INDEX(Forecast_Capex_Input!BZ$12:BZ$286,$X916)
*(INDEX(Forecast_Capex_Input!$H$12:$H$286,$X916)=Repex),0)
*$DT916</f>
        <v>0</v>
      </c>
      <c r="DZ916" s="188" cm="1">
        <f t="array" aca="1" ref="DZ916" ca="1">IFERROR(INDEX(Forecast_Capex_Input!CA$12:CA$286,$X916)
*(INDEX(Forecast_Capex_Input!$H$12:$H$286,$X916)=Repex),0)
*$DT916</f>
        <v>0</v>
      </c>
      <c r="EA916" s="188" cm="1">
        <f t="array" aca="1" ref="EA916" ca="1">IFERROR(INDEX(Forecast_Capex_Input!CB$12:CB$286,$X916)
*(INDEX(Forecast_Capex_Input!$H$12:$H$286,$X916)=Repex),0)
*$DT916</f>
        <v>0</v>
      </c>
      <c r="EB916" s="188" cm="1">
        <f t="array" aca="1" ref="EB916" ca="1">IFERROR(INDEX(Forecast_Capex_Input!CC$12:CC$286,$X916)
*(INDEX(Forecast_Capex_Input!$H$12:$H$286,$X916)=Repex),0)
*$DT916</f>
        <v>0</v>
      </c>
      <c r="EC916" s="165"/>
      <c r="ED916" s="226" t="str">
        <f t="shared" si="655"/>
        <v>N/A</v>
      </c>
      <c r="EE916" s="174" t="s">
        <v>15</v>
      </c>
    </row>
    <row r="917" spans="3:135" x14ac:dyDescent="0.2">
      <c r="C917" s="174">
        <f t="shared" si="656"/>
        <v>907</v>
      </c>
      <c r="D917" s="167" t="str" cm="1">
        <f t="array" ref="D917">IFERROR(INDEX(Forecast_Capex_Input!$D$12:$D$286,$X917),NA)</f>
        <v>N/A</v>
      </c>
      <c r="E917" s="172" t="str" cm="1">
        <f t="array" ref="E917">IF($X917=NA,NA,INDEX(Forecast_Capex_Input!$E$12:$E$286,$X917))</f>
        <v>N/A</v>
      </c>
      <c r="F917" s="167" t="str" cm="1">
        <f t="array" aca="1" ref="F917" ca="1">IFERROR(INDEX(General!$E$25:$E$26,$Y917),NA)</f>
        <v>N/A</v>
      </c>
      <c r="G917" s="167" t="str" cm="1">
        <f t="array" aca="1" ref="G917" ca="1">IFERROR(INDEX(Forecast_Capex_Input!$AI$11:$BB$11,$AA917),NA)</f>
        <v>N/A</v>
      </c>
      <c r="H917" s="189" t="str" cm="1">
        <f t="array" aca="1" ref="H917" ca="1">IFERROR(INDEX(Forecast_Capex_Input!$AI$12:$BB$286,$X917,$AA917),NA)</f>
        <v>N/A</v>
      </c>
      <c r="I917" s="199" t="str" cm="1">
        <f t="array" ref="I917">IFERROR(INDEX(Forecast_Capex_Input!$F$12:$F$286,$X917),NA)</f>
        <v>N/A</v>
      </c>
      <c r="J917" s="199" t="str" cm="1">
        <f t="array" ref="J917">IFERROR(INDEX(Forecast_Capex_Input!G$12:G$286,$X917),NA)</f>
        <v>N/A</v>
      </c>
      <c r="K917" s="199" t="str" cm="1">
        <f t="array" ref="K917">IFERROR(INDEX(Forecast_Capex_Input!H$12:H$286,$X917),NA)</f>
        <v>N/A</v>
      </c>
      <c r="L917" s="199" t="str" cm="1">
        <f t="array" ref="L917">IFERROR(INDEX(Forecast_Capex_Input!I$12:I$286,$X917),NA)</f>
        <v>N/A</v>
      </c>
      <c r="M917" s="199" t="str" cm="1">
        <f t="array" ref="M917">IFERROR(INDEX(Forecast_Capex_Input!J$12:J$286,$X917),NA)</f>
        <v>N/A</v>
      </c>
      <c r="N917" s="199" t="str" cm="1">
        <f t="array" ref="N917">IFERROR(INDEX(Forecast_Capex_Input!K$12:K$286,$X917),NA)</f>
        <v>N/A</v>
      </c>
      <c r="O917" s="199" t="str" cm="1">
        <f t="array" ref="O917">IFERROR(INDEX(Forecast_Capex_Input!L$12:L$286,$X917),NA)</f>
        <v>N/A</v>
      </c>
      <c r="P917" s="199" t="str" cm="1">
        <f t="array" ref="P917">IFERROR(INDEX(Forecast_Capex_Input!M$12:M$286,$X917),NA)</f>
        <v>N/A</v>
      </c>
      <c r="Q917" s="172" t="str" cm="1">
        <f t="array" ref="Q917">IFERROR(INDEX(Forecast_Capex_Input!N$12:N$286,$X917),NA)</f>
        <v>N/A</v>
      </c>
      <c r="R917" s="265" cm="1">
        <f t="array" ref="R917">IFERROR(INDEX(Forecast_Capex_Input!O$12:O$286,$X917),0)</f>
        <v>0</v>
      </c>
      <c r="S917" s="172" cm="1">
        <f t="array" ref="S917">IFERROR(INDEX(Forecast_Capex_Input!P$12:P$286,$X917),0)</f>
        <v>0</v>
      </c>
      <c r="T917" s="199" t="str" cm="1">
        <f t="array" aca="1" ref="T917" ca="1">IFERROR(INDEX(General!$K$84:$K$103,$AA917),NA)</f>
        <v>N/A</v>
      </c>
      <c r="U917" s="188" cm="1">
        <f t="array" aca="1" ref="U917" ca="1">IFERROR(
IF($F917=General!$E$25,INDEX(Forecast_Capex_Input!S$12:S$286,$X917),
INDEX(Forecast_Capex_Input!T$12:T$286,$X917)),0)</f>
        <v>0</v>
      </c>
      <c r="V917" s="222" t="b">
        <f>IFERROR(INDEX(Overheads!$T$19:$T$26,MATCH($I917,Overheads!$E$19:$E$26,0)),FALSE)</f>
        <v>0</v>
      </c>
      <c r="W917" s="165"/>
      <c r="X917" s="174" t="str">
        <f>IFERROR(
IF(MATCH($C917,Forecast_Capex_Input!$CI$12:$CI$286,1)+1&gt;MAX(Forecast_Capex_Input!$C$12:$C$286),NA,
MATCH($C917,Forecast_Capex_Input!$CI$12:$CI$286,1)+1),1)</f>
        <v>N/A</v>
      </c>
      <c r="Y917" s="174" t="str" cm="1">
        <f t="array" aca="1" ref="Y917" ca="1">IFERROR(
IF(X916&lt;&gt;X917,1,
IF(COUNTIF(OFFSET(Y916,0,0,-INDEX(Forecast_Capex_Input!$CG$12:$CG$286,$X917)),Y916)=INDEX(Forecast_Capex_Input!$CG$12:$CG$286,$X917),Y916+1,Y916)),NA)</f>
        <v>N/A</v>
      </c>
      <c r="Z917" s="174" t="str" cm="1">
        <f t="array" ref="Z917">IFERROR($C917-IF($X917=1,1,INDEX(Forecast_Capex_Input!$CI$12:$CI$286,$X917-1))+1,NA)</f>
        <v>N/A</v>
      </c>
      <c r="AA917" s="174" t="str" cm="1">
        <f t="array" aca="1" ref="AA917" ca="1">IFERROR(IF(Y917=1,
INDEX(Forecast_Capex_Input!$AI$10:$BB$10,SMALL(IF(INDEX(Forecast_Capex_Input!$AI$12:$BB$286,$X917,0)&gt;0,COLUMN(Forecast_Capex_Input!$AI$10:$BB$10)-COLUMN(Forecast_Capex_Input!$AI$12)+1),ROWS(OFFSET(AA916,0,0,-$Z917)))),
OFFSET(AA916,-INDEX(Forecast_Capex_Input!$CG$12:$CG$286,$X917)+1,0)),NA)</f>
        <v>N/A</v>
      </c>
      <c r="AB917" s="174" t="str">
        <f t="shared" ca="1" si="625"/>
        <v>N/A</v>
      </c>
      <c r="AC917" s="222" t="b">
        <f t="shared" si="657"/>
        <v>0</v>
      </c>
      <c r="AD917" s="220" t="b">
        <v>0</v>
      </c>
      <c r="AE917" s="222" t="b">
        <f t="shared" si="626"/>
        <v>1</v>
      </c>
      <c r="AF917" s="165"/>
      <c r="AG917" s="215">
        <v>0</v>
      </c>
      <c r="AH917" s="215">
        <v>0</v>
      </c>
      <c r="AI917" s="215">
        <v>0</v>
      </c>
      <c r="AJ917" s="215">
        <v>0</v>
      </c>
      <c r="AK917" s="215">
        <v>0</v>
      </c>
      <c r="AL917" s="155">
        <v>0</v>
      </c>
      <c r="AM917" s="165"/>
      <c r="AN917" s="215" cm="1">
        <f t="array" aca="1" ref="AN917" ca="1">IFERROR(INDEX(General!O$33:O$34,$AB917)
*AG917,0)</f>
        <v>0</v>
      </c>
      <c r="AO917" s="215" cm="1">
        <f t="array" aca="1" ref="AO917" ca="1">IFERROR(INDEX(General!P$33:P$34,$AB917)
*AH917,0)</f>
        <v>0</v>
      </c>
      <c r="AP917" s="215" cm="1">
        <f t="array" aca="1" ref="AP917" ca="1">IFERROR(INDEX(General!Q$33:Q$34,$AB917)
*AI917,0)</f>
        <v>0</v>
      </c>
      <c r="AQ917" s="215" cm="1">
        <f t="array" aca="1" ref="AQ917" ca="1">IFERROR(INDEX(General!R$33:R$34,$AB917)
*AJ917,0)</f>
        <v>0</v>
      </c>
      <c r="AR917" s="215" cm="1">
        <f t="array" aca="1" ref="AR917" ca="1">IFERROR(INDEX(General!S$33:S$34,$AB917)
*AK917,0)</f>
        <v>0</v>
      </c>
      <c r="AS917" s="155">
        <f t="shared" ca="1" si="658"/>
        <v>0</v>
      </c>
      <c r="AT917" s="165"/>
      <c r="AU917" s="215">
        <f ca="1">IF($AE917=FALSE,AN917*Overheads!$R$24*$V917,
IFERROR(Overheads!$O$49*$V917*AN917,0)
+IFERROR(Overheads!Q$59*$V917*(AN917/Overheads!Q$68),0))</f>
        <v>0</v>
      </c>
      <c r="AV917" s="215">
        <f ca="1">IF($AE917=FALSE,AO917*Overheads!$R$24*$V917,
IFERROR(Overheads!$O$49*$V917*AO917,0)
+IFERROR(Overheads!R$59*$V917*(AO917/Overheads!R$68),0))</f>
        <v>0</v>
      </c>
      <c r="AW917" s="215">
        <f ca="1">IF($AE917=FALSE,AP917*Overheads!$R$24*$V917,
IFERROR(Overheads!$O$49*$V917*AP917,0)
+IFERROR(Overheads!S$59*$V917*(AP917/Overheads!S$68),0))</f>
        <v>0</v>
      </c>
      <c r="AX917" s="215">
        <f ca="1">IF($AE917=FALSE,AQ917*Overheads!$R$24*$V917,
IFERROR(Overheads!$O$49*$V917*AQ917,0)
+IFERROR(Overheads!T$59*$V917*(AQ917/Overheads!T$68),0))</f>
        <v>0</v>
      </c>
      <c r="AY917" s="215">
        <f ca="1">IF($AE917=FALSE,AR917*Overheads!$R$24*$V917,
IFERROR(Overheads!$O$49*$V917*AR917,0)
+IFERROR(Overheads!U$59*$V917*(AR917/Overheads!U$68),0))</f>
        <v>0</v>
      </c>
      <c r="AZ917" s="155">
        <f t="shared" ca="1" si="659"/>
        <v>0</v>
      </c>
      <c r="BA917" s="165"/>
      <c r="BB917" s="215">
        <f ca="1">IF($AE917=FALSE,AN917*Overheads!$S$25,
IFERROR(Overheads!$O$50*AN917,0)
+IFERROR(Overheads!Q$60*(AN917/Overheads!Q$66),0))</f>
        <v>0</v>
      </c>
      <c r="BC917" s="215">
        <f ca="1">IF($AE917=FALSE,AO917*Overheads!$S$25,
IFERROR(Overheads!$O$50*AO917,0)
+IFERROR(Overheads!R$60*(AO917/Overheads!R$66),0))</f>
        <v>0</v>
      </c>
      <c r="BD917" s="215">
        <f ca="1">IF($AE917=FALSE,AP917*Overheads!$S$25,
IFERROR(Overheads!$O$50*AP917,0)
+IFERROR(Overheads!S$60*(AP917/Overheads!S$66),0))</f>
        <v>0</v>
      </c>
      <c r="BE917" s="215">
        <f ca="1">IF($AE917=FALSE,AQ917*Overheads!$S$25,
IFERROR(Overheads!$O$50*AQ917,0)
+IFERROR(Overheads!T$60*(AQ917/Overheads!T$66),0))</f>
        <v>0</v>
      </c>
      <c r="BF917" s="215">
        <f ca="1">IF($AE917=FALSE,AR917*Overheads!$S$25,
IFERROR(Overheads!$O$50*AR917,0)
+IFERROR(Overheads!U$60*(AR917/Overheads!U$66),0))</f>
        <v>0</v>
      </c>
      <c r="BG917" s="155">
        <f t="shared" ca="1" si="660"/>
        <v>0</v>
      </c>
      <c r="BH917" s="165"/>
      <c r="BI917" s="215">
        <f t="shared" ca="1" si="661"/>
        <v>0</v>
      </c>
      <c r="BJ917" s="215">
        <f t="shared" ca="1" si="627"/>
        <v>0</v>
      </c>
      <c r="BK917" s="215">
        <f t="shared" ca="1" si="628"/>
        <v>0</v>
      </c>
      <c r="BL917" s="215">
        <f t="shared" ca="1" si="629"/>
        <v>0</v>
      </c>
      <c r="BM917" s="215">
        <f t="shared" ca="1" si="630"/>
        <v>0</v>
      </c>
      <c r="BN917" s="155">
        <f t="shared" ca="1" si="662"/>
        <v>0</v>
      </c>
      <c r="BO917" s="165"/>
      <c r="BP917" s="187" cm="1">
        <f t="array" ref="BP917">IFERROR(IF($X917=$X916,BP916,INDEX(Forecast_Capex_Input!AC$12:AC$286,$X917)),0)</f>
        <v>0</v>
      </c>
      <c r="BQ917" s="187" cm="1">
        <f t="array" ref="BQ917">IFERROR(IF($X917=$X916,BQ916,INDEX(Forecast_Capex_Input!AD$12:AD$286,$X917)),0)</f>
        <v>0</v>
      </c>
      <c r="BR917" s="187" cm="1">
        <f t="array" ref="BR917">IFERROR(IF($X917=$X916,BR916,INDEX(Forecast_Capex_Input!AE$12:AE$286,$X917)),0)</f>
        <v>0</v>
      </c>
      <c r="BS917" s="187" cm="1">
        <f t="array" ref="BS917">IFERROR(IF($X917=$X916,BS916,INDEX(Forecast_Capex_Input!AF$12:AF$286,$X917)),0)</f>
        <v>0</v>
      </c>
      <c r="BT917" s="187" cm="1">
        <f t="array" ref="BT917">IFERROR(IF($X917=$X916,BT916,INDEX(Forecast_Capex_Input!AG$12:AG$286,$X917)),0)</f>
        <v>0</v>
      </c>
      <c r="BU917" s="165"/>
      <c r="BV917" s="215">
        <f t="shared" si="631"/>
        <v>0</v>
      </c>
      <c r="BW917" s="215">
        <f t="shared" si="632"/>
        <v>0</v>
      </c>
      <c r="BX917" s="215">
        <f t="shared" si="633"/>
        <v>0</v>
      </c>
      <c r="BY917" s="215">
        <f t="shared" si="634"/>
        <v>0</v>
      </c>
      <c r="BZ917" s="215">
        <f t="shared" si="635"/>
        <v>0</v>
      </c>
      <c r="CA917" s="155">
        <f t="shared" si="663"/>
        <v>0</v>
      </c>
      <c r="CB917" s="165"/>
      <c r="CC917" s="215">
        <f t="shared" si="636"/>
        <v>0</v>
      </c>
      <c r="CD917" s="215">
        <f t="shared" si="637"/>
        <v>0</v>
      </c>
      <c r="CE917" s="215">
        <f t="shared" si="638"/>
        <v>0</v>
      </c>
      <c r="CF917" s="215">
        <f t="shared" si="639"/>
        <v>0</v>
      </c>
      <c r="CG917" s="215">
        <f t="shared" si="640"/>
        <v>0</v>
      </c>
      <c r="CH917" s="155">
        <f t="shared" si="664"/>
        <v>0</v>
      </c>
      <c r="CI917" s="165"/>
      <c r="CJ917" s="215">
        <f t="shared" si="641"/>
        <v>0</v>
      </c>
      <c r="CK917" s="215">
        <f t="shared" si="642"/>
        <v>0</v>
      </c>
      <c r="CL917" s="215">
        <f t="shared" si="643"/>
        <v>0</v>
      </c>
      <c r="CM917" s="215">
        <f t="shared" si="644"/>
        <v>0</v>
      </c>
      <c r="CN917" s="215">
        <f t="shared" si="645"/>
        <v>0</v>
      </c>
      <c r="CO917" s="155">
        <f t="shared" si="665"/>
        <v>0</v>
      </c>
      <c r="CP917" s="165"/>
      <c r="CQ917" s="223">
        <f t="shared" si="646"/>
        <v>0</v>
      </c>
      <c r="CR917" s="223">
        <f t="shared" si="647"/>
        <v>0</v>
      </c>
      <c r="CS917" s="223">
        <f t="shared" si="648"/>
        <v>0</v>
      </c>
      <c r="CT917" s="223">
        <f t="shared" si="649"/>
        <v>0</v>
      </c>
      <c r="CU917" s="223">
        <f t="shared" si="650"/>
        <v>0</v>
      </c>
      <c r="CV917" s="155">
        <f t="shared" si="666"/>
        <v>0</v>
      </c>
      <c r="CW917" s="165"/>
      <c r="CX917" s="215">
        <f t="shared" si="667"/>
        <v>0</v>
      </c>
      <c r="CY917" s="215">
        <f t="shared" si="651"/>
        <v>0</v>
      </c>
      <c r="CZ917" s="215">
        <f t="shared" si="652"/>
        <v>0</v>
      </c>
      <c r="DA917" s="215">
        <f t="shared" si="653"/>
        <v>0</v>
      </c>
      <c r="DB917" s="215">
        <f t="shared" si="654"/>
        <v>0</v>
      </c>
      <c r="DC917" s="155">
        <f t="shared" si="668"/>
        <v>0</v>
      </c>
      <c r="DD917" s="165"/>
      <c r="DE917" s="188" t="b" cm="1">
        <f t="array" aca="1" ref="DE917" ca="1">OR($G917=Forecast_Capex_Input!$BF$8:$BF$10)</f>
        <v>0</v>
      </c>
      <c r="DF917" s="188" cm="1">
        <f t="array" aca="1" ref="DF917" ca="1">IFERROR(INDEX(Forecast_Capex_Input!BG$12:BG$286,$X917)
*(INDEX(Forecast_Capex_Input!$H$12:$H$286,$X917)=Repex),0)
*$DE917</f>
        <v>0</v>
      </c>
      <c r="DG917" s="188" cm="1">
        <f t="array" aca="1" ref="DG917" ca="1">IFERROR(INDEX(Forecast_Capex_Input!BH$12:BH$286,$X917)
*(INDEX(Forecast_Capex_Input!$H$12:$H$286,$X917)=Repex),0)
*$DE917</f>
        <v>0</v>
      </c>
      <c r="DH917" s="188" cm="1">
        <f t="array" aca="1" ref="DH917" ca="1">IFERROR(INDEX(Forecast_Capex_Input!BI$12:BI$286,$X917)
*(INDEX(Forecast_Capex_Input!$H$12:$H$286,$X917)=Repex),0)
*$DE917</f>
        <v>0</v>
      </c>
      <c r="DI917" s="188" cm="1">
        <f t="array" aca="1" ref="DI917" ca="1">IFERROR(INDEX(Forecast_Capex_Input!BJ$12:BJ$286,$X917)
*(INDEX(Forecast_Capex_Input!$H$12:$H$286,$X917)=Repex),0)
*$DE917</f>
        <v>0</v>
      </c>
      <c r="DJ917" s="188" cm="1">
        <f t="array" aca="1" ref="DJ917" ca="1">IFERROR(INDEX(Forecast_Capex_Input!BK$12:BK$286,$X917)
*(INDEX(Forecast_Capex_Input!$H$12:$H$286,$X917)=Repex),0)
*$DE917</f>
        <v>0</v>
      </c>
      <c r="DK917" s="188" cm="1">
        <f t="array" aca="1" ref="DK917" ca="1">IFERROR(INDEX(Forecast_Capex_Input!BL$12:BL$286,$X917)
*(INDEX(Forecast_Capex_Input!$H$12:$H$286,$X917)=Repex),0)
*$DE917</f>
        <v>0</v>
      </c>
      <c r="DL917" s="165"/>
      <c r="DM917" s="188" t="b" cm="1">
        <f t="array" aca="1" ref="DM917" ca="1">OR($G917=Forecast_Capex_Input!$BN$8:$BN$9)</f>
        <v>0</v>
      </c>
      <c r="DN917" s="188" cm="1">
        <f t="array" aca="1" ref="DN917" ca="1">IFERROR(INDEX(Forecast_Capex_Input!BO$12:BO$286,$X917)
*(INDEX(Forecast_Capex_Input!$H$12:$H$286,$X917)=Repex),0)
*$DM917</f>
        <v>0</v>
      </c>
      <c r="DO917" s="188" cm="1">
        <f t="array" aca="1" ref="DO917" ca="1">IFERROR(INDEX(Forecast_Capex_Input!BP$12:BP$286,$X917)
*(INDEX(Forecast_Capex_Input!$H$12:$H$286,$X917)=Repex),0)
*$DM917</f>
        <v>0</v>
      </c>
      <c r="DP917" s="188" cm="1">
        <f t="array" aca="1" ref="DP917" ca="1">IFERROR(INDEX(Forecast_Capex_Input!BQ$12:BQ$286,$X917)
*(INDEX(Forecast_Capex_Input!$H$12:$H$286,$X917)=Repex),0)
*$DM917</f>
        <v>0</v>
      </c>
      <c r="DQ917" s="188" cm="1">
        <f t="array" aca="1" ref="DQ917" ca="1">IFERROR(INDEX(Forecast_Capex_Input!BR$12:BR$286,$X917)
*(INDEX(Forecast_Capex_Input!$H$12:$H$286,$X917)=Repex),0)
*$DM917</f>
        <v>0</v>
      </c>
      <c r="DR917" s="188" cm="1">
        <f t="array" aca="1" ref="DR917" ca="1">IFERROR(INDEX(Forecast_Capex_Input!BS$12:BS$286,$X917)
*(INDEX(Forecast_Capex_Input!$H$12:$H$286,$X917)=Repex),0)
*$DM917</f>
        <v>0</v>
      </c>
      <c r="DS917" s="165"/>
      <c r="DT917" s="188" t="b" cm="1">
        <f t="array" aca="1" ref="DT917" ca="1">OR($G917=Forecast_Capex_Input!$BU$8:$BU$10)</f>
        <v>0</v>
      </c>
      <c r="DU917" s="188" cm="1">
        <f t="array" aca="1" ref="DU917" ca="1">IFERROR(INDEX(Forecast_Capex_Input!BV$12:BV$286,$X917)
*(INDEX(Forecast_Capex_Input!$H$12:$H$286,$X917)=Repex),0)
*$DT917</f>
        <v>0</v>
      </c>
      <c r="DV917" s="188" cm="1">
        <f t="array" aca="1" ref="DV917" ca="1">IFERROR(INDEX(Forecast_Capex_Input!BW$12:BW$286,$X917)
*(INDEX(Forecast_Capex_Input!$H$12:$H$286,$X917)=Repex),0)
*$DT917</f>
        <v>0</v>
      </c>
      <c r="DW917" s="188" cm="1">
        <f t="array" aca="1" ref="DW917" ca="1">IFERROR(INDEX(Forecast_Capex_Input!BX$12:BX$286,$X917)
*(INDEX(Forecast_Capex_Input!$H$12:$H$286,$X917)=Repex),0)
*$DT917</f>
        <v>0</v>
      </c>
      <c r="DX917" s="188" cm="1">
        <f t="array" aca="1" ref="DX917" ca="1">IFERROR(INDEX(Forecast_Capex_Input!BY$12:BY$286,$X917)
*(INDEX(Forecast_Capex_Input!$H$12:$H$286,$X917)=Repex),0)
*$DT917</f>
        <v>0</v>
      </c>
      <c r="DY917" s="188" cm="1">
        <f t="array" aca="1" ref="DY917" ca="1">IFERROR(INDEX(Forecast_Capex_Input!BZ$12:BZ$286,$X917)
*(INDEX(Forecast_Capex_Input!$H$12:$H$286,$X917)=Repex),0)
*$DT917</f>
        <v>0</v>
      </c>
      <c r="DZ917" s="188" cm="1">
        <f t="array" aca="1" ref="DZ917" ca="1">IFERROR(INDEX(Forecast_Capex_Input!CA$12:CA$286,$X917)
*(INDEX(Forecast_Capex_Input!$H$12:$H$286,$X917)=Repex),0)
*$DT917</f>
        <v>0</v>
      </c>
      <c r="EA917" s="188" cm="1">
        <f t="array" aca="1" ref="EA917" ca="1">IFERROR(INDEX(Forecast_Capex_Input!CB$12:CB$286,$X917)
*(INDEX(Forecast_Capex_Input!$H$12:$H$286,$X917)=Repex),0)
*$DT917</f>
        <v>0</v>
      </c>
      <c r="EB917" s="188" cm="1">
        <f t="array" aca="1" ref="EB917" ca="1">IFERROR(INDEX(Forecast_Capex_Input!CC$12:CC$286,$X917)
*(INDEX(Forecast_Capex_Input!$H$12:$H$286,$X917)=Repex),0)
*$DT917</f>
        <v>0</v>
      </c>
      <c r="EC917" s="165"/>
      <c r="ED917" s="226" t="str">
        <f t="shared" si="655"/>
        <v>N/A</v>
      </c>
      <c r="EE917" s="174" t="s">
        <v>15</v>
      </c>
    </row>
    <row r="918" spans="3:135" x14ac:dyDescent="0.2">
      <c r="C918" s="174">
        <f t="shared" si="656"/>
        <v>908</v>
      </c>
      <c r="D918" s="167" t="str" cm="1">
        <f t="array" ref="D918">IFERROR(INDEX(Forecast_Capex_Input!$D$12:$D$286,$X918),NA)</f>
        <v>N/A</v>
      </c>
      <c r="E918" s="172" t="str" cm="1">
        <f t="array" ref="E918">IF($X918=NA,NA,INDEX(Forecast_Capex_Input!$E$12:$E$286,$X918))</f>
        <v>N/A</v>
      </c>
      <c r="F918" s="167" t="str" cm="1">
        <f t="array" aca="1" ref="F918" ca="1">IFERROR(INDEX(General!$E$25:$E$26,$Y918),NA)</f>
        <v>N/A</v>
      </c>
      <c r="G918" s="167" t="str" cm="1">
        <f t="array" aca="1" ref="G918" ca="1">IFERROR(INDEX(Forecast_Capex_Input!$AI$11:$BB$11,$AA918),NA)</f>
        <v>N/A</v>
      </c>
      <c r="H918" s="189" t="str" cm="1">
        <f t="array" aca="1" ref="H918" ca="1">IFERROR(INDEX(Forecast_Capex_Input!$AI$12:$BB$286,$X918,$AA918),NA)</f>
        <v>N/A</v>
      </c>
      <c r="I918" s="199" t="str" cm="1">
        <f t="array" ref="I918">IFERROR(INDEX(Forecast_Capex_Input!$F$12:$F$286,$X918),NA)</f>
        <v>N/A</v>
      </c>
      <c r="J918" s="199" t="str" cm="1">
        <f t="array" ref="J918">IFERROR(INDEX(Forecast_Capex_Input!G$12:G$286,$X918),NA)</f>
        <v>N/A</v>
      </c>
      <c r="K918" s="199" t="str" cm="1">
        <f t="array" ref="K918">IFERROR(INDEX(Forecast_Capex_Input!H$12:H$286,$X918),NA)</f>
        <v>N/A</v>
      </c>
      <c r="L918" s="199" t="str" cm="1">
        <f t="array" ref="L918">IFERROR(INDEX(Forecast_Capex_Input!I$12:I$286,$X918),NA)</f>
        <v>N/A</v>
      </c>
      <c r="M918" s="199" t="str" cm="1">
        <f t="array" ref="M918">IFERROR(INDEX(Forecast_Capex_Input!J$12:J$286,$X918),NA)</f>
        <v>N/A</v>
      </c>
      <c r="N918" s="199" t="str" cm="1">
        <f t="array" ref="N918">IFERROR(INDEX(Forecast_Capex_Input!K$12:K$286,$X918),NA)</f>
        <v>N/A</v>
      </c>
      <c r="O918" s="199" t="str" cm="1">
        <f t="array" ref="O918">IFERROR(INDEX(Forecast_Capex_Input!L$12:L$286,$X918),NA)</f>
        <v>N/A</v>
      </c>
      <c r="P918" s="199" t="str" cm="1">
        <f t="array" ref="P918">IFERROR(INDEX(Forecast_Capex_Input!M$12:M$286,$X918),NA)</f>
        <v>N/A</v>
      </c>
      <c r="Q918" s="172" t="str" cm="1">
        <f t="array" ref="Q918">IFERROR(INDEX(Forecast_Capex_Input!N$12:N$286,$X918),NA)</f>
        <v>N/A</v>
      </c>
      <c r="R918" s="265" cm="1">
        <f t="array" ref="R918">IFERROR(INDEX(Forecast_Capex_Input!O$12:O$286,$X918),0)</f>
        <v>0</v>
      </c>
      <c r="S918" s="172" cm="1">
        <f t="array" ref="S918">IFERROR(INDEX(Forecast_Capex_Input!P$12:P$286,$X918),0)</f>
        <v>0</v>
      </c>
      <c r="T918" s="199" t="str" cm="1">
        <f t="array" aca="1" ref="T918" ca="1">IFERROR(INDEX(General!$K$84:$K$103,$AA918),NA)</f>
        <v>N/A</v>
      </c>
      <c r="U918" s="188" cm="1">
        <f t="array" aca="1" ref="U918" ca="1">IFERROR(
IF($F918=General!$E$25,INDEX(Forecast_Capex_Input!S$12:S$286,$X918),
INDEX(Forecast_Capex_Input!T$12:T$286,$X918)),0)</f>
        <v>0</v>
      </c>
      <c r="V918" s="222" t="b">
        <f>IFERROR(INDEX(Overheads!$T$19:$T$26,MATCH($I918,Overheads!$E$19:$E$26,0)),FALSE)</f>
        <v>0</v>
      </c>
      <c r="W918" s="165"/>
      <c r="X918" s="174" t="str">
        <f>IFERROR(
IF(MATCH($C918,Forecast_Capex_Input!$CI$12:$CI$286,1)+1&gt;MAX(Forecast_Capex_Input!$C$12:$C$286),NA,
MATCH($C918,Forecast_Capex_Input!$CI$12:$CI$286,1)+1),1)</f>
        <v>N/A</v>
      </c>
      <c r="Y918" s="174" t="str" cm="1">
        <f t="array" aca="1" ref="Y918" ca="1">IFERROR(
IF(X917&lt;&gt;X918,1,
IF(COUNTIF(OFFSET(Y917,0,0,-INDEX(Forecast_Capex_Input!$CG$12:$CG$286,$X918)),Y917)=INDEX(Forecast_Capex_Input!$CG$12:$CG$286,$X918),Y917+1,Y917)),NA)</f>
        <v>N/A</v>
      </c>
      <c r="Z918" s="174" t="str" cm="1">
        <f t="array" ref="Z918">IFERROR($C918-IF($X918=1,1,INDEX(Forecast_Capex_Input!$CI$12:$CI$286,$X918-1))+1,NA)</f>
        <v>N/A</v>
      </c>
      <c r="AA918" s="174" t="str" cm="1">
        <f t="array" aca="1" ref="AA918" ca="1">IFERROR(IF(Y918=1,
INDEX(Forecast_Capex_Input!$AI$10:$BB$10,SMALL(IF(INDEX(Forecast_Capex_Input!$AI$12:$BB$286,$X918,0)&gt;0,COLUMN(Forecast_Capex_Input!$AI$10:$BB$10)-COLUMN(Forecast_Capex_Input!$AI$12)+1),ROWS(OFFSET(AA917,0,0,-$Z918)))),
OFFSET(AA917,-INDEX(Forecast_Capex_Input!$CG$12:$CG$286,$X918)+1,0)),NA)</f>
        <v>N/A</v>
      </c>
      <c r="AB918" s="174" t="str">
        <f t="shared" ca="1" si="625"/>
        <v>N/A</v>
      </c>
      <c r="AC918" s="222" t="b">
        <f t="shared" si="657"/>
        <v>0</v>
      </c>
      <c r="AD918" s="220" t="b">
        <v>0</v>
      </c>
      <c r="AE918" s="222" t="b">
        <f t="shared" si="626"/>
        <v>1</v>
      </c>
      <c r="AF918" s="165"/>
      <c r="AG918" s="215">
        <v>0</v>
      </c>
      <c r="AH918" s="215">
        <v>0</v>
      </c>
      <c r="AI918" s="215">
        <v>0</v>
      </c>
      <c r="AJ918" s="215">
        <v>0</v>
      </c>
      <c r="AK918" s="215">
        <v>0</v>
      </c>
      <c r="AL918" s="155">
        <v>0</v>
      </c>
      <c r="AM918" s="165"/>
      <c r="AN918" s="215" cm="1">
        <f t="array" aca="1" ref="AN918" ca="1">IFERROR(INDEX(General!O$33:O$34,$AB918)
*AG918,0)</f>
        <v>0</v>
      </c>
      <c r="AO918" s="215" cm="1">
        <f t="array" aca="1" ref="AO918" ca="1">IFERROR(INDEX(General!P$33:P$34,$AB918)
*AH918,0)</f>
        <v>0</v>
      </c>
      <c r="AP918" s="215" cm="1">
        <f t="array" aca="1" ref="AP918" ca="1">IFERROR(INDEX(General!Q$33:Q$34,$AB918)
*AI918,0)</f>
        <v>0</v>
      </c>
      <c r="AQ918" s="215" cm="1">
        <f t="array" aca="1" ref="AQ918" ca="1">IFERROR(INDEX(General!R$33:R$34,$AB918)
*AJ918,0)</f>
        <v>0</v>
      </c>
      <c r="AR918" s="215" cm="1">
        <f t="array" aca="1" ref="AR918" ca="1">IFERROR(INDEX(General!S$33:S$34,$AB918)
*AK918,0)</f>
        <v>0</v>
      </c>
      <c r="AS918" s="155">
        <f t="shared" ca="1" si="658"/>
        <v>0</v>
      </c>
      <c r="AT918" s="165"/>
      <c r="AU918" s="215">
        <f ca="1">IF($AE918=FALSE,AN918*Overheads!$R$24*$V918,
IFERROR(Overheads!$O$49*$V918*AN918,0)
+IFERROR(Overheads!Q$59*$V918*(AN918/Overheads!Q$68),0))</f>
        <v>0</v>
      </c>
      <c r="AV918" s="215">
        <f ca="1">IF($AE918=FALSE,AO918*Overheads!$R$24*$V918,
IFERROR(Overheads!$O$49*$V918*AO918,0)
+IFERROR(Overheads!R$59*$V918*(AO918/Overheads!R$68),0))</f>
        <v>0</v>
      </c>
      <c r="AW918" s="215">
        <f ca="1">IF($AE918=FALSE,AP918*Overheads!$R$24*$V918,
IFERROR(Overheads!$O$49*$V918*AP918,0)
+IFERROR(Overheads!S$59*$V918*(AP918/Overheads!S$68),0))</f>
        <v>0</v>
      </c>
      <c r="AX918" s="215">
        <f ca="1">IF($AE918=FALSE,AQ918*Overheads!$R$24*$V918,
IFERROR(Overheads!$O$49*$V918*AQ918,0)
+IFERROR(Overheads!T$59*$V918*(AQ918/Overheads!T$68),0))</f>
        <v>0</v>
      </c>
      <c r="AY918" s="215">
        <f ca="1">IF($AE918=FALSE,AR918*Overheads!$R$24*$V918,
IFERROR(Overheads!$O$49*$V918*AR918,0)
+IFERROR(Overheads!U$59*$V918*(AR918/Overheads!U$68),0))</f>
        <v>0</v>
      </c>
      <c r="AZ918" s="155">
        <f t="shared" ca="1" si="659"/>
        <v>0</v>
      </c>
      <c r="BA918" s="165"/>
      <c r="BB918" s="215">
        <f ca="1">IF($AE918=FALSE,AN918*Overheads!$S$25,
IFERROR(Overheads!$O$50*AN918,0)
+IFERROR(Overheads!Q$60*(AN918/Overheads!Q$66),0))</f>
        <v>0</v>
      </c>
      <c r="BC918" s="215">
        <f ca="1">IF($AE918=FALSE,AO918*Overheads!$S$25,
IFERROR(Overheads!$O$50*AO918,0)
+IFERROR(Overheads!R$60*(AO918/Overheads!R$66),0))</f>
        <v>0</v>
      </c>
      <c r="BD918" s="215">
        <f ca="1">IF($AE918=FALSE,AP918*Overheads!$S$25,
IFERROR(Overheads!$O$50*AP918,0)
+IFERROR(Overheads!S$60*(AP918/Overheads!S$66),0))</f>
        <v>0</v>
      </c>
      <c r="BE918" s="215">
        <f ca="1">IF($AE918=FALSE,AQ918*Overheads!$S$25,
IFERROR(Overheads!$O$50*AQ918,0)
+IFERROR(Overheads!T$60*(AQ918/Overheads!T$66),0))</f>
        <v>0</v>
      </c>
      <c r="BF918" s="215">
        <f ca="1">IF($AE918=FALSE,AR918*Overheads!$S$25,
IFERROR(Overheads!$O$50*AR918,0)
+IFERROR(Overheads!U$60*(AR918/Overheads!U$66),0))</f>
        <v>0</v>
      </c>
      <c r="BG918" s="155">
        <f t="shared" ca="1" si="660"/>
        <v>0</v>
      </c>
      <c r="BH918" s="165"/>
      <c r="BI918" s="215">
        <f t="shared" ca="1" si="661"/>
        <v>0</v>
      </c>
      <c r="BJ918" s="215">
        <f t="shared" ca="1" si="627"/>
        <v>0</v>
      </c>
      <c r="BK918" s="215">
        <f t="shared" ca="1" si="628"/>
        <v>0</v>
      </c>
      <c r="BL918" s="215">
        <f t="shared" ca="1" si="629"/>
        <v>0</v>
      </c>
      <c r="BM918" s="215">
        <f t="shared" ca="1" si="630"/>
        <v>0</v>
      </c>
      <c r="BN918" s="155">
        <f t="shared" ca="1" si="662"/>
        <v>0</v>
      </c>
      <c r="BO918" s="165"/>
      <c r="BP918" s="187" cm="1">
        <f t="array" ref="BP918">IFERROR(IF($X918=$X917,BP917,INDEX(Forecast_Capex_Input!AC$12:AC$286,$X918)),0)</f>
        <v>0</v>
      </c>
      <c r="BQ918" s="187" cm="1">
        <f t="array" ref="BQ918">IFERROR(IF($X918=$X917,BQ917,INDEX(Forecast_Capex_Input!AD$12:AD$286,$X918)),0)</f>
        <v>0</v>
      </c>
      <c r="BR918" s="187" cm="1">
        <f t="array" ref="BR918">IFERROR(IF($X918=$X917,BR917,INDEX(Forecast_Capex_Input!AE$12:AE$286,$X918)),0)</f>
        <v>0</v>
      </c>
      <c r="BS918" s="187" cm="1">
        <f t="array" ref="BS918">IFERROR(IF($X918=$X917,BS917,INDEX(Forecast_Capex_Input!AF$12:AF$286,$X918)),0)</f>
        <v>0</v>
      </c>
      <c r="BT918" s="187" cm="1">
        <f t="array" ref="BT918">IFERROR(IF($X918=$X917,BT917,INDEX(Forecast_Capex_Input!AG$12:AG$286,$X918)),0)</f>
        <v>0</v>
      </c>
      <c r="BU918" s="165"/>
      <c r="BV918" s="215">
        <f t="shared" si="631"/>
        <v>0</v>
      </c>
      <c r="BW918" s="215">
        <f t="shared" si="632"/>
        <v>0</v>
      </c>
      <c r="BX918" s="215">
        <f t="shared" si="633"/>
        <v>0</v>
      </c>
      <c r="BY918" s="215">
        <f t="shared" si="634"/>
        <v>0</v>
      </c>
      <c r="BZ918" s="215">
        <f t="shared" si="635"/>
        <v>0</v>
      </c>
      <c r="CA918" s="155">
        <f t="shared" si="663"/>
        <v>0</v>
      </c>
      <c r="CB918" s="165"/>
      <c r="CC918" s="215">
        <f t="shared" si="636"/>
        <v>0</v>
      </c>
      <c r="CD918" s="215">
        <f t="shared" si="637"/>
        <v>0</v>
      </c>
      <c r="CE918" s="215">
        <f t="shared" si="638"/>
        <v>0</v>
      </c>
      <c r="CF918" s="215">
        <f t="shared" si="639"/>
        <v>0</v>
      </c>
      <c r="CG918" s="215">
        <f t="shared" si="640"/>
        <v>0</v>
      </c>
      <c r="CH918" s="155">
        <f t="shared" si="664"/>
        <v>0</v>
      </c>
      <c r="CI918" s="165"/>
      <c r="CJ918" s="215">
        <f t="shared" si="641"/>
        <v>0</v>
      </c>
      <c r="CK918" s="215">
        <f t="shared" si="642"/>
        <v>0</v>
      </c>
      <c r="CL918" s="215">
        <f t="shared" si="643"/>
        <v>0</v>
      </c>
      <c r="CM918" s="215">
        <f t="shared" si="644"/>
        <v>0</v>
      </c>
      <c r="CN918" s="215">
        <f t="shared" si="645"/>
        <v>0</v>
      </c>
      <c r="CO918" s="155">
        <f t="shared" si="665"/>
        <v>0</v>
      </c>
      <c r="CP918" s="165"/>
      <c r="CQ918" s="223">
        <f t="shared" si="646"/>
        <v>0</v>
      </c>
      <c r="CR918" s="223">
        <f t="shared" si="647"/>
        <v>0</v>
      </c>
      <c r="CS918" s="223">
        <f t="shared" si="648"/>
        <v>0</v>
      </c>
      <c r="CT918" s="223">
        <f t="shared" si="649"/>
        <v>0</v>
      </c>
      <c r="CU918" s="223">
        <f t="shared" si="650"/>
        <v>0</v>
      </c>
      <c r="CV918" s="155">
        <f t="shared" si="666"/>
        <v>0</v>
      </c>
      <c r="CW918" s="165"/>
      <c r="CX918" s="215">
        <f t="shared" si="667"/>
        <v>0</v>
      </c>
      <c r="CY918" s="215">
        <f t="shared" si="651"/>
        <v>0</v>
      </c>
      <c r="CZ918" s="215">
        <f t="shared" si="652"/>
        <v>0</v>
      </c>
      <c r="DA918" s="215">
        <f t="shared" si="653"/>
        <v>0</v>
      </c>
      <c r="DB918" s="215">
        <f t="shared" si="654"/>
        <v>0</v>
      </c>
      <c r="DC918" s="155">
        <f t="shared" si="668"/>
        <v>0</v>
      </c>
      <c r="DD918" s="165"/>
      <c r="DE918" s="188" t="b" cm="1">
        <f t="array" aca="1" ref="DE918" ca="1">OR($G918=Forecast_Capex_Input!$BF$8:$BF$10)</f>
        <v>0</v>
      </c>
      <c r="DF918" s="188" cm="1">
        <f t="array" aca="1" ref="DF918" ca="1">IFERROR(INDEX(Forecast_Capex_Input!BG$12:BG$286,$X918)
*(INDEX(Forecast_Capex_Input!$H$12:$H$286,$X918)=Repex),0)
*$DE918</f>
        <v>0</v>
      </c>
      <c r="DG918" s="188" cm="1">
        <f t="array" aca="1" ref="DG918" ca="1">IFERROR(INDEX(Forecast_Capex_Input!BH$12:BH$286,$X918)
*(INDEX(Forecast_Capex_Input!$H$12:$H$286,$X918)=Repex),0)
*$DE918</f>
        <v>0</v>
      </c>
      <c r="DH918" s="188" cm="1">
        <f t="array" aca="1" ref="DH918" ca="1">IFERROR(INDEX(Forecast_Capex_Input!BI$12:BI$286,$X918)
*(INDEX(Forecast_Capex_Input!$H$12:$H$286,$X918)=Repex),0)
*$DE918</f>
        <v>0</v>
      </c>
      <c r="DI918" s="188" cm="1">
        <f t="array" aca="1" ref="DI918" ca="1">IFERROR(INDEX(Forecast_Capex_Input!BJ$12:BJ$286,$X918)
*(INDEX(Forecast_Capex_Input!$H$12:$H$286,$X918)=Repex),0)
*$DE918</f>
        <v>0</v>
      </c>
      <c r="DJ918" s="188" cm="1">
        <f t="array" aca="1" ref="DJ918" ca="1">IFERROR(INDEX(Forecast_Capex_Input!BK$12:BK$286,$X918)
*(INDEX(Forecast_Capex_Input!$H$12:$H$286,$X918)=Repex),0)
*$DE918</f>
        <v>0</v>
      </c>
      <c r="DK918" s="188" cm="1">
        <f t="array" aca="1" ref="DK918" ca="1">IFERROR(INDEX(Forecast_Capex_Input!BL$12:BL$286,$X918)
*(INDEX(Forecast_Capex_Input!$H$12:$H$286,$X918)=Repex),0)
*$DE918</f>
        <v>0</v>
      </c>
      <c r="DL918" s="165"/>
      <c r="DM918" s="188" t="b" cm="1">
        <f t="array" aca="1" ref="DM918" ca="1">OR($G918=Forecast_Capex_Input!$BN$8:$BN$9)</f>
        <v>0</v>
      </c>
      <c r="DN918" s="188" cm="1">
        <f t="array" aca="1" ref="DN918" ca="1">IFERROR(INDEX(Forecast_Capex_Input!BO$12:BO$286,$X918)
*(INDEX(Forecast_Capex_Input!$H$12:$H$286,$X918)=Repex),0)
*$DM918</f>
        <v>0</v>
      </c>
      <c r="DO918" s="188" cm="1">
        <f t="array" aca="1" ref="DO918" ca="1">IFERROR(INDEX(Forecast_Capex_Input!BP$12:BP$286,$X918)
*(INDEX(Forecast_Capex_Input!$H$12:$H$286,$X918)=Repex),0)
*$DM918</f>
        <v>0</v>
      </c>
      <c r="DP918" s="188" cm="1">
        <f t="array" aca="1" ref="DP918" ca="1">IFERROR(INDEX(Forecast_Capex_Input!BQ$12:BQ$286,$X918)
*(INDEX(Forecast_Capex_Input!$H$12:$H$286,$X918)=Repex),0)
*$DM918</f>
        <v>0</v>
      </c>
      <c r="DQ918" s="188" cm="1">
        <f t="array" aca="1" ref="DQ918" ca="1">IFERROR(INDEX(Forecast_Capex_Input!BR$12:BR$286,$X918)
*(INDEX(Forecast_Capex_Input!$H$12:$H$286,$X918)=Repex),0)
*$DM918</f>
        <v>0</v>
      </c>
      <c r="DR918" s="188" cm="1">
        <f t="array" aca="1" ref="DR918" ca="1">IFERROR(INDEX(Forecast_Capex_Input!BS$12:BS$286,$X918)
*(INDEX(Forecast_Capex_Input!$H$12:$H$286,$X918)=Repex),0)
*$DM918</f>
        <v>0</v>
      </c>
      <c r="DS918" s="165"/>
      <c r="DT918" s="188" t="b" cm="1">
        <f t="array" aca="1" ref="DT918" ca="1">OR($G918=Forecast_Capex_Input!$BU$8:$BU$10)</f>
        <v>0</v>
      </c>
      <c r="DU918" s="188" cm="1">
        <f t="array" aca="1" ref="DU918" ca="1">IFERROR(INDEX(Forecast_Capex_Input!BV$12:BV$286,$X918)
*(INDEX(Forecast_Capex_Input!$H$12:$H$286,$X918)=Repex),0)
*$DT918</f>
        <v>0</v>
      </c>
      <c r="DV918" s="188" cm="1">
        <f t="array" aca="1" ref="DV918" ca="1">IFERROR(INDEX(Forecast_Capex_Input!BW$12:BW$286,$X918)
*(INDEX(Forecast_Capex_Input!$H$12:$H$286,$X918)=Repex),0)
*$DT918</f>
        <v>0</v>
      </c>
      <c r="DW918" s="188" cm="1">
        <f t="array" aca="1" ref="DW918" ca="1">IFERROR(INDEX(Forecast_Capex_Input!BX$12:BX$286,$X918)
*(INDEX(Forecast_Capex_Input!$H$12:$H$286,$X918)=Repex),0)
*$DT918</f>
        <v>0</v>
      </c>
      <c r="DX918" s="188" cm="1">
        <f t="array" aca="1" ref="DX918" ca="1">IFERROR(INDEX(Forecast_Capex_Input!BY$12:BY$286,$X918)
*(INDEX(Forecast_Capex_Input!$H$12:$H$286,$X918)=Repex),0)
*$DT918</f>
        <v>0</v>
      </c>
      <c r="DY918" s="188" cm="1">
        <f t="array" aca="1" ref="DY918" ca="1">IFERROR(INDEX(Forecast_Capex_Input!BZ$12:BZ$286,$X918)
*(INDEX(Forecast_Capex_Input!$H$12:$H$286,$X918)=Repex),0)
*$DT918</f>
        <v>0</v>
      </c>
      <c r="DZ918" s="188" cm="1">
        <f t="array" aca="1" ref="DZ918" ca="1">IFERROR(INDEX(Forecast_Capex_Input!CA$12:CA$286,$X918)
*(INDEX(Forecast_Capex_Input!$H$12:$H$286,$X918)=Repex),0)
*$DT918</f>
        <v>0</v>
      </c>
      <c r="EA918" s="188" cm="1">
        <f t="array" aca="1" ref="EA918" ca="1">IFERROR(INDEX(Forecast_Capex_Input!CB$12:CB$286,$X918)
*(INDEX(Forecast_Capex_Input!$H$12:$H$286,$X918)=Repex),0)
*$DT918</f>
        <v>0</v>
      </c>
      <c r="EB918" s="188" cm="1">
        <f t="array" aca="1" ref="EB918" ca="1">IFERROR(INDEX(Forecast_Capex_Input!CC$12:CC$286,$X918)
*(INDEX(Forecast_Capex_Input!$H$12:$H$286,$X918)=Repex),0)
*$DT918</f>
        <v>0</v>
      </c>
      <c r="EC918" s="165"/>
      <c r="ED918" s="226" t="str">
        <f t="shared" si="655"/>
        <v>N/A</v>
      </c>
      <c r="EE918" s="174" t="s">
        <v>15</v>
      </c>
    </row>
    <row r="919" spans="3:135" x14ac:dyDescent="0.2">
      <c r="C919" s="174">
        <f t="shared" si="656"/>
        <v>909</v>
      </c>
      <c r="D919" s="167" t="str" cm="1">
        <f t="array" ref="D919">IFERROR(INDEX(Forecast_Capex_Input!$D$12:$D$286,$X919),NA)</f>
        <v>N/A</v>
      </c>
      <c r="E919" s="172" t="str" cm="1">
        <f t="array" ref="E919">IF($X919=NA,NA,INDEX(Forecast_Capex_Input!$E$12:$E$286,$X919))</f>
        <v>N/A</v>
      </c>
      <c r="F919" s="167" t="str" cm="1">
        <f t="array" aca="1" ref="F919" ca="1">IFERROR(INDEX(General!$E$25:$E$26,$Y919),NA)</f>
        <v>N/A</v>
      </c>
      <c r="G919" s="167" t="str" cm="1">
        <f t="array" aca="1" ref="G919" ca="1">IFERROR(INDEX(Forecast_Capex_Input!$AI$11:$BB$11,$AA919),NA)</f>
        <v>N/A</v>
      </c>
      <c r="H919" s="189" t="str" cm="1">
        <f t="array" aca="1" ref="H919" ca="1">IFERROR(INDEX(Forecast_Capex_Input!$AI$12:$BB$286,$X919,$AA919),NA)</f>
        <v>N/A</v>
      </c>
      <c r="I919" s="199" t="str" cm="1">
        <f t="array" ref="I919">IFERROR(INDEX(Forecast_Capex_Input!$F$12:$F$286,$X919),NA)</f>
        <v>N/A</v>
      </c>
      <c r="J919" s="199" t="str" cm="1">
        <f t="array" ref="J919">IFERROR(INDEX(Forecast_Capex_Input!G$12:G$286,$X919),NA)</f>
        <v>N/A</v>
      </c>
      <c r="K919" s="199" t="str" cm="1">
        <f t="array" ref="K919">IFERROR(INDEX(Forecast_Capex_Input!H$12:H$286,$X919),NA)</f>
        <v>N/A</v>
      </c>
      <c r="L919" s="199" t="str" cm="1">
        <f t="array" ref="L919">IFERROR(INDEX(Forecast_Capex_Input!I$12:I$286,$X919),NA)</f>
        <v>N/A</v>
      </c>
      <c r="M919" s="199" t="str" cm="1">
        <f t="array" ref="M919">IFERROR(INDEX(Forecast_Capex_Input!J$12:J$286,$X919),NA)</f>
        <v>N/A</v>
      </c>
      <c r="N919" s="199" t="str" cm="1">
        <f t="array" ref="N919">IFERROR(INDEX(Forecast_Capex_Input!K$12:K$286,$X919),NA)</f>
        <v>N/A</v>
      </c>
      <c r="O919" s="199" t="str" cm="1">
        <f t="array" ref="O919">IFERROR(INDEX(Forecast_Capex_Input!L$12:L$286,$X919),NA)</f>
        <v>N/A</v>
      </c>
      <c r="P919" s="199" t="str" cm="1">
        <f t="array" ref="P919">IFERROR(INDEX(Forecast_Capex_Input!M$12:M$286,$X919),NA)</f>
        <v>N/A</v>
      </c>
      <c r="Q919" s="172" t="str" cm="1">
        <f t="array" ref="Q919">IFERROR(INDEX(Forecast_Capex_Input!N$12:N$286,$X919),NA)</f>
        <v>N/A</v>
      </c>
      <c r="R919" s="265" cm="1">
        <f t="array" ref="R919">IFERROR(INDEX(Forecast_Capex_Input!O$12:O$286,$X919),0)</f>
        <v>0</v>
      </c>
      <c r="S919" s="172" cm="1">
        <f t="array" ref="S919">IFERROR(INDEX(Forecast_Capex_Input!P$12:P$286,$X919),0)</f>
        <v>0</v>
      </c>
      <c r="T919" s="199" t="str" cm="1">
        <f t="array" aca="1" ref="T919" ca="1">IFERROR(INDEX(General!$K$84:$K$103,$AA919),NA)</f>
        <v>N/A</v>
      </c>
      <c r="U919" s="188" cm="1">
        <f t="array" aca="1" ref="U919" ca="1">IFERROR(
IF($F919=General!$E$25,INDEX(Forecast_Capex_Input!S$12:S$286,$X919),
INDEX(Forecast_Capex_Input!T$12:T$286,$X919)),0)</f>
        <v>0</v>
      </c>
      <c r="V919" s="222" t="b">
        <f>IFERROR(INDEX(Overheads!$T$19:$T$26,MATCH($I919,Overheads!$E$19:$E$26,0)),FALSE)</f>
        <v>0</v>
      </c>
      <c r="W919" s="165"/>
      <c r="X919" s="174" t="str">
        <f>IFERROR(
IF(MATCH($C919,Forecast_Capex_Input!$CI$12:$CI$286,1)+1&gt;MAX(Forecast_Capex_Input!$C$12:$C$286),NA,
MATCH($C919,Forecast_Capex_Input!$CI$12:$CI$286,1)+1),1)</f>
        <v>N/A</v>
      </c>
      <c r="Y919" s="174" t="str" cm="1">
        <f t="array" aca="1" ref="Y919" ca="1">IFERROR(
IF(X918&lt;&gt;X919,1,
IF(COUNTIF(OFFSET(Y918,0,0,-INDEX(Forecast_Capex_Input!$CG$12:$CG$286,$X919)),Y918)=INDEX(Forecast_Capex_Input!$CG$12:$CG$286,$X919),Y918+1,Y918)),NA)</f>
        <v>N/A</v>
      </c>
      <c r="Z919" s="174" t="str" cm="1">
        <f t="array" ref="Z919">IFERROR($C919-IF($X919=1,1,INDEX(Forecast_Capex_Input!$CI$12:$CI$286,$X919-1))+1,NA)</f>
        <v>N/A</v>
      </c>
      <c r="AA919" s="174" t="str" cm="1">
        <f t="array" aca="1" ref="AA919" ca="1">IFERROR(IF(Y919=1,
INDEX(Forecast_Capex_Input!$AI$10:$BB$10,SMALL(IF(INDEX(Forecast_Capex_Input!$AI$12:$BB$286,$X919,0)&gt;0,COLUMN(Forecast_Capex_Input!$AI$10:$BB$10)-COLUMN(Forecast_Capex_Input!$AI$12)+1),ROWS(OFFSET(AA918,0,0,-$Z919)))),
OFFSET(AA918,-INDEX(Forecast_Capex_Input!$CG$12:$CG$286,$X919)+1,0)),NA)</f>
        <v>N/A</v>
      </c>
      <c r="AB919" s="174" t="str">
        <f t="shared" ca="1" si="625"/>
        <v>N/A</v>
      </c>
      <c r="AC919" s="222" t="b">
        <f t="shared" si="657"/>
        <v>0</v>
      </c>
      <c r="AD919" s="220" t="b">
        <v>0</v>
      </c>
      <c r="AE919" s="222" t="b">
        <f t="shared" si="626"/>
        <v>1</v>
      </c>
      <c r="AF919" s="165"/>
      <c r="AG919" s="215">
        <v>0</v>
      </c>
      <c r="AH919" s="215">
        <v>0</v>
      </c>
      <c r="AI919" s="215">
        <v>0</v>
      </c>
      <c r="AJ919" s="215">
        <v>0</v>
      </c>
      <c r="AK919" s="215">
        <v>0</v>
      </c>
      <c r="AL919" s="155">
        <v>0</v>
      </c>
      <c r="AM919" s="165"/>
      <c r="AN919" s="215" cm="1">
        <f t="array" aca="1" ref="AN919" ca="1">IFERROR(INDEX(General!O$33:O$34,$AB919)
*AG919,0)</f>
        <v>0</v>
      </c>
      <c r="AO919" s="215" cm="1">
        <f t="array" aca="1" ref="AO919" ca="1">IFERROR(INDEX(General!P$33:P$34,$AB919)
*AH919,0)</f>
        <v>0</v>
      </c>
      <c r="AP919" s="215" cm="1">
        <f t="array" aca="1" ref="AP919" ca="1">IFERROR(INDEX(General!Q$33:Q$34,$AB919)
*AI919,0)</f>
        <v>0</v>
      </c>
      <c r="AQ919" s="215" cm="1">
        <f t="array" aca="1" ref="AQ919" ca="1">IFERROR(INDEX(General!R$33:R$34,$AB919)
*AJ919,0)</f>
        <v>0</v>
      </c>
      <c r="AR919" s="215" cm="1">
        <f t="array" aca="1" ref="AR919" ca="1">IFERROR(INDEX(General!S$33:S$34,$AB919)
*AK919,0)</f>
        <v>0</v>
      </c>
      <c r="AS919" s="155">
        <f t="shared" ca="1" si="658"/>
        <v>0</v>
      </c>
      <c r="AT919" s="165"/>
      <c r="AU919" s="215">
        <f ca="1">IF($AE919=FALSE,AN919*Overheads!$R$24*$V919,
IFERROR(Overheads!$O$49*$V919*AN919,0)
+IFERROR(Overheads!Q$59*$V919*(AN919/Overheads!Q$68),0))</f>
        <v>0</v>
      </c>
      <c r="AV919" s="215">
        <f ca="1">IF($AE919=FALSE,AO919*Overheads!$R$24*$V919,
IFERROR(Overheads!$O$49*$V919*AO919,0)
+IFERROR(Overheads!R$59*$V919*(AO919/Overheads!R$68),0))</f>
        <v>0</v>
      </c>
      <c r="AW919" s="215">
        <f ca="1">IF($AE919=FALSE,AP919*Overheads!$R$24*$V919,
IFERROR(Overheads!$O$49*$V919*AP919,0)
+IFERROR(Overheads!S$59*$V919*(AP919/Overheads!S$68),0))</f>
        <v>0</v>
      </c>
      <c r="AX919" s="215">
        <f ca="1">IF($AE919=FALSE,AQ919*Overheads!$R$24*$V919,
IFERROR(Overheads!$O$49*$V919*AQ919,0)
+IFERROR(Overheads!T$59*$V919*(AQ919/Overheads!T$68),0))</f>
        <v>0</v>
      </c>
      <c r="AY919" s="215">
        <f ca="1">IF($AE919=FALSE,AR919*Overheads!$R$24*$V919,
IFERROR(Overheads!$O$49*$V919*AR919,0)
+IFERROR(Overheads!U$59*$V919*(AR919/Overheads!U$68),0))</f>
        <v>0</v>
      </c>
      <c r="AZ919" s="155">
        <f t="shared" ca="1" si="659"/>
        <v>0</v>
      </c>
      <c r="BA919" s="165"/>
      <c r="BB919" s="215">
        <f ca="1">IF($AE919=FALSE,AN919*Overheads!$S$25,
IFERROR(Overheads!$O$50*AN919,0)
+IFERROR(Overheads!Q$60*(AN919/Overheads!Q$66),0))</f>
        <v>0</v>
      </c>
      <c r="BC919" s="215">
        <f ca="1">IF($AE919=FALSE,AO919*Overheads!$S$25,
IFERROR(Overheads!$O$50*AO919,0)
+IFERROR(Overheads!R$60*(AO919/Overheads!R$66),0))</f>
        <v>0</v>
      </c>
      <c r="BD919" s="215">
        <f ca="1">IF($AE919=FALSE,AP919*Overheads!$S$25,
IFERROR(Overheads!$O$50*AP919,0)
+IFERROR(Overheads!S$60*(AP919/Overheads!S$66),0))</f>
        <v>0</v>
      </c>
      <c r="BE919" s="215">
        <f ca="1">IF($AE919=FALSE,AQ919*Overheads!$S$25,
IFERROR(Overheads!$O$50*AQ919,0)
+IFERROR(Overheads!T$60*(AQ919/Overheads!T$66),0))</f>
        <v>0</v>
      </c>
      <c r="BF919" s="215">
        <f ca="1">IF($AE919=FALSE,AR919*Overheads!$S$25,
IFERROR(Overheads!$O$50*AR919,0)
+IFERROR(Overheads!U$60*(AR919/Overheads!U$66),0))</f>
        <v>0</v>
      </c>
      <c r="BG919" s="155">
        <f t="shared" ca="1" si="660"/>
        <v>0</v>
      </c>
      <c r="BH919" s="165"/>
      <c r="BI919" s="215">
        <f t="shared" ca="1" si="661"/>
        <v>0</v>
      </c>
      <c r="BJ919" s="215">
        <f t="shared" ca="1" si="627"/>
        <v>0</v>
      </c>
      <c r="BK919" s="215">
        <f t="shared" ca="1" si="628"/>
        <v>0</v>
      </c>
      <c r="BL919" s="215">
        <f t="shared" ca="1" si="629"/>
        <v>0</v>
      </c>
      <c r="BM919" s="215">
        <f t="shared" ca="1" si="630"/>
        <v>0</v>
      </c>
      <c r="BN919" s="155">
        <f t="shared" ca="1" si="662"/>
        <v>0</v>
      </c>
      <c r="BO919" s="165"/>
      <c r="BP919" s="187" cm="1">
        <f t="array" ref="BP919">IFERROR(IF($X919=$X918,BP918,INDEX(Forecast_Capex_Input!AC$12:AC$286,$X919)),0)</f>
        <v>0</v>
      </c>
      <c r="BQ919" s="187" cm="1">
        <f t="array" ref="BQ919">IFERROR(IF($X919=$X918,BQ918,INDEX(Forecast_Capex_Input!AD$12:AD$286,$X919)),0)</f>
        <v>0</v>
      </c>
      <c r="BR919" s="187" cm="1">
        <f t="array" ref="BR919">IFERROR(IF($X919=$X918,BR918,INDEX(Forecast_Capex_Input!AE$12:AE$286,$X919)),0)</f>
        <v>0</v>
      </c>
      <c r="BS919" s="187" cm="1">
        <f t="array" ref="BS919">IFERROR(IF($X919=$X918,BS918,INDEX(Forecast_Capex_Input!AF$12:AF$286,$X919)),0)</f>
        <v>0</v>
      </c>
      <c r="BT919" s="187" cm="1">
        <f t="array" ref="BT919">IFERROR(IF($X919=$X918,BT918,INDEX(Forecast_Capex_Input!AG$12:AG$286,$X919)),0)</f>
        <v>0</v>
      </c>
      <c r="BU919" s="165"/>
      <c r="BV919" s="215">
        <f t="shared" si="631"/>
        <v>0</v>
      </c>
      <c r="BW919" s="215">
        <f t="shared" si="632"/>
        <v>0</v>
      </c>
      <c r="BX919" s="215">
        <f t="shared" si="633"/>
        <v>0</v>
      </c>
      <c r="BY919" s="215">
        <f t="shared" si="634"/>
        <v>0</v>
      </c>
      <c r="BZ919" s="215">
        <f t="shared" si="635"/>
        <v>0</v>
      </c>
      <c r="CA919" s="155">
        <f t="shared" si="663"/>
        <v>0</v>
      </c>
      <c r="CB919" s="165"/>
      <c r="CC919" s="215">
        <f t="shared" si="636"/>
        <v>0</v>
      </c>
      <c r="CD919" s="215">
        <f t="shared" si="637"/>
        <v>0</v>
      </c>
      <c r="CE919" s="215">
        <f t="shared" si="638"/>
        <v>0</v>
      </c>
      <c r="CF919" s="215">
        <f t="shared" si="639"/>
        <v>0</v>
      </c>
      <c r="CG919" s="215">
        <f t="shared" si="640"/>
        <v>0</v>
      </c>
      <c r="CH919" s="155">
        <f t="shared" si="664"/>
        <v>0</v>
      </c>
      <c r="CI919" s="165"/>
      <c r="CJ919" s="215">
        <f t="shared" si="641"/>
        <v>0</v>
      </c>
      <c r="CK919" s="215">
        <f t="shared" si="642"/>
        <v>0</v>
      </c>
      <c r="CL919" s="215">
        <f t="shared" si="643"/>
        <v>0</v>
      </c>
      <c r="CM919" s="215">
        <f t="shared" si="644"/>
        <v>0</v>
      </c>
      <c r="CN919" s="215">
        <f t="shared" si="645"/>
        <v>0</v>
      </c>
      <c r="CO919" s="155">
        <f t="shared" si="665"/>
        <v>0</v>
      </c>
      <c r="CP919" s="165"/>
      <c r="CQ919" s="223">
        <f t="shared" si="646"/>
        <v>0</v>
      </c>
      <c r="CR919" s="223">
        <f t="shared" si="647"/>
        <v>0</v>
      </c>
      <c r="CS919" s="223">
        <f t="shared" si="648"/>
        <v>0</v>
      </c>
      <c r="CT919" s="223">
        <f t="shared" si="649"/>
        <v>0</v>
      </c>
      <c r="CU919" s="223">
        <f t="shared" si="650"/>
        <v>0</v>
      </c>
      <c r="CV919" s="155">
        <f t="shared" si="666"/>
        <v>0</v>
      </c>
      <c r="CW919" s="165"/>
      <c r="CX919" s="215">
        <f t="shared" si="667"/>
        <v>0</v>
      </c>
      <c r="CY919" s="215">
        <f t="shared" si="651"/>
        <v>0</v>
      </c>
      <c r="CZ919" s="215">
        <f t="shared" si="652"/>
        <v>0</v>
      </c>
      <c r="DA919" s="215">
        <f t="shared" si="653"/>
        <v>0</v>
      </c>
      <c r="DB919" s="215">
        <f t="shared" si="654"/>
        <v>0</v>
      </c>
      <c r="DC919" s="155">
        <f t="shared" si="668"/>
        <v>0</v>
      </c>
      <c r="DD919" s="165"/>
      <c r="DE919" s="188" t="b" cm="1">
        <f t="array" aca="1" ref="DE919" ca="1">OR($G919=Forecast_Capex_Input!$BF$8:$BF$10)</f>
        <v>0</v>
      </c>
      <c r="DF919" s="188" cm="1">
        <f t="array" aca="1" ref="DF919" ca="1">IFERROR(INDEX(Forecast_Capex_Input!BG$12:BG$286,$X919)
*(INDEX(Forecast_Capex_Input!$H$12:$H$286,$X919)=Repex),0)
*$DE919</f>
        <v>0</v>
      </c>
      <c r="DG919" s="188" cm="1">
        <f t="array" aca="1" ref="DG919" ca="1">IFERROR(INDEX(Forecast_Capex_Input!BH$12:BH$286,$X919)
*(INDEX(Forecast_Capex_Input!$H$12:$H$286,$X919)=Repex),0)
*$DE919</f>
        <v>0</v>
      </c>
      <c r="DH919" s="188" cm="1">
        <f t="array" aca="1" ref="DH919" ca="1">IFERROR(INDEX(Forecast_Capex_Input!BI$12:BI$286,$X919)
*(INDEX(Forecast_Capex_Input!$H$12:$H$286,$X919)=Repex),0)
*$DE919</f>
        <v>0</v>
      </c>
      <c r="DI919" s="188" cm="1">
        <f t="array" aca="1" ref="DI919" ca="1">IFERROR(INDEX(Forecast_Capex_Input!BJ$12:BJ$286,$X919)
*(INDEX(Forecast_Capex_Input!$H$12:$H$286,$X919)=Repex),0)
*$DE919</f>
        <v>0</v>
      </c>
      <c r="DJ919" s="188" cm="1">
        <f t="array" aca="1" ref="DJ919" ca="1">IFERROR(INDEX(Forecast_Capex_Input!BK$12:BK$286,$X919)
*(INDEX(Forecast_Capex_Input!$H$12:$H$286,$X919)=Repex),0)
*$DE919</f>
        <v>0</v>
      </c>
      <c r="DK919" s="188" cm="1">
        <f t="array" aca="1" ref="DK919" ca="1">IFERROR(INDEX(Forecast_Capex_Input!BL$12:BL$286,$X919)
*(INDEX(Forecast_Capex_Input!$H$12:$H$286,$X919)=Repex),0)
*$DE919</f>
        <v>0</v>
      </c>
      <c r="DL919" s="165"/>
      <c r="DM919" s="188" t="b" cm="1">
        <f t="array" aca="1" ref="DM919" ca="1">OR($G919=Forecast_Capex_Input!$BN$8:$BN$9)</f>
        <v>0</v>
      </c>
      <c r="DN919" s="188" cm="1">
        <f t="array" aca="1" ref="DN919" ca="1">IFERROR(INDEX(Forecast_Capex_Input!BO$12:BO$286,$X919)
*(INDEX(Forecast_Capex_Input!$H$12:$H$286,$X919)=Repex),0)
*$DM919</f>
        <v>0</v>
      </c>
      <c r="DO919" s="188" cm="1">
        <f t="array" aca="1" ref="DO919" ca="1">IFERROR(INDEX(Forecast_Capex_Input!BP$12:BP$286,$X919)
*(INDEX(Forecast_Capex_Input!$H$12:$H$286,$X919)=Repex),0)
*$DM919</f>
        <v>0</v>
      </c>
      <c r="DP919" s="188" cm="1">
        <f t="array" aca="1" ref="DP919" ca="1">IFERROR(INDEX(Forecast_Capex_Input!BQ$12:BQ$286,$X919)
*(INDEX(Forecast_Capex_Input!$H$12:$H$286,$X919)=Repex),0)
*$DM919</f>
        <v>0</v>
      </c>
      <c r="DQ919" s="188" cm="1">
        <f t="array" aca="1" ref="DQ919" ca="1">IFERROR(INDEX(Forecast_Capex_Input!BR$12:BR$286,$X919)
*(INDEX(Forecast_Capex_Input!$H$12:$H$286,$X919)=Repex),0)
*$DM919</f>
        <v>0</v>
      </c>
      <c r="DR919" s="188" cm="1">
        <f t="array" aca="1" ref="DR919" ca="1">IFERROR(INDEX(Forecast_Capex_Input!BS$12:BS$286,$X919)
*(INDEX(Forecast_Capex_Input!$H$12:$H$286,$X919)=Repex),0)
*$DM919</f>
        <v>0</v>
      </c>
      <c r="DS919" s="165"/>
      <c r="DT919" s="188" t="b" cm="1">
        <f t="array" aca="1" ref="DT919" ca="1">OR($G919=Forecast_Capex_Input!$BU$8:$BU$10)</f>
        <v>0</v>
      </c>
      <c r="DU919" s="188" cm="1">
        <f t="array" aca="1" ref="DU919" ca="1">IFERROR(INDEX(Forecast_Capex_Input!BV$12:BV$286,$X919)
*(INDEX(Forecast_Capex_Input!$H$12:$H$286,$X919)=Repex),0)
*$DT919</f>
        <v>0</v>
      </c>
      <c r="DV919" s="188" cm="1">
        <f t="array" aca="1" ref="DV919" ca="1">IFERROR(INDEX(Forecast_Capex_Input!BW$12:BW$286,$X919)
*(INDEX(Forecast_Capex_Input!$H$12:$H$286,$X919)=Repex),0)
*$DT919</f>
        <v>0</v>
      </c>
      <c r="DW919" s="188" cm="1">
        <f t="array" aca="1" ref="DW919" ca="1">IFERROR(INDEX(Forecast_Capex_Input!BX$12:BX$286,$X919)
*(INDEX(Forecast_Capex_Input!$H$12:$H$286,$X919)=Repex),0)
*$DT919</f>
        <v>0</v>
      </c>
      <c r="DX919" s="188" cm="1">
        <f t="array" aca="1" ref="DX919" ca="1">IFERROR(INDEX(Forecast_Capex_Input!BY$12:BY$286,$X919)
*(INDEX(Forecast_Capex_Input!$H$12:$H$286,$X919)=Repex),0)
*$DT919</f>
        <v>0</v>
      </c>
      <c r="DY919" s="188" cm="1">
        <f t="array" aca="1" ref="DY919" ca="1">IFERROR(INDEX(Forecast_Capex_Input!BZ$12:BZ$286,$X919)
*(INDEX(Forecast_Capex_Input!$H$12:$H$286,$X919)=Repex),0)
*$DT919</f>
        <v>0</v>
      </c>
      <c r="DZ919" s="188" cm="1">
        <f t="array" aca="1" ref="DZ919" ca="1">IFERROR(INDEX(Forecast_Capex_Input!CA$12:CA$286,$X919)
*(INDEX(Forecast_Capex_Input!$H$12:$H$286,$X919)=Repex),0)
*$DT919</f>
        <v>0</v>
      </c>
      <c r="EA919" s="188" cm="1">
        <f t="array" aca="1" ref="EA919" ca="1">IFERROR(INDEX(Forecast_Capex_Input!CB$12:CB$286,$X919)
*(INDEX(Forecast_Capex_Input!$H$12:$H$286,$X919)=Repex),0)
*$DT919</f>
        <v>0</v>
      </c>
      <c r="EB919" s="188" cm="1">
        <f t="array" aca="1" ref="EB919" ca="1">IFERROR(INDEX(Forecast_Capex_Input!CC$12:CC$286,$X919)
*(INDEX(Forecast_Capex_Input!$H$12:$H$286,$X919)=Repex),0)
*$DT919</f>
        <v>0</v>
      </c>
      <c r="EC919" s="165"/>
      <c r="ED919" s="226" t="str">
        <f t="shared" si="655"/>
        <v>N/A</v>
      </c>
      <c r="EE919" s="174" t="s">
        <v>15</v>
      </c>
    </row>
    <row r="920" spans="3:135" x14ac:dyDescent="0.2">
      <c r="C920" s="174">
        <f t="shared" si="656"/>
        <v>910</v>
      </c>
      <c r="D920" s="167" t="str" cm="1">
        <f t="array" ref="D920">IFERROR(INDEX(Forecast_Capex_Input!$D$12:$D$286,$X920),NA)</f>
        <v>N/A</v>
      </c>
      <c r="E920" s="172" t="str" cm="1">
        <f t="array" ref="E920">IF($X920=NA,NA,INDEX(Forecast_Capex_Input!$E$12:$E$286,$X920))</f>
        <v>N/A</v>
      </c>
      <c r="F920" s="167" t="str" cm="1">
        <f t="array" aca="1" ref="F920" ca="1">IFERROR(INDEX(General!$E$25:$E$26,$Y920),NA)</f>
        <v>N/A</v>
      </c>
      <c r="G920" s="167" t="str" cm="1">
        <f t="array" aca="1" ref="G920" ca="1">IFERROR(INDEX(Forecast_Capex_Input!$AI$11:$BB$11,$AA920),NA)</f>
        <v>N/A</v>
      </c>
      <c r="H920" s="189" t="str" cm="1">
        <f t="array" aca="1" ref="H920" ca="1">IFERROR(INDEX(Forecast_Capex_Input!$AI$12:$BB$286,$X920,$AA920),NA)</f>
        <v>N/A</v>
      </c>
      <c r="I920" s="199" t="str" cm="1">
        <f t="array" ref="I920">IFERROR(INDEX(Forecast_Capex_Input!$F$12:$F$286,$X920),NA)</f>
        <v>N/A</v>
      </c>
      <c r="J920" s="199" t="str" cm="1">
        <f t="array" ref="J920">IFERROR(INDEX(Forecast_Capex_Input!G$12:G$286,$X920),NA)</f>
        <v>N/A</v>
      </c>
      <c r="K920" s="199" t="str" cm="1">
        <f t="array" ref="K920">IFERROR(INDEX(Forecast_Capex_Input!H$12:H$286,$X920),NA)</f>
        <v>N/A</v>
      </c>
      <c r="L920" s="199" t="str" cm="1">
        <f t="array" ref="L920">IFERROR(INDEX(Forecast_Capex_Input!I$12:I$286,$X920),NA)</f>
        <v>N/A</v>
      </c>
      <c r="M920" s="199" t="str" cm="1">
        <f t="array" ref="M920">IFERROR(INDEX(Forecast_Capex_Input!J$12:J$286,$X920),NA)</f>
        <v>N/A</v>
      </c>
      <c r="N920" s="199" t="str" cm="1">
        <f t="array" ref="N920">IFERROR(INDEX(Forecast_Capex_Input!K$12:K$286,$X920),NA)</f>
        <v>N/A</v>
      </c>
      <c r="O920" s="199" t="str" cm="1">
        <f t="array" ref="O920">IFERROR(INDEX(Forecast_Capex_Input!L$12:L$286,$X920),NA)</f>
        <v>N/A</v>
      </c>
      <c r="P920" s="199" t="str" cm="1">
        <f t="array" ref="P920">IFERROR(INDEX(Forecast_Capex_Input!M$12:M$286,$X920),NA)</f>
        <v>N/A</v>
      </c>
      <c r="Q920" s="172" t="str" cm="1">
        <f t="array" ref="Q920">IFERROR(INDEX(Forecast_Capex_Input!N$12:N$286,$X920),NA)</f>
        <v>N/A</v>
      </c>
      <c r="R920" s="265" cm="1">
        <f t="array" ref="R920">IFERROR(INDEX(Forecast_Capex_Input!O$12:O$286,$X920),0)</f>
        <v>0</v>
      </c>
      <c r="S920" s="172" cm="1">
        <f t="array" ref="S920">IFERROR(INDEX(Forecast_Capex_Input!P$12:P$286,$X920),0)</f>
        <v>0</v>
      </c>
      <c r="T920" s="199" t="str" cm="1">
        <f t="array" aca="1" ref="T920" ca="1">IFERROR(INDEX(General!$K$84:$K$103,$AA920),NA)</f>
        <v>N/A</v>
      </c>
      <c r="U920" s="188" cm="1">
        <f t="array" aca="1" ref="U920" ca="1">IFERROR(
IF($F920=General!$E$25,INDEX(Forecast_Capex_Input!S$12:S$286,$X920),
INDEX(Forecast_Capex_Input!T$12:T$286,$X920)),0)</f>
        <v>0</v>
      </c>
      <c r="V920" s="222" t="b">
        <f>IFERROR(INDEX(Overheads!$T$19:$T$26,MATCH($I920,Overheads!$E$19:$E$26,0)),FALSE)</f>
        <v>0</v>
      </c>
      <c r="W920" s="165"/>
      <c r="X920" s="174" t="str">
        <f>IFERROR(
IF(MATCH($C920,Forecast_Capex_Input!$CI$12:$CI$286,1)+1&gt;MAX(Forecast_Capex_Input!$C$12:$C$286),NA,
MATCH($C920,Forecast_Capex_Input!$CI$12:$CI$286,1)+1),1)</f>
        <v>N/A</v>
      </c>
      <c r="Y920" s="174" t="str" cm="1">
        <f t="array" aca="1" ref="Y920" ca="1">IFERROR(
IF(X919&lt;&gt;X920,1,
IF(COUNTIF(OFFSET(Y919,0,0,-INDEX(Forecast_Capex_Input!$CG$12:$CG$286,$X920)),Y919)=INDEX(Forecast_Capex_Input!$CG$12:$CG$286,$X920),Y919+1,Y919)),NA)</f>
        <v>N/A</v>
      </c>
      <c r="Z920" s="174" t="str" cm="1">
        <f t="array" ref="Z920">IFERROR($C920-IF($X920=1,1,INDEX(Forecast_Capex_Input!$CI$12:$CI$286,$X920-1))+1,NA)</f>
        <v>N/A</v>
      </c>
      <c r="AA920" s="174" t="str" cm="1">
        <f t="array" aca="1" ref="AA920" ca="1">IFERROR(IF(Y920=1,
INDEX(Forecast_Capex_Input!$AI$10:$BB$10,SMALL(IF(INDEX(Forecast_Capex_Input!$AI$12:$BB$286,$X920,0)&gt;0,COLUMN(Forecast_Capex_Input!$AI$10:$BB$10)-COLUMN(Forecast_Capex_Input!$AI$12)+1),ROWS(OFFSET(AA919,0,0,-$Z920)))),
OFFSET(AA919,-INDEX(Forecast_Capex_Input!$CG$12:$CG$286,$X920)+1,0)),NA)</f>
        <v>N/A</v>
      </c>
      <c r="AB920" s="174" t="str">
        <f t="shared" ca="1" si="625"/>
        <v>N/A</v>
      </c>
      <c r="AC920" s="222" t="b">
        <f t="shared" si="657"/>
        <v>0</v>
      </c>
      <c r="AD920" s="220" t="b">
        <v>0</v>
      </c>
      <c r="AE920" s="222" t="b">
        <f t="shared" si="626"/>
        <v>1</v>
      </c>
      <c r="AF920" s="165"/>
      <c r="AG920" s="215">
        <v>0</v>
      </c>
      <c r="AH920" s="215">
        <v>0</v>
      </c>
      <c r="AI920" s="215">
        <v>0</v>
      </c>
      <c r="AJ920" s="215">
        <v>0</v>
      </c>
      <c r="AK920" s="215">
        <v>0</v>
      </c>
      <c r="AL920" s="155">
        <v>0</v>
      </c>
      <c r="AM920" s="165"/>
      <c r="AN920" s="215" cm="1">
        <f t="array" aca="1" ref="AN920" ca="1">IFERROR(INDEX(General!O$33:O$34,$AB920)
*AG920,0)</f>
        <v>0</v>
      </c>
      <c r="AO920" s="215" cm="1">
        <f t="array" aca="1" ref="AO920" ca="1">IFERROR(INDEX(General!P$33:P$34,$AB920)
*AH920,0)</f>
        <v>0</v>
      </c>
      <c r="AP920" s="215" cm="1">
        <f t="array" aca="1" ref="AP920" ca="1">IFERROR(INDEX(General!Q$33:Q$34,$AB920)
*AI920,0)</f>
        <v>0</v>
      </c>
      <c r="AQ920" s="215" cm="1">
        <f t="array" aca="1" ref="AQ920" ca="1">IFERROR(INDEX(General!R$33:R$34,$AB920)
*AJ920,0)</f>
        <v>0</v>
      </c>
      <c r="AR920" s="215" cm="1">
        <f t="array" aca="1" ref="AR920" ca="1">IFERROR(INDEX(General!S$33:S$34,$AB920)
*AK920,0)</f>
        <v>0</v>
      </c>
      <c r="AS920" s="155">
        <f t="shared" ca="1" si="658"/>
        <v>0</v>
      </c>
      <c r="AT920" s="165"/>
      <c r="AU920" s="215">
        <f ca="1">IF($AE920=FALSE,AN920*Overheads!$R$24*$V920,
IFERROR(Overheads!$O$49*$V920*AN920,0)
+IFERROR(Overheads!Q$59*$V920*(AN920/Overheads!Q$68),0))</f>
        <v>0</v>
      </c>
      <c r="AV920" s="215">
        <f ca="1">IF($AE920=FALSE,AO920*Overheads!$R$24*$V920,
IFERROR(Overheads!$O$49*$V920*AO920,0)
+IFERROR(Overheads!R$59*$V920*(AO920/Overheads!R$68),0))</f>
        <v>0</v>
      </c>
      <c r="AW920" s="215">
        <f ca="1">IF($AE920=FALSE,AP920*Overheads!$R$24*$V920,
IFERROR(Overheads!$O$49*$V920*AP920,0)
+IFERROR(Overheads!S$59*$V920*(AP920/Overheads!S$68),0))</f>
        <v>0</v>
      </c>
      <c r="AX920" s="215">
        <f ca="1">IF($AE920=FALSE,AQ920*Overheads!$R$24*$V920,
IFERROR(Overheads!$O$49*$V920*AQ920,0)
+IFERROR(Overheads!T$59*$V920*(AQ920/Overheads!T$68),0))</f>
        <v>0</v>
      </c>
      <c r="AY920" s="215">
        <f ca="1">IF($AE920=FALSE,AR920*Overheads!$R$24*$V920,
IFERROR(Overheads!$O$49*$V920*AR920,0)
+IFERROR(Overheads!U$59*$V920*(AR920/Overheads!U$68),0))</f>
        <v>0</v>
      </c>
      <c r="AZ920" s="155">
        <f t="shared" ca="1" si="659"/>
        <v>0</v>
      </c>
      <c r="BA920" s="165"/>
      <c r="BB920" s="215">
        <f ca="1">IF($AE920=FALSE,AN920*Overheads!$S$25,
IFERROR(Overheads!$O$50*AN920,0)
+IFERROR(Overheads!Q$60*(AN920/Overheads!Q$66),0))</f>
        <v>0</v>
      </c>
      <c r="BC920" s="215">
        <f ca="1">IF($AE920=FALSE,AO920*Overheads!$S$25,
IFERROR(Overheads!$O$50*AO920,0)
+IFERROR(Overheads!R$60*(AO920/Overheads!R$66),0))</f>
        <v>0</v>
      </c>
      <c r="BD920" s="215">
        <f ca="1">IF($AE920=FALSE,AP920*Overheads!$S$25,
IFERROR(Overheads!$O$50*AP920,0)
+IFERROR(Overheads!S$60*(AP920/Overheads!S$66),0))</f>
        <v>0</v>
      </c>
      <c r="BE920" s="215">
        <f ca="1">IF($AE920=FALSE,AQ920*Overheads!$S$25,
IFERROR(Overheads!$O$50*AQ920,0)
+IFERROR(Overheads!T$60*(AQ920/Overheads!T$66),0))</f>
        <v>0</v>
      </c>
      <c r="BF920" s="215">
        <f ca="1">IF($AE920=FALSE,AR920*Overheads!$S$25,
IFERROR(Overheads!$O$50*AR920,0)
+IFERROR(Overheads!U$60*(AR920/Overheads!U$66),0))</f>
        <v>0</v>
      </c>
      <c r="BG920" s="155">
        <f t="shared" ca="1" si="660"/>
        <v>0</v>
      </c>
      <c r="BH920" s="165"/>
      <c r="BI920" s="215">
        <f t="shared" ca="1" si="661"/>
        <v>0</v>
      </c>
      <c r="BJ920" s="215">
        <f t="shared" ca="1" si="627"/>
        <v>0</v>
      </c>
      <c r="BK920" s="215">
        <f t="shared" ca="1" si="628"/>
        <v>0</v>
      </c>
      <c r="BL920" s="215">
        <f t="shared" ca="1" si="629"/>
        <v>0</v>
      </c>
      <c r="BM920" s="215">
        <f t="shared" ca="1" si="630"/>
        <v>0</v>
      </c>
      <c r="BN920" s="155">
        <f t="shared" ca="1" si="662"/>
        <v>0</v>
      </c>
      <c r="BO920" s="165"/>
      <c r="BP920" s="187" cm="1">
        <f t="array" ref="BP920">IFERROR(IF($X920=$X919,BP919,INDEX(Forecast_Capex_Input!AC$12:AC$286,$X920)),0)</f>
        <v>0</v>
      </c>
      <c r="BQ920" s="187" cm="1">
        <f t="array" ref="BQ920">IFERROR(IF($X920=$X919,BQ919,INDEX(Forecast_Capex_Input!AD$12:AD$286,$X920)),0)</f>
        <v>0</v>
      </c>
      <c r="BR920" s="187" cm="1">
        <f t="array" ref="BR920">IFERROR(IF($X920=$X919,BR919,INDEX(Forecast_Capex_Input!AE$12:AE$286,$X920)),0)</f>
        <v>0</v>
      </c>
      <c r="BS920" s="187" cm="1">
        <f t="array" ref="BS920">IFERROR(IF($X920=$X919,BS919,INDEX(Forecast_Capex_Input!AF$12:AF$286,$X920)),0)</f>
        <v>0</v>
      </c>
      <c r="BT920" s="187" cm="1">
        <f t="array" ref="BT920">IFERROR(IF($X920=$X919,BT919,INDEX(Forecast_Capex_Input!AG$12:AG$286,$X920)),0)</f>
        <v>0</v>
      </c>
      <c r="BU920" s="165"/>
      <c r="BV920" s="215">
        <f t="shared" si="631"/>
        <v>0</v>
      </c>
      <c r="BW920" s="215">
        <f t="shared" si="632"/>
        <v>0</v>
      </c>
      <c r="BX920" s="215">
        <f t="shared" si="633"/>
        <v>0</v>
      </c>
      <c r="BY920" s="215">
        <f t="shared" si="634"/>
        <v>0</v>
      </c>
      <c r="BZ920" s="215">
        <f t="shared" si="635"/>
        <v>0</v>
      </c>
      <c r="CA920" s="155">
        <f t="shared" si="663"/>
        <v>0</v>
      </c>
      <c r="CB920" s="165"/>
      <c r="CC920" s="215">
        <f t="shared" si="636"/>
        <v>0</v>
      </c>
      <c r="CD920" s="215">
        <f t="shared" si="637"/>
        <v>0</v>
      </c>
      <c r="CE920" s="215">
        <f t="shared" si="638"/>
        <v>0</v>
      </c>
      <c r="CF920" s="215">
        <f t="shared" si="639"/>
        <v>0</v>
      </c>
      <c r="CG920" s="215">
        <f t="shared" si="640"/>
        <v>0</v>
      </c>
      <c r="CH920" s="155">
        <f t="shared" si="664"/>
        <v>0</v>
      </c>
      <c r="CI920" s="165"/>
      <c r="CJ920" s="215">
        <f t="shared" si="641"/>
        <v>0</v>
      </c>
      <c r="CK920" s="215">
        <f t="shared" si="642"/>
        <v>0</v>
      </c>
      <c r="CL920" s="215">
        <f t="shared" si="643"/>
        <v>0</v>
      </c>
      <c r="CM920" s="215">
        <f t="shared" si="644"/>
        <v>0</v>
      </c>
      <c r="CN920" s="215">
        <f t="shared" si="645"/>
        <v>0</v>
      </c>
      <c r="CO920" s="155">
        <f t="shared" si="665"/>
        <v>0</v>
      </c>
      <c r="CP920" s="165"/>
      <c r="CQ920" s="223">
        <f t="shared" si="646"/>
        <v>0</v>
      </c>
      <c r="CR920" s="223">
        <f t="shared" si="647"/>
        <v>0</v>
      </c>
      <c r="CS920" s="223">
        <f t="shared" si="648"/>
        <v>0</v>
      </c>
      <c r="CT920" s="223">
        <f t="shared" si="649"/>
        <v>0</v>
      </c>
      <c r="CU920" s="223">
        <f t="shared" si="650"/>
        <v>0</v>
      </c>
      <c r="CV920" s="155">
        <f t="shared" si="666"/>
        <v>0</v>
      </c>
      <c r="CW920" s="165"/>
      <c r="CX920" s="215">
        <f t="shared" si="667"/>
        <v>0</v>
      </c>
      <c r="CY920" s="215">
        <f t="shared" si="651"/>
        <v>0</v>
      </c>
      <c r="CZ920" s="215">
        <f t="shared" si="652"/>
        <v>0</v>
      </c>
      <c r="DA920" s="215">
        <f t="shared" si="653"/>
        <v>0</v>
      </c>
      <c r="DB920" s="215">
        <f t="shared" si="654"/>
        <v>0</v>
      </c>
      <c r="DC920" s="155">
        <f t="shared" si="668"/>
        <v>0</v>
      </c>
      <c r="DD920" s="165"/>
      <c r="DE920" s="188" t="b" cm="1">
        <f t="array" aca="1" ref="DE920" ca="1">OR($G920=Forecast_Capex_Input!$BF$8:$BF$10)</f>
        <v>0</v>
      </c>
      <c r="DF920" s="188" cm="1">
        <f t="array" aca="1" ref="DF920" ca="1">IFERROR(INDEX(Forecast_Capex_Input!BG$12:BG$286,$X920)
*(INDEX(Forecast_Capex_Input!$H$12:$H$286,$X920)=Repex),0)
*$DE920</f>
        <v>0</v>
      </c>
      <c r="DG920" s="188" cm="1">
        <f t="array" aca="1" ref="DG920" ca="1">IFERROR(INDEX(Forecast_Capex_Input!BH$12:BH$286,$X920)
*(INDEX(Forecast_Capex_Input!$H$12:$H$286,$X920)=Repex),0)
*$DE920</f>
        <v>0</v>
      </c>
      <c r="DH920" s="188" cm="1">
        <f t="array" aca="1" ref="DH920" ca="1">IFERROR(INDEX(Forecast_Capex_Input!BI$12:BI$286,$X920)
*(INDEX(Forecast_Capex_Input!$H$12:$H$286,$X920)=Repex),0)
*$DE920</f>
        <v>0</v>
      </c>
      <c r="DI920" s="188" cm="1">
        <f t="array" aca="1" ref="DI920" ca="1">IFERROR(INDEX(Forecast_Capex_Input!BJ$12:BJ$286,$X920)
*(INDEX(Forecast_Capex_Input!$H$12:$H$286,$X920)=Repex),0)
*$DE920</f>
        <v>0</v>
      </c>
      <c r="DJ920" s="188" cm="1">
        <f t="array" aca="1" ref="DJ920" ca="1">IFERROR(INDEX(Forecast_Capex_Input!BK$12:BK$286,$X920)
*(INDEX(Forecast_Capex_Input!$H$12:$H$286,$X920)=Repex),0)
*$DE920</f>
        <v>0</v>
      </c>
      <c r="DK920" s="188" cm="1">
        <f t="array" aca="1" ref="DK920" ca="1">IFERROR(INDEX(Forecast_Capex_Input!BL$12:BL$286,$X920)
*(INDEX(Forecast_Capex_Input!$H$12:$H$286,$X920)=Repex),0)
*$DE920</f>
        <v>0</v>
      </c>
      <c r="DL920" s="165"/>
      <c r="DM920" s="188" t="b" cm="1">
        <f t="array" aca="1" ref="DM920" ca="1">OR($G920=Forecast_Capex_Input!$BN$8:$BN$9)</f>
        <v>0</v>
      </c>
      <c r="DN920" s="188" cm="1">
        <f t="array" aca="1" ref="DN920" ca="1">IFERROR(INDEX(Forecast_Capex_Input!BO$12:BO$286,$X920)
*(INDEX(Forecast_Capex_Input!$H$12:$H$286,$X920)=Repex),0)
*$DM920</f>
        <v>0</v>
      </c>
      <c r="DO920" s="188" cm="1">
        <f t="array" aca="1" ref="DO920" ca="1">IFERROR(INDEX(Forecast_Capex_Input!BP$12:BP$286,$X920)
*(INDEX(Forecast_Capex_Input!$H$12:$H$286,$X920)=Repex),0)
*$DM920</f>
        <v>0</v>
      </c>
      <c r="DP920" s="188" cm="1">
        <f t="array" aca="1" ref="DP920" ca="1">IFERROR(INDEX(Forecast_Capex_Input!BQ$12:BQ$286,$X920)
*(INDEX(Forecast_Capex_Input!$H$12:$H$286,$X920)=Repex),0)
*$DM920</f>
        <v>0</v>
      </c>
      <c r="DQ920" s="188" cm="1">
        <f t="array" aca="1" ref="DQ920" ca="1">IFERROR(INDEX(Forecast_Capex_Input!BR$12:BR$286,$X920)
*(INDEX(Forecast_Capex_Input!$H$12:$H$286,$X920)=Repex),0)
*$DM920</f>
        <v>0</v>
      </c>
      <c r="DR920" s="188" cm="1">
        <f t="array" aca="1" ref="DR920" ca="1">IFERROR(INDEX(Forecast_Capex_Input!BS$12:BS$286,$X920)
*(INDEX(Forecast_Capex_Input!$H$12:$H$286,$X920)=Repex),0)
*$DM920</f>
        <v>0</v>
      </c>
      <c r="DS920" s="165"/>
      <c r="DT920" s="188" t="b" cm="1">
        <f t="array" aca="1" ref="DT920" ca="1">OR($G920=Forecast_Capex_Input!$BU$8:$BU$10)</f>
        <v>0</v>
      </c>
      <c r="DU920" s="188" cm="1">
        <f t="array" aca="1" ref="DU920" ca="1">IFERROR(INDEX(Forecast_Capex_Input!BV$12:BV$286,$X920)
*(INDEX(Forecast_Capex_Input!$H$12:$H$286,$X920)=Repex),0)
*$DT920</f>
        <v>0</v>
      </c>
      <c r="DV920" s="188" cm="1">
        <f t="array" aca="1" ref="DV920" ca="1">IFERROR(INDEX(Forecast_Capex_Input!BW$12:BW$286,$X920)
*(INDEX(Forecast_Capex_Input!$H$12:$H$286,$X920)=Repex),0)
*$DT920</f>
        <v>0</v>
      </c>
      <c r="DW920" s="188" cm="1">
        <f t="array" aca="1" ref="DW920" ca="1">IFERROR(INDEX(Forecast_Capex_Input!BX$12:BX$286,$X920)
*(INDEX(Forecast_Capex_Input!$H$12:$H$286,$X920)=Repex),0)
*$DT920</f>
        <v>0</v>
      </c>
      <c r="DX920" s="188" cm="1">
        <f t="array" aca="1" ref="DX920" ca="1">IFERROR(INDEX(Forecast_Capex_Input!BY$12:BY$286,$X920)
*(INDEX(Forecast_Capex_Input!$H$12:$H$286,$X920)=Repex),0)
*$DT920</f>
        <v>0</v>
      </c>
      <c r="DY920" s="188" cm="1">
        <f t="array" aca="1" ref="DY920" ca="1">IFERROR(INDEX(Forecast_Capex_Input!BZ$12:BZ$286,$X920)
*(INDEX(Forecast_Capex_Input!$H$12:$H$286,$X920)=Repex),0)
*$DT920</f>
        <v>0</v>
      </c>
      <c r="DZ920" s="188" cm="1">
        <f t="array" aca="1" ref="DZ920" ca="1">IFERROR(INDEX(Forecast_Capex_Input!CA$12:CA$286,$X920)
*(INDEX(Forecast_Capex_Input!$H$12:$H$286,$X920)=Repex),0)
*$DT920</f>
        <v>0</v>
      </c>
      <c r="EA920" s="188" cm="1">
        <f t="array" aca="1" ref="EA920" ca="1">IFERROR(INDEX(Forecast_Capex_Input!CB$12:CB$286,$X920)
*(INDEX(Forecast_Capex_Input!$H$12:$H$286,$X920)=Repex),0)
*$DT920</f>
        <v>0</v>
      </c>
      <c r="EB920" s="188" cm="1">
        <f t="array" aca="1" ref="EB920" ca="1">IFERROR(INDEX(Forecast_Capex_Input!CC$12:CC$286,$X920)
*(INDEX(Forecast_Capex_Input!$H$12:$H$286,$X920)=Repex),0)
*$DT920</f>
        <v>0</v>
      </c>
      <c r="EC920" s="165"/>
      <c r="ED920" s="226" t="str">
        <f t="shared" si="655"/>
        <v>N/A</v>
      </c>
      <c r="EE920" s="174" t="s">
        <v>15</v>
      </c>
    </row>
    <row r="921" spans="3:135" x14ac:dyDescent="0.2">
      <c r="C921" s="174">
        <f t="shared" si="656"/>
        <v>911</v>
      </c>
      <c r="D921" s="167" t="str" cm="1">
        <f t="array" ref="D921">IFERROR(INDEX(Forecast_Capex_Input!$D$12:$D$286,$X921),NA)</f>
        <v>N/A</v>
      </c>
      <c r="E921" s="172" t="str" cm="1">
        <f t="array" ref="E921">IF($X921=NA,NA,INDEX(Forecast_Capex_Input!$E$12:$E$286,$X921))</f>
        <v>N/A</v>
      </c>
      <c r="F921" s="167" t="str" cm="1">
        <f t="array" aca="1" ref="F921" ca="1">IFERROR(INDEX(General!$E$25:$E$26,$Y921),NA)</f>
        <v>N/A</v>
      </c>
      <c r="G921" s="167" t="str" cm="1">
        <f t="array" aca="1" ref="G921" ca="1">IFERROR(INDEX(Forecast_Capex_Input!$AI$11:$BB$11,$AA921),NA)</f>
        <v>N/A</v>
      </c>
      <c r="H921" s="189" t="str" cm="1">
        <f t="array" aca="1" ref="H921" ca="1">IFERROR(INDEX(Forecast_Capex_Input!$AI$12:$BB$286,$X921,$AA921),NA)</f>
        <v>N/A</v>
      </c>
      <c r="I921" s="199" t="str" cm="1">
        <f t="array" ref="I921">IFERROR(INDEX(Forecast_Capex_Input!$F$12:$F$286,$X921),NA)</f>
        <v>N/A</v>
      </c>
      <c r="J921" s="199" t="str" cm="1">
        <f t="array" ref="J921">IFERROR(INDEX(Forecast_Capex_Input!G$12:G$286,$X921),NA)</f>
        <v>N/A</v>
      </c>
      <c r="K921" s="199" t="str" cm="1">
        <f t="array" ref="K921">IFERROR(INDEX(Forecast_Capex_Input!H$12:H$286,$X921),NA)</f>
        <v>N/A</v>
      </c>
      <c r="L921" s="199" t="str" cm="1">
        <f t="array" ref="L921">IFERROR(INDEX(Forecast_Capex_Input!I$12:I$286,$X921),NA)</f>
        <v>N/A</v>
      </c>
      <c r="M921" s="199" t="str" cm="1">
        <f t="array" ref="M921">IFERROR(INDEX(Forecast_Capex_Input!J$12:J$286,$X921),NA)</f>
        <v>N/A</v>
      </c>
      <c r="N921" s="199" t="str" cm="1">
        <f t="array" ref="N921">IFERROR(INDEX(Forecast_Capex_Input!K$12:K$286,$X921),NA)</f>
        <v>N/A</v>
      </c>
      <c r="O921" s="199" t="str" cm="1">
        <f t="array" ref="O921">IFERROR(INDEX(Forecast_Capex_Input!L$12:L$286,$X921),NA)</f>
        <v>N/A</v>
      </c>
      <c r="P921" s="199" t="str" cm="1">
        <f t="array" ref="P921">IFERROR(INDEX(Forecast_Capex_Input!M$12:M$286,$X921),NA)</f>
        <v>N/A</v>
      </c>
      <c r="Q921" s="172" t="str" cm="1">
        <f t="array" ref="Q921">IFERROR(INDEX(Forecast_Capex_Input!N$12:N$286,$X921),NA)</f>
        <v>N/A</v>
      </c>
      <c r="R921" s="265" cm="1">
        <f t="array" ref="R921">IFERROR(INDEX(Forecast_Capex_Input!O$12:O$286,$X921),0)</f>
        <v>0</v>
      </c>
      <c r="S921" s="172" cm="1">
        <f t="array" ref="S921">IFERROR(INDEX(Forecast_Capex_Input!P$12:P$286,$X921),0)</f>
        <v>0</v>
      </c>
      <c r="T921" s="199" t="str" cm="1">
        <f t="array" aca="1" ref="T921" ca="1">IFERROR(INDEX(General!$K$84:$K$103,$AA921),NA)</f>
        <v>N/A</v>
      </c>
      <c r="U921" s="188" cm="1">
        <f t="array" aca="1" ref="U921" ca="1">IFERROR(
IF($F921=General!$E$25,INDEX(Forecast_Capex_Input!S$12:S$286,$X921),
INDEX(Forecast_Capex_Input!T$12:T$286,$X921)),0)</f>
        <v>0</v>
      </c>
      <c r="V921" s="222" t="b">
        <f>IFERROR(INDEX(Overheads!$T$19:$T$26,MATCH($I921,Overheads!$E$19:$E$26,0)),FALSE)</f>
        <v>0</v>
      </c>
      <c r="W921" s="165"/>
      <c r="X921" s="174" t="str">
        <f>IFERROR(
IF(MATCH($C921,Forecast_Capex_Input!$CI$12:$CI$286,1)+1&gt;MAX(Forecast_Capex_Input!$C$12:$C$286),NA,
MATCH($C921,Forecast_Capex_Input!$CI$12:$CI$286,1)+1),1)</f>
        <v>N/A</v>
      </c>
      <c r="Y921" s="174" t="str" cm="1">
        <f t="array" aca="1" ref="Y921" ca="1">IFERROR(
IF(X920&lt;&gt;X921,1,
IF(COUNTIF(OFFSET(Y920,0,0,-INDEX(Forecast_Capex_Input!$CG$12:$CG$286,$X921)),Y920)=INDEX(Forecast_Capex_Input!$CG$12:$CG$286,$X921),Y920+1,Y920)),NA)</f>
        <v>N/A</v>
      </c>
      <c r="Z921" s="174" t="str" cm="1">
        <f t="array" ref="Z921">IFERROR($C921-IF($X921=1,1,INDEX(Forecast_Capex_Input!$CI$12:$CI$286,$X921-1))+1,NA)</f>
        <v>N/A</v>
      </c>
      <c r="AA921" s="174" t="str" cm="1">
        <f t="array" aca="1" ref="AA921" ca="1">IFERROR(IF(Y921=1,
INDEX(Forecast_Capex_Input!$AI$10:$BB$10,SMALL(IF(INDEX(Forecast_Capex_Input!$AI$12:$BB$286,$X921,0)&gt;0,COLUMN(Forecast_Capex_Input!$AI$10:$BB$10)-COLUMN(Forecast_Capex_Input!$AI$12)+1),ROWS(OFFSET(AA920,0,0,-$Z921)))),
OFFSET(AA920,-INDEX(Forecast_Capex_Input!$CG$12:$CG$286,$X921)+1,0)),NA)</f>
        <v>N/A</v>
      </c>
      <c r="AB921" s="174" t="str">
        <f t="shared" ca="1" si="625"/>
        <v>N/A</v>
      </c>
      <c r="AC921" s="222" t="b">
        <f t="shared" si="657"/>
        <v>0</v>
      </c>
      <c r="AD921" s="220" t="b">
        <v>0</v>
      </c>
      <c r="AE921" s="222" t="b">
        <f t="shared" si="626"/>
        <v>1</v>
      </c>
      <c r="AF921" s="165"/>
      <c r="AG921" s="215">
        <v>0</v>
      </c>
      <c r="AH921" s="215">
        <v>0</v>
      </c>
      <c r="AI921" s="215">
        <v>0</v>
      </c>
      <c r="AJ921" s="215">
        <v>0</v>
      </c>
      <c r="AK921" s="215">
        <v>0</v>
      </c>
      <c r="AL921" s="155">
        <v>0</v>
      </c>
      <c r="AM921" s="165"/>
      <c r="AN921" s="215" cm="1">
        <f t="array" aca="1" ref="AN921" ca="1">IFERROR(INDEX(General!O$33:O$34,$AB921)
*AG921,0)</f>
        <v>0</v>
      </c>
      <c r="AO921" s="215" cm="1">
        <f t="array" aca="1" ref="AO921" ca="1">IFERROR(INDEX(General!P$33:P$34,$AB921)
*AH921,0)</f>
        <v>0</v>
      </c>
      <c r="AP921" s="215" cm="1">
        <f t="array" aca="1" ref="AP921" ca="1">IFERROR(INDEX(General!Q$33:Q$34,$AB921)
*AI921,0)</f>
        <v>0</v>
      </c>
      <c r="AQ921" s="215" cm="1">
        <f t="array" aca="1" ref="AQ921" ca="1">IFERROR(INDEX(General!R$33:R$34,$AB921)
*AJ921,0)</f>
        <v>0</v>
      </c>
      <c r="AR921" s="215" cm="1">
        <f t="array" aca="1" ref="AR921" ca="1">IFERROR(INDEX(General!S$33:S$34,$AB921)
*AK921,0)</f>
        <v>0</v>
      </c>
      <c r="AS921" s="155">
        <f t="shared" ca="1" si="658"/>
        <v>0</v>
      </c>
      <c r="AT921" s="165"/>
      <c r="AU921" s="215">
        <f ca="1">IF($AE921=FALSE,AN921*Overheads!$R$24*$V921,
IFERROR(Overheads!$O$49*$V921*AN921,0)
+IFERROR(Overheads!Q$59*$V921*(AN921/Overheads!Q$68),0))</f>
        <v>0</v>
      </c>
      <c r="AV921" s="215">
        <f ca="1">IF($AE921=FALSE,AO921*Overheads!$R$24*$V921,
IFERROR(Overheads!$O$49*$V921*AO921,0)
+IFERROR(Overheads!R$59*$V921*(AO921/Overheads!R$68),0))</f>
        <v>0</v>
      </c>
      <c r="AW921" s="215">
        <f ca="1">IF($AE921=FALSE,AP921*Overheads!$R$24*$V921,
IFERROR(Overheads!$O$49*$V921*AP921,0)
+IFERROR(Overheads!S$59*$V921*(AP921/Overheads!S$68),0))</f>
        <v>0</v>
      </c>
      <c r="AX921" s="215">
        <f ca="1">IF($AE921=FALSE,AQ921*Overheads!$R$24*$V921,
IFERROR(Overheads!$O$49*$V921*AQ921,0)
+IFERROR(Overheads!T$59*$V921*(AQ921/Overheads!T$68),0))</f>
        <v>0</v>
      </c>
      <c r="AY921" s="215">
        <f ca="1">IF($AE921=FALSE,AR921*Overheads!$R$24*$V921,
IFERROR(Overheads!$O$49*$V921*AR921,0)
+IFERROR(Overheads!U$59*$V921*(AR921/Overheads!U$68),0))</f>
        <v>0</v>
      </c>
      <c r="AZ921" s="155">
        <f t="shared" ca="1" si="659"/>
        <v>0</v>
      </c>
      <c r="BA921" s="165"/>
      <c r="BB921" s="215">
        <f ca="1">IF($AE921=FALSE,AN921*Overheads!$S$25,
IFERROR(Overheads!$O$50*AN921,0)
+IFERROR(Overheads!Q$60*(AN921/Overheads!Q$66),0))</f>
        <v>0</v>
      </c>
      <c r="BC921" s="215">
        <f ca="1">IF($AE921=FALSE,AO921*Overheads!$S$25,
IFERROR(Overheads!$O$50*AO921,0)
+IFERROR(Overheads!R$60*(AO921/Overheads!R$66),0))</f>
        <v>0</v>
      </c>
      <c r="BD921" s="215">
        <f ca="1">IF($AE921=FALSE,AP921*Overheads!$S$25,
IFERROR(Overheads!$O$50*AP921,0)
+IFERROR(Overheads!S$60*(AP921/Overheads!S$66),0))</f>
        <v>0</v>
      </c>
      <c r="BE921" s="215">
        <f ca="1">IF($AE921=FALSE,AQ921*Overheads!$S$25,
IFERROR(Overheads!$O$50*AQ921,0)
+IFERROR(Overheads!T$60*(AQ921/Overheads!T$66),0))</f>
        <v>0</v>
      </c>
      <c r="BF921" s="215">
        <f ca="1">IF($AE921=FALSE,AR921*Overheads!$S$25,
IFERROR(Overheads!$O$50*AR921,0)
+IFERROR(Overheads!U$60*(AR921/Overheads!U$66),0))</f>
        <v>0</v>
      </c>
      <c r="BG921" s="155">
        <f t="shared" ca="1" si="660"/>
        <v>0</v>
      </c>
      <c r="BH921" s="165"/>
      <c r="BI921" s="215">
        <f t="shared" ca="1" si="661"/>
        <v>0</v>
      </c>
      <c r="BJ921" s="215">
        <f t="shared" ca="1" si="627"/>
        <v>0</v>
      </c>
      <c r="BK921" s="215">
        <f t="shared" ca="1" si="628"/>
        <v>0</v>
      </c>
      <c r="BL921" s="215">
        <f t="shared" ca="1" si="629"/>
        <v>0</v>
      </c>
      <c r="BM921" s="215">
        <f t="shared" ca="1" si="630"/>
        <v>0</v>
      </c>
      <c r="BN921" s="155">
        <f t="shared" ca="1" si="662"/>
        <v>0</v>
      </c>
      <c r="BO921" s="165"/>
      <c r="BP921" s="187" cm="1">
        <f t="array" ref="BP921">IFERROR(IF($X921=$X920,BP920,INDEX(Forecast_Capex_Input!AC$12:AC$286,$X921)),0)</f>
        <v>0</v>
      </c>
      <c r="BQ921" s="187" cm="1">
        <f t="array" ref="BQ921">IFERROR(IF($X921=$X920,BQ920,INDEX(Forecast_Capex_Input!AD$12:AD$286,$X921)),0)</f>
        <v>0</v>
      </c>
      <c r="BR921" s="187" cm="1">
        <f t="array" ref="BR921">IFERROR(IF($X921=$X920,BR920,INDEX(Forecast_Capex_Input!AE$12:AE$286,$X921)),0)</f>
        <v>0</v>
      </c>
      <c r="BS921" s="187" cm="1">
        <f t="array" ref="BS921">IFERROR(IF($X921=$X920,BS920,INDEX(Forecast_Capex_Input!AF$12:AF$286,$X921)),0)</f>
        <v>0</v>
      </c>
      <c r="BT921" s="187" cm="1">
        <f t="array" ref="BT921">IFERROR(IF($X921=$X920,BT920,INDEX(Forecast_Capex_Input!AG$12:AG$286,$X921)),0)</f>
        <v>0</v>
      </c>
      <c r="BU921" s="165"/>
      <c r="BV921" s="215">
        <f t="shared" si="631"/>
        <v>0</v>
      </c>
      <c r="BW921" s="215">
        <f t="shared" si="632"/>
        <v>0</v>
      </c>
      <c r="BX921" s="215">
        <f t="shared" si="633"/>
        <v>0</v>
      </c>
      <c r="BY921" s="215">
        <f t="shared" si="634"/>
        <v>0</v>
      </c>
      <c r="BZ921" s="215">
        <f t="shared" si="635"/>
        <v>0</v>
      </c>
      <c r="CA921" s="155">
        <f t="shared" si="663"/>
        <v>0</v>
      </c>
      <c r="CB921" s="165"/>
      <c r="CC921" s="215">
        <f t="shared" si="636"/>
        <v>0</v>
      </c>
      <c r="CD921" s="215">
        <f t="shared" si="637"/>
        <v>0</v>
      </c>
      <c r="CE921" s="215">
        <f t="shared" si="638"/>
        <v>0</v>
      </c>
      <c r="CF921" s="215">
        <f t="shared" si="639"/>
        <v>0</v>
      </c>
      <c r="CG921" s="215">
        <f t="shared" si="640"/>
        <v>0</v>
      </c>
      <c r="CH921" s="155">
        <f t="shared" si="664"/>
        <v>0</v>
      </c>
      <c r="CI921" s="165"/>
      <c r="CJ921" s="215">
        <f t="shared" si="641"/>
        <v>0</v>
      </c>
      <c r="CK921" s="215">
        <f t="shared" si="642"/>
        <v>0</v>
      </c>
      <c r="CL921" s="215">
        <f t="shared" si="643"/>
        <v>0</v>
      </c>
      <c r="CM921" s="215">
        <f t="shared" si="644"/>
        <v>0</v>
      </c>
      <c r="CN921" s="215">
        <f t="shared" si="645"/>
        <v>0</v>
      </c>
      <c r="CO921" s="155">
        <f t="shared" si="665"/>
        <v>0</v>
      </c>
      <c r="CP921" s="165"/>
      <c r="CQ921" s="223">
        <f t="shared" si="646"/>
        <v>0</v>
      </c>
      <c r="CR921" s="223">
        <f t="shared" si="647"/>
        <v>0</v>
      </c>
      <c r="CS921" s="223">
        <f t="shared" si="648"/>
        <v>0</v>
      </c>
      <c r="CT921" s="223">
        <f t="shared" si="649"/>
        <v>0</v>
      </c>
      <c r="CU921" s="223">
        <f t="shared" si="650"/>
        <v>0</v>
      </c>
      <c r="CV921" s="155">
        <f t="shared" si="666"/>
        <v>0</v>
      </c>
      <c r="CW921" s="165"/>
      <c r="CX921" s="215">
        <f t="shared" si="667"/>
        <v>0</v>
      </c>
      <c r="CY921" s="215">
        <f t="shared" si="651"/>
        <v>0</v>
      </c>
      <c r="CZ921" s="215">
        <f t="shared" si="652"/>
        <v>0</v>
      </c>
      <c r="DA921" s="215">
        <f t="shared" si="653"/>
        <v>0</v>
      </c>
      <c r="DB921" s="215">
        <f t="shared" si="654"/>
        <v>0</v>
      </c>
      <c r="DC921" s="155">
        <f t="shared" si="668"/>
        <v>0</v>
      </c>
      <c r="DD921" s="165"/>
      <c r="DE921" s="188" t="b" cm="1">
        <f t="array" aca="1" ref="DE921" ca="1">OR($G921=Forecast_Capex_Input!$BF$8:$BF$10)</f>
        <v>0</v>
      </c>
      <c r="DF921" s="188" cm="1">
        <f t="array" aca="1" ref="DF921" ca="1">IFERROR(INDEX(Forecast_Capex_Input!BG$12:BG$286,$X921)
*(INDEX(Forecast_Capex_Input!$H$12:$H$286,$X921)=Repex),0)
*$DE921</f>
        <v>0</v>
      </c>
      <c r="DG921" s="188" cm="1">
        <f t="array" aca="1" ref="DG921" ca="1">IFERROR(INDEX(Forecast_Capex_Input!BH$12:BH$286,$X921)
*(INDEX(Forecast_Capex_Input!$H$12:$H$286,$X921)=Repex),0)
*$DE921</f>
        <v>0</v>
      </c>
      <c r="DH921" s="188" cm="1">
        <f t="array" aca="1" ref="DH921" ca="1">IFERROR(INDEX(Forecast_Capex_Input!BI$12:BI$286,$X921)
*(INDEX(Forecast_Capex_Input!$H$12:$H$286,$X921)=Repex),0)
*$DE921</f>
        <v>0</v>
      </c>
      <c r="DI921" s="188" cm="1">
        <f t="array" aca="1" ref="DI921" ca="1">IFERROR(INDEX(Forecast_Capex_Input!BJ$12:BJ$286,$X921)
*(INDEX(Forecast_Capex_Input!$H$12:$H$286,$X921)=Repex),0)
*$DE921</f>
        <v>0</v>
      </c>
      <c r="DJ921" s="188" cm="1">
        <f t="array" aca="1" ref="DJ921" ca="1">IFERROR(INDEX(Forecast_Capex_Input!BK$12:BK$286,$X921)
*(INDEX(Forecast_Capex_Input!$H$12:$H$286,$X921)=Repex),0)
*$DE921</f>
        <v>0</v>
      </c>
      <c r="DK921" s="188" cm="1">
        <f t="array" aca="1" ref="DK921" ca="1">IFERROR(INDEX(Forecast_Capex_Input!BL$12:BL$286,$X921)
*(INDEX(Forecast_Capex_Input!$H$12:$H$286,$X921)=Repex),0)
*$DE921</f>
        <v>0</v>
      </c>
      <c r="DL921" s="165"/>
      <c r="DM921" s="188" t="b" cm="1">
        <f t="array" aca="1" ref="DM921" ca="1">OR($G921=Forecast_Capex_Input!$BN$8:$BN$9)</f>
        <v>0</v>
      </c>
      <c r="DN921" s="188" cm="1">
        <f t="array" aca="1" ref="DN921" ca="1">IFERROR(INDEX(Forecast_Capex_Input!BO$12:BO$286,$X921)
*(INDEX(Forecast_Capex_Input!$H$12:$H$286,$X921)=Repex),0)
*$DM921</f>
        <v>0</v>
      </c>
      <c r="DO921" s="188" cm="1">
        <f t="array" aca="1" ref="DO921" ca="1">IFERROR(INDEX(Forecast_Capex_Input!BP$12:BP$286,$X921)
*(INDEX(Forecast_Capex_Input!$H$12:$H$286,$X921)=Repex),0)
*$DM921</f>
        <v>0</v>
      </c>
      <c r="DP921" s="188" cm="1">
        <f t="array" aca="1" ref="DP921" ca="1">IFERROR(INDEX(Forecast_Capex_Input!BQ$12:BQ$286,$X921)
*(INDEX(Forecast_Capex_Input!$H$12:$H$286,$X921)=Repex),0)
*$DM921</f>
        <v>0</v>
      </c>
      <c r="DQ921" s="188" cm="1">
        <f t="array" aca="1" ref="DQ921" ca="1">IFERROR(INDEX(Forecast_Capex_Input!BR$12:BR$286,$X921)
*(INDEX(Forecast_Capex_Input!$H$12:$H$286,$X921)=Repex),0)
*$DM921</f>
        <v>0</v>
      </c>
      <c r="DR921" s="188" cm="1">
        <f t="array" aca="1" ref="DR921" ca="1">IFERROR(INDEX(Forecast_Capex_Input!BS$12:BS$286,$X921)
*(INDEX(Forecast_Capex_Input!$H$12:$H$286,$X921)=Repex),0)
*$DM921</f>
        <v>0</v>
      </c>
      <c r="DS921" s="165"/>
      <c r="DT921" s="188" t="b" cm="1">
        <f t="array" aca="1" ref="DT921" ca="1">OR($G921=Forecast_Capex_Input!$BU$8:$BU$10)</f>
        <v>0</v>
      </c>
      <c r="DU921" s="188" cm="1">
        <f t="array" aca="1" ref="DU921" ca="1">IFERROR(INDEX(Forecast_Capex_Input!BV$12:BV$286,$X921)
*(INDEX(Forecast_Capex_Input!$H$12:$H$286,$X921)=Repex),0)
*$DT921</f>
        <v>0</v>
      </c>
      <c r="DV921" s="188" cm="1">
        <f t="array" aca="1" ref="DV921" ca="1">IFERROR(INDEX(Forecast_Capex_Input!BW$12:BW$286,$X921)
*(INDEX(Forecast_Capex_Input!$H$12:$H$286,$X921)=Repex),0)
*$DT921</f>
        <v>0</v>
      </c>
      <c r="DW921" s="188" cm="1">
        <f t="array" aca="1" ref="DW921" ca="1">IFERROR(INDEX(Forecast_Capex_Input!BX$12:BX$286,$X921)
*(INDEX(Forecast_Capex_Input!$H$12:$H$286,$X921)=Repex),0)
*$DT921</f>
        <v>0</v>
      </c>
      <c r="DX921" s="188" cm="1">
        <f t="array" aca="1" ref="DX921" ca="1">IFERROR(INDEX(Forecast_Capex_Input!BY$12:BY$286,$X921)
*(INDEX(Forecast_Capex_Input!$H$12:$H$286,$X921)=Repex),0)
*$DT921</f>
        <v>0</v>
      </c>
      <c r="DY921" s="188" cm="1">
        <f t="array" aca="1" ref="DY921" ca="1">IFERROR(INDEX(Forecast_Capex_Input!BZ$12:BZ$286,$X921)
*(INDEX(Forecast_Capex_Input!$H$12:$H$286,$X921)=Repex),0)
*$DT921</f>
        <v>0</v>
      </c>
      <c r="DZ921" s="188" cm="1">
        <f t="array" aca="1" ref="DZ921" ca="1">IFERROR(INDEX(Forecast_Capex_Input!CA$12:CA$286,$X921)
*(INDEX(Forecast_Capex_Input!$H$12:$H$286,$X921)=Repex),0)
*$DT921</f>
        <v>0</v>
      </c>
      <c r="EA921" s="188" cm="1">
        <f t="array" aca="1" ref="EA921" ca="1">IFERROR(INDEX(Forecast_Capex_Input!CB$12:CB$286,$X921)
*(INDEX(Forecast_Capex_Input!$H$12:$H$286,$X921)=Repex),0)
*$DT921</f>
        <v>0</v>
      </c>
      <c r="EB921" s="188" cm="1">
        <f t="array" aca="1" ref="EB921" ca="1">IFERROR(INDEX(Forecast_Capex_Input!CC$12:CC$286,$X921)
*(INDEX(Forecast_Capex_Input!$H$12:$H$286,$X921)=Repex),0)
*$DT921</f>
        <v>0</v>
      </c>
      <c r="EC921" s="165"/>
      <c r="ED921" s="226" t="str">
        <f t="shared" si="655"/>
        <v>N/A</v>
      </c>
      <c r="EE921" s="174" t="s">
        <v>15</v>
      </c>
    </row>
    <row r="922" spans="3:135" x14ac:dyDescent="0.2">
      <c r="C922" s="174">
        <f t="shared" si="656"/>
        <v>912</v>
      </c>
      <c r="D922" s="167" t="str" cm="1">
        <f t="array" ref="D922">IFERROR(INDEX(Forecast_Capex_Input!$D$12:$D$286,$X922),NA)</f>
        <v>N/A</v>
      </c>
      <c r="E922" s="172" t="str" cm="1">
        <f t="array" ref="E922">IF($X922=NA,NA,INDEX(Forecast_Capex_Input!$E$12:$E$286,$X922))</f>
        <v>N/A</v>
      </c>
      <c r="F922" s="167" t="str" cm="1">
        <f t="array" aca="1" ref="F922" ca="1">IFERROR(INDEX(General!$E$25:$E$26,$Y922),NA)</f>
        <v>N/A</v>
      </c>
      <c r="G922" s="167" t="str" cm="1">
        <f t="array" aca="1" ref="G922" ca="1">IFERROR(INDEX(Forecast_Capex_Input!$AI$11:$BB$11,$AA922),NA)</f>
        <v>N/A</v>
      </c>
      <c r="H922" s="189" t="str" cm="1">
        <f t="array" aca="1" ref="H922" ca="1">IFERROR(INDEX(Forecast_Capex_Input!$AI$12:$BB$286,$X922,$AA922),NA)</f>
        <v>N/A</v>
      </c>
      <c r="I922" s="199" t="str" cm="1">
        <f t="array" ref="I922">IFERROR(INDEX(Forecast_Capex_Input!$F$12:$F$286,$X922),NA)</f>
        <v>N/A</v>
      </c>
      <c r="J922" s="199" t="str" cm="1">
        <f t="array" ref="J922">IFERROR(INDEX(Forecast_Capex_Input!G$12:G$286,$X922),NA)</f>
        <v>N/A</v>
      </c>
      <c r="K922" s="199" t="str" cm="1">
        <f t="array" ref="K922">IFERROR(INDEX(Forecast_Capex_Input!H$12:H$286,$X922),NA)</f>
        <v>N/A</v>
      </c>
      <c r="L922" s="199" t="str" cm="1">
        <f t="array" ref="L922">IFERROR(INDEX(Forecast_Capex_Input!I$12:I$286,$X922),NA)</f>
        <v>N/A</v>
      </c>
      <c r="M922" s="199" t="str" cm="1">
        <f t="array" ref="M922">IFERROR(INDEX(Forecast_Capex_Input!J$12:J$286,$X922),NA)</f>
        <v>N/A</v>
      </c>
      <c r="N922" s="199" t="str" cm="1">
        <f t="array" ref="N922">IFERROR(INDEX(Forecast_Capex_Input!K$12:K$286,$X922),NA)</f>
        <v>N/A</v>
      </c>
      <c r="O922" s="199" t="str" cm="1">
        <f t="array" ref="O922">IFERROR(INDEX(Forecast_Capex_Input!L$12:L$286,$X922),NA)</f>
        <v>N/A</v>
      </c>
      <c r="P922" s="199" t="str" cm="1">
        <f t="array" ref="P922">IFERROR(INDEX(Forecast_Capex_Input!M$12:M$286,$X922),NA)</f>
        <v>N/A</v>
      </c>
      <c r="Q922" s="172" t="str" cm="1">
        <f t="array" ref="Q922">IFERROR(INDEX(Forecast_Capex_Input!N$12:N$286,$X922),NA)</f>
        <v>N/A</v>
      </c>
      <c r="R922" s="265" cm="1">
        <f t="array" ref="R922">IFERROR(INDEX(Forecast_Capex_Input!O$12:O$286,$X922),0)</f>
        <v>0</v>
      </c>
      <c r="S922" s="172" cm="1">
        <f t="array" ref="S922">IFERROR(INDEX(Forecast_Capex_Input!P$12:P$286,$X922),0)</f>
        <v>0</v>
      </c>
      <c r="T922" s="199" t="str" cm="1">
        <f t="array" aca="1" ref="T922" ca="1">IFERROR(INDEX(General!$K$84:$K$103,$AA922),NA)</f>
        <v>N/A</v>
      </c>
      <c r="U922" s="188" cm="1">
        <f t="array" aca="1" ref="U922" ca="1">IFERROR(
IF($F922=General!$E$25,INDEX(Forecast_Capex_Input!S$12:S$286,$X922),
INDEX(Forecast_Capex_Input!T$12:T$286,$X922)),0)</f>
        <v>0</v>
      </c>
      <c r="V922" s="222" t="b">
        <f>IFERROR(INDEX(Overheads!$T$19:$T$26,MATCH($I922,Overheads!$E$19:$E$26,0)),FALSE)</f>
        <v>0</v>
      </c>
      <c r="W922" s="165"/>
      <c r="X922" s="174" t="str">
        <f>IFERROR(
IF(MATCH($C922,Forecast_Capex_Input!$CI$12:$CI$286,1)+1&gt;MAX(Forecast_Capex_Input!$C$12:$C$286),NA,
MATCH($C922,Forecast_Capex_Input!$CI$12:$CI$286,1)+1),1)</f>
        <v>N/A</v>
      </c>
      <c r="Y922" s="174" t="str" cm="1">
        <f t="array" aca="1" ref="Y922" ca="1">IFERROR(
IF(X921&lt;&gt;X922,1,
IF(COUNTIF(OFFSET(Y921,0,0,-INDEX(Forecast_Capex_Input!$CG$12:$CG$286,$X922)),Y921)=INDEX(Forecast_Capex_Input!$CG$12:$CG$286,$X922),Y921+1,Y921)),NA)</f>
        <v>N/A</v>
      </c>
      <c r="Z922" s="174" t="str" cm="1">
        <f t="array" ref="Z922">IFERROR($C922-IF($X922=1,1,INDEX(Forecast_Capex_Input!$CI$12:$CI$286,$X922-1))+1,NA)</f>
        <v>N/A</v>
      </c>
      <c r="AA922" s="174" t="str" cm="1">
        <f t="array" aca="1" ref="AA922" ca="1">IFERROR(IF(Y922=1,
INDEX(Forecast_Capex_Input!$AI$10:$BB$10,SMALL(IF(INDEX(Forecast_Capex_Input!$AI$12:$BB$286,$X922,0)&gt;0,COLUMN(Forecast_Capex_Input!$AI$10:$BB$10)-COLUMN(Forecast_Capex_Input!$AI$12)+1),ROWS(OFFSET(AA921,0,0,-$Z922)))),
OFFSET(AA921,-INDEX(Forecast_Capex_Input!$CG$12:$CG$286,$X922)+1,0)),NA)</f>
        <v>N/A</v>
      </c>
      <c r="AB922" s="174" t="str">
        <f t="shared" ca="1" si="625"/>
        <v>N/A</v>
      </c>
      <c r="AC922" s="222" t="b">
        <f t="shared" si="657"/>
        <v>0</v>
      </c>
      <c r="AD922" s="220" t="b">
        <v>0</v>
      </c>
      <c r="AE922" s="222" t="b">
        <f t="shared" si="626"/>
        <v>1</v>
      </c>
      <c r="AF922" s="165"/>
      <c r="AG922" s="215">
        <v>0</v>
      </c>
      <c r="AH922" s="215">
        <v>0</v>
      </c>
      <c r="AI922" s="215">
        <v>0</v>
      </c>
      <c r="AJ922" s="215">
        <v>0</v>
      </c>
      <c r="AK922" s="215">
        <v>0</v>
      </c>
      <c r="AL922" s="155">
        <v>0</v>
      </c>
      <c r="AM922" s="165"/>
      <c r="AN922" s="215" cm="1">
        <f t="array" aca="1" ref="AN922" ca="1">IFERROR(INDEX(General!O$33:O$34,$AB922)
*AG922,0)</f>
        <v>0</v>
      </c>
      <c r="AO922" s="215" cm="1">
        <f t="array" aca="1" ref="AO922" ca="1">IFERROR(INDEX(General!P$33:P$34,$AB922)
*AH922,0)</f>
        <v>0</v>
      </c>
      <c r="AP922" s="215" cm="1">
        <f t="array" aca="1" ref="AP922" ca="1">IFERROR(INDEX(General!Q$33:Q$34,$AB922)
*AI922,0)</f>
        <v>0</v>
      </c>
      <c r="AQ922" s="215" cm="1">
        <f t="array" aca="1" ref="AQ922" ca="1">IFERROR(INDEX(General!R$33:R$34,$AB922)
*AJ922,0)</f>
        <v>0</v>
      </c>
      <c r="AR922" s="215" cm="1">
        <f t="array" aca="1" ref="AR922" ca="1">IFERROR(INDEX(General!S$33:S$34,$AB922)
*AK922,0)</f>
        <v>0</v>
      </c>
      <c r="AS922" s="155">
        <f t="shared" ca="1" si="658"/>
        <v>0</v>
      </c>
      <c r="AT922" s="165"/>
      <c r="AU922" s="215">
        <f ca="1">IF($AE922=FALSE,AN922*Overheads!$R$24*$V922,
IFERROR(Overheads!$O$49*$V922*AN922,0)
+IFERROR(Overheads!Q$59*$V922*(AN922/Overheads!Q$68),0))</f>
        <v>0</v>
      </c>
      <c r="AV922" s="215">
        <f ca="1">IF($AE922=FALSE,AO922*Overheads!$R$24*$V922,
IFERROR(Overheads!$O$49*$V922*AO922,0)
+IFERROR(Overheads!R$59*$V922*(AO922/Overheads!R$68),0))</f>
        <v>0</v>
      </c>
      <c r="AW922" s="215">
        <f ca="1">IF($AE922=FALSE,AP922*Overheads!$R$24*$V922,
IFERROR(Overheads!$O$49*$V922*AP922,0)
+IFERROR(Overheads!S$59*$V922*(AP922/Overheads!S$68),0))</f>
        <v>0</v>
      </c>
      <c r="AX922" s="215">
        <f ca="1">IF($AE922=FALSE,AQ922*Overheads!$R$24*$V922,
IFERROR(Overheads!$O$49*$V922*AQ922,0)
+IFERROR(Overheads!T$59*$V922*(AQ922/Overheads!T$68),0))</f>
        <v>0</v>
      </c>
      <c r="AY922" s="215">
        <f ca="1">IF($AE922=FALSE,AR922*Overheads!$R$24*$V922,
IFERROR(Overheads!$O$49*$V922*AR922,0)
+IFERROR(Overheads!U$59*$V922*(AR922/Overheads!U$68),0))</f>
        <v>0</v>
      </c>
      <c r="AZ922" s="155">
        <f t="shared" ca="1" si="659"/>
        <v>0</v>
      </c>
      <c r="BA922" s="165"/>
      <c r="BB922" s="215">
        <f ca="1">IF($AE922=FALSE,AN922*Overheads!$S$25,
IFERROR(Overheads!$O$50*AN922,0)
+IFERROR(Overheads!Q$60*(AN922/Overheads!Q$66),0))</f>
        <v>0</v>
      </c>
      <c r="BC922" s="215">
        <f ca="1">IF($AE922=FALSE,AO922*Overheads!$S$25,
IFERROR(Overheads!$O$50*AO922,0)
+IFERROR(Overheads!R$60*(AO922/Overheads!R$66),0))</f>
        <v>0</v>
      </c>
      <c r="BD922" s="215">
        <f ca="1">IF($AE922=FALSE,AP922*Overheads!$S$25,
IFERROR(Overheads!$O$50*AP922,0)
+IFERROR(Overheads!S$60*(AP922/Overheads!S$66),0))</f>
        <v>0</v>
      </c>
      <c r="BE922" s="215">
        <f ca="1">IF($AE922=FALSE,AQ922*Overheads!$S$25,
IFERROR(Overheads!$O$50*AQ922,0)
+IFERROR(Overheads!T$60*(AQ922/Overheads!T$66),0))</f>
        <v>0</v>
      </c>
      <c r="BF922" s="215">
        <f ca="1">IF($AE922=FALSE,AR922*Overheads!$S$25,
IFERROR(Overheads!$O$50*AR922,0)
+IFERROR(Overheads!U$60*(AR922/Overheads!U$66),0))</f>
        <v>0</v>
      </c>
      <c r="BG922" s="155">
        <f t="shared" ca="1" si="660"/>
        <v>0</v>
      </c>
      <c r="BH922" s="165"/>
      <c r="BI922" s="215">
        <f t="shared" ca="1" si="661"/>
        <v>0</v>
      </c>
      <c r="BJ922" s="215">
        <f t="shared" ca="1" si="627"/>
        <v>0</v>
      </c>
      <c r="BK922" s="215">
        <f t="shared" ca="1" si="628"/>
        <v>0</v>
      </c>
      <c r="BL922" s="215">
        <f t="shared" ca="1" si="629"/>
        <v>0</v>
      </c>
      <c r="BM922" s="215">
        <f t="shared" ca="1" si="630"/>
        <v>0</v>
      </c>
      <c r="BN922" s="155">
        <f t="shared" ca="1" si="662"/>
        <v>0</v>
      </c>
      <c r="BO922" s="165"/>
      <c r="BP922" s="187" cm="1">
        <f t="array" ref="BP922">IFERROR(IF($X922=$X921,BP921,INDEX(Forecast_Capex_Input!AC$12:AC$286,$X922)),0)</f>
        <v>0</v>
      </c>
      <c r="BQ922" s="187" cm="1">
        <f t="array" ref="BQ922">IFERROR(IF($X922=$X921,BQ921,INDEX(Forecast_Capex_Input!AD$12:AD$286,$X922)),0)</f>
        <v>0</v>
      </c>
      <c r="BR922" s="187" cm="1">
        <f t="array" ref="BR922">IFERROR(IF($X922=$X921,BR921,INDEX(Forecast_Capex_Input!AE$12:AE$286,$X922)),0)</f>
        <v>0</v>
      </c>
      <c r="BS922" s="187" cm="1">
        <f t="array" ref="BS922">IFERROR(IF($X922=$X921,BS921,INDEX(Forecast_Capex_Input!AF$12:AF$286,$X922)),0)</f>
        <v>0</v>
      </c>
      <c r="BT922" s="187" cm="1">
        <f t="array" ref="BT922">IFERROR(IF($X922=$X921,BT921,INDEX(Forecast_Capex_Input!AG$12:AG$286,$X922)),0)</f>
        <v>0</v>
      </c>
      <c r="BU922" s="165"/>
      <c r="BV922" s="215">
        <f t="shared" si="631"/>
        <v>0</v>
      </c>
      <c r="BW922" s="215">
        <f t="shared" si="632"/>
        <v>0</v>
      </c>
      <c r="BX922" s="215">
        <f t="shared" si="633"/>
        <v>0</v>
      </c>
      <c r="BY922" s="215">
        <f t="shared" si="634"/>
        <v>0</v>
      </c>
      <c r="BZ922" s="215">
        <f t="shared" si="635"/>
        <v>0</v>
      </c>
      <c r="CA922" s="155">
        <f t="shared" si="663"/>
        <v>0</v>
      </c>
      <c r="CB922" s="165"/>
      <c r="CC922" s="215">
        <f t="shared" si="636"/>
        <v>0</v>
      </c>
      <c r="CD922" s="215">
        <f t="shared" si="637"/>
        <v>0</v>
      </c>
      <c r="CE922" s="215">
        <f t="shared" si="638"/>
        <v>0</v>
      </c>
      <c r="CF922" s="215">
        <f t="shared" si="639"/>
        <v>0</v>
      </c>
      <c r="CG922" s="215">
        <f t="shared" si="640"/>
        <v>0</v>
      </c>
      <c r="CH922" s="155">
        <f t="shared" si="664"/>
        <v>0</v>
      </c>
      <c r="CI922" s="165"/>
      <c r="CJ922" s="215">
        <f t="shared" si="641"/>
        <v>0</v>
      </c>
      <c r="CK922" s="215">
        <f t="shared" si="642"/>
        <v>0</v>
      </c>
      <c r="CL922" s="215">
        <f t="shared" si="643"/>
        <v>0</v>
      </c>
      <c r="CM922" s="215">
        <f t="shared" si="644"/>
        <v>0</v>
      </c>
      <c r="CN922" s="215">
        <f t="shared" si="645"/>
        <v>0</v>
      </c>
      <c r="CO922" s="155">
        <f t="shared" si="665"/>
        <v>0</v>
      </c>
      <c r="CP922" s="165"/>
      <c r="CQ922" s="223">
        <f t="shared" si="646"/>
        <v>0</v>
      </c>
      <c r="CR922" s="223">
        <f t="shared" si="647"/>
        <v>0</v>
      </c>
      <c r="CS922" s="223">
        <f t="shared" si="648"/>
        <v>0</v>
      </c>
      <c r="CT922" s="223">
        <f t="shared" si="649"/>
        <v>0</v>
      </c>
      <c r="CU922" s="223">
        <f t="shared" si="650"/>
        <v>0</v>
      </c>
      <c r="CV922" s="155">
        <f t="shared" si="666"/>
        <v>0</v>
      </c>
      <c r="CW922" s="165"/>
      <c r="CX922" s="215">
        <f t="shared" si="667"/>
        <v>0</v>
      </c>
      <c r="CY922" s="215">
        <f t="shared" si="651"/>
        <v>0</v>
      </c>
      <c r="CZ922" s="215">
        <f t="shared" si="652"/>
        <v>0</v>
      </c>
      <c r="DA922" s="215">
        <f t="shared" si="653"/>
        <v>0</v>
      </c>
      <c r="DB922" s="215">
        <f t="shared" si="654"/>
        <v>0</v>
      </c>
      <c r="DC922" s="155">
        <f t="shared" si="668"/>
        <v>0</v>
      </c>
      <c r="DD922" s="165"/>
      <c r="DE922" s="188" t="b" cm="1">
        <f t="array" aca="1" ref="DE922" ca="1">OR($G922=Forecast_Capex_Input!$BF$8:$BF$10)</f>
        <v>0</v>
      </c>
      <c r="DF922" s="188" cm="1">
        <f t="array" aca="1" ref="DF922" ca="1">IFERROR(INDEX(Forecast_Capex_Input!BG$12:BG$286,$X922)
*(INDEX(Forecast_Capex_Input!$H$12:$H$286,$X922)=Repex),0)
*$DE922</f>
        <v>0</v>
      </c>
      <c r="DG922" s="188" cm="1">
        <f t="array" aca="1" ref="DG922" ca="1">IFERROR(INDEX(Forecast_Capex_Input!BH$12:BH$286,$X922)
*(INDEX(Forecast_Capex_Input!$H$12:$H$286,$X922)=Repex),0)
*$DE922</f>
        <v>0</v>
      </c>
      <c r="DH922" s="188" cm="1">
        <f t="array" aca="1" ref="DH922" ca="1">IFERROR(INDEX(Forecast_Capex_Input!BI$12:BI$286,$X922)
*(INDEX(Forecast_Capex_Input!$H$12:$H$286,$X922)=Repex),0)
*$DE922</f>
        <v>0</v>
      </c>
      <c r="DI922" s="188" cm="1">
        <f t="array" aca="1" ref="DI922" ca="1">IFERROR(INDEX(Forecast_Capex_Input!BJ$12:BJ$286,$X922)
*(INDEX(Forecast_Capex_Input!$H$12:$H$286,$X922)=Repex),0)
*$DE922</f>
        <v>0</v>
      </c>
      <c r="DJ922" s="188" cm="1">
        <f t="array" aca="1" ref="DJ922" ca="1">IFERROR(INDEX(Forecast_Capex_Input!BK$12:BK$286,$X922)
*(INDEX(Forecast_Capex_Input!$H$12:$H$286,$X922)=Repex),0)
*$DE922</f>
        <v>0</v>
      </c>
      <c r="DK922" s="188" cm="1">
        <f t="array" aca="1" ref="DK922" ca="1">IFERROR(INDEX(Forecast_Capex_Input!BL$12:BL$286,$X922)
*(INDEX(Forecast_Capex_Input!$H$12:$H$286,$X922)=Repex),0)
*$DE922</f>
        <v>0</v>
      </c>
      <c r="DL922" s="165"/>
      <c r="DM922" s="188" t="b" cm="1">
        <f t="array" aca="1" ref="DM922" ca="1">OR($G922=Forecast_Capex_Input!$BN$8:$BN$9)</f>
        <v>0</v>
      </c>
      <c r="DN922" s="188" cm="1">
        <f t="array" aca="1" ref="DN922" ca="1">IFERROR(INDEX(Forecast_Capex_Input!BO$12:BO$286,$X922)
*(INDEX(Forecast_Capex_Input!$H$12:$H$286,$X922)=Repex),0)
*$DM922</f>
        <v>0</v>
      </c>
      <c r="DO922" s="188" cm="1">
        <f t="array" aca="1" ref="DO922" ca="1">IFERROR(INDEX(Forecast_Capex_Input!BP$12:BP$286,$X922)
*(INDEX(Forecast_Capex_Input!$H$12:$H$286,$X922)=Repex),0)
*$DM922</f>
        <v>0</v>
      </c>
      <c r="DP922" s="188" cm="1">
        <f t="array" aca="1" ref="DP922" ca="1">IFERROR(INDEX(Forecast_Capex_Input!BQ$12:BQ$286,$X922)
*(INDEX(Forecast_Capex_Input!$H$12:$H$286,$X922)=Repex),0)
*$DM922</f>
        <v>0</v>
      </c>
      <c r="DQ922" s="188" cm="1">
        <f t="array" aca="1" ref="DQ922" ca="1">IFERROR(INDEX(Forecast_Capex_Input!BR$12:BR$286,$X922)
*(INDEX(Forecast_Capex_Input!$H$12:$H$286,$X922)=Repex),0)
*$DM922</f>
        <v>0</v>
      </c>
      <c r="DR922" s="188" cm="1">
        <f t="array" aca="1" ref="DR922" ca="1">IFERROR(INDEX(Forecast_Capex_Input!BS$12:BS$286,$X922)
*(INDEX(Forecast_Capex_Input!$H$12:$H$286,$X922)=Repex),0)
*$DM922</f>
        <v>0</v>
      </c>
      <c r="DS922" s="165"/>
      <c r="DT922" s="188" t="b" cm="1">
        <f t="array" aca="1" ref="DT922" ca="1">OR($G922=Forecast_Capex_Input!$BU$8:$BU$10)</f>
        <v>0</v>
      </c>
      <c r="DU922" s="188" cm="1">
        <f t="array" aca="1" ref="DU922" ca="1">IFERROR(INDEX(Forecast_Capex_Input!BV$12:BV$286,$X922)
*(INDEX(Forecast_Capex_Input!$H$12:$H$286,$X922)=Repex),0)
*$DT922</f>
        <v>0</v>
      </c>
      <c r="DV922" s="188" cm="1">
        <f t="array" aca="1" ref="DV922" ca="1">IFERROR(INDEX(Forecast_Capex_Input!BW$12:BW$286,$X922)
*(INDEX(Forecast_Capex_Input!$H$12:$H$286,$X922)=Repex),0)
*$DT922</f>
        <v>0</v>
      </c>
      <c r="DW922" s="188" cm="1">
        <f t="array" aca="1" ref="DW922" ca="1">IFERROR(INDEX(Forecast_Capex_Input!BX$12:BX$286,$X922)
*(INDEX(Forecast_Capex_Input!$H$12:$H$286,$X922)=Repex),0)
*$DT922</f>
        <v>0</v>
      </c>
      <c r="DX922" s="188" cm="1">
        <f t="array" aca="1" ref="DX922" ca="1">IFERROR(INDEX(Forecast_Capex_Input!BY$12:BY$286,$X922)
*(INDEX(Forecast_Capex_Input!$H$12:$H$286,$X922)=Repex),0)
*$DT922</f>
        <v>0</v>
      </c>
      <c r="DY922" s="188" cm="1">
        <f t="array" aca="1" ref="DY922" ca="1">IFERROR(INDEX(Forecast_Capex_Input!BZ$12:BZ$286,$X922)
*(INDEX(Forecast_Capex_Input!$H$12:$H$286,$X922)=Repex),0)
*$DT922</f>
        <v>0</v>
      </c>
      <c r="DZ922" s="188" cm="1">
        <f t="array" aca="1" ref="DZ922" ca="1">IFERROR(INDEX(Forecast_Capex_Input!CA$12:CA$286,$X922)
*(INDEX(Forecast_Capex_Input!$H$12:$H$286,$X922)=Repex),0)
*$DT922</f>
        <v>0</v>
      </c>
      <c r="EA922" s="188" cm="1">
        <f t="array" aca="1" ref="EA922" ca="1">IFERROR(INDEX(Forecast_Capex_Input!CB$12:CB$286,$X922)
*(INDEX(Forecast_Capex_Input!$H$12:$H$286,$X922)=Repex),0)
*$DT922</f>
        <v>0</v>
      </c>
      <c r="EB922" s="188" cm="1">
        <f t="array" aca="1" ref="EB922" ca="1">IFERROR(INDEX(Forecast_Capex_Input!CC$12:CC$286,$X922)
*(INDEX(Forecast_Capex_Input!$H$12:$H$286,$X922)=Repex),0)
*$DT922</f>
        <v>0</v>
      </c>
      <c r="EC922" s="165"/>
      <c r="ED922" s="226" t="str">
        <f t="shared" si="655"/>
        <v>N/A</v>
      </c>
      <c r="EE922" s="174" t="s">
        <v>15</v>
      </c>
    </row>
    <row r="923" spans="3:135" x14ac:dyDescent="0.2">
      <c r="C923" s="174">
        <f t="shared" si="656"/>
        <v>913</v>
      </c>
      <c r="D923" s="167" t="str" cm="1">
        <f t="array" ref="D923">IFERROR(INDEX(Forecast_Capex_Input!$D$12:$D$286,$X923),NA)</f>
        <v>N/A</v>
      </c>
      <c r="E923" s="172" t="str" cm="1">
        <f t="array" ref="E923">IF($X923=NA,NA,INDEX(Forecast_Capex_Input!$E$12:$E$286,$X923))</f>
        <v>N/A</v>
      </c>
      <c r="F923" s="167" t="str" cm="1">
        <f t="array" aca="1" ref="F923" ca="1">IFERROR(INDEX(General!$E$25:$E$26,$Y923),NA)</f>
        <v>N/A</v>
      </c>
      <c r="G923" s="167" t="str" cm="1">
        <f t="array" aca="1" ref="G923" ca="1">IFERROR(INDEX(Forecast_Capex_Input!$AI$11:$BB$11,$AA923),NA)</f>
        <v>N/A</v>
      </c>
      <c r="H923" s="189" t="str" cm="1">
        <f t="array" aca="1" ref="H923" ca="1">IFERROR(INDEX(Forecast_Capex_Input!$AI$12:$BB$286,$X923,$AA923),NA)</f>
        <v>N/A</v>
      </c>
      <c r="I923" s="199" t="str" cm="1">
        <f t="array" ref="I923">IFERROR(INDEX(Forecast_Capex_Input!$F$12:$F$286,$X923),NA)</f>
        <v>N/A</v>
      </c>
      <c r="J923" s="199" t="str" cm="1">
        <f t="array" ref="J923">IFERROR(INDEX(Forecast_Capex_Input!G$12:G$286,$X923),NA)</f>
        <v>N/A</v>
      </c>
      <c r="K923" s="199" t="str" cm="1">
        <f t="array" ref="K923">IFERROR(INDEX(Forecast_Capex_Input!H$12:H$286,$X923),NA)</f>
        <v>N/A</v>
      </c>
      <c r="L923" s="199" t="str" cm="1">
        <f t="array" ref="L923">IFERROR(INDEX(Forecast_Capex_Input!I$12:I$286,$X923),NA)</f>
        <v>N/A</v>
      </c>
      <c r="M923" s="199" t="str" cm="1">
        <f t="array" ref="M923">IFERROR(INDEX(Forecast_Capex_Input!J$12:J$286,$X923),NA)</f>
        <v>N/A</v>
      </c>
      <c r="N923" s="199" t="str" cm="1">
        <f t="array" ref="N923">IFERROR(INDEX(Forecast_Capex_Input!K$12:K$286,$X923),NA)</f>
        <v>N/A</v>
      </c>
      <c r="O923" s="199" t="str" cm="1">
        <f t="array" ref="O923">IFERROR(INDEX(Forecast_Capex_Input!L$12:L$286,$X923),NA)</f>
        <v>N/A</v>
      </c>
      <c r="P923" s="199" t="str" cm="1">
        <f t="array" ref="P923">IFERROR(INDEX(Forecast_Capex_Input!M$12:M$286,$X923),NA)</f>
        <v>N/A</v>
      </c>
      <c r="Q923" s="172" t="str" cm="1">
        <f t="array" ref="Q923">IFERROR(INDEX(Forecast_Capex_Input!N$12:N$286,$X923),NA)</f>
        <v>N/A</v>
      </c>
      <c r="R923" s="265" cm="1">
        <f t="array" ref="R923">IFERROR(INDEX(Forecast_Capex_Input!O$12:O$286,$X923),0)</f>
        <v>0</v>
      </c>
      <c r="S923" s="172" cm="1">
        <f t="array" ref="S923">IFERROR(INDEX(Forecast_Capex_Input!P$12:P$286,$X923),0)</f>
        <v>0</v>
      </c>
      <c r="T923" s="199" t="str" cm="1">
        <f t="array" aca="1" ref="T923" ca="1">IFERROR(INDEX(General!$K$84:$K$103,$AA923),NA)</f>
        <v>N/A</v>
      </c>
      <c r="U923" s="188" cm="1">
        <f t="array" aca="1" ref="U923" ca="1">IFERROR(
IF($F923=General!$E$25,INDEX(Forecast_Capex_Input!S$12:S$286,$X923),
INDEX(Forecast_Capex_Input!T$12:T$286,$X923)),0)</f>
        <v>0</v>
      </c>
      <c r="V923" s="222" t="b">
        <f>IFERROR(INDEX(Overheads!$T$19:$T$26,MATCH($I923,Overheads!$E$19:$E$26,0)),FALSE)</f>
        <v>0</v>
      </c>
      <c r="W923" s="165"/>
      <c r="X923" s="174" t="str">
        <f>IFERROR(
IF(MATCH($C923,Forecast_Capex_Input!$CI$12:$CI$286,1)+1&gt;MAX(Forecast_Capex_Input!$C$12:$C$286),NA,
MATCH($C923,Forecast_Capex_Input!$CI$12:$CI$286,1)+1),1)</f>
        <v>N/A</v>
      </c>
      <c r="Y923" s="174" t="str" cm="1">
        <f t="array" aca="1" ref="Y923" ca="1">IFERROR(
IF(X922&lt;&gt;X923,1,
IF(COUNTIF(OFFSET(Y922,0,0,-INDEX(Forecast_Capex_Input!$CG$12:$CG$286,$X923)),Y922)=INDEX(Forecast_Capex_Input!$CG$12:$CG$286,$X923),Y922+1,Y922)),NA)</f>
        <v>N/A</v>
      </c>
      <c r="Z923" s="174" t="str" cm="1">
        <f t="array" ref="Z923">IFERROR($C923-IF($X923=1,1,INDEX(Forecast_Capex_Input!$CI$12:$CI$286,$X923-1))+1,NA)</f>
        <v>N/A</v>
      </c>
      <c r="AA923" s="174" t="str" cm="1">
        <f t="array" aca="1" ref="AA923" ca="1">IFERROR(IF(Y923=1,
INDEX(Forecast_Capex_Input!$AI$10:$BB$10,SMALL(IF(INDEX(Forecast_Capex_Input!$AI$12:$BB$286,$X923,0)&gt;0,COLUMN(Forecast_Capex_Input!$AI$10:$BB$10)-COLUMN(Forecast_Capex_Input!$AI$12)+1),ROWS(OFFSET(AA922,0,0,-$Z923)))),
OFFSET(AA922,-INDEX(Forecast_Capex_Input!$CG$12:$CG$286,$X923)+1,0)),NA)</f>
        <v>N/A</v>
      </c>
      <c r="AB923" s="174" t="str">
        <f t="shared" ca="1" si="625"/>
        <v>N/A</v>
      </c>
      <c r="AC923" s="222" t="b">
        <f t="shared" si="657"/>
        <v>0</v>
      </c>
      <c r="AD923" s="220" t="b">
        <v>0</v>
      </c>
      <c r="AE923" s="222" t="b">
        <f t="shared" si="626"/>
        <v>1</v>
      </c>
      <c r="AF923" s="165"/>
      <c r="AG923" s="215">
        <v>0</v>
      </c>
      <c r="AH923" s="215">
        <v>0</v>
      </c>
      <c r="AI923" s="215">
        <v>0</v>
      </c>
      <c r="AJ923" s="215">
        <v>0</v>
      </c>
      <c r="AK923" s="215">
        <v>0</v>
      </c>
      <c r="AL923" s="155">
        <v>0</v>
      </c>
      <c r="AM923" s="165"/>
      <c r="AN923" s="215" cm="1">
        <f t="array" aca="1" ref="AN923" ca="1">IFERROR(INDEX(General!O$33:O$34,$AB923)
*AG923,0)</f>
        <v>0</v>
      </c>
      <c r="AO923" s="215" cm="1">
        <f t="array" aca="1" ref="AO923" ca="1">IFERROR(INDEX(General!P$33:P$34,$AB923)
*AH923,0)</f>
        <v>0</v>
      </c>
      <c r="AP923" s="215" cm="1">
        <f t="array" aca="1" ref="AP923" ca="1">IFERROR(INDEX(General!Q$33:Q$34,$AB923)
*AI923,0)</f>
        <v>0</v>
      </c>
      <c r="AQ923" s="215" cm="1">
        <f t="array" aca="1" ref="AQ923" ca="1">IFERROR(INDEX(General!R$33:R$34,$AB923)
*AJ923,0)</f>
        <v>0</v>
      </c>
      <c r="AR923" s="215" cm="1">
        <f t="array" aca="1" ref="AR923" ca="1">IFERROR(INDEX(General!S$33:S$34,$AB923)
*AK923,0)</f>
        <v>0</v>
      </c>
      <c r="AS923" s="155">
        <f t="shared" ca="1" si="658"/>
        <v>0</v>
      </c>
      <c r="AT923" s="165"/>
      <c r="AU923" s="215">
        <f ca="1">IF($AE923=FALSE,AN923*Overheads!$R$24*$V923,
IFERROR(Overheads!$O$49*$V923*AN923,0)
+IFERROR(Overheads!Q$59*$V923*(AN923/Overheads!Q$68),0))</f>
        <v>0</v>
      </c>
      <c r="AV923" s="215">
        <f ca="1">IF($AE923=FALSE,AO923*Overheads!$R$24*$V923,
IFERROR(Overheads!$O$49*$V923*AO923,0)
+IFERROR(Overheads!R$59*$V923*(AO923/Overheads!R$68),0))</f>
        <v>0</v>
      </c>
      <c r="AW923" s="215">
        <f ca="1">IF($AE923=FALSE,AP923*Overheads!$R$24*$V923,
IFERROR(Overheads!$O$49*$V923*AP923,0)
+IFERROR(Overheads!S$59*$V923*(AP923/Overheads!S$68),0))</f>
        <v>0</v>
      </c>
      <c r="AX923" s="215">
        <f ca="1">IF($AE923=FALSE,AQ923*Overheads!$R$24*$V923,
IFERROR(Overheads!$O$49*$V923*AQ923,0)
+IFERROR(Overheads!T$59*$V923*(AQ923/Overheads!T$68),0))</f>
        <v>0</v>
      </c>
      <c r="AY923" s="215">
        <f ca="1">IF($AE923=FALSE,AR923*Overheads!$R$24*$V923,
IFERROR(Overheads!$O$49*$V923*AR923,0)
+IFERROR(Overheads!U$59*$V923*(AR923/Overheads!U$68),0))</f>
        <v>0</v>
      </c>
      <c r="AZ923" s="155">
        <f t="shared" ca="1" si="659"/>
        <v>0</v>
      </c>
      <c r="BA923" s="165"/>
      <c r="BB923" s="215">
        <f ca="1">IF($AE923=FALSE,AN923*Overheads!$S$25,
IFERROR(Overheads!$O$50*AN923,0)
+IFERROR(Overheads!Q$60*(AN923/Overheads!Q$66),0))</f>
        <v>0</v>
      </c>
      <c r="BC923" s="215">
        <f ca="1">IF($AE923=FALSE,AO923*Overheads!$S$25,
IFERROR(Overheads!$O$50*AO923,0)
+IFERROR(Overheads!R$60*(AO923/Overheads!R$66),0))</f>
        <v>0</v>
      </c>
      <c r="BD923" s="215">
        <f ca="1">IF($AE923=FALSE,AP923*Overheads!$S$25,
IFERROR(Overheads!$O$50*AP923,0)
+IFERROR(Overheads!S$60*(AP923/Overheads!S$66),0))</f>
        <v>0</v>
      </c>
      <c r="BE923" s="215">
        <f ca="1">IF($AE923=FALSE,AQ923*Overheads!$S$25,
IFERROR(Overheads!$O$50*AQ923,0)
+IFERROR(Overheads!T$60*(AQ923/Overheads!T$66),0))</f>
        <v>0</v>
      </c>
      <c r="BF923" s="215">
        <f ca="1">IF($AE923=FALSE,AR923*Overheads!$S$25,
IFERROR(Overheads!$O$50*AR923,0)
+IFERROR(Overheads!U$60*(AR923/Overheads!U$66),0))</f>
        <v>0</v>
      </c>
      <c r="BG923" s="155">
        <f t="shared" ca="1" si="660"/>
        <v>0</v>
      </c>
      <c r="BH923" s="165"/>
      <c r="BI923" s="215">
        <f t="shared" ca="1" si="661"/>
        <v>0</v>
      </c>
      <c r="BJ923" s="215">
        <f t="shared" ca="1" si="627"/>
        <v>0</v>
      </c>
      <c r="BK923" s="215">
        <f t="shared" ca="1" si="628"/>
        <v>0</v>
      </c>
      <c r="BL923" s="215">
        <f t="shared" ca="1" si="629"/>
        <v>0</v>
      </c>
      <c r="BM923" s="215">
        <f t="shared" ca="1" si="630"/>
        <v>0</v>
      </c>
      <c r="BN923" s="155">
        <f t="shared" ca="1" si="662"/>
        <v>0</v>
      </c>
      <c r="BO923" s="165"/>
      <c r="BP923" s="187" cm="1">
        <f t="array" ref="BP923">IFERROR(IF($X923=$X922,BP922,INDEX(Forecast_Capex_Input!AC$12:AC$286,$X923)),0)</f>
        <v>0</v>
      </c>
      <c r="BQ923" s="187" cm="1">
        <f t="array" ref="BQ923">IFERROR(IF($X923=$X922,BQ922,INDEX(Forecast_Capex_Input!AD$12:AD$286,$X923)),0)</f>
        <v>0</v>
      </c>
      <c r="BR923" s="187" cm="1">
        <f t="array" ref="BR923">IFERROR(IF($X923=$X922,BR922,INDEX(Forecast_Capex_Input!AE$12:AE$286,$X923)),0)</f>
        <v>0</v>
      </c>
      <c r="BS923" s="187" cm="1">
        <f t="array" ref="BS923">IFERROR(IF($X923=$X922,BS922,INDEX(Forecast_Capex_Input!AF$12:AF$286,$X923)),0)</f>
        <v>0</v>
      </c>
      <c r="BT923" s="187" cm="1">
        <f t="array" ref="BT923">IFERROR(IF($X923=$X922,BT922,INDEX(Forecast_Capex_Input!AG$12:AG$286,$X923)),0)</f>
        <v>0</v>
      </c>
      <c r="BU923" s="165"/>
      <c r="BV923" s="215">
        <f t="shared" si="631"/>
        <v>0</v>
      </c>
      <c r="BW923" s="215">
        <f t="shared" si="632"/>
        <v>0</v>
      </c>
      <c r="BX923" s="215">
        <f t="shared" si="633"/>
        <v>0</v>
      </c>
      <c r="BY923" s="215">
        <f t="shared" si="634"/>
        <v>0</v>
      </c>
      <c r="BZ923" s="215">
        <f t="shared" si="635"/>
        <v>0</v>
      </c>
      <c r="CA923" s="155">
        <f t="shared" si="663"/>
        <v>0</v>
      </c>
      <c r="CB923" s="165"/>
      <c r="CC923" s="215">
        <f t="shared" si="636"/>
        <v>0</v>
      </c>
      <c r="CD923" s="215">
        <f t="shared" si="637"/>
        <v>0</v>
      </c>
      <c r="CE923" s="215">
        <f t="shared" si="638"/>
        <v>0</v>
      </c>
      <c r="CF923" s="215">
        <f t="shared" si="639"/>
        <v>0</v>
      </c>
      <c r="CG923" s="215">
        <f t="shared" si="640"/>
        <v>0</v>
      </c>
      <c r="CH923" s="155">
        <f t="shared" si="664"/>
        <v>0</v>
      </c>
      <c r="CI923" s="165"/>
      <c r="CJ923" s="215">
        <f t="shared" si="641"/>
        <v>0</v>
      </c>
      <c r="CK923" s="215">
        <f t="shared" si="642"/>
        <v>0</v>
      </c>
      <c r="CL923" s="215">
        <f t="shared" si="643"/>
        <v>0</v>
      </c>
      <c r="CM923" s="215">
        <f t="shared" si="644"/>
        <v>0</v>
      </c>
      <c r="CN923" s="215">
        <f t="shared" si="645"/>
        <v>0</v>
      </c>
      <c r="CO923" s="155">
        <f t="shared" si="665"/>
        <v>0</v>
      </c>
      <c r="CP923" s="165"/>
      <c r="CQ923" s="223">
        <f t="shared" si="646"/>
        <v>0</v>
      </c>
      <c r="CR923" s="223">
        <f t="shared" si="647"/>
        <v>0</v>
      </c>
      <c r="CS923" s="223">
        <f t="shared" si="648"/>
        <v>0</v>
      </c>
      <c r="CT923" s="223">
        <f t="shared" si="649"/>
        <v>0</v>
      </c>
      <c r="CU923" s="223">
        <f t="shared" si="650"/>
        <v>0</v>
      </c>
      <c r="CV923" s="155">
        <f t="shared" si="666"/>
        <v>0</v>
      </c>
      <c r="CW923" s="165"/>
      <c r="CX923" s="215">
        <f t="shared" si="667"/>
        <v>0</v>
      </c>
      <c r="CY923" s="215">
        <f t="shared" si="651"/>
        <v>0</v>
      </c>
      <c r="CZ923" s="215">
        <f t="shared" si="652"/>
        <v>0</v>
      </c>
      <c r="DA923" s="215">
        <f t="shared" si="653"/>
        <v>0</v>
      </c>
      <c r="DB923" s="215">
        <f t="shared" si="654"/>
        <v>0</v>
      </c>
      <c r="DC923" s="155">
        <f t="shared" si="668"/>
        <v>0</v>
      </c>
      <c r="DD923" s="165"/>
      <c r="DE923" s="188" t="b" cm="1">
        <f t="array" aca="1" ref="DE923" ca="1">OR($G923=Forecast_Capex_Input!$BF$8:$BF$10)</f>
        <v>0</v>
      </c>
      <c r="DF923" s="188" cm="1">
        <f t="array" aca="1" ref="DF923" ca="1">IFERROR(INDEX(Forecast_Capex_Input!BG$12:BG$286,$X923)
*(INDEX(Forecast_Capex_Input!$H$12:$H$286,$X923)=Repex),0)
*$DE923</f>
        <v>0</v>
      </c>
      <c r="DG923" s="188" cm="1">
        <f t="array" aca="1" ref="DG923" ca="1">IFERROR(INDEX(Forecast_Capex_Input!BH$12:BH$286,$X923)
*(INDEX(Forecast_Capex_Input!$H$12:$H$286,$X923)=Repex),0)
*$DE923</f>
        <v>0</v>
      </c>
      <c r="DH923" s="188" cm="1">
        <f t="array" aca="1" ref="DH923" ca="1">IFERROR(INDEX(Forecast_Capex_Input!BI$12:BI$286,$X923)
*(INDEX(Forecast_Capex_Input!$H$12:$H$286,$X923)=Repex),0)
*$DE923</f>
        <v>0</v>
      </c>
      <c r="DI923" s="188" cm="1">
        <f t="array" aca="1" ref="DI923" ca="1">IFERROR(INDEX(Forecast_Capex_Input!BJ$12:BJ$286,$X923)
*(INDEX(Forecast_Capex_Input!$H$12:$H$286,$X923)=Repex),0)
*$DE923</f>
        <v>0</v>
      </c>
      <c r="DJ923" s="188" cm="1">
        <f t="array" aca="1" ref="DJ923" ca="1">IFERROR(INDEX(Forecast_Capex_Input!BK$12:BK$286,$X923)
*(INDEX(Forecast_Capex_Input!$H$12:$H$286,$X923)=Repex),0)
*$DE923</f>
        <v>0</v>
      </c>
      <c r="DK923" s="188" cm="1">
        <f t="array" aca="1" ref="DK923" ca="1">IFERROR(INDEX(Forecast_Capex_Input!BL$12:BL$286,$X923)
*(INDEX(Forecast_Capex_Input!$H$12:$H$286,$X923)=Repex),0)
*$DE923</f>
        <v>0</v>
      </c>
      <c r="DL923" s="165"/>
      <c r="DM923" s="188" t="b" cm="1">
        <f t="array" aca="1" ref="DM923" ca="1">OR($G923=Forecast_Capex_Input!$BN$8:$BN$9)</f>
        <v>0</v>
      </c>
      <c r="DN923" s="188" cm="1">
        <f t="array" aca="1" ref="DN923" ca="1">IFERROR(INDEX(Forecast_Capex_Input!BO$12:BO$286,$X923)
*(INDEX(Forecast_Capex_Input!$H$12:$H$286,$X923)=Repex),0)
*$DM923</f>
        <v>0</v>
      </c>
      <c r="DO923" s="188" cm="1">
        <f t="array" aca="1" ref="DO923" ca="1">IFERROR(INDEX(Forecast_Capex_Input!BP$12:BP$286,$X923)
*(INDEX(Forecast_Capex_Input!$H$12:$H$286,$X923)=Repex),0)
*$DM923</f>
        <v>0</v>
      </c>
      <c r="DP923" s="188" cm="1">
        <f t="array" aca="1" ref="DP923" ca="1">IFERROR(INDEX(Forecast_Capex_Input!BQ$12:BQ$286,$X923)
*(INDEX(Forecast_Capex_Input!$H$12:$H$286,$X923)=Repex),0)
*$DM923</f>
        <v>0</v>
      </c>
      <c r="DQ923" s="188" cm="1">
        <f t="array" aca="1" ref="DQ923" ca="1">IFERROR(INDEX(Forecast_Capex_Input!BR$12:BR$286,$X923)
*(INDEX(Forecast_Capex_Input!$H$12:$H$286,$X923)=Repex),0)
*$DM923</f>
        <v>0</v>
      </c>
      <c r="DR923" s="188" cm="1">
        <f t="array" aca="1" ref="DR923" ca="1">IFERROR(INDEX(Forecast_Capex_Input!BS$12:BS$286,$X923)
*(INDEX(Forecast_Capex_Input!$H$12:$H$286,$X923)=Repex),0)
*$DM923</f>
        <v>0</v>
      </c>
      <c r="DS923" s="165"/>
      <c r="DT923" s="188" t="b" cm="1">
        <f t="array" aca="1" ref="DT923" ca="1">OR($G923=Forecast_Capex_Input!$BU$8:$BU$10)</f>
        <v>0</v>
      </c>
      <c r="DU923" s="188" cm="1">
        <f t="array" aca="1" ref="DU923" ca="1">IFERROR(INDEX(Forecast_Capex_Input!BV$12:BV$286,$X923)
*(INDEX(Forecast_Capex_Input!$H$12:$H$286,$X923)=Repex),0)
*$DT923</f>
        <v>0</v>
      </c>
      <c r="DV923" s="188" cm="1">
        <f t="array" aca="1" ref="DV923" ca="1">IFERROR(INDEX(Forecast_Capex_Input!BW$12:BW$286,$X923)
*(INDEX(Forecast_Capex_Input!$H$12:$H$286,$X923)=Repex),0)
*$DT923</f>
        <v>0</v>
      </c>
      <c r="DW923" s="188" cm="1">
        <f t="array" aca="1" ref="DW923" ca="1">IFERROR(INDEX(Forecast_Capex_Input!BX$12:BX$286,$X923)
*(INDEX(Forecast_Capex_Input!$H$12:$H$286,$X923)=Repex),0)
*$DT923</f>
        <v>0</v>
      </c>
      <c r="DX923" s="188" cm="1">
        <f t="array" aca="1" ref="DX923" ca="1">IFERROR(INDEX(Forecast_Capex_Input!BY$12:BY$286,$X923)
*(INDEX(Forecast_Capex_Input!$H$12:$H$286,$X923)=Repex),0)
*$DT923</f>
        <v>0</v>
      </c>
      <c r="DY923" s="188" cm="1">
        <f t="array" aca="1" ref="DY923" ca="1">IFERROR(INDEX(Forecast_Capex_Input!BZ$12:BZ$286,$X923)
*(INDEX(Forecast_Capex_Input!$H$12:$H$286,$X923)=Repex),0)
*$DT923</f>
        <v>0</v>
      </c>
      <c r="DZ923" s="188" cm="1">
        <f t="array" aca="1" ref="DZ923" ca="1">IFERROR(INDEX(Forecast_Capex_Input!CA$12:CA$286,$X923)
*(INDEX(Forecast_Capex_Input!$H$12:$H$286,$X923)=Repex),0)
*$DT923</f>
        <v>0</v>
      </c>
      <c r="EA923" s="188" cm="1">
        <f t="array" aca="1" ref="EA923" ca="1">IFERROR(INDEX(Forecast_Capex_Input!CB$12:CB$286,$X923)
*(INDEX(Forecast_Capex_Input!$H$12:$H$286,$X923)=Repex),0)
*$DT923</f>
        <v>0</v>
      </c>
      <c r="EB923" s="188" cm="1">
        <f t="array" aca="1" ref="EB923" ca="1">IFERROR(INDEX(Forecast_Capex_Input!CC$12:CC$286,$X923)
*(INDEX(Forecast_Capex_Input!$H$12:$H$286,$X923)=Repex),0)
*$DT923</f>
        <v>0</v>
      </c>
      <c r="EC923" s="165"/>
      <c r="ED923" s="226" t="str">
        <f t="shared" si="655"/>
        <v>N/A</v>
      </c>
      <c r="EE923" s="174" t="s">
        <v>15</v>
      </c>
    </row>
    <row r="924" spans="3:135" x14ac:dyDescent="0.2">
      <c r="C924" s="174">
        <f t="shared" si="656"/>
        <v>914</v>
      </c>
      <c r="D924" s="167" t="str" cm="1">
        <f t="array" ref="D924">IFERROR(INDEX(Forecast_Capex_Input!$D$12:$D$286,$X924),NA)</f>
        <v>N/A</v>
      </c>
      <c r="E924" s="172" t="str" cm="1">
        <f t="array" ref="E924">IF($X924=NA,NA,INDEX(Forecast_Capex_Input!$E$12:$E$286,$X924))</f>
        <v>N/A</v>
      </c>
      <c r="F924" s="167" t="str" cm="1">
        <f t="array" aca="1" ref="F924" ca="1">IFERROR(INDEX(General!$E$25:$E$26,$Y924),NA)</f>
        <v>N/A</v>
      </c>
      <c r="G924" s="167" t="str" cm="1">
        <f t="array" aca="1" ref="G924" ca="1">IFERROR(INDEX(Forecast_Capex_Input!$AI$11:$BB$11,$AA924),NA)</f>
        <v>N/A</v>
      </c>
      <c r="H924" s="189" t="str" cm="1">
        <f t="array" aca="1" ref="H924" ca="1">IFERROR(INDEX(Forecast_Capex_Input!$AI$12:$BB$286,$X924,$AA924),NA)</f>
        <v>N/A</v>
      </c>
      <c r="I924" s="199" t="str" cm="1">
        <f t="array" ref="I924">IFERROR(INDEX(Forecast_Capex_Input!$F$12:$F$286,$X924),NA)</f>
        <v>N/A</v>
      </c>
      <c r="J924" s="199" t="str" cm="1">
        <f t="array" ref="J924">IFERROR(INDEX(Forecast_Capex_Input!G$12:G$286,$X924),NA)</f>
        <v>N/A</v>
      </c>
      <c r="K924" s="199" t="str" cm="1">
        <f t="array" ref="K924">IFERROR(INDEX(Forecast_Capex_Input!H$12:H$286,$X924),NA)</f>
        <v>N/A</v>
      </c>
      <c r="L924" s="199" t="str" cm="1">
        <f t="array" ref="L924">IFERROR(INDEX(Forecast_Capex_Input!I$12:I$286,$X924),NA)</f>
        <v>N/A</v>
      </c>
      <c r="M924" s="199" t="str" cm="1">
        <f t="array" ref="M924">IFERROR(INDEX(Forecast_Capex_Input!J$12:J$286,$X924),NA)</f>
        <v>N/A</v>
      </c>
      <c r="N924" s="199" t="str" cm="1">
        <f t="array" ref="N924">IFERROR(INDEX(Forecast_Capex_Input!K$12:K$286,$X924),NA)</f>
        <v>N/A</v>
      </c>
      <c r="O924" s="199" t="str" cm="1">
        <f t="array" ref="O924">IFERROR(INDEX(Forecast_Capex_Input!L$12:L$286,$X924),NA)</f>
        <v>N/A</v>
      </c>
      <c r="P924" s="199" t="str" cm="1">
        <f t="array" ref="P924">IFERROR(INDEX(Forecast_Capex_Input!M$12:M$286,$X924),NA)</f>
        <v>N/A</v>
      </c>
      <c r="Q924" s="172" t="str" cm="1">
        <f t="array" ref="Q924">IFERROR(INDEX(Forecast_Capex_Input!N$12:N$286,$X924),NA)</f>
        <v>N/A</v>
      </c>
      <c r="R924" s="265" cm="1">
        <f t="array" ref="R924">IFERROR(INDEX(Forecast_Capex_Input!O$12:O$286,$X924),0)</f>
        <v>0</v>
      </c>
      <c r="S924" s="172" cm="1">
        <f t="array" ref="S924">IFERROR(INDEX(Forecast_Capex_Input!P$12:P$286,$X924),0)</f>
        <v>0</v>
      </c>
      <c r="T924" s="199" t="str" cm="1">
        <f t="array" aca="1" ref="T924" ca="1">IFERROR(INDEX(General!$K$84:$K$103,$AA924),NA)</f>
        <v>N/A</v>
      </c>
      <c r="U924" s="188" cm="1">
        <f t="array" aca="1" ref="U924" ca="1">IFERROR(
IF($F924=General!$E$25,INDEX(Forecast_Capex_Input!S$12:S$286,$X924),
INDEX(Forecast_Capex_Input!T$12:T$286,$X924)),0)</f>
        <v>0</v>
      </c>
      <c r="V924" s="222" t="b">
        <f>IFERROR(INDEX(Overheads!$T$19:$T$26,MATCH($I924,Overheads!$E$19:$E$26,0)),FALSE)</f>
        <v>0</v>
      </c>
      <c r="W924" s="165"/>
      <c r="X924" s="174" t="str">
        <f>IFERROR(
IF(MATCH($C924,Forecast_Capex_Input!$CI$12:$CI$286,1)+1&gt;MAX(Forecast_Capex_Input!$C$12:$C$286),NA,
MATCH($C924,Forecast_Capex_Input!$CI$12:$CI$286,1)+1),1)</f>
        <v>N/A</v>
      </c>
      <c r="Y924" s="174" t="str" cm="1">
        <f t="array" aca="1" ref="Y924" ca="1">IFERROR(
IF(X923&lt;&gt;X924,1,
IF(COUNTIF(OFFSET(Y923,0,0,-INDEX(Forecast_Capex_Input!$CG$12:$CG$286,$X924)),Y923)=INDEX(Forecast_Capex_Input!$CG$12:$CG$286,$X924),Y923+1,Y923)),NA)</f>
        <v>N/A</v>
      </c>
      <c r="Z924" s="174" t="str" cm="1">
        <f t="array" ref="Z924">IFERROR($C924-IF($X924=1,1,INDEX(Forecast_Capex_Input!$CI$12:$CI$286,$X924-1))+1,NA)</f>
        <v>N/A</v>
      </c>
      <c r="AA924" s="174" t="str" cm="1">
        <f t="array" aca="1" ref="AA924" ca="1">IFERROR(IF(Y924=1,
INDEX(Forecast_Capex_Input!$AI$10:$BB$10,SMALL(IF(INDEX(Forecast_Capex_Input!$AI$12:$BB$286,$X924,0)&gt;0,COLUMN(Forecast_Capex_Input!$AI$10:$BB$10)-COLUMN(Forecast_Capex_Input!$AI$12)+1),ROWS(OFFSET(AA923,0,0,-$Z924)))),
OFFSET(AA923,-INDEX(Forecast_Capex_Input!$CG$12:$CG$286,$X924)+1,0)),NA)</f>
        <v>N/A</v>
      </c>
      <c r="AB924" s="174" t="str">
        <f t="shared" ca="1" si="625"/>
        <v>N/A</v>
      </c>
      <c r="AC924" s="222" t="b">
        <f t="shared" si="657"/>
        <v>0</v>
      </c>
      <c r="AD924" s="220" t="b">
        <v>0</v>
      </c>
      <c r="AE924" s="222" t="b">
        <f t="shared" si="626"/>
        <v>1</v>
      </c>
      <c r="AF924" s="165"/>
      <c r="AG924" s="215">
        <v>0</v>
      </c>
      <c r="AH924" s="215">
        <v>0</v>
      </c>
      <c r="AI924" s="215">
        <v>0</v>
      </c>
      <c r="AJ924" s="215">
        <v>0</v>
      </c>
      <c r="AK924" s="215">
        <v>0</v>
      </c>
      <c r="AL924" s="155">
        <v>0</v>
      </c>
      <c r="AM924" s="165"/>
      <c r="AN924" s="215" cm="1">
        <f t="array" aca="1" ref="AN924" ca="1">IFERROR(INDEX(General!O$33:O$34,$AB924)
*AG924,0)</f>
        <v>0</v>
      </c>
      <c r="AO924" s="215" cm="1">
        <f t="array" aca="1" ref="AO924" ca="1">IFERROR(INDEX(General!P$33:P$34,$AB924)
*AH924,0)</f>
        <v>0</v>
      </c>
      <c r="AP924" s="215" cm="1">
        <f t="array" aca="1" ref="AP924" ca="1">IFERROR(INDEX(General!Q$33:Q$34,$AB924)
*AI924,0)</f>
        <v>0</v>
      </c>
      <c r="AQ924" s="215" cm="1">
        <f t="array" aca="1" ref="AQ924" ca="1">IFERROR(INDEX(General!R$33:R$34,$AB924)
*AJ924,0)</f>
        <v>0</v>
      </c>
      <c r="AR924" s="215" cm="1">
        <f t="array" aca="1" ref="AR924" ca="1">IFERROR(INDEX(General!S$33:S$34,$AB924)
*AK924,0)</f>
        <v>0</v>
      </c>
      <c r="AS924" s="155">
        <f t="shared" ca="1" si="658"/>
        <v>0</v>
      </c>
      <c r="AT924" s="165"/>
      <c r="AU924" s="215">
        <f ca="1">IF($AE924=FALSE,AN924*Overheads!$R$24*$V924,
IFERROR(Overheads!$O$49*$V924*AN924,0)
+IFERROR(Overheads!Q$59*$V924*(AN924/Overheads!Q$68),0))</f>
        <v>0</v>
      </c>
      <c r="AV924" s="215">
        <f ca="1">IF($AE924=FALSE,AO924*Overheads!$R$24*$V924,
IFERROR(Overheads!$O$49*$V924*AO924,0)
+IFERROR(Overheads!R$59*$V924*(AO924/Overheads!R$68),0))</f>
        <v>0</v>
      </c>
      <c r="AW924" s="215">
        <f ca="1">IF($AE924=FALSE,AP924*Overheads!$R$24*$V924,
IFERROR(Overheads!$O$49*$V924*AP924,0)
+IFERROR(Overheads!S$59*$V924*(AP924/Overheads!S$68),0))</f>
        <v>0</v>
      </c>
      <c r="AX924" s="215">
        <f ca="1">IF($AE924=FALSE,AQ924*Overheads!$R$24*$V924,
IFERROR(Overheads!$O$49*$V924*AQ924,0)
+IFERROR(Overheads!T$59*$V924*(AQ924/Overheads!T$68),0))</f>
        <v>0</v>
      </c>
      <c r="AY924" s="215">
        <f ca="1">IF($AE924=FALSE,AR924*Overheads!$R$24*$V924,
IFERROR(Overheads!$O$49*$V924*AR924,0)
+IFERROR(Overheads!U$59*$V924*(AR924/Overheads!U$68),0))</f>
        <v>0</v>
      </c>
      <c r="AZ924" s="155">
        <f t="shared" ca="1" si="659"/>
        <v>0</v>
      </c>
      <c r="BA924" s="165"/>
      <c r="BB924" s="215">
        <f ca="1">IF($AE924=FALSE,AN924*Overheads!$S$25,
IFERROR(Overheads!$O$50*AN924,0)
+IFERROR(Overheads!Q$60*(AN924/Overheads!Q$66),0))</f>
        <v>0</v>
      </c>
      <c r="BC924" s="215">
        <f ca="1">IF($AE924=FALSE,AO924*Overheads!$S$25,
IFERROR(Overheads!$O$50*AO924,0)
+IFERROR(Overheads!R$60*(AO924/Overheads!R$66),0))</f>
        <v>0</v>
      </c>
      <c r="BD924" s="215">
        <f ca="1">IF($AE924=FALSE,AP924*Overheads!$S$25,
IFERROR(Overheads!$O$50*AP924,0)
+IFERROR(Overheads!S$60*(AP924/Overheads!S$66),0))</f>
        <v>0</v>
      </c>
      <c r="BE924" s="215">
        <f ca="1">IF($AE924=FALSE,AQ924*Overheads!$S$25,
IFERROR(Overheads!$O$50*AQ924,0)
+IFERROR(Overheads!T$60*(AQ924/Overheads!T$66),0))</f>
        <v>0</v>
      </c>
      <c r="BF924" s="215">
        <f ca="1">IF($AE924=FALSE,AR924*Overheads!$S$25,
IFERROR(Overheads!$O$50*AR924,0)
+IFERROR(Overheads!U$60*(AR924/Overheads!U$66),0))</f>
        <v>0</v>
      </c>
      <c r="BG924" s="155">
        <f t="shared" ca="1" si="660"/>
        <v>0</v>
      </c>
      <c r="BH924" s="165"/>
      <c r="BI924" s="215">
        <f t="shared" ca="1" si="661"/>
        <v>0</v>
      </c>
      <c r="BJ924" s="215">
        <f t="shared" ca="1" si="627"/>
        <v>0</v>
      </c>
      <c r="BK924" s="215">
        <f t="shared" ca="1" si="628"/>
        <v>0</v>
      </c>
      <c r="BL924" s="215">
        <f t="shared" ca="1" si="629"/>
        <v>0</v>
      </c>
      <c r="BM924" s="215">
        <f t="shared" ca="1" si="630"/>
        <v>0</v>
      </c>
      <c r="BN924" s="155">
        <f t="shared" ca="1" si="662"/>
        <v>0</v>
      </c>
      <c r="BO924" s="165"/>
      <c r="BP924" s="187" cm="1">
        <f t="array" ref="BP924">IFERROR(IF($X924=$X923,BP923,INDEX(Forecast_Capex_Input!AC$12:AC$286,$X924)),0)</f>
        <v>0</v>
      </c>
      <c r="BQ924" s="187" cm="1">
        <f t="array" ref="BQ924">IFERROR(IF($X924=$X923,BQ923,INDEX(Forecast_Capex_Input!AD$12:AD$286,$X924)),0)</f>
        <v>0</v>
      </c>
      <c r="BR924" s="187" cm="1">
        <f t="array" ref="BR924">IFERROR(IF($X924=$X923,BR923,INDEX(Forecast_Capex_Input!AE$12:AE$286,$X924)),0)</f>
        <v>0</v>
      </c>
      <c r="BS924" s="187" cm="1">
        <f t="array" ref="BS924">IFERROR(IF($X924=$X923,BS923,INDEX(Forecast_Capex_Input!AF$12:AF$286,$X924)),0)</f>
        <v>0</v>
      </c>
      <c r="BT924" s="187" cm="1">
        <f t="array" ref="BT924">IFERROR(IF($X924=$X923,BT923,INDEX(Forecast_Capex_Input!AG$12:AG$286,$X924)),0)</f>
        <v>0</v>
      </c>
      <c r="BU924" s="165"/>
      <c r="BV924" s="215">
        <f t="shared" si="631"/>
        <v>0</v>
      </c>
      <c r="BW924" s="215">
        <f t="shared" si="632"/>
        <v>0</v>
      </c>
      <c r="BX924" s="215">
        <f t="shared" si="633"/>
        <v>0</v>
      </c>
      <c r="BY924" s="215">
        <f t="shared" si="634"/>
        <v>0</v>
      </c>
      <c r="BZ924" s="215">
        <f t="shared" si="635"/>
        <v>0</v>
      </c>
      <c r="CA924" s="155">
        <f t="shared" si="663"/>
        <v>0</v>
      </c>
      <c r="CB924" s="165"/>
      <c r="CC924" s="215">
        <f t="shared" si="636"/>
        <v>0</v>
      </c>
      <c r="CD924" s="215">
        <f t="shared" si="637"/>
        <v>0</v>
      </c>
      <c r="CE924" s="215">
        <f t="shared" si="638"/>
        <v>0</v>
      </c>
      <c r="CF924" s="215">
        <f t="shared" si="639"/>
        <v>0</v>
      </c>
      <c r="CG924" s="215">
        <f t="shared" si="640"/>
        <v>0</v>
      </c>
      <c r="CH924" s="155">
        <f t="shared" si="664"/>
        <v>0</v>
      </c>
      <c r="CI924" s="165"/>
      <c r="CJ924" s="215">
        <f t="shared" si="641"/>
        <v>0</v>
      </c>
      <c r="CK924" s="215">
        <f t="shared" si="642"/>
        <v>0</v>
      </c>
      <c r="CL924" s="215">
        <f t="shared" si="643"/>
        <v>0</v>
      </c>
      <c r="CM924" s="215">
        <f t="shared" si="644"/>
        <v>0</v>
      </c>
      <c r="CN924" s="215">
        <f t="shared" si="645"/>
        <v>0</v>
      </c>
      <c r="CO924" s="155">
        <f t="shared" si="665"/>
        <v>0</v>
      </c>
      <c r="CP924" s="165"/>
      <c r="CQ924" s="223">
        <f t="shared" si="646"/>
        <v>0</v>
      </c>
      <c r="CR924" s="223">
        <f t="shared" si="647"/>
        <v>0</v>
      </c>
      <c r="CS924" s="223">
        <f t="shared" si="648"/>
        <v>0</v>
      </c>
      <c r="CT924" s="223">
        <f t="shared" si="649"/>
        <v>0</v>
      </c>
      <c r="CU924" s="223">
        <f t="shared" si="650"/>
        <v>0</v>
      </c>
      <c r="CV924" s="155">
        <f t="shared" si="666"/>
        <v>0</v>
      </c>
      <c r="CW924" s="165"/>
      <c r="CX924" s="215">
        <f t="shared" si="667"/>
        <v>0</v>
      </c>
      <c r="CY924" s="215">
        <f t="shared" si="651"/>
        <v>0</v>
      </c>
      <c r="CZ924" s="215">
        <f t="shared" si="652"/>
        <v>0</v>
      </c>
      <c r="DA924" s="215">
        <f t="shared" si="653"/>
        <v>0</v>
      </c>
      <c r="DB924" s="215">
        <f t="shared" si="654"/>
        <v>0</v>
      </c>
      <c r="DC924" s="155">
        <f t="shared" si="668"/>
        <v>0</v>
      </c>
      <c r="DD924" s="165"/>
      <c r="DE924" s="188" t="b" cm="1">
        <f t="array" aca="1" ref="DE924" ca="1">OR($G924=Forecast_Capex_Input!$BF$8:$BF$10)</f>
        <v>0</v>
      </c>
      <c r="DF924" s="188" cm="1">
        <f t="array" aca="1" ref="DF924" ca="1">IFERROR(INDEX(Forecast_Capex_Input!BG$12:BG$286,$X924)
*(INDEX(Forecast_Capex_Input!$H$12:$H$286,$X924)=Repex),0)
*$DE924</f>
        <v>0</v>
      </c>
      <c r="DG924" s="188" cm="1">
        <f t="array" aca="1" ref="DG924" ca="1">IFERROR(INDEX(Forecast_Capex_Input!BH$12:BH$286,$X924)
*(INDEX(Forecast_Capex_Input!$H$12:$H$286,$X924)=Repex),0)
*$DE924</f>
        <v>0</v>
      </c>
      <c r="DH924" s="188" cm="1">
        <f t="array" aca="1" ref="DH924" ca="1">IFERROR(INDEX(Forecast_Capex_Input!BI$12:BI$286,$X924)
*(INDEX(Forecast_Capex_Input!$H$12:$H$286,$X924)=Repex),0)
*$DE924</f>
        <v>0</v>
      </c>
      <c r="DI924" s="188" cm="1">
        <f t="array" aca="1" ref="DI924" ca="1">IFERROR(INDEX(Forecast_Capex_Input!BJ$12:BJ$286,$X924)
*(INDEX(Forecast_Capex_Input!$H$12:$H$286,$X924)=Repex),0)
*$DE924</f>
        <v>0</v>
      </c>
      <c r="DJ924" s="188" cm="1">
        <f t="array" aca="1" ref="DJ924" ca="1">IFERROR(INDEX(Forecast_Capex_Input!BK$12:BK$286,$X924)
*(INDEX(Forecast_Capex_Input!$H$12:$H$286,$X924)=Repex),0)
*$DE924</f>
        <v>0</v>
      </c>
      <c r="DK924" s="188" cm="1">
        <f t="array" aca="1" ref="DK924" ca="1">IFERROR(INDEX(Forecast_Capex_Input!BL$12:BL$286,$X924)
*(INDEX(Forecast_Capex_Input!$H$12:$H$286,$X924)=Repex),0)
*$DE924</f>
        <v>0</v>
      </c>
      <c r="DL924" s="165"/>
      <c r="DM924" s="188" t="b" cm="1">
        <f t="array" aca="1" ref="DM924" ca="1">OR($G924=Forecast_Capex_Input!$BN$8:$BN$9)</f>
        <v>0</v>
      </c>
      <c r="DN924" s="188" cm="1">
        <f t="array" aca="1" ref="DN924" ca="1">IFERROR(INDEX(Forecast_Capex_Input!BO$12:BO$286,$X924)
*(INDEX(Forecast_Capex_Input!$H$12:$H$286,$X924)=Repex),0)
*$DM924</f>
        <v>0</v>
      </c>
      <c r="DO924" s="188" cm="1">
        <f t="array" aca="1" ref="DO924" ca="1">IFERROR(INDEX(Forecast_Capex_Input!BP$12:BP$286,$X924)
*(INDEX(Forecast_Capex_Input!$H$12:$H$286,$X924)=Repex),0)
*$DM924</f>
        <v>0</v>
      </c>
      <c r="DP924" s="188" cm="1">
        <f t="array" aca="1" ref="DP924" ca="1">IFERROR(INDEX(Forecast_Capex_Input!BQ$12:BQ$286,$X924)
*(INDEX(Forecast_Capex_Input!$H$12:$H$286,$X924)=Repex),0)
*$DM924</f>
        <v>0</v>
      </c>
      <c r="DQ924" s="188" cm="1">
        <f t="array" aca="1" ref="DQ924" ca="1">IFERROR(INDEX(Forecast_Capex_Input!BR$12:BR$286,$X924)
*(INDEX(Forecast_Capex_Input!$H$12:$H$286,$X924)=Repex),0)
*$DM924</f>
        <v>0</v>
      </c>
      <c r="DR924" s="188" cm="1">
        <f t="array" aca="1" ref="DR924" ca="1">IFERROR(INDEX(Forecast_Capex_Input!BS$12:BS$286,$X924)
*(INDEX(Forecast_Capex_Input!$H$12:$H$286,$X924)=Repex),0)
*$DM924</f>
        <v>0</v>
      </c>
      <c r="DS924" s="165"/>
      <c r="DT924" s="188" t="b" cm="1">
        <f t="array" aca="1" ref="DT924" ca="1">OR($G924=Forecast_Capex_Input!$BU$8:$BU$10)</f>
        <v>0</v>
      </c>
      <c r="DU924" s="188" cm="1">
        <f t="array" aca="1" ref="DU924" ca="1">IFERROR(INDEX(Forecast_Capex_Input!BV$12:BV$286,$X924)
*(INDEX(Forecast_Capex_Input!$H$12:$H$286,$X924)=Repex),0)
*$DT924</f>
        <v>0</v>
      </c>
      <c r="DV924" s="188" cm="1">
        <f t="array" aca="1" ref="DV924" ca="1">IFERROR(INDEX(Forecast_Capex_Input!BW$12:BW$286,$X924)
*(INDEX(Forecast_Capex_Input!$H$12:$H$286,$X924)=Repex),0)
*$DT924</f>
        <v>0</v>
      </c>
      <c r="DW924" s="188" cm="1">
        <f t="array" aca="1" ref="DW924" ca="1">IFERROR(INDEX(Forecast_Capex_Input!BX$12:BX$286,$X924)
*(INDEX(Forecast_Capex_Input!$H$12:$H$286,$X924)=Repex),0)
*$DT924</f>
        <v>0</v>
      </c>
      <c r="DX924" s="188" cm="1">
        <f t="array" aca="1" ref="DX924" ca="1">IFERROR(INDEX(Forecast_Capex_Input!BY$12:BY$286,$X924)
*(INDEX(Forecast_Capex_Input!$H$12:$H$286,$X924)=Repex),0)
*$DT924</f>
        <v>0</v>
      </c>
      <c r="DY924" s="188" cm="1">
        <f t="array" aca="1" ref="DY924" ca="1">IFERROR(INDEX(Forecast_Capex_Input!BZ$12:BZ$286,$X924)
*(INDEX(Forecast_Capex_Input!$H$12:$H$286,$X924)=Repex),0)
*$DT924</f>
        <v>0</v>
      </c>
      <c r="DZ924" s="188" cm="1">
        <f t="array" aca="1" ref="DZ924" ca="1">IFERROR(INDEX(Forecast_Capex_Input!CA$12:CA$286,$X924)
*(INDEX(Forecast_Capex_Input!$H$12:$H$286,$X924)=Repex),0)
*$DT924</f>
        <v>0</v>
      </c>
      <c r="EA924" s="188" cm="1">
        <f t="array" aca="1" ref="EA924" ca="1">IFERROR(INDEX(Forecast_Capex_Input!CB$12:CB$286,$X924)
*(INDEX(Forecast_Capex_Input!$H$12:$H$286,$X924)=Repex),0)
*$DT924</f>
        <v>0</v>
      </c>
      <c r="EB924" s="188" cm="1">
        <f t="array" aca="1" ref="EB924" ca="1">IFERROR(INDEX(Forecast_Capex_Input!CC$12:CC$286,$X924)
*(INDEX(Forecast_Capex_Input!$H$12:$H$286,$X924)=Repex),0)
*$DT924</f>
        <v>0</v>
      </c>
      <c r="EC924" s="165"/>
      <c r="ED924" s="226" t="str">
        <f t="shared" si="655"/>
        <v>N/A</v>
      </c>
      <c r="EE924" s="174" t="s">
        <v>15</v>
      </c>
    </row>
    <row r="925" spans="3:135" x14ac:dyDescent="0.2">
      <c r="C925" s="174">
        <f t="shared" si="656"/>
        <v>915</v>
      </c>
      <c r="D925" s="167" t="str" cm="1">
        <f t="array" ref="D925">IFERROR(INDEX(Forecast_Capex_Input!$D$12:$D$286,$X925),NA)</f>
        <v>N/A</v>
      </c>
      <c r="E925" s="172" t="str" cm="1">
        <f t="array" ref="E925">IF($X925=NA,NA,INDEX(Forecast_Capex_Input!$E$12:$E$286,$X925))</f>
        <v>N/A</v>
      </c>
      <c r="F925" s="167" t="str" cm="1">
        <f t="array" aca="1" ref="F925" ca="1">IFERROR(INDEX(General!$E$25:$E$26,$Y925),NA)</f>
        <v>N/A</v>
      </c>
      <c r="G925" s="167" t="str" cm="1">
        <f t="array" aca="1" ref="G925" ca="1">IFERROR(INDEX(Forecast_Capex_Input!$AI$11:$BB$11,$AA925),NA)</f>
        <v>N/A</v>
      </c>
      <c r="H925" s="189" t="str" cm="1">
        <f t="array" aca="1" ref="H925" ca="1">IFERROR(INDEX(Forecast_Capex_Input!$AI$12:$BB$286,$X925,$AA925),NA)</f>
        <v>N/A</v>
      </c>
      <c r="I925" s="199" t="str" cm="1">
        <f t="array" ref="I925">IFERROR(INDEX(Forecast_Capex_Input!$F$12:$F$286,$X925),NA)</f>
        <v>N/A</v>
      </c>
      <c r="J925" s="199" t="str" cm="1">
        <f t="array" ref="J925">IFERROR(INDEX(Forecast_Capex_Input!G$12:G$286,$X925),NA)</f>
        <v>N/A</v>
      </c>
      <c r="K925" s="199" t="str" cm="1">
        <f t="array" ref="K925">IFERROR(INDEX(Forecast_Capex_Input!H$12:H$286,$X925),NA)</f>
        <v>N/A</v>
      </c>
      <c r="L925" s="199" t="str" cm="1">
        <f t="array" ref="L925">IFERROR(INDEX(Forecast_Capex_Input!I$12:I$286,$X925),NA)</f>
        <v>N/A</v>
      </c>
      <c r="M925" s="199" t="str" cm="1">
        <f t="array" ref="M925">IFERROR(INDEX(Forecast_Capex_Input!J$12:J$286,$X925),NA)</f>
        <v>N/A</v>
      </c>
      <c r="N925" s="199" t="str" cm="1">
        <f t="array" ref="N925">IFERROR(INDEX(Forecast_Capex_Input!K$12:K$286,$X925),NA)</f>
        <v>N/A</v>
      </c>
      <c r="O925" s="199" t="str" cm="1">
        <f t="array" ref="O925">IFERROR(INDEX(Forecast_Capex_Input!L$12:L$286,$X925),NA)</f>
        <v>N/A</v>
      </c>
      <c r="P925" s="199" t="str" cm="1">
        <f t="array" ref="P925">IFERROR(INDEX(Forecast_Capex_Input!M$12:M$286,$X925),NA)</f>
        <v>N/A</v>
      </c>
      <c r="Q925" s="172" t="str" cm="1">
        <f t="array" ref="Q925">IFERROR(INDEX(Forecast_Capex_Input!N$12:N$286,$X925),NA)</f>
        <v>N/A</v>
      </c>
      <c r="R925" s="265" cm="1">
        <f t="array" ref="R925">IFERROR(INDEX(Forecast_Capex_Input!O$12:O$286,$X925),0)</f>
        <v>0</v>
      </c>
      <c r="S925" s="172" cm="1">
        <f t="array" ref="S925">IFERROR(INDEX(Forecast_Capex_Input!P$12:P$286,$X925),0)</f>
        <v>0</v>
      </c>
      <c r="T925" s="199" t="str" cm="1">
        <f t="array" aca="1" ref="T925" ca="1">IFERROR(INDEX(General!$K$84:$K$103,$AA925),NA)</f>
        <v>N/A</v>
      </c>
      <c r="U925" s="188" cm="1">
        <f t="array" aca="1" ref="U925" ca="1">IFERROR(
IF($F925=General!$E$25,INDEX(Forecast_Capex_Input!S$12:S$286,$X925),
INDEX(Forecast_Capex_Input!T$12:T$286,$X925)),0)</f>
        <v>0</v>
      </c>
      <c r="V925" s="222" t="b">
        <f>IFERROR(INDEX(Overheads!$T$19:$T$26,MATCH($I925,Overheads!$E$19:$E$26,0)),FALSE)</f>
        <v>0</v>
      </c>
      <c r="W925" s="165"/>
      <c r="X925" s="174" t="str">
        <f>IFERROR(
IF(MATCH($C925,Forecast_Capex_Input!$CI$12:$CI$286,1)+1&gt;MAX(Forecast_Capex_Input!$C$12:$C$286),NA,
MATCH($C925,Forecast_Capex_Input!$CI$12:$CI$286,1)+1),1)</f>
        <v>N/A</v>
      </c>
      <c r="Y925" s="174" t="str" cm="1">
        <f t="array" aca="1" ref="Y925" ca="1">IFERROR(
IF(X924&lt;&gt;X925,1,
IF(COUNTIF(OFFSET(Y924,0,0,-INDEX(Forecast_Capex_Input!$CG$12:$CG$286,$X925)),Y924)=INDEX(Forecast_Capex_Input!$CG$12:$CG$286,$X925),Y924+1,Y924)),NA)</f>
        <v>N/A</v>
      </c>
      <c r="Z925" s="174" t="str" cm="1">
        <f t="array" ref="Z925">IFERROR($C925-IF($X925=1,1,INDEX(Forecast_Capex_Input!$CI$12:$CI$286,$X925-1))+1,NA)</f>
        <v>N/A</v>
      </c>
      <c r="AA925" s="174" t="str" cm="1">
        <f t="array" aca="1" ref="AA925" ca="1">IFERROR(IF(Y925=1,
INDEX(Forecast_Capex_Input!$AI$10:$BB$10,SMALL(IF(INDEX(Forecast_Capex_Input!$AI$12:$BB$286,$X925,0)&gt;0,COLUMN(Forecast_Capex_Input!$AI$10:$BB$10)-COLUMN(Forecast_Capex_Input!$AI$12)+1),ROWS(OFFSET(AA924,0,0,-$Z925)))),
OFFSET(AA924,-INDEX(Forecast_Capex_Input!$CG$12:$CG$286,$X925)+1,0)),NA)</f>
        <v>N/A</v>
      </c>
      <c r="AB925" s="174" t="str">
        <f t="shared" ca="1" si="625"/>
        <v>N/A</v>
      </c>
      <c r="AC925" s="222" t="b">
        <f t="shared" si="657"/>
        <v>0</v>
      </c>
      <c r="AD925" s="220" t="b">
        <v>0</v>
      </c>
      <c r="AE925" s="222" t="b">
        <f t="shared" si="626"/>
        <v>1</v>
      </c>
      <c r="AF925" s="165"/>
      <c r="AG925" s="215">
        <v>0</v>
      </c>
      <c r="AH925" s="215">
        <v>0</v>
      </c>
      <c r="AI925" s="215">
        <v>0</v>
      </c>
      <c r="AJ925" s="215">
        <v>0</v>
      </c>
      <c r="AK925" s="215">
        <v>0</v>
      </c>
      <c r="AL925" s="155">
        <v>0</v>
      </c>
      <c r="AM925" s="165"/>
      <c r="AN925" s="215" cm="1">
        <f t="array" aca="1" ref="AN925" ca="1">IFERROR(INDEX(General!O$33:O$34,$AB925)
*AG925,0)</f>
        <v>0</v>
      </c>
      <c r="AO925" s="215" cm="1">
        <f t="array" aca="1" ref="AO925" ca="1">IFERROR(INDEX(General!P$33:P$34,$AB925)
*AH925,0)</f>
        <v>0</v>
      </c>
      <c r="AP925" s="215" cm="1">
        <f t="array" aca="1" ref="AP925" ca="1">IFERROR(INDEX(General!Q$33:Q$34,$AB925)
*AI925,0)</f>
        <v>0</v>
      </c>
      <c r="AQ925" s="215" cm="1">
        <f t="array" aca="1" ref="AQ925" ca="1">IFERROR(INDEX(General!R$33:R$34,$AB925)
*AJ925,0)</f>
        <v>0</v>
      </c>
      <c r="AR925" s="215" cm="1">
        <f t="array" aca="1" ref="AR925" ca="1">IFERROR(INDEX(General!S$33:S$34,$AB925)
*AK925,0)</f>
        <v>0</v>
      </c>
      <c r="AS925" s="155">
        <f t="shared" ca="1" si="658"/>
        <v>0</v>
      </c>
      <c r="AT925" s="165"/>
      <c r="AU925" s="215">
        <f ca="1">IF($AE925=FALSE,AN925*Overheads!$R$24*$V925,
IFERROR(Overheads!$O$49*$V925*AN925,0)
+IFERROR(Overheads!Q$59*$V925*(AN925/Overheads!Q$68),0))</f>
        <v>0</v>
      </c>
      <c r="AV925" s="215">
        <f ca="1">IF($AE925=FALSE,AO925*Overheads!$R$24*$V925,
IFERROR(Overheads!$O$49*$V925*AO925,0)
+IFERROR(Overheads!R$59*$V925*(AO925/Overheads!R$68),0))</f>
        <v>0</v>
      </c>
      <c r="AW925" s="215">
        <f ca="1">IF($AE925=FALSE,AP925*Overheads!$R$24*$V925,
IFERROR(Overheads!$O$49*$V925*AP925,0)
+IFERROR(Overheads!S$59*$V925*(AP925/Overheads!S$68),0))</f>
        <v>0</v>
      </c>
      <c r="AX925" s="215">
        <f ca="1">IF($AE925=FALSE,AQ925*Overheads!$R$24*$V925,
IFERROR(Overheads!$O$49*$V925*AQ925,0)
+IFERROR(Overheads!T$59*$V925*(AQ925/Overheads!T$68),0))</f>
        <v>0</v>
      </c>
      <c r="AY925" s="215">
        <f ca="1">IF($AE925=FALSE,AR925*Overheads!$R$24*$V925,
IFERROR(Overheads!$O$49*$V925*AR925,0)
+IFERROR(Overheads!U$59*$V925*(AR925/Overheads!U$68),0))</f>
        <v>0</v>
      </c>
      <c r="AZ925" s="155">
        <f t="shared" ca="1" si="659"/>
        <v>0</v>
      </c>
      <c r="BA925" s="165"/>
      <c r="BB925" s="215">
        <f ca="1">IF($AE925=FALSE,AN925*Overheads!$S$25,
IFERROR(Overheads!$O$50*AN925,0)
+IFERROR(Overheads!Q$60*(AN925/Overheads!Q$66),0))</f>
        <v>0</v>
      </c>
      <c r="BC925" s="215">
        <f ca="1">IF($AE925=FALSE,AO925*Overheads!$S$25,
IFERROR(Overheads!$O$50*AO925,0)
+IFERROR(Overheads!R$60*(AO925/Overheads!R$66),0))</f>
        <v>0</v>
      </c>
      <c r="BD925" s="215">
        <f ca="1">IF($AE925=FALSE,AP925*Overheads!$S$25,
IFERROR(Overheads!$O$50*AP925,0)
+IFERROR(Overheads!S$60*(AP925/Overheads!S$66),0))</f>
        <v>0</v>
      </c>
      <c r="BE925" s="215">
        <f ca="1">IF($AE925=FALSE,AQ925*Overheads!$S$25,
IFERROR(Overheads!$O$50*AQ925,0)
+IFERROR(Overheads!T$60*(AQ925/Overheads!T$66),0))</f>
        <v>0</v>
      </c>
      <c r="BF925" s="215">
        <f ca="1">IF($AE925=FALSE,AR925*Overheads!$S$25,
IFERROR(Overheads!$O$50*AR925,0)
+IFERROR(Overheads!U$60*(AR925/Overheads!U$66),0))</f>
        <v>0</v>
      </c>
      <c r="BG925" s="155">
        <f t="shared" ca="1" si="660"/>
        <v>0</v>
      </c>
      <c r="BH925" s="165"/>
      <c r="BI925" s="215">
        <f t="shared" ca="1" si="661"/>
        <v>0</v>
      </c>
      <c r="BJ925" s="215">
        <f t="shared" ca="1" si="627"/>
        <v>0</v>
      </c>
      <c r="BK925" s="215">
        <f t="shared" ca="1" si="628"/>
        <v>0</v>
      </c>
      <c r="BL925" s="215">
        <f t="shared" ca="1" si="629"/>
        <v>0</v>
      </c>
      <c r="BM925" s="215">
        <f t="shared" ca="1" si="630"/>
        <v>0</v>
      </c>
      <c r="BN925" s="155">
        <f t="shared" ca="1" si="662"/>
        <v>0</v>
      </c>
      <c r="BO925" s="165"/>
      <c r="BP925" s="187" cm="1">
        <f t="array" ref="BP925">IFERROR(IF($X925=$X924,BP924,INDEX(Forecast_Capex_Input!AC$12:AC$286,$X925)),0)</f>
        <v>0</v>
      </c>
      <c r="BQ925" s="187" cm="1">
        <f t="array" ref="BQ925">IFERROR(IF($X925=$X924,BQ924,INDEX(Forecast_Capex_Input!AD$12:AD$286,$X925)),0)</f>
        <v>0</v>
      </c>
      <c r="BR925" s="187" cm="1">
        <f t="array" ref="BR925">IFERROR(IF($X925=$X924,BR924,INDEX(Forecast_Capex_Input!AE$12:AE$286,$X925)),0)</f>
        <v>0</v>
      </c>
      <c r="BS925" s="187" cm="1">
        <f t="array" ref="BS925">IFERROR(IF($X925=$X924,BS924,INDEX(Forecast_Capex_Input!AF$12:AF$286,$X925)),0)</f>
        <v>0</v>
      </c>
      <c r="BT925" s="187" cm="1">
        <f t="array" ref="BT925">IFERROR(IF($X925=$X924,BT924,INDEX(Forecast_Capex_Input!AG$12:AG$286,$X925)),0)</f>
        <v>0</v>
      </c>
      <c r="BU925" s="165"/>
      <c r="BV925" s="215">
        <f t="shared" si="631"/>
        <v>0</v>
      </c>
      <c r="BW925" s="215">
        <f t="shared" si="632"/>
        <v>0</v>
      </c>
      <c r="BX925" s="215">
        <f t="shared" si="633"/>
        <v>0</v>
      </c>
      <c r="BY925" s="215">
        <f t="shared" si="634"/>
        <v>0</v>
      </c>
      <c r="BZ925" s="215">
        <f t="shared" si="635"/>
        <v>0</v>
      </c>
      <c r="CA925" s="155">
        <f t="shared" si="663"/>
        <v>0</v>
      </c>
      <c r="CB925" s="165"/>
      <c r="CC925" s="215">
        <f t="shared" si="636"/>
        <v>0</v>
      </c>
      <c r="CD925" s="215">
        <f t="shared" si="637"/>
        <v>0</v>
      </c>
      <c r="CE925" s="215">
        <f t="shared" si="638"/>
        <v>0</v>
      </c>
      <c r="CF925" s="215">
        <f t="shared" si="639"/>
        <v>0</v>
      </c>
      <c r="CG925" s="215">
        <f t="shared" si="640"/>
        <v>0</v>
      </c>
      <c r="CH925" s="155">
        <f t="shared" si="664"/>
        <v>0</v>
      </c>
      <c r="CI925" s="165"/>
      <c r="CJ925" s="215">
        <f t="shared" si="641"/>
        <v>0</v>
      </c>
      <c r="CK925" s="215">
        <f t="shared" si="642"/>
        <v>0</v>
      </c>
      <c r="CL925" s="215">
        <f t="shared" si="643"/>
        <v>0</v>
      </c>
      <c r="CM925" s="215">
        <f t="shared" si="644"/>
        <v>0</v>
      </c>
      <c r="CN925" s="215">
        <f t="shared" si="645"/>
        <v>0</v>
      </c>
      <c r="CO925" s="155">
        <f t="shared" si="665"/>
        <v>0</v>
      </c>
      <c r="CP925" s="165"/>
      <c r="CQ925" s="223">
        <f t="shared" si="646"/>
        <v>0</v>
      </c>
      <c r="CR925" s="223">
        <f t="shared" si="647"/>
        <v>0</v>
      </c>
      <c r="CS925" s="223">
        <f t="shared" si="648"/>
        <v>0</v>
      </c>
      <c r="CT925" s="223">
        <f t="shared" si="649"/>
        <v>0</v>
      </c>
      <c r="CU925" s="223">
        <f t="shared" si="650"/>
        <v>0</v>
      </c>
      <c r="CV925" s="155">
        <f t="shared" si="666"/>
        <v>0</v>
      </c>
      <c r="CW925" s="165"/>
      <c r="CX925" s="215">
        <f t="shared" si="667"/>
        <v>0</v>
      </c>
      <c r="CY925" s="215">
        <f t="shared" si="651"/>
        <v>0</v>
      </c>
      <c r="CZ925" s="215">
        <f t="shared" si="652"/>
        <v>0</v>
      </c>
      <c r="DA925" s="215">
        <f t="shared" si="653"/>
        <v>0</v>
      </c>
      <c r="DB925" s="215">
        <f t="shared" si="654"/>
        <v>0</v>
      </c>
      <c r="DC925" s="155">
        <f t="shared" si="668"/>
        <v>0</v>
      </c>
      <c r="DD925" s="165"/>
      <c r="DE925" s="188" t="b" cm="1">
        <f t="array" aca="1" ref="DE925" ca="1">OR($G925=Forecast_Capex_Input!$BF$8:$BF$10)</f>
        <v>0</v>
      </c>
      <c r="DF925" s="188" cm="1">
        <f t="array" aca="1" ref="DF925" ca="1">IFERROR(INDEX(Forecast_Capex_Input!BG$12:BG$286,$X925)
*(INDEX(Forecast_Capex_Input!$H$12:$H$286,$X925)=Repex),0)
*$DE925</f>
        <v>0</v>
      </c>
      <c r="DG925" s="188" cm="1">
        <f t="array" aca="1" ref="DG925" ca="1">IFERROR(INDEX(Forecast_Capex_Input!BH$12:BH$286,$X925)
*(INDEX(Forecast_Capex_Input!$H$12:$H$286,$X925)=Repex),0)
*$DE925</f>
        <v>0</v>
      </c>
      <c r="DH925" s="188" cm="1">
        <f t="array" aca="1" ref="DH925" ca="1">IFERROR(INDEX(Forecast_Capex_Input!BI$12:BI$286,$X925)
*(INDEX(Forecast_Capex_Input!$H$12:$H$286,$X925)=Repex),0)
*$DE925</f>
        <v>0</v>
      </c>
      <c r="DI925" s="188" cm="1">
        <f t="array" aca="1" ref="DI925" ca="1">IFERROR(INDEX(Forecast_Capex_Input!BJ$12:BJ$286,$X925)
*(INDEX(Forecast_Capex_Input!$H$12:$H$286,$X925)=Repex),0)
*$DE925</f>
        <v>0</v>
      </c>
      <c r="DJ925" s="188" cm="1">
        <f t="array" aca="1" ref="DJ925" ca="1">IFERROR(INDEX(Forecast_Capex_Input!BK$12:BK$286,$X925)
*(INDEX(Forecast_Capex_Input!$H$12:$H$286,$X925)=Repex),0)
*$DE925</f>
        <v>0</v>
      </c>
      <c r="DK925" s="188" cm="1">
        <f t="array" aca="1" ref="DK925" ca="1">IFERROR(INDEX(Forecast_Capex_Input!BL$12:BL$286,$X925)
*(INDEX(Forecast_Capex_Input!$H$12:$H$286,$X925)=Repex),0)
*$DE925</f>
        <v>0</v>
      </c>
      <c r="DL925" s="165"/>
      <c r="DM925" s="188" t="b" cm="1">
        <f t="array" aca="1" ref="DM925" ca="1">OR($G925=Forecast_Capex_Input!$BN$8:$BN$9)</f>
        <v>0</v>
      </c>
      <c r="DN925" s="188" cm="1">
        <f t="array" aca="1" ref="DN925" ca="1">IFERROR(INDEX(Forecast_Capex_Input!BO$12:BO$286,$X925)
*(INDEX(Forecast_Capex_Input!$H$12:$H$286,$X925)=Repex),0)
*$DM925</f>
        <v>0</v>
      </c>
      <c r="DO925" s="188" cm="1">
        <f t="array" aca="1" ref="DO925" ca="1">IFERROR(INDEX(Forecast_Capex_Input!BP$12:BP$286,$X925)
*(INDEX(Forecast_Capex_Input!$H$12:$H$286,$X925)=Repex),0)
*$DM925</f>
        <v>0</v>
      </c>
      <c r="DP925" s="188" cm="1">
        <f t="array" aca="1" ref="DP925" ca="1">IFERROR(INDEX(Forecast_Capex_Input!BQ$12:BQ$286,$X925)
*(INDEX(Forecast_Capex_Input!$H$12:$H$286,$X925)=Repex),0)
*$DM925</f>
        <v>0</v>
      </c>
      <c r="DQ925" s="188" cm="1">
        <f t="array" aca="1" ref="DQ925" ca="1">IFERROR(INDEX(Forecast_Capex_Input!BR$12:BR$286,$X925)
*(INDEX(Forecast_Capex_Input!$H$12:$H$286,$X925)=Repex),0)
*$DM925</f>
        <v>0</v>
      </c>
      <c r="DR925" s="188" cm="1">
        <f t="array" aca="1" ref="DR925" ca="1">IFERROR(INDEX(Forecast_Capex_Input!BS$12:BS$286,$X925)
*(INDEX(Forecast_Capex_Input!$H$12:$H$286,$X925)=Repex),0)
*$DM925</f>
        <v>0</v>
      </c>
      <c r="DS925" s="165"/>
      <c r="DT925" s="188" t="b" cm="1">
        <f t="array" aca="1" ref="DT925" ca="1">OR($G925=Forecast_Capex_Input!$BU$8:$BU$10)</f>
        <v>0</v>
      </c>
      <c r="DU925" s="188" cm="1">
        <f t="array" aca="1" ref="DU925" ca="1">IFERROR(INDEX(Forecast_Capex_Input!BV$12:BV$286,$X925)
*(INDEX(Forecast_Capex_Input!$H$12:$H$286,$X925)=Repex),0)
*$DT925</f>
        <v>0</v>
      </c>
      <c r="DV925" s="188" cm="1">
        <f t="array" aca="1" ref="DV925" ca="1">IFERROR(INDEX(Forecast_Capex_Input!BW$12:BW$286,$X925)
*(INDEX(Forecast_Capex_Input!$H$12:$H$286,$X925)=Repex),0)
*$DT925</f>
        <v>0</v>
      </c>
      <c r="DW925" s="188" cm="1">
        <f t="array" aca="1" ref="DW925" ca="1">IFERROR(INDEX(Forecast_Capex_Input!BX$12:BX$286,$X925)
*(INDEX(Forecast_Capex_Input!$H$12:$H$286,$X925)=Repex),0)
*$DT925</f>
        <v>0</v>
      </c>
      <c r="DX925" s="188" cm="1">
        <f t="array" aca="1" ref="DX925" ca="1">IFERROR(INDEX(Forecast_Capex_Input!BY$12:BY$286,$X925)
*(INDEX(Forecast_Capex_Input!$H$12:$H$286,$X925)=Repex),0)
*$DT925</f>
        <v>0</v>
      </c>
      <c r="DY925" s="188" cm="1">
        <f t="array" aca="1" ref="DY925" ca="1">IFERROR(INDEX(Forecast_Capex_Input!BZ$12:BZ$286,$X925)
*(INDEX(Forecast_Capex_Input!$H$12:$H$286,$X925)=Repex),0)
*$DT925</f>
        <v>0</v>
      </c>
      <c r="DZ925" s="188" cm="1">
        <f t="array" aca="1" ref="DZ925" ca="1">IFERROR(INDEX(Forecast_Capex_Input!CA$12:CA$286,$X925)
*(INDEX(Forecast_Capex_Input!$H$12:$H$286,$X925)=Repex),0)
*$DT925</f>
        <v>0</v>
      </c>
      <c r="EA925" s="188" cm="1">
        <f t="array" aca="1" ref="EA925" ca="1">IFERROR(INDEX(Forecast_Capex_Input!CB$12:CB$286,$X925)
*(INDEX(Forecast_Capex_Input!$H$12:$H$286,$X925)=Repex),0)
*$DT925</f>
        <v>0</v>
      </c>
      <c r="EB925" s="188" cm="1">
        <f t="array" aca="1" ref="EB925" ca="1">IFERROR(INDEX(Forecast_Capex_Input!CC$12:CC$286,$X925)
*(INDEX(Forecast_Capex_Input!$H$12:$H$286,$X925)=Repex),0)
*$DT925</f>
        <v>0</v>
      </c>
      <c r="EC925" s="165"/>
      <c r="ED925" s="226" t="str">
        <f t="shared" si="655"/>
        <v>N/A</v>
      </c>
      <c r="EE925" s="174" t="s">
        <v>15</v>
      </c>
    </row>
    <row r="926" spans="3:135" x14ac:dyDescent="0.2">
      <c r="C926" s="174">
        <f t="shared" si="656"/>
        <v>916</v>
      </c>
      <c r="D926" s="167" t="str" cm="1">
        <f t="array" ref="D926">IFERROR(INDEX(Forecast_Capex_Input!$D$12:$D$286,$X926),NA)</f>
        <v>N/A</v>
      </c>
      <c r="E926" s="172" t="str" cm="1">
        <f t="array" ref="E926">IF($X926=NA,NA,INDEX(Forecast_Capex_Input!$E$12:$E$286,$X926))</f>
        <v>N/A</v>
      </c>
      <c r="F926" s="167" t="str" cm="1">
        <f t="array" aca="1" ref="F926" ca="1">IFERROR(INDEX(General!$E$25:$E$26,$Y926),NA)</f>
        <v>N/A</v>
      </c>
      <c r="G926" s="167" t="str" cm="1">
        <f t="array" aca="1" ref="G926" ca="1">IFERROR(INDEX(Forecast_Capex_Input!$AI$11:$BB$11,$AA926),NA)</f>
        <v>N/A</v>
      </c>
      <c r="H926" s="189" t="str" cm="1">
        <f t="array" aca="1" ref="H926" ca="1">IFERROR(INDEX(Forecast_Capex_Input!$AI$12:$BB$286,$X926,$AA926),NA)</f>
        <v>N/A</v>
      </c>
      <c r="I926" s="199" t="str" cm="1">
        <f t="array" ref="I926">IFERROR(INDEX(Forecast_Capex_Input!$F$12:$F$286,$X926),NA)</f>
        <v>N/A</v>
      </c>
      <c r="J926" s="199" t="str" cm="1">
        <f t="array" ref="J926">IFERROR(INDEX(Forecast_Capex_Input!G$12:G$286,$X926),NA)</f>
        <v>N/A</v>
      </c>
      <c r="K926" s="199" t="str" cm="1">
        <f t="array" ref="K926">IFERROR(INDEX(Forecast_Capex_Input!H$12:H$286,$X926),NA)</f>
        <v>N/A</v>
      </c>
      <c r="L926" s="199" t="str" cm="1">
        <f t="array" ref="L926">IFERROR(INDEX(Forecast_Capex_Input!I$12:I$286,$X926),NA)</f>
        <v>N/A</v>
      </c>
      <c r="M926" s="199" t="str" cm="1">
        <f t="array" ref="M926">IFERROR(INDEX(Forecast_Capex_Input!J$12:J$286,$X926),NA)</f>
        <v>N/A</v>
      </c>
      <c r="N926" s="199" t="str" cm="1">
        <f t="array" ref="N926">IFERROR(INDEX(Forecast_Capex_Input!K$12:K$286,$X926),NA)</f>
        <v>N/A</v>
      </c>
      <c r="O926" s="199" t="str" cm="1">
        <f t="array" ref="O926">IFERROR(INDEX(Forecast_Capex_Input!L$12:L$286,$X926),NA)</f>
        <v>N/A</v>
      </c>
      <c r="P926" s="199" t="str" cm="1">
        <f t="array" ref="P926">IFERROR(INDEX(Forecast_Capex_Input!M$12:M$286,$X926),NA)</f>
        <v>N/A</v>
      </c>
      <c r="Q926" s="172" t="str" cm="1">
        <f t="array" ref="Q926">IFERROR(INDEX(Forecast_Capex_Input!N$12:N$286,$X926),NA)</f>
        <v>N/A</v>
      </c>
      <c r="R926" s="265" cm="1">
        <f t="array" ref="R926">IFERROR(INDEX(Forecast_Capex_Input!O$12:O$286,$X926),0)</f>
        <v>0</v>
      </c>
      <c r="S926" s="172" cm="1">
        <f t="array" ref="S926">IFERROR(INDEX(Forecast_Capex_Input!P$12:P$286,$X926),0)</f>
        <v>0</v>
      </c>
      <c r="T926" s="199" t="str" cm="1">
        <f t="array" aca="1" ref="T926" ca="1">IFERROR(INDEX(General!$K$84:$K$103,$AA926),NA)</f>
        <v>N/A</v>
      </c>
      <c r="U926" s="188" cm="1">
        <f t="array" aca="1" ref="U926" ca="1">IFERROR(
IF($F926=General!$E$25,INDEX(Forecast_Capex_Input!S$12:S$286,$X926),
INDEX(Forecast_Capex_Input!T$12:T$286,$X926)),0)</f>
        <v>0</v>
      </c>
      <c r="V926" s="222" t="b">
        <f>IFERROR(INDEX(Overheads!$T$19:$T$26,MATCH($I926,Overheads!$E$19:$E$26,0)),FALSE)</f>
        <v>0</v>
      </c>
      <c r="W926" s="165"/>
      <c r="X926" s="174" t="str">
        <f>IFERROR(
IF(MATCH($C926,Forecast_Capex_Input!$CI$12:$CI$286,1)+1&gt;MAX(Forecast_Capex_Input!$C$12:$C$286),NA,
MATCH($C926,Forecast_Capex_Input!$CI$12:$CI$286,1)+1),1)</f>
        <v>N/A</v>
      </c>
      <c r="Y926" s="174" t="str" cm="1">
        <f t="array" aca="1" ref="Y926" ca="1">IFERROR(
IF(X925&lt;&gt;X926,1,
IF(COUNTIF(OFFSET(Y925,0,0,-INDEX(Forecast_Capex_Input!$CG$12:$CG$286,$X926)),Y925)=INDEX(Forecast_Capex_Input!$CG$12:$CG$286,$X926),Y925+1,Y925)),NA)</f>
        <v>N/A</v>
      </c>
      <c r="Z926" s="174" t="str" cm="1">
        <f t="array" ref="Z926">IFERROR($C926-IF($X926=1,1,INDEX(Forecast_Capex_Input!$CI$12:$CI$286,$X926-1))+1,NA)</f>
        <v>N/A</v>
      </c>
      <c r="AA926" s="174" t="str" cm="1">
        <f t="array" aca="1" ref="AA926" ca="1">IFERROR(IF(Y926=1,
INDEX(Forecast_Capex_Input!$AI$10:$BB$10,SMALL(IF(INDEX(Forecast_Capex_Input!$AI$12:$BB$286,$X926,0)&gt;0,COLUMN(Forecast_Capex_Input!$AI$10:$BB$10)-COLUMN(Forecast_Capex_Input!$AI$12)+1),ROWS(OFFSET(AA925,0,0,-$Z926)))),
OFFSET(AA925,-INDEX(Forecast_Capex_Input!$CG$12:$CG$286,$X926)+1,0)),NA)</f>
        <v>N/A</v>
      </c>
      <c r="AB926" s="174" t="str">
        <f t="shared" ca="1" si="625"/>
        <v>N/A</v>
      </c>
      <c r="AC926" s="222" t="b">
        <f t="shared" si="657"/>
        <v>0</v>
      </c>
      <c r="AD926" s="220" t="b">
        <v>0</v>
      </c>
      <c r="AE926" s="222" t="b">
        <f t="shared" si="626"/>
        <v>1</v>
      </c>
      <c r="AF926" s="165"/>
      <c r="AG926" s="215">
        <v>0</v>
      </c>
      <c r="AH926" s="215">
        <v>0</v>
      </c>
      <c r="AI926" s="215">
        <v>0</v>
      </c>
      <c r="AJ926" s="215">
        <v>0</v>
      </c>
      <c r="AK926" s="215">
        <v>0</v>
      </c>
      <c r="AL926" s="155">
        <v>0</v>
      </c>
      <c r="AM926" s="165"/>
      <c r="AN926" s="215" cm="1">
        <f t="array" aca="1" ref="AN926" ca="1">IFERROR(INDEX(General!O$33:O$34,$AB926)
*AG926,0)</f>
        <v>0</v>
      </c>
      <c r="AO926" s="215" cm="1">
        <f t="array" aca="1" ref="AO926" ca="1">IFERROR(INDEX(General!P$33:P$34,$AB926)
*AH926,0)</f>
        <v>0</v>
      </c>
      <c r="AP926" s="215" cm="1">
        <f t="array" aca="1" ref="AP926" ca="1">IFERROR(INDEX(General!Q$33:Q$34,$AB926)
*AI926,0)</f>
        <v>0</v>
      </c>
      <c r="AQ926" s="215" cm="1">
        <f t="array" aca="1" ref="AQ926" ca="1">IFERROR(INDEX(General!R$33:R$34,$AB926)
*AJ926,0)</f>
        <v>0</v>
      </c>
      <c r="AR926" s="215" cm="1">
        <f t="array" aca="1" ref="AR926" ca="1">IFERROR(INDEX(General!S$33:S$34,$AB926)
*AK926,0)</f>
        <v>0</v>
      </c>
      <c r="AS926" s="155">
        <f t="shared" ca="1" si="658"/>
        <v>0</v>
      </c>
      <c r="AT926" s="165"/>
      <c r="AU926" s="215">
        <f ca="1">IF($AE926=FALSE,AN926*Overheads!$R$24*$V926,
IFERROR(Overheads!$O$49*$V926*AN926,0)
+IFERROR(Overheads!Q$59*$V926*(AN926/Overheads!Q$68),0))</f>
        <v>0</v>
      </c>
      <c r="AV926" s="215">
        <f ca="1">IF($AE926=FALSE,AO926*Overheads!$R$24*$V926,
IFERROR(Overheads!$O$49*$V926*AO926,0)
+IFERROR(Overheads!R$59*$V926*(AO926/Overheads!R$68),0))</f>
        <v>0</v>
      </c>
      <c r="AW926" s="215">
        <f ca="1">IF($AE926=FALSE,AP926*Overheads!$R$24*$V926,
IFERROR(Overheads!$O$49*$V926*AP926,0)
+IFERROR(Overheads!S$59*$V926*(AP926/Overheads!S$68),0))</f>
        <v>0</v>
      </c>
      <c r="AX926" s="215">
        <f ca="1">IF($AE926=FALSE,AQ926*Overheads!$R$24*$V926,
IFERROR(Overheads!$O$49*$V926*AQ926,0)
+IFERROR(Overheads!T$59*$V926*(AQ926/Overheads!T$68),0))</f>
        <v>0</v>
      </c>
      <c r="AY926" s="215">
        <f ca="1">IF($AE926=FALSE,AR926*Overheads!$R$24*$V926,
IFERROR(Overheads!$O$49*$V926*AR926,0)
+IFERROR(Overheads!U$59*$V926*(AR926/Overheads!U$68),0))</f>
        <v>0</v>
      </c>
      <c r="AZ926" s="155">
        <f t="shared" ca="1" si="659"/>
        <v>0</v>
      </c>
      <c r="BA926" s="165"/>
      <c r="BB926" s="215">
        <f ca="1">IF($AE926=FALSE,AN926*Overheads!$S$25,
IFERROR(Overheads!$O$50*AN926,0)
+IFERROR(Overheads!Q$60*(AN926/Overheads!Q$66),0))</f>
        <v>0</v>
      </c>
      <c r="BC926" s="215">
        <f ca="1">IF($AE926=FALSE,AO926*Overheads!$S$25,
IFERROR(Overheads!$O$50*AO926,0)
+IFERROR(Overheads!R$60*(AO926/Overheads!R$66),0))</f>
        <v>0</v>
      </c>
      <c r="BD926" s="215">
        <f ca="1">IF($AE926=FALSE,AP926*Overheads!$S$25,
IFERROR(Overheads!$O$50*AP926,0)
+IFERROR(Overheads!S$60*(AP926/Overheads!S$66),0))</f>
        <v>0</v>
      </c>
      <c r="BE926" s="215">
        <f ca="1">IF($AE926=FALSE,AQ926*Overheads!$S$25,
IFERROR(Overheads!$O$50*AQ926,0)
+IFERROR(Overheads!T$60*(AQ926/Overheads!T$66),0))</f>
        <v>0</v>
      </c>
      <c r="BF926" s="215">
        <f ca="1">IF($AE926=FALSE,AR926*Overheads!$S$25,
IFERROR(Overheads!$O$50*AR926,0)
+IFERROR(Overheads!U$60*(AR926/Overheads!U$66),0))</f>
        <v>0</v>
      </c>
      <c r="BG926" s="155">
        <f t="shared" ca="1" si="660"/>
        <v>0</v>
      </c>
      <c r="BH926" s="165"/>
      <c r="BI926" s="215">
        <f t="shared" ca="1" si="661"/>
        <v>0</v>
      </c>
      <c r="BJ926" s="215">
        <f t="shared" ca="1" si="627"/>
        <v>0</v>
      </c>
      <c r="BK926" s="215">
        <f t="shared" ca="1" si="628"/>
        <v>0</v>
      </c>
      <c r="BL926" s="215">
        <f t="shared" ca="1" si="629"/>
        <v>0</v>
      </c>
      <c r="BM926" s="215">
        <f t="shared" ca="1" si="630"/>
        <v>0</v>
      </c>
      <c r="BN926" s="155">
        <f t="shared" ca="1" si="662"/>
        <v>0</v>
      </c>
      <c r="BO926" s="165"/>
      <c r="BP926" s="187" cm="1">
        <f t="array" ref="BP926">IFERROR(IF($X926=$X925,BP925,INDEX(Forecast_Capex_Input!AC$12:AC$286,$X926)),0)</f>
        <v>0</v>
      </c>
      <c r="BQ926" s="187" cm="1">
        <f t="array" ref="BQ926">IFERROR(IF($X926=$X925,BQ925,INDEX(Forecast_Capex_Input!AD$12:AD$286,$X926)),0)</f>
        <v>0</v>
      </c>
      <c r="BR926" s="187" cm="1">
        <f t="array" ref="BR926">IFERROR(IF($X926=$X925,BR925,INDEX(Forecast_Capex_Input!AE$12:AE$286,$X926)),0)</f>
        <v>0</v>
      </c>
      <c r="BS926" s="187" cm="1">
        <f t="array" ref="BS926">IFERROR(IF($X926=$X925,BS925,INDEX(Forecast_Capex_Input!AF$12:AF$286,$X926)),0)</f>
        <v>0</v>
      </c>
      <c r="BT926" s="187" cm="1">
        <f t="array" ref="BT926">IFERROR(IF($X926=$X925,BT925,INDEX(Forecast_Capex_Input!AG$12:AG$286,$X926)),0)</f>
        <v>0</v>
      </c>
      <c r="BU926" s="165"/>
      <c r="BV926" s="215">
        <f t="shared" si="631"/>
        <v>0</v>
      </c>
      <c r="BW926" s="215">
        <f t="shared" si="632"/>
        <v>0</v>
      </c>
      <c r="BX926" s="215">
        <f t="shared" si="633"/>
        <v>0</v>
      </c>
      <c r="BY926" s="215">
        <f t="shared" si="634"/>
        <v>0</v>
      </c>
      <c r="BZ926" s="215">
        <f t="shared" si="635"/>
        <v>0</v>
      </c>
      <c r="CA926" s="155">
        <f t="shared" si="663"/>
        <v>0</v>
      </c>
      <c r="CB926" s="165"/>
      <c r="CC926" s="215">
        <f t="shared" si="636"/>
        <v>0</v>
      </c>
      <c r="CD926" s="215">
        <f t="shared" si="637"/>
        <v>0</v>
      </c>
      <c r="CE926" s="215">
        <f t="shared" si="638"/>
        <v>0</v>
      </c>
      <c r="CF926" s="215">
        <f t="shared" si="639"/>
        <v>0</v>
      </c>
      <c r="CG926" s="215">
        <f t="shared" si="640"/>
        <v>0</v>
      </c>
      <c r="CH926" s="155">
        <f t="shared" si="664"/>
        <v>0</v>
      </c>
      <c r="CI926" s="165"/>
      <c r="CJ926" s="215">
        <f t="shared" si="641"/>
        <v>0</v>
      </c>
      <c r="CK926" s="215">
        <f t="shared" si="642"/>
        <v>0</v>
      </c>
      <c r="CL926" s="215">
        <f t="shared" si="643"/>
        <v>0</v>
      </c>
      <c r="CM926" s="215">
        <f t="shared" si="644"/>
        <v>0</v>
      </c>
      <c r="CN926" s="215">
        <f t="shared" si="645"/>
        <v>0</v>
      </c>
      <c r="CO926" s="155">
        <f t="shared" si="665"/>
        <v>0</v>
      </c>
      <c r="CP926" s="165"/>
      <c r="CQ926" s="223">
        <f t="shared" si="646"/>
        <v>0</v>
      </c>
      <c r="CR926" s="223">
        <f t="shared" si="647"/>
        <v>0</v>
      </c>
      <c r="CS926" s="223">
        <f t="shared" si="648"/>
        <v>0</v>
      </c>
      <c r="CT926" s="223">
        <f t="shared" si="649"/>
        <v>0</v>
      </c>
      <c r="CU926" s="223">
        <f t="shared" si="650"/>
        <v>0</v>
      </c>
      <c r="CV926" s="155">
        <f t="shared" si="666"/>
        <v>0</v>
      </c>
      <c r="CW926" s="165"/>
      <c r="CX926" s="215">
        <f t="shared" si="667"/>
        <v>0</v>
      </c>
      <c r="CY926" s="215">
        <f t="shared" si="651"/>
        <v>0</v>
      </c>
      <c r="CZ926" s="215">
        <f t="shared" si="652"/>
        <v>0</v>
      </c>
      <c r="DA926" s="215">
        <f t="shared" si="653"/>
        <v>0</v>
      </c>
      <c r="DB926" s="215">
        <f t="shared" si="654"/>
        <v>0</v>
      </c>
      <c r="DC926" s="155">
        <f t="shared" si="668"/>
        <v>0</v>
      </c>
      <c r="DD926" s="165"/>
      <c r="DE926" s="188" t="b" cm="1">
        <f t="array" aca="1" ref="DE926" ca="1">OR($G926=Forecast_Capex_Input!$BF$8:$BF$10)</f>
        <v>0</v>
      </c>
      <c r="DF926" s="188" cm="1">
        <f t="array" aca="1" ref="DF926" ca="1">IFERROR(INDEX(Forecast_Capex_Input!BG$12:BG$286,$X926)
*(INDEX(Forecast_Capex_Input!$H$12:$H$286,$X926)=Repex),0)
*$DE926</f>
        <v>0</v>
      </c>
      <c r="DG926" s="188" cm="1">
        <f t="array" aca="1" ref="DG926" ca="1">IFERROR(INDEX(Forecast_Capex_Input!BH$12:BH$286,$X926)
*(INDEX(Forecast_Capex_Input!$H$12:$H$286,$X926)=Repex),0)
*$DE926</f>
        <v>0</v>
      </c>
      <c r="DH926" s="188" cm="1">
        <f t="array" aca="1" ref="DH926" ca="1">IFERROR(INDEX(Forecast_Capex_Input!BI$12:BI$286,$X926)
*(INDEX(Forecast_Capex_Input!$H$12:$H$286,$X926)=Repex),0)
*$DE926</f>
        <v>0</v>
      </c>
      <c r="DI926" s="188" cm="1">
        <f t="array" aca="1" ref="DI926" ca="1">IFERROR(INDEX(Forecast_Capex_Input!BJ$12:BJ$286,$X926)
*(INDEX(Forecast_Capex_Input!$H$12:$H$286,$X926)=Repex),0)
*$DE926</f>
        <v>0</v>
      </c>
      <c r="DJ926" s="188" cm="1">
        <f t="array" aca="1" ref="DJ926" ca="1">IFERROR(INDEX(Forecast_Capex_Input!BK$12:BK$286,$X926)
*(INDEX(Forecast_Capex_Input!$H$12:$H$286,$X926)=Repex),0)
*$DE926</f>
        <v>0</v>
      </c>
      <c r="DK926" s="188" cm="1">
        <f t="array" aca="1" ref="DK926" ca="1">IFERROR(INDEX(Forecast_Capex_Input!BL$12:BL$286,$X926)
*(INDEX(Forecast_Capex_Input!$H$12:$H$286,$X926)=Repex),0)
*$DE926</f>
        <v>0</v>
      </c>
      <c r="DL926" s="165"/>
      <c r="DM926" s="188" t="b" cm="1">
        <f t="array" aca="1" ref="DM926" ca="1">OR($G926=Forecast_Capex_Input!$BN$8:$BN$9)</f>
        <v>0</v>
      </c>
      <c r="DN926" s="188" cm="1">
        <f t="array" aca="1" ref="DN926" ca="1">IFERROR(INDEX(Forecast_Capex_Input!BO$12:BO$286,$X926)
*(INDEX(Forecast_Capex_Input!$H$12:$H$286,$X926)=Repex),0)
*$DM926</f>
        <v>0</v>
      </c>
      <c r="DO926" s="188" cm="1">
        <f t="array" aca="1" ref="DO926" ca="1">IFERROR(INDEX(Forecast_Capex_Input!BP$12:BP$286,$X926)
*(INDEX(Forecast_Capex_Input!$H$12:$H$286,$X926)=Repex),0)
*$DM926</f>
        <v>0</v>
      </c>
      <c r="DP926" s="188" cm="1">
        <f t="array" aca="1" ref="DP926" ca="1">IFERROR(INDEX(Forecast_Capex_Input!BQ$12:BQ$286,$X926)
*(INDEX(Forecast_Capex_Input!$H$12:$H$286,$X926)=Repex),0)
*$DM926</f>
        <v>0</v>
      </c>
      <c r="DQ926" s="188" cm="1">
        <f t="array" aca="1" ref="DQ926" ca="1">IFERROR(INDEX(Forecast_Capex_Input!BR$12:BR$286,$X926)
*(INDEX(Forecast_Capex_Input!$H$12:$H$286,$X926)=Repex),0)
*$DM926</f>
        <v>0</v>
      </c>
      <c r="DR926" s="188" cm="1">
        <f t="array" aca="1" ref="DR926" ca="1">IFERROR(INDEX(Forecast_Capex_Input!BS$12:BS$286,$X926)
*(INDEX(Forecast_Capex_Input!$H$12:$H$286,$X926)=Repex),0)
*$DM926</f>
        <v>0</v>
      </c>
      <c r="DS926" s="165"/>
      <c r="DT926" s="188" t="b" cm="1">
        <f t="array" aca="1" ref="DT926" ca="1">OR($G926=Forecast_Capex_Input!$BU$8:$BU$10)</f>
        <v>0</v>
      </c>
      <c r="DU926" s="188" cm="1">
        <f t="array" aca="1" ref="DU926" ca="1">IFERROR(INDEX(Forecast_Capex_Input!BV$12:BV$286,$X926)
*(INDEX(Forecast_Capex_Input!$H$12:$H$286,$X926)=Repex),0)
*$DT926</f>
        <v>0</v>
      </c>
      <c r="DV926" s="188" cm="1">
        <f t="array" aca="1" ref="DV926" ca="1">IFERROR(INDEX(Forecast_Capex_Input!BW$12:BW$286,$X926)
*(INDEX(Forecast_Capex_Input!$H$12:$H$286,$X926)=Repex),0)
*$DT926</f>
        <v>0</v>
      </c>
      <c r="DW926" s="188" cm="1">
        <f t="array" aca="1" ref="DW926" ca="1">IFERROR(INDEX(Forecast_Capex_Input!BX$12:BX$286,$X926)
*(INDEX(Forecast_Capex_Input!$H$12:$H$286,$X926)=Repex),0)
*$DT926</f>
        <v>0</v>
      </c>
      <c r="DX926" s="188" cm="1">
        <f t="array" aca="1" ref="DX926" ca="1">IFERROR(INDEX(Forecast_Capex_Input!BY$12:BY$286,$X926)
*(INDEX(Forecast_Capex_Input!$H$12:$H$286,$X926)=Repex),0)
*$DT926</f>
        <v>0</v>
      </c>
      <c r="DY926" s="188" cm="1">
        <f t="array" aca="1" ref="DY926" ca="1">IFERROR(INDEX(Forecast_Capex_Input!BZ$12:BZ$286,$X926)
*(INDEX(Forecast_Capex_Input!$H$12:$H$286,$X926)=Repex),0)
*$DT926</f>
        <v>0</v>
      </c>
      <c r="DZ926" s="188" cm="1">
        <f t="array" aca="1" ref="DZ926" ca="1">IFERROR(INDEX(Forecast_Capex_Input!CA$12:CA$286,$X926)
*(INDEX(Forecast_Capex_Input!$H$12:$H$286,$X926)=Repex),0)
*$DT926</f>
        <v>0</v>
      </c>
      <c r="EA926" s="188" cm="1">
        <f t="array" aca="1" ref="EA926" ca="1">IFERROR(INDEX(Forecast_Capex_Input!CB$12:CB$286,$X926)
*(INDEX(Forecast_Capex_Input!$H$12:$H$286,$X926)=Repex),0)
*$DT926</f>
        <v>0</v>
      </c>
      <c r="EB926" s="188" cm="1">
        <f t="array" aca="1" ref="EB926" ca="1">IFERROR(INDEX(Forecast_Capex_Input!CC$12:CC$286,$X926)
*(INDEX(Forecast_Capex_Input!$H$12:$H$286,$X926)=Repex),0)
*$DT926</f>
        <v>0</v>
      </c>
      <c r="EC926" s="165"/>
      <c r="ED926" s="226" t="str">
        <f t="shared" si="655"/>
        <v>N/A</v>
      </c>
      <c r="EE926" s="174" t="s">
        <v>15</v>
      </c>
    </row>
    <row r="927" spans="3:135" x14ac:dyDescent="0.2">
      <c r="C927" s="174">
        <f t="shared" si="656"/>
        <v>917</v>
      </c>
      <c r="D927" s="167" t="str" cm="1">
        <f t="array" ref="D927">IFERROR(INDEX(Forecast_Capex_Input!$D$12:$D$286,$X927),NA)</f>
        <v>N/A</v>
      </c>
      <c r="E927" s="172" t="str" cm="1">
        <f t="array" ref="E927">IF($X927=NA,NA,INDEX(Forecast_Capex_Input!$E$12:$E$286,$X927))</f>
        <v>N/A</v>
      </c>
      <c r="F927" s="167" t="str" cm="1">
        <f t="array" aca="1" ref="F927" ca="1">IFERROR(INDEX(General!$E$25:$E$26,$Y927),NA)</f>
        <v>N/A</v>
      </c>
      <c r="G927" s="167" t="str" cm="1">
        <f t="array" aca="1" ref="G927" ca="1">IFERROR(INDEX(Forecast_Capex_Input!$AI$11:$BB$11,$AA927),NA)</f>
        <v>N/A</v>
      </c>
      <c r="H927" s="189" t="str" cm="1">
        <f t="array" aca="1" ref="H927" ca="1">IFERROR(INDEX(Forecast_Capex_Input!$AI$12:$BB$286,$X927,$AA927),NA)</f>
        <v>N/A</v>
      </c>
      <c r="I927" s="199" t="str" cm="1">
        <f t="array" ref="I927">IFERROR(INDEX(Forecast_Capex_Input!$F$12:$F$286,$X927),NA)</f>
        <v>N/A</v>
      </c>
      <c r="J927" s="199" t="str" cm="1">
        <f t="array" ref="J927">IFERROR(INDEX(Forecast_Capex_Input!G$12:G$286,$X927),NA)</f>
        <v>N/A</v>
      </c>
      <c r="K927" s="199" t="str" cm="1">
        <f t="array" ref="K927">IFERROR(INDEX(Forecast_Capex_Input!H$12:H$286,$X927),NA)</f>
        <v>N/A</v>
      </c>
      <c r="L927" s="199" t="str" cm="1">
        <f t="array" ref="L927">IFERROR(INDEX(Forecast_Capex_Input!I$12:I$286,$X927),NA)</f>
        <v>N/A</v>
      </c>
      <c r="M927" s="199" t="str" cm="1">
        <f t="array" ref="M927">IFERROR(INDEX(Forecast_Capex_Input!J$12:J$286,$X927),NA)</f>
        <v>N/A</v>
      </c>
      <c r="N927" s="199" t="str" cm="1">
        <f t="array" ref="N927">IFERROR(INDEX(Forecast_Capex_Input!K$12:K$286,$X927),NA)</f>
        <v>N/A</v>
      </c>
      <c r="O927" s="199" t="str" cm="1">
        <f t="array" ref="O927">IFERROR(INDEX(Forecast_Capex_Input!L$12:L$286,$X927),NA)</f>
        <v>N/A</v>
      </c>
      <c r="P927" s="199" t="str" cm="1">
        <f t="array" ref="P927">IFERROR(INDEX(Forecast_Capex_Input!M$12:M$286,$X927),NA)</f>
        <v>N/A</v>
      </c>
      <c r="Q927" s="172" t="str" cm="1">
        <f t="array" ref="Q927">IFERROR(INDEX(Forecast_Capex_Input!N$12:N$286,$X927),NA)</f>
        <v>N/A</v>
      </c>
      <c r="R927" s="265" cm="1">
        <f t="array" ref="R927">IFERROR(INDEX(Forecast_Capex_Input!O$12:O$286,$X927),0)</f>
        <v>0</v>
      </c>
      <c r="S927" s="172" cm="1">
        <f t="array" ref="S927">IFERROR(INDEX(Forecast_Capex_Input!P$12:P$286,$X927),0)</f>
        <v>0</v>
      </c>
      <c r="T927" s="199" t="str" cm="1">
        <f t="array" aca="1" ref="T927" ca="1">IFERROR(INDEX(General!$K$84:$K$103,$AA927),NA)</f>
        <v>N/A</v>
      </c>
      <c r="U927" s="188" cm="1">
        <f t="array" aca="1" ref="U927" ca="1">IFERROR(
IF($F927=General!$E$25,INDEX(Forecast_Capex_Input!S$12:S$286,$X927),
INDEX(Forecast_Capex_Input!T$12:T$286,$X927)),0)</f>
        <v>0</v>
      </c>
      <c r="V927" s="222" t="b">
        <f>IFERROR(INDEX(Overheads!$T$19:$T$26,MATCH($I927,Overheads!$E$19:$E$26,0)),FALSE)</f>
        <v>0</v>
      </c>
      <c r="W927" s="165"/>
      <c r="X927" s="174" t="str">
        <f>IFERROR(
IF(MATCH($C927,Forecast_Capex_Input!$CI$12:$CI$286,1)+1&gt;MAX(Forecast_Capex_Input!$C$12:$C$286),NA,
MATCH($C927,Forecast_Capex_Input!$CI$12:$CI$286,1)+1),1)</f>
        <v>N/A</v>
      </c>
      <c r="Y927" s="174" t="str" cm="1">
        <f t="array" aca="1" ref="Y927" ca="1">IFERROR(
IF(X926&lt;&gt;X927,1,
IF(COUNTIF(OFFSET(Y926,0,0,-INDEX(Forecast_Capex_Input!$CG$12:$CG$286,$X927)),Y926)=INDEX(Forecast_Capex_Input!$CG$12:$CG$286,$X927),Y926+1,Y926)),NA)</f>
        <v>N/A</v>
      </c>
      <c r="Z927" s="174" t="str" cm="1">
        <f t="array" ref="Z927">IFERROR($C927-IF($X927=1,1,INDEX(Forecast_Capex_Input!$CI$12:$CI$286,$X927-1))+1,NA)</f>
        <v>N/A</v>
      </c>
      <c r="AA927" s="174" t="str" cm="1">
        <f t="array" aca="1" ref="AA927" ca="1">IFERROR(IF(Y927=1,
INDEX(Forecast_Capex_Input!$AI$10:$BB$10,SMALL(IF(INDEX(Forecast_Capex_Input!$AI$12:$BB$286,$X927,0)&gt;0,COLUMN(Forecast_Capex_Input!$AI$10:$BB$10)-COLUMN(Forecast_Capex_Input!$AI$12)+1),ROWS(OFFSET(AA926,0,0,-$Z927)))),
OFFSET(AA926,-INDEX(Forecast_Capex_Input!$CG$12:$CG$286,$X927)+1,0)),NA)</f>
        <v>N/A</v>
      </c>
      <c r="AB927" s="174" t="str">
        <f t="shared" ca="1" si="625"/>
        <v>N/A</v>
      </c>
      <c r="AC927" s="222" t="b">
        <f t="shared" si="657"/>
        <v>0</v>
      </c>
      <c r="AD927" s="220" t="b">
        <v>0</v>
      </c>
      <c r="AE927" s="222" t="b">
        <f t="shared" si="626"/>
        <v>1</v>
      </c>
      <c r="AF927" s="165"/>
      <c r="AG927" s="215">
        <v>0</v>
      </c>
      <c r="AH927" s="215">
        <v>0</v>
      </c>
      <c r="AI927" s="215">
        <v>0</v>
      </c>
      <c r="AJ927" s="215">
        <v>0</v>
      </c>
      <c r="AK927" s="215">
        <v>0</v>
      </c>
      <c r="AL927" s="155">
        <v>0</v>
      </c>
      <c r="AM927" s="165"/>
      <c r="AN927" s="215" cm="1">
        <f t="array" aca="1" ref="AN927" ca="1">IFERROR(INDEX(General!O$33:O$34,$AB927)
*AG927,0)</f>
        <v>0</v>
      </c>
      <c r="AO927" s="215" cm="1">
        <f t="array" aca="1" ref="AO927" ca="1">IFERROR(INDEX(General!P$33:P$34,$AB927)
*AH927,0)</f>
        <v>0</v>
      </c>
      <c r="AP927" s="215" cm="1">
        <f t="array" aca="1" ref="AP927" ca="1">IFERROR(INDEX(General!Q$33:Q$34,$AB927)
*AI927,0)</f>
        <v>0</v>
      </c>
      <c r="AQ927" s="215" cm="1">
        <f t="array" aca="1" ref="AQ927" ca="1">IFERROR(INDEX(General!R$33:R$34,$AB927)
*AJ927,0)</f>
        <v>0</v>
      </c>
      <c r="AR927" s="215" cm="1">
        <f t="array" aca="1" ref="AR927" ca="1">IFERROR(INDEX(General!S$33:S$34,$AB927)
*AK927,0)</f>
        <v>0</v>
      </c>
      <c r="AS927" s="155">
        <f t="shared" ca="1" si="658"/>
        <v>0</v>
      </c>
      <c r="AT927" s="165"/>
      <c r="AU927" s="215">
        <f ca="1">IF($AE927=FALSE,AN927*Overheads!$R$24*$V927,
IFERROR(Overheads!$O$49*$V927*AN927,0)
+IFERROR(Overheads!Q$59*$V927*(AN927/Overheads!Q$68),0))</f>
        <v>0</v>
      </c>
      <c r="AV927" s="215">
        <f ca="1">IF($AE927=FALSE,AO927*Overheads!$R$24*$V927,
IFERROR(Overheads!$O$49*$V927*AO927,0)
+IFERROR(Overheads!R$59*$V927*(AO927/Overheads!R$68),0))</f>
        <v>0</v>
      </c>
      <c r="AW927" s="215">
        <f ca="1">IF($AE927=FALSE,AP927*Overheads!$R$24*$V927,
IFERROR(Overheads!$O$49*$V927*AP927,0)
+IFERROR(Overheads!S$59*$V927*(AP927/Overheads!S$68),0))</f>
        <v>0</v>
      </c>
      <c r="AX927" s="215">
        <f ca="1">IF($AE927=FALSE,AQ927*Overheads!$R$24*$V927,
IFERROR(Overheads!$O$49*$V927*AQ927,0)
+IFERROR(Overheads!T$59*$V927*(AQ927/Overheads!T$68),0))</f>
        <v>0</v>
      </c>
      <c r="AY927" s="215">
        <f ca="1">IF($AE927=FALSE,AR927*Overheads!$R$24*$V927,
IFERROR(Overheads!$O$49*$V927*AR927,0)
+IFERROR(Overheads!U$59*$V927*(AR927/Overheads!U$68),0))</f>
        <v>0</v>
      </c>
      <c r="AZ927" s="155">
        <f t="shared" ca="1" si="659"/>
        <v>0</v>
      </c>
      <c r="BA927" s="165"/>
      <c r="BB927" s="215">
        <f ca="1">IF($AE927=FALSE,AN927*Overheads!$S$25,
IFERROR(Overheads!$O$50*AN927,0)
+IFERROR(Overheads!Q$60*(AN927/Overheads!Q$66),0))</f>
        <v>0</v>
      </c>
      <c r="BC927" s="215">
        <f ca="1">IF($AE927=FALSE,AO927*Overheads!$S$25,
IFERROR(Overheads!$O$50*AO927,0)
+IFERROR(Overheads!R$60*(AO927/Overheads!R$66),0))</f>
        <v>0</v>
      </c>
      <c r="BD927" s="215">
        <f ca="1">IF($AE927=FALSE,AP927*Overheads!$S$25,
IFERROR(Overheads!$O$50*AP927,0)
+IFERROR(Overheads!S$60*(AP927/Overheads!S$66),0))</f>
        <v>0</v>
      </c>
      <c r="BE927" s="215">
        <f ca="1">IF($AE927=FALSE,AQ927*Overheads!$S$25,
IFERROR(Overheads!$O$50*AQ927,0)
+IFERROR(Overheads!T$60*(AQ927/Overheads!T$66),0))</f>
        <v>0</v>
      </c>
      <c r="BF927" s="215">
        <f ca="1">IF($AE927=FALSE,AR927*Overheads!$S$25,
IFERROR(Overheads!$O$50*AR927,0)
+IFERROR(Overheads!U$60*(AR927/Overheads!U$66),0))</f>
        <v>0</v>
      </c>
      <c r="BG927" s="155">
        <f t="shared" ca="1" si="660"/>
        <v>0</v>
      </c>
      <c r="BH927" s="165"/>
      <c r="BI927" s="215">
        <f t="shared" ca="1" si="661"/>
        <v>0</v>
      </c>
      <c r="BJ927" s="215">
        <f t="shared" ca="1" si="627"/>
        <v>0</v>
      </c>
      <c r="BK927" s="215">
        <f t="shared" ca="1" si="628"/>
        <v>0</v>
      </c>
      <c r="BL927" s="215">
        <f t="shared" ca="1" si="629"/>
        <v>0</v>
      </c>
      <c r="BM927" s="215">
        <f t="shared" ca="1" si="630"/>
        <v>0</v>
      </c>
      <c r="BN927" s="155">
        <f t="shared" ca="1" si="662"/>
        <v>0</v>
      </c>
      <c r="BO927" s="165"/>
      <c r="BP927" s="187" cm="1">
        <f t="array" ref="BP927">IFERROR(IF($X927=$X926,BP926,INDEX(Forecast_Capex_Input!AC$12:AC$286,$X927)),0)</f>
        <v>0</v>
      </c>
      <c r="BQ927" s="187" cm="1">
        <f t="array" ref="BQ927">IFERROR(IF($X927=$X926,BQ926,INDEX(Forecast_Capex_Input!AD$12:AD$286,$X927)),0)</f>
        <v>0</v>
      </c>
      <c r="BR927" s="187" cm="1">
        <f t="array" ref="BR927">IFERROR(IF($X927=$X926,BR926,INDEX(Forecast_Capex_Input!AE$12:AE$286,$X927)),0)</f>
        <v>0</v>
      </c>
      <c r="BS927" s="187" cm="1">
        <f t="array" ref="BS927">IFERROR(IF($X927=$X926,BS926,INDEX(Forecast_Capex_Input!AF$12:AF$286,$X927)),0)</f>
        <v>0</v>
      </c>
      <c r="BT927" s="187" cm="1">
        <f t="array" ref="BT927">IFERROR(IF($X927=$X926,BT926,INDEX(Forecast_Capex_Input!AG$12:AG$286,$X927)),0)</f>
        <v>0</v>
      </c>
      <c r="BU927" s="165"/>
      <c r="BV927" s="215">
        <f t="shared" si="631"/>
        <v>0</v>
      </c>
      <c r="BW927" s="215">
        <f t="shared" si="632"/>
        <v>0</v>
      </c>
      <c r="BX927" s="215">
        <f t="shared" si="633"/>
        <v>0</v>
      </c>
      <c r="BY927" s="215">
        <f t="shared" si="634"/>
        <v>0</v>
      </c>
      <c r="BZ927" s="215">
        <f t="shared" si="635"/>
        <v>0</v>
      </c>
      <c r="CA927" s="155">
        <f t="shared" si="663"/>
        <v>0</v>
      </c>
      <c r="CB927" s="165"/>
      <c r="CC927" s="215">
        <f t="shared" si="636"/>
        <v>0</v>
      </c>
      <c r="CD927" s="215">
        <f t="shared" si="637"/>
        <v>0</v>
      </c>
      <c r="CE927" s="215">
        <f t="shared" si="638"/>
        <v>0</v>
      </c>
      <c r="CF927" s="215">
        <f t="shared" si="639"/>
        <v>0</v>
      </c>
      <c r="CG927" s="215">
        <f t="shared" si="640"/>
        <v>0</v>
      </c>
      <c r="CH927" s="155">
        <f t="shared" si="664"/>
        <v>0</v>
      </c>
      <c r="CI927" s="165"/>
      <c r="CJ927" s="215">
        <f t="shared" si="641"/>
        <v>0</v>
      </c>
      <c r="CK927" s="215">
        <f t="shared" si="642"/>
        <v>0</v>
      </c>
      <c r="CL927" s="215">
        <f t="shared" si="643"/>
        <v>0</v>
      </c>
      <c r="CM927" s="215">
        <f t="shared" si="644"/>
        <v>0</v>
      </c>
      <c r="CN927" s="215">
        <f t="shared" si="645"/>
        <v>0</v>
      </c>
      <c r="CO927" s="155">
        <f t="shared" si="665"/>
        <v>0</v>
      </c>
      <c r="CP927" s="165"/>
      <c r="CQ927" s="223">
        <f t="shared" si="646"/>
        <v>0</v>
      </c>
      <c r="CR927" s="223">
        <f t="shared" si="647"/>
        <v>0</v>
      </c>
      <c r="CS927" s="223">
        <f t="shared" si="648"/>
        <v>0</v>
      </c>
      <c r="CT927" s="223">
        <f t="shared" si="649"/>
        <v>0</v>
      </c>
      <c r="CU927" s="223">
        <f t="shared" si="650"/>
        <v>0</v>
      </c>
      <c r="CV927" s="155">
        <f t="shared" si="666"/>
        <v>0</v>
      </c>
      <c r="CW927" s="165"/>
      <c r="CX927" s="215">
        <f t="shared" si="667"/>
        <v>0</v>
      </c>
      <c r="CY927" s="215">
        <f t="shared" si="651"/>
        <v>0</v>
      </c>
      <c r="CZ927" s="215">
        <f t="shared" si="652"/>
        <v>0</v>
      </c>
      <c r="DA927" s="215">
        <f t="shared" si="653"/>
        <v>0</v>
      </c>
      <c r="DB927" s="215">
        <f t="shared" si="654"/>
        <v>0</v>
      </c>
      <c r="DC927" s="155">
        <f t="shared" si="668"/>
        <v>0</v>
      </c>
      <c r="DD927" s="165"/>
      <c r="DE927" s="188" t="b" cm="1">
        <f t="array" aca="1" ref="DE927" ca="1">OR($G927=Forecast_Capex_Input!$BF$8:$BF$10)</f>
        <v>0</v>
      </c>
      <c r="DF927" s="188" cm="1">
        <f t="array" aca="1" ref="DF927" ca="1">IFERROR(INDEX(Forecast_Capex_Input!BG$12:BG$286,$X927)
*(INDEX(Forecast_Capex_Input!$H$12:$H$286,$X927)=Repex),0)
*$DE927</f>
        <v>0</v>
      </c>
      <c r="DG927" s="188" cm="1">
        <f t="array" aca="1" ref="DG927" ca="1">IFERROR(INDEX(Forecast_Capex_Input!BH$12:BH$286,$X927)
*(INDEX(Forecast_Capex_Input!$H$12:$H$286,$X927)=Repex),0)
*$DE927</f>
        <v>0</v>
      </c>
      <c r="DH927" s="188" cm="1">
        <f t="array" aca="1" ref="DH927" ca="1">IFERROR(INDEX(Forecast_Capex_Input!BI$12:BI$286,$X927)
*(INDEX(Forecast_Capex_Input!$H$12:$H$286,$X927)=Repex),0)
*$DE927</f>
        <v>0</v>
      </c>
      <c r="DI927" s="188" cm="1">
        <f t="array" aca="1" ref="DI927" ca="1">IFERROR(INDEX(Forecast_Capex_Input!BJ$12:BJ$286,$X927)
*(INDEX(Forecast_Capex_Input!$H$12:$H$286,$X927)=Repex),0)
*$DE927</f>
        <v>0</v>
      </c>
      <c r="DJ927" s="188" cm="1">
        <f t="array" aca="1" ref="DJ927" ca="1">IFERROR(INDEX(Forecast_Capex_Input!BK$12:BK$286,$X927)
*(INDEX(Forecast_Capex_Input!$H$12:$H$286,$X927)=Repex),0)
*$DE927</f>
        <v>0</v>
      </c>
      <c r="DK927" s="188" cm="1">
        <f t="array" aca="1" ref="DK927" ca="1">IFERROR(INDEX(Forecast_Capex_Input!BL$12:BL$286,$X927)
*(INDEX(Forecast_Capex_Input!$H$12:$H$286,$X927)=Repex),0)
*$DE927</f>
        <v>0</v>
      </c>
      <c r="DL927" s="165"/>
      <c r="DM927" s="188" t="b" cm="1">
        <f t="array" aca="1" ref="DM927" ca="1">OR($G927=Forecast_Capex_Input!$BN$8:$BN$9)</f>
        <v>0</v>
      </c>
      <c r="DN927" s="188" cm="1">
        <f t="array" aca="1" ref="DN927" ca="1">IFERROR(INDEX(Forecast_Capex_Input!BO$12:BO$286,$X927)
*(INDEX(Forecast_Capex_Input!$H$12:$H$286,$X927)=Repex),0)
*$DM927</f>
        <v>0</v>
      </c>
      <c r="DO927" s="188" cm="1">
        <f t="array" aca="1" ref="DO927" ca="1">IFERROR(INDEX(Forecast_Capex_Input!BP$12:BP$286,$X927)
*(INDEX(Forecast_Capex_Input!$H$12:$H$286,$X927)=Repex),0)
*$DM927</f>
        <v>0</v>
      </c>
      <c r="DP927" s="188" cm="1">
        <f t="array" aca="1" ref="DP927" ca="1">IFERROR(INDEX(Forecast_Capex_Input!BQ$12:BQ$286,$X927)
*(INDEX(Forecast_Capex_Input!$H$12:$H$286,$X927)=Repex),0)
*$DM927</f>
        <v>0</v>
      </c>
      <c r="DQ927" s="188" cm="1">
        <f t="array" aca="1" ref="DQ927" ca="1">IFERROR(INDEX(Forecast_Capex_Input!BR$12:BR$286,$X927)
*(INDEX(Forecast_Capex_Input!$H$12:$H$286,$X927)=Repex),0)
*$DM927</f>
        <v>0</v>
      </c>
      <c r="DR927" s="188" cm="1">
        <f t="array" aca="1" ref="DR927" ca="1">IFERROR(INDEX(Forecast_Capex_Input!BS$12:BS$286,$X927)
*(INDEX(Forecast_Capex_Input!$H$12:$H$286,$X927)=Repex),0)
*$DM927</f>
        <v>0</v>
      </c>
      <c r="DS927" s="165"/>
      <c r="DT927" s="188" t="b" cm="1">
        <f t="array" aca="1" ref="DT927" ca="1">OR($G927=Forecast_Capex_Input!$BU$8:$BU$10)</f>
        <v>0</v>
      </c>
      <c r="DU927" s="188" cm="1">
        <f t="array" aca="1" ref="DU927" ca="1">IFERROR(INDEX(Forecast_Capex_Input!BV$12:BV$286,$X927)
*(INDEX(Forecast_Capex_Input!$H$12:$H$286,$X927)=Repex),0)
*$DT927</f>
        <v>0</v>
      </c>
      <c r="DV927" s="188" cm="1">
        <f t="array" aca="1" ref="DV927" ca="1">IFERROR(INDEX(Forecast_Capex_Input!BW$12:BW$286,$X927)
*(INDEX(Forecast_Capex_Input!$H$12:$H$286,$X927)=Repex),0)
*$DT927</f>
        <v>0</v>
      </c>
      <c r="DW927" s="188" cm="1">
        <f t="array" aca="1" ref="DW927" ca="1">IFERROR(INDEX(Forecast_Capex_Input!BX$12:BX$286,$X927)
*(INDEX(Forecast_Capex_Input!$H$12:$H$286,$X927)=Repex),0)
*$DT927</f>
        <v>0</v>
      </c>
      <c r="DX927" s="188" cm="1">
        <f t="array" aca="1" ref="DX927" ca="1">IFERROR(INDEX(Forecast_Capex_Input!BY$12:BY$286,$X927)
*(INDEX(Forecast_Capex_Input!$H$12:$H$286,$X927)=Repex),0)
*$DT927</f>
        <v>0</v>
      </c>
      <c r="DY927" s="188" cm="1">
        <f t="array" aca="1" ref="DY927" ca="1">IFERROR(INDEX(Forecast_Capex_Input!BZ$12:BZ$286,$X927)
*(INDEX(Forecast_Capex_Input!$H$12:$H$286,$X927)=Repex),0)
*$DT927</f>
        <v>0</v>
      </c>
      <c r="DZ927" s="188" cm="1">
        <f t="array" aca="1" ref="DZ927" ca="1">IFERROR(INDEX(Forecast_Capex_Input!CA$12:CA$286,$X927)
*(INDEX(Forecast_Capex_Input!$H$12:$H$286,$X927)=Repex),0)
*$DT927</f>
        <v>0</v>
      </c>
      <c r="EA927" s="188" cm="1">
        <f t="array" aca="1" ref="EA927" ca="1">IFERROR(INDEX(Forecast_Capex_Input!CB$12:CB$286,$X927)
*(INDEX(Forecast_Capex_Input!$H$12:$H$286,$X927)=Repex),0)
*$DT927</f>
        <v>0</v>
      </c>
      <c r="EB927" s="188" cm="1">
        <f t="array" aca="1" ref="EB927" ca="1">IFERROR(INDEX(Forecast_Capex_Input!CC$12:CC$286,$X927)
*(INDEX(Forecast_Capex_Input!$H$12:$H$286,$X927)=Repex),0)
*$DT927</f>
        <v>0</v>
      </c>
      <c r="EC927" s="165"/>
      <c r="ED927" s="226" t="str">
        <f t="shared" si="655"/>
        <v>N/A</v>
      </c>
      <c r="EE927" s="174" t="s">
        <v>15</v>
      </c>
    </row>
    <row r="928" spans="3:135" x14ac:dyDescent="0.2">
      <c r="C928" s="174">
        <f t="shared" si="656"/>
        <v>918</v>
      </c>
      <c r="D928" s="167" t="str" cm="1">
        <f t="array" ref="D928">IFERROR(INDEX(Forecast_Capex_Input!$D$12:$D$286,$X928),NA)</f>
        <v>N/A</v>
      </c>
      <c r="E928" s="172" t="str" cm="1">
        <f t="array" ref="E928">IF($X928=NA,NA,INDEX(Forecast_Capex_Input!$E$12:$E$286,$X928))</f>
        <v>N/A</v>
      </c>
      <c r="F928" s="167" t="str" cm="1">
        <f t="array" aca="1" ref="F928" ca="1">IFERROR(INDEX(General!$E$25:$E$26,$Y928),NA)</f>
        <v>N/A</v>
      </c>
      <c r="G928" s="167" t="str" cm="1">
        <f t="array" aca="1" ref="G928" ca="1">IFERROR(INDEX(Forecast_Capex_Input!$AI$11:$BB$11,$AA928),NA)</f>
        <v>N/A</v>
      </c>
      <c r="H928" s="189" t="str" cm="1">
        <f t="array" aca="1" ref="H928" ca="1">IFERROR(INDEX(Forecast_Capex_Input!$AI$12:$BB$286,$X928,$AA928),NA)</f>
        <v>N/A</v>
      </c>
      <c r="I928" s="199" t="str" cm="1">
        <f t="array" ref="I928">IFERROR(INDEX(Forecast_Capex_Input!$F$12:$F$286,$X928),NA)</f>
        <v>N/A</v>
      </c>
      <c r="J928" s="199" t="str" cm="1">
        <f t="array" ref="J928">IFERROR(INDEX(Forecast_Capex_Input!G$12:G$286,$X928),NA)</f>
        <v>N/A</v>
      </c>
      <c r="K928" s="199" t="str" cm="1">
        <f t="array" ref="K928">IFERROR(INDEX(Forecast_Capex_Input!H$12:H$286,$X928),NA)</f>
        <v>N/A</v>
      </c>
      <c r="L928" s="199" t="str" cm="1">
        <f t="array" ref="L928">IFERROR(INDEX(Forecast_Capex_Input!I$12:I$286,$X928),NA)</f>
        <v>N/A</v>
      </c>
      <c r="M928" s="199" t="str" cm="1">
        <f t="array" ref="M928">IFERROR(INDEX(Forecast_Capex_Input!J$12:J$286,$X928),NA)</f>
        <v>N/A</v>
      </c>
      <c r="N928" s="199" t="str" cm="1">
        <f t="array" ref="N928">IFERROR(INDEX(Forecast_Capex_Input!K$12:K$286,$X928),NA)</f>
        <v>N/A</v>
      </c>
      <c r="O928" s="199" t="str" cm="1">
        <f t="array" ref="O928">IFERROR(INDEX(Forecast_Capex_Input!L$12:L$286,$X928),NA)</f>
        <v>N/A</v>
      </c>
      <c r="P928" s="199" t="str" cm="1">
        <f t="array" ref="P928">IFERROR(INDEX(Forecast_Capex_Input!M$12:M$286,$X928),NA)</f>
        <v>N/A</v>
      </c>
      <c r="Q928" s="172" t="str" cm="1">
        <f t="array" ref="Q928">IFERROR(INDEX(Forecast_Capex_Input!N$12:N$286,$X928),NA)</f>
        <v>N/A</v>
      </c>
      <c r="R928" s="265" cm="1">
        <f t="array" ref="R928">IFERROR(INDEX(Forecast_Capex_Input!O$12:O$286,$X928),0)</f>
        <v>0</v>
      </c>
      <c r="S928" s="172" cm="1">
        <f t="array" ref="S928">IFERROR(INDEX(Forecast_Capex_Input!P$12:P$286,$X928),0)</f>
        <v>0</v>
      </c>
      <c r="T928" s="199" t="str" cm="1">
        <f t="array" aca="1" ref="T928" ca="1">IFERROR(INDEX(General!$K$84:$K$103,$AA928),NA)</f>
        <v>N/A</v>
      </c>
      <c r="U928" s="188" cm="1">
        <f t="array" aca="1" ref="U928" ca="1">IFERROR(
IF($F928=General!$E$25,INDEX(Forecast_Capex_Input!S$12:S$286,$X928),
INDEX(Forecast_Capex_Input!T$12:T$286,$X928)),0)</f>
        <v>0</v>
      </c>
      <c r="V928" s="222" t="b">
        <f>IFERROR(INDEX(Overheads!$T$19:$T$26,MATCH($I928,Overheads!$E$19:$E$26,0)),FALSE)</f>
        <v>0</v>
      </c>
      <c r="W928" s="165"/>
      <c r="X928" s="174" t="str">
        <f>IFERROR(
IF(MATCH($C928,Forecast_Capex_Input!$CI$12:$CI$286,1)+1&gt;MAX(Forecast_Capex_Input!$C$12:$C$286),NA,
MATCH($C928,Forecast_Capex_Input!$CI$12:$CI$286,1)+1),1)</f>
        <v>N/A</v>
      </c>
      <c r="Y928" s="174" t="str" cm="1">
        <f t="array" aca="1" ref="Y928" ca="1">IFERROR(
IF(X927&lt;&gt;X928,1,
IF(COUNTIF(OFFSET(Y927,0,0,-INDEX(Forecast_Capex_Input!$CG$12:$CG$286,$X928)),Y927)=INDEX(Forecast_Capex_Input!$CG$12:$CG$286,$X928),Y927+1,Y927)),NA)</f>
        <v>N/A</v>
      </c>
      <c r="Z928" s="174" t="str" cm="1">
        <f t="array" ref="Z928">IFERROR($C928-IF($X928=1,1,INDEX(Forecast_Capex_Input!$CI$12:$CI$286,$X928-1))+1,NA)</f>
        <v>N/A</v>
      </c>
      <c r="AA928" s="174" t="str" cm="1">
        <f t="array" aca="1" ref="AA928" ca="1">IFERROR(IF(Y928=1,
INDEX(Forecast_Capex_Input!$AI$10:$BB$10,SMALL(IF(INDEX(Forecast_Capex_Input!$AI$12:$BB$286,$X928,0)&gt;0,COLUMN(Forecast_Capex_Input!$AI$10:$BB$10)-COLUMN(Forecast_Capex_Input!$AI$12)+1),ROWS(OFFSET(AA927,0,0,-$Z928)))),
OFFSET(AA927,-INDEX(Forecast_Capex_Input!$CG$12:$CG$286,$X928)+1,0)),NA)</f>
        <v>N/A</v>
      </c>
      <c r="AB928" s="174" t="str">
        <f t="shared" ca="1" si="625"/>
        <v>N/A</v>
      </c>
      <c r="AC928" s="222" t="b">
        <f t="shared" si="657"/>
        <v>0</v>
      </c>
      <c r="AD928" s="220" t="b">
        <v>0</v>
      </c>
      <c r="AE928" s="222" t="b">
        <f t="shared" si="626"/>
        <v>1</v>
      </c>
      <c r="AF928" s="165"/>
      <c r="AG928" s="215">
        <v>0</v>
      </c>
      <c r="AH928" s="215">
        <v>0</v>
      </c>
      <c r="AI928" s="215">
        <v>0</v>
      </c>
      <c r="AJ928" s="215">
        <v>0</v>
      </c>
      <c r="AK928" s="215">
        <v>0</v>
      </c>
      <c r="AL928" s="155">
        <v>0</v>
      </c>
      <c r="AM928" s="165"/>
      <c r="AN928" s="215" cm="1">
        <f t="array" aca="1" ref="AN928" ca="1">IFERROR(INDEX(General!O$33:O$34,$AB928)
*AG928,0)</f>
        <v>0</v>
      </c>
      <c r="AO928" s="215" cm="1">
        <f t="array" aca="1" ref="AO928" ca="1">IFERROR(INDEX(General!P$33:P$34,$AB928)
*AH928,0)</f>
        <v>0</v>
      </c>
      <c r="AP928" s="215" cm="1">
        <f t="array" aca="1" ref="AP928" ca="1">IFERROR(INDEX(General!Q$33:Q$34,$AB928)
*AI928,0)</f>
        <v>0</v>
      </c>
      <c r="AQ928" s="215" cm="1">
        <f t="array" aca="1" ref="AQ928" ca="1">IFERROR(INDEX(General!R$33:R$34,$AB928)
*AJ928,0)</f>
        <v>0</v>
      </c>
      <c r="AR928" s="215" cm="1">
        <f t="array" aca="1" ref="AR928" ca="1">IFERROR(INDEX(General!S$33:S$34,$AB928)
*AK928,0)</f>
        <v>0</v>
      </c>
      <c r="AS928" s="155">
        <f t="shared" ca="1" si="658"/>
        <v>0</v>
      </c>
      <c r="AT928" s="165"/>
      <c r="AU928" s="215">
        <f ca="1">IF($AE928=FALSE,AN928*Overheads!$R$24*$V928,
IFERROR(Overheads!$O$49*$V928*AN928,0)
+IFERROR(Overheads!Q$59*$V928*(AN928/Overheads!Q$68),0))</f>
        <v>0</v>
      </c>
      <c r="AV928" s="215">
        <f ca="1">IF($AE928=FALSE,AO928*Overheads!$R$24*$V928,
IFERROR(Overheads!$O$49*$V928*AO928,0)
+IFERROR(Overheads!R$59*$V928*(AO928/Overheads!R$68),0))</f>
        <v>0</v>
      </c>
      <c r="AW928" s="215">
        <f ca="1">IF($AE928=FALSE,AP928*Overheads!$R$24*$V928,
IFERROR(Overheads!$O$49*$V928*AP928,0)
+IFERROR(Overheads!S$59*$V928*(AP928/Overheads!S$68),0))</f>
        <v>0</v>
      </c>
      <c r="AX928" s="215">
        <f ca="1">IF($AE928=FALSE,AQ928*Overheads!$R$24*$V928,
IFERROR(Overheads!$O$49*$V928*AQ928,0)
+IFERROR(Overheads!T$59*$V928*(AQ928/Overheads!T$68),0))</f>
        <v>0</v>
      </c>
      <c r="AY928" s="215">
        <f ca="1">IF($AE928=FALSE,AR928*Overheads!$R$24*$V928,
IFERROR(Overheads!$O$49*$V928*AR928,0)
+IFERROR(Overheads!U$59*$V928*(AR928/Overheads!U$68),0))</f>
        <v>0</v>
      </c>
      <c r="AZ928" s="155">
        <f t="shared" ca="1" si="659"/>
        <v>0</v>
      </c>
      <c r="BA928" s="165"/>
      <c r="BB928" s="215">
        <f ca="1">IF($AE928=FALSE,AN928*Overheads!$S$25,
IFERROR(Overheads!$O$50*AN928,0)
+IFERROR(Overheads!Q$60*(AN928/Overheads!Q$66),0))</f>
        <v>0</v>
      </c>
      <c r="BC928" s="215">
        <f ca="1">IF($AE928=FALSE,AO928*Overheads!$S$25,
IFERROR(Overheads!$O$50*AO928,0)
+IFERROR(Overheads!R$60*(AO928/Overheads!R$66),0))</f>
        <v>0</v>
      </c>
      <c r="BD928" s="215">
        <f ca="1">IF($AE928=FALSE,AP928*Overheads!$S$25,
IFERROR(Overheads!$O$50*AP928,0)
+IFERROR(Overheads!S$60*(AP928/Overheads!S$66),0))</f>
        <v>0</v>
      </c>
      <c r="BE928" s="215">
        <f ca="1">IF($AE928=FALSE,AQ928*Overheads!$S$25,
IFERROR(Overheads!$O$50*AQ928,0)
+IFERROR(Overheads!T$60*(AQ928/Overheads!T$66),0))</f>
        <v>0</v>
      </c>
      <c r="BF928" s="215">
        <f ca="1">IF($AE928=FALSE,AR928*Overheads!$S$25,
IFERROR(Overheads!$O$50*AR928,0)
+IFERROR(Overheads!U$60*(AR928/Overheads!U$66),0))</f>
        <v>0</v>
      </c>
      <c r="BG928" s="155">
        <f t="shared" ca="1" si="660"/>
        <v>0</v>
      </c>
      <c r="BH928" s="165"/>
      <c r="BI928" s="215">
        <f t="shared" ca="1" si="661"/>
        <v>0</v>
      </c>
      <c r="BJ928" s="215">
        <f t="shared" ca="1" si="627"/>
        <v>0</v>
      </c>
      <c r="BK928" s="215">
        <f t="shared" ca="1" si="628"/>
        <v>0</v>
      </c>
      <c r="BL928" s="215">
        <f t="shared" ca="1" si="629"/>
        <v>0</v>
      </c>
      <c r="BM928" s="215">
        <f t="shared" ca="1" si="630"/>
        <v>0</v>
      </c>
      <c r="BN928" s="155">
        <f t="shared" ca="1" si="662"/>
        <v>0</v>
      </c>
      <c r="BO928" s="165"/>
      <c r="BP928" s="187" cm="1">
        <f t="array" ref="BP928">IFERROR(IF($X928=$X927,BP927,INDEX(Forecast_Capex_Input!AC$12:AC$286,$X928)),0)</f>
        <v>0</v>
      </c>
      <c r="BQ928" s="187" cm="1">
        <f t="array" ref="BQ928">IFERROR(IF($X928=$X927,BQ927,INDEX(Forecast_Capex_Input!AD$12:AD$286,$X928)),0)</f>
        <v>0</v>
      </c>
      <c r="BR928" s="187" cm="1">
        <f t="array" ref="BR928">IFERROR(IF($X928=$X927,BR927,INDEX(Forecast_Capex_Input!AE$12:AE$286,$X928)),0)</f>
        <v>0</v>
      </c>
      <c r="BS928" s="187" cm="1">
        <f t="array" ref="BS928">IFERROR(IF($X928=$X927,BS927,INDEX(Forecast_Capex_Input!AF$12:AF$286,$X928)),0)</f>
        <v>0</v>
      </c>
      <c r="BT928" s="187" cm="1">
        <f t="array" ref="BT928">IFERROR(IF($X928=$X927,BT927,INDEX(Forecast_Capex_Input!AG$12:AG$286,$X928)),0)</f>
        <v>0</v>
      </c>
      <c r="BU928" s="165"/>
      <c r="BV928" s="215">
        <f t="shared" si="631"/>
        <v>0</v>
      </c>
      <c r="BW928" s="215">
        <f t="shared" si="632"/>
        <v>0</v>
      </c>
      <c r="BX928" s="215">
        <f t="shared" si="633"/>
        <v>0</v>
      </c>
      <c r="BY928" s="215">
        <f t="shared" si="634"/>
        <v>0</v>
      </c>
      <c r="BZ928" s="215">
        <f t="shared" si="635"/>
        <v>0</v>
      </c>
      <c r="CA928" s="155">
        <f t="shared" si="663"/>
        <v>0</v>
      </c>
      <c r="CB928" s="165"/>
      <c r="CC928" s="215">
        <f t="shared" si="636"/>
        <v>0</v>
      </c>
      <c r="CD928" s="215">
        <f t="shared" si="637"/>
        <v>0</v>
      </c>
      <c r="CE928" s="215">
        <f t="shared" si="638"/>
        <v>0</v>
      </c>
      <c r="CF928" s="215">
        <f t="shared" si="639"/>
        <v>0</v>
      </c>
      <c r="CG928" s="215">
        <f t="shared" si="640"/>
        <v>0</v>
      </c>
      <c r="CH928" s="155">
        <f t="shared" si="664"/>
        <v>0</v>
      </c>
      <c r="CI928" s="165"/>
      <c r="CJ928" s="215">
        <f t="shared" si="641"/>
        <v>0</v>
      </c>
      <c r="CK928" s="215">
        <f t="shared" si="642"/>
        <v>0</v>
      </c>
      <c r="CL928" s="215">
        <f t="shared" si="643"/>
        <v>0</v>
      </c>
      <c r="CM928" s="215">
        <f t="shared" si="644"/>
        <v>0</v>
      </c>
      <c r="CN928" s="215">
        <f t="shared" si="645"/>
        <v>0</v>
      </c>
      <c r="CO928" s="155">
        <f t="shared" si="665"/>
        <v>0</v>
      </c>
      <c r="CP928" s="165"/>
      <c r="CQ928" s="223">
        <f t="shared" si="646"/>
        <v>0</v>
      </c>
      <c r="CR928" s="223">
        <f t="shared" si="647"/>
        <v>0</v>
      </c>
      <c r="CS928" s="223">
        <f t="shared" si="648"/>
        <v>0</v>
      </c>
      <c r="CT928" s="223">
        <f t="shared" si="649"/>
        <v>0</v>
      </c>
      <c r="CU928" s="223">
        <f t="shared" si="650"/>
        <v>0</v>
      </c>
      <c r="CV928" s="155">
        <f t="shared" si="666"/>
        <v>0</v>
      </c>
      <c r="CW928" s="165"/>
      <c r="CX928" s="215">
        <f t="shared" si="667"/>
        <v>0</v>
      </c>
      <c r="CY928" s="215">
        <f t="shared" si="651"/>
        <v>0</v>
      </c>
      <c r="CZ928" s="215">
        <f t="shared" si="652"/>
        <v>0</v>
      </c>
      <c r="DA928" s="215">
        <f t="shared" si="653"/>
        <v>0</v>
      </c>
      <c r="DB928" s="215">
        <f t="shared" si="654"/>
        <v>0</v>
      </c>
      <c r="DC928" s="155">
        <f t="shared" si="668"/>
        <v>0</v>
      </c>
      <c r="DD928" s="165"/>
      <c r="DE928" s="188" t="b" cm="1">
        <f t="array" aca="1" ref="DE928" ca="1">OR($G928=Forecast_Capex_Input!$BF$8:$BF$10)</f>
        <v>0</v>
      </c>
      <c r="DF928" s="188" cm="1">
        <f t="array" aca="1" ref="DF928" ca="1">IFERROR(INDEX(Forecast_Capex_Input!BG$12:BG$286,$X928)
*(INDEX(Forecast_Capex_Input!$H$12:$H$286,$X928)=Repex),0)
*$DE928</f>
        <v>0</v>
      </c>
      <c r="DG928" s="188" cm="1">
        <f t="array" aca="1" ref="DG928" ca="1">IFERROR(INDEX(Forecast_Capex_Input!BH$12:BH$286,$X928)
*(INDEX(Forecast_Capex_Input!$H$12:$H$286,$X928)=Repex),0)
*$DE928</f>
        <v>0</v>
      </c>
      <c r="DH928" s="188" cm="1">
        <f t="array" aca="1" ref="DH928" ca="1">IFERROR(INDEX(Forecast_Capex_Input!BI$12:BI$286,$X928)
*(INDEX(Forecast_Capex_Input!$H$12:$H$286,$X928)=Repex),0)
*$DE928</f>
        <v>0</v>
      </c>
      <c r="DI928" s="188" cm="1">
        <f t="array" aca="1" ref="DI928" ca="1">IFERROR(INDEX(Forecast_Capex_Input!BJ$12:BJ$286,$X928)
*(INDEX(Forecast_Capex_Input!$H$12:$H$286,$X928)=Repex),0)
*$DE928</f>
        <v>0</v>
      </c>
      <c r="DJ928" s="188" cm="1">
        <f t="array" aca="1" ref="DJ928" ca="1">IFERROR(INDEX(Forecast_Capex_Input!BK$12:BK$286,$X928)
*(INDEX(Forecast_Capex_Input!$H$12:$H$286,$X928)=Repex),0)
*$DE928</f>
        <v>0</v>
      </c>
      <c r="DK928" s="188" cm="1">
        <f t="array" aca="1" ref="DK928" ca="1">IFERROR(INDEX(Forecast_Capex_Input!BL$12:BL$286,$X928)
*(INDEX(Forecast_Capex_Input!$H$12:$H$286,$X928)=Repex),0)
*$DE928</f>
        <v>0</v>
      </c>
      <c r="DL928" s="165"/>
      <c r="DM928" s="188" t="b" cm="1">
        <f t="array" aca="1" ref="DM928" ca="1">OR($G928=Forecast_Capex_Input!$BN$8:$BN$9)</f>
        <v>0</v>
      </c>
      <c r="DN928" s="188" cm="1">
        <f t="array" aca="1" ref="DN928" ca="1">IFERROR(INDEX(Forecast_Capex_Input!BO$12:BO$286,$X928)
*(INDEX(Forecast_Capex_Input!$H$12:$H$286,$X928)=Repex),0)
*$DM928</f>
        <v>0</v>
      </c>
      <c r="DO928" s="188" cm="1">
        <f t="array" aca="1" ref="DO928" ca="1">IFERROR(INDEX(Forecast_Capex_Input!BP$12:BP$286,$X928)
*(INDEX(Forecast_Capex_Input!$H$12:$H$286,$X928)=Repex),0)
*$DM928</f>
        <v>0</v>
      </c>
      <c r="DP928" s="188" cm="1">
        <f t="array" aca="1" ref="DP928" ca="1">IFERROR(INDEX(Forecast_Capex_Input!BQ$12:BQ$286,$X928)
*(INDEX(Forecast_Capex_Input!$H$12:$H$286,$X928)=Repex),0)
*$DM928</f>
        <v>0</v>
      </c>
      <c r="DQ928" s="188" cm="1">
        <f t="array" aca="1" ref="DQ928" ca="1">IFERROR(INDEX(Forecast_Capex_Input!BR$12:BR$286,$X928)
*(INDEX(Forecast_Capex_Input!$H$12:$H$286,$X928)=Repex),0)
*$DM928</f>
        <v>0</v>
      </c>
      <c r="DR928" s="188" cm="1">
        <f t="array" aca="1" ref="DR928" ca="1">IFERROR(INDEX(Forecast_Capex_Input!BS$12:BS$286,$X928)
*(INDEX(Forecast_Capex_Input!$H$12:$H$286,$X928)=Repex),0)
*$DM928</f>
        <v>0</v>
      </c>
      <c r="DS928" s="165"/>
      <c r="DT928" s="188" t="b" cm="1">
        <f t="array" aca="1" ref="DT928" ca="1">OR($G928=Forecast_Capex_Input!$BU$8:$BU$10)</f>
        <v>0</v>
      </c>
      <c r="DU928" s="188" cm="1">
        <f t="array" aca="1" ref="DU928" ca="1">IFERROR(INDEX(Forecast_Capex_Input!BV$12:BV$286,$X928)
*(INDEX(Forecast_Capex_Input!$H$12:$H$286,$X928)=Repex),0)
*$DT928</f>
        <v>0</v>
      </c>
      <c r="DV928" s="188" cm="1">
        <f t="array" aca="1" ref="DV928" ca="1">IFERROR(INDEX(Forecast_Capex_Input!BW$12:BW$286,$X928)
*(INDEX(Forecast_Capex_Input!$H$12:$H$286,$X928)=Repex),0)
*$DT928</f>
        <v>0</v>
      </c>
      <c r="DW928" s="188" cm="1">
        <f t="array" aca="1" ref="DW928" ca="1">IFERROR(INDEX(Forecast_Capex_Input!BX$12:BX$286,$X928)
*(INDEX(Forecast_Capex_Input!$H$12:$H$286,$X928)=Repex),0)
*$DT928</f>
        <v>0</v>
      </c>
      <c r="DX928" s="188" cm="1">
        <f t="array" aca="1" ref="DX928" ca="1">IFERROR(INDEX(Forecast_Capex_Input!BY$12:BY$286,$X928)
*(INDEX(Forecast_Capex_Input!$H$12:$H$286,$X928)=Repex),0)
*$DT928</f>
        <v>0</v>
      </c>
      <c r="DY928" s="188" cm="1">
        <f t="array" aca="1" ref="DY928" ca="1">IFERROR(INDEX(Forecast_Capex_Input!BZ$12:BZ$286,$X928)
*(INDEX(Forecast_Capex_Input!$H$12:$H$286,$X928)=Repex),0)
*$DT928</f>
        <v>0</v>
      </c>
      <c r="DZ928" s="188" cm="1">
        <f t="array" aca="1" ref="DZ928" ca="1">IFERROR(INDEX(Forecast_Capex_Input!CA$12:CA$286,$X928)
*(INDEX(Forecast_Capex_Input!$H$12:$H$286,$X928)=Repex),0)
*$DT928</f>
        <v>0</v>
      </c>
      <c r="EA928" s="188" cm="1">
        <f t="array" aca="1" ref="EA928" ca="1">IFERROR(INDEX(Forecast_Capex_Input!CB$12:CB$286,$X928)
*(INDEX(Forecast_Capex_Input!$H$12:$H$286,$X928)=Repex),0)
*$DT928</f>
        <v>0</v>
      </c>
      <c r="EB928" s="188" cm="1">
        <f t="array" aca="1" ref="EB928" ca="1">IFERROR(INDEX(Forecast_Capex_Input!CC$12:CC$286,$X928)
*(INDEX(Forecast_Capex_Input!$H$12:$H$286,$X928)=Repex),0)
*$DT928</f>
        <v>0</v>
      </c>
      <c r="EC928" s="165"/>
      <c r="ED928" s="226" t="str">
        <f t="shared" si="655"/>
        <v>N/A</v>
      </c>
      <c r="EE928" s="174" t="s">
        <v>15</v>
      </c>
    </row>
    <row r="929" spans="3:135" x14ac:dyDescent="0.2">
      <c r="C929" s="174">
        <f t="shared" si="656"/>
        <v>919</v>
      </c>
      <c r="D929" s="167" t="str" cm="1">
        <f t="array" ref="D929">IFERROR(INDEX(Forecast_Capex_Input!$D$12:$D$286,$X929),NA)</f>
        <v>N/A</v>
      </c>
      <c r="E929" s="172" t="str" cm="1">
        <f t="array" ref="E929">IF($X929=NA,NA,INDEX(Forecast_Capex_Input!$E$12:$E$286,$X929))</f>
        <v>N/A</v>
      </c>
      <c r="F929" s="167" t="str" cm="1">
        <f t="array" aca="1" ref="F929" ca="1">IFERROR(INDEX(General!$E$25:$E$26,$Y929),NA)</f>
        <v>N/A</v>
      </c>
      <c r="G929" s="167" t="str" cm="1">
        <f t="array" aca="1" ref="G929" ca="1">IFERROR(INDEX(Forecast_Capex_Input!$AI$11:$BB$11,$AA929),NA)</f>
        <v>N/A</v>
      </c>
      <c r="H929" s="189" t="str" cm="1">
        <f t="array" aca="1" ref="H929" ca="1">IFERROR(INDEX(Forecast_Capex_Input!$AI$12:$BB$286,$X929,$AA929),NA)</f>
        <v>N/A</v>
      </c>
      <c r="I929" s="199" t="str" cm="1">
        <f t="array" ref="I929">IFERROR(INDEX(Forecast_Capex_Input!$F$12:$F$286,$X929),NA)</f>
        <v>N/A</v>
      </c>
      <c r="J929" s="199" t="str" cm="1">
        <f t="array" ref="J929">IFERROR(INDEX(Forecast_Capex_Input!G$12:G$286,$X929),NA)</f>
        <v>N/A</v>
      </c>
      <c r="K929" s="199" t="str" cm="1">
        <f t="array" ref="K929">IFERROR(INDEX(Forecast_Capex_Input!H$12:H$286,$X929),NA)</f>
        <v>N/A</v>
      </c>
      <c r="L929" s="199" t="str" cm="1">
        <f t="array" ref="L929">IFERROR(INDEX(Forecast_Capex_Input!I$12:I$286,$X929),NA)</f>
        <v>N/A</v>
      </c>
      <c r="M929" s="199" t="str" cm="1">
        <f t="array" ref="M929">IFERROR(INDEX(Forecast_Capex_Input!J$12:J$286,$X929),NA)</f>
        <v>N/A</v>
      </c>
      <c r="N929" s="199" t="str" cm="1">
        <f t="array" ref="N929">IFERROR(INDEX(Forecast_Capex_Input!K$12:K$286,$X929),NA)</f>
        <v>N/A</v>
      </c>
      <c r="O929" s="199" t="str" cm="1">
        <f t="array" ref="O929">IFERROR(INDEX(Forecast_Capex_Input!L$12:L$286,$X929),NA)</f>
        <v>N/A</v>
      </c>
      <c r="P929" s="199" t="str" cm="1">
        <f t="array" ref="P929">IFERROR(INDEX(Forecast_Capex_Input!M$12:M$286,$X929),NA)</f>
        <v>N/A</v>
      </c>
      <c r="Q929" s="172" t="str" cm="1">
        <f t="array" ref="Q929">IFERROR(INDEX(Forecast_Capex_Input!N$12:N$286,$X929),NA)</f>
        <v>N/A</v>
      </c>
      <c r="R929" s="265" cm="1">
        <f t="array" ref="R929">IFERROR(INDEX(Forecast_Capex_Input!O$12:O$286,$X929),0)</f>
        <v>0</v>
      </c>
      <c r="S929" s="172" cm="1">
        <f t="array" ref="S929">IFERROR(INDEX(Forecast_Capex_Input!P$12:P$286,$X929),0)</f>
        <v>0</v>
      </c>
      <c r="T929" s="199" t="str" cm="1">
        <f t="array" aca="1" ref="T929" ca="1">IFERROR(INDEX(General!$K$84:$K$103,$AA929),NA)</f>
        <v>N/A</v>
      </c>
      <c r="U929" s="188" cm="1">
        <f t="array" aca="1" ref="U929" ca="1">IFERROR(
IF($F929=General!$E$25,INDEX(Forecast_Capex_Input!S$12:S$286,$X929),
INDEX(Forecast_Capex_Input!T$12:T$286,$X929)),0)</f>
        <v>0</v>
      </c>
      <c r="V929" s="222" t="b">
        <f>IFERROR(INDEX(Overheads!$T$19:$T$26,MATCH($I929,Overheads!$E$19:$E$26,0)),FALSE)</f>
        <v>0</v>
      </c>
      <c r="W929" s="165"/>
      <c r="X929" s="174" t="str">
        <f>IFERROR(
IF(MATCH($C929,Forecast_Capex_Input!$CI$12:$CI$286,1)+1&gt;MAX(Forecast_Capex_Input!$C$12:$C$286),NA,
MATCH($C929,Forecast_Capex_Input!$CI$12:$CI$286,1)+1),1)</f>
        <v>N/A</v>
      </c>
      <c r="Y929" s="174" t="str" cm="1">
        <f t="array" aca="1" ref="Y929" ca="1">IFERROR(
IF(X928&lt;&gt;X929,1,
IF(COUNTIF(OFFSET(Y928,0,0,-INDEX(Forecast_Capex_Input!$CG$12:$CG$286,$X929)),Y928)=INDEX(Forecast_Capex_Input!$CG$12:$CG$286,$X929),Y928+1,Y928)),NA)</f>
        <v>N/A</v>
      </c>
      <c r="Z929" s="174" t="str" cm="1">
        <f t="array" ref="Z929">IFERROR($C929-IF($X929=1,1,INDEX(Forecast_Capex_Input!$CI$12:$CI$286,$X929-1))+1,NA)</f>
        <v>N/A</v>
      </c>
      <c r="AA929" s="174" t="str" cm="1">
        <f t="array" aca="1" ref="AA929" ca="1">IFERROR(IF(Y929=1,
INDEX(Forecast_Capex_Input!$AI$10:$BB$10,SMALL(IF(INDEX(Forecast_Capex_Input!$AI$12:$BB$286,$X929,0)&gt;0,COLUMN(Forecast_Capex_Input!$AI$10:$BB$10)-COLUMN(Forecast_Capex_Input!$AI$12)+1),ROWS(OFFSET(AA928,0,0,-$Z929)))),
OFFSET(AA928,-INDEX(Forecast_Capex_Input!$CG$12:$CG$286,$X929)+1,0)),NA)</f>
        <v>N/A</v>
      </c>
      <c r="AB929" s="174" t="str">
        <f t="shared" ca="1" si="625"/>
        <v>N/A</v>
      </c>
      <c r="AC929" s="222" t="b">
        <f t="shared" si="657"/>
        <v>0</v>
      </c>
      <c r="AD929" s="220" t="b">
        <v>0</v>
      </c>
      <c r="AE929" s="222" t="b">
        <f t="shared" si="626"/>
        <v>1</v>
      </c>
      <c r="AF929" s="165"/>
      <c r="AG929" s="215">
        <v>0</v>
      </c>
      <c r="AH929" s="215">
        <v>0</v>
      </c>
      <c r="AI929" s="215">
        <v>0</v>
      </c>
      <c r="AJ929" s="215">
        <v>0</v>
      </c>
      <c r="AK929" s="215">
        <v>0</v>
      </c>
      <c r="AL929" s="155">
        <v>0</v>
      </c>
      <c r="AM929" s="165"/>
      <c r="AN929" s="215" cm="1">
        <f t="array" aca="1" ref="AN929" ca="1">IFERROR(INDEX(General!O$33:O$34,$AB929)
*AG929,0)</f>
        <v>0</v>
      </c>
      <c r="AO929" s="215" cm="1">
        <f t="array" aca="1" ref="AO929" ca="1">IFERROR(INDEX(General!P$33:P$34,$AB929)
*AH929,0)</f>
        <v>0</v>
      </c>
      <c r="AP929" s="215" cm="1">
        <f t="array" aca="1" ref="AP929" ca="1">IFERROR(INDEX(General!Q$33:Q$34,$AB929)
*AI929,0)</f>
        <v>0</v>
      </c>
      <c r="AQ929" s="215" cm="1">
        <f t="array" aca="1" ref="AQ929" ca="1">IFERROR(INDEX(General!R$33:R$34,$AB929)
*AJ929,0)</f>
        <v>0</v>
      </c>
      <c r="AR929" s="215" cm="1">
        <f t="array" aca="1" ref="AR929" ca="1">IFERROR(INDEX(General!S$33:S$34,$AB929)
*AK929,0)</f>
        <v>0</v>
      </c>
      <c r="AS929" s="155">
        <f t="shared" ca="1" si="658"/>
        <v>0</v>
      </c>
      <c r="AT929" s="165"/>
      <c r="AU929" s="215">
        <f ca="1">IF($AE929=FALSE,AN929*Overheads!$R$24*$V929,
IFERROR(Overheads!$O$49*$V929*AN929,0)
+IFERROR(Overheads!Q$59*$V929*(AN929/Overheads!Q$68),0))</f>
        <v>0</v>
      </c>
      <c r="AV929" s="215">
        <f ca="1">IF($AE929=FALSE,AO929*Overheads!$R$24*$V929,
IFERROR(Overheads!$O$49*$V929*AO929,0)
+IFERROR(Overheads!R$59*$V929*(AO929/Overheads!R$68),0))</f>
        <v>0</v>
      </c>
      <c r="AW929" s="215">
        <f ca="1">IF($AE929=FALSE,AP929*Overheads!$R$24*$V929,
IFERROR(Overheads!$O$49*$V929*AP929,0)
+IFERROR(Overheads!S$59*$V929*(AP929/Overheads!S$68),0))</f>
        <v>0</v>
      </c>
      <c r="AX929" s="215">
        <f ca="1">IF($AE929=FALSE,AQ929*Overheads!$R$24*$V929,
IFERROR(Overheads!$O$49*$V929*AQ929,0)
+IFERROR(Overheads!T$59*$V929*(AQ929/Overheads!T$68),0))</f>
        <v>0</v>
      </c>
      <c r="AY929" s="215">
        <f ca="1">IF($AE929=FALSE,AR929*Overheads!$R$24*$V929,
IFERROR(Overheads!$O$49*$V929*AR929,0)
+IFERROR(Overheads!U$59*$V929*(AR929/Overheads!U$68),0))</f>
        <v>0</v>
      </c>
      <c r="AZ929" s="155">
        <f t="shared" ca="1" si="659"/>
        <v>0</v>
      </c>
      <c r="BA929" s="165"/>
      <c r="BB929" s="215">
        <f ca="1">IF($AE929=FALSE,AN929*Overheads!$S$25,
IFERROR(Overheads!$O$50*AN929,0)
+IFERROR(Overheads!Q$60*(AN929/Overheads!Q$66),0))</f>
        <v>0</v>
      </c>
      <c r="BC929" s="215">
        <f ca="1">IF($AE929=FALSE,AO929*Overheads!$S$25,
IFERROR(Overheads!$O$50*AO929,0)
+IFERROR(Overheads!R$60*(AO929/Overheads!R$66),0))</f>
        <v>0</v>
      </c>
      <c r="BD929" s="215">
        <f ca="1">IF($AE929=FALSE,AP929*Overheads!$S$25,
IFERROR(Overheads!$O$50*AP929,0)
+IFERROR(Overheads!S$60*(AP929/Overheads!S$66),0))</f>
        <v>0</v>
      </c>
      <c r="BE929" s="215">
        <f ca="1">IF($AE929=FALSE,AQ929*Overheads!$S$25,
IFERROR(Overheads!$O$50*AQ929,0)
+IFERROR(Overheads!T$60*(AQ929/Overheads!T$66),0))</f>
        <v>0</v>
      </c>
      <c r="BF929" s="215">
        <f ca="1">IF($AE929=FALSE,AR929*Overheads!$S$25,
IFERROR(Overheads!$O$50*AR929,0)
+IFERROR(Overheads!U$60*(AR929/Overheads!U$66),0))</f>
        <v>0</v>
      </c>
      <c r="BG929" s="155">
        <f t="shared" ca="1" si="660"/>
        <v>0</v>
      </c>
      <c r="BH929" s="165"/>
      <c r="BI929" s="215">
        <f t="shared" ca="1" si="661"/>
        <v>0</v>
      </c>
      <c r="BJ929" s="215">
        <f t="shared" ca="1" si="627"/>
        <v>0</v>
      </c>
      <c r="BK929" s="215">
        <f t="shared" ca="1" si="628"/>
        <v>0</v>
      </c>
      <c r="BL929" s="215">
        <f t="shared" ca="1" si="629"/>
        <v>0</v>
      </c>
      <c r="BM929" s="215">
        <f t="shared" ca="1" si="630"/>
        <v>0</v>
      </c>
      <c r="BN929" s="155">
        <f t="shared" ca="1" si="662"/>
        <v>0</v>
      </c>
      <c r="BO929" s="165"/>
      <c r="BP929" s="187" cm="1">
        <f t="array" ref="BP929">IFERROR(IF($X929=$X928,BP928,INDEX(Forecast_Capex_Input!AC$12:AC$286,$X929)),0)</f>
        <v>0</v>
      </c>
      <c r="BQ929" s="187" cm="1">
        <f t="array" ref="BQ929">IFERROR(IF($X929=$X928,BQ928,INDEX(Forecast_Capex_Input!AD$12:AD$286,$X929)),0)</f>
        <v>0</v>
      </c>
      <c r="BR929" s="187" cm="1">
        <f t="array" ref="BR929">IFERROR(IF($X929=$X928,BR928,INDEX(Forecast_Capex_Input!AE$12:AE$286,$X929)),0)</f>
        <v>0</v>
      </c>
      <c r="BS929" s="187" cm="1">
        <f t="array" ref="BS929">IFERROR(IF($X929=$X928,BS928,INDEX(Forecast_Capex_Input!AF$12:AF$286,$X929)),0)</f>
        <v>0</v>
      </c>
      <c r="BT929" s="187" cm="1">
        <f t="array" ref="BT929">IFERROR(IF($X929=$X928,BT928,INDEX(Forecast_Capex_Input!AG$12:AG$286,$X929)),0)</f>
        <v>0</v>
      </c>
      <c r="BU929" s="165"/>
      <c r="BV929" s="215">
        <f t="shared" si="631"/>
        <v>0</v>
      </c>
      <c r="BW929" s="215">
        <f t="shared" si="632"/>
        <v>0</v>
      </c>
      <c r="BX929" s="215">
        <f t="shared" si="633"/>
        <v>0</v>
      </c>
      <c r="BY929" s="215">
        <f t="shared" si="634"/>
        <v>0</v>
      </c>
      <c r="BZ929" s="215">
        <f t="shared" si="635"/>
        <v>0</v>
      </c>
      <c r="CA929" s="155">
        <f t="shared" si="663"/>
        <v>0</v>
      </c>
      <c r="CB929" s="165"/>
      <c r="CC929" s="215">
        <f t="shared" si="636"/>
        <v>0</v>
      </c>
      <c r="CD929" s="215">
        <f t="shared" si="637"/>
        <v>0</v>
      </c>
      <c r="CE929" s="215">
        <f t="shared" si="638"/>
        <v>0</v>
      </c>
      <c r="CF929" s="215">
        <f t="shared" si="639"/>
        <v>0</v>
      </c>
      <c r="CG929" s="215">
        <f t="shared" si="640"/>
        <v>0</v>
      </c>
      <c r="CH929" s="155">
        <f t="shared" si="664"/>
        <v>0</v>
      </c>
      <c r="CI929" s="165"/>
      <c r="CJ929" s="215">
        <f t="shared" si="641"/>
        <v>0</v>
      </c>
      <c r="CK929" s="215">
        <f t="shared" si="642"/>
        <v>0</v>
      </c>
      <c r="CL929" s="215">
        <f t="shared" si="643"/>
        <v>0</v>
      </c>
      <c r="CM929" s="215">
        <f t="shared" si="644"/>
        <v>0</v>
      </c>
      <c r="CN929" s="215">
        <f t="shared" si="645"/>
        <v>0</v>
      </c>
      <c r="CO929" s="155">
        <f t="shared" si="665"/>
        <v>0</v>
      </c>
      <c r="CP929" s="165"/>
      <c r="CQ929" s="223">
        <f t="shared" si="646"/>
        <v>0</v>
      </c>
      <c r="CR929" s="223">
        <f t="shared" si="647"/>
        <v>0</v>
      </c>
      <c r="CS929" s="223">
        <f t="shared" si="648"/>
        <v>0</v>
      </c>
      <c r="CT929" s="223">
        <f t="shared" si="649"/>
        <v>0</v>
      </c>
      <c r="CU929" s="223">
        <f t="shared" si="650"/>
        <v>0</v>
      </c>
      <c r="CV929" s="155">
        <f t="shared" si="666"/>
        <v>0</v>
      </c>
      <c r="CW929" s="165"/>
      <c r="CX929" s="215">
        <f t="shared" si="667"/>
        <v>0</v>
      </c>
      <c r="CY929" s="215">
        <f t="shared" si="651"/>
        <v>0</v>
      </c>
      <c r="CZ929" s="215">
        <f t="shared" si="652"/>
        <v>0</v>
      </c>
      <c r="DA929" s="215">
        <f t="shared" si="653"/>
        <v>0</v>
      </c>
      <c r="DB929" s="215">
        <f t="shared" si="654"/>
        <v>0</v>
      </c>
      <c r="DC929" s="155">
        <f t="shared" si="668"/>
        <v>0</v>
      </c>
      <c r="DD929" s="165"/>
      <c r="DE929" s="188" t="b" cm="1">
        <f t="array" aca="1" ref="DE929" ca="1">OR($G929=Forecast_Capex_Input!$BF$8:$BF$10)</f>
        <v>0</v>
      </c>
      <c r="DF929" s="188" cm="1">
        <f t="array" aca="1" ref="DF929" ca="1">IFERROR(INDEX(Forecast_Capex_Input!BG$12:BG$286,$X929)
*(INDEX(Forecast_Capex_Input!$H$12:$H$286,$X929)=Repex),0)
*$DE929</f>
        <v>0</v>
      </c>
      <c r="DG929" s="188" cm="1">
        <f t="array" aca="1" ref="DG929" ca="1">IFERROR(INDEX(Forecast_Capex_Input!BH$12:BH$286,$X929)
*(INDEX(Forecast_Capex_Input!$H$12:$H$286,$X929)=Repex),0)
*$DE929</f>
        <v>0</v>
      </c>
      <c r="DH929" s="188" cm="1">
        <f t="array" aca="1" ref="DH929" ca="1">IFERROR(INDEX(Forecast_Capex_Input!BI$12:BI$286,$X929)
*(INDEX(Forecast_Capex_Input!$H$12:$H$286,$X929)=Repex),0)
*$DE929</f>
        <v>0</v>
      </c>
      <c r="DI929" s="188" cm="1">
        <f t="array" aca="1" ref="DI929" ca="1">IFERROR(INDEX(Forecast_Capex_Input!BJ$12:BJ$286,$X929)
*(INDEX(Forecast_Capex_Input!$H$12:$H$286,$X929)=Repex),0)
*$DE929</f>
        <v>0</v>
      </c>
      <c r="DJ929" s="188" cm="1">
        <f t="array" aca="1" ref="DJ929" ca="1">IFERROR(INDEX(Forecast_Capex_Input!BK$12:BK$286,$X929)
*(INDEX(Forecast_Capex_Input!$H$12:$H$286,$X929)=Repex),0)
*$DE929</f>
        <v>0</v>
      </c>
      <c r="DK929" s="188" cm="1">
        <f t="array" aca="1" ref="DK929" ca="1">IFERROR(INDEX(Forecast_Capex_Input!BL$12:BL$286,$X929)
*(INDEX(Forecast_Capex_Input!$H$12:$H$286,$X929)=Repex),0)
*$DE929</f>
        <v>0</v>
      </c>
      <c r="DL929" s="165"/>
      <c r="DM929" s="188" t="b" cm="1">
        <f t="array" aca="1" ref="DM929" ca="1">OR($G929=Forecast_Capex_Input!$BN$8:$BN$9)</f>
        <v>0</v>
      </c>
      <c r="DN929" s="188" cm="1">
        <f t="array" aca="1" ref="DN929" ca="1">IFERROR(INDEX(Forecast_Capex_Input!BO$12:BO$286,$X929)
*(INDEX(Forecast_Capex_Input!$H$12:$H$286,$X929)=Repex),0)
*$DM929</f>
        <v>0</v>
      </c>
      <c r="DO929" s="188" cm="1">
        <f t="array" aca="1" ref="DO929" ca="1">IFERROR(INDEX(Forecast_Capex_Input!BP$12:BP$286,$X929)
*(INDEX(Forecast_Capex_Input!$H$12:$H$286,$X929)=Repex),0)
*$DM929</f>
        <v>0</v>
      </c>
      <c r="DP929" s="188" cm="1">
        <f t="array" aca="1" ref="DP929" ca="1">IFERROR(INDEX(Forecast_Capex_Input!BQ$12:BQ$286,$X929)
*(INDEX(Forecast_Capex_Input!$H$12:$H$286,$X929)=Repex),0)
*$DM929</f>
        <v>0</v>
      </c>
      <c r="DQ929" s="188" cm="1">
        <f t="array" aca="1" ref="DQ929" ca="1">IFERROR(INDEX(Forecast_Capex_Input!BR$12:BR$286,$X929)
*(INDEX(Forecast_Capex_Input!$H$12:$H$286,$X929)=Repex),0)
*$DM929</f>
        <v>0</v>
      </c>
      <c r="DR929" s="188" cm="1">
        <f t="array" aca="1" ref="DR929" ca="1">IFERROR(INDEX(Forecast_Capex_Input!BS$12:BS$286,$X929)
*(INDEX(Forecast_Capex_Input!$H$12:$H$286,$X929)=Repex),0)
*$DM929</f>
        <v>0</v>
      </c>
      <c r="DS929" s="165"/>
      <c r="DT929" s="188" t="b" cm="1">
        <f t="array" aca="1" ref="DT929" ca="1">OR($G929=Forecast_Capex_Input!$BU$8:$BU$10)</f>
        <v>0</v>
      </c>
      <c r="DU929" s="188" cm="1">
        <f t="array" aca="1" ref="DU929" ca="1">IFERROR(INDEX(Forecast_Capex_Input!BV$12:BV$286,$X929)
*(INDEX(Forecast_Capex_Input!$H$12:$H$286,$X929)=Repex),0)
*$DT929</f>
        <v>0</v>
      </c>
      <c r="DV929" s="188" cm="1">
        <f t="array" aca="1" ref="DV929" ca="1">IFERROR(INDEX(Forecast_Capex_Input!BW$12:BW$286,$X929)
*(INDEX(Forecast_Capex_Input!$H$12:$H$286,$X929)=Repex),0)
*$DT929</f>
        <v>0</v>
      </c>
      <c r="DW929" s="188" cm="1">
        <f t="array" aca="1" ref="DW929" ca="1">IFERROR(INDEX(Forecast_Capex_Input!BX$12:BX$286,$X929)
*(INDEX(Forecast_Capex_Input!$H$12:$H$286,$X929)=Repex),0)
*$DT929</f>
        <v>0</v>
      </c>
      <c r="DX929" s="188" cm="1">
        <f t="array" aca="1" ref="DX929" ca="1">IFERROR(INDEX(Forecast_Capex_Input!BY$12:BY$286,$X929)
*(INDEX(Forecast_Capex_Input!$H$12:$H$286,$X929)=Repex),0)
*$DT929</f>
        <v>0</v>
      </c>
      <c r="DY929" s="188" cm="1">
        <f t="array" aca="1" ref="DY929" ca="1">IFERROR(INDEX(Forecast_Capex_Input!BZ$12:BZ$286,$X929)
*(INDEX(Forecast_Capex_Input!$H$12:$H$286,$X929)=Repex),0)
*$DT929</f>
        <v>0</v>
      </c>
      <c r="DZ929" s="188" cm="1">
        <f t="array" aca="1" ref="DZ929" ca="1">IFERROR(INDEX(Forecast_Capex_Input!CA$12:CA$286,$X929)
*(INDEX(Forecast_Capex_Input!$H$12:$H$286,$X929)=Repex),0)
*$DT929</f>
        <v>0</v>
      </c>
      <c r="EA929" s="188" cm="1">
        <f t="array" aca="1" ref="EA929" ca="1">IFERROR(INDEX(Forecast_Capex_Input!CB$12:CB$286,$X929)
*(INDEX(Forecast_Capex_Input!$H$12:$H$286,$X929)=Repex),0)
*$DT929</f>
        <v>0</v>
      </c>
      <c r="EB929" s="188" cm="1">
        <f t="array" aca="1" ref="EB929" ca="1">IFERROR(INDEX(Forecast_Capex_Input!CC$12:CC$286,$X929)
*(INDEX(Forecast_Capex_Input!$H$12:$H$286,$X929)=Repex),0)
*$DT929</f>
        <v>0</v>
      </c>
      <c r="EC929" s="165"/>
      <c r="ED929" s="226" t="str">
        <f t="shared" si="655"/>
        <v>N/A</v>
      </c>
      <c r="EE929" s="174" t="s">
        <v>15</v>
      </c>
    </row>
    <row r="930" spans="3:135" x14ac:dyDescent="0.2">
      <c r="C930" s="174">
        <f t="shared" si="656"/>
        <v>920</v>
      </c>
      <c r="D930" s="167" t="str" cm="1">
        <f t="array" ref="D930">IFERROR(INDEX(Forecast_Capex_Input!$D$12:$D$286,$X930),NA)</f>
        <v>N/A</v>
      </c>
      <c r="E930" s="172" t="str" cm="1">
        <f t="array" ref="E930">IF($X930=NA,NA,INDEX(Forecast_Capex_Input!$E$12:$E$286,$X930))</f>
        <v>N/A</v>
      </c>
      <c r="F930" s="167" t="str" cm="1">
        <f t="array" aca="1" ref="F930" ca="1">IFERROR(INDEX(General!$E$25:$E$26,$Y930),NA)</f>
        <v>N/A</v>
      </c>
      <c r="G930" s="167" t="str" cm="1">
        <f t="array" aca="1" ref="G930" ca="1">IFERROR(INDEX(Forecast_Capex_Input!$AI$11:$BB$11,$AA930),NA)</f>
        <v>N/A</v>
      </c>
      <c r="H930" s="189" t="str" cm="1">
        <f t="array" aca="1" ref="H930" ca="1">IFERROR(INDEX(Forecast_Capex_Input!$AI$12:$BB$286,$X930,$AA930),NA)</f>
        <v>N/A</v>
      </c>
      <c r="I930" s="199" t="str" cm="1">
        <f t="array" ref="I930">IFERROR(INDEX(Forecast_Capex_Input!$F$12:$F$286,$X930),NA)</f>
        <v>N/A</v>
      </c>
      <c r="J930" s="199" t="str" cm="1">
        <f t="array" ref="J930">IFERROR(INDEX(Forecast_Capex_Input!G$12:G$286,$X930),NA)</f>
        <v>N/A</v>
      </c>
      <c r="K930" s="199" t="str" cm="1">
        <f t="array" ref="K930">IFERROR(INDEX(Forecast_Capex_Input!H$12:H$286,$X930),NA)</f>
        <v>N/A</v>
      </c>
      <c r="L930" s="199" t="str" cm="1">
        <f t="array" ref="L930">IFERROR(INDEX(Forecast_Capex_Input!I$12:I$286,$X930),NA)</f>
        <v>N/A</v>
      </c>
      <c r="M930" s="199" t="str" cm="1">
        <f t="array" ref="M930">IFERROR(INDEX(Forecast_Capex_Input!J$12:J$286,$X930),NA)</f>
        <v>N/A</v>
      </c>
      <c r="N930" s="199" t="str" cm="1">
        <f t="array" ref="N930">IFERROR(INDEX(Forecast_Capex_Input!K$12:K$286,$X930),NA)</f>
        <v>N/A</v>
      </c>
      <c r="O930" s="199" t="str" cm="1">
        <f t="array" ref="O930">IFERROR(INDEX(Forecast_Capex_Input!L$12:L$286,$X930),NA)</f>
        <v>N/A</v>
      </c>
      <c r="P930" s="199" t="str" cm="1">
        <f t="array" ref="P930">IFERROR(INDEX(Forecast_Capex_Input!M$12:M$286,$X930),NA)</f>
        <v>N/A</v>
      </c>
      <c r="Q930" s="172" t="str" cm="1">
        <f t="array" ref="Q930">IFERROR(INDEX(Forecast_Capex_Input!N$12:N$286,$X930),NA)</f>
        <v>N/A</v>
      </c>
      <c r="R930" s="265" cm="1">
        <f t="array" ref="R930">IFERROR(INDEX(Forecast_Capex_Input!O$12:O$286,$X930),0)</f>
        <v>0</v>
      </c>
      <c r="S930" s="172" cm="1">
        <f t="array" ref="S930">IFERROR(INDEX(Forecast_Capex_Input!P$12:P$286,$X930),0)</f>
        <v>0</v>
      </c>
      <c r="T930" s="199" t="str" cm="1">
        <f t="array" aca="1" ref="T930" ca="1">IFERROR(INDEX(General!$K$84:$K$103,$AA930),NA)</f>
        <v>N/A</v>
      </c>
      <c r="U930" s="188" cm="1">
        <f t="array" aca="1" ref="U930" ca="1">IFERROR(
IF($F930=General!$E$25,INDEX(Forecast_Capex_Input!S$12:S$286,$X930),
INDEX(Forecast_Capex_Input!T$12:T$286,$X930)),0)</f>
        <v>0</v>
      </c>
      <c r="V930" s="222" t="b">
        <f>IFERROR(INDEX(Overheads!$T$19:$T$26,MATCH($I930,Overheads!$E$19:$E$26,0)),FALSE)</f>
        <v>0</v>
      </c>
      <c r="W930" s="165"/>
      <c r="X930" s="174" t="str">
        <f>IFERROR(
IF(MATCH($C930,Forecast_Capex_Input!$CI$12:$CI$286,1)+1&gt;MAX(Forecast_Capex_Input!$C$12:$C$286),NA,
MATCH($C930,Forecast_Capex_Input!$CI$12:$CI$286,1)+1),1)</f>
        <v>N/A</v>
      </c>
      <c r="Y930" s="174" t="str" cm="1">
        <f t="array" aca="1" ref="Y930" ca="1">IFERROR(
IF(X929&lt;&gt;X930,1,
IF(COUNTIF(OFFSET(Y929,0,0,-INDEX(Forecast_Capex_Input!$CG$12:$CG$286,$X930)),Y929)=INDEX(Forecast_Capex_Input!$CG$12:$CG$286,$X930),Y929+1,Y929)),NA)</f>
        <v>N/A</v>
      </c>
      <c r="Z930" s="174" t="str" cm="1">
        <f t="array" ref="Z930">IFERROR($C930-IF($X930=1,1,INDEX(Forecast_Capex_Input!$CI$12:$CI$286,$X930-1))+1,NA)</f>
        <v>N/A</v>
      </c>
      <c r="AA930" s="174" t="str" cm="1">
        <f t="array" aca="1" ref="AA930" ca="1">IFERROR(IF(Y930=1,
INDEX(Forecast_Capex_Input!$AI$10:$BB$10,SMALL(IF(INDEX(Forecast_Capex_Input!$AI$12:$BB$286,$X930,0)&gt;0,COLUMN(Forecast_Capex_Input!$AI$10:$BB$10)-COLUMN(Forecast_Capex_Input!$AI$12)+1),ROWS(OFFSET(AA929,0,0,-$Z930)))),
OFFSET(AA929,-INDEX(Forecast_Capex_Input!$CG$12:$CG$286,$X930)+1,0)),NA)</f>
        <v>N/A</v>
      </c>
      <c r="AB930" s="174" t="str">
        <f t="shared" ca="1" si="625"/>
        <v>N/A</v>
      </c>
      <c r="AC930" s="222" t="b">
        <f t="shared" si="657"/>
        <v>0</v>
      </c>
      <c r="AD930" s="220" t="b">
        <v>0</v>
      </c>
      <c r="AE930" s="222" t="b">
        <f t="shared" si="626"/>
        <v>1</v>
      </c>
      <c r="AF930" s="165"/>
      <c r="AG930" s="215">
        <v>0</v>
      </c>
      <c r="AH930" s="215">
        <v>0</v>
      </c>
      <c r="AI930" s="215">
        <v>0</v>
      </c>
      <c r="AJ930" s="215">
        <v>0</v>
      </c>
      <c r="AK930" s="215">
        <v>0</v>
      </c>
      <c r="AL930" s="155">
        <v>0</v>
      </c>
      <c r="AM930" s="165"/>
      <c r="AN930" s="215" cm="1">
        <f t="array" aca="1" ref="AN930" ca="1">IFERROR(INDEX(General!O$33:O$34,$AB930)
*AG930,0)</f>
        <v>0</v>
      </c>
      <c r="AO930" s="215" cm="1">
        <f t="array" aca="1" ref="AO930" ca="1">IFERROR(INDEX(General!P$33:P$34,$AB930)
*AH930,0)</f>
        <v>0</v>
      </c>
      <c r="AP930" s="215" cm="1">
        <f t="array" aca="1" ref="AP930" ca="1">IFERROR(INDEX(General!Q$33:Q$34,$AB930)
*AI930,0)</f>
        <v>0</v>
      </c>
      <c r="AQ930" s="215" cm="1">
        <f t="array" aca="1" ref="AQ930" ca="1">IFERROR(INDEX(General!R$33:R$34,$AB930)
*AJ930,0)</f>
        <v>0</v>
      </c>
      <c r="AR930" s="215" cm="1">
        <f t="array" aca="1" ref="AR930" ca="1">IFERROR(INDEX(General!S$33:S$34,$AB930)
*AK930,0)</f>
        <v>0</v>
      </c>
      <c r="AS930" s="155">
        <f t="shared" ca="1" si="658"/>
        <v>0</v>
      </c>
      <c r="AT930" s="165"/>
      <c r="AU930" s="215">
        <f ca="1">IF($AE930=FALSE,AN930*Overheads!$R$24*$V930,
IFERROR(Overheads!$O$49*$V930*AN930,0)
+IFERROR(Overheads!Q$59*$V930*(AN930/Overheads!Q$68),0))</f>
        <v>0</v>
      </c>
      <c r="AV930" s="215">
        <f ca="1">IF($AE930=FALSE,AO930*Overheads!$R$24*$V930,
IFERROR(Overheads!$O$49*$V930*AO930,0)
+IFERROR(Overheads!R$59*$V930*(AO930/Overheads!R$68),0))</f>
        <v>0</v>
      </c>
      <c r="AW930" s="215">
        <f ca="1">IF($AE930=FALSE,AP930*Overheads!$R$24*$V930,
IFERROR(Overheads!$O$49*$V930*AP930,0)
+IFERROR(Overheads!S$59*$V930*(AP930/Overheads!S$68),0))</f>
        <v>0</v>
      </c>
      <c r="AX930" s="215">
        <f ca="1">IF($AE930=FALSE,AQ930*Overheads!$R$24*$V930,
IFERROR(Overheads!$O$49*$V930*AQ930,0)
+IFERROR(Overheads!T$59*$V930*(AQ930/Overheads!T$68),0))</f>
        <v>0</v>
      </c>
      <c r="AY930" s="215">
        <f ca="1">IF($AE930=FALSE,AR930*Overheads!$R$24*$V930,
IFERROR(Overheads!$O$49*$V930*AR930,0)
+IFERROR(Overheads!U$59*$V930*(AR930/Overheads!U$68),0))</f>
        <v>0</v>
      </c>
      <c r="AZ930" s="155">
        <f t="shared" ca="1" si="659"/>
        <v>0</v>
      </c>
      <c r="BA930" s="165"/>
      <c r="BB930" s="215">
        <f ca="1">IF($AE930=FALSE,AN930*Overheads!$S$25,
IFERROR(Overheads!$O$50*AN930,0)
+IFERROR(Overheads!Q$60*(AN930/Overheads!Q$66),0))</f>
        <v>0</v>
      </c>
      <c r="BC930" s="215">
        <f ca="1">IF($AE930=FALSE,AO930*Overheads!$S$25,
IFERROR(Overheads!$O$50*AO930,0)
+IFERROR(Overheads!R$60*(AO930/Overheads!R$66),0))</f>
        <v>0</v>
      </c>
      <c r="BD930" s="215">
        <f ca="1">IF($AE930=FALSE,AP930*Overheads!$S$25,
IFERROR(Overheads!$O$50*AP930,0)
+IFERROR(Overheads!S$60*(AP930/Overheads!S$66),0))</f>
        <v>0</v>
      </c>
      <c r="BE930" s="215">
        <f ca="1">IF($AE930=FALSE,AQ930*Overheads!$S$25,
IFERROR(Overheads!$O$50*AQ930,0)
+IFERROR(Overheads!T$60*(AQ930/Overheads!T$66),0))</f>
        <v>0</v>
      </c>
      <c r="BF930" s="215">
        <f ca="1">IF($AE930=FALSE,AR930*Overheads!$S$25,
IFERROR(Overheads!$O$50*AR930,0)
+IFERROR(Overheads!U$60*(AR930/Overheads!U$66),0))</f>
        <v>0</v>
      </c>
      <c r="BG930" s="155">
        <f t="shared" ca="1" si="660"/>
        <v>0</v>
      </c>
      <c r="BH930" s="165"/>
      <c r="BI930" s="215">
        <f t="shared" ca="1" si="661"/>
        <v>0</v>
      </c>
      <c r="BJ930" s="215">
        <f t="shared" ca="1" si="627"/>
        <v>0</v>
      </c>
      <c r="BK930" s="215">
        <f t="shared" ca="1" si="628"/>
        <v>0</v>
      </c>
      <c r="BL930" s="215">
        <f t="shared" ca="1" si="629"/>
        <v>0</v>
      </c>
      <c r="BM930" s="215">
        <f t="shared" ca="1" si="630"/>
        <v>0</v>
      </c>
      <c r="BN930" s="155">
        <f t="shared" ca="1" si="662"/>
        <v>0</v>
      </c>
      <c r="BO930" s="165"/>
      <c r="BP930" s="187" cm="1">
        <f t="array" ref="BP930">IFERROR(IF($X930=$X929,BP929,INDEX(Forecast_Capex_Input!AC$12:AC$286,$X930)),0)</f>
        <v>0</v>
      </c>
      <c r="BQ930" s="187" cm="1">
        <f t="array" ref="BQ930">IFERROR(IF($X930=$X929,BQ929,INDEX(Forecast_Capex_Input!AD$12:AD$286,$X930)),0)</f>
        <v>0</v>
      </c>
      <c r="BR930" s="187" cm="1">
        <f t="array" ref="BR930">IFERROR(IF($X930=$X929,BR929,INDEX(Forecast_Capex_Input!AE$12:AE$286,$X930)),0)</f>
        <v>0</v>
      </c>
      <c r="BS930" s="187" cm="1">
        <f t="array" ref="BS930">IFERROR(IF($X930=$X929,BS929,INDEX(Forecast_Capex_Input!AF$12:AF$286,$X930)),0)</f>
        <v>0</v>
      </c>
      <c r="BT930" s="187" cm="1">
        <f t="array" ref="BT930">IFERROR(IF($X930=$X929,BT929,INDEX(Forecast_Capex_Input!AG$12:AG$286,$X930)),0)</f>
        <v>0</v>
      </c>
      <c r="BU930" s="165"/>
      <c r="BV930" s="215">
        <f t="shared" si="631"/>
        <v>0</v>
      </c>
      <c r="BW930" s="215">
        <f t="shared" si="632"/>
        <v>0</v>
      </c>
      <c r="BX930" s="215">
        <f t="shared" si="633"/>
        <v>0</v>
      </c>
      <c r="BY930" s="215">
        <f t="shared" si="634"/>
        <v>0</v>
      </c>
      <c r="BZ930" s="215">
        <f t="shared" si="635"/>
        <v>0</v>
      </c>
      <c r="CA930" s="155">
        <f t="shared" si="663"/>
        <v>0</v>
      </c>
      <c r="CB930" s="165"/>
      <c r="CC930" s="215">
        <f t="shared" si="636"/>
        <v>0</v>
      </c>
      <c r="CD930" s="215">
        <f t="shared" si="637"/>
        <v>0</v>
      </c>
      <c r="CE930" s="215">
        <f t="shared" si="638"/>
        <v>0</v>
      </c>
      <c r="CF930" s="215">
        <f t="shared" si="639"/>
        <v>0</v>
      </c>
      <c r="CG930" s="215">
        <f t="shared" si="640"/>
        <v>0</v>
      </c>
      <c r="CH930" s="155">
        <f t="shared" si="664"/>
        <v>0</v>
      </c>
      <c r="CI930" s="165"/>
      <c r="CJ930" s="215">
        <f t="shared" si="641"/>
        <v>0</v>
      </c>
      <c r="CK930" s="215">
        <f t="shared" si="642"/>
        <v>0</v>
      </c>
      <c r="CL930" s="215">
        <f t="shared" si="643"/>
        <v>0</v>
      </c>
      <c r="CM930" s="215">
        <f t="shared" si="644"/>
        <v>0</v>
      </c>
      <c r="CN930" s="215">
        <f t="shared" si="645"/>
        <v>0</v>
      </c>
      <c r="CO930" s="155">
        <f t="shared" si="665"/>
        <v>0</v>
      </c>
      <c r="CP930" s="165"/>
      <c r="CQ930" s="223">
        <f t="shared" si="646"/>
        <v>0</v>
      </c>
      <c r="CR930" s="223">
        <f t="shared" si="647"/>
        <v>0</v>
      </c>
      <c r="CS930" s="223">
        <f t="shared" si="648"/>
        <v>0</v>
      </c>
      <c r="CT930" s="223">
        <f t="shared" si="649"/>
        <v>0</v>
      </c>
      <c r="CU930" s="223">
        <f t="shared" si="650"/>
        <v>0</v>
      </c>
      <c r="CV930" s="155">
        <f t="shared" si="666"/>
        <v>0</v>
      </c>
      <c r="CW930" s="165"/>
      <c r="CX930" s="215">
        <f t="shared" si="667"/>
        <v>0</v>
      </c>
      <c r="CY930" s="215">
        <f t="shared" si="651"/>
        <v>0</v>
      </c>
      <c r="CZ930" s="215">
        <f t="shared" si="652"/>
        <v>0</v>
      </c>
      <c r="DA930" s="215">
        <f t="shared" si="653"/>
        <v>0</v>
      </c>
      <c r="DB930" s="215">
        <f t="shared" si="654"/>
        <v>0</v>
      </c>
      <c r="DC930" s="155">
        <f t="shared" si="668"/>
        <v>0</v>
      </c>
      <c r="DD930" s="165"/>
      <c r="DE930" s="188" t="b" cm="1">
        <f t="array" aca="1" ref="DE930" ca="1">OR($G930=Forecast_Capex_Input!$BF$8:$BF$10)</f>
        <v>0</v>
      </c>
      <c r="DF930" s="188" cm="1">
        <f t="array" aca="1" ref="DF930" ca="1">IFERROR(INDEX(Forecast_Capex_Input!BG$12:BG$286,$X930)
*(INDEX(Forecast_Capex_Input!$H$12:$H$286,$X930)=Repex),0)
*$DE930</f>
        <v>0</v>
      </c>
      <c r="DG930" s="188" cm="1">
        <f t="array" aca="1" ref="DG930" ca="1">IFERROR(INDEX(Forecast_Capex_Input!BH$12:BH$286,$X930)
*(INDEX(Forecast_Capex_Input!$H$12:$H$286,$X930)=Repex),0)
*$DE930</f>
        <v>0</v>
      </c>
      <c r="DH930" s="188" cm="1">
        <f t="array" aca="1" ref="DH930" ca="1">IFERROR(INDEX(Forecast_Capex_Input!BI$12:BI$286,$X930)
*(INDEX(Forecast_Capex_Input!$H$12:$H$286,$X930)=Repex),0)
*$DE930</f>
        <v>0</v>
      </c>
      <c r="DI930" s="188" cm="1">
        <f t="array" aca="1" ref="DI930" ca="1">IFERROR(INDEX(Forecast_Capex_Input!BJ$12:BJ$286,$X930)
*(INDEX(Forecast_Capex_Input!$H$12:$H$286,$X930)=Repex),0)
*$DE930</f>
        <v>0</v>
      </c>
      <c r="DJ930" s="188" cm="1">
        <f t="array" aca="1" ref="DJ930" ca="1">IFERROR(INDEX(Forecast_Capex_Input!BK$12:BK$286,$X930)
*(INDEX(Forecast_Capex_Input!$H$12:$H$286,$X930)=Repex),0)
*$DE930</f>
        <v>0</v>
      </c>
      <c r="DK930" s="188" cm="1">
        <f t="array" aca="1" ref="DK930" ca="1">IFERROR(INDEX(Forecast_Capex_Input!BL$12:BL$286,$X930)
*(INDEX(Forecast_Capex_Input!$H$12:$H$286,$X930)=Repex),0)
*$DE930</f>
        <v>0</v>
      </c>
      <c r="DL930" s="165"/>
      <c r="DM930" s="188" t="b" cm="1">
        <f t="array" aca="1" ref="DM930" ca="1">OR($G930=Forecast_Capex_Input!$BN$8:$BN$9)</f>
        <v>0</v>
      </c>
      <c r="DN930" s="188" cm="1">
        <f t="array" aca="1" ref="DN930" ca="1">IFERROR(INDEX(Forecast_Capex_Input!BO$12:BO$286,$X930)
*(INDEX(Forecast_Capex_Input!$H$12:$H$286,$X930)=Repex),0)
*$DM930</f>
        <v>0</v>
      </c>
      <c r="DO930" s="188" cm="1">
        <f t="array" aca="1" ref="DO930" ca="1">IFERROR(INDEX(Forecast_Capex_Input!BP$12:BP$286,$X930)
*(INDEX(Forecast_Capex_Input!$H$12:$H$286,$X930)=Repex),0)
*$DM930</f>
        <v>0</v>
      </c>
      <c r="DP930" s="188" cm="1">
        <f t="array" aca="1" ref="DP930" ca="1">IFERROR(INDEX(Forecast_Capex_Input!BQ$12:BQ$286,$X930)
*(INDEX(Forecast_Capex_Input!$H$12:$H$286,$X930)=Repex),0)
*$DM930</f>
        <v>0</v>
      </c>
      <c r="DQ930" s="188" cm="1">
        <f t="array" aca="1" ref="DQ930" ca="1">IFERROR(INDEX(Forecast_Capex_Input!BR$12:BR$286,$X930)
*(INDEX(Forecast_Capex_Input!$H$12:$H$286,$X930)=Repex),0)
*$DM930</f>
        <v>0</v>
      </c>
      <c r="DR930" s="188" cm="1">
        <f t="array" aca="1" ref="DR930" ca="1">IFERROR(INDEX(Forecast_Capex_Input!BS$12:BS$286,$X930)
*(INDEX(Forecast_Capex_Input!$H$12:$H$286,$X930)=Repex),0)
*$DM930</f>
        <v>0</v>
      </c>
      <c r="DS930" s="165"/>
      <c r="DT930" s="188" t="b" cm="1">
        <f t="array" aca="1" ref="DT930" ca="1">OR($G930=Forecast_Capex_Input!$BU$8:$BU$10)</f>
        <v>0</v>
      </c>
      <c r="DU930" s="188" cm="1">
        <f t="array" aca="1" ref="DU930" ca="1">IFERROR(INDEX(Forecast_Capex_Input!BV$12:BV$286,$X930)
*(INDEX(Forecast_Capex_Input!$H$12:$H$286,$X930)=Repex),0)
*$DT930</f>
        <v>0</v>
      </c>
      <c r="DV930" s="188" cm="1">
        <f t="array" aca="1" ref="DV930" ca="1">IFERROR(INDEX(Forecast_Capex_Input!BW$12:BW$286,$X930)
*(INDEX(Forecast_Capex_Input!$H$12:$H$286,$X930)=Repex),0)
*$DT930</f>
        <v>0</v>
      </c>
      <c r="DW930" s="188" cm="1">
        <f t="array" aca="1" ref="DW930" ca="1">IFERROR(INDEX(Forecast_Capex_Input!BX$12:BX$286,$X930)
*(INDEX(Forecast_Capex_Input!$H$12:$H$286,$X930)=Repex),0)
*$DT930</f>
        <v>0</v>
      </c>
      <c r="DX930" s="188" cm="1">
        <f t="array" aca="1" ref="DX930" ca="1">IFERROR(INDEX(Forecast_Capex_Input!BY$12:BY$286,$X930)
*(INDEX(Forecast_Capex_Input!$H$12:$H$286,$X930)=Repex),0)
*$DT930</f>
        <v>0</v>
      </c>
      <c r="DY930" s="188" cm="1">
        <f t="array" aca="1" ref="DY930" ca="1">IFERROR(INDEX(Forecast_Capex_Input!BZ$12:BZ$286,$X930)
*(INDEX(Forecast_Capex_Input!$H$12:$H$286,$X930)=Repex),0)
*$DT930</f>
        <v>0</v>
      </c>
      <c r="DZ930" s="188" cm="1">
        <f t="array" aca="1" ref="DZ930" ca="1">IFERROR(INDEX(Forecast_Capex_Input!CA$12:CA$286,$X930)
*(INDEX(Forecast_Capex_Input!$H$12:$H$286,$X930)=Repex),0)
*$DT930</f>
        <v>0</v>
      </c>
      <c r="EA930" s="188" cm="1">
        <f t="array" aca="1" ref="EA930" ca="1">IFERROR(INDEX(Forecast_Capex_Input!CB$12:CB$286,$X930)
*(INDEX(Forecast_Capex_Input!$H$12:$H$286,$X930)=Repex),0)
*$DT930</f>
        <v>0</v>
      </c>
      <c r="EB930" s="188" cm="1">
        <f t="array" aca="1" ref="EB930" ca="1">IFERROR(INDEX(Forecast_Capex_Input!CC$12:CC$286,$X930)
*(INDEX(Forecast_Capex_Input!$H$12:$H$286,$X930)=Repex),0)
*$DT930</f>
        <v>0</v>
      </c>
      <c r="EC930" s="165"/>
      <c r="ED930" s="226" t="str">
        <f t="shared" si="655"/>
        <v>N/A</v>
      </c>
      <c r="EE930" s="174" t="s">
        <v>15</v>
      </c>
    </row>
    <row r="931" spans="3:135" x14ac:dyDescent="0.2">
      <c r="C931" s="174">
        <f t="shared" si="656"/>
        <v>921</v>
      </c>
      <c r="D931" s="167" t="str" cm="1">
        <f t="array" ref="D931">IFERROR(INDEX(Forecast_Capex_Input!$D$12:$D$286,$X931),NA)</f>
        <v>N/A</v>
      </c>
      <c r="E931" s="172" t="str" cm="1">
        <f t="array" ref="E931">IF($X931=NA,NA,INDEX(Forecast_Capex_Input!$E$12:$E$286,$X931))</f>
        <v>N/A</v>
      </c>
      <c r="F931" s="167" t="str" cm="1">
        <f t="array" aca="1" ref="F931" ca="1">IFERROR(INDEX(General!$E$25:$E$26,$Y931),NA)</f>
        <v>N/A</v>
      </c>
      <c r="G931" s="167" t="str" cm="1">
        <f t="array" aca="1" ref="G931" ca="1">IFERROR(INDEX(Forecast_Capex_Input!$AI$11:$BB$11,$AA931),NA)</f>
        <v>N/A</v>
      </c>
      <c r="H931" s="189" t="str" cm="1">
        <f t="array" aca="1" ref="H931" ca="1">IFERROR(INDEX(Forecast_Capex_Input!$AI$12:$BB$286,$X931,$AA931),NA)</f>
        <v>N/A</v>
      </c>
      <c r="I931" s="199" t="str" cm="1">
        <f t="array" ref="I931">IFERROR(INDEX(Forecast_Capex_Input!$F$12:$F$286,$X931),NA)</f>
        <v>N/A</v>
      </c>
      <c r="J931" s="199" t="str" cm="1">
        <f t="array" ref="J931">IFERROR(INDEX(Forecast_Capex_Input!G$12:G$286,$X931),NA)</f>
        <v>N/A</v>
      </c>
      <c r="K931" s="199" t="str" cm="1">
        <f t="array" ref="K931">IFERROR(INDEX(Forecast_Capex_Input!H$12:H$286,$X931),NA)</f>
        <v>N/A</v>
      </c>
      <c r="L931" s="199" t="str" cm="1">
        <f t="array" ref="L931">IFERROR(INDEX(Forecast_Capex_Input!I$12:I$286,$X931),NA)</f>
        <v>N/A</v>
      </c>
      <c r="M931" s="199" t="str" cm="1">
        <f t="array" ref="M931">IFERROR(INDEX(Forecast_Capex_Input!J$12:J$286,$X931),NA)</f>
        <v>N/A</v>
      </c>
      <c r="N931" s="199" t="str" cm="1">
        <f t="array" ref="N931">IFERROR(INDEX(Forecast_Capex_Input!K$12:K$286,$X931),NA)</f>
        <v>N/A</v>
      </c>
      <c r="O931" s="199" t="str" cm="1">
        <f t="array" ref="O931">IFERROR(INDEX(Forecast_Capex_Input!L$12:L$286,$X931),NA)</f>
        <v>N/A</v>
      </c>
      <c r="P931" s="199" t="str" cm="1">
        <f t="array" ref="P931">IFERROR(INDEX(Forecast_Capex_Input!M$12:M$286,$X931),NA)</f>
        <v>N/A</v>
      </c>
      <c r="Q931" s="172" t="str" cm="1">
        <f t="array" ref="Q931">IFERROR(INDEX(Forecast_Capex_Input!N$12:N$286,$X931),NA)</f>
        <v>N/A</v>
      </c>
      <c r="R931" s="265" cm="1">
        <f t="array" ref="R931">IFERROR(INDEX(Forecast_Capex_Input!O$12:O$286,$X931),0)</f>
        <v>0</v>
      </c>
      <c r="S931" s="172" cm="1">
        <f t="array" ref="S931">IFERROR(INDEX(Forecast_Capex_Input!P$12:P$286,$X931),0)</f>
        <v>0</v>
      </c>
      <c r="T931" s="199" t="str" cm="1">
        <f t="array" aca="1" ref="T931" ca="1">IFERROR(INDEX(General!$K$84:$K$103,$AA931),NA)</f>
        <v>N/A</v>
      </c>
      <c r="U931" s="188" cm="1">
        <f t="array" aca="1" ref="U931" ca="1">IFERROR(
IF($F931=General!$E$25,INDEX(Forecast_Capex_Input!S$12:S$286,$X931),
INDEX(Forecast_Capex_Input!T$12:T$286,$X931)),0)</f>
        <v>0</v>
      </c>
      <c r="V931" s="222" t="b">
        <f>IFERROR(INDEX(Overheads!$T$19:$T$26,MATCH($I931,Overheads!$E$19:$E$26,0)),FALSE)</f>
        <v>0</v>
      </c>
      <c r="W931" s="165"/>
      <c r="X931" s="174" t="str">
        <f>IFERROR(
IF(MATCH($C931,Forecast_Capex_Input!$CI$12:$CI$286,1)+1&gt;MAX(Forecast_Capex_Input!$C$12:$C$286),NA,
MATCH($C931,Forecast_Capex_Input!$CI$12:$CI$286,1)+1),1)</f>
        <v>N/A</v>
      </c>
      <c r="Y931" s="174" t="str" cm="1">
        <f t="array" aca="1" ref="Y931" ca="1">IFERROR(
IF(X930&lt;&gt;X931,1,
IF(COUNTIF(OFFSET(Y930,0,0,-INDEX(Forecast_Capex_Input!$CG$12:$CG$286,$X931)),Y930)=INDEX(Forecast_Capex_Input!$CG$12:$CG$286,$X931),Y930+1,Y930)),NA)</f>
        <v>N/A</v>
      </c>
      <c r="Z931" s="174" t="str" cm="1">
        <f t="array" ref="Z931">IFERROR($C931-IF($X931=1,1,INDEX(Forecast_Capex_Input!$CI$12:$CI$286,$X931-1))+1,NA)</f>
        <v>N/A</v>
      </c>
      <c r="AA931" s="174" t="str" cm="1">
        <f t="array" aca="1" ref="AA931" ca="1">IFERROR(IF(Y931=1,
INDEX(Forecast_Capex_Input!$AI$10:$BB$10,SMALL(IF(INDEX(Forecast_Capex_Input!$AI$12:$BB$286,$X931,0)&gt;0,COLUMN(Forecast_Capex_Input!$AI$10:$BB$10)-COLUMN(Forecast_Capex_Input!$AI$12)+1),ROWS(OFFSET(AA930,0,0,-$Z931)))),
OFFSET(AA930,-INDEX(Forecast_Capex_Input!$CG$12:$CG$286,$X931)+1,0)),NA)</f>
        <v>N/A</v>
      </c>
      <c r="AB931" s="174" t="str">
        <f t="shared" ca="1" si="625"/>
        <v>N/A</v>
      </c>
      <c r="AC931" s="222" t="b">
        <f t="shared" si="657"/>
        <v>0</v>
      </c>
      <c r="AD931" s="220" t="b">
        <v>0</v>
      </c>
      <c r="AE931" s="222" t="b">
        <f t="shared" si="626"/>
        <v>1</v>
      </c>
      <c r="AF931" s="165"/>
      <c r="AG931" s="215">
        <v>0</v>
      </c>
      <c r="AH931" s="215">
        <v>0</v>
      </c>
      <c r="AI931" s="215">
        <v>0</v>
      </c>
      <c r="AJ931" s="215">
        <v>0</v>
      </c>
      <c r="AK931" s="215">
        <v>0</v>
      </c>
      <c r="AL931" s="155">
        <v>0</v>
      </c>
      <c r="AM931" s="165"/>
      <c r="AN931" s="215" cm="1">
        <f t="array" aca="1" ref="AN931" ca="1">IFERROR(INDEX(General!O$33:O$34,$AB931)
*AG931,0)</f>
        <v>0</v>
      </c>
      <c r="AO931" s="215" cm="1">
        <f t="array" aca="1" ref="AO931" ca="1">IFERROR(INDEX(General!P$33:P$34,$AB931)
*AH931,0)</f>
        <v>0</v>
      </c>
      <c r="AP931" s="215" cm="1">
        <f t="array" aca="1" ref="AP931" ca="1">IFERROR(INDEX(General!Q$33:Q$34,$AB931)
*AI931,0)</f>
        <v>0</v>
      </c>
      <c r="AQ931" s="215" cm="1">
        <f t="array" aca="1" ref="AQ931" ca="1">IFERROR(INDEX(General!R$33:R$34,$AB931)
*AJ931,0)</f>
        <v>0</v>
      </c>
      <c r="AR931" s="215" cm="1">
        <f t="array" aca="1" ref="AR931" ca="1">IFERROR(INDEX(General!S$33:S$34,$AB931)
*AK931,0)</f>
        <v>0</v>
      </c>
      <c r="AS931" s="155">
        <f t="shared" ca="1" si="658"/>
        <v>0</v>
      </c>
      <c r="AT931" s="165"/>
      <c r="AU931" s="215">
        <f ca="1">IF($AE931=FALSE,AN931*Overheads!$R$24*$V931,
IFERROR(Overheads!$O$49*$V931*AN931,0)
+IFERROR(Overheads!Q$59*$V931*(AN931/Overheads!Q$68),0))</f>
        <v>0</v>
      </c>
      <c r="AV931" s="215">
        <f ca="1">IF($AE931=FALSE,AO931*Overheads!$R$24*$V931,
IFERROR(Overheads!$O$49*$V931*AO931,0)
+IFERROR(Overheads!R$59*$V931*(AO931/Overheads!R$68),0))</f>
        <v>0</v>
      </c>
      <c r="AW931" s="215">
        <f ca="1">IF($AE931=FALSE,AP931*Overheads!$R$24*$V931,
IFERROR(Overheads!$O$49*$V931*AP931,0)
+IFERROR(Overheads!S$59*$V931*(AP931/Overheads!S$68),0))</f>
        <v>0</v>
      </c>
      <c r="AX931" s="215">
        <f ca="1">IF($AE931=FALSE,AQ931*Overheads!$R$24*$V931,
IFERROR(Overheads!$O$49*$V931*AQ931,0)
+IFERROR(Overheads!T$59*$V931*(AQ931/Overheads!T$68),0))</f>
        <v>0</v>
      </c>
      <c r="AY931" s="215">
        <f ca="1">IF($AE931=FALSE,AR931*Overheads!$R$24*$V931,
IFERROR(Overheads!$O$49*$V931*AR931,0)
+IFERROR(Overheads!U$59*$V931*(AR931/Overheads!U$68),0))</f>
        <v>0</v>
      </c>
      <c r="AZ931" s="155">
        <f t="shared" ca="1" si="659"/>
        <v>0</v>
      </c>
      <c r="BA931" s="165"/>
      <c r="BB931" s="215">
        <f ca="1">IF($AE931=FALSE,AN931*Overheads!$S$25,
IFERROR(Overheads!$O$50*AN931,0)
+IFERROR(Overheads!Q$60*(AN931/Overheads!Q$66),0))</f>
        <v>0</v>
      </c>
      <c r="BC931" s="215">
        <f ca="1">IF($AE931=FALSE,AO931*Overheads!$S$25,
IFERROR(Overheads!$O$50*AO931,0)
+IFERROR(Overheads!R$60*(AO931/Overheads!R$66),0))</f>
        <v>0</v>
      </c>
      <c r="BD931" s="215">
        <f ca="1">IF($AE931=FALSE,AP931*Overheads!$S$25,
IFERROR(Overheads!$O$50*AP931,0)
+IFERROR(Overheads!S$60*(AP931/Overheads!S$66),0))</f>
        <v>0</v>
      </c>
      <c r="BE931" s="215">
        <f ca="1">IF($AE931=FALSE,AQ931*Overheads!$S$25,
IFERROR(Overheads!$O$50*AQ931,0)
+IFERROR(Overheads!T$60*(AQ931/Overheads!T$66),0))</f>
        <v>0</v>
      </c>
      <c r="BF931" s="215">
        <f ca="1">IF($AE931=FALSE,AR931*Overheads!$S$25,
IFERROR(Overheads!$O$50*AR931,0)
+IFERROR(Overheads!U$60*(AR931/Overheads!U$66),0))</f>
        <v>0</v>
      </c>
      <c r="BG931" s="155">
        <f t="shared" ca="1" si="660"/>
        <v>0</v>
      </c>
      <c r="BH931" s="165"/>
      <c r="BI931" s="215">
        <f t="shared" ca="1" si="661"/>
        <v>0</v>
      </c>
      <c r="BJ931" s="215">
        <f t="shared" ca="1" si="627"/>
        <v>0</v>
      </c>
      <c r="BK931" s="215">
        <f t="shared" ca="1" si="628"/>
        <v>0</v>
      </c>
      <c r="BL931" s="215">
        <f t="shared" ca="1" si="629"/>
        <v>0</v>
      </c>
      <c r="BM931" s="215">
        <f t="shared" ca="1" si="630"/>
        <v>0</v>
      </c>
      <c r="BN931" s="155">
        <f t="shared" ca="1" si="662"/>
        <v>0</v>
      </c>
      <c r="BO931" s="165"/>
      <c r="BP931" s="187" cm="1">
        <f t="array" ref="BP931">IFERROR(IF($X931=$X930,BP930,INDEX(Forecast_Capex_Input!AC$12:AC$286,$X931)),0)</f>
        <v>0</v>
      </c>
      <c r="BQ931" s="187" cm="1">
        <f t="array" ref="BQ931">IFERROR(IF($X931=$X930,BQ930,INDEX(Forecast_Capex_Input!AD$12:AD$286,$X931)),0)</f>
        <v>0</v>
      </c>
      <c r="BR931" s="187" cm="1">
        <f t="array" ref="BR931">IFERROR(IF($X931=$X930,BR930,INDEX(Forecast_Capex_Input!AE$12:AE$286,$X931)),0)</f>
        <v>0</v>
      </c>
      <c r="BS931" s="187" cm="1">
        <f t="array" ref="BS931">IFERROR(IF($X931=$X930,BS930,INDEX(Forecast_Capex_Input!AF$12:AF$286,$X931)),0)</f>
        <v>0</v>
      </c>
      <c r="BT931" s="187" cm="1">
        <f t="array" ref="BT931">IFERROR(IF($X931=$X930,BT930,INDEX(Forecast_Capex_Input!AG$12:AG$286,$X931)),0)</f>
        <v>0</v>
      </c>
      <c r="BU931" s="165"/>
      <c r="BV931" s="215">
        <f t="shared" si="631"/>
        <v>0</v>
      </c>
      <c r="BW931" s="215">
        <f t="shared" si="632"/>
        <v>0</v>
      </c>
      <c r="BX931" s="215">
        <f t="shared" si="633"/>
        <v>0</v>
      </c>
      <c r="BY931" s="215">
        <f t="shared" si="634"/>
        <v>0</v>
      </c>
      <c r="BZ931" s="215">
        <f t="shared" si="635"/>
        <v>0</v>
      </c>
      <c r="CA931" s="155">
        <f t="shared" si="663"/>
        <v>0</v>
      </c>
      <c r="CB931" s="165"/>
      <c r="CC931" s="215">
        <f t="shared" si="636"/>
        <v>0</v>
      </c>
      <c r="CD931" s="215">
        <f t="shared" si="637"/>
        <v>0</v>
      </c>
      <c r="CE931" s="215">
        <f t="shared" si="638"/>
        <v>0</v>
      </c>
      <c r="CF931" s="215">
        <f t="shared" si="639"/>
        <v>0</v>
      </c>
      <c r="CG931" s="215">
        <f t="shared" si="640"/>
        <v>0</v>
      </c>
      <c r="CH931" s="155">
        <f t="shared" si="664"/>
        <v>0</v>
      </c>
      <c r="CI931" s="165"/>
      <c r="CJ931" s="215">
        <f t="shared" si="641"/>
        <v>0</v>
      </c>
      <c r="CK931" s="215">
        <f t="shared" si="642"/>
        <v>0</v>
      </c>
      <c r="CL931" s="215">
        <f t="shared" si="643"/>
        <v>0</v>
      </c>
      <c r="CM931" s="215">
        <f t="shared" si="644"/>
        <v>0</v>
      </c>
      <c r="CN931" s="215">
        <f t="shared" si="645"/>
        <v>0</v>
      </c>
      <c r="CO931" s="155">
        <f t="shared" si="665"/>
        <v>0</v>
      </c>
      <c r="CP931" s="165"/>
      <c r="CQ931" s="223">
        <f t="shared" si="646"/>
        <v>0</v>
      </c>
      <c r="CR931" s="223">
        <f t="shared" si="647"/>
        <v>0</v>
      </c>
      <c r="CS931" s="223">
        <f t="shared" si="648"/>
        <v>0</v>
      </c>
      <c r="CT931" s="223">
        <f t="shared" si="649"/>
        <v>0</v>
      </c>
      <c r="CU931" s="223">
        <f t="shared" si="650"/>
        <v>0</v>
      </c>
      <c r="CV931" s="155">
        <f t="shared" si="666"/>
        <v>0</v>
      </c>
      <c r="CW931" s="165"/>
      <c r="CX931" s="215">
        <f t="shared" si="667"/>
        <v>0</v>
      </c>
      <c r="CY931" s="215">
        <f t="shared" si="651"/>
        <v>0</v>
      </c>
      <c r="CZ931" s="215">
        <f t="shared" si="652"/>
        <v>0</v>
      </c>
      <c r="DA931" s="215">
        <f t="shared" si="653"/>
        <v>0</v>
      </c>
      <c r="DB931" s="215">
        <f t="shared" si="654"/>
        <v>0</v>
      </c>
      <c r="DC931" s="155">
        <f t="shared" si="668"/>
        <v>0</v>
      </c>
      <c r="DD931" s="165"/>
      <c r="DE931" s="188" t="b" cm="1">
        <f t="array" aca="1" ref="DE931" ca="1">OR($G931=Forecast_Capex_Input!$BF$8:$BF$10)</f>
        <v>0</v>
      </c>
      <c r="DF931" s="188" cm="1">
        <f t="array" aca="1" ref="DF931" ca="1">IFERROR(INDEX(Forecast_Capex_Input!BG$12:BG$286,$X931)
*(INDEX(Forecast_Capex_Input!$H$12:$H$286,$X931)=Repex),0)
*$DE931</f>
        <v>0</v>
      </c>
      <c r="DG931" s="188" cm="1">
        <f t="array" aca="1" ref="DG931" ca="1">IFERROR(INDEX(Forecast_Capex_Input!BH$12:BH$286,$X931)
*(INDEX(Forecast_Capex_Input!$H$12:$H$286,$X931)=Repex),0)
*$DE931</f>
        <v>0</v>
      </c>
      <c r="DH931" s="188" cm="1">
        <f t="array" aca="1" ref="DH931" ca="1">IFERROR(INDEX(Forecast_Capex_Input!BI$12:BI$286,$X931)
*(INDEX(Forecast_Capex_Input!$H$12:$H$286,$X931)=Repex),0)
*$DE931</f>
        <v>0</v>
      </c>
      <c r="DI931" s="188" cm="1">
        <f t="array" aca="1" ref="DI931" ca="1">IFERROR(INDEX(Forecast_Capex_Input!BJ$12:BJ$286,$X931)
*(INDEX(Forecast_Capex_Input!$H$12:$H$286,$X931)=Repex),0)
*$DE931</f>
        <v>0</v>
      </c>
      <c r="DJ931" s="188" cm="1">
        <f t="array" aca="1" ref="DJ931" ca="1">IFERROR(INDEX(Forecast_Capex_Input!BK$12:BK$286,$X931)
*(INDEX(Forecast_Capex_Input!$H$12:$H$286,$X931)=Repex),0)
*$DE931</f>
        <v>0</v>
      </c>
      <c r="DK931" s="188" cm="1">
        <f t="array" aca="1" ref="DK931" ca="1">IFERROR(INDEX(Forecast_Capex_Input!BL$12:BL$286,$X931)
*(INDEX(Forecast_Capex_Input!$H$12:$H$286,$X931)=Repex),0)
*$DE931</f>
        <v>0</v>
      </c>
      <c r="DL931" s="165"/>
      <c r="DM931" s="188" t="b" cm="1">
        <f t="array" aca="1" ref="DM931" ca="1">OR($G931=Forecast_Capex_Input!$BN$8:$BN$9)</f>
        <v>0</v>
      </c>
      <c r="DN931" s="188" cm="1">
        <f t="array" aca="1" ref="DN931" ca="1">IFERROR(INDEX(Forecast_Capex_Input!BO$12:BO$286,$X931)
*(INDEX(Forecast_Capex_Input!$H$12:$H$286,$X931)=Repex),0)
*$DM931</f>
        <v>0</v>
      </c>
      <c r="DO931" s="188" cm="1">
        <f t="array" aca="1" ref="DO931" ca="1">IFERROR(INDEX(Forecast_Capex_Input!BP$12:BP$286,$X931)
*(INDEX(Forecast_Capex_Input!$H$12:$H$286,$X931)=Repex),0)
*$DM931</f>
        <v>0</v>
      </c>
      <c r="DP931" s="188" cm="1">
        <f t="array" aca="1" ref="DP931" ca="1">IFERROR(INDEX(Forecast_Capex_Input!BQ$12:BQ$286,$X931)
*(INDEX(Forecast_Capex_Input!$H$12:$H$286,$X931)=Repex),0)
*$DM931</f>
        <v>0</v>
      </c>
      <c r="DQ931" s="188" cm="1">
        <f t="array" aca="1" ref="DQ931" ca="1">IFERROR(INDEX(Forecast_Capex_Input!BR$12:BR$286,$X931)
*(INDEX(Forecast_Capex_Input!$H$12:$H$286,$X931)=Repex),0)
*$DM931</f>
        <v>0</v>
      </c>
      <c r="DR931" s="188" cm="1">
        <f t="array" aca="1" ref="DR931" ca="1">IFERROR(INDEX(Forecast_Capex_Input!BS$12:BS$286,$X931)
*(INDEX(Forecast_Capex_Input!$H$12:$H$286,$X931)=Repex),0)
*$DM931</f>
        <v>0</v>
      </c>
      <c r="DS931" s="165"/>
      <c r="DT931" s="188" t="b" cm="1">
        <f t="array" aca="1" ref="DT931" ca="1">OR($G931=Forecast_Capex_Input!$BU$8:$BU$10)</f>
        <v>0</v>
      </c>
      <c r="DU931" s="188" cm="1">
        <f t="array" aca="1" ref="DU931" ca="1">IFERROR(INDEX(Forecast_Capex_Input!BV$12:BV$286,$X931)
*(INDEX(Forecast_Capex_Input!$H$12:$H$286,$X931)=Repex),0)
*$DT931</f>
        <v>0</v>
      </c>
      <c r="DV931" s="188" cm="1">
        <f t="array" aca="1" ref="DV931" ca="1">IFERROR(INDEX(Forecast_Capex_Input!BW$12:BW$286,$X931)
*(INDEX(Forecast_Capex_Input!$H$12:$H$286,$X931)=Repex),0)
*$DT931</f>
        <v>0</v>
      </c>
      <c r="DW931" s="188" cm="1">
        <f t="array" aca="1" ref="DW931" ca="1">IFERROR(INDEX(Forecast_Capex_Input!BX$12:BX$286,$X931)
*(INDEX(Forecast_Capex_Input!$H$12:$H$286,$X931)=Repex),0)
*$DT931</f>
        <v>0</v>
      </c>
      <c r="DX931" s="188" cm="1">
        <f t="array" aca="1" ref="DX931" ca="1">IFERROR(INDEX(Forecast_Capex_Input!BY$12:BY$286,$X931)
*(INDEX(Forecast_Capex_Input!$H$12:$H$286,$X931)=Repex),0)
*$DT931</f>
        <v>0</v>
      </c>
      <c r="DY931" s="188" cm="1">
        <f t="array" aca="1" ref="DY931" ca="1">IFERROR(INDEX(Forecast_Capex_Input!BZ$12:BZ$286,$X931)
*(INDEX(Forecast_Capex_Input!$H$12:$H$286,$X931)=Repex),0)
*$DT931</f>
        <v>0</v>
      </c>
      <c r="DZ931" s="188" cm="1">
        <f t="array" aca="1" ref="DZ931" ca="1">IFERROR(INDEX(Forecast_Capex_Input!CA$12:CA$286,$X931)
*(INDEX(Forecast_Capex_Input!$H$12:$H$286,$X931)=Repex),0)
*$DT931</f>
        <v>0</v>
      </c>
      <c r="EA931" s="188" cm="1">
        <f t="array" aca="1" ref="EA931" ca="1">IFERROR(INDEX(Forecast_Capex_Input!CB$12:CB$286,$X931)
*(INDEX(Forecast_Capex_Input!$H$12:$H$286,$X931)=Repex),0)
*$DT931</f>
        <v>0</v>
      </c>
      <c r="EB931" s="188" cm="1">
        <f t="array" aca="1" ref="EB931" ca="1">IFERROR(INDEX(Forecast_Capex_Input!CC$12:CC$286,$X931)
*(INDEX(Forecast_Capex_Input!$H$12:$H$286,$X931)=Repex),0)
*$DT931</f>
        <v>0</v>
      </c>
      <c r="EC931" s="165"/>
      <c r="ED931" s="226" t="str">
        <f t="shared" si="655"/>
        <v>N/A</v>
      </c>
      <c r="EE931" s="174" t="s">
        <v>15</v>
      </c>
    </row>
    <row r="932" spans="3:135" x14ac:dyDescent="0.2">
      <c r="C932" s="174">
        <f t="shared" si="656"/>
        <v>922</v>
      </c>
      <c r="D932" s="167" t="str" cm="1">
        <f t="array" ref="D932">IFERROR(INDEX(Forecast_Capex_Input!$D$12:$D$286,$X932),NA)</f>
        <v>N/A</v>
      </c>
      <c r="E932" s="172" t="str" cm="1">
        <f t="array" ref="E932">IF($X932=NA,NA,INDEX(Forecast_Capex_Input!$E$12:$E$286,$X932))</f>
        <v>N/A</v>
      </c>
      <c r="F932" s="167" t="str" cm="1">
        <f t="array" aca="1" ref="F932" ca="1">IFERROR(INDEX(General!$E$25:$E$26,$Y932),NA)</f>
        <v>N/A</v>
      </c>
      <c r="G932" s="167" t="str" cm="1">
        <f t="array" aca="1" ref="G932" ca="1">IFERROR(INDEX(Forecast_Capex_Input!$AI$11:$BB$11,$AA932),NA)</f>
        <v>N/A</v>
      </c>
      <c r="H932" s="189" t="str" cm="1">
        <f t="array" aca="1" ref="H932" ca="1">IFERROR(INDEX(Forecast_Capex_Input!$AI$12:$BB$286,$X932,$AA932),NA)</f>
        <v>N/A</v>
      </c>
      <c r="I932" s="199" t="str" cm="1">
        <f t="array" ref="I932">IFERROR(INDEX(Forecast_Capex_Input!$F$12:$F$286,$X932),NA)</f>
        <v>N/A</v>
      </c>
      <c r="J932" s="199" t="str" cm="1">
        <f t="array" ref="J932">IFERROR(INDEX(Forecast_Capex_Input!G$12:G$286,$X932),NA)</f>
        <v>N/A</v>
      </c>
      <c r="K932" s="199" t="str" cm="1">
        <f t="array" ref="K932">IFERROR(INDEX(Forecast_Capex_Input!H$12:H$286,$X932),NA)</f>
        <v>N/A</v>
      </c>
      <c r="L932" s="199" t="str" cm="1">
        <f t="array" ref="L932">IFERROR(INDEX(Forecast_Capex_Input!I$12:I$286,$X932),NA)</f>
        <v>N/A</v>
      </c>
      <c r="M932" s="199" t="str" cm="1">
        <f t="array" ref="M932">IFERROR(INDEX(Forecast_Capex_Input!J$12:J$286,$X932),NA)</f>
        <v>N/A</v>
      </c>
      <c r="N932" s="199" t="str" cm="1">
        <f t="array" ref="N932">IFERROR(INDEX(Forecast_Capex_Input!K$12:K$286,$X932),NA)</f>
        <v>N/A</v>
      </c>
      <c r="O932" s="199" t="str" cm="1">
        <f t="array" ref="O932">IFERROR(INDEX(Forecast_Capex_Input!L$12:L$286,$X932),NA)</f>
        <v>N/A</v>
      </c>
      <c r="P932" s="199" t="str" cm="1">
        <f t="array" ref="P932">IFERROR(INDEX(Forecast_Capex_Input!M$12:M$286,$X932),NA)</f>
        <v>N/A</v>
      </c>
      <c r="Q932" s="172" t="str" cm="1">
        <f t="array" ref="Q932">IFERROR(INDEX(Forecast_Capex_Input!N$12:N$286,$X932),NA)</f>
        <v>N/A</v>
      </c>
      <c r="R932" s="265" cm="1">
        <f t="array" ref="R932">IFERROR(INDEX(Forecast_Capex_Input!O$12:O$286,$X932),0)</f>
        <v>0</v>
      </c>
      <c r="S932" s="172" cm="1">
        <f t="array" ref="S932">IFERROR(INDEX(Forecast_Capex_Input!P$12:P$286,$X932),0)</f>
        <v>0</v>
      </c>
      <c r="T932" s="199" t="str" cm="1">
        <f t="array" aca="1" ref="T932" ca="1">IFERROR(INDEX(General!$K$84:$K$103,$AA932),NA)</f>
        <v>N/A</v>
      </c>
      <c r="U932" s="188" cm="1">
        <f t="array" aca="1" ref="U932" ca="1">IFERROR(
IF($F932=General!$E$25,INDEX(Forecast_Capex_Input!S$12:S$286,$X932),
INDEX(Forecast_Capex_Input!T$12:T$286,$X932)),0)</f>
        <v>0</v>
      </c>
      <c r="V932" s="222" t="b">
        <f>IFERROR(INDEX(Overheads!$T$19:$T$26,MATCH($I932,Overheads!$E$19:$E$26,0)),FALSE)</f>
        <v>0</v>
      </c>
      <c r="W932" s="165"/>
      <c r="X932" s="174" t="str">
        <f>IFERROR(
IF(MATCH($C932,Forecast_Capex_Input!$CI$12:$CI$286,1)+1&gt;MAX(Forecast_Capex_Input!$C$12:$C$286),NA,
MATCH($C932,Forecast_Capex_Input!$CI$12:$CI$286,1)+1),1)</f>
        <v>N/A</v>
      </c>
      <c r="Y932" s="174" t="str" cm="1">
        <f t="array" aca="1" ref="Y932" ca="1">IFERROR(
IF(X931&lt;&gt;X932,1,
IF(COUNTIF(OFFSET(Y931,0,0,-INDEX(Forecast_Capex_Input!$CG$12:$CG$286,$X932)),Y931)=INDEX(Forecast_Capex_Input!$CG$12:$CG$286,$X932),Y931+1,Y931)),NA)</f>
        <v>N/A</v>
      </c>
      <c r="Z932" s="174" t="str" cm="1">
        <f t="array" ref="Z932">IFERROR($C932-IF($X932=1,1,INDEX(Forecast_Capex_Input!$CI$12:$CI$286,$X932-1))+1,NA)</f>
        <v>N/A</v>
      </c>
      <c r="AA932" s="174" t="str" cm="1">
        <f t="array" aca="1" ref="AA932" ca="1">IFERROR(IF(Y932=1,
INDEX(Forecast_Capex_Input!$AI$10:$BB$10,SMALL(IF(INDEX(Forecast_Capex_Input!$AI$12:$BB$286,$X932,0)&gt;0,COLUMN(Forecast_Capex_Input!$AI$10:$BB$10)-COLUMN(Forecast_Capex_Input!$AI$12)+1),ROWS(OFFSET(AA931,0,0,-$Z932)))),
OFFSET(AA931,-INDEX(Forecast_Capex_Input!$CG$12:$CG$286,$X932)+1,0)),NA)</f>
        <v>N/A</v>
      </c>
      <c r="AB932" s="174" t="str">
        <f t="shared" ca="1" si="625"/>
        <v>N/A</v>
      </c>
      <c r="AC932" s="222" t="b">
        <f t="shared" si="657"/>
        <v>0</v>
      </c>
      <c r="AD932" s="220" t="b">
        <v>0</v>
      </c>
      <c r="AE932" s="222" t="b">
        <f t="shared" si="626"/>
        <v>1</v>
      </c>
      <c r="AF932" s="165"/>
      <c r="AG932" s="215">
        <v>0</v>
      </c>
      <c r="AH932" s="215">
        <v>0</v>
      </c>
      <c r="AI932" s="215">
        <v>0</v>
      </c>
      <c r="AJ932" s="215">
        <v>0</v>
      </c>
      <c r="AK932" s="215">
        <v>0</v>
      </c>
      <c r="AL932" s="155">
        <v>0</v>
      </c>
      <c r="AM932" s="165"/>
      <c r="AN932" s="215" cm="1">
        <f t="array" aca="1" ref="AN932" ca="1">IFERROR(INDEX(General!O$33:O$34,$AB932)
*AG932,0)</f>
        <v>0</v>
      </c>
      <c r="AO932" s="215" cm="1">
        <f t="array" aca="1" ref="AO932" ca="1">IFERROR(INDEX(General!P$33:P$34,$AB932)
*AH932,0)</f>
        <v>0</v>
      </c>
      <c r="AP932" s="215" cm="1">
        <f t="array" aca="1" ref="AP932" ca="1">IFERROR(INDEX(General!Q$33:Q$34,$AB932)
*AI932,0)</f>
        <v>0</v>
      </c>
      <c r="AQ932" s="215" cm="1">
        <f t="array" aca="1" ref="AQ932" ca="1">IFERROR(INDEX(General!R$33:R$34,$AB932)
*AJ932,0)</f>
        <v>0</v>
      </c>
      <c r="AR932" s="215" cm="1">
        <f t="array" aca="1" ref="AR932" ca="1">IFERROR(INDEX(General!S$33:S$34,$AB932)
*AK932,0)</f>
        <v>0</v>
      </c>
      <c r="AS932" s="155">
        <f t="shared" ca="1" si="658"/>
        <v>0</v>
      </c>
      <c r="AT932" s="165"/>
      <c r="AU932" s="215">
        <f ca="1">IF($AE932=FALSE,AN932*Overheads!$R$24*$V932,
IFERROR(Overheads!$O$49*$V932*AN932,0)
+IFERROR(Overheads!Q$59*$V932*(AN932/Overheads!Q$68),0))</f>
        <v>0</v>
      </c>
      <c r="AV932" s="215">
        <f ca="1">IF($AE932=FALSE,AO932*Overheads!$R$24*$V932,
IFERROR(Overheads!$O$49*$V932*AO932,0)
+IFERROR(Overheads!R$59*$V932*(AO932/Overheads!R$68),0))</f>
        <v>0</v>
      </c>
      <c r="AW932" s="215">
        <f ca="1">IF($AE932=FALSE,AP932*Overheads!$R$24*$V932,
IFERROR(Overheads!$O$49*$V932*AP932,0)
+IFERROR(Overheads!S$59*$V932*(AP932/Overheads!S$68),0))</f>
        <v>0</v>
      </c>
      <c r="AX932" s="215">
        <f ca="1">IF($AE932=FALSE,AQ932*Overheads!$R$24*$V932,
IFERROR(Overheads!$O$49*$V932*AQ932,0)
+IFERROR(Overheads!T$59*$V932*(AQ932/Overheads!T$68),0))</f>
        <v>0</v>
      </c>
      <c r="AY932" s="215">
        <f ca="1">IF($AE932=FALSE,AR932*Overheads!$R$24*$V932,
IFERROR(Overheads!$O$49*$V932*AR932,0)
+IFERROR(Overheads!U$59*$V932*(AR932/Overheads!U$68),0))</f>
        <v>0</v>
      </c>
      <c r="AZ932" s="155">
        <f t="shared" ca="1" si="659"/>
        <v>0</v>
      </c>
      <c r="BA932" s="165"/>
      <c r="BB932" s="215">
        <f ca="1">IF($AE932=FALSE,AN932*Overheads!$S$25,
IFERROR(Overheads!$O$50*AN932,0)
+IFERROR(Overheads!Q$60*(AN932/Overheads!Q$66),0))</f>
        <v>0</v>
      </c>
      <c r="BC932" s="215">
        <f ca="1">IF($AE932=FALSE,AO932*Overheads!$S$25,
IFERROR(Overheads!$O$50*AO932,0)
+IFERROR(Overheads!R$60*(AO932/Overheads!R$66),0))</f>
        <v>0</v>
      </c>
      <c r="BD932" s="215">
        <f ca="1">IF($AE932=FALSE,AP932*Overheads!$S$25,
IFERROR(Overheads!$O$50*AP932,0)
+IFERROR(Overheads!S$60*(AP932/Overheads!S$66),0))</f>
        <v>0</v>
      </c>
      <c r="BE932" s="215">
        <f ca="1">IF($AE932=FALSE,AQ932*Overheads!$S$25,
IFERROR(Overheads!$O$50*AQ932,0)
+IFERROR(Overheads!T$60*(AQ932/Overheads!T$66),0))</f>
        <v>0</v>
      </c>
      <c r="BF932" s="215">
        <f ca="1">IF($AE932=FALSE,AR932*Overheads!$S$25,
IFERROR(Overheads!$O$50*AR932,0)
+IFERROR(Overheads!U$60*(AR932/Overheads!U$66),0))</f>
        <v>0</v>
      </c>
      <c r="BG932" s="155">
        <f t="shared" ca="1" si="660"/>
        <v>0</v>
      </c>
      <c r="BH932" s="165"/>
      <c r="BI932" s="215">
        <f t="shared" ca="1" si="661"/>
        <v>0</v>
      </c>
      <c r="BJ932" s="215">
        <f t="shared" ca="1" si="627"/>
        <v>0</v>
      </c>
      <c r="BK932" s="215">
        <f t="shared" ca="1" si="628"/>
        <v>0</v>
      </c>
      <c r="BL932" s="215">
        <f t="shared" ca="1" si="629"/>
        <v>0</v>
      </c>
      <c r="BM932" s="215">
        <f t="shared" ca="1" si="630"/>
        <v>0</v>
      </c>
      <c r="BN932" s="155">
        <f t="shared" ca="1" si="662"/>
        <v>0</v>
      </c>
      <c r="BO932" s="165"/>
      <c r="BP932" s="187" cm="1">
        <f t="array" ref="BP932">IFERROR(IF($X932=$X931,BP931,INDEX(Forecast_Capex_Input!AC$12:AC$286,$X932)),0)</f>
        <v>0</v>
      </c>
      <c r="BQ932" s="187" cm="1">
        <f t="array" ref="BQ932">IFERROR(IF($X932=$X931,BQ931,INDEX(Forecast_Capex_Input!AD$12:AD$286,$X932)),0)</f>
        <v>0</v>
      </c>
      <c r="BR932" s="187" cm="1">
        <f t="array" ref="BR932">IFERROR(IF($X932=$X931,BR931,INDEX(Forecast_Capex_Input!AE$12:AE$286,$X932)),0)</f>
        <v>0</v>
      </c>
      <c r="BS932" s="187" cm="1">
        <f t="array" ref="BS932">IFERROR(IF($X932=$X931,BS931,INDEX(Forecast_Capex_Input!AF$12:AF$286,$X932)),0)</f>
        <v>0</v>
      </c>
      <c r="BT932" s="187" cm="1">
        <f t="array" ref="BT932">IFERROR(IF($X932=$X931,BT931,INDEX(Forecast_Capex_Input!AG$12:AG$286,$X932)),0)</f>
        <v>0</v>
      </c>
      <c r="BU932" s="165"/>
      <c r="BV932" s="215">
        <f t="shared" si="631"/>
        <v>0</v>
      </c>
      <c r="BW932" s="215">
        <f t="shared" si="632"/>
        <v>0</v>
      </c>
      <c r="BX932" s="215">
        <f t="shared" si="633"/>
        <v>0</v>
      </c>
      <c r="BY932" s="215">
        <f t="shared" si="634"/>
        <v>0</v>
      </c>
      <c r="BZ932" s="215">
        <f t="shared" si="635"/>
        <v>0</v>
      </c>
      <c r="CA932" s="155">
        <f t="shared" si="663"/>
        <v>0</v>
      </c>
      <c r="CB932" s="165"/>
      <c r="CC932" s="215">
        <f t="shared" si="636"/>
        <v>0</v>
      </c>
      <c r="CD932" s="215">
        <f t="shared" si="637"/>
        <v>0</v>
      </c>
      <c r="CE932" s="215">
        <f t="shared" si="638"/>
        <v>0</v>
      </c>
      <c r="CF932" s="215">
        <f t="shared" si="639"/>
        <v>0</v>
      </c>
      <c r="CG932" s="215">
        <f t="shared" si="640"/>
        <v>0</v>
      </c>
      <c r="CH932" s="155">
        <f t="shared" si="664"/>
        <v>0</v>
      </c>
      <c r="CI932" s="165"/>
      <c r="CJ932" s="215">
        <f t="shared" si="641"/>
        <v>0</v>
      </c>
      <c r="CK932" s="215">
        <f t="shared" si="642"/>
        <v>0</v>
      </c>
      <c r="CL932" s="215">
        <f t="shared" si="643"/>
        <v>0</v>
      </c>
      <c r="CM932" s="215">
        <f t="shared" si="644"/>
        <v>0</v>
      </c>
      <c r="CN932" s="215">
        <f t="shared" si="645"/>
        <v>0</v>
      </c>
      <c r="CO932" s="155">
        <f t="shared" si="665"/>
        <v>0</v>
      </c>
      <c r="CP932" s="165"/>
      <c r="CQ932" s="223">
        <f t="shared" si="646"/>
        <v>0</v>
      </c>
      <c r="CR932" s="223">
        <f t="shared" si="647"/>
        <v>0</v>
      </c>
      <c r="CS932" s="223">
        <f t="shared" si="648"/>
        <v>0</v>
      </c>
      <c r="CT932" s="223">
        <f t="shared" si="649"/>
        <v>0</v>
      </c>
      <c r="CU932" s="223">
        <f t="shared" si="650"/>
        <v>0</v>
      </c>
      <c r="CV932" s="155">
        <f t="shared" si="666"/>
        <v>0</v>
      </c>
      <c r="CW932" s="165"/>
      <c r="CX932" s="215">
        <f t="shared" si="667"/>
        <v>0</v>
      </c>
      <c r="CY932" s="215">
        <f t="shared" si="651"/>
        <v>0</v>
      </c>
      <c r="CZ932" s="215">
        <f t="shared" si="652"/>
        <v>0</v>
      </c>
      <c r="DA932" s="215">
        <f t="shared" si="653"/>
        <v>0</v>
      </c>
      <c r="DB932" s="215">
        <f t="shared" si="654"/>
        <v>0</v>
      </c>
      <c r="DC932" s="155">
        <f t="shared" si="668"/>
        <v>0</v>
      </c>
      <c r="DD932" s="165"/>
      <c r="DE932" s="188" t="b" cm="1">
        <f t="array" aca="1" ref="DE932" ca="1">OR($G932=Forecast_Capex_Input!$BF$8:$BF$10)</f>
        <v>0</v>
      </c>
      <c r="DF932" s="188" cm="1">
        <f t="array" aca="1" ref="DF932" ca="1">IFERROR(INDEX(Forecast_Capex_Input!BG$12:BG$286,$X932)
*(INDEX(Forecast_Capex_Input!$H$12:$H$286,$X932)=Repex),0)
*$DE932</f>
        <v>0</v>
      </c>
      <c r="DG932" s="188" cm="1">
        <f t="array" aca="1" ref="DG932" ca="1">IFERROR(INDEX(Forecast_Capex_Input!BH$12:BH$286,$X932)
*(INDEX(Forecast_Capex_Input!$H$12:$H$286,$X932)=Repex),0)
*$DE932</f>
        <v>0</v>
      </c>
      <c r="DH932" s="188" cm="1">
        <f t="array" aca="1" ref="DH932" ca="1">IFERROR(INDEX(Forecast_Capex_Input!BI$12:BI$286,$X932)
*(INDEX(Forecast_Capex_Input!$H$12:$H$286,$X932)=Repex),0)
*$DE932</f>
        <v>0</v>
      </c>
      <c r="DI932" s="188" cm="1">
        <f t="array" aca="1" ref="DI932" ca="1">IFERROR(INDEX(Forecast_Capex_Input!BJ$12:BJ$286,$X932)
*(INDEX(Forecast_Capex_Input!$H$12:$H$286,$X932)=Repex),0)
*$DE932</f>
        <v>0</v>
      </c>
      <c r="DJ932" s="188" cm="1">
        <f t="array" aca="1" ref="DJ932" ca="1">IFERROR(INDEX(Forecast_Capex_Input!BK$12:BK$286,$X932)
*(INDEX(Forecast_Capex_Input!$H$12:$H$286,$X932)=Repex),0)
*$DE932</f>
        <v>0</v>
      </c>
      <c r="DK932" s="188" cm="1">
        <f t="array" aca="1" ref="DK932" ca="1">IFERROR(INDEX(Forecast_Capex_Input!BL$12:BL$286,$X932)
*(INDEX(Forecast_Capex_Input!$H$12:$H$286,$X932)=Repex),0)
*$DE932</f>
        <v>0</v>
      </c>
      <c r="DL932" s="165"/>
      <c r="DM932" s="188" t="b" cm="1">
        <f t="array" aca="1" ref="DM932" ca="1">OR($G932=Forecast_Capex_Input!$BN$8:$BN$9)</f>
        <v>0</v>
      </c>
      <c r="DN932" s="188" cm="1">
        <f t="array" aca="1" ref="DN932" ca="1">IFERROR(INDEX(Forecast_Capex_Input!BO$12:BO$286,$X932)
*(INDEX(Forecast_Capex_Input!$H$12:$H$286,$X932)=Repex),0)
*$DM932</f>
        <v>0</v>
      </c>
      <c r="DO932" s="188" cm="1">
        <f t="array" aca="1" ref="DO932" ca="1">IFERROR(INDEX(Forecast_Capex_Input!BP$12:BP$286,$X932)
*(INDEX(Forecast_Capex_Input!$H$12:$H$286,$X932)=Repex),0)
*$DM932</f>
        <v>0</v>
      </c>
      <c r="DP932" s="188" cm="1">
        <f t="array" aca="1" ref="DP932" ca="1">IFERROR(INDEX(Forecast_Capex_Input!BQ$12:BQ$286,$X932)
*(INDEX(Forecast_Capex_Input!$H$12:$H$286,$X932)=Repex),0)
*$DM932</f>
        <v>0</v>
      </c>
      <c r="DQ932" s="188" cm="1">
        <f t="array" aca="1" ref="DQ932" ca="1">IFERROR(INDEX(Forecast_Capex_Input!BR$12:BR$286,$X932)
*(INDEX(Forecast_Capex_Input!$H$12:$H$286,$X932)=Repex),0)
*$DM932</f>
        <v>0</v>
      </c>
      <c r="DR932" s="188" cm="1">
        <f t="array" aca="1" ref="DR932" ca="1">IFERROR(INDEX(Forecast_Capex_Input!BS$12:BS$286,$X932)
*(INDEX(Forecast_Capex_Input!$H$12:$H$286,$X932)=Repex),0)
*$DM932</f>
        <v>0</v>
      </c>
      <c r="DS932" s="165"/>
      <c r="DT932" s="188" t="b" cm="1">
        <f t="array" aca="1" ref="DT932" ca="1">OR($G932=Forecast_Capex_Input!$BU$8:$BU$10)</f>
        <v>0</v>
      </c>
      <c r="DU932" s="188" cm="1">
        <f t="array" aca="1" ref="DU932" ca="1">IFERROR(INDEX(Forecast_Capex_Input!BV$12:BV$286,$X932)
*(INDEX(Forecast_Capex_Input!$H$12:$H$286,$X932)=Repex),0)
*$DT932</f>
        <v>0</v>
      </c>
      <c r="DV932" s="188" cm="1">
        <f t="array" aca="1" ref="DV932" ca="1">IFERROR(INDEX(Forecast_Capex_Input!BW$12:BW$286,$X932)
*(INDEX(Forecast_Capex_Input!$H$12:$H$286,$X932)=Repex),0)
*$DT932</f>
        <v>0</v>
      </c>
      <c r="DW932" s="188" cm="1">
        <f t="array" aca="1" ref="DW932" ca="1">IFERROR(INDEX(Forecast_Capex_Input!BX$12:BX$286,$X932)
*(INDEX(Forecast_Capex_Input!$H$12:$H$286,$X932)=Repex),0)
*$DT932</f>
        <v>0</v>
      </c>
      <c r="DX932" s="188" cm="1">
        <f t="array" aca="1" ref="DX932" ca="1">IFERROR(INDEX(Forecast_Capex_Input!BY$12:BY$286,$X932)
*(INDEX(Forecast_Capex_Input!$H$12:$H$286,$X932)=Repex),0)
*$DT932</f>
        <v>0</v>
      </c>
      <c r="DY932" s="188" cm="1">
        <f t="array" aca="1" ref="DY932" ca="1">IFERROR(INDEX(Forecast_Capex_Input!BZ$12:BZ$286,$X932)
*(INDEX(Forecast_Capex_Input!$H$12:$H$286,$X932)=Repex),0)
*$DT932</f>
        <v>0</v>
      </c>
      <c r="DZ932" s="188" cm="1">
        <f t="array" aca="1" ref="DZ932" ca="1">IFERROR(INDEX(Forecast_Capex_Input!CA$12:CA$286,$X932)
*(INDEX(Forecast_Capex_Input!$H$12:$H$286,$X932)=Repex),0)
*$DT932</f>
        <v>0</v>
      </c>
      <c r="EA932" s="188" cm="1">
        <f t="array" aca="1" ref="EA932" ca="1">IFERROR(INDEX(Forecast_Capex_Input!CB$12:CB$286,$X932)
*(INDEX(Forecast_Capex_Input!$H$12:$H$286,$X932)=Repex),0)
*$DT932</f>
        <v>0</v>
      </c>
      <c r="EB932" s="188" cm="1">
        <f t="array" aca="1" ref="EB932" ca="1">IFERROR(INDEX(Forecast_Capex_Input!CC$12:CC$286,$X932)
*(INDEX(Forecast_Capex_Input!$H$12:$H$286,$X932)=Repex),0)
*$DT932</f>
        <v>0</v>
      </c>
      <c r="EC932" s="165"/>
      <c r="ED932" s="226" t="str">
        <f t="shared" si="655"/>
        <v>N/A</v>
      </c>
      <c r="EE932" s="174" t="s">
        <v>15</v>
      </c>
    </row>
    <row r="933" spans="3:135" x14ac:dyDescent="0.2">
      <c r="C933" s="174">
        <f t="shared" si="656"/>
        <v>923</v>
      </c>
      <c r="D933" s="167" t="str" cm="1">
        <f t="array" ref="D933">IFERROR(INDEX(Forecast_Capex_Input!$D$12:$D$286,$X933),NA)</f>
        <v>N/A</v>
      </c>
      <c r="E933" s="172" t="str" cm="1">
        <f t="array" ref="E933">IF($X933=NA,NA,INDEX(Forecast_Capex_Input!$E$12:$E$286,$X933))</f>
        <v>N/A</v>
      </c>
      <c r="F933" s="167" t="str" cm="1">
        <f t="array" aca="1" ref="F933" ca="1">IFERROR(INDEX(General!$E$25:$E$26,$Y933),NA)</f>
        <v>N/A</v>
      </c>
      <c r="G933" s="167" t="str" cm="1">
        <f t="array" aca="1" ref="G933" ca="1">IFERROR(INDEX(Forecast_Capex_Input!$AI$11:$BB$11,$AA933),NA)</f>
        <v>N/A</v>
      </c>
      <c r="H933" s="189" t="str" cm="1">
        <f t="array" aca="1" ref="H933" ca="1">IFERROR(INDEX(Forecast_Capex_Input!$AI$12:$BB$286,$X933,$AA933),NA)</f>
        <v>N/A</v>
      </c>
      <c r="I933" s="199" t="str" cm="1">
        <f t="array" ref="I933">IFERROR(INDEX(Forecast_Capex_Input!$F$12:$F$286,$X933),NA)</f>
        <v>N/A</v>
      </c>
      <c r="J933" s="199" t="str" cm="1">
        <f t="array" ref="J933">IFERROR(INDEX(Forecast_Capex_Input!G$12:G$286,$X933),NA)</f>
        <v>N/A</v>
      </c>
      <c r="K933" s="199" t="str" cm="1">
        <f t="array" ref="K933">IFERROR(INDEX(Forecast_Capex_Input!H$12:H$286,$X933),NA)</f>
        <v>N/A</v>
      </c>
      <c r="L933" s="199" t="str" cm="1">
        <f t="array" ref="L933">IFERROR(INDEX(Forecast_Capex_Input!I$12:I$286,$X933),NA)</f>
        <v>N/A</v>
      </c>
      <c r="M933" s="199" t="str" cm="1">
        <f t="array" ref="M933">IFERROR(INDEX(Forecast_Capex_Input!J$12:J$286,$X933),NA)</f>
        <v>N/A</v>
      </c>
      <c r="N933" s="199" t="str" cm="1">
        <f t="array" ref="N933">IFERROR(INDEX(Forecast_Capex_Input!K$12:K$286,$X933),NA)</f>
        <v>N/A</v>
      </c>
      <c r="O933" s="199" t="str" cm="1">
        <f t="array" ref="O933">IFERROR(INDEX(Forecast_Capex_Input!L$12:L$286,$X933),NA)</f>
        <v>N/A</v>
      </c>
      <c r="P933" s="199" t="str" cm="1">
        <f t="array" ref="P933">IFERROR(INDEX(Forecast_Capex_Input!M$12:M$286,$X933),NA)</f>
        <v>N/A</v>
      </c>
      <c r="Q933" s="172" t="str" cm="1">
        <f t="array" ref="Q933">IFERROR(INDEX(Forecast_Capex_Input!N$12:N$286,$X933),NA)</f>
        <v>N/A</v>
      </c>
      <c r="R933" s="265" cm="1">
        <f t="array" ref="R933">IFERROR(INDEX(Forecast_Capex_Input!O$12:O$286,$X933),0)</f>
        <v>0</v>
      </c>
      <c r="S933" s="172" cm="1">
        <f t="array" ref="S933">IFERROR(INDEX(Forecast_Capex_Input!P$12:P$286,$X933),0)</f>
        <v>0</v>
      </c>
      <c r="T933" s="199" t="str" cm="1">
        <f t="array" aca="1" ref="T933" ca="1">IFERROR(INDEX(General!$K$84:$K$103,$AA933),NA)</f>
        <v>N/A</v>
      </c>
      <c r="U933" s="188" cm="1">
        <f t="array" aca="1" ref="U933" ca="1">IFERROR(
IF($F933=General!$E$25,INDEX(Forecast_Capex_Input!S$12:S$286,$X933),
INDEX(Forecast_Capex_Input!T$12:T$286,$X933)),0)</f>
        <v>0</v>
      </c>
      <c r="V933" s="222" t="b">
        <f>IFERROR(INDEX(Overheads!$T$19:$T$26,MATCH($I933,Overheads!$E$19:$E$26,0)),FALSE)</f>
        <v>0</v>
      </c>
      <c r="W933" s="165"/>
      <c r="X933" s="174" t="str">
        <f>IFERROR(
IF(MATCH($C933,Forecast_Capex_Input!$CI$12:$CI$286,1)+1&gt;MAX(Forecast_Capex_Input!$C$12:$C$286),NA,
MATCH($C933,Forecast_Capex_Input!$CI$12:$CI$286,1)+1),1)</f>
        <v>N/A</v>
      </c>
      <c r="Y933" s="174" t="str" cm="1">
        <f t="array" aca="1" ref="Y933" ca="1">IFERROR(
IF(X932&lt;&gt;X933,1,
IF(COUNTIF(OFFSET(Y932,0,0,-INDEX(Forecast_Capex_Input!$CG$12:$CG$286,$X933)),Y932)=INDEX(Forecast_Capex_Input!$CG$12:$CG$286,$X933),Y932+1,Y932)),NA)</f>
        <v>N/A</v>
      </c>
      <c r="Z933" s="174" t="str" cm="1">
        <f t="array" ref="Z933">IFERROR($C933-IF($X933=1,1,INDEX(Forecast_Capex_Input!$CI$12:$CI$286,$X933-1))+1,NA)</f>
        <v>N/A</v>
      </c>
      <c r="AA933" s="174" t="str" cm="1">
        <f t="array" aca="1" ref="AA933" ca="1">IFERROR(IF(Y933=1,
INDEX(Forecast_Capex_Input!$AI$10:$BB$10,SMALL(IF(INDEX(Forecast_Capex_Input!$AI$12:$BB$286,$X933,0)&gt;0,COLUMN(Forecast_Capex_Input!$AI$10:$BB$10)-COLUMN(Forecast_Capex_Input!$AI$12)+1),ROWS(OFFSET(AA932,0,0,-$Z933)))),
OFFSET(AA932,-INDEX(Forecast_Capex_Input!$CG$12:$CG$286,$X933)+1,0)),NA)</f>
        <v>N/A</v>
      </c>
      <c r="AB933" s="174" t="str">
        <f t="shared" ca="1" si="625"/>
        <v>N/A</v>
      </c>
      <c r="AC933" s="222" t="b">
        <f t="shared" si="657"/>
        <v>0</v>
      </c>
      <c r="AD933" s="220" t="b">
        <v>0</v>
      </c>
      <c r="AE933" s="222" t="b">
        <f t="shared" si="626"/>
        <v>1</v>
      </c>
      <c r="AF933" s="165"/>
      <c r="AG933" s="215">
        <v>0</v>
      </c>
      <c r="AH933" s="215">
        <v>0</v>
      </c>
      <c r="AI933" s="215">
        <v>0</v>
      </c>
      <c r="AJ933" s="215">
        <v>0</v>
      </c>
      <c r="AK933" s="215">
        <v>0</v>
      </c>
      <c r="AL933" s="155">
        <v>0</v>
      </c>
      <c r="AM933" s="165"/>
      <c r="AN933" s="215" cm="1">
        <f t="array" aca="1" ref="AN933" ca="1">IFERROR(INDEX(General!O$33:O$34,$AB933)
*AG933,0)</f>
        <v>0</v>
      </c>
      <c r="AO933" s="215" cm="1">
        <f t="array" aca="1" ref="AO933" ca="1">IFERROR(INDEX(General!P$33:P$34,$AB933)
*AH933,0)</f>
        <v>0</v>
      </c>
      <c r="AP933" s="215" cm="1">
        <f t="array" aca="1" ref="AP933" ca="1">IFERROR(INDEX(General!Q$33:Q$34,$AB933)
*AI933,0)</f>
        <v>0</v>
      </c>
      <c r="AQ933" s="215" cm="1">
        <f t="array" aca="1" ref="AQ933" ca="1">IFERROR(INDEX(General!R$33:R$34,$AB933)
*AJ933,0)</f>
        <v>0</v>
      </c>
      <c r="AR933" s="215" cm="1">
        <f t="array" aca="1" ref="AR933" ca="1">IFERROR(INDEX(General!S$33:S$34,$AB933)
*AK933,0)</f>
        <v>0</v>
      </c>
      <c r="AS933" s="155">
        <f t="shared" ca="1" si="658"/>
        <v>0</v>
      </c>
      <c r="AT933" s="165"/>
      <c r="AU933" s="215">
        <f ca="1">IF($AE933=FALSE,AN933*Overheads!$R$24*$V933,
IFERROR(Overheads!$O$49*$V933*AN933,0)
+IFERROR(Overheads!Q$59*$V933*(AN933/Overheads!Q$68),0))</f>
        <v>0</v>
      </c>
      <c r="AV933" s="215">
        <f ca="1">IF($AE933=FALSE,AO933*Overheads!$R$24*$V933,
IFERROR(Overheads!$O$49*$V933*AO933,0)
+IFERROR(Overheads!R$59*$V933*(AO933/Overheads!R$68),0))</f>
        <v>0</v>
      </c>
      <c r="AW933" s="215">
        <f ca="1">IF($AE933=FALSE,AP933*Overheads!$R$24*$V933,
IFERROR(Overheads!$O$49*$V933*AP933,0)
+IFERROR(Overheads!S$59*$V933*(AP933/Overheads!S$68),0))</f>
        <v>0</v>
      </c>
      <c r="AX933" s="215">
        <f ca="1">IF($AE933=FALSE,AQ933*Overheads!$R$24*$V933,
IFERROR(Overheads!$O$49*$V933*AQ933,0)
+IFERROR(Overheads!T$59*$V933*(AQ933/Overheads!T$68),0))</f>
        <v>0</v>
      </c>
      <c r="AY933" s="215">
        <f ca="1">IF($AE933=FALSE,AR933*Overheads!$R$24*$V933,
IFERROR(Overheads!$O$49*$V933*AR933,0)
+IFERROR(Overheads!U$59*$V933*(AR933/Overheads!U$68),0))</f>
        <v>0</v>
      </c>
      <c r="AZ933" s="155">
        <f t="shared" ca="1" si="659"/>
        <v>0</v>
      </c>
      <c r="BA933" s="165"/>
      <c r="BB933" s="215">
        <f ca="1">IF($AE933=FALSE,AN933*Overheads!$S$25,
IFERROR(Overheads!$O$50*AN933,0)
+IFERROR(Overheads!Q$60*(AN933/Overheads!Q$66),0))</f>
        <v>0</v>
      </c>
      <c r="BC933" s="215">
        <f ca="1">IF($AE933=FALSE,AO933*Overheads!$S$25,
IFERROR(Overheads!$O$50*AO933,0)
+IFERROR(Overheads!R$60*(AO933/Overheads!R$66),0))</f>
        <v>0</v>
      </c>
      <c r="BD933" s="215">
        <f ca="1">IF($AE933=FALSE,AP933*Overheads!$S$25,
IFERROR(Overheads!$O$50*AP933,0)
+IFERROR(Overheads!S$60*(AP933/Overheads!S$66),0))</f>
        <v>0</v>
      </c>
      <c r="BE933" s="215">
        <f ca="1">IF($AE933=FALSE,AQ933*Overheads!$S$25,
IFERROR(Overheads!$O$50*AQ933,0)
+IFERROR(Overheads!T$60*(AQ933/Overheads!T$66),0))</f>
        <v>0</v>
      </c>
      <c r="BF933" s="215">
        <f ca="1">IF($AE933=FALSE,AR933*Overheads!$S$25,
IFERROR(Overheads!$O$50*AR933,0)
+IFERROR(Overheads!U$60*(AR933/Overheads!U$66),0))</f>
        <v>0</v>
      </c>
      <c r="BG933" s="155">
        <f t="shared" ca="1" si="660"/>
        <v>0</v>
      </c>
      <c r="BH933" s="165"/>
      <c r="BI933" s="215">
        <f t="shared" ca="1" si="661"/>
        <v>0</v>
      </c>
      <c r="BJ933" s="215">
        <f t="shared" ca="1" si="627"/>
        <v>0</v>
      </c>
      <c r="BK933" s="215">
        <f t="shared" ca="1" si="628"/>
        <v>0</v>
      </c>
      <c r="BL933" s="215">
        <f t="shared" ca="1" si="629"/>
        <v>0</v>
      </c>
      <c r="BM933" s="215">
        <f t="shared" ca="1" si="630"/>
        <v>0</v>
      </c>
      <c r="BN933" s="155">
        <f t="shared" ca="1" si="662"/>
        <v>0</v>
      </c>
      <c r="BO933" s="165"/>
      <c r="BP933" s="187" cm="1">
        <f t="array" ref="BP933">IFERROR(IF($X933=$X932,BP932,INDEX(Forecast_Capex_Input!AC$12:AC$286,$X933)),0)</f>
        <v>0</v>
      </c>
      <c r="BQ933" s="187" cm="1">
        <f t="array" ref="BQ933">IFERROR(IF($X933=$X932,BQ932,INDEX(Forecast_Capex_Input!AD$12:AD$286,$X933)),0)</f>
        <v>0</v>
      </c>
      <c r="BR933" s="187" cm="1">
        <f t="array" ref="BR933">IFERROR(IF($X933=$X932,BR932,INDEX(Forecast_Capex_Input!AE$12:AE$286,$X933)),0)</f>
        <v>0</v>
      </c>
      <c r="BS933" s="187" cm="1">
        <f t="array" ref="BS933">IFERROR(IF($X933=$X932,BS932,INDEX(Forecast_Capex_Input!AF$12:AF$286,$X933)),0)</f>
        <v>0</v>
      </c>
      <c r="BT933" s="187" cm="1">
        <f t="array" ref="BT933">IFERROR(IF($X933=$X932,BT932,INDEX(Forecast_Capex_Input!AG$12:AG$286,$X933)),0)</f>
        <v>0</v>
      </c>
      <c r="BU933" s="165"/>
      <c r="BV933" s="215">
        <f t="shared" si="631"/>
        <v>0</v>
      </c>
      <c r="BW933" s="215">
        <f t="shared" si="632"/>
        <v>0</v>
      </c>
      <c r="BX933" s="215">
        <f t="shared" si="633"/>
        <v>0</v>
      </c>
      <c r="BY933" s="215">
        <f t="shared" si="634"/>
        <v>0</v>
      </c>
      <c r="BZ933" s="215">
        <f t="shared" si="635"/>
        <v>0</v>
      </c>
      <c r="CA933" s="155">
        <f t="shared" si="663"/>
        <v>0</v>
      </c>
      <c r="CB933" s="165"/>
      <c r="CC933" s="215">
        <f t="shared" si="636"/>
        <v>0</v>
      </c>
      <c r="CD933" s="215">
        <f t="shared" si="637"/>
        <v>0</v>
      </c>
      <c r="CE933" s="215">
        <f t="shared" si="638"/>
        <v>0</v>
      </c>
      <c r="CF933" s="215">
        <f t="shared" si="639"/>
        <v>0</v>
      </c>
      <c r="CG933" s="215">
        <f t="shared" si="640"/>
        <v>0</v>
      </c>
      <c r="CH933" s="155">
        <f t="shared" si="664"/>
        <v>0</v>
      </c>
      <c r="CI933" s="165"/>
      <c r="CJ933" s="215">
        <f t="shared" si="641"/>
        <v>0</v>
      </c>
      <c r="CK933" s="215">
        <f t="shared" si="642"/>
        <v>0</v>
      </c>
      <c r="CL933" s="215">
        <f t="shared" si="643"/>
        <v>0</v>
      </c>
      <c r="CM933" s="215">
        <f t="shared" si="644"/>
        <v>0</v>
      </c>
      <c r="CN933" s="215">
        <f t="shared" si="645"/>
        <v>0</v>
      </c>
      <c r="CO933" s="155">
        <f t="shared" si="665"/>
        <v>0</v>
      </c>
      <c r="CP933" s="165"/>
      <c r="CQ933" s="223">
        <f t="shared" si="646"/>
        <v>0</v>
      </c>
      <c r="CR933" s="223">
        <f t="shared" si="647"/>
        <v>0</v>
      </c>
      <c r="CS933" s="223">
        <f t="shared" si="648"/>
        <v>0</v>
      </c>
      <c r="CT933" s="223">
        <f t="shared" si="649"/>
        <v>0</v>
      </c>
      <c r="CU933" s="223">
        <f t="shared" si="650"/>
        <v>0</v>
      </c>
      <c r="CV933" s="155">
        <f t="shared" si="666"/>
        <v>0</v>
      </c>
      <c r="CW933" s="165"/>
      <c r="CX933" s="215">
        <f t="shared" si="667"/>
        <v>0</v>
      </c>
      <c r="CY933" s="215">
        <f t="shared" si="651"/>
        <v>0</v>
      </c>
      <c r="CZ933" s="215">
        <f t="shared" si="652"/>
        <v>0</v>
      </c>
      <c r="DA933" s="215">
        <f t="shared" si="653"/>
        <v>0</v>
      </c>
      <c r="DB933" s="215">
        <f t="shared" si="654"/>
        <v>0</v>
      </c>
      <c r="DC933" s="155">
        <f t="shared" si="668"/>
        <v>0</v>
      </c>
      <c r="DD933" s="165"/>
      <c r="DE933" s="188" t="b" cm="1">
        <f t="array" aca="1" ref="DE933" ca="1">OR($G933=Forecast_Capex_Input!$BF$8:$BF$10)</f>
        <v>0</v>
      </c>
      <c r="DF933" s="188" cm="1">
        <f t="array" aca="1" ref="DF933" ca="1">IFERROR(INDEX(Forecast_Capex_Input!BG$12:BG$286,$X933)
*(INDEX(Forecast_Capex_Input!$H$12:$H$286,$X933)=Repex),0)
*$DE933</f>
        <v>0</v>
      </c>
      <c r="DG933" s="188" cm="1">
        <f t="array" aca="1" ref="DG933" ca="1">IFERROR(INDEX(Forecast_Capex_Input!BH$12:BH$286,$X933)
*(INDEX(Forecast_Capex_Input!$H$12:$H$286,$X933)=Repex),0)
*$DE933</f>
        <v>0</v>
      </c>
      <c r="DH933" s="188" cm="1">
        <f t="array" aca="1" ref="DH933" ca="1">IFERROR(INDEX(Forecast_Capex_Input!BI$12:BI$286,$X933)
*(INDEX(Forecast_Capex_Input!$H$12:$H$286,$X933)=Repex),0)
*$DE933</f>
        <v>0</v>
      </c>
      <c r="DI933" s="188" cm="1">
        <f t="array" aca="1" ref="DI933" ca="1">IFERROR(INDEX(Forecast_Capex_Input!BJ$12:BJ$286,$X933)
*(INDEX(Forecast_Capex_Input!$H$12:$H$286,$X933)=Repex),0)
*$DE933</f>
        <v>0</v>
      </c>
      <c r="DJ933" s="188" cm="1">
        <f t="array" aca="1" ref="DJ933" ca="1">IFERROR(INDEX(Forecast_Capex_Input!BK$12:BK$286,$X933)
*(INDEX(Forecast_Capex_Input!$H$12:$H$286,$X933)=Repex),0)
*$DE933</f>
        <v>0</v>
      </c>
      <c r="DK933" s="188" cm="1">
        <f t="array" aca="1" ref="DK933" ca="1">IFERROR(INDEX(Forecast_Capex_Input!BL$12:BL$286,$X933)
*(INDEX(Forecast_Capex_Input!$H$12:$H$286,$X933)=Repex),0)
*$DE933</f>
        <v>0</v>
      </c>
      <c r="DL933" s="165"/>
      <c r="DM933" s="188" t="b" cm="1">
        <f t="array" aca="1" ref="DM933" ca="1">OR($G933=Forecast_Capex_Input!$BN$8:$BN$9)</f>
        <v>0</v>
      </c>
      <c r="DN933" s="188" cm="1">
        <f t="array" aca="1" ref="DN933" ca="1">IFERROR(INDEX(Forecast_Capex_Input!BO$12:BO$286,$X933)
*(INDEX(Forecast_Capex_Input!$H$12:$H$286,$X933)=Repex),0)
*$DM933</f>
        <v>0</v>
      </c>
      <c r="DO933" s="188" cm="1">
        <f t="array" aca="1" ref="DO933" ca="1">IFERROR(INDEX(Forecast_Capex_Input!BP$12:BP$286,$X933)
*(INDEX(Forecast_Capex_Input!$H$12:$H$286,$X933)=Repex),0)
*$DM933</f>
        <v>0</v>
      </c>
      <c r="DP933" s="188" cm="1">
        <f t="array" aca="1" ref="DP933" ca="1">IFERROR(INDEX(Forecast_Capex_Input!BQ$12:BQ$286,$X933)
*(INDEX(Forecast_Capex_Input!$H$12:$H$286,$X933)=Repex),0)
*$DM933</f>
        <v>0</v>
      </c>
      <c r="DQ933" s="188" cm="1">
        <f t="array" aca="1" ref="DQ933" ca="1">IFERROR(INDEX(Forecast_Capex_Input!BR$12:BR$286,$X933)
*(INDEX(Forecast_Capex_Input!$H$12:$H$286,$X933)=Repex),0)
*$DM933</f>
        <v>0</v>
      </c>
      <c r="DR933" s="188" cm="1">
        <f t="array" aca="1" ref="DR933" ca="1">IFERROR(INDEX(Forecast_Capex_Input!BS$12:BS$286,$X933)
*(INDEX(Forecast_Capex_Input!$H$12:$H$286,$X933)=Repex),0)
*$DM933</f>
        <v>0</v>
      </c>
      <c r="DS933" s="165"/>
      <c r="DT933" s="188" t="b" cm="1">
        <f t="array" aca="1" ref="DT933" ca="1">OR($G933=Forecast_Capex_Input!$BU$8:$BU$10)</f>
        <v>0</v>
      </c>
      <c r="DU933" s="188" cm="1">
        <f t="array" aca="1" ref="DU933" ca="1">IFERROR(INDEX(Forecast_Capex_Input!BV$12:BV$286,$X933)
*(INDEX(Forecast_Capex_Input!$H$12:$H$286,$X933)=Repex),0)
*$DT933</f>
        <v>0</v>
      </c>
      <c r="DV933" s="188" cm="1">
        <f t="array" aca="1" ref="DV933" ca="1">IFERROR(INDEX(Forecast_Capex_Input!BW$12:BW$286,$X933)
*(INDEX(Forecast_Capex_Input!$H$12:$H$286,$X933)=Repex),0)
*$DT933</f>
        <v>0</v>
      </c>
      <c r="DW933" s="188" cm="1">
        <f t="array" aca="1" ref="DW933" ca="1">IFERROR(INDEX(Forecast_Capex_Input!BX$12:BX$286,$X933)
*(INDEX(Forecast_Capex_Input!$H$12:$H$286,$X933)=Repex),0)
*$DT933</f>
        <v>0</v>
      </c>
      <c r="DX933" s="188" cm="1">
        <f t="array" aca="1" ref="DX933" ca="1">IFERROR(INDEX(Forecast_Capex_Input!BY$12:BY$286,$X933)
*(INDEX(Forecast_Capex_Input!$H$12:$H$286,$X933)=Repex),0)
*$DT933</f>
        <v>0</v>
      </c>
      <c r="DY933" s="188" cm="1">
        <f t="array" aca="1" ref="DY933" ca="1">IFERROR(INDEX(Forecast_Capex_Input!BZ$12:BZ$286,$X933)
*(INDEX(Forecast_Capex_Input!$H$12:$H$286,$X933)=Repex),0)
*$DT933</f>
        <v>0</v>
      </c>
      <c r="DZ933" s="188" cm="1">
        <f t="array" aca="1" ref="DZ933" ca="1">IFERROR(INDEX(Forecast_Capex_Input!CA$12:CA$286,$X933)
*(INDEX(Forecast_Capex_Input!$H$12:$H$286,$X933)=Repex),0)
*$DT933</f>
        <v>0</v>
      </c>
      <c r="EA933" s="188" cm="1">
        <f t="array" aca="1" ref="EA933" ca="1">IFERROR(INDEX(Forecast_Capex_Input!CB$12:CB$286,$X933)
*(INDEX(Forecast_Capex_Input!$H$12:$H$286,$X933)=Repex),0)
*$DT933</f>
        <v>0</v>
      </c>
      <c r="EB933" s="188" cm="1">
        <f t="array" aca="1" ref="EB933" ca="1">IFERROR(INDEX(Forecast_Capex_Input!CC$12:CC$286,$X933)
*(INDEX(Forecast_Capex_Input!$H$12:$H$286,$X933)=Repex),0)
*$DT933</f>
        <v>0</v>
      </c>
      <c r="EC933" s="165"/>
      <c r="ED933" s="226" t="str">
        <f t="shared" si="655"/>
        <v>N/A</v>
      </c>
      <c r="EE933" s="174" t="s">
        <v>15</v>
      </c>
    </row>
    <row r="934" spans="3:135" x14ac:dyDescent="0.2">
      <c r="C934" s="174">
        <f t="shared" si="656"/>
        <v>924</v>
      </c>
      <c r="D934" s="167" t="str" cm="1">
        <f t="array" ref="D934">IFERROR(INDEX(Forecast_Capex_Input!$D$12:$D$286,$X934),NA)</f>
        <v>N/A</v>
      </c>
      <c r="E934" s="172" t="str" cm="1">
        <f t="array" ref="E934">IF($X934=NA,NA,INDEX(Forecast_Capex_Input!$E$12:$E$286,$X934))</f>
        <v>N/A</v>
      </c>
      <c r="F934" s="167" t="str" cm="1">
        <f t="array" aca="1" ref="F934" ca="1">IFERROR(INDEX(General!$E$25:$E$26,$Y934),NA)</f>
        <v>N/A</v>
      </c>
      <c r="G934" s="167" t="str" cm="1">
        <f t="array" aca="1" ref="G934" ca="1">IFERROR(INDEX(Forecast_Capex_Input!$AI$11:$BB$11,$AA934),NA)</f>
        <v>N/A</v>
      </c>
      <c r="H934" s="189" t="str" cm="1">
        <f t="array" aca="1" ref="H934" ca="1">IFERROR(INDEX(Forecast_Capex_Input!$AI$12:$BB$286,$X934,$AA934),NA)</f>
        <v>N/A</v>
      </c>
      <c r="I934" s="199" t="str" cm="1">
        <f t="array" ref="I934">IFERROR(INDEX(Forecast_Capex_Input!$F$12:$F$286,$X934),NA)</f>
        <v>N/A</v>
      </c>
      <c r="J934" s="199" t="str" cm="1">
        <f t="array" ref="J934">IFERROR(INDEX(Forecast_Capex_Input!G$12:G$286,$X934),NA)</f>
        <v>N/A</v>
      </c>
      <c r="K934" s="199" t="str" cm="1">
        <f t="array" ref="K934">IFERROR(INDEX(Forecast_Capex_Input!H$12:H$286,$X934),NA)</f>
        <v>N/A</v>
      </c>
      <c r="L934" s="199" t="str" cm="1">
        <f t="array" ref="L934">IFERROR(INDEX(Forecast_Capex_Input!I$12:I$286,$X934),NA)</f>
        <v>N/A</v>
      </c>
      <c r="M934" s="199" t="str" cm="1">
        <f t="array" ref="M934">IFERROR(INDEX(Forecast_Capex_Input!J$12:J$286,$X934),NA)</f>
        <v>N/A</v>
      </c>
      <c r="N934" s="199" t="str" cm="1">
        <f t="array" ref="N934">IFERROR(INDEX(Forecast_Capex_Input!K$12:K$286,$X934),NA)</f>
        <v>N/A</v>
      </c>
      <c r="O934" s="199" t="str" cm="1">
        <f t="array" ref="O934">IFERROR(INDEX(Forecast_Capex_Input!L$12:L$286,$X934),NA)</f>
        <v>N/A</v>
      </c>
      <c r="P934" s="199" t="str" cm="1">
        <f t="array" ref="P934">IFERROR(INDEX(Forecast_Capex_Input!M$12:M$286,$X934),NA)</f>
        <v>N/A</v>
      </c>
      <c r="Q934" s="172" t="str" cm="1">
        <f t="array" ref="Q934">IFERROR(INDEX(Forecast_Capex_Input!N$12:N$286,$X934),NA)</f>
        <v>N/A</v>
      </c>
      <c r="R934" s="265" cm="1">
        <f t="array" ref="R934">IFERROR(INDEX(Forecast_Capex_Input!O$12:O$286,$X934),0)</f>
        <v>0</v>
      </c>
      <c r="S934" s="172" cm="1">
        <f t="array" ref="S934">IFERROR(INDEX(Forecast_Capex_Input!P$12:P$286,$X934),0)</f>
        <v>0</v>
      </c>
      <c r="T934" s="199" t="str" cm="1">
        <f t="array" aca="1" ref="T934" ca="1">IFERROR(INDEX(General!$K$84:$K$103,$AA934),NA)</f>
        <v>N/A</v>
      </c>
      <c r="U934" s="188" cm="1">
        <f t="array" aca="1" ref="U934" ca="1">IFERROR(
IF($F934=General!$E$25,INDEX(Forecast_Capex_Input!S$12:S$286,$X934),
INDEX(Forecast_Capex_Input!T$12:T$286,$X934)),0)</f>
        <v>0</v>
      </c>
      <c r="V934" s="222" t="b">
        <f>IFERROR(INDEX(Overheads!$T$19:$T$26,MATCH($I934,Overheads!$E$19:$E$26,0)),FALSE)</f>
        <v>0</v>
      </c>
      <c r="W934" s="165"/>
      <c r="X934" s="174" t="str">
        <f>IFERROR(
IF(MATCH($C934,Forecast_Capex_Input!$CI$12:$CI$286,1)+1&gt;MAX(Forecast_Capex_Input!$C$12:$C$286),NA,
MATCH($C934,Forecast_Capex_Input!$CI$12:$CI$286,1)+1),1)</f>
        <v>N/A</v>
      </c>
      <c r="Y934" s="174" t="str" cm="1">
        <f t="array" aca="1" ref="Y934" ca="1">IFERROR(
IF(X933&lt;&gt;X934,1,
IF(COUNTIF(OFFSET(Y933,0,0,-INDEX(Forecast_Capex_Input!$CG$12:$CG$286,$X934)),Y933)=INDEX(Forecast_Capex_Input!$CG$12:$CG$286,$X934),Y933+1,Y933)),NA)</f>
        <v>N/A</v>
      </c>
      <c r="Z934" s="174" t="str" cm="1">
        <f t="array" ref="Z934">IFERROR($C934-IF($X934=1,1,INDEX(Forecast_Capex_Input!$CI$12:$CI$286,$X934-1))+1,NA)</f>
        <v>N/A</v>
      </c>
      <c r="AA934" s="174" t="str" cm="1">
        <f t="array" aca="1" ref="AA934" ca="1">IFERROR(IF(Y934=1,
INDEX(Forecast_Capex_Input!$AI$10:$BB$10,SMALL(IF(INDEX(Forecast_Capex_Input!$AI$12:$BB$286,$X934,0)&gt;0,COLUMN(Forecast_Capex_Input!$AI$10:$BB$10)-COLUMN(Forecast_Capex_Input!$AI$12)+1),ROWS(OFFSET(AA933,0,0,-$Z934)))),
OFFSET(AA933,-INDEX(Forecast_Capex_Input!$CG$12:$CG$286,$X934)+1,0)),NA)</f>
        <v>N/A</v>
      </c>
      <c r="AB934" s="174" t="str">
        <f t="shared" ca="1" si="625"/>
        <v>N/A</v>
      </c>
      <c r="AC934" s="222" t="b">
        <f t="shared" si="657"/>
        <v>0</v>
      </c>
      <c r="AD934" s="220" t="b">
        <v>0</v>
      </c>
      <c r="AE934" s="222" t="b">
        <f t="shared" si="626"/>
        <v>1</v>
      </c>
      <c r="AF934" s="165"/>
      <c r="AG934" s="215">
        <v>0</v>
      </c>
      <c r="AH934" s="215">
        <v>0</v>
      </c>
      <c r="AI934" s="215">
        <v>0</v>
      </c>
      <c r="AJ934" s="215">
        <v>0</v>
      </c>
      <c r="AK934" s="215">
        <v>0</v>
      </c>
      <c r="AL934" s="155">
        <v>0</v>
      </c>
      <c r="AM934" s="165"/>
      <c r="AN934" s="215" cm="1">
        <f t="array" aca="1" ref="AN934" ca="1">IFERROR(INDEX(General!O$33:O$34,$AB934)
*AG934,0)</f>
        <v>0</v>
      </c>
      <c r="AO934" s="215" cm="1">
        <f t="array" aca="1" ref="AO934" ca="1">IFERROR(INDEX(General!P$33:P$34,$AB934)
*AH934,0)</f>
        <v>0</v>
      </c>
      <c r="AP934" s="215" cm="1">
        <f t="array" aca="1" ref="AP934" ca="1">IFERROR(INDEX(General!Q$33:Q$34,$AB934)
*AI934,0)</f>
        <v>0</v>
      </c>
      <c r="AQ934" s="215" cm="1">
        <f t="array" aca="1" ref="AQ934" ca="1">IFERROR(INDEX(General!R$33:R$34,$AB934)
*AJ934,0)</f>
        <v>0</v>
      </c>
      <c r="AR934" s="215" cm="1">
        <f t="array" aca="1" ref="AR934" ca="1">IFERROR(INDEX(General!S$33:S$34,$AB934)
*AK934,0)</f>
        <v>0</v>
      </c>
      <c r="AS934" s="155">
        <f t="shared" ca="1" si="658"/>
        <v>0</v>
      </c>
      <c r="AT934" s="165"/>
      <c r="AU934" s="215">
        <f ca="1">IF($AE934=FALSE,AN934*Overheads!$R$24*$V934,
IFERROR(Overheads!$O$49*$V934*AN934,0)
+IFERROR(Overheads!Q$59*$V934*(AN934/Overheads!Q$68),0))</f>
        <v>0</v>
      </c>
      <c r="AV934" s="215">
        <f ca="1">IF($AE934=FALSE,AO934*Overheads!$R$24*$V934,
IFERROR(Overheads!$O$49*$V934*AO934,0)
+IFERROR(Overheads!R$59*$V934*(AO934/Overheads!R$68),0))</f>
        <v>0</v>
      </c>
      <c r="AW934" s="215">
        <f ca="1">IF($AE934=FALSE,AP934*Overheads!$R$24*$V934,
IFERROR(Overheads!$O$49*$V934*AP934,0)
+IFERROR(Overheads!S$59*$V934*(AP934/Overheads!S$68),0))</f>
        <v>0</v>
      </c>
      <c r="AX934" s="215">
        <f ca="1">IF($AE934=FALSE,AQ934*Overheads!$R$24*$V934,
IFERROR(Overheads!$O$49*$V934*AQ934,0)
+IFERROR(Overheads!T$59*$V934*(AQ934/Overheads!T$68),0))</f>
        <v>0</v>
      </c>
      <c r="AY934" s="215">
        <f ca="1">IF($AE934=FALSE,AR934*Overheads!$R$24*$V934,
IFERROR(Overheads!$O$49*$V934*AR934,0)
+IFERROR(Overheads!U$59*$V934*(AR934/Overheads!U$68),0))</f>
        <v>0</v>
      </c>
      <c r="AZ934" s="155">
        <f t="shared" ca="1" si="659"/>
        <v>0</v>
      </c>
      <c r="BA934" s="165"/>
      <c r="BB934" s="215">
        <f ca="1">IF($AE934=FALSE,AN934*Overheads!$S$25,
IFERROR(Overheads!$O$50*AN934,0)
+IFERROR(Overheads!Q$60*(AN934/Overheads!Q$66),0))</f>
        <v>0</v>
      </c>
      <c r="BC934" s="215">
        <f ca="1">IF($AE934=FALSE,AO934*Overheads!$S$25,
IFERROR(Overheads!$O$50*AO934,0)
+IFERROR(Overheads!R$60*(AO934/Overheads!R$66),0))</f>
        <v>0</v>
      </c>
      <c r="BD934" s="215">
        <f ca="1">IF($AE934=FALSE,AP934*Overheads!$S$25,
IFERROR(Overheads!$O$50*AP934,0)
+IFERROR(Overheads!S$60*(AP934/Overheads!S$66),0))</f>
        <v>0</v>
      </c>
      <c r="BE934" s="215">
        <f ca="1">IF($AE934=FALSE,AQ934*Overheads!$S$25,
IFERROR(Overheads!$O$50*AQ934,0)
+IFERROR(Overheads!T$60*(AQ934/Overheads!T$66),0))</f>
        <v>0</v>
      </c>
      <c r="BF934" s="215">
        <f ca="1">IF($AE934=FALSE,AR934*Overheads!$S$25,
IFERROR(Overheads!$O$50*AR934,0)
+IFERROR(Overheads!U$60*(AR934/Overheads!U$66),0))</f>
        <v>0</v>
      </c>
      <c r="BG934" s="155">
        <f t="shared" ca="1" si="660"/>
        <v>0</v>
      </c>
      <c r="BH934" s="165"/>
      <c r="BI934" s="215">
        <f t="shared" ca="1" si="661"/>
        <v>0</v>
      </c>
      <c r="BJ934" s="215">
        <f t="shared" ca="1" si="627"/>
        <v>0</v>
      </c>
      <c r="BK934" s="215">
        <f t="shared" ca="1" si="628"/>
        <v>0</v>
      </c>
      <c r="BL934" s="215">
        <f t="shared" ca="1" si="629"/>
        <v>0</v>
      </c>
      <c r="BM934" s="215">
        <f t="shared" ca="1" si="630"/>
        <v>0</v>
      </c>
      <c r="BN934" s="155">
        <f t="shared" ca="1" si="662"/>
        <v>0</v>
      </c>
      <c r="BO934" s="165"/>
      <c r="BP934" s="187" cm="1">
        <f t="array" ref="BP934">IFERROR(IF($X934=$X933,BP933,INDEX(Forecast_Capex_Input!AC$12:AC$286,$X934)),0)</f>
        <v>0</v>
      </c>
      <c r="BQ934" s="187" cm="1">
        <f t="array" ref="BQ934">IFERROR(IF($X934=$X933,BQ933,INDEX(Forecast_Capex_Input!AD$12:AD$286,$X934)),0)</f>
        <v>0</v>
      </c>
      <c r="BR934" s="187" cm="1">
        <f t="array" ref="BR934">IFERROR(IF($X934=$X933,BR933,INDEX(Forecast_Capex_Input!AE$12:AE$286,$X934)),0)</f>
        <v>0</v>
      </c>
      <c r="BS934" s="187" cm="1">
        <f t="array" ref="BS934">IFERROR(IF($X934=$X933,BS933,INDEX(Forecast_Capex_Input!AF$12:AF$286,$X934)),0)</f>
        <v>0</v>
      </c>
      <c r="BT934" s="187" cm="1">
        <f t="array" ref="BT934">IFERROR(IF($X934=$X933,BT933,INDEX(Forecast_Capex_Input!AG$12:AG$286,$X934)),0)</f>
        <v>0</v>
      </c>
      <c r="BU934" s="165"/>
      <c r="BV934" s="215">
        <f t="shared" si="631"/>
        <v>0</v>
      </c>
      <c r="BW934" s="215">
        <f t="shared" si="632"/>
        <v>0</v>
      </c>
      <c r="BX934" s="215">
        <f t="shared" si="633"/>
        <v>0</v>
      </c>
      <c r="BY934" s="215">
        <f t="shared" si="634"/>
        <v>0</v>
      </c>
      <c r="BZ934" s="215">
        <f t="shared" si="635"/>
        <v>0</v>
      </c>
      <c r="CA934" s="155">
        <f t="shared" si="663"/>
        <v>0</v>
      </c>
      <c r="CB934" s="165"/>
      <c r="CC934" s="215">
        <f t="shared" si="636"/>
        <v>0</v>
      </c>
      <c r="CD934" s="215">
        <f t="shared" si="637"/>
        <v>0</v>
      </c>
      <c r="CE934" s="215">
        <f t="shared" si="638"/>
        <v>0</v>
      </c>
      <c r="CF934" s="215">
        <f t="shared" si="639"/>
        <v>0</v>
      </c>
      <c r="CG934" s="215">
        <f t="shared" si="640"/>
        <v>0</v>
      </c>
      <c r="CH934" s="155">
        <f t="shared" si="664"/>
        <v>0</v>
      </c>
      <c r="CI934" s="165"/>
      <c r="CJ934" s="215">
        <f t="shared" si="641"/>
        <v>0</v>
      </c>
      <c r="CK934" s="215">
        <f t="shared" si="642"/>
        <v>0</v>
      </c>
      <c r="CL934" s="215">
        <f t="shared" si="643"/>
        <v>0</v>
      </c>
      <c r="CM934" s="215">
        <f t="shared" si="644"/>
        <v>0</v>
      </c>
      <c r="CN934" s="215">
        <f t="shared" si="645"/>
        <v>0</v>
      </c>
      <c r="CO934" s="155">
        <f t="shared" si="665"/>
        <v>0</v>
      </c>
      <c r="CP934" s="165"/>
      <c r="CQ934" s="223">
        <f t="shared" si="646"/>
        <v>0</v>
      </c>
      <c r="CR934" s="223">
        <f t="shared" si="647"/>
        <v>0</v>
      </c>
      <c r="CS934" s="223">
        <f t="shared" si="648"/>
        <v>0</v>
      </c>
      <c r="CT934" s="223">
        <f t="shared" si="649"/>
        <v>0</v>
      </c>
      <c r="CU934" s="223">
        <f t="shared" si="650"/>
        <v>0</v>
      </c>
      <c r="CV934" s="155">
        <f t="shared" si="666"/>
        <v>0</v>
      </c>
      <c r="CW934" s="165"/>
      <c r="CX934" s="215">
        <f t="shared" si="667"/>
        <v>0</v>
      </c>
      <c r="CY934" s="215">
        <f t="shared" si="651"/>
        <v>0</v>
      </c>
      <c r="CZ934" s="215">
        <f t="shared" si="652"/>
        <v>0</v>
      </c>
      <c r="DA934" s="215">
        <f t="shared" si="653"/>
        <v>0</v>
      </c>
      <c r="DB934" s="215">
        <f t="shared" si="654"/>
        <v>0</v>
      </c>
      <c r="DC934" s="155">
        <f t="shared" si="668"/>
        <v>0</v>
      </c>
      <c r="DD934" s="165"/>
      <c r="DE934" s="188" t="b" cm="1">
        <f t="array" aca="1" ref="DE934" ca="1">OR($G934=Forecast_Capex_Input!$BF$8:$BF$10)</f>
        <v>0</v>
      </c>
      <c r="DF934" s="188" cm="1">
        <f t="array" aca="1" ref="DF934" ca="1">IFERROR(INDEX(Forecast_Capex_Input!BG$12:BG$286,$X934)
*(INDEX(Forecast_Capex_Input!$H$12:$H$286,$X934)=Repex),0)
*$DE934</f>
        <v>0</v>
      </c>
      <c r="DG934" s="188" cm="1">
        <f t="array" aca="1" ref="DG934" ca="1">IFERROR(INDEX(Forecast_Capex_Input!BH$12:BH$286,$X934)
*(INDEX(Forecast_Capex_Input!$H$12:$H$286,$X934)=Repex),0)
*$DE934</f>
        <v>0</v>
      </c>
      <c r="DH934" s="188" cm="1">
        <f t="array" aca="1" ref="DH934" ca="1">IFERROR(INDEX(Forecast_Capex_Input!BI$12:BI$286,$X934)
*(INDEX(Forecast_Capex_Input!$H$12:$H$286,$X934)=Repex),0)
*$DE934</f>
        <v>0</v>
      </c>
      <c r="DI934" s="188" cm="1">
        <f t="array" aca="1" ref="DI934" ca="1">IFERROR(INDEX(Forecast_Capex_Input!BJ$12:BJ$286,$X934)
*(INDEX(Forecast_Capex_Input!$H$12:$H$286,$X934)=Repex),0)
*$DE934</f>
        <v>0</v>
      </c>
      <c r="DJ934" s="188" cm="1">
        <f t="array" aca="1" ref="DJ934" ca="1">IFERROR(INDEX(Forecast_Capex_Input!BK$12:BK$286,$X934)
*(INDEX(Forecast_Capex_Input!$H$12:$H$286,$X934)=Repex),0)
*$DE934</f>
        <v>0</v>
      </c>
      <c r="DK934" s="188" cm="1">
        <f t="array" aca="1" ref="DK934" ca="1">IFERROR(INDEX(Forecast_Capex_Input!BL$12:BL$286,$X934)
*(INDEX(Forecast_Capex_Input!$H$12:$H$286,$X934)=Repex),0)
*$DE934</f>
        <v>0</v>
      </c>
      <c r="DL934" s="165"/>
      <c r="DM934" s="188" t="b" cm="1">
        <f t="array" aca="1" ref="DM934" ca="1">OR($G934=Forecast_Capex_Input!$BN$8:$BN$9)</f>
        <v>0</v>
      </c>
      <c r="DN934" s="188" cm="1">
        <f t="array" aca="1" ref="DN934" ca="1">IFERROR(INDEX(Forecast_Capex_Input!BO$12:BO$286,$X934)
*(INDEX(Forecast_Capex_Input!$H$12:$H$286,$X934)=Repex),0)
*$DM934</f>
        <v>0</v>
      </c>
      <c r="DO934" s="188" cm="1">
        <f t="array" aca="1" ref="DO934" ca="1">IFERROR(INDEX(Forecast_Capex_Input!BP$12:BP$286,$X934)
*(INDEX(Forecast_Capex_Input!$H$12:$H$286,$X934)=Repex),0)
*$DM934</f>
        <v>0</v>
      </c>
      <c r="DP934" s="188" cm="1">
        <f t="array" aca="1" ref="DP934" ca="1">IFERROR(INDEX(Forecast_Capex_Input!BQ$12:BQ$286,$X934)
*(INDEX(Forecast_Capex_Input!$H$12:$H$286,$X934)=Repex),0)
*$DM934</f>
        <v>0</v>
      </c>
      <c r="DQ934" s="188" cm="1">
        <f t="array" aca="1" ref="DQ934" ca="1">IFERROR(INDEX(Forecast_Capex_Input!BR$12:BR$286,$X934)
*(INDEX(Forecast_Capex_Input!$H$12:$H$286,$X934)=Repex),0)
*$DM934</f>
        <v>0</v>
      </c>
      <c r="DR934" s="188" cm="1">
        <f t="array" aca="1" ref="DR934" ca="1">IFERROR(INDEX(Forecast_Capex_Input!BS$12:BS$286,$X934)
*(INDEX(Forecast_Capex_Input!$H$12:$H$286,$X934)=Repex),0)
*$DM934</f>
        <v>0</v>
      </c>
      <c r="DS934" s="165"/>
      <c r="DT934" s="188" t="b" cm="1">
        <f t="array" aca="1" ref="DT934" ca="1">OR($G934=Forecast_Capex_Input!$BU$8:$BU$10)</f>
        <v>0</v>
      </c>
      <c r="DU934" s="188" cm="1">
        <f t="array" aca="1" ref="DU934" ca="1">IFERROR(INDEX(Forecast_Capex_Input!BV$12:BV$286,$X934)
*(INDEX(Forecast_Capex_Input!$H$12:$H$286,$X934)=Repex),0)
*$DT934</f>
        <v>0</v>
      </c>
      <c r="DV934" s="188" cm="1">
        <f t="array" aca="1" ref="DV934" ca="1">IFERROR(INDEX(Forecast_Capex_Input!BW$12:BW$286,$X934)
*(INDEX(Forecast_Capex_Input!$H$12:$H$286,$X934)=Repex),0)
*$DT934</f>
        <v>0</v>
      </c>
      <c r="DW934" s="188" cm="1">
        <f t="array" aca="1" ref="DW934" ca="1">IFERROR(INDEX(Forecast_Capex_Input!BX$12:BX$286,$X934)
*(INDEX(Forecast_Capex_Input!$H$12:$H$286,$X934)=Repex),0)
*$DT934</f>
        <v>0</v>
      </c>
      <c r="DX934" s="188" cm="1">
        <f t="array" aca="1" ref="DX934" ca="1">IFERROR(INDEX(Forecast_Capex_Input!BY$12:BY$286,$X934)
*(INDEX(Forecast_Capex_Input!$H$12:$H$286,$X934)=Repex),0)
*$DT934</f>
        <v>0</v>
      </c>
      <c r="DY934" s="188" cm="1">
        <f t="array" aca="1" ref="DY934" ca="1">IFERROR(INDEX(Forecast_Capex_Input!BZ$12:BZ$286,$X934)
*(INDEX(Forecast_Capex_Input!$H$12:$H$286,$X934)=Repex),0)
*$DT934</f>
        <v>0</v>
      </c>
      <c r="DZ934" s="188" cm="1">
        <f t="array" aca="1" ref="DZ934" ca="1">IFERROR(INDEX(Forecast_Capex_Input!CA$12:CA$286,$X934)
*(INDEX(Forecast_Capex_Input!$H$12:$H$286,$X934)=Repex),0)
*$DT934</f>
        <v>0</v>
      </c>
      <c r="EA934" s="188" cm="1">
        <f t="array" aca="1" ref="EA934" ca="1">IFERROR(INDEX(Forecast_Capex_Input!CB$12:CB$286,$X934)
*(INDEX(Forecast_Capex_Input!$H$12:$H$286,$X934)=Repex),0)
*$DT934</f>
        <v>0</v>
      </c>
      <c r="EB934" s="188" cm="1">
        <f t="array" aca="1" ref="EB934" ca="1">IFERROR(INDEX(Forecast_Capex_Input!CC$12:CC$286,$X934)
*(INDEX(Forecast_Capex_Input!$H$12:$H$286,$X934)=Repex),0)
*$DT934</f>
        <v>0</v>
      </c>
      <c r="EC934" s="165"/>
      <c r="ED934" s="226" t="str">
        <f t="shared" si="655"/>
        <v>N/A</v>
      </c>
      <c r="EE934" s="174" t="s">
        <v>15</v>
      </c>
    </row>
    <row r="935" spans="3:135" x14ac:dyDescent="0.2">
      <c r="C935" s="174">
        <f t="shared" si="656"/>
        <v>925</v>
      </c>
      <c r="D935" s="167" t="str" cm="1">
        <f t="array" ref="D935">IFERROR(INDEX(Forecast_Capex_Input!$D$12:$D$286,$X935),NA)</f>
        <v>N/A</v>
      </c>
      <c r="E935" s="172" t="str" cm="1">
        <f t="array" ref="E935">IF($X935=NA,NA,INDEX(Forecast_Capex_Input!$E$12:$E$286,$X935))</f>
        <v>N/A</v>
      </c>
      <c r="F935" s="167" t="str" cm="1">
        <f t="array" aca="1" ref="F935" ca="1">IFERROR(INDEX(General!$E$25:$E$26,$Y935),NA)</f>
        <v>N/A</v>
      </c>
      <c r="G935" s="167" t="str" cm="1">
        <f t="array" aca="1" ref="G935" ca="1">IFERROR(INDEX(Forecast_Capex_Input!$AI$11:$BB$11,$AA935),NA)</f>
        <v>N/A</v>
      </c>
      <c r="H935" s="189" t="str" cm="1">
        <f t="array" aca="1" ref="H935" ca="1">IFERROR(INDEX(Forecast_Capex_Input!$AI$12:$BB$286,$X935,$AA935),NA)</f>
        <v>N/A</v>
      </c>
      <c r="I935" s="199" t="str" cm="1">
        <f t="array" ref="I935">IFERROR(INDEX(Forecast_Capex_Input!$F$12:$F$286,$X935),NA)</f>
        <v>N/A</v>
      </c>
      <c r="J935" s="199" t="str" cm="1">
        <f t="array" ref="J935">IFERROR(INDEX(Forecast_Capex_Input!G$12:G$286,$X935),NA)</f>
        <v>N/A</v>
      </c>
      <c r="K935" s="199" t="str" cm="1">
        <f t="array" ref="K935">IFERROR(INDEX(Forecast_Capex_Input!H$12:H$286,$X935),NA)</f>
        <v>N/A</v>
      </c>
      <c r="L935" s="199" t="str" cm="1">
        <f t="array" ref="L935">IFERROR(INDEX(Forecast_Capex_Input!I$12:I$286,$X935),NA)</f>
        <v>N/A</v>
      </c>
      <c r="M935" s="199" t="str" cm="1">
        <f t="array" ref="M935">IFERROR(INDEX(Forecast_Capex_Input!J$12:J$286,$X935),NA)</f>
        <v>N/A</v>
      </c>
      <c r="N935" s="199" t="str" cm="1">
        <f t="array" ref="N935">IFERROR(INDEX(Forecast_Capex_Input!K$12:K$286,$X935),NA)</f>
        <v>N/A</v>
      </c>
      <c r="O935" s="199" t="str" cm="1">
        <f t="array" ref="O935">IFERROR(INDEX(Forecast_Capex_Input!L$12:L$286,$X935),NA)</f>
        <v>N/A</v>
      </c>
      <c r="P935" s="199" t="str" cm="1">
        <f t="array" ref="P935">IFERROR(INDEX(Forecast_Capex_Input!M$12:M$286,$X935),NA)</f>
        <v>N/A</v>
      </c>
      <c r="Q935" s="172" t="str" cm="1">
        <f t="array" ref="Q935">IFERROR(INDEX(Forecast_Capex_Input!N$12:N$286,$X935),NA)</f>
        <v>N/A</v>
      </c>
      <c r="R935" s="265" cm="1">
        <f t="array" ref="R935">IFERROR(INDEX(Forecast_Capex_Input!O$12:O$286,$X935),0)</f>
        <v>0</v>
      </c>
      <c r="S935" s="172" cm="1">
        <f t="array" ref="S935">IFERROR(INDEX(Forecast_Capex_Input!P$12:P$286,$X935),0)</f>
        <v>0</v>
      </c>
      <c r="T935" s="199" t="str" cm="1">
        <f t="array" aca="1" ref="T935" ca="1">IFERROR(INDEX(General!$K$84:$K$103,$AA935),NA)</f>
        <v>N/A</v>
      </c>
      <c r="U935" s="188" cm="1">
        <f t="array" aca="1" ref="U935" ca="1">IFERROR(
IF($F935=General!$E$25,INDEX(Forecast_Capex_Input!S$12:S$286,$X935),
INDEX(Forecast_Capex_Input!T$12:T$286,$X935)),0)</f>
        <v>0</v>
      </c>
      <c r="V935" s="222" t="b">
        <f>IFERROR(INDEX(Overheads!$T$19:$T$26,MATCH($I935,Overheads!$E$19:$E$26,0)),FALSE)</f>
        <v>0</v>
      </c>
      <c r="W935" s="165"/>
      <c r="X935" s="174" t="str">
        <f>IFERROR(
IF(MATCH($C935,Forecast_Capex_Input!$CI$12:$CI$286,1)+1&gt;MAX(Forecast_Capex_Input!$C$12:$C$286),NA,
MATCH($C935,Forecast_Capex_Input!$CI$12:$CI$286,1)+1),1)</f>
        <v>N/A</v>
      </c>
      <c r="Y935" s="174" t="str" cm="1">
        <f t="array" aca="1" ref="Y935" ca="1">IFERROR(
IF(X934&lt;&gt;X935,1,
IF(COUNTIF(OFFSET(Y934,0,0,-INDEX(Forecast_Capex_Input!$CG$12:$CG$286,$X935)),Y934)=INDEX(Forecast_Capex_Input!$CG$12:$CG$286,$X935),Y934+1,Y934)),NA)</f>
        <v>N/A</v>
      </c>
      <c r="Z935" s="174" t="str" cm="1">
        <f t="array" ref="Z935">IFERROR($C935-IF($X935=1,1,INDEX(Forecast_Capex_Input!$CI$12:$CI$286,$X935-1))+1,NA)</f>
        <v>N/A</v>
      </c>
      <c r="AA935" s="174" t="str" cm="1">
        <f t="array" aca="1" ref="AA935" ca="1">IFERROR(IF(Y935=1,
INDEX(Forecast_Capex_Input!$AI$10:$BB$10,SMALL(IF(INDEX(Forecast_Capex_Input!$AI$12:$BB$286,$X935,0)&gt;0,COLUMN(Forecast_Capex_Input!$AI$10:$BB$10)-COLUMN(Forecast_Capex_Input!$AI$12)+1),ROWS(OFFSET(AA934,0,0,-$Z935)))),
OFFSET(AA934,-INDEX(Forecast_Capex_Input!$CG$12:$CG$286,$X935)+1,0)),NA)</f>
        <v>N/A</v>
      </c>
      <c r="AB935" s="174" t="str">
        <f t="shared" ca="1" si="625"/>
        <v>N/A</v>
      </c>
      <c r="AC935" s="222" t="b">
        <f t="shared" si="657"/>
        <v>0</v>
      </c>
      <c r="AD935" s="220" t="b">
        <v>0</v>
      </c>
      <c r="AE935" s="222" t="b">
        <f t="shared" si="626"/>
        <v>1</v>
      </c>
      <c r="AF935" s="165"/>
      <c r="AG935" s="215">
        <v>0</v>
      </c>
      <c r="AH935" s="215">
        <v>0</v>
      </c>
      <c r="AI935" s="215">
        <v>0</v>
      </c>
      <c r="AJ935" s="215">
        <v>0</v>
      </c>
      <c r="AK935" s="215">
        <v>0</v>
      </c>
      <c r="AL935" s="155">
        <v>0</v>
      </c>
      <c r="AM935" s="165"/>
      <c r="AN935" s="215" cm="1">
        <f t="array" aca="1" ref="AN935" ca="1">IFERROR(INDEX(General!O$33:O$34,$AB935)
*AG935,0)</f>
        <v>0</v>
      </c>
      <c r="AO935" s="215" cm="1">
        <f t="array" aca="1" ref="AO935" ca="1">IFERROR(INDEX(General!P$33:P$34,$AB935)
*AH935,0)</f>
        <v>0</v>
      </c>
      <c r="AP935" s="215" cm="1">
        <f t="array" aca="1" ref="AP935" ca="1">IFERROR(INDEX(General!Q$33:Q$34,$AB935)
*AI935,0)</f>
        <v>0</v>
      </c>
      <c r="AQ935" s="215" cm="1">
        <f t="array" aca="1" ref="AQ935" ca="1">IFERROR(INDEX(General!R$33:R$34,$AB935)
*AJ935,0)</f>
        <v>0</v>
      </c>
      <c r="AR935" s="215" cm="1">
        <f t="array" aca="1" ref="AR935" ca="1">IFERROR(INDEX(General!S$33:S$34,$AB935)
*AK935,0)</f>
        <v>0</v>
      </c>
      <c r="AS935" s="155">
        <f t="shared" ca="1" si="658"/>
        <v>0</v>
      </c>
      <c r="AT935" s="165"/>
      <c r="AU935" s="215">
        <f ca="1">IF($AE935=FALSE,AN935*Overheads!$R$24*$V935,
IFERROR(Overheads!$O$49*$V935*AN935,0)
+IFERROR(Overheads!Q$59*$V935*(AN935/Overheads!Q$68),0))</f>
        <v>0</v>
      </c>
      <c r="AV935" s="215">
        <f ca="1">IF($AE935=FALSE,AO935*Overheads!$R$24*$V935,
IFERROR(Overheads!$O$49*$V935*AO935,0)
+IFERROR(Overheads!R$59*$V935*(AO935/Overheads!R$68),0))</f>
        <v>0</v>
      </c>
      <c r="AW935" s="215">
        <f ca="1">IF($AE935=FALSE,AP935*Overheads!$R$24*$V935,
IFERROR(Overheads!$O$49*$V935*AP935,0)
+IFERROR(Overheads!S$59*$V935*(AP935/Overheads!S$68),0))</f>
        <v>0</v>
      </c>
      <c r="AX935" s="215">
        <f ca="1">IF($AE935=FALSE,AQ935*Overheads!$R$24*$V935,
IFERROR(Overheads!$O$49*$V935*AQ935,0)
+IFERROR(Overheads!T$59*$V935*(AQ935/Overheads!T$68),0))</f>
        <v>0</v>
      </c>
      <c r="AY935" s="215">
        <f ca="1">IF($AE935=FALSE,AR935*Overheads!$R$24*$V935,
IFERROR(Overheads!$O$49*$V935*AR935,0)
+IFERROR(Overheads!U$59*$V935*(AR935/Overheads!U$68),0))</f>
        <v>0</v>
      </c>
      <c r="AZ935" s="155">
        <f t="shared" ca="1" si="659"/>
        <v>0</v>
      </c>
      <c r="BA935" s="165"/>
      <c r="BB935" s="215">
        <f ca="1">IF($AE935=FALSE,AN935*Overheads!$S$25,
IFERROR(Overheads!$O$50*AN935,0)
+IFERROR(Overheads!Q$60*(AN935/Overheads!Q$66),0))</f>
        <v>0</v>
      </c>
      <c r="BC935" s="215">
        <f ca="1">IF($AE935=FALSE,AO935*Overheads!$S$25,
IFERROR(Overheads!$O$50*AO935,0)
+IFERROR(Overheads!R$60*(AO935/Overheads!R$66),0))</f>
        <v>0</v>
      </c>
      <c r="BD935" s="215">
        <f ca="1">IF($AE935=FALSE,AP935*Overheads!$S$25,
IFERROR(Overheads!$O$50*AP935,0)
+IFERROR(Overheads!S$60*(AP935/Overheads!S$66),0))</f>
        <v>0</v>
      </c>
      <c r="BE935" s="215">
        <f ca="1">IF($AE935=FALSE,AQ935*Overheads!$S$25,
IFERROR(Overheads!$O$50*AQ935,0)
+IFERROR(Overheads!T$60*(AQ935/Overheads!T$66),0))</f>
        <v>0</v>
      </c>
      <c r="BF935" s="215">
        <f ca="1">IF($AE935=FALSE,AR935*Overheads!$S$25,
IFERROR(Overheads!$O$50*AR935,0)
+IFERROR(Overheads!U$60*(AR935/Overheads!U$66),0))</f>
        <v>0</v>
      </c>
      <c r="BG935" s="155">
        <f t="shared" ca="1" si="660"/>
        <v>0</v>
      </c>
      <c r="BH935" s="165"/>
      <c r="BI935" s="215">
        <f t="shared" ca="1" si="661"/>
        <v>0</v>
      </c>
      <c r="BJ935" s="215">
        <f t="shared" ca="1" si="627"/>
        <v>0</v>
      </c>
      <c r="BK935" s="215">
        <f t="shared" ca="1" si="628"/>
        <v>0</v>
      </c>
      <c r="BL935" s="215">
        <f t="shared" ca="1" si="629"/>
        <v>0</v>
      </c>
      <c r="BM935" s="215">
        <f t="shared" ca="1" si="630"/>
        <v>0</v>
      </c>
      <c r="BN935" s="155">
        <f t="shared" ca="1" si="662"/>
        <v>0</v>
      </c>
      <c r="BO935" s="165"/>
      <c r="BP935" s="187" cm="1">
        <f t="array" ref="BP935">IFERROR(IF($X935=$X934,BP934,INDEX(Forecast_Capex_Input!AC$12:AC$286,$X935)),0)</f>
        <v>0</v>
      </c>
      <c r="BQ935" s="187" cm="1">
        <f t="array" ref="BQ935">IFERROR(IF($X935=$X934,BQ934,INDEX(Forecast_Capex_Input!AD$12:AD$286,$X935)),0)</f>
        <v>0</v>
      </c>
      <c r="BR935" s="187" cm="1">
        <f t="array" ref="BR935">IFERROR(IF($X935=$X934,BR934,INDEX(Forecast_Capex_Input!AE$12:AE$286,$X935)),0)</f>
        <v>0</v>
      </c>
      <c r="BS935" s="187" cm="1">
        <f t="array" ref="BS935">IFERROR(IF($X935=$X934,BS934,INDEX(Forecast_Capex_Input!AF$12:AF$286,$X935)),0)</f>
        <v>0</v>
      </c>
      <c r="BT935" s="187" cm="1">
        <f t="array" ref="BT935">IFERROR(IF($X935=$X934,BT934,INDEX(Forecast_Capex_Input!AG$12:AG$286,$X935)),0)</f>
        <v>0</v>
      </c>
      <c r="BU935" s="165"/>
      <c r="BV935" s="215">
        <f t="shared" si="631"/>
        <v>0</v>
      </c>
      <c r="BW935" s="215">
        <f t="shared" si="632"/>
        <v>0</v>
      </c>
      <c r="BX935" s="215">
        <f t="shared" si="633"/>
        <v>0</v>
      </c>
      <c r="BY935" s="215">
        <f t="shared" si="634"/>
        <v>0</v>
      </c>
      <c r="BZ935" s="215">
        <f t="shared" si="635"/>
        <v>0</v>
      </c>
      <c r="CA935" s="155">
        <f t="shared" si="663"/>
        <v>0</v>
      </c>
      <c r="CB935" s="165"/>
      <c r="CC935" s="215">
        <f t="shared" si="636"/>
        <v>0</v>
      </c>
      <c r="CD935" s="215">
        <f t="shared" si="637"/>
        <v>0</v>
      </c>
      <c r="CE935" s="215">
        <f t="shared" si="638"/>
        <v>0</v>
      </c>
      <c r="CF935" s="215">
        <f t="shared" si="639"/>
        <v>0</v>
      </c>
      <c r="CG935" s="215">
        <f t="shared" si="640"/>
        <v>0</v>
      </c>
      <c r="CH935" s="155">
        <f t="shared" si="664"/>
        <v>0</v>
      </c>
      <c r="CI935" s="165"/>
      <c r="CJ935" s="215">
        <f t="shared" si="641"/>
        <v>0</v>
      </c>
      <c r="CK935" s="215">
        <f t="shared" si="642"/>
        <v>0</v>
      </c>
      <c r="CL935" s="215">
        <f t="shared" si="643"/>
        <v>0</v>
      </c>
      <c r="CM935" s="215">
        <f t="shared" si="644"/>
        <v>0</v>
      </c>
      <c r="CN935" s="215">
        <f t="shared" si="645"/>
        <v>0</v>
      </c>
      <c r="CO935" s="155">
        <f t="shared" si="665"/>
        <v>0</v>
      </c>
      <c r="CP935" s="165"/>
      <c r="CQ935" s="223">
        <f t="shared" si="646"/>
        <v>0</v>
      </c>
      <c r="CR935" s="223">
        <f t="shared" si="647"/>
        <v>0</v>
      </c>
      <c r="CS935" s="223">
        <f t="shared" si="648"/>
        <v>0</v>
      </c>
      <c r="CT935" s="223">
        <f t="shared" si="649"/>
        <v>0</v>
      </c>
      <c r="CU935" s="223">
        <f t="shared" si="650"/>
        <v>0</v>
      </c>
      <c r="CV935" s="155">
        <f t="shared" si="666"/>
        <v>0</v>
      </c>
      <c r="CW935" s="165"/>
      <c r="CX935" s="215">
        <f t="shared" si="667"/>
        <v>0</v>
      </c>
      <c r="CY935" s="215">
        <f t="shared" si="651"/>
        <v>0</v>
      </c>
      <c r="CZ935" s="215">
        <f t="shared" si="652"/>
        <v>0</v>
      </c>
      <c r="DA935" s="215">
        <f t="shared" si="653"/>
        <v>0</v>
      </c>
      <c r="DB935" s="215">
        <f t="shared" si="654"/>
        <v>0</v>
      </c>
      <c r="DC935" s="155">
        <f t="shared" si="668"/>
        <v>0</v>
      </c>
      <c r="DD935" s="165"/>
      <c r="DE935" s="188" t="b" cm="1">
        <f t="array" aca="1" ref="DE935" ca="1">OR($G935=Forecast_Capex_Input!$BF$8:$BF$10)</f>
        <v>0</v>
      </c>
      <c r="DF935" s="188" cm="1">
        <f t="array" aca="1" ref="DF935" ca="1">IFERROR(INDEX(Forecast_Capex_Input!BG$12:BG$286,$X935)
*(INDEX(Forecast_Capex_Input!$H$12:$H$286,$X935)=Repex),0)
*$DE935</f>
        <v>0</v>
      </c>
      <c r="DG935" s="188" cm="1">
        <f t="array" aca="1" ref="DG935" ca="1">IFERROR(INDEX(Forecast_Capex_Input!BH$12:BH$286,$X935)
*(INDEX(Forecast_Capex_Input!$H$12:$H$286,$X935)=Repex),0)
*$DE935</f>
        <v>0</v>
      </c>
      <c r="DH935" s="188" cm="1">
        <f t="array" aca="1" ref="DH935" ca="1">IFERROR(INDEX(Forecast_Capex_Input!BI$12:BI$286,$X935)
*(INDEX(Forecast_Capex_Input!$H$12:$H$286,$X935)=Repex),0)
*$DE935</f>
        <v>0</v>
      </c>
      <c r="DI935" s="188" cm="1">
        <f t="array" aca="1" ref="DI935" ca="1">IFERROR(INDEX(Forecast_Capex_Input!BJ$12:BJ$286,$X935)
*(INDEX(Forecast_Capex_Input!$H$12:$H$286,$X935)=Repex),0)
*$DE935</f>
        <v>0</v>
      </c>
      <c r="DJ935" s="188" cm="1">
        <f t="array" aca="1" ref="DJ935" ca="1">IFERROR(INDEX(Forecast_Capex_Input!BK$12:BK$286,$X935)
*(INDEX(Forecast_Capex_Input!$H$12:$H$286,$X935)=Repex),0)
*$DE935</f>
        <v>0</v>
      </c>
      <c r="DK935" s="188" cm="1">
        <f t="array" aca="1" ref="DK935" ca="1">IFERROR(INDEX(Forecast_Capex_Input!BL$12:BL$286,$X935)
*(INDEX(Forecast_Capex_Input!$H$12:$H$286,$X935)=Repex),0)
*$DE935</f>
        <v>0</v>
      </c>
      <c r="DL935" s="165"/>
      <c r="DM935" s="188" t="b" cm="1">
        <f t="array" aca="1" ref="DM935" ca="1">OR($G935=Forecast_Capex_Input!$BN$8:$BN$9)</f>
        <v>0</v>
      </c>
      <c r="DN935" s="188" cm="1">
        <f t="array" aca="1" ref="DN935" ca="1">IFERROR(INDEX(Forecast_Capex_Input!BO$12:BO$286,$X935)
*(INDEX(Forecast_Capex_Input!$H$12:$H$286,$X935)=Repex),0)
*$DM935</f>
        <v>0</v>
      </c>
      <c r="DO935" s="188" cm="1">
        <f t="array" aca="1" ref="DO935" ca="1">IFERROR(INDEX(Forecast_Capex_Input!BP$12:BP$286,$X935)
*(INDEX(Forecast_Capex_Input!$H$12:$H$286,$X935)=Repex),0)
*$DM935</f>
        <v>0</v>
      </c>
      <c r="DP935" s="188" cm="1">
        <f t="array" aca="1" ref="DP935" ca="1">IFERROR(INDEX(Forecast_Capex_Input!BQ$12:BQ$286,$X935)
*(INDEX(Forecast_Capex_Input!$H$12:$H$286,$X935)=Repex),0)
*$DM935</f>
        <v>0</v>
      </c>
      <c r="DQ935" s="188" cm="1">
        <f t="array" aca="1" ref="DQ935" ca="1">IFERROR(INDEX(Forecast_Capex_Input!BR$12:BR$286,$X935)
*(INDEX(Forecast_Capex_Input!$H$12:$H$286,$X935)=Repex),0)
*$DM935</f>
        <v>0</v>
      </c>
      <c r="DR935" s="188" cm="1">
        <f t="array" aca="1" ref="DR935" ca="1">IFERROR(INDEX(Forecast_Capex_Input!BS$12:BS$286,$X935)
*(INDEX(Forecast_Capex_Input!$H$12:$H$286,$X935)=Repex),0)
*$DM935</f>
        <v>0</v>
      </c>
      <c r="DS935" s="165"/>
      <c r="DT935" s="188" t="b" cm="1">
        <f t="array" aca="1" ref="DT935" ca="1">OR($G935=Forecast_Capex_Input!$BU$8:$BU$10)</f>
        <v>0</v>
      </c>
      <c r="DU935" s="188" cm="1">
        <f t="array" aca="1" ref="DU935" ca="1">IFERROR(INDEX(Forecast_Capex_Input!BV$12:BV$286,$X935)
*(INDEX(Forecast_Capex_Input!$H$12:$H$286,$X935)=Repex),0)
*$DT935</f>
        <v>0</v>
      </c>
      <c r="DV935" s="188" cm="1">
        <f t="array" aca="1" ref="DV935" ca="1">IFERROR(INDEX(Forecast_Capex_Input!BW$12:BW$286,$X935)
*(INDEX(Forecast_Capex_Input!$H$12:$H$286,$X935)=Repex),0)
*$DT935</f>
        <v>0</v>
      </c>
      <c r="DW935" s="188" cm="1">
        <f t="array" aca="1" ref="DW935" ca="1">IFERROR(INDEX(Forecast_Capex_Input!BX$12:BX$286,$X935)
*(INDEX(Forecast_Capex_Input!$H$12:$H$286,$X935)=Repex),0)
*$DT935</f>
        <v>0</v>
      </c>
      <c r="DX935" s="188" cm="1">
        <f t="array" aca="1" ref="DX935" ca="1">IFERROR(INDEX(Forecast_Capex_Input!BY$12:BY$286,$X935)
*(INDEX(Forecast_Capex_Input!$H$12:$H$286,$X935)=Repex),0)
*$DT935</f>
        <v>0</v>
      </c>
      <c r="DY935" s="188" cm="1">
        <f t="array" aca="1" ref="DY935" ca="1">IFERROR(INDEX(Forecast_Capex_Input!BZ$12:BZ$286,$X935)
*(INDEX(Forecast_Capex_Input!$H$12:$H$286,$X935)=Repex),0)
*$DT935</f>
        <v>0</v>
      </c>
      <c r="DZ935" s="188" cm="1">
        <f t="array" aca="1" ref="DZ935" ca="1">IFERROR(INDEX(Forecast_Capex_Input!CA$12:CA$286,$X935)
*(INDEX(Forecast_Capex_Input!$H$12:$H$286,$X935)=Repex),0)
*$DT935</f>
        <v>0</v>
      </c>
      <c r="EA935" s="188" cm="1">
        <f t="array" aca="1" ref="EA935" ca="1">IFERROR(INDEX(Forecast_Capex_Input!CB$12:CB$286,$X935)
*(INDEX(Forecast_Capex_Input!$H$12:$H$286,$X935)=Repex),0)
*$DT935</f>
        <v>0</v>
      </c>
      <c r="EB935" s="188" cm="1">
        <f t="array" aca="1" ref="EB935" ca="1">IFERROR(INDEX(Forecast_Capex_Input!CC$12:CC$286,$X935)
*(INDEX(Forecast_Capex_Input!$H$12:$H$286,$X935)=Repex),0)
*$DT935</f>
        <v>0</v>
      </c>
      <c r="EC935" s="165"/>
      <c r="ED935" s="226" t="str">
        <f t="shared" si="655"/>
        <v>N/A</v>
      </c>
      <c r="EE935" s="174" t="s">
        <v>15</v>
      </c>
    </row>
    <row r="936" spans="3:135" x14ac:dyDescent="0.2">
      <c r="C936" s="174">
        <f t="shared" si="656"/>
        <v>926</v>
      </c>
      <c r="D936" s="167" t="str" cm="1">
        <f t="array" ref="D936">IFERROR(INDEX(Forecast_Capex_Input!$D$12:$D$286,$X936),NA)</f>
        <v>N/A</v>
      </c>
      <c r="E936" s="172" t="str" cm="1">
        <f t="array" ref="E936">IF($X936=NA,NA,INDEX(Forecast_Capex_Input!$E$12:$E$286,$X936))</f>
        <v>N/A</v>
      </c>
      <c r="F936" s="167" t="str" cm="1">
        <f t="array" aca="1" ref="F936" ca="1">IFERROR(INDEX(General!$E$25:$E$26,$Y936),NA)</f>
        <v>N/A</v>
      </c>
      <c r="G936" s="167" t="str" cm="1">
        <f t="array" aca="1" ref="G936" ca="1">IFERROR(INDEX(Forecast_Capex_Input!$AI$11:$BB$11,$AA936),NA)</f>
        <v>N/A</v>
      </c>
      <c r="H936" s="189" t="str" cm="1">
        <f t="array" aca="1" ref="H936" ca="1">IFERROR(INDEX(Forecast_Capex_Input!$AI$12:$BB$286,$X936,$AA936),NA)</f>
        <v>N/A</v>
      </c>
      <c r="I936" s="199" t="str" cm="1">
        <f t="array" ref="I936">IFERROR(INDEX(Forecast_Capex_Input!$F$12:$F$286,$X936),NA)</f>
        <v>N/A</v>
      </c>
      <c r="J936" s="199" t="str" cm="1">
        <f t="array" ref="J936">IFERROR(INDEX(Forecast_Capex_Input!G$12:G$286,$X936),NA)</f>
        <v>N/A</v>
      </c>
      <c r="K936" s="199" t="str" cm="1">
        <f t="array" ref="K936">IFERROR(INDEX(Forecast_Capex_Input!H$12:H$286,$X936),NA)</f>
        <v>N/A</v>
      </c>
      <c r="L936" s="199" t="str" cm="1">
        <f t="array" ref="L936">IFERROR(INDEX(Forecast_Capex_Input!I$12:I$286,$X936),NA)</f>
        <v>N/A</v>
      </c>
      <c r="M936" s="199" t="str" cm="1">
        <f t="array" ref="M936">IFERROR(INDEX(Forecast_Capex_Input!J$12:J$286,$X936),NA)</f>
        <v>N/A</v>
      </c>
      <c r="N936" s="199" t="str" cm="1">
        <f t="array" ref="N936">IFERROR(INDEX(Forecast_Capex_Input!K$12:K$286,$X936),NA)</f>
        <v>N/A</v>
      </c>
      <c r="O936" s="199" t="str" cm="1">
        <f t="array" ref="O936">IFERROR(INDEX(Forecast_Capex_Input!L$12:L$286,$X936),NA)</f>
        <v>N/A</v>
      </c>
      <c r="P936" s="199" t="str" cm="1">
        <f t="array" ref="P936">IFERROR(INDEX(Forecast_Capex_Input!M$12:M$286,$X936),NA)</f>
        <v>N/A</v>
      </c>
      <c r="Q936" s="172" t="str" cm="1">
        <f t="array" ref="Q936">IFERROR(INDEX(Forecast_Capex_Input!N$12:N$286,$X936),NA)</f>
        <v>N/A</v>
      </c>
      <c r="R936" s="265" cm="1">
        <f t="array" ref="R936">IFERROR(INDEX(Forecast_Capex_Input!O$12:O$286,$X936),0)</f>
        <v>0</v>
      </c>
      <c r="S936" s="172" cm="1">
        <f t="array" ref="S936">IFERROR(INDEX(Forecast_Capex_Input!P$12:P$286,$X936),0)</f>
        <v>0</v>
      </c>
      <c r="T936" s="199" t="str" cm="1">
        <f t="array" aca="1" ref="T936" ca="1">IFERROR(INDEX(General!$K$84:$K$103,$AA936),NA)</f>
        <v>N/A</v>
      </c>
      <c r="U936" s="188" cm="1">
        <f t="array" aca="1" ref="U936" ca="1">IFERROR(
IF($F936=General!$E$25,INDEX(Forecast_Capex_Input!S$12:S$286,$X936),
INDEX(Forecast_Capex_Input!T$12:T$286,$X936)),0)</f>
        <v>0</v>
      </c>
      <c r="V936" s="222" t="b">
        <f>IFERROR(INDEX(Overheads!$T$19:$T$26,MATCH($I936,Overheads!$E$19:$E$26,0)),FALSE)</f>
        <v>0</v>
      </c>
      <c r="W936" s="165"/>
      <c r="X936" s="174" t="str">
        <f>IFERROR(
IF(MATCH($C936,Forecast_Capex_Input!$CI$12:$CI$286,1)+1&gt;MAX(Forecast_Capex_Input!$C$12:$C$286),NA,
MATCH($C936,Forecast_Capex_Input!$CI$12:$CI$286,1)+1),1)</f>
        <v>N/A</v>
      </c>
      <c r="Y936" s="174" t="str" cm="1">
        <f t="array" aca="1" ref="Y936" ca="1">IFERROR(
IF(X935&lt;&gt;X936,1,
IF(COUNTIF(OFFSET(Y935,0,0,-INDEX(Forecast_Capex_Input!$CG$12:$CG$286,$X936)),Y935)=INDEX(Forecast_Capex_Input!$CG$12:$CG$286,$X936),Y935+1,Y935)),NA)</f>
        <v>N/A</v>
      </c>
      <c r="Z936" s="174" t="str" cm="1">
        <f t="array" ref="Z936">IFERROR($C936-IF($X936=1,1,INDEX(Forecast_Capex_Input!$CI$12:$CI$286,$X936-1))+1,NA)</f>
        <v>N/A</v>
      </c>
      <c r="AA936" s="174" t="str" cm="1">
        <f t="array" aca="1" ref="AA936" ca="1">IFERROR(IF(Y936=1,
INDEX(Forecast_Capex_Input!$AI$10:$BB$10,SMALL(IF(INDEX(Forecast_Capex_Input!$AI$12:$BB$286,$X936,0)&gt;0,COLUMN(Forecast_Capex_Input!$AI$10:$BB$10)-COLUMN(Forecast_Capex_Input!$AI$12)+1),ROWS(OFFSET(AA935,0,0,-$Z936)))),
OFFSET(AA935,-INDEX(Forecast_Capex_Input!$CG$12:$CG$286,$X936)+1,0)),NA)</f>
        <v>N/A</v>
      </c>
      <c r="AB936" s="174" t="str">
        <f t="shared" ca="1" si="625"/>
        <v>N/A</v>
      </c>
      <c r="AC936" s="222" t="b">
        <f t="shared" si="657"/>
        <v>0</v>
      </c>
      <c r="AD936" s="220" t="b">
        <v>0</v>
      </c>
      <c r="AE936" s="222" t="b">
        <f t="shared" si="626"/>
        <v>1</v>
      </c>
      <c r="AF936" s="165"/>
      <c r="AG936" s="215">
        <v>0</v>
      </c>
      <c r="AH936" s="215">
        <v>0</v>
      </c>
      <c r="AI936" s="215">
        <v>0</v>
      </c>
      <c r="AJ936" s="215">
        <v>0</v>
      </c>
      <c r="AK936" s="215">
        <v>0</v>
      </c>
      <c r="AL936" s="155">
        <v>0</v>
      </c>
      <c r="AM936" s="165"/>
      <c r="AN936" s="215" cm="1">
        <f t="array" aca="1" ref="AN936" ca="1">IFERROR(INDEX(General!O$33:O$34,$AB936)
*AG936,0)</f>
        <v>0</v>
      </c>
      <c r="AO936" s="215" cm="1">
        <f t="array" aca="1" ref="AO936" ca="1">IFERROR(INDEX(General!P$33:P$34,$AB936)
*AH936,0)</f>
        <v>0</v>
      </c>
      <c r="AP936" s="215" cm="1">
        <f t="array" aca="1" ref="AP936" ca="1">IFERROR(INDEX(General!Q$33:Q$34,$AB936)
*AI936,0)</f>
        <v>0</v>
      </c>
      <c r="AQ936" s="215" cm="1">
        <f t="array" aca="1" ref="AQ936" ca="1">IFERROR(INDEX(General!R$33:R$34,$AB936)
*AJ936,0)</f>
        <v>0</v>
      </c>
      <c r="AR936" s="215" cm="1">
        <f t="array" aca="1" ref="AR936" ca="1">IFERROR(INDEX(General!S$33:S$34,$AB936)
*AK936,0)</f>
        <v>0</v>
      </c>
      <c r="AS936" s="155">
        <f t="shared" ca="1" si="658"/>
        <v>0</v>
      </c>
      <c r="AT936" s="165"/>
      <c r="AU936" s="215">
        <f ca="1">IF($AE936=FALSE,AN936*Overheads!$R$24*$V936,
IFERROR(Overheads!$O$49*$V936*AN936,0)
+IFERROR(Overheads!Q$59*$V936*(AN936/Overheads!Q$68),0))</f>
        <v>0</v>
      </c>
      <c r="AV936" s="215">
        <f ca="1">IF($AE936=FALSE,AO936*Overheads!$R$24*$V936,
IFERROR(Overheads!$O$49*$V936*AO936,0)
+IFERROR(Overheads!R$59*$V936*(AO936/Overheads!R$68),0))</f>
        <v>0</v>
      </c>
      <c r="AW936" s="215">
        <f ca="1">IF($AE936=FALSE,AP936*Overheads!$R$24*$V936,
IFERROR(Overheads!$O$49*$V936*AP936,0)
+IFERROR(Overheads!S$59*$V936*(AP936/Overheads!S$68),0))</f>
        <v>0</v>
      </c>
      <c r="AX936" s="215">
        <f ca="1">IF($AE936=FALSE,AQ936*Overheads!$R$24*$V936,
IFERROR(Overheads!$O$49*$V936*AQ936,0)
+IFERROR(Overheads!T$59*$V936*(AQ936/Overheads!T$68),0))</f>
        <v>0</v>
      </c>
      <c r="AY936" s="215">
        <f ca="1">IF($AE936=FALSE,AR936*Overheads!$R$24*$V936,
IFERROR(Overheads!$O$49*$V936*AR936,0)
+IFERROR(Overheads!U$59*$V936*(AR936/Overheads!U$68),0))</f>
        <v>0</v>
      </c>
      <c r="AZ936" s="155">
        <f t="shared" ca="1" si="659"/>
        <v>0</v>
      </c>
      <c r="BA936" s="165"/>
      <c r="BB936" s="215">
        <f ca="1">IF($AE936=FALSE,AN936*Overheads!$S$25,
IFERROR(Overheads!$O$50*AN936,0)
+IFERROR(Overheads!Q$60*(AN936/Overheads!Q$66),0))</f>
        <v>0</v>
      </c>
      <c r="BC936" s="215">
        <f ca="1">IF($AE936=FALSE,AO936*Overheads!$S$25,
IFERROR(Overheads!$O$50*AO936,0)
+IFERROR(Overheads!R$60*(AO936/Overheads!R$66),0))</f>
        <v>0</v>
      </c>
      <c r="BD936" s="215">
        <f ca="1">IF($AE936=FALSE,AP936*Overheads!$S$25,
IFERROR(Overheads!$O$50*AP936,0)
+IFERROR(Overheads!S$60*(AP936/Overheads!S$66),0))</f>
        <v>0</v>
      </c>
      <c r="BE936" s="215">
        <f ca="1">IF($AE936=FALSE,AQ936*Overheads!$S$25,
IFERROR(Overheads!$O$50*AQ936,0)
+IFERROR(Overheads!T$60*(AQ936/Overheads!T$66),0))</f>
        <v>0</v>
      </c>
      <c r="BF936" s="215">
        <f ca="1">IF($AE936=FALSE,AR936*Overheads!$S$25,
IFERROR(Overheads!$O$50*AR936,0)
+IFERROR(Overheads!U$60*(AR936/Overheads!U$66),0))</f>
        <v>0</v>
      </c>
      <c r="BG936" s="155">
        <f t="shared" ca="1" si="660"/>
        <v>0</v>
      </c>
      <c r="BH936" s="165"/>
      <c r="BI936" s="215">
        <f t="shared" ca="1" si="661"/>
        <v>0</v>
      </c>
      <c r="BJ936" s="215">
        <f t="shared" ca="1" si="627"/>
        <v>0</v>
      </c>
      <c r="BK936" s="215">
        <f t="shared" ca="1" si="628"/>
        <v>0</v>
      </c>
      <c r="BL936" s="215">
        <f t="shared" ca="1" si="629"/>
        <v>0</v>
      </c>
      <c r="BM936" s="215">
        <f t="shared" ca="1" si="630"/>
        <v>0</v>
      </c>
      <c r="BN936" s="155">
        <f t="shared" ca="1" si="662"/>
        <v>0</v>
      </c>
      <c r="BO936" s="165"/>
      <c r="BP936" s="187" cm="1">
        <f t="array" ref="BP936">IFERROR(IF($X936=$X935,BP935,INDEX(Forecast_Capex_Input!AC$12:AC$286,$X936)),0)</f>
        <v>0</v>
      </c>
      <c r="BQ936" s="187" cm="1">
        <f t="array" ref="BQ936">IFERROR(IF($X936=$X935,BQ935,INDEX(Forecast_Capex_Input!AD$12:AD$286,$X936)),0)</f>
        <v>0</v>
      </c>
      <c r="BR936" s="187" cm="1">
        <f t="array" ref="BR936">IFERROR(IF($X936=$X935,BR935,INDEX(Forecast_Capex_Input!AE$12:AE$286,$X936)),0)</f>
        <v>0</v>
      </c>
      <c r="BS936" s="187" cm="1">
        <f t="array" ref="BS936">IFERROR(IF($X936=$X935,BS935,INDEX(Forecast_Capex_Input!AF$12:AF$286,$X936)),0)</f>
        <v>0</v>
      </c>
      <c r="BT936" s="187" cm="1">
        <f t="array" ref="BT936">IFERROR(IF($X936=$X935,BT935,INDEX(Forecast_Capex_Input!AG$12:AG$286,$X936)),0)</f>
        <v>0</v>
      </c>
      <c r="BU936" s="165"/>
      <c r="BV936" s="215">
        <f t="shared" si="631"/>
        <v>0</v>
      </c>
      <c r="BW936" s="215">
        <f t="shared" si="632"/>
        <v>0</v>
      </c>
      <c r="BX936" s="215">
        <f t="shared" si="633"/>
        <v>0</v>
      </c>
      <c r="BY936" s="215">
        <f t="shared" si="634"/>
        <v>0</v>
      </c>
      <c r="BZ936" s="215">
        <f t="shared" si="635"/>
        <v>0</v>
      </c>
      <c r="CA936" s="155">
        <f t="shared" si="663"/>
        <v>0</v>
      </c>
      <c r="CB936" s="165"/>
      <c r="CC936" s="215">
        <f t="shared" si="636"/>
        <v>0</v>
      </c>
      <c r="CD936" s="215">
        <f t="shared" si="637"/>
        <v>0</v>
      </c>
      <c r="CE936" s="215">
        <f t="shared" si="638"/>
        <v>0</v>
      </c>
      <c r="CF936" s="215">
        <f t="shared" si="639"/>
        <v>0</v>
      </c>
      <c r="CG936" s="215">
        <f t="shared" si="640"/>
        <v>0</v>
      </c>
      <c r="CH936" s="155">
        <f t="shared" si="664"/>
        <v>0</v>
      </c>
      <c r="CI936" s="165"/>
      <c r="CJ936" s="215">
        <f t="shared" si="641"/>
        <v>0</v>
      </c>
      <c r="CK936" s="215">
        <f t="shared" si="642"/>
        <v>0</v>
      </c>
      <c r="CL936" s="215">
        <f t="shared" si="643"/>
        <v>0</v>
      </c>
      <c r="CM936" s="215">
        <f t="shared" si="644"/>
        <v>0</v>
      </c>
      <c r="CN936" s="215">
        <f t="shared" si="645"/>
        <v>0</v>
      </c>
      <c r="CO936" s="155">
        <f t="shared" si="665"/>
        <v>0</v>
      </c>
      <c r="CP936" s="165"/>
      <c r="CQ936" s="223">
        <f t="shared" si="646"/>
        <v>0</v>
      </c>
      <c r="CR936" s="223">
        <f t="shared" si="647"/>
        <v>0</v>
      </c>
      <c r="CS936" s="223">
        <f t="shared" si="648"/>
        <v>0</v>
      </c>
      <c r="CT936" s="223">
        <f t="shared" si="649"/>
        <v>0</v>
      </c>
      <c r="CU936" s="223">
        <f t="shared" si="650"/>
        <v>0</v>
      </c>
      <c r="CV936" s="155">
        <f t="shared" si="666"/>
        <v>0</v>
      </c>
      <c r="CW936" s="165"/>
      <c r="CX936" s="215">
        <f t="shared" si="667"/>
        <v>0</v>
      </c>
      <c r="CY936" s="215">
        <f t="shared" si="651"/>
        <v>0</v>
      </c>
      <c r="CZ936" s="215">
        <f t="shared" si="652"/>
        <v>0</v>
      </c>
      <c r="DA936" s="215">
        <f t="shared" si="653"/>
        <v>0</v>
      </c>
      <c r="DB936" s="215">
        <f t="shared" si="654"/>
        <v>0</v>
      </c>
      <c r="DC936" s="155">
        <f t="shared" si="668"/>
        <v>0</v>
      </c>
      <c r="DD936" s="165"/>
      <c r="DE936" s="188" t="b" cm="1">
        <f t="array" aca="1" ref="DE936" ca="1">OR($G936=Forecast_Capex_Input!$BF$8:$BF$10)</f>
        <v>0</v>
      </c>
      <c r="DF936" s="188" cm="1">
        <f t="array" aca="1" ref="DF936" ca="1">IFERROR(INDEX(Forecast_Capex_Input!BG$12:BG$286,$X936)
*(INDEX(Forecast_Capex_Input!$H$12:$H$286,$X936)=Repex),0)
*$DE936</f>
        <v>0</v>
      </c>
      <c r="DG936" s="188" cm="1">
        <f t="array" aca="1" ref="DG936" ca="1">IFERROR(INDEX(Forecast_Capex_Input!BH$12:BH$286,$X936)
*(INDEX(Forecast_Capex_Input!$H$12:$H$286,$X936)=Repex),0)
*$DE936</f>
        <v>0</v>
      </c>
      <c r="DH936" s="188" cm="1">
        <f t="array" aca="1" ref="DH936" ca="1">IFERROR(INDEX(Forecast_Capex_Input!BI$12:BI$286,$X936)
*(INDEX(Forecast_Capex_Input!$H$12:$H$286,$X936)=Repex),0)
*$DE936</f>
        <v>0</v>
      </c>
      <c r="DI936" s="188" cm="1">
        <f t="array" aca="1" ref="DI936" ca="1">IFERROR(INDEX(Forecast_Capex_Input!BJ$12:BJ$286,$X936)
*(INDEX(Forecast_Capex_Input!$H$12:$H$286,$X936)=Repex),0)
*$DE936</f>
        <v>0</v>
      </c>
      <c r="DJ936" s="188" cm="1">
        <f t="array" aca="1" ref="DJ936" ca="1">IFERROR(INDEX(Forecast_Capex_Input!BK$12:BK$286,$X936)
*(INDEX(Forecast_Capex_Input!$H$12:$H$286,$X936)=Repex),0)
*$DE936</f>
        <v>0</v>
      </c>
      <c r="DK936" s="188" cm="1">
        <f t="array" aca="1" ref="DK936" ca="1">IFERROR(INDEX(Forecast_Capex_Input!BL$12:BL$286,$X936)
*(INDEX(Forecast_Capex_Input!$H$12:$H$286,$X936)=Repex),0)
*$DE936</f>
        <v>0</v>
      </c>
      <c r="DL936" s="165"/>
      <c r="DM936" s="188" t="b" cm="1">
        <f t="array" aca="1" ref="DM936" ca="1">OR($G936=Forecast_Capex_Input!$BN$8:$BN$9)</f>
        <v>0</v>
      </c>
      <c r="DN936" s="188" cm="1">
        <f t="array" aca="1" ref="DN936" ca="1">IFERROR(INDEX(Forecast_Capex_Input!BO$12:BO$286,$X936)
*(INDEX(Forecast_Capex_Input!$H$12:$H$286,$X936)=Repex),0)
*$DM936</f>
        <v>0</v>
      </c>
      <c r="DO936" s="188" cm="1">
        <f t="array" aca="1" ref="DO936" ca="1">IFERROR(INDEX(Forecast_Capex_Input!BP$12:BP$286,$X936)
*(INDEX(Forecast_Capex_Input!$H$12:$H$286,$X936)=Repex),0)
*$DM936</f>
        <v>0</v>
      </c>
      <c r="DP936" s="188" cm="1">
        <f t="array" aca="1" ref="DP936" ca="1">IFERROR(INDEX(Forecast_Capex_Input!BQ$12:BQ$286,$X936)
*(INDEX(Forecast_Capex_Input!$H$12:$H$286,$X936)=Repex),0)
*$DM936</f>
        <v>0</v>
      </c>
      <c r="DQ936" s="188" cm="1">
        <f t="array" aca="1" ref="DQ936" ca="1">IFERROR(INDEX(Forecast_Capex_Input!BR$12:BR$286,$X936)
*(INDEX(Forecast_Capex_Input!$H$12:$H$286,$X936)=Repex),0)
*$DM936</f>
        <v>0</v>
      </c>
      <c r="DR936" s="188" cm="1">
        <f t="array" aca="1" ref="DR936" ca="1">IFERROR(INDEX(Forecast_Capex_Input!BS$12:BS$286,$X936)
*(INDEX(Forecast_Capex_Input!$H$12:$H$286,$X936)=Repex),0)
*$DM936</f>
        <v>0</v>
      </c>
      <c r="DS936" s="165"/>
      <c r="DT936" s="188" t="b" cm="1">
        <f t="array" aca="1" ref="DT936" ca="1">OR($G936=Forecast_Capex_Input!$BU$8:$BU$10)</f>
        <v>0</v>
      </c>
      <c r="DU936" s="188" cm="1">
        <f t="array" aca="1" ref="DU936" ca="1">IFERROR(INDEX(Forecast_Capex_Input!BV$12:BV$286,$X936)
*(INDEX(Forecast_Capex_Input!$H$12:$H$286,$X936)=Repex),0)
*$DT936</f>
        <v>0</v>
      </c>
      <c r="DV936" s="188" cm="1">
        <f t="array" aca="1" ref="DV936" ca="1">IFERROR(INDEX(Forecast_Capex_Input!BW$12:BW$286,$X936)
*(INDEX(Forecast_Capex_Input!$H$12:$H$286,$X936)=Repex),0)
*$DT936</f>
        <v>0</v>
      </c>
      <c r="DW936" s="188" cm="1">
        <f t="array" aca="1" ref="DW936" ca="1">IFERROR(INDEX(Forecast_Capex_Input!BX$12:BX$286,$X936)
*(INDEX(Forecast_Capex_Input!$H$12:$H$286,$X936)=Repex),0)
*$DT936</f>
        <v>0</v>
      </c>
      <c r="DX936" s="188" cm="1">
        <f t="array" aca="1" ref="DX936" ca="1">IFERROR(INDEX(Forecast_Capex_Input!BY$12:BY$286,$X936)
*(INDEX(Forecast_Capex_Input!$H$12:$H$286,$X936)=Repex),0)
*$DT936</f>
        <v>0</v>
      </c>
      <c r="DY936" s="188" cm="1">
        <f t="array" aca="1" ref="DY936" ca="1">IFERROR(INDEX(Forecast_Capex_Input!BZ$12:BZ$286,$X936)
*(INDEX(Forecast_Capex_Input!$H$12:$H$286,$X936)=Repex),0)
*$DT936</f>
        <v>0</v>
      </c>
      <c r="DZ936" s="188" cm="1">
        <f t="array" aca="1" ref="DZ936" ca="1">IFERROR(INDEX(Forecast_Capex_Input!CA$12:CA$286,$X936)
*(INDEX(Forecast_Capex_Input!$H$12:$H$286,$X936)=Repex),0)
*$DT936</f>
        <v>0</v>
      </c>
      <c r="EA936" s="188" cm="1">
        <f t="array" aca="1" ref="EA936" ca="1">IFERROR(INDEX(Forecast_Capex_Input!CB$12:CB$286,$X936)
*(INDEX(Forecast_Capex_Input!$H$12:$H$286,$X936)=Repex),0)
*$DT936</f>
        <v>0</v>
      </c>
      <c r="EB936" s="188" cm="1">
        <f t="array" aca="1" ref="EB936" ca="1">IFERROR(INDEX(Forecast_Capex_Input!CC$12:CC$286,$X936)
*(INDEX(Forecast_Capex_Input!$H$12:$H$286,$X936)=Repex),0)
*$DT936</f>
        <v>0</v>
      </c>
      <c r="EC936" s="165"/>
      <c r="ED936" s="226" t="str">
        <f t="shared" si="655"/>
        <v>N/A</v>
      </c>
      <c r="EE936" s="174" t="s">
        <v>15</v>
      </c>
    </row>
    <row r="937" spans="3:135" x14ac:dyDescent="0.2">
      <c r="C937" s="174">
        <f t="shared" si="656"/>
        <v>927</v>
      </c>
      <c r="D937" s="167" t="str" cm="1">
        <f t="array" ref="D937">IFERROR(INDEX(Forecast_Capex_Input!$D$12:$D$286,$X937),NA)</f>
        <v>N/A</v>
      </c>
      <c r="E937" s="172" t="str" cm="1">
        <f t="array" ref="E937">IF($X937=NA,NA,INDEX(Forecast_Capex_Input!$E$12:$E$286,$X937))</f>
        <v>N/A</v>
      </c>
      <c r="F937" s="167" t="str" cm="1">
        <f t="array" aca="1" ref="F937" ca="1">IFERROR(INDEX(General!$E$25:$E$26,$Y937),NA)</f>
        <v>N/A</v>
      </c>
      <c r="G937" s="167" t="str" cm="1">
        <f t="array" aca="1" ref="G937" ca="1">IFERROR(INDEX(Forecast_Capex_Input!$AI$11:$BB$11,$AA937),NA)</f>
        <v>N/A</v>
      </c>
      <c r="H937" s="189" t="str" cm="1">
        <f t="array" aca="1" ref="H937" ca="1">IFERROR(INDEX(Forecast_Capex_Input!$AI$12:$BB$286,$X937,$AA937),NA)</f>
        <v>N/A</v>
      </c>
      <c r="I937" s="199" t="str" cm="1">
        <f t="array" ref="I937">IFERROR(INDEX(Forecast_Capex_Input!$F$12:$F$286,$X937),NA)</f>
        <v>N/A</v>
      </c>
      <c r="J937" s="199" t="str" cm="1">
        <f t="array" ref="J937">IFERROR(INDEX(Forecast_Capex_Input!G$12:G$286,$X937),NA)</f>
        <v>N/A</v>
      </c>
      <c r="K937" s="199" t="str" cm="1">
        <f t="array" ref="K937">IFERROR(INDEX(Forecast_Capex_Input!H$12:H$286,$X937),NA)</f>
        <v>N/A</v>
      </c>
      <c r="L937" s="199" t="str" cm="1">
        <f t="array" ref="L937">IFERROR(INDEX(Forecast_Capex_Input!I$12:I$286,$X937),NA)</f>
        <v>N/A</v>
      </c>
      <c r="M937" s="199" t="str" cm="1">
        <f t="array" ref="M937">IFERROR(INDEX(Forecast_Capex_Input!J$12:J$286,$X937),NA)</f>
        <v>N/A</v>
      </c>
      <c r="N937" s="199" t="str" cm="1">
        <f t="array" ref="N937">IFERROR(INDEX(Forecast_Capex_Input!K$12:K$286,$X937),NA)</f>
        <v>N/A</v>
      </c>
      <c r="O937" s="199" t="str" cm="1">
        <f t="array" ref="O937">IFERROR(INDEX(Forecast_Capex_Input!L$12:L$286,$X937),NA)</f>
        <v>N/A</v>
      </c>
      <c r="P937" s="199" t="str" cm="1">
        <f t="array" ref="P937">IFERROR(INDEX(Forecast_Capex_Input!M$12:M$286,$X937),NA)</f>
        <v>N/A</v>
      </c>
      <c r="Q937" s="172" t="str" cm="1">
        <f t="array" ref="Q937">IFERROR(INDEX(Forecast_Capex_Input!N$12:N$286,$X937),NA)</f>
        <v>N/A</v>
      </c>
      <c r="R937" s="265" cm="1">
        <f t="array" ref="R937">IFERROR(INDEX(Forecast_Capex_Input!O$12:O$286,$X937),0)</f>
        <v>0</v>
      </c>
      <c r="S937" s="172" cm="1">
        <f t="array" ref="S937">IFERROR(INDEX(Forecast_Capex_Input!P$12:P$286,$X937),0)</f>
        <v>0</v>
      </c>
      <c r="T937" s="199" t="str" cm="1">
        <f t="array" aca="1" ref="T937" ca="1">IFERROR(INDEX(General!$K$84:$K$103,$AA937),NA)</f>
        <v>N/A</v>
      </c>
      <c r="U937" s="188" cm="1">
        <f t="array" aca="1" ref="U937" ca="1">IFERROR(
IF($F937=General!$E$25,INDEX(Forecast_Capex_Input!S$12:S$286,$X937),
INDEX(Forecast_Capex_Input!T$12:T$286,$X937)),0)</f>
        <v>0</v>
      </c>
      <c r="V937" s="222" t="b">
        <f>IFERROR(INDEX(Overheads!$T$19:$T$26,MATCH($I937,Overheads!$E$19:$E$26,0)),FALSE)</f>
        <v>0</v>
      </c>
      <c r="W937" s="165"/>
      <c r="X937" s="174" t="str">
        <f>IFERROR(
IF(MATCH($C937,Forecast_Capex_Input!$CI$12:$CI$286,1)+1&gt;MAX(Forecast_Capex_Input!$C$12:$C$286),NA,
MATCH($C937,Forecast_Capex_Input!$CI$12:$CI$286,1)+1),1)</f>
        <v>N/A</v>
      </c>
      <c r="Y937" s="174" t="str" cm="1">
        <f t="array" aca="1" ref="Y937" ca="1">IFERROR(
IF(X936&lt;&gt;X937,1,
IF(COUNTIF(OFFSET(Y936,0,0,-INDEX(Forecast_Capex_Input!$CG$12:$CG$286,$X937)),Y936)=INDEX(Forecast_Capex_Input!$CG$12:$CG$286,$X937),Y936+1,Y936)),NA)</f>
        <v>N/A</v>
      </c>
      <c r="Z937" s="174" t="str" cm="1">
        <f t="array" ref="Z937">IFERROR($C937-IF($X937=1,1,INDEX(Forecast_Capex_Input!$CI$12:$CI$286,$X937-1))+1,NA)</f>
        <v>N/A</v>
      </c>
      <c r="AA937" s="174" t="str" cm="1">
        <f t="array" aca="1" ref="AA937" ca="1">IFERROR(IF(Y937=1,
INDEX(Forecast_Capex_Input!$AI$10:$BB$10,SMALL(IF(INDEX(Forecast_Capex_Input!$AI$12:$BB$286,$X937,0)&gt;0,COLUMN(Forecast_Capex_Input!$AI$10:$BB$10)-COLUMN(Forecast_Capex_Input!$AI$12)+1),ROWS(OFFSET(AA936,0,0,-$Z937)))),
OFFSET(AA936,-INDEX(Forecast_Capex_Input!$CG$12:$CG$286,$X937)+1,0)),NA)</f>
        <v>N/A</v>
      </c>
      <c r="AB937" s="174" t="str">
        <f t="shared" ca="1" si="625"/>
        <v>N/A</v>
      </c>
      <c r="AC937" s="222" t="b">
        <f t="shared" si="657"/>
        <v>0</v>
      </c>
      <c r="AD937" s="220" t="b">
        <v>0</v>
      </c>
      <c r="AE937" s="222" t="b">
        <f t="shared" si="626"/>
        <v>1</v>
      </c>
      <c r="AF937" s="165"/>
      <c r="AG937" s="215">
        <v>0</v>
      </c>
      <c r="AH937" s="215">
        <v>0</v>
      </c>
      <c r="AI937" s="215">
        <v>0</v>
      </c>
      <c r="AJ937" s="215">
        <v>0</v>
      </c>
      <c r="AK937" s="215">
        <v>0</v>
      </c>
      <c r="AL937" s="155">
        <v>0</v>
      </c>
      <c r="AM937" s="165"/>
      <c r="AN937" s="215" cm="1">
        <f t="array" aca="1" ref="AN937" ca="1">IFERROR(INDEX(General!O$33:O$34,$AB937)
*AG937,0)</f>
        <v>0</v>
      </c>
      <c r="AO937" s="215" cm="1">
        <f t="array" aca="1" ref="AO937" ca="1">IFERROR(INDEX(General!P$33:P$34,$AB937)
*AH937,0)</f>
        <v>0</v>
      </c>
      <c r="AP937" s="215" cm="1">
        <f t="array" aca="1" ref="AP937" ca="1">IFERROR(INDEX(General!Q$33:Q$34,$AB937)
*AI937,0)</f>
        <v>0</v>
      </c>
      <c r="AQ937" s="215" cm="1">
        <f t="array" aca="1" ref="AQ937" ca="1">IFERROR(INDEX(General!R$33:R$34,$AB937)
*AJ937,0)</f>
        <v>0</v>
      </c>
      <c r="AR937" s="215" cm="1">
        <f t="array" aca="1" ref="AR937" ca="1">IFERROR(INDEX(General!S$33:S$34,$AB937)
*AK937,0)</f>
        <v>0</v>
      </c>
      <c r="AS937" s="155">
        <f t="shared" ca="1" si="658"/>
        <v>0</v>
      </c>
      <c r="AT937" s="165"/>
      <c r="AU937" s="215">
        <f ca="1">IF($AE937=FALSE,AN937*Overheads!$R$24*$V937,
IFERROR(Overheads!$O$49*$V937*AN937,0)
+IFERROR(Overheads!Q$59*$V937*(AN937/Overheads!Q$68),0))</f>
        <v>0</v>
      </c>
      <c r="AV937" s="215">
        <f ca="1">IF($AE937=FALSE,AO937*Overheads!$R$24*$V937,
IFERROR(Overheads!$O$49*$V937*AO937,0)
+IFERROR(Overheads!R$59*$V937*(AO937/Overheads!R$68),0))</f>
        <v>0</v>
      </c>
      <c r="AW937" s="215">
        <f ca="1">IF($AE937=FALSE,AP937*Overheads!$R$24*$V937,
IFERROR(Overheads!$O$49*$V937*AP937,0)
+IFERROR(Overheads!S$59*$V937*(AP937/Overheads!S$68),0))</f>
        <v>0</v>
      </c>
      <c r="AX937" s="215">
        <f ca="1">IF($AE937=FALSE,AQ937*Overheads!$R$24*$V937,
IFERROR(Overheads!$O$49*$V937*AQ937,0)
+IFERROR(Overheads!T$59*$V937*(AQ937/Overheads!T$68),0))</f>
        <v>0</v>
      </c>
      <c r="AY937" s="215">
        <f ca="1">IF($AE937=FALSE,AR937*Overheads!$R$24*$V937,
IFERROR(Overheads!$O$49*$V937*AR937,0)
+IFERROR(Overheads!U$59*$V937*(AR937/Overheads!U$68),0))</f>
        <v>0</v>
      </c>
      <c r="AZ937" s="155">
        <f t="shared" ca="1" si="659"/>
        <v>0</v>
      </c>
      <c r="BA937" s="165"/>
      <c r="BB937" s="215">
        <f ca="1">IF($AE937=FALSE,AN937*Overheads!$S$25,
IFERROR(Overheads!$O$50*AN937,0)
+IFERROR(Overheads!Q$60*(AN937/Overheads!Q$66),0))</f>
        <v>0</v>
      </c>
      <c r="BC937" s="215">
        <f ca="1">IF($AE937=FALSE,AO937*Overheads!$S$25,
IFERROR(Overheads!$O$50*AO937,0)
+IFERROR(Overheads!R$60*(AO937/Overheads!R$66),0))</f>
        <v>0</v>
      </c>
      <c r="BD937" s="215">
        <f ca="1">IF($AE937=FALSE,AP937*Overheads!$S$25,
IFERROR(Overheads!$O$50*AP937,0)
+IFERROR(Overheads!S$60*(AP937/Overheads!S$66),0))</f>
        <v>0</v>
      </c>
      <c r="BE937" s="215">
        <f ca="1">IF($AE937=FALSE,AQ937*Overheads!$S$25,
IFERROR(Overheads!$O$50*AQ937,0)
+IFERROR(Overheads!T$60*(AQ937/Overheads!T$66),0))</f>
        <v>0</v>
      </c>
      <c r="BF937" s="215">
        <f ca="1">IF($AE937=FALSE,AR937*Overheads!$S$25,
IFERROR(Overheads!$O$50*AR937,0)
+IFERROR(Overheads!U$60*(AR937/Overheads!U$66),0))</f>
        <v>0</v>
      </c>
      <c r="BG937" s="155">
        <f t="shared" ca="1" si="660"/>
        <v>0</v>
      </c>
      <c r="BH937" s="165"/>
      <c r="BI937" s="215">
        <f t="shared" ca="1" si="661"/>
        <v>0</v>
      </c>
      <c r="BJ937" s="215">
        <f t="shared" ca="1" si="627"/>
        <v>0</v>
      </c>
      <c r="BK937" s="215">
        <f t="shared" ca="1" si="628"/>
        <v>0</v>
      </c>
      <c r="BL937" s="215">
        <f t="shared" ca="1" si="629"/>
        <v>0</v>
      </c>
      <c r="BM937" s="215">
        <f t="shared" ca="1" si="630"/>
        <v>0</v>
      </c>
      <c r="BN937" s="155">
        <f t="shared" ca="1" si="662"/>
        <v>0</v>
      </c>
      <c r="BO937" s="165"/>
      <c r="BP937" s="187" cm="1">
        <f t="array" ref="BP937">IFERROR(IF($X937=$X936,BP936,INDEX(Forecast_Capex_Input!AC$12:AC$286,$X937)),0)</f>
        <v>0</v>
      </c>
      <c r="BQ937" s="187" cm="1">
        <f t="array" ref="BQ937">IFERROR(IF($X937=$X936,BQ936,INDEX(Forecast_Capex_Input!AD$12:AD$286,$X937)),0)</f>
        <v>0</v>
      </c>
      <c r="BR937" s="187" cm="1">
        <f t="array" ref="BR937">IFERROR(IF($X937=$X936,BR936,INDEX(Forecast_Capex_Input!AE$12:AE$286,$X937)),0)</f>
        <v>0</v>
      </c>
      <c r="BS937" s="187" cm="1">
        <f t="array" ref="BS937">IFERROR(IF($X937=$X936,BS936,INDEX(Forecast_Capex_Input!AF$12:AF$286,$X937)),0)</f>
        <v>0</v>
      </c>
      <c r="BT937" s="187" cm="1">
        <f t="array" ref="BT937">IFERROR(IF($X937=$X936,BT936,INDEX(Forecast_Capex_Input!AG$12:AG$286,$X937)),0)</f>
        <v>0</v>
      </c>
      <c r="BU937" s="165"/>
      <c r="BV937" s="215">
        <f t="shared" si="631"/>
        <v>0</v>
      </c>
      <c r="BW937" s="215">
        <f t="shared" si="632"/>
        <v>0</v>
      </c>
      <c r="BX937" s="215">
        <f t="shared" si="633"/>
        <v>0</v>
      </c>
      <c r="BY937" s="215">
        <f t="shared" si="634"/>
        <v>0</v>
      </c>
      <c r="BZ937" s="215">
        <f t="shared" si="635"/>
        <v>0</v>
      </c>
      <c r="CA937" s="155">
        <f t="shared" si="663"/>
        <v>0</v>
      </c>
      <c r="CB937" s="165"/>
      <c r="CC937" s="215">
        <f t="shared" si="636"/>
        <v>0</v>
      </c>
      <c r="CD937" s="215">
        <f t="shared" si="637"/>
        <v>0</v>
      </c>
      <c r="CE937" s="215">
        <f t="shared" si="638"/>
        <v>0</v>
      </c>
      <c r="CF937" s="215">
        <f t="shared" si="639"/>
        <v>0</v>
      </c>
      <c r="CG937" s="215">
        <f t="shared" si="640"/>
        <v>0</v>
      </c>
      <c r="CH937" s="155">
        <f t="shared" si="664"/>
        <v>0</v>
      </c>
      <c r="CI937" s="165"/>
      <c r="CJ937" s="215">
        <f t="shared" si="641"/>
        <v>0</v>
      </c>
      <c r="CK937" s="215">
        <f t="shared" si="642"/>
        <v>0</v>
      </c>
      <c r="CL937" s="215">
        <f t="shared" si="643"/>
        <v>0</v>
      </c>
      <c r="CM937" s="215">
        <f t="shared" si="644"/>
        <v>0</v>
      </c>
      <c r="CN937" s="215">
        <f t="shared" si="645"/>
        <v>0</v>
      </c>
      <c r="CO937" s="155">
        <f t="shared" si="665"/>
        <v>0</v>
      </c>
      <c r="CP937" s="165"/>
      <c r="CQ937" s="223">
        <f t="shared" si="646"/>
        <v>0</v>
      </c>
      <c r="CR937" s="223">
        <f t="shared" si="647"/>
        <v>0</v>
      </c>
      <c r="CS937" s="223">
        <f t="shared" si="648"/>
        <v>0</v>
      </c>
      <c r="CT937" s="223">
        <f t="shared" si="649"/>
        <v>0</v>
      </c>
      <c r="CU937" s="223">
        <f t="shared" si="650"/>
        <v>0</v>
      </c>
      <c r="CV937" s="155">
        <f t="shared" si="666"/>
        <v>0</v>
      </c>
      <c r="CW937" s="165"/>
      <c r="CX937" s="215">
        <f t="shared" si="667"/>
        <v>0</v>
      </c>
      <c r="CY937" s="215">
        <f t="shared" si="651"/>
        <v>0</v>
      </c>
      <c r="CZ937" s="215">
        <f t="shared" si="652"/>
        <v>0</v>
      </c>
      <c r="DA937" s="215">
        <f t="shared" si="653"/>
        <v>0</v>
      </c>
      <c r="DB937" s="215">
        <f t="shared" si="654"/>
        <v>0</v>
      </c>
      <c r="DC937" s="155">
        <f t="shared" si="668"/>
        <v>0</v>
      </c>
      <c r="DD937" s="165"/>
      <c r="DE937" s="188" t="b" cm="1">
        <f t="array" aca="1" ref="DE937" ca="1">OR($G937=Forecast_Capex_Input!$BF$8:$BF$10)</f>
        <v>0</v>
      </c>
      <c r="DF937" s="188" cm="1">
        <f t="array" aca="1" ref="DF937" ca="1">IFERROR(INDEX(Forecast_Capex_Input!BG$12:BG$286,$X937)
*(INDEX(Forecast_Capex_Input!$H$12:$H$286,$X937)=Repex),0)
*$DE937</f>
        <v>0</v>
      </c>
      <c r="DG937" s="188" cm="1">
        <f t="array" aca="1" ref="DG937" ca="1">IFERROR(INDEX(Forecast_Capex_Input!BH$12:BH$286,$X937)
*(INDEX(Forecast_Capex_Input!$H$12:$H$286,$X937)=Repex),0)
*$DE937</f>
        <v>0</v>
      </c>
      <c r="DH937" s="188" cm="1">
        <f t="array" aca="1" ref="DH937" ca="1">IFERROR(INDEX(Forecast_Capex_Input!BI$12:BI$286,$X937)
*(INDEX(Forecast_Capex_Input!$H$12:$H$286,$X937)=Repex),0)
*$DE937</f>
        <v>0</v>
      </c>
      <c r="DI937" s="188" cm="1">
        <f t="array" aca="1" ref="DI937" ca="1">IFERROR(INDEX(Forecast_Capex_Input!BJ$12:BJ$286,$X937)
*(INDEX(Forecast_Capex_Input!$H$12:$H$286,$X937)=Repex),0)
*$DE937</f>
        <v>0</v>
      </c>
      <c r="DJ937" s="188" cm="1">
        <f t="array" aca="1" ref="DJ937" ca="1">IFERROR(INDEX(Forecast_Capex_Input!BK$12:BK$286,$X937)
*(INDEX(Forecast_Capex_Input!$H$12:$H$286,$X937)=Repex),0)
*$DE937</f>
        <v>0</v>
      </c>
      <c r="DK937" s="188" cm="1">
        <f t="array" aca="1" ref="DK937" ca="1">IFERROR(INDEX(Forecast_Capex_Input!BL$12:BL$286,$X937)
*(INDEX(Forecast_Capex_Input!$H$12:$H$286,$X937)=Repex),0)
*$DE937</f>
        <v>0</v>
      </c>
      <c r="DL937" s="165"/>
      <c r="DM937" s="188" t="b" cm="1">
        <f t="array" aca="1" ref="DM937" ca="1">OR($G937=Forecast_Capex_Input!$BN$8:$BN$9)</f>
        <v>0</v>
      </c>
      <c r="DN937" s="188" cm="1">
        <f t="array" aca="1" ref="DN937" ca="1">IFERROR(INDEX(Forecast_Capex_Input!BO$12:BO$286,$X937)
*(INDEX(Forecast_Capex_Input!$H$12:$H$286,$X937)=Repex),0)
*$DM937</f>
        <v>0</v>
      </c>
      <c r="DO937" s="188" cm="1">
        <f t="array" aca="1" ref="DO937" ca="1">IFERROR(INDEX(Forecast_Capex_Input!BP$12:BP$286,$X937)
*(INDEX(Forecast_Capex_Input!$H$12:$H$286,$X937)=Repex),0)
*$DM937</f>
        <v>0</v>
      </c>
      <c r="DP937" s="188" cm="1">
        <f t="array" aca="1" ref="DP937" ca="1">IFERROR(INDEX(Forecast_Capex_Input!BQ$12:BQ$286,$X937)
*(INDEX(Forecast_Capex_Input!$H$12:$H$286,$X937)=Repex),0)
*$DM937</f>
        <v>0</v>
      </c>
      <c r="DQ937" s="188" cm="1">
        <f t="array" aca="1" ref="DQ937" ca="1">IFERROR(INDEX(Forecast_Capex_Input!BR$12:BR$286,$X937)
*(INDEX(Forecast_Capex_Input!$H$12:$H$286,$X937)=Repex),0)
*$DM937</f>
        <v>0</v>
      </c>
      <c r="DR937" s="188" cm="1">
        <f t="array" aca="1" ref="DR937" ca="1">IFERROR(INDEX(Forecast_Capex_Input!BS$12:BS$286,$X937)
*(INDEX(Forecast_Capex_Input!$H$12:$H$286,$X937)=Repex),0)
*$DM937</f>
        <v>0</v>
      </c>
      <c r="DS937" s="165"/>
      <c r="DT937" s="188" t="b" cm="1">
        <f t="array" aca="1" ref="DT937" ca="1">OR($G937=Forecast_Capex_Input!$BU$8:$BU$10)</f>
        <v>0</v>
      </c>
      <c r="DU937" s="188" cm="1">
        <f t="array" aca="1" ref="DU937" ca="1">IFERROR(INDEX(Forecast_Capex_Input!BV$12:BV$286,$X937)
*(INDEX(Forecast_Capex_Input!$H$12:$H$286,$X937)=Repex),0)
*$DT937</f>
        <v>0</v>
      </c>
      <c r="DV937" s="188" cm="1">
        <f t="array" aca="1" ref="DV937" ca="1">IFERROR(INDEX(Forecast_Capex_Input!BW$12:BW$286,$X937)
*(INDEX(Forecast_Capex_Input!$H$12:$H$286,$X937)=Repex),0)
*$DT937</f>
        <v>0</v>
      </c>
      <c r="DW937" s="188" cm="1">
        <f t="array" aca="1" ref="DW937" ca="1">IFERROR(INDEX(Forecast_Capex_Input!BX$12:BX$286,$X937)
*(INDEX(Forecast_Capex_Input!$H$12:$H$286,$X937)=Repex),0)
*$DT937</f>
        <v>0</v>
      </c>
      <c r="DX937" s="188" cm="1">
        <f t="array" aca="1" ref="DX937" ca="1">IFERROR(INDEX(Forecast_Capex_Input!BY$12:BY$286,$X937)
*(INDEX(Forecast_Capex_Input!$H$12:$H$286,$X937)=Repex),0)
*$DT937</f>
        <v>0</v>
      </c>
      <c r="DY937" s="188" cm="1">
        <f t="array" aca="1" ref="DY937" ca="1">IFERROR(INDEX(Forecast_Capex_Input!BZ$12:BZ$286,$X937)
*(INDEX(Forecast_Capex_Input!$H$12:$H$286,$X937)=Repex),0)
*$DT937</f>
        <v>0</v>
      </c>
      <c r="DZ937" s="188" cm="1">
        <f t="array" aca="1" ref="DZ937" ca="1">IFERROR(INDEX(Forecast_Capex_Input!CA$12:CA$286,$X937)
*(INDEX(Forecast_Capex_Input!$H$12:$H$286,$X937)=Repex),0)
*$DT937</f>
        <v>0</v>
      </c>
      <c r="EA937" s="188" cm="1">
        <f t="array" aca="1" ref="EA937" ca="1">IFERROR(INDEX(Forecast_Capex_Input!CB$12:CB$286,$X937)
*(INDEX(Forecast_Capex_Input!$H$12:$H$286,$X937)=Repex),0)
*$DT937</f>
        <v>0</v>
      </c>
      <c r="EB937" s="188" cm="1">
        <f t="array" aca="1" ref="EB937" ca="1">IFERROR(INDEX(Forecast_Capex_Input!CC$12:CC$286,$X937)
*(INDEX(Forecast_Capex_Input!$H$12:$H$286,$X937)=Repex),0)
*$DT937</f>
        <v>0</v>
      </c>
      <c r="EC937" s="165"/>
      <c r="ED937" s="226" t="str">
        <f t="shared" si="655"/>
        <v>N/A</v>
      </c>
      <c r="EE937" s="174" t="s">
        <v>15</v>
      </c>
    </row>
    <row r="938" spans="3:135" x14ac:dyDescent="0.2">
      <c r="C938" s="174">
        <f t="shared" si="656"/>
        <v>928</v>
      </c>
      <c r="D938" s="167" t="str" cm="1">
        <f t="array" ref="D938">IFERROR(INDEX(Forecast_Capex_Input!$D$12:$D$286,$X938),NA)</f>
        <v>N/A</v>
      </c>
      <c r="E938" s="172" t="str" cm="1">
        <f t="array" ref="E938">IF($X938=NA,NA,INDEX(Forecast_Capex_Input!$E$12:$E$286,$X938))</f>
        <v>N/A</v>
      </c>
      <c r="F938" s="167" t="str" cm="1">
        <f t="array" aca="1" ref="F938" ca="1">IFERROR(INDEX(General!$E$25:$E$26,$Y938),NA)</f>
        <v>N/A</v>
      </c>
      <c r="G938" s="167" t="str" cm="1">
        <f t="array" aca="1" ref="G938" ca="1">IFERROR(INDEX(Forecast_Capex_Input!$AI$11:$BB$11,$AA938),NA)</f>
        <v>N/A</v>
      </c>
      <c r="H938" s="189" t="str" cm="1">
        <f t="array" aca="1" ref="H938" ca="1">IFERROR(INDEX(Forecast_Capex_Input!$AI$12:$BB$286,$X938,$AA938),NA)</f>
        <v>N/A</v>
      </c>
      <c r="I938" s="199" t="str" cm="1">
        <f t="array" ref="I938">IFERROR(INDEX(Forecast_Capex_Input!$F$12:$F$286,$X938),NA)</f>
        <v>N/A</v>
      </c>
      <c r="J938" s="199" t="str" cm="1">
        <f t="array" ref="J938">IFERROR(INDEX(Forecast_Capex_Input!G$12:G$286,$X938),NA)</f>
        <v>N/A</v>
      </c>
      <c r="K938" s="199" t="str" cm="1">
        <f t="array" ref="K938">IFERROR(INDEX(Forecast_Capex_Input!H$12:H$286,$X938),NA)</f>
        <v>N/A</v>
      </c>
      <c r="L938" s="199" t="str" cm="1">
        <f t="array" ref="L938">IFERROR(INDEX(Forecast_Capex_Input!I$12:I$286,$X938),NA)</f>
        <v>N/A</v>
      </c>
      <c r="M938" s="199" t="str" cm="1">
        <f t="array" ref="M938">IFERROR(INDEX(Forecast_Capex_Input!J$12:J$286,$X938),NA)</f>
        <v>N/A</v>
      </c>
      <c r="N938" s="199" t="str" cm="1">
        <f t="array" ref="N938">IFERROR(INDEX(Forecast_Capex_Input!K$12:K$286,$X938),NA)</f>
        <v>N/A</v>
      </c>
      <c r="O938" s="199" t="str" cm="1">
        <f t="array" ref="O938">IFERROR(INDEX(Forecast_Capex_Input!L$12:L$286,$X938),NA)</f>
        <v>N/A</v>
      </c>
      <c r="P938" s="199" t="str" cm="1">
        <f t="array" ref="P938">IFERROR(INDEX(Forecast_Capex_Input!M$12:M$286,$X938),NA)</f>
        <v>N/A</v>
      </c>
      <c r="Q938" s="172" t="str" cm="1">
        <f t="array" ref="Q938">IFERROR(INDEX(Forecast_Capex_Input!N$12:N$286,$X938),NA)</f>
        <v>N/A</v>
      </c>
      <c r="R938" s="265" cm="1">
        <f t="array" ref="R938">IFERROR(INDEX(Forecast_Capex_Input!O$12:O$286,$X938),0)</f>
        <v>0</v>
      </c>
      <c r="S938" s="172" cm="1">
        <f t="array" ref="S938">IFERROR(INDEX(Forecast_Capex_Input!P$12:P$286,$X938),0)</f>
        <v>0</v>
      </c>
      <c r="T938" s="199" t="str" cm="1">
        <f t="array" aca="1" ref="T938" ca="1">IFERROR(INDEX(General!$K$84:$K$103,$AA938),NA)</f>
        <v>N/A</v>
      </c>
      <c r="U938" s="188" cm="1">
        <f t="array" aca="1" ref="U938" ca="1">IFERROR(
IF($F938=General!$E$25,INDEX(Forecast_Capex_Input!S$12:S$286,$X938),
INDEX(Forecast_Capex_Input!T$12:T$286,$X938)),0)</f>
        <v>0</v>
      </c>
      <c r="V938" s="222" t="b">
        <f>IFERROR(INDEX(Overheads!$T$19:$T$26,MATCH($I938,Overheads!$E$19:$E$26,0)),FALSE)</f>
        <v>0</v>
      </c>
      <c r="W938" s="165"/>
      <c r="X938" s="174" t="str">
        <f>IFERROR(
IF(MATCH($C938,Forecast_Capex_Input!$CI$12:$CI$286,1)+1&gt;MAX(Forecast_Capex_Input!$C$12:$C$286),NA,
MATCH($C938,Forecast_Capex_Input!$CI$12:$CI$286,1)+1),1)</f>
        <v>N/A</v>
      </c>
      <c r="Y938" s="174" t="str" cm="1">
        <f t="array" aca="1" ref="Y938" ca="1">IFERROR(
IF(X937&lt;&gt;X938,1,
IF(COUNTIF(OFFSET(Y937,0,0,-INDEX(Forecast_Capex_Input!$CG$12:$CG$286,$X938)),Y937)=INDEX(Forecast_Capex_Input!$CG$12:$CG$286,$X938),Y937+1,Y937)),NA)</f>
        <v>N/A</v>
      </c>
      <c r="Z938" s="174" t="str" cm="1">
        <f t="array" ref="Z938">IFERROR($C938-IF($X938=1,1,INDEX(Forecast_Capex_Input!$CI$12:$CI$286,$X938-1))+1,NA)</f>
        <v>N/A</v>
      </c>
      <c r="AA938" s="174" t="str" cm="1">
        <f t="array" aca="1" ref="AA938" ca="1">IFERROR(IF(Y938=1,
INDEX(Forecast_Capex_Input!$AI$10:$BB$10,SMALL(IF(INDEX(Forecast_Capex_Input!$AI$12:$BB$286,$X938,0)&gt;0,COLUMN(Forecast_Capex_Input!$AI$10:$BB$10)-COLUMN(Forecast_Capex_Input!$AI$12)+1),ROWS(OFFSET(AA937,0,0,-$Z938)))),
OFFSET(AA937,-INDEX(Forecast_Capex_Input!$CG$12:$CG$286,$X938)+1,0)),NA)</f>
        <v>N/A</v>
      </c>
      <c r="AB938" s="174" t="str">
        <f t="shared" ca="1" si="625"/>
        <v>N/A</v>
      </c>
      <c r="AC938" s="222" t="b">
        <f t="shared" si="657"/>
        <v>0</v>
      </c>
      <c r="AD938" s="220" t="b">
        <v>0</v>
      </c>
      <c r="AE938" s="222" t="b">
        <f t="shared" si="626"/>
        <v>1</v>
      </c>
      <c r="AF938" s="165"/>
      <c r="AG938" s="215">
        <v>0</v>
      </c>
      <c r="AH938" s="215">
        <v>0</v>
      </c>
      <c r="AI938" s="215">
        <v>0</v>
      </c>
      <c r="AJ938" s="215">
        <v>0</v>
      </c>
      <c r="AK938" s="215">
        <v>0</v>
      </c>
      <c r="AL938" s="155">
        <v>0</v>
      </c>
      <c r="AM938" s="165"/>
      <c r="AN938" s="215" cm="1">
        <f t="array" aca="1" ref="AN938" ca="1">IFERROR(INDEX(General!O$33:O$34,$AB938)
*AG938,0)</f>
        <v>0</v>
      </c>
      <c r="AO938" s="215" cm="1">
        <f t="array" aca="1" ref="AO938" ca="1">IFERROR(INDEX(General!P$33:P$34,$AB938)
*AH938,0)</f>
        <v>0</v>
      </c>
      <c r="AP938" s="215" cm="1">
        <f t="array" aca="1" ref="AP938" ca="1">IFERROR(INDEX(General!Q$33:Q$34,$AB938)
*AI938,0)</f>
        <v>0</v>
      </c>
      <c r="AQ938" s="215" cm="1">
        <f t="array" aca="1" ref="AQ938" ca="1">IFERROR(INDEX(General!R$33:R$34,$AB938)
*AJ938,0)</f>
        <v>0</v>
      </c>
      <c r="AR938" s="215" cm="1">
        <f t="array" aca="1" ref="AR938" ca="1">IFERROR(INDEX(General!S$33:S$34,$AB938)
*AK938,0)</f>
        <v>0</v>
      </c>
      <c r="AS938" s="155">
        <f t="shared" ca="1" si="658"/>
        <v>0</v>
      </c>
      <c r="AT938" s="165"/>
      <c r="AU938" s="215">
        <f ca="1">IF($AE938=FALSE,AN938*Overheads!$R$24*$V938,
IFERROR(Overheads!$O$49*$V938*AN938,0)
+IFERROR(Overheads!Q$59*$V938*(AN938/Overheads!Q$68),0))</f>
        <v>0</v>
      </c>
      <c r="AV938" s="215">
        <f ca="1">IF($AE938=FALSE,AO938*Overheads!$R$24*$V938,
IFERROR(Overheads!$O$49*$V938*AO938,0)
+IFERROR(Overheads!R$59*$V938*(AO938/Overheads!R$68),0))</f>
        <v>0</v>
      </c>
      <c r="AW938" s="215">
        <f ca="1">IF($AE938=FALSE,AP938*Overheads!$R$24*$V938,
IFERROR(Overheads!$O$49*$V938*AP938,0)
+IFERROR(Overheads!S$59*$V938*(AP938/Overheads!S$68),0))</f>
        <v>0</v>
      </c>
      <c r="AX938" s="215">
        <f ca="1">IF($AE938=FALSE,AQ938*Overheads!$R$24*$V938,
IFERROR(Overheads!$O$49*$V938*AQ938,0)
+IFERROR(Overheads!T$59*$V938*(AQ938/Overheads!T$68),0))</f>
        <v>0</v>
      </c>
      <c r="AY938" s="215">
        <f ca="1">IF($AE938=FALSE,AR938*Overheads!$R$24*$V938,
IFERROR(Overheads!$O$49*$V938*AR938,0)
+IFERROR(Overheads!U$59*$V938*(AR938/Overheads!U$68),0))</f>
        <v>0</v>
      </c>
      <c r="AZ938" s="155">
        <f t="shared" ca="1" si="659"/>
        <v>0</v>
      </c>
      <c r="BA938" s="165"/>
      <c r="BB938" s="215">
        <f ca="1">IF($AE938=FALSE,AN938*Overheads!$S$25,
IFERROR(Overheads!$O$50*AN938,0)
+IFERROR(Overheads!Q$60*(AN938/Overheads!Q$66),0))</f>
        <v>0</v>
      </c>
      <c r="BC938" s="215">
        <f ca="1">IF($AE938=FALSE,AO938*Overheads!$S$25,
IFERROR(Overheads!$O$50*AO938,0)
+IFERROR(Overheads!R$60*(AO938/Overheads!R$66),0))</f>
        <v>0</v>
      </c>
      <c r="BD938" s="215">
        <f ca="1">IF($AE938=FALSE,AP938*Overheads!$S$25,
IFERROR(Overheads!$O$50*AP938,0)
+IFERROR(Overheads!S$60*(AP938/Overheads!S$66),0))</f>
        <v>0</v>
      </c>
      <c r="BE938" s="215">
        <f ca="1">IF($AE938=FALSE,AQ938*Overheads!$S$25,
IFERROR(Overheads!$O$50*AQ938,0)
+IFERROR(Overheads!T$60*(AQ938/Overheads!T$66),0))</f>
        <v>0</v>
      </c>
      <c r="BF938" s="215">
        <f ca="1">IF($AE938=FALSE,AR938*Overheads!$S$25,
IFERROR(Overheads!$O$50*AR938,0)
+IFERROR(Overheads!U$60*(AR938/Overheads!U$66),0))</f>
        <v>0</v>
      </c>
      <c r="BG938" s="155">
        <f t="shared" ca="1" si="660"/>
        <v>0</v>
      </c>
      <c r="BH938" s="165"/>
      <c r="BI938" s="215">
        <f t="shared" ca="1" si="661"/>
        <v>0</v>
      </c>
      <c r="BJ938" s="215">
        <f t="shared" ca="1" si="627"/>
        <v>0</v>
      </c>
      <c r="BK938" s="215">
        <f t="shared" ca="1" si="628"/>
        <v>0</v>
      </c>
      <c r="BL938" s="215">
        <f t="shared" ca="1" si="629"/>
        <v>0</v>
      </c>
      <c r="BM938" s="215">
        <f t="shared" ca="1" si="630"/>
        <v>0</v>
      </c>
      <c r="BN938" s="155">
        <f t="shared" ca="1" si="662"/>
        <v>0</v>
      </c>
      <c r="BO938" s="165"/>
      <c r="BP938" s="187" cm="1">
        <f t="array" ref="BP938">IFERROR(IF($X938=$X937,BP937,INDEX(Forecast_Capex_Input!AC$12:AC$286,$X938)),0)</f>
        <v>0</v>
      </c>
      <c r="BQ938" s="187" cm="1">
        <f t="array" ref="BQ938">IFERROR(IF($X938=$X937,BQ937,INDEX(Forecast_Capex_Input!AD$12:AD$286,$X938)),0)</f>
        <v>0</v>
      </c>
      <c r="BR938" s="187" cm="1">
        <f t="array" ref="BR938">IFERROR(IF($X938=$X937,BR937,INDEX(Forecast_Capex_Input!AE$12:AE$286,$X938)),0)</f>
        <v>0</v>
      </c>
      <c r="BS938" s="187" cm="1">
        <f t="array" ref="BS938">IFERROR(IF($X938=$X937,BS937,INDEX(Forecast_Capex_Input!AF$12:AF$286,$X938)),0)</f>
        <v>0</v>
      </c>
      <c r="BT938" s="187" cm="1">
        <f t="array" ref="BT938">IFERROR(IF($X938=$X937,BT937,INDEX(Forecast_Capex_Input!AG$12:AG$286,$X938)),0)</f>
        <v>0</v>
      </c>
      <c r="BU938" s="165"/>
      <c r="BV938" s="215">
        <f t="shared" si="631"/>
        <v>0</v>
      </c>
      <c r="BW938" s="215">
        <f t="shared" si="632"/>
        <v>0</v>
      </c>
      <c r="BX938" s="215">
        <f t="shared" si="633"/>
        <v>0</v>
      </c>
      <c r="BY938" s="215">
        <f t="shared" si="634"/>
        <v>0</v>
      </c>
      <c r="BZ938" s="215">
        <f t="shared" si="635"/>
        <v>0</v>
      </c>
      <c r="CA938" s="155">
        <f t="shared" si="663"/>
        <v>0</v>
      </c>
      <c r="CB938" s="165"/>
      <c r="CC938" s="215">
        <f t="shared" si="636"/>
        <v>0</v>
      </c>
      <c r="CD938" s="215">
        <f t="shared" si="637"/>
        <v>0</v>
      </c>
      <c r="CE938" s="215">
        <f t="shared" si="638"/>
        <v>0</v>
      </c>
      <c r="CF938" s="215">
        <f t="shared" si="639"/>
        <v>0</v>
      </c>
      <c r="CG938" s="215">
        <f t="shared" si="640"/>
        <v>0</v>
      </c>
      <c r="CH938" s="155">
        <f t="shared" si="664"/>
        <v>0</v>
      </c>
      <c r="CI938" s="165"/>
      <c r="CJ938" s="215">
        <f t="shared" si="641"/>
        <v>0</v>
      </c>
      <c r="CK938" s="215">
        <f t="shared" si="642"/>
        <v>0</v>
      </c>
      <c r="CL938" s="215">
        <f t="shared" si="643"/>
        <v>0</v>
      </c>
      <c r="CM938" s="215">
        <f t="shared" si="644"/>
        <v>0</v>
      </c>
      <c r="CN938" s="215">
        <f t="shared" si="645"/>
        <v>0</v>
      </c>
      <c r="CO938" s="155">
        <f t="shared" si="665"/>
        <v>0</v>
      </c>
      <c r="CP938" s="165"/>
      <c r="CQ938" s="223">
        <f t="shared" si="646"/>
        <v>0</v>
      </c>
      <c r="CR938" s="223">
        <f t="shared" si="647"/>
        <v>0</v>
      </c>
      <c r="CS938" s="223">
        <f t="shared" si="648"/>
        <v>0</v>
      </c>
      <c r="CT938" s="223">
        <f t="shared" si="649"/>
        <v>0</v>
      </c>
      <c r="CU938" s="223">
        <f t="shared" si="650"/>
        <v>0</v>
      </c>
      <c r="CV938" s="155">
        <f t="shared" si="666"/>
        <v>0</v>
      </c>
      <c r="CW938" s="165"/>
      <c r="CX938" s="215">
        <f t="shared" si="667"/>
        <v>0</v>
      </c>
      <c r="CY938" s="215">
        <f t="shared" si="651"/>
        <v>0</v>
      </c>
      <c r="CZ938" s="215">
        <f t="shared" si="652"/>
        <v>0</v>
      </c>
      <c r="DA938" s="215">
        <f t="shared" si="653"/>
        <v>0</v>
      </c>
      <c r="DB938" s="215">
        <f t="shared" si="654"/>
        <v>0</v>
      </c>
      <c r="DC938" s="155">
        <f t="shared" si="668"/>
        <v>0</v>
      </c>
      <c r="DD938" s="165"/>
      <c r="DE938" s="188" t="b" cm="1">
        <f t="array" aca="1" ref="DE938" ca="1">OR($G938=Forecast_Capex_Input!$BF$8:$BF$10)</f>
        <v>0</v>
      </c>
      <c r="DF938" s="188" cm="1">
        <f t="array" aca="1" ref="DF938" ca="1">IFERROR(INDEX(Forecast_Capex_Input!BG$12:BG$286,$X938)
*(INDEX(Forecast_Capex_Input!$H$12:$H$286,$X938)=Repex),0)
*$DE938</f>
        <v>0</v>
      </c>
      <c r="DG938" s="188" cm="1">
        <f t="array" aca="1" ref="DG938" ca="1">IFERROR(INDEX(Forecast_Capex_Input!BH$12:BH$286,$X938)
*(INDEX(Forecast_Capex_Input!$H$12:$H$286,$X938)=Repex),0)
*$DE938</f>
        <v>0</v>
      </c>
      <c r="DH938" s="188" cm="1">
        <f t="array" aca="1" ref="DH938" ca="1">IFERROR(INDEX(Forecast_Capex_Input!BI$12:BI$286,$X938)
*(INDEX(Forecast_Capex_Input!$H$12:$H$286,$X938)=Repex),0)
*$DE938</f>
        <v>0</v>
      </c>
      <c r="DI938" s="188" cm="1">
        <f t="array" aca="1" ref="DI938" ca="1">IFERROR(INDEX(Forecast_Capex_Input!BJ$12:BJ$286,$X938)
*(INDEX(Forecast_Capex_Input!$H$12:$H$286,$X938)=Repex),0)
*$DE938</f>
        <v>0</v>
      </c>
      <c r="DJ938" s="188" cm="1">
        <f t="array" aca="1" ref="DJ938" ca="1">IFERROR(INDEX(Forecast_Capex_Input!BK$12:BK$286,$X938)
*(INDEX(Forecast_Capex_Input!$H$12:$H$286,$X938)=Repex),0)
*$DE938</f>
        <v>0</v>
      </c>
      <c r="DK938" s="188" cm="1">
        <f t="array" aca="1" ref="DK938" ca="1">IFERROR(INDEX(Forecast_Capex_Input!BL$12:BL$286,$X938)
*(INDEX(Forecast_Capex_Input!$H$12:$H$286,$X938)=Repex),0)
*$DE938</f>
        <v>0</v>
      </c>
      <c r="DL938" s="165"/>
      <c r="DM938" s="188" t="b" cm="1">
        <f t="array" aca="1" ref="DM938" ca="1">OR($G938=Forecast_Capex_Input!$BN$8:$BN$9)</f>
        <v>0</v>
      </c>
      <c r="DN938" s="188" cm="1">
        <f t="array" aca="1" ref="DN938" ca="1">IFERROR(INDEX(Forecast_Capex_Input!BO$12:BO$286,$X938)
*(INDEX(Forecast_Capex_Input!$H$12:$H$286,$X938)=Repex),0)
*$DM938</f>
        <v>0</v>
      </c>
      <c r="DO938" s="188" cm="1">
        <f t="array" aca="1" ref="DO938" ca="1">IFERROR(INDEX(Forecast_Capex_Input!BP$12:BP$286,$X938)
*(INDEX(Forecast_Capex_Input!$H$12:$H$286,$X938)=Repex),0)
*$DM938</f>
        <v>0</v>
      </c>
      <c r="DP938" s="188" cm="1">
        <f t="array" aca="1" ref="DP938" ca="1">IFERROR(INDEX(Forecast_Capex_Input!BQ$12:BQ$286,$X938)
*(INDEX(Forecast_Capex_Input!$H$12:$H$286,$X938)=Repex),0)
*$DM938</f>
        <v>0</v>
      </c>
      <c r="DQ938" s="188" cm="1">
        <f t="array" aca="1" ref="DQ938" ca="1">IFERROR(INDEX(Forecast_Capex_Input!BR$12:BR$286,$X938)
*(INDEX(Forecast_Capex_Input!$H$12:$H$286,$X938)=Repex),0)
*$DM938</f>
        <v>0</v>
      </c>
      <c r="DR938" s="188" cm="1">
        <f t="array" aca="1" ref="DR938" ca="1">IFERROR(INDEX(Forecast_Capex_Input!BS$12:BS$286,$X938)
*(INDEX(Forecast_Capex_Input!$H$12:$H$286,$X938)=Repex),0)
*$DM938</f>
        <v>0</v>
      </c>
      <c r="DS938" s="165"/>
      <c r="DT938" s="188" t="b" cm="1">
        <f t="array" aca="1" ref="DT938" ca="1">OR($G938=Forecast_Capex_Input!$BU$8:$BU$10)</f>
        <v>0</v>
      </c>
      <c r="DU938" s="188" cm="1">
        <f t="array" aca="1" ref="DU938" ca="1">IFERROR(INDEX(Forecast_Capex_Input!BV$12:BV$286,$X938)
*(INDEX(Forecast_Capex_Input!$H$12:$H$286,$X938)=Repex),0)
*$DT938</f>
        <v>0</v>
      </c>
      <c r="DV938" s="188" cm="1">
        <f t="array" aca="1" ref="DV938" ca="1">IFERROR(INDEX(Forecast_Capex_Input!BW$12:BW$286,$X938)
*(INDEX(Forecast_Capex_Input!$H$12:$H$286,$X938)=Repex),0)
*$DT938</f>
        <v>0</v>
      </c>
      <c r="DW938" s="188" cm="1">
        <f t="array" aca="1" ref="DW938" ca="1">IFERROR(INDEX(Forecast_Capex_Input!BX$12:BX$286,$X938)
*(INDEX(Forecast_Capex_Input!$H$12:$H$286,$X938)=Repex),0)
*$DT938</f>
        <v>0</v>
      </c>
      <c r="DX938" s="188" cm="1">
        <f t="array" aca="1" ref="DX938" ca="1">IFERROR(INDEX(Forecast_Capex_Input!BY$12:BY$286,$X938)
*(INDEX(Forecast_Capex_Input!$H$12:$H$286,$X938)=Repex),0)
*$DT938</f>
        <v>0</v>
      </c>
      <c r="DY938" s="188" cm="1">
        <f t="array" aca="1" ref="DY938" ca="1">IFERROR(INDEX(Forecast_Capex_Input!BZ$12:BZ$286,$X938)
*(INDEX(Forecast_Capex_Input!$H$12:$H$286,$X938)=Repex),0)
*$DT938</f>
        <v>0</v>
      </c>
      <c r="DZ938" s="188" cm="1">
        <f t="array" aca="1" ref="DZ938" ca="1">IFERROR(INDEX(Forecast_Capex_Input!CA$12:CA$286,$X938)
*(INDEX(Forecast_Capex_Input!$H$12:$H$286,$X938)=Repex),0)
*$DT938</f>
        <v>0</v>
      </c>
      <c r="EA938" s="188" cm="1">
        <f t="array" aca="1" ref="EA938" ca="1">IFERROR(INDEX(Forecast_Capex_Input!CB$12:CB$286,$X938)
*(INDEX(Forecast_Capex_Input!$H$12:$H$286,$X938)=Repex),0)
*$DT938</f>
        <v>0</v>
      </c>
      <c r="EB938" s="188" cm="1">
        <f t="array" aca="1" ref="EB938" ca="1">IFERROR(INDEX(Forecast_Capex_Input!CC$12:CC$286,$X938)
*(INDEX(Forecast_Capex_Input!$H$12:$H$286,$X938)=Repex),0)
*$DT938</f>
        <v>0</v>
      </c>
      <c r="EC938" s="165"/>
      <c r="ED938" s="226" t="str">
        <f t="shared" si="655"/>
        <v>N/A</v>
      </c>
      <c r="EE938" s="174" t="s">
        <v>15</v>
      </c>
    </row>
    <row r="939" spans="3:135" x14ac:dyDescent="0.2">
      <c r="C939" s="174">
        <f t="shared" si="656"/>
        <v>929</v>
      </c>
      <c r="D939" s="167" t="str" cm="1">
        <f t="array" ref="D939">IFERROR(INDEX(Forecast_Capex_Input!$D$12:$D$286,$X939),NA)</f>
        <v>N/A</v>
      </c>
      <c r="E939" s="172" t="str" cm="1">
        <f t="array" ref="E939">IF($X939=NA,NA,INDEX(Forecast_Capex_Input!$E$12:$E$286,$X939))</f>
        <v>N/A</v>
      </c>
      <c r="F939" s="167" t="str" cm="1">
        <f t="array" aca="1" ref="F939" ca="1">IFERROR(INDEX(General!$E$25:$E$26,$Y939),NA)</f>
        <v>N/A</v>
      </c>
      <c r="G939" s="167" t="str" cm="1">
        <f t="array" aca="1" ref="G939" ca="1">IFERROR(INDEX(Forecast_Capex_Input!$AI$11:$BB$11,$AA939),NA)</f>
        <v>N/A</v>
      </c>
      <c r="H939" s="189" t="str" cm="1">
        <f t="array" aca="1" ref="H939" ca="1">IFERROR(INDEX(Forecast_Capex_Input!$AI$12:$BB$286,$X939,$AA939),NA)</f>
        <v>N/A</v>
      </c>
      <c r="I939" s="199" t="str" cm="1">
        <f t="array" ref="I939">IFERROR(INDEX(Forecast_Capex_Input!$F$12:$F$286,$X939),NA)</f>
        <v>N/A</v>
      </c>
      <c r="J939" s="199" t="str" cm="1">
        <f t="array" ref="J939">IFERROR(INDEX(Forecast_Capex_Input!G$12:G$286,$X939),NA)</f>
        <v>N/A</v>
      </c>
      <c r="K939" s="199" t="str" cm="1">
        <f t="array" ref="K939">IFERROR(INDEX(Forecast_Capex_Input!H$12:H$286,$X939),NA)</f>
        <v>N/A</v>
      </c>
      <c r="L939" s="199" t="str" cm="1">
        <f t="array" ref="L939">IFERROR(INDEX(Forecast_Capex_Input!I$12:I$286,$X939),NA)</f>
        <v>N/A</v>
      </c>
      <c r="M939" s="199" t="str" cm="1">
        <f t="array" ref="M939">IFERROR(INDEX(Forecast_Capex_Input!J$12:J$286,$X939),NA)</f>
        <v>N/A</v>
      </c>
      <c r="N939" s="199" t="str" cm="1">
        <f t="array" ref="N939">IFERROR(INDEX(Forecast_Capex_Input!K$12:K$286,$X939),NA)</f>
        <v>N/A</v>
      </c>
      <c r="O939" s="199" t="str" cm="1">
        <f t="array" ref="O939">IFERROR(INDEX(Forecast_Capex_Input!L$12:L$286,$X939),NA)</f>
        <v>N/A</v>
      </c>
      <c r="P939" s="199" t="str" cm="1">
        <f t="array" ref="P939">IFERROR(INDEX(Forecast_Capex_Input!M$12:M$286,$X939),NA)</f>
        <v>N/A</v>
      </c>
      <c r="Q939" s="172" t="str" cm="1">
        <f t="array" ref="Q939">IFERROR(INDEX(Forecast_Capex_Input!N$12:N$286,$X939),NA)</f>
        <v>N/A</v>
      </c>
      <c r="R939" s="265" cm="1">
        <f t="array" ref="R939">IFERROR(INDEX(Forecast_Capex_Input!O$12:O$286,$X939),0)</f>
        <v>0</v>
      </c>
      <c r="S939" s="172" cm="1">
        <f t="array" ref="S939">IFERROR(INDEX(Forecast_Capex_Input!P$12:P$286,$X939),0)</f>
        <v>0</v>
      </c>
      <c r="T939" s="199" t="str" cm="1">
        <f t="array" aca="1" ref="T939" ca="1">IFERROR(INDEX(General!$K$84:$K$103,$AA939),NA)</f>
        <v>N/A</v>
      </c>
      <c r="U939" s="188" cm="1">
        <f t="array" aca="1" ref="U939" ca="1">IFERROR(
IF($F939=General!$E$25,INDEX(Forecast_Capex_Input!S$12:S$286,$X939),
INDEX(Forecast_Capex_Input!T$12:T$286,$X939)),0)</f>
        <v>0</v>
      </c>
      <c r="V939" s="222" t="b">
        <f>IFERROR(INDEX(Overheads!$T$19:$T$26,MATCH($I939,Overheads!$E$19:$E$26,0)),FALSE)</f>
        <v>0</v>
      </c>
      <c r="W939" s="165"/>
      <c r="X939" s="174" t="str">
        <f>IFERROR(
IF(MATCH($C939,Forecast_Capex_Input!$CI$12:$CI$286,1)+1&gt;MAX(Forecast_Capex_Input!$C$12:$C$286),NA,
MATCH($C939,Forecast_Capex_Input!$CI$12:$CI$286,1)+1),1)</f>
        <v>N/A</v>
      </c>
      <c r="Y939" s="174" t="str" cm="1">
        <f t="array" aca="1" ref="Y939" ca="1">IFERROR(
IF(X938&lt;&gt;X939,1,
IF(COUNTIF(OFFSET(Y938,0,0,-INDEX(Forecast_Capex_Input!$CG$12:$CG$286,$X939)),Y938)=INDEX(Forecast_Capex_Input!$CG$12:$CG$286,$X939),Y938+1,Y938)),NA)</f>
        <v>N/A</v>
      </c>
      <c r="Z939" s="174" t="str" cm="1">
        <f t="array" ref="Z939">IFERROR($C939-IF($X939=1,1,INDEX(Forecast_Capex_Input!$CI$12:$CI$286,$X939-1))+1,NA)</f>
        <v>N/A</v>
      </c>
      <c r="AA939" s="174" t="str" cm="1">
        <f t="array" aca="1" ref="AA939" ca="1">IFERROR(IF(Y939=1,
INDEX(Forecast_Capex_Input!$AI$10:$BB$10,SMALL(IF(INDEX(Forecast_Capex_Input!$AI$12:$BB$286,$X939,0)&gt;0,COLUMN(Forecast_Capex_Input!$AI$10:$BB$10)-COLUMN(Forecast_Capex_Input!$AI$12)+1),ROWS(OFFSET(AA938,0,0,-$Z939)))),
OFFSET(AA938,-INDEX(Forecast_Capex_Input!$CG$12:$CG$286,$X939)+1,0)),NA)</f>
        <v>N/A</v>
      </c>
      <c r="AB939" s="174" t="str">
        <f t="shared" ca="1" si="625"/>
        <v>N/A</v>
      </c>
      <c r="AC939" s="222" t="b">
        <f t="shared" si="657"/>
        <v>0</v>
      </c>
      <c r="AD939" s="220" t="b">
        <v>0</v>
      </c>
      <c r="AE939" s="222" t="b">
        <f t="shared" si="626"/>
        <v>1</v>
      </c>
      <c r="AF939" s="165"/>
      <c r="AG939" s="215">
        <v>0</v>
      </c>
      <c r="AH939" s="215">
        <v>0</v>
      </c>
      <c r="AI939" s="215">
        <v>0</v>
      </c>
      <c r="AJ939" s="215">
        <v>0</v>
      </c>
      <c r="AK939" s="215">
        <v>0</v>
      </c>
      <c r="AL939" s="155">
        <v>0</v>
      </c>
      <c r="AM939" s="165"/>
      <c r="AN939" s="215" cm="1">
        <f t="array" aca="1" ref="AN939" ca="1">IFERROR(INDEX(General!O$33:O$34,$AB939)
*AG939,0)</f>
        <v>0</v>
      </c>
      <c r="AO939" s="215" cm="1">
        <f t="array" aca="1" ref="AO939" ca="1">IFERROR(INDEX(General!P$33:P$34,$AB939)
*AH939,0)</f>
        <v>0</v>
      </c>
      <c r="AP939" s="215" cm="1">
        <f t="array" aca="1" ref="AP939" ca="1">IFERROR(INDEX(General!Q$33:Q$34,$AB939)
*AI939,0)</f>
        <v>0</v>
      </c>
      <c r="AQ939" s="215" cm="1">
        <f t="array" aca="1" ref="AQ939" ca="1">IFERROR(INDEX(General!R$33:R$34,$AB939)
*AJ939,0)</f>
        <v>0</v>
      </c>
      <c r="AR939" s="215" cm="1">
        <f t="array" aca="1" ref="AR939" ca="1">IFERROR(INDEX(General!S$33:S$34,$AB939)
*AK939,0)</f>
        <v>0</v>
      </c>
      <c r="AS939" s="155">
        <f t="shared" ca="1" si="658"/>
        <v>0</v>
      </c>
      <c r="AT939" s="165"/>
      <c r="AU939" s="215">
        <f ca="1">IF($AE939=FALSE,AN939*Overheads!$R$24*$V939,
IFERROR(Overheads!$O$49*$V939*AN939,0)
+IFERROR(Overheads!Q$59*$V939*(AN939/Overheads!Q$68),0))</f>
        <v>0</v>
      </c>
      <c r="AV939" s="215">
        <f ca="1">IF($AE939=FALSE,AO939*Overheads!$R$24*$V939,
IFERROR(Overheads!$O$49*$V939*AO939,0)
+IFERROR(Overheads!R$59*$V939*(AO939/Overheads!R$68),0))</f>
        <v>0</v>
      </c>
      <c r="AW939" s="215">
        <f ca="1">IF($AE939=FALSE,AP939*Overheads!$R$24*$V939,
IFERROR(Overheads!$O$49*$V939*AP939,0)
+IFERROR(Overheads!S$59*$V939*(AP939/Overheads!S$68),0))</f>
        <v>0</v>
      </c>
      <c r="AX939" s="215">
        <f ca="1">IF($AE939=FALSE,AQ939*Overheads!$R$24*$V939,
IFERROR(Overheads!$O$49*$V939*AQ939,0)
+IFERROR(Overheads!T$59*$V939*(AQ939/Overheads!T$68),0))</f>
        <v>0</v>
      </c>
      <c r="AY939" s="215">
        <f ca="1">IF($AE939=FALSE,AR939*Overheads!$R$24*$V939,
IFERROR(Overheads!$O$49*$V939*AR939,0)
+IFERROR(Overheads!U$59*$V939*(AR939/Overheads!U$68),0))</f>
        <v>0</v>
      </c>
      <c r="AZ939" s="155">
        <f t="shared" ca="1" si="659"/>
        <v>0</v>
      </c>
      <c r="BA939" s="165"/>
      <c r="BB939" s="215">
        <f ca="1">IF($AE939=FALSE,AN939*Overheads!$S$25,
IFERROR(Overheads!$O$50*AN939,0)
+IFERROR(Overheads!Q$60*(AN939/Overheads!Q$66),0))</f>
        <v>0</v>
      </c>
      <c r="BC939" s="215">
        <f ca="1">IF($AE939=FALSE,AO939*Overheads!$S$25,
IFERROR(Overheads!$O$50*AO939,0)
+IFERROR(Overheads!R$60*(AO939/Overheads!R$66),0))</f>
        <v>0</v>
      </c>
      <c r="BD939" s="215">
        <f ca="1">IF($AE939=FALSE,AP939*Overheads!$S$25,
IFERROR(Overheads!$O$50*AP939,0)
+IFERROR(Overheads!S$60*(AP939/Overheads!S$66),0))</f>
        <v>0</v>
      </c>
      <c r="BE939" s="215">
        <f ca="1">IF($AE939=FALSE,AQ939*Overheads!$S$25,
IFERROR(Overheads!$O$50*AQ939,0)
+IFERROR(Overheads!T$60*(AQ939/Overheads!T$66),0))</f>
        <v>0</v>
      </c>
      <c r="BF939" s="215">
        <f ca="1">IF($AE939=FALSE,AR939*Overheads!$S$25,
IFERROR(Overheads!$O$50*AR939,0)
+IFERROR(Overheads!U$60*(AR939/Overheads!U$66),0))</f>
        <v>0</v>
      </c>
      <c r="BG939" s="155">
        <f t="shared" ca="1" si="660"/>
        <v>0</v>
      </c>
      <c r="BH939" s="165"/>
      <c r="BI939" s="215">
        <f t="shared" ca="1" si="661"/>
        <v>0</v>
      </c>
      <c r="BJ939" s="215">
        <f t="shared" ca="1" si="627"/>
        <v>0</v>
      </c>
      <c r="BK939" s="215">
        <f t="shared" ca="1" si="628"/>
        <v>0</v>
      </c>
      <c r="BL939" s="215">
        <f t="shared" ca="1" si="629"/>
        <v>0</v>
      </c>
      <c r="BM939" s="215">
        <f t="shared" ca="1" si="630"/>
        <v>0</v>
      </c>
      <c r="BN939" s="155">
        <f t="shared" ca="1" si="662"/>
        <v>0</v>
      </c>
      <c r="BO939" s="165"/>
      <c r="BP939" s="187" cm="1">
        <f t="array" ref="BP939">IFERROR(IF($X939=$X938,BP938,INDEX(Forecast_Capex_Input!AC$12:AC$286,$X939)),0)</f>
        <v>0</v>
      </c>
      <c r="BQ939" s="187" cm="1">
        <f t="array" ref="BQ939">IFERROR(IF($X939=$X938,BQ938,INDEX(Forecast_Capex_Input!AD$12:AD$286,$X939)),0)</f>
        <v>0</v>
      </c>
      <c r="BR939" s="187" cm="1">
        <f t="array" ref="BR939">IFERROR(IF($X939=$X938,BR938,INDEX(Forecast_Capex_Input!AE$12:AE$286,$X939)),0)</f>
        <v>0</v>
      </c>
      <c r="BS939" s="187" cm="1">
        <f t="array" ref="BS939">IFERROR(IF($X939=$X938,BS938,INDEX(Forecast_Capex_Input!AF$12:AF$286,$X939)),0)</f>
        <v>0</v>
      </c>
      <c r="BT939" s="187" cm="1">
        <f t="array" ref="BT939">IFERROR(IF($X939=$X938,BT938,INDEX(Forecast_Capex_Input!AG$12:AG$286,$X939)),0)</f>
        <v>0</v>
      </c>
      <c r="BU939" s="165"/>
      <c r="BV939" s="215">
        <f t="shared" si="631"/>
        <v>0</v>
      </c>
      <c r="BW939" s="215">
        <f t="shared" si="632"/>
        <v>0</v>
      </c>
      <c r="BX939" s="215">
        <f t="shared" si="633"/>
        <v>0</v>
      </c>
      <c r="BY939" s="215">
        <f t="shared" si="634"/>
        <v>0</v>
      </c>
      <c r="BZ939" s="215">
        <f t="shared" si="635"/>
        <v>0</v>
      </c>
      <c r="CA939" s="155">
        <f t="shared" si="663"/>
        <v>0</v>
      </c>
      <c r="CB939" s="165"/>
      <c r="CC939" s="215">
        <f t="shared" si="636"/>
        <v>0</v>
      </c>
      <c r="CD939" s="215">
        <f t="shared" si="637"/>
        <v>0</v>
      </c>
      <c r="CE939" s="215">
        <f t="shared" si="638"/>
        <v>0</v>
      </c>
      <c r="CF939" s="215">
        <f t="shared" si="639"/>
        <v>0</v>
      </c>
      <c r="CG939" s="215">
        <f t="shared" si="640"/>
        <v>0</v>
      </c>
      <c r="CH939" s="155">
        <f t="shared" si="664"/>
        <v>0</v>
      </c>
      <c r="CI939" s="165"/>
      <c r="CJ939" s="215">
        <f t="shared" si="641"/>
        <v>0</v>
      </c>
      <c r="CK939" s="215">
        <f t="shared" si="642"/>
        <v>0</v>
      </c>
      <c r="CL939" s="215">
        <f t="shared" si="643"/>
        <v>0</v>
      </c>
      <c r="CM939" s="215">
        <f t="shared" si="644"/>
        <v>0</v>
      </c>
      <c r="CN939" s="215">
        <f t="shared" si="645"/>
        <v>0</v>
      </c>
      <c r="CO939" s="155">
        <f t="shared" si="665"/>
        <v>0</v>
      </c>
      <c r="CP939" s="165"/>
      <c r="CQ939" s="223">
        <f t="shared" si="646"/>
        <v>0</v>
      </c>
      <c r="CR939" s="223">
        <f t="shared" si="647"/>
        <v>0</v>
      </c>
      <c r="CS939" s="223">
        <f t="shared" si="648"/>
        <v>0</v>
      </c>
      <c r="CT939" s="223">
        <f t="shared" si="649"/>
        <v>0</v>
      </c>
      <c r="CU939" s="223">
        <f t="shared" si="650"/>
        <v>0</v>
      </c>
      <c r="CV939" s="155">
        <f t="shared" si="666"/>
        <v>0</v>
      </c>
      <c r="CW939" s="165"/>
      <c r="CX939" s="215">
        <f t="shared" si="667"/>
        <v>0</v>
      </c>
      <c r="CY939" s="215">
        <f t="shared" si="651"/>
        <v>0</v>
      </c>
      <c r="CZ939" s="215">
        <f t="shared" si="652"/>
        <v>0</v>
      </c>
      <c r="DA939" s="215">
        <f t="shared" si="653"/>
        <v>0</v>
      </c>
      <c r="DB939" s="215">
        <f t="shared" si="654"/>
        <v>0</v>
      </c>
      <c r="DC939" s="155">
        <f t="shared" si="668"/>
        <v>0</v>
      </c>
      <c r="DD939" s="165"/>
      <c r="DE939" s="188" t="b" cm="1">
        <f t="array" aca="1" ref="DE939" ca="1">OR($G939=Forecast_Capex_Input!$BF$8:$BF$10)</f>
        <v>0</v>
      </c>
      <c r="DF939" s="188" cm="1">
        <f t="array" aca="1" ref="DF939" ca="1">IFERROR(INDEX(Forecast_Capex_Input!BG$12:BG$286,$X939)
*(INDEX(Forecast_Capex_Input!$H$12:$H$286,$X939)=Repex),0)
*$DE939</f>
        <v>0</v>
      </c>
      <c r="DG939" s="188" cm="1">
        <f t="array" aca="1" ref="DG939" ca="1">IFERROR(INDEX(Forecast_Capex_Input!BH$12:BH$286,$X939)
*(INDEX(Forecast_Capex_Input!$H$12:$H$286,$X939)=Repex),0)
*$DE939</f>
        <v>0</v>
      </c>
      <c r="DH939" s="188" cm="1">
        <f t="array" aca="1" ref="DH939" ca="1">IFERROR(INDEX(Forecast_Capex_Input!BI$12:BI$286,$X939)
*(INDEX(Forecast_Capex_Input!$H$12:$H$286,$X939)=Repex),0)
*$DE939</f>
        <v>0</v>
      </c>
      <c r="DI939" s="188" cm="1">
        <f t="array" aca="1" ref="DI939" ca="1">IFERROR(INDEX(Forecast_Capex_Input!BJ$12:BJ$286,$X939)
*(INDEX(Forecast_Capex_Input!$H$12:$H$286,$X939)=Repex),0)
*$DE939</f>
        <v>0</v>
      </c>
      <c r="DJ939" s="188" cm="1">
        <f t="array" aca="1" ref="DJ939" ca="1">IFERROR(INDEX(Forecast_Capex_Input!BK$12:BK$286,$X939)
*(INDEX(Forecast_Capex_Input!$H$12:$H$286,$X939)=Repex),0)
*$DE939</f>
        <v>0</v>
      </c>
      <c r="DK939" s="188" cm="1">
        <f t="array" aca="1" ref="DK939" ca="1">IFERROR(INDEX(Forecast_Capex_Input!BL$12:BL$286,$X939)
*(INDEX(Forecast_Capex_Input!$H$12:$H$286,$X939)=Repex),0)
*$DE939</f>
        <v>0</v>
      </c>
      <c r="DL939" s="165"/>
      <c r="DM939" s="188" t="b" cm="1">
        <f t="array" aca="1" ref="DM939" ca="1">OR($G939=Forecast_Capex_Input!$BN$8:$BN$9)</f>
        <v>0</v>
      </c>
      <c r="DN939" s="188" cm="1">
        <f t="array" aca="1" ref="DN939" ca="1">IFERROR(INDEX(Forecast_Capex_Input!BO$12:BO$286,$X939)
*(INDEX(Forecast_Capex_Input!$H$12:$H$286,$X939)=Repex),0)
*$DM939</f>
        <v>0</v>
      </c>
      <c r="DO939" s="188" cm="1">
        <f t="array" aca="1" ref="DO939" ca="1">IFERROR(INDEX(Forecast_Capex_Input!BP$12:BP$286,$X939)
*(INDEX(Forecast_Capex_Input!$H$12:$H$286,$X939)=Repex),0)
*$DM939</f>
        <v>0</v>
      </c>
      <c r="DP939" s="188" cm="1">
        <f t="array" aca="1" ref="DP939" ca="1">IFERROR(INDEX(Forecast_Capex_Input!BQ$12:BQ$286,$X939)
*(INDEX(Forecast_Capex_Input!$H$12:$H$286,$X939)=Repex),0)
*$DM939</f>
        <v>0</v>
      </c>
      <c r="DQ939" s="188" cm="1">
        <f t="array" aca="1" ref="DQ939" ca="1">IFERROR(INDEX(Forecast_Capex_Input!BR$12:BR$286,$X939)
*(INDEX(Forecast_Capex_Input!$H$12:$H$286,$X939)=Repex),0)
*$DM939</f>
        <v>0</v>
      </c>
      <c r="DR939" s="188" cm="1">
        <f t="array" aca="1" ref="DR939" ca="1">IFERROR(INDEX(Forecast_Capex_Input!BS$12:BS$286,$X939)
*(INDEX(Forecast_Capex_Input!$H$12:$H$286,$X939)=Repex),0)
*$DM939</f>
        <v>0</v>
      </c>
      <c r="DS939" s="165"/>
      <c r="DT939" s="188" t="b" cm="1">
        <f t="array" aca="1" ref="DT939" ca="1">OR($G939=Forecast_Capex_Input!$BU$8:$BU$10)</f>
        <v>0</v>
      </c>
      <c r="DU939" s="188" cm="1">
        <f t="array" aca="1" ref="DU939" ca="1">IFERROR(INDEX(Forecast_Capex_Input!BV$12:BV$286,$X939)
*(INDEX(Forecast_Capex_Input!$H$12:$H$286,$X939)=Repex),0)
*$DT939</f>
        <v>0</v>
      </c>
      <c r="DV939" s="188" cm="1">
        <f t="array" aca="1" ref="DV939" ca="1">IFERROR(INDEX(Forecast_Capex_Input!BW$12:BW$286,$X939)
*(INDEX(Forecast_Capex_Input!$H$12:$H$286,$X939)=Repex),0)
*$DT939</f>
        <v>0</v>
      </c>
      <c r="DW939" s="188" cm="1">
        <f t="array" aca="1" ref="DW939" ca="1">IFERROR(INDEX(Forecast_Capex_Input!BX$12:BX$286,$X939)
*(INDEX(Forecast_Capex_Input!$H$12:$H$286,$X939)=Repex),0)
*$DT939</f>
        <v>0</v>
      </c>
      <c r="DX939" s="188" cm="1">
        <f t="array" aca="1" ref="DX939" ca="1">IFERROR(INDEX(Forecast_Capex_Input!BY$12:BY$286,$X939)
*(INDEX(Forecast_Capex_Input!$H$12:$H$286,$X939)=Repex),0)
*$DT939</f>
        <v>0</v>
      </c>
      <c r="DY939" s="188" cm="1">
        <f t="array" aca="1" ref="DY939" ca="1">IFERROR(INDEX(Forecast_Capex_Input!BZ$12:BZ$286,$X939)
*(INDEX(Forecast_Capex_Input!$H$12:$H$286,$X939)=Repex),0)
*$DT939</f>
        <v>0</v>
      </c>
      <c r="DZ939" s="188" cm="1">
        <f t="array" aca="1" ref="DZ939" ca="1">IFERROR(INDEX(Forecast_Capex_Input!CA$12:CA$286,$X939)
*(INDEX(Forecast_Capex_Input!$H$12:$H$286,$X939)=Repex),0)
*$DT939</f>
        <v>0</v>
      </c>
      <c r="EA939" s="188" cm="1">
        <f t="array" aca="1" ref="EA939" ca="1">IFERROR(INDEX(Forecast_Capex_Input!CB$12:CB$286,$X939)
*(INDEX(Forecast_Capex_Input!$H$12:$H$286,$X939)=Repex),0)
*$DT939</f>
        <v>0</v>
      </c>
      <c r="EB939" s="188" cm="1">
        <f t="array" aca="1" ref="EB939" ca="1">IFERROR(INDEX(Forecast_Capex_Input!CC$12:CC$286,$X939)
*(INDEX(Forecast_Capex_Input!$H$12:$H$286,$X939)=Repex),0)
*$DT939</f>
        <v>0</v>
      </c>
      <c r="EC939" s="165"/>
      <c r="ED939" s="226" t="str">
        <f t="shared" si="655"/>
        <v>N/A</v>
      </c>
      <c r="EE939" s="174" t="s">
        <v>15</v>
      </c>
    </row>
    <row r="940" spans="3:135" x14ac:dyDescent="0.2">
      <c r="C940" s="174">
        <f t="shared" si="656"/>
        <v>930</v>
      </c>
      <c r="D940" s="167" t="str" cm="1">
        <f t="array" ref="D940">IFERROR(INDEX(Forecast_Capex_Input!$D$12:$D$286,$X940),NA)</f>
        <v>N/A</v>
      </c>
      <c r="E940" s="172" t="str" cm="1">
        <f t="array" ref="E940">IF($X940=NA,NA,INDEX(Forecast_Capex_Input!$E$12:$E$286,$X940))</f>
        <v>N/A</v>
      </c>
      <c r="F940" s="167" t="str" cm="1">
        <f t="array" aca="1" ref="F940" ca="1">IFERROR(INDEX(General!$E$25:$E$26,$Y940),NA)</f>
        <v>N/A</v>
      </c>
      <c r="G940" s="167" t="str" cm="1">
        <f t="array" aca="1" ref="G940" ca="1">IFERROR(INDEX(Forecast_Capex_Input!$AI$11:$BB$11,$AA940),NA)</f>
        <v>N/A</v>
      </c>
      <c r="H940" s="189" t="str" cm="1">
        <f t="array" aca="1" ref="H940" ca="1">IFERROR(INDEX(Forecast_Capex_Input!$AI$12:$BB$286,$X940,$AA940),NA)</f>
        <v>N/A</v>
      </c>
      <c r="I940" s="199" t="str" cm="1">
        <f t="array" ref="I940">IFERROR(INDEX(Forecast_Capex_Input!$F$12:$F$286,$X940),NA)</f>
        <v>N/A</v>
      </c>
      <c r="J940" s="199" t="str" cm="1">
        <f t="array" ref="J940">IFERROR(INDEX(Forecast_Capex_Input!G$12:G$286,$X940),NA)</f>
        <v>N/A</v>
      </c>
      <c r="K940" s="199" t="str" cm="1">
        <f t="array" ref="K940">IFERROR(INDEX(Forecast_Capex_Input!H$12:H$286,$X940),NA)</f>
        <v>N/A</v>
      </c>
      <c r="L940" s="199" t="str" cm="1">
        <f t="array" ref="L940">IFERROR(INDEX(Forecast_Capex_Input!I$12:I$286,$X940),NA)</f>
        <v>N/A</v>
      </c>
      <c r="M940" s="199" t="str" cm="1">
        <f t="array" ref="M940">IFERROR(INDEX(Forecast_Capex_Input!J$12:J$286,$X940),NA)</f>
        <v>N/A</v>
      </c>
      <c r="N940" s="199" t="str" cm="1">
        <f t="array" ref="N940">IFERROR(INDEX(Forecast_Capex_Input!K$12:K$286,$X940),NA)</f>
        <v>N/A</v>
      </c>
      <c r="O940" s="199" t="str" cm="1">
        <f t="array" ref="O940">IFERROR(INDEX(Forecast_Capex_Input!L$12:L$286,$X940),NA)</f>
        <v>N/A</v>
      </c>
      <c r="P940" s="199" t="str" cm="1">
        <f t="array" ref="P940">IFERROR(INDEX(Forecast_Capex_Input!M$12:M$286,$X940),NA)</f>
        <v>N/A</v>
      </c>
      <c r="Q940" s="172" t="str" cm="1">
        <f t="array" ref="Q940">IFERROR(INDEX(Forecast_Capex_Input!N$12:N$286,$X940),NA)</f>
        <v>N/A</v>
      </c>
      <c r="R940" s="265" cm="1">
        <f t="array" ref="R940">IFERROR(INDEX(Forecast_Capex_Input!O$12:O$286,$X940),0)</f>
        <v>0</v>
      </c>
      <c r="S940" s="172" cm="1">
        <f t="array" ref="S940">IFERROR(INDEX(Forecast_Capex_Input!P$12:P$286,$X940),0)</f>
        <v>0</v>
      </c>
      <c r="T940" s="199" t="str" cm="1">
        <f t="array" aca="1" ref="T940" ca="1">IFERROR(INDEX(General!$K$84:$K$103,$AA940),NA)</f>
        <v>N/A</v>
      </c>
      <c r="U940" s="188" cm="1">
        <f t="array" aca="1" ref="U940" ca="1">IFERROR(
IF($F940=General!$E$25,INDEX(Forecast_Capex_Input!S$12:S$286,$X940),
INDEX(Forecast_Capex_Input!T$12:T$286,$X940)),0)</f>
        <v>0</v>
      </c>
      <c r="V940" s="222" t="b">
        <f>IFERROR(INDEX(Overheads!$T$19:$T$26,MATCH($I940,Overheads!$E$19:$E$26,0)),FALSE)</f>
        <v>0</v>
      </c>
      <c r="W940" s="165"/>
      <c r="X940" s="174" t="str">
        <f>IFERROR(
IF(MATCH($C940,Forecast_Capex_Input!$CI$12:$CI$286,1)+1&gt;MAX(Forecast_Capex_Input!$C$12:$C$286),NA,
MATCH($C940,Forecast_Capex_Input!$CI$12:$CI$286,1)+1),1)</f>
        <v>N/A</v>
      </c>
      <c r="Y940" s="174" t="str" cm="1">
        <f t="array" aca="1" ref="Y940" ca="1">IFERROR(
IF(X939&lt;&gt;X940,1,
IF(COUNTIF(OFFSET(Y939,0,0,-INDEX(Forecast_Capex_Input!$CG$12:$CG$286,$X940)),Y939)=INDEX(Forecast_Capex_Input!$CG$12:$CG$286,$X940),Y939+1,Y939)),NA)</f>
        <v>N/A</v>
      </c>
      <c r="Z940" s="174" t="str" cm="1">
        <f t="array" ref="Z940">IFERROR($C940-IF($X940=1,1,INDEX(Forecast_Capex_Input!$CI$12:$CI$286,$X940-1))+1,NA)</f>
        <v>N/A</v>
      </c>
      <c r="AA940" s="174" t="str" cm="1">
        <f t="array" aca="1" ref="AA940" ca="1">IFERROR(IF(Y940=1,
INDEX(Forecast_Capex_Input!$AI$10:$BB$10,SMALL(IF(INDEX(Forecast_Capex_Input!$AI$12:$BB$286,$X940,0)&gt;0,COLUMN(Forecast_Capex_Input!$AI$10:$BB$10)-COLUMN(Forecast_Capex_Input!$AI$12)+1),ROWS(OFFSET(AA939,0,0,-$Z940)))),
OFFSET(AA939,-INDEX(Forecast_Capex_Input!$CG$12:$CG$286,$X940)+1,0)),NA)</f>
        <v>N/A</v>
      </c>
      <c r="AB940" s="174" t="str">
        <f t="shared" ca="1" si="625"/>
        <v>N/A</v>
      </c>
      <c r="AC940" s="222" t="b">
        <f t="shared" si="657"/>
        <v>0</v>
      </c>
      <c r="AD940" s="220" t="b">
        <v>0</v>
      </c>
      <c r="AE940" s="222" t="b">
        <f t="shared" si="626"/>
        <v>1</v>
      </c>
      <c r="AF940" s="165"/>
      <c r="AG940" s="215">
        <v>0</v>
      </c>
      <c r="AH940" s="215">
        <v>0</v>
      </c>
      <c r="AI940" s="215">
        <v>0</v>
      </c>
      <c r="AJ940" s="215">
        <v>0</v>
      </c>
      <c r="AK940" s="215">
        <v>0</v>
      </c>
      <c r="AL940" s="155">
        <v>0</v>
      </c>
      <c r="AM940" s="165"/>
      <c r="AN940" s="215" cm="1">
        <f t="array" aca="1" ref="AN940" ca="1">IFERROR(INDEX(General!O$33:O$34,$AB940)
*AG940,0)</f>
        <v>0</v>
      </c>
      <c r="AO940" s="215" cm="1">
        <f t="array" aca="1" ref="AO940" ca="1">IFERROR(INDEX(General!P$33:P$34,$AB940)
*AH940,0)</f>
        <v>0</v>
      </c>
      <c r="AP940" s="215" cm="1">
        <f t="array" aca="1" ref="AP940" ca="1">IFERROR(INDEX(General!Q$33:Q$34,$AB940)
*AI940,0)</f>
        <v>0</v>
      </c>
      <c r="AQ940" s="215" cm="1">
        <f t="array" aca="1" ref="AQ940" ca="1">IFERROR(INDEX(General!R$33:R$34,$AB940)
*AJ940,0)</f>
        <v>0</v>
      </c>
      <c r="AR940" s="215" cm="1">
        <f t="array" aca="1" ref="AR940" ca="1">IFERROR(INDEX(General!S$33:S$34,$AB940)
*AK940,0)</f>
        <v>0</v>
      </c>
      <c r="AS940" s="155">
        <f t="shared" ca="1" si="658"/>
        <v>0</v>
      </c>
      <c r="AT940" s="165"/>
      <c r="AU940" s="215">
        <f ca="1">IF($AE940=FALSE,AN940*Overheads!$R$24*$V940,
IFERROR(Overheads!$O$49*$V940*AN940,0)
+IFERROR(Overheads!Q$59*$V940*(AN940/Overheads!Q$68),0))</f>
        <v>0</v>
      </c>
      <c r="AV940" s="215">
        <f ca="1">IF($AE940=FALSE,AO940*Overheads!$R$24*$V940,
IFERROR(Overheads!$O$49*$V940*AO940,0)
+IFERROR(Overheads!R$59*$V940*(AO940/Overheads!R$68),0))</f>
        <v>0</v>
      </c>
      <c r="AW940" s="215">
        <f ca="1">IF($AE940=FALSE,AP940*Overheads!$R$24*$V940,
IFERROR(Overheads!$O$49*$V940*AP940,0)
+IFERROR(Overheads!S$59*$V940*(AP940/Overheads!S$68),0))</f>
        <v>0</v>
      </c>
      <c r="AX940" s="215">
        <f ca="1">IF($AE940=FALSE,AQ940*Overheads!$R$24*$V940,
IFERROR(Overheads!$O$49*$V940*AQ940,0)
+IFERROR(Overheads!T$59*$V940*(AQ940/Overheads!T$68),0))</f>
        <v>0</v>
      </c>
      <c r="AY940" s="215">
        <f ca="1">IF($AE940=FALSE,AR940*Overheads!$R$24*$V940,
IFERROR(Overheads!$O$49*$V940*AR940,0)
+IFERROR(Overheads!U$59*$V940*(AR940/Overheads!U$68),0))</f>
        <v>0</v>
      </c>
      <c r="AZ940" s="155">
        <f t="shared" ca="1" si="659"/>
        <v>0</v>
      </c>
      <c r="BA940" s="165"/>
      <c r="BB940" s="215">
        <f ca="1">IF($AE940=FALSE,AN940*Overheads!$S$25,
IFERROR(Overheads!$O$50*AN940,0)
+IFERROR(Overheads!Q$60*(AN940/Overheads!Q$66),0))</f>
        <v>0</v>
      </c>
      <c r="BC940" s="215">
        <f ca="1">IF($AE940=FALSE,AO940*Overheads!$S$25,
IFERROR(Overheads!$O$50*AO940,0)
+IFERROR(Overheads!R$60*(AO940/Overheads!R$66),0))</f>
        <v>0</v>
      </c>
      <c r="BD940" s="215">
        <f ca="1">IF($AE940=FALSE,AP940*Overheads!$S$25,
IFERROR(Overheads!$O$50*AP940,0)
+IFERROR(Overheads!S$60*(AP940/Overheads!S$66),0))</f>
        <v>0</v>
      </c>
      <c r="BE940" s="215">
        <f ca="1">IF($AE940=FALSE,AQ940*Overheads!$S$25,
IFERROR(Overheads!$O$50*AQ940,0)
+IFERROR(Overheads!T$60*(AQ940/Overheads!T$66),0))</f>
        <v>0</v>
      </c>
      <c r="BF940" s="215">
        <f ca="1">IF($AE940=FALSE,AR940*Overheads!$S$25,
IFERROR(Overheads!$O$50*AR940,0)
+IFERROR(Overheads!U$60*(AR940/Overheads!U$66),0))</f>
        <v>0</v>
      </c>
      <c r="BG940" s="155">
        <f t="shared" ca="1" si="660"/>
        <v>0</v>
      </c>
      <c r="BH940" s="165"/>
      <c r="BI940" s="215">
        <f t="shared" ca="1" si="661"/>
        <v>0</v>
      </c>
      <c r="BJ940" s="215">
        <f t="shared" ca="1" si="627"/>
        <v>0</v>
      </c>
      <c r="BK940" s="215">
        <f t="shared" ca="1" si="628"/>
        <v>0</v>
      </c>
      <c r="BL940" s="215">
        <f t="shared" ca="1" si="629"/>
        <v>0</v>
      </c>
      <c r="BM940" s="215">
        <f t="shared" ca="1" si="630"/>
        <v>0</v>
      </c>
      <c r="BN940" s="155">
        <f t="shared" ca="1" si="662"/>
        <v>0</v>
      </c>
      <c r="BO940" s="165"/>
      <c r="BP940" s="187" cm="1">
        <f t="array" ref="BP940">IFERROR(IF($X940=$X939,BP939,INDEX(Forecast_Capex_Input!AC$12:AC$286,$X940)),0)</f>
        <v>0</v>
      </c>
      <c r="BQ940" s="187" cm="1">
        <f t="array" ref="BQ940">IFERROR(IF($X940=$X939,BQ939,INDEX(Forecast_Capex_Input!AD$12:AD$286,$X940)),0)</f>
        <v>0</v>
      </c>
      <c r="BR940" s="187" cm="1">
        <f t="array" ref="BR940">IFERROR(IF($X940=$X939,BR939,INDEX(Forecast_Capex_Input!AE$12:AE$286,$X940)),0)</f>
        <v>0</v>
      </c>
      <c r="BS940" s="187" cm="1">
        <f t="array" ref="BS940">IFERROR(IF($X940=$X939,BS939,INDEX(Forecast_Capex_Input!AF$12:AF$286,$X940)),0)</f>
        <v>0</v>
      </c>
      <c r="BT940" s="187" cm="1">
        <f t="array" ref="BT940">IFERROR(IF($X940=$X939,BT939,INDEX(Forecast_Capex_Input!AG$12:AG$286,$X940)),0)</f>
        <v>0</v>
      </c>
      <c r="BU940" s="165"/>
      <c r="BV940" s="215">
        <f t="shared" si="631"/>
        <v>0</v>
      </c>
      <c r="BW940" s="215">
        <f t="shared" si="632"/>
        <v>0</v>
      </c>
      <c r="BX940" s="215">
        <f t="shared" si="633"/>
        <v>0</v>
      </c>
      <c r="BY940" s="215">
        <f t="shared" si="634"/>
        <v>0</v>
      </c>
      <c r="BZ940" s="215">
        <f t="shared" si="635"/>
        <v>0</v>
      </c>
      <c r="CA940" s="155">
        <f t="shared" si="663"/>
        <v>0</v>
      </c>
      <c r="CB940" s="165"/>
      <c r="CC940" s="215">
        <f t="shared" si="636"/>
        <v>0</v>
      </c>
      <c r="CD940" s="215">
        <f t="shared" si="637"/>
        <v>0</v>
      </c>
      <c r="CE940" s="215">
        <f t="shared" si="638"/>
        <v>0</v>
      </c>
      <c r="CF940" s="215">
        <f t="shared" si="639"/>
        <v>0</v>
      </c>
      <c r="CG940" s="215">
        <f t="shared" si="640"/>
        <v>0</v>
      </c>
      <c r="CH940" s="155">
        <f t="shared" si="664"/>
        <v>0</v>
      </c>
      <c r="CI940" s="165"/>
      <c r="CJ940" s="215">
        <f t="shared" si="641"/>
        <v>0</v>
      </c>
      <c r="CK940" s="215">
        <f t="shared" si="642"/>
        <v>0</v>
      </c>
      <c r="CL940" s="215">
        <f t="shared" si="643"/>
        <v>0</v>
      </c>
      <c r="CM940" s="215">
        <f t="shared" si="644"/>
        <v>0</v>
      </c>
      <c r="CN940" s="215">
        <f t="shared" si="645"/>
        <v>0</v>
      </c>
      <c r="CO940" s="155">
        <f t="shared" si="665"/>
        <v>0</v>
      </c>
      <c r="CP940" s="165"/>
      <c r="CQ940" s="223">
        <f t="shared" si="646"/>
        <v>0</v>
      </c>
      <c r="CR940" s="223">
        <f t="shared" si="647"/>
        <v>0</v>
      </c>
      <c r="CS940" s="223">
        <f t="shared" si="648"/>
        <v>0</v>
      </c>
      <c r="CT940" s="223">
        <f t="shared" si="649"/>
        <v>0</v>
      </c>
      <c r="CU940" s="223">
        <f t="shared" si="650"/>
        <v>0</v>
      </c>
      <c r="CV940" s="155">
        <f t="shared" si="666"/>
        <v>0</v>
      </c>
      <c r="CW940" s="165"/>
      <c r="CX940" s="215">
        <f t="shared" si="667"/>
        <v>0</v>
      </c>
      <c r="CY940" s="215">
        <f t="shared" si="651"/>
        <v>0</v>
      </c>
      <c r="CZ940" s="215">
        <f t="shared" si="652"/>
        <v>0</v>
      </c>
      <c r="DA940" s="215">
        <f t="shared" si="653"/>
        <v>0</v>
      </c>
      <c r="DB940" s="215">
        <f t="shared" si="654"/>
        <v>0</v>
      </c>
      <c r="DC940" s="155">
        <f t="shared" si="668"/>
        <v>0</v>
      </c>
      <c r="DD940" s="165"/>
      <c r="DE940" s="188" t="b" cm="1">
        <f t="array" aca="1" ref="DE940" ca="1">OR($G940=Forecast_Capex_Input!$BF$8:$BF$10)</f>
        <v>0</v>
      </c>
      <c r="DF940" s="188" cm="1">
        <f t="array" aca="1" ref="DF940" ca="1">IFERROR(INDEX(Forecast_Capex_Input!BG$12:BG$286,$X940)
*(INDEX(Forecast_Capex_Input!$H$12:$H$286,$X940)=Repex),0)
*$DE940</f>
        <v>0</v>
      </c>
      <c r="DG940" s="188" cm="1">
        <f t="array" aca="1" ref="DG940" ca="1">IFERROR(INDEX(Forecast_Capex_Input!BH$12:BH$286,$X940)
*(INDEX(Forecast_Capex_Input!$H$12:$H$286,$X940)=Repex),0)
*$DE940</f>
        <v>0</v>
      </c>
      <c r="DH940" s="188" cm="1">
        <f t="array" aca="1" ref="DH940" ca="1">IFERROR(INDEX(Forecast_Capex_Input!BI$12:BI$286,$X940)
*(INDEX(Forecast_Capex_Input!$H$12:$H$286,$X940)=Repex),0)
*$DE940</f>
        <v>0</v>
      </c>
      <c r="DI940" s="188" cm="1">
        <f t="array" aca="1" ref="DI940" ca="1">IFERROR(INDEX(Forecast_Capex_Input!BJ$12:BJ$286,$X940)
*(INDEX(Forecast_Capex_Input!$H$12:$H$286,$X940)=Repex),0)
*$DE940</f>
        <v>0</v>
      </c>
      <c r="DJ940" s="188" cm="1">
        <f t="array" aca="1" ref="DJ940" ca="1">IFERROR(INDEX(Forecast_Capex_Input!BK$12:BK$286,$X940)
*(INDEX(Forecast_Capex_Input!$H$12:$H$286,$X940)=Repex),0)
*$DE940</f>
        <v>0</v>
      </c>
      <c r="DK940" s="188" cm="1">
        <f t="array" aca="1" ref="DK940" ca="1">IFERROR(INDEX(Forecast_Capex_Input!BL$12:BL$286,$X940)
*(INDEX(Forecast_Capex_Input!$H$12:$H$286,$X940)=Repex),0)
*$DE940</f>
        <v>0</v>
      </c>
      <c r="DL940" s="165"/>
      <c r="DM940" s="188" t="b" cm="1">
        <f t="array" aca="1" ref="DM940" ca="1">OR($G940=Forecast_Capex_Input!$BN$8:$BN$9)</f>
        <v>0</v>
      </c>
      <c r="DN940" s="188" cm="1">
        <f t="array" aca="1" ref="DN940" ca="1">IFERROR(INDEX(Forecast_Capex_Input!BO$12:BO$286,$X940)
*(INDEX(Forecast_Capex_Input!$H$12:$H$286,$X940)=Repex),0)
*$DM940</f>
        <v>0</v>
      </c>
      <c r="DO940" s="188" cm="1">
        <f t="array" aca="1" ref="DO940" ca="1">IFERROR(INDEX(Forecast_Capex_Input!BP$12:BP$286,$X940)
*(INDEX(Forecast_Capex_Input!$H$12:$H$286,$X940)=Repex),0)
*$DM940</f>
        <v>0</v>
      </c>
      <c r="DP940" s="188" cm="1">
        <f t="array" aca="1" ref="DP940" ca="1">IFERROR(INDEX(Forecast_Capex_Input!BQ$12:BQ$286,$X940)
*(INDEX(Forecast_Capex_Input!$H$12:$H$286,$X940)=Repex),0)
*$DM940</f>
        <v>0</v>
      </c>
      <c r="DQ940" s="188" cm="1">
        <f t="array" aca="1" ref="DQ940" ca="1">IFERROR(INDEX(Forecast_Capex_Input!BR$12:BR$286,$X940)
*(INDEX(Forecast_Capex_Input!$H$12:$H$286,$X940)=Repex),0)
*$DM940</f>
        <v>0</v>
      </c>
      <c r="DR940" s="188" cm="1">
        <f t="array" aca="1" ref="DR940" ca="1">IFERROR(INDEX(Forecast_Capex_Input!BS$12:BS$286,$X940)
*(INDEX(Forecast_Capex_Input!$H$12:$H$286,$X940)=Repex),0)
*$DM940</f>
        <v>0</v>
      </c>
      <c r="DS940" s="165"/>
      <c r="DT940" s="188" t="b" cm="1">
        <f t="array" aca="1" ref="DT940" ca="1">OR($G940=Forecast_Capex_Input!$BU$8:$BU$10)</f>
        <v>0</v>
      </c>
      <c r="DU940" s="188" cm="1">
        <f t="array" aca="1" ref="DU940" ca="1">IFERROR(INDEX(Forecast_Capex_Input!BV$12:BV$286,$X940)
*(INDEX(Forecast_Capex_Input!$H$12:$H$286,$X940)=Repex),0)
*$DT940</f>
        <v>0</v>
      </c>
      <c r="DV940" s="188" cm="1">
        <f t="array" aca="1" ref="DV940" ca="1">IFERROR(INDEX(Forecast_Capex_Input!BW$12:BW$286,$X940)
*(INDEX(Forecast_Capex_Input!$H$12:$H$286,$X940)=Repex),0)
*$DT940</f>
        <v>0</v>
      </c>
      <c r="DW940" s="188" cm="1">
        <f t="array" aca="1" ref="DW940" ca="1">IFERROR(INDEX(Forecast_Capex_Input!BX$12:BX$286,$X940)
*(INDEX(Forecast_Capex_Input!$H$12:$H$286,$X940)=Repex),0)
*$DT940</f>
        <v>0</v>
      </c>
      <c r="DX940" s="188" cm="1">
        <f t="array" aca="1" ref="DX940" ca="1">IFERROR(INDEX(Forecast_Capex_Input!BY$12:BY$286,$X940)
*(INDEX(Forecast_Capex_Input!$H$12:$H$286,$X940)=Repex),0)
*$DT940</f>
        <v>0</v>
      </c>
      <c r="DY940" s="188" cm="1">
        <f t="array" aca="1" ref="DY940" ca="1">IFERROR(INDEX(Forecast_Capex_Input!BZ$12:BZ$286,$X940)
*(INDEX(Forecast_Capex_Input!$H$12:$H$286,$X940)=Repex),0)
*$DT940</f>
        <v>0</v>
      </c>
      <c r="DZ940" s="188" cm="1">
        <f t="array" aca="1" ref="DZ940" ca="1">IFERROR(INDEX(Forecast_Capex_Input!CA$12:CA$286,$X940)
*(INDEX(Forecast_Capex_Input!$H$12:$H$286,$X940)=Repex),0)
*$DT940</f>
        <v>0</v>
      </c>
      <c r="EA940" s="188" cm="1">
        <f t="array" aca="1" ref="EA940" ca="1">IFERROR(INDEX(Forecast_Capex_Input!CB$12:CB$286,$X940)
*(INDEX(Forecast_Capex_Input!$H$12:$H$286,$X940)=Repex),0)
*$DT940</f>
        <v>0</v>
      </c>
      <c r="EB940" s="188" cm="1">
        <f t="array" aca="1" ref="EB940" ca="1">IFERROR(INDEX(Forecast_Capex_Input!CC$12:CC$286,$X940)
*(INDEX(Forecast_Capex_Input!$H$12:$H$286,$X940)=Repex),0)
*$DT940</f>
        <v>0</v>
      </c>
      <c r="EC940" s="165"/>
      <c r="ED940" s="226" t="str">
        <f t="shared" si="655"/>
        <v>N/A</v>
      </c>
      <c r="EE940" s="174" t="s">
        <v>15</v>
      </c>
    </row>
    <row r="941" spans="3:135" x14ac:dyDescent="0.2">
      <c r="C941" s="174">
        <f t="shared" si="656"/>
        <v>931</v>
      </c>
      <c r="D941" s="167" t="str" cm="1">
        <f t="array" ref="D941">IFERROR(INDEX(Forecast_Capex_Input!$D$12:$D$286,$X941),NA)</f>
        <v>N/A</v>
      </c>
      <c r="E941" s="172" t="str" cm="1">
        <f t="array" ref="E941">IF($X941=NA,NA,INDEX(Forecast_Capex_Input!$E$12:$E$286,$X941))</f>
        <v>N/A</v>
      </c>
      <c r="F941" s="167" t="str" cm="1">
        <f t="array" aca="1" ref="F941" ca="1">IFERROR(INDEX(General!$E$25:$E$26,$Y941),NA)</f>
        <v>N/A</v>
      </c>
      <c r="G941" s="167" t="str" cm="1">
        <f t="array" aca="1" ref="G941" ca="1">IFERROR(INDEX(Forecast_Capex_Input!$AI$11:$BB$11,$AA941),NA)</f>
        <v>N/A</v>
      </c>
      <c r="H941" s="189" t="str" cm="1">
        <f t="array" aca="1" ref="H941" ca="1">IFERROR(INDEX(Forecast_Capex_Input!$AI$12:$BB$286,$X941,$AA941),NA)</f>
        <v>N/A</v>
      </c>
      <c r="I941" s="199" t="str" cm="1">
        <f t="array" ref="I941">IFERROR(INDEX(Forecast_Capex_Input!$F$12:$F$286,$X941),NA)</f>
        <v>N/A</v>
      </c>
      <c r="J941" s="199" t="str" cm="1">
        <f t="array" ref="J941">IFERROR(INDEX(Forecast_Capex_Input!G$12:G$286,$X941),NA)</f>
        <v>N/A</v>
      </c>
      <c r="K941" s="199" t="str" cm="1">
        <f t="array" ref="K941">IFERROR(INDEX(Forecast_Capex_Input!H$12:H$286,$X941),NA)</f>
        <v>N/A</v>
      </c>
      <c r="L941" s="199" t="str" cm="1">
        <f t="array" ref="L941">IFERROR(INDEX(Forecast_Capex_Input!I$12:I$286,$X941),NA)</f>
        <v>N/A</v>
      </c>
      <c r="M941" s="199" t="str" cm="1">
        <f t="array" ref="M941">IFERROR(INDEX(Forecast_Capex_Input!J$12:J$286,$X941),NA)</f>
        <v>N/A</v>
      </c>
      <c r="N941" s="199" t="str" cm="1">
        <f t="array" ref="N941">IFERROR(INDEX(Forecast_Capex_Input!K$12:K$286,$X941),NA)</f>
        <v>N/A</v>
      </c>
      <c r="O941" s="199" t="str" cm="1">
        <f t="array" ref="O941">IFERROR(INDEX(Forecast_Capex_Input!L$12:L$286,$X941),NA)</f>
        <v>N/A</v>
      </c>
      <c r="P941" s="199" t="str" cm="1">
        <f t="array" ref="P941">IFERROR(INDEX(Forecast_Capex_Input!M$12:M$286,$X941),NA)</f>
        <v>N/A</v>
      </c>
      <c r="Q941" s="172" t="str" cm="1">
        <f t="array" ref="Q941">IFERROR(INDEX(Forecast_Capex_Input!N$12:N$286,$X941),NA)</f>
        <v>N/A</v>
      </c>
      <c r="R941" s="265" cm="1">
        <f t="array" ref="R941">IFERROR(INDEX(Forecast_Capex_Input!O$12:O$286,$X941),0)</f>
        <v>0</v>
      </c>
      <c r="S941" s="172" cm="1">
        <f t="array" ref="S941">IFERROR(INDEX(Forecast_Capex_Input!P$12:P$286,$X941),0)</f>
        <v>0</v>
      </c>
      <c r="T941" s="199" t="str" cm="1">
        <f t="array" aca="1" ref="T941" ca="1">IFERROR(INDEX(General!$K$84:$K$103,$AA941),NA)</f>
        <v>N/A</v>
      </c>
      <c r="U941" s="188" cm="1">
        <f t="array" aca="1" ref="U941" ca="1">IFERROR(
IF($F941=General!$E$25,INDEX(Forecast_Capex_Input!S$12:S$286,$X941),
INDEX(Forecast_Capex_Input!T$12:T$286,$X941)),0)</f>
        <v>0</v>
      </c>
      <c r="V941" s="222" t="b">
        <f>IFERROR(INDEX(Overheads!$T$19:$T$26,MATCH($I941,Overheads!$E$19:$E$26,0)),FALSE)</f>
        <v>0</v>
      </c>
      <c r="W941" s="165"/>
      <c r="X941" s="174" t="str">
        <f>IFERROR(
IF(MATCH($C941,Forecast_Capex_Input!$CI$12:$CI$286,1)+1&gt;MAX(Forecast_Capex_Input!$C$12:$C$286),NA,
MATCH($C941,Forecast_Capex_Input!$CI$12:$CI$286,1)+1),1)</f>
        <v>N/A</v>
      </c>
      <c r="Y941" s="174" t="str" cm="1">
        <f t="array" aca="1" ref="Y941" ca="1">IFERROR(
IF(X940&lt;&gt;X941,1,
IF(COUNTIF(OFFSET(Y940,0,0,-INDEX(Forecast_Capex_Input!$CG$12:$CG$286,$X941)),Y940)=INDEX(Forecast_Capex_Input!$CG$12:$CG$286,$X941),Y940+1,Y940)),NA)</f>
        <v>N/A</v>
      </c>
      <c r="Z941" s="174" t="str" cm="1">
        <f t="array" ref="Z941">IFERROR($C941-IF($X941=1,1,INDEX(Forecast_Capex_Input!$CI$12:$CI$286,$X941-1))+1,NA)</f>
        <v>N/A</v>
      </c>
      <c r="AA941" s="174" t="str" cm="1">
        <f t="array" aca="1" ref="AA941" ca="1">IFERROR(IF(Y941=1,
INDEX(Forecast_Capex_Input!$AI$10:$BB$10,SMALL(IF(INDEX(Forecast_Capex_Input!$AI$12:$BB$286,$X941,0)&gt;0,COLUMN(Forecast_Capex_Input!$AI$10:$BB$10)-COLUMN(Forecast_Capex_Input!$AI$12)+1),ROWS(OFFSET(AA940,0,0,-$Z941)))),
OFFSET(AA940,-INDEX(Forecast_Capex_Input!$CG$12:$CG$286,$X941)+1,0)),NA)</f>
        <v>N/A</v>
      </c>
      <c r="AB941" s="174" t="str">
        <f t="shared" ca="1" si="625"/>
        <v>N/A</v>
      </c>
      <c r="AC941" s="222" t="b">
        <f t="shared" si="657"/>
        <v>0</v>
      </c>
      <c r="AD941" s="220" t="b">
        <v>0</v>
      </c>
      <c r="AE941" s="222" t="b">
        <f t="shared" si="626"/>
        <v>1</v>
      </c>
      <c r="AF941" s="165"/>
      <c r="AG941" s="215">
        <v>0</v>
      </c>
      <c r="AH941" s="215">
        <v>0</v>
      </c>
      <c r="AI941" s="215">
        <v>0</v>
      </c>
      <c r="AJ941" s="215">
        <v>0</v>
      </c>
      <c r="AK941" s="215">
        <v>0</v>
      </c>
      <c r="AL941" s="155">
        <v>0</v>
      </c>
      <c r="AM941" s="165"/>
      <c r="AN941" s="215" cm="1">
        <f t="array" aca="1" ref="AN941" ca="1">IFERROR(INDEX(General!O$33:O$34,$AB941)
*AG941,0)</f>
        <v>0</v>
      </c>
      <c r="AO941" s="215" cm="1">
        <f t="array" aca="1" ref="AO941" ca="1">IFERROR(INDEX(General!P$33:P$34,$AB941)
*AH941,0)</f>
        <v>0</v>
      </c>
      <c r="AP941" s="215" cm="1">
        <f t="array" aca="1" ref="AP941" ca="1">IFERROR(INDEX(General!Q$33:Q$34,$AB941)
*AI941,0)</f>
        <v>0</v>
      </c>
      <c r="AQ941" s="215" cm="1">
        <f t="array" aca="1" ref="AQ941" ca="1">IFERROR(INDEX(General!R$33:R$34,$AB941)
*AJ941,0)</f>
        <v>0</v>
      </c>
      <c r="AR941" s="215" cm="1">
        <f t="array" aca="1" ref="AR941" ca="1">IFERROR(INDEX(General!S$33:S$34,$AB941)
*AK941,0)</f>
        <v>0</v>
      </c>
      <c r="AS941" s="155">
        <f t="shared" ca="1" si="658"/>
        <v>0</v>
      </c>
      <c r="AT941" s="165"/>
      <c r="AU941" s="215">
        <f ca="1">IF($AE941=FALSE,AN941*Overheads!$R$24*$V941,
IFERROR(Overheads!$O$49*$V941*AN941,0)
+IFERROR(Overheads!Q$59*$V941*(AN941/Overheads!Q$68),0))</f>
        <v>0</v>
      </c>
      <c r="AV941" s="215">
        <f ca="1">IF($AE941=FALSE,AO941*Overheads!$R$24*$V941,
IFERROR(Overheads!$O$49*$V941*AO941,0)
+IFERROR(Overheads!R$59*$V941*(AO941/Overheads!R$68),0))</f>
        <v>0</v>
      </c>
      <c r="AW941" s="215">
        <f ca="1">IF($AE941=FALSE,AP941*Overheads!$R$24*$V941,
IFERROR(Overheads!$O$49*$V941*AP941,0)
+IFERROR(Overheads!S$59*$V941*(AP941/Overheads!S$68),0))</f>
        <v>0</v>
      </c>
      <c r="AX941" s="215">
        <f ca="1">IF($AE941=FALSE,AQ941*Overheads!$R$24*$V941,
IFERROR(Overheads!$O$49*$V941*AQ941,0)
+IFERROR(Overheads!T$59*$V941*(AQ941/Overheads!T$68),0))</f>
        <v>0</v>
      </c>
      <c r="AY941" s="215">
        <f ca="1">IF($AE941=FALSE,AR941*Overheads!$R$24*$V941,
IFERROR(Overheads!$O$49*$V941*AR941,0)
+IFERROR(Overheads!U$59*$V941*(AR941/Overheads!U$68),0))</f>
        <v>0</v>
      </c>
      <c r="AZ941" s="155">
        <f t="shared" ca="1" si="659"/>
        <v>0</v>
      </c>
      <c r="BA941" s="165"/>
      <c r="BB941" s="215">
        <f ca="1">IF($AE941=FALSE,AN941*Overheads!$S$25,
IFERROR(Overheads!$O$50*AN941,0)
+IFERROR(Overheads!Q$60*(AN941/Overheads!Q$66),0))</f>
        <v>0</v>
      </c>
      <c r="BC941" s="215">
        <f ca="1">IF($AE941=FALSE,AO941*Overheads!$S$25,
IFERROR(Overheads!$O$50*AO941,0)
+IFERROR(Overheads!R$60*(AO941/Overheads!R$66),0))</f>
        <v>0</v>
      </c>
      <c r="BD941" s="215">
        <f ca="1">IF($AE941=FALSE,AP941*Overheads!$S$25,
IFERROR(Overheads!$O$50*AP941,0)
+IFERROR(Overheads!S$60*(AP941/Overheads!S$66),0))</f>
        <v>0</v>
      </c>
      <c r="BE941" s="215">
        <f ca="1">IF($AE941=FALSE,AQ941*Overheads!$S$25,
IFERROR(Overheads!$O$50*AQ941,0)
+IFERROR(Overheads!T$60*(AQ941/Overheads!T$66),0))</f>
        <v>0</v>
      </c>
      <c r="BF941" s="215">
        <f ca="1">IF($AE941=FALSE,AR941*Overheads!$S$25,
IFERROR(Overheads!$O$50*AR941,0)
+IFERROR(Overheads!U$60*(AR941/Overheads!U$66),0))</f>
        <v>0</v>
      </c>
      <c r="BG941" s="155">
        <f t="shared" ca="1" si="660"/>
        <v>0</v>
      </c>
      <c r="BH941" s="165"/>
      <c r="BI941" s="215">
        <f t="shared" ca="1" si="661"/>
        <v>0</v>
      </c>
      <c r="BJ941" s="215">
        <f t="shared" ca="1" si="627"/>
        <v>0</v>
      </c>
      <c r="BK941" s="215">
        <f t="shared" ca="1" si="628"/>
        <v>0</v>
      </c>
      <c r="BL941" s="215">
        <f t="shared" ca="1" si="629"/>
        <v>0</v>
      </c>
      <c r="BM941" s="215">
        <f t="shared" ca="1" si="630"/>
        <v>0</v>
      </c>
      <c r="BN941" s="155">
        <f t="shared" ca="1" si="662"/>
        <v>0</v>
      </c>
      <c r="BO941" s="165"/>
      <c r="BP941" s="187" cm="1">
        <f t="array" ref="BP941">IFERROR(IF($X941=$X940,BP940,INDEX(Forecast_Capex_Input!AC$12:AC$286,$X941)),0)</f>
        <v>0</v>
      </c>
      <c r="BQ941" s="187" cm="1">
        <f t="array" ref="BQ941">IFERROR(IF($X941=$X940,BQ940,INDEX(Forecast_Capex_Input!AD$12:AD$286,$X941)),0)</f>
        <v>0</v>
      </c>
      <c r="BR941" s="187" cm="1">
        <f t="array" ref="BR941">IFERROR(IF($X941=$X940,BR940,INDEX(Forecast_Capex_Input!AE$12:AE$286,$X941)),0)</f>
        <v>0</v>
      </c>
      <c r="BS941" s="187" cm="1">
        <f t="array" ref="BS941">IFERROR(IF($X941=$X940,BS940,INDEX(Forecast_Capex_Input!AF$12:AF$286,$X941)),0)</f>
        <v>0</v>
      </c>
      <c r="BT941" s="187" cm="1">
        <f t="array" ref="BT941">IFERROR(IF($X941=$X940,BT940,INDEX(Forecast_Capex_Input!AG$12:AG$286,$X941)),0)</f>
        <v>0</v>
      </c>
      <c r="BU941" s="165"/>
      <c r="BV941" s="215">
        <f t="shared" si="631"/>
        <v>0</v>
      </c>
      <c r="BW941" s="215">
        <f t="shared" si="632"/>
        <v>0</v>
      </c>
      <c r="BX941" s="215">
        <f t="shared" si="633"/>
        <v>0</v>
      </c>
      <c r="BY941" s="215">
        <f t="shared" si="634"/>
        <v>0</v>
      </c>
      <c r="BZ941" s="215">
        <f t="shared" si="635"/>
        <v>0</v>
      </c>
      <c r="CA941" s="155">
        <f t="shared" si="663"/>
        <v>0</v>
      </c>
      <c r="CB941" s="165"/>
      <c r="CC941" s="215">
        <f t="shared" si="636"/>
        <v>0</v>
      </c>
      <c r="CD941" s="215">
        <f t="shared" si="637"/>
        <v>0</v>
      </c>
      <c r="CE941" s="215">
        <f t="shared" si="638"/>
        <v>0</v>
      </c>
      <c r="CF941" s="215">
        <f t="shared" si="639"/>
        <v>0</v>
      </c>
      <c r="CG941" s="215">
        <f t="shared" si="640"/>
        <v>0</v>
      </c>
      <c r="CH941" s="155">
        <f t="shared" si="664"/>
        <v>0</v>
      </c>
      <c r="CI941" s="165"/>
      <c r="CJ941" s="215">
        <f t="shared" si="641"/>
        <v>0</v>
      </c>
      <c r="CK941" s="215">
        <f t="shared" si="642"/>
        <v>0</v>
      </c>
      <c r="CL941" s="215">
        <f t="shared" si="643"/>
        <v>0</v>
      </c>
      <c r="CM941" s="215">
        <f t="shared" si="644"/>
        <v>0</v>
      </c>
      <c r="CN941" s="215">
        <f t="shared" si="645"/>
        <v>0</v>
      </c>
      <c r="CO941" s="155">
        <f t="shared" si="665"/>
        <v>0</v>
      </c>
      <c r="CP941" s="165"/>
      <c r="CQ941" s="223">
        <f t="shared" si="646"/>
        <v>0</v>
      </c>
      <c r="CR941" s="223">
        <f t="shared" si="647"/>
        <v>0</v>
      </c>
      <c r="CS941" s="223">
        <f t="shared" si="648"/>
        <v>0</v>
      </c>
      <c r="CT941" s="223">
        <f t="shared" si="649"/>
        <v>0</v>
      </c>
      <c r="CU941" s="223">
        <f t="shared" si="650"/>
        <v>0</v>
      </c>
      <c r="CV941" s="155">
        <f t="shared" si="666"/>
        <v>0</v>
      </c>
      <c r="CW941" s="165"/>
      <c r="CX941" s="215">
        <f t="shared" si="667"/>
        <v>0</v>
      </c>
      <c r="CY941" s="215">
        <f t="shared" si="651"/>
        <v>0</v>
      </c>
      <c r="CZ941" s="215">
        <f t="shared" si="652"/>
        <v>0</v>
      </c>
      <c r="DA941" s="215">
        <f t="shared" si="653"/>
        <v>0</v>
      </c>
      <c r="DB941" s="215">
        <f t="shared" si="654"/>
        <v>0</v>
      </c>
      <c r="DC941" s="155">
        <f t="shared" si="668"/>
        <v>0</v>
      </c>
      <c r="DD941" s="165"/>
      <c r="DE941" s="188" t="b" cm="1">
        <f t="array" aca="1" ref="DE941" ca="1">OR($G941=Forecast_Capex_Input!$BF$8:$BF$10)</f>
        <v>0</v>
      </c>
      <c r="DF941" s="188" cm="1">
        <f t="array" aca="1" ref="DF941" ca="1">IFERROR(INDEX(Forecast_Capex_Input!BG$12:BG$286,$X941)
*(INDEX(Forecast_Capex_Input!$H$12:$H$286,$X941)=Repex),0)
*$DE941</f>
        <v>0</v>
      </c>
      <c r="DG941" s="188" cm="1">
        <f t="array" aca="1" ref="DG941" ca="1">IFERROR(INDEX(Forecast_Capex_Input!BH$12:BH$286,$X941)
*(INDEX(Forecast_Capex_Input!$H$12:$H$286,$X941)=Repex),0)
*$DE941</f>
        <v>0</v>
      </c>
      <c r="DH941" s="188" cm="1">
        <f t="array" aca="1" ref="DH941" ca="1">IFERROR(INDEX(Forecast_Capex_Input!BI$12:BI$286,$X941)
*(INDEX(Forecast_Capex_Input!$H$12:$H$286,$X941)=Repex),0)
*$DE941</f>
        <v>0</v>
      </c>
      <c r="DI941" s="188" cm="1">
        <f t="array" aca="1" ref="DI941" ca="1">IFERROR(INDEX(Forecast_Capex_Input!BJ$12:BJ$286,$X941)
*(INDEX(Forecast_Capex_Input!$H$12:$H$286,$X941)=Repex),0)
*$DE941</f>
        <v>0</v>
      </c>
      <c r="DJ941" s="188" cm="1">
        <f t="array" aca="1" ref="DJ941" ca="1">IFERROR(INDEX(Forecast_Capex_Input!BK$12:BK$286,$X941)
*(INDEX(Forecast_Capex_Input!$H$12:$H$286,$X941)=Repex),0)
*$DE941</f>
        <v>0</v>
      </c>
      <c r="DK941" s="188" cm="1">
        <f t="array" aca="1" ref="DK941" ca="1">IFERROR(INDEX(Forecast_Capex_Input!BL$12:BL$286,$X941)
*(INDEX(Forecast_Capex_Input!$H$12:$H$286,$X941)=Repex),0)
*$DE941</f>
        <v>0</v>
      </c>
      <c r="DL941" s="165"/>
      <c r="DM941" s="188" t="b" cm="1">
        <f t="array" aca="1" ref="DM941" ca="1">OR($G941=Forecast_Capex_Input!$BN$8:$BN$9)</f>
        <v>0</v>
      </c>
      <c r="DN941" s="188" cm="1">
        <f t="array" aca="1" ref="DN941" ca="1">IFERROR(INDEX(Forecast_Capex_Input!BO$12:BO$286,$X941)
*(INDEX(Forecast_Capex_Input!$H$12:$H$286,$X941)=Repex),0)
*$DM941</f>
        <v>0</v>
      </c>
      <c r="DO941" s="188" cm="1">
        <f t="array" aca="1" ref="DO941" ca="1">IFERROR(INDEX(Forecast_Capex_Input!BP$12:BP$286,$X941)
*(INDEX(Forecast_Capex_Input!$H$12:$H$286,$X941)=Repex),0)
*$DM941</f>
        <v>0</v>
      </c>
      <c r="DP941" s="188" cm="1">
        <f t="array" aca="1" ref="DP941" ca="1">IFERROR(INDEX(Forecast_Capex_Input!BQ$12:BQ$286,$X941)
*(INDEX(Forecast_Capex_Input!$H$12:$H$286,$X941)=Repex),0)
*$DM941</f>
        <v>0</v>
      </c>
      <c r="DQ941" s="188" cm="1">
        <f t="array" aca="1" ref="DQ941" ca="1">IFERROR(INDEX(Forecast_Capex_Input!BR$12:BR$286,$X941)
*(INDEX(Forecast_Capex_Input!$H$12:$H$286,$X941)=Repex),0)
*$DM941</f>
        <v>0</v>
      </c>
      <c r="DR941" s="188" cm="1">
        <f t="array" aca="1" ref="DR941" ca="1">IFERROR(INDEX(Forecast_Capex_Input!BS$12:BS$286,$X941)
*(INDEX(Forecast_Capex_Input!$H$12:$H$286,$X941)=Repex),0)
*$DM941</f>
        <v>0</v>
      </c>
      <c r="DS941" s="165"/>
      <c r="DT941" s="188" t="b" cm="1">
        <f t="array" aca="1" ref="DT941" ca="1">OR($G941=Forecast_Capex_Input!$BU$8:$BU$10)</f>
        <v>0</v>
      </c>
      <c r="DU941" s="188" cm="1">
        <f t="array" aca="1" ref="DU941" ca="1">IFERROR(INDEX(Forecast_Capex_Input!BV$12:BV$286,$X941)
*(INDEX(Forecast_Capex_Input!$H$12:$H$286,$X941)=Repex),0)
*$DT941</f>
        <v>0</v>
      </c>
      <c r="DV941" s="188" cm="1">
        <f t="array" aca="1" ref="DV941" ca="1">IFERROR(INDEX(Forecast_Capex_Input!BW$12:BW$286,$X941)
*(INDEX(Forecast_Capex_Input!$H$12:$H$286,$X941)=Repex),0)
*$DT941</f>
        <v>0</v>
      </c>
      <c r="DW941" s="188" cm="1">
        <f t="array" aca="1" ref="DW941" ca="1">IFERROR(INDEX(Forecast_Capex_Input!BX$12:BX$286,$X941)
*(INDEX(Forecast_Capex_Input!$H$12:$H$286,$X941)=Repex),0)
*$DT941</f>
        <v>0</v>
      </c>
      <c r="DX941" s="188" cm="1">
        <f t="array" aca="1" ref="DX941" ca="1">IFERROR(INDEX(Forecast_Capex_Input!BY$12:BY$286,$X941)
*(INDEX(Forecast_Capex_Input!$H$12:$H$286,$X941)=Repex),0)
*$DT941</f>
        <v>0</v>
      </c>
      <c r="DY941" s="188" cm="1">
        <f t="array" aca="1" ref="DY941" ca="1">IFERROR(INDEX(Forecast_Capex_Input!BZ$12:BZ$286,$X941)
*(INDEX(Forecast_Capex_Input!$H$12:$H$286,$X941)=Repex),0)
*$DT941</f>
        <v>0</v>
      </c>
      <c r="DZ941" s="188" cm="1">
        <f t="array" aca="1" ref="DZ941" ca="1">IFERROR(INDEX(Forecast_Capex_Input!CA$12:CA$286,$X941)
*(INDEX(Forecast_Capex_Input!$H$12:$H$286,$X941)=Repex),0)
*$DT941</f>
        <v>0</v>
      </c>
      <c r="EA941" s="188" cm="1">
        <f t="array" aca="1" ref="EA941" ca="1">IFERROR(INDEX(Forecast_Capex_Input!CB$12:CB$286,$X941)
*(INDEX(Forecast_Capex_Input!$H$12:$H$286,$X941)=Repex),0)
*$DT941</f>
        <v>0</v>
      </c>
      <c r="EB941" s="188" cm="1">
        <f t="array" aca="1" ref="EB941" ca="1">IFERROR(INDEX(Forecast_Capex_Input!CC$12:CC$286,$X941)
*(INDEX(Forecast_Capex_Input!$H$12:$H$286,$X941)=Repex),0)
*$DT941</f>
        <v>0</v>
      </c>
      <c r="EC941" s="165"/>
      <c r="ED941" s="226" t="str">
        <f t="shared" si="655"/>
        <v>N/A</v>
      </c>
      <c r="EE941" s="174" t="s">
        <v>15</v>
      </c>
    </row>
    <row r="942" spans="3:135" x14ac:dyDescent="0.2">
      <c r="C942" s="174">
        <f t="shared" si="656"/>
        <v>932</v>
      </c>
      <c r="D942" s="167" t="str" cm="1">
        <f t="array" ref="D942">IFERROR(INDEX(Forecast_Capex_Input!$D$12:$D$286,$X942),NA)</f>
        <v>N/A</v>
      </c>
      <c r="E942" s="172" t="str" cm="1">
        <f t="array" ref="E942">IF($X942=NA,NA,INDEX(Forecast_Capex_Input!$E$12:$E$286,$X942))</f>
        <v>N/A</v>
      </c>
      <c r="F942" s="167" t="str" cm="1">
        <f t="array" aca="1" ref="F942" ca="1">IFERROR(INDEX(General!$E$25:$E$26,$Y942),NA)</f>
        <v>N/A</v>
      </c>
      <c r="G942" s="167" t="str" cm="1">
        <f t="array" aca="1" ref="G942" ca="1">IFERROR(INDEX(Forecast_Capex_Input!$AI$11:$BB$11,$AA942),NA)</f>
        <v>N/A</v>
      </c>
      <c r="H942" s="189" t="str" cm="1">
        <f t="array" aca="1" ref="H942" ca="1">IFERROR(INDEX(Forecast_Capex_Input!$AI$12:$BB$286,$X942,$AA942),NA)</f>
        <v>N/A</v>
      </c>
      <c r="I942" s="199" t="str" cm="1">
        <f t="array" ref="I942">IFERROR(INDEX(Forecast_Capex_Input!$F$12:$F$286,$X942),NA)</f>
        <v>N/A</v>
      </c>
      <c r="J942" s="199" t="str" cm="1">
        <f t="array" ref="J942">IFERROR(INDEX(Forecast_Capex_Input!G$12:G$286,$X942),NA)</f>
        <v>N/A</v>
      </c>
      <c r="K942" s="199" t="str" cm="1">
        <f t="array" ref="K942">IFERROR(INDEX(Forecast_Capex_Input!H$12:H$286,$X942),NA)</f>
        <v>N/A</v>
      </c>
      <c r="L942" s="199" t="str" cm="1">
        <f t="array" ref="L942">IFERROR(INDEX(Forecast_Capex_Input!I$12:I$286,$X942),NA)</f>
        <v>N/A</v>
      </c>
      <c r="M942" s="199" t="str" cm="1">
        <f t="array" ref="M942">IFERROR(INDEX(Forecast_Capex_Input!J$12:J$286,$X942),NA)</f>
        <v>N/A</v>
      </c>
      <c r="N942" s="199" t="str" cm="1">
        <f t="array" ref="N942">IFERROR(INDEX(Forecast_Capex_Input!K$12:K$286,$X942),NA)</f>
        <v>N/A</v>
      </c>
      <c r="O942" s="199" t="str" cm="1">
        <f t="array" ref="O942">IFERROR(INDEX(Forecast_Capex_Input!L$12:L$286,$X942),NA)</f>
        <v>N/A</v>
      </c>
      <c r="P942" s="199" t="str" cm="1">
        <f t="array" ref="P942">IFERROR(INDEX(Forecast_Capex_Input!M$12:M$286,$X942),NA)</f>
        <v>N/A</v>
      </c>
      <c r="Q942" s="172" t="str" cm="1">
        <f t="array" ref="Q942">IFERROR(INDEX(Forecast_Capex_Input!N$12:N$286,$X942),NA)</f>
        <v>N/A</v>
      </c>
      <c r="R942" s="265" cm="1">
        <f t="array" ref="R942">IFERROR(INDEX(Forecast_Capex_Input!O$12:O$286,$X942),0)</f>
        <v>0</v>
      </c>
      <c r="S942" s="172" cm="1">
        <f t="array" ref="S942">IFERROR(INDEX(Forecast_Capex_Input!P$12:P$286,$X942),0)</f>
        <v>0</v>
      </c>
      <c r="T942" s="199" t="str" cm="1">
        <f t="array" aca="1" ref="T942" ca="1">IFERROR(INDEX(General!$K$84:$K$103,$AA942),NA)</f>
        <v>N/A</v>
      </c>
      <c r="U942" s="188" cm="1">
        <f t="array" aca="1" ref="U942" ca="1">IFERROR(
IF($F942=General!$E$25,INDEX(Forecast_Capex_Input!S$12:S$286,$X942),
INDEX(Forecast_Capex_Input!T$12:T$286,$X942)),0)</f>
        <v>0</v>
      </c>
      <c r="V942" s="222" t="b">
        <f>IFERROR(INDEX(Overheads!$T$19:$T$26,MATCH($I942,Overheads!$E$19:$E$26,0)),FALSE)</f>
        <v>0</v>
      </c>
      <c r="W942" s="165"/>
      <c r="X942" s="174" t="str">
        <f>IFERROR(
IF(MATCH($C942,Forecast_Capex_Input!$CI$12:$CI$286,1)+1&gt;MAX(Forecast_Capex_Input!$C$12:$C$286),NA,
MATCH($C942,Forecast_Capex_Input!$CI$12:$CI$286,1)+1),1)</f>
        <v>N/A</v>
      </c>
      <c r="Y942" s="174" t="str" cm="1">
        <f t="array" aca="1" ref="Y942" ca="1">IFERROR(
IF(X941&lt;&gt;X942,1,
IF(COUNTIF(OFFSET(Y941,0,0,-INDEX(Forecast_Capex_Input!$CG$12:$CG$286,$X942)),Y941)=INDEX(Forecast_Capex_Input!$CG$12:$CG$286,$X942),Y941+1,Y941)),NA)</f>
        <v>N/A</v>
      </c>
      <c r="Z942" s="174" t="str" cm="1">
        <f t="array" ref="Z942">IFERROR($C942-IF($X942=1,1,INDEX(Forecast_Capex_Input!$CI$12:$CI$286,$X942-1))+1,NA)</f>
        <v>N/A</v>
      </c>
      <c r="AA942" s="174" t="str" cm="1">
        <f t="array" aca="1" ref="AA942" ca="1">IFERROR(IF(Y942=1,
INDEX(Forecast_Capex_Input!$AI$10:$BB$10,SMALL(IF(INDEX(Forecast_Capex_Input!$AI$12:$BB$286,$X942,0)&gt;0,COLUMN(Forecast_Capex_Input!$AI$10:$BB$10)-COLUMN(Forecast_Capex_Input!$AI$12)+1),ROWS(OFFSET(AA941,0,0,-$Z942)))),
OFFSET(AA941,-INDEX(Forecast_Capex_Input!$CG$12:$CG$286,$X942)+1,0)),NA)</f>
        <v>N/A</v>
      </c>
      <c r="AB942" s="174" t="str">
        <f t="shared" ca="1" si="625"/>
        <v>N/A</v>
      </c>
      <c r="AC942" s="222" t="b">
        <f t="shared" si="657"/>
        <v>0</v>
      </c>
      <c r="AD942" s="220" t="b">
        <v>0</v>
      </c>
      <c r="AE942" s="222" t="b">
        <f t="shared" si="626"/>
        <v>1</v>
      </c>
      <c r="AF942" s="165"/>
      <c r="AG942" s="215">
        <v>0</v>
      </c>
      <c r="AH942" s="215">
        <v>0</v>
      </c>
      <c r="AI942" s="215">
        <v>0</v>
      </c>
      <c r="AJ942" s="215">
        <v>0</v>
      </c>
      <c r="AK942" s="215">
        <v>0</v>
      </c>
      <c r="AL942" s="155">
        <v>0</v>
      </c>
      <c r="AM942" s="165"/>
      <c r="AN942" s="215" cm="1">
        <f t="array" aca="1" ref="AN942" ca="1">IFERROR(INDEX(General!O$33:O$34,$AB942)
*AG942,0)</f>
        <v>0</v>
      </c>
      <c r="AO942" s="215" cm="1">
        <f t="array" aca="1" ref="AO942" ca="1">IFERROR(INDEX(General!P$33:P$34,$AB942)
*AH942,0)</f>
        <v>0</v>
      </c>
      <c r="AP942" s="215" cm="1">
        <f t="array" aca="1" ref="AP942" ca="1">IFERROR(INDEX(General!Q$33:Q$34,$AB942)
*AI942,0)</f>
        <v>0</v>
      </c>
      <c r="AQ942" s="215" cm="1">
        <f t="array" aca="1" ref="AQ942" ca="1">IFERROR(INDEX(General!R$33:R$34,$AB942)
*AJ942,0)</f>
        <v>0</v>
      </c>
      <c r="AR942" s="215" cm="1">
        <f t="array" aca="1" ref="AR942" ca="1">IFERROR(INDEX(General!S$33:S$34,$AB942)
*AK942,0)</f>
        <v>0</v>
      </c>
      <c r="AS942" s="155">
        <f t="shared" ca="1" si="658"/>
        <v>0</v>
      </c>
      <c r="AT942" s="165"/>
      <c r="AU942" s="215">
        <f ca="1">IF($AE942=FALSE,AN942*Overheads!$R$24*$V942,
IFERROR(Overheads!$O$49*$V942*AN942,0)
+IFERROR(Overheads!Q$59*$V942*(AN942/Overheads!Q$68),0))</f>
        <v>0</v>
      </c>
      <c r="AV942" s="215">
        <f ca="1">IF($AE942=FALSE,AO942*Overheads!$R$24*$V942,
IFERROR(Overheads!$O$49*$V942*AO942,0)
+IFERROR(Overheads!R$59*$V942*(AO942/Overheads!R$68),0))</f>
        <v>0</v>
      </c>
      <c r="AW942" s="215">
        <f ca="1">IF($AE942=FALSE,AP942*Overheads!$R$24*$V942,
IFERROR(Overheads!$O$49*$V942*AP942,0)
+IFERROR(Overheads!S$59*$V942*(AP942/Overheads!S$68),0))</f>
        <v>0</v>
      </c>
      <c r="AX942" s="215">
        <f ca="1">IF($AE942=FALSE,AQ942*Overheads!$R$24*$V942,
IFERROR(Overheads!$O$49*$V942*AQ942,0)
+IFERROR(Overheads!T$59*$V942*(AQ942/Overheads!T$68),0))</f>
        <v>0</v>
      </c>
      <c r="AY942" s="215">
        <f ca="1">IF($AE942=FALSE,AR942*Overheads!$R$24*$V942,
IFERROR(Overheads!$O$49*$V942*AR942,0)
+IFERROR(Overheads!U$59*$V942*(AR942/Overheads!U$68),0))</f>
        <v>0</v>
      </c>
      <c r="AZ942" s="155">
        <f t="shared" ca="1" si="659"/>
        <v>0</v>
      </c>
      <c r="BA942" s="165"/>
      <c r="BB942" s="215">
        <f ca="1">IF($AE942=FALSE,AN942*Overheads!$S$25,
IFERROR(Overheads!$O$50*AN942,0)
+IFERROR(Overheads!Q$60*(AN942/Overheads!Q$66),0))</f>
        <v>0</v>
      </c>
      <c r="BC942" s="215">
        <f ca="1">IF($AE942=FALSE,AO942*Overheads!$S$25,
IFERROR(Overheads!$O$50*AO942,0)
+IFERROR(Overheads!R$60*(AO942/Overheads!R$66),0))</f>
        <v>0</v>
      </c>
      <c r="BD942" s="215">
        <f ca="1">IF($AE942=FALSE,AP942*Overheads!$S$25,
IFERROR(Overheads!$O$50*AP942,0)
+IFERROR(Overheads!S$60*(AP942/Overheads!S$66),0))</f>
        <v>0</v>
      </c>
      <c r="BE942" s="215">
        <f ca="1">IF($AE942=FALSE,AQ942*Overheads!$S$25,
IFERROR(Overheads!$O$50*AQ942,0)
+IFERROR(Overheads!T$60*(AQ942/Overheads!T$66),0))</f>
        <v>0</v>
      </c>
      <c r="BF942" s="215">
        <f ca="1">IF($AE942=FALSE,AR942*Overheads!$S$25,
IFERROR(Overheads!$O$50*AR942,0)
+IFERROR(Overheads!U$60*(AR942/Overheads!U$66),0))</f>
        <v>0</v>
      </c>
      <c r="BG942" s="155">
        <f t="shared" ca="1" si="660"/>
        <v>0</v>
      </c>
      <c r="BH942" s="165"/>
      <c r="BI942" s="215">
        <f t="shared" ca="1" si="661"/>
        <v>0</v>
      </c>
      <c r="BJ942" s="215">
        <f t="shared" ca="1" si="627"/>
        <v>0</v>
      </c>
      <c r="BK942" s="215">
        <f t="shared" ca="1" si="628"/>
        <v>0</v>
      </c>
      <c r="BL942" s="215">
        <f t="shared" ca="1" si="629"/>
        <v>0</v>
      </c>
      <c r="BM942" s="215">
        <f t="shared" ca="1" si="630"/>
        <v>0</v>
      </c>
      <c r="BN942" s="155">
        <f t="shared" ca="1" si="662"/>
        <v>0</v>
      </c>
      <c r="BO942" s="165"/>
      <c r="BP942" s="187" cm="1">
        <f t="array" ref="BP942">IFERROR(IF($X942=$X941,BP941,INDEX(Forecast_Capex_Input!AC$12:AC$286,$X942)),0)</f>
        <v>0</v>
      </c>
      <c r="BQ942" s="187" cm="1">
        <f t="array" ref="BQ942">IFERROR(IF($X942=$X941,BQ941,INDEX(Forecast_Capex_Input!AD$12:AD$286,$X942)),0)</f>
        <v>0</v>
      </c>
      <c r="BR942" s="187" cm="1">
        <f t="array" ref="BR942">IFERROR(IF($X942=$X941,BR941,INDEX(Forecast_Capex_Input!AE$12:AE$286,$X942)),0)</f>
        <v>0</v>
      </c>
      <c r="BS942" s="187" cm="1">
        <f t="array" ref="BS942">IFERROR(IF($X942=$X941,BS941,INDEX(Forecast_Capex_Input!AF$12:AF$286,$X942)),0)</f>
        <v>0</v>
      </c>
      <c r="BT942" s="187" cm="1">
        <f t="array" ref="BT942">IFERROR(IF($X942=$X941,BT941,INDEX(Forecast_Capex_Input!AG$12:AG$286,$X942)),0)</f>
        <v>0</v>
      </c>
      <c r="BU942" s="165"/>
      <c r="BV942" s="215">
        <f t="shared" si="631"/>
        <v>0</v>
      </c>
      <c r="BW942" s="215">
        <f t="shared" si="632"/>
        <v>0</v>
      </c>
      <c r="BX942" s="215">
        <f t="shared" si="633"/>
        <v>0</v>
      </c>
      <c r="BY942" s="215">
        <f t="shared" si="634"/>
        <v>0</v>
      </c>
      <c r="BZ942" s="215">
        <f t="shared" si="635"/>
        <v>0</v>
      </c>
      <c r="CA942" s="155">
        <f t="shared" si="663"/>
        <v>0</v>
      </c>
      <c r="CB942" s="165"/>
      <c r="CC942" s="215">
        <f t="shared" si="636"/>
        <v>0</v>
      </c>
      <c r="CD942" s="215">
        <f t="shared" si="637"/>
        <v>0</v>
      </c>
      <c r="CE942" s="215">
        <f t="shared" si="638"/>
        <v>0</v>
      </c>
      <c r="CF942" s="215">
        <f t="shared" si="639"/>
        <v>0</v>
      </c>
      <c r="CG942" s="215">
        <f t="shared" si="640"/>
        <v>0</v>
      </c>
      <c r="CH942" s="155">
        <f t="shared" si="664"/>
        <v>0</v>
      </c>
      <c r="CI942" s="165"/>
      <c r="CJ942" s="215">
        <f t="shared" si="641"/>
        <v>0</v>
      </c>
      <c r="CK942" s="215">
        <f t="shared" si="642"/>
        <v>0</v>
      </c>
      <c r="CL942" s="215">
        <f t="shared" si="643"/>
        <v>0</v>
      </c>
      <c r="CM942" s="215">
        <f t="shared" si="644"/>
        <v>0</v>
      </c>
      <c r="CN942" s="215">
        <f t="shared" si="645"/>
        <v>0</v>
      </c>
      <c r="CO942" s="155">
        <f t="shared" si="665"/>
        <v>0</v>
      </c>
      <c r="CP942" s="165"/>
      <c r="CQ942" s="223">
        <f t="shared" si="646"/>
        <v>0</v>
      </c>
      <c r="CR942" s="223">
        <f t="shared" si="647"/>
        <v>0</v>
      </c>
      <c r="CS942" s="223">
        <f t="shared" si="648"/>
        <v>0</v>
      </c>
      <c r="CT942" s="223">
        <f t="shared" si="649"/>
        <v>0</v>
      </c>
      <c r="CU942" s="223">
        <f t="shared" si="650"/>
        <v>0</v>
      </c>
      <c r="CV942" s="155">
        <f t="shared" si="666"/>
        <v>0</v>
      </c>
      <c r="CW942" s="165"/>
      <c r="CX942" s="215">
        <f t="shared" si="667"/>
        <v>0</v>
      </c>
      <c r="CY942" s="215">
        <f t="shared" si="651"/>
        <v>0</v>
      </c>
      <c r="CZ942" s="215">
        <f t="shared" si="652"/>
        <v>0</v>
      </c>
      <c r="DA942" s="215">
        <f t="shared" si="653"/>
        <v>0</v>
      </c>
      <c r="DB942" s="215">
        <f t="shared" si="654"/>
        <v>0</v>
      </c>
      <c r="DC942" s="155">
        <f t="shared" si="668"/>
        <v>0</v>
      </c>
      <c r="DD942" s="165"/>
      <c r="DE942" s="188" t="b" cm="1">
        <f t="array" aca="1" ref="DE942" ca="1">OR($G942=Forecast_Capex_Input!$BF$8:$BF$10)</f>
        <v>0</v>
      </c>
      <c r="DF942" s="188" cm="1">
        <f t="array" aca="1" ref="DF942" ca="1">IFERROR(INDEX(Forecast_Capex_Input!BG$12:BG$286,$X942)
*(INDEX(Forecast_Capex_Input!$H$12:$H$286,$X942)=Repex),0)
*$DE942</f>
        <v>0</v>
      </c>
      <c r="DG942" s="188" cm="1">
        <f t="array" aca="1" ref="DG942" ca="1">IFERROR(INDEX(Forecast_Capex_Input!BH$12:BH$286,$X942)
*(INDEX(Forecast_Capex_Input!$H$12:$H$286,$X942)=Repex),0)
*$DE942</f>
        <v>0</v>
      </c>
      <c r="DH942" s="188" cm="1">
        <f t="array" aca="1" ref="DH942" ca="1">IFERROR(INDEX(Forecast_Capex_Input!BI$12:BI$286,$X942)
*(INDEX(Forecast_Capex_Input!$H$12:$H$286,$X942)=Repex),0)
*$DE942</f>
        <v>0</v>
      </c>
      <c r="DI942" s="188" cm="1">
        <f t="array" aca="1" ref="DI942" ca="1">IFERROR(INDEX(Forecast_Capex_Input!BJ$12:BJ$286,$X942)
*(INDEX(Forecast_Capex_Input!$H$12:$H$286,$X942)=Repex),0)
*$DE942</f>
        <v>0</v>
      </c>
      <c r="DJ942" s="188" cm="1">
        <f t="array" aca="1" ref="DJ942" ca="1">IFERROR(INDEX(Forecast_Capex_Input!BK$12:BK$286,$X942)
*(INDEX(Forecast_Capex_Input!$H$12:$H$286,$X942)=Repex),0)
*$DE942</f>
        <v>0</v>
      </c>
      <c r="DK942" s="188" cm="1">
        <f t="array" aca="1" ref="DK942" ca="1">IFERROR(INDEX(Forecast_Capex_Input!BL$12:BL$286,$X942)
*(INDEX(Forecast_Capex_Input!$H$12:$H$286,$X942)=Repex),0)
*$DE942</f>
        <v>0</v>
      </c>
      <c r="DL942" s="165"/>
      <c r="DM942" s="188" t="b" cm="1">
        <f t="array" aca="1" ref="DM942" ca="1">OR($G942=Forecast_Capex_Input!$BN$8:$BN$9)</f>
        <v>0</v>
      </c>
      <c r="DN942" s="188" cm="1">
        <f t="array" aca="1" ref="DN942" ca="1">IFERROR(INDEX(Forecast_Capex_Input!BO$12:BO$286,$X942)
*(INDEX(Forecast_Capex_Input!$H$12:$H$286,$X942)=Repex),0)
*$DM942</f>
        <v>0</v>
      </c>
      <c r="DO942" s="188" cm="1">
        <f t="array" aca="1" ref="DO942" ca="1">IFERROR(INDEX(Forecast_Capex_Input!BP$12:BP$286,$X942)
*(INDEX(Forecast_Capex_Input!$H$12:$H$286,$X942)=Repex),0)
*$DM942</f>
        <v>0</v>
      </c>
      <c r="DP942" s="188" cm="1">
        <f t="array" aca="1" ref="DP942" ca="1">IFERROR(INDEX(Forecast_Capex_Input!BQ$12:BQ$286,$X942)
*(INDEX(Forecast_Capex_Input!$H$12:$H$286,$X942)=Repex),0)
*$DM942</f>
        <v>0</v>
      </c>
      <c r="DQ942" s="188" cm="1">
        <f t="array" aca="1" ref="DQ942" ca="1">IFERROR(INDEX(Forecast_Capex_Input!BR$12:BR$286,$X942)
*(INDEX(Forecast_Capex_Input!$H$12:$H$286,$X942)=Repex),0)
*$DM942</f>
        <v>0</v>
      </c>
      <c r="DR942" s="188" cm="1">
        <f t="array" aca="1" ref="DR942" ca="1">IFERROR(INDEX(Forecast_Capex_Input!BS$12:BS$286,$X942)
*(INDEX(Forecast_Capex_Input!$H$12:$H$286,$X942)=Repex),0)
*$DM942</f>
        <v>0</v>
      </c>
      <c r="DS942" s="165"/>
      <c r="DT942" s="188" t="b" cm="1">
        <f t="array" aca="1" ref="DT942" ca="1">OR($G942=Forecast_Capex_Input!$BU$8:$BU$10)</f>
        <v>0</v>
      </c>
      <c r="DU942" s="188" cm="1">
        <f t="array" aca="1" ref="DU942" ca="1">IFERROR(INDEX(Forecast_Capex_Input!BV$12:BV$286,$X942)
*(INDEX(Forecast_Capex_Input!$H$12:$H$286,$X942)=Repex),0)
*$DT942</f>
        <v>0</v>
      </c>
      <c r="DV942" s="188" cm="1">
        <f t="array" aca="1" ref="DV942" ca="1">IFERROR(INDEX(Forecast_Capex_Input!BW$12:BW$286,$X942)
*(INDEX(Forecast_Capex_Input!$H$12:$H$286,$X942)=Repex),0)
*$DT942</f>
        <v>0</v>
      </c>
      <c r="DW942" s="188" cm="1">
        <f t="array" aca="1" ref="DW942" ca="1">IFERROR(INDEX(Forecast_Capex_Input!BX$12:BX$286,$X942)
*(INDEX(Forecast_Capex_Input!$H$12:$H$286,$X942)=Repex),0)
*$DT942</f>
        <v>0</v>
      </c>
      <c r="DX942" s="188" cm="1">
        <f t="array" aca="1" ref="DX942" ca="1">IFERROR(INDEX(Forecast_Capex_Input!BY$12:BY$286,$X942)
*(INDEX(Forecast_Capex_Input!$H$12:$H$286,$X942)=Repex),0)
*$DT942</f>
        <v>0</v>
      </c>
      <c r="DY942" s="188" cm="1">
        <f t="array" aca="1" ref="DY942" ca="1">IFERROR(INDEX(Forecast_Capex_Input!BZ$12:BZ$286,$X942)
*(INDEX(Forecast_Capex_Input!$H$12:$H$286,$X942)=Repex),0)
*$DT942</f>
        <v>0</v>
      </c>
      <c r="DZ942" s="188" cm="1">
        <f t="array" aca="1" ref="DZ942" ca="1">IFERROR(INDEX(Forecast_Capex_Input!CA$12:CA$286,$X942)
*(INDEX(Forecast_Capex_Input!$H$12:$H$286,$X942)=Repex),0)
*$DT942</f>
        <v>0</v>
      </c>
      <c r="EA942" s="188" cm="1">
        <f t="array" aca="1" ref="EA942" ca="1">IFERROR(INDEX(Forecast_Capex_Input!CB$12:CB$286,$X942)
*(INDEX(Forecast_Capex_Input!$H$12:$H$286,$X942)=Repex),0)
*$DT942</f>
        <v>0</v>
      </c>
      <c r="EB942" s="188" cm="1">
        <f t="array" aca="1" ref="EB942" ca="1">IFERROR(INDEX(Forecast_Capex_Input!CC$12:CC$286,$X942)
*(INDEX(Forecast_Capex_Input!$H$12:$H$286,$X942)=Repex),0)
*$DT942</f>
        <v>0</v>
      </c>
      <c r="EC942" s="165"/>
      <c r="ED942" s="226" t="str">
        <f t="shared" si="655"/>
        <v>N/A</v>
      </c>
      <c r="EE942" s="174" t="s">
        <v>15</v>
      </c>
    </row>
    <row r="943" spans="3:135" x14ac:dyDescent="0.2">
      <c r="C943" s="174">
        <f t="shared" si="656"/>
        <v>933</v>
      </c>
      <c r="D943" s="167" t="str" cm="1">
        <f t="array" ref="D943">IFERROR(INDEX(Forecast_Capex_Input!$D$12:$D$286,$X943),NA)</f>
        <v>N/A</v>
      </c>
      <c r="E943" s="172" t="str" cm="1">
        <f t="array" ref="E943">IF($X943=NA,NA,INDEX(Forecast_Capex_Input!$E$12:$E$286,$X943))</f>
        <v>N/A</v>
      </c>
      <c r="F943" s="167" t="str" cm="1">
        <f t="array" aca="1" ref="F943" ca="1">IFERROR(INDEX(General!$E$25:$E$26,$Y943),NA)</f>
        <v>N/A</v>
      </c>
      <c r="G943" s="167" t="str" cm="1">
        <f t="array" aca="1" ref="G943" ca="1">IFERROR(INDEX(Forecast_Capex_Input!$AI$11:$BB$11,$AA943),NA)</f>
        <v>N/A</v>
      </c>
      <c r="H943" s="189" t="str" cm="1">
        <f t="array" aca="1" ref="H943" ca="1">IFERROR(INDEX(Forecast_Capex_Input!$AI$12:$BB$286,$X943,$AA943),NA)</f>
        <v>N/A</v>
      </c>
      <c r="I943" s="199" t="str" cm="1">
        <f t="array" ref="I943">IFERROR(INDEX(Forecast_Capex_Input!$F$12:$F$286,$X943),NA)</f>
        <v>N/A</v>
      </c>
      <c r="J943" s="199" t="str" cm="1">
        <f t="array" ref="J943">IFERROR(INDEX(Forecast_Capex_Input!G$12:G$286,$X943),NA)</f>
        <v>N/A</v>
      </c>
      <c r="K943" s="199" t="str" cm="1">
        <f t="array" ref="K943">IFERROR(INDEX(Forecast_Capex_Input!H$12:H$286,$X943),NA)</f>
        <v>N/A</v>
      </c>
      <c r="L943" s="199" t="str" cm="1">
        <f t="array" ref="L943">IFERROR(INDEX(Forecast_Capex_Input!I$12:I$286,$X943),NA)</f>
        <v>N/A</v>
      </c>
      <c r="M943" s="199" t="str" cm="1">
        <f t="array" ref="M943">IFERROR(INDEX(Forecast_Capex_Input!J$12:J$286,$X943),NA)</f>
        <v>N/A</v>
      </c>
      <c r="N943" s="199" t="str" cm="1">
        <f t="array" ref="N943">IFERROR(INDEX(Forecast_Capex_Input!K$12:K$286,$X943),NA)</f>
        <v>N/A</v>
      </c>
      <c r="O943" s="199" t="str" cm="1">
        <f t="array" ref="O943">IFERROR(INDEX(Forecast_Capex_Input!L$12:L$286,$X943),NA)</f>
        <v>N/A</v>
      </c>
      <c r="P943" s="199" t="str" cm="1">
        <f t="array" ref="P943">IFERROR(INDEX(Forecast_Capex_Input!M$12:M$286,$X943),NA)</f>
        <v>N/A</v>
      </c>
      <c r="Q943" s="172" t="str" cm="1">
        <f t="array" ref="Q943">IFERROR(INDEX(Forecast_Capex_Input!N$12:N$286,$X943),NA)</f>
        <v>N/A</v>
      </c>
      <c r="R943" s="265" cm="1">
        <f t="array" ref="R943">IFERROR(INDEX(Forecast_Capex_Input!O$12:O$286,$X943),0)</f>
        <v>0</v>
      </c>
      <c r="S943" s="172" cm="1">
        <f t="array" ref="S943">IFERROR(INDEX(Forecast_Capex_Input!P$12:P$286,$X943),0)</f>
        <v>0</v>
      </c>
      <c r="T943" s="199" t="str" cm="1">
        <f t="array" aca="1" ref="T943" ca="1">IFERROR(INDEX(General!$K$84:$K$103,$AA943),NA)</f>
        <v>N/A</v>
      </c>
      <c r="U943" s="188" cm="1">
        <f t="array" aca="1" ref="U943" ca="1">IFERROR(
IF($F943=General!$E$25,INDEX(Forecast_Capex_Input!S$12:S$286,$X943),
INDEX(Forecast_Capex_Input!T$12:T$286,$X943)),0)</f>
        <v>0</v>
      </c>
      <c r="V943" s="222" t="b">
        <f>IFERROR(INDEX(Overheads!$T$19:$T$26,MATCH($I943,Overheads!$E$19:$E$26,0)),FALSE)</f>
        <v>0</v>
      </c>
      <c r="W943" s="165"/>
      <c r="X943" s="174" t="str">
        <f>IFERROR(
IF(MATCH($C943,Forecast_Capex_Input!$CI$12:$CI$286,1)+1&gt;MAX(Forecast_Capex_Input!$C$12:$C$286),NA,
MATCH($C943,Forecast_Capex_Input!$CI$12:$CI$286,1)+1),1)</f>
        <v>N/A</v>
      </c>
      <c r="Y943" s="174" t="str" cm="1">
        <f t="array" aca="1" ref="Y943" ca="1">IFERROR(
IF(X942&lt;&gt;X943,1,
IF(COUNTIF(OFFSET(Y942,0,0,-INDEX(Forecast_Capex_Input!$CG$12:$CG$286,$X943)),Y942)=INDEX(Forecast_Capex_Input!$CG$12:$CG$286,$X943),Y942+1,Y942)),NA)</f>
        <v>N/A</v>
      </c>
      <c r="Z943" s="174" t="str" cm="1">
        <f t="array" ref="Z943">IFERROR($C943-IF($X943=1,1,INDEX(Forecast_Capex_Input!$CI$12:$CI$286,$X943-1))+1,NA)</f>
        <v>N/A</v>
      </c>
      <c r="AA943" s="174" t="str" cm="1">
        <f t="array" aca="1" ref="AA943" ca="1">IFERROR(IF(Y943=1,
INDEX(Forecast_Capex_Input!$AI$10:$BB$10,SMALL(IF(INDEX(Forecast_Capex_Input!$AI$12:$BB$286,$X943,0)&gt;0,COLUMN(Forecast_Capex_Input!$AI$10:$BB$10)-COLUMN(Forecast_Capex_Input!$AI$12)+1),ROWS(OFFSET(AA942,0,0,-$Z943)))),
OFFSET(AA942,-INDEX(Forecast_Capex_Input!$CG$12:$CG$286,$X943)+1,0)),NA)</f>
        <v>N/A</v>
      </c>
      <c r="AB943" s="174" t="str">
        <f t="shared" ca="1" si="625"/>
        <v>N/A</v>
      </c>
      <c r="AC943" s="222" t="b">
        <f t="shared" si="657"/>
        <v>0</v>
      </c>
      <c r="AD943" s="220" t="b">
        <v>0</v>
      </c>
      <c r="AE943" s="222" t="b">
        <f t="shared" si="626"/>
        <v>1</v>
      </c>
      <c r="AF943" s="165"/>
      <c r="AG943" s="215">
        <v>0</v>
      </c>
      <c r="AH943" s="215">
        <v>0</v>
      </c>
      <c r="AI943" s="215">
        <v>0</v>
      </c>
      <c r="AJ943" s="215">
        <v>0</v>
      </c>
      <c r="AK943" s="215">
        <v>0</v>
      </c>
      <c r="AL943" s="155">
        <v>0</v>
      </c>
      <c r="AM943" s="165"/>
      <c r="AN943" s="215" cm="1">
        <f t="array" aca="1" ref="AN943" ca="1">IFERROR(INDEX(General!O$33:O$34,$AB943)
*AG943,0)</f>
        <v>0</v>
      </c>
      <c r="AO943" s="215" cm="1">
        <f t="array" aca="1" ref="AO943" ca="1">IFERROR(INDEX(General!P$33:P$34,$AB943)
*AH943,0)</f>
        <v>0</v>
      </c>
      <c r="AP943" s="215" cm="1">
        <f t="array" aca="1" ref="AP943" ca="1">IFERROR(INDEX(General!Q$33:Q$34,$AB943)
*AI943,0)</f>
        <v>0</v>
      </c>
      <c r="AQ943" s="215" cm="1">
        <f t="array" aca="1" ref="AQ943" ca="1">IFERROR(INDEX(General!R$33:R$34,$AB943)
*AJ943,0)</f>
        <v>0</v>
      </c>
      <c r="AR943" s="215" cm="1">
        <f t="array" aca="1" ref="AR943" ca="1">IFERROR(INDEX(General!S$33:S$34,$AB943)
*AK943,0)</f>
        <v>0</v>
      </c>
      <c r="AS943" s="155">
        <f t="shared" ca="1" si="658"/>
        <v>0</v>
      </c>
      <c r="AT943" s="165"/>
      <c r="AU943" s="215">
        <f ca="1">IF($AE943=FALSE,AN943*Overheads!$R$24*$V943,
IFERROR(Overheads!$O$49*$V943*AN943,0)
+IFERROR(Overheads!Q$59*$V943*(AN943/Overheads!Q$68),0))</f>
        <v>0</v>
      </c>
      <c r="AV943" s="215">
        <f ca="1">IF($AE943=FALSE,AO943*Overheads!$R$24*$V943,
IFERROR(Overheads!$O$49*$V943*AO943,0)
+IFERROR(Overheads!R$59*$V943*(AO943/Overheads!R$68),0))</f>
        <v>0</v>
      </c>
      <c r="AW943" s="215">
        <f ca="1">IF($AE943=FALSE,AP943*Overheads!$R$24*$V943,
IFERROR(Overheads!$O$49*$V943*AP943,0)
+IFERROR(Overheads!S$59*$V943*(AP943/Overheads!S$68),0))</f>
        <v>0</v>
      </c>
      <c r="AX943" s="215">
        <f ca="1">IF($AE943=FALSE,AQ943*Overheads!$R$24*$V943,
IFERROR(Overheads!$O$49*$V943*AQ943,0)
+IFERROR(Overheads!T$59*$V943*(AQ943/Overheads!T$68),0))</f>
        <v>0</v>
      </c>
      <c r="AY943" s="215">
        <f ca="1">IF($AE943=FALSE,AR943*Overheads!$R$24*$V943,
IFERROR(Overheads!$O$49*$V943*AR943,0)
+IFERROR(Overheads!U$59*$V943*(AR943/Overheads!U$68),0))</f>
        <v>0</v>
      </c>
      <c r="AZ943" s="155">
        <f t="shared" ca="1" si="659"/>
        <v>0</v>
      </c>
      <c r="BA943" s="165"/>
      <c r="BB943" s="215">
        <f ca="1">IF($AE943=FALSE,AN943*Overheads!$S$25,
IFERROR(Overheads!$O$50*AN943,0)
+IFERROR(Overheads!Q$60*(AN943/Overheads!Q$66),0))</f>
        <v>0</v>
      </c>
      <c r="BC943" s="215">
        <f ca="1">IF($AE943=FALSE,AO943*Overheads!$S$25,
IFERROR(Overheads!$O$50*AO943,0)
+IFERROR(Overheads!R$60*(AO943/Overheads!R$66),0))</f>
        <v>0</v>
      </c>
      <c r="BD943" s="215">
        <f ca="1">IF($AE943=FALSE,AP943*Overheads!$S$25,
IFERROR(Overheads!$O$50*AP943,0)
+IFERROR(Overheads!S$60*(AP943/Overheads!S$66),0))</f>
        <v>0</v>
      </c>
      <c r="BE943" s="215">
        <f ca="1">IF($AE943=FALSE,AQ943*Overheads!$S$25,
IFERROR(Overheads!$O$50*AQ943,0)
+IFERROR(Overheads!T$60*(AQ943/Overheads!T$66),0))</f>
        <v>0</v>
      </c>
      <c r="BF943" s="215">
        <f ca="1">IF($AE943=FALSE,AR943*Overheads!$S$25,
IFERROR(Overheads!$O$50*AR943,0)
+IFERROR(Overheads!U$60*(AR943/Overheads!U$66),0))</f>
        <v>0</v>
      </c>
      <c r="BG943" s="155">
        <f t="shared" ca="1" si="660"/>
        <v>0</v>
      </c>
      <c r="BH943" s="165"/>
      <c r="BI943" s="215">
        <f t="shared" ca="1" si="661"/>
        <v>0</v>
      </c>
      <c r="BJ943" s="215">
        <f t="shared" ca="1" si="627"/>
        <v>0</v>
      </c>
      <c r="BK943" s="215">
        <f t="shared" ca="1" si="628"/>
        <v>0</v>
      </c>
      <c r="BL943" s="215">
        <f t="shared" ca="1" si="629"/>
        <v>0</v>
      </c>
      <c r="BM943" s="215">
        <f t="shared" ca="1" si="630"/>
        <v>0</v>
      </c>
      <c r="BN943" s="155">
        <f t="shared" ca="1" si="662"/>
        <v>0</v>
      </c>
      <c r="BO943" s="165"/>
      <c r="BP943" s="187" cm="1">
        <f t="array" ref="BP943">IFERROR(IF($X943=$X942,BP942,INDEX(Forecast_Capex_Input!AC$12:AC$286,$X943)),0)</f>
        <v>0</v>
      </c>
      <c r="BQ943" s="187" cm="1">
        <f t="array" ref="BQ943">IFERROR(IF($X943=$X942,BQ942,INDEX(Forecast_Capex_Input!AD$12:AD$286,$X943)),0)</f>
        <v>0</v>
      </c>
      <c r="BR943" s="187" cm="1">
        <f t="array" ref="BR943">IFERROR(IF($X943=$X942,BR942,INDEX(Forecast_Capex_Input!AE$12:AE$286,$X943)),0)</f>
        <v>0</v>
      </c>
      <c r="BS943" s="187" cm="1">
        <f t="array" ref="BS943">IFERROR(IF($X943=$X942,BS942,INDEX(Forecast_Capex_Input!AF$12:AF$286,$X943)),0)</f>
        <v>0</v>
      </c>
      <c r="BT943" s="187" cm="1">
        <f t="array" ref="BT943">IFERROR(IF($X943=$X942,BT942,INDEX(Forecast_Capex_Input!AG$12:AG$286,$X943)),0)</f>
        <v>0</v>
      </c>
      <c r="BU943" s="165"/>
      <c r="BV943" s="215">
        <f t="shared" si="631"/>
        <v>0</v>
      </c>
      <c r="BW943" s="215">
        <f t="shared" si="632"/>
        <v>0</v>
      </c>
      <c r="BX943" s="215">
        <f t="shared" si="633"/>
        <v>0</v>
      </c>
      <c r="BY943" s="215">
        <f t="shared" si="634"/>
        <v>0</v>
      </c>
      <c r="BZ943" s="215">
        <f t="shared" si="635"/>
        <v>0</v>
      </c>
      <c r="CA943" s="155">
        <f t="shared" si="663"/>
        <v>0</v>
      </c>
      <c r="CB943" s="165"/>
      <c r="CC943" s="215">
        <f t="shared" si="636"/>
        <v>0</v>
      </c>
      <c r="CD943" s="215">
        <f t="shared" si="637"/>
        <v>0</v>
      </c>
      <c r="CE943" s="215">
        <f t="shared" si="638"/>
        <v>0</v>
      </c>
      <c r="CF943" s="215">
        <f t="shared" si="639"/>
        <v>0</v>
      </c>
      <c r="CG943" s="215">
        <f t="shared" si="640"/>
        <v>0</v>
      </c>
      <c r="CH943" s="155">
        <f t="shared" si="664"/>
        <v>0</v>
      </c>
      <c r="CI943" s="165"/>
      <c r="CJ943" s="215">
        <f t="shared" si="641"/>
        <v>0</v>
      </c>
      <c r="CK943" s="215">
        <f t="shared" si="642"/>
        <v>0</v>
      </c>
      <c r="CL943" s="215">
        <f t="shared" si="643"/>
        <v>0</v>
      </c>
      <c r="CM943" s="215">
        <f t="shared" si="644"/>
        <v>0</v>
      </c>
      <c r="CN943" s="215">
        <f t="shared" si="645"/>
        <v>0</v>
      </c>
      <c r="CO943" s="155">
        <f t="shared" si="665"/>
        <v>0</v>
      </c>
      <c r="CP943" s="165"/>
      <c r="CQ943" s="223">
        <f t="shared" si="646"/>
        <v>0</v>
      </c>
      <c r="CR943" s="223">
        <f t="shared" si="647"/>
        <v>0</v>
      </c>
      <c r="CS943" s="223">
        <f t="shared" si="648"/>
        <v>0</v>
      </c>
      <c r="CT943" s="223">
        <f t="shared" si="649"/>
        <v>0</v>
      </c>
      <c r="CU943" s="223">
        <f t="shared" si="650"/>
        <v>0</v>
      </c>
      <c r="CV943" s="155">
        <f t="shared" si="666"/>
        <v>0</v>
      </c>
      <c r="CW943" s="165"/>
      <c r="CX943" s="215">
        <f t="shared" si="667"/>
        <v>0</v>
      </c>
      <c r="CY943" s="215">
        <f t="shared" si="651"/>
        <v>0</v>
      </c>
      <c r="CZ943" s="215">
        <f t="shared" si="652"/>
        <v>0</v>
      </c>
      <c r="DA943" s="215">
        <f t="shared" si="653"/>
        <v>0</v>
      </c>
      <c r="DB943" s="215">
        <f t="shared" si="654"/>
        <v>0</v>
      </c>
      <c r="DC943" s="155">
        <f t="shared" si="668"/>
        <v>0</v>
      </c>
      <c r="DD943" s="165"/>
      <c r="DE943" s="188" t="b" cm="1">
        <f t="array" aca="1" ref="DE943" ca="1">OR($G943=Forecast_Capex_Input!$BF$8:$BF$10)</f>
        <v>0</v>
      </c>
      <c r="DF943" s="188" cm="1">
        <f t="array" aca="1" ref="DF943" ca="1">IFERROR(INDEX(Forecast_Capex_Input!BG$12:BG$286,$X943)
*(INDEX(Forecast_Capex_Input!$H$12:$H$286,$X943)=Repex),0)
*$DE943</f>
        <v>0</v>
      </c>
      <c r="DG943" s="188" cm="1">
        <f t="array" aca="1" ref="DG943" ca="1">IFERROR(INDEX(Forecast_Capex_Input!BH$12:BH$286,$X943)
*(INDEX(Forecast_Capex_Input!$H$12:$H$286,$X943)=Repex),0)
*$DE943</f>
        <v>0</v>
      </c>
      <c r="DH943" s="188" cm="1">
        <f t="array" aca="1" ref="DH943" ca="1">IFERROR(INDEX(Forecast_Capex_Input!BI$12:BI$286,$X943)
*(INDEX(Forecast_Capex_Input!$H$12:$H$286,$X943)=Repex),0)
*$DE943</f>
        <v>0</v>
      </c>
      <c r="DI943" s="188" cm="1">
        <f t="array" aca="1" ref="DI943" ca="1">IFERROR(INDEX(Forecast_Capex_Input!BJ$12:BJ$286,$X943)
*(INDEX(Forecast_Capex_Input!$H$12:$H$286,$X943)=Repex),0)
*$DE943</f>
        <v>0</v>
      </c>
      <c r="DJ943" s="188" cm="1">
        <f t="array" aca="1" ref="DJ943" ca="1">IFERROR(INDEX(Forecast_Capex_Input!BK$12:BK$286,$X943)
*(INDEX(Forecast_Capex_Input!$H$12:$H$286,$X943)=Repex),0)
*$DE943</f>
        <v>0</v>
      </c>
      <c r="DK943" s="188" cm="1">
        <f t="array" aca="1" ref="DK943" ca="1">IFERROR(INDEX(Forecast_Capex_Input!BL$12:BL$286,$X943)
*(INDEX(Forecast_Capex_Input!$H$12:$H$286,$X943)=Repex),0)
*$DE943</f>
        <v>0</v>
      </c>
      <c r="DL943" s="165"/>
      <c r="DM943" s="188" t="b" cm="1">
        <f t="array" aca="1" ref="DM943" ca="1">OR($G943=Forecast_Capex_Input!$BN$8:$BN$9)</f>
        <v>0</v>
      </c>
      <c r="DN943" s="188" cm="1">
        <f t="array" aca="1" ref="DN943" ca="1">IFERROR(INDEX(Forecast_Capex_Input!BO$12:BO$286,$X943)
*(INDEX(Forecast_Capex_Input!$H$12:$H$286,$X943)=Repex),0)
*$DM943</f>
        <v>0</v>
      </c>
      <c r="DO943" s="188" cm="1">
        <f t="array" aca="1" ref="DO943" ca="1">IFERROR(INDEX(Forecast_Capex_Input!BP$12:BP$286,$X943)
*(INDEX(Forecast_Capex_Input!$H$12:$H$286,$X943)=Repex),0)
*$DM943</f>
        <v>0</v>
      </c>
      <c r="DP943" s="188" cm="1">
        <f t="array" aca="1" ref="DP943" ca="1">IFERROR(INDEX(Forecast_Capex_Input!BQ$12:BQ$286,$X943)
*(INDEX(Forecast_Capex_Input!$H$12:$H$286,$X943)=Repex),0)
*$DM943</f>
        <v>0</v>
      </c>
      <c r="DQ943" s="188" cm="1">
        <f t="array" aca="1" ref="DQ943" ca="1">IFERROR(INDEX(Forecast_Capex_Input!BR$12:BR$286,$X943)
*(INDEX(Forecast_Capex_Input!$H$12:$H$286,$X943)=Repex),0)
*$DM943</f>
        <v>0</v>
      </c>
      <c r="DR943" s="188" cm="1">
        <f t="array" aca="1" ref="DR943" ca="1">IFERROR(INDEX(Forecast_Capex_Input!BS$12:BS$286,$X943)
*(INDEX(Forecast_Capex_Input!$H$12:$H$286,$X943)=Repex),0)
*$DM943</f>
        <v>0</v>
      </c>
      <c r="DS943" s="165"/>
      <c r="DT943" s="188" t="b" cm="1">
        <f t="array" aca="1" ref="DT943" ca="1">OR($G943=Forecast_Capex_Input!$BU$8:$BU$10)</f>
        <v>0</v>
      </c>
      <c r="DU943" s="188" cm="1">
        <f t="array" aca="1" ref="DU943" ca="1">IFERROR(INDEX(Forecast_Capex_Input!BV$12:BV$286,$X943)
*(INDEX(Forecast_Capex_Input!$H$12:$H$286,$X943)=Repex),0)
*$DT943</f>
        <v>0</v>
      </c>
      <c r="DV943" s="188" cm="1">
        <f t="array" aca="1" ref="DV943" ca="1">IFERROR(INDEX(Forecast_Capex_Input!BW$12:BW$286,$X943)
*(INDEX(Forecast_Capex_Input!$H$12:$H$286,$X943)=Repex),0)
*$DT943</f>
        <v>0</v>
      </c>
      <c r="DW943" s="188" cm="1">
        <f t="array" aca="1" ref="DW943" ca="1">IFERROR(INDEX(Forecast_Capex_Input!BX$12:BX$286,$X943)
*(INDEX(Forecast_Capex_Input!$H$12:$H$286,$X943)=Repex),0)
*$DT943</f>
        <v>0</v>
      </c>
      <c r="DX943" s="188" cm="1">
        <f t="array" aca="1" ref="DX943" ca="1">IFERROR(INDEX(Forecast_Capex_Input!BY$12:BY$286,$X943)
*(INDEX(Forecast_Capex_Input!$H$12:$H$286,$X943)=Repex),0)
*$DT943</f>
        <v>0</v>
      </c>
      <c r="DY943" s="188" cm="1">
        <f t="array" aca="1" ref="DY943" ca="1">IFERROR(INDEX(Forecast_Capex_Input!BZ$12:BZ$286,$X943)
*(INDEX(Forecast_Capex_Input!$H$12:$H$286,$X943)=Repex),0)
*$DT943</f>
        <v>0</v>
      </c>
      <c r="DZ943" s="188" cm="1">
        <f t="array" aca="1" ref="DZ943" ca="1">IFERROR(INDEX(Forecast_Capex_Input!CA$12:CA$286,$X943)
*(INDEX(Forecast_Capex_Input!$H$12:$H$286,$X943)=Repex),0)
*$DT943</f>
        <v>0</v>
      </c>
      <c r="EA943" s="188" cm="1">
        <f t="array" aca="1" ref="EA943" ca="1">IFERROR(INDEX(Forecast_Capex_Input!CB$12:CB$286,$X943)
*(INDEX(Forecast_Capex_Input!$H$12:$H$286,$X943)=Repex),0)
*$DT943</f>
        <v>0</v>
      </c>
      <c r="EB943" s="188" cm="1">
        <f t="array" aca="1" ref="EB943" ca="1">IFERROR(INDEX(Forecast_Capex_Input!CC$12:CC$286,$X943)
*(INDEX(Forecast_Capex_Input!$H$12:$H$286,$X943)=Repex),0)
*$DT943</f>
        <v>0</v>
      </c>
      <c r="EC943" s="165"/>
      <c r="ED943" s="226" t="str">
        <f t="shared" si="655"/>
        <v>N/A</v>
      </c>
      <c r="EE943" s="174" t="s">
        <v>15</v>
      </c>
    </row>
    <row r="944" spans="3:135" x14ac:dyDescent="0.2">
      <c r="C944" s="174">
        <f t="shared" si="656"/>
        <v>934</v>
      </c>
      <c r="D944" s="167" t="str" cm="1">
        <f t="array" ref="D944">IFERROR(INDEX(Forecast_Capex_Input!$D$12:$D$286,$X944),NA)</f>
        <v>N/A</v>
      </c>
      <c r="E944" s="172" t="str" cm="1">
        <f t="array" ref="E944">IF($X944=NA,NA,INDEX(Forecast_Capex_Input!$E$12:$E$286,$X944))</f>
        <v>N/A</v>
      </c>
      <c r="F944" s="167" t="str" cm="1">
        <f t="array" aca="1" ref="F944" ca="1">IFERROR(INDEX(General!$E$25:$E$26,$Y944),NA)</f>
        <v>N/A</v>
      </c>
      <c r="G944" s="167" t="str" cm="1">
        <f t="array" aca="1" ref="G944" ca="1">IFERROR(INDEX(Forecast_Capex_Input!$AI$11:$BB$11,$AA944),NA)</f>
        <v>N/A</v>
      </c>
      <c r="H944" s="189" t="str" cm="1">
        <f t="array" aca="1" ref="H944" ca="1">IFERROR(INDEX(Forecast_Capex_Input!$AI$12:$BB$286,$X944,$AA944),NA)</f>
        <v>N/A</v>
      </c>
      <c r="I944" s="199" t="str" cm="1">
        <f t="array" ref="I944">IFERROR(INDEX(Forecast_Capex_Input!$F$12:$F$286,$X944),NA)</f>
        <v>N/A</v>
      </c>
      <c r="J944" s="199" t="str" cm="1">
        <f t="array" ref="J944">IFERROR(INDEX(Forecast_Capex_Input!G$12:G$286,$X944),NA)</f>
        <v>N/A</v>
      </c>
      <c r="K944" s="199" t="str" cm="1">
        <f t="array" ref="K944">IFERROR(INDEX(Forecast_Capex_Input!H$12:H$286,$X944),NA)</f>
        <v>N/A</v>
      </c>
      <c r="L944" s="199" t="str" cm="1">
        <f t="array" ref="L944">IFERROR(INDEX(Forecast_Capex_Input!I$12:I$286,$X944),NA)</f>
        <v>N/A</v>
      </c>
      <c r="M944" s="199" t="str" cm="1">
        <f t="array" ref="M944">IFERROR(INDEX(Forecast_Capex_Input!J$12:J$286,$X944),NA)</f>
        <v>N/A</v>
      </c>
      <c r="N944" s="199" t="str" cm="1">
        <f t="array" ref="N944">IFERROR(INDEX(Forecast_Capex_Input!K$12:K$286,$X944),NA)</f>
        <v>N/A</v>
      </c>
      <c r="O944" s="199" t="str" cm="1">
        <f t="array" ref="O944">IFERROR(INDEX(Forecast_Capex_Input!L$12:L$286,$X944),NA)</f>
        <v>N/A</v>
      </c>
      <c r="P944" s="199" t="str" cm="1">
        <f t="array" ref="P944">IFERROR(INDEX(Forecast_Capex_Input!M$12:M$286,$X944),NA)</f>
        <v>N/A</v>
      </c>
      <c r="Q944" s="172" t="str" cm="1">
        <f t="array" ref="Q944">IFERROR(INDEX(Forecast_Capex_Input!N$12:N$286,$X944),NA)</f>
        <v>N/A</v>
      </c>
      <c r="R944" s="265" cm="1">
        <f t="array" ref="R944">IFERROR(INDEX(Forecast_Capex_Input!O$12:O$286,$X944),0)</f>
        <v>0</v>
      </c>
      <c r="S944" s="172" cm="1">
        <f t="array" ref="S944">IFERROR(INDEX(Forecast_Capex_Input!P$12:P$286,$X944),0)</f>
        <v>0</v>
      </c>
      <c r="T944" s="199" t="str" cm="1">
        <f t="array" aca="1" ref="T944" ca="1">IFERROR(INDEX(General!$K$84:$K$103,$AA944),NA)</f>
        <v>N/A</v>
      </c>
      <c r="U944" s="188" cm="1">
        <f t="array" aca="1" ref="U944" ca="1">IFERROR(
IF($F944=General!$E$25,INDEX(Forecast_Capex_Input!S$12:S$286,$X944),
INDEX(Forecast_Capex_Input!T$12:T$286,$X944)),0)</f>
        <v>0</v>
      </c>
      <c r="V944" s="222" t="b">
        <f>IFERROR(INDEX(Overheads!$T$19:$T$26,MATCH($I944,Overheads!$E$19:$E$26,0)),FALSE)</f>
        <v>0</v>
      </c>
      <c r="W944" s="165"/>
      <c r="X944" s="174" t="str">
        <f>IFERROR(
IF(MATCH($C944,Forecast_Capex_Input!$CI$12:$CI$286,1)+1&gt;MAX(Forecast_Capex_Input!$C$12:$C$286),NA,
MATCH($C944,Forecast_Capex_Input!$CI$12:$CI$286,1)+1),1)</f>
        <v>N/A</v>
      </c>
      <c r="Y944" s="174" t="str" cm="1">
        <f t="array" aca="1" ref="Y944" ca="1">IFERROR(
IF(X943&lt;&gt;X944,1,
IF(COUNTIF(OFFSET(Y943,0,0,-INDEX(Forecast_Capex_Input!$CG$12:$CG$286,$X944)),Y943)=INDEX(Forecast_Capex_Input!$CG$12:$CG$286,$X944),Y943+1,Y943)),NA)</f>
        <v>N/A</v>
      </c>
      <c r="Z944" s="174" t="str" cm="1">
        <f t="array" ref="Z944">IFERROR($C944-IF($X944=1,1,INDEX(Forecast_Capex_Input!$CI$12:$CI$286,$X944-1))+1,NA)</f>
        <v>N/A</v>
      </c>
      <c r="AA944" s="174" t="str" cm="1">
        <f t="array" aca="1" ref="AA944" ca="1">IFERROR(IF(Y944=1,
INDEX(Forecast_Capex_Input!$AI$10:$BB$10,SMALL(IF(INDEX(Forecast_Capex_Input!$AI$12:$BB$286,$X944,0)&gt;0,COLUMN(Forecast_Capex_Input!$AI$10:$BB$10)-COLUMN(Forecast_Capex_Input!$AI$12)+1),ROWS(OFFSET(AA943,0,0,-$Z944)))),
OFFSET(AA943,-INDEX(Forecast_Capex_Input!$CG$12:$CG$286,$X944)+1,0)),NA)</f>
        <v>N/A</v>
      </c>
      <c r="AB944" s="174" t="str">
        <f t="shared" ca="1" si="625"/>
        <v>N/A</v>
      </c>
      <c r="AC944" s="222" t="b">
        <f t="shared" si="657"/>
        <v>0</v>
      </c>
      <c r="AD944" s="220" t="b">
        <v>0</v>
      </c>
      <c r="AE944" s="222" t="b">
        <f t="shared" si="626"/>
        <v>1</v>
      </c>
      <c r="AF944" s="165"/>
      <c r="AG944" s="215">
        <v>0</v>
      </c>
      <c r="AH944" s="215">
        <v>0</v>
      </c>
      <c r="AI944" s="215">
        <v>0</v>
      </c>
      <c r="AJ944" s="215">
        <v>0</v>
      </c>
      <c r="AK944" s="215">
        <v>0</v>
      </c>
      <c r="AL944" s="155">
        <v>0</v>
      </c>
      <c r="AM944" s="165"/>
      <c r="AN944" s="215" cm="1">
        <f t="array" aca="1" ref="AN944" ca="1">IFERROR(INDEX(General!O$33:O$34,$AB944)
*AG944,0)</f>
        <v>0</v>
      </c>
      <c r="AO944" s="215" cm="1">
        <f t="array" aca="1" ref="AO944" ca="1">IFERROR(INDEX(General!P$33:P$34,$AB944)
*AH944,0)</f>
        <v>0</v>
      </c>
      <c r="AP944" s="215" cm="1">
        <f t="array" aca="1" ref="AP944" ca="1">IFERROR(INDEX(General!Q$33:Q$34,$AB944)
*AI944,0)</f>
        <v>0</v>
      </c>
      <c r="AQ944" s="215" cm="1">
        <f t="array" aca="1" ref="AQ944" ca="1">IFERROR(INDEX(General!R$33:R$34,$AB944)
*AJ944,0)</f>
        <v>0</v>
      </c>
      <c r="AR944" s="215" cm="1">
        <f t="array" aca="1" ref="AR944" ca="1">IFERROR(INDEX(General!S$33:S$34,$AB944)
*AK944,0)</f>
        <v>0</v>
      </c>
      <c r="AS944" s="155">
        <f t="shared" ca="1" si="658"/>
        <v>0</v>
      </c>
      <c r="AT944" s="165"/>
      <c r="AU944" s="215">
        <f ca="1">IF($AE944=FALSE,AN944*Overheads!$R$24*$V944,
IFERROR(Overheads!$O$49*$V944*AN944,0)
+IFERROR(Overheads!Q$59*$V944*(AN944/Overheads!Q$68),0))</f>
        <v>0</v>
      </c>
      <c r="AV944" s="215">
        <f ca="1">IF($AE944=FALSE,AO944*Overheads!$R$24*$V944,
IFERROR(Overheads!$O$49*$V944*AO944,0)
+IFERROR(Overheads!R$59*$V944*(AO944/Overheads!R$68),0))</f>
        <v>0</v>
      </c>
      <c r="AW944" s="215">
        <f ca="1">IF($AE944=FALSE,AP944*Overheads!$R$24*$V944,
IFERROR(Overheads!$O$49*$V944*AP944,0)
+IFERROR(Overheads!S$59*$V944*(AP944/Overheads!S$68),0))</f>
        <v>0</v>
      </c>
      <c r="AX944" s="215">
        <f ca="1">IF($AE944=FALSE,AQ944*Overheads!$R$24*$V944,
IFERROR(Overheads!$O$49*$V944*AQ944,0)
+IFERROR(Overheads!T$59*$V944*(AQ944/Overheads!T$68),0))</f>
        <v>0</v>
      </c>
      <c r="AY944" s="215">
        <f ca="1">IF($AE944=FALSE,AR944*Overheads!$R$24*$V944,
IFERROR(Overheads!$O$49*$V944*AR944,0)
+IFERROR(Overheads!U$59*$V944*(AR944/Overheads!U$68),0))</f>
        <v>0</v>
      </c>
      <c r="AZ944" s="155">
        <f t="shared" ca="1" si="659"/>
        <v>0</v>
      </c>
      <c r="BA944" s="165"/>
      <c r="BB944" s="215">
        <f ca="1">IF($AE944=FALSE,AN944*Overheads!$S$25,
IFERROR(Overheads!$O$50*AN944,0)
+IFERROR(Overheads!Q$60*(AN944/Overheads!Q$66),0))</f>
        <v>0</v>
      </c>
      <c r="BC944" s="215">
        <f ca="1">IF($AE944=FALSE,AO944*Overheads!$S$25,
IFERROR(Overheads!$O$50*AO944,0)
+IFERROR(Overheads!R$60*(AO944/Overheads!R$66),0))</f>
        <v>0</v>
      </c>
      <c r="BD944" s="215">
        <f ca="1">IF($AE944=FALSE,AP944*Overheads!$S$25,
IFERROR(Overheads!$O$50*AP944,0)
+IFERROR(Overheads!S$60*(AP944/Overheads!S$66),0))</f>
        <v>0</v>
      </c>
      <c r="BE944" s="215">
        <f ca="1">IF($AE944=FALSE,AQ944*Overheads!$S$25,
IFERROR(Overheads!$O$50*AQ944,0)
+IFERROR(Overheads!T$60*(AQ944/Overheads!T$66),0))</f>
        <v>0</v>
      </c>
      <c r="BF944" s="215">
        <f ca="1">IF($AE944=FALSE,AR944*Overheads!$S$25,
IFERROR(Overheads!$O$50*AR944,0)
+IFERROR(Overheads!U$60*(AR944/Overheads!U$66),0))</f>
        <v>0</v>
      </c>
      <c r="BG944" s="155">
        <f t="shared" ca="1" si="660"/>
        <v>0</v>
      </c>
      <c r="BH944" s="165"/>
      <c r="BI944" s="215">
        <f t="shared" ca="1" si="661"/>
        <v>0</v>
      </c>
      <c r="BJ944" s="215">
        <f t="shared" ca="1" si="627"/>
        <v>0</v>
      </c>
      <c r="BK944" s="215">
        <f t="shared" ca="1" si="628"/>
        <v>0</v>
      </c>
      <c r="BL944" s="215">
        <f t="shared" ca="1" si="629"/>
        <v>0</v>
      </c>
      <c r="BM944" s="215">
        <f t="shared" ca="1" si="630"/>
        <v>0</v>
      </c>
      <c r="BN944" s="155">
        <f t="shared" ca="1" si="662"/>
        <v>0</v>
      </c>
      <c r="BO944" s="165"/>
      <c r="BP944" s="187" cm="1">
        <f t="array" ref="BP944">IFERROR(IF($X944=$X943,BP943,INDEX(Forecast_Capex_Input!AC$12:AC$286,$X944)),0)</f>
        <v>0</v>
      </c>
      <c r="BQ944" s="187" cm="1">
        <f t="array" ref="BQ944">IFERROR(IF($X944=$X943,BQ943,INDEX(Forecast_Capex_Input!AD$12:AD$286,$X944)),0)</f>
        <v>0</v>
      </c>
      <c r="BR944" s="187" cm="1">
        <f t="array" ref="BR944">IFERROR(IF($X944=$X943,BR943,INDEX(Forecast_Capex_Input!AE$12:AE$286,$X944)),0)</f>
        <v>0</v>
      </c>
      <c r="BS944" s="187" cm="1">
        <f t="array" ref="BS944">IFERROR(IF($X944=$X943,BS943,INDEX(Forecast_Capex_Input!AF$12:AF$286,$X944)),0)</f>
        <v>0</v>
      </c>
      <c r="BT944" s="187" cm="1">
        <f t="array" ref="BT944">IFERROR(IF($X944=$X943,BT943,INDEX(Forecast_Capex_Input!AG$12:AG$286,$X944)),0)</f>
        <v>0</v>
      </c>
      <c r="BU944" s="165"/>
      <c r="BV944" s="215">
        <f t="shared" si="631"/>
        <v>0</v>
      </c>
      <c r="BW944" s="215">
        <f t="shared" si="632"/>
        <v>0</v>
      </c>
      <c r="BX944" s="215">
        <f t="shared" si="633"/>
        <v>0</v>
      </c>
      <c r="BY944" s="215">
        <f t="shared" si="634"/>
        <v>0</v>
      </c>
      <c r="BZ944" s="215">
        <f t="shared" si="635"/>
        <v>0</v>
      </c>
      <c r="CA944" s="155">
        <f t="shared" si="663"/>
        <v>0</v>
      </c>
      <c r="CB944" s="165"/>
      <c r="CC944" s="215">
        <f t="shared" si="636"/>
        <v>0</v>
      </c>
      <c r="CD944" s="215">
        <f t="shared" si="637"/>
        <v>0</v>
      </c>
      <c r="CE944" s="215">
        <f t="shared" si="638"/>
        <v>0</v>
      </c>
      <c r="CF944" s="215">
        <f t="shared" si="639"/>
        <v>0</v>
      </c>
      <c r="CG944" s="215">
        <f t="shared" si="640"/>
        <v>0</v>
      </c>
      <c r="CH944" s="155">
        <f t="shared" si="664"/>
        <v>0</v>
      </c>
      <c r="CI944" s="165"/>
      <c r="CJ944" s="215">
        <f t="shared" si="641"/>
        <v>0</v>
      </c>
      <c r="CK944" s="215">
        <f t="shared" si="642"/>
        <v>0</v>
      </c>
      <c r="CL944" s="215">
        <f t="shared" si="643"/>
        <v>0</v>
      </c>
      <c r="CM944" s="215">
        <f t="shared" si="644"/>
        <v>0</v>
      </c>
      <c r="CN944" s="215">
        <f t="shared" si="645"/>
        <v>0</v>
      </c>
      <c r="CO944" s="155">
        <f t="shared" si="665"/>
        <v>0</v>
      </c>
      <c r="CP944" s="165"/>
      <c r="CQ944" s="223">
        <f t="shared" si="646"/>
        <v>0</v>
      </c>
      <c r="CR944" s="223">
        <f t="shared" si="647"/>
        <v>0</v>
      </c>
      <c r="CS944" s="223">
        <f t="shared" si="648"/>
        <v>0</v>
      </c>
      <c r="CT944" s="223">
        <f t="shared" si="649"/>
        <v>0</v>
      </c>
      <c r="CU944" s="223">
        <f t="shared" si="650"/>
        <v>0</v>
      </c>
      <c r="CV944" s="155">
        <f t="shared" si="666"/>
        <v>0</v>
      </c>
      <c r="CW944" s="165"/>
      <c r="CX944" s="215">
        <f t="shared" si="667"/>
        <v>0</v>
      </c>
      <c r="CY944" s="215">
        <f t="shared" si="651"/>
        <v>0</v>
      </c>
      <c r="CZ944" s="215">
        <f t="shared" si="652"/>
        <v>0</v>
      </c>
      <c r="DA944" s="215">
        <f t="shared" si="653"/>
        <v>0</v>
      </c>
      <c r="DB944" s="215">
        <f t="shared" si="654"/>
        <v>0</v>
      </c>
      <c r="DC944" s="155">
        <f t="shared" si="668"/>
        <v>0</v>
      </c>
      <c r="DD944" s="165"/>
      <c r="DE944" s="188" t="b" cm="1">
        <f t="array" aca="1" ref="DE944" ca="1">OR($G944=Forecast_Capex_Input!$BF$8:$BF$10)</f>
        <v>0</v>
      </c>
      <c r="DF944" s="188" cm="1">
        <f t="array" aca="1" ref="DF944" ca="1">IFERROR(INDEX(Forecast_Capex_Input!BG$12:BG$286,$X944)
*(INDEX(Forecast_Capex_Input!$H$12:$H$286,$X944)=Repex),0)
*$DE944</f>
        <v>0</v>
      </c>
      <c r="DG944" s="188" cm="1">
        <f t="array" aca="1" ref="DG944" ca="1">IFERROR(INDEX(Forecast_Capex_Input!BH$12:BH$286,$X944)
*(INDEX(Forecast_Capex_Input!$H$12:$H$286,$X944)=Repex),0)
*$DE944</f>
        <v>0</v>
      </c>
      <c r="DH944" s="188" cm="1">
        <f t="array" aca="1" ref="DH944" ca="1">IFERROR(INDEX(Forecast_Capex_Input!BI$12:BI$286,$X944)
*(INDEX(Forecast_Capex_Input!$H$12:$H$286,$X944)=Repex),0)
*$DE944</f>
        <v>0</v>
      </c>
      <c r="DI944" s="188" cm="1">
        <f t="array" aca="1" ref="DI944" ca="1">IFERROR(INDEX(Forecast_Capex_Input!BJ$12:BJ$286,$X944)
*(INDEX(Forecast_Capex_Input!$H$12:$H$286,$X944)=Repex),0)
*$DE944</f>
        <v>0</v>
      </c>
      <c r="DJ944" s="188" cm="1">
        <f t="array" aca="1" ref="DJ944" ca="1">IFERROR(INDEX(Forecast_Capex_Input!BK$12:BK$286,$X944)
*(INDEX(Forecast_Capex_Input!$H$12:$H$286,$X944)=Repex),0)
*$DE944</f>
        <v>0</v>
      </c>
      <c r="DK944" s="188" cm="1">
        <f t="array" aca="1" ref="DK944" ca="1">IFERROR(INDEX(Forecast_Capex_Input!BL$12:BL$286,$X944)
*(INDEX(Forecast_Capex_Input!$H$12:$H$286,$X944)=Repex),0)
*$DE944</f>
        <v>0</v>
      </c>
      <c r="DL944" s="165"/>
      <c r="DM944" s="188" t="b" cm="1">
        <f t="array" aca="1" ref="DM944" ca="1">OR($G944=Forecast_Capex_Input!$BN$8:$BN$9)</f>
        <v>0</v>
      </c>
      <c r="DN944" s="188" cm="1">
        <f t="array" aca="1" ref="DN944" ca="1">IFERROR(INDEX(Forecast_Capex_Input!BO$12:BO$286,$X944)
*(INDEX(Forecast_Capex_Input!$H$12:$H$286,$X944)=Repex),0)
*$DM944</f>
        <v>0</v>
      </c>
      <c r="DO944" s="188" cm="1">
        <f t="array" aca="1" ref="DO944" ca="1">IFERROR(INDEX(Forecast_Capex_Input!BP$12:BP$286,$X944)
*(INDEX(Forecast_Capex_Input!$H$12:$H$286,$X944)=Repex),0)
*$DM944</f>
        <v>0</v>
      </c>
      <c r="DP944" s="188" cm="1">
        <f t="array" aca="1" ref="DP944" ca="1">IFERROR(INDEX(Forecast_Capex_Input!BQ$12:BQ$286,$X944)
*(INDEX(Forecast_Capex_Input!$H$12:$H$286,$X944)=Repex),0)
*$DM944</f>
        <v>0</v>
      </c>
      <c r="DQ944" s="188" cm="1">
        <f t="array" aca="1" ref="DQ944" ca="1">IFERROR(INDEX(Forecast_Capex_Input!BR$12:BR$286,$X944)
*(INDEX(Forecast_Capex_Input!$H$12:$H$286,$X944)=Repex),0)
*$DM944</f>
        <v>0</v>
      </c>
      <c r="DR944" s="188" cm="1">
        <f t="array" aca="1" ref="DR944" ca="1">IFERROR(INDEX(Forecast_Capex_Input!BS$12:BS$286,$X944)
*(INDEX(Forecast_Capex_Input!$H$12:$H$286,$X944)=Repex),0)
*$DM944</f>
        <v>0</v>
      </c>
      <c r="DS944" s="165"/>
      <c r="DT944" s="188" t="b" cm="1">
        <f t="array" aca="1" ref="DT944" ca="1">OR($G944=Forecast_Capex_Input!$BU$8:$BU$10)</f>
        <v>0</v>
      </c>
      <c r="DU944" s="188" cm="1">
        <f t="array" aca="1" ref="DU944" ca="1">IFERROR(INDEX(Forecast_Capex_Input!BV$12:BV$286,$X944)
*(INDEX(Forecast_Capex_Input!$H$12:$H$286,$X944)=Repex),0)
*$DT944</f>
        <v>0</v>
      </c>
      <c r="DV944" s="188" cm="1">
        <f t="array" aca="1" ref="DV944" ca="1">IFERROR(INDEX(Forecast_Capex_Input!BW$12:BW$286,$X944)
*(INDEX(Forecast_Capex_Input!$H$12:$H$286,$X944)=Repex),0)
*$DT944</f>
        <v>0</v>
      </c>
      <c r="DW944" s="188" cm="1">
        <f t="array" aca="1" ref="DW944" ca="1">IFERROR(INDEX(Forecast_Capex_Input!BX$12:BX$286,$X944)
*(INDEX(Forecast_Capex_Input!$H$12:$H$286,$X944)=Repex),0)
*$DT944</f>
        <v>0</v>
      </c>
      <c r="DX944" s="188" cm="1">
        <f t="array" aca="1" ref="DX944" ca="1">IFERROR(INDEX(Forecast_Capex_Input!BY$12:BY$286,$X944)
*(INDEX(Forecast_Capex_Input!$H$12:$H$286,$X944)=Repex),0)
*$DT944</f>
        <v>0</v>
      </c>
      <c r="DY944" s="188" cm="1">
        <f t="array" aca="1" ref="DY944" ca="1">IFERROR(INDEX(Forecast_Capex_Input!BZ$12:BZ$286,$X944)
*(INDEX(Forecast_Capex_Input!$H$12:$H$286,$X944)=Repex),0)
*$DT944</f>
        <v>0</v>
      </c>
      <c r="DZ944" s="188" cm="1">
        <f t="array" aca="1" ref="DZ944" ca="1">IFERROR(INDEX(Forecast_Capex_Input!CA$12:CA$286,$X944)
*(INDEX(Forecast_Capex_Input!$H$12:$H$286,$X944)=Repex),0)
*$DT944</f>
        <v>0</v>
      </c>
      <c r="EA944" s="188" cm="1">
        <f t="array" aca="1" ref="EA944" ca="1">IFERROR(INDEX(Forecast_Capex_Input!CB$12:CB$286,$X944)
*(INDEX(Forecast_Capex_Input!$H$12:$H$286,$X944)=Repex),0)
*$DT944</f>
        <v>0</v>
      </c>
      <c r="EB944" s="188" cm="1">
        <f t="array" aca="1" ref="EB944" ca="1">IFERROR(INDEX(Forecast_Capex_Input!CC$12:CC$286,$X944)
*(INDEX(Forecast_Capex_Input!$H$12:$H$286,$X944)=Repex),0)
*$DT944</f>
        <v>0</v>
      </c>
      <c r="EC944" s="165"/>
      <c r="ED944" s="226" t="str">
        <f t="shared" si="655"/>
        <v>N/A</v>
      </c>
      <c r="EE944" s="174" t="s">
        <v>15</v>
      </c>
    </row>
    <row r="945" spans="3:135" x14ac:dyDescent="0.2">
      <c r="C945" s="174">
        <f t="shared" si="656"/>
        <v>935</v>
      </c>
      <c r="D945" s="167" t="str" cm="1">
        <f t="array" ref="D945">IFERROR(INDEX(Forecast_Capex_Input!$D$12:$D$286,$X945),NA)</f>
        <v>N/A</v>
      </c>
      <c r="E945" s="172" t="str" cm="1">
        <f t="array" ref="E945">IF($X945=NA,NA,INDEX(Forecast_Capex_Input!$E$12:$E$286,$X945))</f>
        <v>N/A</v>
      </c>
      <c r="F945" s="167" t="str" cm="1">
        <f t="array" aca="1" ref="F945" ca="1">IFERROR(INDEX(General!$E$25:$E$26,$Y945),NA)</f>
        <v>N/A</v>
      </c>
      <c r="G945" s="167" t="str" cm="1">
        <f t="array" aca="1" ref="G945" ca="1">IFERROR(INDEX(Forecast_Capex_Input!$AI$11:$BB$11,$AA945),NA)</f>
        <v>N/A</v>
      </c>
      <c r="H945" s="189" t="str" cm="1">
        <f t="array" aca="1" ref="H945" ca="1">IFERROR(INDEX(Forecast_Capex_Input!$AI$12:$BB$286,$X945,$AA945),NA)</f>
        <v>N/A</v>
      </c>
      <c r="I945" s="199" t="str" cm="1">
        <f t="array" ref="I945">IFERROR(INDEX(Forecast_Capex_Input!$F$12:$F$286,$X945),NA)</f>
        <v>N/A</v>
      </c>
      <c r="J945" s="199" t="str" cm="1">
        <f t="array" ref="J945">IFERROR(INDEX(Forecast_Capex_Input!G$12:G$286,$X945),NA)</f>
        <v>N/A</v>
      </c>
      <c r="K945" s="199" t="str" cm="1">
        <f t="array" ref="K945">IFERROR(INDEX(Forecast_Capex_Input!H$12:H$286,$X945),NA)</f>
        <v>N/A</v>
      </c>
      <c r="L945" s="199" t="str" cm="1">
        <f t="array" ref="L945">IFERROR(INDEX(Forecast_Capex_Input!I$12:I$286,$X945),NA)</f>
        <v>N/A</v>
      </c>
      <c r="M945" s="199" t="str" cm="1">
        <f t="array" ref="M945">IFERROR(INDEX(Forecast_Capex_Input!J$12:J$286,$X945),NA)</f>
        <v>N/A</v>
      </c>
      <c r="N945" s="199" t="str" cm="1">
        <f t="array" ref="N945">IFERROR(INDEX(Forecast_Capex_Input!K$12:K$286,$X945),NA)</f>
        <v>N/A</v>
      </c>
      <c r="O945" s="199" t="str" cm="1">
        <f t="array" ref="O945">IFERROR(INDEX(Forecast_Capex_Input!L$12:L$286,$X945),NA)</f>
        <v>N/A</v>
      </c>
      <c r="P945" s="199" t="str" cm="1">
        <f t="array" ref="P945">IFERROR(INDEX(Forecast_Capex_Input!M$12:M$286,$X945),NA)</f>
        <v>N/A</v>
      </c>
      <c r="Q945" s="172" t="str" cm="1">
        <f t="array" ref="Q945">IFERROR(INDEX(Forecast_Capex_Input!N$12:N$286,$X945),NA)</f>
        <v>N/A</v>
      </c>
      <c r="R945" s="265" cm="1">
        <f t="array" ref="R945">IFERROR(INDEX(Forecast_Capex_Input!O$12:O$286,$X945),0)</f>
        <v>0</v>
      </c>
      <c r="S945" s="172" cm="1">
        <f t="array" ref="S945">IFERROR(INDEX(Forecast_Capex_Input!P$12:P$286,$X945),0)</f>
        <v>0</v>
      </c>
      <c r="T945" s="199" t="str" cm="1">
        <f t="array" aca="1" ref="T945" ca="1">IFERROR(INDEX(General!$K$84:$K$103,$AA945),NA)</f>
        <v>N/A</v>
      </c>
      <c r="U945" s="188" cm="1">
        <f t="array" aca="1" ref="U945" ca="1">IFERROR(
IF($F945=General!$E$25,INDEX(Forecast_Capex_Input!S$12:S$286,$X945),
INDEX(Forecast_Capex_Input!T$12:T$286,$X945)),0)</f>
        <v>0</v>
      </c>
      <c r="V945" s="222" t="b">
        <f>IFERROR(INDEX(Overheads!$T$19:$T$26,MATCH($I945,Overheads!$E$19:$E$26,0)),FALSE)</f>
        <v>0</v>
      </c>
      <c r="W945" s="165"/>
      <c r="X945" s="174" t="str">
        <f>IFERROR(
IF(MATCH($C945,Forecast_Capex_Input!$CI$12:$CI$286,1)+1&gt;MAX(Forecast_Capex_Input!$C$12:$C$286),NA,
MATCH($C945,Forecast_Capex_Input!$CI$12:$CI$286,1)+1),1)</f>
        <v>N/A</v>
      </c>
      <c r="Y945" s="174" t="str" cm="1">
        <f t="array" aca="1" ref="Y945" ca="1">IFERROR(
IF(X944&lt;&gt;X945,1,
IF(COUNTIF(OFFSET(Y944,0,0,-INDEX(Forecast_Capex_Input!$CG$12:$CG$286,$X945)),Y944)=INDEX(Forecast_Capex_Input!$CG$12:$CG$286,$X945),Y944+1,Y944)),NA)</f>
        <v>N/A</v>
      </c>
      <c r="Z945" s="174" t="str" cm="1">
        <f t="array" ref="Z945">IFERROR($C945-IF($X945=1,1,INDEX(Forecast_Capex_Input!$CI$12:$CI$286,$X945-1))+1,NA)</f>
        <v>N/A</v>
      </c>
      <c r="AA945" s="174" t="str" cm="1">
        <f t="array" aca="1" ref="AA945" ca="1">IFERROR(IF(Y945=1,
INDEX(Forecast_Capex_Input!$AI$10:$BB$10,SMALL(IF(INDEX(Forecast_Capex_Input!$AI$12:$BB$286,$X945,0)&gt;0,COLUMN(Forecast_Capex_Input!$AI$10:$BB$10)-COLUMN(Forecast_Capex_Input!$AI$12)+1),ROWS(OFFSET(AA944,0,0,-$Z945)))),
OFFSET(AA944,-INDEX(Forecast_Capex_Input!$CG$12:$CG$286,$X945)+1,0)),NA)</f>
        <v>N/A</v>
      </c>
      <c r="AB945" s="174" t="str">
        <f t="shared" ca="1" si="625"/>
        <v>N/A</v>
      </c>
      <c r="AC945" s="222" t="b">
        <f t="shared" si="657"/>
        <v>0</v>
      </c>
      <c r="AD945" s="220" t="b">
        <v>0</v>
      </c>
      <c r="AE945" s="222" t="b">
        <f t="shared" si="626"/>
        <v>1</v>
      </c>
      <c r="AF945" s="165"/>
      <c r="AG945" s="215">
        <v>0</v>
      </c>
      <c r="AH945" s="215">
        <v>0</v>
      </c>
      <c r="AI945" s="215">
        <v>0</v>
      </c>
      <c r="AJ945" s="215">
        <v>0</v>
      </c>
      <c r="AK945" s="215">
        <v>0</v>
      </c>
      <c r="AL945" s="155">
        <v>0</v>
      </c>
      <c r="AM945" s="165"/>
      <c r="AN945" s="215" cm="1">
        <f t="array" aca="1" ref="AN945" ca="1">IFERROR(INDEX(General!O$33:O$34,$AB945)
*AG945,0)</f>
        <v>0</v>
      </c>
      <c r="AO945" s="215" cm="1">
        <f t="array" aca="1" ref="AO945" ca="1">IFERROR(INDEX(General!P$33:P$34,$AB945)
*AH945,0)</f>
        <v>0</v>
      </c>
      <c r="AP945" s="215" cm="1">
        <f t="array" aca="1" ref="AP945" ca="1">IFERROR(INDEX(General!Q$33:Q$34,$AB945)
*AI945,0)</f>
        <v>0</v>
      </c>
      <c r="AQ945" s="215" cm="1">
        <f t="array" aca="1" ref="AQ945" ca="1">IFERROR(INDEX(General!R$33:R$34,$AB945)
*AJ945,0)</f>
        <v>0</v>
      </c>
      <c r="AR945" s="215" cm="1">
        <f t="array" aca="1" ref="AR945" ca="1">IFERROR(INDEX(General!S$33:S$34,$AB945)
*AK945,0)</f>
        <v>0</v>
      </c>
      <c r="AS945" s="155">
        <f t="shared" ca="1" si="658"/>
        <v>0</v>
      </c>
      <c r="AT945" s="165"/>
      <c r="AU945" s="215">
        <f ca="1">IF($AE945=FALSE,AN945*Overheads!$R$24*$V945,
IFERROR(Overheads!$O$49*$V945*AN945,0)
+IFERROR(Overheads!Q$59*$V945*(AN945/Overheads!Q$68),0))</f>
        <v>0</v>
      </c>
      <c r="AV945" s="215">
        <f ca="1">IF($AE945=FALSE,AO945*Overheads!$R$24*$V945,
IFERROR(Overheads!$O$49*$V945*AO945,0)
+IFERROR(Overheads!R$59*$V945*(AO945/Overheads!R$68),0))</f>
        <v>0</v>
      </c>
      <c r="AW945" s="215">
        <f ca="1">IF($AE945=FALSE,AP945*Overheads!$R$24*$V945,
IFERROR(Overheads!$O$49*$V945*AP945,0)
+IFERROR(Overheads!S$59*$V945*(AP945/Overheads!S$68),0))</f>
        <v>0</v>
      </c>
      <c r="AX945" s="215">
        <f ca="1">IF($AE945=FALSE,AQ945*Overheads!$R$24*$V945,
IFERROR(Overheads!$O$49*$V945*AQ945,0)
+IFERROR(Overheads!T$59*$V945*(AQ945/Overheads!T$68),0))</f>
        <v>0</v>
      </c>
      <c r="AY945" s="215">
        <f ca="1">IF($AE945=FALSE,AR945*Overheads!$R$24*$V945,
IFERROR(Overheads!$O$49*$V945*AR945,0)
+IFERROR(Overheads!U$59*$V945*(AR945/Overheads!U$68),0))</f>
        <v>0</v>
      </c>
      <c r="AZ945" s="155">
        <f t="shared" ca="1" si="659"/>
        <v>0</v>
      </c>
      <c r="BA945" s="165"/>
      <c r="BB945" s="215">
        <f ca="1">IF($AE945=FALSE,AN945*Overheads!$S$25,
IFERROR(Overheads!$O$50*AN945,0)
+IFERROR(Overheads!Q$60*(AN945/Overheads!Q$66),0))</f>
        <v>0</v>
      </c>
      <c r="BC945" s="215">
        <f ca="1">IF($AE945=FALSE,AO945*Overheads!$S$25,
IFERROR(Overheads!$O$50*AO945,0)
+IFERROR(Overheads!R$60*(AO945/Overheads!R$66),0))</f>
        <v>0</v>
      </c>
      <c r="BD945" s="215">
        <f ca="1">IF($AE945=FALSE,AP945*Overheads!$S$25,
IFERROR(Overheads!$O$50*AP945,0)
+IFERROR(Overheads!S$60*(AP945/Overheads!S$66),0))</f>
        <v>0</v>
      </c>
      <c r="BE945" s="215">
        <f ca="1">IF($AE945=FALSE,AQ945*Overheads!$S$25,
IFERROR(Overheads!$O$50*AQ945,0)
+IFERROR(Overheads!T$60*(AQ945/Overheads!T$66),0))</f>
        <v>0</v>
      </c>
      <c r="BF945" s="215">
        <f ca="1">IF($AE945=FALSE,AR945*Overheads!$S$25,
IFERROR(Overheads!$O$50*AR945,0)
+IFERROR(Overheads!U$60*(AR945/Overheads!U$66),0))</f>
        <v>0</v>
      </c>
      <c r="BG945" s="155">
        <f t="shared" ca="1" si="660"/>
        <v>0</v>
      </c>
      <c r="BH945" s="165"/>
      <c r="BI945" s="215">
        <f t="shared" ca="1" si="661"/>
        <v>0</v>
      </c>
      <c r="BJ945" s="215">
        <f t="shared" ca="1" si="627"/>
        <v>0</v>
      </c>
      <c r="BK945" s="215">
        <f t="shared" ca="1" si="628"/>
        <v>0</v>
      </c>
      <c r="BL945" s="215">
        <f t="shared" ca="1" si="629"/>
        <v>0</v>
      </c>
      <c r="BM945" s="215">
        <f t="shared" ca="1" si="630"/>
        <v>0</v>
      </c>
      <c r="BN945" s="155">
        <f t="shared" ca="1" si="662"/>
        <v>0</v>
      </c>
      <c r="BO945" s="165"/>
      <c r="BP945" s="187" cm="1">
        <f t="array" ref="BP945">IFERROR(IF($X945=$X944,BP944,INDEX(Forecast_Capex_Input!AC$12:AC$286,$X945)),0)</f>
        <v>0</v>
      </c>
      <c r="BQ945" s="187" cm="1">
        <f t="array" ref="BQ945">IFERROR(IF($X945=$X944,BQ944,INDEX(Forecast_Capex_Input!AD$12:AD$286,$X945)),0)</f>
        <v>0</v>
      </c>
      <c r="BR945" s="187" cm="1">
        <f t="array" ref="BR945">IFERROR(IF($X945=$X944,BR944,INDEX(Forecast_Capex_Input!AE$12:AE$286,$X945)),0)</f>
        <v>0</v>
      </c>
      <c r="BS945" s="187" cm="1">
        <f t="array" ref="BS945">IFERROR(IF($X945=$X944,BS944,INDEX(Forecast_Capex_Input!AF$12:AF$286,$X945)),0)</f>
        <v>0</v>
      </c>
      <c r="BT945" s="187" cm="1">
        <f t="array" ref="BT945">IFERROR(IF($X945=$X944,BT944,INDEX(Forecast_Capex_Input!AG$12:AG$286,$X945)),0)</f>
        <v>0</v>
      </c>
      <c r="BU945" s="165"/>
      <c r="BV945" s="215">
        <f t="shared" si="631"/>
        <v>0</v>
      </c>
      <c r="BW945" s="215">
        <f t="shared" si="632"/>
        <v>0</v>
      </c>
      <c r="BX945" s="215">
        <f t="shared" si="633"/>
        <v>0</v>
      </c>
      <c r="BY945" s="215">
        <f t="shared" si="634"/>
        <v>0</v>
      </c>
      <c r="BZ945" s="215">
        <f t="shared" si="635"/>
        <v>0</v>
      </c>
      <c r="CA945" s="155">
        <f t="shared" si="663"/>
        <v>0</v>
      </c>
      <c r="CB945" s="165"/>
      <c r="CC945" s="215">
        <f t="shared" si="636"/>
        <v>0</v>
      </c>
      <c r="CD945" s="215">
        <f t="shared" si="637"/>
        <v>0</v>
      </c>
      <c r="CE945" s="215">
        <f t="shared" si="638"/>
        <v>0</v>
      </c>
      <c r="CF945" s="215">
        <f t="shared" si="639"/>
        <v>0</v>
      </c>
      <c r="CG945" s="215">
        <f t="shared" si="640"/>
        <v>0</v>
      </c>
      <c r="CH945" s="155">
        <f t="shared" si="664"/>
        <v>0</v>
      </c>
      <c r="CI945" s="165"/>
      <c r="CJ945" s="215">
        <f t="shared" si="641"/>
        <v>0</v>
      </c>
      <c r="CK945" s="215">
        <f t="shared" si="642"/>
        <v>0</v>
      </c>
      <c r="CL945" s="215">
        <f t="shared" si="643"/>
        <v>0</v>
      </c>
      <c r="CM945" s="215">
        <f t="shared" si="644"/>
        <v>0</v>
      </c>
      <c r="CN945" s="215">
        <f t="shared" si="645"/>
        <v>0</v>
      </c>
      <c r="CO945" s="155">
        <f t="shared" si="665"/>
        <v>0</v>
      </c>
      <c r="CP945" s="165"/>
      <c r="CQ945" s="223">
        <f t="shared" si="646"/>
        <v>0</v>
      </c>
      <c r="CR945" s="223">
        <f t="shared" si="647"/>
        <v>0</v>
      </c>
      <c r="CS945" s="223">
        <f t="shared" si="648"/>
        <v>0</v>
      </c>
      <c r="CT945" s="223">
        <f t="shared" si="649"/>
        <v>0</v>
      </c>
      <c r="CU945" s="223">
        <f t="shared" si="650"/>
        <v>0</v>
      </c>
      <c r="CV945" s="155">
        <f t="shared" si="666"/>
        <v>0</v>
      </c>
      <c r="CW945" s="165"/>
      <c r="CX945" s="215">
        <f t="shared" si="667"/>
        <v>0</v>
      </c>
      <c r="CY945" s="215">
        <f t="shared" si="651"/>
        <v>0</v>
      </c>
      <c r="CZ945" s="215">
        <f t="shared" si="652"/>
        <v>0</v>
      </c>
      <c r="DA945" s="215">
        <f t="shared" si="653"/>
        <v>0</v>
      </c>
      <c r="DB945" s="215">
        <f t="shared" si="654"/>
        <v>0</v>
      </c>
      <c r="DC945" s="155">
        <f t="shared" si="668"/>
        <v>0</v>
      </c>
      <c r="DD945" s="165"/>
      <c r="DE945" s="188" t="b" cm="1">
        <f t="array" aca="1" ref="DE945" ca="1">OR($G945=Forecast_Capex_Input!$BF$8:$BF$10)</f>
        <v>0</v>
      </c>
      <c r="DF945" s="188" cm="1">
        <f t="array" aca="1" ref="DF945" ca="1">IFERROR(INDEX(Forecast_Capex_Input!BG$12:BG$286,$X945)
*(INDEX(Forecast_Capex_Input!$H$12:$H$286,$X945)=Repex),0)
*$DE945</f>
        <v>0</v>
      </c>
      <c r="DG945" s="188" cm="1">
        <f t="array" aca="1" ref="DG945" ca="1">IFERROR(INDEX(Forecast_Capex_Input!BH$12:BH$286,$X945)
*(INDEX(Forecast_Capex_Input!$H$12:$H$286,$X945)=Repex),0)
*$DE945</f>
        <v>0</v>
      </c>
      <c r="DH945" s="188" cm="1">
        <f t="array" aca="1" ref="DH945" ca="1">IFERROR(INDEX(Forecast_Capex_Input!BI$12:BI$286,$X945)
*(INDEX(Forecast_Capex_Input!$H$12:$H$286,$X945)=Repex),0)
*$DE945</f>
        <v>0</v>
      </c>
      <c r="DI945" s="188" cm="1">
        <f t="array" aca="1" ref="DI945" ca="1">IFERROR(INDEX(Forecast_Capex_Input!BJ$12:BJ$286,$X945)
*(INDEX(Forecast_Capex_Input!$H$12:$H$286,$X945)=Repex),0)
*$DE945</f>
        <v>0</v>
      </c>
      <c r="DJ945" s="188" cm="1">
        <f t="array" aca="1" ref="DJ945" ca="1">IFERROR(INDEX(Forecast_Capex_Input!BK$12:BK$286,$X945)
*(INDEX(Forecast_Capex_Input!$H$12:$H$286,$X945)=Repex),0)
*$DE945</f>
        <v>0</v>
      </c>
      <c r="DK945" s="188" cm="1">
        <f t="array" aca="1" ref="DK945" ca="1">IFERROR(INDEX(Forecast_Capex_Input!BL$12:BL$286,$X945)
*(INDEX(Forecast_Capex_Input!$H$12:$H$286,$X945)=Repex),0)
*$DE945</f>
        <v>0</v>
      </c>
      <c r="DL945" s="165"/>
      <c r="DM945" s="188" t="b" cm="1">
        <f t="array" aca="1" ref="DM945" ca="1">OR($G945=Forecast_Capex_Input!$BN$8:$BN$9)</f>
        <v>0</v>
      </c>
      <c r="DN945" s="188" cm="1">
        <f t="array" aca="1" ref="DN945" ca="1">IFERROR(INDEX(Forecast_Capex_Input!BO$12:BO$286,$X945)
*(INDEX(Forecast_Capex_Input!$H$12:$H$286,$X945)=Repex),0)
*$DM945</f>
        <v>0</v>
      </c>
      <c r="DO945" s="188" cm="1">
        <f t="array" aca="1" ref="DO945" ca="1">IFERROR(INDEX(Forecast_Capex_Input!BP$12:BP$286,$X945)
*(INDEX(Forecast_Capex_Input!$H$12:$H$286,$X945)=Repex),0)
*$DM945</f>
        <v>0</v>
      </c>
      <c r="DP945" s="188" cm="1">
        <f t="array" aca="1" ref="DP945" ca="1">IFERROR(INDEX(Forecast_Capex_Input!BQ$12:BQ$286,$X945)
*(INDEX(Forecast_Capex_Input!$H$12:$H$286,$X945)=Repex),0)
*$DM945</f>
        <v>0</v>
      </c>
      <c r="DQ945" s="188" cm="1">
        <f t="array" aca="1" ref="DQ945" ca="1">IFERROR(INDEX(Forecast_Capex_Input!BR$12:BR$286,$X945)
*(INDEX(Forecast_Capex_Input!$H$12:$H$286,$X945)=Repex),0)
*$DM945</f>
        <v>0</v>
      </c>
      <c r="DR945" s="188" cm="1">
        <f t="array" aca="1" ref="DR945" ca="1">IFERROR(INDEX(Forecast_Capex_Input!BS$12:BS$286,$X945)
*(INDEX(Forecast_Capex_Input!$H$12:$H$286,$X945)=Repex),0)
*$DM945</f>
        <v>0</v>
      </c>
      <c r="DS945" s="165"/>
      <c r="DT945" s="188" t="b" cm="1">
        <f t="array" aca="1" ref="DT945" ca="1">OR($G945=Forecast_Capex_Input!$BU$8:$BU$10)</f>
        <v>0</v>
      </c>
      <c r="DU945" s="188" cm="1">
        <f t="array" aca="1" ref="DU945" ca="1">IFERROR(INDEX(Forecast_Capex_Input!BV$12:BV$286,$X945)
*(INDEX(Forecast_Capex_Input!$H$12:$H$286,$X945)=Repex),0)
*$DT945</f>
        <v>0</v>
      </c>
      <c r="DV945" s="188" cm="1">
        <f t="array" aca="1" ref="DV945" ca="1">IFERROR(INDEX(Forecast_Capex_Input!BW$12:BW$286,$X945)
*(INDEX(Forecast_Capex_Input!$H$12:$H$286,$X945)=Repex),0)
*$DT945</f>
        <v>0</v>
      </c>
      <c r="DW945" s="188" cm="1">
        <f t="array" aca="1" ref="DW945" ca="1">IFERROR(INDEX(Forecast_Capex_Input!BX$12:BX$286,$X945)
*(INDEX(Forecast_Capex_Input!$H$12:$H$286,$X945)=Repex),0)
*$DT945</f>
        <v>0</v>
      </c>
      <c r="DX945" s="188" cm="1">
        <f t="array" aca="1" ref="DX945" ca="1">IFERROR(INDEX(Forecast_Capex_Input!BY$12:BY$286,$X945)
*(INDEX(Forecast_Capex_Input!$H$12:$H$286,$X945)=Repex),0)
*$DT945</f>
        <v>0</v>
      </c>
      <c r="DY945" s="188" cm="1">
        <f t="array" aca="1" ref="DY945" ca="1">IFERROR(INDEX(Forecast_Capex_Input!BZ$12:BZ$286,$X945)
*(INDEX(Forecast_Capex_Input!$H$12:$H$286,$X945)=Repex),0)
*$DT945</f>
        <v>0</v>
      </c>
      <c r="DZ945" s="188" cm="1">
        <f t="array" aca="1" ref="DZ945" ca="1">IFERROR(INDEX(Forecast_Capex_Input!CA$12:CA$286,$X945)
*(INDEX(Forecast_Capex_Input!$H$12:$H$286,$X945)=Repex),0)
*$DT945</f>
        <v>0</v>
      </c>
      <c r="EA945" s="188" cm="1">
        <f t="array" aca="1" ref="EA945" ca="1">IFERROR(INDEX(Forecast_Capex_Input!CB$12:CB$286,$X945)
*(INDEX(Forecast_Capex_Input!$H$12:$H$286,$X945)=Repex),0)
*$DT945</f>
        <v>0</v>
      </c>
      <c r="EB945" s="188" cm="1">
        <f t="array" aca="1" ref="EB945" ca="1">IFERROR(INDEX(Forecast_Capex_Input!CC$12:CC$286,$X945)
*(INDEX(Forecast_Capex_Input!$H$12:$H$286,$X945)=Repex),0)
*$DT945</f>
        <v>0</v>
      </c>
      <c r="EC945" s="165"/>
      <c r="ED945" s="226" t="str">
        <f t="shared" si="655"/>
        <v>N/A</v>
      </c>
      <c r="EE945" s="174" t="s">
        <v>15</v>
      </c>
    </row>
    <row r="946" spans="3:135" x14ac:dyDescent="0.2">
      <c r="C946" s="174">
        <f t="shared" si="656"/>
        <v>936</v>
      </c>
      <c r="D946" s="167" t="str" cm="1">
        <f t="array" ref="D946">IFERROR(INDEX(Forecast_Capex_Input!$D$12:$D$286,$X946),NA)</f>
        <v>N/A</v>
      </c>
      <c r="E946" s="172" t="str" cm="1">
        <f t="array" ref="E946">IF($X946=NA,NA,INDEX(Forecast_Capex_Input!$E$12:$E$286,$X946))</f>
        <v>N/A</v>
      </c>
      <c r="F946" s="167" t="str" cm="1">
        <f t="array" aca="1" ref="F946" ca="1">IFERROR(INDEX(General!$E$25:$E$26,$Y946),NA)</f>
        <v>N/A</v>
      </c>
      <c r="G946" s="167" t="str" cm="1">
        <f t="array" aca="1" ref="G946" ca="1">IFERROR(INDEX(Forecast_Capex_Input!$AI$11:$BB$11,$AA946),NA)</f>
        <v>N/A</v>
      </c>
      <c r="H946" s="189" t="str" cm="1">
        <f t="array" aca="1" ref="H946" ca="1">IFERROR(INDEX(Forecast_Capex_Input!$AI$12:$BB$286,$X946,$AA946),NA)</f>
        <v>N/A</v>
      </c>
      <c r="I946" s="199" t="str" cm="1">
        <f t="array" ref="I946">IFERROR(INDEX(Forecast_Capex_Input!$F$12:$F$286,$X946),NA)</f>
        <v>N/A</v>
      </c>
      <c r="J946" s="199" t="str" cm="1">
        <f t="array" ref="J946">IFERROR(INDEX(Forecast_Capex_Input!G$12:G$286,$X946),NA)</f>
        <v>N/A</v>
      </c>
      <c r="K946" s="199" t="str" cm="1">
        <f t="array" ref="K946">IFERROR(INDEX(Forecast_Capex_Input!H$12:H$286,$X946),NA)</f>
        <v>N/A</v>
      </c>
      <c r="L946" s="199" t="str" cm="1">
        <f t="array" ref="L946">IFERROR(INDEX(Forecast_Capex_Input!I$12:I$286,$X946),NA)</f>
        <v>N/A</v>
      </c>
      <c r="M946" s="199" t="str" cm="1">
        <f t="array" ref="M946">IFERROR(INDEX(Forecast_Capex_Input!J$12:J$286,$X946),NA)</f>
        <v>N/A</v>
      </c>
      <c r="N946" s="199" t="str" cm="1">
        <f t="array" ref="N946">IFERROR(INDEX(Forecast_Capex_Input!K$12:K$286,$X946),NA)</f>
        <v>N/A</v>
      </c>
      <c r="O946" s="199" t="str" cm="1">
        <f t="array" ref="O946">IFERROR(INDEX(Forecast_Capex_Input!L$12:L$286,$X946),NA)</f>
        <v>N/A</v>
      </c>
      <c r="P946" s="199" t="str" cm="1">
        <f t="array" ref="P946">IFERROR(INDEX(Forecast_Capex_Input!M$12:M$286,$X946),NA)</f>
        <v>N/A</v>
      </c>
      <c r="Q946" s="172" t="str" cm="1">
        <f t="array" ref="Q946">IFERROR(INDEX(Forecast_Capex_Input!N$12:N$286,$X946),NA)</f>
        <v>N/A</v>
      </c>
      <c r="R946" s="265" cm="1">
        <f t="array" ref="R946">IFERROR(INDEX(Forecast_Capex_Input!O$12:O$286,$X946),0)</f>
        <v>0</v>
      </c>
      <c r="S946" s="172" cm="1">
        <f t="array" ref="S946">IFERROR(INDEX(Forecast_Capex_Input!P$12:P$286,$X946),0)</f>
        <v>0</v>
      </c>
      <c r="T946" s="199" t="str" cm="1">
        <f t="array" aca="1" ref="T946" ca="1">IFERROR(INDEX(General!$K$84:$K$103,$AA946),NA)</f>
        <v>N/A</v>
      </c>
      <c r="U946" s="188" cm="1">
        <f t="array" aca="1" ref="U946" ca="1">IFERROR(
IF($F946=General!$E$25,INDEX(Forecast_Capex_Input!S$12:S$286,$X946),
INDEX(Forecast_Capex_Input!T$12:T$286,$X946)),0)</f>
        <v>0</v>
      </c>
      <c r="V946" s="222" t="b">
        <f>IFERROR(INDEX(Overheads!$T$19:$T$26,MATCH($I946,Overheads!$E$19:$E$26,0)),FALSE)</f>
        <v>0</v>
      </c>
      <c r="W946" s="165"/>
      <c r="X946" s="174" t="str">
        <f>IFERROR(
IF(MATCH($C946,Forecast_Capex_Input!$CI$12:$CI$286,1)+1&gt;MAX(Forecast_Capex_Input!$C$12:$C$286),NA,
MATCH($C946,Forecast_Capex_Input!$CI$12:$CI$286,1)+1),1)</f>
        <v>N/A</v>
      </c>
      <c r="Y946" s="174" t="str" cm="1">
        <f t="array" aca="1" ref="Y946" ca="1">IFERROR(
IF(X945&lt;&gt;X946,1,
IF(COUNTIF(OFFSET(Y945,0,0,-INDEX(Forecast_Capex_Input!$CG$12:$CG$286,$X946)),Y945)=INDEX(Forecast_Capex_Input!$CG$12:$CG$286,$X946),Y945+1,Y945)),NA)</f>
        <v>N/A</v>
      </c>
      <c r="Z946" s="174" t="str" cm="1">
        <f t="array" ref="Z946">IFERROR($C946-IF($X946=1,1,INDEX(Forecast_Capex_Input!$CI$12:$CI$286,$X946-1))+1,NA)</f>
        <v>N/A</v>
      </c>
      <c r="AA946" s="174" t="str" cm="1">
        <f t="array" aca="1" ref="AA946" ca="1">IFERROR(IF(Y946=1,
INDEX(Forecast_Capex_Input!$AI$10:$BB$10,SMALL(IF(INDEX(Forecast_Capex_Input!$AI$12:$BB$286,$X946,0)&gt;0,COLUMN(Forecast_Capex_Input!$AI$10:$BB$10)-COLUMN(Forecast_Capex_Input!$AI$12)+1),ROWS(OFFSET(AA945,0,0,-$Z946)))),
OFFSET(AA945,-INDEX(Forecast_Capex_Input!$CG$12:$CG$286,$X946)+1,0)),NA)</f>
        <v>N/A</v>
      </c>
      <c r="AB946" s="174" t="str">
        <f t="shared" ca="1" si="625"/>
        <v>N/A</v>
      </c>
      <c r="AC946" s="222" t="b">
        <f t="shared" si="657"/>
        <v>0</v>
      </c>
      <c r="AD946" s="220" t="b">
        <v>0</v>
      </c>
      <c r="AE946" s="222" t="b">
        <f t="shared" si="626"/>
        <v>1</v>
      </c>
      <c r="AF946" s="165"/>
      <c r="AG946" s="215">
        <v>0</v>
      </c>
      <c r="AH946" s="215">
        <v>0</v>
      </c>
      <c r="AI946" s="215">
        <v>0</v>
      </c>
      <c r="AJ946" s="215">
        <v>0</v>
      </c>
      <c r="AK946" s="215">
        <v>0</v>
      </c>
      <c r="AL946" s="155">
        <v>0</v>
      </c>
      <c r="AM946" s="165"/>
      <c r="AN946" s="215" cm="1">
        <f t="array" aca="1" ref="AN946" ca="1">IFERROR(INDEX(General!O$33:O$34,$AB946)
*AG946,0)</f>
        <v>0</v>
      </c>
      <c r="AO946" s="215" cm="1">
        <f t="array" aca="1" ref="AO946" ca="1">IFERROR(INDEX(General!P$33:P$34,$AB946)
*AH946,0)</f>
        <v>0</v>
      </c>
      <c r="AP946" s="215" cm="1">
        <f t="array" aca="1" ref="AP946" ca="1">IFERROR(INDEX(General!Q$33:Q$34,$AB946)
*AI946,0)</f>
        <v>0</v>
      </c>
      <c r="AQ946" s="215" cm="1">
        <f t="array" aca="1" ref="AQ946" ca="1">IFERROR(INDEX(General!R$33:R$34,$AB946)
*AJ946,0)</f>
        <v>0</v>
      </c>
      <c r="AR946" s="215" cm="1">
        <f t="array" aca="1" ref="AR946" ca="1">IFERROR(INDEX(General!S$33:S$34,$AB946)
*AK946,0)</f>
        <v>0</v>
      </c>
      <c r="AS946" s="155">
        <f t="shared" ca="1" si="658"/>
        <v>0</v>
      </c>
      <c r="AT946" s="165"/>
      <c r="AU946" s="215">
        <f ca="1">IF($AE946=FALSE,AN946*Overheads!$R$24*$V946,
IFERROR(Overheads!$O$49*$V946*AN946,0)
+IFERROR(Overheads!Q$59*$V946*(AN946/Overheads!Q$68),0))</f>
        <v>0</v>
      </c>
      <c r="AV946" s="215">
        <f ca="1">IF($AE946=FALSE,AO946*Overheads!$R$24*$V946,
IFERROR(Overheads!$O$49*$V946*AO946,0)
+IFERROR(Overheads!R$59*$V946*(AO946/Overheads!R$68),0))</f>
        <v>0</v>
      </c>
      <c r="AW946" s="215">
        <f ca="1">IF($AE946=FALSE,AP946*Overheads!$R$24*$V946,
IFERROR(Overheads!$O$49*$V946*AP946,0)
+IFERROR(Overheads!S$59*$V946*(AP946/Overheads!S$68),0))</f>
        <v>0</v>
      </c>
      <c r="AX946" s="215">
        <f ca="1">IF($AE946=FALSE,AQ946*Overheads!$R$24*$V946,
IFERROR(Overheads!$O$49*$V946*AQ946,0)
+IFERROR(Overheads!T$59*$V946*(AQ946/Overheads!T$68),0))</f>
        <v>0</v>
      </c>
      <c r="AY946" s="215">
        <f ca="1">IF($AE946=FALSE,AR946*Overheads!$R$24*$V946,
IFERROR(Overheads!$O$49*$V946*AR946,0)
+IFERROR(Overheads!U$59*$V946*(AR946/Overheads!U$68),0))</f>
        <v>0</v>
      </c>
      <c r="AZ946" s="155">
        <f t="shared" ca="1" si="659"/>
        <v>0</v>
      </c>
      <c r="BA946" s="165"/>
      <c r="BB946" s="215">
        <f ca="1">IF($AE946=FALSE,AN946*Overheads!$S$25,
IFERROR(Overheads!$O$50*AN946,0)
+IFERROR(Overheads!Q$60*(AN946/Overheads!Q$66),0))</f>
        <v>0</v>
      </c>
      <c r="BC946" s="215">
        <f ca="1">IF($AE946=FALSE,AO946*Overheads!$S$25,
IFERROR(Overheads!$O$50*AO946,0)
+IFERROR(Overheads!R$60*(AO946/Overheads!R$66),0))</f>
        <v>0</v>
      </c>
      <c r="BD946" s="215">
        <f ca="1">IF($AE946=FALSE,AP946*Overheads!$S$25,
IFERROR(Overheads!$O$50*AP946,0)
+IFERROR(Overheads!S$60*(AP946/Overheads!S$66),0))</f>
        <v>0</v>
      </c>
      <c r="BE946" s="215">
        <f ca="1">IF($AE946=FALSE,AQ946*Overheads!$S$25,
IFERROR(Overheads!$O$50*AQ946,0)
+IFERROR(Overheads!T$60*(AQ946/Overheads!T$66),0))</f>
        <v>0</v>
      </c>
      <c r="BF946" s="215">
        <f ca="1">IF($AE946=FALSE,AR946*Overheads!$S$25,
IFERROR(Overheads!$O$50*AR946,0)
+IFERROR(Overheads!U$60*(AR946/Overheads!U$66),0))</f>
        <v>0</v>
      </c>
      <c r="BG946" s="155">
        <f t="shared" ca="1" si="660"/>
        <v>0</v>
      </c>
      <c r="BH946" s="165"/>
      <c r="BI946" s="215">
        <f t="shared" ca="1" si="661"/>
        <v>0</v>
      </c>
      <c r="BJ946" s="215">
        <f t="shared" ca="1" si="627"/>
        <v>0</v>
      </c>
      <c r="BK946" s="215">
        <f t="shared" ca="1" si="628"/>
        <v>0</v>
      </c>
      <c r="BL946" s="215">
        <f t="shared" ca="1" si="629"/>
        <v>0</v>
      </c>
      <c r="BM946" s="215">
        <f t="shared" ca="1" si="630"/>
        <v>0</v>
      </c>
      <c r="BN946" s="155">
        <f t="shared" ca="1" si="662"/>
        <v>0</v>
      </c>
      <c r="BO946" s="165"/>
      <c r="BP946" s="187" cm="1">
        <f t="array" ref="BP946">IFERROR(IF($X946=$X945,BP945,INDEX(Forecast_Capex_Input!AC$12:AC$286,$X946)),0)</f>
        <v>0</v>
      </c>
      <c r="BQ946" s="187" cm="1">
        <f t="array" ref="BQ946">IFERROR(IF($X946=$X945,BQ945,INDEX(Forecast_Capex_Input!AD$12:AD$286,$X946)),0)</f>
        <v>0</v>
      </c>
      <c r="BR946" s="187" cm="1">
        <f t="array" ref="BR946">IFERROR(IF($X946=$X945,BR945,INDEX(Forecast_Capex_Input!AE$12:AE$286,$X946)),0)</f>
        <v>0</v>
      </c>
      <c r="BS946" s="187" cm="1">
        <f t="array" ref="BS946">IFERROR(IF($X946=$X945,BS945,INDEX(Forecast_Capex_Input!AF$12:AF$286,$X946)),0)</f>
        <v>0</v>
      </c>
      <c r="BT946" s="187" cm="1">
        <f t="array" ref="BT946">IFERROR(IF($X946=$X945,BT945,INDEX(Forecast_Capex_Input!AG$12:AG$286,$X946)),0)</f>
        <v>0</v>
      </c>
      <c r="BU946" s="165"/>
      <c r="BV946" s="215">
        <f t="shared" si="631"/>
        <v>0</v>
      </c>
      <c r="BW946" s="215">
        <f t="shared" si="632"/>
        <v>0</v>
      </c>
      <c r="BX946" s="215">
        <f t="shared" si="633"/>
        <v>0</v>
      </c>
      <c r="BY946" s="215">
        <f t="shared" si="634"/>
        <v>0</v>
      </c>
      <c r="BZ946" s="215">
        <f t="shared" si="635"/>
        <v>0</v>
      </c>
      <c r="CA946" s="155">
        <f t="shared" si="663"/>
        <v>0</v>
      </c>
      <c r="CB946" s="165"/>
      <c r="CC946" s="215">
        <f t="shared" si="636"/>
        <v>0</v>
      </c>
      <c r="CD946" s="215">
        <f t="shared" si="637"/>
        <v>0</v>
      </c>
      <c r="CE946" s="215">
        <f t="shared" si="638"/>
        <v>0</v>
      </c>
      <c r="CF946" s="215">
        <f t="shared" si="639"/>
        <v>0</v>
      </c>
      <c r="CG946" s="215">
        <f t="shared" si="640"/>
        <v>0</v>
      </c>
      <c r="CH946" s="155">
        <f t="shared" si="664"/>
        <v>0</v>
      </c>
      <c r="CI946" s="165"/>
      <c r="CJ946" s="215">
        <f t="shared" si="641"/>
        <v>0</v>
      </c>
      <c r="CK946" s="215">
        <f t="shared" si="642"/>
        <v>0</v>
      </c>
      <c r="CL946" s="215">
        <f t="shared" si="643"/>
        <v>0</v>
      </c>
      <c r="CM946" s="215">
        <f t="shared" si="644"/>
        <v>0</v>
      </c>
      <c r="CN946" s="215">
        <f t="shared" si="645"/>
        <v>0</v>
      </c>
      <c r="CO946" s="155">
        <f t="shared" si="665"/>
        <v>0</v>
      </c>
      <c r="CP946" s="165"/>
      <c r="CQ946" s="223">
        <f t="shared" si="646"/>
        <v>0</v>
      </c>
      <c r="CR946" s="223">
        <f t="shared" si="647"/>
        <v>0</v>
      </c>
      <c r="CS946" s="223">
        <f t="shared" si="648"/>
        <v>0</v>
      </c>
      <c r="CT946" s="223">
        <f t="shared" si="649"/>
        <v>0</v>
      </c>
      <c r="CU946" s="223">
        <f t="shared" si="650"/>
        <v>0</v>
      </c>
      <c r="CV946" s="155">
        <f t="shared" si="666"/>
        <v>0</v>
      </c>
      <c r="CW946" s="165"/>
      <c r="CX946" s="215">
        <f t="shared" si="667"/>
        <v>0</v>
      </c>
      <c r="CY946" s="215">
        <f t="shared" si="651"/>
        <v>0</v>
      </c>
      <c r="CZ946" s="215">
        <f t="shared" si="652"/>
        <v>0</v>
      </c>
      <c r="DA946" s="215">
        <f t="shared" si="653"/>
        <v>0</v>
      </c>
      <c r="DB946" s="215">
        <f t="shared" si="654"/>
        <v>0</v>
      </c>
      <c r="DC946" s="155">
        <f t="shared" si="668"/>
        <v>0</v>
      </c>
      <c r="DD946" s="165"/>
      <c r="DE946" s="188" t="b" cm="1">
        <f t="array" aca="1" ref="DE946" ca="1">OR($G946=Forecast_Capex_Input!$BF$8:$BF$10)</f>
        <v>0</v>
      </c>
      <c r="DF946" s="188" cm="1">
        <f t="array" aca="1" ref="DF946" ca="1">IFERROR(INDEX(Forecast_Capex_Input!BG$12:BG$286,$X946)
*(INDEX(Forecast_Capex_Input!$H$12:$H$286,$X946)=Repex),0)
*$DE946</f>
        <v>0</v>
      </c>
      <c r="DG946" s="188" cm="1">
        <f t="array" aca="1" ref="DG946" ca="1">IFERROR(INDEX(Forecast_Capex_Input!BH$12:BH$286,$X946)
*(INDEX(Forecast_Capex_Input!$H$12:$H$286,$X946)=Repex),0)
*$DE946</f>
        <v>0</v>
      </c>
      <c r="DH946" s="188" cm="1">
        <f t="array" aca="1" ref="DH946" ca="1">IFERROR(INDEX(Forecast_Capex_Input!BI$12:BI$286,$X946)
*(INDEX(Forecast_Capex_Input!$H$12:$H$286,$X946)=Repex),0)
*$DE946</f>
        <v>0</v>
      </c>
      <c r="DI946" s="188" cm="1">
        <f t="array" aca="1" ref="DI946" ca="1">IFERROR(INDEX(Forecast_Capex_Input!BJ$12:BJ$286,$X946)
*(INDEX(Forecast_Capex_Input!$H$12:$H$286,$X946)=Repex),0)
*$DE946</f>
        <v>0</v>
      </c>
      <c r="DJ946" s="188" cm="1">
        <f t="array" aca="1" ref="DJ946" ca="1">IFERROR(INDEX(Forecast_Capex_Input!BK$12:BK$286,$X946)
*(INDEX(Forecast_Capex_Input!$H$12:$H$286,$X946)=Repex),0)
*$DE946</f>
        <v>0</v>
      </c>
      <c r="DK946" s="188" cm="1">
        <f t="array" aca="1" ref="DK946" ca="1">IFERROR(INDEX(Forecast_Capex_Input!BL$12:BL$286,$X946)
*(INDEX(Forecast_Capex_Input!$H$12:$H$286,$X946)=Repex),0)
*$DE946</f>
        <v>0</v>
      </c>
      <c r="DL946" s="165"/>
      <c r="DM946" s="188" t="b" cm="1">
        <f t="array" aca="1" ref="DM946" ca="1">OR($G946=Forecast_Capex_Input!$BN$8:$BN$9)</f>
        <v>0</v>
      </c>
      <c r="DN946" s="188" cm="1">
        <f t="array" aca="1" ref="DN946" ca="1">IFERROR(INDEX(Forecast_Capex_Input!BO$12:BO$286,$X946)
*(INDEX(Forecast_Capex_Input!$H$12:$H$286,$X946)=Repex),0)
*$DM946</f>
        <v>0</v>
      </c>
      <c r="DO946" s="188" cm="1">
        <f t="array" aca="1" ref="DO946" ca="1">IFERROR(INDEX(Forecast_Capex_Input!BP$12:BP$286,$X946)
*(INDEX(Forecast_Capex_Input!$H$12:$H$286,$X946)=Repex),0)
*$DM946</f>
        <v>0</v>
      </c>
      <c r="DP946" s="188" cm="1">
        <f t="array" aca="1" ref="DP946" ca="1">IFERROR(INDEX(Forecast_Capex_Input!BQ$12:BQ$286,$X946)
*(INDEX(Forecast_Capex_Input!$H$12:$H$286,$X946)=Repex),0)
*$DM946</f>
        <v>0</v>
      </c>
      <c r="DQ946" s="188" cm="1">
        <f t="array" aca="1" ref="DQ946" ca="1">IFERROR(INDEX(Forecast_Capex_Input!BR$12:BR$286,$X946)
*(INDEX(Forecast_Capex_Input!$H$12:$H$286,$X946)=Repex),0)
*$DM946</f>
        <v>0</v>
      </c>
      <c r="DR946" s="188" cm="1">
        <f t="array" aca="1" ref="DR946" ca="1">IFERROR(INDEX(Forecast_Capex_Input!BS$12:BS$286,$X946)
*(INDEX(Forecast_Capex_Input!$H$12:$H$286,$X946)=Repex),0)
*$DM946</f>
        <v>0</v>
      </c>
      <c r="DS946" s="165"/>
      <c r="DT946" s="188" t="b" cm="1">
        <f t="array" aca="1" ref="DT946" ca="1">OR($G946=Forecast_Capex_Input!$BU$8:$BU$10)</f>
        <v>0</v>
      </c>
      <c r="DU946" s="188" cm="1">
        <f t="array" aca="1" ref="DU946" ca="1">IFERROR(INDEX(Forecast_Capex_Input!BV$12:BV$286,$X946)
*(INDEX(Forecast_Capex_Input!$H$12:$H$286,$X946)=Repex),0)
*$DT946</f>
        <v>0</v>
      </c>
      <c r="DV946" s="188" cm="1">
        <f t="array" aca="1" ref="DV946" ca="1">IFERROR(INDEX(Forecast_Capex_Input!BW$12:BW$286,$X946)
*(INDEX(Forecast_Capex_Input!$H$12:$H$286,$X946)=Repex),0)
*$DT946</f>
        <v>0</v>
      </c>
      <c r="DW946" s="188" cm="1">
        <f t="array" aca="1" ref="DW946" ca="1">IFERROR(INDEX(Forecast_Capex_Input!BX$12:BX$286,$X946)
*(INDEX(Forecast_Capex_Input!$H$12:$H$286,$X946)=Repex),0)
*$DT946</f>
        <v>0</v>
      </c>
      <c r="DX946" s="188" cm="1">
        <f t="array" aca="1" ref="DX946" ca="1">IFERROR(INDEX(Forecast_Capex_Input!BY$12:BY$286,$X946)
*(INDEX(Forecast_Capex_Input!$H$12:$H$286,$X946)=Repex),0)
*$DT946</f>
        <v>0</v>
      </c>
      <c r="DY946" s="188" cm="1">
        <f t="array" aca="1" ref="DY946" ca="1">IFERROR(INDEX(Forecast_Capex_Input!BZ$12:BZ$286,$X946)
*(INDEX(Forecast_Capex_Input!$H$12:$H$286,$X946)=Repex),0)
*$DT946</f>
        <v>0</v>
      </c>
      <c r="DZ946" s="188" cm="1">
        <f t="array" aca="1" ref="DZ946" ca="1">IFERROR(INDEX(Forecast_Capex_Input!CA$12:CA$286,$X946)
*(INDEX(Forecast_Capex_Input!$H$12:$H$286,$X946)=Repex),0)
*$DT946</f>
        <v>0</v>
      </c>
      <c r="EA946" s="188" cm="1">
        <f t="array" aca="1" ref="EA946" ca="1">IFERROR(INDEX(Forecast_Capex_Input!CB$12:CB$286,$X946)
*(INDEX(Forecast_Capex_Input!$H$12:$H$286,$X946)=Repex),0)
*$DT946</f>
        <v>0</v>
      </c>
      <c r="EB946" s="188" cm="1">
        <f t="array" aca="1" ref="EB946" ca="1">IFERROR(INDEX(Forecast_Capex_Input!CC$12:CC$286,$X946)
*(INDEX(Forecast_Capex_Input!$H$12:$H$286,$X946)=Repex),0)
*$DT946</f>
        <v>0</v>
      </c>
      <c r="EC946" s="165"/>
      <c r="ED946" s="226" t="str">
        <f t="shared" si="655"/>
        <v>N/A</v>
      </c>
      <c r="EE946" s="174" t="s">
        <v>15</v>
      </c>
    </row>
    <row r="947" spans="3:135" x14ac:dyDescent="0.2">
      <c r="C947" s="174">
        <f t="shared" si="656"/>
        <v>937</v>
      </c>
      <c r="D947" s="167" t="str" cm="1">
        <f t="array" ref="D947">IFERROR(INDEX(Forecast_Capex_Input!$D$12:$D$286,$X947),NA)</f>
        <v>N/A</v>
      </c>
      <c r="E947" s="172" t="str" cm="1">
        <f t="array" ref="E947">IF($X947=NA,NA,INDEX(Forecast_Capex_Input!$E$12:$E$286,$X947))</f>
        <v>N/A</v>
      </c>
      <c r="F947" s="167" t="str" cm="1">
        <f t="array" aca="1" ref="F947" ca="1">IFERROR(INDEX(General!$E$25:$E$26,$Y947),NA)</f>
        <v>N/A</v>
      </c>
      <c r="G947" s="167" t="str" cm="1">
        <f t="array" aca="1" ref="G947" ca="1">IFERROR(INDEX(Forecast_Capex_Input!$AI$11:$BB$11,$AA947),NA)</f>
        <v>N/A</v>
      </c>
      <c r="H947" s="189" t="str" cm="1">
        <f t="array" aca="1" ref="H947" ca="1">IFERROR(INDEX(Forecast_Capex_Input!$AI$12:$BB$286,$X947,$AA947),NA)</f>
        <v>N/A</v>
      </c>
      <c r="I947" s="199" t="str" cm="1">
        <f t="array" ref="I947">IFERROR(INDEX(Forecast_Capex_Input!$F$12:$F$286,$X947),NA)</f>
        <v>N/A</v>
      </c>
      <c r="J947" s="199" t="str" cm="1">
        <f t="array" ref="J947">IFERROR(INDEX(Forecast_Capex_Input!G$12:G$286,$X947),NA)</f>
        <v>N/A</v>
      </c>
      <c r="K947" s="199" t="str" cm="1">
        <f t="array" ref="K947">IFERROR(INDEX(Forecast_Capex_Input!H$12:H$286,$X947),NA)</f>
        <v>N/A</v>
      </c>
      <c r="L947" s="199" t="str" cm="1">
        <f t="array" ref="L947">IFERROR(INDEX(Forecast_Capex_Input!I$12:I$286,$X947),NA)</f>
        <v>N/A</v>
      </c>
      <c r="M947" s="199" t="str" cm="1">
        <f t="array" ref="M947">IFERROR(INDEX(Forecast_Capex_Input!J$12:J$286,$X947),NA)</f>
        <v>N/A</v>
      </c>
      <c r="N947" s="199" t="str" cm="1">
        <f t="array" ref="N947">IFERROR(INDEX(Forecast_Capex_Input!K$12:K$286,$X947),NA)</f>
        <v>N/A</v>
      </c>
      <c r="O947" s="199" t="str" cm="1">
        <f t="array" ref="O947">IFERROR(INDEX(Forecast_Capex_Input!L$12:L$286,$X947),NA)</f>
        <v>N/A</v>
      </c>
      <c r="P947" s="199" t="str" cm="1">
        <f t="array" ref="P947">IFERROR(INDEX(Forecast_Capex_Input!M$12:M$286,$X947),NA)</f>
        <v>N/A</v>
      </c>
      <c r="Q947" s="172" t="str" cm="1">
        <f t="array" ref="Q947">IFERROR(INDEX(Forecast_Capex_Input!N$12:N$286,$X947),NA)</f>
        <v>N/A</v>
      </c>
      <c r="R947" s="265" cm="1">
        <f t="array" ref="R947">IFERROR(INDEX(Forecast_Capex_Input!O$12:O$286,$X947),0)</f>
        <v>0</v>
      </c>
      <c r="S947" s="172" cm="1">
        <f t="array" ref="S947">IFERROR(INDEX(Forecast_Capex_Input!P$12:P$286,$X947),0)</f>
        <v>0</v>
      </c>
      <c r="T947" s="199" t="str" cm="1">
        <f t="array" aca="1" ref="T947" ca="1">IFERROR(INDEX(General!$K$84:$K$103,$AA947),NA)</f>
        <v>N/A</v>
      </c>
      <c r="U947" s="188" cm="1">
        <f t="array" aca="1" ref="U947" ca="1">IFERROR(
IF($F947=General!$E$25,INDEX(Forecast_Capex_Input!S$12:S$286,$X947),
INDEX(Forecast_Capex_Input!T$12:T$286,$X947)),0)</f>
        <v>0</v>
      </c>
      <c r="V947" s="222" t="b">
        <f>IFERROR(INDEX(Overheads!$T$19:$T$26,MATCH($I947,Overheads!$E$19:$E$26,0)),FALSE)</f>
        <v>0</v>
      </c>
      <c r="W947" s="165"/>
      <c r="X947" s="174" t="str">
        <f>IFERROR(
IF(MATCH($C947,Forecast_Capex_Input!$CI$12:$CI$286,1)+1&gt;MAX(Forecast_Capex_Input!$C$12:$C$286),NA,
MATCH($C947,Forecast_Capex_Input!$CI$12:$CI$286,1)+1),1)</f>
        <v>N/A</v>
      </c>
      <c r="Y947" s="174" t="str" cm="1">
        <f t="array" aca="1" ref="Y947" ca="1">IFERROR(
IF(X946&lt;&gt;X947,1,
IF(COUNTIF(OFFSET(Y946,0,0,-INDEX(Forecast_Capex_Input!$CG$12:$CG$286,$X947)),Y946)=INDEX(Forecast_Capex_Input!$CG$12:$CG$286,$X947),Y946+1,Y946)),NA)</f>
        <v>N/A</v>
      </c>
      <c r="Z947" s="174" t="str" cm="1">
        <f t="array" ref="Z947">IFERROR($C947-IF($X947=1,1,INDEX(Forecast_Capex_Input!$CI$12:$CI$286,$X947-1))+1,NA)</f>
        <v>N/A</v>
      </c>
      <c r="AA947" s="174" t="str" cm="1">
        <f t="array" aca="1" ref="AA947" ca="1">IFERROR(IF(Y947=1,
INDEX(Forecast_Capex_Input!$AI$10:$BB$10,SMALL(IF(INDEX(Forecast_Capex_Input!$AI$12:$BB$286,$X947,0)&gt;0,COLUMN(Forecast_Capex_Input!$AI$10:$BB$10)-COLUMN(Forecast_Capex_Input!$AI$12)+1),ROWS(OFFSET(AA946,0,0,-$Z947)))),
OFFSET(AA946,-INDEX(Forecast_Capex_Input!$CG$12:$CG$286,$X947)+1,0)),NA)</f>
        <v>N/A</v>
      </c>
      <c r="AB947" s="174" t="str">
        <f t="shared" ca="1" si="625"/>
        <v>N/A</v>
      </c>
      <c r="AC947" s="222" t="b">
        <f t="shared" si="657"/>
        <v>0</v>
      </c>
      <c r="AD947" s="220" t="b">
        <v>0</v>
      </c>
      <c r="AE947" s="222" t="b">
        <f t="shared" si="626"/>
        <v>1</v>
      </c>
      <c r="AF947" s="165"/>
      <c r="AG947" s="215">
        <v>0</v>
      </c>
      <c r="AH947" s="215">
        <v>0</v>
      </c>
      <c r="AI947" s="215">
        <v>0</v>
      </c>
      <c r="AJ947" s="215">
        <v>0</v>
      </c>
      <c r="AK947" s="215">
        <v>0</v>
      </c>
      <c r="AL947" s="155">
        <v>0</v>
      </c>
      <c r="AM947" s="165"/>
      <c r="AN947" s="215" cm="1">
        <f t="array" aca="1" ref="AN947" ca="1">IFERROR(INDEX(General!O$33:O$34,$AB947)
*AG947,0)</f>
        <v>0</v>
      </c>
      <c r="AO947" s="215" cm="1">
        <f t="array" aca="1" ref="AO947" ca="1">IFERROR(INDEX(General!P$33:P$34,$AB947)
*AH947,0)</f>
        <v>0</v>
      </c>
      <c r="AP947" s="215" cm="1">
        <f t="array" aca="1" ref="AP947" ca="1">IFERROR(INDEX(General!Q$33:Q$34,$AB947)
*AI947,0)</f>
        <v>0</v>
      </c>
      <c r="AQ947" s="215" cm="1">
        <f t="array" aca="1" ref="AQ947" ca="1">IFERROR(INDEX(General!R$33:R$34,$AB947)
*AJ947,0)</f>
        <v>0</v>
      </c>
      <c r="AR947" s="215" cm="1">
        <f t="array" aca="1" ref="AR947" ca="1">IFERROR(INDEX(General!S$33:S$34,$AB947)
*AK947,0)</f>
        <v>0</v>
      </c>
      <c r="AS947" s="155">
        <f t="shared" ca="1" si="658"/>
        <v>0</v>
      </c>
      <c r="AT947" s="165"/>
      <c r="AU947" s="215">
        <f ca="1">IF($AE947=FALSE,AN947*Overheads!$R$24*$V947,
IFERROR(Overheads!$O$49*$V947*AN947,0)
+IFERROR(Overheads!Q$59*$V947*(AN947/Overheads!Q$68),0))</f>
        <v>0</v>
      </c>
      <c r="AV947" s="215">
        <f ca="1">IF($AE947=FALSE,AO947*Overheads!$R$24*$V947,
IFERROR(Overheads!$O$49*$V947*AO947,0)
+IFERROR(Overheads!R$59*$V947*(AO947/Overheads!R$68),0))</f>
        <v>0</v>
      </c>
      <c r="AW947" s="215">
        <f ca="1">IF($AE947=FALSE,AP947*Overheads!$R$24*$V947,
IFERROR(Overheads!$O$49*$V947*AP947,0)
+IFERROR(Overheads!S$59*$V947*(AP947/Overheads!S$68),0))</f>
        <v>0</v>
      </c>
      <c r="AX947" s="215">
        <f ca="1">IF($AE947=FALSE,AQ947*Overheads!$R$24*$V947,
IFERROR(Overheads!$O$49*$V947*AQ947,0)
+IFERROR(Overheads!T$59*$V947*(AQ947/Overheads!T$68),0))</f>
        <v>0</v>
      </c>
      <c r="AY947" s="215">
        <f ca="1">IF($AE947=FALSE,AR947*Overheads!$R$24*$V947,
IFERROR(Overheads!$O$49*$V947*AR947,0)
+IFERROR(Overheads!U$59*$V947*(AR947/Overheads!U$68),0))</f>
        <v>0</v>
      </c>
      <c r="AZ947" s="155">
        <f t="shared" ca="1" si="659"/>
        <v>0</v>
      </c>
      <c r="BA947" s="165"/>
      <c r="BB947" s="215">
        <f ca="1">IF($AE947=FALSE,AN947*Overheads!$S$25,
IFERROR(Overheads!$O$50*AN947,0)
+IFERROR(Overheads!Q$60*(AN947/Overheads!Q$66),0))</f>
        <v>0</v>
      </c>
      <c r="BC947" s="215">
        <f ca="1">IF($AE947=FALSE,AO947*Overheads!$S$25,
IFERROR(Overheads!$O$50*AO947,0)
+IFERROR(Overheads!R$60*(AO947/Overheads!R$66),0))</f>
        <v>0</v>
      </c>
      <c r="BD947" s="215">
        <f ca="1">IF($AE947=FALSE,AP947*Overheads!$S$25,
IFERROR(Overheads!$O$50*AP947,0)
+IFERROR(Overheads!S$60*(AP947/Overheads!S$66),0))</f>
        <v>0</v>
      </c>
      <c r="BE947" s="215">
        <f ca="1">IF($AE947=FALSE,AQ947*Overheads!$S$25,
IFERROR(Overheads!$O$50*AQ947,0)
+IFERROR(Overheads!T$60*(AQ947/Overheads!T$66),0))</f>
        <v>0</v>
      </c>
      <c r="BF947" s="215">
        <f ca="1">IF($AE947=FALSE,AR947*Overheads!$S$25,
IFERROR(Overheads!$O$50*AR947,0)
+IFERROR(Overheads!U$60*(AR947/Overheads!U$66),0))</f>
        <v>0</v>
      </c>
      <c r="BG947" s="155">
        <f t="shared" ca="1" si="660"/>
        <v>0</v>
      </c>
      <c r="BH947" s="165"/>
      <c r="BI947" s="215">
        <f t="shared" ca="1" si="661"/>
        <v>0</v>
      </c>
      <c r="BJ947" s="215">
        <f t="shared" ca="1" si="627"/>
        <v>0</v>
      </c>
      <c r="BK947" s="215">
        <f t="shared" ca="1" si="628"/>
        <v>0</v>
      </c>
      <c r="BL947" s="215">
        <f t="shared" ca="1" si="629"/>
        <v>0</v>
      </c>
      <c r="BM947" s="215">
        <f t="shared" ca="1" si="630"/>
        <v>0</v>
      </c>
      <c r="BN947" s="155">
        <f t="shared" ca="1" si="662"/>
        <v>0</v>
      </c>
      <c r="BO947" s="165"/>
      <c r="BP947" s="187" cm="1">
        <f t="array" ref="BP947">IFERROR(IF($X947=$X946,BP946,INDEX(Forecast_Capex_Input!AC$12:AC$286,$X947)),0)</f>
        <v>0</v>
      </c>
      <c r="BQ947" s="187" cm="1">
        <f t="array" ref="BQ947">IFERROR(IF($X947=$X946,BQ946,INDEX(Forecast_Capex_Input!AD$12:AD$286,$X947)),0)</f>
        <v>0</v>
      </c>
      <c r="BR947" s="187" cm="1">
        <f t="array" ref="BR947">IFERROR(IF($X947=$X946,BR946,INDEX(Forecast_Capex_Input!AE$12:AE$286,$X947)),0)</f>
        <v>0</v>
      </c>
      <c r="BS947" s="187" cm="1">
        <f t="array" ref="BS947">IFERROR(IF($X947=$X946,BS946,INDEX(Forecast_Capex_Input!AF$12:AF$286,$X947)),0)</f>
        <v>0</v>
      </c>
      <c r="BT947" s="187" cm="1">
        <f t="array" ref="BT947">IFERROR(IF($X947=$X946,BT946,INDEX(Forecast_Capex_Input!AG$12:AG$286,$X947)),0)</f>
        <v>0</v>
      </c>
      <c r="BU947" s="165"/>
      <c r="BV947" s="215">
        <f t="shared" si="631"/>
        <v>0</v>
      </c>
      <c r="BW947" s="215">
        <f t="shared" si="632"/>
        <v>0</v>
      </c>
      <c r="BX947" s="215">
        <f t="shared" si="633"/>
        <v>0</v>
      </c>
      <c r="BY947" s="215">
        <f t="shared" si="634"/>
        <v>0</v>
      </c>
      <c r="BZ947" s="215">
        <f t="shared" si="635"/>
        <v>0</v>
      </c>
      <c r="CA947" s="155">
        <f t="shared" si="663"/>
        <v>0</v>
      </c>
      <c r="CB947" s="165"/>
      <c r="CC947" s="215">
        <f t="shared" si="636"/>
        <v>0</v>
      </c>
      <c r="CD947" s="215">
        <f t="shared" si="637"/>
        <v>0</v>
      </c>
      <c r="CE947" s="215">
        <f t="shared" si="638"/>
        <v>0</v>
      </c>
      <c r="CF947" s="215">
        <f t="shared" si="639"/>
        <v>0</v>
      </c>
      <c r="CG947" s="215">
        <f t="shared" si="640"/>
        <v>0</v>
      </c>
      <c r="CH947" s="155">
        <f t="shared" si="664"/>
        <v>0</v>
      </c>
      <c r="CI947" s="165"/>
      <c r="CJ947" s="215">
        <f t="shared" si="641"/>
        <v>0</v>
      </c>
      <c r="CK947" s="215">
        <f t="shared" si="642"/>
        <v>0</v>
      </c>
      <c r="CL947" s="215">
        <f t="shared" si="643"/>
        <v>0</v>
      </c>
      <c r="CM947" s="215">
        <f t="shared" si="644"/>
        <v>0</v>
      </c>
      <c r="CN947" s="215">
        <f t="shared" si="645"/>
        <v>0</v>
      </c>
      <c r="CO947" s="155">
        <f t="shared" si="665"/>
        <v>0</v>
      </c>
      <c r="CP947" s="165"/>
      <c r="CQ947" s="223">
        <f t="shared" si="646"/>
        <v>0</v>
      </c>
      <c r="CR947" s="223">
        <f t="shared" si="647"/>
        <v>0</v>
      </c>
      <c r="CS947" s="223">
        <f t="shared" si="648"/>
        <v>0</v>
      </c>
      <c r="CT947" s="223">
        <f t="shared" si="649"/>
        <v>0</v>
      </c>
      <c r="CU947" s="223">
        <f t="shared" si="650"/>
        <v>0</v>
      </c>
      <c r="CV947" s="155">
        <f t="shared" si="666"/>
        <v>0</v>
      </c>
      <c r="CW947" s="165"/>
      <c r="CX947" s="215">
        <f t="shared" si="667"/>
        <v>0</v>
      </c>
      <c r="CY947" s="215">
        <f t="shared" si="651"/>
        <v>0</v>
      </c>
      <c r="CZ947" s="215">
        <f t="shared" si="652"/>
        <v>0</v>
      </c>
      <c r="DA947" s="215">
        <f t="shared" si="653"/>
        <v>0</v>
      </c>
      <c r="DB947" s="215">
        <f t="shared" si="654"/>
        <v>0</v>
      </c>
      <c r="DC947" s="155">
        <f t="shared" si="668"/>
        <v>0</v>
      </c>
      <c r="DD947" s="165"/>
      <c r="DE947" s="188" t="b" cm="1">
        <f t="array" aca="1" ref="DE947" ca="1">OR($G947=Forecast_Capex_Input!$BF$8:$BF$10)</f>
        <v>0</v>
      </c>
      <c r="DF947" s="188" cm="1">
        <f t="array" aca="1" ref="DF947" ca="1">IFERROR(INDEX(Forecast_Capex_Input!BG$12:BG$286,$X947)
*(INDEX(Forecast_Capex_Input!$H$12:$H$286,$X947)=Repex),0)
*$DE947</f>
        <v>0</v>
      </c>
      <c r="DG947" s="188" cm="1">
        <f t="array" aca="1" ref="DG947" ca="1">IFERROR(INDEX(Forecast_Capex_Input!BH$12:BH$286,$X947)
*(INDEX(Forecast_Capex_Input!$H$12:$H$286,$X947)=Repex),0)
*$DE947</f>
        <v>0</v>
      </c>
      <c r="DH947" s="188" cm="1">
        <f t="array" aca="1" ref="DH947" ca="1">IFERROR(INDEX(Forecast_Capex_Input!BI$12:BI$286,$X947)
*(INDEX(Forecast_Capex_Input!$H$12:$H$286,$X947)=Repex),0)
*$DE947</f>
        <v>0</v>
      </c>
      <c r="DI947" s="188" cm="1">
        <f t="array" aca="1" ref="DI947" ca="1">IFERROR(INDEX(Forecast_Capex_Input!BJ$12:BJ$286,$X947)
*(INDEX(Forecast_Capex_Input!$H$12:$H$286,$X947)=Repex),0)
*$DE947</f>
        <v>0</v>
      </c>
      <c r="DJ947" s="188" cm="1">
        <f t="array" aca="1" ref="DJ947" ca="1">IFERROR(INDEX(Forecast_Capex_Input!BK$12:BK$286,$X947)
*(INDEX(Forecast_Capex_Input!$H$12:$H$286,$X947)=Repex),0)
*$DE947</f>
        <v>0</v>
      </c>
      <c r="DK947" s="188" cm="1">
        <f t="array" aca="1" ref="DK947" ca="1">IFERROR(INDEX(Forecast_Capex_Input!BL$12:BL$286,$X947)
*(INDEX(Forecast_Capex_Input!$H$12:$H$286,$X947)=Repex),0)
*$DE947</f>
        <v>0</v>
      </c>
      <c r="DL947" s="165"/>
      <c r="DM947" s="188" t="b" cm="1">
        <f t="array" aca="1" ref="DM947" ca="1">OR($G947=Forecast_Capex_Input!$BN$8:$BN$9)</f>
        <v>0</v>
      </c>
      <c r="DN947" s="188" cm="1">
        <f t="array" aca="1" ref="DN947" ca="1">IFERROR(INDEX(Forecast_Capex_Input!BO$12:BO$286,$X947)
*(INDEX(Forecast_Capex_Input!$H$12:$H$286,$X947)=Repex),0)
*$DM947</f>
        <v>0</v>
      </c>
      <c r="DO947" s="188" cm="1">
        <f t="array" aca="1" ref="DO947" ca="1">IFERROR(INDEX(Forecast_Capex_Input!BP$12:BP$286,$X947)
*(INDEX(Forecast_Capex_Input!$H$12:$H$286,$X947)=Repex),0)
*$DM947</f>
        <v>0</v>
      </c>
      <c r="DP947" s="188" cm="1">
        <f t="array" aca="1" ref="DP947" ca="1">IFERROR(INDEX(Forecast_Capex_Input!BQ$12:BQ$286,$X947)
*(INDEX(Forecast_Capex_Input!$H$12:$H$286,$X947)=Repex),0)
*$DM947</f>
        <v>0</v>
      </c>
      <c r="DQ947" s="188" cm="1">
        <f t="array" aca="1" ref="DQ947" ca="1">IFERROR(INDEX(Forecast_Capex_Input!BR$12:BR$286,$X947)
*(INDEX(Forecast_Capex_Input!$H$12:$H$286,$X947)=Repex),0)
*$DM947</f>
        <v>0</v>
      </c>
      <c r="DR947" s="188" cm="1">
        <f t="array" aca="1" ref="DR947" ca="1">IFERROR(INDEX(Forecast_Capex_Input!BS$12:BS$286,$X947)
*(INDEX(Forecast_Capex_Input!$H$12:$H$286,$X947)=Repex),0)
*$DM947</f>
        <v>0</v>
      </c>
      <c r="DS947" s="165"/>
      <c r="DT947" s="188" t="b" cm="1">
        <f t="array" aca="1" ref="DT947" ca="1">OR($G947=Forecast_Capex_Input!$BU$8:$BU$10)</f>
        <v>0</v>
      </c>
      <c r="DU947" s="188" cm="1">
        <f t="array" aca="1" ref="DU947" ca="1">IFERROR(INDEX(Forecast_Capex_Input!BV$12:BV$286,$X947)
*(INDEX(Forecast_Capex_Input!$H$12:$H$286,$X947)=Repex),0)
*$DT947</f>
        <v>0</v>
      </c>
      <c r="DV947" s="188" cm="1">
        <f t="array" aca="1" ref="DV947" ca="1">IFERROR(INDEX(Forecast_Capex_Input!BW$12:BW$286,$X947)
*(INDEX(Forecast_Capex_Input!$H$12:$H$286,$X947)=Repex),0)
*$DT947</f>
        <v>0</v>
      </c>
      <c r="DW947" s="188" cm="1">
        <f t="array" aca="1" ref="DW947" ca="1">IFERROR(INDEX(Forecast_Capex_Input!BX$12:BX$286,$X947)
*(INDEX(Forecast_Capex_Input!$H$12:$H$286,$X947)=Repex),0)
*$DT947</f>
        <v>0</v>
      </c>
      <c r="DX947" s="188" cm="1">
        <f t="array" aca="1" ref="DX947" ca="1">IFERROR(INDEX(Forecast_Capex_Input!BY$12:BY$286,$X947)
*(INDEX(Forecast_Capex_Input!$H$12:$H$286,$X947)=Repex),0)
*$DT947</f>
        <v>0</v>
      </c>
      <c r="DY947" s="188" cm="1">
        <f t="array" aca="1" ref="DY947" ca="1">IFERROR(INDEX(Forecast_Capex_Input!BZ$12:BZ$286,$X947)
*(INDEX(Forecast_Capex_Input!$H$12:$H$286,$X947)=Repex),0)
*$DT947</f>
        <v>0</v>
      </c>
      <c r="DZ947" s="188" cm="1">
        <f t="array" aca="1" ref="DZ947" ca="1">IFERROR(INDEX(Forecast_Capex_Input!CA$12:CA$286,$X947)
*(INDEX(Forecast_Capex_Input!$H$12:$H$286,$X947)=Repex),0)
*$DT947</f>
        <v>0</v>
      </c>
      <c r="EA947" s="188" cm="1">
        <f t="array" aca="1" ref="EA947" ca="1">IFERROR(INDEX(Forecast_Capex_Input!CB$12:CB$286,$X947)
*(INDEX(Forecast_Capex_Input!$H$12:$H$286,$X947)=Repex),0)
*$DT947</f>
        <v>0</v>
      </c>
      <c r="EB947" s="188" cm="1">
        <f t="array" aca="1" ref="EB947" ca="1">IFERROR(INDEX(Forecast_Capex_Input!CC$12:CC$286,$X947)
*(INDEX(Forecast_Capex_Input!$H$12:$H$286,$X947)=Repex),0)
*$DT947</f>
        <v>0</v>
      </c>
      <c r="EC947" s="165"/>
      <c r="ED947" s="226" t="str">
        <f t="shared" si="655"/>
        <v>N/A</v>
      </c>
      <c r="EE947" s="174" t="s">
        <v>15</v>
      </c>
    </row>
    <row r="948" spans="3:135" x14ac:dyDescent="0.2">
      <c r="C948" s="174">
        <f t="shared" si="656"/>
        <v>938</v>
      </c>
      <c r="D948" s="167" t="str" cm="1">
        <f t="array" ref="D948">IFERROR(INDEX(Forecast_Capex_Input!$D$12:$D$286,$X948),NA)</f>
        <v>N/A</v>
      </c>
      <c r="E948" s="172" t="str" cm="1">
        <f t="array" ref="E948">IF($X948=NA,NA,INDEX(Forecast_Capex_Input!$E$12:$E$286,$X948))</f>
        <v>N/A</v>
      </c>
      <c r="F948" s="167" t="str" cm="1">
        <f t="array" aca="1" ref="F948" ca="1">IFERROR(INDEX(General!$E$25:$E$26,$Y948),NA)</f>
        <v>N/A</v>
      </c>
      <c r="G948" s="167" t="str" cm="1">
        <f t="array" aca="1" ref="G948" ca="1">IFERROR(INDEX(Forecast_Capex_Input!$AI$11:$BB$11,$AA948),NA)</f>
        <v>N/A</v>
      </c>
      <c r="H948" s="189" t="str" cm="1">
        <f t="array" aca="1" ref="H948" ca="1">IFERROR(INDEX(Forecast_Capex_Input!$AI$12:$BB$286,$X948,$AA948),NA)</f>
        <v>N/A</v>
      </c>
      <c r="I948" s="199" t="str" cm="1">
        <f t="array" ref="I948">IFERROR(INDEX(Forecast_Capex_Input!$F$12:$F$286,$X948),NA)</f>
        <v>N/A</v>
      </c>
      <c r="J948" s="199" t="str" cm="1">
        <f t="array" ref="J948">IFERROR(INDEX(Forecast_Capex_Input!G$12:G$286,$X948),NA)</f>
        <v>N/A</v>
      </c>
      <c r="K948" s="199" t="str" cm="1">
        <f t="array" ref="K948">IFERROR(INDEX(Forecast_Capex_Input!H$12:H$286,$X948),NA)</f>
        <v>N/A</v>
      </c>
      <c r="L948" s="199" t="str" cm="1">
        <f t="array" ref="L948">IFERROR(INDEX(Forecast_Capex_Input!I$12:I$286,$X948),NA)</f>
        <v>N/A</v>
      </c>
      <c r="M948" s="199" t="str" cm="1">
        <f t="array" ref="M948">IFERROR(INDEX(Forecast_Capex_Input!J$12:J$286,$X948),NA)</f>
        <v>N/A</v>
      </c>
      <c r="N948" s="199" t="str" cm="1">
        <f t="array" ref="N948">IFERROR(INDEX(Forecast_Capex_Input!K$12:K$286,$X948),NA)</f>
        <v>N/A</v>
      </c>
      <c r="O948" s="199" t="str" cm="1">
        <f t="array" ref="O948">IFERROR(INDEX(Forecast_Capex_Input!L$12:L$286,$X948),NA)</f>
        <v>N/A</v>
      </c>
      <c r="P948" s="199" t="str" cm="1">
        <f t="array" ref="P948">IFERROR(INDEX(Forecast_Capex_Input!M$12:M$286,$X948),NA)</f>
        <v>N/A</v>
      </c>
      <c r="Q948" s="172" t="str" cm="1">
        <f t="array" ref="Q948">IFERROR(INDEX(Forecast_Capex_Input!N$12:N$286,$X948),NA)</f>
        <v>N/A</v>
      </c>
      <c r="R948" s="265" cm="1">
        <f t="array" ref="R948">IFERROR(INDEX(Forecast_Capex_Input!O$12:O$286,$X948),0)</f>
        <v>0</v>
      </c>
      <c r="S948" s="172" cm="1">
        <f t="array" ref="S948">IFERROR(INDEX(Forecast_Capex_Input!P$12:P$286,$X948),0)</f>
        <v>0</v>
      </c>
      <c r="T948" s="199" t="str" cm="1">
        <f t="array" aca="1" ref="T948" ca="1">IFERROR(INDEX(General!$K$84:$K$103,$AA948),NA)</f>
        <v>N/A</v>
      </c>
      <c r="U948" s="188" cm="1">
        <f t="array" aca="1" ref="U948" ca="1">IFERROR(
IF($F948=General!$E$25,INDEX(Forecast_Capex_Input!S$12:S$286,$X948),
INDEX(Forecast_Capex_Input!T$12:T$286,$X948)),0)</f>
        <v>0</v>
      </c>
      <c r="V948" s="222" t="b">
        <f>IFERROR(INDEX(Overheads!$T$19:$T$26,MATCH($I948,Overheads!$E$19:$E$26,0)),FALSE)</f>
        <v>0</v>
      </c>
      <c r="W948" s="165"/>
      <c r="X948" s="174" t="str">
        <f>IFERROR(
IF(MATCH($C948,Forecast_Capex_Input!$CI$12:$CI$286,1)+1&gt;MAX(Forecast_Capex_Input!$C$12:$C$286),NA,
MATCH($C948,Forecast_Capex_Input!$CI$12:$CI$286,1)+1),1)</f>
        <v>N/A</v>
      </c>
      <c r="Y948" s="174" t="str" cm="1">
        <f t="array" aca="1" ref="Y948" ca="1">IFERROR(
IF(X947&lt;&gt;X948,1,
IF(COUNTIF(OFFSET(Y947,0,0,-INDEX(Forecast_Capex_Input!$CG$12:$CG$286,$X948)),Y947)=INDEX(Forecast_Capex_Input!$CG$12:$CG$286,$X948),Y947+1,Y947)),NA)</f>
        <v>N/A</v>
      </c>
      <c r="Z948" s="174" t="str" cm="1">
        <f t="array" ref="Z948">IFERROR($C948-IF($X948=1,1,INDEX(Forecast_Capex_Input!$CI$12:$CI$286,$X948-1))+1,NA)</f>
        <v>N/A</v>
      </c>
      <c r="AA948" s="174" t="str" cm="1">
        <f t="array" aca="1" ref="AA948" ca="1">IFERROR(IF(Y948=1,
INDEX(Forecast_Capex_Input!$AI$10:$BB$10,SMALL(IF(INDEX(Forecast_Capex_Input!$AI$12:$BB$286,$X948,0)&gt;0,COLUMN(Forecast_Capex_Input!$AI$10:$BB$10)-COLUMN(Forecast_Capex_Input!$AI$12)+1),ROWS(OFFSET(AA947,0,0,-$Z948)))),
OFFSET(AA947,-INDEX(Forecast_Capex_Input!$CG$12:$CG$286,$X948)+1,0)),NA)</f>
        <v>N/A</v>
      </c>
      <c r="AB948" s="174" t="str">
        <f t="shared" ca="1" si="625"/>
        <v>N/A</v>
      </c>
      <c r="AC948" s="222" t="b">
        <f t="shared" si="657"/>
        <v>0</v>
      </c>
      <c r="AD948" s="220" t="b">
        <v>0</v>
      </c>
      <c r="AE948" s="222" t="b">
        <f t="shared" si="626"/>
        <v>1</v>
      </c>
      <c r="AF948" s="165"/>
      <c r="AG948" s="215">
        <v>0</v>
      </c>
      <c r="AH948" s="215">
        <v>0</v>
      </c>
      <c r="AI948" s="215">
        <v>0</v>
      </c>
      <c r="AJ948" s="215">
        <v>0</v>
      </c>
      <c r="AK948" s="215">
        <v>0</v>
      </c>
      <c r="AL948" s="155">
        <v>0</v>
      </c>
      <c r="AM948" s="165"/>
      <c r="AN948" s="215" cm="1">
        <f t="array" aca="1" ref="AN948" ca="1">IFERROR(INDEX(General!O$33:O$34,$AB948)
*AG948,0)</f>
        <v>0</v>
      </c>
      <c r="AO948" s="215" cm="1">
        <f t="array" aca="1" ref="AO948" ca="1">IFERROR(INDEX(General!P$33:P$34,$AB948)
*AH948,0)</f>
        <v>0</v>
      </c>
      <c r="AP948" s="215" cm="1">
        <f t="array" aca="1" ref="AP948" ca="1">IFERROR(INDEX(General!Q$33:Q$34,$AB948)
*AI948,0)</f>
        <v>0</v>
      </c>
      <c r="AQ948" s="215" cm="1">
        <f t="array" aca="1" ref="AQ948" ca="1">IFERROR(INDEX(General!R$33:R$34,$AB948)
*AJ948,0)</f>
        <v>0</v>
      </c>
      <c r="AR948" s="215" cm="1">
        <f t="array" aca="1" ref="AR948" ca="1">IFERROR(INDEX(General!S$33:S$34,$AB948)
*AK948,0)</f>
        <v>0</v>
      </c>
      <c r="AS948" s="155">
        <f t="shared" ca="1" si="658"/>
        <v>0</v>
      </c>
      <c r="AT948" s="165"/>
      <c r="AU948" s="215">
        <f ca="1">IF($AE948=FALSE,AN948*Overheads!$R$24*$V948,
IFERROR(Overheads!$O$49*$V948*AN948,0)
+IFERROR(Overheads!Q$59*$V948*(AN948/Overheads!Q$68),0))</f>
        <v>0</v>
      </c>
      <c r="AV948" s="215">
        <f ca="1">IF($AE948=FALSE,AO948*Overheads!$R$24*$V948,
IFERROR(Overheads!$O$49*$V948*AO948,0)
+IFERROR(Overheads!R$59*$V948*(AO948/Overheads!R$68),0))</f>
        <v>0</v>
      </c>
      <c r="AW948" s="215">
        <f ca="1">IF($AE948=FALSE,AP948*Overheads!$R$24*$V948,
IFERROR(Overheads!$O$49*$V948*AP948,0)
+IFERROR(Overheads!S$59*$V948*(AP948/Overheads!S$68),0))</f>
        <v>0</v>
      </c>
      <c r="AX948" s="215">
        <f ca="1">IF($AE948=FALSE,AQ948*Overheads!$R$24*$V948,
IFERROR(Overheads!$O$49*$V948*AQ948,0)
+IFERROR(Overheads!T$59*$V948*(AQ948/Overheads!T$68),0))</f>
        <v>0</v>
      </c>
      <c r="AY948" s="215">
        <f ca="1">IF($AE948=FALSE,AR948*Overheads!$R$24*$V948,
IFERROR(Overheads!$O$49*$V948*AR948,0)
+IFERROR(Overheads!U$59*$V948*(AR948/Overheads!U$68),0))</f>
        <v>0</v>
      </c>
      <c r="AZ948" s="155">
        <f t="shared" ca="1" si="659"/>
        <v>0</v>
      </c>
      <c r="BA948" s="165"/>
      <c r="BB948" s="215">
        <f ca="1">IF($AE948=FALSE,AN948*Overheads!$S$25,
IFERROR(Overheads!$O$50*AN948,0)
+IFERROR(Overheads!Q$60*(AN948/Overheads!Q$66),0))</f>
        <v>0</v>
      </c>
      <c r="BC948" s="215">
        <f ca="1">IF($AE948=FALSE,AO948*Overheads!$S$25,
IFERROR(Overheads!$O$50*AO948,0)
+IFERROR(Overheads!R$60*(AO948/Overheads!R$66),0))</f>
        <v>0</v>
      </c>
      <c r="BD948" s="215">
        <f ca="1">IF($AE948=FALSE,AP948*Overheads!$S$25,
IFERROR(Overheads!$O$50*AP948,0)
+IFERROR(Overheads!S$60*(AP948/Overheads!S$66),0))</f>
        <v>0</v>
      </c>
      <c r="BE948" s="215">
        <f ca="1">IF($AE948=FALSE,AQ948*Overheads!$S$25,
IFERROR(Overheads!$O$50*AQ948,0)
+IFERROR(Overheads!T$60*(AQ948/Overheads!T$66),0))</f>
        <v>0</v>
      </c>
      <c r="BF948" s="215">
        <f ca="1">IF($AE948=FALSE,AR948*Overheads!$S$25,
IFERROR(Overheads!$O$50*AR948,0)
+IFERROR(Overheads!U$60*(AR948/Overheads!U$66),0))</f>
        <v>0</v>
      </c>
      <c r="BG948" s="155">
        <f t="shared" ca="1" si="660"/>
        <v>0</v>
      </c>
      <c r="BH948" s="165"/>
      <c r="BI948" s="215">
        <f t="shared" ca="1" si="661"/>
        <v>0</v>
      </c>
      <c r="BJ948" s="215">
        <f t="shared" ca="1" si="627"/>
        <v>0</v>
      </c>
      <c r="BK948" s="215">
        <f t="shared" ca="1" si="628"/>
        <v>0</v>
      </c>
      <c r="BL948" s="215">
        <f t="shared" ca="1" si="629"/>
        <v>0</v>
      </c>
      <c r="BM948" s="215">
        <f t="shared" ca="1" si="630"/>
        <v>0</v>
      </c>
      <c r="BN948" s="155">
        <f t="shared" ca="1" si="662"/>
        <v>0</v>
      </c>
      <c r="BO948" s="165"/>
      <c r="BP948" s="187" cm="1">
        <f t="array" ref="BP948">IFERROR(IF($X948=$X947,BP947,INDEX(Forecast_Capex_Input!AC$12:AC$286,$X948)),0)</f>
        <v>0</v>
      </c>
      <c r="BQ948" s="187" cm="1">
        <f t="array" ref="BQ948">IFERROR(IF($X948=$X947,BQ947,INDEX(Forecast_Capex_Input!AD$12:AD$286,$X948)),0)</f>
        <v>0</v>
      </c>
      <c r="BR948" s="187" cm="1">
        <f t="array" ref="BR948">IFERROR(IF($X948=$X947,BR947,INDEX(Forecast_Capex_Input!AE$12:AE$286,$X948)),0)</f>
        <v>0</v>
      </c>
      <c r="BS948" s="187" cm="1">
        <f t="array" ref="BS948">IFERROR(IF($X948=$X947,BS947,INDEX(Forecast_Capex_Input!AF$12:AF$286,$X948)),0)</f>
        <v>0</v>
      </c>
      <c r="BT948" s="187" cm="1">
        <f t="array" ref="BT948">IFERROR(IF($X948=$X947,BT947,INDEX(Forecast_Capex_Input!AG$12:AG$286,$X948)),0)</f>
        <v>0</v>
      </c>
      <c r="BU948" s="165"/>
      <c r="BV948" s="215">
        <f t="shared" si="631"/>
        <v>0</v>
      </c>
      <c r="BW948" s="215">
        <f t="shared" si="632"/>
        <v>0</v>
      </c>
      <c r="BX948" s="215">
        <f t="shared" si="633"/>
        <v>0</v>
      </c>
      <c r="BY948" s="215">
        <f t="shared" si="634"/>
        <v>0</v>
      </c>
      <c r="BZ948" s="215">
        <f t="shared" si="635"/>
        <v>0</v>
      </c>
      <c r="CA948" s="155">
        <f t="shared" si="663"/>
        <v>0</v>
      </c>
      <c r="CB948" s="165"/>
      <c r="CC948" s="215">
        <f t="shared" si="636"/>
        <v>0</v>
      </c>
      <c r="CD948" s="215">
        <f t="shared" si="637"/>
        <v>0</v>
      </c>
      <c r="CE948" s="215">
        <f t="shared" si="638"/>
        <v>0</v>
      </c>
      <c r="CF948" s="215">
        <f t="shared" si="639"/>
        <v>0</v>
      </c>
      <c r="CG948" s="215">
        <f t="shared" si="640"/>
        <v>0</v>
      </c>
      <c r="CH948" s="155">
        <f t="shared" si="664"/>
        <v>0</v>
      </c>
      <c r="CI948" s="165"/>
      <c r="CJ948" s="215">
        <f t="shared" si="641"/>
        <v>0</v>
      </c>
      <c r="CK948" s="215">
        <f t="shared" si="642"/>
        <v>0</v>
      </c>
      <c r="CL948" s="215">
        <f t="shared" si="643"/>
        <v>0</v>
      </c>
      <c r="CM948" s="215">
        <f t="shared" si="644"/>
        <v>0</v>
      </c>
      <c r="CN948" s="215">
        <f t="shared" si="645"/>
        <v>0</v>
      </c>
      <c r="CO948" s="155">
        <f t="shared" si="665"/>
        <v>0</v>
      </c>
      <c r="CP948" s="165"/>
      <c r="CQ948" s="223">
        <f t="shared" si="646"/>
        <v>0</v>
      </c>
      <c r="CR948" s="223">
        <f t="shared" si="647"/>
        <v>0</v>
      </c>
      <c r="CS948" s="223">
        <f t="shared" si="648"/>
        <v>0</v>
      </c>
      <c r="CT948" s="223">
        <f t="shared" si="649"/>
        <v>0</v>
      </c>
      <c r="CU948" s="223">
        <f t="shared" si="650"/>
        <v>0</v>
      </c>
      <c r="CV948" s="155">
        <f t="shared" si="666"/>
        <v>0</v>
      </c>
      <c r="CW948" s="165"/>
      <c r="CX948" s="215">
        <f t="shared" si="667"/>
        <v>0</v>
      </c>
      <c r="CY948" s="215">
        <f t="shared" si="651"/>
        <v>0</v>
      </c>
      <c r="CZ948" s="215">
        <f t="shared" si="652"/>
        <v>0</v>
      </c>
      <c r="DA948" s="215">
        <f t="shared" si="653"/>
        <v>0</v>
      </c>
      <c r="DB948" s="215">
        <f t="shared" si="654"/>
        <v>0</v>
      </c>
      <c r="DC948" s="155">
        <f t="shared" si="668"/>
        <v>0</v>
      </c>
      <c r="DD948" s="165"/>
      <c r="DE948" s="188" t="b" cm="1">
        <f t="array" aca="1" ref="DE948" ca="1">OR($G948=Forecast_Capex_Input!$BF$8:$BF$10)</f>
        <v>0</v>
      </c>
      <c r="DF948" s="188" cm="1">
        <f t="array" aca="1" ref="DF948" ca="1">IFERROR(INDEX(Forecast_Capex_Input!BG$12:BG$286,$X948)
*(INDEX(Forecast_Capex_Input!$H$12:$H$286,$X948)=Repex),0)
*$DE948</f>
        <v>0</v>
      </c>
      <c r="DG948" s="188" cm="1">
        <f t="array" aca="1" ref="DG948" ca="1">IFERROR(INDEX(Forecast_Capex_Input!BH$12:BH$286,$X948)
*(INDEX(Forecast_Capex_Input!$H$12:$H$286,$X948)=Repex),0)
*$DE948</f>
        <v>0</v>
      </c>
      <c r="DH948" s="188" cm="1">
        <f t="array" aca="1" ref="DH948" ca="1">IFERROR(INDEX(Forecast_Capex_Input!BI$12:BI$286,$X948)
*(INDEX(Forecast_Capex_Input!$H$12:$H$286,$X948)=Repex),0)
*$DE948</f>
        <v>0</v>
      </c>
      <c r="DI948" s="188" cm="1">
        <f t="array" aca="1" ref="DI948" ca="1">IFERROR(INDEX(Forecast_Capex_Input!BJ$12:BJ$286,$X948)
*(INDEX(Forecast_Capex_Input!$H$12:$H$286,$X948)=Repex),0)
*$DE948</f>
        <v>0</v>
      </c>
      <c r="DJ948" s="188" cm="1">
        <f t="array" aca="1" ref="DJ948" ca="1">IFERROR(INDEX(Forecast_Capex_Input!BK$12:BK$286,$X948)
*(INDEX(Forecast_Capex_Input!$H$12:$H$286,$X948)=Repex),0)
*$DE948</f>
        <v>0</v>
      </c>
      <c r="DK948" s="188" cm="1">
        <f t="array" aca="1" ref="DK948" ca="1">IFERROR(INDEX(Forecast_Capex_Input!BL$12:BL$286,$X948)
*(INDEX(Forecast_Capex_Input!$H$12:$H$286,$X948)=Repex),0)
*$DE948</f>
        <v>0</v>
      </c>
      <c r="DL948" s="165"/>
      <c r="DM948" s="188" t="b" cm="1">
        <f t="array" aca="1" ref="DM948" ca="1">OR($G948=Forecast_Capex_Input!$BN$8:$BN$9)</f>
        <v>0</v>
      </c>
      <c r="DN948" s="188" cm="1">
        <f t="array" aca="1" ref="DN948" ca="1">IFERROR(INDEX(Forecast_Capex_Input!BO$12:BO$286,$X948)
*(INDEX(Forecast_Capex_Input!$H$12:$H$286,$X948)=Repex),0)
*$DM948</f>
        <v>0</v>
      </c>
      <c r="DO948" s="188" cm="1">
        <f t="array" aca="1" ref="DO948" ca="1">IFERROR(INDEX(Forecast_Capex_Input!BP$12:BP$286,$X948)
*(INDEX(Forecast_Capex_Input!$H$12:$H$286,$X948)=Repex),0)
*$DM948</f>
        <v>0</v>
      </c>
      <c r="DP948" s="188" cm="1">
        <f t="array" aca="1" ref="DP948" ca="1">IFERROR(INDEX(Forecast_Capex_Input!BQ$12:BQ$286,$X948)
*(INDEX(Forecast_Capex_Input!$H$12:$H$286,$X948)=Repex),0)
*$DM948</f>
        <v>0</v>
      </c>
      <c r="DQ948" s="188" cm="1">
        <f t="array" aca="1" ref="DQ948" ca="1">IFERROR(INDEX(Forecast_Capex_Input!BR$12:BR$286,$X948)
*(INDEX(Forecast_Capex_Input!$H$12:$H$286,$X948)=Repex),0)
*$DM948</f>
        <v>0</v>
      </c>
      <c r="DR948" s="188" cm="1">
        <f t="array" aca="1" ref="DR948" ca="1">IFERROR(INDEX(Forecast_Capex_Input!BS$12:BS$286,$X948)
*(INDEX(Forecast_Capex_Input!$H$12:$H$286,$X948)=Repex),0)
*$DM948</f>
        <v>0</v>
      </c>
      <c r="DS948" s="165"/>
      <c r="DT948" s="188" t="b" cm="1">
        <f t="array" aca="1" ref="DT948" ca="1">OR($G948=Forecast_Capex_Input!$BU$8:$BU$10)</f>
        <v>0</v>
      </c>
      <c r="DU948" s="188" cm="1">
        <f t="array" aca="1" ref="DU948" ca="1">IFERROR(INDEX(Forecast_Capex_Input!BV$12:BV$286,$X948)
*(INDEX(Forecast_Capex_Input!$H$12:$H$286,$X948)=Repex),0)
*$DT948</f>
        <v>0</v>
      </c>
      <c r="DV948" s="188" cm="1">
        <f t="array" aca="1" ref="DV948" ca="1">IFERROR(INDEX(Forecast_Capex_Input!BW$12:BW$286,$X948)
*(INDEX(Forecast_Capex_Input!$H$12:$H$286,$X948)=Repex),0)
*$DT948</f>
        <v>0</v>
      </c>
      <c r="DW948" s="188" cm="1">
        <f t="array" aca="1" ref="DW948" ca="1">IFERROR(INDEX(Forecast_Capex_Input!BX$12:BX$286,$X948)
*(INDEX(Forecast_Capex_Input!$H$12:$H$286,$X948)=Repex),0)
*$DT948</f>
        <v>0</v>
      </c>
      <c r="DX948" s="188" cm="1">
        <f t="array" aca="1" ref="DX948" ca="1">IFERROR(INDEX(Forecast_Capex_Input!BY$12:BY$286,$X948)
*(INDEX(Forecast_Capex_Input!$H$12:$H$286,$X948)=Repex),0)
*$DT948</f>
        <v>0</v>
      </c>
      <c r="DY948" s="188" cm="1">
        <f t="array" aca="1" ref="DY948" ca="1">IFERROR(INDEX(Forecast_Capex_Input!BZ$12:BZ$286,$X948)
*(INDEX(Forecast_Capex_Input!$H$12:$H$286,$X948)=Repex),0)
*$DT948</f>
        <v>0</v>
      </c>
      <c r="DZ948" s="188" cm="1">
        <f t="array" aca="1" ref="DZ948" ca="1">IFERROR(INDEX(Forecast_Capex_Input!CA$12:CA$286,$X948)
*(INDEX(Forecast_Capex_Input!$H$12:$H$286,$X948)=Repex),0)
*$DT948</f>
        <v>0</v>
      </c>
      <c r="EA948" s="188" cm="1">
        <f t="array" aca="1" ref="EA948" ca="1">IFERROR(INDEX(Forecast_Capex_Input!CB$12:CB$286,$X948)
*(INDEX(Forecast_Capex_Input!$H$12:$H$286,$X948)=Repex),0)
*$DT948</f>
        <v>0</v>
      </c>
      <c r="EB948" s="188" cm="1">
        <f t="array" aca="1" ref="EB948" ca="1">IFERROR(INDEX(Forecast_Capex_Input!CC$12:CC$286,$X948)
*(INDEX(Forecast_Capex_Input!$H$12:$H$286,$X948)=Repex),0)
*$DT948</f>
        <v>0</v>
      </c>
      <c r="EC948" s="165"/>
      <c r="ED948" s="226" t="str">
        <f t="shared" si="655"/>
        <v>N/A</v>
      </c>
      <c r="EE948" s="174" t="s">
        <v>15</v>
      </c>
    </row>
    <row r="949" spans="3:135" x14ac:dyDescent="0.2">
      <c r="C949" s="174">
        <f t="shared" si="656"/>
        <v>939</v>
      </c>
      <c r="D949" s="167" t="str" cm="1">
        <f t="array" ref="D949">IFERROR(INDEX(Forecast_Capex_Input!$D$12:$D$286,$X949),NA)</f>
        <v>N/A</v>
      </c>
      <c r="E949" s="172" t="str" cm="1">
        <f t="array" ref="E949">IF($X949=NA,NA,INDEX(Forecast_Capex_Input!$E$12:$E$286,$X949))</f>
        <v>N/A</v>
      </c>
      <c r="F949" s="167" t="str" cm="1">
        <f t="array" aca="1" ref="F949" ca="1">IFERROR(INDEX(General!$E$25:$E$26,$Y949),NA)</f>
        <v>N/A</v>
      </c>
      <c r="G949" s="167" t="str" cm="1">
        <f t="array" aca="1" ref="G949" ca="1">IFERROR(INDEX(Forecast_Capex_Input!$AI$11:$BB$11,$AA949),NA)</f>
        <v>N/A</v>
      </c>
      <c r="H949" s="189" t="str" cm="1">
        <f t="array" aca="1" ref="H949" ca="1">IFERROR(INDEX(Forecast_Capex_Input!$AI$12:$BB$286,$X949,$AA949),NA)</f>
        <v>N/A</v>
      </c>
      <c r="I949" s="199" t="str" cm="1">
        <f t="array" ref="I949">IFERROR(INDEX(Forecast_Capex_Input!$F$12:$F$286,$X949),NA)</f>
        <v>N/A</v>
      </c>
      <c r="J949" s="199" t="str" cm="1">
        <f t="array" ref="J949">IFERROR(INDEX(Forecast_Capex_Input!G$12:G$286,$X949),NA)</f>
        <v>N/A</v>
      </c>
      <c r="K949" s="199" t="str" cm="1">
        <f t="array" ref="K949">IFERROR(INDEX(Forecast_Capex_Input!H$12:H$286,$X949),NA)</f>
        <v>N/A</v>
      </c>
      <c r="L949" s="199" t="str" cm="1">
        <f t="array" ref="L949">IFERROR(INDEX(Forecast_Capex_Input!I$12:I$286,$X949),NA)</f>
        <v>N/A</v>
      </c>
      <c r="M949" s="199" t="str" cm="1">
        <f t="array" ref="M949">IFERROR(INDEX(Forecast_Capex_Input!J$12:J$286,$X949),NA)</f>
        <v>N/A</v>
      </c>
      <c r="N949" s="199" t="str" cm="1">
        <f t="array" ref="N949">IFERROR(INDEX(Forecast_Capex_Input!K$12:K$286,$X949),NA)</f>
        <v>N/A</v>
      </c>
      <c r="O949" s="199" t="str" cm="1">
        <f t="array" ref="O949">IFERROR(INDEX(Forecast_Capex_Input!L$12:L$286,$X949),NA)</f>
        <v>N/A</v>
      </c>
      <c r="P949" s="199" t="str" cm="1">
        <f t="array" ref="P949">IFERROR(INDEX(Forecast_Capex_Input!M$12:M$286,$X949),NA)</f>
        <v>N/A</v>
      </c>
      <c r="Q949" s="172" t="str" cm="1">
        <f t="array" ref="Q949">IFERROR(INDEX(Forecast_Capex_Input!N$12:N$286,$X949),NA)</f>
        <v>N/A</v>
      </c>
      <c r="R949" s="265" cm="1">
        <f t="array" ref="R949">IFERROR(INDEX(Forecast_Capex_Input!O$12:O$286,$X949),0)</f>
        <v>0</v>
      </c>
      <c r="S949" s="172" cm="1">
        <f t="array" ref="S949">IFERROR(INDEX(Forecast_Capex_Input!P$12:P$286,$X949),0)</f>
        <v>0</v>
      </c>
      <c r="T949" s="199" t="str" cm="1">
        <f t="array" aca="1" ref="T949" ca="1">IFERROR(INDEX(General!$K$84:$K$103,$AA949),NA)</f>
        <v>N/A</v>
      </c>
      <c r="U949" s="188" cm="1">
        <f t="array" aca="1" ref="U949" ca="1">IFERROR(
IF($F949=General!$E$25,INDEX(Forecast_Capex_Input!S$12:S$286,$X949),
INDEX(Forecast_Capex_Input!T$12:T$286,$X949)),0)</f>
        <v>0</v>
      </c>
      <c r="V949" s="222" t="b">
        <f>IFERROR(INDEX(Overheads!$T$19:$T$26,MATCH($I949,Overheads!$E$19:$E$26,0)),FALSE)</f>
        <v>0</v>
      </c>
      <c r="W949" s="165"/>
      <c r="X949" s="174" t="str">
        <f>IFERROR(
IF(MATCH($C949,Forecast_Capex_Input!$CI$12:$CI$286,1)+1&gt;MAX(Forecast_Capex_Input!$C$12:$C$286),NA,
MATCH($C949,Forecast_Capex_Input!$CI$12:$CI$286,1)+1),1)</f>
        <v>N/A</v>
      </c>
      <c r="Y949" s="174" t="str" cm="1">
        <f t="array" aca="1" ref="Y949" ca="1">IFERROR(
IF(X948&lt;&gt;X949,1,
IF(COUNTIF(OFFSET(Y948,0,0,-INDEX(Forecast_Capex_Input!$CG$12:$CG$286,$X949)),Y948)=INDEX(Forecast_Capex_Input!$CG$12:$CG$286,$X949),Y948+1,Y948)),NA)</f>
        <v>N/A</v>
      </c>
      <c r="Z949" s="174" t="str" cm="1">
        <f t="array" ref="Z949">IFERROR($C949-IF($X949=1,1,INDEX(Forecast_Capex_Input!$CI$12:$CI$286,$X949-1))+1,NA)</f>
        <v>N/A</v>
      </c>
      <c r="AA949" s="174" t="str" cm="1">
        <f t="array" aca="1" ref="AA949" ca="1">IFERROR(IF(Y949=1,
INDEX(Forecast_Capex_Input!$AI$10:$BB$10,SMALL(IF(INDEX(Forecast_Capex_Input!$AI$12:$BB$286,$X949,0)&gt;0,COLUMN(Forecast_Capex_Input!$AI$10:$BB$10)-COLUMN(Forecast_Capex_Input!$AI$12)+1),ROWS(OFFSET(AA948,0,0,-$Z949)))),
OFFSET(AA948,-INDEX(Forecast_Capex_Input!$CG$12:$CG$286,$X949)+1,0)),NA)</f>
        <v>N/A</v>
      </c>
      <c r="AB949" s="174" t="str">
        <f t="shared" ca="1" si="625"/>
        <v>N/A</v>
      </c>
      <c r="AC949" s="222" t="b">
        <f t="shared" si="657"/>
        <v>0</v>
      </c>
      <c r="AD949" s="220" t="b">
        <v>0</v>
      </c>
      <c r="AE949" s="222" t="b">
        <f t="shared" si="626"/>
        <v>1</v>
      </c>
      <c r="AF949" s="165"/>
      <c r="AG949" s="215">
        <v>0</v>
      </c>
      <c r="AH949" s="215">
        <v>0</v>
      </c>
      <c r="AI949" s="215">
        <v>0</v>
      </c>
      <c r="AJ949" s="215">
        <v>0</v>
      </c>
      <c r="AK949" s="215">
        <v>0</v>
      </c>
      <c r="AL949" s="155">
        <v>0</v>
      </c>
      <c r="AM949" s="165"/>
      <c r="AN949" s="215" cm="1">
        <f t="array" aca="1" ref="AN949" ca="1">IFERROR(INDEX(General!O$33:O$34,$AB949)
*AG949,0)</f>
        <v>0</v>
      </c>
      <c r="AO949" s="215" cm="1">
        <f t="array" aca="1" ref="AO949" ca="1">IFERROR(INDEX(General!P$33:P$34,$AB949)
*AH949,0)</f>
        <v>0</v>
      </c>
      <c r="AP949" s="215" cm="1">
        <f t="array" aca="1" ref="AP949" ca="1">IFERROR(INDEX(General!Q$33:Q$34,$AB949)
*AI949,0)</f>
        <v>0</v>
      </c>
      <c r="AQ949" s="215" cm="1">
        <f t="array" aca="1" ref="AQ949" ca="1">IFERROR(INDEX(General!R$33:R$34,$AB949)
*AJ949,0)</f>
        <v>0</v>
      </c>
      <c r="AR949" s="215" cm="1">
        <f t="array" aca="1" ref="AR949" ca="1">IFERROR(INDEX(General!S$33:S$34,$AB949)
*AK949,0)</f>
        <v>0</v>
      </c>
      <c r="AS949" s="155">
        <f t="shared" ca="1" si="658"/>
        <v>0</v>
      </c>
      <c r="AT949" s="165"/>
      <c r="AU949" s="215">
        <f ca="1">IF($AE949=FALSE,AN949*Overheads!$R$24*$V949,
IFERROR(Overheads!$O$49*$V949*AN949,0)
+IFERROR(Overheads!Q$59*$V949*(AN949/Overheads!Q$68),0))</f>
        <v>0</v>
      </c>
      <c r="AV949" s="215">
        <f ca="1">IF($AE949=FALSE,AO949*Overheads!$R$24*$V949,
IFERROR(Overheads!$O$49*$V949*AO949,0)
+IFERROR(Overheads!R$59*$V949*(AO949/Overheads!R$68),0))</f>
        <v>0</v>
      </c>
      <c r="AW949" s="215">
        <f ca="1">IF($AE949=FALSE,AP949*Overheads!$R$24*$V949,
IFERROR(Overheads!$O$49*$V949*AP949,0)
+IFERROR(Overheads!S$59*$V949*(AP949/Overheads!S$68),0))</f>
        <v>0</v>
      </c>
      <c r="AX949" s="215">
        <f ca="1">IF($AE949=FALSE,AQ949*Overheads!$R$24*$V949,
IFERROR(Overheads!$O$49*$V949*AQ949,0)
+IFERROR(Overheads!T$59*$V949*(AQ949/Overheads!T$68),0))</f>
        <v>0</v>
      </c>
      <c r="AY949" s="215">
        <f ca="1">IF($AE949=FALSE,AR949*Overheads!$R$24*$V949,
IFERROR(Overheads!$O$49*$V949*AR949,0)
+IFERROR(Overheads!U$59*$V949*(AR949/Overheads!U$68),0))</f>
        <v>0</v>
      </c>
      <c r="AZ949" s="155">
        <f t="shared" ca="1" si="659"/>
        <v>0</v>
      </c>
      <c r="BA949" s="165"/>
      <c r="BB949" s="215">
        <f ca="1">IF($AE949=FALSE,AN949*Overheads!$S$25,
IFERROR(Overheads!$O$50*AN949,0)
+IFERROR(Overheads!Q$60*(AN949/Overheads!Q$66),0))</f>
        <v>0</v>
      </c>
      <c r="BC949" s="215">
        <f ca="1">IF($AE949=FALSE,AO949*Overheads!$S$25,
IFERROR(Overheads!$O$50*AO949,0)
+IFERROR(Overheads!R$60*(AO949/Overheads!R$66),0))</f>
        <v>0</v>
      </c>
      <c r="BD949" s="215">
        <f ca="1">IF($AE949=FALSE,AP949*Overheads!$S$25,
IFERROR(Overheads!$O$50*AP949,0)
+IFERROR(Overheads!S$60*(AP949/Overheads!S$66),0))</f>
        <v>0</v>
      </c>
      <c r="BE949" s="215">
        <f ca="1">IF($AE949=FALSE,AQ949*Overheads!$S$25,
IFERROR(Overheads!$O$50*AQ949,0)
+IFERROR(Overheads!T$60*(AQ949/Overheads!T$66),0))</f>
        <v>0</v>
      </c>
      <c r="BF949" s="215">
        <f ca="1">IF($AE949=FALSE,AR949*Overheads!$S$25,
IFERROR(Overheads!$O$50*AR949,0)
+IFERROR(Overheads!U$60*(AR949/Overheads!U$66),0))</f>
        <v>0</v>
      </c>
      <c r="BG949" s="155">
        <f t="shared" ca="1" si="660"/>
        <v>0</v>
      </c>
      <c r="BH949" s="165"/>
      <c r="BI949" s="215">
        <f t="shared" ca="1" si="661"/>
        <v>0</v>
      </c>
      <c r="BJ949" s="215">
        <f t="shared" ca="1" si="627"/>
        <v>0</v>
      </c>
      <c r="BK949" s="215">
        <f t="shared" ca="1" si="628"/>
        <v>0</v>
      </c>
      <c r="BL949" s="215">
        <f t="shared" ca="1" si="629"/>
        <v>0</v>
      </c>
      <c r="BM949" s="215">
        <f t="shared" ca="1" si="630"/>
        <v>0</v>
      </c>
      <c r="BN949" s="155">
        <f t="shared" ca="1" si="662"/>
        <v>0</v>
      </c>
      <c r="BO949" s="165"/>
      <c r="BP949" s="187" cm="1">
        <f t="array" ref="BP949">IFERROR(IF($X949=$X948,BP948,INDEX(Forecast_Capex_Input!AC$12:AC$286,$X949)),0)</f>
        <v>0</v>
      </c>
      <c r="BQ949" s="187" cm="1">
        <f t="array" ref="BQ949">IFERROR(IF($X949=$X948,BQ948,INDEX(Forecast_Capex_Input!AD$12:AD$286,$X949)),0)</f>
        <v>0</v>
      </c>
      <c r="BR949" s="187" cm="1">
        <f t="array" ref="BR949">IFERROR(IF($X949=$X948,BR948,INDEX(Forecast_Capex_Input!AE$12:AE$286,$X949)),0)</f>
        <v>0</v>
      </c>
      <c r="BS949" s="187" cm="1">
        <f t="array" ref="BS949">IFERROR(IF($X949=$X948,BS948,INDEX(Forecast_Capex_Input!AF$12:AF$286,$X949)),0)</f>
        <v>0</v>
      </c>
      <c r="BT949" s="187" cm="1">
        <f t="array" ref="BT949">IFERROR(IF($X949=$X948,BT948,INDEX(Forecast_Capex_Input!AG$12:AG$286,$X949)),0)</f>
        <v>0</v>
      </c>
      <c r="BU949" s="165"/>
      <c r="BV949" s="215">
        <f t="shared" si="631"/>
        <v>0</v>
      </c>
      <c r="BW949" s="215">
        <f t="shared" si="632"/>
        <v>0</v>
      </c>
      <c r="BX949" s="215">
        <f t="shared" si="633"/>
        <v>0</v>
      </c>
      <c r="BY949" s="215">
        <f t="shared" si="634"/>
        <v>0</v>
      </c>
      <c r="BZ949" s="215">
        <f t="shared" si="635"/>
        <v>0</v>
      </c>
      <c r="CA949" s="155">
        <f t="shared" si="663"/>
        <v>0</v>
      </c>
      <c r="CB949" s="165"/>
      <c r="CC949" s="215">
        <f t="shared" si="636"/>
        <v>0</v>
      </c>
      <c r="CD949" s="215">
        <f t="shared" si="637"/>
        <v>0</v>
      </c>
      <c r="CE949" s="215">
        <f t="shared" si="638"/>
        <v>0</v>
      </c>
      <c r="CF949" s="215">
        <f t="shared" si="639"/>
        <v>0</v>
      </c>
      <c r="CG949" s="215">
        <f t="shared" si="640"/>
        <v>0</v>
      </c>
      <c r="CH949" s="155">
        <f t="shared" si="664"/>
        <v>0</v>
      </c>
      <c r="CI949" s="165"/>
      <c r="CJ949" s="215">
        <f t="shared" si="641"/>
        <v>0</v>
      </c>
      <c r="CK949" s="215">
        <f t="shared" si="642"/>
        <v>0</v>
      </c>
      <c r="CL949" s="215">
        <f t="shared" si="643"/>
        <v>0</v>
      </c>
      <c r="CM949" s="215">
        <f t="shared" si="644"/>
        <v>0</v>
      </c>
      <c r="CN949" s="215">
        <f t="shared" si="645"/>
        <v>0</v>
      </c>
      <c r="CO949" s="155">
        <f t="shared" si="665"/>
        <v>0</v>
      </c>
      <c r="CP949" s="165"/>
      <c r="CQ949" s="223">
        <f t="shared" si="646"/>
        <v>0</v>
      </c>
      <c r="CR949" s="223">
        <f t="shared" si="647"/>
        <v>0</v>
      </c>
      <c r="CS949" s="223">
        <f t="shared" si="648"/>
        <v>0</v>
      </c>
      <c r="CT949" s="223">
        <f t="shared" si="649"/>
        <v>0</v>
      </c>
      <c r="CU949" s="223">
        <f t="shared" si="650"/>
        <v>0</v>
      </c>
      <c r="CV949" s="155">
        <f t="shared" si="666"/>
        <v>0</v>
      </c>
      <c r="CW949" s="165"/>
      <c r="CX949" s="215">
        <f t="shared" si="667"/>
        <v>0</v>
      </c>
      <c r="CY949" s="215">
        <f t="shared" si="651"/>
        <v>0</v>
      </c>
      <c r="CZ949" s="215">
        <f t="shared" si="652"/>
        <v>0</v>
      </c>
      <c r="DA949" s="215">
        <f t="shared" si="653"/>
        <v>0</v>
      </c>
      <c r="DB949" s="215">
        <f t="shared" si="654"/>
        <v>0</v>
      </c>
      <c r="DC949" s="155">
        <f t="shared" si="668"/>
        <v>0</v>
      </c>
      <c r="DD949" s="165"/>
      <c r="DE949" s="188" t="b" cm="1">
        <f t="array" aca="1" ref="DE949" ca="1">OR($G949=Forecast_Capex_Input!$BF$8:$BF$10)</f>
        <v>0</v>
      </c>
      <c r="DF949" s="188" cm="1">
        <f t="array" aca="1" ref="DF949" ca="1">IFERROR(INDEX(Forecast_Capex_Input!BG$12:BG$286,$X949)
*(INDEX(Forecast_Capex_Input!$H$12:$H$286,$X949)=Repex),0)
*$DE949</f>
        <v>0</v>
      </c>
      <c r="DG949" s="188" cm="1">
        <f t="array" aca="1" ref="DG949" ca="1">IFERROR(INDEX(Forecast_Capex_Input!BH$12:BH$286,$X949)
*(INDEX(Forecast_Capex_Input!$H$12:$H$286,$X949)=Repex),0)
*$DE949</f>
        <v>0</v>
      </c>
      <c r="DH949" s="188" cm="1">
        <f t="array" aca="1" ref="DH949" ca="1">IFERROR(INDEX(Forecast_Capex_Input!BI$12:BI$286,$X949)
*(INDEX(Forecast_Capex_Input!$H$12:$H$286,$X949)=Repex),0)
*$DE949</f>
        <v>0</v>
      </c>
      <c r="DI949" s="188" cm="1">
        <f t="array" aca="1" ref="DI949" ca="1">IFERROR(INDEX(Forecast_Capex_Input!BJ$12:BJ$286,$X949)
*(INDEX(Forecast_Capex_Input!$H$12:$H$286,$X949)=Repex),0)
*$DE949</f>
        <v>0</v>
      </c>
      <c r="DJ949" s="188" cm="1">
        <f t="array" aca="1" ref="DJ949" ca="1">IFERROR(INDEX(Forecast_Capex_Input!BK$12:BK$286,$X949)
*(INDEX(Forecast_Capex_Input!$H$12:$H$286,$X949)=Repex),0)
*$DE949</f>
        <v>0</v>
      </c>
      <c r="DK949" s="188" cm="1">
        <f t="array" aca="1" ref="DK949" ca="1">IFERROR(INDEX(Forecast_Capex_Input!BL$12:BL$286,$X949)
*(INDEX(Forecast_Capex_Input!$H$12:$H$286,$X949)=Repex),0)
*$DE949</f>
        <v>0</v>
      </c>
      <c r="DL949" s="165"/>
      <c r="DM949" s="188" t="b" cm="1">
        <f t="array" aca="1" ref="DM949" ca="1">OR($G949=Forecast_Capex_Input!$BN$8:$BN$9)</f>
        <v>0</v>
      </c>
      <c r="DN949" s="188" cm="1">
        <f t="array" aca="1" ref="DN949" ca="1">IFERROR(INDEX(Forecast_Capex_Input!BO$12:BO$286,$X949)
*(INDEX(Forecast_Capex_Input!$H$12:$H$286,$X949)=Repex),0)
*$DM949</f>
        <v>0</v>
      </c>
      <c r="DO949" s="188" cm="1">
        <f t="array" aca="1" ref="DO949" ca="1">IFERROR(INDEX(Forecast_Capex_Input!BP$12:BP$286,$X949)
*(INDEX(Forecast_Capex_Input!$H$12:$H$286,$X949)=Repex),0)
*$DM949</f>
        <v>0</v>
      </c>
      <c r="DP949" s="188" cm="1">
        <f t="array" aca="1" ref="DP949" ca="1">IFERROR(INDEX(Forecast_Capex_Input!BQ$12:BQ$286,$X949)
*(INDEX(Forecast_Capex_Input!$H$12:$H$286,$X949)=Repex),0)
*$DM949</f>
        <v>0</v>
      </c>
      <c r="DQ949" s="188" cm="1">
        <f t="array" aca="1" ref="DQ949" ca="1">IFERROR(INDEX(Forecast_Capex_Input!BR$12:BR$286,$X949)
*(INDEX(Forecast_Capex_Input!$H$12:$H$286,$X949)=Repex),0)
*$DM949</f>
        <v>0</v>
      </c>
      <c r="DR949" s="188" cm="1">
        <f t="array" aca="1" ref="DR949" ca="1">IFERROR(INDEX(Forecast_Capex_Input!BS$12:BS$286,$X949)
*(INDEX(Forecast_Capex_Input!$H$12:$H$286,$X949)=Repex),0)
*$DM949</f>
        <v>0</v>
      </c>
      <c r="DS949" s="165"/>
      <c r="DT949" s="188" t="b" cm="1">
        <f t="array" aca="1" ref="DT949" ca="1">OR($G949=Forecast_Capex_Input!$BU$8:$BU$10)</f>
        <v>0</v>
      </c>
      <c r="DU949" s="188" cm="1">
        <f t="array" aca="1" ref="DU949" ca="1">IFERROR(INDEX(Forecast_Capex_Input!BV$12:BV$286,$X949)
*(INDEX(Forecast_Capex_Input!$H$12:$H$286,$X949)=Repex),0)
*$DT949</f>
        <v>0</v>
      </c>
      <c r="DV949" s="188" cm="1">
        <f t="array" aca="1" ref="DV949" ca="1">IFERROR(INDEX(Forecast_Capex_Input!BW$12:BW$286,$X949)
*(INDEX(Forecast_Capex_Input!$H$12:$H$286,$X949)=Repex),0)
*$DT949</f>
        <v>0</v>
      </c>
      <c r="DW949" s="188" cm="1">
        <f t="array" aca="1" ref="DW949" ca="1">IFERROR(INDEX(Forecast_Capex_Input!BX$12:BX$286,$X949)
*(INDEX(Forecast_Capex_Input!$H$12:$H$286,$X949)=Repex),0)
*$DT949</f>
        <v>0</v>
      </c>
      <c r="DX949" s="188" cm="1">
        <f t="array" aca="1" ref="DX949" ca="1">IFERROR(INDEX(Forecast_Capex_Input!BY$12:BY$286,$X949)
*(INDEX(Forecast_Capex_Input!$H$12:$H$286,$X949)=Repex),0)
*$DT949</f>
        <v>0</v>
      </c>
      <c r="DY949" s="188" cm="1">
        <f t="array" aca="1" ref="DY949" ca="1">IFERROR(INDEX(Forecast_Capex_Input!BZ$12:BZ$286,$X949)
*(INDEX(Forecast_Capex_Input!$H$12:$H$286,$X949)=Repex),0)
*$DT949</f>
        <v>0</v>
      </c>
      <c r="DZ949" s="188" cm="1">
        <f t="array" aca="1" ref="DZ949" ca="1">IFERROR(INDEX(Forecast_Capex_Input!CA$12:CA$286,$X949)
*(INDEX(Forecast_Capex_Input!$H$12:$H$286,$X949)=Repex),0)
*$DT949</f>
        <v>0</v>
      </c>
      <c r="EA949" s="188" cm="1">
        <f t="array" aca="1" ref="EA949" ca="1">IFERROR(INDEX(Forecast_Capex_Input!CB$12:CB$286,$X949)
*(INDEX(Forecast_Capex_Input!$H$12:$H$286,$X949)=Repex),0)
*$DT949</f>
        <v>0</v>
      </c>
      <c r="EB949" s="188" cm="1">
        <f t="array" aca="1" ref="EB949" ca="1">IFERROR(INDEX(Forecast_Capex_Input!CC$12:CC$286,$X949)
*(INDEX(Forecast_Capex_Input!$H$12:$H$286,$X949)=Repex),0)
*$DT949</f>
        <v>0</v>
      </c>
      <c r="EC949" s="165"/>
      <c r="ED949" s="226" t="str">
        <f t="shared" si="655"/>
        <v>N/A</v>
      </c>
      <c r="EE949" s="174" t="s">
        <v>15</v>
      </c>
    </row>
    <row r="950" spans="3:135" x14ac:dyDescent="0.2">
      <c r="C950" s="174">
        <f t="shared" si="656"/>
        <v>940</v>
      </c>
      <c r="D950" s="167" t="str" cm="1">
        <f t="array" ref="D950">IFERROR(INDEX(Forecast_Capex_Input!$D$12:$D$286,$X950),NA)</f>
        <v>N/A</v>
      </c>
      <c r="E950" s="172" t="str" cm="1">
        <f t="array" ref="E950">IF($X950=NA,NA,INDEX(Forecast_Capex_Input!$E$12:$E$286,$X950))</f>
        <v>N/A</v>
      </c>
      <c r="F950" s="167" t="str" cm="1">
        <f t="array" aca="1" ref="F950" ca="1">IFERROR(INDEX(General!$E$25:$E$26,$Y950),NA)</f>
        <v>N/A</v>
      </c>
      <c r="G950" s="167" t="str" cm="1">
        <f t="array" aca="1" ref="G950" ca="1">IFERROR(INDEX(Forecast_Capex_Input!$AI$11:$BB$11,$AA950),NA)</f>
        <v>N/A</v>
      </c>
      <c r="H950" s="189" t="str" cm="1">
        <f t="array" aca="1" ref="H950" ca="1">IFERROR(INDEX(Forecast_Capex_Input!$AI$12:$BB$286,$X950,$AA950),NA)</f>
        <v>N/A</v>
      </c>
      <c r="I950" s="199" t="str" cm="1">
        <f t="array" ref="I950">IFERROR(INDEX(Forecast_Capex_Input!$F$12:$F$286,$X950),NA)</f>
        <v>N/A</v>
      </c>
      <c r="J950" s="199" t="str" cm="1">
        <f t="array" ref="J950">IFERROR(INDEX(Forecast_Capex_Input!G$12:G$286,$X950),NA)</f>
        <v>N/A</v>
      </c>
      <c r="K950" s="199" t="str" cm="1">
        <f t="array" ref="K950">IFERROR(INDEX(Forecast_Capex_Input!H$12:H$286,$X950),NA)</f>
        <v>N/A</v>
      </c>
      <c r="L950" s="199" t="str" cm="1">
        <f t="array" ref="L950">IFERROR(INDEX(Forecast_Capex_Input!I$12:I$286,$X950),NA)</f>
        <v>N/A</v>
      </c>
      <c r="M950" s="199" t="str" cm="1">
        <f t="array" ref="M950">IFERROR(INDEX(Forecast_Capex_Input!J$12:J$286,$X950),NA)</f>
        <v>N/A</v>
      </c>
      <c r="N950" s="199" t="str" cm="1">
        <f t="array" ref="N950">IFERROR(INDEX(Forecast_Capex_Input!K$12:K$286,$X950),NA)</f>
        <v>N/A</v>
      </c>
      <c r="O950" s="199" t="str" cm="1">
        <f t="array" ref="O950">IFERROR(INDEX(Forecast_Capex_Input!L$12:L$286,$X950),NA)</f>
        <v>N/A</v>
      </c>
      <c r="P950" s="199" t="str" cm="1">
        <f t="array" ref="P950">IFERROR(INDEX(Forecast_Capex_Input!M$12:M$286,$X950),NA)</f>
        <v>N/A</v>
      </c>
      <c r="Q950" s="172" t="str" cm="1">
        <f t="array" ref="Q950">IFERROR(INDEX(Forecast_Capex_Input!N$12:N$286,$X950),NA)</f>
        <v>N/A</v>
      </c>
      <c r="R950" s="265" cm="1">
        <f t="array" ref="R950">IFERROR(INDEX(Forecast_Capex_Input!O$12:O$286,$X950),0)</f>
        <v>0</v>
      </c>
      <c r="S950" s="172" cm="1">
        <f t="array" ref="S950">IFERROR(INDEX(Forecast_Capex_Input!P$12:P$286,$X950),0)</f>
        <v>0</v>
      </c>
      <c r="T950" s="199" t="str" cm="1">
        <f t="array" aca="1" ref="T950" ca="1">IFERROR(INDEX(General!$K$84:$K$103,$AA950),NA)</f>
        <v>N/A</v>
      </c>
      <c r="U950" s="188" cm="1">
        <f t="array" aca="1" ref="U950" ca="1">IFERROR(
IF($F950=General!$E$25,INDEX(Forecast_Capex_Input!S$12:S$286,$X950),
INDEX(Forecast_Capex_Input!T$12:T$286,$X950)),0)</f>
        <v>0</v>
      </c>
      <c r="V950" s="222" t="b">
        <f>IFERROR(INDEX(Overheads!$T$19:$T$26,MATCH($I950,Overheads!$E$19:$E$26,0)),FALSE)</f>
        <v>0</v>
      </c>
      <c r="W950" s="165"/>
      <c r="X950" s="174" t="str">
        <f>IFERROR(
IF(MATCH($C950,Forecast_Capex_Input!$CI$12:$CI$286,1)+1&gt;MAX(Forecast_Capex_Input!$C$12:$C$286),NA,
MATCH($C950,Forecast_Capex_Input!$CI$12:$CI$286,1)+1),1)</f>
        <v>N/A</v>
      </c>
      <c r="Y950" s="174" t="str" cm="1">
        <f t="array" aca="1" ref="Y950" ca="1">IFERROR(
IF(X949&lt;&gt;X950,1,
IF(COUNTIF(OFFSET(Y949,0,0,-INDEX(Forecast_Capex_Input!$CG$12:$CG$286,$X950)),Y949)=INDEX(Forecast_Capex_Input!$CG$12:$CG$286,$X950),Y949+1,Y949)),NA)</f>
        <v>N/A</v>
      </c>
      <c r="Z950" s="174" t="str" cm="1">
        <f t="array" ref="Z950">IFERROR($C950-IF($X950=1,1,INDEX(Forecast_Capex_Input!$CI$12:$CI$286,$X950-1))+1,NA)</f>
        <v>N/A</v>
      </c>
      <c r="AA950" s="174" t="str" cm="1">
        <f t="array" aca="1" ref="AA950" ca="1">IFERROR(IF(Y950=1,
INDEX(Forecast_Capex_Input!$AI$10:$BB$10,SMALL(IF(INDEX(Forecast_Capex_Input!$AI$12:$BB$286,$X950,0)&gt;0,COLUMN(Forecast_Capex_Input!$AI$10:$BB$10)-COLUMN(Forecast_Capex_Input!$AI$12)+1),ROWS(OFFSET(AA949,0,0,-$Z950)))),
OFFSET(AA949,-INDEX(Forecast_Capex_Input!$CG$12:$CG$286,$X950)+1,0)),NA)</f>
        <v>N/A</v>
      </c>
      <c r="AB950" s="174" t="str">
        <f t="shared" ca="1" si="625"/>
        <v>N/A</v>
      </c>
      <c r="AC950" s="222" t="b">
        <f t="shared" si="657"/>
        <v>0</v>
      </c>
      <c r="AD950" s="220" t="b">
        <v>0</v>
      </c>
      <c r="AE950" s="222" t="b">
        <f t="shared" si="626"/>
        <v>1</v>
      </c>
      <c r="AF950" s="165"/>
      <c r="AG950" s="215">
        <v>0</v>
      </c>
      <c r="AH950" s="215">
        <v>0</v>
      </c>
      <c r="AI950" s="215">
        <v>0</v>
      </c>
      <c r="AJ950" s="215">
        <v>0</v>
      </c>
      <c r="AK950" s="215">
        <v>0</v>
      </c>
      <c r="AL950" s="155">
        <v>0</v>
      </c>
      <c r="AM950" s="165"/>
      <c r="AN950" s="215" cm="1">
        <f t="array" aca="1" ref="AN950" ca="1">IFERROR(INDEX(General!O$33:O$34,$AB950)
*AG950,0)</f>
        <v>0</v>
      </c>
      <c r="AO950" s="215" cm="1">
        <f t="array" aca="1" ref="AO950" ca="1">IFERROR(INDEX(General!P$33:P$34,$AB950)
*AH950,0)</f>
        <v>0</v>
      </c>
      <c r="AP950" s="215" cm="1">
        <f t="array" aca="1" ref="AP950" ca="1">IFERROR(INDEX(General!Q$33:Q$34,$AB950)
*AI950,0)</f>
        <v>0</v>
      </c>
      <c r="AQ950" s="215" cm="1">
        <f t="array" aca="1" ref="AQ950" ca="1">IFERROR(INDEX(General!R$33:R$34,$AB950)
*AJ950,0)</f>
        <v>0</v>
      </c>
      <c r="AR950" s="215" cm="1">
        <f t="array" aca="1" ref="AR950" ca="1">IFERROR(INDEX(General!S$33:S$34,$AB950)
*AK950,0)</f>
        <v>0</v>
      </c>
      <c r="AS950" s="155">
        <f t="shared" ca="1" si="658"/>
        <v>0</v>
      </c>
      <c r="AT950" s="165"/>
      <c r="AU950" s="215">
        <f ca="1">IF($AE950=FALSE,AN950*Overheads!$R$24*$V950,
IFERROR(Overheads!$O$49*$V950*AN950,0)
+IFERROR(Overheads!Q$59*$V950*(AN950/Overheads!Q$68),0))</f>
        <v>0</v>
      </c>
      <c r="AV950" s="215">
        <f ca="1">IF($AE950=FALSE,AO950*Overheads!$R$24*$V950,
IFERROR(Overheads!$O$49*$V950*AO950,0)
+IFERROR(Overheads!R$59*$V950*(AO950/Overheads!R$68),0))</f>
        <v>0</v>
      </c>
      <c r="AW950" s="215">
        <f ca="1">IF($AE950=FALSE,AP950*Overheads!$R$24*$V950,
IFERROR(Overheads!$O$49*$V950*AP950,0)
+IFERROR(Overheads!S$59*$V950*(AP950/Overheads!S$68),0))</f>
        <v>0</v>
      </c>
      <c r="AX950" s="215">
        <f ca="1">IF($AE950=FALSE,AQ950*Overheads!$R$24*$V950,
IFERROR(Overheads!$O$49*$V950*AQ950,0)
+IFERROR(Overheads!T$59*$V950*(AQ950/Overheads!T$68),0))</f>
        <v>0</v>
      </c>
      <c r="AY950" s="215">
        <f ca="1">IF($AE950=FALSE,AR950*Overheads!$R$24*$V950,
IFERROR(Overheads!$O$49*$V950*AR950,0)
+IFERROR(Overheads!U$59*$V950*(AR950/Overheads!U$68),0))</f>
        <v>0</v>
      </c>
      <c r="AZ950" s="155">
        <f t="shared" ca="1" si="659"/>
        <v>0</v>
      </c>
      <c r="BA950" s="165"/>
      <c r="BB950" s="215">
        <f ca="1">IF($AE950=FALSE,AN950*Overheads!$S$25,
IFERROR(Overheads!$O$50*AN950,0)
+IFERROR(Overheads!Q$60*(AN950/Overheads!Q$66),0))</f>
        <v>0</v>
      </c>
      <c r="BC950" s="215">
        <f ca="1">IF($AE950=FALSE,AO950*Overheads!$S$25,
IFERROR(Overheads!$O$50*AO950,0)
+IFERROR(Overheads!R$60*(AO950/Overheads!R$66),0))</f>
        <v>0</v>
      </c>
      <c r="BD950" s="215">
        <f ca="1">IF($AE950=FALSE,AP950*Overheads!$S$25,
IFERROR(Overheads!$O$50*AP950,0)
+IFERROR(Overheads!S$60*(AP950/Overheads!S$66),0))</f>
        <v>0</v>
      </c>
      <c r="BE950" s="215">
        <f ca="1">IF($AE950=FALSE,AQ950*Overheads!$S$25,
IFERROR(Overheads!$O$50*AQ950,0)
+IFERROR(Overheads!T$60*(AQ950/Overheads!T$66),0))</f>
        <v>0</v>
      </c>
      <c r="BF950" s="215">
        <f ca="1">IF($AE950=FALSE,AR950*Overheads!$S$25,
IFERROR(Overheads!$O$50*AR950,0)
+IFERROR(Overheads!U$60*(AR950/Overheads!U$66),0))</f>
        <v>0</v>
      </c>
      <c r="BG950" s="155">
        <f t="shared" ca="1" si="660"/>
        <v>0</v>
      </c>
      <c r="BH950" s="165"/>
      <c r="BI950" s="215">
        <f t="shared" ca="1" si="661"/>
        <v>0</v>
      </c>
      <c r="BJ950" s="215">
        <f t="shared" ca="1" si="627"/>
        <v>0</v>
      </c>
      <c r="BK950" s="215">
        <f t="shared" ca="1" si="628"/>
        <v>0</v>
      </c>
      <c r="BL950" s="215">
        <f t="shared" ca="1" si="629"/>
        <v>0</v>
      </c>
      <c r="BM950" s="215">
        <f t="shared" ca="1" si="630"/>
        <v>0</v>
      </c>
      <c r="BN950" s="155">
        <f t="shared" ca="1" si="662"/>
        <v>0</v>
      </c>
      <c r="BO950" s="165"/>
      <c r="BP950" s="187" cm="1">
        <f t="array" ref="BP950">IFERROR(IF($X950=$X949,BP949,INDEX(Forecast_Capex_Input!AC$12:AC$286,$X950)),0)</f>
        <v>0</v>
      </c>
      <c r="BQ950" s="187" cm="1">
        <f t="array" ref="BQ950">IFERROR(IF($X950=$X949,BQ949,INDEX(Forecast_Capex_Input!AD$12:AD$286,$X950)),0)</f>
        <v>0</v>
      </c>
      <c r="BR950" s="187" cm="1">
        <f t="array" ref="BR950">IFERROR(IF($X950=$X949,BR949,INDEX(Forecast_Capex_Input!AE$12:AE$286,$X950)),0)</f>
        <v>0</v>
      </c>
      <c r="BS950" s="187" cm="1">
        <f t="array" ref="BS950">IFERROR(IF($X950=$X949,BS949,INDEX(Forecast_Capex_Input!AF$12:AF$286,$X950)),0)</f>
        <v>0</v>
      </c>
      <c r="BT950" s="187" cm="1">
        <f t="array" ref="BT950">IFERROR(IF($X950=$X949,BT949,INDEX(Forecast_Capex_Input!AG$12:AG$286,$X950)),0)</f>
        <v>0</v>
      </c>
      <c r="BU950" s="165"/>
      <c r="BV950" s="215">
        <f t="shared" si="631"/>
        <v>0</v>
      </c>
      <c r="BW950" s="215">
        <f t="shared" si="632"/>
        <v>0</v>
      </c>
      <c r="BX950" s="215">
        <f t="shared" si="633"/>
        <v>0</v>
      </c>
      <c r="BY950" s="215">
        <f t="shared" si="634"/>
        <v>0</v>
      </c>
      <c r="BZ950" s="215">
        <f t="shared" si="635"/>
        <v>0</v>
      </c>
      <c r="CA950" s="155">
        <f t="shared" si="663"/>
        <v>0</v>
      </c>
      <c r="CB950" s="165"/>
      <c r="CC950" s="215">
        <f t="shared" si="636"/>
        <v>0</v>
      </c>
      <c r="CD950" s="215">
        <f t="shared" si="637"/>
        <v>0</v>
      </c>
      <c r="CE950" s="215">
        <f t="shared" si="638"/>
        <v>0</v>
      </c>
      <c r="CF950" s="215">
        <f t="shared" si="639"/>
        <v>0</v>
      </c>
      <c r="CG950" s="215">
        <f t="shared" si="640"/>
        <v>0</v>
      </c>
      <c r="CH950" s="155">
        <f t="shared" si="664"/>
        <v>0</v>
      </c>
      <c r="CI950" s="165"/>
      <c r="CJ950" s="215">
        <f t="shared" si="641"/>
        <v>0</v>
      </c>
      <c r="CK950" s="215">
        <f t="shared" si="642"/>
        <v>0</v>
      </c>
      <c r="CL950" s="215">
        <f t="shared" si="643"/>
        <v>0</v>
      </c>
      <c r="CM950" s="215">
        <f t="shared" si="644"/>
        <v>0</v>
      </c>
      <c r="CN950" s="215">
        <f t="shared" si="645"/>
        <v>0</v>
      </c>
      <c r="CO950" s="155">
        <f t="shared" si="665"/>
        <v>0</v>
      </c>
      <c r="CP950" s="165"/>
      <c r="CQ950" s="223">
        <f t="shared" si="646"/>
        <v>0</v>
      </c>
      <c r="CR950" s="223">
        <f t="shared" si="647"/>
        <v>0</v>
      </c>
      <c r="CS950" s="223">
        <f t="shared" si="648"/>
        <v>0</v>
      </c>
      <c r="CT950" s="223">
        <f t="shared" si="649"/>
        <v>0</v>
      </c>
      <c r="CU950" s="223">
        <f t="shared" si="650"/>
        <v>0</v>
      </c>
      <c r="CV950" s="155">
        <f t="shared" si="666"/>
        <v>0</v>
      </c>
      <c r="CW950" s="165"/>
      <c r="CX950" s="215">
        <f t="shared" si="667"/>
        <v>0</v>
      </c>
      <c r="CY950" s="215">
        <f t="shared" si="651"/>
        <v>0</v>
      </c>
      <c r="CZ950" s="215">
        <f t="shared" si="652"/>
        <v>0</v>
      </c>
      <c r="DA950" s="215">
        <f t="shared" si="653"/>
        <v>0</v>
      </c>
      <c r="DB950" s="215">
        <f t="shared" si="654"/>
        <v>0</v>
      </c>
      <c r="DC950" s="155">
        <f t="shared" si="668"/>
        <v>0</v>
      </c>
      <c r="DD950" s="165"/>
      <c r="DE950" s="188" t="b" cm="1">
        <f t="array" aca="1" ref="DE950" ca="1">OR($G950=Forecast_Capex_Input!$BF$8:$BF$10)</f>
        <v>0</v>
      </c>
      <c r="DF950" s="188" cm="1">
        <f t="array" aca="1" ref="DF950" ca="1">IFERROR(INDEX(Forecast_Capex_Input!BG$12:BG$286,$X950)
*(INDEX(Forecast_Capex_Input!$H$12:$H$286,$X950)=Repex),0)
*$DE950</f>
        <v>0</v>
      </c>
      <c r="DG950" s="188" cm="1">
        <f t="array" aca="1" ref="DG950" ca="1">IFERROR(INDEX(Forecast_Capex_Input!BH$12:BH$286,$X950)
*(INDEX(Forecast_Capex_Input!$H$12:$H$286,$X950)=Repex),0)
*$DE950</f>
        <v>0</v>
      </c>
      <c r="DH950" s="188" cm="1">
        <f t="array" aca="1" ref="DH950" ca="1">IFERROR(INDEX(Forecast_Capex_Input!BI$12:BI$286,$X950)
*(INDEX(Forecast_Capex_Input!$H$12:$H$286,$X950)=Repex),0)
*$DE950</f>
        <v>0</v>
      </c>
      <c r="DI950" s="188" cm="1">
        <f t="array" aca="1" ref="DI950" ca="1">IFERROR(INDEX(Forecast_Capex_Input!BJ$12:BJ$286,$X950)
*(INDEX(Forecast_Capex_Input!$H$12:$H$286,$X950)=Repex),0)
*$DE950</f>
        <v>0</v>
      </c>
      <c r="DJ950" s="188" cm="1">
        <f t="array" aca="1" ref="DJ950" ca="1">IFERROR(INDEX(Forecast_Capex_Input!BK$12:BK$286,$X950)
*(INDEX(Forecast_Capex_Input!$H$12:$H$286,$X950)=Repex),0)
*$DE950</f>
        <v>0</v>
      </c>
      <c r="DK950" s="188" cm="1">
        <f t="array" aca="1" ref="DK950" ca="1">IFERROR(INDEX(Forecast_Capex_Input!BL$12:BL$286,$X950)
*(INDEX(Forecast_Capex_Input!$H$12:$H$286,$X950)=Repex),0)
*$DE950</f>
        <v>0</v>
      </c>
      <c r="DL950" s="165"/>
      <c r="DM950" s="188" t="b" cm="1">
        <f t="array" aca="1" ref="DM950" ca="1">OR($G950=Forecast_Capex_Input!$BN$8:$BN$9)</f>
        <v>0</v>
      </c>
      <c r="DN950" s="188" cm="1">
        <f t="array" aca="1" ref="DN950" ca="1">IFERROR(INDEX(Forecast_Capex_Input!BO$12:BO$286,$X950)
*(INDEX(Forecast_Capex_Input!$H$12:$H$286,$X950)=Repex),0)
*$DM950</f>
        <v>0</v>
      </c>
      <c r="DO950" s="188" cm="1">
        <f t="array" aca="1" ref="DO950" ca="1">IFERROR(INDEX(Forecast_Capex_Input!BP$12:BP$286,$X950)
*(INDEX(Forecast_Capex_Input!$H$12:$H$286,$X950)=Repex),0)
*$DM950</f>
        <v>0</v>
      </c>
      <c r="DP950" s="188" cm="1">
        <f t="array" aca="1" ref="DP950" ca="1">IFERROR(INDEX(Forecast_Capex_Input!BQ$12:BQ$286,$X950)
*(INDEX(Forecast_Capex_Input!$H$12:$H$286,$X950)=Repex),0)
*$DM950</f>
        <v>0</v>
      </c>
      <c r="DQ950" s="188" cm="1">
        <f t="array" aca="1" ref="DQ950" ca="1">IFERROR(INDEX(Forecast_Capex_Input!BR$12:BR$286,$X950)
*(INDEX(Forecast_Capex_Input!$H$12:$H$286,$X950)=Repex),0)
*$DM950</f>
        <v>0</v>
      </c>
      <c r="DR950" s="188" cm="1">
        <f t="array" aca="1" ref="DR950" ca="1">IFERROR(INDEX(Forecast_Capex_Input!BS$12:BS$286,$X950)
*(INDEX(Forecast_Capex_Input!$H$12:$H$286,$X950)=Repex),0)
*$DM950</f>
        <v>0</v>
      </c>
      <c r="DS950" s="165"/>
      <c r="DT950" s="188" t="b" cm="1">
        <f t="array" aca="1" ref="DT950" ca="1">OR($G950=Forecast_Capex_Input!$BU$8:$BU$10)</f>
        <v>0</v>
      </c>
      <c r="DU950" s="188" cm="1">
        <f t="array" aca="1" ref="DU950" ca="1">IFERROR(INDEX(Forecast_Capex_Input!BV$12:BV$286,$X950)
*(INDEX(Forecast_Capex_Input!$H$12:$H$286,$X950)=Repex),0)
*$DT950</f>
        <v>0</v>
      </c>
      <c r="DV950" s="188" cm="1">
        <f t="array" aca="1" ref="DV950" ca="1">IFERROR(INDEX(Forecast_Capex_Input!BW$12:BW$286,$X950)
*(INDEX(Forecast_Capex_Input!$H$12:$H$286,$X950)=Repex),0)
*$DT950</f>
        <v>0</v>
      </c>
      <c r="DW950" s="188" cm="1">
        <f t="array" aca="1" ref="DW950" ca="1">IFERROR(INDEX(Forecast_Capex_Input!BX$12:BX$286,$X950)
*(INDEX(Forecast_Capex_Input!$H$12:$H$286,$X950)=Repex),0)
*$DT950</f>
        <v>0</v>
      </c>
      <c r="DX950" s="188" cm="1">
        <f t="array" aca="1" ref="DX950" ca="1">IFERROR(INDEX(Forecast_Capex_Input!BY$12:BY$286,$X950)
*(INDEX(Forecast_Capex_Input!$H$12:$H$286,$X950)=Repex),0)
*$DT950</f>
        <v>0</v>
      </c>
      <c r="DY950" s="188" cm="1">
        <f t="array" aca="1" ref="DY950" ca="1">IFERROR(INDEX(Forecast_Capex_Input!BZ$12:BZ$286,$X950)
*(INDEX(Forecast_Capex_Input!$H$12:$H$286,$X950)=Repex),0)
*$DT950</f>
        <v>0</v>
      </c>
      <c r="DZ950" s="188" cm="1">
        <f t="array" aca="1" ref="DZ950" ca="1">IFERROR(INDEX(Forecast_Capex_Input!CA$12:CA$286,$X950)
*(INDEX(Forecast_Capex_Input!$H$12:$H$286,$X950)=Repex),0)
*$DT950</f>
        <v>0</v>
      </c>
      <c r="EA950" s="188" cm="1">
        <f t="array" aca="1" ref="EA950" ca="1">IFERROR(INDEX(Forecast_Capex_Input!CB$12:CB$286,$X950)
*(INDEX(Forecast_Capex_Input!$H$12:$H$286,$X950)=Repex),0)
*$DT950</f>
        <v>0</v>
      </c>
      <c r="EB950" s="188" cm="1">
        <f t="array" aca="1" ref="EB950" ca="1">IFERROR(INDEX(Forecast_Capex_Input!CC$12:CC$286,$X950)
*(INDEX(Forecast_Capex_Input!$H$12:$H$286,$X950)=Repex),0)
*$DT950</f>
        <v>0</v>
      </c>
      <c r="EC950" s="165"/>
      <c r="ED950" s="226" t="str">
        <f t="shared" si="655"/>
        <v>N/A</v>
      </c>
      <c r="EE950" s="174" t="s">
        <v>15</v>
      </c>
    </row>
    <row r="951" spans="3:135" x14ac:dyDescent="0.2">
      <c r="C951" s="174">
        <f t="shared" si="656"/>
        <v>941</v>
      </c>
      <c r="D951" s="167" t="str" cm="1">
        <f t="array" ref="D951">IFERROR(INDEX(Forecast_Capex_Input!$D$12:$D$286,$X951),NA)</f>
        <v>N/A</v>
      </c>
      <c r="E951" s="172" t="str" cm="1">
        <f t="array" ref="E951">IF($X951=NA,NA,INDEX(Forecast_Capex_Input!$E$12:$E$286,$X951))</f>
        <v>N/A</v>
      </c>
      <c r="F951" s="167" t="str" cm="1">
        <f t="array" aca="1" ref="F951" ca="1">IFERROR(INDEX(General!$E$25:$E$26,$Y951),NA)</f>
        <v>N/A</v>
      </c>
      <c r="G951" s="167" t="str" cm="1">
        <f t="array" aca="1" ref="G951" ca="1">IFERROR(INDEX(Forecast_Capex_Input!$AI$11:$BB$11,$AA951),NA)</f>
        <v>N/A</v>
      </c>
      <c r="H951" s="189" t="str" cm="1">
        <f t="array" aca="1" ref="H951" ca="1">IFERROR(INDEX(Forecast_Capex_Input!$AI$12:$BB$286,$X951,$AA951),NA)</f>
        <v>N/A</v>
      </c>
      <c r="I951" s="199" t="str" cm="1">
        <f t="array" ref="I951">IFERROR(INDEX(Forecast_Capex_Input!$F$12:$F$286,$X951),NA)</f>
        <v>N/A</v>
      </c>
      <c r="J951" s="199" t="str" cm="1">
        <f t="array" ref="J951">IFERROR(INDEX(Forecast_Capex_Input!G$12:G$286,$X951),NA)</f>
        <v>N/A</v>
      </c>
      <c r="K951" s="199" t="str" cm="1">
        <f t="array" ref="K951">IFERROR(INDEX(Forecast_Capex_Input!H$12:H$286,$X951),NA)</f>
        <v>N/A</v>
      </c>
      <c r="L951" s="199" t="str" cm="1">
        <f t="array" ref="L951">IFERROR(INDEX(Forecast_Capex_Input!I$12:I$286,$X951),NA)</f>
        <v>N/A</v>
      </c>
      <c r="M951" s="199" t="str" cm="1">
        <f t="array" ref="M951">IFERROR(INDEX(Forecast_Capex_Input!J$12:J$286,$X951),NA)</f>
        <v>N/A</v>
      </c>
      <c r="N951" s="199" t="str" cm="1">
        <f t="array" ref="N951">IFERROR(INDEX(Forecast_Capex_Input!K$12:K$286,$X951),NA)</f>
        <v>N/A</v>
      </c>
      <c r="O951" s="199" t="str" cm="1">
        <f t="array" ref="O951">IFERROR(INDEX(Forecast_Capex_Input!L$12:L$286,$X951),NA)</f>
        <v>N/A</v>
      </c>
      <c r="P951" s="199" t="str" cm="1">
        <f t="array" ref="P951">IFERROR(INDEX(Forecast_Capex_Input!M$12:M$286,$X951),NA)</f>
        <v>N/A</v>
      </c>
      <c r="Q951" s="172" t="str" cm="1">
        <f t="array" ref="Q951">IFERROR(INDEX(Forecast_Capex_Input!N$12:N$286,$X951),NA)</f>
        <v>N/A</v>
      </c>
      <c r="R951" s="265" cm="1">
        <f t="array" ref="R951">IFERROR(INDEX(Forecast_Capex_Input!O$12:O$286,$X951),0)</f>
        <v>0</v>
      </c>
      <c r="S951" s="172" cm="1">
        <f t="array" ref="S951">IFERROR(INDEX(Forecast_Capex_Input!P$12:P$286,$X951),0)</f>
        <v>0</v>
      </c>
      <c r="T951" s="199" t="str" cm="1">
        <f t="array" aca="1" ref="T951" ca="1">IFERROR(INDEX(General!$K$84:$K$103,$AA951),NA)</f>
        <v>N/A</v>
      </c>
      <c r="U951" s="188" cm="1">
        <f t="array" aca="1" ref="U951" ca="1">IFERROR(
IF($F951=General!$E$25,INDEX(Forecast_Capex_Input!S$12:S$286,$X951),
INDEX(Forecast_Capex_Input!T$12:T$286,$X951)),0)</f>
        <v>0</v>
      </c>
      <c r="V951" s="222" t="b">
        <f>IFERROR(INDEX(Overheads!$T$19:$T$26,MATCH($I951,Overheads!$E$19:$E$26,0)),FALSE)</f>
        <v>0</v>
      </c>
      <c r="W951" s="165"/>
      <c r="X951" s="174" t="str">
        <f>IFERROR(
IF(MATCH($C951,Forecast_Capex_Input!$CI$12:$CI$286,1)+1&gt;MAX(Forecast_Capex_Input!$C$12:$C$286),NA,
MATCH($C951,Forecast_Capex_Input!$CI$12:$CI$286,1)+1),1)</f>
        <v>N/A</v>
      </c>
      <c r="Y951" s="174" t="str" cm="1">
        <f t="array" aca="1" ref="Y951" ca="1">IFERROR(
IF(X950&lt;&gt;X951,1,
IF(COUNTIF(OFFSET(Y950,0,0,-INDEX(Forecast_Capex_Input!$CG$12:$CG$286,$X951)),Y950)=INDEX(Forecast_Capex_Input!$CG$12:$CG$286,$X951),Y950+1,Y950)),NA)</f>
        <v>N/A</v>
      </c>
      <c r="Z951" s="174" t="str" cm="1">
        <f t="array" ref="Z951">IFERROR($C951-IF($X951=1,1,INDEX(Forecast_Capex_Input!$CI$12:$CI$286,$X951-1))+1,NA)</f>
        <v>N/A</v>
      </c>
      <c r="AA951" s="174" t="str" cm="1">
        <f t="array" aca="1" ref="AA951" ca="1">IFERROR(IF(Y951=1,
INDEX(Forecast_Capex_Input!$AI$10:$BB$10,SMALL(IF(INDEX(Forecast_Capex_Input!$AI$12:$BB$286,$X951,0)&gt;0,COLUMN(Forecast_Capex_Input!$AI$10:$BB$10)-COLUMN(Forecast_Capex_Input!$AI$12)+1),ROWS(OFFSET(AA950,0,0,-$Z951)))),
OFFSET(AA950,-INDEX(Forecast_Capex_Input!$CG$12:$CG$286,$X951)+1,0)),NA)</f>
        <v>N/A</v>
      </c>
      <c r="AB951" s="174" t="str">
        <f t="shared" ca="1" si="625"/>
        <v>N/A</v>
      </c>
      <c r="AC951" s="222" t="b">
        <f t="shared" si="657"/>
        <v>0</v>
      </c>
      <c r="AD951" s="220" t="b">
        <v>0</v>
      </c>
      <c r="AE951" s="222" t="b">
        <f t="shared" si="626"/>
        <v>1</v>
      </c>
      <c r="AF951" s="165"/>
      <c r="AG951" s="215">
        <v>0</v>
      </c>
      <c r="AH951" s="215">
        <v>0</v>
      </c>
      <c r="AI951" s="215">
        <v>0</v>
      </c>
      <c r="AJ951" s="215">
        <v>0</v>
      </c>
      <c r="AK951" s="215">
        <v>0</v>
      </c>
      <c r="AL951" s="155">
        <v>0</v>
      </c>
      <c r="AM951" s="165"/>
      <c r="AN951" s="215" cm="1">
        <f t="array" aca="1" ref="AN951" ca="1">IFERROR(INDEX(General!O$33:O$34,$AB951)
*AG951,0)</f>
        <v>0</v>
      </c>
      <c r="AO951" s="215" cm="1">
        <f t="array" aca="1" ref="AO951" ca="1">IFERROR(INDEX(General!P$33:P$34,$AB951)
*AH951,0)</f>
        <v>0</v>
      </c>
      <c r="AP951" s="215" cm="1">
        <f t="array" aca="1" ref="AP951" ca="1">IFERROR(INDEX(General!Q$33:Q$34,$AB951)
*AI951,0)</f>
        <v>0</v>
      </c>
      <c r="AQ951" s="215" cm="1">
        <f t="array" aca="1" ref="AQ951" ca="1">IFERROR(INDEX(General!R$33:R$34,$AB951)
*AJ951,0)</f>
        <v>0</v>
      </c>
      <c r="AR951" s="215" cm="1">
        <f t="array" aca="1" ref="AR951" ca="1">IFERROR(INDEX(General!S$33:S$34,$AB951)
*AK951,0)</f>
        <v>0</v>
      </c>
      <c r="AS951" s="155">
        <f t="shared" ca="1" si="658"/>
        <v>0</v>
      </c>
      <c r="AT951" s="165"/>
      <c r="AU951" s="215">
        <f ca="1">IF($AE951=FALSE,AN951*Overheads!$R$24*$V951,
IFERROR(Overheads!$O$49*$V951*AN951,0)
+IFERROR(Overheads!Q$59*$V951*(AN951/Overheads!Q$68),0))</f>
        <v>0</v>
      </c>
      <c r="AV951" s="215">
        <f ca="1">IF($AE951=FALSE,AO951*Overheads!$R$24*$V951,
IFERROR(Overheads!$O$49*$V951*AO951,0)
+IFERROR(Overheads!R$59*$V951*(AO951/Overheads!R$68),0))</f>
        <v>0</v>
      </c>
      <c r="AW951" s="215">
        <f ca="1">IF($AE951=FALSE,AP951*Overheads!$R$24*$V951,
IFERROR(Overheads!$O$49*$V951*AP951,0)
+IFERROR(Overheads!S$59*$V951*(AP951/Overheads!S$68),0))</f>
        <v>0</v>
      </c>
      <c r="AX951" s="215">
        <f ca="1">IF($AE951=FALSE,AQ951*Overheads!$R$24*$V951,
IFERROR(Overheads!$O$49*$V951*AQ951,0)
+IFERROR(Overheads!T$59*$V951*(AQ951/Overheads!T$68),0))</f>
        <v>0</v>
      </c>
      <c r="AY951" s="215">
        <f ca="1">IF($AE951=FALSE,AR951*Overheads!$R$24*$V951,
IFERROR(Overheads!$O$49*$V951*AR951,0)
+IFERROR(Overheads!U$59*$V951*(AR951/Overheads!U$68),0))</f>
        <v>0</v>
      </c>
      <c r="AZ951" s="155">
        <f t="shared" ca="1" si="659"/>
        <v>0</v>
      </c>
      <c r="BA951" s="165"/>
      <c r="BB951" s="215">
        <f ca="1">IF($AE951=FALSE,AN951*Overheads!$S$25,
IFERROR(Overheads!$O$50*AN951,0)
+IFERROR(Overheads!Q$60*(AN951/Overheads!Q$66),0))</f>
        <v>0</v>
      </c>
      <c r="BC951" s="215">
        <f ca="1">IF($AE951=FALSE,AO951*Overheads!$S$25,
IFERROR(Overheads!$O$50*AO951,0)
+IFERROR(Overheads!R$60*(AO951/Overheads!R$66),0))</f>
        <v>0</v>
      </c>
      <c r="BD951" s="215">
        <f ca="1">IF($AE951=FALSE,AP951*Overheads!$S$25,
IFERROR(Overheads!$O$50*AP951,0)
+IFERROR(Overheads!S$60*(AP951/Overheads!S$66),0))</f>
        <v>0</v>
      </c>
      <c r="BE951" s="215">
        <f ca="1">IF($AE951=FALSE,AQ951*Overheads!$S$25,
IFERROR(Overheads!$O$50*AQ951,0)
+IFERROR(Overheads!T$60*(AQ951/Overheads!T$66),0))</f>
        <v>0</v>
      </c>
      <c r="BF951" s="215">
        <f ca="1">IF($AE951=FALSE,AR951*Overheads!$S$25,
IFERROR(Overheads!$O$50*AR951,0)
+IFERROR(Overheads!U$60*(AR951/Overheads!U$66),0))</f>
        <v>0</v>
      </c>
      <c r="BG951" s="155">
        <f t="shared" ca="1" si="660"/>
        <v>0</v>
      </c>
      <c r="BH951" s="165"/>
      <c r="BI951" s="215">
        <f t="shared" ca="1" si="661"/>
        <v>0</v>
      </c>
      <c r="BJ951" s="215">
        <f t="shared" ca="1" si="627"/>
        <v>0</v>
      </c>
      <c r="BK951" s="215">
        <f t="shared" ca="1" si="628"/>
        <v>0</v>
      </c>
      <c r="BL951" s="215">
        <f t="shared" ca="1" si="629"/>
        <v>0</v>
      </c>
      <c r="BM951" s="215">
        <f t="shared" ca="1" si="630"/>
        <v>0</v>
      </c>
      <c r="BN951" s="155">
        <f t="shared" ca="1" si="662"/>
        <v>0</v>
      </c>
      <c r="BO951" s="165"/>
      <c r="BP951" s="187" cm="1">
        <f t="array" ref="BP951">IFERROR(IF($X951=$X950,BP950,INDEX(Forecast_Capex_Input!AC$12:AC$286,$X951)),0)</f>
        <v>0</v>
      </c>
      <c r="BQ951" s="187" cm="1">
        <f t="array" ref="BQ951">IFERROR(IF($X951=$X950,BQ950,INDEX(Forecast_Capex_Input!AD$12:AD$286,$X951)),0)</f>
        <v>0</v>
      </c>
      <c r="BR951" s="187" cm="1">
        <f t="array" ref="BR951">IFERROR(IF($X951=$X950,BR950,INDEX(Forecast_Capex_Input!AE$12:AE$286,$X951)),0)</f>
        <v>0</v>
      </c>
      <c r="BS951" s="187" cm="1">
        <f t="array" ref="BS951">IFERROR(IF($X951=$X950,BS950,INDEX(Forecast_Capex_Input!AF$12:AF$286,$X951)),0)</f>
        <v>0</v>
      </c>
      <c r="BT951" s="187" cm="1">
        <f t="array" ref="BT951">IFERROR(IF($X951=$X950,BT950,INDEX(Forecast_Capex_Input!AG$12:AG$286,$X951)),0)</f>
        <v>0</v>
      </c>
      <c r="BU951" s="165"/>
      <c r="BV951" s="215">
        <f t="shared" si="631"/>
        <v>0</v>
      </c>
      <c r="BW951" s="215">
        <f t="shared" si="632"/>
        <v>0</v>
      </c>
      <c r="BX951" s="215">
        <f t="shared" si="633"/>
        <v>0</v>
      </c>
      <c r="BY951" s="215">
        <f t="shared" si="634"/>
        <v>0</v>
      </c>
      <c r="BZ951" s="215">
        <f t="shared" si="635"/>
        <v>0</v>
      </c>
      <c r="CA951" s="155">
        <f t="shared" si="663"/>
        <v>0</v>
      </c>
      <c r="CB951" s="165"/>
      <c r="CC951" s="215">
        <f t="shared" si="636"/>
        <v>0</v>
      </c>
      <c r="CD951" s="215">
        <f t="shared" si="637"/>
        <v>0</v>
      </c>
      <c r="CE951" s="215">
        <f t="shared" si="638"/>
        <v>0</v>
      </c>
      <c r="CF951" s="215">
        <f t="shared" si="639"/>
        <v>0</v>
      </c>
      <c r="CG951" s="215">
        <f t="shared" si="640"/>
        <v>0</v>
      </c>
      <c r="CH951" s="155">
        <f t="shared" si="664"/>
        <v>0</v>
      </c>
      <c r="CI951" s="165"/>
      <c r="CJ951" s="215">
        <f t="shared" si="641"/>
        <v>0</v>
      </c>
      <c r="CK951" s="215">
        <f t="shared" si="642"/>
        <v>0</v>
      </c>
      <c r="CL951" s="215">
        <f t="shared" si="643"/>
        <v>0</v>
      </c>
      <c r="CM951" s="215">
        <f t="shared" si="644"/>
        <v>0</v>
      </c>
      <c r="CN951" s="215">
        <f t="shared" si="645"/>
        <v>0</v>
      </c>
      <c r="CO951" s="155">
        <f t="shared" si="665"/>
        <v>0</v>
      </c>
      <c r="CP951" s="165"/>
      <c r="CQ951" s="223">
        <f t="shared" si="646"/>
        <v>0</v>
      </c>
      <c r="CR951" s="223">
        <f t="shared" si="647"/>
        <v>0</v>
      </c>
      <c r="CS951" s="223">
        <f t="shared" si="648"/>
        <v>0</v>
      </c>
      <c r="CT951" s="223">
        <f t="shared" si="649"/>
        <v>0</v>
      </c>
      <c r="CU951" s="223">
        <f t="shared" si="650"/>
        <v>0</v>
      </c>
      <c r="CV951" s="155">
        <f t="shared" si="666"/>
        <v>0</v>
      </c>
      <c r="CW951" s="165"/>
      <c r="CX951" s="215">
        <f t="shared" si="667"/>
        <v>0</v>
      </c>
      <c r="CY951" s="215">
        <f t="shared" si="651"/>
        <v>0</v>
      </c>
      <c r="CZ951" s="215">
        <f t="shared" si="652"/>
        <v>0</v>
      </c>
      <c r="DA951" s="215">
        <f t="shared" si="653"/>
        <v>0</v>
      </c>
      <c r="DB951" s="215">
        <f t="shared" si="654"/>
        <v>0</v>
      </c>
      <c r="DC951" s="155">
        <f t="shared" si="668"/>
        <v>0</v>
      </c>
      <c r="DD951" s="165"/>
      <c r="DE951" s="188" t="b" cm="1">
        <f t="array" aca="1" ref="DE951" ca="1">OR($G951=Forecast_Capex_Input!$BF$8:$BF$10)</f>
        <v>0</v>
      </c>
      <c r="DF951" s="188" cm="1">
        <f t="array" aca="1" ref="DF951" ca="1">IFERROR(INDEX(Forecast_Capex_Input!BG$12:BG$286,$X951)
*(INDEX(Forecast_Capex_Input!$H$12:$H$286,$X951)=Repex),0)
*$DE951</f>
        <v>0</v>
      </c>
      <c r="DG951" s="188" cm="1">
        <f t="array" aca="1" ref="DG951" ca="1">IFERROR(INDEX(Forecast_Capex_Input!BH$12:BH$286,$X951)
*(INDEX(Forecast_Capex_Input!$H$12:$H$286,$X951)=Repex),0)
*$DE951</f>
        <v>0</v>
      </c>
      <c r="DH951" s="188" cm="1">
        <f t="array" aca="1" ref="DH951" ca="1">IFERROR(INDEX(Forecast_Capex_Input!BI$12:BI$286,$X951)
*(INDEX(Forecast_Capex_Input!$H$12:$H$286,$X951)=Repex),0)
*$DE951</f>
        <v>0</v>
      </c>
      <c r="DI951" s="188" cm="1">
        <f t="array" aca="1" ref="DI951" ca="1">IFERROR(INDEX(Forecast_Capex_Input!BJ$12:BJ$286,$X951)
*(INDEX(Forecast_Capex_Input!$H$12:$H$286,$X951)=Repex),0)
*$DE951</f>
        <v>0</v>
      </c>
      <c r="DJ951" s="188" cm="1">
        <f t="array" aca="1" ref="DJ951" ca="1">IFERROR(INDEX(Forecast_Capex_Input!BK$12:BK$286,$X951)
*(INDEX(Forecast_Capex_Input!$H$12:$H$286,$X951)=Repex),0)
*$DE951</f>
        <v>0</v>
      </c>
      <c r="DK951" s="188" cm="1">
        <f t="array" aca="1" ref="DK951" ca="1">IFERROR(INDEX(Forecast_Capex_Input!BL$12:BL$286,$X951)
*(INDEX(Forecast_Capex_Input!$H$12:$H$286,$X951)=Repex),0)
*$DE951</f>
        <v>0</v>
      </c>
      <c r="DL951" s="165"/>
      <c r="DM951" s="188" t="b" cm="1">
        <f t="array" aca="1" ref="DM951" ca="1">OR($G951=Forecast_Capex_Input!$BN$8:$BN$9)</f>
        <v>0</v>
      </c>
      <c r="DN951" s="188" cm="1">
        <f t="array" aca="1" ref="DN951" ca="1">IFERROR(INDEX(Forecast_Capex_Input!BO$12:BO$286,$X951)
*(INDEX(Forecast_Capex_Input!$H$12:$H$286,$X951)=Repex),0)
*$DM951</f>
        <v>0</v>
      </c>
      <c r="DO951" s="188" cm="1">
        <f t="array" aca="1" ref="DO951" ca="1">IFERROR(INDEX(Forecast_Capex_Input!BP$12:BP$286,$X951)
*(INDEX(Forecast_Capex_Input!$H$12:$H$286,$X951)=Repex),0)
*$DM951</f>
        <v>0</v>
      </c>
      <c r="DP951" s="188" cm="1">
        <f t="array" aca="1" ref="DP951" ca="1">IFERROR(INDEX(Forecast_Capex_Input!BQ$12:BQ$286,$X951)
*(INDEX(Forecast_Capex_Input!$H$12:$H$286,$X951)=Repex),0)
*$DM951</f>
        <v>0</v>
      </c>
      <c r="DQ951" s="188" cm="1">
        <f t="array" aca="1" ref="DQ951" ca="1">IFERROR(INDEX(Forecast_Capex_Input!BR$12:BR$286,$X951)
*(INDEX(Forecast_Capex_Input!$H$12:$H$286,$X951)=Repex),0)
*$DM951</f>
        <v>0</v>
      </c>
      <c r="DR951" s="188" cm="1">
        <f t="array" aca="1" ref="DR951" ca="1">IFERROR(INDEX(Forecast_Capex_Input!BS$12:BS$286,$X951)
*(INDEX(Forecast_Capex_Input!$H$12:$H$286,$X951)=Repex),0)
*$DM951</f>
        <v>0</v>
      </c>
      <c r="DS951" s="165"/>
      <c r="DT951" s="188" t="b" cm="1">
        <f t="array" aca="1" ref="DT951" ca="1">OR($G951=Forecast_Capex_Input!$BU$8:$BU$10)</f>
        <v>0</v>
      </c>
      <c r="DU951" s="188" cm="1">
        <f t="array" aca="1" ref="DU951" ca="1">IFERROR(INDEX(Forecast_Capex_Input!BV$12:BV$286,$X951)
*(INDEX(Forecast_Capex_Input!$H$12:$H$286,$X951)=Repex),0)
*$DT951</f>
        <v>0</v>
      </c>
      <c r="DV951" s="188" cm="1">
        <f t="array" aca="1" ref="DV951" ca="1">IFERROR(INDEX(Forecast_Capex_Input!BW$12:BW$286,$X951)
*(INDEX(Forecast_Capex_Input!$H$12:$H$286,$X951)=Repex),0)
*$DT951</f>
        <v>0</v>
      </c>
      <c r="DW951" s="188" cm="1">
        <f t="array" aca="1" ref="DW951" ca="1">IFERROR(INDEX(Forecast_Capex_Input!BX$12:BX$286,$X951)
*(INDEX(Forecast_Capex_Input!$H$12:$H$286,$X951)=Repex),0)
*$DT951</f>
        <v>0</v>
      </c>
      <c r="DX951" s="188" cm="1">
        <f t="array" aca="1" ref="DX951" ca="1">IFERROR(INDEX(Forecast_Capex_Input!BY$12:BY$286,$X951)
*(INDEX(Forecast_Capex_Input!$H$12:$H$286,$X951)=Repex),0)
*$DT951</f>
        <v>0</v>
      </c>
      <c r="DY951" s="188" cm="1">
        <f t="array" aca="1" ref="DY951" ca="1">IFERROR(INDEX(Forecast_Capex_Input!BZ$12:BZ$286,$X951)
*(INDEX(Forecast_Capex_Input!$H$12:$H$286,$X951)=Repex),0)
*$DT951</f>
        <v>0</v>
      </c>
      <c r="DZ951" s="188" cm="1">
        <f t="array" aca="1" ref="DZ951" ca="1">IFERROR(INDEX(Forecast_Capex_Input!CA$12:CA$286,$X951)
*(INDEX(Forecast_Capex_Input!$H$12:$H$286,$X951)=Repex),0)
*$DT951</f>
        <v>0</v>
      </c>
      <c r="EA951" s="188" cm="1">
        <f t="array" aca="1" ref="EA951" ca="1">IFERROR(INDEX(Forecast_Capex_Input!CB$12:CB$286,$X951)
*(INDEX(Forecast_Capex_Input!$H$12:$H$286,$X951)=Repex),0)
*$DT951</f>
        <v>0</v>
      </c>
      <c r="EB951" s="188" cm="1">
        <f t="array" aca="1" ref="EB951" ca="1">IFERROR(INDEX(Forecast_Capex_Input!CC$12:CC$286,$X951)
*(INDEX(Forecast_Capex_Input!$H$12:$H$286,$X951)=Repex),0)
*$DT951</f>
        <v>0</v>
      </c>
      <c r="EC951" s="165"/>
      <c r="ED951" s="226" t="str">
        <f t="shared" si="655"/>
        <v>N/A</v>
      </c>
      <c r="EE951" s="174" t="s">
        <v>15</v>
      </c>
    </row>
    <row r="952" spans="3:135" x14ac:dyDescent="0.2">
      <c r="C952" s="174">
        <f t="shared" si="656"/>
        <v>942</v>
      </c>
      <c r="D952" s="167" t="str" cm="1">
        <f t="array" ref="D952">IFERROR(INDEX(Forecast_Capex_Input!$D$12:$D$286,$X952),NA)</f>
        <v>N/A</v>
      </c>
      <c r="E952" s="172" t="str" cm="1">
        <f t="array" ref="E952">IF($X952=NA,NA,INDEX(Forecast_Capex_Input!$E$12:$E$286,$X952))</f>
        <v>N/A</v>
      </c>
      <c r="F952" s="167" t="str" cm="1">
        <f t="array" aca="1" ref="F952" ca="1">IFERROR(INDEX(General!$E$25:$E$26,$Y952),NA)</f>
        <v>N/A</v>
      </c>
      <c r="G952" s="167" t="str" cm="1">
        <f t="array" aca="1" ref="G952" ca="1">IFERROR(INDEX(Forecast_Capex_Input!$AI$11:$BB$11,$AA952),NA)</f>
        <v>N/A</v>
      </c>
      <c r="H952" s="189" t="str" cm="1">
        <f t="array" aca="1" ref="H952" ca="1">IFERROR(INDEX(Forecast_Capex_Input!$AI$12:$BB$286,$X952,$AA952),NA)</f>
        <v>N/A</v>
      </c>
      <c r="I952" s="199" t="str" cm="1">
        <f t="array" ref="I952">IFERROR(INDEX(Forecast_Capex_Input!$F$12:$F$286,$X952),NA)</f>
        <v>N/A</v>
      </c>
      <c r="J952" s="199" t="str" cm="1">
        <f t="array" ref="J952">IFERROR(INDEX(Forecast_Capex_Input!G$12:G$286,$X952),NA)</f>
        <v>N/A</v>
      </c>
      <c r="K952" s="199" t="str" cm="1">
        <f t="array" ref="K952">IFERROR(INDEX(Forecast_Capex_Input!H$12:H$286,$X952),NA)</f>
        <v>N/A</v>
      </c>
      <c r="L952" s="199" t="str" cm="1">
        <f t="array" ref="L952">IFERROR(INDEX(Forecast_Capex_Input!I$12:I$286,$X952),NA)</f>
        <v>N/A</v>
      </c>
      <c r="M952" s="199" t="str" cm="1">
        <f t="array" ref="M952">IFERROR(INDEX(Forecast_Capex_Input!J$12:J$286,$X952),NA)</f>
        <v>N/A</v>
      </c>
      <c r="N952" s="199" t="str" cm="1">
        <f t="array" ref="N952">IFERROR(INDEX(Forecast_Capex_Input!K$12:K$286,$X952),NA)</f>
        <v>N/A</v>
      </c>
      <c r="O952" s="199" t="str" cm="1">
        <f t="array" ref="O952">IFERROR(INDEX(Forecast_Capex_Input!L$12:L$286,$X952),NA)</f>
        <v>N/A</v>
      </c>
      <c r="P952" s="199" t="str" cm="1">
        <f t="array" ref="P952">IFERROR(INDEX(Forecast_Capex_Input!M$12:M$286,$X952),NA)</f>
        <v>N/A</v>
      </c>
      <c r="Q952" s="172" t="str" cm="1">
        <f t="array" ref="Q952">IFERROR(INDEX(Forecast_Capex_Input!N$12:N$286,$X952),NA)</f>
        <v>N/A</v>
      </c>
      <c r="R952" s="265" cm="1">
        <f t="array" ref="R952">IFERROR(INDEX(Forecast_Capex_Input!O$12:O$286,$X952),0)</f>
        <v>0</v>
      </c>
      <c r="S952" s="172" cm="1">
        <f t="array" ref="S952">IFERROR(INDEX(Forecast_Capex_Input!P$12:P$286,$X952),0)</f>
        <v>0</v>
      </c>
      <c r="T952" s="199" t="str" cm="1">
        <f t="array" aca="1" ref="T952" ca="1">IFERROR(INDEX(General!$K$84:$K$103,$AA952),NA)</f>
        <v>N/A</v>
      </c>
      <c r="U952" s="188" cm="1">
        <f t="array" aca="1" ref="U952" ca="1">IFERROR(
IF($F952=General!$E$25,INDEX(Forecast_Capex_Input!S$12:S$286,$X952),
INDEX(Forecast_Capex_Input!T$12:T$286,$X952)),0)</f>
        <v>0</v>
      </c>
      <c r="V952" s="222" t="b">
        <f>IFERROR(INDEX(Overheads!$T$19:$T$26,MATCH($I952,Overheads!$E$19:$E$26,0)),FALSE)</f>
        <v>0</v>
      </c>
      <c r="W952" s="165"/>
      <c r="X952" s="174" t="str">
        <f>IFERROR(
IF(MATCH($C952,Forecast_Capex_Input!$CI$12:$CI$286,1)+1&gt;MAX(Forecast_Capex_Input!$C$12:$C$286),NA,
MATCH($C952,Forecast_Capex_Input!$CI$12:$CI$286,1)+1),1)</f>
        <v>N/A</v>
      </c>
      <c r="Y952" s="174" t="str" cm="1">
        <f t="array" aca="1" ref="Y952" ca="1">IFERROR(
IF(X951&lt;&gt;X952,1,
IF(COUNTIF(OFFSET(Y951,0,0,-INDEX(Forecast_Capex_Input!$CG$12:$CG$286,$X952)),Y951)=INDEX(Forecast_Capex_Input!$CG$12:$CG$286,$X952),Y951+1,Y951)),NA)</f>
        <v>N/A</v>
      </c>
      <c r="Z952" s="174" t="str" cm="1">
        <f t="array" ref="Z952">IFERROR($C952-IF($X952=1,1,INDEX(Forecast_Capex_Input!$CI$12:$CI$286,$X952-1))+1,NA)</f>
        <v>N/A</v>
      </c>
      <c r="AA952" s="174" t="str" cm="1">
        <f t="array" aca="1" ref="AA952" ca="1">IFERROR(IF(Y952=1,
INDEX(Forecast_Capex_Input!$AI$10:$BB$10,SMALL(IF(INDEX(Forecast_Capex_Input!$AI$12:$BB$286,$X952,0)&gt;0,COLUMN(Forecast_Capex_Input!$AI$10:$BB$10)-COLUMN(Forecast_Capex_Input!$AI$12)+1),ROWS(OFFSET(AA951,0,0,-$Z952)))),
OFFSET(AA951,-INDEX(Forecast_Capex_Input!$CG$12:$CG$286,$X952)+1,0)),NA)</f>
        <v>N/A</v>
      </c>
      <c r="AB952" s="174" t="str">
        <f t="shared" ca="1" si="625"/>
        <v>N/A</v>
      </c>
      <c r="AC952" s="222" t="b">
        <f t="shared" si="657"/>
        <v>0</v>
      </c>
      <c r="AD952" s="220" t="b">
        <v>0</v>
      </c>
      <c r="AE952" s="222" t="b">
        <f t="shared" si="626"/>
        <v>1</v>
      </c>
      <c r="AF952" s="165"/>
      <c r="AG952" s="215">
        <v>0</v>
      </c>
      <c r="AH952" s="215">
        <v>0</v>
      </c>
      <c r="AI952" s="215">
        <v>0</v>
      </c>
      <c r="AJ952" s="215">
        <v>0</v>
      </c>
      <c r="AK952" s="215">
        <v>0</v>
      </c>
      <c r="AL952" s="155">
        <v>0</v>
      </c>
      <c r="AM952" s="165"/>
      <c r="AN952" s="215" cm="1">
        <f t="array" aca="1" ref="AN952" ca="1">IFERROR(INDEX(General!O$33:O$34,$AB952)
*AG952,0)</f>
        <v>0</v>
      </c>
      <c r="AO952" s="215" cm="1">
        <f t="array" aca="1" ref="AO952" ca="1">IFERROR(INDEX(General!P$33:P$34,$AB952)
*AH952,0)</f>
        <v>0</v>
      </c>
      <c r="AP952" s="215" cm="1">
        <f t="array" aca="1" ref="AP952" ca="1">IFERROR(INDEX(General!Q$33:Q$34,$AB952)
*AI952,0)</f>
        <v>0</v>
      </c>
      <c r="AQ952" s="215" cm="1">
        <f t="array" aca="1" ref="AQ952" ca="1">IFERROR(INDEX(General!R$33:R$34,$AB952)
*AJ952,0)</f>
        <v>0</v>
      </c>
      <c r="AR952" s="215" cm="1">
        <f t="array" aca="1" ref="AR952" ca="1">IFERROR(INDEX(General!S$33:S$34,$AB952)
*AK952,0)</f>
        <v>0</v>
      </c>
      <c r="AS952" s="155">
        <f t="shared" ca="1" si="658"/>
        <v>0</v>
      </c>
      <c r="AT952" s="165"/>
      <c r="AU952" s="215">
        <f ca="1">IF($AE952=FALSE,AN952*Overheads!$R$24*$V952,
IFERROR(Overheads!$O$49*$V952*AN952,0)
+IFERROR(Overheads!Q$59*$V952*(AN952/Overheads!Q$68),0))</f>
        <v>0</v>
      </c>
      <c r="AV952" s="215">
        <f ca="1">IF($AE952=FALSE,AO952*Overheads!$R$24*$V952,
IFERROR(Overheads!$O$49*$V952*AO952,0)
+IFERROR(Overheads!R$59*$V952*(AO952/Overheads!R$68),0))</f>
        <v>0</v>
      </c>
      <c r="AW952" s="215">
        <f ca="1">IF($AE952=FALSE,AP952*Overheads!$R$24*$V952,
IFERROR(Overheads!$O$49*$V952*AP952,0)
+IFERROR(Overheads!S$59*$V952*(AP952/Overheads!S$68),0))</f>
        <v>0</v>
      </c>
      <c r="AX952" s="215">
        <f ca="1">IF($AE952=FALSE,AQ952*Overheads!$R$24*$V952,
IFERROR(Overheads!$O$49*$V952*AQ952,0)
+IFERROR(Overheads!T$59*$V952*(AQ952/Overheads!T$68),0))</f>
        <v>0</v>
      </c>
      <c r="AY952" s="215">
        <f ca="1">IF($AE952=FALSE,AR952*Overheads!$R$24*$V952,
IFERROR(Overheads!$O$49*$V952*AR952,0)
+IFERROR(Overheads!U$59*$V952*(AR952/Overheads!U$68),0))</f>
        <v>0</v>
      </c>
      <c r="AZ952" s="155">
        <f t="shared" ca="1" si="659"/>
        <v>0</v>
      </c>
      <c r="BA952" s="165"/>
      <c r="BB952" s="215">
        <f ca="1">IF($AE952=FALSE,AN952*Overheads!$S$25,
IFERROR(Overheads!$O$50*AN952,0)
+IFERROR(Overheads!Q$60*(AN952/Overheads!Q$66),0))</f>
        <v>0</v>
      </c>
      <c r="BC952" s="215">
        <f ca="1">IF($AE952=FALSE,AO952*Overheads!$S$25,
IFERROR(Overheads!$O$50*AO952,0)
+IFERROR(Overheads!R$60*(AO952/Overheads!R$66),0))</f>
        <v>0</v>
      </c>
      <c r="BD952" s="215">
        <f ca="1">IF($AE952=FALSE,AP952*Overheads!$S$25,
IFERROR(Overheads!$O$50*AP952,0)
+IFERROR(Overheads!S$60*(AP952/Overheads!S$66),0))</f>
        <v>0</v>
      </c>
      <c r="BE952" s="215">
        <f ca="1">IF($AE952=FALSE,AQ952*Overheads!$S$25,
IFERROR(Overheads!$O$50*AQ952,0)
+IFERROR(Overheads!T$60*(AQ952/Overheads!T$66),0))</f>
        <v>0</v>
      </c>
      <c r="BF952" s="215">
        <f ca="1">IF($AE952=FALSE,AR952*Overheads!$S$25,
IFERROR(Overheads!$O$50*AR952,0)
+IFERROR(Overheads!U$60*(AR952/Overheads!U$66),0))</f>
        <v>0</v>
      </c>
      <c r="BG952" s="155">
        <f t="shared" ca="1" si="660"/>
        <v>0</v>
      </c>
      <c r="BH952" s="165"/>
      <c r="BI952" s="215">
        <f t="shared" ca="1" si="661"/>
        <v>0</v>
      </c>
      <c r="BJ952" s="215">
        <f t="shared" ca="1" si="627"/>
        <v>0</v>
      </c>
      <c r="BK952" s="215">
        <f t="shared" ca="1" si="628"/>
        <v>0</v>
      </c>
      <c r="BL952" s="215">
        <f t="shared" ca="1" si="629"/>
        <v>0</v>
      </c>
      <c r="BM952" s="215">
        <f t="shared" ca="1" si="630"/>
        <v>0</v>
      </c>
      <c r="BN952" s="155">
        <f t="shared" ca="1" si="662"/>
        <v>0</v>
      </c>
      <c r="BO952" s="165"/>
      <c r="BP952" s="187" cm="1">
        <f t="array" ref="BP952">IFERROR(IF($X952=$X951,BP951,INDEX(Forecast_Capex_Input!AC$12:AC$286,$X952)),0)</f>
        <v>0</v>
      </c>
      <c r="BQ952" s="187" cm="1">
        <f t="array" ref="BQ952">IFERROR(IF($X952=$X951,BQ951,INDEX(Forecast_Capex_Input!AD$12:AD$286,$X952)),0)</f>
        <v>0</v>
      </c>
      <c r="BR952" s="187" cm="1">
        <f t="array" ref="BR952">IFERROR(IF($X952=$X951,BR951,INDEX(Forecast_Capex_Input!AE$12:AE$286,$X952)),0)</f>
        <v>0</v>
      </c>
      <c r="BS952" s="187" cm="1">
        <f t="array" ref="BS952">IFERROR(IF($X952=$X951,BS951,INDEX(Forecast_Capex_Input!AF$12:AF$286,$X952)),0)</f>
        <v>0</v>
      </c>
      <c r="BT952" s="187" cm="1">
        <f t="array" ref="BT952">IFERROR(IF($X952=$X951,BT951,INDEX(Forecast_Capex_Input!AG$12:AG$286,$X952)),0)</f>
        <v>0</v>
      </c>
      <c r="BU952" s="165"/>
      <c r="BV952" s="215">
        <f t="shared" si="631"/>
        <v>0</v>
      </c>
      <c r="BW952" s="215">
        <f t="shared" si="632"/>
        <v>0</v>
      </c>
      <c r="BX952" s="215">
        <f t="shared" si="633"/>
        <v>0</v>
      </c>
      <c r="BY952" s="215">
        <f t="shared" si="634"/>
        <v>0</v>
      </c>
      <c r="BZ952" s="215">
        <f t="shared" si="635"/>
        <v>0</v>
      </c>
      <c r="CA952" s="155">
        <f t="shared" si="663"/>
        <v>0</v>
      </c>
      <c r="CB952" s="165"/>
      <c r="CC952" s="215">
        <f t="shared" si="636"/>
        <v>0</v>
      </c>
      <c r="CD952" s="215">
        <f t="shared" si="637"/>
        <v>0</v>
      </c>
      <c r="CE952" s="215">
        <f t="shared" si="638"/>
        <v>0</v>
      </c>
      <c r="CF952" s="215">
        <f t="shared" si="639"/>
        <v>0</v>
      </c>
      <c r="CG952" s="215">
        <f t="shared" si="640"/>
        <v>0</v>
      </c>
      <c r="CH952" s="155">
        <f t="shared" si="664"/>
        <v>0</v>
      </c>
      <c r="CI952" s="165"/>
      <c r="CJ952" s="215">
        <f t="shared" si="641"/>
        <v>0</v>
      </c>
      <c r="CK952" s="215">
        <f t="shared" si="642"/>
        <v>0</v>
      </c>
      <c r="CL952" s="215">
        <f t="shared" si="643"/>
        <v>0</v>
      </c>
      <c r="CM952" s="215">
        <f t="shared" si="644"/>
        <v>0</v>
      </c>
      <c r="CN952" s="215">
        <f t="shared" si="645"/>
        <v>0</v>
      </c>
      <c r="CO952" s="155">
        <f t="shared" si="665"/>
        <v>0</v>
      </c>
      <c r="CP952" s="165"/>
      <c r="CQ952" s="223">
        <f t="shared" si="646"/>
        <v>0</v>
      </c>
      <c r="CR952" s="223">
        <f t="shared" si="647"/>
        <v>0</v>
      </c>
      <c r="CS952" s="223">
        <f t="shared" si="648"/>
        <v>0</v>
      </c>
      <c r="CT952" s="223">
        <f t="shared" si="649"/>
        <v>0</v>
      </c>
      <c r="CU952" s="223">
        <f t="shared" si="650"/>
        <v>0</v>
      </c>
      <c r="CV952" s="155">
        <f t="shared" si="666"/>
        <v>0</v>
      </c>
      <c r="CW952" s="165"/>
      <c r="CX952" s="215">
        <f t="shared" si="667"/>
        <v>0</v>
      </c>
      <c r="CY952" s="215">
        <f t="shared" si="651"/>
        <v>0</v>
      </c>
      <c r="CZ952" s="215">
        <f t="shared" si="652"/>
        <v>0</v>
      </c>
      <c r="DA952" s="215">
        <f t="shared" si="653"/>
        <v>0</v>
      </c>
      <c r="DB952" s="215">
        <f t="shared" si="654"/>
        <v>0</v>
      </c>
      <c r="DC952" s="155">
        <f t="shared" si="668"/>
        <v>0</v>
      </c>
      <c r="DD952" s="165"/>
      <c r="DE952" s="188" t="b" cm="1">
        <f t="array" aca="1" ref="DE952" ca="1">OR($G952=Forecast_Capex_Input!$BF$8:$BF$10)</f>
        <v>0</v>
      </c>
      <c r="DF952" s="188" cm="1">
        <f t="array" aca="1" ref="DF952" ca="1">IFERROR(INDEX(Forecast_Capex_Input!BG$12:BG$286,$X952)
*(INDEX(Forecast_Capex_Input!$H$12:$H$286,$X952)=Repex),0)
*$DE952</f>
        <v>0</v>
      </c>
      <c r="DG952" s="188" cm="1">
        <f t="array" aca="1" ref="DG952" ca="1">IFERROR(INDEX(Forecast_Capex_Input!BH$12:BH$286,$X952)
*(INDEX(Forecast_Capex_Input!$H$12:$H$286,$X952)=Repex),0)
*$DE952</f>
        <v>0</v>
      </c>
      <c r="DH952" s="188" cm="1">
        <f t="array" aca="1" ref="DH952" ca="1">IFERROR(INDEX(Forecast_Capex_Input!BI$12:BI$286,$X952)
*(INDEX(Forecast_Capex_Input!$H$12:$H$286,$X952)=Repex),0)
*$DE952</f>
        <v>0</v>
      </c>
      <c r="DI952" s="188" cm="1">
        <f t="array" aca="1" ref="DI952" ca="1">IFERROR(INDEX(Forecast_Capex_Input!BJ$12:BJ$286,$X952)
*(INDEX(Forecast_Capex_Input!$H$12:$H$286,$X952)=Repex),0)
*$DE952</f>
        <v>0</v>
      </c>
      <c r="DJ952" s="188" cm="1">
        <f t="array" aca="1" ref="DJ952" ca="1">IFERROR(INDEX(Forecast_Capex_Input!BK$12:BK$286,$X952)
*(INDEX(Forecast_Capex_Input!$H$12:$H$286,$X952)=Repex),0)
*$DE952</f>
        <v>0</v>
      </c>
      <c r="DK952" s="188" cm="1">
        <f t="array" aca="1" ref="DK952" ca="1">IFERROR(INDEX(Forecast_Capex_Input!BL$12:BL$286,$X952)
*(INDEX(Forecast_Capex_Input!$H$12:$H$286,$X952)=Repex),0)
*$DE952</f>
        <v>0</v>
      </c>
      <c r="DL952" s="165"/>
      <c r="DM952" s="188" t="b" cm="1">
        <f t="array" aca="1" ref="DM952" ca="1">OR($G952=Forecast_Capex_Input!$BN$8:$BN$9)</f>
        <v>0</v>
      </c>
      <c r="DN952" s="188" cm="1">
        <f t="array" aca="1" ref="DN952" ca="1">IFERROR(INDEX(Forecast_Capex_Input!BO$12:BO$286,$X952)
*(INDEX(Forecast_Capex_Input!$H$12:$H$286,$X952)=Repex),0)
*$DM952</f>
        <v>0</v>
      </c>
      <c r="DO952" s="188" cm="1">
        <f t="array" aca="1" ref="DO952" ca="1">IFERROR(INDEX(Forecast_Capex_Input!BP$12:BP$286,$X952)
*(INDEX(Forecast_Capex_Input!$H$12:$H$286,$X952)=Repex),0)
*$DM952</f>
        <v>0</v>
      </c>
      <c r="DP952" s="188" cm="1">
        <f t="array" aca="1" ref="DP952" ca="1">IFERROR(INDEX(Forecast_Capex_Input!BQ$12:BQ$286,$X952)
*(INDEX(Forecast_Capex_Input!$H$12:$H$286,$X952)=Repex),0)
*$DM952</f>
        <v>0</v>
      </c>
      <c r="DQ952" s="188" cm="1">
        <f t="array" aca="1" ref="DQ952" ca="1">IFERROR(INDEX(Forecast_Capex_Input!BR$12:BR$286,$X952)
*(INDEX(Forecast_Capex_Input!$H$12:$H$286,$X952)=Repex),0)
*$DM952</f>
        <v>0</v>
      </c>
      <c r="DR952" s="188" cm="1">
        <f t="array" aca="1" ref="DR952" ca="1">IFERROR(INDEX(Forecast_Capex_Input!BS$12:BS$286,$X952)
*(INDEX(Forecast_Capex_Input!$H$12:$H$286,$X952)=Repex),0)
*$DM952</f>
        <v>0</v>
      </c>
      <c r="DS952" s="165"/>
      <c r="DT952" s="188" t="b" cm="1">
        <f t="array" aca="1" ref="DT952" ca="1">OR($G952=Forecast_Capex_Input!$BU$8:$BU$10)</f>
        <v>0</v>
      </c>
      <c r="DU952" s="188" cm="1">
        <f t="array" aca="1" ref="DU952" ca="1">IFERROR(INDEX(Forecast_Capex_Input!BV$12:BV$286,$X952)
*(INDEX(Forecast_Capex_Input!$H$12:$H$286,$X952)=Repex),0)
*$DT952</f>
        <v>0</v>
      </c>
      <c r="DV952" s="188" cm="1">
        <f t="array" aca="1" ref="DV952" ca="1">IFERROR(INDEX(Forecast_Capex_Input!BW$12:BW$286,$X952)
*(INDEX(Forecast_Capex_Input!$H$12:$H$286,$X952)=Repex),0)
*$DT952</f>
        <v>0</v>
      </c>
      <c r="DW952" s="188" cm="1">
        <f t="array" aca="1" ref="DW952" ca="1">IFERROR(INDEX(Forecast_Capex_Input!BX$12:BX$286,$X952)
*(INDEX(Forecast_Capex_Input!$H$12:$H$286,$X952)=Repex),0)
*$DT952</f>
        <v>0</v>
      </c>
      <c r="DX952" s="188" cm="1">
        <f t="array" aca="1" ref="DX952" ca="1">IFERROR(INDEX(Forecast_Capex_Input!BY$12:BY$286,$X952)
*(INDEX(Forecast_Capex_Input!$H$12:$H$286,$X952)=Repex),0)
*$DT952</f>
        <v>0</v>
      </c>
      <c r="DY952" s="188" cm="1">
        <f t="array" aca="1" ref="DY952" ca="1">IFERROR(INDEX(Forecast_Capex_Input!BZ$12:BZ$286,$X952)
*(INDEX(Forecast_Capex_Input!$H$12:$H$286,$X952)=Repex),0)
*$DT952</f>
        <v>0</v>
      </c>
      <c r="DZ952" s="188" cm="1">
        <f t="array" aca="1" ref="DZ952" ca="1">IFERROR(INDEX(Forecast_Capex_Input!CA$12:CA$286,$X952)
*(INDEX(Forecast_Capex_Input!$H$12:$H$286,$X952)=Repex),0)
*$DT952</f>
        <v>0</v>
      </c>
      <c r="EA952" s="188" cm="1">
        <f t="array" aca="1" ref="EA952" ca="1">IFERROR(INDEX(Forecast_Capex_Input!CB$12:CB$286,$X952)
*(INDEX(Forecast_Capex_Input!$H$12:$H$286,$X952)=Repex),0)
*$DT952</f>
        <v>0</v>
      </c>
      <c r="EB952" s="188" cm="1">
        <f t="array" aca="1" ref="EB952" ca="1">IFERROR(INDEX(Forecast_Capex_Input!CC$12:CC$286,$X952)
*(INDEX(Forecast_Capex_Input!$H$12:$H$286,$X952)=Repex),0)
*$DT952</f>
        <v>0</v>
      </c>
      <c r="EC952" s="165"/>
      <c r="ED952" s="226" t="str">
        <f t="shared" si="655"/>
        <v>N/A</v>
      </c>
      <c r="EE952" s="174" t="s">
        <v>15</v>
      </c>
    </row>
    <row r="953" spans="3:135" x14ac:dyDescent="0.2">
      <c r="C953" s="174">
        <f t="shared" si="656"/>
        <v>943</v>
      </c>
      <c r="D953" s="167" t="str" cm="1">
        <f t="array" ref="D953">IFERROR(INDEX(Forecast_Capex_Input!$D$12:$D$286,$X953),NA)</f>
        <v>N/A</v>
      </c>
      <c r="E953" s="172" t="str" cm="1">
        <f t="array" ref="E953">IF($X953=NA,NA,INDEX(Forecast_Capex_Input!$E$12:$E$286,$X953))</f>
        <v>N/A</v>
      </c>
      <c r="F953" s="167" t="str" cm="1">
        <f t="array" aca="1" ref="F953" ca="1">IFERROR(INDEX(General!$E$25:$E$26,$Y953),NA)</f>
        <v>N/A</v>
      </c>
      <c r="G953" s="167" t="str" cm="1">
        <f t="array" aca="1" ref="G953" ca="1">IFERROR(INDEX(Forecast_Capex_Input!$AI$11:$BB$11,$AA953),NA)</f>
        <v>N/A</v>
      </c>
      <c r="H953" s="189" t="str" cm="1">
        <f t="array" aca="1" ref="H953" ca="1">IFERROR(INDEX(Forecast_Capex_Input!$AI$12:$BB$286,$X953,$AA953),NA)</f>
        <v>N/A</v>
      </c>
      <c r="I953" s="199" t="str" cm="1">
        <f t="array" ref="I953">IFERROR(INDEX(Forecast_Capex_Input!$F$12:$F$286,$X953),NA)</f>
        <v>N/A</v>
      </c>
      <c r="J953" s="199" t="str" cm="1">
        <f t="array" ref="J953">IFERROR(INDEX(Forecast_Capex_Input!G$12:G$286,$X953),NA)</f>
        <v>N/A</v>
      </c>
      <c r="K953" s="199" t="str" cm="1">
        <f t="array" ref="K953">IFERROR(INDEX(Forecast_Capex_Input!H$12:H$286,$X953),NA)</f>
        <v>N/A</v>
      </c>
      <c r="L953" s="199" t="str" cm="1">
        <f t="array" ref="L953">IFERROR(INDEX(Forecast_Capex_Input!I$12:I$286,$X953),NA)</f>
        <v>N/A</v>
      </c>
      <c r="M953" s="199" t="str" cm="1">
        <f t="array" ref="M953">IFERROR(INDEX(Forecast_Capex_Input!J$12:J$286,$X953),NA)</f>
        <v>N/A</v>
      </c>
      <c r="N953" s="199" t="str" cm="1">
        <f t="array" ref="N953">IFERROR(INDEX(Forecast_Capex_Input!K$12:K$286,$X953),NA)</f>
        <v>N/A</v>
      </c>
      <c r="O953" s="199" t="str" cm="1">
        <f t="array" ref="O953">IFERROR(INDEX(Forecast_Capex_Input!L$12:L$286,$X953),NA)</f>
        <v>N/A</v>
      </c>
      <c r="P953" s="199" t="str" cm="1">
        <f t="array" ref="P953">IFERROR(INDEX(Forecast_Capex_Input!M$12:M$286,$X953),NA)</f>
        <v>N/A</v>
      </c>
      <c r="Q953" s="172" t="str" cm="1">
        <f t="array" ref="Q953">IFERROR(INDEX(Forecast_Capex_Input!N$12:N$286,$X953),NA)</f>
        <v>N/A</v>
      </c>
      <c r="R953" s="265" cm="1">
        <f t="array" ref="R953">IFERROR(INDEX(Forecast_Capex_Input!O$12:O$286,$X953),0)</f>
        <v>0</v>
      </c>
      <c r="S953" s="172" cm="1">
        <f t="array" ref="S953">IFERROR(INDEX(Forecast_Capex_Input!P$12:P$286,$X953),0)</f>
        <v>0</v>
      </c>
      <c r="T953" s="199" t="str" cm="1">
        <f t="array" aca="1" ref="T953" ca="1">IFERROR(INDEX(General!$K$84:$K$103,$AA953),NA)</f>
        <v>N/A</v>
      </c>
      <c r="U953" s="188" cm="1">
        <f t="array" aca="1" ref="U953" ca="1">IFERROR(
IF($F953=General!$E$25,INDEX(Forecast_Capex_Input!S$12:S$286,$X953),
INDEX(Forecast_Capex_Input!T$12:T$286,$X953)),0)</f>
        <v>0</v>
      </c>
      <c r="V953" s="222" t="b">
        <f>IFERROR(INDEX(Overheads!$T$19:$T$26,MATCH($I953,Overheads!$E$19:$E$26,0)),FALSE)</f>
        <v>0</v>
      </c>
      <c r="W953" s="165"/>
      <c r="X953" s="174" t="str">
        <f>IFERROR(
IF(MATCH($C953,Forecast_Capex_Input!$CI$12:$CI$286,1)+1&gt;MAX(Forecast_Capex_Input!$C$12:$C$286),NA,
MATCH($C953,Forecast_Capex_Input!$CI$12:$CI$286,1)+1),1)</f>
        <v>N/A</v>
      </c>
      <c r="Y953" s="174" t="str" cm="1">
        <f t="array" aca="1" ref="Y953" ca="1">IFERROR(
IF(X952&lt;&gt;X953,1,
IF(COUNTIF(OFFSET(Y952,0,0,-INDEX(Forecast_Capex_Input!$CG$12:$CG$286,$X953)),Y952)=INDEX(Forecast_Capex_Input!$CG$12:$CG$286,$X953),Y952+1,Y952)),NA)</f>
        <v>N/A</v>
      </c>
      <c r="Z953" s="174" t="str" cm="1">
        <f t="array" ref="Z953">IFERROR($C953-IF($X953=1,1,INDEX(Forecast_Capex_Input!$CI$12:$CI$286,$X953-1))+1,NA)</f>
        <v>N/A</v>
      </c>
      <c r="AA953" s="174" t="str" cm="1">
        <f t="array" aca="1" ref="AA953" ca="1">IFERROR(IF(Y953=1,
INDEX(Forecast_Capex_Input!$AI$10:$BB$10,SMALL(IF(INDEX(Forecast_Capex_Input!$AI$12:$BB$286,$X953,0)&gt;0,COLUMN(Forecast_Capex_Input!$AI$10:$BB$10)-COLUMN(Forecast_Capex_Input!$AI$12)+1),ROWS(OFFSET(AA952,0,0,-$Z953)))),
OFFSET(AA952,-INDEX(Forecast_Capex_Input!$CG$12:$CG$286,$X953)+1,0)),NA)</f>
        <v>N/A</v>
      </c>
      <c r="AB953" s="174" t="str">
        <f t="shared" ca="1" si="625"/>
        <v>N/A</v>
      </c>
      <c r="AC953" s="222" t="b">
        <f t="shared" si="657"/>
        <v>0</v>
      </c>
      <c r="AD953" s="220" t="b">
        <v>0</v>
      </c>
      <c r="AE953" s="222" t="b">
        <f t="shared" si="626"/>
        <v>1</v>
      </c>
      <c r="AF953" s="165"/>
      <c r="AG953" s="215">
        <v>0</v>
      </c>
      <c r="AH953" s="215">
        <v>0</v>
      </c>
      <c r="AI953" s="215">
        <v>0</v>
      </c>
      <c r="AJ953" s="215">
        <v>0</v>
      </c>
      <c r="AK953" s="215">
        <v>0</v>
      </c>
      <c r="AL953" s="155">
        <v>0</v>
      </c>
      <c r="AM953" s="165"/>
      <c r="AN953" s="215" cm="1">
        <f t="array" aca="1" ref="AN953" ca="1">IFERROR(INDEX(General!O$33:O$34,$AB953)
*AG953,0)</f>
        <v>0</v>
      </c>
      <c r="AO953" s="215" cm="1">
        <f t="array" aca="1" ref="AO953" ca="1">IFERROR(INDEX(General!P$33:P$34,$AB953)
*AH953,0)</f>
        <v>0</v>
      </c>
      <c r="AP953" s="215" cm="1">
        <f t="array" aca="1" ref="AP953" ca="1">IFERROR(INDEX(General!Q$33:Q$34,$AB953)
*AI953,0)</f>
        <v>0</v>
      </c>
      <c r="AQ953" s="215" cm="1">
        <f t="array" aca="1" ref="AQ953" ca="1">IFERROR(INDEX(General!R$33:R$34,$AB953)
*AJ953,0)</f>
        <v>0</v>
      </c>
      <c r="AR953" s="215" cm="1">
        <f t="array" aca="1" ref="AR953" ca="1">IFERROR(INDEX(General!S$33:S$34,$AB953)
*AK953,0)</f>
        <v>0</v>
      </c>
      <c r="AS953" s="155">
        <f t="shared" ca="1" si="658"/>
        <v>0</v>
      </c>
      <c r="AT953" s="165"/>
      <c r="AU953" s="215">
        <f ca="1">IF($AE953=FALSE,AN953*Overheads!$R$24*$V953,
IFERROR(Overheads!$O$49*$V953*AN953,0)
+IFERROR(Overheads!Q$59*$V953*(AN953/Overheads!Q$68),0))</f>
        <v>0</v>
      </c>
      <c r="AV953" s="215">
        <f ca="1">IF($AE953=FALSE,AO953*Overheads!$R$24*$V953,
IFERROR(Overheads!$O$49*$V953*AO953,0)
+IFERROR(Overheads!R$59*$V953*(AO953/Overheads!R$68),0))</f>
        <v>0</v>
      </c>
      <c r="AW953" s="215">
        <f ca="1">IF($AE953=FALSE,AP953*Overheads!$R$24*$V953,
IFERROR(Overheads!$O$49*$V953*AP953,0)
+IFERROR(Overheads!S$59*$V953*(AP953/Overheads!S$68),0))</f>
        <v>0</v>
      </c>
      <c r="AX953" s="215">
        <f ca="1">IF($AE953=FALSE,AQ953*Overheads!$R$24*$V953,
IFERROR(Overheads!$O$49*$V953*AQ953,0)
+IFERROR(Overheads!T$59*$V953*(AQ953/Overheads!T$68),0))</f>
        <v>0</v>
      </c>
      <c r="AY953" s="215">
        <f ca="1">IF($AE953=FALSE,AR953*Overheads!$R$24*$V953,
IFERROR(Overheads!$O$49*$V953*AR953,0)
+IFERROR(Overheads!U$59*$V953*(AR953/Overheads!U$68),0))</f>
        <v>0</v>
      </c>
      <c r="AZ953" s="155">
        <f t="shared" ca="1" si="659"/>
        <v>0</v>
      </c>
      <c r="BA953" s="165"/>
      <c r="BB953" s="215">
        <f ca="1">IF($AE953=FALSE,AN953*Overheads!$S$25,
IFERROR(Overheads!$O$50*AN953,0)
+IFERROR(Overheads!Q$60*(AN953/Overheads!Q$66),0))</f>
        <v>0</v>
      </c>
      <c r="BC953" s="215">
        <f ca="1">IF($AE953=FALSE,AO953*Overheads!$S$25,
IFERROR(Overheads!$O$50*AO953,0)
+IFERROR(Overheads!R$60*(AO953/Overheads!R$66),0))</f>
        <v>0</v>
      </c>
      <c r="BD953" s="215">
        <f ca="1">IF($AE953=FALSE,AP953*Overheads!$S$25,
IFERROR(Overheads!$O$50*AP953,0)
+IFERROR(Overheads!S$60*(AP953/Overheads!S$66),0))</f>
        <v>0</v>
      </c>
      <c r="BE953" s="215">
        <f ca="1">IF($AE953=FALSE,AQ953*Overheads!$S$25,
IFERROR(Overheads!$O$50*AQ953,0)
+IFERROR(Overheads!T$60*(AQ953/Overheads!T$66),0))</f>
        <v>0</v>
      </c>
      <c r="BF953" s="215">
        <f ca="1">IF($AE953=FALSE,AR953*Overheads!$S$25,
IFERROR(Overheads!$O$50*AR953,0)
+IFERROR(Overheads!U$60*(AR953/Overheads!U$66),0))</f>
        <v>0</v>
      </c>
      <c r="BG953" s="155">
        <f t="shared" ca="1" si="660"/>
        <v>0</v>
      </c>
      <c r="BH953" s="165"/>
      <c r="BI953" s="215">
        <f t="shared" ca="1" si="661"/>
        <v>0</v>
      </c>
      <c r="BJ953" s="215">
        <f t="shared" ca="1" si="627"/>
        <v>0</v>
      </c>
      <c r="BK953" s="215">
        <f t="shared" ca="1" si="628"/>
        <v>0</v>
      </c>
      <c r="BL953" s="215">
        <f t="shared" ca="1" si="629"/>
        <v>0</v>
      </c>
      <c r="BM953" s="215">
        <f t="shared" ca="1" si="630"/>
        <v>0</v>
      </c>
      <c r="BN953" s="155">
        <f t="shared" ca="1" si="662"/>
        <v>0</v>
      </c>
      <c r="BO953" s="165"/>
      <c r="BP953" s="187" cm="1">
        <f t="array" ref="BP953">IFERROR(IF($X953=$X952,BP952,INDEX(Forecast_Capex_Input!AC$12:AC$286,$X953)),0)</f>
        <v>0</v>
      </c>
      <c r="BQ953" s="187" cm="1">
        <f t="array" ref="BQ953">IFERROR(IF($X953=$X952,BQ952,INDEX(Forecast_Capex_Input!AD$12:AD$286,$X953)),0)</f>
        <v>0</v>
      </c>
      <c r="BR953" s="187" cm="1">
        <f t="array" ref="BR953">IFERROR(IF($X953=$X952,BR952,INDEX(Forecast_Capex_Input!AE$12:AE$286,$X953)),0)</f>
        <v>0</v>
      </c>
      <c r="BS953" s="187" cm="1">
        <f t="array" ref="BS953">IFERROR(IF($X953=$X952,BS952,INDEX(Forecast_Capex_Input!AF$12:AF$286,$X953)),0)</f>
        <v>0</v>
      </c>
      <c r="BT953" s="187" cm="1">
        <f t="array" ref="BT953">IFERROR(IF($X953=$X952,BT952,INDEX(Forecast_Capex_Input!AG$12:AG$286,$X953)),0)</f>
        <v>0</v>
      </c>
      <c r="BU953" s="165"/>
      <c r="BV953" s="215">
        <f t="shared" si="631"/>
        <v>0</v>
      </c>
      <c r="BW953" s="215">
        <f t="shared" si="632"/>
        <v>0</v>
      </c>
      <c r="BX953" s="215">
        <f t="shared" si="633"/>
        <v>0</v>
      </c>
      <c r="BY953" s="215">
        <f t="shared" si="634"/>
        <v>0</v>
      </c>
      <c r="BZ953" s="215">
        <f t="shared" si="635"/>
        <v>0</v>
      </c>
      <c r="CA953" s="155">
        <f t="shared" si="663"/>
        <v>0</v>
      </c>
      <c r="CB953" s="165"/>
      <c r="CC953" s="215">
        <f t="shared" si="636"/>
        <v>0</v>
      </c>
      <c r="CD953" s="215">
        <f t="shared" si="637"/>
        <v>0</v>
      </c>
      <c r="CE953" s="215">
        <f t="shared" si="638"/>
        <v>0</v>
      </c>
      <c r="CF953" s="215">
        <f t="shared" si="639"/>
        <v>0</v>
      </c>
      <c r="CG953" s="215">
        <f t="shared" si="640"/>
        <v>0</v>
      </c>
      <c r="CH953" s="155">
        <f t="shared" si="664"/>
        <v>0</v>
      </c>
      <c r="CI953" s="165"/>
      <c r="CJ953" s="215">
        <f t="shared" si="641"/>
        <v>0</v>
      </c>
      <c r="CK953" s="215">
        <f t="shared" si="642"/>
        <v>0</v>
      </c>
      <c r="CL953" s="215">
        <f t="shared" si="643"/>
        <v>0</v>
      </c>
      <c r="CM953" s="215">
        <f t="shared" si="644"/>
        <v>0</v>
      </c>
      <c r="CN953" s="215">
        <f t="shared" si="645"/>
        <v>0</v>
      </c>
      <c r="CO953" s="155">
        <f t="shared" si="665"/>
        <v>0</v>
      </c>
      <c r="CP953" s="165"/>
      <c r="CQ953" s="223">
        <f t="shared" si="646"/>
        <v>0</v>
      </c>
      <c r="CR953" s="223">
        <f t="shared" si="647"/>
        <v>0</v>
      </c>
      <c r="CS953" s="223">
        <f t="shared" si="648"/>
        <v>0</v>
      </c>
      <c r="CT953" s="223">
        <f t="shared" si="649"/>
        <v>0</v>
      </c>
      <c r="CU953" s="223">
        <f t="shared" si="650"/>
        <v>0</v>
      </c>
      <c r="CV953" s="155">
        <f t="shared" si="666"/>
        <v>0</v>
      </c>
      <c r="CW953" s="165"/>
      <c r="CX953" s="215">
        <f t="shared" si="667"/>
        <v>0</v>
      </c>
      <c r="CY953" s="215">
        <f t="shared" si="651"/>
        <v>0</v>
      </c>
      <c r="CZ953" s="215">
        <f t="shared" si="652"/>
        <v>0</v>
      </c>
      <c r="DA953" s="215">
        <f t="shared" si="653"/>
        <v>0</v>
      </c>
      <c r="DB953" s="215">
        <f t="shared" si="654"/>
        <v>0</v>
      </c>
      <c r="DC953" s="155">
        <f t="shared" si="668"/>
        <v>0</v>
      </c>
      <c r="DD953" s="165"/>
      <c r="DE953" s="188" t="b" cm="1">
        <f t="array" aca="1" ref="DE953" ca="1">OR($G953=Forecast_Capex_Input!$BF$8:$BF$10)</f>
        <v>0</v>
      </c>
      <c r="DF953" s="188" cm="1">
        <f t="array" aca="1" ref="DF953" ca="1">IFERROR(INDEX(Forecast_Capex_Input!BG$12:BG$286,$X953)
*(INDEX(Forecast_Capex_Input!$H$12:$H$286,$X953)=Repex),0)
*$DE953</f>
        <v>0</v>
      </c>
      <c r="DG953" s="188" cm="1">
        <f t="array" aca="1" ref="DG953" ca="1">IFERROR(INDEX(Forecast_Capex_Input!BH$12:BH$286,$X953)
*(INDEX(Forecast_Capex_Input!$H$12:$H$286,$X953)=Repex),0)
*$DE953</f>
        <v>0</v>
      </c>
      <c r="DH953" s="188" cm="1">
        <f t="array" aca="1" ref="DH953" ca="1">IFERROR(INDEX(Forecast_Capex_Input!BI$12:BI$286,$X953)
*(INDEX(Forecast_Capex_Input!$H$12:$H$286,$X953)=Repex),0)
*$DE953</f>
        <v>0</v>
      </c>
      <c r="DI953" s="188" cm="1">
        <f t="array" aca="1" ref="DI953" ca="1">IFERROR(INDEX(Forecast_Capex_Input!BJ$12:BJ$286,$X953)
*(INDEX(Forecast_Capex_Input!$H$12:$H$286,$X953)=Repex),0)
*$DE953</f>
        <v>0</v>
      </c>
      <c r="DJ953" s="188" cm="1">
        <f t="array" aca="1" ref="DJ953" ca="1">IFERROR(INDEX(Forecast_Capex_Input!BK$12:BK$286,$X953)
*(INDEX(Forecast_Capex_Input!$H$12:$H$286,$X953)=Repex),0)
*$DE953</f>
        <v>0</v>
      </c>
      <c r="DK953" s="188" cm="1">
        <f t="array" aca="1" ref="DK953" ca="1">IFERROR(INDEX(Forecast_Capex_Input!BL$12:BL$286,$X953)
*(INDEX(Forecast_Capex_Input!$H$12:$H$286,$X953)=Repex),0)
*$DE953</f>
        <v>0</v>
      </c>
      <c r="DL953" s="165"/>
      <c r="DM953" s="188" t="b" cm="1">
        <f t="array" aca="1" ref="DM953" ca="1">OR($G953=Forecast_Capex_Input!$BN$8:$BN$9)</f>
        <v>0</v>
      </c>
      <c r="DN953" s="188" cm="1">
        <f t="array" aca="1" ref="DN953" ca="1">IFERROR(INDEX(Forecast_Capex_Input!BO$12:BO$286,$X953)
*(INDEX(Forecast_Capex_Input!$H$12:$H$286,$X953)=Repex),0)
*$DM953</f>
        <v>0</v>
      </c>
      <c r="DO953" s="188" cm="1">
        <f t="array" aca="1" ref="DO953" ca="1">IFERROR(INDEX(Forecast_Capex_Input!BP$12:BP$286,$X953)
*(INDEX(Forecast_Capex_Input!$H$12:$H$286,$X953)=Repex),0)
*$DM953</f>
        <v>0</v>
      </c>
      <c r="DP953" s="188" cm="1">
        <f t="array" aca="1" ref="DP953" ca="1">IFERROR(INDEX(Forecast_Capex_Input!BQ$12:BQ$286,$X953)
*(INDEX(Forecast_Capex_Input!$H$12:$H$286,$X953)=Repex),0)
*$DM953</f>
        <v>0</v>
      </c>
      <c r="DQ953" s="188" cm="1">
        <f t="array" aca="1" ref="DQ953" ca="1">IFERROR(INDEX(Forecast_Capex_Input!BR$12:BR$286,$X953)
*(INDEX(Forecast_Capex_Input!$H$12:$H$286,$X953)=Repex),0)
*$DM953</f>
        <v>0</v>
      </c>
      <c r="DR953" s="188" cm="1">
        <f t="array" aca="1" ref="DR953" ca="1">IFERROR(INDEX(Forecast_Capex_Input!BS$12:BS$286,$X953)
*(INDEX(Forecast_Capex_Input!$H$12:$H$286,$X953)=Repex),0)
*$DM953</f>
        <v>0</v>
      </c>
      <c r="DS953" s="165"/>
      <c r="DT953" s="188" t="b" cm="1">
        <f t="array" aca="1" ref="DT953" ca="1">OR($G953=Forecast_Capex_Input!$BU$8:$BU$10)</f>
        <v>0</v>
      </c>
      <c r="DU953" s="188" cm="1">
        <f t="array" aca="1" ref="DU953" ca="1">IFERROR(INDEX(Forecast_Capex_Input!BV$12:BV$286,$X953)
*(INDEX(Forecast_Capex_Input!$H$12:$H$286,$X953)=Repex),0)
*$DT953</f>
        <v>0</v>
      </c>
      <c r="DV953" s="188" cm="1">
        <f t="array" aca="1" ref="DV953" ca="1">IFERROR(INDEX(Forecast_Capex_Input!BW$12:BW$286,$X953)
*(INDEX(Forecast_Capex_Input!$H$12:$H$286,$X953)=Repex),0)
*$DT953</f>
        <v>0</v>
      </c>
      <c r="DW953" s="188" cm="1">
        <f t="array" aca="1" ref="DW953" ca="1">IFERROR(INDEX(Forecast_Capex_Input!BX$12:BX$286,$X953)
*(INDEX(Forecast_Capex_Input!$H$12:$H$286,$X953)=Repex),0)
*$DT953</f>
        <v>0</v>
      </c>
      <c r="DX953" s="188" cm="1">
        <f t="array" aca="1" ref="DX953" ca="1">IFERROR(INDEX(Forecast_Capex_Input!BY$12:BY$286,$X953)
*(INDEX(Forecast_Capex_Input!$H$12:$H$286,$X953)=Repex),0)
*$DT953</f>
        <v>0</v>
      </c>
      <c r="DY953" s="188" cm="1">
        <f t="array" aca="1" ref="DY953" ca="1">IFERROR(INDEX(Forecast_Capex_Input!BZ$12:BZ$286,$X953)
*(INDEX(Forecast_Capex_Input!$H$12:$H$286,$X953)=Repex),0)
*$DT953</f>
        <v>0</v>
      </c>
      <c r="DZ953" s="188" cm="1">
        <f t="array" aca="1" ref="DZ953" ca="1">IFERROR(INDEX(Forecast_Capex_Input!CA$12:CA$286,$X953)
*(INDEX(Forecast_Capex_Input!$H$12:$H$286,$X953)=Repex),0)
*$DT953</f>
        <v>0</v>
      </c>
      <c r="EA953" s="188" cm="1">
        <f t="array" aca="1" ref="EA953" ca="1">IFERROR(INDEX(Forecast_Capex_Input!CB$12:CB$286,$X953)
*(INDEX(Forecast_Capex_Input!$H$12:$H$286,$X953)=Repex),0)
*$DT953</f>
        <v>0</v>
      </c>
      <c r="EB953" s="188" cm="1">
        <f t="array" aca="1" ref="EB953" ca="1">IFERROR(INDEX(Forecast_Capex_Input!CC$12:CC$286,$X953)
*(INDEX(Forecast_Capex_Input!$H$12:$H$286,$X953)=Repex),0)
*$DT953</f>
        <v>0</v>
      </c>
      <c r="EC953" s="165"/>
      <c r="ED953" s="226" t="str">
        <f t="shared" si="655"/>
        <v>N/A</v>
      </c>
      <c r="EE953" s="174" t="s">
        <v>15</v>
      </c>
    </row>
    <row r="954" spans="3:135" x14ac:dyDescent="0.2">
      <c r="C954" s="174">
        <f t="shared" si="656"/>
        <v>944</v>
      </c>
      <c r="D954" s="167" t="str" cm="1">
        <f t="array" ref="D954">IFERROR(INDEX(Forecast_Capex_Input!$D$12:$D$286,$X954),NA)</f>
        <v>N/A</v>
      </c>
      <c r="E954" s="172" t="str" cm="1">
        <f t="array" ref="E954">IF($X954=NA,NA,INDEX(Forecast_Capex_Input!$E$12:$E$286,$X954))</f>
        <v>N/A</v>
      </c>
      <c r="F954" s="167" t="str" cm="1">
        <f t="array" aca="1" ref="F954" ca="1">IFERROR(INDEX(General!$E$25:$E$26,$Y954),NA)</f>
        <v>N/A</v>
      </c>
      <c r="G954" s="167" t="str" cm="1">
        <f t="array" aca="1" ref="G954" ca="1">IFERROR(INDEX(Forecast_Capex_Input!$AI$11:$BB$11,$AA954),NA)</f>
        <v>N/A</v>
      </c>
      <c r="H954" s="189" t="str" cm="1">
        <f t="array" aca="1" ref="H954" ca="1">IFERROR(INDEX(Forecast_Capex_Input!$AI$12:$BB$286,$X954,$AA954),NA)</f>
        <v>N/A</v>
      </c>
      <c r="I954" s="199" t="str" cm="1">
        <f t="array" ref="I954">IFERROR(INDEX(Forecast_Capex_Input!$F$12:$F$286,$X954),NA)</f>
        <v>N/A</v>
      </c>
      <c r="J954" s="199" t="str" cm="1">
        <f t="array" ref="J954">IFERROR(INDEX(Forecast_Capex_Input!G$12:G$286,$X954),NA)</f>
        <v>N/A</v>
      </c>
      <c r="K954" s="199" t="str" cm="1">
        <f t="array" ref="K954">IFERROR(INDEX(Forecast_Capex_Input!H$12:H$286,$X954),NA)</f>
        <v>N/A</v>
      </c>
      <c r="L954" s="199" t="str" cm="1">
        <f t="array" ref="L954">IFERROR(INDEX(Forecast_Capex_Input!I$12:I$286,$X954),NA)</f>
        <v>N/A</v>
      </c>
      <c r="M954" s="199" t="str" cm="1">
        <f t="array" ref="M954">IFERROR(INDEX(Forecast_Capex_Input!J$12:J$286,$X954),NA)</f>
        <v>N/A</v>
      </c>
      <c r="N954" s="199" t="str" cm="1">
        <f t="array" ref="N954">IFERROR(INDEX(Forecast_Capex_Input!K$12:K$286,$X954),NA)</f>
        <v>N/A</v>
      </c>
      <c r="O954" s="199" t="str" cm="1">
        <f t="array" ref="O954">IFERROR(INDEX(Forecast_Capex_Input!L$12:L$286,$X954),NA)</f>
        <v>N/A</v>
      </c>
      <c r="P954" s="199" t="str" cm="1">
        <f t="array" ref="P954">IFERROR(INDEX(Forecast_Capex_Input!M$12:M$286,$X954),NA)</f>
        <v>N/A</v>
      </c>
      <c r="Q954" s="172" t="str" cm="1">
        <f t="array" ref="Q954">IFERROR(INDEX(Forecast_Capex_Input!N$12:N$286,$X954),NA)</f>
        <v>N/A</v>
      </c>
      <c r="R954" s="265" cm="1">
        <f t="array" ref="R954">IFERROR(INDEX(Forecast_Capex_Input!O$12:O$286,$X954),0)</f>
        <v>0</v>
      </c>
      <c r="S954" s="172" cm="1">
        <f t="array" ref="S954">IFERROR(INDEX(Forecast_Capex_Input!P$12:P$286,$X954),0)</f>
        <v>0</v>
      </c>
      <c r="T954" s="199" t="str" cm="1">
        <f t="array" aca="1" ref="T954" ca="1">IFERROR(INDEX(General!$K$84:$K$103,$AA954),NA)</f>
        <v>N/A</v>
      </c>
      <c r="U954" s="188" cm="1">
        <f t="array" aca="1" ref="U954" ca="1">IFERROR(
IF($F954=General!$E$25,INDEX(Forecast_Capex_Input!S$12:S$286,$X954),
INDEX(Forecast_Capex_Input!T$12:T$286,$X954)),0)</f>
        <v>0</v>
      </c>
      <c r="V954" s="222" t="b">
        <f>IFERROR(INDEX(Overheads!$T$19:$T$26,MATCH($I954,Overheads!$E$19:$E$26,0)),FALSE)</f>
        <v>0</v>
      </c>
      <c r="W954" s="165"/>
      <c r="X954" s="174" t="str">
        <f>IFERROR(
IF(MATCH($C954,Forecast_Capex_Input!$CI$12:$CI$286,1)+1&gt;MAX(Forecast_Capex_Input!$C$12:$C$286),NA,
MATCH($C954,Forecast_Capex_Input!$CI$12:$CI$286,1)+1),1)</f>
        <v>N/A</v>
      </c>
      <c r="Y954" s="174" t="str" cm="1">
        <f t="array" aca="1" ref="Y954" ca="1">IFERROR(
IF(X953&lt;&gt;X954,1,
IF(COUNTIF(OFFSET(Y953,0,0,-INDEX(Forecast_Capex_Input!$CG$12:$CG$286,$X954)),Y953)=INDEX(Forecast_Capex_Input!$CG$12:$CG$286,$X954),Y953+1,Y953)),NA)</f>
        <v>N/A</v>
      </c>
      <c r="Z954" s="174" t="str" cm="1">
        <f t="array" ref="Z954">IFERROR($C954-IF($X954=1,1,INDEX(Forecast_Capex_Input!$CI$12:$CI$286,$X954-1))+1,NA)</f>
        <v>N/A</v>
      </c>
      <c r="AA954" s="174" t="str" cm="1">
        <f t="array" aca="1" ref="AA954" ca="1">IFERROR(IF(Y954=1,
INDEX(Forecast_Capex_Input!$AI$10:$BB$10,SMALL(IF(INDEX(Forecast_Capex_Input!$AI$12:$BB$286,$X954,0)&gt;0,COLUMN(Forecast_Capex_Input!$AI$10:$BB$10)-COLUMN(Forecast_Capex_Input!$AI$12)+1),ROWS(OFFSET(AA953,0,0,-$Z954)))),
OFFSET(AA953,-INDEX(Forecast_Capex_Input!$CG$12:$CG$286,$X954)+1,0)),NA)</f>
        <v>N/A</v>
      </c>
      <c r="AB954" s="174" t="str">
        <f t="shared" ca="1" si="625"/>
        <v>N/A</v>
      </c>
      <c r="AC954" s="222" t="b">
        <f t="shared" si="657"/>
        <v>0</v>
      </c>
      <c r="AD954" s="220" t="b">
        <v>0</v>
      </c>
      <c r="AE954" s="222" t="b">
        <f t="shared" si="626"/>
        <v>1</v>
      </c>
      <c r="AF954" s="165"/>
      <c r="AG954" s="215">
        <v>0</v>
      </c>
      <c r="AH954" s="215">
        <v>0</v>
      </c>
      <c r="AI954" s="215">
        <v>0</v>
      </c>
      <c r="AJ954" s="215">
        <v>0</v>
      </c>
      <c r="AK954" s="215">
        <v>0</v>
      </c>
      <c r="AL954" s="155">
        <v>0</v>
      </c>
      <c r="AM954" s="165"/>
      <c r="AN954" s="215" cm="1">
        <f t="array" aca="1" ref="AN954" ca="1">IFERROR(INDEX(General!O$33:O$34,$AB954)
*AG954,0)</f>
        <v>0</v>
      </c>
      <c r="AO954" s="215" cm="1">
        <f t="array" aca="1" ref="AO954" ca="1">IFERROR(INDEX(General!P$33:P$34,$AB954)
*AH954,0)</f>
        <v>0</v>
      </c>
      <c r="AP954" s="215" cm="1">
        <f t="array" aca="1" ref="AP954" ca="1">IFERROR(INDEX(General!Q$33:Q$34,$AB954)
*AI954,0)</f>
        <v>0</v>
      </c>
      <c r="AQ954" s="215" cm="1">
        <f t="array" aca="1" ref="AQ954" ca="1">IFERROR(INDEX(General!R$33:R$34,$AB954)
*AJ954,0)</f>
        <v>0</v>
      </c>
      <c r="AR954" s="215" cm="1">
        <f t="array" aca="1" ref="AR954" ca="1">IFERROR(INDEX(General!S$33:S$34,$AB954)
*AK954,0)</f>
        <v>0</v>
      </c>
      <c r="AS954" s="155">
        <f t="shared" ca="1" si="658"/>
        <v>0</v>
      </c>
      <c r="AT954" s="165"/>
      <c r="AU954" s="215">
        <f ca="1">IF($AE954=FALSE,AN954*Overheads!$R$24*$V954,
IFERROR(Overheads!$O$49*$V954*AN954,0)
+IFERROR(Overheads!Q$59*$V954*(AN954/Overheads!Q$68),0))</f>
        <v>0</v>
      </c>
      <c r="AV954" s="215">
        <f ca="1">IF($AE954=FALSE,AO954*Overheads!$R$24*$V954,
IFERROR(Overheads!$O$49*$V954*AO954,0)
+IFERROR(Overheads!R$59*$V954*(AO954/Overheads!R$68),0))</f>
        <v>0</v>
      </c>
      <c r="AW954" s="215">
        <f ca="1">IF($AE954=FALSE,AP954*Overheads!$R$24*$V954,
IFERROR(Overheads!$O$49*$V954*AP954,0)
+IFERROR(Overheads!S$59*$V954*(AP954/Overheads!S$68),0))</f>
        <v>0</v>
      </c>
      <c r="AX954" s="215">
        <f ca="1">IF($AE954=FALSE,AQ954*Overheads!$R$24*$V954,
IFERROR(Overheads!$O$49*$V954*AQ954,0)
+IFERROR(Overheads!T$59*$V954*(AQ954/Overheads!T$68),0))</f>
        <v>0</v>
      </c>
      <c r="AY954" s="215">
        <f ca="1">IF($AE954=FALSE,AR954*Overheads!$R$24*$V954,
IFERROR(Overheads!$O$49*$V954*AR954,0)
+IFERROR(Overheads!U$59*$V954*(AR954/Overheads!U$68),0))</f>
        <v>0</v>
      </c>
      <c r="AZ954" s="155">
        <f t="shared" ca="1" si="659"/>
        <v>0</v>
      </c>
      <c r="BA954" s="165"/>
      <c r="BB954" s="215">
        <f ca="1">IF($AE954=FALSE,AN954*Overheads!$S$25,
IFERROR(Overheads!$O$50*AN954,0)
+IFERROR(Overheads!Q$60*(AN954/Overheads!Q$66),0))</f>
        <v>0</v>
      </c>
      <c r="BC954" s="215">
        <f ca="1">IF($AE954=FALSE,AO954*Overheads!$S$25,
IFERROR(Overheads!$O$50*AO954,0)
+IFERROR(Overheads!R$60*(AO954/Overheads!R$66),0))</f>
        <v>0</v>
      </c>
      <c r="BD954" s="215">
        <f ca="1">IF($AE954=FALSE,AP954*Overheads!$S$25,
IFERROR(Overheads!$O$50*AP954,0)
+IFERROR(Overheads!S$60*(AP954/Overheads!S$66),0))</f>
        <v>0</v>
      </c>
      <c r="BE954" s="215">
        <f ca="1">IF($AE954=FALSE,AQ954*Overheads!$S$25,
IFERROR(Overheads!$O$50*AQ954,0)
+IFERROR(Overheads!T$60*(AQ954/Overheads!T$66),0))</f>
        <v>0</v>
      </c>
      <c r="BF954" s="215">
        <f ca="1">IF($AE954=FALSE,AR954*Overheads!$S$25,
IFERROR(Overheads!$O$50*AR954,0)
+IFERROR(Overheads!U$60*(AR954/Overheads!U$66),0))</f>
        <v>0</v>
      </c>
      <c r="BG954" s="155">
        <f t="shared" ca="1" si="660"/>
        <v>0</v>
      </c>
      <c r="BH954" s="165"/>
      <c r="BI954" s="215">
        <f t="shared" ca="1" si="661"/>
        <v>0</v>
      </c>
      <c r="BJ954" s="215">
        <f t="shared" ca="1" si="627"/>
        <v>0</v>
      </c>
      <c r="BK954" s="215">
        <f t="shared" ca="1" si="628"/>
        <v>0</v>
      </c>
      <c r="BL954" s="215">
        <f t="shared" ca="1" si="629"/>
        <v>0</v>
      </c>
      <c r="BM954" s="215">
        <f t="shared" ca="1" si="630"/>
        <v>0</v>
      </c>
      <c r="BN954" s="155">
        <f t="shared" ca="1" si="662"/>
        <v>0</v>
      </c>
      <c r="BO954" s="165"/>
      <c r="BP954" s="187" cm="1">
        <f t="array" ref="BP954">IFERROR(IF($X954=$X953,BP953,INDEX(Forecast_Capex_Input!AC$12:AC$286,$X954)),0)</f>
        <v>0</v>
      </c>
      <c r="BQ954" s="187" cm="1">
        <f t="array" ref="BQ954">IFERROR(IF($X954=$X953,BQ953,INDEX(Forecast_Capex_Input!AD$12:AD$286,$X954)),0)</f>
        <v>0</v>
      </c>
      <c r="BR954" s="187" cm="1">
        <f t="array" ref="BR954">IFERROR(IF($X954=$X953,BR953,INDEX(Forecast_Capex_Input!AE$12:AE$286,$X954)),0)</f>
        <v>0</v>
      </c>
      <c r="BS954" s="187" cm="1">
        <f t="array" ref="BS954">IFERROR(IF($X954=$X953,BS953,INDEX(Forecast_Capex_Input!AF$12:AF$286,$X954)),0)</f>
        <v>0</v>
      </c>
      <c r="BT954" s="187" cm="1">
        <f t="array" ref="BT954">IFERROR(IF($X954=$X953,BT953,INDEX(Forecast_Capex_Input!AG$12:AG$286,$X954)),0)</f>
        <v>0</v>
      </c>
      <c r="BU954" s="165"/>
      <c r="BV954" s="215">
        <f t="shared" si="631"/>
        <v>0</v>
      </c>
      <c r="BW954" s="215">
        <f t="shared" si="632"/>
        <v>0</v>
      </c>
      <c r="BX954" s="215">
        <f t="shared" si="633"/>
        <v>0</v>
      </c>
      <c r="BY954" s="215">
        <f t="shared" si="634"/>
        <v>0</v>
      </c>
      <c r="BZ954" s="215">
        <f t="shared" si="635"/>
        <v>0</v>
      </c>
      <c r="CA954" s="155">
        <f t="shared" si="663"/>
        <v>0</v>
      </c>
      <c r="CB954" s="165"/>
      <c r="CC954" s="215">
        <f t="shared" si="636"/>
        <v>0</v>
      </c>
      <c r="CD954" s="215">
        <f t="shared" si="637"/>
        <v>0</v>
      </c>
      <c r="CE954" s="215">
        <f t="shared" si="638"/>
        <v>0</v>
      </c>
      <c r="CF954" s="215">
        <f t="shared" si="639"/>
        <v>0</v>
      </c>
      <c r="CG954" s="215">
        <f t="shared" si="640"/>
        <v>0</v>
      </c>
      <c r="CH954" s="155">
        <f t="shared" si="664"/>
        <v>0</v>
      </c>
      <c r="CI954" s="165"/>
      <c r="CJ954" s="215">
        <f t="shared" si="641"/>
        <v>0</v>
      </c>
      <c r="CK954" s="215">
        <f t="shared" si="642"/>
        <v>0</v>
      </c>
      <c r="CL954" s="215">
        <f t="shared" si="643"/>
        <v>0</v>
      </c>
      <c r="CM954" s="215">
        <f t="shared" si="644"/>
        <v>0</v>
      </c>
      <c r="CN954" s="215">
        <f t="shared" si="645"/>
        <v>0</v>
      </c>
      <c r="CO954" s="155">
        <f t="shared" si="665"/>
        <v>0</v>
      </c>
      <c r="CP954" s="165"/>
      <c r="CQ954" s="223">
        <f t="shared" si="646"/>
        <v>0</v>
      </c>
      <c r="CR954" s="223">
        <f t="shared" si="647"/>
        <v>0</v>
      </c>
      <c r="CS954" s="223">
        <f t="shared" si="648"/>
        <v>0</v>
      </c>
      <c r="CT954" s="223">
        <f t="shared" si="649"/>
        <v>0</v>
      </c>
      <c r="CU954" s="223">
        <f t="shared" si="650"/>
        <v>0</v>
      </c>
      <c r="CV954" s="155">
        <f t="shared" si="666"/>
        <v>0</v>
      </c>
      <c r="CW954" s="165"/>
      <c r="CX954" s="215">
        <f t="shared" si="667"/>
        <v>0</v>
      </c>
      <c r="CY954" s="215">
        <f t="shared" si="651"/>
        <v>0</v>
      </c>
      <c r="CZ954" s="215">
        <f t="shared" si="652"/>
        <v>0</v>
      </c>
      <c r="DA954" s="215">
        <f t="shared" si="653"/>
        <v>0</v>
      </c>
      <c r="DB954" s="215">
        <f t="shared" si="654"/>
        <v>0</v>
      </c>
      <c r="DC954" s="155">
        <f t="shared" si="668"/>
        <v>0</v>
      </c>
      <c r="DD954" s="165"/>
      <c r="DE954" s="188" t="b" cm="1">
        <f t="array" aca="1" ref="DE954" ca="1">OR($G954=Forecast_Capex_Input!$BF$8:$BF$10)</f>
        <v>0</v>
      </c>
      <c r="DF954" s="188" cm="1">
        <f t="array" aca="1" ref="DF954" ca="1">IFERROR(INDEX(Forecast_Capex_Input!BG$12:BG$286,$X954)
*(INDEX(Forecast_Capex_Input!$H$12:$H$286,$X954)=Repex),0)
*$DE954</f>
        <v>0</v>
      </c>
      <c r="DG954" s="188" cm="1">
        <f t="array" aca="1" ref="DG954" ca="1">IFERROR(INDEX(Forecast_Capex_Input!BH$12:BH$286,$X954)
*(INDEX(Forecast_Capex_Input!$H$12:$H$286,$X954)=Repex),0)
*$DE954</f>
        <v>0</v>
      </c>
      <c r="DH954" s="188" cm="1">
        <f t="array" aca="1" ref="DH954" ca="1">IFERROR(INDEX(Forecast_Capex_Input!BI$12:BI$286,$X954)
*(INDEX(Forecast_Capex_Input!$H$12:$H$286,$X954)=Repex),0)
*$DE954</f>
        <v>0</v>
      </c>
      <c r="DI954" s="188" cm="1">
        <f t="array" aca="1" ref="DI954" ca="1">IFERROR(INDEX(Forecast_Capex_Input!BJ$12:BJ$286,$X954)
*(INDEX(Forecast_Capex_Input!$H$12:$H$286,$X954)=Repex),0)
*$DE954</f>
        <v>0</v>
      </c>
      <c r="DJ954" s="188" cm="1">
        <f t="array" aca="1" ref="DJ954" ca="1">IFERROR(INDEX(Forecast_Capex_Input!BK$12:BK$286,$X954)
*(INDEX(Forecast_Capex_Input!$H$12:$H$286,$X954)=Repex),0)
*$DE954</f>
        <v>0</v>
      </c>
      <c r="DK954" s="188" cm="1">
        <f t="array" aca="1" ref="DK954" ca="1">IFERROR(INDEX(Forecast_Capex_Input!BL$12:BL$286,$X954)
*(INDEX(Forecast_Capex_Input!$H$12:$H$286,$X954)=Repex),0)
*$DE954</f>
        <v>0</v>
      </c>
      <c r="DL954" s="165"/>
      <c r="DM954" s="188" t="b" cm="1">
        <f t="array" aca="1" ref="DM954" ca="1">OR($G954=Forecast_Capex_Input!$BN$8:$BN$9)</f>
        <v>0</v>
      </c>
      <c r="DN954" s="188" cm="1">
        <f t="array" aca="1" ref="DN954" ca="1">IFERROR(INDEX(Forecast_Capex_Input!BO$12:BO$286,$X954)
*(INDEX(Forecast_Capex_Input!$H$12:$H$286,$X954)=Repex),0)
*$DM954</f>
        <v>0</v>
      </c>
      <c r="DO954" s="188" cm="1">
        <f t="array" aca="1" ref="DO954" ca="1">IFERROR(INDEX(Forecast_Capex_Input!BP$12:BP$286,$X954)
*(INDEX(Forecast_Capex_Input!$H$12:$H$286,$X954)=Repex),0)
*$DM954</f>
        <v>0</v>
      </c>
      <c r="DP954" s="188" cm="1">
        <f t="array" aca="1" ref="DP954" ca="1">IFERROR(INDEX(Forecast_Capex_Input!BQ$12:BQ$286,$X954)
*(INDEX(Forecast_Capex_Input!$H$12:$H$286,$X954)=Repex),0)
*$DM954</f>
        <v>0</v>
      </c>
      <c r="DQ954" s="188" cm="1">
        <f t="array" aca="1" ref="DQ954" ca="1">IFERROR(INDEX(Forecast_Capex_Input!BR$12:BR$286,$X954)
*(INDEX(Forecast_Capex_Input!$H$12:$H$286,$X954)=Repex),0)
*$DM954</f>
        <v>0</v>
      </c>
      <c r="DR954" s="188" cm="1">
        <f t="array" aca="1" ref="DR954" ca="1">IFERROR(INDEX(Forecast_Capex_Input!BS$12:BS$286,$X954)
*(INDEX(Forecast_Capex_Input!$H$12:$H$286,$X954)=Repex),0)
*$DM954</f>
        <v>0</v>
      </c>
      <c r="DS954" s="165"/>
      <c r="DT954" s="188" t="b" cm="1">
        <f t="array" aca="1" ref="DT954" ca="1">OR($G954=Forecast_Capex_Input!$BU$8:$BU$10)</f>
        <v>0</v>
      </c>
      <c r="DU954" s="188" cm="1">
        <f t="array" aca="1" ref="DU954" ca="1">IFERROR(INDEX(Forecast_Capex_Input!BV$12:BV$286,$X954)
*(INDEX(Forecast_Capex_Input!$H$12:$H$286,$X954)=Repex),0)
*$DT954</f>
        <v>0</v>
      </c>
      <c r="DV954" s="188" cm="1">
        <f t="array" aca="1" ref="DV954" ca="1">IFERROR(INDEX(Forecast_Capex_Input!BW$12:BW$286,$X954)
*(INDEX(Forecast_Capex_Input!$H$12:$H$286,$X954)=Repex),0)
*$DT954</f>
        <v>0</v>
      </c>
      <c r="DW954" s="188" cm="1">
        <f t="array" aca="1" ref="DW954" ca="1">IFERROR(INDEX(Forecast_Capex_Input!BX$12:BX$286,$X954)
*(INDEX(Forecast_Capex_Input!$H$12:$H$286,$X954)=Repex),0)
*$DT954</f>
        <v>0</v>
      </c>
      <c r="DX954" s="188" cm="1">
        <f t="array" aca="1" ref="DX954" ca="1">IFERROR(INDEX(Forecast_Capex_Input!BY$12:BY$286,$X954)
*(INDEX(Forecast_Capex_Input!$H$12:$H$286,$X954)=Repex),0)
*$DT954</f>
        <v>0</v>
      </c>
      <c r="DY954" s="188" cm="1">
        <f t="array" aca="1" ref="DY954" ca="1">IFERROR(INDEX(Forecast_Capex_Input!BZ$12:BZ$286,$X954)
*(INDEX(Forecast_Capex_Input!$H$12:$H$286,$X954)=Repex),0)
*$DT954</f>
        <v>0</v>
      </c>
      <c r="DZ954" s="188" cm="1">
        <f t="array" aca="1" ref="DZ954" ca="1">IFERROR(INDEX(Forecast_Capex_Input!CA$12:CA$286,$X954)
*(INDEX(Forecast_Capex_Input!$H$12:$H$286,$X954)=Repex),0)
*$DT954</f>
        <v>0</v>
      </c>
      <c r="EA954" s="188" cm="1">
        <f t="array" aca="1" ref="EA954" ca="1">IFERROR(INDEX(Forecast_Capex_Input!CB$12:CB$286,$X954)
*(INDEX(Forecast_Capex_Input!$H$12:$H$286,$X954)=Repex),0)
*$DT954</f>
        <v>0</v>
      </c>
      <c r="EB954" s="188" cm="1">
        <f t="array" aca="1" ref="EB954" ca="1">IFERROR(INDEX(Forecast_Capex_Input!CC$12:CC$286,$X954)
*(INDEX(Forecast_Capex_Input!$H$12:$H$286,$X954)=Repex),0)
*$DT954</f>
        <v>0</v>
      </c>
      <c r="EC954" s="165"/>
      <c r="ED954" s="226" t="str">
        <f t="shared" si="655"/>
        <v>N/A</v>
      </c>
      <c r="EE954" s="174" t="s">
        <v>15</v>
      </c>
    </row>
    <row r="955" spans="3:135" x14ac:dyDescent="0.2">
      <c r="C955" s="174">
        <f t="shared" si="656"/>
        <v>945</v>
      </c>
      <c r="D955" s="167" t="str" cm="1">
        <f t="array" ref="D955">IFERROR(INDEX(Forecast_Capex_Input!$D$12:$D$286,$X955),NA)</f>
        <v>N/A</v>
      </c>
      <c r="E955" s="172" t="str" cm="1">
        <f t="array" ref="E955">IF($X955=NA,NA,INDEX(Forecast_Capex_Input!$E$12:$E$286,$X955))</f>
        <v>N/A</v>
      </c>
      <c r="F955" s="167" t="str" cm="1">
        <f t="array" aca="1" ref="F955" ca="1">IFERROR(INDEX(General!$E$25:$E$26,$Y955),NA)</f>
        <v>N/A</v>
      </c>
      <c r="G955" s="167" t="str" cm="1">
        <f t="array" aca="1" ref="G955" ca="1">IFERROR(INDEX(Forecast_Capex_Input!$AI$11:$BB$11,$AA955),NA)</f>
        <v>N/A</v>
      </c>
      <c r="H955" s="189" t="str" cm="1">
        <f t="array" aca="1" ref="H955" ca="1">IFERROR(INDEX(Forecast_Capex_Input!$AI$12:$BB$286,$X955,$AA955),NA)</f>
        <v>N/A</v>
      </c>
      <c r="I955" s="199" t="str" cm="1">
        <f t="array" ref="I955">IFERROR(INDEX(Forecast_Capex_Input!$F$12:$F$286,$X955),NA)</f>
        <v>N/A</v>
      </c>
      <c r="J955" s="199" t="str" cm="1">
        <f t="array" ref="J955">IFERROR(INDEX(Forecast_Capex_Input!G$12:G$286,$X955),NA)</f>
        <v>N/A</v>
      </c>
      <c r="K955" s="199" t="str" cm="1">
        <f t="array" ref="K955">IFERROR(INDEX(Forecast_Capex_Input!H$12:H$286,$X955),NA)</f>
        <v>N/A</v>
      </c>
      <c r="L955" s="199" t="str" cm="1">
        <f t="array" ref="L955">IFERROR(INDEX(Forecast_Capex_Input!I$12:I$286,$X955),NA)</f>
        <v>N/A</v>
      </c>
      <c r="M955" s="199" t="str" cm="1">
        <f t="array" ref="M955">IFERROR(INDEX(Forecast_Capex_Input!J$12:J$286,$X955),NA)</f>
        <v>N/A</v>
      </c>
      <c r="N955" s="199" t="str" cm="1">
        <f t="array" ref="N955">IFERROR(INDEX(Forecast_Capex_Input!K$12:K$286,$X955),NA)</f>
        <v>N/A</v>
      </c>
      <c r="O955" s="199" t="str" cm="1">
        <f t="array" ref="O955">IFERROR(INDEX(Forecast_Capex_Input!L$12:L$286,$X955),NA)</f>
        <v>N/A</v>
      </c>
      <c r="P955" s="199" t="str" cm="1">
        <f t="array" ref="P955">IFERROR(INDEX(Forecast_Capex_Input!M$12:M$286,$X955),NA)</f>
        <v>N/A</v>
      </c>
      <c r="Q955" s="172" t="str" cm="1">
        <f t="array" ref="Q955">IFERROR(INDEX(Forecast_Capex_Input!N$12:N$286,$X955),NA)</f>
        <v>N/A</v>
      </c>
      <c r="R955" s="265" cm="1">
        <f t="array" ref="R955">IFERROR(INDEX(Forecast_Capex_Input!O$12:O$286,$X955),0)</f>
        <v>0</v>
      </c>
      <c r="S955" s="172" cm="1">
        <f t="array" ref="S955">IFERROR(INDEX(Forecast_Capex_Input!P$12:P$286,$X955),0)</f>
        <v>0</v>
      </c>
      <c r="T955" s="199" t="str" cm="1">
        <f t="array" aca="1" ref="T955" ca="1">IFERROR(INDEX(General!$K$84:$K$103,$AA955),NA)</f>
        <v>N/A</v>
      </c>
      <c r="U955" s="188" cm="1">
        <f t="array" aca="1" ref="U955" ca="1">IFERROR(
IF($F955=General!$E$25,INDEX(Forecast_Capex_Input!S$12:S$286,$X955),
INDEX(Forecast_Capex_Input!T$12:T$286,$X955)),0)</f>
        <v>0</v>
      </c>
      <c r="V955" s="222" t="b">
        <f>IFERROR(INDEX(Overheads!$T$19:$T$26,MATCH($I955,Overheads!$E$19:$E$26,0)),FALSE)</f>
        <v>0</v>
      </c>
      <c r="W955" s="165"/>
      <c r="X955" s="174" t="str">
        <f>IFERROR(
IF(MATCH($C955,Forecast_Capex_Input!$CI$12:$CI$286,1)+1&gt;MAX(Forecast_Capex_Input!$C$12:$C$286),NA,
MATCH($C955,Forecast_Capex_Input!$CI$12:$CI$286,1)+1),1)</f>
        <v>N/A</v>
      </c>
      <c r="Y955" s="174" t="str" cm="1">
        <f t="array" aca="1" ref="Y955" ca="1">IFERROR(
IF(X954&lt;&gt;X955,1,
IF(COUNTIF(OFFSET(Y954,0,0,-INDEX(Forecast_Capex_Input!$CG$12:$CG$286,$X955)),Y954)=INDEX(Forecast_Capex_Input!$CG$12:$CG$286,$X955),Y954+1,Y954)),NA)</f>
        <v>N/A</v>
      </c>
      <c r="Z955" s="174" t="str" cm="1">
        <f t="array" ref="Z955">IFERROR($C955-IF($X955=1,1,INDEX(Forecast_Capex_Input!$CI$12:$CI$286,$X955-1))+1,NA)</f>
        <v>N/A</v>
      </c>
      <c r="AA955" s="174" t="str" cm="1">
        <f t="array" aca="1" ref="AA955" ca="1">IFERROR(IF(Y955=1,
INDEX(Forecast_Capex_Input!$AI$10:$BB$10,SMALL(IF(INDEX(Forecast_Capex_Input!$AI$12:$BB$286,$X955,0)&gt;0,COLUMN(Forecast_Capex_Input!$AI$10:$BB$10)-COLUMN(Forecast_Capex_Input!$AI$12)+1),ROWS(OFFSET(AA954,0,0,-$Z955)))),
OFFSET(AA954,-INDEX(Forecast_Capex_Input!$CG$12:$CG$286,$X955)+1,0)),NA)</f>
        <v>N/A</v>
      </c>
      <c r="AB955" s="174" t="str">
        <f t="shared" ca="1" si="625"/>
        <v>N/A</v>
      </c>
      <c r="AC955" s="222" t="b">
        <f t="shared" si="657"/>
        <v>0</v>
      </c>
      <c r="AD955" s="220" t="b">
        <v>0</v>
      </c>
      <c r="AE955" s="222" t="b">
        <f t="shared" si="626"/>
        <v>1</v>
      </c>
      <c r="AF955" s="165"/>
      <c r="AG955" s="215">
        <v>0</v>
      </c>
      <c r="AH955" s="215">
        <v>0</v>
      </c>
      <c r="AI955" s="215">
        <v>0</v>
      </c>
      <c r="AJ955" s="215">
        <v>0</v>
      </c>
      <c r="AK955" s="215">
        <v>0</v>
      </c>
      <c r="AL955" s="155">
        <v>0</v>
      </c>
      <c r="AM955" s="165"/>
      <c r="AN955" s="215" cm="1">
        <f t="array" aca="1" ref="AN955" ca="1">IFERROR(INDEX(General!O$33:O$34,$AB955)
*AG955,0)</f>
        <v>0</v>
      </c>
      <c r="AO955" s="215" cm="1">
        <f t="array" aca="1" ref="AO955" ca="1">IFERROR(INDEX(General!P$33:P$34,$AB955)
*AH955,0)</f>
        <v>0</v>
      </c>
      <c r="AP955" s="215" cm="1">
        <f t="array" aca="1" ref="AP955" ca="1">IFERROR(INDEX(General!Q$33:Q$34,$AB955)
*AI955,0)</f>
        <v>0</v>
      </c>
      <c r="AQ955" s="215" cm="1">
        <f t="array" aca="1" ref="AQ955" ca="1">IFERROR(INDEX(General!R$33:R$34,$AB955)
*AJ955,0)</f>
        <v>0</v>
      </c>
      <c r="AR955" s="215" cm="1">
        <f t="array" aca="1" ref="AR955" ca="1">IFERROR(INDEX(General!S$33:S$34,$AB955)
*AK955,0)</f>
        <v>0</v>
      </c>
      <c r="AS955" s="155">
        <f t="shared" ca="1" si="658"/>
        <v>0</v>
      </c>
      <c r="AT955" s="165"/>
      <c r="AU955" s="215">
        <f ca="1">IF($AE955=FALSE,AN955*Overheads!$R$24*$V955,
IFERROR(Overheads!$O$49*$V955*AN955,0)
+IFERROR(Overheads!Q$59*$V955*(AN955/Overheads!Q$68),0))</f>
        <v>0</v>
      </c>
      <c r="AV955" s="215">
        <f ca="1">IF($AE955=FALSE,AO955*Overheads!$R$24*$V955,
IFERROR(Overheads!$O$49*$V955*AO955,0)
+IFERROR(Overheads!R$59*$V955*(AO955/Overheads!R$68),0))</f>
        <v>0</v>
      </c>
      <c r="AW955" s="215">
        <f ca="1">IF($AE955=FALSE,AP955*Overheads!$R$24*$V955,
IFERROR(Overheads!$O$49*$V955*AP955,0)
+IFERROR(Overheads!S$59*$V955*(AP955/Overheads!S$68),0))</f>
        <v>0</v>
      </c>
      <c r="AX955" s="215">
        <f ca="1">IF($AE955=FALSE,AQ955*Overheads!$R$24*$V955,
IFERROR(Overheads!$O$49*$V955*AQ955,0)
+IFERROR(Overheads!T$59*$V955*(AQ955/Overheads!T$68),0))</f>
        <v>0</v>
      </c>
      <c r="AY955" s="215">
        <f ca="1">IF($AE955=FALSE,AR955*Overheads!$R$24*$V955,
IFERROR(Overheads!$O$49*$V955*AR955,0)
+IFERROR(Overheads!U$59*$V955*(AR955/Overheads!U$68),0))</f>
        <v>0</v>
      </c>
      <c r="AZ955" s="155">
        <f t="shared" ca="1" si="659"/>
        <v>0</v>
      </c>
      <c r="BA955" s="165"/>
      <c r="BB955" s="215">
        <f ca="1">IF($AE955=FALSE,AN955*Overheads!$S$25,
IFERROR(Overheads!$O$50*AN955,0)
+IFERROR(Overheads!Q$60*(AN955/Overheads!Q$66),0))</f>
        <v>0</v>
      </c>
      <c r="BC955" s="215">
        <f ca="1">IF($AE955=FALSE,AO955*Overheads!$S$25,
IFERROR(Overheads!$O$50*AO955,0)
+IFERROR(Overheads!R$60*(AO955/Overheads!R$66),0))</f>
        <v>0</v>
      </c>
      <c r="BD955" s="215">
        <f ca="1">IF($AE955=FALSE,AP955*Overheads!$S$25,
IFERROR(Overheads!$O$50*AP955,0)
+IFERROR(Overheads!S$60*(AP955/Overheads!S$66),0))</f>
        <v>0</v>
      </c>
      <c r="BE955" s="215">
        <f ca="1">IF($AE955=FALSE,AQ955*Overheads!$S$25,
IFERROR(Overheads!$O$50*AQ955,0)
+IFERROR(Overheads!T$60*(AQ955/Overheads!T$66),0))</f>
        <v>0</v>
      </c>
      <c r="BF955" s="215">
        <f ca="1">IF($AE955=FALSE,AR955*Overheads!$S$25,
IFERROR(Overheads!$O$50*AR955,0)
+IFERROR(Overheads!U$60*(AR955/Overheads!U$66),0))</f>
        <v>0</v>
      </c>
      <c r="BG955" s="155">
        <f t="shared" ca="1" si="660"/>
        <v>0</v>
      </c>
      <c r="BH955" s="165"/>
      <c r="BI955" s="215">
        <f t="shared" ca="1" si="661"/>
        <v>0</v>
      </c>
      <c r="BJ955" s="215">
        <f t="shared" ca="1" si="627"/>
        <v>0</v>
      </c>
      <c r="BK955" s="215">
        <f t="shared" ca="1" si="628"/>
        <v>0</v>
      </c>
      <c r="BL955" s="215">
        <f t="shared" ca="1" si="629"/>
        <v>0</v>
      </c>
      <c r="BM955" s="215">
        <f t="shared" ca="1" si="630"/>
        <v>0</v>
      </c>
      <c r="BN955" s="155">
        <f t="shared" ca="1" si="662"/>
        <v>0</v>
      </c>
      <c r="BO955" s="165"/>
      <c r="BP955" s="187" cm="1">
        <f t="array" ref="BP955">IFERROR(IF($X955=$X954,BP954,INDEX(Forecast_Capex_Input!AC$12:AC$286,$X955)),0)</f>
        <v>0</v>
      </c>
      <c r="BQ955" s="187" cm="1">
        <f t="array" ref="BQ955">IFERROR(IF($X955=$X954,BQ954,INDEX(Forecast_Capex_Input!AD$12:AD$286,$X955)),0)</f>
        <v>0</v>
      </c>
      <c r="BR955" s="187" cm="1">
        <f t="array" ref="BR955">IFERROR(IF($X955=$X954,BR954,INDEX(Forecast_Capex_Input!AE$12:AE$286,$X955)),0)</f>
        <v>0</v>
      </c>
      <c r="BS955" s="187" cm="1">
        <f t="array" ref="BS955">IFERROR(IF($X955=$X954,BS954,INDEX(Forecast_Capex_Input!AF$12:AF$286,$X955)),0)</f>
        <v>0</v>
      </c>
      <c r="BT955" s="187" cm="1">
        <f t="array" ref="BT955">IFERROR(IF($X955=$X954,BT954,INDEX(Forecast_Capex_Input!AG$12:AG$286,$X955)),0)</f>
        <v>0</v>
      </c>
      <c r="BU955" s="165"/>
      <c r="BV955" s="215">
        <f t="shared" si="631"/>
        <v>0</v>
      </c>
      <c r="BW955" s="215">
        <f t="shared" si="632"/>
        <v>0</v>
      </c>
      <c r="BX955" s="215">
        <f t="shared" si="633"/>
        <v>0</v>
      </c>
      <c r="BY955" s="215">
        <f t="shared" si="634"/>
        <v>0</v>
      </c>
      <c r="BZ955" s="215">
        <f t="shared" si="635"/>
        <v>0</v>
      </c>
      <c r="CA955" s="155">
        <f t="shared" si="663"/>
        <v>0</v>
      </c>
      <c r="CB955" s="165"/>
      <c r="CC955" s="215">
        <f t="shared" si="636"/>
        <v>0</v>
      </c>
      <c r="CD955" s="215">
        <f t="shared" si="637"/>
        <v>0</v>
      </c>
      <c r="CE955" s="215">
        <f t="shared" si="638"/>
        <v>0</v>
      </c>
      <c r="CF955" s="215">
        <f t="shared" si="639"/>
        <v>0</v>
      </c>
      <c r="CG955" s="215">
        <f t="shared" si="640"/>
        <v>0</v>
      </c>
      <c r="CH955" s="155">
        <f t="shared" si="664"/>
        <v>0</v>
      </c>
      <c r="CI955" s="165"/>
      <c r="CJ955" s="215">
        <f t="shared" si="641"/>
        <v>0</v>
      </c>
      <c r="CK955" s="215">
        <f t="shared" si="642"/>
        <v>0</v>
      </c>
      <c r="CL955" s="215">
        <f t="shared" si="643"/>
        <v>0</v>
      </c>
      <c r="CM955" s="215">
        <f t="shared" si="644"/>
        <v>0</v>
      </c>
      <c r="CN955" s="215">
        <f t="shared" si="645"/>
        <v>0</v>
      </c>
      <c r="CO955" s="155">
        <f t="shared" si="665"/>
        <v>0</v>
      </c>
      <c r="CP955" s="165"/>
      <c r="CQ955" s="223">
        <f t="shared" si="646"/>
        <v>0</v>
      </c>
      <c r="CR955" s="223">
        <f t="shared" si="647"/>
        <v>0</v>
      </c>
      <c r="CS955" s="223">
        <f t="shared" si="648"/>
        <v>0</v>
      </c>
      <c r="CT955" s="223">
        <f t="shared" si="649"/>
        <v>0</v>
      </c>
      <c r="CU955" s="223">
        <f t="shared" si="650"/>
        <v>0</v>
      </c>
      <c r="CV955" s="155">
        <f t="shared" si="666"/>
        <v>0</v>
      </c>
      <c r="CW955" s="165"/>
      <c r="CX955" s="215">
        <f t="shared" si="667"/>
        <v>0</v>
      </c>
      <c r="CY955" s="215">
        <f t="shared" si="651"/>
        <v>0</v>
      </c>
      <c r="CZ955" s="215">
        <f t="shared" si="652"/>
        <v>0</v>
      </c>
      <c r="DA955" s="215">
        <f t="shared" si="653"/>
        <v>0</v>
      </c>
      <c r="DB955" s="215">
        <f t="shared" si="654"/>
        <v>0</v>
      </c>
      <c r="DC955" s="155">
        <f t="shared" si="668"/>
        <v>0</v>
      </c>
      <c r="DD955" s="165"/>
      <c r="DE955" s="188" t="b" cm="1">
        <f t="array" aca="1" ref="DE955" ca="1">OR($G955=Forecast_Capex_Input!$BF$8:$BF$10)</f>
        <v>0</v>
      </c>
      <c r="DF955" s="188" cm="1">
        <f t="array" aca="1" ref="DF955" ca="1">IFERROR(INDEX(Forecast_Capex_Input!BG$12:BG$286,$X955)
*(INDEX(Forecast_Capex_Input!$H$12:$H$286,$X955)=Repex),0)
*$DE955</f>
        <v>0</v>
      </c>
      <c r="DG955" s="188" cm="1">
        <f t="array" aca="1" ref="DG955" ca="1">IFERROR(INDEX(Forecast_Capex_Input!BH$12:BH$286,$X955)
*(INDEX(Forecast_Capex_Input!$H$12:$H$286,$X955)=Repex),0)
*$DE955</f>
        <v>0</v>
      </c>
      <c r="DH955" s="188" cm="1">
        <f t="array" aca="1" ref="DH955" ca="1">IFERROR(INDEX(Forecast_Capex_Input!BI$12:BI$286,$X955)
*(INDEX(Forecast_Capex_Input!$H$12:$H$286,$X955)=Repex),0)
*$DE955</f>
        <v>0</v>
      </c>
      <c r="DI955" s="188" cm="1">
        <f t="array" aca="1" ref="DI955" ca="1">IFERROR(INDEX(Forecast_Capex_Input!BJ$12:BJ$286,$X955)
*(INDEX(Forecast_Capex_Input!$H$12:$H$286,$X955)=Repex),0)
*$DE955</f>
        <v>0</v>
      </c>
      <c r="DJ955" s="188" cm="1">
        <f t="array" aca="1" ref="DJ955" ca="1">IFERROR(INDEX(Forecast_Capex_Input!BK$12:BK$286,$X955)
*(INDEX(Forecast_Capex_Input!$H$12:$H$286,$X955)=Repex),0)
*$DE955</f>
        <v>0</v>
      </c>
      <c r="DK955" s="188" cm="1">
        <f t="array" aca="1" ref="DK955" ca="1">IFERROR(INDEX(Forecast_Capex_Input!BL$12:BL$286,$X955)
*(INDEX(Forecast_Capex_Input!$H$12:$H$286,$X955)=Repex),0)
*$DE955</f>
        <v>0</v>
      </c>
      <c r="DL955" s="165"/>
      <c r="DM955" s="188" t="b" cm="1">
        <f t="array" aca="1" ref="DM955" ca="1">OR($G955=Forecast_Capex_Input!$BN$8:$BN$9)</f>
        <v>0</v>
      </c>
      <c r="DN955" s="188" cm="1">
        <f t="array" aca="1" ref="DN955" ca="1">IFERROR(INDEX(Forecast_Capex_Input!BO$12:BO$286,$X955)
*(INDEX(Forecast_Capex_Input!$H$12:$H$286,$X955)=Repex),0)
*$DM955</f>
        <v>0</v>
      </c>
      <c r="DO955" s="188" cm="1">
        <f t="array" aca="1" ref="DO955" ca="1">IFERROR(INDEX(Forecast_Capex_Input!BP$12:BP$286,$X955)
*(INDEX(Forecast_Capex_Input!$H$12:$H$286,$X955)=Repex),0)
*$DM955</f>
        <v>0</v>
      </c>
      <c r="DP955" s="188" cm="1">
        <f t="array" aca="1" ref="DP955" ca="1">IFERROR(INDEX(Forecast_Capex_Input!BQ$12:BQ$286,$X955)
*(INDEX(Forecast_Capex_Input!$H$12:$H$286,$X955)=Repex),0)
*$DM955</f>
        <v>0</v>
      </c>
      <c r="DQ955" s="188" cm="1">
        <f t="array" aca="1" ref="DQ955" ca="1">IFERROR(INDEX(Forecast_Capex_Input!BR$12:BR$286,$X955)
*(INDEX(Forecast_Capex_Input!$H$12:$H$286,$X955)=Repex),0)
*$DM955</f>
        <v>0</v>
      </c>
      <c r="DR955" s="188" cm="1">
        <f t="array" aca="1" ref="DR955" ca="1">IFERROR(INDEX(Forecast_Capex_Input!BS$12:BS$286,$X955)
*(INDEX(Forecast_Capex_Input!$H$12:$H$286,$X955)=Repex),0)
*$DM955</f>
        <v>0</v>
      </c>
      <c r="DS955" s="165"/>
      <c r="DT955" s="188" t="b" cm="1">
        <f t="array" aca="1" ref="DT955" ca="1">OR($G955=Forecast_Capex_Input!$BU$8:$BU$10)</f>
        <v>0</v>
      </c>
      <c r="DU955" s="188" cm="1">
        <f t="array" aca="1" ref="DU955" ca="1">IFERROR(INDEX(Forecast_Capex_Input!BV$12:BV$286,$X955)
*(INDEX(Forecast_Capex_Input!$H$12:$H$286,$X955)=Repex),0)
*$DT955</f>
        <v>0</v>
      </c>
      <c r="DV955" s="188" cm="1">
        <f t="array" aca="1" ref="DV955" ca="1">IFERROR(INDEX(Forecast_Capex_Input!BW$12:BW$286,$X955)
*(INDEX(Forecast_Capex_Input!$H$12:$H$286,$X955)=Repex),0)
*$DT955</f>
        <v>0</v>
      </c>
      <c r="DW955" s="188" cm="1">
        <f t="array" aca="1" ref="DW955" ca="1">IFERROR(INDEX(Forecast_Capex_Input!BX$12:BX$286,$X955)
*(INDEX(Forecast_Capex_Input!$H$12:$H$286,$X955)=Repex),0)
*$DT955</f>
        <v>0</v>
      </c>
      <c r="DX955" s="188" cm="1">
        <f t="array" aca="1" ref="DX955" ca="1">IFERROR(INDEX(Forecast_Capex_Input!BY$12:BY$286,$X955)
*(INDEX(Forecast_Capex_Input!$H$12:$H$286,$X955)=Repex),0)
*$DT955</f>
        <v>0</v>
      </c>
      <c r="DY955" s="188" cm="1">
        <f t="array" aca="1" ref="DY955" ca="1">IFERROR(INDEX(Forecast_Capex_Input!BZ$12:BZ$286,$X955)
*(INDEX(Forecast_Capex_Input!$H$12:$H$286,$X955)=Repex),0)
*$DT955</f>
        <v>0</v>
      </c>
      <c r="DZ955" s="188" cm="1">
        <f t="array" aca="1" ref="DZ955" ca="1">IFERROR(INDEX(Forecast_Capex_Input!CA$12:CA$286,$X955)
*(INDEX(Forecast_Capex_Input!$H$12:$H$286,$X955)=Repex),0)
*$DT955</f>
        <v>0</v>
      </c>
      <c r="EA955" s="188" cm="1">
        <f t="array" aca="1" ref="EA955" ca="1">IFERROR(INDEX(Forecast_Capex_Input!CB$12:CB$286,$X955)
*(INDEX(Forecast_Capex_Input!$H$12:$H$286,$X955)=Repex),0)
*$DT955</f>
        <v>0</v>
      </c>
      <c r="EB955" s="188" cm="1">
        <f t="array" aca="1" ref="EB955" ca="1">IFERROR(INDEX(Forecast_Capex_Input!CC$12:CC$286,$X955)
*(INDEX(Forecast_Capex_Input!$H$12:$H$286,$X955)=Repex),0)
*$DT955</f>
        <v>0</v>
      </c>
      <c r="EC955" s="165"/>
      <c r="ED955" s="226" t="str">
        <f t="shared" si="655"/>
        <v>N/A</v>
      </c>
      <c r="EE955" s="174" t="s">
        <v>15</v>
      </c>
    </row>
    <row r="956" spans="3:135" x14ac:dyDescent="0.2">
      <c r="C956" s="174">
        <f t="shared" si="656"/>
        <v>946</v>
      </c>
      <c r="D956" s="167" t="str" cm="1">
        <f t="array" ref="D956">IFERROR(INDEX(Forecast_Capex_Input!$D$12:$D$286,$X956),NA)</f>
        <v>N/A</v>
      </c>
      <c r="E956" s="172" t="str" cm="1">
        <f t="array" ref="E956">IF($X956=NA,NA,INDEX(Forecast_Capex_Input!$E$12:$E$286,$X956))</f>
        <v>N/A</v>
      </c>
      <c r="F956" s="167" t="str" cm="1">
        <f t="array" aca="1" ref="F956" ca="1">IFERROR(INDEX(General!$E$25:$E$26,$Y956),NA)</f>
        <v>N/A</v>
      </c>
      <c r="G956" s="167" t="str" cm="1">
        <f t="array" aca="1" ref="G956" ca="1">IFERROR(INDEX(Forecast_Capex_Input!$AI$11:$BB$11,$AA956),NA)</f>
        <v>N/A</v>
      </c>
      <c r="H956" s="189" t="str" cm="1">
        <f t="array" aca="1" ref="H956" ca="1">IFERROR(INDEX(Forecast_Capex_Input!$AI$12:$BB$286,$X956,$AA956),NA)</f>
        <v>N/A</v>
      </c>
      <c r="I956" s="199" t="str" cm="1">
        <f t="array" ref="I956">IFERROR(INDEX(Forecast_Capex_Input!$F$12:$F$286,$X956),NA)</f>
        <v>N/A</v>
      </c>
      <c r="J956" s="199" t="str" cm="1">
        <f t="array" ref="J956">IFERROR(INDEX(Forecast_Capex_Input!G$12:G$286,$X956),NA)</f>
        <v>N/A</v>
      </c>
      <c r="K956" s="199" t="str" cm="1">
        <f t="array" ref="K956">IFERROR(INDEX(Forecast_Capex_Input!H$12:H$286,$X956),NA)</f>
        <v>N/A</v>
      </c>
      <c r="L956" s="199" t="str" cm="1">
        <f t="array" ref="L956">IFERROR(INDEX(Forecast_Capex_Input!I$12:I$286,$X956),NA)</f>
        <v>N/A</v>
      </c>
      <c r="M956" s="199" t="str" cm="1">
        <f t="array" ref="M956">IFERROR(INDEX(Forecast_Capex_Input!J$12:J$286,$X956),NA)</f>
        <v>N/A</v>
      </c>
      <c r="N956" s="199" t="str" cm="1">
        <f t="array" ref="N956">IFERROR(INDEX(Forecast_Capex_Input!K$12:K$286,$X956),NA)</f>
        <v>N/A</v>
      </c>
      <c r="O956" s="199" t="str" cm="1">
        <f t="array" ref="O956">IFERROR(INDEX(Forecast_Capex_Input!L$12:L$286,$X956),NA)</f>
        <v>N/A</v>
      </c>
      <c r="P956" s="199" t="str" cm="1">
        <f t="array" ref="P956">IFERROR(INDEX(Forecast_Capex_Input!M$12:M$286,$X956),NA)</f>
        <v>N/A</v>
      </c>
      <c r="Q956" s="172" t="str" cm="1">
        <f t="array" ref="Q956">IFERROR(INDEX(Forecast_Capex_Input!N$12:N$286,$X956),NA)</f>
        <v>N/A</v>
      </c>
      <c r="R956" s="265" cm="1">
        <f t="array" ref="R956">IFERROR(INDEX(Forecast_Capex_Input!O$12:O$286,$X956),0)</f>
        <v>0</v>
      </c>
      <c r="S956" s="172" cm="1">
        <f t="array" ref="S956">IFERROR(INDEX(Forecast_Capex_Input!P$12:P$286,$X956),0)</f>
        <v>0</v>
      </c>
      <c r="T956" s="199" t="str" cm="1">
        <f t="array" aca="1" ref="T956" ca="1">IFERROR(INDEX(General!$K$84:$K$103,$AA956),NA)</f>
        <v>N/A</v>
      </c>
      <c r="U956" s="188" cm="1">
        <f t="array" aca="1" ref="U956" ca="1">IFERROR(
IF($F956=General!$E$25,INDEX(Forecast_Capex_Input!S$12:S$286,$X956),
INDEX(Forecast_Capex_Input!T$12:T$286,$X956)),0)</f>
        <v>0</v>
      </c>
      <c r="V956" s="222" t="b">
        <f>IFERROR(INDEX(Overheads!$T$19:$T$26,MATCH($I956,Overheads!$E$19:$E$26,0)),FALSE)</f>
        <v>0</v>
      </c>
      <c r="W956" s="165"/>
      <c r="X956" s="174" t="str">
        <f>IFERROR(
IF(MATCH($C956,Forecast_Capex_Input!$CI$12:$CI$286,1)+1&gt;MAX(Forecast_Capex_Input!$C$12:$C$286),NA,
MATCH($C956,Forecast_Capex_Input!$CI$12:$CI$286,1)+1),1)</f>
        <v>N/A</v>
      </c>
      <c r="Y956" s="174" t="str" cm="1">
        <f t="array" aca="1" ref="Y956" ca="1">IFERROR(
IF(X955&lt;&gt;X956,1,
IF(COUNTIF(OFFSET(Y955,0,0,-INDEX(Forecast_Capex_Input!$CG$12:$CG$286,$X956)),Y955)=INDEX(Forecast_Capex_Input!$CG$12:$CG$286,$X956),Y955+1,Y955)),NA)</f>
        <v>N/A</v>
      </c>
      <c r="Z956" s="174" t="str" cm="1">
        <f t="array" ref="Z956">IFERROR($C956-IF($X956=1,1,INDEX(Forecast_Capex_Input!$CI$12:$CI$286,$X956-1))+1,NA)</f>
        <v>N/A</v>
      </c>
      <c r="AA956" s="174" t="str" cm="1">
        <f t="array" aca="1" ref="AA956" ca="1">IFERROR(IF(Y956=1,
INDEX(Forecast_Capex_Input!$AI$10:$BB$10,SMALL(IF(INDEX(Forecast_Capex_Input!$AI$12:$BB$286,$X956,0)&gt;0,COLUMN(Forecast_Capex_Input!$AI$10:$BB$10)-COLUMN(Forecast_Capex_Input!$AI$12)+1),ROWS(OFFSET(AA955,0,0,-$Z956)))),
OFFSET(AA955,-INDEX(Forecast_Capex_Input!$CG$12:$CG$286,$X956)+1,0)),NA)</f>
        <v>N/A</v>
      </c>
      <c r="AB956" s="174" t="str">
        <f t="shared" ca="1" si="625"/>
        <v>N/A</v>
      </c>
      <c r="AC956" s="222" t="b">
        <f t="shared" si="657"/>
        <v>0</v>
      </c>
      <c r="AD956" s="220" t="b">
        <v>0</v>
      </c>
      <c r="AE956" s="222" t="b">
        <f t="shared" si="626"/>
        <v>1</v>
      </c>
      <c r="AF956" s="165"/>
      <c r="AG956" s="215">
        <v>0</v>
      </c>
      <c r="AH956" s="215">
        <v>0</v>
      </c>
      <c r="AI956" s="215">
        <v>0</v>
      </c>
      <c r="AJ956" s="215">
        <v>0</v>
      </c>
      <c r="AK956" s="215">
        <v>0</v>
      </c>
      <c r="AL956" s="155">
        <v>0</v>
      </c>
      <c r="AM956" s="165"/>
      <c r="AN956" s="215" cm="1">
        <f t="array" aca="1" ref="AN956" ca="1">IFERROR(INDEX(General!O$33:O$34,$AB956)
*AG956,0)</f>
        <v>0</v>
      </c>
      <c r="AO956" s="215" cm="1">
        <f t="array" aca="1" ref="AO956" ca="1">IFERROR(INDEX(General!P$33:P$34,$AB956)
*AH956,0)</f>
        <v>0</v>
      </c>
      <c r="AP956" s="215" cm="1">
        <f t="array" aca="1" ref="AP956" ca="1">IFERROR(INDEX(General!Q$33:Q$34,$AB956)
*AI956,0)</f>
        <v>0</v>
      </c>
      <c r="AQ956" s="215" cm="1">
        <f t="array" aca="1" ref="AQ956" ca="1">IFERROR(INDEX(General!R$33:R$34,$AB956)
*AJ956,0)</f>
        <v>0</v>
      </c>
      <c r="AR956" s="215" cm="1">
        <f t="array" aca="1" ref="AR956" ca="1">IFERROR(INDEX(General!S$33:S$34,$AB956)
*AK956,0)</f>
        <v>0</v>
      </c>
      <c r="AS956" s="155">
        <f t="shared" ca="1" si="658"/>
        <v>0</v>
      </c>
      <c r="AT956" s="165"/>
      <c r="AU956" s="215">
        <f ca="1">IF($AE956=FALSE,AN956*Overheads!$R$24*$V956,
IFERROR(Overheads!$O$49*$V956*AN956,0)
+IFERROR(Overheads!Q$59*$V956*(AN956/Overheads!Q$68),0))</f>
        <v>0</v>
      </c>
      <c r="AV956" s="215">
        <f ca="1">IF($AE956=FALSE,AO956*Overheads!$R$24*$V956,
IFERROR(Overheads!$O$49*$V956*AO956,0)
+IFERROR(Overheads!R$59*$V956*(AO956/Overheads!R$68),0))</f>
        <v>0</v>
      </c>
      <c r="AW956" s="215">
        <f ca="1">IF($AE956=FALSE,AP956*Overheads!$R$24*$V956,
IFERROR(Overheads!$O$49*$V956*AP956,0)
+IFERROR(Overheads!S$59*$V956*(AP956/Overheads!S$68),0))</f>
        <v>0</v>
      </c>
      <c r="AX956" s="215">
        <f ca="1">IF($AE956=FALSE,AQ956*Overheads!$R$24*$V956,
IFERROR(Overheads!$O$49*$V956*AQ956,0)
+IFERROR(Overheads!T$59*$V956*(AQ956/Overheads!T$68),0))</f>
        <v>0</v>
      </c>
      <c r="AY956" s="215">
        <f ca="1">IF($AE956=FALSE,AR956*Overheads!$R$24*$V956,
IFERROR(Overheads!$O$49*$V956*AR956,0)
+IFERROR(Overheads!U$59*$V956*(AR956/Overheads!U$68),0))</f>
        <v>0</v>
      </c>
      <c r="AZ956" s="155">
        <f t="shared" ca="1" si="659"/>
        <v>0</v>
      </c>
      <c r="BA956" s="165"/>
      <c r="BB956" s="215">
        <f ca="1">IF($AE956=FALSE,AN956*Overheads!$S$25,
IFERROR(Overheads!$O$50*AN956,0)
+IFERROR(Overheads!Q$60*(AN956/Overheads!Q$66),0))</f>
        <v>0</v>
      </c>
      <c r="BC956" s="215">
        <f ca="1">IF($AE956=FALSE,AO956*Overheads!$S$25,
IFERROR(Overheads!$O$50*AO956,0)
+IFERROR(Overheads!R$60*(AO956/Overheads!R$66),0))</f>
        <v>0</v>
      </c>
      <c r="BD956" s="215">
        <f ca="1">IF($AE956=FALSE,AP956*Overheads!$S$25,
IFERROR(Overheads!$O$50*AP956,0)
+IFERROR(Overheads!S$60*(AP956/Overheads!S$66),0))</f>
        <v>0</v>
      </c>
      <c r="BE956" s="215">
        <f ca="1">IF($AE956=FALSE,AQ956*Overheads!$S$25,
IFERROR(Overheads!$O$50*AQ956,0)
+IFERROR(Overheads!T$60*(AQ956/Overheads!T$66),0))</f>
        <v>0</v>
      </c>
      <c r="BF956" s="215">
        <f ca="1">IF($AE956=FALSE,AR956*Overheads!$S$25,
IFERROR(Overheads!$O$50*AR956,0)
+IFERROR(Overheads!U$60*(AR956/Overheads!U$66),0))</f>
        <v>0</v>
      </c>
      <c r="BG956" s="155">
        <f t="shared" ca="1" si="660"/>
        <v>0</v>
      </c>
      <c r="BH956" s="165"/>
      <c r="BI956" s="215">
        <f t="shared" ca="1" si="661"/>
        <v>0</v>
      </c>
      <c r="BJ956" s="215">
        <f t="shared" ca="1" si="627"/>
        <v>0</v>
      </c>
      <c r="BK956" s="215">
        <f t="shared" ca="1" si="628"/>
        <v>0</v>
      </c>
      <c r="BL956" s="215">
        <f t="shared" ca="1" si="629"/>
        <v>0</v>
      </c>
      <c r="BM956" s="215">
        <f t="shared" ca="1" si="630"/>
        <v>0</v>
      </c>
      <c r="BN956" s="155">
        <f t="shared" ca="1" si="662"/>
        <v>0</v>
      </c>
      <c r="BO956" s="165"/>
      <c r="BP956" s="187" cm="1">
        <f t="array" ref="BP956">IFERROR(IF($X956=$X955,BP955,INDEX(Forecast_Capex_Input!AC$12:AC$286,$X956)),0)</f>
        <v>0</v>
      </c>
      <c r="BQ956" s="187" cm="1">
        <f t="array" ref="BQ956">IFERROR(IF($X956=$X955,BQ955,INDEX(Forecast_Capex_Input!AD$12:AD$286,$X956)),0)</f>
        <v>0</v>
      </c>
      <c r="BR956" s="187" cm="1">
        <f t="array" ref="BR956">IFERROR(IF($X956=$X955,BR955,INDEX(Forecast_Capex_Input!AE$12:AE$286,$X956)),0)</f>
        <v>0</v>
      </c>
      <c r="BS956" s="187" cm="1">
        <f t="array" ref="BS956">IFERROR(IF($X956=$X955,BS955,INDEX(Forecast_Capex_Input!AF$12:AF$286,$X956)),0)</f>
        <v>0</v>
      </c>
      <c r="BT956" s="187" cm="1">
        <f t="array" ref="BT956">IFERROR(IF($X956=$X955,BT955,INDEX(Forecast_Capex_Input!AG$12:AG$286,$X956)),0)</f>
        <v>0</v>
      </c>
      <c r="BU956" s="165"/>
      <c r="BV956" s="215">
        <f t="shared" si="631"/>
        <v>0</v>
      </c>
      <c r="BW956" s="215">
        <f t="shared" si="632"/>
        <v>0</v>
      </c>
      <c r="BX956" s="215">
        <f t="shared" si="633"/>
        <v>0</v>
      </c>
      <c r="BY956" s="215">
        <f t="shared" si="634"/>
        <v>0</v>
      </c>
      <c r="BZ956" s="215">
        <f t="shared" si="635"/>
        <v>0</v>
      </c>
      <c r="CA956" s="155">
        <f t="shared" si="663"/>
        <v>0</v>
      </c>
      <c r="CB956" s="165"/>
      <c r="CC956" s="215">
        <f t="shared" si="636"/>
        <v>0</v>
      </c>
      <c r="CD956" s="215">
        <f t="shared" si="637"/>
        <v>0</v>
      </c>
      <c r="CE956" s="215">
        <f t="shared" si="638"/>
        <v>0</v>
      </c>
      <c r="CF956" s="215">
        <f t="shared" si="639"/>
        <v>0</v>
      </c>
      <c r="CG956" s="215">
        <f t="shared" si="640"/>
        <v>0</v>
      </c>
      <c r="CH956" s="155">
        <f t="shared" si="664"/>
        <v>0</v>
      </c>
      <c r="CI956" s="165"/>
      <c r="CJ956" s="215">
        <f t="shared" si="641"/>
        <v>0</v>
      </c>
      <c r="CK956" s="215">
        <f t="shared" si="642"/>
        <v>0</v>
      </c>
      <c r="CL956" s="215">
        <f t="shared" si="643"/>
        <v>0</v>
      </c>
      <c r="CM956" s="215">
        <f t="shared" si="644"/>
        <v>0</v>
      </c>
      <c r="CN956" s="215">
        <f t="shared" si="645"/>
        <v>0</v>
      </c>
      <c r="CO956" s="155">
        <f t="shared" si="665"/>
        <v>0</v>
      </c>
      <c r="CP956" s="165"/>
      <c r="CQ956" s="223">
        <f t="shared" si="646"/>
        <v>0</v>
      </c>
      <c r="CR956" s="223">
        <f t="shared" si="647"/>
        <v>0</v>
      </c>
      <c r="CS956" s="223">
        <f t="shared" si="648"/>
        <v>0</v>
      </c>
      <c r="CT956" s="223">
        <f t="shared" si="649"/>
        <v>0</v>
      </c>
      <c r="CU956" s="223">
        <f t="shared" si="650"/>
        <v>0</v>
      </c>
      <c r="CV956" s="155">
        <f t="shared" si="666"/>
        <v>0</v>
      </c>
      <c r="CW956" s="165"/>
      <c r="CX956" s="215">
        <f t="shared" si="667"/>
        <v>0</v>
      </c>
      <c r="CY956" s="215">
        <f t="shared" si="651"/>
        <v>0</v>
      </c>
      <c r="CZ956" s="215">
        <f t="shared" si="652"/>
        <v>0</v>
      </c>
      <c r="DA956" s="215">
        <f t="shared" si="653"/>
        <v>0</v>
      </c>
      <c r="DB956" s="215">
        <f t="shared" si="654"/>
        <v>0</v>
      </c>
      <c r="DC956" s="155">
        <f t="shared" si="668"/>
        <v>0</v>
      </c>
      <c r="DD956" s="165"/>
      <c r="DE956" s="188" t="b" cm="1">
        <f t="array" aca="1" ref="DE956" ca="1">OR($G956=Forecast_Capex_Input!$BF$8:$BF$10)</f>
        <v>0</v>
      </c>
      <c r="DF956" s="188" cm="1">
        <f t="array" aca="1" ref="DF956" ca="1">IFERROR(INDEX(Forecast_Capex_Input!BG$12:BG$286,$X956)
*(INDEX(Forecast_Capex_Input!$H$12:$H$286,$X956)=Repex),0)
*$DE956</f>
        <v>0</v>
      </c>
      <c r="DG956" s="188" cm="1">
        <f t="array" aca="1" ref="DG956" ca="1">IFERROR(INDEX(Forecast_Capex_Input!BH$12:BH$286,$X956)
*(INDEX(Forecast_Capex_Input!$H$12:$H$286,$X956)=Repex),0)
*$DE956</f>
        <v>0</v>
      </c>
      <c r="DH956" s="188" cm="1">
        <f t="array" aca="1" ref="DH956" ca="1">IFERROR(INDEX(Forecast_Capex_Input!BI$12:BI$286,$X956)
*(INDEX(Forecast_Capex_Input!$H$12:$H$286,$X956)=Repex),0)
*$DE956</f>
        <v>0</v>
      </c>
      <c r="DI956" s="188" cm="1">
        <f t="array" aca="1" ref="DI956" ca="1">IFERROR(INDEX(Forecast_Capex_Input!BJ$12:BJ$286,$X956)
*(INDEX(Forecast_Capex_Input!$H$12:$H$286,$X956)=Repex),0)
*$DE956</f>
        <v>0</v>
      </c>
      <c r="DJ956" s="188" cm="1">
        <f t="array" aca="1" ref="DJ956" ca="1">IFERROR(INDEX(Forecast_Capex_Input!BK$12:BK$286,$X956)
*(INDEX(Forecast_Capex_Input!$H$12:$H$286,$X956)=Repex),0)
*$DE956</f>
        <v>0</v>
      </c>
      <c r="DK956" s="188" cm="1">
        <f t="array" aca="1" ref="DK956" ca="1">IFERROR(INDEX(Forecast_Capex_Input!BL$12:BL$286,$X956)
*(INDEX(Forecast_Capex_Input!$H$12:$H$286,$X956)=Repex),0)
*$DE956</f>
        <v>0</v>
      </c>
      <c r="DL956" s="165"/>
      <c r="DM956" s="188" t="b" cm="1">
        <f t="array" aca="1" ref="DM956" ca="1">OR($G956=Forecast_Capex_Input!$BN$8:$BN$9)</f>
        <v>0</v>
      </c>
      <c r="DN956" s="188" cm="1">
        <f t="array" aca="1" ref="DN956" ca="1">IFERROR(INDEX(Forecast_Capex_Input!BO$12:BO$286,$X956)
*(INDEX(Forecast_Capex_Input!$H$12:$H$286,$X956)=Repex),0)
*$DM956</f>
        <v>0</v>
      </c>
      <c r="DO956" s="188" cm="1">
        <f t="array" aca="1" ref="DO956" ca="1">IFERROR(INDEX(Forecast_Capex_Input!BP$12:BP$286,$X956)
*(INDEX(Forecast_Capex_Input!$H$12:$H$286,$X956)=Repex),0)
*$DM956</f>
        <v>0</v>
      </c>
      <c r="DP956" s="188" cm="1">
        <f t="array" aca="1" ref="DP956" ca="1">IFERROR(INDEX(Forecast_Capex_Input!BQ$12:BQ$286,$X956)
*(INDEX(Forecast_Capex_Input!$H$12:$H$286,$X956)=Repex),0)
*$DM956</f>
        <v>0</v>
      </c>
      <c r="DQ956" s="188" cm="1">
        <f t="array" aca="1" ref="DQ956" ca="1">IFERROR(INDEX(Forecast_Capex_Input!BR$12:BR$286,$X956)
*(INDEX(Forecast_Capex_Input!$H$12:$H$286,$X956)=Repex),0)
*$DM956</f>
        <v>0</v>
      </c>
      <c r="DR956" s="188" cm="1">
        <f t="array" aca="1" ref="DR956" ca="1">IFERROR(INDEX(Forecast_Capex_Input!BS$12:BS$286,$X956)
*(INDEX(Forecast_Capex_Input!$H$12:$H$286,$X956)=Repex),0)
*$DM956</f>
        <v>0</v>
      </c>
      <c r="DS956" s="165"/>
      <c r="DT956" s="188" t="b" cm="1">
        <f t="array" aca="1" ref="DT956" ca="1">OR($G956=Forecast_Capex_Input!$BU$8:$BU$10)</f>
        <v>0</v>
      </c>
      <c r="DU956" s="188" cm="1">
        <f t="array" aca="1" ref="DU956" ca="1">IFERROR(INDEX(Forecast_Capex_Input!BV$12:BV$286,$X956)
*(INDEX(Forecast_Capex_Input!$H$12:$H$286,$X956)=Repex),0)
*$DT956</f>
        <v>0</v>
      </c>
      <c r="DV956" s="188" cm="1">
        <f t="array" aca="1" ref="DV956" ca="1">IFERROR(INDEX(Forecast_Capex_Input!BW$12:BW$286,$X956)
*(INDEX(Forecast_Capex_Input!$H$12:$H$286,$X956)=Repex),0)
*$DT956</f>
        <v>0</v>
      </c>
      <c r="DW956" s="188" cm="1">
        <f t="array" aca="1" ref="DW956" ca="1">IFERROR(INDEX(Forecast_Capex_Input!BX$12:BX$286,$X956)
*(INDEX(Forecast_Capex_Input!$H$12:$H$286,$X956)=Repex),0)
*$DT956</f>
        <v>0</v>
      </c>
      <c r="DX956" s="188" cm="1">
        <f t="array" aca="1" ref="DX956" ca="1">IFERROR(INDEX(Forecast_Capex_Input!BY$12:BY$286,$X956)
*(INDEX(Forecast_Capex_Input!$H$12:$H$286,$X956)=Repex),0)
*$DT956</f>
        <v>0</v>
      </c>
      <c r="DY956" s="188" cm="1">
        <f t="array" aca="1" ref="DY956" ca="1">IFERROR(INDEX(Forecast_Capex_Input!BZ$12:BZ$286,$X956)
*(INDEX(Forecast_Capex_Input!$H$12:$H$286,$X956)=Repex),0)
*$DT956</f>
        <v>0</v>
      </c>
      <c r="DZ956" s="188" cm="1">
        <f t="array" aca="1" ref="DZ956" ca="1">IFERROR(INDEX(Forecast_Capex_Input!CA$12:CA$286,$X956)
*(INDEX(Forecast_Capex_Input!$H$12:$H$286,$X956)=Repex),0)
*$DT956</f>
        <v>0</v>
      </c>
      <c r="EA956" s="188" cm="1">
        <f t="array" aca="1" ref="EA956" ca="1">IFERROR(INDEX(Forecast_Capex_Input!CB$12:CB$286,$X956)
*(INDEX(Forecast_Capex_Input!$H$12:$H$286,$X956)=Repex),0)
*$DT956</f>
        <v>0</v>
      </c>
      <c r="EB956" s="188" cm="1">
        <f t="array" aca="1" ref="EB956" ca="1">IFERROR(INDEX(Forecast_Capex_Input!CC$12:CC$286,$X956)
*(INDEX(Forecast_Capex_Input!$H$12:$H$286,$X956)=Repex),0)
*$DT956</f>
        <v>0</v>
      </c>
      <c r="EC956" s="165"/>
      <c r="ED956" s="226" t="str">
        <f t="shared" si="655"/>
        <v>N/A</v>
      </c>
      <c r="EE956" s="174" t="s">
        <v>15</v>
      </c>
    </row>
    <row r="957" spans="3:135" x14ac:dyDescent="0.2">
      <c r="C957" s="174">
        <f t="shared" si="656"/>
        <v>947</v>
      </c>
      <c r="D957" s="167" t="str" cm="1">
        <f t="array" ref="D957">IFERROR(INDEX(Forecast_Capex_Input!$D$12:$D$286,$X957),NA)</f>
        <v>N/A</v>
      </c>
      <c r="E957" s="172" t="str" cm="1">
        <f t="array" ref="E957">IF($X957=NA,NA,INDEX(Forecast_Capex_Input!$E$12:$E$286,$X957))</f>
        <v>N/A</v>
      </c>
      <c r="F957" s="167" t="str" cm="1">
        <f t="array" aca="1" ref="F957" ca="1">IFERROR(INDEX(General!$E$25:$E$26,$Y957),NA)</f>
        <v>N/A</v>
      </c>
      <c r="G957" s="167" t="str" cm="1">
        <f t="array" aca="1" ref="G957" ca="1">IFERROR(INDEX(Forecast_Capex_Input!$AI$11:$BB$11,$AA957),NA)</f>
        <v>N/A</v>
      </c>
      <c r="H957" s="189" t="str" cm="1">
        <f t="array" aca="1" ref="H957" ca="1">IFERROR(INDEX(Forecast_Capex_Input!$AI$12:$BB$286,$X957,$AA957),NA)</f>
        <v>N/A</v>
      </c>
      <c r="I957" s="199" t="str" cm="1">
        <f t="array" ref="I957">IFERROR(INDEX(Forecast_Capex_Input!$F$12:$F$286,$X957),NA)</f>
        <v>N/A</v>
      </c>
      <c r="J957" s="199" t="str" cm="1">
        <f t="array" ref="J957">IFERROR(INDEX(Forecast_Capex_Input!G$12:G$286,$X957),NA)</f>
        <v>N/A</v>
      </c>
      <c r="K957" s="199" t="str" cm="1">
        <f t="array" ref="K957">IFERROR(INDEX(Forecast_Capex_Input!H$12:H$286,$X957),NA)</f>
        <v>N/A</v>
      </c>
      <c r="L957" s="199" t="str" cm="1">
        <f t="array" ref="L957">IFERROR(INDEX(Forecast_Capex_Input!I$12:I$286,$X957),NA)</f>
        <v>N/A</v>
      </c>
      <c r="M957" s="199" t="str" cm="1">
        <f t="array" ref="M957">IFERROR(INDEX(Forecast_Capex_Input!J$12:J$286,$X957),NA)</f>
        <v>N/A</v>
      </c>
      <c r="N957" s="199" t="str" cm="1">
        <f t="array" ref="N957">IFERROR(INDEX(Forecast_Capex_Input!K$12:K$286,$X957),NA)</f>
        <v>N/A</v>
      </c>
      <c r="O957" s="199" t="str" cm="1">
        <f t="array" ref="O957">IFERROR(INDEX(Forecast_Capex_Input!L$12:L$286,$X957),NA)</f>
        <v>N/A</v>
      </c>
      <c r="P957" s="199" t="str" cm="1">
        <f t="array" ref="P957">IFERROR(INDEX(Forecast_Capex_Input!M$12:M$286,$X957),NA)</f>
        <v>N/A</v>
      </c>
      <c r="Q957" s="172" t="str" cm="1">
        <f t="array" ref="Q957">IFERROR(INDEX(Forecast_Capex_Input!N$12:N$286,$X957),NA)</f>
        <v>N/A</v>
      </c>
      <c r="R957" s="265" cm="1">
        <f t="array" ref="R957">IFERROR(INDEX(Forecast_Capex_Input!O$12:O$286,$X957),0)</f>
        <v>0</v>
      </c>
      <c r="S957" s="172" cm="1">
        <f t="array" ref="S957">IFERROR(INDEX(Forecast_Capex_Input!P$12:P$286,$X957),0)</f>
        <v>0</v>
      </c>
      <c r="T957" s="199" t="str" cm="1">
        <f t="array" aca="1" ref="T957" ca="1">IFERROR(INDEX(General!$K$84:$K$103,$AA957),NA)</f>
        <v>N/A</v>
      </c>
      <c r="U957" s="188" cm="1">
        <f t="array" aca="1" ref="U957" ca="1">IFERROR(
IF($F957=General!$E$25,INDEX(Forecast_Capex_Input!S$12:S$286,$X957),
INDEX(Forecast_Capex_Input!T$12:T$286,$X957)),0)</f>
        <v>0</v>
      </c>
      <c r="V957" s="222" t="b">
        <f>IFERROR(INDEX(Overheads!$T$19:$T$26,MATCH($I957,Overheads!$E$19:$E$26,0)),FALSE)</f>
        <v>0</v>
      </c>
      <c r="W957" s="165"/>
      <c r="X957" s="174" t="str">
        <f>IFERROR(
IF(MATCH($C957,Forecast_Capex_Input!$CI$12:$CI$286,1)+1&gt;MAX(Forecast_Capex_Input!$C$12:$C$286),NA,
MATCH($C957,Forecast_Capex_Input!$CI$12:$CI$286,1)+1),1)</f>
        <v>N/A</v>
      </c>
      <c r="Y957" s="174" t="str" cm="1">
        <f t="array" aca="1" ref="Y957" ca="1">IFERROR(
IF(X956&lt;&gt;X957,1,
IF(COUNTIF(OFFSET(Y956,0,0,-INDEX(Forecast_Capex_Input!$CG$12:$CG$286,$X957)),Y956)=INDEX(Forecast_Capex_Input!$CG$12:$CG$286,$X957),Y956+1,Y956)),NA)</f>
        <v>N/A</v>
      </c>
      <c r="Z957" s="174" t="str" cm="1">
        <f t="array" ref="Z957">IFERROR($C957-IF($X957=1,1,INDEX(Forecast_Capex_Input!$CI$12:$CI$286,$X957-1))+1,NA)</f>
        <v>N/A</v>
      </c>
      <c r="AA957" s="174" t="str" cm="1">
        <f t="array" aca="1" ref="AA957" ca="1">IFERROR(IF(Y957=1,
INDEX(Forecast_Capex_Input!$AI$10:$BB$10,SMALL(IF(INDEX(Forecast_Capex_Input!$AI$12:$BB$286,$X957,0)&gt;0,COLUMN(Forecast_Capex_Input!$AI$10:$BB$10)-COLUMN(Forecast_Capex_Input!$AI$12)+1),ROWS(OFFSET(AA956,0,0,-$Z957)))),
OFFSET(AA956,-INDEX(Forecast_Capex_Input!$CG$12:$CG$286,$X957)+1,0)),NA)</f>
        <v>N/A</v>
      </c>
      <c r="AB957" s="174" t="str">
        <f t="shared" ca="1" si="625"/>
        <v>N/A</v>
      </c>
      <c r="AC957" s="222" t="b">
        <f t="shared" si="657"/>
        <v>0</v>
      </c>
      <c r="AD957" s="220" t="b">
        <v>0</v>
      </c>
      <c r="AE957" s="222" t="b">
        <f t="shared" si="626"/>
        <v>1</v>
      </c>
      <c r="AF957" s="165"/>
      <c r="AG957" s="215">
        <v>0</v>
      </c>
      <c r="AH957" s="215">
        <v>0</v>
      </c>
      <c r="AI957" s="215">
        <v>0</v>
      </c>
      <c r="AJ957" s="215">
        <v>0</v>
      </c>
      <c r="AK957" s="215">
        <v>0</v>
      </c>
      <c r="AL957" s="155">
        <v>0</v>
      </c>
      <c r="AM957" s="165"/>
      <c r="AN957" s="215" cm="1">
        <f t="array" aca="1" ref="AN957" ca="1">IFERROR(INDEX(General!O$33:O$34,$AB957)
*AG957,0)</f>
        <v>0</v>
      </c>
      <c r="AO957" s="215" cm="1">
        <f t="array" aca="1" ref="AO957" ca="1">IFERROR(INDEX(General!P$33:P$34,$AB957)
*AH957,0)</f>
        <v>0</v>
      </c>
      <c r="AP957" s="215" cm="1">
        <f t="array" aca="1" ref="AP957" ca="1">IFERROR(INDEX(General!Q$33:Q$34,$AB957)
*AI957,0)</f>
        <v>0</v>
      </c>
      <c r="AQ957" s="215" cm="1">
        <f t="array" aca="1" ref="AQ957" ca="1">IFERROR(INDEX(General!R$33:R$34,$AB957)
*AJ957,0)</f>
        <v>0</v>
      </c>
      <c r="AR957" s="215" cm="1">
        <f t="array" aca="1" ref="AR957" ca="1">IFERROR(INDEX(General!S$33:S$34,$AB957)
*AK957,0)</f>
        <v>0</v>
      </c>
      <c r="AS957" s="155">
        <f t="shared" ca="1" si="658"/>
        <v>0</v>
      </c>
      <c r="AT957" s="165"/>
      <c r="AU957" s="215">
        <f ca="1">IF($AE957=FALSE,AN957*Overheads!$R$24*$V957,
IFERROR(Overheads!$O$49*$V957*AN957,0)
+IFERROR(Overheads!Q$59*$V957*(AN957/Overheads!Q$68),0))</f>
        <v>0</v>
      </c>
      <c r="AV957" s="215">
        <f ca="1">IF($AE957=FALSE,AO957*Overheads!$R$24*$V957,
IFERROR(Overheads!$O$49*$V957*AO957,0)
+IFERROR(Overheads!R$59*$V957*(AO957/Overheads!R$68),0))</f>
        <v>0</v>
      </c>
      <c r="AW957" s="215">
        <f ca="1">IF($AE957=FALSE,AP957*Overheads!$R$24*$V957,
IFERROR(Overheads!$O$49*$V957*AP957,0)
+IFERROR(Overheads!S$59*$V957*(AP957/Overheads!S$68),0))</f>
        <v>0</v>
      </c>
      <c r="AX957" s="215">
        <f ca="1">IF($AE957=FALSE,AQ957*Overheads!$R$24*$V957,
IFERROR(Overheads!$O$49*$V957*AQ957,0)
+IFERROR(Overheads!T$59*$V957*(AQ957/Overheads!T$68),0))</f>
        <v>0</v>
      </c>
      <c r="AY957" s="215">
        <f ca="1">IF($AE957=FALSE,AR957*Overheads!$R$24*$V957,
IFERROR(Overheads!$O$49*$V957*AR957,0)
+IFERROR(Overheads!U$59*$V957*(AR957/Overheads!U$68),0))</f>
        <v>0</v>
      </c>
      <c r="AZ957" s="155">
        <f t="shared" ca="1" si="659"/>
        <v>0</v>
      </c>
      <c r="BA957" s="165"/>
      <c r="BB957" s="215">
        <f ca="1">IF($AE957=FALSE,AN957*Overheads!$S$25,
IFERROR(Overheads!$O$50*AN957,0)
+IFERROR(Overheads!Q$60*(AN957/Overheads!Q$66),0))</f>
        <v>0</v>
      </c>
      <c r="BC957" s="215">
        <f ca="1">IF($AE957=FALSE,AO957*Overheads!$S$25,
IFERROR(Overheads!$O$50*AO957,0)
+IFERROR(Overheads!R$60*(AO957/Overheads!R$66),0))</f>
        <v>0</v>
      </c>
      <c r="BD957" s="215">
        <f ca="1">IF($AE957=FALSE,AP957*Overheads!$S$25,
IFERROR(Overheads!$O$50*AP957,0)
+IFERROR(Overheads!S$60*(AP957/Overheads!S$66),0))</f>
        <v>0</v>
      </c>
      <c r="BE957" s="215">
        <f ca="1">IF($AE957=FALSE,AQ957*Overheads!$S$25,
IFERROR(Overheads!$O$50*AQ957,0)
+IFERROR(Overheads!T$60*(AQ957/Overheads!T$66),0))</f>
        <v>0</v>
      </c>
      <c r="BF957" s="215">
        <f ca="1">IF($AE957=FALSE,AR957*Overheads!$S$25,
IFERROR(Overheads!$O$50*AR957,0)
+IFERROR(Overheads!U$60*(AR957/Overheads!U$66),0))</f>
        <v>0</v>
      </c>
      <c r="BG957" s="155">
        <f t="shared" ca="1" si="660"/>
        <v>0</v>
      </c>
      <c r="BH957" s="165"/>
      <c r="BI957" s="215">
        <f t="shared" ca="1" si="661"/>
        <v>0</v>
      </c>
      <c r="BJ957" s="215">
        <f t="shared" ca="1" si="627"/>
        <v>0</v>
      </c>
      <c r="BK957" s="215">
        <f t="shared" ca="1" si="628"/>
        <v>0</v>
      </c>
      <c r="BL957" s="215">
        <f t="shared" ca="1" si="629"/>
        <v>0</v>
      </c>
      <c r="BM957" s="215">
        <f t="shared" ca="1" si="630"/>
        <v>0</v>
      </c>
      <c r="BN957" s="155">
        <f t="shared" ca="1" si="662"/>
        <v>0</v>
      </c>
      <c r="BO957" s="165"/>
      <c r="BP957" s="187" cm="1">
        <f t="array" ref="BP957">IFERROR(IF($X957=$X956,BP956,INDEX(Forecast_Capex_Input!AC$12:AC$286,$X957)),0)</f>
        <v>0</v>
      </c>
      <c r="BQ957" s="187" cm="1">
        <f t="array" ref="BQ957">IFERROR(IF($X957=$X956,BQ956,INDEX(Forecast_Capex_Input!AD$12:AD$286,$X957)),0)</f>
        <v>0</v>
      </c>
      <c r="BR957" s="187" cm="1">
        <f t="array" ref="BR957">IFERROR(IF($X957=$X956,BR956,INDEX(Forecast_Capex_Input!AE$12:AE$286,$X957)),0)</f>
        <v>0</v>
      </c>
      <c r="BS957" s="187" cm="1">
        <f t="array" ref="BS957">IFERROR(IF($X957=$X956,BS956,INDEX(Forecast_Capex_Input!AF$12:AF$286,$X957)),0)</f>
        <v>0</v>
      </c>
      <c r="BT957" s="187" cm="1">
        <f t="array" ref="BT957">IFERROR(IF($X957=$X956,BT956,INDEX(Forecast_Capex_Input!AG$12:AG$286,$X957)),0)</f>
        <v>0</v>
      </c>
      <c r="BU957" s="165"/>
      <c r="BV957" s="215">
        <f t="shared" si="631"/>
        <v>0</v>
      </c>
      <c r="BW957" s="215">
        <f t="shared" si="632"/>
        <v>0</v>
      </c>
      <c r="BX957" s="215">
        <f t="shared" si="633"/>
        <v>0</v>
      </c>
      <c r="BY957" s="215">
        <f t="shared" si="634"/>
        <v>0</v>
      </c>
      <c r="BZ957" s="215">
        <f t="shared" si="635"/>
        <v>0</v>
      </c>
      <c r="CA957" s="155">
        <f t="shared" si="663"/>
        <v>0</v>
      </c>
      <c r="CB957" s="165"/>
      <c r="CC957" s="215">
        <f t="shared" si="636"/>
        <v>0</v>
      </c>
      <c r="CD957" s="215">
        <f t="shared" si="637"/>
        <v>0</v>
      </c>
      <c r="CE957" s="215">
        <f t="shared" si="638"/>
        <v>0</v>
      </c>
      <c r="CF957" s="215">
        <f t="shared" si="639"/>
        <v>0</v>
      </c>
      <c r="CG957" s="215">
        <f t="shared" si="640"/>
        <v>0</v>
      </c>
      <c r="CH957" s="155">
        <f t="shared" si="664"/>
        <v>0</v>
      </c>
      <c r="CI957" s="165"/>
      <c r="CJ957" s="215">
        <f t="shared" si="641"/>
        <v>0</v>
      </c>
      <c r="CK957" s="215">
        <f t="shared" si="642"/>
        <v>0</v>
      </c>
      <c r="CL957" s="215">
        <f t="shared" si="643"/>
        <v>0</v>
      </c>
      <c r="CM957" s="215">
        <f t="shared" si="644"/>
        <v>0</v>
      </c>
      <c r="CN957" s="215">
        <f t="shared" si="645"/>
        <v>0</v>
      </c>
      <c r="CO957" s="155">
        <f t="shared" si="665"/>
        <v>0</v>
      </c>
      <c r="CP957" s="165"/>
      <c r="CQ957" s="223">
        <f t="shared" si="646"/>
        <v>0</v>
      </c>
      <c r="CR957" s="223">
        <f t="shared" si="647"/>
        <v>0</v>
      </c>
      <c r="CS957" s="223">
        <f t="shared" si="648"/>
        <v>0</v>
      </c>
      <c r="CT957" s="223">
        <f t="shared" si="649"/>
        <v>0</v>
      </c>
      <c r="CU957" s="223">
        <f t="shared" si="650"/>
        <v>0</v>
      </c>
      <c r="CV957" s="155">
        <f t="shared" si="666"/>
        <v>0</v>
      </c>
      <c r="CW957" s="165"/>
      <c r="CX957" s="215">
        <f t="shared" si="667"/>
        <v>0</v>
      </c>
      <c r="CY957" s="215">
        <f t="shared" si="651"/>
        <v>0</v>
      </c>
      <c r="CZ957" s="215">
        <f t="shared" si="652"/>
        <v>0</v>
      </c>
      <c r="DA957" s="215">
        <f t="shared" si="653"/>
        <v>0</v>
      </c>
      <c r="DB957" s="215">
        <f t="shared" si="654"/>
        <v>0</v>
      </c>
      <c r="DC957" s="155">
        <f t="shared" si="668"/>
        <v>0</v>
      </c>
      <c r="DD957" s="165"/>
      <c r="DE957" s="188" t="b" cm="1">
        <f t="array" aca="1" ref="DE957" ca="1">OR($G957=Forecast_Capex_Input!$BF$8:$BF$10)</f>
        <v>0</v>
      </c>
      <c r="DF957" s="188" cm="1">
        <f t="array" aca="1" ref="DF957" ca="1">IFERROR(INDEX(Forecast_Capex_Input!BG$12:BG$286,$X957)
*(INDEX(Forecast_Capex_Input!$H$12:$H$286,$X957)=Repex),0)
*$DE957</f>
        <v>0</v>
      </c>
      <c r="DG957" s="188" cm="1">
        <f t="array" aca="1" ref="DG957" ca="1">IFERROR(INDEX(Forecast_Capex_Input!BH$12:BH$286,$X957)
*(INDEX(Forecast_Capex_Input!$H$12:$H$286,$X957)=Repex),0)
*$DE957</f>
        <v>0</v>
      </c>
      <c r="DH957" s="188" cm="1">
        <f t="array" aca="1" ref="DH957" ca="1">IFERROR(INDEX(Forecast_Capex_Input!BI$12:BI$286,$X957)
*(INDEX(Forecast_Capex_Input!$H$12:$H$286,$X957)=Repex),0)
*$DE957</f>
        <v>0</v>
      </c>
      <c r="DI957" s="188" cm="1">
        <f t="array" aca="1" ref="DI957" ca="1">IFERROR(INDEX(Forecast_Capex_Input!BJ$12:BJ$286,$X957)
*(INDEX(Forecast_Capex_Input!$H$12:$H$286,$X957)=Repex),0)
*$DE957</f>
        <v>0</v>
      </c>
      <c r="DJ957" s="188" cm="1">
        <f t="array" aca="1" ref="DJ957" ca="1">IFERROR(INDEX(Forecast_Capex_Input!BK$12:BK$286,$X957)
*(INDEX(Forecast_Capex_Input!$H$12:$H$286,$X957)=Repex),0)
*$DE957</f>
        <v>0</v>
      </c>
      <c r="DK957" s="188" cm="1">
        <f t="array" aca="1" ref="DK957" ca="1">IFERROR(INDEX(Forecast_Capex_Input!BL$12:BL$286,$X957)
*(INDEX(Forecast_Capex_Input!$H$12:$H$286,$X957)=Repex),0)
*$DE957</f>
        <v>0</v>
      </c>
      <c r="DL957" s="165"/>
      <c r="DM957" s="188" t="b" cm="1">
        <f t="array" aca="1" ref="DM957" ca="1">OR($G957=Forecast_Capex_Input!$BN$8:$BN$9)</f>
        <v>0</v>
      </c>
      <c r="DN957" s="188" cm="1">
        <f t="array" aca="1" ref="DN957" ca="1">IFERROR(INDEX(Forecast_Capex_Input!BO$12:BO$286,$X957)
*(INDEX(Forecast_Capex_Input!$H$12:$H$286,$X957)=Repex),0)
*$DM957</f>
        <v>0</v>
      </c>
      <c r="DO957" s="188" cm="1">
        <f t="array" aca="1" ref="DO957" ca="1">IFERROR(INDEX(Forecast_Capex_Input!BP$12:BP$286,$X957)
*(INDEX(Forecast_Capex_Input!$H$12:$H$286,$X957)=Repex),0)
*$DM957</f>
        <v>0</v>
      </c>
      <c r="DP957" s="188" cm="1">
        <f t="array" aca="1" ref="DP957" ca="1">IFERROR(INDEX(Forecast_Capex_Input!BQ$12:BQ$286,$X957)
*(INDEX(Forecast_Capex_Input!$H$12:$H$286,$X957)=Repex),0)
*$DM957</f>
        <v>0</v>
      </c>
      <c r="DQ957" s="188" cm="1">
        <f t="array" aca="1" ref="DQ957" ca="1">IFERROR(INDEX(Forecast_Capex_Input!BR$12:BR$286,$X957)
*(INDEX(Forecast_Capex_Input!$H$12:$H$286,$X957)=Repex),0)
*$DM957</f>
        <v>0</v>
      </c>
      <c r="DR957" s="188" cm="1">
        <f t="array" aca="1" ref="DR957" ca="1">IFERROR(INDEX(Forecast_Capex_Input!BS$12:BS$286,$X957)
*(INDEX(Forecast_Capex_Input!$H$12:$H$286,$X957)=Repex),0)
*$DM957</f>
        <v>0</v>
      </c>
      <c r="DS957" s="165"/>
      <c r="DT957" s="188" t="b" cm="1">
        <f t="array" aca="1" ref="DT957" ca="1">OR($G957=Forecast_Capex_Input!$BU$8:$BU$10)</f>
        <v>0</v>
      </c>
      <c r="DU957" s="188" cm="1">
        <f t="array" aca="1" ref="DU957" ca="1">IFERROR(INDEX(Forecast_Capex_Input!BV$12:BV$286,$X957)
*(INDEX(Forecast_Capex_Input!$H$12:$H$286,$X957)=Repex),0)
*$DT957</f>
        <v>0</v>
      </c>
      <c r="DV957" s="188" cm="1">
        <f t="array" aca="1" ref="DV957" ca="1">IFERROR(INDEX(Forecast_Capex_Input!BW$12:BW$286,$X957)
*(INDEX(Forecast_Capex_Input!$H$12:$H$286,$X957)=Repex),0)
*$DT957</f>
        <v>0</v>
      </c>
      <c r="DW957" s="188" cm="1">
        <f t="array" aca="1" ref="DW957" ca="1">IFERROR(INDEX(Forecast_Capex_Input!BX$12:BX$286,$X957)
*(INDEX(Forecast_Capex_Input!$H$12:$H$286,$X957)=Repex),0)
*$DT957</f>
        <v>0</v>
      </c>
      <c r="DX957" s="188" cm="1">
        <f t="array" aca="1" ref="DX957" ca="1">IFERROR(INDEX(Forecast_Capex_Input!BY$12:BY$286,$X957)
*(INDEX(Forecast_Capex_Input!$H$12:$H$286,$X957)=Repex),0)
*$DT957</f>
        <v>0</v>
      </c>
      <c r="DY957" s="188" cm="1">
        <f t="array" aca="1" ref="DY957" ca="1">IFERROR(INDEX(Forecast_Capex_Input!BZ$12:BZ$286,$X957)
*(INDEX(Forecast_Capex_Input!$H$12:$H$286,$X957)=Repex),0)
*$DT957</f>
        <v>0</v>
      </c>
      <c r="DZ957" s="188" cm="1">
        <f t="array" aca="1" ref="DZ957" ca="1">IFERROR(INDEX(Forecast_Capex_Input!CA$12:CA$286,$X957)
*(INDEX(Forecast_Capex_Input!$H$12:$H$286,$X957)=Repex),0)
*$DT957</f>
        <v>0</v>
      </c>
      <c r="EA957" s="188" cm="1">
        <f t="array" aca="1" ref="EA957" ca="1">IFERROR(INDEX(Forecast_Capex_Input!CB$12:CB$286,$X957)
*(INDEX(Forecast_Capex_Input!$H$12:$H$286,$X957)=Repex),0)
*$DT957</f>
        <v>0</v>
      </c>
      <c r="EB957" s="188" cm="1">
        <f t="array" aca="1" ref="EB957" ca="1">IFERROR(INDEX(Forecast_Capex_Input!CC$12:CC$286,$X957)
*(INDEX(Forecast_Capex_Input!$H$12:$H$286,$X957)=Repex),0)
*$DT957</f>
        <v>0</v>
      </c>
      <c r="EC957" s="165"/>
      <c r="ED957" s="226" t="str">
        <f t="shared" si="655"/>
        <v>N/A</v>
      </c>
      <c r="EE957" s="174" t="s">
        <v>15</v>
      </c>
    </row>
    <row r="958" spans="3:135" x14ac:dyDescent="0.2">
      <c r="C958" s="174">
        <f t="shared" si="656"/>
        <v>948</v>
      </c>
      <c r="D958" s="167" t="str" cm="1">
        <f t="array" ref="D958">IFERROR(INDEX(Forecast_Capex_Input!$D$12:$D$286,$X958),NA)</f>
        <v>N/A</v>
      </c>
      <c r="E958" s="172" t="str" cm="1">
        <f t="array" ref="E958">IF($X958=NA,NA,INDEX(Forecast_Capex_Input!$E$12:$E$286,$X958))</f>
        <v>N/A</v>
      </c>
      <c r="F958" s="167" t="str" cm="1">
        <f t="array" aca="1" ref="F958" ca="1">IFERROR(INDEX(General!$E$25:$E$26,$Y958),NA)</f>
        <v>N/A</v>
      </c>
      <c r="G958" s="167" t="str" cm="1">
        <f t="array" aca="1" ref="G958" ca="1">IFERROR(INDEX(Forecast_Capex_Input!$AI$11:$BB$11,$AA958),NA)</f>
        <v>N/A</v>
      </c>
      <c r="H958" s="189" t="str" cm="1">
        <f t="array" aca="1" ref="H958" ca="1">IFERROR(INDEX(Forecast_Capex_Input!$AI$12:$BB$286,$X958,$AA958),NA)</f>
        <v>N/A</v>
      </c>
      <c r="I958" s="199" t="str" cm="1">
        <f t="array" ref="I958">IFERROR(INDEX(Forecast_Capex_Input!$F$12:$F$286,$X958),NA)</f>
        <v>N/A</v>
      </c>
      <c r="J958" s="199" t="str" cm="1">
        <f t="array" ref="J958">IFERROR(INDEX(Forecast_Capex_Input!G$12:G$286,$X958),NA)</f>
        <v>N/A</v>
      </c>
      <c r="K958" s="199" t="str" cm="1">
        <f t="array" ref="K958">IFERROR(INDEX(Forecast_Capex_Input!H$12:H$286,$X958),NA)</f>
        <v>N/A</v>
      </c>
      <c r="L958" s="199" t="str" cm="1">
        <f t="array" ref="L958">IFERROR(INDEX(Forecast_Capex_Input!I$12:I$286,$X958),NA)</f>
        <v>N/A</v>
      </c>
      <c r="M958" s="199" t="str" cm="1">
        <f t="array" ref="M958">IFERROR(INDEX(Forecast_Capex_Input!J$12:J$286,$X958),NA)</f>
        <v>N/A</v>
      </c>
      <c r="N958" s="199" t="str" cm="1">
        <f t="array" ref="N958">IFERROR(INDEX(Forecast_Capex_Input!K$12:K$286,$X958),NA)</f>
        <v>N/A</v>
      </c>
      <c r="O958" s="199" t="str" cm="1">
        <f t="array" ref="O958">IFERROR(INDEX(Forecast_Capex_Input!L$12:L$286,$X958),NA)</f>
        <v>N/A</v>
      </c>
      <c r="P958" s="199" t="str" cm="1">
        <f t="array" ref="P958">IFERROR(INDEX(Forecast_Capex_Input!M$12:M$286,$X958),NA)</f>
        <v>N/A</v>
      </c>
      <c r="Q958" s="172" t="str" cm="1">
        <f t="array" ref="Q958">IFERROR(INDEX(Forecast_Capex_Input!N$12:N$286,$X958),NA)</f>
        <v>N/A</v>
      </c>
      <c r="R958" s="265" cm="1">
        <f t="array" ref="R958">IFERROR(INDEX(Forecast_Capex_Input!O$12:O$286,$X958),0)</f>
        <v>0</v>
      </c>
      <c r="S958" s="172" cm="1">
        <f t="array" ref="S958">IFERROR(INDEX(Forecast_Capex_Input!P$12:P$286,$X958),0)</f>
        <v>0</v>
      </c>
      <c r="T958" s="199" t="str" cm="1">
        <f t="array" aca="1" ref="T958" ca="1">IFERROR(INDEX(General!$K$84:$K$103,$AA958),NA)</f>
        <v>N/A</v>
      </c>
      <c r="U958" s="188" cm="1">
        <f t="array" aca="1" ref="U958" ca="1">IFERROR(
IF($F958=General!$E$25,INDEX(Forecast_Capex_Input!S$12:S$286,$X958),
INDEX(Forecast_Capex_Input!T$12:T$286,$X958)),0)</f>
        <v>0</v>
      </c>
      <c r="V958" s="222" t="b">
        <f>IFERROR(INDEX(Overheads!$T$19:$T$26,MATCH($I958,Overheads!$E$19:$E$26,0)),FALSE)</f>
        <v>0</v>
      </c>
      <c r="W958" s="165"/>
      <c r="X958" s="174" t="str">
        <f>IFERROR(
IF(MATCH($C958,Forecast_Capex_Input!$CI$12:$CI$286,1)+1&gt;MAX(Forecast_Capex_Input!$C$12:$C$286),NA,
MATCH($C958,Forecast_Capex_Input!$CI$12:$CI$286,1)+1),1)</f>
        <v>N/A</v>
      </c>
      <c r="Y958" s="174" t="str" cm="1">
        <f t="array" aca="1" ref="Y958" ca="1">IFERROR(
IF(X957&lt;&gt;X958,1,
IF(COUNTIF(OFFSET(Y957,0,0,-INDEX(Forecast_Capex_Input!$CG$12:$CG$286,$X958)),Y957)=INDEX(Forecast_Capex_Input!$CG$12:$CG$286,$X958),Y957+1,Y957)),NA)</f>
        <v>N/A</v>
      </c>
      <c r="Z958" s="174" t="str" cm="1">
        <f t="array" ref="Z958">IFERROR($C958-IF($X958=1,1,INDEX(Forecast_Capex_Input!$CI$12:$CI$286,$X958-1))+1,NA)</f>
        <v>N/A</v>
      </c>
      <c r="AA958" s="174" t="str" cm="1">
        <f t="array" aca="1" ref="AA958" ca="1">IFERROR(IF(Y958=1,
INDEX(Forecast_Capex_Input!$AI$10:$BB$10,SMALL(IF(INDEX(Forecast_Capex_Input!$AI$12:$BB$286,$X958,0)&gt;0,COLUMN(Forecast_Capex_Input!$AI$10:$BB$10)-COLUMN(Forecast_Capex_Input!$AI$12)+1),ROWS(OFFSET(AA957,0,0,-$Z958)))),
OFFSET(AA957,-INDEX(Forecast_Capex_Input!$CG$12:$CG$286,$X958)+1,0)),NA)</f>
        <v>N/A</v>
      </c>
      <c r="AB958" s="174" t="str">
        <f t="shared" ca="1" si="625"/>
        <v>N/A</v>
      </c>
      <c r="AC958" s="222" t="b">
        <f t="shared" si="657"/>
        <v>0</v>
      </c>
      <c r="AD958" s="220" t="b">
        <v>0</v>
      </c>
      <c r="AE958" s="222" t="b">
        <f t="shared" si="626"/>
        <v>1</v>
      </c>
      <c r="AF958" s="165"/>
      <c r="AG958" s="215">
        <v>0</v>
      </c>
      <c r="AH958" s="215">
        <v>0</v>
      </c>
      <c r="AI958" s="215">
        <v>0</v>
      </c>
      <c r="AJ958" s="215">
        <v>0</v>
      </c>
      <c r="AK958" s="215">
        <v>0</v>
      </c>
      <c r="AL958" s="155">
        <v>0</v>
      </c>
      <c r="AM958" s="165"/>
      <c r="AN958" s="215" cm="1">
        <f t="array" aca="1" ref="AN958" ca="1">IFERROR(INDEX(General!O$33:O$34,$AB958)
*AG958,0)</f>
        <v>0</v>
      </c>
      <c r="AO958" s="215" cm="1">
        <f t="array" aca="1" ref="AO958" ca="1">IFERROR(INDEX(General!P$33:P$34,$AB958)
*AH958,0)</f>
        <v>0</v>
      </c>
      <c r="AP958" s="215" cm="1">
        <f t="array" aca="1" ref="AP958" ca="1">IFERROR(INDEX(General!Q$33:Q$34,$AB958)
*AI958,0)</f>
        <v>0</v>
      </c>
      <c r="AQ958" s="215" cm="1">
        <f t="array" aca="1" ref="AQ958" ca="1">IFERROR(INDEX(General!R$33:R$34,$AB958)
*AJ958,0)</f>
        <v>0</v>
      </c>
      <c r="AR958" s="215" cm="1">
        <f t="array" aca="1" ref="AR958" ca="1">IFERROR(INDEX(General!S$33:S$34,$AB958)
*AK958,0)</f>
        <v>0</v>
      </c>
      <c r="AS958" s="155">
        <f t="shared" ca="1" si="658"/>
        <v>0</v>
      </c>
      <c r="AT958" s="165"/>
      <c r="AU958" s="215">
        <f ca="1">IF($AE958=FALSE,AN958*Overheads!$R$24*$V958,
IFERROR(Overheads!$O$49*$V958*AN958,0)
+IFERROR(Overheads!Q$59*$V958*(AN958/Overheads!Q$68),0))</f>
        <v>0</v>
      </c>
      <c r="AV958" s="215">
        <f ca="1">IF($AE958=FALSE,AO958*Overheads!$R$24*$V958,
IFERROR(Overheads!$O$49*$V958*AO958,0)
+IFERROR(Overheads!R$59*$V958*(AO958/Overheads!R$68),0))</f>
        <v>0</v>
      </c>
      <c r="AW958" s="215">
        <f ca="1">IF($AE958=FALSE,AP958*Overheads!$R$24*$V958,
IFERROR(Overheads!$O$49*$V958*AP958,0)
+IFERROR(Overheads!S$59*$V958*(AP958/Overheads!S$68),0))</f>
        <v>0</v>
      </c>
      <c r="AX958" s="215">
        <f ca="1">IF($AE958=FALSE,AQ958*Overheads!$R$24*$V958,
IFERROR(Overheads!$O$49*$V958*AQ958,0)
+IFERROR(Overheads!T$59*$V958*(AQ958/Overheads!T$68),0))</f>
        <v>0</v>
      </c>
      <c r="AY958" s="215">
        <f ca="1">IF($AE958=FALSE,AR958*Overheads!$R$24*$V958,
IFERROR(Overheads!$O$49*$V958*AR958,0)
+IFERROR(Overheads!U$59*$V958*(AR958/Overheads!U$68),0))</f>
        <v>0</v>
      </c>
      <c r="AZ958" s="155">
        <f t="shared" ca="1" si="659"/>
        <v>0</v>
      </c>
      <c r="BA958" s="165"/>
      <c r="BB958" s="215">
        <f ca="1">IF($AE958=FALSE,AN958*Overheads!$S$25,
IFERROR(Overheads!$O$50*AN958,0)
+IFERROR(Overheads!Q$60*(AN958/Overheads!Q$66),0))</f>
        <v>0</v>
      </c>
      <c r="BC958" s="215">
        <f ca="1">IF($AE958=FALSE,AO958*Overheads!$S$25,
IFERROR(Overheads!$O$50*AO958,0)
+IFERROR(Overheads!R$60*(AO958/Overheads!R$66),0))</f>
        <v>0</v>
      </c>
      <c r="BD958" s="215">
        <f ca="1">IF($AE958=FALSE,AP958*Overheads!$S$25,
IFERROR(Overheads!$O$50*AP958,0)
+IFERROR(Overheads!S$60*(AP958/Overheads!S$66),0))</f>
        <v>0</v>
      </c>
      <c r="BE958" s="215">
        <f ca="1">IF($AE958=FALSE,AQ958*Overheads!$S$25,
IFERROR(Overheads!$O$50*AQ958,0)
+IFERROR(Overheads!T$60*(AQ958/Overheads!T$66),0))</f>
        <v>0</v>
      </c>
      <c r="BF958" s="215">
        <f ca="1">IF($AE958=FALSE,AR958*Overheads!$S$25,
IFERROR(Overheads!$O$50*AR958,0)
+IFERROR(Overheads!U$60*(AR958/Overheads!U$66),0))</f>
        <v>0</v>
      </c>
      <c r="BG958" s="155">
        <f t="shared" ca="1" si="660"/>
        <v>0</v>
      </c>
      <c r="BH958" s="165"/>
      <c r="BI958" s="215">
        <f t="shared" ca="1" si="661"/>
        <v>0</v>
      </c>
      <c r="BJ958" s="215">
        <f t="shared" ca="1" si="627"/>
        <v>0</v>
      </c>
      <c r="BK958" s="215">
        <f t="shared" ca="1" si="628"/>
        <v>0</v>
      </c>
      <c r="BL958" s="215">
        <f t="shared" ca="1" si="629"/>
        <v>0</v>
      </c>
      <c r="BM958" s="215">
        <f t="shared" ca="1" si="630"/>
        <v>0</v>
      </c>
      <c r="BN958" s="155">
        <f t="shared" ca="1" si="662"/>
        <v>0</v>
      </c>
      <c r="BO958" s="165"/>
      <c r="BP958" s="187" cm="1">
        <f t="array" ref="BP958">IFERROR(IF($X958=$X957,BP957,INDEX(Forecast_Capex_Input!AC$12:AC$286,$X958)),0)</f>
        <v>0</v>
      </c>
      <c r="BQ958" s="187" cm="1">
        <f t="array" ref="BQ958">IFERROR(IF($X958=$X957,BQ957,INDEX(Forecast_Capex_Input!AD$12:AD$286,$X958)),0)</f>
        <v>0</v>
      </c>
      <c r="BR958" s="187" cm="1">
        <f t="array" ref="BR958">IFERROR(IF($X958=$X957,BR957,INDEX(Forecast_Capex_Input!AE$12:AE$286,$X958)),0)</f>
        <v>0</v>
      </c>
      <c r="BS958" s="187" cm="1">
        <f t="array" ref="BS958">IFERROR(IF($X958=$X957,BS957,INDEX(Forecast_Capex_Input!AF$12:AF$286,$X958)),0)</f>
        <v>0</v>
      </c>
      <c r="BT958" s="187" cm="1">
        <f t="array" ref="BT958">IFERROR(IF($X958=$X957,BT957,INDEX(Forecast_Capex_Input!AG$12:AG$286,$X958)),0)</f>
        <v>0</v>
      </c>
      <c r="BU958" s="165"/>
      <c r="BV958" s="215">
        <f t="shared" si="631"/>
        <v>0</v>
      </c>
      <c r="BW958" s="215">
        <f t="shared" si="632"/>
        <v>0</v>
      </c>
      <c r="BX958" s="215">
        <f t="shared" si="633"/>
        <v>0</v>
      </c>
      <c r="BY958" s="215">
        <f t="shared" si="634"/>
        <v>0</v>
      </c>
      <c r="BZ958" s="215">
        <f t="shared" si="635"/>
        <v>0</v>
      </c>
      <c r="CA958" s="155">
        <f t="shared" si="663"/>
        <v>0</v>
      </c>
      <c r="CB958" s="165"/>
      <c r="CC958" s="215">
        <f t="shared" si="636"/>
        <v>0</v>
      </c>
      <c r="CD958" s="215">
        <f t="shared" si="637"/>
        <v>0</v>
      </c>
      <c r="CE958" s="215">
        <f t="shared" si="638"/>
        <v>0</v>
      </c>
      <c r="CF958" s="215">
        <f t="shared" si="639"/>
        <v>0</v>
      </c>
      <c r="CG958" s="215">
        <f t="shared" si="640"/>
        <v>0</v>
      </c>
      <c r="CH958" s="155">
        <f t="shared" si="664"/>
        <v>0</v>
      </c>
      <c r="CI958" s="165"/>
      <c r="CJ958" s="215">
        <f t="shared" si="641"/>
        <v>0</v>
      </c>
      <c r="CK958" s="215">
        <f t="shared" si="642"/>
        <v>0</v>
      </c>
      <c r="CL958" s="215">
        <f t="shared" si="643"/>
        <v>0</v>
      </c>
      <c r="CM958" s="215">
        <f t="shared" si="644"/>
        <v>0</v>
      </c>
      <c r="CN958" s="215">
        <f t="shared" si="645"/>
        <v>0</v>
      </c>
      <c r="CO958" s="155">
        <f t="shared" si="665"/>
        <v>0</v>
      </c>
      <c r="CP958" s="165"/>
      <c r="CQ958" s="223">
        <f t="shared" si="646"/>
        <v>0</v>
      </c>
      <c r="CR958" s="223">
        <f t="shared" si="647"/>
        <v>0</v>
      </c>
      <c r="CS958" s="223">
        <f t="shared" si="648"/>
        <v>0</v>
      </c>
      <c r="CT958" s="223">
        <f t="shared" si="649"/>
        <v>0</v>
      </c>
      <c r="CU958" s="223">
        <f t="shared" si="650"/>
        <v>0</v>
      </c>
      <c r="CV958" s="155">
        <f t="shared" si="666"/>
        <v>0</v>
      </c>
      <c r="CW958" s="165"/>
      <c r="CX958" s="215">
        <f t="shared" si="667"/>
        <v>0</v>
      </c>
      <c r="CY958" s="215">
        <f t="shared" si="651"/>
        <v>0</v>
      </c>
      <c r="CZ958" s="215">
        <f t="shared" si="652"/>
        <v>0</v>
      </c>
      <c r="DA958" s="215">
        <f t="shared" si="653"/>
        <v>0</v>
      </c>
      <c r="DB958" s="215">
        <f t="shared" si="654"/>
        <v>0</v>
      </c>
      <c r="DC958" s="155">
        <f t="shared" si="668"/>
        <v>0</v>
      </c>
      <c r="DD958" s="165"/>
      <c r="DE958" s="188" t="b" cm="1">
        <f t="array" aca="1" ref="DE958" ca="1">OR($G958=Forecast_Capex_Input!$BF$8:$BF$10)</f>
        <v>0</v>
      </c>
      <c r="DF958" s="188" cm="1">
        <f t="array" aca="1" ref="DF958" ca="1">IFERROR(INDEX(Forecast_Capex_Input!BG$12:BG$286,$X958)
*(INDEX(Forecast_Capex_Input!$H$12:$H$286,$X958)=Repex),0)
*$DE958</f>
        <v>0</v>
      </c>
      <c r="DG958" s="188" cm="1">
        <f t="array" aca="1" ref="DG958" ca="1">IFERROR(INDEX(Forecast_Capex_Input!BH$12:BH$286,$X958)
*(INDEX(Forecast_Capex_Input!$H$12:$H$286,$X958)=Repex),0)
*$DE958</f>
        <v>0</v>
      </c>
      <c r="DH958" s="188" cm="1">
        <f t="array" aca="1" ref="DH958" ca="1">IFERROR(INDEX(Forecast_Capex_Input!BI$12:BI$286,$X958)
*(INDEX(Forecast_Capex_Input!$H$12:$H$286,$X958)=Repex),0)
*$DE958</f>
        <v>0</v>
      </c>
      <c r="DI958" s="188" cm="1">
        <f t="array" aca="1" ref="DI958" ca="1">IFERROR(INDEX(Forecast_Capex_Input!BJ$12:BJ$286,$X958)
*(INDEX(Forecast_Capex_Input!$H$12:$H$286,$X958)=Repex),0)
*$DE958</f>
        <v>0</v>
      </c>
      <c r="DJ958" s="188" cm="1">
        <f t="array" aca="1" ref="DJ958" ca="1">IFERROR(INDEX(Forecast_Capex_Input!BK$12:BK$286,$X958)
*(INDEX(Forecast_Capex_Input!$H$12:$H$286,$X958)=Repex),0)
*$DE958</f>
        <v>0</v>
      </c>
      <c r="DK958" s="188" cm="1">
        <f t="array" aca="1" ref="DK958" ca="1">IFERROR(INDEX(Forecast_Capex_Input!BL$12:BL$286,$X958)
*(INDEX(Forecast_Capex_Input!$H$12:$H$286,$X958)=Repex),0)
*$DE958</f>
        <v>0</v>
      </c>
      <c r="DL958" s="165"/>
      <c r="DM958" s="188" t="b" cm="1">
        <f t="array" aca="1" ref="DM958" ca="1">OR($G958=Forecast_Capex_Input!$BN$8:$BN$9)</f>
        <v>0</v>
      </c>
      <c r="DN958" s="188" cm="1">
        <f t="array" aca="1" ref="DN958" ca="1">IFERROR(INDEX(Forecast_Capex_Input!BO$12:BO$286,$X958)
*(INDEX(Forecast_Capex_Input!$H$12:$H$286,$X958)=Repex),0)
*$DM958</f>
        <v>0</v>
      </c>
      <c r="DO958" s="188" cm="1">
        <f t="array" aca="1" ref="DO958" ca="1">IFERROR(INDEX(Forecast_Capex_Input!BP$12:BP$286,$X958)
*(INDEX(Forecast_Capex_Input!$H$12:$H$286,$X958)=Repex),0)
*$DM958</f>
        <v>0</v>
      </c>
      <c r="DP958" s="188" cm="1">
        <f t="array" aca="1" ref="DP958" ca="1">IFERROR(INDEX(Forecast_Capex_Input!BQ$12:BQ$286,$X958)
*(INDEX(Forecast_Capex_Input!$H$12:$H$286,$X958)=Repex),0)
*$DM958</f>
        <v>0</v>
      </c>
      <c r="DQ958" s="188" cm="1">
        <f t="array" aca="1" ref="DQ958" ca="1">IFERROR(INDEX(Forecast_Capex_Input!BR$12:BR$286,$X958)
*(INDEX(Forecast_Capex_Input!$H$12:$H$286,$X958)=Repex),0)
*$DM958</f>
        <v>0</v>
      </c>
      <c r="DR958" s="188" cm="1">
        <f t="array" aca="1" ref="DR958" ca="1">IFERROR(INDEX(Forecast_Capex_Input!BS$12:BS$286,$X958)
*(INDEX(Forecast_Capex_Input!$H$12:$H$286,$X958)=Repex),0)
*$DM958</f>
        <v>0</v>
      </c>
      <c r="DS958" s="165"/>
      <c r="DT958" s="188" t="b" cm="1">
        <f t="array" aca="1" ref="DT958" ca="1">OR($G958=Forecast_Capex_Input!$BU$8:$BU$10)</f>
        <v>0</v>
      </c>
      <c r="DU958" s="188" cm="1">
        <f t="array" aca="1" ref="DU958" ca="1">IFERROR(INDEX(Forecast_Capex_Input!BV$12:BV$286,$X958)
*(INDEX(Forecast_Capex_Input!$H$12:$H$286,$X958)=Repex),0)
*$DT958</f>
        <v>0</v>
      </c>
      <c r="DV958" s="188" cm="1">
        <f t="array" aca="1" ref="DV958" ca="1">IFERROR(INDEX(Forecast_Capex_Input!BW$12:BW$286,$X958)
*(INDEX(Forecast_Capex_Input!$H$12:$H$286,$X958)=Repex),0)
*$DT958</f>
        <v>0</v>
      </c>
      <c r="DW958" s="188" cm="1">
        <f t="array" aca="1" ref="DW958" ca="1">IFERROR(INDEX(Forecast_Capex_Input!BX$12:BX$286,$X958)
*(INDEX(Forecast_Capex_Input!$H$12:$H$286,$X958)=Repex),0)
*$DT958</f>
        <v>0</v>
      </c>
      <c r="DX958" s="188" cm="1">
        <f t="array" aca="1" ref="DX958" ca="1">IFERROR(INDEX(Forecast_Capex_Input!BY$12:BY$286,$X958)
*(INDEX(Forecast_Capex_Input!$H$12:$H$286,$X958)=Repex),0)
*$DT958</f>
        <v>0</v>
      </c>
      <c r="DY958" s="188" cm="1">
        <f t="array" aca="1" ref="DY958" ca="1">IFERROR(INDEX(Forecast_Capex_Input!BZ$12:BZ$286,$X958)
*(INDEX(Forecast_Capex_Input!$H$12:$H$286,$X958)=Repex),0)
*$DT958</f>
        <v>0</v>
      </c>
      <c r="DZ958" s="188" cm="1">
        <f t="array" aca="1" ref="DZ958" ca="1">IFERROR(INDEX(Forecast_Capex_Input!CA$12:CA$286,$X958)
*(INDEX(Forecast_Capex_Input!$H$12:$H$286,$X958)=Repex),0)
*$DT958</f>
        <v>0</v>
      </c>
      <c r="EA958" s="188" cm="1">
        <f t="array" aca="1" ref="EA958" ca="1">IFERROR(INDEX(Forecast_Capex_Input!CB$12:CB$286,$X958)
*(INDEX(Forecast_Capex_Input!$H$12:$H$286,$X958)=Repex),0)
*$DT958</f>
        <v>0</v>
      </c>
      <c r="EB958" s="188" cm="1">
        <f t="array" aca="1" ref="EB958" ca="1">IFERROR(INDEX(Forecast_Capex_Input!CC$12:CC$286,$X958)
*(INDEX(Forecast_Capex_Input!$H$12:$H$286,$X958)=Repex),0)
*$DT958</f>
        <v>0</v>
      </c>
      <c r="EC958" s="165"/>
      <c r="ED958" s="226" t="str">
        <f t="shared" si="655"/>
        <v>N/A</v>
      </c>
      <c r="EE958" s="174" t="s">
        <v>15</v>
      </c>
    </row>
    <row r="959" spans="3:135" x14ac:dyDescent="0.2">
      <c r="C959" s="174">
        <f t="shared" si="656"/>
        <v>949</v>
      </c>
      <c r="D959" s="167" t="str" cm="1">
        <f t="array" ref="D959">IFERROR(INDEX(Forecast_Capex_Input!$D$12:$D$286,$X959),NA)</f>
        <v>N/A</v>
      </c>
      <c r="E959" s="172" t="str" cm="1">
        <f t="array" ref="E959">IF($X959=NA,NA,INDEX(Forecast_Capex_Input!$E$12:$E$286,$X959))</f>
        <v>N/A</v>
      </c>
      <c r="F959" s="167" t="str" cm="1">
        <f t="array" aca="1" ref="F959" ca="1">IFERROR(INDEX(General!$E$25:$E$26,$Y959),NA)</f>
        <v>N/A</v>
      </c>
      <c r="G959" s="167" t="str" cm="1">
        <f t="array" aca="1" ref="G959" ca="1">IFERROR(INDEX(Forecast_Capex_Input!$AI$11:$BB$11,$AA959),NA)</f>
        <v>N/A</v>
      </c>
      <c r="H959" s="189" t="str" cm="1">
        <f t="array" aca="1" ref="H959" ca="1">IFERROR(INDEX(Forecast_Capex_Input!$AI$12:$BB$286,$X959,$AA959),NA)</f>
        <v>N/A</v>
      </c>
      <c r="I959" s="199" t="str" cm="1">
        <f t="array" ref="I959">IFERROR(INDEX(Forecast_Capex_Input!$F$12:$F$286,$X959),NA)</f>
        <v>N/A</v>
      </c>
      <c r="J959" s="199" t="str" cm="1">
        <f t="array" ref="J959">IFERROR(INDEX(Forecast_Capex_Input!G$12:G$286,$X959),NA)</f>
        <v>N/A</v>
      </c>
      <c r="K959" s="199" t="str" cm="1">
        <f t="array" ref="K959">IFERROR(INDEX(Forecast_Capex_Input!H$12:H$286,$X959),NA)</f>
        <v>N/A</v>
      </c>
      <c r="L959" s="199" t="str" cm="1">
        <f t="array" ref="L959">IFERROR(INDEX(Forecast_Capex_Input!I$12:I$286,$X959),NA)</f>
        <v>N/A</v>
      </c>
      <c r="M959" s="199" t="str" cm="1">
        <f t="array" ref="M959">IFERROR(INDEX(Forecast_Capex_Input!J$12:J$286,$X959),NA)</f>
        <v>N/A</v>
      </c>
      <c r="N959" s="199" t="str" cm="1">
        <f t="array" ref="N959">IFERROR(INDEX(Forecast_Capex_Input!K$12:K$286,$X959),NA)</f>
        <v>N/A</v>
      </c>
      <c r="O959" s="199" t="str" cm="1">
        <f t="array" ref="O959">IFERROR(INDEX(Forecast_Capex_Input!L$12:L$286,$X959),NA)</f>
        <v>N/A</v>
      </c>
      <c r="P959" s="199" t="str" cm="1">
        <f t="array" ref="P959">IFERROR(INDEX(Forecast_Capex_Input!M$12:M$286,$X959),NA)</f>
        <v>N/A</v>
      </c>
      <c r="Q959" s="172" t="str" cm="1">
        <f t="array" ref="Q959">IFERROR(INDEX(Forecast_Capex_Input!N$12:N$286,$X959),NA)</f>
        <v>N/A</v>
      </c>
      <c r="R959" s="265" cm="1">
        <f t="array" ref="R959">IFERROR(INDEX(Forecast_Capex_Input!O$12:O$286,$X959),0)</f>
        <v>0</v>
      </c>
      <c r="S959" s="172" cm="1">
        <f t="array" ref="S959">IFERROR(INDEX(Forecast_Capex_Input!P$12:P$286,$X959),0)</f>
        <v>0</v>
      </c>
      <c r="T959" s="199" t="str" cm="1">
        <f t="array" aca="1" ref="T959" ca="1">IFERROR(INDEX(General!$K$84:$K$103,$AA959),NA)</f>
        <v>N/A</v>
      </c>
      <c r="U959" s="188" cm="1">
        <f t="array" aca="1" ref="U959" ca="1">IFERROR(
IF($F959=General!$E$25,INDEX(Forecast_Capex_Input!S$12:S$286,$X959),
INDEX(Forecast_Capex_Input!T$12:T$286,$X959)),0)</f>
        <v>0</v>
      </c>
      <c r="V959" s="222" t="b">
        <f>IFERROR(INDEX(Overheads!$T$19:$T$26,MATCH($I959,Overheads!$E$19:$E$26,0)),FALSE)</f>
        <v>0</v>
      </c>
      <c r="W959" s="165"/>
      <c r="X959" s="174" t="str">
        <f>IFERROR(
IF(MATCH($C959,Forecast_Capex_Input!$CI$12:$CI$286,1)+1&gt;MAX(Forecast_Capex_Input!$C$12:$C$286),NA,
MATCH($C959,Forecast_Capex_Input!$CI$12:$CI$286,1)+1),1)</f>
        <v>N/A</v>
      </c>
      <c r="Y959" s="174" t="str" cm="1">
        <f t="array" aca="1" ref="Y959" ca="1">IFERROR(
IF(X958&lt;&gt;X959,1,
IF(COUNTIF(OFFSET(Y958,0,0,-INDEX(Forecast_Capex_Input!$CG$12:$CG$286,$X959)),Y958)=INDEX(Forecast_Capex_Input!$CG$12:$CG$286,$X959),Y958+1,Y958)),NA)</f>
        <v>N/A</v>
      </c>
      <c r="Z959" s="174" t="str" cm="1">
        <f t="array" ref="Z959">IFERROR($C959-IF($X959=1,1,INDEX(Forecast_Capex_Input!$CI$12:$CI$286,$X959-1))+1,NA)</f>
        <v>N/A</v>
      </c>
      <c r="AA959" s="174" t="str" cm="1">
        <f t="array" aca="1" ref="AA959" ca="1">IFERROR(IF(Y959=1,
INDEX(Forecast_Capex_Input!$AI$10:$BB$10,SMALL(IF(INDEX(Forecast_Capex_Input!$AI$12:$BB$286,$X959,0)&gt;0,COLUMN(Forecast_Capex_Input!$AI$10:$BB$10)-COLUMN(Forecast_Capex_Input!$AI$12)+1),ROWS(OFFSET(AA958,0,0,-$Z959)))),
OFFSET(AA958,-INDEX(Forecast_Capex_Input!$CG$12:$CG$286,$X959)+1,0)),NA)</f>
        <v>N/A</v>
      </c>
      <c r="AB959" s="174" t="str">
        <f t="shared" ca="1" si="625"/>
        <v>N/A</v>
      </c>
      <c r="AC959" s="222" t="b">
        <f t="shared" si="657"/>
        <v>0</v>
      </c>
      <c r="AD959" s="220" t="b">
        <v>0</v>
      </c>
      <c r="AE959" s="222" t="b">
        <f t="shared" si="626"/>
        <v>1</v>
      </c>
      <c r="AF959" s="165"/>
      <c r="AG959" s="215">
        <v>0</v>
      </c>
      <c r="AH959" s="215">
        <v>0</v>
      </c>
      <c r="AI959" s="215">
        <v>0</v>
      </c>
      <c r="AJ959" s="215">
        <v>0</v>
      </c>
      <c r="AK959" s="215">
        <v>0</v>
      </c>
      <c r="AL959" s="155">
        <v>0</v>
      </c>
      <c r="AM959" s="165"/>
      <c r="AN959" s="215" cm="1">
        <f t="array" aca="1" ref="AN959" ca="1">IFERROR(INDEX(General!O$33:O$34,$AB959)
*AG959,0)</f>
        <v>0</v>
      </c>
      <c r="AO959" s="215" cm="1">
        <f t="array" aca="1" ref="AO959" ca="1">IFERROR(INDEX(General!P$33:P$34,$AB959)
*AH959,0)</f>
        <v>0</v>
      </c>
      <c r="AP959" s="215" cm="1">
        <f t="array" aca="1" ref="AP959" ca="1">IFERROR(INDEX(General!Q$33:Q$34,$AB959)
*AI959,0)</f>
        <v>0</v>
      </c>
      <c r="AQ959" s="215" cm="1">
        <f t="array" aca="1" ref="AQ959" ca="1">IFERROR(INDEX(General!R$33:R$34,$AB959)
*AJ959,0)</f>
        <v>0</v>
      </c>
      <c r="AR959" s="215" cm="1">
        <f t="array" aca="1" ref="AR959" ca="1">IFERROR(INDEX(General!S$33:S$34,$AB959)
*AK959,0)</f>
        <v>0</v>
      </c>
      <c r="AS959" s="155">
        <f t="shared" ca="1" si="658"/>
        <v>0</v>
      </c>
      <c r="AT959" s="165"/>
      <c r="AU959" s="215">
        <f ca="1">IF($AE959=FALSE,AN959*Overheads!$R$24*$V959,
IFERROR(Overheads!$O$49*$V959*AN959,0)
+IFERROR(Overheads!Q$59*$V959*(AN959/Overheads!Q$68),0))</f>
        <v>0</v>
      </c>
      <c r="AV959" s="215">
        <f ca="1">IF($AE959=FALSE,AO959*Overheads!$R$24*$V959,
IFERROR(Overheads!$O$49*$V959*AO959,0)
+IFERROR(Overheads!R$59*$V959*(AO959/Overheads!R$68),0))</f>
        <v>0</v>
      </c>
      <c r="AW959" s="215">
        <f ca="1">IF($AE959=FALSE,AP959*Overheads!$R$24*$V959,
IFERROR(Overheads!$O$49*$V959*AP959,0)
+IFERROR(Overheads!S$59*$V959*(AP959/Overheads!S$68),0))</f>
        <v>0</v>
      </c>
      <c r="AX959" s="215">
        <f ca="1">IF($AE959=FALSE,AQ959*Overheads!$R$24*$V959,
IFERROR(Overheads!$O$49*$V959*AQ959,0)
+IFERROR(Overheads!T$59*$V959*(AQ959/Overheads!T$68),0))</f>
        <v>0</v>
      </c>
      <c r="AY959" s="215">
        <f ca="1">IF($AE959=FALSE,AR959*Overheads!$R$24*$V959,
IFERROR(Overheads!$O$49*$V959*AR959,0)
+IFERROR(Overheads!U$59*$V959*(AR959/Overheads!U$68),0))</f>
        <v>0</v>
      </c>
      <c r="AZ959" s="155">
        <f t="shared" ca="1" si="659"/>
        <v>0</v>
      </c>
      <c r="BA959" s="165"/>
      <c r="BB959" s="215">
        <f ca="1">IF($AE959=FALSE,AN959*Overheads!$S$25,
IFERROR(Overheads!$O$50*AN959,0)
+IFERROR(Overheads!Q$60*(AN959/Overheads!Q$66),0))</f>
        <v>0</v>
      </c>
      <c r="BC959" s="215">
        <f ca="1">IF($AE959=FALSE,AO959*Overheads!$S$25,
IFERROR(Overheads!$O$50*AO959,0)
+IFERROR(Overheads!R$60*(AO959/Overheads!R$66),0))</f>
        <v>0</v>
      </c>
      <c r="BD959" s="215">
        <f ca="1">IF($AE959=FALSE,AP959*Overheads!$S$25,
IFERROR(Overheads!$O$50*AP959,0)
+IFERROR(Overheads!S$60*(AP959/Overheads!S$66),0))</f>
        <v>0</v>
      </c>
      <c r="BE959" s="215">
        <f ca="1">IF($AE959=FALSE,AQ959*Overheads!$S$25,
IFERROR(Overheads!$O$50*AQ959,0)
+IFERROR(Overheads!T$60*(AQ959/Overheads!T$66),0))</f>
        <v>0</v>
      </c>
      <c r="BF959" s="215">
        <f ca="1">IF($AE959=FALSE,AR959*Overheads!$S$25,
IFERROR(Overheads!$O$50*AR959,0)
+IFERROR(Overheads!U$60*(AR959/Overheads!U$66),0))</f>
        <v>0</v>
      </c>
      <c r="BG959" s="155">
        <f t="shared" ca="1" si="660"/>
        <v>0</v>
      </c>
      <c r="BH959" s="165"/>
      <c r="BI959" s="215">
        <f t="shared" ca="1" si="661"/>
        <v>0</v>
      </c>
      <c r="BJ959" s="215">
        <f t="shared" ca="1" si="627"/>
        <v>0</v>
      </c>
      <c r="BK959" s="215">
        <f t="shared" ca="1" si="628"/>
        <v>0</v>
      </c>
      <c r="BL959" s="215">
        <f t="shared" ca="1" si="629"/>
        <v>0</v>
      </c>
      <c r="BM959" s="215">
        <f t="shared" ca="1" si="630"/>
        <v>0</v>
      </c>
      <c r="BN959" s="155">
        <f t="shared" ca="1" si="662"/>
        <v>0</v>
      </c>
      <c r="BO959" s="165"/>
      <c r="BP959" s="187" cm="1">
        <f t="array" ref="BP959">IFERROR(IF($X959=$X958,BP958,INDEX(Forecast_Capex_Input!AC$12:AC$286,$X959)),0)</f>
        <v>0</v>
      </c>
      <c r="BQ959" s="187" cm="1">
        <f t="array" ref="BQ959">IFERROR(IF($X959=$X958,BQ958,INDEX(Forecast_Capex_Input!AD$12:AD$286,$X959)),0)</f>
        <v>0</v>
      </c>
      <c r="BR959" s="187" cm="1">
        <f t="array" ref="BR959">IFERROR(IF($X959=$X958,BR958,INDEX(Forecast_Capex_Input!AE$12:AE$286,$X959)),0)</f>
        <v>0</v>
      </c>
      <c r="BS959" s="187" cm="1">
        <f t="array" ref="BS959">IFERROR(IF($X959=$X958,BS958,INDEX(Forecast_Capex_Input!AF$12:AF$286,$X959)),0)</f>
        <v>0</v>
      </c>
      <c r="BT959" s="187" cm="1">
        <f t="array" ref="BT959">IFERROR(IF($X959=$X958,BT958,INDEX(Forecast_Capex_Input!AG$12:AG$286,$X959)),0)</f>
        <v>0</v>
      </c>
      <c r="BU959" s="165"/>
      <c r="BV959" s="215">
        <f t="shared" si="631"/>
        <v>0</v>
      </c>
      <c r="BW959" s="215">
        <f t="shared" si="632"/>
        <v>0</v>
      </c>
      <c r="BX959" s="215">
        <f t="shared" si="633"/>
        <v>0</v>
      </c>
      <c r="BY959" s="215">
        <f t="shared" si="634"/>
        <v>0</v>
      </c>
      <c r="BZ959" s="215">
        <f t="shared" si="635"/>
        <v>0</v>
      </c>
      <c r="CA959" s="155">
        <f t="shared" si="663"/>
        <v>0</v>
      </c>
      <c r="CB959" s="165"/>
      <c r="CC959" s="215">
        <f t="shared" si="636"/>
        <v>0</v>
      </c>
      <c r="CD959" s="215">
        <f t="shared" si="637"/>
        <v>0</v>
      </c>
      <c r="CE959" s="215">
        <f t="shared" si="638"/>
        <v>0</v>
      </c>
      <c r="CF959" s="215">
        <f t="shared" si="639"/>
        <v>0</v>
      </c>
      <c r="CG959" s="215">
        <f t="shared" si="640"/>
        <v>0</v>
      </c>
      <c r="CH959" s="155">
        <f t="shared" si="664"/>
        <v>0</v>
      </c>
      <c r="CI959" s="165"/>
      <c r="CJ959" s="215">
        <f t="shared" si="641"/>
        <v>0</v>
      </c>
      <c r="CK959" s="215">
        <f t="shared" si="642"/>
        <v>0</v>
      </c>
      <c r="CL959" s="215">
        <f t="shared" si="643"/>
        <v>0</v>
      </c>
      <c r="CM959" s="215">
        <f t="shared" si="644"/>
        <v>0</v>
      </c>
      <c r="CN959" s="215">
        <f t="shared" si="645"/>
        <v>0</v>
      </c>
      <c r="CO959" s="155">
        <f t="shared" si="665"/>
        <v>0</v>
      </c>
      <c r="CP959" s="165"/>
      <c r="CQ959" s="223">
        <f t="shared" si="646"/>
        <v>0</v>
      </c>
      <c r="CR959" s="223">
        <f t="shared" si="647"/>
        <v>0</v>
      </c>
      <c r="CS959" s="223">
        <f t="shared" si="648"/>
        <v>0</v>
      </c>
      <c r="CT959" s="223">
        <f t="shared" si="649"/>
        <v>0</v>
      </c>
      <c r="CU959" s="223">
        <f t="shared" si="650"/>
        <v>0</v>
      </c>
      <c r="CV959" s="155">
        <f t="shared" si="666"/>
        <v>0</v>
      </c>
      <c r="CW959" s="165"/>
      <c r="CX959" s="215">
        <f t="shared" si="667"/>
        <v>0</v>
      </c>
      <c r="CY959" s="215">
        <f t="shared" si="651"/>
        <v>0</v>
      </c>
      <c r="CZ959" s="215">
        <f t="shared" si="652"/>
        <v>0</v>
      </c>
      <c r="DA959" s="215">
        <f t="shared" si="653"/>
        <v>0</v>
      </c>
      <c r="DB959" s="215">
        <f t="shared" si="654"/>
        <v>0</v>
      </c>
      <c r="DC959" s="155">
        <f t="shared" si="668"/>
        <v>0</v>
      </c>
      <c r="DD959" s="165"/>
      <c r="DE959" s="188" t="b" cm="1">
        <f t="array" aca="1" ref="DE959" ca="1">OR($G959=Forecast_Capex_Input!$BF$8:$BF$10)</f>
        <v>0</v>
      </c>
      <c r="DF959" s="188" cm="1">
        <f t="array" aca="1" ref="DF959" ca="1">IFERROR(INDEX(Forecast_Capex_Input!BG$12:BG$286,$X959)
*(INDEX(Forecast_Capex_Input!$H$12:$H$286,$X959)=Repex),0)
*$DE959</f>
        <v>0</v>
      </c>
      <c r="DG959" s="188" cm="1">
        <f t="array" aca="1" ref="DG959" ca="1">IFERROR(INDEX(Forecast_Capex_Input!BH$12:BH$286,$X959)
*(INDEX(Forecast_Capex_Input!$H$12:$H$286,$X959)=Repex),0)
*$DE959</f>
        <v>0</v>
      </c>
      <c r="DH959" s="188" cm="1">
        <f t="array" aca="1" ref="DH959" ca="1">IFERROR(INDEX(Forecast_Capex_Input!BI$12:BI$286,$X959)
*(INDEX(Forecast_Capex_Input!$H$12:$H$286,$X959)=Repex),0)
*$DE959</f>
        <v>0</v>
      </c>
      <c r="DI959" s="188" cm="1">
        <f t="array" aca="1" ref="DI959" ca="1">IFERROR(INDEX(Forecast_Capex_Input!BJ$12:BJ$286,$X959)
*(INDEX(Forecast_Capex_Input!$H$12:$H$286,$X959)=Repex),0)
*$DE959</f>
        <v>0</v>
      </c>
      <c r="DJ959" s="188" cm="1">
        <f t="array" aca="1" ref="DJ959" ca="1">IFERROR(INDEX(Forecast_Capex_Input!BK$12:BK$286,$X959)
*(INDEX(Forecast_Capex_Input!$H$12:$H$286,$X959)=Repex),0)
*$DE959</f>
        <v>0</v>
      </c>
      <c r="DK959" s="188" cm="1">
        <f t="array" aca="1" ref="DK959" ca="1">IFERROR(INDEX(Forecast_Capex_Input!BL$12:BL$286,$X959)
*(INDEX(Forecast_Capex_Input!$H$12:$H$286,$X959)=Repex),0)
*$DE959</f>
        <v>0</v>
      </c>
      <c r="DL959" s="165"/>
      <c r="DM959" s="188" t="b" cm="1">
        <f t="array" aca="1" ref="DM959" ca="1">OR($G959=Forecast_Capex_Input!$BN$8:$BN$9)</f>
        <v>0</v>
      </c>
      <c r="DN959" s="188" cm="1">
        <f t="array" aca="1" ref="DN959" ca="1">IFERROR(INDEX(Forecast_Capex_Input!BO$12:BO$286,$X959)
*(INDEX(Forecast_Capex_Input!$H$12:$H$286,$X959)=Repex),0)
*$DM959</f>
        <v>0</v>
      </c>
      <c r="DO959" s="188" cm="1">
        <f t="array" aca="1" ref="DO959" ca="1">IFERROR(INDEX(Forecast_Capex_Input!BP$12:BP$286,$X959)
*(INDEX(Forecast_Capex_Input!$H$12:$H$286,$X959)=Repex),0)
*$DM959</f>
        <v>0</v>
      </c>
      <c r="DP959" s="188" cm="1">
        <f t="array" aca="1" ref="DP959" ca="1">IFERROR(INDEX(Forecast_Capex_Input!BQ$12:BQ$286,$X959)
*(INDEX(Forecast_Capex_Input!$H$12:$H$286,$X959)=Repex),0)
*$DM959</f>
        <v>0</v>
      </c>
      <c r="DQ959" s="188" cm="1">
        <f t="array" aca="1" ref="DQ959" ca="1">IFERROR(INDEX(Forecast_Capex_Input!BR$12:BR$286,$X959)
*(INDEX(Forecast_Capex_Input!$H$12:$H$286,$X959)=Repex),0)
*$DM959</f>
        <v>0</v>
      </c>
      <c r="DR959" s="188" cm="1">
        <f t="array" aca="1" ref="DR959" ca="1">IFERROR(INDEX(Forecast_Capex_Input!BS$12:BS$286,$X959)
*(INDEX(Forecast_Capex_Input!$H$12:$H$286,$X959)=Repex),0)
*$DM959</f>
        <v>0</v>
      </c>
      <c r="DS959" s="165"/>
      <c r="DT959" s="188" t="b" cm="1">
        <f t="array" aca="1" ref="DT959" ca="1">OR($G959=Forecast_Capex_Input!$BU$8:$BU$10)</f>
        <v>0</v>
      </c>
      <c r="DU959" s="188" cm="1">
        <f t="array" aca="1" ref="DU959" ca="1">IFERROR(INDEX(Forecast_Capex_Input!BV$12:BV$286,$X959)
*(INDEX(Forecast_Capex_Input!$H$12:$H$286,$X959)=Repex),0)
*$DT959</f>
        <v>0</v>
      </c>
      <c r="DV959" s="188" cm="1">
        <f t="array" aca="1" ref="DV959" ca="1">IFERROR(INDEX(Forecast_Capex_Input!BW$12:BW$286,$X959)
*(INDEX(Forecast_Capex_Input!$H$12:$H$286,$X959)=Repex),0)
*$DT959</f>
        <v>0</v>
      </c>
      <c r="DW959" s="188" cm="1">
        <f t="array" aca="1" ref="DW959" ca="1">IFERROR(INDEX(Forecast_Capex_Input!BX$12:BX$286,$X959)
*(INDEX(Forecast_Capex_Input!$H$12:$H$286,$X959)=Repex),0)
*$DT959</f>
        <v>0</v>
      </c>
      <c r="DX959" s="188" cm="1">
        <f t="array" aca="1" ref="DX959" ca="1">IFERROR(INDEX(Forecast_Capex_Input!BY$12:BY$286,$X959)
*(INDEX(Forecast_Capex_Input!$H$12:$H$286,$X959)=Repex),0)
*$DT959</f>
        <v>0</v>
      </c>
      <c r="DY959" s="188" cm="1">
        <f t="array" aca="1" ref="DY959" ca="1">IFERROR(INDEX(Forecast_Capex_Input!BZ$12:BZ$286,$X959)
*(INDEX(Forecast_Capex_Input!$H$12:$H$286,$X959)=Repex),0)
*$DT959</f>
        <v>0</v>
      </c>
      <c r="DZ959" s="188" cm="1">
        <f t="array" aca="1" ref="DZ959" ca="1">IFERROR(INDEX(Forecast_Capex_Input!CA$12:CA$286,$X959)
*(INDEX(Forecast_Capex_Input!$H$12:$H$286,$X959)=Repex),0)
*$DT959</f>
        <v>0</v>
      </c>
      <c r="EA959" s="188" cm="1">
        <f t="array" aca="1" ref="EA959" ca="1">IFERROR(INDEX(Forecast_Capex_Input!CB$12:CB$286,$X959)
*(INDEX(Forecast_Capex_Input!$H$12:$H$286,$X959)=Repex),0)
*$DT959</f>
        <v>0</v>
      </c>
      <c r="EB959" s="188" cm="1">
        <f t="array" aca="1" ref="EB959" ca="1">IFERROR(INDEX(Forecast_Capex_Input!CC$12:CC$286,$X959)
*(INDEX(Forecast_Capex_Input!$H$12:$H$286,$X959)=Repex),0)
*$DT959</f>
        <v>0</v>
      </c>
      <c r="EC959" s="165"/>
      <c r="ED959" s="226" t="str">
        <f t="shared" si="655"/>
        <v>N/A</v>
      </c>
      <c r="EE959" s="174" t="s">
        <v>15</v>
      </c>
    </row>
    <row r="960" spans="3:135" x14ac:dyDescent="0.2">
      <c r="C960" s="174">
        <f t="shared" si="656"/>
        <v>950</v>
      </c>
      <c r="D960" s="167" t="str" cm="1">
        <f t="array" ref="D960">IFERROR(INDEX(Forecast_Capex_Input!$D$12:$D$286,$X960),NA)</f>
        <v>N/A</v>
      </c>
      <c r="E960" s="172" t="str" cm="1">
        <f t="array" ref="E960">IF($X960=NA,NA,INDEX(Forecast_Capex_Input!$E$12:$E$286,$X960))</f>
        <v>N/A</v>
      </c>
      <c r="F960" s="167" t="str" cm="1">
        <f t="array" aca="1" ref="F960" ca="1">IFERROR(INDEX(General!$E$25:$E$26,$Y960),NA)</f>
        <v>N/A</v>
      </c>
      <c r="G960" s="167" t="str" cm="1">
        <f t="array" aca="1" ref="G960" ca="1">IFERROR(INDEX(Forecast_Capex_Input!$AI$11:$BB$11,$AA960),NA)</f>
        <v>N/A</v>
      </c>
      <c r="H960" s="189" t="str" cm="1">
        <f t="array" aca="1" ref="H960" ca="1">IFERROR(INDEX(Forecast_Capex_Input!$AI$12:$BB$286,$X960,$AA960),NA)</f>
        <v>N/A</v>
      </c>
      <c r="I960" s="199" t="str" cm="1">
        <f t="array" ref="I960">IFERROR(INDEX(Forecast_Capex_Input!$F$12:$F$286,$X960),NA)</f>
        <v>N/A</v>
      </c>
      <c r="J960" s="199" t="str" cm="1">
        <f t="array" ref="J960">IFERROR(INDEX(Forecast_Capex_Input!G$12:G$286,$X960),NA)</f>
        <v>N/A</v>
      </c>
      <c r="K960" s="199" t="str" cm="1">
        <f t="array" ref="K960">IFERROR(INDEX(Forecast_Capex_Input!H$12:H$286,$X960),NA)</f>
        <v>N/A</v>
      </c>
      <c r="L960" s="199" t="str" cm="1">
        <f t="array" ref="L960">IFERROR(INDEX(Forecast_Capex_Input!I$12:I$286,$X960),NA)</f>
        <v>N/A</v>
      </c>
      <c r="M960" s="199" t="str" cm="1">
        <f t="array" ref="M960">IFERROR(INDEX(Forecast_Capex_Input!J$12:J$286,$X960),NA)</f>
        <v>N/A</v>
      </c>
      <c r="N960" s="199" t="str" cm="1">
        <f t="array" ref="N960">IFERROR(INDEX(Forecast_Capex_Input!K$12:K$286,$X960),NA)</f>
        <v>N/A</v>
      </c>
      <c r="O960" s="199" t="str" cm="1">
        <f t="array" ref="O960">IFERROR(INDEX(Forecast_Capex_Input!L$12:L$286,$X960),NA)</f>
        <v>N/A</v>
      </c>
      <c r="P960" s="199" t="str" cm="1">
        <f t="array" ref="P960">IFERROR(INDEX(Forecast_Capex_Input!M$12:M$286,$X960),NA)</f>
        <v>N/A</v>
      </c>
      <c r="Q960" s="172" t="str" cm="1">
        <f t="array" ref="Q960">IFERROR(INDEX(Forecast_Capex_Input!N$12:N$286,$X960),NA)</f>
        <v>N/A</v>
      </c>
      <c r="R960" s="265" cm="1">
        <f t="array" ref="R960">IFERROR(INDEX(Forecast_Capex_Input!O$12:O$286,$X960),0)</f>
        <v>0</v>
      </c>
      <c r="S960" s="172" cm="1">
        <f t="array" ref="S960">IFERROR(INDEX(Forecast_Capex_Input!P$12:P$286,$X960),0)</f>
        <v>0</v>
      </c>
      <c r="T960" s="199" t="str" cm="1">
        <f t="array" aca="1" ref="T960" ca="1">IFERROR(INDEX(General!$K$84:$K$103,$AA960),NA)</f>
        <v>N/A</v>
      </c>
      <c r="U960" s="188" cm="1">
        <f t="array" aca="1" ref="U960" ca="1">IFERROR(
IF($F960=General!$E$25,INDEX(Forecast_Capex_Input!S$12:S$286,$X960),
INDEX(Forecast_Capex_Input!T$12:T$286,$X960)),0)</f>
        <v>0</v>
      </c>
      <c r="V960" s="222" t="b">
        <f>IFERROR(INDEX(Overheads!$T$19:$T$26,MATCH($I960,Overheads!$E$19:$E$26,0)),FALSE)</f>
        <v>0</v>
      </c>
      <c r="W960" s="165"/>
      <c r="X960" s="174" t="str">
        <f>IFERROR(
IF(MATCH($C960,Forecast_Capex_Input!$CI$12:$CI$286,1)+1&gt;MAX(Forecast_Capex_Input!$C$12:$C$286),NA,
MATCH($C960,Forecast_Capex_Input!$CI$12:$CI$286,1)+1),1)</f>
        <v>N/A</v>
      </c>
      <c r="Y960" s="174" t="str" cm="1">
        <f t="array" aca="1" ref="Y960" ca="1">IFERROR(
IF(X959&lt;&gt;X960,1,
IF(COUNTIF(OFFSET(Y959,0,0,-INDEX(Forecast_Capex_Input!$CG$12:$CG$286,$X960)),Y959)=INDEX(Forecast_Capex_Input!$CG$12:$CG$286,$X960),Y959+1,Y959)),NA)</f>
        <v>N/A</v>
      </c>
      <c r="Z960" s="174" t="str" cm="1">
        <f t="array" ref="Z960">IFERROR($C960-IF($X960=1,1,INDEX(Forecast_Capex_Input!$CI$12:$CI$286,$X960-1))+1,NA)</f>
        <v>N/A</v>
      </c>
      <c r="AA960" s="174" t="str" cm="1">
        <f t="array" aca="1" ref="AA960" ca="1">IFERROR(IF(Y960=1,
INDEX(Forecast_Capex_Input!$AI$10:$BB$10,SMALL(IF(INDEX(Forecast_Capex_Input!$AI$12:$BB$286,$X960,0)&gt;0,COLUMN(Forecast_Capex_Input!$AI$10:$BB$10)-COLUMN(Forecast_Capex_Input!$AI$12)+1),ROWS(OFFSET(AA959,0,0,-$Z960)))),
OFFSET(AA959,-INDEX(Forecast_Capex_Input!$CG$12:$CG$286,$X960)+1,0)),NA)</f>
        <v>N/A</v>
      </c>
      <c r="AB960" s="174" t="str">
        <f t="shared" ca="1" si="625"/>
        <v>N/A</v>
      </c>
      <c r="AC960" s="222" t="b">
        <f t="shared" si="657"/>
        <v>0</v>
      </c>
      <c r="AD960" s="220" t="b">
        <v>0</v>
      </c>
      <c r="AE960" s="222" t="b">
        <f t="shared" si="626"/>
        <v>1</v>
      </c>
      <c r="AF960" s="165"/>
      <c r="AG960" s="215">
        <v>0</v>
      </c>
      <c r="AH960" s="215">
        <v>0</v>
      </c>
      <c r="AI960" s="215">
        <v>0</v>
      </c>
      <c r="AJ960" s="215">
        <v>0</v>
      </c>
      <c r="AK960" s="215">
        <v>0</v>
      </c>
      <c r="AL960" s="155">
        <v>0</v>
      </c>
      <c r="AM960" s="165"/>
      <c r="AN960" s="215" cm="1">
        <f t="array" aca="1" ref="AN960" ca="1">IFERROR(INDEX(General!O$33:O$34,$AB960)
*AG960,0)</f>
        <v>0</v>
      </c>
      <c r="AO960" s="215" cm="1">
        <f t="array" aca="1" ref="AO960" ca="1">IFERROR(INDEX(General!P$33:P$34,$AB960)
*AH960,0)</f>
        <v>0</v>
      </c>
      <c r="AP960" s="215" cm="1">
        <f t="array" aca="1" ref="AP960" ca="1">IFERROR(INDEX(General!Q$33:Q$34,$AB960)
*AI960,0)</f>
        <v>0</v>
      </c>
      <c r="AQ960" s="215" cm="1">
        <f t="array" aca="1" ref="AQ960" ca="1">IFERROR(INDEX(General!R$33:R$34,$AB960)
*AJ960,0)</f>
        <v>0</v>
      </c>
      <c r="AR960" s="215" cm="1">
        <f t="array" aca="1" ref="AR960" ca="1">IFERROR(INDEX(General!S$33:S$34,$AB960)
*AK960,0)</f>
        <v>0</v>
      </c>
      <c r="AS960" s="155">
        <f t="shared" ca="1" si="658"/>
        <v>0</v>
      </c>
      <c r="AT960" s="165"/>
      <c r="AU960" s="215">
        <f ca="1">IF($AE960=FALSE,AN960*Overheads!$R$24*$V960,
IFERROR(Overheads!$O$49*$V960*AN960,0)
+IFERROR(Overheads!Q$59*$V960*(AN960/Overheads!Q$68),0))</f>
        <v>0</v>
      </c>
      <c r="AV960" s="215">
        <f ca="1">IF($AE960=FALSE,AO960*Overheads!$R$24*$V960,
IFERROR(Overheads!$O$49*$V960*AO960,0)
+IFERROR(Overheads!R$59*$V960*(AO960/Overheads!R$68),0))</f>
        <v>0</v>
      </c>
      <c r="AW960" s="215">
        <f ca="1">IF($AE960=FALSE,AP960*Overheads!$R$24*$V960,
IFERROR(Overheads!$O$49*$V960*AP960,0)
+IFERROR(Overheads!S$59*$V960*(AP960/Overheads!S$68),0))</f>
        <v>0</v>
      </c>
      <c r="AX960" s="215">
        <f ca="1">IF($AE960=FALSE,AQ960*Overheads!$R$24*$V960,
IFERROR(Overheads!$O$49*$V960*AQ960,0)
+IFERROR(Overheads!T$59*$V960*(AQ960/Overheads!T$68),0))</f>
        <v>0</v>
      </c>
      <c r="AY960" s="215">
        <f ca="1">IF($AE960=FALSE,AR960*Overheads!$R$24*$V960,
IFERROR(Overheads!$O$49*$V960*AR960,0)
+IFERROR(Overheads!U$59*$V960*(AR960/Overheads!U$68),0))</f>
        <v>0</v>
      </c>
      <c r="AZ960" s="155">
        <f t="shared" ca="1" si="659"/>
        <v>0</v>
      </c>
      <c r="BA960" s="165"/>
      <c r="BB960" s="215">
        <f ca="1">IF($AE960=FALSE,AN960*Overheads!$S$25,
IFERROR(Overheads!$O$50*AN960,0)
+IFERROR(Overheads!Q$60*(AN960/Overheads!Q$66),0))</f>
        <v>0</v>
      </c>
      <c r="BC960" s="215">
        <f ca="1">IF($AE960=FALSE,AO960*Overheads!$S$25,
IFERROR(Overheads!$O$50*AO960,0)
+IFERROR(Overheads!R$60*(AO960/Overheads!R$66),0))</f>
        <v>0</v>
      </c>
      <c r="BD960" s="215">
        <f ca="1">IF($AE960=FALSE,AP960*Overheads!$S$25,
IFERROR(Overheads!$O$50*AP960,0)
+IFERROR(Overheads!S$60*(AP960/Overheads!S$66),0))</f>
        <v>0</v>
      </c>
      <c r="BE960" s="215">
        <f ca="1">IF($AE960=FALSE,AQ960*Overheads!$S$25,
IFERROR(Overheads!$O$50*AQ960,0)
+IFERROR(Overheads!T$60*(AQ960/Overheads!T$66),0))</f>
        <v>0</v>
      </c>
      <c r="BF960" s="215">
        <f ca="1">IF($AE960=FALSE,AR960*Overheads!$S$25,
IFERROR(Overheads!$O$50*AR960,0)
+IFERROR(Overheads!U$60*(AR960/Overheads!U$66),0))</f>
        <v>0</v>
      </c>
      <c r="BG960" s="155">
        <f t="shared" ca="1" si="660"/>
        <v>0</v>
      </c>
      <c r="BH960" s="165"/>
      <c r="BI960" s="215">
        <f t="shared" ca="1" si="661"/>
        <v>0</v>
      </c>
      <c r="BJ960" s="215">
        <f t="shared" ca="1" si="627"/>
        <v>0</v>
      </c>
      <c r="BK960" s="215">
        <f t="shared" ca="1" si="628"/>
        <v>0</v>
      </c>
      <c r="BL960" s="215">
        <f t="shared" ca="1" si="629"/>
        <v>0</v>
      </c>
      <c r="BM960" s="215">
        <f t="shared" ca="1" si="630"/>
        <v>0</v>
      </c>
      <c r="BN960" s="155">
        <f t="shared" ca="1" si="662"/>
        <v>0</v>
      </c>
      <c r="BO960" s="165"/>
      <c r="BP960" s="187" cm="1">
        <f t="array" ref="BP960">IFERROR(IF($X960=$X959,BP959,INDEX(Forecast_Capex_Input!AC$12:AC$286,$X960)),0)</f>
        <v>0</v>
      </c>
      <c r="BQ960" s="187" cm="1">
        <f t="array" ref="BQ960">IFERROR(IF($X960=$X959,BQ959,INDEX(Forecast_Capex_Input!AD$12:AD$286,$X960)),0)</f>
        <v>0</v>
      </c>
      <c r="BR960" s="187" cm="1">
        <f t="array" ref="BR960">IFERROR(IF($X960=$X959,BR959,INDEX(Forecast_Capex_Input!AE$12:AE$286,$X960)),0)</f>
        <v>0</v>
      </c>
      <c r="BS960" s="187" cm="1">
        <f t="array" ref="BS960">IFERROR(IF($X960=$X959,BS959,INDEX(Forecast_Capex_Input!AF$12:AF$286,$X960)),0)</f>
        <v>0</v>
      </c>
      <c r="BT960" s="187" cm="1">
        <f t="array" ref="BT960">IFERROR(IF($X960=$X959,BT959,INDEX(Forecast_Capex_Input!AG$12:AG$286,$X960)),0)</f>
        <v>0</v>
      </c>
      <c r="BU960" s="165"/>
      <c r="BV960" s="215">
        <f t="shared" si="631"/>
        <v>0</v>
      </c>
      <c r="BW960" s="215">
        <f t="shared" si="632"/>
        <v>0</v>
      </c>
      <c r="BX960" s="215">
        <f t="shared" si="633"/>
        <v>0</v>
      </c>
      <c r="BY960" s="215">
        <f t="shared" si="634"/>
        <v>0</v>
      </c>
      <c r="BZ960" s="215">
        <f t="shared" si="635"/>
        <v>0</v>
      </c>
      <c r="CA960" s="155">
        <f t="shared" si="663"/>
        <v>0</v>
      </c>
      <c r="CB960" s="165"/>
      <c r="CC960" s="215">
        <f t="shared" si="636"/>
        <v>0</v>
      </c>
      <c r="CD960" s="215">
        <f t="shared" si="637"/>
        <v>0</v>
      </c>
      <c r="CE960" s="215">
        <f t="shared" si="638"/>
        <v>0</v>
      </c>
      <c r="CF960" s="215">
        <f t="shared" si="639"/>
        <v>0</v>
      </c>
      <c r="CG960" s="215">
        <f t="shared" si="640"/>
        <v>0</v>
      </c>
      <c r="CH960" s="155">
        <f t="shared" si="664"/>
        <v>0</v>
      </c>
      <c r="CI960" s="165"/>
      <c r="CJ960" s="215">
        <f t="shared" si="641"/>
        <v>0</v>
      </c>
      <c r="CK960" s="215">
        <f t="shared" si="642"/>
        <v>0</v>
      </c>
      <c r="CL960" s="215">
        <f t="shared" si="643"/>
        <v>0</v>
      </c>
      <c r="CM960" s="215">
        <f t="shared" si="644"/>
        <v>0</v>
      </c>
      <c r="CN960" s="215">
        <f t="shared" si="645"/>
        <v>0</v>
      </c>
      <c r="CO960" s="155">
        <f t="shared" si="665"/>
        <v>0</v>
      </c>
      <c r="CP960" s="165"/>
      <c r="CQ960" s="223">
        <f t="shared" si="646"/>
        <v>0</v>
      </c>
      <c r="CR960" s="223">
        <f t="shared" si="647"/>
        <v>0</v>
      </c>
      <c r="CS960" s="223">
        <f t="shared" si="648"/>
        <v>0</v>
      </c>
      <c r="CT960" s="223">
        <f t="shared" si="649"/>
        <v>0</v>
      </c>
      <c r="CU960" s="223">
        <f t="shared" si="650"/>
        <v>0</v>
      </c>
      <c r="CV960" s="155">
        <f t="shared" si="666"/>
        <v>0</v>
      </c>
      <c r="CW960" s="165"/>
      <c r="CX960" s="215">
        <f t="shared" si="667"/>
        <v>0</v>
      </c>
      <c r="CY960" s="215">
        <f t="shared" si="651"/>
        <v>0</v>
      </c>
      <c r="CZ960" s="215">
        <f t="shared" si="652"/>
        <v>0</v>
      </c>
      <c r="DA960" s="215">
        <f t="shared" si="653"/>
        <v>0</v>
      </c>
      <c r="DB960" s="215">
        <f t="shared" si="654"/>
        <v>0</v>
      </c>
      <c r="DC960" s="155">
        <f t="shared" si="668"/>
        <v>0</v>
      </c>
      <c r="DD960" s="165"/>
      <c r="DE960" s="188" t="b" cm="1">
        <f t="array" aca="1" ref="DE960" ca="1">OR($G960=Forecast_Capex_Input!$BF$8:$BF$10)</f>
        <v>0</v>
      </c>
      <c r="DF960" s="188" cm="1">
        <f t="array" aca="1" ref="DF960" ca="1">IFERROR(INDEX(Forecast_Capex_Input!BG$12:BG$286,$X960)
*(INDEX(Forecast_Capex_Input!$H$12:$H$286,$X960)=Repex),0)
*$DE960</f>
        <v>0</v>
      </c>
      <c r="DG960" s="188" cm="1">
        <f t="array" aca="1" ref="DG960" ca="1">IFERROR(INDEX(Forecast_Capex_Input!BH$12:BH$286,$X960)
*(INDEX(Forecast_Capex_Input!$H$12:$H$286,$X960)=Repex),0)
*$DE960</f>
        <v>0</v>
      </c>
      <c r="DH960" s="188" cm="1">
        <f t="array" aca="1" ref="DH960" ca="1">IFERROR(INDEX(Forecast_Capex_Input!BI$12:BI$286,$X960)
*(INDEX(Forecast_Capex_Input!$H$12:$H$286,$X960)=Repex),0)
*$DE960</f>
        <v>0</v>
      </c>
      <c r="DI960" s="188" cm="1">
        <f t="array" aca="1" ref="DI960" ca="1">IFERROR(INDEX(Forecast_Capex_Input!BJ$12:BJ$286,$X960)
*(INDEX(Forecast_Capex_Input!$H$12:$H$286,$X960)=Repex),0)
*$DE960</f>
        <v>0</v>
      </c>
      <c r="DJ960" s="188" cm="1">
        <f t="array" aca="1" ref="DJ960" ca="1">IFERROR(INDEX(Forecast_Capex_Input!BK$12:BK$286,$X960)
*(INDEX(Forecast_Capex_Input!$H$12:$H$286,$X960)=Repex),0)
*$DE960</f>
        <v>0</v>
      </c>
      <c r="DK960" s="188" cm="1">
        <f t="array" aca="1" ref="DK960" ca="1">IFERROR(INDEX(Forecast_Capex_Input!BL$12:BL$286,$X960)
*(INDEX(Forecast_Capex_Input!$H$12:$H$286,$X960)=Repex),0)
*$DE960</f>
        <v>0</v>
      </c>
      <c r="DL960" s="165"/>
      <c r="DM960" s="188" t="b" cm="1">
        <f t="array" aca="1" ref="DM960" ca="1">OR($G960=Forecast_Capex_Input!$BN$8:$BN$9)</f>
        <v>0</v>
      </c>
      <c r="DN960" s="188" cm="1">
        <f t="array" aca="1" ref="DN960" ca="1">IFERROR(INDEX(Forecast_Capex_Input!BO$12:BO$286,$X960)
*(INDEX(Forecast_Capex_Input!$H$12:$H$286,$X960)=Repex),0)
*$DM960</f>
        <v>0</v>
      </c>
      <c r="DO960" s="188" cm="1">
        <f t="array" aca="1" ref="DO960" ca="1">IFERROR(INDEX(Forecast_Capex_Input!BP$12:BP$286,$X960)
*(INDEX(Forecast_Capex_Input!$H$12:$H$286,$X960)=Repex),0)
*$DM960</f>
        <v>0</v>
      </c>
      <c r="DP960" s="188" cm="1">
        <f t="array" aca="1" ref="DP960" ca="1">IFERROR(INDEX(Forecast_Capex_Input!BQ$12:BQ$286,$X960)
*(INDEX(Forecast_Capex_Input!$H$12:$H$286,$X960)=Repex),0)
*$DM960</f>
        <v>0</v>
      </c>
      <c r="DQ960" s="188" cm="1">
        <f t="array" aca="1" ref="DQ960" ca="1">IFERROR(INDEX(Forecast_Capex_Input!BR$12:BR$286,$X960)
*(INDEX(Forecast_Capex_Input!$H$12:$H$286,$X960)=Repex),0)
*$DM960</f>
        <v>0</v>
      </c>
      <c r="DR960" s="188" cm="1">
        <f t="array" aca="1" ref="DR960" ca="1">IFERROR(INDEX(Forecast_Capex_Input!BS$12:BS$286,$X960)
*(INDEX(Forecast_Capex_Input!$H$12:$H$286,$X960)=Repex),0)
*$DM960</f>
        <v>0</v>
      </c>
      <c r="DS960" s="165"/>
      <c r="DT960" s="188" t="b" cm="1">
        <f t="array" aca="1" ref="DT960" ca="1">OR($G960=Forecast_Capex_Input!$BU$8:$BU$10)</f>
        <v>0</v>
      </c>
      <c r="DU960" s="188" cm="1">
        <f t="array" aca="1" ref="DU960" ca="1">IFERROR(INDEX(Forecast_Capex_Input!BV$12:BV$286,$X960)
*(INDEX(Forecast_Capex_Input!$H$12:$H$286,$X960)=Repex),0)
*$DT960</f>
        <v>0</v>
      </c>
      <c r="DV960" s="188" cm="1">
        <f t="array" aca="1" ref="DV960" ca="1">IFERROR(INDEX(Forecast_Capex_Input!BW$12:BW$286,$X960)
*(INDEX(Forecast_Capex_Input!$H$12:$H$286,$X960)=Repex),0)
*$DT960</f>
        <v>0</v>
      </c>
      <c r="DW960" s="188" cm="1">
        <f t="array" aca="1" ref="DW960" ca="1">IFERROR(INDEX(Forecast_Capex_Input!BX$12:BX$286,$X960)
*(INDEX(Forecast_Capex_Input!$H$12:$H$286,$X960)=Repex),0)
*$DT960</f>
        <v>0</v>
      </c>
      <c r="DX960" s="188" cm="1">
        <f t="array" aca="1" ref="DX960" ca="1">IFERROR(INDEX(Forecast_Capex_Input!BY$12:BY$286,$X960)
*(INDEX(Forecast_Capex_Input!$H$12:$H$286,$X960)=Repex),0)
*$DT960</f>
        <v>0</v>
      </c>
      <c r="DY960" s="188" cm="1">
        <f t="array" aca="1" ref="DY960" ca="1">IFERROR(INDEX(Forecast_Capex_Input!BZ$12:BZ$286,$X960)
*(INDEX(Forecast_Capex_Input!$H$12:$H$286,$X960)=Repex),0)
*$DT960</f>
        <v>0</v>
      </c>
      <c r="DZ960" s="188" cm="1">
        <f t="array" aca="1" ref="DZ960" ca="1">IFERROR(INDEX(Forecast_Capex_Input!CA$12:CA$286,$X960)
*(INDEX(Forecast_Capex_Input!$H$12:$H$286,$X960)=Repex),0)
*$DT960</f>
        <v>0</v>
      </c>
      <c r="EA960" s="188" cm="1">
        <f t="array" aca="1" ref="EA960" ca="1">IFERROR(INDEX(Forecast_Capex_Input!CB$12:CB$286,$X960)
*(INDEX(Forecast_Capex_Input!$H$12:$H$286,$X960)=Repex),0)
*$DT960</f>
        <v>0</v>
      </c>
      <c r="EB960" s="188" cm="1">
        <f t="array" aca="1" ref="EB960" ca="1">IFERROR(INDEX(Forecast_Capex_Input!CC$12:CC$286,$X960)
*(INDEX(Forecast_Capex_Input!$H$12:$H$286,$X960)=Repex),0)
*$DT960</f>
        <v>0</v>
      </c>
      <c r="EC960" s="165"/>
      <c r="ED960" s="226" t="str">
        <f t="shared" si="655"/>
        <v>N/A</v>
      </c>
      <c r="EE960" s="174" t="s">
        <v>15</v>
      </c>
    </row>
    <row r="961" spans="3:135" x14ac:dyDescent="0.2">
      <c r="C961" s="174">
        <f t="shared" si="656"/>
        <v>951</v>
      </c>
      <c r="D961" s="167" t="str" cm="1">
        <f t="array" ref="D961">IFERROR(INDEX(Forecast_Capex_Input!$D$12:$D$286,$X961),NA)</f>
        <v>N/A</v>
      </c>
      <c r="E961" s="172" t="str" cm="1">
        <f t="array" ref="E961">IF($X961=NA,NA,INDEX(Forecast_Capex_Input!$E$12:$E$286,$X961))</f>
        <v>N/A</v>
      </c>
      <c r="F961" s="167" t="str" cm="1">
        <f t="array" aca="1" ref="F961" ca="1">IFERROR(INDEX(General!$E$25:$E$26,$Y961),NA)</f>
        <v>N/A</v>
      </c>
      <c r="G961" s="167" t="str" cm="1">
        <f t="array" aca="1" ref="G961" ca="1">IFERROR(INDEX(Forecast_Capex_Input!$AI$11:$BB$11,$AA961),NA)</f>
        <v>N/A</v>
      </c>
      <c r="H961" s="189" t="str" cm="1">
        <f t="array" aca="1" ref="H961" ca="1">IFERROR(INDEX(Forecast_Capex_Input!$AI$12:$BB$286,$X961,$AA961),NA)</f>
        <v>N/A</v>
      </c>
      <c r="I961" s="199" t="str" cm="1">
        <f t="array" ref="I961">IFERROR(INDEX(Forecast_Capex_Input!$F$12:$F$286,$X961),NA)</f>
        <v>N/A</v>
      </c>
      <c r="J961" s="199" t="str" cm="1">
        <f t="array" ref="J961">IFERROR(INDEX(Forecast_Capex_Input!G$12:G$286,$X961),NA)</f>
        <v>N/A</v>
      </c>
      <c r="K961" s="199" t="str" cm="1">
        <f t="array" ref="K961">IFERROR(INDEX(Forecast_Capex_Input!H$12:H$286,$X961),NA)</f>
        <v>N/A</v>
      </c>
      <c r="L961" s="199" t="str" cm="1">
        <f t="array" ref="L961">IFERROR(INDEX(Forecast_Capex_Input!I$12:I$286,$X961),NA)</f>
        <v>N/A</v>
      </c>
      <c r="M961" s="199" t="str" cm="1">
        <f t="array" ref="M961">IFERROR(INDEX(Forecast_Capex_Input!J$12:J$286,$X961),NA)</f>
        <v>N/A</v>
      </c>
      <c r="N961" s="199" t="str" cm="1">
        <f t="array" ref="N961">IFERROR(INDEX(Forecast_Capex_Input!K$12:K$286,$X961),NA)</f>
        <v>N/A</v>
      </c>
      <c r="O961" s="199" t="str" cm="1">
        <f t="array" ref="O961">IFERROR(INDEX(Forecast_Capex_Input!L$12:L$286,$X961),NA)</f>
        <v>N/A</v>
      </c>
      <c r="P961" s="199" t="str" cm="1">
        <f t="array" ref="P961">IFERROR(INDEX(Forecast_Capex_Input!M$12:M$286,$X961),NA)</f>
        <v>N/A</v>
      </c>
      <c r="Q961" s="172" t="str" cm="1">
        <f t="array" ref="Q961">IFERROR(INDEX(Forecast_Capex_Input!N$12:N$286,$X961),NA)</f>
        <v>N/A</v>
      </c>
      <c r="R961" s="265" cm="1">
        <f t="array" ref="R961">IFERROR(INDEX(Forecast_Capex_Input!O$12:O$286,$X961),0)</f>
        <v>0</v>
      </c>
      <c r="S961" s="172" cm="1">
        <f t="array" ref="S961">IFERROR(INDEX(Forecast_Capex_Input!P$12:P$286,$X961),0)</f>
        <v>0</v>
      </c>
      <c r="T961" s="199" t="str" cm="1">
        <f t="array" aca="1" ref="T961" ca="1">IFERROR(INDEX(General!$K$84:$K$103,$AA961),NA)</f>
        <v>N/A</v>
      </c>
      <c r="U961" s="188" cm="1">
        <f t="array" aca="1" ref="U961" ca="1">IFERROR(
IF($F961=General!$E$25,INDEX(Forecast_Capex_Input!S$12:S$286,$X961),
INDEX(Forecast_Capex_Input!T$12:T$286,$X961)),0)</f>
        <v>0</v>
      </c>
      <c r="V961" s="222" t="b">
        <f>IFERROR(INDEX(Overheads!$T$19:$T$26,MATCH($I961,Overheads!$E$19:$E$26,0)),FALSE)</f>
        <v>0</v>
      </c>
      <c r="W961" s="165"/>
      <c r="X961" s="174" t="str">
        <f>IFERROR(
IF(MATCH($C961,Forecast_Capex_Input!$CI$12:$CI$286,1)+1&gt;MAX(Forecast_Capex_Input!$C$12:$C$286),NA,
MATCH($C961,Forecast_Capex_Input!$CI$12:$CI$286,1)+1),1)</f>
        <v>N/A</v>
      </c>
      <c r="Y961" s="174" t="str" cm="1">
        <f t="array" aca="1" ref="Y961" ca="1">IFERROR(
IF(X960&lt;&gt;X961,1,
IF(COUNTIF(OFFSET(Y960,0,0,-INDEX(Forecast_Capex_Input!$CG$12:$CG$286,$X961)),Y960)=INDEX(Forecast_Capex_Input!$CG$12:$CG$286,$X961),Y960+1,Y960)),NA)</f>
        <v>N/A</v>
      </c>
      <c r="Z961" s="174" t="str" cm="1">
        <f t="array" ref="Z961">IFERROR($C961-IF($X961=1,1,INDEX(Forecast_Capex_Input!$CI$12:$CI$286,$X961-1))+1,NA)</f>
        <v>N/A</v>
      </c>
      <c r="AA961" s="174" t="str" cm="1">
        <f t="array" aca="1" ref="AA961" ca="1">IFERROR(IF(Y961=1,
INDEX(Forecast_Capex_Input!$AI$10:$BB$10,SMALL(IF(INDEX(Forecast_Capex_Input!$AI$12:$BB$286,$X961,0)&gt;0,COLUMN(Forecast_Capex_Input!$AI$10:$BB$10)-COLUMN(Forecast_Capex_Input!$AI$12)+1),ROWS(OFFSET(AA960,0,0,-$Z961)))),
OFFSET(AA960,-INDEX(Forecast_Capex_Input!$CG$12:$CG$286,$X961)+1,0)),NA)</f>
        <v>N/A</v>
      </c>
      <c r="AB961" s="174" t="str">
        <f t="shared" ca="1" si="625"/>
        <v>N/A</v>
      </c>
      <c r="AC961" s="222" t="b">
        <f t="shared" si="657"/>
        <v>0</v>
      </c>
      <c r="AD961" s="220" t="b">
        <v>0</v>
      </c>
      <c r="AE961" s="222" t="b">
        <f t="shared" si="626"/>
        <v>1</v>
      </c>
      <c r="AF961" s="165"/>
      <c r="AG961" s="215">
        <v>0</v>
      </c>
      <c r="AH961" s="215">
        <v>0</v>
      </c>
      <c r="AI961" s="215">
        <v>0</v>
      </c>
      <c r="AJ961" s="215">
        <v>0</v>
      </c>
      <c r="AK961" s="215">
        <v>0</v>
      </c>
      <c r="AL961" s="155">
        <v>0</v>
      </c>
      <c r="AM961" s="165"/>
      <c r="AN961" s="215" cm="1">
        <f t="array" aca="1" ref="AN961" ca="1">IFERROR(INDEX(General!O$33:O$34,$AB961)
*AG961,0)</f>
        <v>0</v>
      </c>
      <c r="AO961" s="215" cm="1">
        <f t="array" aca="1" ref="AO961" ca="1">IFERROR(INDEX(General!P$33:P$34,$AB961)
*AH961,0)</f>
        <v>0</v>
      </c>
      <c r="AP961" s="215" cm="1">
        <f t="array" aca="1" ref="AP961" ca="1">IFERROR(INDEX(General!Q$33:Q$34,$AB961)
*AI961,0)</f>
        <v>0</v>
      </c>
      <c r="AQ961" s="215" cm="1">
        <f t="array" aca="1" ref="AQ961" ca="1">IFERROR(INDEX(General!R$33:R$34,$AB961)
*AJ961,0)</f>
        <v>0</v>
      </c>
      <c r="AR961" s="215" cm="1">
        <f t="array" aca="1" ref="AR961" ca="1">IFERROR(INDEX(General!S$33:S$34,$AB961)
*AK961,0)</f>
        <v>0</v>
      </c>
      <c r="AS961" s="155">
        <f t="shared" ca="1" si="658"/>
        <v>0</v>
      </c>
      <c r="AT961" s="165"/>
      <c r="AU961" s="215">
        <f ca="1">IF($AE961=FALSE,AN961*Overheads!$R$24*$V961,
IFERROR(Overheads!$O$49*$V961*AN961,0)
+IFERROR(Overheads!Q$59*$V961*(AN961/Overheads!Q$68),0))</f>
        <v>0</v>
      </c>
      <c r="AV961" s="215">
        <f ca="1">IF($AE961=FALSE,AO961*Overheads!$R$24*$V961,
IFERROR(Overheads!$O$49*$V961*AO961,0)
+IFERROR(Overheads!R$59*$V961*(AO961/Overheads!R$68),0))</f>
        <v>0</v>
      </c>
      <c r="AW961" s="215">
        <f ca="1">IF($AE961=FALSE,AP961*Overheads!$R$24*$V961,
IFERROR(Overheads!$O$49*$V961*AP961,0)
+IFERROR(Overheads!S$59*$V961*(AP961/Overheads!S$68),0))</f>
        <v>0</v>
      </c>
      <c r="AX961" s="215">
        <f ca="1">IF($AE961=FALSE,AQ961*Overheads!$R$24*$V961,
IFERROR(Overheads!$O$49*$V961*AQ961,0)
+IFERROR(Overheads!T$59*$V961*(AQ961/Overheads!T$68),0))</f>
        <v>0</v>
      </c>
      <c r="AY961" s="215">
        <f ca="1">IF($AE961=FALSE,AR961*Overheads!$R$24*$V961,
IFERROR(Overheads!$O$49*$V961*AR961,0)
+IFERROR(Overheads!U$59*$V961*(AR961/Overheads!U$68),0))</f>
        <v>0</v>
      </c>
      <c r="AZ961" s="155">
        <f t="shared" ca="1" si="659"/>
        <v>0</v>
      </c>
      <c r="BA961" s="165"/>
      <c r="BB961" s="215">
        <f ca="1">IF($AE961=FALSE,AN961*Overheads!$S$25,
IFERROR(Overheads!$O$50*AN961,0)
+IFERROR(Overheads!Q$60*(AN961/Overheads!Q$66),0))</f>
        <v>0</v>
      </c>
      <c r="BC961" s="215">
        <f ca="1">IF($AE961=FALSE,AO961*Overheads!$S$25,
IFERROR(Overheads!$O$50*AO961,0)
+IFERROR(Overheads!R$60*(AO961/Overheads!R$66),0))</f>
        <v>0</v>
      </c>
      <c r="BD961" s="215">
        <f ca="1">IF($AE961=FALSE,AP961*Overheads!$S$25,
IFERROR(Overheads!$O$50*AP961,0)
+IFERROR(Overheads!S$60*(AP961/Overheads!S$66),0))</f>
        <v>0</v>
      </c>
      <c r="BE961" s="215">
        <f ca="1">IF($AE961=FALSE,AQ961*Overheads!$S$25,
IFERROR(Overheads!$O$50*AQ961,0)
+IFERROR(Overheads!T$60*(AQ961/Overheads!T$66),0))</f>
        <v>0</v>
      </c>
      <c r="BF961" s="215">
        <f ca="1">IF($AE961=FALSE,AR961*Overheads!$S$25,
IFERROR(Overheads!$O$50*AR961,0)
+IFERROR(Overheads!U$60*(AR961/Overheads!U$66),0))</f>
        <v>0</v>
      </c>
      <c r="BG961" s="155">
        <f t="shared" ca="1" si="660"/>
        <v>0</v>
      </c>
      <c r="BH961" s="165"/>
      <c r="BI961" s="215">
        <f t="shared" ca="1" si="661"/>
        <v>0</v>
      </c>
      <c r="BJ961" s="215">
        <f t="shared" ca="1" si="627"/>
        <v>0</v>
      </c>
      <c r="BK961" s="215">
        <f t="shared" ca="1" si="628"/>
        <v>0</v>
      </c>
      <c r="BL961" s="215">
        <f t="shared" ca="1" si="629"/>
        <v>0</v>
      </c>
      <c r="BM961" s="215">
        <f t="shared" ca="1" si="630"/>
        <v>0</v>
      </c>
      <c r="BN961" s="155">
        <f t="shared" ca="1" si="662"/>
        <v>0</v>
      </c>
      <c r="BO961" s="165"/>
      <c r="BP961" s="187" cm="1">
        <f t="array" ref="BP961">IFERROR(IF($X961=$X960,BP960,INDEX(Forecast_Capex_Input!AC$12:AC$286,$X961)),0)</f>
        <v>0</v>
      </c>
      <c r="BQ961" s="187" cm="1">
        <f t="array" ref="BQ961">IFERROR(IF($X961=$X960,BQ960,INDEX(Forecast_Capex_Input!AD$12:AD$286,$X961)),0)</f>
        <v>0</v>
      </c>
      <c r="BR961" s="187" cm="1">
        <f t="array" ref="BR961">IFERROR(IF($X961=$X960,BR960,INDEX(Forecast_Capex_Input!AE$12:AE$286,$X961)),0)</f>
        <v>0</v>
      </c>
      <c r="BS961" s="187" cm="1">
        <f t="array" ref="BS961">IFERROR(IF($X961=$X960,BS960,INDEX(Forecast_Capex_Input!AF$12:AF$286,$X961)),0)</f>
        <v>0</v>
      </c>
      <c r="BT961" s="187" cm="1">
        <f t="array" ref="BT961">IFERROR(IF($X961=$X960,BT960,INDEX(Forecast_Capex_Input!AG$12:AG$286,$X961)),0)</f>
        <v>0</v>
      </c>
      <c r="BU961" s="165"/>
      <c r="BV961" s="215">
        <f t="shared" si="631"/>
        <v>0</v>
      </c>
      <c r="BW961" s="215">
        <f t="shared" si="632"/>
        <v>0</v>
      </c>
      <c r="BX961" s="215">
        <f t="shared" si="633"/>
        <v>0</v>
      </c>
      <c r="BY961" s="215">
        <f t="shared" si="634"/>
        <v>0</v>
      </c>
      <c r="BZ961" s="215">
        <f t="shared" si="635"/>
        <v>0</v>
      </c>
      <c r="CA961" s="155">
        <f t="shared" si="663"/>
        <v>0</v>
      </c>
      <c r="CB961" s="165"/>
      <c r="CC961" s="215">
        <f t="shared" si="636"/>
        <v>0</v>
      </c>
      <c r="CD961" s="215">
        <f t="shared" si="637"/>
        <v>0</v>
      </c>
      <c r="CE961" s="215">
        <f t="shared" si="638"/>
        <v>0</v>
      </c>
      <c r="CF961" s="215">
        <f t="shared" si="639"/>
        <v>0</v>
      </c>
      <c r="CG961" s="215">
        <f t="shared" si="640"/>
        <v>0</v>
      </c>
      <c r="CH961" s="155">
        <f t="shared" si="664"/>
        <v>0</v>
      </c>
      <c r="CI961" s="165"/>
      <c r="CJ961" s="215">
        <f t="shared" si="641"/>
        <v>0</v>
      </c>
      <c r="CK961" s="215">
        <f t="shared" si="642"/>
        <v>0</v>
      </c>
      <c r="CL961" s="215">
        <f t="shared" si="643"/>
        <v>0</v>
      </c>
      <c r="CM961" s="215">
        <f t="shared" si="644"/>
        <v>0</v>
      </c>
      <c r="CN961" s="215">
        <f t="shared" si="645"/>
        <v>0</v>
      </c>
      <c r="CO961" s="155">
        <f t="shared" si="665"/>
        <v>0</v>
      </c>
      <c r="CP961" s="165"/>
      <c r="CQ961" s="223">
        <f t="shared" si="646"/>
        <v>0</v>
      </c>
      <c r="CR961" s="223">
        <f t="shared" si="647"/>
        <v>0</v>
      </c>
      <c r="CS961" s="223">
        <f t="shared" si="648"/>
        <v>0</v>
      </c>
      <c r="CT961" s="223">
        <f t="shared" si="649"/>
        <v>0</v>
      </c>
      <c r="CU961" s="223">
        <f t="shared" si="650"/>
        <v>0</v>
      </c>
      <c r="CV961" s="155">
        <f t="shared" si="666"/>
        <v>0</v>
      </c>
      <c r="CW961" s="165"/>
      <c r="CX961" s="215">
        <f t="shared" si="667"/>
        <v>0</v>
      </c>
      <c r="CY961" s="215">
        <f t="shared" si="651"/>
        <v>0</v>
      </c>
      <c r="CZ961" s="215">
        <f t="shared" si="652"/>
        <v>0</v>
      </c>
      <c r="DA961" s="215">
        <f t="shared" si="653"/>
        <v>0</v>
      </c>
      <c r="DB961" s="215">
        <f t="shared" si="654"/>
        <v>0</v>
      </c>
      <c r="DC961" s="155">
        <f t="shared" si="668"/>
        <v>0</v>
      </c>
      <c r="DD961" s="165"/>
      <c r="DE961" s="188" t="b" cm="1">
        <f t="array" aca="1" ref="DE961" ca="1">OR($G961=Forecast_Capex_Input!$BF$8:$BF$10)</f>
        <v>0</v>
      </c>
      <c r="DF961" s="188" cm="1">
        <f t="array" aca="1" ref="DF961" ca="1">IFERROR(INDEX(Forecast_Capex_Input!BG$12:BG$286,$X961)
*(INDEX(Forecast_Capex_Input!$H$12:$H$286,$X961)=Repex),0)
*$DE961</f>
        <v>0</v>
      </c>
      <c r="DG961" s="188" cm="1">
        <f t="array" aca="1" ref="DG961" ca="1">IFERROR(INDEX(Forecast_Capex_Input!BH$12:BH$286,$X961)
*(INDEX(Forecast_Capex_Input!$H$12:$H$286,$X961)=Repex),0)
*$DE961</f>
        <v>0</v>
      </c>
      <c r="DH961" s="188" cm="1">
        <f t="array" aca="1" ref="DH961" ca="1">IFERROR(INDEX(Forecast_Capex_Input!BI$12:BI$286,$X961)
*(INDEX(Forecast_Capex_Input!$H$12:$H$286,$X961)=Repex),0)
*$DE961</f>
        <v>0</v>
      </c>
      <c r="DI961" s="188" cm="1">
        <f t="array" aca="1" ref="DI961" ca="1">IFERROR(INDEX(Forecast_Capex_Input!BJ$12:BJ$286,$X961)
*(INDEX(Forecast_Capex_Input!$H$12:$H$286,$X961)=Repex),0)
*$DE961</f>
        <v>0</v>
      </c>
      <c r="DJ961" s="188" cm="1">
        <f t="array" aca="1" ref="DJ961" ca="1">IFERROR(INDEX(Forecast_Capex_Input!BK$12:BK$286,$X961)
*(INDEX(Forecast_Capex_Input!$H$12:$H$286,$X961)=Repex),0)
*$DE961</f>
        <v>0</v>
      </c>
      <c r="DK961" s="188" cm="1">
        <f t="array" aca="1" ref="DK961" ca="1">IFERROR(INDEX(Forecast_Capex_Input!BL$12:BL$286,$X961)
*(INDEX(Forecast_Capex_Input!$H$12:$H$286,$X961)=Repex),0)
*$DE961</f>
        <v>0</v>
      </c>
      <c r="DL961" s="165"/>
      <c r="DM961" s="188" t="b" cm="1">
        <f t="array" aca="1" ref="DM961" ca="1">OR($G961=Forecast_Capex_Input!$BN$8:$BN$9)</f>
        <v>0</v>
      </c>
      <c r="DN961" s="188" cm="1">
        <f t="array" aca="1" ref="DN961" ca="1">IFERROR(INDEX(Forecast_Capex_Input!BO$12:BO$286,$X961)
*(INDEX(Forecast_Capex_Input!$H$12:$H$286,$X961)=Repex),0)
*$DM961</f>
        <v>0</v>
      </c>
      <c r="DO961" s="188" cm="1">
        <f t="array" aca="1" ref="DO961" ca="1">IFERROR(INDEX(Forecast_Capex_Input!BP$12:BP$286,$X961)
*(INDEX(Forecast_Capex_Input!$H$12:$H$286,$X961)=Repex),0)
*$DM961</f>
        <v>0</v>
      </c>
      <c r="DP961" s="188" cm="1">
        <f t="array" aca="1" ref="DP961" ca="1">IFERROR(INDEX(Forecast_Capex_Input!BQ$12:BQ$286,$X961)
*(INDEX(Forecast_Capex_Input!$H$12:$H$286,$X961)=Repex),0)
*$DM961</f>
        <v>0</v>
      </c>
      <c r="DQ961" s="188" cm="1">
        <f t="array" aca="1" ref="DQ961" ca="1">IFERROR(INDEX(Forecast_Capex_Input!BR$12:BR$286,$X961)
*(INDEX(Forecast_Capex_Input!$H$12:$H$286,$X961)=Repex),0)
*$DM961</f>
        <v>0</v>
      </c>
      <c r="DR961" s="188" cm="1">
        <f t="array" aca="1" ref="DR961" ca="1">IFERROR(INDEX(Forecast_Capex_Input!BS$12:BS$286,$X961)
*(INDEX(Forecast_Capex_Input!$H$12:$H$286,$X961)=Repex),0)
*$DM961</f>
        <v>0</v>
      </c>
      <c r="DS961" s="165"/>
      <c r="DT961" s="188" t="b" cm="1">
        <f t="array" aca="1" ref="DT961" ca="1">OR($G961=Forecast_Capex_Input!$BU$8:$BU$10)</f>
        <v>0</v>
      </c>
      <c r="DU961" s="188" cm="1">
        <f t="array" aca="1" ref="DU961" ca="1">IFERROR(INDEX(Forecast_Capex_Input!BV$12:BV$286,$X961)
*(INDEX(Forecast_Capex_Input!$H$12:$H$286,$X961)=Repex),0)
*$DT961</f>
        <v>0</v>
      </c>
      <c r="DV961" s="188" cm="1">
        <f t="array" aca="1" ref="DV961" ca="1">IFERROR(INDEX(Forecast_Capex_Input!BW$12:BW$286,$X961)
*(INDEX(Forecast_Capex_Input!$H$12:$H$286,$X961)=Repex),0)
*$DT961</f>
        <v>0</v>
      </c>
      <c r="DW961" s="188" cm="1">
        <f t="array" aca="1" ref="DW961" ca="1">IFERROR(INDEX(Forecast_Capex_Input!BX$12:BX$286,$X961)
*(INDEX(Forecast_Capex_Input!$H$12:$H$286,$X961)=Repex),0)
*$DT961</f>
        <v>0</v>
      </c>
      <c r="DX961" s="188" cm="1">
        <f t="array" aca="1" ref="DX961" ca="1">IFERROR(INDEX(Forecast_Capex_Input!BY$12:BY$286,$X961)
*(INDEX(Forecast_Capex_Input!$H$12:$H$286,$X961)=Repex),0)
*$DT961</f>
        <v>0</v>
      </c>
      <c r="DY961" s="188" cm="1">
        <f t="array" aca="1" ref="DY961" ca="1">IFERROR(INDEX(Forecast_Capex_Input!BZ$12:BZ$286,$X961)
*(INDEX(Forecast_Capex_Input!$H$12:$H$286,$X961)=Repex),0)
*$DT961</f>
        <v>0</v>
      </c>
      <c r="DZ961" s="188" cm="1">
        <f t="array" aca="1" ref="DZ961" ca="1">IFERROR(INDEX(Forecast_Capex_Input!CA$12:CA$286,$X961)
*(INDEX(Forecast_Capex_Input!$H$12:$H$286,$X961)=Repex),0)
*$DT961</f>
        <v>0</v>
      </c>
      <c r="EA961" s="188" cm="1">
        <f t="array" aca="1" ref="EA961" ca="1">IFERROR(INDEX(Forecast_Capex_Input!CB$12:CB$286,$X961)
*(INDEX(Forecast_Capex_Input!$H$12:$H$286,$X961)=Repex),0)
*$DT961</f>
        <v>0</v>
      </c>
      <c r="EB961" s="188" cm="1">
        <f t="array" aca="1" ref="EB961" ca="1">IFERROR(INDEX(Forecast_Capex_Input!CC$12:CC$286,$X961)
*(INDEX(Forecast_Capex_Input!$H$12:$H$286,$X961)=Repex),0)
*$DT961</f>
        <v>0</v>
      </c>
      <c r="EC961" s="165"/>
      <c r="ED961" s="226" t="str">
        <f t="shared" si="655"/>
        <v>N/A</v>
      </c>
      <c r="EE961" s="174" t="s">
        <v>15</v>
      </c>
    </row>
    <row r="962" spans="3:135" x14ac:dyDescent="0.2">
      <c r="C962" s="174">
        <f t="shared" si="656"/>
        <v>952</v>
      </c>
      <c r="D962" s="167" t="str" cm="1">
        <f t="array" ref="D962">IFERROR(INDEX(Forecast_Capex_Input!$D$12:$D$286,$X962),NA)</f>
        <v>N/A</v>
      </c>
      <c r="E962" s="172" t="str" cm="1">
        <f t="array" ref="E962">IF($X962=NA,NA,INDEX(Forecast_Capex_Input!$E$12:$E$286,$X962))</f>
        <v>N/A</v>
      </c>
      <c r="F962" s="167" t="str" cm="1">
        <f t="array" aca="1" ref="F962" ca="1">IFERROR(INDEX(General!$E$25:$E$26,$Y962),NA)</f>
        <v>N/A</v>
      </c>
      <c r="G962" s="167" t="str" cm="1">
        <f t="array" aca="1" ref="G962" ca="1">IFERROR(INDEX(Forecast_Capex_Input!$AI$11:$BB$11,$AA962),NA)</f>
        <v>N/A</v>
      </c>
      <c r="H962" s="189" t="str" cm="1">
        <f t="array" aca="1" ref="H962" ca="1">IFERROR(INDEX(Forecast_Capex_Input!$AI$12:$BB$286,$X962,$AA962),NA)</f>
        <v>N/A</v>
      </c>
      <c r="I962" s="199" t="str" cm="1">
        <f t="array" ref="I962">IFERROR(INDEX(Forecast_Capex_Input!$F$12:$F$286,$X962),NA)</f>
        <v>N/A</v>
      </c>
      <c r="J962" s="199" t="str" cm="1">
        <f t="array" ref="J962">IFERROR(INDEX(Forecast_Capex_Input!G$12:G$286,$X962),NA)</f>
        <v>N/A</v>
      </c>
      <c r="K962" s="199" t="str" cm="1">
        <f t="array" ref="K962">IFERROR(INDEX(Forecast_Capex_Input!H$12:H$286,$X962),NA)</f>
        <v>N/A</v>
      </c>
      <c r="L962" s="199" t="str" cm="1">
        <f t="array" ref="L962">IFERROR(INDEX(Forecast_Capex_Input!I$12:I$286,$X962),NA)</f>
        <v>N/A</v>
      </c>
      <c r="M962" s="199" t="str" cm="1">
        <f t="array" ref="M962">IFERROR(INDEX(Forecast_Capex_Input!J$12:J$286,$X962),NA)</f>
        <v>N/A</v>
      </c>
      <c r="N962" s="199" t="str" cm="1">
        <f t="array" ref="N962">IFERROR(INDEX(Forecast_Capex_Input!K$12:K$286,$X962),NA)</f>
        <v>N/A</v>
      </c>
      <c r="O962" s="199" t="str" cm="1">
        <f t="array" ref="O962">IFERROR(INDEX(Forecast_Capex_Input!L$12:L$286,$X962),NA)</f>
        <v>N/A</v>
      </c>
      <c r="P962" s="199" t="str" cm="1">
        <f t="array" ref="P962">IFERROR(INDEX(Forecast_Capex_Input!M$12:M$286,$X962),NA)</f>
        <v>N/A</v>
      </c>
      <c r="Q962" s="172" t="str" cm="1">
        <f t="array" ref="Q962">IFERROR(INDEX(Forecast_Capex_Input!N$12:N$286,$X962),NA)</f>
        <v>N/A</v>
      </c>
      <c r="R962" s="265" cm="1">
        <f t="array" ref="R962">IFERROR(INDEX(Forecast_Capex_Input!O$12:O$286,$X962),0)</f>
        <v>0</v>
      </c>
      <c r="S962" s="172" cm="1">
        <f t="array" ref="S962">IFERROR(INDEX(Forecast_Capex_Input!P$12:P$286,$X962),0)</f>
        <v>0</v>
      </c>
      <c r="T962" s="199" t="str" cm="1">
        <f t="array" aca="1" ref="T962" ca="1">IFERROR(INDEX(General!$K$84:$K$103,$AA962),NA)</f>
        <v>N/A</v>
      </c>
      <c r="U962" s="188" cm="1">
        <f t="array" aca="1" ref="U962" ca="1">IFERROR(
IF($F962=General!$E$25,INDEX(Forecast_Capex_Input!S$12:S$286,$X962),
INDEX(Forecast_Capex_Input!T$12:T$286,$X962)),0)</f>
        <v>0</v>
      </c>
      <c r="V962" s="222" t="b">
        <f>IFERROR(INDEX(Overheads!$T$19:$T$26,MATCH($I962,Overheads!$E$19:$E$26,0)),FALSE)</f>
        <v>0</v>
      </c>
      <c r="W962" s="165"/>
      <c r="X962" s="174" t="str">
        <f>IFERROR(
IF(MATCH($C962,Forecast_Capex_Input!$CI$12:$CI$286,1)+1&gt;MAX(Forecast_Capex_Input!$C$12:$C$286),NA,
MATCH($C962,Forecast_Capex_Input!$CI$12:$CI$286,1)+1),1)</f>
        <v>N/A</v>
      </c>
      <c r="Y962" s="174" t="str" cm="1">
        <f t="array" aca="1" ref="Y962" ca="1">IFERROR(
IF(X961&lt;&gt;X962,1,
IF(COUNTIF(OFFSET(Y961,0,0,-INDEX(Forecast_Capex_Input!$CG$12:$CG$286,$X962)),Y961)=INDEX(Forecast_Capex_Input!$CG$12:$CG$286,$X962),Y961+1,Y961)),NA)</f>
        <v>N/A</v>
      </c>
      <c r="Z962" s="174" t="str" cm="1">
        <f t="array" ref="Z962">IFERROR($C962-IF($X962=1,1,INDEX(Forecast_Capex_Input!$CI$12:$CI$286,$X962-1))+1,NA)</f>
        <v>N/A</v>
      </c>
      <c r="AA962" s="174" t="str" cm="1">
        <f t="array" aca="1" ref="AA962" ca="1">IFERROR(IF(Y962=1,
INDEX(Forecast_Capex_Input!$AI$10:$BB$10,SMALL(IF(INDEX(Forecast_Capex_Input!$AI$12:$BB$286,$X962,0)&gt;0,COLUMN(Forecast_Capex_Input!$AI$10:$BB$10)-COLUMN(Forecast_Capex_Input!$AI$12)+1),ROWS(OFFSET(AA961,0,0,-$Z962)))),
OFFSET(AA961,-INDEX(Forecast_Capex_Input!$CG$12:$CG$286,$X962)+1,0)),NA)</f>
        <v>N/A</v>
      </c>
      <c r="AB962" s="174" t="str">
        <f t="shared" ca="1" si="625"/>
        <v>N/A</v>
      </c>
      <c r="AC962" s="222" t="b">
        <f t="shared" si="657"/>
        <v>0</v>
      </c>
      <c r="AD962" s="220" t="b">
        <v>0</v>
      </c>
      <c r="AE962" s="222" t="b">
        <f t="shared" si="626"/>
        <v>1</v>
      </c>
      <c r="AF962" s="165"/>
      <c r="AG962" s="215">
        <v>0</v>
      </c>
      <c r="AH962" s="215">
        <v>0</v>
      </c>
      <c r="AI962" s="215">
        <v>0</v>
      </c>
      <c r="AJ962" s="215">
        <v>0</v>
      </c>
      <c r="AK962" s="215">
        <v>0</v>
      </c>
      <c r="AL962" s="155">
        <v>0</v>
      </c>
      <c r="AM962" s="165"/>
      <c r="AN962" s="215" cm="1">
        <f t="array" aca="1" ref="AN962" ca="1">IFERROR(INDEX(General!O$33:O$34,$AB962)
*AG962,0)</f>
        <v>0</v>
      </c>
      <c r="AO962" s="215" cm="1">
        <f t="array" aca="1" ref="AO962" ca="1">IFERROR(INDEX(General!P$33:P$34,$AB962)
*AH962,0)</f>
        <v>0</v>
      </c>
      <c r="AP962" s="215" cm="1">
        <f t="array" aca="1" ref="AP962" ca="1">IFERROR(INDEX(General!Q$33:Q$34,$AB962)
*AI962,0)</f>
        <v>0</v>
      </c>
      <c r="AQ962" s="215" cm="1">
        <f t="array" aca="1" ref="AQ962" ca="1">IFERROR(INDEX(General!R$33:R$34,$AB962)
*AJ962,0)</f>
        <v>0</v>
      </c>
      <c r="AR962" s="215" cm="1">
        <f t="array" aca="1" ref="AR962" ca="1">IFERROR(INDEX(General!S$33:S$34,$AB962)
*AK962,0)</f>
        <v>0</v>
      </c>
      <c r="AS962" s="155">
        <f t="shared" ca="1" si="658"/>
        <v>0</v>
      </c>
      <c r="AT962" s="165"/>
      <c r="AU962" s="215">
        <f ca="1">IF($AE962=FALSE,AN962*Overheads!$R$24*$V962,
IFERROR(Overheads!$O$49*$V962*AN962,0)
+IFERROR(Overheads!Q$59*$V962*(AN962/Overheads!Q$68),0))</f>
        <v>0</v>
      </c>
      <c r="AV962" s="215">
        <f ca="1">IF($AE962=FALSE,AO962*Overheads!$R$24*$V962,
IFERROR(Overheads!$O$49*$V962*AO962,0)
+IFERROR(Overheads!R$59*$V962*(AO962/Overheads!R$68),0))</f>
        <v>0</v>
      </c>
      <c r="AW962" s="215">
        <f ca="1">IF($AE962=FALSE,AP962*Overheads!$R$24*$V962,
IFERROR(Overheads!$O$49*$V962*AP962,0)
+IFERROR(Overheads!S$59*$V962*(AP962/Overheads!S$68),0))</f>
        <v>0</v>
      </c>
      <c r="AX962" s="215">
        <f ca="1">IF($AE962=FALSE,AQ962*Overheads!$R$24*$V962,
IFERROR(Overheads!$O$49*$V962*AQ962,0)
+IFERROR(Overheads!T$59*$V962*(AQ962/Overheads!T$68),0))</f>
        <v>0</v>
      </c>
      <c r="AY962" s="215">
        <f ca="1">IF($AE962=FALSE,AR962*Overheads!$R$24*$V962,
IFERROR(Overheads!$O$49*$V962*AR962,0)
+IFERROR(Overheads!U$59*$V962*(AR962/Overheads!U$68),0))</f>
        <v>0</v>
      </c>
      <c r="AZ962" s="155">
        <f t="shared" ca="1" si="659"/>
        <v>0</v>
      </c>
      <c r="BA962" s="165"/>
      <c r="BB962" s="215">
        <f ca="1">IF($AE962=FALSE,AN962*Overheads!$S$25,
IFERROR(Overheads!$O$50*AN962,0)
+IFERROR(Overheads!Q$60*(AN962/Overheads!Q$66),0))</f>
        <v>0</v>
      </c>
      <c r="BC962" s="215">
        <f ca="1">IF($AE962=FALSE,AO962*Overheads!$S$25,
IFERROR(Overheads!$O$50*AO962,0)
+IFERROR(Overheads!R$60*(AO962/Overheads!R$66),0))</f>
        <v>0</v>
      </c>
      <c r="BD962" s="215">
        <f ca="1">IF($AE962=FALSE,AP962*Overheads!$S$25,
IFERROR(Overheads!$O$50*AP962,0)
+IFERROR(Overheads!S$60*(AP962/Overheads!S$66),0))</f>
        <v>0</v>
      </c>
      <c r="BE962" s="215">
        <f ca="1">IF($AE962=FALSE,AQ962*Overheads!$S$25,
IFERROR(Overheads!$O$50*AQ962,0)
+IFERROR(Overheads!T$60*(AQ962/Overheads!T$66),0))</f>
        <v>0</v>
      </c>
      <c r="BF962" s="215">
        <f ca="1">IF($AE962=FALSE,AR962*Overheads!$S$25,
IFERROR(Overheads!$O$50*AR962,0)
+IFERROR(Overheads!U$60*(AR962/Overheads!U$66),0))</f>
        <v>0</v>
      </c>
      <c r="BG962" s="155">
        <f t="shared" ca="1" si="660"/>
        <v>0</v>
      </c>
      <c r="BH962" s="165"/>
      <c r="BI962" s="215">
        <f t="shared" ca="1" si="661"/>
        <v>0</v>
      </c>
      <c r="BJ962" s="215">
        <f t="shared" ca="1" si="627"/>
        <v>0</v>
      </c>
      <c r="BK962" s="215">
        <f t="shared" ca="1" si="628"/>
        <v>0</v>
      </c>
      <c r="BL962" s="215">
        <f t="shared" ca="1" si="629"/>
        <v>0</v>
      </c>
      <c r="BM962" s="215">
        <f t="shared" ca="1" si="630"/>
        <v>0</v>
      </c>
      <c r="BN962" s="155">
        <f t="shared" ca="1" si="662"/>
        <v>0</v>
      </c>
      <c r="BO962" s="165"/>
      <c r="BP962" s="187" cm="1">
        <f t="array" ref="BP962">IFERROR(IF($X962=$X961,BP961,INDEX(Forecast_Capex_Input!AC$12:AC$286,$X962)),0)</f>
        <v>0</v>
      </c>
      <c r="BQ962" s="187" cm="1">
        <f t="array" ref="BQ962">IFERROR(IF($X962=$X961,BQ961,INDEX(Forecast_Capex_Input!AD$12:AD$286,$X962)),0)</f>
        <v>0</v>
      </c>
      <c r="BR962" s="187" cm="1">
        <f t="array" ref="BR962">IFERROR(IF($X962=$X961,BR961,INDEX(Forecast_Capex_Input!AE$12:AE$286,$X962)),0)</f>
        <v>0</v>
      </c>
      <c r="BS962" s="187" cm="1">
        <f t="array" ref="BS962">IFERROR(IF($X962=$X961,BS961,INDEX(Forecast_Capex_Input!AF$12:AF$286,$X962)),0)</f>
        <v>0</v>
      </c>
      <c r="BT962" s="187" cm="1">
        <f t="array" ref="BT962">IFERROR(IF($X962=$X961,BT961,INDEX(Forecast_Capex_Input!AG$12:AG$286,$X962)),0)</f>
        <v>0</v>
      </c>
      <c r="BU962" s="165"/>
      <c r="BV962" s="215">
        <f t="shared" si="631"/>
        <v>0</v>
      </c>
      <c r="BW962" s="215">
        <f t="shared" si="632"/>
        <v>0</v>
      </c>
      <c r="BX962" s="215">
        <f t="shared" si="633"/>
        <v>0</v>
      </c>
      <c r="BY962" s="215">
        <f t="shared" si="634"/>
        <v>0</v>
      </c>
      <c r="BZ962" s="215">
        <f t="shared" si="635"/>
        <v>0</v>
      </c>
      <c r="CA962" s="155">
        <f t="shared" si="663"/>
        <v>0</v>
      </c>
      <c r="CB962" s="165"/>
      <c r="CC962" s="215">
        <f t="shared" si="636"/>
        <v>0</v>
      </c>
      <c r="CD962" s="215">
        <f t="shared" si="637"/>
        <v>0</v>
      </c>
      <c r="CE962" s="215">
        <f t="shared" si="638"/>
        <v>0</v>
      </c>
      <c r="CF962" s="215">
        <f t="shared" si="639"/>
        <v>0</v>
      </c>
      <c r="CG962" s="215">
        <f t="shared" si="640"/>
        <v>0</v>
      </c>
      <c r="CH962" s="155">
        <f t="shared" si="664"/>
        <v>0</v>
      </c>
      <c r="CI962" s="165"/>
      <c r="CJ962" s="215">
        <f t="shared" si="641"/>
        <v>0</v>
      </c>
      <c r="CK962" s="215">
        <f t="shared" si="642"/>
        <v>0</v>
      </c>
      <c r="CL962" s="215">
        <f t="shared" si="643"/>
        <v>0</v>
      </c>
      <c r="CM962" s="215">
        <f t="shared" si="644"/>
        <v>0</v>
      </c>
      <c r="CN962" s="215">
        <f t="shared" si="645"/>
        <v>0</v>
      </c>
      <c r="CO962" s="155">
        <f t="shared" si="665"/>
        <v>0</v>
      </c>
      <c r="CP962" s="165"/>
      <c r="CQ962" s="223">
        <f t="shared" si="646"/>
        <v>0</v>
      </c>
      <c r="CR962" s="223">
        <f t="shared" si="647"/>
        <v>0</v>
      </c>
      <c r="CS962" s="223">
        <f t="shared" si="648"/>
        <v>0</v>
      </c>
      <c r="CT962" s="223">
        <f t="shared" si="649"/>
        <v>0</v>
      </c>
      <c r="CU962" s="223">
        <f t="shared" si="650"/>
        <v>0</v>
      </c>
      <c r="CV962" s="155">
        <f t="shared" si="666"/>
        <v>0</v>
      </c>
      <c r="CW962" s="165"/>
      <c r="CX962" s="215">
        <f t="shared" si="667"/>
        <v>0</v>
      </c>
      <c r="CY962" s="215">
        <f t="shared" si="651"/>
        <v>0</v>
      </c>
      <c r="CZ962" s="215">
        <f t="shared" si="652"/>
        <v>0</v>
      </c>
      <c r="DA962" s="215">
        <f t="shared" si="653"/>
        <v>0</v>
      </c>
      <c r="DB962" s="215">
        <f t="shared" si="654"/>
        <v>0</v>
      </c>
      <c r="DC962" s="155">
        <f t="shared" si="668"/>
        <v>0</v>
      </c>
      <c r="DD962" s="165"/>
      <c r="DE962" s="188" t="b" cm="1">
        <f t="array" aca="1" ref="DE962" ca="1">OR($G962=Forecast_Capex_Input!$BF$8:$BF$10)</f>
        <v>0</v>
      </c>
      <c r="DF962" s="188" cm="1">
        <f t="array" aca="1" ref="DF962" ca="1">IFERROR(INDEX(Forecast_Capex_Input!BG$12:BG$286,$X962)
*(INDEX(Forecast_Capex_Input!$H$12:$H$286,$X962)=Repex),0)
*$DE962</f>
        <v>0</v>
      </c>
      <c r="DG962" s="188" cm="1">
        <f t="array" aca="1" ref="DG962" ca="1">IFERROR(INDEX(Forecast_Capex_Input!BH$12:BH$286,$X962)
*(INDEX(Forecast_Capex_Input!$H$12:$H$286,$X962)=Repex),0)
*$DE962</f>
        <v>0</v>
      </c>
      <c r="DH962" s="188" cm="1">
        <f t="array" aca="1" ref="DH962" ca="1">IFERROR(INDEX(Forecast_Capex_Input!BI$12:BI$286,$X962)
*(INDEX(Forecast_Capex_Input!$H$12:$H$286,$X962)=Repex),0)
*$DE962</f>
        <v>0</v>
      </c>
      <c r="DI962" s="188" cm="1">
        <f t="array" aca="1" ref="DI962" ca="1">IFERROR(INDEX(Forecast_Capex_Input!BJ$12:BJ$286,$X962)
*(INDEX(Forecast_Capex_Input!$H$12:$H$286,$X962)=Repex),0)
*$DE962</f>
        <v>0</v>
      </c>
      <c r="DJ962" s="188" cm="1">
        <f t="array" aca="1" ref="DJ962" ca="1">IFERROR(INDEX(Forecast_Capex_Input!BK$12:BK$286,$X962)
*(INDEX(Forecast_Capex_Input!$H$12:$H$286,$X962)=Repex),0)
*$DE962</f>
        <v>0</v>
      </c>
      <c r="DK962" s="188" cm="1">
        <f t="array" aca="1" ref="DK962" ca="1">IFERROR(INDEX(Forecast_Capex_Input!BL$12:BL$286,$X962)
*(INDEX(Forecast_Capex_Input!$H$12:$H$286,$X962)=Repex),0)
*$DE962</f>
        <v>0</v>
      </c>
      <c r="DL962" s="165"/>
      <c r="DM962" s="188" t="b" cm="1">
        <f t="array" aca="1" ref="DM962" ca="1">OR($G962=Forecast_Capex_Input!$BN$8:$BN$9)</f>
        <v>0</v>
      </c>
      <c r="DN962" s="188" cm="1">
        <f t="array" aca="1" ref="DN962" ca="1">IFERROR(INDEX(Forecast_Capex_Input!BO$12:BO$286,$X962)
*(INDEX(Forecast_Capex_Input!$H$12:$H$286,$X962)=Repex),0)
*$DM962</f>
        <v>0</v>
      </c>
      <c r="DO962" s="188" cm="1">
        <f t="array" aca="1" ref="DO962" ca="1">IFERROR(INDEX(Forecast_Capex_Input!BP$12:BP$286,$X962)
*(INDEX(Forecast_Capex_Input!$H$12:$H$286,$X962)=Repex),0)
*$DM962</f>
        <v>0</v>
      </c>
      <c r="DP962" s="188" cm="1">
        <f t="array" aca="1" ref="DP962" ca="1">IFERROR(INDEX(Forecast_Capex_Input!BQ$12:BQ$286,$X962)
*(INDEX(Forecast_Capex_Input!$H$12:$H$286,$X962)=Repex),0)
*$DM962</f>
        <v>0</v>
      </c>
      <c r="DQ962" s="188" cm="1">
        <f t="array" aca="1" ref="DQ962" ca="1">IFERROR(INDEX(Forecast_Capex_Input!BR$12:BR$286,$X962)
*(INDEX(Forecast_Capex_Input!$H$12:$H$286,$X962)=Repex),0)
*$DM962</f>
        <v>0</v>
      </c>
      <c r="DR962" s="188" cm="1">
        <f t="array" aca="1" ref="DR962" ca="1">IFERROR(INDEX(Forecast_Capex_Input!BS$12:BS$286,$X962)
*(INDEX(Forecast_Capex_Input!$H$12:$H$286,$X962)=Repex),0)
*$DM962</f>
        <v>0</v>
      </c>
      <c r="DS962" s="165"/>
      <c r="DT962" s="188" t="b" cm="1">
        <f t="array" aca="1" ref="DT962" ca="1">OR($G962=Forecast_Capex_Input!$BU$8:$BU$10)</f>
        <v>0</v>
      </c>
      <c r="DU962" s="188" cm="1">
        <f t="array" aca="1" ref="DU962" ca="1">IFERROR(INDEX(Forecast_Capex_Input!BV$12:BV$286,$X962)
*(INDEX(Forecast_Capex_Input!$H$12:$H$286,$X962)=Repex),0)
*$DT962</f>
        <v>0</v>
      </c>
      <c r="DV962" s="188" cm="1">
        <f t="array" aca="1" ref="DV962" ca="1">IFERROR(INDEX(Forecast_Capex_Input!BW$12:BW$286,$X962)
*(INDEX(Forecast_Capex_Input!$H$12:$H$286,$X962)=Repex),0)
*$DT962</f>
        <v>0</v>
      </c>
      <c r="DW962" s="188" cm="1">
        <f t="array" aca="1" ref="DW962" ca="1">IFERROR(INDEX(Forecast_Capex_Input!BX$12:BX$286,$X962)
*(INDEX(Forecast_Capex_Input!$H$12:$H$286,$X962)=Repex),0)
*$DT962</f>
        <v>0</v>
      </c>
      <c r="DX962" s="188" cm="1">
        <f t="array" aca="1" ref="DX962" ca="1">IFERROR(INDEX(Forecast_Capex_Input!BY$12:BY$286,$X962)
*(INDEX(Forecast_Capex_Input!$H$12:$H$286,$X962)=Repex),0)
*$DT962</f>
        <v>0</v>
      </c>
      <c r="DY962" s="188" cm="1">
        <f t="array" aca="1" ref="DY962" ca="1">IFERROR(INDEX(Forecast_Capex_Input!BZ$12:BZ$286,$X962)
*(INDEX(Forecast_Capex_Input!$H$12:$H$286,$X962)=Repex),0)
*$DT962</f>
        <v>0</v>
      </c>
      <c r="DZ962" s="188" cm="1">
        <f t="array" aca="1" ref="DZ962" ca="1">IFERROR(INDEX(Forecast_Capex_Input!CA$12:CA$286,$X962)
*(INDEX(Forecast_Capex_Input!$H$12:$H$286,$X962)=Repex),0)
*$DT962</f>
        <v>0</v>
      </c>
      <c r="EA962" s="188" cm="1">
        <f t="array" aca="1" ref="EA962" ca="1">IFERROR(INDEX(Forecast_Capex_Input!CB$12:CB$286,$X962)
*(INDEX(Forecast_Capex_Input!$H$12:$H$286,$X962)=Repex),0)
*$DT962</f>
        <v>0</v>
      </c>
      <c r="EB962" s="188" cm="1">
        <f t="array" aca="1" ref="EB962" ca="1">IFERROR(INDEX(Forecast_Capex_Input!CC$12:CC$286,$X962)
*(INDEX(Forecast_Capex_Input!$H$12:$H$286,$X962)=Repex),0)
*$DT962</f>
        <v>0</v>
      </c>
      <c r="EC962" s="165"/>
      <c r="ED962" s="226" t="str">
        <f t="shared" si="655"/>
        <v>N/A</v>
      </c>
      <c r="EE962" s="174" t="s">
        <v>15</v>
      </c>
    </row>
    <row r="963" spans="3:135" x14ac:dyDescent="0.2">
      <c r="C963" s="174">
        <f t="shared" si="656"/>
        <v>953</v>
      </c>
      <c r="D963" s="167" t="str" cm="1">
        <f t="array" ref="D963">IFERROR(INDEX(Forecast_Capex_Input!$D$12:$D$286,$X963),NA)</f>
        <v>N/A</v>
      </c>
      <c r="E963" s="172" t="str" cm="1">
        <f t="array" ref="E963">IF($X963=NA,NA,INDEX(Forecast_Capex_Input!$E$12:$E$286,$X963))</f>
        <v>N/A</v>
      </c>
      <c r="F963" s="167" t="str" cm="1">
        <f t="array" aca="1" ref="F963" ca="1">IFERROR(INDEX(General!$E$25:$E$26,$Y963),NA)</f>
        <v>N/A</v>
      </c>
      <c r="G963" s="167" t="str" cm="1">
        <f t="array" aca="1" ref="G963" ca="1">IFERROR(INDEX(Forecast_Capex_Input!$AI$11:$BB$11,$AA963),NA)</f>
        <v>N/A</v>
      </c>
      <c r="H963" s="189" t="str" cm="1">
        <f t="array" aca="1" ref="H963" ca="1">IFERROR(INDEX(Forecast_Capex_Input!$AI$12:$BB$286,$X963,$AA963),NA)</f>
        <v>N/A</v>
      </c>
      <c r="I963" s="199" t="str" cm="1">
        <f t="array" ref="I963">IFERROR(INDEX(Forecast_Capex_Input!$F$12:$F$286,$X963),NA)</f>
        <v>N/A</v>
      </c>
      <c r="J963" s="199" t="str" cm="1">
        <f t="array" ref="J963">IFERROR(INDEX(Forecast_Capex_Input!G$12:G$286,$X963),NA)</f>
        <v>N/A</v>
      </c>
      <c r="K963" s="199" t="str" cm="1">
        <f t="array" ref="K963">IFERROR(INDEX(Forecast_Capex_Input!H$12:H$286,$X963),NA)</f>
        <v>N/A</v>
      </c>
      <c r="L963" s="199" t="str" cm="1">
        <f t="array" ref="L963">IFERROR(INDEX(Forecast_Capex_Input!I$12:I$286,$X963),NA)</f>
        <v>N/A</v>
      </c>
      <c r="M963" s="199" t="str" cm="1">
        <f t="array" ref="M963">IFERROR(INDEX(Forecast_Capex_Input!J$12:J$286,$X963),NA)</f>
        <v>N/A</v>
      </c>
      <c r="N963" s="199" t="str" cm="1">
        <f t="array" ref="N963">IFERROR(INDEX(Forecast_Capex_Input!K$12:K$286,$X963),NA)</f>
        <v>N/A</v>
      </c>
      <c r="O963" s="199" t="str" cm="1">
        <f t="array" ref="O963">IFERROR(INDEX(Forecast_Capex_Input!L$12:L$286,$X963),NA)</f>
        <v>N/A</v>
      </c>
      <c r="P963" s="199" t="str" cm="1">
        <f t="array" ref="P963">IFERROR(INDEX(Forecast_Capex_Input!M$12:M$286,$X963),NA)</f>
        <v>N/A</v>
      </c>
      <c r="Q963" s="172" t="str" cm="1">
        <f t="array" ref="Q963">IFERROR(INDEX(Forecast_Capex_Input!N$12:N$286,$X963),NA)</f>
        <v>N/A</v>
      </c>
      <c r="R963" s="265" cm="1">
        <f t="array" ref="R963">IFERROR(INDEX(Forecast_Capex_Input!O$12:O$286,$X963),0)</f>
        <v>0</v>
      </c>
      <c r="S963" s="172" cm="1">
        <f t="array" ref="S963">IFERROR(INDEX(Forecast_Capex_Input!P$12:P$286,$X963),0)</f>
        <v>0</v>
      </c>
      <c r="T963" s="199" t="str" cm="1">
        <f t="array" aca="1" ref="T963" ca="1">IFERROR(INDEX(General!$K$84:$K$103,$AA963),NA)</f>
        <v>N/A</v>
      </c>
      <c r="U963" s="188" cm="1">
        <f t="array" aca="1" ref="U963" ca="1">IFERROR(
IF($F963=General!$E$25,INDEX(Forecast_Capex_Input!S$12:S$286,$X963),
INDEX(Forecast_Capex_Input!T$12:T$286,$X963)),0)</f>
        <v>0</v>
      </c>
      <c r="V963" s="222" t="b">
        <f>IFERROR(INDEX(Overheads!$T$19:$T$26,MATCH($I963,Overheads!$E$19:$E$26,0)),FALSE)</f>
        <v>0</v>
      </c>
      <c r="W963" s="165"/>
      <c r="X963" s="174" t="str">
        <f>IFERROR(
IF(MATCH($C963,Forecast_Capex_Input!$CI$12:$CI$286,1)+1&gt;MAX(Forecast_Capex_Input!$C$12:$C$286),NA,
MATCH($C963,Forecast_Capex_Input!$CI$12:$CI$286,1)+1),1)</f>
        <v>N/A</v>
      </c>
      <c r="Y963" s="174" t="str" cm="1">
        <f t="array" aca="1" ref="Y963" ca="1">IFERROR(
IF(X962&lt;&gt;X963,1,
IF(COUNTIF(OFFSET(Y962,0,0,-INDEX(Forecast_Capex_Input!$CG$12:$CG$286,$X963)),Y962)=INDEX(Forecast_Capex_Input!$CG$12:$CG$286,$X963),Y962+1,Y962)),NA)</f>
        <v>N/A</v>
      </c>
      <c r="Z963" s="174" t="str" cm="1">
        <f t="array" ref="Z963">IFERROR($C963-IF($X963=1,1,INDEX(Forecast_Capex_Input!$CI$12:$CI$286,$X963-1))+1,NA)</f>
        <v>N/A</v>
      </c>
      <c r="AA963" s="174" t="str" cm="1">
        <f t="array" aca="1" ref="AA963" ca="1">IFERROR(IF(Y963=1,
INDEX(Forecast_Capex_Input!$AI$10:$BB$10,SMALL(IF(INDEX(Forecast_Capex_Input!$AI$12:$BB$286,$X963,0)&gt;0,COLUMN(Forecast_Capex_Input!$AI$10:$BB$10)-COLUMN(Forecast_Capex_Input!$AI$12)+1),ROWS(OFFSET(AA962,0,0,-$Z963)))),
OFFSET(AA962,-INDEX(Forecast_Capex_Input!$CG$12:$CG$286,$X963)+1,0)),NA)</f>
        <v>N/A</v>
      </c>
      <c r="AB963" s="174" t="str">
        <f t="shared" ca="1" si="625"/>
        <v>N/A</v>
      </c>
      <c r="AC963" s="222" t="b">
        <f t="shared" si="657"/>
        <v>0</v>
      </c>
      <c r="AD963" s="220" t="b">
        <v>0</v>
      </c>
      <c r="AE963" s="222" t="b">
        <f t="shared" si="626"/>
        <v>1</v>
      </c>
      <c r="AF963" s="165"/>
      <c r="AG963" s="215">
        <v>0</v>
      </c>
      <c r="AH963" s="215">
        <v>0</v>
      </c>
      <c r="AI963" s="215">
        <v>0</v>
      </c>
      <c r="AJ963" s="215">
        <v>0</v>
      </c>
      <c r="AK963" s="215">
        <v>0</v>
      </c>
      <c r="AL963" s="155">
        <v>0</v>
      </c>
      <c r="AM963" s="165"/>
      <c r="AN963" s="215" cm="1">
        <f t="array" aca="1" ref="AN963" ca="1">IFERROR(INDEX(General!O$33:O$34,$AB963)
*AG963,0)</f>
        <v>0</v>
      </c>
      <c r="AO963" s="215" cm="1">
        <f t="array" aca="1" ref="AO963" ca="1">IFERROR(INDEX(General!P$33:P$34,$AB963)
*AH963,0)</f>
        <v>0</v>
      </c>
      <c r="AP963" s="215" cm="1">
        <f t="array" aca="1" ref="AP963" ca="1">IFERROR(INDEX(General!Q$33:Q$34,$AB963)
*AI963,0)</f>
        <v>0</v>
      </c>
      <c r="AQ963" s="215" cm="1">
        <f t="array" aca="1" ref="AQ963" ca="1">IFERROR(INDEX(General!R$33:R$34,$AB963)
*AJ963,0)</f>
        <v>0</v>
      </c>
      <c r="AR963" s="215" cm="1">
        <f t="array" aca="1" ref="AR963" ca="1">IFERROR(INDEX(General!S$33:S$34,$AB963)
*AK963,0)</f>
        <v>0</v>
      </c>
      <c r="AS963" s="155">
        <f t="shared" ca="1" si="658"/>
        <v>0</v>
      </c>
      <c r="AT963" s="165"/>
      <c r="AU963" s="215">
        <f ca="1">IF($AE963=FALSE,AN963*Overheads!$R$24*$V963,
IFERROR(Overheads!$O$49*$V963*AN963,0)
+IFERROR(Overheads!Q$59*$V963*(AN963/Overheads!Q$68),0))</f>
        <v>0</v>
      </c>
      <c r="AV963" s="215">
        <f ca="1">IF($AE963=FALSE,AO963*Overheads!$R$24*$V963,
IFERROR(Overheads!$O$49*$V963*AO963,0)
+IFERROR(Overheads!R$59*$V963*(AO963/Overheads!R$68),0))</f>
        <v>0</v>
      </c>
      <c r="AW963" s="215">
        <f ca="1">IF($AE963=FALSE,AP963*Overheads!$R$24*$V963,
IFERROR(Overheads!$O$49*$V963*AP963,0)
+IFERROR(Overheads!S$59*$V963*(AP963/Overheads!S$68),0))</f>
        <v>0</v>
      </c>
      <c r="AX963" s="215">
        <f ca="1">IF($AE963=FALSE,AQ963*Overheads!$R$24*$V963,
IFERROR(Overheads!$O$49*$V963*AQ963,0)
+IFERROR(Overheads!T$59*$V963*(AQ963/Overheads!T$68),0))</f>
        <v>0</v>
      </c>
      <c r="AY963" s="215">
        <f ca="1">IF($AE963=FALSE,AR963*Overheads!$R$24*$V963,
IFERROR(Overheads!$O$49*$V963*AR963,0)
+IFERROR(Overheads!U$59*$V963*(AR963/Overheads!U$68),0))</f>
        <v>0</v>
      </c>
      <c r="AZ963" s="155">
        <f t="shared" ca="1" si="659"/>
        <v>0</v>
      </c>
      <c r="BA963" s="165"/>
      <c r="BB963" s="215">
        <f ca="1">IF($AE963=FALSE,AN963*Overheads!$S$25,
IFERROR(Overheads!$O$50*AN963,0)
+IFERROR(Overheads!Q$60*(AN963/Overheads!Q$66),0))</f>
        <v>0</v>
      </c>
      <c r="BC963" s="215">
        <f ca="1">IF($AE963=FALSE,AO963*Overheads!$S$25,
IFERROR(Overheads!$O$50*AO963,0)
+IFERROR(Overheads!R$60*(AO963/Overheads!R$66),0))</f>
        <v>0</v>
      </c>
      <c r="BD963" s="215">
        <f ca="1">IF($AE963=FALSE,AP963*Overheads!$S$25,
IFERROR(Overheads!$O$50*AP963,0)
+IFERROR(Overheads!S$60*(AP963/Overheads!S$66),0))</f>
        <v>0</v>
      </c>
      <c r="BE963" s="215">
        <f ca="1">IF($AE963=FALSE,AQ963*Overheads!$S$25,
IFERROR(Overheads!$O$50*AQ963,0)
+IFERROR(Overheads!T$60*(AQ963/Overheads!T$66),0))</f>
        <v>0</v>
      </c>
      <c r="BF963" s="215">
        <f ca="1">IF($AE963=FALSE,AR963*Overheads!$S$25,
IFERROR(Overheads!$O$50*AR963,0)
+IFERROR(Overheads!U$60*(AR963/Overheads!U$66),0))</f>
        <v>0</v>
      </c>
      <c r="BG963" s="155">
        <f t="shared" ca="1" si="660"/>
        <v>0</v>
      </c>
      <c r="BH963" s="165"/>
      <c r="BI963" s="215">
        <f t="shared" ca="1" si="661"/>
        <v>0</v>
      </c>
      <c r="BJ963" s="215">
        <f t="shared" ca="1" si="627"/>
        <v>0</v>
      </c>
      <c r="BK963" s="215">
        <f t="shared" ca="1" si="628"/>
        <v>0</v>
      </c>
      <c r="BL963" s="215">
        <f t="shared" ca="1" si="629"/>
        <v>0</v>
      </c>
      <c r="BM963" s="215">
        <f t="shared" ca="1" si="630"/>
        <v>0</v>
      </c>
      <c r="BN963" s="155">
        <f t="shared" ca="1" si="662"/>
        <v>0</v>
      </c>
      <c r="BO963" s="165"/>
      <c r="BP963" s="187" cm="1">
        <f t="array" ref="BP963">IFERROR(IF($X963=$X962,BP962,INDEX(Forecast_Capex_Input!AC$12:AC$286,$X963)),0)</f>
        <v>0</v>
      </c>
      <c r="BQ963" s="187" cm="1">
        <f t="array" ref="BQ963">IFERROR(IF($X963=$X962,BQ962,INDEX(Forecast_Capex_Input!AD$12:AD$286,$X963)),0)</f>
        <v>0</v>
      </c>
      <c r="BR963" s="187" cm="1">
        <f t="array" ref="BR963">IFERROR(IF($X963=$X962,BR962,INDEX(Forecast_Capex_Input!AE$12:AE$286,$X963)),0)</f>
        <v>0</v>
      </c>
      <c r="BS963" s="187" cm="1">
        <f t="array" ref="BS963">IFERROR(IF($X963=$X962,BS962,INDEX(Forecast_Capex_Input!AF$12:AF$286,$X963)),0)</f>
        <v>0</v>
      </c>
      <c r="BT963" s="187" cm="1">
        <f t="array" ref="BT963">IFERROR(IF($X963=$X962,BT962,INDEX(Forecast_Capex_Input!AG$12:AG$286,$X963)),0)</f>
        <v>0</v>
      </c>
      <c r="BU963" s="165"/>
      <c r="BV963" s="215">
        <f t="shared" si="631"/>
        <v>0</v>
      </c>
      <c r="BW963" s="215">
        <f t="shared" si="632"/>
        <v>0</v>
      </c>
      <c r="BX963" s="215">
        <f t="shared" si="633"/>
        <v>0</v>
      </c>
      <c r="BY963" s="215">
        <f t="shared" si="634"/>
        <v>0</v>
      </c>
      <c r="BZ963" s="215">
        <f t="shared" si="635"/>
        <v>0</v>
      </c>
      <c r="CA963" s="155">
        <f t="shared" si="663"/>
        <v>0</v>
      </c>
      <c r="CB963" s="165"/>
      <c r="CC963" s="215">
        <f t="shared" si="636"/>
        <v>0</v>
      </c>
      <c r="CD963" s="215">
        <f t="shared" si="637"/>
        <v>0</v>
      </c>
      <c r="CE963" s="215">
        <f t="shared" si="638"/>
        <v>0</v>
      </c>
      <c r="CF963" s="215">
        <f t="shared" si="639"/>
        <v>0</v>
      </c>
      <c r="CG963" s="215">
        <f t="shared" si="640"/>
        <v>0</v>
      </c>
      <c r="CH963" s="155">
        <f t="shared" si="664"/>
        <v>0</v>
      </c>
      <c r="CI963" s="165"/>
      <c r="CJ963" s="215">
        <f t="shared" si="641"/>
        <v>0</v>
      </c>
      <c r="CK963" s="215">
        <f t="shared" si="642"/>
        <v>0</v>
      </c>
      <c r="CL963" s="215">
        <f t="shared" si="643"/>
        <v>0</v>
      </c>
      <c r="CM963" s="215">
        <f t="shared" si="644"/>
        <v>0</v>
      </c>
      <c r="CN963" s="215">
        <f t="shared" si="645"/>
        <v>0</v>
      </c>
      <c r="CO963" s="155">
        <f t="shared" si="665"/>
        <v>0</v>
      </c>
      <c r="CP963" s="165"/>
      <c r="CQ963" s="223">
        <f t="shared" si="646"/>
        <v>0</v>
      </c>
      <c r="CR963" s="223">
        <f t="shared" si="647"/>
        <v>0</v>
      </c>
      <c r="CS963" s="223">
        <f t="shared" si="648"/>
        <v>0</v>
      </c>
      <c r="CT963" s="223">
        <f t="shared" si="649"/>
        <v>0</v>
      </c>
      <c r="CU963" s="223">
        <f t="shared" si="650"/>
        <v>0</v>
      </c>
      <c r="CV963" s="155">
        <f t="shared" si="666"/>
        <v>0</v>
      </c>
      <c r="CW963" s="165"/>
      <c r="CX963" s="215">
        <f t="shared" si="667"/>
        <v>0</v>
      </c>
      <c r="CY963" s="215">
        <f t="shared" si="651"/>
        <v>0</v>
      </c>
      <c r="CZ963" s="215">
        <f t="shared" si="652"/>
        <v>0</v>
      </c>
      <c r="DA963" s="215">
        <f t="shared" si="653"/>
        <v>0</v>
      </c>
      <c r="DB963" s="215">
        <f t="shared" si="654"/>
        <v>0</v>
      </c>
      <c r="DC963" s="155">
        <f t="shared" si="668"/>
        <v>0</v>
      </c>
      <c r="DD963" s="165"/>
      <c r="DE963" s="188" t="b" cm="1">
        <f t="array" aca="1" ref="DE963" ca="1">OR($G963=Forecast_Capex_Input!$BF$8:$BF$10)</f>
        <v>0</v>
      </c>
      <c r="DF963" s="188" cm="1">
        <f t="array" aca="1" ref="DF963" ca="1">IFERROR(INDEX(Forecast_Capex_Input!BG$12:BG$286,$X963)
*(INDEX(Forecast_Capex_Input!$H$12:$H$286,$X963)=Repex),0)
*$DE963</f>
        <v>0</v>
      </c>
      <c r="DG963" s="188" cm="1">
        <f t="array" aca="1" ref="DG963" ca="1">IFERROR(INDEX(Forecast_Capex_Input!BH$12:BH$286,$X963)
*(INDEX(Forecast_Capex_Input!$H$12:$H$286,$X963)=Repex),0)
*$DE963</f>
        <v>0</v>
      </c>
      <c r="DH963" s="188" cm="1">
        <f t="array" aca="1" ref="DH963" ca="1">IFERROR(INDEX(Forecast_Capex_Input!BI$12:BI$286,$X963)
*(INDEX(Forecast_Capex_Input!$H$12:$H$286,$X963)=Repex),0)
*$DE963</f>
        <v>0</v>
      </c>
      <c r="DI963" s="188" cm="1">
        <f t="array" aca="1" ref="DI963" ca="1">IFERROR(INDEX(Forecast_Capex_Input!BJ$12:BJ$286,$X963)
*(INDEX(Forecast_Capex_Input!$H$12:$H$286,$X963)=Repex),0)
*$DE963</f>
        <v>0</v>
      </c>
      <c r="DJ963" s="188" cm="1">
        <f t="array" aca="1" ref="DJ963" ca="1">IFERROR(INDEX(Forecast_Capex_Input!BK$12:BK$286,$X963)
*(INDEX(Forecast_Capex_Input!$H$12:$H$286,$X963)=Repex),0)
*$DE963</f>
        <v>0</v>
      </c>
      <c r="DK963" s="188" cm="1">
        <f t="array" aca="1" ref="DK963" ca="1">IFERROR(INDEX(Forecast_Capex_Input!BL$12:BL$286,$X963)
*(INDEX(Forecast_Capex_Input!$H$12:$H$286,$X963)=Repex),0)
*$DE963</f>
        <v>0</v>
      </c>
      <c r="DL963" s="165"/>
      <c r="DM963" s="188" t="b" cm="1">
        <f t="array" aca="1" ref="DM963" ca="1">OR($G963=Forecast_Capex_Input!$BN$8:$BN$9)</f>
        <v>0</v>
      </c>
      <c r="DN963" s="188" cm="1">
        <f t="array" aca="1" ref="DN963" ca="1">IFERROR(INDEX(Forecast_Capex_Input!BO$12:BO$286,$X963)
*(INDEX(Forecast_Capex_Input!$H$12:$H$286,$X963)=Repex),0)
*$DM963</f>
        <v>0</v>
      </c>
      <c r="DO963" s="188" cm="1">
        <f t="array" aca="1" ref="DO963" ca="1">IFERROR(INDEX(Forecast_Capex_Input!BP$12:BP$286,$X963)
*(INDEX(Forecast_Capex_Input!$H$12:$H$286,$X963)=Repex),0)
*$DM963</f>
        <v>0</v>
      </c>
      <c r="DP963" s="188" cm="1">
        <f t="array" aca="1" ref="DP963" ca="1">IFERROR(INDEX(Forecast_Capex_Input!BQ$12:BQ$286,$X963)
*(INDEX(Forecast_Capex_Input!$H$12:$H$286,$X963)=Repex),0)
*$DM963</f>
        <v>0</v>
      </c>
      <c r="DQ963" s="188" cm="1">
        <f t="array" aca="1" ref="DQ963" ca="1">IFERROR(INDEX(Forecast_Capex_Input!BR$12:BR$286,$X963)
*(INDEX(Forecast_Capex_Input!$H$12:$H$286,$X963)=Repex),0)
*$DM963</f>
        <v>0</v>
      </c>
      <c r="DR963" s="188" cm="1">
        <f t="array" aca="1" ref="DR963" ca="1">IFERROR(INDEX(Forecast_Capex_Input!BS$12:BS$286,$X963)
*(INDEX(Forecast_Capex_Input!$H$12:$H$286,$X963)=Repex),0)
*$DM963</f>
        <v>0</v>
      </c>
      <c r="DS963" s="165"/>
      <c r="DT963" s="188" t="b" cm="1">
        <f t="array" aca="1" ref="DT963" ca="1">OR($G963=Forecast_Capex_Input!$BU$8:$BU$10)</f>
        <v>0</v>
      </c>
      <c r="DU963" s="188" cm="1">
        <f t="array" aca="1" ref="DU963" ca="1">IFERROR(INDEX(Forecast_Capex_Input!BV$12:BV$286,$X963)
*(INDEX(Forecast_Capex_Input!$H$12:$H$286,$X963)=Repex),0)
*$DT963</f>
        <v>0</v>
      </c>
      <c r="DV963" s="188" cm="1">
        <f t="array" aca="1" ref="DV963" ca="1">IFERROR(INDEX(Forecast_Capex_Input!BW$12:BW$286,$X963)
*(INDEX(Forecast_Capex_Input!$H$12:$H$286,$X963)=Repex),0)
*$DT963</f>
        <v>0</v>
      </c>
      <c r="DW963" s="188" cm="1">
        <f t="array" aca="1" ref="DW963" ca="1">IFERROR(INDEX(Forecast_Capex_Input!BX$12:BX$286,$X963)
*(INDEX(Forecast_Capex_Input!$H$12:$H$286,$X963)=Repex),0)
*$DT963</f>
        <v>0</v>
      </c>
      <c r="DX963" s="188" cm="1">
        <f t="array" aca="1" ref="DX963" ca="1">IFERROR(INDEX(Forecast_Capex_Input!BY$12:BY$286,$X963)
*(INDEX(Forecast_Capex_Input!$H$12:$H$286,$X963)=Repex),0)
*$DT963</f>
        <v>0</v>
      </c>
      <c r="DY963" s="188" cm="1">
        <f t="array" aca="1" ref="DY963" ca="1">IFERROR(INDEX(Forecast_Capex_Input!BZ$12:BZ$286,$X963)
*(INDEX(Forecast_Capex_Input!$H$12:$H$286,$X963)=Repex),0)
*$DT963</f>
        <v>0</v>
      </c>
      <c r="DZ963" s="188" cm="1">
        <f t="array" aca="1" ref="DZ963" ca="1">IFERROR(INDEX(Forecast_Capex_Input!CA$12:CA$286,$X963)
*(INDEX(Forecast_Capex_Input!$H$12:$H$286,$X963)=Repex),0)
*$DT963</f>
        <v>0</v>
      </c>
      <c r="EA963" s="188" cm="1">
        <f t="array" aca="1" ref="EA963" ca="1">IFERROR(INDEX(Forecast_Capex_Input!CB$12:CB$286,$X963)
*(INDEX(Forecast_Capex_Input!$H$12:$H$286,$X963)=Repex),0)
*$DT963</f>
        <v>0</v>
      </c>
      <c r="EB963" s="188" cm="1">
        <f t="array" aca="1" ref="EB963" ca="1">IFERROR(INDEX(Forecast_Capex_Input!CC$12:CC$286,$X963)
*(INDEX(Forecast_Capex_Input!$H$12:$H$286,$X963)=Repex),0)
*$DT963</f>
        <v>0</v>
      </c>
      <c r="EC963" s="165"/>
      <c r="ED963" s="226" t="str">
        <f t="shared" si="655"/>
        <v>N/A</v>
      </c>
      <c r="EE963" s="174" t="s">
        <v>15</v>
      </c>
    </row>
    <row r="964" spans="3:135" x14ac:dyDescent="0.2">
      <c r="C964" s="174">
        <f t="shared" si="656"/>
        <v>954</v>
      </c>
      <c r="D964" s="167" t="str" cm="1">
        <f t="array" ref="D964">IFERROR(INDEX(Forecast_Capex_Input!$D$12:$D$286,$X964),NA)</f>
        <v>N/A</v>
      </c>
      <c r="E964" s="172" t="str" cm="1">
        <f t="array" ref="E964">IF($X964=NA,NA,INDEX(Forecast_Capex_Input!$E$12:$E$286,$X964))</f>
        <v>N/A</v>
      </c>
      <c r="F964" s="167" t="str" cm="1">
        <f t="array" aca="1" ref="F964" ca="1">IFERROR(INDEX(General!$E$25:$E$26,$Y964),NA)</f>
        <v>N/A</v>
      </c>
      <c r="G964" s="167" t="str" cm="1">
        <f t="array" aca="1" ref="G964" ca="1">IFERROR(INDEX(Forecast_Capex_Input!$AI$11:$BB$11,$AA964),NA)</f>
        <v>N/A</v>
      </c>
      <c r="H964" s="189" t="str" cm="1">
        <f t="array" aca="1" ref="H964" ca="1">IFERROR(INDEX(Forecast_Capex_Input!$AI$12:$BB$286,$X964,$AA964),NA)</f>
        <v>N/A</v>
      </c>
      <c r="I964" s="199" t="str" cm="1">
        <f t="array" ref="I964">IFERROR(INDEX(Forecast_Capex_Input!$F$12:$F$286,$X964),NA)</f>
        <v>N/A</v>
      </c>
      <c r="J964" s="199" t="str" cm="1">
        <f t="array" ref="J964">IFERROR(INDEX(Forecast_Capex_Input!G$12:G$286,$X964),NA)</f>
        <v>N/A</v>
      </c>
      <c r="K964" s="199" t="str" cm="1">
        <f t="array" ref="K964">IFERROR(INDEX(Forecast_Capex_Input!H$12:H$286,$X964),NA)</f>
        <v>N/A</v>
      </c>
      <c r="L964" s="199" t="str" cm="1">
        <f t="array" ref="L964">IFERROR(INDEX(Forecast_Capex_Input!I$12:I$286,$X964),NA)</f>
        <v>N/A</v>
      </c>
      <c r="M964" s="199" t="str" cm="1">
        <f t="array" ref="M964">IFERROR(INDEX(Forecast_Capex_Input!J$12:J$286,$X964),NA)</f>
        <v>N/A</v>
      </c>
      <c r="N964" s="199" t="str" cm="1">
        <f t="array" ref="N964">IFERROR(INDEX(Forecast_Capex_Input!K$12:K$286,$X964),NA)</f>
        <v>N/A</v>
      </c>
      <c r="O964" s="199" t="str" cm="1">
        <f t="array" ref="O964">IFERROR(INDEX(Forecast_Capex_Input!L$12:L$286,$X964),NA)</f>
        <v>N/A</v>
      </c>
      <c r="P964" s="199" t="str" cm="1">
        <f t="array" ref="P964">IFERROR(INDEX(Forecast_Capex_Input!M$12:M$286,$X964),NA)</f>
        <v>N/A</v>
      </c>
      <c r="Q964" s="172" t="str" cm="1">
        <f t="array" ref="Q964">IFERROR(INDEX(Forecast_Capex_Input!N$12:N$286,$X964),NA)</f>
        <v>N/A</v>
      </c>
      <c r="R964" s="265" cm="1">
        <f t="array" ref="R964">IFERROR(INDEX(Forecast_Capex_Input!O$12:O$286,$X964),0)</f>
        <v>0</v>
      </c>
      <c r="S964" s="172" cm="1">
        <f t="array" ref="S964">IFERROR(INDEX(Forecast_Capex_Input!P$12:P$286,$X964),0)</f>
        <v>0</v>
      </c>
      <c r="T964" s="199" t="str" cm="1">
        <f t="array" aca="1" ref="T964" ca="1">IFERROR(INDEX(General!$K$84:$K$103,$AA964),NA)</f>
        <v>N/A</v>
      </c>
      <c r="U964" s="188" cm="1">
        <f t="array" aca="1" ref="U964" ca="1">IFERROR(
IF($F964=General!$E$25,INDEX(Forecast_Capex_Input!S$12:S$286,$X964),
INDEX(Forecast_Capex_Input!T$12:T$286,$X964)),0)</f>
        <v>0</v>
      </c>
      <c r="V964" s="222" t="b">
        <f>IFERROR(INDEX(Overheads!$T$19:$T$26,MATCH($I964,Overheads!$E$19:$E$26,0)),FALSE)</f>
        <v>0</v>
      </c>
      <c r="W964" s="165"/>
      <c r="X964" s="174" t="str">
        <f>IFERROR(
IF(MATCH($C964,Forecast_Capex_Input!$CI$12:$CI$286,1)+1&gt;MAX(Forecast_Capex_Input!$C$12:$C$286),NA,
MATCH($C964,Forecast_Capex_Input!$CI$12:$CI$286,1)+1),1)</f>
        <v>N/A</v>
      </c>
      <c r="Y964" s="174" t="str" cm="1">
        <f t="array" aca="1" ref="Y964" ca="1">IFERROR(
IF(X963&lt;&gt;X964,1,
IF(COUNTIF(OFFSET(Y963,0,0,-INDEX(Forecast_Capex_Input!$CG$12:$CG$286,$X964)),Y963)=INDEX(Forecast_Capex_Input!$CG$12:$CG$286,$X964),Y963+1,Y963)),NA)</f>
        <v>N/A</v>
      </c>
      <c r="Z964" s="174" t="str" cm="1">
        <f t="array" ref="Z964">IFERROR($C964-IF($X964=1,1,INDEX(Forecast_Capex_Input!$CI$12:$CI$286,$X964-1))+1,NA)</f>
        <v>N/A</v>
      </c>
      <c r="AA964" s="174" t="str" cm="1">
        <f t="array" aca="1" ref="AA964" ca="1">IFERROR(IF(Y964=1,
INDEX(Forecast_Capex_Input!$AI$10:$BB$10,SMALL(IF(INDEX(Forecast_Capex_Input!$AI$12:$BB$286,$X964,0)&gt;0,COLUMN(Forecast_Capex_Input!$AI$10:$BB$10)-COLUMN(Forecast_Capex_Input!$AI$12)+1),ROWS(OFFSET(AA963,0,0,-$Z964)))),
OFFSET(AA963,-INDEX(Forecast_Capex_Input!$CG$12:$CG$286,$X964)+1,0)),NA)</f>
        <v>N/A</v>
      </c>
      <c r="AB964" s="174" t="str">
        <f t="shared" ca="1" si="625"/>
        <v>N/A</v>
      </c>
      <c r="AC964" s="222" t="b">
        <f t="shared" si="657"/>
        <v>0</v>
      </c>
      <c r="AD964" s="220" t="b">
        <v>0</v>
      </c>
      <c r="AE964" s="222" t="b">
        <f t="shared" si="626"/>
        <v>1</v>
      </c>
      <c r="AF964" s="165"/>
      <c r="AG964" s="215">
        <v>0</v>
      </c>
      <c r="AH964" s="215">
        <v>0</v>
      </c>
      <c r="AI964" s="215">
        <v>0</v>
      </c>
      <c r="AJ964" s="215">
        <v>0</v>
      </c>
      <c r="AK964" s="215">
        <v>0</v>
      </c>
      <c r="AL964" s="155">
        <v>0</v>
      </c>
      <c r="AM964" s="165"/>
      <c r="AN964" s="215" cm="1">
        <f t="array" aca="1" ref="AN964" ca="1">IFERROR(INDEX(General!O$33:O$34,$AB964)
*AG964,0)</f>
        <v>0</v>
      </c>
      <c r="AO964" s="215" cm="1">
        <f t="array" aca="1" ref="AO964" ca="1">IFERROR(INDEX(General!P$33:P$34,$AB964)
*AH964,0)</f>
        <v>0</v>
      </c>
      <c r="AP964" s="215" cm="1">
        <f t="array" aca="1" ref="AP964" ca="1">IFERROR(INDEX(General!Q$33:Q$34,$AB964)
*AI964,0)</f>
        <v>0</v>
      </c>
      <c r="AQ964" s="215" cm="1">
        <f t="array" aca="1" ref="AQ964" ca="1">IFERROR(INDEX(General!R$33:R$34,$AB964)
*AJ964,0)</f>
        <v>0</v>
      </c>
      <c r="AR964" s="215" cm="1">
        <f t="array" aca="1" ref="AR964" ca="1">IFERROR(INDEX(General!S$33:S$34,$AB964)
*AK964,0)</f>
        <v>0</v>
      </c>
      <c r="AS964" s="155">
        <f t="shared" ca="1" si="658"/>
        <v>0</v>
      </c>
      <c r="AT964" s="165"/>
      <c r="AU964" s="215">
        <f ca="1">IF($AE964=FALSE,AN964*Overheads!$R$24*$V964,
IFERROR(Overheads!$O$49*$V964*AN964,0)
+IFERROR(Overheads!Q$59*$V964*(AN964/Overheads!Q$68),0))</f>
        <v>0</v>
      </c>
      <c r="AV964" s="215">
        <f ca="1">IF($AE964=FALSE,AO964*Overheads!$R$24*$V964,
IFERROR(Overheads!$O$49*$V964*AO964,0)
+IFERROR(Overheads!R$59*$V964*(AO964/Overheads!R$68),0))</f>
        <v>0</v>
      </c>
      <c r="AW964" s="215">
        <f ca="1">IF($AE964=FALSE,AP964*Overheads!$R$24*$V964,
IFERROR(Overheads!$O$49*$V964*AP964,0)
+IFERROR(Overheads!S$59*$V964*(AP964/Overheads!S$68),0))</f>
        <v>0</v>
      </c>
      <c r="AX964" s="215">
        <f ca="1">IF($AE964=FALSE,AQ964*Overheads!$R$24*$V964,
IFERROR(Overheads!$O$49*$V964*AQ964,0)
+IFERROR(Overheads!T$59*$V964*(AQ964/Overheads!T$68),0))</f>
        <v>0</v>
      </c>
      <c r="AY964" s="215">
        <f ca="1">IF($AE964=FALSE,AR964*Overheads!$R$24*$V964,
IFERROR(Overheads!$O$49*$V964*AR964,0)
+IFERROR(Overheads!U$59*$V964*(AR964/Overheads!U$68),0))</f>
        <v>0</v>
      </c>
      <c r="AZ964" s="155">
        <f t="shared" ca="1" si="659"/>
        <v>0</v>
      </c>
      <c r="BA964" s="165"/>
      <c r="BB964" s="215">
        <f ca="1">IF($AE964=FALSE,AN964*Overheads!$S$25,
IFERROR(Overheads!$O$50*AN964,0)
+IFERROR(Overheads!Q$60*(AN964/Overheads!Q$66),0))</f>
        <v>0</v>
      </c>
      <c r="BC964" s="215">
        <f ca="1">IF($AE964=FALSE,AO964*Overheads!$S$25,
IFERROR(Overheads!$O$50*AO964,0)
+IFERROR(Overheads!R$60*(AO964/Overheads!R$66),0))</f>
        <v>0</v>
      </c>
      <c r="BD964" s="215">
        <f ca="1">IF($AE964=FALSE,AP964*Overheads!$S$25,
IFERROR(Overheads!$O$50*AP964,0)
+IFERROR(Overheads!S$60*(AP964/Overheads!S$66),0))</f>
        <v>0</v>
      </c>
      <c r="BE964" s="215">
        <f ca="1">IF($AE964=FALSE,AQ964*Overheads!$S$25,
IFERROR(Overheads!$O$50*AQ964,0)
+IFERROR(Overheads!T$60*(AQ964/Overheads!T$66),0))</f>
        <v>0</v>
      </c>
      <c r="BF964" s="215">
        <f ca="1">IF($AE964=FALSE,AR964*Overheads!$S$25,
IFERROR(Overheads!$O$50*AR964,0)
+IFERROR(Overheads!U$60*(AR964/Overheads!U$66),0))</f>
        <v>0</v>
      </c>
      <c r="BG964" s="155">
        <f t="shared" ca="1" si="660"/>
        <v>0</v>
      </c>
      <c r="BH964" s="165"/>
      <c r="BI964" s="215">
        <f t="shared" ca="1" si="661"/>
        <v>0</v>
      </c>
      <c r="BJ964" s="215">
        <f t="shared" ca="1" si="627"/>
        <v>0</v>
      </c>
      <c r="BK964" s="215">
        <f t="shared" ca="1" si="628"/>
        <v>0</v>
      </c>
      <c r="BL964" s="215">
        <f t="shared" ca="1" si="629"/>
        <v>0</v>
      </c>
      <c r="BM964" s="215">
        <f t="shared" ca="1" si="630"/>
        <v>0</v>
      </c>
      <c r="BN964" s="155">
        <f t="shared" ca="1" si="662"/>
        <v>0</v>
      </c>
      <c r="BO964" s="165"/>
      <c r="BP964" s="187" cm="1">
        <f t="array" ref="BP964">IFERROR(IF($X964=$X963,BP963,INDEX(Forecast_Capex_Input!AC$12:AC$286,$X964)),0)</f>
        <v>0</v>
      </c>
      <c r="BQ964" s="187" cm="1">
        <f t="array" ref="BQ964">IFERROR(IF($X964=$X963,BQ963,INDEX(Forecast_Capex_Input!AD$12:AD$286,$X964)),0)</f>
        <v>0</v>
      </c>
      <c r="BR964" s="187" cm="1">
        <f t="array" ref="BR964">IFERROR(IF($X964=$X963,BR963,INDEX(Forecast_Capex_Input!AE$12:AE$286,$X964)),0)</f>
        <v>0</v>
      </c>
      <c r="BS964" s="187" cm="1">
        <f t="array" ref="BS964">IFERROR(IF($X964=$X963,BS963,INDEX(Forecast_Capex_Input!AF$12:AF$286,$X964)),0)</f>
        <v>0</v>
      </c>
      <c r="BT964" s="187" cm="1">
        <f t="array" ref="BT964">IFERROR(IF($X964=$X963,BT963,INDEX(Forecast_Capex_Input!AG$12:AG$286,$X964)),0)</f>
        <v>0</v>
      </c>
      <c r="BU964" s="165"/>
      <c r="BV964" s="215">
        <f t="shared" si="631"/>
        <v>0</v>
      </c>
      <c r="BW964" s="215">
        <f t="shared" si="632"/>
        <v>0</v>
      </c>
      <c r="BX964" s="215">
        <f t="shared" si="633"/>
        <v>0</v>
      </c>
      <c r="BY964" s="215">
        <f t="shared" si="634"/>
        <v>0</v>
      </c>
      <c r="BZ964" s="215">
        <f t="shared" si="635"/>
        <v>0</v>
      </c>
      <c r="CA964" s="155">
        <f t="shared" si="663"/>
        <v>0</v>
      </c>
      <c r="CB964" s="165"/>
      <c r="CC964" s="215">
        <f t="shared" si="636"/>
        <v>0</v>
      </c>
      <c r="CD964" s="215">
        <f t="shared" si="637"/>
        <v>0</v>
      </c>
      <c r="CE964" s="215">
        <f t="shared" si="638"/>
        <v>0</v>
      </c>
      <c r="CF964" s="215">
        <f t="shared" si="639"/>
        <v>0</v>
      </c>
      <c r="CG964" s="215">
        <f t="shared" si="640"/>
        <v>0</v>
      </c>
      <c r="CH964" s="155">
        <f t="shared" si="664"/>
        <v>0</v>
      </c>
      <c r="CI964" s="165"/>
      <c r="CJ964" s="215">
        <f t="shared" si="641"/>
        <v>0</v>
      </c>
      <c r="CK964" s="215">
        <f t="shared" si="642"/>
        <v>0</v>
      </c>
      <c r="CL964" s="215">
        <f t="shared" si="643"/>
        <v>0</v>
      </c>
      <c r="CM964" s="215">
        <f t="shared" si="644"/>
        <v>0</v>
      </c>
      <c r="CN964" s="215">
        <f t="shared" si="645"/>
        <v>0</v>
      </c>
      <c r="CO964" s="155">
        <f t="shared" si="665"/>
        <v>0</v>
      </c>
      <c r="CP964" s="165"/>
      <c r="CQ964" s="223">
        <f t="shared" si="646"/>
        <v>0</v>
      </c>
      <c r="CR964" s="223">
        <f t="shared" si="647"/>
        <v>0</v>
      </c>
      <c r="CS964" s="223">
        <f t="shared" si="648"/>
        <v>0</v>
      </c>
      <c r="CT964" s="223">
        <f t="shared" si="649"/>
        <v>0</v>
      </c>
      <c r="CU964" s="223">
        <f t="shared" si="650"/>
        <v>0</v>
      </c>
      <c r="CV964" s="155">
        <f t="shared" si="666"/>
        <v>0</v>
      </c>
      <c r="CW964" s="165"/>
      <c r="CX964" s="215">
        <f t="shared" si="667"/>
        <v>0</v>
      </c>
      <c r="CY964" s="215">
        <f t="shared" si="651"/>
        <v>0</v>
      </c>
      <c r="CZ964" s="215">
        <f t="shared" si="652"/>
        <v>0</v>
      </c>
      <c r="DA964" s="215">
        <f t="shared" si="653"/>
        <v>0</v>
      </c>
      <c r="DB964" s="215">
        <f t="shared" si="654"/>
        <v>0</v>
      </c>
      <c r="DC964" s="155">
        <f t="shared" si="668"/>
        <v>0</v>
      </c>
      <c r="DD964" s="165"/>
      <c r="DE964" s="188" t="b" cm="1">
        <f t="array" aca="1" ref="DE964" ca="1">OR($G964=Forecast_Capex_Input!$BF$8:$BF$10)</f>
        <v>0</v>
      </c>
      <c r="DF964" s="188" cm="1">
        <f t="array" aca="1" ref="DF964" ca="1">IFERROR(INDEX(Forecast_Capex_Input!BG$12:BG$286,$X964)
*(INDEX(Forecast_Capex_Input!$H$12:$H$286,$X964)=Repex),0)
*$DE964</f>
        <v>0</v>
      </c>
      <c r="DG964" s="188" cm="1">
        <f t="array" aca="1" ref="DG964" ca="1">IFERROR(INDEX(Forecast_Capex_Input!BH$12:BH$286,$X964)
*(INDEX(Forecast_Capex_Input!$H$12:$H$286,$X964)=Repex),0)
*$DE964</f>
        <v>0</v>
      </c>
      <c r="DH964" s="188" cm="1">
        <f t="array" aca="1" ref="DH964" ca="1">IFERROR(INDEX(Forecast_Capex_Input!BI$12:BI$286,$X964)
*(INDEX(Forecast_Capex_Input!$H$12:$H$286,$X964)=Repex),0)
*$DE964</f>
        <v>0</v>
      </c>
      <c r="DI964" s="188" cm="1">
        <f t="array" aca="1" ref="DI964" ca="1">IFERROR(INDEX(Forecast_Capex_Input!BJ$12:BJ$286,$X964)
*(INDEX(Forecast_Capex_Input!$H$12:$H$286,$X964)=Repex),0)
*$DE964</f>
        <v>0</v>
      </c>
      <c r="DJ964" s="188" cm="1">
        <f t="array" aca="1" ref="DJ964" ca="1">IFERROR(INDEX(Forecast_Capex_Input!BK$12:BK$286,$X964)
*(INDEX(Forecast_Capex_Input!$H$12:$H$286,$X964)=Repex),0)
*$DE964</f>
        <v>0</v>
      </c>
      <c r="DK964" s="188" cm="1">
        <f t="array" aca="1" ref="DK964" ca="1">IFERROR(INDEX(Forecast_Capex_Input!BL$12:BL$286,$X964)
*(INDEX(Forecast_Capex_Input!$H$12:$H$286,$X964)=Repex),0)
*$DE964</f>
        <v>0</v>
      </c>
      <c r="DL964" s="165"/>
      <c r="DM964" s="188" t="b" cm="1">
        <f t="array" aca="1" ref="DM964" ca="1">OR($G964=Forecast_Capex_Input!$BN$8:$BN$9)</f>
        <v>0</v>
      </c>
      <c r="DN964" s="188" cm="1">
        <f t="array" aca="1" ref="DN964" ca="1">IFERROR(INDEX(Forecast_Capex_Input!BO$12:BO$286,$X964)
*(INDEX(Forecast_Capex_Input!$H$12:$H$286,$X964)=Repex),0)
*$DM964</f>
        <v>0</v>
      </c>
      <c r="DO964" s="188" cm="1">
        <f t="array" aca="1" ref="DO964" ca="1">IFERROR(INDEX(Forecast_Capex_Input!BP$12:BP$286,$X964)
*(INDEX(Forecast_Capex_Input!$H$12:$H$286,$X964)=Repex),0)
*$DM964</f>
        <v>0</v>
      </c>
      <c r="DP964" s="188" cm="1">
        <f t="array" aca="1" ref="DP964" ca="1">IFERROR(INDEX(Forecast_Capex_Input!BQ$12:BQ$286,$X964)
*(INDEX(Forecast_Capex_Input!$H$12:$H$286,$X964)=Repex),0)
*$DM964</f>
        <v>0</v>
      </c>
      <c r="DQ964" s="188" cm="1">
        <f t="array" aca="1" ref="DQ964" ca="1">IFERROR(INDEX(Forecast_Capex_Input!BR$12:BR$286,$X964)
*(INDEX(Forecast_Capex_Input!$H$12:$H$286,$X964)=Repex),0)
*$DM964</f>
        <v>0</v>
      </c>
      <c r="DR964" s="188" cm="1">
        <f t="array" aca="1" ref="DR964" ca="1">IFERROR(INDEX(Forecast_Capex_Input!BS$12:BS$286,$X964)
*(INDEX(Forecast_Capex_Input!$H$12:$H$286,$X964)=Repex),0)
*$DM964</f>
        <v>0</v>
      </c>
      <c r="DS964" s="165"/>
      <c r="DT964" s="188" t="b" cm="1">
        <f t="array" aca="1" ref="DT964" ca="1">OR($G964=Forecast_Capex_Input!$BU$8:$BU$10)</f>
        <v>0</v>
      </c>
      <c r="DU964" s="188" cm="1">
        <f t="array" aca="1" ref="DU964" ca="1">IFERROR(INDEX(Forecast_Capex_Input!BV$12:BV$286,$X964)
*(INDEX(Forecast_Capex_Input!$H$12:$H$286,$X964)=Repex),0)
*$DT964</f>
        <v>0</v>
      </c>
      <c r="DV964" s="188" cm="1">
        <f t="array" aca="1" ref="DV964" ca="1">IFERROR(INDEX(Forecast_Capex_Input!BW$12:BW$286,$X964)
*(INDEX(Forecast_Capex_Input!$H$12:$H$286,$X964)=Repex),0)
*$DT964</f>
        <v>0</v>
      </c>
      <c r="DW964" s="188" cm="1">
        <f t="array" aca="1" ref="DW964" ca="1">IFERROR(INDEX(Forecast_Capex_Input!BX$12:BX$286,$X964)
*(INDEX(Forecast_Capex_Input!$H$12:$H$286,$X964)=Repex),0)
*$DT964</f>
        <v>0</v>
      </c>
      <c r="DX964" s="188" cm="1">
        <f t="array" aca="1" ref="DX964" ca="1">IFERROR(INDEX(Forecast_Capex_Input!BY$12:BY$286,$X964)
*(INDEX(Forecast_Capex_Input!$H$12:$H$286,$X964)=Repex),0)
*$DT964</f>
        <v>0</v>
      </c>
      <c r="DY964" s="188" cm="1">
        <f t="array" aca="1" ref="DY964" ca="1">IFERROR(INDEX(Forecast_Capex_Input!BZ$12:BZ$286,$X964)
*(INDEX(Forecast_Capex_Input!$H$12:$H$286,$X964)=Repex),0)
*$DT964</f>
        <v>0</v>
      </c>
      <c r="DZ964" s="188" cm="1">
        <f t="array" aca="1" ref="DZ964" ca="1">IFERROR(INDEX(Forecast_Capex_Input!CA$12:CA$286,$X964)
*(INDEX(Forecast_Capex_Input!$H$12:$H$286,$X964)=Repex),0)
*$DT964</f>
        <v>0</v>
      </c>
      <c r="EA964" s="188" cm="1">
        <f t="array" aca="1" ref="EA964" ca="1">IFERROR(INDEX(Forecast_Capex_Input!CB$12:CB$286,$X964)
*(INDEX(Forecast_Capex_Input!$H$12:$H$286,$X964)=Repex),0)
*$DT964</f>
        <v>0</v>
      </c>
      <c r="EB964" s="188" cm="1">
        <f t="array" aca="1" ref="EB964" ca="1">IFERROR(INDEX(Forecast_Capex_Input!CC$12:CC$286,$X964)
*(INDEX(Forecast_Capex_Input!$H$12:$H$286,$X964)=Repex),0)
*$DT964</f>
        <v>0</v>
      </c>
      <c r="EC964" s="165"/>
      <c r="ED964" s="226" t="str">
        <f t="shared" si="655"/>
        <v>N/A</v>
      </c>
      <c r="EE964" s="174" t="s">
        <v>15</v>
      </c>
    </row>
    <row r="965" spans="3:135" x14ac:dyDescent="0.2">
      <c r="C965" s="174">
        <f t="shared" si="656"/>
        <v>955</v>
      </c>
      <c r="D965" s="167" t="str" cm="1">
        <f t="array" ref="D965">IFERROR(INDEX(Forecast_Capex_Input!$D$12:$D$286,$X965),NA)</f>
        <v>N/A</v>
      </c>
      <c r="E965" s="172" t="str" cm="1">
        <f t="array" ref="E965">IF($X965=NA,NA,INDEX(Forecast_Capex_Input!$E$12:$E$286,$X965))</f>
        <v>N/A</v>
      </c>
      <c r="F965" s="167" t="str" cm="1">
        <f t="array" aca="1" ref="F965" ca="1">IFERROR(INDEX(General!$E$25:$E$26,$Y965),NA)</f>
        <v>N/A</v>
      </c>
      <c r="G965" s="167" t="str" cm="1">
        <f t="array" aca="1" ref="G965" ca="1">IFERROR(INDEX(Forecast_Capex_Input!$AI$11:$BB$11,$AA965),NA)</f>
        <v>N/A</v>
      </c>
      <c r="H965" s="189" t="str" cm="1">
        <f t="array" aca="1" ref="H965" ca="1">IFERROR(INDEX(Forecast_Capex_Input!$AI$12:$BB$286,$X965,$AA965),NA)</f>
        <v>N/A</v>
      </c>
      <c r="I965" s="199" t="str" cm="1">
        <f t="array" ref="I965">IFERROR(INDEX(Forecast_Capex_Input!$F$12:$F$286,$X965),NA)</f>
        <v>N/A</v>
      </c>
      <c r="J965" s="199" t="str" cm="1">
        <f t="array" ref="J965">IFERROR(INDEX(Forecast_Capex_Input!G$12:G$286,$X965),NA)</f>
        <v>N/A</v>
      </c>
      <c r="K965" s="199" t="str" cm="1">
        <f t="array" ref="K965">IFERROR(INDEX(Forecast_Capex_Input!H$12:H$286,$X965),NA)</f>
        <v>N/A</v>
      </c>
      <c r="L965" s="199" t="str" cm="1">
        <f t="array" ref="L965">IFERROR(INDEX(Forecast_Capex_Input!I$12:I$286,$X965),NA)</f>
        <v>N/A</v>
      </c>
      <c r="M965" s="199" t="str" cm="1">
        <f t="array" ref="M965">IFERROR(INDEX(Forecast_Capex_Input!J$12:J$286,$X965),NA)</f>
        <v>N/A</v>
      </c>
      <c r="N965" s="199" t="str" cm="1">
        <f t="array" ref="N965">IFERROR(INDEX(Forecast_Capex_Input!K$12:K$286,$X965),NA)</f>
        <v>N/A</v>
      </c>
      <c r="O965" s="199" t="str" cm="1">
        <f t="array" ref="O965">IFERROR(INDEX(Forecast_Capex_Input!L$12:L$286,$X965),NA)</f>
        <v>N/A</v>
      </c>
      <c r="P965" s="199" t="str" cm="1">
        <f t="array" ref="P965">IFERROR(INDEX(Forecast_Capex_Input!M$12:M$286,$X965),NA)</f>
        <v>N/A</v>
      </c>
      <c r="Q965" s="172" t="str" cm="1">
        <f t="array" ref="Q965">IFERROR(INDEX(Forecast_Capex_Input!N$12:N$286,$X965),NA)</f>
        <v>N/A</v>
      </c>
      <c r="R965" s="265" cm="1">
        <f t="array" ref="R965">IFERROR(INDEX(Forecast_Capex_Input!O$12:O$286,$X965),0)</f>
        <v>0</v>
      </c>
      <c r="S965" s="172" cm="1">
        <f t="array" ref="S965">IFERROR(INDEX(Forecast_Capex_Input!P$12:P$286,$X965),0)</f>
        <v>0</v>
      </c>
      <c r="T965" s="199" t="str" cm="1">
        <f t="array" aca="1" ref="T965" ca="1">IFERROR(INDEX(General!$K$84:$K$103,$AA965),NA)</f>
        <v>N/A</v>
      </c>
      <c r="U965" s="188" cm="1">
        <f t="array" aca="1" ref="U965" ca="1">IFERROR(
IF($F965=General!$E$25,INDEX(Forecast_Capex_Input!S$12:S$286,$X965),
INDEX(Forecast_Capex_Input!T$12:T$286,$X965)),0)</f>
        <v>0</v>
      </c>
      <c r="V965" s="222" t="b">
        <f>IFERROR(INDEX(Overheads!$T$19:$T$26,MATCH($I965,Overheads!$E$19:$E$26,0)),FALSE)</f>
        <v>0</v>
      </c>
      <c r="W965" s="165"/>
      <c r="X965" s="174" t="str">
        <f>IFERROR(
IF(MATCH($C965,Forecast_Capex_Input!$CI$12:$CI$286,1)+1&gt;MAX(Forecast_Capex_Input!$C$12:$C$286),NA,
MATCH($C965,Forecast_Capex_Input!$CI$12:$CI$286,1)+1),1)</f>
        <v>N/A</v>
      </c>
      <c r="Y965" s="174" t="str" cm="1">
        <f t="array" aca="1" ref="Y965" ca="1">IFERROR(
IF(X964&lt;&gt;X965,1,
IF(COUNTIF(OFFSET(Y964,0,0,-INDEX(Forecast_Capex_Input!$CG$12:$CG$286,$X965)),Y964)=INDEX(Forecast_Capex_Input!$CG$12:$CG$286,$X965),Y964+1,Y964)),NA)</f>
        <v>N/A</v>
      </c>
      <c r="Z965" s="174" t="str" cm="1">
        <f t="array" ref="Z965">IFERROR($C965-IF($X965=1,1,INDEX(Forecast_Capex_Input!$CI$12:$CI$286,$X965-1))+1,NA)</f>
        <v>N/A</v>
      </c>
      <c r="AA965" s="174" t="str" cm="1">
        <f t="array" aca="1" ref="AA965" ca="1">IFERROR(IF(Y965=1,
INDEX(Forecast_Capex_Input!$AI$10:$BB$10,SMALL(IF(INDEX(Forecast_Capex_Input!$AI$12:$BB$286,$X965,0)&gt;0,COLUMN(Forecast_Capex_Input!$AI$10:$BB$10)-COLUMN(Forecast_Capex_Input!$AI$12)+1),ROWS(OFFSET(AA964,0,0,-$Z965)))),
OFFSET(AA964,-INDEX(Forecast_Capex_Input!$CG$12:$CG$286,$X965)+1,0)),NA)</f>
        <v>N/A</v>
      </c>
      <c r="AB965" s="174" t="str">
        <f t="shared" ca="1" si="625"/>
        <v>N/A</v>
      </c>
      <c r="AC965" s="222" t="b">
        <f t="shared" si="657"/>
        <v>0</v>
      </c>
      <c r="AD965" s="220" t="b">
        <v>0</v>
      </c>
      <c r="AE965" s="222" t="b">
        <f t="shared" si="626"/>
        <v>1</v>
      </c>
      <c r="AF965" s="165"/>
      <c r="AG965" s="215">
        <v>0</v>
      </c>
      <c r="AH965" s="215">
        <v>0</v>
      </c>
      <c r="AI965" s="215">
        <v>0</v>
      </c>
      <c r="AJ965" s="215">
        <v>0</v>
      </c>
      <c r="AK965" s="215">
        <v>0</v>
      </c>
      <c r="AL965" s="155">
        <v>0</v>
      </c>
      <c r="AM965" s="165"/>
      <c r="AN965" s="215" cm="1">
        <f t="array" aca="1" ref="AN965" ca="1">IFERROR(INDEX(General!O$33:O$34,$AB965)
*AG965,0)</f>
        <v>0</v>
      </c>
      <c r="AO965" s="215" cm="1">
        <f t="array" aca="1" ref="AO965" ca="1">IFERROR(INDEX(General!P$33:P$34,$AB965)
*AH965,0)</f>
        <v>0</v>
      </c>
      <c r="AP965" s="215" cm="1">
        <f t="array" aca="1" ref="AP965" ca="1">IFERROR(INDEX(General!Q$33:Q$34,$AB965)
*AI965,0)</f>
        <v>0</v>
      </c>
      <c r="AQ965" s="215" cm="1">
        <f t="array" aca="1" ref="AQ965" ca="1">IFERROR(INDEX(General!R$33:R$34,$AB965)
*AJ965,0)</f>
        <v>0</v>
      </c>
      <c r="AR965" s="215" cm="1">
        <f t="array" aca="1" ref="AR965" ca="1">IFERROR(INDEX(General!S$33:S$34,$AB965)
*AK965,0)</f>
        <v>0</v>
      </c>
      <c r="AS965" s="155">
        <f t="shared" ca="1" si="658"/>
        <v>0</v>
      </c>
      <c r="AT965" s="165"/>
      <c r="AU965" s="215">
        <f ca="1">IF($AE965=FALSE,AN965*Overheads!$R$24*$V965,
IFERROR(Overheads!$O$49*$V965*AN965,0)
+IFERROR(Overheads!Q$59*$V965*(AN965/Overheads!Q$68),0))</f>
        <v>0</v>
      </c>
      <c r="AV965" s="215">
        <f ca="1">IF($AE965=FALSE,AO965*Overheads!$R$24*$V965,
IFERROR(Overheads!$O$49*$V965*AO965,0)
+IFERROR(Overheads!R$59*$V965*(AO965/Overheads!R$68),0))</f>
        <v>0</v>
      </c>
      <c r="AW965" s="215">
        <f ca="1">IF($AE965=FALSE,AP965*Overheads!$R$24*$V965,
IFERROR(Overheads!$O$49*$V965*AP965,0)
+IFERROR(Overheads!S$59*$V965*(AP965/Overheads!S$68),0))</f>
        <v>0</v>
      </c>
      <c r="AX965" s="215">
        <f ca="1">IF($AE965=FALSE,AQ965*Overheads!$R$24*$V965,
IFERROR(Overheads!$O$49*$V965*AQ965,0)
+IFERROR(Overheads!T$59*$V965*(AQ965/Overheads!T$68),0))</f>
        <v>0</v>
      </c>
      <c r="AY965" s="215">
        <f ca="1">IF($AE965=FALSE,AR965*Overheads!$R$24*$V965,
IFERROR(Overheads!$O$49*$V965*AR965,0)
+IFERROR(Overheads!U$59*$V965*(AR965/Overheads!U$68),0))</f>
        <v>0</v>
      </c>
      <c r="AZ965" s="155">
        <f t="shared" ca="1" si="659"/>
        <v>0</v>
      </c>
      <c r="BA965" s="165"/>
      <c r="BB965" s="215">
        <f ca="1">IF($AE965=FALSE,AN965*Overheads!$S$25,
IFERROR(Overheads!$O$50*AN965,0)
+IFERROR(Overheads!Q$60*(AN965/Overheads!Q$66),0))</f>
        <v>0</v>
      </c>
      <c r="BC965" s="215">
        <f ca="1">IF($AE965=FALSE,AO965*Overheads!$S$25,
IFERROR(Overheads!$O$50*AO965,0)
+IFERROR(Overheads!R$60*(AO965/Overheads!R$66),0))</f>
        <v>0</v>
      </c>
      <c r="BD965" s="215">
        <f ca="1">IF($AE965=FALSE,AP965*Overheads!$S$25,
IFERROR(Overheads!$O$50*AP965,0)
+IFERROR(Overheads!S$60*(AP965/Overheads!S$66),0))</f>
        <v>0</v>
      </c>
      <c r="BE965" s="215">
        <f ca="1">IF($AE965=FALSE,AQ965*Overheads!$S$25,
IFERROR(Overheads!$O$50*AQ965,0)
+IFERROR(Overheads!T$60*(AQ965/Overheads!T$66),0))</f>
        <v>0</v>
      </c>
      <c r="BF965" s="215">
        <f ca="1">IF($AE965=FALSE,AR965*Overheads!$S$25,
IFERROR(Overheads!$O$50*AR965,0)
+IFERROR(Overheads!U$60*(AR965/Overheads!U$66),0))</f>
        <v>0</v>
      </c>
      <c r="BG965" s="155">
        <f t="shared" ca="1" si="660"/>
        <v>0</v>
      </c>
      <c r="BH965" s="165"/>
      <c r="BI965" s="215">
        <f t="shared" ca="1" si="661"/>
        <v>0</v>
      </c>
      <c r="BJ965" s="215">
        <f t="shared" ca="1" si="627"/>
        <v>0</v>
      </c>
      <c r="BK965" s="215">
        <f t="shared" ca="1" si="628"/>
        <v>0</v>
      </c>
      <c r="BL965" s="215">
        <f t="shared" ca="1" si="629"/>
        <v>0</v>
      </c>
      <c r="BM965" s="215">
        <f t="shared" ca="1" si="630"/>
        <v>0</v>
      </c>
      <c r="BN965" s="155">
        <f t="shared" ca="1" si="662"/>
        <v>0</v>
      </c>
      <c r="BO965" s="165"/>
      <c r="BP965" s="187" cm="1">
        <f t="array" ref="BP965">IFERROR(IF($X965=$X964,BP964,INDEX(Forecast_Capex_Input!AC$12:AC$286,$X965)),0)</f>
        <v>0</v>
      </c>
      <c r="BQ965" s="187" cm="1">
        <f t="array" ref="BQ965">IFERROR(IF($X965=$X964,BQ964,INDEX(Forecast_Capex_Input!AD$12:AD$286,$X965)),0)</f>
        <v>0</v>
      </c>
      <c r="BR965" s="187" cm="1">
        <f t="array" ref="BR965">IFERROR(IF($X965=$X964,BR964,INDEX(Forecast_Capex_Input!AE$12:AE$286,$X965)),0)</f>
        <v>0</v>
      </c>
      <c r="BS965" s="187" cm="1">
        <f t="array" ref="BS965">IFERROR(IF($X965=$X964,BS964,INDEX(Forecast_Capex_Input!AF$12:AF$286,$X965)),0)</f>
        <v>0</v>
      </c>
      <c r="BT965" s="187" cm="1">
        <f t="array" ref="BT965">IFERROR(IF($X965=$X964,BT964,INDEX(Forecast_Capex_Input!AG$12:AG$286,$X965)),0)</f>
        <v>0</v>
      </c>
      <c r="BU965" s="165"/>
      <c r="BV965" s="215">
        <f t="shared" si="631"/>
        <v>0</v>
      </c>
      <c r="BW965" s="215">
        <f t="shared" si="632"/>
        <v>0</v>
      </c>
      <c r="BX965" s="215">
        <f t="shared" si="633"/>
        <v>0</v>
      </c>
      <c r="BY965" s="215">
        <f t="shared" si="634"/>
        <v>0</v>
      </c>
      <c r="BZ965" s="215">
        <f t="shared" si="635"/>
        <v>0</v>
      </c>
      <c r="CA965" s="155">
        <f t="shared" si="663"/>
        <v>0</v>
      </c>
      <c r="CB965" s="165"/>
      <c r="CC965" s="215">
        <f t="shared" si="636"/>
        <v>0</v>
      </c>
      <c r="CD965" s="215">
        <f t="shared" si="637"/>
        <v>0</v>
      </c>
      <c r="CE965" s="215">
        <f t="shared" si="638"/>
        <v>0</v>
      </c>
      <c r="CF965" s="215">
        <f t="shared" si="639"/>
        <v>0</v>
      </c>
      <c r="CG965" s="215">
        <f t="shared" si="640"/>
        <v>0</v>
      </c>
      <c r="CH965" s="155">
        <f t="shared" si="664"/>
        <v>0</v>
      </c>
      <c r="CI965" s="165"/>
      <c r="CJ965" s="215">
        <f t="shared" si="641"/>
        <v>0</v>
      </c>
      <c r="CK965" s="215">
        <f t="shared" si="642"/>
        <v>0</v>
      </c>
      <c r="CL965" s="215">
        <f t="shared" si="643"/>
        <v>0</v>
      </c>
      <c r="CM965" s="215">
        <f t="shared" si="644"/>
        <v>0</v>
      </c>
      <c r="CN965" s="215">
        <f t="shared" si="645"/>
        <v>0</v>
      </c>
      <c r="CO965" s="155">
        <f t="shared" si="665"/>
        <v>0</v>
      </c>
      <c r="CP965" s="165"/>
      <c r="CQ965" s="223">
        <f t="shared" si="646"/>
        <v>0</v>
      </c>
      <c r="CR965" s="223">
        <f t="shared" si="647"/>
        <v>0</v>
      </c>
      <c r="CS965" s="223">
        <f t="shared" si="648"/>
        <v>0</v>
      </c>
      <c r="CT965" s="223">
        <f t="shared" si="649"/>
        <v>0</v>
      </c>
      <c r="CU965" s="223">
        <f t="shared" si="650"/>
        <v>0</v>
      </c>
      <c r="CV965" s="155">
        <f t="shared" si="666"/>
        <v>0</v>
      </c>
      <c r="CW965" s="165"/>
      <c r="CX965" s="215">
        <f t="shared" si="667"/>
        <v>0</v>
      </c>
      <c r="CY965" s="215">
        <f t="shared" si="651"/>
        <v>0</v>
      </c>
      <c r="CZ965" s="215">
        <f t="shared" si="652"/>
        <v>0</v>
      </c>
      <c r="DA965" s="215">
        <f t="shared" si="653"/>
        <v>0</v>
      </c>
      <c r="DB965" s="215">
        <f t="shared" si="654"/>
        <v>0</v>
      </c>
      <c r="DC965" s="155">
        <f t="shared" si="668"/>
        <v>0</v>
      </c>
      <c r="DD965" s="165"/>
      <c r="DE965" s="188" t="b" cm="1">
        <f t="array" aca="1" ref="DE965" ca="1">OR($G965=Forecast_Capex_Input!$BF$8:$BF$10)</f>
        <v>0</v>
      </c>
      <c r="DF965" s="188" cm="1">
        <f t="array" aca="1" ref="DF965" ca="1">IFERROR(INDEX(Forecast_Capex_Input!BG$12:BG$286,$X965)
*(INDEX(Forecast_Capex_Input!$H$12:$H$286,$X965)=Repex),0)
*$DE965</f>
        <v>0</v>
      </c>
      <c r="DG965" s="188" cm="1">
        <f t="array" aca="1" ref="DG965" ca="1">IFERROR(INDEX(Forecast_Capex_Input!BH$12:BH$286,$X965)
*(INDEX(Forecast_Capex_Input!$H$12:$H$286,$X965)=Repex),0)
*$DE965</f>
        <v>0</v>
      </c>
      <c r="DH965" s="188" cm="1">
        <f t="array" aca="1" ref="DH965" ca="1">IFERROR(INDEX(Forecast_Capex_Input!BI$12:BI$286,$X965)
*(INDEX(Forecast_Capex_Input!$H$12:$H$286,$X965)=Repex),0)
*$DE965</f>
        <v>0</v>
      </c>
      <c r="DI965" s="188" cm="1">
        <f t="array" aca="1" ref="DI965" ca="1">IFERROR(INDEX(Forecast_Capex_Input!BJ$12:BJ$286,$X965)
*(INDEX(Forecast_Capex_Input!$H$12:$H$286,$X965)=Repex),0)
*$DE965</f>
        <v>0</v>
      </c>
      <c r="DJ965" s="188" cm="1">
        <f t="array" aca="1" ref="DJ965" ca="1">IFERROR(INDEX(Forecast_Capex_Input!BK$12:BK$286,$X965)
*(INDEX(Forecast_Capex_Input!$H$12:$H$286,$X965)=Repex),0)
*$DE965</f>
        <v>0</v>
      </c>
      <c r="DK965" s="188" cm="1">
        <f t="array" aca="1" ref="DK965" ca="1">IFERROR(INDEX(Forecast_Capex_Input!BL$12:BL$286,$X965)
*(INDEX(Forecast_Capex_Input!$H$12:$H$286,$X965)=Repex),0)
*$DE965</f>
        <v>0</v>
      </c>
      <c r="DL965" s="165"/>
      <c r="DM965" s="188" t="b" cm="1">
        <f t="array" aca="1" ref="DM965" ca="1">OR($G965=Forecast_Capex_Input!$BN$8:$BN$9)</f>
        <v>0</v>
      </c>
      <c r="DN965" s="188" cm="1">
        <f t="array" aca="1" ref="DN965" ca="1">IFERROR(INDEX(Forecast_Capex_Input!BO$12:BO$286,$X965)
*(INDEX(Forecast_Capex_Input!$H$12:$H$286,$X965)=Repex),0)
*$DM965</f>
        <v>0</v>
      </c>
      <c r="DO965" s="188" cm="1">
        <f t="array" aca="1" ref="DO965" ca="1">IFERROR(INDEX(Forecast_Capex_Input!BP$12:BP$286,$X965)
*(INDEX(Forecast_Capex_Input!$H$12:$H$286,$X965)=Repex),0)
*$DM965</f>
        <v>0</v>
      </c>
      <c r="DP965" s="188" cm="1">
        <f t="array" aca="1" ref="DP965" ca="1">IFERROR(INDEX(Forecast_Capex_Input!BQ$12:BQ$286,$X965)
*(INDEX(Forecast_Capex_Input!$H$12:$H$286,$X965)=Repex),0)
*$DM965</f>
        <v>0</v>
      </c>
      <c r="DQ965" s="188" cm="1">
        <f t="array" aca="1" ref="DQ965" ca="1">IFERROR(INDEX(Forecast_Capex_Input!BR$12:BR$286,$X965)
*(INDEX(Forecast_Capex_Input!$H$12:$H$286,$X965)=Repex),0)
*$DM965</f>
        <v>0</v>
      </c>
      <c r="DR965" s="188" cm="1">
        <f t="array" aca="1" ref="DR965" ca="1">IFERROR(INDEX(Forecast_Capex_Input!BS$12:BS$286,$X965)
*(INDEX(Forecast_Capex_Input!$H$12:$H$286,$X965)=Repex),0)
*$DM965</f>
        <v>0</v>
      </c>
      <c r="DS965" s="165"/>
      <c r="DT965" s="188" t="b" cm="1">
        <f t="array" aca="1" ref="DT965" ca="1">OR($G965=Forecast_Capex_Input!$BU$8:$BU$10)</f>
        <v>0</v>
      </c>
      <c r="DU965" s="188" cm="1">
        <f t="array" aca="1" ref="DU965" ca="1">IFERROR(INDEX(Forecast_Capex_Input!BV$12:BV$286,$X965)
*(INDEX(Forecast_Capex_Input!$H$12:$H$286,$X965)=Repex),0)
*$DT965</f>
        <v>0</v>
      </c>
      <c r="DV965" s="188" cm="1">
        <f t="array" aca="1" ref="DV965" ca="1">IFERROR(INDEX(Forecast_Capex_Input!BW$12:BW$286,$X965)
*(INDEX(Forecast_Capex_Input!$H$12:$H$286,$X965)=Repex),0)
*$DT965</f>
        <v>0</v>
      </c>
      <c r="DW965" s="188" cm="1">
        <f t="array" aca="1" ref="DW965" ca="1">IFERROR(INDEX(Forecast_Capex_Input!BX$12:BX$286,$X965)
*(INDEX(Forecast_Capex_Input!$H$12:$H$286,$X965)=Repex),0)
*$DT965</f>
        <v>0</v>
      </c>
      <c r="DX965" s="188" cm="1">
        <f t="array" aca="1" ref="DX965" ca="1">IFERROR(INDEX(Forecast_Capex_Input!BY$12:BY$286,$X965)
*(INDEX(Forecast_Capex_Input!$H$12:$H$286,$X965)=Repex),0)
*$DT965</f>
        <v>0</v>
      </c>
      <c r="DY965" s="188" cm="1">
        <f t="array" aca="1" ref="DY965" ca="1">IFERROR(INDEX(Forecast_Capex_Input!BZ$12:BZ$286,$X965)
*(INDEX(Forecast_Capex_Input!$H$12:$H$286,$X965)=Repex),0)
*$DT965</f>
        <v>0</v>
      </c>
      <c r="DZ965" s="188" cm="1">
        <f t="array" aca="1" ref="DZ965" ca="1">IFERROR(INDEX(Forecast_Capex_Input!CA$12:CA$286,$X965)
*(INDEX(Forecast_Capex_Input!$H$12:$H$286,$X965)=Repex),0)
*$DT965</f>
        <v>0</v>
      </c>
      <c r="EA965" s="188" cm="1">
        <f t="array" aca="1" ref="EA965" ca="1">IFERROR(INDEX(Forecast_Capex_Input!CB$12:CB$286,$X965)
*(INDEX(Forecast_Capex_Input!$H$12:$H$286,$X965)=Repex),0)
*$DT965</f>
        <v>0</v>
      </c>
      <c r="EB965" s="188" cm="1">
        <f t="array" aca="1" ref="EB965" ca="1">IFERROR(INDEX(Forecast_Capex_Input!CC$12:CC$286,$X965)
*(INDEX(Forecast_Capex_Input!$H$12:$H$286,$X965)=Repex),0)
*$DT965</f>
        <v>0</v>
      </c>
      <c r="EC965" s="165"/>
      <c r="ED965" s="226" t="str">
        <f t="shared" si="655"/>
        <v>N/A</v>
      </c>
      <c r="EE965" s="174" t="s">
        <v>15</v>
      </c>
    </row>
    <row r="966" spans="3:135" x14ac:dyDescent="0.2">
      <c r="C966" s="174">
        <f t="shared" si="656"/>
        <v>956</v>
      </c>
      <c r="D966" s="167" t="str" cm="1">
        <f t="array" ref="D966">IFERROR(INDEX(Forecast_Capex_Input!$D$12:$D$286,$X966),NA)</f>
        <v>N/A</v>
      </c>
      <c r="E966" s="172" t="str" cm="1">
        <f t="array" ref="E966">IF($X966=NA,NA,INDEX(Forecast_Capex_Input!$E$12:$E$286,$X966))</f>
        <v>N/A</v>
      </c>
      <c r="F966" s="167" t="str" cm="1">
        <f t="array" aca="1" ref="F966" ca="1">IFERROR(INDEX(General!$E$25:$E$26,$Y966),NA)</f>
        <v>N/A</v>
      </c>
      <c r="G966" s="167" t="str" cm="1">
        <f t="array" aca="1" ref="G966" ca="1">IFERROR(INDEX(Forecast_Capex_Input!$AI$11:$BB$11,$AA966),NA)</f>
        <v>N/A</v>
      </c>
      <c r="H966" s="189" t="str" cm="1">
        <f t="array" aca="1" ref="H966" ca="1">IFERROR(INDEX(Forecast_Capex_Input!$AI$12:$BB$286,$X966,$AA966),NA)</f>
        <v>N/A</v>
      </c>
      <c r="I966" s="199" t="str" cm="1">
        <f t="array" ref="I966">IFERROR(INDEX(Forecast_Capex_Input!$F$12:$F$286,$X966),NA)</f>
        <v>N/A</v>
      </c>
      <c r="J966" s="199" t="str" cm="1">
        <f t="array" ref="J966">IFERROR(INDEX(Forecast_Capex_Input!G$12:G$286,$X966),NA)</f>
        <v>N/A</v>
      </c>
      <c r="K966" s="199" t="str" cm="1">
        <f t="array" ref="K966">IFERROR(INDEX(Forecast_Capex_Input!H$12:H$286,$X966),NA)</f>
        <v>N/A</v>
      </c>
      <c r="L966" s="199" t="str" cm="1">
        <f t="array" ref="L966">IFERROR(INDEX(Forecast_Capex_Input!I$12:I$286,$X966),NA)</f>
        <v>N/A</v>
      </c>
      <c r="M966" s="199" t="str" cm="1">
        <f t="array" ref="M966">IFERROR(INDEX(Forecast_Capex_Input!J$12:J$286,$X966),NA)</f>
        <v>N/A</v>
      </c>
      <c r="N966" s="199" t="str" cm="1">
        <f t="array" ref="N966">IFERROR(INDEX(Forecast_Capex_Input!K$12:K$286,$X966),NA)</f>
        <v>N/A</v>
      </c>
      <c r="O966" s="199" t="str" cm="1">
        <f t="array" ref="O966">IFERROR(INDEX(Forecast_Capex_Input!L$12:L$286,$X966),NA)</f>
        <v>N/A</v>
      </c>
      <c r="P966" s="199" t="str" cm="1">
        <f t="array" ref="P966">IFERROR(INDEX(Forecast_Capex_Input!M$12:M$286,$X966),NA)</f>
        <v>N/A</v>
      </c>
      <c r="Q966" s="172" t="str" cm="1">
        <f t="array" ref="Q966">IFERROR(INDEX(Forecast_Capex_Input!N$12:N$286,$X966),NA)</f>
        <v>N/A</v>
      </c>
      <c r="R966" s="265" cm="1">
        <f t="array" ref="R966">IFERROR(INDEX(Forecast_Capex_Input!O$12:O$286,$X966),0)</f>
        <v>0</v>
      </c>
      <c r="S966" s="172" cm="1">
        <f t="array" ref="S966">IFERROR(INDEX(Forecast_Capex_Input!P$12:P$286,$X966),0)</f>
        <v>0</v>
      </c>
      <c r="T966" s="199" t="str" cm="1">
        <f t="array" aca="1" ref="T966" ca="1">IFERROR(INDEX(General!$K$84:$K$103,$AA966),NA)</f>
        <v>N/A</v>
      </c>
      <c r="U966" s="188" cm="1">
        <f t="array" aca="1" ref="U966" ca="1">IFERROR(
IF($F966=General!$E$25,INDEX(Forecast_Capex_Input!S$12:S$286,$X966),
INDEX(Forecast_Capex_Input!T$12:T$286,$X966)),0)</f>
        <v>0</v>
      </c>
      <c r="V966" s="222" t="b">
        <f>IFERROR(INDEX(Overheads!$T$19:$T$26,MATCH($I966,Overheads!$E$19:$E$26,0)),FALSE)</f>
        <v>0</v>
      </c>
      <c r="W966" s="165"/>
      <c r="X966" s="174" t="str">
        <f>IFERROR(
IF(MATCH($C966,Forecast_Capex_Input!$CI$12:$CI$286,1)+1&gt;MAX(Forecast_Capex_Input!$C$12:$C$286),NA,
MATCH($C966,Forecast_Capex_Input!$CI$12:$CI$286,1)+1),1)</f>
        <v>N/A</v>
      </c>
      <c r="Y966" s="174" t="str" cm="1">
        <f t="array" aca="1" ref="Y966" ca="1">IFERROR(
IF(X965&lt;&gt;X966,1,
IF(COUNTIF(OFFSET(Y965,0,0,-INDEX(Forecast_Capex_Input!$CG$12:$CG$286,$X966)),Y965)=INDEX(Forecast_Capex_Input!$CG$12:$CG$286,$X966),Y965+1,Y965)),NA)</f>
        <v>N/A</v>
      </c>
      <c r="Z966" s="174" t="str" cm="1">
        <f t="array" ref="Z966">IFERROR($C966-IF($X966=1,1,INDEX(Forecast_Capex_Input!$CI$12:$CI$286,$X966-1))+1,NA)</f>
        <v>N/A</v>
      </c>
      <c r="AA966" s="174" t="str" cm="1">
        <f t="array" aca="1" ref="AA966" ca="1">IFERROR(IF(Y966=1,
INDEX(Forecast_Capex_Input!$AI$10:$BB$10,SMALL(IF(INDEX(Forecast_Capex_Input!$AI$12:$BB$286,$X966,0)&gt;0,COLUMN(Forecast_Capex_Input!$AI$10:$BB$10)-COLUMN(Forecast_Capex_Input!$AI$12)+1),ROWS(OFFSET(AA965,0,0,-$Z966)))),
OFFSET(AA965,-INDEX(Forecast_Capex_Input!$CG$12:$CG$286,$X966)+1,0)),NA)</f>
        <v>N/A</v>
      </c>
      <c r="AB966" s="174" t="str">
        <f t="shared" ca="1" si="625"/>
        <v>N/A</v>
      </c>
      <c r="AC966" s="222" t="b">
        <f t="shared" si="657"/>
        <v>0</v>
      </c>
      <c r="AD966" s="220" t="b">
        <v>0</v>
      </c>
      <c r="AE966" s="222" t="b">
        <f t="shared" si="626"/>
        <v>1</v>
      </c>
      <c r="AF966" s="165"/>
      <c r="AG966" s="215">
        <v>0</v>
      </c>
      <c r="AH966" s="215">
        <v>0</v>
      </c>
      <c r="AI966" s="215">
        <v>0</v>
      </c>
      <c r="AJ966" s="215">
        <v>0</v>
      </c>
      <c r="AK966" s="215">
        <v>0</v>
      </c>
      <c r="AL966" s="155">
        <v>0</v>
      </c>
      <c r="AM966" s="165"/>
      <c r="AN966" s="215" cm="1">
        <f t="array" aca="1" ref="AN966" ca="1">IFERROR(INDEX(General!O$33:O$34,$AB966)
*AG966,0)</f>
        <v>0</v>
      </c>
      <c r="AO966" s="215" cm="1">
        <f t="array" aca="1" ref="AO966" ca="1">IFERROR(INDEX(General!P$33:P$34,$AB966)
*AH966,0)</f>
        <v>0</v>
      </c>
      <c r="AP966" s="215" cm="1">
        <f t="array" aca="1" ref="AP966" ca="1">IFERROR(INDEX(General!Q$33:Q$34,$AB966)
*AI966,0)</f>
        <v>0</v>
      </c>
      <c r="AQ966" s="215" cm="1">
        <f t="array" aca="1" ref="AQ966" ca="1">IFERROR(INDEX(General!R$33:R$34,$AB966)
*AJ966,0)</f>
        <v>0</v>
      </c>
      <c r="AR966" s="215" cm="1">
        <f t="array" aca="1" ref="AR966" ca="1">IFERROR(INDEX(General!S$33:S$34,$AB966)
*AK966,0)</f>
        <v>0</v>
      </c>
      <c r="AS966" s="155">
        <f t="shared" ca="1" si="658"/>
        <v>0</v>
      </c>
      <c r="AT966" s="165"/>
      <c r="AU966" s="215">
        <f ca="1">IF($AE966=FALSE,AN966*Overheads!$R$24*$V966,
IFERROR(Overheads!$O$49*$V966*AN966,0)
+IFERROR(Overheads!Q$59*$V966*(AN966/Overheads!Q$68),0))</f>
        <v>0</v>
      </c>
      <c r="AV966" s="215">
        <f ca="1">IF($AE966=FALSE,AO966*Overheads!$R$24*$V966,
IFERROR(Overheads!$O$49*$V966*AO966,0)
+IFERROR(Overheads!R$59*$V966*(AO966/Overheads!R$68),0))</f>
        <v>0</v>
      </c>
      <c r="AW966" s="215">
        <f ca="1">IF($AE966=FALSE,AP966*Overheads!$R$24*$V966,
IFERROR(Overheads!$O$49*$V966*AP966,0)
+IFERROR(Overheads!S$59*$V966*(AP966/Overheads!S$68),0))</f>
        <v>0</v>
      </c>
      <c r="AX966" s="215">
        <f ca="1">IF($AE966=FALSE,AQ966*Overheads!$R$24*$V966,
IFERROR(Overheads!$O$49*$V966*AQ966,0)
+IFERROR(Overheads!T$59*$V966*(AQ966/Overheads!T$68),0))</f>
        <v>0</v>
      </c>
      <c r="AY966" s="215">
        <f ca="1">IF($AE966=FALSE,AR966*Overheads!$R$24*$V966,
IFERROR(Overheads!$O$49*$V966*AR966,0)
+IFERROR(Overheads!U$59*$V966*(AR966/Overheads!U$68),0))</f>
        <v>0</v>
      </c>
      <c r="AZ966" s="155">
        <f t="shared" ca="1" si="659"/>
        <v>0</v>
      </c>
      <c r="BA966" s="165"/>
      <c r="BB966" s="215">
        <f ca="1">IF($AE966=FALSE,AN966*Overheads!$S$25,
IFERROR(Overheads!$O$50*AN966,0)
+IFERROR(Overheads!Q$60*(AN966/Overheads!Q$66),0))</f>
        <v>0</v>
      </c>
      <c r="BC966" s="215">
        <f ca="1">IF($AE966=FALSE,AO966*Overheads!$S$25,
IFERROR(Overheads!$O$50*AO966,0)
+IFERROR(Overheads!R$60*(AO966/Overheads!R$66),0))</f>
        <v>0</v>
      </c>
      <c r="BD966" s="215">
        <f ca="1">IF($AE966=FALSE,AP966*Overheads!$S$25,
IFERROR(Overheads!$O$50*AP966,0)
+IFERROR(Overheads!S$60*(AP966/Overheads!S$66),0))</f>
        <v>0</v>
      </c>
      <c r="BE966" s="215">
        <f ca="1">IF($AE966=FALSE,AQ966*Overheads!$S$25,
IFERROR(Overheads!$O$50*AQ966,0)
+IFERROR(Overheads!T$60*(AQ966/Overheads!T$66),0))</f>
        <v>0</v>
      </c>
      <c r="BF966" s="215">
        <f ca="1">IF($AE966=FALSE,AR966*Overheads!$S$25,
IFERROR(Overheads!$O$50*AR966,0)
+IFERROR(Overheads!U$60*(AR966/Overheads!U$66),0))</f>
        <v>0</v>
      </c>
      <c r="BG966" s="155">
        <f t="shared" ca="1" si="660"/>
        <v>0</v>
      </c>
      <c r="BH966" s="165"/>
      <c r="BI966" s="215">
        <f t="shared" ca="1" si="661"/>
        <v>0</v>
      </c>
      <c r="BJ966" s="215">
        <f t="shared" ca="1" si="627"/>
        <v>0</v>
      </c>
      <c r="BK966" s="215">
        <f t="shared" ca="1" si="628"/>
        <v>0</v>
      </c>
      <c r="BL966" s="215">
        <f t="shared" ca="1" si="629"/>
        <v>0</v>
      </c>
      <c r="BM966" s="215">
        <f t="shared" ca="1" si="630"/>
        <v>0</v>
      </c>
      <c r="BN966" s="155">
        <f t="shared" ca="1" si="662"/>
        <v>0</v>
      </c>
      <c r="BO966" s="165"/>
      <c r="BP966" s="187" cm="1">
        <f t="array" ref="BP966">IFERROR(IF($X966=$X965,BP965,INDEX(Forecast_Capex_Input!AC$12:AC$286,$X966)),0)</f>
        <v>0</v>
      </c>
      <c r="BQ966" s="187" cm="1">
        <f t="array" ref="BQ966">IFERROR(IF($X966=$X965,BQ965,INDEX(Forecast_Capex_Input!AD$12:AD$286,$X966)),0)</f>
        <v>0</v>
      </c>
      <c r="BR966" s="187" cm="1">
        <f t="array" ref="BR966">IFERROR(IF($X966=$X965,BR965,INDEX(Forecast_Capex_Input!AE$12:AE$286,$X966)),0)</f>
        <v>0</v>
      </c>
      <c r="BS966" s="187" cm="1">
        <f t="array" ref="BS966">IFERROR(IF($X966=$X965,BS965,INDEX(Forecast_Capex_Input!AF$12:AF$286,$X966)),0)</f>
        <v>0</v>
      </c>
      <c r="BT966" s="187" cm="1">
        <f t="array" ref="BT966">IFERROR(IF($X966=$X965,BT965,INDEX(Forecast_Capex_Input!AG$12:AG$286,$X966)),0)</f>
        <v>0</v>
      </c>
      <c r="BU966" s="165"/>
      <c r="BV966" s="215">
        <f t="shared" si="631"/>
        <v>0</v>
      </c>
      <c r="BW966" s="215">
        <f t="shared" si="632"/>
        <v>0</v>
      </c>
      <c r="BX966" s="215">
        <f t="shared" si="633"/>
        <v>0</v>
      </c>
      <c r="BY966" s="215">
        <f t="shared" si="634"/>
        <v>0</v>
      </c>
      <c r="BZ966" s="215">
        <f t="shared" si="635"/>
        <v>0</v>
      </c>
      <c r="CA966" s="155">
        <f t="shared" si="663"/>
        <v>0</v>
      </c>
      <c r="CB966" s="165"/>
      <c r="CC966" s="215">
        <f t="shared" si="636"/>
        <v>0</v>
      </c>
      <c r="CD966" s="215">
        <f t="shared" si="637"/>
        <v>0</v>
      </c>
      <c r="CE966" s="215">
        <f t="shared" si="638"/>
        <v>0</v>
      </c>
      <c r="CF966" s="215">
        <f t="shared" si="639"/>
        <v>0</v>
      </c>
      <c r="CG966" s="215">
        <f t="shared" si="640"/>
        <v>0</v>
      </c>
      <c r="CH966" s="155">
        <f t="shared" si="664"/>
        <v>0</v>
      </c>
      <c r="CI966" s="165"/>
      <c r="CJ966" s="215">
        <f t="shared" si="641"/>
        <v>0</v>
      </c>
      <c r="CK966" s="215">
        <f t="shared" si="642"/>
        <v>0</v>
      </c>
      <c r="CL966" s="215">
        <f t="shared" si="643"/>
        <v>0</v>
      </c>
      <c r="CM966" s="215">
        <f t="shared" si="644"/>
        <v>0</v>
      </c>
      <c r="CN966" s="215">
        <f t="shared" si="645"/>
        <v>0</v>
      </c>
      <c r="CO966" s="155">
        <f t="shared" si="665"/>
        <v>0</v>
      </c>
      <c r="CP966" s="165"/>
      <c r="CQ966" s="223">
        <f t="shared" si="646"/>
        <v>0</v>
      </c>
      <c r="CR966" s="223">
        <f t="shared" si="647"/>
        <v>0</v>
      </c>
      <c r="CS966" s="223">
        <f t="shared" si="648"/>
        <v>0</v>
      </c>
      <c r="CT966" s="223">
        <f t="shared" si="649"/>
        <v>0</v>
      </c>
      <c r="CU966" s="223">
        <f t="shared" si="650"/>
        <v>0</v>
      </c>
      <c r="CV966" s="155">
        <f t="shared" si="666"/>
        <v>0</v>
      </c>
      <c r="CW966" s="165"/>
      <c r="CX966" s="215">
        <f t="shared" si="667"/>
        <v>0</v>
      </c>
      <c r="CY966" s="215">
        <f t="shared" si="651"/>
        <v>0</v>
      </c>
      <c r="CZ966" s="215">
        <f t="shared" si="652"/>
        <v>0</v>
      </c>
      <c r="DA966" s="215">
        <f t="shared" si="653"/>
        <v>0</v>
      </c>
      <c r="DB966" s="215">
        <f t="shared" si="654"/>
        <v>0</v>
      </c>
      <c r="DC966" s="155">
        <f t="shared" si="668"/>
        <v>0</v>
      </c>
      <c r="DD966" s="165"/>
      <c r="DE966" s="188" t="b" cm="1">
        <f t="array" aca="1" ref="DE966" ca="1">OR($G966=Forecast_Capex_Input!$BF$8:$BF$10)</f>
        <v>0</v>
      </c>
      <c r="DF966" s="188" cm="1">
        <f t="array" aca="1" ref="DF966" ca="1">IFERROR(INDEX(Forecast_Capex_Input!BG$12:BG$286,$X966)
*(INDEX(Forecast_Capex_Input!$H$12:$H$286,$X966)=Repex),0)
*$DE966</f>
        <v>0</v>
      </c>
      <c r="DG966" s="188" cm="1">
        <f t="array" aca="1" ref="DG966" ca="1">IFERROR(INDEX(Forecast_Capex_Input!BH$12:BH$286,$X966)
*(INDEX(Forecast_Capex_Input!$H$12:$H$286,$X966)=Repex),0)
*$DE966</f>
        <v>0</v>
      </c>
      <c r="DH966" s="188" cm="1">
        <f t="array" aca="1" ref="DH966" ca="1">IFERROR(INDEX(Forecast_Capex_Input!BI$12:BI$286,$X966)
*(INDEX(Forecast_Capex_Input!$H$12:$H$286,$X966)=Repex),0)
*$DE966</f>
        <v>0</v>
      </c>
      <c r="DI966" s="188" cm="1">
        <f t="array" aca="1" ref="DI966" ca="1">IFERROR(INDEX(Forecast_Capex_Input!BJ$12:BJ$286,$X966)
*(INDEX(Forecast_Capex_Input!$H$12:$H$286,$X966)=Repex),0)
*$DE966</f>
        <v>0</v>
      </c>
      <c r="DJ966" s="188" cm="1">
        <f t="array" aca="1" ref="DJ966" ca="1">IFERROR(INDEX(Forecast_Capex_Input!BK$12:BK$286,$X966)
*(INDEX(Forecast_Capex_Input!$H$12:$H$286,$X966)=Repex),0)
*$DE966</f>
        <v>0</v>
      </c>
      <c r="DK966" s="188" cm="1">
        <f t="array" aca="1" ref="DK966" ca="1">IFERROR(INDEX(Forecast_Capex_Input!BL$12:BL$286,$X966)
*(INDEX(Forecast_Capex_Input!$H$12:$H$286,$X966)=Repex),0)
*$DE966</f>
        <v>0</v>
      </c>
      <c r="DL966" s="165"/>
      <c r="DM966" s="188" t="b" cm="1">
        <f t="array" aca="1" ref="DM966" ca="1">OR($G966=Forecast_Capex_Input!$BN$8:$BN$9)</f>
        <v>0</v>
      </c>
      <c r="DN966" s="188" cm="1">
        <f t="array" aca="1" ref="DN966" ca="1">IFERROR(INDEX(Forecast_Capex_Input!BO$12:BO$286,$X966)
*(INDEX(Forecast_Capex_Input!$H$12:$H$286,$X966)=Repex),0)
*$DM966</f>
        <v>0</v>
      </c>
      <c r="DO966" s="188" cm="1">
        <f t="array" aca="1" ref="DO966" ca="1">IFERROR(INDEX(Forecast_Capex_Input!BP$12:BP$286,$X966)
*(INDEX(Forecast_Capex_Input!$H$12:$H$286,$X966)=Repex),0)
*$DM966</f>
        <v>0</v>
      </c>
      <c r="DP966" s="188" cm="1">
        <f t="array" aca="1" ref="DP966" ca="1">IFERROR(INDEX(Forecast_Capex_Input!BQ$12:BQ$286,$X966)
*(INDEX(Forecast_Capex_Input!$H$12:$H$286,$X966)=Repex),0)
*$DM966</f>
        <v>0</v>
      </c>
      <c r="DQ966" s="188" cm="1">
        <f t="array" aca="1" ref="DQ966" ca="1">IFERROR(INDEX(Forecast_Capex_Input!BR$12:BR$286,$X966)
*(INDEX(Forecast_Capex_Input!$H$12:$H$286,$X966)=Repex),0)
*$DM966</f>
        <v>0</v>
      </c>
      <c r="DR966" s="188" cm="1">
        <f t="array" aca="1" ref="DR966" ca="1">IFERROR(INDEX(Forecast_Capex_Input!BS$12:BS$286,$X966)
*(INDEX(Forecast_Capex_Input!$H$12:$H$286,$X966)=Repex),0)
*$DM966</f>
        <v>0</v>
      </c>
      <c r="DS966" s="165"/>
      <c r="DT966" s="188" t="b" cm="1">
        <f t="array" aca="1" ref="DT966" ca="1">OR($G966=Forecast_Capex_Input!$BU$8:$BU$10)</f>
        <v>0</v>
      </c>
      <c r="DU966" s="188" cm="1">
        <f t="array" aca="1" ref="DU966" ca="1">IFERROR(INDEX(Forecast_Capex_Input!BV$12:BV$286,$X966)
*(INDEX(Forecast_Capex_Input!$H$12:$H$286,$X966)=Repex),0)
*$DT966</f>
        <v>0</v>
      </c>
      <c r="DV966" s="188" cm="1">
        <f t="array" aca="1" ref="DV966" ca="1">IFERROR(INDEX(Forecast_Capex_Input!BW$12:BW$286,$X966)
*(INDEX(Forecast_Capex_Input!$H$12:$H$286,$X966)=Repex),0)
*$DT966</f>
        <v>0</v>
      </c>
      <c r="DW966" s="188" cm="1">
        <f t="array" aca="1" ref="DW966" ca="1">IFERROR(INDEX(Forecast_Capex_Input!BX$12:BX$286,$X966)
*(INDEX(Forecast_Capex_Input!$H$12:$H$286,$X966)=Repex),0)
*$DT966</f>
        <v>0</v>
      </c>
      <c r="DX966" s="188" cm="1">
        <f t="array" aca="1" ref="DX966" ca="1">IFERROR(INDEX(Forecast_Capex_Input!BY$12:BY$286,$X966)
*(INDEX(Forecast_Capex_Input!$H$12:$H$286,$X966)=Repex),0)
*$DT966</f>
        <v>0</v>
      </c>
      <c r="DY966" s="188" cm="1">
        <f t="array" aca="1" ref="DY966" ca="1">IFERROR(INDEX(Forecast_Capex_Input!BZ$12:BZ$286,$X966)
*(INDEX(Forecast_Capex_Input!$H$12:$H$286,$X966)=Repex),0)
*$DT966</f>
        <v>0</v>
      </c>
      <c r="DZ966" s="188" cm="1">
        <f t="array" aca="1" ref="DZ966" ca="1">IFERROR(INDEX(Forecast_Capex_Input!CA$12:CA$286,$X966)
*(INDEX(Forecast_Capex_Input!$H$12:$H$286,$X966)=Repex),0)
*$DT966</f>
        <v>0</v>
      </c>
      <c r="EA966" s="188" cm="1">
        <f t="array" aca="1" ref="EA966" ca="1">IFERROR(INDEX(Forecast_Capex_Input!CB$12:CB$286,$X966)
*(INDEX(Forecast_Capex_Input!$H$12:$H$286,$X966)=Repex),0)
*$DT966</f>
        <v>0</v>
      </c>
      <c r="EB966" s="188" cm="1">
        <f t="array" aca="1" ref="EB966" ca="1">IFERROR(INDEX(Forecast_Capex_Input!CC$12:CC$286,$X966)
*(INDEX(Forecast_Capex_Input!$H$12:$H$286,$X966)=Repex),0)
*$DT966</f>
        <v>0</v>
      </c>
      <c r="EC966" s="165"/>
      <c r="ED966" s="226" t="str">
        <f t="shared" si="655"/>
        <v>N/A</v>
      </c>
      <c r="EE966" s="174" t="s">
        <v>15</v>
      </c>
    </row>
    <row r="967" spans="3:135" x14ac:dyDescent="0.2">
      <c r="C967" s="174">
        <f t="shared" si="656"/>
        <v>957</v>
      </c>
      <c r="D967" s="167" t="str" cm="1">
        <f t="array" ref="D967">IFERROR(INDEX(Forecast_Capex_Input!$D$12:$D$286,$X967),NA)</f>
        <v>N/A</v>
      </c>
      <c r="E967" s="172" t="str" cm="1">
        <f t="array" ref="E967">IF($X967=NA,NA,INDEX(Forecast_Capex_Input!$E$12:$E$286,$X967))</f>
        <v>N/A</v>
      </c>
      <c r="F967" s="167" t="str" cm="1">
        <f t="array" aca="1" ref="F967" ca="1">IFERROR(INDEX(General!$E$25:$E$26,$Y967),NA)</f>
        <v>N/A</v>
      </c>
      <c r="G967" s="167" t="str" cm="1">
        <f t="array" aca="1" ref="G967" ca="1">IFERROR(INDEX(Forecast_Capex_Input!$AI$11:$BB$11,$AA967),NA)</f>
        <v>N/A</v>
      </c>
      <c r="H967" s="189" t="str" cm="1">
        <f t="array" aca="1" ref="H967" ca="1">IFERROR(INDEX(Forecast_Capex_Input!$AI$12:$BB$286,$X967,$AA967),NA)</f>
        <v>N/A</v>
      </c>
      <c r="I967" s="199" t="str" cm="1">
        <f t="array" ref="I967">IFERROR(INDEX(Forecast_Capex_Input!$F$12:$F$286,$X967),NA)</f>
        <v>N/A</v>
      </c>
      <c r="J967" s="199" t="str" cm="1">
        <f t="array" ref="J967">IFERROR(INDEX(Forecast_Capex_Input!G$12:G$286,$X967),NA)</f>
        <v>N/A</v>
      </c>
      <c r="K967" s="199" t="str" cm="1">
        <f t="array" ref="K967">IFERROR(INDEX(Forecast_Capex_Input!H$12:H$286,$X967),NA)</f>
        <v>N/A</v>
      </c>
      <c r="L967" s="199" t="str" cm="1">
        <f t="array" ref="L967">IFERROR(INDEX(Forecast_Capex_Input!I$12:I$286,$X967),NA)</f>
        <v>N/A</v>
      </c>
      <c r="M967" s="199" t="str" cm="1">
        <f t="array" ref="M967">IFERROR(INDEX(Forecast_Capex_Input!J$12:J$286,$X967),NA)</f>
        <v>N/A</v>
      </c>
      <c r="N967" s="199" t="str" cm="1">
        <f t="array" ref="N967">IFERROR(INDEX(Forecast_Capex_Input!K$12:K$286,$X967),NA)</f>
        <v>N/A</v>
      </c>
      <c r="O967" s="199" t="str" cm="1">
        <f t="array" ref="O967">IFERROR(INDEX(Forecast_Capex_Input!L$12:L$286,$X967),NA)</f>
        <v>N/A</v>
      </c>
      <c r="P967" s="199" t="str" cm="1">
        <f t="array" ref="P967">IFERROR(INDEX(Forecast_Capex_Input!M$12:M$286,$X967),NA)</f>
        <v>N/A</v>
      </c>
      <c r="Q967" s="172" t="str" cm="1">
        <f t="array" ref="Q967">IFERROR(INDEX(Forecast_Capex_Input!N$12:N$286,$X967),NA)</f>
        <v>N/A</v>
      </c>
      <c r="R967" s="265" cm="1">
        <f t="array" ref="R967">IFERROR(INDEX(Forecast_Capex_Input!O$12:O$286,$X967),0)</f>
        <v>0</v>
      </c>
      <c r="S967" s="172" cm="1">
        <f t="array" ref="S967">IFERROR(INDEX(Forecast_Capex_Input!P$12:P$286,$X967),0)</f>
        <v>0</v>
      </c>
      <c r="T967" s="199" t="str" cm="1">
        <f t="array" aca="1" ref="T967" ca="1">IFERROR(INDEX(General!$K$84:$K$103,$AA967),NA)</f>
        <v>N/A</v>
      </c>
      <c r="U967" s="188" cm="1">
        <f t="array" aca="1" ref="U967" ca="1">IFERROR(
IF($F967=General!$E$25,INDEX(Forecast_Capex_Input!S$12:S$286,$X967),
INDEX(Forecast_Capex_Input!T$12:T$286,$X967)),0)</f>
        <v>0</v>
      </c>
      <c r="V967" s="222" t="b">
        <f>IFERROR(INDEX(Overheads!$T$19:$T$26,MATCH($I967,Overheads!$E$19:$E$26,0)),FALSE)</f>
        <v>0</v>
      </c>
      <c r="W967" s="165"/>
      <c r="X967" s="174" t="str">
        <f>IFERROR(
IF(MATCH($C967,Forecast_Capex_Input!$CI$12:$CI$286,1)+1&gt;MAX(Forecast_Capex_Input!$C$12:$C$286),NA,
MATCH($C967,Forecast_Capex_Input!$CI$12:$CI$286,1)+1),1)</f>
        <v>N/A</v>
      </c>
      <c r="Y967" s="174" t="str" cm="1">
        <f t="array" aca="1" ref="Y967" ca="1">IFERROR(
IF(X966&lt;&gt;X967,1,
IF(COUNTIF(OFFSET(Y966,0,0,-INDEX(Forecast_Capex_Input!$CG$12:$CG$286,$X967)),Y966)=INDEX(Forecast_Capex_Input!$CG$12:$CG$286,$X967),Y966+1,Y966)),NA)</f>
        <v>N/A</v>
      </c>
      <c r="Z967" s="174" t="str" cm="1">
        <f t="array" ref="Z967">IFERROR($C967-IF($X967=1,1,INDEX(Forecast_Capex_Input!$CI$12:$CI$286,$X967-1))+1,NA)</f>
        <v>N/A</v>
      </c>
      <c r="AA967" s="174" t="str" cm="1">
        <f t="array" aca="1" ref="AA967" ca="1">IFERROR(IF(Y967=1,
INDEX(Forecast_Capex_Input!$AI$10:$BB$10,SMALL(IF(INDEX(Forecast_Capex_Input!$AI$12:$BB$286,$X967,0)&gt;0,COLUMN(Forecast_Capex_Input!$AI$10:$BB$10)-COLUMN(Forecast_Capex_Input!$AI$12)+1),ROWS(OFFSET(AA966,0,0,-$Z967)))),
OFFSET(AA966,-INDEX(Forecast_Capex_Input!$CG$12:$CG$286,$X967)+1,0)),NA)</f>
        <v>N/A</v>
      </c>
      <c r="AB967" s="174" t="str">
        <f t="shared" ca="1" si="625"/>
        <v>N/A</v>
      </c>
      <c r="AC967" s="222" t="b">
        <f t="shared" si="657"/>
        <v>0</v>
      </c>
      <c r="AD967" s="220" t="b">
        <v>0</v>
      </c>
      <c r="AE967" s="222" t="b">
        <f t="shared" si="626"/>
        <v>1</v>
      </c>
      <c r="AF967" s="165"/>
      <c r="AG967" s="215">
        <v>0</v>
      </c>
      <c r="AH967" s="215">
        <v>0</v>
      </c>
      <c r="AI967" s="215">
        <v>0</v>
      </c>
      <c r="AJ967" s="215">
        <v>0</v>
      </c>
      <c r="AK967" s="215">
        <v>0</v>
      </c>
      <c r="AL967" s="155">
        <v>0</v>
      </c>
      <c r="AM967" s="165"/>
      <c r="AN967" s="215" cm="1">
        <f t="array" aca="1" ref="AN967" ca="1">IFERROR(INDEX(General!O$33:O$34,$AB967)
*AG967,0)</f>
        <v>0</v>
      </c>
      <c r="AO967" s="215" cm="1">
        <f t="array" aca="1" ref="AO967" ca="1">IFERROR(INDEX(General!P$33:P$34,$AB967)
*AH967,0)</f>
        <v>0</v>
      </c>
      <c r="AP967" s="215" cm="1">
        <f t="array" aca="1" ref="AP967" ca="1">IFERROR(INDEX(General!Q$33:Q$34,$AB967)
*AI967,0)</f>
        <v>0</v>
      </c>
      <c r="AQ967" s="215" cm="1">
        <f t="array" aca="1" ref="AQ967" ca="1">IFERROR(INDEX(General!R$33:R$34,$AB967)
*AJ967,0)</f>
        <v>0</v>
      </c>
      <c r="AR967" s="215" cm="1">
        <f t="array" aca="1" ref="AR967" ca="1">IFERROR(INDEX(General!S$33:S$34,$AB967)
*AK967,0)</f>
        <v>0</v>
      </c>
      <c r="AS967" s="155">
        <f t="shared" ca="1" si="658"/>
        <v>0</v>
      </c>
      <c r="AT967" s="165"/>
      <c r="AU967" s="215">
        <f ca="1">IF($AE967=FALSE,AN967*Overheads!$R$24*$V967,
IFERROR(Overheads!$O$49*$V967*AN967,0)
+IFERROR(Overheads!Q$59*$V967*(AN967/Overheads!Q$68),0))</f>
        <v>0</v>
      </c>
      <c r="AV967" s="215">
        <f ca="1">IF($AE967=FALSE,AO967*Overheads!$R$24*$V967,
IFERROR(Overheads!$O$49*$V967*AO967,0)
+IFERROR(Overheads!R$59*$V967*(AO967/Overheads!R$68),0))</f>
        <v>0</v>
      </c>
      <c r="AW967" s="215">
        <f ca="1">IF($AE967=FALSE,AP967*Overheads!$R$24*$V967,
IFERROR(Overheads!$O$49*$V967*AP967,0)
+IFERROR(Overheads!S$59*$V967*(AP967/Overheads!S$68),0))</f>
        <v>0</v>
      </c>
      <c r="AX967" s="215">
        <f ca="1">IF($AE967=FALSE,AQ967*Overheads!$R$24*$V967,
IFERROR(Overheads!$O$49*$V967*AQ967,0)
+IFERROR(Overheads!T$59*$V967*(AQ967/Overheads!T$68),0))</f>
        <v>0</v>
      </c>
      <c r="AY967" s="215">
        <f ca="1">IF($AE967=FALSE,AR967*Overheads!$R$24*$V967,
IFERROR(Overheads!$O$49*$V967*AR967,0)
+IFERROR(Overheads!U$59*$V967*(AR967/Overheads!U$68),0))</f>
        <v>0</v>
      </c>
      <c r="AZ967" s="155">
        <f t="shared" ca="1" si="659"/>
        <v>0</v>
      </c>
      <c r="BA967" s="165"/>
      <c r="BB967" s="215">
        <f ca="1">IF($AE967=FALSE,AN967*Overheads!$S$25,
IFERROR(Overheads!$O$50*AN967,0)
+IFERROR(Overheads!Q$60*(AN967/Overheads!Q$66),0))</f>
        <v>0</v>
      </c>
      <c r="BC967" s="215">
        <f ca="1">IF($AE967=FALSE,AO967*Overheads!$S$25,
IFERROR(Overheads!$O$50*AO967,0)
+IFERROR(Overheads!R$60*(AO967/Overheads!R$66),0))</f>
        <v>0</v>
      </c>
      <c r="BD967" s="215">
        <f ca="1">IF($AE967=FALSE,AP967*Overheads!$S$25,
IFERROR(Overheads!$O$50*AP967,0)
+IFERROR(Overheads!S$60*(AP967/Overheads!S$66),0))</f>
        <v>0</v>
      </c>
      <c r="BE967" s="215">
        <f ca="1">IF($AE967=FALSE,AQ967*Overheads!$S$25,
IFERROR(Overheads!$O$50*AQ967,0)
+IFERROR(Overheads!T$60*(AQ967/Overheads!T$66),0))</f>
        <v>0</v>
      </c>
      <c r="BF967" s="215">
        <f ca="1">IF($AE967=FALSE,AR967*Overheads!$S$25,
IFERROR(Overheads!$O$50*AR967,0)
+IFERROR(Overheads!U$60*(AR967/Overheads!U$66),0))</f>
        <v>0</v>
      </c>
      <c r="BG967" s="155">
        <f t="shared" ca="1" si="660"/>
        <v>0</v>
      </c>
      <c r="BH967" s="165"/>
      <c r="BI967" s="215">
        <f t="shared" ca="1" si="661"/>
        <v>0</v>
      </c>
      <c r="BJ967" s="215">
        <f t="shared" ca="1" si="627"/>
        <v>0</v>
      </c>
      <c r="BK967" s="215">
        <f t="shared" ca="1" si="628"/>
        <v>0</v>
      </c>
      <c r="BL967" s="215">
        <f t="shared" ca="1" si="629"/>
        <v>0</v>
      </c>
      <c r="BM967" s="215">
        <f t="shared" ca="1" si="630"/>
        <v>0</v>
      </c>
      <c r="BN967" s="155">
        <f t="shared" ca="1" si="662"/>
        <v>0</v>
      </c>
      <c r="BO967" s="165"/>
      <c r="BP967" s="187" cm="1">
        <f t="array" ref="BP967">IFERROR(IF($X967=$X966,BP966,INDEX(Forecast_Capex_Input!AC$12:AC$286,$X967)),0)</f>
        <v>0</v>
      </c>
      <c r="BQ967" s="187" cm="1">
        <f t="array" ref="BQ967">IFERROR(IF($X967=$X966,BQ966,INDEX(Forecast_Capex_Input!AD$12:AD$286,$X967)),0)</f>
        <v>0</v>
      </c>
      <c r="BR967" s="187" cm="1">
        <f t="array" ref="BR967">IFERROR(IF($X967=$X966,BR966,INDEX(Forecast_Capex_Input!AE$12:AE$286,$X967)),0)</f>
        <v>0</v>
      </c>
      <c r="BS967" s="187" cm="1">
        <f t="array" ref="BS967">IFERROR(IF($X967=$X966,BS966,INDEX(Forecast_Capex_Input!AF$12:AF$286,$X967)),0)</f>
        <v>0</v>
      </c>
      <c r="BT967" s="187" cm="1">
        <f t="array" ref="BT967">IFERROR(IF($X967=$X966,BT966,INDEX(Forecast_Capex_Input!AG$12:AG$286,$X967)),0)</f>
        <v>0</v>
      </c>
      <c r="BU967" s="165"/>
      <c r="BV967" s="215">
        <f t="shared" si="631"/>
        <v>0</v>
      </c>
      <c r="BW967" s="215">
        <f t="shared" si="632"/>
        <v>0</v>
      </c>
      <c r="BX967" s="215">
        <f t="shared" si="633"/>
        <v>0</v>
      </c>
      <c r="BY967" s="215">
        <f t="shared" si="634"/>
        <v>0</v>
      </c>
      <c r="BZ967" s="215">
        <f t="shared" si="635"/>
        <v>0</v>
      </c>
      <c r="CA967" s="155">
        <f t="shared" si="663"/>
        <v>0</v>
      </c>
      <c r="CB967" s="165"/>
      <c r="CC967" s="215">
        <f t="shared" si="636"/>
        <v>0</v>
      </c>
      <c r="CD967" s="215">
        <f t="shared" si="637"/>
        <v>0</v>
      </c>
      <c r="CE967" s="215">
        <f t="shared" si="638"/>
        <v>0</v>
      </c>
      <c r="CF967" s="215">
        <f t="shared" si="639"/>
        <v>0</v>
      </c>
      <c r="CG967" s="215">
        <f t="shared" si="640"/>
        <v>0</v>
      </c>
      <c r="CH967" s="155">
        <f t="shared" si="664"/>
        <v>0</v>
      </c>
      <c r="CI967" s="165"/>
      <c r="CJ967" s="215">
        <f t="shared" si="641"/>
        <v>0</v>
      </c>
      <c r="CK967" s="215">
        <f t="shared" si="642"/>
        <v>0</v>
      </c>
      <c r="CL967" s="215">
        <f t="shared" si="643"/>
        <v>0</v>
      </c>
      <c r="CM967" s="215">
        <f t="shared" si="644"/>
        <v>0</v>
      </c>
      <c r="CN967" s="215">
        <f t="shared" si="645"/>
        <v>0</v>
      </c>
      <c r="CO967" s="155">
        <f t="shared" si="665"/>
        <v>0</v>
      </c>
      <c r="CP967" s="165"/>
      <c r="CQ967" s="223">
        <f t="shared" si="646"/>
        <v>0</v>
      </c>
      <c r="CR967" s="223">
        <f t="shared" si="647"/>
        <v>0</v>
      </c>
      <c r="CS967" s="223">
        <f t="shared" si="648"/>
        <v>0</v>
      </c>
      <c r="CT967" s="223">
        <f t="shared" si="649"/>
        <v>0</v>
      </c>
      <c r="CU967" s="223">
        <f t="shared" si="650"/>
        <v>0</v>
      </c>
      <c r="CV967" s="155">
        <f t="shared" si="666"/>
        <v>0</v>
      </c>
      <c r="CW967" s="165"/>
      <c r="CX967" s="215">
        <f t="shared" si="667"/>
        <v>0</v>
      </c>
      <c r="CY967" s="215">
        <f t="shared" si="651"/>
        <v>0</v>
      </c>
      <c r="CZ967" s="215">
        <f t="shared" si="652"/>
        <v>0</v>
      </c>
      <c r="DA967" s="215">
        <f t="shared" si="653"/>
        <v>0</v>
      </c>
      <c r="DB967" s="215">
        <f t="shared" si="654"/>
        <v>0</v>
      </c>
      <c r="DC967" s="155">
        <f t="shared" si="668"/>
        <v>0</v>
      </c>
      <c r="DD967" s="165"/>
      <c r="DE967" s="188" t="b" cm="1">
        <f t="array" aca="1" ref="DE967" ca="1">OR($G967=Forecast_Capex_Input!$BF$8:$BF$10)</f>
        <v>0</v>
      </c>
      <c r="DF967" s="188" cm="1">
        <f t="array" aca="1" ref="DF967" ca="1">IFERROR(INDEX(Forecast_Capex_Input!BG$12:BG$286,$X967)
*(INDEX(Forecast_Capex_Input!$H$12:$H$286,$X967)=Repex),0)
*$DE967</f>
        <v>0</v>
      </c>
      <c r="DG967" s="188" cm="1">
        <f t="array" aca="1" ref="DG967" ca="1">IFERROR(INDEX(Forecast_Capex_Input!BH$12:BH$286,$X967)
*(INDEX(Forecast_Capex_Input!$H$12:$H$286,$X967)=Repex),0)
*$DE967</f>
        <v>0</v>
      </c>
      <c r="DH967" s="188" cm="1">
        <f t="array" aca="1" ref="DH967" ca="1">IFERROR(INDEX(Forecast_Capex_Input!BI$12:BI$286,$X967)
*(INDEX(Forecast_Capex_Input!$H$12:$H$286,$X967)=Repex),0)
*$DE967</f>
        <v>0</v>
      </c>
      <c r="DI967" s="188" cm="1">
        <f t="array" aca="1" ref="DI967" ca="1">IFERROR(INDEX(Forecast_Capex_Input!BJ$12:BJ$286,$X967)
*(INDEX(Forecast_Capex_Input!$H$12:$H$286,$X967)=Repex),0)
*$DE967</f>
        <v>0</v>
      </c>
      <c r="DJ967" s="188" cm="1">
        <f t="array" aca="1" ref="DJ967" ca="1">IFERROR(INDEX(Forecast_Capex_Input!BK$12:BK$286,$X967)
*(INDEX(Forecast_Capex_Input!$H$12:$H$286,$X967)=Repex),0)
*$DE967</f>
        <v>0</v>
      </c>
      <c r="DK967" s="188" cm="1">
        <f t="array" aca="1" ref="DK967" ca="1">IFERROR(INDEX(Forecast_Capex_Input!BL$12:BL$286,$X967)
*(INDEX(Forecast_Capex_Input!$H$12:$H$286,$X967)=Repex),0)
*$DE967</f>
        <v>0</v>
      </c>
      <c r="DL967" s="165"/>
      <c r="DM967" s="188" t="b" cm="1">
        <f t="array" aca="1" ref="DM967" ca="1">OR($G967=Forecast_Capex_Input!$BN$8:$BN$9)</f>
        <v>0</v>
      </c>
      <c r="DN967" s="188" cm="1">
        <f t="array" aca="1" ref="DN967" ca="1">IFERROR(INDEX(Forecast_Capex_Input!BO$12:BO$286,$X967)
*(INDEX(Forecast_Capex_Input!$H$12:$H$286,$X967)=Repex),0)
*$DM967</f>
        <v>0</v>
      </c>
      <c r="DO967" s="188" cm="1">
        <f t="array" aca="1" ref="DO967" ca="1">IFERROR(INDEX(Forecast_Capex_Input!BP$12:BP$286,$X967)
*(INDEX(Forecast_Capex_Input!$H$12:$H$286,$X967)=Repex),0)
*$DM967</f>
        <v>0</v>
      </c>
      <c r="DP967" s="188" cm="1">
        <f t="array" aca="1" ref="DP967" ca="1">IFERROR(INDEX(Forecast_Capex_Input!BQ$12:BQ$286,$X967)
*(INDEX(Forecast_Capex_Input!$H$12:$H$286,$X967)=Repex),0)
*$DM967</f>
        <v>0</v>
      </c>
      <c r="DQ967" s="188" cm="1">
        <f t="array" aca="1" ref="DQ967" ca="1">IFERROR(INDEX(Forecast_Capex_Input!BR$12:BR$286,$X967)
*(INDEX(Forecast_Capex_Input!$H$12:$H$286,$X967)=Repex),0)
*$DM967</f>
        <v>0</v>
      </c>
      <c r="DR967" s="188" cm="1">
        <f t="array" aca="1" ref="DR967" ca="1">IFERROR(INDEX(Forecast_Capex_Input!BS$12:BS$286,$X967)
*(INDEX(Forecast_Capex_Input!$H$12:$H$286,$X967)=Repex),0)
*$DM967</f>
        <v>0</v>
      </c>
      <c r="DS967" s="165"/>
      <c r="DT967" s="188" t="b" cm="1">
        <f t="array" aca="1" ref="DT967" ca="1">OR($G967=Forecast_Capex_Input!$BU$8:$BU$10)</f>
        <v>0</v>
      </c>
      <c r="DU967" s="188" cm="1">
        <f t="array" aca="1" ref="DU967" ca="1">IFERROR(INDEX(Forecast_Capex_Input!BV$12:BV$286,$X967)
*(INDEX(Forecast_Capex_Input!$H$12:$H$286,$X967)=Repex),0)
*$DT967</f>
        <v>0</v>
      </c>
      <c r="DV967" s="188" cm="1">
        <f t="array" aca="1" ref="DV967" ca="1">IFERROR(INDEX(Forecast_Capex_Input!BW$12:BW$286,$X967)
*(INDEX(Forecast_Capex_Input!$H$12:$H$286,$X967)=Repex),0)
*$DT967</f>
        <v>0</v>
      </c>
      <c r="DW967" s="188" cm="1">
        <f t="array" aca="1" ref="DW967" ca="1">IFERROR(INDEX(Forecast_Capex_Input!BX$12:BX$286,$X967)
*(INDEX(Forecast_Capex_Input!$H$12:$H$286,$X967)=Repex),0)
*$DT967</f>
        <v>0</v>
      </c>
      <c r="DX967" s="188" cm="1">
        <f t="array" aca="1" ref="DX967" ca="1">IFERROR(INDEX(Forecast_Capex_Input!BY$12:BY$286,$X967)
*(INDEX(Forecast_Capex_Input!$H$12:$H$286,$X967)=Repex),0)
*$DT967</f>
        <v>0</v>
      </c>
      <c r="DY967" s="188" cm="1">
        <f t="array" aca="1" ref="DY967" ca="1">IFERROR(INDEX(Forecast_Capex_Input!BZ$12:BZ$286,$X967)
*(INDEX(Forecast_Capex_Input!$H$12:$H$286,$X967)=Repex),0)
*$DT967</f>
        <v>0</v>
      </c>
      <c r="DZ967" s="188" cm="1">
        <f t="array" aca="1" ref="DZ967" ca="1">IFERROR(INDEX(Forecast_Capex_Input!CA$12:CA$286,$X967)
*(INDEX(Forecast_Capex_Input!$H$12:$H$286,$X967)=Repex),0)
*$DT967</f>
        <v>0</v>
      </c>
      <c r="EA967" s="188" cm="1">
        <f t="array" aca="1" ref="EA967" ca="1">IFERROR(INDEX(Forecast_Capex_Input!CB$12:CB$286,$X967)
*(INDEX(Forecast_Capex_Input!$H$12:$H$286,$X967)=Repex),0)
*$DT967</f>
        <v>0</v>
      </c>
      <c r="EB967" s="188" cm="1">
        <f t="array" aca="1" ref="EB967" ca="1">IFERROR(INDEX(Forecast_Capex_Input!CC$12:CC$286,$X967)
*(INDEX(Forecast_Capex_Input!$H$12:$H$286,$X967)=Repex),0)
*$DT967</f>
        <v>0</v>
      </c>
      <c r="EC967" s="165"/>
      <c r="ED967" s="226" t="str">
        <f t="shared" si="655"/>
        <v>N/A</v>
      </c>
      <c r="EE967" s="174" t="s">
        <v>15</v>
      </c>
    </row>
    <row r="968" spans="3:135" x14ac:dyDescent="0.2">
      <c r="C968" s="174">
        <f t="shared" si="656"/>
        <v>958</v>
      </c>
      <c r="D968" s="167" t="str" cm="1">
        <f t="array" ref="D968">IFERROR(INDEX(Forecast_Capex_Input!$D$12:$D$286,$X968),NA)</f>
        <v>N/A</v>
      </c>
      <c r="E968" s="172" t="str" cm="1">
        <f t="array" ref="E968">IF($X968=NA,NA,INDEX(Forecast_Capex_Input!$E$12:$E$286,$X968))</f>
        <v>N/A</v>
      </c>
      <c r="F968" s="167" t="str" cm="1">
        <f t="array" aca="1" ref="F968" ca="1">IFERROR(INDEX(General!$E$25:$E$26,$Y968),NA)</f>
        <v>N/A</v>
      </c>
      <c r="G968" s="167" t="str" cm="1">
        <f t="array" aca="1" ref="G968" ca="1">IFERROR(INDEX(Forecast_Capex_Input!$AI$11:$BB$11,$AA968),NA)</f>
        <v>N/A</v>
      </c>
      <c r="H968" s="189" t="str" cm="1">
        <f t="array" aca="1" ref="H968" ca="1">IFERROR(INDEX(Forecast_Capex_Input!$AI$12:$BB$286,$X968,$AA968),NA)</f>
        <v>N/A</v>
      </c>
      <c r="I968" s="199" t="str" cm="1">
        <f t="array" ref="I968">IFERROR(INDEX(Forecast_Capex_Input!$F$12:$F$286,$X968),NA)</f>
        <v>N/A</v>
      </c>
      <c r="J968" s="199" t="str" cm="1">
        <f t="array" ref="J968">IFERROR(INDEX(Forecast_Capex_Input!G$12:G$286,$X968),NA)</f>
        <v>N/A</v>
      </c>
      <c r="K968" s="199" t="str" cm="1">
        <f t="array" ref="K968">IFERROR(INDEX(Forecast_Capex_Input!H$12:H$286,$X968),NA)</f>
        <v>N/A</v>
      </c>
      <c r="L968" s="199" t="str" cm="1">
        <f t="array" ref="L968">IFERROR(INDEX(Forecast_Capex_Input!I$12:I$286,$X968),NA)</f>
        <v>N/A</v>
      </c>
      <c r="M968" s="199" t="str" cm="1">
        <f t="array" ref="M968">IFERROR(INDEX(Forecast_Capex_Input!J$12:J$286,$X968),NA)</f>
        <v>N/A</v>
      </c>
      <c r="N968" s="199" t="str" cm="1">
        <f t="array" ref="N968">IFERROR(INDEX(Forecast_Capex_Input!K$12:K$286,$X968),NA)</f>
        <v>N/A</v>
      </c>
      <c r="O968" s="199" t="str" cm="1">
        <f t="array" ref="O968">IFERROR(INDEX(Forecast_Capex_Input!L$12:L$286,$X968),NA)</f>
        <v>N/A</v>
      </c>
      <c r="P968" s="199" t="str" cm="1">
        <f t="array" ref="P968">IFERROR(INDEX(Forecast_Capex_Input!M$12:M$286,$X968),NA)</f>
        <v>N/A</v>
      </c>
      <c r="Q968" s="172" t="str" cm="1">
        <f t="array" ref="Q968">IFERROR(INDEX(Forecast_Capex_Input!N$12:N$286,$X968),NA)</f>
        <v>N/A</v>
      </c>
      <c r="R968" s="265" cm="1">
        <f t="array" ref="R968">IFERROR(INDEX(Forecast_Capex_Input!O$12:O$286,$X968),0)</f>
        <v>0</v>
      </c>
      <c r="S968" s="172" cm="1">
        <f t="array" ref="S968">IFERROR(INDEX(Forecast_Capex_Input!P$12:P$286,$X968),0)</f>
        <v>0</v>
      </c>
      <c r="T968" s="199" t="str" cm="1">
        <f t="array" aca="1" ref="T968" ca="1">IFERROR(INDEX(General!$K$84:$K$103,$AA968),NA)</f>
        <v>N/A</v>
      </c>
      <c r="U968" s="188" cm="1">
        <f t="array" aca="1" ref="U968" ca="1">IFERROR(
IF($F968=General!$E$25,INDEX(Forecast_Capex_Input!S$12:S$286,$X968),
INDEX(Forecast_Capex_Input!T$12:T$286,$X968)),0)</f>
        <v>0</v>
      </c>
      <c r="V968" s="222" t="b">
        <f>IFERROR(INDEX(Overheads!$T$19:$T$26,MATCH($I968,Overheads!$E$19:$E$26,0)),FALSE)</f>
        <v>0</v>
      </c>
      <c r="W968" s="165"/>
      <c r="X968" s="174" t="str">
        <f>IFERROR(
IF(MATCH($C968,Forecast_Capex_Input!$CI$12:$CI$286,1)+1&gt;MAX(Forecast_Capex_Input!$C$12:$C$286),NA,
MATCH($C968,Forecast_Capex_Input!$CI$12:$CI$286,1)+1),1)</f>
        <v>N/A</v>
      </c>
      <c r="Y968" s="174" t="str" cm="1">
        <f t="array" aca="1" ref="Y968" ca="1">IFERROR(
IF(X967&lt;&gt;X968,1,
IF(COUNTIF(OFFSET(Y967,0,0,-INDEX(Forecast_Capex_Input!$CG$12:$CG$286,$X968)),Y967)=INDEX(Forecast_Capex_Input!$CG$12:$CG$286,$X968),Y967+1,Y967)),NA)</f>
        <v>N/A</v>
      </c>
      <c r="Z968" s="174" t="str" cm="1">
        <f t="array" ref="Z968">IFERROR($C968-IF($X968=1,1,INDEX(Forecast_Capex_Input!$CI$12:$CI$286,$X968-1))+1,NA)</f>
        <v>N/A</v>
      </c>
      <c r="AA968" s="174" t="str" cm="1">
        <f t="array" aca="1" ref="AA968" ca="1">IFERROR(IF(Y968=1,
INDEX(Forecast_Capex_Input!$AI$10:$BB$10,SMALL(IF(INDEX(Forecast_Capex_Input!$AI$12:$BB$286,$X968,0)&gt;0,COLUMN(Forecast_Capex_Input!$AI$10:$BB$10)-COLUMN(Forecast_Capex_Input!$AI$12)+1),ROWS(OFFSET(AA967,0,0,-$Z968)))),
OFFSET(AA967,-INDEX(Forecast_Capex_Input!$CG$12:$CG$286,$X968)+1,0)),NA)</f>
        <v>N/A</v>
      </c>
      <c r="AB968" s="174" t="str">
        <f t="shared" ca="1" si="625"/>
        <v>N/A</v>
      </c>
      <c r="AC968" s="222" t="b">
        <f t="shared" si="657"/>
        <v>0</v>
      </c>
      <c r="AD968" s="220" t="b">
        <v>0</v>
      </c>
      <c r="AE968" s="222" t="b">
        <f t="shared" si="626"/>
        <v>1</v>
      </c>
      <c r="AF968" s="165"/>
      <c r="AG968" s="215">
        <v>0</v>
      </c>
      <c r="AH968" s="215">
        <v>0</v>
      </c>
      <c r="AI968" s="215">
        <v>0</v>
      </c>
      <c r="AJ968" s="215">
        <v>0</v>
      </c>
      <c r="AK968" s="215">
        <v>0</v>
      </c>
      <c r="AL968" s="155">
        <v>0</v>
      </c>
      <c r="AM968" s="165"/>
      <c r="AN968" s="215" cm="1">
        <f t="array" aca="1" ref="AN968" ca="1">IFERROR(INDEX(General!O$33:O$34,$AB968)
*AG968,0)</f>
        <v>0</v>
      </c>
      <c r="AO968" s="215" cm="1">
        <f t="array" aca="1" ref="AO968" ca="1">IFERROR(INDEX(General!P$33:P$34,$AB968)
*AH968,0)</f>
        <v>0</v>
      </c>
      <c r="AP968" s="215" cm="1">
        <f t="array" aca="1" ref="AP968" ca="1">IFERROR(INDEX(General!Q$33:Q$34,$AB968)
*AI968,0)</f>
        <v>0</v>
      </c>
      <c r="AQ968" s="215" cm="1">
        <f t="array" aca="1" ref="AQ968" ca="1">IFERROR(INDEX(General!R$33:R$34,$AB968)
*AJ968,0)</f>
        <v>0</v>
      </c>
      <c r="AR968" s="215" cm="1">
        <f t="array" aca="1" ref="AR968" ca="1">IFERROR(INDEX(General!S$33:S$34,$AB968)
*AK968,0)</f>
        <v>0</v>
      </c>
      <c r="AS968" s="155">
        <f t="shared" ca="1" si="658"/>
        <v>0</v>
      </c>
      <c r="AT968" s="165"/>
      <c r="AU968" s="215">
        <f ca="1">IF($AE968=FALSE,AN968*Overheads!$R$24*$V968,
IFERROR(Overheads!$O$49*$V968*AN968,0)
+IFERROR(Overheads!Q$59*$V968*(AN968/Overheads!Q$68),0))</f>
        <v>0</v>
      </c>
      <c r="AV968" s="215">
        <f ca="1">IF($AE968=FALSE,AO968*Overheads!$R$24*$V968,
IFERROR(Overheads!$O$49*$V968*AO968,0)
+IFERROR(Overheads!R$59*$V968*(AO968/Overheads!R$68),0))</f>
        <v>0</v>
      </c>
      <c r="AW968" s="215">
        <f ca="1">IF($AE968=FALSE,AP968*Overheads!$R$24*$V968,
IFERROR(Overheads!$O$49*$V968*AP968,0)
+IFERROR(Overheads!S$59*$V968*(AP968/Overheads!S$68),0))</f>
        <v>0</v>
      </c>
      <c r="AX968" s="215">
        <f ca="1">IF($AE968=FALSE,AQ968*Overheads!$R$24*$V968,
IFERROR(Overheads!$O$49*$V968*AQ968,0)
+IFERROR(Overheads!T$59*$V968*(AQ968/Overheads!T$68),0))</f>
        <v>0</v>
      </c>
      <c r="AY968" s="215">
        <f ca="1">IF($AE968=FALSE,AR968*Overheads!$R$24*$V968,
IFERROR(Overheads!$O$49*$V968*AR968,0)
+IFERROR(Overheads!U$59*$V968*(AR968/Overheads!U$68),0))</f>
        <v>0</v>
      </c>
      <c r="AZ968" s="155">
        <f t="shared" ca="1" si="659"/>
        <v>0</v>
      </c>
      <c r="BA968" s="165"/>
      <c r="BB968" s="215">
        <f ca="1">IF($AE968=FALSE,AN968*Overheads!$S$25,
IFERROR(Overheads!$O$50*AN968,0)
+IFERROR(Overheads!Q$60*(AN968/Overheads!Q$66),0))</f>
        <v>0</v>
      </c>
      <c r="BC968" s="215">
        <f ca="1">IF($AE968=FALSE,AO968*Overheads!$S$25,
IFERROR(Overheads!$O$50*AO968,0)
+IFERROR(Overheads!R$60*(AO968/Overheads!R$66),0))</f>
        <v>0</v>
      </c>
      <c r="BD968" s="215">
        <f ca="1">IF($AE968=FALSE,AP968*Overheads!$S$25,
IFERROR(Overheads!$O$50*AP968,0)
+IFERROR(Overheads!S$60*(AP968/Overheads!S$66),0))</f>
        <v>0</v>
      </c>
      <c r="BE968" s="215">
        <f ca="1">IF($AE968=FALSE,AQ968*Overheads!$S$25,
IFERROR(Overheads!$O$50*AQ968,0)
+IFERROR(Overheads!T$60*(AQ968/Overheads!T$66),0))</f>
        <v>0</v>
      </c>
      <c r="BF968" s="215">
        <f ca="1">IF($AE968=FALSE,AR968*Overheads!$S$25,
IFERROR(Overheads!$O$50*AR968,0)
+IFERROR(Overheads!U$60*(AR968/Overheads!U$66),0))</f>
        <v>0</v>
      </c>
      <c r="BG968" s="155">
        <f t="shared" ca="1" si="660"/>
        <v>0</v>
      </c>
      <c r="BH968" s="165"/>
      <c r="BI968" s="215">
        <f t="shared" ca="1" si="661"/>
        <v>0</v>
      </c>
      <c r="BJ968" s="215">
        <f t="shared" ca="1" si="627"/>
        <v>0</v>
      </c>
      <c r="BK968" s="215">
        <f t="shared" ca="1" si="628"/>
        <v>0</v>
      </c>
      <c r="BL968" s="215">
        <f t="shared" ca="1" si="629"/>
        <v>0</v>
      </c>
      <c r="BM968" s="215">
        <f t="shared" ca="1" si="630"/>
        <v>0</v>
      </c>
      <c r="BN968" s="155">
        <f t="shared" ca="1" si="662"/>
        <v>0</v>
      </c>
      <c r="BO968" s="165"/>
      <c r="BP968" s="187" cm="1">
        <f t="array" ref="BP968">IFERROR(IF($X968=$X967,BP967,INDEX(Forecast_Capex_Input!AC$12:AC$286,$X968)),0)</f>
        <v>0</v>
      </c>
      <c r="BQ968" s="187" cm="1">
        <f t="array" ref="BQ968">IFERROR(IF($X968=$X967,BQ967,INDEX(Forecast_Capex_Input!AD$12:AD$286,$X968)),0)</f>
        <v>0</v>
      </c>
      <c r="BR968" s="187" cm="1">
        <f t="array" ref="BR968">IFERROR(IF($X968=$X967,BR967,INDEX(Forecast_Capex_Input!AE$12:AE$286,$X968)),0)</f>
        <v>0</v>
      </c>
      <c r="BS968" s="187" cm="1">
        <f t="array" ref="BS968">IFERROR(IF($X968=$X967,BS967,INDEX(Forecast_Capex_Input!AF$12:AF$286,$X968)),0)</f>
        <v>0</v>
      </c>
      <c r="BT968" s="187" cm="1">
        <f t="array" ref="BT968">IFERROR(IF($X968=$X967,BT967,INDEX(Forecast_Capex_Input!AG$12:AG$286,$X968)),0)</f>
        <v>0</v>
      </c>
      <c r="BU968" s="165"/>
      <c r="BV968" s="215">
        <f t="shared" si="631"/>
        <v>0</v>
      </c>
      <c r="BW968" s="215">
        <f t="shared" si="632"/>
        <v>0</v>
      </c>
      <c r="BX968" s="215">
        <f t="shared" si="633"/>
        <v>0</v>
      </c>
      <c r="BY968" s="215">
        <f t="shared" si="634"/>
        <v>0</v>
      </c>
      <c r="BZ968" s="215">
        <f t="shared" si="635"/>
        <v>0</v>
      </c>
      <c r="CA968" s="155">
        <f t="shared" si="663"/>
        <v>0</v>
      </c>
      <c r="CB968" s="165"/>
      <c r="CC968" s="215">
        <f t="shared" si="636"/>
        <v>0</v>
      </c>
      <c r="CD968" s="215">
        <f t="shared" si="637"/>
        <v>0</v>
      </c>
      <c r="CE968" s="215">
        <f t="shared" si="638"/>
        <v>0</v>
      </c>
      <c r="CF968" s="215">
        <f t="shared" si="639"/>
        <v>0</v>
      </c>
      <c r="CG968" s="215">
        <f t="shared" si="640"/>
        <v>0</v>
      </c>
      <c r="CH968" s="155">
        <f t="shared" si="664"/>
        <v>0</v>
      </c>
      <c r="CI968" s="165"/>
      <c r="CJ968" s="215">
        <f t="shared" si="641"/>
        <v>0</v>
      </c>
      <c r="CK968" s="215">
        <f t="shared" si="642"/>
        <v>0</v>
      </c>
      <c r="CL968" s="215">
        <f t="shared" si="643"/>
        <v>0</v>
      </c>
      <c r="CM968" s="215">
        <f t="shared" si="644"/>
        <v>0</v>
      </c>
      <c r="CN968" s="215">
        <f t="shared" si="645"/>
        <v>0</v>
      </c>
      <c r="CO968" s="155">
        <f t="shared" si="665"/>
        <v>0</v>
      </c>
      <c r="CP968" s="165"/>
      <c r="CQ968" s="223">
        <f t="shared" si="646"/>
        <v>0</v>
      </c>
      <c r="CR968" s="223">
        <f t="shared" si="647"/>
        <v>0</v>
      </c>
      <c r="CS968" s="223">
        <f t="shared" si="648"/>
        <v>0</v>
      </c>
      <c r="CT968" s="223">
        <f t="shared" si="649"/>
        <v>0</v>
      </c>
      <c r="CU968" s="223">
        <f t="shared" si="650"/>
        <v>0</v>
      </c>
      <c r="CV968" s="155">
        <f t="shared" si="666"/>
        <v>0</v>
      </c>
      <c r="CW968" s="165"/>
      <c r="CX968" s="215">
        <f t="shared" si="667"/>
        <v>0</v>
      </c>
      <c r="CY968" s="215">
        <f t="shared" si="651"/>
        <v>0</v>
      </c>
      <c r="CZ968" s="215">
        <f t="shared" si="652"/>
        <v>0</v>
      </c>
      <c r="DA968" s="215">
        <f t="shared" si="653"/>
        <v>0</v>
      </c>
      <c r="DB968" s="215">
        <f t="shared" si="654"/>
        <v>0</v>
      </c>
      <c r="DC968" s="155">
        <f t="shared" si="668"/>
        <v>0</v>
      </c>
      <c r="DD968" s="165"/>
      <c r="DE968" s="188" t="b" cm="1">
        <f t="array" aca="1" ref="DE968" ca="1">OR($G968=Forecast_Capex_Input!$BF$8:$BF$10)</f>
        <v>0</v>
      </c>
      <c r="DF968" s="188" cm="1">
        <f t="array" aca="1" ref="DF968" ca="1">IFERROR(INDEX(Forecast_Capex_Input!BG$12:BG$286,$X968)
*(INDEX(Forecast_Capex_Input!$H$12:$H$286,$X968)=Repex),0)
*$DE968</f>
        <v>0</v>
      </c>
      <c r="DG968" s="188" cm="1">
        <f t="array" aca="1" ref="DG968" ca="1">IFERROR(INDEX(Forecast_Capex_Input!BH$12:BH$286,$X968)
*(INDEX(Forecast_Capex_Input!$H$12:$H$286,$X968)=Repex),0)
*$DE968</f>
        <v>0</v>
      </c>
      <c r="DH968" s="188" cm="1">
        <f t="array" aca="1" ref="DH968" ca="1">IFERROR(INDEX(Forecast_Capex_Input!BI$12:BI$286,$X968)
*(INDEX(Forecast_Capex_Input!$H$12:$H$286,$X968)=Repex),0)
*$DE968</f>
        <v>0</v>
      </c>
      <c r="DI968" s="188" cm="1">
        <f t="array" aca="1" ref="DI968" ca="1">IFERROR(INDEX(Forecast_Capex_Input!BJ$12:BJ$286,$X968)
*(INDEX(Forecast_Capex_Input!$H$12:$H$286,$X968)=Repex),0)
*$DE968</f>
        <v>0</v>
      </c>
      <c r="DJ968" s="188" cm="1">
        <f t="array" aca="1" ref="DJ968" ca="1">IFERROR(INDEX(Forecast_Capex_Input!BK$12:BK$286,$X968)
*(INDEX(Forecast_Capex_Input!$H$12:$H$286,$X968)=Repex),0)
*$DE968</f>
        <v>0</v>
      </c>
      <c r="DK968" s="188" cm="1">
        <f t="array" aca="1" ref="DK968" ca="1">IFERROR(INDEX(Forecast_Capex_Input!BL$12:BL$286,$X968)
*(INDEX(Forecast_Capex_Input!$H$12:$H$286,$X968)=Repex),0)
*$DE968</f>
        <v>0</v>
      </c>
      <c r="DL968" s="165"/>
      <c r="DM968" s="188" t="b" cm="1">
        <f t="array" aca="1" ref="DM968" ca="1">OR($G968=Forecast_Capex_Input!$BN$8:$BN$9)</f>
        <v>0</v>
      </c>
      <c r="DN968" s="188" cm="1">
        <f t="array" aca="1" ref="DN968" ca="1">IFERROR(INDEX(Forecast_Capex_Input!BO$12:BO$286,$X968)
*(INDEX(Forecast_Capex_Input!$H$12:$H$286,$X968)=Repex),0)
*$DM968</f>
        <v>0</v>
      </c>
      <c r="DO968" s="188" cm="1">
        <f t="array" aca="1" ref="DO968" ca="1">IFERROR(INDEX(Forecast_Capex_Input!BP$12:BP$286,$X968)
*(INDEX(Forecast_Capex_Input!$H$12:$H$286,$X968)=Repex),0)
*$DM968</f>
        <v>0</v>
      </c>
      <c r="DP968" s="188" cm="1">
        <f t="array" aca="1" ref="DP968" ca="1">IFERROR(INDEX(Forecast_Capex_Input!BQ$12:BQ$286,$X968)
*(INDEX(Forecast_Capex_Input!$H$12:$H$286,$X968)=Repex),0)
*$DM968</f>
        <v>0</v>
      </c>
      <c r="DQ968" s="188" cm="1">
        <f t="array" aca="1" ref="DQ968" ca="1">IFERROR(INDEX(Forecast_Capex_Input!BR$12:BR$286,$X968)
*(INDEX(Forecast_Capex_Input!$H$12:$H$286,$X968)=Repex),0)
*$DM968</f>
        <v>0</v>
      </c>
      <c r="DR968" s="188" cm="1">
        <f t="array" aca="1" ref="DR968" ca="1">IFERROR(INDEX(Forecast_Capex_Input!BS$12:BS$286,$X968)
*(INDEX(Forecast_Capex_Input!$H$12:$H$286,$X968)=Repex),0)
*$DM968</f>
        <v>0</v>
      </c>
      <c r="DS968" s="165"/>
      <c r="DT968" s="188" t="b" cm="1">
        <f t="array" aca="1" ref="DT968" ca="1">OR($G968=Forecast_Capex_Input!$BU$8:$BU$10)</f>
        <v>0</v>
      </c>
      <c r="DU968" s="188" cm="1">
        <f t="array" aca="1" ref="DU968" ca="1">IFERROR(INDEX(Forecast_Capex_Input!BV$12:BV$286,$X968)
*(INDEX(Forecast_Capex_Input!$H$12:$H$286,$X968)=Repex),0)
*$DT968</f>
        <v>0</v>
      </c>
      <c r="DV968" s="188" cm="1">
        <f t="array" aca="1" ref="DV968" ca="1">IFERROR(INDEX(Forecast_Capex_Input!BW$12:BW$286,$X968)
*(INDEX(Forecast_Capex_Input!$H$12:$H$286,$X968)=Repex),0)
*$DT968</f>
        <v>0</v>
      </c>
      <c r="DW968" s="188" cm="1">
        <f t="array" aca="1" ref="DW968" ca="1">IFERROR(INDEX(Forecast_Capex_Input!BX$12:BX$286,$X968)
*(INDEX(Forecast_Capex_Input!$H$12:$H$286,$X968)=Repex),0)
*$DT968</f>
        <v>0</v>
      </c>
      <c r="DX968" s="188" cm="1">
        <f t="array" aca="1" ref="DX968" ca="1">IFERROR(INDEX(Forecast_Capex_Input!BY$12:BY$286,$X968)
*(INDEX(Forecast_Capex_Input!$H$12:$H$286,$X968)=Repex),0)
*$DT968</f>
        <v>0</v>
      </c>
      <c r="DY968" s="188" cm="1">
        <f t="array" aca="1" ref="DY968" ca="1">IFERROR(INDEX(Forecast_Capex_Input!BZ$12:BZ$286,$X968)
*(INDEX(Forecast_Capex_Input!$H$12:$H$286,$X968)=Repex),0)
*$DT968</f>
        <v>0</v>
      </c>
      <c r="DZ968" s="188" cm="1">
        <f t="array" aca="1" ref="DZ968" ca="1">IFERROR(INDEX(Forecast_Capex_Input!CA$12:CA$286,$X968)
*(INDEX(Forecast_Capex_Input!$H$12:$H$286,$X968)=Repex),0)
*$DT968</f>
        <v>0</v>
      </c>
      <c r="EA968" s="188" cm="1">
        <f t="array" aca="1" ref="EA968" ca="1">IFERROR(INDEX(Forecast_Capex_Input!CB$12:CB$286,$X968)
*(INDEX(Forecast_Capex_Input!$H$12:$H$286,$X968)=Repex),0)
*$DT968</f>
        <v>0</v>
      </c>
      <c r="EB968" s="188" cm="1">
        <f t="array" aca="1" ref="EB968" ca="1">IFERROR(INDEX(Forecast_Capex_Input!CC$12:CC$286,$X968)
*(INDEX(Forecast_Capex_Input!$H$12:$H$286,$X968)=Repex),0)
*$DT968</f>
        <v>0</v>
      </c>
      <c r="EC968" s="165"/>
      <c r="ED968" s="226" t="str">
        <f t="shared" si="655"/>
        <v>N/A</v>
      </c>
      <c r="EE968" s="174" t="s">
        <v>15</v>
      </c>
    </row>
    <row r="969" spans="3:135" x14ac:dyDescent="0.2">
      <c r="C969" s="174">
        <f t="shared" si="656"/>
        <v>959</v>
      </c>
      <c r="D969" s="167" t="str" cm="1">
        <f t="array" ref="D969">IFERROR(INDEX(Forecast_Capex_Input!$D$12:$D$286,$X969),NA)</f>
        <v>N/A</v>
      </c>
      <c r="E969" s="172" t="str" cm="1">
        <f t="array" ref="E969">IF($X969=NA,NA,INDEX(Forecast_Capex_Input!$E$12:$E$286,$X969))</f>
        <v>N/A</v>
      </c>
      <c r="F969" s="167" t="str" cm="1">
        <f t="array" aca="1" ref="F969" ca="1">IFERROR(INDEX(General!$E$25:$E$26,$Y969),NA)</f>
        <v>N/A</v>
      </c>
      <c r="G969" s="167" t="str" cm="1">
        <f t="array" aca="1" ref="G969" ca="1">IFERROR(INDEX(Forecast_Capex_Input!$AI$11:$BB$11,$AA969),NA)</f>
        <v>N/A</v>
      </c>
      <c r="H969" s="189" t="str" cm="1">
        <f t="array" aca="1" ref="H969" ca="1">IFERROR(INDEX(Forecast_Capex_Input!$AI$12:$BB$286,$X969,$AA969),NA)</f>
        <v>N/A</v>
      </c>
      <c r="I969" s="199" t="str" cm="1">
        <f t="array" ref="I969">IFERROR(INDEX(Forecast_Capex_Input!$F$12:$F$286,$X969),NA)</f>
        <v>N/A</v>
      </c>
      <c r="J969" s="199" t="str" cm="1">
        <f t="array" ref="J969">IFERROR(INDEX(Forecast_Capex_Input!G$12:G$286,$X969),NA)</f>
        <v>N/A</v>
      </c>
      <c r="K969" s="199" t="str" cm="1">
        <f t="array" ref="K969">IFERROR(INDEX(Forecast_Capex_Input!H$12:H$286,$X969),NA)</f>
        <v>N/A</v>
      </c>
      <c r="L969" s="199" t="str" cm="1">
        <f t="array" ref="L969">IFERROR(INDEX(Forecast_Capex_Input!I$12:I$286,$X969),NA)</f>
        <v>N/A</v>
      </c>
      <c r="M969" s="199" t="str" cm="1">
        <f t="array" ref="M969">IFERROR(INDEX(Forecast_Capex_Input!J$12:J$286,$X969),NA)</f>
        <v>N/A</v>
      </c>
      <c r="N969" s="199" t="str" cm="1">
        <f t="array" ref="N969">IFERROR(INDEX(Forecast_Capex_Input!K$12:K$286,$X969),NA)</f>
        <v>N/A</v>
      </c>
      <c r="O969" s="199" t="str" cm="1">
        <f t="array" ref="O969">IFERROR(INDEX(Forecast_Capex_Input!L$12:L$286,$X969),NA)</f>
        <v>N/A</v>
      </c>
      <c r="P969" s="199" t="str" cm="1">
        <f t="array" ref="P969">IFERROR(INDEX(Forecast_Capex_Input!M$12:M$286,$X969),NA)</f>
        <v>N/A</v>
      </c>
      <c r="Q969" s="172" t="str" cm="1">
        <f t="array" ref="Q969">IFERROR(INDEX(Forecast_Capex_Input!N$12:N$286,$X969),NA)</f>
        <v>N/A</v>
      </c>
      <c r="R969" s="265" cm="1">
        <f t="array" ref="R969">IFERROR(INDEX(Forecast_Capex_Input!O$12:O$286,$X969),0)</f>
        <v>0</v>
      </c>
      <c r="S969" s="172" cm="1">
        <f t="array" ref="S969">IFERROR(INDEX(Forecast_Capex_Input!P$12:P$286,$X969),0)</f>
        <v>0</v>
      </c>
      <c r="T969" s="199" t="str" cm="1">
        <f t="array" aca="1" ref="T969" ca="1">IFERROR(INDEX(General!$K$84:$K$103,$AA969),NA)</f>
        <v>N/A</v>
      </c>
      <c r="U969" s="188" cm="1">
        <f t="array" aca="1" ref="U969" ca="1">IFERROR(
IF($F969=General!$E$25,INDEX(Forecast_Capex_Input!S$12:S$286,$X969),
INDEX(Forecast_Capex_Input!T$12:T$286,$X969)),0)</f>
        <v>0</v>
      </c>
      <c r="V969" s="222" t="b">
        <f>IFERROR(INDEX(Overheads!$T$19:$T$26,MATCH($I969,Overheads!$E$19:$E$26,0)),FALSE)</f>
        <v>0</v>
      </c>
      <c r="W969" s="165"/>
      <c r="X969" s="174" t="str">
        <f>IFERROR(
IF(MATCH($C969,Forecast_Capex_Input!$CI$12:$CI$286,1)+1&gt;MAX(Forecast_Capex_Input!$C$12:$C$286),NA,
MATCH($C969,Forecast_Capex_Input!$CI$12:$CI$286,1)+1),1)</f>
        <v>N/A</v>
      </c>
      <c r="Y969" s="174" t="str" cm="1">
        <f t="array" aca="1" ref="Y969" ca="1">IFERROR(
IF(X968&lt;&gt;X969,1,
IF(COUNTIF(OFFSET(Y968,0,0,-INDEX(Forecast_Capex_Input!$CG$12:$CG$286,$X969)),Y968)=INDEX(Forecast_Capex_Input!$CG$12:$CG$286,$X969),Y968+1,Y968)),NA)</f>
        <v>N/A</v>
      </c>
      <c r="Z969" s="174" t="str" cm="1">
        <f t="array" ref="Z969">IFERROR($C969-IF($X969=1,1,INDEX(Forecast_Capex_Input!$CI$12:$CI$286,$X969-1))+1,NA)</f>
        <v>N/A</v>
      </c>
      <c r="AA969" s="174" t="str" cm="1">
        <f t="array" aca="1" ref="AA969" ca="1">IFERROR(IF(Y969=1,
INDEX(Forecast_Capex_Input!$AI$10:$BB$10,SMALL(IF(INDEX(Forecast_Capex_Input!$AI$12:$BB$286,$X969,0)&gt;0,COLUMN(Forecast_Capex_Input!$AI$10:$BB$10)-COLUMN(Forecast_Capex_Input!$AI$12)+1),ROWS(OFFSET(AA968,0,0,-$Z969)))),
OFFSET(AA968,-INDEX(Forecast_Capex_Input!$CG$12:$CG$286,$X969)+1,0)),NA)</f>
        <v>N/A</v>
      </c>
      <c r="AB969" s="174" t="str">
        <f t="shared" ca="1" si="625"/>
        <v>N/A</v>
      </c>
      <c r="AC969" s="222" t="b">
        <f t="shared" si="657"/>
        <v>0</v>
      </c>
      <c r="AD969" s="220" t="b">
        <v>0</v>
      </c>
      <c r="AE969" s="222" t="b">
        <f t="shared" si="626"/>
        <v>1</v>
      </c>
      <c r="AF969" s="165"/>
      <c r="AG969" s="215">
        <v>0</v>
      </c>
      <c r="AH969" s="215">
        <v>0</v>
      </c>
      <c r="AI969" s="215">
        <v>0</v>
      </c>
      <c r="AJ969" s="215">
        <v>0</v>
      </c>
      <c r="AK969" s="215">
        <v>0</v>
      </c>
      <c r="AL969" s="155">
        <v>0</v>
      </c>
      <c r="AM969" s="165"/>
      <c r="AN969" s="215" cm="1">
        <f t="array" aca="1" ref="AN969" ca="1">IFERROR(INDEX(General!O$33:O$34,$AB969)
*AG969,0)</f>
        <v>0</v>
      </c>
      <c r="AO969" s="215" cm="1">
        <f t="array" aca="1" ref="AO969" ca="1">IFERROR(INDEX(General!P$33:P$34,$AB969)
*AH969,0)</f>
        <v>0</v>
      </c>
      <c r="AP969" s="215" cm="1">
        <f t="array" aca="1" ref="AP969" ca="1">IFERROR(INDEX(General!Q$33:Q$34,$AB969)
*AI969,0)</f>
        <v>0</v>
      </c>
      <c r="AQ969" s="215" cm="1">
        <f t="array" aca="1" ref="AQ969" ca="1">IFERROR(INDEX(General!R$33:R$34,$AB969)
*AJ969,0)</f>
        <v>0</v>
      </c>
      <c r="AR969" s="215" cm="1">
        <f t="array" aca="1" ref="AR969" ca="1">IFERROR(INDEX(General!S$33:S$34,$AB969)
*AK969,0)</f>
        <v>0</v>
      </c>
      <c r="AS969" s="155">
        <f t="shared" ca="1" si="658"/>
        <v>0</v>
      </c>
      <c r="AT969" s="165"/>
      <c r="AU969" s="215">
        <f ca="1">IF($AE969=FALSE,AN969*Overheads!$R$24*$V969,
IFERROR(Overheads!$O$49*$V969*AN969,0)
+IFERROR(Overheads!Q$59*$V969*(AN969/Overheads!Q$68),0))</f>
        <v>0</v>
      </c>
      <c r="AV969" s="215">
        <f ca="1">IF($AE969=FALSE,AO969*Overheads!$R$24*$V969,
IFERROR(Overheads!$O$49*$V969*AO969,0)
+IFERROR(Overheads!R$59*$V969*(AO969/Overheads!R$68),0))</f>
        <v>0</v>
      </c>
      <c r="AW969" s="215">
        <f ca="1">IF($AE969=FALSE,AP969*Overheads!$R$24*$V969,
IFERROR(Overheads!$O$49*$V969*AP969,0)
+IFERROR(Overheads!S$59*$V969*(AP969/Overheads!S$68),0))</f>
        <v>0</v>
      </c>
      <c r="AX969" s="215">
        <f ca="1">IF($AE969=FALSE,AQ969*Overheads!$R$24*$V969,
IFERROR(Overheads!$O$49*$V969*AQ969,0)
+IFERROR(Overheads!T$59*$V969*(AQ969/Overheads!T$68),0))</f>
        <v>0</v>
      </c>
      <c r="AY969" s="215">
        <f ca="1">IF($AE969=FALSE,AR969*Overheads!$R$24*$V969,
IFERROR(Overheads!$O$49*$V969*AR969,0)
+IFERROR(Overheads!U$59*$V969*(AR969/Overheads!U$68),0))</f>
        <v>0</v>
      </c>
      <c r="AZ969" s="155">
        <f t="shared" ca="1" si="659"/>
        <v>0</v>
      </c>
      <c r="BA969" s="165"/>
      <c r="BB969" s="215">
        <f ca="1">IF($AE969=FALSE,AN969*Overheads!$S$25,
IFERROR(Overheads!$O$50*AN969,0)
+IFERROR(Overheads!Q$60*(AN969/Overheads!Q$66),0))</f>
        <v>0</v>
      </c>
      <c r="BC969" s="215">
        <f ca="1">IF($AE969=FALSE,AO969*Overheads!$S$25,
IFERROR(Overheads!$O$50*AO969,0)
+IFERROR(Overheads!R$60*(AO969/Overheads!R$66),0))</f>
        <v>0</v>
      </c>
      <c r="BD969" s="215">
        <f ca="1">IF($AE969=FALSE,AP969*Overheads!$S$25,
IFERROR(Overheads!$O$50*AP969,0)
+IFERROR(Overheads!S$60*(AP969/Overheads!S$66),0))</f>
        <v>0</v>
      </c>
      <c r="BE969" s="215">
        <f ca="1">IF($AE969=FALSE,AQ969*Overheads!$S$25,
IFERROR(Overheads!$O$50*AQ969,0)
+IFERROR(Overheads!T$60*(AQ969/Overheads!T$66),0))</f>
        <v>0</v>
      </c>
      <c r="BF969" s="215">
        <f ca="1">IF($AE969=FALSE,AR969*Overheads!$S$25,
IFERROR(Overheads!$O$50*AR969,0)
+IFERROR(Overheads!U$60*(AR969/Overheads!U$66),0))</f>
        <v>0</v>
      </c>
      <c r="BG969" s="155">
        <f t="shared" ca="1" si="660"/>
        <v>0</v>
      </c>
      <c r="BH969" s="165"/>
      <c r="BI969" s="215">
        <f t="shared" ca="1" si="661"/>
        <v>0</v>
      </c>
      <c r="BJ969" s="215">
        <f t="shared" ca="1" si="627"/>
        <v>0</v>
      </c>
      <c r="BK969" s="215">
        <f t="shared" ca="1" si="628"/>
        <v>0</v>
      </c>
      <c r="BL969" s="215">
        <f t="shared" ca="1" si="629"/>
        <v>0</v>
      </c>
      <c r="BM969" s="215">
        <f t="shared" ca="1" si="630"/>
        <v>0</v>
      </c>
      <c r="BN969" s="155">
        <f t="shared" ca="1" si="662"/>
        <v>0</v>
      </c>
      <c r="BO969" s="165"/>
      <c r="BP969" s="187" cm="1">
        <f t="array" ref="BP969">IFERROR(IF($X969=$X968,BP968,INDEX(Forecast_Capex_Input!AC$12:AC$286,$X969)),0)</f>
        <v>0</v>
      </c>
      <c r="BQ969" s="187" cm="1">
        <f t="array" ref="BQ969">IFERROR(IF($X969=$X968,BQ968,INDEX(Forecast_Capex_Input!AD$12:AD$286,$X969)),0)</f>
        <v>0</v>
      </c>
      <c r="BR969" s="187" cm="1">
        <f t="array" ref="BR969">IFERROR(IF($X969=$X968,BR968,INDEX(Forecast_Capex_Input!AE$12:AE$286,$X969)),0)</f>
        <v>0</v>
      </c>
      <c r="BS969" s="187" cm="1">
        <f t="array" ref="BS969">IFERROR(IF($X969=$X968,BS968,INDEX(Forecast_Capex_Input!AF$12:AF$286,$X969)),0)</f>
        <v>0</v>
      </c>
      <c r="BT969" s="187" cm="1">
        <f t="array" ref="BT969">IFERROR(IF($X969=$X968,BT968,INDEX(Forecast_Capex_Input!AG$12:AG$286,$X969)),0)</f>
        <v>0</v>
      </c>
      <c r="BU969" s="165"/>
      <c r="BV969" s="215">
        <f t="shared" si="631"/>
        <v>0</v>
      </c>
      <c r="BW969" s="215">
        <f t="shared" si="632"/>
        <v>0</v>
      </c>
      <c r="BX969" s="215">
        <f t="shared" si="633"/>
        <v>0</v>
      </c>
      <c r="BY969" s="215">
        <f t="shared" si="634"/>
        <v>0</v>
      </c>
      <c r="BZ969" s="215">
        <f t="shared" si="635"/>
        <v>0</v>
      </c>
      <c r="CA969" s="155">
        <f t="shared" si="663"/>
        <v>0</v>
      </c>
      <c r="CB969" s="165"/>
      <c r="CC969" s="215">
        <f t="shared" si="636"/>
        <v>0</v>
      </c>
      <c r="CD969" s="215">
        <f t="shared" si="637"/>
        <v>0</v>
      </c>
      <c r="CE969" s="215">
        <f t="shared" si="638"/>
        <v>0</v>
      </c>
      <c r="CF969" s="215">
        <f t="shared" si="639"/>
        <v>0</v>
      </c>
      <c r="CG969" s="215">
        <f t="shared" si="640"/>
        <v>0</v>
      </c>
      <c r="CH969" s="155">
        <f t="shared" si="664"/>
        <v>0</v>
      </c>
      <c r="CI969" s="165"/>
      <c r="CJ969" s="215">
        <f t="shared" si="641"/>
        <v>0</v>
      </c>
      <c r="CK969" s="215">
        <f t="shared" si="642"/>
        <v>0</v>
      </c>
      <c r="CL969" s="215">
        <f t="shared" si="643"/>
        <v>0</v>
      </c>
      <c r="CM969" s="215">
        <f t="shared" si="644"/>
        <v>0</v>
      </c>
      <c r="CN969" s="215">
        <f t="shared" si="645"/>
        <v>0</v>
      </c>
      <c r="CO969" s="155">
        <f t="shared" si="665"/>
        <v>0</v>
      </c>
      <c r="CP969" s="165"/>
      <c r="CQ969" s="223">
        <f t="shared" si="646"/>
        <v>0</v>
      </c>
      <c r="CR969" s="223">
        <f t="shared" si="647"/>
        <v>0</v>
      </c>
      <c r="CS969" s="223">
        <f t="shared" si="648"/>
        <v>0</v>
      </c>
      <c r="CT969" s="223">
        <f t="shared" si="649"/>
        <v>0</v>
      </c>
      <c r="CU969" s="223">
        <f t="shared" si="650"/>
        <v>0</v>
      </c>
      <c r="CV969" s="155">
        <f t="shared" si="666"/>
        <v>0</v>
      </c>
      <c r="CW969" s="165"/>
      <c r="CX969" s="215">
        <f t="shared" si="667"/>
        <v>0</v>
      </c>
      <c r="CY969" s="215">
        <f t="shared" si="651"/>
        <v>0</v>
      </c>
      <c r="CZ969" s="215">
        <f t="shared" si="652"/>
        <v>0</v>
      </c>
      <c r="DA969" s="215">
        <f t="shared" si="653"/>
        <v>0</v>
      </c>
      <c r="DB969" s="215">
        <f t="shared" si="654"/>
        <v>0</v>
      </c>
      <c r="DC969" s="155">
        <f t="shared" si="668"/>
        <v>0</v>
      </c>
      <c r="DD969" s="165"/>
      <c r="DE969" s="188" t="b" cm="1">
        <f t="array" aca="1" ref="DE969" ca="1">OR($G969=Forecast_Capex_Input!$BF$8:$BF$10)</f>
        <v>0</v>
      </c>
      <c r="DF969" s="188" cm="1">
        <f t="array" aca="1" ref="DF969" ca="1">IFERROR(INDEX(Forecast_Capex_Input!BG$12:BG$286,$X969)
*(INDEX(Forecast_Capex_Input!$H$12:$H$286,$X969)=Repex),0)
*$DE969</f>
        <v>0</v>
      </c>
      <c r="DG969" s="188" cm="1">
        <f t="array" aca="1" ref="DG969" ca="1">IFERROR(INDEX(Forecast_Capex_Input!BH$12:BH$286,$X969)
*(INDEX(Forecast_Capex_Input!$H$12:$H$286,$X969)=Repex),0)
*$DE969</f>
        <v>0</v>
      </c>
      <c r="DH969" s="188" cm="1">
        <f t="array" aca="1" ref="DH969" ca="1">IFERROR(INDEX(Forecast_Capex_Input!BI$12:BI$286,$X969)
*(INDEX(Forecast_Capex_Input!$H$12:$H$286,$X969)=Repex),0)
*$DE969</f>
        <v>0</v>
      </c>
      <c r="DI969" s="188" cm="1">
        <f t="array" aca="1" ref="DI969" ca="1">IFERROR(INDEX(Forecast_Capex_Input!BJ$12:BJ$286,$X969)
*(INDEX(Forecast_Capex_Input!$H$12:$H$286,$X969)=Repex),0)
*$DE969</f>
        <v>0</v>
      </c>
      <c r="DJ969" s="188" cm="1">
        <f t="array" aca="1" ref="DJ969" ca="1">IFERROR(INDEX(Forecast_Capex_Input!BK$12:BK$286,$X969)
*(INDEX(Forecast_Capex_Input!$H$12:$H$286,$X969)=Repex),0)
*$DE969</f>
        <v>0</v>
      </c>
      <c r="DK969" s="188" cm="1">
        <f t="array" aca="1" ref="DK969" ca="1">IFERROR(INDEX(Forecast_Capex_Input!BL$12:BL$286,$X969)
*(INDEX(Forecast_Capex_Input!$H$12:$H$286,$X969)=Repex),0)
*$DE969</f>
        <v>0</v>
      </c>
      <c r="DL969" s="165"/>
      <c r="DM969" s="188" t="b" cm="1">
        <f t="array" aca="1" ref="DM969" ca="1">OR($G969=Forecast_Capex_Input!$BN$8:$BN$9)</f>
        <v>0</v>
      </c>
      <c r="DN969" s="188" cm="1">
        <f t="array" aca="1" ref="DN969" ca="1">IFERROR(INDEX(Forecast_Capex_Input!BO$12:BO$286,$X969)
*(INDEX(Forecast_Capex_Input!$H$12:$H$286,$X969)=Repex),0)
*$DM969</f>
        <v>0</v>
      </c>
      <c r="DO969" s="188" cm="1">
        <f t="array" aca="1" ref="DO969" ca="1">IFERROR(INDEX(Forecast_Capex_Input!BP$12:BP$286,$X969)
*(INDEX(Forecast_Capex_Input!$H$12:$H$286,$X969)=Repex),0)
*$DM969</f>
        <v>0</v>
      </c>
      <c r="DP969" s="188" cm="1">
        <f t="array" aca="1" ref="DP969" ca="1">IFERROR(INDEX(Forecast_Capex_Input!BQ$12:BQ$286,$X969)
*(INDEX(Forecast_Capex_Input!$H$12:$H$286,$X969)=Repex),0)
*$DM969</f>
        <v>0</v>
      </c>
      <c r="DQ969" s="188" cm="1">
        <f t="array" aca="1" ref="DQ969" ca="1">IFERROR(INDEX(Forecast_Capex_Input!BR$12:BR$286,$X969)
*(INDEX(Forecast_Capex_Input!$H$12:$H$286,$X969)=Repex),0)
*$DM969</f>
        <v>0</v>
      </c>
      <c r="DR969" s="188" cm="1">
        <f t="array" aca="1" ref="DR969" ca="1">IFERROR(INDEX(Forecast_Capex_Input!BS$12:BS$286,$X969)
*(INDEX(Forecast_Capex_Input!$H$12:$H$286,$X969)=Repex),0)
*$DM969</f>
        <v>0</v>
      </c>
      <c r="DS969" s="165"/>
      <c r="DT969" s="188" t="b" cm="1">
        <f t="array" aca="1" ref="DT969" ca="1">OR($G969=Forecast_Capex_Input!$BU$8:$BU$10)</f>
        <v>0</v>
      </c>
      <c r="DU969" s="188" cm="1">
        <f t="array" aca="1" ref="DU969" ca="1">IFERROR(INDEX(Forecast_Capex_Input!BV$12:BV$286,$X969)
*(INDEX(Forecast_Capex_Input!$H$12:$H$286,$X969)=Repex),0)
*$DT969</f>
        <v>0</v>
      </c>
      <c r="DV969" s="188" cm="1">
        <f t="array" aca="1" ref="DV969" ca="1">IFERROR(INDEX(Forecast_Capex_Input!BW$12:BW$286,$X969)
*(INDEX(Forecast_Capex_Input!$H$12:$H$286,$X969)=Repex),0)
*$DT969</f>
        <v>0</v>
      </c>
      <c r="DW969" s="188" cm="1">
        <f t="array" aca="1" ref="DW969" ca="1">IFERROR(INDEX(Forecast_Capex_Input!BX$12:BX$286,$X969)
*(INDEX(Forecast_Capex_Input!$H$12:$H$286,$X969)=Repex),0)
*$DT969</f>
        <v>0</v>
      </c>
      <c r="DX969" s="188" cm="1">
        <f t="array" aca="1" ref="DX969" ca="1">IFERROR(INDEX(Forecast_Capex_Input!BY$12:BY$286,$X969)
*(INDEX(Forecast_Capex_Input!$H$12:$H$286,$X969)=Repex),0)
*$DT969</f>
        <v>0</v>
      </c>
      <c r="DY969" s="188" cm="1">
        <f t="array" aca="1" ref="DY969" ca="1">IFERROR(INDEX(Forecast_Capex_Input!BZ$12:BZ$286,$X969)
*(INDEX(Forecast_Capex_Input!$H$12:$H$286,$X969)=Repex),0)
*$DT969</f>
        <v>0</v>
      </c>
      <c r="DZ969" s="188" cm="1">
        <f t="array" aca="1" ref="DZ969" ca="1">IFERROR(INDEX(Forecast_Capex_Input!CA$12:CA$286,$X969)
*(INDEX(Forecast_Capex_Input!$H$12:$H$286,$X969)=Repex),0)
*$DT969</f>
        <v>0</v>
      </c>
      <c r="EA969" s="188" cm="1">
        <f t="array" aca="1" ref="EA969" ca="1">IFERROR(INDEX(Forecast_Capex_Input!CB$12:CB$286,$X969)
*(INDEX(Forecast_Capex_Input!$H$12:$H$286,$X969)=Repex),0)
*$DT969</f>
        <v>0</v>
      </c>
      <c r="EB969" s="188" cm="1">
        <f t="array" aca="1" ref="EB969" ca="1">IFERROR(INDEX(Forecast_Capex_Input!CC$12:CC$286,$X969)
*(INDEX(Forecast_Capex_Input!$H$12:$H$286,$X969)=Repex),0)
*$DT969</f>
        <v>0</v>
      </c>
      <c r="EC969" s="165"/>
      <c r="ED969" s="226" t="str">
        <f t="shared" si="655"/>
        <v>N/A</v>
      </c>
      <c r="EE969" s="174" t="s">
        <v>15</v>
      </c>
    </row>
    <row r="970" spans="3:135" x14ac:dyDescent="0.2">
      <c r="C970" s="174">
        <f t="shared" si="656"/>
        <v>960</v>
      </c>
      <c r="D970" s="167" t="str" cm="1">
        <f t="array" ref="D970">IFERROR(INDEX(Forecast_Capex_Input!$D$12:$D$286,$X970),NA)</f>
        <v>N/A</v>
      </c>
      <c r="E970" s="172" t="str" cm="1">
        <f t="array" ref="E970">IF($X970=NA,NA,INDEX(Forecast_Capex_Input!$E$12:$E$286,$X970))</f>
        <v>N/A</v>
      </c>
      <c r="F970" s="167" t="str" cm="1">
        <f t="array" aca="1" ref="F970" ca="1">IFERROR(INDEX(General!$E$25:$E$26,$Y970),NA)</f>
        <v>N/A</v>
      </c>
      <c r="G970" s="167" t="str" cm="1">
        <f t="array" aca="1" ref="G970" ca="1">IFERROR(INDEX(Forecast_Capex_Input!$AI$11:$BB$11,$AA970),NA)</f>
        <v>N/A</v>
      </c>
      <c r="H970" s="189" t="str" cm="1">
        <f t="array" aca="1" ref="H970" ca="1">IFERROR(INDEX(Forecast_Capex_Input!$AI$12:$BB$286,$X970,$AA970),NA)</f>
        <v>N/A</v>
      </c>
      <c r="I970" s="199" t="str" cm="1">
        <f t="array" ref="I970">IFERROR(INDEX(Forecast_Capex_Input!$F$12:$F$286,$X970),NA)</f>
        <v>N/A</v>
      </c>
      <c r="J970" s="199" t="str" cm="1">
        <f t="array" ref="J970">IFERROR(INDEX(Forecast_Capex_Input!G$12:G$286,$X970),NA)</f>
        <v>N/A</v>
      </c>
      <c r="K970" s="199" t="str" cm="1">
        <f t="array" ref="K970">IFERROR(INDEX(Forecast_Capex_Input!H$12:H$286,$X970),NA)</f>
        <v>N/A</v>
      </c>
      <c r="L970" s="199" t="str" cm="1">
        <f t="array" ref="L970">IFERROR(INDEX(Forecast_Capex_Input!I$12:I$286,$X970),NA)</f>
        <v>N/A</v>
      </c>
      <c r="M970" s="199" t="str" cm="1">
        <f t="array" ref="M970">IFERROR(INDEX(Forecast_Capex_Input!J$12:J$286,$X970),NA)</f>
        <v>N/A</v>
      </c>
      <c r="N970" s="199" t="str" cm="1">
        <f t="array" ref="N970">IFERROR(INDEX(Forecast_Capex_Input!K$12:K$286,$X970),NA)</f>
        <v>N/A</v>
      </c>
      <c r="O970" s="199" t="str" cm="1">
        <f t="array" ref="O970">IFERROR(INDEX(Forecast_Capex_Input!L$12:L$286,$X970),NA)</f>
        <v>N/A</v>
      </c>
      <c r="P970" s="199" t="str" cm="1">
        <f t="array" ref="P970">IFERROR(INDEX(Forecast_Capex_Input!M$12:M$286,$X970),NA)</f>
        <v>N/A</v>
      </c>
      <c r="Q970" s="172" t="str" cm="1">
        <f t="array" ref="Q970">IFERROR(INDEX(Forecast_Capex_Input!N$12:N$286,$X970),NA)</f>
        <v>N/A</v>
      </c>
      <c r="R970" s="265" cm="1">
        <f t="array" ref="R970">IFERROR(INDEX(Forecast_Capex_Input!O$12:O$286,$X970),0)</f>
        <v>0</v>
      </c>
      <c r="S970" s="172" cm="1">
        <f t="array" ref="S970">IFERROR(INDEX(Forecast_Capex_Input!P$12:P$286,$X970),0)</f>
        <v>0</v>
      </c>
      <c r="T970" s="199" t="str" cm="1">
        <f t="array" aca="1" ref="T970" ca="1">IFERROR(INDEX(General!$K$84:$K$103,$AA970),NA)</f>
        <v>N/A</v>
      </c>
      <c r="U970" s="188" cm="1">
        <f t="array" aca="1" ref="U970" ca="1">IFERROR(
IF($F970=General!$E$25,INDEX(Forecast_Capex_Input!S$12:S$286,$X970),
INDEX(Forecast_Capex_Input!T$12:T$286,$X970)),0)</f>
        <v>0</v>
      </c>
      <c r="V970" s="222" t="b">
        <f>IFERROR(INDEX(Overheads!$T$19:$T$26,MATCH($I970,Overheads!$E$19:$E$26,0)),FALSE)</f>
        <v>0</v>
      </c>
      <c r="W970" s="165"/>
      <c r="X970" s="174" t="str">
        <f>IFERROR(
IF(MATCH($C970,Forecast_Capex_Input!$CI$12:$CI$286,1)+1&gt;MAX(Forecast_Capex_Input!$C$12:$C$286),NA,
MATCH($C970,Forecast_Capex_Input!$CI$12:$CI$286,1)+1),1)</f>
        <v>N/A</v>
      </c>
      <c r="Y970" s="174" t="str" cm="1">
        <f t="array" aca="1" ref="Y970" ca="1">IFERROR(
IF(X969&lt;&gt;X970,1,
IF(COUNTIF(OFFSET(Y969,0,0,-INDEX(Forecast_Capex_Input!$CG$12:$CG$286,$X970)),Y969)=INDEX(Forecast_Capex_Input!$CG$12:$CG$286,$X970),Y969+1,Y969)),NA)</f>
        <v>N/A</v>
      </c>
      <c r="Z970" s="174" t="str" cm="1">
        <f t="array" ref="Z970">IFERROR($C970-IF($X970=1,1,INDEX(Forecast_Capex_Input!$CI$12:$CI$286,$X970-1))+1,NA)</f>
        <v>N/A</v>
      </c>
      <c r="AA970" s="174" t="str" cm="1">
        <f t="array" aca="1" ref="AA970" ca="1">IFERROR(IF(Y970=1,
INDEX(Forecast_Capex_Input!$AI$10:$BB$10,SMALL(IF(INDEX(Forecast_Capex_Input!$AI$12:$BB$286,$X970,0)&gt;0,COLUMN(Forecast_Capex_Input!$AI$10:$BB$10)-COLUMN(Forecast_Capex_Input!$AI$12)+1),ROWS(OFFSET(AA969,0,0,-$Z970)))),
OFFSET(AA969,-INDEX(Forecast_Capex_Input!$CG$12:$CG$286,$X970)+1,0)),NA)</f>
        <v>N/A</v>
      </c>
      <c r="AB970" s="174" t="str">
        <f t="shared" ca="1" si="625"/>
        <v>N/A</v>
      </c>
      <c r="AC970" s="222" t="b">
        <f t="shared" si="657"/>
        <v>0</v>
      </c>
      <c r="AD970" s="220" t="b">
        <v>0</v>
      </c>
      <c r="AE970" s="222" t="b">
        <f t="shared" si="626"/>
        <v>1</v>
      </c>
      <c r="AF970" s="165"/>
      <c r="AG970" s="215">
        <v>0</v>
      </c>
      <c r="AH970" s="215">
        <v>0</v>
      </c>
      <c r="AI970" s="215">
        <v>0</v>
      </c>
      <c r="AJ970" s="215">
        <v>0</v>
      </c>
      <c r="AK970" s="215">
        <v>0</v>
      </c>
      <c r="AL970" s="155">
        <v>0</v>
      </c>
      <c r="AM970" s="165"/>
      <c r="AN970" s="215" cm="1">
        <f t="array" aca="1" ref="AN970" ca="1">IFERROR(INDEX(General!O$33:O$34,$AB970)
*AG970,0)</f>
        <v>0</v>
      </c>
      <c r="AO970" s="215" cm="1">
        <f t="array" aca="1" ref="AO970" ca="1">IFERROR(INDEX(General!P$33:P$34,$AB970)
*AH970,0)</f>
        <v>0</v>
      </c>
      <c r="AP970" s="215" cm="1">
        <f t="array" aca="1" ref="AP970" ca="1">IFERROR(INDEX(General!Q$33:Q$34,$AB970)
*AI970,0)</f>
        <v>0</v>
      </c>
      <c r="AQ970" s="215" cm="1">
        <f t="array" aca="1" ref="AQ970" ca="1">IFERROR(INDEX(General!R$33:R$34,$AB970)
*AJ970,0)</f>
        <v>0</v>
      </c>
      <c r="AR970" s="215" cm="1">
        <f t="array" aca="1" ref="AR970" ca="1">IFERROR(INDEX(General!S$33:S$34,$AB970)
*AK970,0)</f>
        <v>0</v>
      </c>
      <c r="AS970" s="155">
        <f t="shared" ca="1" si="658"/>
        <v>0</v>
      </c>
      <c r="AT970" s="165"/>
      <c r="AU970" s="215">
        <f ca="1">IF($AE970=FALSE,AN970*Overheads!$R$24*$V970,
IFERROR(Overheads!$O$49*$V970*AN970,0)
+IFERROR(Overheads!Q$59*$V970*(AN970/Overheads!Q$68),0))</f>
        <v>0</v>
      </c>
      <c r="AV970" s="215">
        <f ca="1">IF($AE970=FALSE,AO970*Overheads!$R$24*$V970,
IFERROR(Overheads!$O$49*$V970*AO970,0)
+IFERROR(Overheads!R$59*$V970*(AO970/Overheads!R$68),0))</f>
        <v>0</v>
      </c>
      <c r="AW970" s="215">
        <f ca="1">IF($AE970=FALSE,AP970*Overheads!$R$24*$V970,
IFERROR(Overheads!$O$49*$V970*AP970,0)
+IFERROR(Overheads!S$59*$V970*(AP970/Overheads!S$68),0))</f>
        <v>0</v>
      </c>
      <c r="AX970" s="215">
        <f ca="1">IF($AE970=FALSE,AQ970*Overheads!$R$24*$V970,
IFERROR(Overheads!$O$49*$V970*AQ970,0)
+IFERROR(Overheads!T$59*$V970*(AQ970/Overheads!T$68),0))</f>
        <v>0</v>
      </c>
      <c r="AY970" s="215">
        <f ca="1">IF($AE970=FALSE,AR970*Overheads!$R$24*$V970,
IFERROR(Overheads!$O$49*$V970*AR970,0)
+IFERROR(Overheads!U$59*$V970*(AR970/Overheads!U$68),0))</f>
        <v>0</v>
      </c>
      <c r="AZ970" s="155">
        <f t="shared" ca="1" si="659"/>
        <v>0</v>
      </c>
      <c r="BA970" s="165"/>
      <c r="BB970" s="215">
        <f ca="1">IF($AE970=FALSE,AN970*Overheads!$S$25,
IFERROR(Overheads!$O$50*AN970,0)
+IFERROR(Overheads!Q$60*(AN970/Overheads!Q$66),0))</f>
        <v>0</v>
      </c>
      <c r="BC970" s="215">
        <f ca="1">IF($AE970=FALSE,AO970*Overheads!$S$25,
IFERROR(Overheads!$O$50*AO970,0)
+IFERROR(Overheads!R$60*(AO970/Overheads!R$66),0))</f>
        <v>0</v>
      </c>
      <c r="BD970" s="215">
        <f ca="1">IF($AE970=FALSE,AP970*Overheads!$S$25,
IFERROR(Overheads!$O$50*AP970,0)
+IFERROR(Overheads!S$60*(AP970/Overheads!S$66),0))</f>
        <v>0</v>
      </c>
      <c r="BE970" s="215">
        <f ca="1">IF($AE970=FALSE,AQ970*Overheads!$S$25,
IFERROR(Overheads!$O$50*AQ970,0)
+IFERROR(Overheads!T$60*(AQ970/Overheads!T$66),0))</f>
        <v>0</v>
      </c>
      <c r="BF970" s="215">
        <f ca="1">IF($AE970=FALSE,AR970*Overheads!$S$25,
IFERROR(Overheads!$O$50*AR970,0)
+IFERROR(Overheads!U$60*(AR970/Overheads!U$66),0))</f>
        <v>0</v>
      </c>
      <c r="BG970" s="155">
        <f t="shared" ca="1" si="660"/>
        <v>0</v>
      </c>
      <c r="BH970" s="165"/>
      <c r="BI970" s="215">
        <f t="shared" ca="1" si="661"/>
        <v>0</v>
      </c>
      <c r="BJ970" s="215">
        <f t="shared" ca="1" si="627"/>
        <v>0</v>
      </c>
      <c r="BK970" s="215">
        <f t="shared" ca="1" si="628"/>
        <v>0</v>
      </c>
      <c r="BL970" s="215">
        <f t="shared" ca="1" si="629"/>
        <v>0</v>
      </c>
      <c r="BM970" s="215">
        <f t="shared" ca="1" si="630"/>
        <v>0</v>
      </c>
      <c r="BN970" s="155">
        <f t="shared" ca="1" si="662"/>
        <v>0</v>
      </c>
      <c r="BO970" s="165"/>
      <c r="BP970" s="187" cm="1">
        <f t="array" ref="BP970">IFERROR(IF($X970=$X969,BP969,INDEX(Forecast_Capex_Input!AC$12:AC$286,$X970)),0)</f>
        <v>0</v>
      </c>
      <c r="BQ970" s="187" cm="1">
        <f t="array" ref="BQ970">IFERROR(IF($X970=$X969,BQ969,INDEX(Forecast_Capex_Input!AD$12:AD$286,$X970)),0)</f>
        <v>0</v>
      </c>
      <c r="BR970" s="187" cm="1">
        <f t="array" ref="BR970">IFERROR(IF($X970=$X969,BR969,INDEX(Forecast_Capex_Input!AE$12:AE$286,$X970)),0)</f>
        <v>0</v>
      </c>
      <c r="BS970" s="187" cm="1">
        <f t="array" ref="BS970">IFERROR(IF($X970=$X969,BS969,INDEX(Forecast_Capex_Input!AF$12:AF$286,$X970)),0)</f>
        <v>0</v>
      </c>
      <c r="BT970" s="187" cm="1">
        <f t="array" ref="BT970">IFERROR(IF($X970=$X969,BT969,INDEX(Forecast_Capex_Input!AG$12:AG$286,$X970)),0)</f>
        <v>0</v>
      </c>
      <c r="BU970" s="165"/>
      <c r="BV970" s="215">
        <f t="shared" si="631"/>
        <v>0</v>
      </c>
      <c r="BW970" s="215">
        <f t="shared" si="632"/>
        <v>0</v>
      </c>
      <c r="BX970" s="215">
        <f t="shared" si="633"/>
        <v>0</v>
      </c>
      <c r="BY970" s="215">
        <f t="shared" si="634"/>
        <v>0</v>
      </c>
      <c r="BZ970" s="215">
        <f t="shared" si="635"/>
        <v>0</v>
      </c>
      <c r="CA970" s="155">
        <f t="shared" si="663"/>
        <v>0</v>
      </c>
      <c r="CB970" s="165"/>
      <c r="CC970" s="215">
        <f t="shared" si="636"/>
        <v>0</v>
      </c>
      <c r="CD970" s="215">
        <f t="shared" si="637"/>
        <v>0</v>
      </c>
      <c r="CE970" s="215">
        <f t="shared" si="638"/>
        <v>0</v>
      </c>
      <c r="CF970" s="215">
        <f t="shared" si="639"/>
        <v>0</v>
      </c>
      <c r="CG970" s="215">
        <f t="shared" si="640"/>
        <v>0</v>
      </c>
      <c r="CH970" s="155">
        <f t="shared" si="664"/>
        <v>0</v>
      </c>
      <c r="CI970" s="165"/>
      <c r="CJ970" s="215">
        <f t="shared" si="641"/>
        <v>0</v>
      </c>
      <c r="CK970" s="215">
        <f t="shared" si="642"/>
        <v>0</v>
      </c>
      <c r="CL970" s="215">
        <f t="shared" si="643"/>
        <v>0</v>
      </c>
      <c r="CM970" s="215">
        <f t="shared" si="644"/>
        <v>0</v>
      </c>
      <c r="CN970" s="215">
        <f t="shared" si="645"/>
        <v>0</v>
      </c>
      <c r="CO970" s="155">
        <f t="shared" si="665"/>
        <v>0</v>
      </c>
      <c r="CP970" s="165"/>
      <c r="CQ970" s="223">
        <f t="shared" si="646"/>
        <v>0</v>
      </c>
      <c r="CR970" s="223">
        <f t="shared" si="647"/>
        <v>0</v>
      </c>
      <c r="CS970" s="223">
        <f t="shared" si="648"/>
        <v>0</v>
      </c>
      <c r="CT970" s="223">
        <f t="shared" si="649"/>
        <v>0</v>
      </c>
      <c r="CU970" s="223">
        <f t="shared" si="650"/>
        <v>0</v>
      </c>
      <c r="CV970" s="155">
        <f t="shared" si="666"/>
        <v>0</v>
      </c>
      <c r="CW970" s="165"/>
      <c r="CX970" s="215">
        <f t="shared" si="667"/>
        <v>0</v>
      </c>
      <c r="CY970" s="215">
        <f t="shared" si="651"/>
        <v>0</v>
      </c>
      <c r="CZ970" s="215">
        <f t="shared" si="652"/>
        <v>0</v>
      </c>
      <c r="DA970" s="215">
        <f t="shared" si="653"/>
        <v>0</v>
      </c>
      <c r="DB970" s="215">
        <f t="shared" si="654"/>
        <v>0</v>
      </c>
      <c r="DC970" s="155">
        <f t="shared" si="668"/>
        <v>0</v>
      </c>
      <c r="DD970" s="165"/>
      <c r="DE970" s="188" t="b" cm="1">
        <f t="array" aca="1" ref="DE970" ca="1">OR($G970=Forecast_Capex_Input!$BF$8:$BF$10)</f>
        <v>0</v>
      </c>
      <c r="DF970" s="188" cm="1">
        <f t="array" aca="1" ref="DF970" ca="1">IFERROR(INDEX(Forecast_Capex_Input!BG$12:BG$286,$X970)
*(INDEX(Forecast_Capex_Input!$H$12:$H$286,$X970)=Repex),0)
*$DE970</f>
        <v>0</v>
      </c>
      <c r="DG970" s="188" cm="1">
        <f t="array" aca="1" ref="DG970" ca="1">IFERROR(INDEX(Forecast_Capex_Input!BH$12:BH$286,$X970)
*(INDEX(Forecast_Capex_Input!$H$12:$H$286,$X970)=Repex),0)
*$DE970</f>
        <v>0</v>
      </c>
      <c r="DH970" s="188" cm="1">
        <f t="array" aca="1" ref="DH970" ca="1">IFERROR(INDEX(Forecast_Capex_Input!BI$12:BI$286,$X970)
*(INDEX(Forecast_Capex_Input!$H$12:$H$286,$X970)=Repex),0)
*$DE970</f>
        <v>0</v>
      </c>
      <c r="DI970" s="188" cm="1">
        <f t="array" aca="1" ref="DI970" ca="1">IFERROR(INDEX(Forecast_Capex_Input!BJ$12:BJ$286,$X970)
*(INDEX(Forecast_Capex_Input!$H$12:$H$286,$X970)=Repex),0)
*$DE970</f>
        <v>0</v>
      </c>
      <c r="DJ970" s="188" cm="1">
        <f t="array" aca="1" ref="DJ970" ca="1">IFERROR(INDEX(Forecast_Capex_Input!BK$12:BK$286,$X970)
*(INDEX(Forecast_Capex_Input!$H$12:$H$286,$X970)=Repex),0)
*$DE970</f>
        <v>0</v>
      </c>
      <c r="DK970" s="188" cm="1">
        <f t="array" aca="1" ref="DK970" ca="1">IFERROR(INDEX(Forecast_Capex_Input!BL$12:BL$286,$X970)
*(INDEX(Forecast_Capex_Input!$H$12:$H$286,$X970)=Repex),0)
*$DE970</f>
        <v>0</v>
      </c>
      <c r="DL970" s="165"/>
      <c r="DM970" s="188" t="b" cm="1">
        <f t="array" aca="1" ref="DM970" ca="1">OR($G970=Forecast_Capex_Input!$BN$8:$BN$9)</f>
        <v>0</v>
      </c>
      <c r="DN970" s="188" cm="1">
        <f t="array" aca="1" ref="DN970" ca="1">IFERROR(INDEX(Forecast_Capex_Input!BO$12:BO$286,$X970)
*(INDEX(Forecast_Capex_Input!$H$12:$H$286,$X970)=Repex),0)
*$DM970</f>
        <v>0</v>
      </c>
      <c r="DO970" s="188" cm="1">
        <f t="array" aca="1" ref="DO970" ca="1">IFERROR(INDEX(Forecast_Capex_Input!BP$12:BP$286,$X970)
*(INDEX(Forecast_Capex_Input!$H$12:$H$286,$X970)=Repex),0)
*$DM970</f>
        <v>0</v>
      </c>
      <c r="DP970" s="188" cm="1">
        <f t="array" aca="1" ref="DP970" ca="1">IFERROR(INDEX(Forecast_Capex_Input!BQ$12:BQ$286,$X970)
*(INDEX(Forecast_Capex_Input!$H$12:$H$286,$X970)=Repex),0)
*$DM970</f>
        <v>0</v>
      </c>
      <c r="DQ970" s="188" cm="1">
        <f t="array" aca="1" ref="DQ970" ca="1">IFERROR(INDEX(Forecast_Capex_Input!BR$12:BR$286,$X970)
*(INDEX(Forecast_Capex_Input!$H$12:$H$286,$X970)=Repex),0)
*$DM970</f>
        <v>0</v>
      </c>
      <c r="DR970" s="188" cm="1">
        <f t="array" aca="1" ref="DR970" ca="1">IFERROR(INDEX(Forecast_Capex_Input!BS$12:BS$286,$X970)
*(INDEX(Forecast_Capex_Input!$H$12:$H$286,$X970)=Repex),0)
*$DM970</f>
        <v>0</v>
      </c>
      <c r="DS970" s="165"/>
      <c r="DT970" s="188" t="b" cm="1">
        <f t="array" aca="1" ref="DT970" ca="1">OR($G970=Forecast_Capex_Input!$BU$8:$BU$10)</f>
        <v>0</v>
      </c>
      <c r="DU970" s="188" cm="1">
        <f t="array" aca="1" ref="DU970" ca="1">IFERROR(INDEX(Forecast_Capex_Input!BV$12:BV$286,$X970)
*(INDEX(Forecast_Capex_Input!$H$12:$H$286,$X970)=Repex),0)
*$DT970</f>
        <v>0</v>
      </c>
      <c r="DV970" s="188" cm="1">
        <f t="array" aca="1" ref="DV970" ca="1">IFERROR(INDEX(Forecast_Capex_Input!BW$12:BW$286,$X970)
*(INDEX(Forecast_Capex_Input!$H$12:$H$286,$X970)=Repex),0)
*$DT970</f>
        <v>0</v>
      </c>
      <c r="DW970" s="188" cm="1">
        <f t="array" aca="1" ref="DW970" ca="1">IFERROR(INDEX(Forecast_Capex_Input!BX$12:BX$286,$X970)
*(INDEX(Forecast_Capex_Input!$H$12:$H$286,$X970)=Repex),0)
*$DT970</f>
        <v>0</v>
      </c>
      <c r="DX970" s="188" cm="1">
        <f t="array" aca="1" ref="DX970" ca="1">IFERROR(INDEX(Forecast_Capex_Input!BY$12:BY$286,$X970)
*(INDEX(Forecast_Capex_Input!$H$12:$H$286,$X970)=Repex),0)
*$DT970</f>
        <v>0</v>
      </c>
      <c r="DY970" s="188" cm="1">
        <f t="array" aca="1" ref="DY970" ca="1">IFERROR(INDEX(Forecast_Capex_Input!BZ$12:BZ$286,$X970)
*(INDEX(Forecast_Capex_Input!$H$12:$H$286,$X970)=Repex),0)
*$DT970</f>
        <v>0</v>
      </c>
      <c r="DZ970" s="188" cm="1">
        <f t="array" aca="1" ref="DZ970" ca="1">IFERROR(INDEX(Forecast_Capex_Input!CA$12:CA$286,$X970)
*(INDEX(Forecast_Capex_Input!$H$12:$H$286,$X970)=Repex),0)
*$DT970</f>
        <v>0</v>
      </c>
      <c r="EA970" s="188" cm="1">
        <f t="array" aca="1" ref="EA970" ca="1">IFERROR(INDEX(Forecast_Capex_Input!CB$12:CB$286,$X970)
*(INDEX(Forecast_Capex_Input!$H$12:$H$286,$X970)=Repex),0)
*$DT970</f>
        <v>0</v>
      </c>
      <c r="EB970" s="188" cm="1">
        <f t="array" aca="1" ref="EB970" ca="1">IFERROR(INDEX(Forecast_Capex_Input!CC$12:CC$286,$X970)
*(INDEX(Forecast_Capex_Input!$H$12:$H$286,$X970)=Repex),0)
*$DT970</f>
        <v>0</v>
      </c>
      <c r="EC970" s="165"/>
      <c r="ED970" s="226" t="str">
        <f t="shared" si="655"/>
        <v>N/A</v>
      </c>
      <c r="EE970" s="174" t="s">
        <v>15</v>
      </c>
    </row>
    <row r="971" spans="3:135" x14ac:dyDescent="0.2">
      <c r="C971" s="174">
        <f t="shared" si="656"/>
        <v>961</v>
      </c>
      <c r="D971" s="167" t="str" cm="1">
        <f t="array" ref="D971">IFERROR(INDEX(Forecast_Capex_Input!$D$12:$D$286,$X971),NA)</f>
        <v>N/A</v>
      </c>
      <c r="E971" s="172" t="str" cm="1">
        <f t="array" ref="E971">IF($X971=NA,NA,INDEX(Forecast_Capex_Input!$E$12:$E$286,$X971))</f>
        <v>N/A</v>
      </c>
      <c r="F971" s="167" t="str" cm="1">
        <f t="array" aca="1" ref="F971" ca="1">IFERROR(INDEX(General!$E$25:$E$26,$Y971),NA)</f>
        <v>N/A</v>
      </c>
      <c r="G971" s="167" t="str" cm="1">
        <f t="array" aca="1" ref="G971" ca="1">IFERROR(INDEX(Forecast_Capex_Input!$AI$11:$BB$11,$AA971),NA)</f>
        <v>N/A</v>
      </c>
      <c r="H971" s="189" t="str" cm="1">
        <f t="array" aca="1" ref="H971" ca="1">IFERROR(INDEX(Forecast_Capex_Input!$AI$12:$BB$286,$X971,$AA971),NA)</f>
        <v>N/A</v>
      </c>
      <c r="I971" s="199" t="str" cm="1">
        <f t="array" ref="I971">IFERROR(INDEX(Forecast_Capex_Input!$F$12:$F$286,$X971),NA)</f>
        <v>N/A</v>
      </c>
      <c r="J971" s="199" t="str" cm="1">
        <f t="array" ref="J971">IFERROR(INDEX(Forecast_Capex_Input!G$12:G$286,$X971),NA)</f>
        <v>N/A</v>
      </c>
      <c r="K971" s="199" t="str" cm="1">
        <f t="array" ref="K971">IFERROR(INDEX(Forecast_Capex_Input!H$12:H$286,$X971),NA)</f>
        <v>N/A</v>
      </c>
      <c r="L971" s="199" t="str" cm="1">
        <f t="array" ref="L971">IFERROR(INDEX(Forecast_Capex_Input!I$12:I$286,$X971),NA)</f>
        <v>N/A</v>
      </c>
      <c r="M971" s="199" t="str" cm="1">
        <f t="array" ref="M971">IFERROR(INDEX(Forecast_Capex_Input!J$12:J$286,$X971),NA)</f>
        <v>N/A</v>
      </c>
      <c r="N971" s="199" t="str" cm="1">
        <f t="array" ref="N971">IFERROR(INDEX(Forecast_Capex_Input!K$12:K$286,$X971),NA)</f>
        <v>N/A</v>
      </c>
      <c r="O971" s="199" t="str" cm="1">
        <f t="array" ref="O971">IFERROR(INDEX(Forecast_Capex_Input!L$12:L$286,$X971),NA)</f>
        <v>N/A</v>
      </c>
      <c r="P971" s="199" t="str" cm="1">
        <f t="array" ref="P971">IFERROR(INDEX(Forecast_Capex_Input!M$12:M$286,$X971),NA)</f>
        <v>N/A</v>
      </c>
      <c r="Q971" s="172" t="str" cm="1">
        <f t="array" ref="Q971">IFERROR(INDEX(Forecast_Capex_Input!N$12:N$286,$X971),NA)</f>
        <v>N/A</v>
      </c>
      <c r="R971" s="265" cm="1">
        <f t="array" ref="R971">IFERROR(INDEX(Forecast_Capex_Input!O$12:O$286,$X971),0)</f>
        <v>0</v>
      </c>
      <c r="S971" s="172" cm="1">
        <f t="array" ref="S971">IFERROR(INDEX(Forecast_Capex_Input!P$12:P$286,$X971),0)</f>
        <v>0</v>
      </c>
      <c r="T971" s="199" t="str" cm="1">
        <f t="array" aca="1" ref="T971" ca="1">IFERROR(INDEX(General!$K$84:$K$103,$AA971),NA)</f>
        <v>N/A</v>
      </c>
      <c r="U971" s="188" cm="1">
        <f t="array" aca="1" ref="U971" ca="1">IFERROR(
IF($F971=General!$E$25,INDEX(Forecast_Capex_Input!S$12:S$286,$X971),
INDEX(Forecast_Capex_Input!T$12:T$286,$X971)),0)</f>
        <v>0</v>
      </c>
      <c r="V971" s="222" t="b">
        <f>IFERROR(INDEX(Overheads!$T$19:$T$26,MATCH($I971,Overheads!$E$19:$E$26,0)),FALSE)</f>
        <v>0</v>
      </c>
      <c r="W971" s="165"/>
      <c r="X971" s="174" t="str">
        <f>IFERROR(
IF(MATCH($C971,Forecast_Capex_Input!$CI$12:$CI$286,1)+1&gt;MAX(Forecast_Capex_Input!$C$12:$C$286),NA,
MATCH($C971,Forecast_Capex_Input!$CI$12:$CI$286,1)+1),1)</f>
        <v>N/A</v>
      </c>
      <c r="Y971" s="174" t="str" cm="1">
        <f t="array" aca="1" ref="Y971" ca="1">IFERROR(
IF(X970&lt;&gt;X971,1,
IF(COUNTIF(OFFSET(Y970,0,0,-INDEX(Forecast_Capex_Input!$CG$12:$CG$286,$X971)),Y970)=INDEX(Forecast_Capex_Input!$CG$12:$CG$286,$X971),Y970+1,Y970)),NA)</f>
        <v>N/A</v>
      </c>
      <c r="Z971" s="174" t="str" cm="1">
        <f t="array" ref="Z971">IFERROR($C971-IF($X971=1,1,INDEX(Forecast_Capex_Input!$CI$12:$CI$286,$X971-1))+1,NA)</f>
        <v>N/A</v>
      </c>
      <c r="AA971" s="174" t="str" cm="1">
        <f t="array" aca="1" ref="AA971" ca="1">IFERROR(IF(Y971=1,
INDEX(Forecast_Capex_Input!$AI$10:$BB$10,SMALL(IF(INDEX(Forecast_Capex_Input!$AI$12:$BB$286,$X971,0)&gt;0,COLUMN(Forecast_Capex_Input!$AI$10:$BB$10)-COLUMN(Forecast_Capex_Input!$AI$12)+1),ROWS(OFFSET(AA970,0,0,-$Z971)))),
OFFSET(AA970,-INDEX(Forecast_Capex_Input!$CG$12:$CG$286,$X971)+1,0)),NA)</f>
        <v>N/A</v>
      </c>
      <c r="AB971" s="174" t="str">
        <f t="shared" ref="AB971:AB1010" ca="1" si="669">IFERROR(
MATCH($F971,Esc_Category_List,0),NA)</f>
        <v>N/A</v>
      </c>
      <c r="AC971" s="222" t="b">
        <f t="shared" si="657"/>
        <v>0</v>
      </c>
      <c r="AD971" s="220" t="b">
        <v>0</v>
      </c>
      <c r="AE971" s="222" t="b">
        <f t="shared" ref="AE971:AE1010" si="670">AND(NOT(AND(AC971,NOT(Inc_NCIPAP))),
NOT(AND(AD971,NOT(Inc_CP))))</f>
        <v>1</v>
      </c>
      <c r="AF971" s="165"/>
      <c r="AG971" s="215">
        <v>0</v>
      </c>
      <c r="AH971" s="215">
        <v>0</v>
      </c>
      <c r="AI971" s="215">
        <v>0</v>
      </c>
      <c r="AJ971" s="215">
        <v>0</v>
      </c>
      <c r="AK971" s="215">
        <v>0</v>
      </c>
      <c r="AL971" s="155">
        <v>0</v>
      </c>
      <c r="AM971" s="165"/>
      <c r="AN971" s="215" cm="1">
        <f t="array" aca="1" ref="AN971" ca="1">IFERROR(INDEX(General!O$33:O$34,$AB971)
*AG971,0)</f>
        <v>0</v>
      </c>
      <c r="AO971" s="215" cm="1">
        <f t="array" aca="1" ref="AO971" ca="1">IFERROR(INDEX(General!P$33:P$34,$AB971)
*AH971,0)</f>
        <v>0</v>
      </c>
      <c r="AP971" s="215" cm="1">
        <f t="array" aca="1" ref="AP971" ca="1">IFERROR(INDEX(General!Q$33:Q$34,$AB971)
*AI971,0)</f>
        <v>0</v>
      </c>
      <c r="AQ971" s="215" cm="1">
        <f t="array" aca="1" ref="AQ971" ca="1">IFERROR(INDEX(General!R$33:R$34,$AB971)
*AJ971,0)</f>
        <v>0</v>
      </c>
      <c r="AR971" s="215" cm="1">
        <f t="array" aca="1" ref="AR971" ca="1">IFERROR(INDEX(General!S$33:S$34,$AB971)
*AK971,0)</f>
        <v>0</v>
      </c>
      <c r="AS971" s="155">
        <f t="shared" ca="1" si="658"/>
        <v>0</v>
      </c>
      <c r="AT971" s="165"/>
      <c r="AU971" s="215">
        <f ca="1">IF($AE971=FALSE,AN971*Overheads!$R$24*$V971,
IFERROR(Overheads!$O$49*$V971*AN971,0)
+IFERROR(Overheads!Q$59*$V971*(AN971/Overheads!Q$68),0))</f>
        <v>0</v>
      </c>
      <c r="AV971" s="215">
        <f ca="1">IF($AE971=FALSE,AO971*Overheads!$R$24*$V971,
IFERROR(Overheads!$O$49*$V971*AO971,0)
+IFERROR(Overheads!R$59*$V971*(AO971/Overheads!R$68),0))</f>
        <v>0</v>
      </c>
      <c r="AW971" s="215">
        <f ca="1">IF($AE971=FALSE,AP971*Overheads!$R$24*$V971,
IFERROR(Overheads!$O$49*$V971*AP971,0)
+IFERROR(Overheads!S$59*$V971*(AP971/Overheads!S$68),0))</f>
        <v>0</v>
      </c>
      <c r="AX971" s="215">
        <f ca="1">IF($AE971=FALSE,AQ971*Overheads!$R$24*$V971,
IFERROR(Overheads!$O$49*$V971*AQ971,0)
+IFERROR(Overheads!T$59*$V971*(AQ971/Overheads!T$68),0))</f>
        <v>0</v>
      </c>
      <c r="AY971" s="215">
        <f ca="1">IF($AE971=FALSE,AR971*Overheads!$R$24*$V971,
IFERROR(Overheads!$O$49*$V971*AR971,0)
+IFERROR(Overheads!U$59*$V971*(AR971/Overheads!U$68),0))</f>
        <v>0</v>
      </c>
      <c r="AZ971" s="155">
        <f t="shared" ca="1" si="659"/>
        <v>0</v>
      </c>
      <c r="BA971" s="165"/>
      <c r="BB971" s="215">
        <f ca="1">IF($AE971=FALSE,AN971*Overheads!$S$25,
IFERROR(Overheads!$O$50*AN971,0)
+IFERROR(Overheads!Q$60*(AN971/Overheads!Q$66),0))</f>
        <v>0</v>
      </c>
      <c r="BC971" s="215">
        <f ca="1">IF($AE971=FALSE,AO971*Overheads!$S$25,
IFERROR(Overheads!$O$50*AO971,0)
+IFERROR(Overheads!R$60*(AO971/Overheads!R$66),0))</f>
        <v>0</v>
      </c>
      <c r="BD971" s="215">
        <f ca="1">IF($AE971=FALSE,AP971*Overheads!$S$25,
IFERROR(Overheads!$O$50*AP971,0)
+IFERROR(Overheads!S$60*(AP971/Overheads!S$66),0))</f>
        <v>0</v>
      </c>
      <c r="BE971" s="215">
        <f ca="1">IF($AE971=FALSE,AQ971*Overheads!$S$25,
IFERROR(Overheads!$O$50*AQ971,0)
+IFERROR(Overheads!T$60*(AQ971/Overheads!T$66),0))</f>
        <v>0</v>
      </c>
      <c r="BF971" s="215">
        <f ca="1">IF($AE971=FALSE,AR971*Overheads!$S$25,
IFERROR(Overheads!$O$50*AR971,0)
+IFERROR(Overheads!U$60*(AR971/Overheads!U$66),0))</f>
        <v>0</v>
      </c>
      <c r="BG971" s="155">
        <f t="shared" ca="1" si="660"/>
        <v>0</v>
      </c>
      <c r="BH971" s="165"/>
      <c r="BI971" s="215">
        <f t="shared" ca="1" si="661"/>
        <v>0</v>
      </c>
      <c r="BJ971" s="215">
        <f t="shared" ref="BJ971:BJ1010" ca="1" si="671">SUM(AO971,AV971,BC971)</f>
        <v>0</v>
      </c>
      <c r="BK971" s="215">
        <f t="shared" ref="BK971:BK1010" ca="1" si="672">SUM(AP971,AW971,BD971)</f>
        <v>0</v>
      </c>
      <c r="BL971" s="215">
        <f t="shared" ref="BL971:BL1010" ca="1" si="673">SUM(AQ971,AX971,BE971)</f>
        <v>0</v>
      </c>
      <c r="BM971" s="215">
        <f t="shared" ref="BM971:BM1010" ca="1" si="674">SUM(AR971,AY971,BF971)</f>
        <v>0</v>
      </c>
      <c r="BN971" s="155">
        <f t="shared" ca="1" si="662"/>
        <v>0</v>
      </c>
      <c r="BO971" s="165"/>
      <c r="BP971" s="187" cm="1">
        <f t="array" ref="BP971">IFERROR(IF($X971=$X970,BP970,INDEX(Forecast_Capex_Input!AC$12:AC$286,$X971)),0)</f>
        <v>0</v>
      </c>
      <c r="BQ971" s="187" cm="1">
        <f t="array" ref="BQ971">IFERROR(IF($X971=$X970,BQ970,INDEX(Forecast_Capex_Input!AD$12:AD$286,$X971)),0)</f>
        <v>0</v>
      </c>
      <c r="BR971" s="187" cm="1">
        <f t="array" ref="BR971">IFERROR(IF($X971=$X970,BR970,INDEX(Forecast_Capex_Input!AE$12:AE$286,$X971)),0)</f>
        <v>0</v>
      </c>
      <c r="BS971" s="187" cm="1">
        <f t="array" ref="BS971">IFERROR(IF($X971=$X970,BS970,INDEX(Forecast_Capex_Input!AF$12:AF$286,$X971)),0)</f>
        <v>0</v>
      </c>
      <c r="BT971" s="187" cm="1">
        <f t="array" ref="BT971">IFERROR(IF($X971=$X970,BT970,INDEX(Forecast_Capex_Input!AG$12:AG$286,$X971)),0)</f>
        <v>0</v>
      </c>
      <c r="BU971" s="165"/>
      <c r="BV971" s="215">
        <f t="shared" ref="BV971:BV1010" si="675">IFERROR(IF($E971,SUM($AG971:$AK971)*BP971,AG971),0)</f>
        <v>0</v>
      </c>
      <c r="BW971" s="215">
        <f t="shared" ref="BW971:BW1010" si="676">IFERROR(IF($E971,SUM($AG971:$AK971)*BQ971,AH971),0)</f>
        <v>0</v>
      </c>
      <c r="BX971" s="215">
        <f t="shared" ref="BX971:BX1010" si="677">IFERROR(IF($E971,SUM($AG971:$AK971)*BR971,AI971),0)</f>
        <v>0</v>
      </c>
      <c r="BY971" s="215">
        <f t="shared" ref="BY971:BY1010" si="678">IFERROR(IF($E971,SUM($AG971:$AK971)*BS971,AJ971),0)</f>
        <v>0</v>
      </c>
      <c r="BZ971" s="215">
        <f t="shared" ref="BZ971:BZ1010" si="679">IFERROR(IF($E971,SUM($AG971:$AK971)*BT971,AK971),0)</f>
        <v>0</v>
      </c>
      <c r="CA971" s="155">
        <f t="shared" si="663"/>
        <v>0</v>
      </c>
      <c r="CB971" s="165"/>
      <c r="CC971" s="215">
        <f t="shared" ref="CC971:CC1010" si="680">IFERROR(IF($E971,SUM($AN971:$AR971)*BP971,AN971),0)</f>
        <v>0</v>
      </c>
      <c r="CD971" s="215">
        <f t="shared" ref="CD971:CD1010" si="681">IFERROR(IF($E971,SUM($AN971:$AR971)*BQ971,AO971),0)</f>
        <v>0</v>
      </c>
      <c r="CE971" s="215">
        <f t="shared" ref="CE971:CE1010" si="682">IFERROR(IF($E971,SUM($AN971:$AR971)*BR971,AP971),0)</f>
        <v>0</v>
      </c>
      <c r="CF971" s="215">
        <f t="shared" ref="CF971:CF1010" si="683">IFERROR(IF($E971,SUM($AN971:$AR971)*BS971,AQ971),0)</f>
        <v>0</v>
      </c>
      <c r="CG971" s="215">
        <f t="shared" ref="CG971:CG1010" si="684">IFERROR(IF($E971,SUM($AN971:$AR971)*BT971,AR971),0)</f>
        <v>0</v>
      </c>
      <c r="CH971" s="155">
        <f t="shared" si="664"/>
        <v>0</v>
      </c>
      <c r="CI971" s="165"/>
      <c r="CJ971" s="215">
        <f t="shared" ref="CJ971:CJ1010" si="685">IFERROR(IF($E971,SUM($AU971:$AY971)*BP971,AU971),0)</f>
        <v>0</v>
      </c>
      <c r="CK971" s="215">
        <f t="shared" ref="CK971:CK1010" si="686">IFERROR(IF($E971,SUM($AU971:$AY971)*BQ971,AV971),0)</f>
        <v>0</v>
      </c>
      <c r="CL971" s="215">
        <f t="shared" ref="CL971:CL1010" si="687">IFERROR(IF($E971,SUM($AU971:$AY971)*BR971,AW971),0)</f>
        <v>0</v>
      </c>
      <c r="CM971" s="215">
        <f t="shared" ref="CM971:CM1010" si="688">IFERROR(IF($E971,SUM($AU971:$AY971)*BS971,AX971),0)</f>
        <v>0</v>
      </c>
      <c r="CN971" s="215">
        <f t="shared" ref="CN971:CN1010" si="689">IFERROR(IF($E971,SUM($AU971:$AY971)*BT971,AY971),0)</f>
        <v>0</v>
      </c>
      <c r="CO971" s="155">
        <f t="shared" si="665"/>
        <v>0</v>
      </c>
      <c r="CP971" s="165"/>
      <c r="CQ971" s="223">
        <f t="shared" ref="CQ971:CQ1010" si="690">IFERROR(IF($E971,SUM($BB971:$BF971)*BP971,BB971),0)</f>
        <v>0</v>
      </c>
      <c r="CR971" s="223">
        <f t="shared" ref="CR971:CR1010" si="691">IFERROR(IF($E971,SUM($BB971:$BF971)*BQ971,BC971),0)</f>
        <v>0</v>
      </c>
      <c r="CS971" s="223">
        <f t="shared" ref="CS971:CS1010" si="692">IFERROR(IF($E971,SUM($BB971:$BF971)*BR971,BD971),0)</f>
        <v>0</v>
      </c>
      <c r="CT971" s="223">
        <f t="shared" ref="CT971:CT1010" si="693">IFERROR(IF($E971,SUM($BB971:$BF971)*BS971,BE971),0)</f>
        <v>0</v>
      </c>
      <c r="CU971" s="223">
        <f t="shared" ref="CU971:CU1010" si="694">IFERROR(IF($E971,SUM($BB971:$BF971)*BT971,BF971),0)</f>
        <v>0</v>
      </c>
      <c r="CV971" s="155">
        <f t="shared" si="666"/>
        <v>0</v>
      </c>
      <c r="CW971" s="165"/>
      <c r="CX971" s="215">
        <f t="shared" si="667"/>
        <v>0</v>
      </c>
      <c r="CY971" s="215">
        <f t="shared" ref="CY971:CY1010" si="695">SUM(CD971,CK971,CR971)</f>
        <v>0</v>
      </c>
      <c r="CZ971" s="215">
        <f t="shared" ref="CZ971:CZ1010" si="696">SUM(CE971,CL971,CS971)</f>
        <v>0</v>
      </c>
      <c r="DA971" s="215">
        <f t="shared" ref="DA971:DA1010" si="697">SUM(CF971,CM971,CT971)</f>
        <v>0</v>
      </c>
      <c r="DB971" s="215">
        <f t="shared" ref="DB971:DB1010" si="698">SUM(CG971,CN971,CU971)</f>
        <v>0</v>
      </c>
      <c r="DC971" s="155">
        <f t="shared" si="668"/>
        <v>0</v>
      </c>
      <c r="DD971" s="165"/>
      <c r="DE971" s="188" t="b" cm="1">
        <f t="array" aca="1" ref="DE971" ca="1">OR($G971=Forecast_Capex_Input!$BF$8:$BF$10)</f>
        <v>0</v>
      </c>
      <c r="DF971" s="188" cm="1">
        <f t="array" aca="1" ref="DF971" ca="1">IFERROR(INDEX(Forecast_Capex_Input!BG$12:BG$286,$X971)
*(INDEX(Forecast_Capex_Input!$H$12:$H$286,$X971)=Repex),0)
*$DE971</f>
        <v>0</v>
      </c>
      <c r="DG971" s="188" cm="1">
        <f t="array" aca="1" ref="DG971" ca="1">IFERROR(INDEX(Forecast_Capex_Input!BH$12:BH$286,$X971)
*(INDEX(Forecast_Capex_Input!$H$12:$H$286,$X971)=Repex),0)
*$DE971</f>
        <v>0</v>
      </c>
      <c r="DH971" s="188" cm="1">
        <f t="array" aca="1" ref="DH971" ca="1">IFERROR(INDEX(Forecast_Capex_Input!BI$12:BI$286,$X971)
*(INDEX(Forecast_Capex_Input!$H$12:$H$286,$X971)=Repex),0)
*$DE971</f>
        <v>0</v>
      </c>
      <c r="DI971" s="188" cm="1">
        <f t="array" aca="1" ref="DI971" ca="1">IFERROR(INDEX(Forecast_Capex_Input!BJ$12:BJ$286,$X971)
*(INDEX(Forecast_Capex_Input!$H$12:$H$286,$X971)=Repex),0)
*$DE971</f>
        <v>0</v>
      </c>
      <c r="DJ971" s="188" cm="1">
        <f t="array" aca="1" ref="DJ971" ca="1">IFERROR(INDEX(Forecast_Capex_Input!BK$12:BK$286,$X971)
*(INDEX(Forecast_Capex_Input!$H$12:$H$286,$X971)=Repex),0)
*$DE971</f>
        <v>0</v>
      </c>
      <c r="DK971" s="188" cm="1">
        <f t="array" aca="1" ref="DK971" ca="1">IFERROR(INDEX(Forecast_Capex_Input!BL$12:BL$286,$X971)
*(INDEX(Forecast_Capex_Input!$H$12:$H$286,$X971)=Repex),0)
*$DE971</f>
        <v>0</v>
      </c>
      <c r="DL971" s="165"/>
      <c r="DM971" s="188" t="b" cm="1">
        <f t="array" aca="1" ref="DM971" ca="1">OR($G971=Forecast_Capex_Input!$BN$8:$BN$9)</f>
        <v>0</v>
      </c>
      <c r="DN971" s="188" cm="1">
        <f t="array" aca="1" ref="DN971" ca="1">IFERROR(INDEX(Forecast_Capex_Input!BO$12:BO$286,$X971)
*(INDEX(Forecast_Capex_Input!$H$12:$H$286,$X971)=Repex),0)
*$DM971</f>
        <v>0</v>
      </c>
      <c r="DO971" s="188" cm="1">
        <f t="array" aca="1" ref="DO971" ca="1">IFERROR(INDEX(Forecast_Capex_Input!BP$12:BP$286,$X971)
*(INDEX(Forecast_Capex_Input!$H$12:$H$286,$X971)=Repex),0)
*$DM971</f>
        <v>0</v>
      </c>
      <c r="DP971" s="188" cm="1">
        <f t="array" aca="1" ref="DP971" ca="1">IFERROR(INDEX(Forecast_Capex_Input!BQ$12:BQ$286,$X971)
*(INDEX(Forecast_Capex_Input!$H$12:$H$286,$X971)=Repex),0)
*$DM971</f>
        <v>0</v>
      </c>
      <c r="DQ971" s="188" cm="1">
        <f t="array" aca="1" ref="DQ971" ca="1">IFERROR(INDEX(Forecast_Capex_Input!BR$12:BR$286,$X971)
*(INDEX(Forecast_Capex_Input!$H$12:$H$286,$X971)=Repex),0)
*$DM971</f>
        <v>0</v>
      </c>
      <c r="DR971" s="188" cm="1">
        <f t="array" aca="1" ref="DR971" ca="1">IFERROR(INDEX(Forecast_Capex_Input!BS$12:BS$286,$X971)
*(INDEX(Forecast_Capex_Input!$H$12:$H$286,$X971)=Repex),0)
*$DM971</f>
        <v>0</v>
      </c>
      <c r="DS971" s="165"/>
      <c r="DT971" s="188" t="b" cm="1">
        <f t="array" aca="1" ref="DT971" ca="1">OR($G971=Forecast_Capex_Input!$BU$8:$BU$10)</f>
        <v>0</v>
      </c>
      <c r="DU971" s="188" cm="1">
        <f t="array" aca="1" ref="DU971" ca="1">IFERROR(INDEX(Forecast_Capex_Input!BV$12:BV$286,$X971)
*(INDEX(Forecast_Capex_Input!$H$12:$H$286,$X971)=Repex),0)
*$DT971</f>
        <v>0</v>
      </c>
      <c r="DV971" s="188" cm="1">
        <f t="array" aca="1" ref="DV971" ca="1">IFERROR(INDEX(Forecast_Capex_Input!BW$12:BW$286,$X971)
*(INDEX(Forecast_Capex_Input!$H$12:$H$286,$X971)=Repex),0)
*$DT971</f>
        <v>0</v>
      </c>
      <c r="DW971" s="188" cm="1">
        <f t="array" aca="1" ref="DW971" ca="1">IFERROR(INDEX(Forecast_Capex_Input!BX$12:BX$286,$X971)
*(INDEX(Forecast_Capex_Input!$H$12:$H$286,$X971)=Repex),0)
*$DT971</f>
        <v>0</v>
      </c>
      <c r="DX971" s="188" cm="1">
        <f t="array" aca="1" ref="DX971" ca="1">IFERROR(INDEX(Forecast_Capex_Input!BY$12:BY$286,$X971)
*(INDEX(Forecast_Capex_Input!$H$12:$H$286,$X971)=Repex),0)
*$DT971</f>
        <v>0</v>
      </c>
      <c r="DY971" s="188" cm="1">
        <f t="array" aca="1" ref="DY971" ca="1">IFERROR(INDEX(Forecast_Capex_Input!BZ$12:BZ$286,$X971)
*(INDEX(Forecast_Capex_Input!$H$12:$H$286,$X971)=Repex),0)
*$DT971</f>
        <v>0</v>
      </c>
      <c r="DZ971" s="188" cm="1">
        <f t="array" aca="1" ref="DZ971" ca="1">IFERROR(INDEX(Forecast_Capex_Input!CA$12:CA$286,$X971)
*(INDEX(Forecast_Capex_Input!$H$12:$H$286,$X971)=Repex),0)
*$DT971</f>
        <v>0</v>
      </c>
      <c r="EA971" s="188" cm="1">
        <f t="array" aca="1" ref="EA971" ca="1">IFERROR(INDEX(Forecast_Capex_Input!CB$12:CB$286,$X971)
*(INDEX(Forecast_Capex_Input!$H$12:$H$286,$X971)=Repex),0)
*$DT971</f>
        <v>0</v>
      </c>
      <c r="EB971" s="188" cm="1">
        <f t="array" aca="1" ref="EB971" ca="1">IFERROR(INDEX(Forecast_Capex_Input!CC$12:CC$286,$X971)
*(INDEX(Forecast_Capex_Input!$H$12:$H$286,$X971)=Repex),0)
*$DT971</f>
        <v>0</v>
      </c>
      <c r="EC971" s="165"/>
      <c r="ED971" s="226" t="str">
        <f t="shared" ref="ED971:ED1010" si="699">IF(AND($AE971,$K971=Augex),
$AS971,NA)</f>
        <v>N/A</v>
      </c>
      <c r="EE971" s="174" t="s">
        <v>15</v>
      </c>
    </row>
    <row r="972" spans="3:135" x14ac:dyDescent="0.2">
      <c r="C972" s="174">
        <f t="shared" ref="C972:C1010" si="700">IF(ISNUMBER(C971),C971+1,1)</f>
        <v>962</v>
      </c>
      <c r="D972" s="167" t="str" cm="1">
        <f t="array" ref="D972">IFERROR(INDEX(Forecast_Capex_Input!$D$12:$D$286,$X972),NA)</f>
        <v>N/A</v>
      </c>
      <c r="E972" s="172" t="str" cm="1">
        <f t="array" ref="E972">IF($X972=NA,NA,INDEX(Forecast_Capex_Input!$E$12:$E$286,$X972))</f>
        <v>N/A</v>
      </c>
      <c r="F972" s="167" t="str" cm="1">
        <f t="array" aca="1" ref="F972" ca="1">IFERROR(INDEX(General!$E$25:$E$26,$Y972),NA)</f>
        <v>N/A</v>
      </c>
      <c r="G972" s="167" t="str" cm="1">
        <f t="array" aca="1" ref="G972" ca="1">IFERROR(INDEX(Forecast_Capex_Input!$AI$11:$BB$11,$AA972),NA)</f>
        <v>N/A</v>
      </c>
      <c r="H972" s="189" t="str" cm="1">
        <f t="array" aca="1" ref="H972" ca="1">IFERROR(INDEX(Forecast_Capex_Input!$AI$12:$BB$286,$X972,$AA972),NA)</f>
        <v>N/A</v>
      </c>
      <c r="I972" s="199" t="str" cm="1">
        <f t="array" ref="I972">IFERROR(INDEX(Forecast_Capex_Input!$F$12:$F$286,$X972),NA)</f>
        <v>N/A</v>
      </c>
      <c r="J972" s="199" t="str" cm="1">
        <f t="array" ref="J972">IFERROR(INDEX(Forecast_Capex_Input!G$12:G$286,$X972),NA)</f>
        <v>N/A</v>
      </c>
      <c r="K972" s="199" t="str" cm="1">
        <f t="array" ref="K972">IFERROR(INDEX(Forecast_Capex_Input!H$12:H$286,$X972),NA)</f>
        <v>N/A</v>
      </c>
      <c r="L972" s="199" t="str" cm="1">
        <f t="array" ref="L972">IFERROR(INDEX(Forecast_Capex_Input!I$12:I$286,$X972),NA)</f>
        <v>N/A</v>
      </c>
      <c r="M972" s="199" t="str" cm="1">
        <f t="array" ref="M972">IFERROR(INDEX(Forecast_Capex_Input!J$12:J$286,$X972),NA)</f>
        <v>N/A</v>
      </c>
      <c r="N972" s="199" t="str" cm="1">
        <f t="array" ref="N972">IFERROR(INDEX(Forecast_Capex_Input!K$12:K$286,$X972),NA)</f>
        <v>N/A</v>
      </c>
      <c r="O972" s="199" t="str" cm="1">
        <f t="array" ref="O972">IFERROR(INDEX(Forecast_Capex_Input!L$12:L$286,$X972),NA)</f>
        <v>N/A</v>
      </c>
      <c r="P972" s="199" t="str" cm="1">
        <f t="array" ref="P972">IFERROR(INDEX(Forecast_Capex_Input!M$12:M$286,$X972),NA)</f>
        <v>N/A</v>
      </c>
      <c r="Q972" s="172" t="str" cm="1">
        <f t="array" ref="Q972">IFERROR(INDEX(Forecast_Capex_Input!N$12:N$286,$X972),NA)</f>
        <v>N/A</v>
      </c>
      <c r="R972" s="265" cm="1">
        <f t="array" ref="R972">IFERROR(INDEX(Forecast_Capex_Input!O$12:O$286,$X972),0)</f>
        <v>0</v>
      </c>
      <c r="S972" s="172" cm="1">
        <f t="array" ref="S972">IFERROR(INDEX(Forecast_Capex_Input!P$12:P$286,$X972),0)</f>
        <v>0</v>
      </c>
      <c r="T972" s="199" t="str" cm="1">
        <f t="array" aca="1" ref="T972" ca="1">IFERROR(INDEX(General!$K$84:$K$103,$AA972),NA)</f>
        <v>N/A</v>
      </c>
      <c r="U972" s="188" cm="1">
        <f t="array" aca="1" ref="U972" ca="1">IFERROR(
IF($F972=General!$E$25,INDEX(Forecast_Capex_Input!S$12:S$286,$X972),
INDEX(Forecast_Capex_Input!T$12:T$286,$X972)),0)</f>
        <v>0</v>
      </c>
      <c r="V972" s="222" t="b">
        <f>IFERROR(INDEX(Overheads!$T$19:$T$26,MATCH($I972,Overheads!$E$19:$E$26,0)),FALSE)</f>
        <v>0</v>
      </c>
      <c r="W972" s="165"/>
      <c r="X972" s="174" t="str">
        <f>IFERROR(
IF(MATCH($C972,Forecast_Capex_Input!$CI$12:$CI$286,1)+1&gt;MAX(Forecast_Capex_Input!$C$12:$C$286),NA,
MATCH($C972,Forecast_Capex_Input!$CI$12:$CI$286,1)+1),1)</f>
        <v>N/A</v>
      </c>
      <c r="Y972" s="174" t="str" cm="1">
        <f t="array" aca="1" ref="Y972" ca="1">IFERROR(
IF(X971&lt;&gt;X972,1,
IF(COUNTIF(OFFSET(Y971,0,0,-INDEX(Forecast_Capex_Input!$CG$12:$CG$286,$X972)),Y971)=INDEX(Forecast_Capex_Input!$CG$12:$CG$286,$X972),Y971+1,Y971)),NA)</f>
        <v>N/A</v>
      </c>
      <c r="Z972" s="174" t="str" cm="1">
        <f t="array" ref="Z972">IFERROR($C972-IF($X972=1,1,INDEX(Forecast_Capex_Input!$CI$12:$CI$286,$X972-1))+1,NA)</f>
        <v>N/A</v>
      </c>
      <c r="AA972" s="174" t="str" cm="1">
        <f t="array" aca="1" ref="AA972" ca="1">IFERROR(IF(Y972=1,
INDEX(Forecast_Capex_Input!$AI$10:$BB$10,SMALL(IF(INDEX(Forecast_Capex_Input!$AI$12:$BB$286,$X972,0)&gt;0,COLUMN(Forecast_Capex_Input!$AI$10:$BB$10)-COLUMN(Forecast_Capex_Input!$AI$12)+1),ROWS(OFFSET(AA971,0,0,-$Z972)))),
OFFSET(AA971,-INDEX(Forecast_Capex_Input!$CG$12:$CG$286,$X972)+1,0)),NA)</f>
        <v>N/A</v>
      </c>
      <c r="AB972" s="174" t="str">
        <f t="shared" ca="1" si="669"/>
        <v>N/A</v>
      </c>
      <c r="AC972" s="222" t="b">
        <f t="shared" ref="AC972:AC1010" si="701">$K972=AC$6</f>
        <v>0</v>
      </c>
      <c r="AD972" s="220" t="b">
        <v>0</v>
      </c>
      <c r="AE972" s="222" t="b">
        <f t="shared" si="670"/>
        <v>1</v>
      </c>
      <c r="AF972" s="165"/>
      <c r="AG972" s="215">
        <v>0</v>
      </c>
      <c r="AH972" s="215">
        <v>0</v>
      </c>
      <c r="AI972" s="215">
        <v>0</v>
      </c>
      <c r="AJ972" s="215">
        <v>0</v>
      </c>
      <c r="AK972" s="215">
        <v>0</v>
      </c>
      <c r="AL972" s="155">
        <v>0</v>
      </c>
      <c r="AM972" s="165"/>
      <c r="AN972" s="215" cm="1">
        <f t="array" aca="1" ref="AN972" ca="1">IFERROR(INDEX(General!O$33:O$34,$AB972)
*AG972,0)</f>
        <v>0</v>
      </c>
      <c r="AO972" s="215" cm="1">
        <f t="array" aca="1" ref="AO972" ca="1">IFERROR(INDEX(General!P$33:P$34,$AB972)
*AH972,0)</f>
        <v>0</v>
      </c>
      <c r="AP972" s="215" cm="1">
        <f t="array" aca="1" ref="AP972" ca="1">IFERROR(INDEX(General!Q$33:Q$34,$AB972)
*AI972,0)</f>
        <v>0</v>
      </c>
      <c r="AQ972" s="215" cm="1">
        <f t="array" aca="1" ref="AQ972" ca="1">IFERROR(INDEX(General!R$33:R$34,$AB972)
*AJ972,0)</f>
        <v>0</v>
      </c>
      <c r="AR972" s="215" cm="1">
        <f t="array" aca="1" ref="AR972" ca="1">IFERROR(INDEX(General!S$33:S$34,$AB972)
*AK972,0)</f>
        <v>0</v>
      </c>
      <c r="AS972" s="155">
        <f t="shared" ref="AS972:AS1010" ca="1" si="702">SUM(AN972:AR972)</f>
        <v>0</v>
      </c>
      <c r="AT972" s="165"/>
      <c r="AU972" s="215">
        <f ca="1">IF($AE972=FALSE,AN972*Overheads!$R$24*$V972,
IFERROR(Overheads!$O$49*$V972*AN972,0)
+IFERROR(Overheads!Q$59*$V972*(AN972/Overheads!Q$68),0))</f>
        <v>0</v>
      </c>
      <c r="AV972" s="215">
        <f ca="1">IF($AE972=FALSE,AO972*Overheads!$R$24*$V972,
IFERROR(Overheads!$O$49*$V972*AO972,0)
+IFERROR(Overheads!R$59*$V972*(AO972/Overheads!R$68),0))</f>
        <v>0</v>
      </c>
      <c r="AW972" s="215">
        <f ca="1">IF($AE972=FALSE,AP972*Overheads!$R$24*$V972,
IFERROR(Overheads!$O$49*$V972*AP972,0)
+IFERROR(Overheads!S$59*$V972*(AP972/Overheads!S$68),0))</f>
        <v>0</v>
      </c>
      <c r="AX972" s="215">
        <f ca="1">IF($AE972=FALSE,AQ972*Overheads!$R$24*$V972,
IFERROR(Overheads!$O$49*$V972*AQ972,0)
+IFERROR(Overheads!T$59*$V972*(AQ972/Overheads!T$68),0))</f>
        <v>0</v>
      </c>
      <c r="AY972" s="215">
        <f ca="1">IF($AE972=FALSE,AR972*Overheads!$R$24*$V972,
IFERROR(Overheads!$O$49*$V972*AR972,0)
+IFERROR(Overheads!U$59*$V972*(AR972/Overheads!U$68),0))</f>
        <v>0</v>
      </c>
      <c r="AZ972" s="155">
        <f t="shared" ref="AZ972:AZ1010" ca="1" si="703">SUM(AU972:AY972)</f>
        <v>0</v>
      </c>
      <c r="BA972" s="165"/>
      <c r="BB972" s="215">
        <f ca="1">IF($AE972=FALSE,AN972*Overheads!$S$25,
IFERROR(Overheads!$O$50*AN972,0)
+IFERROR(Overheads!Q$60*(AN972/Overheads!Q$66),0))</f>
        <v>0</v>
      </c>
      <c r="BC972" s="215">
        <f ca="1">IF($AE972=FALSE,AO972*Overheads!$S$25,
IFERROR(Overheads!$O$50*AO972,0)
+IFERROR(Overheads!R$60*(AO972/Overheads!R$66),0))</f>
        <v>0</v>
      </c>
      <c r="BD972" s="215">
        <f ca="1">IF($AE972=FALSE,AP972*Overheads!$S$25,
IFERROR(Overheads!$O$50*AP972,0)
+IFERROR(Overheads!S$60*(AP972/Overheads!S$66),0))</f>
        <v>0</v>
      </c>
      <c r="BE972" s="215">
        <f ca="1">IF($AE972=FALSE,AQ972*Overheads!$S$25,
IFERROR(Overheads!$O$50*AQ972,0)
+IFERROR(Overheads!T$60*(AQ972/Overheads!T$66),0))</f>
        <v>0</v>
      </c>
      <c r="BF972" s="215">
        <f ca="1">IF($AE972=FALSE,AR972*Overheads!$S$25,
IFERROR(Overheads!$O$50*AR972,0)
+IFERROR(Overheads!U$60*(AR972/Overheads!U$66),0))</f>
        <v>0</v>
      </c>
      <c r="BG972" s="155">
        <f t="shared" ref="BG972:BG1010" ca="1" si="704">SUM(BB972:BF972)</f>
        <v>0</v>
      </c>
      <c r="BH972" s="165"/>
      <c r="BI972" s="215">
        <f t="shared" ref="BI972:BI1010" ca="1" si="705">SUM(AN972,AU972,BB972)</f>
        <v>0</v>
      </c>
      <c r="BJ972" s="215">
        <f t="shared" ca="1" si="671"/>
        <v>0</v>
      </c>
      <c r="BK972" s="215">
        <f t="shared" ca="1" si="672"/>
        <v>0</v>
      </c>
      <c r="BL972" s="215">
        <f t="shared" ca="1" si="673"/>
        <v>0</v>
      </c>
      <c r="BM972" s="215">
        <f t="shared" ca="1" si="674"/>
        <v>0</v>
      </c>
      <c r="BN972" s="155">
        <f t="shared" ref="BN972:BN1010" ca="1" si="706">SUM(BI972:BM972)</f>
        <v>0</v>
      </c>
      <c r="BO972" s="165"/>
      <c r="BP972" s="187" cm="1">
        <f t="array" ref="BP972">IFERROR(IF($X972=$X971,BP971,INDEX(Forecast_Capex_Input!AC$12:AC$286,$X972)),0)</f>
        <v>0</v>
      </c>
      <c r="BQ972" s="187" cm="1">
        <f t="array" ref="BQ972">IFERROR(IF($X972=$X971,BQ971,INDEX(Forecast_Capex_Input!AD$12:AD$286,$X972)),0)</f>
        <v>0</v>
      </c>
      <c r="BR972" s="187" cm="1">
        <f t="array" ref="BR972">IFERROR(IF($X972=$X971,BR971,INDEX(Forecast_Capex_Input!AE$12:AE$286,$X972)),0)</f>
        <v>0</v>
      </c>
      <c r="BS972" s="187" cm="1">
        <f t="array" ref="BS972">IFERROR(IF($X972=$X971,BS971,INDEX(Forecast_Capex_Input!AF$12:AF$286,$X972)),0)</f>
        <v>0</v>
      </c>
      <c r="BT972" s="187" cm="1">
        <f t="array" ref="BT972">IFERROR(IF($X972=$X971,BT971,INDEX(Forecast_Capex_Input!AG$12:AG$286,$X972)),0)</f>
        <v>0</v>
      </c>
      <c r="BU972" s="165"/>
      <c r="BV972" s="215">
        <f t="shared" si="675"/>
        <v>0</v>
      </c>
      <c r="BW972" s="215">
        <f t="shared" si="676"/>
        <v>0</v>
      </c>
      <c r="BX972" s="215">
        <f t="shared" si="677"/>
        <v>0</v>
      </c>
      <c r="BY972" s="215">
        <f t="shared" si="678"/>
        <v>0</v>
      </c>
      <c r="BZ972" s="215">
        <f t="shared" si="679"/>
        <v>0</v>
      </c>
      <c r="CA972" s="155">
        <f t="shared" ref="CA972:CA1010" si="707">SUM(BV972:BZ972)</f>
        <v>0</v>
      </c>
      <c r="CB972" s="165"/>
      <c r="CC972" s="215">
        <f t="shared" si="680"/>
        <v>0</v>
      </c>
      <c r="CD972" s="215">
        <f t="shared" si="681"/>
        <v>0</v>
      </c>
      <c r="CE972" s="215">
        <f t="shared" si="682"/>
        <v>0</v>
      </c>
      <c r="CF972" s="215">
        <f t="shared" si="683"/>
        <v>0</v>
      </c>
      <c r="CG972" s="215">
        <f t="shared" si="684"/>
        <v>0</v>
      </c>
      <c r="CH972" s="155">
        <f t="shared" ref="CH972:CH1010" si="708">SUM(CC972:CG972)</f>
        <v>0</v>
      </c>
      <c r="CI972" s="165"/>
      <c r="CJ972" s="215">
        <f t="shared" si="685"/>
        <v>0</v>
      </c>
      <c r="CK972" s="215">
        <f t="shared" si="686"/>
        <v>0</v>
      </c>
      <c r="CL972" s="215">
        <f t="shared" si="687"/>
        <v>0</v>
      </c>
      <c r="CM972" s="215">
        <f t="shared" si="688"/>
        <v>0</v>
      </c>
      <c r="CN972" s="215">
        <f t="shared" si="689"/>
        <v>0</v>
      </c>
      <c r="CO972" s="155">
        <f t="shared" ref="CO972:CO1010" si="709">SUM(CJ972:CN972)</f>
        <v>0</v>
      </c>
      <c r="CP972" s="165"/>
      <c r="CQ972" s="223">
        <f t="shared" si="690"/>
        <v>0</v>
      </c>
      <c r="CR972" s="223">
        <f t="shared" si="691"/>
        <v>0</v>
      </c>
      <c r="CS972" s="223">
        <f t="shared" si="692"/>
        <v>0</v>
      </c>
      <c r="CT972" s="223">
        <f t="shared" si="693"/>
        <v>0</v>
      </c>
      <c r="CU972" s="223">
        <f t="shared" si="694"/>
        <v>0</v>
      </c>
      <c r="CV972" s="155">
        <f t="shared" ref="CV972:CV1010" si="710">SUM(CQ972:CU972)</f>
        <v>0</v>
      </c>
      <c r="CW972" s="165"/>
      <c r="CX972" s="215">
        <f t="shared" ref="CX972:CX1010" si="711">SUM(CC972,CJ972,CQ972)</f>
        <v>0</v>
      </c>
      <c r="CY972" s="215">
        <f t="shared" si="695"/>
        <v>0</v>
      </c>
      <c r="CZ972" s="215">
        <f t="shared" si="696"/>
        <v>0</v>
      </c>
      <c r="DA972" s="215">
        <f t="shared" si="697"/>
        <v>0</v>
      </c>
      <c r="DB972" s="215">
        <f t="shared" si="698"/>
        <v>0</v>
      </c>
      <c r="DC972" s="155">
        <f t="shared" ref="DC972:DC1010" si="712">SUM(CX972:DB972)</f>
        <v>0</v>
      </c>
      <c r="DD972" s="165"/>
      <c r="DE972" s="188" t="b" cm="1">
        <f t="array" aca="1" ref="DE972" ca="1">OR($G972=Forecast_Capex_Input!$BF$8:$BF$10)</f>
        <v>0</v>
      </c>
      <c r="DF972" s="188" cm="1">
        <f t="array" aca="1" ref="DF972" ca="1">IFERROR(INDEX(Forecast_Capex_Input!BG$12:BG$286,$X972)
*(INDEX(Forecast_Capex_Input!$H$12:$H$286,$X972)=Repex),0)
*$DE972</f>
        <v>0</v>
      </c>
      <c r="DG972" s="188" cm="1">
        <f t="array" aca="1" ref="DG972" ca="1">IFERROR(INDEX(Forecast_Capex_Input!BH$12:BH$286,$X972)
*(INDEX(Forecast_Capex_Input!$H$12:$H$286,$X972)=Repex),0)
*$DE972</f>
        <v>0</v>
      </c>
      <c r="DH972" s="188" cm="1">
        <f t="array" aca="1" ref="DH972" ca="1">IFERROR(INDEX(Forecast_Capex_Input!BI$12:BI$286,$X972)
*(INDEX(Forecast_Capex_Input!$H$12:$H$286,$X972)=Repex),0)
*$DE972</f>
        <v>0</v>
      </c>
      <c r="DI972" s="188" cm="1">
        <f t="array" aca="1" ref="DI972" ca="1">IFERROR(INDEX(Forecast_Capex_Input!BJ$12:BJ$286,$X972)
*(INDEX(Forecast_Capex_Input!$H$12:$H$286,$X972)=Repex),0)
*$DE972</f>
        <v>0</v>
      </c>
      <c r="DJ972" s="188" cm="1">
        <f t="array" aca="1" ref="DJ972" ca="1">IFERROR(INDEX(Forecast_Capex_Input!BK$12:BK$286,$X972)
*(INDEX(Forecast_Capex_Input!$H$12:$H$286,$X972)=Repex),0)
*$DE972</f>
        <v>0</v>
      </c>
      <c r="DK972" s="188" cm="1">
        <f t="array" aca="1" ref="DK972" ca="1">IFERROR(INDEX(Forecast_Capex_Input!BL$12:BL$286,$X972)
*(INDEX(Forecast_Capex_Input!$H$12:$H$286,$X972)=Repex),0)
*$DE972</f>
        <v>0</v>
      </c>
      <c r="DL972" s="165"/>
      <c r="DM972" s="188" t="b" cm="1">
        <f t="array" aca="1" ref="DM972" ca="1">OR($G972=Forecast_Capex_Input!$BN$8:$BN$9)</f>
        <v>0</v>
      </c>
      <c r="DN972" s="188" cm="1">
        <f t="array" aca="1" ref="DN972" ca="1">IFERROR(INDEX(Forecast_Capex_Input!BO$12:BO$286,$X972)
*(INDEX(Forecast_Capex_Input!$H$12:$H$286,$X972)=Repex),0)
*$DM972</f>
        <v>0</v>
      </c>
      <c r="DO972" s="188" cm="1">
        <f t="array" aca="1" ref="DO972" ca="1">IFERROR(INDEX(Forecast_Capex_Input!BP$12:BP$286,$X972)
*(INDEX(Forecast_Capex_Input!$H$12:$H$286,$X972)=Repex),0)
*$DM972</f>
        <v>0</v>
      </c>
      <c r="DP972" s="188" cm="1">
        <f t="array" aca="1" ref="DP972" ca="1">IFERROR(INDEX(Forecast_Capex_Input!BQ$12:BQ$286,$X972)
*(INDEX(Forecast_Capex_Input!$H$12:$H$286,$X972)=Repex),0)
*$DM972</f>
        <v>0</v>
      </c>
      <c r="DQ972" s="188" cm="1">
        <f t="array" aca="1" ref="DQ972" ca="1">IFERROR(INDEX(Forecast_Capex_Input!BR$12:BR$286,$X972)
*(INDEX(Forecast_Capex_Input!$H$12:$H$286,$X972)=Repex),0)
*$DM972</f>
        <v>0</v>
      </c>
      <c r="DR972" s="188" cm="1">
        <f t="array" aca="1" ref="DR972" ca="1">IFERROR(INDEX(Forecast_Capex_Input!BS$12:BS$286,$X972)
*(INDEX(Forecast_Capex_Input!$H$12:$H$286,$X972)=Repex),0)
*$DM972</f>
        <v>0</v>
      </c>
      <c r="DS972" s="165"/>
      <c r="DT972" s="188" t="b" cm="1">
        <f t="array" aca="1" ref="DT972" ca="1">OR($G972=Forecast_Capex_Input!$BU$8:$BU$10)</f>
        <v>0</v>
      </c>
      <c r="DU972" s="188" cm="1">
        <f t="array" aca="1" ref="DU972" ca="1">IFERROR(INDEX(Forecast_Capex_Input!BV$12:BV$286,$X972)
*(INDEX(Forecast_Capex_Input!$H$12:$H$286,$X972)=Repex),0)
*$DT972</f>
        <v>0</v>
      </c>
      <c r="DV972" s="188" cm="1">
        <f t="array" aca="1" ref="DV972" ca="1">IFERROR(INDEX(Forecast_Capex_Input!BW$12:BW$286,$X972)
*(INDEX(Forecast_Capex_Input!$H$12:$H$286,$X972)=Repex),0)
*$DT972</f>
        <v>0</v>
      </c>
      <c r="DW972" s="188" cm="1">
        <f t="array" aca="1" ref="DW972" ca="1">IFERROR(INDEX(Forecast_Capex_Input!BX$12:BX$286,$X972)
*(INDEX(Forecast_Capex_Input!$H$12:$H$286,$X972)=Repex),0)
*$DT972</f>
        <v>0</v>
      </c>
      <c r="DX972" s="188" cm="1">
        <f t="array" aca="1" ref="DX972" ca="1">IFERROR(INDEX(Forecast_Capex_Input!BY$12:BY$286,$X972)
*(INDEX(Forecast_Capex_Input!$H$12:$H$286,$X972)=Repex),0)
*$DT972</f>
        <v>0</v>
      </c>
      <c r="DY972" s="188" cm="1">
        <f t="array" aca="1" ref="DY972" ca="1">IFERROR(INDEX(Forecast_Capex_Input!BZ$12:BZ$286,$X972)
*(INDEX(Forecast_Capex_Input!$H$12:$H$286,$X972)=Repex),0)
*$DT972</f>
        <v>0</v>
      </c>
      <c r="DZ972" s="188" cm="1">
        <f t="array" aca="1" ref="DZ972" ca="1">IFERROR(INDEX(Forecast_Capex_Input!CA$12:CA$286,$X972)
*(INDEX(Forecast_Capex_Input!$H$12:$H$286,$X972)=Repex),0)
*$DT972</f>
        <v>0</v>
      </c>
      <c r="EA972" s="188" cm="1">
        <f t="array" aca="1" ref="EA972" ca="1">IFERROR(INDEX(Forecast_Capex_Input!CB$12:CB$286,$X972)
*(INDEX(Forecast_Capex_Input!$H$12:$H$286,$X972)=Repex),0)
*$DT972</f>
        <v>0</v>
      </c>
      <c r="EB972" s="188" cm="1">
        <f t="array" aca="1" ref="EB972" ca="1">IFERROR(INDEX(Forecast_Capex_Input!CC$12:CC$286,$X972)
*(INDEX(Forecast_Capex_Input!$H$12:$H$286,$X972)=Repex),0)
*$DT972</f>
        <v>0</v>
      </c>
      <c r="EC972" s="165"/>
      <c r="ED972" s="226" t="str">
        <f t="shared" si="699"/>
        <v>N/A</v>
      </c>
      <c r="EE972" s="174" t="s">
        <v>15</v>
      </c>
    </row>
    <row r="973" spans="3:135" x14ac:dyDescent="0.2">
      <c r="C973" s="174">
        <f t="shared" si="700"/>
        <v>963</v>
      </c>
      <c r="D973" s="167" t="str" cm="1">
        <f t="array" ref="D973">IFERROR(INDEX(Forecast_Capex_Input!$D$12:$D$286,$X973),NA)</f>
        <v>N/A</v>
      </c>
      <c r="E973" s="172" t="str" cm="1">
        <f t="array" ref="E973">IF($X973=NA,NA,INDEX(Forecast_Capex_Input!$E$12:$E$286,$X973))</f>
        <v>N/A</v>
      </c>
      <c r="F973" s="167" t="str" cm="1">
        <f t="array" aca="1" ref="F973" ca="1">IFERROR(INDEX(General!$E$25:$E$26,$Y973),NA)</f>
        <v>N/A</v>
      </c>
      <c r="G973" s="167" t="str" cm="1">
        <f t="array" aca="1" ref="G973" ca="1">IFERROR(INDEX(Forecast_Capex_Input!$AI$11:$BB$11,$AA973),NA)</f>
        <v>N/A</v>
      </c>
      <c r="H973" s="189" t="str" cm="1">
        <f t="array" aca="1" ref="H973" ca="1">IFERROR(INDEX(Forecast_Capex_Input!$AI$12:$BB$286,$X973,$AA973),NA)</f>
        <v>N/A</v>
      </c>
      <c r="I973" s="199" t="str" cm="1">
        <f t="array" ref="I973">IFERROR(INDEX(Forecast_Capex_Input!$F$12:$F$286,$X973),NA)</f>
        <v>N/A</v>
      </c>
      <c r="J973" s="199" t="str" cm="1">
        <f t="array" ref="J973">IFERROR(INDEX(Forecast_Capex_Input!G$12:G$286,$X973),NA)</f>
        <v>N/A</v>
      </c>
      <c r="K973" s="199" t="str" cm="1">
        <f t="array" ref="K973">IFERROR(INDEX(Forecast_Capex_Input!H$12:H$286,$X973),NA)</f>
        <v>N/A</v>
      </c>
      <c r="L973" s="199" t="str" cm="1">
        <f t="array" ref="L973">IFERROR(INDEX(Forecast_Capex_Input!I$12:I$286,$X973),NA)</f>
        <v>N/A</v>
      </c>
      <c r="M973" s="199" t="str" cm="1">
        <f t="array" ref="M973">IFERROR(INDEX(Forecast_Capex_Input!J$12:J$286,$X973),NA)</f>
        <v>N/A</v>
      </c>
      <c r="N973" s="199" t="str" cm="1">
        <f t="array" ref="N973">IFERROR(INDEX(Forecast_Capex_Input!K$12:K$286,$X973),NA)</f>
        <v>N/A</v>
      </c>
      <c r="O973" s="199" t="str" cm="1">
        <f t="array" ref="O973">IFERROR(INDEX(Forecast_Capex_Input!L$12:L$286,$X973),NA)</f>
        <v>N/A</v>
      </c>
      <c r="P973" s="199" t="str" cm="1">
        <f t="array" ref="P973">IFERROR(INDEX(Forecast_Capex_Input!M$12:M$286,$X973),NA)</f>
        <v>N/A</v>
      </c>
      <c r="Q973" s="172" t="str" cm="1">
        <f t="array" ref="Q973">IFERROR(INDEX(Forecast_Capex_Input!N$12:N$286,$X973),NA)</f>
        <v>N/A</v>
      </c>
      <c r="R973" s="265" cm="1">
        <f t="array" ref="R973">IFERROR(INDEX(Forecast_Capex_Input!O$12:O$286,$X973),0)</f>
        <v>0</v>
      </c>
      <c r="S973" s="172" cm="1">
        <f t="array" ref="S973">IFERROR(INDEX(Forecast_Capex_Input!P$12:P$286,$X973),0)</f>
        <v>0</v>
      </c>
      <c r="T973" s="199" t="str" cm="1">
        <f t="array" aca="1" ref="T973" ca="1">IFERROR(INDEX(General!$K$84:$K$103,$AA973),NA)</f>
        <v>N/A</v>
      </c>
      <c r="U973" s="188" cm="1">
        <f t="array" aca="1" ref="U973" ca="1">IFERROR(
IF($F973=General!$E$25,INDEX(Forecast_Capex_Input!S$12:S$286,$X973),
INDEX(Forecast_Capex_Input!T$12:T$286,$X973)),0)</f>
        <v>0</v>
      </c>
      <c r="V973" s="222" t="b">
        <f>IFERROR(INDEX(Overheads!$T$19:$T$26,MATCH($I973,Overheads!$E$19:$E$26,0)),FALSE)</f>
        <v>0</v>
      </c>
      <c r="W973" s="165"/>
      <c r="X973" s="174" t="str">
        <f>IFERROR(
IF(MATCH($C973,Forecast_Capex_Input!$CI$12:$CI$286,1)+1&gt;MAX(Forecast_Capex_Input!$C$12:$C$286),NA,
MATCH($C973,Forecast_Capex_Input!$CI$12:$CI$286,1)+1),1)</f>
        <v>N/A</v>
      </c>
      <c r="Y973" s="174" t="str" cm="1">
        <f t="array" aca="1" ref="Y973" ca="1">IFERROR(
IF(X972&lt;&gt;X973,1,
IF(COUNTIF(OFFSET(Y972,0,0,-INDEX(Forecast_Capex_Input!$CG$12:$CG$286,$X973)),Y972)=INDEX(Forecast_Capex_Input!$CG$12:$CG$286,$X973),Y972+1,Y972)),NA)</f>
        <v>N/A</v>
      </c>
      <c r="Z973" s="174" t="str" cm="1">
        <f t="array" ref="Z973">IFERROR($C973-IF($X973=1,1,INDEX(Forecast_Capex_Input!$CI$12:$CI$286,$X973-1))+1,NA)</f>
        <v>N/A</v>
      </c>
      <c r="AA973" s="174" t="str" cm="1">
        <f t="array" aca="1" ref="AA973" ca="1">IFERROR(IF(Y973=1,
INDEX(Forecast_Capex_Input!$AI$10:$BB$10,SMALL(IF(INDEX(Forecast_Capex_Input!$AI$12:$BB$286,$X973,0)&gt;0,COLUMN(Forecast_Capex_Input!$AI$10:$BB$10)-COLUMN(Forecast_Capex_Input!$AI$12)+1),ROWS(OFFSET(AA972,0,0,-$Z973)))),
OFFSET(AA972,-INDEX(Forecast_Capex_Input!$CG$12:$CG$286,$X973)+1,0)),NA)</f>
        <v>N/A</v>
      </c>
      <c r="AB973" s="174" t="str">
        <f t="shared" ca="1" si="669"/>
        <v>N/A</v>
      </c>
      <c r="AC973" s="222" t="b">
        <f t="shared" si="701"/>
        <v>0</v>
      </c>
      <c r="AD973" s="220" t="b">
        <v>0</v>
      </c>
      <c r="AE973" s="222" t="b">
        <f t="shared" si="670"/>
        <v>1</v>
      </c>
      <c r="AF973" s="165"/>
      <c r="AG973" s="215">
        <v>0</v>
      </c>
      <c r="AH973" s="215">
        <v>0</v>
      </c>
      <c r="AI973" s="215">
        <v>0</v>
      </c>
      <c r="AJ973" s="215">
        <v>0</v>
      </c>
      <c r="AK973" s="215">
        <v>0</v>
      </c>
      <c r="AL973" s="155">
        <v>0</v>
      </c>
      <c r="AM973" s="165"/>
      <c r="AN973" s="215" cm="1">
        <f t="array" aca="1" ref="AN973" ca="1">IFERROR(INDEX(General!O$33:O$34,$AB973)
*AG973,0)</f>
        <v>0</v>
      </c>
      <c r="AO973" s="215" cm="1">
        <f t="array" aca="1" ref="AO973" ca="1">IFERROR(INDEX(General!P$33:P$34,$AB973)
*AH973,0)</f>
        <v>0</v>
      </c>
      <c r="AP973" s="215" cm="1">
        <f t="array" aca="1" ref="AP973" ca="1">IFERROR(INDEX(General!Q$33:Q$34,$AB973)
*AI973,0)</f>
        <v>0</v>
      </c>
      <c r="AQ973" s="215" cm="1">
        <f t="array" aca="1" ref="AQ973" ca="1">IFERROR(INDEX(General!R$33:R$34,$AB973)
*AJ973,0)</f>
        <v>0</v>
      </c>
      <c r="AR973" s="215" cm="1">
        <f t="array" aca="1" ref="AR973" ca="1">IFERROR(INDEX(General!S$33:S$34,$AB973)
*AK973,0)</f>
        <v>0</v>
      </c>
      <c r="AS973" s="155">
        <f t="shared" ca="1" si="702"/>
        <v>0</v>
      </c>
      <c r="AT973" s="165"/>
      <c r="AU973" s="215">
        <f ca="1">IF($AE973=FALSE,AN973*Overheads!$R$24*$V973,
IFERROR(Overheads!$O$49*$V973*AN973,0)
+IFERROR(Overheads!Q$59*$V973*(AN973/Overheads!Q$68),0))</f>
        <v>0</v>
      </c>
      <c r="AV973" s="215">
        <f ca="1">IF($AE973=FALSE,AO973*Overheads!$R$24*$V973,
IFERROR(Overheads!$O$49*$V973*AO973,0)
+IFERROR(Overheads!R$59*$V973*(AO973/Overheads!R$68),0))</f>
        <v>0</v>
      </c>
      <c r="AW973" s="215">
        <f ca="1">IF($AE973=FALSE,AP973*Overheads!$R$24*$V973,
IFERROR(Overheads!$O$49*$V973*AP973,0)
+IFERROR(Overheads!S$59*$V973*(AP973/Overheads!S$68),0))</f>
        <v>0</v>
      </c>
      <c r="AX973" s="215">
        <f ca="1">IF($AE973=FALSE,AQ973*Overheads!$R$24*$V973,
IFERROR(Overheads!$O$49*$V973*AQ973,0)
+IFERROR(Overheads!T$59*$V973*(AQ973/Overheads!T$68),0))</f>
        <v>0</v>
      </c>
      <c r="AY973" s="215">
        <f ca="1">IF($AE973=FALSE,AR973*Overheads!$R$24*$V973,
IFERROR(Overheads!$O$49*$V973*AR973,0)
+IFERROR(Overheads!U$59*$V973*(AR973/Overheads!U$68),0))</f>
        <v>0</v>
      </c>
      <c r="AZ973" s="155">
        <f t="shared" ca="1" si="703"/>
        <v>0</v>
      </c>
      <c r="BA973" s="165"/>
      <c r="BB973" s="215">
        <f ca="1">IF($AE973=FALSE,AN973*Overheads!$S$25,
IFERROR(Overheads!$O$50*AN973,0)
+IFERROR(Overheads!Q$60*(AN973/Overheads!Q$66),0))</f>
        <v>0</v>
      </c>
      <c r="BC973" s="215">
        <f ca="1">IF($AE973=FALSE,AO973*Overheads!$S$25,
IFERROR(Overheads!$O$50*AO973,0)
+IFERROR(Overheads!R$60*(AO973/Overheads!R$66),0))</f>
        <v>0</v>
      </c>
      <c r="BD973" s="215">
        <f ca="1">IF($AE973=FALSE,AP973*Overheads!$S$25,
IFERROR(Overheads!$O$50*AP973,0)
+IFERROR(Overheads!S$60*(AP973/Overheads!S$66),0))</f>
        <v>0</v>
      </c>
      <c r="BE973" s="215">
        <f ca="1">IF($AE973=FALSE,AQ973*Overheads!$S$25,
IFERROR(Overheads!$O$50*AQ973,0)
+IFERROR(Overheads!T$60*(AQ973/Overheads!T$66),0))</f>
        <v>0</v>
      </c>
      <c r="BF973" s="215">
        <f ca="1">IF($AE973=FALSE,AR973*Overheads!$S$25,
IFERROR(Overheads!$O$50*AR973,0)
+IFERROR(Overheads!U$60*(AR973/Overheads!U$66),0))</f>
        <v>0</v>
      </c>
      <c r="BG973" s="155">
        <f t="shared" ca="1" si="704"/>
        <v>0</v>
      </c>
      <c r="BH973" s="165"/>
      <c r="BI973" s="215">
        <f t="shared" ca="1" si="705"/>
        <v>0</v>
      </c>
      <c r="BJ973" s="215">
        <f t="shared" ca="1" si="671"/>
        <v>0</v>
      </c>
      <c r="BK973" s="215">
        <f t="shared" ca="1" si="672"/>
        <v>0</v>
      </c>
      <c r="BL973" s="215">
        <f t="shared" ca="1" si="673"/>
        <v>0</v>
      </c>
      <c r="BM973" s="215">
        <f t="shared" ca="1" si="674"/>
        <v>0</v>
      </c>
      <c r="BN973" s="155">
        <f t="shared" ca="1" si="706"/>
        <v>0</v>
      </c>
      <c r="BO973" s="165"/>
      <c r="BP973" s="187" cm="1">
        <f t="array" ref="BP973">IFERROR(IF($X973=$X972,BP972,INDEX(Forecast_Capex_Input!AC$12:AC$286,$X973)),0)</f>
        <v>0</v>
      </c>
      <c r="BQ973" s="187" cm="1">
        <f t="array" ref="BQ973">IFERROR(IF($X973=$X972,BQ972,INDEX(Forecast_Capex_Input!AD$12:AD$286,$X973)),0)</f>
        <v>0</v>
      </c>
      <c r="BR973" s="187" cm="1">
        <f t="array" ref="BR973">IFERROR(IF($X973=$X972,BR972,INDEX(Forecast_Capex_Input!AE$12:AE$286,$X973)),0)</f>
        <v>0</v>
      </c>
      <c r="BS973" s="187" cm="1">
        <f t="array" ref="BS973">IFERROR(IF($X973=$X972,BS972,INDEX(Forecast_Capex_Input!AF$12:AF$286,$X973)),0)</f>
        <v>0</v>
      </c>
      <c r="BT973" s="187" cm="1">
        <f t="array" ref="BT973">IFERROR(IF($X973=$X972,BT972,INDEX(Forecast_Capex_Input!AG$12:AG$286,$X973)),0)</f>
        <v>0</v>
      </c>
      <c r="BU973" s="165"/>
      <c r="BV973" s="215">
        <f t="shared" si="675"/>
        <v>0</v>
      </c>
      <c r="BW973" s="215">
        <f t="shared" si="676"/>
        <v>0</v>
      </c>
      <c r="BX973" s="215">
        <f t="shared" si="677"/>
        <v>0</v>
      </c>
      <c r="BY973" s="215">
        <f t="shared" si="678"/>
        <v>0</v>
      </c>
      <c r="BZ973" s="215">
        <f t="shared" si="679"/>
        <v>0</v>
      </c>
      <c r="CA973" s="155">
        <f t="shared" si="707"/>
        <v>0</v>
      </c>
      <c r="CB973" s="165"/>
      <c r="CC973" s="215">
        <f t="shared" si="680"/>
        <v>0</v>
      </c>
      <c r="CD973" s="215">
        <f t="shared" si="681"/>
        <v>0</v>
      </c>
      <c r="CE973" s="215">
        <f t="shared" si="682"/>
        <v>0</v>
      </c>
      <c r="CF973" s="215">
        <f t="shared" si="683"/>
        <v>0</v>
      </c>
      <c r="CG973" s="215">
        <f t="shared" si="684"/>
        <v>0</v>
      </c>
      <c r="CH973" s="155">
        <f t="shared" si="708"/>
        <v>0</v>
      </c>
      <c r="CI973" s="165"/>
      <c r="CJ973" s="215">
        <f t="shared" si="685"/>
        <v>0</v>
      </c>
      <c r="CK973" s="215">
        <f t="shared" si="686"/>
        <v>0</v>
      </c>
      <c r="CL973" s="215">
        <f t="shared" si="687"/>
        <v>0</v>
      </c>
      <c r="CM973" s="215">
        <f t="shared" si="688"/>
        <v>0</v>
      </c>
      <c r="CN973" s="215">
        <f t="shared" si="689"/>
        <v>0</v>
      </c>
      <c r="CO973" s="155">
        <f t="shared" si="709"/>
        <v>0</v>
      </c>
      <c r="CP973" s="165"/>
      <c r="CQ973" s="223">
        <f t="shared" si="690"/>
        <v>0</v>
      </c>
      <c r="CR973" s="223">
        <f t="shared" si="691"/>
        <v>0</v>
      </c>
      <c r="CS973" s="223">
        <f t="shared" si="692"/>
        <v>0</v>
      </c>
      <c r="CT973" s="223">
        <f t="shared" si="693"/>
        <v>0</v>
      </c>
      <c r="CU973" s="223">
        <f t="shared" si="694"/>
        <v>0</v>
      </c>
      <c r="CV973" s="155">
        <f t="shared" si="710"/>
        <v>0</v>
      </c>
      <c r="CW973" s="165"/>
      <c r="CX973" s="215">
        <f t="shared" si="711"/>
        <v>0</v>
      </c>
      <c r="CY973" s="215">
        <f t="shared" si="695"/>
        <v>0</v>
      </c>
      <c r="CZ973" s="215">
        <f t="shared" si="696"/>
        <v>0</v>
      </c>
      <c r="DA973" s="215">
        <f t="shared" si="697"/>
        <v>0</v>
      </c>
      <c r="DB973" s="215">
        <f t="shared" si="698"/>
        <v>0</v>
      </c>
      <c r="DC973" s="155">
        <f t="shared" si="712"/>
        <v>0</v>
      </c>
      <c r="DD973" s="165"/>
      <c r="DE973" s="188" t="b" cm="1">
        <f t="array" aca="1" ref="DE973" ca="1">OR($G973=Forecast_Capex_Input!$BF$8:$BF$10)</f>
        <v>0</v>
      </c>
      <c r="DF973" s="188" cm="1">
        <f t="array" aca="1" ref="DF973" ca="1">IFERROR(INDEX(Forecast_Capex_Input!BG$12:BG$286,$X973)
*(INDEX(Forecast_Capex_Input!$H$12:$H$286,$X973)=Repex),0)
*$DE973</f>
        <v>0</v>
      </c>
      <c r="DG973" s="188" cm="1">
        <f t="array" aca="1" ref="DG973" ca="1">IFERROR(INDEX(Forecast_Capex_Input!BH$12:BH$286,$X973)
*(INDEX(Forecast_Capex_Input!$H$12:$H$286,$X973)=Repex),0)
*$DE973</f>
        <v>0</v>
      </c>
      <c r="DH973" s="188" cm="1">
        <f t="array" aca="1" ref="DH973" ca="1">IFERROR(INDEX(Forecast_Capex_Input!BI$12:BI$286,$X973)
*(INDEX(Forecast_Capex_Input!$H$12:$H$286,$X973)=Repex),0)
*$DE973</f>
        <v>0</v>
      </c>
      <c r="DI973" s="188" cm="1">
        <f t="array" aca="1" ref="DI973" ca="1">IFERROR(INDEX(Forecast_Capex_Input!BJ$12:BJ$286,$X973)
*(INDEX(Forecast_Capex_Input!$H$12:$H$286,$X973)=Repex),0)
*$DE973</f>
        <v>0</v>
      </c>
      <c r="DJ973" s="188" cm="1">
        <f t="array" aca="1" ref="DJ973" ca="1">IFERROR(INDEX(Forecast_Capex_Input!BK$12:BK$286,$X973)
*(INDEX(Forecast_Capex_Input!$H$12:$H$286,$X973)=Repex),0)
*$DE973</f>
        <v>0</v>
      </c>
      <c r="DK973" s="188" cm="1">
        <f t="array" aca="1" ref="DK973" ca="1">IFERROR(INDEX(Forecast_Capex_Input!BL$12:BL$286,$X973)
*(INDEX(Forecast_Capex_Input!$H$12:$H$286,$X973)=Repex),0)
*$DE973</f>
        <v>0</v>
      </c>
      <c r="DL973" s="165"/>
      <c r="DM973" s="188" t="b" cm="1">
        <f t="array" aca="1" ref="DM973" ca="1">OR($G973=Forecast_Capex_Input!$BN$8:$BN$9)</f>
        <v>0</v>
      </c>
      <c r="DN973" s="188" cm="1">
        <f t="array" aca="1" ref="DN973" ca="1">IFERROR(INDEX(Forecast_Capex_Input!BO$12:BO$286,$X973)
*(INDEX(Forecast_Capex_Input!$H$12:$H$286,$X973)=Repex),0)
*$DM973</f>
        <v>0</v>
      </c>
      <c r="DO973" s="188" cm="1">
        <f t="array" aca="1" ref="DO973" ca="1">IFERROR(INDEX(Forecast_Capex_Input!BP$12:BP$286,$X973)
*(INDEX(Forecast_Capex_Input!$H$12:$H$286,$X973)=Repex),0)
*$DM973</f>
        <v>0</v>
      </c>
      <c r="DP973" s="188" cm="1">
        <f t="array" aca="1" ref="DP973" ca="1">IFERROR(INDEX(Forecast_Capex_Input!BQ$12:BQ$286,$X973)
*(INDEX(Forecast_Capex_Input!$H$12:$H$286,$X973)=Repex),0)
*$DM973</f>
        <v>0</v>
      </c>
      <c r="DQ973" s="188" cm="1">
        <f t="array" aca="1" ref="DQ973" ca="1">IFERROR(INDEX(Forecast_Capex_Input!BR$12:BR$286,$X973)
*(INDEX(Forecast_Capex_Input!$H$12:$H$286,$X973)=Repex),0)
*$DM973</f>
        <v>0</v>
      </c>
      <c r="DR973" s="188" cm="1">
        <f t="array" aca="1" ref="DR973" ca="1">IFERROR(INDEX(Forecast_Capex_Input!BS$12:BS$286,$X973)
*(INDEX(Forecast_Capex_Input!$H$12:$H$286,$X973)=Repex),0)
*$DM973</f>
        <v>0</v>
      </c>
      <c r="DS973" s="165"/>
      <c r="DT973" s="188" t="b" cm="1">
        <f t="array" aca="1" ref="DT973" ca="1">OR($G973=Forecast_Capex_Input!$BU$8:$BU$10)</f>
        <v>0</v>
      </c>
      <c r="DU973" s="188" cm="1">
        <f t="array" aca="1" ref="DU973" ca="1">IFERROR(INDEX(Forecast_Capex_Input!BV$12:BV$286,$X973)
*(INDEX(Forecast_Capex_Input!$H$12:$H$286,$X973)=Repex),0)
*$DT973</f>
        <v>0</v>
      </c>
      <c r="DV973" s="188" cm="1">
        <f t="array" aca="1" ref="DV973" ca="1">IFERROR(INDEX(Forecast_Capex_Input!BW$12:BW$286,$X973)
*(INDEX(Forecast_Capex_Input!$H$12:$H$286,$X973)=Repex),0)
*$DT973</f>
        <v>0</v>
      </c>
      <c r="DW973" s="188" cm="1">
        <f t="array" aca="1" ref="DW973" ca="1">IFERROR(INDEX(Forecast_Capex_Input!BX$12:BX$286,$X973)
*(INDEX(Forecast_Capex_Input!$H$12:$H$286,$X973)=Repex),0)
*$DT973</f>
        <v>0</v>
      </c>
      <c r="DX973" s="188" cm="1">
        <f t="array" aca="1" ref="DX973" ca="1">IFERROR(INDEX(Forecast_Capex_Input!BY$12:BY$286,$X973)
*(INDEX(Forecast_Capex_Input!$H$12:$H$286,$X973)=Repex),0)
*$DT973</f>
        <v>0</v>
      </c>
      <c r="DY973" s="188" cm="1">
        <f t="array" aca="1" ref="DY973" ca="1">IFERROR(INDEX(Forecast_Capex_Input!BZ$12:BZ$286,$X973)
*(INDEX(Forecast_Capex_Input!$H$12:$H$286,$X973)=Repex),0)
*$DT973</f>
        <v>0</v>
      </c>
      <c r="DZ973" s="188" cm="1">
        <f t="array" aca="1" ref="DZ973" ca="1">IFERROR(INDEX(Forecast_Capex_Input!CA$12:CA$286,$X973)
*(INDEX(Forecast_Capex_Input!$H$12:$H$286,$X973)=Repex),0)
*$DT973</f>
        <v>0</v>
      </c>
      <c r="EA973" s="188" cm="1">
        <f t="array" aca="1" ref="EA973" ca="1">IFERROR(INDEX(Forecast_Capex_Input!CB$12:CB$286,$X973)
*(INDEX(Forecast_Capex_Input!$H$12:$H$286,$X973)=Repex),0)
*$DT973</f>
        <v>0</v>
      </c>
      <c r="EB973" s="188" cm="1">
        <f t="array" aca="1" ref="EB973" ca="1">IFERROR(INDEX(Forecast_Capex_Input!CC$12:CC$286,$X973)
*(INDEX(Forecast_Capex_Input!$H$12:$H$286,$X973)=Repex),0)
*$DT973</f>
        <v>0</v>
      </c>
      <c r="EC973" s="165"/>
      <c r="ED973" s="226" t="str">
        <f t="shared" si="699"/>
        <v>N/A</v>
      </c>
      <c r="EE973" s="174" t="s">
        <v>15</v>
      </c>
    </row>
    <row r="974" spans="3:135" x14ac:dyDescent="0.2">
      <c r="C974" s="174">
        <f t="shared" si="700"/>
        <v>964</v>
      </c>
      <c r="D974" s="167" t="str" cm="1">
        <f t="array" ref="D974">IFERROR(INDEX(Forecast_Capex_Input!$D$12:$D$286,$X974),NA)</f>
        <v>N/A</v>
      </c>
      <c r="E974" s="172" t="str" cm="1">
        <f t="array" ref="E974">IF($X974=NA,NA,INDEX(Forecast_Capex_Input!$E$12:$E$286,$X974))</f>
        <v>N/A</v>
      </c>
      <c r="F974" s="167" t="str" cm="1">
        <f t="array" aca="1" ref="F974" ca="1">IFERROR(INDEX(General!$E$25:$E$26,$Y974),NA)</f>
        <v>N/A</v>
      </c>
      <c r="G974" s="167" t="str" cm="1">
        <f t="array" aca="1" ref="G974" ca="1">IFERROR(INDEX(Forecast_Capex_Input!$AI$11:$BB$11,$AA974),NA)</f>
        <v>N/A</v>
      </c>
      <c r="H974" s="189" t="str" cm="1">
        <f t="array" aca="1" ref="H974" ca="1">IFERROR(INDEX(Forecast_Capex_Input!$AI$12:$BB$286,$X974,$AA974),NA)</f>
        <v>N/A</v>
      </c>
      <c r="I974" s="199" t="str" cm="1">
        <f t="array" ref="I974">IFERROR(INDEX(Forecast_Capex_Input!$F$12:$F$286,$X974),NA)</f>
        <v>N/A</v>
      </c>
      <c r="J974" s="199" t="str" cm="1">
        <f t="array" ref="J974">IFERROR(INDEX(Forecast_Capex_Input!G$12:G$286,$X974),NA)</f>
        <v>N/A</v>
      </c>
      <c r="K974" s="199" t="str" cm="1">
        <f t="array" ref="K974">IFERROR(INDEX(Forecast_Capex_Input!H$12:H$286,$X974),NA)</f>
        <v>N/A</v>
      </c>
      <c r="L974" s="199" t="str" cm="1">
        <f t="array" ref="L974">IFERROR(INDEX(Forecast_Capex_Input!I$12:I$286,$X974),NA)</f>
        <v>N/A</v>
      </c>
      <c r="M974" s="199" t="str" cm="1">
        <f t="array" ref="M974">IFERROR(INDEX(Forecast_Capex_Input!J$12:J$286,$X974),NA)</f>
        <v>N/A</v>
      </c>
      <c r="N974" s="199" t="str" cm="1">
        <f t="array" ref="N974">IFERROR(INDEX(Forecast_Capex_Input!K$12:K$286,$X974),NA)</f>
        <v>N/A</v>
      </c>
      <c r="O974" s="199" t="str" cm="1">
        <f t="array" ref="O974">IFERROR(INDEX(Forecast_Capex_Input!L$12:L$286,$X974),NA)</f>
        <v>N/A</v>
      </c>
      <c r="P974" s="199" t="str" cm="1">
        <f t="array" ref="P974">IFERROR(INDEX(Forecast_Capex_Input!M$12:M$286,$X974),NA)</f>
        <v>N/A</v>
      </c>
      <c r="Q974" s="172" t="str" cm="1">
        <f t="array" ref="Q974">IFERROR(INDEX(Forecast_Capex_Input!N$12:N$286,$X974),NA)</f>
        <v>N/A</v>
      </c>
      <c r="R974" s="265" cm="1">
        <f t="array" ref="R974">IFERROR(INDEX(Forecast_Capex_Input!O$12:O$286,$X974),0)</f>
        <v>0</v>
      </c>
      <c r="S974" s="172" cm="1">
        <f t="array" ref="S974">IFERROR(INDEX(Forecast_Capex_Input!P$12:P$286,$X974),0)</f>
        <v>0</v>
      </c>
      <c r="T974" s="199" t="str" cm="1">
        <f t="array" aca="1" ref="T974" ca="1">IFERROR(INDEX(General!$K$84:$K$103,$AA974),NA)</f>
        <v>N/A</v>
      </c>
      <c r="U974" s="188" cm="1">
        <f t="array" aca="1" ref="U974" ca="1">IFERROR(
IF($F974=General!$E$25,INDEX(Forecast_Capex_Input!S$12:S$286,$X974),
INDEX(Forecast_Capex_Input!T$12:T$286,$X974)),0)</f>
        <v>0</v>
      </c>
      <c r="V974" s="222" t="b">
        <f>IFERROR(INDEX(Overheads!$T$19:$T$26,MATCH($I974,Overheads!$E$19:$E$26,0)),FALSE)</f>
        <v>0</v>
      </c>
      <c r="W974" s="165"/>
      <c r="X974" s="174" t="str">
        <f>IFERROR(
IF(MATCH($C974,Forecast_Capex_Input!$CI$12:$CI$286,1)+1&gt;MAX(Forecast_Capex_Input!$C$12:$C$286),NA,
MATCH($C974,Forecast_Capex_Input!$CI$12:$CI$286,1)+1),1)</f>
        <v>N/A</v>
      </c>
      <c r="Y974" s="174" t="str" cm="1">
        <f t="array" aca="1" ref="Y974" ca="1">IFERROR(
IF(X973&lt;&gt;X974,1,
IF(COUNTIF(OFFSET(Y973,0,0,-INDEX(Forecast_Capex_Input!$CG$12:$CG$286,$X974)),Y973)=INDEX(Forecast_Capex_Input!$CG$12:$CG$286,$X974),Y973+1,Y973)),NA)</f>
        <v>N/A</v>
      </c>
      <c r="Z974" s="174" t="str" cm="1">
        <f t="array" ref="Z974">IFERROR($C974-IF($X974=1,1,INDEX(Forecast_Capex_Input!$CI$12:$CI$286,$X974-1))+1,NA)</f>
        <v>N/A</v>
      </c>
      <c r="AA974" s="174" t="str" cm="1">
        <f t="array" aca="1" ref="AA974" ca="1">IFERROR(IF(Y974=1,
INDEX(Forecast_Capex_Input!$AI$10:$BB$10,SMALL(IF(INDEX(Forecast_Capex_Input!$AI$12:$BB$286,$X974,0)&gt;0,COLUMN(Forecast_Capex_Input!$AI$10:$BB$10)-COLUMN(Forecast_Capex_Input!$AI$12)+1),ROWS(OFFSET(AA973,0,0,-$Z974)))),
OFFSET(AA973,-INDEX(Forecast_Capex_Input!$CG$12:$CG$286,$X974)+1,0)),NA)</f>
        <v>N/A</v>
      </c>
      <c r="AB974" s="174" t="str">
        <f t="shared" ca="1" si="669"/>
        <v>N/A</v>
      </c>
      <c r="AC974" s="222" t="b">
        <f t="shared" si="701"/>
        <v>0</v>
      </c>
      <c r="AD974" s="220" t="b">
        <v>0</v>
      </c>
      <c r="AE974" s="222" t="b">
        <f t="shared" si="670"/>
        <v>1</v>
      </c>
      <c r="AF974" s="165"/>
      <c r="AG974" s="215">
        <v>0</v>
      </c>
      <c r="AH974" s="215">
        <v>0</v>
      </c>
      <c r="AI974" s="215">
        <v>0</v>
      </c>
      <c r="AJ974" s="215">
        <v>0</v>
      </c>
      <c r="AK974" s="215">
        <v>0</v>
      </c>
      <c r="AL974" s="155">
        <v>0</v>
      </c>
      <c r="AM974" s="165"/>
      <c r="AN974" s="215" cm="1">
        <f t="array" aca="1" ref="AN974" ca="1">IFERROR(INDEX(General!O$33:O$34,$AB974)
*AG974,0)</f>
        <v>0</v>
      </c>
      <c r="AO974" s="215" cm="1">
        <f t="array" aca="1" ref="AO974" ca="1">IFERROR(INDEX(General!P$33:P$34,$AB974)
*AH974,0)</f>
        <v>0</v>
      </c>
      <c r="AP974" s="215" cm="1">
        <f t="array" aca="1" ref="AP974" ca="1">IFERROR(INDEX(General!Q$33:Q$34,$AB974)
*AI974,0)</f>
        <v>0</v>
      </c>
      <c r="AQ974" s="215" cm="1">
        <f t="array" aca="1" ref="AQ974" ca="1">IFERROR(INDEX(General!R$33:R$34,$AB974)
*AJ974,0)</f>
        <v>0</v>
      </c>
      <c r="AR974" s="215" cm="1">
        <f t="array" aca="1" ref="AR974" ca="1">IFERROR(INDEX(General!S$33:S$34,$AB974)
*AK974,0)</f>
        <v>0</v>
      </c>
      <c r="AS974" s="155">
        <f t="shared" ca="1" si="702"/>
        <v>0</v>
      </c>
      <c r="AT974" s="165"/>
      <c r="AU974" s="215">
        <f ca="1">IF($AE974=FALSE,AN974*Overheads!$R$24*$V974,
IFERROR(Overheads!$O$49*$V974*AN974,0)
+IFERROR(Overheads!Q$59*$V974*(AN974/Overheads!Q$68),0))</f>
        <v>0</v>
      </c>
      <c r="AV974" s="215">
        <f ca="1">IF($AE974=FALSE,AO974*Overheads!$R$24*$V974,
IFERROR(Overheads!$O$49*$V974*AO974,0)
+IFERROR(Overheads!R$59*$V974*(AO974/Overheads!R$68),0))</f>
        <v>0</v>
      </c>
      <c r="AW974" s="215">
        <f ca="1">IF($AE974=FALSE,AP974*Overheads!$R$24*$V974,
IFERROR(Overheads!$O$49*$V974*AP974,0)
+IFERROR(Overheads!S$59*$V974*(AP974/Overheads!S$68),0))</f>
        <v>0</v>
      </c>
      <c r="AX974" s="215">
        <f ca="1">IF($AE974=FALSE,AQ974*Overheads!$R$24*$V974,
IFERROR(Overheads!$O$49*$V974*AQ974,0)
+IFERROR(Overheads!T$59*$V974*(AQ974/Overheads!T$68),0))</f>
        <v>0</v>
      </c>
      <c r="AY974" s="215">
        <f ca="1">IF($AE974=FALSE,AR974*Overheads!$R$24*$V974,
IFERROR(Overheads!$O$49*$V974*AR974,0)
+IFERROR(Overheads!U$59*$V974*(AR974/Overheads!U$68),0))</f>
        <v>0</v>
      </c>
      <c r="AZ974" s="155">
        <f t="shared" ca="1" si="703"/>
        <v>0</v>
      </c>
      <c r="BA974" s="165"/>
      <c r="BB974" s="215">
        <f ca="1">IF($AE974=FALSE,AN974*Overheads!$S$25,
IFERROR(Overheads!$O$50*AN974,0)
+IFERROR(Overheads!Q$60*(AN974/Overheads!Q$66),0))</f>
        <v>0</v>
      </c>
      <c r="BC974" s="215">
        <f ca="1">IF($AE974=FALSE,AO974*Overheads!$S$25,
IFERROR(Overheads!$O$50*AO974,0)
+IFERROR(Overheads!R$60*(AO974/Overheads!R$66),0))</f>
        <v>0</v>
      </c>
      <c r="BD974" s="215">
        <f ca="1">IF($AE974=FALSE,AP974*Overheads!$S$25,
IFERROR(Overheads!$O$50*AP974,0)
+IFERROR(Overheads!S$60*(AP974/Overheads!S$66),0))</f>
        <v>0</v>
      </c>
      <c r="BE974" s="215">
        <f ca="1">IF($AE974=FALSE,AQ974*Overheads!$S$25,
IFERROR(Overheads!$O$50*AQ974,0)
+IFERROR(Overheads!T$60*(AQ974/Overheads!T$66),0))</f>
        <v>0</v>
      </c>
      <c r="BF974" s="215">
        <f ca="1">IF($AE974=FALSE,AR974*Overheads!$S$25,
IFERROR(Overheads!$O$50*AR974,0)
+IFERROR(Overheads!U$60*(AR974/Overheads!U$66),0))</f>
        <v>0</v>
      </c>
      <c r="BG974" s="155">
        <f t="shared" ca="1" si="704"/>
        <v>0</v>
      </c>
      <c r="BH974" s="165"/>
      <c r="BI974" s="215">
        <f t="shared" ca="1" si="705"/>
        <v>0</v>
      </c>
      <c r="BJ974" s="215">
        <f t="shared" ca="1" si="671"/>
        <v>0</v>
      </c>
      <c r="BK974" s="215">
        <f t="shared" ca="1" si="672"/>
        <v>0</v>
      </c>
      <c r="BL974" s="215">
        <f t="shared" ca="1" si="673"/>
        <v>0</v>
      </c>
      <c r="BM974" s="215">
        <f t="shared" ca="1" si="674"/>
        <v>0</v>
      </c>
      <c r="BN974" s="155">
        <f t="shared" ca="1" si="706"/>
        <v>0</v>
      </c>
      <c r="BO974" s="165"/>
      <c r="BP974" s="187" cm="1">
        <f t="array" ref="BP974">IFERROR(IF($X974=$X973,BP973,INDEX(Forecast_Capex_Input!AC$12:AC$286,$X974)),0)</f>
        <v>0</v>
      </c>
      <c r="BQ974" s="187" cm="1">
        <f t="array" ref="BQ974">IFERROR(IF($X974=$X973,BQ973,INDEX(Forecast_Capex_Input!AD$12:AD$286,$X974)),0)</f>
        <v>0</v>
      </c>
      <c r="BR974" s="187" cm="1">
        <f t="array" ref="BR974">IFERROR(IF($X974=$X973,BR973,INDEX(Forecast_Capex_Input!AE$12:AE$286,$X974)),0)</f>
        <v>0</v>
      </c>
      <c r="BS974" s="187" cm="1">
        <f t="array" ref="BS974">IFERROR(IF($X974=$X973,BS973,INDEX(Forecast_Capex_Input!AF$12:AF$286,$X974)),0)</f>
        <v>0</v>
      </c>
      <c r="BT974" s="187" cm="1">
        <f t="array" ref="BT974">IFERROR(IF($X974=$X973,BT973,INDEX(Forecast_Capex_Input!AG$12:AG$286,$X974)),0)</f>
        <v>0</v>
      </c>
      <c r="BU974" s="165"/>
      <c r="BV974" s="215">
        <f t="shared" si="675"/>
        <v>0</v>
      </c>
      <c r="BW974" s="215">
        <f t="shared" si="676"/>
        <v>0</v>
      </c>
      <c r="BX974" s="215">
        <f t="shared" si="677"/>
        <v>0</v>
      </c>
      <c r="BY974" s="215">
        <f t="shared" si="678"/>
        <v>0</v>
      </c>
      <c r="BZ974" s="215">
        <f t="shared" si="679"/>
        <v>0</v>
      </c>
      <c r="CA974" s="155">
        <f t="shared" si="707"/>
        <v>0</v>
      </c>
      <c r="CB974" s="165"/>
      <c r="CC974" s="215">
        <f t="shared" si="680"/>
        <v>0</v>
      </c>
      <c r="CD974" s="215">
        <f t="shared" si="681"/>
        <v>0</v>
      </c>
      <c r="CE974" s="215">
        <f t="shared" si="682"/>
        <v>0</v>
      </c>
      <c r="CF974" s="215">
        <f t="shared" si="683"/>
        <v>0</v>
      </c>
      <c r="CG974" s="215">
        <f t="shared" si="684"/>
        <v>0</v>
      </c>
      <c r="CH974" s="155">
        <f t="shared" si="708"/>
        <v>0</v>
      </c>
      <c r="CI974" s="165"/>
      <c r="CJ974" s="215">
        <f t="shared" si="685"/>
        <v>0</v>
      </c>
      <c r="CK974" s="215">
        <f t="shared" si="686"/>
        <v>0</v>
      </c>
      <c r="CL974" s="215">
        <f t="shared" si="687"/>
        <v>0</v>
      </c>
      <c r="CM974" s="215">
        <f t="shared" si="688"/>
        <v>0</v>
      </c>
      <c r="CN974" s="215">
        <f t="shared" si="689"/>
        <v>0</v>
      </c>
      <c r="CO974" s="155">
        <f t="shared" si="709"/>
        <v>0</v>
      </c>
      <c r="CP974" s="165"/>
      <c r="CQ974" s="223">
        <f t="shared" si="690"/>
        <v>0</v>
      </c>
      <c r="CR974" s="223">
        <f t="shared" si="691"/>
        <v>0</v>
      </c>
      <c r="CS974" s="223">
        <f t="shared" si="692"/>
        <v>0</v>
      </c>
      <c r="CT974" s="223">
        <f t="shared" si="693"/>
        <v>0</v>
      </c>
      <c r="CU974" s="223">
        <f t="shared" si="694"/>
        <v>0</v>
      </c>
      <c r="CV974" s="155">
        <f t="shared" si="710"/>
        <v>0</v>
      </c>
      <c r="CW974" s="165"/>
      <c r="CX974" s="215">
        <f t="shared" si="711"/>
        <v>0</v>
      </c>
      <c r="CY974" s="215">
        <f t="shared" si="695"/>
        <v>0</v>
      </c>
      <c r="CZ974" s="215">
        <f t="shared" si="696"/>
        <v>0</v>
      </c>
      <c r="DA974" s="215">
        <f t="shared" si="697"/>
        <v>0</v>
      </c>
      <c r="DB974" s="215">
        <f t="shared" si="698"/>
        <v>0</v>
      </c>
      <c r="DC974" s="155">
        <f t="shared" si="712"/>
        <v>0</v>
      </c>
      <c r="DD974" s="165"/>
      <c r="DE974" s="188" t="b" cm="1">
        <f t="array" aca="1" ref="DE974" ca="1">OR($G974=Forecast_Capex_Input!$BF$8:$BF$10)</f>
        <v>0</v>
      </c>
      <c r="DF974" s="188" cm="1">
        <f t="array" aca="1" ref="DF974" ca="1">IFERROR(INDEX(Forecast_Capex_Input!BG$12:BG$286,$X974)
*(INDEX(Forecast_Capex_Input!$H$12:$H$286,$X974)=Repex),0)
*$DE974</f>
        <v>0</v>
      </c>
      <c r="DG974" s="188" cm="1">
        <f t="array" aca="1" ref="DG974" ca="1">IFERROR(INDEX(Forecast_Capex_Input!BH$12:BH$286,$X974)
*(INDEX(Forecast_Capex_Input!$H$12:$H$286,$X974)=Repex),0)
*$DE974</f>
        <v>0</v>
      </c>
      <c r="DH974" s="188" cm="1">
        <f t="array" aca="1" ref="DH974" ca="1">IFERROR(INDEX(Forecast_Capex_Input!BI$12:BI$286,$X974)
*(INDEX(Forecast_Capex_Input!$H$12:$H$286,$X974)=Repex),0)
*$DE974</f>
        <v>0</v>
      </c>
      <c r="DI974" s="188" cm="1">
        <f t="array" aca="1" ref="DI974" ca="1">IFERROR(INDEX(Forecast_Capex_Input!BJ$12:BJ$286,$X974)
*(INDEX(Forecast_Capex_Input!$H$12:$H$286,$X974)=Repex),0)
*$DE974</f>
        <v>0</v>
      </c>
      <c r="DJ974" s="188" cm="1">
        <f t="array" aca="1" ref="DJ974" ca="1">IFERROR(INDEX(Forecast_Capex_Input!BK$12:BK$286,$X974)
*(INDEX(Forecast_Capex_Input!$H$12:$H$286,$X974)=Repex),0)
*$DE974</f>
        <v>0</v>
      </c>
      <c r="DK974" s="188" cm="1">
        <f t="array" aca="1" ref="DK974" ca="1">IFERROR(INDEX(Forecast_Capex_Input!BL$12:BL$286,$X974)
*(INDEX(Forecast_Capex_Input!$H$12:$H$286,$X974)=Repex),0)
*$DE974</f>
        <v>0</v>
      </c>
      <c r="DL974" s="165"/>
      <c r="DM974" s="188" t="b" cm="1">
        <f t="array" aca="1" ref="DM974" ca="1">OR($G974=Forecast_Capex_Input!$BN$8:$BN$9)</f>
        <v>0</v>
      </c>
      <c r="DN974" s="188" cm="1">
        <f t="array" aca="1" ref="DN974" ca="1">IFERROR(INDEX(Forecast_Capex_Input!BO$12:BO$286,$X974)
*(INDEX(Forecast_Capex_Input!$H$12:$H$286,$X974)=Repex),0)
*$DM974</f>
        <v>0</v>
      </c>
      <c r="DO974" s="188" cm="1">
        <f t="array" aca="1" ref="DO974" ca="1">IFERROR(INDEX(Forecast_Capex_Input!BP$12:BP$286,$X974)
*(INDEX(Forecast_Capex_Input!$H$12:$H$286,$X974)=Repex),0)
*$DM974</f>
        <v>0</v>
      </c>
      <c r="DP974" s="188" cm="1">
        <f t="array" aca="1" ref="DP974" ca="1">IFERROR(INDEX(Forecast_Capex_Input!BQ$12:BQ$286,$X974)
*(INDEX(Forecast_Capex_Input!$H$12:$H$286,$X974)=Repex),0)
*$DM974</f>
        <v>0</v>
      </c>
      <c r="DQ974" s="188" cm="1">
        <f t="array" aca="1" ref="DQ974" ca="1">IFERROR(INDEX(Forecast_Capex_Input!BR$12:BR$286,$X974)
*(INDEX(Forecast_Capex_Input!$H$12:$H$286,$X974)=Repex),0)
*$DM974</f>
        <v>0</v>
      </c>
      <c r="DR974" s="188" cm="1">
        <f t="array" aca="1" ref="DR974" ca="1">IFERROR(INDEX(Forecast_Capex_Input!BS$12:BS$286,$X974)
*(INDEX(Forecast_Capex_Input!$H$12:$H$286,$X974)=Repex),0)
*$DM974</f>
        <v>0</v>
      </c>
      <c r="DS974" s="165"/>
      <c r="DT974" s="188" t="b" cm="1">
        <f t="array" aca="1" ref="DT974" ca="1">OR($G974=Forecast_Capex_Input!$BU$8:$BU$10)</f>
        <v>0</v>
      </c>
      <c r="DU974" s="188" cm="1">
        <f t="array" aca="1" ref="DU974" ca="1">IFERROR(INDEX(Forecast_Capex_Input!BV$12:BV$286,$X974)
*(INDEX(Forecast_Capex_Input!$H$12:$H$286,$X974)=Repex),0)
*$DT974</f>
        <v>0</v>
      </c>
      <c r="DV974" s="188" cm="1">
        <f t="array" aca="1" ref="DV974" ca="1">IFERROR(INDEX(Forecast_Capex_Input!BW$12:BW$286,$X974)
*(INDEX(Forecast_Capex_Input!$H$12:$H$286,$X974)=Repex),0)
*$DT974</f>
        <v>0</v>
      </c>
      <c r="DW974" s="188" cm="1">
        <f t="array" aca="1" ref="DW974" ca="1">IFERROR(INDEX(Forecast_Capex_Input!BX$12:BX$286,$X974)
*(INDEX(Forecast_Capex_Input!$H$12:$H$286,$X974)=Repex),0)
*$DT974</f>
        <v>0</v>
      </c>
      <c r="DX974" s="188" cm="1">
        <f t="array" aca="1" ref="DX974" ca="1">IFERROR(INDEX(Forecast_Capex_Input!BY$12:BY$286,$X974)
*(INDEX(Forecast_Capex_Input!$H$12:$H$286,$X974)=Repex),0)
*$DT974</f>
        <v>0</v>
      </c>
      <c r="DY974" s="188" cm="1">
        <f t="array" aca="1" ref="DY974" ca="1">IFERROR(INDEX(Forecast_Capex_Input!BZ$12:BZ$286,$X974)
*(INDEX(Forecast_Capex_Input!$H$12:$H$286,$X974)=Repex),0)
*$DT974</f>
        <v>0</v>
      </c>
      <c r="DZ974" s="188" cm="1">
        <f t="array" aca="1" ref="DZ974" ca="1">IFERROR(INDEX(Forecast_Capex_Input!CA$12:CA$286,$X974)
*(INDEX(Forecast_Capex_Input!$H$12:$H$286,$X974)=Repex),0)
*$DT974</f>
        <v>0</v>
      </c>
      <c r="EA974" s="188" cm="1">
        <f t="array" aca="1" ref="EA974" ca="1">IFERROR(INDEX(Forecast_Capex_Input!CB$12:CB$286,$X974)
*(INDEX(Forecast_Capex_Input!$H$12:$H$286,$X974)=Repex),0)
*$DT974</f>
        <v>0</v>
      </c>
      <c r="EB974" s="188" cm="1">
        <f t="array" aca="1" ref="EB974" ca="1">IFERROR(INDEX(Forecast_Capex_Input!CC$12:CC$286,$X974)
*(INDEX(Forecast_Capex_Input!$H$12:$H$286,$X974)=Repex),0)
*$DT974</f>
        <v>0</v>
      </c>
      <c r="EC974" s="165"/>
      <c r="ED974" s="226" t="str">
        <f t="shared" si="699"/>
        <v>N/A</v>
      </c>
      <c r="EE974" s="174" t="s">
        <v>15</v>
      </c>
    </row>
    <row r="975" spans="3:135" x14ac:dyDescent="0.2">
      <c r="C975" s="174">
        <f t="shared" si="700"/>
        <v>965</v>
      </c>
      <c r="D975" s="167" t="str" cm="1">
        <f t="array" ref="D975">IFERROR(INDEX(Forecast_Capex_Input!$D$12:$D$286,$X975),NA)</f>
        <v>N/A</v>
      </c>
      <c r="E975" s="172" t="str" cm="1">
        <f t="array" ref="E975">IF($X975=NA,NA,INDEX(Forecast_Capex_Input!$E$12:$E$286,$X975))</f>
        <v>N/A</v>
      </c>
      <c r="F975" s="167" t="str" cm="1">
        <f t="array" aca="1" ref="F975" ca="1">IFERROR(INDEX(General!$E$25:$E$26,$Y975),NA)</f>
        <v>N/A</v>
      </c>
      <c r="G975" s="167" t="str" cm="1">
        <f t="array" aca="1" ref="G975" ca="1">IFERROR(INDEX(Forecast_Capex_Input!$AI$11:$BB$11,$AA975),NA)</f>
        <v>N/A</v>
      </c>
      <c r="H975" s="189" t="str" cm="1">
        <f t="array" aca="1" ref="H975" ca="1">IFERROR(INDEX(Forecast_Capex_Input!$AI$12:$BB$286,$X975,$AA975),NA)</f>
        <v>N/A</v>
      </c>
      <c r="I975" s="199" t="str" cm="1">
        <f t="array" ref="I975">IFERROR(INDEX(Forecast_Capex_Input!$F$12:$F$286,$X975),NA)</f>
        <v>N/A</v>
      </c>
      <c r="J975" s="199" t="str" cm="1">
        <f t="array" ref="J975">IFERROR(INDEX(Forecast_Capex_Input!G$12:G$286,$X975),NA)</f>
        <v>N/A</v>
      </c>
      <c r="K975" s="199" t="str" cm="1">
        <f t="array" ref="K975">IFERROR(INDEX(Forecast_Capex_Input!H$12:H$286,$X975),NA)</f>
        <v>N/A</v>
      </c>
      <c r="L975" s="199" t="str" cm="1">
        <f t="array" ref="L975">IFERROR(INDEX(Forecast_Capex_Input!I$12:I$286,$X975),NA)</f>
        <v>N/A</v>
      </c>
      <c r="M975" s="199" t="str" cm="1">
        <f t="array" ref="M975">IFERROR(INDEX(Forecast_Capex_Input!J$12:J$286,$X975),NA)</f>
        <v>N/A</v>
      </c>
      <c r="N975" s="199" t="str" cm="1">
        <f t="array" ref="N975">IFERROR(INDEX(Forecast_Capex_Input!K$12:K$286,$X975),NA)</f>
        <v>N/A</v>
      </c>
      <c r="O975" s="199" t="str" cm="1">
        <f t="array" ref="O975">IFERROR(INDEX(Forecast_Capex_Input!L$12:L$286,$X975),NA)</f>
        <v>N/A</v>
      </c>
      <c r="P975" s="199" t="str" cm="1">
        <f t="array" ref="P975">IFERROR(INDEX(Forecast_Capex_Input!M$12:M$286,$X975),NA)</f>
        <v>N/A</v>
      </c>
      <c r="Q975" s="172" t="str" cm="1">
        <f t="array" ref="Q975">IFERROR(INDEX(Forecast_Capex_Input!N$12:N$286,$X975),NA)</f>
        <v>N/A</v>
      </c>
      <c r="R975" s="265" cm="1">
        <f t="array" ref="R975">IFERROR(INDEX(Forecast_Capex_Input!O$12:O$286,$X975),0)</f>
        <v>0</v>
      </c>
      <c r="S975" s="172" cm="1">
        <f t="array" ref="S975">IFERROR(INDEX(Forecast_Capex_Input!P$12:P$286,$X975),0)</f>
        <v>0</v>
      </c>
      <c r="T975" s="199" t="str" cm="1">
        <f t="array" aca="1" ref="T975" ca="1">IFERROR(INDEX(General!$K$84:$K$103,$AA975),NA)</f>
        <v>N/A</v>
      </c>
      <c r="U975" s="188" cm="1">
        <f t="array" aca="1" ref="U975" ca="1">IFERROR(
IF($F975=General!$E$25,INDEX(Forecast_Capex_Input!S$12:S$286,$X975),
INDEX(Forecast_Capex_Input!T$12:T$286,$X975)),0)</f>
        <v>0</v>
      </c>
      <c r="V975" s="222" t="b">
        <f>IFERROR(INDEX(Overheads!$T$19:$T$26,MATCH($I975,Overheads!$E$19:$E$26,0)),FALSE)</f>
        <v>0</v>
      </c>
      <c r="W975" s="165"/>
      <c r="X975" s="174" t="str">
        <f>IFERROR(
IF(MATCH($C975,Forecast_Capex_Input!$CI$12:$CI$286,1)+1&gt;MAX(Forecast_Capex_Input!$C$12:$C$286),NA,
MATCH($C975,Forecast_Capex_Input!$CI$12:$CI$286,1)+1),1)</f>
        <v>N/A</v>
      </c>
      <c r="Y975" s="174" t="str" cm="1">
        <f t="array" aca="1" ref="Y975" ca="1">IFERROR(
IF(X974&lt;&gt;X975,1,
IF(COUNTIF(OFFSET(Y974,0,0,-INDEX(Forecast_Capex_Input!$CG$12:$CG$286,$X975)),Y974)=INDEX(Forecast_Capex_Input!$CG$12:$CG$286,$X975),Y974+1,Y974)),NA)</f>
        <v>N/A</v>
      </c>
      <c r="Z975" s="174" t="str" cm="1">
        <f t="array" ref="Z975">IFERROR($C975-IF($X975=1,1,INDEX(Forecast_Capex_Input!$CI$12:$CI$286,$X975-1))+1,NA)</f>
        <v>N/A</v>
      </c>
      <c r="AA975" s="174" t="str" cm="1">
        <f t="array" aca="1" ref="AA975" ca="1">IFERROR(IF(Y975=1,
INDEX(Forecast_Capex_Input!$AI$10:$BB$10,SMALL(IF(INDEX(Forecast_Capex_Input!$AI$12:$BB$286,$X975,0)&gt;0,COLUMN(Forecast_Capex_Input!$AI$10:$BB$10)-COLUMN(Forecast_Capex_Input!$AI$12)+1),ROWS(OFFSET(AA974,0,0,-$Z975)))),
OFFSET(AA974,-INDEX(Forecast_Capex_Input!$CG$12:$CG$286,$X975)+1,0)),NA)</f>
        <v>N/A</v>
      </c>
      <c r="AB975" s="174" t="str">
        <f t="shared" ca="1" si="669"/>
        <v>N/A</v>
      </c>
      <c r="AC975" s="222" t="b">
        <f t="shared" si="701"/>
        <v>0</v>
      </c>
      <c r="AD975" s="220" t="b">
        <v>0</v>
      </c>
      <c r="AE975" s="222" t="b">
        <f t="shared" si="670"/>
        <v>1</v>
      </c>
      <c r="AF975" s="165"/>
      <c r="AG975" s="215">
        <v>0</v>
      </c>
      <c r="AH975" s="215">
        <v>0</v>
      </c>
      <c r="AI975" s="215">
        <v>0</v>
      </c>
      <c r="AJ975" s="215">
        <v>0</v>
      </c>
      <c r="AK975" s="215">
        <v>0</v>
      </c>
      <c r="AL975" s="155">
        <v>0</v>
      </c>
      <c r="AM975" s="165"/>
      <c r="AN975" s="215" cm="1">
        <f t="array" aca="1" ref="AN975" ca="1">IFERROR(INDEX(General!O$33:O$34,$AB975)
*AG975,0)</f>
        <v>0</v>
      </c>
      <c r="AO975" s="215" cm="1">
        <f t="array" aca="1" ref="AO975" ca="1">IFERROR(INDEX(General!P$33:P$34,$AB975)
*AH975,0)</f>
        <v>0</v>
      </c>
      <c r="AP975" s="215" cm="1">
        <f t="array" aca="1" ref="AP975" ca="1">IFERROR(INDEX(General!Q$33:Q$34,$AB975)
*AI975,0)</f>
        <v>0</v>
      </c>
      <c r="AQ975" s="215" cm="1">
        <f t="array" aca="1" ref="AQ975" ca="1">IFERROR(INDEX(General!R$33:R$34,$AB975)
*AJ975,0)</f>
        <v>0</v>
      </c>
      <c r="AR975" s="215" cm="1">
        <f t="array" aca="1" ref="AR975" ca="1">IFERROR(INDEX(General!S$33:S$34,$AB975)
*AK975,0)</f>
        <v>0</v>
      </c>
      <c r="AS975" s="155">
        <f t="shared" ca="1" si="702"/>
        <v>0</v>
      </c>
      <c r="AT975" s="165"/>
      <c r="AU975" s="215">
        <f ca="1">IF($AE975=FALSE,AN975*Overheads!$R$24*$V975,
IFERROR(Overheads!$O$49*$V975*AN975,0)
+IFERROR(Overheads!Q$59*$V975*(AN975/Overheads!Q$68),0))</f>
        <v>0</v>
      </c>
      <c r="AV975" s="215">
        <f ca="1">IF($AE975=FALSE,AO975*Overheads!$R$24*$V975,
IFERROR(Overheads!$O$49*$V975*AO975,0)
+IFERROR(Overheads!R$59*$V975*(AO975/Overheads!R$68),0))</f>
        <v>0</v>
      </c>
      <c r="AW975" s="215">
        <f ca="1">IF($AE975=FALSE,AP975*Overheads!$R$24*$V975,
IFERROR(Overheads!$O$49*$V975*AP975,0)
+IFERROR(Overheads!S$59*$V975*(AP975/Overheads!S$68),0))</f>
        <v>0</v>
      </c>
      <c r="AX975" s="215">
        <f ca="1">IF($AE975=FALSE,AQ975*Overheads!$R$24*$V975,
IFERROR(Overheads!$O$49*$V975*AQ975,0)
+IFERROR(Overheads!T$59*$V975*(AQ975/Overheads!T$68),0))</f>
        <v>0</v>
      </c>
      <c r="AY975" s="215">
        <f ca="1">IF($AE975=FALSE,AR975*Overheads!$R$24*$V975,
IFERROR(Overheads!$O$49*$V975*AR975,0)
+IFERROR(Overheads!U$59*$V975*(AR975/Overheads!U$68),0))</f>
        <v>0</v>
      </c>
      <c r="AZ975" s="155">
        <f t="shared" ca="1" si="703"/>
        <v>0</v>
      </c>
      <c r="BA975" s="165"/>
      <c r="BB975" s="215">
        <f ca="1">IF($AE975=FALSE,AN975*Overheads!$S$25,
IFERROR(Overheads!$O$50*AN975,0)
+IFERROR(Overheads!Q$60*(AN975/Overheads!Q$66),0))</f>
        <v>0</v>
      </c>
      <c r="BC975" s="215">
        <f ca="1">IF($AE975=FALSE,AO975*Overheads!$S$25,
IFERROR(Overheads!$O$50*AO975,0)
+IFERROR(Overheads!R$60*(AO975/Overheads!R$66),0))</f>
        <v>0</v>
      </c>
      <c r="BD975" s="215">
        <f ca="1">IF($AE975=FALSE,AP975*Overheads!$S$25,
IFERROR(Overheads!$O$50*AP975,0)
+IFERROR(Overheads!S$60*(AP975/Overheads!S$66),0))</f>
        <v>0</v>
      </c>
      <c r="BE975" s="215">
        <f ca="1">IF($AE975=FALSE,AQ975*Overheads!$S$25,
IFERROR(Overheads!$O$50*AQ975,0)
+IFERROR(Overheads!T$60*(AQ975/Overheads!T$66),0))</f>
        <v>0</v>
      </c>
      <c r="BF975" s="215">
        <f ca="1">IF($AE975=FALSE,AR975*Overheads!$S$25,
IFERROR(Overheads!$O$50*AR975,0)
+IFERROR(Overheads!U$60*(AR975/Overheads!U$66),0))</f>
        <v>0</v>
      </c>
      <c r="BG975" s="155">
        <f t="shared" ca="1" si="704"/>
        <v>0</v>
      </c>
      <c r="BH975" s="165"/>
      <c r="BI975" s="215">
        <f t="shared" ca="1" si="705"/>
        <v>0</v>
      </c>
      <c r="BJ975" s="215">
        <f t="shared" ca="1" si="671"/>
        <v>0</v>
      </c>
      <c r="BK975" s="215">
        <f t="shared" ca="1" si="672"/>
        <v>0</v>
      </c>
      <c r="BL975" s="215">
        <f t="shared" ca="1" si="673"/>
        <v>0</v>
      </c>
      <c r="BM975" s="215">
        <f t="shared" ca="1" si="674"/>
        <v>0</v>
      </c>
      <c r="BN975" s="155">
        <f t="shared" ca="1" si="706"/>
        <v>0</v>
      </c>
      <c r="BO975" s="165"/>
      <c r="BP975" s="187" cm="1">
        <f t="array" ref="BP975">IFERROR(IF($X975=$X974,BP974,INDEX(Forecast_Capex_Input!AC$12:AC$286,$X975)),0)</f>
        <v>0</v>
      </c>
      <c r="BQ975" s="187" cm="1">
        <f t="array" ref="BQ975">IFERROR(IF($X975=$X974,BQ974,INDEX(Forecast_Capex_Input!AD$12:AD$286,$X975)),0)</f>
        <v>0</v>
      </c>
      <c r="BR975" s="187" cm="1">
        <f t="array" ref="BR975">IFERROR(IF($X975=$X974,BR974,INDEX(Forecast_Capex_Input!AE$12:AE$286,$X975)),0)</f>
        <v>0</v>
      </c>
      <c r="BS975" s="187" cm="1">
        <f t="array" ref="BS975">IFERROR(IF($X975=$X974,BS974,INDEX(Forecast_Capex_Input!AF$12:AF$286,$X975)),0)</f>
        <v>0</v>
      </c>
      <c r="BT975" s="187" cm="1">
        <f t="array" ref="BT975">IFERROR(IF($X975=$X974,BT974,INDEX(Forecast_Capex_Input!AG$12:AG$286,$X975)),0)</f>
        <v>0</v>
      </c>
      <c r="BU975" s="165"/>
      <c r="BV975" s="215">
        <f t="shared" si="675"/>
        <v>0</v>
      </c>
      <c r="BW975" s="215">
        <f t="shared" si="676"/>
        <v>0</v>
      </c>
      <c r="BX975" s="215">
        <f t="shared" si="677"/>
        <v>0</v>
      </c>
      <c r="BY975" s="215">
        <f t="shared" si="678"/>
        <v>0</v>
      </c>
      <c r="BZ975" s="215">
        <f t="shared" si="679"/>
        <v>0</v>
      </c>
      <c r="CA975" s="155">
        <f t="shared" si="707"/>
        <v>0</v>
      </c>
      <c r="CB975" s="165"/>
      <c r="CC975" s="215">
        <f t="shared" si="680"/>
        <v>0</v>
      </c>
      <c r="CD975" s="215">
        <f t="shared" si="681"/>
        <v>0</v>
      </c>
      <c r="CE975" s="215">
        <f t="shared" si="682"/>
        <v>0</v>
      </c>
      <c r="CF975" s="215">
        <f t="shared" si="683"/>
        <v>0</v>
      </c>
      <c r="CG975" s="215">
        <f t="shared" si="684"/>
        <v>0</v>
      </c>
      <c r="CH975" s="155">
        <f t="shared" si="708"/>
        <v>0</v>
      </c>
      <c r="CI975" s="165"/>
      <c r="CJ975" s="215">
        <f t="shared" si="685"/>
        <v>0</v>
      </c>
      <c r="CK975" s="215">
        <f t="shared" si="686"/>
        <v>0</v>
      </c>
      <c r="CL975" s="215">
        <f t="shared" si="687"/>
        <v>0</v>
      </c>
      <c r="CM975" s="215">
        <f t="shared" si="688"/>
        <v>0</v>
      </c>
      <c r="CN975" s="215">
        <f t="shared" si="689"/>
        <v>0</v>
      </c>
      <c r="CO975" s="155">
        <f t="shared" si="709"/>
        <v>0</v>
      </c>
      <c r="CP975" s="165"/>
      <c r="CQ975" s="223">
        <f t="shared" si="690"/>
        <v>0</v>
      </c>
      <c r="CR975" s="223">
        <f t="shared" si="691"/>
        <v>0</v>
      </c>
      <c r="CS975" s="223">
        <f t="shared" si="692"/>
        <v>0</v>
      </c>
      <c r="CT975" s="223">
        <f t="shared" si="693"/>
        <v>0</v>
      </c>
      <c r="CU975" s="223">
        <f t="shared" si="694"/>
        <v>0</v>
      </c>
      <c r="CV975" s="155">
        <f t="shared" si="710"/>
        <v>0</v>
      </c>
      <c r="CW975" s="165"/>
      <c r="CX975" s="215">
        <f t="shared" si="711"/>
        <v>0</v>
      </c>
      <c r="CY975" s="215">
        <f t="shared" si="695"/>
        <v>0</v>
      </c>
      <c r="CZ975" s="215">
        <f t="shared" si="696"/>
        <v>0</v>
      </c>
      <c r="DA975" s="215">
        <f t="shared" si="697"/>
        <v>0</v>
      </c>
      <c r="DB975" s="215">
        <f t="shared" si="698"/>
        <v>0</v>
      </c>
      <c r="DC975" s="155">
        <f t="shared" si="712"/>
        <v>0</v>
      </c>
      <c r="DD975" s="165"/>
      <c r="DE975" s="188" t="b" cm="1">
        <f t="array" aca="1" ref="DE975" ca="1">OR($G975=Forecast_Capex_Input!$BF$8:$BF$10)</f>
        <v>0</v>
      </c>
      <c r="DF975" s="188" cm="1">
        <f t="array" aca="1" ref="DF975" ca="1">IFERROR(INDEX(Forecast_Capex_Input!BG$12:BG$286,$X975)
*(INDEX(Forecast_Capex_Input!$H$12:$H$286,$X975)=Repex),0)
*$DE975</f>
        <v>0</v>
      </c>
      <c r="DG975" s="188" cm="1">
        <f t="array" aca="1" ref="DG975" ca="1">IFERROR(INDEX(Forecast_Capex_Input!BH$12:BH$286,$X975)
*(INDEX(Forecast_Capex_Input!$H$12:$H$286,$X975)=Repex),0)
*$DE975</f>
        <v>0</v>
      </c>
      <c r="DH975" s="188" cm="1">
        <f t="array" aca="1" ref="DH975" ca="1">IFERROR(INDEX(Forecast_Capex_Input!BI$12:BI$286,$X975)
*(INDEX(Forecast_Capex_Input!$H$12:$H$286,$X975)=Repex),0)
*$DE975</f>
        <v>0</v>
      </c>
      <c r="DI975" s="188" cm="1">
        <f t="array" aca="1" ref="DI975" ca="1">IFERROR(INDEX(Forecast_Capex_Input!BJ$12:BJ$286,$X975)
*(INDEX(Forecast_Capex_Input!$H$12:$H$286,$X975)=Repex),0)
*$DE975</f>
        <v>0</v>
      </c>
      <c r="DJ975" s="188" cm="1">
        <f t="array" aca="1" ref="DJ975" ca="1">IFERROR(INDEX(Forecast_Capex_Input!BK$12:BK$286,$X975)
*(INDEX(Forecast_Capex_Input!$H$12:$H$286,$X975)=Repex),0)
*$DE975</f>
        <v>0</v>
      </c>
      <c r="DK975" s="188" cm="1">
        <f t="array" aca="1" ref="DK975" ca="1">IFERROR(INDEX(Forecast_Capex_Input!BL$12:BL$286,$X975)
*(INDEX(Forecast_Capex_Input!$H$12:$H$286,$X975)=Repex),0)
*$DE975</f>
        <v>0</v>
      </c>
      <c r="DL975" s="165"/>
      <c r="DM975" s="188" t="b" cm="1">
        <f t="array" aca="1" ref="DM975" ca="1">OR($G975=Forecast_Capex_Input!$BN$8:$BN$9)</f>
        <v>0</v>
      </c>
      <c r="DN975" s="188" cm="1">
        <f t="array" aca="1" ref="DN975" ca="1">IFERROR(INDEX(Forecast_Capex_Input!BO$12:BO$286,$X975)
*(INDEX(Forecast_Capex_Input!$H$12:$H$286,$X975)=Repex),0)
*$DM975</f>
        <v>0</v>
      </c>
      <c r="DO975" s="188" cm="1">
        <f t="array" aca="1" ref="DO975" ca="1">IFERROR(INDEX(Forecast_Capex_Input!BP$12:BP$286,$X975)
*(INDEX(Forecast_Capex_Input!$H$12:$H$286,$X975)=Repex),0)
*$DM975</f>
        <v>0</v>
      </c>
      <c r="DP975" s="188" cm="1">
        <f t="array" aca="1" ref="DP975" ca="1">IFERROR(INDEX(Forecast_Capex_Input!BQ$12:BQ$286,$X975)
*(INDEX(Forecast_Capex_Input!$H$12:$H$286,$X975)=Repex),0)
*$DM975</f>
        <v>0</v>
      </c>
      <c r="DQ975" s="188" cm="1">
        <f t="array" aca="1" ref="DQ975" ca="1">IFERROR(INDEX(Forecast_Capex_Input!BR$12:BR$286,$X975)
*(INDEX(Forecast_Capex_Input!$H$12:$H$286,$X975)=Repex),0)
*$DM975</f>
        <v>0</v>
      </c>
      <c r="DR975" s="188" cm="1">
        <f t="array" aca="1" ref="DR975" ca="1">IFERROR(INDEX(Forecast_Capex_Input!BS$12:BS$286,$X975)
*(INDEX(Forecast_Capex_Input!$H$12:$H$286,$X975)=Repex),0)
*$DM975</f>
        <v>0</v>
      </c>
      <c r="DS975" s="165"/>
      <c r="DT975" s="188" t="b" cm="1">
        <f t="array" aca="1" ref="DT975" ca="1">OR($G975=Forecast_Capex_Input!$BU$8:$BU$10)</f>
        <v>0</v>
      </c>
      <c r="DU975" s="188" cm="1">
        <f t="array" aca="1" ref="DU975" ca="1">IFERROR(INDEX(Forecast_Capex_Input!BV$12:BV$286,$X975)
*(INDEX(Forecast_Capex_Input!$H$12:$H$286,$X975)=Repex),0)
*$DT975</f>
        <v>0</v>
      </c>
      <c r="DV975" s="188" cm="1">
        <f t="array" aca="1" ref="DV975" ca="1">IFERROR(INDEX(Forecast_Capex_Input!BW$12:BW$286,$X975)
*(INDEX(Forecast_Capex_Input!$H$12:$H$286,$X975)=Repex),0)
*$DT975</f>
        <v>0</v>
      </c>
      <c r="DW975" s="188" cm="1">
        <f t="array" aca="1" ref="DW975" ca="1">IFERROR(INDEX(Forecast_Capex_Input!BX$12:BX$286,$X975)
*(INDEX(Forecast_Capex_Input!$H$12:$H$286,$X975)=Repex),0)
*$DT975</f>
        <v>0</v>
      </c>
      <c r="DX975" s="188" cm="1">
        <f t="array" aca="1" ref="DX975" ca="1">IFERROR(INDEX(Forecast_Capex_Input!BY$12:BY$286,$X975)
*(INDEX(Forecast_Capex_Input!$H$12:$H$286,$X975)=Repex),0)
*$DT975</f>
        <v>0</v>
      </c>
      <c r="DY975" s="188" cm="1">
        <f t="array" aca="1" ref="DY975" ca="1">IFERROR(INDEX(Forecast_Capex_Input!BZ$12:BZ$286,$X975)
*(INDEX(Forecast_Capex_Input!$H$12:$H$286,$X975)=Repex),0)
*$DT975</f>
        <v>0</v>
      </c>
      <c r="DZ975" s="188" cm="1">
        <f t="array" aca="1" ref="DZ975" ca="1">IFERROR(INDEX(Forecast_Capex_Input!CA$12:CA$286,$X975)
*(INDEX(Forecast_Capex_Input!$H$12:$H$286,$X975)=Repex),0)
*$DT975</f>
        <v>0</v>
      </c>
      <c r="EA975" s="188" cm="1">
        <f t="array" aca="1" ref="EA975" ca="1">IFERROR(INDEX(Forecast_Capex_Input!CB$12:CB$286,$X975)
*(INDEX(Forecast_Capex_Input!$H$12:$H$286,$X975)=Repex),0)
*$DT975</f>
        <v>0</v>
      </c>
      <c r="EB975" s="188" cm="1">
        <f t="array" aca="1" ref="EB975" ca="1">IFERROR(INDEX(Forecast_Capex_Input!CC$12:CC$286,$X975)
*(INDEX(Forecast_Capex_Input!$H$12:$H$286,$X975)=Repex),0)
*$DT975</f>
        <v>0</v>
      </c>
      <c r="EC975" s="165"/>
      <c r="ED975" s="226" t="str">
        <f t="shared" si="699"/>
        <v>N/A</v>
      </c>
      <c r="EE975" s="174" t="s">
        <v>15</v>
      </c>
    </row>
    <row r="976" spans="3:135" x14ac:dyDescent="0.2">
      <c r="C976" s="174">
        <f t="shared" si="700"/>
        <v>966</v>
      </c>
      <c r="D976" s="167" t="str" cm="1">
        <f t="array" ref="D976">IFERROR(INDEX(Forecast_Capex_Input!$D$12:$D$286,$X976),NA)</f>
        <v>N/A</v>
      </c>
      <c r="E976" s="172" t="str" cm="1">
        <f t="array" ref="E976">IF($X976=NA,NA,INDEX(Forecast_Capex_Input!$E$12:$E$286,$X976))</f>
        <v>N/A</v>
      </c>
      <c r="F976" s="167" t="str" cm="1">
        <f t="array" aca="1" ref="F976" ca="1">IFERROR(INDEX(General!$E$25:$E$26,$Y976),NA)</f>
        <v>N/A</v>
      </c>
      <c r="G976" s="167" t="str" cm="1">
        <f t="array" aca="1" ref="G976" ca="1">IFERROR(INDEX(Forecast_Capex_Input!$AI$11:$BB$11,$AA976),NA)</f>
        <v>N/A</v>
      </c>
      <c r="H976" s="189" t="str" cm="1">
        <f t="array" aca="1" ref="H976" ca="1">IFERROR(INDEX(Forecast_Capex_Input!$AI$12:$BB$286,$X976,$AA976),NA)</f>
        <v>N/A</v>
      </c>
      <c r="I976" s="199" t="str" cm="1">
        <f t="array" ref="I976">IFERROR(INDEX(Forecast_Capex_Input!$F$12:$F$286,$X976),NA)</f>
        <v>N/A</v>
      </c>
      <c r="J976" s="199" t="str" cm="1">
        <f t="array" ref="J976">IFERROR(INDEX(Forecast_Capex_Input!G$12:G$286,$X976),NA)</f>
        <v>N/A</v>
      </c>
      <c r="K976" s="199" t="str" cm="1">
        <f t="array" ref="K976">IFERROR(INDEX(Forecast_Capex_Input!H$12:H$286,$X976),NA)</f>
        <v>N/A</v>
      </c>
      <c r="L976" s="199" t="str" cm="1">
        <f t="array" ref="L976">IFERROR(INDEX(Forecast_Capex_Input!I$12:I$286,$X976),NA)</f>
        <v>N/A</v>
      </c>
      <c r="M976" s="199" t="str" cm="1">
        <f t="array" ref="M976">IFERROR(INDEX(Forecast_Capex_Input!J$12:J$286,$X976),NA)</f>
        <v>N/A</v>
      </c>
      <c r="N976" s="199" t="str" cm="1">
        <f t="array" ref="N976">IFERROR(INDEX(Forecast_Capex_Input!K$12:K$286,$X976),NA)</f>
        <v>N/A</v>
      </c>
      <c r="O976" s="199" t="str" cm="1">
        <f t="array" ref="O976">IFERROR(INDEX(Forecast_Capex_Input!L$12:L$286,$X976),NA)</f>
        <v>N/A</v>
      </c>
      <c r="P976" s="199" t="str" cm="1">
        <f t="array" ref="P976">IFERROR(INDEX(Forecast_Capex_Input!M$12:M$286,$X976),NA)</f>
        <v>N/A</v>
      </c>
      <c r="Q976" s="172" t="str" cm="1">
        <f t="array" ref="Q976">IFERROR(INDEX(Forecast_Capex_Input!N$12:N$286,$X976),NA)</f>
        <v>N/A</v>
      </c>
      <c r="R976" s="265" cm="1">
        <f t="array" ref="R976">IFERROR(INDEX(Forecast_Capex_Input!O$12:O$286,$X976),0)</f>
        <v>0</v>
      </c>
      <c r="S976" s="172" cm="1">
        <f t="array" ref="S976">IFERROR(INDEX(Forecast_Capex_Input!P$12:P$286,$X976),0)</f>
        <v>0</v>
      </c>
      <c r="T976" s="199" t="str" cm="1">
        <f t="array" aca="1" ref="T976" ca="1">IFERROR(INDEX(General!$K$84:$K$103,$AA976),NA)</f>
        <v>N/A</v>
      </c>
      <c r="U976" s="188" cm="1">
        <f t="array" aca="1" ref="U976" ca="1">IFERROR(
IF($F976=General!$E$25,INDEX(Forecast_Capex_Input!S$12:S$286,$X976),
INDEX(Forecast_Capex_Input!T$12:T$286,$X976)),0)</f>
        <v>0</v>
      </c>
      <c r="V976" s="222" t="b">
        <f>IFERROR(INDEX(Overheads!$T$19:$T$26,MATCH($I976,Overheads!$E$19:$E$26,0)),FALSE)</f>
        <v>0</v>
      </c>
      <c r="W976" s="165"/>
      <c r="X976" s="174" t="str">
        <f>IFERROR(
IF(MATCH($C976,Forecast_Capex_Input!$CI$12:$CI$286,1)+1&gt;MAX(Forecast_Capex_Input!$C$12:$C$286),NA,
MATCH($C976,Forecast_Capex_Input!$CI$12:$CI$286,1)+1),1)</f>
        <v>N/A</v>
      </c>
      <c r="Y976" s="174" t="str" cm="1">
        <f t="array" aca="1" ref="Y976" ca="1">IFERROR(
IF(X975&lt;&gt;X976,1,
IF(COUNTIF(OFFSET(Y975,0,0,-INDEX(Forecast_Capex_Input!$CG$12:$CG$286,$X976)),Y975)=INDEX(Forecast_Capex_Input!$CG$12:$CG$286,$X976),Y975+1,Y975)),NA)</f>
        <v>N/A</v>
      </c>
      <c r="Z976" s="174" t="str" cm="1">
        <f t="array" ref="Z976">IFERROR($C976-IF($X976=1,1,INDEX(Forecast_Capex_Input!$CI$12:$CI$286,$X976-1))+1,NA)</f>
        <v>N/A</v>
      </c>
      <c r="AA976" s="174" t="str" cm="1">
        <f t="array" aca="1" ref="AA976" ca="1">IFERROR(IF(Y976=1,
INDEX(Forecast_Capex_Input!$AI$10:$BB$10,SMALL(IF(INDEX(Forecast_Capex_Input!$AI$12:$BB$286,$X976,0)&gt;0,COLUMN(Forecast_Capex_Input!$AI$10:$BB$10)-COLUMN(Forecast_Capex_Input!$AI$12)+1),ROWS(OFFSET(AA975,0,0,-$Z976)))),
OFFSET(AA975,-INDEX(Forecast_Capex_Input!$CG$12:$CG$286,$X976)+1,0)),NA)</f>
        <v>N/A</v>
      </c>
      <c r="AB976" s="174" t="str">
        <f t="shared" ca="1" si="669"/>
        <v>N/A</v>
      </c>
      <c r="AC976" s="222" t="b">
        <f t="shared" si="701"/>
        <v>0</v>
      </c>
      <c r="AD976" s="220" t="b">
        <v>0</v>
      </c>
      <c r="AE976" s="222" t="b">
        <f t="shared" si="670"/>
        <v>1</v>
      </c>
      <c r="AF976" s="165"/>
      <c r="AG976" s="215">
        <v>0</v>
      </c>
      <c r="AH976" s="215">
        <v>0</v>
      </c>
      <c r="AI976" s="215">
        <v>0</v>
      </c>
      <c r="AJ976" s="215">
        <v>0</v>
      </c>
      <c r="AK976" s="215">
        <v>0</v>
      </c>
      <c r="AL976" s="155">
        <v>0</v>
      </c>
      <c r="AM976" s="165"/>
      <c r="AN976" s="215" cm="1">
        <f t="array" aca="1" ref="AN976" ca="1">IFERROR(INDEX(General!O$33:O$34,$AB976)
*AG976,0)</f>
        <v>0</v>
      </c>
      <c r="AO976" s="215" cm="1">
        <f t="array" aca="1" ref="AO976" ca="1">IFERROR(INDEX(General!P$33:P$34,$AB976)
*AH976,0)</f>
        <v>0</v>
      </c>
      <c r="AP976" s="215" cm="1">
        <f t="array" aca="1" ref="AP976" ca="1">IFERROR(INDEX(General!Q$33:Q$34,$AB976)
*AI976,0)</f>
        <v>0</v>
      </c>
      <c r="AQ976" s="215" cm="1">
        <f t="array" aca="1" ref="AQ976" ca="1">IFERROR(INDEX(General!R$33:R$34,$AB976)
*AJ976,0)</f>
        <v>0</v>
      </c>
      <c r="AR976" s="215" cm="1">
        <f t="array" aca="1" ref="AR976" ca="1">IFERROR(INDEX(General!S$33:S$34,$AB976)
*AK976,0)</f>
        <v>0</v>
      </c>
      <c r="AS976" s="155">
        <f t="shared" ca="1" si="702"/>
        <v>0</v>
      </c>
      <c r="AT976" s="165"/>
      <c r="AU976" s="215">
        <f ca="1">IF($AE976=FALSE,AN976*Overheads!$R$24*$V976,
IFERROR(Overheads!$O$49*$V976*AN976,0)
+IFERROR(Overheads!Q$59*$V976*(AN976/Overheads!Q$68),0))</f>
        <v>0</v>
      </c>
      <c r="AV976" s="215">
        <f ca="1">IF($AE976=FALSE,AO976*Overheads!$R$24*$V976,
IFERROR(Overheads!$O$49*$V976*AO976,0)
+IFERROR(Overheads!R$59*$V976*(AO976/Overheads!R$68),0))</f>
        <v>0</v>
      </c>
      <c r="AW976" s="215">
        <f ca="1">IF($AE976=FALSE,AP976*Overheads!$R$24*$V976,
IFERROR(Overheads!$O$49*$V976*AP976,0)
+IFERROR(Overheads!S$59*$V976*(AP976/Overheads!S$68),0))</f>
        <v>0</v>
      </c>
      <c r="AX976" s="215">
        <f ca="1">IF($AE976=FALSE,AQ976*Overheads!$R$24*$V976,
IFERROR(Overheads!$O$49*$V976*AQ976,0)
+IFERROR(Overheads!T$59*$V976*(AQ976/Overheads!T$68),0))</f>
        <v>0</v>
      </c>
      <c r="AY976" s="215">
        <f ca="1">IF($AE976=FALSE,AR976*Overheads!$R$24*$V976,
IFERROR(Overheads!$O$49*$V976*AR976,0)
+IFERROR(Overheads!U$59*$V976*(AR976/Overheads!U$68),0))</f>
        <v>0</v>
      </c>
      <c r="AZ976" s="155">
        <f t="shared" ca="1" si="703"/>
        <v>0</v>
      </c>
      <c r="BA976" s="165"/>
      <c r="BB976" s="215">
        <f ca="1">IF($AE976=FALSE,AN976*Overheads!$S$25,
IFERROR(Overheads!$O$50*AN976,0)
+IFERROR(Overheads!Q$60*(AN976/Overheads!Q$66),0))</f>
        <v>0</v>
      </c>
      <c r="BC976" s="215">
        <f ca="1">IF($AE976=FALSE,AO976*Overheads!$S$25,
IFERROR(Overheads!$O$50*AO976,0)
+IFERROR(Overheads!R$60*(AO976/Overheads!R$66),0))</f>
        <v>0</v>
      </c>
      <c r="BD976" s="215">
        <f ca="1">IF($AE976=FALSE,AP976*Overheads!$S$25,
IFERROR(Overheads!$O$50*AP976,0)
+IFERROR(Overheads!S$60*(AP976/Overheads!S$66),0))</f>
        <v>0</v>
      </c>
      <c r="BE976" s="215">
        <f ca="1">IF($AE976=FALSE,AQ976*Overheads!$S$25,
IFERROR(Overheads!$O$50*AQ976,0)
+IFERROR(Overheads!T$60*(AQ976/Overheads!T$66),0))</f>
        <v>0</v>
      </c>
      <c r="BF976" s="215">
        <f ca="1">IF($AE976=FALSE,AR976*Overheads!$S$25,
IFERROR(Overheads!$O$50*AR976,0)
+IFERROR(Overheads!U$60*(AR976/Overheads!U$66),0))</f>
        <v>0</v>
      </c>
      <c r="BG976" s="155">
        <f t="shared" ca="1" si="704"/>
        <v>0</v>
      </c>
      <c r="BH976" s="165"/>
      <c r="BI976" s="215">
        <f t="shared" ca="1" si="705"/>
        <v>0</v>
      </c>
      <c r="BJ976" s="215">
        <f t="shared" ca="1" si="671"/>
        <v>0</v>
      </c>
      <c r="BK976" s="215">
        <f t="shared" ca="1" si="672"/>
        <v>0</v>
      </c>
      <c r="BL976" s="215">
        <f t="shared" ca="1" si="673"/>
        <v>0</v>
      </c>
      <c r="BM976" s="215">
        <f t="shared" ca="1" si="674"/>
        <v>0</v>
      </c>
      <c r="BN976" s="155">
        <f t="shared" ca="1" si="706"/>
        <v>0</v>
      </c>
      <c r="BO976" s="165"/>
      <c r="BP976" s="187" cm="1">
        <f t="array" ref="BP976">IFERROR(IF($X976=$X975,BP975,INDEX(Forecast_Capex_Input!AC$12:AC$286,$X976)),0)</f>
        <v>0</v>
      </c>
      <c r="BQ976" s="187" cm="1">
        <f t="array" ref="BQ976">IFERROR(IF($X976=$X975,BQ975,INDEX(Forecast_Capex_Input!AD$12:AD$286,$X976)),0)</f>
        <v>0</v>
      </c>
      <c r="BR976" s="187" cm="1">
        <f t="array" ref="BR976">IFERROR(IF($X976=$X975,BR975,INDEX(Forecast_Capex_Input!AE$12:AE$286,$X976)),0)</f>
        <v>0</v>
      </c>
      <c r="BS976" s="187" cm="1">
        <f t="array" ref="BS976">IFERROR(IF($X976=$X975,BS975,INDEX(Forecast_Capex_Input!AF$12:AF$286,$X976)),0)</f>
        <v>0</v>
      </c>
      <c r="BT976" s="187" cm="1">
        <f t="array" ref="BT976">IFERROR(IF($X976=$X975,BT975,INDEX(Forecast_Capex_Input!AG$12:AG$286,$X976)),0)</f>
        <v>0</v>
      </c>
      <c r="BU976" s="165"/>
      <c r="BV976" s="215">
        <f t="shared" si="675"/>
        <v>0</v>
      </c>
      <c r="BW976" s="215">
        <f t="shared" si="676"/>
        <v>0</v>
      </c>
      <c r="BX976" s="215">
        <f t="shared" si="677"/>
        <v>0</v>
      </c>
      <c r="BY976" s="215">
        <f t="shared" si="678"/>
        <v>0</v>
      </c>
      <c r="BZ976" s="215">
        <f t="shared" si="679"/>
        <v>0</v>
      </c>
      <c r="CA976" s="155">
        <f t="shared" si="707"/>
        <v>0</v>
      </c>
      <c r="CB976" s="165"/>
      <c r="CC976" s="215">
        <f t="shared" si="680"/>
        <v>0</v>
      </c>
      <c r="CD976" s="215">
        <f t="shared" si="681"/>
        <v>0</v>
      </c>
      <c r="CE976" s="215">
        <f t="shared" si="682"/>
        <v>0</v>
      </c>
      <c r="CF976" s="215">
        <f t="shared" si="683"/>
        <v>0</v>
      </c>
      <c r="CG976" s="215">
        <f t="shared" si="684"/>
        <v>0</v>
      </c>
      <c r="CH976" s="155">
        <f t="shared" si="708"/>
        <v>0</v>
      </c>
      <c r="CI976" s="165"/>
      <c r="CJ976" s="215">
        <f t="shared" si="685"/>
        <v>0</v>
      </c>
      <c r="CK976" s="215">
        <f t="shared" si="686"/>
        <v>0</v>
      </c>
      <c r="CL976" s="215">
        <f t="shared" si="687"/>
        <v>0</v>
      </c>
      <c r="CM976" s="215">
        <f t="shared" si="688"/>
        <v>0</v>
      </c>
      <c r="CN976" s="215">
        <f t="shared" si="689"/>
        <v>0</v>
      </c>
      <c r="CO976" s="155">
        <f t="shared" si="709"/>
        <v>0</v>
      </c>
      <c r="CP976" s="165"/>
      <c r="CQ976" s="223">
        <f t="shared" si="690"/>
        <v>0</v>
      </c>
      <c r="CR976" s="223">
        <f t="shared" si="691"/>
        <v>0</v>
      </c>
      <c r="CS976" s="223">
        <f t="shared" si="692"/>
        <v>0</v>
      </c>
      <c r="CT976" s="223">
        <f t="shared" si="693"/>
        <v>0</v>
      </c>
      <c r="CU976" s="223">
        <f t="shared" si="694"/>
        <v>0</v>
      </c>
      <c r="CV976" s="155">
        <f t="shared" si="710"/>
        <v>0</v>
      </c>
      <c r="CW976" s="165"/>
      <c r="CX976" s="215">
        <f t="shared" si="711"/>
        <v>0</v>
      </c>
      <c r="CY976" s="215">
        <f t="shared" si="695"/>
        <v>0</v>
      </c>
      <c r="CZ976" s="215">
        <f t="shared" si="696"/>
        <v>0</v>
      </c>
      <c r="DA976" s="215">
        <f t="shared" si="697"/>
        <v>0</v>
      </c>
      <c r="DB976" s="215">
        <f t="shared" si="698"/>
        <v>0</v>
      </c>
      <c r="DC976" s="155">
        <f t="shared" si="712"/>
        <v>0</v>
      </c>
      <c r="DD976" s="165"/>
      <c r="DE976" s="188" t="b" cm="1">
        <f t="array" aca="1" ref="DE976" ca="1">OR($G976=Forecast_Capex_Input!$BF$8:$BF$10)</f>
        <v>0</v>
      </c>
      <c r="DF976" s="188" cm="1">
        <f t="array" aca="1" ref="DF976" ca="1">IFERROR(INDEX(Forecast_Capex_Input!BG$12:BG$286,$X976)
*(INDEX(Forecast_Capex_Input!$H$12:$H$286,$X976)=Repex),0)
*$DE976</f>
        <v>0</v>
      </c>
      <c r="DG976" s="188" cm="1">
        <f t="array" aca="1" ref="DG976" ca="1">IFERROR(INDEX(Forecast_Capex_Input!BH$12:BH$286,$X976)
*(INDEX(Forecast_Capex_Input!$H$12:$H$286,$X976)=Repex),0)
*$DE976</f>
        <v>0</v>
      </c>
      <c r="DH976" s="188" cm="1">
        <f t="array" aca="1" ref="DH976" ca="1">IFERROR(INDEX(Forecast_Capex_Input!BI$12:BI$286,$X976)
*(INDEX(Forecast_Capex_Input!$H$12:$H$286,$X976)=Repex),0)
*$DE976</f>
        <v>0</v>
      </c>
      <c r="DI976" s="188" cm="1">
        <f t="array" aca="1" ref="DI976" ca="1">IFERROR(INDEX(Forecast_Capex_Input!BJ$12:BJ$286,$X976)
*(INDEX(Forecast_Capex_Input!$H$12:$H$286,$X976)=Repex),0)
*$DE976</f>
        <v>0</v>
      </c>
      <c r="DJ976" s="188" cm="1">
        <f t="array" aca="1" ref="DJ976" ca="1">IFERROR(INDEX(Forecast_Capex_Input!BK$12:BK$286,$X976)
*(INDEX(Forecast_Capex_Input!$H$12:$H$286,$X976)=Repex),0)
*$DE976</f>
        <v>0</v>
      </c>
      <c r="DK976" s="188" cm="1">
        <f t="array" aca="1" ref="DK976" ca="1">IFERROR(INDEX(Forecast_Capex_Input!BL$12:BL$286,$X976)
*(INDEX(Forecast_Capex_Input!$H$12:$H$286,$X976)=Repex),0)
*$DE976</f>
        <v>0</v>
      </c>
      <c r="DL976" s="165"/>
      <c r="DM976" s="188" t="b" cm="1">
        <f t="array" aca="1" ref="DM976" ca="1">OR($G976=Forecast_Capex_Input!$BN$8:$BN$9)</f>
        <v>0</v>
      </c>
      <c r="DN976" s="188" cm="1">
        <f t="array" aca="1" ref="DN976" ca="1">IFERROR(INDEX(Forecast_Capex_Input!BO$12:BO$286,$X976)
*(INDEX(Forecast_Capex_Input!$H$12:$H$286,$X976)=Repex),0)
*$DM976</f>
        <v>0</v>
      </c>
      <c r="DO976" s="188" cm="1">
        <f t="array" aca="1" ref="DO976" ca="1">IFERROR(INDEX(Forecast_Capex_Input!BP$12:BP$286,$X976)
*(INDEX(Forecast_Capex_Input!$H$12:$H$286,$X976)=Repex),0)
*$DM976</f>
        <v>0</v>
      </c>
      <c r="DP976" s="188" cm="1">
        <f t="array" aca="1" ref="DP976" ca="1">IFERROR(INDEX(Forecast_Capex_Input!BQ$12:BQ$286,$X976)
*(INDEX(Forecast_Capex_Input!$H$12:$H$286,$X976)=Repex),0)
*$DM976</f>
        <v>0</v>
      </c>
      <c r="DQ976" s="188" cm="1">
        <f t="array" aca="1" ref="DQ976" ca="1">IFERROR(INDEX(Forecast_Capex_Input!BR$12:BR$286,$X976)
*(INDEX(Forecast_Capex_Input!$H$12:$H$286,$X976)=Repex),0)
*$DM976</f>
        <v>0</v>
      </c>
      <c r="DR976" s="188" cm="1">
        <f t="array" aca="1" ref="DR976" ca="1">IFERROR(INDEX(Forecast_Capex_Input!BS$12:BS$286,$X976)
*(INDEX(Forecast_Capex_Input!$H$12:$H$286,$X976)=Repex),0)
*$DM976</f>
        <v>0</v>
      </c>
      <c r="DS976" s="165"/>
      <c r="DT976" s="188" t="b" cm="1">
        <f t="array" aca="1" ref="DT976" ca="1">OR($G976=Forecast_Capex_Input!$BU$8:$BU$10)</f>
        <v>0</v>
      </c>
      <c r="DU976" s="188" cm="1">
        <f t="array" aca="1" ref="DU976" ca="1">IFERROR(INDEX(Forecast_Capex_Input!BV$12:BV$286,$X976)
*(INDEX(Forecast_Capex_Input!$H$12:$H$286,$X976)=Repex),0)
*$DT976</f>
        <v>0</v>
      </c>
      <c r="DV976" s="188" cm="1">
        <f t="array" aca="1" ref="DV976" ca="1">IFERROR(INDEX(Forecast_Capex_Input!BW$12:BW$286,$X976)
*(INDEX(Forecast_Capex_Input!$H$12:$H$286,$X976)=Repex),0)
*$DT976</f>
        <v>0</v>
      </c>
      <c r="DW976" s="188" cm="1">
        <f t="array" aca="1" ref="DW976" ca="1">IFERROR(INDEX(Forecast_Capex_Input!BX$12:BX$286,$X976)
*(INDEX(Forecast_Capex_Input!$H$12:$H$286,$X976)=Repex),0)
*$DT976</f>
        <v>0</v>
      </c>
      <c r="DX976" s="188" cm="1">
        <f t="array" aca="1" ref="DX976" ca="1">IFERROR(INDEX(Forecast_Capex_Input!BY$12:BY$286,$X976)
*(INDEX(Forecast_Capex_Input!$H$12:$H$286,$X976)=Repex),0)
*$DT976</f>
        <v>0</v>
      </c>
      <c r="DY976" s="188" cm="1">
        <f t="array" aca="1" ref="DY976" ca="1">IFERROR(INDEX(Forecast_Capex_Input!BZ$12:BZ$286,$X976)
*(INDEX(Forecast_Capex_Input!$H$12:$H$286,$X976)=Repex),0)
*$DT976</f>
        <v>0</v>
      </c>
      <c r="DZ976" s="188" cm="1">
        <f t="array" aca="1" ref="DZ976" ca="1">IFERROR(INDEX(Forecast_Capex_Input!CA$12:CA$286,$X976)
*(INDEX(Forecast_Capex_Input!$H$12:$H$286,$X976)=Repex),0)
*$DT976</f>
        <v>0</v>
      </c>
      <c r="EA976" s="188" cm="1">
        <f t="array" aca="1" ref="EA976" ca="1">IFERROR(INDEX(Forecast_Capex_Input!CB$12:CB$286,$X976)
*(INDEX(Forecast_Capex_Input!$H$12:$H$286,$X976)=Repex),0)
*$DT976</f>
        <v>0</v>
      </c>
      <c r="EB976" s="188" cm="1">
        <f t="array" aca="1" ref="EB976" ca="1">IFERROR(INDEX(Forecast_Capex_Input!CC$12:CC$286,$X976)
*(INDEX(Forecast_Capex_Input!$H$12:$H$286,$X976)=Repex),0)
*$DT976</f>
        <v>0</v>
      </c>
      <c r="EC976" s="165"/>
      <c r="ED976" s="226" t="str">
        <f t="shared" si="699"/>
        <v>N/A</v>
      </c>
      <c r="EE976" s="174" t="s">
        <v>15</v>
      </c>
    </row>
    <row r="977" spans="3:135" x14ac:dyDescent="0.2">
      <c r="C977" s="174">
        <f t="shared" si="700"/>
        <v>967</v>
      </c>
      <c r="D977" s="167" t="str" cm="1">
        <f t="array" ref="D977">IFERROR(INDEX(Forecast_Capex_Input!$D$12:$D$286,$X977),NA)</f>
        <v>N/A</v>
      </c>
      <c r="E977" s="172" t="str" cm="1">
        <f t="array" ref="E977">IF($X977=NA,NA,INDEX(Forecast_Capex_Input!$E$12:$E$286,$X977))</f>
        <v>N/A</v>
      </c>
      <c r="F977" s="167" t="str" cm="1">
        <f t="array" aca="1" ref="F977" ca="1">IFERROR(INDEX(General!$E$25:$E$26,$Y977),NA)</f>
        <v>N/A</v>
      </c>
      <c r="G977" s="167" t="str" cm="1">
        <f t="array" aca="1" ref="G977" ca="1">IFERROR(INDEX(Forecast_Capex_Input!$AI$11:$BB$11,$AA977),NA)</f>
        <v>N/A</v>
      </c>
      <c r="H977" s="189" t="str" cm="1">
        <f t="array" aca="1" ref="H977" ca="1">IFERROR(INDEX(Forecast_Capex_Input!$AI$12:$BB$286,$X977,$AA977),NA)</f>
        <v>N/A</v>
      </c>
      <c r="I977" s="199" t="str" cm="1">
        <f t="array" ref="I977">IFERROR(INDEX(Forecast_Capex_Input!$F$12:$F$286,$X977),NA)</f>
        <v>N/A</v>
      </c>
      <c r="J977" s="199" t="str" cm="1">
        <f t="array" ref="J977">IFERROR(INDEX(Forecast_Capex_Input!G$12:G$286,$X977),NA)</f>
        <v>N/A</v>
      </c>
      <c r="K977" s="199" t="str" cm="1">
        <f t="array" ref="K977">IFERROR(INDEX(Forecast_Capex_Input!H$12:H$286,$X977),NA)</f>
        <v>N/A</v>
      </c>
      <c r="L977" s="199" t="str" cm="1">
        <f t="array" ref="L977">IFERROR(INDEX(Forecast_Capex_Input!I$12:I$286,$X977),NA)</f>
        <v>N/A</v>
      </c>
      <c r="M977" s="199" t="str" cm="1">
        <f t="array" ref="M977">IFERROR(INDEX(Forecast_Capex_Input!J$12:J$286,$X977),NA)</f>
        <v>N/A</v>
      </c>
      <c r="N977" s="199" t="str" cm="1">
        <f t="array" ref="N977">IFERROR(INDEX(Forecast_Capex_Input!K$12:K$286,$X977),NA)</f>
        <v>N/A</v>
      </c>
      <c r="O977" s="199" t="str" cm="1">
        <f t="array" ref="O977">IFERROR(INDEX(Forecast_Capex_Input!L$12:L$286,$X977),NA)</f>
        <v>N/A</v>
      </c>
      <c r="P977" s="199" t="str" cm="1">
        <f t="array" ref="P977">IFERROR(INDEX(Forecast_Capex_Input!M$12:M$286,$X977),NA)</f>
        <v>N/A</v>
      </c>
      <c r="Q977" s="172" t="str" cm="1">
        <f t="array" ref="Q977">IFERROR(INDEX(Forecast_Capex_Input!N$12:N$286,$X977),NA)</f>
        <v>N/A</v>
      </c>
      <c r="R977" s="265" cm="1">
        <f t="array" ref="R977">IFERROR(INDEX(Forecast_Capex_Input!O$12:O$286,$X977),0)</f>
        <v>0</v>
      </c>
      <c r="S977" s="172" cm="1">
        <f t="array" ref="S977">IFERROR(INDEX(Forecast_Capex_Input!P$12:P$286,$X977),0)</f>
        <v>0</v>
      </c>
      <c r="T977" s="199" t="str" cm="1">
        <f t="array" aca="1" ref="T977" ca="1">IFERROR(INDEX(General!$K$84:$K$103,$AA977),NA)</f>
        <v>N/A</v>
      </c>
      <c r="U977" s="188" cm="1">
        <f t="array" aca="1" ref="U977" ca="1">IFERROR(
IF($F977=General!$E$25,INDEX(Forecast_Capex_Input!S$12:S$286,$X977),
INDEX(Forecast_Capex_Input!T$12:T$286,$X977)),0)</f>
        <v>0</v>
      </c>
      <c r="V977" s="222" t="b">
        <f>IFERROR(INDEX(Overheads!$T$19:$T$26,MATCH($I977,Overheads!$E$19:$E$26,0)),FALSE)</f>
        <v>0</v>
      </c>
      <c r="W977" s="165"/>
      <c r="X977" s="174" t="str">
        <f>IFERROR(
IF(MATCH($C977,Forecast_Capex_Input!$CI$12:$CI$286,1)+1&gt;MAX(Forecast_Capex_Input!$C$12:$C$286),NA,
MATCH($C977,Forecast_Capex_Input!$CI$12:$CI$286,1)+1),1)</f>
        <v>N/A</v>
      </c>
      <c r="Y977" s="174" t="str" cm="1">
        <f t="array" aca="1" ref="Y977" ca="1">IFERROR(
IF(X976&lt;&gt;X977,1,
IF(COUNTIF(OFFSET(Y976,0,0,-INDEX(Forecast_Capex_Input!$CG$12:$CG$286,$X977)),Y976)=INDEX(Forecast_Capex_Input!$CG$12:$CG$286,$X977),Y976+1,Y976)),NA)</f>
        <v>N/A</v>
      </c>
      <c r="Z977" s="174" t="str" cm="1">
        <f t="array" ref="Z977">IFERROR($C977-IF($X977=1,1,INDEX(Forecast_Capex_Input!$CI$12:$CI$286,$X977-1))+1,NA)</f>
        <v>N/A</v>
      </c>
      <c r="AA977" s="174" t="str" cm="1">
        <f t="array" aca="1" ref="AA977" ca="1">IFERROR(IF(Y977=1,
INDEX(Forecast_Capex_Input!$AI$10:$BB$10,SMALL(IF(INDEX(Forecast_Capex_Input!$AI$12:$BB$286,$X977,0)&gt;0,COLUMN(Forecast_Capex_Input!$AI$10:$BB$10)-COLUMN(Forecast_Capex_Input!$AI$12)+1),ROWS(OFFSET(AA976,0,0,-$Z977)))),
OFFSET(AA976,-INDEX(Forecast_Capex_Input!$CG$12:$CG$286,$X977)+1,0)),NA)</f>
        <v>N/A</v>
      </c>
      <c r="AB977" s="174" t="str">
        <f t="shared" ca="1" si="669"/>
        <v>N/A</v>
      </c>
      <c r="AC977" s="222" t="b">
        <f t="shared" si="701"/>
        <v>0</v>
      </c>
      <c r="AD977" s="220" t="b">
        <v>0</v>
      </c>
      <c r="AE977" s="222" t="b">
        <f t="shared" si="670"/>
        <v>1</v>
      </c>
      <c r="AF977" s="165"/>
      <c r="AG977" s="215">
        <v>0</v>
      </c>
      <c r="AH977" s="215">
        <v>0</v>
      </c>
      <c r="AI977" s="215">
        <v>0</v>
      </c>
      <c r="AJ977" s="215">
        <v>0</v>
      </c>
      <c r="AK977" s="215">
        <v>0</v>
      </c>
      <c r="AL977" s="155">
        <v>0</v>
      </c>
      <c r="AM977" s="165"/>
      <c r="AN977" s="215" cm="1">
        <f t="array" aca="1" ref="AN977" ca="1">IFERROR(INDEX(General!O$33:O$34,$AB977)
*AG977,0)</f>
        <v>0</v>
      </c>
      <c r="AO977" s="215" cm="1">
        <f t="array" aca="1" ref="AO977" ca="1">IFERROR(INDEX(General!P$33:P$34,$AB977)
*AH977,0)</f>
        <v>0</v>
      </c>
      <c r="AP977" s="215" cm="1">
        <f t="array" aca="1" ref="AP977" ca="1">IFERROR(INDEX(General!Q$33:Q$34,$AB977)
*AI977,0)</f>
        <v>0</v>
      </c>
      <c r="AQ977" s="215" cm="1">
        <f t="array" aca="1" ref="AQ977" ca="1">IFERROR(INDEX(General!R$33:R$34,$AB977)
*AJ977,0)</f>
        <v>0</v>
      </c>
      <c r="AR977" s="215" cm="1">
        <f t="array" aca="1" ref="AR977" ca="1">IFERROR(INDEX(General!S$33:S$34,$AB977)
*AK977,0)</f>
        <v>0</v>
      </c>
      <c r="AS977" s="155">
        <f t="shared" ca="1" si="702"/>
        <v>0</v>
      </c>
      <c r="AT977" s="165"/>
      <c r="AU977" s="215">
        <f ca="1">IF($AE977=FALSE,AN977*Overheads!$R$24*$V977,
IFERROR(Overheads!$O$49*$V977*AN977,0)
+IFERROR(Overheads!Q$59*$V977*(AN977/Overheads!Q$68),0))</f>
        <v>0</v>
      </c>
      <c r="AV977" s="215">
        <f ca="1">IF($AE977=FALSE,AO977*Overheads!$R$24*$V977,
IFERROR(Overheads!$O$49*$V977*AO977,0)
+IFERROR(Overheads!R$59*$V977*(AO977/Overheads!R$68),0))</f>
        <v>0</v>
      </c>
      <c r="AW977" s="215">
        <f ca="1">IF($AE977=FALSE,AP977*Overheads!$R$24*$V977,
IFERROR(Overheads!$O$49*$V977*AP977,0)
+IFERROR(Overheads!S$59*$V977*(AP977/Overheads!S$68),0))</f>
        <v>0</v>
      </c>
      <c r="AX977" s="215">
        <f ca="1">IF($AE977=FALSE,AQ977*Overheads!$R$24*$V977,
IFERROR(Overheads!$O$49*$V977*AQ977,0)
+IFERROR(Overheads!T$59*$V977*(AQ977/Overheads!T$68),0))</f>
        <v>0</v>
      </c>
      <c r="AY977" s="215">
        <f ca="1">IF($AE977=FALSE,AR977*Overheads!$R$24*$V977,
IFERROR(Overheads!$O$49*$V977*AR977,0)
+IFERROR(Overheads!U$59*$V977*(AR977/Overheads!U$68),0))</f>
        <v>0</v>
      </c>
      <c r="AZ977" s="155">
        <f t="shared" ca="1" si="703"/>
        <v>0</v>
      </c>
      <c r="BA977" s="165"/>
      <c r="BB977" s="215">
        <f ca="1">IF($AE977=FALSE,AN977*Overheads!$S$25,
IFERROR(Overheads!$O$50*AN977,0)
+IFERROR(Overheads!Q$60*(AN977/Overheads!Q$66),0))</f>
        <v>0</v>
      </c>
      <c r="BC977" s="215">
        <f ca="1">IF($AE977=FALSE,AO977*Overheads!$S$25,
IFERROR(Overheads!$O$50*AO977,0)
+IFERROR(Overheads!R$60*(AO977/Overheads!R$66),0))</f>
        <v>0</v>
      </c>
      <c r="BD977" s="215">
        <f ca="1">IF($AE977=FALSE,AP977*Overheads!$S$25,
IFERROR(Overheads!$O$50*AP977,0)
+IFERROR(Overheads!S$60*(AP977/Overheads!S$66),0))</f>
        <v>0</v>
      </c>
      <c r="BE977" s="215">
        <f ca="1">IF($AE977=FALSE,AQ977*Overheads!$S$25,
IFERROR(Overheads!$O$50*AQ977,0)
+IFERROR(Overheads!T$60*(AQ977/Overheads!T$66),0))</f>
        <v>0</v>
      </c>
      <c r="BF977" s="215">
        <f ca="1">IF($AE977=FALSE,AR977*Overheads!$S$25,
IFERROR(Overheads!$O$50*AR977,0)
+IFERROR(Overheads!U$60*(AR977/Overheads!U$66),0))</f>
        <v>0</v>
      </c>
      <c r="BG977" s="155">
        <f t="shared" ca="1" si="704"/>
        <v>0</v>
      </c>
      <c r="BH977" s="165"/>
      <c r="BI977" s="215">
        <f t="shared" ca="1" si="705"/>
        <v>0</v>
      </c>
      <c r="BJ977" s="215">
        <f t="shared" ca="1" si="671"/>
        <v>0</v>
      </c>
      <c r="BK977" s="215">
        <f t="shared" ca="1" si="672"/>
        <v>0</v>
      </c>
      <c r="BL977" s="215">
        <f t="shared" ca="1" si="673"/>
        <v>0</v>
      </c>
      <c r="BM977" s="215">
        <f t="shared" ca="1" si="674"/>
        <v>0</v>
      </c>
      <c r="BN977" s="155">
        <f t="shared" ca="1" si="706"/>
        <v>0</v>
      </c>
      <c r="BO977" s="165"/>
      <c r="BP977" s="187" cm="1">
        <f t="array" ref="BP977">IFERROR(IF($X977=$X976,BP976,INDEX(Forecast_Capex_Input!AC$12:AC$286,$X977)),0)</f>
        <v>0</v>
      </c>
      <c r="BQ977" s="187" cm="1">
        <f t="array" ref="BQ977">IFERROR(IF($X977=$X976,BQ976,INDEX(Forecast_Capex_Input!AD$12:AD$286,$X977)),0)</f>
        <v>0</v>
      </c>
      <c r="BR977" s="187" cm="1">
        <f t="array" ref="BR977">IFERROR(IF($X977=$X976,BR976,INDEX(Forecast_Capex_Input!AE$12:AE$286,$X977)),0)</f>
        <v>0</v>
      </c>
      <c r="BS977" s="187" cm="1">
        <f t="array" ref="BS977">IFERROR(IF($X977=$X976,BS976,INDEX(Forecast_Capex_Input!AF$12:AF$286,$X977)),0)</f>
        <v>0</v>
      </c>
      <c r="BT977" s="187" cm="1">
        <f t="array" ref="BT977">IFERROR(IF($X977=$X976,BT976,INDEX(Forecast_Capex_Input!AG$12:AG$286,$X977)),0)</f>
        <v>0</v>
      </c>
      <c r="BU977" s="165"/>
      <c r="BV977" s="215">
        <f t="shared" si="675"/>
        <v>0</v>
      </c>
      <c r="BW977" s="215">
        <f t="shared" si="676"/>
        <v>0</v>
      </c>
      <c r="BX977" s="215">
        <f t="shared" si="677"/>
        <v>0</v>
      </c>
      <c r="BY977" s="215">
        <f t="shared" si="678"/>
        <v>0</v>
      </c>
      <c r="BZ977" s="215">
        <f t="shared" si="679"/>
        <v>0</v>
      </c>
      <c r="CA977" s="155">
        <f t="shared" si="707"/>
        <v>0</v>
      </c>
      <c r="CB977" s="165"/>
      <c r="CC977" s="215">
        <f t="shared" si="680"/>
        <v>0</v>
      </c>
      <c r="CD977" s="215">
        <f t="shared" si="681"/>
        <v>0</v>
      </c>
      <c r="CE977" s="215">
        <f t="shared" si="682"/>
        <v>0</v>
      </c>
      <c r="CF977" s="215">
        <f t="shared" si="683"/>
        <v>0</v>
      </c>
      <c r="CG977" s="215">
        <f t="shared" si="684"/>
        <v>0</v>
      </c>
      <c r="CH977" s="155">
        <f t="shared" si="708"/>
        <v>0</v>
      </c>
      <c r="CI977" s="165"/>
      <c r="CJ977" s="215">
        <f t="shared" si="685"/>
        <v>0</v>
      </c>
      <c r="CK977" s="215">
        <f t="shared" si="686"/>
        <v>0</v>
      </c>
      <c r="CL977" s="215">
        <f t="shared" si="687"/>
        <v>0</v>
      </c>
      <c r="CM977" s="215">
        <f t="shared" si="688"/>
        <v>0</v>
      </c>
      <c r="CN977" s="215">
        <f t="shared" si="689"/>
        <v>0</v>
      </c>
      <c r="CO977" s="155">
        <f t="shared" si="709"/>
        <v>0</v>
      </c>
      <c r="CP977" s="165"/>
      <c r="CQ977" s="223">
        <f t="shared" si="690"/>
        <v>0</v>
      </c>
      <c r="CR977" s="223">
        <f t="shared" si="691"/>
        <v>0</v>
      </c>
      <c r="CS977" s="223">
        <f t="shared" si="692"/>
        <v>0</v>
      </c>
      <c r="CT977" s="223">
        <f t="shared" si="693"/>
        <v>0</v>
      </c>
      <c r="CU977" s="223">
        <f t="shared" si="694"/>
        <v>0</v>
      </c>
      <c r="CV977" s="155">
        <f t="shared" si="710"/>
        <v>0</v>
      </c>
      <c r="CW977" s="165"/>
      <c r="CX977" s="215">
        <f t="shared" si="711"/>
        <v>0</v>
      </c>
      <c r="CY977" s="215">
        <f t="shared" si="695"/>
        <v>0</v>
      </c>
      <c r="CZ977" s="215">
        <f t="shared" si="696"/>
        <v>0</v>
      </c>
      <c r="DA977" s="215">
        <f t="shared" si="697"/>
        <v>0</v>
      </c>
      <c r="DB977" s="215">
        <f t="shared" si="698"/>
        <v>0</v>
      </c>
      <c r="DC977" s="155">
        <f t="shared" si="712"/>
        <v>0</v>
      </c>
      <c r="DD977" s="165"/>
      <c r="DE977" s="188" t="b" cm="1">
        <f t="array" aca="1" ref="DE977" ca="1">OR($G977=Forecast_Capex_Input!$BF$8:$BF$10)</f>
        <v>0</v>
      </c>
      <c r="DF977" s="188" cm="1">
        <f t="array" aca="1" ref="DF977" ca="1">IFERROR(INDEX(Forecast_Capex_Input!BG$12:BG$286,$X977)
*(INDEX(Forecast_Capex_Input!$H$12:$H$286,$X977)=Repex),0)
*$DE977</f>
        <v>0</v>
      </c>
      <c r="DG977" s="188" cm="1">
        <f t="array" aca="1" ref="DG977" ca="1">IFERROR(INDEX(Forecast_Capex_Input!BH$12:BH$286,$X977)
*(INDEX(Forecast_Capex_Input!$H$12:$H$286,$X977)=Repex),0)
*$DE977</f>
        <v>0</v>
      </c>
      <c r="DH977" s="188" cm="1">
        <f t="array" aca="1" ref="DH977" ca="1">IFERROR(INDEX(Forecast_Capex_Input!BI$12:BI$286,$X977)
*(INDEX(Forecast_Capex_Input!$H$12:$H$286,$X977)=Repex),0)
*$DE977</f>
        <v>0</v>
      </c>
      <c r="DI977" s="188" cm="1">
        <f t="array" aca="1" ref="DI977" ca="1">IFERROR(INDEX(Forecast_Capex_Input!BJ$12:BJ$286,$X977)
*(INDEX(Forecast_Capex_Input!$H$12:$H$286,$X977)=Repex),0)
*$DE977</f>
        <v>0</v>
      </c>
      <c r="DJ977" s="188" cm="1">
        <f t="array" aca="1" ref="DJ977" ca="1">IFERROR(INDEX(Forecast_Capex_Input!BK$12:BK$286,$X977)
*(INDEX(Forecast_Capex_Input!$H$12:$H$286,$X977)=Repex),0)
*$DE977</f>
        <v>0</v>
      </c>
      <c r="DK977" s="188" cm="1">
        <f t="array" aca="1" ref="DK977" ca="1">IFERROR(INDEX(Forecast_Capex_Input!BL$12:BL$286,$X977)
*(INDEX(Forecast_Capex_Input!$H$12:$H$286,$X977)=Repex),0)
*$DE977</f>
        <v>0</v>
      </c>
      <c r="DL977" s="165"/>
      <c r="DM977" s="188" t="b" cm="1">
        <f t="array" aca="1" ref="DM977" ca="1">OR($G977=Forecast_Capex_Input!$BN$8:$BN$9)</f>
        <v>0</v>
      </c>
      <c r="DN977" s="188" cm="1">
        <f t="array" aca="1" ref="DN977" ca="1">IFERROR(INDEX(Forecast_Capex_Input!BO$12:BO$286,$X977)
*(INDEX(Forecast_Capex_Input!$H$12:$H$286,$X977)=Repex),0)
*$DM977</f>
        <v>0</v>
      </c>
      <c r="DO977" s="188" cm="1">
        <f t="array" aca="1" ref="DO977" ca="1">IFERROR(INDEX(Forecast_Capex_Input!BP$12:BP$286,$X977)
*(INDEX(Forecast_Capex_Input!$H$12:$H$286,$X977)=Repex),0)
*$DM977</f>
        <v>0</v>
      </c>
      <c r="DP977" s="188" cm="1">
        <f t="array" aca="1" ref="DP977" ca="1">IFERROR(INDEX(Forecast_Capex_Input!BQ$12:BQ$286,$X977)
*(INDEX(Forecast_Capex_Input!$H$12:$H$286,$X977)=Repex),0)
*$DM977</f>
        <v>0</v>
      </c>
      <c r="DQ977" s="188" cm="1">
        <f t="array" aca="1" ref="DQ977" ca="1">IFERROR(INDEX(Forecast_Capex_Input!BR$12:BR$286,$X977)
*(INDEX(Forecast_Capex_Input!$H$12:$H$286,$X977)=Repex),0)
*$DM977</f>
        <v>0</v>
      </c>
      <c r="DR977" s="188" cm="1">
        <f t="array" aca="1" ref="DR977" ca="1">IFERROR(INDEX(Forecast_Capex_Input!BS$12:BS$286,$X977)
*(INDEX(Forecast_Capex_Input!$H$12:$H$286,$X977)=Repex),0)
*$DM977</f>
        <v>0</v>
      </c>
      <c r="DS977" s="165"/>
      <c r="DT977" s="188" t="b" cm="1">
        <f t="array" aca="1" ref="DT977" ca="1">OR($G977=Forecast_Capex_Input!$BU$8:$BU$10)</f>
        <v>0</v>
      </c>
      <c r="DU977" s="188" cm="1">
        <f t="array" aca="1" ref="DU977" ca="1">IFERROR(INDEX(Forecast_Capex_Input!BV$12:BV$286,$X977)
*(INDEX(Forecast_Capex_Input!$H$12:$H$286,$X977)=Repex),0)
*$DT977</f>
        <v>0</v>
      </c>
      <c r="DV977" s="188" cm="1">
        <f t="array" aca="1" ref="DV977" ca="1">IFERROR(INDEX(Forecast_Capex_Input!BW$12:BW$286,$X977)
*(INDEX(Forecast_Capex_Input!$H$12:$H$286,$X977)=Repex),0)
*$DT977</f>
        <v>0</v>
      </c>
      <c r="DW977" s="188" cm="1">
        <f t="array" aca="1" ref="DW977" ca="1">IFERROR(INDEX(Forecast_Capex_Input!BX$12:BX$286,$X977)
*(INDEX(Forecast_Capex_Input!$H$12:$H$286,$X977)=Repex),0)
*$DT977</f>
        <v>0</v>
      </c>
      <c r="DX977" s="188" cm="1">
        <f t="array" aca="1" ref="DX977" ca="1">IFERROR(INDEX(Forecast_Capex_Input!BY$12:BY$286,$X977)
*(INDEX(Forecast_Capex_Input!$H$12:$H$286,$X977)=Repex),0)
*$DT977</f>
        <v>0</v>
      </c>
      <c r="DY977" s="188" cm="1">
        <f t="array" aca="1" ref="DY977" ca="1">IFERROR(INDEX(Forecast_Capex_Input!BZ$12:BZ$286,$X977)
*(INDEX(Forecast_Capex_Input!$H$12:$H$286,$X977)=Repex),0)
*$DT977</f>
        <v>0</v>
      </c>
      <c r="DZ977" s="188" cm="1">
        <f t="array" aca="1" ref="DZ977" ca="1">IFERROR(INDEX(Forecast_Capex_Input!CA$12:CA$286,$X977)
*(INDEX(Forecast_Capex_Input!$H$12:$H$286,$X977)=Repex),0)
*$DT977</f>
        <v>0</v>
      </c>
      <c r="EA977" s="188" cm="1">
        <f t="array" aca="1" ref="EA977" ca="1">IFERROR(INDEX(Forecast_Capex_Input!CB$12:CB$286,$X977)
*(INDEX(Forecast_Capex_Input!$H$12:$H$286,$X977)=Repex),0)
*$DT977</f>
        <v>0</v>
      </c>
      <c r="EB977" s="188" cm="1">
        <f t="array" aca="1" ref="EB977" ca="1">IFERROR(INDEX(Forecast_Capex_Input!CC$12:CC$286,$X977)
*(INDEX(Forecast_Capex_Input!$H$12:$H$286,$X977)=Repex),0)
*$DT977</f>
        <v>0</v>
      </c>
      <c r="EC977" s="165"/>
      <c r="ED977" s="226" t="str">
        <f t="shared" si="699"/>
        <v>N/A</v>
      </c>
      <c r="EE977" s="174" t="s">
        <v>15</v>
      </c>
    </row>
    <row r="978" spans="3:135" x14ac:dyDescent="0.2">
      <c r="C978" s="174">
        <f t="shared" si="700"/>
        <v>968</v>
      </c>
      <c r="D978" s="167" t="str" cm="1">
        <f t="array" ref="D978">IFERROR(INDEX(Forecast_Capex_Input!$D$12:$D$286,$X978),NA)</f>
        <v>N/A</v>
      </c>
      <c r="E978" s="172" t="str" cm="1">
        <f t="array" ref="E978">IF($X978=NA,NA,INDEX(Forecast_Capex_Input!$E$12:$E$286,$X978))</f>
        <v>N/A</v>
      </c>
      <c r="F978" s="167" t="str" cm="1">
        <f t="array" aca="1" ref="F978" ca="1">IFERROR(INDEX(General!$E$25:$E$26,$Y978),NA)</f>
        <v>N/A</v>
      </c>
      <c r="G978" s="167" t="str" cm="1">
        <f t="array" aca="1" ref="G978" ca="1">IFERROR(INDEX(Forecast_Capex_Input!$AI$11:$BB$11,$AA978),NA)</f>
        <v>N/A</v>
      </c>
      <c r="H978" s="189" t="str" cm="1">
        <f t="array" aca="1" ref="H978" ca="1">IFERROR(INDEX(Forecast_Capex_Input!$AI$12:$BB$286,$X978,$AA978),NA)</f>
        <v>N/A</v>
      </c>
      <c r="I978" s="199" t="str" cm="1">
        <f t="array" ref="I978">IFERROR(INDEX(Forecast_Capex_Input!$F$12:$F$286,$X978),NA)</f>
        <v>N/A</v>
      </c>
      <c r="J978" s="199" t="str" cm="1">
        <f t="array" ref="J978">IFERROR(INDEX(Forecast_Capex_Input!G$12:G$286,$X978),NA)</f>
        <v>N/A</v>
      </c>
      <c r="K978" s="199" t="str" cm="1">
        <f t="array" ref="K978">IFERROR(INDEX(Forecast_Capex_Input!H$12:H$286,$X978),NA)</f>
        <v>N/A</v>
      </c>
      <c r="L978" s="199" t="str" cm="1">
        <f t="array" ref="L978">IFERROR(INDEX(Forecast_Capex_Input!I$12:I$286,$X978),NA)</f>
        <v>N/A</v>
      </c>
      <c r="M978" s="199" t="str" cm="1">
        <f t="array" ref="M978">IFERROR(INDEX(Forecast_Capex_Input!J$12:J$286,$X978),NA)</f>
        <v>N/A</v>
      </c>
      <c r="N978" s="199" t="str" cm="1">
        <f t="array" ref="N978">IFERROR(INDEX(Forecast_Capex_Input!K$12:K$286,$X978),NA)</f>
        <v>N/A</v>
      </c>
      <c r="O978" s="199" t="str" cm="1">
        <f t="array" ref="O978">IFERROR(INDEX(Forecast_Capex_Input!L$12:L$286,$X978),NA)</f>
        <v>N/A</v>
      </c>
      <c r="P978" s="199" t="str" cm="1">
        <f t="array" ref="P978">IFERROR(INDEX(Forecast_Capex_Input!M$12:M$286,$X978),NA)</f>
        <v>N/A</v>
      </c>
      <c r="Q978" s="172" t="str" cm="1">
        <f t="array" ref="Q978">IFERROR(INDEX(Forecast_Capex_Input!N$12:N$286,$X978),NA)</f>
        <v>N/A</v>
      </c>
      <c r="R978" s="265" cm="1">
        <f t="array" ref="R978">IFERROR(INDEX(Forecast_Capex_Input!O$12:O$286,$X978),0)</f>
        <v>0</v>
      </c>
      <c r="S978" s="172" cm="1">
        <f t="array" ref="S978">IFERROR(INDEX(Forecast_Capex_Input!P$12:P$286,$X978),0)</f>
        <v>0</v>
      </c>
      <c r="T978" s="199" t="str" cm="1">
        <f t="array" aca="1" ref="T978" ca="1">IFERROR(INDEX(General!$K$84:$K$103,$AA978),NA)</f>
        <v>N/A</v>
      </c>
      <c r="U978" s="188" cm="1">
        <f t="array" aca="1" ref="U978" ca="1">IFERROR(
IF($F978=General!$E$25,INDEX(Forecast_Capex_Input!S$12:S$286,$X978),
INDEX(Forecast_Capex_Input!T$12:T$286,$X978)),0)</f>
        <v>0</v>
      </c>
      <c r="V978" s="222" t="b">
        <f>IFERROR(INDEX(Overheads!$T$19:$T$26,MATCH($I978,Overheads!$E$19:$E$26,0)),FALSE)</f>
        <v>0</v>
      </c>
      <c r="W978" s="165"/>
      <c r="X978" s="174" t="str">
        <f>IFERROR(
IF(MATCH($C978,Forecast_Capex_Input!$CI$12:$CI$286,1)+1&gt;MAX(Forecast_Capex_Input!$C$12:$C$286),NA,
MATCH($C978,Forecast_Capex_Input!$CI$12:$CI$286,1)+1),1)</f>
        <v>N/A</v>
      </c>
      <c r="Y978" s="174" t="str" cm="1">
        <f t="array" aca="1" ref="Y978" ca="1">IFERROR(
IF(X977&lt;&gt;X978,1,
IF(COUNTIF(OFFSET(Y977,0,0,-INDEX(Forecast_Capex_Input!$CG$12:$CG$286,$X978)),Y977)=INDEX(Forecast_Capex_Input!$CG$12:$CG$286,$X978),Y977+1,Y977)),NA)</f>
        <v>N/A</v>
      </c>
      <c r="Z978" s="174" t="str" cm="1">
        <f t="array" ref="Z978">IFERROR($C978-IF($X978=1,1,INDEX(Forecast_Capex_Input!$CI$12:$CI$286,$X978-1))+1,NA)</f>
        <v>N/A</v>
      </c>
      <c r="AA978" s="174" t="str" cm="1">
        <f t="array" aca="1" ref="AA978" ca="1">IFERROR(IF(Y978=1,
INDEX(Forecast_Capex_Input!$AI$10:$BB$10,SMALL(IF(INDEX(Forecast_Capex_Input!$AI$12:$BB$286,$X978,0)&gt;0,COLUMN(Forecast_Capex_Input!$AI$10:$BB$10)-COLUMN(Forecast_Capex_Input!$AI$12)+1),ROWS(OFFSET(AA977,0,0,-$Z978)))),
OFFSET(AA977,-INDEX(Forecast_Capex_Input!$CG$12:$CG$286,$X978)+1,0)),NA)</f>
        <v>N/A</v>
      </c>
      <c r="AB978" s="174" t="str">
        <f t="shared" ca="1" si="669"/>
        <v>N/A</v>
      </c>
      <c r="AC978" s="222" t="b">
        <f t="shared" si="701"/>
        <v>0</v>
      </c>
      <c r="AD978" s="220" t="b">
        <v>0</v>
      </c>
      <c r="AE978" s="222" t="b">
        <f t="shared" si="670"/>
        <v>1</v>
      </c>
      <c r="AF978" s="165"/>
      <c r="AG978" s="215">
        <v>0</v>
      </c>
      <c r="AH978" s="215">
        <v>0</v>
      </c>
      <c r="AI978" s="215">
        <v>0</v>
      </c>
      <c r="AJ978" s="215">
        <v>0</v>
      </c>
      <c r="AK978" s="215">
        <v>0</v>
      </c>
      <c r="AL978" s="155">
        <v>0</v>
      </c>
      <c r="AM978" s="165"/>
      <c r="AN978" s="215" cm="1">
        <f t="array" aca="1" ref="AN978" ca="1">IFERROR(INDEX(General!O$33:O$34,$AB978)
*AG978,0)</f>
        <v>0</v>
      </c>
      <c r="AO978" s="215" cm="1">
        <f t="array" aca="1" ref="AO978" ca="1">IFERROR(INDEX(General!P$33:P$34,$AB978)
*AH978,0)</f>
        <v>0</v>
      </c>
      <c r="AP978" s="215" cm="1">
        <f t="array" aca="1" ref="AP978" ca="1">IFERROR(INDEX(General!Q$33:Q$34,$AB978)
*AI978,0)</f>
        <v>0</v>
      </c>
      <c r="AQ978" s="215" cm="1">
        <f t="array" aca="1" ref="AQ978" ca="1">IFERROR(INDEX(General!R$33:R$34,$AB978)
*AJ978,0)</f>
        <v>0</v>
      </c>
      <c r="AR978" s="215" cm="1">
        <f t="array" aca="1" ref="AR978" ca="1">IFERROR(INDEX(General!S$33:S$34,$AB978)
*AK978,0)</f>
        <v>0</v>
      </c>
      <c r="AS978" s="155">
        <f t="shared" ca="1" si="702"/>
        <v>0</v>
      </c>
      <c r="AT978" s="165"/>
      <c r="AU978" s="215">
        <f ca="1">IF($AE978=FALSE,AN978*Overheads!$R$24*$V978,
IFERROR(Overheads!$O$49*$V978*AN978,0)
+IFERROR(Overheads!Q$59*$V978*(AN978/Overheads!Q$68),0))</f>
        <v>0</v>
      </c>
      <c r="AV978" s="215">
        <f ca="1">IF($AE978=FALSE,AO978*Overheads!$R$24*$V978,
IFERROR(Overheads!$O$49*$V978*AO978,0)
+IFERROR(Overheads!R$59*$V978*(AO978/Overheads!R$68),0))</f>
        <v>0</v>
      </c>
      <c r="AW978" s="215">
        <f ca="1">IF($AE978=FALSE,AP978*Overheads!$R$24*$V978,
IFERROR(Overheads!$O$49*$V978*AP978,0)
+IFERROR(Overheads!S$59*$V978*(AP978/Overheads!S$68),0))</f>
        <v>0</v>
      </c>
      <c r="AX978" s="215">
        <f ca="1">IF($AE978=FALSE,AQ978*Overheads!$R$24*$V978,
IFERROR(Overheads!$O$49*$V978*AQ978,0)
+IFERROR(Overheads!T$59*$V978*(AQ978/Overheads!T$68),0))</f>
        <v>0</v>
      </c>
      <c r="AY978" s="215">
        <f ca="1">IF($AE978=FALSE,AR978*Overheads!$R$24*$V978,
IFERROR(Overheads!$O$49*$V978*AR978,0)
+IFERROR(Overheads!U$59*$V978*(AR978/Overheads!U$68),0))</f>
        <v>0</v>
      </c>
      <c r="AZ978" s="155">
        <f t="shared" ca="1" si="703"/>
        <v>0</v>
      </c>
      <c r="BA978" s="165"/>
      <c r="BB978" s="215">
        <f ca="1">IF($AE978=FALSE,AN978*Overheads!$S$25,
IFERROR(Overheads!$O$50*AN978,0)
+IFERROR(Overheads!Q$60*(AN978/Overheads!Q$66),0))</f>
        <v>0</v>
      </c>
      <c r="BC978" s="215">
        <f ca="1">IF($AE978=FALSE,AO978*Overheads!$S$25,
IFERROR(Overheads!$O$50*AO978,0)
+IFERROR(Overheads!R$60*(AO978/Overheads!R$66),0))</f>
        <v>0</v>
      </c>
      <c r="BD978" s="215">
        <f ca="1">IF($AE978=FALSE,AP978*Overheads!$S$25,
IFERROR(Overheads!$O$50*AP978,0)
+IFERROR(Overheads!S$60*(AP978/Overheads!S$66),0))</f>
        <v>0</v>
      </c>
      <c r="BE978" s="215">
        <f ca="1">IF($AE978=FALSE,AQ978*Overheads!$S$25,
IFERROR(Overheads!$O$50*AQ978,0)
+IFERROR(Overheads!T$60*(AQ978/Overheads!T$66),0))</f>
        <v>0</v>
      </c>
      <c r="BF978" s="215">
        <f ca="1">IF($AE978=FALSE,AR978*Overheads!$S$25,
IFERROR(Overheads!$O$50*AR978,0)
+IFERROR(Overheads!U$60*(AR978/Overheads!U$66),0))</f>
        <v>0</v>
      </c>
      <c r="BG978" s="155">
        <f t="shared" ca="1" si="704"/>
        <v>0</v>
      </c>
      <c r="BH978" s="165"/>
      <c r="BI978" s="215">
        <f t="shared" ca="1" si="705"/>
        <v>0</v>
      </c>
      <c r="BJ978" s="215">
        <f t="shared" ca="1" si="671"/>
        <v>0</v>
      </c>
      <c r="BK978" s="215">
        <f t="shared" ca="1" si="672"/>
        <v>0</v>
      </c>
      <c r="BL978" s="215">
        <f t="shared" ca="1" si="673"/>
        <v>0</v>
      </c>
      <c r="BM978" s="215">
        <f t="shared" ca="1" si="674"/>
        <v>0</v>
      </c>
      <c r="BN978" s="155">
        <f t="shared" ca="1" si="706"/>
        <v>0</v>
      </c>
      <c r="BO978" s="165"/>
      <c r="BP978" s="187" cm="1">
        <f t="array" ref="BP978">IFERROR(IF($X978=$X977,BP977,INDEX(Forecast_Capex_Input!AC$12:AC$286,$X978)),0)</f>
        <v>0</v>
      </c>
      <c r="BQ978" s="187" cm="1">
        <f t="array" ref="BQ978">IFERROR(IF($X978=$X977,BQ977,INDEX(Forecast_Capex_Input!AD$12:AD$286,$X978)),0)</f>
        <v>0</v>
      </c>
      <c r="BR978" s="187" cm="1">
        <f t="array" ref="BR978">IFERROR(IF($X978=$X977,BR977,INDEX(Forecast_Capex_Input!AE$12:AE$286,$X978)),0)</f>
        <v>0</v>
      </c>
      <c r="BS978" s="187" cm="1">
        <f t="array" ref="BS978">IFERROR(IF($X978=$X977,BS977,INDEX(Forecast_Capex_Input!AF$12:AF$286,$X978)),0)</f>
        <v>0</v>
      </c>
      <c r="BT978" s="187" cm="1">
        <f t="array" ref="BT978">IFERROR(IF($X978=$X977,BT977,INDEX(Forecast_Capex_Input!AG$12:AG$286,$X978)),0)</f>
        <v>0</v>
      </c>
      <c r="BU978" s="165"/>
      <c r="BV978" s="215">
        <f t="shared" si="675"/>
        <v>0</v>
      </c>
      <c r="BW978" s="215">
        <f t="shared" si="676"/>
        <v>0</v>
      </c>
      <c r="BX978" s="215">
        <f t="shared" si="677"/>
        <v>0</v>
      </c>
      <c r="BY978" s="215">
        <f t="shared" si="678"/>
        <v>0</v>
      </c>
      <c r="BZ978" s="215">
        <f t="shared" si="679"/>
        <v>0</v>
      </c>
      <c r="CA978" s="155">
        <f t="shared" si="707"/>
        <v>0</v>
      </c>
      <c r="CB978" s="165"/>
      <c r="CC978" s="215">
        <f t="shared" si="680"/>
        <v>0</v>
      </c>
      <c r="CD978" s="215">
        <f t="shared" si="681"/>
        <v>0</v>
      </c>
      <c r="CE978" s="215">
        <f t="shared" si="682"/>
        <v>0</v>
      </c>
      <c r="CF978" s="215">
        <f t="shared" si="683"/>
        <v>0</v>
      </c>
      <c r="CG978" s="215">
        <f t="shared" si="684"/>
        <v>0</v>
      </c>
      <c r="CH978" s="155">
        <f t="shared" si="708"/>
        <v>0</v>
      </c>
      <c r="CI978" s="165"/>
      <c r="CJ978" s="215">
        <f t="shared" si="685"/>
        <v>0</v>
      </c>
      <c r="CK978" s="215">
        <f t="shared" si="686"/>
        <v>0</v>
      </c>
      <c r="CL978" s="215">
        <f t="shared" si="687"/>
        <v>0</v>
      </c>
      <c r="CM978" s="215">
        <f t="shared" si="688"/>
        <v>0</v>
      </c>
      <c r="CN978" s="215">
        <f t="shared" si="689"/>
        <v>0</v>
      </c>
      <c r="CO978" s="155">
        <f t="shared" si="709"/>
        <v>0</v>
      </c>
      <c r="CP978" s="165"/>
      <c r="CQ978" s="223">
        <f t="shared" si="690"/>
        <v>0</v>
      </c>
      <c r="CR978" s="223">
        <f t="shared" si="691"/>
        <v>0</v>
      </c>
      <c r="CS978" s="223">
        <f t="shared" si="692"/>
        <v>0</v>
      </c>
      <c r="CT978" s="223">
        <f t="shared" si="693"/>
        <v>0</v>
      </c>
      <c r="CU978" s="223">
        <f t="shared" si="694"/>
        <v>0</v>
      </c>
      <c r="CV978" s="155">
        <f t="shared" si="710"/>
        <v>0</v>
      </c>
      <c r="CW978" s="165"/>
      <c r="CX978" s="215">
        <f t="shared" si="711"/>
        <v>0</v>
      </c>
      <c r="CY978" s="215">
        <f t="shared" si="695"/>
        <v>0</v>
      </c>
      <c r="CZ978" s="215">
        <f t="shared" si="696"/>
        <v>0</v>
      </c>
      <c r="DA978" s="215">
        <f t="shared" si="697"/>
        <v>0</v>
      </c>
      <c r="DB978" s="215">
        <f t="shared" si="698"/>
        <v>0</v>
      </c>
      <c r="DC978" s="155">
        <f t="shared" si="712"/>
        <v>0</v>
      </c>
      <c r="DD978" s="165"/>
      <c r="DE978" s="188" t="b" cm="1">
        <f t="array" aca="1" ref="DE978" ca="1">OR($G978=Forecast_Capex_Input!$BF$8:$BF$10)</f>
        <v>0</v>
      </c>
      <c r="DF978" s="188" cm="1">
        <f t="array" aca="1" ref="DF978" ca="1">IFERROR(INDEX(Forecast_Capex_Input!BG$12:BG$286,$X978)
*(INDEX(Forecast_Capex_Input!$H$12:$H$286,$X978)=Repex),0)
*$DE978</f>
        <v>0</v>
      </c>
      <c r="DG978" s="188" cm="1">
        <f t="array" aca="1" ref="DG978" ca="1">IFERROR(INDEX(Forecast_Capex_Input!BH$12:BH$286,$X978)
*(INDEX(Forecast_Capex_Input!$H$12:$H$286,$X978)=Repex),0)
*$DE978</f>
        <v>0</v>
      </c>
      <c r="DH978" s="188" cm="1">
        <f t="array" aca="1" ref="DH978" ca="1">IFERROR(INDEX(Forecast_Capex_Input!BI$12:BI$286,$X978)
*(INDEX(Forecast_Capex_Input!$H$12:$H$286,$X978)=Repex),0)
*$DE978</f>
        <v>0</v>
      </c>
      <c r="DI978" s="188" cm="1">
        <f t="array" aca="1" ref="DI978" ca="1">IFERROR(INDEX(Forecast_Capex_Input!BJ$12:BJ$286,$X978)
*(INDEX(Forecast_Capex_Input!$H$12:$H$286,$X978)=Repex),0)
*$DE978</f>
        <v>0</v>
      </c>
      <c r="DJ978" s="188" cm="1">
        <f t="array" aca="1" ref="DJ978" ca="1">IFERROR(INDEX(Forecast_Capex_Input!BK$12:BK$286,$X978)
*(INDEX(Forecast_Capex_Input!$H$12:$H$286,$X978)=Repex),0)
*$DE978</f>
        <v>0</v>
      </c>
      <c r="DK978" s="188" cm="1">
        <f t="array" aca="1" ref="DK978" ca="1">IFERROR(INDEX(Forecast_Capex_Input!BL$12:BL$286,$X978)
*(INDEX(Forecast_Capex_Input!$H$12:$H$286,$X978)=Repex),0)
*$DE978</f>
        <v>0</v>
      </c>
      <c r="DL978" s="165"/>
      <c r="DM978" s="188" t="b" cm="1">
        <f t="array" aca="1" ref="DM978" ca="1">OR($G978=Forecast_Capex_Input!$BN$8:$BN$9)</f>
        <v>0</v>
      </c>
      <c r="DN978" s="188" cm="1">
        <f t="array" aca="1" ref="DN978" ca="1">IFERROR(INDEX(Forecast_Capex_Input!BO$12:BO$286,$X978)
*(INDEX(Forecast_Capex_Input!$H$12:$H$286,$X978)=Repex),0)
*$DM978</f>
        <v>0</v>
      </c>
      <c r="DO978" s="188" cm="1">
        <f t="array" aca="1" ref="DO978" ca="1">IFERROR(INDEX(Forecast_Capex_Input!BP$12:BP$286,$X978)
*(INDEX(Forecast_Capex_Input!$H$12:$H$286,$X978)=Repex),0)
*$DM978</f>
        <v>0</v>
      </c>
      <c r="DP978" s="188" cm="1">
        <f t="array" aca="1" ref="DP978" ca="1">IFERROR(INDEX(Forecast_Capex_Input!BQ$12:BQ$286,$X978)
*(INDEX(Forecast_Capex_Input!$H$12:$H$286,$X978)=Repex),0)
*$DM978</f>
        <v>0</v>
      </c>
      <c r="DQ978" s="188" cm="1">
        <f t="array" aca="1" ref="DQ978" ca="1">IFERROR(INDEX(Forecast_Capex_Input!BR$12:BR$286,$X978)
*(INDEX(Forecast_Capex_Input!$H$12:$H$286,$X978)=Repex),0)
*$DM978</f>
        <v>0</v>
      </c>
      <c r="DR978" s="188" cm="1">
        <f t="array" aca="1" ref="DR978" ca="1">IFERROR(INDEX(Forecast_Capex_Input!BS$12:BS$286,$X978)
*(INDEX(Forecast_Capex_Input!$H$12:$H$286,$X978)=Repex),0)
*$DM978</f>
        <v>0</v>
      </c>
      <c r="DS978" s="165"/>
      <c r="DT978" s="188" t="b" cm="1">
        <f t="array" aca="1" ref="DT978" ca="1">OR($G978=Forecast_Capex_Input!$BU$8:$BU$10)</f>
        <v>0</v>
      </c>
      <c r="DU978" s="188" cm="1">
        <f t="array" aca="1" ref="DU978" ca="1">IFERROR(INDEX(Forecast_Capex_Input!BV$12:BV$286,$X978)
*(INDEX(Forecast_Capex_Input!$H$12:$H$286,$X978)=Repex),0)
*$DT978</f>
        <v>0</v>
      </c>
      <c r="DV978" s="188" cm="1">
        <f t="array" aca="1" ref="DV978" ca="1">IFERROR(INDEX(Forecast_Capex_Input!BW$12:BW$286,$X978)
*(INDEX(Forecast_Capex_Input!$H$12:$H$286,$X978)=Repex),0)
*$DT978</f>
        <v>0</v>
      </c>
      <c r="DW978" s="188" cm="1">
        <f t="array" aca="1" ref="DW978" ca="1">IFERROR(INDEX(Forecast_Capex_Input!BX$12:BX$286,$X978)
*(INDEX(Forecast_Capex_Input!$H$12:$H$286,$X978)=Repex),0)
*$DT978</f>
        <v>0</v>
      </c>
      <c r="DX978" s="188" cm="1">
        <f t="array" aca="1" ref="DX978" ca="1">IFERROR(INDEX(Forecast_Capex_Input!BY$12:BY$286,$X978)
*(INDEX(Forecast_Capex_Input!$H$12:$H$286,$X978)=Repex),0)
*$DT978</f>
        <v>0</v>
      </c>
      <c r="DY978" s="188" cm="1">
        <f t="array" aca="1" ref="DY978" ca="1">IFERROR(INDEX(Forecast_Capex_Input!BZ$12:BZ$286,$X978)
*(INDEX(Forecast_Capex_Input!$H$12:$H$286,$X978)=Repex),0)
*$DT978</f>
        <v>0</v>
      </c>
      <c r="DZ978" s="188" cm="1">
        <f t="array" aca="1" ref="DZ978" ca="1">IFERROR(INDEX(Forecast_Capex_Input!CA$12:CA$286,$X978)
*(INDEX(Forecast_Capex_Input!$H$12:$H$286,$X978)=Repex),0)
*$DT978</f>
        <v>0</v>
      </c>
      <c r="EA978" s="188" cm="1">
        <f t="array" aca="1" ref="EA978" ca="1">IFERROR(INDEX(Forecast_Capex_Input!CB$12:CB$286,$X978)
*(INDEX(Forecast_Capex_Input!$H$12:$H$286,$X978)=Repex),0)
*$DT978</f>
        <v>0</v>
      </c>
      <c r="EB978" s="188" cm="1">
        <f t="array" aca="1" ref="EB978" ca="1">IFERROR(INDEX(Forecast_Capex_Input!CC$12:CC$286,$X978)
*(INDEX(Forecast_Capex_Input!$H$12:$H$286,$X978)=Repex),0)
*$DT978</f>
        <v>0</v>
      </c>
      <c r="EC978" s="165"/>
      <c r="ED978" s="226" t="str">
        <f t="shared" si="699"/>
        <v>N/A</v>
      </c>
      <c r="EE978" s="174" t="s">
        <v>15</v>
      </c>
    </row>
    <row r="979" spans="3:135" x14ac:dyDescent="0.2">
      <c r="C979" s="174">
        <f t="shared" si="700"/>
        <v>969</v>
      </c>
      <c r="D979" s="167" t="str" cm="1">
        <f t="array" ref="D979">IFERROR(INDEX(Forecast_Capex_Input!$D$12:$D$286,$X979),NA)</f>
        <v>N/A</v>
      </c>
      <c r="E979" s="172" t="str" cm="1">
        <f t="array" ref="E979">IF($X979=NA,NA,INDEX(Forecast_Capex_Input!$E$12:$E$286,$X979))</f>
        <v>N/A</v>
      </c>
      <c r="F979" s="167" t="str" cm="1">
        <f t="array" aca="1" ref="F979" ca="1">IFERROR(INDEX(General!$E$25:$E$26,$Y979),NA)</f>
        <v>N/A</v>
      </c>
      <c r="G979" s="167" t="str" cm="1">
        <f t="array" aca="1" ref="G979" ca="1">IFERROR(INDEX(Forecast_Capex_Input!$AI$11:$BB$11,$AA979),NA)</f>
        <v>N/A</v>
      </c>
      <c r="H979" s="189" t="str" cm="1">
        <f t="array" aca="1" ref="H979" ca="1">IFERROR(INDEX(Forecast_Capex_Input!$AI$12:$BB$286,$X979,$AA979),NA)</f>
        <v>N/A</v>
      </c>
      <c r="I979" s="199" t="str" cm="1">
        <f t="array" ref="I979">IFERROR(INDEX(Forecast_Capex_Input!$F$12:$F$286,$X979),NA)</f>
        <v>N/A</v>
      </c>
      <c r="J979" s="199" t="str" cm="1">
        <f t="array" ref="J979">IFERROR(INDEX(Forecast_Capex_Input!G$12:G$286,$X979),NA)</f>
        <v>N/A</v>
      </c>
      <c r="K979" s="199" t="str" cm="1">
        <f t="array" ref="K979">IFERROR(INDEX(Forecast_Capex_Input!H$12:H$286,$X979),NA)</f>
        <v>N/A</v>
      </c>
      <c r="L979" s="199" t="str" cm="1">
        <f t="array" ref="L979">IFERROR(INDEX(Forecast_Capex_Input!I$12:I$286,$X979),NA)</f>
        <v>N/A</v>
      </c>
      <c r="M979" s="199" t="str" cm="1">
        <f t="array" ref="M979">IFERROR(INDEX(Forecast_Capex_Input!J$12:J$286,$X979),NA)</f>
        <v>N/A</v>
      </c>
      <c r="N979" s="199" t="str" cm="1">
        <f t="array" ref="N979">IFERROR(INDEX(Forecast_Capex_Input!K$12:K$286,$X979),NA)</f>
        <v>N/A</v>
      </c>
      <c r="O979" s="199" t="str" cm="1">
        <f t="array" ref="O979">IFERROR(INDEX(Forecast_Capex_Input!L$12:L$286,$X979),NA)</f>
        <v>N/A</v>
      </c>
      <c r="P979" s="199" t="str" cm="1">
        <f t="array" ref="P979">IFERROR(INDEX(Forecast_Capex_Input!M$12:M$286,$X979),NA)</f>
        <v>N/A</v>
      </c>
      <c r="Q979" s="172" t="str" cm="1">
        <f t="array" ref="Q979">IFERROR(INDEX(Forecast_Capex_Input!N$12:N$286,$X979),NA)</f>
        <v>N/A</v>
      </c>
      <c r="R979" s="265" cm="1">
        <f t="array" ref="R979">IFERROR(INDEX(Forecast_Capex_Input!O$12:O$286,$X979),0)</f>
        <v>0</v>
      </c>
      <c r="S979" s="172" cm="1">
        <f t="array" ref="S979">IFERROR(INDEX(Forecast_Capex_Input!P$12:P$286,$X979),0)</f>
        <v>0</v>
      </c>
      <c r="T979" s="199" t="str" cm="1">
        <f t="array" aca="1" ref="T979" ca="1">IFERROR(INDEX(General!$K$84:$K$103,$AA979),NA)</f>
        <v>N/A</v>
      </c>
      <c r="U979" s="188" cm="1">
        <f t="array" aca="1" ref="U979" ca="1">IFERROR(
IF($F979=General!$E$25,INDEX(Forecast_Capex_Input!S$12:S$286,$X979),
INDEX(Forecast_Capex_Input!T$12:T$286,$X979)),0)</f>
        <v>0</v>
      </c>
      <c r="V979" s="222" t="b">
        <f>IFERROR(INDEX(Overheads!$T$19:$T$26,MATCH($I979,Overheads!$E$19:$E$26,0)),FALSE)</f>
        <v>0</v>
      </c>
      <c r="W979" s="165"/>
      <c r="X979" s="174" t="str">
        <f>IFERROR(
IF(MATCH($C979,Forecast_Capex_Input!$CI$12:$CI$286,1)+1&gt;MAX(Forecast_Capex_Input!$C$12:$C$286),NA,
MATCH($C979,Forecast_Capex_Input!$CI$12:$CI$286,1)+1),1)</f>
        <v>N/A</v>
      </c>
      <c r="Y979" s="174" t="str" cm="1">
        <f t="array" aca="1" ref="Y979" ca="1">IFERROR(
IF(X978&lt;&gt;X979,1,
IF(COUNTIF(OFFSET(Y978,0,0,-INDEX(Forecast_Capex_Input!$CG$12:$CG$286,$X979)),Y978)=INDEX(Forecast_Capex_Input!$CG$12:$CG$286,$X979),Y978+1,Y978)),NA)</f>
        <v>N/A</v>
      </c>
      <c r="Z979" s="174" t="str" cm="1">
        <f t="array" ref="Z979">IFERROR($C979-IF($X979=1,1,INDEX(Forecast_Capex_Input!$CI$12:$CI$286,$X979-1))+1,NA)</f>
        <v>N/A</v>
      </c>
      <c r="AA979" s="174" t="str" cm="1">
        <f t="array" aca="1" ref="AA979" ca="1">IFERROR(IF(Y979=1,
INDEX(Forecast_Capex_Input!$AI$10:$BB$10,SMALL(IF(INDEX(Forecast_Capex_Input!$AI$12:$BB$286,$X979,0)&gt;0,COLUMN(Forecast_Capex_Input!$AI$10:$BB$10)-COLUMN(Forecast_Capex_Input!$AI$12)+1),ROWS(OFFSET(AA978,0,0,-$Z979)))),
OFFSET(AA978,-INDEX(Forecast_Capex_Input!$CG$12:$CG$286,$X979)+1,0)),NA)</f>
        <v>N/A</v>
      </c>
      <c r="AB979" s="174" t="str">
        <f t="shared" ca="1" si="669"/>
        <v>N/A</v>
      </c>
      <c r="AC979" s="222" t="b">
        <f t="shared" si="701"/>
        <v>0</v>
      </c>
      <c r="AD979" s="220" t="b">
        <v>0</v>
      </c>
      <c r="AE979" s="222" t="b">
        <f t="shared" si="670"/>
        <v>1</v>
      </c>
      <c r="AF979" s="165"/>
      <c r="AG979" s="215">
        <v>0</v>
      </c>
      <c r="AH979" s="215">
        <v>0</v>
      </c>
      <c r="AI979" s="215">
        <v>0</v>
      </c>
      <c r="AJ979" s="215">
        <v>0</v>
      </c>
      <c r="AK979" s="215">
        <v>0</v>
      </c>
      <c r="AL979" s="155">
        <v>0</v>
      </c>
      <c r="AM979" s="165"/>
      <c r="AN979" s="215" cm="1">
        <f t="array" aca="1" ref="AN979" ca="1">IFERROR(INDEX(General!O$33:O$34,$AB979)
*AG979,0)</f>
        <v>0</v>
      </c>
      <c r="AO979" s="215" cm="1">
        <f t="array" aca="1" ref="AO979" ca="1">IFERROR(INDEX(General!P$33:P$34,$AB979)
*AH979,0)</f>
        <v>0</v>
      </c>
      <c r="AP979" s="215" cm="1">
        <f t="array" aca="1" ref="AP979" ca="1">IFERROR(INDEX(General!Q$33:Q$34,$AB979)
*AI979,0)</f>
        <v>0</v>
      </c>
      <c r="AQ979" s="215" cm="1">
        <f t="array" aca="1" ref="AQ979" ca="1">IFERROR(INDEX(General!R$33:R$34,$AB979)
*AJ979,0)</f>
        <v>0</v>
      </c>
      <c r="AR979" s="215" cm="1">
        <f t="array" aca="1" ref="AR979" ca="1">IFERROR(INDEX(General!S$33:S$34,$AB979)
*AK979,0)</f>
        <v>0</v>
      </c>
      <c r="AS979" s="155">
        <f t="shared" ca="1" si="702"/>
        <v>0</v>
      </c>
      <c r="AT979" s="165"/>
      <c r="AU979" s="215">
        <f ca="1">IF($AE979=FALSE,AN979*Overheads!$R$24*$V979,
IFERROR(Overheads!$O$49*$V979*AN979,0)
+IFERROR(Overheads!Q$59*$V979*(AN979/Overheads!Q$68),0))</f>
        <v>0</v>
      </c>
      <c r="AV979" s="215">
        <f ca="1">IF($AE979=FALSE,AO979*Overheads!$R$24*$V979,
IFERROR(Overheads!$O$49*$V979*AO979,0)
+IFERROR(Overheads!R$59*$V979*(AO979/Overheads!R$68),0))</f>
        <v>0</v>
      </c>
      <c r="AW979" s="215">
        <f ca="1">IF($AE979=FALSE,AP979*Overheads!$R$24*$V979,
IFERROR(Overheads!$O$49*$V979*AP979,0)
+IFERROR(Overheads!S$59*$V979*(AP979/Overheads!S$68),0))</f>
        <v>0</v>
      </c>
      <c r="AX979" s="215">
        <f ca="1">IF($AE979=FALSE,AQ979*Overheads!$R$24*$V979,
IFERROR(Overheads!$O$49*$V979*AQ979,0)
+IFERROR(Overheads!T$59*$V979*(AQ979/Overheads!T$68),0))</f>
        <v>0</v>
      </c>
      <c r="AY979" s="215">
        <f ca="1">IF($AE979=FALSE,AR979*Overheads!$R$24*$V979,
IFERROR(Overheads!$O$49*$V979*AR979,0)
+IFERROR(Overheads!U$59*$V979*(AR979/Overheads!U$68),0))</f>
        <v>0</v>
      </c>
      <c r="AZ979" s="155">
        <f t="shared" ca="1" si="703"/>
        <v>0</v>
      </c>
      <c r="BA979" s="165"/>
      <c r="BB979" s="215">
        <f ca="1">IF($AE979=FALSE,AN979*Overheads!$S$25,
IFERROR(Overheads!$O$50*AN979,0)
+IFERROR(Overheads!Q$60*(AN979/Overheads!Q$66),0))</f>
        <v>0</v>
      </c>
      <c r="BC979" s="215">
        <f ca="1">IF($AE979=FALSE,AO979*Overheads!$S$25,
IFERROR(Overheads!$O$50*AO979,0)
+IFERROR(Overheads!R$60*(AO979/Overheads!R$66),0))</f>
        <v>0</v>
      </c>
      <c r="BD979" s="215">
        <f ca="1">IF($AE979=FALSE,AP979*Overheads!$S$25,
IFERROR(Overheads!$O$50*AP979,0)
+IFERROR(Overheads!S$60*(AP979/Overheads!S$66),0))</f>
        <v>0</v>
      </c>
      <c r="BE979" s="215">
        <f ca="1">IF($AE979=FALSE,AQ979*Overheads!$S$25,
IFERROR(Overheads!$O$50*AQ979,0)
+IFERROR(Overheads!T$60*(AQ979/Overheads!T$66),0))</f>
        <v>0</v>
      </c>
      <c r="BF979" s="215">
        <f ca="1">IF($AE979=FALSE,AR979*Overheads!$S$25,
IFERROR(Overheads!$O$50*AR979,0)
+IFERROR(Overheads!U$60*(AR979/Overheads!U$66),0))</f>
        <v>0</v>
      </c>
      <c r="BG979" s="155">
        <f t="shared" ca="1" si="704"/>
        <v>0</v>
      </c>
      <c r="BH979" s="165"/>
      <c r="BI979" s="215">
        <f t="shared" ca="1" si="705"/>
        <v>0</v>
      </c>
      <c r="BJ979" s="215">
        <f t="shared" ca="1" si="671"/>
        <v>0</v>
      </c>
      <c r="BK979" s="215">
        <f t="shared" ca="1" si="672"/>
        <v>0</v>
      </c>
      <c r="BL979" s="215">
        <f t="shared" ca="1" si="673"/>
        <v>0</v>
      </c>
      <c r="BM979" s="215">
        <f t="shared" ca="1" si="674"/>
        <v>0</v>
      </c>
      <c r="BN979" s="155">
        <f t="shared" ca="1" si="706"/>
        <v>0</v>
      </c>
      <c r="BO979" s="165"/>
      <c r="BP979" s="187" cm="1">
        <f t="array" ref="BP979">IFERROR(IF($X979=$X978,BP978,INDEX(Forecast_Capex_Input!AC$12:AC$286,$X979)),0)</f>
        <v>0</v>
      </c>
      <c r="BQ979" s="187" cm="1">
        <f t="array" ref="BQ979">IFERROR(IF($X979=$X978,BQ978,INDEX(Forecast_Capex_Input!AD$12:AD$286,$X979)),0)</f>
        <v>0</v>
      </c>
      <c r="BR979" s="187" cm="1">
        <f t="array" ref="BR979">IFERROR(IF($X979=$X978,BR978,INDEX(Forecast_Capex_Input!AE$12:AE$286,$X979)),0)</f>
        <v>0</v>
      </c>
      <c r="BS979" s="187" cm="1">
        <f t="array" ref="BS979">IFERROR(IF($X979=$X978,BS978,INDEX(Forecast_Capex_Input!AF$12:AF$286,$X979)),0)</f>
        <v>0</v>
      </c>
      <c r="BT979" s="187" cm="1">
        <f t="array" ref="BT979">IFERROR(IF($X979=$X978,BT978,INDEX(Forecast_Capex_Input!AG$12:AG$286,$X979)),0)</f>
        <v>0</v>
      </c>
      <c r="BU979" s="165"/>
      <c r="BV979" s="215">
        <f t="shared" si="675"/>
        <v>0</v>
      </c>
      <c r="BW979" s="215">
        <f t="shared" si="676"/>
        <v>0</v>
      </c>
      <c r="BX979" s="215">
        <f t="shared" si="677"/>
        <v>0</v>
      </c>
      <c r="BY979" s="215">
        <f t="shared" si="678"/>
        <v>0</v>
      </c>
      <c r="BZ979" s="215">
        <f t="shared" si="679"/>
        <v>0</v>
      </c>
      <c r="CA979" s="155">
        <f t="shared" si="707"/>
        <v>0</v>
      </c>
      <c r="CB979" s="165"/>
      <c r="CC979" s="215">
        <f t="shared" si="680"/>
        <v>0</v>
      </c>
      <c r="CD979" s="215">
        <f t="shared" si="681"/>
        <v>0</v>
      </c>
      <c r="CE979" s="215">
        <f t="shared" si="682"/>
        <v>0</v>
      </c>
      <c r="CF979" s="215">
        <f t="shared" si="683"/>
        <v>0</v>
      </c>
      <c r="CG979" s="215">
        <f t="shared" si="684"/>
        <v>0</v>
      </c>
      <c r="CH979" s="155">
        <f t="shared" si="708"/>
        <v>0</v>
      </c>
      <c r="CI979" s="165"/>
      <c r="CJ979" s="215">
        <f t="shared" si="685"/>
        <v>0</v>
      </c>
      <c r="CK979" s="215">
        <f t="shared" si="686"/>
        <v>0</v>
      </c>
      <c r="CL979" s="215">
        <f t="shared" si="687"/>
        <v>0</v>
      </c>
      <c r="CM979" s="215">
        <f t="shared" si="688"/>
        <v>0</v>
      </c>
      <c r="CN979" s="215">
        <f t="shared" si="689"/>
        <v>0</v>
      </c>
      <c r="CO979" s="155">
        <f t="shared" si="709"/>
        <v>0</v>
      </c>
      <c r="CP979" s="165"/>
      <c r="CQ979" s="223">
        <f t="shared" si="690"/>
        <v>0</v>
      </c>
      <c r="CR979" s="223">
        <f t="shared" si="691"/>
        <v>0</v>
      </c>
      <c r="CS979" s="223">
        <f t="shared" si="692"/>
        <v>0</v>
      </c>
      <c r="CT979" s="223">
        <f t="shared" si="693"/>
        <v>0</v>
      </c>
      <c r="CU979" s="223">
        <f t="shared" si="694"/>
        <v>0</v>
      </c>
      <c r="CV979" s="155">
        <f t="shared" si="710"/>
        <v>0</v>
      </c>
      <c r="CW979" s="165"/>
      <c r="CX979" s="215">
        <f t="shared" si="711"/>
        <v>0</v>
      </c>
      <c r="CY979" s="215">
        <f t="shared" si="695"/>
        <v>0</v>
      </c>
      <c r="CZ979" s="215">
        <f t="shared" si="696"/>
        <v>0</v>
      </c>
      <c r="DA979" s="215">
        <f t="shared" si="697"/>
        <v>0</v>
      </c>
      <c r="DB979" s="215">
        <f t="shared" si="698"/>
        <v>0</v>
      </c>
      <c r="DC979" s="155">
        <f t="shared" si="712"/>
        <v>0</v>
      </c>
      <c r="DD979" s="165"/>
      <c r="DE979" s="188" t="b" cm="1">
        <f t="array" aca="1" ref="DE979" ca="1">OR($G979=Forecast_Capex_Input!$BF$8:$BF$10)</f>
        <v>0</v>
      </c>
      <c r="DF979" s="188" cm="1">
        <f t="array" aca="1" ref="DF979" ca="1">IFERROR(INDEX(Forecast_Capex_Input!BG$12:BG$286,$X979)
*(INDEX(Forecast_Capex_Input!$H$12:$H$286,$X979)=Repex),0)
*$DE979</f>
        <v>0</v>
      </c>
      <c r="DG979" s="188" cm="1">
        <f t="array" aca="1" ref="DG979" ca="1">IFERROR(INDEX(Forecast_Capex_Input!BH$12:BH$286,$X979)
*(INDEX(Forecast_Capex_Input!$H$12:$H$286,$X979)=Repex),0)
*$DE979</f>
        <v>0</v>
      </c>
      <c r="DH979" s="188" cm="1">
        <f t="array" aca="1" ref="DH979" ca="1">IFERROR(INDEX(Forecast_Capex_Input!BI$12:BI$286,$X979)
*(INDEX(Forecast_Capex_Input!$H$12:$H$286,$X979)=Repex),0)
*$DE979</f>
        <v>0</v>
      </c>
      <c r="DI979" s="188" cm="1">
        <f t="array" aca="1" ref="DI979" ca="1">IFERROR(INDEX(Forecast_Capex_Input!BJ$12:BJ$286,$X979)
*(INDEX(Forecast_Capex_Input!$H$12:$H$286,$X979)=Repex),0)
*$DE979</f>
        <v>0</v>
      </c>
      <c r="DJ979" s="188" cm="1">
        <f t="array" aca="1" ref="DJ979" ca="1">IFERROR(INDEX(Forecast_Capex_Input!BK$12:BK$286,$X979)
*(INDEX(Forecast_Capex_Input!$H$12:$H$286,$X979)=Repex),0)
*$DE979</f>
        <v>0</v>
      </c>
      <c r="DK979" s="188" cm="1">
        <f t="array" aca="1" ref="DK979" ca="1">IFERROR(INDEX(Forecast_Capex_Input!BL$12:BL$286,$X979)
*(INDEX(Forecast_Capex_Input!$H$12:$H$286,$X979)=Repex),0)
*$DE979</f>
        <v>0</v>
      </c>
      <c r="DL979" s="165"/>
      <c r="DM979" s="188" t="b" cm="1">
        <f t="array" aca="1" ref="DM979" ca="1">OR($G979=Forecast_Capex_Input!$BN$8:$BN$9)</f>
        <v>0</v>
      </c>
      <c r="DN979" s="188" cm="1">
        <f t="array" aca="1" ref="DN979" ca="1">IFERROR(INDEX(Forecast_Capex_Input!BO$12:BO$286,$X979)
*(INDEX(Forecast_Capex_Input!$H$12:$H$286,$X979)=Repex),0)
*$DM979</f>
        <v>0</v>
      </c>
      <c r="DO979" s="188" cm="1">
        <f t="array" aca="1" ref="DO979" ca="1">IFERROR(INDEX(Forecast_Capex_Input!BP$12:BP$286,$X979)
*(INDEX(Forecast_Capex_Input!$H$12:$H$286,$X979)=Repex),0)
*$DM979</f>
        <v>0</v>
      </c>
      <c r="DP979" s="188" cm="1">
        <f t="array" aca="1" ref="DP979" ca="1">IFERROR(INDEX(Forecast_Capex_Input!BQ$12:BQ$286,$X979)
*(INDEX(Forecast_Capex_Input!$H$12:$H$286,$X979)=Repex),0)
*$DM979</f>
        <v>0</v>
      </c>
      <c r="DQ979" s="188" cm="1">
        <f t="array" aca="1" ref="DQ979" ca="1">IFERROR(INDEX(Forecast_Capex_Input!BR$12:BR$286,$X979)
*(INDEX(Forecast_Capex_Input!$H$12:$H$286,$X979)=Repex),0)
*$DM979</f>
        <v>0</v>
      </c>
      <c r="DR979" s="188" cm="1">
        <f t="array" aca="1" ref="DR979" ca="1">IFERROR(INDEX(Forecast_Capex_Input!BS$12:BS$286,$X979)
*(INDEX(Forecast_Capex_Input!$H$12:$H$286,$X979)=Repex),0)
*$DM979</f>
        <v>0</v>
      </c>
      <c r="DS979" s="165"/>
      <c r="DT979" s="188" t="b" cm="1">
        <f t="array" aca="1" ref="DT979" ca="1">OR($G979=Forecast_Capex_Input!$BU$8:$BU$10)</f>
        <v>0</v>
      </c>
      <c r="DU979" s="188" cm="1">
        <f t="array" aca="1" ref="DU979" ca="1">IFERROR(INDEX(Forecast_Capex_Input!BV$12:BV$286,$X979)
*(INDEX(Forecast_Capex_Input!$H$12:$H$286,$X979)=Repex),0)
*$DT979</f>
        <v>0</v>
      </c>
      <c r="DV979" s="188" cm="1">
        <f t="array" aca="1" ref="DV979" ca="1">IFERROR(INDEX(Forecast_Capex_Input!BW$12:BW$286,$X979)
*(INDEX(Forecast_Capex_Input!$H$12:$H$286,$X979)=Repex),0)
*$DT979</f>
        <v>0</v>
      </c>
      <c r="DW979" s="188" cm="1">
        <f t="array" aca="1" ref="DW979" ca="1">IFERROR(INDEX(Forecast_Capex_Input!BX$12:BX$286,$X979)
*(INDEX(Forecast_Capex_Input!$H$12:$H$286,$X979)=Repex),0)
*$DT979</f>
        <v>0</v>
      </c>
      <c r="DX979" s="188" cm="1">
        <f t="array" aca="1" ref="DX979" ca="1">IFERROR(INDEX(Forecast_Capex_Input!BY$12:BY$286,$X979)
*(INDEX(Forecast_Capex_Input!$H$12:$H$286,$X979)=Repex),0)
*$DT979</f>
        <v>0</v>
      </c>
      <c r="DY979" s="188" cm="1">
        <f t="array" aca="1" ref="DY979" ca="1">IFERROR(INDEX(Forecast_Capex_Input!BZ$12:BZ$286,$X979)
*(INDEX(Forecast_Capex_Input!$H$12:$H$286,$X979)=Repex),0)
*$DT979</f>
        <v>0</v>
      </c>
      <c r="DZ979" s="188" cm="1">
        <f t="array" aca="1" ref="DZ979" ca="1">IFERROR(INDEX(Forecast_Capex_Input!CA$12:CA$286,$X979)
*(INDEX(Forecast_Capex_Input!$H$12:$H$286,$X979)=Repex),0)
*$DT979</f>
        <v>0</v>
      </c>
      <c r="EA979" s="188" cm="1">
        <f t="array" aca="1" ref="EA979" ca="1">IFERROR(INDEX(Forecast_Capex_Input!CB$12:CB$286,$X979)
*(INDEX(Forecast_Capex_Input!$H$12:$H$286,$X979)=Repex),0)
*$DT979</f>
        <v>0</v>
      </c>
      <c r="EB979" s="188" cm="1">
        <f t="array" aca="1" ref="EB979" ca="1">IFERROR(INDEX(Forecast_Capex_Input!CC$12:CC$286,$X979)
*(INDEX(Forecast_Capex_Input!$H$12:$H$286,$X979)=Repex),0)
*$DT979</f>
        <v>0</v>
      </c>
      <c r="EC979" s="165"/>
      <c r="ED979" s="226" t="str">
        <f t="shared" si="699"/>
        <v>N/A</v>
      </c>
      <c r="EE979" s="174" t="s">
        <v>15</v>
      </c>
    </row>
    <row r="980" spans="3:135" x14ac:dyDescent="0.2">
      <c r="C980" s="174">
        <f t="shared" si="700"/>
        <v>970</v>
      </c>
      <c r="D980" s="167" t="str" cm="1">
        <f t="array" ref="D980">IFERROR(INDEX(Forecast_Capex_Input!$D$12:$D$286,$X980),NA)</f>
        <v>N/A</v>
      </c>
      <c r="E980" s="172" t="str" cm="1">
        <f t="array" ref="E980">IF($X980=NA,NA,INDEX(Forecast_Capex_Input!$E$12:$E$286,$X980))</f>
        <v>N/A</v>
      </c>
      <c r="F980" s="167" t="str" cm="1">
        <f t="array" aca="1" ref="F980" ca="1">IFERROR(INDEX(General!$E$25:$E$26,$Y980),NA)</f>
        <v>N/A</v>
      </c>
      <c r="G980" s="167" t="str" cm="1">
        <f t="array" aca="1" ref="G980" ca="1">IFERROR(INDEX(Forecast_Capex_Input!$AI$11:$BB$11,$AA980),NA)</f>
        <v>N/A</v>
      </c>
      <c r="H980" s="189" t="str" cm="1">
        <f t="array" aca="1" ref="H980" ca="1">IFERROR(INDEX(Forecast_Capex_Input!$AI$12:$BB$286,$X980,$AA980),NA)</f>
        <v>N/A</v>
      </c>
      <c r="I980" s="199" t="str" cm="1">
        <f t="array" ref="I980">IFERROR(INDEX(Forecast_Capex_Input!$F$12:$F$286,$X980),NA)</f>
        <v>N/A</v>
      </c>
      <c r="J980" s="199" t="str" cm="1">
        <f t="array" ref="J980">IFERROR(INDEX(Forecast_Capex_Input!G$12:G$286,$X980),NA)</f>
        <v>N/A</v>
      </c>
      <c r="K980" s="199" t="str" cm="1">
        <f t="array" ref="K980">IFERROR(INDEX(Forecast_Capex_Input!H$12:H$286,$X980),NA)</f>
        <v>N/A</v>
      </c>
      <c r="L980" s="199" t="str" cm="1">
        <f t="array" ref="L980">IFERROR(INDEX(Forecast_Capex_Input!I$12:I$286,$X980),NA)</f>
        <v>N/A</v>
      </c>
      <c r="M980" s="199" t="str" cm="1">
        <f t="array" ref="M980">IFERROR(INDEX(Forecast_Capex_Input!J$12:J$286,$X980),NA)</f>
        <v>N/A</v>
      </c>
      <c r="N980" s="199" t="str" cm="1">
        <f t="array" ref="N980">IFERROR(INDEX(Forecast_Capex_Input!K$12:K$286,$X980),NA)</f>
        <v>N/A</v>
      </c>
      <c r="O980" s="199" t="str" cm="1">
        <f t="array" ref="O980">IFERROR(INDEX(Forecast_Capex_Input!L$12:L$286,$X980),NA)</f>
        <v>N/A</v>
      </c>
      <c r="P980" s="199" t="str" cm="1">
        <f t="array" ref="P980">IFERROR(INDEX(Forecast_Capex_Input!M$12:M$286,$X980),NA)</f>
        <v>N/A</v>
      </c>
      <c r="Q980" s="172" t="str" cm="1">
        <f t="array" ref="Q980">IFERROR(INDEX(Forecast_Capex_Input!N$12:N$286,$X980),NA)</f>
        <v>N/A</v>
      </c>
      <c r="R980" s="265" cm="1">
        <f t="array" ref="R980">IFERROR(INDEX(Forecast_Capex_Input!O$12:O$286,$X980),0)</f>
        <v>0</v>
      </c>
      <c r="S980" s="172" cm="1">
        <f t="array" ref="S980">IFERROR(INDEX(Forecast_Capex_Input!P$12:P$286,$X980),0)</f>
        <v>0</v>
      </c>
      <c r="T980" s="199" t="str" cm="1">
        <f t="array" aca="1" ref="T980" ca="1">IFERROR(INDEX(General!$K$84:$K$103,$AA980),NA)</f>
        <v>N/A</v>
      </c>
      <c r="U980" s="188" cm="1">
        <f t="array" aca="1" ref="U980" ca="1">IFERROR(
IF($F980=General!$E$25,INDEX(Forecast_Capex_Input!S$12:S$286,$X980),
INDEX(Forecast_Capex_Input!T$12:T$286,$X980)),0)</f>
        <v>0</v>
      </c>
      <c r="V980" s="222" t="b">
        <f>IFERROR(INDEX(Overheads!$T$19:$T$26,MATCH($I980,Overheads!$E$19:$E$26,0)),FALSE)</f>
        <v>0</v>
      </c>
      <c r="W980" s="165"/>
      <c r="X980" s="174" t="str">
        <f>IFERROR(
IF(MATCH($C980,Forecast_Capex_Input!$CI$12:$CI$286,1)+1&gt;MAX(Forecast_Capex_Input!$C$12:$C$286),NA,
MATCH($C980,Forecast_Capex_Input!$CI$12:$CI$286,1)+1),1)</f>
        <v>N/A</v>
      </c>
      <c r="Y980" s="174" t="str" cm="1">
        <f t="array" aca="1" ref="Y980" ca="1">IFERROR(
IF(X979&lt;&gt;X980,1,
IF(COUNTIF(OFFSET(Y979,0,0,-INDEX(Forecast_Capex_Input!$CG$12:$CG$286,$X980)),Y979)=INDEX(Forecast_Capex_Input!$CG$12:$CG$286,$X980),Y979+1,Y979)),NA)</f>
        <v>N/A</v>
      </c>
      <c r="Z980" s="174" t="str" cm="1">
        <f t="array" ref="Z980">IFERROR($C980-IF($X980=1,1,INDEX(Forecast_Capex_Input!$CI$12:$CI$286,$X980-1))+1,NA)</f>
        <v>N/A</v>
      </c>
      <c r="AA980" s="174" t="str" cm="1">
        <f t="array" aca="1" ref="AA980" ca="1">IFERROR(IF(Y980=1,
INDEX(Forecast_Capex_Input!$AI$10:$BB$10,SMALL(IF(INDEX(Forecast_Capex_Input!$AI$12:$BB$286,$X980,0)&gt;0,COLUMN(Forecast_Capex_Input!$AI$10:$BB$10)-COLUMN(Forecast_Capex_Input!$AI$12)+1),ROWS(OFFSET(AA979,0,0,-$Z980)))),
OFFSET(AA979,-INDEX(Forecast_Capex_Input!$CG$12:$CG$286,$X980)+1,0)),NA)</f>
        <v>N/A</v>
      </c>
      <c r="AB980" s="174" t="str">
        <f t="shared" ca="1" si="669"/>
        <v>N/A</v>
      </c>
      <c r="AC980" s="222" t="b">
        <f t="shared" si="701"/>
        <v>0</v>
      </c>
      <c r="AD980" s="220" t="b">
        <v>0</v>
      </c>
      <c r="AE980" s="222" t="b">
        <f t="shared" si="670"/>
        <v>1</v>
      </c>
      <c r="AF980" s="165"/>
      <c r="AG980" s="215">
        <v>0</v>
      </c>
      <c r="AH980" s="215">
        <v>0</v>
      </c>
      <c r="AI980" s="215">
        <v>0</v>
      </c>
      <c r="AJ980" s="215">
        <v>0</v>
      </c>
      <c r="AK980" s="215">
        <v>0</v>
      </c>
      <c r="AL980" s="155">
        <v>0</v>
      </c>
      <c r="AM980" s="165"/>
      <c r="AN980" s="215" cm="1">
        <f t="array" aca="1" ref="AN980" ca="1">IFERROR(INDEX(General!O$33:O$34,$AB980)
*AG980,0)</f>
        <v>0</v>
      </c>
      <c r="AO980" s="215" cm="1">
        <f t="array" aca="1" ref="AO980" ca="1">IFERROR(INDEX(General!P$33:P$34,$AB980)
*AH980,0)</f>
        <v>0</v>
      </c>
      <c r="AP980" s="215" cm="1">
        <f t="array" aca="1" ref="AP980" ca="1">IFERROR(INDEX(General!Q$33:Q$34,$AB980)
*AI980,0)</f>
        <v>0</v>
      </c>
      <c r="AQ980" s="215" cm="1">
        <f t="array" aca="1" ref="AQ980" ca="1">IFERROR(INDEX(General!R$33:R$34,$AB980)
*AJ980,0)</f>
        <v>0</v>
      </c>
      <c r="AR980" s="215" cm="1">
        <f t="array" aca="1" ref="AR980" ca="1">IFERROR(INDEX(General!S$33:S$34,$AB980)
*AK980,0)</f>
        <v>0</v>
      </c>
      <c r="AS980" s="155">
        <f t="shared" ca="1" si="702"/>
        <v>0</v>
      </c>
      <c r="AT980" s="165"/>
      <c r="AU980" s="215">
        <f ca="1">IF($AE980=FALSE,AN980*Overheads!$R$24*$V980,
IFERROR(Overheads!$O$49*$V980*AN980,0)
+IFERROR(Overheads!Q$59*$V980*(AN980/Overheads!Q$68),0))</f>
        <v>0</v>
      </c>
      <c r="AV980" s="215">
        <f ca="1">IF($AE980=FALSE,AO980*Overheads!$R$24*$V980,
IFERROR(Overheads!$O$49*$V980*AO980,0)
+IFERROR(Overheads!R$59*$V980*(AO980/Overheads!R$68),0))</f>
        <v>0</v>
      </c>
      <c r="AW980" s="215">
        <f ca="1">IF($AE980=FALSE,AP980*Overheads!$R$24*$V980,
IFERROR(Overheads!$O$49*$V980*AP980,0)
+IFERROR(Overheads!S$59*$V980*(AP980/Overheads!S$68),0))</f>
        <v>0</v>
      </c>
      <c r="AX980" s="215">
        <f ca="1">IF($AE980=FALSE,AQ980*Overheads!$R$24*$V980,
IFERROR(Overheads!$O$49*$V980*AQ980,0)
+IFERROR(Overheads!T$59*$V980*(AQ980/Overheads!T$68),0))</f>
        <v>0</v>
      </c>
      <c r="AY980" s="215">
        <f ca="1">IF($AE980=FALSE,AR980*Overheads!$R$24*$V980,
IFERROR(Overheads!$O$49*$V980*AR980,0)
+IFERROR(Overheads!U$59*$V980*(AR980/Overheads!U$68),0))</f>
        <v>0</v>
      </c>
      <c r="AZ980" s="155">
        <f t="shared" ca="1" si="703"/>
        <v>0</v>
      </c>
      <c r="BA980" s="165"/>
      <c r="BB980" s="215">
        <f ca="1">IF($AE980=FALSE,AN980*Overheads!$S$25,
IFERROR(Overheads!$O$50*AN980,0)
+IFERROR(Overheads!Q$60*(AN980/Overheads!Q$66),0))</f>
        <v>0</v>
      </c>
      <c r="BC980" s="215">
        <f ca="1">IF($AE980=FALSE,AO980*Overheads!$S$25,
IFERROR(Overheads!$O$50*AO980,0)
+IFERROR(Overheads!R$60*(AO980/Overheads!R$66),0))</f>
        <v>0</v>
      </c>
      <c r="BD980" s="215">
        <f ca="1">IF($AE980=FALSE,AP980*Overheads!$S$25,
IFERROR(Overheads!$O$50*AP980,0)
+IFERROR(Overheads!S$60*(AP980/Overheads!S$66),0))</f>
        <v>0</v>
      </c>
      <c r="BE980" s="215">
        <f ca="1">IF($AE980=FALSE,AQ980*Overheads!$S$25,
IFERROR(Overheads!$O$50*AQ980,0)
+IFERROR(Overheads!T$60*(AQ980/Overheads!T$66),0))</f>
        <v>0</v>
      </c>
      <c r="BF980" s="215">
        <f ca="1">IF($AE980=FALSE,AR980*Overheads!$S$25,
IFERROR(Overheads!$O$50*AR980,0)
+IFERROR(Overheads!U$60*(AR980/Overheads!U$66),0))</f>
        <v>0</v>
      </c>
      <c r="BG980" s="155">
        <f t="shared" ca="1" si="704"/>
        <v>0</v>
      </c>
      <c r="BH980" s="165"/>
      <c r="BI980" s="215">
        <f t="shared" ca="1" si="705"/>
        <v>0</v>
      </c>
      <c r="BJ980" s="215">
        <f t="shared" ca="1" si="671"/>
        <v>0</v>
      </c>
      <c r="BK980" s="215">
        <f t="shared" ca="1" si="672"/>
        <v>0</v>
      </c>
      <c r="BL980" s="215">
        <f t="shared" ca="1" si="673"/>
        <v>0</v>
      </c>
      <c r="BM980" s="215">
        <f t="shared" ca="1" si="674"/>
        <v>0</v>
      </c>
      <c r="BN980" s="155">
        <f t="shared" ca="1" si="706"/>
        <v>0</v>
      </c>
      <c r="BO980" s="165"/>
      <c r="BP980" s="187" cm="1">
        <f t="array" ref="BP980">IFERROR(IF($X980=$X979,BP979,INDEX(Forecast_Capex_Input!AC$12:AC$286,$X980)),0)</f>
        <v>0</v>
      </c>
      <c r="BQ980" s="187" cm="1">
        <f t="array" ref="BQ980">IFERROR(IF($X980=$X979,BQ979,INDEX(Forecast_Capex_Input!AD$12:AD$286,$X980)),0)</f>
        <v>0</v>
      </c>
      <c r="BR980" s="187" cm="1">
        <f t="array" ref="BR980">IFERROR(IF($X980=$X979,BR979,INDEX(Forecast_Capex_Input!AE$12:AE$286,$X980)),0)</f>
        <v>0</v>
      </c>
      <c r="BS980" s="187" cm="1">
        <f t="array" ref="BS980">IFERROR(IF($X980=$X979,BS979,INDEX(Forecast_Capex_Input!AF$12:AF$286,$X980)),0)</f>
        <v>0</v>
      </c>
      <c r="BT980" s="187" cm="1">
        <f t="array" ref="BT980">IFERROR(IF($X980=$X979,BT979,INDEX(Forecast_Capex_Input!AG$12:AG$286,$X980)),0)</f>
        <v>0</v>
      </c>
      <c r="BU980" s="165"/>
      <c r="BV980" s="215">
        <f t="shared" si="675"/>
        <v>0</v>
      </c>
      <c r="BW980" s="215">
        <f t="shared" si="676"/>
        <v>0</v>
      </c>
      <c r="BX980" s="215">
        <f t="shared" si="677"/>
        <v>0</v>
      </c>
      <c r="BY980" s="215">
        <f t="shared" si="678"/>
        <v>0</v>
      </c>
      <c r="BZ980" s="215">
        <f t="shared" si="679"/>
        <v>0</v>
      </c>
      <c r="CA980" s="155">
        <f t="shared" si="707"/>
        <v>0</v>
      </c>
      <c r="CB980" s="165"/>
      <c r="CC980" s="215">
        <f t="shared" si="680"/>
        <v>0</v>
      </c>
      <c r="CD980" s="215">
        <f t="shared" si="681"/>
        <v>0</v>
      </c>
      <c r="CE980" s="215">
        <f t="shared" si="682"/>
        <v>0</v>
      </c>
      <c r="CF980" s="215">
        <f t="shared" si="683"/>
        <v>0</v>
      </c>
      <c r="CG980" s="215">
        <f t="shared" si="684"/>
        <v>0</v>
      </c>
      <c r="CH980" s="155">
        <f t="shared" si="708"/>
        <v>0</v>
      </c>
      <c r="CI980" s="165"/>
      <c r="CJ980" s="215">
        <f t="shared" si="685"/>
        <v>0</v>
      </c>
      <c r="CK980" s="215">
        <f t="shared" si="686"/>
        <v>0</v>
      </c>
      <c r="CL980" s="215">
        <f t="shared" si="687"/>
        <v>0</v>
      </c>
      <c r="CM980" s="215">
        <f t="shared" si="688"/>
        <v>0</v>
      </c>
      <c r="CN980" s="215">
        <f t="shared" si="689"/>
        <v>0</v>
      </c>
      <c r="CO980" s="155">
        <f t="shared" si="709"/>
        <v>0</v>
      </c>
      <c r="CP980" s="165"/>
      <c r="CQ980" s="223">
        <f t="shared" si="690"/>
        <v>0</v>
      </c>
      <c r="CR980" s="223">
        <f t="shared" si="691"/>
        <v>0</v>
      </c>
      <c r="CS980" s="223">
        <f t="shared" si="692"/>
        <v>0</v>
      </c>
      <c r="CT980" s="223">
        <f t="shared" si="693"/>
        <v>0</v>
      </c>
      <c r="CU980" s="223">
        <f t="shared" si="694"/>
        <v>0</v>
      </c>
      <c r="CV980" s="155">
        <f t="shared" si="710"/>
        <v>0</v>
      </c>
      <c r="CW980" s="165"/>
      <c r="CX980" s="215">
        <f t="shared" si="711"/>
        <v>0</v>
      </c>
      <c r="CY980" s="215">
        <f t="shared" si="695"/>
        <v>0</v>
      </c>
      <c r="CZ980" s="215">
        <f t="shared" si="696"/>
        <v>0</v>
      </c>
      <c r="DA980" s="215">
        <f t="shared" si="697"/>
        <v>0</v>
      </c>
      <c r="DB980" s="215">
        <f t="shared" si="698"/>
        <v>0</v>
      </c>
      <c r="DC980" s="155">
        <f t="shared" si="712"/>
        <v>0</v>
      </c>
      <c r="DD980" s="165"/>
      <c r="DE980" s="188" t="b" cm="1">
        <f t="array" aca="1" ref="DE980" ca="1">OR($G980=Forecast_Capex_Input!$BF$8:$BF$10)</f>
        <v>0</v>
      </c>
      <c r="DF980" s="188" cm="1">
        <f t="array" aca="1" ref="DF980" ca="1">IFERROR(INDEX(Forecast_Capex_Input!BG$12:BG$286,$X980)
*(INDEX(Forecast_Capex_Input!$H$12:$H$286,$X980)=Repex),0)
*$DE980</f>
        <v>0</v>
      </c>
      <c r="DG980" s="188" cm="1">
        <f t="array" aca="1" ref="DG980" ca="1">IFERROR(INDEX(Forecast_Capex_Input!BH$12:BH$286,$X980)
*(INDEX(Forecast_Capex_Input!$H$12:$H$286,$X980)=Repex),0)
*$DE980</f>
        <v>0</v>
      </c>
      <c r="DH980" s="188" cm="1">
        <f t="array" aca="1" ref="DH980" ca="1">IFERROR(INDEX(Forecast_Capex_Input!BI$12:BI$286,$X980)
*(INDEX(Forecast_Capex_Input!$H$12:$H$286,$X980)=Repex),0)
*$DE980</f>
        <v>0</v>
      </c>
      <c r="DI980" s="188" cm="1">
        <f t="array" aca="1" ref="DI980" ca="1">IFERROR(INDEX(Forecast_Capex_Input!BJ$12:BJ$286,$X980)
*(INDEX(Forecast_Capex_Input!$H$12:$H$286,$X980)=Repex),0)
*$DE980</f>
        <v>0</v>
      </c>
      <c r="DJ980" s="188" cm="1">
        <f t="array" aca="1" ref="DJ980" ca="1">IFERROR(INDEX(Forecast_Capex_Input!BK$12:BK$286,$X980)
*(INDEX(Forecast_Capex_Input!$H$12:$H$286,$X980)=Repex),0)
*$DE980</f>
        <v>0</v>
      </c>
      <c r="DK980" s="188" cm="1">
        <f t="array" aca="1" ref="DK980" ca="1">IFERROR(INDEX(Forecast_Capex_Input!BL$12:BL$286,$X980)
*(INDEX(Forecast_Capex_Input!$H$12:$H$286,$X980)=Repex),0)
*$DE980</f>
        <v>0</v>
      </c>
      <c r="DL980" s="165"/>
      <c r="DM980" s="188" t="b" cm="1">
        <f t="array" aca="1" ref="DM980" ca="1">OR($G980=Forecast_Capex_Input!$BN$8:$BN$9)</f>
        <v>0</v>
      </c>
      <c r="DN980" s="188" cm="1">
        <f t="array" aca="1" ref="DN980" ca="1">IFERROR(INDEX(Forecast_Capex_Input!BO$12:BO$286,$X980)
*(INDEX(Forecast_Capex_Input!$H$12:$H$286,$X980)=Repex),0)
*$DM980</f>
        <v>0</v>
      </c>
      <c r="DO980" s="188" cm="1">
        <f t="array" aca="1" ref="DO980" ca="1">IFERROR(INDEX(Forecast_Capex_Input!BP$12:BP$286,$X980)
*(INDEX(Forecast_Capex_Input!$H$12:$H$286,$X980)=Repex),0)
*$DM980</f>
        <v>0</v>
      </c>
      <c r="DP980" s="188" cm="1">
        <f t="array" aca="1" ref="DP980" ca="1">IFERROR(INDEX(Forecast_Capex_Input!BQ$12:BQ$286,$X980)
*(INDEX(Forecast_Capex_Input!$H$12:$H$286,$X980)=Repex),0)
*$DM980</f>
        <v>0</v>
      </c>
      <c r="DQ980" s="188" cm="1">
        <f t="array" aca="1" ref="DQ980" ca="1">IFERROR(INDEX(Forecast_Capex_Input!BR$12:BR$286,$X980)
*(INDEX(Forecast_Capex_Input!$H$12:$H$286,$X980)=Repex),0)
*$DM980</f>
        <v>0</v>
      </c>
      <c r="DR980" s="188" cm="1">
        <f t="array" aca="1" ref="DR980" ca="1">IFERROR(INDEX(Forecast_Capex_Input!BS$12:BS$286,$X980)
*(INDEX(Forecast_Capex_Input!$H$12:$H$286,$X980)=Repex),0)
*$DM980</f>
        <v>0</v>
      </c>
      <c r="DS980" s="165"/>
      <c r="DT980" s="188" t="b" cm="1">
        <f t="array" aca="1" ref="DT980" ca="1">OR($G980=Forecast_Capex_Input!$BU$8:$BU$10)</f>
        <v>0</v>
      </c>
      <c r="DU980" s="188" cm="1">
        <f t="array" aca="1" ref="DU980" ca="1">IFERROR(INDEX(Forecast_Capex_Input!BV$12:BV$286,$X980)
*(INDEX(Forecast_Capex_Input!$H$12:$H$286,$X980)=Repex),0)
*$DT980</f>
        <v>0</v>
      </c>
      <c r="DV980" s="188" cm="1">
        <f t="array" aca="1" ref="DV980" ca="1">IFERROR(INDEX(Forecast_Capex_Input!BW$12:BW$286,$X980)
*(INDEX(Forecast_Capex_Input!$H$12:$H$286,$X980)=Repex),0)
*$DT980</f>
        <v>0</v>
      </c>
      <c r="DW980" s="188" cm="1">
        <f t="array" aca="1" ref="DW980" ca="1">IFERROR(INDEX(Forecast_Capex_Input!BX$12:BX$286,$X980)
*(INDEX(Forecast_Capex_Input!$H$12:$H$286,$X980)=Repex),0)
*$DT980</f>
        <v>0</v>
      </c>
      <c r="DX980" s="188" cm="1">
        <f t="array" aca="1" ref="DX980" ca="1">IFERROR(INDEX(Forecast_Capex_Input!BY$12:BY$286,$X980)
*(INDEX(Forecast_Capex_Input!$H$12:$H$286,$X980)=Repex),0)
*$DT980</f>
        <v>0</v>
      </c>
      <c r="DY980" s="188" cm="1">
        <f t="array" aca="1" ref="DY980" ca="1">IFERROR(INDEX(Forecast_Capex_Input!BZ$12:BZ$286,$X980)
*(INDEX(Forecast_Capex_Input!$H$12:$H$286,$X980)=Repex),0)
*$DT980</f>
        <v>0</v>
      </c>
      <c r="DZ980" s="188" cm="1">
        <f t="array" aca="1" ref="DZ980" ca="1">IFERROR(INDEX(Forecast_Capex_Input!CA$12:CA$286,$X980)
*(INDEX(Forecast_Capex_Input!$H$12:$H$286,$X980)=Repex),0)
*$DT980</f>
        <v>0</v>
      </c>
      <c r="EA980" s="188" cm="1">
        <f t="array" aca="1" ref="EA980" ca="1">IFERROR(INDEX(Forecast_Capex_Input!CB$12:CB$286,$X980)
*(INDEX(Forecast_Capex_Input!$H$12:$H$286,$X980)=Repex),0)
*$DT980</f>
        <v>0</v>
      </c>
      <c r="EB980" s="188" cm="1">
        <f t="array" aca="1" ref="EB980" ca="1">IFERROR(INDEX(Forecast_Capex_Input!CC$12:CC$286,$X980)
*(INDEX(Forecast_Capex_Input!$H$12:$H$286,$X980)=Repex),0)
*$DT980</f>
        <v>0</v>
      </c>
      <c r="EC980" s="165"/>
      <c r="ED980" s="226" t="str">
        <f t="shared" si="699"/>
        <v>N/A</v>
      </c>
      <c r="EE980" s="174" t="s">
        <v>15</v>
      </c>
    </row>
    <row r="981" spans="3:135" x14ac:dyDescent="0.2">
      <c r="C981" s="174">
        <f t="shared" si="700"/>
        <v>971</v>
      </c>
      <c r="D981" s="167" t="str" cm="1">
        <f t="array" ref="D981">IFERROR(INDEX(Forecast_Capex_Input!$D$12:$D$286,$X981),NA)</f>
        <v>N/A</v>
      </c>
      <c r="E981" s="172" t="str" cm="1">
        <f t="array" ref="E981">IF($X981=NA,NA,INDEX(Forecast_Capex_Input!$E$12:$E$286,$X981))</f>
        <v>N/A</v>
      </c>
      <c r="F981" s="167" t="str" cm="1">
        <f t="array" aca="1" ref="F981" ca="1">IFERROR(INDEX(General!$E$25:$E$26,$Y981),NA)</f>
        <v>N/A</v>
      </c>
      <c r="G981" s="167" t="str" cm="1">
        <f t="array" aca="1" ref="G981" ca="1">IFERROR(INDEX(Forecast_Capex_Input!$AI$11:$BB$11,$AA981),NA)</f>
        <v>N/A</v>
      </c>
      <c r="H981" s="189" t="str" cm="1">
        <f t="array" aca="1" ref="H981" ca="1">IFERROR(INDEX(Forecast_Capex_Input!$AI$12:$BB$286,$X981,$AA981),NA)</f>
        <v>N/A</v>
      </c>
      <c r="I981" s="199" t="str" cm="1">
        <f t="array" ref="I981">IFERROR(INDEX(Forecast_Capex_Input!$F$12:$F$286,$X981),NA)</f>
        <v>N/A</v>
      </c>
      <c r="J981" s="199" t="str" cm="1">
        <f t="array" ref="J981">IFERROR(INDEX(Forecast_Capex_Input!G$12:G$286,$X981),NA)</f>
        <v>N/A</v>
      </c>
      <c r="K981" s="199" t="str" cm="1">
        <f t="array" ref="K981">IFERROR(INDEX(Forecast_Capex_Input!H$12:H$286,$X981),NA)</f>
        <v>N/A</v>
      </c>
      <c r="L981" s="199" t="str" cm="1">
        <f t="array" ref="L981">IFERROR(INDEX(Forecast_Capex_Input!I$12:I$286,$X981),NA)</f>
        <v>N/A</v>
      </c>
      <c r="M981" s="199" t="str" cm="1">
        <f t="array" ref="M981">IFERROR(INDEX(Forecast_Capex_Input!J$12:J$286,$X981),NA)</f>
        <v>N/A</v>
      </c>
      <c r="N981" s="199" t="str" cm="1">
        <f t="array" ref="N981">IFERROR(INDEX(Forecast_Capex_Input!K$12:K$286,$X981),NA)</f>
        <v>N/A</v>
      </c>
      <c r="O981" s="199" t="str" cm="1">
        <f t="array" ref="O981">IFERROR(INDEX(Forecast_Capex_Input!L$12:L$286,$X981),NA)</f>
        <v>N/A</v>
      </c>
      <c r="P981" s="199" t="str" cm="1">
        <f t="array" ref="P981">IFERROR(INDEX(Forecast_Capex_Input!M$12:M$286,$X981),NA)</f>
        <v>N/A</v>
      </c>
      <c r="Q981" s="172" t="str" cm="1">
        <f t="array" ref="Q981">IFERROR(INDEX(Forecast_Capex_Input!N$12:N$286,$X981),NA)</f>
        <v>N/A</v>
      </c>
      <c r="R981" s="265" cm="1">
        <f t="array" ref="R981">IFERROR(INDEX(Forecast_Capex_Input!O$12:O$286,$X981),0)</f>
        <v>0</v>
      </c>
      <c r="S981" s="172" cm="1">
        <f t="array" ref="S981">IFERROR(INDEX(Forecast_Capex_Input!P$12:P$286,$X981),0)</f>
        <v>0</v>
      </c>
      <c r="T981" s="199" t="str" cm="1">
        <f t="array" aca="1" ref="T981" ca="1">IFERROR(INDEX(General!$K$84:$K$103,$AA981),NA)</f>
        <v>N/A</v>
      </c>
      <c r="U981" s="188" cm="1">
        <f t="array" aca="1" ref="U981" ca="1">IFERROR(
IF($F981=General!$E$25,INDEX(Forecast_Capex_Input!S$12:S$286,$X981),
INDEX(Forecast_Capex_Input!T$12:T$286,$X981)),0)</f>
        <v>0</v>
      </c>
      <c r="V981" s="222" t="b">
        <f>IFERROR(INDEX(Overheads!$T$19:$T$26,MATCH($I981,Overheads!$E$19:$E$26,0)),FALSE)</f>
        <v>0</v>
      </c>
      <c r="W981" s="165"/>
      <c r="X981" s="174" t="str">
        <f>IFERROR(
IF(MATCH($C981,Forecast_Capex_Input!$CI$12:$CI$286,1)+1&gt;MAX(Forecast_Capex_Input!$C$12:$C$286),NA,
MATCH($C981,Forecast_Capex_Input!$CI$12:$CI$286,1)+1),1)</f>
        <v>N/A</v>
      </c>
      <c r="Y981" s="174" t="str" cm="1">
        <f t="array" aca="1" ref="Y981" ca="1">IFERROR(
IF(X980&lt;&gt;X981,1,
IF(COUNTIF(OFFSET(Y980,0,0,-INDEX(Forecast_Capex_Input!$CG$12:$CG$286,$X981)),Y980)=INDEX(Forecast_Capex_Input!$CG$12:$CG$286,$X981),Y980+1,Y980)),NA)</f>
        <v>N/A</v>
      </c>
      <c r="Z981" s="174" t="str" cm="1">
        <f t="array" ref="Z981">IFERROR($C981-IF($X981=1,1,INDEX(Forecast_Capex_Input!$CI$12:$CI$286,$X981-1))+1,NA)</f>
        <v>N/A</v>
      </c>
      <c r="AA981" s="174" t="str" cm="1">
        <f t="array" aca="1" ref="AA981" ca="1">IFERROR(IF(Y981=1,
INDEX(Forecast_Capex_Input!$AI$10:$BB$10,SMALL(IF(INDEX(Forecast_Capex_Input!$AI$12:$BB$286,$X981,0)&gt;0,COLUMN(Forecast_Capex_Input!$AI$10:$BB$10)-COLUMN(Forecast_Capex_Input!$AI$12)+1),ROWS(OFFSET(AA980,0,0,-$Z981)))),
OFFSET(AA980,-INDEX(Forecast_Capex_Input!$CG$12:$CG$286,$X981)+1,0)),NA)</f>
        <v>N/A</v>
      </c>
      <c r="AB981" s="174" t="str">
        <f t="shared" ca="1" si="669"/>
        <v>N/A</v>
      </c>
      <c r="AC981" s="222" t="b">
        <f t="shared" si="701"/>
        <v>0</v>
      </c>
      <c r="AD981" s="220" t="b">
        <v>0</v>
      </c>
      <c r="AE981" s="222" t="b">
        <f t="shared" si="670"/>
        <v>1</v>
      </c>
      <c r="AF981" s="165"/>
      <c r="AG981" s="215">
        <v>0</v>
      </c>
      <c r="AH981" s="215">
        <v>0</v>
      </c>
      <c r="AI981" s="215">
        <v>0</v>
      </c>
      <c r="AJ981" s="215">
        <v>0</v>
      </c>
      <c r="AK981" s="215">
        <v>0</v>
      </c>
      <c r="AL981" s="155">
        <v>0</v>
      </c>
      <c r="AM981" s="165"/>
      <c r="AN981" s="215" cm="1">
        <f t="array" aca="1" ref="AN981" ca="1">IFERROR(INDEX(General!O$33:O$34,$AB981)
*AG981,0)</f>
        <v>0</v>
      </c>
      <c r="AO981" s="215" cm="1">
        <f t="array" aca="1" ref="AO981" ca="1">IFERROR(INDEX(General!P$33:P$34,$AB981)
*AH981,0)</f>
        <v>0</v>
      </c>
      <c r="AP981" s="215" cm="1">
        <f t="array" aca="1" ref="AP981" ca="1">IFERROR(INDEX(General!Q$33:Q$34,$AB981)
*AI981,0)</f>
        <v>0</v>
      </c>
      <c r="AQ981" s="215" cm="1">
        <f t="array" aca="1" ref="AQ981" ca="1">IFERROR(INDEX(General!R$33:R$34,$AB981)
*AJ981,0)</f>
        <v>0</v>
      </c>
      <c r="AR981" s="215" cm="1">
        <f t="array" aca="1" ref="AR981" ca="1">IFERROR(INDEX(General!S$33:S$34,$AB981)
*AK981,0)</f>
        <v>0</v>
      </c>
      <c r="AS981" s="155">
        <f t="shared" ca="1" si="702"/>
        <v>0</v>
      </c>
      <c r="AT981" s="165"/>
      <c r="AU981" s="215">
        <f ca="1">IF($AE981=FALSE,AN981*Overheads!$R$24*$V981,
IFERROR(Overheads!$O$49*$V981*AN981,0)
+IFERROR(Overheads!Q$59*$V981*(AN981/Overheads!Q$68),0))</f>
        <v>0</v>
      </c>
      <c r="AV981" s="215">
        <f ca="1">IF($AE981=FALSE,AO981*Overheads!$R$24*$V981,
IFERROR(Overheads!$O$49*$V981*AO981,0)
+IFERROR(Overheads!R$59*$V981*(AO981/Overheads!R$68),0))</f>
        <v>0</v>
      </c>
      <c r="AW981" s="215">
        <f ca="1">IF($AE981=FALSE,AP981*Overheads!$R$24*$V981,
IFERROR(Overheads!$O$49*$V981*AP981,0)
+IFERROR(Overheads!S$59*$V981*(AP981/Overheads!S$68),0))</f>
        <v>0</v>
      </c>
      <c r="AX981" s="215">
        <f ca="1">IF($AE981=FALSE,AQ981*Overheads!$R$24*$V981,
IFERROR(Overheads!$O$49*$V981*AQ981,0)
+IFERROR(Overheads!T$59*$V981*(AQ981/Overheads!T$68),0))</f>
        <v>0</v>
      </c>
      <c r="AY981" s="215">
        <f ca="1">IF($AE981=FALSE,AR981*Overheads!$R$24*$V981,
IFERROR(Overheads!$O$49*$V981*AR981,0)
+IFERROR(Overheads!U$59*$V981*(AR981/Overheads!U$68),0))</f>
        <v>0</v>
      </c>
      <c r="AZ981" s="155">
        <f t="shared" ca="1" si="703"/>
        <v>0</v>
      </c>
      <c r="BA981" s="165"/>
      <c r="BB981" s="215">
        <f ca="1">IF($AE981=FALSE,AN981*Overheads!$S$25,
IFERROR(Overheads!$O$50*AN981,0)
+IFERROR(Overheads!Q$60*(AN981/Overheads!Q$66),0))</f>
        <v>0</v>
      </c>
      <c r="BC981" s="215">
        <f ca="1">IF($AE981=FALSE,AO981*Overheads!$S$25,
IFERROR(Overheads!$O$50*AO981,0)
+IFERROR(Overheads!R$60*(AO981/Overheads!R$66),0))</f>
        <v>0</v>
      </c>
      <c r="BD981" s="215">
        <f ca="1">IF($AE981=FALSE,AP981*Overheads!$S$25,
IFERROR(Overheads!$O$50*AP981,0)
+IFERROR(Overheads!S$60*(AP981/Overheads!S$66),0))</f>
        <v>0</v>
      </c>
      <c r="BE981" s="215">
        <f ca="1">IF($AE981=FALSE,AQ981*Overheads!$S$25,
IFERROR(Overheads!$O$50*AQ981,0)
+IFERROR(Overheads!T$60*(AQ981/Overheads!T$66),0))</f>
        <v>0</v>
      </c>
      <c r="BF981" s="215">
        <f ca="1">IF($AE981=FALSE,AR981*Overheads!$S$25,
IFERROR(Overheads!$O$50*AR981,0)
+IFERROR(Overheads!U$60*(AR981/Overheads!U$66),0))</f>
        <v>0</v>
      </c>
      <c r="BG981" s="155">
        <f t="shared" ca="1" si="704"/>
        <v>0</v>
      </c>
      <c r="BH981" s="165"/>
      <c r="BI981" s="215">
        <f t="shared" ca="1" si="705"/>
        <v>0</v>
      </c>
      <c r="BJ981" s="215">
        <f t="shared" ca="1" si="671"/>
        <v>0</v>
      </c>
      <c r="BK981" s="215">
        <f t="shared" ca="1" si="672"/>
        <v>0</v>
      </c>
      <c r="BL981" s="215">
        <f t="shared" ca="1" si="673"/>
        <v>0</v>
      </c>
      <c r="BM981" s="215">
        <f t="shared" ca="1" si="674"/>
        <v>0</v>
      </c>
      <c r="BN981" s="155">
        <f t="shared" ca="1" si="706"/>
        <v>0</v>
      </c>
      <c r="BO981" s="165"/>
      <c r="BP981" s="187" cm="1">
        <f t="array" ref="BP981">IFERROR(IF($X981=$X980,BP980,INDEX(Forecast_Capex_Input!AC$12:AC$286,$X981)),0)</f>
        <v>0</v>
      </c>
      <c r="BQ981" s="187" cm="1">
        <f t="array" ref="BQ981">IFERROR(IF($X981=$X980,BQ980,INDEX(Forecast_Capex_Input!AD$12:AD$286,$X981)),0)</f>
        <v>0</v>
      </c>
      <c r="BR981" s="187" cm="1">
        <f t="array" ref="BR981">IFERROR(IF($X981=$X980,BR980,INDEX(Forecast_Capex_Input!AE$12:AE$286,$X981)),0)</f>
        <v>0</v>
      </c>
      <c r="BS981" s="187" cm="1">
        <f t="array" ref="BS981">IFERROR(IF($X981=$X980,BS980,INDEX(Forecast_Capex_Input!AF$12:AF$286,$X981)),0)</f>
        <v>0</v>
      </c>
      <c r="BT981" s="187" cm="1">
        <f t="array" ref="BT981">IFERROR(IF($X981=$X980,BT980,INDEX(Forecast_Capex_Input!AG$12:AG$286,$X981)),0)</f>
        <v>0</v>
      </c>
      <c r="BU981" s="165"/>
      <c r="BV981" s="215">
        <f t="shared" si="675"/>
        <v>0</v>
      </c>
      <c r="BW981" s="215">
        <f t="shared" si="676"/>
        <v>0</v>
      </c>
      <c r="BX981" s="215">
        <f t="shared" si="677"/>
        <v>0</v>
      </c>
      <c r="BY981" s="215">
        <f t="shared" si="678"/>
        <v>0</v>
      </c>
      <c r="BZ981" s="215">
        <f t="shared" si="679"/>
        <v>0</v>
      </c>
      <c r="CA981" s="155">
        <f t="shared" si="707"/>
        <v>0</v>
      </c>
      <c r="CB981" s="165"/>
      <c r="CC981" s="215">
        <f t="shared" si="680"/>
        <v>0</v>
      </c>
      <c r="CD981" s="215">
        <f t="shared" si="681"/>
        <v>0</v>
      </c>
      <c r="CE981" s="215">
        <f t="shared" si="682"/>
        <v>0</v>
      </c>
      <c r="CF981" s="215">
        <f t="shared" si="683"/>
        <v>0</v>
      </c>
      <c r="CG981" s="215">
        <f t="shared" si="684"/>
        <v>0</v>
      </c>
      <c r="CH981" s="155">
        <f t="shared" si="708"/>
        <v>0</v>
      </c>
      <c r="CI981" s="165"/>
      <c r="CJ981" s="215">
        <f t="shared" si="685"/>
        <v>0</v>
      </c>
      <c r="CK981" s="215">
        <f t="shared" si="686"/>
        <v>0</v>
      </c>
      <c r="CL981" s="215">
        <f t="shared" si="687"/>
        <v>0</v>
      </c>
      <c r="CM981" s="215">
        <f t="shared" si="688"/>
        <v>0</v>
      </c>
      <c r="CN981" s="215">
        <f t="shared" si="689"/>
        <v>0</v>
      </c>
      <c r="CO981" s="155">
        <f t="shared" si="709"/>
        <v>0</v>
      </c>
      <c r="CP981" s="165"/>
      <c r="CQ981" s="223">
        <f t="shared" si="690"/>
        <v>0</v>
      </c>
      <c r="CR981" s="223">
        <f t="shared" si="691"/>
        <v>0</v>
      </c>
      <c r="CS981" s="223">
        <f t="shared" si="692"/>
        <v>0</v>
      </c>
      <c r="CT981" s="223">
        <f t="shared" si="693"/>
        <v>0</v>
      </c>
      <c r="CU981" s="223">
        <f t="shared" si="694"/>
        <v>0</v>
      </c>
      <c r="CV981" s="155">
        <f t="shared" si="710"/>
        <v>0</v>
      </c>
      <c r="CW981" s="165"/>
      <c r="CX981" s="215">
        <f t="shared" si="711"/>
        <v>0</v>
      </c>
      <c r="CY981" s="215">
        <f t="shared" si="695"/>
        <v>0</v>
      </c>
      <c r="CZ981" s="215">
        <f t="shared" si="696"/>
        <v>0</v>
      </c>
      <c r="DA981" s="215">
        <f t="shared" si="697"/>
        <v>0</v>
      </c>
      <c r="DB981" s="215">
        <f t="shared" si="698"/>
        <v>0</v>
      </c>
      <c r="DC981" s="155">
        <f t="shared" si="712"/>
        <v>0</v>
      </c>
      <c r="DD981" s="165"/>
      <c r="DE981" s="188" t="b" cm="1">
        <f t="array" aca="1" ref="DE981" ca="1">OR($G981=Forecast_Capex_Input!$BF$8:$BF$10)</f>
        <v>0</v>
      </c>
      <c r="DF981" s="188" cm="1">
        <f t="array" aca="1" ref="DF981" ca="1">IFERROR(INDEX(Forecast_Capex_Input!BG$12:BG$286,$X981)
*(INDEX(Forecast_Capex_Input!$H$12:$H$286,$X981)=Repex),0)
*$DE981</f>
        <v>0</v>
      </c>
      <c r="DG981" s="188" cm="1">
        <f t="array" aca="1" ref="DG981" ca="1">IFERROR(INDEX(Forecast_Capex_Input!BH$12:BH$286,$X981)
*(INDEX(Forecast_Capex_Input!$H$12:$H$286,$X981)=Repex),0)
*$DE981</f>
        <v>0</v>
      </c>
      <c r="DH981" s="188" cm="1">
        <f t="array" aca="1" ref="DH981" ca="1">IFERROR(INDEX(Forecast_Capex_Input!BI$12:BI$286,$X981)
*(INDEX(Forecast_Capex_Input!$H$12:$H$286,$X981)=Repex),0)
*$DE981</f>
        <v>0</v>
      </c>
      <c r="DI981" s="188" cm="1">
        <f t="array" aca="1" ref="DI981" ca="1">IFERROR(INDEX(Forecast_Capex_Input!BJ$12:BJ$286,$X981)
*(INDEX(Forecast_Capex_Input!$H$12:$H$286,$X981)=Repex),0)
*$DE981</f>
        <v>0</v>
      </c>
      <c r="DJ981" s="188" cm="1">
        <f t="array" aca="1" ref="DJ981" ca="1">IFERROR(INDEX(Forecast_Capex_Input!BK$12:BK$286,$X981)
*(INDEX(Forecast_Capex_Input!$H$12:$H$286,$X981)=Repex),0)
*$DE981</f>
        <v>0</v>
      </c>
      <c r="DK981" s="188" cm="1">
        <f t="array" aca="1" ref="DK981" ca="1">IFERROR(INDEX(Forecast_Capex_Input!BL$12:BL$286,$X981)
*(INDEX(Forecast_Capex_Input!$H$12:$H$286,$X981)=Repex),0)
*$DE981</f>
        <v>0</v>
      </c>
      <c r="DL981" s="165"/>
      <c r="DM981" s="188" t="b" cm="1">
        <f t="array" aca="1" ref="DM981" ca="1">OR($G981=Forecast_Capex_Input!$BN$8:$BN$9)</f>
        <v>0</v>
      </c>
      <c r="DN981" s="188" cm="1">
        <f t="array" aca="1" ref="DN981" ca="1">IFERROR(INDEX(Forecast_Capex_Input!BO$12:BO$286,$X981)
*(INDEX(Forecast_Capex_Input!$H$12:$H$286,$X981)=Repex),0)
*$DM981</f>
        <v>0</v>
      </c>
      <c r="DO981" s="188" cm="1">
        <f t="array" aca="1" ref="DO981" ca="1">IFERROR(INDEX(Forecast_Capex_Input!BP$12:BP$286,$X981)
*(INDEX(Forecast_Capex_Input!$H$12:$H$286,$X981)=Repex),0)
*$DM981</f>
        <v>0</v>
      </c>
      <c r="DP981" s="188" cm="1">
        <f t="array" aca="1" ref="DP981" ca="1">IFERROR(INDEX(Forecast_Capex_Input!BQ$12:BQ$286,$X981)
*(INDEX(Forecast_Capex_Input!$H$12:$H$286,$X981)=Repex),0)
*$DM981</f>
        <v>0</v>
      </c>
      <c r="DQ981" s="188" cm="1">
        <f t="array" aca="1" ref="DQ981" ca="1">IFERROR(INDEX(Forecast_Capex_Input!BR$12:BR$286,$X981)
*(INDEX(Forecast_Capex_Input!$H$12:$H$286,$X981)=Repex),0)
*$DM981</f>
        <v>0</v>
      </c>
      <c r="DR981" s="188" cm="1">
        <f t="array" aca="1" ref="DR981" ca="1">IFERROR(INDEX(Forecast_Capex_Input!BS$12:BS$286,$X981)
*(INDEX(Forecast_Capex_Input!$H$12:$H$286,$X981)=Repex),0)
*$DM981</f>
        <v>0</v>
      </c>
      <c r="DS981" s="165"/>
      <c r="DT981" s="188" t="b" cm="1">
        <f t="array" aca="1" ref="DT981" ca="1">OR($G981=Forecast_Capex_Input!$BU$8:$BU$10)</f>
        <v>0</v>
      </c>
      <c r="DU981" s="188" cm="1">
        <f t="array" aca="1" ref="DU981" ca="1">IFERROR(INDEX(Forecast_Capex_Input!BV$12:BV$286,$X981)
*(INDEX(Forecast_Capex_Input!$H$12:$H$286,$X981)=Repex),0)
*$DT981</f>
        <v>0</v>
      </c>
      <c r="DV981" s="188" cm="1">
        <f t="array" aca="1" ref="DV981" ca="1">IFERROR(INDEX(Forecast_Capex_Input!BW$12:BW$286,$X981)
*(INDEX(Forecast_Capex_Input!$H$12:$H$286,$X981)=Repex),0)
*$DT981</f>
        <v>0</v>
      </c>
      <c r="DW981" s="188" cm="1">
        <f t="array" aca="1" ref="DW981" ca="1">IFERROR(INDEX(Forecast_Capex_Input!BX$12:BX$286,$X981)
*(INDEX(Forecast_Capex_Input!$H$12:$H$286,$X981)=Repex),0)
*$DT981</f>
        <v>0</v>
      </c>
      <c r="DX981" s="188" cm="1">
        <f t="array" aca="1" ref="DX981" ca="1">IFERROR(INDEX(Forecast_Capex_Input!BY$12:BY$286,$X981)
*(INDEX(Forecast_Capex_Input!$H$12:$H$286,$X981)=Repex),0)
*$DT981</f>
        <v>0</v>
      </c>
      <c r="DY981" s="188" cm="1">
        <f t="array" aca="1" ref="DY981" ca="1">IFERROR(INDEX(Forecast_Capex_Input!BZ$12:BZ$286,$X981)
*(INDEX(Forecast_Capex_Input!$H$12:$H$286,$X981)=Repex),0)
*$DT981</f>
        <v>0</v>
      </c>
      <c r="DZ981" s="188" cm="1">
        <f t="array" aca="1" ref="DZ981" ca="1">IFERROR(INDEX(Forecast_Capex_Input!CA$12:CA$286,$X981)
*(INDEX(Forecast_Capex_Input!$H$12:$H$286,$X981)=Repex),0)
*$DT981</f>
        <v>0</v>
      </c>
      <c r="EA981" s="188" cm="1">
        <f t="array" aca="1" ref="EA981" ca="1">IFERROR(INDEX(Forecast_Capex_Input!CB$12:CB$286,$X981)
*(INDEX(Forecast_Capex_Input!$H$12:$H$286,$X981)=Repex),0)
*$DT981</f>
        <v>0</v>
      </c>
      <c r="EB981" s="188" cm="1">
        <f t="array" aca="1" ref="EB981" ca="1">IFERROR(INDEX(Forecast_Capex_Input!CC$12:CC$286,$X981)
*(INDEX(Forecast_Capex_Input!$H$12:$H$286,$X981)=Repex),0)
*$DT981</f>
        <v>0</v>
      </c>
      <c r="EC981" s="165"/>
      <c r="ED981" s="226" t="str">
        <f t="shared" si="699"/>
        <v>N/A</v>
      </c>
      <c r="EE981" s="174" t="s">
        <v>15</v>
      </c>
    </row>
    <row r="982" spans="3:135" x14ac:dyDescent="0.2">
      <c r="C982" s="174">
        <f t="shared" si="700"/>
        <v>972</v>
      </c>
      <c r="D982" s="167" t="str" cm="1">
        <f t="array" ref="D982">IFERROR(INDEX(Forecast_Capex_Input!$D$12:$D$286,$X982),NA)</f>
        <v>N/A</v>
      </c>
      <c r="E982" s="172" t="str" cm="1">
        <f t="array" ref="E982">IF($X982=NA,NA,INDEX(Forecast_Capex_Input!$E$12:$E$286,$X982))</f>
        <v>N/A</v>
      </c>
      <c r="F982" s="167" t="str" cm="1">
        <f t="array" aca="1" ref="F982" ca="1">IFERROR(INDEX(General!$E$25:$E$26,$Y982),NA)</f>
        <v>N/A</v>
      </c>
      <c r="G982" s="167" t="str" cm="1">
        <f t="array" aca="1" ref="G982" ca="1">IFERROR(INDEX(Forecast_Capex_Input!$AI$11:$BB$11,$AA982),NA)</f>
        <v>N/A</v>
      </c>
      <c r="H982" s="189" t="str" cm="1">
        <f t="array" aca="1" ref="H982" ca="1">IFERROR(INDEX(Forecast_Capex_Input!$AI$12:$BB$286,$X982,$AA982),NA)</f>
        <v>N/A</v>
      </c>
      <c r="I982" s="199" t="str" cm="1">
        <f t="array" ref="I982">IFERROR(INDEX(Forecast_Capex_Input!$F$12:$F$286,$X982),NA)</f>
        <v>N/A</v>
      </c>
      <c r="J982" s="199" t="str" cm="1">
        <f t="array" ref="J982">IFERROR(INDEX(Forecast_Capex_Input!G$12:G$286,$X982),NA)</f>
        <v>N/A</v>
      </c>
      <c r="K982" s="199" t="str" cm="1">
        <f t="array" ref="K982">IFERROR(INDEX(Forecast_Capex_Input!H$12:H$286,$X982),NA)</f>
        <v>N/A</v>
      </c>
      <c r="L982" s="199" t="str" cm="1">
        <f t="array" ref="L982">IFERROR(INDEX(Forecast_Capex_Input!I$12:I$286,$X982),NA)</f>
        <v>N/A</v>
      </c>
      <c r="M982" s="199" t="str" cm="1">
        <f t="array" ref="M982">IFERROR(INDEX(Forecast_Capex_Input!J$12:J$286,$X982),NA)</f>
        <v>N/A</v>
      </c>
      <c r="N982" s="199" t="str" cm="1">
        <f t="array" ref="N982">IFERROR(INDEX(Forecast_Capex_Input!K$12:K$286,$X982),NA)</f>
        <v>N/A</v>
      </c>
      <c r="O982" s="199" t="str" cm="1">
        <f t="array" ref="O982">IFERROR(INDEX(Forecast_Capex_Input!L$12:L$286,$X982),NA)</f>
        <v>N/A</v>
      </c>
      <c r="P982" s="199" t="str" cm="1">
        <f t="array" ref="P982">IFERROR(INDEX(Forecast_Capex_Input!M$12:M$286,$X982),NA)</f>
        <v>N/A</v>
      </c>
      <c r="Q982" s="172" t="str" cm="1">
        <f t="array" ref="Q982">IFERROR(INDEX(Forecast_Capex_Input!N$12:N$286,$X982),NA)</f>
        <v>N/A</v>
      </c>
      <c r="R982" s="265" cm="1">
        <f t="array" ref="R982">IFERROR(INDEX(Forecast_Capex_Input!O$12:O$286,$X982),0)</f>
        <v>0</v>
      </c>
      <c r="S982" s="172" cm="1">
        <f t="array" ref="S982">IFERROR(INDEX(Forecast_Capex_Input!P$12:P$286,$X982),0)</f>
        <v>0</v>
      </c>
      <c r="T982" s="199" t="str" cm="1">
        <f t="array" aca="1" ref="T982" ca="1">IFERROR(INDEX(General!$K$84:$K$103,$AA982),NA)</f>
        <v>N/A</v>
      </c>
      <c r="U982" s="188" cm="1">
        <f t="array" aca="1" ref="U982" ca="1">IFERROR(
IF($F982=General!$E$25,INDEX(Forecast_Capex_Input!S$12:S$286,$X982),
INDEX(Forecast_Capex_Input!T$12:T$286,$X982)),0)</f>
        <v>0</v>
      </c>
      <c r="V982" s="222" t="b">
        <f>IFERROR(INDEX(Overheads!$T$19:$T$26,MATCH($I982,Overheads!$E$19:$E$26,0)),FALSE)</f>
        <v>0</v>
      </c>
      <c r="W982" s="165"/>
      <c r="X982" s="174" t="str">
        <f>IFERROR(
IF(MATCH($C982,Forecast_Capex_Input!$CI$12:$CI$286,1)+1&gt;MAX(Forecast_Capex_Input!$C$12:$C$286),NA,
MATCH($C982,Forecast_Capex_Input!$CI$12:$CI$286,1)+1),1)</f>
        <v>N/A</v>
      </c>
      <c r="Y982" s="174" t="str" cm="1">
        <f t="array" aca="1" ref="Y982" ca="1">IFERROR(
IF(X981&lt;&gt;X982,1,
IF(COUNTIF(OFFSET(Y981,0,0,-INDEX(Forecast_Capex_Input!$CG$12:$CG$286,$X982)),Y981)=INDEX(Forecast_Capex_Input!$CG$12:$CG$286,$X982),Y981+1,Y981)),NA)</f>
        <v>N/A</v>
      </c>
      <c r="Z982" s="174" t="str" cm="1">
        <f t="array" ref="Z982">IFERROR($C982-IF($X982=1,1,INDEX(Forecast_Capex_Input!$CI$12:$CI$286,$X982-1))+1,NA)</f>
        <v>N/A</v>
      </c>
      <c r="AA982" s="174" t="str" cm="1">
        <f t="array" aca="1" ref="AA982" ca="1">IFERROR(IF(Y982=1,
INDEX(Forecast_Capex_Input!$AI$10:$BB$10,SMALL(IF(INDEX(Forecast_Capex_Input!$AI$12:$BB$286,$X982,0)&gt;0,COLUMN(Forecast_Capex_Input!$AI$10:$BB$10)-COLUMN(Forecast_Capex_Input!$AI$12)+1),ROWS(OFFSET(AA981,0,0,-$Z982)))),
OFFSET(AA981,-INDEX(Forecast_Capex_Input!$CG$12:$CG$286,$X982)+1,0)),NA)</f>
        <v>N/A</v>
      </c>
      <c r="AB982" s="174" t="str">
        <f t="shared" ca="1" si="669"/>
        <v>N/A</v>
      </c>
      <c r="AC982" s="222" t="b">
        <f t="shared" si="701"/>
        <v>0</v>
      </c>
      <c r="AD982" s="220" t="b">
        <v>0</v>
      </c>
      <c r="AE982" s="222" t="b">
        <f t="shared" si="670"/>
        <v>1</v>
      </c>
      <c r="AF982" s="165"/>
      <c r="AG982" s="215">
        <v>0</v>
      </c>
      <c r="AH982" s="215">
        <v>0</v>
      </c>
      <c r="AI982" s="215">
        <v>0</v>
      </c>
      <c r="AJ982" s="215">
        <v>0</v>
      </c>
      <c r="AK982" s="215">
        <v>0</v>
      </c>
      <c r="AL982" s="155">
        <v>0</v>
      </c>
      <c r="AM982" s="165"/>
      <c r="AN982" s="215" cm="1">
        <f t="array" aca="1" ref="AN982" ca="1">IFERROR(INDEX(General!O$33:O$34,$AB982)
*AG982,0)</f>
        <v>0</v>
      </c>
      <c r="AO982" s="215" cm="1">
        <f t="array" aca="1" ref="AO982" ca="1">IFERROR(INDEX(General!P$33:P$34,$AB982)
*AH982,0)</f>
        <v>0</v>
      </c>
      <c r="AP982" s="215" cm="1">
        <f t="array" aca="1" ref="AP982" ca="1">IFERROR(INDEX(General!Q$33:Q$34,$AB982)
*AI982,0)</f>
        <v>0</v>
      </c>
      <c r="AQ982" s="215" cm="1">
        <f t="array" aca="1" ref="AQ982" ca="1">IFERROR(INDEX(General!R$33:R$34,$AB982)
*AJ982,0)</f>
        <v>0</v>
      </c>
      <c r="AR982" s="215" cm="1">
        <f t="array" aca="1" ref="AR982" ca="1">IFERROR(INDEX(General!S$33:S$34,$AB982)
*AK982,0)</f>
        <v>0</v>
      </c>
      <c r="AS982" s="155">
        <f t="shared" ca="1" si="702"/>
        <v>0</v>
      </c>
      <c r="AT982" s="165"/>
      <c r="AU982" s="215">
        <f ca="1">IF($AE982=FALSE,AN982*Overheads!$R$24*$V982,
IFERROR(Overheads!$O$49*$V982*AN982,0)
+IFERROR(Overheads!Q$59*$V982*(AN982/Overheads!Q$68),0))</f>
        <v>0</v>
      </c>
      <c r="AV982" s="215">
        <f ca="1">IF($AE982=FALSE,AO982*Overheads!$R$24*$V982,
IFERROR(Overheads!$O$49*$V982*AO982,0)
+IFERROR(Overheads!R$59*$V982*(AO982/Overheads!R$68),0))</f>
        <v>0</v>
      </c>
      <c r="AW982" s="215">
        <f ca="1">IF($AE982=FALSE,AP982*Overheads!$R$24*$V982,
IFERROR(Overheads!$O$49*$V982*AP982,0)
+IFERROR(Overheads!S$59*$V982*(AP982/Overheads!S$68),0))</f>
        <v>0</v>
      </c>
      <c r="AX982" s="215">
        <f ca="1">IF($AE982=FALSE,AQ982*Overheads!$R$24*$V982,
IFERROR(Overheads!$O$49*$V982*AQ982,0)
+IFERROR(Overheads!T$59*$V982*(AQ982/Overheads!T$68),0))</f>
        <v>0</v>
      </c>
      <c r="AY982" s="215">
        <f ca="1">IF($AE982=FALSE,AR982*Overheads!$R$24*$V982,
IFERROR(Overheads!$O$49*$V982*AR982,0)
+IFERROR(Overheads!U$59*$V982*(AR982/Overheads!U$68),0))</f>
        <v>0</v>
      </c>
      <c r="AZ982" s="155">
        <f t="shared" ca="1" si="703"/>
        <v>0</v>
      </c>
      <c r="BA982" s="165"/>
      <c r="BB982" s="215">
        <f ca="1">IF($AE982=FALSE,AN982*Overheads!$S$25,
IFERROR(Overheads!$O$50*AN982,0)
+IFERROR(Overheads!Q$60*(AN982/Overheads!Q$66),0))</f>
        <v>0</v>
      </c>
      <c r="BC982" s="215">
        <f ca="1">IF($AE982=FALSE,AO982*Overheads!$S$25,
IFERROR(Overheads!$O$50*AO982,0)
+IFERROR(Overheads!R$60*(AO982/Overheads!R$66),0))</f>
        <v>0</v>
      </c>
      <c r="BD982" s="215">
        <f ca="1">IF($AE982=FALSE,AP982*Overheads!$S$25,
IFERROR(Overheads!$O$50*AP982,0)
+IFERROR(Overheads!S$60*(AP982/Overheads!S$66),0))</f>
        <v>0</v>
      </c>
      <c r="BE982" s="215">
        <f ca="1">IF($AE982=FALSE,AQ982*Overheads!$S$25,
IFERROR(Overheads!$O$50*AQ982,0)
+IFERROR(Overheads!T$60*(AQ982/Overheads!T$66),0))</f>
        <v>0</v>
      </c>
      <c r="BF982" s="215">
        <f ca="1">IF($AE982=FALSE,AR982*Overheads!$S$25,
IFERROR(Overheads!$O$50*AR982,0)
+IFERROR(Overheads!U$60*(AR982/Overheads!U$66),0))</f>
        <v>0</v>
      </c>
      <c r="BG982" s="155">
        <f t="shared" ca="1" si="704"/>
        <v>0</v>
      </c>
      <c r="BH982" s="165"/>
      <c r="BI982" s="215">
        <f t="shared" ca="1" si="705"/>
        <v>0</v>
      </c>
      <c r="BJ982" s="215">
        <f t="shared" ca="1" si="671"/>
        <v>0</v>
      </c>
      <c r="BK982" s="215">
        <f t="shared" ca="1" si="672"/>
        <v>0</v>
      </c>
      <c r="BL982" s="215">
        <f t="shared" ca="1" si="673"/>
        <v>0</v>
      </c>
      <c r="BM982" s="215">
        <f t="shared" ca="1" si="674"/>
        <v>0</v>
      </c>
      <c r="BN982" s="155">
        <f t="shared" ca="1" si="706"/>
        <v>0</v>
      </c>
      <c r="BO982" s="165"/>
      <c r="BP982" s="187" cm="1">
        <f t="array" ref="BP982">IFERROR(IF($X982=$X981,BP981,INDEX(Forecast_Capex_Input!AC$12:AC$286,$X982)),0)</f>
        <v>0</v>
      </c>
      <c r="BQ982" s="187" cm="1">
        <f t="array" ref="BQ982">IFERROR(IF($X982=$X981,BQ981,INDEX(Forecast_Capex_Input!AD$12:AD$286,$X982)),0)</f>
        <v>0</v>
      </c>
      <c r="BR982" s="187" cm="1">
        <f t="array" ref="BR982">IFERROR(IF($X982=$X981,BR981,INDEX(Forecast_Capex_Input!AE$12:AE$286,$X982)),0)</f>
        <v>0</v>
      </c>
      <c r="BS982" s="187" cm="1">
        <f t="array" ref="BS982">IFERROR(IF($X982=$X981,BS981,INDEX(Forecast_Capex_Input!AF$12:AF$286,$X982)),0)</f>
        <v>0</v>
      </c>
      <c r="BT982" s="187" cm="1">
        <f t="array" ref="BT982">IFERROR(IF($X982=$X981,BT981,INDEX(Forecast_Capex_Input!AG$12:AG$286,$X982)),0)</f>
        <v>0</v>
      </c>
      <c r="BU982" s="165"/>
      <c r="BV982" s="215">
        <f t="shared" si="675"/>
        <v>0</v>
      </c>
      <c r="BW982" s="215">
        <f t="shared" si="676"/>
        <v>0</v>
      </c>
      <c r="BX982" s="215">
        <f t="shared" si="677"/>
        <v>0</v>
      </c>
      <c r="BY982" s="215">
        <f t="shared" si="678"/>
        <v>0</v>
      </c>
      <c r="BZ982" s="215">
        <f t="shared" si="679"/>
        <v>0</v>
      </c>
      <c r="CA982" s="155">
        <f t="shared" si="707"/>
        <v>0</v>
      </c>
      <c r="CB982" s="165"/>
      <c r="CC982" s="215">
        <f t="shared" si="680"/>
        <v>0</v>
      </c>
      <c r="CD982" s="215">
        <f t="shared" si="681"/>
        <v>0</v>
      </c>
      <c r="CE982" s="215">
        <f t="shared" si="682"/>
        <v>0</v>
      </c>
      <c r="CF982" s="215">
        <f t="shared" si="683"/>
        <v>0</v>
      </c>
      <c r="CG982" s="215">
        <f t="shared" si="684"/>
        <v>0</v>
      </c>
      <c r="CH982" s="155">
        <f t="shared" si="708"/>
        <v>0</v>
      </c>
      <c r="CI982" s="165"/>
      <c r="CJ982" s="215">
        <f t="shared" si="685"/>
        <v>0</v>
      </c>
      <c r="CK982" s="215">
        <f t="shared" si="686"/>
        <v>0</v>
      </c>
      <c r="CL982" s="215">
        <f t="shared" si="687"/>
        <v>0</v>
      </c>
      <c r="CM982" s="215">
        <f t="shared" si="688"/>
        <v>0</v>
      </c>
      <c r="CN982" s="215">
        <f t="shared" si="689"/>
        <v>0</v>
      </c>
      <c r="CO982" s="155">
        <f t="shared" si="709"/>
        <v>0</v>
      </c>
      <c r="CP982" s="165"/>
      <c r="CQ982" s="223">
        <f t="shared" si="690"/>
        <v>0</v>
      </c>
      <c r="CR982" s="223">
        <f t="shared" si="691"/>
        <v>0</v>
      </c>
      <c r="CS982" s="223">
        <f t="shared" si="692"/>
        <v>0</v>
      </c>
      <c r="CT982" s="223">
        <f t="shared" si="693"/>
        <v>0</v>
      </c>
      <c r="CU982" s="223">
        <f t="shared" si="694"/>
        <v>0</v>
      </c>
      <c r="CV982" s="155">
        <f t="shared" si="710"/>
        <v>0</v>
      </c>
      <c r="CW982" s="165"/>
      <c r="CX982" s="215">
        <f t="shared" si="711"/>
        <v>0</v>
      </c>
      <c r="CY982" s="215">
        <f t="shared" si="695"/>
        <v>0</v>
      </c>
      <c r="CZ982" s="215">
        <f t="shared" si="696"/>
        <v>0</v>
      </c>
      <c r="DA982" s="215">
        <f t="shared" si="697"/>
        <v>0</v>
      </c>
      <c r="DB982" s="215">
        <f t="shared" si="698"/>
        <v>0</v>
      </c>
      <c r="DC982" s="155">
        <f t="shared" si="712"/>
        <v>0</v>
      </c>
      <c r="DD982" s="165"/>
      <c r="DE982" s="188" t="b" cm="1">
        <f t="array" aca="1" ref="DE982" ca="1">OR($G982=Forecast_Capex_Input!$BF$8:$BF$10)</f>
        <v>0</v>
      </c>
      <c r="DF982" s="188" cm="1">
        <f t="array" aca="1" ref="DF982" ca="1">IFERROR(INDEX(Forecast_Capex_Input!BG$12:BG$286,$X982)
*(INDEX(Forecast_Capex_Input!$H$12:$H$286,$X982)=Repex),0)
*$DE982</f>
        <v>0</v>
      </c>
      <c r="DG982" s="188" cm="1">
        <f t="array" aca="1" ref="DG982" ca="1">IFERROR(INDEX(Forecast_Capex_Input!BH$12:BH$286,$X982)
*(INDEX(Forecast_Capex_Input!$H$12:$H$286,$X982)=Repex),0)
*$DE982</f>
        <v>0</v>
      </c>
      <c r="DH982" s="188" cm="1">
        <f t="array" aca="1" ref="DH982" ca="1">IFERROR(INDEX(Forecast_Capex_Input!BI$12:BI$286,$X982)
*(INDEX(Forecast_Capex_Input!$H$12:$H$286,$X982)=Repex),0)
*$DE982</f>
        <v>0</v>
      </c>
      <c r="DI982" s="188" cm="1">
        <f t="array" aca="1" ref="DI982" ca="1">IFERROR(INDEX(Forecast_Capex_Input!BJ$12:BJ$286,$X982)
*(INDEX(Forecast_Capex_Input!$H$12:$H$286,$X982)=Repex),0)
*$DE982</f>
        <v>0</v>
      </c>
      <c r="DJ982" s="188" cm="1">
        <f t="array" aca="1" ref="DJ982" ca="1">IFERROR(INDEX(Forecast_Capex_Input!BK$12:BK$286,$X982)
*(INDEX(Forecast_Capex_Input!$H$12:$H$286,$X982)=Repex),0)
*$DE982</f>
        <v>0</v>
      </c>
      <c r="DK982" s="188" cm="1">
        <f t="array" aca="1" ref="DK982" ca="1">IFERROR(INDEX(Forecast_Capex_Input!BL$12:BL$286,$X982)
*(INDEX(Forecast_Capex_Input!$H$12:$H$286,$X982)=Repex),0)
*$DE982</f>
        <v>0</v>
      </c>
      <c r="DL982" s="165"/>
      <c r="DM982" s="188" t="b" cm="1">
        <f t="array" aca="1" ref="DM982" ca="1">OR($G982=Forecast_Capex_Input!$BN$8:$BN$9)</f>
        <v>0</v>
      </c>
      <c r="DN982" s="188" cm="1">
        <f t="array" aca="1" ref="DN982" ca="1">IFERROR(INDEX(Forecast_Capex_Input!BO$12:BO$286,$X982)
*(INDEX(Forecast_Capex_Input!$H$12:$H$286,$X982)=Repex),0)
*$DM982</f>
        <v>0</v>
      </c>
      <c r="DO982" s="188" cm="1">
        <f t="array" aca="1" ref="DO982" ca="1">IFERROR(INDEX(Forecast_Capex_Input!BP$12:BP$286,$X982)
*(INDEX(Forecast_Capex_Input!$H$12:$H$286,$X982)=Repex),0)
*$DM982</f>
        <v>0</v>
      </c>
      <c r="DP982" s="188" cm="1">
        <f t="array" aca="1" ref="DP982" ca="1">IFERROR(INDEX(Forecast_Capex_Input!BQ$12:BQ$286,$X982)
*(INDEX(Forecast_Capex_Input!$H$12:$H$286,$X982)=Repex),0)
*$DM982</f>
        <v>0</v>
      </c>
      <c r="DQ982" s="188" cm="1">
        <f t="array" aca="1" ref="DQ982" ca="1">IFERROR(INDEX(Forecast_Capex_Input!BR$12:BR$286,$X982)
*(INDEX(Forecast_Capex_Input!$H$12:$H$286,$X982)=Repex),0)
*$DM982</f>
        <v>0</v>
      </c>
      <c r="DR982" s="188" cm="1">
        <f t="array" aca="1" ref="DR982" ca="1">IFERROR(INDEX(Forecast_Capex_Input!BS$12:BS$286,$X982)
*(INDEX(Forecast_Capex_Input!$H$12:$H$286,$X982)=Repex),0)
*$DM982</f>
        <v>0</v>
      </c>
      <c r="DS982" s="165"/>
      <c r="DT982" s="188" t="b" cm="1">
        <f t="array" aca="1" ref="DT982" ca="1">OR($G982=Forecast_Capex_Input!$BU$8:$BU$10)</f>
        <v>0</v>
      </c>
      <c r="DU982" s="188" cm="1">
        <f t="array" aca="1" ref="DU982" ca="1">IFERROR(INDEX(Forecast_Capex_Input!BV$12:BV$286,$X982)
*(INDEX(Forecast_Capex_Input!$H$12:$H$286,$X982)=Repex),0)
*$DT982</f>
        <v>0</v>
      </c>
      <c r="DV982" s="188" cm="1">
        <f t="array" aca="1" ref="DV982" ca="1">IFERROR(INDEX(Forecast_Capex_Input!BW$12:BW$286,$X982)
*(INDEX(Forecast_Capex_Input!$H$12:$H$286,$X982)=Repex),0)
*$DT982</f>
        <v>0</v>
      </c>
      <c r="DW982" s="188" cm="1">
        <f t="array" aca="1" ref="DW982" ca="1">IFERROR(INDEX(Forecast_Capex_Input!BX$12:BX$286,$X982)
*(INDEX(Forecast_Capex_Input!$H$12:$H$286,$X982)=Repex),0)
*$DT982</f>
        <v>0</v>
      </c>
      <c r="DX982" s="188" cm="1">
        <f t="array" aca="1" ref="DX982" ca="1">IFERROR(INDEX(Forecast_Capex_Input!BY$12:BY$286,$X982)
*(INDEX(Forecast_Capex_Input!$H$12:$H$286,$X982)=Repex),0)
*$DT982</f>
        <v>0</v>
      </c>
      <c r="DY982" s="188" cm="1">
        <f t="array" aca="1" ref="DY982" ca="1">IFERROR(INDEX(Forecast_Capex_Input!BZ$12:BZ$286,$X982)
*(INDEX(Forecast_Capex_Input!$H$12:$H$286,$X982)=Repex),0)
*$DT982</f>
        <v>0</v>
      </c>
      <c r="DZ982" s="188" cm="1">
        <f t="array" aca="1" ref="DZ982" ca="1">IFERROR(INDEX(Forecast_Capex_Input!CA$12:CA$286,$X982)
*(INDEX(Forecast_Capex_Input!$H$12:$H$286,$X982)=Repex),0)
*$DT982</f>
        <v>0</v>
      </c>
      <c r="EA982" s="188" cm="1">
        <f t="array" aca="1" ref="EA982" ca="1">IFERROR(INDEX(Forecast_Capex_Input!CB$12:CB$286,$X982)
*(INDEX(Forecast_Capex_Input!$H$12:$H$286,$X982)=Repex),0)
*$DT982</f>
        <v>0</v>
      </c>
      <c r="EB982" s="188" cm="1">
        <f t="array" aca="1" ref="EB982" ca="1">IFERROR(INDEX(Forecast_Capex_Input!CC$12:CC$286,$X982)
*(INDEX(Forecast_Capex_Input!$H$12:$H$286,$X982)=Repex),0)
*$DT982</f>
        <v>0</v>
      </c>
      <c r="EC982" s="165"/>
      <c r="ED982" s="226" t="str">
        <f t="shared" si="699"/>
        <v>N/A</v>
      </c>
      <c r="EE982" s="174" t="s">
        <v>15</v>
      </c>
    </row>
    <row r="983" spans="3:135" x14ac:dyDescent="0.2">
      <c r="C983" s="174">
        <f t="shared" si="700"/>
        <v>973</v>
      </c>
      <c r="D983" s="167" t="str" cm="1">
        <f t="array" ref="D983">IFERROR(INDEX(Forecast_Capex_Input!$D$12:$D$286,$X983),NA)</f>
        <v>N/A</v>
      </c>
      <c r="E983" s="172" t="str" cm="1">
        <f t="array" ref="E983">IF($X983=NA,NA,INDEX(Forecast_Capex_Input!$E$12:$E$286,$X983))</f>
        <v>N/A</v>
      </c>
      <c r="F983" s="167" t="str" cm="1">
        <f t="array" aca="1" ref="F983" ca="1">IFERROR(INDEX(General!$E$25:$E$26,$Y983),NA)</f>
        <v>N/A</v>
      </c>
      <c r="G983" s="167" t="str" cm="1">
        <f t="array" aca="1" ref="G983" ca="1">IFERROR(INDEX(Forecast_Capex_Input!$AI$11:$BB$11,$AA983),NA)</f>
        <v>N/A</v>
      </c>
      <c r="H983" s="189" t="str" cm="1">
        <f t="array" aca="1" ref="H983" ca="1">IFERROR(INDEX(Forecast_Capex_Input!$AI$12:$BB$286,$X983,$AA983),NA)</f>
        <v>N/A</v>
      </c>
      <c r="I983" s="199" t="str" cm="1">
        <f t="array" ref="I983">IFERROR(INDEX(Forecast_Capex_Input!$F$12:$F$286,$X983),NA)</f>
        <v>N/A</v>
      </c>
      <c r="J983" s="199" t="str" cm="1">
        <f t="array" ref="J983">IFERROR(INDEX(Forecast_Capex_Input!G$12:G$286,$X983),NA)</f>
        <v>N/A</v>
      </c>
      <c r="K983" s="199" t="str" cm="1">
        <f t="array" ref="K983">IFERROR(INDEX(Forecast_Capex_Input!H$12:H$286,$X983),NA)</f>
        <v>N/A</v>
      </c>
      <c r="L983" s="199" t="str" cm="1">
        <f t="array" ref="L983">IFERROR(INDEX(Forecast_Capex_Input!I$12:I$286,$X983),NA)</f>
        <v>N/A</v>
      </c>
      <c r="M983" s="199" t="str" cm="1">
        <f t="array" ref="M983">IFERROR(INDEX(Forecast_Capex_Input!J$12:J$286,$X983),NA)</f>
        <v>N/A</v>
      </c>
      <c r="N983" s="199" t="str" cm="1">
        <f t="array" ref="N983">IFERROR(INDEX(Forecast_Capex_Input!K$12:K$286,$X983),NA)</f>
        <v>N/A</v>
      </c>
      <c r="O983" s="199" t="str" cm="1">
        <f t="array" ref="O983">IFERROR(INDEX(Forecast_Capex_Input!L$12:L$286,$X983),NA)</f>
        <v>N/A</v>
      </c>
      <c r="P983" s="199" t="str" cm="1">
        <f t="array" ref="P983">IFERROR(INDEX(Forecast_Capex_Input!M$12:M$286,$X983),NA)</f>
        <v>N/A</v>
      </c>
      <c r="Q983" s="172" t="str" cm="1">
        <f t="array" ref="Q983">IFERROR(INDEX(Forecast_Capex_Input!N$12:N$286,$X983),NA)</f>
        <v>N/A</v>
      </c>
      <c r="R983" s="265" cm="1">
        <f t="array" ref="R983">IFERROR(INDEX(Forecast_Capex_Input!O$12:O$286,$X983),0)</f>
        <v>0</v>
      </c>
      <c r="S983" s="172" cm="1">
        <f t="array" ref="S983">IFERROR(INDEX(Forecast_Capex_Input!P$12:P$286,$X983),0)</f>
        <v>0</v>
      </c>
      <c r="T983" s="199" t="str" cm="1">
        <f t="array" aca="1" ref="T983" ca="1">IFERROR(INDEX(General!$K$84:$K$103,$AA983),NA)</f>
        <v>N/A</v>
      </c>
      <c r="U983" s="188" cm="1">
        <f t="array" aca="1" ref="U983" ca="1">IFERROR(
IF($F983=General!$E$25,INDEX(Forecast_Capex_Input!S$12:S$286,$X983),
INDEX(Forecast_Capex_Input!T$12:T$286,$X983)),0)</f>
        <v>0</v>
      </c>
      <c r="V983" s="222" t="b">
        <f>IFERROR(INDEX(Overheads!$T$19:$T$26,MATCH($I983,Overheads!$E$19:$E$26,0)),FALSE)</f>
        <v>0</v>
      </c>
      <c r="W983" s="165"/>
      <c r="X983" s="174" t="str">
        <f>IFERROR(
IF(MATCH($C983,Forecast_Capex_Input!$CI$12:$CI$286,1)+1&gt;MAX(Forecast_Capex_Input!$C$12:$C$286),NA,
MATCH($C983,Forecast_Capex_Input!$CI$12:$CI$286,1)+1),1)</f>
        <v>N/A</v>
      </c>
      <c r="Y983" s="174" t="str" cm="1">
        <f t="array" aca="1" ref="Y983" ca="1">IFERROR(
IF(X982&lt;&gt;X983,1,
IF(COUNTIF(OFFSET(Y982,0,0,-INDEX(Forecast_Capex_Input!$CG$12:$CG$286,$X983)),Y982)=INDEX(Forecast_Capex_Input!$CG$12:$CG$286,$X983),Y982+1,Y982)),NA)</f>
        <v>N/A</v>
      </c>
      <c r="Z983" s="174" t="str" cm="1">
        <f t="array" ref="Z983">IFERROR($C983-IF($X983=1,1,INDEX(Forecast_Capex_Input!$CI$12:$CI$286,$X983-1))+1,NA)</f>
        <v>N/A</v>
      </c>
      <c r="AA983" s="174" t="str" cm="1">
        <f t="array" aca="1" ref="AA983" ca="1">IFERROR(IF(Y983=1,
INDEX(Forecast_Capex_Input!$AI$10:$BB$10,SMALL(IF(INDEX(Forecast_Capex_Input!$AI$12:$BB$286,$X983,0)&gt;0,COLUMN(Forecast_Capex_Input!$AI$10:$BB$10)-COLUMN(Forecast_Capex_Input!$AI$12)+1),ROWS(OFFSET(AA982,0,0,-$Z983)))),
OFFSET(AA982,-INDEX(Forecast_Capex_Input!$CG$12:$CG$286,$X983)+1,0)),NA)</f>
        <v>N/A</v>
      </c>
      <c r="AB983" s="174" t="str">
        <f t="shared" ca="1" si="669"/>
        <v>N/A</v>
      </c>
      <c r="AC983" s="222" t="b">
        <f t="shared" si="701"/>
        <v>0</v>
      </c>
      <c r="AD983" s="220" t="b">
        <v>0</v>
      </c>
      <c r="AE983" s="222" t="b">
        <f t="shared" si="670"/>
        <v>1</v>
      </c>
      <c r="AF983" s="165"/>
      <c r="AG983" s="215">
        <v>0</v>
      </c>
      <c r="AH983" s="215">
        <v>0</v>
      </c>
      <c r="AI983" s="215">
        <v>0</v>
      </c>
      <c r="AJ983" s="215">
        <v>0</v>
      </c>
      <c r="AK983" s="215">
        <v>0</v>
      </c>
      <c r="AL983" s="155">
        <v>0</v>
      </c>
      <c r="AM983" s="165"/>
      <c r="AN983" s="215" cm="1">
        <f t="array" aca="1" ref="AN983" ca="1">IFERROR(INDEX(General!O$33:O$34,$AB983)
*AG983,0)</f>
        <v>0</v>
      </c>
      <c r="AO983" s="215" cm="1">
        <f t="array" aca="1" ref="AO983" ca="1">IFERROR(INDEX(General!P$33:P$34,$AB983)
*AH983,0)</f>
        <v>0</v>
      </c>
      <c r="AP983" s="215" cm="1">
        <f t="array" aca="1" ref="AP983" ca="1">IFERROR(INDEX(General!Q$33:Q$34,$AB983)
*AI983,0)</f>
        <v>0</v>
      </c>
      <c r="AQ983" s="215" cm="1">
        <f t="array" aca="1" ref="AQ983" ca="1">IFERROR(INDEX(General!R$33:R$34,$AB983)
*AJ983,0)</f>
        <v>0</v>
      </c>
      <c r="AR983" s="215" cm="1">
        <f t="array" aca="1" ref="AR983" ca="1">IFERROR(INDEX(General!S$33:S$34,$AB983)
*AK983,0)</f>
        <v>0</v>
      </c>
      <c r="AS983" s="155">
        <f t="shared" ca="1" si="702"/>
        <v>0</v>
      </c>
      <c r="AT983" s="165"/>
      <c r="AU983" s="215">
        <f ca="1">IF($AE983=FALSE,AN983*Overheads!$R$24*$V983,
IFERROR(Overheads!$O$49*$V983*AN983,0)
+IFERROR(Overheads!Q$59*$V983*(AN983/Overheads!Q$68),0))</f>
        <v>0</v>
      </c>
      <c r="AV983" s="215">
        <f ca="1">IF($AE983=FALSE,AO983*Overheads!$R$24*$V983,
IFERROR(Overheads!$O$49*$V983*AO983,0)
+IFERROR(Overheads!R$59*$V983*(AO983/Overheads!R$68),0))</f>
        <v>0</v>
      </c>
      <c r="AW983" s="215">
        <f ca="1">IF($AE983=FALSE,AP983*Overheads!$R$24*$V983,
IFERROR(Overheads!$O$49*$V983*AP983,0)
+IFERROR(Overheads!S$59*$V983*(AP983/Overheads!S$68),0))</f>
        <v>0</v>
      </c>
      <c r="AX983" s="215">
        <f ca="1">IF($AE983=FALSE,AQ983*Overheads!$R$24*$V983,
IFERROR(Overheads!$O$49*$V983*AQ983,0)
+IFERROR(Overheads!T$59*$V983*(AQ983/Overheads!T$68),0))</f>
        <v>0</v>
      </c>
      <c r="AY983" s="215">
        <f ca="1">IF($AE983=FALSE,AR983*Overheads!$R$24*$V983,
IFERROR(Overheads!$O$49*$V983*AR983,0)
+IFERROR(Overheads!U$59*$V983*(AR983/Overheads!U$68),0))</f>
        <v>0</v>
      </c>
      <c r="AZ983" s="155">
        <f t="shared" ca="1" si="703"/>
        <v>0</v>
      </c>
      <c r="BA983" s="165"/>
      <c r="BB983" s="215">
        <f ca="1">IF($AE983=FALSE,AN983*Overheads!$S$25,
IFERROR(Overheads!$O$50*AN983,0)
+IFERROR(Overheads!Q$60*(AN983/Overheads!Q$66),0))</f>
        <v>0</v>
      </c>
      <c r="BC983" s="215">
        <f ca="1">IF($AE983=FALSE,AO983*Overheads!$S$25,
IFERROR(Overheads!$O$50*AO983,0)
+IFERROR(Overheads!R$60*(AO983/Overheads!R$66),0))</f>
        <v>0</v>
      </c>
      <c r="BD983" s="215">
        <f ca="1">IF($AE983=FALSE,AP983*Overheads!$S$25,
IFERROR(Overheads!$O$50*AP983,0)
+IFERROR(Overheads!S$60*(AP983/Overheads!S$66),0))</f>
        <v>0</v>
      </c>
      <c r="BE983" s="215">
        <f ca="1">IF($AE983=FALSE,AQ983*Overheads!$S$25,
IFERROR(Overheads!$O$50*AQ983,0)
+IFERROR(Overheads!T$60*(AQ983/Overheads!T$66),0))</f>
        <v>0</v>
      </c>
      <c r="BF983" s="215">
        <f ca="1">IF($AE983=FALSE,AR983*Overheads!$S$25,
IFERROR(Overheads!$O$50*AR983,0)
+IFERROR(Overheads!U$60*(AR983/Overheads!U$66),0))</f>
        <v>0</v>
      </c>
      <c r="BG983" s="155">
        <f t="shared" ca="1" si="704"/>
        <v>0</v>
      </c>
      <c r="BH983" s="165"/>
      <c r="BI983" s="215">
        <f t="shared" ca="1" si="705"/>
        <v>0</v>
      </c>
      <c r="BJ983" s="215">
        <f t="shared" ca="1" si="671"/>
        <v>0</v>
      </c>
      <c r="BK983" s="215">
        <f t="shared" ca="1" si="672"/>
        <v>0</v>
      </c>
      <c r="BL983" s="215">
        <f t="shared" ca="1" si="673"/>
        <v>0</v>
      </c>
      <c r="BM983" s="215">
        <f t="shared" ca="1" si="674"/>
        <v>0</v>
      </c>
      <c r="BN983" s="155">
        <f t="shared" ca="1" si="706"/>
        <v>0</v>
      </c>
      <c r="BO983" s="165"/>
      <c r="BP983" s="187" cm="1">
        <f t="array" ref="BP983">IFERROR(IF($X983=$X982,BP982,INDEX(Forecast_Capex_Input!AC$12:AC$286,$X983)),0)</f>
        <v>0</v>
      </c>
      <c r="BQ983" s="187" cm="1">
        <f t="array" ref="BQ983">IFERROR(IF($X983=$X982,BQ982,INDEX(Forecast_Capex_Input!AD$12:AD$286,$X983)),0)</f>
        <v>0</v>
      </c>
      <c r="BR983" s="187" cm="1">
        <f t="array" ref="BR983">IFERROR(IF($X983=$X982,BR982,INDEX(Forecast_Capex_Input!AE$12:AE$286,$X983)),0)</f>
        <v>0</v>
      </c>
      <c r="BS983" s="187" cm="1">
        <f t="array" ref="BS983">IFERROR(IF($X983=$X982,BS982,INDEX(Forecast_Capex_Input!AF$12:AF$286,$X983)),0)</f>
        <v>0</v>
      </c>
      <c r="BT983" s="187" cm="1">
        <f t="array" ref="BT983">IFERROR(IF($X983=$X982,BT982,INDEX(Forecast_Capex_Input!AG$12:AG$286,$X983)),0)</f>
        <v>0</v>
      </c>
      <c r="BU983" s="165"/>
      <c r="BV983" s="215">
        <f t="shared" si="675"/>
        <v>0</v>
      </c>
      <c r="BW983" s="215">
        <f t="shared" si="676"/>
        <v>0</v>
      </c>
      <c r="BX983" s="215">
        <f t="shared" si="677"/>
        <v>0</v>
      </c>
      <c r="BY983" s="215">
        <f t="shared" si="678"/>
        <v>0</v>
      </c>
      <c r="BZ983" s="215">
        <f t="shared" si="679"/>
        <v>0</v>
      </c>
      <c r="CA983" s="155">
        <f t="shared" si="707"/>
        <v>0</v>
      </c>
      <c r="CB983" s="165"/>
      <c r="CC983" s="215">
        <f t="shared" si="680"/>
        <v>0</v>
      </c>
      <c r="CD983" s="215">
        <f t="shared" si="681"/>
        <v>0</v>
      </c>
      <c r="CE983" s="215">
        <f t="shared" si="682"/>
        <v>0</v>
      </c>
      <c r="CF983" s="215">
        <f t="shared" si="683"/>
        <v>0</v>
      </c>
      <c r="CG983" s="215">
        <f t="shared" si="684"/>
        <v>0</v>
      </c>
      <c r="CH983" s="155">
        <f t="shared" si="708"/>
        <v>0</v>
      </c>
      <c r="CI983" s="165"/>
      <c r="CJ983" s="215">
        <f t="shared" si="685"/>
        <v>0</v>
      </c>
      <c r="CK983" s="215">
        <f t="shared" si="686"/>
        <v>0</v>
      </c>
      <c r="CL983" s="215">
        <f t="shared" si="687"/>
        <v>0</v>
      </c>
      <c r="CM983" s="215">
        <f t="shared" si="688"/>
        <v>0</v>
      </c>
      <c r="CN983" s="215">
        <f t="shared" si="689"/>
        <v>0</v>
      </c>
      <c r="CO983" s="155">
        <f t="shared" si="709"/>
        <v>0</v>
      </c>
      <c r="CP983" s="165"/>
      <c r="CQ983" s="223">
        <f t="shared" si="690"/>
        <v>0</v>
      </c>
      <c r="CR983" s="223">
        <f t="shared" si="691"/>
        <v>0</v>
      </c>
      <c r="CS983" s="223">
        <f t="shared" si="692"/>
        <v>0</v>
      </c>
      <c r="CT983" s="223">
        <f t="shared" si="693"/>
        <v>0</v>
      </c>
      <c r="CU983" s="223">
        <f t="shared" si="694"/>
        <v>0</v>
      </c>
      <c r="CV983" s="155">
        <f t="shared" si="710"/>
        <v>0</v>
      </c>
      <c r="CW983" s="165"/>
      <c r="CX983" s="215">
        <f t="shared" si="711"/>
        <v>0</v>
      </c>
      <c r="CY983" s="215">
        <f t="shared" si="695"/>
        <v>0</v>
      </c>
      <c r="CZ983" s="215">
        <f t="shared" si="696"/>
        <v>0</v>
      </c>
      <c r="DA983" s="215">
        <f t="shared" si="697"/>
        <v>0</v>
      </c>
      <c r="DB983" s="215">
        <f t="shared" si="698"/>
        <v>0</v>
      </c>
      <c r="DC983" s="155">
        <f t="shared" si="712"/>
        <v>0</v>
      </c>
      <c r="DD983" s="165"/>
      <c r="DE983" s="188" t="b" cm="1">
        <f t="array" aca="1" ref="DE983" ca="1">OR($G983=Forecast_Capex_Input!$BF$8:$BF$10)</f>
        <v>0</v>
      </c>
      <c r="DF983" s="188" cm="1">
        <f t="array" aca="1" ref="DF983" ca="1">IFERROR(INDEX(Forecast_Capex_Input!BG$12:BG$286,$X983)
*(INDEX(Forecast_Capex_Input!$H$12:$H$286,$X983)=Repex),0)
*$DE983</f>
        <v>0</v>
      </c>
      <c r="DG983" s="188" cm="1">
        <f t="array" aca="1" ref="DG983" ca="1">IFERROR(INDEX(Forecast_Capex_Input!BH$12:BH$286,$X983)
*(INDEX(Forecast_Capex_Input!$H$12:$H$286,$X983)=Repex),0)
*$DE983</f>
        <v>0</v>
      </c>
      <c r="DH983" s="188" cm="1">
        <f t="array" aca="1" ref="DH983" ca="1">IFERROR(INDEX(Forecast_Capex_Input!BI$12:BI$286,$X983)
*(INDEX(Forecast_Capex_Input!$H$12:$H$286,$X983)=Repex),0)
*$DE983</f>
        <v>0</v>
      </c>
      <c r="DI983" s="188" cm="1">
        <f t="array" aca="1" ref="DI983" ca="1">IFERROR(INDEX(Forecast_Capex_Input!BJ$12:BJ$286,$X983)
*(INDEX(Forecast_Capex_Input!$H$12:$H$286,$X983)=Repex),0)
*$DE983</f>
        <v>0</v>
      </c>
      <c r="DJ983" s="188" cm="1">
        <f t="array" aca="1" ref="DJ983" ca="1">IFERROR(INDEX(Forecast_Capex_Input!BK$12:BK$286,$X983)
*(INDEX(Forecast_Capex_Input!$H$12:$H$286,$X983)=Repex),0)
*$DE983</f>
        <v>0</v>
      </c>
      <c r="DK983" s="188" cm="1">
        <f t="array" aca="1" ref="DK983" ca="1">IFERROR(INDEX(Forecast_Capex_Input!BL$12:BL$286,$X983)
*(INDEX(Forecast_Capex_Input!$H$12:$H$286,$X983)=Repex),0)
*$DE983</f>
        <v>0</v>
      </c>
      <c r="DL983" s="165"/>
      <c r="DM983" s="188" t="b" cm="1">
        <f t="array" aca="1" ref="DM983" ca="1">OR($G983=Forecast_Capex_Input!$BN$8:$BN$9)</f>
        <v>0</v>
      </c>
      <c r="DN983" s="188" cm="1">
        <f t="array" aca="1" ref="DN983" ca="1">IFERROR(INDEX(Forecast_Capex_Input!BO$12:BO$286,$X983)
*(INDEX(Forecast_Capex_Input!$H$12:$H$286,$X983)=Repex),0)
*$DM983</f>
        <v>0</v>
      </c>
      <c r="DO983" s="188" cm="1">
        <f t="array" aca="1" ref="DO983" ca="1">IFERROR(INDEX(Forecast_Capex_Input!BP$12:BP$286,$X983)
*(INDEX(Forecast_Capex_Input!$H$12:$H$286,$X983)=Repex),0)
*$DM983</f>
        <v>0</v>
      </c>
      <c r="DP983" s="188" cm="1">
        <f t="array" aca="1" ref="DP983" ca="1">IFERROR(INDEX(Forecast_Capex_Input!BQ$12:BQ$286,$X983)
*(INDEX(Forecast_Capex_Input!$H$12:$H$286,$X983)=Repex),0)
*$DM983</f>
        <v>0</v>
      </c>
      <c r="DQ983" s="188" cm="1">
        <f t="array" aca="1" ref="DQ983" ca="1">IFERROR(INDEX(Forecast_Capex_Input!BR$12:BR$286,$X983)
*(INDEX(Forecast_Capex_Input!$H$12:$H$286,$X983)=Repex),0)
*$DM983</f>
        <v>0</v>
      </c>
      <c r="DR983" s="188" cm="1">
        <f t="array" aca="1" ref="DR983" ca="1">IFERROR(INDEX(Forecast_Capex_Input!BS$12:BS$286,$X983)
*(INDEX(Forecast_Capex_Input!$H$12:$H$286,$X983)=Repex),0)
*$DM983</f>
        <v>0</v>
      </c>
      <c r="DS983" s="165"/>
      <c r="DT983" s="188" t="b" cm="1">
        <f t="array" aca="1" ref="DT983" ca="1">OR($G983=Forecast_Capex_Input!$BU$8:$BU$10)</f>
        <v>0</v>
      </c>
      <c r="DU983" s="188" cm="1">
        <f t="array" aca="1" ref="DU983" ca="1">IFERROR(INDEX(Forecast_Capex_Input!BV$12:BV$286,$X983)
*(INDEX(Forecast_Capex_Input!$H$12:$H$286,$X983)=Repex),0)
*$DT983</f>
        <v>0</v>
      </c>
      <c r="DV983" s="188" cm="1">
        <f t="array" aca="1" ref="DV983" ca="1">IFERROR(INDEX(Forecast_Capex_Input!BW$12:BW$286,$X983)
*(INDEX(Forecast_Capex_Input!$H$12:$H$286,$X983)=Repex),0)
*$DT983</f>
        <v>0</v>
      </c>
      <c r="DW983" s="188" cm="1">
        <f t="array" aca="1" ref="DW983" ca="1">IFERROR(INDEX(Forecast_Capex_Input!BX$12:BX$286,$X983)
*(INDEX(Forecast_Capex_Input!$H$12:$H$286,$X983)=Repex),0)
*$DT983</f>
        <v>0</v>
      </c>
      <c r="DX983" s="188" cm="1">
        <f t="array" aca="1" ref="DX983" ca="1">IFERROR(INDEX(Forecast_Capex_Input!BY$12:BY$286,$X983)
*(INDEX(Forecast_Capex_Input!$H$12:$H$286,$X983)=Repex),0)
*$DT983</f>
        <v>0</v>
      </c>
      <c r="DY983" s="188" cm="1">
        <f t="array" aca="1" ref="DY983" ca="1">IFERROR(INDEX(Forecast_Capex_Input!BZ$12:BZ$286,$X983)
*(INDEX(Forecast_Capex_Input!$H$12:$H$286,$X983)=Repex),0)
*$DT983</f>
        <v>0</v>
      </c>
      <c r="DZ983" s="188" cm="1">
        <f t="array" aca="1" ref="DZ983" ca="1">IFERROR(INDEX(Forecast_Capex_Input!CA$12:CA$286,$X983)
*(INDEX(Forecast_Capex_Input!$H$12:$H$286,$X983)=Repex),0)
*$DT983</f>
        <v>0</v>
      </c>
      <c r="EA983" s="188" cm="1">
        <f t="array" aca="1" ref="EA983" ca="1">IFERROR(INDEX(Forecast_Capex_Input!CB$12:CB$286,$X983)
*(INDEX(Forecast_Capex_Input!$H$12:$H$286,$X983)=Repex),0)
*$DT983</f>
        <v>0</v>
      </c>
      <c r="EB983" s="188" cm="1">
        <f t="array" aca="1" ref="EB983" ca="1">IFERROR(INDEX(Forecast_Capex_Input!CC$12:CC$286,$X983)
*(INDEX(Forecast_Capex_Input!$H$12:$H$286,$X983)=Repex),0)
*$DT983</f>
        <v>0</v>
      </c>
      <c r="EC983" s="165"/>
      <c r="ED983" s="226" t="str">
        <f t="shared" si="699"/>
        <v>N/A</v>
      </c>
      <c r="EE983" s="174" t="s">
        <v>15</v>
      </c>
    </row>
    <row r="984" spans="3:135" x14ac:dyDescent="0.2">
      <c r="C984" s="174">
        <f t="shared" si="700"/>
        <v>974</v>
      </c>
      <c r="D984" s="167" t="str" cm="1">
        <f t="array" ref="D984">IFERROR(INDEX(Forecast_Capex_Input!$D$12:$D$286,$X984),NA)</f>
        <v>N/A</v>
      </c>
      <c r="E984" s="172" t="str" cm="1">
        <f t="array" ref="E984">IF($X984=NA,NA,INDEX(Forecast_Capex_Input!$E$12:$E$286,$X984))</f>
        <v>N/A</v>
      </c>
      <c r="F984" s="167" t="str" cm="1">
        <f t="array" aca="1" ref="F984" ca="1">IFERROR(INDEX(General!$E$25:$E$26,$Y984),NA)</f>
        <v>N/A</v>
      </c>
      <c r="G984" s="167" t="str" cm="1">
        <f t="array" aca="1" ref="G984" ca="1">IFERROR(INDEX(Forecast_Capex_Input!$AI$11:$BB$11,$AA984),NA)</f>
        <v>N/A</v>
      </c>
      <c r="H984" s="189" t="str" cm="1">
        <f t="array" aca="1" ref="H984" ca="1">IFERROR(INDEX(Forecast_Capex_Input!$AI$12:$BB$286,$X984,$AA984),NA)</f>
        <v>N/A</v>
      </c>
      <c r="I984" s="199" t="str" cm="1">
        <f t="array" ref="I984">IFERROR(INDEX(Forecast_Capex_Input!$F$12:$F$286,$X984),NA)</f>
        <v>N/A</v>
      </c>
      <c r="J984" s="199" t="str" cm="1">
        <f t="array" ref="J984">IFERROR(INDEX(Forecast_Capex_Input!G$12:G$286,$X984),NA)</f>
        <v>N/A</v>
      </c>
      <c r="K984" s="199" t="str" cm="1">
        <f t="array" ref="K984">IFERROR(INDEX(Forecast_Capex_Input!H$12:H$286,$X984),NA)</f>
        <v>N/A</v>
      </c>
      <c r="L984" s="199" t="str" cm="1">
        <f t="array" ref="L984">IFERROR(INDEX(Forecast_Capex_Input!I$12:I$286,$X984),NA)</f>
        <v>N/A</v>
      </c>
      <c r="M984" s="199" t="str" cm="1">
        <f t="array" ref="M984">IFERROR(INDEX(Forecast_Capex_Input!J$12:J$286,$X984),NA)</f>
        <v>N/A</v>
      </c>
      <c r="N984" s="199" t="str" cm="1">
        <f t="array" ref="N984">IFERROR(INDEX(Forecast_Capex_Input!K$12:K$286,$X984),NA)</f>
        <v>N/A</v>
      </c>
      <c r="O984" s="199" t="str" cm="1">
        <f t="array" ref="O984">IFERROR(INDEX(Forecast_Capex_Input!L$12:L$286,$X984),NA)</f>
        <v>N/A</v>
      </c>
      <c r="P984" s="199" t="str" cm="1">
        <f t="array" ref="P984">IFERROR(INDEX(Forecast_Capex_Input!M$12:M$286,$X984),NA)</f>
        <v>N/A</v>
      </c>
      <c r="Q984" s="172" t="str" cm="1">
        <f t="array" ref="Q984">IFERROR(INDEX(Forecast_Capex_Input!N$12:N$286,$X984),NA)</f>
        <v>N/A</v>
      </c>
      <c r="R984" s="265" cm="1">
        <f t="array" ref="R984">IFERROR(INDEX(Forecast_Capex_Input!O$12:O$286,$X984),0)</f>
        <v>0</v>
      </c>
      <c r="S984" s="172" cm="1">
        <f t="array" ref="S984">IFERROR(INDEX(Forecast_Capex_Input!P$12:P$286,$X984),0)</f>
        <v>0</v>
      </c>
      <c r="T984" s="199" t="str" cm="1">
        <f t="array" aca="1" ref="T984" ca="1">IFERROR(INDEX(General!$K$84:$K$103,$AA984),NA)</f>
        <v>N/A</v>
      </c>
      <c r="U984" s="188" cm="1">
        <f t="array" aca="1" ref="U984" ca="1">IFERROR(
IF($F984=General!$E$25,INDEX(Forecast_Capex_Input!S$12:S$286,$X984),
INDEX(Forecast_Capex_Input!T$12:T$286,$X984)),0)</f>
        <v>0</v>
      </c>
      <c r="V984" s="222" t="b">
        <f>IFERROR(INDEX(Overheads!$T$19:$T$26,MATCH($I984,Overheads!$E$19:$E$26,0)),FALSE)</f>
        <v>0</v>
      </c>
      <c r="W984" s="165"/>
      <c r="X984" s="174" t="str">
        <f>IFERROR(
IF(MATCH($C984,Forecast_Capex_Input!$CI$12:$CI$286,1)+1&gt;MAX(Forecast_Capex_Input!$C$12:$C$286),NA,
MATCH($C984,Forecast_Capex_Input!$CI$12:$CI$286,1)+1),1)</f>
        <v>N/A</v>
      </c>
      <c r="Y984" s="174" t="str" cm="1">
        <f t="array" aca="1" ref="Y984" ca="1">IFERROR(
IF(X983&lt;&gt;X984,1,
IF(COUNTIF(OFFSET(Y983,0,0,-INDEX(Forecast_Capex_Input!$CG$12:$CG$286,$X984)),Y983)=INDEX(Forecast_Capex_Input!$CG$12:$CG$286,$X984),Y983+1,Y983)),NA)</f>
        <v>N/A</v>
      </c>
      <c r="Z984" s="174" t="str" cm="1">
        <f t="array" ref="Z984">IFERROR($C984-IF($X984=1,1,INDEX(Forecast_Capex_Input!$CI$12:$CI$286,$X984-1))+1,NA)</f>
        <v>N/A</v>
      </c>
      <c r="AA984" s="174" t="str" cm="1">
        <f t="array" aca="1" ref="AA984" ca="1">IFERROR(IF(Y984=1,
INDEX(Forecast_Capex_Input!$AI$10:$BB$10,SMALL(IF(INDEX(Forecast_Capex_Input!$AI$12:$BB$286,$X984,0)&gt;0,COLUMN(Forecast_Capex_Input!$AI$10:$BB$10)-COLUMN(Forecast_Capex_Input!$AI$12)+1),ROWS(OFFSET(AA983,0,0,-$Z984)))),
OFFSET(AA983,-INDEX(Forecast_Capex_Input!$CG$12:$CG$286,$X984)+1,0)),NA)</f>
        <v>N/A</v>
      </c>
      <c r="AB984" s="174" t="str">
        <f t="shared" ca="1" si="669"/>
        <v>N/A</v>
      </c>
      <c r="AC984" s="222" t="b">
        <f t="shared" si="701"/>
        <v>0</v>
      </c>
      <c r="AD984" s="220" t="b">
        <v>0</v>
      </c>
      <c r="AE984" s="222" t="b">
        <f t="shared" si="670"/>
        <v>1</v>
      </c>
      <c r="AF984" s="165"/>
      <c r="AG984" s="215">
        <v>0</v>
      </c>
      <c r="AH984" s="215">
        <v>0</v>
      </c>
      <c r="AI984" s="215">
        <v>0</v>
      </c>
      <c r="AJ984" s="215">
        <v>0</v>
      </c>
      <c r="AK984" s="215">
        <v>0</v>
      </c>
      <c r="AL984" s="155">
        <v>0</v>
      </c>
      <c r="AM984" s="165"/>
      <c r="AN984" s="215" cm="1">
        <f t="array" aca="1" ref="AN984" ca="1">IFERROR(INDEX(General!O$33:O$34,$AB984)
*AG984,0)</f>
        <v>0</v>
      </c>
      <c r="AO984" s="215" cm="1">
        <f t="array" aca="1" ref="AO984" ca="1">IFERROR(INDEX(General!P$33:P$34,$AB984)
*AH984,0)</f>
        <v>0</v>
      </c>
      <c r="AP984" s="215" cm="1">
        <f t="array" aca="1" ref="AP984" ca="1">IFERROR(INDEX(General!Q$33:Q$34,$AB984)
*AI984,0)</f>
        <v>0</v>
      </c>
      <c r="AQ984" s="215" cm="1">
        <f t="array" aca="1" ref="AQ984" ca="1">IFERROR(INDEX(General!R$33:R$34,$AB984)
*AJ984,0)</f>
        <v>0</v>
      </c>
      <c r="AR984" s="215" cm="1">
        <f t="array" aca="1" ref="AR984" ca="1">IFERROR(INDEX(General!S$33:S$34,$AB984)
*AK984,0)</f>
        <v>0</v>
      </c>
      <c r="AS984" s="155">
        <f t="shared" ca="1" si="702"/>
        <v>0</v>
      </c>
      <c r="AT984" s="165"/>
      <c r="AU984" s="215">
        <f ca="1">IF($AE984=FALSE,AN984*Overheads!$R$24*$V984,
IFERROR(Overheads!$O$49*$V984*AN984,0)
+IFERROR(Overheads!Q$59*$V984*(AN984/Overheads!Q$68),0))</f>
        <v>0</v>
      </c>
      <c r="AV984" s="215">
        <f ca="1">IF($AE984=FALSE,AO984*Overheads!$R$24*$V984,
IFERROR(Overheads!$O$49*$V984*AO984,0)
+IFERROR(Overheads!R$59*$V984*(AO984/Overheads!R$68),0))</f>
        <v>0</v>
      </c>
      <c r="AW984" s="215">
        <f ca="1">IF($AE984=FALSE,AP984*Overheads!$R$24*$V984,
IFERROR(Overheads!$O$49*$V984*AP984,0)
+IFERROR(Overheads!S$59*$V984*(AP984/Overheads!S$68),0))</f>
        <v>0</v>
      </c>
      <c r="AX984" s="215">
        <f ca="1">IF($AE984=FALSE,AQ984*Overheads!$R$24*$V984,
IFERROR(Overheads!$O$49*$V984*AQ984,0)
+IFERROR(Overheads!T$59*$V984*(AQ984/Overheads!T$68),0))</f>
        <v>0</v>
      </c>
      <c r="AY984" s="215">
        <f ca="1">IF($AE984=FALSE,AR984*Overheads!$R$24*$V984,
IFERROR(Overheads!$O$49*$V984*AR984,0)
+IFERROR(Overheads!U$59*$V984*(AR984/Overheads!U$68),0))</f>
        <v>0</v>
      </c>
      <c r="AZ984" s="155">
        <f t="shared" ca="1" si="703"/>
        <v>0</v>
      </c>
      <c r="BA984" s="165"/>
      <c r="BB984" s="215">
        <f ca="1">IF($AE984=FALSE,AN984*Overheads!$S$25,
IFERROR(Overheads!$O$50*AN984,0)
+IFERROR(Overheads!Q$60*(AN984/Overheads!Q$66),0))</f>
        <v>0</v>
      </c>
      <c r="BC984" s="215">
        <f ca="1">IF($AE984=FALSE,AO984*Overheads!$S$25,
IFERROR(Overheads!$O$50*AO984,0)
+IFERROR(Overheads!R$60*(AO984/Overheads!R$66),0))</f>
        <v>0</v>
      </c>
      <c r="BD984" s="215">
        <f ca="1">IF($AE984=FALSE,AP984*Overheads!$S$25,
IFERROR(Overheads!$O$50*AP984,0)
+IFERROR(Overheads!S$60*(AP984/Overheads!S$66),0))</f>
        <v>0</v>
      </c>
      <c r="BE984" s="215">
        <f ca="1">IF($AE984=FALSE,AQ984*Overheads!$S$25,
IFERROR(Overheads!$O$50*AQ984,0)
+IFERROR(Overheads!T$60*(AQ984/Overheads!T$66),0))</f>
        <v>0</v>
      </c>
      <c r="BF984" s="215">
        <f ca="1">IF($AE984=FALSE,AR984*Overheads!$S$25,
IFERROR(Overheads!$O$50*AR984,0)
+IFERROR(Overheads!U$60*(AR984/Overheads!U$66),0))</f>
        <v>0</v>
      </c>
      <c r="BG984" s="155">
        <f t="shared" ca="1" si="704"/>
        <v>0</v>
      </c>
      <c r="BH984" s="165"/>
      <c r="BI984" s="215">
        <f t="shared" ca="1" si="705"/>
        <v>0</v>
      </c>
      <c r="BJ984" s="215">
        <f t="shared" ca="1" si="671"/>
        <v>0</v>
      </c>
      <c r="BK984" s="215">
        <f t="shared" ca="1" si="672"/>
        <v>0</v>
      </c>
      <c r="BL984" s="215">
        <f t="shared" ca="1" si="673"/>
        <v>0</v>
      </c>
      <c r="BM984" s="215">
        <f t="shared" ca="1" si="674"/>
        <v>0</v>
      </c>
      <c r="BN984" s="155">
        <f t="shared" ca="1" si="706"/>
        <v>0</v>
      </c>
      <c r="BO984" s="165"/>
      <c r="BP984" s="187" cm="1">
        <f t="array" ref="BP984">IFERROR(IF($X984=$X983,BP983,INDEX(Forecast_Capex_Input!AC$12:AC$286,$X984)),0)</f>
        <v>0</v>
      </c>
      <c r="BQ984" s="187" cm="1">
        <f t="array" ref="BQ984">IFERROR(IF($X984=$X983,BQ983,INDEX(Forecast_Capex_Input!AD$12:AD$286,$X984)),0)</f>
        <v>0</v>
      </c>
      <c r="BR984" s="187" cm="1">
        <f t="array" ref="BR984">IFERROR(IF($X984=$X983,BR983,INDEX(Forecast_Capex_Input!AE$12:AE$286,$X984)),0)</f>
        <v>0</v>
      </c>
      <c r="BS984" s="187" cm="1">
        <f t="array" ref="BS984">IFERROR(IF($X984=$X983,BS983,INDEX(Forecast_Capex_Input!AF$12:AF$286,$X984)),0)</f>
        <v>0</v>
      </c>
      <c r="BT984" s="187" cm="1">
        <f t="array" ref="BT984">IFERROR(IF($X984=$X983,BT983,INDEX(Forecast_Capex_Input!AG$12:AG$286,$X984)),0)</f>
        <v>0</v>
      </c>
      <c r="BU984" s="165"/>
      <c r="BV984" s="215">
        <f t="shared" si="675"/>
        <v>0</v>
      </c>
      <c r="BW984" s="215">
        <f t="shared" si="676"/>
        <v>0</v>
      </c>
      <c r="BX984" s="215">
        <f t="shared" si="677"/>
        <v>0</v>
      </c>
      <c r="BY984" s="215">
        <f t="shared" si="678"/>
        <v>0</v>
      </c>
      <c r="BZ984" s="215">
        <f t="shared" si="679"/>
        <v>0</v>
      </c>
      <c r="CA984" s="155">
        <f t="shared" si="707"/>
        <v>0</v>
      </c>
      <c r="CB984" s="165"/>
      <c r="CC984" s="215">
        <f t="shared" si="680"/>
        <v>0</v>
      </c>
      <c r="CD984" s="215">
        <f t="shared" si="681"/>
        <v>0</v>
      </c>
      <c r="CE984" s="215">
        <f t="shared" si="682"/>
        <v>0</v>
      </c>
      <c r="CF984" s="215">
        <f t="shared" si="683"/>
        <v>0</v>
      </c>
      <c r="CG984" s="215">
        <f t="shared" si="684"/>
        <v>0</v>
      </c>
      <c r="CH984" s="155">
        <f t="shared" si="708"/>
        <v>0</v>
      </c>
      <c r="CI984" s="165"/>
      <c r="CJ984" s="215">
        <f t="shared" si="685"/>
        <v>0</v>
      </c>
      <c r="CK984" s="215">
        <f t="shared" si="686"/>
        <v>0</v>
      </c>
      <c r="CL984" s="215">
        <f t="shared" si="687"/>
        <v>0</v>
      </c>
      <c r="CM984" s="215">
        <f t="shared" si="688"/>
        <v>0</v>
      </c>
      <c r="CN984" s="215">
        <f t="shared" si="689"/>
        <v>0</v>
      </c>
      <c r="CO984" s="155">
        <f t="shared" si="709"/>
        <v>0</v>
      </c>
      <c r="CP984" s="165"/>
      <c r="CQ984" s="223">
        <f t="shared" si="690"/>
        <v>0</v>
      </c>
      <c r="CR984" s="223">
        <f t="shared" si="691"/>
        <v>0</v>
      </c>
      <c r="CS984" s="223">
        <f t="shared" si="692"/>
        <v>0</v>
      </c>
      <c r="CT984" s="223">
        <f t="shared" si="693"/>
        <v>0</v>
      </c>
      <c r="CU984" s="223">
        <f t="shared" si="694"/>
        <v>0</v>
      </c>
      <c r="CV984" s="155">
        <f t="shared" si="710"/>
        <v>0</v>
      </c>
      <c r="CW984" s="165"/>
      <c r="CX984" s="215">
        <f t="shared" si="711"/>
        <v>0</v>
      </c>
      <c r="CY984" s="215">
        <f t="shared" si="695"/>
        <v>0</v>
      </c>
      <c r="CZ984" s="215">
        <f t="shared" si="696"/>
        <v>0</v>
      </c>
      <c r="DA984" s="215">
        <f t="shared" si="697"/>
        <v>0</v>
      </c>
      <c r="DB984" s="215">
        <f t="shared" si="698"/>
        <v>0</v>
      </c>
      <c r="DC984" s="155">
        <f t="shared" si="712"/>
        <v>0</v>
      </c>
      <c r="DD984" s="165"/>
      <c r="DE984" s="188" t="b" cm="1">
        <f t="array" aca="1" ref="DE984" ca="1">OR($G984=Forecast_Capex_Input!$BF$8:$BF$10)</f>
        <v>0</v>
      </c>
      <c r="DF984" s="188" cm="1">
        <f t="array" aca="1" ref="DF984" ca="1">IFERROR(INDEX(Forecast_Capex_Input!BG$12:BG$286,$X984)
*(INDEX(Forecast_Capex_Input!$H$12:$H$286,$X984)=Repex),0)
*$DE984</f>
        <v>0</v>
      </c>
      <c r="DG984" s="188" cm="1">
        <f t="array" aca="1" ref="DG984" ca="1">IFERROR(INDEX(Forecast_Capex_Input!BH$12:BH$286,$X984)
*(INDEX(Forecast_Capex_Input!$H$12:$H$286,$X984)=Repex),0)
*$DE984</f>
        <v>0</v>
      </c>
      <c r="DH984" s="188" cm="1">
        <f t="array" aca="1" ref="DH984" ca="1">IFERROR(INDEX(Forecast_Capex_Input!BI$12:BI$286,$X984)
*(INDEX(Forecast_Capex_Input!$H$12:$H$286,$X984)=Repex),0)
*$DE984</f>
        <v>0</v>
      </c>
      <c r="DI984" s="188" cm="1">
        <f t="array" aca="1" ref="DI984" ca="1">IFERROR(INDEX(Forecast_Capex_Input!BJ$12:BJ$286,$X984)
*(INDEX(Forecast_Capex_Input!$H$12:$H$286,$X984)=Repex),0)
*$DE984</f>
        <v>0</v>
      </c>
      <c r="DJ984" s="188" cm="1">
        <f t="array" aca="1" ref="DJ984" ca="1">IFERROR(INDEX(Forecast_Capex_Input!BK$12:BK$286,$X984)
*(INDEX(Forecast_Capex_Input!$H$12:$H$286,$X984)=Repex),0)
*$DE984</f>
        <v>0</v>
      </c>
      <c r="DK984" s="188" cm="1">
        <f t="array" aca="1" ref="DK984" ca="1">IFERROR(INDEX(Forecast_Capex_Input!BL$12:BL$286,$X984)
*(INDEX(Forecast_Capex_Input!$H$12:$H$286,$X984)=Repex),0)
*$DE984</f>
        <v>0</v>
      </c>
      <c r="DL984" s="165"/>
      <c r="DM984" s="188" t="b" cm="1">
        <f t="array" aca="1" ref="DM984" ca="1">OR($G984=Forecast_Capex_Input!$BN$8:$BN$9)</f>
        <v>0</v>
      </c>
      <c r="DN984" s="188" cm="1">
        <f t="array" aca="1" ref="DN984" ca="1">IFERROR(INDEX(Forecast_Capex_Input!BO$12:BO$286,$X984)
*(INDEX(Forecast_Capex_Input!$H$12:$H$286,$X984)=Repex),0)
*$DM984</f>
        <v>0</v>
      </c>
      <c r="DO984" s="188" cm="1">
        <f t="array" aca="1" ref="DO984" ca="1">IFERROR(INDEX(Forecast_Capex_Input!BP$12:BP$286,$X984)
*(INDEX(Forecast_Capex_Input!$H$12:$H$286,$X984)=Repex),0)
*$DM984</f>
        <v>0</v>
      </c>
      <c r="DP984" s="188" cm="1">
        <f t="array" aca="1" ref="DP984" ca="1">IFERROR(INDEX(Forecast_Capex_Input!BQ$12:BQ$286,$X984)
*(INDEX(Forecast_Capex_Input!$H$12:$H$286,$X984)=Repex),0)
*$DM984</f>
        <v>0</v>
      </c>
      <c r="DQ984" s="188" cm="1">
        <f t="array" aca="1" ref="DQ984" ca="1">IFERROR(INDEX(Forecast_Capex_Input!BR$12:BR$286,$X984)
*(INDEX(Forecast_Capex_Input!$H$12:$H$286,$X984)=Repex),0)
*$DM984</f>
        <v>0</v>
      </c>
      <c r="DR984" s="188" cm="1">
        <f t="array" aca="1" ref="DR984" ca="1">IFERROR(INDEX(Forecast_Capex_Input!BS$12:BS$286,$X984)
*(INDEX(Forecast_Capex_Input!$H$12:$H$286,$X984)=Repex),0)
*$DM984</f>
        <v>0</v>
      </c>
      <c r="DS984" s="165"/>
      <c r="DT984" s="188" t="b" cm="1">
        <f t="array" aca="1" ref="DT984" ca="1">OR($G984=Forecast_Capex_Input!$BU$8:$BU$10)</f>
        <v>0</v>
      </c>
      <c r="DU984" s="188" cm="1">
        <f t="array" aca="1" ref="DU984" ca="1">IFERROR(INDEX(Forecast_Capex_Input!BV$12:BV$286,$X984)
*(INDEX(Forecast_Capex_Input!$H$12:$H$286,$X984)=Repex),0)
*$DT984</f>
        <v>0</v>
      </c>
      <c r="DV984" s="188" cm="1">
        <f t="array" aca="1" ref="DV984" ca="1">IFERROR(INDEX(Forecast_Capex_Input!BW$12:BW$286,$X984)
*(INDEX(Forecast_Capex_Input!$H$12:$H$286,$X984)=Repex),0)
*$DT984</f>
        <v>0</v>
      </c>
      <c r="DW984" s="188" cm="1">
        <f t="array" aca="1" ref="DW984" ca="1">IFERROR(INDEX(Forecast_Capex_Input!BX$12:BX$286,$X984)
*(INDEX(Forecast_Capex_Input!$H$12:$H$286,$X984)=Repex),0)
*$DT984</f>
        <v>0</v>
      </c>
      <c r="DX984" s="188" cm="1">
        <f t="array" aca="1" ref="DX984" ca="1">IFERROR(INDEX(Forecast_Capex_Input!BY$12:BY$286,$X984)
*(INDEX(Forecast_Capex_Input!$H$12:$H$286,$X984)=Repex),0)
*$DT984</f>
        <v>0</v>
      </c>
      <c r="DY984" s="188" cm="1">
        <f t="array" aca="1" ref="DY984" ca="1">IFERROR(INDEX(Forecast_Capex_Input!BZ$12:BZ$286,$X984)
*(INDEX(Forecast_Capex_Input!$H$12:$H$286,$X984)=Repex),0)
*$DT984</f>
        <v>0</v>
      </c>
      <c r="DZ984" s="188" cm="1">
        <f t="array" aca="1" ref="DZ984" ca="1">IFERROR(INDEX(Forecast_Capex_Input!CA$12:CA$286,$X984)
*(INDEX(Forecast_Capex_Input!$H$12:$H$286,$X984)=Repex),0)
*$DT984</f>
        <v>0</v>
      </c>
      <c r="EA984" s="188" cm="1">
        <f t="array" aca="1" ref="EA984" ca="1">IFERROR(INDEX(Forecast_Capex_Input!CB$12:CB$286,$X984)
*(INDEX(Forecast_Capex_Input!$H$12:$H$286,$X984)=Repex),0)
*$DT984</f>
        <v>0</v>
      </c>
      <c r="EB984" s="188" cm="1">
        <f t="array" aca="1" ref="EB984" ca="1">IFERROR(INDEX(Forecast_Capex_Input!CC$12:CC$286,$X984)
*(INDEX(Forecast_Capex_Input!$H$12:$H$286,$X984)=Repex),0)
*$DT984</f>
        <v>0</v>
      </c>
      <c r="EC984" s="165"/>
      <c r="ED984" s="226" t="str">
        <f t="shared" si="699"/>
        <v>N/A</v>
      </c>
      <c r="EE984" s="174" t="s">
        <v>15</v>
      </c>
    </row>
    <row r="985" spans="3:135" x14ac:dyDescent="0.2">
      <c r="C985" s="174">
        <f t="shared" si="700"/>
        <v>975</v>
      </c>
      <c r="D985" s="167" t="str" cm="1">
        <f t="array" ref="D985">IFERROR(INDEX(Forecast_Capex_Input!$D$12:$D$286,$X985),NA)</f>
        <v>N/A</v>
      </c>
      <c r="E985" s="172" t="str" cm="1">
        <f t="array" ref="E985">IF($X985=NA,NA,INDEX(Forecast_Capex_Input!$E$12:$E$286,$X985))</f>
        <v>N/A</v>
      </c>
      <c r="F985" s="167" t="str" cm="1">
        <f t="array" aca="1" ref="F985" ca="1">IFERROR(INDEX(General!$E$25:$E$26,$Y985),NA)</f>
        <v>N/A</v>
      </c>
      <c r="G985" s="167" t="str" cm="1">
        <f t="array" aca="1" ref="G985" ca="1">IFERROR(INDEX(Forecast_Capex_Input!$AI$11:$BB$11,$AA985),NA)</f>
        <v>N/A</v>
      </c>
      <c r="H985" s="189" t="str" cm="1">
        <f t="array" aca="1" ref="H985" ca="1">IFERROR(INDEX(Forecast_Capex_Input!$AI$12:$BB$286,$X985,$AA985),NA)</f>
        <v>N/A</v>
      </c>
      <c r="I985" s="199" t="str" cm="1">
        <f t="array" ref="I985">IFERROR(INDEX(Forecast_Capex_Input!$F$12:$F$286,$X985),NA)</f>
        <v>N/A</v>
      </c>
      <c r="J985" s="199" t="str" cm="1">
        <f t="array" ref="J985">IFERROR(INDEX(Forecast_Capex_Input!G$12:G$286,$X985),NA)</f>
        <v>N/A</v>
      </c>
      <c r="K985" s="199" t="str" cm="1">
        <f t="array" ref="K985">IFERROR(INDEX(Forecast_Capex_Input!H$12:H$286,$X985),NA)</f>
        <v>N/A</v>
      </c>
      <c r="L985" s="199" t="str" cm="1">
        <f t="array" ref="L985">IFERROR(INDEX(Forecast_Capex_Input!I$12:I$286,$X985),NA)</f>
        <v>N/A</v>
      </c>
      <c r="M985" s="199" t="str" cm="1">
        <f t="array" ref="M985">IFERROR(INDEX(Forecast_Capex_Input!J$12:J$286,$X985),NA)</f>
        <v>N/A</v>
      </c>
      <c r="N985" s="199" t="str" cm="1">
        <f t="array" ref="N985">IFERROR(INDEX(Forecast_Capex_Input!K$12:K$286,$X985),NA)</f>
        <v>N/A</v>
      </c>
      <c r="O985" s="199" t="str" cm="1">
        <f t="array" ref="O985">IFERROR(INDEX(Forecast_Capex_Input!L$12:L$286,$X985),NA)</f>
        <v>N/A</v>
      </c>
      <c r="P985" s="199" t="str" cm="1">
        <f t="array" ref="P985">IFERROR(INDEX(Forecast_Capex_Input!M$12:M$286,$X985),NA)</f>
        <v>N/A</v>
      </c>
      <c r="Q985" s="172" t="str" cm="1">
        <f t="array" ref="Q985">IFERROR(INDEX(Forecast_Capex_Input!N$12:N$286,$X985),NA)</f>
        <v>N/A</v>
      </c>
      <c r="R985" s="265" cm="1">
        <f t="array" ref="R985">IFERROR(INDEX(Forecast_Capex_Input!O$12:O$286,$X985),0)</f>
        <v>0</v>
      </c>
      <c r="S985" s="172" cm="1">
        <f t="array" ref="S985">IFERROR(INDEX(Forecast_Capex_Input!P$12:P$286,$X985),0)</f>
        <v>0</v>
      </c>
      <c r="T985" s="199" t="str" cm="1">
        <f t="array" aca="1" ref="T985" ca="1">IFERROR(INDEX(General!$K$84:$K$103,$AA985),NA)</f>
        <v>N/A</v>
      </c>
      <c r="U985" s="188" cm="1">
        <f t="array" aca="1" ref="U985" ca="1">IFERROR(
IF($F985=General!$E$25,INDEX(Forecast_Capex_Input!S$12:S$286,$X985),
INDEX(Forecast_Capex_Input!T$12:T$286,$X985)),0)</f>
        <v>0</v>
      </c>
      <c r="V985" s="222" t="b">
        <f>IFERROR(INDEX(Overheads!$T$19:$T$26,MATCH($I985,Overheads!$E$19:$E$26,0)),FALSE)</f>
        <v>0</v>
      </c>
      <c r="W985" s="165"/>
      <c r="X985" s="174" t="str">
        <f>IFERROR(
IF(MATCH($C985,Forecast_Capex_Input!$CI$12:$CI$286,1)+1&gt;MAX(Forecast_Capex_Input!$C$12:$C$286),NA,
MATCH($C985,Forecast_Capex_Input!$CI$12:$CI$286,1)+1),1)</f>
        <v>N/A</v>
      </c>
      <c r="Y985" s="174" t="str" cm="1">
        <f t="array" aca="1" ref="Y985" ca="1">IFERROR(
IF(X984&lt;&gt;X985,1,
IF(COUNTIF(OFFSET(Y984,0,0,-INDEX(Forecast_Capex_Input!$CG$12:$CG$286,$X985)),Y984)=INDEX(Forecast_Capex_Input!$CG$12:$CG$286,$X985),Y984+1,Y984)),NA)</f>
        <v>N/A</v>
      </c>
      <c r="Z985" s="174" t="str" cm="1">
        <f t="array" ref="Z985">IFERROR($C985-IF($X985=1,1,INDEX(Forecast_Capex_Input!$CI$12:$CI$286,$X985-1))+1,NA)</f>
        <v>N/A</v>
      </c>
      <c r="AA985" s="174" t="str" cm="1">
        <f t="array" aca="1" ref="AA985" ca="1">IFERROR(IF(Y985=1,
INDEX(Forecast_Capex_Input!$AI$10:$BB$10,SMALL(IF(INDEX(Forecast_Capex_Input!$AI$12:$BB$286,$X985,0)&gt;0,COLUMN(Forecast_Capex_Input!$AI$10:$BB$10)-COLUMN(Forecast_Capex_Input!$AI$12)+1),ROWS(OFFSET(AA984,0,0,-$Z985)))),
OFFSET(AA984,-INDEX(Forecast_Capex_Input!$CG$12:$CG$286,$X985)+1,0)),NA)</f>
        <v>N/A</v>
      </c>
      <c r="AB985" s="174" t="str">
        <f t="shared" ca="1" si="669"/>
        <v>N/A</v>
      </c>
      <c r="AC985" s="222" t="b">
        <f t="shared" si="701"/>
        <v>0</v>
      </c>
      <c r="AD985" s="220" t="b">
        <v>0</v>
      </c>
      <c r="AE985" s="222" t="b">
        <f t="shared" si="670"/>
        <v>1</v>
      </c>
      <c r="AF985" s="165"/>
      <c r="AG985" s="215">
        <v>0</v>
      </c>
      <c r="AH985" s="215">
        <v>0</v>
      </c>
      <c r="AI985" s="215">
        <v>0</v>
      </c>
      <c r="AJ985" s="215">
        <v>0</v>
      </c>
      <c r="AK985" s="215">
        <v>0</v>
      </c>
      <c r="AL985" s="155">
        <v>0</v>
      </c>
      <c r="AM985" s="165"/>
      <c r="AN985" s="215" cm="1">
        <f t="array" aca="1" ref="AN985" ca="1">IFERROR(INDEX(General!O$33:O$34,$AB985)
*AG985,0)</f>
        <v>0</v>
      </c>
      <c r="AO985" s="215" cm="1">
        <f t="array" aca="1" ref="AO985" ca="1">IFERROR(INDEX(General!P$33:P$34,$AB985)
*AH985,0)</f>
        <v>0</v>
      </c>
      <c r="AP985" s="215" cm="1">
        <f t="array" aca="1" ref="AP985" ca="1">IFERROR(INDEX(General!Q$33:Q$34,$AB985)
*AI985,0)</f>
        <v>0</v>
      </c>
      <c r="AQ985" s="215" cm="1">
        <f t="array" aca="1" ref="AQ985" ca="1">IFERROR(INDEX(General!R$33:R$34,$AB985)
*AJ985,0)</f>
        <v>0</v>
      </c>
      <c r="AR985" s="215" cm="1">
        <f t="array" aca="1" ref="AR985" ca="1">IFERROR(INDEX(General!S$33:S$34,$AB985)
*AK985,0)</f>
        <v>0</v>
      </c>
      <c r="AS985" s="155">
        <f t="shared" ca="1" si="702"/>
        <v>0</v>
      </c>
      <c r="AT985" s="165"/>
      <c r="AU985" s="215">
        <f ca="1">IF($AE985=FALSE,AN985*Overheads!$R$24*$V985,
IFERROR(Overheads!$O$49*$V985*AN985,0)
+IFERROR(Overheads!Q$59*$V985*(AN985/Overheads!Q$68),0))</f>
        <v>0</v>
      </c>
      <c r="AV985" s="215">
        <f ca="1">IF($AE985=FALSE,AO985*Overheads!$R$24*$V985,
IFERROR(Overheads!$O$49*$V985*AO985,0)
+IFERROR(Overheads!R$59*$V985*(AO985/Overheads!R$68),0))</f>
        <v>0</v>
      </c>
      <c r="AW985" s="215">
        <f ca="1">IF($AE985=FALSE,AP985*Overheads!$R$24*$V985,
IFERROR(Overheads!$O$49*$V985*AP985,0)
+IFERROR(Overheads!S$59*$V985*(AP985/Overheads!S$68),0))</f>
        <v>0</v>
      </c>
      <c r="AX985" s="215">
        <f ca="1">IF($AE985=FALSE,AQ985*Overheads!$R$24*$V985,
IFERROR(Overheads!$O$49*$V985*AQ985,0)
+IFERROR(Overheads!T$59*$V985*(AQ985/Overheads!T$68),0))</f>
        <v>0</v>
      </c>
      <c r="AY985" s="215">
        <f ca="1">IF($AE985=FALSE,AR985*Overheads!$R$24*$V985,
IFERROR(Overheads!$O$49*$V985*AR985,0)
+IFERROR(Overheads!U$59*$V985*(AR985/Overheads!U$68),0))</f>
        <v>0</v>
      </c>
      <c r="AZ985" s="155">
        <f t="shared" ca="1" si="703"/>
        <v>0</v>
      </c>
      <c r="BA985" s="165"/>
      <c r="BB985" s="215">
        <f ca="1">IF($AE985=FALSE,AN985*Overheads!$S$25,
IFERROR(Overheads!$O$50*AN985,0)
+IFERROR(Overheads!Q$60*(AN985/Overheads!Q$66),0))</f>
        <v>0</v>
      </c>
      <c r="BC985" s="215">
        <f ca="1">IF($AE985=FALSE,AO985*Overheads!$S$25,
IFERROR(Overheads!$O$50*AO985,0)
+IFERROR(Overheads!R$60*(AO985/Overheads!R$66),0))</f>
        <v>0</v>
      </c>
      <c r="BD985" s="215">
        <f ca="1">IF($AE985=FALSE,AP985*Overheads!$S$25,
IFERROR(Overheads!$O$50*AP985,0)
+IFERROR(Overheads!S$60*(AP985/Overheads!S$66),0))</f>
        <v>0</v>
      </c>
      <c r="BE985" s="215">
        <f ca="1">IF($AE985=FALSE,AQ985*Overheads!$S$25,
IFERROR(Overheads!$O$50*AQ985,0)
+IFERROR(Overheads!T$60*(AQ985/Overheads!T$66),0))</f>
        <v>0</v>
      </c>
      <c r="BF985" s="215">
        <f ca="1">IF($AE985=FALSE,AR985*Overheads!$S$25,
IFERROR(Overheads!$O$50*AR985,0)
+IFERROR(Overheads!U$60*(AR985/Overheads!U$66),0))</f>
        <v>0</v>
      </c>
      <c r="BG985" s="155">
        <f t="shared" ca="1" si="704"/>
        <v>0</v>
      </c>
      <c r="BH985" s="165"/>
      <c r="BI985" s="215">
        <f t="shared" ca="1" si="705"/>
        <v>0</v>
      </c>
      <c r="BJ985" s="215">
        <f t="shared" ca="1" si="671"/>
        <v>0</v>
      </c>
      <c r="BK985" s="215">
        <f t="shared" ca="1" si="672"/>
        <v>0</v>
      </c>
      <c r="BL985" s="215">
        <f t="shared" ca="1" si="673"/>
        <v>0</v>
      </c>
      <c r="BM985" s="215">
        <f t="shared" ca="1" si="674"/>
        <v>0</v>
      </c>
      <c r="BN985" s="155">
        <f t="shared" ca="1" si="706"/>
        <v>0</v>
      </c>
      <c r="BO985" s="165"/>
      <c r="BP985" s="187" cm="1">
        <f t="array" ref="BP985">IFERROR(IF($X985=$X984,BP984,INDEX(Forecast_Capex_Input!AC$12:AC$286,$X985)),0)</f>
        <v>0</v>
      </c>
      <c r="BQ985" s="187" cm="1">
        <f t="array" ref="BQ985">IFERROR(IF($X985=$X984,BQ984,INDEX(Forecast_Capex_Input!AD$12:AD$286,$X985)),0)</f>
        <v>0</v>
      </c>
      <c r="BR985" s="187" cm="1">
        <f t="array" ref="BR985">IFERROR(IF($X985=$X984,BR984,INDEX(Forecast_Capex_Input!AE$12:AE$286,$X985)),0)</f>
        <v>0</v>
      </c>
      <c r="BS985" s="187" cm="1">
        <f t="array" ref="BS985">IFERROR(IF($X985=$X984,BS984,INDEX(Forecast_Capex_Input!AF$12:AF$286,$X985)),0)</f>
        <v>0</v>
      </c>
      <c r="BT985" s="187" cm="1">
        <f t="array" ref="BT985">IFERROR(IF($X985=$X984,BT984,INDEX(Forecast_Capex_Input!AG$12:AG$286,$X985)),0)</f>
        <v>0</v>
      </c>
      <c r="BU985" s="165"/>
      <c r="BV985" s="215">
        <f t="shared" si="675"/>
        <v>0</v>
      </c>
      <c r="BW985" s="215">
        <f t="shared" si="676"/>
        <v>0</v>
      </c>
      <c r="BX985" s="215">
        <f t="shared" si="677"/>
        <v>0</v>
      </c>
      <c r="BY985" s="215">
        <f t="shared" si="678"/>
        <v>0</v>
      </c>
      <c r="BZ985" s="215">
        <f t="shared" si="679"/>
        <v>0</v>
      </c>
      <c r="CA985" s="155">
        <f t="shared" si="707"/>
        <v>0</v>
      </c>
      <c r="CB985" s="165"/>
      <c r="CC985" s="215">
        <f t="shared" si="680"/>
        <v>0</v>
      </c>
      <c r="CD985" s="215">
        <f t="shared" si="681"/>
        <v>0</v>
      </c>
      <c r="CE985" s="215">
        <f t="shared" si="682"/>
        <v>0</v>
      </c>
      <c r="CF985" s="215">
        <f t="shared" si="683"/>
        <v>0</v>
      </c>
      <c r="CG985" s="215">
        <f t="shared" si="684"/>
        <v>0</v>
      </c>
      <c r="CH985" s="155">
        <f t="shared" si="708"/>
        <v>0</v>
      </c>
      <c r="CI985" s="165"/>
      <c r="CJ985" s="215">
        <f t="shared" si="685"/>
        <v>0</v>
      </c>
      <c r="CK985" s="215">
        <f t="shared" si="686"/>
        <v>0</v>
      </c>
      <c r="CL985" s="215">
        <f t="shared" si="687"/>
        <v>0</v>
      </c>
      <c r="CM985" s="215">
        <f t="shared" si="688"/>
        <v>0</v>
      </c>
      <c r="CN985" s="215">
        <f t="shared" si="689"/>
        <v>0</v>
      </c>
      <c r="CO985" s="155">
        <f t="shared" si="709"/>
        <v>0</v>
      </c>
      <c r="CP985" s="165"/>
      <c r="CQ985" s="223">
        <f t="shared" si="690"/>
        <v>0</v>
      </c>
      <c r="CR985" s="223">
        <f t="shared" si="691"/>
        <v>0</v>
      </c>
      <c r="CS985" s="223">
        <f t="shared" si="692"/>
        <v>0</v>
      </c>
      <c r="CT985" s="223">
        <f t="shared" si="693"/>
        <v>0</v>
      </c>
      <c r="CU985" s="223">
        <f t="shared" si="694"/>
        <v>0</v>
      </c>
      <c r="CV985" s="155">
        <f t="shared" si="710"/>
        <v>0</v>
      </c>
      <c r="CW985" s="165"/>
      <c r="CX985" s="215">
        <f t="shared" si="711"/>
        <v>0</v>
      </c>
      <c r="CY985" s="215">
        <f t="shared" si="695"/>
        <v>0</v>
      </c>
      <c r="CZ985" s="215">
        <f t="shared" si="696"/>
        <v>0</v>
      </c>
      <c r="DA985" s="215">
        <f t="shared" si="697"/>
        <v>0</v>
      </c>
      <c r="DB985" s="215">
        <f t="shared" si="698"/>
        <v>0</v>
      </c>
      <c r="DC985" s="155">
        <f t="shared" si="712"/>
        <v>0</v>
      </c>
      <c r="DD985" s="165"/>
      <c r="DE985" s="188" t="b" cm="1">
        <f t="array" aca="1" ref="DE985" ca="1">OR($G985=Forecast_Capex_Input!$BF$8:$BF$10)</f>
        <v>0</v>
      </c>
      <c r="DF985" s="188" cm="1">
        <f t="array" aca="1" ref="DF985" ca="1">IFERROR(INDEX(Forecast_Capex_Input!BG$12:BG$286,$X985)
*(INDEX(Forecast_Capex_Input!$H$12:$H$286,$X985)=Repex),0)
*$DE985</f>
        <v>0</v>
      </c>
      <c r="DG985" s="188" cm="1">
        <f t="array" aca="1" ref="DG985" ca="1">IFERROR(INDEX(Forecast_Capex_Input!BH$12:BH$286,$X985)
*(INDEX(Forecast_Capex_Input!$H$12:$H$286,$X985)=Repex),0)
*$DE985</f>
        <v>0</v>
      </c>
      <c r="DH985" s="188" cm="1">
        <f t="array" aca="1" ref="DH985" ca="1">IFERROR(INDEX(Forecast_Capex_Input!BI$12:BI$286,$X985)
*(INDEX(Forecast_Capex_Input!$H$12:$H$286,$X985)=Repex),0)
*$DE985</f>
        <v>0</v>
      </c>
      <c r="DI985" s="188" cm="1">
        <f t="array" aca="1" ref="DI985" ca="1">IFERROR(INDEX(Forecast_Capex_Input!BJ$12:BJ$286,$X985)
*(INDEX(Forecast_Capex_Input!$H$12:$H$286,$X985)=Repex),0)
*$DE985</f>
        <v>0</v>
      </c>
      <c r="DJ985" s="188" cm="1">
        <f t="array" aca="1" ref="DJ985" ca="1">IFERROR(INDEX(Forecast_Capex_Input!BK$12:BK$286,$X985)
*(INDEX(Forecast_Capex_Input!$H$12:$H$286,$X985)=Repex),0)
*$DE985</f>
        <v>0</v>
      </c>
      <c r="DK985" s="188" cm="1">
        <f t="array" aca="1" ref="DK985" ca="1">IFERROR(INDEX(Forecast_Capex_Input!BL$12:BL$286,$X985)
*(INDEX(Forecast_Capex_Input!$H$12:$H$286,$X985)=Repex),0)
*$DE985</f>
        <v>0</v>
      </c>
      <c r="DL985" s="165"/>
      <c r="DM985" s="188" t="b" cm="1">
        <f t="array" aca="1" ref="DM985" ca="1">OR($G985=Forecast_Capex_Input!$BN$8:$BN$9)</f>
        <v>0</v>
      </c>
      <c r="DN985" s="188" cm="1">
        <f t="array" aca="1" ref="DN985" ca="1">IFERROR(INDEX(Forecast_Capex_Input!BO$12:BO$286,$X985)
*(INDEX(Forecast_Capex_Input!$H$12:$H$286,$X985)=Repex),0)
*$DM985</f>
        <v>0</v>
      </c>
      <c r="DO985" s="188" cm="1">
        <f t="array" aca="1" ref="DO985" ca="1">IFERROR(INDEX(Forecast_Capex_Input!BP$12:BP$286,$X985)
*(INDEX(Forecast_Capex_Input!$H$12:$H$286,$X985)=Repex),0)
*$DM985</f>
        <v>0</v>
      </c>
      <c r="DP985" s="188" cm="1">
        <f t="array" aca="1" ref="DP985" ca="1">IFERROR(INDEX(Forecast_Capex_Input!BQ$12:BQ$286,$X985)
*(INDEX(Forecast_Capex_Input!$H$12:$H$286,$X985)=Repex),0)
*$DM985</f>
        <v>0</v>
      </c>
      <c r="DQ985" s="188" cm="1">
        <f t="array" aca="1" ref="DQ985" ca="1">IFERROR(INDEX(Forecast_Capex_Input!BR$12:BR$286,$X985)
*(INDEX(Forecast_Capex_Input!$H$12:$H$286,$X985)=Repex),0)
*$DM985</f>
        <v>0</v>
      </c>
      <c r="DR985" s="188" cm="1">
        <f t="array" aca="1" ref="DR985" ca="1">IFERROR(INDEX(Forecast_Capex_Input!BS$12:BS$286,$X985)
*(INDEX(Forecast_Capex_Input!$H$12:$H$286,$X985)=Repex),0)
*$DM985</f>
        <v>0</v>
      </c>
      <c r="DS985" s="165"/>
      <c r="DT985" s="188" t="b" cm="1">
        <f t="array" aca="1" ref="DT985" ca="1">OR($G985=Forecast_Capex_Input!$BU$8:$BU$10)</f>
        <v>0</v>
      </c>
      <c r="DU985" s="188" cm="1">
        <f t="array" aca="1" ref="DU985" ca="1">IFERROR(INDEX(Forecast_Capex_Input!BV$12:BV$286,$X985)
*(INDEX(Forecast_Capex_Input!$H$12:$H$286,$X985)=Repex),0)
*$DT985</f>
        <v>0</v>
      </c>
      <c r="DV985" s="188" cm="1">
        <f t="array" aca="1" ref="DV985" ca="1">IFERROR(INDEX(Forecast_Capex_Input!BW$12:BW$286,$X985)
*(INDEX(Forecast_Capex_Input!$H$12:$H$286,$X985)=Repex),0)
*$DT985</f>
        <v>0</v>
      </c>
      <c r="DW985" s="188" cm="1">
        <f t="array" aca="1" ref="DW985" ca="1">IFERROR(INDEX(Forecast_Capex_Input!BX$12:BX$286,$X985)
*(INDEX(Forecast_Capex_Input!$H$12:$H$286,$X985)=Repex),0)
*$DT985</f>
        <v>0</v>
      </c>
      <c r="DX985" s="188" cm="1">
        <f t="array" aca="1" ref="DX985" ca="1">IFERROR(INDEX(Forecast_Capex_Input!BY$12:BY$286,$X985)
*(INDEX(Forecast_Capex_Input!$H$12:$H$286,$X985)=Repex),0)
*$DT985</f>
        <v>0</v>
      </c>
      <c r="DY985" s="188" cm="1">
        <f t="array" aca="1" ref="DY985" ca="1">IFERROR(INDEX(Forecast_Capex_Input!BZ$12:BZ$286,$X985)
*(INDEX(Forecast_Capex_Input!$H$12:$H$286,$X985)=Repex),0)
*$DT985</f>
        <v>0</v>
      </c>
      <c r="DZ985" s="188" cm="1">
        <f t="array" aca="1" ref="DZ985" ca="1">IFERROR(INDEX(Forecast_Capex_Input!CA$12:CA$286,$X985)
*(INDEX(Forecast_Capex_Input!$H$12:$H$286,$X985)=Repex),0)
*$DT985</f>
        <v>0</v>
      </c>
      <c r="EA985" s="188" cm="1">
        <f t="array" aca="1" ref="EA985" ca="1">IFERROR(INDEX(Forecast_Capex_Input!CB$12:CB$286,$X985)
*(INDEX(Forecast_Capex_Input!$H$12:$H$286,$X985)=Repex),0)
*$DT985</f>
        <v>0</v>
      </c>
      <c r="EB985" s="188" cm="1">
        <f t="array" aca="1" ref="EB985" ca="1">IFERROR(INDEX(Forecast_Capex_Input!CC$12:CC$286,$X985)
*(INDEX(Forecast_Capex_Input!$H$12:$H$286,$X985)=Repex),0)
*$DT985</f>
        <v>0</v>
      </c>
      <c r="EC985" s="165"/>
      <c r="ED985" s="226" t="str">
        <f t="shared" si="699"/>
        <v>N/A</v>
      </c>
      <c r="EE985" s="174" t="s">
        <v>15</v>
      </c>
    </row>
    <row r="986" spans="3:135" x14ac:dyDescent="0.2">
      <c r="C986" s="174">
        <f t="shared" si="700"/>
        <v>976</v>
      </c>
      <c r="D986" s="167" t="str" cm="1">
        <f t="array" ref="D986">IFERROR(INDEX(Forecast_Capex_Input!$D$12:$D$286,$X986),NA)</f>
        <v>N/A</v>
      </c>
      <c r="E986" s="172" t="str" cm="1">
        <f t="array" ref="E986">IF($X986=NA,NA,INDEX(Forecast_Capex_Input!$E$12:$E$286,$X986))</f>
        <v>N/A</v>
      </c>
      <c r="F986" s="167" t="str" cm="1">
        <f t="array" aca="1" ref="F986" ca="1">IFERROR(INDEX(General!$E$25:$E$26,$Y986),NA)</f>
        <v>N/A</v>
      </c>
      <c r="G986" s="167" t="str" cm="1">
        <f t="array" aca="1" ref="G986" ca="1">IFERROR(INDEX(Forecast_Capex_Input!$AI$11:$BB$11,$AA986),NA)</f>
        <v>N/A</v>
      </c>
      <c r="H986" s="189" t="str" cm="1">
        <f t="array" aca="1" ref="H986" ca="1">IFERROR(INDEX(Forecast_Capex_Input!$AI$12:$BB$286,$X986,$AA986),NA)</f>
        <v>N/A</v>
      </c>
      <c r="I986" s="199" t="str" cm="1">
        <f t="array" ref="I986">IFERROR(INDEX(Forecast_Capex_Input!$F$12:$F$286,$X986),NA)</f>
        <v>N/A</v>
      </c>
      <c r="J986" s="199" t="str" cm="1">
        <f t="array" ref="J986">IFERROR(INDEX(Forecast_Capex_Input!G$12:G$286,$X986),NA)</f>
        <v>N/A</v>
      </c>
      <c r="K986" s="199" t="str" cm="1">
        <f t="array" ref="K986">IFERROR(INDEX(Forecast_Capex_Input!H$12:H$286,$X986),NA)</f>
        <v>N/A</v>
      </c>
      <c r="L986" s="199" t="str" cm="1">
        <f t="array" ref="L986">IFERROR(INDEX(Forecast_Capex_Input!I$12:I$286,$X986),NA)</f>
        <v>N/A</v>
      </c>
      <c r="M986" s="199" t="str" cm="1">
        <f t="array" ref="M986">IFERROR(INDEX(Forecast_Capex_Input!J$12:J$286,$X986),NA)</f>
        <v>N/A</v>
      </c>
      <c r="N986" s="199" t="str" cm="1">
        <f t="array" ref="N986">IFERROR(INDEX(Forecast_Capex_Input!K$12:K$286,$X986),NA)</f>
        <v>N/A</v>
      </c>
      <c r="O986" s="199" t="str" cm="1">
        <f t="array" ref="O986">IFERROR(INDEX(Forecast_Capex_Input!L$12:L$286,$X986),NA)</f>
        <v>N/A</v>
      </c>
      <c r="P986" s="199" t="str" cm="1">
        <f t="array" ref="P986">IFERROR(INDEX(Forecast_Capex_Input!M$12:M$286,$X986),NA)</f>
        <v>N/A</v>
      </c>
      <c r="Q986" s="172" t="str" cm="1">
        <f t="array" ref="Q986">IFERROR(INDEX(Forecast_Capex_Input!N$12:N$286,$X986),NA)</f>
        <v>N/A</v>
      </c>
      <c r="R986" s="265" cm="1">
        <f t="array" ref="R986">IFERROR(INDEX(Forecast_Capex_Input!O$12:O$286,$X986),0)</f>
        <v>0</v>
      </c>
      <c r="S986" s="172" cm="1">
        <f t="array" ref="S986">IFERROR(INDEX(Forecast_Capex_Input!P$12:P$286,$X986),0)</f>
        <v>0</v>
      </c>
      <c r="T986" s="199" t="str" cm="1">
        <f t="array" aca="1" ref="T986" ca="1">IFERROR(INDEX(General!$K$84:$K$103,$AA986),NA)</f>
        <v>N/A</v>
      </c>
      <c r="U986" s="188" cm="1">
        <f t="array" aca="1" ref="U986" ca="1">IFERROR(
IF($F986=General!$E$25,INDEX(Forecast_Capex_Input!S$12:S$286,$X986),
INDEX(Forecast_Capex_Input!T$12:T$286,$X986)),0)</f>
        <v>0</v>
      </c>
      <c r="V986" s="222" t="b">
        <f>IFERROR(INDEX(Overheads!$T$19:$T$26,MATCH($I986,Overheads!$E$19:$E$26,0)),FALSE)</f>
        <v>0</v>
      </c>
      <c r="W986" s="165"/>
      <c r="X986" s="174" t="str">
        <f>IFERROR(
IF(MATCH($C986,Forecast_Capex_Input!$CI$12:$CI$286,1)+1&gt;MAX(Forecast_Capex_Input!$C$12:$C$286),NA,
MATCH($C986,Forecast_Capex_Input!$CI$12:$CI$286,1)+1),1)</f>
        <v>N/A</v>
      </c>
      <c r="Y986" s="174" t="str" cm="1">
        <f t="array" aca="1" ref="Y986" ca="1">IFERROR(
IF(X985&lt;&gt;X986,1,
IF(COUNTIF(OFFSET(Y985,0,0,-INDEX(Forecast_Capex_Input!$CG$12:$CG$286,$X986)),Y985)=INDEX(Forecast_Capex_Input!$CG$12:$CG$286,$X986),Y985+1,Y985)),NA)</f>
        <v>N/A</v>
      </c>
      <c r="Z986" s="174" t="str" cm="1">
        <f t="array" ref="Z986">IFERROR($C986-IF($X986=1,1,INDEX(Forecast_Capex_Input!$CI$12:$CI$286,$X986-1))+1,NA)</f>
        <v>N/A</v>
      </c>
      <c r="AA986" s="174" t="str" cm="1">
        <f t="array" aca="1" ref="AA986" ca="1">IFERROR(IF(Y986=1,
INDEX(Forecast_Capex_Input!$AI$10:$BB$10,SMALL(IF(INDEX(Forecast_Capex_Input!$AI$12:$BB$286,$X986,0)&gt;0,COLUMN(Forecast_Capex_Input!$AI$10:$BB$10)-COLUMN(Forecast_Capex_Input!$AI$12)+1),ROWS(OFFSET(AA985,0,0,-$Z986)))),
OFFSET(AA985,-INDEX(Forecast_Capex_Input!$CG$12:$CG$286,$X986)+1,0)),NA)</f>
        <v>N/A</v>
      </c>
      <c r="AB986" s="174" t="str">
        <f t="shared" ca="1" si="669"/>
        <v>N/A</v>
      </c>
      <c r="AC986" s="222" t="b">
        <f t="shared" si="701"/>
        <v>0</v>
      </c>
      <c r="AD986" s="220" t="b">
        <v>0</v>
      </c>
      <c r="AE986" s="222" t="b">
        <f t="shared" si="670"/>
        <v>1</v>
      </c>
      <c r="AF986" s="165"/>
      <c r="AG986" s="215">
        <v>0</v>
      </c>
      <c r="AH986" s="215">
        <v>0</v>
      </c>
      <c r="AI986" s="215">
        <v>0</v>
      </c>
      <c r="AJ986" s="215">
        <v>0</v>
      </c>
      <c r="AK986" s="215">
        <v>0</v>
      </c>
      <c r="AL986" s="155">
        <v>0</v>
      </c>
      <c r="AM986" s="165"/>
      <c r="AN986" s="215" cm="1">
        <f t="array" aca="1" ref="AN986" ca="1">IFERROR(INDEX(General!O$33:O$34,$AB986)
*AG986,0)</f>
        <v>0</v>
      </c>
      <c r="AO986" s="215" cm="1">
        <f t="array" aca="1" ref="AO986" ca="1">IFERROR(INDEX(General!P$33:P$34,$AB986)
*AH986,0)</f>
        <v>0</v>
      </c>
      <c r="AP986" s="215" cm="1">
        <f t="array" aca="1" ref="AP986" ca="1">IFERROR(INDEX(General!Q$33:Q$34,$AB986)
*AI986,0)</f>
        <v>0</v>
      </c>
      <c r="AQ986" s="215" cm="1">
        <f t="array" aca="1" ref="AQ986" ca="1">IFERROR(INDEX(General!R$33:R$34,$AB986)
*AJ986,0)</f>
        <v>0</v>
      </c>
      <c r="AR986" s="215" cm="1">
        <f t="array" aca="1" ref="AR986" ca="1">IFERROR(INDEX(General!S$33:S$34,$AB986)
*AK986,0)</f>
        <v>0</v>
      </c>
      <c r="AS986" s="155">
        <f t="shared" ca="1" si="702"/>
        <v>0</v>
      </c>
      <c r="AT986" s="165"/>
      <c r="AU986" s="215">
        <f ca="1">IF($AE986=FALSE,AN986*Overheads!$R$24*$V986,
IFERROR(Overheads!$O$49*$V986*AN986,0)
+IFERROR(Overheads!Q$59*$V986*(AN986/Overheads!Q$68),0))</f>
        <v>0</v>
      </c>
      <c r="AV986" s="215">
        <f ca="1">IF($AE986=FALSE,AO986*Overheads!$R$24*$V986,
IFERROR(Overheads!$O$49*$V986*AO986,0)
+IFERROR(Overheads!R$59*$V986*(AO986/Overheads!R$68),0))</f>
        <v>0</v>
      </c>
      <c r="AW986" s="215">
        <f ca="1">IF($AE986=FALSE,AP986*Overheads!$R$24*$V986,
IFERROR(Overheads!$O$49*$V986*AP986,0)
+IFERROR(Overheads!S$59*$V986*(AP986/Overheads!S$68),0))</f>
        <v>0</v>
      </c>
      <c r="AX986" s="215">
        <f ca="1">IF($AE986=FALSE,AQ986*Overheads!$R$24*$V986,
IFERROR(Overheads!$O$49*$V986*AQ986,0)
+IFERROR(Overheads!T$59*$V986*(AQ986/Overheads!T$68),0))</f>
        <v>0</v>
      </c>
      <c r="AY986" s="215">
        <f ca="1">IF($AE986=FALSE,AR986*Overheads!$R$24*$V986,
IFERROR(Overheads!$O$49*$V986*AR986,0)
+IFERROR(Overheads!U$59*$V986*(AR986/Overheads!U$68),0))</f>
        <v>0</v>
      </c>
      <c r="AZ986" s="155">
        <f t="shared" ca="1" si="703"/>
        <v>0</v>
      </c>
      <c r="BA986" s="165"/>
      <c r="BB986" s="215">
        <f ca="1">IF($AE986=FALSE,AN986*Overheads!$S$25,
IFERROR(Overheads!$O$50*AN986,0)
+IFERROR(Overheads!Q$60*(AN986/Overheads!Q$66),0))</f>
        <v>0</v>
      </c>
      <c r="BC986" s="215">
        <f ca="1">IF($AE986=FALSE,AO986*Overheads!$S$25,
IFERROR(Overheads!$O$50*AO986,0)
+IFERROR(Overheads!R$60*(AO986/Overheads!R$66),0))</f>
        <v>0</v>
      </c>
      <c r="BD986" s="215">
        <f ca="1">IF($AE986=FALSE,AP986*Overheads!$S$25,
IFERROR(Overheads!$O$50*AP986,0)
+IFERROR(Overheads!S$60*(AP986/Overheads!S$66),0))</f>
        <v>0</v>
      </c>
      <c r="BE986" s="215">
        <f ca="1">IF($AE986=FALSE,AQ986*Overheads!$S$25,
IFERROR(Overheads!$O$50*AQ986,0)
+IFERROR(Overheads!T$60*(AQ986/Overheads!T$66),0))</f>
        <v>0</v>
      </c>
      <c r="BF986" s="215">
        <f ca="1">IF($AE986=FALSE,AR986*Overheads!$S$25,
IFERROR(Overheads!$O$50*AR986,0)
+IFERROR(Overheads!U$60*(AR986/Overheads!U$66),0))</f>
        <v>0</v>
      </c>
      <c r="BG986" s="155">
        <f t="shared" ca="1" si="704"/>
        <v>0</v>
      </c>
      <c r="BH986" s="165"/>
      <c r="BI986" s="215">
        <f t="shared" ca="1" si="705"/>
        <v>0</v>
      </c>
      <c r="BJ986" s="215">
        <f t="shared" ca="1" si="671"/>
        <v>0</v>
      </c>
      <c r="BK986" s="215">
        <f t="shared" ca="1" si="672"/>
        <v>0</v>
      </c>
      <c r="BL986" s="215">
        <f t="shared" ca="1" si="673"/>
        <v>0</v>
      </c>
      <c r="BM986" s="215">
        <f t="shared" ca="1" si="674"/>
        <v>0</v>
      </c>
      <c r="BN986" s="155">
        <f t="shared" ca="1" si="706"/>
        <v>0</v>
      </c>
      <c r="BO986" s="165"/>
      <c r="BP986" s="187" cm="1">
        <f t="array" ref="BP986">IFERROR(IF($X986=$X985,BP985,INDEX(Forecast_Capex_Input!AC$12:AC$286,$X986)),0)</f>
        <v>0</v>
      </c>
      <c r="BQ986" s="187" cm="1">
        <f t="array" ref="BQ986">IFERROR(IF($X986=$X985,BQ985,INDEX(Forecast_Capex_Input!AD$12:AD$286,$X986)),0)</f>
        <v>0</v>
      </c>
      <c r="BR986" s="187" cm="1">
        <f t="array" ref="BR986">IFERROR(IF($X986=$X985,BR985,INDEX(Forecast_Capex_Input!AE$12:AE$286,$X986)),0)</f>
        <v>0</v>
      </c>
      <c r="BS986" s="187" cm="1">
        <f t="array" ref="BS986">IFERROR(IF($X986=$X985,BS985,INDEX(Forecast_Capex_Input!AF$12:AF$286,$X986)),0)</f>
        <v>0</v>
      </c>
      <c r="BT986" s="187" cm="1">
        <f t="array" ref="BT986">IFERROR(IF($X986=$X985,BT985,INDEX(Forecast_Capex_Input!AG$12:AG$286,$X986)),0)</f>
        <v>0</v>
      </c>
      <c r="BU986" s="165"/>
      <c r="BV986" s="215">
        <f t="shared" si="675"/>
        <v>0</v>
      </c>
      <c r="BW986" s="215">
        <f t="shared" si="676"/>
        <v>0</v>
      </c>
      <c r="BX986" s="215">
        <f t="shared" si="677"/>
        <v>0</v>
      </c>
      <c r="BY986" s="215">
        <f t="shared" si="678"/>
        <v>0</v>
      </c>
      <c r="BZ986" s="215">
        <f t="shared" si="679"/>
        <v>0</v>
      </c>
      <c r="CA986" s="155">
        <f t="shared" si="707"/>
        <v>0</v>
      </c>
      <c r="CB986" s="165"/>
      <c r="CC986" s="215">
        <f t="shared" si="680"/>
        <v>0</v>
      </c>
      <c r="CD986" s="215">
        <f t="shared" si="681"/>
        <v>0</v>
      </c>
      <c r="CE986" s="215">
        <f t="shared" si="682"/>
        <v>0</v>
      </c>
      <c r="CF986" s="215">
        <f t="shared" si="683"/>
        <v>0</v>
      </c>
      <c r="CG986" s="215">
        <f t="shared" si="684"/>
        <v>0</v>
      </c>
      <c r="CH986" s="155">
        <f t="shared" si="708"/>
        <v>0</v>
      </c>
      <c r="CI986" s="165"/>
      <c r="CJ986" s="215">
        <f t="shared" si="685"/>
        <v>0</v>
      </c>
      <c r="CK986" s="215">
        <f t="shared" si="686"/>
        <v>0</v>
      </c>
      <c r="CL986" s="215">
        <f t="shared" si="687"/>
        <v>0</v>
      </c>
      <c r="CM986" s="215">
        <f t="shared" si="688"/>
        <v>0</v>
      </c>
      <c r="CN986" s="215">
        <f t="shared" si="689"/>
        <v>0</v>
      </c>
      <c r="CO986" s="155">
        <f t="shared" si="709"/>
        <v>0</v>
      </c>
      <c r="CP986" s="165"/>
      <c r="CQ986" s="223">
        <f t="shared" si="690"/>
        <v>0</v>
      </c>
      <c r="CR986" s="223">
        <f t="shared" si="691"/>
        <v>0</v>
      </c>
      <c r="CS986" s="223">
        <f t="shared" si="692"/>
        <v>0</v>
      </c>
      <c r="CT986" s="223">
        <f t="shared" si="693"/>
        <v>0</v>
      </c>
      <c r="CU986" s="223">
        <f t="shared" si="694"/>
        <v>0</v>
      </c>
      <c r="CV986" s="155">
        <f t="shared" si="710"/>
        <v>0</v>
      </c>
      <c r="CW986" s="165"/>
      <c r="CX986" s="215">
        <f t="shared" si="711"/>
        <v>0</v>
      </c>
      <c r="CY986" s="215">
        <f t="shared" si="695"/>
        <v>0</v>
      </c>
      <c r="CZ986" s="215">
        <f t="shared" si="696"/>
        <v>0</v>
      </c>
      <c r="DA986" s="215">
        <f t="shared" si="697"/>
        <v>0</v>
      </c>
      <c r="DB986" s="215">
        <f t="shared" si="698"/>
        <v>0</v>
      </c>
      <c r="DC986" s="155">
        <f t="shared" si="712"/>
        <v>0</v>
      </c>
      <c r="DD986" s="165"/>
      <c r="DE986" s="188" t="b" cm="1">
        <f t="array" aca="1" ref="DE986" ca="1">OR($G986=Forecast_Capex_Input!$BF$8:$BF$10)</f>
        <v>0</v>
      </c>
      <c r="DF986" s="188" cm="1">
        <f t="array" aca="1" ref="DF986" ca="1">IFERROR(INDEX(Forecast_Capex_Input!BG$12:BG$286,$X986)
*(INDEX(Forecast_Capex_Input!$H$12:$H$286,$X986)=Repex),0)
*$DE986</f>
        <v>0</v>
      </c>
      <c r="DG986" s="188" cm="1">
        <f t="array" aca="1" ref="DG986" ca="1">IFERROR(INDEX(Forecast_Capex_Input!BH$12:BH$286,$X986)
*(INDEX(Forecast_Capex_Input!$H$12:$H$286,$X986)=Repex),0)
*$DE986</f>
        <v>0</v>
      </c>
      <c r="DH986" s="188" cm="1">
        <f t="array" aca="1" ref="DH986" ca="1">IFERROR(INDEX(Forecast_Capex_Input!BI$12:BI$286,$X986)
*(INDEX(Forecast_Capex_Input!$H$12:$H$286,$X986)=Repex),0)
*$DE986</f>
        <v>0</v>
      </c>
      <c r="DI986" s="188" cm="1">
        <f t="array" aca="1" ref="DI986" ca="1">IFERROR(INDEX(Forecast_Capex_Input!BJ$12:BJ$286,$X986)
*(INDEX(Forecast_Capex_Input!$H$12:$H$286,$X986)=Repex),0)
*$DE986</f>
        <v>0</v>
      </c>
      <c r="DJ986" s="188" cm="1">
        <f t="array" aca="1" ref="DJ986" ca="1">IFERROR(INDEX(Forecast_Capex_Input!BK$12:BK$286,$X986)
*(INDEX(Forecast_Capex_Input!$H$12:$H$286,$X986)=Repex),0)
*$DE986</f>
        <v>0</v>
      </c>
      <c r="DK986" s="188" cm="1">
        <f t="array" aca="1" ref="DK986" ca="1">IFERROR(INDEX(Forecast_Capex_Input!BL$12:BL$286,$X986)
*(INDEX(Forecast_Capex_Input!$H$12:$H$286,$X986)=Repex),0)
*$DE986</f>
        <v>0</v>
      </c>
      <c r="DL986" s="165"/>
      <c r="DM986" s="188" t="b" cm="1">
        <f t="array" aca="1" ref="DM986" ca="1">OR($G986=Forecast_Capex_Input!$BN$8:$BN$9)</f>
        <v>0</v>
      </c>
      <c r="DN986" s="188" cm="1">
        <f t="array" aca="1" ref="DN986" ca="1">IFERROR(INDEX(Forecast_Capex_Input!BO$12:BO$286,$X986)
*(INDEX(Forecast_Capex_Input!$H$12:$H$286,$X986)=Repex),0)
*$DM986</f>
        <v>0</v>
      </c>
      <c r="DO986" s="188" cm="1">
        <f t="array" aca="1" ref="DO986" ca="1">IFERROR(INDEX(Forecast_Capex_Input!BP$12:BP$286,$X986)
*(INDEX(Forecast_Capex_Input!$H$12:$H$286,$X986)=Repex),0)
*$DM986</f>
        <v>0</v>
      </c>
      <c r="DP986" s="188" cm="1">
        <f t="array" aca="1" ref="DP986" ca="1">IFERROR(INDEX(Forecast_Capex_Input!BQ$12:BQ$286,$X986)
*(INDEX(Forecast_Capex_Input!$H$12:$H$286,$X986)=Repex),0)
*$DM986</f>
        <v>0</v>
      </c>
      <c r="DQ986" s="188" cm="1">
        <f t="array" aca="1" ref="DQ986" ca="1">IFERROR(INDEX(Forecast_Capex_Input!BR$12:BR$286,$X986)
*(INDEX(Forecast_Capex_Input!$H$12:$H$286,$X986)=Repex),0)
*$DM986</f>
        <v>0</v>
      </c>
      <c r="DR986" s="188" cm="1">
        <f t="array" aca="1" ref="DR986" ca="1">IFERROR(INDEX(Forecast_Capex_Input!BS$12:BS$286,$X986)
*(INDEX(Forecast_Capex_Input!$H$12:$H$286,$X986)=Repex),0)
*$DM986</f>
        <v>0</v>
      </c>
      <c r="DS986" s="165"/>
      <c r="DT986" s="188" t="b" cm="1">
        <f t="array" aca="1" ref="DT986" ca="1">OR($G986=Forecast_Capex_Input!$BU$8:$BU$10)</f>
        <v>0</v>
      </c>
      <c r="DU986" s="188" cm="1">
        <f t="array" aca="1" ref="DU986" ca="1">IFERROR(INDEX(Forecast_Capex_Input!BV$12:BV$286,$X986)
*(INDEX(Forecast_Capex_Input!$H$12:$H$286,$X986)=Repex),0)
*$DT986</f>
        <v>0</v>
      </c>
      <c r="DV986" s="188" cm="1">
        <f t="array" aca="1" ref="DV986" ca="1">IFERROR(INDEX(Forecast_Capex_Input!BW$12:BW$286,$X986)
*(INDEX(Forecast_Capex_Input!$H$12:$H$286,$X986)=Repex),0)
*$DT986</f>
        <v>0</v>
      </c>
      <c r="DW986" s="188" cm="1">
        <f t="array" aca="1" ref="DW986" ca="1">IFERROR(INDEX(Forecast_Capex_Input!BX$12:BX$286,$X986)
*(INDEX(Forecast_Capex_Input!$H$12:$H$286,$X986)=Repex),0)
*$DT986</f>
        <v>0</v>
      </c>
      <c r="DX986" s="188" cm="1">
        <f t="array" aca="1" ref="DX986" ca="1">IFERROR(INDEX(Forecast_Capex_Input!BY$12:BY$286,$X986)
*(INDEX(Forecast_Capex_Input!$H$12:$H$286,$X986)=Repex),0)
*$DT986</f>
        <v>0</v>
      </c>
      <c r="DY986" s="188" cm="1">
        <f t="array" aca="1" ref="DY986" ca="1">IFERROR(INDEX(Forecast_Capex_Input!BZ$12:BZ$286,$X986)
*(INDEX(Forecast_Capex_Input!$H$12:$H$286,$X986)=Repex),0)
*$DT986</f>
        <v>0</v>
      </c>
      <c r="DZ986" s="188" cm="1">
        <f t="array" aca="1" ref="DZ986" ca="1">IFERROR(INDEX(Forecast_Capex_Input!CA$12:CA$286,$X986)
*(INDEX(Forecast_Capex_Input!$H$12:$H$286,$X986)=Repex),0)
*$DT986</f>
        <v>0</v>
      </c>
      <c r="EA986" s="188" cm="1">
        <f t="array" aca="1" ref="EA986" ca="1">IFERROR(INDEX(Forecast_Capex_Input!CB$12:CB$286,$X986)
*(INDEX(Forecast_Capex_Input!$H$12:$H$286,$X986)=Repex),0)
*$DT986</f>
        <v>0</v>
      </c>
      <c r="EB986" s="188" cm="1">
        <f t="array" aca="1" ref="EB986" ca="1">IFERROR(INDEX(Forecast_Capex_Input!CC$12:CC$286,$X986)
*(INDEX(Forecast_Capex_Input!$H$12:$H$286,$X986)=Repex),0)
*$DT986</f>
        <v>0</v>
      </c>
      <c r="EC986" s="165"/>
      <c r="ED986" s="226" t="str">
        <f t="shared" si="699"/>
        <v>N/A</v>
      </c>
      <c r="EE986" s="174" t="s">
        <v>15</v>
      </c>
    </row>
    <row r="987" spans="3:135" x14ac:dyDescent="0.2">
      <c r="C987" s="174">
        <f t="shared" si="700"/>
        <v>977</v>
      </c>
      <c r="D987" s="167" t="str" cm="1">
        <f t="array" ref="D987">IFERROR(INDEX(Forecast_Capex_Input!$D$12:$D$286,$X987),NA)</f>
        <v>N/A</v>
      </c>
      <c r="E987" s="172" t="str" cm="1">
        <f t="array" ref="E987">IF($X987=NA,NA,INDEX(Forecast_Capex_Input!$E$12:$E$286,$X987))</f>
        <v>N/A</v>
      </c>
      <c r="F987" s="167" t="str" cm="1">
        <f t="array" aca="1" ref="F987" ca="1">IFERROR(INDEX(General!$E$25:$E$26,$Y987),NA)</f>
        <v>N/A</v>
      </c>
      <c r="G987" s="167" t="str" cm="1">
        <f t="array" aca="1" ref="G987" ca="1">IFERROR(INDEX(Forecast_Capex_Input!$AI$11:$BB$11,$AA987),NA)</f>
        <v>N/A</v>
      </c>
      <c r="H987" s="189" t="str" cm="1">
        <f t="array" aca="1" ref="H987" ca="1">IFERROR(INDEX(Forecast_Capex_Input!$AI$12:$BB$286,$X987,$AA987),NA)</f>
        <v>N/A</v>
      </c>
      <c r="I987" s="199" t="str" cm="1">
        <f t="array" ref="I987">IFERROR(INDEX(Forecast_Capex_Input!$F$12:$F$286,$X987),NA)</f>
        <v>N/A</v>
      </c>
      <c r="J987" s="199" t="str" cm="1">
        <f t="array" ref="J987">IFERROR(INDEX(Forecast_Capex_Input!G$12:G$286,$X987),NA)</f>
        <v>N/A</v>
      </c>
      <c r="K987" s="199" t="str" cm="1">
        <f t="array" ref="K987">IFERROR(INDEX(Forecast_Capex_Input!H$12:H$286,$X987),NA)</f>
        <v>N/A</v>
      </c>
      <c r="L987" s="199" t="str" cm="1">
        <f t="array" ref="L987">IFERROR(INDEX(Forecast_Capex_Input!I$12:I$286,$X987),NA)</f>
        <v>N/A</v>
      </c>
      <c r="M987" s="199" t="str" cm="1">
        <f t="array" ref="M987">IFERROR(INDEX(Forecast_Capex_Input!J$12:J$286,$X987),NA)</f>
        <v>N/A</v>
      </c>
      <c r="N987" s="199" t="str" cm="1">
        <f t="array" ref="N987">IFERROR(INDEX(Forecast_Capex_Input!K$12:K$286,$X987),NA)</f>
        <v>N/A</v>
      </c>
      <c r="O987" s="199" t="str" cm="1">
        <f t="array" ref="O987">IFERROR(INDEX(Forecast_Capex_Input!L$12:L$286,$X987),NA)</f>
        <v>N/A</v>
      </c>
      <c r="P987" s="199" t="str" cm="1">
        <f t="array" ref="P987">IFERROR(INDEX(Forecast_Capex_Input!M$12:M$286,$X987),NA)</f>
        <v>N/A</v>
      </c>
      <c r="Q987" s="172" t="str" cm="1">
        <f t="array" ref="Q987">IFERROR(INDEX(Forecast_Capex_Input!N$12:N$286,$X987),NA)</f>
        <v>N/A</v>
      </c>
      <c r="R987" s="265" cm="1">
        <f t="array" ref="R987">IFERROR(INDEX(Forecast_Capex_Input!O$12:O$286,$X987),0)</f>
        <v>0</v>
      </c>
      <c r="S987" s="172" cm="1">
        <f t="array" ref="S987">IFERROR(INDEX(Forecast_Capex_Input!P$12:P$286,$X987),0)</f>
        <v>0</v>
      </c>
      <c r="T987" s="199" t="str" cm="1">
        <f t="array" aca="1" ref="T987" ca="1">IFERROR(INDEX(General!$K$84:$K$103,$AA987),NA)</f>
        <v>N/A</v>
      </c>
      <c r="U987" s="188" cm="1">
        <f t="array" aca="1" ref="U987" ca="1">IFERROR(
IF($F987=General!$E$25,INDEX(Forecast_Capex_Input!S$12:S$286,$X987),
INDEX(Forecast_Capex_Input!T$12:T$286,$X987)),0)</f>
        <v>0</v>
      </c>
      <c r="V987" s="222" t="b">
        <f>IFERROR(INDEX(Overheads!$T$19:$T$26,MATCH($I987,Overheads!$E$19:$E$26,0)),FALSE)</f>
        <v>0</v>
      </c>
      <c r="W987" s="165"/>
      <c r="X987" s="174" t="str">
        <f>IFERROR(
IF(MATCH($C987,Forecast_Capex_Input!$CI$12:$CI$286,1)+1&gt;MAX(Forecast_Capex_Input!$C$12:$C$286),NA,
MATCH($C987,Forecast_Capex_Input!$CI$12:$CI$286,1)+1),1)</f>
        <v>N/A</v>
      </c>
      <c r="Y987" s="174" t="str" cm="1">
        <f t="array" aca="1" ref="Y987" ca="1">IFERROR(
IF(X986&lt;&gt;X987,1,
IF(COUNTIF(OFFSET(Y986,0,0,-INDEX(Forecast_Capex_Input!$CG$12:$CG$286,$X987)),Y986)=INDEX(Forecast_Capex_Input!$CG$12:$CG$286,$X987),Y986+1,Y986)),NA)</f>
        <v>N/A</v>
      </c>
      <c r="Z987" s="174" t="str" cm="1">
        <f t="array" ref="Z987">IFERROR($C987-IF($X987=1,1,INDEX(Forecast_Capex_Input!$CI$12:$CI$286,$X987-1))+1,NA)</f>
        <v>N/A</v>
      </c>
      <c r="AA987" s="174" t="str" cm="1">
        <f t="array" aca="1" ref="AA987" ca="1">IFERROR(IF(Y987=1,
INDEX(Forecast_Capex_Input!$AI$10:$BB$10,SMALL(IF(INDEX(Forecast_Capex_Input!$AI$12:$BB$286,$X987,0)&gt;0,COLUMN(Forecast_Capex_Input!$AI$10:$BB$10)-COLUMN(Forecast_Capex_Input!$AI$12)+1),ROWS(OFFSET(AA986,0,0,-$Z987)))),
OFFSET(AA986,-INDEX(Forecast_Capex_Input!$CG$12:$CG$286,$X987)+1,0)),NA)</f>
        <v>N/A</v>
      </c>
      <c r="AB987" s="174" t="str">
        <f t="shared" ca="1" si="669"/>
        <v>N/A</v>
      </c>
      <c r="AC987" s="222" t="b">
        <f t="shared" si="701"/>
        <v>0</v>
      </c>
      <c r="AD987" s="220" t="b">
        <v>0</v>
      </c>
      <c r="AE987" s="222" t="b">
        <f t="shared" si="670"/>
        <v>1</v>
      </c>
      <c r="AF987" s="165"/>
      <c r="AG987" s="215">
        <v>0</v>
      </c>
      <c r="AH987" s="215">
        <v>0</v>
      </c>
      <c r="AI987" s="215">
        <v>0</v>
      </c>
      <c r="AJ987" s="215">
        <v>0</v>
      </c>
      <c r="AK987" s="215">
        <v>0</v>
      </c>
      <c r="AL987" s="155">
        <v>0</v>
      </c>
      <c r="AM987" s="165"/>
      <c r="AN987" s="215" cm="1">
        <f t="array" aca="1" ref="AN987" ca="1">IFERROR(INDEX(General!O$33:O$34,$AB987)
*AG987,0)</f>
        <v>0</v>
      </c>
      <c r="AO987" s="215" cm="1">
        <f t="array" aca="1" ref="AO987" ca="1">IFERROR(INDEX(General!P$33:P$34,$AB987)
*AH987,0)</f>
        <v>0</v>
      </c>
      <c r="AP987" s="215" cm="1">
        <f t="array" aca="1" ref="AP987" ca="1">IFERROR(INDEX(General!Q$33:Q$34,$AB987)
*AI987,0)</f>
        <v>0</v>
      </c>
      <c r="AQ987" s="215" cm="1">
        <f t="array" aca="1" ref="AQ987" ca="1">IFERROR(INDEX(General!R$33:R$34,$AB987)
*AJ987,0)</f>
        <v>0</v>
      </c>
      <c r="AR987" s="215" cm="1">
        <f t="array" aca="1" ref="AR987" ca="1">IFERROR(INDEX(General!S$33:S$34,$AB987)
*AK987,0)</f>
        <v>0</v>
      </c>
      <c r="AS987" s="155">
        <f t="shared" ca="1" si="702"/>
        <v>0</v>
      </c>
      <c r="AT987" s="165"/>
      <c r="AU987" s="215">
        <f ca="1">IF($AE987=FALSE,AN987*Overheads!$R$24*$V987,
IFERROR(Overheads!$O$49*$V987*AN987,0)
+IFERROR(Overheads!Q$59*$V987*(AN987/Overheads!Q$68),0))</f>
        <v>0</v>
      </c>
      <c r="AV987" s="215">
        <f ca="1">IF($AE987=FALSE,AO987*Overheads!$R$24*$V987,
IFERROR(Overheads!$O$49*$V987*AO987,0)
+IFERROR(Overheads!R$59*$V987*(AO987/Overheads!R$68),0))</f>
        <v>0</v>
      </c>
      <c r="AW987" s="215">
        <f ca="1">IF($AE987=FALSE,AP987*Overheads!$R$24*$V987,
IFERROR(Overheads!$O$49*$V987*AP987,0)
+IFERROR(Overheads!S$59*$V987*(AP987/Overheads!S$68),0))</f>
        <v>0</v>
      </c>
      <c r="AX987" s="215">
        <f ca="1">IF($AE987=FALSE,AQ987*Overheads!$R$24*$V987,
IFERROR(Overheads!$O$49*$V987*AQ987,0)
+IFERROR(Overheads!T$59*$V987*(AQ987/Overheads!T$68),0))</f>
        <v>0</v>
      </c>
      <c r="AY987" s="215">
        <f ca="1">IF($AE987=FALSE,AR987*Overheads!$R$24*$V987,
IFERROR(Overheads!$O$49*$V987*AR987,0)
+IFERROR(Overheads!U$59*$V987*(AR987/Overheads!U$68),0))</f>
        <v>0</v>
      </c>
      <c r="AZ987" s="155">
        <f t="shared" ca="1" si="703"/>
        <v>0</v>
      </c>
      <c r="BA987" s="165"/>
      <c r="BB987" s="215">
        <f ca="1">IF($AE987=FALSE,AN987*Overheads!$S$25,
IFERROR(Overheads!$O$50*AN987,0)
+IFERROR(Overheads!Q$60*(AN987/Overheads!Q$66),0))</f>
        <v>0</v>
      </c>
      <c r="BC987" s="215">
        <f ca="1">IF($AE987=FALSE,AO987*Overheads!$S$25,
IFERROR(Overheads!$O$50*AO987,0)
+IFERROR(Overheads!R$60*(AO987/Overheads!R$66),0))</f>
        <v>0</v>
      </c>
      <c r="BD987" s="215">
        <f ca="1">IF($AE987=FALSE,AP987*Overheads!$S$25,
IFERROR(Overheads!$O$50*AP987,0)
+IFERROR(Overheads!S$60*(AP987/Overheads!S$66),0))</f>
        <v>0</v>
      </c>
      <c r="BE987" s="215">
        <f ca="1">IF($AE987=FALSE,AQ987*Overheads!$S$25,
IFERROR(Overheads!$O$50*AQ987,0)
+IFERROR(Overheads!T$60*(AQ987/Overheads!T$66),0))</f>
        <v>0</v>
      </c>
      <c r="BF987" s="215">
        <f ca="1">IF($AE987=FALSE,AR987*Overheads!$S$25,
IFERROR(Overheads!$O$50*AR987,0)
+IFERROR(Overheads!U$60*(AR987/Overheads!U$66),0))</f>
        <v>0</v>
      </c>
      <c r="BG987" s="155">
        <f t="shared" ca="1" si="704"/>
        <v>0</v>
      </c>
      <c r="BH987" s="165"/>
      <c r="BI987" s="215">
        <f t="shared" ca="1" si="705"/>
        <v>0</v>
      </c>
      <c r="BJ987" s="215">
        <f t="shared" ca="1" si="671"/>
        <v>0</v>
      </c>
      <c r="BK987" s="215">
        <f t="shared" ca="1" si="672"/>
        <v>0</v>
      </c>
      <c r="BL987" s="215">
        <f t="shared" ca="1" si="673"/>
        <v>0</v>
      </c>
      <c r="BM987" s="215">
        <f t="shared" ca="1" si="674"/>
        <v>0</v>
      </c>
      <c r="BN987" s="155">
        <f t="shared" ca="1" si="706"/>
        <v>0</v>
      </c>
      <c r="BO987" s="165"/>
      <c r="BP987" s="187" cm="1">
        <f t="array" ref="BP987">IFERROR(IF($X987=$X986,BP986,INDEX(Forecast_Capex_Input!AC$12:AC$286,$X987)),0)</f>
        <v>0</v>
      </c>
      <c r="BQ987" s="187" cm="1">
        <f t="array" ref="BQ987">IFERROR(IF($X987=$X986,BQ986,INDEX(Forecast_Capex_Input!AD$12:AD$286,$X987)),0)</f>
        <v>0</v>
      </c>
      <c r="BR987" s="187" cm="1">
        <f t="array" ref="BR987">IFERROR(IF($X987=$X986,BR986,INDEX(Forecast_Capex_Input!AE$12:AE$286,$X987)),0)</f>
        <v>0</v>
      </c>
      <c r="BS987" s="187" cm="1">
        <f t="array" ref="BS987">IFERROR(IF($X987=$X986,BS986,INDEX(Forecast_Capex_Input!AF$12:AF$286,$X987)),0)</f>
        <v>0</v>
      </c>
      <c r="BT987" s="187" cm="1">
        <f t="array" ref="BT987">IFERROR(IF($X987=$X986,BT986,INDEX(Forecast_Capex_Input!AG$12:AG$286,$X987)),0)</f>
        <v>0</v>
      </c>
      <c r="BU987" s="165"/>
      <c r="BV987" s="215">
        <f t="shared" si="675"/>
        <v>0</v>
      </c>
      <c r="BW987" s="215">
        <f t="shared" si="676"/>
        <v>0</v>
      </c>
      <c r="BX987" s="215">
        <f t="shared" si="677"/>
        <v>0</v>
      </c>
      <c r="BY987" s="215">
        <f t="shared" si="678"/>
        <v>0</v>
      </c>
      <c r="BZ987" s="215">
        <f t="shared" si="679"/>
        <v>0</v>
      </c>
      <c r="CA987" s="155">
        <f t="shared" si="707"/>
        <v>0</v>
      </c>
      <c r="CB987" s="165"/>
      <c r="CC987" s="215">
        <f t="shared" si="680"/>
        <v>0</v>
      </c>
      <c r="CD987" s="215">
        <f t="shared" si="681"/>
        <v>0</v>
      </c>
      <c r="CE987" s="215">
        <f t="shared" si="682"/>
        <v>0</v>
      </c>
      <c r="CF987" s="215">
        <f t="shared" si="683"/>
        <v>0</v>
      </c>
      <c r="CG987" s="215">
        <f t="shared" si="684"/>
        <v>0</v>
      </c>
      <c r="CH987" s="155">
        <f t="shared" si="708"/>
        <v>0</v>
      </c>
      <c r="CI987" s="165"/>
      <c r="CJ987" s="215">
        <f t="shared" si="685"/>
        <v>0</v>
      </c>
      <c r="CK987" s="215">
        <f t="shared" si="686"/>
        <v>0</v>
      </c>
      <c r="CL987" s="215">
        <f t="shared" si="687"/>
        <v>0</v>
      </c>
      <c r="CM987" s="215">
        <f t="shared" si="688"/>
        <v>0</v>
      </c>
      <c r="CN987" s="215">
        <f t="shared" si="689"/>
        <v>0</v>
      </c>
      <c r="CO987" s="155">
        <f t="shared" si="709"/>
        <v>0</v>
      </c>
      <c r="CP987" s="165"/>
      <c r="CQ987" s="223">
        <f t="shared" si="690"/>
        <v>0</v>
      </c>
      <c r="CR987" s="223">
        <f t="shared" si="691"/>
        <v>0</v>
      </c>
      <c r="CS987" s="223">
        <f t="shared" si="692"/>
        <v>0</v>
      </c>
      <c r="CT987" s="223">
        <f t="shared" si="693"/>
        <v>0</v>
      </c>
      <c r="CU987" s="223">
        <f t="shared" si="694"/>
        <v>0</v>
      </c>
      <c r="CV987" s="155">
        <f t="shared" si="710"/>
        <v>0</v>
      </c>
      <c r="CW987" s="165"/>
      <c r="CX987" s="215">
        <f t="shared" si="711"/>
        <v>0</v>
      </c>
      <c r="CY987" s="215">
        <f t="shared" si="695"/>
        <v>0</v>
      </c>
      <c r="CZ987" s="215">
        <f t="shared" si="696"/>
        <v>0</v>
      </c>
      <c r="DA987" s="215">
        <f t="shared" si="697"/>
        <v>0</v>
      </c>
      <c r="DB987" s="215">
        <f t="shared" si="698"/>
        <v>0</v>
      </c>
      <c r="DC987" s="155">
        <f t="shared" si="712"/>
        <v>0</v>
      </c>
      <c r="DD987" s="165"/>
      <c r="DE987" s="188" t="b" cm="1">
        <f t="array" aca="1" ref="DE987" ca="1">OR($G987=Forecast_Capex_Input!$BF$8:$BF$10)</f>
        <v>0</v>
      </c>
      <c r="DF987" s="188" cm="1">
        <f t="array" aca="1" ref="DF987" ca="1">IFERROR(INDEX(Forecast_Capex_Input!BG$12:BG$286,$X987)
*(INDEX(Forecast_Capex_Input!$H$12:$H$286,$X987)=Repex),0)
*$DE987</f>
        <v>0</v>
      </c>
      <c r="DG987" s="188" cm="1">
        <f t="array" aca="1" ref="DG987" ca="1">IFERROR(INDEX(Forecast_Capex_Input!BH$12:BH$286,$X987)
*(INDEX(Forecast_Capex_Input!$H$12:$H$286,$X987)=Repex),0)
*$DE987</f>
        <v>0</v>
      </c>
      <c r="DH987" s="188" cm="1">
        <f t="array" aca="1" ref="DH987" ca="1">IFERROR(INDEX(Forecast_Capex_Input!BI$12:BI$286,$X987)
*(INDEX(Forecast_Capex_Input!$H$12:$H$286,$X987)=Repex),0)
*$DE987</f>
        <v>0</v>
      </c>
      <c r="DI987" s="188" cm="1">
        <f t="array" aca="1" ref="DI987" ca="1">IFERROR(INDEX(Forecast_Capex_Input!BJ$12:BJ$286,$X987)
*(INDEX(Forecast_Capex_Input!$H$12:$H$286,$X987)=Repex),0)
*$DE987</f>
        <v>0</v>
      </c>
      <c r="DJ987" s="188" cm="1">
        <f t="array" aca="1" ref="DJ987" ca="1">IFERROR(INDEX(Forecast_Capex_Input!BK$12:BK$286,$X987)
*(INDEX(Forecast_Capex_Input!$H$12:$H$286,$X987)=Repex),0)
*$DE987</f>
        <v>0</v>
      </c>
      <c r="DK987" s="188" cm="1">
        <f t="array" aca="1" ref="DK987" ca="1">IFERROR(INDEX(Forecast_Capex_Input!BL$12:BL$286,$X987)
*(INDEX(Forecast_Capex_Input!$H$12:$H$286,$X987)=Repex),0)
*$DE987</f>
        <v>0</v>
      </c>
      <c r="DL987" s="165"/>
      <c r="DM987" s="188" t="b" cm="1">
        <f t="array" aca="1" ref="DM987" ca="1">OR($G987=Forecast_Capex_Input!$BN$8:$BN$9)</f>
        <v>0</v>
      </c>
      <c r="DN987" s="188" cm="1">
        <f t="array" aca="1" ref="DN987" ca="1">IFERROR(INDEX(Forecast_Capex_Input!BO$12:BO$286,$X987)
*(INDEX(Forecast_Capex_Input!$H$12:$H$286,$X987)=Repex),0)
*$DM987</f>
        <v>0</v>
      </c>
      <c r="DO987" s="188" cm="1">
        <f t="array" aca="1" ref="DO987" ca="1">IFERROR(INDEX(Forecast_Capex_Input!BP$12:BP$286,$X987)
*(INDEX(Forecast_Capex_Input!$H$12:$H$286,$X987)=Repex),0)
*$DM987</f>
        <v>0</v>
      </c>
      <c r="DP987" s="188" cm="1">
        <f t="array" aca="1" ref="DP987" ca="1">IFERROR(INDEX(Forecast_Capex_Input!BQ$12:BQ$286,$X987)
*(INDEX(Forecast_Capex_Input!$H$12:$H$286,$X987)=Repex),0)
*$DM987</f>
        <v>0</v>
      </c>
      <c r="DQ987" s="188" cm="1">
        <f t="array" aca="1" ref="DQ987" ca="1">IFERROR(INDEX(Forecast_Capex_Input!BR$12:BR$286,$X987)
*(INDEX(Forecast_Capex_Input!$H$12:$H$286,$X987)=Repex),0)
*$DM987</f>
        <v>0</v>
      </c>
      <c r="DR987" s="188" cm="1">
        <f t="array" aca="1" ref="DR987" ca="1">IFERROR(INDEX(Forecast_Capex_Input!BS$12:BS$286,$X987)
*(INDEX(Forecast_Capex_Input!$H$12:$H$286,$X987)=Repex),0)
*$DM987</f>
        <v>0</v>
      </c>
      <c r="DS987" s="165"/>
      <c r="DT987" s="188" t="b" cm="1">
        <f t="array" aca="1" ref="DT987" ca="1">OR($G987=Forecast_Capex_Input!$BU$8:$BU$10)</f>
        <v>0</v>
      </c>
      <c r="DU987" s="188" cm="1">
        <f t="array" aca="1" ref="DU987" ca="1">IFERROR(INDEX(Forecast_Capex_Input!BV$12:BV$286,$X987)
*(INDEX(Forecast_Capex_Input!$H$12:$H$286,$X987)=Repex),0)
*$DT987</f>
        <v>0</v>
      </c>
      <c r="DV987" s="188" cm="1">
        <f t="array" aca="1" ref="DV987" ca="1">IFERROR(INDEX(Forecast_Capex_Input!BW$12:BW$286,$X987)
*(INDEX(Forecast_Capex_Input!$H$12:$H$286,$X987)=Repex),0)
*$DT987</f>
        <v>0</v>
      </c>
      <c r="DW987" s="188" cm="1">
        <f t="array" aca="1" ref="DW987" ca="1">IFERROR(INDEX(Forecast_Capex_Input!BX$12:BX$286,$X987)
*(INDEX(Forecast_Capex_Input!$H$12:$H$286,$X987)=Repex),0)
*$DT987</f>
        <v>0</v>
      </c>
      <c r="DX987" s="188" cm="1">
        <f t="array" aca="1" ref="DX987" ca="1">IFERROR(INDEX(Forecast_Capex_Input!BY$12:BY$286,$X987)
*(INDEX(Forecast_Capex_Input!$H$12:$H$286,$X987)=Repex),0)
*$DT987</f>
        <v>0</v>
      </c>
      <c r="DY987" s="188" cm="1">
        <f t="array" aca="1" ref="DY987" ca="1">IFERROR(INDEX(Forecast_Capex_Input!BZ$12:BZ$286,$X987)
*(INDEX(Forecast_Capex_Input!$H$12:$H$286,$X987)=Repex),0)
*$DT987</f>
        <v>0</v>
      </c>
      <c r="DZ987" s="188" cm="1">
        <f t="array" aca="1" ref="DZ987" ca="1">IFERROR(INDEX(Forecast_Capex_Input!CA$12:CA$286,$X987)
*(INDEX(Forecast_Capex_Input!$H$12:$H$286,$X987)=Repex),0)
*$DT987</f>
        <v>0</v>
      </c>
      <c r="EA987" s="188" cm="1">
        <f t="array" aca="1" ref="EA987" ca="1">IFERROR(INDEX(Forecast_Capex_Input!CB$12:CB$286,$X987)
*(INDEX(Forecast_Capex_Input!$H$12:$H$286,$X987)=Repex),0)
*$DT987</f>
        <v>0</v>
      </c>
      <c r="EB987" s="188" cm="1">
        <f t="array" aca="1" ref="EB987" ca="1">IFERROR(INDEX(Forecast_Capex_Input!CC$12:CC$286,$X987)
*(INDEX(Forecast_Capex_Input!$H$12:$H$286,$X987)=Repex),0)
*$DT987</f>
        <v>0</v>
      </c>
      <c r="EC987" s="165"/>
      <c r="ED987" s="226" t="str">
        <f t="shared" si="699"/>
        <v>N/A</v>
      </c>
      <c r="EE987" s="174" t="s">
        <v>15</v>
      </c>
    </row>
    <row r="988" spans="3:135" x14ac:dyDescent="0.2">
      <c r="C988" s="174">
        <f t="shared" si="700"/>
        <v>978</v>
      </c>
      <c r="D988" s="167" t="str" cm="1">
        <f t="array" ref="D988">IFERROR(INDEX(Forecast_Capex_Input!$D$12:$D$286,$X988),NA)</f>
        <v>N/A</v>
      </c>
      <c r="E988" s="172" t="str" cm="1">
        <f t="array" ref="E988">IF($X988=NA,NA,INDEX(Forecast_Capex_Input!$E$12:$E$286,$X988))</f>
        <v>N/A</v>
      </c>
      <c r="F988" s="167" t="str" cm="1">
        <f t="array" aca="1" ref="F988" ca="1">IFERROR(INDEX(General!$E$25:$E$26,$Y988),NA)</f>
        <v>N/A</v>
      </c>
      <c r="G988" s="167" t="str" cm="1">
        <f t="array" aca="1" ref="G988" ca="1">IFERROR(INDEX(Forecast_Capex_Input!$AI$11:$BB$11,$AA988),NA)</f>
        <v>N/A</v>
      </c>
      <c r="H988" s="189" t="str" cm="1">
        <f t="array" aca="1" ref="H988" ca="1">IFERROR(INDEX(Forecast_Capex_Input!$AI$12:$BB$286,$X988,$AA988),NA)</f>
        <v>N/A</v>
      </c>
      <c r="I988" s="199" t="str" cm="1">
        <f t="array" ref="I988">IFERROR(INDEX(Forecast_Capex_Input!$F$12:$F$286,$X988),NA)</f>
        <v>N/A</v>
      </c>
      <c r="J988" s="199" t="str" cm="1">
        <f t="array" ref="J988">IFERROR(INDEX(Forecast_Capex_Input!G$12:G$286,$X988),NA)</f>
        <v>N/A</v>
      </c>
      <c r="K988" s="199" t="str" cm="1">
        <f t="array" ref="K988">IFERROR(INDEX(Forecast_Capex_Input!H$12:H$286,$X988),NA)</f>
        <v>N/A</v>
      </c>
      <c r="L988" s="199" t="str" cm="1">
        <f t="array" ref="L988">IFERROR(INDEX(Forecast_Capex_Input!I$12:I$286,$X988),NA)</f>
        <v>N/A</v>
      </c>
      <c r="M988" s="199" t="str" cm="1">
        <f t="array" ref="M988">IFERROR(INDEX(Forecast_Capex_Input!J$12:J$286,$X988),NA)</f>
        <v>N/A</v>
      </c>
      <c r="N988" s="199" t="str" cm="1">
        <f t="array" ref="N988">IFERROR(INDEX(Forecast_Capex_Input!K$12:K$286,$X988),NA)</f>
        <v>N/A</v>
      </c>
      <c r="O988" s="199" t="str" cm="1">
        <f t="array" ref="O988">IFERROR(INDEX(Forecast_Capex_Input!L$12:L$286,$X988),NA)</f>
        <v>N/A</v>
      </c>
      <c r="P988" s="199" t="str" cm="1">
        <f t="array" ref="P988">IFERROR(INDEX(Forecast_Capex_Input!M$12:M$286,$X988),NA)</f>
        <v>N/A</v>
      </c>
      <c r="Q988" s="172" t="str" cm="1">
        <f t="array" ref="Q988">IFERROR(INDEX(Forecast_Capex_Input!N$12:N$286,$X988),NA)</f>
        <v>N/A</v>
      </c>
      <c r="R988" s="265" cm="1">
        <f t="array" ref="R988">IFERROR(INDEX(Forecast_Capex_Input!O$12:O$286,$X988),0)</f>
        <v>0</v>
      </c>
      <c r="S988" s="172" cm="1">
        <f t="array" ref="S988">IFERROR(INDEX(Forecast_Capex_Input!P$12:P$286,$X988),0)</f>
        <v>0</v>
      </c>
      <c r="T988" s="199" t="str" cm="1">
        <f t="array" aca="1" ref="T988" ca="1">IFERROR(INDEX(General!$K$84:$K$103,$AA988),NA)</f>
        <v>N/A</v>
      </c>
      <c r="U988" s="188" cm="1">
        <f t="array" aca="1" ref="U988" ca="1">IFERROR(
IF($F988=General!$E$25,INDEX(Forecast_Capex_Input!S$12:S$286,$X988),
INDEX(Forecast_Capex_Input!T$12:T$286,$X988)),0)</f>
        <v>0</v>
      </c>
      <c r="V988" s="222" t="b">
        <f>IFERROR(INDEX(Overheads!$T$19:$T$26,MATCH($I988,Overheads!$E$19:$E$26,0)),FALSE)</f>
        <v>0</v>
      </c>
      <c r="W988" s="165"/>
      <c r="X988" s="174" t="str">
        <f>IFERROR(
IF(MATCH($C988,Forecast_Capex_Input!$CI$12:$CI$286,1)+1&gt;MAX(Forecast_Capex_Input!$C$12:$C$286),NA,
MATCH($C988,Forecast_Capex_Input!$CI$12:$CI$286,1)+1),1)</f>
        <v>N/A</v>
      </c>
      <c r="Y988" s="174" t="str" cm="1">
        <f t="array" aca="1" ref="Y988" ca="1">IFERROR(
IF(X987&lt;&gt;X988,1,
IF(COUNTIF(OFFSET(Y987,0,0,-INDEX(Forecast_Capex_Input!$CG$12:$CG$286,$X988)),Y987)=INDEX(Forecast_Capex_Input!$CG$12:$CG$286,$X988),Y987+1,Y987)),NA)</f>
        <v>N/A</v>
      </c>
      <c r="Z988" s="174" t="str" cm="1">
        <f t="array" ref="Z988">IFERROR($C988-IF($X988=1,1,INDEX(Forecast_Capex_Input!$CI$12:$CI$286,$X988-1))+1,NA)</f>
        <v>N/A</v>
      </c>
      <c r="AA988" s="174" t="str" cm="1">
        <f t="array" aca="1" ref="AA988" ca="1">IFERROR(IF(Y988=1,
INDEX(Forecast_Capex_Input!$AI$10:$BB$10,SMALL(IF(INDEX(Forecast_Capex_Input!$AI$12:$BB$286,$X988,0)&gt;0,COLUMN(Forecast_Capex_Input!$AI$10:$BB$10)-COLUMN(Forecast_Capex_Input!$AI$12)+1),ROWS(OFFSET(AA987,0,0,-$Z988)))),
OFFSET(AA987,-INDEX(Forecast_Capex_Input!$CG$12:$CG$286,$X988)+1,0)),NA)</f>
        <v>N/A</v>
      </c>
      <c r="AB988" s="174" t="str">
        <f t="shared" ca="1" si="669"/>
        <v>N/A</v>
      </c>
      <c r="AC988" s="222" t="b">
        <f t="shared" si="701"/>
        <v>0</v>
      </c>
      <c r="AD988" s="220" t="b">
        <v>0</v>
      </c>
      <c r="AE988" s="222" t="b">
        <f t="shared" si="670"/>
        <v>1</v>
      </c>
      <c r="AF988" s="165"/>
      <c r="AG988" s="215">
        <v>0</v>
      </c>
      <c r="AH988" s="215">
        <v>0</v>
      </c>
      <c r="AI988" s="215">
        <v>0</v>
      </c>
      <c r="AJ988" s="215">
        <v>0</v>
      </c>
      <c r="AK988" s="215">
        <v>0</v>
      </c>
      <c r="AL988" s="155">
        <v>0</v>
      </c>
      <c r="AM988" s="165"/>
      <c r="AN988" s="215" cm="1">
        <f t="array" aca="1" ref="AN988" ca="1">IFERROR(INDEX(General!O$33:O$34,$AB988)
*AG988,0)</f>
        <v>0</v>
      </c>
      <c r="AO988" s="215" cm="1">
        <f t="array" aca="1" ref="AO988" ca="1">IFERROR(INDEX(General!P$33:P$34,$AB988)
*AH988,0)</f>
        <v>0</v>
      </c>
      <c r="AP988" s="215" cm="1">
        <f t="array" aca="1" ref="AP988" ca="1">IFERROR(INDEX(General!Q$33:Q$34,$AB988)
*AI988,0)</f>
        <v>0</v>
      </c>
      <c r="AQ988" s="215" cm="1">
        <f t="array" aca="1" ref="AQ988" ca="1">IFERROR(INDEX(General!R$33:R$34,$AB988)
*AJ988,0)</f>
        <v>0</v>
      </c>
      <c r="AR988" s="215" cm="1">
        <f t="array" aca="1" ref="AR988" ca="1">IFERROR(INDEX(General!S$33:S$34,$AB988)
*AK988,0)</f>
        <v>0</v>
      </c>
      <c r="AS988" s="155">
        <f t="shared" ca="1" si="702"/>
        <v>0</v>
      </c>
      <c r="AT988" s="165"/>
      <c r="AU988" s="215">
        <f ca="1">IF($AE988=FALSE,AN988*Overheads!$R$24*$V988,
IFERROR(Overheads!$O$49*$V988*AN988,0)
+IFERROR(Overheads!Q$59*$V988*(AN988/Overheads!Q$68),0))</f>
        <v>0</v>
      </c>
      <c r="AV988" s="215">
        <f ca="1">IF($AE988=FALSE,AO988*Overheads!$R$24*$V988,
IFERROR(Overheads!$O$49*$V988*AO988,0)
+IFERROR(Overheads!R$59*$V988*(AO988/Overheads!R$68),0))</f>
        <v>0</v>
      </c>
      <c r="AW988" s="215">
        <f ca="1">IF($AE988=FALSE,AP988*Overheads!$R$24*$V988,
IFERROR(Overheads!$O$49*$V988*AP988,0)
+IFERROR(Overheads!S$59*$V988*(AP988/Overheads!S$68),0))</f>
        <v>0</v>
      </c>
      <c r="AX988" s="215">
        <f ca="1">IF($AE988=FALSE,AQ988*Overheads!$R$24*$V988,
IFERROR(Overheads!$O$49*$V988*AQ988,0)
+IFERROR(Overheads!T$59*$V988*(AQ988/Overheads!T$68),0))</f>
        <v>0</v>
      </c>
      <c r="AY988" s="215">
        <f ca="1">IF($AE988=FALSE,AR988*Overheads!$R$24*$V988,
IFERROR(Overheads!$O$49*$V988*AR988,0)
+IFERROR(Overheads!U$59*$V988*(AR988/Overheads!U$68),0))</f>
        <v>0</v>
      </c>
      <c r="AZ988" s="155">
        <f t="shared" ca="1" si="703"/>
        <v>0</v>
      </c>
      <c r="BA988" s="165"/>
      <c r="BB988" s="215">
        <f ca="1">IF($AE988=FALSE,AN988*Overheads!$S$25,
IFERROR(Overheads!$O$50*AN988,0)
+IFERROR(Overheads!Q$60*(AN988/Overheads!Q$66),0))</f>
        <v>0</v>
      </c>
      <c r="BC988" s="215">
        <f ca="1">IF($AE988=FALSE,AO988*Overheads!$S$25,
IFERROR(Overheads!$O$50*AO988,0)
+IFERROR(Overheads!R$60*(AO988/Overheads!R$66),0))</f>
        <v>0</v>
      </c>
      <c r="BD988" s="215">
        <f ca="1">IF($AE988=FALSE,AP988*Overheads!$S$25,
IFERROR(Overheads!$O$50*AP988,0)
+IFERROR(Overheads!S$60*(AP988/Overheads!S$66),0))</f>
        <v>0</v>
      </c>
      <c r="BE988" s="215">
        <f ca="1">IF($AE988=FALSE,AQ988*Overheads!$S$25,
IFERROR(Overheads!$O$50*AQ988,0)
+IFERROR(Overheads!T$60*(AQ988/Overheads!T$66),0))</f>
        <v>0</v>
      </c>
      <c r="BF988" s="215">
        <f ca="1">IF($AE988=FALSE,AR988*Overheads!$S$25,
IFERROR(Overheads!$O$50*AR988,0)
+IFERROR(Overheads!U$60*(AR988/Overheads!U$66),0))</f>
        <v>0</v>
      </c>
      <c r="BG988" s="155">
        <f t="shared" ca="1" si="704"/>
        <v>0</v>
      </c>
      <c r="BH988" s="165"/>
      <c r="BI988" s="215">
        <f t="shared" ca="1" si="705"/>
        <v>0</v>
      </c>
      <c r="BJ988" s="215">
        <f t="shared" ca="1" si="671"/>
        <v>0</v>
      </c>
      <c r="BK988" s="215">
        <f t="shared" ca="1" si="672"/>
        <v>0</v>
      </c>
      <c r="BL988" s="215">
        <f t="shared" ca="1" si="673"/>
        <v>0</v>
      </c>
      <c r="BM988" s="215">
        <f t="shared" ca="1" si="674"/>
        <v>0</v>
      </c>
      <c r="BN988" s="155">
        <f t="shared" ca="1" si="706"/>
        <v>0</v>
      </c>
      <c r="BO988" s="165"/>
      <c r="BP988" s="187" cm="1">
        <f t="array" ref="BP988">IFERROR(IF($X988=$X987,BP987,INDEX(Forecast_Capex_Input!AC$12:AC$286,$X988)),0)</f>
        <v>0</v>
      </c>
      <c r="BQ988" s="187" cm="1">
        <f t="array" ref="BQ988">IFERROR(IF($X988=$X987,BQ987,INDEX(Forecast_Capex_Input!AD$12:AD$286,$X988)),0)</f>
        <v>0</v>
      </c>
      <c r="BR988" s="187" cm="1">
        <f t="array" ref="BR988">IFERROR(IF($X988=$X987,BR987,INDEX(Forecast_Capex_Input!AE$12:AE$286,$X988)),0)</f>
        <v>0</v>
      </c>
      <c r="BS988" s="187" cm="1">
        <f t="array" ref="BS988">IFERROR(IF($X988=$X987,BS987,INDEX(Forecast_Capex_Input!AF$12:AF$286,$X988)),0)</f>
        <v>0</v>
      </c>
      <c r="BT988" s="187" cm="1">
        <f t="array" ref="BT988">IFERROR(IF($X988=$X987,BT987,INDEX(Forecast_Capex_Input!AG$12:AG$286,$X988)),0)</f>
        <v>0</v>
      </c>
      <c r="BU988" s="165"/>
      <c r="BV988" s="215">
        <f t="shared" si="675"/>
        <v>0</v>
      </c>
      <c r="BW988" s="215">
        <f t="shared" si="676"/>
        <v>0</v>
      </c>
      <c r="BX988" s="215">
        <f t="shared" si="677"/>
        <v>0</v>
      </c>
      <c r="BY988" s="215">
        <f t="shared" si="678"/>
        <v>0</v>
      </c>
      <c r="BZ988" s="215">
        <f t="shared" si="679"/>
        <v>0</v>
      </c>
      <c r="CA988" s="155">
        <f t="shared" si="707"/>
        <v>0</v>
      </c>
      <c r="CB988" s="165"/>
      <c r="CC988" s="215">
        <f t="shared" si="680"/>
        <v>0</v>
      </c>
      <c r="CD988" s="215">
        <f t="shared" si="681"/>
        <v>0</v>
      </c>
      <c r="CE988" s="215">
        <f t="shared" si="682"/>
        <v>0</v>
      </c>
      <c r="CF988" s="215">
        <f t="shared" si="683"/>
        <v>0</v>
      </c>
      <c r="CG988" s="215">
        <f t="shared" si="684"/>
        <v>0</v>
      </c>
      <c r="CH988" s="155">
        <f t="shared" si="708"/>
        <v>0</v>
      </c>
      <c r="CI988" s="165"/>
      <c r="CJ988" s="215">
        <f t="shared" si="685"/>
        <v>0</v>
      </c>
      <c r="CK988" s="215">
        <f t="shared" si="686"/>
        <v>0</v>
      </c>
      <c r="CL988" s="215">
        <f t="shared" si="687"/>
        <v>0</v>
      </c>
      <c r="CM988" s="215">
        <f t="shared" si="688"/>
        <v>0</v>
      </c>
      <c r="CN988" s="215">
        <f t="shared" si="689"/>
        <v>0</v>
      </c>
      <c r="CO988" s="155">
        <f t="shared" si="709"/>
        <v>0</v>
      </c>
      <c r="CP988" s="165"/>
      <c r="CQ988" s="223">
        <f t="shared" si="690"/>
        <v>0</v>
      </c>
      <c r="CR988" s="223">
        <f t="shared" si="691"/>
        <v>0</v>
      </c>
      <c r="CS988" s="223">
        <f t="shared" si="692"/>
        <v>0</v>
      </c>
      <c r="CT988" s="223">
        <f t="shared" si="693"/>
        <v>0</v>
      </c>
      <c r="CU988" s="223">
        <f t="shared" si="694"/>
        <v>0</v>
      </c>
      <c r="CV988" s="155">
        <f t="shared" si="710"/>
        <v>0</v>
      </c>
      <c r="CW988" s="165"/>
      <c r="CX988" s="215">
        <f t="shared" si="711"/>
        <v>0</v>
      </c>
      <c r="CY988" s="215">
        <f t="shared" si="695"/>
        <v>0</v>
      </c>
      <c r="CZ988" s="215">
        <f t="shared" si="696"/>
        <v>0</v>
      </c>
      <c r="DA988" s="215">
        <f t="shared" si="697"/>
        <v>0</v>
      </c>
      <c r="DB988" s="215">
        <f t="shared" si="698"/>
        <v>0</v>
      </c>
      <c r="DC988" s="155">
        <f t="shared" si="712"/>
        <v>0</v>
      </c>
      <c r="DD988" s="165"/>
      <c r="DE988" s="188" t="b" cm="1">
        <f t="array" aca="1" ref="DE988" ca="1">OR($G988=Forecast_Capex_Input!$BF$8:$BF$10)</f>
        <v>0</v>
      </c>
      <c r="DF988" s="188" cm="1">
        <f t="array" aca="1" ref="DF988" ca="1">IFERROR(INDEX(Forecast_Capex_Input!BG$12:BG$286,$X988)
*(INDEX(Forecast_Capex_Input!$H$12:$H$286,$X988)=Repex),0)
*$DE988</f>
        <v>0</v>
      </c>
      <c r="DG988" s="188" cm="1">
        <f t="array" aca="1" ref="DG988" ca="1">IFERROR(INDEX(Forecast_Capex_Input!BH$12:BH$286,$X988)
*(INDEX(Forecast_Capex_Input!$H$12:$H$286,$X988)=Repex),0)
*$DE988</f>
        <v>0</v>
      </c>
      <c r="DH988" s="188" cm="1">
        <f t="array" aca="1" ref="DH988" ca="1">IFERROR(INDEX(Forecast_Capex_Input!BI$12:BI$286,$X988)
*(INDEX(Forecast_Capex_Input!$H$12:$H$286,$X988)=Repex),0)
*$DE988</f>
        <v>0</v>
      </c>
      <c r="DI988" s="188" cm="1">
        <f t="array" aca="1" ref="DI988" ca="1">IFERROR(INDEX(Forecast_Capex_Input!BJ$12:BJ$286,$X988)
*(INDEX(Forecast_Capex_Input!$H$12:$H$286,$X988)=Repex),0)
*$DE988</f>
        <v>0</v>
      </c>
      <c r="DJ988" s="188" cm="1">
        <f t="array" aca="1" ref="DJ988" ca="1">IFERROR(INDEX(Forecast_Capex_Input!BK$12:BK$286,$X988)
*(INDEX(Forecast_Capex_Input!$H$12:$H$286,$X988)=Repex),0)
*$DE988</f>
        <v>0</v>
      </c>
      <c r="DK988" s="188" cm="1">
        <f t="array" aca="1" ref="DK988" ca="1">IFERROR(INDEX(Forecast_Capex_Input!BL$12:BL$286,$X988)
*(INDEX(Forecast_Capex_Input!$H$12:$H$286,$X988)=Repex),0)
*$DE988</f>
        <v>0</v>
      </c>
      <c r="DL988" s="165"/>
      <c r="DM988" s="188" t="b" cm="1">
        <f t="array" aca="1" ref="DM988" ca="1">OR($G988=Forecast_Capex_Input!$BN$8:$BN$9)</f>
        <v>0</v>
      </c>
      <c r="DN988" s="188" cm="1">
        <f t="array" aca="1" ref="DN988" ca="1">IFERROR(INDEX(Forecast_Capex_Input!BO$12:BO$286,$X988)
*(INDEX(Forecast_Capex_Input!$H$12:$H$286,$X988)=Repex),0)
*$DM988</f>
        <v>0</v>
      </c>
      <c r="DO988" s="188" cm="1">
        <f t="array" aca="1" ref="DO988" ca="1">IFERROR(INDEX(Forecast_Capex_Input!BP$12:BP$286,$X988)
*(INDEX(Forecast_Capex_Input!$H$12:$H$286,$X988)=Repex),0)
*$DM988</f>
        <v>0</v>
      </c>
      <c r="DP988" s="188" cm="1">
        <f t="array" aca="1" ref="DP988" ca="1">IFERROR(INDEX(Forecast_Capex_Input!BQ$12:BQ$286,$X988)
*(INDEX(Forecast_Capex_Input!$H$12:$H$286,$X988)=Repex),0)
*$DM988</f>
        <v>0</v>
      </c>
      <c r="DQ988" s="188" cm="1">
        <f t="array" aca="1" ref="DQ988" ca="1">IFERROR(INDEX(Forecast_Capex_Input!BR$12:BR$286,$X988)
*(INDEX(Forecast_Capex_Input!$H$12:$H$286,$X988)=Repex),0)
*$DM988</f>
        <v>0</v>
      </c>
      <c r="DR988" s="188" cm="1">
        <f t="array" aca="1" ref="DR988" ca="1">IFERROR(INDEX(Forecast_Capex_Input!BS$12:BS$286,$X988)
*(INDEX(Forecast_Capex_Input!$H$12:$H$286,$X988)=Repex),0)
*$DM988</f>
        <v>0</v>
      </c>
      <c r="DS988" s="165"/>
      <c r="DT988" s="188" t="b" cm="1">
        <f t="array" aca="1" ref="DT988" ca="1">OR($G988=Forecast_Capex_Input!$BU$8:$BU$10)</f>
        <v>0</v>
      </c>
      <c r="DU988" s="188" cm="1">
        <f t="array" aca="1" ref="DU988" ca="1">IFERROR(INDEX(Forecast_Capex_Input!BV$12:BV$286,$X988)
*(INDEX(Forecast_Capex_Input!$H$12:$H$286,$X988)=Repex),0)
*$DT988</f>
        <v>0</v>
      </c>
      <c r="DV988" s="188" cm="1">
        <f t="array" aca="1" ref="DV988" ca="1">IFERROR(INDEX(Forecast_Capex_Input!BW$12:BW$286,$X988)
*(INDEX(Forecast_Capex_Input!$H$12:$H$286,$X988)=Repex),0)
*$DT988</f>
        <v>0</v>
      </c>
      <c r="DW988" s="188" cm="1">
        <f t="array" aca="1" ref="DW988" ca="1">IFERROR(INDEX(Forecast_Capex_Input!BX$12:BX$286,$X988)
*(INDEX(Forecast_Capex_Input!$H$12:$H$286,$X988)=Repex),0)
*$DT988</f>
        <v>0</v>
      </c>
      <c r="DX988" s="188" cm="1">
        <f t="array" aca="1" ref="DX988" ca="1">IFERROR(INDEX(Forecast_Capex_Input!BY$12:BY$286,$X988)
*(INDEX(Forecast_Capex_Input!$H$12:$H$286,$X988)=Repex),0)
*$DT988</f>
        <v>0</v>
      </c>
      <c r="DY988" s="188" cm="1">
        <f t="array" aca="1" ref="DY988" ca="1">IFERROR(INDEX(Forecast_Capex_Input!BZ$12:BZ$286,$X988)
*(INDEX(Forecast_Capex_Input!$H$12:$H$286,$X988)=Repex),0)
*$DT988</f>
        <v>0</v>
      </c>
      <c r="DZ988" s="188" cm="1">
        <f t="array" aca="1" ref="DZ988" ca="1">IFERROR(INDEX(Forecast_Capex_Input!CA$12:CA$286,$X988)
*(INDEX(Forecast_Capex_Input!$H$12:$H$286,$X988)=Repex),0)
*$DT988</f>
        <v>0</v>
      </c>
      <c r="EA988" s="188" cm="1">
        <f t="array" aca="1" ref="EA988" ca="1">IFERROR(INDEX(Forecast_Capex_Input!CB$12:CB$286,$X988)
*(INDEX(Forecast_Capex_Input!$H$12:$H$286,$X988)=Repex),0)
*$DT988</f>
        <v>0</v>
      </c>
      <c r="EB988" s="188" cm="1">
        <f t="array" aca="1" ref="EB988" ca="1">IFERROR(INDEX(Forecast_Capex_Input!CC$12:CC$286,$X988)
*(INDEX(Forecast_Capex_Input!$H$12:$H$286,$X988)=Repex),0)
*$DT988</f>
        <v>0</v>
      </c>
      <c r="EC988" s="165"/>
      <c r="ED988" s="226" t="str">
        <f t="shared" si="699"/>
        <v>N/A</v>
      </c>
      <c r="EE988" s="174" t="s">
        <v>15</v>
      </c>
    </row>
    <row r="989" spans="3:135" x14ac:dyDescent="0.2">
      <c r="C989" s="174">
        <f t="shared" si="700"/>
        <v>979</v>
      </c>
      <c r="D989" s="167" t="str" cm="1">
        <f t="array" ref="D989">IFERROR(INDEX(Forecast_Capex_Input!$D$12:$D$286,$X989),NA)</f>
        <v>N/A</v>
      </c>
      <c r="E989" s="172" t="str" cm="1">
        <f t="array" ref="E989">IF($X989=NA,NA,INDEX(Forecast_Capex_Input!$E$12:$E$286,$X989))</f>
        <v>N/A</v>
      </c>
      <c r="F989" s="167" t="str" cm="1">
        <f t="array" aca="1" ref="F989" ca="1">IFERROR(INDEX(General!$E$25:$E$26,$Y989),NA)</f>
        <v>N/A</v>
      </c>
      <c r="G989" s="167" t="str" cm="1">
        <f t="array" aca="1" ref="G989" ca="1">IFERROR(INDEX(Forecast_Capex_Input!$AI$11:$BB$11,$AA989),NA)</f>
        <v>N/A</v>
      </c>
      <c r="H989" s="189" t="str" cm="1">
        <f t="array" aca="1" ref="H989" ca="1">IFERROR(INDEX(Forecast_Capex_Input!$AI$12:$BB$286,$X989,$AA989),NA)</f>
        <v>N/A</v>
      </c>
      <c r="I989" s="199" t="str" cm="1">
        <f t="array" ref="I989">IFERROR(INDEX(Forecast_Capex_Input!$F$12:$F$286,$X989),NA)</f>
        <v>N/A</v>
      </c>
      <c r="J989" s="199" t="str" cm="1">
        <f t="array" ref="J989">IFERROR(INDEX(Forecast_Capex_Input!G$12:G$286,$X989),NA)</f>
        <v>N/A</v>
      </c>
      <c r="K989" s="199" t="str" cm="1">
        <f t="array" ref="K989">IFERROR(INDEX(Forecast_Capex_Input!H$12:H$286,$X989),NA)</f>
        <v>N/A</v>
      </c>
      <c r="L989" s="199" t="str" cm="1">
        <f t="array" ref="L989">IFERROR(INDEX(Forecast_Capex_Input!I$12:I$286,$X989),NA)</f>
        <v>N/A</v>
      </c>
      <c r="M989" s="199" t="str" cm="1">
        <f t="array" ref="M989">IFERROR(INDEX(Forecast_Capex_Input!J$12:J$286,$X989),NA)</f>
        <v>N/A</v>
      </c>
      <c r="N989" s="199" t="str" cm="1">
        <f t="array" ref="N989">IFERROR(INDEX(Forecast_Capex_Input!K$12:K$286,$X989),NA)</f>
        <v>N/A</v>
      </c>
      <c r="O989" s="199" t="str" cm="1">
        <f t="array" ref="O989">IFERROR(INDEX(Forecast_Capex_Input!L$12:L$286,$X989),NA)</f>
        <v>N/A</v>
      </c>
      <c r="P989" s="199" t="str" cm="1">
        <f t="array" ref="P989">IFERROR(INDEX(Forecast_Capex_Input!M$12:M$286,$X989),NA)</f>
        <v>N/A</v>
      </c>
      <c r="Q989" s="172" t="str" cm="1">
        <f t="array" ref="Q989">IFERROR(INDEX(Forecast_Capex_Input!N$12:N$286,$X989),NA)</f>
        <v>N/A</v>
      </c>
      <c r="R989" s="265" cm="1">
        <f t="array" ref="R989">IFERROR(INDEX(Forecast_Capex_Input!O$12:O$286,$X989),0)</f>
        <v>0</v>
      </c>
      <c r="S989" s="172" cm="1">
        <f t="array" ref="S989">IFERROR(INDEX(Forecast_Capex_Input!P$12:P$286,$X989),0)</f>
        <v>0</v>
      </c>
      <c r="T989" s="199" t="str" cm="1">
        <f t="array" aca="1" ref="T989" ca="1">IFERROR(INDEX(General!$K$84:$K$103,$AA989),NA)</f>
        <v>N/A</v>
      </c>
      <c r="U989" s="188" cm="1">
        <f t="array" aca="1" ref="U989" ca="1">IFERROR(
IF($F989=General!$E$25,INDEX(Forecast_Capex_Input!S$12:S$286,$X989),
INDEX(Forecast_Capex_Input!T$12:T$286,$X989)),0)</f>
        <v>0</v>
      </c>
      <c r="V989" s="222" t="b">
        <f>IFERROR(INDEX(Overheads!$T$19:$T$26,MATCH($I989,Overheads!$E$19:$E$26,0)),FALSE)</f>
        <v>0</v>
      </c>
      <c r="W989" s="165"/>
      <c r="X989" s="174" t="str">
        <f>IFERROR(
IF(MATCH($C989,Forecast_Capex_Input!$CI$12:$CI$286,1)+1&gt;MAX(Forecast_Capex_Input!$C$12:$C$286),NA,
MATCH($C989,Forecast_Capex_Input!$CI$12:$CI$286,1)+1),1)</f>
        <v>N/A</v>
      </c>
      <c r="Y989" s="174" t="str" cm="1">
        <f t="array" aca="1" ref="Y989" ca="1">IFERROR(
IF(X988&lt;&gt;X989,1,
IF(COUNTIF(OFFSET(Y988,0,0,-INDEX(Forecast_Capex_Input!$CG$12:$CG$286,$X989)),Y988)=INDEX(Forecast_Capex_Input!$CG$12:$CG$286,$X989),Y988+1,Y988)),NA)</f>
        <v>N/A</v>
      </c>
      <c r="Z989" s="174" t="str" cm="1">
        <f t="array" ref="Z989">IFERROR($C989-IF($X989=1,1,INDEX(Forecast_Capex_Input!$CI$12:$CI$286,$X989-1))+1,NA)</f>
        <v>N/A</v>
      </c>
      <c r="AA989" s="174" t="str" cm="1">
        <f t="array" aca="1" ref="AA989" ca="1">IFERROR(IF(Y989=1,
INDEX(Forecast_Capex_Input!$AI$10:$BB$10,SMALL(IF(INDEX(Forecast_Capex_Input!$AI$12:$BB$286,$X989,0)&gt;0,COLUMN(Forecast_Capex_Input!$AI$10:$BB$10)-COLUMN(Forecast_Capex_Input!$AI$12)+1),ROWS(OFFSET(AA988,0,0,-$Z989)))),
OFFSET(AA988,-INDEX(Forecast_Capex_Input!$CG$12:$CG$286,$X989)+1,0)),NA)</f>
        <v>N/A</v>
      </c>
      <c r="AB989" s="174" t="str">
        <f t="shared" ca="1" si="669"/>
        <v>N/A</v>
      </c>
      <c r="AC989" s="222" t="b">
        <f t="shared" si="701"/>
        <v>0</v>
      </c>
      <c r="AD989" s="220" t="b">
        <v>0</v>
      </c>
      <c r="AE989" s="222" t="b">
        <f t="shared" si="670"/>
        <v>1</v>
      </c>
      <c r="AF989" s="165"/>
      <c r="AG989" s="215">
        <v>0</v>
      </c>
      <c r="AH989" s="215">
        <v>0</v>
      </c>
      <c r="AI989" s="215">
        <v>0</v>
      </c>
      <c r="AJ989" s="215">
        <v>0</v>
      </c>
      <c r="AK989" s="215">
        <v>0</v>
      </c>
      <c r="AL989" s="155">
        <v>0</v>
      </c>
      <c r="AM989" s="165"/>
      <c r="AN989" s="215" cm="1">
        <f t="array" aca="1" ref="AN989" ca="1">IFERROR(INDEX(General!O$33:O$34,$AB989)
*AG989,0)</f>
        <v>0</v>
      </c>
      <c r="AO989" s="215" cm="1">
        <f t="array" aca="1" ref="AO989" ca="1">IFERROR(INDEX(General!P$33:P$34,$AB989)
*AH989,0)</f>
        <v>0</v>
      </c>
      <c r="AP989" s="215" cm="1">
        <f t="array" aca="1" ref="AP989" ca="1">IFERROR(INDEX(General!Q$33:Q$34,$AB989)
*AI989,0)</f>
        <v>0</v>
      </c>
      <c r="AQ989" s="215" cm="1">
        <f t="array" aca="1" ref="AQ989" ca="1">IFERROR(INDEX(General!R$33:R$34,$AB989)
*AJ989,0)</f>
        <v>0</v>
      </c>
      <c r="AR989" s="215" cm="1">
        <f t="array" aca="1" ref="AR989" ca="1">IFERROR(INDEX(General!S$33:S$34,$AB989)
*AK989,0)</f>
        <v>0</v>
      </c>
      <c r="AS989" s="155">
        <f t="shared" ca="1" si="702"/>
        <v>0</v>
      </c>
      <c r="AT989" s="165"/>
      <c r="AU989" s="215">
        <f ca="1">IF($AE989=FALSE,AN989*Overheads!$R$24*$V989,
IFERROR(Overheads!$O$49*$V989*AN989,0)
+IFERROR(Overheads!Q$59*$V989*(AN989/Overheads!Q$68),0))</f>
        <v>0</v>
      </c>
      <c r="AV989" s="215">
        <f ca="1">IF($AE989=FALSE,AO989*Overheads!$R$24*$V989,
IFERROR(Overheads!$O$49*$V989*AO989,0)
+IFERROR(Overheads!R$59*$V989*(AO989/Overheads!R$68),0))</f>
        <v>0</v>
      </c>
      <c r="AW989" s="215">
        <f ca="1">IF($AE989=FALSE,AP989*Overheads!$R$24*$V989,
IFERROR(Overheads!$O$49*$V989*AP989,0)
+IFERROR(Overheads!S$59*$V989*(AP989/Overheads!S$68),0))</f>
        <v>0</v>
      </c>
      <c r="AX989" s="215">
        <f ca="1">IF($AE989=FALSE,AQ989*Overheads!$R$24*$V989,
IFERROR(Overheads!$O$49*$V989*AQ989,0)
+IFERROR(Overheads!T$59*$V989*(AQ989/Overheads!T$68),0))</f>
        <v>0</v>
      </c>
      <c r="AY989" s="215">
        <f ca="1">IF($AE989=FALSE,AR989*Overheads!$R$24*$V989,
IFERROR(Overheads!$O$49*$V989*AR989,0)
+IFERROR(Overheads!U$59*$V989*(AR989/Overheads!U$68),0))</f>
        <v>0</v>
      </c>
      <c r="AZ989" s="155">
        <f t="shared" ca="1" si="703"/>
        <v>0</v>
      </c>
      <c r="BA989" s="165"/>
      <c r="BB989" s="215">
        <f ca="1">IF($AE989=FALSE,AN989*Overheads!$S$25,
IFERROR(Overheads!$O$50*AN989,0)
+IFERROR(Overheads!Q$60*(AN989/Overheads!Q$66),0))</f>
        <v>0</v>
      </c>
      <c r="BC989" s="215">
        <f ca="1">IF($AE989=FALSE,AO989*Overheads!$S$25,
IFERROR(Overheads!$O$50*AO989,0)
+IFERROR(Overheads!R$60*(AO989/Overheads!R$66),0))</f>
        <v>0</v>
      </c>
      <c r="BD989" s="215">
        <f ca="1">IF($AE989=FALSE,AP989*Overheads!$S$25,
IFERROR(Overheads!$O$50*AP989,0)
+IFERROR(Overheads!S$60*(AP989/Overheads!S$66),0))</f>
        <v>0</v>
      </c>
      <c r="BE989" s="215">
        <f ca="1">IF($AE989=FALSE,AQ989*Overheads!$S$25,
IFERROR(Overheads!$O$50*AQ989,0)
+IFERROR(Overheads!T$60*(AQ989/Overheads!T$66),0))</f>
        <v>0</v>
      </c>
      <c r="BF989" s="215">
        <f ca="1">IF($AE989=FALSE,AR989*Overheads!$S$25,
IFERROR(Overheads!$O$50*AR989,0)
+IFERROR(Overheads!U$60*(AR989/Overheads!U$66),0))</f>
        <v>0</v>
      </c>
      <c r="BG989" s="155">
        <f t="shared" ca="1" si="704"/>
        <v>0</v>
      </c>
      <c r="BH989" s="165"/>
      <c r="BI989" s="215">
        <f t="shared" ca="1" si="705"/>
        <v>0</v>
      </c>
      <c r="BJ989" s="215">
        <f t="shared" ca="1" si="671"/>
        <v>0</v>
      </c>
      <c r="BK989" s="215">
        <f t="shared" ca="1" si="672"/>
        <v>0</v>
      </c>
      <c r="BL989" s="215">
        <f t="shared" ca="1" si="673"/>
        <v>0</v>
      </c>
      <c r="BM989" s="215">
        <f t="shared" ca="1" si="674"/>
        <v>0</v>
      </c>
      <c r="BN989" s="155">
        <f t="shared" ca="1" si="706"/>
        <v>0</v>
      </c>
      <c r="BO989" s="165"/>
      <c r="BP989" s="187" cm="1">
        <f t="array" ref="BP989">IFERROR(IF($X989=$X988,BP988,INDEX(Forecast_Capex_Input!AC$12:AC$286,$X989)),0)</f>
        <v>0</v>
      </c>
      <c r="BQ989" s="187" cm="1">
        <f t="array" ref="BQ989">IFERROR(IF($X989=$X988,BQ988,INDEX(Forecast_Capex_Input!AD$12:AD$286,$X989)),0)</f>
        <v>0</v>
      </c>
      <c r="BR989" s="187" cm="1">
        <f t="array" ref="BR989">IFERROR(IF($X989=$X988,BR988,INDEX(Forecast_Capex_Input!AE$12:AE$286,$X989)),0)</f>
        <v>0</v>
      </c>
      <c r="BS989" s="187" cm="1">
        <f t="array" ref="BS989">IFERROR(IF($X989=$X988,BS988,INDEX(Forecast_Capex_Input!AF$12:AF$286,$X989)),0)</f>
        <v>0</v>
      </c>
      <c r="BT989" s="187" cm="1">
        <f t="array" ref="BT989">IFERROR(IF($X989=$X988,BT988,INDEX(Forecast_Capex_Input!AG$12:AG$286,$X989)),0)</f>
        <v>0</v>
      </c>
      <c r="BU989" s="165"/>
      <c r="BV989" s="215">
        <f t="shared" si="675"/>
        <v>0</v>
      </c>
      <c r="BW989" s="215">
        <f t="shared" si="676"/>
        <v>0</v>
      </c>
      <c r="BX989" s="215">
        <f t="shared" si="677"/>
        <v>0</v>
      </c>
      <c r="BY989" s="215">
        <f t="shared" si="678"/>
        <v>0</v>
      </c>
      <c r="BZ989" s="215">
        <f t="shared" si="679"/>
        <v>0</v>
      </c>
      <c r="CA989" s="155">
        <f t="shared" si="707"/>
        <v>0</v>
      </c>
      <c r="CB989" s="165"/>
      <c r="CC989" s="215">
        <f t="shared" si="680"/>
        <v>0</v>
      </c>
      <c r="CD989" s="215">
        <f t="shared" si="681"/>
        <v>0</v>
      </c>
      <c r="CE989" s="215">
        <f t="shared" si="682"/>
        <v>0</v>
      </c>
      <c r="CF989" s="215">
        <f t="shared" si="683"/>
        <v>0</v>
      </c>
      <c r="CG989" s="215">
        <f t="shared" si="684"/>
        <v>0</v>
      </c>
      <c r="CH989" s="155">
        <f t="shared" si="708"/>
        <v>0</v>
      </c>
      <c r="CI989" s="165"/>
      <c r="CJ989" s="215">
        <f t="shared" si="685"/>
        <v>0</v>
      </c>
      <c r="CK989" s="215">
        <f t="shared" si="686"/>
        <v>0</v>
      </c>
      <c r="CL989" s="215">
        <f t="shared" si="687"/>
        <v>0</v>
      </c>
      <c r="CM989" s="215">
        <f t="shared" si="688"/>
        <v>0</v>
      </c>
      <c r="CN989" s="215">
        <f t="shared" si="689"/>
        <v>0</v>
      </c>
      <c r="CO989" s="155">
        <f t="shared" si="709"/>
        <v>0</v>
      </c>
      <c r="CP989" s="165"/>
      <c r="CQ989" s="223">
        <f t="shared" si="690"/>
        <v>0</v>
      </c>
      <c r="CR989" s="223">
        <f t="shared" si="691"/>
        <v>0</v>
      </c>
      <c r="CS989" s="223">
        <f t="shared" si="692"/>
        <v>0</v>
      </c>
      <c r="CT989" s="223">
        <f t="shared" si="693"/>
        <v>0</v>
      </c>
      <c r="CU989" s="223">
        <f t="shared" si="694"/>
        <v>0</v>
      </c>
      <c r="CV989" s="155">
        <f t="shared" si="710"/>
        <v>0</v>
      </c>
      <c r="CW989" s="165"/>
      <c r="CX989" s="215">
        <f t="shared" si="711"/>
        <v>0</v>
      </c>
      <c r="CY989" s="215">
        <f t="shared" si="695"/>
        <v>0</v>
      </c>
      <c r="CZ989" s="215">
        <f t="shared" si="696"/>
        <v>0</v>
      </c>
      <c r="DA989" s="215">
        <f t="shared" si="697"/>
        <v>0</v>
      </c>
      <c r="DB989" s="215">
        <f t="shared" si="698"/>
        <v>0</v>
      </c>
      <c r="DC989" s="155">
        <f t="shared" si="712"/>
        <v>0</v>
      </c>
      <c r="DD989" s="165"/>
      <c r="DE989" s="188" t="b" cm="1">
        <f t="array" aca="1" ref="DE989" ca="1">OR($G989=Forecast_Capex_Input!$BF$8:$BF$10)</f>
        <v>0</v>
      </c>
      <c r="DF989" s="188" cm="1">
        <f t="array" aca="1" ref="DF989" ca="1">IFERROR(INDEX(Forecast_Capex_Input!BG$12:BG$286,$X989)
*(INDEX(Forecast_Capex_Input!$H$12:$H$286,$X989)=Repex),0)
*$DE989</f>
        <v>0</v>
      </c>
      <c r="DG989" s="188" cm="1">
        <f t="array" aca="1" ref="DG989" ca="1">IFERROR(INDEX(Forecast_Capex_Input!BH$12:BH$286,$X989)
*(INDEX(Forecast_Capex_Input!$H$12:$H$286,$X989)=Repex),0)
*$DE989</f>
        <v>0</v>
      </c>
      <c r="DH989" s="188" cm="1">
        <f t="array" aca="1" ref="DH989" ca="1">IFERROR(INDEX(Forecast_Capex_Input!BI$12:BI$286,$X989)
*(INDEX(Forecast_Capex_Input!$H$12:$H$286,$X989)=Repex),0)
*$DE989</f>
        <v>0</v>
      </c>
      <c r="DI989" s="188" cm="1">
        <f t="array" aca="1" ref="DI989" ca="1">IFERROR(INDEX(Forecast_Capex_Input!BJ$12:BJ$286,$X989)
*(INDEX(Forecast_Capex_Input!$H$12:$H$286,$X989)=Repex),0)
*$DE989</f>
        <v>0</v>
      </c>
      <c r="DJ989" s="188" cm="1">
        <f t="array" aca="1" ref="DJ989" ca="1">IFERROR(INDEX(Forecast_Capex_Input!BK$12:BK$286,$X989)
*(INDEX(Forecast_Capex_Input!$H$12:$H$286,$X989)=Repex),0)
*$DE989</f>
        <v>0</v>
      </c>
      <c r="DK989" s="188" cm="1">
        <f t="array" aca="1" ref="DK989" ca="1">IFERROR(INDEX(Forecast_Capex_Input!BL$12:BL$286,$X989)
*(INDEX(Forecast_Capex_Input!$H$12:$H$286,$X989)=Repex),0)
*$DE989</f>
        <v>0</v>
      </c>
      <c r="DL989" s="165"/>
      <c r="DM989" s="188" t="b" cm="1">
        <f t="array" aca="1" ref="DM989" ca="1">OR($G989=Forecast_Capex_Input!$BN$8:$BN$9)</f>
        <v>0</v>
      </c>
      <c r="DN989" s="188" cm="1">
        <f t="array" aca="1" ref="DN989" ca="1">IFERROR(INDEX(Forecast_Capex_Input!BO$12:BO$286,$X989)
*(INDEX(Forecast_Capex_Input!$H$12:$H$286,$X989)=Repex),0)
*$DM989</f>
        <v>0</v>
      </c>
      <c r="DO989" s="188" cm="1">
        <f t="array" aca="1" ref="DO989" ca="1">IFERROR(INDEX(Forecast_Capex_Input!BP$12:BP$286,$X989)
*(INDEX(Forecast_Capex_Input!$H$12:$H$286,$X989)=Repex),0)
*$DM989</f>
        <v>0</v>
      </c>
      <c r="DP989" s="188" cm="1">
        <f t="array" aca="1" ref="DP989" ca="1">IFERROR(INDEX(Forecast_Capex_Input!BQ$12:BQ$286,$X989)
*(INDEX(Forecast_Capex_Input!$H$12:$H$286,$X989)=Repex),0)
*$DM989</f>
        <v>0</v>
      </c>
      <c r="DQ989" s="188" cm="1">
        <f t="array" aca="1" ref="DQ989" ca="1">IFERROR(INDEX(Forecast_Capex_Input!BR$12:BR$286,$X989)
*(INDEX(Forecast_Capex_Input!$H$12:$H$286,$X989)=Repex),0)
*$DM989</f>
        <v>0</v>
      </c>
      <c r="DR989" s="188" cm="1">
        <f t="array" aca="1" ref="DR989" ca="1">IFERROR(INDEX(Forecast_Capex_Input!BS$12:BS$286,$X989)
*(INDEX(Forecast_Capex_Input!$H$12:$H$286,$X989)=Repex),0)
*$DM989</f>
        <v>0</v>
      </c>
      <c r="DS989" s="165"/>
      <c r="DT989" s="188" t="b" cm="1">
        <f t="array" aca="1" ref="DT989" ca="1">OR($G989=Forecast_Capex_Input!$BU$8:$BU$10)</f>
        <v>0</v>
      </c>
      <c r="DU989" s="188" cm="1">
        <f t="array" aca="1" ref="DU989" ca="1">IFERROR(INDEX(Forecast_Capex_Input!BV$12:BV$286,$X989)
*(INDEX(Forecast_Capex_Input!$H$12:$H$286,$X989)=Repex),0)
*$DT989</f>
        <v>0</v>
      </c>
      <c r="DV989" s="188" cm="1">
        <f t="array" aca="1" ref="DV989" ca="1">IFERROR(INDEX(Forecast_Capex_Input!BW$12:BW$286,$X989)
*(INDEX(Forecast_Capex_Input!$H$12:$H$286,$X989)=Repex),0)
*$DT989</f>
        <v>0</v>
      </c>
      <c r="DW989" s="188" cm="1">
        <f t="array" aca="1" ref="DW989" ca="1">IFERROR(INDEX(Forecast_Capex_Input!BX$12:BX$286,$X989)
*(INDEX(Forecast_Capex_Input!$H$12:$H$286,$X989)=Repex),0)
*$DT989</f>
        <v>0</v>
      </c>
      <c r="DX989" s="188" cm="1">
        <f t="array" aca="1" ref="DX989" ca="1">IFERROR(INDEX(Forecast_Capex_Input!BY$12:BY$286,$X989)
*(INDEX(Forecast_Capex_Input!$H$12:$H$286,$X989)=Repex),0)
*$DT989</f>
        <v>0</v>
      </c>
      <c r="DY989" s="188" cm="1">
        <f t="array" aca="1" ref="DY989" ca="1">IFERROR(INDEX(Forecast_Capex_Input!BZ$12:BZ$286,$X989)
*(INDEX(Forecast_Capex_Input!$H$12:$H$286,$X989)=Repex),0)
*$DT989</f>
        <v>0</v>
      </c>
      <c r="DZ989" s="188" cm="1">
        <f t="array" aca="1" ref="DZ989" ca="1">IFERROR(INDEX(Forecast_Capex_Input!CA$12:CA$286,$X989)
*(INDEX(Forecast_Capex_Input!$H$12:$H$286,$X989)=Repex),0)
*$DT989</f>
        <v>0</v>
      </c>
      <c r="EA989" s="188" cm="1">
        <f t="array" aca="1" ref="EA989" ca="1">IFERROR(INDEX(Forecast_Capex_Input!CB$12:CB$286,$X989)
*(INDEX(Forecast_Capex_Input!$H$12:$H$286,$X989)=Repex),0)
*$DT989</f>
        <v>0</v>
      </c>
      <c r="EB989" s="188" cm="1">
        <f t="array" aca="1" ref="EB989" ca="1">IFERROR(INDEX(Forecast_Capex_Input!CC$12:CC$286,$X989)
*(INDEX(Forecast_Capex_Input!$H$12:$H$286,$X989)=Repex),0)
*$DT989</f>
        <v>0</v>
      </c>
      <c r="EC989" s="165"/>
      <c r="ED989" s="226" t="str">
        <f t="shared" si="699"/>
        <v>N/A</v>
      </c>
      <c r="EE989" s="174" t="s">
        <v>15</v>
      </c>
    </row>
    <row r="990" spans="3:135" x14ac:dyDescent="0.2">
      <c r="C990" s="174">
        <f t="shared" si="700"/>
        <v>980</v>
      </c>
      <c r="D990" s="167" t="str" cm="1">
        <f t="array" ref="D990">IFERROR(INDEX(Forecast_Capex_Input!$D$12:$D$286,$X990),NA)</f>
        <v>N/A</v>
      </c>
      <c r="E990" s="172" t="str" cm="1">
        <f t="array" ref="E990">IF($X990=NA,NA,INDEX(Forecast_Capex_Input!$E$12:$E$286,$X990))</f>
        <v>N/A</v>
      </c>
      <c r="F990" s="167" t="str" cm="1">
        <f t="array" aca="1" ref="F990" ca="1">IFERROR(INDEX(General!$E$25:$E$26,$Y990),NA)</f>
        <v>N/A</v>
      </c>
      <c r="G990" s="167" t="str" cm="1">
        <f t="array" aca="1" ref="G990" ca="1">IFERROR(INDEX(Forecast_Capex_Input!$AI$11:$BB$11,$AA990),NA)</f>
        <v>N/A</v>
      </c>
      <c r="H990" s="189" t="str" cm="1">
        <f t="array" aca="1" ref="H990" ca="1">IFERROR(INDEX(Forecast_Capex_Input!$AI$12:$BB$286,$X990,$AA990),NA)</f>
        <v>N/A</v>
      </c>
      <c r="I990" s="199" t="str" cm="1">
        <f t="array" ref="I990">IFERROR(INDEX(Forecast_Capex_Input!$F$12:$F$286,$X990),NA)</f>
        <v>N/A</v>
      </c>
      <c r="J990" s="199" t="str" cm="1">
        <f t="array" ref="J990">IFERROR(INDEX(Forecast_Capex_Input!G$12:G$286,$X990),NA)</f>
        <v>N/A</v>
      </c>
      <c r="K990" s="199" t="str" cm="1">
        <f t="array" ref="K990">IFERROR(INDEX(Forecast_Capex_Input!H$12:H$286,$X990),NA)</f>
        <v>N/A</v>
      </c>
      <c r="L990" s="199" t="str" cm="1">
        <f t="array" ref="L990">IFERROR(INDEX(Forecast_Capex_Input!I$12:I$286,$X990),NA)</f>
        <v>N/A</v>
      </c>
      <c r="M990" s="199" t="str" cm="1">
        <f t="array" ref="M990">IFERROR(INDEX(Forecast_Capex_Input!J$12:J$286,$X990),NA)</f>
        <v>N/A</v>
      </c>
      <c r="N990" s="199" t="str" cm="1">
        <f t="array" ref="N990">IFERROR(INDEX(Forecast_Capex_Input!K$12:K$286,$X990),NA)</f>
        <v>N/A</v>
      </c>
      <c r="O990" s="199" t="str" cm="1">
        <f t="array" ref="O990">IFERROR(INDEX(Forecast_Capex_Input!L$12:L$286,$X990),NA)</f>
        <v>N/A</v>
      </c>
      <c r="P990" s="199" t="str" cm="1">
        <f t="array" ref="P990">IFERROR(INDEX(Forecast_Capex_Input!M$12:M$286,$X990),NA)</f>
        <v>N/A</v>
      </c>
      <c r="Q990" s="172" t="str" cm="1">
        <f t="array" ref="Q990">IFERROR(INDEX(Forecast_Capex_Input!N$12:N$286,$X990),NA)</f>
        <v>N/A</v>
      </c>
      <c r="R990" s="265" cm="1">
        <f t="array" ref="R990">IFERROR(INDEX(Forecast_Capex_Input!O$12:O$286,$X990),0)</f>
        <v>0</v>
      </c>
      <c r="S990" s="172" cm="1">
        <f t="array" ref="S990">IFERROR(INDEX(Forecast_Capex_Input!P$12:P$286,$X990),0)</f>
        <v>0</v>
      </c>
      <c r="T990" s="199" t="str" cm="1">
        <f t="array" aca="1" ref="T990" ca="1">IFERROR(INDEX(General!$K$84:$K$103,$AA990),NA)</f>
        <v>N/A</v>
      </c>
      <c r="U990" s="188" cm="1">
        <f t="array" aca="1" ref="U990" ca="1">IFERROR(
IF($F990=General!$E$25,INDEX(Forecast_Capex_Input!S$12:S$286,$X990),
INDEX(Forecast_Capex_Input!T$12:T$286,$X990)),0)</f>
        <v>0</v>
      </c>
      <c r="V990" s="222" t="b">
        <f>IFERROR(INDEX(Overheads!$T$19:$T$26,MATCH($I990,Overheads!$E$19:$E$26,0)),FALSE)</f>
        <v>0</v>
      </c>
      <c r="W990" s="165"/>
      <c r="X990" s="174" t="str">
        <f>IFERROR(
IF(MATCH($C990,Forecast_Capex_Input!$CI$12:$CI$286,1)+1&gt;MAX(Forecast_Capex_Input!$C$12:$C$286),NA,
MATCH($C990,Forecast_Capex_Input!$CI$12:$CI$286,1)+1),1)</f>
        <v>N/A</v>
      </c>
      <c r="Y990" s="174" t="str" cm="1">
        <f t="array" aca="1" ref="Y990" ca="1">IFERROR(
IF(X989&lt;&gt;X990,1,
IF(COUNTIF(OFFSET(Y989,0,0,-INDEX(Forecast_Capex_Input!$CG$12:$CG$286,$X990)),Y989)=INDEX(Forecast_Capex_Input!$CG$12:$CG$286,$X990),Y989+1,Y989)),NA)</f>
        <v>N/A</v>
      </c>
      <c r="Z990" s="174" t="str" cm="1">
        <f t="array" ref="Z990">IFERROR($C990-IF($X990=1,1,INDEX(Forecast_Capex_Input!$CI$12:$CI$286,$X990-1))+1,NA)</f>
        <v>N/A</v>
      </c>
      <c r="AA990" s="174" t="str" cm="1">
        <f t="array" aca="1" ref="AA990" ca="1">IFERROR(IF(Y990=1,
INDEX(Forecast_Capex_Input!$AI$10:$BB$10,SMALL(IF(INDEX(Forecast_Capex_Input!$AI$12:$BB$286,$X990,0)&gt;0,COLUMN(Forecast_Capex_Input!$AI$10:$BB$10)-COLUMN(Forecast_Capex_Input!$AI$12)+1),ROWS(OFFSET(AA989,0,0,-$Z990)))),
OFFSET(AA989,-INDEX(Forecast_Capex_Input!$CG$12:$CG$286,$X990)+1,0)),NA)</f>
        <v>N/A</v>
      </c>
      <c r="AB990" s="174" t="str">
        <f t="shared" ca="1" si="669"/>
        <v>N/A</v>
      </c>
      <c r="AC990" s="222" t="b">
        <f t="shared" si="701"/>
        <v>0</v>
      </c>
      <c r="AD990" s="220" t="b">
        <v>0</v>
      </c>
      <c r="AE990" s="222" t="b">
        <f t="shared" si="670"/>
        <v>1</v>
      </c>
      <c r="AF990" s="165"/>
      <c r="AG990" s="215">
        <v>0</v>
      </c>
      <c r="AH990" s="215">
        <v>0</v>
      </c>
      <c r="AI990" s="215">
        <v>0</v>
      </c>
      <c r="AJ990" s="215">
        <v>0</v>
      </c>
      <c r="AK990" s="215">
        <v>0</v>
      </c>
      <c r="AL990" s="155">
        <v>0</v>
      </c>
      <c r="AM990" s="165"/>
      <c r="AN990" s="215" cm="1">
        <f t="array" aca="1" ref="AN990" ca="1">IFERROR(INDEX(General!O$33:O$34,$AB990)
*AG990,0)</f>
        <v>0</v>
      </c>
      <c r="AO990" s="215" cm="1">
        <f t="array" aca="1" ref="AO990" ca="1">IFERROR(INDEX(General!P$33:P$34,$AB990)
*AH990,0)</f>
        <v>0</v>
      </c>
      <c r="AP990" s="215" cm="1">
        <f t="array" aca="1" ref="AP990" ca="1">IFERROR(INDEX(General!Q$33:Q$34,$AB990)
*AI990,0)</f>
        <v>0</v>
      </c>
      <c r="AQ990" s="215" cm="1">
        <f t="array" aca="1" ref="AQ990" ca="1">IFERROR(INDEX(General!R$33:R$34,$AB990)
*AJ990,0)</f>
        <v>0</v>
      </c>
      <c r="AR990" s="215" cm="1">
        <f t="array" aca="1" ref="AR990" ca="1">IFERROR(INDEX(General!S$33:S$34,$AB990)
*AK990,0)</f>
        <v>0</v>
      </c>
      <c r="AS990" s="155">
        <f t="shared" ca="1" si="702"/>
        <v>0</v>
      </c>
      <c r="AT990" s="165"/>
      <c r="AU990" s="215">
        <f ca="1">IF($AE990=FALSE,AN990*Overheads!$R$24*$V990,
IFERROR(Overheads!$O$49*$V990*AN990,0)
+IFERROR(Overheads!Q$59*$V990*(AN990/Overheads!Q$68),0))</f>
        <v>0</v>
      </c>
      <c r="AV990" s="215">
        <f ca="1">IF($AE990=FALSE,AO990*Overheads!$R$24*$V990,
IFERROR(Overheads!$O$49*$V990*AO990,0)
+IFERROR(Overheads!R$59*$V990*(AO990/Overheads!R$68),0))</f>
        <v>0</v>
      </c>
      <c r="AW990" s="215">
        <f ca="1">IF($AE990=FALSE,AP990*Overheads!$R$24*$V990,
IFERROR(Overheads!$O$49*$V990*AP990,0)
+IFERROR(Overheads!S$59*$V990*(AP990/Overheads!S$68),0))</f>
        <v>0</v>
      </c>
      <c r="AX990" s="215">
        <f ca="1">IF($AE990=FALSE,AQ990*Overheads!$R$24*$V990,
IFERROR(Overheads!$O$49*$V990*AQ990,0)
+IFERROR(Overheads!T$59*$V990*(AQ990/Overheads!T$68),0))</f>
        <v>0</v>
      </c>
      <c r="AY990" s="215">
        <f ca="1">IF($AE990=FALSE,AR990*Overheads!$R$24*$V990,
IFERROR(Overheads!$O$49*$V990*AR990,0)
+IFERROR(Overheads!U$59*$V990*(AR990/Overheads!U$68),0))</f>
        <v>0</v>
      </c>
      <c r="AZ990" s="155">
        <f t="shared" ca="1" si="703"/>
        <v>0</v>
      </c>
      <c r="BA990" s="165"/>
      <c r="BB990" s="215">
        <f ca="1">IF($AE990=FALSE,AN990*Overheads!$S$25,
IFERROR(Overheads!$O$50*AN990,0)
+IFERROR(Overheads!Q$60*(AN990/Overheads!Q$66),0))</f>
        <v>0</v>
      </c>
      <c r="BC990" s="215">
        <f ca="1">IF($AE990=FALSE,AO990*Overheads!$S$25,
IFERROR(Overheads!$O$50*AO990,0)
+IFERROR(Overheads!R$60*(AO990/Overheads!R$66),0))</f>
        <v>0</v>
      </c>
      <c r="BD990" s="215">
        <f ca="1">IF($AE990=FALSE,AP990*Overheads!$S$25,
IFERROR(Overheads!$O$50*AP990,0)
+IFERROR(Overheads!S$60*(AP990/Overheads!S$66),0))</f>
        <v>0</v>
      </c>
      <c r="BE990" s="215">
        <f ca="1">IF($AE990=FALSE,AQ990*Overheads!$S$25,
IFERROR(Overheads!$O$50*AQ990,0)
+IFERROR(Overheads!T$60*(AQ990/Overheads!T$66),0))</f>
        <v>0</v>
      </c>
      <c r="BF990" s="215">
        <f ca="1">IF($AE990=FALSE,AR990*Overheads!$S$25,
IFERROR(Overheads!$O$50*AR990,0)
+IFERROR(Overheads!U$60*(AR990/Overheads!U$66),0))</f>
        <v>0</v>
      </c>
      <c r="BG990" s="155">
        <f t="shared" ca="1" si="704"/>
        <v>0</v>
      </c>
      <c r="BH990" s="165"/>
      <c r="BI990" s="215">
        <f t="shared" ca="1" si="705"/>
        <v>0</v>
      </c>
      <c r="BJ990" s="215">
        <f t="shared" ca="1" si="671"/>
        <v>0</v>
      </c>
      <c r="BK990" s="215">
        <f t="shared" ca="1" si="672"/>
        <v>0</v>
      </c>
      <c r="BL990" s="215">
        <f t="shared" ca="1" si="673"/>
        <v>0</v>
      </c>
      <c r="BM990" s="215">
        <f t="shared" ca="1" si="674"/>
        <v>0</v>
      </c>
      <c r="BN990" s="155">
        <f t="shared" ca="1" si="706"/>
        <v>0</v>
      </c>
      <c r="BO990" s="165"/>
      <c r="BP990" s="187" cm="1">
        <f t="array" ref="BP990">IFERROR(IF($X990=$X989,BP989,INDEX(Forecast_Capex_Input!AC$12:AC$286,$X990)),0)</f>
        <v>0</v>
      </c>
      <c r="BQ990" s="187" cm="1">
        <f t="array" ref="BQ990">IFERROR(IF($X990=$X989,BQ989,INDEX(Forecast_Capex_Input!AD$12:AD$286,$X990)),0)</f>
        <v>0</v>
      </c>
      <c r="BR990" s="187" cm="1">
        <f t="array" ref="BR990">IFERROR(IF($X990=$X989,BR989,INDEX(Forecast_Capex_Input!AE$12:AE$286,$X990)),0)</f>
        <v>0</v>
      </c>
      <c r="BS990" s="187" cm="1">
        <f t="array" ref="BS990">IFERROR(IF($X990=$X989,BS989,INDEX(Forecast_Capex_Input!AF$12:AF$286,$X990)),0)</f>
        <v>0</v>
      </c>
      <c r="BT990" s="187" cm="1">
        <f t="array" ref="BT990">IFERROR(IF($X990=$X989,BT989,INDEX(Forecast_Capex_Input!AG$12:AG$286,$X990)),0)</f>
        <v>0</v>
      </c>
      <c r="BU990" s="165"/>
      <c r="BV990" s="215">
        <f t="shared" si="675"/>
        <v>0</v>
      </c>
      <c r="BW990" s="215">
        <f t="shared" si="676"/>
        <v>0</v>
      </c>
      <c r="BX990" s="215">
        <f t="shared" si="677"/>
        <v>0</v>
      </c>
      <c r="BY990" s="215">
        <f t="shared" si="678"/>
        <v>0</v>
      </c>
      <c r="BZ990" s="215">
        <f t="shared" si="679"/>
        <v>0</v>
      </c>
      <c r="CA990" s="155">
        <f t="shared" si="707"/>
        <v>0</v>
      </c>
      <c r="CB990" s="165"/>
      <c r="CC990" s="215">
        <f t="shared" si="680"/>
        <v>0</v>
      </c>
      <c r="CD990" s="215">
        <f t="shared" si="681"/>
        <v>0</v>
      </c>
      <c r="CE990" s="215">
        <f t="shared" si="682"/>
        <v>0</v>
      </c>
      <c r="CF990" s="215">
        <f t="shared" si="683"/>
        <v>0</v>
      </c>
      <c r="CG990" s="215">
        <f t="shared" si="684"/>
        <v>0</v>
      </c>
      <c r="CH990" s="155">
        <f t="shared" si="708"/>
        <v>0</v>
      </c>
      <c r="CI990" s="165"/>
      <c r="CJ990" s="215">
        <f t="shared" si="685"/>
        <v>0</v>
      </c>
      <c r="CK990" s="215">
        <f t="shared" si="686"/>
        <v>0</v>
      </c>
      <c r="CL990" s="215">
        <f t="shared" si="687"/>
        <v>0</v>
      </c>
      <c r="CM990" s="215">
        <f t="shared" si="688"/>
        <v>0</v>
      </c>
      <c r="CN990" s="215">
        <f t="shared" si="689"/>
        <v>0</v>
      </c>
      <c r="CO990" s="155">
        <f t="shared" si="709"/>
        <v>0</v>
      </c>
      <c r="CP990" s="165"/>
      <c r="CQ990" s="223">
        <f t="shared" si="690"/>
        <v>0</v>
      </c>
      <c r="CR990" s="223">
        <f t="shared" si="691"/>
        <v>0</v>
      </c>
      <c r="CS990" s="223">
        <f t="shared" si="692"/>
        <v>0</v>
      </c>
      <c r="CT990" s="223">
        <f t="shared" si="693"/>
        <v>0</v>
      </c>
      <c r="CU990" s="223">
        <f t="shared" si="694"/>
        <v>0</v>
      </c>
      <c r="CV990" s="155">
        <f t="shared" si="710"/>
        <v>0</v>
      </c>
      <c r="CW990" s="165"/>
      <c r="CX990" s="215">
        <f t="shared" si="711"/>
        <v>0</v>
      </c>
      <c r="CY990" s="215">
        <f t="shared" si="695"/>
        <v>0</v>
      </c>
      <c r="CZ990" s="215">
        <f t="shared" si="696"/>
        <v>0</v>
      </c>
      <c r="DA990" s="215">
        <f t="shared" si="697"/>
        <v>0</v>
      </c>
      <c r="DB990" s="215">
        <f t="shared" si="698"/>
        <v>0</v>
      </c>
      <c r="DC990" s="155">
        <f t="shared" si="712"/>
        <v>0</v>
      </c>
      <c r="DD990" s="165"/>
      <c r="DE990" s="188" t="b" cm="1">
        <f t="array" aca="1" ref="DE990" ca="1">OR($G990=Forecast_Capex_Input!$BF$8:$BF$10)</f>
        <v>0</v>
      </c>
      <c r="DF990" s="188" cm="1">
        <f t="array" aca="1" ref="DF990" ca="1">IFERROR(INDEX(Forecast_Capex_Input!BG$12:BG$286,$X990)
*(INDEX(Forecast_Capex_Input!$H$12:$H$286,$X990)=Repex),0)
*$DE990</f>
        <v>0</v>
      </c>
      <c r="DG990" s="188" cm="1">
        <f t="array" aca="1" ref="DG990" ca="1">IFERROR(INDEX(Forecast_Capex_Input!BH$12:BH$286,$X990)
*(INDEX(Forecast_Capex_Input!$H$12:$H$286,$X990)=Repex),0)
*$DE990</f>
        <v>0</v>
      </c>
      <c r="DH990" s="188" cm="1">
        <f t="array" aca="1" ref="DH990" ca="1">IFERROR(INDEX(Forecast_Capex_Input!BI$12:BI$286,$X990)
*(INDEX(Forecast_Capex_Input!$H$12:$H$286,$X990)=Repex),0)
*$DE990</f>
        <v>0</v>
      </c>
      <c r="DI990" s="188" cm="1">
        <f t="array" aca="1" ref="DI990" ca="1">IFERROR(INDEX(Forecast_Capex_Input!BJ$12:BJ$286,$X990)
*(INDEX(Forecast_Capex_Input!$H$12:$H$286,$X990)=Repex),0)
*$DE990</f>
        <v>0</v>
      </c>
      <c r="DJ990" s="188" cm="1">
        <f t="array" aca="1" ref="DJ990" ca="1">IFERROR(INDEX(Forecast_Capex_Input!BK$12:BK$286,$X990)
*(INDEX(Forecast_Capex_Input!$H$12:$H$286,$X990)=Repex),0)
*$DE990</f>
        <v>0</v>
      </c>
      <c r="DK990" s="188" cm="1">
        <f t="array" aca="1" ref="DK990" ca="1">IFERROR(INDEX(Forecast_Capex_Input!BL$12:BL$286,$X990)
*(INDEX(Forecast_Capex_Input!$H$12:$H$286,$X990)=Repex),0)
*$DE990</f>
        <v>0</v>
      </c>
      <c r="DL990" s="165"/>
      <c r="DM990" s="188" t="b" cm="1">
        <f t="array" aca="1" ref="DM990" ca="1">OR($G990=Forecast_Capex_Input!$BN$8:$BN$9)</f>
        <v>0</v>
      </c>
      <c r="DN990" s="188" cm="1">
        <f t="array" aca="1" ref="DN990" ca="1">IFERROR(INDEX(Forecast_Capex_Input!BO$12:BO$286,$X990)
*(INDEX(Forecast_Capex_Input!$H$12:$H$286,$X990)=Repex),0)
*$DM990</f>
        <v>0</v>
      </c>
      <c r="DO990" s="188" cm="1">
        <f t="array" aca="1" ref="DO990" ca="1">IFERROR(INDEX(Forecast_Capex_Input!BP$12:BP$286,$X990)
*(INDEX(Forecast_Capex_Input!$H$12:$H$286,$X990)=Repex),0)
*$DM990</f>
        <v>0</v>
      </c>
      <c r="DP990" s="188" cm="1">
        <f t="array" aca="1" ref="DP990" ca="1">IFERROR(INDEX(Forecast_Capex_Input!BQ$12:BQ$286,$X990)
*(INDEX(Forecast_Capex_Input!$H$12:$H$286,$X990)=Repex),0)
*$DM990</f>
        <v>0</v>
      </c>
      <c r="DQ990" s="188" cm="1">
        <f t="array" aca="1" ref="DQ990" ca="1">IFERROR(INDEX(Forecast_Capex_Input!BR$12:BR$286,$X990)
*(INDEX(Forecast_Capex_Input!$H$12:$H$286,$X990)=Repex),0)
*$DM990</f>
        <v>0</v>
      </c>
      <c r="DR990" s="188" cm="1">
        <f t="array" aca="1" ref="DR990" ca="1">IFERROR(INDEX(Forecast_Capex_Input!BS$12:BS$286,$X990)
*(INDEX(Forecast_Capex_Input!$H$12:$H$286,$X990)=Repex),0)
*$DM990</f>
        <v>0</v>
      </c>
      <c r="DS990" s="165"/>
      <c r="DT990" s="188" t="b" cm="1">
        <f t="array" aca="1" ref="DT990" ca="1">OR($G990=Forecast_Capex_Input!$BU$8:$BU$10)</f>
        <v>0</v>
      </c>
      <c r="DU990" s="188" cm="1">
        <f t="array" aca="1" ref="DU990" ca="1">IFERROR(INDEX(Forecast_Capex_Input!BV$12:BV$286,$X990)
*(INDEX(Forecast_Capex_Input!$H$12:$H$286,$X990)=Repex),0)
*$DT990</f>
        <v>0</v>
      </c>
      <c r="DV990" s="188" cm="1">
        <f t="array" aca="1" ref="DV990" ca="1">IFERROR(INDEX(Forecast_Capex_Input!BW$12:BW$286,$X990)
*(INDEX(Forecast_Capex_Input!$H$12:$H$286,$X990)=Repex),0)
*$DT990</f>
        <v>0</v>
      </c>
      <c r="DW990" s="188" cm="1">
        <f t="array" aca="1" ref="DW990" ca="1">IFERROR(INDEX(Forecast_Capex_Input!BX$12:BX$286,$X990)
*(INDEX(Forecast_Capex_Input!$H$12:$H$286,$X990)=Repex),0)
*$DT990</f>
        <v>0</v>
      </c>
      <c r="DX990" s="188" cm="1">
        <f t="array" aca="1" ref="DX990" ca="1">IFERROR(INDEX(Forecast_Capex_Input!BY$12:BY$286,$X990)
*(INDEX(Forecast_Capex_Input!$H$12:$H$286,$X990)=Repex),0)
*$DT990</f>
        <v>0</v>
      </c>
      <c r="DY990" s="188" cm="1">
        <f t="array" aca="1" ref="DY990" ca="1">IFERROR(INDEX(Forecast_Capex_Input!BZ$12:BZ$286,$X990)
*(INDEX(Forecast_Capex_Input!$H$12:$H$286,$X990)=Repex),0)
*$DT990</f>
        <v>0</v>
      </c>
      <c r="DZ990" s="188" cm="1">
        <f t="array" aca="1" ref="DZ990" ca="1">IFERROR(INDEX(Forecast_Capex_Input!CA$12:CA$286,$X990)
*(INDEX(Forecast_Capex_Input!$H$12:$H$286,$X990)=Repex),0)
*$DT990</f>
        <v>0</v>
      </c>
      <c r="EA990" s="188" cm="1">
        <f t="array" aca="1" ref="EA990" ca="1">IFERROR(INDEX(Forecast_Capex_Input!CB$12:CB$286,$X990)
*(INDEX(Forecast_Capex_Input!$H$12:$H$286,$X990)=Repex),0)
*$DT990</f>
        <v>0</v>
      </c>
      <c r="EB990" s="188" cm="1">
        <f t="array" aca="1" ref="EB990" ca="1">IFERROR(INDEX(Forecast_Capex_Input!CC$12:CC$286,$X990)
*(INDEX(Forecast_Capex_Input!$H$12:$H$286,$X990)=Repex),0)
*$DT990</f>
        <v>0</v>
      </c>
      <c r="EC990" s="165"/>
      <c r="ED990" s="226" t="str">
        <f t="shared" si="699"/>
        <v>N/A</v>
      </c>
      <c r="EE990" s="174" t="s">
        <v>15</v>
      </c>
    </row>
    <row r="991" spans="3:135" x14ac:dyDescent="0.2">
      <c r="C991" s="174">
        <f t="shared" si="700"/>
        <v>981</v>
      </c>
      <c r="D991" s="167" t="str" cm="1">
        <f t="array" ref="D991">IFERROR(INDEX(Forecast_Capex_Input!$D$12:$D$286,$X991),NA)</f>
        <v>N/A</v>
      </c>
      <c r="E991" s="172" t="str" cm="1">
        <f t="array" ref="E991">IF($X991=NA,NA,INDEX(Forecast_Capex_Input!$E$12:$E$286,$X991))</f>
        <v>N/A</v>
      </c>
      <c r="F991" s="167" t="str" cm="1">
        <f t="array" aca="1" ref="F991" ca="1">IFERROR(INDEX(General!$E$25:$E$26,$Y991),NA)</f>
        <v>N/A</v>
      </c>
      <c r="G991" s="167" t="str" cm="1">
        <f t="array" aca="1" ref="G991" ca="1">IFERROR(INDEX(Forecast_Capex_Input!$AI$11:$BB$11,$AA991),NA)</f>
        <v>N/A</v>
      </c>
      <c r="H991" s="189" t="str" cm="1">
        <f t="array" aca="1" ref="H991" ca="1">IFERROR(INDEX(Forecast_Capex_Input!$AI$12:$BB$286,$X991,$AA991),NA)</f>
        <v>N/A</v>
      </c>
      <c r="I991" s="199" t="str" cm="1">
        <f t="array" ref="I991">IFERROR(INDEX(Forecast_Capex_Input!$F$12:$F$286,$X991),NA)</f>
        <v>N/A</v>
      </c>
      <c r="J991" s="199" t="str" cm="1">
        <f t="array" ref="J991">IFERROR(INDEX(Forecast_Capex_Input!G$12:G$286,$X991),NA)</f>
        <v>N/A</v>
      </c>
      <c r="K991" s="199" t="str" cm="1">
        <f t="array" ref="K991">IFERROR(INDEX(Forecast_Capex_Input!H$12:H$286,$X991),NA)</f>
        <v>N/A</v>
      </c>
      <c r="L991" s="199" t="str" cm="1">
        <f t="array" ref="L991">IFERROR(INDEX(Forecast_Capex_Input!I$12:I$286,$X991),NA)</f>
        <v>N/A</v>
      </c>
      <c r="M991" s="199" t="str" cm="1">
        <f t="array" ref="M991">IFERROR(INDEX(Forecast_Capex_Input!J$12:J$286,$X991),NA)</f>
        <v>N/A</v>
      </c>
      <c r="N991" s="199" t="str" cm="1">
        <f t="array" ref="N991">IFERROR(INDEX(Forecast_Capex_Input!K$12:K$286,$X991),NA)</f>
        <v>N/A</v>
      </c>
      <c r="O991" s="199" t="str" cm="1">
        <f t="array" ref="O991">IFERROR(INDEX(Forecast_Capex_Input!L$12:L$286,$X991),NA)</f>
        <v>N/A</v>
      </c>
      <c r="P991" s="199" t="str" cm="1">
        <f t="array" ref="P991">IFERROR(INDEX(Forecast_Capex_Input!M$12:M$286,$X991),NA)</f>
        <v>N/A</v>
      </c>
      <c r="Q991" s="172" t="str" cm="1">
        <f t="array" ref="Q991">IFERROR(INDEX(Forecast_Capex_Input!N$12:N$286,$X991),NA)</f>
        <v>N/A</v>
      </c>
      <c r="R991" s="265" cm="1">
        <f t="array" ref="R991">IFERROR(INDEX(Forecast_Capex_Input!O$12:O$286,$X991),0)</f>
        <v>0</v>
      </c>
      <c r="S991" s="172" cm="1">
        <f t="array" ref="S991">IFERROR(INDEX(Forecast_Capex_Input!P$12:P$286,$X991),0)</f>
        <v>0</v>
      </c>
      <c r="T991" s="199" t="str" cm="1">
        <f t="array" aca="1" ref="T991" ca="1">IFERROR(INDEX(General!$K$84:$K$103,$AA991),NA)</f>
        <v>N/A</v>
      </c>
      <c r="U991" s="188" cm="1">
        <f t="array" aca="1" ref="U991" ca="1">IFERROR(
IF($F991=General!$E$25,INDEX(Forecast_Capex_Input!S$12:S$286,$X991),
INDEX(Forecast_Capex_Input!T$12:T$286,$X991)),0)</f>
        <v>0</v>
      </c>
      <c r="V991" s="222" t="b">
        <f>IFERROR(INDEX(Overheads!$T$19:$T$26,MATCH($I991,Overheads!$E$19:$E$26,0)),FALSE)</f>
        <v>0</v>
      </c>
      <c r="W991" s="165"/>
      <c r="X991" s="174" t="str">
        <f>IFERROR(
IF(MATCH($C991,Forecast_Capex_Input!$CI$12:$CI$286,1)+1&gt;MAX(Forecast_Capex_Input!$C$12:$C$286),NA,
MATCH($C991,Forecast_Capex_Input!$CI$12:$CI$286,1)+1),1)</f>
        <v>N/A</v>
      </c>
      <c r="Y991" s="174" t="str" cm="1">
        <f t="array" aca="1" ref="Y991" ca="1">IFERROR(
IF(X990&lt;&gt;X991,1,
IF(COUNTIF(OFFSET(Y990,0,0,-INDEX(Forecast_Capex_Input!$CG$12:$CG$286,$X991)),Y990)=INDEX(Forecast_Capex_Input!$CG$12:$CG$286,$X991),Y990+1,Y990)),NA)</f>
        <v>N/A</v>
      </c>
      <c r="Z991" s="174" t="str" cm="1">
        <f t="array" ref="Z991">IFERROR($C991-IF($X991=1,1,INDEX(Forecast_Capex_Input!$CI$12:$CI$286,$X991-1))+1,NA)</f>
        <v>N/A</v>
      </c>
      <c r="AA991" s="174" t="str" cm="1">
        <f t="array" aca="1" ref="AA991" ca="1">IFERROR(IF(Y991=1,
INDEX(Forecast_Capex_Input!$AI$10:$BB$10,SMALL(IF(INDEX(Forecast_Capex_Input!$AI$12:$BB$286,$X991,0)&gt;0,COLUMN(Forecast_Capex_Input!$AI$10:$BB$10)-COLUMN(Forecast_Capex_Input!$AI$12)+1),ROWS(OFFSET(AA990,0,0,-$Z991)))),
OFFSET(AA990,-INDEX(Forecast_Capex_Input!$CG$12:$CG$286,$X991)+1,0)),NA)</f>
        <v>N/A</v>
      </c>
      <c r="AB991" s="174" t="str">
        <f t="shared" ca="1" si="669"/>
        <v>N/A</v>
      </c>
      <c r="AC991" s="222" t="b">
        <f t="shared" si="701"/>
        <v>0</v>
      </c>
      <c r="AD991" s="220" t="b">
        <v>0</v>
      </c>
      <c r="AE991" s="222" t="b">
        <f t="shared" si="670"/>
        <v>1</v>
      </c>
      <c r="AF991" s="165"/>
      <c r="AG991" s="215">
        <v>0</v>
      </c>
      <c r="AH991" s="215">
        <v>0</v>
      </c>
      <c r="AI991" s="215">
        <v>0</v>
      </c>
      <c r="AJ991" s="215">
        <v>0</v>
      </c>
      <c r="AK991" s="215">
        <v>0</v>
      </c>
      <c r="AL991" s="155">
        <v>0</v>
      </c>
      <c r="AM991" s="165"/>
      <c r="AN991" s="215" cm="1">
        <f t="array" aca="1" ref="AN991" ca="1">IFERROR(INDEX(General!O$33:O$34,$AB991)
*AG991,0)</f>
        <v>0</v>
      </c>
      <c r="AO991" s="215" cm="1">
        <f t="array" aca="1" ref="AO991" ca="1">IFERROR(INDEX(General!P$33:P$34,$AB991)
*AH991,0)</f>
        <v>0</v>
      </c>
      <c r="AP991" s="215" cm="1">
        <f t="array" aca="1" ref="AP991" ca="1">IFERROR(INDEX(General!Q$33:Q$34,$AB991)
*AI991,0)</f>
        <v>0</v>
      </c>
      <c r="AQ991" s="215" cm="1">
        <f t="array" aca="1" ref="AQ991" ca="1">IFERROR(INDEX(General!R$33:R$34,$AB991)
*AJ991,0)</f>
        <v>0</v>
      </c>
      <c r="AR991" s="215" cm="1">
        <f t="array" aca="1" ref="AR991" ca="1">IFERROR(INDEX(General!S$33:S$34,$AB991)
*AK991,0)</f>
        <v>0</v>
      </c>
      <c r="AS991" s="155">
        <f t="shared" ca="1" si="702"/>
        <v>0</v>
      </c>
      <c r="AT991" s="165"/>
      <c r="AU991" s="215">
        <f ca="1">IF($AE991=FALSE,AN991*Overheads!$R$24*$V991,
IFERROR(Overheads!$O$49*$V991*AN991,0)
+IFERROR(Overheads!Q$59*$V991*(AN991/Overheads!Q$68),0))</f>
        <v>0</v>
      </c>
      <c r="AV991" s="215">
        <f ca="1">IF($AE991=FALSE,AO991*Overheads!$R$24*$V991,
IFERROR(Overheads!$O$49*$V991*AO991,0)
+IFERROR(Overheads!R$59*$V991*(AO991/Overheads!R$68),0))</f>
        <v>0</v>
      </c>
      <c r="AW991" s="215">
        <f ca="1">IF($AE991=FALSE,AP991*Overheads!$R$24*$V991,
IFERROR(Overheads!$O$49*$V991*AP991,0)
+IFERROR(Overheads!S$59*$V991*(AP991/Overheads!S$68),0))</f>
        <v>0</v>
      </c>
      <c r="AX991" s="215">
        <f ca="1">IF($AE991=FALSE,AQ991*Overheads!$R$24*$V991,
IFERROR(Overheads!$O$49*$V991*AQ991,0)
+IFERROR(Overheads!T$59*$V991*(AQ991/Overheads!T$68),0))</f>
        <v>0</v>
      </c>
      <c r="AY991" s="215">
        <f ca="1">IF($AE991=FALSE,AR991*Overheads!$R$24*$V991,
IFERROR(Overheads!$O$49*$V991*AR991,0)
+IFERROR(Overheads!U$59*$V991*(AR991/Overheads!U$68),0))</f>
        <v>0</v>
      </c>
      <c r="AZ991" s="155">
        <f t="shared" ca="1" si="703"/>
        <v>0</v>
      </c>
      <c r="BA991" s="165"/>
      <c r="BB991" s="215">
        <f ca="1">IF($AE991=FALSE,AN991*Overheads!$S$25,
IFERROR(Overheads!$O$50*AN991,0)
+IFERROR(Overheads!Q$60*(AN991/Overheads!Q$66),0))</f>
        <v>0</v>
      </c>
      <c r="BC991" s="215">
        <f ca="1">IF($AE991=FALSE,AO991*Overheads!$S$25,
IFERROR(Overheads!$O$50*AO991,0)
+IFERROR(Overheads!R$60*(AO991/Overheads!R$66),0))</f>
        <v>0</v>
      </c>
      <c r="BD991" s="215">
        <f ca="1">IF($AE991=FALSE,AP991*Overheads!$S$25,
IFERROR(Overheads!$O$50*AP991,0)
+IFERROR(Overheads!S$60*(AP991/Overheads!S$66),0))</f>
        <v>0</v>
      </c>
      <c r="BE991" s="215">
        <f ca="1">IF($AE991=FALSE,AQ991*Overheads!$S$25,
IFERROR(Overheads!$O$50*AQ991,0)
+IFERROR(Overheads!T$60*(AQ991/Overheads!T$66),0))</f>
        <v>0</v>
      </c>
      <c r="BF991" s="215">
        <f ca="1">IF($AE991=FALSE,AR991*Overheads!$S$25,
IFERROR(Overheads!$O$50*AR991,0)
+IFERROR(Overheads!U$60*(AR991/Overheads!U$66),0))</f>
        <v>0</v>
      </c>
      <c r="BG991" s="155">
        <f t="shared" ca="1" si="704"/>
        <v>0</v>
      </c>
      <c r="BH991" s="165"/>
      <c r="BI991" s="215">
        <f t="shared" ca="1" si="705"/>
        <v>0</v>
      </c>
      <c r="BJ991" s="215">
        <f t="shared" ca="1" si="671"/>
        <v>0</v>
      </c>
      <c r="BK991" s="215">
        <f t="shared" ca="1" si="672"/>
        <v>0</v>
      </c>
      <c r="BL991" s="215">
        <f t="shared" ca="1" si="673"/>
        <v>0</v>
      </c>
      <c r="BM991" s="215">
        <f t="shared" ca="1" si="674"/>
        <v>0</v>
      </c>
      <c r="BN991" s="155">
        <f t="shared" ca="1" si="706"/>
        <v>0</v>
      </c>
      <c r="BO991" s="165"/>
      <c r="BP991" s="187" cm="1">
        <f t="array" ref="BP991">IFERROR(IF($X991=$X990,BP990,INDEX(Forecast_Capex_Input!AC$12:AC$286,$X991)),0)</f>
        <v>0</v>
      </c>
      <c r="BQ991" s="187" cm="1">
        <f t="array" ref="BQ991">IFERROR(IF($X991=$X990,BQ990,INDEX(Forecast_Capex_Input!AD$12:AD$286,$X991)),0)</f>
        <v>0</v>
      </c>
      <c r="BR991" s="187" cm="1">
        <f t="array" ref="BR991">IFERROR(IF($X991=$X990,BR990,INDEX(Forecast_Capex_Input!AE$12:AE$286,$X991)),0)</f>
        <v>0</v>
      </c>
      <c r="BS991" s="187" cm="1">
        <f t="array" ref="BS991">IFERROR(IF($X991=$X990,BS990,INDEX(Forecast_Capex_Input!AF$12:AF$286,$X991)),0)</f>
        <v>0</v>
      </c>
      <c r="BT991" s="187" cm="1">
        <f t="array" ref="BT991">IFERROR(IF($X991=$X990,BT990,INDEX(Forecast_Capex_Input!AG$12:AG$286,$X991)),0)</f>
        <v>0</v>
      </c>
      <c r="BU991" s="165"/>
      <c r="BV991" s="215">
        <f t="shared" si="675"/>
        <v>0</v>
      </c>
      <c r="BW991" s="215">
        <f t="shared" si="676"/>
        <v>0</v>
      </c>
      <c r="BX991" s="215">
        <f t="shared" si="677"/>
        <v>0</v>
      </c>
      <c r="BY991" s="215">
        <f t="shared" si="678"/>
        <v>0</v>
      </c>
      <c r="BZ991" s="215">
        <f t="shared" si="679"/>
        <v>0</v>
      </c>
      <c r="CA991" s="155">
        <f t="shared" si="707"/>
        <v>0</v>
      </c>
      <c r="CB991" s="165"/>
      <c r="CC991" s="215">
        <f t="shared" si="680"/>
        <v>0</v>
      </c>
      <c r="CD991" s="215">
        <f t="shared" si="681"/>
        <v>0</v>
      </c>
      <c r="CE991" s="215">
        <f t="shared" si="682"/>
        <v>0</v>
      </c>
      <c r="CF991" s="215">
        <f t="shared" si="683"/>
        <v>0</v>
      </c>
      <c r="CG991" s="215">
        <f t="shared" si="684"/>
        <v>0</v>
      </c>
      <c r="CH991" s="155">
        <f t="shared" si="708"/>
        <v>0</v>
      </c>
      <c r="CI991" s="165"/>
      <c r="CJ991" s="215">
        <f t="shared" si="685"/>
        <v>0</v>
      </c>
      <c r="CK991" s="215">
        <f t="shared" si="686"/>
        <v>0</v>
      </c>
      <c r="CL991" s="215">
        <f t="shared" si="687"/>
        <v>0</v>
      </c>
      <c r="CM991" s="215">
        <f t="shared" si="688"/>
        <v>0</v>
      </c>
      <c r="CN991" s="215">
        <f t="shared" si="689"/>
        <v>0</v>
      </c>
      <c r="CO991" s="155">
        <f t="shared" si="709"/>
        <v>0</v>
      </c>
      <c r="CP991" s="165"/>
      <c r="CQ991" s="223">
        <f t="shared" si="690"/>
        <v>0</v>
      </c>
      <c r="CR991" s="223">
        <f t="shared" si="691"/>
        <v>0</v>
      </c>
      <c r="CS991" s="223">
        <f t="shared" si="692"/>
        <v>0</v>
      </c>
      <c r="CT991" s="223">
        <f t="shared" si="693"/>
        <v>0</v>
      </c>
      <c r="CU991" s="223">
        <f t="shared" si="694"/>
        <v>0</v>
      </c>
      <c r="CV991" s="155">
        <f t="shared" si="710"/>
        <v>0</v>
      </c>
      <c r="CW991" s="165"/>
      <c r="CX991" s="215">
        <f t="shared" si="711"/>
        <v>0</v>
      </c>
      <c r="CY991" s="215">
        <f t="shared" si="695"/>
        <v>0</v>
      </c>
      <c r="CZ991" s="215">
        <f t="shared" si="696"/>
        <v>0</v>
      </c>
      <c r="DA991" s="215">
        <f t="shared" si="697"/>
        <v>0</v>
      </c>
      <c r="DB991" s="215">
        <f t="shared" si="698"/>
        <v>0</v>
      </c>
      <c r="DC991" s="155">
        <f t="shared" si="712"/>
        <v>0</v>
      </c>
      <c r="DD991" s="165"/>
      <c r="DE991" s="188" t="b" cm="1">
        <f t="array" aca="1" ref="DE991" ca="1">OR($G991=Forecast_Capex_Input!$BF$8:$BF$10)</f>
        <v>0</v>
      </c>
      <c r="DF991" s="188" cm="1">
        <f t="array" aca="1" ref="DF991" ca="1">IFERROR(INDEX(Forecast_Capex_Input!BG$12:BG$286,$X991)
*(INDEX(Forecast_Capex_Input!$H$12:$H$286,$X991)=Repex),0)
*$DE991</f>
        <v>0</v>
      </c>
      <c r="DG991" s="188" cm="1">
        <f t="array" aca="1" ref="DG991" ca="1">IFERROR(INDEX(Forecast_Capex_Input!BH$12:BH$286,$X991)
*(INDEX(Forecast_Capex_Input!$H$12:$H$286,$X991)=Repex),0)
*$DE991</f>
        <v>0</v>
      </c>
      <c r="DH991" s="188" cm="1">
        <f t="array" aca="1" ref="DH991" ca="1">IFERROR(INDEX(Forecast_Capex_Input!BI$12:BI$286,$X991)
*(INDEX(Forecast_Capex_Input!$H$12:$H$286,$X991)=Repex),0)
*$DE991</f>
        <v>0</v>
      </c>
      <c r="DI991" s="188" cm="1">
        <f t="array" aca="1" ref="DI991" ca="1">IFERROR(INDEX(Forecast_Capex_Input!BJ$12:BJ$286,$X991)
*(INDEX(Forecast_Capex_Input!$H$12:$H$286,$X991)=Repex),0)
*$DE991</f>
        <v>0</v>
      </c>
      <c r="DJ991" s="188" cm="1">
        <f t="array" aca="1" ref="DJ991" ca="1">IFERROR(INDEX(Forecast_Capex_Input!BK$12:BK$286,$X991)
*(INDEX(Forecast_Capex_Input!$H$12:$H$286,$X991)=Repex),0)
*$DE991</f>
        <v>0</v>
      </c>
      <c r="DK991" s="188" cm="1">
        <f t="array" aca="1" ref="DK991" ca="1">IFERROR(INDEX(Forecast_Capex_Input!BL$12:BL$286,$X991)
*(INDEX(Forecast_Capex_Input!$H$12:$H$286,$X991)=Repex),0)
*$DE991</f>
        <v>0</v>
      </c>
      <c r="DL991" s="165"/>
      <c r="DM991" s="188" t="b" cm="1">
        <f t="array" aca="1" ref="DM991" ca="1">OR($G991=Forecast_Capex_Input!$BN$8:$BN$9)</f>
        <v>0</v>
      </c>
      <c r="DN991" s="188" cm="1">
        <f t="array" aca="1" ref="DN991" ca="1">IFERROR(INDEX(Forecast_Capex_Input!BO$12:BO$286,$X991)
*(INDEX(Forecast_Capex_Input!$H$12:$H$286,$X991)=Repex),0)
*$DM991</f>
        <v>0</v>
      </c>
      <c r="DO991" s="188" cm="1">
        <f t="array" aca="1" ref="DO991" ca="1">IFERROR(INDEX(Forecast_Capex_Input!BP$12:BP$286,$X991)
*(INDEX(Forecast_Capex_Input!$H$12:$H$286,$X991)=Repex),0)
*$DM991</f>
        <v>0</v>
      </c>
      <c r="DP991" s="188" cm="1">
        <f t="array" aca="1" ref="DP991" ca="1">IFERROR(INDEX(Forecast_Capex_Input!BQ$12:BQ$286,$X991)
*(INDEX(Forecast_Capex_Input!$H$12:$H$286,$X991)=Repex),0)
*$DM991</f>
        <v>0</v>
      </c>
      <c r="DQ991" s="188" cm="1">
        <f t="array" aca="1" ref="DQ991" ca="1">IFERROR(INDEX(Forecast_Capex_Input!BR$12:BR$286,$X991)
*(INDEX(Forecast_Capex_Input!$H$12:$H$286,$X991)=Repex),0)
*$DM991</f>
        <v>0</v>
      </c>
      <c r="DR991" s="188" cm="1">
        <f t="array" aca="1" ref="DR991" ca="1">IFERROR(INDEX(Forecast_Capex_Input!BS$12:BS$286,$X991)
*(INDEX(Forecast_Capex_Input!$H$12:$H$286,$X991)=Repex),0)
*$DM991</f>
        <v>0</v>
      </c>
      <c r="DS991" s="165"/>
      <c r="DT991" s="188" t="b" cm="1">
        <f t="array" aca="1" ref="DT991" ca="1">OR($G991=Forecast_Capex_Input!$BU$8:$BU$10)</f>
        <v>0</v>
      </c>
      <c r="DU991" s="188" cm="1">
        <f t="array" aca="1" ref="DU991" ca="1">IFERROR(INDEX(Forecast_Capex_Input!BV$12:BV$286,$X991)
*(INDEX(Forecast_Capex_Input!$H$12:$H$286,$X991)=Repex),0)
*$DT991</f>
        <v>0</v>
      </c>
      <c r="DV991" s="188" cm="1">
        <f t="array" aca="1" ref="DV991" ca="1">IFERROR(INDEX(Forecast_Capex_Input!BW$12:BW$286,$X991)
*(INDEX(Forecast_Capex_Input!$H$12:$H$286,$X991)=Repex),0)
*$DT991</f>
        <v>0</v>
      </c>
      <c r="DW991" s="188" cm="1">
        <f t="array" aca="1" ref="DW991" ca="1">IFERROR(INDEX(Forecast_Capex_Input!BX$12:BX$286,$X991)
*(INDEX(Forecast_Capex_Input!$H$12:$H$286,$X991)=Repex),0)
*$DT991</f>
        <v>0</v>
      </c>
      <c r="DX991" s="188" cm="1">
        <f t="array" aca="1" ref="DX991" ca="1">IFERROR(INDEX(Forecast_Capex_Input!BY$12:BY$286,$X991)
*(INDEX(Forecast_Capex_Input!$H$12:$H$286,$X991)=Repex),0)
*$DT991</f>
        <v>0</v>
      </c>
      <c r="DY991" s="188" cm="1">
        <f t="array" aca="1" ref="DY991" ca="1">IFERROR(INDEX(Forecast_Capex_Input!BZ$12:BZ$286,$X991)
*(INDEX(Forecast_Capex_Input!$H$12:$H$286,$X991)=Repex),0)
*$DT991</f>
        <v>0</v>
      </c>
      <c r="DZ991" s="188" cm="1">
        <f t="array" aca="1" ref="DZ991" ca="1">IFERROR(INDEX(Forecast_Capex_Input!CA$12:CA$286,$X991)
*(INDEX(Forecast_Capex_Input!$H$12:$H$286,$X991)=Repex),0)
*$DT991</f>
        <v>0</v>
      </c>
      <c r="EA991" s="188" cm="1">
        <f t="array" aca="1" ref="EA991" ca="1">IFERROR(INDEX(Forecast_Capex_Input!CB$12:CB$286,$X991)
*(INDEX(Forecast_Capex_Input!$H$12:$H$286,$X991)=Repex),0)
*$DT991</f>
        <v>0</v>
      </c>
      <c r="EB991" s="188" cm="1">
        <f t="array" aca="1" ref="EB991" ca="1">IFERROR(INDEX(Forecast_Capex_Input!CC$12:CC$286,$X991)
*(INDEX(Forecast_Capex_Input!$H$12:$H$286,$X991)=Repex),0)
*$DT991</f>
        <v>0</v>
      </c>
      <c r="EC991" s="165"/>
      <c r="ED991" s="226" t="str">
        <f t="shared" si="699"/>
        <v>N/A</v>
      </c>
      <c r="EE991" s="174" t="s">
        <v>15</v>
      </c>
    </row>
    <row r="992" spans="3:135" x14ac:dyDescent="0.2">
      <c r="C992" s="174">
        <f t="shared" si="700"/>
        <v>982</v>
      </c>
      <c r="D992" s="167" t="str" cm="1">
        <f t="array" ref="D992">IFERROR(INDEX(Forecast_Capex_Input!$D$12:$D$286,$X992),NA)</f>
        <v>N/A</v>
      </c>
      <c r="E992" s="172" t="str" cm="1">
        <f t="array" ref="E992">IF($X992=NA,NA,INDEX(Forecast_Capex_Input!$E$12:$E$286,$X992))</f>
        <v>N/A</v>
      </c>
      <c r="F992" s="167" t="str" cm="1">
        <f t="array" aca="1" ref="F992" ca="1">IFERROR(INDEX(General!$E$25:$E$26,$Y992),NA)</f>
        <v>N/A</v>
      </c>
      <c r="G992" s="167" t="str" cm="1">
        <f t="array" aca="1" ref="G992" ca="1">IFERROR(INDEX(Forecast_Capex_Input!$AI$11:$BB$11,$AA992),NA)</f>
        <v>N/A</v>
      </c>
      <c r="H992" s="189" t="str" cm="1">
        <f t="array" aca="1" ref="H992" ca="1">IFERROR(INDEX(Forecast_Capex_Input!$AI$12:$BB$286,$X992,$AA992),NA)</f>
        <v>N/A</v>
      </c>
      <c r="I992" s="199" t="str" cm="1">
        <f t="array" ref="I992">IFERROR(INDEX(Forecast_Capex_Input!$F$12:$F$286,$X992),NA)</f>
        <v>N/A</v>
      </c>
      <c r="J992" s="199" t="str" cm="1">
        <f t="array" ref="J992">IFERROR(INDEX(Forecast_Capex_Input!G$12:G$286,$X992),NA)</f>
        <v>N/A</v>
      </c>
      <c r="K992" s="199" t="str" cm="1">
        <f t="array" ref="K992">IFERROR(INDEX(Forecast_Capex_Input!H$12:H$286,$X992),NA)</f>
        <v>N/A</v>
      </c>
      <c r="L992" s="199" t="str" cm="1">
        <f t="array" ref="L992">IFERROR(INDEX(Forecast_Capex_Input!I$12:I$286,$X992),NA)</f>
        <v>N/A</v>
      </c>
      <c r="M992" s="199" t="str" cm="1">
        <f t="array" ref="M992">IFERROR(INDEX(Forecast_Capex_Input!J$12:J$286,$X992),NA)</f>
        <v>N/A</v>
      </c>
      <c r="N992" s="199" t="str" cm="1">
        <f t="array" ref="N992">IFERROR(INDEX(Forecast_Capex_Input!K$12:K$286,$X992),NA)</f>
        <v>N/A</v>
      </c>
      <c r="O992" s="199" t="str" cm="1">
        <f t="array" ref="O992">IFERROR(INDEX(Forecast_Capex_Input!L$12:L$286,$X992),NA)</f>
        <v>N/A</v>
      </c>
      <c r="P992" s="199" t="str" cm="1">
        <f t="array" ref="P992">IFERROR(INDEX(Forecast_Capex_Input!M$12:M$286,$X992),NA)</f>
        <v>N/A</v>
      </c>
      <c r="Q992" s="172" t="str" cm="1">
        <f t="array" ref="Q992">IFERROR(INDEX(Forecast_Capex_Input!N$12:N$286,$X992),NA)</f>
        <v>N/A</v>
      </c>
      <c r="R992" s="265" cm="1">
        <f t="array" ref="R992">IFERROR(INDEX(Forecast_Capex_Input!O$12:O$286,$X992),0)</f>
        <v>0</v>
      </c>
      <c r="S992" s="172" cm="1">
        <f t="array" ref="S992">IFERROR(INDEX(Forecast_Capex_Input!P$12:P$286,$X992),0)</f>
        <v>0</v>
      </c>
      <c r="T992" s="199" t="str" cm="1">
        <f t="array" aca="1" ref="T992" ca="1">IFERROR(INDEX(General!$K$84:$K$103,$AA992),NA)</f>
        <v>N/A</v>
      </c>
      <c r="U992" s="188" cm="1">
        <f t="array" aca="1" ref="U992" ca="1">IFERROR(
IF($F992=General!$E$25,INDEX(Forecast_Capex_Input!S$12:S$286,$X992),
INDEX(Forecast_Capex_Input!T$12:T$286,$X992)),0)</f>
        <v>0</v>
      </c>
      <c r="V992" s="222" t="b">
        <f>IFERROR(INDEX(Overheads!$T$19:$T$26,MATCH($I992,Overheads!$E$19:$E$26,0)),FALSE)</f>
        <v>0</v>
      </c>
      <c r="W992" s="165"/>
      <c r="X992" s="174" t="str">
        <f>IFERROR(
IF(MATCH($C992,Forecast_Capex_Input!$CI$12:$CI$286,1)+1&gt;MAX(Forecast_Capex_Input!$C$12:$C$286),NA,
MATCH($C992,Forecast_Capex_Input!$CI$12:$CI$286,1)+1),1)</f>
        <v>N/A</v>
      </c>
      <c r="Y992" s="174" t="str" cm="1">
        <f t="array" aca="1" ref="Y992" ca="1">IFERROR(
IF(X991&lt;&gt;X992,1,
IF(COUNTIF(OFFSET(Y991,0,0,-INDEX(Forecast_Capex_Input!$CG$12:$CG$286,$X992)),Y991)=INDEX(Forecast_Capex_Input!$CG$12:$CG$286,$X992),Y991+1,Y991)),NA)</f>
        <v>N/A</v>
      </c>
      <c r="Z992" s="174" t="str" cm="1">
        <f t="array" ref="Z992">IFERROR($C992-IF($X992=1,1,INDEX(Forecast_Capex_Input!$CI$12:$CI$286,$X992-1))+1,NA)</f>
        <v>N/A</v>
      </c>
      <c r="AA992" s="174" t="str" cm="1">
        <f t="array" aca="1" ref="AA992" ca="1">IFERROR(IF(Y992=1,
INDEX(Forecast_Capex_Input!$AI$10:$BB$10,SMALL(IF(INDEX(Forecast_Capex_Input!$AI$12:$BB$286,$X992,0)&gt;0,COLUMN(Forecast_Capex_Input!$AI$10:$BB$10)-COLUMN(Forecast_Capex_Input!$AI$12)+1),ROWS(OFFSET(AA991,0,0,-$Z992)))),
OFFSET(AA991,-INDEX(Forecast_Capex_Input!$CG$12:$CG$286,$X992)+1,0)),NA)</f>
        <v>N/A</v>
      </c>
      <c r="AB992" s="174" t="str">
        <f t="shared" ca="1" si="669"/>
        <v>N/A</v>
      </c>
      <c r="AC992" s="222" t="b">
        <f t="shared" si="701"/>
        <v>0</v>
      </c>
      <c r="AD992" s="220" t="b">
        <v>0</v>
      </c>
      <c r="AE992" s="222" t="b">
        <f t="shared" si="670"/>
        <v>1</v>
      </c>
      <c r="AF992" s="165"/>
      <c r="AG992" s="215">
        <v>0</v>
      </c>
      <c r="AH992" s="215">
        <v>0</v>
      </c>
      <c r="AI992" s="215">
        <v>0</v>
      </c>
      <c r="AJ992" s="215">
        <v>0</v>
      </c>
      <c r="AK992" s="215">
        <v>0</v>
      </c>
      <c r="AL992" s="155">
        <v>0</v>
      </c>
      <c r="AM992" s="165"/>
      <c r="AN992" s="215" cm="1">
        <f t="array" aca="1" ref="AN992" ca="1">IFERROR(INDEX(General!O$33:O$34,$AB992)
*AG992,0)</f>
        <v>0</v>
      </c>
      <c r="AO992" s="215" cm="1">
        <f t="array" aca="1" ref="AO992" ca="1">IFERROR(INDEX(General!P$33:P$34,$AB992)
*AH992,0)</f>
        <v>0</v>
      </c>
      <c r="AP992" s="215" cm="1">
        <f t="array" aca="1" ref="AP992" ca="1">IFERROR(INDEX(General!Q$33:Q$34,$AB992)
*AI992,0)</f>
        <v>0</v>
      </c>
      <c r="AQ992" s="215" cm="1">
        <f t="array" aca="1" ref="AQ992" ca="1">IFERROR(INDEX(General!R$33:R$34,$AB992)
*AJ992,0)</f>
        <v>0</v>
      </c>
      <c r="AR992" s="215" cm="1">
        <f t="array" aca="1" ref="AR992" ca="1">IFERROR(INDEX(General!S$33:S$34,$AB992)
*AK992,0)</f>
        <v>0</v>
      </c>
      <c r="AS992" s="155">
        <f t="shared" ca="1" si="702"/>
        <v>0</v>
      </c>
      <c r="AT992" s="165"/>
      <c r="AU992" s="215">
        <f ca="1">IF($AE992=FALSE,AN992*Overheads!$R$24*$V992,
IFERROR(Overheads!$O$49*$V992*AN992,0)
+IFERROR(Overheads!Q$59*$V992*(AN992/Overheads!Q$68),0))</f>
        <v>0</v>
      </c>
      <c r="AV992" s="215">
        <f ca="1">IF($AE992=FALSE,AO992*Overheads!$R$24*$V992,
IFERROR(Overheads!$O$49*$V992*AO992,0)
+IFERROR(Overheads!R$59*$V992*(AO992/Overheads!R$68),0))</f>
        <v>0</v>
      </c>
      <c r="AW992" s="215">
        <f ca="1">IF($AE992=FALSE,AP992*Overheads!$R$24*$V992,
IFERROR(Overheads!$O$49*$V992*AP992,0)
+IFERROR(Overheads!S$59*$V992*(AP992/Overheads!S$68),0))</f>
        <v>0</v>
      </c>
      <c r="AX992" s="215">
        <f ca="1">IF($AE992=FALSE,AQ992*Overheads!$R$24*$V992,
IFERROR(Overheads!$O$49*$V992*AQ992,0)
+IFERROR(Overheads!T$59*$V992*(AQ992/Overheads!T$68),0))</f>
        <v>0</v>
      </c>
      <c r="AY992" s="215">
        <f ca="1">IF($AE992=FALSE,AR992*Overheads!$R$24*$V992,
IFERROR(Overheads!$O$49*$V992*AR992,0)
+IFERROR(Overheads!U$59*$V992*(AR992/Overheads!U$68),0))</f>
        <v>0</v>
      </c>
      <c r="AZ992" s="155">
        <f t="shared" ca="1" si="703"/>
        <v>0</v>
      </c>
      <c r="BA992" s="165"/>
      <c r="BB992" s="215">
        <f ca="1">IF($AE992=FALSE,AN992*Overheads!$S$25,
IFERROR(Overheads!$O$50*AN992,0)
+IFERROR(Overheads!Q$60*(AN992/Overheads!Q$66),0))</f>
        <v>0</v>
      </c>
      <c r="BC992" s="215">
        <f ca="1">IF($AE992=FALSE,AO992*Overheads!$S$25,
IFERROR(Overheads!$O$50*AO992,0)
+IFERROR(Overheads!R$60*(AO992/Overheads!R$66),0))</f>
        <v>0</v>
      </c>
      <c r="BD992" s="215">
        <f ca="1">IF($AE992=FALSE,AP992*Overheads!$S$25,
IFERROR(Overheads!$O$50*AP992,0)
+IFERROR(Overheads!S$60*(AP992/Overheads!S$66),0))</f>
        <v>0</v>
      </c>
      <c r="BE992" s="215">
        <f ca="1">IF($AE992=FALSE,AQ992*Overheads!$S$25,
IFERROR(Overheads!$O$50*AQ992,0)
+IFERROR(Overheads!T$60*(AQ992/Overheads!T$66),0))</f>
        <v>0</v>
      </c>
      <c r="BF992" s="215">
        <f ca="1">IF($AE992=FALSE,AR992*Overheads!$S$25,
IFERROR(Overheads!$O$50*AR992,0)
+IFERROR(Overheads!U$60*(AR992/Overheads!U$66),0))</f>
        <v>0</v>
      </c>
      <c r="BG992" s="155">
        <f t="shared" ca="1" si="704"/>
        <v>0</v>
      </c>
      <c r="BH992" s="165"/>
      <c r="BI992" s="215">
        <f t="shared" ca="1" si="705"/>
        <v>0</v>
      </c>
      <c r="BJ992" s="215">
        <f t="shared" ca="1" si="671"/>
        <v>0</v>
      </c>
      <c r="BK992" s="215">
        <f t="shared" ca="1" si="672"/>
        <v>0</v>
      </c>
      <c r="BL992" s="215">
        <f t="shared" ca="1" si="673"/>
        <v>0</v>
      </c>
      <c r="BM992" s="215">
        <f t="shared" ca="1" si="674"/>
        <v>0</v>
      </c>
      <c r="BN992" s="155">
        <f t="shared" ca="1" si="706"/>
        <v>0</v>
      </c>
      <c r="BO992" s="165"/>
      <c r="BP992" s="187" cm="1">
        <f t="array" ref="BP992">IFERROR(IF($X992=$X991,BP991,INDEX(Forecast_Capex_Input!AC$12:AC$286,$X992)),0)</f>
        <v>0</v>
      </c>
      <c r="BQ992" s="187" cm="1">
        <f t="array" ref="BQ992">IFERROR(IF($X992=$X991,BQ991,INDEX(Forecast_Capex_Input!AD$12:AD$286,$X992)),0)</f>
        <v>0</v>
      </c>
      <c r="BR992" s="187" cm="1">
        <f t="array" ref="BR992">IFERROR(IF($X992=$X991,BR991,INDEX(Forecast_Capex_Input!AE$12:AE$286,$X992)),0)</f>
        <v>0</v>
      </c>
      <c r="BS992" s="187" cm="1">
        <f t="array" ref="BS992">IFERROR(IF($X992=$X991,BS991,INDEX(Forecast_Capex_Input!AF$12:AF$286,$X992)),0)</f>
        <v>0</v>
      </c>
      <c r="BT992" s="187" cm="1">
        <f t="array" ref="BT992">IFERROR(IF($X992=$X991,BT991,INDEX(Forecast_Capex_Input!AG$12:AG$286,$X992)),0)</f>
        <v>0</v>
      </c>
      <c r="BU992" s="165"/>
      <c r="BV992" s="215">
        <f t="shared" si="675"/>
        <v>0</v>
      </c>
      <c r="BW992" s="215">
        <f t="shared" si="676"/>
        <v>0</v>
      </c>
      <c r="BX992" s="215">
        <f t="shared" si="677"/>
        <v>0</v>
      </c>
      <c r="BY992" s="215">
        <f t="shared" si="678"/>
        <v>0</v>
      </c>
      <c r="BZ992" s="215">
        <f t="shared" si="679"/>
        <v>0</v>
      </c>
      <c r="CA992" s="155">
        <f t="shared" si="707"/>
        <v>0</v>
      </c>
      <c r="CB992" s="165"/>
      <c r="CC992" s="215">
        <f t="shared" si="680"/>
        <v>0</v>
      </c>
      <c r="CD992" s="215">
        <f t="shared" si="681"/>
        <v>0</v>
      </c>
      <c r="CE992" s="215">
        <f t="shared" si="682"/>
        <v>0</v>
      </c>
      <c r="CF992" s="215">
        <f t="shared" si="683"/>
        <v>0</v>
      </c>
      <c r="CG992" s="215">
        <f t="shared" si="684"/>
        <v>0</v>
      </c>
      <c r="CH992" s="155">
        <f t="shared" si="708"/>
        <v>0</v>
      </c>
      <c r="CI992" s="165"/>
      <c r="CJ992" s="215">
        <f t="shared" si="685"/>
        <v>0</v>
      </c>
      <c r="CK992" s="215">
        <f t="shared" si="686"/>
        <v>0</v>
      </c>
      <c r="CL992" s="215">
        <f t="shared" si="687"/>
        <v>0</v>
      </c>
      <c r="CM992" s="215">
        <f t="shared" si="688"/>
        <v>0</v>
      </c>
      <c r="CN992" s="215">
        <f t="shared" si="689"/>
        <v>0</v>
      </c>
      <c r="CO992" s="155">
        <f t="shared" si="709"/>
        <v>0</v>
      </c>
      <c r="CP992" s="165"/>
      <c r="CQ992" s="223">
        <f t="shared" si="690"/>
        <v>0</v>
      </c>
      <c r="CR992" s="223">
        <f t="shared" si="691"/>
        <v>0</v>
      </c>
      <c r="CS992" s="223">
        <f t="shared" si="692"/>
        <v>0</v>
      </c>
      <c r="CT992" s="223">
        <f t="shared" si="693"/>
        <v>0</v>
      </c>
      <c r="CU992" s="223">
        <f t="shared" si="694"/>
        <v>0</v>
      </c>
      <c r="CV992" s="155">
        <f t="shared" si="710"/>
        <v>0</v>
      </c>
      <c r="CW992" s="165"/>
      <c r="CX992" s="215">
        <f t="shared" si="711"/>
        <v>0</v>
      </c>
      <c r="CY992" s="215">
        <f t="shared" si="695"/>
        <v>0</v>
      </c>
      <c r="CZ992" s="215">
        <f t="shared" si="696"/>
        <v>0</v>
      </c>
      <c r="DA992" s="215">
        <f t="shared" si="697"/>
        <v>0</v>
      </c>
      <c r="DB992" s="215">
        <f t="shared" si="698"/>
        <v>0</v>
      </c>
      <c r="DC992" s="155">
        <f t="shared" si="712"/>
        <v>0</v>
      </c>
      <c r="DD992" s="165"/>
      <c r="DE992" s="188" t="b" cm="1">
        <f t="array" aca="1" ref="DE992" ca="1">OR($G992=Forecast_Capex_Input!$BF$8:$BF$10)</f>
        <v>0</v>
      </c>
      <c r="DF992" s="188" cm="1">
        <f t="array" aca="1" ref="DF992" ca="1">IFERROR(INDEX(Forecast_Capex_Input!BG$12:BG$286,$X992)
*(INDEX(Forecast_Capex_Input!$H$12:$H$286,$X992)=Repex),0)
*$DE992</f>
        <v>0</v>
      </c>
      <c r="DG992" s="188" cm="1">
        <f t="array" aca="1" ref="DG992" ca="1">IFERROR(INDEX(Forecast_Capex_Input!BH$12:BH$286,$X992)
*(INDEX(Forecast_Capex_Input!$H$12:$H$286,$X992)=Repex),0)
*$DE992</f>
        <v>0</v>
      </c>
      <c r="DH992" s="188" cm="1">
        <f t="array" aca="1" ref="DH992" ca="1">IFERROR(INDEX(Forecast_Capex_Input!BI$12:BI$286,$X992)
*(INDEX(Forecast_Capex_Input!$H$12:$H$286,$X992)=Repex),0)
*$DE992</f>
        <v>0</v>
      </c>
      <c r="DI992" s="188" cm="1">
        <f t="array" aca="1" ref="DI992" ca="1">IFERROR(INDEX(Forecast_Capex_Input!BJ$12:BJ$286,$X992)
*(INDEX(Forecast_Capex_Input!$H$12:$H$286,$X992)=Repex),0)
*$DE992</f>
        <v>0</v>
      </c>
      <c r="DJ992" s="188" cm="1">
        <f t="array" aca="1" ref="DJ992" ca="1">IFERROR(INDEX(Forecast_Capex_Input!BK$12:BK$286,$X992)
*(INDEX(Forecast_Capex_Input!$H$12:$H$286,$X992)=Repex),0)
*$DE992</f>
        <v>0</v>
      </c>
      <c r="DK992" s="188" cm="1">
        <f t="array" aca="1" ref="DK992" ca="1">IFERROR(INDEX(Forecast_Capex_Input!BL$12:BL$286,$X992)
*(INDEX(Forecast_Capex_Input!$H$12:$H$286,$X992)=Repex),0)
*$DE992</f>
        <v>0</v>
      </c>
      <c r="DL992" s="165"/>
      <c r="DM992" s="188" t="b" cm="1">
        <f t="array" aca="1" ref="DM992" ca="1">OR($G992=Forecast_Capex_Input!$BN$8:$BN$9)</f>
        <v>0</v>
      </c>
      <c r="DN992" s="188" cm="1">
        <f t="array" aca="1" ref="DN992" ca="1">IFERROR(INDEX(Forecast_Capex_Input!BO$12:BO$286,$X992)
*(INDEX(Forecast_Capex_Input!$H$12:$H$286,$X992)=Repex),0)
*$DM992</f>
        <v>0</v>
      </c>
      <c r="DO992" s="188" cm="1">
        <f t="array" aca="1" ref="DO992" ca="1">IFERROR(INDEX(Forecast_Capex_Input!BP$12:BP$286,$X992)
*(INDEX(Forecast_Capex_Input!$H$12:$H$286,$X992)=Repex),0)
*$DM992</f>
        <v>0</v>
      </c>
      <c r="DP992" s="188" cm="1">
        <f t="array" aca="1" ref="DP992" ca="1">IFERROR(INDEX(Forecast_Capex_Input!BQ$12:BQ$286,$X992)
*(INDEX(Forecast_Capex_Input!$H$12:$H$286,$X992)=Repex),0)
*$DM992</f>
        <v>0</v>
      </c>
      <c r="DQ992" s="188" cm="1">
        <f t="array" aca="1" ref="DQ992" ca="1">IFERROR(INDEX(Forecast_Capex_Input!BR$12:BR$286,$X992)
*(INDEX(Forecast_Capex_Input!$H$12:$H$286,$X992)=Repex),0)
*$DM992</f>
        <v>0</v>
      </c>
      <c r="DR992" s="188" cm="1">
        <f t="array" aca="1" ref="DR992" ca="1">IFERROR(INDEX(Forecast_Capex_Input!BS$12:BS$286,$X992)
*(INDEX(Forecast_Capex_Input!$H$12:$H$286,$X992)=Repex),0)
*$DM992</f>
        <v>0</v>
      </c>
      <c r="DS992" s="165"/>
      <c r="DT992" s="188" t="b" cm="1">
        <f t="array" aca="1" ref="DT992" ca="1">OR($G992=Forecast_Capex_Input!$BU$8:$BU$10)</f>
        <v>0</v>
      </c>
      <c r="DU992" s="188" cm="1">
        <f t="array" aca="1" ref="DU992" ca="1">IFERROR(INDEX(Forecast_Capex_Input!BV$12:BV$286,$X992)
*(INDEX(Forecast_Capex_Input!$H$12:$H$286,$X992)=Repex),0)
*$DT992</f>
        <v>0</v>
      </c>
      <c r="DV992" s="188" cm="1">
        <f t="array" aca="1" ref="DV992" ca="1">IFERROR(INDEX(Forecast_Capex_Input!BW$12:BW$286,$X992)
*(INDEX(Forecast_Capex_Input!$H$12:$H$286,$X992)=Repex),0)
*$DT992</f>
        <v>0</v>
      </c>
      <c r="DW992" s="188" cm="1">
        <f t="array" aca="1" ref="DW992" ca="1">IFERROR(INDEX(Forecast_Capex_Input!BX$12:BX$286,$X992)
*(INDEX(Forecast_Capex_Input!$H$12:$H$286,$X992)=Repex),0)
*$DT992</f>
        <v>0</v>
      </c>
      <c r="DX992" s="188" cm="1">
        <f t="array" aca="1" ref="DX992" ca="1">IFERROR(INDEX(Forecast_Capex_Input!BY$12:BY$286,$X992)
*(INDEX(Forecast_Capex_Input!$H$12:$H$286,$X992)=Repex),0)
*$DT992</f>
        <v>0</v>
      </c>
      <c r="DY992" s="188" cm="1">
        <f t="array" aca="1" ref="DY992" ca="1">IFERROR(INDEX(Forecast_Capex_Input!BZ$12:BZ$286,$X992)
*(INDEX(Forecast_Capex_Input!$H$12:$H$286,$X992)=Repex),0)
*$DT992</f>
        <v>0</v>
      </c>
      <c r="DZ992" s="188" cm="1">
        <f t="array" aca="1" ref="DZ992" ca="1">IFERROR(INDEX(Forecast_Capex_Input!CA$12:CA$286,$X992)
*(INDEX(Forecast_Capex_Input!$H$12:$H$286,$X992)=Repex),0)
*$DT992</f>
        <v>0</v>
      </c>
      <c r="EA992" s="188" cm="1">
        <f t="array" aca="1" ref="EA992" ca="1">IFERROR(INDEX(Forecast_Capex_Input!CB$12:CB$286,$X992)
*(INDEX(Forecast_Capex_Input!$H$12:$H$286,$X992)=Repex),0)
*$DT992</f>
        <v>0</v>
      </c>
      <c r="EB992" s="188" cm="1">
        <f t="array" aca="1" ref="EB992" ca="1">IFERROR(INDEX(Forecast_Capex_Input!CC$12:CC$286,$X992)
*(INDEX(Forecast_Capex_Input!$H$12:$H$286,$X992)=Repex),0)
*$DT992</f>
        <v>0</v>
      </c>
      <c r="EC992" s="165"/>
      <c r="ED992" s="226" t="str">
        <f t="shared" si="699"/>
        <v>N/A</v>
      </c>
      <c r="EE992" s="174" t="s">
        <v>15</v>
      </c>
    </row>
    <row r="993" spans="3:135" x14ac:dyDescent="0.2">
      <c r="C993" s="174">
        <f t="shared" si="700"/>
        <v>983</v>
      </c>
      <c r="D993" s="167" t="str" cm="1">
        <f t="array" ref="D993">IFERROR(INDEX(Forecast_Capex_Input!$D$12:$D$286,$X993),NA)</f>
        <v>N/A</v>
      </c>
      <c r="E993" s="172" t="str" cm="1">
        <f t="array" ref="E993">IF($X993=NA,NA,INDEX(Forecast_Capex_Input!$E$12:$E$286,$X993))</f>
        <v>N/A</v>
      </c>
      <c r="F993" s="167" t="str" cm="1">
        <f t="array" aca="1" ref="F993" ca="1">IFERROR(INDEX(General!$E$25:$E$26,$Y993),NA)</f>
        <v>N/A</v>
      </c>
      <c r="G993" s="167" t="str" cm="1">
        <f t="array" aca="1" ref="G993" ca="1">IFERROR(INDEX(Forecast_Capex_Input!$AI$11:$BB$11,$AA993),NA)</f>
        <v>N/A</v>
      </c>
      <c r="H993" s="189" t="str" cm="1">
        <f t="array" aca="1" ref="H993" ca="1">IFERROR(INDEX(Forecast_Capex_Input!$AI$12:$BB$286,$X993,$AA993),NA)</f>
        <v>N/A</v>
      </c>
      <c r="I993" s="199" t="str" cm="1">
        <f t="array" ref="I993">IFERROR(INDEX(Forecast_Capex_Input!$F$12:$F$286,$X993),NA)</f>
        <v>N/A</v>
      </c>
      <c r="J993" s="199" t="str" cm="1">
        <f t="array" ref="J993">IFERROR(INDEX(Forecast_Capex_Input!G$12:G$286,$X993),NA)</f>
        <v>N/A</v>
      </c>
      <c r="K993" s="199" t="str" cm="1">
        <f t="array" ref="K993">IFERROR(INDEX(Forecast_Capex_Input!H$12:H$286,$X993),NA)</f>
        <v>N/A</v>
      </c>
      <c r="L993" s="199" t="str" cm="1">
        <f t="array" ref="L993">IFERROR(INDEX(Forecast_Capex_Input!I$12:I$286,$X993),NA)</f>
        <v>N/A</v>
      </c>
      <c r="M993" s="199" t="str" cm="1">
        <f t="array" ref="M993">IFERROR(INDEX(Forecast_Capex_Input!J$12:J$286,$X993),NA)</f>
        <v>N/A</v>
      </c>
      <c r="N993" s="199" t="str" cm="1">
        <f t="array" ref="N993">IFERROR(INDEX(Forecast_Capex_Input!K$12:K$286,$X993),NA)</f>
        <v>N/A</v>
      </c>
      <c r="O993" s="199" t="str" cm="1">
        <f t="array" ref="O993">IFERROR(INDEX(Forecast_Capex_Input!L$12:L$286,$X993),NA)</f>
        <v>N/A</v>
      </c>
      <c r="P993" s="199" t="str" cm="1">
        <f t="array" ref="P993">IFERROR(INDEX(Forecast_Capex_Input!M$12:M$286,$X993),NA)</f>
        <v>N/A</v>
      </c>
      <c r="Q993" s="172" t="str" cm="1">
        <f t="array" ref="Q993">IFERROR(INDEX(Forecast_Capex_Input!N$12:N$286,$X993),NA)</f>
        <v>N/A</v>
      </c>
      <c r="R993" s="265" cm="1">
        <f t="array" ref="R993">IFERROR(INDEX(Forecast_Capex_Input!O$12:O$286,$X993),0)</f>
        <v>0</v>
      </c>
      <c r="S993" s="172" cm="1">
        <f t="array" ref="S993">IFERROR(INDEX(Forecast_Capex_Input!P$12:P$286,$X993),0)</f>
        <v>0</v>
      </c>
      <c r="T993" s="199" t="str" cm="1">
        <f t="array" aca="1" ref="T993" ca="1">IFERROR(INDEX(General!$K$84:$K$103,$AA993),NA)</f>
        <v>N/A</v>
      </c>
      <c r="U993" s="188" cm="1">
        <f t="array" aca="1" ref="U993" ca="1">IFERROR(
IF($F993=General!$E$25,INDEX(Forecast_Capex_Input!S$12:S$286,$X993),
INDEX(Forecast_Capex_Input!T$12:T$286,$X993)),0)</f>
        <v>0</v>
      </c>
      <c r="V993" s="222" t="b">
        <f>IFERROR(INDEX(Overheads!$T$19:$T$26,MATCH($I993,Overheads!$E$19:$E$26,0)),FALSE)</f>
        <v>0</v>
      </c>
      <c r="W993" s="165"/>
      <c r="X993" s="174" t="str">
        <f>IFERROR(
IF(MATCH($C993,Forecast_Capex_Input!$CI$12:$CI$286,1)+1&gt;MAX(Forecast_Capex_Input!$C$12:$C$286),NA,
MATCH($C993,Forecast_Capex_Input!$CI$12:$CI$286,1)+1),1)</f>
        <v>N/A</v>
      </c>
      <c r="Y993" s="174" t="str" cm="1">
        <f t="array" aca="1" ref="Y993" ca="1">IFERROR(
IF(X992&lt;&gt;X993,1,
IF(COUNTIF(OFFSET(Y992,0,0,-INDEX(Forecast_Capex_Input!$CG$12:$CG$286,$X993)),Y992)=INDEX(Forecast_Capex_Input!$CG$12:$CG$286,$X993),Y992+1,Y992)),NA)</f>
        <v>N/A</v>
      </c>
      <c r="Z993" s="174" t="str" cm="1">
        <f t="array" ref="Z993">IFERROR($C993-IF($X993=1,1,INDEX(Forecast_Capex_Input!$CI$12:$CI$286,$X993-1))+1,NA)</f>
        <v>N/A</v>
      </c>
      <c r="AA993" s="174" t="str" cm="1">
        <f t="array" aca="1" ref="AA993" ca="1">IFERROR(IF(Y993=1,
INDEX(Forecast_Capex_Input!$AI$10:$BB$10,SMALL(IF(INDEX(Forecast_Capex_Input!$AI$12:$BB$286,$X993,0)&gt;0,COLUMN(Forecast_Capex_Input!$AI$10:$BB$10)-COLUMN(Forecast_Capex_Input!$AI$12)+1),ROWS(OFFSET(AA992,0,0,-$Z993)))),
OFFSET(AA992,-INDEX(Forecast_Capex_Input!$CG$12:$CG$286,$X993)+1,0)),NA)</f>
        <v>N/A</v>
      </c>
      <c r="AB993" s="174" t="str">
        <f t="shared" ca="1" si="669"/>
        <v>N/A</v>
      </c>
      <c r="AC993" s="222" t="b">
        <f t="shared" si="701"/>
        <v>0</v>
      </c>
      <c r="AD993" s="220" t="b">
        <v>0</v>
      </c>
      <c r="AE993" s="222" t="b">
        <f t="shared" si="670"/>
        <v>1</v>
      </c>
      <c r="AF993" s="165"/>
      <c r="AG993" s="215">
        <v>0</v>
      </c>
      <c r="AH993" s="215">
        <v>0</v>
      </c>
      <c r="AI993" s="215">
        <v>0</v>
      </c>
      <c r="AJ993" s="215">
        <v>0</v>
      </c>
      <c r="AK993" s="215">
        <v>0</v>
      </c>
      <c r="AL993" s="155">
        <v>0</v>
      </c>
      <c r="AM993" s="165"/>
      <c r="AN993" s="215" cm="1">
        <f t="array" aca="1" ref="AN993" ca="1">IFERROR(INDEX(General!O$33:O$34,$AB993)
*AG993,0)</f>
        <v>0</v>
      </c>
      <c r="AO993" s="215" cm="1">
        <f t="array" aca="1" ref="AO993" ca="1">IFERROR(INDEX(General!P$33:P$34,$AB993)
*AH993,0)</f>
        <v>0</v>
      </c>
      <c r="AP993" s="215" cm="1">
        <f t="array" aca="1" ref="AP993" ca="1">IFERROR(INDEX(General!Q$33:Q$34,$AB993)
*AI993,0)</f>
        <v>0</v>
      </c>
      <c r="AQ993" s="215" cm="1">
        <f t="array" aca="1" ref="AQ993" ca="1">IFERROR(INDEX(General!R$33:R$34,$AB993)
*AJ993,0)</f>
        <v>0</v>
      </c>
      <c r="AR993" s="215" cm="1">
        <f t="array" aca="1" ref="AR993" ca="1">IFERROR(INDEX(General!S$33:S$34,$AB993)
*AK993,0)</f>
        <v>0</v>
      </c>
      <c r="AS993" s="155">
        <f t="shared" ca="1" si="702"/>
        <v>0</v>
      </c>
      <c r="AT993" s="165"/>
      <c r="AU993" s="215">
        <f ca="1">IF($AE993=FALSE,AN993*Overheads!$R$24*$V993,
IFERROR(Overheads!$O$49*$V993*AN993,0)
+IFERROR(Overheads!Q$59*$V993*(AN993/Overheads!Q$68),0))</f>
        <v>0</v>
      </c>
      <c r="AV993" s="215">
        <f ca="1">IF($AE993=FALSE,AO993*Overheads!$R$24*$V993,
IFERROR(Overheads!$O$49*$V993*AO993,0)
+IFERROR(Overheads!R$59*$V993*(AO993/Overheads!R$68),0))</f>
        <v>0</v>
      </c>
      <c r="AW993" s="215">
        <f ca="1">IF($AE993=FALSE,AP993*Overheads!$R$24*$V993,
IFERROR(Overheads!$O$49*$V993*AP993,0)
+IFERROR(Overheads!S$59*$V993*(AP993/Overheads!S$68),0))</f>
        <v>0</v>
      </c>
      <c r="AX993" s="215">
        <f ca="1">IF($AE993=FALSE,AQ993*Overheads!$R$24*$V993,
IFERROR(Overheads!$O$49*$V993*AQ993,0)
+IFERROR(Overheads!T$59*$V993*(AQ993/Overheads!T$68),0))</f>
        <v>0</v>
      </c>
      <c r="AY993" s="215">
        <f ca="1">IF($AE993=FALSE,AR993*Overheads!$R$24*$V993,
IFERROR(Overheads!$O$49*$V993*AR993,0)
+IFERROR(Overheads!U$59*$V993*(AR993/Overheads!U$68),0))</f>
        <v>0</v>
      </c>
      <c r="AZ993" s="155">
        <f t="shared" ca="1" si="703"/>
        <v>0</v>
      </c>
      <c r="BA993" s="165"/>
      <c r="BB993" s="215">
        <f ca="1">IF($AE993=FALSE,AN993*Overheads!$S$25,
IFERROR(Overheads!$O$50*AN993,0)
+IFERROR(Overheads!Q$60*(AN993/Overheads!Q$66),0))</f>
        <v>0</v>
      </c>
      <c r="BC993" s="215">
        <f ca="1">IF($AE993=FALSE,AO993*Overheads!$S$25,
IFERROR(Overheads!$O$50*AO993,0)
+IFERROR(Overheads!R$60*(AO993/Overheads!R$66),0))</f>
        <v>0</v>
      </c>
      <c r="BD993" s="215">
        <f ca="1">IF($AE993=FALSE,AP993*Overheads!$S$25,
IFERROR(Overheads!$O$50*AP993,0)
+IFERROR(Overheads!S$60*(AP993/Overheads!S$66),0))</f>
        <v>0</v>
      </c>
      <c r="BE993" s="215">
        <f ca="1">IF($AE993=FALSE,AQ993*Overheads!$S$25,
IFERROR(Overheads!$O$50*AQ993,0)
+IFERROR(Overheads!T$60*(AQ993/Overheads!T$66),0))</f>
        <v>0</v>
      </c>
      <c r="BF993" s="215">
        <f ca="1">IF($AE993=FALSE,AR993*Overheads!$S$25,
IFERROR(Overheads!$O$50*AR993,0)
+IFERROR(Overheads!U$60*(AR993/Overheads!U$66),0))</f>
        <v>0</v>
      </c>
      <c r="BG993" s="155">
        <f t="shared" ca="1" si="704"/>
        <v>0</v>
      </c>
      <c r="BH993" s="165"/>
      <c r="BI993" s="215">
        <f t="shared" ca="1" si="705"/>
        <v>0</v>
      </c>
      <c r="BJ993" s="215">
        <f t="shared" ca="1" si="671"/>
        <v>0</v>
      </c>
      <c r="BK993" s="215">
        <f t="shared" ca="1" si="672"/>
        <v>0</v>
      </c>
      <c r="BL993" s="215">
        <f t="shared" ca="1" si="673"/>
        <v>0</v>
      </c>
      <c r="BM993" s="215">
        <f t="shared" ca="1" si="674"/>
        <v>0</v>
      </c>
      <c r="BN993" s="155">
        <f t="shared" ca="1" si="706"/>
        <v>0</v>
      </c>
      <c r="BO993" s="165"/>
      <c r="BP993" s="187" cm="1">
        <f t="array" ref="BP993">IFERROR(IF($X993=$X992,BP992,INDEX(Forecast_Capex_Input!AC$12:AC$286,$X993)),0)</f>
        <v>0</v>
      </c>
      <c r="BQ993" s="187" cm="1">
        <f t="array" ref="BQ993">IFERROR(IF($X993=$X992,BQ992,INDEX(Forecast_Capex_Input!AD$12:AD$286,$X993)),0)</f>
        <v>0</v>
      </c>
      <c r="BR993" s="187" cm="1">
        <f t="array" ref="BR993">IFERROR(IF($X993=$X992,BR992,INDEX(Forecast_Capex_Input!AE$12:AE$286,$X993)),0)</f>
        <v>0</v>
      </c>
      <c r="BS993" s="187" cm="1">
        <f t="array" ref="BS993">IFERROR(IF($X993=$X992,BS992,INDEX(Forecast_Capex_Input!AF$12:AF$286,$X993)),0)</f>
        <v>0</v>
      </c>
      <c r="BT993" s="187" cm="1">
        <f t="array" ref="BT993">IFERROR(IF($X993=$X992,BT992,INDEX(Forecast_Capex_Input!AG$12:AG$286,$X993)),0)</f>
        <v>0</v>
      </c>
      <c r="BU993" s="165"/>
      <c r="BV993" s="215">
        <f t="shared" si="675"/>
        <v>0</v>
      </c>
      <c r="BW993" s="215">
        <f t="shared" si="676"/>
        <v>0</v>
      </c>
      <c r="BX993" s="215">
        <f t="shared" si="677"/>
        <v>0</v>
      </c>
      <c r="BY993" s="215">
        <f t="shared" si="678"/>
        <v>0</v>
      </c>
      <c r="BZ993" s="215">
        <f t="shared" si="679"/>
        <v>0</v>
      </c>
      <c r="CA993" s="155">
        <f t="shared" si="707"/>
        <v>0</v>
      </c>
      <c r="CB993" s="165"/>
      <c r="CC993" s="215">
        <f t="shared" si="680"/>
        <v>0</v>
      </c>
      <c r="CD993" s="215">
        <f t="shared" si="681"/>
        <v>0</v>
      </c>
      <c r="CE993" s="215">
        <f t="shared" si="682"/>
        <v>0</v>
      </c>
      <c r="CF993" s="215">
        <f t="shared" si="683"/>
        <v>0</v>
      </c>
      <c r="CG993" s="215">
        <f t="shared" si="684"/>
        <v>0</v>
      </c>
      <c r="CH993" s="155">
        <f t="shared" si="708"/>
        <v>0</v>
      </c>
      <c r="CI993" s="165"/>
      <c r="CJ993" s="215">
        <f t="shared" si="685"/>
        <v>0</v>
      </c>
      <c r="CK993" s="215">
        <f t="shared" si="686"/>
        <v>0</v>
      </c>
      <c r="CL993" s="215">
        <f t="shared" si="687"/>
        <v>0</v>
      </c>
      <c r="CM993" s="215">
        <f t="shared" si="688"/>
        <v>0</v>
      </c>
      <c r="CN993" s="215">
        <f t="shared" si="689"/>
        <v>0</v>
      </c>
      <c r="CO993" s="155">
        <f t="shared" si="709"/>
        <v>0</v>
      </c>
      <c r="CP993" s="165"/>
      <c r="CQ993" s="223">
        <f t="shared" si="690"/>
        <v>0</v>
      </c>
      <c r="CR993" s="223">
        <f t="shared" si="691"/>
        <v>0</v>
      </c>
      <c r="CS993" s="223">
        <f t="shared" si="692"/>
        <v>0</v>
      </c>
      <c r="CT993" s="223">
        <f t="shared" si="693"/>
        <v>0</v>
      </c>
      <c r="CU993" s="223">
        <f t="shared" si="694"/>
        <v>0</v>
      </c>
      <c r="CV993" s="155">
        <f t="shared" si="710"/>
        <v>0</v>
      </c>
      <c r="CW993" s="165"/>
      <c r="CX993" s="215">
        <f t="shared" si="711"/>
        <v>0</v>
      </c>
      <c r="CY993" s="215">
        <f t="shared" si="695"/>
        <v>0</v>
      </c>
      <c r="CZ993" s="215">
        <f t="shared" si="696"/>
        <v>0</v>
      </c>
      <c r="DA993" s="215">
        <f t="shared" si="697"/>
        <v>0</v>
      </c>
      <c r="DB993" s="215">
        <f t="shared" si="698"/>
        <v>0</v>
      </c>
      <c r="DC993" s="155">
        <f t="shared" si="712"/>
        <v>0</v>
      </c>
      <c r="DD993" s="165"/>
      <c r="DE993" s="188" t="b" cm="1">
        <f t="array" aca="1" ref="DE993" ca="1">OR($G993=Forecast_Capex_Input!$BF$8:$BF$10)</f>
        <v>0</v>
      </c>
      <c r="DF993" s="188" cm="1">
        <f t="array" aca="1" ref="DF993" ca="1">IFERROR(INDEX(Forecast_Capex_Input!BG$12:BG$286,$X993)
*(INDEX(Forecast_Capex_Input!$H$12:$H$286,$X993)=Repex),0)
*$DE993</f>
        <v>0</v>
      </c>
      <c r="DG993" s="188" cm="1">
        <f t="array" aca="1" ref="DG993" ca="1">IFERROR(INDEX(Forecast_Capex_Input!BH$12:BH$286,$X993)
*(INDEX(Forecast_Capex_Input!$H$12:$H$286,$X993)=Repex),0)
*$DE993</f>
        <v>0</v>
      </c>
      <c r="DH993" s="188" cm="1">
        <f t="array" aca="1" ref="DH993" ca="1">IFERROR(INDEX(Forecast_Capex_Input!BI$12:BI$286,$X993)
*(INDEX(Forecast_Capex_Input!$H$12:$H$286,$X993)=Repex),0)
*$DE993</f>
        <v>0</v>
      </c>
      <c r="DI993" s="188" cm="1">
        <f t="array" aca="1" ref="DI993" ca="1">IFERROR(INDEX(Forecast_Capex_Input!BJ$12:BJ$286,$X993)
*(INDEX(Forecast_Capex_Input!$H$12:$H$286,$X993)=Repex),0)
*$DE993</f>
        <v>0</v>
      </c>
      <c r="DJ993" s="188" cm="1">
        <f t="array" aca="1" ref="DJ993" ca="1">IFERROR(INDEX(Forecast_Capex_Input!BK$12:BK$286,$X993)
*(INDEX(Forecast_Capex_Input!$H$12:$H$286,$X993)=Repex),0)
*$DE993</f>
        <v>0</v>
      </c>
      <c r="DK993" s="188" cm="1">
        <f t="array" aca="1" ref="DK993" ca="1">IFERROR(INDEX(Forecast_Capex_Input!BL$12:BL$286,$X993)
*(INDEX(Forecast_Capex_Input!$H$12:$H$286,$X993)=Repex),0)
*$DE993</f>
        <v>0</v>
      </c>
      <c r="DL993" s="165"/>
      <c r="DM993" s="188" t="b" cm="1">
        <f t="array" aca="1" ref="DM993" ca="1">OR($G993=Forecast_Capex_Input!$BN$8:$BN$9)</f>
        <v>0</v>
      </c>
      <c r="DN993" s="188" cm="1">
        <f t="array" aca="1" ref="DN993" ca="1">IFERROR(INDEX(Forecast_Capex_Input!BO$12:BO$286,$X993)
*(INDEX(Forecast_Capex_Input!$H$12:$H$286,$X993)=Repex),0)
*$DM993</f>
        <v>0</v>
      </c>
      <c r="DO993" s="188" cm="1">
        <f t="array" aca="1" ref="DO993" ca="1">IFERROR(INDEX(Forecast_Capex_Input!BP$12:BP$286,$X993)
*(INDEX(Forecast_Capex_Input!$H$12:$H$286,$X993)=Repex),0)
*$DM993</f>
        <v>0</v>
      </c>
      <c r="DP993" s="188" cm="1">
        <f t="array" aca="1" ref="DP993" ca="1">IFERROR(INDEX(Forecast_Capex_Input!BQ$12:BQ$286,$X993)
*(INDEX(Forecast_Capex_Input!$H$12:$H$286,$X993)=Repex),0)
*$DM993</f>
        <v>0</v>
      </c>
      <c r="DQ993" s="188" cm="1">
        <f t="array" aca="1" ref="DQ993" ca="1">IFERROR(INDEX(Forecast_Capex_Input!BR$12:BR$286,$X993)
*(INDEX(Forecast_Capex_Input!$H$12:$H$286,$X993)=Repex),0)
*$DM993</f>
        <v>0</v>
      </c>
      <c r="DR993" s="188" cm="1">
        <f t="array" aca="1" ref="DR993" ca="1">IFERROR(INDEX(Forecast_Capex_Input!BS$12:BS$286,$X993)
*(INDEX(Forecast_Capex_Input!$H$12:$H$286,$X993)=Repex),0)
*$DM993</f>
        <v>0</v>
      </c>
      <c r="DS993" s="165"/>
      <c r="DT993" s="188" t="b" cm="1">
        <f t="array" aca="1" ref="DT993" ca="1">OR($G993=Forecast_Capex_Input!$BU$8:$BU$10)</f>
        <v>0</v>
      </c>
      <c r="DU993" s="188" cm="1">
        <f t="array" aca="1" ref="DU993" ca="1">IFERROR(INDEX(Forecast_Capex_Input!BV$12:BV$286,$X993)
*(INDEX(Forecast_Capex_Input!$H$12:$H$286,$X993)=Repex),0)
*$DT993</f>
        <v>0</v>
      </c>
      <c r="DV993" s="188" cm="1">
        <f t="array" aca="1" ref="DV993" ca="1">IFERROR(INDEX(Forecast_Capex_Input!BW$12:BW$286,$X993)
*(INDEX(Forecast_Capex_Input!$H$12:$H$286,$X993)=Repex),0)
*$DT993</f>
        <v>0</v>
      </c>
      <c r="DW993" s="188" cm="1">
        <f t="array" aca="1" ref="DW993" ca="1">IFERROR(INDEX(Forecast_Capex_Input!BX$12:BX$286,$X993)
*(INDEX(Forecast_Capex_Input!$H$12:$H$286,$X993)=Repex),0)
*$DT993</f>
        <v>0</v>
      </c>
      <c r="DX993" s="188" cm="1">
        <f t="array" aca="1" ref="DX993" ca="1">IFERROR(INDEX(Forecast_Capex_Input!BY$12:BY$286,$X993)
*(INDEX(Forecast_Capex_Input!$H$12:$H$286,$X993)=Repex),0)
*$DT993</f>
        <v>0</v>
      </c>
      <c r="DY993" s="188" cm="1">
        <f t="array" aca="1" ref="DY993" ca="1">IFERROR(INDEX(Forecast_Capex_Input!BZ$12:BZ$286,$X993)
*(INDEX(Forecast_Capex_Input!$H$12:$H$286,$X993)=Repex),0)
*$DT993</f>
        <v>0</v>
      </c>
      <c r="DZ993" s="188" cm="1">
        <f t="array" aca="1" ref="DZ993" ca="1">IFERROR(INDEX(Forecast_Capex_Input!CA$12:CA$286,$X993)
*(INDEX(Forecast_Capex_Input!$H$12:$H$286,$X993)=Repex),0)
*$DT993</f>
        <v>0</v>
      </c>
      <c r="EA993" s="188" cm="1">
        <f t="array" aca="1" ref="EA993" ca="1">IFERROR(INDEX(Forecast_Capex_Input!CB$12:CB$286,$X993)
*(INDEX(Forecast_Capex_Input!$H$12:$H$286,$X993)=Repex),0)
*$DT993</f>
        <v>0</v>
      </c>
      <c r="EB993" s="188" cm="1">
        <f t="array" aca="1" ref="EB993" ca="1">IFERROR(INDEX(Forecast_Capex_Input!CC$12:CC$286,$X993)
*(INDEX(Forecast_Capex_Input!$H$12:$H$286,$X993)=Repex),0)
*$DT993</f>
        <v>0</v>
      </c>
      <c r="EC993" s="165"/>
      <c r="ED993" s="226" t="str">
        <f t="shared" si="699"/>
        <v>N/A</v>
      </c>
      <c r="EE993" s="174" t="s">
        <v>15</v>
      </c>
    </row>
    <row r="994" spans="3:135" x14ac:dyDescent="0.2">
      <c r="C994" s="174">
        <f t="shared" si="700"/>
        <v>984</v>
      </c>
      <c r="D994" s="167" t="str" cm="1">
        <f t="array" ref="D994">IFERROR(INDEX(Forecast_Capex_Input!$D$12:$D$286,$X994),NA)</f>
        <v>N/A</v>
      </c>
      <c r="E994" s="172" t="str" cm="1">
        <f t="array" ref="E994">IF($X994=NA,NA,INDEX(Forecast_Capex_Input!$E$12:$E$286,$X994))</f>
        <v>N/A</v>
      </c>
      <c r="F994" s="167" t="str" cm="1">
        <f t="array" aca="1" ref="F994" ca="1">IFERROR(INDEX(General!$E$25:$E$26,$Y994),NA)</f>
        <v>N/A</v>
      </c>
      <c r="G994" s="167" t="str" cm="1">
        <f t="array" aca="1" ref="G994" ca="1">IFERROR(INDEX(Forecast_Capex_Input!$AI$11:$BB$11,$AA994),NA)</f>
        <v>N/A</v>
      </c>
      <c r="H994" s="189" t="str" cm="1">
        <f t="array" aca="1" ref="H994" ca="1">IFERROR(INDEX(Forecast_Capex_Input!$AI$12:$BB$286,$X994,$AA994),NA)</f>
        <v>N/A</v>
      </c>
      <c r="I994" s="199" t="str" cm="1">
        <f t="array" ref="I994">IFERROR(INDEX(Forecast_Capex_Input!$F$12:$F$286,$X994),NA)</f>
        <v>N/A</v>
      </c>
      <c r="J994" s="199" t="str" cm="1">
        <f t="array" ref="J994">IFERROR(INDEX(Forecast_Capex_Input!G$12:G$286,$X994),NA)</f>
        <v>N/A</v>
      </c>
      <c r="K994" s="199" t="str" cm="1">
        <f t="array" ref="K994">IFERROR(INDEX(Forecast_Capex_Input!H$12:H$286,$X994),NA)</f>
        <v>N/A</v>
      </c>
      <c r="L994" s="199" t="str" cm="1">
        <f t="array" ref="L994">IFERROR(INDEX(Forecast_Capex_Input!I$12:I$286,$X994),NA)</f>
        <v>N/A</v>
      </c>
      <c r="M994" s="199" t="str" cm="1">
        <f t="array" ref="M994">IFERROR(INDEX(Forecast_Capex_Input!J$12:J$286,$X994),NA)</f>
        <v>N/A</v>
      </c>
      <c r="N994" s="199" t="str" cm="1">
        <f t="array" ref="N994">IFERROR(INDEX(Forecast_Capex_Input!K$12:K$286,$X994),NA)</f>
        <v>N/A</v>
      </c>
      <c r="O994" s="199" t="str" cm="1">
        <f t="array" ref="O994">IFERROR(INDEX(Forecast_Capex_Input!L$12:L$286,$X994),NA)</f>
        <v>N/A</v>
      </c>
      <c r="P994" s="199" t="str" cm="1">
        <f t="array" ref="P994">IFERROR(INDEX(Forecast_Capex_Input!M$12:M$286,$X994),NA)</f>
        <v>N/A</v>
      </c>
      <c r="Q994" s="172" t="str" cm="1">
        <f t="array" ref="Q994">IFERROR(INDEX(Forecast_Capex_Input!N$12:N$286,$X994),NA)</f>
        <v>N/A</v>
      </c>
      <c r="R994" s="265" cm="1">
        <f t="array" ref="R994">IFERROR(INDEX(Forecast_Capex_Input!O$12:O$286,$X994),0)</f>
        <v>0</v>
      </c>
      <c r="S994" s="172" cm="1">
        <f t="array" ref="S994">IFERROR(INDEX(Forecast_Capex_Input!P$12:P$286,$X994),0)</f>
        <v>0</v>
      </c>
      <c r="T994" s="199" t="str" cm="1">
        <f t="array" aca="1" ref="T994" ca="1">IFERROR(INDEX(General!$K$84:$K$103,$AA994),NA)</f>
        <v>N/A</v>
      </c>
      <c r="U994" s="188" cm="1">
        <f t="array" aca="1" ref="U994" ca="1">IFERROR(
IF($F994=General!$E$25,INDEX(Forecast_Capex_Input!S$12:S$286,$X994),
INDEX(Forecast_Capex_Input!T$12:T$286,$X994)),0)</f>
        <v>0</v>
      </c>
      <c r="V994" s="222" t="b">
        <f>IFERROR(INDEX(Overheads!$T$19:$T$26,MATCH($I994,Overheads!$E$19:$E$26,0)),FALSE)</f>
        <v>0</v>
      </c>
      <c r="W994" s="165"/>
      <c r="X994" s="174" t="str">
        <f>IFERROR(
IF(MATCH($C994,Forecast_Capex_Input!$CI$12:$CI$286,1)+1&gt;MAX(Forecast_Capex_Input!$C$12:$C$286),NA,
MATCH($C994,Forecast_Capex_Input!$CI$12:$CI$286,1)+1),1)</f>
        <v>N/A</v>
      </c>
      <c r="Y994" s="174" t="str" cm="1">
        <f t="array" aca="1" ref="Y994" ca="1">IFERROR(
IF(X993&lt;&gt;X994,1,
IF(COUNTIF(OFFSET(Y993,0,0,-INDEX(Forecast_Capex_Input!$CG$12:$CG$286,$X994)),Y993)=INDEX(Forecast_Capex_Input!$CG$12:$CG$286,$X994),Y993+1,Y993)),NA)</f>
        <v>N/A</v>
      </c>
      <c r="Z994" s="174" t="str" cm="1">
        <f t="array" ref="Z994">IFERROR($C994-IF($X994=1,1,INDEX(Forecast_Capex_Input!$CI$12:$CI$286,$X994-1))+1,NA)</f>
        <v>N/A</v>
      </c>
      <c r="AA994" s="174" t="str" cm="1">
        <f t="array" aca="1" ref="AA994" ca="1">IFERROR(IF(Y994=1,
INDEX(Forecast_Capex_Input!$AI$10:$BB$10,SMALL(IF(INDEX(Forecast_Capex_Input!$AI$12:$BB$286,$X994,0)&gt;0,COLUMN(Forecast_Capex_Input!$AI$10:$BB$10)-COLUMN(Forecast_Capex_Input!$AI$12)+1),ROWS(OFFSET(AA993,0,0,-$Z994)))),
OFFSET(AA993,-INDEX(Forecast_Capex_Input!$CG$12:$CG$286,$X994)+1,0)),NA)</f>
        <v>N/A</v>
      </c>
      <c r="AB994" s="174" t="str">
        <f t="shared" ca="1" si="669"/>
        <v>N/A</v>
      </c>
      <c r="AC994" s="222" t="b">
        <f t="shared" si="701"/>
        <v>0</v>
      </c>
      <c r="AD994" s="220" t="b">
        <v>0</v>
      </c>
      <c r="AE994" s="222" t="b">
        <f t="shared" si="670"/>
        <v>1</v>
      </c>
      <c r="AF994" s="165"/>
      <c r="AG994" s="215">
        <v>0</v>
      </c>
      <c r="AH994" s="215">
        <v>0</v>
      </c>
      <c r="AI994" s="215">
        <v>0</v>
      </c>
      <c r="AJ994" s="215">
        <v>0</v>
      </c>
      <c r="AK994" s="215">
        <v>0</v>
      </c>
      <c r="AL994" s="155">
        <v>0</v>
      </c>
      <c r="AM994" s="165"/>
      <c r="AN994" s="215" cm="1">
        <f t="array" aca="1" ref="AN994" ca="1">IFERROR(INDEX(General!O$33:O$34,$AB994)
*AG994,0)</f>
        <v>0</v>
      </c>
      <c r="AO994" s="215" cm="1">
        <f t="array" aca="1" ref="AO994" ca="1">IFERROR(INDEX(General!P$33:P$34,$AB994)
*AH994,0)</f>
        <v>0</v>
      </c>
      <c r="AP994" s="215" cm="1">
        <f t="array" aca="1" ref="AP994" ca="1">IFERROR(INDEX(General!Q$33:Q$34,$AB994)
*AI994,0)</f>
        <v>0</v>
      </c>
      <c r="AQ994" s="215" cm="1">
        <f t="array" aca="1" ref="AQ994" ca="1">IFERROR(INDEX(General!R$33:R$34,$AB994)
*AJ994,0)</f>
        <v>0</v>
      </c>
      <c r="AR994" s="215" cm="1">
        <f t="array" aca="1" ref="AR994" ca="1">IFERROR(INDEX(General!S$33:S$34,$AB994)
*AK994,0)</f>
        <v>0</v>
      </c>
      <c r="AS994" s="155">
        <f t="shared" ca="1" si="702"/>
        <v>0</v>
      </c>
      <c r="AT994" s="165"/>
      <c r="AU994" s="215">
        <f ca="1">IF($AE994=FALSE,AN994*Overheads!$R$24*$V994,
IFERROR(Overheads!$O$49*$V994*AN994,0)
+IFERROR(Overheads!Q$59*$V994*(AN994/Overheads!Q$68),0))</f>
        <v>0</v>
      </c>
      <c r="AV994" s="215">
        <f ca="1">IF($AE994=FALSE,AO994*Overheads!$R$24*$V994,
IFERROR(Overheads!$O$49*$V994*AO994,0)
+IFERROR(Overheads!R$59*$V994*(AO994/Overheads!R$68),0))</f>
        <v>0</v>
      </c>
      <c r="AW994" s="215">
        <f ca="1">IF($AE994=FALSE,AP994*Overheads!$R$24*$V994,
IFERROR(Overheads!$O$49*$V994*AP994,0)
+IFERROR(Overheads!S$59*$V994*(AP994/Overheads!S$68),0))</f>
        <v>0</v>
      </c>
      <c r="AX994" s="215">
        <f ca="1">IF($AE994=FALSE,AQ994*Overheads!$R$24*$V994,
IFERROR(Overheads!$O$49*$V994*AQ994,0)
+IFERROR(Overheads!T$59*$V994*(AQ994/Overheads!T$68),0))</f>
        <v>0</v>
      </c>
      <c r="AY994" s="215">
        <f ca="1">IF($AE994=FALSE,AR994*Overheads!$R$24*$V994,
IFERROR(Overheads!$O$49*$V994*AR994,0)
+IFERROR(Overheads!U$59*$V994*(AR994/Overheads!U$68),0))</f>
        <v>0</v>
      </c>
      <c r="AZ994" s="155">
        <f t="shared" ca="1" si="703"/>
        <v>0</v>
      </c>
      <c r="BA994" s="165"/>
      <c r="BB994" s="215">
        <f ca="1">IF($AE994=FALSE,AN994*Overheads!$S$25,
IFERROR(Overheads!$O$50*AN994,0)
+IFERROR(Overheads!Q$60*(AN994/Overheads!Q$66),0))</f>
        <v>0</v>
      </c>
      <c r="BC994" s="215">
        <f ca="1">IF($AE994=FALSE,AO994*Overheads!$S$25,
IFERROR(Overheads!$O$50*AO994,0)
+IFERROR(Overheads!R$60*(AO994/Overheads!R$66),0))</f>
        <v>0</v>
      </c>
      <c r="BD994" s="215">
        <f ca="1">IF($AE994=FALSE,AP994*Overheads!$S$25,
IFERROR(Overheads!$O$50*AP994,0)
+IFERROR(Overheads!S$60*(AP994/Overheads!S$66),0))</f>
        <v>0</v>
      </c>
      <c r="BE994" s="215">
        <f ca="1">IF($AE994=FALSE,AQ994*Overheads!$S$25,
IFERROR(Overheads!$O$50*AQ994,0)
+IFERROR(Overheads!T$60*(AQ994/Overheads!T$66),0))</f>
        <v>0</v>
      </c>
      <c r="BF994" s="215">
        <f ca="1">IF($AE994=FALSE,AR994*Overheads!$S$25,
IFERROR(Overheads!$O$50*AR994,0)
+IFERROR(Overheads!U$60*(AR994/Overheads!U$66),0))</f>
        <v>0</v>
      </c>
      <c r="BG994" s="155">
        <f t="shared" ca="1" si="704"/>
        <v>0</v>
      </c>
      <c r="BH994" s="165"/>
      <c r="BI994" s="215">
        <f t="shared" ca="1" si="705"/>
        <v>0</v>
      </c>
      <c r="BJ994" s="215">
        <f t="shared" ca="1" si="671"/>
        <v>0</v>
      </c>
      <c r="BK994" s="215">
        <f t="shared" ca="1" si="672"/>
        <v>0</v>
      </c>
      <c r="BL994" s="215">
        <f t="shared" ca="1" si="673"/>
        <v>0</v>
      </c>
      <c r="BM994" s="215">
        <f t="shared" ca="1" si="674"/>
        <v>0</v>
      </c>
      <c r="BN994" s="155">
        <f t="shared" ca="1" si="706"/>
        <v>0</v>
      </c>
      <c r="BO994" s="165"/>
      <c r="BP994" s="187" cm="1">
        <f t="array" ref="BP994">IFERROR(IF($X994=$X993,BP993,INDEX(Forecast_Capex_Input!AC$12:AC$286,$X994)),0)</f>
        <v>0</v>
      </c>
      <c r="BQ994" s="187" cm="1">
        <f t="array" ref="BQ994">IFERROR(IF($X994=$X993,BQ993,INDEX(Forecast_Capex_Input!AD$12:AD$286,$X994)),0)</f>
        <v>0</v>
      </c>
      <c r="BR994" s="187" cm="1">
        <f t="array" ref="BR994">IFERROR(IF($X994=$X993,BR993,INDEX(Forecast_Capex_Input!AE$12:AE$286,$X994)),0)</f>
        <v>0</v>
      </c>
      <c r="BS994" s="187" cm="1">
        <f t="array" ref="BS994">IFERROR(IF($X994=$X993,BS993,INDEX(Forecast_Capex_Input!AF$12:AF$286,$X994)),0)</f>
        <v>0</v>
      </c>
      <c r="BT994" s="187" cm="1">
        <f t="array" ref="BT994">IFERROR(IF($X994=$X993,BT993,INDEX(Forecast_Capex_Input!AG$12:AG$286,$X994)),0)</f>
        <v>0</v>
      </c>
      <c r="BU994" s="165"/>
      <c r="BV994" s="215">
        <f t="shared" si="675"/>
        <v>0</v>
      </c>
      <c r="BW994" s="215">
        <f t="shared" si="676"/>
        <v>0</v>
      </c>
      <c r="BX994" s="215">
        <f t="shared" si="677"/>
        <v>0</v>
      </c>
      <c r="BY994" s="215">
        <f t="shared" si="678"/>
        <v>0</v>
      </c>
      <c r="BZ994" s="215">
        <f t="shared" si="679"/>
        <v>0</v>
      </c>
      <c r="CA994" s="155">
        <f t="shared" si="707"/>
        <v>0</v>
      </c>
      <c r="CB994" s="165"/>
      <c r="CC994" s="215">
        <f t="shared" si="680"/>
        <v>0</v>
      </c>
      <c r="CD994" s="215">
        <f t="shared" si="681"/>
        <v>0</v>
      </c>
      <c r="CE994" s="215">
        <f t="shared" si="682"/>
        <v>0</v>
      </c>
      <c r="CF994" s="215">
        <f t="shared" si="683"/>
        <v>0</v>
      </c>
      <c r="CG994" s="215">
        <f t="shared" si="684"/>
        <v>0</v>
      </c>
      <c r="CH994" s="155">
        <f t="shared" si="708"/>
        <v>0</v>
      </c>
      <c r="CI994" s="165"/>
      <c r="CJ994" s="215">
        <f t="shared" si="685"/>
        <v>0</v>
      </c>
      <c r="CK994" s="215">
        <f t="shared" si="686"/>
        <v>0</v>
      </c>
      <c r="CL994" s="215">
        <f t="shared" si="687"/>
        <v>0</v>
      </c>
      <c r="CM994" s="215">
        <f t="shared" si="688"/>
        <v>0</v>
      </c>
      <c r="CN994" s="215">
        <f t="shared" si="689"/>
        <v>0</v>
      </c>
      <c r="CO994" s="155">
        <f t="shared" si="709"/>
        <v>0</v>
      </c>
      <c r="CP994" s="165"/>
      <c r="CQ994" s="223">
        <f t="shared" si="690"/>
        <v>0</v>
      </c>
      <c r="CR994" s="223">
        <f t="shared" si="691"/>
        <v>0</v>
      </c>
      <c r="CS994" s="223">
        <f t="shared" si="692"/>
        <v>0</v>
      </c>
      <c r="CT994" s="223">
        <f t="shared" si="693"/>
        <v>0</v>
      </c>
      <c r="CU994" s="223">
        <f t="shared" si="694"/>
        <v>0</v>
      </c>
      <c r="CV994" s="155">
        <f t="shared" si="710"/>
        <v>0</v>
      </c>
      <c r="CW994" s="165"/>
      <c r="CX994" s="215">
        <f t="shared" si="711"/>
        <v>0</v>
      </c>
      <c r="CY994" s="215">
        <f t="shared" si="695"/>
        <v>0</v>
      </c>
      <c r="CZ994" s="215">
        <f t="shared" si="696"/>
        <v>0</v>
      </c>
      <c r="DA994" s="215">
        <f t="shared" si="697"/>
        <v>0</v>
      </c>
      <c r="DB994" s="215">
        <f t="shared" si="698"/>
        <v>0</v>
      </c>
      <c r="DC994" s="155">
        <f t="shared" si="712"/>
        <v>0</v>
      </c>
      <c r="DD994" s="165"/>
      <c r="DE994" s="188" t="b" cm="1">
        <f t="array" aca="1" ref="DE994" ca="1">OR($G994=Forecast_Capex_Input!$BF$8:$BF$10)</f>
        <v>0</v>
      </c>
      <c r="DF994" s="188" cm="1">
        <f t="array" aca="1" ref="DF994" ca="1">IFERROR(INDEX(Forecast_Capex_Input!BG$12:BG$286,$X994)
*(INDEX(Forecast_Capex_Input!$H$12:$H$286,$X994)=Repex),0)
*$DE994</f>
        <v>0</v>
      </c>
      <c r="DG994" s="188" cm="1">
        <f t="array" aca="1" ref="DG994" ca="1">IFERROR(INDEX(Forecast_Capex_Input!BH$12:BH$286,$X994)
*(INDEX(Forecast_Capex_Input!$H$12:$H$286,$X994)=Repex),0)
*$DE994</f>
        <v>0</v>
      </c>
      <c r="DH994" s="188" cm="1">
        <f t="array" aca="1" ref="DH994" ca="1">IFERROR(INDEX(Forecast_Capex_Input!BI$12:BI$286,$X994)
*(INDEX(Forecast_Capex_Input!$H$12:$H$286,$X994)=Repex),0)
*$DE994</f>
        <v>0</v>
      </c>
      <c r="DI994" s="188" cm="1">
        <f t="array" aca="1" ref="DI994" ca="1">IFERROR(INDEX(Forecast_Capex_Input!BJ$12:BJ$286,$X994)
*(INDEX(Forecast_Capex_Input!$H$12:$H$286,$X994)=Repex),0)
*$DE994</f>
        <v>0</v>
      </c>
      <c r="DJ994" s="188" cm="1">
        <f t="array" aca="1" ref="DJ994" ca="1">IFERROR(INDEX(Forecast_Capex_Input!BK$12:BK$286,$X994)
*(INDEX(Forecast_Capex_Input!$H$12:$H$286,$X994)=Repex),0)
*$DE994</f>
        <v>0</v>
      </c>
      <c r="DK994" s="188" cm="1">
        <f t="array" aca="1" ref="DK994" ca="1">IFERROR(INDEX(Forecast_Capex_Input!BL$12:BL$286,$X994)
*(INDEX(Forecast_Capex_Input!$H$12:$H$286,$X994)=Repex),0)
*$DE994</f>
        <v>0</v>
      </c>
      <c r="DL994" s="165"/>
      <c r="DM994" s="188" t="b" cm="1">
        <f t="array" aca="1" ref="DM994" ca="1">OR($G994=Forecast_Capex_Input!$BN$8:$BN$9)</f>
        <v>0</v>
      </c>
      <c r="DN994" s="188" cm="1">
        <f t="array" aca="1" ref="DN994" ca="1">IFERROR(INDEX(Forecast_Capex_Input!BO$12:BO$286,$X994)
*(INDEX(Forecast_Capex_Input!$H$12:$H$286,$X994)=Repex),0)
*$DM994</f>
        <v>0</v>
      </c>
      <c r="DO994" s="188" cm="1">
        <f t="array" aca="1" ref="DO994" ca="1">IFERROR(INDEX(Forecast_Capex_Input!BP$12:BP$286,$X994)
*(INDEX(Forecast_Capex_Input!$H$12:$H$286,$X994)=Repex),0)
*$DM994</f>
        <v>0</v>
      </c>
      <c r="DP994" s="188" cm="1">
        <f t="array" aca="1" ref="DP994" ca="1">IFERROR(INDEX(Forecast_Capex_Input!BQ$12:BQ$286,$X994)
*(INDEX(Forecast_Capex_Input!$H$12:$H$286,$X994)=Repex),0)
*$DM994</f>
        <v>0</v>
      </c>
      <c r="DQ994" s="188" cm="1">
        <f t="array" aca="1" ref="DQ994" ca="1">IFERROR(INDEX(Forecast_Capex_Input!BR$12:BR$286,$X994)
*(INDEX(Forecast_Capex_Input!$H$12:$H$286,$X994)=Repex),0)
*$DM994</f>
        <v>0</v>
      </c>
      <c r="DR994" s="188" cm="1">
        <f t="array" aca="1" ref="DR994" ca="1">IFERROR(INDEX(Forecast_Capex_Input!BS$12:BS$286,$X994)
*(INDEX(Forecast_Capex_Input!$H$12:$H$286,$X994)=Repex),0)
*$DM994</f>
        <v>0</v>
      </c>
      <c r="DS994" s="165"/>
      <c r="DT994" s="188" t="b" cm="1">
        <f t="array" aca="1" ref="DT994" ca="1">OR($G994=Forecast_Capex_Input!$BU$8:$BU$10)</f>
        <v>0</v>
      </c>
      <c r="DU994" s="188" cm="1">
        <f t="array" aca="1" ref="DU994" ca="1">IFERROR(INDEX(Forecast_Capex_Input!BV$12:BV$286,$X994)
*(INDEX(Forecast_Capex_Input!$H$12:$H$286,$X994)=Repex),0)
*$DT994</f>
        <v>0</v>
      </c>
      <c r="DV994" s="188" cm="1">
        <f t="array" aca="1" ref="DV994" ca="1">IFERROR(INDEX(Forecast_Capex_Input!BW$12:BW$286,$X994)
*(INDEX(Forecast_Capex_Input!$H$12:$H$286,$X994)=Repex),0)
*$DT994</f>
        <v>0</v>
      </c>
      <c r="DW994" s="188" cm="1">
        <f t="array" aca="1" ref="DW994" ca="1">IFERROR(INDEX(Forecast_Capex_Input!BX$12:BX$286,$X994)
*(INDEX(Forecast_Capex_Input!$H$12:$H$286,$X994)=Repex),0)
*$DT994</f>
        <v>0</v>
      </c>
      <c r="DX994" s="188" cm="1">
        <f t="array" aca="1" ref="DX994" ca="1">IFERROR(INDEX(Forecast_Capex_Input!BY$12:BY$286,$X994)
*(INDEX(Forecast_Capex_Input!$H$12:$H$286,$X994)=Repex),0)
*$DT994</f>
        <v>0</v>
      </c>
      <c r="DY994" s="188" cm="1">
        <f t="array" aca="1" ref="DY994" ca="1">IFERROR(INDEX(Forecast_Capex_Input!BZ$12:BZ$286,$X994)
*(INDEX(Forecast_Capex_Input!$H$12:$H$286,$X994)=Repex),0)
*$DT994</f>
        <v>0</v>
      </c>
      <c r="DZ994" s="188" cm="1">
        <f t="array" aca="1" ref="DZ994" ca="1">IFERROR(INDEX(Forecast_Capex_Input!CA$12:CA$286,$X994)
*(INDEX(Forecast_Capex_Input!$H$12:$H$286,$X994)=Repex),0)
*$DT994</f>
        <v>0</v>
      </c>
      <c r="EA994" s="188" cm="1">
        <f t="array" aca="1" ref="EA994" ca="1">IFERROR(INDEX(Forecast_Capex_Input!CB$12:CB$286,$X994)
*(INDEX(Forecast_Capex_Input!$H$12:$H$286,$X994)=Repex),0)
*$DT994</f>
        <v>0</v>
      </c>
      <c r="EB994" s="188" cm="1">
        <f t="array" aca="1" ref="EB994" ca="1">IFERROR(INDEX(Forecast_Capex_Input!CC$12:CC$286,$X994)
*(INDEX(Forecast_Capex_Input!$H$12:$H$286,$X994)=Repex),0)
*$DT994</f>
        <v>0</v>
      </c>
      <c r="EC994" s="165"/>
      <c r="ED994" s="226" t="str">
        <f t="shared" si="699"/>
        <v>N/A</v>
      </c>
      <c r="EE994" s="174" t="s">
        <v>15</v>
      </c>
    </row>
    <row r="995" spans="3:135" x14ac:dyDescent="0.2">
      <c r="C995" s="174">
        <f t="shared" si="700"/>
        <v>985</v>
      </c>
      <c r="D995" s="167" t="str" cm="1">
        <f t="array" ref="D995">IFERROR(INDEX(Forecast_Capex_Input!$D$12:$D$286,$X995),NA)</f>
        <v>N/A</v>
      </c>
      <c r="E995" s="172" t="str" cm="1">
        <f t="array" ref="E995">IF($X995=NA,NA,INDEX(Forecast_Capex_Input!$E$12:$E$286,$X995))</f>
        <v>N/A</v>
      </c>
      <c r="F995" s="167" t="str" cm="1">
        <f t="array" aca="1" ref="F995" ca="1">IFERROR(INDEX(General!$E$25:$E$26,$Y995),NA)</f>
        <v>N/A</v>
      </c>
      <c r="G995" s="167" t="str" cm="1">
        <f t="array" aca="1" ref="G995" ca="1">IFERROR(INDEX(Forecast_Capex_Input!$AI$11:$BB$11,$AA995),NA)</f>
        <v>N/A</v>
      </c>
      <c r="H995" s="189" t="str" cm="1">
        <f t="array" aca="1" ref="H995" ca="1">IFERROR(INDEX(Forecast_Capex_Input!$AI$12:$BB$286,$X995,$AA995),NA)</f>
        <v>N/A</v>
      </c>
      <c r="I995" s="199" t="str" cm="1">
        <f t="array" ref="I995">IFERROR(INDEX(Forecast_Capex_Input!$F$12:$F$286,$X995),NA)</f>
        <v>N/A</v>
      </c>
      <c r="J995" s="199" t="str" cm="1">
        <f t="array" ref="J995">IFERROR(INDEX(Forecast_Capex_Input!G$12:G$286,$X995),NA)</f>
        <v>N/A</v>
      </c>
      <c r="K995" s="199" t="str" cm="1">
        <f t="array" ref="K995">IFERROR(INDEX(Forecast_Capex_Input!H$12:H$286,$X995),NA)</f>
        <v>N/A</v>
      </c>
      <c r="L995" s="199" t="str" cm="1">
        <f t="array" ref="L995">IFERROR(INDEX(Forecast_Capex_Input!I$12:I$286,$X995),NA)</f>
        <v>N/A</v>
      </c>
      <c r="M995" s="199" t="str" cm="1">
        <f t="array" ref="M995">IFERROR(INDEX(Forecast_Capex_Input!J$12:J$286,$X995),NA)</f>
        <v>N/A</v>
      </c>
      <c r="N995" s="199" t="str" cm="1">
        <f t="array" ref="N995">IFERROR(INDEX(Forecast_Capex_Input!K$12:K$286,$X995),NA)</f>
        <v>N/A</v>
      </c>
      <c r="O995" s="199" t="str" cm="1">
        <f t="array" ref="O995">IFERROR(INDEX(Forecast_Capex_Input!L$12:L$286,$X995),NA)</f>
        <v>N/A</v>
      </c>
      <c r="P995" s="199" t="str" cm="1">
        <f t="array" ref="P995">IFERROR(INDEX(Forecast_Capex_Input!M$12:M$286,$X995),NA)</f>
        <v>N/A</v>
      </c>
      <c r="Q995" s="172" t="str" cm="1">
        <f t="array" ref="Q995">IFERROR(INDEX(Forecast_Capex_Input!N$12:N$286,$X995),NA)</f>
        <v>N/A</v>
      </c>
      <c r="R995" s="265" cm="1">
        <f t="array" ref="R995">IFERROR(INDEX(Forecast_Capex_Input!O$12:O$286,$X995),0)</f>
        <v>0</v>
      </c>
      <c r="S995" s="172" cm="1">
        <f t="array" ref="S995">IFERROR(INDEX(Forecast_Capex_Input!P$12:P$286,$X995),0)</f>
        <v>0</v>
      </c>
      <c r="T995" s="199" t="str" cm="1">
        <f t="array" aca="1" ref="T995" ca="1">IFERROR(INDEX(General!$K$84:$K$103,$AA995),NA)</f>
        <v>N/A</v>
      </c>
      <c r="U995" s="188" cm="1">
        <f t="array" aca="1" ref="U995" ca="1">IFERROR(
IF($F995=General!$E$25,INDEX(Forecast_Capex_Input!S$12:S$286,$X995),
INDEX(Forecast_Capex_Input!T$12:T$286,$X995)),0)</f>
        <v>0</v>
      </c>
      <c r="V995" s="222" t="b">
        <f>IFERROR(INDEX(Overheads!$T$19:$T$26,MATCH($I995,Overheads!$E$19:$E$26,0)),FALSE)</f>
        <v>0</v>
      </c>
      <c r="W995" s="165"/>
      <c r="X995" s="174" t="str">
        <f>IFERROR(
IF(MATCH($C995,Forecast_Capex_Input!$CI$12:$CI$286,1)+1&gt;MAX(Forecast_Capex_Input!$C$12:$C$286),NA,
MATCH($C995,Forecast_Capex_Input!$CI$12:$CI$286,1)+1),1)</f>
        <v>N/A</v>
      </c>
      <c r="Y995" s="174" t="str" cm="1">
        <f t="array" aca="1" ref="Y995" ca="1">IFERROR(
IF(X994&lt;&gt;X995,1,
IF(COUNTIF(OFFSET(Y994,0,0,-INDEX(Forecast_Capex_Input!$CG$12:$CG$286,$X995)),Y994)=INDEX(Forecast_Capex_Input!$CG$12:$CG$286,$X995),Y994+1,Y994)),NA)</f>
        <v>N/A</v>
      </c>
      <c r="Z995" s="174" t="str" cm="1">
        <f t="array" ref="Z995">IFERROR($C995-IF($X995=1,1,INDEX(Forecast_Capex_Input!$CI$12:$CI$286,$X995-1))+1,NA)</f>
        <v>N/A</v>
      </c>
      <c r="AA995" s="174" t="str" cm="1">
        <f t="array" aca="1" ref="AA995" ca="1">IFERROR(IF(Y995=1,
INDEX(Forecast_Capex_Input!$AI$10:$BB$10,SMALL(IF(INDEX(Forecast_Capex_Input!$AI$12:$BB$286,$X995,0)&gt;0,COLUMN(Forecast_Capex_Input!$AI$10:$BB$10)-COLUMN(Forecast_Capex_Input!$AI$12)+1),ROWS(OFFSET(AA994,0,0,-$Z995)))),
OFFSET(AA994,-INDEX(Forecast_Capex_Input!$CG$12:$CG$286,$X995)+1,0)),NA)</f>
        <v>N/A</v>
      </c>
      <c r="AB995" s="174" t="str">
        <f t="shared" ca="1" si="669"/>
        <v>N/A</v>
      </c>
      <c r="AC995" s="222" t="b">
        <f t="shared" si="701"/>
        <v>0</v>
      </c>
      <c r="AD995" s="220" t="b">
        <v>0</v>
      </c>
      <c r="AE995" s="222" t="b">
        <f t="shared" si="670"/>
        <v>1</v>
      </c>
      <c r="AF995" s="165"/>
      <c r="AG995" s="215">
        <v>0</v>
      </c>
      <c r="AH995" s="215">
        <v>0</v>
      </c>
      <c r="AI995" s="215">
        <v>0</v>
      </c>
      <c r="AJ995" s="215">
        <v>0</v>
      </c>
      <c r="AK995" s="215">
        <v>0</v>
      </c>
      <c r="AL995" s="155">
        <v>0</v>
      </c>
      <c r="AM995" s="165"/>
      <c r="AN995" s="215" cm="1">
        <f t="array" aca="1" ref="AN995" ca="1">IFERROR(INDEX(General!O$33:O$34,$AB995)
*AG995,0)</f>
        <v>0</v>
      </c>
      <c r="AO995" s="215" cm="1">
        <f t="array" aca="1" ref="AO995" ca="1">IFERROR(INDEX(General!P$33:P$34,$AB995)
*AH995,0)</f>
        <v>0</v>
      </c>
      <c r="AP995" s="215" cm="1">
        <f t="array" aca="1" ref="AP995" ca="1">IFERROR(INDEX(General!Q$33:Q$34,$AB995)
*AI995,0)</f>
        <v>0</v>
      </c>
      <c r="AQ995" s="215" cm="1">
        <f t="array" aca="1" ref="AQ995" ca="1">IFERROR(INDEX(General!R$33:R$34,$AB995)
*AJ995,0)</f>
        <v>0</v>
      </c>
      <c r="AR995" s="215" cm="1">
        <f t="array" aca="1" ref="AR995" ca="1">IFERROR(INDEX(General!S$33:S$34,$AB995)
*AK995,0)</f>
        <v>0</v>
      </c>
      <c r="AS995" s="155">
        <f t="shared" ca="1" si="702"/>
        <v>0</v>
      </c>
      <c r="AT995" s="165"/>
      <c r="AU995" s="215">
        <f ca="1">IF($AE995=FALSE,AN995*Overheads!$R$24*$V995,
IFERROR(Overheads!$O$49*$V995*AN995,0)
+IFERROR(Overheads!Q$59*$V995*(AN995/Overheads!Q$68),0))</f>
        <v>0</v>
      </c>
      <c r="AV995" s="215">
        <f ca="1">IF($AE995=FALSE,AO995*Overheads!$R$24*$V995,
IFERROR(Overheads!$O$49*$V995*AO995,0)
+IFERROR(Overheads!R$59*$V995*(AO995/Overheads!R$68),0))</f>
        <v>0</v>
      </c>
      <c r="AW995" s="215">
        <f ca="1">IF($AE995=FALSE,AP995*Overheads!$R$24*$V995,
IFERROR(Overheads!$O$49*$V995*AP995,0)
+IFERROR(Overheads!S$59*$V995*(AP995/Overheads!S$68),0))</f>
        <v>0</v>
      </c>
      <c r="AX995" s="215">
        <f ca="1">IF($AE995=FALSE,AQ995*Overheads!$R$24*$V995,
IFERROR(Overheads!$O$49*$V995*AQ995,0)
+IFERROR(Overheads!T$59*$V995*(AQ995/Overheads!T$68),0))</f>
        <v>0</v>
      </c>
      <c r="AY995" s="215">
        <f ca="1">IF($AE995=FALSE,AR995*Overheads!$R$24*$V995,
IFERROR(Overheads!$O$49*$V995*AR995,0)
+IFERROR(Overheads!U$59*$V995*(AR995/Overheads!U$68),0))</f>
        <v>0</v>
      </c>
      <c r="AZ995" s="155">
        <f t="shared" ca="1" si="703"/>
        <v>0</v>
      </c>
      <c r="BA995" s="165"/>
      <c r="BB995" s="215">
        <f ca="1">IF($AE995=FALSE,AN995*Overheads!$S$25,
IFERROR(Overheads!$O$50*AN995,0)
+IFERROR(Overheads!Q$60*(AN995/Overheads!Q$66),0))</f>
        <v>0</v>
      </c>
      <c r="BC995" s="215">
        <f ca="1">IF($AE995=FALSE,AO995*Overheads!$S$25,
IFERROR(Overheads!$O$50*AO995,0)
+IFERROR(Overheads!R$60*(AO995/Overheads!R$66),0))</f>
        <v>0</v>
      </c>
      <c r="BD995" s="215">
        <f ca="1">IF($AE995=FALSE,AP995*Overheads!$S$25,
IFERROR(Overheads!$O$50*AP995,0)
+IFERROR(Overheads!S$60*(AP995/Overheads!S$66),0))</f>
        <v>0</v>
      </c>
      <c r="BE995" s="215">
        <f ca="1">IF($AE995=FALSE,AQ995*Overheads!$S$25,
IFERROR(Overheads!$O$50*AQ995,0)
+IFERROR(Overheads!T$60*(AQ995/Overheads!T$66),0))</f>
        <v>0</v>
      </c>
      <c r="BF995" s="215">
        <f ca="1">IF($AE995=FALSE,AR995*Overheads!$S$25,
IFERROR(Overheads!$O$50*AR995,0)
+IFERROR(Overheads!U$60*(AR995/Overheads!U$66),0))</f>
        <v>0</v>
      </c>
      <c r="BG995" s="155">
        <f t="shared" ca="1" si="704"/>
        <v>0</v>
      </c>
      <c r="BH995" s="165"/>
      <c r="BI995" s="215">
        <f t="shared" ca="1" si="705"/>
        <v>0</v>
      </c>
      <c r="BJ995" s="215">
        <f t="shared" ca="1" si="671"/>
        <v>0</v>
      </c>
      <c r="BK995" s="215">
        <f t="shared" ca="1" si="672"/>
        <v>0</v>
      </c>
      <c r="BL995" s="215">
        <f t="shared" ca="1" si="673"/>
        <v>0</v>
      </c>
      <c r="BM995" s="215">
        <f t="shared" ca="1" si="674"/>
        <v>0</v>
      </c>
      <c r="BN995" s="155">
        <f t="shared" ca="1" si="706"/>
        <v>0</v>
      </c>
      <c r="BO995" s="165"/>
      <c r="BP995" s="187" cm="1">
        <f t="array" ref="BP995">IFERROR(IF($X995=$X994,BP994,INDEX(Forecast_Capex_Input!AC$12:AC$286,$X995)),0)</f>
        <v>0</v>
      </c>
      <c r="BQ995" s="187" cm="1">
        <f t="array" ref="BQ995">IFERROR(IF($X995=$X994,BQ994,INDEX(Forecast_Capex_Input!AD$12:AD$286,$X995)),0)</f>
        <v>0</v>
      </c>
      <c r="BR995" s="187" cm="1">
        <f t="array" ref="BR995">IFERROR(IF($X995=$X994,BR994,INDEX(Forecast_Capex_Input!AE$12:AE$286,$X995)),0)</f>
        <v>0</v>
      </c>
      <c r="BS995" s="187" cm="1">
        <f t="array" ref="BS995">IFERROR(IF($X995=$X994,BS994,INDEX(Forecast_Capex_Input!AF$12:AF$286,$X995)),0)</f>
        <v>0</v>
      </c>
      <c r="BT995" s="187" cm="1">
        <f t="array" ref="BT995">IFERROR(IF($X995=$X994,BT994,INDEX(Forecast_Capex_Input!AG$12:AG$286,$X995)),0)</f>
        <v>0</v>
      </c>
      <c r="BU995" s="165"/>
      <c r="BV995" s="215">
        <f t="shared" si="675"/>
        <v>0</v>
      </c>
      <c r="BW995" s="215">
        <f t="shared" si="676"/>
        <v>0</v>
      </c>
      <c r="BX995" s="215">
        <f t="shared" si="677"/>
        <v>0</v>
      </c>
      <c r="BY995" s="215">
        <f t="shared" si="678"/>
        <v>0</v>
      </c>
      <c r="BZ995" s="215">
        <f t="shared" si="679"/>
        <v>0</v>
      </c>
      <c r="CA995" s="155">
        <f t="shared" si="707"/>
        <v>0</v>
      </c>
      <c r="CB995" s="165"/>
      <c r="CC995" s="215">
        <f t="shared" si="680"/>
        <v>0</v>
      </c>
      <c r="CD995" s="215">
        <f t="shared" si="681"/>
        <v>0</v>
      </c>
      <c r="CE995" s="215">
        <f t="shared" si="682"/>
        <v>0</v>
      </c>
      <c r="CF995" s="215">
        <f t="shared" si="683"/>
        <v>0</v>
      </c>
      <c r="CG995" s="215">
        <f t="shared" si="684"/>
        <v>0</v>
      </c>
      <c r="CH995" s="155">
        <f t="shared" si="708"/>
        <v>0</v>
      </c>
      <c r="CI995" s="165"/>
      <c r="CJ995" s="215">
        <f t="shared" si="685"/>
        <v>0</v>
      </c>
      <c r="CK995" s="215">
        <f t="shared" si="686"/>
        <v>0</v>
      </c>
      <c r="CL995" s="215">
        <f t="shared" si="687"/>
        <v>0</v>
      </c>
      <c r="CM995" s="215">
        <f t="shared" si="688"/>
        <v>0</v>
      </c>
      <c r="CN995" s="215">
        <f t="shared" si="689"/>
        <v>0</v>
      </c>
      <c r="CO995" s="155">
        <f t="shared" si="709"/>
        <v>0</v>
      </c>
      <c r="CP995" s="165"/>
      <c r="CQ995" s="223">
        <f t="shared" si="690"/>
        <v>0</v>
      </c>
      <c r="CR995" s="223">
        <f t="shared" si="691"/>
        <v>0</v>
      </c>
      <c r="CS995" s="223">
        <f t="shared" si="692"/>
        <v>0</v>
      </c>
      <c r="CT995" s="223">
        <f t="shared" si="693"/>
        <v>0</v>
      </c>
      <c r="CU995" s="223">
        <f t="shared" si="694"/>
        <v>0</v>
      </c>
      <c r="CV995" s="155">
        <f t="shared" si="710"/>
        <v>0</v>
      </c>
      <c r="CW995" s="165"/>
      <c r="CX995" s="215">
        <f t="shared" si="711"/>
        <v>0</v>
      </c>
      <c r="CY995" s="215">
        <f t="shared" si="695"/>
        <v>0</v>
      </c>
      <c r="CZ995" s="215">
        <f t="shared" si="696"/>
        <v>0</v>
      </c>
      <c r="DA995" s="215">
        <f t="shared" si="697"/>
        <v>0</v>
      </c>
      <c r="DB995" s="215">
        <f t="shared" si="698"/>
        <v>0</v>
      </c>
      <c r="DC995" s="155">
        <f t="shared" si="712"/>
        <v>0</v>
      </c>
      <c r="DD995" s="165"/>
      <c r="DE995" s="188" t="b" cm="1">
        <f t="array" aca="1" ref="DE995" ca="1">OR($G995=Forecast_Capex_Input!$BF$8:$BF$10)</f>
        <v>0</v>
      </c>
      <c r="DF995" s="188" cm="1">
        <f t="array" aca="1" ref="DF995" ca="1">IFERROR(INDEX(Forecast_Capex_Input!BG$12:BG$286,$X995)
*(INDEX(Forecast_Capex_Input!$H$12:$H$286,$X995)=Repex),0)
*$DE995</f>
        <v>0</v>
      </c>
      <c r="DG995" s="188" cm="1">
        <f t="array" aca="1" ref="DG995" ca="1">IFERROR(INDEX(Forecast_Capex_Input!BH$12:BH$286,$X995)
*(INDEX(Forecast_Capex_Input!$H$12:$H$286,$X995)=Repex),0)
*$DE995</f>
        <v>0</v>
      </c>
      <c r="DH995" s="188" cm="1">
        <f t="array" aca="1" ref="DH995" ca="1">IFERROR(INDEX(Forecast_Capex_Input!BI$12:BI$286,$X995)
*(INDEX(Forecast_Capex_Input!$H$12:$H$286,$X995)=Repex),0)
*$DE995</f>
        <v>0</v>
      </c>
      <c r="DI995" s="188" cm="1">
        <f t="array" aca="1" ref="DI995" ca="1">IFERROR(INDEX(Forecast_Capex_Input!BJ$12:BJ$286,$X995)
*(INDEX(Forecast_Capex_Input!$H$12:$H$286,$X995)=Repex),0)
*$DE995</f>
        <v>0</v>
      </c>
      <c r="DJ995" s="188" cm="1">
        <f t="array" aca="1" ref="DJ995" ca="1">IFERROR(INDEX(Forecast_Capex_Input!BK$12:BK$286,$X995)
*(INDEX(Forecast_Capex_Input!$H$12:$H$286,$X995)=Repex),0)
*$DE995</f>
        <v>0</v>
      </c>
      <c r="DK995" s="188" cm="1">
        <f t="array" aca="1" ref="DK995" ca="1">IFERROR(INDEX(Forecast_Capex_Input!BL$12:BL$286,$X995)
*(INDEX(Forecast_Capex_Input!$H$12:$H$286,$X995)=Repex),0)
*$DE995</f>
        <v>0</v>
      </c>
      <c r="DL995" s="165"/>
      <c r="DM995" s="188" t="b" cm="1">
        <f t="array" aca="1" ref="DM995" ca="1">OR($G995=Forecast_Capex_Input!$BN$8:$BN$9)</f>
        <v>0</v>
      </c>
      <c r="DN995" s="188" cm="1">
        <f t="array" aca="1" ref="DN995" ca="1">IFERROR(INDEX(Forecast_Capex_Input!BO$12:BO$286,$X995)
*(INDEX(Forecast_Capex_Input!$H$12:$H$286,$X995)=Repex),0)
*$DM995</f>
        <v>0</v>
      </c>
      <c r="DO995" s="188" cm="1">
        <f t="array" aca="1" ref="DO995" ca="1">IFERROR(INDEX(Forecast_Capex_Input!BP$12:BP$286,$X995)
*(INDEX(Forecast_Capex_Input!$H$12:$H$286,$X995)=Repex),0)
*$DM995</f>
        <v>0</v>
      </c>
      <c r="DP995" s="188" cm="1">
        <f t="array" aca="1" ref="DP995" ca="1">IFERROR(INDEX(Forecast_Capex_Input!BQ$12:BQ$286,$X995)
*(INDEX(Forecast_Capex_Input!$H$12:$H$286,$X995)=Repex),0)
*$DM995</f>
        <v>0</v>
      </c>
      <c r="DQ995" s="188" cm="1">
        <f t="array" aca="1" ref="DQ995" ca="1">IFERROR(INDEX(Forecast_Capex_Input!BR$12:BR$286,$X995)
*(INDEX(Forecast_Capex_Input!$H$12:$H$286,$X995)=Repex),0)
*$DM995</f>
        <v>0</v>
      </c>
      <c r="DR995" s="188" cm="1">
        <f t="array" aca="1" ref="DR995" ca="1">IFERROR(INDEX(Forecast_Capex_Input!BS$12:BS$286,$X995)
*(INDEX(Forecast_Capex_Input!$H$12:$H$286,$X995)=Repex),0)
*$DM995</f>
        <v>0</v>
      </c>
      <c r="DS995" s="165"/>
      <c r="DT995" s="188" t="b" cm="1">
        <f t="array" aca="1" ref="DT995" ca="1">OR($G995=Forecast_Capex_Input!$BU$8:$BU$10)</f>
        <v>0</v>
      </c>
      <c r="DU995" s="188" cm="1">
        <f t="array" aca="1" ref="DU995" ca="1">IFERROR(INDEX(Forecast_Capex_Input!BV$12:BV$286,$X995)
*(INDEX(Forecast_Capex_Input!$H$12:$H$286,$X995)=Repex),0)
*$DT995</f>
        <v>0</v>
      </c>
      <c r="DV995" s="188" cm="1">
        <f t="array" aca="1" ref="DV995" ca="1">IFERROR(INDEX(Forecast_Capex_Input!BW$12:BW$286,$X995)
*(INDEX(Forecast_Capex_Input!$H$12:$H$286,$X995)=Repex),0)
*$DT995</f>
        <v>0</v>
      </c>
      <c r="DW995" s="188" cm="1">
        <f t="array" aca="1" ref="DW995" ca="1">IFERROR(INDEX(Forecast_Capex_Input!BX$12:BX$286,$X995)
*(INDEX(Forecast_Capex_Input!$H$12:$H$286,$X995)=Repex),0)
*$DT995</f>
        <v>0</v>
      </c>
      <c r="DX995" s="188" cm="1">
        <f t="array" aca="1" ref="DX995" ca="1">IFERROR(INDEX(Forecast_Capex_Input!BY$12:BY$286,$X995)
*(INDEX(Forecast_Capex_Input!$H$12:$H$286,$X995)=Repex),0)
*$DT995</f>
        <v>0</v>
      </c>
      <c r="DY995" s="188" cm="1">
        <f t="array" aca="1" ref="DY995" ca="1">IFERROR(INDEX(Forecast_Capex_Input!BZ$12:BZ$286,$X995)
*(INDEX(Forecast_Capex_Input!$H$12:$H$286,$X995)=Repex),0)
*$DT995</f>
        <v>0</v>
      </c>
      <c r="DZ995" s="188" cm="1">
        <f t="array" aca="1" ref="DZ995" ca="1">IFERROR(INDEX(Forecast_Capex_Input!CA$12:CA$286,$X995)
*(INDEX(Forecast_Capex_Input!$H$12:$H$286,$X995)=Repex),0)
*$DT995</f>
        <v>0</v>
      </c>
      <c r="EA995" s="188" cm="1">
        <f t="array" aca="1" ref="EA995" ca="1">IFERROR(INDEX(Forecast_Capex_Input!CB$12:CB$286,$X995)
*(INDEX(Forecast_Capex_Input!$H$12:$H$286,$X995)=Repex),0)
*$DT995</f>
        <v>0</v>
      </c>
      <c r="EB995" s="188" cm="1">
        <f t="array" aca="1" ref="EB995" ca="1">IFERROR(INDEX(Forecast_Capex_Input!CC$12:CC$286,$X995)
*(INDEX(Forecast_Capex_Input!$H$12:$H$286,$X995)=Repex),0)
*$DT995</f>
        <v>0</v>
      </c>
      <c r="EC995" s="165"/>
      <c r="ED995" s="226" t="str">
        <f t="shared" si="699"/>
        <v>N/A</v>
      </c>
      <c r="EE995" s="174" t="s">
        <v>15</v>
      </c>
    </row>
    <row r="996" spans="3:135" x14ac:dyDescent="0.2">
      <c r="C996" s="174">
        <f t="shared" si="700"/>
        <v>986</v>
      </c>
      <c r="D996" s="167" t="str" cm="1">
        <f t="array" ref="D996">IFERROR(INDEX(Forecast_Capex_Input!$D$12:$D$286,$X996),NA)</f>
        <v>N/A</v>
      </c>
      <c r="E996" s="172" t="str" cm="1">
        <f t="array" ref="E996">IF($X996=NA,NA,INDEX(Forecast_Capex_Input!$E$12:$E$286,$X996))</f>
        <v>N/A</v>
      </c>
      <c r="F996" s="167" t="str" cm="1">
        <f t="array" aca="1" ref="F996" ca="1">IFERROR(INDEX(General!$E$25:$E$26,$Y996),NA)</f>
        <v>N/A</v>
      </c>
      <c r="G996" s="167" t="str" cm="1">
        <f t="array" aca="1" ref="G996" ca="1">IFERROR(INDEX(Forecast_Capex_Input!$AI$11:$BB$11,$AA996),NA)</f>
        <v>N/A</v>
      </c>
      <c r="H996" s="189" t="str" cm="1">
        <f t="array" aca="1" ref="H996" ca="1">IFERROR(INDEX(Forecast_Capex_Input!$AI$12:$BB$286,$X996,$AA996),NA)</f>
        <v>N/A</v>
      </c>
      <c r="I996" s="199" t="str" cm="1">
        <f t="array" ref="I996">IFERROR(INDEX(Forecast_Capex_Input!$F$12:$F$286,$X996),NA)</f>
        <v>N/A</v>
      </c>
      <c r="J996" s="199" t="str" cm="1">
        <f t="array" ref="J996">IFERROR(INDEX(Forecast_Capex_Input!G$12:G$286,$X996),NA)</f>
        <v>N/A</v>
      </c>
      <c r="K996" s="199" t="str" cm="1">
        <f t="array" ref="K996">IFERROR(INDEX(Forecast_Capex_Input!H$12:H$286,$X996),NA)</f>
        <v>N/A</v>
      </c>
      <c r="L996" s="199" t="str" cm="1">
        <f t="array" ref="L996">IFERROR(INDEX(Forecast_Capex_Input!I$12:I$286,$X996),NA)</f>
        <v>N/A</v>
      </c>
      <c r="M996" s="199" t="str" cm="1">
        <f t="array" ref="M996">IFERROR(INDEX(Forecast_Capex_Input!J$12:J$286,$X996),NA)</f>
        <v>N/A</v>
      </c>
      <c r="N996" s="199" t="str" cm="1">
        <f t="array" ref="N996">IFERROR(INDEX(Forecast_Capex_Input!K$12:K$286,$X996),NA)</f>
        <v>N/A</v>
      </c>
      <c r="O996" s="199" t="str" cm="1">
        <f t="array" ref="O996">IFERROR(INDEX(Forecast_Capex_Input!L$12:L$286,$X996),NA)</f>
        <v>N/A</v>
      </c>
      <c r="P996" s="199" t="str" cm="1">
        <f t="array" ref="P996">IFERROR(INDEX(Forecast_Capex_Input!M$12:M$286,$X996),NA)</f>
        <v>N/A</v>
      </c>
      <c r="Q996" s="172" t="str" cm="1">
        <f t="array" ref="Q996">IFERROR(INDEX(Forecast_Capex_Input!N$12:N$286,$X996),NA)</f>
        <v>N/A</v>
      </c>
      <c r="R996" s="265" cm="1">
        <f t="array" ref="R996">IFERROR(INDEX(Forecast_Capex_Input!O$12:O$286,$X996),0)</f>
        <v>0</v>
      </c>
      <c r="S996" s="172" cm="1">
        <f t="array" ref="S996">IFERROR(INDEX(Forecast_Capex_Input!P$12:P$286,$X996),0)</f>
        <v>0</v>
      </c>
      <c r="T996" s="199" t="str" cm="1">
        <f t="array" aca="1" ref="T996" ca="1">IFERROR(INDEX(General!$K$84:$K$103,$AA996),NA)</f>
        <v>N/A</v>
      </c>
      <c r="U996" s="188" cm="1">
        <f t="array" aca="1" ref="U996" ca="1">IFERROR(
IF($F996=General!$E$25,INDEX(Forecast_Capex_Input!S$12:S$286,$X996),
INDEX(Forecast_Capex_Input!T$12:T$286,$X996)),0)</f>
        <v>0</v>
      </c>
      <c r="V996" s="222" t="b">
        <f>IFERROR(INDEX(Overheads!$T$19:$T$26,MATCH($I996,Overheads!$E$19:$E$26,0)),FALSE)</f>
        <v>0</v>
      </c>
      <c r="W996" s="165"/>
      <c r="X996" s="174" t="str">
        <f>IFERROR(
IF(MATCH($C996,Forecast_Capex_Input!$CI$12:$CI$286,1)+1&gt;MAX(Forecast_Capex_Input!$C$12:$C$286),NA,
MATCH($C996,Forecast_Capex_Input!$CI$12:$CI$286,1)+1),1)</f>
        <v>N/A</v>
      </c>
      <c r="Y996" s="174" t="str" cm="1">
        <f t="array" aca="1" ref="Y996" ca="1">IFERROR(
IF(X995&lt;&gt;X996,1,
IF(COUNTIF(OFFSET(Y995,0,0,-INDEX(Forecast_Capex_Input!$CG$12:$CG$286,$X996)),Y995)=INDEX(Forecast_Capex_Input!$CG$12:$CG$286,$X996),Y995+1,Y995)),NA)</f>
        <v>N/A</v>
      </c>
      <c r="Z996" s="174" t="str" cm="1">
        <f t="array" ref="Z996">IFERROR($C996-IF($X996=1,1,INDEX(Forecast_Capex_Input!$CI$12:$CI$286,$X996-1))+1,NA)</f>
        <v>N/A</v>
      </c>
      <c r="AA996" s="174" t="str" cm="1">
        <f t="array" aca="1" ref="AA996" ca="1">IFERROR(IF(Y996=1,
INDEX(Forecast_Capex_Input!$AI$10:$BB$10,SMALL(IF(INDEX(Forecast_Capex_Input!$AI$12:$BB$286,$X996,0)&gt;0,COLUMN(Forecast_Capex_Input!$AI$10:$BB$10)-COLUMN(Forecast_Capex_Input!$AI$12)+1),ROWS(OFFSET(AA995,0,0,-$Z996)))),
OFFSET(AA995,-INDEX(Forecast_Capex_Input!$CG$12:$CG$286,$X996)+1,0)),NA)</f>
        <v>N/A</v>
      </c>
      <c r="AB996" s="174" t="str">
        <f t="shared" ca="1" si="669"/>
        <v>N/A</v>
      </c>
      <c r="AC996" s="222" t="b">
        <f t="shared" si="701"/>
        <v>0</v>
      </c>
      <c r="AD996" s="220" t="b">
        <v>0</v>
      </c>
      <c r="AE996" s="222" t="b">
        <f t="shared" si="670"/>
        <v>1</v>
      </c>
      <c r="AF996" s="165"/>
      <c r="AG996" s="215">
        <v>0</v>
      </c>
      <c r="AH996" s="215">
        <v>0</v>
      </c>
      <c r="AI996" s="215">
        <v>0</v>
      </c>
      <c r="AJ996" s="215">
        <v>0</v>
      </c>
      <c r="AK996" s="215">
        <v>0</v>
      </c>
      <c r="AL996" s="155">
        <v>0</v>
      </c>
      <c r="AM996" s="165"/>
      <c r="AN996" s="215" cm="1">
        <f t="array" aca="1" ref="AN996" ca="1">IFERROR(INDEX(General!O$33:O$34,$AB996)
*AG996,0)</f>
        <v>0</v>
      </c>
      <c r="AO996" s="215" cm="1">
        <f t="array" aca="1" ref="AO996" ca="1">IFERROR(INDEX(General!P$33:P$34,$AB996)
*AH996,0)</f>
        <v>0</v>
      </c>
      <c r="AP996" s="215" cm="1">
        <f t="array" aca="1" ref="AP996" ca="1">IFERROR(INDEX(General!Q$33:Q$34,$AB996)
*AI996,0)</f>
        <v>0</v>
      </c>
      <c r="AQ996" s="215" cm="1">
        <f t="array" aca="1" ref="AQ996" ca="1">IFERROR(INDEX(General!R$33:R$34,$AB996)
*AJ996,0)</f>
        <v>0</v>
      </c>
      <c r="AR996" s="215" cm="1">
        <f t="array" aca="1" ref="AR996" ca="1">IFERROR(INDEX(General!S$33:S$34,$AB996)
*AK996,0)</f>
        <v>0</v>
      </c>
      <c r="AS996" s="155">
        <f t="shared" ca="1" si="702"/>
        <v>0</v>
      </c>
      <c r="AT996" s="165"/>
      <c r="AU996" s="215">
        <f ca="1">IF($AE996=FALSE,AN996*Overheads!$R$24*$V996,
IFERROR(Overheads!$O$49*$V996*AN996,0)
+IFERROR(Overheads!Q$59*$V996*(AN996/Overheads!Q$68),0))</f>
        <v>0</v>
      </c>
      <c r="AV996" s="215">
        <f ca="1">IF($AE996=FALSE,AO996*Overheads!$R$24*$V996,
IFERROR(Overheads!$O$49*$V996*AO996,0)
+IFERROR(Overheads!R$59*$V996*(AO996/Overheads!R$68),0))</f>
        <v>0</v>
      </c>
      <c r="AW996" s="215">
        <f ca="1">IF($AE996=FALSE,AP996*Overheads!$R$24*$V996,
IFERROR(Overheads!$O$49*$V996*AP996,0)
+IFERROR(Overheads!S$59*$V996*(AP996/Overheads!S$68),0))</f>
        <v>0</v>
      </c>
      <c r="AX996" s="215">
        <f ca="1">IF($AE996=FALSE,AQ996*Overheads!$R$24*$V996,
IFERROR(Overheads!$O$49*$V996*AQ996,0)
+IFERROR(Overheads!T$59*$V996*(AQ996/Overheads!T$68),0))</f>
        <v>0</v>
      </c>
      <c r="AY996" s="215">
        <f ca="1">IF($AE996=FALSE,AR996*Overheads!$R$24*$V996,
IFERROR(Overheads!$O$49*$V996*AR996,0)
+IFERROR(Overheads!U$59*$V996*(AR996/Overheads!U$68),0))</f>
        <v>0</v>
      </c>
      <c r="AZ996" s="155">
        <f t="shared" ca="1" si="703"/>
        <v>0</v>
      </c>
      <c r="BA996" s="165"/>
      <c r="BB996" s="215">
        <f ca="1">IF($AE996=FALSE,AN996*Overheads!$S$25,
IFERROR(Overheads!$O$50*AN996,0)
+IFERROR(Overheads!Q$60*(AN996/Overheads!Q$66),0))</f>
        <v>0</v>
      </c>
      <c r="BC996" s="215">
        <f ca="1">IF($AE996=FALSE,AO996*Overheads!$S$25,
IFERROR(Overheads!$O$50*AO996,0)
+IFERROR(Overheads!R$60*(AO996/Overheads!R$66),0))</f>
        <v>0</v>
      </c>
      <c r="BD996" s="215">
        <f ca="1">IF($AE996=FALSE,AP996*Overheads!$S$25,
IFERROR(Overheads!$O$50*AP996,0)
+IFERROR(Overheads!S$60*(AP996/Overheads!S$66),0))</f>
        <v>0</v>
      </c>
      <c r="BE996" s="215">
        <f ca="1">IF($AE996=FALSE,AQ996*Overheads!$S$25,
IFERROR(Overheads!$O$50*AQ996,0)
+IFERROR(Overheads!T$60*(AQ996/Overheads!T$66),0))</f>
        <v>0</v>
      </c>
      <c r="BF996" s="215">
        <f ca="1">IF($AE996=FALSE,AR996*Overheads!$S$25,
IFERROR(Overheads!$O$50*AR996,0)
+IFERROR(Overheads!U$60*(AR996/Overheads!U$66),0))</f>
        <v>0</v>
      </c>
      <c r="BG996" s="155">
        <f t="shared" ca="1" si="704"/>
        <v>0</v>
      </c>
      <c r="BH996" s="165"/>
      <c r="BI996" s="215">
        <f t="shared" ca="1" si="705"/>
        <v>0</v>
      </c>
      <c r="BJ996" s="215">
        <f t="shared" ca="1" si="671"/>
        <v>0</v>
      </c>
      <c r="BK996" s="215">
        <f t="shared" ca="1" si="672"/>
        <v>0</v>
      </c>
      <c r="BL996" s="215">
        <f t="shared" ca="1" si="673"/>
        <v>0</v>
      </c>
      <c r="BM996" s="215">
        <f t="shared" ca="1" si="674"/>
        <v>0</v>
      </c>
      <c r="BN996" s="155">
        <f t="shared" ca="1" si="706"/>
        <v>0</v>
      </c>
      <c r="BO996" s="165"/>
      <c r="BP996" s="187" cm="1">
        <f t="array" ref="BP996">IFERROR(IF($X996=$X995,BP995,INDEX(Forecast_Capex_Input!AC$12:AC$286,$X996)),0)</f>
        <v>0</v>
      </c>
      <c r="BQ996" s="187" cm="1">
        <f t="array" ref="BQ996">IFERROR(IF($X996=$X995,BQ995,INDEX(Forecast_Capex_Input!AD$12:AD$286,$X996)),0)</f>
        <v>0</v>
      </c>
      <c r="BR996" s="187" cm="1">
        <f t="array" ref="BR996">IFERROR(IF($X996=$X995,BR995,INDEX(Forecast_Capex_Input!AE$12:AE$286,$X996)),0)</f>
        <v>0</v>
      </c>
      <c r="BS996" s="187" cm="1">
        <f t="array" ref="BS996">IFERROR(IF($X996=$X995,BS995,INDEX(Forecast_Capex_Input!AF$12:AF$286,$X996)),0)</f>
        <v>0</v>
      </c>
      <c r="BT996" s="187" cm="1">
        <f t="array" ref="BT996">IFERROR(IF($X996=$X995,BT995,INDEX(Forecast_Capex_Input!AG$12:AG$286,$X996)),0)</f>
        <v>0</v>
      </c>
      <c r="BU996" s="165"/>
      <c r="BV996" s="215">
        <f t="shared" si="675"/>
        <v>0</v>
      </c>
      <c r="BW996" s="215">
        <f t="shared" si="676"/>
        <v>0</v>
      </c>
      <c r="BX996" s="215">
        <f t="shared" si="677"/>
        <v>0</v>
      </c>
      <c r="BY996" s="215">
        <f t="shared" si="678"/>
        <v>0</v>
      </c>
      <c r="BZ996" s="215">
        <f t="shared" si="679"/>
        <v>0</v>
      </c>
      <c r="CA996" s="155">
        <f t="shared" si="707"/>
        <v>0</v>
      </c>
      <c r="CB996" s="165"/>
      <c r="CC996" s="215">
        <f t="shared" si="680"/>
        <v>0</v>
      </c>
      <c r="CD996" s="215">
        <f t="shared" si="681"/>
        <v>0</v>
      </c>
      <c r="CE996" s="215">
        <f t="shared" si="682"/>
        <v>0</v>
      </c>
      <c r="CF996" s="215">
        <f t="shared" si="683"/>
        <v>0</v>
      </c>
      <c r="CG996" s="215">
        <f t="shared" si="684"/>
        <v>0</v>
      </c>
      <c r="CH996" s="155">
        <f t="shared" si="708"/>
        <v>0</v>
      </c>
      <c r="CI996" s="165"/>
      <c r="CJ996" s="215">
        <f t="shared" si="685"/>
        <v>0</v>
      </c>
      <c r="CK996" s="215">
        <f t="shared" si="686"/>
        <v>0</v>
      </c>
      <c r="CL996" s="215">
        <f t="shared" si="687"/>
        <v>0</v>
      </c>
      <c r="CM996" s="215">
        <f t="shared" si="688"/>
        <v>0</v>
      </c>
      <c r="CN996" s="215">
        <f t="shared" si="689"/>
        <v>0</v>
      </c>
      <c r="CO996" s="155">
        <f t="shared" si="709"/>
        <v>0</v>
      </c>
      <c r="CP996" s="165"/>
      <c r="CQ996" s="223">
        <f t="shared" si="690"/>
        <v>0</v>
      </c>
      <c r="CR996" s="223">
        <f t="shared" si="691"/>
        <v>0</v>
      </c>
      <c r="CS996" s="223">
        <f t="shared" si="692"/>
        <v>0</v>
      </c>
      <c r="CT996" s="223">
        <f t="shared" si="693"/>
        <v>0</v>
      </c>
      <c r="CU996" s="223">
        <f t="shared" si="694"/>
        <v>0</v>
      </c>
      <c r="CV996" s="155">
        <f t="shared" si="710"/>
        <v>0</v>
      </c>
      <c r="CW996" s="165"/>
      <c r="CX996" s="215">
        <f t="shared" si="711"/>
        <v>0</v>
      </c>
      <c r="CY996" s="215">
        <f t="shared" si="695"/>
        <v>0</v>
      </c>
      <c r="CZ996" s="215">
        <f t="shared" si="696"/>
        <v>0</v>
      </c>
      <c r="DA996" s="215">
        <f t="shared" si="697"/>
        <v>0</v>
      </c>
      <c r="DB996" s="215">
        <f t="shared" si="698"/>
        <v>0</v>
      </c>
      <c r="DC996" s="155">
        <f t="shared" si="712"/>
        <v>0</v>
      </c>
      <c r="DD996" s="165"/>
      <c r="DE996" s="188" t="b" cm="1">
        <f t="array" aca="1" ref="DE996" ca="1">OR($G996=Forecast_Capex_Input!$BF$8:$BF$10)</f>
        <v>0</v>
      </c>
      <c r="DF996" s="188" cm="1">
        <f t="array" aca="1" ref="DF996" ca="1">IFERROR(INDEX(Forecast_Capex_Input!BG$12:BG$286,$X996)
*(INDEX(Forecast_Capex_Input!$H$12:$H$286,$X996)=Repex),0)
*$DE996</f>
        <v>0</v>
      </c>
      <c r="DG996" s="188" cm="1">
        <f t="array" aca="1" ref="DG996" ca="1">IFERROR(INDEX(Forecast_Capex_Input!BH$12:BH$286,$X996)
*(INDEX(Forecast_Capex_Input!$H$12:$H$286,$X996)=Repex),0)
*$DE996</f>
        <v>0</v>
      </c>
      <c r="DH996" s="188" cm="1">
        <f t="array" aca="1" ref="DH996" ca="1">IFERROR(INDEX(Forecast_Capex_Input!BI$12:BI$286,$X996)
*(INDEX(Forecast_Capex_Input!$H$12:$H$286,$X996)=Repex),0)
*$DE996</f>
        <v>0</v>
      </c>
      <c r="DI996" s="188" cm="1">
        <f t="array" aca="1" ref="DI996" ca="1">IFERROR(INDEX(Forecast_Capex_Input!BJ$12:BJ$286,$X996)
*(INDEX(Forecast_Capex_Input!$H$12:$H$286,$X996)=Repex),0)
*$DE996</f>
        <v>0</v>
      </c>
      <c r="DJ996" s="188" cm="1">
        <f t="array" aca="1" ref="DJ996" ca="1">IFERROR(INDEX(Forecast_Capex_Input!BK$12:BK$286,$X996)
*(INDEX(Forecast_Capex_Input!$H$12:$H$286,$X996)=Repex),0)
*$DE996</f>
        <v>0</v>
      </c>
      <c r="DK996" s="188" cm="1">
        <f t="array" aca="1" ref="DK996" ca="1">IFERROR(INDEX(Forecast_Capex_Input!BL$12:BL$286,$X996)
*(INDEX(Forecast_Capex_Input!$H$12:$H$286,$X996)=Repex),0)
*$DE996</f>
        <v>0</v>
      </c>
      <c r="DL996" s="165"/>
      <c r="DM996" s="188" t="b" cm="1">
        <f t="array" aca="1" ref="DM996" ca="1">OR($G996=Forecast_Capex_Input!$BN$8:$BN$9)</f>
        <v>0</v>
      </c>
      <c r="DN996" s="188" cm="1">
        <f t="array" aca="1" ref="DN996" ca="1">IFERROR(INDEX(Forecast_Capex_Input!BO$12:BO$286,$X996)
*(INDEX(Forecast_Capex_Input!$H$12:$H$286,$X996)=Repex),0)
*$DM996</f>
        <v>0</v>
      </c>
      <c r="DO996" s="188" cm="1">
        <f t="array" aca="1" ref="DO996" ca="1">IFERROR(INDEX(Forecast_Capex_Input!BP$12:BP$286,$X996)
*(INDEX(Forecast_Capex_Input!$H$12:$H$286,$X996)=Repex),0)
*$DM996</f>
        <v>0</v>
      </c>
      <c r="DP996" s="188" cm="1">
        <f t="array" aca="1" ref="DP996" ca="1">IFERROR(INDEX(Forecast_Capex_Input!BQ$12:BQ$286,$X996)
*(INDEX(Forecast_Capex_Input!$H$12:$H$286,$X996)=Repex),0)
*$DM996</f>
        <v>0</v>
      </c>
      <c r="DQ996" s="188" cm="1">
        <f t="array" aca="1" ref="DQ996" ca="1">IFERROR(INDEX(Forecast_Capex_Input!BR$12:BR$286,$X996)
*(INDEX(Forecast_Capex_Input!$H$12:$H$286,$X996)=Repex),0)
*$DM996</f>
        <v>0</v>
      </c>
      <c r="DR996" s="188" cm="1">
        <f t="array" aca="1" ref="DR996" ca="1">IFERROR(INDEX(Forecast_Capex_Input!BS$12:BS$286,$X996)
*(INDEX(Forecast_Capex_Input!$H$12:$H$286,$X996)=Repex),0)
*$DM996</f>
        <v>0</v>
      </c>
      <c r="DS996" s="165"/>
      <c r="DT996" s="188" t="b" cm="1">
        <f t="array" aca="1" ref="DT996" ca="1">OR($G996=Forecast_Capex_Input!$BU$8:$BU$10)</f>
        <v>0</v>
      </c>
      <c r="DU996" s="188" cm="1">
        <f t="array" aca="1" ref="DU996" ca="1">IFERROR(INDEX(Forecast_Capex_Input!BV$12:BV$286,$X996)
*(INDEX(Forecast_Capex_Input!$H$12:$H$286,$X996)=Repex),0)
*$DT996</f>
        <v>0</v>
      </c>
      <c r="DV996" s="188" cm="1">
        <f t="array" aca="1" ref="DV996" ca="1">IFERROR(INDEX(Forecast_Capex_Input!BW$12:BW$286,$X996)
*(INDEX(Forecast_Capex_Input!$H$12:$H$286,$X996)=Repex),0)
*$DT996</f>
        <v>0</v>
      </c>
      <c r="DW996" s="188" cm="1">
        <f t="array" aca="1" ref="DW996" ca="1">IFERROR(INDEX(Forecast_Capex_Input!BX$12:BX$286,$X996)
*(INDEX(Forecast_Capex_Input!$H$12:$H$286,$X996)=Repex),0)
*$DT996</f>
        <v>0</v>
      </c>
      <c r="DX996" s="188" cm="1">
        <f t="array" aca="1" ref="DX996" ca="1">IFERROR(INDEX(Forecast_Capex_Input!BY$12:BY$286,$X996)
*(INDEX(Forecast_Capex_Input!$H$12:$H$286,$X996)=Repex),0)
*$DT996</f>
        <v>0</v>
      </c>
      <c r="DY996" s="188" cm="1">
        <f t="array" aca="1" ref="DY996" ca="1">IFERROR(INDEX(Forecast_Capex_Input!BZ$12:BZ$286,$X996)
*(INDEX(Forecast_Capex_Input!$H$12:$H$286,$X996)=Repex),0)
*$DT996</f>
        <v>0</v>
      </c>
      <c r="DZ996" s="188" cm="1">
        <f t="array" aca="1" ref="DZ996" ca="1">IFERROR(INDEX(Forecast_Capex_Input!CA$12:CA$286,$X996)
*(INDEX(Forecast_Capex_Input!$H$12:$H$286,$X996)=Repex),0)
*$DT996</f>
        <v>0</v>
      </c>
      <c r="EA996" s="188" cm="1">
        <f t="array" aca="1" ref="EA996" ca="1">IFERROR(INDEX(Forecast_Capex_Input!CB$12:CB$286,$X996)
*(INDEX(Forecast_Capex_Input!$H$12:$H$286,$X996)=Repex),0)
*$DT996</f>
        <v>0</v>
      </c>
      <c r="EB996" s="188" cm="1">
        <f t="array" aca="1" ref="EB996" ca="1">IFERROR(INDEX(Forecast_Capex_Input!CC$12:CC$286,$X996)
*(INDEX(Forecast_Capex_Input!$H$12:$H$286,$X996)=Repex),0)
*$DT996</f>
        <v>0</v>
      </c>
      <c r="EC996" s="165"/>
      <c r="ED996" s="226" t="str">
        <f t="shared" si="699"/>
        <v>N/A</v>
      </c>
      <c r="EE996" s="174" t="s">
        <v>15</v>
      </c>
    </row>
    <row r="997" spans="3:135" x14ac:dyDescent="0.2">
      <c r="C997" s="174">
        <f t="shared" si="700"/>
        <v>987</v>
      </c>
      <c r="D997" s="167" t="str" cm="1">
        <f t="array" ref="D997">IFERROR(INDEX(Forecast_Capex_Input!$D$12:$D$286,$X997),NA)</f>
        <v>N/A</v>
      </c>
      <c r="E997" s="172" t="str" cm="1">
        <f t="array" ref="E997">IF($X997=NA,NA,INDEX(Forecast_Capex_Input!$E$12:$E$286,$X997))</f>
        <v>N/A</v>
      </c>
      <c r="F997" s="167" t="str" cm="1">
        <f t="array" aca="1" ref="F997" ca="1">IFERROR(INDEX(General!$E$25:$E$26,$Y997),NA)</f>
        <v>N/A</v>
      </c>
      <c r="G997" s="167" t="str" cm="1">
        <f t="array" aca="1" ref="G997" ca="1">IFERROR(INDEX(Forecast_Capex_Input!$AI$11:$BB$11,$AA997),NA)</f>
        <v>N/A</v>
      </c>
      <c r="H997" s="189" t="str" cm="1">
        <f t="array" aca="1" ref="H997" ca="1">IFERROR(INDEX(Forecast_Capex_Input!$AI$12:$BB$286,$X997,$AA997),NA)</f>
        <v>N/A</v>
      </c>
      <c r="I997" s="199" t="str" cm="1">
        <f t="array" ref="I997">IFERROR(INDEX(Forecast_Capex_Input!$F$12:$F$286,$X997),NA)</f>
        <v>N/A</v>
      </c>
      <c r="J997" s="199" t="str" cm="1">
        <f t="array" ref="J997">IFERROR(INDEX(Forecast_Capex_Input!G$12:G$286,$X997),NA)</f>
        <v>N/A</v>
      </c>
      <c r="K997" s="199" t="str" cm="1">
        <f t="array" ref="K997">IFERROR(INDEX(Forecast_Capex_Input!H$12:H$286,$X997),NA)</f>
        <v>N/A</v>
      </c>
      <c r="L997" s="199" t="str" cm="1">
        <f t="array" ref="L997">IFERROR(INDEX(Forecast_Capex_Input!I$12:I$286,$X997),NA)</f>
        <v>N/A</v>
      </c>
      <c r="M997" s="199" t="str" cm="1">
        <f t="array" ref="M997">IFERROR(INDEX(Forecast_Capex_Input!J$12:J$286,$X997),NA)</f>
        <v>N/A</v>
      </c>
      <c r="N997" s="199" t="str" cm="1">
        <f t="array" ref="N997">IFERROR(INDEX(Forecast_Capex_Input!K$12:K$286,$X997),NA)</f>
        <v>N/A</v>
      </c>
      <c r="O997" s="199" t="str" cm="1">
        <f t="array" ref="O997">IFERROR(INDEX(Forecast_Capex_Input!L$12:L$286,$X997),NA)</f>
        <v>N/A</v>
      </c>
      <c r="P997" s="199" t="str" cm="1">
        <f t="array" ref="P997">IFERROR(INDEX(Forecast_Capex_Input!M$12:M$286,$X997),NA)</f>
        <v>N/A</v>
      </c>
      <c r="Q997" s="172" t="str" cm="1">
        <f t="array" ref="Q997">IFERROR(INDEX(Forecast_Capex_Input!N$12:N$286,$X997),NA)</f>
        <v>N/A</v>
      </c>
      <c r="R997" s="265" cm="1">
        <f t="array" ref="R997">IFERROR(INDEX(Forecast_Capex_Input!O$12:O$286,$X997),0)</f>
        <v>0</v>
      </c>
      <c r="S997" s="172" cm="1">
        <f t="array" ref="S997">IFERROR(INDEX(Forecast_Capex_Input!P$12:P$286,$X997),0)</f>
        <v>0</v>
      </c>
      <c r="T997" s="199" t="str" cm="1">
        <f t="array" aca="1" ref="T997" ca="1">IFERROR(INDEX(General!$K$84:$K$103,$AA997),NA)</f>
        <v>N/A</v>
      </c>
      <c r="U997" s="188" cm="1">
        <f t="array" aca="1" ref="U997" ca="1">IFERROR(
IF($F997=General!$E$25,INDEX(Forecast_Capex_Input!S$12:S$286,$X997),
INDEX(Forecast_Capex_Input!T$12:T$286,$X997)),0)</f>
        <v>0</v>
      </c>
      <c r="V997" s="222" t="b">
        <f>IFERROR(INDEX(Overheads!$T$19:$T$26,MATCH($I997,Overheads!$E$19:$E$26,0)),FALSE)</f>
        <v>0</v>
      </c>
      <c r="W997" s="165"/>
      <c r="X997" s="174" t="str">
        <f>IFERROR(
IF(MATCH($C997,Forecast_Capex_Input!$CI$12:$CI$286,1)+1&gt;MAX(Forecast_Capex_Input!$C$12:$C$286),NA,
MATCH($C997,Forecast_Capex_Input!$CI$12:$CI$286,1)+1),1)</f>
        <v>N/A</v>
      </c>
      <c r="Y997" s="174" t="str" cm="1">
        <f t="array" aca="1" ref="Y997" ca="1">IFERROR(
IF(X996&lt;&gt;X997,1,
IF(COUNTIF(OFFSET(Y996,0,0,-INDEX(Forecast_Capex_Input!$CG$12:$CG$286,$X997)),Y996)=INDEX(Forecast_Capex_Input!$CG$12:$CG$286,$X997),Y996+1,Y996)),NA)</f>
        <v>N/A</v>
      </c>
      <c r="Z997" s="174" t="str" cm="1">
        <f t="array" ref="Z997">IFERROR($C997-IF($X997=1,1,INDEX(Forecast_Capex_Input!$CI$12:$CI$286,$X997-1))+1,NA)</f>
        <v>N/A</v>
      </c>
      <c r="AA997" s="174" t="str" cm="1">
        <f t="array" aca="1" ref="AA997" ca="1">IFERROR(IF(Y997=1,
INDEX(Forecast_Capex_Input!$AI$10:$BB$10,SMALL(IF(INDEX(Forecast_Capex_Input!$AI$12:$BB$286,$X997,0)&gt;0,COLUMN(Forecast_Capex_Input!$AI$10:$BB$10)-COLUMN(Forecast_Capex_Input!$AI$12)+1),ROWS(OFFSET(AA996,0,0,-$Z997)))),
OFFSET(AA996,-INDEX(Forecast_Capex_Input!$CG$12:$CG$286,$X997)+1,0)),NA)</f>
        <v>N/A</v>
      </c>
      <c r="AB997" s="174" t="str">
        <f t="shared" ca="1" si="669"/>
        <v>N/A</v>
      </c>
      <c r="AC997" s="222" t="b">
        <f t="shared" si="701"/>
        <v>0</v>
      </c>
      <c r="AD997" s="220" t="b">
        <v>0</v>
      </c>
      <c r="AE997" s="222" t="b">
        <f t="shared" si="670"/>
        <v>1</v>
      </c>
      <c r="AF997" s="165"/>
      <c r="AG997" s="215">
        <v>0</v>
      </c>
      <c r="AH997" s="215">
        <v>0</v>
      </c>
      <c r="AI997" s="215">
        <v>0</v>
      </c>
      <c r="AJ997" s="215">
        <v>0</v>
      </c>
      <c r="AK997" s="215">
        <v>0</v>
      </c>
      <c r="AL997" s="155">
        <v>0</v>
      </c>
      <c r="AM997" s="165"/>
      <c r="AN997" s="215" cm="1">
        <f t="array" aca="1" ref="AN997" ca="1">IFERROR(INDEX(General!O$33:O$34,$AB997)
*AG997,0)</f>
        <v>0</v>
      </c>
      <c r="AO997" s="215" cm="1">
        <f t="array" aca="1" ref="AO997" ca="1">IFERROR(INDEX(General!P$33:P$34,$AB997)
*AH997,0)</f>
        <v>0</v>
      </c>
      <c r="AP997" s="215" cm="1">
        <f t="array" aca="1" ref="AP997" ca="1">IFERROR(INDEX(General!Q$33:Q$34,$AB997)
*AI997,0)</f>
        <v>0</v>
      </c>
      <c r="AQ997" s="215" cm="1">
        <f t="array" aca="1" ref="AQ997" ca="1">IFERROR(INDEX(General!R$33:R$34,$AB997)
*AJ997,0)</f>
        <v>0</v>
      </c>
      <c r="AR997" s="215" cm="1">
        <f t="array" aca="1" ref="AR997" ca="1">IFERROR(INDEX(General!S$33:S$34,$AB997)
*AK997,0)</f>
        <v>0</v>
      </c>
      <c r="AS997" s="155">
        <f t="shared" ca="1" si="702"/>
        <v>0</v>
      </c>
      <c r="AT997" s="165"/>
      <c r="AU997" s="215">
        <f ca="1">IF($AE997=FALSE,AN997*Overheads!$R$24*$V997,
IFERROR(Overheads!$O$49*$V997*AN997,0)
+IFERROR(Overheads!Q$59*$V997*(AN997/Overheads!Q$68),0))</f>
        <v>0</v>
      </c>
      <c r="AV997" s="215">
        <f ca="1">IF($AE997=FALSE,AO997*Overheads!$R$24*$V997,
IFERROR(Overheads!$O$49*$V997*AO997,0)
+IFERROR(Overheads!R$59*$V997*(AO997/Overheads!R$68),0))</f>
        <v>0</v>
      </c>
      <c r="AW997" s="215">
        <f ca="1">IF($AE997=FALSE,AP997*Overheads!$R$24*$V997,
IFERROR(Overheads!$O$49*$V997*AP997,0)
+IFERROR(Overheads!S$59*$V997*(AP997/Overheads!S$68),0))</f>
        <v>0</v>
      </c>
      <c r="AX997" s="215">
        <f ca="1">IF($AE997=FALSE,AQ997*Overheads!$R$24*$V997,
IFERROR(Overheads!$O$49*$V997*AQ997,0)
+IFERROR(Overheads!T$59*$V997*(AQ997/Overheads!T$68),0))</f>
        <v>0</v>
      </c>
      <c r="AY997" s="215">
        <f ca="1">IF($AE997=FALSE,AR997*Overheads!$R$24*$V997,
IFERROR(Overheads!$O$49*$V997*AR997,0)
+IFERROR(Overheads!U$59*$V997*(AR997/Overheads!U$68),0))</f>
        <v>0</v>
      </c>
      <c r="AZ997" s="155">
        <f t="shared" ca="1" si="703"/>
        <v>0</v>
      </c>
      <c r="BA997" s="165"/>
      <c r="BB997" s="215">
        <f ca="1">IF($AE997=FALSE,AN997*Overheads!$S$25,
IFERROR(Overheads!$O$50*AN997,0)
+IFERROR(Overheads!Q$60*(AN997/Overheads!Q$66),0))</f>
        <v>0</v>
      </c>
      <c r="BC997" s="215">
        <f ca="1">IF($AE997=FALSE,AO997*Overheads!$S$25,
IFERROR(Overheads!$O$50*AO997,0)
+IFERROR(Overheads!R$60*(AO997/Overheads!R$66),0))</f>
        <v>0</v>
      </c>
      <c r="BD997" s="215">
        <f ca="1">IF($AE997=FALSE,AP997*Overheads!$S$25,
IFERROR(Overheads!$O$50*AP997,0)
+IFERROR(Overheads!S$60*(AP997/Overheads!S$66),0))</f>
        <v>0</v>
      </c>
      <c r="BE997" s="215">
        <f ca="1">IF($AE997=FALSE,AQ997*Overheads!$S$25,
IFERROR(Overheads!$O$50*AQ997,0)
+IFERROR(Overheads!T$60*(AQ997/Overheads!T$66),0))</f>
        <v>0</v>
      </c>
      <c r="BF997" s="215">
        <f ca="1">IF($AE997=FALSE,AR997*Overheads!$S$25,
IFERROR(Overheads!$O$50*AR997,0)
+IFERROR(Overheads!U$60*(AR997/Overheads!U$66),0))</f>
        <v>0</v>
      </c>
      <c r="BG997" s="155">
        <f t="shared" ca="1" si="704"/>
        <v>0</v>
      </c>
      <c r="BH997" s="165"/>
      <c r="BI997" s="215">
        <f t="shared" ca="1" si="705"/>
        <v>0</v>
      </c>
      <c r="BJ997" s="215">
        <f t="shared" ca="1" si="671"/>
        <v>0</v>
      </c>
      <c r="BK997" s="215">
        <f t="shared" ca="1" si="672"/>
        <v>0</v>
      </c>
      <c r="BL997" s="215">
        <f t="shared" ca="1" si="673"/>
        <v>0</v>
      </c>
      <c r="BM997" s="215">
        <f t="shared" ca="1" si="674"/>
        <v>0</v>
      </c>
      <c r="BN997" s="155">
        <f t="shared" ca="1" si="706"/>
        <v>0</v>
      </c>
      <c r="BO997" s="165"/>
      <c r="BP997" s="187" cm="1">
        <f t="array" ref="BP997">IFERROR(IF($X997=$X996,BP996,INDEX(Forecast_Capex_Input!AC$12:AC$286,$X997)),0)</f>
        <v>0</v>
      </c>
      <c r="BQ997" s="187" cm="1">
        <f t="array" ref="BQ997">IFERROR(IF($X997=$X996,BQ996,INDEX(Forecast_Capex_Input!AD$12:AD$286,$X997)),0)</f>
        <v>0</v>
      </c>
      <c r="BR997" s="187" cm="1">
        <f t="array" ref="BR997">IFERROR(IF($X997=$X996,BR996,INDEX(Forecast_Capex_Input!AE$12:AE$286,$X997)),0)</f>
        <v>0</v>
      </c>
      <c r="BS997" s="187" cm="1">
        <f t="array" ref="BS997">IFERROR(IF($X997=$X996,BS996,INDEX(Forecast_Capex_Input!AF$12:AF$286,$X997)),0)</f>
        <v>0</v>
      </c>
      <c r="BT997" s="187" cm="1">
        <f t="array" ref="BT997">IFERROR(IF($X997=$X996,BT996,INDEX(Forecast_Capex_Input!AG$12:AG$286,$X997)),0)</f>
        <v>0</v>
      </c>
      <c r="BU997" s="165"/>
      <c r="BV997" s="215">
        <f t="shared" si="675"/>
        <v>0</v>
      </c>
      <c r="BW997" s="215">
        <f t="shared" si="676"/>
        <v>0</v>
      </c>
      <c r="BX997" s="215">
        <f t="shared" si="677"/>
        <v>0</v>
      </c>
      <c r="BY997" s="215">
        <f t="shared" si="678"/>
        <v>0</v>
      </c>
      <c r="BZ997" s="215">
        <f t="shared" si="679"/>
        <v>0</v>
      </c>
      <c r="CA997" s="155">
        <f t="shared" si="707"/>
        <v>0</v>
      </c>
      <c r="CB997" s="165"/>
      <c r="CC997" s="215">
        <f t="shared" si="680"/>
        <v>0</v>
      </c>
      <c r="CD997" s="215">
        <f t="shared" si="681"/>
        <v>0</v>
      </c>
      <c r="CE997" s="215">
        <f t="shared" si="682"/>
        <v>0</v>
      </c>
      <c r="CF997" s="215">
        <f t="shared" si="683"/>
        <v>0</v>
      </c>
      <c r="CG997" s="215">
        <f t="shared" si="684"/>
        <v>0</v>
      </c>
      <c r="CH997" s="155">
        <f t="shared" si="708"/>
        <v>0</v>
      </c>
      <c r="CI997" s="165"/>
      <c r="CJ997" s="215">
        <f t="shared" si="685"/>
        <v>0</v>
      </c>
      <c r="CK997" s="215">
        <f t="shared" si="686"/>
        <v>0</v>
      </c>
      <c r="CL997" s="215">
        <f t="shared" si="687"/>
        <v>0</v>
      </c>
      <c r="CM997" s="215">
        <f t="shared" si="688"/>
        <v>0</v>
      </c>
      <c r="CN997" s="215">
        <f t="shared" si="689"/>
        <v>0</v>
      </c>
      <c r="CO997" s="155">
        <f t="shared" si="709"/>
        <v>0</v>
      </c>
      <c r="CP997" s="165"/>
      <c r="CQ997" s="223">
        <f t="shared" si="690"/>
        <v>0</v>
      </c>
      <c r="CR997" s="223">
        <f t="shared" si="691"/>
        <v>0</v>
      </c>
      <c r="CS997" s="223">
        <f t="shared" si="692"/>
        <v>0</v>
      </c>
      <c r="CT997" s="223">
        <f t="shared" si="693"/>
        <v>0</v>
      </c>
      <c r="CU997" s="223">
        <f t="shared" si="694"/>
        <v>0</v>
      </c>
      <c r="CV997" s="155">
        <f t="shared" si="710"/>
        <v>0</v>
      </c>
      <c r="CW997" s="165"/>
      <c r="CX997" s="215">
        <f t="shared" si="711"/>
        <v>0</v>
      </c>
      <c r="CY997" s="215">
        <f t="shared" si="695"/>
        <v>0</v>
      </c>
      <c r="CZ997" s="215">
        <f t="shared" si="696"/>
        <v>0</v>
      </c>
      <c r="DA997" s="215">
        <f t="shared" si="697"/>
        <v>0</v>
      </c>
      <c r="DB997" s="215">
        <f t="shared" si="698"/>
        <v>0</v>
      </c>
      <c r="DC997" s="155">
        <f t="shared" si="712"/>
        <v>0</v>
      </c>
      <c r="DD997" s="165"/>
      <c r="DE997" s="188" t="b" cm="1">
        <f t="array" aca="1" ref="DE997" ca="1">OR($G997=Forecast_Capex_Input!$BF$8:$BF$10)</f>
        <v>0</v>
      </c>
      <c r="DF997" s="188" cm="1">
        <f t="array" aca="1" ref="DF997" ca="1">IFERROR(INDEX(Forecast_Capex_Input!BG$12:BG$286,$X997)
*(INDEX(Forecast_Capex_Input!$H$12:$H$286,$X997)=Repex),0)
*$DE997</f>
        <v>0</v>
      </c>
      <c r="DG997" s="188" cm="1">
        <f t="array" aca="1" ref="DG997" ca="1">IFERROR(INDEX(Forecast_Capex_Input!BH$12:BH$286,$X997)
*(INDEX(Forecast_Capex_Input!$H$12:$H$286,$X997)=Repex),0)
*$DE997</f>
        <v>0</v>
      </c>
      <c r="DH997" s="188" cm="1">
        <f t="array" aca="1" ref="DH997" ca="1">IFERROR(INDEX(Forecast_Capex_Input!BI$12:BI$286,$X997)
*(INDEX(Forecast_Capex_Input!$H$12:$H$286,$X997)=Repex),0)
*$DE997</f>
        <v>0</v>
      </c>
      <c r="DI997" s="188" cm="1">
        <f t="array" aca="1" ref="DI997" ca="1">IFERROR(INDEX(Forecast_Capex_Input!BJ$12:BJ$286,$X997)
*(INDEX(Forecast_Capex_Input!$H$12:$H$286,$X997)=Repex),0)
*$DE997</f>
        <v>0</v>
      </c>
      <c r="DJ997" s="188" cm="1">
        <f t="array" aca="1" ref="DJ997" ca="1">IFERROR(INDEX(Forecast_Capex_Input!BK$12:BK$286,$X997)
*(INDEX(Forecast_Capex_Input!$H$12:$H$286,$X997)=Repex),0)
*$DE997</f>
        <v>0</v>
      </c>
      <c r="DK997" s="188" cm="1">
        <f t="array" aca="1" ref="DK997" ca="1">IFERROR(INDEX(Forecast_Capex_Input!BL$12:BL$286,$X997)
*(INDEX(Forecast_Capex_Input!$H$12:$H$286,$X997)=Repex),0)
*$DE997</f>
        <v>0</v>
      </c>
      <c r="DL997" s="165"/>
      <c r="DM997" s="188" t="b" cm="1">
        <f t="array" aca="1" ref="DM997" ca="1">OR($G997=Forecast_Capex_Input!$BN$8:$BN$9)</f>
        <v>0</v>
      </c>
      <c r="DN997" s="188" cm="1">
        <f t="array" aca="1" ref="DN997" ca="1">IFERROR(INDEX(Forecast_Capex_Input!BO$12:BO$286,$X997)
*(INDEX(Forecast_Capex_Input!$H$12:$H$286,$X997)=Repex),0)
*$DM997</f>
        <v>0</v>
      </c>
      <c r="DO997" s="188" cm="1">
        <f t="array" aca="1" ref="DO997" ca="1">IFERROR(INDEX(Forecast_Capex_Input!BP$12:BP$286,$X997)
*(INDEX(Forecast_Capex_Input!$H$12:$H$286,$X997)=Repex),0)
*$DM997</f>
        <v>0</v>
      </c>
      <c r="DP997" s="188" cm="1">
        <f t="array" aca="1" ref="DP997" ca="1">IFERROR(INDEX(Forecast_Capex_Input!BQ$12:BQ$286,$X997)
*(INDEX(Forecast_Capex_Input!$H$12:$H$286,$X997)=Repex),0)
*$DM997</f>
        <v>0</v>
      </c>
      <c r="DQ997" s="188" cm="1">
        <f t="array" aca="1" ref="DQ997" ca="1">IFERROR(INDEX(Forecast_Capex_Input!BR$12:BR$286,$X997)
*(INDEX(Forecast_Capex_Input!$H$12:$H$286,$X997)=Repex),0)
*$DM997</f>
        <v>0</v>
      </c>
      <c r="DR997" s="188" cm="1">
        <f t="array" aca="1" ref="DR997" ca="1">IFERROR(INDEX(Forecast_Capex_Input!BS$12:BS$286,$X997)
*(INDEX(Forecast_Capex_Input!$H$12:$H$286,$X997)=Repex),0)
*$DM997</f>
        <v>0</v>
      </c>
      <c r="DS997" s="165"/>
      <c r="DT997" s="188" t="b" cm="1">
        <f t="array" aca="1" ref="DT997" ca="1">OR($G997=Forecast_Capex_Input!$BU$8:$BU$10)</f>
        <v>0</v>
      </c>
      <c r="DU997" s="188" cm="1">
        <f t="array" aca="1" ref="DU997" ca="1">IFERROR(INDEX(Forecast_Capex_Input!BV$12:BV$286,$X997)
*(INDEX(Forecast_Capex_Input!$H$12:$H$286,$X997)=Repex),0)
*$DT997</f>
        <v>0</v>
      </c>
      <c r="DV997" s="188" cm="1">
        <f t="array" aca="1" ref="DV997" ca="1">IFERROR(INDEX(Forecast_Capex_Input!BW$12:BW$286,$X997)
*(INDEX(Forecast_Capex_Input!$H$12:$H$286,$X997)=Repex),0)
*$DT997</f>
        <v>0</v>
      </c>
      <c r="DW997" s="188" cm="1">
        <f t="array" aca="1" ref="DW997" ca="1">IFERROR(INDEX(Forecast_Capex_Input!BX$12:BX$286,$X997)
*(INDEX(Forecast_Capex_Input!$H$12:$H$286,$X997)=Repex),0)
*$DT997</f>
        <v>0</v>
      </c>
      <c r="DX997" s="188" cm="1">
        <f t="array" aca="1" ref="DX997" ca="1">IFERROR(INDEX(Forecast_Capex_Input!BY$12:BY$286,$X997)
*(INDEX(Forecast_Capex_Input!$H$12:$H$286,$X997)=Repex),0)
*$DT997</f>
        <v>0</v>
      </c>
      <c r="DY997" s="188" cm="1">
        <f t="array" aca="1" ref="DY997" ca="1">IFERROR(INDEX(Forecast_Capex_Input!BZ$12:BZ$286,$X997)
*(INDEX(Forecast_Capex_Input!$H$12:$H$286,$X997)=Repex),0)
*$DT997</f>
        <v>0</v>
      </c>
      <c r="DZ997" s="188" cm="1">
        <f t="array" aca="1" ref="DZ997" ca="1">IFERROR(INDEX(Forecast_Capex_Input!CA$12:CA$286,$X997)
*(INDEX(Forecast_Capex_Input!$H$12:$H$286,$X997)=Repex),0)
*$DT997</f>
        <v>0</v>
      </c>
      <c r="EA997" s="188" cm="1">
        <f t="array" aca="1" ref="EA997" ca="1">IFERROR(INDEX(Forecast_Capex_Input!CB$12:CB$286,$X997)
*(INDEX(Forecast_Capex_Input!$H$12:$H$286,$X997)=Repex),0)
*$DT997</f>
        <v>0</v>
      </c>
      <c r="EB997" s="188" cm="1">
        <f t="array" aca="1" ref="EB997" ca="1">IFERROR(INDEX(Forecast_Capex_Input!CC$12:CC$286,$X997)
*(INDEX(Forecast_Capex_Input!$H$12:$H$286,$X997)=Repex),0)
*$DT997</f>
        <v>0</v>
      </c>
      <c r="EC997" s="165"/>
      <c r="ED997" s="226" t="str">
        <f t="shared" si="699"/>
        <v>N/A</v>
      </c>
      <c r="EE997" s="174" t="s">
        <v>15</v>
      </c>
    </row>
    <row r="998" spans="3:135" x14ac:dyDescent="0.2">
      <c r="C998" s="174">
        <f t="shared" si="700"/>
        <v>988</v>
      </c>
      <c r="D998" s="167" t="str" cm="1">
        <f t="array" ref="D998">IFERROR(INDEX(Forecast_Capex_Input!$D$12:$D$286,$X998),NA)</f>
        <v>N/A</v>
      </c>
      <c r="E998" s="172" t="str" cm="1">
        <f t="array" ref="E998">IF($X998=NA,NA,INDEX(Forecast_Capex_Input!$E$12:$E$286,$X998))</f>
        <v>N/A</v>
      </c>
      <c r="F998" s="167" t="str" cm="1">
        <f t="array" aca="1" ref="F998" ca="1">IFERROR(INDEX(General!$E$25:$E$26,$Y998),NA)</f>
        <v>N/A</v>
      </c>
      <c r="G998" s="167" t="str" cm="1">
        <f t="array" aca="1" ref="G998" ca="1">IFERROR(INDEX(Forecast_Capex_Input!$AI$11:$BB$11,$AA998),NA)</f>
        <v>N/A</v>
      </c>
      <c r="H998" s="189" t="str" cm="1">
        <f t="array" aca="1" ref="H998" ca="1">IFERROR(INDEX(Forecast_Capex_Input!$AI$12:$BB$286,$X998,$AA998),NA)</f>
        <v>N/A</v>
      </c>
      <c r="I998" s="199" t="str" cm="1">
        <f t="array" ref="I998">IFERROR(INDEX(Forecast_Capex_Input!$F$12:$F$286,$X998),NA)</f>
        <v>N/A</v>
      </c>
      <c r="J998" s="199" t="str" cm="1">
        <f t="array" ref="J998">IFERROR(INDEX(Forecast_Capex_Input!G$12:G$286,$X998),NA)</f>
        <v>N/A</v>
      </c>
      <c r="K998" s="199" t="str" cm="1">
        <f t="array" ref="K998">IFERROR(INDEX(Forecast_Capex_Input!H$12:H$286,$X998),NA)</f>
        <v>N/A</v>
      </c>
      <c r="L998" s="199" t="str" cm="1">
        <f t="array" ref="L998">IFERROR(INDEX(Forecast_Capex_Input!I$12:I$286,$X998),NA)</f>
        <v>N/A</v>
      </c>
      <c r="M998" s="199" t="str" cm="1">
        <f t="array" ref="M998">IFERROR(INDEX(Forecast_Capex_Input!J$12:J$286,$X998),NA)</f>
        <v>N/A</v>
      </c>
      <c r="N998" s="199" t="str" cm="1">
        <f t="array" ref="N998">IFERROR(INDEX(Forecast_Capex_Input!K$12:K$286,$X998),NA)</f>
        <v>N/A</v>
      </c>
      <c r="O998" s="199" t="str" cm="1">
        <f t="array" ref="O998">IFERROR(INDEX(Forecast_Capex_Input!L$12:L$286,$X998),NA)</f>
        <v>N/A</v>
      </c>
      <c r="P998" s="199" t="str" cm="1">
        <f t="array" ref="P998">IFERROR(INDEX(Forecast_Capex_Input!M$12:M$286,$X998),NA)</f>
        <v>N/A</v>
      </c>
      <c r="Q998" s="172" t="str" cm="1">
        <f t="array" ref="Q998">IFERROR(INDEX(Forecast_Capex_Input!N$12:N$286,$X998),NA)</f>
        <v>N/A</v>
      </c>
      <c r="R998" s="265" cm="1">
        <f t="array" ref="R998">IFERROR(INDEX(Forecast_Capex_Input!O$12:O$286,$X998),0)</f>
        <v>0</v>
      </c>
      <c r="S998" s="172" cm="1">
        <f t="array" ref="S998">IFERROR(INDEX(Forecast_Capex_Input!P$12:P$286,$X998),0)</f>
        <v>0</v>
      </c>
      <c r="T998" s="199" t="str" cm="1">
        <f t="array" aca="1" ref="T998" ca="1">IFERROR(INDEX(General!$K$84:$K$103,$AA998),NA)</f>
        <v>N/A</v>
      </c>
      <c r="U998" s="188" cm="1">
        <f t="array" aca="1" ref="U998" ca="1">IFERROR(
IF($F998=General!$E$25,INDEX(Forecast_Capex_Input!S$12:S$286,$X998),
INDEX(Forecast_Capex_Input!T$12:T$286,$X998)),0)</f>
        <v>0</v>
      </c>
      <c r="V998" s="222" t="b">
        <f>IFERROR(INDEX(Overheads!$T$19:$T$26,MATCH($I998,Overheads!$E$19:$E$26,0)),FALSE)</f>
        <v>0</v>
      </c>
      <c r="W998" s="165"/>
      <c r="X998" s="174" t="str">
        <f>IFERROR(
IF(MATCH($C998,Forecast_Capex_Input!$CI$12:$CI$286,1)+1&gt;MAX(Forecast_Capex_Input!$C$12:$C$286),NA,
MATCH($C998,Forecast_Capex_Input!$CI$12:$CI$286,1)+1),1)</f>
        <v>N/A</v>
      </c>
      <c r="Y998" s="174" t="str" cm="1">
        <f t="array" aca="1" ref="Y998" ca="1">IFERROR(
IF(X997&lt;&gt;X998,1,
IF(COUNTIF(OFFSET(Y997,0,0,-INDEX(Forecast_Capex_Input!$CG$12:$CG$286,$X998)),Y997)=INDEX(Forecast_Capex_Input!$CG$12:$CG$286,$X998),Y997+1,Y997)),NA)</f>
        <v>N/A</v>
      </c>
      <c r="Z998" s="174" t="str" cm="1">
        <f t="array" ref="Z998">IFERROR($C998-IF($X998=1,1,INDEX(Forecast_Capex_Input!$CI$12:$CI$286,$X998-1))+1,NA)</f>
        <v>N/A</v>
      </c>
      <c r="AA998" s="174" t="str" cm="1">
        <f t="array" aca="1" ref="AA998" ca="1">IFERROR(IF(Y998=1,
INDEX(Forecast_Capex_Input!$AI$10:$BB$10,SMALL(IF(INDEX(Forecast_Capex_Input!$AI$12:$BB$286,$X998,0)&gt;0,COLUMN(Forecast_Capex_Input!$AI$10:$BB$10)-COLUMN(Forecast_Capex_Input!$AI$12)+1),ROWS(OFFSET(AA997,0,0,-$Z998)))),
OFFSET(AA997,-INDEX(Forecast_Capex_Input!$CG$12:$CG$286,$X998)+1,0)),NA)</f>
        <v>N/A</v>
      </c>
      <c r="AB998" s="174" t="str">
        <f t="shared" ca="1" si="669"/>
        <v>N/A</v>
      </c>
      <c r="AC998" s="222" t="b">
        <f t="shared" si="701"/>
        <v>0</v>
      </c>
      <c r="AD998" s="220" t="b">
        <v>0</v>
      </c>
      <c r="AE998" s="222" t="b">
        <f t="shared" si="670"/>
        <v>1</v>
      </c>
      <c r="AF998" s="165"/>
      <c r="AG998" s="215">
        <v>0</v>
      </c>
      <c r="AH998" s="215">
        <v>0</v>
      </c>
      <c r="AI998" s="215">
        <v>0</v>
      </c>
      <c r="AJ998" s="215">
        <v>0</v>
      </c>
      <c r="AK998" s="215">
        <v>0</v>
      </c>
      <c r="AL998" s="155">
        <v>0</v>
      </c>
      <c r="AM998" s="165"/>
      <c r="AN998" s="215" cm="1">
        <f t="array" aca="1" ref="AN998" ca="1">IFERROR(INDEX(General!O$33:O$34,$AB998)
*AG998,0)</f>
        <v>0</v>
      </c>
      <c r="AO998" s="215" cm="1">
        <f t="array" aca="1" ref="AO998" ca="1">IFERROR(INDEX(General!P$33:P$34,$AB998)
*AH998,0)</f>
        <v>0</v>
      </c>
      <c r="AP998" s="215" cm="1">
        <f t="array" aca="1" ref="AP998" ca="1">IFERROR(INDEX(General!Q$33:Q$34,$AB998)
*AI998,0)</f>
        <v>0</v>
      </c>
      <c r="AQ998" s="215" cm="1">
        <f t="array" aca="1" ref="AQ998" ca="1">IFERROR(INDEX(General!R$33:R$34,$AB998)
*AJ998,0)</f>
        <v>0</v>
      </c>
      <c r="AR998" s="215" cm="1">
        <f t="array" aca="1" ref="AR998" ca="1">IFERROR(INDEX(General!S$33:S$34,$AB998)
*AK998,0)</f>
        <v>0</v>
      </c>
      <c r="AS998" s="155">
        <f t="shared" ca="1" si="702"/>
        <v>0</v>
      </c>
      <c r="AT998" s="165"/>
      <c r="AU998" s="215">
        <f ca="1">IF($AE998=FALSE,AN998*Overheads!$R$24*$V998,
IFERROR(Overheads!$O$49*$V998*AN998,0)
+IFERROR(Overheads!Q$59*$V998*(AN998/Overheads!Q$68),0))</f>
        <v>0</v>
      </c>
      <c r="AV998" s="215">
        <f ca="1">IF($AE998=FALSE,AO998*Overheads!$R$24*$V998,
IFERROR(Overheads!$O$49*$V998*AO998,0)
+IFERROR(Overheads!R$59*$V998*(AO998/Overheads!R$68),0))</f>
        <v>0</v>
      </c>
      <c r="AW998" s="215">
        <f ca="1">IF($AE998=FALSE,AP998*Overheads!$R$24*$V998,
IFERROR(Overheads!$O$49*$V998*AP998,0)
+IFERROR(Overheads!S$59*$V998*(AP998/Overheads!S$68),0))</f>
        <v>0</v>
      </c>
      <c r="AX998" s="215">
        <f ca="1">IF($AE998=FALSE,AQ998*Overheads!$R$24*$V998,
IFERROR(Overheads!$O$49*$V998*AQ998,0)
+IFERROR(Overheads!T$59*$V998*(AQ998/Overheads!T$68),0))</f>
        <v>0</v>
      </c>
      <c r="AY998" s="215">
        <f ca="1">IF($AE998=FALSE,AR998*Overheads!$R$24*$V998,
IFERROR(Overheads!$O$49*$V998*AR998,0)
+IFERROR(Overheads!U$59*$V998*(AR998/Overheads!U$68),0))</f>
        <v>0</v>
      </c>
      <c r="AZ998" s="155">
        <f t="shared" ca="1" si="703"/>
        <v>0</v>
      </c>
      <c r="BA998" s="165"/>
      <c r="BB998" s="215">
        <f ca="1">IF($AE998=FALSE,AN998*Overheads!$S$25,
IFERROR(Overheads!$O$50*AN998,0)
+IFERROR(Overheads!Q$60*(AN998/Overheads!Q$66),0))</f>
        <v>0</v>
      </c>
      <c r="BC998" s="215">
        <f ca="1">IF($AE998=FALSE,AO998*Overheads!$S$25,
IFERROR(Overheads!$O$50*AO998,0)
+IFERROR(Overheads!R$60*(AO998/Overheads!R$66),0))</f>
        <v>0</v>
      </c>
      <c r="BD998" s="215">
        <f ca="1">IF($AE998=FALSE,AP998*Overheads!$S$25,
IFERROR(Overheads!$O$50*AP998,0)
+IFERROR(Overheads!S$60*(AP998/Overheads!S$66),0))</f>
        <v>0</v>
      </c>
      <c r="BE998" s="215">
        <f ca="1">IF($AE998=FALSE,AQ998*Overheads!$S$25,
IFERROR(Overheads!$O$50*AQ998,0)
+IFERROR(Overheads!T$60*(AQ998/Overheads!T$66),0))</f>
        <v>0</v>
      </c>
      <c r="BF998" s="215">
        <f ca="1">IF($AE998=FALSE,AR998*Overheads!$S$25,
IFERROR(Overheads!$O$50*AR998,0)
+IFERROR(Overheads!U$60*(AR998/Overheads!U$66),0))</f>
        <v>0</v>
      </c>
      <c r="BG998" s="155">
        <f t="shared" ca="1" si="704"/>
        <v>0</v>
      </c>
      <c r="BH998" s="165"/>
      <c r="BI998" s="215">
        <f t="shared" ca="1" si="705"/>
        <v>0</v>
      </c>
      <c r="BJ998" s="215">
        <f t="shared" ca="1" si="671"/>
        <v>0</v>
      </c>
      <c r="BK998" s="215">
        <f t="shared" ca="1" si="672"/>
        <v>0</v>
      </c>
      <c r="BL998" s="215">
        <f t="shared" ca="1" si="673"/>
        <v>0</v>
      </c>
      <c r="BM998" s="215">
        <f t="shared" ca="1" si="674"/>
        <v>0</v>
      </c>
      <c r="BN998" s="155">
        <f t="shared" ca="1" si="706"/>
        <v>0</v>
      </c>
      <c r="BO998" s="165"/>
      <c r="BP998" s="187" cm="1">
        <f t="array" ref="BP998">IFERROR(IF($X998=$X997,BP997,INDEX(Forecast_Capex_Input!AC$12:AC$286,$X998)),0)</f>
        <v>0</v>
      </c>
      <c r="BQ998" s="187" cm="1">
        <f t="array" ref="BQ998">IFERROR(IF($X998=$X997,BQ997,INDEX(Forecast_Capex_Input!AD$12:AD$286,$X998)),0)</f>
        <v>0</v>
      </c>
      <c r="BR998" s="187" cm="1">
        <f t="array" ref="BR998">IFERROR(IF($X998=$X997,BR997,INDEX(Forecast_Capex_Input!AE$12:AE$286,$X998)),0)</f>
        <v>0</v>
      </c>
      <c r="BS998" s="187" cm="1">
        <f t="array" ref="BS998">IFERROR(IF($X998=$X997,BS997,INDEX(Forecast_Capex_Input!AF$12:AF$286,$X998)),0)</f>
        <v>0</v>
      </c>
      <c r="BT998" s="187" cm="1">
        <f t="array" ref="BT998">IFERROR(IF($X998=$X997,BT997,INDEX(Forecast_Capex_Input!AG$12:AG$286,$X998)),0)</f>
        <v>0</v>
      </c>
      <c r="BU998" s="165"/>
      <c r="BV998" s="215">
        <f t="shared" si="675"/>
        <v>0</v>
      </c>
      <c r="BW998" s="215">
        <f t="shared" si="676"/>
        <v>0</v>
      </c>
      <c r="BX998" s="215">
        <f t="shared" si="677"/>
        <v>0</v>
      </c>
      <c r="BY998" s="215">
        <f t="shared" si="678"/>
        <v>0</v>
      </c>
      <c r="BZ998" s="215">
        <f t="shared" si="679"/>
        <v>0</v>
      </c>
      <c r="CA998" s="155">
        <f t="shared" si="707"/>
        <v>0</v>
      </c>
      <c r="CB998" s="165"/>
      <c r="CC998" s="215">
        <f t="shared" si="680"/>
        <v>0</v>
      </c>
      <c r="CD998" s="215">
        <f t="shared" si="681"/>
        <v>0</v>
      </c>
      <c r="CE998" s="215">
        <f t="shared" si="682"/>
        <v>0</v>
      </c>
      <c r="CF998" s="215">
        <f t="shared" si="683"/>
        <v>0</v>
      </c>
      <c r="CG998" s="215">
        <f t="shared" si="684"/>
        <v>0</v>
      </c>
      <c r="CH998" s="155">
        <f t="shared" si="708"/>
        <v>0</v>
      </c>
      <c r="CI998" s="165"/>
      <c r="CJ998" s="215">
        <f t="shared" si="685"/>
        <v>0</v>
      </c>
      <c r="CK998" s="215">
        <f t="shared" si="686"/>
        <v>0</v>
      </c>
      <c r="CL998" s="215">
        <f t="shared" si="687"/>
        <v>0</v>
      </c>
      <c r="CM998" s="215">
        <f t="shared" si="688"/>
        <v>0</v>
      </c>
      <c r="CN998" s="215">
        <f t="shared" si="689"/>
        <v>0</v>
      </c>
      <c r="CO998" s="155">
        <f t="shared" si="709"/>
        <v>0</v>
      </c>
      <c r="CP998" s="165"/>
      <c r="CQ998" s="223">
        <f t="shared" si="690"/>
        <v>0</v>
      </c>
      <c r="CR998" s="223">
        <f t="shared" si="691"/>
        <v>0</v>
      </c>
      <c r="CS998" s="223">
        <f t="shared" si="692"/>
        <v>0</v>
      </c>
      <c r="CT998" s="223">
        <f t="shared" si="693"/>
        <v>0</v>
      </c>
      <c r="CU998" s="223">
        <f t="shared" si="694"/>
        <v>0</v>
      </c>
      <c r="CV998" s="155">
        <f t="shared" si="710"/>
        <v>0</v>
      </c>
      <c r="CW998" s="165"/>
      <c r="CX998" s="215">
        <f t="shared" si="711"/>
        <v>0</v>
      </c>
      <c r="CY998" s="215">
        <f t="shared" si="695"/>
        <v>0</v>
      </c>
      <c r="CZ998" s="215">
        <f t="shared" si="696"/>
        <v>0</v>
      </c>
      <c r="DA998" s="215">
        <f t="shared" si="697"/>
        <v>0</v>
      </c>
      <c r="DB998" s="215">
        <f t="shared" si="698"/>
        <v>0</v>
      </c>
      <c r="DC998" s="155">
        <f t="shared" si="712"/>
        <v>0</v>
      </c>
      <c r="DD998" s="165"/>
      <c r="DE998" s="188" t="b" cm="1">
        <f t="array" aca="1" ref="DE998" ca="1">OR($G998=Forecast_Capex_Input!$BF$8:$BF$10)</f>
        <v>0</v>
      </c>
      <c r="DF998" s="188" cm="1">
        <f t="array" aca="1" ref="DF998" ca="1">IFERROR(INDEX(Forecast_Capex_Input!BG$12:BG$286,$X998)
*(INDEX(Forecast_Capex_Input!$H$12:$H$286,$X998)=Repex),0)
*$DE998</f>
        <v>0</v>
      </c>
      <c r="DG998" s="188" cm="1">
        <f t="array" aca="1" ref="DG998" ca="1">IFERROR(INDEX(Forecast_Capex_Input!BH$12:BH$286,$X998)
*(INDEX(Forecast_Capex_Input!$H$12:$H$286,$X998)=Repex),0)
*$DE998</f>
        <v>0</v>
      </c>
      <c r="DH998" s="188" cm="1">
        <f t="array" aca="1" ref="DH998" ca="1">IFERROR(INDEX(Forecast_Capex_Input!BI$12:BI$286,$X998)
*(INDEX(Forecast_Capex_Input!$H$12:$H$286,$X998)=Repex),0)
*$DE998</f>
        <v>0</v>
      </c>
      <c r="DI998" s="188" cm="1">
        <f t="array" aca="1" ref="DI998" ca="1">IFERROR(INDEX(Forecast_Capex_Input!BJ$12:BJ$286,$X998)
*(INDEX(Forecast_Capex_Input!$H$12:$H$286,$X998)=Repex),0)
*$DE998</f>
        <v>0</v>
      </c>
      <c r="DJ998" s="188" cm="1">
        <f t="array" aca="1" ref="DJ998" ca="1">IFERROR(INDEX(Forecast_Capex_Input!BK$12:BK$286,$X998)
*(INDEX(Forecast_Capex_Input!$H$12:$H$286,$X998)=Repex),0)
*$DE998</f>
        <v>0</v>
      </c>
      <c r="DK998" s="188" cm="1">
        <f t="array" aca="1" ref="DK998" ca="1">IFERROR(INDEX(Forecast_Capex_Input!BL$12:BL$286,$X998)
*(INDEX(Forecast_Capex_Input!$H$12:$H$286,$X998)=Repex),0)
*$DE998</f>
        <v>0</v>
      </c>
      <c r="DL998" s="165"/>
      <c r="DM998" s="188" t="b" cm="1">
        <f t="array" aca="1" ref="DM998" ca="1">OR($G998=Forecast_Capex_Input!$BN$8:$BN$9)</f>
        <v>0</v>
      </c>
      <c r="DN998" s="188" cm="1">
        <f t="array" aca="1" ref="DN998" ca="1">IFERROR(INDEX(Forecast_Capex_Input!BO$12:BO$286,$X998)
*(INDEX(Forecast_Capex_Input!$H$12:$H$286,$X998)=Repex),0)
*$DM998</f>
        <v>0</v>
      </c>
      <c r="DO998" s="188" cm="1">
        <f t="array" aca="1" ref="DO998" ca="1">IFERROR(INDEX(Forecast_Capex_Input!BP$12:BP$286,$X998)
*(INDEX(Forecast_Capex_Input!$H$12:$H$286,$X998)=Repex),0)
*$DM998</f>
        <v>0</v>
      </c>
      <c r="DP998" s="188" cm="1">
        <f t="array" aca="1" ref="DP998" ca="1">IFERROR(INDEX(Forecast_Capex_Input!BQ$12:BQ$286,$X998)
*(INDEX(Forecast_Capex_Input!$H$12:$H$286,$X998)=Repex),0)
*$DM998</f>
        <v>0</v>
      </c>
      <c r="DQ998" s="188" cm="1">
        <f t="array" aca="1" ref="DQ998" ca="1">IFERROR(INDEX(Forecast_Capex_Input!BR$12:BR$286,$X998)
*(INDEX(Forecast_Capex_Input!$H$12:$H$286,$X998)=Repex),0)
*$DM998</f>
        <v>0</v>
      </c>
      <c r="DR998" s="188" cm="1">
        <f t="array" aca="1" ref="DR998" ca="1">IFERROR(INDEX(Forecast_Capex_Input!BS$12:BS$286,$X998)
*(INDEX(Forecast_Capex_Input!$H$12:$H$286,$X998)=Repex),0)
*$DM998</f>
        <v>0</v>
      </c>
      <c r="DS998" s="165"/>
      <c r="DT998" s="188" t="b" cm="1">
        <f t="array" aca="1" ref="DT998" ca="1">OR($G998=Forecast_Capex_Input!$BU$8:$BU$10)</f>
        <v>0</v>
      </c>
      <c r="DU998" s="188" cm="1">
        <f t="array" aca="1" ref="DU998" ca="1">IFERROR(INDEX(Forecast_Capex_Input!BV$12:BV$286,$X998)
*(INDEX(Forecast_Capex_Input!$H$12:$H$286,$X998)=Repex),0)
*$DT998</f>
        <v>0</v>
      </c>
      <c r="DV998" s="188" cm="1">
        <f t="array" aca="1" ref="DV998" ca="1">IFERROR(INDEX(Forecast_Capex_Input!BW$12:BW$286,$X998)
*(INDEX(Forecast_Capex_Input!$H$12:$H$286,$X998)=Repex),0)
*$DT998</f>
        <v>0</v>
      </c>
      <c r="DW998" s="188" cm="1">
        <f t="array" aca="1" ref="DW998" ca="1">IFERROR(INDEX(Forecast_Capex_Input!BX$12:BX$286,$X998)
*(INDEX(Forecast_Capex_Input!$H$12:$H$286,$X998)=Repex),0)
*$DT998</f>
        <v>0</v>
      </c>
      <c r="DX998" s="188" cm="1">
        <f t="array" aca="1" ref="DX998" ca="1">IFERROR(INDEX(Forecast_Capex_Input!BY$12:BY$286,$X998)
*(INDEX(Forecast_Capex_Input!$H$12:$H$286,$X998)=Repex),0)
*$DT998</f>
        <v>0</v>
      </c>
      <c r="DY998" s="188" cm="1">
        <f t="array" aca="1" ref="DY998" ca="1">IFERROR(INDEX(Forecast_Capex_Input!BZ$12:BZ$286,$X998)
*(INDEX(Forecast_Capex_Input!$H$12:$H$286,$X998)=Repex),0)
*$DT998</f>
        <v>0</v>
      </c>
      <c r="DZ998" s="188" cm="1">
        <f t="array" aca="1" ref="DZ998" ca="1">IFERROR(INDEX(Forecast_Capex_Input!CA$12:CA$286,$X998)
*(INDEX(Forecast_Capex_Input!$H$12:$H$286,$X998)=Repex),0)
*$DT998</f>
        <v>0</v>
      </c>
      <c r="EA998" s="188" cm="1">
        <f t="array" aca="1" ref="EA998" ca="1">IFERROR(INDEX(Forecast_Capex_Input!CB$12:CB$286,$X998)
*(INDEX(Forecast_Capex_Input!$H$12:$H$286,$X998)=Repex),0)
*$DT998</f>
        <v>0</v>
      </c>
      <c r="EB998" s="188" cm="1">
        <f t="array" aca="1" ref="EB998" ca="1">IFERROR(INDEX(Forecast_Capex_Input!CC$12:CC$286,$X998)
*(INDEX(Forecast_Capex_Input!$H$12:$H$286,$X998)=Repex),0)
*$DT998</f>
        <v>0</v>
      </c>
      <c r="EC998" s="165"/>
      <c r="ED998" s="226" t="str">
        <f t="shared" si="699"/>
        <v>N/A</v>
      </c>
      <c r="EE998" s="174" t="s">
        <v>15</v>
      </c>
    </row>
    <row r="999" spans="3:135" x14ac:dyDescent="0.2">
      <c r="C999" s="174">
        <f t="shared" si="700"/>
        <v>989</v>
      </c>
      <c r="D999" s="167" t="str" cm="1">
        <f t="array" ref="D999">IFERROR(INDEX(Forecast_Capex_Input!$D$12:$D$286,$X999),NA)</f>
        <v>N/A</v>
      </c>
      <c r="E999" s="172" t="str" cm="1">
        <f t="array" ref="E999">IF($X999=NA,NA,INDEX(Forecast_Capex_Input!$E$12:$E$286,$X999))</f>
        <v>N/A</v>
      </c>
      <c r="F999" s="167" t="str" cm="1">
        <f t="array" aca="1" ref="F999" ca="1">IFERROR(INDEX(General!$E$25:$E$26,$Y999),NA)</f>
        <v>N/A</v>
      </c>
      <c r="G999" s="167" t="str" cm="1">
        <f t="array" aca="1" ref="G999" ca="1">IFERROR(INDEX(Forecast_Capex_Input!$AI$11:$BB$11,$AA999),NA)</f>
        <v>N/A</v>
      </c>
      <c r="H999" s="189" t="str" cm="1">
        <f t="array" aca="1" ref="H999" ca="1">IFERROR(INDEX(Forecast_Capex_Input!$AI$12:$BB$286,$X999,$AA999),NA)</f>
        <v>N/A</v>
      </c>
      <c r="I999" s="199" t="str" cm="1">
        <f t="array" ref="I999">IFERROR(INDEX(Forecast_Capex_Input!$F$12:$F$286,$X999),NA)</f>
        <v>N/A</v>
      </c>
      <c r="J999" s="199" t="str" cm="1">
        <f t="array" ref="J999">IFERROR(INDEX(Forecast_Capex_Input!G$12:G$286,$X999),NA)</f>
        <v>N/A</v>
      </c>
      <c r="K999" s="199" t="str" cm="1">
        <f t="array" ref="K999">IFERROR(INDEX(Forecast_Capex_Input!H$12:H$286,$X999),NA)</f>
        <v>N/A</v>
      </c>
      <c r="L999" s="199" t="str" cm="1">
        <f t="array" ref="L999">IFERROR(INDEX(Forecast_Capex_Input!I$12:I$286,$X999),NA)</f>
        <v>N/A</v>
      </c>
      <c r="M999" s="199" t="str" cm="1">
        <f t="array" ref="M999">IFERROR(INDEX(Forecast_Capex_Input!J$12:J$286,$X999),NA)</f>
        <v>N/A</v>
      </c>
      <c r="N999" s="199" t="str" cm="1">
        <f t="array" ref="N999">IFERROR(INDEX(Forecast_Capex_Input!K$12:K$286,$X999),NA)</f>
        <v>N/A</v>
      </c>
      <c r="O999" s="199" t="str" cm="1">
        <f t="array" ref="O999">IFERROR(INDEX(Forecast_Capex_Input!L$12:L$286,$X999),NA)</f>
        <v>N/A</v>
      </c>
      <c r="P999" s="199" t="str" cm="1">
        <f t="array" ref="P999">IFERROR(INDEX(Forecast_Capex_Input!M$12:M$286,$X999),NA)</f>
        <v>N/A</v>
      </c>
      <c r="Q999" s="172" t="str" cm="1">
        <f t="array" ref="Q999">IFERROR(INDEX(Forecast_Capex_Input!N$12:N$286,$X999),NA)</f>
        <v>N/A</v>
      </c>
      <c r="R999" s="265" cm="1">
        <f t="array" ref="R999">IFERROR(INDEX(Forecast_Capex_Input!O$12:O$286,$X999),0)</f>
        <v>0</v>
      </c>
      <c r="S999" s="172" cm="1">
        <f t="array" ref="S999">IFERROR(INDEX(Forecast_Capex_Input!P$12:P$286,$X999),0)</f>
        <v>0</v>
      </c>
      <c r="T999" s="199" t="str" cm="1">
        <f t="array" aca="1" ref="T999" ca="1">IFERROR(INDEX(General!$K$84:$K$103,$AA999),NA)</f>
        <v>N/A</v>
      </c>
      <c r="U999" s="188" cm="1">
        <f t="array" aca="1" ref="U999" ca="1">IFERROR(
IF($F999=General!$E$25,INDEX(Forecast_Capex_Input!S$12:S$286,$X999),
INDEX(Forecast_Capex_Input!T$12:T$286,$X999)),0)</f>
        <v>0</v>
      </c>
      <c r="V999" s="222" t="b">
        <f>IFERROR(INDEX(Overheads!$T$19:$T$26,MATCH($I999,Overheads!$E$19:$E$26,0)),FALSE)</f>
        <v>0</v>
      </c>
      <c r="W999" s="165"/>
      <c r="X999" s="174" t="str">
        <f>IFERROR(
IF(MATCH($C999,Forecast_Capex_Input!$CI$12:$CI$286,1)+1&gt;MAX(Forecast_Capex_Input!$C$12:$C$286),NA,
MATCH($C999,Forecast_Capex_Input!$CI$12:$CI$286,1)+1),1)</f>
        <v>N/A</v>
      </c>
      <c r="Y999" s="174" t="str" cm="1">
        <f t="array" aca="1" ref="Y999" ca="1">IFERROR(
IF(X998&lt;&gt;X999,1,
IF(COUNTIF(OFFSET(Y998,0,0,-INDEX(Forecast_Capex_Input!$CG$12:$CG$286,$X999)),Y998)=INDEX(Forecast_Capex_Input!$CG$12:$CG$286,$X999),Y998+1,Y998)),NA)</f>
        <v>N/A</v>
      </c>
      <c r="Z999" s="174" t="str" cm="1">
        <f t="array" ref="Z999">IFERROR($C999-IF($X999=1,1,INDEX(Forecast_Capex_Input!$CI$12:$CI$286,$X999-1))+1,NA)</f>
        <v>N/A</v>
      </c>
      <c r="AA999" s="174" t="str" cm="1">
        <f t="array" aca="1" ref="AA999" ca="1">IFERROR(IF(Y999=1,
INDEX(Forecast_Capex_Input!$AI$10:$BB$10,SMALL(IF(INDEX(Forecast_Capex_Input!$AI$12:$BB$286,$X999,0)&gt;0,COLUMN(Forecast_Capex_Input!$AI$10:$BB$10)-COLUMN(Forecast_Capex_Input!$AI$12)+1),ROWS(OFFSET(AA998,0,0,-$Z999)))),
OFFSET(AA998,-INDEX(Forecast_Capex_Input!$CG$12:$CG$286,$X999)+1,0)),NA)</f>
        <v>N/A</v>
      </c>
      <c r="AB999" s="174" t="str">
        <f t="shared" ca="1" si="669"/>
        <v>N/A</v>
      </c>
      <c r="AC999" s="222" t="b">
        <f t="shared" si="701"/>
        <v>0</v>
      </c>
      <c r="AD999" s="220" t="b">
        <v>0</v>
      </c>
      <c r="AE999" s="222" t="b">
        <f t="shared" si="670"/>
        <v>1</v>
      </c>
      <c r="AF999" s="165"/>
      <c r="AG999" s="215">
        <v>0</v>
      </c>
      <c r="AH999" s="215">
        <v>0</v>
      </c>
      <c r="AI999" s="215">
        <v>0</v>
      </c>
      <c r="AJ999" s="215">
        <v>0</v>
      </c>
      <c r="AK999" s="215">
        <v>0</v>
      </c>
      <c r="AL999" s="155">
        <v>0</v>
      </c>
      <c r="AM999" s="165"/>
      <c r="AN999" s="215" cm="1">
        <f t="array" aca="1" ref="AN999" ca="1">IFERROR(INDEX(General!O$33:O$34,$AB999)
*AG999,0)</f>
        <v>0</v>
      </c>
      <c r="AO999" s="215" cm="1">
        <f t="array" aca="1" ref="AO999" ca="1">IFERROR(INDEX(General!P$33:P$34,$AB999)
*AH999,0)</f>
        <v>0</v>
      </c>
      <c r="AP999" s="215" cm="1">
        <f t="array" aca="1" ref="AP999" ca="1">IFERROR(INDEX(General!Q$33:Q$34,$AB999)
*AI999,0)</f>
        <v>0</v>
      </c>
      <c r="AQ999" s="215" cm="1">
        <f t="array" aca="1" ref="AQ999" ca="1">IFERROR(INDEX(General!R$33:R$34,$AB999)
*AJ999,0)</f>
        <v>0</v>
      </c>
      <c r="AR999" s="215" cm="1">
        <f t="array" aca="1" ref="AR999" ca="1">IFERROR(INDEX(General!S$33:S$34,$AB999)
*AK999,0)</f>
        <v>0</v>
      </c>
      <c r="AS999" s="155">
        <f t="shared" ca="1" si="702"/>
        <v>0</v>
      </c>
      <c r="AT999" s="165"/>
      <c r="AU999" s="215">
        <f ca="1">IF($AE999=FALSE,AN999*Overheads!$R$24*$V999,
IFERROR(Overheads!$O$49*$V999*AN999,0)
+IFERROR(Overheads!Q$59*$V999*(AN999/Overheads!Q$68),0))</f>
        <v>0</v>
      </c>
      <c r="AV999" s="215">
        <f ca="1">IF($AE999=FALSE,AO999*Overheads!$R$24*$V999,
IFERROR(Overheads!$O$49*$V999*AO999,0)
+IFERROR(Overheads!R$59*$V999*(AO999/Overheads!R$68),0))</f>
        <v>0</v>
      </c>
      <c r="AW999" s="215">
        <f ca="1">IF($AE999=FALSE,AP999*Overheads!$R$24*$V999,
IFERROR(Overheads!$O$49*$V999*AP999,0)
+IFERROR(Overheads!S$59*$V999*(AP999/Overheads!S$68),0))</f>
        <v>0</v>
      </c>
      <c r="AX999" s="215">
        <f ca="1">IF($AE999=FALSE,AQ999*Overheads!$R$24*$V999,
IFERROR(Overheads!$O$49*$V999*AQ999,0)
+IFERROR(Overheads!T$59*$V999*(AQ999/Overheads!T$68),0))</f>
        <v>0</v>
      </c>
      <c r="AY999" s="215">
        <f ca="1">IF($AE999=FALSE,AR999*Overheads!$R$24*$V999,
IFERROR(Overheads!$O$49*$V999*AR999,0)
+IFERROR(Overheads!U$59*$V999*(AR999/Overheads!U$68),0))</f>
        <v>0</v>
      </c>
      <c r="AZ999" s="155">
        <f t="shared" ca="1" si="703"/>
        <v>0</v>
      </c>
      <c r="BA999" s="165"/>
      <c r="BB999" s="215">
        <f ca="1">IF($AE999=FALSE,AN999*Overheads!$S$25,
IFERROR(Overheads!$O$50*AN999,0)
+IFERROR(Overheads!Q$60*(AN999/Overheads!Q$66),0))</f>
        <v>0</v>
      </c>
      <c r="BC999" s="215">
        <f ca="1">IF($AE999=FALSE,AO999*Overheads!$S$25,
IFERROR(Overheads!$O$50*AO999,0)
+IFERROR(Overheads!R$60*(AO999/Overheads!R$66),0))</f>
        <v>0</v>
      </c>
      <c r="BD999" s="215">
        <f ca="1">IF($AE999=FALSE,AP999*Overheads!$S$25,
IFERROR(Overheads!$O$50*AP999,0)
+IFERROR(Overheads!S$60*(AP999/Overheads!S$66),0))</f>
        <v>0</v>
      </c>
      <c r="BE999" s="215">
        <f ca="1">IF($AE999=FALSE,AQ999*Overheads!$S$25,
IFERROR(Overheads!$O$50*AQ999,0)
+IFERROR(Overheads!T$60*(AQ999/Overheads!T$66),0))</f>
        <v>0</v>
      </c>
      <c r="BF999" s="215">
        <f ca="1">IF($AE999=FALSE,AR999*Overheads!$S$25,
IFERROR(Overheads!$O$50*AR999,0)
+IFERROR(Overheads!U$60*(AR999/Overheads!U$66),0))</f>
        <v>0</v>
      </c>
      <c r="BG999" s="155">
        <f t="shared" ca="1" si="704"/>
        <v>0</v>
      </c>
      <c r="BH999" s="165"/>
      <c r="BI999" s="215">
        <f t="shared" ca="1" si="705"/>
        <v>0</v>
      </c>
      <c r="BJ999" s="215">
        <f t="shared" ca="1" si="671"/>
        <v>0</v>
      </c>
      <c r="BK999" s="215">
        <f t="shared" ca="1" si="672"/>
        <v>0</v>
      </c>
      <c r="BL999" s="215">
        <f t="shared" ca="1" si="673"/>
        <v>0</v>
      </c>
      <c r="BM999" s="215">
        <f t="shared" ca="1" si="674"/>
        <v>0</v>
      </c>
      <c r="BN999" s="155">
        <f t="shared" ca="1" si="706"/>
        <v>0</v>
      </c>
      <c r="BO999" s="165"/>
      <c r="BP999" s="187" cm="1">
        <f t="array" ref="BP999">IFERROR(IF($X999=$X998,BP998,INDEX(Forecast_Capex_Input!AC$12:AC$286,$X999)),0)</f>
        <v>0</v>
      </c>
      <c r="BQ999" s="187" cm="1">
        <f t="array" ref="BQ999">IFERROR(IF($X999=$X998,BQ998,INDEX(Forecast_Capex_Input!AD$12:AD$286,$X999)),0)</f>
        <v>0</v>
      </c>
      <c r="BR999" s="187" cm="1">
        <f t="array" ref="BR999">IFERROR(IF($X999=$X998,BR998,INDEX(Forecast_Capex_Input!AE$12:AE$286,$X999)),0)</f>
        <v>0</v>
      </c>
      <c r="BS999" s="187" cm="1">
        <f t="array" ref="BS999">IFERROR(IF($X999=$X998,BS998,INDEX(Forecast_Capex_Input!AF$12:AF$286,$X999)),0)</f>
        <v>0</v>
      </c>
      <c r="BT999" s="187" cm="1">
        <f t="array" ref="BT999">IFERROR(IF($X999=$X998,BT998,INDEX(Forecast_Capex_Input!AG$12:AG$286,$X999)),0)</f>
        <v>0</v>
      </c>
      <c r="BU999" s="165"/>
      <c r="BV999" s="215">
        <f t="shared" si="675"/>
        <v>0</v>
      </c>
      <c r="BW999" s="215">
        <f t="shared" si="676"/>
        <v>0</v>
      </c>
      <c r="BX999" s="215">
        <f t="shared" si="677"/>
        <v>0</v>
      </c>
      <c r="BY999" s="215">
        <f t="shared" si="678"/>
        <v>0</v>
      </c>
      <c r="BZ999" s="215">
        <f t="shared" si="679"/>
        <v>0</v>
      </c>
      <c r="CA999" s="155">
        <f t="shared" si="707"/>
        <v>0</v>
      </c>
      <c r="CB999" s="165"/>
      <c r="CC999" s="215">
        <f t="shared" si="680"/>
        <v>0</v>
      </c>
      <c r="CD999" s="215">
        <f t="shared" si="681"/>
        <v>0</v>
      </c>
      <c r="CE999" s="215">
        <f t="shared" si="682"/>
        <v>0</v>
      </c>
      <c r="CF999" s="215">
        <f t="shared" si="683"/>
        <v>0</v>
      </c>
      <c r="CG999" s="215">
        <f t="shared" si="684"/>
        <v>0</v>
      </c>
      <c r="CH999" s="155">
        <f t="shared" si="708"/>
        <v>0</v>
      </c>
      <c r="CI999" s="165"/>
      <c r="CJ999" s="215">
        <f t="shared" si="685"/>
        <v>0</v>
      </c>
      <c r="CK999" s="215">
        <f t="shared" si="686"/>
        <v>0</v>
      </c>
      <c r="CL999" s="215">
        <f t="shared" si="687"/>
        <v>0</v>
      </c>
      <c r="CM999" s="215">
        <f t="shared" si="688"/>
        <v>0</v>
      </c>
      <c r="CN999" s="215">
        <f t="shared" si="689"/>
        <v>0</v>
      </c>
      <c r="CO999" s="155">
        <f t="shared" si="709"/>
        <v>0</v>
      </c>
      <c r="CP999" s="165"/>
      <c r="CQ999" s="223">
        <f t="shared" si="690"/>
        <v>0</v>
      </c>
      <c r="CR999" s="223">
        <f t="shared" si="691"/>
        <v>0</v>
      </c>
      <c r="CS999" s="223">
        <f t="shared" si="692"/>
        <v>0</v>
      </c>
      <c r="CT999" s="223">
        <f t="shared" si="693"/>
        <v>0</v>
      </c>
      <c r="CU999" s="223">
        <f t="shared" si="694"/>
        <v>0</v>
      </c>
      <c r="CV999" s="155">
        <f t="shared" si="710"/>
        <v>0</v>
      </c>
      <c r="CW999" s="165"/>
      <c r="CX999" s="215">
        <f t="shared" si="711"/>
        <v>0</v>
      </c>
      <c r="CY999" s="215">
        <f t="shared" si="695"/>
        <v>0</v>
      </c>
      <c r="CZ999" s="215">
        <f t="shared" si="696"/>
        <v>0</v>
      </c>
      <c r="DA999" s="215">
        <f t="shared" si="697"/>
        <v>0</v>
      </c>
      <c r="DB999" s="215">
        <f t="shared" si="698"/>
        <v>0</v>
      </c>
      <c r="DC999" s="155">
        <f t="shared" si="712"/>
        <v>0</v>
      </c>
      <c r="DD999" s="165"/>
      <c r="DE999" s="188" t="b" cm="1">
        <f t="array" aca="1" ref="DE999" ca="1">OR($G999=Forecast_Capex_Input!$BF$8:$BF$10)</f>
        <v>0</v>
      </c>
      <c r="DF999" s="188" cm="1">
        <f t="array" aca="1" ref="DF999" ca="1">IFERROR(INDEX(Forecast_Capex_Input!BG$12:BG$286,$X999)
*(INDEX(Forecast_Capex_Input!$H$12:$H$286,$X999)=Repex),0)
*$DE999</f>
        <v>0</v>
      </c>
      <c r="DG999" s="188" cm="1">
        <f t="array" aca="1" ref="DG999" ca="1">IFERROR(INDEX(Forecast_Capex_Input!BH$12:BH$286,$X999)
*(INDEX(Forecast_Capex_Input!$H$12:$H$286,$X999)=Repex),0)
*$DE999</f>
        <v>0</v>
      </c>
      <c r="DH999" s="188" cm="1">
        <f t="array" aca="1" ref="DH999" ca="1">IFERROR(INDEX(Forecast_Capex_Input!BI$12:BI$286,$X999)
*(INDEX(Forecast_Capex_Input!$H$12:$H$286,$X999)=Repex),0)
*$DE999</f>
        <v>0</v>
      </c>
      <c r="DI999" s="188" cm="1">
        <f t="array" aca="1" ref="DI999" ca="1">IFERROR(INDEX(Forecast_Capex_Input!BJ$12:BJ$286,$X999)
*(INDEX(Forecast_Capex_Input!$H$12:$H$286,$X999)=Repex),0)
*$DE999</f>
        <v>0</v>
      </c>
      <c r="DJ999" s="188" cm="1">
        <f t="array" aca="1" ref="DJ999" ca="1">IFERROR(INDEX(Forecast_Capex_Input!BK$12:BK$286,$X999)
*(INDEX(Forecast_Capex_Input!$H$12:$H$286,$X999)=Repex),0)
*$DE999</f>
        <v>0</v>
      </c>
      <c r="DK999" s="188" cm="1">
        <f t="array" aca="1" ref="DK999" ca="1">IFERROR(INDEX(Forecast_Capex_Input!BL$12:BL$286,$X999)
*(INDEX(Forecast_Capex_Input!$H$12:$H$286,$X999)=Repex),0)
*$DE999</f>
        <v>0</v>
      </c>
      <c r="DL999" s="165"/>
      <c r="DM999" s="188" t="b" cm="1">
        <f t="array" aca="1" ref="DM999" ca="1">OR($G999=Forecast_Capex_Input!$BN$8:$BN$9)</f>
        <v>0</v>
      </c>
      <c r="DN999" s="188" cm="1">
        <f t="array" aca="1" ref="DN999" ca="1">IFERROR(INDEX(Forecast_Capex_Input!BO$12:BO$286,$X999)
*(INDEX(Forecast_Capex_Input!$H$12:$H$286,$X999)=Repex),0)
*$DM999</f>
        <v>0</v>
      </c>
      <c r="DO999" s="188" cm="1">
        <f t="array" aca="1" ref="DO999" ca="1">IFERROR(INDEX(Forecast_Capex_Input!BP$12:BP$286,$X999)
*(INDEX(Forecast_Capex_Input!$H$12:$H$286,$X999)=Repex),0)
*$DM999</f>
        <v>0</v>
      </c>
      <c r="DP999" s="188" cm="1">
        <f t="array" aca="1" ref="DP999" ca="1">IFERROR(INDEX(Forecast_Capex_Input!BQ$12:BQ$286,$X999)
*(INDEX(Forecast_Capex_Input!$H$12:$H$286,$X999)=Repex),0)
*$DM999</f>
        <v>0</v>
      </c>
      <c r="DQ999" s="188" cm="1">
        <f t="array" aca="1" ref="DQ999" ca="1">IFERROR(INDEX(Forecast_Capex_Input!BR$12:BR$286,$X999)
*(INDEX(Forecast_Capex_Input!$H$12:$H$286,$X999)=Repex),0)
*$DM999</f>
        <v>0</v>
      </c>
      <c r="DR999" s="188" cm="1">
        <f t="array" aca="1" ref="DR999" ca="1">IFERROR(INDEX(Forecast_Capex_Input!BS$12:BS$286,$X999)
*(INDEX(Forecast_Capex_Input!$H$12:$H$286,$X999)=Repex),0)
*$DM999</f>
        <v>0</v>
      </c>
      <c r="DS999" s="165"/>
      <c r="DT999" s="188" t="b" cm="1">
        <f t="array" aca="1" ref="DT999" ca="1">OR($G999=Forecast_Capex_Input!$BU$8:$BU$10)</f>
        <v>0</v>
      </c>
      <c r="DU999" s="188" cm="1">
        <f t="array" aca="1" ref="DU999" ca="1">IFERROR(INDEX(Forecast_Capex_Input!BV$12:BV$286,$X999)
*(INDEX(Forecast_Capex_Input!$H$12:$H$286,$X999)=Repex),0)
*$DT999</f>
        <v>0</v>
      </c>
      <c r="DV999" s="188" cm="1">
        <f t="array" aca="1" ref="DV999" ca="1">IFERROR(INDEX(Forecast_Capex_Input!BW$12:BW$286,$X999)
*(INDEX(Forecast_Capex_Input!$H$12:$H$286,$X999)=Repex),0)
*$DT999</f>
        <v>0</v>
      </c>
      <c r="DW999" s="188" cm="1">
        <f t="array" aca="1" ref="DW999" ca="1">IFERROR(INDEX(Forecast_Capex_Input!BX$12:BX$286,$X999)
*(INDEX(Forecast_Capex_Input!$H$12:$H$286,$X999)=Repex),0)
*$DT999</f>
        <v>0</v>
      </c>
      <c r="DX999" s="188" cm="1">
        <f t="array" aca="1" ref="DX999" ca="1">IFERROR(INDEX(Forecast_Capex_Input!BY$12:BY$286,$X999)
*(INDEX(Forecast_Capex_Input!$H$12:$H$286,$X999)=Repex),0)
*$DT999</f>
        <v>0</v>
      </c>
      <c r="DY999" s="188" cm="1">
        <f t="array" aca="1" ref="DY999" ca="1">IFERROR(INDEX(Forecast_Capex_Input!BZ$12:BZ$286,$X999)
*(INDEX(Forecast_Capex_Input!$H$12:$H$286,$X999)=Repex),0)
*$DT999</f>
        <v>0</v>
      </c>
      <c r="DZ999" s="188" cm="1">
        <f t="array" aca="1" ref="DZ999" ca="1">IFERROR(INDEX(Forecast_Capex_Input!CA$12:CA$286,$X999)
*(INDEX(Forecast_Capex_Input!$H$12:$H$286,$X999)=Repex),0)
*$DT999</f>
        <v>0</v>
      </c>
      <c r="EA999" s="188" cm="1">
        <f t="array" aca="1" ref="EA999" ca="1">IFERROR(INDEX(Forecast_Capex_Input!CB$12:CB$286,$X999)
*(INDEX(Forecast_Capex_Input!$H$12:$H$286,$X999)=Repex),0)
*$DT999</f>
        <v>0</v>
      </c>
      <c r="EB999" s="188" cm="1">
        <f t="array" aca="1" ref="EB999" ca="1">IFERROR(INDEX(Forecast_Capex_Input!CC$12:CC$286,$X999)
*(INDEX(Forecast_Capex_Input!$H$12:$H$286,$X999)=Repex),0)
*$DT999</f>
        <v>0</v>
      </c>
      <c r="EC999" s="165"/>
      <c r="ED999" s="226" t="str">
        <f t="shared" si="699"/>
        <v>N/A</v>
      </c>
      <c r="EE999" s="174" t="s">
        <v>15</v>
      </c>
    </row>
    <row r="1000" spans="3:135" x14ac:dyDescent="0.2">
      <c r="C1000" s="174">
        <f t="shared" si="700"/>
        <v>990</v>
      </c>
      <c r="D1000" s="167" t="str" cm="1">
        <f t="array" ref="D1000">IFERROR(INDEX(Forecast_Capex_Input!$D$12:$D$286,$X1000),NA)</f>
        <v>N/A</v>
      </c>
      <c r="E1000" s="172" t="str" cm="1">
        <f t="array" ref="E1000">IF($X1000=NA,NA,INDEX(Forecast_Capex_Input!$E$12:$E$286,$X1000))</f>
        <v>N/A</v>
      </c>
      <c r="F1000" s="167" t="str" cm="1">
        <f t="array" aca="1" ref="F1000" ca="1">IFERROR(INDEX(General!$E$25:$E$26,$Y1000),NA)</f>
        <v>N/A</v>
      </c>
      <c r="G1000" s="167" t="str" cm="1">
        <f t="array" aca="1" ref="G1000" ca="1">IFERROR(INDEX(Forecast_Capex_Input!$AI$11:$BB$11,$AA1000),NA)</f>
        <v>N/A</v>
      </c>
      <c r="H1000" s="189" t="str" cm="1">
        <f t="array" aca="1" ref="H1000" ca="1">IFERROR(INDEX(Forecast_Capex_Input!$AI$12:$BB$286,$X1000,$AA1000),NA)</f>
        <v>N/A</v>
      </c>
      <c r="I1000" s="199" t="str" cm="1">
        <f t="array" ref="I1000">IFERROR(INDEX(Forecast_Capex_Input!$F$12:$F$286,$X1000),NA)</f>
        <v>N/A</v>
      </c>
      <c r="J1000" s="199" t="str" cm="1">
        <f t="array" ref="J1000">IFERROR(INDEX(Forecast_Capex_Input!G$12:G$286,$X1000),NA)</f>
        <v>N/A</v>
      </c>
      <c r="K1000" s="199" t="str" cm="1">
        <f t="array" ref="K1000">IFERROR(INDEX(Forecast_Capex_Input!H$12:H$286,$X1000),NA)</f>
        <v>N/A</v>
      </c>
      <c r="L1000" s="199" t="str" cm="1">
        <f t="array" ref="L1000">IFERROR(INDEX(Forecast_Capex_Input!I$12:I$286,$X1000),NA)</f>
        <v>N/A</v>
      </c>
      <c r="M1000" s="199" t="str" cm="1">
        <f t="array" ref="M1000">IFERROR(INDEX(Forecast_Capex_Input!J$12:J$286,$X1000),NA)</f>
        <v>N/A</v>
      </c>
      <c r="N1000" s="199" t="str" cm="1">
        <f t="array" ref="N1000">IFERROR(INDEX(Forecast_Capex_Input!K$12:K$286,$X1000),NA)</f>
        <v>N/A</v>
      </c>
      <c r="O1000" s="199" t="str" cm="1">
        <f t="array" ref="O1000">IFERROR(INDEX(Forecast_Capex_Input!L$12:L$286,$X1000),NA)</f>
        <v>N/A</v>
      </c>
      <c r="P1000" s="199" t="str" cm="1">
        <f t="array" ref="P1000">IFERROR(INDEX(Forecast_Capex_Input!M$12:M$286,$X1000),NA)</f>
        <v>N/A</v>
      </c>
      <c r="Q1000" s="172" t="str" cm="1">
        <f t="array" ref="Q1000">IFERROR(INDEX(Forecast_Capex_Input!N$12:N$286,$X1000),NA)</f>
        <v>N/A</v>
      </c>
      <c r="R1000" s="265" cm="1">
        <f t="array" ref="R1000">IFERROR(INDEX(Forecast_Capex_Input!O$12:O$286,$X1000),0)</f>
        <v>0</v>
      </c>
      <c r="S1000" s="172" cm="1">
        <f t="array" ref="S1000">IFERROR(INDEX(Forecast_Capex_Input!P$12:P$286,$X1000),0)</f>
        <v>0</v>
      </c>
      <c r="T1000" s="199" t="str" cm="1">
        <f t="array" aca="1" ref="T1000" ca="1">IFERROR(INDEX(General!$K$84:$K$103,$AA1000),NA)</f>
        <v>N/A</v>
      </c>
      <c r="U1000" s="188" cm="1">
        <f t="array" aca="1" ref="U1000" ca="1">IFERROR(
IF($F1000=General!$E$25,INDEX(Forecast_Capex_Input!S$12:S$286,$X1000),
INDEX(Forecast_Capex_Input!T$12:T$286,$X1000)),0)</f>
        <v>0</v>
      </c>
      <c r="V1000" s="222" t="b">
        <f>IFERROR(INDEX(Overheads!$T$19:$T$26,MATCH($I1000,Overheads!$E$19:$E$26,0)),FALSE)</f>
        <v>0</v>
      </c>
      <c r="W1000" s="165"/>
      <c r="X1000" s="174" t="str">
        <f>IFERROR(
IF(MATCH($C1000,Forecast_Capex_Input!$CI$12:$CI$286,1)+1&gt;MAX(Forecast_Capex_Input!$C$12:$C$286),NA,
MATCH($C1000,Forecast_Capex_Input!$CI$12:$CI$286,1)+1),1)</f>
        <v>N/A</v>
      </c>
      <c r="Y1000" s="174" t="str" cm="1">
        <f t="array" aca="1" ref="Y1000" ca="1">IFERROR(
IF(X999&lt;&gt;X1000,1,
IF(COUNTIF(OFFSET(Y999,0,0,-INDEX(Forecast_Capex_Input!$CG$12:$CG$286,$X1000)),Y999)=INDEX(Forecast_Capex_Input!$CG$12:$CG$286,$X1000),Y999+1,Y999)),NA)</f>
        <v>N/A</v>
      </c>
      <c r="Z1000" s="174" t="str" cm="1">
        <f t="array" ref="Z1000">IFERROR($C1000-IF($X1000=1,1,INDEX(Forecast_Capex_Input!$CI$12:$CI$286,$X1000-1))+1,NA)</f>
        <v>N/A</v>
      </c>
      <c r="AA1000" s="174" t="str" cm="1">
        <f t="array" aca="1" ref="AA1000" ca="1">IFERROR(IF(Y1000=1,
INDEX(Forecast_Capex_Input!$AI$10:$BB$10,SMALL(IF(INDEX(Forecast_Capex_Input!$AI$12:$BB$286,$X1000,0)&gt;0,COLUMN(Forecast_Capex_Input!$AI$10:$BB$10)-COLUMN(Forecast_Capex_Input!$AI$12)+1),ROWS(OFFSET(AA999,0,0,-$Z1000)))),
OFFSET(AA999,-INDEX(Forecast_Capex_Input!$CG$12:$CG$286,$X1000)+1,0)),NA)</f>
        <v>N/A</v>
      </c>
      <c r="AB1000" s="174" t="str">
        <f t="shared" ca="1" si="669"/>
        <v>N/A</v>
      </c>
      <c r="AC1000" s="222" t="b">
        <f t="shared" si="701"/>
        <v>0</v>
      </c>
      <c r="AD1000" s="220" t="b">
        <v>0</v>
      </c>
      <c r="AE1000" s="222" t="b">
        <f t="shared" si="670"/>
        <v>1</v>
      </c>
      <c r="AF1000" s="165"/>
      <c r="AG1000" s="215">
        <v>0</v>
      </c>
      <c r="AH1000" s="215">
        <v>0</v>
      </c>
      <c r="AI1000" s="215">
        <v>0</v>
      </c>
      <c r="AJ1000" s="215">
        <v>0</v>
      </c>
      <c r="AK1000" s="215">
        <v>0</v>
      </c>
      <c r="AL1000" s="155">
        <v>0</v>
      </c>
      <c r="AM1000" s="165"/>
      <c r="AN1000" s="215" cm="1">
        <f t="array" aca="1" ref="AN1000" ca="1">IFERROR(INDEX(General!O$33:O$34,$AB1000)
*AG1000,0)</f>
        <v>0</v>
      </c>
      <c r="AO1000" s="215" cm="1">
        <f t="array" aca="1" ref="AO1000" ca="1">IFERROR(INDEX(General!P$33:P$34,$AB1000)
*AH1000,0)</f>
        <v>0</v>
      </c>
      <c r="AP1000" s="215" cm="1">
        <f t="array" aca="1" ref="AP1000" ca="1">IFERROR(INDEX(General!Q$33:Q$34,$AB1000)
*AI1000,0)</f>
        <v>0</v>
      </c>
      <c r="AQ1000" s="215" cm="1">
        <f t="array" aca="1" ref="AQ1000" ca="1">IFERROR(INDEX(General!R$33:R$34,$AB1000)
*AJ1000,0)</f>
        <v>0</v>
      </c>
      <c r="AR1000" s="215" cm="1">
        <f t="array" aca="1" ref="AR1000" ca="1">IFERROR(INDEX(General!S$33:S$34,$AB1000)
*AK1000,0)</f>
        <v>0</v>
      </c>
      <c r="AS1000" s="155">
        <f t="shared" ca="1" si="702"/>
        <v>0</v>
      </c>
      <c r="AT1000" s="165"/>
      <c r="AU1000" s="215">
        <f ca="1">IF($AE1000=FALSE,AN1000*Overheads!$R$24*$V1000,
IFERROR(Overheads!$O$49*$V1000*AN1000,0)
+IFERROR(Overheads!Q$59*$V1000*(AN1000/Overheads!Q$68),0))</f>
        <v>0</v>
      </c>
      <c r="AV1000" s="215">
        <f ca="1">IF($AE1000=FALSE,AO1000*Overheads!$R$24*$V1000,
IFERROR(Overheads!$O$49*$V1000*AO1000,0)
+IFERROR(Overheads!R$59*$V1000*(AO1000/Overheads!R$68),0))</f>
        <v>0</v>
      </c>
      <c r="AW1000" s="215">
        <f ca="1">IF($AE1000=FALSE,AP1000*Overheads!$R$24*$V1000,
IFERROR(Overheads!$O$49*$V1000*AP1000,0)
+IFERROR(Overheads!S$59*$V1000*(AP1000/Overheads!S$68),0))</f>
        <v>0</v>
      </c>
      <c r="AX1000" s="215">
        <f ca="1">IF($AE1000=FALSE,AQ1000*Overheads!$R$24*$V1000,
IFERROR(Overheads!$O$49*$V1000*AQ1000,0)
+IFERROR(Overheads!T$59*$V1000*(AQ1000/Overheads!T$68),0))</f>
        <v>0</v>
      </c>
      <c r="AY1000" s="215">
        <f ca="1">IF($AE1000=FALSE,AR1000*Overheads!$R$24*$V1000,
IFERROR(Overheads!$O$49*$V1000*AR1000,0)
+IFERROR(Overheads!U$59*$V1000*(AR1000/Overheads!U$68),0))</f>
        <v>0</v>
      </c>
      <c r="AZ1000" s="155">
        <f t="shared" ca="1" si="703"/>
        <v>0</v>
      </c>
      <c r="BA1000" s="165"/>
      <c r="BB1000" s="215">
        <f ca="1">IF($AE1000=FALSE,AN1000*Overheads!$S$25,
IFERROR(Overheads!$O$50*AN1000,0)
+IFERROR(Overheads!Q$60*(AN1000/Overheads!Q$66),0))</f>
        <v>0</v>
      </c>
      <c r="BC1000" s="215">
        <f ca="1">IF($AE1000=FALSE,AO1000*Overheads!$S$25,
IFERROR(Overheads!$O$50*AO1000,0)
+IFERROR(Overheads!R$60*(AO1000/Overheads!R$66),0))</f>
        <v>0</v>
      </c>
      <c r="BD1000" s="215">
        <f ca="1">IF($AE1000=FALSE,AP1000*Overheads!$S$25,
IFERROR(Overheads!$O$50*AP1000,0)
+IFERROR(Overheads!S$60*(AP1000/Overheads!S$66),0))</f>
        <v>0</v>
      </c>
      <c r="BE1000" s="215">
        <f ca="1">IF($AE1000=FALSE,AQ1000*Overheads!$S$25,
IFERROR(Overheads!$O$50*AQ1000,0)
+IFERROR(Overheads!T$60*(AQ1000/Overheads!T$66),0))</f>
        <v>0</v>
      </c>
      <c r="BF1000" s="215">
        <f ca="1">IF($AE1000=FALSE,AR1000*Overheads!$S$25,
IFERROR(Overheads!$O$50*AR1000,0)
+IFERROR(Overheads!U$60*(AR1000/Overheads!U$66),0))</f>
        <v>0</v>
      </c>
      <c r="BG1000" s="155">
        <f t="shared" ca="1" si="704"/>
        <v>0</v>
      </c>
      <c r="BH1000" s="165"/>
      <c r="BI1000" s="215">
        <f t="shared" ca="1" si="705"/>
        <v>0</v>
      </c>
      <c r="BJ1000" s="215">
        <f t="shared" ca="1" si="671"/>
        <v>0</v>
      </c>
      <c r="BK1000" s="215">
        <f t="shared" ca="1" si="672"/>
        <v>0</v>
      </c>
      <c r="BL1000" s="215">
        <f t="shared" ca="1" si="673"/>
        <v>0</v>
      </c>
      <c r="BM1000" s="215">
        <f t="shared" ca="1" si="674"/>
        <v>0</v>
      </c>
      <c r="BN1000" s="155">
        <f t="shared" ca="1" si="706"/>
        <v>0</v>
      </c>
      <c r="BO1000" s="165"/>
      <c r="BP1000" s="187" cm="1">
        <f t="array" ref="BP1000">IFERROR(IF($X1000=$X999,BP999,INDEX(Forecast_Capex_Input!AC$12:AC$286,$X1000)),0)</f>
        <v>0</v>
      </c>
      <c r="BQ1000" s="187" cm="1">
        <f t="array" ref="BQ1000">IFERROR(IF($X1000=$X999,BQ999,INDEX(Forecast_Capex_Input!AD$12:AD$286,$X1000)),0)</f>
        <v>0</v>
      </c>
      <c r="BR1000" s="187" cm="1">
        <f t="array" ref="BR1000">IFERROR(IF($X1000=$X999,BR999,INDEX(Forecast_Capex_Input!AE$12:AE$286,$X1000)),0)</f>
        <v>0</v>
      </c>
      <c r="BS1000" s="187" cm="1">
        <f t="array" ref="BS1000">IFERROR(IF($X1000=$X999,BS999,INDEX(Forecast_Capex_Input!AF$12:AF$286,$X1000)),0)</f>
        <v>0</v>
      </c>
      <c r="BT1000" s="187" cm="1">
        <f t="array" ref="BT1000">IFERROR(IF($X1000=$X999,BT999,INDEX(Forecast_Capex_Input!AG$12:AG$286,$X1000)),0)</f>
        <v>0</v>
      </c>
      <c r="BU1000" s="165"/>
      <c r="BV1000" s="215">
        <f t="shared" si="675"/>
        <v>0</v>
      </c>
      <c r="BW1000" s="215">
        <f t="shared" si="676"/>
        <v>0</v>
      </c>
      <c r="BX1000" s="215">
        <f t="shared" si="677"/>
        <v>0</v>
      </c>
      <c r="BY1000" s="215">
        <f t="shared" si="678"/>
        <v>0</v>
      </c>
      <c r="BZ1000" s="215">
        <f t="shared" si="679"/>
        <v>0</v>
      </c>
      <c r="CA1000" s="155">
        <f t="shared" si="707"/>
        <v>0</v>
      </c>
      <c r="CB1000" s="165"/>
      <c r="CC1000" s="215">
        <f t="shared" si="680"/>
        <v>0</v>
      </c>
      <c r="CD1000" s="215">
        <f t="shared" si="681"/>
        <v>0</v>
      </c>
      <c r="CE1000" s="215">
        <f t="shared" si="682"/>
        <v>0</v>
      </c>
      <c r="CF1000" s="215">
        <f t="shared" si="683"/>
        <v>0</v>
      </c>
      <c r="CG1000" s="215">
        <f t="shared" si="684"/>
        <v>0</v>
      </c>
      <c r="CH1000" s="155">
        <f t="shared" si="708"/>
        <v>0</v>
      </c>
      <c r="CI1000" s="165"/>
      <c r="CJ1000" s="215">
        <f t="shared" si="685"/>
        <v>0</v>
      </c>
      <c r="CK1000" s="215">
        <f t="shared" si="686"/>
        <v>0</v>
      </c>
      <c r="CL1000" s="215">
        <f t="shared" si="687"/>
        <v>0</v>
      </c>
      <c r="CM1000" s="215">
        <f t="shared" si="688"/>
        <v>0</v>
      </c>
      <c r="CN1000" s="215">
        <f t="shared" si="689"/>
        <v>0</v>
      </c>
      <c r="CO1000" s="155">
        <f t="shared" si="709"/>
        <v>0</v>
      </c>
      <c r="CP1000" s="165"/>
      <c r="CQ1000" s="223">
        <f t="shared" si="690"/>
        <v>0</v>
      </c>
      <c r="CR1000" s="223">
        <f t="shared" si="691"/>
        <v>0</v>
      </c>
      <c r="CS1000" s="223">
        <f t="shared" si="692"/>
        <v>0</v>
      </c>
      <c r="CT1000" s="223">
        <f t="shared" si="693"/>
        <v>0</v>
      </c>
      <c r="CU1000" s="223">
        <f t="shared" si="694"/>
        <v>0</v>
      </c>
      <c r="CV1000" s="155">
        <f t="shared" si="710"/>
        <v>0</v>
      </c>
      <c r="CW1000" s="165"/>
      <c r="CX1000" s="215">
        <f t="shared" si="711"/>
        <v>0</v>
      </c>
      <c r="CY1000" s="215">
        <f t="shared" si="695"/>
        <v>0</v>
      </c>
      <c r="CZ1000" s="215">
        <f t="shared" si="696"/>
        <v>0</v>
      </c>
      <c r="DA1000" s="215">
        <f t="shared" si="697"/>
        <v>0</v>
      </c>
      <c r="DB1000" s="215">
        <f t="shared" si="698"/>
        <v>0</v>
      </c>
      <c r="DC1000" s="155">
        <f t="shared" si="712"/>
        <v>0</v>
      </c>
      <c r="DD1000" s="165"/>
      <c r="DE1000" s="188" t="b" cm="1">
        <f t="array" aca="1" ref="DE1000" ca="1">OR($G1000=Forecast_Capex_Input!$BF$8:$BF$10)</f>
        <v>0</v>
      </c>
      <c r="DF1000" s="188" cm="1">
        <f t="array" aca="1" ref="DF1000" ca="1">IFERROR(INDEX(Forecast_Capex_Input!BG$12:BG$286,$X1000)
*(INDEX(Forecast_Capex_Input!$H$12:$H$286,$X1000)=Repex),0)
*$DE1000</f>
        <v>0</v>
      </c>
      <c r="DG1000" s="188" cm="1">
        <f t="array" aca="1" ref="DG1000" ca="1">IFERROR(INDEX(Forecast_Capex_Input!BH$12:BH$286,$X1000)
*(INDEX(Forecast_Capex_Input!$H$12:$H$286,$X1000)=Repex),0)
*$DE1000</f>
        <v>0</v>
      </c>
      <c r="DH1000" s="188" cm="1">
        <f t="array" aca="1" ref="DH1000" ca="1">IFERROR(INDEX(Forecast_Capex_Input!BI$12:BI$286,$X1000)
*(INDEX(Forecast_Capex_Input!$H$12:$H$286,$X1000)=Repex),0)
*$DE1000</f>
        <v>0</v>
      </c>
      <c r="DI1000" s="188" cm="1">
        <f t="array" aca="1" ref="DI1000" ca="1">IFERROR(INDEX(Forecast_Capex_Input!BJ$12:BJ$286,$X1000)
*(INDEX(Forecast_Capex_Input!$H$12:$H$286,$X1000)=Repex),0)
*$DE1000</f>
        <v>0</v>
      </c>
      <c r="DJ1000" s="188" cm="1">
        <f t="array" aca="1" ref="DJ1000" ca="1">IFERROR(INDEX(Forecast_Capex_Input!BK$12:BK$286,$X1000)
*(INDEX(Forecast_Capex_Input!$H$12:$H$286,$X1000)=Repex),0)
*$DE1000</f>
        <v>0</v>
      </c>
      <c r="DK1000" s="188" cm="1">
        <f t="array" aca="1" ref="DK1000" ca="1">IFERROR(INDEX(Forecast_Capex_Input!BL$12:BL$286,$X1000)
*(INDEX(Forecast_Capex_Input!$H$12:$H$286,$X1000)=Repex),0)
*$DE1000</f>
        <v>0</v>
      </c>
      <c r="DL1000" s="165"/>
      <c r="DM1000" s="188" t="b" cm="1">
        <f t="array" aca="1" ref="DM1000" ca="1">OR($G1000=Forecast_Capex_Input!$BN$8:$BN$9)</f>
        <v>0</v>
      </c>
      <c r="DN1000" s="188" cm="1">
        <f t="array" aca="1" ref="DN1000" ca="1">IFERROR(INDEX(Forecast_Capex_Input!BO$12:BO$286,$X1000)
*(INDEX(Forecast_Capex_Input!$H$12:$H$286,$X1000)=Repex),0)
*$DM1000</f>
        <v>0</v>
      </c>
      <c r="DO1000" s="188" cm="1">
        <f t="array" aca="1" ref="DO1000" ca="1">IFERROR(INDEX(Forecast_Capex_Input!BP$12:BP$286,$X1000)
*(INDEX(Forecast_Capex_Input!$H$12:$H$286,$X1000)=Repex),0)
*$DM1000</f>
        <v>0</v>
      </c>
      <c r="DP1000" s="188" cm="1">
        <f t="array" aca="1" ref="DP1000" ca="1">IFERROR(INDEX(Forecast_Capex_Input!BQ$12:BQ$286,$X1000)
*(INDEX(Forecast_Capex_Input!$H$12:$H$286,$X1000)=Repex),0)
*$DM1000</f>
        <v>0</v>
      </c>
      <c r="DQ1000" s="188" cm="1">
        <f t="array" aca="1" ref="DQ1000" ca="1">IFERROR(INDEX(Forecast_Capex_Input!BR$12:BR$286,$X1000)
*(INDEX(Forecast_Capex_Input!$H$12:$H$286,$X1000)=Repex),0)
*$DM1000</f>
        <v>0</v>
      </c>
      <c r="DR1000" s="188" cm="1">
        <f t="array" aca="1" ref="DR1000" ca="1">IFERROR(INDEX(Forecast_Capex_Input!BS$12:BS$286,$X1000)
*(INDEX(Forecast_Capex_Input!$H$12:$H$286,$X1000)=Repex),0)
*$DM1000</f>
        <v>0</v>
      </c>
      <c r="DS1000" s="165"/>
      <c r="DT1000" s="188" t="b" cm="1">
        <f t="array" aca="1" ref="DT1000" ca="1">OR($G1000=Forecast_Capex_Input!$BU$8:$BU$10)</f>
        <v>0</v>
      </c>
      <c r="DU1000" s="188" cm="1">
        <f t="array" aca="1" ref="DU1000" ca="1">IFERROR(INDEX(Forecast_Capex_Input!BV$12:BV$286,$X1000)
*(INDEX(Forecast_Capex_Input!$H$12:$H$286,$X1000)=Repex),0)
*$DT1000</f>
        <v>0</v>
      </c>
      <c r="DV1000" s="188" cm="1">
        <f t="array" aca="1" ref="DV1000" ca="1">IFERROR(INDEX(Forecast_Capex_Input!BW$12:BW$286,$X1000)
*(INDEX(Forecast_Capex_Input!$H$12:$H$286,$X1000)=Repex),0)
*$DT1000</f>
        <v>0</v>
      </c>
      <c r="DW1000" s="188" cm="1">
        <f t="array" aca="1" ref="DW1000" ca="1">IFERROR(INDEX(Forecast_Capex_Input!BX$12:BX$286,$X1000)
*(INDEX(Forecast_Capex_Input!$H$12:$H$286,$X1000)=Repex),0)
*$DT1000</f>
        <v>0</v>
      </c>
      <c r="DX1000" s="188" cm="1">
        <f t="array" aca="1" ref="DX1000" ca="1">IFERROR(INDEX(Forecast_Capex_Input!BY$12:BY$286,$X1000)
*(INDEX(Forecast_Capex_Input!$H$12:$H$286,$X1000)=Repex),0)
*$DT1000</f>
        <v>0</v>
      </c>
      <c r="DY1000" s="188" cm="1">
        <f t="array" aca="1" ref="DY1000" ca="1">IFERROR(INDEX(Forecast_Capex_Input!BZ$12:BZ$286,$X1000)
*(INDEX(Forecast_Capex_Input!$H$12:$H$286,$X1000)=Repex),0)
*$DT1000</f>
        <v>0</v>
      </c>
      <c r="DZ1000" s="188" cm="1">
        <f t="array" aca="1" ref="DZ1000" ca="1">IFERROR(INDEX(Forecast_Capex_Input!CA$12:CA$286,$X1000)
*(INDEX(Forecast_Capex_Input!$H$12:$H$286,$X1000)=Repex),0)
*$DT1000</f>
        <v>0</v>
      </c>
      <c r="EA1000" s="188" cm="1">
        <f t="array" aca="1" ref="EA1000" ca="1">IFERROR(INDEX(Forecast_Capex_Input!CB$12:CB$286,$X1000)
*(INDEX(Forecast_Capex_Input!$H$12:$H$286,$X1000)=Repex),0)
*$DT1000</f>
        <v>0</v>
      </c>
      <c r="EB1000" s="188" cm="1">
        <f t="array" aca="1" ref="EB1000" ca="1">IFERROR(INDEX(Forecast_Capex_Input!CC$12:CC$286,$X1000)
*(INDEX(Forecast_Capex_Input!$H$12:$H$286,$X1000)=Repex),0)
*$DT1000</f>
        <v>0</v>
      </c>
      <c r="EC1000" s="165"/>
      <c r="ED1000" s="226" t="str">
        <f t="shared" si="699"/>
        <v>N/A</v>
      </c>
      <c r="EE1000" s="174" t="s">
        <v>15</v>
      </c>
    </row>
    <row r="1001" spans="3:135" x14ac:dyDescent="0.2">
      <c r="C1001" s="174">
        <f t="shared" si="700"/>
        <v>991</v>
      </c>
      <c r="D1001" s="167" t="str" cm="1">
        <f t="array" ref="D1001">IFERROR(INDEX(Forecast_Capex_Input!$D$12:$D$286,$X1001),NA)</f>
        <v>N/A</v>
      </c>
      <c r="E1001" s="172" t="str" cm="1">
        <f t="array" ref="E1001">IF($X1001=NA,NA,INDEX(Forecast_Capex_Input!$E$12:$E$286,$X1001))</f>
        <v>N/A</v>
      </c>
      <c r="F1001" s="167" t="str" cm="1">
        <f t="array" aca="1" ref="F1001" ca="1">IFERROR(INDEX(General!$E$25:$E$26,$Y1001),NA)</f>
        <v>N/A</v>
      </c>
      <c r="G1001" s="167" t="str" cm="1">
        <f t="array" aca="1" ref="G1001" ca="1">IFERROR(INDEX(Forecast_Capex_Input!$AI$11:$BB$11,$AA1001),NA)</f>
        <v>N/A</v>
      </c>
      <c r="H1001" s="189" t="str" cm="1">
        <f t="array" aca="1" ref="H1001" ca="1">IFERROR(INDEX(Forecast_Capex_Input!$AI$12:$BB$286,$X1001,$AA1001),NA)</f>
        <v>N/A</v>
      </c>
      <c r="I1001" s="199" t="str" cm="1">
        <f t="array" ref="I1001">IFERROR(INDEX(Forecast_Capex_Input!$F$12:$F$286,$X1001),NA)</f>
        <v>N/A</v>
      </c>
      <c r="J1001" s="199" t="str" cm="1">
        <f t="array" ref="J1001">IFERROR(INDEX(Forecast_Capex_Input!G$12:G$286,$X1001),NA)</f>
        <v>N/A</v>
      </c>
      <c r="K1001" s="199" t="str" cm="1">
        <f t="array" ref="K1001">IFERROR(INDEX(Forecast_Capex_Input!H$12:H$286,$X1001),NA)</f>
        <v>N/A</v>
      </c>
      <c r="L1001" s="199" t="str" cm="1">
        <f t="array" ref="L1001">IFERROR(INDEX(Forecast_Capex_Input!I$12:I$286,$X1001),NA)</f>
        <v>N/A</v>
      </c>
      <c r="M1001" s="199" t="str" cm="1">
        <f t="array" ref="M1001">IFERROR(INDEX(Forecast_Capex_Input!J$12:J$286,$X1001),NA)</f>
        <v>N/A</v>
      </c>
      <c r="N1001" s="199" t="str" cm="1">
        <f t="array" ref="N1001">IFERROR(INDEX(Forecast_Capex_Input!K$12:K$286,$X1001),NA)</f>
        <v>N/A</v>
      </c>
      <c r="O1001" s="199" t="str" cm="1">
        <f t="array" ref="O1001">IFERROR(INDEX(Forecast_Capex_Input!L$12:L$286,$X1001),NA)</f>
        <v>N/A</v>
      </c>
      <c r="P1001" s="199" t="str" cm="1">
        <f t="array" ref="P1001">IFERROR(INDEX(Forecast_Capex_Input!M$12:M$286,$X1001),NA)</f>
        <v>N/A</v>
      </c>
      <c r="Q1001" s="172" t="str" cm="1">
        <f t="array" ref="Q1001">IFERROR(INDEX(Forecast_Capex_Input!N$12:N$286,$X1001),NA)</f>
        <v>N/A</v>
      </c>
      <c r="R1001" s="265" cm="1">
        <f t="array" ref="R1001">IFERROR(INDEX(Forecast_Capex_Input!O$12:O$286,$X1001),0)</f>
        <v>0</v>
      </c>
      <c r="S1001" s="172" cm="1">
        <f t="array" ref="S1001">IFERROR(INDEX(Forecast_Capex_Input!P$12:P$286,$X1001),0)</f>
        <v>0</v>
      </c>
      <c r="T1001" s="199" t="str" cm="1">
        <f t="array" aca="1" ref="T1001" ca="1">IFERROR(INDEX(General!$K$84:$K$103,$AA1001),NA)</f>
        <v>N/A</v>
      </c>
      <c r="U1001" s="188" cm="1">
        <f t="array" aca="1" ref="U1001" ca="1">IFERROR(
IF($F1001=General!$E$25,INDEX(Forecast_Capex_Input!S$12:S$286,$X1001),
INDEX(Forecast_Capex_Input!T$12:T$286,$X1001)),0)</f>
        <v>0</v>
      </c>
      <c r="V1001" s="222" t="b">
        <f>IFERROR(INDEX(Overheads!$T$19:$T$26,MATCH($I1001,Overheads!$E$19:$E$26,0)),FALSE)</f>
        <v>0</v>
      </c>
      <c r="W1001" s="165"/>
      <c r="X1001" s="174" t="str">
        <f>IFERROR(
IF(MATCH($C1001,Forecast_Capex_Input!$CI$12:$CI$286,1)+1&gt;MAX(Forecast_Capex_Input!$C$12:$C$286),NA,
MATCH($C1001,Forecast_Capex_Input!$CI$12:$CI$286,1)+1),1)</f>
        <v>N/A</v>
      </c>
      <c r="Y1001" s="174" t="str" cm="1">
        <f t="array" aca="1" ref="Y1001" ca="1">IFERROR(
IF(X1000&lt;&gt;X1001,1,
IF(COUNTIF(OFFSET(Y1000,0,0,-INDEX(Forecast_Capex_Input!$CG$12:$CG$286,$X1001)),Y1000)=INDEX(Forecast_Capex_Input!$CG$12:$CG$286,$X1001),Y1000+1,Y1000)),NA)</f>
        <v>N/A</v>
      </c>
      <c r="Z1001" s="174" t="str" cm="1">
        <f t="array" ref="Z1001">IFERROR($C1001-IF($X1001=1,1,INDEX(Forecast_Capex_Input!$CI$12:$CI$286,$X1001-1))+1,NA)</f>
        <v>N/A</v>
      </c>
      <c r="AA1001" s="174" t="str" cm="1">
        <f t="array" aca="1" ref="AA1001" ca="1">IFERROR(IF(Y1001=1,
INDEX(Forecast_Capex_Input!$AI$10:$BB$10,SMALL(IF(INDEX(Forecast_Capex_Input!$AI$12:$BB$286,$X1001,0)&gt;0,COLUMN(Forecast_Capex_Input!$AI$10:$BB$10)-COLUMN(Forecast_Capex_Input!$AI$12)+1),ROWS(OFFSET(AA1000,0,0,-$Z1001)))),
OFFSET(AA1000,-INDEX(Forecast_Capex_Input!$CG$12:$CG$286,$X1001)+1,0)),NA)</f>
        <v>N/A</v>
      </c>
      <c r="AB1001" s="174" t="str">
        <f t="shared" ca="1" si="669"/>
        <v>N/A</v>
      </c>
      <c r="AC1001" s="222" t="b">
        <f t="shared" si="701"/>
        <v>0</v>
      </c>
      <c r="AD1001" s="220" t="b">
        <v>0</v>
      </c>
      <c r="AE1001" s="222" t="b">
        <f t="shared" si="670"/>
        <v>1</v>
      </c>
      <c r="AF1001" s="165"/>
      <c r="AG1001" s="215">
        <v>0</v>
      </c>
      <c r="AH1001" s="215">
        <v>0</v>
      </c>
      <c r="AI1001" s="215">
        <v>0</v>
      </c>
      <c r="AJ1001" s="215">
        <v>0</v>
      </c>
      <c r="AK1001" s="215">
        <v>0</v>
      </c>
      <c r="AL1001" s="155">
        <v>0</v>
      </c>
      <c r="AM1001" s="165"/>
      <c r="AN1001" s="215" cm="1">
        <f t="array" aca="1" ref="AN1001" ca="1">IFERROR(INDEX(General!O$33:O$34,$AB1001)
*AG1001,0)</f>
        <v>0</v>
      </c>
      <c r="AO1001" s="215" cm="1">
        <f t="array" aca="1" ref="AO1001" ca="1">IFERROR(INDEX(General!P$33:P$34,$AB1001)
*AH1001,0)</f>
        <v>0</v>
      </c>
      <c r="AP1001" s="215" cm="1">
        <f t="array" aca="1" ref="AP1001" ca="1">IFERROR(INDEX(General!Q$33:Q$34,$AB1001)
*AI1001,0)</f>
        <v>0</v>
      </c>
      <c r="AQ1001" s="215" cm="1">
        <f t="array" aca="1" ref="AQ1001" ca="1">IFERROR(INDEX(General!R$33:R$34,$AB1001)
*AJ1001,0)</f>
        <v>0</v>
      </c>
      <c r="AR1001" s="215" cm="1">
        <f t="array" aca="1" ref="AR1001" ca="1">IFERROR(INDEX(General!S$33:S$34,$AB1001)
*AK1001,0)</f>
        <v>0</v>
      </c>
      <c r="AS1001" s="155">
        <f t="shared" ca="1" si="702"/>
        <v>0</v>
      </c>
      <c r="AT1001" s="165"/>
      <c r="AU1001" s="215">
        <f ca="1">IF($AE1001=FALSE,AN1001*Overheads!$R$24*$V1001,
IFERROR(Overheads!$O$49*$V1001*AN1001,0)
+IFERROR(Overheads!Q$59*$V1001*(AN1001/Overheads!Q$68),0))</f>
        <v>0</v>
      </c>
      <c r="AV1001" s="215">
        <f ca="1">IF($AE1001=FALSE,AO1001*Overheads!$R$24*$V1001,
IFERROR(Overheads!$O$49*$V1001*AO1001,0)
+IFERROR(Overheads!R$59*$V1001*(AO1001/Overheads!R$68),0))</f>
        <v>0</v>
      </c>
      <c r="AW1001" s="215">
        <f ca="1">IF($AE1001=FALSE,AP1001*Overheads!$R$24*$V1001,
IFERROR(Overheads!$O$49*$V1001*AP1001,0)
+IFERROR(Overheads!S$59*$V1001*(AP1001/Overheads!S$68),0))</f>
        <v>0</v>
      </c>
      <c r="AX1001" s="215">
        <f ca="1">IF($AE1001=FALSE,AQ1001*Overheads!$R$24*$V1001,
IFERROR(Overheads!$O$49*$V1001*AQ1001,0)
+IFERROR(Overheads!T$59*$V1001*(AQ1001/Overheads!T$68),0))</f>
        <v>0</v>
      </c>
      <c r="AY1001" s="215">
        <f ca="1">IF($AE1001=FALSE,AR1001*Overheads!$R$24*$V1001,
IFERROR(Overheads!$O$49*$V1001*AR1001,0)
+IFERROR(Overheads!U$59*$V1001*(AR1001/Overheads!U$68),0))</f>
        <v>0</v>
      </c>
      <c r="AZ1001" s="155">
        <f t="shared" ca="1" si="703"/>
        <v>0</v>
      </c>
      <c r="BA1001" s="165"/>
      <c r="BB1001" s="215">
        <f ca="1">IF($AE1001=FALSE,AN1001*Overheads!$S$25,
IFERROR(Overheads!$O$50*AN1001,0)
+IFERROR(Overheads!Q$60*(AN1001/Overheads!Q$66),0))</f>
        <v>0</v>
      </c>
      <c r="BC1001" s="215">
        <f ca="1">IF($AE1001=FALSE,AO1001*Overheads!$S$25,
IFERROR(Overheads!$O$50*AO1001,0)
+IFERROR(Overheads!R$60*(AO1001/Overheads!R$66),0))</f>
        <v>0</v>
      </c>
      <c r="BD1001" s="215">
        <f ca="1">IF($AE1001=FALSE,AP1001*Overheads!$S$25,
IFERROR(Overheads!$O$50*AP1001,0)
+IFERROR(Overheads!S$60*(AP1001/Overheads!S$66),0))</f>
        <v>0</v>
      </c>
      <c r="BE1001" s="215">
        <f ca="1">IF($AE1001=FALSE,AQ1001*Overheads!$S$25,
IFERROR(Overheads!$O$50*AQ1001,0)
+IFERROR(Overheads!T$60*(AQ1001/Overheads!T$66),0))</f>
        <v>0</v>
      </c>
      <c r="BF1001" s="215">
        <f ca="1">IF($AE1001=FALSE,AR1001*Overheads!$S$25,
IFERROR(Overheads!$O$50*AR1001,0)
+IFERROR(Overheads!U$60*(AR1001/Overheads!U$66),0))</f>
        <v>0</v>
      </c>
      <c r="BG1001" s="155">
        <f t="shared" ca="1" si="704"/>
        <v>0</v>
      </c>
      <c r="BH1001" s="165"/>
      <c r="BI1001" s="215">
        <f t="shared" ca="1" si="705"/>
        <v>0</v>
      </c>
      <c r="BJ1001" s="215">
        <f t="shared" ca="1" si="671"/>
        <v>0</v>
      </c>
      <c r="BK1001" s="215">
        <f t="shared" ca="1" si="672"/>
        <v>0</v>
      </c>
      <c r="BL1001" s="215">
        <f t="shared" ca="1" si="673"/>
        <v>0</v>
      </c>
      <c r="BM1001" s="215">
        <f t="shared" ca="1" si="674"/>
        <v>0</v>
      </c>
      <c r="BN1001" s="155">
        <f t="shared" ca="1" si="706"/>
        <v>0</v>
      </c>
      <c r="BO1001" s="165"/>
      <c r="BP1001" s="187" cm="1">
        <f t="array" ref="BP1001">IFERROR(IF($X1001=$X1000,BP1000,INDEX(Forecast_Capex_Input!AC$12:AC$286,$X1001)),0)</f>
        <v>0</v>
      </c>
      <c r="BQ1001" s="187" cm="1">
        <f t="array" ref="BQ1001">IFERROR(IF($X1001=$X1000,BQ1000,INDEX(Forecast_Capex_Input!AD$12:AD$286,$X1001)),0)</f>
        <v>0</v>
      </c>
      <c r="BR1001" s="187" cm="1">
        <f t="array" ref="BR1001">IFERROR(IF($X1001=$X1000,BR1000,INDEX(Forecast_Capex_Input!AE$12:AE$286,$X1001)),0)</f>
        <v>0</v>
      </c>
      <c r="BS1001" s="187" cm="1">
        <f t="array" ref="BS1001">IFERROR(IF($X1001=$X1000,BS1000,INDEX(Forecast_Capex_Input!AF$12:AF$286,$X1001)),0)</f>
        <v>0</v>
      </c>
      <c r="BT1001" s="187" cm="1">
        <f t="array" ref="BT1001">IFERROR(IF($X1001=$X1000,BT1000,INDEX(Forecast_Capex_Input!AG$12:AG$286,$X1001)),0)</f>
        <v>0</v>
      </c>
      <c r="BU1001" s="165"/>
      <c r="BV1001" s="215">
        <f t="shared" si="675"/>
        <v>0</v>
      </c>
      <c r="BW1001" s="215">
        <f t="shared" si="676"/>
        <v>0</v>
      </c>
      <c r="BX1001" s="215">
        <f t="shared" si="677"/>
        <v>0</v>
      </c>
      <c r="BY1001" s="215">
        <f t="shared" si="678"/>
        <v>0</v>
      </c>
      <c r="BZ1001" s="215">
        <f t="shared" si="679"/>
        <v>0</v>
      </c>
      <c r="CA1001" s="155">
        <f t="shared" si="707"/>
        <v>0</v>
      </c>
      <c r="CB1001" s="165"/>
      <c r="CC1001" s="215">
        <f t="shared" si="680"/>
        <v>0</v>
      </c>
      <c r="CD1001" s="215">
        <f t="shared" si="681"/>
        <v>0</v>
      </c>
      <c r="CE1001" s="215">
        <f t="shared" si="682"/>
        <v>0</v>
      </c>
      <c r="CF1001" s="215">
        <f t="shared" si="683"/>
        <v>0</v>
      </c>
      <c r="CG1001" s="215">
        <f t="shared" si="684"/>
        <v>0</v>
      </c>
      <c r="CH1001" s="155">
        <f t="shared" si="708"/>
        <v>0</v>
      </c>
      <c r="CI1001" s="165"/>
      <c r="CJ1001" s="215">
        <f t="shared" si="685"/>
        <v>0</v>
      </c>
      <c r="CK1001" s="215">
        <f t="shared" si="686"/>
        <v>0</v>
      </c>
      <c r="CL1001" s="215">
        <f t="shared" si="687"/>
        <v>0</v>
      </c>
      <c r="CM1001" s="215">
        <f t="shared" si="688"/>
        <v>0</v>
      </c>
      <c r="CN1001" s="215">
        <f t="shared" si="689"/>
        <v>0</v>
      </c>
      <c r="CO1001" s="155">
        <f t="shared" si="709"/>
        <v>0</v>
      </c>
      <c r="CP1001" s="165"/>
      <c r="CQ1001" s="223">
        <f t="shared" si="690"/>
        <v>0</v>
      </c>
      <c r="CR1001" s="223">
        <f t="shared" si="691"/>
        <v>0</v>
      </c>
      <c r="CS1001" s="223">
        <f t="shared" si="692"/>
        <v>0</v>
      </c>
      <c r="CT1001" s="223">
        <f t="shared" si="693"/>
        <v>0</v>
      </c>
      <c r="CU1001" s="223">
        <f t="shared" si="694"/>
        <v>0</v>
      </c>
      <c r="CV1001" s="155">
        <f t="shared" si="710"/>
        <v>0</v>
      </c>
      <c r="CW1001" s="165"/>
      <c r="CX1001" s="215">
        <f t="shared" si="711"/>
        <v>0</v>
      </c>
      <c r="CY1001" s="215">
        <f t="shared" si="695"/>
        <v>0</v>
      </c>
      <c r="CZ1001" s="215">
        <f t="shared" si="696"/>
        <v>0</v>
      </c>
      <c r="DA1001" s="215">
        <f t="shared" si="697"/>
        <v>0</v>
      </c>
      <c r="DB1001" s="215">
        <f t="shared" si="698"/>
        <v>0</v>
      </c>
      <c r="DC1001" s="155">
        <f t="shared" si="712"/>
        <v>0</v>
      </c>
      <c r="DD1001" s="165"/>
      <c r="DE1001" s="188" t="b" cm="1">
        <f t="array" aca="1" ref="DE1001" ca="1">OR($G1001=Forecast_Capex_Input!$BF$8:$BF$10)</f>
        <v>0</v>
      </c>
      <c r="DF1001" s="188" cm="1">
        <f t="array" aca="1" ref="DF1001" ca="1">IFERROR(INDEX(Forecast_Capex_Input!BG$12:BG$286,$X1001)
*(INDEX(Forecast_Capex_Input!$H$12:$H$286,$X1001)=Repex),0)
*$DE1001</f>
        <v>0</v>
      </c>
      <c r="DG1001" s="188" cm="1">
        <f t="array" aca="1" ref="DG1001" ca="1">IFERROR(INDEX(Forecast_Capex_Input!BH$12:BH$286,$X1001)
*(INDEX(Forecast_Capex_Input!$H$12:$H$286,$X1001)=Repex),0)
*$DE1001</f>
        <v>0</v>
      </c>
      <c r="DH1001" s="188" cm="1">
        <f t="array" aca="1" ref="DH1001" ca="1">IFERROR(INDEX(Forecast_Capex_Input!BI$12:BI$286,$X1001)
*(INDEX(Forecast_Capex_Input!$H$12:$H$286,$X1001)=Repex),0)
*$DE1001</f>
        <v>0</v>
      </c>
      <c r="DI1001" s="188" cm="1">
        <f t="array" aca="1" ref="DI1001" ca="1">IFERROR(INDEX(Forecast_Capex_Input!BJ$12:BJ$286,$X1001)
*(INDEX(Forecast_Capex_Input!$H$12:$H$286,$X1001)=Repex),0)
*$DE1001</f>
        <v>0</v>
      </c>
      <c r="DJ1001" s="188" cm="1">
        <f t="array" aca="1" ref="DJ1001" ca="1">IFERROR(INDEX(Forecast_Capex_Input!BK$12:BK$286,$X1001)
*(INDEX(Forecast_Capex_Input!$H$12:$H$286,$X1001)=Repex),0)
*$DE1001</f>
        <v>0</v>
      </c>
      <c r="DK1001" s="188" cm="1">
        <f t="array" aca="1" ref="DK1001" ca="1">IFERROR(INDEX(Forecast_Capex_Input!BL$12:BL$286,$X1001)
*(INDEX(Forecast_Capex_Input!$H$12:$H$286,$X1001)=Repex),0)
*$DE1001</f>
        <v>0</v>
      </c>
      <c r="DL1001" s="165"/>
      <c r="DM1001" s="188" t="b" cm="1">
        <f t="array" aca="1" ref="DM1001" ca="1">OR($G1001=Forecast_Capex_Input!$BN$8:$BN$9)</f>
        <v>0</v>
      </c>
      <c r="DN1001" s="188" cm="1">
        <f t="array" aca="1" ref="DN1001" ca="1">IFERROR(INDEX(Forecast_Capex_Input!BO$12:BO$286,$X1001)
*(INDEX(Forecast_Capex_Input!$H$12:$H$286,$X1001)=Repex),0)
*$DM1001</f>
        <v>0</v>
      </c>
      <c r="DO1001" s="188" cm="1">
        <f t="array" aca="1" ref="DO1001" ca="1">IFERROR(INDEX(Forecast_Capex_Input!BP$12:BP$286,$X1001)
*(INDEX(Forecast_Capex_Input!$H$12:$H$286,$X1001)=Repex),0)
*$DM1001</f>
        <v>0</v>
      </c>
      <c r="DP1001" s="188" cm="1">
        <f t="array" aca="1" ref="DP1001" ca="1">IFERROR(INDEX(Forecast_Capex_Input!BQ$12:BQ$286,$X1001)
*(INDEX(Forecast_Capex_Input!$H$12:$H$286,$X1001)=Repex),0)
*$DM1001</f>
        <v>0</v>
      </c>
      <c r="DQ1001" s="188" cm="1">
        <f t="array" aca="1" ref="DQ1001" ca="1">IFERROR(INDEX(Forecast_Capex_Input!BR$12:BR$286,$X1001)
*(INDEX(Forecast_Capex_Input!$H$12:$H$286,$X1001)=Repex),0)
*$DM1001</f>
        <v>0</v>
      </c>
      <c r="DR1001" s="188" cm="1">
        <f t="array" aca="1" ref="DR1001" ca="1">IFERROR(INDEX(Forecast_Capex_Input!BS$12:BS$286,$X1001)
*(INDEX(Forecast_Capex_Input!$H$12:$H$286,$X1001)=Repex),0)
*$DM1001</f>
        <v>0</v>
      </c>
      <c r="DS1001" s="165"/>
      <c r="DT1001" s="188" t="b" cm="1">
        <f t="array" aca="1" ref="DT1001" ca="1">OR($G1001=Forecast_Capex_Input!$BU$8:$BU$10)</f>
        <v>0</v>
      </c>
      <c r="DU1001" s="188" cm="1">
        <f t="array" aca="1" ref="DU1001" ca="1">IFERROR(INDEX(Forecast_Capex_Input!BV$12:BV$286,$X1001)
*(INDEX(Forecast_Capex_Input!$H$12:$H$286,$X1001)=Repex),0)
*$DT1001</f>
        <v>0</v>
      </c>
      <c r="DV1001" s="188" cm="1">
        <f t="array" aca="1" ref="DV1001" ca="1">IFERROR(INDEX(Forecast_Capex_Input!BW$12:BW$286,$X1001)
*(INDEX(Forecast_Capex_Input!$H$12:$H$286,$X1001)=Repex),0)
*$DT1001</f>
        <v>0</v>
      </c>
      <c r="DW1001" s="188" cm="1">
        <f t="array" aca="1" ref="DW1001" ca="1">IFERROR(INDEX(Forecast_Capex_Input!BX$12:BX$286,$X1001)
*(INDEX(Forecast_Capex_Input!$H$12:$H$286,$X1001)=Repex),0)
*$DT1001</f>
        <v>0</v>
      </c>
      <c r="DX1001" s="188" cm="1">
        <f t="array" aca="1" ref="DX1001" ca="1">IFERROR(INDEX(Forecast_Capex_Input!BY$12:BY$286,$X1001)
*(INDEX(Forecast_Capex_Input!$H$12:$H$286,$X1001)=Repex),0)
*$DT1001</f>
        <v>0</v>
      </c>
      <c r="DY1001" s="188" cm="1">
        <f t="array" aca="1" ref="DY1001" ca="1">IFERROR(INDEX(Forecast_Capex_Input!BZ$12:BZ$286,$X1001)
*(INDEX(Forecast_Capex_Input!$H$12:$H$286,$X1001)=Repex),0)
*$DT1001</f>
        <v>0</v>
      </c>
      <c r="DZ1001" s="188" cm="1">
        <f t="array" aca="1" ref="DZ1001" ca="1">IFERROR(INDEX(Forecast_Capex_Input!CA$12:CA$286,$X1001)
*(INDEX(Forecast_Capex_Input!$H$12:$H$286,$X1001)=Repex),0)
*$DT1001</f>
        <v>0</v>
      </c>
      <c r="EA1001" s="188" cm="1">
        <f t="array" aca="1" ref="EA1001" ca="1">IFERROR(INDEX(Forecast_Capex_Input!CB$12:CB$286,$X1001)
*(INDEX(Forecast_Capex_Input!$H$12:$H$286,$X1001)=Repex),0)
*$DT1001</f>
        <v>0</v>
      </c>
      <c r="EB1001" s="188" cm="1">
        <f t="array" aca="1" ref="EB1001" ca="1">IFERROR(INDEX(Forecast_Capex_Input!CC$12:CC$286,$X1001)
*(INDEX(Forecast_Capex_Input!$H$12:$H$286,$X1001)=Repex),0)
*$DT1001</f>
        <v>0</v>
      </c>
      <c r="EC1001" s="165"/>
      <c r="ED1001" s="226" t="str">
        <f t="shared" si="699"/>
        <v>N/A</v>
      </c>
      <c r="EE1001" s="174" t="s">
        <v>15</v>
      </c>
    </row>
    <row r="1002" spans="3:135" x14ac:dyDescent="0.2">
      <c r="C1002" s="174">
        <f t="shared" si="700"/>
        <v>992</v>
      </c>
      <c r="D1002" s="167" t="str" cm="1">
        <f t="array" ref="D1002">IFERROR(INDEX(Forecast_Capex_Input!$D$12:$D$286,$X1002),NA)</f>
        <v>N/A</v>
      </c>
      <c r="E1002" s="172" t="str" cm="1">
        <f t="array" ref="E1002">IF($X1002=NA,NA,INDEX(Forecast_Capex_Input!$E$12:$E$286,$X1002))</f>
        <v>N/A</v>
      </c>
      <c r="F1002" s="167" t="str" cm="1">
        <f t="array" aca="1" ref="F1002" ca="1">IFERROR(INDEX(General!$E$25:$E$26,$Y1002),NA)</f>
        <v>N/A</v>
      </c>
      <c r="G1002" s="167" t="str" cm="1">
        <f t="array" aca="1" ref="G1002" ca="1">IFERROR(INDEX(Forecast_Capex_Input!$AI$11:$BB$11,$AA1002),NA)</f>
        <v>N/A</v>
      </c>
      <c r="H1002" s="189" t="str" cm="1">
        <f t="array" aca="1" ref="H1002" ca="1">IFERROR(INDEX(Forecast_Capex_Input!$AI$12:$BB$286,$X1002,$AA1002),NA)</f>
        <v>N/A</v>
      </c>
      <c r="I1002" s="199" t="str" cm="1">
        <f t="array" ref="I1002">IFERROR(INDEX(Forecast_Capex_Input!$F$12:$F$286,$X1002),NA)</f>
        <v>N/A</v>
      </c>
      <c r="J1002" s="199" t="str" cm="1">
        <f t="array" ref="J1002">IFERROR(INDEX(Forecast_Capex_Input!G$12:G$286,$X1002),NA)</f>
        <v>N/A</v>
      </c>
      <c r="K1002" s="199" t="str" cm="1">
        <f t="array" ref="K1002">IFERROR(INDEX(Forecast_Capex_Input!H$12:H$286,$X1002),NA)</f>
        <v>N/A</v>
      </c>
      <c r="L1002" s="199" t="str" cm="1">
        <f t="array" ref="L1002">IFERROR(INDEX(Forecast_Capex_Input!I$12:I$286,$X1002),NA)</f>
        <v>N/A</v>
      </c>
      <c r="M1002" s="199" t="str" cm="1">
        <f t="array" ref="M1002">IFERROR(INDEX(Forecast_Capex_Input!J$12:J$286,$X1002),NA)</f>
        <v>N/A</v>
      </c>
      <c r="N1002" s="199" t="str" cm="1">
        <f t="array" ref="N1002">IFERROR(INDEX(Forecast_Capex_Input!K$12:K$286,$X1002),NA)</f>
        <v>N/A</v>
      </c>
      <c r="O1002" s="199" t="str" cm="1">
        <f t="array" ref="O1002">IFERROR(INDEX(Forecast_Capex_Input!L$12:L$286,$X1002),NA)</f>
        <v>N/A</v>
      </c>
      <c r="P1002" s="199" t="str" cm="1">
        <f t="array" ref="P1002">IFERROR(INDEX(Forecast_Capex_Input!M$12:M$286,$X1002),NA)</f>
        <v>N/A</v>
      </c>
      <c r="Q1002" s="172" t="str" cm="1">
        <f t="array" ref="Q1002">IFERROR(INDEX(Forecast_Capex_Input!N$12:N$286,$X1002),NA)</f>
        <v>N/A</v>
      </c>
      <c r="R1002" s="265" cm="1">
        <f t="array" ref="R1002">IFERROR(INDEX(Forecast_Capex_Input!O$12:O$286,$X1002),0)</f>
        <v>0</v>
      </c>
      <c r="S1002" s="172" cm="1">
        <f t="array" ref="S1002">IFERROR(INDEX(Forecast_Capex_Input!P$12:P$286,$X1002),0)</f>
        <v>0</v>
      </c>
      <c r="T1002" s="199" t="str" cm="1">
        <f t="array" aca="1" ref="T1002" ca="1">IFERROR(INDEX(General!$K$84:$K$103,$AA1002),NA)</f>
        <v>N/A</v>
      </c>
      <c r="U1002" s="188" cm="1">
        <f t="array" aca="1" ref="U1002" ca="1">IFERROR(
IF($F1002=General!$E$25,INDEX(Forecast_Capex_Input!S$12:S$286,$X1002),
INDEX(Forecast_Capex_Input!T$12:T$286,$X1002)),0)</f>
        <v>0</v>
      </c>
      <c r="V1002" s="222" t="b">
        <f>IFERROR(INDEX(Overheads!$T$19:$T$26,MATCH($I1002,Overheads!$E$19:$E$26,0)),FALSE)</f>
        <v>0</v>
      </c>
      <c r="W1002" s="165"/>
      <c r="X1002" s="174" t="str">
        <f>IFERROR(
IF(MATCH($C1002,Forecast_Capex_Input!$CI$12:$CI$286,1)+1&gt;MAX(Forecast_Capex_Input!$C$12:$C$286),NA,
MATCH($C1002,Forecast_Capex_Input!$CI$12:$CI$286,1)+1),1)</f>
        <v>N/A</v>
      </c>
      <c r="Y1002" s="174" t="str" cm="1">
        <f t="array" aca="1" ref="Y1002" ca="1">IFERROR(
IF(X1001&lt;&gt;X1002,1,
IF(COUNTIF(OFFSET(Y1001,0,0,-INDEX(Forecast_Capex_Input!$CG$12:$CG$286,$X1002)),Y1001)=INDEX(Forecast_Capex_Input!$CG$12:$CG$286,$X1002),Y1001+1,Y1001)),NA)</f>
        <v>N/A</v>
      </c>
      <c r="Z1002" s="174" t="str" cm="1">
        <f t="array" ref="Z1002">IFERROR($C1002-IF($X1002=1,1,INDEX(Forecast_Capex_Input!$CI$12:$CI$286,$X1002-1))+1,NA)</f>
        <v>N/A</v>
      </c>
      <c r="AA1002" s="174" t="str" cm="1">
        <f t="array" aca="1" ref="AA1002" ca="1">IFERROR(IF(Y1002=1,
INDEX(Forecast_Capex_Input!$AI$10:$BB$10,SMALL(IF(INDEX(Forecast_Capex_Input!$AI$12:$BB$286,$X1002,0)&gt;0,COLUMN(Forecast_Capex_Input!$AI$10:$BB$10)-COLUMN(Forecast_Capex_Input!$AI$12)+1),ROWS(OFFSET(AA1001,0,0,-$Z1002)))),
OFFSET(AA1001,-INDEX(Forecast_Capex_Input!$CG$12:$CG$286,$X1002)+1,0)),NA)</f>
        <v>N/A</v>
      </c>
      <c r="AB1002" s="174" t="str">
        <f t="shared" ca="1" si="669"/>
        <v>N/A</v>
      </c>
      <c r="AC1002" s="222" t="b">
        <f t="shared" si="701"/>
        <v>0</v>
      </c>
      <c r="AD1002" s="220" t="b">
        <v>0</v>
      </c>
      <c r="AE1002" s="222" t="b">
        <f t="shared" si="670"/>
        <v>1</v>
      </c>
      <c r="AF1002" s="165"/>
      <c r="AG1002" s="215">
        <v>0</v>
      </c>
      <c r="AH1002" s="215">
        <v>0</v>
      </c>
      <c r="AI1002" s="215">
        <v>0</v>
      </c>
      <c r="AJ1002" s="215">
        <v>0</v>
      </c>
      <c r="AK1002" s="215">
        <v>0</v>
      </c>
      <c r="AL1002" s="155">
        <v>0</v>
      </c>
      <c r="AM1002" s="165"/>
      <c r="AN1002" s="215" cm="1">
        <f t="array" aca="1" ref="AN1002" ca="1">IFERROR(INDEX(General!O$33:O$34,$AB1002)
*AG1002,0)</f>
        <v>0</v>
      </c>
      <c r="AO1002" s="215" cm="1">
        <f t="array" aca="1" ref="AO1002" ca="1">IFERROR(INDEX(General!P$33:P$34,$AB1002)
*AH1002,0)</f>
        <v>0</v>
      </c>
      <c r="AP1002" s="215" cm="1">
        <f t="array" aca="1" ref="AP1002" ca="1">IFERROR(INDEX(General!Q$33:Q$34,$AB1002)
*AI1002,0)</f>
        <v>0</v>
      </c>
      <c r="AQ1002" s="215" cm="1">
        <f t="array" aca="1" ref="AQ1002" ca="1">IFERROR(INDEX(General!R$33:R$34,$AB1002)
*AJ1002,0)</f>
        <v>0</v>
      </c>
      <c r="AR1002" s="215" cm="1">
        <f t="array" aca="1" ref="AR1002" ca="1">IFERROR(INDEX(General!S$33:S$34,$AB1002)
*AK1002,0)</f>
        <v>0</v>
      </c>
      <c r="AS1002" s="155">
        <f t="shared" ca="1" si="702"/>
        <v>0</v>
      </c>
      <c r="AT1002" s="165"/>
      <c r="AU1002" s="215">
        <f ca="1">IF($AE1002=FALSE,AN1002*Overheads!$R$24*$V1002,
IFERROR(Overheads!$O$49*$V1002*AN1002,0)
+IFERROR(Overheads!Q$59*$V1002*(AN1002/Overheads!Q$68),0))</f>
        <v>0</v>
      </c>
      <c r="AV1002" s="215">
        <f ca="1">IF($AE1002=FALSE,AO1002*Overheads!$R$24*$V1002,
IFERROR(Overheads!$O$49*$V1002*AO1002,0)
+IFERROR(Overheads!R$59*$V1002*(AO1002/Overheads!R$68),0))</f>
        <v>0</v>
      </c>
      <c r="AW1002" s="215">
        <f ca="1">IF($AE1002=FALSE,AP1002*Overheads!$R$24*$V1002,
IFERROR(Overheads!$O$49*$V1002*AP1002,0)
+IFERROR(Overheads!S$59*$V1002*(AP1002/Overheads!S$68),0))</f>
        <v>0</v>
      </c>
      <c r="AX1002" s="215">
        <f ca="1">IF($AE1002=FALSE,AQ1002*Overheads!$R$24*$V1002,
IFERROR(Overheads!$O$49*$V1002*AQ1002,0)
+IFERROR(Overheads!T$59*$V1002*(AQ1002/Overheads!T$68),0))</f>
        <v>0</v>
      </c>
      <c r="AY1002" s="215">
        <f ca="1">IF($AE1002=FALSE,AR1002*Overheads!$R$24*$V1002,
IFERROR(Overheads!$O$49*$V1002*AR1002,0)
+IFERROR(Overheads!U$59*$V1002*(AR1002/Overheads!U$68),0))</f>
        <v>0</v>
      </c>
      <c r="AZ1002" s="155">
        <f t="shared" ca="1" si="703"/>
        <v>0</v>
      </c>
      <c r="BA1002" s="165"/>
      <c r="BB1002" s="215">
        <f ca="1">IF($AE1002=FALSE,AN1002*Overheads!$S$25,
IFERROR(Overheads!$O$50*AN1002,0)
+IFERROR(Overheads!Q$60*(AN1002/Overheads!Q$66),0))</f>
        <v>0</v>
      </c>
      <c r="BC1002" s="215">
        <f ca="1">IF($AE1002=FALSE,AO1002*Overheads!$S$25,
IFERROR(Overheads!$O$50*AO1002,0)
+IFERROR(Overheads!R$60*(AO1002/Overheads!R$66),0))</f>
        <v>0</v>
      </c>
      <c r="BD1002" s="215">
        <f ca="1">IF($AE1002=FALSE,AP1002*Overheads!$S$25,
IFERROR(Overheads!$O$50*AP1002,0)
+IFERROR(Overheads!S$60*(AP1002/Overheads!S$66),0))</f>
        <v>0</v>
      </c>
      <c r="BE1002" s="215">
        <f ca="1">IF($AE1002=FALSE,AQ1002*Overheads!$S$25,
IFERROR(Overheads!$O$50*AQ1002,0)
+IFERROR(Overheads!T$60*(AQ1002/Overheads!T$66),0))</f>
        <v>0</v>
      </c>
      <c r="BF1002" s="215">
        <f ca="1">IF($AE1002=FALSE,AR1002*Overheads!$S$25,
IFERROR(Overheads!$O$50*AR1002,0)
+IFERROR(Overheads!U$60*(AR1002/Overheads!U$66),0))</f>
        <v>0</v>
      </c>
      <c r="BG1002" s="155">
        <f t="shared" ca="1" si="704"/>
        <v>0</v>
      </c>
      <c r="BH1002" s="165"/>
      <c r="BI1002" s="215">
        <f t="shared" ca="1" si="705"/>
        <v>0</v>
      </c>
      <c r="BJ1002" s="215">
        <f t="shared" ca="1" si="671"/>
        <v>0</v>
      </c>
      <c r="BK1002" s="215">
        <f t="shared" ca="1" si="672"/>
        <v>0</v>
      </c>
      <c r="BL1002" s="215">
        <f t="shared" ca="1" si="673"/>
        <v>0</v>
      </c>
      <c r="BM1002" s="215">
        <f t="shared" ca="1" si="674"/>
        <v>0</v>
      </c>
      <c r="BN1002" s="155">
        <f t="shared" ca="1" si="706"/>
        <v>0</v>
      </c>
      <c r="BO1002" s="165"/>
      <c r="BP1002" s="187" cm="1">
        <f t="array" ref="BP1002">IFERROR(IF($X1002=$X1001,BP1001,INDEX(Forecast_Capex_Input!AC$12:AC$286,$X1002)),0)</f>
        <v>0</v>
      </c>
      <c r="BQ1002" s="187" cm="1">
        <f t="array" ref="BQ1002">IFERROR(IF($X1002=$X1001,BQ1001,INDEX(Forecast_Capex_Input!AD$12:AD$286,$X1002)),0)</f>
        <v>0</v>
      </c>
      <c r="BR1002" s="187" cm="1">
        <f t="array" ref="BR1002">IFERROR(IF($X1002=$X1001,BR1001,INDEX(Forecast_Capex_Input!AE$12:AE$286,$X1002)),0)</f>
        <v>0</v>
      </c>
      <c r="BS1002" s="187" cm="1">
        <f t="array" ref="BS1002">IFERROR(IF($X1002=$X1001,BS1001,INDEX(Forecast_Capex_Input!AF$12:AF$286,$X1002)),0)</f>
        <v>0</v>
      </c>
      <c r="BT1002" s="187" cm="1">
        <f t="array" ref="BT1002">IFERROR(IF($X1002=$X1001,BT1001,INDEX(Forecast_Capex_Input!AG$12:AG$286,$X1002)),0)</f>
        <v>0</v>
      </c>
      <c r="BU1002" s="165"/>
      <c r="BV1002" s="215">
        <f t="shared" si="675"/>
        <v>0</v>
      </c>
      <c r="BW1002" s="215">
        <f t="shared" si="676"/>
        <v>0</v>
      </c>
      <c r="BX1002" s="215">
        <f t="shared" si="677"/>
        <v>0</v>
      </c>
      <c r="BY1002" s="215">
        <f t="shared" si="678"/>
        <v>0</v>
      </c>
      <c r="BZ1002" s="215">
        <f t="shared" si="679"/>
        <v>0</v>
      </c>
      <c r="CA1002" s="155">
        <f t="shared" si="707"/>
        <v>0</v>
      </c>
      <c r="CB1002" s="165"/>
      <c r="CC1002" s="215">
        <f t="shared" si="680"/>
        <v>0</v>
      </c>
      <c r="CD1002" s="215">
        <f t="shared" si="681"/>
        <v>0</v>
      </c>
      <c r="CE1002" s="215">
        <f t="shared" si="682"/>
        <v>0</v>
      </c>
      <c r="CF1002" s="215">
        <f t="shared" si="683"/>
        <v>0</v>
      </c>
      <c r="CG1002" s="215">
        <f t="shared" si="684"/>
        <v>0</v>
      </c>
      <c r="CH1002" s="155">
        <f t="shared" si="708"/>
        <v>0</v>
      </c>
      <c r="CI1002" s="165"/>
      <c r="CJ1002" s="215">
        <f t="shared" si="685"/>
        <v>0</v>
      </c>
      <c r="CK1002" s="215">
        <f t="shared" si="686"/>
        <v>0</v>
      </c>
      <c r="CL1002" s="215">
        <f t="shared" si="687"/>
        <v>0</v>
      </c>
      <c r="CM1002" s="215">
        <f t="shared" si="688"/>
        <v>0</v>
      </c>
      <c r="CN1002" s="215">
        <f t="shared" si="689"/>
        <v>0</v>
      </c>
      <c r="CO1002" s="155">
        <f t="shared" si="709"/>
        <v>0</v>
      </c>
      <c r="CP1002" s="165"/>
      <c r="CQ1002" s="223">
        <f t="shared" si="690"/>
        <v>0</v>
      </c>
      <c r="CR1002" s="223">
        <f t="shared" si="691"/>
        <v>0</v>
      </c>
      <c r="CS1002" s="223">
        <f t="shared" si="692"/>
        <v>0</v>
      </c>
      <c r="CT1002" s="223">
        <f t="shared" si="693"/>
        <v>0</v>
      </c>
      <c r="CU1002" s="223">
        <f t="shared" si="694"/>
        <v>0</v>
      </c>
      <c r="CV1002" s="155">
        <f t="shared" si="710"/>
        <v>0</v>
      </c>
      <c r="CW1002" s="165"/>
      <c r="CX1002" s="215">
        <f t="shared" si="711"/>
        <v>0</v>
      </c>
      <c r="CY1002" s="215">
        <f t="shared" si="695"/>
        <v>0</v>
      </c>
      <c r="CZ1002" s="215">
        <f t="shared" si="696"/>
        <v>0</v>
      </c>
      <c r="DA1002" s="215">
        <f t="shared" si="697"/>
        <v>0</v>
      </c>
      <c r="DB1002" s="215">
        <f t="shared" si="698"/>
        <v>0</v>
      </c>
      <c r="DC1002" s="155">
        <f t="shared" si="712"/>
        <v>0</v>
      </c>
      <c r="DD1002" s="165"/>
      <c r="DE1002" s="188" t="b" cm="1">
        <f t="array" aca="1" ref="DE1002" ca="1">OR($G1002=Forecast_Capex_Input!$BF$8:$BF$10)</f>
        <v>0</v>
      </c>
      <c r="DF1002" s="188" cm="1">
        <f t="array" aca="1" ref="DF1002" ca="1">IFERROR(INDEX(Forecast_Capex_Input!BG$12:BG$286,$X1002)
*(INDEX(Forecast_Capex_Input!$H$12:$H$286,$X1002)=Repex),0)
*$DE1002</f>
        <v>0</v>
      </c>
      <c r="DG1002" s="188" cm="1">
        <f t="array" aca="1" ref="DG1002" ca="1">IFERROR(INDEX(Forecast_Capex_Input!BH$12:BH$286,$X1002)
*(INDEX(Forecast_Capex_Input!$H$12:$H$286,$X1002)=Repex),0)
*$DE1002</f>
        <v>0</v>
      </c>
      <c r="DH1002" s="188" cm="1">
        <f t="array" aca="1" ref="DH1002" ca="1">IFERROR(INDEX(Forecast_Capex_Input!BI$12:BI$286,$X1002)
*(INDEX(Forecast_Capex_Input!$H$12:$H$286,$X1002)=Repex),0)
*$DE1002</f>
        <v>0</v>
      </c>
      <c r="DI1002" s="188" cm="1">
        <f t="array" aca="1" ref="DI1002" ca="1">IFERROR(INDEX(Forecast_Capex_Input!BJ$12:BJ$286,$X1002)
*(INDEX(Forecast_Capex_Input!$H$12:$H$286,$X1002)=Repex),0)
*$DE1002</f>
        <v>0</v>
      </c>
      <c r="DJ1002" s="188" cm="1">
        <f t="array" aca="1" ref="DJ1002" ca="1">IFERROR(INDEX(Forecast_Capex_Input!BK$12:BK$286,$X1002)
*(INDEX(Forecast_Capex_Input!$H$12:$H$286,$X1002)=Repex),0)
*$DE1002</f>
        <v>0</v>
      </c>
      <c r="DK1002" s="188" cm="1">
        <f t="array" aca="1" ref="DK1002" ca="1">IFERROR(INDEX(Forecast_Capex_Input!BL$12:BL$286,$X1002)
*(INDEX(Forecast_Capex_Input!$H$12:$H$286,$X1002)=Repex),0)
*$DE1002</f>
        <v>0</v>
      </c>
      <c r="DL1002" s="165"/>
      <c r="DM1002" s="188" t="b" cm="1">
        <f t="array" aca="1" ref="DM1002" ca="1">OR($G1002=Forecast_Capex_Input!$BN$8:$BN$9)</f>
        <v>0</v>
      </c>
      <c r="DN1002" s="188" cm="1">
        <f t="array" aca="1" ref="DN1002" ca="1">IFERROR(INDEX(Forecast_Capex_Input!BO$12:BO$286,$X1002)
*(INDEX(Forecast_Capex_Input!$H$12:$H$286,$X1002)=Repex),0)
*$DM1002</f>
        <v>0</v>
      </c>
      <c r="DO1002" s="188" cm="1">
        <f t="array" aca="1" ref="DO1002" ca="1">IFERROR(INDEX(Forecast_Capex_Input!BP$12:BP$286,$X1002)
*(INDEX(Forecast_Capex_Input!$H$12:$H$286,$X1002)=Repex),0)
*$DM1002</f>
        <v>0</v>
      </c>
      <c r="DP1002" s="188" cm="1">
        <f t="array" aca="1" ref="DP1002" ca="1">IFERROR(INDEX(Forecast_Capex_Input!BQ$12:BQ$286,$X1002)
*(INDEX(Forecast_Capex_Input!$H$12:$H$286,$X1002)=Repex),0)
*$DM1002</f>
        <v>0</v>
      </c>
      <c r="DQ1002" s="188" cm="1">
        <f t="array" aca="1" ref="DQ1002" ca="1">IFERROR(INDEX(Forecast_Capex_Input!BR$12:BR$286,$X1002)
*(INDEX(Forecast_Capex_Input!$H$12:$H$286,$X1002)=Repex),0)
*$DM1002</f>
        <v>0</v>
      </c>
      <c r="DR1002" s="188" cm="1">
        <f t="array" aca="1" ref="DR1002" ca="1">IFERROR(INDEX(Forecast_Capex_Input!BS$12:BS$286,$X1002)
*(INDEX(Forecast_Capex_Input!$H$12:$H$286,$X1002)=Repex),0)
*$DM1002</f>
        <v>0</v>
      </c>
      <c r="DS1002" s="165"/>
      <c r="DT1002" s="188" t="b" cm="1">
        <f t="array" aca="1" ref="DT1002" ca="1">OR($G1002=Forecast_Capex_Input!$BU$8:$BU$10)</f>
        <v>0</v>
      </c>
      <c r="DU1002" s="188" cm="1">
        <f t="array" aca="1" ref="DU1002" ca="1">IFERROR(INDEX(Forecast_Capex_Input!BV$12:BV$286,$X1002)
*(INDEX(Forecast_Capex_Input!$H$12:$H$286,$X1002)=Repex),0)
*$DT1002</f>
        <v>0</v>
      </c>
      <c r="DV1002" s="188" cm="1">
        <f t="array" aca="1" ref="DV1002" ca="1">IFERROR(INDEX(Forecast_Capex_Input!BW$12:BW$286,$X1002)
*(INDEX(Forecast_Capex_Input!$H$12:$H$286,$X1002)=Repex),0)
*$DT1002</f>
        <v>0</v>
      </c>
      <c r="DW1002" s="188" cm="1">
        <f t="array" aca="1" ref="DW1002" ca="1">IFERROR(INDEX(Forecast_Capex_Input!BX$12:BX$286,$X1002)
*(INDEX(Forecast_Capex_Input!$H$12:$H$286,$X1002)=Repex),0)
*$DT1002</f>
        <v>0</v>
      </c>
      <c r="DX1002" s="188" cm="1">
        <f t="array" aca="1" ref="DX1002" ca="1">IFERROR(INDEX(Forecast_Capex_Input!BY$12:BY$286,$X1002)
*(INDEX(Forecast_Capex_Input!$H$12:$H$286,$X1002)=Repex),0)
*$DT1002</f>
        <v>0</v>
      </c>
      <c r="DY1002" s="188" cm="1">
        <f t="array" aca="1" ref="DY1002" ca="1">IFERROR(INDEX(Forecast_Capex_Input!BZ$12:BZ$286,$X1002)
*(INDEX(Forecast_Capex_Input!$H$12:$H$286,$X1002)=Repex),0)
*$DT1002</f>
        <v>0</v>
      </c>
      <c r="DZ1002" s="188" cm="1">
        <f t="array" aca="1" ref="DZ1002" ca="1">IFERROR(INDEX(Forecast_Capex_Input!CA$12:CA$286,$X1002)
*(INDEX(Forecast_Capex_Input!$H$12:$H$286,$X1002)=Repex),0)
*$DT1002</f>
        <v>0</v>
      </c>
      <c r="EA1002" s="188" cm="1">
        <f t="array" aca="1" ref="EA1002" ca="1">IFERROR(INDEX(Forecast_Capex_Input!CB$12:CB$286,$X1002)
*(INDEX(Forecast_Capex_Input!$H$12:$H$286,$X1002)=Repex),0)
*$DT1002</f>
        <v>0</v>
      </c>
      <c r="EB1002" s="188" cm="1">
        <f t="array" aca="1" ref="EB1002" ca="1">IFERROR(INDEX(Forecast_Capex_Input!CC$12:CC$286,$X1002)
*(INDEX(Forecast_Capex_Input!$H$12:$H$286,$X1002)=Repex),0)
*$DT1002</f>
        <v>0</v>
      </c>
      <c r="EC1002" s="165"/>
      <c r="ED1002" s="226" t="str">
        <f t="shared" si="699"/>
        <v>N/A</v>
      </c>
      <c r="EE1002" s="174" t="s">
        <v>15</v>
      </c>
    </row>
    <row r="1003" spans="3:135" x14ac:dyDescent="0.2">
      <c r="C1003" s="174">
        <f t="shared" si="700"/>
        <v>993</v>
      </c>
      <c r="D1003" s="167" t="str" cm="1">
        <f t="array" ref="D1003">IFERROR(INDEX(Forecast_Capex_Input!$D$12:$D$286,$X1003),NA)</f>
        <v>N/A</v>
      </c>
      <c r="E1003" s="172" t="str" cm="1">
        <f t="array" ref="E1003">IF($X1003=NA,NA,INDEX(Forecast_Capex_Input!$E$12:$E$286,$X1003))</f>
        <v>N/A</v>
      </c>
      <c r="F1003" s="167" t="str" cm="1">
        <f t="array" aca="1" ref="F1003" ca="1">IFERROR(INDEX(General!$E$25:$E$26,$Y1003),NA)</f>
        <v>N/A</v>
      </c>
      <c r="G1003" s="167" t="str" cm="1">
        <f t="array" aca="1" ref="G1003" ca="1">IFERROR(INDEX(Forecast_Capex_Input!$AI$11:$BB$11,$AA1003),NA)</f>
        <v>N/A</v>
      </c>
      <c r="H1003" s="189" t="str" cm="1">
        <f t="array" aca="1" ref="H1003" ca="1">IFERROR(INDEX(Forecast_Capex_Input!$AI$12:$BB$286,$X1003,$AA1003),NA)</f>
        <v>N/A</v>
      </c>
      <c r="I1003" s="199" t="str" cm="1">
        <f t="array" ref="I1003">IFERROR(INDEX(Forecast_Capex_Input!$F$12:$F$286,$X1003),NA)</f>
        <v>N/A</v>
      </c>
      <c r="J1003" s="199" t="str" cm="1">
        <f t="array" ref="J1003">IFERROR(INDEX(Forecast_Capex_Input!G$12:G$286,$X1003),NA)</f>
        <v>N/A</v>
      </c>
      <c r="K1003" s="199" t="str" cm="1">
        <f t="array" ref="K1003">IFERROR(INDEX(Forecast_Capex_Input!H$12:H$286,$X1003),NA)</f>
        <v>N/A</v>
      </c>
      <c r="L1003" s="199" t="str" cm="1">
        <f t="array" ref="L1003">IFERROR(INDEX(Forecast_Capex_Input!I$12:I$286,$X1003),NA)</f>
        <v>N/A</v>
      </c>
      <c r="M1003" s="199" t="str" cm="1">
        <f t="array" ref="M1003">IFERROR(INDEX(Forecast_Capex_Input!J$12:J$286,$X1003),NA)</f>
        <v>N/A</v>
      </c>
      <c r="N1003" s="199" t="str" cm="1">
        <f t="array" ref="N1003">IFERROR(INDEX(Forecast_Capex_Input!K$12:K$286,$X1003),NA)</f>
        <v>N/A</v>
      </c>
      <c r="O1003" s="199" t="str" cm="1">
        <f t="array" ref="O1003">IFERROR(INDEX(Forecast_Capex_Input!L$12:L$286,$X1003),NA)</f>
        <v>N/A</v>
      </c>
      <c r="P1003" s="199" t="str" cm="1">
        <f t="array" ref="P1003">IFERROR(INDEX(Forecast_Capex_Input!M$12:M$286,$X1003),NA)</f>
        <v>N/A</v>
      </c>
      <c r="Q1003" s="172" t="str" cm="1">
        <f t="array" ref="Q1003">IFERROR(INDEX(Forecast_Capex_Input!N$12:N$286,$X1003),NA)</f>
        <v>N/A</v>
      </c>
      <c r="R1003" s="265" cm="1">
        <f t="array" ref="R1003">IFERROR(INDEX(Forecast_Capex_Input!O$12:O$286,$X1003),0)</f>
        <v>0</v>
      </c>
      <c r="S1003" s="172" cm="1">
        <f t="array" ref="S1003">IFERROR(INDEX(Forecast_Capex_Input!P$12:P$286,$X1003),0)</f>
        <v>0</v>
      </c>
      <c r="T1003" s="199" t="str" cm="1">
        <f t="array" aca="1" ref="T1003" ca="1">IFERROR(INDEX(General!$K$84:$K$103,$AA1003),NA)</f>
        <v>N/A</v>
      </c>
      <c r="U1003" s="188" cm="1">
        <f t="array" aca="1" ref="U1003" ca="1">IFERROR(
IF($F1003=General!$E$25,INDEX(Forecast_Capex_Input!S$12:S$286,$X1003),
INDEX(Forecast_Capex_Input!T$12:T$286,$X1003)),0)</f>
        <v>0</v>
      </c>
      <c r="V1003" s="222" t="b">
        <f>IFERROR(INDEX(Overheads!$T$19:$T$26,MATCH($I1003,Overheads!$E$19:$E$26,0)),FALSE)</f>
        <v>0</v>
      </c>
      <c r="W1003" s="165"/>
      <c r="X1003" s="174" t="str">
        <f>IFERROR(
IF(MATCH($C1003,Forecast_Capex_Input!$CI$12:$CI$286,1)+1&gt;MAX(Forecast_Capex_Input!$C$12:$C$286),NA,
MATCH($C1003,Forecast_Capex_Input!$CI$12:$CI$286,1)+1),1)</f>
        <v>N/A</v>
      </c>
      <c r="Y1003" s="174" t="str" cm="1">
        <f t="array" aca="1" ref="Y1003" ca="1">IFERROR(
IF(X1002&lt;&gt;X1003,1,
IF(COUNTIF(OFFSET(Y1002,0,0,-INDEX(Forecast_Capex_Input!$CG$12:$CG$286,$X1003)),Y1002)=INDEX(Forecast_Capex_Input!$CG$12:$CG$286,$X1003),Y1002+1,Y1002)),NA)</f>
        <v>N/A</v>
      </c>
      <c r="Z1003" s="174" t="str" cm="1">
        <f t="array" ref="Z1003">IFERROR($C1003-IF($X1003=1,1,INDEX(Forecast_Capex_Input!$CI$12:$CI$286,$X1003-1))+1,NA)</f>
        <v>N/A</v>
      </c>
      <c r="AA1003" s="174" t="str" cm="1">
        <f t="array" aca="1" ref="AA1003" ca="1">IFERROR(IF(Y1003=1,
INDEX(Forecast_Capex_Input!$AI$10:$BB$10,SMALL(IF(INDEX(Forecast_Capex_Input!$AI$12:$BB$286,$X1003,0)&gt;0,COLUMN(Forecast_Capex_Input!$AI$10:$BB$10)-COLUMN(Forecast_Capex_Input!$AI$12)+1),ROWS(OFFSET(AA1002,0,0,-$Z1003)))),
OFFSET(AA1002,-INDEX(Forecast_Capex_Input!$CG$12:$CG$286,$X1003)+1,0)),NA)</f>
        <v>N/A</v>
      </c>
      <c r="AB1003" s="174" t="str">
        <f t="shared" ca="1" si="669"/>
        <v>N/A</v>
      </c>
      <c r="AC1003" s="222" t="b">
        <f t="shared" si="701"/>
        <v>0</v>
      </c>
      <c r="AD1003" s="220" t="b">
        <v>0</v>
      </c>
      <c r="AE1003" s="222" t="b">
        <f t="shared" si="670"/>
        <v>1</v>
      </c>
      <c r="AF1003" s="165"/>
      <c r="AG1003" s="215">
        <v>0</v>
      </c>
      <c r="AH1003" s="215">
        <v>0</v>
      </c>
      <c r="AI1003" s="215">
        <v>0</v>
      </c>
      <c r="AJ1003" s="215">
        <v>0</v>
      </c>
      <c r="AK1003" s="215">
        <v>0</v>
      </c>
      <c r="AL1003" s="155">
        <v>0</v>
      </c>
      <c r="AM1003" s="165"/>
      <c r="AN1003" s="215" cm="1">
        <f t="array" aca="1" ref="AN1003" ca="1">IFERROR(INDEX(General!O$33:O$34,$AB1003)
*AG1003,0)</f>
        <v>0</v>
      </c>
      <c r="AO1003" s="215" cm="1">
        <f t="array" aca="1" ref="AO1003" ca="1">IFERROR(INDEX(General!P$33:P$34,$AB1003)
*AH1003,0)</f>
        <v>0</v>
      </c>
      <c r="AP1003" s="215" cm="1">
        <f t="array" aca="1" ref="AP1003" ca="1">IFERROR(INDEX(General!Q$33:Q$34,$AB1003)
*AI1003,0)</f>
        <v>0</v>
      </c>
      <c r="AQ1003" s="215" cm="1">
        <f t="array" aca="1" ref="AQ1003" ca="1">IFERROR(INDEX(General!R$33:R$34,$AB1003)
*AJ1003,0)</f>
        <v>0</v>
      </c>
      <c r="AR1003" s="215" cm="1">
        <f t="array" aca="1" ref="AR1003" ca="1">IFERROR(INDEX(General!S$33:S$34,$AB1003)
*AK1003,0)</f>
        <v>0</v>
      </c>
      <c r="AS1003" s="155">
        <f t="shared" ca="1" si="702"/>
        <v>0</v>
      </c>
      <c r="AT1003" s="165"/>
      <c r="AU1003" s="215">
        <f ca="1">IF($AE1003=FALSE,AN1003*Overheads!$R$24*$V1003,
IFERROR(Overheads!$O$49*$V1003*AN1003,0)
+IFERROR(Overheads!Q$59*$V1003*(AN1003/Overheads!Q$68),0))</f>
        <v>0</v>
      </c>
      <c r="AV1003" s="215">
        <f ca="1">IF($AE1003=FALSE,AO1003*Overheads!$R$24*$V1003,
IFERROR(Overheads!$O$49*$V1003*AO1003,0)
+IFERROR(Overheads!R$59*$V1003*(AO1003/Overheads!R$68),0))</f>
        <v>0</v>
      </c>
      <c r="AW1003" s="215">
        <f ca="1">IF($AE1003=FALSE,AP1003*Overheads!$R$24*$V1003,
IFERROR(Overheads!$O$49*$V1003*AP1003,0)
+IFERROR(Overheads!S$59*$V1003*(AP1003/Overheads!S$68),0))</f>
        <v>0</v>
      </c>
      <c r="AX1003" s="215">
        <f ca="1">IF($AE1003=FALSE,AQ1003*Overheads!$R$24*$V1003,
IFERROR(Overheads!$O$49*$V1003*AQ1003,0)
+IFERROR(Overheads!T$59*$V1003*(AQ1003/Overheads!T$68),0))</f>
        <v>0</v>
      </c>
      <c r="AY1003" s="215">
        <f ca="1">IF($AE1003=FALSE,AR1003*Overheads!$R$24*$V1003,
IFERROR(Overheads!$O$49*$V1003*AR1003,0)
+IFERROR(Overheads!U$59*$V1003*(AR1003/Overheads!U$68),0))</f>
        <v>0</v>
      </c>
      <c r="AZ1003" s="155">
        <f t="shared" ca="1" si="703"/>
        <v>0</v>
      </c>
      <c r="BA1003" s="165"/>
      <c r="BB1003" s="215">
        <f ca="1">IF($AE1003=FALSE,AN1003*Overheads!$S$25,
IFERROR(Overheads!$O$50*AN1003,0)
+IFERROR(Overheads!Q$60*(AN1003/Overheads!Q$66),0))</f>
        <v>0</v>
      </c>
      <c r="BC1003" s="215">
        <f ca="1">IF($AE1003=FALSE,AO1003*Overheads!$S$25,
IFERROR(Overheads!$O$50*AO1003,0)
+IFERROR(Overheads!R$60*(AO1003/Overheads!R$66),0))</f>
        <v>0</v>
      </c>
      <c r="BD1003" s="215">
        <f ca="1">IF($AE1003=FALSE,AP1003*Overheads!$S$25,
IFERROR(Overheads!$O$50*AP1003,0)
+IFERROR(Overheads!S$60*(AP1003/Overheads!S$66),0))</f>
        <v>0</v>
      </c>
      <c r="BE1003" s="215">
        <f ca="1">IF($AE1003=FALSE,AQ1003*Overheads!$S$25,
IFERROR(Overheads!$O$50*AQ1003,0)
+IFERROR(Overheads!T$60*(AQ1003/Overheads!T$66),0))</f>
        <v>0</v>
      </c>
      <c r="BF1003" s="215">
        <f ca="1">IF($AE1003=FALSE,AR1003*Overheads!$S$25,
IFERROR(Overheads!$O$50*AR1003,0)
+IFERROR(Overheads!U$60*(AR1003/Overheads!U$66),0))</f>
        <v>0</v>
      </c>
      <c r="BG1003" s="155">
        <f t="shared" ca="1" si="704"/>
        <v>0</v>
      </c>
      <c r="BH1003" s="165"/>
      <c r="BI1003" s="215">
        <f t="shared" ca="1" si="705"/>
        <v>0</v>
      </c>
      <c r="BJ1003" s="215">
        <f t="shared" ca="1" si="671"/>
        <v>0</v>
      </c>
      <c r="BK1003" s="215">
        <f t="shared" ca="1" si="672"/>
        <v>0</v>
      </c>
      <c r="BL1003" s="215">
        <f t="shared" ca="1" si="673"/>
        <v>0</v>
      </c>
      <c r="BM1003" s="215">
        <f t="shared" ca="1" si="674"/>
        <v>0</v>
      </c>
      <c r="BN1003" s="155">
        <f t="shared" ca="1" si="706"/>
        <v>0</v>
      </c>
      <c r="BO1003" s="165"/>
      <c r="BP1003" s="187" cm="1">
        <f t="array" ref="BP1003">IFERROR(IF($X1003=$X1002,BP1002,INDEX(Forecast_Capex_Input!AC$12:AC$286,$X1003)),0)</f>
        <v>0</v>
      </c>
      <c r="BQ1003" s="187" cm="1">
        <f t="array" ref="BQ1003">IFERROR(IF($X1003=$X1002,BQ1002,INDEX(Forecast_Capex_Input!AD$12:AD$286,$X1003)),0)</f>
        <v>0</v>
      </c>
      <c r="BR1003" s="187" cm="1">
        <f t="array" ref="BR1003">IFERROR(IF($X1003=$X1002,BR1002,INDEX(Forecast_Capex_Input!AE$12:AE$286,$X1003)),0)</f>
        <v>0</v>
      </c>
      <c r="BS1003" s="187" cm="1">
        <f t="array" ref="BS1003">IFERROR(IF($X1003=$X1002,BS1002,INDEX(Forecast_Capex_Input!AF$12:AF$286,$X1003)),0)</f>
        <v>0</v>
      </c>
      <c r="BT1003" s="187" cm="1">
        <f t="array" ref="BT1003">IFERROR(IF($X1003=$X1002,BT1002,INDEX(Forecast_Capex_Input!AG$12:AG$286,$X1003)),0)</f>
        <v>0</v>
      </c>
      <c r="BU1003" s="165"/>
      <c r="BV1003" s="215">
        <f t="shared" si="675"/>
        <v>0</v>
      </c>
      <c r="BW1003" s="215">
        <f t="shared" si="676"/>
        <v>0</v>
      </c>
      <c r="BX1003" s="215">
        <f t="shared" si="677"/>
        <v>0</v>
      </c>
      <c r="BY1003" s="215">
        <f t="shared" si="678"/>
        <v>0</v>
      </c>
      <c r="BZ1003" s="215">
        <f t="shared" si="679"/>
        <v>0</v>
      </c>
      <c r="CA1003" s="155">
        <f t="shared" si="707"/>
        <v>0</v>
      </c>
      <c r="CB1003" s="165"/>
      <c r="CC1003" s="215">
        <f t="shared" si="680"/>
        <v>0</v>
      </c>
      <c r="CD1003" s="215">
        <f t="shared" si="681"/>
        <v>0</v>
      </c>
      <c r="CE1003" s="215">
        <f t="shared" si="682"/>
        <v>0</v>
      </c>
      <c r="CF1003" s="215">
        <f t="shared" si="683"/>
        <v>0</v>
      </c>
      <c r="CG1003" s="215">
        <f t="shared" si="684"/>
        <v>0</v>
      </c>
      <c r="CH1003" s="155">
        <f t="shared" si="708"/>
        <v>0</v>
      </c>
      <c r="CI1003" s="165"/>
      <c r="CJ1003" s="215">
        <f t="shared" si="685"/>
        <v>0</v>
      </c>
      <c r="CK1003" s="215">
        <f t="shared" si="686"/>
        <v>0</v>
      </c>
      <c r="CL1003" s="215">
        <f t="shared" si="687"/>
        <v>0</v>
      </c>
      <c r="CM1003" s="215">
        <f t="shared" si="688"/>
        <v>0</v>
      </c>
      <c r="CN1003" s="215">
        <f t="shared" si="689"/>
        <v>0</v>
      </c>
      <c r="CO1003" s="155">
        <f t="shared" si="709"/>
        <v>0</v>
      </c>
      <c r="CP1003" s="165"/>
      <c r="CQ1003" s="223">
        <f t="shared" si="690"/>
        <v>0</v>
      </c>
      <c r="CR1003" s="223">
        <f t="shared" si="691"/>
        <v>0</v>
      </c>
      <c r="CS1003" s="223">
        <f t="shared" si="692"/>
        <v>0</v>
      </c>
      <c r="CT1003" s="223">
        <f t="shared" si="693"/>
        <v>0</v>
      </c>
      <c r="CU1003" s="223">
        <f t="shared" si="694"/>
        <v>0</v>
      </c>
      <c r="CV1003" s="155">
        <f t="shared" si="710"/>
        <v>0</v>
      </c>
      <c r="CW1003" s="165"/>
      <c r="CX1003" s="215">
        <f t="shared" si="711"/>
        <v>0</v>
      </c>
      <c r="CY1003" s="215">
        <f t="shared" si="695"/>
        <v>0</v>
      </c>
      <c r="CZ1003" s="215">
        <f t="shared" si="696"/>
        <v>0</v>
      </c>
      <c r="DA1003" s="215">
        <f t="shared" si="697"/>
        <v>0</v>
      </c>
      <c r="DB1003" s="215">
        <f t="shared" si="698"/>
        <v>0</v>
      </c>
      <c r="DC1003" s="155">
        <f t="shared" si="712"/>
        <v>0</v>
      </c>
      <c r="DD1003" s="165"/>
      <c r="DE1003" s="188" t="b" cm="1">
        <f t="array" aca="1" ref="DE1003" ca="1">OR($G1003=Forecast_Capex_Input!$BF$8:$BF$10)</f>
        <v>0</v>
      </c>
      <c r="DF1003" s="188" cm="1">
        <f t="array" aca="1" ref="DF1003" ca="1">IFERROR(INDEX(Forecast_Capex_Input!BG$12:BG$286,$X1003)
*(INDEX(Forecast_Capex_Input!$H$12:$H$286,$X1003)=Repex),0)
*$DE1003</f>
        <v>0</v>
      </c>
      <c r="DG1003" s="188" cm="1">
        <f t="array" aca="1" ref="DG1003" ca="1">IFERROR(INDEX(Forecast_Capex_Input!BH$12:BH$286,$X1003)
*(INDEX(Forecast_Capex_Input!$H$12:$H$286,$X1003)=Repex),0)
*$DE1003</f>
        <v>0</v>
      </c>
      <c r="DH1003" s="188" cm="1">
        <f t="array" aca="1" ref="DH1003" ca="1">IFERROR(INDEX(Forecast_Capex_Input!BI$12:BI$286,$X1003)
*(INDEX(Forecast_Capex_Input!$H$12:$H$286,$X1003)=Repex),0)
*$DE1003</f>
        <v>0</v>
      </c>
      <c r="DI1003" s="188" cm="1">
        <f t="array" aca="1" ref="DI1003" ca="1">IFERROR(INDEX(Forecast_Capex_Input!BJ$12:BJ$286,$X1003)
*(INDEX(Forecast_Capex_Input!$H$12:$H$286,$X1003)=Repex),0)
*$DE1003</f>
        <v>0</v>
      </c>
      <c r="DJ1003" s="188" cm="1">
        <f t="array" aca="1" ref="DJ1003" ca="1">IFERROR(INDEX(Forecast_Capex_Input!BK$12:BK$286,$X1003)
*(INDEX(Forecast_Capex_Input!$H$12:$H$286,$X1003)=Repex),0)
*$DE1003</f>
        <v>0</v>
      </c>
      <c r="DK1003" s="188" cm="1">
        <f t="array" aca="1" ref="DK1003" ca="1">IFERROR(INDEX(Forecast_Capex_Input!BL$12:BL$286,$X1003)
*(INDEX(Forecast_Capex_Input!$H$12:$H$286,$X1003)=Repex),0)
*$DE1003</f>
        <v>0</v>
      </c>
      <c r="DL1003" s="165"/>
      <c r="DM1003" s="188" t="b" cm="1">
        <f t="array" aca="1" ref="DM1003" ca="1">OR($G1003=Forecast_Capex_Input!$BN$8:$BN$9)</f>
        <v>0</v>
      </c>
      <c r="DN1003" s="188" cm="1">
        <f t="array" aca="1" ref="DN1003" ca="1">IFERROR(INDEX(Forecast_Capex_Input!BO$12:BO$286,$X1003)
*(INDEX(Forecast_Capex_Input!$H$12:$H$286,$X1003)=Repex),0)
*$DM1003</f>
        <v>0</v>
      </c>
      <c r="DO1003" s="188" cm="1">
        <f t="array" aca="1" ref="DO1003" ca="1">IFERROR(INDEX(Forecast_Capex_Input!BP$12:BP$286,$X1003)
*(INDEX(Forecast_Capex_Input!$H$12:$H$286,$X1003)=Repex),0)
*$DM1003</f>
        <v>0</v>
      </c>
      <c r="DP1003" s="188" cm="1">
        <f t="array" aca="1" ref="DP1003" ca="1">IFERROR(INDEX(Forecast_Capex_Input!BQ$12:BQ$286,$X1003)
*(INDEX(Forecast_Capex_Input!$H$12:$H$286,$X1003)=Repex),0)
*$DM1003</f>
        <v>0</v>
      </c>
      <c r="DQ1003" s="188" cm="1">
        <f t="array" aca="1" ref="DQ1003" ca="1">IFERROR(INDEX(Forecast_Capex_Input!BR$12:BR$286,$X1003)
*(INDEX(Forecast_Capex_Input!$H$12:$H$286,$X1003)=Repex),0)
*$DM1003</f>
        <v>0</v>
      </c>
      <c r="DR1003" s="188" cm="1">
        <f t="array" aca="1" ref="DR1003" ca="1">IFERROR(INDEX(Forecast_Capex_Input!BS$12:BS$286,$X1003)
*(INDEX(Forecast_Capex_Input!$H$12:$H$286,$X1003)=Repex),0)
*$DM1003</f>
        <v>0</v>
      </c>
      <c r="DS1003" s="165"/>
      <c r="DT1003" s="188" t="b" cm="1">
        <f t="array" aca="1" ref="DT1003" ca="1">OR($G1003=Forecast_Capex_Input!$BU$8:$BU$10)</f>
        <v>0</v>
      </c>
      <c r="DU1003" s="188" cm="1">
        <f t="array" aca="1" ref="DU1003" ca="1">IFERROR(INDEX(Forecast_Capex_Input!BV$12:BV$286,$X1003)
*(INDEX(Forecast_Capex_Input!$H$12:$H$286,$X1003)=Repex),0)
*$DT1003</f>
        <v>0</v>
      </c>
      <c r="DV1003" s="188" cm="1">
        <f t="array" aca="1" ref="DV1003" ca="1">IFERROR(INDEX(Forecast_Capex_Input!BW$12:BW$286,$X1003)
*(INDEX(Forecast_Capex_Input!$H$12:$H$286,$X1003)=Repex),0)
*$DT1003</f>
        <v>0</v>
      </c>
      <c r="DW1003" s="188" cm="1">
        <f t="array" aca="1" ref="DW1003" ca="1">IFERROR(INDEX(Forecast_Capex_Input!BX$12:BX$286,$X1003)
*(INDEX(Forecast_Capex_Input!$H$12:$H$286,$X1003)=Repex),0)
*$DT1003</f>
        <v>0</v>
      </c>
      <c r="DX1003" s="188" cm="1">
        <f t="array" aca="1" ref="DX1003" ca="1">IFERROR(INDEX(Forecast_Capex_Input!BY$12:BY$286,$X1003)
*(INDEX(Forecast_Capex_Input!$H$12:$H$286,$X1003)=Repex),0)
*$DT1003</f>
        <v>0</v>
      </c>
      <c r="DY1003" s="188" cm="1">
        <f t="array" aca="1" ref="DY1003" ca="1">IFERROR(INDEX(Forecast_Capex_Input!BZ$12:BZ$286,$X1003)
*(INDEX(Forecast_Capex_Input!$H$12:$H$286,$X1003)=Repex),0)
*$DT1003</f>
        <v>0</v>
      </c>
      <c r="DZ1003" s="188" cm="1">
        <f t="array" aca="1" ref="DZ1003" ca="1">IFERROR(INDEX(Forecast_Capex_Input!CA$12:CA$286,$X1003)
*(INDEX(Forecast_Capex_Input!$H$12:$H$286,$X1003)=Repex),0)
*$DT1003</f>
        <v>0</v>
      </c>
      <c r="EA1003" s="188" cm="1">
        <f t="array" aca="1" ref="EA1003" ca="1">IFERROR(INDEX(Forecast_Capex_Input!CB$12:CB$286,$X1003)
*(INDEX(Forecast_Capex_Input!$H$12:$H$286,$X1003)=Repex),0)
*$DT1003</f>
        <v>0</v>
      </c>
      <c r="EB1003" s="188" cm="1">
        <f t="array" aca="1" ref="EB1003" ca="1">IFERROR(INDEX(Forecast_Capex_Input!CC$12:CC$286,$X1003)
*(INDEX(Forecast_Capex_Input!$H$12:$H$286,$X1003)=Repex),0)
*$DT1003</f>
        <v>0</v>
      </c>
      <c r="EC1003" s="165"/>
      <c r="ED1003" s="226" t="str">
        <f t="shared" si="699"/>
        <v>N/A</v>
      </c>
      <c r="EE1003" s="174" t="s">
        <v>15</v>
      </c>
    </row>
    <row r="1004" spans="3:135" x14ac:dyDescent="0.2">
      <c r="C1004" s="174">
        <f t="shared" si="700"/>
        <v>994</v>
      </c>
      <c r="D1004" s="167" t="str" cm="1">
        <f t="array" ref="D1004">IFERROR(INDEX(Forecast_Capex_Input!$D$12:$D$286,$X1004),NA)</f>
        <v>N/A</v>
      </c>
      <c r="E1004" s="172" t="str" cm="1">
        <f t="array" ref="E1004">IF($X1004=NA,NA,INDEX(Forecast_Capex_Input!$E$12:$E$286,$X1004))</f>
        <v>N/A</v>
      </c>
      <c r="F1004" s="167" t="str" cm="1">
        <f t="array" aca="1" ref="F1004" ca="1">IFERROR(INDEX(General!$E$25:$E$26,$Y1004),NA)</f>
        <v>N/A</v>
      </c>
      <c r="G1004" s="167" t="str" cm="1">
        <f t="array" aca="1" ref="G1004" ca="1">IFERROR(INDEX(Forecast_Capex_Input!$AI$11:$BB$11,$AA1004),NA)</f>
        <v>N/A</v>
      </c>
      <c r="H1004" s="189" t="str" cm="1">
        <f t="array" aca="1" ref="H1004" ca="1">IFERROR(INDEX(Forecast_Capex_Input!$AI$12:$BB$286,$X1004,$AA1004),NA)</f>
        <v>N/A</v>
      </c>
      <c r="I1004" s="199" t="str" cm="1">
        <f t="array" ref="I1004">IFERROR(INDEX(Forecast_Capex_Input!$F$12:$F$286,$X1004),NA)</f>
        <v>N/A</v>
      </c>
      <c r="J1004" s="199" t="str" cm="1">
        <f t="array" ref="J1004">IFERROR(INDEX(Forecast_Capex_Input!G$12:G$286,$X1004),NA)</f>
        <v>N/A</v>
      </c>
      <c r="K1004" s="199" t="str" cm="1">
        <f t="array" ref="K1004">IFERROR(INDEX(Forecast_Capex_Input!H$12:H$286,$X1004),NA)</f>
        <v>N/A</v>
      </c>
      <c r="L1004" s="199" t="str" cm="1">
        <f t="array" ref="L1004">IFERROR(INDEX(Forecast_Capex_Input!I$12:I$286,$X1004),NA)</f>
        <v>N/A</v>
      </c>
      <c r="M1004" s="199" t="str" cm="1">
        <f t="array" ref="M1004">IFERROR(INDEX(Forecast_Capex_Input!J$12:J$286,$X1004),NA)</f>
        <v>N/A</v>
      </c>
      <c r="N1004" s="199" t="str" cm="1">
        <f t="array" ref="N1004">IFERROR(INDEX(Forecast_Capex_Input!K$12:K$286,$X1004),NA)</f>
        <v>N/A</v>
      </c>
      <c r="O1004" s="199" t="str" cm="1">
        <f t="array" ref="O1004">IFERROR(INDEX(Forecast_Capex_Input!L$12:L$286,$X1004),NA)</f>
        <v>N/A</v>
      </c>
      <c r="P1004" s="199" t="str" cm="1">
        <f t="array" ref="P1004">IFERROR(INDEX(Forecast_Capex_Input!M$12:M$286,$X1004),NA)</f>
        <v>N/A</v>
      </c>
      <c r="Q1004" s="172" t="str" cm="1">
        <f t="array" ref="Q1004">IFERROR(INDEX(Forecast_Capex_Input!N$12:N$286,$X1004),NA)</f>
        <v>N/A</v>
      </c>
      <c r="R1004" s="265" cm="1">
        <f t="array" ref="R1004">IFERROR(INDEX(Forecast_Capex_Input!O$12:O$286,$X1004),0)</f>
        <v>0</v>
      </c>
      <c r="S1004" s="172" cm="1">
        <f t="array" ref="S1004">IFERROR(INDEX(Forecast_Capex_Input!P$12:P$286,$X1004),0)</f>
        <v>0</v>
      </c>
      <c r="T1004" s="199" t="str" cm="1">
        <f t="array" aca="1" ref="T1004" ca="1">IFERROR(INDEX(General!$K$84:$K$103,$AA1004),NA)</f>
        <v>N/A</v>
      </c>
      <c r="U1004" s="188" cm="1">
        <f t="array" aca="1" ref="U1004" ca="1">IFERROR(
IF($F1004=General!$E$25,INDEX(Forecast_Capex_Input!S$12:S$286,$X1004),
INDEX(Forecast_Capex_Input!T$12:T$286,$X1004)),0)</f>
        <v>0</v>
      </c>
      <c r="V1004" s="222" t="b">
        <f>IFERROR(INDEX(Overheads!$T$19:$T$26,MATCH($I1004,Overheads!$E$19:$E$26,0)),FALSE)</f>
        <v>0</v>
      </c>
      <c r="W1004" s="165"/>
      <c r="X1004" s="174" t="str">
        <f>IFERROR(
IF(MATCH($C1004,Forecast_Capex_Input!$CI$12:$CI$286,1)+1&gt;MAX(Forecast_Capex_Input!$C$12:$C$286),NA,
MATCH($C1004,Forecast_Capex_Input!$CI$12:$CI$286,1)+1),1)</f>
        <v>N/A</v>
      </c>
      <c r="Y1004" s="174" t="str" cm="1">
        <f t="array" aca="1" ref="Y1004" ca="1">IFERROR(
IF(X1003&lt;&gt;X1004,1,
IF(COUNTIF(OFFSET(Y1003,0,0,-INDEX(Forecast_Capex_Input!$CG$12:$CG$286,$X1004)),Y1003)=INDEX(Forecast_Capex_Input!$CG$12:$CG$286,$X1004),Y1003+1,Y1003)),NA)</f>
        <v>N/A</v>
      </c>
      <c r="Z1004" s="174" t="str" cm="1">
        <f t="array" ref="Z1004">IFERROR($C1004-IF($X1004=1,1,INDEX(Forecast_Capex_Input!$CI$12:$CI$286,$X1004-1))+1,NA)</f>
        <v>N/A</v>
      </c>
      <c r="AA1004" s="174" t="str" cm="1">
        <f t="array" aca="1" ref="AA1004" ca="1">IFERROR(IF(Y1004=1,
INDEX(Forecast_Capex_Input!$AI$10:$BB$10,SMALL(IF(INDEX(Forecast_Capex_Input!$AI$12:$BB$286,$X1004,0)&gt;0,COLUMN(Forecast_Capex_Input!$AI$10:$BB$10)-COLUMN(Forecast_Capex_Input!$AI$12)+1),ROWS(OFFSET(AA1003,0,0,-$Z1004)))),
OFFSET(AA1003,-INDEX(Forecast_Capex_Input!$CG$12:$CG$286,$X1004)+1,0)),NA)</f>
        <v>N/A</v>
      </c>
      <c r="AB1004" s="174" t="str">
        <f t="shared" ca="1" si="669"/>
        <v>N/A</v>
      </c>
      <c r="AC1004" s="222" t="b">
        <f t="shared" si="701"/>
        <v>0</v>
      </c>
      <c r="AD1004" s="220" t="b">
        <v>0</v>
      </c>
      <c r="AE1004" s="222" t="b">
        <f t="shared" si="670"/>
        <v>1</v>
      </c>
      <c r="AF1004" s="165"/>
      <c r="AG1004" s="215">
        <v>0</v>
      </c>
      <c r="AH1004" s="215">
        <v>0</v>
      </c>
      <c r="AI1004" s="215">
        <v>0</v>
      </c>
      <c r="AJ1004" s="215">
        <v>0</v>
      </c>
      <c r="AK1004" s="215">
        <v>0</v>
      </c>
      <c r="AL1004" s="155">
        <v>0</v>
      </c>
      <c r="AM1004" s="165"/>
      <c r="AN1004" s="215" cm="1">
        <f t="array" aca="1" ref="AN1004" ca="1">IFERROR(INDEX(General!O$33:O$34,$AB1004)
*AG1004,0)</f>
        <v>0</v>
      </c>
      <c r="AO1004" s="215" cm="1">
        <f t="array" aca="1" ref="AO1004" ca="1">IFERROR(INDEX(General!P$33:P$34,$AB1004)
*AH1004,0)</f>
        <v>0</v>
      </c>
      <c r="AP1004" s="215" cm="1">
        <f t="array" aca="1" ref="AP1004" ca="1">IFERROR(INDEX(General!Q$33:Q$34,$AB1004)
*AI1004,0)</f>
        <v>0</v>
      </c>
      <c r="AQ1004" s="215" cm="1">
        <f t="array" aca="1" ref="AQ1004" ca="1">IFERROR(INDEX(General!R$33:R$34,$AB1004)
*AJ1004,0)</f>
        <v>0</v>
      </c>
      <c r="AR1004" s="215" cm="1">
        <f t="array" aca="1" ref="AR1004" ca="1">IFERROR(INDEX(General!S$33:S$34,$AB1004)
*AK1004,0)</f>
        <v>0</v>
      </c>
      <c r="AS1004" s="155">
        <f t="shared" ca="1" si="702"/>
        <v>0</v>
      </c>
      <c r="AT1004" s="165"/>
      <c r="AU1004" s="215">
        <f ca="1">IF($AE1004=FALSE,AN1004*Overheads!$R$24*$V1004,
IFERROR(Overheads!$O$49*$V1004*AN1004,0)
+IFERROR(Overheads!Q$59*$V1004*(AN1004/Overheads!Q$68),0))</f>
        <v>0</v>
      </c>
      <c r="AV1004" s="215">
        <f ca="1">IF($AE1004=FALSE,AO1004*Overheads!$R$24*$V1004,
IFERROR(Overheads!$O$49*$V1004*AO1004,0)
+IFERROR(Overheads!R$59*$V1004*(AO1004/Overheads!R$68),0))</f>
        <v>0</v>
      </c>
      <c r="AW1004" s="215">
        <f ca="1">IF($AE1004=FALSE,AP1004*Overheads!$R$24*$V1004,
IFERROR(Overheads!$O$49*$V1004*AP1004,0)
+IFERROR(Overheads!S$59*$V1004*(AP1004/Overheads!S$68),0))</f>
        <v>0</v>
      </c>
      <c r="AX1004" s="215">
        <f ca="1">IF($AE1004=FALSE,AQ1004*Overheads!$R$24*$V1004,
IFERROR(Overheads!$O$49*$V1004*AQ1004,0)
+IFERROR(Overheads!T$59*$V1004*(AQ1004/Overheads!T$68),0))</f>
        <v>0</v>
      </c>
      <c r="AY1004" s="215">
        <f ca="1">IF($AE1004=FALSE,AR1004*Overheads!$R$24*$V1004,
IFERROR(Overheads!$O$49*$V1004*AR1004,0)
+IFERROR(Overheads!U$59*$V1004*(AR1004/Overheads!U$68),0))</f>
        <v>0</v>
      </c>
      <c r="AZ1004" s="155">
        <f t="shared" ca="1" si="703"/>
        <v>0</v>
      </c>
      <c r="BA1004" s="165"/>
      <c r="BB1004" s="215">
        <f ca="1">IF($AE1004=FALSE,AN1004*Overheads!$S$25,
IFERROR(Overheads!$O$50*AN1004,0)
+IFERROR(Overheads!Q$60*(AN1004/Overheads!Q$66),0))</f>
        <v>0</v>
      </c>
      <c r="BC1004" s="215">
        <f ca="1">IF($AE1004=FALSE,AO1004*Overheads!$S$25,
IFERROR(Overheads!$O$50*AO1004,0)
+IFERROR(Overheads!R$60*(AO1004/Overheads!R$66),0))</f>
        <v>0</v>
      </c>
      <c r="BD1004" s="215">
        <f ca="1">IF($AE1004=FALSE,AP1004*Overheads!$S$25,
IFERROR(Overheads!$O$50*AP1004,0)
+IFERROR(Overheads!S$60*(AP1004/Overheads!S$66),0))</f>
        <v>0</v>
      </c>
      <c r="BE1004" s="215">
        <f ca="1">IF($AE1004=FALSE,AQ1004*Overheads!$S$25,
IFERROR(Overheads!$O$50*AQ1004,0)
+IFERROR(Overheads!T$60*(AQ1004/Overheads!T$66),0))</f>
        <v>0</v>
      </c>
      <c r="BF1004" s="215">
        <f ca="1">IF($AE1004=FALSE,AR1004*Overheads!$S$25,
IFERROR(Overheads!$O$50*AR1004,0)
+IFERROR(Overheads!U$60*(AR1004/Overheads!U$66),0))</f>
        <v>0</v>
      </c>
      <c r="BG1004" s="155">
        <f t="shared" ca="1" si="704"/>
        <v>0</v>
      </c>
      <c r="BH1004" s="165"/>
      <c r="BI1004" s="215">
        <f t="shared" ca="1" si="705"/>
        <v>0</v>
      </c>
      <c r="BJ1004" s="215">
        <f t="shared" ca="1" si="671"/>
        <v>0</v>
      </c>
      <c r="BK1004" s="215">
        <f t="shared" ca="1" si="672"/>
        <v>0</v>
      </c>
      <c r="BL1004" s="215">
        <f t="shared" ca="1" si="673"/>
        <v>0</v>
      </c>
      <c r="BM1004" s="215">
        <f t="shared" ca="1" si="674"/>
        <v>0</v>
      </c>
      <c r="BN1004" s="155">
        <f t="shared" ca="1" si="706"/>
        <v>0</v>
      </c>
      <c r="BO1004" s="165"/>
      <c r="BP1004" s="187" cm="1">
        <f t="array" ref="BP1004">IFERROR(IF($X1004=$X1003,BP1003,INDEX(Forecast_Capex_Input!AC$12:AC$286,$X1004)),0)</f>
        <v>0</v>
      </c>
      <c r="BQ1004" s="187" cm="1">
        <f t="array" ref="BQ1004">IFERROR(IF($X1004=$X1003,BQ1003,INDEX(Forecast_Capex_Input!AD$12:AD$286,$X1004)),0)</f>
        <v>0</v>
      </c>
      <c r="BR1004" s="187" cm="1">
        <f t="array" ref="BR1004">IFERROR(IF($X1004=$X1003,BR1003,INDEX(Forecast_Capex_Input!AE$12:AE$286,$X1004)),0)</f>
        <v>0</v>
      </c>
      <c r="BS1004" s="187" cm="1">
        <f t="array" ref="BS1004">IFERROR(IF($X1004=$X1003,BS1003,INDEX(Forecast_Capex_Input!AF$12:AF$286,$X1004)),0)</f>
        <v>0</v>
      </c>
      <c r="BT1004" s="187" cm="1">
        <f t="array" ref="BT1004">IFERROR(IF($X1004=$X1003,BT1003,INDEX(Forecast_Capex_Input!AG$12:AG$286,$X1004)),0)</f>
        <v>0</v>
      </c>
      <c r="BU1004" s="165"/>
      <c r="BV1004" s="215">
        <f t="shared" si="675"/>
        <v>0</v>
      </c>
      <c r="BW1004" s="215">
        <f t="shared" si="676"/>
        <v>0</v>
      </c>
      <c r="BX1004" s="215">
        <f t="shared" si="677"/>
        <v>0</v>
      </c>
      <c r="BY1004" s="215">
        <f t="shared" si="678"/>
        <v>0</v>
      </c>
      <c r="BZ1004" s="215">
        <f t="shared" si="679"/>
        <v>0</v>
      </c>
      <c r="CA1004" s="155">
        <f t="shared" si="707"/>
        <v>0</v>
      </c>
      <c r="CB1004" s="165"/>
      <c r="CC1004" s="215">
        <f t="shared" si="680"/>
        <v>0</v>
      </c>
      <c r="CD1004" s="215">
        <f t="shared" si="681"/>
        <v>0</v>
      </c>
      <c r="CE1004" s="215">
        <f t="shared" si="682"/>
        <v>0</v>
      </c>
      <c r="CF1004" s="215">
        <f t="shared" si="683"/>
        <v>0</v>
      </c>
      <c r="CG1004" s="215">
        <f t="shared" si="684"/>
        <v>0</v>
      </c>
      <c r="CH1004" s="155">
        <f t="shared" si="708"/>
        <v>0</v>
      </c>
      <c r="CI1004" s="165"/>
      <c r="CJ1004" s="215">
        <f t="shared" si="685"/>
        <v>0</v>
      </c>
      <c r="CK1004" s="215">
        <f t="shared" si="686"/>
        <v>0</v>
      </c>
      <c r="CL1004" s="215">
        <f t="shared" si="687"/>
        <v>0</v>
      </c>
      <c r="CM1004" s="215">
        <f t="shared" si="688"/>
        <v>0</v>
      </c>
      <c r="CN1004" s="215">
        <f t="shared" si="689"/>
        <v>0</v>
      </c>
      <c r="CO1004" s="155">
        <f t="shared" si="709"/>
        <v>0</v>
      </c>
      <c r="CP1004" s="165"/>
      <c r="CQ1004" s="223">
        <f t="shared" si="690"/>
        <v>0</v>
      </c>
      <c r="CR1004" s="223">
        <f t="shared" si="691"/>
        <v>0</v>
      </c>
      <c r="CS1004" s="223">
        <f t="shared" si="692"/>
        <v>0</v>
      </c>
      <c r="CT1004" s="223">
        <f t="shared" si="693"/>
        <v>0</v>
      </c>
      <c r="CU1004" s="223">
        <f t="shared" si="694"/>
        <v>0</v>
      </c>
      <c r="CV1004" s="155">
        <f t="shared" si="710"/>
        <v>0</v>
      </c>
      <c r="CW1004" s="165"/>
      <c r="CX1004" s="215">
        <f t="shared" si="711"/>
        <v>0</v>
      </c>
      <c r="CY1004" s="215">
        <f t="shared" si="695"/>
        <v>0</v>
      </c>
      <c r="CZ1004" s="215">
        <f t="shared" si="696"/>
        <v>0</v>
      </c>
      <c r="DA1004" s="215">
        <f t="shared" si="697"/>
        <v>0</v>
      </c>
      <c r="DB1004" s="215">
        <f t="shared" si="698"/>
        <v>0</v>
      </c>
      <c r="DC1004" s="155">
        <f t="shared" si="712"/>
        <v>0</v>
      </c>
      <c r="DD1004" s="165"/>
      <c r="DE1004" s="188" t="b" cm="1">
        <f t="array" aca="1" ref="DE1004" ca="1">OR($G1004=Forecast_Capex_Input!$BF$8:$BF$10)</f>
        <v>0</v>
      </c>
      <c r="DF1004" s="188" cm="1">
        <f t="array" aca="1" ref="DF1004" ca="1">IFERROR(INDEX(Forecast_Capex_Input!BG$12:BG$286,$X1004)
*(INDEX(Forecast_Capex_Input!$H$12:$H$286,$X1004)=Repex),0)
*$DE1004</f>
        <v>0</v>
      </c>
      <c r="DG1004" s="188" cm="1">
        <f t="array" aca="1" ref="DG1004" ca="1">IFERROR(INDEX(Forecast_Capex_Input!BH$12:BH$286,$X1004)
*(INDEX(Forecast_Capex_Input!$H$12:$H$286,$X1004)=Repex),0)
*$DE1004</f>
        <v>0</v>
      </c>
      <c r="DH1004" s="188" cm="1">
        <f t="array" aca="1" ref="DH1004" ca="1">IFERROR(INDEX(Forecast_Capex_Input!BI$12:BI$286,$X1004)
*(INDEX(Forecast_Capex_Input!$H$12:$H$286,$X1004)=Repex),0)
*$DE1004</f>
        <v>0</v>
      </c>
      <c r="DI1004" s="188" cm="1">
        <f t="array" aca="1" ref="DI1004" ca="1">IFERROR(INDEX(Forecast_Capex_Input!BJ$12:BJ$286,$X1004)
*(INDEX(Forecast_Capex_Input!$H$12:$H$286,$X1004)=Repex),0)
*$DE1004</f>
        <v>0</v>
      </c>
      <c r="DJ1004" s="188" cm="1">
        <f t="array" aca="1" ref="DJ1004" ca="1">IFERROR(INDEX(Forecast_Capex_Input!BK$12:BK$286,$X1004)
*(INDEX(Forecast_Capex_Input!$H$12:$H$286,$X1004)=Repex),0)
*$DE1004</f>
        <v>0</v>
      </c>
      <c r="DK1004" s="188" cm="1">
        <f t="array" aca="1" ref="DK1004" ca="1">IFERROR(INDEX(Forecast_Capex_Input!BL$12:BL$286,$X1004)
*(INDEX(Forecast_Capex_Input!$H$12:$H$286,$X1004)=Repex),0)
*$DE1004</f>
        <v>0</v>
      </c>
      <c r="DL1004" s="165"/>
      <c r="DM1004" s="188" t="b" cm="1">
        <f t="array" aca="1" ref="DM1004" ca="1">OR($G1004=Forecast_Capex_Input!$BN$8:$BN$9)</f>
        <v>0</v>
      </c>
      <c r="DN1004" s="188" cm="1">
        <f t="array" aca="1" ref="DN1004" ca="1">IFERROR(INDEX(Forecast_Capex_Input!BO$12:BO$286,$X1004)
*(INDEX(Forecast_Capex_Input!$H$12:$H$286,$X1004)=Repex),0)
*$DM1004</f>
        <v>0</v>
      </c>
      <c r="DO1004" s="188" cm="1">
        <f t="array" aca="1" ref="DO1004" ca="1">IFERROR(INDEX(Forecast_Capex_Input!BP$12:BP$286,$X1004)
*(INDEX(Forecast_Capex_Input!$H$12:$H$286,$X1004)=Repex),0)
*$DM1004</f>
        <v>0</v>
      </c>
      <c r="DP1004" s="188" cm="1">
        <f t="array" aca="1" ref="DP1004" ca="1">IFERROR(INDEX(Forecast_Capex_Input!BQ$12:BQ$286,$X1004)
*(INDEX(Forecast_Capex_Input!$H$12:$H$286,$X1004)=Repex),0)
*$DM1004</f>
        <v>0</v>
      </c>
      <c r="DQ1004" s="188" cm="1">
        <f t="array" aca="1" ref="DQ1004" ca="1">IFERROR(INDEX(Forecast_Capex_Input!BR$12:BR$286,$X1004)
*(INDEX(Forecast_Capex_Input!$H$12:$H$286,$X1004)=Repex),0)
*$DM1004</f>
        <v>0</v>
      </c>
      <c r="DR1004" s="188" cm="1">
        <f t="array" aca="1" ref="DR1004" ca="1">IFERROR(INDEX(Forecast_Capex_Input!BS$12:BS$286,$X1004)
*(INDEX(Forecast_Capex_Input!$H$12:$H$286,$X1004)=Repex),0)
*$DM1004</f>
        <v>0</v>
      </c>
      <c r="DS1004" s="165"/>
      <c r="DT1004" s="188" t="b" cm="1">
        <f t="array" aca="1" ref="DT1004" ca="1">OR($G1004=Forecast_Capex_Input!$BU$8:$BU$10)</f>
        <v>0</v>
      </c>
      <c r="DU1004" s="188" cm="1">
        <f t="array" aca="1" ref="DU1004" ca="1">IFERROR(INDEX(Forecast_Capex_Input!BV$12:BV$286,$X1004)
*(INDEX(Forecast_Capex_Input!$H$12:$H$286,$X1004)=Repex),0)
*$DT1004</f>
        <v>0</v>
      </c>
      <c r="DV1004" s="188" cm="1">
        <f t="array" aca="1" ref="DV1004" ca="1">IFERROR(INDEX(Forecast_Capex_Input!BW$12:BW$286,$X1004)
*(INDEX(Forecast_Capex_Input!$H$12:$H$286,$X1004)=Repex),0)
*$DT1004</f>
        <v>0</v>
      </c>
      <c r="DW1004" s="188" cm="1">
        <f t="array" aca="1" ref="DW1004" ca="1">IFERROR(INDEX(Forecast_Capex_Input!BX$12:BX$286,$X1004)
*(INDEX(Forecast_Capex_Input!$H$12:$H$286,$X1004)=Repex),0)
*$DT1004</f>
        <v>0</v>
      </c>
      <c r="DX1004" s="188" cm="1">
        <f t="array" aca="1" ref="DX1004" ca="1">IFERROR(INDEX(Forecast_Capex_Input!BY$12:BY$286,$X1004)
*(INDEX(Forecast_Capex_Input!$H$12:$H$286,$X1004)=Repex),0)
*$DT1004</f>
        <v>0</v>
      </c>
      <c r="DY1004" s="188" cm="1">
        <f t="array" aca="1" ref="DY1004" ca="1">IFERROR(INDEX(Forecast_Capex_Input!BZ$12:BZ$286,$X1004)
*(INDEX(Forecast_Capex_Input!$H$12:$H$286,$X1004)=Repex),0)
*$DT1004</f>
        <v>0</v>
      </c>
      <c r="DZ1004" s="188" cm="1">
        <f t="array" aca="1" ref="DZ1004" ca="1">IFERROR(INDEX(Forecast_Capex_Input!CA$12:CA$286,$X1004)
*(INDEX(Forecast_Capex_Input!$H$12:$H$286,$X1004)=Repex),0)
*$DT1004</f>
        <v>0</v>
      </c>
      <c r="EA1004" s="188" cm="1">
        <f t="array" aca="1" ref="EA1004" ca="1">IFERROR(INDEX(Forecast_Capex_Input!CB$12:CB$286,$X1004)
*(INDEX(Forecast_Capex_Input!$H$12:$H$286,$X1004)=Repex),0)
*$DT1004</f>
        <v>0</v>
      </c>
      <c r="EB1004" s="188" cm="1">
        <f t="array" aca="1" ref="EB1004" ca="1">IFERROR(INDEX(Forecast_Capex_Input!CC$12:CC$286,$X1004)
*(INDEX(Forecast_Capex_Input!$H$12:$H$286,$X1004)=Repex),0)
*$DT1004</f>
        <v>0</v>
      </c>
      <c r="EC1004" s="165"/>
      <c r="ED1004" s="226" t="str">
        <f t="shared" si="699"/>
        <v>N/A</v>
      </c>
      <c r="EE1004" s="174" t="s">
        <v>15</v>
      </c>
    </row>
    <row r="1005" spans="3:135" x14ac:dyDescent="0.2">
      <c r="C1005" s="174">
        <f t="shared" si="700"/>
        <v>995</v>
      </c>
      <c r="D1005" s="167" t="str" cm="1">
        <f t="array" ref="D1005">IFERROR(INDEX(Forecast_Capex_Input!$D$12:$D$286,$X1005),NA)</f>
        <v>N/A</v>
      </c>
      <c r="E1005" s="172" t="str" cm="1">
        <f t="array" ref="E1005">IF($X1005=NA,NA,INDEX(Forecast_Capex_Input!$E$12:$E$286,$X1005))</f>
        <v>N/A</v>
      </c>
      <c r="F1005" s="167" t="str" cm="1">
        <f t="array" aca="1" ref="F1005" ca="1">IFERROR(INDEX(General!$E$25:$E$26,$Y1005),NA)</f>
        <v>N/A</v>
      </c>
      <c r="G1005" s="167" t="str" cm="1">
        <f t="array" aca="1" ref="G1005" ca="1">IFERROR(INDEX(Forecast_Capex_Input!$AI$11:$BB$11,$AA1005),NA)</f>
        <v>N/A</v>
      </c>
      <c r="H1005" s="189" t="str" cm="1">
        <f t="array" aca="1" ref="H1005" ca="1">IFERROR(INDEX(Forecast_Capex_Input!$AI$12:$BB$286,$X1005,$AA1005),NA)</f>
        <v>N/A</v>
      </c>
      <c r="I1005" s="199" t="str" cm="1">
        <f t="array" ref="I1005">IFERROR(INDEX(Forecast_Capex_Input!$F$12:$F$286,$X1005),NA)</f>
        <v>N/A</v>
      </c>
      <c r="J1005" s="199" t="str" cm="1">
        <f t="array" ref="J1005">IFERROR(INDEX(Forecast_Capex_Input!G$12:G$286,$X1005),NA)</f>
        <v>N/A</v>
      </c>
      <c r="K1005" s="199" t="str" cm="1">
        <f t="array" ref="K1005">IFERROR(INDEX(Forecast_Capex_Input!H$12:H$286,$X1005),NA)</f>
        <v>N/A</v>
      </c>
      <c r="L1005" s="199" t="str" cm="1">
        <f t="array" ref="L1005">IFERROR(INDEX(Forecast_Capex_Input!I$12:I$286,$X1005),NA)</f>
        <v>N/A</v>
      </c>
      <c r="M1005" s="199" t="str" cm="1">
        <f t="array" ref="M1005">IFERROR(INDEX(Forecast_Capex_Input!J$12:J$286,$X1005),NA)</f>
        <v>N/A</v>
      </c>
      <c r="N1005" s="199" t="str" cm="1">
        <f t="array" ref="N1005">IFERROR(INDEX(Forecast_Capex_Input!K$12:K$286,$X1005),NA)</f>
        <v>N/A</v>
      </c>
      <c r="O1005" s="199" t="str" cm="1">
        <f t="array" ref="O1005">IFERROR(INDEX(Forecast_Capex_Input!L$12:L$286,$X1005),NA)</f>
        <v>N/A</v>
      </c>
      <c r="P1005" s="199" t="str" cm="1">
        <f t="array" ref="P1005">IFERROR(INDEX(Forecast_Capex_Input!M$12:M$286,$X1005),NA)</f>
        <v>N/A</v>
      </c>
      <c r="Q1005" s="172" t="str" cm="1">
        <f t="array" ref="Q1005">IFERROR(INDEX(Forecast_Capex_Input!N$12:N$286,$X1005),NA)</f>
        <v>N/A</v>
      </c>
      <c r="R1005" s="265" cm="1">
        <f t="array" ref="R1005">IFERROR(INDEX(Forecast_Capex_Input!O$12:O$286,$X1005),0)</f>
        <v>0</v>
      </c>
      <c r="S1005" s="172" cm="1">
        <f t="array" ref="S1005">IFERROR(INDEX(Forecast_Capex_Input!P$12:P$286,$X1005),0)</f>
        <v>0</v>
      </c>
      <c r="T1005" s="199" t="str" cm="1">
        <f t="array" aca="1" ref="T1005" ca="1">IFERROR(INDEX(General!$K$84:$K$103,$AA1005),NA)</f>
        <v>N/A</v>
      </c>
      <c r="U1005" s="188" cm="1">
        <f t="array" aca="1" ref="U1005" ca="1">IFERROR(
IF($F1005=General!$E$25,INDEX(Forecast_Capex_Input!S$12:S$286,$X1005),
INDEX(Forecast_Capex_Input!T$12:T$286,$X1005)),0)</f>
        <v>0</v>
      </c>
      <c r="V1005" s="222" t="b">
        <f>IFERROR(INDEX(Overheads!$T$19:$T$26,MATCH($I1005,Overheads!$E$19:$E$26,0)),FALSE)</f>
        <v>0</v>
      </c>
      <c r="W1005" s="165"/>
      <c r="X1005" s="174" t="str">
        <f>IFERROR(
IF(MATCH($C1005,Forecast_Capex_Input!$CI$12:$CI$286,1)+1&gt;MAX(Forecast_Capex_Input!$C$12:$C$286),NA,
MATCH($C1005,Forecast_Capex_Input!$CI$12:$CI$286,1)+1),1)</f>
        <v>N/A</v>
      </c>
      <c r="Y1005" s="174" t="str" cm="1">
        <f t="array" aca="1" ref="Y1005" ca="1">IFERROR(
IF(X1004&lt;&gt;X1005,1,
IF(COUNTIF(OFFSET(Y1004,0,0,-INDEX(Forecast_Capex_Input!$CG$12:$CG$286,$X1005)),Y1004)=INDEX(Forecast_Capex_Input!$CG$12:$CG$286,$X1005),Y1004+1,Y1004)),NA)</f>
        <v>N/A</v>
      </c>
      <c r="Z1005" s="174" t="str" cm="1">
        <f t="array" ref="Z1005">IFERROR($C1005-IF($X1005=1,1,INDEX(Forecast_Capex_Input!$CI$12:$CI$286,$X1005-1))+1,NA)</f>
        <v>N/A</v>
      </c>
      <c r="AA1005" s="174" t="str" cm="1">
        <f t="array" aca="1" ref="AA1005" ca="1">IFERROR(IF(Y1005=1,
INDEX(Forecast_Capex_Input!$AI$10:$BB$10,SMALL(IF(INDEX(Forecast_Capex_Input!$AI$12:$BB$286,$X1005,0)&gt;0,COLUMN(Forecast_Capex_Input!$AI$10:$BB$10)-COLUMN(Forecast_Capex_Input!$AI$12)+1),ROWS(OFFSET(AA1004,0,0,-$Z1005)))),
OFFSET(AA1004,-INDEX(Forecast_Capex_Input!$CG$12:$CG$286,$X1005)+1,0)),NA)</f>
        <v>N/A</v>
      </c>
      <c r="AB1005" s="174" t="str">
        <f t="shared" ca="1" si="669"/>
        <v>N/A</v>
      </c>
      <c r="AC1005" s="222" t="b">
        <f t="shared" si="701"/>
        <v>0</v>
      </c>
      <c r="AD1005" s="220" t="b">
        <v>0</v>
      </c>
      <c r="AE1005" s="222" t="b">
        <f t="shared" si="670"/>
        <v>1</v>
      </c>
      <c r="AF1005" s="165"/>
      <c r="AG1005" s="215">
        <v>0</v>
      </c>
      <c r="AH1005" s="215">
        <v>0</v>
      </c>
      <c r="AI1005" s="215">
        <v>0</v>
      </c>
      <c r="AJ1005" s="215">
        <v>0</v>
      </c>
      <c r="AK1005" s="215">
        <v>0</v>
      </c>
      <c r="AL1005" s="155">
        <v>0</v>
      </c>
      <c r="AM1005" s="165"/>
      <c r="AN1005" s="215" cm="1">
        <f t="array" aca="1" ref="AN1005" ca="1">IFERROR(INDEX(General!O$33:O$34,$AB1005)
*AG1005,0)</f>
        <v>0</v>
      </c>
      <c r="AO1005" s="215" cm="1">
        <f t="array" aca="1" ref="AO1005" ca="1">IFERROR(INDEX(General!P$33:P$34,$AB1005)
*AH1005,0)</f>
        <v>0</v>
      </c>
      <c r="AP1005" s="215" cm="1">
        <f t="array" aca="1" ref="AP1005" ca="1">IFERROR(INDEX(General!Q$33:Q$34,$AB1005)
*AI1005,0)</f>
        <v>0</v>
      </c>
      <c r="AQ1005" s="215" cm="1">
        <f t="array" aca="1" ref="AQ1005" ca="1">IFERROR(INDEX(General!R$33:R$34,$AB1005)
*AJ1005,0)</f>
        <v>0</v>
      </c>
      <c r="AR1005" s="215" cm="1">
        <f t="array" aca="1" ref="AR1005" ca="1">IFERROR(INDEX(General!S$33:S$34,$AB1005)
*AK1005,0)</f>
        <v>0</v>
      </c>
      <c r="AS1005" s="155">
        <f t="shared" ca="1" si="702"/>
        <v>0</v>
      </c>
      <c r="AT1005" s="165"/>
      <c r="AU1005" s="215">
        <f ca="1">IF($AE1005=FALSE,AN1005*Overheads!$R$24*$V1005,
IFERROR(Overheads!$O$49*$V1005*AN1005,0)
+IFERROR(Overheads!Q$59*$V1005*(AN1005/Overheads!Q$68),0))</f>
        <v>0</v>
      </c>
      <c r="AV1005" s="215">
        <f ca="1">IF($AE1005=FALSE,AO1005*Overheads!$R$24*$V1005,
IFERROR(Overheads!$O$49*$V1005*AO1005,0)
+IFERROR(Overheads!R$59*$V1005*(AO1005/Overheads!R$68),0))</f>
        <v>0</v>
      </c>
      <c r="AW1005" s="215">
        <f ca="1">IF($AE1005=FALSE,AP1005*Overheads!$R$24*$V1005,
IFERROR(Overheads!$O$49*$V1005*AP1005,0)
+IFERROR(Overheads!S$59*$V1005*(AP1005/Overheads!S$68),0))</f>
        <v>0</v>
      </c>
      <c r="AX1005" s="215">
        <f ca="1">IF($AE1005=FALSE,AQ1005*Overheads!$R$24*$V1005,
IFERROR(Overheads!$O$49*$V1005*AQ1005,0)
+IFERROR(Overheads!T$59*$V1005*(AQ1005/Overheads!T$68),0))</f>
        <v>0</v>
      </c>
      <c r="AY1005" s="215">
        <f ca="1">IF($AE1005=FALSE,AR1005*Overheads!$R$24*$V1005,
IFERROR(Overheads!$O$49*$V1005*AR1005,0)
+IFERROR(Overheads!U$59*$V1005*(AR1005/Overheads!U$68),0))</f>
        <v>0</v>
      </c>
      <c r="AZ1005" s="155">
        <f t="shared" ca="1" si="703"/>
        <v>0</v>
      </c>
      <c r="BA1005" s="165"/>
      <c r="BB1005" s="215">
        <f ca="1">IF($AE1005=FALSE,AN1005*Overheads!$S$25,
IFERROR(Overheads!$O$50*AN1005,0)
+IFERROR(Overheads!Q$60*(AN1005/Overheads!Q$66),0))</f>
        <v>0</v>
      </c>
      <c r="BC1005" s="215">
        <f ca="1">IF($AE1005=FALSE,AO1005*Overheads!$S$25,
IFERROR(Overheads!$O$50*AO1005,0)
+IFERROR(Overheads!R$60*(AO1005/Overheads!R$66),0))</f>
        <v>0</v>
      </c>
      <c r="BD1005" s="215">
        <f ca="1">IF($AE1005=FALSE,AP1005*Overheads!$S$25,
IFERROR(Overheads!$O$50*AP1005,0)
+IFERROR(Overheads!S$60*(AP1005/Overheads!S$66),0))</f>
        <v>0</v>
      </c>
      <c r="BE1005" s="215">
        <f ca="1">IF($AE1005=FALSE,AQ1005*Overheads!$S$25,
IFERROR(Overheads!$O$50*AQ1005,0)
+IFERROR(Overheads!T$60*(AQ1005/Overheads!T$66),0))</f>
        <v>0</v>
      </c>
      <c r="BF1005" s="215">
        <f ca="1">IF($AE1005=FALSE,AR1005*Overheads!$S$25,
IFERROR(Overheads!$O$50*AR1005,0)
+IFERROR(Overheads!U$60*(AR1005/Overheads!U$66),0))</f>
        <v>0</v>
      </c>
      <c r="BG1005" s="155">
        <f t="shared" ca="1" si="704"/>
        <v>0</v>
      </c>
      <c r="BH1005" s="165"/>
      <c r="BI1005" s="215">
        <f t="shared" ca="1" si="705"/>
        <v>0</v>
      </c>
      <c r="BJ1005" s="215">
        <f t="shared" ca="1" si="671"/>
        <v>0</v>
      </c>
      <c r="BK1005" s="215">
        <f t="shared" ca="1" si="672"/>
        <v>0</v>
      </c>
      <c r="BL1005" s="215">
        <f t="shared" ca="1" si="673"/>
        <v>0</v>
      </c>
      <c r="BM1005" s="215">
        <f t="shared" ca="1" si="674"/>
        <v>0</v>
      </c>
      <c r="BN1005" s="155">
        <f t="shared" ca="1" si="706"/>
        <v>0</v>
      </c>
      <c r="BO1005" s="165"/>
      <c r="BP1005" s="187" cm="1">
        <f t="array" ref="BP1005">IFERROR(IF($X1005=$X1004,BP1004,INDEX(Forecast_Capex_Input!AC$12:AC$286,$X1005)),0)</f>
        <v>0</v>
      </c>
      <c r="BQ1005" s="187" cm="1">
        <f t="array" ref="BQ1005">IFERROR(IF($X1005=$X1004,BQ1004,INDEX(Forecast_Capex_Input!AD$12:AD$286,$X1005)),0)</f>
        <v>0</v>
      </c>
      <c r="BR1005" s="187" cm="1">
        <f t="array" ref="BR1005">IFERROR(IF($X1005=$X1004,BR1004,INDEX(Forecast_Capex_Input!AE$12:AE$286,$X1005)),0)</f>
        <v>0</v>
      </c>
      <c r="BS1005" s="187" cm="1">
        <f t="array" ref="BS1005">IFERROR(IF($X1005=$X1004,BS1004,INDEX(Forecast_Capex_Input!AF$12:AF$286,$X1005)),0)</f>
        <v>0</v>
      </c>
      <c r="BT1005" s="187" cm="1">
        <f t="array" ref="BT1005">IFERROR(IF($X1005=$X1004,BT1004,INDEX(Forecast_Capex_Input!AG$12:AG$286,$X1005)),0)</f>
        <v>0</v>
      </c>
      <c r="BU1005" s="165"/>
      <c r="BV1005" s="215">
        <f t="shared" si="675"/>
        <v>0</v>
      </c>
      <c r="BW1005" s="215">
        <f t="shared" si="676"/>
        <v>0</v>
      </c>
      <c r="BX1005" s="215">
        <f t="shared" si="677"/>
        <v>0</v>
      </c>
      <c r="BY1005" s="215">
        <f t="shared" si="678"/>
        <v>0</v>
      </c>
      <c r="BZ1005" s="215">
        <f t="shared" si="679"/>
        <v>0</v>
      </c>
      <c r="CA1005" s="155">
        <f t="shared" si="707"/>
        <v>0</v>
      </c>
      <c r="CB1005" s="165"/>
      <c r="CC1005" s="215">
        <f t="shared" si="680"/>
        <v>0</v>
      </c>
      <c r="CD1005" s="215">
        <f t="shared" si="681"/>
        <v>0</v>
      </c>
      <c r="CE1005" s="215">
        <f t="shared" si="682"/>
        <v>0</v>
      </c>
      <c r="CF1005" s="215">
        <f t="shared" si="683"/>
        <v>0</v>
      </c>
      <c r="CG1005" s="215">
        <f t="shared" si="684"/>
        <v>0</v>
      </c>
      <c r="CH1005" s="155">
        <f t="shared" si="708"/>
        <v>0</v>
      </c>
      <c r="CI1005" s="165"/>
      <c r="CJ1005" s="215">
        <f t="shared" si="685"/>
        <v>0</v>
      </c>
      <c r="CK1005" s="215">
        <f t="shared" si="686"/>
        <v>0</v>
      </c>
      <c r="CL1005" s="215">
        <f t="shared" si="687"/>
        <v>0</v>
      </c>
      <c r="CM1005" s="215">
        <f t="shared" si="688"/>
        <v>0</v>
      </c>
      <c r="CN1005" s="215">
        <f t="shared" si="689"/>
        <v>0</v>
      </c>
      <c r="CO1005" s="155">
        <f t="shared" si="709"/>
        <v>0</v>
      </c>
      <c r="CP1005" s="165"/>
      <c r="CQ1005" s="223">
        <f t="shared" si="690"/>
        <v>0</v>
      </c>
      <c r="CR1005" s="223">
        <f t="shared" si="691"/>
        <v>0</v>
      </c>
      <c r="CS1005" s="223">
        <f t="shared" si="692"/>
        <v>0</v>
      </c>
      <c r="CT1005" s="223">
        <f t="shared" si="693"/>
        <v>0</v>
      </c>
      <c r="CU1005" s="223">
        <f t="shared" si="694"/>
        <v>0</v>
      </c>
      <c r="CV1005" s="155">
        <f t="shared" si="710"/>
        <v>0</v>
      </c>
      <c r="CW1005" s="165"/>
      <c r="CX1005" s="215">
        <f t="shared" si="711"/>
        <v>0</v>
      </c>
      <c r="CY1005" s="215">
        <f t="shared" si="695"/>
        <v>0</v>
      </c>
      <c r="CZ1005" s="215">
        <f t="shared" si="696"/>
        <v>0</v>
      </c>
      <c r="DA1005" s="215">
        <f t="shared" si="697"/>
        <v>0</v>
      </c>
      <c r="DB1005" s="215">
        <f t="shared" si="698"/>
        <v>0</v>
      </c>
      <c r="DC1005" s="155">
        <f t="shared" si="712"/>
        <v>0</v>
      </c>
      <c r="DD1005" s="165"/>
      <c r="DE1005" s="188" t="b" cm="1">
        <f t="array" aca="1" ref="DE1005" ca="1">OR($G1005=Forecast_Capex_Input!$BF$8:$BF$10)</f>
        <v>0</v>
      </c>
      <c r="DF1005" s="188" cm="1">
        <f t="array" aca="1" ref="DF1005" ca="1">IFERROR(INDEX(Forecast_Capex_Input!BG$12:BG$286,$X1005)
*(INDEX(Forecast_Capex_Input!$H$12:$H$286,$X1005)=Repex),0)
*$DE1005</f>
        <v>0</v>
      </c>
      <c r="DG1005" s="188" cm="1">
        <f t="array" aca="1" ref="DG1005" ca="1">IFERROR(INDEX(Forecast_Capex_Input!BH$12:BH$286,$X1005)
*(INDEX(Forecast_Capex_Input!$H$12:$H$286,$X1005)=Repex),0)
*$DE1005</f>
        <v>0</v>
      </c>
      <c r="DH1005" s="188" cm="1">
        <f t="array" aca="1" ref="DH1005" ca="1">IFERROR(INDEX(Forecast_Capex_Input!BI$12:BI$286,$X1005)
*(INDEX(Forecast_Capex_Input!$H$12:$H$286,$X1005)=Repex),0)
*$DE1005</f>
        <v>0</v>
      </c>
      <c r="DI1005" s="188" cm="1">
        <f t="array" aca="1" ref="DI1005" ca="1">IFERROR(INDEX(Forecast_Capex_Input!BJ$12:BJ$286,$X1005)
*(INDEX(Forecast_Capex_Input!$H$12:$H$286,$X1005)=Repex),0)
*$DE1005</f>
        <v>0</v>
      </c>
      <c r="DJ1005" s="188" cm="1">
        <f t="array" aca="1" ref="DJ1005" ca="1">IFERROR(INDEX(Forecast_Capex_Input!BK$12:BK$286,$X1005)
*(INDEX(Forecast_Capex_Input!$H$12:$H$286,$X1005)=Repex),0)
*$DE1005</f>
        <v>0</v>
      </c>
      <c r="DK1005" s="188" cm="1">
        <f t="array" aca="1" ref="DK1005" ca="1">IFERROR(INDEX(Forecast_Capex_Input!BL$12:BL$286,$X1005)
*(INDEX(Forecast_Capex_Input!$H$12:$H$286,$X1005)=Repex),0)
*$DE1005</f>
        <v>0</v>
      </c>
      <c r="DL1005" s="165"/>
      <c r="DM1005" s="188" t="b" cm="1">
        <f t="array" aca="1" ref="DM1005" ca="1">OR($G1005=Forecast_Capex_Input!$BN$8:$BN$9)</f>
        <v>0</v>
      </c>
      <c r="DN1005" s="188" cm="1">
        <f t="array" aca="1" ref="DN1005" ca="1">IFERROR(INDEX(Forecast_Capex_Input!BO$12:BO$286,$X1005)
*(INDEX(Forecast_Capex_Input!$H$12:$H$286,$X1005)=Repex),0)
*$DM1005</f>
        <v>0</v>
      </c>
      <c r="DO1005" s="188" cm="1">
        <f t="array" aca="1" ref="DO1005" ca="1">IFERROR(INDEX(Forecast_Capex_Input!BP$12:BP$286,$X1005)
*(INDEX(Forecast_Capex_Input!$H$12:$H$286,$X1005)=Repex),0)
*$DM1005</f>
        <v>0</v>
      </c>
      <c r="DP1005" s="188" cm="1">
        <f t="array" aca="1" ref="DP1005" ca="1">IFERROR(INDEX(Forecast_Capex_Input!BQ$12:BQ$286,$X1005)
*(INDEX(Forecast_Capex_Input!$H$12:$H$286,$X1005)=Repex),0)
*$DM1005</f>
        <v>0</v>
      </c>
      <c r="DQ1005" s="188" cm="1">
        <f t="array" aca="1" ref="DQ1005" ca="1">IFERROR(INDEX(Forecast_Capex_Input!BR$12:BR$286,$X1005)
*(INDEX(Forecast_Capex_Input!$H$12:$H$286,$X1005)=Repex),0)
*$DM1005</f>
        <v>0</v>
      </c>
      <c r="DR1005" s="188" cm="1">
        <f t="array" aca="1" ref="DR1005" ca="1">IFERROR(INDEX(Forecast_Capex_Input!BS$12:BS$286,$X1005)
*(INDEX(Forecast_Capex_Input!$H$12:$H$286,$X1005)=Repex),0)
*$DM1005</f>
        <v>0</v>
      </c>
      <c r="DS1005" s="165"/>
      <c r="DT1005" s="188" t="b" cm="1">
        <f t="array" aca="1" ref="DT1005" ca="1">OR($G1005=Forecast_Capex_Input!$BU$8:$BU$10)</f>
        <v>0</v>
      </c>
      <c r="DU1005" s="188" cm="1">
        <f t="array" aca="1" ref="DU1005" ca="1">IFERROR(INDEX(Forecast_Capex_Input!BV$12:BV$286,$X1005)
*(INDEX(Forecast_Capex_Input!$H$12:$H$286,$X1005)=Repex),0)
*$DT1005</f>
        <v>0</v>
      </c>
      <c r="DV1005" s="188" cm="1">
        <f t="array" aca="1" ref="DV1005" ca="1">IFERROR(INDEX(Forecast_Capex_Input!BW$12:BW$286,$X1005)
*(INDEX(Forecast_Capex_Input!$H$12:$H$286,$X1005)=Repex),0)
*$DT1005</f>
        <v>0</v>
      </c>
      <c r="DW1005" s="188" cm="1">
        <f t="array" aca="1" ref="DW1005" ca="1">IFERROR(INDEX(Forecast_Capex_Input!BX$12:BX$286,$X1005)
*(INDEX(Forecast_Capex_Input!$H$12:$H$286,$X1005)=Repex),0)
*$DT1005</f>
        <v>0</v>
      </c>
      <c r="DX1005" s="188" cm="1">
        <f t="array" aca="1" ref="DX1005" ca="1">IFERROR(INDEX(Forecast_Capex_Input!BY$12:BY$286,$X1005)
*(INDEX(Forecast_Capex_Input!$H$12:$H$286,$X1005)=Repex),0)
*$DT1005</f>
        <v>0</v>
      </c>
      <c r="DY1005" s="188" cm="1">
        <f t="array" aca="1" ref="DY1005" ca="1">IFERROR(INDEX(Forecast_Capex_Input!BZ$12:BZ$286,$X1005)
*(INDEX(Forecast_Capex_Input!$H$12:$H$286,$X1005)=Repex),0)
*$DT1005</f>
        <v>0</v>
      </c>
      <c r="DZ1005" s="188" cm="1">
        <f t="array" aca="1" ref="DZ1005" ca="1">IFERROR(INDEX(Forecast_Capex_Input!CA$12:CA$286,$X1005)
*(INDEX(Forecast_Capex_Input!$H$12:$H$286,$X1005)=Repex),0)
*$DT1005</f>
        <v>0</v>
      </c>
      <c r="EA1005" s="188" cm="1">
        <f t="array" aca="1" ref="EA1005" ca="1">IFERROR(INDEX(Forecast_Capex_Input!CB$12:CB$286,$X1005)
*(INDEX(Forecast_Capex_Input!$H$12:$H$286,$X1005)=Repex),0)
*$DT1005</f>
        <v>0</v>
      </c>
      <c r="EB1005" s="188" cm="1">
        <f t="array" aca="1" ref="EB1005" ca="1">IFERROR(INDEX(Forecast_Capex_Input!CC$12:CC$286,$X1005)
*(INDEX(Forecast_Capex_Input!$H$12:$H$286,$X1005)=Repex),0)
*$DT1005</f>
        <v>0</v>
      </c>
      <c r="EC1005" s="165"/>
      <c r="ED1005" s="226" t="str">
        <f t="shared" si="699"/>
        <v>N/A</v>
      </c>
      <c r="EE1005" s="174" t="s">
        <v>15</v>
      </c>
    </row>
    <row r="1006" spans="3:135" x14ac:dyDescent="0.2">
      <c r="C1006" s="174">
        <f t="shared" si="700"/>
        <v>996</v>
      </c>
      <c r="D1006" s="167" t="str" cm="1">
        <f t="array" ref="D1006">IFERROR(INDEX(Forecast_Capex_Input!$D$12:$D$286,$X1006),NA)</f>
        <v>N/A</v>
      </c>
      <c r="E1006" s="172" t="str" cm="1">
        <f t="array" ref="E1006">IF($X1006=NA,NA,INDEX(Forecast_Capex_Input!$E$12:$E$286,$X1006))</f>
        <v>N/A</v>
      </c>
      <c r="F1006" s="167" t="str" cm="1">
        <f t="array" aca="1" ref="F1006" ca="1">IFERROR(INDEX(General!$E$25:$E$26,$Y1006),NA)</f>
        <v>N/A</v>
      </c>
      <c r="G1006" s="167" t="str" cm="1">
        <f t="array" aca="1" ref="G1006" ca="1">IFERROR(INDEX(Forecast_Capex_Input!$AI$11:$BB$11,$AA1006),NA)</f>
        <v>N/A</v>
      </c>
      <c r="H1006" s="189" t="str" cm="1">
        <f t="array" aca="1" ref="H1006" ca="1">IFERROR(INDEX(Forecast_Capex_Input!$AI$12:$BB$286,$X1006,$AA1006),NA)</f>
        <v>N/A</v>
      </c>
      <c r="I1006" s="199" t="str" cm="1">
        <f t="array" ref="I1006">IFERROR(INDEX(Forecast_Capex_Input!$F$12:$F$286,$X1006),NA)</f>
        <v>N/A</v>
      </c>
      <c r="J1006" s="199" t="str" cm="1">
        <f t="array" ref="J1006">IFERROR(INDEX(Forecast_Capex_Input!G$12:G$286,$X1006),NA)</f>
        <v>N/A</v>
      </c>
      <c r="K1006" s="199" t="str" cm="1">
        <f t="array" ref="K1006">IFERROR(INDEX(Forecast_Capex_Input!H$12:H$286,$X1006),NA)</f>
        <v>N/A</v>
      </c>
      <c r="L1006" s="199" t="str" cm="1">
        <f t="array" ref="L1006">IFERROR(INDEX(Forecast_Capex_Input!I$12:I$286,$X1006),NA)</f>
        <v>N/A</v>
      </c>
      <c r="M1006" s="199" t="str" cm="1">
        <f t="array" ref="M1006">IFERROR(INDEX(Forecast_Capex_Input!J$12:J$286,$X1006),NA)</f>
        <v>N/A</v>
      </c>
      <c r="N1006" s="199" t="str" cm="1">
        <f t="array" ref="N1006">IFERROR(INDEX(Forecast_Capex_Input!K$12:K$286,$X1006),NA)</f>
        <v>N/A</v>
      </c>
      <c r="O1006" s="199" t="str" cm="1">
        <f t="array" ref="O1006">IFERROR(INDEX(Forecast_Capex_Input!L$12:L$286,$X1006),NA)</f>
        <v>N/A</v>
      </c>
      <c r="P1006" s="199" t="str" cm="1">
        <f t="array" ref="P1006">IFERROR(INDEX(Forecast_Capex_Input!M$12:M$286,$X1006),NA)</f>
        <v>N/A</v>
      </c>
      <c r="Q1006" s="172" t="str" cm="1">
        <f t="array" ref="Q1006">IFERROR(INDEX(Forecast_Capex_Input!N$12:N$286,$X1006),NA)</f>
        <v>N/A</v>
      </c>
      <c r="R1006" s="265" cm="1">
        <f t="array" ref="R1006">IFERROR(INDEX(Forecast_Capex_Input!O$12:O$286,$X1006),0)</f>
        <v>0</v>
      </c>
      <c r="S1006" s="172" cm="1">
        <f t="array" ref="S1006">IFERROR(INDEX(Forecast_Capex_Input!P$12:P$286,$X1006),0)</f>
        <v>0</v>
      </c>
      <c r="T1006" s="199" t="str" cm="1">
        <f t="array" aca="1" ref="T1006" ca="1">IFERROR(INDEX(General!$K$84:$K$103,$AA1006),NA)</f>
        <v>N/A</v>
      </c>
      <c r="U1006" s="188" cm="1">
        <f t="array" aca="1" ref="U1006" ca="1">IFERROR(
IF($F1006=General!$E$25,INDEX(Forecast_Capex_Input!S$12:S$286,$X1006),
INDEX(Forecast_Capex_Input!T$12:T$286,$X1006)),0)</f>
        <v>0</v>
      </c>
      <c r="V1006" s="222" t="b">
        <f>IFERROR(INDEX(Overheads!$T$19:$T$26,MATCH($I1006,Overheads!$E$19:$E$26,0)),FALSE)</f>
        <v>0</v>
      </c>
      <c r="W1006" s="165"/>
      <c r="X1006" s="174" t="str">
        <f>IFERROR(
IF(MATCH($C1006,Forecast_Capex_Input!$CI$12:$CI$286,1)+1&gt;MAX(Forecast_Capex_Input!$C$12:$C$286),NA,
MATCH($C1006,Forecast_Capex_Input!$CI$12:$CI$286,1)+1),1)</f>
        <v>N/A</v>
      </c>
      <c r="Y1006" s="174" t="str" cm="1">
        <f t="array" aca="1" ref="Y1006" ca="1">IFERROR(
IF(X1005&lt;&gt;X1006,1,
IF(COUNTIF(OFFSET(Y1005,0,0,-INDEX(Forecast_Capex_Input!$CG$12:$CG$286,$X1006)),Y1005)=INDEX(Forecast_Capex_Input!$CG$12:$CG$286,$X1006),Y1005+1,Y1005)),NA)</f>
        <v>N/A</v>
      </c>
      <c r="Z1006" s="174" t="str" cm="1">
        <f t="array" ref="Z1006">IFERROR($C1006-IF($X1006=1,1,INDEX(Forecast_Capex_Input!$CI$12:$CI$286,$X1006-1))+1,NA)</f>
        <v>N/A</v>
      </c>
      <c r="AA1006" s="174" t="str" cm="1">
        <f t="array" aca="1" ref="AA1006" ca="1">IFERROR(IF(Y1006=1,
INDEX(Forecast_Capex_Input!$AI$10:$BB$10,SMALL(IF(INDEX(Forecast_Capex_Input!$AI$12:$BB$286,$X1006,0)&gt;0,COLUMN(Forecast_Capex_Input!$AI$10:$BB$10)-COLUMN(Forecast_Capex_Input!$AI$12)+1),ROWS(OFFSET(AA1005,0,0,-$Z1006)))),
OFFSET(AA1005,-INDEX(Forecast_Capex_Input!$CG$12:$CG$286,$X1006)+1,0)),NA)</f>
        <v>N/A</v>
      </c>
      <c r="AB1006" s="174" t="str">
        <f t="shared" ca="1" si="669"/>
        <v>N/A</v>
      </c>
      <c r="AC1006" s="222" t="b">
        <f t="shared" si="701"/>
        <v>0</v>
      </c>
      <c r="AD1006" s="220" t="b">
        <v>0</v>
      </c>
      <c r="AE1006" s="222" t="b">
        <f t="shared" si="670"/>
        <v>1</v>
      </c>
      <c r="AF1006" s="165"/>
      <c r="AG1006" s="215">
        <v>0</v>
      </c>
      <c r="AH1006" s="215">
        <v>0</v>
      </c>
      <c r="AI1006" s="215">
        <v>0</v>
      </c>
      <c r="AJ1006" s="215">
        <v>0</v>
      </c>
      <c r="AK1006" s="215">
        <v>0</v>
      </c>
      <c r="AL1006" s="155">
        <v>0</v>
      </c>
      <c r="AM1006" s="165"/>
      <c r="AN1006" s="215" cm="1">
        <f t="array" aca="1" ref="AN1006" ca="1">IFERROR(INDEX(General!O$33:O$34,$AB1006)
*AG1006,0)</f>
        <v>0</v>
      </c>
      <c r="AO1006" s="215" cm="1">
        <f t="array" aca="1" ref="AO1006" ca="1">IFERROR(INDEX(General!P$33:P$34,$AB1006)
*AH1006,0)</f>
        <v>0</v>
      </c>
      <c r="AP1006" s="215" cm="1">
        <f t="array" aca="1" ref="AP1006" ca="1">IFERROR(INDEX(General!Q$33:Q$34,$AB1006)
*AI1006,0)</f>
        <v>0</v>
      </c>
      <c r="AQ1006" s="215" cm="1">
        <f t="array" aca="1" ref="AQ1006" ca="1">IFERROR(INDEX(General!R$33:R$34,$AB1006)
*AJ1006,0)</f>
        <v>0</v>
      </c>
      <c r="AR1006" s="215" cm="1">
        <f t="array" aca="1" ref="AR1006" ca="1">IFERROR(INDEX(General!S$33:S$34,$AB1006)
*AK1006,0)</f>
        <v>0</v>
      </c>
      <c r="AS1006" s="155">
        <f t="shared" ca="1" si="702"/>
        <v>0</v>
      </c>
      <c r="AT1006" s="165"/>
      <c r="AU1006" s="215">
        <f ca="1">IF($AE1006=FALSE,AN1006*Overheads!$R$24*$V1006,
IFERROR(Overheads!$O$49*$V1006*AN1006,0)
+IFERROR(Overheads!Q$59*$V1006*(AN1006/Overheads!Q$68),0))</f>
        <v>0</v>
      </c>
      <c r="AV1006" s="215">
        <f ca="1">IF($AE1006=FALSE,AO1006*Overheads!$R$24*$V1006,
IFERROR(Overheads!$O$49*$V1006*AO1006,0)
+IFERROR(Overheads!R$59*$V1006*(AO1006/Overheads!R$68),0))</f>
        <v>0</v>
      </c>
      <c r="AW1006" s="215">
        <f ca="1">IF($AE1006=FALSE,AP1006*Overheads!$R$24*$V1006,
IFERROR(Overheads!$O$49*$V1006*AP1006,0)
+IFERROR(Overheads!S$59*$V1006*(AP1006/Overheads!S$68),0))</f>
        <v>0</v>
      </c>
      <c r="AX1006" s="215">
        <f ca="1">IF($AE1006=FALSE,AQ1006*Overheads!$R$24*$V1006,
IFERROR(Overheads!$O$49*$V1006*AQ1006,0)
+IFERROR(Overheads!T$59*$V1006*(AQ1006/Overheads!T$68),0))</f>
        <v>0</v>
      </c>
      <c r="AY1006" s="215">
        <f ca="1">IF($AE1006=FALSE,AR1006*Overheads!$R$24*$V1006,
IFERROR(Overheads!$O$49*$V1006*AR1006,0)
+IFERROR(Overheads!U$59*$V1006*(AR1006/Overheads!U$68),0))</f>
        <v>0</v>
      </c>
      <c r="AZ1006" s="155">
        <f t="shared" ca="1" si="703"/>
        <v>0</v>
      </c>
      <c r="BA1006" s="165"/>
      <c r="BB1006" s="215">
        <f ca="1">IF($AE1006=FALSE,AN1006*Overheads!$S$25,
IFERROR(Overheads!$O$50*AN1006,0)
+IFERROR(Overheads!Q$60*(AN1006/Overheads!Q$66),0))</f>
        <v>0</v>
      </c>
      <c r="BC1006" s="215">
        <f ca="1">IF($AE1006=FALSE,AO1006*Overheads!$S$25,
IFERROR(Overheads!$O$50*AO1006,0)
+IFERROR(Overheads!R$60*(AO1006/Overheads!R$66),0))</f>
        <v>0</v>
      </c>
      <c r="BD1006" s="215">
        <f ca="1">IF($AE1006=FALSE,AP1006*Overheads!$S$25,
IFERROR(Overheads!$O$50*AP1006,0)
+IFERROR(Overheads!S$60*(AP1006/Overheads!S$66),0))</f>
        <v>0</v>
      </c>
      <c r="BE1006" s="215">
        <f ca="1">IF($AE1006=FALSE,AQ1006*Overheads!$S$25,
IFERROR(Overheads!$O$50*AQ1006,0)
+IFERROR(Overheads!T$60*(AQ1006/Overheads!T$66),0))</f>
        <v>0</v>
      </c>
      <c r="BF1006" s="215">
        <f ca="1">IF($AE1006=FALSE,AR1006*Overheads!$S$25,
IFERROR(Overheads!$O$50*AR1006,0)
+IFERROR(Overheads!U$60*(AR1006/Overheads!U$66),0))</f>
        <v>0</v>
      </c>
      <c r="BG1006" s="155">
        <f t="shared" ca="1" si="704"/>
        <v>0</v>
      </c>
      <c r="BH1006" s="165"/>
      <c r="BI1006" s="215">
        <f t="shared" ca="1" si="705"/>
        <v>0</v>
      </c>
      <c r="BJ1006" s="215">
        <f t="shared" ca="1" si="671"/>
        <v>0</v>
      </c>
      <c r="BK1006" s="215">
        <f t="shared" ca="1" si="672"/>
        <v>0</v>
      </c>
      <c r="BL1006" s="215">
        <f t="shared" ca="1" si="673"/>
        <v>0</v>
      </c>
      <c r="BM1006" s="215">
        <f t="shared" ca="1" si="674"/>
        <v>0</v>
      </c>
      <c r="BN1006" s="155">
        <f t="shared" ca="1" si="706"/>
        <v>0</v>
      </c>
      <c r="BO1006" s="165"/>
      <c r="BP1006" s="187" cm="1">
        <f t="array" ref="BP1006">IFERROR(IF($X1006=$X1005,BP1005,INDEX(Forecast_Capex_Input!AC$12:AC$286,$X1006)),0)</f>
        <v>0</v>
      </c>
      <c r="BQ1006" s="187" cm="1">
        <f t="array" ref="BQ1006">IFERROR(IF($X1006=$X1005,BQ1005,INDEX(Forecast_Capex_Input!AD$12:AD$286,$X1006)),0)</f>
        <v>0</v>
      </c>
      <c r="BR1006" s="187" cm="1">
        <f t="array" ref="BR1006">IFERROR(IF($X1006=$X1005,BR1005,INDEX(Forecast_Capex_Input!AE$12:AE$286,$X1006)),0)</f>
        <v>0</v>
      </c>
      <c r="BS1006" s="187" cm="1">
        <f t="array" ref="BS1006">IFERROR(IF($X1006=$X1005,BS1005,INDEX(Forecast_Capex_Input!AF$12:AF$286,$X1006)),0)</f>
        <v>0</v>
      </c>
      <c r="BT1006" s="187" cm="1">
        <f t="array" ref="BT1006">IFERROR(IF($X1006=$X1005,BT1005,INDEX(Forecast_Capex_Input!AG$12:AG$286,$X1006)),0)</f>
        <v>0</v>
      </c>
      <c r="BU1006" s="165"/>
      <c r="BV1006" s="215">
        <f t="shared" si="675"/>
        <v>0</v>
      </c>
      <c r="BW1006" s="215">
        <f t="shared" si="676"/>
        <v>0</v>
      </c>
      <c r="BX1006" s="215">
        <f t="shared" si="677"/>
        <v>0</v>
      </c>
      <c r="BY1006" s="215">
        <f t="shared" si="678"/>
        <v>0</v>
      </c>
      <c r="BZ1006" s="215">
        <f t="shared" si="679"/>
        <v>0</v>
      </c>
      <c r="CA1006" s="155">
        <f t="shared" si="707"/>
        <v>0</v>
      </c>
      <c r="CB1006" s="165"/>
      <c r="CC1006" s="215">
        <f t="shared" si="680"/>
        <v>0</v>
      </c>
      <c r="CD1006" s="215">
        <f t="shared" si="681"/>
        <v>0</v>
      </c>
      <c r="CE1006" s="215">
        <f t="shared" si="682"/>
        <v>0</v>
      </c>
      <c r="CF1006" s="215">
        <f t="shared" si="683"/>
        <v>0</v>
      </c>
      <c r="CG1006" s="215">
        <f t="shared" si="684"/>
        <v>0</v>
      </c>
      <c r="CH1006" s="155">
        <f t="shared" si="708"/>
        <v>0</v>
      </c>
      <c r="CI1006" s="165"/>
      <c r="CJ1006" s="215">
        <f t="shared" si="685"/>
        <v>0</v>
      </c>
      <c r="CK1006" s="215">
        <f t="shared" si="686"/>
        <v>0</v>
      </c>
      <c r="CL1006" s="215">
        <f t="shared" si="687"/>
        <v>0</v>
      </c>
      <c r="CM1006" s="215">
        <f t="shared" si="688"/>
        <v>0</v>
      </c>
      <c r="CN1006" s="215">
        <f t="shared" si="689"/>
        <v>0</v>
      </c>
      <c r="CO1006" s="155">
        <f t="shared" si="709"/>
        <v>0</v>
      </c>
      <c r="CP1006" s="165"/>
      <c r="CQ1006" s="223">
        <f t="shared" si="690"/>
        <v>0</v>
      </c>
      <c r="CR1006" s="223">
        <f t="shared" si="691"/>
        <v>0</v>
      </c>
      <c r="CS1006" s="223">
        <f t="shared" si="692"/>
        <v>0</v>
      </c>
      <c r="CT1006" s="223">
        <f t="shared" si="693"/>
        <v>0</v>
      </c>
      <c r="CU1006" s="223">
        <f t="shared" si="694"/>
        <v>0</v>
      </c>
      <c r="CV1006" s="155">
        <f t="shared" si="710"/>
        <v>0</v>
      </c>
      <c r="CW1006" s="165"/>
      <c r="CX1006" s="215">
        <f t="shared" si="711"/>
        <v>0</v>
      </c>
      <c r="CY1006" s="215">
        <f t="shared" si="695"/>
        <v>0</v>
      </c>
      <c r="CZ1006" s="215">
        <f t="shared" si="696"/>
        <v>0</v>
      </c>
      <c r="DA1006" s="215">
        <f t="shared" si="697"/>
        <v>0</v>
      </c>
      <c r="DB1006" s="215">
        <f t="shared" si="698"/>
        <v>0</v>
      </c>
      <c r="DC1006" s="155">
        <f t="shared" si="712"/>
        <v>0</v>
      </c>
      <c r="DD1006" s="165"/>
      <c r="DE1006" s="188" t="b" cm="1">
        <f t="array" aca="1" ref="DE1006" ca="1">OR($G1006=Forecast_Capex_Input!$BF$8:$BF$10)</f>
        <v>0</v>
      </c>
      <c r="DF1006" s="188" cm="1">
        <f t="array" aca="1" ref="DF1006" ca="1">IFERROR(INDEX(Forecast_Capex_Input!BG$12:BG$286,$X1006)
*(INDEX(Forecast_Capex_Input!$H$12:$H$286,$X1006)=Repex),0)
*$DE1006</f>
        <v>0</v>
      </c>
      <c r="DG1006" s="188" cm="1">
        <f t="array" aca="1" ref="DG1006" ca="1">IFERROR(INDEX(Forecast_Capex_Input!BH$12:BH$286,$X1006)
*(INDEX(Forecast_Capex_Input!$H$12:$H$286,$X1006)=Repex),0)
*$DE1006</f>
        <v>0</v>
      </c>
      <c r="DH1006" s="188" cm="1">
        <f t="array" aca="1" ref="DH1006" ca="1">IFERROR(INDEX(Forecast_Capex_Input!BI$12:BI$286,$X1006)
*(INDEX(Forecast_Capex_Input!$H$12:$H$286,$X1006)=Repex),0)
*$DE1006</f>
        <v>0</v>
      </c>
      <c r="DI1006" s="188" cm="1">
        <f t="array" aca="1" ref="DI1006" ca="1">IFERROR(INDEX(Forecast_Capex_Input!BJ$12:BJ$286,$X1006)
*(INDEX(Forecast_Capex_Input!$H$12:$H$286,$X1006)=Repex),0)
*$DE1006</f>
        <v>0</v>
      </c>
      <c r="DJ1006" s="188" cm="1">
        <f t="array" aca="1" ref="DJ1006" ca="1">IFERROR(INDEX(Forecast_Capex_Input!BK$12:BK$286,$X1006)
*(INDEX(Forecast_Capex_Input!$H$12:$H$286,$X1006)=Repex),0)
*$DE1006</f>
        <v>0</v>
      </c>
      <c r="DK1006" s="188" cm="1">
        <f t="array" aca="1" ref="DK1006" ca="1">IFERROR(INDEX(Forecast_Capex_Input!BL$12:BL$286,$X1006)
*(INDEX(Forecast_Capex_Input!$H$12:$H$286,$X1006)=Repex),0)
*$DE1006</f>
        <v>0</v>
      </c>
      <c r="DL1006" s="165"/>
      <c r="DM1006" s="188" t="b" cm="1">
        <f t="array" aca="1" ref="DM1006" ca="1">OR($G1006=Forecast_Capex_Input!$BN$8:$BN$9)</f>
        <v>0</v>
      </c>
      <c r="DN1006" s="188" cm="1">
        <f t="array" aca="1" ref="DN1006" ca="1">IFERROR(INDEX(Forecast_Capex_Input!BO$12:BO$286,$X1006)
*(INDEX(Forecast_Capex_Input!$H$12:$H$286,$X1006)=Repex),0)
*$DM1006</f>
        <v>0</v>
      </c>
      <c r="DO1006" s="188" cm="1">
        <f t="array" aca="1" ref="DO1006" ca="1">IFERROR(INDEX(Forecast_Capex_Input!BP$12:BP$286,$X1006)
*(INDEX(Forecast_Capex_Input!$H$12:$H$286,$X1006)=Repex),0)
*$DM1006</f>
        <v>0</v>
      </c>
      <c r="DP1006" s="188" cm="1">
        <f t="array" aca="1" ref="DP1006" ca="1">IFERROR(INDEX(Forecast_Capex_Input!BQ$12:BQ$286,$X1006)
*(INDEX(Forecast_Capex_Input!$H$12:$H$286,$X1006)=Repex),0)
*$DM1006</f>
        <v>0</v>
      </c>
      <c r="DQ1006" s="188" cm="1">
        <f t="array" aca="1" ref="DQ1006" ca="1">IFERROR(INDEX(Forecast_Capex_Input!BR$12:BR$286,$X1006)
*(INDEX(Forecast_Capex_Input!$H$12:$H$286,$X1006)=Repex),0)
*$DM1006</f>
        <v>0</v>
      </c>
      <c r="DR1006" s="188" cm="1">
        <f t="array" aca="1" ref="DR1006" ca="1">IFERROR(INDEX(Forecast_Capex_Input!BS$12:BS$286,$X1006)
*(INDEX(Forecast_Capex_Input!$H$12:$H$286,$X1006)=Repex),0)
*$DM1006</f>
        <v>0</v>
      </c>
      <c r="DS1006" s="165"/>
      <c r="DT1006" s="188" t="b" cm="1">
        <f t="array" aca="1" ref="DT1006" ca="1">OR($G1006=Forecast_Capex_Input!$BU$8:$BU$10)</f>
        <v>0</v>
      </c>
      <c r="DU1006" s="188" cm="1">
        <f t="array" aca="1" ref="DU1006" ca="1">IFERROR(INDEX(Forecast_Capex_Input!BV$12:BV$286,$X1006)
*(INDEX(Forecast_Capex_Input!$H$12:$H$286,$X1006)=Repex),0)
*$DT1006</f>
        <v>0</v>
      </c>
      <c r="DV1006" s="188" cm="1">
        <f t="array" aca="1" ref="DV1006" ca="1">IFERROR(INDEX(Forecast_Capex_Input!BW$12:BW$286,$X1006)
*(INDEX(Forecast_Capex_Input!$H$12:$H$286,$X1006)=Repex),0)
*$DT1006</f>
        <v>0</v>
      </c>
      <c r="DW1006" s="188" cm="1">
        <f t="array" aca="1" ref="DW1006" ca="1">IFERROR(INDEX(Forecast_Capex_Input!BX$12:BX$286,$X1006)
*(INDEX(Forecast_Capex_Input!$H$12:$H$286,$X1006)=Repex),0)
*$DT1006</f>
        <v>0</v>
      </c>
      <c r="DX1006" s="188" cm="1">
        <f t="array" aca="1" ref="DX1006" ca="1">IFERROR(INDEX(Forecast_Capex_Input!BY$12:BY$286,$X1006)
*(INDEX(Forecast_Capex_Input!$H$12:$H$286,$X1006)=Repex),0)
*$DT1006</f>
        <v>0</v>
      </c>
      <c r="DY1006" s="188" cm="1">
        <f t="array" aca="1" ref="DY1006" ca="1">IFERROR(INDEX(Forecast_Capex_Input!BZ$12:BZ$286,$X1006)
*(INDEX(Forecast_Capex_Input!$H$12:$H$286,$X1006)=Repex),0)
*$DT1006</f>
        <v>0</v>
      </c>
      <c r="DZ1006" s="188" cm="1">
        <f t="array" aca="1" ref="DZ1006" ca="1">IFERROR(INDEX(Forecast_Capex_Input!CA$12:CA$286,$X1006)
*(INDEX(Forecast_Capex_Input!$H$12:$H$286,$X1006)=Repex),0)
*$DT1006</f>
        <v>0</v>
      </c>
      <c r="EA1006" s="188" cm="1">
        <f t="array" aca="1" ref="EA1006" ca="1">IFERROR(INDEX(Forecast_Capex_Input!CB$12:CB$286,$X1006)
*(INDEX(Forecast_Capex_Input!$H$12:$H$286,$X1006)=Repex),0)
*$DT1006</f>
        <v>0</v>
      </c>
      <c r="EB1006" s="188" cm="1">
        <f t="array" aca="1" ref="EB1006" ca="1">IFERROR(INDEX(Forecast_Capex_Input!CC$12:CC$286,$X1006)
*(INDEX(Forecast_Capex_Input!$H$12:$H$286,$X1006)=Repex),0)
*$DT1006</f>
        <v>0</v>
      </c>
      <c r="EC1006" s="165"/>
      <c r="ED1006" s="226" t="str">
        <f t="shared" si="699"/>
        <v>N/A</v>
      </c>
      <c r="EE1006" s="174" t="s">
        <v>15</v>
      </c>
    </row>
    <row r="1007" spans="3:135" x14ac:dyDescent="0.2">
      <c r="C1007" s="174">
        <f t="shared" si="700"/>
        <v>997</v>
      </c>
      <c r="D1007" s="167" t="str" cm="1">
        <f t="array" ref="D1007">IFERROR(INDEX(Forecast_Capex_Input!$D$12:$D$286,$X1007),NA)</f>
        <v>N/A</v>
      </c>
      <c r="E1007" s="172" t="str" cm="1">
        <f t="array" ref="E1007">IF($X1007=NA,NA,INDEX(Forecast_Capex_Input!$E$12:$E$286,$X1007))</f>
        <v>N/A</v>
      </c>
      <c r="F1007" s="167" t="str" cm="1">
        <f t="array" aca="1" ref="F1007" ca="1">IFERROR(INDEX(General!$E$25:$E$26,$Y1007),NA)</f>
        <v>N/A</v>
      </c>
      <c r="G1007" s="167" t="str" cm="1">
        <f t="array" aca="1" ref="G1007" ca="1">IFERROR(INDEX(Forecast_Capex_Input!$AI$11:$BB$11,$AA1007),NA)</f>
        <v>N/A</v>
      </c>
      <c r="H1007" s="189" t="str" cm="1">
        <f t="array" aca="1" ref="H1007" ca="1">IFERROR(INDEX(Forecast_Capex_Input!$AI$12:$BB$286,$X1007,$AA1007),NA)</f>
        <v>N/A</v>
      </c>
      <c r="I1007" s="199" t="str" cm="1">
        <f t="array" ref="I1007">IFERROR(INDEX(Forecast_Capex_Input!$F$12:$F$286,$X1007),NA)</f>
        <v>N/A</v>
      </c>
      <c r="J1007" s="199" t="str" cm="1">
        <f t="array" ref="J1007">IFERROR(INDEX(Forecast_Capex_Input!G$12:G$286,$X1007),NA)</f>
        <v>N/A</v>
      </c>
      <c r="K1007" s="199" t="str" cm="1">
        <f t="array" ref="K1007">IFERROR(INDEX(Forecast_Capex_Input!H$12:H$286,$X1007),NA)</f>
        <v>N/A</v>
      </c>
      <c r="L1007" s="199" t="str" cm="1">
        <f t="array" ref="L1007">IFERROR(INDEX(Forecast_Capex_Input!I$12:I$286,$X1007),NA)</f>
        <v>N/A</v>
      </c>
      <c r="M1007" s="199" t="str" cm="1">
        <f t="array" ref="M1007">IFERROR(INDEX(Forecast_Capex_Input!J$12:J$286,$X1007),NA)</f>
        <v>N/A</v>
      </c>
      <c r="N1007" s="199" t="str" cm="1">
        <f t="array" ref="N1007">IFERROR(INDEX(Forecast_Capex_Input!K$12:K$286,$X1007),NA)</f>
        <v>N/A</v>
      </c>
      <c r="O1007" s="199" t="str" cm="1">
        <f t="array" ref="O1007">IFERROR(INDEX(Forecast_Capex_Input!L$12:L$286,$X1007),NA)</f>
        <v>N/A</v>
      </c>
      <c r="P1007" s="199" t="str" cm="1">
        <f t="array" ref="P1007">IFERROR(INDEX(Forecast_Capex_Input!M$12:M$286,$X1007),NA)</f>
        <v>N/A</v>
      </c>
      <c r="Q1007" s="172" t="str" cm="1">
        <f t="array" ref="Q1007">IFERROR(INDEX(Forecast_Capex_Input!N$12:N$286,$X1007),NA)</f>
        <v>N/A</v>
      </c>
      <c r="R1007" s="265" cm="1">
        <f t="array" ref="R1007">IFERROR(INDEX(Forecast_Capex_Input!O$12:O$286,$X1007),0)</f>
        <v>0</v>
      </c>
      <c r="S1007" s="172" cm="1">
        <f t="array" ref="S1007">IFERROR(INDEX(Forecast_Capex_Input!P$12:P$286,$X1007),0)</f>
        <v>0</v>
      </c>
      <c r="T1007" s="199" t="str" cm="1">
        <f t="array" aca="1" ref="T1007" ca="1">IFERROR(INDEX(General!$K$84:$K$103,$AA1007),NA)</f>
        <v>N/A</v>
      </c>
      <c r="U1007" s="188" cm="1">
        <f t="array" aca="1" ref="U1007" ca="1">IFERROR(
IF($F1007=General!$E$25,INDEX(Forecast_Capex_Input!S$12:S$286,$X1007),
INDEX(Forecast_Capex_Input!T$12:T$286,$X1007)),0)</f>
        <v>0</v>
      </c>
      <c r="V1007" s="222" t="b">
        <f>IFERROR(INDEX(Overheads!$T$19:$T$26,MATCH($I1007,Overheads!$E$19:$E$26,0)),FALSE)</f>
        <v>0</v>
      </c>
      <c r="W1007" s="165"/>
      <c r="X1007" s="174" t="str">
        <f>IFERROR(
IF(MATCH($C1007,Forecast_Capex_Input!$CI$12:$CI$286,1)+1&gt;MAX(Forecast_Capex_Input!$C$12:$C$286),NA,
MATCH($C1007,Forecast_Capex_Input!$CI$12:$CI$286,1)+1),1)</f>
        <v>N/A</v>
      </c>
      <c r="Y1007" s="174" t="str" cm="1">
        <f t="array" aca="1" ref="Y1007" ca="1">IFERROR(
IF(X1006&lt;&gt;X1007,1,
IF(COUNTIF(OFFSET(Y1006,0,0,-INDEX(Forecast_Capex_Input!$CG$12:$CG$286,$X1007)),Y1006)=INDEX(Forecast_Capex_Input!$CG$12:$CG$286,$X1007),Y1006+1,Y1006)),NA)</f>
        <v>N/A</v>
      </c>
      <c r="Z1007" s="174" t="str" cm="1">
        <f t="array" ref="Z1007">IFERROR($C1007-IF($X1007=1,1,INDEX(Forecast_Capex_Input!$CI$12:$CI$286,$X1007-1))+1,NA)</f>
        <v>N/A</v>
      </c>
      <c r="AA1007" s="174" t="str" cm="1">
        <f t="array" aca="1" ref="AA1007" ca="1">IFERROR(IF(Y1007=1,
INDEX(Forecast_Capex_Input!$AI$10:$BB$10,SMALL(IF(INDEX(Forecast_Capex_Input!$AI$12:$BB$286,$X1007,0)&gt;0,COLUMN(Forecast_Capex_Input!$AI$10:$BB$10)-COLUMN(Forecast_Capex_Input!$AI$12)+1),ROWS(OFFSET(AA1006,0,0,-$Z1007)))),
OFFSET(AA1006,-INDEX(Forecast_Capex_Input!$CG$12:$CG$286,$X1007)+1,0)),NA)</f>
        <v>N/A</v>
      </c>
      <c r="AB1007" s="174" t="str">
        <f t="shared" ca="1" si="669"/>
        <v>N/A</v>
      </c>
      <c r="AC1007" s="222" t="b">
        <f t="shared" si="701"/>
        <v>0</v>
      </c>
      <c r="AD1007" s="220" t="b">
        <v>0</v>
      </c>
      <c r="AE1007" s="222" t="b">
        <f t="shared" si="670"/>
        <v>1</v>
      </c>
      <c r="AF1007" s="165"/>
      <c r="AG1007" s="215">
        <v>0</v>
      </c>
      <c r="AH1007" s="215">
        <v>0</v>
      </c>
      <c r="AI1007" s="215">
        <v>0</v>
      </c>
      <c r="AJ1007" s="215">
        <v>0</v>
      </c>
      <c r="AK1007" s="215">
        <v>0</v>
      </c>
      <c r="AL1007" s="155">
        <v>0</v>
      </c>
      <c r="AM1007" s="165"/>
      <c r="AN1007" s="215" cm="1">
        <f t="array" aca="1" ref="AN1007" ca="1">IFERROR(INDEX(General!O$33:O$34,$AB1007)
*AG1007,0)</f>
        <v>0</v>
      </c>
      <c r="AO1007" s="215" cm="1">
        <f t="array" aca="1" ref="AO1007" ca="1">IFERROR(INDEX(General!P$33:P$34,$AB1007)
*AH1007,0)</f>
        <v>0</v>
      </c>
      <c r="AP1007" s="215" cm="1">
        <f t="array" aca="1" ref="AP1007" ca="1">IFERROR(INDEX(General!Q$33:Q$34,$AB1007)
*AI1007,0)</f>
        <v>0</v>
      </c>
      <c r="AQ1007" s="215" cm="1">
        <f t="array" aca="1" ref="AQ1007" ca="1">IFERROR(INDEX(General!R$33:R$34,$AB1007)
*AJ1007,0)</f>
        <v>0</v>
      </c>
      <c r="AR1007" s="215" cm="1">
        <f t="array" aca="1" ref="AR1007" ca="1">IFERROR(INDEX(General!S$33:S$34,$AB1007)
*AK1007,0)</f>
        <v>0</v>
      </c>
      <c r="AS1007" s="155">
        <f t="shared" ca="1" si="702"/>
        <v>0</v>
      </c>
      <c r="AT1007" s="165"/>
      <c r="AU1007" s="215">
        <f ca="1">IF($AE1007=FALSE,AN1007*Overheads!$R$24*$V1007,
IFERROR(Overheads!$O$49*$V1007*AN1007,0)
+IFERROR(Overheads!Q$59*$V1007*(AN1007/Overheads!Q$68),0))</f>
        <v>0</v>
      </c>
      <c r="AV1007" s="215">
        <f ca="1">IF($AE1007=FALSE,AO1007*Overheads!$R$24*$V1007,
IFERROR(Overheads!$O$49*$V1007*AO1007,0)
+IFERROR(Overheads!R$59*$V1007*(AO1007/Overheads!R$68),0))</f>
        <v>0</v>
      </c>
      <c r="AW1007" s="215">
        <f ca="1">IF($AE1007=FALSE,AP1007*Overheads!$R$24*$V1007,
IFERROR(Overheads!$O$49*$V1007*AP1007,0)
+IFERROR(Overheads!S$59*$V1007*(AP1007/Overheads!S$68),0))</f>
        <v>0</v>
      </c>
      <c r="AX1007" s="215">
        <f ca="1">IF($AE1007=FALSE,AQ1007*Overheads!$R$24*$V1007,
IFERROR(Overheads!$O$49*$V1007*AQ1007,0)
+IFERROR(Overheads!T$59*$V1007*(AQ1007/Overheads!T$68),0))</f>
        <v>0</v>
      </c>
      <c r="AY1007" s="215">
        <f ca="1">IF($AE1007=FALSE,AR1007*Overheads!$R$24*$V1007,
IFERROR(Overheads!$O$49*$V1007*AR1007,0)
+IFERROR(Overheads!U$59*$V1007*(AR1007/Overheads!U$68),0))</f>
        <v>0</v>
      </c>
      <c r="AZ1007" s="155">
        <f t="shared" ca="1" si="703"/>
        <v>0</v>
      </c>
      <c r="BA1007" s="165"/>
      <c r="BB1007" s="215">
        <f ca="1">IF($AE1007=FALSE,AN1007*Overheads!$S$25,
IFERROR(Overheads!$O$50*AN1007,0)
+IFERROR(Overheads!Q$60*(AN1007/Overheads!Q$66),0))</f>
        <v>0</v>
      </c>
      <c r="BC1007" s="215">
        <f ca="1">IF($AE1007=FALSE,AO1007*Overheads!$S$25,
IFERROR(Overheads!$O$50*AO1007,0)
+IFERROR(Overheads!R$60*(AO1007/Overheads!R$66),0))</f>
        <v>0</v>
      </c>
      <c r="BD1007" s="215">
        <f ca="1">IF($AE1007=FALSE,AP1007*Overheads!$S$25,
IFERROR(Overheads!$O$50*AP1007,0)
+IFERROR(Overheads!S$60*(AP1007/Overheads!S$66),0))</f>
        <v>0</v>
      </c>
      <c r="BE1007" s="215">
        <f ca="1">IF($AE1007=FALSE,AQ1007*Overheads!$S$25,
IFERROR(Overheads!$O$50*AQ1007,0)
+IFERROR(Overheads!T$60*(AQ1007/Overheads!T$66),0))</f>
        <v>0</v>
      </c>
      <c r="BF1007" s="215">
        <f ca="1">IF($AE1007=FALSE,AR1007*Overheads!$S$25,
IFERROR(Overheads!$O$50*AR1007,0)
+IFERROR(Overheads!U$60*(AR1007/Overheads!U$66),0))</f>
        <v>0</v>
      </c>
      <c r="BG1007" s="155">
        <f t="shared" ca="1" si="704"/>
        <v>0</v>
      </c>
      <c r="BH1007" s="165"/>
      <c r="BI1007" s="215">
        <f t="shared" ca="1" si="705"/>
        <v>0</v>
      </c>
      <c r="BJ1007" s="215">
        <f t="shared" ca="1" si="671"/>
        <v>0</v>
      </c>
      <c r="BK1007" s="215">
        <f t="shared" ca="1" si="672"/>
        <v>0</v>
      </c>
      <c r="BL1007" s="215">
        <f t="shared" ca="1" si="673"/>
        <v>0</v>
      </c>
      <c r="BM1007" s="215">
        <f t="shared" ca="1" si="674"/>
        <v>0</v>
      </c>
      <c r="BN1007" s="155">
        <f t="shared" ca="1" si="706"/>
        <v>0</v>
      </c>
      <c r="BO1007" s="165"/>
      <c r="BP1007" s="187" cm="1">
        <f t="array" ref="BP1007">IFERROR(IF($X1007=$X1006,BP1006,INDEX(Forecast_Capex_Input!AC$12:AC$286,$X1007)),0)</f>
        <v>0</v>
      </c>
      <c r="BQ1007" s="187" cm="1">
        <f t="array" ref="BQ1007">IFERROR(IF($X1007=$X1006,BQ1006,INDEX(Forecast_Capex_Input!AD$12:AD$286,$X1007)),0)</f>
        <v>0</v>
      </c>
      <c r="BR1007" s="187" cm="1">
        <f t="array" ref="BR1007">IFERROR(IF($X1007=$X1006,BR1006,INDEX(Forecast_Capex_Input!AE$12:AE$286,$X1007)),0)</f>
        <v>0</v>
      </c>
      <c r="BS1007" s="187" cm="1">
        <f t="array" ref="BS1007">IFERROR(IF($X1007=$X1006,BS1006,INDEX(Forecast_Capex_Input!AF$12:AF$286,$X1007)),0)</f>
        <v>0</v>
      </c>
      <c r="BT1007" s="187" cm="1">
        <f t="array" ref="BT1007">IFERROR(IF($X1007=$X1006,BT1006,INDEX(Forecast_Capex_Input!AG$12:AG$286,$X1007)),0)</f>
        <v>0</v>
      </c>
      <c r="BU1007" s="165"/>
      <c r="BV1007" s="215">
        <f t="shared" si="675"/>
        <v>0</v>
      </c>
      <c r="BW1007" s="215">
        <f t="shared" si="676"/>
        <v>0</v>
      </c>
      <c r="BX1007" s="215">
        <f t="shared" si="677"/>
        <v>0</v>
      </c>
      <c r="BY1007" s="215">
        <f t="shared" si="678"/>
        <v>0</v>
      </c>
      <c r="BZ1007" s="215">
        <f t="shared" si="679"/>
        <v>0</v>
      </c>
      <c r="CA1007" s="155">
        <f t="shared" si="707"/>
        <v>0</v>
      </c>
      <c r="CB1007" s="165"/>
      <c r="CC1007" s="215">
        <f t="shared" si="680"/>
        <v>0</v>
      </c>
      <c r="CD1007" s="215">
        <f t="shared" si="681"/>
        <v>0</v>
      </c>
      <c r="CE1007" s="215">
        <f t="shared" si="682"/>
        <v>0</v>
      </c>
      <c r="CF1007" s="215">
        <f t="shared" si="683"/>
        <v>0</v>
      </c>
      <c r="CG1007" s="215">
        <f t="shared" si="684"/>
        <v>0</v>
      </c>
      <c r="CH1007" s="155">
        <f t="shared" si="708"/>
        <v>0</v>
      </c>
      <c r="CI1007" s="165"/>
      <c r="CJ1007" s="215">
        <f t="shared" si="685"/>
        <v>0</v>
      </c>
      <c r="CK1007" s="215">
        <f t="shared" si="686"/>
        <v>0</v>
      </c>
      <c r="CL1007" s="215">
        <f t="shared" si="687"/>
        <v>0</v>
      </c>
      <c r="CM1007" s="215">
        <f t="shared" si="688"/>
        <v>0</v>
      </c>
      <c r="CN1007" s="215">
        <f t="shared" si="689"/>
        <v>0</v>
      </c>
      <c r="CO1007" s="155">
        <f t="shared" si="709"/>
        <v>0</v>
      </c>
      <c r="CP1007" s="165"/>
      <c r="CQ1007" s="223">
        <f t="shared" si="690"/>
        <v>0</v>
      </c>
      <c r="CR1007" s="223">
        <f t="shared" si="691"/>
        <v>0</v>
      </c>
      <c r="CS1007" s="223">
        <f t="shared" si="692"/>
        <v>0</v>
      </c>
      <c r="CT1007" s="223">
        <f t="shared" si="693"/>
        <v>0</v>
      </c>
      <c r="CU1007" s="223">
        <f t="shared" si="694"/>
        <v>0</v>
      </c>
      <c r="CV1007" s="155">
        <f t="shared" si="710"/>
        <v>0</v>
      </c>
      <c r="CW1007" s="165"/>
      <c r="CX1007" s="215">
        <f t="shared" si="711"/>
        <v>0</v>
      </c>
      <c r="CY1007" s="215">
        <f t="shared" si="695"/>
        <v>0</v>
      </c>
      <c r="CZ1007" s="215">
        <f t="shared" si="696"/>
        <v>0</v>
      </c>
      <c r="DA1007" s="215">
        <f t="shared" si="697"/>
        <v>0</v>
      </c>
      <c r="DB1007" s="215">
        <f t="shared" si="698"/>
        <v>0</v>
      </c>
      <c r="DC1007" s="155">
        <f t="shared" si="712"/>
        <v>0</v>
      </c>
      <c r="DD1007" s="165"/>
      <c r="DE1007" s="188" t="b" cm="1">
        <f t="array" aca="1" ref="DE1007" ca="1">OR($G1007=Forecast_Capex_Input!$BF$8:$BF$10)</f>
        <v>0</v>
      </c>
      <c r="DF1007" s="188" cm="1">
        <f t="array" aca="1" ref="DF1007" ca="1">IFERROR(INDEX(Forecast_Capex_Input!BG$12:BG$286,$X1007)
*(INDEX(Forecast_Capex_Input!$H$12:$H$286,$X1007)=Repex),0)
*$DE1007</f>
        <v>0</v>
      </c>
      <c r="DG1007" s="188" cm="1">
        <f t="array" aca="1" ref="DG1007" ca="1">IFERROR(INDEX(Forecast_Capex_Input!BH$12:BH$286,$X1007)
*(INDEX(Forecast_Capex_Input!$H$12:$H$286,$X1007)=Repex),0)
*$DE1007</f>
        <v>0</v>
      </c>
      <c r="DH1007" s="188" cm="1">
        <f t="array" aca="1" ref="DH1007" ca="1">IFERROR(INDEX(Forecast_Capex_Input!BI$12:BI$286,$X1007)
*(INDEX(Forecast_Capex_Input!$H$12:$H$286,$X1007)=Repex),0)
*$DE1007</f>
        <v>0</v>
      </c>
      <c r="DI1007" s="188" cm="1">
        <f t="array" aca="1" ref="DI1007" ca="1">IFERROR(INDEX(Forecast_Capex_Input!BJ$12:BJ$286,$X1007)
*(INDEX(Forecast_Capex_Input!$H$12:$H$286,$X1007)=Repex),0)
*$DE1007</f>
        <v>0</v>
      </c>
      <c r="DJ1007" s="188" cm="1">
        <f t="array" aca="1" ref="DJ1007" ca="1">IFERROR(INDEX(Forecast_Capex_Input!BK$12:BK$286,$X1007)
*(INDEX(Forecast_Capex_Input!$H$12:$H$286,$X1007)=Repex),0)
*$DE1007</f>
        <v>0</v>
      </c>
      <c r="DK1007" s="188" cm="1">
        <f t="array" aca="1" ref="DK1007" ca="1">IFERROR(INDEX(Forecast_Capex_Input!BL$12:BL$286,$X1007)
*(INDEX(Forecast_Capex_Input!$H$12:$H$286,$X1007)=Repex),0)
*$DE1007</f>
        <v>0</v>
      </c>
      <c r="DL1007" s="165"/>
      <c r="DM1007" s="188" t="b" cm="1">
        <f t="array" aca="1" ref="DM1007" ca="1">OR($G1007=Forecast_Capex_Input!$BN$8:$BN$9)</f>
        <v>0</v>
      </c>
      <c r="DN1007" s="188" cm="1">
        <f t="array" aca="1" ref="DN1007" ca="1">IFERROR(INDEX(Forecast_Capex_Input!BO$12:BO$286,$X1007)
*(INDEX(Forecast_Capex_Input!$H$12:$H$286,$X1007)=Repex),0)
*$DM1007</f>
        <v>0</v>
      </c>
      <c r="DO1007" s="188" cm="1">
        <f t="array" aca="1" ref="DO1007" ca="1">IFERROR(INDEX(Forecast_Capex_Input!BP$12:BP$286,$X1007)
*(INDEX(Forecast_Capex_Input!$H$12:$H$286,$X1007)=Repex),0)
*$DM1007</f>
        <v>0</v>
      </c>
      <c r="DP1007" s="188" cm="1">
        <f t="array" aca="1" ref="DP1007" ca="1">IFERROR(INDEX(Forecast_Capex_Input!BQ$12:BQ$286,$X1007)
*(INDEX(Forecast_Capex_Input!$H$12:$H$286,$X1007)=Repex),0)
*$DM1007</f>
        <v>0</v>
      </c>
      <c r="DQ1007" s="188" cm="1">
        <f t="array" aca="1" ref="DQ1007" ca="1">IFERROR(INDEX(Forecast_Capex_Input!BR$12:BR$286,$X1007)
*(INDEX(Forecast_Capex_Input!$H$12:$H$286,$X1007)=Repex),0)
*$DM1007</f>
        <v>0</v>
      </c>
      <c r="DR1007" s="188" cm="1">
        <f t="array" aca="1" ref="DR1007" ca="1">IFERROR(INDEX(Forecast_Capex_Input!BS$12:BS$286,$X1007)
*(INDEX(Forecast_Capex_Input!$H$12:$H$286,$X1007)=Repex),0)
*$DM1007</f>
        <v>0</v>
      </c>
      <c r="DS1007" s="165"/>
      <c r="DT1007" s="188" t="b" cm="1">
        <f t="array" aca="1" ref="DT1007" ca="1">OR($G1007=Forecast_Capex_Input!$BU$8:$BU$10)</f>
        <v>0</v>
      </c>
      <c r="DU1007" s="188" cm="1">
        <f t="array" aca="1" ref="DU1007" ca="1">IFERROR(INDEX(Forecast_Capex_Input!BV$12:BV$286,$X1007)
*(INDEX(Forecast_Capex_Input!$H$12:$H$286,$X1007)=Repex),0)
*$DT1007</f>
        <v>0</v>
      </c>
      <c r="DV1007" s="188" cm="1">
        <f t="array" aca="1" ref="DV1007" ca="1">IFERROR(INDEX(Forecast_Capex_Input!BW$12:BW$286,$X1007)
*(INDEX(Forecast_Capex_Input!$H$12:$H$286,$X1007)=Repex),0)
*$DT1007</f>
        <v>0</v>
      </c>
      <c r="DW1007" s="188" cm="1">
        <f t="array" aca="1" ref="DW1007" ca="1">IFERROR(INDEX(Forecast_Capex_Input!BX$12:BX$286,$X1007)
*(INDEX(Forecast_Capex_Input!$H$12:$H$286,$X1007)=Repex),0)
*$DT1007</f>
        <v>0</v>
      </c>
      <c r="DX1007" s="188" cm="1">
        <f t="array" aca="1" ref="DX1007" ca="1">IFERROR(INDEX(Forecast_Capex_Input!BY$12:BY$286,$X1007)
*(INDEX(Forecast_Capex_Input!$H$12:$H$286,$X1007)=Repex),0)
*$DT1007</f>
        <v>0</v>
      </c>
      <c r="DY1007" s="188" cm="1">
        <f t="array" aca="1" ref="DY1007" ca="1">IFERROR(INDEX(Forecast_Capex_Input!BZ$12:BZ$286,$X1007)
*(INDEX(Forecast_Capex_Input!$H$12:$H$286,$X1007)=Repex),0)
*$DT1007</f>
        <v>0</v>
      </c>
      <c r="DZ1007" s="188" cm="1">
        <f t="array" aca="1" ref="DZ1007" ca="1">IFERROR(INDEX(Forecast_Capex_Input!CA$12:CA$286,$X1007)
*(INDEX(Forecast_Capex_Input!$H$12:$H$286,$X1007)=Repex),0)
*$DT1007</f>
        <v>0</v>
      </c>
      <c r="EA1007" s="188" cm="1">
        <f t="array" aca="1" ref="EA1007" ca="1">IFERROR(INDEX(Forecast_Capex_Input!CB$12:CB$286,$X1007)
*(INDEX(Forecast_Capex_Input!$H$12:$H$286,$X1007)=Repex),0)
*$DT1007</f>
        <v>0</v>
      </c>
      <c r="EB1007" s="188" cm="1">
        <f t="array" aca="1" ref="EB1007" ca="1">IFERROR(INDEX(Forecast_Capex_Input!CC$12:CC$286,$X1007)
*(INDEX(Forecast_Capex_Input!$H$12:$H$286,$X1007)=Repex),0)
*$DT1007</f>
        <v>0</v>
      </c>
      <c r="EC1007" s="165"/>
      <c r="ED1007" s="226" t="str">
        <f t="shared" si="699"/>
        <v>N/A</v>
      </c>
      <c r="EE1007" s="174" t="s">
        <v>15</v>
      </c>
    </row>
    <row r="1008" spans="3:135" x14ac:dyDescent="0.2">
      <c r="C1008" s="174">
        <f t="shared" si="700"/>
        <v>998</v>
      </c>
      <c r="D1008" s="167" t="str" cm="1">
        <f t="array" ref="D1008">IFERROR(INDEX(Forecast_Capex_Input!$D$12:$D$286,$X1008),NA)</f>
        <v>N/A</v>
      </c>
      <c r="E1008" s="172" t="str" cm="1">
        <f t="array" ref="E1008">IF($X1008=NA,NA,INDEX(Forecast_Capex_Input!$E$12:$E$286,$X1008))</f>
        <v>N/A</v>
      </c>
      <c r="F1008" s="167" t="str" cm="1">
        <f t="array" aca="1" ref="F1008" ca="1">IFERROR(INDEX(General!$E$25:$E$26,$Y1008),NA)</f>
        <v>N/A</v>
      </c>
      <c r="G1008" s="167" t="str" cm="1">
        <f t="array" aca="1" ref="G1008" ca="1">IFERROR(INDEX(Forecast_Capex_Input!$AI$11:$BB$11,$AA1008),NA)</f>
        <v>N/A</v>
      </c>
      <c r="H1008" s="189" t="str" cm="1">
        <f t="array" aca="1" ref="H1008" ca="1">IFERROR(INDEX(Forecast_Capex_Input!$AI$12:$BB$286,$X1008,$AA1008),NA)</f>
        <v>N/A</v>
      </c>
      <c r="I1008" s="199" t="str" cm="1">
        <f t="array" ref="I1008">IFERROR(INDEX(Forecast_Capex_Input!$F$12:$F$286,$X1008),NA)</f>
        <v>N/A</v>
      </c>
      <c r="J1008" s="199" t="str" cm="1">
        <f t="array" ref="J1008">IFERROR(INDEX(Forecast_Capex_Input!G$12:G$286,$X1008),NA)</f>
        <v>N/A</v>
      </c>
      <c r="K1008" s="199" t="str" cm="1">
        <f t="array" ref="K1008">IFERROR(INDEX(Forecast_Capex_Input!H$12:H$286,$X1008),NA)</f>
        <v>N/A</v>
      </c>
      <c r="L1008" s="199" t="str" cm="1">
        <f t="array" ref="L1008">IFERROR(INDEX(Forecast_Capex_Input!I$12:I$286,$X1008),NA)</f>
        <v>N/A</v>
      </c>
      <c r="M1008" s="199" t="str" cm="1">
        <f t="array" ref="M1008">IFERROR(INDEX(Forecast_Capex_Input!J$12:J$286,$X1008),NA)</f>
        <v>N/A</v>
      </c>
      <c r="N1008" s="199" t="str" cm="1">
        <f t="array" ref="N1008">IFERROR(INDEX(Forecast_Capex_Input!K$12:K$286,$X1008),NA)</f>
        <v>N/A</v>
      </c>
      <c r="O1008" s="199" t="str" cm="1">
        <f t="array" ref="O1008">IFERROR(INDEX(Forecast_Capex_Input!L$12:L$286,$X1008),NA)</f>
        <v>N/A</v>
      </c>
      <c r="P1008" s="199" t="str" cm="1">
        <f t="array" ref="P1008">IFERROR(INDEX(Forecast_Capex_Input!M$12:M$286,$X1008),NA)</f>
        <v>N/A</v>
      </c>
      <c r="Q1008" s="172" t="str" cm="1">
        <f t="array" ref="Q1008">IFERROR(INDEX(Forecast_Capex_Input!N$12:N$286,$X1008),NA)</f>
        <v>N/A</v>
      </c>
      <c r="R1008" s="265" cm="1">
        <f t="array" ref="R1008">IFERROR(INDEX(Forecast_Capex_Input!O$12:O$286,$X1008),0)</f>
        <v>0</v>
      </c>
      <c r="S1008" s="172" cm="1">
        <f t="array" ref="S1008">IFERROR(INDEX(Forecast_Capex_Input!P$12:P$286,$X1008),0)</f>
        <v>0</v>
      </c>
      <c r="T1008" s="199" t="str" cm="1">
        <f t="array" aca="1" ref="T1008" ca="1">IFERROR(INDEX(General!$K$84:$K$103,$AA1008),NA)</f>
        <v>N/A</v>
      </c>
      <c r="U1008" s="188" cm="1">
        <f t="array" aca="1" ref="U1008" ca="1">IFERROR(
IF($F1008=General!$E$25,INDEX(Forecast_Capex_Input!S$12:S$286,$X1008),
INDEX(Forecast_Capex_Input!T$12:T$286,$X1008)),0)</f>
        <v>0</v>
      </c>
      <c r="V1008" s="222" t="b">
        <f>IFERROR(INDEX(Overheads!$T$19:$T$26,MATCH($I1008,Overheads!$E$19:$E$26,0)),FALSE)</f>
        <v>0</v>
      </c>
      <c r="W1008" s="165"/>
      <c r="X1008" s="174" t="str">
        <f>IFERROR(
IF(MATCH($C1008,Forecast_Capex_Input!$CI$12:$CI$286,1)+1&gt;MAX(Forecast_Capex_Input!$C$12:$C$286),NA,
MATCH($C1008,Forecast_Capex_Input!$CI$12:$CI$286,1)+1),1)</f>
        <v>N/A</v>
      </c>
      <c r="Y1008" s="174" t="str" cm="1">
        <f t="array" aca="1" ref="Y1008" ca="1">IFERROR(
IF(X1007&lt;&gt;X1008,1,
IF(COUNTIF(OFFSET(Y1007,0,0,-INDEX(Forecast_Capex_Input!$CG$12:$CG$286,$X1008)),Y1007)=INDEX(Forecast_Capex_Input!$CG$12:$CG$286,$X1008),Y1007+1,Y1007)),NA)</f>
        <v>N/A</v>
      </c>
      <c r="Z1008" s="174" t="str" cm="1">
        <f t="array" ref="Z1008">IFERROR($C1008-IF($X1008=1,1,INDEX(Forecast_Capex_Input!$CI$12:$CI$286,$X1008-1))+1,NA)</f>
        <v>N/A</v>
      </c>
      <c r="AA1008" s="174" t="str" cm="1">
        <f t="array" aca="1" ref="AA1008" ca="1">IFERROR(IF(Y1008=1,
INDEX(Forecast_Capex_Input!$AI$10:$BB$10,SMALL(IF(INDEX(Forecast_Capex_Input!$AI$12:$BB$286,$X1008,0)&gt;0,COLUMN(Forecast_Capex_Input!$AI$10:$BB$10)-COLUMN(Forecast_Capex_Input!$AI$12)+1),ROWS(OFFSET(AA1007,0,0,-$Z1008)))),
OFFSET(AA1007,-INDEX(Forecast_Capex_Input!$CG$12:$CG$286,$X1008)+1,0)),NA)</f>
        <v>N/A</v>
      </c>
      <c r="AB1008" s="174" t="str">
        <f t="shared" ca="1" si="669"/>
        <v>N/A</v>
      </c>
      <c r="AC1008" s="222" t="b">
        <f t="shared" si="701"/>
        <v>0</v>
      </c>
      <c r="AD1008" s="220" t="b">
        <v>0</v>
      </c>
      <c r="AE1008" s="222" t="b">
        <f t="shared" si="670"/>
        <v>1</v>
      </c>
      <c r="AF1008" s="165"/>
      <c r="AG1008" s="215">
        <v>0</v>
      </c>
      <c r="AH1008" s="215">
        <v>0</v>
      </c>
      <c r="AI1008" s="215">
        <v>0</v>
      </c>
      <c r="AJ1008" s="215">
        <v>0</v>
      </c>
      <c r="AK1008" s="215">
        <v>0</v>
      </c>
      <c r="AL1008" s="155">
        <v>0</v>
      </c>
      <c r="AM1008" s="165"/>
      <c r="AN1008" s="215" cm="1">
        <f t="array" aca="1" ref="AN1008" ca="1">IFERROR(INDEX(General!O$33:O$34,$AB1008)
*AG1008,0)</f>
        <v>0</v>
      </c>
      <c r="AO1008" s="215" cm="1">
        <f t="array" aca="1" ref="AO1008" ca="1">IFERROR(INDEX(General!P$33:P$34,$AB1008)
*AH1008,0)</f>
        <v>0</v>
      </c>
      <c r="AP1008" s="215" cm="1">
        <f t="array" aca="1" ref="AP1008" ca="1">IFERROR(INDEX(General!Q$33:Q$34,$AB1008)
*AI1008,0)</f>
        <v>0</v>
      </c>
      <c r="AQ1008" s="215" cm="1">
        <f t="array" aca="1" ref="AQ1008" ca="1">IFERROR(INDEX(General!R$33:R$34,$AB1008)
*AJ1008,0)</f>
        <v>0</v>
      </c>
      <c r="AR1008" s="215" cm="1">
        <f t="array" aca="1" ref="AR1008" ca="1">IFERROR(INDEX(General!S$33:S$34,$AB1008)
*AK1008,0)</f>
        <v>0</v>
      </c>
      <c r="AS1008" s="155">
        <f t="shared" ca="1" si="702"/>
        <v>0</v>
      </c>
      <c r="AT1008" s="165"/>
      <c r="AU1008" s="215">
        <f ca="1">IF($AE1008=FALSE,AN1008*Overheads!$R$24*$V1008,
IFERROR(Overheads!$O$49*$V1008*AN1008,0)
+IFERROR(Overheads!Q$59*$V1008*(AN1008/Overheads!Q$68),0))</f>
        <v>0</v>
      </c>
      <c r="AV1008" s="215">
        <f ca="1">IF($AE1008=FALSE,AO1008*Overheads!$R$24*$V1008,
IFERROR(Overheads!$O$49*$V1008*AO1008,0)
+IFERROR(Overheads!R$59*$V1008*(AO1008/Overheads!R$68),0))</f>
        <v>0</v>
      </c>
      <c r="AW1008" s="215">
        <f ca="1">IF($AE1008=FALSE,AP1008*Overheads!$R$24*$V1008,
IFERROR(Overheads!$O$49*$V1008*AP1008,0)
+IFERROR(Overheads!S$59*$V1008*(AP1008/Overheads!S$68),0))</f>
        <v>0</v>
      </c>
      <c r="AX1008" s="215">
        <f ca="1">IF($AE1008=FALSE,AQ1008*Overheads!$R$24*$V1008,
IFERROR(Overheads!$O$49*$V1008*AQ1008,0)
+IFERROR(Overheads!T$59*$V1008*(AQ1008/Overheads!T$68),0))</f>
        <v>0</v>
      </c>
      <c r="AY1008" s="215">
        <f ca="1">IF($AE1008=FALSE,AR1008*Overheads!$R$24*$V1008,
IFERROR(Overheads!$O$49*$V1008*AR1008,0)
+IFERROR(Overheads!U$59*$V1008*(AR1008/Overheads!U$68),0))</f>
        <v>0</v>
      </c>
      <c r="AZ1008" s="155">
        <f t="shared" ca="1" si="703"/>
        <v>0</v>
      </c>
      <c r="BA1008" s="165"/>
      <c r="BB1008" s="215">
        <f ca="1">IF($AE1008=FALSE,AN1008*Overheads!$S$25,
IFERROR(Overheads!$O$50*AN1008,0)
+IFERROR(Overheads!Q$60*(AN1008/Overheads!Q$66),0))</f>
        <v>0</v>
      </c>
      <c r="BC1008" s="215">
        <f ca="1">IF($AE1008=FALSE,AO1008*Overheads!$S$25,
IFERROR(Overheads!$O$50*AO1008,0)
+IFERROR(Overheads!R$60*(AO1008/Overheads!R$66),0))</f>
        <v>0</v>
      </c>
      <c r="BD1008" s="215">
        <f ca="1">IF($AE1008=FALSE,AP1008*Overheads!$S$25,
IFERROR(Overheads!$O$50*AP1008,0)
+IFERROR(Overheads!S$60*(AP1008/Overheads!S$66),0))</f>
        <v>0</v>
      </c>
      <c r="BE1008" s="215">
        <f ca="1">IF($AE1008=FALSE,AQ1008*Overheads!$S$25,
IFERROR(Overheads!$O$50*AQ1008,0)
+IFERROR(Overheads!T$60*(AQ1008/Overheads!T$66),0))</f>
        <v>0</v>
      </c>
      <c r="BF1008" s="215">
        <f ca="1">IF($AE1008=FALSE,AR1008*Overheads!$S$25,
IFERROR(Overheads!$O$50*AR1008,0)
+IFERROR(Overheads!U$60*(AR1008/Overheads!U$66),0))</f>
        <v>0</v>
      </c>
      <c r="BG1008" s="155">
        <f t="shared" ca="1" si="704"/>
        <v>0</v>
      </c>
      <c r="BH1008" s="165"/>
      <c r="BI1008" s="215">
        <f t="shared" ca="1" si="705"/>
        <v>0</v>
      </c>
      <c r="BJ1008" s="215">
        <f t="shared" ca="1" si="671"/>
        <v>0</v>
      </c>
      <c r="BK1008" s="215">
        <f t="shared" ca="1" si="672"/>
        <v>0</v>
      </c>
      <c r="BL1008" s="215">
        <f t="shared" ca="1" si="673"/>
        <v>0</v>
      </c>
      <c r="BM1008" s="215">
        <f t="shared" ca="1" si="674"/>
        <v>0</v>
      </c>
      <c r="BN1008" s="155">
        <f t="shared" ca="1" si="706"/>
        <v>0</v>
      </c>
      <c r="BO1008" s="165"/>
      <c r="BP1008" s="187" cm="1">
        <f t="array" ref="BP1008">IFERROR(IF($X1008=$X1007,BP1007,INDEX(Forecast_Capex_Input!AC$12:AC$286,$X1008)),0)</f>
        <v>0</v>
      </c>
      <c r="BQ1008" s="187" cm="1">
        <f t="array" ref="BQ1008">IFERROR(IF($X1008=$X1007,BQ1007,INDEX(Forecast_Capex_Input!AD$12:AD$286,$X1008)),0)</f>
        <v>0</v>
      </c>
      <c r="BR1008" s="187" cm="1">
        <f t="array" ref="BR1008">IFERROR(IF($X1008=$X1007,BR1007,INDEX(Forecast_Capex_Input!AE$12:AE$286,$X1008)),0)</f>
        <v>0</v>
      </c>
      <c r="BS1008" s="187" cm="1">
        <f t="array" ref="BS1008">IFERROR(IF($X1008=$X1007,BS1007,INDEX(Forecast_Capex_Input!AF$12:AF$286,$X1008)),0)</f>
        <v>0</v>
      </c>
      <c r="BT1008" s="187" cm="1">
        <f t="array" ref="BT1008">IFERROR(IF($X1008=$X1007,BT1007,INDEX(Forecast_Capex_Input!AG$12:AG$286,$X1008)),0)</f>
        <v>0</v>
      </c>
      <c r="BU1008" s="165"/>
      <c r="BV1008" s="215">
        <f t="shared" si="675"/>
        <v>0</v>
      </c>
      <c r="BW1008" s="215">
        <f t="shared" si="676"/>
        <v>0</v>
      </c>
      <c r="BX1008" s="215">
        <f t="shared" si="677"/>
        <v>0</v>
      </c>
      <c r="BY1008" s="215">
        <f t="shared" si="678"/>
        <v>0</v>
      </c>
      <c r="BZ1008" s="215">
        <f t="shared" si="679"/>
        <v>0</v>
      </c>
      <c r="CA1008" s="155">
        <f t="shared" si="707"/>
        <v>0</v>
      </c>
      <c r="CB1008" s="165"/>
      <c r="CC1008" s="215">
        <f t="shared" si="680"/>
        <v>0</v>
      </c>
      <c r="CD1008" s="215">
        <f t="shared" si="681"/>
        <v>0</v>
      </c>
      <c r="CE1008" s="215">
        <f t="shared" si="682"/>
        <v>0</v>
      </c>
      <c r="CF1008" s="215">
        <f t="shared" si="683"/>
        <v>0</v>
      </c>
      <c r="CG1008" s="215">
        <f t="shared" si="684"/>
        <v>0</v>
      </c>
      <c r="CH1008" s="155">
        <f t="shared" si="708"/>
        <v>0</v>
      </c>
      <c r="CI1008" s="165"/>
      <c r="CJ1008" s="215">
        <f t="shared" si="685"/>
        <v>0</v>
      </c>
      <c r="CK1008" s="215">
        <f t="shared" si="686"/>
        <v>0</v>
      </c>
      <c r="CL1008" s="215">
        <f t="shared" si="687"/>
        <v>0</v>
      </c>
      <c r="CM1008" s="215">
        <f t="shared" si="688"/>
        <v>0</v>
      </c>
      <c r="CN1008" s="215">
        <f t="shared" si="689"/>
        <v>0</v>
      </c>
      <c r="CO1008" s="155">
        <f t="shared" si="709"/>
        <v>0</v>
      </c>
      <c r="CP1008" s="165"/>
      <c r="CQ1008" s="223">
        <f t="shared" si="690"/>
        <v>0</v>
      </c>
      <c r="CR1008" s="223">
        <f t="shared" si="691"/>
        <v>0</v>
      </c>
      <c r="CS1008" s="223">
        <f t="shared" si="692"/>
        <v>0</v>
      </c>
      <c r="CT1008" s="223">
        <f t="shared" si="693"/>
        <v>0</v>
      </c>
      <c r="CU1008" s="223">
        <f t="shared" si="694"/>
        <v>0</v>
      </c>
      <c r="CV1008" s="155">
        <f t="shared" si="710"/>
        <v>0</v>
      </c>
      <c r="CW1008" s="165"/>
      <c r="CX1008" s="215">
        <f t="shared" si="711"/>
        <v>0</v>
      </c>
      <c r="CY1008" s="215">
        <f t="shared" si="695"/>
        <v>0</v>
      </c>
      <c r="CZ1008" s="215">
        <f t="shared" si="696"/>
        <v>0</v>
      </c>
      <c r="DA1008" s="215">
        <f t="shared" si="697"/>
        <v>0</v>
      </c>
      <c r="DB1008" s="215">
        <f t="shared" si="698"/>
        <v>0</v>
      </c>
      <c r="DC1008" s="155">
        <f t="shared" si="712"/>
        <v>0</v>
      </c>
      <c r="DD1008" s="165"/>
      <c r="DE1008" s="188" t="b" cm="1">
        <f t="array" aca="1" ref="DE1008" ca="1">OR($G1008=Forecast_Capex_Input!$BF$8:$BF$10)</f>
        <v>0</v>
      </c>
      <c r="DF1008" s="188" cm="1">
        <f t="array" aca="1" ref="DF1008" ca="1">IFERROR(INDEX(Forecast_Capex_Input!BG$12:BG$286,$X1008)
*(INDEX(Forecast_Capex_Input!$H$12:$H$286,$X1008)=Repex),0)
*$DE1008</f>
        <v>0</v>
      </c>
      <c r="DG1008" s="188" cm="1">
        <f t="array" aca="1" ref="DG1008" ca="1">IFERROR(INDEX(Forecast_Capex_Input!BH$12:BH$286,$X1008)
*(INDEX(Forecast_Capex_Input!$H$12:$H$286,$X1008)=Repex),0)
*$DE1008</f>
        <v>0</v>
      </c>
      <c r="DH1008" s="188" cm="1">
        <f t="array" aca="1" ref="DH1008" ca="1">IFERROR(INDEX(Forecast_Capex_Input!BI$12:BI$286,$X1008)
*(INDEX(Forecast_Capex_Input!$H$12:$H$286,$X1008)=Repex),0)
*$DE1008</f>
        <v>0</v>
      </c>
      <c r="DI1008" s="188" cm="1">
        <f t="array" aca="1" ref="DI1008" ca="1">IFERROR(INDEX(Forecast_Capex_Input!BJ$12:BJ$286,$X1008)
*(INDEX(Forecast_Capex_Input!$H$12:$H$286,$X1008)=Repex),0)
*$DE1008</f>
        <v>0</v>
      </c>
      <c r="DJ1008" s="188" cm="1">
        <f t="array" aca="1" ref="DJ1008" ca="1">IFERROR(INDEX(Forecast_Capex_Input!BK$12:BK$286,$X1008)
*(INDEX(Forecast_Capex_Input!$H$12:$H$286,$X1008)=Repex),0)
*$DE1008</f>
        <v>0</v>
      </c>
      <c r="DK1008" s="188" cm="1">
        <f t="array" aca="1" ref="DK1008" ca="1">IFERROR(INDEX(Forecast_Capex_Input!BL$12:BL$286,$X1008)
*(INDEX(Forecast_Capex_Input!$H$12:$H$286,$X1008)=Repex),0)
*$DE1008</f>
        <v>0</v>
      </c>
      <c r="DL1008" s="165"/>
      <c r="DM1008" s="188" t="b" cm="1">
        <f t="array" aca="1" ref="DM1008" ca="1">OR($G1008=Forecast_Capex_Input!$BN$8:$BN$9)</f>
        <v>0</v>
      </c>
      <c r="DN1008" s="188" cm="1">
        <f t="array" aca="1" ref="DN1008" ca="1">IFERROR(INDEX(Forecast_Capex_Input!BO$12:BO$286,$X1008)
*(INDEX(Forecast_Capex_Input!$H$12:$H$286,$X1008)=Repex),0)
*$DM1008</f>
        <v>0</v>
      </c>
      <c r="DO1008" s="188" cm="1">
        <f t="array" aca="1" ref="DO1008" ca="1">IFERROR(INDEX(Forecast_Capex_Input!BP$12:BP$286,$X1008)
*(INDEX(Forecast_Capex_Input!$H$12:$H$286,$X1008)=Repex),0)
*$DM1008</f>
        <v>0</v>
      </c>
      <c r="DP1008" s="188" cm="1">
        <f t="array" aca="1" ref="DP1008" ca="1">IFERROR(INDEX(Forecast_Capex_Input!BQ$12:BQ$286,$X1008)
*(INDEX(Forecast_Capex_Input!$H$12:$H$286,$X1008)=Repex),0)
*$DM1008</f>
        <v>0</v>
      </c>
      <c r="DQ1008" s="188" cm="1">
        <f t="array" aca="1" ref="DQ1008" ca="1">IFERROR(INDEX(Forecast_Capex_Input!BR$12:BR$286,$X1008)
*(INDEX(Forecast_Capex_Input!$H$12:$H$286,$X1008)=Repex),0)
*$DM1008</f>
        <v>0</v>
      </c>
      <c r="DR1008" s="188" cm="1">
        <f t="array" aca="1" ref="DR1008" ca="1">IFERROR(INDEX(Forecast_Capex_Input!BS$12:BS$286,$X1008)
*(INDEX(Forecast_Capex_Input!$H$12:$H$286,$X1008)=Repex),0)
*$DM1008</f>
        <v>0</v>
      </c>
      <c r="DS1008" s="165"/>
      <c r="DT1008" s="188" t="b" cm="1">
        <f t="array" aca="1" ref="DT1008" ca="1">OR($G1008=Forecast_Capex_Input!$BU$8:$BU$10)</f>
        <v>0</v>
      </c>
      <c r="DU1008" s="188" cm="1">
        <f t="array" aca="1" ref="DU1008" ca="1">IFERROR(INDEX(Forecast_Capex_Input!BV$12:BV$286,$X1008)
*(INDEX(Forecast_Capex_Input!$H$12:$H$286,$X1008)=Repex),0)
*$DT1008</f>
        <v>0</v>
      </c>
      <c r="DV1008" s="188" cm="1">
        <f t="array" aca="1" ref="DV1008" ca="1">IFERROR(INDEX(Forecast_Capex_Input!BW$12:BW$286,$X1008)
*(INDEX(Forecast_Capex_Input!$H$12:$H$286,$X1008)=Repex),0)
*$DT1008</f>
        <v>0</v>
      </c>
      <c r="DW1008" s="188" cm="1">
        <f t="array" aca="1" ref="DW1008" ca="1">IFERROR(INDEX(Forecast_Capex_Input!BX$12:BX$286,$X1008)
*(INDEX(Forecast_Capex_Input!$H$12:$H$286,$X1008)=Repex),0)
*$DT1008</f>
        <v>0</v>
      </c>
      <c r="DX1008" s="188" cm="1">
        <f t="array" aca="1" ref="DX1008" ca="1">IFERROR(INDEX(Forecast_Capex_Input!BY$12:BY$286,$X1008)
*(INDEX(Forecast_Capex_Input!$H$12:$H$286,$X1008)=Repex),0)
*$DT1008</f>
        <v>0</v>
      </c>
      <c r="DY1008" s="188" cm="1">
        <f t="array" aca="1" ref="DY1008" ca="1">IFERROR(INDEX(Forecast_Capex_Input!BZ$12:BZ$286,$X1008)
*(INDEX(Forecast_Capex_Input!$H$12:$H$286,$X1008)=Repex),0)
*$DT1008</f>
        <v>0</v>
      </c>
      <c r="DZ1008" s="188" cm="1">
        <f t="array" aca="1" ref="DZ1008" ca="1">IFERROR(INDEX(Forecast_Capex_Input!CA$12:CA$286,$X1008)
*(INDEX(Forecast_Capex_Input!$H$12:$H$286,$X1008)=Repex),0)
*$DT1008</f>
        <v>0</v>
      </c>
      <c r="EA1008" s="188" cm="1">
        <f t="array" aca="1" ref="EA1008" ca="1">IFERROR(INDEX(Forecast_Capex_Input!CB$12:CB$286,$X1008)
*(INDEX(Forecast_Capex_Input!$H$12:$H$286,$X1008)=Repex),0)
*$DT1008</f>
        <v>0</v>
      </c>
      <c r="EB1008" s="188" cm="1">
        <f t="array" aca="1" ref="EB1008" ca="1">IFERROR(INDEX(Forecast_Capex_Input!CC$12:CC$286,$X1008)
*(INDEX(Forecast_Capex_Input!$H$12:$H$286,$X1008)=Repex),0)
*$DT1008</f>
        <v>0</v>
      </c>
      <c r="EC1008" s="165"/>
      <c r="ED1008" s="226" t="str">
        <f t="shared" si="699"/>
        <v>N/A</v>
      </c>
      <c r="EE1008" s="174" t="s">
        <v>15</v>
      </c>
    </row>
    <row r="1009" spans="2:135" x14ac:dyDescent="0.2">
      <c r="C1009" s="174">
        <f t="shared" si="700"/>
        <v>999</v>
      </c>
      <c r="D1009" s="167" t="str" cm="1">
        <f t="array" ref="D1009">IFERROR(INDEX(Forecast_Capex_Input!$D$12:$D$286,$X1009),NA)</f>
        <v>N/A</v>
      </c>
      <c r="E1009" s="172" t="str" cm="1">
        <f t="array" ref="E1009">IF($X1009=NA,NA,INDEX(Forecast_Capex_Input!$E$12:$E$286,$X1009))</f>
        <v>N/A</v>
      </c>
      <c r="F1009" s="167" t="str" cm="1">
        <f t="array" aca="1" ref="F1009" ca="1">IFERROR(INDEX(General!$E$25:$E$26,$Y1009),NA)</f>
        <v>N/A</v>
      </c>
      <c r="G1009" s="167" t="str" cm="1">
        <f t="array" aca="1" ref="G1009" ca="1">IFERROR(INDEX(Forecast_Capex_Input!$AI$11:$BB$11,$AA1009),NA)</f>
        <v>N/A</v>
      </c>
      <c r="H1009" s="189" t="str" cm="1">
        <f t="array" aca="1" ref="H1009" ca="1">IFERROR(INDEX(Forecast_Capex_Input!$AI$12:$BB$286,$X1009,$AA1009),NA)</f>
        <v>N/A</v>
      </c>
      <c r="I1009" s="199" t="str" cm="1">
        <f t="array" ref="I1009">IFERROR(INDEX(Forecast_Capex_Input!$F$12:$F$286,$X1009),NA)</f>
        <v>N/A</v>
      </c>
      <c r="J1009" s="199" t="str" cm="1">
        <f t="array" ref="J1009">IFERROR(INDEX(Forecast_Capex_Input!G$12:G$286,$X1009),NA)</f>
        <v>N/A</v>
      </c>
      <c r="K1009" s="199" t="str" cm="1">
        <f t="array" ref="K1009">IFERROR(INDEX(Forecast_Capex_Input!H$12:H$286,$X1009),NA)</f>
        <v>N/A</v>
      </c>
      <c r="L1009" s="199" t="str" cm="1">
        <f t="array" ref="L1009">IFERROR(INDEX(Forecast_Capex_Input!I$12:I$286,$X1009),NA)</f>
        <v>N/A</v>
      </c>
      <c r="M1009" s="199" t="str" cm="1">
        <f t="array" ref="M1009">IFERROR(INDEX(Forecast_Capex_Input!J$12:J$286,$X1009),NA)</f>
        <v>N/A</v>
      </c>
      <c r="N1009" s="199" t="str" cm="1">
        <f t="array" ref="N1009">IFERROR(INDEX(Forecast_Capex_Input!K$12:K$286,$X1009),NA)</f>
        <v>N/A</v>
      </c>
      <c r="O1009" s="199" t="str" cm="1">
        <f t="array" ref="O1009">IFERROR(INDEX(Forecast_Capex_Input!L$12:L$286,$X1009),NA)</f>
        <v>N/A</v>
      </c>
      <c r="P1009" s="199" t="str" cm="1">
        <f t="array" ref="P1009">IFERROR(INDEX(Forecast_Capex_Input!M$12:M$286,$X1009),NA)</f>
        <v>N/A</v>
      </c>
      <c r="Q1009" s="172" t="str" cm="1">
        <f t="array" ref="Q1009">IFERROR(INDEX(Forecast_Capex_Input!N$12:N$286,$X1009),NA)</f>
        <v>N/A</v>
      </c>
      <c r="R1009" s="265" cm="1">
        <f t="array" ref="R1009">IFERROR(INDEX(Forecast_Capex_Input!O$12:O$286,$X1009),0)</f>
        <v>0</v>
      </c>
      <c r="S1009" s="172" cm="1">
        <f t="array" ref="S1009">IFERROR(INDEX(Forecast_Capex_Input!P$12:P$286,$X1009),0)</f>
        <v>0</v>
      </c>
      <c r="T1009" s="199" t="str" cm="1">
        <f t="array" aca="1" ref="T1009" ca="1">IFERROR(INDEX(General!$K$84:$K$103,$AA1009),NA)</f>
        <v>N/A</v>
      </c>
      <c r="U1009" s="188" cm="1">
        <f t="array" aca="1" ref="U1009" ca="1">IFERROR(
IF($F1009=General!$E$25,INDEX(Forecast_Capex_Input!S$12:S$286,$X1009),
INDEX(Forecast_Capex_Input!T$12:T$286,$X1009)),0)</f>
        <v>0</v>
      </c>
      <c r="V1009" s="222" t="b">
        <f>IFERROR(INDEX(Overheads!$T$19:$T$26,MATCH($I1009,Overheads!$E$19:$E$26,0)),FALSE)</f>
        <v>0</v>
      </c>
      <c r="W1009" s="165"/>
      <c r="X1009" s="174" t="str">
        <f>IFERROR(
IF(MATCH($C1009,Forecast_Capex_Input!$CI$12:$CI$286,1)+1&gt;MAX(Forecast_Capex_Input!$C$12:$C$286),NA,
MATCH($C1009,Forecast_Capex_Input!$CI$12:$CI$286,1)+1),1)</f>
        <v>N/A</v>
      </c>
      <c r="Y1009" s="174" t="str" cm="1">
        <f t="array" aca="1" ref="Y1009" ca="1">IFERROR(
IF(X1008&lt;&gt;X1009,1,
IF(COUNTIF(OFFSET(Y1008,0,0,-INDEX(Forecast_Capex_Input!$CG$12:$CG$286,$X1009)),Y1008)=INDEX(Forecast_Capex_Input!$CG$12:$CG$286,$X1009),Y1008+1,Y1008)),NA)</f>
        <v>N/A</v>
      </c>
      <c r="Z1009" s="174" t="str" cm="1">
        <f t="array" ref="Z1009">IFERROR($C1009-IF($X1009=1,1,INDEX(Forecast_Capex_Input!$CI$12:$CI$286,$X1009-1))+1,NA)</f>
        <v>N/A</v>
      </c>
      <c r="AA1009" s="174" t="str" cm="1">
        <f t="array" aca="1" ref="AA1009" ca="1">IFERROR(IF(Y1009=1,
INDEX(Forecast_Capex_Input!$AI$10:$BB$10,SMALL(IF(INDEX(Forecast_Capex_Input!$AI$12:$BB$286,$X1009,0)&gt;0,COLUMN(Forecast_Capex_Input!$AI$10:$BB$10)-COLUMN(Forecast_Capex_Input!$AI$12)+1),ROWS(OFFSET(AA1008,0,0,-$Z1009)))),
OFFSET(AA1008,-INDEX(Forecast_Capex_Input!$CG$12:$CG$286,$X1009)+1,0)),NA)</f>
        <v>N/A</v>
      </c>
      <c r="AB1009" s="174" t="str">
        <f t="shared" ca="1" si="669"/>
        <v>N/A</v>
      </c>
      <c r="AC1009" s="222" t="b">
        <f t="shared" si="701"/>
        <v>0</v>
      </c>
      <c r="AD1009" s="220" t="b">
        <v>0</v>
      </c>
      <c r="AE1009" s="222" t="b">
        <f t="shared" si="670"/>
        <v>1</v>
      </c>
      <c r="AF1009" s="165"/>
      <c r="AG1009" s="215">
        <v>0</v>
      </c>
      <c r="AH1009" s="215">
        <v>0</v>
      </c>
      <c r="AI1009" s="215">
        <v>0</v>
      </c>
      <c r="AJ1009" s="215">
        <v>0</v>
      </c>
      <c r="AK1009" s="215">
        <v>0</v>
      </c>
      <c r="AL1009" s="155">
        <v>0</v>
      </c>
      <c r="AM1009" s="165"/>
      <c r="AN1009" s="215" cm="1">
        <f t="array" aca="1" ref="AN1009" ca="1">IFERROR(INDEX(General!O$33:O$34,$AB1009)
*AG1009,0)</f>
        <v>0</v>
      </c>
      <c r="AO1009" s="215" cm="1">
        <f t="array" aca="1" ref="AO1009" ca="1">IFERROR(INDEX(General!P$33:P$34,$AB1009)
*AH1009,0)</f>
        <v>0</v>
      </c>
      <c r="AP1009" s="215" cm="1">
        <f t="array" aca="1" ref="AP1009" ca="1">IFERROR(INDEX(General!Q$33:Q$34,$AB1009)
*AI1009,0)</f>
        <v>0</v>
      </c>
      <c r="AQ1009" s="215" cm="1">
        <f t="array" aca="1" ref="AQ1009" ca="1">IFERROR(INDEX(General!R$33:R$34,$AB1009)
*AJ1009,0)</f>
        <v>0</v>
      </c>
      <c r="AR1009" s="215" cm="1">
        <f t="array" aca="1" ref="AR1009" ca="1">IFERROR(INDEX(General!S$33:S$34,$AB1009)
*AK1009,0)</f>
        <v>0</v>
      </c>
      <c r="AS1009" s="155">
        <f t="shared" ca="1" si="702"/>
        <v>0</v>
      </c>
      <c r="AT1009" s="165"/>
      <c r="AU1009" s="215">
        <f ca="1">IF($AE1009=FALSE,AN1009*Overheads!$R$24*$V1009,
IFERROR(Overheads!$O$49*$V1009*AN1009,0)
+IFERROR(Overheads!Q$59*$V1009*(AN1009/Overheads!Q$68),0))</f>
        <v>0</v>
      </c>
      <c r="AV1009" s="215">
        <f ca="1">IF($AE1009=FALSE,AO1009*Overheads!$R$24*$V1009,
IFERROR(Overheads!$O$49*$V1009*AO1009,0)
+IFERROR(Overheads!R$59*$V1009*(AO1009/Overheads!R$68),0))</f>
        <v>0</v>
      </c>
      <c r="AW1009" s="215">
        <f ca="1">IF($AE1009=FALSE,AP1009*Overheads!$R$24*$V1009,
IFERROR(Overheads!$O$49*$V1009*AP1009,0)
+IFERROR(Overheads!S$59*$V1009*(AP1009/Overheads!S$68),0))</f>
        <v>0</v>
      </c>
      <c r="AX1009" s="215">
        <f ca="1">IF($AE1009=FALSE,AQ1009*Overheads!$R$24*$V1009,
IFERROR(Overheads!$O$49*$V1009*AQ1009,0)
+IFERROR(Overheads!T$59*$V1009*(AQ1009/Overheads!T$68),0))</f>
        <v>0</v>
      </c>
      <c r="AY1009" s="215">
        <f ca="1">IF($AE1009=FALSE,AR1009*Overheads!$R$24*$V1009,
IFERROR(Overheads!$O$49*$V1009*AR1009,0)
+IFERROR(Overheads!U$59*$V1009*(AR1009/Overheads!U$68),0))</f>
        <v>0</v>
      </c>
      <c r="AZ1009" s="155">
        <f t="shared" ca="1" si="703"/>
        <v>0</v>
      </c>
      <c r="BA1009" s="165"/>
      <c r="BB1009" s="215">
        <f ca="1">IF($AE1009=FALSE,AN1009*Overheads!$S$25,
IFERROR(Overheads!$O$50*AN1009,0)
+IFERROR(Overheads!Q$60*(AN1009/Overheads!Q$66),0))</f>
        <v>0</v>
      </c>
      <c r="BC1009" s="215">
        <f ca="1">IF($AE1009=FALSE,AO1009*Overheads!$S$25,
IFERROR(Overheads!$O$50*AO1009,0)
+IFERROR(Overheads!R$60*(AO1009/Overheads!R$66),0))</f>
        <v>0</v>
      </c>
      <c r="BD1009" s="215">
        <f ca="1">IF($AE1009=FALSE,AP1009*Overheads!$S$25,
IFERROR(Overheads!$O$50*AP1009,0)
+IFERROR(Overheads!S$60*(AP1009/Overheads!S$66),0))</f>
        <v>0</v>
      </c>
      <c r="BE1009" s="215">
        <f ca="1">IF($AE1009=FALSE,AQ1009*Overheads!$S$25,
IFERROR(Overheads!$O$50*AQ1009,0)
+IFERROR(Overheads!T$60*(AQ1009/Overheads!T$66),0))</f>
        <v>0</v>
      </c>
      <c r="BF1009" s="215">
        <f ca="1">IF($AE1009=FALSE,AR1009*Overheads!$S$25,
IFERROR(Overheads!$O$50*AR1009,0)
+IFERROR(Overheads!U$60*(AR1009/Overheads!U$66),0))</f>
        <v>0</v>
      </c>
      <c r="BG1009" s="155">
        <f t="shared" ca="1" si="704"/>
        <v>0</v>
      </c>
      <c r="BH1009" s="165"/>
      <c r="BI1009" s="215">
        <f t="shared" ca="1" si="705"/>
        <v>0</v>
      </c>
      <c r="BJ1009" s="215">
        <f t="shared" ca="1" si="671"/>
        <v>0</v>
      </c>
      <c r="BK1009" s="215">
        <f t="shared" ca="1" si="672"/>
        <v>0</v>
      </c>
      <c r="BL1009" s="215">
        <f t="shared" ca="1" si="673"/>
        <v>0</v>
      </c>
      <c r="BM1009" s="215">
        <f t="shared" ca="1" si="674"/>
        <v>0</v>
      </c>
      <c r="BN1009" s="155">
        <f t="shared" ca="1" si="706"/>
        <v>0</v>
      </c>
      <c r="BO1009" s="165"/>
      <c r="BP1009" s="187" cm="1">
        <f t="array" ref="BP1009">IFERROR(IF($X1009=$X1008,BP1008,INDEX(Forecast_Capex_Input!AC$12:AC$286,$X1009)),0)</f>
        <v>0</v>
      </c>
      <c r="BQ1009" s="187" cm="1">
        <f t="array" ref="BQ1009">IFERROR(IF($X1009=$X1008,BQ1008,INDEX(Forecast_Capex_Input!AD$12:AD$286,$X1009)),0)</f>
        <v>0</v>
      </c>
      <c r="BR1009" s="187" cm="1">
        <f t="array" ref="BR1009">IFERROR(IF($X1009=$X1008,BR1008,INDEX(Forecast_Capex_Input!AE$12:AE$286,$X1009)),0)</f>
        <v>0</v>
      </c>
      <c r="BS1009" s="187" cm="1">
        <f t="array" ref="BS1009">IFERROR(IF($X1009=$X1008,BS1008,INDEX(Forecast_Capex_Input!AF$12:AF$286,$X1009)),0)</f>
        <v>0</v>
      </c>
      <c r="BT1009" s="187" cm="1">
        <f t="array" ref="BT1009">IFERROR(IF($X1009=$X1008,BT1008,INDEX(Forecast_Capex_Input!AG$12:AG$286,$X1009)),0)</f>
        <v>0</v>
      </c>
      <c r="BU1009" s="165"/>
      <c r="BV1009" s="215">
        <f t="shared" si="675"/>
        <v>0</v>
      </c>
      <c r="BW1009" s="215">
        <f t="shared" si="676"/>
        <v>0</v>
      </c>
      <c r="BX1009" s="215">
        <f t="shared" si="677"/>
        <v>0</v>
      </c>
      <c r="BY1009" s="215">
        <f t="shared" si="678"/>
        <v>0</v>
      </c>
      <c r="BZ1009" s="215">
        <f t="shared" si="679"/>
        <v>0</v>
      </c>
      <c r="CA1009" s="155">
        <f t="shared" si="707"/>
        <v>0</v>
      </c>
      <c r="CB1009" s="165"/>
      <c r="CC1009" s="215">
        <f t="shared" si="680"/>
        <v>0</v>
      </c>
      <c r="CD1009" s="215">
        <f t="shared" si="681"/>
        <v>0</v>
      </c>
      <c r="CE1009" s="215">
        <f t="shared" si="682"/>
        <v>0</v>
      </c>
      <c r="CF1009" s="215">
        <f t="shared" si="683"/>
        <v>0</v>
      </c>
      <c r="CG1009" s="215">
        <f t="shared" si="684"/>
        <v>0</v>
      </c>
      <c r="CH1009" s="155">
        <f t="shared" si="708"/>
        <v>0</v>
      </c>
      <c r="CI1009" s="165"/>
      <c r="CJ1009" s="215">
        <f t="shared" si="685"/>
        <v>0</v>
      </c>
      <c r="CK1009" s="215">
        <f t="shared" si="686"/>
        <v>0</v>
      </c>
      <c r="CL1009" s="215">
        <f t="shared" si="687"/>
        <v>0</v>
      </c>
      <c r="CM1009" s="215">
        <f t="shared" si="688"/>
        <v>0</v>
      </c>
      <c r="CN1009" s="215">
        <f t="shared" si="689"/>
        <v>0</v>
      </c>
      <c r="CO1009" s="155">
        <f t="shared" si="709"/>
        <v>0</v>
      </c>
      <c r="CP1009" s="165"/>
      <c r="CQ1009" s="223">
        <f t="shared" si="690"/>
        <v>0</v>
      </c>
      <c r="CR1009" s="223">
        <f t="shared" si="691"/>
        <v>0</v>
      </c>
      <c r="CS1009" s="223">
        <f t="shared" si="692"/>
        <v>0</v>
      </c>
      <c r="CT1009" s="223">
        <f t="shared" si="693"/>
        <v>0</v>
      </c>
      <c r="CU1009" s="223">
        <f t="shared" si="694"/>
        <v>0</v>
      </c>
      <c r="CV1009" s="155">
        <f t="shared" si="710"/>
        <v>0</v>
      </c>
      <c r="CW1009" s="165"/>
      <c r="CX1009" s="215">
        <f t="shared" si="711"/>
        <v>0</v>
      </c>
      <c r="CY1009" s="215">
        <f t="shared" si="695"/>
        <v>0</v>
      </c>
      <c r="CZ1009" s="215">
        <f t="shared" si="696"/>
        <v>0</v>
      </c>
      <c r="DA1009" s="215">
        <f t="shared" si="697"/>
        <v>0</v>
      </c>
      <c r="DB1009" s="215">
        <f t="shared" si="698"/>
        <v>0</v>
      </c>
      <c r="DC1009" s="155">
        <f t="shared" si="712"/>
        <v>0</v>
      </c>
      <c r="DD1009" s="165"/>
      <c r="DE1009" s="188" t="b" cm="1">
        <f t="array" aca="1" ref="DE1009" ca="1">OR($G1009=Forecast_Capex_Input!$BF$8:$BF$10)</f>
        <v>0</v>
      </c>
      <c r="DF1009" s="188" cm="1">
        <f t="array" aca="1" ref="DF1009" ca="1">IFERROR(INDEX(Forecast_Capex_Input!BG$12:BG$286,$X1009)
*(INDEX(Forecast_Capex_Input!$H$12:$H$286,$X1009)=Repex),0)
*$DE1009</f>
        <v>0</v>
      </c>
      <c r="DG1009" s="188" cm="1">
        <f t="array" aca="1" ref="DG1009" ca="1">IFERROR(INDEX(Forecast_Capex_Input!BH$12:BH$286,$X1009)
*(INDEX(Forecast_Capex_Input!$H$12:$H$286,$X1009)=Repex),0)
*$DE1009</f>
        <v>0</v>
      </c>
      <c r="DH1009" s="188" cm="1">
        <f t="array" aca="1" ref="DH1009" ca="1">IFERROR(INDEX(Forecast_Capex_Input!BI$12:BI$286,$X1009)
*(INDEX(Forecast_Capex_Input!$H$12:$H$286,$X1009)=Repex),0)
*$DE1009</f>
        <v>0</v>
      </c>
      <c r="DI1009" s="188" cm="1">
        <f t="array" aca="1" ref="DI1009" ca="1">IFERROR(INDEX(Forecast_Capex_Input!BJ$12:BJ$286,$X1009)
*(INDEX(Forecast_Capex_Input!$H$12:$H$286,$X1009)=Repex),0)
*$DE1009</f>
        <v>0</v>
      </c>
      <c r="DJ1009" s="188" cm="1">
        <f t="array" aca="1" ref="DJ1009" ca="1">IFERROR(INDEX(Forecast_Capex_Input!BK$12:BK$286,$X1009)
*(INDEX(Forecast_Capex_Input!$H$12:$H$286,$X1009)=Repex),0)
*$DE1009</f>
        <v>0</v>
      </c>
      <c r="DK1009" s="188" cm="1">
        <f t="array" aca="1" ref="DK1009" ca="1">IFERROR(INDEX(Forecast_Capex_Input!BL$12:BL$286,$X1009)
*(INDEX(Forecast_Capex_Input!$H$12:$H$286,$X1009)=Repex),0)
*$DE1009</f>
        <v>0</v>
      </c>
      <c r="DL1009" s="165"/>
      <c r="DM1009" s="188" t="b" cm="1">
        <f t="array" aca="1" ref="DM1009" ca="1">OR($G1009=Forecast_Capex_Input!$BN$8:$BN$9)</f>
        <v>0</v>
      </c>
      <c r="DN1009" s="188" cm="1">
        <f t="array" aca="1" ref="DN1009" ca="1">IFERROR(INDEX(Forecast_Capex_Input!BO$12:BO$286,$X1009)
*(INDEX(Forecast_Capex_Input!$H$12:$H$286,$X1009)=Repex),0)
*$DM1009</f>
        <v>0</v>
      </c>
      <c r="DO1009" s="188" cm="1">
        <f t="array" aca="1" ref="DO1009" ca="1">IFERROR(INDEX(Forecast_Capex_Input!BP$12:BP$286,$X1009)
*(INDEX(Forecast_Capex_Input!$H$12:$H$286,$X1009)=Repex),0)
*$DM1009</f>
        <v>0</v>
      </c>
      <c r="DP1009" s="188" cm="1">
        <f t="array" aca="1" ref="DP1009" ca="1">IFERROR(INDEX(Forecast_Capex_Input!BQ$12:BQ$286,$X1009)
*(INDEX(Forecast_Capex_Input!$H$12:$H$286,$X1009)=Repex),0)
*$DM1009</f>
        <v>0</v>
      </c>
      <c r="DQ1009" s="188" cm="1">
        <f t="array" aca="1" ref="DQ1009" ca="1">IFERROR(INDEX(Forecast_Capex_Input!BR$12:BR$286,$X1009)
*(INDEX(Forecast_Capex_Input!$H$12:$H$286,$X1009)=Repex),0)
*$DM1009</f>
        <v>0</v>
      </c>
      <c r="DR1009" s="188" cm="1">
        <f t="array" aca="1" ref="DR1009" ca="1">IFERROR(INDEX(Forecast_Capex_Input!BS$12:BS$286,$X1009)
*(INDEX(Forecast_Capex_Input!$H$12:$H$286,$X1009)=Repex),0)
*$DM1009</f>
        <v>0</v>
      </c>
      <c r="DS1009" s="165"/>
      <c r="DT1009" s="188" t="b" cm="1">
        <f t="array" aca="1" ref="DT1009" ca="1">OR($G1009=Forecast_Capex_Input!$BU$8:$BU$10)</f>
        <v>0</v>
      </c>
      <c r="DU1009" s="188" cm="1">
        <f t="array" aca="1" ref="DU1009" ca="1">IFERROR(INDEX(Forecast_Capex_Input!BV$12:BV$286,$X1009)
*(INDEX(Forecast_Capex_Input!$H$12:$H$286,$X1009)=Repex),0)
*$DT1009</f>
        <v>0</v>
      </c>
      <c r="DV1009" s="188" cm="1">
        <f t="array" aca="1" ref="DV1009" ca="1">IFERROR(INDEX(Forecast_Capex_Input!BW$12:BW$286,$X1009)
*(INDEX(Forecast_Capex_Input!$H$12:$H$286,$X1009)=Repex),0)
*$DT1009</f>
        <v>0</v>
      </c>
      <c r="DW1009" s="188" cm="1">
        <f t="array" aca="1" ref="DW1009" ca="1">IFERROR(INDEX(Forecast_Capex_Input!BX$12:BX$286,$X1009)
*(INDEX(Forecast_Capex_Input!$H$12:$H$286,$X1009)=Repex),0)
*$DT1009</f>
        <v>0</v>
      </c>
      <c r="DX1009" s="188" cm="1">
        <f t="array" aca="1" ref="DX1009" ca="1">IFERROR(INDEX(Forecast_Capex_Input!BY$12:BY$286,$X1009)
*(INDEX(Forecast_Capex_Input!$H$12:$H$286,$X1009)=Repex),0)
*$DT1009</f>
        <v>0</v>
      </c>
      <c r="DY1009" s="188" cm="1">
        <f t="array" aca="1" ref="DY1009" ca="1">IFERROR(INDEX(Forecast_Capex_Input!BZ$12:BZ$286,$X1009)
*(INDEX(Forecast_Capex_Input!$H$12:$H$286,$X1009)=Repex),0)
*$DT1009</f>
        <v>0</v>
      </c>
      <c r="DZ1009" s="188" cm="1">
        <f t="array" aca="1" ref="DZ1009" ca="1">IFERROR(INDEX(Forecast_Capex_Input!CA$12:CA$286,$X1009)
*(INDEX(Forecast_Capex_Input!$H$12:$H$286,$X1009)=Repex),0)
*$DT1009</f>
        <v>0</v>
      </c>
      <c r="EA1009" s="188" cm="1">
        <f t="array" aca="1" ref="EA1009" ca="1">IFERROR(INDEX(Forecast_Capex_Input!CB$12:CB$286,$X1009)
*(INDEX(Forecast_Capex_Input!$H$12:$H$286,$X1009)=Repex),0)
*$DT1009</f>
        <v>0</v>
      </c>
      <c r="EB1009" s="188" cm="1">
        <f t="array" aca="1" ref="EB1009" ca="1">IFERROR(INDEX(Forecast_Capex_Input!CC$12:CC$286,$X1009)
*(INDEX(Forecast_Capex_Input!$H$12:$H$286,$X1009)=Repex),0)
*$DT1009</f>
        <v>0</v>
      </c>
      <c r="EC1009" s="165"/>
      <c r="ED1009" s="226" t="str">
        <f t="shared" si="699"/>
        <v>N/A</v>
      </c>
      <c r="EE1009" s="174" t="s">
        <v>15</v>
      </c>
    </row>
    <row r="1010" spans="2:135" x14ac:dyDescent="0.2">
      <c r="C1010" s="174">
        <f t="shared" si="700"/>
        <v>1000</v>
      </c>
      <c r="D1010" s="167" t="str" cm="1">
        <f t="array" ref="D1010">IFERROR(INDEX(Forecast_Capex_Input!$D$12:$D$286,$X1010),NA)</f>
        <v>N/A</v>
      </c>
      <c r="E1010" s="172" t="str" cm="1">
        <f t="array" ref="E1010">IF($X1010=NA,NA,INDEX(Forecast_Capex_Input!$E$12:$E$286,$X1010))</f>
        <v>N/A</v>
      </c>
      <c r="F1010" s="167" t="str" cm="1">
        <f t="array" aca="1" ref="F1010" ca="1">IFERROR(INDEX(General!$E$25:$E$26,$Y1010),NA)</f>
        <v>N/A</v>
      </c>
      <c r="G1010" s="167" t="str" cm="1">
        <f t="array" aca="1" ref="G1010" ca="1">IFERROR(INDEX(Forecast_Capex_Input!$AI$11:$BB$11,$AA1010),NA)</f>
        <v>N/A</v>
      </c>
      <c r="H1010" s="189" t="str" cm="1">
        <f t="array" aca="1" ref="H1010" ca="1">IFERROR(INDEX(Forecast_Capex_Input!$AI$12:$BB$286,$X1010,$AA1010),NA)</f>
        <v>N/A</v>
      </c>
      <c r="I1010" s="199" t="str" cm="1">
        <f t="array" ref="I1010">IFERROR(INDEX(Forecast_Capex_Input!$F$12:$F$286,$X1010),NA)</f>
        <v>N/A</v>
      </c>
      <c r="J1010" s="199" t="str" cm="1">
        <f t="array" ref="J1010">IFERROR(INDEX(Forecast_Capex_Input!G$12:G$286,$X1010),NA)</f>
        <v>N/A</v>
      </c>
      <c r="K1010" s="199" t="str" cm="1">
        <f t="array" ref="K1010">IFERROR(INDEX(Forecast_Capex_Input!H$12:H$286,$X1010),NA)</f>
        <v>N/A</v>
      </c>
      <c r="L1010" s="199" t="str" cm="1">
        <f t="array" ref="L1010">IFERROR(INDEX(Forecast_Capex_Input!I$12:I$286,$X1010),NA)</f>
        <v>N/A</v>
      </c>
      <c r="M1010" s="199" t="str" cm="1">
        <f t="array" ref="M1010">IFERROR(INDEX(Forecast_Capex_Input!J$12:J$286,$X1010),NA)</f>
        <v>N/A</v>
      </c>
      <c r="N1010" s="199" t="str" cm="1">
        <f t="array" ref="N1010">IFERROR(INDEX(Forecast_Capex_Input!K$12:K$286,$X1010),NA)</f>
        <v>N/A</v>
      </c>
      <c r="O1010" s="199" t="str" cm="1">
        <f t="array" ref="O1010">IFERROR(INDEX(Forecast_Capex_Input!L$12:L$286,$X1010),NA)</f>
        <v>N/A</v>
      </c>
      <c r="P1010" s="199" t="str" cm="1">
        <f t="array" ref="P1010">IFERROR(INDEX(Forecast_Capex_Input!M$12:M$286,$X1010),NA)</f>
        <v>N/A</v>
      </c>
      <c r="Q1010" s="172" t="str" cm="1">
        <f t="array" ref="Q1010">IFERROR(INDEX(Forecast_Capex_Input!N$12:N$286,$X1010),NA)</f>
        <v>N/A</v>
      </c>
      <c r="R1010" s="265" cm="1">
        <f t="array" ref="R1010">IFERROR(INDEX(Forecast_Capex_Input!O$12:O$286,$X1010),0)</f>
        <v>0</v>
      </c>
      <c r="S1010" s="172" cm="1">
        <f t="array" ref="S1010">IFERROR(INDEX(Forecast_Capex_Input!P$12:P$286,$X1010),0)</f>
        <v>0</v>
      </c>
      <c r="T1010" s="199" t="str" cm="1">
        <f t="array" aca="1" ref="T1010" ca="1">IFERROR(INDEX(General!$K$84:$K$103,$AA1010),NA)</f>
        <v>N/A</v>
      </c>
      <c r="U1010" s="188" cm="1">
        <f t="array" aca="1" ref="U1010" ca="1">IFERROR(
IF($F1010=General!$E$25,INDEX(Forecast_Capex_Input!S$12:S$286,$X1010),
INDEX(Forecast_Capex_Input!T$12:T$286,$X1010)),0)</f>
        <v>0</v>
      </c>
      <c r="V1010" s="222" t="b">
        <f>IFERROR(INDEX(Overheads!$T$19:$T$26,MATCH($I1010,Overheads!$E$19:$E$26,0)),FALSE)</f>
        <v>0</v>
      </c>
      <c r="W1010" s="165"/>
      <c r="X1010" s="174" t="str">
        <f>IFERROR(
IF(MATCH($C1010,Forecast_Capex_Input!$CI$12:$CI$286,1)+1&gt;MAX(Forecast_Capex_Input!$C$12:$C$286),NA,
MATCH($C1010,Forecast_Capex_Input!$CI$12:$CI$286,1)+1),1)</f>
        <v>N/A</v>
      </c>
      <c r="Y1010" s="174" t="str" cm="1">
        <f t="array" aca="1" ref="Y1010" ca="1">IFERROR(
IF(X1009&lt;&gt;X1010,1,
IF(COUNTIF(OFFSET(Y1009,0,0,-INDEX(Forecast_Capex_Input!$CG$12:$CG$286,$X1010)),Y1009)=INDEX(Forecast_Capex_Input!$CG$12:$CG$286,$X1010),Y1009+1,Y1009)),NA)</f>
        <v>N/A</v>
      </c>
      <c r="Z1010" s="174" t="str" cm="1">
        <f t="array" ref="Z1010">IFERROR($C1010-IF($X1010=1,1,INDEX(Forecast_Capex_Input!$CI$12:$CI$286,$X1010-1))+1,NA)</f>
        <v>N/A</v>
      </c>
      <c r="AA1010" s="174" t="str" cm="1">
        <f t="array" aca="1" ref="AA1010" ca="1">IFERROR(IF(Y1010=1,
INDEX(Forecast_Capex_Input!$AI$10:$BB$10,SMALL(IF(INDEX(Forecast_Capex_Input!$AI$12:$BB$286,$X1010,0)&gt;0,COLUMN(Forecast_Capex_Input!$AI$10:$BB$10)-COLUMN(Forecast_Capex_Input!$AI$12)+1),ROWS(OFFSET(AA1009,0,0,-$Z1010)))),
OFFSET(AA1009,-INDEX(Forecast_Capex_Input!$CG$12:$CG$286,$X1010)+1,0)),NA)</f>
        <v>N/A</v>
      </c>
      <c r="AB1010" s="174" t="str">
        <f t="shared" ca="1" si="669"/>
        <v>N/A</v>
      </c>
      <c r="AC1010" s="222" t="b">
        <f t="shared" si="701"/>
        <v>0</v>
      </c>
      <c r="AD1010" s="220" t="b">
        <v>0</v>
      </c>
      <c r="AE1010" s="222" t="b">
        <f t="shared" si="670"/>
        <v>1</v>
      </c>
      <c r="AF1010" s="165"/>
      <c r="AG1010" s="215">
        <v>0</v>
      </c>
      <c r="AH1010" s="215">
        <v>0</v>
      </c>
      <c r="AI1010" s="215">
        <v>0</v>
      </c>
      <c r="AJ1010" s="215">
        <v>0</v>
      </c>
      <c r="AK1010" s="215">
        <v>0</v>
      </c>
      <c r="AL1010" s="155">
        <v>0</v>
      </c>
      <c r="AM1010" s="165"/>
      <c r="AN1010" s="215" cm="1">
        <f t="array" aca="1" ref="AN1010" ca="1">IFERROR(INDEX(General!O$33:O$34,$AB1010)
*AG1010,0)</f>
        <v>0</v>
      </c>
      <c r="AO1010" s="215" cm="1">
        <f t="array" aca="1" ref="AO1010" ca="1">IFERROR(INDEX(General!P$33:P$34,$AB1010)
*AH1010,0)</f>
        <v>0</v>
      </c>
      <c r="AP1010" s="215" cm="1">
        <f t="array" aca="1" ref="AP1010" ca="1">IFERROR(INDEX(General!Q$33:Q$34,$AB1010)
*AI1010,0)</f>
        <v>0</v>
      </c>
      <c r="AQ1010" s="215" cm="1">
        <f t="array" aca="1" ref="AQ1010" ca="1">IFERROR(INDEX(General!R$33:R$34,$AB1010)
*AJ1010,0)</f>
        <v>0</v>
      </c>
      <c r="AR1010" s="215" cm="1">
        <f t="array" aca="1" ref="AR1010" ca="1">IFERROR(INDEX(General!S$33:S$34,$AB1010)
*AK1010,0)</f>
        <v>0</v>
      </c>
      <c r="AS1010" s="155">
        <f t="shared" ca="1" si="702"/>
        <v>0</v>
      </c>
      <c r="AT1010" s="165"/>
      <c r="AU1010" s="215">
        <f ca="1">IF($AE1010=FALSE,AN1010*Overheads!$R$24*$V1010,
IFERROR(Overheads!$O$49*$V1010*AN1010,0)
+IFERROR(Overheads!Q$59*$V1010*(AN1010/Overheads!Q$68),0))</f>
        <v>0</v>
      </c>
      <c r="AV1010" s="215">
        <f ca="1">IF($AE1010=FALSE,AO1010*Overheads!$R$24*$V1010,
IFERROR(Overheads!$O$49*$V1010*AO1010,0)
+IFERROR(Overheads!R$59*$V1010*(AO1010/Overheads!R$68),0))</f>
        <v>0</v>
      </c>
      <c r="AW1010" s="215">
        <f ca="1">IF($AE1010=FALSE,AP1010*Overheads!$R$24*$V1010,
IFERROR(Overheads!$O$49*$V1010*AP1010,0)
+IFERROR(Overheads!S$59*$V1010*(AP1010/Overheads!S$68),0))</f>
        <v>0</v>
      </c>
      <c r="AX1010" s="215">
        <f ca="1">IF($AE1010=FALSE,AQ1010*Overheads!$R$24*$V1010,
IFERROR(Overheads!$O$49*$V1010*AQ1010,0)
+IFERROR(Overheads!T$59*$V1010*(AQ1010/Overheads!T$68),0))</f>
        <v>0</v>
      </c>
      <c r="AY1010" s="215">
        <f ca="1">IF($AE1010=FALSE,AR1010*Overheads!$R$24*$V1010,
IFERROR(Overheads!$O$49*$V1010*AR1010,0)
+IFERROR(Overheads!U$59*$V1010*(AR1010/Overheads!U$68),0))</f>
        <v>0</v>
      </c>
      <c r="AZ1010" s="155">
        <f t="shared" ca="1" si="703"/>
        <v>0</v>
      </c>
      <c r="BA1010" s="165"/>
      <c r="BB1010" s="215">
        <f ca="1">IF($AE1010=FALSE,AN1010*Overheads!$S$25,
IFERROR(Overheads!$O$50*AN1010,0)
+IFERROR(Overheads!Q$60*(AN1010/Overheads!Q$66),0))</f>
        <v>0</v>
      </c>
      <c r="BC1010" s="215">
        <f ca="1">IF($AE1010=FALSE,AO1010*Overheads!$S$25,
IFERROR(Overheads!$O$50*AO1010,0)
+IFERROR(Overheads!R$60*(AO1010/Overheads!R$66),0))</f>
        <v>0</v>
      </c>
      <c r="BD1010" s="215">
        <f ca="1">IF($AE1010=FALSE,AP1010*Overheads!$S$25,
IFERROR(Overheads!$O$50*AP1010,0)
+IFERROR(Overheads!S$60*(AP1010/Overheads!S$66),0))</f>
        <v>0</v>
      </c>
      <c r="BE1010" s="215">
        <f ca="1">IF($AE1010=FALSE,AQ1010*Overheads!$S$25,
IFERROR(Overheads!$O$50*AQ1010,0)
+IFERROR(Overheads!T$60*(AQ1010/Overheads!T$66),0))</f>
        <v>0</v>
      </c>
      <c r="BF1010" s="215">
        <f ca="1">IF($AE1010=FALSE,AR1010*Overheads!$S$25,
IFERROR(Overheads!$O$50*AR1010,0)
+IFERROR(Overheads!U$60*(AR1010/Overheads!U$66),0))</f>
        <v>0</v>
      </c>
      <c r="BG1010" s="155">
        <f t="shared" ca="1" si="704"/>
        <v>0</v>
      </c>
      <c r="BH1010" s="165"/>
      <c r="BI1010" s="215">
        <f t="shared" ca="1" si="705"/>
        <v>0</v>
      </c>
      <c r="BJ1010" s="215">
        <f t="shared" ca="1" si="671"/>
        <v>0</v>
      </c>
      <c r="BK1010" s="215">
        <f t="shared" ca="1" si="672"/>
        <v>0</v>
      </c>
      <c r="BL1010" s="215">
        <f t="shared" ca="1" si="673"/>
        <v>0</v>
      </c>
      <c r="BM1010" s="215">
        <f t="shared" ca="1" si="674"/>
        <v>0</v>
      </c>
      <c r="BN1010" s="155">
        <f t="shared" ca="1" si="706"/>
        <v>0</v>
      </c>
      <c r="BO1010" s="165"/>
      <c r="BP1010" s="187" cm="1">
        <f t="array" ref="BP1010">IFERROR(IF($X1010=$X1009,BP1009,INDEX(Forecast_Capex_Input!AC$12:AC$286,$X1010)),0)</f>
        <v>0</v>
      </c>
      <c r="BQ1010" s="187" cm="1">
        <f t="array" ref="BQ1010">IFERROR(IF($X1010=$X1009,BQ1009,INDEX(Forecast_Capex_Input!AD$12:AD$286,$X1010)),0)</f>
        <v>0</v>
      </c>
      <c r="BR1010" s="187" cm="1">
        <f t="array" ref="BR1010">IFERROR(IF($X1010=$X1009,BR1009,INDEX(Forecast_Capex_Input!AE$12:AE$286,$X1010)),0)</f>
        <v>0</v>
      </c>
      <c r="BS1010" s="187" cm="1">
        <f t="array" ref="BS1010">IFERROR(IF($X1010=$X1009,BS1009,INDEX(Forecast_Capex_Input!AF$12:AF$286,$X1010)),0)</f>
        <v>0</v>
      </c>
      <c r="BT1010" s="187" cm="1">
        <f t="array" ref="BT1010">IFERROR(IF($X1010=$X1009,BT1009,INDEX(Forecast_Capex_Input!AG$12:AG$286,$X1010)),0)</f>
        <v>0</v>
      </c>
      <c r="BU1010" s="165"/>
      <c r="BV1010" s="215">
        <f t="shared" si="675"/>
        <v>0</v>
      </c>
      <c r="BW1010" s="215">
        <f t="shared" si="676"/>
        <v>0</v>
      </c>
      <c r="BX1010" s="215">
        <f t="shared" si="677"/>
        <v>0</v>
      </c>
      <c r="BY1010" s="215">
        <f t="shared" si="678"/>
        <v>0</v>
      </c>
      <c r="BZ1010" s="215">
        <f t="shared" si="679"/>
        <v>0</v>
      </c>
      <c r="CA1010" s="155">
        <f t="shared" si="707"/>
        <v>0</v>
      </c>
      <c r="CB1010" s="165"/>
      <c r="CC1010" s="215">
        <f t="shared" si="680"/>
        <v>0</v>
      </c>
      <c r="CD1010" s="215">
        <f t="shared" si="681"/>
        <v>0</v>
      </c>
      <c r="CE1010" s="215">
        <f t="shared" si="682"/>
        <v>0</v>
      </c>
      <c r="CF1010" s="215">
        <f t="shared" si="683"/>
        <v>0</v>
      </c>
      <c r="CG1010" s="215">
        <f t="shared" si="684"/>
        <v>0</v>
      </c>
      <c r="CH1010" s="155">
        <f t="shared" si="708"/>
        <v>0</v>
      </c>
      <c r="CI1010" s="165"/>
      <c r="CJ1010" s="215">
        <f t="shared" si="685"/>
        <v>0</v>
      </c>
      <c r="CK1010" s="215">
        <f t="shared" si="686"/>
        <v>0</v>
      </c>
      <c r="CL1010" s="215">
        <f t="shared" si="687"/>
        <v>0</v>
      </c>
      <c r="CM1010" s="215">
        <f t="shared" si="688"/>
        <v>0</v>
      </c>
      <c r="CN1010" s="215">
        <f t="shared" si="689"/>
        <v>0</v>
      </c>
      <c r="CO1010" s="155">
        <f t="shared" si="709"/>
        <v>0</v>
      </c>
      <c r="CP1010" s="165"/>
      <c r="CQ1010" s="223">
        <f t="shared" si="690"/>
        <v>0</v>
      </c>
      <c r="CR1010" s="223">
        <f t="shared" si="691"/>
        <v>0</v>
      </c>
      <c r="CS1010" s="223">
        <f t="shared" si="692"/>
        <v>0</v>
      </c>
      <c r="CT1010" s="223">
        <f t="shared" si="693"/>
        <v>0</v>
      </c>
      <c r="CU1010" s="223">
        <f t="shared" si="694"/>
        <v>0</v>
      </c>
      <c r="CV1010" s="155">
        <f t="shared" si="710"/>
        <v>0</v>
      </c>
      <c r="CW1010" s="165"/>
      <c r="CX1010" s="215">
        <f t="shared" si="711"/>
        <v>0</v>
      </c>
      <c r="CY1010" s="215">
        <f t="shared" si="695"/>
        <v>0</v>
      </c>
      <c r="CZ1010" s="215">
        <f t="shared" si="696"/>
        <v>0</v>
      </c>
      <c r="DA1010" s="215">
        <f t="shared" si="697"/>
        <v>0</v>
      </c>
      <c r="DB1010" s="215">
        <f t="shared" si="698"/>
        <v>0</v>
      </c>
      <c r="DC1010" s="155">
        <f t="shared" si="712"/>
        <v>0</v>
      </c>
      <c r="DD1010" s="165"/>
      <c r="DE1010" s="188" t="b" cm="1">
        <f t="array" aca="1" ref="DE1010" ca="1">OR($G1010=Forecast_Capex_Input!$BF$8:$BF$10)</f>
        <v>0</v>
      </c>
      <c r="DF1010" s="188" cm="1">
        <f t="array" aca="1" ref="DF1010" ca="1">IFERROR(INDEX(Forecast_Capex_Input!BG$12:BG$286,$X1010)
*(INDEX(Forecast_Capex_Input!$H$12:$H$286,$X1010)=Repex),0)
*$DE1010</f>
        <v>0</v>
      </c>
      <c r="DG1010" s="188" cm="1">
        <f t="array" aca="1" ref="DG1010" ca="1">IFERROR(INDEX(Forecast_Capex_Input!BH$12:BH$286,$X1010)
*(INDEX(Forecast_Capex_Input!$H$12:$H$286,$X1010)=Repex),0)
*$DE1010</f>
        <v>0</v>
      </c>
      <c r="DH1010" s="188" cm="1">
        <f t="array" aca="1" ref="DH1010" ca="1">IFERROR(INDEX(Forecast_Capex_Input!BI$12:BI$286,$X1010)
*(INDEX(Forecast_Capex_Input!$H$12:$H$286,$X1010)=Repex),0)
*$DE1010</f>
        <v>0</v>
      </c>
      <c r="DI1010" s="188" cm="1">
        <f t="array" aca="1" ref="DI1010" ca="1">IFERROR(INDEX(Forecast_Capex_Input!BJ$12:BJ$286,$X1010)
*(INDEX(Forecast_Capex_Input!$H$12:$H$286,$X1010)=Repex),0)
*$DE1010</f>
        <v>0</v>
      </c>
      <c r="DJ1010" s="188" cm="1">
        <f t="array" aca="1" ref="DJ1010" ca="1">IFERROR(INDEX(Forecast_Capex_Input!BK$12:BK$286,$X1010)
*(INDEX(Forecast_Capex_Input!$H$12:$H$286,$X1010)=Repex),0)
*$DE1010</f>
        <v>0</v>
      </c>
      <c r="DK1010" s="188" cm="1">
        <f t="array" aca="1" ref="DK1010" ca="1">IFERROR(INDEX(Forecast_Capex_Input!BL$12:BL$286,$X1010)
*(INDEX(Forecast_Capex_Input!$H$12:$H$286,$X1010)=Repex),0)
*$DE1010</f>
        <v>0</v>
      </c>
      <c r="DL1010" s="165"/>
      <c r="DM1010" s="188" t="b" cm="1">
        <f t="array" aca="1" ref="DM1010" ca="1">OR($G1010=Forecast_Capex_Input!$BN$8:$BN$9)</f>
        <v>0</v>
      </c>
      <c r="DN1010" s="188" cm="1">
        <f t="array" aca="1" ref="DN1010" ca="1">IFERROR(INDEX(Forecast_Capex_Input!BO$12:BO$286,$X1010)
*(INDEX(Forecast_Capex_Input!$H$12:$H$286,$X1010)=Repex),0)
*$DM1010</f>
        <v>0</v>
      </c>
      <c r="DO1010" s="188" cm="1">
        <f t="array" aca="1" ref="DO1010" ca="1">IFERROR(INDEX(Forecast_Capex_Input!BP$12:BP$286,$X1010)
*(INDEX(Forecast_Capex_Input!$H$12:$H$286,$X1010)=Repex),0)
*$DM1010</f>
        <v>0</v>
      </c>
      <c r="DP1010" s="188" cm="1">
        <f t="array" aca="1" ref="DP1010" ca="1">IFERROR(INDEX(Forecast_Capex_Input!BQ$12:BQ$286,$X1010)
*(INDEX(Forecast_Capex_Input!$H$12:$H$286,$X1010)=Repex),0)
*$DM1010</f>
        <v>0</v>
      </c>
      <c r="DQ1010" s="188" cm="1">
        <f t="array" aca="1" ref="DQ1010" ca="1">IFERROR(INDEX(Forecast_Capex_Input!BR$12:BR$286,$X1010)
*(INDEX(Forecast_Capex_Input!$H$12:$H$286,$X1010)=Repex),0)
*$DM1010</f>
        <v>0</v>
      </c>
      <c r="DR1010" s="188" cm="1">
        <f t="array" aca="1" ref="DR1010" ca="1">IFERROR(INDEX(Forecast_Capex_Input!BS$12:BS$286,$X1010)
*(INDEX(Forecast_Capex_Input!$H$12:$H$286,$X1010)=Repex),0)
*$DM1010</f>
        <v>0</v>
      </c>
      <c r="DS1010" s="165"/>
      <c r="DT1010" s="188" t="b" cm="1">
        <f t="array" aca="1" ref="DT1010" ca="1">OR($G1010=Forecast_Capex_Input!$BU$8:$BU$10)</f>
        <v>0</v>
      </c>
      <c r="DU1010" s="188" cm="1">
        <f t="array" aca="1" ref="DU1010" ca="1">IFERROR(INDEX(Forecast_Capex_Input!BV$12:BV$286,$X1010)
*(INDEX(Forecast_Capex_Input!$H$12:$H$286,$X1010)=Repex),0)
*$DT1010</f>
        <v>0</v>
      </c>
      <c r="DV1010" s="188" cm="1">
        <f t="array" aca="1" ref="DV1010" ca="1">IFERROR(INDEX(Forecast_Capex_Input!BW$12:BW$286,$X1010)
*(INDEX(Forecast_Capex_Input!$H$12:$H$286,$X1010)=Repex),0)
*$DT1010</f>
        <v>0</v>
      </c>
      <c r="DW1010" s="188" cm="1">
        <f t="array" aca="1" ref="DW1010" ca="1">IFERROR(INDEX(Forecast_Capex_Input!BX$12:BX$286,$X1010)
*(INDEX(Forecast_Capex_Input!$H$12:$H$286,$X1010)=Repex),0)
*$DT1010</f>
        <v>0</v>
      </c>
      <c r="DX1010" s="188" cm="1">
        <f t="array" aca="1" ref="DX1010" ca="1">IFERROR(INDEX(Forecast_Capex_Input!BY$12:BY$286,$X1010)
*(INDEX(Forecast_Capex_Input!$H$12:$H$286,$X1010)=Repex),0)
*$DT1010</f>
        <v>0</v>
      </c>
      <c r="DY1010" s="188" cm="1">
        <f t="array" aca="1" ref="DY1010" ca="1">IFERROR(INDEX(Forecast_Capex_Input!BZ$12:BZ$286,$X1010)
*(INDEX(Forecast_Capex_Input!$H$12:$H$286,$X1010)=Repex),0)
*$DT1010</f>
        <v>0</v>
      </c>
      <c r="DZ1010" s="188" cm="1">
        <f t="array" aca="1" ref="DZ1010" ca="1">IFERROR(INDEX(Forecast_Capex_Input!CA$12:CA$286,$X1010)
*(INDEX(Forecast_Capex_Input!$H$12:$H$286,$X1010)=Repex),0)
*$DT1010</f>
        <v>0</v>
      </c>
      <c r="EA1010" s="188" cm="1">
        <f t="array" aca="1" ref="EA1010" ca="1">IFERROR(INDEX(Forecast_Capex_Input!CB$12:CB$286,$X1010)
*(INDEX(Forecast_Capex_Input!$H$12:$H$286,$X1010)=Repex),0)
*$DT1010</f>
        <v>0</v>
      </c>
      <c r="EB1010" s="188" cm="1">
        <f t="array" aca="1" ref="EB1010" ca="1">IFERROR(INDEX(Forecast_Capex_Input!CC$12:CC$286,$X1010)
*(INDEX(Forecast_Capex_Input!$H$12:$H$286,$X1010)=Repex),0)
*$DT1010</f>
        <v>0</v>
      </c>
      <c r="EC1010" s="165"/>
      <c r="ED1010" s="226" t="str">
        <f t="shared" si="699"/>
        <v>N/A</v>
      </c>
      <c r="EE1010" s="174" t="s">
        <v>15</v>
      </c>
    </row>
    <row r="1012" spans="2:135" x14ac:dyDescent="0.2">
      <c r="D1012" s="11" t="s">
        <v>144</v>
      </c>
      <c r="AG1012" s="77">
        <v>228.51263016883661</v>
      </c>
      <c r="AH1012" s="77">
        <v>277.33125709881546</v>
      </c>
      <c r="AI1012" s="77">
        <v>247.74713631184369</v>
      </c>
      <c r="AJ1012" s="77">
        <v>216.74575155980776</v>
      </c>
      <c r="AK1012" s="77">
        <v>252.30750627303527</v>
      </c>
      <c r="AL1012" s="77">
        <v>1222.6442814123393</v>
      </c>
      <c r="AN1012" s="77">
        <v>228.4346035263072</v>
      </c>
      <c r="AO1012" s="77">
        <v>277.66243831781782</v>
      </c>
      <c r="AP1012" s="77">
        <v>248.40693617750426</v>
      </c>
      <c r="AQ1012" s="77">
        <v>217.70560421678886</v>
      </c>
      <c r="AR1012" s="77">
        <v>253.51990057392834</v>
      </c>
      <c r="AS1012" s="77">
        <v>1225.7294828123472</v>
      </c>
      <c r="AU1012" s="77">
        <v>26.141698700507902</v>
      </c>
      <c r="AV1012" s="77">
        <v>28.65694846978618</v>
      </c>
      <c r="AW1012" s="77">
        <v>27.949579603805038</v>
      </c>
      <c r="AX1012" s="77">
        <v>27.224797162790377</v>
      </c>
      <c r="AY1012" s="77">
        <v>28.163930535871327</v>
      </c>
      <c r="AZ1012" s="77">
        <v>138.13695447276083</v>
      </c>
      <c r="BB1012" s="77">
        <v>4.2749092493342555</v>
      </c>
      <c r="BC1012" s="77">
        <v>4.6348860561200693</v>
      </c>
      <c r="BD1012" s="77">
        <v>4.5267753798583641</v>
      </c>
      <c r="BE1012" s="77">
        <v>4.4128484596733317</v>
      </c>
      <c r="BF1012" s="77">
        <v>4.5391335061742426</v>
      </c>
      <c r="BG1012" s="77">
        <v>22.388552651160257</v>
      </c>
      <c r="BI1012" s="77">
        <v>258.8512114761495</v>
      </c>
      <c r="BJ1012" s="77">
        <v>310.95427284372437</v>
      </c>
      <c r="BK1012" s="77">
        <v>280.88329116116779</v>
      </c>
      <c r="BL1012" s="77">
        <v>249.34324983925248</v>
      </c>
      <c r="BM1012" s="77">
        <v>286.22296461597415</v>
      </c>
      <c r="BN1012" s="77">
        <v>1386.2549899362684</v>
      </c>
      <c r="BV1012" s="77">
        <v>128.72367696760745</v>
      </c>
      <c r="BW1012" s="77">
        <v>223.52758529092293</v>
      </c>
      <c r="BX1012" s="77">
        <v>272.94454209705111</v>
      </c>
      <c r="BY1012" s="77">
        <v>197.89963185011226</v>
      </c>
      <c r="BZ1012" s="77">
        <v>335.50088400081347</v>
      </c>
      <c r="CA1012" s="77">
        <v>1158.5963202065084</v>
      </c>
      <c r="CC1012" s="77">
        <v>129.05494148139155</v>
      </c>
      <c r="CD1012" s="77">
        <v>223.90544468007968</v>
      </c>
      <c r="CE1012" s="77">
        <v>273.47216726934573</v>
      </c>
      <c r="CF1012" s="77">
        <v>198.46089803146489</v>
      </c>
      <c r="CG1012" s="77">
        <v>336.63874993438088</v>
      </c>
      <c r="CH1012" s="77">
        <v>1161.5322013966645</v>
      </c>
      <c r="CJ1012" s="77">
        <v>11.452785269874047</v>
      </c>
      <c r="CK1012" s="77">
        <v>23.63622114558143</v>
      </c>
      <c r="CL1012" s="77">
        <v>31.53811222014609</v>
      </c>
      <c r="CM1012" s="77">
        <v>22.212640897686843</v>
      </c>
      <c r="CN1012" s="77">
        <v>41.367362306745967</v>
      </c>
      <c r="CO1012" s="77">
        <v>130.2071218400344</v>
      </c>
      <c r="CQ1012" s="77">
        <v>2.3858731082566709</v>
      </c>
      <c r="CR1012" s="77">
        <v>3.9509344911965751</v>
      </c>
      <c r="CS1012" s="77">
        <v>4.9482621667507525</v>
      </c>
      <c r="CT1012" s="77">
        <v>3.6541970109977977</v>
      </c>
      <c r="CU1012" s="77">
        <v>6.2922118774456504</v>
      </c>
      <c r="CV1012" s="77">
        <v>21.231478654647443</v>
      </c>
      <c r="CX1012" s="77">
        <v>142.89359985952228</v>
      </c>
      <c r="CY1012" s="77">
        <v>251.49260031685776</v>
      </c>
      <c r="CZ1012" s="77">
        <v>309.95854165624286</v>
      </c>
      <c r="DA1012" s="77">
        <v>224.32773594014955</v>
      </c>
      <c r="DB1012" s="77">
        <v>384.29832411857291</v>
      </c>
      <c r="DC1012" s="77">
        <v>1312.9708018913452</v>
      </c>
    </row>
    <row r="1014" spans="2:135" x14ac:dyDescent="0.2">
      <c r="C1014" s="11" t="s">
        <v>155</v>
      </c>
      <c r="E1014" s="51">
        <f>IF(MAX($C$11:$C$1010)&lt;=MAX(Forecast_Capex_Input!$CI$12:$CI$286),1,0)</f>
        <v>0</v>
      </c>
      <c r="F1014" s="17" t="s">
        <v>156</v>
      </c>
    </row>
    <row r="1015" spans="2:135" x14ac:dyDescent="0.2">
      <c r="C1015" s="11" t="s">
        <v>157</v>
      </c>
      <c r="E1015" s="51">
        <v>0</v>
      </c>
    </row>
    <row r="1017" spans="2:135" s="6" customFormat="1" ht="18" x14ac:dyDescent="0.2">
      <c r="B1017" s="6" t="s">
        <v>1</v>
      </c>
    </row>
  </sheetData>
  <autoFilter ref="C10:EC1010"/>
  <mergeCells count="1">
    <mergeCell ref="B5:D5"/>
  </mergeCells>
  <hyperlinks>
    <hyperlink ref="B5" location="'ToC'!$A$1" tooltip="Go To Table of Contents" display="='ToC'!B1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71"/>
  <sheetViews>
    <sheetView showGridLines="0" workbookViewId="0">
      <pane xSplit="4" ySplit="5" topLeftCell="E6" activePane="bottomRight" state="frozen"/>
      <selection activeCell="R40" sqref="R40"/>
      <selection pane="topRight" activeCell="R40" sqref="R40"/>
      <selection pane="bottomLeft" activeCell="R40" sqref="R40"/>
      <selection pane="bottomRight" activeCell="E6" sqref="E6"/>
    </sheetView>
  </sheetViews>
  <sheetFormatPr defaultRowHeight="12.75" outlineLevelRow="1" x14ac:dyDescent="0.2"/>
  <cols>
    <col min="1" max="1" width="2.7109375" customWidth="1"/>
    <col min="2" max="2" width="4.5703125" customWidth="1"/>
    <col min="3" max="3" width="6.7109375" customWidth="1"/>
    <col min="4" max="4" width="40.7109375" customWidth="1"/>
    <col min="5" max="8" width="10.7109375" customWidth="1"/>
    <col min="9" max="9" width="5.7109375" customWidth="1"/>
    <col min="10" max="14" width="12.7109375" customWidth="1"/>
    <col min="15" max="15" width="15.7109375" customWidth="1"/>
  </cols>
  <sheetData>
    <row r="1" spans="2:16" ht="23.25" x14ac:dyDescent="0.35">
      <c r="B1" s="19" t="str">
        <f>"Calculation - Capex Summary ("&amp;
IF(General!$F$17,"Include ","Exclude ")&amp;General!$E$17&amp;
IF(General!$F$18,",Include ",",Exclude ")&amp;General!$E$18&amp;")"</f>
        <v>Calculation - Capex Summary (Exclude NCIPAP,Exclude Contingent Projects)</v>
      </c>
    </row>
    <row r="2" spans="2:16" ht="15" x14ac:dyDescent="0.2">
      <c r="B2" s="36" t="str">
        <f>Model_Name</f>
        <v>TransGrid Capex Forecast Model</v>
      </c>
    </row>
    <row r="3" spans="2:16" x14ac:dyDescent="0.2">
      <c r="B3" s="10" t="str">
        <f>General!$B$3</f>
        <v>WB Check</v>
      </c>
      <c r="D3" s="134">
        <f>WkBk_Err_Chk</f>
        <v>0</v>
      </c>
      <c r="K3" s="165"/>
    </row>
    <row r="4" spans="2:16" x14ac:dyDescent="0.2">
      <c r="B4" s="10" t="str">
        <f>General!$B$4</f>
        <v>Sheet Check</v>
      </c>
      <c r="D4" s="134">
        <f>SUM(A7:A171)</f>
        <v>0</v>
      </c>
    </row>
    <row r="5" spans="2:16" x14ac:dyDescent="0.2">
      <c r="B5" s="267" t="str">
        <f>ToC!$B$1</f>
        <v>Table of Contents</v>
      </c>
      <c r="C5" s="267"/>
      <c r="D5" s="267"/>
    </row>
    <row r="7" spans="2:16" s="6" customFormat="1" ht="18" x14ac:dyDescent="0.2">
      <c r="B7" s="6" t="s">
        <v>537</v>
      </c>
    </row>
    <row r="9" spans="2:16" s="61" customFormat="1" ht="15.75" x14ac:dyDescent="0.2">
      <c r="C9" s="61" t="s">
        <v>538</v>
      </c>
    </row>
    <row r="11" spans="2:16" ht="15" x14ac:dyDescent="0.2">
      <c r="C11" s="36" t="s">
        <v>158</v>
      </c>
      <c r="E11" s="22" t="s">
        <v>9</v>
      </c>
      <c r="F11" s="22" t="s">
        <v>10</v>
      </c>
      <c r="G11" s="22" t="s">
        <v>11</v>
      </c>
      <c r="H11" s="22" t="s">
        <v>12</v>
      </c>
      <c r="J11" s="64" t="str">
        <f>Forecast_Capex_Input!V$11</f>
        <v>FY24</v>
      </c>
      <c r="K11" s="64" t="str">
        <f>Forecast_Capex_Input!W$11</f>
        <v>FY25</v>
      </c>
      <c r="L11" s="64" t="str">
        <f>Forecast_Capex_Input!X$11</f>
        <v>FY26</v>
      </c>
      <c r="M11" s="64" t="str">
        <f>Forecast_Capex_Input!Y$11</f>
        <v>FY27</v>
      </c>
      <c r="N11" s="64" t="str">
        <f>Forecast_Capex_Input!Z$11</f>
        <v>FY28</v>
      </c>
      <c r="O11" s="64" t="str">
        <f>J11&amp;" - "&amp;N11</f>
        <v>FY24 - FY28</v>
      </c>
    </row>
    <row r="12" spans="2:16" x14ac:dyDescent="0.2">
      <c r="C12" s="30">
        <v>1</v>
      </c>
      <c r="D12" s="10" t="str">
        <f>General!$E$25</f>
        <v>Labour</v>
      </c>
      <c r="E12" s="13" t="s">
        <v>101</v>
      </c>
      <c r="F12" s="26" t="str">
        <f>Unit_Dollar_M</f>
        <v>$Million</v>
      </c>
      <c r="G12" s="26" t="str">
        <f>"$Real "&amp;RIGHT(Capex_Forecast!$H$6,2)</f>
        <v>$Real 23</v>
      </c>
      <c r="H12" s="67" t="str">
        <f>End_Period</f>
        <v>End Period</v>
      </c>
      <c r="I12" s="10"/>
      <c r="J12" s="43">
        <v>47.707009922166087</v>
      </c>
      <c r="K12" s="43">
        <v>53.632359952828246</v>
      </c>
      <c r="L12" s="43">
        <v>42.858793034836765</v>
      </c>
      <c r="M12" s="43">
        <v>40.960065459620743</v>
      </c>
      <c r="N12" s="43">
        <v>40.785263676950386</v>
      </c>
      <c r="O12" s="43">
        <v>225.94349204640224</v>
      </c>
    </row>
    <row r="13" spans="2:16" x14ac:dyDescent="0.2">
      <c r="C13" s="31">
        <f>C12+1</f>
        <v>2</v>
      </c>
      <c r="D13" s="10" t="str">
        <f>General!$E$26</f>
        <v>Non-Labour</v>
      </c>
      <c r="E13" s="13" t="s">
        <v>101</v>
      </c>
      <c r="F13" s="26" t="str">
        <f>Unit_Dollar_M</f>
        <v>$Million</v>
      </c>
      <c r="G13" s="26" t="str">
        <f>"$Real "&amp;RIGHT(Capex_Forecast!$H$6,2)</f>
        <v>$Real 23</v>
      </c>
      <c r="H13" s="67" t="str">
        <f>End_Period</f>
        <v>End Period</v>
      </c>
      <c r="I13" s="10"/>
      <c r="J13" s="43">
        <v>178.2180227063626</v>
      </c>
      <c r="K13" s="43">
        <v>214.7287594331564</v>
      </c>
      <c r="L13" s="43">
        <v>200.3071094970324</v>
      </c>
      <c r="M13" s="43">
        <v>175.76140394234255</v>
      </c>
      <c r="N13" s="43">
        <v>211.52224259608488</v>
      </c>
      <c r="O13" s="43">
        <v>980.53753817497875</v>
      </c>
    </row>
    <row r="14" spans="2:16" x14ac:dyDescent="0.2">
      <c r="D14" s="62" t="s">
        <v>159</v>
      </c>
      <c r="E14" s="65" t="s">
        <v>101</v>
      </c>
      <c r="F14" s="66" t="str">
        <f>Unit_Dollar_M</f>
        <v>$Million</v>
      </c>
      <c r="G14" s="66" t="str">
        <f>"$Real "&amp;RIGHT(Capex_Forecast!$H$6,2)</f>
        <v>$Real 23</v>
      </c>
      <c r="H14" s="68" t="str">
        <f>End_Period</f>
        <v>End Period</v>
      </c>
      <c r="I14" s="62"/>
      <c r="J14" s="63">
        <f t="shared" ref="J14:O14" si="0">SUM(J12:J13)</f>
        <v>225.9250326285287</v>
      </c>
      <c r="K14" s="63">
        <f t="shared" si="0"/>
        <v>268.36111938598464</v>
      </c>
      <c r="L14" s="63">
        <f t="shared" si="0"/>
        <v>243.16590253186916</v>
      </c>
      <c r="M14" s="63">
        <f t="shared" si="0"/>
        <v>216.7214694019633</v>
      </c>
      <c r="N14" s="63">
        <f t="shared" si="0"/>
        <v>252.30750627303527</v>
      </c>
      <c r="O14" s="63">
        <f t="shared" si="0"/>
        <v>1206.4810302213809</v>
      </c>
      <c r="P14" s="75"/>
    </row>
    <row r="16" spans="2:16" x14ac:dyDescent="0.2">
      <c r="D16" t="s">
        <v>17</v>
      </c>
      <c r="E16" s="13" t="s">
        <v>101</v>
      </c>
      <c r="F16" s="26" t="str">
        <f>Unit_Dollar_M</f>
        <v>$Million</v>
      </c>
      <c r="G16" s="26" t="str">
        <f>"$Real "&amp;RIGHT(Capex_Forecast!$H$6,2)</f>
        <v>$Real 23</v>
      </c>
      <c r="H16" s="67" t="str">
        <f>End_Period</f>
        <v>End Period</v>
      </c>
      <c r="I16" s="10"/>
      <c r="J16" s="43">
        <v>-7.734902416095224E-2</v>
      </c>
      <c r="K16" s="43">
        <v>0.32257305752892762</v>
      </c>
      <c r="L16" s="43">
        <v>0.64598972432420965</v>
      </c>
      <c r="M16" s="43">
        <v>0.95973886550959264</v>
      </c>
      <c r="N16" s="43">
        <v>1.2123943008930667</v>
      </c>
      <c r="O16" s="43">
        <f>SUM(J16:N16)</f>
        <v>3.0633469240948443</v>
      </c>
    </row>
    <row r="18" spans="3:15" x14ac:dyDescent="0.2">
      <c r="D18" s="10" t="str">
        <f>General!E46</f>
        <v>Capitalised Network Overheads</v>
      </c>
      <c r="E18" s="13" t="s">
        <v>101</v>
      </c>
      <c r="F18" s="26" t="str">
        <f>Unit_Dollar_M</f>
        <v>$Million</v>
      </c>
      <c r="G18" s="26" t="str">
        <f>"$Real "&amp;RIGHT(Capex_Forecast!$H$6,2)</f>
        <v>$Real 23</v>
      </c>
      <c r="H18" s="67" t="str">
        <f>End_Period</f>
        <v>End Period</v>
      </c>
      <c r="I18" s="10"/>
      <c r="J18" s="43">
        <v>25.927787732214234</v>
      </c>
      <c r="K18" s="43">
        <v>27.914500971606472</v>
      </c>
      <c r="L18" s="43">
        <v>27.569617979858588</v>
      </c>
      <c r="M18" s="43">
        <v>27.222779875321844</v>
      </c>
      <c r="N18" s="43">
        <v>28.163930535871327</v>
      </c>
      <c r="O18" s="43">
        <f>SUM(J18:N18)</f>
        <v>136.79861709487247</v>
      </c>
    </row>
    <row r="19" spans="3:15" x14ac:dyDescent="0.2">
      <c r="D19" s="10" t="str">
        <f>General!E47</f>
        <v>Capitalised Corporate Overheads</v>
      </c>
      <c r="E19" s="13" t="s">
        <v>101</v>
      </c>
      <c r="F19" s="26" t="str">
        <f>Unit_Dollar_M</f>
        <v>$Million</v>
      </c>
      <c r="G19" s="26" t="str">
        <f>"$Real "&amp;RIGHT(Capex_Forecast!$H$6,2)</f>
        <v>$Real 23</v>
      </c>
      <c r="H19" s="67" t="str">
        <f>End_Period</f>
        <v>End Period</v>
      </c>
      <c r="I19" s="10"/>
      <c r="J19" s="43">
        <v>4.2456674727348771</v>
      </c>
      <c r="K19" s="43">
        <v>4.5333929720967499</v>
      </c>
      <c r="L19" s="43">
        <v>4.474834364339582</v>
      </c>
      <c r="M19" s="43">
        <v>4.4125726950878965</v>
      </c>
      <c r="N19" s="43">
        <v>4.5391335061742426</v>
      </c>
      <c r="O19" s="43">
        <v>22.205601010433348</v>
      </c>
    </row>
    <row r="20" spans="3:15" x14ac:dyDescent="0.2">
      <c r="D20" s="62" t="s">
        <v>540</v>
      </c>
      <c r="E20" s="65" t="s">
        <v>101</v>
      </c>
      <c r="F20" s="66" t="str">
        <f>Unit_Dollar_M</f>
        <v>$Million</v>
      </c>
      <c r="G20" s="66" t="str">
        <f>"$Real "&amp;RIGHT(Capex_Forecast!$H$6,2)</f>
        <v>$Real 23</v>
      </c>
      <c r="H20" s="68" t="str">
        <f>End_Period</f>
        <v>End Period</v>
      </c>
      <c r="I20" s="62"/>
      <c r="J20" s="63">
        <f t="shared" ref="J20:O20" si="1">SUM(J18:J19)</f>
        <v>30.173455204949111</v>
      </c>
      <c r="K20" s="63">
        <f t="shared" si="1"/>
        <v>32.447893943703221</v>
      </c>
      <c r="L20" s="63">
        <f t="shared" si="1"/>
        <v>32.04445234419817</v>
      </c>
      <c r="M20" s="63">
        <f t="shared" si="1"/>
        <v>31.63535257040974</v>
      </c>
      <c r="N20" s="63">
        <f t="shared" si="1"/>
        <v>32.703064042045568</v>
      </c>
      <c r="O20" s="63">
        <f t="shared" si="1"/>
        <v>159.00421810530582</v>
      </c>
    </row>
    <row r="22" spans="3:15" x14ac:dyDescent="0.2">
      <c r="D22" s="62" t="s">
        <v>162</v>
      </c>
      <c r="E22" s="65" t="s">
        <v>101</v>
      </c>
      <c r="F22" s="66" t="str">
        <f>Unit_Dollar_M</f>
        <v>$Million</v>
      </c>
      <c r="G22" s="66" t="str">
        <f>"$Real "&amp;RIGHT(Capex_Forecast!$H$6,2)</f>
        <v>$Real 23</v>
      </c>
      <c r="H22" s="68" t="str">
        <f>End_Period</f>
        <v>End Period</v>
      </c>
      <c r="I22" s="62"/>
      <c r="J22" s="63">
        <f>J14+J16+J20</f>
        <v>256.02113880931688</v>
      </c>
      <c r="K22" s="63">
        <f t="shared" ref="K22:O22" si="2">K14+K16+K20</f>
        <v>301.13158638721677</v>
      </c>
      <c r="L22" s="63">
        <f t="shared" si="2"/>
        <v>275.85634460039154</v>
      </c>
      <c r="M22" s="63">
        <f t="shared" si="2"/>
        <v>249.31656083788263</v>
      </c>
      <c r="N22" s="63">
        <f t="shared" si="2"/>
        <v>286.22296461597392</v>
      </c>
      <c r="O22" s="63">
        <f t="shared" si="2"/>
        <v>1368.5485952507815</v>
      </c>
    </row>
    <row r="24" spans="3:15" s="61" customFormat="1" ht="15.75" x14ac:dyDescent="0.2">
      <c r="C24" s="61" t="s">
        <v>530</v>
      </c>
    </row>
    <row r="26" spans="3:15" ht="15" x14ac:dyDescent="0.2">
      <c r="C26" s="36" t="s">
        <v>158</v>
      </c>
      <c r="E26" s="22" t="s">
        <v>9</v>
      </c>
      <c r="F26" s="22" t="s">
        <v>10</v>
      </c>
      <c r="G26" s="22" t="s">
        <v>11</v>
      </c>
      <c r="H26" s="22" t="s">
        <v>12</v>
      </c>
      <c r="J26" s="64" t="str">
        <f>Forecast_Capex_Input!V$11</f>
        <v>FY24</v>
      </c>
      <c r="K26" s="64" t="str">
        <f>Forecast_Capex_Input!W$11</f>
        <v>FY25</v>
      </c>
      <c r="L26" s="64" t="str">
        <f>Forecast_Capex_Input!X$11</f>
        <v>FY26</v>
      </c>
      <c r="M26" s="64" t="str">
        <f>Forecast_Capex_Input!Y$11</f>
        <v>FY27</v>
      </c>
      <c r="N26" s="64" t="str">
        <f>Forecast_Capex_Input!Z$11</f>
        <v>FY28</v>
      </c>
      <c r="O26" s="64" t="str">
        <f>J26&amp;" - "&amp;N26</f>
        <v>FY24 - FY28</v>
      </c>
    </row>
    <row r="27" spans="3:15" x14ac:dyDescent="0.2">
      <c r="C27" s="30">
        <v>1</v>
      </c>
      <c r="D27" s="10" t="str">
        <f>General!$E$84</f>
        <v>Transmission Lines</v>
      </c>
      <c r="E27" s="13" t="s">
        <v>101</v>
      </c>
      <c r="F27" s="26" t="str">
        <f t="shared" ref="F27:F47" si="3">Unit_Dollar_M</f>
        <v>$Million</v>
      </c>
      <c r="G27" s="26" t="str">
        <f>"$Real "&amp;RIGHT(Capex_Forecast!$H$6,2)</f>
        <v>$Real 23</v>
      </c>
      <c r="H27" s="67" t="str">
        <f t="shared" ref="H27:H47" si="4">End_Period</f>
        <v>End Period</v>
      </c>
      <c r="I27" s="10"/>
      <c r="J27" s="101">
        <v>57.506944950373686</v>
      </c>
      <c r="K27" s="101">
        <v>76.16560040128779</v>
      </c>
      <c r="L27" s="101">
        <v>98.681235327767695</v>
      </c>
      <c r="M27" s="101">
        <v>64.966836935523276</v>
      </c>
      <c r="N27" s="101">
        <v>106.34446785390716</v>
      </c>
      <c r="O27" s="43">
        <v>403.66508546885962</v>
      </c>
    </row>
    <row r="28" spans="3:15" x14ac:dyDescent="0.2">
      <c r="C28" s="31">
        <f t="shared" ref="C28:C46" si="5">C27+1</f>
        <v>2</v>
      </c>
      <c r="D28" s="10" t="str">
        <f>General!$E$85</f>
        <v>Underground Cables</v>
      </c>
      <c r="E28" s="13" t="s">
        <v>101</v>
      </c>
      <c r="F28" s="26" t="str">
        <f t="shared" si="3"/>
        <v>$Million</v>
      </c>
      <c r="G28" s="26" t="str">
        <f>"$Real "&amp;RIGHT(Capex_Forecast!$H$6,2)</f>
        <v>$Real 23</v>
      </c>
      <c r="H28" s="67" t="str">
        <f t="shared" si="4"/>
        <v>End Period</v>
      </c>
      <c r="I28" s="10"/>
      <c r="J28" s="101">
        <v>1.9917606449352361</v>
      </c>
      <c r="K28" s="101">
        <v>3.2706204050483891</v>
      </c>
      <c r="L28" s="101">
        <v>0.69401886063765539</v>
      </c>
      <c r="M28" s="101">
        <v>0.67160841081027423</v>
      </c>
      <c r="N28" s="101">
        <v>0.65814180958650936</v>
      </c>
      <c r="O28" s="43">
        <v>7.2861501310180641</v>
      </c>
    </row>
    <row r="29" spans="3:15" x14ac:dyDescent="0.2">
      <c r="C29" s="31">
        <f t="shared" si="5"/>
        <v>3</v>
      </c>
      <c r="D29" t="str">
        <f>General!$E$86</f>
        <v>Substations</v>
      </c>
      <c r="E29" s="13" t="s">
        <v>101</v>
      </c>
      <c r="F29" s="26" t="str">
        <f t="shared" si="3"/>
        <v>$Million</v>
      </c>
      <c r="G29" s="26" t="str">
        <f>"$Real "&amp;RIGHT(Capex_Forecast!$H$6,2)</f>
        <v>$Real 23</v>
      </c>
      <c r="H29" s="67" t="str">
        <f t="shared" si="4"/>
        <v>End Period</v>
      </c>
      <c r="J29" s="101">
        <v>72.232058793856211</v>
      </c>
      <c r="K29" s="101">
        <v>95.950702334116585</v>
      </c>
      <c r="L29" s="101">
        <v>81.921049843149873</v>
      </c>
      <c r="M29" s="101">
        <v>79.980598810128711</v>
      </c>
      <c r="N29" s="101">
        <v>93.283801780045764</v>
      </c>
      <c r="O29" s="43">
        <v>423.36821156129713</v>
      </c>
    </row>
    <row r="30" spans="3:15" x14ac:dyDescent="0.2">
      <c r="C30" s="31">
        <f t="shared" si="5"/>
        <v>4</v>
      </c>
      <c r="D30" t="str">
        <f>General!$E$87</f>
        <v>Secondary Systems</v>
      </c>
      <c r="E30" s="13" t="s">
        <v>101</v>
      </c>
      <c r="F30" s="26" t="str">
        <f t="shared" si="3"/>
        <v>$Million</v>
      </c>
      <c r="G30" s="26" t="str">
        <f>"$Real "&amp;RIGHT(Capex_Forecast!$H$6,2)</f>
        <v>$Real 23</v>
      </c>
      <c r="H30" s="67" t="str">
        <f t="shared" si="4"/>
        <v>End Period</v>
      </c>
      <c r="J30" s="101">
        <v>32.368294420450901</v>
      </c>
      <c r="K30" s="101">
        <v>55.157292812343051</v>
      </c>
      <c r="L30" s="101">
        <v>45.737493151358514</v>
      </c>
      <c r="M30" s="101">
        <v>53.601915229299721</v>
      </c>
      <c r="N30" s="101">
        <v>32.861552808440941</v>
      </c>
      <c r="O30" s="43">
        <v>219.72654842189311</v>
      </c>
    </row>
    <row r="31" spans="3:15" x14ac:dyDescent="0.2">
      <c r="C31" s="31">
        <f t="shared" si="5"/>
        <v>5</v>
      </c>
      <c r="D31" t="str">
        <f>General!$E$88</f>
        <v>Communications (short life)</v>
      </c>
      <c r="E31" s="13" t="s">
        <v>101</v>
      </c>
      <c r="F31" s="26" t="str">
        <f t="shared" si="3"/>
        <v>$Million</v>
      </c>
      <c r="G31" s="26" t="str">
        <f>"$Real "&amp;RIGHT(Capex_Forecast!$H$6,2)</f>
        <v>$Real 23</v>
      </c>
      <c r="H31" s="67" t="str">
        <f t="shared" si="4"/>
        <v>End Period</v>
      </c>
      <c r="J31" s="101">
        <v>10.823910176463423</v>
      </c>
      <c r="K31" s="101">
        <v>12.585113216617897</v>
      </c>
      <c r="L31" s="101">
        <v>4.3370492963567715</v>
      </c>
      <c r="M31" s="101">
        <v>6.2311799495515547</v>
      </c>
      <c r="N31" s="101">
        <v>5.7686903182640252</v>
      </c>
      <c r="O31" s="43">
        <v>39.745942957253675</v>
      </c>
    </row>
    <row r="32" spans="3:15" x14ac:dyDescent="0.2">
      <c r="C32" s="31">
        <f t="shared" si="5"/>
        <v>6</v>
      </c>
      <c r="D32" t="str">
        <f>General!$E$89</f>
        <v>Business IT</v>
      </c>
      <c r="E32" s="13" t="s">
        <v>101</v>
      </c>
      <c r="F32" s="26" t="str">
        <f t="shared" si="3"/>
        <v>$Million</v>
      </c>
      <c r="G32" s="26" t="str">
        <f>"$Real "&amp;RIGHT(Capex_Forecast!$H$6,2)</f>
        <v>$Real 23</v>
      </c>
      <c r="H32" s="67" t="str">
        <f t="shared" si="4"/>
        <v>End Period</v>
      </c>
      <c r="J32" s="101">
        <v>28.523377743546682</v>
      </c>
      <c r="K32" s="101">
        <v>28.29712794339714</v>
      </c>
      <c r="L32" s="101">
        <v>17.001652240406514</v>
      </c>
      <c r="M32" s="101">
        <v>17.512065259506816</v>
      </c>
      <c r="N32" s="101">
        <v>17.936410109163031</v>
      </c>
      <c r="O32" s="43">
        <v>109.27063329602018</v>
      </c>
    </row>
    <row r="33" spans="3:15" x14ac:dyDescent="0.2">
      <c r="C33" s="31">
        <f t="shared" si="5"/>
        <v>7</v>
      </c>
      <c r="D33" t="str">
        <f>General!$E$90</f>
        <v>Minor Plant, Motor Vehicles &amp; Mobile Plant</v>
      </c>
      <c r="E33" s="13" t="s">
        <v>101</v>
      </c>
      <c r="F33" s="26" t="str">
        <f t="shared" si="3"/>
        <v>$Million</v>
      </c>
      <c r="G33" s="26" t="str">
        <f>"$Real "&amp;RIGHT(Capex_Forecast!$H$6,2)</f>
        <v>$Real 23</v>
      </c>
      <c r="H33" s="67" t="str">
        <f t="shared" si="4"/>
        <v>End Period</v>
      </c>
      <c r="J33" s="101">
        <v>9.4246002005589702</v>
      </c>
      <c r="K33" s="101">
        <v>10.016806675621908</v>
      </c>
      <c r="L33" s="101">
        <v>9.9040774687028197</v>
      </c>
      <c r="M33" s="101">
        <v>10.385790585292344</v>
      </c>
      <c r="N33" s="101">
        <v>9.7820716112663231</v>
      </c>
      <c r="O33" s="43">
        <v>49.513346541442367</v>
      </c>
    </row>
    <row r="34" spans="3:15" x14ac:dyDescent="0.2">
      <c r="C34" s="31">
        <f t="shared" si="5"/>
        <v>8</v>
      </c>
      <c r="D34" t="str">
        <f>General!$E$91</f>
        <v>Transmission Line Life Extension</v>
      </c>
      <c r="E34" s="13" t="s">
        <v>101</v>
      </c>
      <c r="F34" s="26" t="str">
        <f t="shared" si="3"/>
        <v>$Million</v>
      </c>
      <c r="G34" s="26" t="str">
        <f>"$Real "&amp;RIGHT(Capex_Forecast!$H$6,2)</f>
        <v>$Real 23</v>
      </c>
      <c r="H34" s="67" t="str">
        <f t="shared" si="4"/>
        <v>End Period</v>
      </c>
      <c r="J34" s="101">
        <v>0</v>
      </c>
      <c r="K34" s="101">
        <v>0</v>
      </c>
      <c r="L34" s="101">
        <v>0</v>
      </c>
      <c r="M34" s="101">
        <v>0</v>
      </c>
      <c r="N34" s="101">
        <v>0</v>
      </c>
      <c r="O34" s="43">
        <v>0</v>
      </c>
    </row>
    <row r="35" spans="3:15" x14ac:dyDescent="0.2">
      <c r="C35" s="31">
        <f t="shared" si="5"/>
        <v>9</v>
      </c>
      <c r="D35" t="str">
        <f>General!$E$92</f>
        <v>Land and Easements</v>
      </c>
      <c r="E35" s="13" t="s">
        <v>101</v>
      </c>
      <c r="F35" s="26" t="str">
        <f t="shared" si="3"/>
        <v>$Million</v>
      </c>
      <c r="G35" s="26" t="str">
        <f>"$Real "&amp;RIGHT(Capex_Forecast!$H$6,2)</f>
        <v>$Real 23</v>
      </c>
      <c r="H35" s="67" t="str">
        <f t="shared" si="4"/>
        <v>End Period</v>
      </c>
      <c r="J35" s="101">
        <v>20.094544921693014</v>
      </c>
      <c r="K35" s="101">
        <v>2.4541903523149671</v>
      </c>
      <c r="L35" s="101">
        <v>0.83584048371161057</v>
      </c>
      <c r="M35" s="101">
        <v>3.024325099189304</v>
      </c>
      <c r="N35" s="101">
        <v>12.425390936519946</v>
      </c>
      <c r="O35" s="43">
        <v>38.834291793428847</v>
      </c>
    </row>
    <row r="36" spans="3:15" x14ac:dyDescent="0.2">
      <c r="C36" s="31">
        <f t="shared" si="5"/>
        <v>10</v>
      </c>
      <c r="D36" t="str">
        <f>General!$E$93</f>
        <v>Synchronous Condensers</v>
      </c>
      <c r="E36" s="13" t="s">
        <v>101</v>
      </c>
      <c r="F36" s="26" t="str">
        <f t="shared" si="3"/>
        <v>$Million</v>
      </c>
      <c r="G36" s="26" t="str">
        <f>"$Real "&amp;RIGHT(Capex_Forecast!$H$6,2)</f>
        <v>$Real 23</v>
      </c>
      <c r="H36" s="67" t="str">
        <f t="shared" si="4"/>
        <v>End Period</v>
      </c>
      <c r="J36" s="101">
        <v>0</v>
      </c>
      <c r="K36" s="101">
        <v>0</v>
      </c>
      <c r="L36" s="101">
        <v>0</v>
      </c>
      <c r="M36" s="101">
        <v>0</v>
      </c>
      <c r="N36" s="101">
        <v>0</v>
      </c>
      <c r="O36" s="43">
        <v>0</v>
      </c>
    </row>
    <row r="37" spans="3:15" outlineLevel="1" x14ac:dyDescent="0.2">
      <c r="C37" s="31">
        <f t="shared" si="5"/>
        <v>11</v>
      </c>
      <c r="D37" t="str">
        <f>General!$E$94</f>
        <v>[Spare]</v>
      </c>
      <c r="E37" s="13" t="s">
        <v>101</v>
      </c>
      <c r="F37" s="26" t="str">
        <f t="shared" si="3"/>
        <v>$Million</v>
      </c>
      <c r="G37" s="26" t="str">
        <f>"$Real "&amp;RIGHT(Capex_Forecast!$H$6,2)</f>
        <v>$Real 23</v>
      </c>
      <c r="H37" s="67" t="str">
        <f t="shared" si="4"/>
        <v>End Period</v>
      </c>
      <c r="J37" s="101">
        <v>0</v>
      </c>
      <c r="K37" s="101">
        <v>0</v>
      </c>
      <c r="L37" s="101">
        <v>0</v>
      </c>
      <c r="M37" s="101">
        <v>0</v>
      </c>
      <c r="N37" s="101">
        <v>0</v>
      </c>
      <c r="O37" s="43">
        <v>0</v>
      </c>
    </row>
    <row r="38" spans="3:15" outlineLevel="1" x14ac:dyDescent="0.2">
      <c r="C38" s="31">
        <f t="shared" si="5"/>
        <v>12</v>
      </c>
      <c r="D38" t="str">
        <f>General!$E$95</f>
        <v>[Spare]</v>
      </c>
      <c r="E38" s="13" t="s">
        <v>101</v>
      </c>
      <c r="F38" s="26" t="str">
        <f t="shared" si="3"/>
        <v>$Million</v>
      </c>
      <c r="G38" s="26" t="str">
        <f>"$Real "&amp;RIGHT(Capex_Forecast!$H$6,2)</f>
        <v>$Real 23</v>
      </c>
      <c r="H38" s="67" t="str">
        <f t="shared" si="4"/>
        <v>End Period</v>
      </c>
      <c r="J38" s="101">
        <v>0</v>
      </c>
      <c r="K38" s="101">
        <v>0</v>
      </c>
      <c r="L38" s="101">
        <v>0</v>
      </c>
      <c r="M38" s="101">
        <v>0</v>
      </c>
      <c r="N38" s="101">
        <v>0</v>
      </c>
      <c r="O38" s="43">
        <v>0</v>
      </c>
    </row>
    <row r="39" spans="3:15" outlineLevel="1" x14ac:dyDescent="0.2">
      <c r="C39" s="31">
        <f t="shared" si="5"/>
        <v>13</v>
      </c>
      <c r="D39" t="str">
        <f>General!$E$96</f>
        <v>[Spare]</v>
      </c>
      <c r="E39" s="13" t="s">
        <v>101</v>
      </c>
      <c r="F39" s="26" t="str">
        <f t="shared" si="3"/>
        <v>$Million</v>
      </c>
      <c r="G39" s="26" t="str">
        <f>"$Real "&amp;RIGHT(Capex_Forecast!$H$6,2)</f>
        <v>$Real 23</v>
      </c>
      <c r="H39" s="67" t="str">
        <f t="shared" si="4"/>
        <v>End Period</v>
      </c>
      <c r="J39" s="101">
        <v>0</v>
      </c>
      <c r="K39" s="101">
        <v>0</v>
      </c>
      <c r="L39" s="101">
        <v>0</v>
      </c>
      <c r="M39" s="101">
        <v>0</v>
      </c>
      <c r="N39" s="101">
        <v>0</v>
      </c>
      <c r="O39" s="43">
        <v>0</v>
      </c>
    </row>
    <row r="40" spans="3:15" outlineLevel="1" x14ac:dyDescent="0.2">
      <c r="C40" s="31">
        <f t="shared" si="5"/>
        <v>14</v>
      </c>
      <c r="D40" t="str">
        <f>General!$E$97</f>
        <v>[Spare]</v>
      </c>
      <c r="E40" s="13" t="s">
        <v>101</v>
      </c>
      <c r="F40" s="26" t="str">
        <f t="shared" si="3"/>
        <v>$Million</v>
      </c>
      <c r="G40" s="26" t="str">
        <f>"$Real "&amp;RIGHT(Capex_Forecast!$H$6,2)</f>
        <v>$Real 23</v>
      </c>
      <c r="H40" s="67" t="str">
        <f t="shared" si="4"/>
        <v>End Period</v>
      </c>
      <c r="J40" s="101">
        <v>0</v>
      </c>
      <c r="K40" s="101">
        <v>0</v>
      </c>
      <c r="L40" s="101">
        <v>0</v>
      </c>
      <c r="M40" s="101">
        <v>0</v>
      </c>
      <c r="N40" s="101">
        <v>0</v>
      </c>
      <c r="O40" s="43">
        <v>0</v>
      </c>
    </row>
    <row r="41" spans="3:15" outlineLevel="1" x14ac:dyDescent="0.2">
      <c r="C41" s="31">
        <f t="shared" si="5"/>
        <v>15</v>
      </c>
      <c r="D41" t="str">
        <f>General!$E$98</f>
        <v>[Spare]</v>
      </c>
      <c r="E41" s="13" t="s">
        <v>101</v>
      </c>
      <c r="F41" s="26" t="str">
        <f t="shared" si="3"/>
        <v>$Million</v>
      </c>
      <c r="G41" s="26" t="str">
        <f>"$Real "&amp;RIGHT(Capex_Forecast!$H$6,2)</f>
        <v>$Real 23</v>
      </c>
      <c r="H41" s="67" t="str">
        <f t="shared" si="4"/>
        <v>End Period</v>
      </c>
      <c r="J41" s="101">
        <v>0</v>
      </c>
      <c r="K41" s="101">
        <v>0</v>
      </c>
      <c r="L41" s="101">
        <v>0</v>
      </c>
      <c r="M41" s="101">
        <v>0</v>
      </c>
      <c r="N41" s="101">
        <v>0</v>
      </c>
      <c r="O41" s="43">
        <v>0</v>
      </c>
    </row>
    <row r="42" spans="3:15" outlineLevel="1" x14ac:dyDescent="0.2">
      <c r="C42" s="31">
        <f t="shared" si="5"/>
        <v>16</v>
      </c>
      <c r="D42" t="str">
        <f>General!$E$99</f>
        <v>[Spare]</v>
      </c>
      <c r="E42" s="13" t="s">
        <v>101</v>
      </c>
      <c r="F42" s="26" t="str">
        <f t="shared" si="3"/>
        <v>$Million</v>
      </c>
      <c r="G42" s="26" t="str">
        <f>"$Real "&amp;RIGHT(Capex_Forecast!$H$6,2)</f>
        <v>$Real 23</v>
      </c>
      <c r="H42" s="67" t="str">
        <f t="shared" si="4"/>
        <v>End Period</v>
      </c>
      <c r="J42" s="101">
        <v>0</v>
      </c>
      <c r="K42" s="101">
        <v>0</v>
      </c>
      <c r="L42" s="101">
        <v>0</v>
      </c>
      <c r="M42" s="101">
        <v>0</v>
      </c>
      <c r="N42" s="101">
        <v>0</v>
      </c>
      <c r="O42" s="43">
        <v>0</v>
      </c>
    </row>
    <row r="43" spans="3:15" outlineLevel="1" x14ac:dyDescent="0.2">
      <c r="C43" s="31">
        <f t="shared" si="5"/>
        <v>17</v>
      </c>
      <c r="D43" t="str">
        <f>General!$E$100</f>
        <v>[Spare]</v>
      </c>
      <c r="E43" s="13" t="s">
        <v>101</v>
      </c>
      <c r="F43" s="26" t="str">
        <f t="shared" si="3"/>
        <v>$Million</v>
      </c>
      <c r="G43" s="26" t="str">
        <f>"$Real "&amp;RIGHT(Capex_Forecast!$H$6,2)</f>
        <v>$Real 23</v>
      </c>
      <c r="H43" s="67" t="str">
        <f t="shared" si="4"/>
        <v>End Period</v>
      </c>
      <c r="J43" s="101">
        <v>0</v>
      </c>
      <c r="K43" s="101">
        <v>0</v>
      </c>
      <c r="L43" s="101">
        <v>0</v>
      </c>
      <c r="M43" s="101">
        <v>0</v>
      </c>
      <c r="N43" s="101">
        <v>0</v>
      </c>
      <c r="O43" s="43">
        <v>0</v>
      </c>
    </row>
    <row r="44" spans="3:15" outlineLevel="1" x14ac:dyDescent="0.2">
      <c r="C44" s="31">
        <f t="shared" si="5"/>
        <v>18</v>
      </c>
      <c r="D44" t="str">
        <f>General!$E$101</f>
        <v>[Spare]</v>
      </c>
      <c r="E44" s="13" t="s">
        <v>101</v>
      </c>
      <c r="F44" s="26" t="str">
        <f t="shared" si="3"/>
        <v>$Million</v>
      </c>
      <c r="G44" s="26" t="str">
        <f>"$Real "&amp;RIGHT(Capex_Forecast!$H$6,2)</f>
        <v>$Real 23</v>
      </c>
      <c r="H44" s="67" t="str">
        <f t="shared" si="4"/>
        <v>End Period</v>
      </c>
      <c r="J44" s="101">
        <v>0</v>
      </c>
      <c r="K44" s="101">
        <v>0</v>
      </c>
      <c r="L44" s="101">
        <v>0</v>
      </c>
      <c r="M44" s="101">
        <v>0</v>
      </c>
      <c r="N44" s="101">
        <v>0</v>
      </c>
      <c r="O44" s="43">
        <v>0</v>
      </c>
    </row>
    <row r="45" spans="3:15" x14ac:dyDescent="0.2">
      <c r="C45" s="31">
        <f t="shared" si="5"/>
        <v>19</v>
      </c>
      <c r="D45" t="str">
        <f>General!$E$102</f>
        <v xml:space="preserve">Buildings </v>
      </c>
      <c r="E45" s="13" t="s">
        <v>101</v>
      </c>
      <c r="F45" s="26" t="str">
        <f t="shared" si="3"/>
        <v>$Million</v>
      </c>
      <c r="G45" s="26" t="str">
        <f>"$Real "&amp;RIGHT(Capex_Forecast!$H$6,2)</f>
        <v>$Real 23</v>
      </c>
      <c r="H45" s="67" t="str">
        <f t="shared" si="4"/>
        <v>End Period</v>
      </c>
      <c r="J45" s="101">
        <v>6.5779496128017074</v>
      </c>
      <c r="K45" s="101">
        <v>5.8740744126102502</v>
      </c>
      <c r="L45" s="101">
        <v>3.8670933131504541</v>
      </c>
      <c r="M45" s="101">
        <v>3.8567240722640919</v>
      </c>
      <c r="N45" s="101">
        <v>3.0449585617139534</v>
      </c>
      <c r="O45" s="43">
        <v>23.220799972540462</v>
      </c>
    </row>
    <row r="46" spans="3:15" x14ac:dyDescent="0.2">
      <c r="C46" s="31">
        <f t="shared" si="5"/>
        <v>20</v>
      </c>
      <c r="D46" t="str">
        <f>General!$E$103</f>
        <v>In-house software</v>
      </c>
      <c r="E46" s="13" t="s">
        <v>101</v>
      </c>
      <c r="F46" s="26" t="str">
        <f t="shared" si="3"/>
        <v>$Million</v>
      </c>
      <c r="G46" s="26" t="str">
        <f>"$Real "&amp;RIGHT(Capex_Forecast!$H$6,2)</f>
        <v>$Real 23</v>
      </c>
      <c r="H46" s="67" t="str">
        <f t="shared" si="4"/>
        <v>End Period</v>
      </c>
      <c r="J46" s="101">
        <v>16.477697344637093</v>
      </c>
      <c r="K46" s="101">
        <v>11.360057833859027</v>
      </c>
      <c r="L46" s="101">
        <v>12.876834615149756</v>
      </c>
      <c r="M46" s="101">
        <v>9.0855164863165694</v>
      </c>
      <c r="N46" s="101">
        <v>4.117478827066388</v>
      </c>
      <c r="O46" s="43">
        <v>53.917585107028835</v>
      </c>
    </row>
    <row r="47" spans="3:15" x14ac:dyDescent="0.2">
      <c r="D47" s="62" t="str">
        <f>"Total Capex - "&amp;C26</f>
        <v>Total Capex - As Incurred</v>
      </c>
      <c r="E47" s="65" t="s">
        <v>101</v>
      </c>
      <c r="F47" s="66" t="str">
        <f t="shared" si="3"/>
        <v>$Million</v>
      </c>
      <c r="G47" s="66" t="str">
        <f>"$Real "&amp;RIGHT(Capex_Forecast!$H$6,2)</f>
        <v>$Real 23</v>
      </c>
      <c r="H47" s="68" t="str">
        <f t="shared" si="4"/>
        <v>End Period</v>
      </c>
      <c r="I47" s="62"/>
      <c r="J47" s="63">
        <f t="shared" ref="J47:O47" si="6">SUM(J27:J46)</f>
        <v>256.02113880931688</v>
      </c>
      <c r="K47" s="63">
        <f t="shared" si="6"/>
        <v>301.131586387217</v>
      </c>
      <c r="L47" s="63">
        <f t="shared" si="6"/>
        <v>275.85634460039165</v>
      </c>
      <c r="M47" s="63">
        <f t="shared" si="6"/>
        <v>249.31656083788266</v>
      </c>
      <c r="N47" s="63">
        <f t="shared" si="6"/>
        <v>286.22296461597398</v>
      </c>
      <c r="O47" s="63">
        <f t="shared" si="6"/>
        <v>1368.548595250782</v>
      </c>
    </row>
    <row r="49" spans="2:15" s="61" customFormat="1" ht="15.75" x14ac:dyDescent="0.2">
      <c r="B49" s="61" t="s">
        <v>531</v>
      </c>
    </row>
    <row r="51" spans="2:15" s="76" customFormat="1" ht="15" x14ac:dyDescent="0.2">
      <c r="C51" s="76" t="s">
        <v>164</v>
      </c>
    </row>
    <row r="53" spans="2:15" ht="15" x14ac:dyDescent="0.2">
      <c r="C53" s="36" t="s">
        <v>158</v>
      </c>
      <c r="E53" s="22" t="s">
        <v>9</v>
      </c>
      <c r="F53" s="22" t="s">
        <v>10</v>
      </c>
      <c r="G53" s="22" t="s">
        <v>11</v>
      </c>
      <c r="H53" s="22" t="s">
        <v>12</v>
      </c>
      <c r="J53" s="64" t="str">
        <f>Forecast_Capex_Input!V$11</f>
        <v>FY24</v>
      </c>
      <c r="K53" s="64" t="str">
        <f>Forecast_Capex_Input!W$11</f>
        <v>FY25</v>
      </c>
      <c r="L53" s="64" t="str">
        <f>Forecast_Capex_Input!X$11</f>
        <v>FY26</v>
      </c>
      <c r="M53" s="64" t="str">
        <f>Forecast_Capex_Input!Y$11</f>
        <v>FY27</v>
      </c>
      <c r="N53" s="64" t="str">
        <f>Forecast_Capex_Input!Z$11</f>
        <v>FY28</v>
      </c>
      <c r="O53" s="64" t="str">
        <f>J53&amp;" - "&amp;N53</f>
        <v>FY24 - FY28</v>
      </c>
    </row>
    <row r="54" spans="2:15" x14ac:dyDescent="0.2">
      <c r="C54" s="30">
        <v>1</v>
      </c>
      <c r="D54" s="10" t="str">
        <f>General!$E$41</f>
        <v>Replacement Expenditure</v>
      </c>
      <c r="E54" s="13" t="s">
        <v>101</v>
      </c>
      <c r="F54" s="26" t="str">
        <f t="shared" ref="F54:F62" si="7">Unit_Dollar_M</f>
        <v>$Million</v>
      </c>
      <c r="G54" s="26" t="str">
        <f>"$Real "&amp;RIGHT(Capex_Forecast!$H$6,2)</f>
        <v>$Real 23</v>
      </c>
      <c r="H54" s="67" t="str">
        <f t="shared" ref="H54:H62" si="8">End_Period</f>
        <v>End Period</v>
      </c>
      <c r="I54" s="10"/>
      <c r="J54" s="43">
        <v>136.57193020174557</v>
      </c>
      <c r="K54" s="43">
        <v>169.53978858859244</v>
      </c>
      <c r="L54" s="43">
        <v>174.48339634204365</v>
      </c>
      <c r="M54" s="43">
        <v>155.98945145173485</v>
      </c>
      <c r="N54" s="43">
        <v>161.00036750772807</v>
      </c>
      <c r="O54" s="43">
        <f t="shared" ref="O54:O61" si="9">SUM(J54:N54)</f>
        <v>797.58493409184462</v>
      </c>
    </row>
    <row r="55" spans="2:15" x14ac:dyDescent="0.2">
      <c r="C55" s="31">
        <f t="shared" ref="C55:C61" si="10">C54+1</f>
        <v>2</v>
      </c>
      <c r="D55" s="10" t="str">
        <f>General!$E$42</f>
        <v>Connections</v>
      </c>
      <c r="E55" s="13" t="s">
        <v>101</v>
      </c>
      <c r="F55" s="26" t="str">
        <f t="shared" si="7"/>
        <v>$Million</v>
      </c>
      <c r="G55" s="26" t="str">
        <f>"$Real "&amp;RIGHT(Capex_Forecast!$H$6,2)</f>
        <v>$Real 23</v>
      </c>
      <c r="H55" s="67" t="str">
        <f t="shared" si="8"/>
        <v>End Period</v>
      </c>
      <c r="I55" s="10"/>
      <c r="J55" s="43">
        <v>0</v>
      </c>
      <c r="K55" s="43">
        <v>0</v>
      </c>
      <c r="L55" s="43">
        <v>0</v>
      </c>
      <c r="M55" s="43">
        <v>0.57733075711153325</v>
      </c>
      <c r="N55" s="43">
        <v>2.2759598228357207</v>
      </c>
      <c r="O55" s="43">
        <f t="shared" si="9"/>
        <v>2.8532905799472541</v>
      </c>
    </row>
    <row r="56" spans="2:15" x14ac:dyDescent="0.2">
      <c r="C56" s="31">
        <f t="shared" si="10"/>
        <v>3</v>
      </c>
      <c r="D56" t="str">
        <f>General!$E$43</f>
        <v>Augmentation Expenditure</v>
      </c>
      <c r="E56" s="13" t="s">
        <v>101</v>
      </c>
      <c r="F56" s="26" t="str">
        <f t="shared" si="7"/>
        <v>$Million</v>
      </c>
      <c r="G56" s="26" t="str">
        <f>"$Real "&amp;RIGHT(Capex_Forecast!$H$6,2)</f>
        <v>$Real 23</v>
      </c>
      <c r="H56" s="67" t="str">
        <f t="shared" si="8"/>
        <v>End Period</v>
      </c>
      <c r="J56" s="43">
        <v>48.538764249776762</v>
      </c>
      <c r="K56" s="43">
        <v>64.347081598897489</v>
      </c>
      <c r="L56" s="43">
        <v>37.523478902159077</v>
      </c>
      <c r="M56" s="43">
        <v>33.41564863687659</v>
      </c>
      <c r="N56" s="43">
        <v>66.959394184152202</v>
      </c>
      <c r="O56" s="43">
        <f t="shared" si="9"/>
        <v>250.78436757186211</v>
      </c>
    </row>
    <row r="57" spans="2:15" x14ac:dyDescent="0.2">
      <c r="C57" s="31">
        <f t="shared" si="10"/>
        <v>4</v>
      </c>
      <c r="D57" t="str">
        <f>General!$E$44</f>
        <v>Non-network - ICT</v>
      </c>
      <c r="E57" s="13" t="s">
        <v>101</v>
      </c>
      <c r="F57" s="26" t="str">
        <f t="shared" si="7"/>
        <v>$Million</v>
      </c>
      <c r="G57" s="26" t="str">
        <f>"$Real "&amp;RIGHT(Capex_Forecast!$H$6,2)</f>
        <v>$Real 23</v>
      </c>
      <c r="H57" s="67" t="str">
        <f t="shared" si="8"/>
        <v>End Period</v>
      </c>
      <c r="J57" s="43">
        <v>25.029717342544707</v>
      </c>
      <c r="K57" s="43">
        <v>19.16961285046192</v>
      </c>
      <c r="L57" s="43">
        <v>18.282041971772909</v>
      </c>
      <c r="M57" s="43">
        <v>13.739233908252256</v>
      </c>
      <c r="N57" s="43">
        <v>10.682770138556876</v>
      </c>
      <c r="O57" s="43">
        <f t="shared" si="9"/>
        <v>86.903376211588679</v>
      </c>
    </row>
    <row r="58" spans="2:15" x14ac:dyDescent="0.2">
      <c r="C58" s="31">
        <f t="shared" si="10"/>
        <v>5</v>
      </c>
      <c r="D58" t="str">
        <f>General!$E$45</f>
        <v>Non-network - Other</v>
      </c>
      <c r="E58" s="13" t="s">
        <v>101</v>
      </c>
      <c r="F58" s="26" t="str">
        <f t="shared" si="7"/>
        <v>$Million</v>
      </c>
      <c r="G58" s="26" t="str">
        <f>"$Real "&amp;RIGHT(Capex_Forecast!$H$6,2)</f>
        <v>$Real 23</v>
      </c>
      <c r="H58" s="67" t="str">
        <f t="shared" si="8"/>
        <v>End Period</v>
      </c>
      <c r="J58" s="43">
        <v>15.707271810300782</v>
      </c>
      <c r="K58" s="43">
        <v>15.62720940556183</v>
      </c>
      <c r="L58" s="43">
        <v>13.522975040217803</v>
      </c>
      <c r="M58" s="43">
        <v>13.959543513497627</v>
      </c>
      <c r="N58" s="43">
        <v>12.601408920655471</v>
      </c>
      <c r="O58" s="43">
        <f t="shared" si="9"/>
        <v>71.418408690233505</v>
      </c>
    </row>
    <row r="59" spans="2:15" x14ac:dyDescent="0.2">
      <c r="C59" s="31">
        <f t="shared" si="10"/>
        <v>6</v>
      </c>
      <c r="D59" t="str">
        <f>General!$E$46</f>
        <v>Capitalised Network Overheads</v>
      </c>
      <c r="E59" s="13" t="s">
        <v>101</v>
      </c>
      <c r="F59" s="26" t="str">
        <f t="shared" si="7"/>
        <v>$Million</v>
      </c>
      <c r="G59" s="26" t="str">
        <f>"$Real "&amp;RIGHT(Capex_Forecast!$H$6,2)</f>
        <v>$Real 23</v>
      </c>
      <c r="H59" s="67" t="str">
        <f t="shared" si="8"/>
        <v>End Period</v>
      </c>
      <c r="J59" s="118">
        <v>25.927787732214234</v>
      </c>
      <c r="K59" s="118">
        <v>27.914500971606472</v>
      </c>
      <c r="L59" s="118">
        <v>27.569617979858588</v>
      </c>
      <c r="M59" s="118">
        <v>27.222779875321844</v>
      </c>
      <c r="N59" s="118">
        <v>28.163930535871327</v>
      </c>
      <c r="O59" s="43">
        <f t="shared" si="9"/>
        <v>136.79861709487247</v>
      </c>
    </row>
    <row r="60" spans="2:15" x14ac:dyDescent="0.2">
      <c r="C60" s="31">
        <f t="shared" si="10"/>
        <v>7</v>
      </c>
      <c r="D60" t="str">
        <f>General!$E$47</f>
        <v>Capitalised Corporate Overheads</v>
      </c>
      <c r="E60" s="13" t="s">
        <v>101</v>
      </c>
      <c r="F60" s="26" t="str">
        <f t="shared" si="7"/>
        <v>$Million</v>
      </c>
      <c r="G60" s="26" t="str">
        <f>"$Real "&amp;RIGHT(Capex_Forecast!$H$6,2)</f>
        <v>$Real 23</v>
      </c>
      <c r="H60" s="67" t="str">
        <f t="shared" si="8"/>
        <v>End Period</v>
      </c>
      <c r="J60" s="119">
        <v>4.2456674727348771</v>
      </c>
      <c r="K60" s="119">
        <v>4.5333929720967499</v>
      </c>
      <c r="L60" s="119">
        <v>4.474834364339582</v>
      </c>
      <c r="M60" s="119">
        <v>4.4125726950878965</v>
      </c>
      <c r="N60" s="119">
        <v>4.5391335061742426</v>
      </c>
      <c r="O60" s="43">
        <f t="shared" si="9"/>
        <v>22.205601010433348</v>
      </c>
    </row>
    <row r="61" spans="2:15" x14ac:dyDescent="0.2">
      <c r="C61" s="31">
        <f t="shared" si="10"/>
        <v>8</v>
      </c>
      <c r="D61" t="str">
        <f>General!$E$48</f>
        <v>[Spare]</v>
      </c>
      <c r="E61" s="13" t="s">
        <v>101</v>
      </c>
      <c r="F61" s="26" t="str">
        <f t="shared" si="7"/>
        <v>$Million</v>
      </c>
      <c r="G61" s="26" t="str">
        <f>"$Real "&amp;RIGHT(Capex_Forecast!$H$6,2)</f>
        <v>$Real 23</v>
      </c>
      <c r="H61" s="67" t="str">
        <f t="shared" si="8"/>
        <v>End Period</v>
      </c>
      <c r="J61" s="43">
        <v>0</v>
      </c>
      <c r="K61" s="43">
        <v>0</v>
      </c>
      <c r="L61" s="43">
        <v>0</v>
      </c>
      <c r="M61" s="43">
        <v>0</v>
      </c>
      <c r="N61" s="43">
        <v>0</v>
      </c>
      <c r="O61" s="43">
        <f t="shared" si="9"/>
        <v>0</v>
      </c>
    </row>
    <row r="62" spans="2:15" x14ac:dyDescent="0.2">
      <c r="D62" s="62" t="str">
        <f>"Total Capex - "&amp;C53</f>
        <v>Total Capex - As Incurred</v>
      </c>
      <c r="E62" s="65" t="s">
        <v>101</v>
      </c>
      <c r="F62" s="66" t="str">
        <f t="shared" si="7"/>
        <v>$Million</v>
      </c>
      <c r="G62" s="66" t="str">
        <f>"$Real "&amp;RIGHT(Capex_Forecast!$H$6,2)</f>
        <v>$Real 23</v>
      </c>
      <c r="H62" s="68" t="str">
        <f t="shared" si="8"/>
        <v>End Period</v>
      </c>
      <c r="I62" s="62"/>
      <c r="J62" s="63">
        <f t="shared" ref="J62:O62" si="11">SUM(J54:J61)</f>
        <v>256.02113880931694</v>
      </c>
      <c r="K62" s="63">
        <f t="shared" si="11"/>
        <v>301.13158638721688</v>
      </c>
      <c r="L62" s="63">
        <f t="shared" si="11"/>
        <v>275.85634460039159</v>
      </c>
      <c r="M62" s="63">
        <f t="shared" si="11"/>
        <v>249.31656083788261</v>
      </c>
      <c r="N62" s="63">
        <f t="shared" si="11"/>
        <v>286.22296461597392</v>
      </c>
      <c r="O62" s="63">
        <f t="shared" si="11"/>
        <v>1368.548595250782</v>
      </c>
    </row>
    <row r="64" spans="2:15" s="76" customFormat="1" ht="15" x14ac:dyDescent="0.2">
      <c r="C64" s="76" t="s">
        <v>166</v>
      </c>
    </row>
    <row r="66" spans="3:15" ht="15" x14ac:dyDescent="0.2">
      <c r="C66" s="36" t="s">
        <v>158</v>
      </c>
      <c r="E66" s="22" t="s">
        <v>9</v>
      </c>
      <c r="F66" s="22" t="s">
        <v>10</v>
      </c>
      <c r="G66" s="22" t="s">
        <v>11</v>
      </c>
      <c r="H66" s="22" t="s">
        <v>12</v>
      </c>
      <c r="J66" s="64" t="str">
        <f>Forecast_Capex_Input!V$11</f>
        <v>FY24</v>
      </c>
      <c r="K66" s="64" t="str">
        <f>Forecast_Capex_Input!W$11</f>
        <v>FY25</v>
      </c>
      <c r="L66" s="64" t="str">
        <f>Forecast_Capex_Input!X$11</f>
        <v>FY26</v>
      </c>
      <c r="M66" s="64" t="str">
        <f>Forecast_Capex_Input!Y$11</f>
        <v>FY27</v>
      </c>
      <c r="N66" s="64" t="str">
        <f>Forecast_Capex_Input!Z$11</f>
        <v>FY28</v>
      </c>
      <c r="O66" s="64" t="str">
        <f>J66&amp;" - "&amp;N66</f>
        <v>FY24 - FY28</v>
      </c>
    </row>
    <row r="67" spans="3:15" x14ac:dyDescent="0.2">
      <c r="C67" s="30">
        <v>1</v>
      </c>
      <c r="D67" s="10" t="str">
        <f>General!$E$53</f>
        <v>NCIPAP</v>
      </c>
      <c r="E67" s="13" t="s">
        <v>101</v>
      </c>
      <c r="F67" s="26" t="str">
        <f t="shared" ref="F67:F80" si="12">Unit_Dollar_M</f>
        <v>$Million</v>
      </c>
      <c r="G67" s="26" t="str">
        <f>"$Real "&amp;RIGHT(Capex_Forecast!$H$6,2)</f>
        <v>$Real 23</v>
      </c>
      <c r="H67" s="67" t="str">
        <f t="shared" ref="H67:H80" si="13">End_Period</f>
        <v>End Period</v>
      </c>
      <c r="I67" s="10"/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43">
        <v>0</v>
      </c>
    </row>
    <row r="68" spans="3:15" x14ac:dyDescent="0.2">
      <c r="C68" s="31">
        <f t="shared" ref="C68:C79" si="14">C67+1</f>
        <v>2</v>
      </c>
      <c r="D68" s="10" t="str">
        <f>General!$E$54</f>
        <v>Transmission Lines</v>
      </c>
      <c r="E68" s="13" t="s">
        <v>101</v>
      </c>
      <c r="F68" s="26" t="str">
        <f t="shared" si="12"/>
        <v>$Million</v>
      </c>
      <c r="G68" s="26" t="str">
        <f>"$Real "&amp;RIGHT(Capex_Forecast!$H$6,2)</f>
        <v>$Real 23</v>
      </c>
      <c r="H68" s="67" t="str">
        <f t="shared" si="13"/>
        <v>End Period</v>
      </c>
      <c r="I68" s="10"/>
      <c r="J68" s="43">
        <v>56.532752003742502</v>
      </c>
      <c r="K68" s="43">
        <v>67.70113763549142</v>
      </c>
      <c r="L68" s="43">
        <v>98.748373825621641</v>
      </c>
      <c r="M68" s="43">
        <v>63.370201521941567</v>
      </c>
      <c r="N68" s="43">
        <v>97.683566461103709</v>
      </c>
      <c r="O68" s="43">
        <v>384.03603144790088</v>
      </c>
    </row>
    <row r="69" spans="3:15" x14ac:dyDescent="0.2">
      <c r="C69" s="31">
        <f t="shared" si="14"/>
        <v>3</v>
      </c>
      <c r="D69" t="str">
        <f>General!$E$55</f>
        <v>Substation</v>
      </c>
      <c r="E69" s="13" t="s">
        <v>101</v>
      </c>
      <c r="F69" s="26" t="str">
        <f t="shared" si="12"/>
        <v>$Million</v>
      </c>
      <c r="G69" s="26" t="str">
        <f>"$Real "&amp;RIGHT(Capex_Forecast!$H$6,2)</f>
        <v>$Real 23</v>
      </c>
      <c r="H69" s="67" t="str">
        <f t="shared" si="13"/>
        <v>End Period</v>
      </c>
      <c r="J69" s="43">
        <v>41.457010417289077</v>
      </c>
      <c r="K69" s="43">
        <v>43.306430737331027</v>
      </c>
      <c r="L69" s="43">
        <v>49.465064003129982</v>
      </c>
      <c r="M69" s="43">
        <v>54.891730233406278</v>
      </c>
      <c r="N69" s="43">
        <v>44.969190332359176</v>
      </c>
      <c r="O69" s="43">
        <v>234.08942572351555</v>
      </c>
    </row>
    <row r="70" spans="3:15" x14ac:dyDescent="0.2">
      <c r="C70" s="31">
        <f t="shared" si="14"/>
        <v>4</v>
      </c>
      <c r="D70" t="str">
        <f>General!$E$56</f>
        <v>Digital Infrastructure</v>
      </c>
      <c r="E70" s="13" t="s">
        <v>101</v>
      </c>
      <c r="F70" s="26" t="str">
        <f t="shared" si="12"/>
        <v>$Million</v>
      </c>
      <c r="G70" s="26" t="str">
        <f>"$Real "&amp;RIGHT(Capex_Forecast!$H$6,2)</f>
        <v>$Real 23</v>
      </c>
      <c r="H70" s="67" t="str">
        <f t="shared" si="13"/>
        <v>End Period</v>
      </c>
      <c r="J70" s="43">
        <v>60.278695398553431</v>
      </c>
      <c r="K70" s="43">
        <v>81.627446011397737</v>
      </c>
      <c r="L70" s="43">
        <v>52.162384612197513</v>
      </c>
      <c r="M70" s="43">
        <v>63.24144154249484</v>
      </c>
      <c r="N70" s="43">
        <v>40.924845026067594</v>
      </c>
      <c r="O70" s="43">
        <v>298.23481259071116</v>
      </c>
    </row>
    <row r="71" spans="3:15" x14ac:dyDescent="0.2">
      <c r="C71" s="31">
        <f t="shared" si="14"/>
        <v>5</v>
      </c>
      <c r="D71" t="str">
        <f>General!$E$57</f>
        <v>Others</v>
      </c>
      <c r="E71" s="13" t="s">
        <v>101</v>
      </c>
      <c r="F71" s="26" t="str">
        <f t="shared" si="12"/>
        <v>$Million</v>
      </c>
      <c r="G71" s="26" t="str">
        <f>"$Real "&amp;RIGHT(Capex_Forecast!$H$6,2)</f>
        <v>$Real 23</v>
      </c>
      <c r="H71" s="67" t="str">
        <f t="shared" si="13"/>
        <v>End Period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0</v>
      </c>
    </row>
    <row r="72" spans="3:15" x14ac:dyDescent="0.2">
      <c r="C72" s="31">
        <f t="shared" si="14"/>
        <v>6</v>
      </c>
      <c r="D72" t="str">
        <f>General!$E$58</f>
        <v>Augmentations</v>
      </c>
      <c r="E72" s="13" t="s">
        <v>101</v>
      </c>
      <c r="F72" s="26" t="str">
        <f t="shared" si="12"/>
        <v>$Million</v>
      </c>
      <c r="G72" s="26" t="str">
        <f>"$Real "&amp;RIGHT(Capex_Forecast!$H$6,2)</f>
        <v>$Real 23</v>
      </c>
      <c r="H72" s="67" t="str">
        <f t="shared" si="13"/>
        <v>End Period</v>
      </c>
      <c r="J72" s="43">
        <v>56.249884957563445</v>
      </c>
      <c r="K72" s="43">
        <v>72.219572811499532</v>
      </c>
      <c r="L72" s="43">
        <v>38.912565070461135</v>
      </c>
      <c r="M72" s="43">
        <v>23.759548148062112</v>
      </c>
      <c r="N72" s="43">
        <v>14.222218886990028</v>
      </c>
      <c r="O72" s="43">
        <v>205.36378987457627</v>
      </c>
    </row>
    <row r="73" spans="3:15" x14ac:dyDescent="0.2">
      <c r="C73" s="31">
        <f t="shared" si="14"/>
        <v>7</v>
      </c>
      <c r="D73" t="str">
        <f>General!$E$59</f>
        <v>Information Technology</v>
      </c>
      <c r="E73" s="13" t="s">
        <v>101</v>
      </c>
      <c r="F73" s="26" t="str">
        <f t="shared" si="12"/>
        <v>$Million</v>
      </c>
      <c r="G73" s="26" t="str">
        <f>"$Real "&amp;RIGHT(Capex_Forecast!$H$6,2)</f>
        <v>$Real 23</v>
      </c>
      <c r="H73" s="67" t="str">
        <f t="shared" si="13"/>
        <v>End Period</v>
      </c>
      <c r="J73" s="43">
        <v>25.06884767009976</v>
      </c>
      <c r="K73" s="43">
        <v>17.368508116637891</v>
      </c>
      <c r="L73" s="43">
        <v>16.478421887674429</v>
      </c>
      <c r="M73" s="43">
        <v>10.320024472987129</v>
      </c>
      <c r="N73" s="43">
        <v>7.1004149596762867</v>
      </c>
      <c r="O73" s="43">
        <v>76.336217107075498</v>
      </c>
    </row>
    <row r="74" spans="3:15" x14ac:dyDescent="0.2">
      <c r="C74" s="31">
        <f t="shared" si="14"/>
        <v>8</v>
      </c>
      <c r="D74" t="str">
        <f>General!$E$60</f>
        <v>Security/Compliance</v>
      </c>
      <c r="E74" s="13" t="s">
        <v>101</v>
      </c>
      <c r="F74" s="26" t="str">
        <f t="shared" si="12"/>
        <v>$Million</v>
      </c>
      <c r="G74" s="26" t="str">
        <f>"$Real "&amp;RIGHT(Capex_Forecast!$H$6,2)</f>
        <v>$Real 23</v>
      </c>
      <c r="H74" s="67" t="str">
        <f t="shared" si="13"/>
        <v>End Period</v>
      </c>
      <c r="J74" s="43">
        <v>0.43139854870804706</v>
      </c>
      <c r="K74" s="43">
        <v>2.1245459794901387</v>
      </c>
      <c r="L74" s="43">
        <v>2.1391620008956544</v>
      </c>
      <c r="M74" s="43">
        <v>3.6977147269138557</v>
      </c>
      <c r="N74" s="43">
        <v>3.7736242657053554</v>
      </c>
      <c r="O74" s="43">
        <v>12.166445521713051</v>
      </c>
    </row>
    <row r="75" spans="3:15" x14ac:dyDescent="0.2">
      <c r="C75" s="31">
        <f t="shared" si="14"/>
        <v>9</v>
      </c>
      <c r="D75" t="str">
        <f>General!$E$61</f>
        <v>Property</v>
      </c>
      <c r="E75" s="13" t="s">
        <v>101</v>
      </c>
      <c r="F75" s="26" t="str">
        <f t="shared" si="12"/>
        <v>$Million</v>
      </c>
      <c r="G75" s="26" t="str">
        <f>"$Real "&amp;RIGHT(Capex_Forecast!$H$6,2)</f>
        <v>$Real 23</v>
      </c>
      <c r="H75" s="67" t="str">
        <f t="shared" si="13"/>
        <v>End Period</v>
      </c>
      <c r="J75" s="43">
        <v>6.5779496128017074</v>
      </c>
      <c r="K75" s="43">
        <v>5.8740744126102502</v>
      </c>
      <c r="L75" s="43">
        <v>3.8670933131504541</v>
      </c>
      <c r="M75" s="43">
        <v>3.8567240722640919</v>
      </c>
      <c r="N75" s="43">
        <v>3.0449585617139534</v>
      </c>
      <c r="O75" s="43">
        <v>23.220799972540462</v>
      </c>
    </row>
    <row r="76" spans="3:15" x14ac:dyDescent="0.2">
      <c r="C76" s="31">
        <f t="shared" si="14"/>
        <v>10</v>
      </c>
      <c r="D76" t="str">
        <f>General!$E$62</f>
        <v>Fleet</v>
      </c>
      <c r="E76" s="13" t="s">
        <v>101</v>
      </c>
      <c r="F76" s="26" t="str">
        <f t="shared" si="12"/>
        <v>$Million</v>
      </c>
      <c r="G76" s="26" t="str">
        <f>"$Real "&amp;RIGHT(Capex_Forecast!$H$6,2)</f>
        <v>$Real 23</v>
      </c>
      <c r="H76" s="67" t="str">
        <f t="shared" si="13"/>
        <v>End Period</v>
      </c>
      <c r="J76" s="43">
        <v>9.4246002005589702</v>
      </c>
      <c r="K76" s="43">
        <v>10.016806675621908</v>
      </c>
      <c r="L76" s="43">
        <v>9.9040774687028197</v>
      </c>
      <c r="M76" s="43">
        <v>10.385790585292344</v>
      </c>
      <c r="N76" s="43">
        <v>9.7820716112663231</v>
      </c>
      <c r="O76" s="43">
        <v>49.513346541442367</v>
      </c>
    </row>
    <row r="77" spans="3:15" x14ac:dyDescent="0.2">
      <c r="C77" s="31">
        <f t="shared" si="14"/>
        <v>11</v>
      </c>
      <c r="D77" t="str">
        <f>General!$E$63</f>
        <v>Augex - Major Project</v>
      </c>
      <c r="E77" s="13" t="s">
        <v>101</v>
      </c>
      <c r="F77" s="26" t="str">
        <f t="shared" si="12"/>
        <v>$Million</v>
      </c>
      <c r="G77" s="26" t="str">
        <f>"$Real "&amp;RIGHT(Capex_Forecast!$H$6,2)</f>
        <v>$Real 23</v>
      </c>
      <c r="H77" s="67" t="str">
        <f t="shared" si="13"/>
        <v>End Period</v>
      </c>
      <c r="J77" s="43">
        <v>0</v>
      </c>
      <c r="K77" s="43">
        <v>0.89306400713711365</v>
      </c>
      <c r="L77" s="43">
        <v>4.1792024185580523</v>
      </c>
      <c r="M77" s="43">
        <v>15.121625495946521</v>
      </c>
      <c r="N77" s="43">
        <v>62.126954682599731</v>
      </c>
      <c r="O77" s="43">
        <v>82.32084660424141</v>
      </c>
    </row>
    <row r="78" spans="3:15" x14ac:dyDescent="0.2">
      <c r="C78" s="31">
        <f t="shared" si="14"/>
        <v>12</v>
      </c>
      <c r="D78" t="str">
        <f>General!$E$64</f>
        <v>Connections</v>
      </c>
      <c r="E78" s="13" t="s">
        <v>101</v>
      </c>
      <c r="F78" s="26" t="str">
        <f t="shared" si="12"/>
        <v>$Million</v>
      </c>
      <c r="G78" s="26" t="str">
        <f>"$Real "&amp;RIGHT(Capex_Forecast!$H$6,2)</f>
        <v>$Real 23</v>
      </c>
      <c r="H78" s="67" t="str">
        <f t="shared" si="13"/>
        <v>End Period</v>
      </c>
      <c r="J78" s="43">
        <v>0</v>
      </c>
      <c r="K78" s="43">
        <v>0</v>
      </c>
      <c r="L78" s="43">
        <v>0</v>
      </c>
      <c r="M78" s="43">
        <v>0.67176003857391176</v>
      </c>
      <c r="N78" s="43">
        <v>2.5951198284918786</v>
      </c>
      <c r="O78" s="43">
        <v>3.2668798670657901</v>
      </c>
    </row>
    <row r="79" spans="3:15" x14ac:dyDescent="0.2">
      <c r="C79" s="31">
        <f t="shared" si="14"/>
        <v>13</v>
      </c>
      <c r="D79" t="str">
        <f>General!$E$65</f>
        <v>[Spare]</v>
      </c>
      <c r="E79" s="13" t="s">
        <v>101</v>
      </c>
      <c r="F79" s="26" t="str">
        <f t="shared" si="12"/>
        <v>$Million</v>
      </c>
      <c r="G79" s="26" t="str">
        <f>"$Real "&amp;RIGHT(Capex_Forecast!$H$6,2)</f>
        <v>$Real 23</v>
      </c>
      <c r="H79" s="67" t="str">
        <f t="shared" si="13"/>
        <v>End Period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</row>
    <row r="80" spans="3:15" x14ac:dyDescent="0.2">
      <c r="D80" s="62" t="str">
        <f>"Total Capex - "&amp;C66</f>
        <v>Total Capex - As Incurred</v>
      </c>
      <c r="E80" s="65" t="s">
        <v>101</v>
      </c>
      <c r="F80" s="66" t="str">
        <f t="shared" si="12"/>
        <v>$Million</v>
      </c>
      <c r="G80" s="66" t="str">
        <f>"$Real "&amp;RIGHT(Capex_Forecast!$H$6,2)</f>
        <v>$Real 23</v>
      </c>
      <c r="H80" s="68" t="str">
        <f t="shared" si="13"/>
        <v>End Period</v>
      </c>
      <c r="I80" s="62"/>
      <c r="J80" s="63">
        <f t="shared" ref="J80:O80" si="15">SUM(J67:J79)</f>
        <v>256.02113880931694</v>
      </c>
      <c r="K80" s="63">
        <f t="shared" si="15"/>
        <v>301.13158638721706</v>
      </c>
      <c r="L80" s="63">
        <f t="shared" si="15"/>
        <v>275.85634460039176</v>
      </c>
      <c r="M80" s="63">
        <f t="shared" si="15"/>
        <v>249.31656083788266</v>
      </c>
      <c r="N80" s="63">
        <f t="shared" si="15"/>
        <v>286.22296461597404</v>
      </c>
      <c r="O80" s="63">
        <f t="shared" si="15"/>
        <v>1368.5485952507827</v>
      </c>
    </row>
    <row r="82" spans="3:15" s="76" customFormat="1" ht="15" x14ac:dyDescent="0.2">
      <c r="C82" s="76" t="s">
        <v>168</v>
      </c>
    </row>
    <row r="84" spans="3:15" ht="15" x14ac:dyDescent="0.2">
      <c r="C84" s="36" t="s">
        <v>158</v>
      </c>
      <c r="E84" s="22" t="s">
        <v>9</v>
      </c>
      <c r="F84" s="22" t="s">
        <v>10</v>
      </c>
      <c r="G84" s="22" t="s">
        <v>11</v>
      </c>
      <c r="H84" s="22" t="s">
        <v>12</v>
      </c>
      <c r="J84" s="64" t="str">
        <f>Forecast_Capex_Input!V$11</f>
        <v>FY24</v>
      </c>
      <c r="K84" s="64" t="str">
        <f>Forecast_Capex_Input!W$11</f>
        <v>FY25</v>
      </c>
      <c r="L84" s="64" t="str">
        <f>Forecast_Capex_Input!X$11</f>
        <v>FY26</v>
      </c>
      <c r="M84" s="64" t="str">
        <f>Forecast_Capex_Input!Y$11</f>
        <v>FY27</v>
      </c>
      <c r="N84" s="64" t="str">
        <f>Forecast_Capex_Input!Z$11</f>
        <v>FY28</v>
      </c>
      <c r="O84" s="64" t="str">
        <f>J84&amp;" - "&amp;N84</f>
        <v>FY24 - FY28</v>
      </c>
    </row>
    <row r="85" spans="3:15" x14ac:dyDescent="0.2">
      <c r="C85" s="30">
        <v>1</v>
      </c>
      <c r="D85" s="10" t="str">
        <f>General!$E$70</f>
        <v>NCIPAP</v>
      </c>
      <c r="E85" s="13" t="s">
        <v>101</v>
      </c>
      <c r="F85" s="26" t="str">
        <f t="shared" ref="F85:F95" si="16">Unit_Dollar_M</f>
        <v>$Million</v>
      </c>
      <c r="G85" s="26" t="str">
        <f>"$Real "&amp;RIGHT(Capex_Forecast!$H$6,2)</f>
        <v>$Real 23</v>
      </c>
      <c r="H85" s="67" t="str">
        <f t="shared" ref="H85:H95" si="17">End_Period</f>
        <v>End Period</v>
      </c>
      <c r="I85" s="10"/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</row>
    <row r="86" spans="3:15" x14ac:dyDescent="0.2">
      <c r="C86" s="31">
        <f t="shared" ref="C86:C94" si="18">C85+1</f>
        <v>2</v>
      </c>
      <c r="D86" s="10" t="str">
        <f>General!$E$71</f>
        <v>Repex</v>
      </c>
      <c r="E86" s="13" t="s">
        <v>101</v>
      </c>
      <c r="F86" s="26" t="str">
        <f t="shared" si="16"/>
        <v>$Million</v>
      </c>
      <c r="G86" s="26" t="str">
        <f>"$Real "&amp;RIGHT(Capex_Forecast!$H$6,2)</f>
        <v>$Real 23</v>
      </c>
      <c r="H86" s="67" t="str">
        <f t="shared" si="17"/>
        <v>End Period</v>
      </c>
      <c r="I86" s="10"/>
      <c r="J86" s="43">
        <v>158.26845781958502</v>
      </c>
      <c r="K86" s="43">
        <v>192.6350143842202</v>
      </c>
      <c r="L86" s="43">
        <v>200.37582244094909</v>
      </c>
      <c r="M86" s="43">
        <v>181.50337329784259</v>
      </c>
      <c r="N86" s="43">
        <v>183.57760181953051</v>
      </c>
      <c r="O86" s="43">
        <v>916.36026976212747</v>
      </c>
    </row>
    <row r="87" spans="3:15" x14ac:dyDescent="0.2">
      <c r="C87" s="31">
        <f t="shared" si="18"/>
        <v>3</v>
      </c>
      <c r="D87" t="str">
        <f>General!$E$72</f>
        <v>Augex</v>
      </c>
      <c r="E87" s="13" t="s">
        <v>101</v>
      </c>
      <c r="F87" s="26" t="str">
        <f t="shared" si="16"/>
        <v>$Million</v>
      </c>
      <c r="G87" s="26" t="str">
        <f>"$Real "&amp;RIGHT(Capex_Forecast!$H$6,2)</f>
        <v>$Real 23</v>
      </c>
      <c r="H87" s="67" t="str">
        <f t="shared" si="17"/>
        <v>End Period</v>
      </c>
      <c r="J87" s="43">
        <v>56.249884957563445</v>
      </c>
      <c r="K87" s="43">
        <v>73.112636818636645</v>
      </c>
      <c r="L87" s="43">
        <v>43.091767489019183</v>
      </c>
      <c r="M87" s="43">
        <v>39.552933682582548</v>
      </c>
      <c r="N87" s="43">
        <v>78.944293398081626</v>
      </c>
      <c r="O87" s="43">
        <v>290.95151634588348</v>
      </c>
    </row>
    <row r="88" spans="3:15" x14ac:dyDescent="0.2">
      <c r="C88" s="31">
        <f t="shared" si="18"/>
        <v>4</v>
      </c>
      <c r="D88" t="str">
        <f>General!$E$73</f>
        <v>ICT</v>
      </c>
      <c r="E88" s="13" t="s">
        <v>101</v>
      </c>
      <c r="F88" s="26" t="str">
        <f t="shared" si="16"/>
        <v>$Million</v>
      </c>
      <c r="G88" s="26" t="str">
        <f>"$Real "&amp;RIGHT(Capex_Forecast!$H$6,2)</f>
        <v>$Real 23</v>
      </c>
      <c r="H88" s="67" t="str">
        <f t="shared" si="17"/>
        <v>End Period</v>
      </c>
      <c r="J88" s="43">
        <v>25.500246218807806</v>
      </c>
      <c r="K88" s="43">
        <v>19.493054096128031</v>
      </c>
      <c r="L88" s="43">
        <v>18.617583888570081</v>
      </c>
      <c r="M88" s="43">
        <v>14.017739199900983</v>
      </c>
      <c r="N88" s="43">
        <v>10.87403922538164</v>
      </c>
      <c r="O88" s="43">
        <v>88.502662628788542</v>
      </c>
    </row>
    <row r="89" spans="3:15" x14ac:dyDescent="0.2">
      <c r="C89" s="31">
        <f t="shared" si="18"/>
        <v>5</v>
      </c>
      <c r="D89" t="str">
        <f>General!$E$74</f>
        <v>Fleet &amp; Property</v>
      </c>
      <c r="E89" s="13" t="s">
        <v>101</v>
      </c>
      <c r="F89" s="26" t="str">
        <f t="shared" si="16"/>
        <v>$Million</v>
      </c>
      <c r="G89" s="26" t="str">
        <f>"$Real "&amp;RIGHT(Capex_Forecast!$H$6,2)</f>
        <v>$Real 23</v>
      </c>
      <c r="H89" s="67" t="str">
        <f t="shared" si="17"/>
        <v>End Period</v>
      </c>
      <c r="J89" s="43">
        <v>16.002549813360673</v>
      </c>
      <c r="K89" s="43">
        <v>15.890881088232158</v>
      </c>
      <c r="L89" s="43">
        <v>13.771170781853273</v>
      </c>
      <c r="M89" s="43">
        <v>14.242514657556438</v>
      </c>
      <c r="N89" s="43">
        <v>12.827030172980276</v>
      </c>
      <c r="O89" s="43">
        <v>72.734146513982807</v>
      </c>
    </row>
    <row r="90" spans="3:15" x14ac:dyDescent="0.2">
      <c r="C90" s="31">
        <f t="shared" si="18"/>
        <v>6</v>
      </c>
      <c r="D90" t="str">
        <f>General!$E$75</f>
        <v>[Spare]</v>
      </c>
      <c r="E90" s="13" t="s">
        <v>101</v>
      </c>
      <c r="F90" s="26" t="str">
        <f t="shared" si="16"/>
        <v>$Million</v>
      </c>
      <c r="G90" s="26" t="str">
        <f>"$Real "&amp;RIGHT(Capex_Forecast!$H$6,2)</f>
        <v>$Real 23</v>
      </c>
      <c r="H90" s="67" t="str">
        <f t="shared" si="17"/>
        <v>End Period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</row>
    <row r="91" spans="3:15" x14ac:dyDescent="0.2">
      <c r="C91" s="31">
        <f t="shared" si="18"/>
        <v>7</v>
      </c>
      <c r="D91" t="str">
        <f>General!$E$76</f>
        <v>[Spare]</v>
      </c>
      <c r="E91" s="13" t="s">
        <v>101</v>
      </c>
      <c r="F91" s="26" t="str">
        <f t="shared" si="16"/>
        <v>$Million</v>
      </c>
      <c r="G91" s="26" t="str">
        <f>"$Real "&amp;RIGHT(Capex_Forecast!$H$6,2)</f>
        <v>$Real 23</v>
      </c>
      <c r="H91" s="67" t="str">
        <f t="shared" si="17"/>
        <v>End Period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</row>
    <row r="92" spans="3:15" x14ac:dyDescent="0.2">
      <c r="C92" s="31">
        <f t="shared" si="18"/>
        <v>8</v>
      </c>
      <c r="D92" t="str">
        <f>General!$E$77</f>
        <v>[Spare]</v>
      </c>
      <c r="E92" s="13" t="s">
        <v>101</v>
      </c>
      <c r="F92" s="26" t="str">
        <f t="shared" si="16"/>
        <v>$Million</v>
      </c>
      <c r="G92" s="26" t="str">
        <f>"$Real "&amp;RIGHT(Capex_Forecast!$H$6,2)</f>
        <v>$Real 23</v>
      </c>
      <c r="H92" s="67" t="str">
        <f t="shared" si="17"/>
        <v>End Period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</row>
    <row r="93" spans="3:15" x14ac:dyDescent="0.2">
      <c r="C93" s="31">
        <f t="shared" si="18"/>
        <v>9</v>
      </c>
      <c r="D93" t="str">
        <f>General!$E$78</f>
        <v>[Spare]</v>
      </c>
      <c r="E93" s="13" t="s">
        <v>101</v>
      </c>
      <c r="F93" s="26" t="str">
        <f t="shared" si="16"/>
        <v>$Million</v>
      </c>
      <c r="G93" s="26" t="str">
        <f>"$Real "&amp;RIGHT(Capex_Forecast!$H$6,2)</f>
        <v>$Real 23</v>
      </c>
      <c r="H93" s="67" t="str">
        <f t="shared" si="17"/>
        <v>End Period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</row>
    <row r="94" spans="3:15" x14ac:dyDescent="0.2">
      <c r="C94" s="31">
        <f t="shared" si="18"/>
        <v>10</v>
      </c>
      <c r="D94" t="str">
        <f>General!$E$79</f>
        <v>[Spare]</v>
      </c>
      <c r="E94" s="13" t="s">
        <v>101</v>
      </c>
      <c r="F94" s="26" t="str">
        <f t="shared" si="16"/>
        <v>$Million</v>
      </c>
      <c r="G94" s="26" t="str">
        <f>"$Real "&amp;RIGHT(Capex_Forecast!$H$6,2)</f>
        <v>$Real 23</v>
      </c>
      <c r="H94" s="67" t="str">
        <f t="shared" si="17"/>
        <v>End Period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</row>
    <row r="95" spans="3:15" x14ac:dyDescent="0.2">
      <c r="D95" s="62" t="str">
        <f>"Total Capex - "&amp;C84</f>
        <v>Total Capex - As Incurred</v>
      </c>
      <c r="E95" s="65" t="s">
        <v>101</v>
      </c>
      <c r="F95" s="66" t="str">
        <f t="shared" si="16"/>
        <v>$Million</v>
      </c>
      <c r="G95" s="66" t="str">
        <f>"$Real "&amp;RIGHT(Capex_Forecast!$H$6,2)</f>
        <v>$Real 23</v>
      </c>
      <c r="H95" s="68" t="str">
        <f t="shared" si="17"/>
        <v>End Period</v>
      </c>
      <c r="I95" s="62"/>
      <c r="J95" s="63">
        <f t="shared" ref="J95:O95" si="19">SUM(J85:J94)</f>
        <v>256.02113880931694</v>
      </c>
      <c r="K95" s="63">
        <f t="shared" si="19"/>
        <v>301.13158638721706</v>
      </c>
      <c r="L95" s="63">
        <f t="shared" si="19"/>
        <v>275.85634460039165</v>
      </c>
      <c r="M95" s="63">
        <f t="shared" si="19"/>
        <v>249.31656083788252</v>
      </c>
      <c r="N95" s="63">
        <f t="shared" si="19"/>
        <v>286.22296461597409</v>
      </c>
      <c r="O95" s="63">
        <f t="shared" si="19"/>
        <v>1368.5485952507822</v>
      </c>
    </row>
    <row r="97" spans="1:15" s="61" customFormat="1" ht="15.75" x14ac:dyDescent="0.2">
      <c r="C97" s="61" t="s">
        <v>539</v>
      </c>
    </row>
    <row r="98" spans="1:15" outlineLevel="1" x14ac:dyDescent="0.2"/>
    <row r="99" spans="1:15" ht="15" outlineLevel="1" x14ac:dyDescent="0.2">
      <c r="C99" s="36" t="s">
        <v>118</v>
      </c>
      <c r="J99" s="64" t="str">
        <f>Forecast_Capex_Input!V$11</f>
        <v>FY24</v>
      </c>
      <c r="K99" s="64" t="str">
        <f>Forecast_Capex_Input!W$11</f>
        <v>FY25</v>
      </c>
      <c r="L99" s="64" t="str">
        <f>Forecast_Capex_Input!X$11</f>
        <v>FY26</v>
      </c>
      <c r="M99" s="64" t="str">
        <f>Forecast_Capex_Input!Y$11</f>
        <v>FY27</v>
      </c>
      <c r="N99" s="64" t="str">
        <f>Forecast_Capex_Input!Z$11</f>
        <v>FY28</v>
      </c>
      <c r="O99" s="64" t="str">
        <f>$O$11</f>
        <v>FY24 - FY28</v>
      </c>
    </row>
    <row r="100" spans="1:15" outlineLevel="1" x14ac:dyDescent="0.2">
      <c r="D100" s="11" t="s">
        <v>259</v>
      </c>
      <c r="E100" s="13"/>
      <c r="F100" s="26"/>
      <c r="G100" s="26"/>
      <c r="H100" s="26"/>
      <c r="J100" s="43">
        <f>Capex_Forecast!AG$1012</f>
        <v>228.51263016883661</v>
      </c>
      <c r="K100" s="43">
        <f>Capex_Forecast!AH$1012</f>
        <v>277.33125709881546</v>
      </c>
      <c r="L100" s="43">
        <f>Capex_Forecast!AI$1012</f>
        <v>247.74713631184369</v>
      </c>
      <c r="M100" s="43">
        <f>Capex_Forecast!AJ$1012</f>
        <v>216.74575155980776</v>
      </c>
      <c r="N100" s="43">
        <f>Capex_Forecast!AK$1012</f>
        <v>252.30750627303527</v>
      </c>
      <c r="O100" s="43">
        <f>SUM(J100:N100)</f>
        <v>1222.6442814123388</v>
      </c>
    </row>
    <row r="101" spans="1:15" outlineLevel="1" x14ac:dyDescent="0.2">
      <c r="D101" s="10" t="str">
        <f>General!$E$17&amp;" Adjustment"</f>
        <v>NCIPAP Adjustment</v>
      </c>
      <c r="E101" s="13"/>
      <c r="F101" s="26"/>
      <c r="G101" s="26"/>
      <c r="H101" s="26"/>
      <c r="J101" s="43">
        <v>-2.5875975403078604</v>
      </c>
      <c r="K101" s="43">
        <v>-8.9701377128309474</v>
      </c>
      <c r="L101" s="43">
        <v>-4.5812337799744904</v>
      </c>
      <c r="M101" s="43">
        <v>-2.4282157844387753E-2</v>
      </c>
      <c r="N101" s="43">
        <v>0</v>
      </c>
      <c r="O101" s="43">
        <v>-16.163251190957688</v>
      </c>
    </row>
    <row r="102" spans="1:15" outlineLevel="1" x14ac:dyDescent="0.2">
      <c r="D102" s="10" t="str">
        <f>General!$E$18&amp;" Adjustment"</f>
        <v>Contingent Projects Adjustment</v>
      </c>
      <c r="E102" s="13"/>
      <c r="F102" s="26"/>
      <c r="G102" s="26"/>
      <c r="H102" s="26"/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</row>
    <row r="103" spans="1:15" outlineLevel="1" x14ac:dyDescent="0.2">
      <c r="D103" s="62" t="s">
        <v>258</v>
      </c>
      <c r="E103" s="65"/>
      <c r="F103" s="66"/>
      <c r="G103" s="66"/>
      <c r="H103" s="66"/>
      <c r="I103" s="49"/>
      <c r="J103" s="63">
        <f t="shared" ref="J103:O103" si="20">SUM(J100:J102)</f>
        <v>225.92503262852875</v>
      </c>
      <c r="K103" s="63">
        <f t="shared" si="20"/>
        <v>268.36111938598452</v>
      </c>
      <c r="L103" s="63">
        <f t="shared" si="20"/>
        <v>243.16590253186919</v>
      </c>
      <c r="M103" s="63">
        <f t="shared" si="20"/>
        <v>216.72146940196336</v>
      </c>
      <c r="N103" s="63">
        <f t="shared" si="20"/>
        <v>252.30750627303527</v>
      </c>
      <c r="O103" s="63">
        <f t="shared" si="20"/>
        <v>1206.4810302213812</v>
      </c>
    </row>
    <row r="104" spans="1:15" outlineLevel="1" x14ac:dyDescent="0.2"/>
    <row r="105" spans="1:15" outlineLevel="1" x14ac:dyDescent="0.2">
      <c r="A105" s="137">
        <f>SUM(J105:O105)</f>
        <v>0</v>
      </c>
      <c r="D105" s="11" t="s">
        <v>161</v>
      </c>
      <c r="E105" s="13" t="s">
        <v>101</v>
      </c>
      <c r="F105" s="26" t="str">
        <f>NA</f>
        <v>N/A</v>
      </c>
      <c r="G105" s="26" t="str">
        <f>NA</f>
        <v>N/A</v>
      </c>
      <c r="H105" s="26" t="str">
        <f>NA</f>
        <v>N/A</v>
      </c>
      <c r="J105" s="78">
        <f t="shared" ref="J105:O105" si="21">IF(ROUND(J14-J103,Round_DP)&lt;&gt;0,1,0)</f>
        <v>0</v>
      </c>
      <c r="K105" s="78">
        <f t="shared" si="21"/>
        <v>0</v>
      </c>
      <c r="L105" s="78">
        <f t="shared" si="21"/>
        <v>0</v>
      </c>
      <c r="M105" s="78">
        <f t="shared" si="21"/>
        <v>0</v>
      </c>
      <c r="N105" s="78">
        <f t="shared" si="21"/>
        <v>0</v>
      </c>
      <c r="O105" s="78">
        <f t="shared" si="21"/>
        <v>0</v>
      </c>
    </row>
    <row r="106" spans="1:15" outlineLevel="1" x14ac:dyDescent="0.2"/>
    <row r="107" spans="1:15" ht="15" outlineLevel="1" x14ac:dyDescent="0.2">
      <c r="C107" s="36" t="s">
        <v>118</v>
      </c>
      <c r="J107" s="64" t="str">
        <f>Forecast_Capex_Input!V$11</f>
        <v>FY24</v>
      </c>
      <c r="K107" s="64" t="str">
        <f>Forecast_Capex_Input!W$11</f>
        <v>FY25</v>
      </c>
      <c r="L107" s="64" t="str">
        <f>Forecast_Capex_Input!X$11</f>
        <v>FY26</v>
      </c>
      <c r="M107" s="64" t="str">
        <f>Forecast_Capex_Input!Y$11</f>
        <v>FY27</v>
      </c>
      <c r="N107" s="64" t="str">
        <f>Forecast_Capex_Input!Z$11</f>
        <v>FY28</v>
      </c>
      <c r="O107" s="64" t="str">
        <f>$O$11</f>
        <v>FY24 - FY28</v>
      </c>
    </row>
    <row r="108" spans="1:15" outlineLevel="1" x14ac:dyDescent="0.2">
      <c r="D108" s="11" t="s">
        <v>260</v>
      </c>
      <c r="E108" s="13"/>
      <c r="F108" s="26"/>
      <c r="G108" s="26"/>
      <c r="H108" s="26"/>
      <c r="J108" s="43">
        <f>Capex_Forecast!BI$1012</f>
        <v>258.8512114761495</v>
      </c>
      <c r="K108" s="43">
        <f>Capex_Forecast!BJ$1012</f>
        <v>310.95427284372437</v>
      </c>
      <c r="L108" s="43">
        <f>Capex_Forecast!BK$1012</f>
        <v>280.88329116116779</v>
      </c>
      <c r="M108" s="43">
        <f>Capex_Forecast!BL$1012</f>
        <v>249.34324983925248</v>
      </c>
      <c r="N108" s="43">
        <f>Capex_Forecast!BM$1012</f>
        <v>286.22296461597415</v>
      </c>
      <c r="O108" s="43">
        <f>SUM(J108:N108)</f>
        <v>1386.2549899362682</v>
      </c>
    </row>
    <row r="109" spans="1:15" outlineLevel="1" x14ac:dyDescent="0.2">
      <c r="D109" s="10" t="str">
        <f>General!$E$17&amp;" Adjustment"</f>
        <v>NCIPAP Adjustment</v>
      </c>
      <c r="E109" s="13"/>
      <c r="F109" s="26"/>
      <c r="G109" s="26"/>
      <c r="H109" s="26"/>
      <c r="J109" s="43">
        <v>-2.8300726668324945</v>
      </c>
      <c r="K109" s="43">
        <v>-9.8226864565072933</v>
      </c>
      <c r="L109" s="43">
        <v>-5.0269465607761123</v>
      </c>
      <c r="M109" s="43">
        <v>-2.6689001369925233E-2</v>
      </c>
      <c r="N109" s="43">
        <v>0</v>
      </c>
      <c r="O109" s="43">
        <v>-17.706394685485826</v>
      </c>
    </row>
    <row r="110" spans="1:15" outlineLevel="1" x14ac:dyDescent="0.2">
      <c r="D110" s="10" t="str">
        <f>General!$E$18&amp;" Adjustment"</f>
        <v>Contingent Projects Adjustment</v>
      </c>
      <c r="E110" s="13"/>
      <c r="F110" s="26"/>
      <c r="G110" s="26"/>
      <c r="H110" s="26"/>
      <c r="J110" s="43">
        <v>0</v>
      </c>
      <c r="K110" s="43">
        <v>0</v>
      </c>
      <c r="L110" s="43">
        <v>0</v>
      </c>
      <c r="M110" s="43">
        <v>0</v>
      </c>
      <c r="N110" s="43">
        <v>0</v>
      </c>
      <c r="O110" s="43">
        <v>0</v>
      </c>
    </row>
    <row r="111" spans="1:15" outlineLevel="1" x14ac:dyDescent="0.2">
      <c r="D111" s="62" t="s">
        <v>261</v>
      </c>
      <c r="E111" s="65"/>
      <c r="F111" s="66"/>
      <c r="G111" s="66"/>
      <c r="H111" s="66"/>
      <c r="I111" s="49"/>
      <c r="J111" s="63">
        <f t="shared" ref="J111:O111" si="22">SUM(J108:J110)</f>
        <v>256.02113880931699</v>
      </c>
      <c r="K111" s="63">
        <f t="shared" si="22"/>
        <v>301.13158638721706</v>
      </c>
      <c r="L111" s="63">
        <f t="shared" si="22"/>
        <v>275.85634460039165</v>
      </c>
      <c r="M111" s="63">
        <f t="shared" si="22"/>
        <v>249.31656083788255</v>
      </c>
      <c r="N111" s="63">
        <f t="shared" si="22"/>
        <v>286.22296461597415</v>
      </c>
      <c r="O111" s="63">
        <f t="shared" si="22"/>
        <v>1368.5485952507825</v>
      </c>
    </row>
    <row r="112" spans="1:15" outlineLevel="1" x14ac:dyDescent="0.2"/>
    <row r="113" spans="1:15" outlineLevel="1" x14ac:dyDescent="0.2">
      <c r="A113" s="137">
        <f>SUM(J113:O113)</f>
        <v>0</v>
      </c>
      <c r="D113" s="11" t="s">
        <v>163</v>
      </c>
      <c r="E113" s="13" t="s">
        <v>101</v>
      </c>
      <c r="F113" s="26" t="str">
        <f>NA</f>
        <v>N/A</v>
      </c>
      <c r="G113" s="26" t="str">
        <f>NA</f>
        <v>N/A</v>
      </c>
      <c r="H113" s="26" t="str">
        <f>NA</f>
        <v>N/A</v>
      </c>
      <c r="J113" s="78">
        <f t="shared" ref="J113:O113" si="23">IF(OR(ROUND(J47-J111,Round_DP)&lt;&gt;0,ROUND(J22-J111,Round_DP)&lt;&gt;0),1,0)</f>
        <v>0</v>
      </c>
      <c r="K113" s="78">
        <f t="shared" si="23"/>
        <v>0</v>
      </c>
      <c r="L113" s="78">
        <f t="shared" si="23"/>
        <v>0</v>
      </c>
      <c r="M113" s="78">
        <f t="shared" si="23"/>
        <v>0</v>
      </c>
      <c r="N113" s="78">
        <f t="shared" si="23"/>
        <v>0</v>
      </c>
      <c r="O113" s="78">
        <f t="shared" si="23"/>
        <v>0</v>
      </c>
    </row>
    <row r="114" spans="1:15" outlineLevel="1" x14ac:dyDescent="0.2"/>
    <row r="115" spans="1:15" ht="15" outlineLevel="1" x14ac:dyDescent="0.2">
      <c r="C115" s="36" t="s">
        <v>118</v>
      </c>
      <c r="J115" s="64" t="str">
        <f>Forecast_Capex_Input!V$11</f>
        <v>FY24</v>
      </c>
      <c r="K115" s="64" t="str">
        <f>Forecast_Capex_Input!W$11</f>
        <v>FY25</v>
      </c>
      <c r="L115" s="64" t="str">
        <f>Forecast_Capex_Input!X$11</f>
        <v>FY26</v>
      </c>
      <c r="M115" s="64" t="str">
        <f>Forecast_Capex_Input!Y$11</f>
        <v>FY27</v>
      </c>
      <c r="N115" s="64" t="str">
        <f>Forecast_Capex_Input!Z$11</f>
        <v>FY28</v>
      </c>
      <c r="O115" s="64" t="str">
        <f>$O$11</f>
        <v>FY24 - FY28</v>
      </c>
    </row>
    <row r="116" spans="1:15" outlineLevel="1" x14ac:dyDescent="0.2">
      <c r="D116" s="11" t="s">
        <v>260</v>
      </c>
      <c r="E116" s="13"/>
      <c r="F116" s="26"/>
      <c r="G116" s="26"/>
      <c r="H116" s="26"/>
      <c r="J116" s="43">
        <f>Capex_Forecast!BI$1012</f>
        <v>258.8512114761495</v>
      </c>
      <c r="K116" s="43">
        <f>Capex_Forecast!BJ$1012</f>
        <v>310.95427284372437</v>
      </c>
      <c r="L116" s="43">
        <f>Capex_Forecast!BK$1012</f>
        <v>280.88329116116779</v>
      </c>
      <c r="M116" s="43">
        <f>Capex_Forecast!BL$1012</f>
        <v>249.34324983925248</v>
      </c>
      <c r="N116" s="43">
        <f>Capex_Forecast!BM$1012</f>
        <v>286.22296461597415</v>
      </c>
      <c r="O116" s="43">
        <f>SUM(J116:N116)</f>
        <v>1386.2549899362682</v>
      </c>
    </row>
    <row r="117" spans="1:15" outlineLevel="1" x14ac:dyDescent="0.2">
      <c r="D117" s="10" t="str">
        <f>General!$E$17&amp;" Adjustment"</f>
        <v>NCIPAP Adjustment</v>
      </c>
      <c r="E117" s="13"/>
      <c r="F117" s="26"/>
      <c r="G117" s="26"/>
      <c r="H117" s="26"/>
      <c r="J117" s="43">
        <v>-2.8300726668324945</v>
      </c>
      <c r="K117" s="43">
        <v>-9.8226864565072933</v>
      </c>
      <c r="L117" s="43">
        <v>-5.0269465607761123</v>
      </c>
      <c r="M117" s="43">
        <v>-2.6689001369925233E-2</v>
      </c>
      <c r="N117" s="43">
        <v>0</v>
      </c>
      <c r="O117" s="43">
        <v>-17.706394685485826</v>
      </c>
    </row>
    <row r="118" spans="1:15" outlineLevel="1" x14ac:dyDescent="0.2">
      <c r="D118" s="10" t="str">
        <f>General!$E$18&amp;" Adjustment"</f>
        <v>Contingent Projects Adjustment</v>
      </c>
      <c r="E118" s="13"/>
      <c r="F118" s="26"/>
      <c r="G118" s="26"/>
      <c r="H118" s="26"/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43">
        <v>0</v>
      </c>
    </row>
    <row r="119" spans="1:15" outlineLevel="1" x14ac:dyDescent="0.2">
      <c r="D119" s="62" t="s">
        <v>261</v>
      </c>
      <c r="E119" s="65"/>
      <c r="F119" s="66"/>
      <c r="G119" s="66"/>
      <c r="H119" s="66"/>
      <c r="I119" s="49"/>
      <c r="J119" s="63">
        <f t="shared" ref="J119:O119" si="24">SUM(J116:J118)</f>
        <v>256.02113880931699</v>
      </c>
      <c r="K119" s="63">
        <f t="shared" si="24"/>
        <v>301.13158638721706</v>
      </c>
      <c r="L119" s="63">
        <f t="shared" si="24"/>
        <v>275.85634460039165</v>
      </c>
      <c r="M119" s="63">
        <f t="shared" si="24"/>
        <v>249.31656083788255</v>
      </c>
      <c r="N119" s="63">
        <f t="shared" si="24"/>
        <v>286.22296461597415</v>
      </c>
      <c r="O119" s="63">
        <f t="shared" si="24"/>
        <v>1368.5485952507825</v>
      </c>
    </row>
    <row r="120" spans="1:15" outlineLevel="1" x14ac:dyDescent="0.2"/>
    <row r="121" spans="1:15" outlineLevel="1" x14ac:dyDescent="0.2">
      <c r="A121" s="137">
        <f>SUM(J121:O121)</f>
        <v>0</v>
      </c>
      <c r="D121" s="11" t="s">
        <v>165</v>
      </c>
      <c r="E121" s="13" t="s">
        <v>101</v>
      </c>
      <c r="F121" s="26" t="str">
        <f>NA</f>
        <v>N/A</v>
      </c>
      <c r="G121" s="26" t="str">
        <f>NA</f>
        <v>N/A</v>
      </c>
      <c r="H121" s="26" t="str">
        <f>NA</f>
        <v>N/A</v>
      </c>
      <c r="J121" s="78">
        <f t="shared" ref="J121:O121" si="25">IF(ROUND(J62-J119,Round_DP)&lt;&gt;0,1,0)</f>
        <v>0</v>
      </c>
      <c r="K121" s="78">
        <f t="shared" si="25"/>
        <v>0</v>
      </c>
      <c r="L121" s="78">
        <f t="shared" si="25"/>
        <v>0</v>
      </c>
      <c r="M121" s="78">
        <f t="shared" si="25"/>
        <v>0</v>
      </c>
      <c r="N121" s="78">
        <f t="shared" si="25"/>
        <v>0</v>
      </c>
      <c r="O121" s="78">
        <f t="shared" si="25"/>
        <v>0</v>
      </c>
    </row>
    <row r="122" spans="1:15" outlineLevel="1" x14ac:dyDescent="0.2"/>
    <row r="123" spans="1:15" ht="15" outlineLevel="1" x14ac:dyDescent="0.2">
      <c r="C123" s="36" t="s">
        <v>118</v>
      </c>
      <c r="J123" s="64" t="str">
        <f>Forecast_Capex_Input!V$11</f>
        <v>FY24</v>
      </c>
      <c r="K123" s="64" t="str">
        <f>Forecast_Capex_Input!W$11</f>
        <v>FY25</v>
      </c>
      <c r="L123" s="64" t="str">
        <f>Forecast_Capex_Input!X$11</f>
        <v>FY26</v>
      </c>
      <c r="M123" s="64" t="str">
        <f>Forecast_Capex_Input!Y$11</f>
        <v>FY27</v>
      </c>
      <c r="N123" s="64" t="str">
        <f>Forecast_Capex_Input!Z$11</f>
        <v>FY28</v>
      </c>
      <c r="O123" s="64" t="str">
        <f>$O$11</f>
        <v>FY24 - FY28</v>
      </c>
    </row>
    <row r="124" spans="1:15" outlineLevel="1" x14ac:dyDescent="0.2">
      <c r="D124" s="11" t="s">
        <v>260</v>
      </c>
      <c r="E124" s="13"/>
      <c r="F124" s="26"/>
      <c r="G124" s="26"/>
      <c r="H124" s="26"/>
      <c r="J124" s="43">
        <f>Capex_Forecast!BI$1012</f>
        <v>258.8512114761495</v>
      </c>
      <c r="K124" s="43">
        <f>Capex_Forecast!BJ$1012</f>
        <v>310.95427284372437</v>
      </c>
      <c r="L124" s="43">
        <f>Capex_Forecast!BK$1012</f>
        <v>280.88329116116779</v>
      </c>
      <c r="M124" s="43">
        <f>Capex_Forecast!BL$1012</f>
        <v>249.34324983925248</v>
      </c>
      <c r="N124" s="43">
        <f>Capex_Forecast!BM$1012</f>
        <v>286.22296461597415</v>
      </c>
      <c r="O124" s="43">
        <f>SUM(J124:N124)</f>
        <v>1386.2549899362682</v>
      </c>
    </row>
    <row r="125" spans="1:15" outlineLevel="1" x14ac:dyDescent="0.2">
      <c r="D125" s="10" t="str">
        <f>General!$E$17&amp;" Adjustment"</f>
        <v>NCIPAP Adjustment</v>
      </c>
      <c r="E125" s="13"/>
      <c r="F125" s="26"/>
      <c r="G125" s="26"/>
      <c r="H125" s="26"/>
      <c r="J125" s="43">
        <v>-2.8300726668324945</v>
      </c>
      <c r="K125" s="43">
        <v>-9.8226864565072933</v>
      </c>
      <c r="L125" s="43">
        <v>-5.0269465607761123</v>
      </c>
      <c r="M125" s="43">
        <v>-2.6689001369925233E-2</v>
      </c>
      <c r="N125" s="43">
        <v>0</v>
      </c>
      <c r="O125" s="43">
        <v>-17.706394685485826</v>
      </c>
    </row>
    <row r="126" spans="1:15" outlineLevel="1" x14ac:dyDescent="0.2">
      <c r="D126" s="10" t="str">
        <f>General!$E$18&amp;" Adjustment"</f>
        <v>Contingent Projects Adjustment</v>
      </c>
      <c r="E126" s="13"/>
      <c r="F126" s="26"/>
      <c r="G126" s="26"/>
      <c r="H126" s="26"/>
      <c r="J126" s="43">
        <v>0</v>
      </c>
      <c r="K126" s="43">
        <v>0</v>
      </c>
      <c r="L126" s="43">
        <v>0</v>
      </c>
      <c r="M126" s="43">
        <v>0</v>
      </c>
      <c r="N126" s="43">
        <v>0</v>
      </c>
      <c r="O126" s="43">
        <v>0</v>
      </c>
    </row>
    <row r="127" spans="1:15" outlineLevel="1" x14ac:dyDescent="0.2">
      <c r="D127" s="62" t="s">
        <v>261</v>
      </c>
      <c r="E127" s="65"/>
      <c r="F127" s="66"/>
      <c r="G127" s="66"/>
      <c r="H127" s="66"/>
      <c r="I127" s="49"/>
      <c r="J127" s="63">
        <f t="shared" ref="J127:O127" si="26">SUM(J124:J126)</f>
        <v>256.02113880931699</v>
      </c>
      <c r="K127" s="63">
        <f t="shared" si="26"/>
        <v>301.13158638721706</v>
      </c>
      <c r="L127" s="63">
        <f t="shared" si="26"/>
        <v>275.85634460039165</v>
      </c>
      <c r="M127" s="63">
        <f t="shared" si="26"/>
        <v>249.31656083788255</v>
      </c>
      <c r="N127" s="63">
        <f t="shared" si="26"/>
        <v>286.22296461597415</v>
      </c>
      <c r="O127" s="63">
        <f t="shared" si="26"/>
        <v>1368.5485952507825</v>
      </c>
    </row>
    <row r="128" spans="1:15" outlineLevel="1" x14ac:dyDescent="0.2"/>
    <row r="129" spans="1:20" outlineLevel="1" x14ac:dyDescent="0.2">
      <c r="A129" s="137">
        <f>SUM(J129:O129)</f>
        <v>0</v>
      </c>
      <c r="D129" s="11" t="s">
        <v>167</v>
      </c>
      <c r="E129" s="13" t="s">
        <v>101</v>
      </c>
      <c r="F129" s="26" t="str">
        <f>NA</f>
        <v>N/A</v>
      </c>
      <c r="G129" s="26" t="str">
        <f>NA</f>
        <v>N/A</v>
      </c>
      <c r="H129" s="26" t="str">
        <f>NA</f>
        <v>N/A</v>
      </c>
      <c r="J129" s="78">
        <f t="shared" ref="J129:O129" si="27">IF(ROUND(J80-J127,Round_DP)&lt;&gt;0,1,0)</f>
        <v>0</v>
      </c>
      <c r="K129" s="78">
        <f t="shared" si="27"/>
        <v>0</v>
      </c>
      <c r="L129" s="78">
        <f t="shared" si="27"/>
        <v>0</v>
      </c>
      <c r="M129" s="78">
        <f t="shared" si="27"/>
        <v>0</v>
      </c>
      <c r="N129" s="78">
        <f t="shared" si="27"/>
        <v>0</v>
      </c>
      <c r="O129" s="78">
        <f t="shared" si="27"/>
        <v>0</v>
      </c>
    </row>
    <row r="130" spans="1:20" outlineLevel="1" x14ac:dyDescent="0.2"/>
    <row r="131" spans="1:20" ht="15" outlineLevel="1" x14ac:dyDescent="0.2">
      <c r="C131" s="36" t="s">
        <v>118</v>
      </c>
      <c r="J131" s="64" t="str">
        <f>Forecast_Capex_Input!V$11</f>
        <v>FY24</v>
      </c>
      <c r="K131" s="64" t="str">
        <f>Forecast_Capex_Input!W$11</f>
        <v>FY25</v>
      </c>
      <c r="L131" s="64" t="str">
        <f>Forecast_Capex_Input!X$11</f>
        <v>FY26</v>
      </c>
      <c r="M131" s="64" t="str">
        <f>Forecast_Capex_Input!Y$11</f>
        <v>FY27</v>
      </c>
      <c r="N131" s="64" t="str">
        <f>Forecast_Capex_Input!Z$11</f>
        <v>FY28</v>
      </c>
      <c r="O131" s="64" t="str">
        <f>$O$11</f>
        <v>FY24 - FY28</v>
      </c>
    </row>
    <row r="132" spans="1:20" outlineLevel="1" x14ac:dyDescent="0.2">
      <c r="D132" s="11" t="s">
        <v>260</v>
      </c>
      <c r="E132" s="13"/>
      <c r="F132" s="26"/>
      <c r="G132" s="26"/>
      <c r="H132" s="26"/>
      <c r="J132" s="43">
        <f>Capex_Forecast!BI$1012</f>
        <v>258.8512114761495</v>
      </c>
      <c r="K132" s="43">
        <f>Capex_Forecast!BJ$1012</f>
        <v>310.95427284372437</v>
      </c>
      <c r="L132" s="43">
        <f>Capex_Forecast!BK$1012</f>
        <v>280.88329116116779</v>
      </c>
      <c r="M132" s="43">
        <f>Capex_Forecast!BL$1012</f>
        <v>249.34324983925248</v>
      </c>
      <c r="N132" s="43">
        <f>Capex_Forecast!BM$1012</f>
        <v>286.22296461597415</v>
      </c>
      <c r="O132" s="43">
        <f>SUM(J132:N132)</f>
        <v>1386.2549899362682</v>
      </c>
    </row>
    <row r="133" spans="1:20" outlineLevel="1" x14ac:dyDescent="0.2">
      <c r="D133" s="10" t="str">
        <f>General!$E$17&amp;" Adjustment"</f>
        <v>NCIPAP Adjustment</v>
      </c>
      <c r="E133" s="13"/>
      <c r="F133" s="26"/>
      <c r="G133" s="26"/>
      <c r="H133" s="26"/>
      <c r="J133" s="43">
        <v>-2.8300726668324945</v>
      </c>
      <c r="K133" s="43">
        <v>-9.8226864565072933</v>
      </c>
      <c r="L133" s="43">
        <v>-5.0269465607761123</v>
      </c>
      <c r="M133" s="43">
        <v>-2.6689001369925233E-2</v>
      </c>
      <c r="N133" s="43">
        <v>0</v>
      </c>
      <c r="O133" s="43">
        <v>-17.706394685485826</v>
      </c>
    </row>
    <row r="134" spans="1:20" outlineLevel="1" x14ac:dyDescent="0.2">
      <c r="D134" s="10" t="str">
        <f>General!$E$18&amp;" Adjustment"</f>
        <v>Contingent Projects Adjustment</v>
      </c>
      <c r="E134" s="13"/>
      <c r="F134" s="26"/>
      <c r="G134" s="26"/>
      <c r="H134" s="26"/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43">
        <v>0</v>
      </c>
    </row>
    <row r="135" spans="1:20" outlineLevel="1" x14ac:dyDescent="0.2">
      <c r="D135" s="62" t="s">
        <v>261</v>
      </c>
      <c r="E135" s="65"/>
      <c r="F135" s="66"/>
      <c r="G135" s="66"/>
      <c r="H135" s="66"/>
      <c r="I135" s="49"/>
      <c r="J135" s="63">
        <f t="shared" ref="J135:O135" si="28">SUM(J132:J134)</f>
        <v>256.02113880931699</v>
      </c>
      <c r="K135" s="63">
        <f t="shared" si="28"/>
        <v>301.13158638721706</v>
      </c>
      <c r="L135" s="63">
        <f t="shared" si="28"/>
        <v>275.85634460039165</v>
      </c>
      <c r="M135" s="63">
        <f t="shared" si="28"/>
        <v>249.31656083788255</v>
      </c>
      <c r="N135" s="63">
        <f t="shared" si="28"/>
        <v>286.22296461597415</v>
      </c>
      <c r="O135" s="63">
        <f t="shared" si="28"/>
        <v>1368.5485952507825</v>
      </c>
    </row>
    <row r="136" spans="1:20" outlineLevel="1" x14ac:dyDescent="0.2"/>
    <row r="137" spans="1:20" outlineLevel="1" x14ac:dyDescent="0.2">
      <c r="A137" s="137">
        <f>SUM(J137:O137)</f>
        <v>0</v>
      </c>
      <c r="D137" s="11" t="s">
        <v>169</v>
      </c>
      <c r="E137" s="13" t="s">
        <v>101</v>
      </c>
      <c r="F137" s="26" t="str">
        <f>NA</f>
        <v>N/A</v>
      </c>
      <c r="G137" s="26" t="str">
        <f>NA</f>
        <v>N/A</v>
      </c>
      <c r="H137" s="26" t="str">
        <f>NA</f>
        <v>N/A</v>
      </c>
      <c r="J137" s="78">
        <f t="shared" ref="J137:O137" si="29">IF(ROUND(J95-J135,Round_DP)&lt;&gt;0,1,0)</f>
        <v>0</v>
      </c>
      <c r="K137" s="78">
        <f t="shared" si="29"/>
        <v>0</v>
      </c>
      <c r="L137" s="78">
        <f t="shared" si="29"/>
        <v>0</v>
      </c>
      <c r="M137" s="78">
        <f t="shared" si="29"/>
        <v>0</v>
      </c>
      <c r="N137" s="78">
        <f t="shared" si="29"/>
        <v>0</v>
      </c>
      <c r="O137" s="78">
        <f t="shared" si="29"/>
        <v>0</v>
      </c>
    </row>
    <row r="138" spans="1:20" x14ac:dyDescent="0.2">
      <c r="A138" s="86"/>
    </row>
    <row r="139" spans="1:20" s="193" customFormat="1" ht="15.75" x14ac:dyDescent="0.2">
      <c r="C139" s="193" t="s">
        <v>237</v>
      </c>
    </row>
    <row r="140" spans="1:20" s="165" customFormat="1" x14ac:dyDescent="0.2"/>
    <row r="141" spans="1:20" s="165" customFormat="1" ht="30" x14ac:dyDescent="0.2">
      <c r="C141" s="177" t="s">
        <v>308</v>
      </c>
      <c r="E141" s="171" t="s">
        <v>9</v>
      </c>
      <c r="F141" s="171" t="s">
        <v>10</v>
      </c>
      <c r="G141" s="171" t="s">
        <v>11</v>
      </c>
      <c r="H141" s="171" t="s">
        <v>12</v>
      </c>
      <c r="J141" s="196" t="str">
        <f>Forecast_Capex_Input!V$11</f>
        <v>FY24</v>
      </c>
      <c r="K141" s="196" t="str">
        <f>Forecast_Capex_Input!W$11</f>
        <v>FY25</v>
      </c>
      <c r="L141" s="196" t="str">
        <f>Forecast_Capex_Input!X$11</f>
        <v>FY26</v>
      </c>
      <c r="M141" s="196" t="str">
        <f>Forecast_Capex_Input!Y$11</f>
        <v>FY27</v>
      </c>
      <c r="N141" s="196" t="str">
        <f>Forecast_Capex_Input!Z$11</f>
        <v>FY28</v>
      </c>
      <c r="O141" s="214" t="s">
        <v>170</v>
      </c>
      <c r="P141" s="214" t="str">
        <f>J141&amp;" - "&amp;N141</f>
        <v>FY24 - FY28</v>
      </c>
      <c r="S141" s="218" t="s">
        <v>196</v>
      </c>
      <c r="T141" s="218" t="s">
        <v>224</v>
      </c>
    </row>
    <row r="142" spans="1:20" s="165" customFormat="1" x14ac:dyDescent="0.2">
      <c r="D142" s="242" t="s">
        <v>137</v>
      </c>
      <c r="E142" s="169" t="s">
        <v>101</v>
      </c>
      <c r="F142" s="172" t="str">
        <f t="shared" ref="F142:F165" si="30">Unit_Dollar_M</f>
        <v>$Million</v>
      </c>
      <c r="G142" s="172" t="str">
        <f>"$Real "&amp;RIGHT(Capex_Forecast!$H$6,2)</f>
        <v>$Real 23</v>
      </c>
      <c r="H142" s="167" t="str">
        <f t="shared" ref="H142:H165" si="31">End_Period</f>
        <v>End Period</v>
      </c>
      <c r="I142" s="167"/>
      <c r="J142" s="215">
        <v>6.5873795624999989</v>
      </c>
      <c r="K142" s="215">
        <v>6.9183244687499998</v>
      </c>
      <c r="L142" s="215">
        <v>6.5306461499999999</v>
      </c>
      <c r="M142" s="215">
        <v>6.5295955312499991</v>
      </c>
      <c r="N142" s="215">
        <v>5.9591095499999991</v>
      </c>
      <c r="O142" s="152">
        <f t="shared" ref="O142:O165" si="32">AVERAGE(J142:N142)</f>
        <v>6.5050110524999996</v>
      </c>
      <c r="P142" s="152">
        <f t="shared" ref="P142:P165" si="33">SUM(J142:N142)</f>
        <v>32.525055262499997</v>
      </c>
      <c r="S142" s="168" t="s">
        <v>137</v>
      </c>
      <c r="T142" s="168" t="s">
        <v>42</v>
      </c>
    </row>
    <row r="143" spans="1:20" s="165" customFormat="1" x14ac:dyDescent="0.2">
      <c r="D143" s="242" t="s">
        <v>140</v>
      </c>
      <c r="E143" s="169" t="s">
        <v>101</v>
      </c>
      <c r="F143" s="172" t="str">
        <f t="shared" si="30"/>
        <v>$Million</v>
      </c>
      <c r="G143" s="172" t="str">
        <f>"$Real "&amp;RIGHT(Capex_Forecast!$H$6,2)</f>
        <v>$Real 23</v>
      </c>
      <c r="H143" s="167" t="str">
        <f t="shared" si="31"/>
        <v>End Period</v>
      </c>
      <c r="I143" s="167"/>
      <c r="J143" s="215">
        <v>0.82998881250000001</v>
      </c>
      <c r="K143" s="215">
        <v>0.68815528125000003</v>
      </c>
      <c r="L143" s="215">
        <v>0.81948262500000002</v>
      </c>
      <c r="M143" s="215">
        <v>0.74068621874999996</v>
      </c>
      <c r="N143" s="215">
        <v>0.81948262500000002</v>
      </c>
      <c r="O143" s="152">
        <f t="shared" si="32"/>
        <v>0.7795591125000001</v>
      </c>
      <c r="P143" s="152">
        <f t="shared" si="33"/>
        <v>3.8977955625000003</v>
      </c>
      <c r="S143" s="168" t="s">
        <v>140</v>
      </c>
      <c r="T143" s="168" t="s">
        <v>42</v>
      </c>
    </row>
    <row r="144" spans="1:20" s="165" customFormat="1" x14ac:dyDescent="0.2">
      <c r="D144" s="242" t="s">
        <v>143</v>
      </c>
      <c r="E144" s="169" t="s">
        <v>101</v>
      </c>
      <c r="F144" s="172" t="str">
        <f t="shared" si="30"/>
        <v>$Million</v>
      </c>
      <c r="G144" s="172" t="str">
        <f>"$Real "&amp;RIGHT(Capex_Forecast!$H$6,2)</f>
        <v>$Real 23</v>
      </c>
      <c r="H144" s="167" t="str">
        <f t="shared" si="31"/>
        <v>End Period</v>
      </c>
      <c r="I144" s="167"/>
      <c r="J144" s="215">
        <v>0</v>
      </c>
      <c r="K144" s="215">
        <v>0</v>
      </c>
      <c r="L144" s="215">
        <v>0</v>
      </c>
      <c r="M144" s="215">
        <v>0</v>
      </c>
      <c r="N144" s="215">
        <v>0</v>
      </c>
      <c r="O144" s="152">
        <f t="shared" si="32"/>
        <v>0</v>
      </c>
      <c r="P144" s="152">
        <f t="shared" si="33"/>
        <v>0</v>
      </c>
      <c r="S144" s="168" t="s">
        <v>143</v>
      </c>
      <c r="T144" s="168" t="s">
        <v>42</v>
      </c>
    </row>
    <row r="145" spans="4:20" s="165" customFormat="1" x14ac:dyDescent="0.2">
      <c r="D145" s="234" t="s">
        <v>239</v>
      </c>
      <c r="E145" s="235" t="s">
        <v>101</v>
      </c>
      <c r="F145" s="236" t="str">
        <f t="shared" si="30"/>
        <v>$Million</v>
      </c>
      <c r="G145" s="236" t="str">
        <f>"$Real "&amp;RIGHT(Capex_Forecast!$H$6,2)</f>
        <v>$Real 23</v>
      </c>
      <c r="H145" s="237" t="str">
        <f t="shared" si="31"/>
        <v>End Period</v>
      </c>
      <c r="I145" s="237"/>
      <c r="J145" s="254">
        <v>7.4173683749999988</v>
      </c>
      <c r="K145" s="238">
        <v>7.6064797500000001</v>
      </c>
      <c r="L145" s="238">
        <v>7.3501287749999999</v>
      </c>
      <c r="M145" s="238">
        <v>7.2702817499999988</v>
      </c>
      <c r="N145" s="238">
        <v>6.7785921749999991</v>
      </c>
      <c r="O145" s="255">
        <f t="shared" si="32"/>
        <v>7.2845701649999999</v>
      </c>
      <c r="P145" s="255">
        <f t="shared" si="33"/>
        <v>36.422850824999998</v>
      </c>
      <c r="S145" s="168"/>
      <c r="T145" s="168"/>
    </row>
    <row r="146" spans="4:20" s="165" customFormat="1" x14ac:dyDescent="0.2">
      <c r="D146" s="242" t="s">
        <v>134</v>
      </c>
      <c r="E146" s="169" t="s">
        <v>101</v>
      </c>
      <c r="F146" s="172" t="str">
        <f t="shared" si="30"/>
        <v>$Million</v>
      </c>
      <c r="G146" s="172" t="str">
        <f>"$Real "&amp;RIGHT(Capex_Forecast!$H$6,2)</f>
        <v>$Real 23</v>
      </c>
      <c r="H146" s="167" t="str">
        <f t="shared" si="31"/>
        <v>End Period</v>
      </c>
      <c r="I146" s="167"/>
      <c r="J146" s="223">
        <v>0</v>
      </c>
      <c r="K146" s="215">
        <v>0</v>
      </c>
      <c r="L146" s="215">
        <v>0</v>
      </c>
      <c r="M146" s="215">
        <v>0</v>
      </c>
      <c r="N146" s="215">
        <v>0</v>
      </c>
      <c r="O146" s="152">
        <f t="shared" si="32"/>
        <v>0</v>
      </c>
      <c r="P146" s="152">
        <f t="shared" si="33"/>
        <v>0</v>
      </c>
      <c r="S146" s="168" t="s">
        <v>134</v>
      </c>
      <c r="T146" s="168" t="s">
        <v>394</v>
      </c>
    </row>
    <row r="147" spans="4:20" s="165" customFormat="1" x14ac:dyDescent="0.2">
      <c r="D147" s="242" t="s">
        <v>135</v>
      </c>
      <c r="E147" s="169" t="s">
        <v>101</v>
      </c>
      <c r="F147" s="172" t="str">
        <f t="shared" si="30"/>
        <v>$Million</v>
      </c>
      <c r="G147" s="172" t="str">
        <f>"$Real "&amp;RIGHT(Capex_Forecast!$H$6,2)</f>
        <v>$Real 23</v>
      </c>
      <c r="H147" s="167" t="str">
        <f t="shared" si="31"/>
        <v>End Period</v>
      </c>
      <c r="I147" s="167"/>
      <c r="J147" s="223">
        <v>0</v>
      </c>
      <c r="K147" s="215">
        <v>0</v>
      </c>
      <c r="L147" s="215">
        <v>0.19961756249999998</v>
      </c>
      <c r="M147" s="215">
        <v>0</v>
      </c>
      <c r="N147" s="215">
        <v>7.8796406249999992E-2</v>
      </c>
      <c r="O147" s="152">
        <f t="shared" si="32"/>
        <v>5.5682793749999994E-2</v>
      </c>
      <c r="P147" s="152">
        <f t="shared" si="33"/>
        <v>0.27841396874999996</v>
      </c>
      <c r="S147" s="168" t="s">
        <v>135</v>
      </c>
      <c r="T147" s="168" t="s">
        <v>394</v>
      </c>
    </row>
    <row r="148" spans="4:20" s="165" customFormat="1" x14ac:dyDescent="0.2">
      <c r="D148" s="242" t="s">
        <v>136</v>
      </c>
      <c r="E148" s="169" t="s">
        <v>101</v>
      </c>
      <c r="F148" s="172" t="str">
        <f t="shared" si="30"/>
        <v>$Million</v>
      </c>
      <c r="G148" s="172" t="str">
        <f>"$Real "&amp;RIGHT(Capex_Forecast!$H$6,2)</f>
        <v>$Real 23</v>
      </c>
      <c r="H148" s="167" t="str">
        <f t="shared" si="31"/>
        <v>End Period</v>
      </c>
      <c r="I148" s="167"/>
      <c r="J148" s="223">
        <v>0.65138362499999991</v>
      </c>
      <c r="K148" s="215">
        <v>0.28366706250000001</v>
      </c>
      <c r="L148" s="215">
        <v>0.43600678124999998</v>
      </c>
      <c r="M148" s="215">
        <v>1.3185265312499999</v>
      </c>
      <c r="N148" s="215">
        <v>0.54632174999999994</v>
      </c>
      <c r="O148" s="152">
        <f t="shared" si="32"/>
        <v>0.64718114999999998</v>
      </c>
      <c r="P148" s="152">
        <f t="shared" si="33"/>
        <v>3.2359057499999997</v>
      </c>
      <c r="S148" s="168" t="s">
        <v>136</v>
      </c>
      <c r="T148" s="168" t="s">
        <v>394</v>
      </c>
    </row>
    <row r="149" spans="4:20" s="165" customFormat="1" x14ac:dyDescent="0.2">
      <c r="D149" s="242" t="s">
        <v>138</v>
      </c>
      <c r="E149" s="169" t="s">
        <v>101</v>
      </c>
      <c r="F149" s="172" t="str">
        <f t="shared" si="30"/>
        <v>$Million</v>
      </c>
      <c r="G149" s="172" t="str">
        <f>"$Real "&amp;RIGHT(Capex_Forecast!$H$6,2)</f>
        <v>$Real 23</v>
      </c>
      <c r="H149" s="167" t="str">
        <f t="shared" si="31"/>
        <v>End Period</v>
      </c>
      <c r="I149" s="167"/>
      <c r="J149" s="223">
        <v>0.70916765625</v>
      </c>
      <c r="K149" s="215">
        <v>1.155680625</v>
      </c>
      <c r="L149" s="215">
        <v>1.155680625</v>
      </c>
      <c r="M149" s="215">
        <v>1.2082115624999998</v>
      </c>
      <c r="N149" s="215">
        <v>1.1031496875</v>
      </c>
      <c r="O149" s="152">
        <f t="shared" si="32"/>
        <v>1.06637803125</v>
      </c>
      <c r="P149" s="152">
        <f t="shared" si="33"/>
        <v>5.3318901562500001</v>
      </c>
      <c r="S149" s="168" t="s">
        <v>138</v>
      </c>
      <c r="T149" s="168" t="s">
        <v>394</v>
      </c>
    </row>
    <row r="150" spans="4:20" s="165" customFormat="1" x14ac:dyDescent="0.2">
      <c r="D150" s="242" t="s">
        <v>139</v>
      </c>
      <c r="E150" s="169" t="s">
        <v>101</v>
      </c>
      <c r="F150" s="172" t="str">
        <f t="shared" si="30"/>
        <v>$Million</v>
      </c>
      <c r="G150" s="172" t="str">
        <f>"$Real "&amp;RIGHT(Capex_Forecast!$H$6,2)</f>
        <v>$Real 23</v>
      </c>
      <c r="H150" s="167" t="str">
        <f t="shared" si="31"/>
        <v>End Period</v>
      </c>
      <c r="I150" s="167"/>
      <c r="J150" s="223">
        <v>0.28681891874999998</v>
      </c>
      <c r="K150" s="215">
        <v>2.2062993749999999E-2</v>
      </c>
      <c r="L150" s="215">
        <v>0.17650394999999999</v>
      </c>
      <c r="M150" s="215">
        <v>0.15444095624999998</v>
      </c>
      <c r="N150" s="215">
        <v>0</v>
      </c>
      <c r="O150" s="152">
        <f t="shared" si="32"/>
        <v>0.12796536374999998</v>
      </c>
      <c r="P150" s="152">
        <f t="shared" si="33"/>
        <v>0.63982681874999991</v>
      </c>
      <c r="S150" s="168" t="s">
        <v>139</v>
      </c>
      <c r="T150" s="168" t="s">
        <v>394</v>
      </c>
    </row>
    <row r="151" spans="4:20" s="165" customFormat="1" x14ac:dyDescent="0.2">
      <c r="D151" s="242" t="s">
        <v>141</v>
      </c>
      <c r="E151" s="169" t="s">
        <v>101</v>
      </c>
      <c r="F151" s="172" t="str">
        <f t="shared" si="30"/>
        <v>$Million</v>
      </c>
      <c r="G151" s="172" t="str">
        <f>"$Real "&amp;RIGHT(Capex_Forecast!$H$6,2)</f>
        <v>$Real 23</v>
      </c>
      <c r="H151" s="167" t="str">
        <f t="shared" si="31"/>
        <v>End Period</v>
      </c>
      <c r="I151" s="167"/>
      <c r="J151" s="223">
        <v>1.575928125E-2</v>
      </c>
      <c r="K151" s="215">
        <v>0.17335209374999999</v>
      </c>
      <c r="L151" s="215">
        <v>0</v>
      </c>
      <c r="M151" s="215">
        <v>0</v>
      </c>
      <c r="N151" s="215">
        <v>3.15185625E-2</v>
      </c>
      <c r="O151" s="152">
        <f t="shared" si="32"/>
        <v>4.4125987499999998E-2</v>
      </c>
      <c r="P151" s="152">
        <f t="shared" si="33"/>
        <v>0.22062993749999998</v>
      </c>
      <c r="S151" s="168" t="s">
        <v>141</v>
      </c>
      <c r="T151" s="168" t="s">
        <v>394</v>
      </c>
    </row>
    <row r="152" spans="4:20" s="165" customFormat="1" x14ac:dyDescent="0.2">
      <c r="D152" s="242" t="s">
        <v>142</v>
      </c>
      <c r="E152" s="169" t="s">
        <v>101</v>
      </c>
      <c r="F152" s="172" t="str">
        <f t="shared" si="30"/>
        <v>$Million</v>
      </c>
      <c r="G152" s="172" t="str">
        <f>"$Real "&amp;RIGHT(Capex_Forecast!$H$6,2)</f>
        <v>$Real 23</v>
      </c>
      <c r="H152" s="167" t="str">
        <f t="shared" si="31"/>
        <v>End Period</v>
      </c>
      <c r="I152" s="167"/>
      <c r="J152" s="223">
        <v>0.17020023749999999</v>
      </c>
      <c r="K152" s="215">
        <v>0.56733412500000002</v>
      </c>
      <c r="L152" s="215">
        <v>0.40764007499999999</v>
      </c>
      <c r="M152" s="215">
        <v>0.22798426875</v>
      </c>
      <c r="N152" s="215">
        <v>0.77220478124999992</v>
      </c>
      <c r="O152" s="152">
        <f t="shared" si="32"/>
        <v>0.42907269749999999</v>
      </c>
      <c r="P152" s="152">
        <f t="shared" si="33"/>
        <v>2.1453634875000001</v>
      </c>
      <c r="S152" s="168" t="s">
        <v>142</v>
      </c>
      <c r="T152" s="168" t="s">
        <v>394</v>
      </c>
    </row>
    <row r="153" spans="4:20" s="165" customFormat="1" x14ac:dyDescent="0.2">
      <c r="D153" s="243" t="s">
        <v>238</v>
      </c>
      <c r="E153" s="169" t="s">
        <v>101</v>
      </c>
      <c r="F153" s="172" t="str">
        <f t="shared" si="30"/>
        <v>$Million</v>
      </c>
      <c r="G153" s="172" t="str">
        <f>"$Real "&amp;RIGHT(Capex_Forecast!$H$6,2)</f>
        <v>$Real 23</v>
      </c>
      <c r="H153" s="167" t="str">
        <f t="shared" si="31"/>
        <v>End Period</v>
      </c>
      <c r="I153" s="167"/>
      <c r="J153" s="223">
        <v>0</v>
      </c>
      <c r="K153" s="215">
        <v>4.202475E-2</v>
      </c>
      <c r="L153" s="215">
        <v>0</v>
      </c>
      <c r="M153" s="215">
        <v>0</v>
      </c>
      <c r="N153" s="215">
        <v>0.29942634374999993</v>
      </c>
      <c r="O153" s="152">
        <f t="shared" si="32"/>
        <v>6.8290218749999992E-2</v>
      </c>
      <c r="P153" s="152">
        <f t="shared" si="33"/>
        <v>0.34145109374999993</v>
      </c>
      <c r="S153" s="220" t="s">
        <v>238</v>
      </c>
      <c r="T153" s="168" t="s">
        <v>394</v>
      </c>
    </row>
    <row r="154" spans="4:20" s="165" customFormat="1" x14ac:dyDescent="0.2">
      <c r="D154" s="234" t="s">
        <v>395</v>
      </c>
      <c r="E154" s="235" t="s">
        <v>101</v>
      </c>
      <c r="F154" s="236" t="str">
        <f t="shared" si="30"/>
        <v>$Million</v>
      </c>
      <c r="G154" s="236" t="str">
        <f>"$Real "&amp;RIGHT(Capex_Forecast!$H$6,2)</f>
        <v>$Real 23</v>
      </c>
      <c r="H154" s="237" t="str">
        <f t="shared" si="31"/>
        <v>End Period</v>
      </c>
      <c r="I154" s="237"/>
      <c r="J154" s="254">
        <v>1.8333297187499997</v>
      </c>
      <c r="K154" s="238">
        <v>2.2441216499999999</v>
      </c>
      <c r="L154" s="238">
        <v>2.3754489937500001</v>
      </c>
      <c r="M154" s="238">
        <v>2.9091633187500001</v>
      </c>
      <c r="N154" s="238">
        <v>2.8314175312500001</v>
      </c>
      <c r="O154" s="255">
        <f t="shared" si="32"/>
        <v>2.4386962424999998</v>
      </c>
      <c r="P154" s="255">
        <f t="shared" si="33"/>
        <v>12.1934812125</v>
      </c>
    </row>
    <row r="155" spans="4:20" s="165" customFormat="1" x14ac:dyDescent="0.2">
      <c r="D155" s="242" t="s">
        <v>240</v>
      </c>
      <c r="E155" s="169" t="s">
        <v>101</v>
      </c>
      <c r="F155" s="172" t="str">
        <f t="shared" si="30"/>
        <v>$Million</v>
      </c>
      <c r="G155" s="172" t="str">
        <f>"$Real "&amp;RIGHT(Capex_Forecast!$H$6,2)</f>
        <v>$Real 23</v>
      </c>
      <c r="H155" s="167" t="str">
        <f t="shared" si="31"/>
        <v>End Period</v>
      </c>
      <c r="I155" s="167"/>
      <c r="J155" s="223">
        <v>8.4038598211240972E-3</v>
      </c>
      <c r="K155" s="215">
        <v>4.4147219241011414E-2</v>
      </c>
      <c r="L155" s="215">
        <v>8.2047075801547159E-2</v>
      </c>
      <c r="M155" s="215">
        <v>4.4208701088872537E-2</v>
      </c>
      <c r="N155" s="215">
        <v>2.4221696272631731E-2</v>
      </c>
      <c r="O155" s="152">
        <f t="shared" si="32"/>
        <v>4.0605710445037392E-2</v>
      </c>
      <c r="P155" s="152">
        <f t="shared" si="33"/>
        <v>0.20302855222518695</v>
      </c>
      <c r="S155" s="168" t="s">
        <v>240</v>
      </c>
      <c r="T155" s="168" t="s">
        <v>41</v>
      </c>
    </row>
    <row r="156" spans="4:20" s="165" customFormat="1" x14ac:dyDescent="0.2">
      <c r="D156" s="242" t="s">
        <v>241</v>
      </c>
      <c r="E156" s="169" t="s">
        <v>101</v>
      </c>
      <c r="F156" s="172" t="str">
        <f t="shared" si="30"/>
        <v>$Million</v>
      </c>
      <c r="G156" s="172" t="str">
        <f>"$Real "&amp;RIGHT(Capex_Forecast!$H$6,2)</f>
        <v>$Real 23</v>
      </c>
      <c r="H156" s="167" t="str">
        <f t="shared" si="31"/>
        <v>End Period</v>
      </c>
      <c r="I156" s="167"/>
      <c r="J156" s="215">
        <v>0.44347124723933773</v>
      </c>
      <c r="K156" s="215">
        <v>3.9207208841122871</v>
      </c>
      <c r="L156" s="215">
        <v>0.34458823782052878</v>
      </c>
      <c r="M156" s="215">
        <v>1.5260040499562588</v>
      </c>
      <c r="N156" s="215">
        <v>0.10546119446506928</v>
      </c>
      <c r="O156" s="152">
        <f t="shared" si="32"/>
        <v>1.2680491227186963</v>
      </c>
      <c r="P156" s="152">
        <f t="shared" si="33"/>
        <v>6.3402456135934813</v>
      </c>
      <c r="S156" s="168" t="s">
        <v>241</v>
      </c>
      <c r="T156" s="168" t="s">
        <v>41</v>
      </c>
    </row>
    <row r="157" spans="4:20" s="165" customFormat="1" x14ac:dyDescent="0.2">
      <c r="D157" s="242" t="s">
        <v>242</v>
      </c>
      <c r="E157" s="169" t="s">
        <v>101</v>
      </c>
      <c r="F157" s="172" t="str">
        <f t="shared" si="30"/>
        <v>$Million</v>
      </c>
      <c r="G157" s="172" t="str">
        <f>"$Real "&amp;RIGHT(Capex_Forecast!$H$6,2)</f>
        <v>$Real 23</v>
      </c>
      <c r="H157" s="167" t="str">
        <f t="shared" si="31"/>
        <v>End Period</v>
      </c>
      <c r="I157" s="167"/>
      <c r="J157" s="215">
        <v>0.11801658474166297</v>
      </c>
      <c r="K157" s="215">
        <v>0.20566327981443555</v>
      </c>
      <c r="L157" s="215">
        <v>8.2715054820446346E-2</v>
      </c>
      <c r="M157" s="215">
        <v>0.43945255945256329</v>
      </c>
      <c r="N157" s="215">
        <v>1.1464668297514047</v>
      </c>
      <c r="O157" s="152">
        <f t="shared" si="32"/>
        <v>0.39846286171610257</v>
      </c>
      <c r="P157" s="152">
        <f t="shared" si="33"/>
        <v>1.9923143085805128</v>
      </c>
      <c r="S157" s="168" t="s">
        <v>242</v>
      </c>
      <c r="T157" s="168" t="s">
        <v>41</v>
      </c>
    </row>
    <row r="158" spans="4:20" s="165" customFormat="1" x14ac:dyDescent="0.2">
      <c r="D158" s="242" t="s">
        <v>243</v>
      </c>
      <c r="E158" s="169" t="s">
        <v>101</v>
      </c>
      <c r="F158" s="172" t="str">
        <f t="shared" si="30"/>
        <v>$Million</v>
      </c>
      <c r="G158" s="172" t="str">
        <f>"$Real "&amp;RIGHT(Capex_Forecast!$H$6,2)</f>
        <v>$Real 23</v>
      </c>
      <c r="H158" s="167" t="str">
        <f t="shared" si="31"/>
        <v>End Period</v>
      </c>
      <c r="I158" s="167"/>
      <c r="J158" s="215">
        <v>0.34779213607164272</v>
      </c>
      <c r="K158" s="215">
        <v>0.34042630806497642</v>
      </c>
      <c r="L158" s="215">
        <v>2.0713866848488296</v>
      </c>
      <c r="M158" s="215">
        <v>0.32382724747567448</v>
      </c>
      <c r="N158" s="215">
        <v>0</v>
      </c>
      <c r="O158" s="152">
        <f t="shared" si="32"/>
        <v>0.61668647529222453</v>
      </c>
      <c r="P158" s="152">
        <f t="shared" si="33"/>
        <v>3.0834323764611229</v>
      </c>
      <c r="S158" s="168" t="s">
        <v>243</v>
      </c>
      <c r="T158" s="168" t="s">
        <v>41</v>
      </c>
    </row>
    <row r="159" spans="4:20" s="165" customFormat="1" x14ac:dyDescent="0.2">
      <c r="D159" s="242" t="s">
        <v>244</v>
      </c>
      <c r="E159" s="169" t="s">
        <v>101</v>
      </c>
      <c r="F159" s="172" t="str">
        <f t="shared" si="30"/>
        <v>$Million</v>
      </c>
      <c r="G159" s="172" t="str">
        <f>"$Real "&amp;RIGHT(Capex_Forecast!$H$6,2)</f>
        <v>$Real 23</v>
      </c>
      <c r="H159" s="167" t="str">
        <f t="shared" si="31"/>
        <v>End Period</v>
      </c>
      <c r="I159" s="167"/>
      <c r="J159" s="215">
        <v>4.8485792382400081</v>
      </c>
      <c r="K159" s="215">
        <v>0.57207997025696244</v>
      </c>
      <c r="L159" s="215">
        <v>0.95082967613742519</v>
      </c>
      <c r="M159" s="215">
        <v>0.45057125152183714</v>
      </c>
      <c r="N159" s="215">
        <v>1.6058549640420448</v>
      </c>
      <c r="O159" s="152">
        <f t="shared" si="32"/>
        <v>1.6855830200396553</v>
      </c>
      <c r="P159" s="152">
        <f t="shared" si="33"/>
        <v>8.4279151001982768</v>
      </c>
      <c r="S159" s="168" t="s">
        <v>244</v>
      </c>
      <c r="T159" s="168" t="s">
        <v>41</v>
      </c>
    </row>
    <row r="160" spans="4:20" s="165" customFormat="1" x14ac:dyDescent="0.2">
      <c r="D160" s="242" t="s">
        <v>245</v>
      </c>
      <c r="E160" s="169" t="s">
        <v>101</v>
      </c>
      <c r="F160" s="172" t="str">
        <f t="shared" si="30"/>
        <v>$Million</v>
      </c>
      <c r="G160" s="172" t="str">
        <f>"$Real "&amp;RIGHT(Capex_Forecast!$H$6,2)</f>
        <v>$Real 23</v>
      </c>
      <c r="H160" s="167" t="str">
        <f t="shared" si="31"/>
        <v>End Period</v>
      </c>
      <c r="I160" s="167"/>
      <c r="J160" s="215">
        <v>1.474402955531803E-2</v>
      </c>
      <c r="K160" s="215">
        <v>0.21833662008877036</v>
      </c>
      <c r="L160" s="215">
        <v>1.9683322525623166E-2</v>
      </c>
      <c r="M160" s="215">
        <v>1.871086553405462E-2</v>
      </c>
      <c r="N160" s="215">
        <v>3.4483628751333033E-2</v>
      </c>
      <c r="O160" s="152">
        <f t="shared" si="32"/>
        <v>6.1191693291019846E-2</v>
      </c>
      <c r="P160" s="152">
        <f t="shared" si="33"/>
        <v>0.30595846645509922</v>
      </c>
      <c r="S160" s="168" t="s">
        <v>245</v>
      </c>
      <c r="T160" s="168" t="s">
        <v>41</v>
      </c>
    </row>
    <row r="161" spans="1:20" s="165" customFormat="1" x14ac:dyDescent="0.2">
      <c r="D161" s="242" t="s">
        <v>246</v>
      </c>
      <c r="E161" s="169" t="s">
        <v>101</v>
      </c>
      <c r="F161" s="172" t="str">
        <f t="shared" si="30"/>
        <v>$Million</v>
      </c>
      <c r="G161" s="172" t="str">
        <f>"$Real "&amp;RIGHT(Capex_Forecast!$H$6,2)</f>
        <v>$Real 23</v>
      </c>
      <c r="H161" s="167" t="str">
        <f t="shared" si="31"/>
        <v>End Period</v>
      </c>
      <c r="I161" s="167"/>
      <c r="J161" s="215">
        <v>0.67556662088169039</v>
      </c>
      <c r="K161" s="215">
        <v>0.47523372398338748</v>
      </c>
      <c r="L161" s="215">
        <v>0.2461472195134039</v>
      </c>
      <c r="M161" s="215">
        <v>0.97732376971836477</v>
      </c>
      <c r="N161" s="215">
        <v>7.4910901122986637E-2</v>
      </c>
      <c r="O161" s="152">
        <f t="shared" si="32"/>
        <v>0.48983644704396656</v>
      </c>
      <c r="P161" s="152">
        <f t="shared" si="33"/>
        <v>2.4491822352198329</v>
      </c>
      <c r="S161" s="168" t="s">
        <v>246</v>
      </c>
      <c r="T161" s="168" t="s">
        <v>41</v>
      </c>
    </row>
    <row r="162" spans="1:20" s="165" customFormat="1" x14ac:dyDescent="0.2">
      <c r="D162" s="243" t="s">
        <v>298</v>
      </c>
      <c r="E162" s="169" t="s">
        <v>101</v>
      </c>
      <c r="F162" s="172" t="str">
        <f t="shared" si="30"/>
        <v>$Million</v>
      </c>
      <c r="G162" s="172" t="str">
        <f>"$Real "&amp;RIGHT(Capex_Forecast!$H$6,2)</f>
        <v>$Real 23</v>
      </c>
      <c r="H162" s="167" t="str">
        <f t="shared" si="31"/>
        <v>End Period</v>
      </c>
      <c r="I162" s="167"/>
      <c r="J162" s="215">
        <v>0</v>
      </c>
      <c r="K162" s="215">
        <v>0</v>
      </c>
      <c r="L162" s="215">
        <v>0</v>
      </c>
      <c r="M162" s="215">
        <v>0</v>
      </c>
      <c r="N162" s="215">
        <v>0</v>
      </c>
      <c r="O162" s="152">
        <f t="shared" si="32"/>
        <v>0</v>
      </c>
      <c r="P162" s="152">
        <f t="shared" si="33"/>
        <v>0</v>
      </c>
      <c r="S162" s="168" t="s">
        <v>298</v>
      </c>
      <c r="T162" s="168" t="s">
        <v>41</v>
      </c>
    </row>
    <row r="163" spans="1:20" s="165" customFormat="1" x14ac:dyDescent="0.2">
      <c r="D163" s="242" t="s">
        <v>247</v>
      </c>
      <c r="E163" s="169" t="s">
        <v>101</v>
      </c>
      <c r="F163" s="172" t="str">
        <f t="shared" si="30"/>
        <v>$Million</v>
      </c>
      <c r="G163" s="172" t="str">
        <f>"$Real "&amp;RIGHT(Capex_Forecast!$H$6,2)</f>
        <v>$Real 23</v>
      </c>
      <c r="H163" s="167" t="str">
        <f t="shared" si="31"/>
        <v>End Period</v>
      </c>
      <c r="I163" s="223"/>
      <c r="J163" s="223">
        <v>0</v>
      </c>
      <c r="K163" s="215">
        <v>0</v>
      </c>
      <c r="L163" s="215">
        <v>0</v>
      </c>
      <c r="M163" s="215">
        <v>0</v>
      </c>
      <c r="N163" s="215">
        <v>0</v>
      </c>
      <c r="O163" s="152">
        <f t="shared" si="32"/>
        <v>0</v>
      </c>
      <c r="P163" s="152">
        <f t="shared" si="33"/>
        <v>0</v>
      </c>
      <c r="S163" s="168" t="s">
        <v>247</v>
      </c>
      <c r="T163" s="168" t="s">
        <v>41</v>
      </c>
    </row>
    <row r="164" spans="1:20" s="165" customFormat="1" x14ac:dyDescent="0.2">
      <c r="D164" s="229" t="s">
        <v>248</v>
      </c>
      <c r="E164" s="230" t="s">
        <v>101</v>
      </c>
      <c r="F164" s="231" t="str">
        <f t="shared" si="30"/>
        <v>$Million</v>
      </c>
      <c r="G164" s="231" t="str">
        <f>"$Real "&amp;RIGHT(Capex_Forecast!$H$6,2)</f>
        <v>$Real 23</v>
      </c>
      <c r="H164" s="232" t="str">
        <f t="shared" si="31"/>
        <v>End Period</v>
      </c>
      <c r="I164" s="232"/>
      <c r="J164" s="256">
        <f>SUM(J155:J163)</f>
        <v>6.4565737165507837</v>
      </c>
      <c r="K164" s="233">
        <f>SUM(K155:K163)</f>
        <v>5.7766080055618305</v>
      </c>
      <c r="L164" s="233">
        <f>SUM(L155:L163)</f>
        <v>3.7973972714678044</v>
      </c>
      <c r="M164" s="233">
        <f>SUM(M155:M163)</f>
        <v>3.780098444747626</v>
      </c>
      <c r="N164" s="233">
        <f>SUM(N155:N163)</f>
        <v>2.9913992144054697</v>
      </c>
      <c r="O164" s="257">
        <f t="shared" si="32"/>
        <v>4.5604153305467028</v>
      </c>
      <c r="P164" s="257">
        <f t="shared" si="33"/>
        <v>22.802076652733515</v>
      </c>
    </row>
    <row r="165" spans="1:20" s="165" customFormat="1" x14ac:dyDescent="0.2">
      <c r="D165" s="217" t="s">
        <v>249</v>
      </c>
      <c r="E165" s="216" t="s">
        <v>101</v>
      </c>
      <c r="F165" s="170" t="str">
        <f t="shared" si="30"/>
        <v>$Million</v>
      </c>
      <c r="G165" s="170" t="str">
        <f>"$Real "&amp;RIGHT(Capex_Forecast!$H$6,2)</f>
        <v>$Real 23</v>
      </c>
      <c r="H165" s="228" t="str">
        <f t="shared" si="31"/>
        <v>End Period</v>
      </c>
      <c r="I165" s="201"/>
      <c r="J165" s="154">
        <f>SUM(J145,J154,J164)</f>
        <v>15.707271810300782</v>
      </c>
      <c r="K165" s="154">
        <f>SUM(K145,K154,K164)</f>
        <v>15.627209405561832</v>
      </c>
      <c r="L165" s="154">
        <f>SUM(L145,L154,L164)</f>
        <v>13.522975040217805</v>
      </c>
      <c r="M165" s="154">
        <f>SUM(M145,M154,M164)</f>
        <v>13.959543513497625</v>
      </c>
      <c r="N165" s="154">
        <f>SUM(N145,N154,N164)</f>
        <v>12.601408920655469</v>
      </c>
      <c r="O165" s="153">
        <f t="shared" si="32"/>
        <v>14.283681738046704</v>
      </c>
      <c r="P165" s="153">
        <f t="shared" si="33"/>
        <v>71.41840869023352</v>
      </c>
    </row>
    <row r="166" spans="1:20" s="165" customFormat="1" x14ac:dyDescent="0.2"/>
    <row r="167" spans="1:20" s="165" customFormat="1" ht="30" x14ac:dyDescent="0.2">
      <c r="C167" s="177" t="s">
        <v>118</v>
      </c>
      <c r="E167" s="171" t="s">
        <v>9</v>
      </c>
      <c r="F167" s="171" t="s">
        <v>10</v>
      </c>
      <c r="G167" s="171" t="s">
        <v>11</v>
      </c>
      <c r="H167" s="171" t="s">
        <v>12</v>
      </c>
      <c r="J167" s="196" t="str">
        <f>Forecast_Capex_Input!V$11</f>
        <v>FY24</v>
      </c>
      <c r="K167" s="196" t="str">
        <f>Forecast_Capex_Input!W$11</f>
        <v>FY25</v>
      </c>
      <c r="L167" s="196" t="str">
        <f>Forecast_Capex_Input!X$11</f>
        <v>FY26</v>
      </c>
      <c r="M167" s="196" t="str">
        <f>Forecast_Capex_Input!Y$11</f>
        <v>FY27</v>
      </c>
      <c r="N167" s="196" t="str">
        <f>Forecast_Capex_Input!Z$11</f>
        <v>FY28</v>
      </c>
      <c r="O167" s="214" t="s">
        <v>170</v>
      </c>
      <c r="P167" s="214" t="str">
        <f>J167&amp;" - "&amp;N167</f>
        <v>FY24 - FY28</v>
      </c>
    </row>
    <row r="168" spans="1:20" s="165" customFormat="1" x14ac:dyDescent="0.2">
      <c r="D168" s="168" t="s">
        <v>27</v>
      </c>
      <c r="E168" s="169" t="s">
        <v>101</v>
      </c>
      <c r="F168" s="172" t="str">
        <f t="shared" ref="F168:H169" si="34">NA</f>
        <v>N/A</v>
      </c>
      <c r="G168" s="172" t="str">
        <f t="shared" si="34"/>
        <v>N/A</v>
      </c>
      <c r="H168" s="172" t="str">
        <f t="shared" si="34"/>
        <v>N/A</v>
      </c>
      <c r="J168" s="215">
        <v>15.707271810300782</v>
      </c>
      <c r="K168" s="215">
        <v>15.62720940556183</v>
      </c>
      <c r="L168" s="215">
        <v>13.522975040217803</v>
      </c>
      <c r="M168" s="215">
        <v>13.959543513497627</v>
      </c>
      <c r="N168" s="215">
        <v>12.601408920655471</v>
      </c>
      <c r="O168" s="152">
        <f>AVERAGE(J168:N168)</f>
        <v>14.283681738046701</v>
      </c>
      <c r="P168" s="152">
        <f>SUM(J168:N168)</f>
        <v>71.418408690233505</v>
      </c>
    </row>
    <row r="169" spans="1:20" s="165" customFormat="1" x14ac:dyDescent="0.2">
      <c r="A169" s="251">
        <f>SUM(J169:P169)</f>
        <v>0</v>
      </c>
      <c r="D169" s="168" t="s">
        <v>252</v>
      </c>
      <c r="E169" s="169" t="s">
        <v>101</v>
      </c>
      <c r="F169" s="172" t="str">
        <f t="shared" si="34"/>
        <v>N/A</v>
      </c>
      <c r="G169" s="172" t="str">
        <f t="shared" si="34"/>
        <v>N/A</v>
      </c>
      <c r="H169" s="172" t="str">
        <f t="shared" si="34"/>
        <v>N/A</v>
      </c>
      <c r="J169" s="202">
        <f>IF(ROUND(J168-J165,Round_DP)&lt;&gt;0,1,0)</f>
        <v>0</v>
      </c>
      <c r="K169" s="202">
        <f>IF(ROUND(K168-K165,Round_DP)&lt;&gt;0,1,0)</f>
        <v>0</v>
      </c>
      <c r="L169" s="202">
        <f>IF(ROUND(L168-L165,Round_DP)&lt;&gt;0,1,0)</f>
        <v>0</v>
      </c>
      <c r="M169" s="202">
        <f>IF(ROUND(M168-M165,Round_DP)&lt;&gt;0,1,0)</f>
        <v>0</v>
      </c>
      <c r="N169" s="202">
        <f>IF(ROUND(N168-N165,Round_DP)&lt;&gt;0,1,0)</f>
        <v>0</v>
      </c>
    </row>
    <row r="170" spans="1:20" s="165" customFormat="1" x14ac:dyDescent="0.2"/>
    <row r="171" spans="1:20" s="6" customFormat="1" ht="18" x14ac:dyDescent="0.2">
      <c r="B171" s="6" t="s">
        <v>1</v>
      </c>
    </row>
  </sheetData>
  <mergeCells count="1">
    <mergeCell ref="B5:D5"/>
  </mergeCells>
  <hyperlinks>
    <hyperlink ref="B5" location="'ToC'!$A$1" tooltip="Go To Table of Contents" display="='ToC'!B1"/>
  </hyperlinks>
  <pageMargins left="0.7" right="0.7" top="0.75" bottom="0.75" header="0.3" footer="0.3"/>
  <pageSetup paperSize="9" scale="46" fitToHeight="0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6EA8250C83EF049A6081B6ABE2EC208" ma:contentTypeVersion="9" ma:contentTypeDescription="Create a new document." ma:contentTypeScope="" ma:versionID="5899300b55b32bfc167ba1cf97f31b4a">
  <xsd:schema xmlns:xsd="http://www.w3.org/2001/XMLSchema" xmlns:xs="http://www.w3.org/2001/XMLSchema" xmlns:p="http://schemas.microsoft.com/office/2006/metadata/properties" xmlns:ns2="219a03a1-7fe7-42f3-bdad-55ca8d66a738" xmlns:ns3="4eb6023d-658b-4527-be73-24b0518f0bf9" xmlns:ns4="97db55b7-6849-467b-a514-00ca68ee4ee0" targetNamespace="http://schemas.microsoft.com/office/2006/metadata/properties" ma:root="true" ma:fieldsID="968fcfc8334bfb21df38a6431dff2315" ns2:_="" ns3:_="" ns4:_="">
    <xsd:import namespace="219a03a1-7fe7-42f3-bdad-55ca8d66a738"/>
    <xsd:import namespace="4eb6023d-658b-4527-be73-24b0518f0bf9"/>
    <xsd:import namespace="97db55b7-6849-467b-a514-00ca68ee4e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9a03a1-7fe7-42f3-bdad-55ca8d66a7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b6023d-658b-4527-be73-24b0518f0bf9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db55b7-6849-467b-a514-00ca68ee4ee0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A67288C3-7F85-426B-9B0E-37CCDEE5A77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DDFECC-5302-417A-A9D6-4E5149DA1E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9a03a1-7fe7-42f3-bdad-55ca8d66a738"/>
    <ds:schemaRef ds:uri="4eb6023d-658b-4527-be73-24b0518f0bf9"/>
    <ds:schemaRef ds:uri="97db55b7-6849-467b-a514-00ca68ee4e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DBEE772-5189-4EDF-9AFD-F633B2DCAC6F}">
  <ds:schemaRefs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purl.org/dc/terms/"/>
    <ds:schemaRef ds:uri="97db55b7-6849-467b-a514-00ca68ee4ee0"/>
    <ds:schemaRef ds:uri="http://schemas.microsoft.com/office/2006/documentManagement/types"/>
    <ds:schemaRef ds:uri="http://schemas.openxmlformats.org/package/2006/metadata/core-properties"/>
    <ds:schemaRef ds:uri="4eb6023d-658b-4527-be73-24b0518f0bf9"/>
    <ds:schemaRef ds:uri="219a03a1-7fe7-42f3-bdad-55ca8d66a738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E8B9D577-77DD-4E5D-A436-226A440B2576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43</vt:i4>
      </vt:variant>
    </vt:vector>
  </HeadingPairs>
  <TitlesOfParts>
    <vt:vector size="57" baseType="lpstr">
      <vt:lpstr>ToC</vt:lpstr>
      <vt:lpstr>Inflation</vt:lpstr>
      <vt:lpstr>General</vt:lpstr>
      <vt:lpstr>Forecast_Capex_Input</vt:lpstr>
      <vt:lpstr>Overheads</vt:lpstr>
      <vt:lpstr>Contin_Proj_Input</vt:lpstr>
      <vt:lpstr>Current_Period_Capex_Input</vt:lpstr>
      <vt:lpstr>Capex_Forecast</vt:lpstr>
      <vt:lpstr>Capex_Outputs</vt:lpstr>
      <vt:lpstr>RIN_Outputs</vt:lpstr>
      <vt:lpstr>Project_Outputs</vt:lpstr>
      <vt:lpstr>PTRM_Outputs</vt:lpstr>
      <vt:lpstr>LookupTab</vt:lpstr>
      <vt:lpstr>Checks</vt:lpstr>
      <vt:lpstr>AC_Asset_Class</vt:lpstr>
      <vt:lpstr>AC_PTRM_Class</vt:lpstr>
      <vt:lpstr>AC_RIN_Lvl_1</vt:lpstr>
      <vt:lpstr>AC_RIN_Lvl_2</vt:lpstr>
      <vt:lpstr>AC_RIN_Lvl_3</vt:lpstr>
      <vt:lpstr>Augex</vt:lpstr>
      <vt:lpstr>Augex_Driver</vt:lpstr>
      <vt:lpstr>Cash_Timing</vt:lpstr>
      <vt:lpstr>End_Period</vt:lpstr>
      <vt:lpstr>Esc_Category_List</vt:lpstr>
      <vt:lpstr>Fleet_And_Property</vt:lpstr>
      <vt:lpstr>Fleet_Property</vt:lpstr>
      <vt:lpstr>IC_Category_List</vt:lpstr>
      <vt:lpstr>ICT</vt:lpstr>
      <vt:lpstr>ICT_Category</vt:lpstr>
      <vt:lpstr>Inc_CP</vt:lpstr>
      <vt:lpstr>Inc_NCIPAP</vt:lpstr>
      <vt:lpstr>Index_Period</vt:lpstr>
      <vt:lpstr>Mid_Period</vt:lpstr>
      <vt:lpstr>Million</vt:lpstr>
      <vt:lpstr>Model_Name</vt:lpstr>
      <vt:lpstr>Mths_In_Yr</vt:lpstr>
      <vt:lpstr>NA</vt:lpstr>
      <vt:lpstr>NCIPAP</vt:lpstr>
      <vt:lpstr>No</vt:lpstr>
      <vt:lpstr>Nominal</vt:lpstr>
      <vt:lpstr>Project_Program</vt:lpstr>
      <vt:lpstr>Repex</vt:lpstr>
      <vt:lpstr>Repex_SC_1</vt:lpstr>
      <vt:lpstr>Repex_SC_2</vt:lpstr>
      <vt:lpstr>Round_DP</vt:lpstr>
      <vt:lpstr>Start_Year</vt:lpstr>
      <vt:lpstr>Timing_Adj</vt:lpstr>
      <vt:lpstr>True_False</vt:lpstr>
      <vt:lpstr>Unit_Dollar</vt:lpstr>
      <vt:lpstr>Unit_Dollar_M</vt:lpstr>
      <vt:lpstr>Unit_Dollar_Thousand</vt:lpstr>
      <vt:lpstr>Unit_Index</vt:lpstr>
      <vt:lpstr>Unit_Name</vt:lpstr>
      <vt:lpstr>Unit_Perc</vt:lpstr>
      <vt:lpstr>WkBk_Err_Chk</vt:lpstr>
      <vt:lpstr>Yes</vt:lpstr>
      <vt:lpstr>Yes_No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Henry Wu</dc:creator>
  <cp:keywords/>
  <dc:description/>
  <cp:lastModifiedBy>Sarah Lim</cp:lastModifiedBy>
  <cp:revision/>
  <dcterms:created xsi:type="dcterms:W3CDTF">2020-11-30T04:55:42Z</dcterms:created>
  <dcterms:modified xsi:type="dcterms:W3CDTF">2022-02-11T03:38:39Z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0x01010006EA8250C83EF049A6081B6ABE2EC208</vt:lpwstr>
  </property>
</Properties>
</file>